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D:\9999\2xxx 00 sustainability\2020 modelling COVID-19\"/>
    </mc:Choice>
  </mc:AlternateContent>
  <workbookProtection workbookPassword="F8DD" lockStructure="1"/>
  <bookViews>
    <workbookView xWindow="0" yWindow="0" windowWidth="12240" windowHeight="6564"/>
  </bookViews>
  <sheets>
    <sheet name="control" sheetId="6" r:id="rId1"/>
    <sheet name="disclaimer,copyright,source" sheetId="8" r:id="rId2"/>
    <sheet name="control variables" sheetId="1" r:id="rId3"/>
    <sheet name="key variables" sheetId="4" r:id="rId4"/>
    <sheet name="scenario" sheetId="2" r:id="rId5"/>
    <sheet name="texts" sheetId="7" r:id="rId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8" i="1" l="1"/>
  <c r="A52" i="7"/>
  <c r="A21" i="6" s="1"/>
  <c r="B15" i="4" l="1"/>
  <c r="BI4" i="2" l="1"/>
  <c r="BJ4" i="2"/>
  <c r="BK4" i="2"/>
  <c r="CM4" i="2"/>
  <c r="CL4" i="2"/>
  <c r="CK4" i="2"/>
  <c r="CJ4" i="2"/>
  <c r="CI4" i="2"/>
  <c r="I13" i="1" l="1"/>
  <c r="B4" i="4" l="1"/>
  <c r="B6" i="4" l="1"/>
  <c r="CH4" i="2"/>
  <c r="D11" i="6" l="1"/>
  <c r="B25" i="4"/>
  <c r="D17" i="6" s="1"/>
  <c r="CG4" i="2"/>
  <c r="CF4" i="2"/>
  <c r="CE4" i="2"/>
  <c r="CD4" i="2"/>
  <c r="CC4" i="2"/>
  <c r="CB4" i="2"/>
  <c r="CA4" i="2"/>
  <c r="BZ4" i="2"/>
  <c r="BY4" i="2"/>
  <c r="BX4" i="2"/>
  <c r="E48" i="1"/>
  <c r="A29" i="7"/>
  <c r="A20" i="6" s="1"/>
  <c r="B23" i="4"/>
  <c r="D15" i="6" s="1"/>
  <c r="B21" i="4"/>
  <c r="D14" i="6" s="1"/>
  <c r="B19" i="4"/>
  <c r="D13" i="6" s="1"/>
  <c r="B17" i="4"/>
  <c r="D9" i="6"/>
  <c r="B13" i="4"/>
  <c r="D8" i="6" s="1"/>
  <c r="Q28" i="1"/>
  <c r="R28" i="1"/>
  <c r="S28" i="1"/>
  <c r="D7" i="6"/>
  <c r="B11" i="4"/>
  <c r="Q13" i="1" s="1"/>
  <c r="R3" i="1" l="1"/>
  <c r="Q3" i="1"/>
  <c r="P3" i="1"/>
  <c r="O3" i="1"/>
  <c r="D12" i="6"/>
  <c r="P4" i="1"/>
  <c r="R5" i="1"/>
  <c r="Q4" i="1"/>
  <c r="Q5" i="1"/>
  <c r="R4" i="1"/>
  <c r="R6" i="1"/>
  <c r="F30" i="1"/>
  <c r="E30" i="1" s="1"/>
  <c r="L16" i="1"/>
  <c r="K16" i="1" s="1"/>
  <c r="P16" i="1"/>
  <c r="R16" i="1"/>
  <c r="Q15" i="1"/>
  <c r="S13" i="1"/>
  <c r="P13" i="1"/>
  <c r="R15" i="1"/>
  <c r="S16" i="1"/>
  <c r="Q14" i="1"/>
  <c r="P15" i="1"/>
  <c r="Q16" i="1"/>
  <c r="S14" i="1"/>
  <c r="R13" i="1"/>
  <c r="P14" i="1"/>
  <c r="S15" i="1"/>
  <c r="R14" i="1"/>
  <c r="J25" i="1" l="1"/>
  <c r="H26" i="1" s="1"/>
  <c r="G22" i="1" s="1"/>
  <c r="BM34" i="2"/>
  <c r="D6" i="6"/>
  <c r="B8" i="4"/>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6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5" i="2"/>
  <c r="C36" i="1"/>
  <c r="H2" i="6"/>
  <c r="A5" i="7"/>
  <c r="A6" i="7"/>
  <c r="A7" i="7"/>
  <c r="A8" i="7"/>
  <c r="A9" i="7"/>
  <c r="A2" i="8" s="1"/>
  <c r="A10" i="7"/>
  <c r="A11" i="7"/>
  <c r="F2" i="6" s="1"/>
  <c r="A12" i="7"/>
  <c r="A2" i="6" s="1"/>
  <c r="A13" i="7"/>
  <c r="D2" i="6" s="1"/>
  <c r="A14" i="7"/>
  <c r="A3" i="6" s="1"/>
  <c r="A15" i="7"/>
  <c r="A4" i="6" s="1"/>
  <c r="A16" i="7"/>
  <c r="A6" i="8" s="1"/>
  <c r="A17" i="7"/>
  <c r="A7" i="8" s="1"/>
  <c r="A18" i="7"/>
  <c r="A5" i="6" s="1"/>
  <c r="A19" i="7"/>
  <c r="A6" i="6" s="1"/>
  <c r="A20" i="7"/>
  <c r="A7" i="6" s="1"/>
  <c r="A21" i="7"/>
  <c r="A8" i="6" s="1"/>
  <c r="A22" i="7"/>
  <c r="A9" i="6" s="1"/>
  <c r="A23" i="7"/>
  <c r="A10" i="6" s="1"/>
  <c r="A24" i="7"/>
  <c r="A12" i="6" s="1"/>
  <c r="A25" i="7"/>
  <c r="A13" i="6" s="1"/>
  <c r="A26" i="7"/>
  <c r="A14" i="6" s="1"/>
  <c r="A27" i="7"/>
  <c r="A15" i="6" s="1"/>
  <c r="A28" i="7"/>
  <c r="A18" i="6" s="1"/>
  <c r="A30" i="7"/>
  <c r="A22" i="6" s="1"/>
  <c r="A31" i="7"/>
  <c r="A23" i="6" s="1"/>
  <c r="A32" i="7"/>
  <c r="A33" i="7"/>
  <c r="E17" i="6" s="1"/>
  <c r="A34" i="7"/>
  <c r="A11" i="6" s="1"/>
  <c r="A35" i="7"/>
  <c r="E11" i="6" s="1"/>
  <c r="A36" i="7"/>
  <c r="A24" i="6" s="1"/>
  <c r="A37" i="7"/>
  <c r="A38" i="7"/>
  <c r="A16" i="6" s="1"/>
  <c r="A39" i="7"/>
  <c r="A40" i="7"/>
  <c r="A41" i="7"/>
  <c r="A42" i="7"/>
  <c r="A43" i="7"/>
  <c r="A44" i="7"/>
  <c r="A45" i="7"/>
  <c r="A46" i="7"/>
  <c r="A47" i="7"/>
  <c r="A48" i="7"/>
  <c r="A49" i="7"/>
  <c r="A50" i="7"/>
  <c r="A51" i="7"/>
  <c r="A19" i="6" s="1"/>
  <c r="A53" i="7"/>
  <c r="A8" i="8" s="1"/>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4" i="7"/>
  <c r="D31" i="1" l="1"/>
  <c r="D24" i="1"/>
  <c r="D32" i="1"/>
  <c r="D26" i="1"/>
  <c r="D23" i="1"/>
  <c r="D28" i="1"/>
  <c r="D27" i="1"/>
  <c r="D25" i="1"/>
  <c r="D16" i="6"/>
  <c r="A17" i="6"/>
  <c r="D5" i="6"/>
  <c r="E720" i="2"/>
  <c r="D29" i="1"/>
  <c r="D13" i="1"/>
  <c r="D6" i="1"/>
  <c r="D21" i="1"/>
  <c r="D33" i="1"/>
  <c r="D17" i="1"/>
  <c r="D9" i="1"/>
  <c r="D20" i="1"/>
  <c r="D16" i="1"/>
  <c r="D12" i="1"/>
  <c r="D8" i="1"/>
  <c r="D5" i="1"/>
  <c r="D19" i="1"/>
  <c r="D15" i="1"/>
  <c r="D11" i="1"/>
  <c r="D7" i="1"/>
  <c r="D34" i="1"/>
  <c r="D30" i="1"/>
  <c r="D22" i="1"/>
  <c r="D18" i="1"/>
  <c r="D14" i="1"/>
  <c r="D10" i="1"/>
  <c r="D3" i="6"/>
  <c r="E1052" i="2" l="1"/>
  <c r="E950" i="2"/>
  <c r="E1084" i="2"/>
  <c r="E992" i="2"/>
  <c r="E1023" i="2"/>
  <c r="D4" i="6"/>
  <c r="E960" i="2"/>
  <c r="E1040" i="2"/>
  <c r="E1201" i="2"/>
  <c r="E1016" i="2"/>
  <c r="E1056" i="2"/>
  <c r="E1116" i="2"/>
  <c r="E1148" i="2"/>
  <c r="E1180" i="2"/>
  <c r="E1212" i="2"/>
  <c r="E1244" i="2"/>
  <c r="E1276" i="2"/>
  <c r="E1308" i="2"/>
  <c r="E1404" i="2"/>
  <c r="E1340" i="2"/>
  <c r="E1372" i="2"/>
  <c r="E1436" i="2"/>
  <c r="E1476" i="2"/>
  <c r="E986" i="2"/>
  <c r="E1088" i="2"/>
  <c r="E1152" i="2"/>
  <c r="E1216" i="2"/>
  <c r="E1280" i="2"/>
  <c r="E1344" i="2"/>
  <c r="E1408" i="2"/>
  <c r="E1480" i="2"/>
  <c r="E972" i="2"/>
  <c r="E1072" i="2"/>
  <c r="E1120" i="2"/>
  <c r="E1184" i="2"/>
  <c r="E1248" i="2"/>
  <c r="E1312" i="2"/>
  <c r="E1376" i="2"/>
  <c r="E1440" i="2"/>
  <c r="E1037" i="2"/>
  <c r="E1261" i="2"/>
  <c r="E984" i="2"/>
  <c r="E1036" i="2"/>
  <c r="E1068" i="2"/>
  <c r="E1100" i="2"/>
  <c r="E1132" i="2"/>
  <c r="E1164" i="2"/>
  <c r="E1196" i="2"/>
  <c r="E1228" i="2"/>
  <c r="E1260" i="2"/>
  <c r="E1292" i="2"/>
  <c r="E1324" i="2"/>
  <c r="E1356" i="2"/>
  <c r="E1388" i="2"/>
  <c r="E1420" i="2"/>
  <c r="E1456" i="2"/>
  <c r="E1496" i="2"/>
  <c r="E1089" i="2"/>
  <c r="E1341" i="2"/>
  <c r="E1104" i="2"/>
  <c r="E1136" i="2"/>
  <c r="E1168" i="2"/>
  <c r="E1200" i="2"/>
  <c r="E1232" i="2"/>
  <c r="E1264" i="2"/>
  <c r="E1296" i="2"/>
  <c r="E1328" i="2"/>
  <c r="E1360" i="2"/>
  <c r="E1392" i="2"/>
  <c r="E1424" i="2"/>
  <c r="E1460" i="2"/>
  <c r="E1504" i="2"/>
  <c r="E1145" i="2"/>
  <c r="E1425" i="2"/>
  <c r="E1094" i="2"/>
  <c r="E978" i="2"/>
  <c r="E1018" i="2"/>
  <c r="E1069" i="2"/>
  <c r="E1121" i="2"/>
  <c r="E1181" i="2"/>
  <c r="E1241" i="2"/>
  <c r="E1309" i="2"/>
  <c r="E1393" i="2"/>
  <c r="E1485" i="2"/>
  <c r="E1046" i="2"/>
  <c r="E1166" i="2"/>
  <c r="E1338" i="2"/>
  <c r="E951" i="2"/>
  <c r="E758" i="2"/>
  <c r="E1246" i="2"/>
  <c r="E1438" i="2"/>
  <c r="E835" i="2"/>
  <c r="E968" i="2"/>
  <c r="E1000" i="2"/>
  <c r="E1028" i="2"/>
  <c r="E1044" i="2"/>
  <c r="E1060" i="2"/>
  <c r="E1076" i="2"/>
  <c r="E1092" i="2"/>
  <c r="E1108" i="2"/>
  <c r="E1124" i="2"/>
  <c r="E1140" i="2"/>
  <c r="E1156" i="2"/>
  <c r="E1172" i="2"/>
  <c r="E1188" i="2"/>
  <c r="E1204" i="2"/>
  <c r="E1220" i="2"/>
  <c r="E1236" i="2"/>
  <c r="E1252" i="2"/>
  <c r="E1268" i="2"/>
  <c r="E1284" i="2"/>
  <c r="E1300" i="2"/>
  <c r="E1316" i="2"/>
  <c r="E1332" i="2"/>
  <c r="E1348" i="2"/>
  <c r="E1364" i="2"/>
  <c r="E1380" i="2"/>
  <c r="E1396" i="2"/>
  <c r="E1412" i="2"/>
  <c r="E1428" i="2"/>
  <c r="E1444" i="2"/>
  <c r="E1464" i="2"/>
  <c r="E1488" i="2"/>
  <c r="E954" i="2"/>
  <c r="E994" i="2"/>
  <c r="E1041" i="2"/>
  <c r="E1097" i="2"/>
  <c r="E1153" i="2"/>
  <c r="E1209" i="2"/>
  <c r="E1265" i="2"/>
  <c r="E1357" i="2"/>
  <c r="E1437" i="2"/>
  <c r="E980" i="2"/>
  <c r="E1098" i="2"/>
  <c r="E1254" i="2"/>
  <c r="E1450" i="2"/>
  <c r="E823" i="2"/>
  <c r="E976" i="2"/>
  <c r="E1008" i="2"/>
  <c r="E1032" i="2"/>
  <c r="E1048" i="2"/>
  <c r="E1064" i="2"/>
  <c r="E1080" i="2"/>
  <c r="E1096" i="2"/>
  <c r="E1112" i="2"/>
  <c r="E1128" i="2"/>
  <c r="E1144" i="2"/>
  <c r="E1160" i="2"/>
  <c r="E1176" i="2"/>
  <c r="E1192" i="2"/>
  <c r="E1208" i="2"/>
  <c r="E1224" i="2"/>
  <c r="E1240" i="2"/>
  <c r="E1256" i="2"/>
  <c r="E1272" i="2"/>
  <c r="E1288" i="2"/>
  <c r="E1304" i="2"/>
  <c r="E1320" i="2"/>
  <c r="E1336" i="2"/>
  <c r="E1352" i="2"/>
  <c r="E1368" i="2"/>
  <c r="E1384" i="2"/>
  <c r="E1400" i="2"/>
  <c r="E1416" i="2"/>
  <c r="E1432" i="2"/>
  <c r="E1448" i="2"/>
  <c r="E1472" i="2"/>
  <c r="E1492" i="2"/>
  <c r="E962" i="2"/>
  <c r="E1010" i="2"/>
  <c r="E1057" i="2"/>
  <c r="E1117" i="2"/>
  <c r="E1177" i="2"/>
  <c r="E1229" i="2"/>
  <c r="E1297" i="2"/>
  <c r="E1389" i="2"/>
  <c r="E1469" i="2"/>
  <c r="E1034" i="2"/>
  <c r="E1162" i="2"/>
  <c r="E1334" i="2"/>
  <c r="E963" i="2"/>
  <c r="E707" i="2"/>
  <c r="E690" i="2"/>
  <c r="E782" i="2"/>
  <c r="E893" i="2"/>
  <c r="E691" i="2"/>
  <c r="E889" i="2"/>
  <c r="E1024" i="2"/>
  <c r="E1049" i="2"/>
  <c r="E1073" i="2"/>
  <c r="E1101" i="2"/>
  <c r="E1133" i="2"/>
  <c r="E1161" i="2"/>
  <c r="E1185" i="2"/>
  <c r="E1217" i="2"/>
  <c r="E1245" i="2"/>
  <c r="E1277" i="2"/>
  <c r="E1325" i="2"/>
  <c r="E1361" i="2"/>
  <c r="E1405" i="2"/>
  <c r="E1453" i="2"/>
  <c r="E1489" i="2"/>
  <c r="E1004" i="2"/>
  <c r="E1062" i="2"/>
  <c r="E1126" i="2"/>
  <c r="E1206" i="2"/>
  <c r="E1290" i="2"/>
  <c r="E1374" i="2"/>
  <c r="E1502" i="2"/>
  <c r="E899" i="2"/>
  <c r="E771" i="2"/>
  <c r="E886" i="2"/>
  <c r="E1017" i="2"/>
  <c r="E701" i="2"/>
  <c r="E1033" i="2"/>
  <c r="E1053" i="2"/>
  <c r="E1081" i="2"/>
  <c r="E1113" i="2"/>
  <c r="E1137" i="2"/>
  <c r="E1165" i="2"/>
  <c r="E1197" i="2"/>
  <c r="E1225" i="2"/>
  <c r="E1249" i="2"/>
  <c r="E1293" i="2"/>
  <c r="E1329" i="2"/>
  <c r="E1373" i="2"/>
  <c r="E1421" i="2"/>
  <c r="E1457" i="2"/>
  <c r="E1501" i="2"/>
  <c r="E1030" i="2"/>
  <c r="E1066" i="2"/>
  <c r="E1130" i="2"/>
  <c r="E1210" i="2"/>
  <c r="E1294" i="2"/>
  <c r="E1386" i="2"/>
  <c r="E1015" i="2"/>
  <c r="E887" i="2"/>
  <c r="E759" i="2"/>
  <c r="E882" i="2"/>
  <c r="E1001" i="2"/>
  <c r="E695" i="2"/>
  <c r="E716" i="2"/>
  <c r="E503" i="2"/>
  <c r="E631" i="2"/>
  <c r="E780" i="2"/>
  <c r="E908" i="2"/>
  <c r="E761" i="2"/>
  <c r="E829" i="2"/>
  <c r="E913" i="2"/>
  <c r="E973" i="2"/>
  <c r="E1021" i="2"/>
  <c r="E738" i="2"/>
  <c r="E798" i="2"/>
  <c r="E846" i="2"/>
  <c r="E910" i="2"/>
  <c r="E946" i="2"/>
  <c r="E711" i="2"/>
  <c r="E743" i="2"/>
  <c r="E775" i="2"/>
  <c r="E807" i="2"/>
  <c r="E839" i="2"/>
  <c r="E871" i="2"/>
  <c r="E903" i="2"/>
  <c r="E935" i="2"/>
  <c r="E967" i="2"/>
  <c r="E999" i="2"/>
  <c r="E1498" i="2"/>
  <c r="E1466" i="2"/>
  <c r="E1434" i="2"/>
  <c r="E1402" i="2"/>
  <c r="E1370" i="2"/>
  <c r="E1350" i="2"/>
  <c r="E1326" i="2"/>
  <c r="E1306" i="2"/>
  <c r="E1286" i="2"/>
  <c r="E1262" i="2"/>
  <c r="E1242" i="2"/>
  <c r="E1222" i="2"/>
  <c r="E1198" i="2"/>
  <c r="E1178" i="2"/>
  <c r="E1158" i="2"/>
  <c r="E1138" i="2"/>
  <c r="E1122" i="2"/>
  <c r="E1106" i="2"/>
  <c r="E1090" i="2"/>
  <c r="E1074" i="2"/>
  <c r="E1058" i="2"/>
  <c r="E1042" i="2"/>
  <c r="E1026" i="2"/>
  <c r="E996" i="2"/>
  <c r="E964" i="2"/>
  <c r="E1497" i="2"/>
  <c r="E1481" i="2"/>
  <c r="E1465" i="2"/>
  <c r="E1449" i="2"/>
  <c r="E1433" i="2"/>
  <c r="E1417" i="2"/>
  <c r="E1401" i="2"/>
  <c r="E1385" i="2"/>
  <c r="E1369" i="2"/>
  <c r="E1353" i="2"/>
  <c r="E1337" i="2"/>
  <c r="E1321" i="2"/>
  <c r="E1305" i="2"/>
  <c r="E1289" i="2"/>
  <c r="E1273" i="2"/>
  <c r="E507" i="2"/>
  <c r="E635" i="2"/>
  <c r="E784" i="2"/>
  <c r="E912" i="2"/>
  <c r="E765" i="2"/>
  <c r="E861" i="2"/>
  <c r="E929" i="2"/>
  <c r="E977" i="2"/>
  <c r="E689" i="2"/>
  <c r="E754" i="2"/>
  <c r="E802" i="2"/>
  <c r="E866" i="2"/>
  <c r="E926" i="2"/>
  <c r="E683" i="2"/>
  <c r="E723" i="2"/>
  <c r="E755" i="2"/>
  <c r="E787" i="2"/>
  <c r="E819" i="2"/>
  <c r="E851" i="2"/>
  <c r="E883" i="2"/>
  <c r="E915" i="2"/>
  <c r="E947" i="2"/>
  <c r="E979" i="2"/>
  <c r="E1011" i="2"/>
  <c r="E1486" i="2"/>
  <c r="E1454" i="2"/>
  <c r="E1422" i="2"/>
  <c r="E1390" i="2"/>
  <c r="E1366" i="2"/>
  <c r="E1342" i="2"/>
  <c r="E1322" i="2"/>
  <c r="E1302" i="2"/>
  <c r="E1278" i="2"/>
  <c r="E1258" i="2"/>
  <c r="E1238" i="2"/>
  <c r="E1214" i="2"/>
  <c r="E1194" i="2"/>
  <c r="E1174" i="2"/>
  <c r="E1150" i="2"/>
  <c r="E1134" i="2"/>
  <c r="E1118" i="2"/>
  <c r="E1102" i="2"/>
  <c r="E1086" i="2"/>
  <c r="E1070" i="2"/>
  <c r="E1054" i="2"/>
  <c r="E1038" i="2"/>
  <c r="E1020" i="2"/>
  <c r="E988" i="2"/>
  <c r="E956" i="2"/>
  <c r="E1493" i="2"/>
  <c r="E1477" i="2"/>
  <c r="E1461" i="2"/>
  <c r="E1445" i="2"/>
  <c r="E1429" i="2"/>
  <c r="E1413" i="2"/>
  <c r="E1397" i="2"/>
  <c r="E1381" i="2"/>
  <c r="E1365" i="2"/>
  <c r="E1349" i="2"/>
  <c r="E1333" i="2"/>
  <c r="E1317" i="2"/>
  <c r="E1301" i="2"/>
  <c r="E1285" i="2"/>
  <c r="E1269" i="2"/>
  <c r="E1253" i="2"/>
  <c r="E1237" i="2"/>
  <c r="E1221" i="2"/>
  <c r="E1205" i="2"/>
  <c r="E1189" i="2"/>
  <c r="E1173" i="2"/>
  <c r="E1157" i="2"/>
  <c r="E1141" i="2"/>
  <c r="E1125" i="2"/>
  <c r="E1109" i="2"/>
  <c r="E1093" i="2"/>
  <c r="E1077" i="2"/>
  <c r="E1061" i="2"/>
  <c r="E1045" i="2"/>
  <c r="E1029" i="2"/>
  <c r="E1002" i="2"/>
  <c r="E970" i="2"/>
  <c r="E1500" i="2"/>
  <c r="E1484" i="2"/>
  <c r="E1468" i="2"/>
  <c r="E1452" i="2"/>
  <c r="E1078" i="2"/>
  <c r="E1110" i="2"/>
  <c r="E1142" i="2"/>
  <c r="E1182" i="2"/>
  <c r="E1226" i="2"/>
  <c r="E1270" i="2"/>
  <c r="E1310" i="2"/>
  <c r="E1354" i="2"/>
  <c r="E1406" i="2"/>
  <c r="E1470" i="2"/>
  <c r="E995" i="2"/>
  <c r="E931" i="2"/>
  <c r="E867" i="2"/>
  <c r="E803" i="2"/>
  <c r="E739" i="2"/>
  <c r="E942" i="2"/>
  <c r="E838" i="2"/>
  <c r="E718" i="2"/>
  <c r="E957" i="2"/>
  <c r="E825" i="2"/>
  <c r="E848" i="2"/>
  <c r="E571" i="2"/>
  <c r="E1065" i="2"/>
  <c r="E1085" i="2"/>
  <c r="E1105" i="2"/>
  <c r="E1129" i="2"/>
  <c r="E1149" i="2"/>
  <c r="E1169" i="2"/>
  <c r="E1193" i="2"/>
  <c r="E1213" i="2"/>
  <c r="E1233" i="2"/>
  <c r="E1257" i="2"/>
  <c r="E1281" i="2"/>
  <c r="E1313" i="2"/>
  <c r="E1345" i="2"/>
  <c r="E1377" i="2"/>
  <c r="E1409" i="2"/>
  <c r="E1441" i="2"/>
  <c r="E1473" i="2"/>
  <c r="E1505" i="2"/>
  <c r="E1012" i="2"/>
  <c r="E1050" i="2"/>
  <c r="E1082" i="2"/>
  <c r="E1114" i="2"/>
  <c r="E1146" i="2"/>
  <c r="E1190" i="2"/>
  <c r="E1230" i="2"/>
  <c r="E1274" i="2"/>
  <c r="E1318" i="2"/>
  <c r="E1358" i="2"/>
  <c r="E1418" i="2"/>
  <c r="E1482" i="2"/>
  <c r="E983" i="2"/>
  <c r="E919" i="2"/>
  <c r="E855" i="2"/>
  <c r="E791" i="2"/>
  <c r="E727" i="2"/>
  <c r="E930" i="2"/>
  <c r="E822" i="2"/>
  <c r="E710" i="2"/>
  <c r="E937" i="2"/>
  <c r="E797" i="2"/>
  <c r="E844" i="2"/>
  <c r="E567" i="2"/>
  <c r="E958" i="2"/>
  <c r="E435" i="2"/>
  <c r="E487" i="2"/>
  <c r="E519" i="2"/>
  <c r="E551" i="2"/>
  <c r="E583" i="2"/>
  <c r="E615" i="2"/>
  <c r="E647" i="2"/>
  <c r="E699" i="2"/>
  <c r="E732" i="2"/>
  <c r="E764" i="2"/>
  <c r="E796" i="2"/>
  <c r="E828" i="2"/>
  <c r="E860" i="2"/>
  <c r="E892" i="2"/>
  <c r="E924" i="2"/>
  <c r="E663" i="2"/>
  <c r="E713" i="2"/>
  <c r="E745" i="2"/>
  <c r="E777" i="2"/>
  <c r="E809" i="2"/>
  <c r="E841" i="2"/>
  <c r="E873" i="2"/>
  <c r="E897" i="2"/>
  <c r="E921" i="2"/>
  <c r="E941" i="2"/>
  <c r="E961" i="2"/>
  <c r="E985" i="2"/>
  <c r="E1005" i="2"/>
  <c r="E1025" i="2"/>
  <c r="E702" i="2"/>
  <c r="E722" i="2"/>
  <c r="E742" i="2"/>
  <c r="E766" i="2"/>
  <c r="E786" i="2"/>
  <c r="E806" i="2"/>
  <c r="E830" i="2"/>
  <c r="E850" i="2"/>
  <c r="E870" i="2"/>
  <c r="E894" i="2"/>
  <c r="E914" i="2"/>
  <c r="E934" i="2"/>
  <c r="E667" i="2"/>
  <c r="E698" i="2"/>
  <c r="E715" i="2"/>
  <c r="E731" i="2"/>
  <c r="E747" i="2"/>
  <c r="E763" i="2"/>
  <c r="E779" i="2"/>
  <c r="E795" i="2"/>
  <c r="E811" i="2"/>
  <c r="E827" i="2"/>
  <c r="E843" i="2"/>
  <c r="E859" i="2"/>
  <c r="E875" i="2"/>
  <c r="E891" i="2"/>
  <c r="E907" i="2"/>
  <c r="E923" i="2"/>
  <c r="E939" i="2"/>
  <c r="E955" i="2"/>
  <c r="E971" i="2"/>
  <c r="E987" i="2"/>
  <c r="E1003" i="2"/>
  <c r="E1019" i="2"/>
  <c r="E1494" i="2"/>
  <c r="E1478" i="2"/>
  <c r="E1462" i="2"/>
  <c r="E1446" i="2"/>
  <c r="E1430" i="2"/>
  <c r="E1414" i="2"/>
  <c r="E1398" i="2"/>
  <c r="E1382" i="2"/>
  <c r="E447" i="2"/>
  <c r="E491" i="2"/>
  <c r="E523" i="2"/>
  <c r="E555" i="2"/>
  <c r="E587" i="2"/>
  <c r="E619" i="2"/>
  <c r="E651" i="2"/>
  <c r="E704" i="2"/>
  <c r="E736" i="2"/>
  <c r="E768" i="2"/>
  <c r="E800" i="2"/>
  <c r="E832" i="2"/>
  <c r="E864" i="2"/>
  <c r="E896" i="2"/>
  <c r="E928" i="2"/>
  <c r="E671" i="2"/>
  <c r="E717" i="2"/>
  <c r="E749" i="2"/>
  <c r="E781" i="2"/>
  <c r="E813" i="2"/>
  <c r="E845" i="2"/>
  <c r="E877" i="2"/>
  <c r="E905" i="2"/>
  <c r="E925" i="2"/>
  <c r="E945" i="2"/>
  <c r="E969" i="2"/>
  <c r="E989" i="2"/>
  <c r="E1009" i="2"/>
  <c r="E673" i="2"/>
  <c r="E706" i="2"/>
  <c r="E726" i="2"/>
  <c r="E750" i="2"/>
  <c r="E770" i="2"/>
  <c r="E790" i="2"/>
  <c r="E814" i="2"/>
  <c r="E834" i="2"/>
  <c r="E854" i="2"/>
  <c r="E878" i="2"/>
  <c r="E898" i="2"/>
  <c r="E918" i="2"/>
  <c r="E938" i="2"/>
  <c r="E675" i="2"/>
  <c r="E703" i="2"/>
  <c r="E719" i="2"/>
  <c r="E735" i="2"/>
  <c r="E751" i="2"/>
  <c r="E767" i="2"/>
  <c r="E783" i="2"/>
  <c r="E799" i="2"/>
  <c r="E815" i="2"/>
  <c r="E831" i="2"/>
  <c r="E847" i="2"/>
  <c r="E863" i="2"/>
  <c r="E879" i="2"/>
  <c r="E895" i="2"/>
  <c r="E911" i="2"/>
  <c r="E927" i="2"/>
  <c r="E943" i="2"/>
  <c r="E959" i="2"/>
  <c r="E975" i="2"/>
  <c r="E991" i="2"/>
  <c r="E1007" i="2"/>
  <c r="E66" i="2"/>
  <c r="E1490" i="2"/>
  <c r="E1474" i="2"/>
  <c r="E1458" i="2"/>
  <c r="E1442" i="2"/>
  <c r="E1426" i="2"/>
  <c r="E1410" i="2"/>
  <c r="E1394" i="2"/>
  <c r="E1378" i="2"/>
  <c r="E1362" i="2"/>
  <c r="E1346" i="2"/>
  <c r="E1330" i="2"/>
  <c r="E1314" i="2"/>
  <c r="E1298" i="2"/>
  <c r="E1282" i="2"/>
  <c r="E1266" i="2"/>
  <c r="E1250" i="2"/>
  <c r="E1234" i="2"/>
  <c r="E1218" i="2"/>
  <c r="E1202" i="2"/>
  <c r="E1186" i="2"/>
  <c r="E1170" i="2"/>
  <c r="E1154" i="2"/>
  <c r="E733" i="2"/>
  <c r="E944" i="2"/>
  <c r="E880" i="2"/>
  <c r="E816" i="2"/>
  <c r="E752" i="2"/>
  <c r="E677" i="2"/>
  <c r="E603" i="2"/>
  <c r="E539" i="2"/>
  <c r="E475" i="2"/>
  <c r="E902" i="2"/>
  <c r="E862" i="2"/>
  <c r="E818" i="2"/>
  <c r="E774" i="2"/>
  <c r="E734" i="2"/>
  <c r="E681" i="2"/>
  <c r="E993" i="2"/>
  <c r="E953" i="2"/>
  <c r="E909" i="2"/>
  <c r="E857" i="2"/>
  <c r="E793" i="2"/>
  <c r="E729" i="2"/>
  <c r="E940" i="2"/>
  <c r="E876" i="2"/>
  <c r="E812" i="2"/>
  <c r="E748" i="2"/>
  <c r="E669" i="2"/>
  <c r="E599" i="2"/>
  <c r="E535" i="2"/>
  <c r="E467" i="2"/>
  <c r="E415" i="2"/>
  <c r="E403" i="2"/>
  <c r="E922" i="2"/>
  <c r="E906" i="2"/>
  <c r="E890" i="2"/>
  <c r="E874" i="2"/>
  <c r="E858" i="2"/>
  <c r="E842" i="2"/>
  <c r="E826" i="2"/>
  <c r="E810" i="2"/>
  <c r="E794" i="2"/>
  <c r="E778" i="2"/>
  <c r="E762" i="2"/>
  <c r="E746" i="2"/>
  <c r="E730" i="2"/>
  <c r="E714" i="2"/>
  <c r="E697" i="2"/>
  <c r="E665" i="2"/>
  <c r="E1013" i="2"/>
  <c r="E997" i="2"/>
  <c r="E981" i="2"/>
  <c r="E965" i="2"/>
  <c r="E949" i="2"/>
  <c r="E933" i="2"/>
  <c r="E917" i="2"/>
  <c r="E901" i="2"/>
  <c r="E885" i="2"/>
  <c r="E869" i="2"/>
  <c r="E853" i="2"/>
  <c r="E837" i="2"/>
  <c r="E821" i="2"/>
  <c r="E805" i="2"/>
  <c r="E789" i="2"/>
  <c r="E773" i="2"/>
  <c r="E757" i="2"/>
  <c r="E741" i="2"/>
  <c r="E725" i="2"/>
  <c r="E709" i="2"/>
  <c r="E687" i="2"/>
  <c r="E952" i="2"/>
  <c r="E936" i="2"/>
  <c r="E920" i="2"/>
  <c r="E904" i="2"/>
  <c r="E888" i="2"/>
  <c r="E872" i="2"/>
  <c r="E856" i="2"/>
  <c r="E840" i="2"/>
  <c r="E824" i="2"/>
  <c r="E808" i="2"/>
  <c r="E792" i="2"/>
  <c r="E776" i="2"/>
  <c r="E760" i="2"/>
  <c r="E744" i="2"/>
  <c r="E728" i="2"/>
  <c r="E712" i="2"/>
  <c r="E693" i="2"/>
  <c r="E659" i="2"/>
  <c r="E643" i="2"/>
  <c r="E627" i="2"/>
  <c r="E611" i="2"/>
  <c r="E595" i="2"/>
  <c r="E579" i="2"/>
  <c r="E563" i="2"/>
  <c r="E547" i="2"/>
  <c r="E531" i="2"/>
  <c r="E515" i="2"/>
  <c r="E499" i="2"/>
  <c r="E483" i="2"/>
  <c r="E463" i="2"/>
  <c r="E431" i="2"/>
  <c r="E391" i="2"/>
  <c r="E881" i="2"/>
  <c r="E865" i="2"/>
  <c r="E849" i="2"/>
  <c r="E833" i="2"/>
  <c r="E817" i="2"/>
  <c r="E801" i="2"/>
  <c r="E785" i="2"/>
  <c r="E769" i="2"/>
  <c r="E753" i="2"/>
  <c r="E737" i="2"/>
  <c r="E721" i="2"/>
  <c r="E705" i="2"/>
  <c r="E679" i="2"/>
  <c r="E948" i="2"/>
  <c r="E932" i="2"/>
  <c r="E916" i="2"/>
  <c r="E900" i="2"/>
  <c r="E884" i="2"/>
  <c r="E868" i="2"/>
  <c r="E852" i="2"/>
  <c r="E836" i="2"/>
  <c r="E820" i="2"/>
  <c r="E804" i="2"/>
  <c r="E788" i="2"/>
  <c r="E772" i="2"/>
  <c r="E756" i="2"/>
  <c r="E740" i="2"/>
  <c r="E724" i="2"/>
  <c r="E708" i="2"/>
  <c r="E685" i="2"/>
  <c r="E655" i="2"/>
  <c r="E639" i="2"/>
  <c r="E623" i="2"/>
  <c r="E607" i="2"/>
  <c r="E591" i="2"/>
  <c r="E575" i="2"/>
  <c r="E559" i="2"/>
  <c r="E543" i="2"/>
  <c r="E527" i="2"/>
  <c r="E511" i="2"/>
  <c r="E495" i="2"/>
  <c r="E479" i="2"/>
  <c r="E451" i="2"/>
  <c r="E419" i="2"/>
  <c r="E361" i="2"/>
  <c r="E459" i="2"/>
  <c r="E443" i="2"/>
  <c r="E427" i="2"/>
  <c r="E411" i="2"/>
  <c r="E387" i="2"/>
  <c r="E674" i="2"/>
  <c r="E471" i="2"/>
  <c r="E455" i="2"/>
  <c r="E439" i="2"/>
  <c r="E423" i="2"/>
  <c r="E407" i="2"/>
  <c r="E369" i="2"/>
  <c r="E642" i="2"/>
  <c r="E558" i="2"/>
  <c r="E550" i="2"/>
  <c r="E694" i="2"/>
  <c r="E638" i="2"/>
  <c r="E598" i="2"/>
  <c r="E670" i="2"/>
  <c r="E594" i="2"/>
  <c r="E399" i="2"/>
  <c r="E383" i="2"/>
  <c r="E353" i="2"/>
  <c r="E686" i="2"/>
  <c r="E662" i="2"/>
  <c r="E622" i="2"/>
  <c r="E578" i="2"/>
  <c r="E530" i="2"/>
  <c r="E395" i="2"/>
  <c r="E377" i="2"/>
  <c r="E345" i="2"/>
  <c r="E678" i="2"/>
  <c r="E658" i="2"/>
  <c r="E614" i="2"/>
  <c r="E574" i="2"/>
  <c r="E514" i="2"/>
  <c r="E534" i="2"/>
  <c r="E654" i="2"/>
  <c r="E630" i="2"/>
  <c r="E610" i="2"/>
  <c r="E590" i="2"/>
  <c r="E566" i="2"/>
  <c r="E546" i="2"/>
  <c r="E526" i="2"/>
  <c r="E494" i="2"/>
  <c r="E646" i="2"/>
  <c r="E626" i="2"/>
  <c r="E606" i="2"/>
  <c r="E582" i="2"/>
  <c r="E562" i="2"/>
  <c r="E542" i="2"/>
  <c r="E518" i="2"/>
  <c r="E442" i="2"/>
  <c r="E510" i="2"/>
  <c r="E337" i="2"/>
  <c r="E682" i="2"/>
  <c r="E666" i="2"/>
  <c r="E650" i="2"/>
  <c r="E634" i="2"/>
  <c r="E618" i="2"/>
  <c r="E602" i="2"/>
  <c r="E586" i="2"/>
  <c r="E570" i="2"/>
  <c r="E554" i="2"/>
  <c r="E538" i="2"/>
  <c r="E522" i="2"/>
  <c r="E506" i="2"/>
  <c r="E502" i="2"/>
  <c r="E498" i="2"/>
  <c r="E486" i="2"/>
  <c r="E490" i="2"/>
  <c r="E478" i="2"/>
  <c r="E482" i="2"/>
  <c r="E458" i="2"/>
  <c r="E474" i="2"/>
  <c r="E462" i="2"/>
  <c r="E466" i="2"/>
  <c r="E450" i="2"/>
  <c r="E470" i="2"/>
  <c r="E454" i="2"/>
  <c r="E434" i="2"/>
  <c r="E402" i="2"/>
  <c r="E438" i="2"/>
  <c r="E422" i="2"/>
  <c r="E446" i="2"/>
  <c r="E426" i="2"/>
  <c r="E406" i="2"/>
  <c r="E418" i="2"/>
  <c r="E410" i="2"/>
  <c r="E386" i="2"/>
  <c r="E343" i="2"/>
  <c r="E430" i="2"/>
  <c r="E414" i="2"/>
  <c r="E394" i="2"/>
  <c r="E390" i="2"/>
  <c r="E367" i="2"/>
  <c r="E398" i="2"/>
  <c r="E382" i="2"/>
  <c r="E375" i="2"/>
  <c r="E653" i="2"/>
  <c r="E359" i="2"/>
  <c r="E351" i="2"/>
  <c r="E657" i="2"/>
  <c r="E335" i="2"/>
  <c r="E633" i="2"/>
  <c r="E605" i="2"/>
  <c r="E649" i="2"/>
  <c r="E637" i="2"/>
  <c r="E641" i="2"/>
  <c r="E609" i="2"/>
  <c r="E661" i="2"/>
  <c r="E645" i="2"/>
  <c r="E629" i="2"/>
  <c r="E625" i="2"/>
  <c r="E621" i="2"/>
  <c r="E613" i="2"/>
  <c r="E597" i="2"/>
  <c r="E593" i="2"/>
  <c r="E617" i="2"/>
  <c r="E601" i="2"/>
  <c r="E565" i="2"/>
  <c r="E549" i="2"/>
  <c r="E589" i="2"/>
  <c r="E581" i="2"/>
  <c r="E577" i="2"/>
  <c r="E517" i="2"/>
  <c r="E585" i="2"/>
  <c r="E557" i="2"/>
  <c r="E525" i="2"/>
  <c r="E573" i="2"/>
  <c r="E533" i="2"/>
  <c r="E501" i="2"/>
  <c r="E409" i="2"/>
  <c r="E541" i="2"/>
  <c r="E509" i="2"/>
  <c r="E469" i="2"/>
  <c r="E485" i="2"/>
  <c r="E477" i="2"/>
  <c r="E453" i="2"/>
  <c r="E493" i="2"/>
  <c r="E461" i="2"/>
  <c r="E441" i="2"/>
  <c r="E425" i="2"/>
  <c r="E569" i="2"/>
  <c r="E553" i="2"/>
  <c r="E537" i="2"/>
  <c r="E521" i="2"/>
  <c r="E505" i="2"/>
  <c r="E489" i="2"/>
  <c r="E473" i="2"/>
  <c r="E457" i="2"/>
  <c r="E433" i="2"/>
  <c r="E401" i="2"/>
  <c r="E393" i="2"/>
  <c r="E561" i="2"/>
  <c r="E545" i="2"/>
  <c r="E529" i="2"/>
  <c r="E513" i="2"/>
  <c r="E497" i="2"/>
  <c r="E481" i="2"/>
  <c r="E465" i="2"/>
  <c r="E449" i="2"/>
  <c r="E417" i="2"/>
  <c r="E373" i="2"/>
  <c r="E385" i="2"/>
  <c r="E357" i="2"/>
  <c r="E700" i="2"/>
  <c r="E341" i="2"/>
  <c r="E684" i="2"/>
  <c r="E692" i="2"/>
  <c r="E660" i="2"/>
  <c r="E676" i="2"/>
  <c r="E640" i="2"/>
  <c r="E437" i="2"/>
  <c r="E421" i="2"/>
  <c r="E405" i="2"/>
  <c r="E389" i="2"/>
  <c r="E365" i="2"/>
  <c r="E333" i="2"/>
  <c r="E688" i="2"/>
  <c r="E664" i="2"/>
  <c r="E616" i="2"/>
  <c r="E608" i="2"/>
  <c r="E445" i="2"/>
  <c r="E429" i="2"/>
  <c r="E413" i="2"/>
  <c r="E397" i="2"/>
  <c r="E381" i="2"/>
  <c r="E349" i="2"/>
  <c r="E696" i="2"/>
  <c r="E680" i="2"/>
  <c r="E648" i="2"/>
  <c r="E584" i="2"/>
  <c r="E576" i="2"/>
  <c r="E536" i="2"/>
  <c r="E520" i="2"/>
  <c r="E672" i="2"/>
  <c r="E656" i="2"/>
  <c r="E632" i="2"/>
  <c r="E600" i="2"/>
  <c r="E568" i="2"/>
  <c r="E504" i="2"/>
  <c r="E668" i="2"/>
  <c r="E652" i="2"/>
  <c r="E624" i="2"/>
  <c r="E592" i="2"/>
  <c r="E552" i="2"/>
  <c r="E476" i="2"/>
  <c r="E444" i="2"/>
  <c r="E644" i="2"/>
  <c r="E628" i="2"/>
  <c r="E612" i="2"/>
  <c r="E596" i="2"/>
  <c r="E580" i="2"/>
  <c r="E564" i="2"/>
  <c r="E532" i="2"/>
  <c r="E500" i="2"/>
  <c r="E436" i="2"/>
  <c r="E408" i="2"/>
  <c r="E636" i="2"/>
  <c r="E620" i="2"/>
  <c r="E604" i="2"/>
  <c r="E588" i="2"/>
  <c r="E572" i="2"/>
  <c r="E548" i="2"/>
  <c r="E516" i="2"/>
  <c r="E468" i="2"/>
  <c r="E400" i="2"/>
  <c r="E560" i="2"/>
  <c r="E544" i="2"/>
  <c r="E528" i="2"/>
  <c r="E512" i="2"/>
  <c r="E492" i="2"/>
  <c r="E460" i="2"/>
  <c r="E428" i="2"/>
  <c r="E388" i="2"/>
  <c r="E556" i="2"/>
  <c r="E540" i="2"/>
  <c r="E524" i="2"/>
  <c r="E508" i="2"/>
  <c r="E484" i="2"/>
  <c r="E452" i="2"/>
  <c r="E420" i="2"/>
  <c r="E371" i="2"/>
  <c r="E355" i="2"/>
  <c r="E374" i="2"/>
  <c r="E350" i="2"/>
  <c r="E334" i="2"/>
  <c r="E496" i="2"/>
  <c r="E480" i="2"/>
  <c r="E464" i="2"/>
  <c r="E448" i="2"/>
  <c r="E432" i="2"/>
  <c r="E416" i="2"/>
  <c r="E392" i="2"/>
  <c r="E363" i="2"/>
  <c r="E366" i="2"/>
  <c r="E318" i="2"/>
  <c r="E310" i="2"/>
  <c r="E488" i="2"/>
  <c r="E472" i="2"/>
  <c r="E456" i="2"/>
  <c r="E440" i="2"/>
  <c r="E424" i="2"/>
  <c r="E404" i="2"/>
  <c r="E384" i="2"/>
  <c r="E329" i="2"/>
  <c r="E342" i="2"/>
  <c r="E302" i="2"/>
  <c r="E412" i="2"/>
  <c r="E396" i="2"/>
  <c r="E379" i="2"/>
  <c r="E347" i="2"/>
  <c r="E358" i="2"/>
  <c r="E326" i="2"/>
  <c r="E282" i="2"/>
  <c r="E250" i="2"/>
  <c r="E294" i="2"/>
  <c r="E234" i="2"/>
  <c r="E210" i="2"/>
  <c r="E266" i="2"/>
  <c r="E178" i="2"/>
  <c r="E339" i="2"/>
  <c r="E370" i="2"/>
  <c r="E354" i="2"/>
  <c r="E338" i="2"/>
  <c r="E322" i="2"/>
  <c r="E306" i="2"/>
  <c r="E290" i="2"/>
  <c r="E258" i="2"/>
  <c r="E226" i="2"/>
  <c r="E162" i="2"/>
  <c r="E146" i="2"/>
  <c r="E378" i="2"/>
  <c r="E362" i="2"/>
  <c r="E346" i="2"/>
  <c r="E330" i="2"/>
  <c r="E314" i="2"/>
  <c r="E298" i="2"/>
  <c r="E274" i="2"/>
  <c r="E242" i="2"/>
  <c r="E194" i="2"/>
  <c r="E130" i="2"/>
  <c r="E286" i="2"/>
  <c r="E270" i="2"/>
  <c r="E254" i="2"/>
  <c r="E238" i="2"/>
  <c r="E214" i="2"/>
  <c r="E182" i="2"/>
  <c r="E150" i="2"/>
  <c r="E118" i="2"/>
  <c r="E106" i="2"/>
  <c r="E278" i="2"/>
  <c r="E262" i="2"/>
  <c r="E246" i="2"/>
  <c r="E230" i="2"/>
  <c r="E198" i="2"/>
  <c r="E166" i="2"/>
  <c r="E134" i="2"/>
  <c r="E86" i="2"/>
  <c r="E325" i="2"/>
  <c r="E222" i="2"/>
  <c r="E206" i="2"/>
  <c r="E190" i="2"/>
  <c r="E174" i="2"/>
  <c r="E158" i="2"/>
  <c r="E142" i="2"/>
  <c r="E126" i="2"/>
  <c r="E102" i="2"/>
  <c r="E313" i="2"/>
  <c r="E218" i="2"/>
  <c r="E202" i="2"/>
  <c r="E186" i="2"/>
  <c r="E170" i="2"/>
  <c r="E154" i="2"/>
  <c r="E138" i="2"/>
  <c r="E122" i="2"/>
  <c r="E90" i="2"/>
  <c r="E293" i="2"/>
  <c r="E281" i="2"/>
  <c r="E114" i="2"/>
  <c r="E98" i="2"/>
  <c r="E82" i="2"/>
  <c r="E309" i="2"/>
  <c r="E269" i="2"/>
  <c r="E110" i="2"/>
  <c r="E94" i="2"/>
  <c r="E70" i="2"/>
  <c r="E297" i="2"/>
  <c r="E241" i="2"/>
  <c r="E217" i="2"/>
  <c r="E78" i="2"/>
  <c r="E321" i="2"/>
  <c r="E305" i="2"/>
  <c r="E289" i="2"/>
  <c r="E265" i="2"/>
  <c r="E209" i="2"/>
  <c r="E74" i="2"/>
  <c r="E317" i="2"/>
  <c r="E301" i="2"/>
  <c r="E285" i="2"/>
  <c r="E249" i="2"/>
  <c r="E185" i="2"/>
  <c r="E177" i="2"/>
  <c r="E277" i="2"/>
  <c r="E261" i="2"/>
  <c r="E233" i="2"/>
  <c r="E201" i="2"/>
  <c r="E169" i="2"/>
  <c r="E273" i="2"/>
  <c r="E257" i="2"/>
  <c r="E225" i="2"/>
  <c r="E193" i="2"/>
  <c r="E153" i="2"/>
  <c r="E137" i="2"/>
  <c r="E245" i="2"/>
  <c r="E229" i="2"/>
  <c r="E213" i="2"/>
  <c r="E197" i="2"/>
  <c r="E181" i="2"/>
  <c r="E157" i="2"/>
  <c r="E125" i="2"/>
  <c r="E109" i="2"/>
  <c r="E253" i="2"/>
  <c r="E237" i="2"/>
  <c r="E221" i="2"/>
  <c r="E205" i="2"/>
  <c r="E189" i="2"/>
  <c r="E173" i="2"/>
  <c r="E141" i="2"/>
  <c r="E77" i="2"/>
  <c r="E121" i="2"/>
  <c r="E380" i="2"/>
  <c r="E340" i="2"/>
  <c r="E97" i="2"/>
  <c r="E316" i="2"/>
  <c r="E165" i="2"/>
  <c r="E149" i="2"/>
  <c r="E133" i="2"/>
  <c r="E117" i="2"/>
  <c r="E93" i="2"/>
  <c r="E372" i="2"/>
  <c r="E308" i="2"/>
  <c r="E161" i="2"/>
  <c r="E145" i="2"/>
  <c r="E129" i="2"/>
  <c r="E113" i="2"/>
  <c r="E81" i="2"/>
  <c r="E348" i="2"/>
  <c r="E284" i="2"/>
  <c r="E272" i="2"/>
  <c r="E105" i="2"/>
  <c r="E89" i="2"/>
  <c r="E73" i="2"/>
  <c r="E364" i="2"/>
  <c r="E332" i="2"/>
  <c r="E300" i="2"/>
  <c r="E256" i="2"/>
  <c r="E101" i="2"/>
  <c r="E85" i="2"/>
  <c r="E69" i="2"/>
  <c r="E356" i="2"/>
  <c r="E324" i="2"/>
  <c r="E292" i="2"/>
  <c r="E240" i="2"/>
  <c r="E224" i="2"/>
  <c r="E208" i="2"/>
  <c r="E188" i="2"/>
  <c r="E156" i="2"/>
  <c r="E368" i="2"/>
  <c r="E352" i="2"/>
  <c r="E336" i="2"/>
  <c r="E320" i="2"/>
  <c r="E304" i="2"/>
  <c r="E288" i="2"/>
  <c r="E264" i="2"/>
  <c r="E232" i="2"/>
  <c r="E200" i="2"/>
  <c r="E140" i="2"/>
  <c r="E124" i="2"/>
  <c r="E376" i="2"/>
  <c r="E360" i="2"/>
  <c r="E344" i="2"/>
  <c r="E328" i="2"/>
  <c r="E312" i="2"/>
  <c r="E296" i="2"/>
  <c r="E280" i="2"/>
  <c r="E248" i="2"/>
  <c r="E216" i="2"/>
  <c r="E172" i="2"/>
  <c r="E108" i="2"/>
  <c r="E276" i="2"/>
  <c r="E260" i="2"/>
  <c r="E244" i="2"/>
  <c r="E228" i="2"/>
  <c r="E212" i="2"/>
  <c r="E196" i="2"/>
  <c r="E164" i="2"/>
  <c r="E132" i="2"/>
  <c r="E100" i="2"/>
  <c r="E84" i="2"/>
  <c r="E268" i="2"/>
  <c r="E252" i="2"/>
  <c r="E236" i="2"/>
  <c r="E220" i="2"/>
  <c r="E204" i="2"/>
  <c r="E180" i="2"/>
  <c r="E148" i="2"/>
  <c r="E116" i="2"/>
  <c r="E68" i="2"/>
  <c r="E319" i="2"/>
  <c r="E303" i="2"/>
  <c r="E192" i="2"/>
  <c r="E176" i="2"/>
  <c r="E160" i="2"/>
  <c r="E144" i="2"/>
  <c r="E128" i="2"/>
  <c r="E112" i="2"/>
  <c r="E92" i="2"/>
  <c r="E327" i="2"/>
  <c r="E295" i="2"/>
  <c r="E287" i="2"/>
  <c r="E184" i="2"/>
  <c r="E168" i="2"/>
  <c r="E152" i="2"/>
  <c r="E136" i="2"/>
  <c r="E120" i="2"/>
  <c r="E104" i="2"/>
  <c r="E76" i="2"/>
  <c r="E311" i="2"/>
  <c r="E263" i="2"/>
  <c r="E279" i="2"/>
  <c r="E247" i="2"/>
  <c r="E271" i="2"/>
  <c r="E239" i="2"/>
  <c r="E231" i="2"/>
  <c r="E255" i="2"/>
  <c r="E215" i="2"/>
  <c r="E223" i="2"/>
  <c r="E88" i="2"/>
  <c r="E72" i="2"/>
  <c r="E323" i="2"/>
  <c r="E307" i="2"/>
  <c r="E291" i="2"/>
  <c r="E275" i="2"/>
  <c r="E259" i="2"/>
  <c r="E243" i="2"/>
  <c r="E227" i="2"/>
  <c r="E203" i="2"/>
  <c r="E199" i="2"/>
  <c r="E96" i="2"/>
  <c r="E80" i="2"/>
  <c r="E331" i="2"/>
  <c r="E315" i="2"/>
  <c r="E299" i="2"/>
  <c r="E283" i="2"/>
  <c r="E267" i="2"/>
  <c r="E251" i="2"/>
  <c r="E235" i="2"/>
  <c r="E219" i="2"/>
  <c r="E175" i="2"/>
  <c r="E183" i="2"/>
  <c r="E143" i="2"/>
  <c r="E151" i="2"/>
  <c r="E95" i="2"/>
  <c r="E211" i="2"/>
  <c r="E195" i="2"/>
  <c r="E167" i="2"/>
  <c r="E127" i="2"/>
  <c r="E207" i="2"/>
  <c r="E191" i="2"/>
  <c r="E159" i="2"/>
  <c r="E111" i="2"/>
  <c r="E135" i="2"/>
  <c r="E103" i="2"/>
  <c r="E119" i="2"/>
  <c r="E79" i="2"/>
  <c r="E179" i="2"/>
  <c r="E163" i="2"/>
  <c r="E147" i="2"/>
  <c r="E131" i="2"/>
  <c r="E115" i="2"/>
  <c r="E99" i="2"/>
  <c r="E83" i="2"/>
  <c r="E67" i="2"/>
  <c r="E982" i="2"/>
  <c r="E1014" i="2"/>
  <c r="E1035" i="2"/>
  <c r="E1051" i="2"/>
  <c r="E1067" i="2"/>
  <c r="E1083" i="2"/>
  <c r="E1099" i="2"/>
  <c r="E1115" i="2"/>
  <c r="E1131" i="2"/>
  <c r="E1147" i="2"/>
  <c r="E1163" i="2"/>
  <c r="E1179" i="2"/>
  <c r="E1195" i="2"/>
  <c r="E1211" i="2"/>
  <c r="E1227" i="2"/>
  <c r="E1243" i="2"/>
  <c r="E1259" i="2"/>
  <c r="E1275" i="2"/>
  <c r="E1291" i="2"/>
  <c r="E1307" i="2"/>
  <c r="E1323" i="2"/>
  <c r="E1339" i="2"/>
  <c r="E1355" i="2"/>
  <c r="E1371" i="2"/>
  <c r="E1387" i="2"/>
  <c r="E1403" i="2"/>
  <c r="E1419" i="2"/>
  <c r="E1435" i="2"/>
  <c r="E1451" i="2"/>
  <c r="E1467" i="2"/>
  <c r="E1483" i="2"/>
  <c r="E1499" i="2"/>
  <c r="E990" i="2"/>
  <c r="E1022" i="2"/>
  <c r="E1039" i="2"/>
  <c r="E1055" i="2"/>
  <c r="E1071" i="2"/>
  <c r="E1087" i="2"/>
  <c r="E1103" i="2"/>
  <c r="E1119" i="2"/>
  <c r="E1135" i="2"/>
  <c r="E1151" i="2"/>
  <c r="E1167" i="2"/>
  <c r="E1183" i="2"/>
  <c r="E1199" i="2"/>
  <c r="E1215" i="2"/>
  <c r="E1231" i="2"/>
  <c r="E1247" i="2"/>
  <c r="E1263" i="2"/>
  <c r="E1279" i="2"/>
  <c r="E1295" i="2"/>
  <c r="E1311" i="2"/>
  <c r="E1327" i="2"/>
  <c r="E1343" i="2"/>
  <c r="E1359" i="2"/>
  <c r="E1375" i="2"/>
  <c r="E1391" i="2"/>
  <c r="E1407" i="2"/>
  <c r="E1423" i="2"/>
  <c r="E1439" i="2"/>
  <c r="E1455" i="2"/>
  <c r="E1471" i="2"/>
  <c r="E1487" i="2"/>
  <c r="E1503" i="2"/>
  <c r="E187" i="2"/>
  <c r="E171" i="2"/>
  <c r="E155" i="2"/>
  <c r="E139" i="2"/>
  <c r="E123" i="2"/>
  <c r="E107" i="2"/>
  <c r="E91" i="2"/>
  <c r="E75" i="2"/>
  <c r="E966" i="2"/>
  <c r="E998" i="2"/>
  <c r="E1027" i="2"/>
  <c r="E1043" i="2"/>
  <c r="E1059" i="2"/>
  <c r="E1075" i="2"/>
  <c r="E1091" i="2"/>
  <c r="E1107" i="2"/>
  <c r="E1123" i="2"/>
  <c r="E1139" i="2"/>
  <c r="E1155" i="2"/>
  <c r="E1171" i="2"/>
  <c r="E1187" i="2"/>
  <c r="E1203" i="2"/>
  <c r="E1219" i="2"/>
  <c r="E1235" i="2"/>
  <c r="E1251" i="2"/>
  <c r="E1267" i="2"/>
  <c r="E1283" i="2"/>
  <c r="E1299" i="2"/>
  <c r="E1315" i="2"/>
  <c r="E1331" i="2"/>
  <c r="E1347" i="2"/>
  <c r="E1363" i="2"/>
  <c r="E1379" i="2"/>
  <c r="E1395" i="2"/>
  <c r="E1411" i="2"/>
  <c r="E1427" i="2"/>
  <c r="E1443" i="2"/>
  <c r="E1459" i="2"/>
  <c r="E1475" i="2"/>
  <c r="E1491" i="2"/>
  <c r="E65" i="2"/>
  <c r="E87" i="2"/>
  <c r="E71" i="2"/>
  <c r="E974" i="2"/>
  <c r="E1006" i="2"/>
  <c r="E1031" i="2"/>
  <c r="E1047" i="2"/>
  <c r="E1063" i="2"/>
  <c r="E1079" i="2"/>
  <c r="E1095" i="2"/>
  <c r="E1111" i="2"/>
  <c r="E1127" i="2"/>
  <c r="E1143" i="2"/>
  <c r="E1159" i="2"/>
  <c r="E1175" i="2"/>
  <c r="E1191" i="2"/>
  <c r="E1207" i="2"/>
  <c r="E1223" i="2"/>
  <c r="E1239" i="2"/>
  <c r="E1255" i="2"/>
  <c r="E1271" i="2"/>
  <c r="E1287" i="2"/>
  <c r="E1303" i="2"/>
  <c r="E1319" i="2"/>
  <c r="E1335" i="2"/>
  <c r="E1351" i="2"/>
  <c r="E1367" i="2"/>
  <c r="E1383" i="2"/>
  <c r="E1399" i="2"/>
  <c r="E1415" i="2"/>
  <c r="E1431" i="2"/>
  <c r="E1447" i="2"/>
  <c r="E1463" i="2"/>
  <c r="E1479" i="2"/>
  <c r="E1495" i="2"/>
  <c r="D36" i="1"/>
  <c r="A1" i="8" l="1"/>
  <c r="A1" i="6"/>
  <c r="A5" i="8"/>
  <c r="D1" i="6"/>
  <c r="A4" i="8"/>
  <c r="A3" i="8"/>
  <c r="D1505" i="2" l="1"/>
  <c r="D1504" i="2"/>
  <c r="D1503" i="2"/>
  <c r="D1502" i="2"/>
  <c r="D1501" i="2"/>
  <c r="D1500" i="2"/>
  <c r="D1499" i="2"/>
  <c r="D1498" i="2"/>
  <c r="D1497" i="2"/>
  <c r="D1496" i="2"/>
  <c r="D1495" i="2"/>
  <c r="D1494" i="2"/>
  <c r="D1493" i="2"/>
  <c r="D1492" i="2"/>
  <c r="D1491" i="2"/>
  <c r="D1490" i="2"/>
  <c r="D1489" i="2"/>
  <c r="D1488" i="2"/>
  <c r="D1487" i="2"/>
  <c r="D1486" i="2"/>
  <c r="D1485" i="2"/>
  <c r="D1484" i="2"/>
  <c r="D1483" i="2"/>
  <c r="D1482" i="2"/>
  <c r="D1481" i="2"/>
  <c r="D1480" i="2"/>
  <c r="D1479" i="2"/>
  <c r="D1478" i="2"/>
  <c r="D1477" i="2"/>
  <c r="D1476" i="2"/>
  <c r="D1475" i="2"/>
  <c r="D1474" i="2"/>
  <c r="D1473" i="2"/>
  <c r="D1472" i="2"/>
  <c r="D1471" i="2"/>
  <c r="D1470" i="2"/>
  <c r="D1469" i="2"/>
  <c r="D1468" i="2"/>
  <c r="D1467" i="2"/>
  <c r="D1466" i="2"/>
  <c r="D1465" i="2"/>
  <c r="D1464" i="2"/>
  <c r="D1463" i="2"/>
  <c r="D1462" i="2"/>
  <c r="D1461" i="2"/>
  <c r="D1460" i="2"/>
  <c r="D1459" i="2"/>
  <c r="D1458" i="2"/>
  <c r="D1457" i="2"/>
  <c r="D1456" i="2"/>
  <c r="D1455" i="2"/>
  <c r="D1454" i="2"/>
  <c r="D1453" i="2"/>
  <c r="D1452" i="2"/>
  <c r="D1451" i="2"/>
  <c r="D1450" i="2"/>
  <c r="D1449" i="2"/>
  <c r="D1448" i="2"/>
  <c r="D1447" i="2"/>
  <c r="D1446" i="2"/>
  <c r="D1445" i="2"/>
  <c r="D1444" i="2"/>
  <c r="D1443" i="2"/>
  <c r="D1442" i="2"/>
  <c r="D1441" i="2"/>
  <c r="D1440" i="2"/>
  <c r="D1439" i="2"/>
  <c r="D1438" i="2"/>
  <c r="D1437" i="2"/>
  <c r="D1436" i="2"/>
  <c r="D1435" i="2"/>
  <c r="D1434" i="2"/>
  <c r="D1433" i="2"/>
  <c r="D1432" i="2"/>
  <c r="D1431" i="2"/>
  <c r="D1430" i="2"/>
  <c r="D1429" i="2"/>
  <c r="D1428" i="2"/>
  <c r="D1427" i="2"/>
  <c r="D1426" i="2"/>
  <c r="D1425" i="2"/>
  <c r="D1424" i="2"/>
  <c r="D1423" i="2"/>
  <c r="D1422" i="2"/>
  <c r="D1421" i="2"/>
  <c r="D1420" i="2"/>
  <c r="D1419" i="2"/>
  <c r="D1418" i="2"/>
  <c r="D1417" i="2"/>
  <c r="D1416" i="2"/>
  <c r="D1415" i="2"/>
  <c r="D1414" i="2"/>
  <c r="D1413" i="2"/>
  <c r="D1412" i="2"/>
  <c r="D1411" i="2"/>
  <c r="D1410" i="2"/>
  <c r="D1409" i="2"/>
  <c r="D1408" i="2"/>
  <c r="D1407" i="2"/>
  <c r="D1406" i="2"/>
  <c r="D1405" i="2"/>
  <c r="D1404" i="2"/>
  <c r="D1403" i="2"/>
  <c r="D1402" i="2"/>
  <c r="D1401" i="2"/>
  <c r="D1400" i="2"/>
  <c r="D1399" i="2"/>
  <c r="D1398" i="2"/>
  <c r="D1397" i="2"/>
  <c r="D1396" i="2"/>
  <c r="D1395" i="2"/>
  <c r="D1394" i="2"/>
  <c r="D1393" i="2"/>
  <c r="D1392" i="2"/>
  <c r="D1391" i="2"/>
  <c r="D1390" i="2"/>
  <c r="D1389" i="2"/>
  <c r="D1388" i="2"/>
  <c r="D1387" i="2"/>
  <c r="D1386" i="2"/>
  <c r="D1385" i="2"/>
  <c r="D1384" i="2"/>
  <c r="D1383" i="2"/>
  <c r="D1382" i="2"/>
  <c r="D1381" i="2"/>
  <c r="D1380" i="2"/>
  <c r="D1379" i="2"/>
  <c r="D1378" i="2"/>
  <c r="D1377" i="2"/>
  <c r="D1376" i="2"/>
  <c r="D1375" i="2"/>
  <c r="D1374" i="2"/>
  <c r="D1373" i="2"/>
  <c r="D1372" i="2"/>
  <c r="D1371" i="2"/>
  <c r="D1370" i="2"/>
  <c r="D1369" i="2"/>
  <c r="D1368" i="2"/>
  <c r="D1367" i="2"/>
  <c r="D1366" i="2"/>
  <c r="D1365" i="2"/>
  <c r="D1364" i="2"/>
  <c r="D1363" i="2"/>
  <c r="D1362" i="2"/>
  <c r="D1361" i="2"/>
  <c r="D1360" i="2"/>
  <c r="D1359" i="2"/>
  <c r="D1358" i="2"/>
  <c r="D1357" i="2"/>
  <c r="D1356" i="2"/>
  <c r="D1355" i="2"/>
  <c r="D1354" i="2"/>
  <c r="D1353" i="2"/>
  <c r="D1352" i="2"/>
  <c r="D1351" i="2"/>
  <c r="D1350" i="2"/>
  <c r="D1349" i="2"/>
  <c r="D1348" i="2"/>
  <c r="D1347" i="2"/>
  <c r="D1346" i="2"/>
  <c r="D1345" i="2"/>
  <c r="D1344" i="2"/>
  <c r="D1343" i="2"/>
  <c r="D1342" i="2"/>
  <c r="D1341" i="2"/>
  <c r="D1340" i="2"/>
  <c r="D1339" i="2"/>
  <c r="D1338" i="2"/>
  <c r="D1337" i="2"/>
  <c r="D1336" i="2"/>
  <c r="D1335" i="2"/>
  <c r="D1334" i="2"/>
  <c r="D1333" i="2"/>
  <c r="D1332" i="2"/>
  <c r="D1331" i="2"/>
  <c r="D1330" i="2"/>
  <c r="D1329" i="2"/>
  <c r="D1328" i="2"/>
  <c r="D1327" i="2"/>
  <c r="D1326" i="2"/>
  <c r="D1325" i="2"/>
  <c r="D1324" i="2"/>
  <c r="D1323" i="2"/>
  <c r="D1322" i="2"/>
  <c r="D1321" i="2"/>
  <c r="D1320" i="2"/>
  <c r="D1319" i="2"/>
  <c r="D1318" i="2"/>
  <c r="D1317" i="2"/>
  <c r="D1316" i="2"/>
  <c r="D1315" i="2"/>
  <c r="D1314" i="2"/>
  <c r="D1313" i="2"/>
  <c r="D1312" i="2"/>
  <c r="D1311" i="2"/>
  <c r="D1310" i="2"/>
  <c r="D1309" i="2"/>
  <c r="D1308" i="2"/>
  <c r="D1307" i="2"/>
  <c r="D1306" i="2"/>
  <c r="D1305" i="2"/>
  <c r="D1304" i="2"/>
  <c r="D1303" i="2"/>
  <c r="D1302" i="2"/>
  <c r="D1301" i="2"/>
  <c r="D1300" i="2"/>
  <c r="D1299" i="2"/>
  <c r="D1298" i="2"/>
  <c r="D1297" i="2"/>
  <c r="D1296" i="2"/>
  <c r="D1295" i="2"/>
  <c r="D1294" i="2"/>
  <c r="D1293" i="2"/>
  <c r="D1292" i="2"/>
  <c r="D1291" i="2"/>
  <c r="D1290" i="2"/>
  <c r="D1289" i="2"/>
  <c r="D1288" i="2"/>
  <c r="D1287" i="2"/>
  <c r="D1286" i="2"/>
  <c r="D1285" i="2"/>
  <c r="D1284" i="2"/>
  <c r="D1283" i="2"/>
  <c r="D1282" i="2"/>
  <c r="D1281" i="2"/>
  <c r="D1280" i="2"/>
  <c r="D1279" i="2"/>
  <c r="D1278" i="2"/>
  <c r="D1277" i="2"/>
  <c r="D1276" i="2"/>
  <c r="D1275" i="2"/>
  <c r="D1274" i="2"/>
  <c r="D1273" i="2"/>
  <c r="D1272" i="2"/>
  <c r="D1271" i="2"/>
  <c r="D1270" i="2"/>
  <c r="D1269" i="2"/>
  <c r="D1268" i="2"/>
  <c r="D1267" i="2"/>
  <c r="D1266" i="2"/>
  <c r="D1265" i="2"/>
  <c r="D1264" i="2"/>
  <c r="D1263" i="2"/>
  <c r="D1262" i="2"/>
  <c r="D1261" i="2"/>
  <c r="D1260" i="2"/>
  <c r="D1259" i="2"/>
  <c r="D1258" i="2"/>
  <c r="D1257" i="2"/>
  <c r="D1256" i="2"/>
  <c r="D1255" i="2"/>
  <c r="D1254" i="2"/>
  <c r="D1253" i="2"/>
  <c r="D1252" i="2"/>
  <c r="D1251" i="2"/>
  <c r="D1250" i="2"/>
  <c r="D1249" i="2"/>
  <c r="D1248" i="2"/>
  <c r="D1247" i="2"/>
  <c r="D1246" i="2"/>
  <c r="D1245" i="2"/>
  <c r="D1244" i="2"/>
  <c r="D1243" i="2"/>
  <c r="D1242" i="2"/>
  <c r="D1241" i="2"/>
  <c r="D1240" i="2"/>
  <c r="D1239" i="2"/>
  <c r="D1238" i="2"/>
  <c r="D1237" i="2"/>
  <c r="D1236" i="2"/>
  <c r="D1235" i="2"/>
  <c r="D1234" i="2"/>
  <c r="D1233" i="2"/>
  <c r="D1232" i="2"/>
  <c r="D1231" i="2"/>
  <c r="D1230" i="2"/>
  <c r="D1229" i="2"/>
  <c r="D1228" i="2"/>
  <c r="D1227" i="2"/>
  <c r="D1226" i="2"/>
  <c r="D1225" i="2"/>
  <c r="D1224" i="2"/>
  <c r="D1223" i="2"/>
  <c r="D1222" i="2"/>
  <c r="D1221" i="2"/>
  <c r="D1220" i="2"/>
  <c r="D1219" i="2"/>
  <c r="D1218" i="2"/>
  <c r="D1217" i="2"/>
  <c r="D1216" i="2"/>
  <c r="D1215" i="2"/>
  <c r="D1214" i="2"/>
  <c r="D1213" i="2"/>
  <c r="D1212" i="2"/>
  <c r="D1211" i="2"/>
  <c r="D1210" i="2"/>
  <c r="D1209" i="2"/>
  <c r="D1208" i="2"/>
  <c r="D1207" i="2"/>
  <c r="D1206" i="2"/>
  <c r="D1205" i="2"/>
  <c r="D1204" i="2"/>
  <c r="D1203" i="2"/>
  <c r="D1202" i="2"/>
  <c r="D1201" i="2"/>
  <c r="D1200"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T34" i="2"/>
  <c r="D34" i="2"/>
  <c r="T33" i="2"/>
  <c r="D33" i="2"/>
  <c r="T32" i="2"/>
  <c r="D32" i="2"/>
  <c r="T31" i="2"/>
  <c r="D31" i="2"/>
  <c r="T30" i="2"/>
  <c r="D30" i="2"/>
  <c r="T29" i="2"/>
  <c r="D29" i="2"/>
  <c r="T28" i="2"/>
  <c r="D28" i="2"/>
  <c r="T27" i="2"/>
  <c r="D27" i="2"/>
  <c r="T26" i="2"/>
  <c r="D26" i="2"/>
  <c r="T25" i="2"/>
  <c r="D25" i="2"/>
  <c r="T24" i="2"/>
  <c r="D24" i="2"/>
  <c r="T23" i="2"/>
  <c r="D23" i="2"/>
  <c r="T22" i="2"/>
  <c r="D22" i="2"/>
  <c r="T21" i="2"/>
  <c r="D21" i="2"/>
  <c r="T20" i="2"/>
  <c r="D20" i="2"/>
  <c r="T19" i="2"/>
  <c r="D19" i="2"/>
  <c r="T18" i="2"/>
  <c r="D18" i="2"/>
  <c r="T17" i="2"/>
  <c r="D17" i="2"/>
  <c r="T16" i="2"/>
  <c r="D16" i="2"/>
  <c r="T15" i="2"/>
  <c r="D15" i="2"/>
  <c r="T14" i="2"/>
  <c r="D14" i="2"/>
  <c r="T13" i="2"/>
  <c r="D13" i="2"/>
  <c r="T12" i="2"/>
  <c r="D12" i="2"/>
  <c r="T11" i="2"/>
  <c r="D11" i="2"/>
  <c r="T10" i="2"/>
  <c r="D10" i="2"/>
  <c r="T9" i="2"/>
  <c r="D9" i="2"/>
  <c r="T8" i="2"/>
  <c r="D8" i="2"/>
  <c r="T7" i="2"/>
  <c r="D7" i="2"/>
  <c r="T6" i="2"/>
  <c r="D6" i="2"/>
  <c r="T5" i="2"/>
  <c r="D5" i="2"/>
  <c r="BW4" i="2"/>
  <c r="BV4" i="2"/>
  <c r="BU4" i="2"/>
  <c r="BT4" i="2"/>
  <c r="BS4" i="2"/>
  <c r="BR4" i="2"/>
  <c r="BQ4" i="2"/>
  <c r="BP4" i="2"/>
  <c r="BO4" i="2"/>
  <c r="BN4" i="2"/>
  <c r="BM4" i="2"/>
  <c r="BL4" i="2"/>
  <c r="BH4" i="2"/>
  <c r="BG4" i="2"/>
  <c r="BF4" i="2"/>
  <c r="BE4" i="2"/>
  <c r="BD4" i="2"/>
  <c r="BC4" i="2"/>
  <c r="BB4" i="2"/>
  <c r="BA4" i="2"/>
  <c r="AZ4" i="2"/>
  <c r="AY4" i="2"/>
  <c r="AX4" i="2"/>
  <c r="AW4" i="2"/>
  <c r="AV4" i="2"/>
  <c r="AU4" i="2"/>
  <c r="AT4" i="2"/>
  <c r="AS4" i="2"/>
  <c r="AR4" i="2"/>
  <c r="AQ4" i="2"/>
  <c r="AP4" i="2"/>
  <c r="AO4" i="2"/>
  <c r="AN4" i="2"/>
  <c r="AM4" i="2"/>
  <c r="AL4" i="2"/>
  <c r="AK4" i="2"/>
  <c r="AJ4" i="2"/>
  <c r="AI4" i="2"/>
  <c r="AH4" i="2"/>
  <c r="AG4" i="2"/>
  <c r="AF4" i="2"/>
  <c r="AE4" i="2"/>
  <c r="AD4" i="2"/>
  <c r="AC4" i="2"/>
  <c r="AB4" i="2"/>
  <c r="AA4" i="2"/>
  <c r="Z4" i="2"/>
  <c r="T4" i="2"/>
  <c r="S4" i="2"/>
  <c r="R4" i="2"/>
  <c r="Q4" i="2"/>
  <c r="P4" i="2"/>
  <c r="O4" i="2"/>
  <c r="N4" i="2"/>
  <c r="M4" i="2"/>
  <c r="L4" i="2"/>
  <c r="K4" i="2"/>
  <c r="J4" i="2"/>
  <c r="I4" i="2"/>
  <c r="H4" i="2"/>
  <c r="G4" i="2"/>
  <c r="F4" i="2"/>
  <c r="B30" i="4"/>
  <c r="D48" i="1"/>
  <c r="C48" i="1"/>
  <c r="B48" i="1"/>
  <c r="AC36" i="1"/>
  <c r="AB36" i="1"/>
  <c r="AA36" i="1"/>
  <c r="Z36" i="1"/>
  <c r="H36" i="1"/>
  <c r="G36" i="1"/>
  <c r="F36" i="1"/>
  <c r="E36" i="1"/>
  <c r="AC35" i="1"/>
  <c r="AB35" i="1"/>
  <c r="AA35" i="1"/>
  <c r="Z35" i="1"/>
  <c r="AC34" i="1"/>
  <c r="AB34" i="1"/>
  <c r="AA34" i="1"/>
  <c r="Z34" i="1"/>
  <c r="B34" i="1"/>
  <c r="AC33" i="1"/>
  <c r="AB33" i="1"/>
  <c r="AA33" i="1"/>
  <c r="Z33" i="1"/>
  <c r="B33" i="1"/>
  <c r="AC32" i="1"/>
  <c r="AB32" i="1"/>
  <c r="AA32" i="1"/>
  <c r="Z32" i="1"/>
  <c r="B32" i="1"/>
  <c r="AC31" i="1"/>
  <c r="AB31" i="1"/>
  <c r="AA31" i="1"/>
  <c r="Z31" i="1"/>
  <c r="B31" i="1"/>
  <c r="AC30" i="1"/>
  <c r="AB30" i="1"/>
  <c r="AA30" i="1"/>
  <c r="Z30" i="1"/>
  <c r="B30" i="1"/>
  <c r="AC29" i="1"/>
  <c r="AB29" i="1"/>
  <c r="AA29" i="1"/>
  <c r="Z29" i="1"/>
  <c r="B29" i="1"/>
  <c r="AC28" i="1"/>
  <c r="AB28" i="1"/>
  <c r="AA28" i="1"/>
  <c r="Z28" i="1"/>
  <c r="B28" i="1"/>
  <c r="AC27" i="1"/>
  <c r="AB27" i="1"/>
  <c r="AA27" i="1"/>
  <c r="Z27" i="1"/>
  <c r="B27" i="1"/>
  <c r="AC26" i="1"/>
  <c r="AB26" i="1"/>
  <c r="AA26" i="1"/>
  <c r="Z26" i="1"/>
  <c r="B26" i="1"/>
  <c r="AC25" i="1"/>
  <c r="AB25" i="1"/>
  <c r="AA25" i="1"/>
  <c r="Z25" i="1"/>
  <c r="B25" i="1"/>
  <c r="AC24" i="1"/>
  <c r="AB24" i="1"/>
  <c r="AA24" i="1"/>
  <c r="Z24" i="1"/>
  <c r="B24" i="1"/>
  <c r="AC23" i="1"/>
  <c r="AB23" i="1"/>
  <c r="AA23" i="1"/>
  <c r="Z23" i="1"/>
  <c r="B23" i="1"/>
  <c r="AC22" i="1"/>
  <c r="AB22" i="1"/>
  <c r="AA22" i="1"/>
  <c r="Z22" i="1"/>
  <c r="B22" i="1"/>
  <c r="AC21" i="1"/>
  <c r="AB21" i="1"/>
  <c r="AA21" i="1"/>
  <c r="Z21" i="1"/>
  <c r="B21" i="1"/>
  <c r="AC20" i="1"/>
  <c r="AB20" i="1"/>
  <c r="AA20" i="1"/>
  <c r="Z20" i="1"/>
  <c r="B20" i="1"/>
  <c r="AC19" i="1"/>
  <c r="AB19" i="1"/>
  <c r="AA19" i="1"/>
  <c r="Z19" i="1"/>
  <c r="B19" i="1"/>
  <c r="AC18" i="1"/>
  <c r="AB18" i="1"/>
  <c r="AA18" i="1"/>
  <c r="Z18" i="1"/>
  <c r="B18" i="1"/>
  <c r="AC17" i="1"/>
  <c r="AB17" i="1"/>
  <c r="AA17" i="1"/>
  <c r="Z17" i="1"/>
  <c r="B17" i="1"/>
  <c r="AC16" i="1"/>
  <c r="AB16" i="1"/>
  <c r="AA16" i="1"/>
  <c r="Z16" i="1"/>
  <c r="B16" i="1"/>
  <c r="AC15" i="1"/>
  <c r="AB15" i="1"/>
  <c r="AA15" i="1"/>
  <c r="Z15" i="1"/>
  <c r="B15" i="1"/>
  <c r="AC14" i="1"/>
  <c r="AB14" i="1"/>
  <c r="AA14" i="1"/>
  <c r="Z14" i="1"/>
  <c r="B14" i="1"/>
  <c r="AC13" i="1"/>
  <c r="AB13" i="1"/>
  <c r="AA13" i="1"/>
  <c r="Z13" i="1"/>
  <c r="B13" i="1"/>
  <c r="AC12" i="1"/>
  <c r="AB12" i="1"/>
  <c r="AA12" i="1"/>
  <c r="Z12" i="1"/>
  <c r="B12" i="1"/>
  <c r="AC11" i="1"/>
  <c r="AB11" i="1"/>
  <c r="AA11" i="1"/>
  <c r="Z11" i="1"/>
  <c r="B11" i="1"/>
  <c r="AC10" i="1"/>
  <c r="AB10" i="1"/>
  <c r="AA10" i="1"/>
  <c r="Z10" i="1"/>
  <c r="B10" i="1"/>
  <c r="AC9" i="1"/>
  <c r="AB9" i="1"/>
  <c r="AA9" i="1"/>
  <c r="Z9" i="1"/>
  <c r="B9" i="1"/>
  <c r="AC8" i="1"/>
  <c r="AB8" i="1"/>
  <c r="AA8" i="1"/>
  <c r="Z8" i="1"/>
  <c r="B8" i="1"/>
  <c r="AC7" i="1"/>
  <c r="AB7" i="1"/>
  <c r="AA7" i="1"/>
  <c r="Z7" i="1"/>
  <c r="B7" i="1"/>
  <c r="Q6" i="1"/>
  <c r="P6" i="1"/>
  <c r="O6" i="1"/>
  <c r="B6" i="1"/>
  <c r="P5" i="1"/>
  <c r="O5" i="1"/>
  <c r="B5" i="1"/>
  <c r="O4" i="1"/>
  <c r="BO34" i="2" l="1"/>
  <c r="E37" i="1"/>
  <c r="H64" i="2"/>
  <c r="BP34" i="2"/>
  <c r="I7" i="2"/>
  <c r="BQ34" i="2"/>
  <c r="F61" i="2"/>
  <c r="BN34" i="2"/>
  <c r="Z38" i="1"/>
  <c r="AA38" i="1"/>
  <c r="AB38" i="1"/>
  <c r="AC38" i="1"/>
  <c r="H9" i="2"/>
  <c r="H11" i="2"/>
  <c r="H13" i="2"/>
  <c r="H15" i="2"/>
  <c r="H17" i="2"/>
  <c r="H19" i="2"/>
  <c r="H21" i="2"/>
  <c r="H23" i="2"/>
  <c r="H25" i="2"/>
  <c r="H27" i="2"/>
  <c r="H29" i="2"/>
  <c r="H30" i="2"/>
  <c r="H32" i="2"/>
  <c r="H34" i="2"/>
  <c r="H39" i="2"/>
  <c r="H55" i="2"/>
  <c r="G37" i="1"/>
  <c r="H5" i="2"/>
  <c r="H6" i="2"/>
  <c r="F7" i="2"/>
  <c r="H35" i="2"/>
  <c r="F41" i="2"/>
  <c r="H45" i="2"/>
  <c r="H51" i="2"/>
  <c r="F57" i="2"/>
  <c r="H61" i="2"/>
  <c r="H41" i="2"/>
  <c r="H57" i="2"/>
  <c r="H7" i="2"/>
  <c r="F37" i="2"/>
  <c r="H47" i="2"/>
  <c r="F53" i="2"/>
  <c r="H63" i="2"/>
  <c r="H8" i="2"/>
  <c r="F9" i="2"/>
  <c r="H37" i="2"/>
  <c r="H43" i="2"/>
  <c r="F49" i="2"/>
  <c r="H53" i="2"/>
  <c r="H59" i="2"/>
  <c r="F65" i="2"/>
  <c r="F5" i="2"/>
  <c r="H10" i="2"/>
  <c r="H12" i="2"/>
  <c r="H14" i="2"/>
  <c r="H16" i="2"/>
  <c r="H18" i="2"/>
  <c r="H20" i="2"/>
  <c r="H22" i="2"/>
  <c r="H24" i="2"/>
  <c r="H26" i="2"/>
  <c r="H28" i="2"/>
  <c r="H31" i="2"/>
  <c r="H33" i="2"/>
  <c r="F45" i="2"/>
  <c r="H49" i="2"/>
  <c r="H65" i="2"/>
  <c r="K36" i="1"/>
  <c r="I36" i="1"/>
  <c r="G63" i="2"/>
  <c r="G59" i="2"/>
  <c r="G55" i="2"/>
  <c r="G51" i="2"/>
  <c r="G47" i="2"/>
  <c r="G43" i="2"/>
  <c r="G39"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G7" i="2"/>
  <c r="G6" i="2"/>
  <c r="G5" i="2"/>
  <c r="G65" i="2"/>
  <c r="G61" i="2"/>
  <c r="G57" i="2"/>
  <c r="G53" i="2"/>
  <c r="G49" i="2"/>
  <c r="G45" i="2"/>
  <c r="G41" i="2"/>
  <c r="G37" i="2"/>
  <c r="G58" i="2"/>
  <c r="G50" i="2"/>
  <c r="G42" i="2"/>
  <c r="G62" i="2"/>
  <c r="G54" i="2"/>
  <c r="G46" i="2"/>
  <c r="G38" i="2"/>
  <c r="G64" i="2"/>
  <c r="G56" i="2"/>
  <c r="G48" i="2"/>
  <c r="G40" i="2"/>
  <c r="G60" i="2"/>
  <c r="G52" i="2"/>
  <c r="G44" i="2"/>
  <c r="G36" i="2"/>
  <c r="B36" i="1"/>
  <c r="I65" i="2"/>
  <c r="I61" i="2"/>
  <c r="I57" i="2"/>
  <c r="I53" i="2"/>
  <c r="I49" i="2"/>
  <c r="I45" i="2"/>
  <c r="I41" i="2"/>
  <c r="I37" i="2"/>
  <c r="I63" i="2"/>
  <c r="I59" i="2"/>
  <c r="I55" i="2"/>
  <c r="I51" i="2"/>
  <c r="I47" i="2"/>
  <c r="I43" i="2"/>
  <c r="I39" i="2"/>
  <c r="I35" i="2"/>
  <c r="I34" i="2"/>
  <c r="I33" i="2"/>
  <c r="I32" i="2"/>
  <c r="I31" i="2"/>
  <c r="I30" i="2"/>
  <c r="I29" i="2"/>
  <c r="I28" i="2"/>
  <c r="I27" i="2"/>
  <c r="I26" i="2"/>
  <c r="I25" i="2"/>
  <c r="I24" i="2"/>
  <c r="I23" i="2"/>
  <c r="I22" i="2"/>
  <c r="I21" i="2"/>
  <c r="I20" i="2"/>
  <c r="I19" i="2"/>
  <c r="I18" i="2"/>
  <c r="I17" i="2"/>
  <c r="I16" i="2"/>
  <c r="I15" i="2"/>
  <c r="I14" i="2"/>
  <c r="I13" i="2"/>
  <c r="I12" i="2"/>
  <c r="I11" i="2"/>
  <c r="I10" i="2"/>
  <c r="I64" i="2"/>
  <c r="I56" i="2"/>
  <c r="I48" i="2"/>
  <c r="I40" i="2"/>
  <c r="I6" i="2"/>
  <c r="I60" i="2"/>
  <c r="I52" i="2"/>
  <c r="I44" i="2"/>
  <c r="I36" i="2"/>
  <c r="I8" i="2"/>
  <c r="I58" i="2"/>
  <c r="I50" i="2"/>
  <c r="I42" i="2"/>
  <c r="I9" i="2"/>
  <c r="I62" i="2"/>
  <c r="I54" i="2"/>
  <c r="I46" i="2"/>
  <c r="I38" i="2"/>
  <c r="I5" i="2"/>
  <c r="J5" i="2" s="1"/>
  <c r="J36" i="1"/>
  <c r="L36" i="1"/>
  <c r="F62" i="2"/>
  <c r="F58" i="2"/>
  <c r="F54" i="2"/>
  <c r="F50" i="2"/>
  <c r="F46" i="2"/>
  <c r="F42" i="2"/>
  <c r="F38" i="2"/>
  <c r="F64" i="2"/>
  <c r="F60" i="2"/>
  <c r="F56" i="2"/>
  <c r="F52" i="2"/>
  <c r="F48" i="2"/>
  <c r="F44" i="2"/>
  <c r="F40" i="2"/>
  <c r="F36" i="2"/>
  <c r="F48" i="1"/>
  <c r="E33" i="4" s="1"/>
  <c r="S65" i="2" s="1"/>
  <c r="F6" i="2"/>
  <c r="F10" i="2"/>
  <c r="F12" i="2"/>
  <c r="F14" i="2"/>
  <c r="F16" i="2"/>
  <c r="F18" i="2"/>
  <c r="F20" i="2"/>
  <c r="F22" i="2"/>
  <c r="F24" i="2"/>
  <c r="F26" i="2"/>
  <c r="F28" i="2"/>
  <c r="F30" i="2"/>
  <c r="F32" i="2"/>
  <c r="F34" i="2"/>
  <c r="F35" i="2"/>
  <c r="F39" i="2"/>
  <c r="F47" i="2"/>
  <c r="F55" i="2"/>
  <c r="F63" i="2"/>
  <c r="F8" i="2"/>
  <c r="F11" i="2"/>
  <c r="F13" i="2"/>
  <c r="F15" i="2"/>
  <c r="F17" i="2"/>
  <c r="F19" i="2"/>
  <c r="F21" i="2"/>
  <c r="F23" i="2"/>
  <c r="F25" i="2"/>
  <c r="F27" i="2"/>
  <c r="F29" i="2"/>
  <c r="F31" i="2"/>
  <c r="F33" i="2"/>
  <c r="F43" i="2"/>
  <c r="F51" i="2"/>
  <c r="F59" i="2"/>
  <c r="H38" i="2"/>
  <c r="H42" i="2"/>
  <c r="H46" i="2"/>
  <c r="H50" i="2"/>
  <c r="H54" i="2"/>
  <c r="H58" i="2"/>
  <c r="H62" i="2"/>
  <c r="H36" i="2"/>
  <c r="H40" i="2"/>
  <c r="H44" i="2"/>
  <c r="H48" i="2"/>
  <c r="H52" i="2"/>
  <c r="H56" i="2"/>
  <c r="H60" i="2"/>
  <c r="C33" i="4" l="1"/>
  <c r="Q65" i="2" s="1"/>
  <c r="D33" i="4"/>
  <c r="R65" i="2" s="1"/>
  <c r="B33" i="4"/>
  <c r="P65" i="2" s="1"/>
  <c r="P64" i="2" s="1"/>
  <c r="P63" i="2" s="1"/>
  <c r="P62" i="2" s="1"/>
  <c r="P61" i="2" s="1"/>
  <c r="P60" i="2" s="1"/>
  <c r="P59" i="2" s="1"/>
  <c r="P58" i="2" s="1"/>
  <c r="P57" i="2" s="1"/>
  <c r="P56" i="2" s="1"/>
  <c r="P55" i="2" s="1"/>
  <c r="P54" i="2" s="1"/>
  <c r="P53" i="2" s="1"/>
  <c r="P52" i="2" s="1"/>
  <c r="P51" i="2" s="1"/>
  <c r="P50" i="2" s="1"/>
  <c r="P49" i="2" s="1"/>
  <c r="P48" i="2" s="1"/>
  <c r="P47" i="2" s="1"/>
  <c r="P46" i="2" s="1"/>
  <c r="P45" i="2" s="1"/>
  <c r="P44" i="2" s="1"/>
  <c r="P43" i="2" s="1"/>
  <c r="P42" i="2" s="1"/>
  <c r="P41" i="2" s="1"/>
  <c r="P40" i="2" s="1"/>
  <c r="P39" i="2" s="1"/>
  <c r="P38" i="2" s="1"/>
  <c r="P37" i="2" s="1"/>
  <c r="P36" i="2" s="1"/>
  <c r="AH4" i="1"/>
  <c r="J30" i="2"/>
  <c r="M35" i="2"/>
  <c r="J33" i="2"/>
  <c r="J25" i="2"/>
  <c r="J22" i="2"/>
  <c r="J64" i="2"/>
  <c r="J17" i="2"/>
  <c r="J47" i="2"/>
  <c r="N35" i="2"/>
  <c r="J59" i="2"/>
  <c r="J63" i="2"/>
  <c r="J9" i="2"/>
  <c r="J29" i="2"/>
  <c r="J21" i="2"/>
  <c r="J13" i="2"/>
  <c r="J26" i="2"/>
  <c r="J18" i="2"/>
  <c r="J10" i="2"/>
  <c r="J6" i="2"/>
  <c r="J7" i="2"/>
  <c r="J31" i="2"/>
  <c r="J23" i="2"/>
  <c r="J15" i="2"/>
  <c r="J35" i="2"/>
  <c r="J28" i="2"/>
  <c r="J20" i="2"/>
  <c r="J12" i="2"/>
  <c r="J51" i="2"/>
  <c r="J43" i="2"/>
  <c r="J27" i="2"/>
  <c r="J19" i="2"/>
  <c r="J11" i="2"/>
  <c r="J32" i="2"/>
  <c r="J24" i="2"/>
  <c r="J16" i="2"/>
  <c r="J55" i="2"/>
  <c r="J8" i="2"/>
  <c r="J39" i="2"/>
  <c r="J14" i="2"/>
  <c r="J37" i="2"/>
  <c r="J45" i="2"/>
  <c r="J61" i="2"/>
  <c r="J49" i="2"/>
  <c r="J65" i="2"/>
  <c r="J44" i="2"/>
  <c r="J60" i="2"/>
  <c r="J46" i="2"/>
  <c r="J53" i="2"/>
  <c r="J41" i="2"/>
  <c r="J57" i="2"/>
  <c r="J34" i="2"/>
  <c r="J40" i="2"/>
  <c r="J56" i="2"/>
  <c r="J42" i="2"/>
  <c r="J58" i="2"/>
  <c r="J37" i="1"/>
  <c r="BF4" i="1"/>
  <c r="J62" i="2"/>
  <c r="AP4" i="1"/>
  <c r="J48" i="2"/>
  <c r="J50" i="2"/>
  <c r="J36" i="2"/>
  <c r="J52" i="2"/>
  <c r="J38" i="2"/>
  <c r="J54" i="2"/>
  <c r="AX4" i="1"/>
  <c r="H37" i="1"/>
  <c r="L35" i="2"/>
  <c r="P35" i="2" l="1"/>
  <c r="BG5" i="1"/>
  <c r="BI5" i="1"/>
  <c r="BH5" i="1"/>
  <c r="BF5" i="1"/>
  <c r="AY5" i="1"/>
  <c r="BA5" i="1"/>
  <c r="AZ5" i="1"/>
  <c r="AX5" i="1"/>
  <c r="AQ5" i="1"/>
  <c r="AS5" i="1"/>
  <c r="AR5" i="1"/>
  <c r="AP5" i="1"/>
  <c r="AI5" i="1"/>
  <c r="AH5" i="1"/>
  <c r="K35" i="2"/>
  <c r="O35" i="2" s="1"/>
  <c r="BR34" i="2"/>
  <c r="AJ7" i="1" l="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H8" i="1"/>
  <c r="AH9" i="1"/>
  <c r="AH10" i="1"/>
  <c r="AH11" i="1"/>
  <c r="AH12" i="1"/>
  <c r="AH13" i="1"/>
  <c r="AH14" i="1"/>
  <c r="AH15" i="1"/>
  <c r="AH16" i="1"/>
  <c r="AH17" i="1"/>
  <c r="AH18" i="1"/>
  <c r="AH19" i="1"/>
  <c r="AH20" i="1"/>
  <c r="AH21" i="1"/>
  <c r="AH22" i="1"/>
  <c r="AH23" i="1"/>
  <c r="AH24" i="1"/>
  <c r="AH25" i="1"/>
  <c r="AH26" i="1"/>
  <c r="AH27" i="1"/>
  <c r="AH28" i="1"/>
  <c r="AH29" i="1"/>
  <c r="AH30" i="1"/>
  <c r="AH31" i="1"/>
  <c r="AH32" i="1"/>
  <c r="AH33" i="1"/>
  <c r="AH34" i="1"/>
  <c r="AH35" i="1"/>
  <c r="AH36" i="1"/>
  <c r="AH7"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P34" i="1"/>
  <c r="AP30" i="1"/>
  <c r="AP26" i="1"/>
  <c r="AP31" i="1"/>
  <c r="AP27" i="1"/>
  <c r="AP23" i="1"/>
  <c r="AP19" i="1"/>
  <c r="AP36" i="1"/>
  <c r="AP35" i="1"/>
  <c r="AP33" i="1"/>
  <c r="AP29" i="1"/>
  <c r="AP21" i="1"/>
  <c r="AP17" i="1"/>
  <c r="AP15" i="1"/>
  <c r="AP14" i="1"/>
  <c r="AP11" i="1"/>
  <c r="AP7" i="1"/>
  <c r="AP9" i="1"/>
  <c r="AP32" i="1"/>
  <c r="AP25" i="1"/>
  <c r="AP13" i="1"/>
  <c r="AP28" i="1"/>
  <c r="AP20" i="1"/>
  <c r="AP16" i="1"/>
  <c r="AP12" i="1"/>
  <c r="AP8" i="1"/>
  <c r="AL5" i="1"/>
  <c r="AP24" i="1"/>
  <c r="AP22" i="1"/>
  <c r="AP18" i="1"/>
  <c r="AP10" i="1"/>
  <c r="AX34" i="1"/>
  <c r="AX30" i="1"/>
  <c r="AX26" i="1"/>
  <c r="AX33" i="1"/>
  <c r="AX29" i="1"/>
  <c r="AX23" i="1"/>
  <c r="AX19" i="1"/>
  <c r="AX36" i="1"/>
  <c r="AX35" i="1"/>
  <c r="AX31" i="1"/>
  <c r="AX21" i="1"/>
  <c r="AX17" i="1"/>
  <c r="AX15" i="1"/>
  <c r="AX32" i="1"/>
  <c r="AX28" i="1"/>
  <c r="AX11" i="1"/>
  <c r="AX7" i="1"/>
  <c r="AX9" i="1"/>
  <c r="AX14" i="1"/>
  <c r="AX10" i="1"/>
  <c r="AX25" i="1"/>
  <c r="AX22" i="1"/>
  <c r="AX18" i="1"/>
  <c r="AX12" i="1"/>
  <c r="AX8" i="1"/>
  <c r="AX24" i="1"/>
  <c r="AX20" i="1"/>
  <c r="AX16" i="1"/>
  <c r="AX13" i="1"/>
  <c r="AX27" i="1"/>
  <c r="BF34" i="1"/>
  <c r="BF30" i="1"/>
  <c r="BF26" i="1"/>
  <c r="BF31" i="1"/>
  <c r="BF27" i="1"/>
  <c r="BF23" i="1"/>
  <c r="BF19" i="1"/>
  <c r="BF36" i="1"/>
  <c r="BF35" i="1"/>
  <c r="BF29" i="1"/>
  <c r="BF25" i="1"/>
  <c r="BF21" i="1"/>
  <c r="BF17" i="1"/>
  <c r="BF15" i="1"/>
  <c r="BF33" i="1"/>
  <c r="BF11" i="1"/>
  <c r="BF7" i="1"/>
  <c r="BF32" i="1"/>
  <c r="BF9" i="1"/>
  <c r="BF13" i="1"/>
  <c r="BF24" i="1"/>
  <c r="BF20" i="1"/>
  <c r="BF16" i="1"/>
  <c r="BF14" i="1"/>
  <c r="BF8" i="1"/>
  <c r="BF12" i="1"/>
  <c r="BF28" i="1"/>
  <c r="BF22" i="1"/>
  <c r="BF18" i="1"/>
  <c r="BF10" i="1"/>
  <c r="AD5" i="1"/>
  <c r="AR32" i="1"/>
  <c r="AR28" i="1"/>
  <c r="AR34" i="1"/>
  <c r="AR30" i="1"/>
  <c r="AR26" i="1"/>
  <c r="AR21" i="1"/>
  <c r="AR17" i="1"/>
  <c r="AR15" i="1"/>
  <c r="AR31" i="1"/>
  <c r="AR27" i="1"/>
  <c r="AR23" i="1"/>
  <c r="AR19" i="1"/>
  <c r="AR35" i="1"/>
  <c r="AR24" i="1"/>
  <c r="AR20" i="1"/>
  <c r="AR16" i="1"/>
  <c r="AR9" i="1"/>
  <c r="AR33" i="1"/>
  <c r="AR29" i="1"/>
  <c r="AR36" i="1"/>
  <c r="AR25" i="1"/>
  <c r="AR22" i="1"/>
  <c r="AR18" i="1"/>
  <c r="AR14" i="1"/>
  <c r="AR11" i="1"/>
  <c r="AR7" i="1"/>
  <c r="AR12" i="1"/>
  <c r="AR8" i="1"/>
  <c r="AN5" i="1"/>
  <c r="AR13" i="1"/>
  <c r="AR10" i="1"/>
  <c r="AZ32" i="1"/>
  <c r="AZ28" i="1"/>
  <c r="AZ34" i="1"/>
  <c r="AZ31" i="1"/>
  <c r="AZ27" i="1"/>
  <c r="AZ21" i="1"/>
  <c r="AZ17" i="1"/>
  <c r="AZ15" i="1"/>
  <c r="AZ30" i="1"/>
  <c r="AZ26" i="1"/>
  <c r="AZ23" i="1"/>
  <c r="AZ19" i="1"/>
  <c r="AZ36" i="1"/>
  <c r="AZ24" i="1"/>
  <c r="AZ20" i="1"/>
  <c r="AZ16" i="1"/>
  <c r="AZ14" i="1"/>
  <c r="AZ9" i="1"/>
  <c r="AZ35" i="1"/>
  <c r="AZ33" i="1"/>
  <c r="AZ29" i="1"/>
  <c r="AZ25" i="1"/>
  <c r="AZ22" i="1"/>
  <c r="AZ18" i="1"/>
  <c r="AZ11" i="1"/>
  <c r="AZ7" i="1"/>
  <c r="AZ12" i="1"/>
  <c r="AZ8" i="1"/>
  <c r="AZ13" i="1"/>
  <c r="AZ10" i="1"/>
  <c r="BH32" i="1"/>
  <c r="BH28" i="1"/>
  <c r="BH34" i="1"/>
  <c r="BH30" i="1"/>
  <c r="BH26" i="1"/>
  <c r="BH21" i="1"/>
  <c r="BH17" i="1"/>
  <c r="BH15" i="1"/>
  <c r="BH33" i="1"/>
  <c r="BH31" i="1"/>
  <c r="BH27" i="1"/>
  <c r="BH23" i="1"/>
  <c r="BH19" i="1"/>
  <c r="BH29" i="1"/>
  <c r="BH24" i="1"/>
  <c r="BH20" i="1"/>
  <c r="BH16" i="1"/>
  <c r="BH14" i="1"/>
  <c r="BH9" i="1"/>
  <c r="BH36" i="1"/>
  <c r="BH22" i="1"/>
  <c r="BH18" i="1"/>
  <c r="BH11" i="1"/>
  <c r="BH7" i="1"/>
  <c r="BH35" i="1"/>
  <c r="BH12" i="1"/>
  <c r="BH8" i="1"/>
  <c r="BH13" i="1"/>
  <c r="BH10" i="1"/>
  <c r="BH25" i="1"/>
  <c r="AS35" i="1"/>
  <c r="AS31" i="1"/>
  <c r="AS27" i="1"/>
  <c r="AS36" i="1"/>
  <c r="AS33" i="1"/>
  <c r="AS29" i="1"/>
  <c r="AS24" i="1"/>
  <c r="AS20" i="1"/>
  <c r="AS16" i="1"/>
  <c r="AS25" i="1"/>
  <c r="AS22" i="1"/>
  <c r="AS18" i="1"/>
  <c r="AS34" i="1"/>
  <c r="AS30" i="1"/>
  <c r="AS26" i="1"/>
  <c r="AS12" i="1"/>
  <c r="AS8" i="1"/>
  <c r="AS32" i="1"/>
  <c r="AS28" i="1"/>
  <c r="AS13" i="1"/>
  <c r="AS10" i="1"/>
  <c r="AO5" i="1"/>
  <c r="AS21" i="1"/>
  <c r="AS17" i="1"/>
  <c r="AS15" i="1"/>
  <c r="AS11" i="1"/>
  <c r="AS14" i="1"/>
  <c r="AS7" i="1"/>
  <c r="AS23" i="1"/>
  <c r="AS19" i="1"/>
  <c r="AS9" i="1"/>
  <c r="BA35" i="1"/>
  <c r="BA31" i="1"/>
  <c r="BA36" i="1"/>
  <c r="BA24" i="1"/>
  <c r="BA20" i="1"/>
  <c r="BA16" i="1"/>
  <c r="BA14" i="1"/>
  <c r="BA33" i="1"/>
  <c r="BA29" i="1"/>
  <c r="BA25" i="1"/>
  <c r="BA22" i="1"/>
  <c r="BA18" i="1"/>
  <c r="BA32" i="1"/>
  <c r="BA12" i="1"/>
  <c r="BA8" i="1"/>
  <c r="BA34" i="1"/>
  <c r="BA30" i="1"/>
  <c r="BA13" i="1"/>
  <c r="BA10" i="1"/>
  <c r="BA9" i="1"/>
  <c r="BA23" i="1"/>
  <c r="BA19" i="1"/>
  <c r="BA26" i="1"/>
  <c r="BA11" i="1"/>
  <c r="BA7" i="1"/>
  <c r="BA21" i="1"/>
  <c r="BA17" i="1"/>
  <c r="BA15" i="1"/>
  <c r="BA28" i="1"/>
  <c r="BA27" i="1"/>
  <c r="BI35" i="1"/>
  <c r="BI31" i="1"/>
  <c r="BI27" i="1"/>
  <c r="BI36" i="1"/>
  <c r="BI33" i="1"/>
  <c r="BI29" i="1"/>
  <c r="BI25" i="1"/>
  <c r="BI24" i="1"/>
  <c r="BI20" i="1"/>
  <c r="BI16" i="1"/>
  <c r="BI14" i="1"/>
  <c r="BI22" i="1"/>
  <c r="BI32" i="1"/>
  <c r="BI28" i="1"/>
  <c r="BI12" i="1"/>
  <c r="BI8" i="1"/>
  <c r="BI30" i="1"/>
  <c r="BI26" i="1"/>
  <c r="BI13" i="1"/>
  <c r="BI10" i="1"/>
  <c r="BI34" i="1"/>
  <c r="BI9" i="1"/>
  <c r="BI21" i="1"/>
  <c r="BI17" i="1"/>
  <c r="BI15" i="1"/>
  <c r="BI11" i="1"/>
  <c r="BI7" i="1"/>
  <c r="BI23" i="1"/>
  <c r="BI19" i="1"/>
  <c r="BI18" i="1"/>
  <c r="AE5" i="1"/>
  <c r="AQ36" i="1"/>
  <c r="AQ33" i="1"/>
  <c r="AQ29" i="1"/>
  <c r="AQ35" i="1"/>
  <c r="AQ25" i="1"/>
  <c r="AQ22" i="1"/>
  <c r="AQ18" i="1"/>
  <c r="AQ34" i="1"/>
  <c r="AQ32" i="1"/>
  <c r="AQ28" i="1"/>
  <c r="AQ24" i="1"/>
  <c r="AQ20" i="1"/>
  <c r="AQ16" i="1"/>
  <c r="AQ31" i="1"/>
  <c r="AQ21" i="1"/>
  <c r="AQ17" i="1"/>
  <c r="AQ15" i="1"/>
  <c r="AQ13" i="1"/>
  <c r="AQ10" i="1"/>
  <c r="AM5" i="1"/>
  <c r="AQ30" i="1"/>
  <c r="AQ23" i="1"/>
  <c r="AQ19" i="1"/>
  <c r="AQ12" i="1"/>
  <c r="AQ8" i="1"/>
  <c r="AQ27" i="1"/>
  <c r="AQ9" i="1"/>
  <c r="AQ14" i="1"/>
  <c r="AQ11" i="1"/>
  <c r="AQ7" i="1"/>
  <c r="AQ26" i="1"/>
  <c r="AY36" i="1"/>
  <c r="AY33" i="1"/>
  <c r="AY29" i="1"/>
  <c r="AY35" i="1"/>
  <c r="AY32" i="1"/>
  <c r="AY28" i="1"/>
  <c r="AY25" i="1"/>
  <c r="AY22" i="1"/>
  <c r="AY18" i="1"/>
  <c r="AY34" i="1"/>
  <c r="AY24" i="1"/>
  <c r="AY20" i="1"/>
  <c r="AY16" i="1"/>
  <c r="AY14" i="1"/>
  <c r="AY31" i="1"/>
  <c r="AY27" i="1"/>
  <c r="AY21" i="1"/>
  <c r="AY17" i="1"/>
  <c r="AY15" i="1"/>
  <c r="AY13" i="1"/>
  <c r="AY10" i="1"/>
  <c r="AY30" i="1"/>
  <c r="AY26" i="1"/>
  <c r="AY23" i="1"/>
  <c r="AY19" i="1"/>
  <c r="AY12" i="1"/>
  <c r="AY8" i="1"/>
  <c r="AY9" i="1"/>
  <c r="AY11" i="1"/>
  <c r="AY7" i="1"/>
  <c r="BG36" i="1"/>
  <c r="BG33" i="1"/>
  <c r="BG29" i="1"/>
  <c r="BG25" i="1"/>
  <c r="BG35" i="1"/>
  <c r="BG22" i="1"/>
  <c r="BG34" i="1"/>
  <c r="BG32" i="1"/>
  <c r="BG28" i="1"/>
  <c r="BG24" i="1"/>
  <c r="BG20" i="1"/>
  <c r="BG16" i="1"/>
  <c r="BG14" i="1"/>
  <c r="BG21" i="1"/>
  <c r="BG17" i="1"/>
  <c r="BG15" i="1"/>
  <c r="BG13" i="1"/>
  <c r="BG10" i="1"/>
  <c r="BG31" i="1"/>
  <c r="BG23" i="1"/>
  <c r="BG19" i="1"/>
  <c r="BG12" i="1"/>
  <c r="BG8" i="1"/>
  <c r="BG30" i="1"/>
  <c r="BG26" i="1"/>
  <c r="BG9" i="1"/>
  <c r="BG27" i="1"/>
  <c r="BG11" i="1"/>
  <c r="BG7" i="1"/>
  <c r="BG18" i="1"/>
  <c r="AR35" i="2" l="1"/>
  <c r="BA38" i="1"/>
  <c r="BE5" i="1" s="1"/>
  <c r="BE27" i="1" s="1"/>
  <c r="AQ35" i="2"/>
  <c r="AZ38" i="1"/>
  <c r="BD5" i="1" s="1"/>
  <c r="BD33" i="1" s="1"/>
  <c r="AJ35" i="2"/>
  <c r="AP38" i="1"/>
  <c r="AT5" i="1" s="1"/>
  <c r="AT7" i="1" s="1"/>
  <c r="AJ66" i="2"/>
  <c r="AJ36" i="2"/>
  <c r="AJ40" i="2"/>
  <c r="AJ44" i="2"/>
  <c r="AJ48" i="2"/>
  <c r="AJ52" i="2"/>
  <c r="AJ56" i="2"/>
  <c r="AJ61" i="2"/>
  <c r="AJ65" i="2"/>
  <c r="AJ41" i="2"/>
  <c r="AJ49" i="2"/>
  <c r="AJ57" i="2"/>
  <c r="AJ62" i="2"/>
  <c r="AJ37" i="2"/>
  <c r="AJ45" i="2"/>
  <c r="AJ53" i="2"/>
  <c r="AJ60" i="2"/>
  <c r="AJ38" i="2"/>
  <c r="AJ42" i="2"/>
  <c r="AJ46" i="2"/>
  <c r="AJ50" i="2"/>
  <c r="AJ54" i="2"/>
  <c r="AJ59" i="2"/>
  <c r="AJ63" i="2"/>
  <c r="AJ51" i="2"/>
  <c r="AJ64" i="2"/>
  <c r="AJ39" i="2"/>
  <c r="AJ55" i="2"/>
  <c r="AJ43" i="2"/>
  <c r="AJ58" i="2"/>
  <c r="AJ47" i="2"/>
  <c r="BG38" i="1"/>
  <c r="BE35" i="2"/>
  <c r="AI38" i="1"/>
  <c r="AS38" i="1"/>
  <c r="AW5" i="1" s="1"/>
  <c r="AW27" i="1" s="1"/>
  <c r="AM35" i="2"/>
  <c r="AO35" i="2"/>
  <c r="AX38" i="1"/>
  <c r="BB5" i="1" s="1"/>
  <c r="BB36" i="1" s="1"/>
  <c r="AO66" i="2"/>
  <c r="AO36" i="2"/>
  <c r="AO40" i="2"/>
  <c r="AO44" i="2"/>
  <c r="AO48" i="2"/>
  <c r="AO52" i="2"/>
  <c r="AO56" i="2"/>
  <c r="AO60" i="2"/>
  <c r="AO64" i="2"/>
  <c r="AO39" i="2"/>
  <c r="AO45" i="2"/>
  <c r="AO50" i="2"/>
  <c r="AO55" i="2"/>
  <c r="AO61" i="2"/>
  <c r="AO41" i="2"/>
  <c r="AO51" i="2"/>
  <c r="AO62" i="2"/>
  <c r="AO46" i="2"/>
  <c r="AO57" i="2"/>
  <c r="AO37" i="2"/>
  <c r="AO42" i="2"/>
  <c r="AO47" i="2"/>
  <c r="AO53" i="2"/>
  <c r="AO58" i="2"/>
  <c r="AO63" i="2"/>
  <c r="AO43" i="2"/>
  <c r="AO65" i="2"/>
  <c r="AO59" i="2"/>
  <c r="AO49" i="2"/>
  <c r="AO54" i="2"/>
  <c r="AO38" i="2"/>
  <c r="AK38" i="1"/>
  <c r="BD35" i="2"/>
  <c r="BF38" i="1"/>
  <c r="BD66" i="2"/>
  <c r="BD38" i="2"/>
  <c r="BD42" i="2"/>
  <c r="BD46" i="2"/>
  <c r="BD50" i="2"/>
  <c r="BD54" i="2"/>
  <c r="BD58" i="2"/>
  <c r="BD62" i="2"/>
  <c r="BD39" i="2"/>
  <c r="BD43" i="2"/>
  <c r="BD47" i="2"/>
  <c r="BD51" i="2"/>
  <c r="BD55" i="2"/>
  <c r="BD59" i="2"/>
  <c r="BD63" i="2"/>
  <c r="BD36" i="2"/>
  <c r="BD44" i="2"/>
  <c r="BD52" i="2"/>
  <c r="BD60" i="2"/>
  <c r="BD37" i="2"/>
  <c r="BD45" i="2"/>
  <c r="BD53" i="2"/>
  <c r="BD61" i="2"/>
  <c r="BD40" i="2"/>
  <c r="BD48" i="2"/>
  <c r="BD56" i="2"/>
  <c r="BD64" i="2"/>
  <c r="BD41" i="2"/>
  <c r="BD65" i="2"/>
  <c r="F66" i="2" s="1"/>
  <c r="F67" i="2" s="1"/>
  <c r="BD49" i="2"/>
  <c r="BD57" i="2"/>
  <c r="AY38" i="1"/>
  <c r="BC5" i="1" s="1"/>
  <c r="BC29" i="1" s="1"/>
  <c r="AP35" i="2"/>
  <c r="AQ38" i="1"/>
  <c r="AU5" i="1" s="1"/>
  <c r="AU33" i="1" s="1"/>
  <c r="AK35" i="2"/>
  <c r="BG35" i="2"/>
  <c r="BI38" i="1"/>
  <c r="BF35" i="2"/>
  <c r="BH38" i="1"/>
  <c r="AL35" i="2"/>
  <c r="AR38" i="1"/>
  <c r="AV5" i="1" s="1"/>
  <c r="AV34" i="1" s="1"/>
  <c r="AH38" i="1"/>
  <c r="AJ38" i="1"/>
  <c r="AN32" i="1"/>
  <c r="AN28" i="1"/>
  <c r="AN34" i="1"/>
  <c r="AN33" i="1"/>
  <c r="AN29" i="1"/>
  <c r="AN21" i="1"/>
  <c r="AN17" i="1"/>
  <c r="AN15" i="1"/>
  <c r="AN23" i="1"/>
  <c r="AN19" i="1"/>
  <c r="AN35" i="1"/>
  <c r="AN31" i="1"/>
  <c r="AN27" i="1"/>
  <c r="AN25" i="1"/>
  <c r="AN22" i="1"/>
  <c r="AN18" i="1"/>
  <c r="AN9" i="1"/>
  <c r="AN36" i="1"/>
  <c r="AN30" i="1"/>
  <c r="AN26" i="1"/>
  <c r="AN24" i="1"/>
  <c r="AN20" i="1"/>
  <c r="AN16" i="1"/>
  <c r="AN14" i="1"/>
  <c r="AN11" i="1"/>
  <c r="AN7" i="1"/>
  <c r="AN13" i="1"/>
  <c r="AN10" i="1"/>
  <c r="AN12" i="1"/>
  <c r="AN8" i="1"/>
  <c r="AT34" i="1"/>
  <c r="AT30" i="1"/>
  <c r="AT26" i="1"/>
  <c r="AT36" i="1"/>
  <c r="AT35" i="1"/>
  <c r="AT32" i="1"/>
  <c r="AT28" i="1"/>
  <c r="AT23" i="1"/>
  <c r="AT19" i="1"/>
  <c r="AT21" i="1"/>
  <c r="AT17" i="1"/>
  <c r="AT33" i="1"/>
  <c r="AT29" i="1"/>
  <c r="AT14" i="1"/>
  <c r="AT11" i="1"/>
  <c r="AT31" i="1"/>
  <c r="AT27" i="1"/>
  <c r="AT9" i="1"/>
  <c r="AT8" i="1"/>
  <c r="AT24" i="1"/>
  <c r="AT20" i="1"/>
  <c r="AT16" i="1"/>
  <c r="AT13" i="1"/>
  <c r="AT10" i="1"/>
  <c r="AT25" i="1"/>
  <c r="AT22" i="1"/>
  <c r="AT18" i="1"/>
  <c r="AT12" i="1"/>
  <c r="AT15" i="1"/>
  <c r="AM36" i="1"/>
  <c r="AM33" i="1"/>
  <c r="AM29" i="1"/>
  <c r="AM35" i="1"/>
  <c r="AM34" i="1"/>
  <c r="AM30" i="1"/>
  <c r="AM26" i="1"/>
  <c r="AM25" i="1"/>
  <c r="AM22" i="1"/>
  <c r="AM18" i="1"/>
  <c r="AM31" i="1"/>
  <c r="AM27" i="1"/>
  <c r="AM24" i="1"/>
  <c r="AM20" i="1"/>
  <c r="AM16" i="1"/>
  <c r="AM32" i="1"/>
  <c r="AM28" i="1"/>
  <c r="AM23" i="1"/>
  <c r="AM19" i="1"/>
  <c r="AM13" i="1"/>
  <c r="AM10" i="1"/>
  <c r="AM21" i="1"/>
  <c r="AM17" i="1"/>
  <c r="AM15" i="1"/>
  <c r="AM12" i="1"/>
  <c r="AM8" i="1"/>
  <c r="AM14" i="1"/>
  <c r="AM11" i="1"/>
  <c r="AM7" i="1"/>
  <c r="AM9" i="1"/>
  <c r="AG35" i="1"/>
  <c r="AG31" i="1"/>
  <c r="AG27" i="1"/>
  <c r="AG36" i="1"/>
  <c r="Y36" i="1" s="1"/>
  <c r="AG30" i="1"/>
  <c r="AG26" i="1"/>
  <c r="AG24" i="1"/>
  <c r="AG20" i="1"/>
  <c r="AG16" i="1"/>
  <c r="AG28" i="1"/>
  <c r="AG25" i="1"/>
  <c r="AG22" i="1"/>
  <c r="AG18" i="1"/>
  <c r="AG12" i="1"/>
  <c r="AG8" i="1"/>
  <c r="AG33" i="1"/>
  <c r="AG34" i="1"/>
  <c r="AG13" i="1"/>
  <c r="AG10" i="1"/>
  <c r="AG29" i="1"/>
  <c r="AG23" i="1"/>
  <c r="AG19" i="1"/>
  <c r="AG9" i="1"/>
  <c r="AG21" i="1"/>
  <c r="AG17" i="1"/>
  <c r="AG15" i="1"/>
  <c r="AG14" i="1"/>
  <c r="AG11" i="1"/>
  <c r="AG7" i="1"/>
  <c r="AD34" i="1"/>
  <c r="AD30" i="1"/>
  <c r="AD26" i="1"/>
  <c r="AD36" i="1"/>
  <c r="V36" i="1" s="1"/>
  <c r="AD35" i="1"/>
  <c r="AD32" i="1"/>
  <c r="AD28" i="1"/>
  <c r="AD23" i="1"/>
  <c r="AD19" i="1"/>
  <c r="AD21" i="1"/>
  <c r="AD17" i="1"/>
  <c r="AD15" i="1"/>
  <c r="AD31" i="1"/>
  <c r="AD27" i="1"/>
  <c r="AD14" i="1"/>
  <c r="AD11" i="1"/>
  <c r="AD7" i="1"/>
  <c r="AD33" i="1"/>
  <c r="AD29" i="1"/>
  <c r="AD9" i="1"/>
  <c r="AD8" i="1"/>
  <c r="AD24" i="1"/>
  <c r="AD20" i="1"/>
  <c r="AD16" i="1"/>
  <c r="AD13" i="1"/>
  <c r="AD10" i="1"/>
  <c r="AD25" i="1"/>
  <c r="AD22" i="1"/>
  <c r="AD18" i="1"/>
  <c r="AD12" i="1"/>
  <c r="BE31" i="1"/>
  <c r="BE32" i="1"/>
  <c r="BE16" i="1"/>
  <c r="BE22" i="1"/>
  <c r="BE12" i="1"/>
  <c r="BE7" i="1"/>
  <c r="BE9" i="1"/>
  <c r="BE18" i="1"/>
  <c r="AL34" i="1"/>
  <c r="AL30" i="1"/>
  <c r="AL26" i="1"/>
  <c r="AL36" i="1"/>
  <c r="AL35" i="1"/>
  <c r="AL23" i="1"/>
  <c r="AL19" i="1"/>
  <c r="AL32" i="1"/>
  <c r="AL28" i="1"/>
  <c r="AL21" i="1"/>
  <c r="AL17" i="1"/>
  <c r="AL15" i="1"/>
  <c r="AL14" i="1"/>
  <c r="AL11" i="1"/>
  <c r="AL7" i="1"/>
  <c r="AL31" i="1"/>
  <c r="AL9" i="1"/>
  <c r="AL33" i="1"/>
  <c r="AL12" i="1"/>
  <c r="AL25" i="1"/>
  <c r="AL22" i="1"/>
  <c r="AL18" i="1"/>
  <c r="AL27" i="1"/>
  <c r="AL10" i="1"/>
  <c r="AL13" i="1"/>
  <c r="AL24" i="1"/>
  <c r="AL20" i="1"/>
  <c r="AL16" i="1"/>
  <c r="AL29" i="1"/>
  <c r="AL8" i="1"/>
  <c r="AE36" i="1"/>
  <c r="W36" i="1" s="1"/>
  <c r="AE33" i="1"/>
  <c r="AE29" i="1"/>
  <c r="AE35" i="1"/>
  <c r="AE34" i="1"/>
  <c r="AE31" i="1"/>
  <c r="AE27" i="1"/>
  <c r="AE25" i="1"/>
  <c r="AE22" i="1"/>
  <c r="AE18" i="1"/>
  <c r="AE30" i="1"/>
  <c r="AE26" i="1"/>
  <c r="AE24" i="1"/>
  <c r="AE20" i="1"/>
  <c r="AE16" i="1"/>
  <c r="AE32" i="1"/>
  <c r="AE23" i="1"/>
  <c r="AE19" i="1"/>
  <c r="AE13" i="1"/>
  <c r="AE10" i="1"/>
  <c r="AE21" i="1"/>
  <c r="AE17" i="1"/>
  <c r="AE15" i="1"/>
  <c r="AE12" i="1"/>
  <c r="AE8" i="1"/>
  <c r="AE14" i="1"/>
  <c r="AE11" i="1"/>
  <c r="AE7" i="1"/>
  <c r="AE9" i="1"/>
  <c r="AE28" i="1"/>
  <c r="AO35" i="1"/>
  <c r="AO31" i="1"/>
  <c r="AO27" i="1"/>
  <c r="AO36" i="1"/>
  <c r="AO32" i="1"/>
  <c r="AO28" i="1"/>
  <c r="AO24" i="1"/>
  <c r="AO20" i="1"/>
  <c r="AO16" i="1"/>
  <c r="AO30" i="1"/>
  <c r="AO26" i="1"/>
  <c r="AO25" i="1"/>
  <c r="AO22" i="1"/>
  <c r="AO18" i="1"/>
  <c r="AO34" i="1"/>
  <c r="AO12" i="1"/>
  <c r="AO8" i="1"/>
  <c r="AO33" i="1"/>
  <c r="AO29" i="1"/>
  <c r="AO13" i="1"/>
  <c r="AO10" i="1"/>
  <c r="AO11" i="1"/>
  <c r="AO7" i="1"/>
  <c r="AO21" i="1"/>
  <c r="AO17" i="1"/>
  <c r="AO15" i="1"/>
  <c r="AO9" i="1"/>
  <c r="AO23" i="1"/>
  <c r="AO19" i="1"/>
  <c r="AO14" i="1"/>
  <c r="AF28" i="1"/>
  <c r="AF34" i="1"/>
  <c r="AF21" i="1"/>
  <c r="AF17" i="1"/>
  <c r="AF15" i="1"/>
  <c r="AF33" i="1"/>
  <c r="AF29" i="1"/>
  <c r="AF23" i="1"/>
  <c r="AF19" i="1"/>
  <c r="AF36" i="1"/>
  <c r="X36" i="1" s="1"/>
  <c r="AF25" i="1"/>
  <c r="AF22" i="1"/>
  <c r="AF18" i="1"/>
  <c r="AF9" i="1"/>
  <c r="AF30" i="1"/>
  <c r="AF35" i="1"/>
  <c r="AF24" i="1"/>
  <c r="AF20" i="1"/>
  <c r="AF16" i="1"/>
  <c r="AF14" i="1"/>
  <c r="AF11" i="1"/>
  <c r="AF7" i="1"/>
  <c r="AF31" i="1"/>
  <c r="AF13" i="1"/>
  <c r="AF10" i="1"/>
  <c r="AF26" i="1"/>
  <c r="AF27" i="1"/>
  <c r="AF12" i="1"/>
  <c r="AF8" i="1"/>
  <c r="AW19" i="1" l="1"/>
  <c r="AW12" i="1"/>
  <c r="AW20" i="1"/>
  <c r="V28" i="1"/>
  <c r="AW15" i="1"/>
  <c r="AW28" i="1"/>
  <c r="AW10" i="1"/>
  <c r="AW36" i="1"/>
  <c r="V16" i="1"/>
  <c r="V23" i="1"/>
  <c r="V22" i="1"/>
  <c r="V18" i="1"/>
  <c r="V13" i="1"/>
  <c r="V8" i="1"/>
  <c r="V7" i="1"/>
  <c r="V31" i="1"/>
  <c r="V19" i="1"/>
  <c r="V35" i="1"/>
  <c r="V34" i="1"/>
  <c r="V11" i="1"/>
  <c r="V9" i="1"/>
  <c r="V25" i="1"/>
  <c r="V20" i="1"/>
  <c r="V29" i="1"/>
  <c r="V14" i="1"/>
  <c r="V17" i="1"/>
  <c r="V26" i="1"/>
  <c r="V15" i="1"/>
  <c r="V12" i="1"/>
  <c r="V10" i="1"/>
  <c r="V24" i="1"/>
  <c r="V33" i="1"/>
  <c r="V27" i="1"/>
  <c r="V21" i="1"/>
  <c r="V32" i="1"/>
  <c r="V30" i="1"/>
  <c r="AW7" i="1"/>
  <c r="AW29" i="1"/>
  <c r="AW22" i="1"/>
  <c r="AW26" i="1"/>
  <c r="AW21" i="1"/>
  <c r="AW34" i="1"/>
  <c r="AW14" i="1"/>
  <c r="AW31" i="1"/>
  <c r="BD29" i="1"/>
  <c r="BC31" i="1"/>
  <c r="BD30" i="1"/>
  <c r="BD8" i="1"/>
  <c r="BD20" i="1"/>
  <c r="BD7" i="1"/>
  <c r="BD15" i="1"/>
  <c r="BD36" i="1"/>
  <c r="BD32" i="1"/>
  <c r="BB33" i="1"/>
  <c r="AV31" i="1"/>
  <c r="AV13" i="1"/>
  <c r="AV23" i="1"/>
  <c r="AV8" i="1"/>
  <c r="AV25" i="1"/>
  <c r="AV16" i="1"/>
  <c r="AV21" i="1"/>
  <c r="BD10" i="1"/>
  <c r="BD27" i="1"/>
  <c r="BD19" i="1"/>
  <c r="BD34" i="1"/>
  <c r="BB27" i="1"/>
  <c r="BD14" i="1"/>
  <c r="BD22" i="1"/>
  <c r="BD21" i="1"/>
  <c r="BB19" i="1"/>
  <c r="AV26" i="1"/>
  <c r="AV24" i="1"/>
  <c r="AV30" i="1"/>
  <c r="AV28" i="1"/>
  <c r="AV15" i="1"/>
  <c r="AV11" i="1"/>
  <c r="AV18" i="1"/>
  <c r="AV33" i="1"/>
  <c r="BD18" i="1"/>
  <c r="BD13" i="1"/>
  <c r="BD16" i="1"/>
  <c r="BD31" i="1"/>
  <c r="BD26" i="1"/>
  <c r="BD23" i="1"/>
  <c r="BD25" i="1"/>
  <c r="BD28" i="1"/>
  <c r="BB8" i="1"/>
  <c r="BB13" i="1"/>
  <c r="BB11" i="1"/>
  <c r="BB35" i="1"/>
  <c r="BB14" i="1"/>
  <c r="BB25" i="1"/>
  <c r="BB17" i="1"/>
  <c r="BB26" i="1"/>
  <c r="BD12" i="1"/>
  <c r="BD11" i="1"/>
  <c r="BD24" i="1"/>
  <c r="BD9" i="1"/>
  <c r="BD35" i="1"/>
  <c r="BD17" i="1"/>
  <c r="BB20" i="1"/>
  <c r="BB9" i="1"/>
  <c r="BB28" i="1"/>
  <c r="BB34" i="1"/>
  <c r="AW11" i="1"/>
  <c r="AW9" i="1"/>
  <c r="AW33" i="1"/>
  <c r="AW8" i="1"/>
  <c r="AW25" i="1"/>
  <c r="AW16" i="1"/>
  <c r="AW30" i="1"/>
  <c r="AW35" i="1"/>
  <c r="AV27" i="1"/>
  <c r="AV10" i="1"/>
  <c r="AV14" i="1"/>
  <c r="AV35" i="1"/>
  <c r="AV22" i="1"/>
  <c r="AV19" i="1"/>
  <c r="AV17" i="1"/>
  <c r="AV32" i="1"/>
  <c r="AW17" i="1"/>
  <c r="AW23" i="1"/>
  <c r="AW13" i="1"/>
  <c r="AW18" i="1"/>
  <c r="AW32" i="1"/>
  <c r="AW24" i="1"/>
  <c r="U35" i="2"/>
  <c r="AV12" i="1"/>
  <c r="AV7" i="1"/>
  <c r="AV20" i="1"/>
  <c r="AV9" i="1"/>
  <c r="AV36" i="1"/>
  <c r="AV29" i="1"/>
  <c r="AU19" i="1"/>
  <c r="AU36" i="1"/>
  <c r="BB18" i="1"/>
  <c r="BB16" i="1"/>
  <c r="BB10" i="1"/>
  <c r="BB31" i="1"/>
  <c r="BB7" i="1"/>
  <c r="BB21" i="1"/>
  <c r="BB23" i="1"/>
  <c r="BB30" i="1"/>
  <c r="AU9" i="1"/>
  <c r="AU24" i="1"/>
  <c r="BC8" i="1"/>
  <c r="AU28" i="1"/>
  <c r="AU22" i="1"/>
  <c r="BB12" i="1"/>
  <c r="BB24" i="1"/>
  <c r="BB22" i="1"/>
  <c r="BB29" i="1"/>
  <c r="BB15" i="1"/>
  <c r="BB32" i="1"/>
  <c r="AU21" i="1"/>
  <c r="AU34" i="1"/>
  <c r="AU7" i="1"/>
  <c r="AU8" i="1"/>
  <c r="AU32" i="1"/>
  <c r="AU23" i="1"/>
  <c r="AU26" i="1"/>
  <c r="AU25" i="1"/>
  <c r="AU35" i="1"/>
  <c r="AU11" i="1"/>
  <c r="AU12" i="1"/>
  <c r="AU10" i="1"/>
  <c r="AU16" i="1"/>
  <c r="AU30" i="1"/>
  <c r="AU27" i="1"/>
  <c r="AU29" i="1"/>
  <c r="AU15" i="1"/>
  <c r="AU14" i="1"/>
  <c r="AU17" i="1"/>
  <c r="AU13" i="1"/>
  <c r="AU20" i="1"/>
  <c r="AU18" i="1"/>
  <c r="AU31" i="1"/>
  <c r="BC21" i="1"/>
  <c r="BC34" i="1"/>
  <c r="BC13" i="1"/>
  <c r="BC33" i="1"/>
  <c r="BC18" i="1"/>
  <c r="BC16" i="1"/>
  <c r="X26" i="1"/>
  <c r="W35" i="1"/>
  <c r="W32" i="1"/>
  <c r="Y7" i="1"/>
  <c r="Y17" i="1"/>
  <c r="Y23" i="1"/>
  <c r="Y34" i="1"/>
  <c r="Y35" i="1"/>
  <c r="X12" i="1"/>
  <c r="X14" i="1"/>
  <c r="W28" i="1"/>
  <c r="X13" i="1"/>
  <c r="X35" i="1"/>
  <c r="W33" i="1"/>
  <c r="Y14" i="1"/>
  <c r="X7" i="1"/>
  <c r="X9" i="1"/>
  <c r="X32" i="1"/>
  <c r="X33" i="1"/>
  <c r="X34" i="1"/>
  <c r="W7" i="1"/>
  <c r="W12" i="1"/>
  <c r="W10" i="1"/>
  <c r="W26" i="1"/>
  <c r="W25" i="1"/>
  <c r="Y18" i="1"/>
  <c r="Y16" i="1"/>
  <c r="Y30" i="1"/>
  <c r="X20" i="1"/>
  <c r="X8" i="1"/>
  <c r="X10" i="1"/>
  <c r="X11" i="1"/>
  <c r="X24" i="1"/>
  <c r="X18" i="1"/>
  <c r="X19" i="1"/>
  <c r="X15" i="1"/>
  <c r="X28" i="1"/>
  <c r="W11" i="1"/>
  <c r="W15" i="1"/>
  <c r="W13" i="1"/>
  <c r="W16" i="1"/>
  <c r="W30" i="1"/>
  <c r="W27" i="1"/>
  <c r="W29" i="1"/>
  <c r="Y11" i="1"/>
  <c r="Y21" i="1"/>
  <c r="Y29" i="1"/>
  <c r="Y32" i="1"/>
  <c r="Y33" i="1"/>
  <c r="Y22" i="1"/>
  <c r="Y20" i="1"/>
  <c r="X22" i="1"/>
  <c r="X17" i="1"/>
  <c r="W14" i="1"/>
  <c r="W17" i="1"/>
  <c r="W19" i="1"/>
  <c r="W20" i="1"/>
  <c r="W18" i="1"/>
  <c r="W31" i="1"/>
  <c r="Y9" i="1"/>
  <c r="Y10" i="1"/>
  <c r="Y8" i="1"/>
  <c r="Y25" i="1"/>
  <c r="Y24" i="1"/>
  <c r="Y27" i="1"/>
  <c r="X23" i="1"/>
  <c r="X27" i="1"/>
  <c r="X31" i="1"/>
  <c r="X16" i="1"/>
  <c r="X30" i="1"/>
  <c r="X25" i="1"/>
  <c r="X29" i="1"/>
  <c r="X21" i="1"/>
  <c r="W9" i="1"/>
  <c r="W8" i="1"/>
  <c r="W21" i="1"/>
  <c r="W23" i="1"/>
  <c r="W24" i="1"/>
  <c r="W22" i="1"/>
  <c r="W34" i="1"/>
  <c r="Y15" i="1"/>
  <c r="Y19" i="1"/>
  <c r="Y13" i="1"/>
  <c r="Y12" i="1"/>
  <c r="Y28" i="1"/>
  <c r="Y26" i="1"/>
  <c r="Y31" i="1"/>
  <c r="BC9" i="1"/>
  <c r="BC12" i="1"/>
  <c r="BC28" i="1"/>
  <c r="BC19" i="1"/>
  <c r="BC20" i="1"/>
  <c r="BC22" i="1"/>
  <c r="BC35" i="1"/>
  <c r="BC36" i="1"/>
  <c r="BC7" i="1"/>
  <c r="BC15" i="1"/>
  <c r="BC32" i="1"/>
  <c r="BC23" i="1"/>
  <c r="BC24" i="1"/>
  <c r="BC26" i="1"/>
  <c r="BC25" i="1"/>
  <c r="BC11" i="1"/>
  <c r="BC17" i="1"/>
  <c r="BC10" i="1"/>
  <c r="BC14" i="1"/>
  <c r="BC27" i="1"/>
  <c r="BC30" i="1"/>
  <c r="BE11" i="1"/>
  <c r="BE15" i="1"/>
  <c r="BE10" i="1"/>
  <c r="BE25" i="1"/>
  <c r="BE26" i="1"/>
  <c r="BE20" i="1"/>
  <c r="BE33" i="1"/>
  <c r="BE35" i="1"/>
  <c r="BE19" i="1"/>
  <c r="BE17" i="1"/>
  <c r="BE13" i="1"/>
  <c r="BE29" i="1"/>
  <c r="BE30" i="1"/>
  <c r="BE24" i="1"/>
  <c r="BE36" i="1"/>
  <c r="BE23" i="1"/>
  <c r="BE21" i="1"/>
  <c r="BE8" i="1"/>
  <c r="BE34" i="1"/>
  <c r="BE14" i="1"/>
  <c r="BE28" i="1"/>
  <c r="AE65" i="2"/>
  <c r="AT65" i="2"/>
  <c r="W35" i="2"/>
  <c r="AF38" i="1"/>
  <c r="AH35" i="2"/>
  <c r="AO38" i="1"/>
  <c r="AE35" i="2"/>
  <c r="AL38" i="1"/>
  <c r="AE66" i="2"/>
  <c r="AE39" i="2"/>
  <c r="AE43" i="2"/>
  <c r="AE47" i="2"/>
  <c r="AE51" i="2"/>
  <c r="AE55" i="2"/>
  <c r="AE59" i="2"/>
  <c r="AE63" i="2"/>
  <c r="AE40" i="2"/>
  <c r="AE44" i="2"/>
  <c r="AE52" i="2"/>
  <c r="AE56" i="2"/>
  <c r="AE60" i="2"/>
  <c r="AE36" i="2"/>
  <c r="AE48" i="2"/>
  <c r="AE64" i="2"/>
  <c r="AE37" i="2"/>
  <c r="AE41" i="2"/>
  <c r="AE45" i="2"/>
  <c r="AE49" i="2"/>
  <c r="AE53" i="2"/>
  <c r="AE57" i="2"/>
  <c r="AE61" i="2"/>
  <c r="AE38" i="2"/>
  <c r="AE54" i="2"/>
  <c r="AE58" i="2"/>
  <c r="AE42" i="2"/>
  <c r="AE46" i="2"/>
  <c r="AE62" i="2"/>
  <c r="AE50" i="2"/>
  <c r="AD38" i="1"/>
  <c r="U66" i="2"/>
  <c r="U37" i="2"/>
  <c r="U41" i="2"/>
  <c r="U45" i="2"/>
  <c r="U49" i="2"/>
  <c r="U53" i="2"/>
  <c r="U57" i="2"/>
  <c r="U61" i="2"/>
  <c r="U65" i="2"/>
  <c r="U38" i="2"/>
  <c r="U46" i="2"/>
  <c r="U54" i="2"/>
  <c r="U62" i="2"/>
  <c r="U42" i="2"/>
  <c r="U50" i="2"/>
  <c r="U58" i="2"/>
  <c r="U39" i="2"/>
  <c r="U43" i="2"/>
  <c r="U47" i="2"/>
  <c r="U51" i="2"/>
  <c r="U55" i="2"/>
  <c r="U59" i="2"/>
  <c r="U63" i="2"/>
  <c r="U40" i="2"/>
  <c r="U56" i="2"/>
  <c r="U44" i="2"/>
  <c r="U36" i="2"/>
  <c r="U60" i="2"/>
  <c r="U48" i="2"/>
  <c r="U64" i="2"/>
  <c r="U52" i="2"/>
  <c r="BH35" i="2"/>
  <c r="AE38" i="1"/>
  <c r="V35" i="2"/>
  <c r="AT35" i="2"/>
  <c r="CC35" i="2" s="1"/>
  <c r="AT38" i="1"/>
  <c r="AT66" i="2"/>
  <c r="AT38" i="2"/>
  <c r="AT42" i="2"/>
  <c r="AT46" i="2"/>
  <c r="AT50" i="2"/>
  <c r="AT54" i="2"/>
  <c r="AT58" i="2"/>
  <c r="AT62" i="2"/>
  <c r="AT39" i="2"/>
  <c r="AT43" i="2"/>
  <c r="AT47" i="2"/>
  <c r="AT51" i="2"/>
  <c r="AT55" i="2"/>
  <c r="AT59" i="2"/>
  <c r="AT63" i="2"/>
  <c r="AT40" i="2"/>
  <c r="AT48" i="2"/>
  <c r="AT56" i="2"/>
  <c r="AT64" i="2"/>
  <c r="AT41" i="2"/>
  <c r="AT49" i="2"/>
  <c r="AT57" i="2"/>
  <c r="AT36" i="2"/>
  <c r="AT44" i="2"/>
  <c r="AT52" i="2"/>
  <c r="AT60" i="2"/>
  <c r="AT45" i="2"/>
  <c r="AT53" i="2"/>
  <c r="AT37" i="2"/>
  <c r="AT61" i="2"/>
  <c r="AS35" i="2"/>
  <c r="AF35" i="2"/>
  <c r="AM38" i="1"/>
  <c r="AG38" i="1"/>
  <c r="X35" i="2"/>
  <c r="AG35" i="2"/>
  <c r="AN38" i="1"/>
  <c r="AN35" i="2"/>
  <c r="AY64" i="2" l="1"/>
  <c r="BI64" i="2" s="1"/>
  <c r="Z66" i="2"/>
  <c r="Z65" i="2"/>
  <c r="AY65" i="2"/>
  <c r="BI65" i="2" s="1"/>
  <c r="AY36" i="2"/>
  <c r="BI36" i="2" s="1"/>
  <c r="AV35" i="2"/>
  <c r="CE35" i="2" s="1"/>
  <c r="BA35" i="2"/>
  <c r="BZ35" i="2" s="1"/>
  <c r="AW35" i="2"/>
  <c r="CF35" i="2" s="1"/>
  <c r="AY66" i="2"/>
  <c r="BI66" i="2" s="1"/>
  <c r="AU38" i="1"/>
  <c r="AU35" i="2"/>
  <c r="CD35" i="2" s="1"/>
  <c r="AY63" i="2"/>
  <c r="BI63" i="2" s="1"/>
  <c r="AY51" i="2"/>
  <c r="BI51" i="2" s="1"/>
  <c r="AY39" i="2"/>
  <c r="BI39" i="2" s="1"/>
  <c r="AY53" i="2"/>
  <c r="BI53" i="2" s="1"/>
  <c r="AY52" i="2"/>
  <c r="BI52" i="2" s="1"/>
  <c r="AY43" i="2"/>
  <c r="BI43" i="2" s="1"/>
  <c r="AY62" i="2"/>
  <c r="BI62" i="2" s="1"/>
  <c r="AY49" i="2"/>
  <c r="BI49" i="2" s="1"/>
  <c r="AY48" i="2"/>
  <c r="BI48" i="2" s="1"/>
  <c r="AY42" i="2"/>
  <c r="BI42" i="2" s="1"/>
  <c r="AY38" i="2"/>
  <c r="BI38" i="2" s="1"/>
  <c r="AY37" i="2"/>
  <c r="BI37" i="2" s="1"/>
  <c r="AY59" i="2"/>
  <c r="BI59" i="2" s="1"/>
  <c r="AV38" i="1"/>
  <c r="AW38" i="1"/>
  <c r="AY35" i="2"/>
  <c r="BX35" i="2" s="1"/>
  <c r="BD38" i="1"/>
  <c r="AY58" i="2"/>
  <c r="BI58" i="2" s="1"/>
  <c r="AY55" i="2"/>
  <c r="BI55" i="2" s="1"/>
  <c r="AY54" i="2"/>
  <c r="BI54" i="2" s="1"/>
  <c r="AY61" i="2"/>
  <c r="BI61" i="2" s="1"/>
  <c r="AY45" i="2"/>
  <c r="BI45" i="2" s="1"/>
  <c r="AY60" i="2"/>
  <c r="BI60" i="2" s="1"/>
  <c r="AY44" i="2"/>
  <c r="BI44" i="2" s="1"/>
  <c r="BB38" i="1"/>
  <c r="AY50" i="2"/>
  <c r="BI50" i="2" s="1"/>
  <c r="AY47" i="2"/>
  <c r="BI47" i="2" s="1"/>
  <c r="AY46" i="2"/>
  <c r="BI46" i="2" s="1"/>
  <c r="AY57" i="2"/>
  <c r="BI57" i="2" s="1"/>
  <c r="AY41" i="2"/>
  <c r="BI41" i="2" s="1"/>
  <c r="AY56" i="2"/>
  <c r="BI56" i="2" s="1"/>
  <c r="AY40" i="2"/>
  <c r="BI40" i="2" s="1"/>
  <c r="AZ35" i="2"/>
  <c r="BY35" i="2" s="1"/>
  <c r="CC36" i="2"/>
  <c r="BB35" i="2"/>
  <c r="CA35" i="2" s="1"/>
  <c r="BC38" i="1"/>
  <c r="BE38" i="1"/>
  <c r="Y38" i="1"/>
  <c r="W38" i="1"/>
  <c r="V38" i="1"/>
  <c r="X38" i="1"/>
  <c r="AI35" i="2"/>
  <c r="Y35" i="2"/>
  <c r="B19" i="6" l="1"/>
  <c r="CG35" i="2"/>
  <c r="CC37" i="2"/>
  <c r="BX36" i="2"/>
  <c r="BX37" i="2" s="1"/>
  <c r="BX38" i="2" s="1"/>
  <c r="BX39" i="2" s="1"/>
  <c r="BX40" i="2" s="1"/>
  <c r="BX41" i="2" s="1"/>
  <c r="BX42" i="2" s="1"/>
  <c r="BX43" i="2" s="1"/>
  <c r="BX44" i="2" s="1"/>
  <c r="BX45" i="2" s="1"/>
  <c r="BX46" i="2" s="1"/>
  <c r="BX47" i="2" s="1"/>
  <c r="BX48" i="2" s="1"/>
  <c r="BX49" i="2" s="1"/>
  <c r="BX50" i="2" s="1"/>
  <c r="BX51" i="2" s="1"/>
  <c r="BX52" i="2" s="1"/>
  <c r="BX53" i="2" s="1"/>
  <c r="BX54" i="2" s="1"/>
  <c r="BX55" i="2" s="1"/>
  <c r="BX56" i="2" s="1"/>
  <c r="BX57" i="2" s="1"/>
  <c r="BX58" i="2" s="1"/>
  <c r="BX59" i="2" s="1"/>
  <c r="BX60" i="2" s="1"/>
  <c r="BX61" i="2" s="1"/>
  <c r="BX62" i="2" s="1"/>
  <c r="BX63" i="2" s="1"/>
  <c r="BX64" i="2" s="1"/>
  <c r="BX65" i="2" s="1"/>
  <c r="BX66" i="2" s="1"/>
  <c r="BK35" i="2"/>
  <c r="AX35" i="2"/>
  <c r="BI35" i="2"/>
  <c r="BJ35" i="2"/>
  <c r="BL35" i="2"/>
  <c r="BC35" i="2"/>
  <c r="BP35" i="2"/>
  <c r="BQ35" i="2"/>
  <c r="BN35" i="2"/>
  <c r="BO35" i="2"/>
  <c r="BS35" i="2" l="1"/>
  <c r="BS36" i="2" s="1"/>
  <c r="CC38" i="2"/>
  <c r="BN36" i="2"/>
  <c r="K36" i="2" l="1"/>
  <c r="CC39" i="2"/>
  <c r="BM35" i="2"/>
  <c r="BR35" i="2" s="1"/>
  <c r="K37" i="2"/>
  <c r="BS37" i="2"/>
  <c r="BN37" i="2"/>
  <c r="CC40" i="2" l="1"/>
  <c r="BS38" i="2"/>
  <c r="K38" i="2"/>
  <c r="BN38" i="2"/>
  <c r="CC41" i="2" l="1"/>
  <c r="BS39" i="2"/>
  <c r="K39" i="2"/>
  <c r="BN39" i="2"/>
  <c r="CC42" i="2" l="1"/>
  <c r="BS40" i="2"/>
  <c r="K40" i="2"/>
  <c r="BN40" i="2"/>
  <c r="CC43" i="2" l="1"/>
  <c r="BS41" i="2"/>
  <c r="K41" i="2"/>
  <c r="BN41" i="2"/>
  <c r="CC44" i="2" l="1"/>
  <c r="BS42" i="2"/>
  <c r="K42" i="2"/>
  <c r="BN42" i="2"/>
  <c r="CC45" i="2" l="1"/>
  <c r="BS43" i="2"/>
  <c r="K43" i="2"/>
  <c r="BN43" i="2"/>
  <c r="CC46" i="2" l="1"/>
  <c r="BS44" i="2"/>
  <c r="K44" i="2"/>
  <c r="BN44" i="2"/>
  <c r="CC47" i="2" l="1"/>
  <c r="BS45" i="2"/>
  <c r="K45" i="2"/>
  <c r="BN45" i="2"/>
  <c r="CC48" i="2" l="1"/>
  <c r="BS46" i="2"/>
  <c r="K46" i="2"/>
  <c r="BN46" i="2"/>
  <c r="CC49" i="2" l="1"/>
  <c r="K47" i="2"/>
  <c r="BS47" i="2"/>
  <c r="BN47" i="2"/>
  <c r="CC50" i="2" l="1"/>
  <c r="BS48" i="2"/>
  <c r="K48" i="2"/>
  <c r="BN48" i="2"/>
  <c r="CC51" i="2" l="1"/>
  <c r="BS49" i="2"/>
  <c r="K49" i="2"/>
  <c r="BN49" i="2"/>
  <c r="CC52" i="2" l="1"/>
  <c r="K50" i="2"/>
  <c r="BS50" i="2"/>
  <c r="BN50" i="2"/>
  <c r="CC53" i="2" l="1"/>
  <c r="BS51" i="2"/>
  <c r="K51" i="2"/>
  <c r="BN51" i="2"/>
  <c r="CC54" i="2" l="1"/>
  <c r="BS52" i="2"/>
  <c r="K52" i="2"/>
  <c r="BN52" i="2"/>
  <c r="CC55" i="2" l="1"/>
  <c r="K53" i="2"/>
  <c r="BS53" i="2"/>
  <c r="BN53" i="2"/>
  <c r="CC56" i="2" l="1"/>
  <c r="BS54" i="2"/>
  <c r="K54" i="2"/>
  <c r="BN54" i="2"/>
  <c r="CC57" i="2" l="1"/>
  <c r="K55" i="2"/>
  <c r="BS55" i="2"/>
  <c r="BN55" i="2"/>
  <c r="CC58" i="2" l="1"/>
  <c r="K56" i="2"/>
  <c r="BS56" i="2"/>
  <c r="BN56" i="2"/>
  <c r="CC59" i="2" l="1"/>
  <c r="K57" i="2"/>
  <c r="BS57" i="2"/>
  <c r="BN57" i="2"/>
  <c r="CC60" i="2" l="1"/>
  <c r="BS58" i="2"/>
  <c r="K58" i="2"/>
  <c r="BN58" i="2"/>
  <c r="CC61" i="2" l="1"/>
  <c r="BS59" i="2"/>
  <c r="K59" i="2"/>
  <c r="BN59" i="2"/>
  <c r="CC62" i="2" l="1"/>
  <c r="K60" i="2"/>
  <c r="BS60" i="2"/>
  <c r="BN60" i="2"/>
  <c r="CC63" i="2" l="1"/>
  <c r="K61" i="2"/>
  <c r="BS61" i="2"/>
  <c r="BN61" i="2"/>
  <c r="CC64" i="2" l="1"/>
  <c r="BS62" i="2"/>
  <c r="K62" i="2"/>
  <c r="BN62" i="2"/>
  <c r="CC65" i="2" l="1"/>
  <c r="BS63" i="2"/>
  <c r="K63" i="2"/>
  <c r="BN63" i="2"/>
  <c r="CC66" i="2" l="1"/>
  <c r="BS64" i="2"/>
  <c r="K64" i="2"/>
  <c r="BN64" i="2"/>
  <c r="K65" i="2" l="1"/>
  <c r="BS65" i="2"/>
  <c r="BN65" i="2"/>
  <c r="CI65" i="2" l="1"/>
  <c r="K66" i="2"/>
  <c r="Q64" i="2"/>
  <c r="BN66" i="2"/>
  <c r="Q63" i="2" l="1"/>
  <c r="Q62" i="2" l="1"/>
  <c r="Q61" i="2" l="1"/>
  <c r="Q60" i="2" l="1"/>
  <c r="Q59" i="2" l="1"/>
  <c r="Q58" i="2" l="1"/>
  <c r="Q57" i="2" l="1"/>
  <c r="Q56" i="2" l="1"/>
  <c r="Q55" i="2" l="1"/>
  <c r="Q54" i="2" l="1"/>
  <c r="Q53" i="2" l="1"/>
  <c r="Q52" i="2" l="1"/>
  <c r="Q51" i="2" l="1"/>
  <c r="Q50" i="2" l="1"/>
  <c r="Q49" i="2" l="1"/>
  <c r="Q48" i="2" l="1"/>
  <c r="Q47" i="2" l="1"/>
  <c r="Q46" i="2" l="1"/>
  <c r="Q45" i="2" l="1"/>
  <c r="Q44" i="2" l="1"/>
  <c r="Q43" i="2" l="1"/>
  <c r="Q42" i="2" l="1"/>
  <c r="Q41" i="2" l="1"/>
  <c r="Q40" i="2" l="1"/>
  <c r="Q39" i="2" l="1"/>
  <c r="Q38" i="2" l="1"/>
  <c r="Q37" i="2" l="1"/>
  <c r="Q36" i="2" l="1"/>
  <c r="AA66" i="2" s="1"/>
  <c r="Q35" i="2" l="1"/>
  <c r="AA65" i="2" s="1"/>
  <c r="AK66" i="2"/>
  <c r="AP66" i="2"/>
  <c r="BE66" i="2"/>
  <c r="AU66" i="2"/>
  <c r="AF66" i="2"/>
  <c r="V66" i="2"/>
  <c r="AZ66" i="2"/>
  <c r="BJ66" i="2" l="1"/>
  <c r="AK36" i="2"/>
  <c r="BE42" i="2"/>
  <c r="BE58" i="2"/>
  <c r="AP52" i="2"/>
  <c r="AP44" i="2"/>
  <c r="AK38" i="2"/>
  <c r="AK54" i="2"/>
  <c r="AK52" i="2"/>
  <c r="AK57" i="2"/>
  <c r="AK41" i="2"/>
  <c r="AP55" i="2"/>
  <c r="AP39" i="2"/>
  <c r="BE53" i="2"/>
  <c r="BE37" i="2"/>
  <c r="AP58" i="2"/>
  <c r="AP42" i="2"/>
  <c r="BE52" i="2"/>
  <c r="BE36" i="2"/>
  <c r="AK47" i="2"/>
  <c r="AP61" i="2"/>
  <c r="AP45" i="2"/>
  <c r="BE59" i="2"/>
  <c r="BE43" i="2"/>
  <c r="AP38" i="2"/>
  <c r="BE46" i="2"/>
  <c r="BE62" i="2"/>
  <c r="AP56" i="2"/>
  <c r="AP48" i="2"/>
  <c r="AK42" i="2"/>
  <c r="AK58" i="2"/>
  <c r="AK56" i="2"/>
  <c r="AK53" i="2"/>
  <c r="AK37" i="2"/>
  <c r="AP51" i="2"/>
  <c r="BE65" i="2"/>
  <c r="BE49" i="2"/>
  <c r="AK44" i="2"/>
  <c r="AP54" i="2"/>
  <c r="BE64" i="2"/>
  <c r="BE48" i="2"/>
  <c r="AK59" i="2"/>
  <c r="AK43" i="2"/>
  <c r="AP57" i="2"/>
  <c r="AP41" i="2"/>
  <c r="BE55" i="2"/>
  <c r="BE39" i="2"/>
  <c r="BE50" i="2"/>
  <c r="AP36" i="2"/>
  <c r="AP60" i="2"/>
  <c r="AK60" i="2"/>
  <c r="AK46" i="2"/>
  <c r="AK65" i="2"/>
  <c r="AK62" i="2"/>
  <c r="AK61" i="2"/>
  <c r="AK49" i="2"/>
  <c r="AP63" i="2"/>
  <c r="AP47" i="2"/>
  <c r="BE61" i="2"/>
  <c r="BE45" i="2"/>
  <c r="AK40" i="2"/>
  <c r="AP50" i="2"/>
  <c r="BE60" i="2"/>
  <c r="BE44" i="2"/>
  <c r="AK55" i="2"/>
  <c r="AK39" i="2"/>
  <c r="AP53" i="2"/>
  <c r="AP37" i="2"/>
  <c r="BE51" i="2"/>
  <c r="BE38" i="2"/>
  <c r="BE54" i="2"/>
  <c r="AP40" i="2"/>
  <c r="AP64" i="2"/>
  <c r="AK64" i="2"/>
  <c r="AK50" i="2"/>
  <c r="AK48" i="2"/>
  <c r="AK63" i="2"/>
  <c r="AK45" i="2"/>
  <c r="AP59" i="2"/>
  <c r="AP43" i="2"/>
  <c r="BE57" i="2"/>
  <c r="BE41" i="2"/>
  <c r="AP62" i="2"/>
  <c r="AP46" i="2"/>
  <c r="BE56" i="2"/>
  <c r="BE40" i="2"/>
  <c r="AK51" i="2"/>
  <c r="AP65" i="2"/>
  <c r="AP49" i="2"/>
  <c r="BE63" i="2"/>
  <c r="BE47" i="2"/>
  <c r="V41" i="2"/>
  <c r="V61" i="2"/>
  <c r="V59" i="2"/>
  <c r="V47" i="2"/>
  <c r="V42" i="2"/>
  <c r="V39" i="2"/>
  <c r="V49" i="2"/>
  <c r="V51" i="2"/>
  <c r="AZ45" i="2"/>
  <c r="AZ39" i="2"/>
  <c r="AF56" i="2"/>
  <c r="AF54" i="2"/>
  <c r="AF58" i="2"/>
  <c r="AF41" i="2"/>
  <c r="AF44" i="2"/>
  <c r="AF48" i="2"/>
  <c r="AF53" i="2"/>
  <c r="AF43" i="2"/>
  <c r="AU51" i="2"/>
  <c r="AU38" i="2"/>
  <c r="AU40" i="2"/>
  <c r="V57" i="2"/>
  <c r="V65" i="2"/>
  <c r="V36" i="2"/>
  <c r="V44" i="2"/>
  <c r="V58" i="2"/>
  <c r="V55" i="2"/>
  <c r="V38" i="2"/>
  <c r="V56" i="2"/>
  <c r="AZ61" i="2"/>
  <c r="AZ55" i="2"/>
  <c r="AF45" i="2"/>
  <c r="AF65" i="2"/>
  <c r="AF36" i="2"/>
  <c r="AF57" i="2"/>
  <c r="AF60" i="2"/>
  <c r="AF64" i="2"/>
  <c r="AF59" i="2"/>
  <c r="AU39" i="2"/>
  <c r="AU55" i="2"/>
  <c r="AU50" i="2"/>
  <c r="AU44" i="2"/>
  <c r="AU60" i="2"/>
  <c r="V52" i="2"/>
  <c r="V48" i="2"/>
  <c r="V45" i="2"/>
  <c r="V37" i="2"/>
  <c r="V64" i="2"/>
  <c r="V50" i="2"/>
  <c r="V54" i="2"/>
  <c r="AZ38" i="2"/>
  <c r="AZ40" i="2"/>
  <c r="AF61" i="2"/>
  <c r="AF47" i="2"/>
  <c r="AF52" i="2"/>
  <c r="AF50" i="2"/>
  <c r="AF39" i="2"/>
  <c r="AF51" i="2"/>
  <c r="AF46" i="2"/>
  <c r="AU43" i="2"/>
  <c r="AU59" i="2"/>
  <c r="AU58" i="2"/>
  <c r="AU48" i="2"/>
  <c r="AU64" i="2"/>
  <c r="V46" i="2"/>
  <c r="V43" i="2"/>
  <c r="V62" i="2"/>
  <c r="V53" i="2"/>
  <c r="V40" i="2"/>
  <c r="V60" i="2"/>
  <c r="V63" i="2"/>
  <c r="AZ54" i="2"/>
  <c r="AF40" i="2"/>
  <c r="AF38" i="2"/>
  <c r="AF42" i="2"/>
  <c r="AF63" i="2"/>
  <c r="AF55" i="2"/>
  <c r="AF49" i="2"/>
  <c r="AF37" i="2"/>
  <c r="AF62" i="2"/>
  <c r="AU47" i="2"/>
  <c r="AU63" i="2"/>
  <c r="AU36" i="2"/>
  <c r="AU52" i="2"/>
  <c r="AU42" i="2"/>
  <c r="AU49" i="2"/>
  <c r="AU37" i="2"/>
  <c r="AU57" i="2"/>
  <c r="AU54" i="2"/>
  <c r="AU41" i="2"/>
  <c r="AU61" i="2"/>
  <c r="AU62" i="2"/>
  <c r="AU45" i="2"/>
  <c r="AU65" i="2"/>
  <c r="AU56" i="2"/>
  <c r="AU53" i="2"/>
  <c r="AU46" i="2"/>
  <c r="AZ64" i="2"/>
  <c r="AZ50" i="2"/>
  <c r="AZ47" i="2"/>
  <c r="AZ53" i="2"/>
  <c r="AZ59" i="2"/>
  <c r="AZ65" i="2"/>
  <c r="AZ36" i="2"/>
  <c r="AZ60" i="2"/>
  <c r="AZ62" i="2"/>
  <c r="AZ37" i="2"/>
  <c r="AZ43" i="2"/>
  <c r="AZ49" i="2"/>
  <c r="AZ51" i="2"/>
  <c r="AZ57" i="2"/>
  <c r="AZ56" i="2"/>
  <c r="AZ46" i="2"/>
  <c r="AZ58" i="2"/>
  <c r="AZ48" i="2"/>
  <c r="AZ41" i="2"/>
  <c r="AZ63" i="2"/>
  <c r="AZ44" i="2"/>
  <c r="AZ52" i="2"/>
  <c r="AZ42" i="2"/>
  <c r="BT35" i="2"/>
  <c r="BJ41" i="2" l="1"/>
  <c r="BJ65" i="2"/>
  <c r="BJ37" i="2"/>
  <c r="BJ46" i="2"/>
  <c r="BJ52" i="2"/>
  <c r="BJ57" i="2"/>
  <c r="BJ56" i="2"/>
  <c r="BJ42" i="2"/>
  <c r="L36" i="2"/>
  <c r="BJ44" i="2"/>
  <c r="BJ38" i="2"/>
  <c r="BJ51" i="2"/>
  <c r="BJ47" i="2"/>
  <c r="BJ59" i="2"/>
  <c r="BJ36" i="2"/>
  <c r="CD36" i="2"/>
  <c r="BJ63" i="2"/>
  <c r="BJ49" i="2"/>
  <c r="BJ55" i="2"/>
  <c r="BJ40" i="2"/>
  <c r="BJ39" i="2"/>
  <c r="BJ61" i="2"/>
  <c r="BJ64" i="2"/>
  <c r="BJ53" i="2"/>
  <c r="BJ58" i="2"/>
  <c r="BJ43" i="2"/>
  <c r="BY36" i="2"/>
  <c r="BY37" i="2" s="1"/>
  <c r="BY38" i="2" s="1"/>
  <c r="BY39" i="2" s="1"/>
  <c r="BY40" i="2" s="1"/>
  <c r="BY41" i="2" s="1"/>
  <c r="BY42" i="2" s="1"/>
  <c r="BY43" i="2" s="1"/>
  <c r="BY44" i="2" s="1"/>
  <c r="BY45" i="2" s="1"/>
  <c r="BY46" i="2" s="1"/>
  <c r="BY47" i="2" s="1"/>
  <c r="BY48" i="2" s="1"/>
  <c r="BY49" i="2" s="1"/>
  <c r="BY50" i="2" s="1"/>
  <c r="BY51" i="2" s="1"/>
  <c r="BY52" i="2" s="1"/>
  <c r="BY53" i="2" s="1"/>
  <c r="BY54" i="2" s="1"/>
  <c r="BY55" i="2" s="1"/>
  <c r="BY56" i="2" s="1"/>
  <c r="BY57" i="2" s="1"/>
  <c r="BY58" i="2" s="1"/>
  <c r="BY59" i="2" s="1"/>
  <c r="BY60" i="2" s="1"/>
  <c r="BY61" i="2" s="1"/>
  <c r="BY62" i="2" s="1"/>
  <c r="BY63" i="2" s="1"/>
  <c r="BY64" i="2" s="1"/>
  <c r="BY65" i="2" s="1"/>
  <c r="BY66" i="2" s="1"/>
  <c r="BJ62" i="2"/>
  <c r="BJ50" i="2"/>
  <c r="BJ60" i="2"/>
  <c r="BJ45" i="2"/>
  <c r="BJ48" i="2"/>
  <c r="BJ54" i="2"/>
  <c r="G66" i="2"/>
  <c r="BO36" i="2"/>
  <c r="BT36" i="2" l="1"/>
  <c r="L37" i="2" s="1"/>
  <c r="CD37" i="2"/>
  <c r="G67" i="2"/>
  <c r="BO37" i="2"/>
  <c r="BT37" i="2" l="1"/>
  <c r="L38" i="2" s="1"/>
  <c r="CD38" i="2"/>
  <c r="BO38" i="2"/>
  <c r="BT38" i="2" l="1"/>
  <c r="BT39" i="2" s="1"/>
  <c r="CD39" i="2"/>
  <c r="BO39" i="2"/>
  <c r="L39" i="2" l="1"/>
  <c r="CD40" i="2"/>
  <c r="BT40" i="2"/>
  <c r="L40" i="2"/>
  <c r="BO40" i="2"/>
  <c r="CD41" i="2" l="1"/>
  <c r="BT41" i="2"/>
  <c r="L41" i="2"/>
  <c r="BO41" i="2"/>
  <c r="CD42" i="2" l="1"/>
  <c r="BT42" i="2"/>
  <c r="L42" i="2"/>
  <c r="BO42" i="2"/>
  <c r="CD43" i="2" l="1"/>
  <c r="BT43" i="2"/>
  <c r="L43" i="2"/>
  <c r="BO43" i="2"/>
  <c r="CD44" i="2" l="1"/>
  <c r="L44" i="2"/>
  <c r="BT44" i="2"/>
  <c r="BO44" i="2"/>
  <c r="CD45" i="2" l="1"/>
  <c r="BT45" i="2"/>
  <c r="L45" i="2"/>
  <c r="BO45" i="2"/>
  <c r="CD46" i="2" l="1"/>
  <c r="L46" i="2"/>
  <c r="BT46" i="2"/>
  <c r="BO46" i="2"/>
  <c r="CD47" i="2" l="1"/>
  <c r="BT47" i="2"/>
  <c r="L47" i="2"/>
  <c r="BO47" i="2"/>
  <c r="CD48" i="2" l="1"/>
  <c r="L48" i="2"/>
  <c r="BT48" i="2"/>
  <c r="BO48" i="2"/>
  <c r="CD49" i="2" l="1"/>
  <c r="BT49" i="2"/>
  <c r="L49" i="2"/>
  <c r="BO49" i="2"/>
  <c r="CD50" i="2" l="1"/>
  <c r="L50" i="2"/>
  <c r="BT50" i="2"/>
  <c r="BO50" i="2"/>
  <c r="CD51" i="2" l="1"/>
  <c r="BT51" i="2"/>
  <c r="L51" i="2"/>
  <c r="BO51" i="2"/>
  <c r="CD52" i="2" l="1"/>
  <c r="BT52" i="2"/>
  <c r="L52" i="2"/>
  <c r="BO52" i="2"/>
  <c r="CD53" i="2" l="1"/>
  <c r="L53" i="2"/>
  <c r="BT53" i="2"/>
  <c r="BO53" i="2"/>
  <c r="CD54" i="2" l="1"/>
  <c r="BT54" i="2"/>
  <c r="L54" i="2"/>
  <c r="BO54" i="2"/>
  <c r="CD55" i="2" l="1"/>
  <c r="BT55" i="2"/>
  <c r="L55" i="2"/>
  <c r="BO55" i="2"/>
  <c r="CD56" i="2" l="1"/>
  <c r="L56" i="2"/>
  <c r="BT56" i="2"/>
  <c r="BO56" i="2"/>
  <c r="CD57" i="2" l="1"/>
  <c r="BT57" i="2"/>
  <c r="L57" i="2"/>
  <c r="BO57" i="2"/>
  <c r="CD58" i="2" l="1"/>
  <c r="L58" i="2"/>
  <c r="BT58" i="2"/>
  <c r="BO58" i="2"/>
  <c r="CD59" i="2" l="1"/>
  <c r="BT59" i="2"/>
  <c r="L59" i="2"/>
  <c r="BO59" i="2"/>
  <c r="CD60" i="2" l="1"/>
  <c r="BT60" i="2"/>
  <c r="L60" i="2"/>
  <c r="BO60" i="2"/>
  <c r="CD61" i="2" l="1"/>
  <c r="L61" i="2"/>
  <c r="BT61" i="2"/>
  <c r="BO61" i="2"/>
  <c r="CD62" i="2" l="1"/>
  <c r="BT62" i="2"/>
  <c r="L62" i="2"/>
  <c r="BO62" i="2"/>
  <c r="CD63" i="2" l="1"/>
  <c r="BT63" i="2"/>
  <c r="L63" i="2"/>
  <c r="BO63" i="2"/>
  <c r="CD64" i="2" l="1"/>
  <c r="L64" i="2"/>
  <c r="BT64" i="2"/>
  <c r="BO64" i="2"/>
  <c r="CD65" i="2" l="1"/>
  <c r="BT65" i="2"/>
  <c r="L65" i="2"/>
  <c r="BO65" i="2"/>
  <c r="CD66" i="2" l="1"/>
  <c r="CJ65" i="2"/>
  <c r="L66" i="2"/>
  <c r="BO66" i="2"/>
  <c r="R64" i="2" l="1"/>
  <c r="R63" i="2" l="1"/>
  <c r="R62" i="2" l="1"/>
  <c r="R61" i="2" l="1"/>
  <c r="R60" i="2" l="1"/>
  <c r="R59" i="2" l="1"/>
  <c r="R58" i="2" l="1"/>
  <c r="R57" i="2" l="1"/>
  <c r="R56" i="2" l="1"/>
  <c r="R55" i="2" l="1"/>
  <c r="R54" i="2" l="1"/>
  <c r="R53" i="2" l="1"/>
  <c r="R52" i="2" l="1"/>
  <c r="R51" i="2" l="1"/>
  <c r="R50" i="2" l="1"/>
  <c r="R49" i="2" l="1"/>
  <c r="R48" i="2" l="1"/>
  <c r="R47" i="2" l="1"/>
  <c r="R46" i="2" l="1"/>
  <c r="R45" i="2" l="1"/>
  <c r="R44" i="2" l="1"/>
  <c r="R43" i="2" l="1"/>
  <c r="R42" i="2" l="1"/>
  <c r="R41" i="2" l="1"/>
  <c r="R40" i="2" l="1"/>
  <c r="R39" i="2" l="1"/>
  <c r="R38" i="2" l="1"/>
  <c r="R37" i="2" l="1"/>
  <c r="R36" i="2" l="1"/>
  <c r="AB66" i="2" s="1"/>
  <c r="R35" i="2" l="1"/>
  <c r="AB65" i="2" s="1"/>
  <c r="BF66" i="2"/>
  <c r="AL66" i="2"/>
  <c r="AQ66" i="2"/>
  <c r="BA66" i="2"/>
  <c r="AV66" i="2"/>
  <c r="W66" i="2"/>
  <c r="AG66" i="2"/>
  <c r="BK66" i="2" l="1"/>
  <c r="BF37" i="2"/>
  <c r="BF41" i="2"/>
  <c r="BF45" i="2"/>
  <c r="BF49" i="2"/>
  <c r="BF53" i="2"/>
  <c r="BF57" i="2"/>
  <c r="BF61" i="2"/>
  <c r="BF65" i="2"/>
  <c r="AQ51" i="2"/>
  <c r="AL36" i="2"/>
  <c r="AL52" i="2"/>
  <c r="AL62" i="2"/>
  <c r="AQ36" i="2"/>
  <c r="AQ52" i="2"/>
  <c r="AL37" i="2"/>
  <c r="AL53" i="2"/>
  <c r="AQ41" i="2"/>
  <c r="AQ57" i="2"/>
  <c r="AL42" i="2"/>
  <c r="AQ42" i="2"/>
  <c r="AQ46" i="2"/>
  <c r="AL55" i="2"/>
  <c r="AL39" i="2"/>
  <c r="BF38" i="2"/>
  <c r="BF42" i="2"/>
  <c r="BF46" i="2"/>
  <c r="BF50" i="2"/>
  <c r="BF54" i="2"/>
  <c r="BF58" i="2"/>
  <c r="BF62" i="2"/>
  <c r="AQ39" i="2"/>
  <c r="AQ55" i="2"/>
  <c r="AL40" i="2"/>
  <c r="AL56" i="2"/>
  <c r="AL63" i="2"/>
  <c r="AQ40" i="2"/>
  <c r="AQ56" i="2"/>
  <c r="AL41" i="2"/>
  <c r="AL57" i="2"/>
  <c r="AQ45" i="2"/>
  <c r="AQ61" i="2"/>
  <c r="AL46" i="2"/>
  <c r="AQ58" i="2"/>
  <c r="AQ62" i="2"/>
  <c r="AQ50" i="2"/>
  <c r="BF39" i="2"/>
  <c r="BF43" i="2"/>
  <c r="BF47" i="2"/>
  <c r="BF51" i="2"/>
  <c r="BF55" i="2"/>
  <c r="BF59" i="2"/>
  <c r="BF63" i="2"/>
  <c r="AQ43" i="2"/>
  <c r="AQ59" i="2"/>
  <c r="AL44" i="2"/>
  <c r="AL60" i="2"/>
  <c r="AL64" i="2"/>
  <c r="AQ44" i="2"/>
  <c r="AQ60" i="2"/>
  <c r="AL45" i="2"/>
  <c r="AL59" i="2"/>
  <c r="AQ49" i="2"/>
  <c r="AQ65" i="2"/>
  <c r="AL50" i="2"/>
  <c r="AL43" i="2"/>
  <c r="AL47" i="2"/>
  <c r="AL51" i="2"/>
  <c r="BF36" i="2"/>
  <c r="BF40" i="2"/>
  <c r="BF44" i="2"/>
  <c r="BF48" i="2"/>
  <c r="BF52" i="2"/>
  <c r="BF56" i="2"/>
  <c r="BF60" i="2"/>
  <c r="BF64" i="2"/>
  <c r="AQ47" i="2"/>
  <c r="AQ63" i="2"/>
  <c r="AL48" i="2"/>
  <c r="AL61" i="2"/>
  <c r="AL65" i="2"/>
  <c r="AQ48" i="2"/>
  <c r="AQ64" i="2"/>
  <c r="AL49" i="2"/>
  <c r="AQ37" i="2"/>
  <c r="AQ53" i="2"/>
  <c r="AL38" i="2"/>
  <c r="AL54" i="2"/>
  <c r="AL58" i="2"/>
  <c r="AQ54" i="2"/>
  <c r="AQ38" i="2"/>
  <c r="W58" i="2"/>
  <c r="W42" i="2"/>
  <c r="AG56" i="2"/>
  <c r="AG40" i="2"/>
  <c r="AV51" i="2"/>
  <c r="BA65" i="2"/>
  <c r="BA49" i="2"/>
  <c r="AV61" i="2"/>
  <c r="W53" i="2"/>
  <c r="W37" i="2"/>
  <c r="AG51" i="2"/>
  <c r="AV54" i="2"/>
  <c r="AV38" i="2"/>
  <c r="BA52" i="2"/>
  <c r="BA36" i="2"/>
  <c r="W60" i="2"/>
  <c r="W44" i="2"/>
  <c r="AG54" i="2"/>
  <c r="AV53" i="2"/>
  <c r="AV37" i="2"/>
  <c r="BA51" i="2"/>
  <c r="AV57" i="2"/>
  <c r="W65" i="2"/>
  <c r="W54" i="2"/>
  <c r="W38" i="2"/>
  <c r="AG52" i="2"/>
  <c r="AG36" i="2"/>
  <c r="AV47" i="2"/>
  <c r="BA61" i="2"/>
  <c r="BA45" i="2"/>
  <c r="AV60" i="2"/>
  <c r="W49" i="2"/>
  <c r="AG63" i="2"/>
  <c r="AG47" i="2"/>
  <c r="AV50" i="2"/>
  <c r="BA64" i="2"/>
  <c r="BA48" i="2"/>
  <c r="W56" i="2"/>
  <c r="W40" i="2"/>
  <c r="AG50" i="2"/>
  <c r="AV49" i="2"/>
  <c r="BA63" i="2"/>
  <c r="BA47" i="2"/>
  <c r="AG38" i="2"/>
  <c r="AV59" i="2"/>
  <c r="W36" i="2"/>
  <c r="W61" i="2"/>
  <c r="W50" i="2"/>
  <c r="AG64" i="2"/>
  <c r="AG48" i="2"/>
  <c r="AV62" i="2"/>
  <c r="AV43" i="2"/>
  <c r="BA57" i="2"/>
  <c r="BA41" i="2"/>
  <c r="AV63" i="2"/>
  <c r="W45" i="2"/>
  <c r="AG59" i="2"/>
  <c r="AG43" i="2"/>
  <c r="AV46" i="2"/>
  <c r="BA60" i="2"/>
  <c r="BA44" i="2"/>
  <c r="W52" i="2"/>
  <c r="AG62" i="2"/>
  <c r="AG46" i="2"/>
  <c r="AV45" i="2"/>
  <c r="BA59" i="2"/>
  <c r="BA43" i="2"/>
  <c r="AG39" i="2"/>
  <c r="AV64" i="2"/>
  <c r="W46" i="2"/>
  <c r="AG60" i="2"/>
  <c r="AG44" i="2"/>
  <c r="AV55" i="2"/>
  <c r="AV39" i="2"/>
  <c r="BA53" i="2"/>
  <c r="BA37" i="2"/>
  <c r="W64" i="2"/>
  <c r="W57" i="2"/>
  <c r="W41" i="2"/>
  <c r="AG55" i="2"/>
  <c r="AV58" i="2"/>
  <c r="AV42" i="2"/>
  <c r="BA56" i="2"/>
  <c r="BA40" i="2"/>
  <c r="W63" i="2"/>
  <c r="W48" i="2"/>
  <c r="AG58" i="2"/>
  <c r="AG42" i="2"/>
  <c r="AV41" i="2"/>
  <c r="BA55" i="2"/>
  <c r="BA39" i="2"/>
  <c r="W59" i="2"/>
  <c r="W43" i="2"/>
  <c r="AG57" i="2"/>
  <c r="AG41" i="2"/>
  <c r="AV48" i="2"/>
  <c r="BA62" i="2"/>
  <c r="BA46" i="2"/>
  <c r="W55" i="2"/>
  <c r="W39" i="2"/>
  <c r="AG53" i="2"/>
  <c r="AG37" i="2"/>
  <c r="AV44" i="2"/>
  <c r="BA58" i="2"/>
  <c r="BA42" i="2"/>
  <c r="W62" i="2"/>
  <c r="W51" i="2"/>
  <c r="AG65" i="2"/>
  <c r="AG49" i="2"/>
  <c r="AV56" i="2"/>
  <c r="AV40" i="2"/>
  <c r="BA54" i="2"/>
  <c r="BA38" i="2"/>
  <c r="AV65" i="2"/>
  <c r="W47" i="2"/>
  <c r="AG61" i="2"/>
  <c r="AG45" i="2"/>
  <c r="AV52" i="2"/>
  <c r="AV36" i="2"/>
  <c r="BA50" i="2"/>
  <c r="BU35" i="2"/>
  <c r="BK39" i="2" l="1"/>
  <c r="BZ36" i="2"/>
  <c r="BZ37" i="2" s="1"/>
  <c r="BZ38" i="2" s="1"/>
  <c r="BZ39" i="2" s="1"/>
  <c r="BZ40" i="2" s="1"/>
  <c r="BZ41" i="2" s="1"/>
  <c r="BZ42" i="2" s="1"/>
  <c r="BZ43" i="2" s="1"/>
  <c r="BZ44" i="2" s="1"/>
  <c r="BZ45" i="2" s="1"/>
  <c r="BZ46" i="2" s="1"/>
  <c r="BZ47" i="2" s="1"/>
  <c r="BZ48" i="2" s="1"/>
  <c r="BZ49" i="2" s="1"/>
  <c r="BZ50" i="2" s="1"/>
  <c r="BZ51" i="2" s="1"/>
  <c r="BZ52" i="2" s="1"/>
  <c r="BZ53" i="2" s="1"/>
  <c r="BZ54" i="2" s="1"/>
  <c r="BZ55" i="2" s="1"/>
  <c r="BZ56" i="2" s="1"/>
  <c r="BZ57" i="2" s="1"/>
  <c r="BZ58" i="2" s="1"/>
  <c r="BZ59" i="2" s="1"/>
  <c r="BZ60" i="2" s="1"/>
  <c r="BZ61" i="2" s="1"/>
  <c r="BZ62" i="2" s="1"/>
  <c r="BZ63" i="2" s="1"/>
  <c r="BZ64" i="2" s="1"/>
  <c r="BZ65" i="2" s="1"/>
  <c r="BZ66" i="2" s="1"/>
  <c r="M36" i="2"/>
  <c r="BK56" i="2"/>
  <c r="BK37" i="2"/>
  <c r="BK46" i="2"/>
  <c r="BK57" i="2"/>
  <c r="BK43" i="2"/>
  <c r="BK47" i="2"/>
  <c r="BK52" i="2"/>
  <c r="H66" i="2"/>
  <c r="BK44" i="2"/>
  <c r="BK41" i="2"/>
  <c r="BK58" i="2"/>
  <c r="BK60" i="2"/>
  <c r="BK36" i="2"/>
  <c r="BK45" i="2"/>
  <c r="BK38" i="2"/>
  <c r="BK49" i="2"/>
  <c r="BK53" i="2"/>
  <c r="BK62" i="2"/>
  <c r="BK59" i="2"/>
  <c r="BK64" i="2"/>
  <c r="BK63" i="2"/>
  <c r="BK40" i="2"/>
  <c r="BK51" i="2"/>
  <c r="BK50" i="2"/>
  <c r="BK61" i="2"/>
  <c r="BK54" i="2"/>
  <c r="BK65" i="2"/>
  <c r="BK48" i="2"/>
  <c r="BK42" i="2"/>
  <c r="BK55" i="2"/>
  <c r="CE36" i="2"/>
  <c r="BP36" i="2"/>
  <c r="BU36" i="2" l="1"/>
  <c r="M37" i="2" s="1"/>
  <c r="CE37" i="2"/>
  <c r="H67" i="2"/>
  <c r="BP37" i="2"/>
  <c r="BU37" i="2" l="1"/>
  <c r="M38" i="2" s="1"/>
  <c r="CE38" i="2"/>
  <c r="BP38" i="2"/>
  <c r="BU38" i="2" l="1"/>
  <c r="BU39" i="2" s="1"/>
  <c r="CE39" i="2"/>
  <c r="BP39" i="2"/>
  <c r="M39" i="2" l="1"/>
  <c r="CE40" i="2"/>
  <c r="BU40" i="2"/>
  <c r="M40" i="2"/>
  <c r="BP40" i="2"/>
  <c r="CE41" i="2" l="1"/>
  <c r="BU41" i="2"/>
  <c r="M41" i="2"/>
  <c r="BP41" i="2"/>
  <c r="CE42" i="2" l="1"/>
  <c r="BU42" i="2"/>
  <c r="M42" i="2"/>
  <c r="BP42" i="2"/>
  <c r="CE43" i="2" l="1"/>
  <c r="BU43" i="2"/>
  <c r="M43" i="2"/>
  <c r="BP43" i="2"/>
  <c r="CE44" i="2" l="1"/>
  <c r="BU44" i="2"/>
  <c r="M44" i="2"/>
  <c r="BP44" i="2"/>
  <c r="CE45" i="2" l="1"/>
  <c r="BU45" i="2"/>
  <c r="M45" i="2"/>
  <c r="BP45" i="2"/>
  <c r="CE46" i="2" l="1"/>
  <c r="BU46" i="2"/>
  <c r="M46" i="2"/>
  <c r="BP46" i="2"/>
  <c r="CE47" i="2" l="1"/>
  <c r="BU47" i="2"/>
  <c r="M47" i="2"/>
  <c r="BP47" i="2"/>
  <c r="CE48" i="2" l="1"/>
  <c r="BU48" i="2"/>
  <c r="M48" i="2"/>
  <c r="BP48" i="2"/>
  <c r="CE49" i="2" l="1"/>
  <c r="BU49" i="2"/>
  <c r="M49" i="2"/>
  <c r="BP49" i="2"/>
  <c r="CE50" i="2" l="1"/>
  <c r="BU50" i="2"/>
  <c r="M50" i="2"/>
  <c r="BP50" i="2"/>
  <c r="CE51" i="2" l="1"/>
  <c r="BU51" i="2"/>
  <c r="M51" i="2"/>
  <c r="BP51" i="2"/>
  <c r="CE52" i="2" l="1"/>
  <c r="BU52" i="2"/>
  <c r="M52" i="2"/>
  <c r="BP52" i="2"/>
  <c r="CE53" i="2" l="1"/>
  <c r="BU53" i="2"/>
  <c r="M53" i="2"/>
  <c r="BP53" i="2"/>
  <c r="CE54" i="2" l="1"/>
  <c r="BU54" i="2"/>
  <c r="M54" i="2"/>
  <c r="BP54" i="2"/>
  <c r="CE55" i="2" l="1"/>
  <c r="BU55" i="2"/>
  <c r="M55" i="2"/>
  <c r="BP55" i="2"/>
  <c r="CE56" i="2" l="1"/>
  <c r="BU56" i="2"/>
  <c r="M56" i="2"/>
  <c r="BP56" i="2"/>
  <c r="CE57" i="2" l="1"/>
  <c r="BU57" i="2"/>
  <c r="M57" i="2"/>
  <c r="BP57" i="2"/>
  <c r="CE58" i="2" l="1"/>
  <c r="BU58" i="2"/>
  <c r="M58" i="2"/>
  <c r="BP58" i="2"/>
  <c r="CE59" i="2" l="1"/>
  <c r="BU59" i="2"/>
  <c r="M59" i="2"/>
  <c r="BP59" i="2"/>
  <c r="CE60" i="2" l="1"/>
  <c r="BU60" i="2"/>
  <c r="M60" i="2"/>
  <c r="BP60" i="2"/>
  <c r="CE61" i="2" l="1"/>
  <c r="BU61" i="2"/>
  <c r="M61" i="2"/>
  <c r="BP61" i="2"/>
  <c r="CE62" i="2" l="1"/>
  <c r="BU62" i="2"/>
  <c r="M62" i="2"/>
  <c r="BP62" i="2"/>
  <c r="CE63" i="2" l="1"/>
  <c r="BU63" i="2"/>
  <c r="M63" i="2"/>
  <c r="BP63" i="2"/>
  <c r="CE64" i="2" l="1"/>
  <c r="BU64" i="2"/>
  <c r="M64" i="2"/>
  <c r="BP64" i="2"/>
  <c r="CE65" i="2" l="1"/>
  <c r="BU65" i="2"/>
  <c r="M65" i="2"/>
  <c r="BP65" i="2"/>
  <c r="CE66" i="2" l="1"/>
  <c r="CK65" i="2"/>
  <c r="M66" i="2"/>
  <c r="BP66" i="2"/>
  <c r="S64" i="2" l="1"/>
  <c r="T65" i="2"/>
  <c r="S63" i="2" l="1"/>
  <c r="T64" i="2"/>
  <c r="S62" i="2" l="1"/>
  <c r="T63" i="2"/>
  <c r="S61" i="2" l="1"/>
  <c r="T62" i="2"/>
  <c r="S60" i="2" l="1"/>
  <c r="T61" i="2"/>
  <c r="S59" i="2" l="1"/>
  <c r="T60" i="2"/>
  <c r="S58" i="2" l="1"/>
  <c r="T59" i="2"/>
  <c r="S57" i="2" l="1"/>
  <c r="T58" i="2"/>
  <c r="S56" i="2" l="1"/>
  <c r="T57" i="2"/>
  <c r="S55" i="2" l="1"/>
  <c r="T56" i="2"/>
  <c r="S54" i="2" l="1"/>
  <c r="T55" i="2"/>
  <c r="S53" i="2" l="1"/>
  <c r="T54" i="2"/>
  <c r="S52" i="2" l="1"/>
  <c r="T53" i="2"/>
  <c r="S51" i="2" l="1"/>
  <c r="T52" i="2"/>
  <c r="S50" i="2" l="1"/>
  <c r="T51" i="2"/>
  <c r="S49" i="2" l="1"/>
  <c r="T50" i="2"/>
  <c r="S48" i="2" l="1"/>
  <c r="T49" i="2"/>
  <c r="S47" i="2" l="1"/>
  <c r="T48" i="2"/>
  <c r="S46" i="2" l="1"/>
  <c r="T47" i="2"/>
  <c r="S45" i="2" l="1"/>
  <c r="T46" i="2"/>
  <c r="S44" i="2" l="1"/>
  <c r="T45" i="2"/>
  <c r="S43" i="2" l="1"/>
  <c r="T44" i="2"/>
  <c r="S42" i="2" l="1"/>
  <c r="T43" i="2"/>
  <c r="S41" i="2" l="1"/>
  <c r="T42" i="2"/>
  <c r="S40" i="2" l="1"/>
  <c r="T41" i="2"/>
  <c r="S39" i="2" l="1"/>
  <c r="T40" i="2"/>
  <c r="S38" i="2" l="1"/>
  <c r="T39" i="2"/>
  <c r="S37" i="2" l="1"/>
  <c r="T38" i="2"/>
  <c r="S36" i="2" l="1"/>
  <c r="AC66" i="2" s="1"/>
  <c r="T37" i="2"/>
  <c r="S35" i="2" l="1"/>
  <c r="AC65" i="2" s="1"/>
  <c r="AD65" i="2" s="1"/>
  <c r="AR66" i="2"/>
  <c r="AS66" i="2" s="1"/>
  <c r="AM66" i="2"/>
  <c r="AN66" i="2" s="1"/>
  <c r="BG66" i="2"/>
  <c r="BH66" i="2" s="1"/>
  <c r="X66" i="2"/>
  <c r="Y66" i="2" s="1"/>
  <c r="AH66" i="2"/>
  <c r="AW66" i="2"/>
  <c r="AX66" i="2" s="1"/>
  <c r="BB66" i="2"/>
  <c r="BC66" i="2" s="1"/>
  <c r="T36" i="2"/>
  <c r="BL66" i="2" l="1"/>
  <c r="BM66" i="2" s="1"/>
  <c r="AI66" i="2"/>
  <c r="AD66" i="2"/>
  <c r="AR47" i="2"/>
  <c r="AS47" i="2" s="1"/>
  <c r="AR63" i="2"/>
  <c r="AS63" i="2" s="1"/>
  <c r="AR48" i="2"/>
  <c r="AS48" i="2" s="1"/>
  <c r="AR64" i="2"/>
  <c r="AS64" i="2" s="1"/>
  <c r="AR49" i="2"/>
  <c r="AS49" i="2" s="1"/>
  <c r="AR65" i="2"/>
  <c r="AS65" i="2" s="1"/>
  <c r="AR42" i="2"/>
  <c r="AS42" i="2" s="1"/>
  <c r="AM41" i="2"/>
  <c r="AN41" i="2" s="1"/>
  <c r="AM57" i="2"/>
  <c r="AN57" i="2" s="1"/>
  <c r="AM46" i="2"/>
  <c r="AN46" i="2" s="1"/>
  <c r="AM60" i="2"/>
  <c r="AN60" i="2" s="1"/>
  <c r="AM47" i="2"/>
  <c r="AN47" i="2" s="1"/>
  <c r="AM65" i="2"/>
  <c r="AN65" i="2" s="1"/>
  <c r="AM56" i="2"/>
  <c r="AN56" i="2" s="1"/>
  <c r="AM62" i="2"/>
  <c r="AN62" i="2" s="1"/>
  <c r="BG36" i="2"/>
  <c r="BH36" i="2" s="1"/>
  <c r="BG46" i="2"/>
  <c r="BH46" i="2" s="1"/>
  <c r="BG56" i="2"/>
  <c r="BH56" i="2" s="1"/>
  <c r="BG59" i="2"/>
  <c r="BH59" i="2" s="1"/>
  <c r="BG53" i="2"/>
  <c r="BH53" i="2" s="1"/>
  <c r="BG47" i="2"/>
  <c r="BH47" i="2" s="1"/>
  <c r="BG41" i="2"/>
  <c r="BH41" i="2" s="1"/>
  <c r="BG63" i="2"/>
  <c r="BH63" i="2" s="1"/>
  <c r="AR51" i="2"/>
  <c r="AS51" i="2" s="1"/>
  <c r="AR36" i="2"/>
  <c r="AR52" i="2"/>
  <c r="AS52" i="2" s="1"/>
  <c r="AR37" i="2"/>
  <c r="AS37" i="2" s="1"/>
  <c r="AR53" i="2"/>
  <c r="AS53" i="2" s="1"/>
  <c r="AR50" i="2"/>
  <c r="AS50" i="2" s="1"/>
  <c r="AR58" i="2"/>
  <c r="AS58" i="2" s="1"/>
  <c r="AM45" i="2"/>
  <c r="AN45" i="2" s="1"/>
  <c r="AM63" i="2"/>
  <c r="AN63" i="2" s="1"/>
  <c r="AM50" i="2"/>
  <c r="AN50" i="2" s="1"/>
  <c r="AM64" i="2"/>
  <c r="AN64" i="2" s="1"/>
  <c r="AM51" i="2"/>
  <c r="AN51" i="2" s="1"/>
  <c r="AM36" i="2"/>
  <c r="AM59" i="2"/>
  <c r="AN59" i="2" s="1"/>
  <c r="BG52" i="2"/>
  <c r="BH52" i="2" s="1"/>
  <c r="BG62" i="2"/>
  <c r="BH62" i="2" s="1"/>
  <c r="BG49" i="2"/>
  <c r="BH49" i="2" s="1"/>
  <c r="BG44" i="2"/>
  <c r="BH44" i="2" s="1"/>
  <c r="BG38" i="2"/>
  <c r="BH38" i="2" s="1"/>
  <c r="BG58" i="2"/>
  <c r="BH58" i="2" s="1"/>
  <c r="BG51" i="2"/>
  <c r="BH51" i="2" s="1"/>
  <c r="BG42" i="2"/>
  <c r="BH42" i="2" s="1"/>
  <c r="AR39" i="2"/>
  <c r="AS39" i="2" s="1"/>
  <c r="AR55" i="2"/>
  <c r="AS55" i="2" s="1"/>
  <c r="AR40" i="2"/>
  <c r="AS40" i="2" s="1"/>
  <c r="AR56" i="2"/>
  <c r="AS56" i="2" s="1"/>
  <c r="AR41" i="2"/>
  <c r="AS41" i="2" s="1"/>
  <c r="AR57" i="2"/>
  <c r="AS57" i="2" s="1"/>
  <c r="AR38" i="2"/>
  <c r="AS38" i="2" s="1"/>
  <c r="AR46" i="2"/>
  <c r="AS46" i="2" s="1"/>
  <c r="AM49" i="2"/>
  <c r="AN49" i="2" s="1"/>
  <c r="AM38" i="2"/>
  <c r="AN38" i="2" s="1"/>
  <c r="AM54" i="2"/>
  <c r="AN54" i="2" s="1"/>
  <c r="AM39" i="2"/>
  <c r="AN39" i="2" s="1"/>
  <c r="AM55" i="2"/>
  <c r="AN55" i="2" s="1"/>
  <c r="AM52" i="2"/>
  <c r="AN52" i="2" s="1"/>
  <c r="AM44" i="2"/>
  <c r="AN44" i="2" s="1"/>
  <c r="BG45" i="2"/>
  <c r="BH45" i="2" s="1"/>
  <c r="BG43" i="2"/>
  <c r="BH43" i="2" s="1"/>
  <c r="BG65" i="2"/>
  <c r="BG60" i="2"/>
  <c r="BH60" i="2" s="1"/>
  <c r="BG54" i="2"/>
  <c r="BH54" i="2" s="1"/>
  <c r="BG55" i="2"/>
  <c r="BH55" i="2" s="1"/>
  <c r="BG64" i="2"/>
  <c r="BH64" i="2" s="1"/>
  <c r="AR43" i="2"/>
  <c r="AS43" i="2" s="1"/>
  <c r="AR59" i="2"/>
  <c r="AS59" i="2" s="1"/>
  <c r="AR44" i="2"/>
  <c r="AS44" i="2" s="1"/>
  <c r="AR60" i="2"/>
  <c r="AS60" i="2" s="1"/>
  <c r="AR45" i="2"/>
  <c r="AS45" i="2" s="1"/>
  <c r="AR61" i="2"/>
  <c r="AS61" i="2" s="1"/>
  <c r="AR54" i="2"/>
  <c r="AS54" i="2" s="1"/>
  <c r="AR62" i="2"/>
  <c r="AS62" i="2" s="1"/>
  <c r="AM37" i="2"/>
  <c r="AN37" i="2" s="1"/>
  <c r="AM53" i="2"/>
  <c r="AN53" i="2" s="1"/>
  <c r="AM42" i="2"/>
  <c r="AN42" i="2" s="1"/>
  <c r="AM58" i="2"/>
  <c r="AN58" i="2" s="1"/>
  <c r="AM43" i="2"/>
  <c r="AN43" i="2" s="1"/>
  <c r="AM61" i="2"/>
  <c r="AN61" i="2" s="1"/>
  <c r="AM40" i="2"/>
  <c r="AN40" i="2" s="1"/>
  <c r="AM48" i="2"/>
  <c r="AN48" i="2" s="1"/>
  <c r="BG61" i="2"/>
  <c r="BH61" i="2" s="1"/>
  <c r="BG40" i="2"/>
  <c r="BH40" i="2" s="1"/>
  <c r="BG50" i="2"/>
  <c r="BH50" i="2" s="1"/>
  <c r="BG37" i="2"/>
  <c r="BH37" i="2" s="1"/>
  <c r="BG39" i="2"/>
  <c r="BH39" i="2" s="1"/>
  <c r="BG48" i="2"/>
  <c r="BH48" i="2" s="1"/>
  <c r="BG57" i="2"/>
  <c r="BH57" i="2" s="1"/>
  <c r="AH37" i="2"/>
  <c r="AH53" i="2"/>
  <c r="AH38" i="2"/>
  <c r="AH54" i="2"/>
  <c r="AI54" i="2" s="1"/>
  <c r="AH43" i="2"/>
  <c r="AH59" i="2"/>
  <c r="AH40" i="2"/>
  <c r="AI40" i="2" s="1"/>
  <c r="AH48" i="2"/>
  <c r="BB50" i="2"/>
  <c r="BC50" i="2" s="1"/>
  <c r="BB65" i="2"/>
  <c r="BC65" i="2" s="1"/>
  <c r="AW38" i="2"/>
  <c r="AX38" i="2" s="1"/>
  <c r="AW51" i="2"/>
  <c r="AX51" i="2" s="1"/>
  <c r="AW42" i="2"/>
  <c r="AX42" i="2" s="1"/>
  <c r="AW55" i="2"/>
  <c r="AX55" i="2" s="1"/>
  <c r="AW46" i="2"/>
  <c r="AX46" i="2" s="1"/>
  <c r="AW44" i="2"/>
  <c r="AX44" i="2" s="1"/>
  <c r="AW64" i="2"/>
  <c r="AX64" i="2" s="1"/>
  <c r="AW60" i="2"/>
  <c r="AX60" i="2" s="1"/>
  <c r="X44" i="2"/>
  <c r="Y44" i="2" s="1"/>
  <c r="X60" i="2"/>
  <c r="Y60" i="2" s="1"/>
  <c r="X45" i="2"/>
  <c r="Y45" i="2" s="1"/>
  <c r="X63" i="2"/>
  <c r="Y63" i="2" s="1"/>
  <c r="X64" i="2"/>
  <c r="Y64" i="2" s="1"/>
  <c r="X43" i="2"/>
  <c r="Y43" i="2" s="1"/>
  <c r="X54" i="2"/>
  <c r="Y54" i="2" s="1"/>
  <c r="AH41" i="2"/>
  <c r="AI41" i="2" s="1"/>
  <c r="AH57" i="2"/>
  <c r="AH42" i="2"/>
  <c r="AH58" i="2"/>
  <c r="AI58" i="2" s="1"/>
  <c r="AH47" i="2"/>
  <c r="AH63" i="2"/>
  <c r="AH56" i="2"/>
  <c r="AH64" i="2"/>
  <c r="BB64" i="2"/>
  <c r="BC64" i="2" s="1"/>
  <c r="BB63" i="2"/>
  <c r="BC63" i="2" s="1"/>
  <c r="AW54" i="2"/>
  <c r="AX54" i="2" s="1"/>
  <c r="AW36" i="2"/>
  <c r="AX36" i="2" s="1"/>
  <c r="AW58" i="2"/>
  <c r="AX58" i="2" s="1"/>
  <c r="AW40" i="2"/>
  <c r="AX40" i="2" s="1"/>
  <c r="AW59" i="2"/>
  <c r="AX59" i="2" s="1"/>
  <c r="AW41" i="2"/>
  <c r="AX41" i="2" s="1"/>
  <c r="AW57" i="2"/>
  <c r="AX57" i="2" s="1"/>
  <c r="AW48" i="2"/>
  <c r="AX48" i="2" s="1"/>
  <c r="X39" i="2"/>
  <c r="Y39" i="2" s="1"/>
  <c r="X48" i="2"/>
  <c r="Y48" i="2" s="1"/>
  <c r="X65" i="2"/>
  <c r="Y65" i="2" s="1"/>
  <c r="X49" i="2"/>
  <c r="Y49" i="2" s="1"/>
  <c r="X38" i="2"/>
  <c r="Y38" i="2" s="1"/>
  <c r="X42" i="2"/>
  <c r="Y42" i="2" s="1"/>
  <c r="X51" i="2"/>
  <c r="Y51" i="2" s="1"/>
  <c r="X61" i="2"/>
  <c r="Y61" i="2" s="1"/>
  <c r="AH45" i="2"/>
  <c r="AH61" i="2"/>
  <c r="AH46" i="2"/>
  <c r="AH62" i="2"/>
  <c r="AH51" i="2"/>
  <c r="AH36" i="2"/>
  <c r="AI36" i="2" s="1"/>
  <c r="AH44" i="2"/>
  <c r="BB37" i="2"/>
  <c r="BC37" i="2" s="1"/>
  <c r="BB38" i="2"/>
  <c r="BC38" i="2" s="1"/>
  <c r="AW61" i="2"/>
  <c r="AX61" i="2" s="1"/>
  <c r="AW52" i="2"/>
  <c r="AX52" i="2" s="1"/>
  <c r="AW62" i="2"/>
  <c r="AX62" i="2" s="1"/>
  <c r="AW56" i="2"/>
  <c r="AX56" i="2" s="1"/>
  <c r="AW63" i="2"/>
  <c r="AX63" i="2" s="1"/>
  <c r="AW49" i="2"/>
  <c r="AX49" i="2" s="1"/>
  <c r="AW50" i="2"/>
  <c r="AX50" i="2" s="1"/>
  <c r="X36" i="2"/>
  <c r="Y36" i="2" s="1"/>
  <c r="X52" i="2"/>
  <c r="Y52" i="2" s="1"/>
  <c r="X37" i="2"/>
  <c r="Y37" i="2" s="1"/>
  <c r="X53" i="2"/>
  <c r="Y53" i="2" s="1"/>
  <c r="X47" i="2"/>
  <c r="Y47" i="2" s="1"/>
  <c r="X50" i="2"/>
  <c r="Y50" i="2" s="1"/>
  <c r="X59" i="2"/>
  <c r="Y59" i="2" s="1"/>
  <c r="X46" i="2"/>
  <c r="Y46" i="2" s="1"/>
  <c r="AH49" i="2"/>
  <c r="AH65" i="2"/>
  <c r="AH50" i="2"/>
  <c r="AH39" i="2"/>
  <c r="AH55" i="2"/>
  <c r="AH52" i="2"/>
  <c r="AH60" i="2"/>
  <c r="BB51" i="2"/>
  <c r="BC51" i="2" s="1"/>
  <c r="BB44" i="2"/>
  <c r="BC44" i="2" s="1"/>
  <c r="AW65" i="2"/>
  <c r="AX65" i="2" s="1"/>
  <c r="AW45" i="2"/>
  <c r="AX45" i="2" s="1"/>
  <c r="AW39" i="2"/>
  <c r="AX39" i="2" s="1"/>
  <c r="AW53" i="2"/>
  <c r="AX53" i="2" s="1"/>
  <c r="AW43" i="2"/>
  <c r="AX43" i="2" s="1"/>
  <c r="AW37" i="2"/>
  <c r="AX37" i="2" s="1"/>
  <c r="AW47" i="2"/>
  <c r="AX47" i="2" s="1"/>
  <c r="X40" i="2"/>
  <c r="Y40" i="2" s="1"/>
  <c r="X56" i="2"/>
  <c r="Y56" i="2" s="1"/>
  <c r="X41" i="2"/>
  <c r="Y41" i="2" s="1"/>
  <c r="X57" i="2"/>
  <c r="Y57" i="2" s="1"/>
  <c r="X55" i="2"/>
  <c r="Y55" i="2" s="1"/>
  <c r="X58" i="2"/>
  <c r="Y58" i="2" s="1"/>
  <c r="X62" i="2"/>
  <c r="Y62" i="2" s="1"/>
  <c r="BB61" i="2"/>
  <c r="BC61" i="2" s="1"/>
  <c r="BB43" i="2"/>
  <c r="BC43" i="2" s="1"/>
  <c r="BB46" i="2"/>
  <c r="BC46" i="2" s="1"/>
  <c r="BB49" i="2"/>
  <c r="BC49" i="2" s="1"/>
  <c r="BB40" i="2"/>
  <c r="BB52" i="2"/>
  <c r="BC52" i="2" s="1"/>
  <c r="BB56" i="2"/>
  <c r="BC56" i="2" s="1"/>
  <c r="BB45" i="2"/>
  <c r="BC45" i="2" s="1"/>
  <c r="BB54" i="2"/>
  <c r="BB53" i="2"/>
  <c r="BC53" i="2" s="1"/>
  <c r="BB48" i="2"/>
  <c r="BC48" i="2" s="1"/>
  <c r="BB57" i="2"/>
  <c r="BC57" i="2" s="1"/>
  <c r="BB47" i="2"/>
  <c r="BC47" i="2" s="1"/>
  <c r="BB55" i="2"/>
  <c r="BC55" i="2" s="1"/>
  <c r="BB60" i="2"/>
  <c r="BC60" i="2" s="1"/>
  <c r="BB36" i="2"/>
  <c r="BB59" i="2"/>
  <c r="BC59" i="2" s="1"/>
  <c r="BB62" i="2"/>
  <c r="BC62" i="2" s="1"/>
  <c r="BB42" i="2"/>
  <c r="BC42" i="2" s="1"/>
  <c r="BB41" i="2"/>
  <c r="BB58" i="2"/>
  <c r="BB39" i="2"/>
  <c r="BC39" i="2" s="1"/>
  <c r="BV35" i="2"/>
  <c r="T35" i="2"/>
  <c r="BL58" i="2" l="1"/>
  <c r="BM58" i="2" s="1"/>
  <c r="BC58" i="2"/>
  <c r="BL54" i="2"/>
  <c r="BM54" i="2" s="1"/>
  <c r="BC54" i="2"/>
  <c r="BL55" i="2"/>
  <c r="BM55" i="2" s="1"/>
  <c r="AI55" i="2"/>
  <c r="BL49" i="2"/>
  <c r="BM49" i="2" s="1"/>
  <c r="AI49" i="2"/>
  <c r="BL51" i="2"/>
  <c r="BM51" i="2" s="1"/>
  <c r="AI51" i="2"/>
  <c r="BL45" i="2"/>
  <c r="BM45" i="2" s="1"/>
  <c r="AI45" i="2"/>
  <c r="BL56" i="2"/>
  <c r="BM56" i="2" s="1"/>
  <c r="AI56" i="2"/>
  <c r="BL42" i="2"/>
  <c r="BM42" i="2" s="1"/>
  <c r="AI42" i="2"/>
  <c r="BL48" i="2"/>
  <c r="BM48" i="2" s="1"/>
  <c r="AI48" i="2"/>
  <c r="BL41" i="2"/>
  <c r="BM41" i="2" s="1"/>
  <c r="BC41" i="2"/>
  <c r="BL36" i="2"/>
  <c r="BC36" i="2"/>
  <c r="BL40" i="2"/>
  <c r="BM40" i="2" s="1"/>
  <c r="BC40" i="2"/>
  <c r="BL39" i="2"/>
  <c r="BM39" i="2" s="1"/>
  <c r="AI39" i="2"/>
  <c r="BL62" i="2"/>
  <c r="BM62" i="2" s="1"/>
  <c r="AI62" i="2"/>
  <c r="BL63" i="2"/>
  <c r="BM63" i="2" s="1"/>
  <c r="AI63" i="2"/>
  <c r="BL57" i="2"/>
  <c r="BM57" i="2" s="1"/>
  <c r="AI57" i="2"/>
  <c r="BL38" i="2"/>
  <c r="BM38" i="2" s="1"/>
  <c r="AI38" i="2"/>
  <c r="CA36" i="2"/>
  <c r="CA37" i="2" s="1"/>
  <c r="CA38" i="2" s="1"/>
  <c r="CA39" i="2" s="1"/>
  <c r="CA40" i="2" s="1"/>
  <c r="CA41" i="2" s="1"/>
  <c r="CA42" i="2" s="1"/>
  <c r="CA43" i="2" s="1"/>
  <c r="CA44" i="2" s="1"/>
  <c r="CA45" i="2" s="1"/>
  <c r="CA46" i="2" s="1"/>
  <c r="CA47" i="2" s="1"/>
  <c r="CA48" i="2" s="1"/>
  <c r="CA49" i="2" s="1"/>
  <c r="CA50" i="2" s="1"/>
  <c r="CA51" i="2" s="1"/>
  <c r="CA52" i="2" s="1"/>
  <c r="CA53" i="2" s="1"/>
  <c r="CA54" i="2" s="1"/>
  <c r="CA55" i="2" s="1"/>
  <c r="CA56" i="2" s="1"/>
  <c r="CA57" i="2" s="1"/>
  <c r="CA58" i="2" s="1"/>
  <c r="CA59" i="2" s="1"/>
  <c r="CA60" i="2" s="1"/>
  <c r="CA61" i="2" s="1"/>
  <c r="CA62" i="2" s="1"/>
  <c r="CA63" i="2" s="1"/>
  <c r="CA64" i="2" s="1"/>
  <c r="CA65" i="2" s="1"/>
  <c r="CA66" i="2" s="1"/>
  <c r="AS36" i="2"/>
  <c r="BV36" i="2"/>
  <c r="N36" i="2"/>
  <c r="O36" i="2" s="1"/>
  <c r="BW35" i="2"/>
  <c r="BL60" i="2"/>
  <c r="BM60" i="2" s="1"/>
  <c r="AI60" i="2"/>
  <c r="BL50" i="2"/>
  <c r="BM50" i="2" s="1"/>
  <c r="AI50" i="2"/>
  <c r="BL44" i="2"/>
  <c r="BM44" i="2" s="1"/>
  <c r="AI44" i="2"/>
  <c r="BL46" i="2"/>
  <c r="BM46" i="2" s="1"/>
  <c r="AI46" i="2"/>
  <c r="BL47" i="2"/>
  <c r="BM47" i="2" s="1"/>
  <c r="AI47" i="2"/>
  <c r="BL59" i="2"/>
  <c r="BM59" i="2" s="1"/>
  <c r="AI59" i="2"/>
  <c r="BL53" i="2"/>
  <c r="BM53" i="2" s="1"/>
  <c r="AI53" i="2"/>
  <c r="CF36" i="2"/>
  <c r="AN36" i="2"/>
  <c r="BL52" i="2"/>
  <c r="BM52" i="2" s="1"/>
  <c r="AI52" i="2"/>
  <c r="BL65" i="2"/>
  <c r="BM65" i="2" s="1"/>
  <c r="AI65" i="2"/>
  <c r="BL61" i="2"/>
  <c r="BM61" i="2" s="1"/>
  <c r="AI61" i="2"/>
  <c r="BL64" i="2"/>
  <c r="BM64" i="2" s="1"/>
  <c r="AI64" i="2"/>
  <c r="BL43" i="2"/>
  <c r="BM43" i="2" s="1"/>
  <c r="AI43" i="2"/>
  <c r="BL37" i="2"/>
  <c r="BM37" i="2" s="1"/>
  <c r="AI37" i="2"/>
  <c r="I66" i="2"/>
  <c r="BH65" i="2"/>
  <c r="BQ36" i="2"/>
  <c r="CF37" i="2" l="1"/>
  <c r="CG36" i="2"/>
  <c r="N37" i="2"/>
  <c r="O37" i="2" s="1"/>
  <c r="I67" i="2"/>
  <c r="J66" i="2"/>
  <c r="BV37" i="2"/>
  <c r="BW36" i="2"/>
  <c r="BM36" i="2"/>
  <c r="BR36" i="2" s="1"/>
  <c r="BR37" i="2" s="1"/>
  <c r="BR38" i="2" s="1"/>
  <c r="BR39" i="2" s="1"/>
  <c r="BR40" i="2" s="1"/>
  <c r="BR41" i="2" s="1"/>
  <c r="BR42" i="2" s="1"/>
  <c r="BR43" i="2" s="1"/>
  <c r="BR44" i="2" s="1"/>
  <c r="BR45" i="2" s="1"/>
  <c r="BR46" i="2" s="1"/>
  <c r="BR47" i="2" s="1"/>
  <c r="BR48" i="2" s="1"/>
  <c r="BR49" i="2" s="1"/>
  <c r="BR50" i="2" s="1"/>
  <c r="BR51" i="2" s="1"/>
  <c r="BR52" i="2" s="1"/>
  <c r="BR53" i="2" s="1"/>
  <c r="BR54" i="2" s="1"/>
  <c r="BR55" i="2" s="1"/>
  <c r="BR56" i="2" s="1"/>
  <c r="BR57" i="2" s="1"/>
  <c r="BR58" i="2" s="1"/>
  <c r="BR59" i="2" s="1"/>
  <c r="BR60" i="2" s="1"/>
  <c r="BR61" i="2" s="1"/>
  <c r="BR62" i="2" s="1"/>
  <c r="BR63" i="2" s="1"/>
  <c r="BR64" i="2" s="1"/>
  <c r="BR65" i="2" s="1"/>
  <c r="BR66" i="2" s="1"/>
  <c r="BQ37" i="2"/>
  <c r="Q66" i="2" l="1"/>
  <c r="P66" i="2"/>
  <c r="R66" i="2"/>
  <c r="CI66" i="2"/>
  <c r="CJ66" i="2"/>
  <c r="CK66" i="2"/>
  <c r="CF38" i="2"/>
  <c r="CG37" i="2"/>
  <c r="BV38" i="2"/>
  <c r="BW37" i="2"/>
  <c r="N38" i="2"/>
  <c r="O38" i="2" s="1"/>
  <c r="J67" i="2"/>
  <c r="BQ38" i="2"/>
  <c r="CF39" i="2" l="1"/>
  <c r="CG38" i="2"/>
  <c r="AB67" i="2"/>
  <c r="AA67" i="2"/>
  <c r="Z67" i="2"/>
  <c r="W67" i="2"/>
  <c r="AQ67" i="2"/>
  <c r="BF67" i="2"/>
  <c r="AG67" i="2"/>
  <c r="AV67" i="2"/>
  <c r="BA67" i="2"/>
  <c r="AL67" i="2"/>
  <c r="BU66" i="2"/>
  <c r="AE67" i="2"/>
  <c r="BD67" i="2"/>
  <c r="U67" i="2"/>
  <c r="AT67" i="2"/>
  <c r="AJ67" i="2"/>
  <c r="AO67" i="2"/>
  <c r="AY67" i="2"/>
  <c r="BS66" i="2"/>
  <c r="V67" i="2"/>
  <c r="BE67" i="2"/>
  <c r="AK67" i="2"/>
  <c r="AU67" i="2"/>
  <c r="AZ67" i="2"/>
  <c r="AF67" i="2"/>
  <c r="AP67" i="2"/>
  <c r="BT66" i="2"/>
  <c r="BV39" i="2"/>
  <c r="BW38" i="2"/>
  <c r="N39" i="2"/>
  <c r="O39" i="2" s="1"/>
  <c r="BQ39" i="2"/>
  <c r="H68" i="2" l="1"/>
  <c r="G68" i="2"/>
  <c r="CF40" i="2"/>
  <c r="CG39" i="2"/>
  <c r="CE67" i="2"/>
  <c r="BJ67" i="2"/>
  <c r="BV40" i="2"/>
  <c r="BW39" i="2"/>
  <c r="N40" i="2"/>
  <c r="O40" i="2" s="1"/>
  <c r="L67" i="2"/>
  <c r="BY67" i="2"/>
  <c r="CD67" i="2"/>
  <c r="K67" i="2"/>
  <c r="BI67" i="2"/>
  <c r="BZ67" i="2"/>
  <c r="BX67" i="2"/>
  <c r="M67" i="2"/>
  <c r="BK67" i="2"/>
  <c r="CC67" i="2"/>
  <c r="F68" i="2"/>
  <c r="BN67" i="2"/>
  <c r="BO67" i="2"/>
  <c r="BQ40" i="2"/>
  <c r="BP67" i="2"/>
  <c r="CF41" i="2" l="1"/>
  <c r="CG40" i="2"/>
  <c r="CJ67" i="2"/>
  <c r="CK67" i="2"/>
  <c r="CI67" i="2"/>
  <c r="BV41" i="2"/>
  <c r="BW40" i="2"/>
  <c r="N41" i="2"/>
  <c r="O41" i="2" s="1"/>
  <c r="BQ41" i="2"/>
  <c r="CF42" i="2" l="1"/>
  <c r="CG41" i="2"/>
  <c r="BV42" i="2"/>
  <c r="BW41" i="2"/>
  <c r="N42" i="2"/>
  <c r="O42" i="2" s="1"/>
  <c r="BQ42" i="2"/>
  <c r="CF43" i="2" l="1"/>
  <c r="CG42" i="2"/>
  <c r="BV43" i="2"/>
  <c r="BW42" i="2"/>
  <c r="N43" i="2"/>
  <c r="O43" i="2" s="1"/>
  <c r="BQ43" i="2"/>
  <c r="CF44" i="2" l="1"/>
  <c r="CG43" i="2"/>
  <c r="BV44" i="2"/>
  <c r="BW43" i="2"/>
  <c r="N44" i="2"/>
  <c r="O44" i="2" s="1"/>
  <c r="BQ44" i="2"/>
  <c r="CF45" i="2" l="1"/>
  <c r="CG44" i="2"/>
  <c r="BV45" i="2"/>
  <c r="BW44" i="2"/>
  <c r="N45" i="2"/>
  <c r="O45" i="2" s="1"/>
  <c r="BQ45" i="2"/>
  <c r="CF46" i="2" l="1"/>
  <c r="CG45" i="2"/>
  <c r="BV46" i="2"/>
  <c r="BW45" i="2"/>
  <c r="N46" i="2"/>
  <c r="O46" i="2" s="1"/>
  <c r="BQ46" i="2"/>
  <c r="CF47" i="2" l="1"/>
  <c r="CG46" i="2"/>
  <c r="BV47" i="2"/>
  <c r="BW46" i="2"/>
  <c r="N47" i="2"/>
  <c r="O47" i="2" s="1"/>
  <c r="BQ47" i="2"/>
  <c r="CF48" i="2" l="1"/>
  <c r="CG47" i="2"/>
  <c r="BV48" i="2"/>
  <c r="BW47" i="2"/>
  <c r="N48" i="2"/>
  <c r="O48" i="2" s="1"/>
  <c r="BQ48" i="2"/>
  <c r="CF49" i="2" l="1"/>
  <c r="CG48" i="2"/>
  <c r="BV49" i="2"/>
  <c r="BW48" i="2"/>
  <c r="N49" i="2"/>
  <c r="O49" i="2" s="1"/>
  <c r="BQ49" i="2"/>
  <c r="CF50" i="2" l="1"/>
  <c r="CG49" i="2"/>
  <c r="BV50" i="2"/>
  <c r="BW49" i="2"/>
  <c r="N50" i="2"/>
  <c r="O50" i="2" s="1"/>
  <c r="BQ50" i="2"/>
  <c r="CF51" i="2" l="1"/>
  <c r="CG50" i="2"/>
  <c r="BV51" i="2"/>
  <c r="BW50" i="2"/>
  <c r="N51" i="2"/>
  <c r="O51" i="2" s="1"/>
  <c r="BQ51" i="2"/>
  <c r="CF52" i="2" l="1"/>
  <c r="CG51" i="2"/>
  <c r="BV52" i="2"/>
  <c r="BW51" i="2"/>
  <c r="N52" i="2"/>
  <c r="O52" i="2" s="1"/>
  <c r="BQ52" i="2"/>
  <c r="CF53" i="2" l="1"/>
  <c r="CG52" i="2"/>
  <c r="BV53" i="2"/>
  <c r="BW52" i="2"/>
  <c r="N53" i="2"/>
  <c r="O53" i="2" s="1"/>
  <c r="BQ53" i="2"/>
  <c r="CF54" i="2" l="1"/>
  <c r="CG53" i="2"/>
  <c r="BV54" i="2"/>
  <c r="BW53" i="2"/>
  <c r="N54" i="2"/>
  <c r="O54" i="2" s="1"/>
  <c r="BQ54" i="2"/>
  <c r="CF55" i="2" l="1"/>
  <c r="CG54" i="2"/>
  <c r="BV55" i="2"/>
  <c r="BW54" i="2"/>
  <c r="N55" i="2"/>
  <c r="O55" i="2" s="1"/>
  <c r="BQ55" i="2"/>
  <c r="CF56" i="2" l="1"/>
  <c r="CG55" i="2"/>
  <c r="BV56" i="2"/>
  <c r="BW55" i="2"/>
  <c r="N56" i="2"/>
  <c r="O56" i="2" s="1"/>
  <c r="BQ56" i="2"/>
  <c r="CF57" i="2" l="1"/>
  <c r="CG56" i="2"/>
  <c r="BV57" i="2"/>
  <c r="BW56" i="2"/>
  <c r="N57" i="2"/>
  <c r="O57" i="2" s="1"/>
  <c r="BQ57" i="2"/>
  <c r="CF58" i="2" l="1"/>
  <c r="CG57" i="2"/>
  <c r="BV58" i="2"/>
  <c r="BW57" i="2"/>
  <c r="N58" i="2"/>
  <c r="O58" i="2" s="1"/>
  <c r="BQ58" i="2"/>
  <c r="CF59" i="2" l="1"/>
  <c r="CG58" i="2"/>
  <c r="BV59" i="2"/>
  <c r="BW58" i="2"/>
  <c r="N59" i="2"/>
  <c r="O59" i="2" s="1"/>
  <c r="BQ59" i="2"/>
  <c r="CF60" i="2" l="1"/>
  <c r="CG59" i="2"/>
  <c r="BV60" i="2"/>
  <c r="BW59" i="2"/>
  <c r="N60" i="2"/>
  <c r="O60" i="2" s="1"/>
  <c r="BQ60" i="2"/>
  <c r="CF61" i="2" l="1"/>
  <c r="CG60" i="2"/>
  <c r="BV61" i="2"/>
  <c r="BW60" i="2"/>
  <c r="N61" i="2"/>
  <c r="O61" i="2" s="1"/>
  <c r="BQ61" i="2"/>
  <c r="CF62" i="2" l="1"/>
  <c r="CG61" i="2"/>
  <c r="BV62" i="2"/>
  <c r="BW61" i="2"/>
  <c r="N62" i="2"/>
  <c r="O62" i="2" s="1"/>
  <c r="BQ62" i="2"/>
  <c r="CF63" i="2" l="1"/>
  <c r="CG62" i="2"/>
  <c r="BV63" i="2"/>
  <c r="BW62" i="2"/>
  <c r="N63" i="2"/>
  <c r="O63" i="2" s="1"/>
  <c r="BQ63" i="2"/>
  <c r="CF64" i="2" l="1"/>
  <c r="CG63" i="2"/>
  <c r="BV64" i="2"/>
  <c r="BW63" i="2"/>
  <c r="N64" i="2"/>
  <c r="O64" i="2" s="1"/>
  <c r="BQ64" i="2"/>
  <c r="CF65" i="2" l="1"/>
  <c r="CG64" i="2"/>
  <c r="BV65" i="2"/>
  <c r="BW64" i="2"/>
  <c r="N65" i="2"/>
  <c r="O65" i="2" s="1"/>
  <c r="BQ65" i="2"/>
  <c r="CF66" i="2" l="1"/>
  <c r="CG66" i="2" s="1"/>
  <c r="CG65" i="2"/>
  <c r="CL65" i="2"/>
  <c r="CM65" i="2" s="1"/>
  <c r="BW65" i="2"/>
  <c r="CH65" i="2" s="1"/>
  <c r="N66" i="2"/>
  <c r="S66" i="2" s="1"/>
  <c r="BQ66" i="2"/>
  <c r="CL66" i="2" l="1"/>
  <c r="CM66" i="2" s="1"/>
  <c r="AC67" i="2"/>
  <c r="R67" i="2" s="1"/>
  <c r="O66" i="2"/>
  <c r="P67" i="2" l="1"/>
  <c r="Q67" i="2"/>
  <c r="AH67" i="2"/>
  <c r="AR67" i="2"/>
  <c r="AM67" i="2"/>
  <c r="AW67" i="2"/>
  <c r="AX67" i="2" s="1"/>
  <c r="BB67" i="2"/>
  <c r="BC67" i="2" s="1"/>
  <c r="BG67" i="2"/>
  <c r="X67" i="2"/>
  <c r="Y67" i="2" s="1"/>
  <c r="T66" i="2"/>
  <c r="BV66" i="2"/>
  <c r="AD67" i="2" l="1"/>
  <c r="CF67" i="2"/>
  <c r="CG67" i="2" s="1"/>
  <c r="AN67" i="2"/>
  <c r="I68" i="2"/>
  <c r="BH67" i="2"/>
  <c r="CA67" i="2"/>
  <c r="AS67" i="2"/>
  <c r="N67" i="2"/>
  <c r="S67" i="2" s="1"/>
  <c r="BW66" i="2"/>
  <c r="CH66" i="2" s="1"/>
  <c r="BL67" i="2"/>
  <c r="AI67" i="2"/>
  <c r="BQ67" i="2"/>
  <c r="CL67" i="2" l="1"/>
  <c r="CM67" i="2" s="1"/>
  <c r="AC68" i="2"/>
  <c r="AA68" i="2"/>
  <c r="AB68" i="2"/>
  <c r="Z68" i="2"/>
  <c r="BM67" i="2"/>
  <c r="BR67" i="2" s="1"/>
  <c r="AF68" i="2"/>
  <c r="AZ68" i="2"/>
  <c r="AP68" i="2"/>
  <c r="AK68" i="2"/>
  <c r="V68" i="2"/>
  <c r="BE68" i="2"/>
  <c r="AU68" i="2"/>
  <c r="BT67" i="2"/>
  <c r="O67" i="2"/>
  <c r="J68" i="2"/>
  <c r="W68" i="2"/>
  <c r="BF68" i="2"/>
  <c r="BA68" i="2"/>
  <c r="AQ68" i="2"/>
  <c r="AV68" i="2"/>
  <c r="AG68" i="2"/>
  <c r="AL68" i="2"/>
  <c r="BU67" i="2"/>
  <c r="T67" i="2"/>
  <c r="U68" i="2"/>
  <c r="AE68" i="2"/>
  <c r="AT68" i="2"/>
  <c r="BD68" i="2"/>
  <c r="AY68" i="2"/>
  <c r="AJ68" i="2"/>
  <c r="AO68" i="2"/>
  <c r="BS67" i="2"/>
  <c r="H69" i="2" l="1"/>
  <c r="G69" i="2"/>
  <c r="BZ68" i="2"/>
  <c r="BK68" i="2"/>
  <c r="CE68" i="2"/>
  <c r="K68" i="2"/>
  <c r="P68" i="2" s="1"/>
  <c r="BI68" i="2"/>
  <c r="BV67" i="2"/>
  <c r="AM68" i="2"/>
  <c r="AN68" i="2" s="1"/>
  <c r="BG68" i="2"/>
  <c r="AR68" i="2"/>
  <c r="AS68" i="2" s="1"/>
  <c r="BB68" i="2"/>
  <c r="BC68" i="2" s="1"/>
  <c r="AH68" i="2"/>
  <c r="AW68" i="2"/>
  <c r="AX68" i="2" s="1"/>
  <c r="AD68" i="2"/>
  <c r="X68" i="2"/>
  <c r="Y68" i="2" s="1"/>
  <c r="CD68" i="2"/>
  <c r="BJ68" i="2"/>
  <c r="L68" i="2"/>
  <c r="Q68" i="2" s="1"/>
  <c r="BY68" i="2"/>
  <c r="CC68" i="2"/>
  <c r="BX68" i="2"/>
  <c r="F69" i="2"/>
  <c r="M68" i="2"/>
  <c r="R68" i="2" s="1"/>
  <c r="BN68" i="2"/>
  <c r="BP68" i="2"/>
  <c r="BO68" i="2"/>
  <c r="I69" i="2" l="1"/>
  <c r="J69" i="2" s="1"/>
  <c r="CJ68" i="2"/>
  <c r="CK68" i="2"/>
  <c r="CI68" i="2"/>
  <c r="BH68" i="2"/>
  <c r="CA68" i="2"/>
  <c r="BL68" i="2"/>
  <c r="AI68" i="2"/>
  <c r="CF68" i="2"/>
  <c r="CG68" i="2" s="1"/>
  <c r="N68" i="2"/>
  <c r="S68" i="2" s="1"/>
  <c r="BW67" i="2"/>
  <c r="CH67" i="2" s="1"/>
  <c r="BQ68" i="2"/>
  <c r="CL68" i="2" l="1"/>
  <c r="CM68" i="2" s="1"/>
  <c r="AA69" i="2"/>
  <c r="AB69" i="2"/>
  <c r="Z69" i="2"/>
  <c r="V69" i="2"/>
  <c r="AF69" i="2"/>
  <c r="BT68" i="2"/>
  <c r="L69" i="2" s="1"/>
  <c r="BE69" i="2"/>
  <c r="AZ69" i="2"/>
  <c r="AK69" i="2"/>
  <c r="AP69" i="2"/>
  <c r="AU69" i="2"/>
  <c r="BM68" i="2"/>
  <c r="BR68" i="2" s="1"/>
  <c r="O68" i="2"/>
  <c r="AT69" i="2"/>
  <c r="AE69" i="2"/>
  <c r="BD69" i="2"/>
  <c r="U69" i="2"/>
  <c r="AO69" i="2"/>
  <c r="AY69" i="2"/>
  <c r="AJ69" i="2"/>
  <c r="BS68" i="2"/>
  <c r="W69" i="2"/>
  <c r="AG69" i="2"/>
  <c r="AL69" i="2"/>
  <c r="AQ69" i="2"/>
  <c r="AV69" i="2"/>
  <c r="BA69" i="2"/>
  <c r="BF69" i="2"/>
  <c r="BU68" i="2"/>
  <c r="H70" i="2" l="1"/>
  <c r="G70" i="2"/>
  <c r="AC69" i="2"/>
  <c r="Q69" i="2" s="1"/>
  <c r="BV68" i="2"/>
  <c r="N69" i="2" s="1"/>
  <c r="BY69" i="2"/>
  <c r="BJ69" i="2"/>
  <c r="CD69" i="2"/>
  <c r="T68" i="2"/>
  <c r="AM69" i="2"/>
  <c r="AN69" i="2" s="1"/>
  <c r="AR69" i="2"/>
  <c r="AS69" i="2" s="1"/>
  <c r="AW69" i="2"/>
  <c r="BG69" i="2"/>
  <c r="BB69" i="2"/>
  <c r="BC69" i="2" s="1"/>
  <c r="X69" i="2"/>
  <c r="Y69" i="2" s="1"/>
  <c r="AH69" i="2"/>
  <c r="AI69" i="2" s="1"/>
  <c r="M69" i="2"/>
  <c r="BX69" i="2"/>
  <c r="F70" i="2"/>
  <c r="K69" i="2"/>
  <c r="BI69" i="2"/>
  <c r="BZ69" i="2"/>
  <c r="CE69" i="2"/>
  <c r="CC69" i="2"/>
  <c r="BK69" i="2"/>
  <c r="BO69" i="2"/>
  <c r="BP69" i="2"/>
  <c r="BN69" i="2"/>
  <c r="S69" i="2" l="1"/>
  <c r="R69" i="2"/>
  <c r="P69" i="2"/>
  <c r="I70" i="2"/>
  <c r="J70" i="2" s="1"/>
  <c r="CK69" i="2"/>
  <c r="CJ69" i="2"/>
  <c r="CI69" i="2"/>
  <c r="BW68" i="2"/>
  <c r="CH68" i="2" s="1"/>
  <c r="CF69" i="2"/>
  <c r="CG69" i="2" s="1"/>
  <c r="BH69" i="2"/>
  <c r="AD69" i="2"/>
  <c r="AX69" i="2"/>
  <c r="BL69" i="2"/>
  <c r="CA69" i="2"/>
  <c r="O69" i="2"/>
  <c r="BQ69" i="2"/>
  <c r="CL69" i="2" l="1"/>
  <c r="CM69" i="2" s="1"/>
  <c r="AF70" i="2"/>
  <c r="AU70" i="2"/>
  <c r="AA70" i="2"/>
  <c r="BT69" i="2"/>
  <c r="L70" i="2" s="1"/>
  <c r="BE70" i="2"/>
  <c r="AZ70" i="2"/>
  <c r="AP70" i="2"/>
  <c r="AK70" i="2"/>
  <c r="V70" i="2"/>
  <c r="AC70" i="2"/>
  <c r="Z70" i="2"/>
  <c r="AB70" i="2"/>
  <c r="AW70" i="2"/>
  <c r="BF70" i="2"/>
  <c r="BA70" i="2"/>
  <c r="AM70" i="2"/>
  <c r="BU69" i="2"/>
  <c r="M70" i="2" s="1"/>
  <c r="AL70" i="2"/>
  <c r="AH70" i="2"/>
  <c r="BM69" i="2"/>
  <c r="BR69" i="2" s="1"/>
  <c r="AR70" i="2"/>
  <c r="W70" i="2"/>
  <c r="AQ70" i="2"/>
  <c r="AG70" i="2"/>
  <c r="AV70" i="2"/>
  <c r="X70" i="2"/>
  <c r="BG70" i="2"/>
  <c r="BB70" i="2"/>
  <c r="BV69" i="2"/>
  <c r="N70" i="2" s="1"/>
  <c r="T69" i="2"/>
  <c r="AJ70" i="2"/>
  <c r="U70" i="2"/>
  <c r="AE70" i="2"/>
  <c r="BD70" i="2"/>
  <c r="AT70" i="2"/>
  <c r="AY70" i="2"/>
  <c r="AO70" i="2"/>
  <c r="BS69" i="2"/>
  <c r="S70" i="2" l="1"/>
  <c r="R70" i="2"/>
  <c r="Q70" i="2"/>
  <c r="I71" i="2"/>
  <c r="H71" i="2"/>
  <c r="G71" i="2"/>
  <c r="BY70" i="2"/>
  <c r="BJ70" i="2"/>
  <c r="CD70" i="2"/>
  <c r="BZ70" i="2"/>
  <c r="AX70" i="2"/>
  <c r="CF70" i="2"/>
  <c r="BL70" i="2"/>
  <c r="AD70" i="2"/>
  <c r="BC70" i="2"/>
  <c r="Y70" i="2"/>
  <c r="BK70" i="2"/>
  <c r="CE70" i="2"/>
  <c r="CA70" i="2"/>
  <c r="BH70" i="2"/>
  <c r="F71" i="2"/>
  <c r="BI70" i="2"/>
  <c r="AI70" i="2"/>
  <c r="AN70" i="2"/>
  <c r="CC70" i="2"/>
  <c r="BW69" i="2"/>
  <c r="CH69" i="2" s="1"/>
  <c r="K70" i="2"/>
  <c r="P70" i="2" s="1"/>
  <c r="AS70" i="2"/>
  <c r="BX70" i="2"/>
  <c r="BP70" i="2"/>
  <c r="BN70" i="2"/>
  <c r="BO70" i="2"/>
  <c r="BQ70" i="2"/>
  <c r="CG70" i="2" l="1"/>
  <c r="CI70" i="2"/>
  <c r="CJ70" i="2"/>
  <c r="CL70" i="2"/>
  <c r="CK70" i="2"/>
  <c r="AC71" i="2"/>
  <c r="AB71" i="2"/>
  <c r="Z71" i="2"/>
  <c r="AA71" i="2"/>
  <c r="AH71" i="2"/>
  <c r="BU70" i="2"/>
  <c r="M71" i="2" s="1"/>
  <c r="BA71" i="2"/>
  <c r="AQ71" i="2"/>
  <c r="AV71" i="2"/>
  <c r="BF71" i="2"/>
  <c r="AG71" i="2"/>
  <c r="BV70" i="2"/>
  <c r="N71" i="2" s="1"/>
  <c r="W71" i="2"/>
  <c r="AL71" i="2"/>
  <c r="X71" i="2"/>
  <c r="AM71" i="2"/>
  <c r="BB71" i="2"/>
  <c r="BG71" i="2"/>
  <c r="I72" i="2" s="1"/>
  <c r="AR71" i="2"/>
  <c r="AW71" i="2"/>
  <c r="O70" i="2"/>
  <c r="BE71" i="2"/>
  <c r="AU71" i="2"/>
  <c r="AP71" i="2"/>
  <c r="AZ71" i="2"/>
  <c r="AF71" i="2"/>
  <c r="V71" i="2"/>
  <c r="AK71" i="2"/>
  <c r="BT70" i="2"/>
  <c r="BM70" i="2"/>
  <c r="BR70" i="2" s="1"/>
  <c r="J71" i="2"/>
  <c r="S71" i="2" l="1"/>
  <c r="R71" i="2"/>
  <c r="H72" i="2"/>
  <c r="G72" i="2"/>
  <c r="CM70" i="2"/>
  <c r="CE71" i="2"/>
  <c r="BZ71" i="2"/>
  <c r="BK71" i="2"/>
  <c r="BL71" i="2"/>
  <c r="CA71" i="2"/>
  <c r="CF71" i="2"/>
  <c r="CD71" i="2"/>
  <c r="BJ71" i="2"/>
  <c r="L71" i="2"/>
  <c r="Q71" i="2" s="1"/>
  <c r="BY71" i="2"/>
  <c r="T70" i="2"/>
  <c r="AE71" i="2"/>
  <c r="BD71" i="2"/>
  <c r="AY71" i="2"/>
  <c r="BC71" i="2" s="1"/>
  <c r="U71" i="2"/>
  <c r="Y71" i="2" s="1"/>
  <c r="AT71" i="2"/>
  <c r="AX71" i="2" s="1"/>
  <c r="AJ71" i="2"/>
  <c r="AO71" i="2"/>
  <c r="BS70" i="2"/>
  <c r="BP71" i="2"/>
  <c r="BO71" i="2"/>
  <c r="BQ71" i="2"/>
  <c r="CK71" i="2" l="1"/>
  <c r="CJ71" i="2"/>
  <c r="CL71" i="2"/>
  <c r="AB72" i="2"/>
  <c r="AN71" i="2"/>
  <c r="CC71" i="2"/>
  <c r="CG71" i="2" s="1"/>
  <c r="AS71" i="2"/>
  <c r="BX71" i="2"/>
  <c r="BI71" i="2"/>
  <c r="AI71" i="2"/>
  <c r="BH71" i="2"/>
  <c r="F72" i="2"/>
  <c r="BW70" i="2"/>
  <c r="CH70" i="2" s="1"/>
  <c r="K71" i="2"/>
  <c r="P71" i="2" s="1"/>
  <c r="AD71" i="2"/>
  <c r="BN71" i="2"/>
  <c r="CI71" i="2" l="1"/>
  <c r="CM71" i="2" s="1"/>
  <c r="AA72" i="2"/>
  <c r="AC72" i="2"/>
  <c r="Z72" i="2"/>
  <c r="BG72" i="2"/>
  <c r="I73" i="2" s="1"/>
  <c r="X72" i="2"/>
  <c r="AW72" i="2"/>
  <c r="BB72" i="2"/>
  <c r="AM72" i="2"/>
  <c r="AR72" i="2"/>
  <c r="AH72" i="2"/>
  <c r="BV71" i="2"/>
  <c r="AP72" i="2"/>
  <c r="AF72" i="2"/>
  <c r="AU72" i="2"/>
  <c r="AZ72" i="2"/>
  <c r="AK72" i="2"/>
  <c r="V72" i="2"/>
  <c r="BE72" i="2"/>
  <c r="G73" i="2" s="1"/>
  <c r="BT71" i="2"/>
  <c r="L72" i="2" s="1"/>
  <c r="AG72" i="2"/>
  <c r="BF72" i="2"/>
  <c r="H73" i="2" s="1"/>
  <c r="AV72" i="2"/>
  <c r="AL72" i="2"/>
  <c r="BA72" i="2"/>
  <c r="W72" i="2"/>
  <c r="AQ72" i="2"/>
  <c r="BU71" i="2"/>
  <c r="M72" i="2" s="1"/>
  <c r="J72" i="2"/>
  <c r="BM71" i="2"/>
  <c r="BR71" i="2" s="1"/>
  <c r="O71" i="2"/>
  <c r="R72" i="2" l="1"/>
  <c r="Q72" i="2"/>
  <c r="CD72" i="2"/>
  <c r="BZ72" i="2"/>
  <c r="CE72" i="2"/>
  <c r="BK72" i="2"/>
  <c r="BL72" i="2"/>
  <c r="N72" i="2"/>
  <c r="S72" i="2" s="1"/>
  <c r="BJ72" i="2"/>
  <c r="CA72" i="2"/>
  <c r="T71" i="2"/>
  <c r="U72" i="2"/>
  <c r="Y72" i="2" s="1"/>
  <c r="BD72" i="2"/>
  <c r="AJ72" i="2"/>
  <c r="AE72" i="2"/>
  <c r="AO72" i="2"/>
  <c r="AY72" i="2"/>
  <c r="BC72" i="2" s="1"/>
  <c r="AD72" i="2"/>
  <c r="AT72" i="2"/>
  <c r="AX72" i="2" s="1"/>
  <c r="BS71" i="2"/>
  <c r="BY72" i="2"/>
  <c r="CF72" i="2"/>
  <c r="BO72" i="2"/>
  <c r="BP72" i="2"/>
  <c r="BQ72" i="2"/>
  <c r="CL72" i="2" l="1"/>
  <c r="CK72" i="2"/>
  <c r="CJ72" i="2"/>
  <c r="BH72" i="2"/>
  <c r="F73" i="2"/>
  <c r="AS72" i="2"/>
  <c r="BX72" i="2"/>
  <c r="AN72" i="2"/>
  <c r="CC72" i="2"/>
  <c r="CG72" i="2" s="1"/>
  <c r="BW71" i="2"/>
  <c r="CH71" i="2" s="1"/>
  <c r="K72" i="2"/>
  <c r="P72" i="2" s="1"/>
  <c r="AI72" i="2"/>
  <c r="BI72" i="2"/>
  <c r="BN72" i="2"/>
  <c r="CI72" i="2" l="1"/>
  <c r="CM72" i="2" s="1"/>
  <c r="BT72" i="2"/>
  <c r="Z73" i="2"/>
  <c r="AB73" i="2"/>
  <c r="AC73" i="2"/>
  <c r="BU72" i="2"/>
  <c r="W73" i="2"/>
  <c r="BF73" i="2"/>
  <c r="H74" i="2" s="1"/>
  <c r="BA73" i="2"/>
  <c r="AV73" i="2"/>
  <c r="AG73" i="2"/>
  <c r="AQ73" i="2"/>
  <c r="AL73" i="2"/>
  <c r="J73" i="2"/>
  <c r="AW73" i="2"/>
  <c r="AH73" i="2"/>
  <c r="X73" i="2"/>
  <c r="BB73" i="2"/>
  <c r="AM73" i="2"/>
  <c r="BG73" i="2"/>
  <c r="I74" i="2" s="1"/>
  <c r="AR73" i="2"/>
  <c r="BV72" i="2"/>
  <c r="BM72" i="2"/>
  <c r="BR72" i="2" s="1"/>
  <c r="O72" i="2"/>
  <c r="AF73" i="2" l="1"/>
  <c r="AK73" i="2"/>
  <c r="V73" i="2"/>
  <c r="BE73" i="2"/>
  <c r="G74" i="2" s="1"/>
  <c r="AA73" i="2"/>
  <c r="AZ73" i="2"/>
  <c r="AP73" i="2"/>
  <c r="AU73" i="2"/>
  <c r="BZ73" i="2"/>
  <c r="CA73" i="2"/>
  <c r="BK73" i="2"/>
  <c r="BL73" i="2"/>
  <c r="CE73" i="2"/>
  <c r="M73" i="2"/>
  <c r="N73" i="2"/>
  <c r="CF73" i="2"/>
  <c r="L73" i="2"/>
  <c r="T72" i="2"/>
  <c r="U73" i="2"/>
  <c r="AJ73" i="2"/>
  <c r="AY73" i="2"/>
  <c r="AO73" i="2"/>
  <c r="BD73" i="2"/>
  <c r="AT73" i="2"/>
  <c r="AE73" i="2"/>
  <c r="BS72" i="2"/>
  <c r="BP73" i="2"/>
  <c r="BQ73" i="2"/>
  <c r="S73" i="2" l="1"/>
  <c r="R73" i="2"/>
  <c r="Q73" i="2"/>
  <c r="CK73" i="2"/>
  <c r="CL73" i="2"/>
  <c r="BC73" i="2"/>
  <c r="Y73" i="2"/>
  <c r="BJ73" i="2"/>
  <c r="BY73" i="2"/>
  <c r="CD73" i="2"/>
  <c r="AX73" i="2"/>
  <c r="BI73" i="2"/>
  <c r="AI73" i="2"/>
  <c r="AS73" i="2"/>
  <c r="BX73" i="2"/>
  <c r="AD73" i="2"/>
  <c r="AN73" i="2"/>
  <c r="CC73" i="2"/>
  <c r="K73" i="2"/>
  <c r="P73" i="2" s="1"/>
  <c r="BW72" i="2"/>
  <c r="CH72" i="2" s="1"/>
  <c r="BH73" i="2"/>
  <c r="F74" i="2"/>
  <c r="J74" i="2" s="1"/>
  <c r="BO73" i="2"/>
  <c r="BN73" i="2"/>
  <c r="CG73" i="2" l="1"/>
  <c r="CJ73" i="2"/>
  <c r="CI73" i="2"/>
  <c r="AA74" i="2"/>
  <c r="AB74" i="2"/>
  <c r="Z74" i="2"/>
  <c r="AC74" i="2"/>
  <c r="BF74" i="2"/>
  <c r="H75" i="2" s="1"/>
  <c r="W74" i="2"/>
  <c r="BA74" i="2"/>
  <c r="AV74" i="2"/>
  <c r="AQ74" i="2"/>
  <c r="AG74" i="2"/>
  <c r="AL74" i="2"/>
  <c r="BU73" i="2"/>
  <c r="BG74" i="2"/>
  <c r="I75" i="2" s="1"/>
  <c r="AR74" i="2"/>
  <c r="AM74" i="2"/>
  <c r="X74" i="2"/>
  <c r="AW74" i="2"/>
  <c r="BB74" i="2"/>
  <c r="AH74" i="2"/>
  <c r="BV73" i="2"/>
  <c r="N74" i="2" s="1"/>
  <c r="O73" i="2"/>
  <c r="BM73" i="2"/>
  <c r="BR73" i="2" s="1"/>
  <c r="AK74" i="2"/>
  <c r="V74" i="2"/>
  <c r="AP74" i="2"/>
  <c r="AZ74" i="2"/>
  <c r="S74" i="2" l="1"/>
  <c r="CM73" i="2"/>
  <c r="BE74" i="2"/>
  <c r="G75" i="2" s="1"/>
  <c r="AU74" i="2"/>
  <c r="CD74" i="2" s="1"/>
  <c r="BT73" i="2"/>
  <c r="L74" i="2" s="1"/>
  <c r="Q74" i="2" s="1"/>
  <c r="AF74" i="2"/>
  <c r="BK74" i="2"/>
  <c r="BZ74" i="2"/>
  <c r="T73" i="2"/>
  <c r="U74" i="2"/>
  <c r="Y74" i="2" s="1"/>
  <c r="AT74" i="2"/>
  <c r="AE74" i="2"/>
  <c r="AY74" i="2"/>
  <c r="BC74" i="2" s="1"/>
  <c r="AD74" i="2"/>
  <c r="AO74" i="2"/>
  <c r="BD74" i="2"/>
  <c r="AJ74" i="2"/>
  <c r="BS73" i="2"/>
  <c r="CA74" i="2"/>
  <c r="CE74" i="2"/>
  <c r="BL74" i="2"/>
  <c r="CF74" i="2"/>
  <c r="M74" i="2"/>
  <c r="R74" i="2" s="1"/>
  <c r="BP74" i="2"/>
  <c r="BQ74" i="2"/>
  <c r="CL74" i="2" l="1"/>
  <c r="CK74" i="2"/>
  <c r="BJ74" i="2"/>
  <c r="AX74" i="2"/>
  <c r="BY74" i="2"/>
  <c r="AS74" i="2"/>
  <c r="BX74" i="2"/>
  <c r="K74" i="2"/>
  <c r="P74" i="2" s="1"/>
  <c r="BW73" i="2"/>
  <c r="CH73" i="2" s="1"/>
  <c r="AN74" i="2"/>
  <c r="CC74" i="2"/>
  <c r="CG74" i="2" s="1"/>
  <c r="F75" i="2"/>
  <c r="BH74" i="2"/>
  <c r="AI74" i="2"/>
  <c r="BI74" i="2"/>
  <c r="BN74" i="2"/>
  <c r="BO74" i="2"/>
  <c r="CJ74" i="2" l="1"/>
  <c r="CI74" i="2"/>
  <c r="AZ75" i="2"/>
  <c r="AB75" i="2"/>
  <c r="AC75" i="2"/>
  <c r="Z75" i="2"/>
  <c r="AA75" i="2"/>
  <c r="BV74" i="2"/>
  <c r="N75" i="2" s="1"/>
  <c r="AQ75" i="2"/>
  <c r="AK75" i="2"/>
  <c r="AP75" i="2"/>
  <c r="AF75" i="2"/>
  <c r="X75" i="2"/>
  <c r="BB75" i="2"/>
  <c r="AR75" i="2"/>
  <c r="BF75" i="2"/>
  <c r="H76" i="2" s="1"/>
  <c r="AH75" i="2"/>
  <c r="BU74" i="2"/>
  <c r="M75" i="2" s="1"/>
  <c r="W75" i="2"/>
  <c r="BG75" i="2"/>
  <c r="I76" i="2" s="1"/>
  <c r="AG75" i="2"/>
  <c r="AM75" i="2"/>
  <c r="AW75" i="2"/>
  <c r="AL75" i="2"/>
  <c r="BA75" i="2"/>
  <c r="AV75" i="2"/>
  <c r="BM74" i="2"/>
  <c r="BR74" i="2" s="1"/>
  <c r="O74" i="2"/>
  <c r="J75" i="2"/>
  <c r="S75" i="2" l="1"/>
  <c r="R75" i="2"/>
  <c r="CM74" i="2"/>
  <c r="V75" i="2"/>
  <c r="AU75" i="2"/>
  <c r="CD75" i="2" s="1"/>
  <c r="BE75" i="2"/>
  <c r="G76" i="2" s="1"/>
  <c r="BT74" i="2"/>
  <c r="L75" i="2" s="1"/>
  <c r="Q75" i="2" s="1"/>
  <c r="BZ75" i="2"/>
  <c r="CF75" i="2"/>
  <c r="CE75" i="2"/>
  <c r="BL75" i="2"/>
  <c r="CA75" i="2"/>
  <c r="BK75" i="2"/>
  <c r="T74" i="2"/>
  <c r="AO75" i="2"/>
  <c r="BD75" i="2"/>
  <c r="AE75" i="2"/>
  <c r="AT75" i="2"/>
  <c r="AY75" i="2"/>
  <c r="BC75" i="2" s="1"/>
  <c r="AJ75" i="2"/>
  <c r="U75" i="2"/>
  <c r="BS74" i="2"/>
  <c r="BQ75" i="2"/>
  <c r="BP75" i="2"/>
  <c r="CL75" i="2" l="1"/>
  <c r="CK75" i="2"/>
  <c r="AX75" i="2"/>
  <c r="BJ75" i="2"/>
  <c r="Y75" i="2"/>
  <c r="BY75" i="2"/>
  <c r="AD75" i="2"/>
  <c r="AA76" i="2" s="1"/>
  <c r="BW74" i="2"/>
  <c r="CH74" i="2" s="1"/>
  <c r="K75" i="2"/>
  <c r="P75" i="2" s="1"/>
  <c r="AS75" i="2"/>
  <c r="BX75" i="2"/>
  <c r="BI75" i="2"/>
  <c r="AI75" i="2"/>
  <c r="AN75" i="2"/>
  <c r="CC75" i="2"/>
  <c r="CG75" i="2" s="1"/>
  <c r="BH75" i="2"/>
  <c r="F76" i="2"/>
  <c r="BO75" i="2"/>
  <c r="BN75" i="2"/>
  <c r="CJ75" i="2" l="1"/>
  <c r="CI75" i="2"/>
  <c r="AC76" i="2"/>
  <c r="AB76" i="2"/>
  <c r="Z76" i="2"/>
  <c r="AW76" i="2"/>
  <c r="AG76" i="2"/>
  <c r="AV76" i="2"/>
  <c r="BU75" i="2"/>
  <c r="M76" i="2" s="1"/>
  <c r="BA76" i="2"/>
  <c r="BF76" i="2"/>
  <c r="H77" i="2" s="1"/>
  <c r="AQ76" i="2"/>
  <c r="W76" i="2"/>
  <c r="AL76" i="2"/>
  <c r="AM76" i="2"/>
  <c r="BV75" i="2"/>
  <c r="N76" i="2" s="1"/>
  <c r="AR76" i="2"/>
  <c r="AH76" i="2"/>
  <c r="BG76" i="2"/>
  <c r="I77" i="2" s="1"/>
  <c r="X76" i="2"/>
  <c r="BB76" i="2"/>
  <c r="J76" i="2"/>
  <c r="AP76" i="2"/>
  <c r="AZ76" i="2"/>
  <c r="V76" i="2"/>
  <c r="AF76" i="2"/>
  <c r="AK76" i="2"/>
  <c r="AU76" i="2"/>
  <c r="BE76" i="2"/>
  <c r="G77" i="2" s="1"/>
  <c r="BT75" i="2"/>
  <c r="O75" i="2"/>
  <c r="BM75" i="2"/>
  <c r="BR75" i="2" s="1"/>
  <c r="S76" i="2" l="1"/>
  <c r="R76" i="2"/>
  <c r="CM75" i="2"/>
  <c r="BL76" i="2"/>
  <c r="CE76" i="2"/>
  <c r="BK76" i="2"/>
  <c r="CF76" i="2"/>
  <c r="BZ76" i="2"/>
  <c r="CA76" i="2"/>
  <c r="CD76" i="2"/>
  <c r="BY76" i="2"/>
  <c r="T75" i="2"/>
  <c r="AY76" i="2"/>
  <c r="BC76" i="2" s="1"/>
  <c r="AT76" i="2"/>
  <c r="AX76" i="2" s="1"/>
  <c r="AO76" i="2"/>
  <c r="U76" i="2"/>
  <c r="Y76" i="2" s="1"/>
  <c r="BD76" i="2"/>
  <c r="AJ76" i="2"/>
  <c r="AE76" i="2"/>
  <c r="BS75" i="2"/>
  <c r="BJ76" i="2"/>
  <c r="L76" i="2"/>
  <c r="Q76" i="2" s="1"/>
  <c r="BO76" i="2"/>
  <c r="BP76" i="2"/>
  <c r="BQ76" i="2"/>
  <c r="CJ76" i="2" l="1"/>
  <c r="CL76" i="2"/>
  <c r="CK76" i="2"/>
  <c r="AC77" i="2"/>
  <c r="AI76" i="2"/>
  <c r="BI76" i="2"/>
  <c r="AD76" i="2"/>
  <c r="AS76" i="2"/>
  <c r="BX76" i="2"/>
  <c r="AN76" i="2"/>
  <c r="CC76" i="2"/>
  <c r="CG76" i="2" s="1"/>
  <c r="K76" i="2"/>
  <c r="P76" i="2" s="1"/>
  <c r="BW75" i="2"/>
  <c r="CH75" i="2" s="1"/>
  <c r="BH76" i="2"/>
  <c r="F77" i="2"/>
  <c r="BN76" i="2"/>
  <c r="CI76" i="2" l="1"/>
  <c r="CM76" i="2" s="1"/>
  <c r="Z77" i="2"/>
  <c r="AB77" i="2"/>
  <c r="AA77" i="2"/>
  <c r="BT76" i="2"/>
  <c r="L77" i="2" s="1"/>
  <c r="AF77" i="2"/>
  <c r="AZ77" i="2"/>
  <c r="AP77" i="2"/>
  <c r="AK77" i="2"/>
  <c r="BE77" i="2"/>
  <c r="G78" i="2" s="1"/>
  <c r="AU77" i="2"/>
  <c r="V77" i="2"/>
  <c r="J77" i="2"/>
  <c r="O76" i="2"/>
  <c r="AV77" i="2"/>
  <c r="BF77" i="2"/>
  <c r="H78" i="2" s="1"/>
  <c r="AG77" i="2"/>
  <c r="AL77" i="2"/>
  <c r="AQ77" i="2"/>
  <c r="W77" i="2"/>
  <c r="BA77" i="2"/>
  <c r="BU76" i="2"/>
  <c r="BM76" i="2"/>
  <c r="BR76" i="2" s="1"/>
  <c r="BV76" i="2"/>
  <c r="BG77" i="2"/>
  <c r="I78" i="2" s="1"/>
  <c r="AM77" i="2"/>
  <c r="AR77" i="2"/>
  <c r="AW77" i="2"/>
  <c r="AH77" i="2"/>
  <c r="BB77" i="2"/>
  <c r="X77" i="2"/>
  <c r="Q77" i="2" l="1"/>
  <c r="BJ77" i="2"/>
  <c r="CD77" i="2"/>
  <c r="BY77" i="2"/>
  <c r="CF77" i="2"/>
  <c r="N77" i="2"/>
  <c r="S77" i="2" s="1"/>
  <c r="BK77" i="2"/>
  <c r="T76" i="2"/>
  <c r="U77" i="2"/>
  <c r="Y77" i="2" s="1"/>
  <c r="AT77" i="2"/>
  <c r="AX77" i="2" s="1"/>
  <c r="AE77" i="2"/>
  <c r="AJ77" i="2"/>
  <c r="BD77" i="2"/>
  <c r="AY77" i="2"/>
  <c r="BC77" i="2" s="1"/>
  <c r="AO77" i="2"/>
  <c r="BS76" i="2"/>
  <c r="CA77" i="2"/>
  <c r="BZ77" i="2"/>
  <c r="BL77" i="2"/>
  <c r="M77" i="2"/>
  <c r="R77" i="2" s="1"/>
  <c r="CE77" i="2"/>
  <c r="BP77" i="2"/>
  <c r="BO77" i="2"/>
  <c r="BQ77" i="2"/>
  <c r="CL77" i="2" l="1"/>
  <c r="CJ77" i="2"/>
  <c r="CK77" i="2"/>
  <c r="BI77" i="2"/>
  <c r="AI77" i="2"/>
  <c r="AD77" i="2"/>
  <c r="AA78" i="2" s="1"/>
  <c r="BW76" i="2"/>
  <c r="CH76" i="2" s="1"/>
  <c r="K77" i="2"/>
  <c r="P77" i="2" s="1"/>
  <c r="F78" i="2"/>
  <c r="BH77" i="2"/>
  <c r="AS77" i="2"/>
  <c r="BX77" i="2"/>
  <c r="CC77" i="2"/>
  <c r="CG77" i="2" s="1"/>
  <c r="AN77" i="2"/>
  <c r="BN77" i="2"/>
  <c r="CI77" i="2" l="1"/>
  <c r="CM77" i="2" s="1"/>
  <c r="AC78" i="2"/>
  <c r="AB78" i="2"/>
  <c r="Z78" i="2"/>
  <c r="BU77" i="2"/>
  <c r="M78" i="2" s="1"/>
  <c r="AV78" i="2"/>
  <c r="AL78" i="2"/>
  <c r="AQ78" i="2"/>
  <c r="W78" i="2"/>
  <c r="AG78" i="2"/>
  <c r="BA78" i="2"/>
  <c r="BF78" i="2"/>
  <c r="H79" i="2" s="1"/>
  <c r="O77" i="2"/>
  <c r="BG78" i="2"/>
  <c r="I79" i="2" s="1"/>
  <c r="X78" i="2"/>
  <c r="AW78" i="2"/>
  <c r="AH78" i="2"/>
  <c r="AM78" i="2"/>
  <c r="BB78" i="2"/>
  <c r="AR78" i="2"/>
  <c r="BV77" i="2"/>
  <c r="BM77" i="2"/>
  <c r="BR77" i="2" s="1"/>
  <c r="J78" i="2"/>
  <c r="BT77" i="2"/>
  <c r="AF78" i="2"/>
  <c r="AZ78" i="2"/>
  <c r="BE78" i="2"/>
  <c r="G79" i="2" s="1"/>
  <c r="AP78" i="2"/>
  <c r="AK78" i="2"/>
  <c r="V78" i="2"/>
  <c r="AU78" i="2"/>
  <c r="R78" i="2" l="1"/>
  <c r="CE78" i="2"/>
  <c r="BK78" i="2"/>
  <c r="BZ78" i="2"/>
  <c r="CF78" i="2"/>
  <c r="BL78" i="2"/>
  <c r="CA78" i="2"/>
  <c r="CD78" i="2"/>
  <c r="BY78" i="2"/>
  <c r="BJ78" i="2"/>
  <c r="T77" i="2"/>
  <c r="AE78" i="2"/>
  <c r="U78" i="2"/>
  <c r="Y78" i="2" s="1"/>
  <c r="AO78" i="2"/>
  <c r="AT78" i="2"/>
  <c r="AX78" i="2" s="1"/>
  <c r="AJ78" i="2"/>
  <c r="BD78" i="2"/>
  <c r="AY78" i="2"/>
  <c r="BC78" i="2" s="1"/>
  <c r="BS77" i="2"/>
  <c r="L78" i="2"/>
  <c r="Q78" i="2" s="1"/>
  <c r="N78" i="2"/>
  <c r="S78" i="2" s="1"/>
  <c r="BQ78" i="2"/>
  <c r="BO78" i="2"/>
  <c r="BP78" i="2"/>
  <c r="CJ78" i="2" l="1"/>
  <c r="CK78" i="2"/>
  <c r="CL78" i="2"/>
  <c r="AB79" i="2"/>
  <c r="BW77" i="2"/>
  <c r="CH77" i="2" s="1"/>
  <c r="K78" i="2"/>
  <c r="P78" i="2" s="1"/>
  <c r="AN78" i="2"/>
  <c r="CC78" i="2"/>
  <c r="CG78" i="2" s="1"/>
  <c r="BI78" i="2"/>
  <c r="AI78" i="2"/>
  <c r="AD78" i="2"/>
  <c r="AS78" i="2"/>
  <c r="BX78" i="2"/>
  <c r="BH78" i="2"/>
  <c r="F79" i="2"/>
  <c r="BN78" i="2"/>
  <c r="CI78" i="2" l="1"/>
  <c r="CM78" i="2" s="1"/>
  <c r="AA79" i="2"/>
  <c r="AC79" i="2"/>
  <c r="Z79" i="2"/>
  <c r="BE79" i="2"/>
  <c r="G80" i="2" s="1"/>
  <c r="BV78" i="2"/>
  <c r="N79" i="2" s="1"/>
  <c r="AP79" i="2"/>
  <c r="BG79" i="2"/>
  <c r="I80" i="2" s="1"/>
  <c r="X79" i="2"/>
  <c r="AU79" i="2"/>
  <c r="V79" i="2"/>
  <c r="BB79" i="2"/>
  <c r="AM79" i="2"/>
  <c r="AH79" i="2"/>
  <c r="AR79" i="2"/>
  <c r="AW79" i="2"/>
  <c r="BT78" i="2"/>
  <c r="L79" i="2" s="1"/>
  <c r="AF79" i="2"/>
  <c r="AK79" i="2"/>
  <c r="AZ79" i="2"/>
  <c r="J79" i="2"/>
  <c r="O78" i="2"/>
  <c r="BM78" i="2"/>
  <c r="BR78" i="2" s="1"/>
  <c r="AQ79" i="2"/>
  <c r="BA79" i="2"/>
  <c r="BF79" i="2"/>
  <c r="H80" i="2" s="1"/>
  <c r="AG79" i="2"/>
  <c r="AL79" i="2"/>
  <c r="AV79" i="2"/>
  <c r="W79" i="2"/>
  <c r="BU78" i="2"/>
  <c r="S79" i="2" l="1"/>
  <c r="Q79" i="2"/>
  <c r="BY79" i="2"/>
  <c r="CD79" i="2"/>
  <c r="CA79" i="2"/>
  <c r="CF79" i="2"/>
  <c r="BL79" i="2"/>
  <c r="BJ79" i="2"/>
  <c r="T78" i="2"/>
  <c r="AT79" i="2"/>
  <c r="AX79" i="2" s="1"/>
  <c r="BD79" i="2"/>
  <c r="AJ79" i="2"/>
  <c r="AO79" i="2"/>
  <c r="U79" i="2"/>
  <c r="Y79" i="2" s="1"/>
  <c r="AY79" i="2"/>
  <c r="BC79" i="2" s="1"/>
  <c r="AE79" i="2"/>
  <c r="BS78" i="2"/>
  <c r="CE79" i="2"/>
  <c r="BZ79" i="2"/>
  <c r="M79" i="2"/>
  <c r="R79" i="2" s="1"/>
  <c r="BK79" i="2"/>
  <c r="BQ79" i="2"/>
  <c r="BP79" i="2"/>
  <c r="BO79" i="2"/>
  <c r="CJ79" i="2" l="1"/>
  <c r="CK79" i="2"/>
  <c r="CL79" i="2"/>
  <c r="AC80" i="2"/>
  <c r="BH79" i="2"/>
  <c r="F80" i="2"/>
  <c r="BW78" i="2"/>
  <c r="CH78" i="2" s="1"/>
  <c r="K79" i="2"/>
  <c r="P79" i="2" s="1"/>
  <c r="AS79" i="2"/>
  <c r="BX79" i="2"/>
  <c r="AD79" i="2"/>
  <c r="BI79" i="2"/>
  <c r="AI79" i="2"/>
  <c r="AN79" i="2"/>
  <c r="CC79" i="2"/>
  <c r="CG79" i="2" s="1"/>
  <c r="BN79" i="2"/>
  <c r="CI79" i="2" l="1"/>
  <c r="CM79" i="2" s="1"/>
  <c r="Z80" i="2"/>
  <c r="AA80" i="2"/>
  <c r="AB80" i="2"/>
  <c r="BU79" i="2"/>
  <c r="M80" i="2" s="1"/>
  <c r="AF80" i="2"/>
  <c r="BE80" i="2"/>
  <c r="G81" i="2" s="1"/>
  <c r="BT79" i="2"/>
  <c r="L80" i="2" s="1"/>
  <c r="AZ80" i="2"/>
  <c r="AK80" i="2"/>
  <c r="V80" i="2"/>
  <c r="AU80" i="2"/>
  <c r="AP80" i="2"/>
  <c r="AL80" i="2"/>
  <c r="AG80" i="2"/>
  <c r="W80" i="2"/>
  <c r="AQ80" i="2"/>
  <c r="AV80" i="2"/>
  <c r="BA80" i="2"/>
  <c r="BF80" i="2"/>
  <c r="H81" i="2" s="1"/>
  <c r="BM79" i="2"/>
  <c r="BR79" i="2" s="1"/>
  <c r="J80" i="2"/>
  <c r="BV79" i="2"/>
  <c r="AM80" i="2"/>
  <c r="BG80" i="2"/>
  <c r="I81" i="2" s="1"/>
  <c r="AR80" i="2"/>
  <c r="AW80" i="2"/>
  <c r="AH80" i="2"/>
  <c r="BB80" i="2"/>
  <c r="X80" i="2"/>
  <c r="O79" i="2"/>
  <c r="R80" i="2" l="1"/>
  <c r="Q80" i="2"/>
  <c r="BY80" i="2"/>
  <c r="BJ80" i="2"/>
  <c r="CD80" i="2"/>
  <c r="BK80" i="2"/>
  <c r="CE80" i="2"/>
  <c r="BZ80" i="2"/>
  <c r="N80" i="2"/>
  <c r="S80" i="2" s="1"/>
  <c r="CA80" i="2"/>
  <c r="T79" i="2"/>
  <c r="AE80" i="2"/>
  <c r="AJ80" i="2"/>
  <c r="AO80" i="2"/>
  <c r="AT80" i="2"/>
  <c r="AX80" i="2" s="1"/>
  <c r="AY80" i="2"/>
  <c r="BC80" i="2" s="1"/>
  <c r="BD80" i="2"/>
  <c r="U80" i="2"/>
  <c r="Y80" i="2" s="1"/>
  <c r="BS79" i="2"/>
  <c r="BL80" i="2"/>
  <c r="CF80" i="2"/>
  <c r="BP80" i="2"/>
  <c r="BO80" i="2"/>
  <c r="BQ80" i="2"/>
  <c r="CL80" i="2" l="1"/>
  <c r="CJ80" i="2"/>
  <c r="CK80" i="2"/>
  <c r="AB81" i="2"/>
  <c r="AN80" i="2"/>
  <c r="CC80" i="2"/>
  <c r="CG80" i="2" s="1"/>
  <c r="BW79" i="2"/>
  <c r="CH79" i="2" s="1"/>
  <c r="K80" i="2"/>
  <c r="P80" i="2" s="1"/>
  <c r="AI80" i="2"/>
  <c r="BI80" i="2"/>
  <c r="AS80" i="2"/>
  <c r="BX80" i="2"/>
  <c r="BH80" i="2"/>
  <c r="F81" i="2"/>
  <c r="AD80" i="2"/>
  <c r="BN80" i="2"/>
  <c r="CI80" i="2" l="1"/>
  <c r="CM80" i="2" s="1"/>
  <c r="Z81" i="2"/>
  <c r="AA81" i="2"/>
  <c r="AC81" i="2"/>
  <c r="AK81" i="2"/>
  <c r="BT80" i="2"/>
  <c r="L81" i="2" s="1"/>
  <c r="AP81" i="2"/>
  <c r="AU81" i="2"/>
  <c r="AZ81" i="2"/>
  <c r="BE81" i="2"/>
  <c r="G82" i="2" s="1"/>
  <c r="V81" i="2"/>
  <c r="AF81" i="2"/>
  <c r="AL81" i="2"/>
  <c r="AV81" i="2"/>
  <c r="BF81" i="2"/>
  <c r="H82" i="2" s="1"/>
  <c r="AG81" i="2"/>
  <c r="AQ81" i="2"/>
  <c r="BA81" i="2"/>
  <c r="W81" i="2"/>
  <c r="BU80" i="2"/>
  <c r="O80" i="2"/>
  <c r="J81" i="2"/>
  <c r="AM81" i="2"/>
  <c r="BG81" i="2"/>
  <c r="I82" i="2" s="1"/>
  <c r="BB81" i="2"/>
  <c r="AW81" i="2"/>
  <c r="AR81" i="2"/>
  <c r="AH81" i="2"/>
  <c r="X81" i="2"/>
  <c r="BV80" i="2"/>
  <c r="BM80" i="2"/>
  <c r="BR80" i="2" s="1"/>
  <c r="Q81" i="2" l="1"/>
  <c r="BY81" i="2"/>
  <c r="BJ81" i="2"/>
  <c r="CD81" i="2"/>
  <c r="CA81" i="2"/>
  <c r="BL81" i="2"/>
  <c r="BK81" i="2"/>
  <c r="N81" i="2"/>
  <c r="S81" i="2" s="1"/>
  <c r="CF81" i="2"/>
  <c r="T80" i="2"/>
  <c r="AD81" i="2"/>
  <c r="AJ81" i="2"/>
  <c r="AT81" i="2"/>
  <c r="AX81" i="2" s="1"/>
  <c r="BD81" i="2"/>
  <c r="AE81" i="2"/>
  <c r="AY81" i="2"/>
  <c r="BC81" i="2" s="1"/>
  <c r="U81" i="2"/>
  <c r="Y81" i="2" s="1"/>
  <c r="AO81" i="2"/>
  <c r="BS80" i="2"/>
  <c r="BZ81" i="2"/>
  <c r="CE81" i="2"/>
  <c r="M81" i="2"/>
  <c r="R81" i="2" s="1"/>
  <c r="BQ81" i="2"/>
  <c r="BP81" i="2"/>
  <c r="BO81" i="2"/>
  <c r="CJ81" i="2" l="1"/>
  <c r="CL81" i="2"/>
  <c r="CK81" i="2"/>
  <c r="AN81" i="2"/>
  <c r="CC81" i="2"/>
  <c r="CG81" i="2" s="1"/>
  <c r="K81" i="2"/>
  <c r="P81" i="2" s="1"/>
  <c r="BW80" i="2"/>
  <c r="CH80" i="2" s="1"/>
  <c r="AI81" i="2"/>
  <c r="BI81" i="2"/>
  <c r="AS81" i="2"/>
  <c r="BX81" i="2"/>
  <c r="BH81" i="2"/>
  <c r="F82" i="2"/>
  <c r="BN81" i="2"/>
  <c r="CI81" i="2" l="1"/>
  <c r="CM81" i="2" s="1"/>
  <c r="AC82" i="2"/>
  <c r="AA82" i="2"/>
  <c r="Z82" i="2"/>
  <c r="AB82" i="2"/>
  <c r="AV82" i="2"/>
  <c r="AQ82" i="2"/>
  <c r="BF82" i="2"/>
  <c r="H83" i="2" s="1"/>
  <c r="AG82" i="2"/>
  <c r="W82" i="2"/>
  <c r="BA82" i="2"/>
  <c r="AL82" i="2"/>
  <c r="BU81" i="2"/>
  <c r="M82" i="2" s="1"/>
  <c r="AW82" i="2"/>
  <c r="AH82" i="2"/>
  <c r="AM82" i="2"/>
  <c r="BG82" i="2"/>
  <c r="I83" i="2" s="1"/>
  <c r="AR82" i="2"/>
  <c r="BB82" i="2"/>
  <c r="X82" i="2"/>
  <c r="BV81" i="2"/>
  <c r="J82" i="2"/>
  <c r="AU82" i="2"/>
  <c r="BE82" i="2"/>
  <c r="G83" i="2" s="1"/>
  <c r="V82" i="2"/>
  <c r="AZ82" i="2"/>
  <c r="AF82" i="2"/>
  <c r="AK82" i="2"/>
  <c r="AP82" i="2"/>
  <c r="BT81" i="2"/>
  <c r="BM81" i="2"/>
  <c r="BR81" i="2" s="1"/>
  <c r="O81" i="2"/>
  <c r="R82" i="2" l="1"/>
  <c r="CE82" i="2"/>
  <c r="BZ82" i="2"/>
  <c r="BY82" i="2"/>
  <c r="BK82" i="2"/>
  <c r="CA82" i="2"/>
  <c r="BL82" i="2"/>
  <c r="L82" i="2"/>
  <c r="Q82" i="2" s="1"/>
  <c r="BJ82" i="2"/>
  <c r="CF82" i="2"/>
  <c r="T81" i="2"/>
  <c r="AE82" i="2"/>
  <c r="AY82" i="2"/>
  <c r="BC82" i="2" s="1"/>
  <c r="AO82" i="2"/>
  <c r="AJ82" i="2"/>
  <c r="BD82" i="2"/>
  <c r="U82" i="2"/>
  <c r="Y82" i="2" s="1"/>
  <c r="AT82" i="2"/>
  <c r="AX82" i="2" s="1"/>
  <c r="BS81" i="2"/>
  <c r="CD82" i="2"/>
  <c r="N82" i="2"/>
  <c r="S82" i="2" s="1"/>
  <c r="BQ82" i="2"/>
  <c r="BP82" i="2"/>
  <c r="BO82" i="2"/>
  <c r="CJ82" i="2" l="1"/>
  <c r="CL82" i="2"/>
  <c r="CK82" i="2"/>
  <c r="AB83" i="2"/>
  <c r="BW81" i="2"/>
  <c r="CH81" i="2" s="1"/>
  <c r="K82" i="2"/>
  <c r="P82" i="2" s="1"/>
  <c r="BH82" i="2"/>
  <c r="F83" i="2"/>
  <c r="AI82" i="2"/>
  <c r="BI82" i="2"/>
  <c r="AD82" i="2"/>
  <c r="AN82" i="2"/>
  <c r="CC82" i="2"/>
  <c r="CG82" i="2" s="1"/>
  <c r="AS82" i="2"/>
  <c r="BX82" i="2"/>
  <c r="BN82" i="2"/>
  <c r="CI82" i="2" l="1"/>
  <c r="CM82" i="2" s="1"/>
  <c r="AC83" i="2"/>
  <c r="AA83" i="2"/>
  <c r="Z83" i="2"/>
  <c r="BV82" i="2"/>
  <c r="N83" i="2" s="1"/>
  <c r="X83" i="2"/>
  <c r="BB83" i="2"/>
  <c r="AR83" i="2"/>
  <c r="BG83" i="2"/>
  <c r="I84" i="2" s="1"/>
  <c r="AH83" i="2"/>
  <c r="AW83" i="2"/>
  <c r="AM83" i="2"/>
  <c r="J83" i="2"/>
  <c r="AK83" i="2"/>
  <c r="AZ83" i="2"/>
  <c r="AP83" i="2"/>
  <c r="AF83" i="2"/>
  <c r="AU83" i="2"/>
  <c r="V83" i="2"/>
  <c r="BE83" i="2"/>
  <c r="G84" i="2" s="1"/>
  <c r="BT82" i="2"/>
  <c r="BA83" i="2"/>
  <c r="AG83" i="2"/>
  <c r="AV83" i="2"/>
  <c r="BF83" i="2"/>
  <c r="H84" i="2" s="1"/>
  <c r="W83" i="2"/>
  <c r="AL83" i="2"/>
  <c r="AQ83" i="2"/>
  <c r="BU82" i="2"/>
  <c r="BM82" i="2"/>
  <c r="BR82" i="2" s="1"/>
  <c r="O82" i="2"/>
  <c r="S83" i="2" l="1"/>
  <c r="CA83" i="2"/>
  <c r="BL83" i="2"/>
  <c r="CF83" i="2"/>
  <c r="CE83" i="2"/>
  <c r="BY83" i="2"/>
  <c r="M83" i="2"/>
  <c r="R83" i="2" s="1"/>
  <c r="BK83" i="2"/>
  <c r="L83" i="2"/>
  <c r="Q83" i="2" s="1"/>
  <c r="CD83" i="2"/>
  <c r="T82" i="2"/>
  <c r="AE83" i="2"/>
  <c r="AY83" i="2"/>
  <c r="BC83" i="2" s="1"/>
  <c r="U83" i="2"/>
  <c r="Y83" i="2" s="1"/>
  <c r="AJ83" i="2"/>
  <c r="AO83" i="2"/>
  <c r="AT83" i="2"/>
  <c r="AX83" i="2" s="1"/>
  <c r="BD83" i="2"/>
  <c r="BS82" i="2"/>
  <c r="BZ83" i="2"/>
  <c r="BJ83" i="2"/>
  <c r="BQ83" i="2"/>
  <c r="BP83" i="2"/>
  <c r="BO83" i="2"/>
  <c r="CJ83" i="2" l="1"/>
  <c r="CL83" i="2"/>
  <c r="CK83" i="2"/>
  <c r="AC84" i="2"/>
  <c r="AD83" i="2"/>
  <c r="BW82" i="2"/>
  <c r="CH82" i="2" s="1"/>
  <c r="K83" i="2"/>
  <c r="P83" i="2" s="1"/>
  <c r="AS83" i="2"/>
  <c r="BX83" i="2"/>
  <c r="BI83" i="2"/>
  <c r="AI83" i="2"/>
  <c r="BH83" i="2"/>
  <c r="F84" i="2"/>
  <c r="AN83" i="2"/>
  <c r="CC83" i="2"/>
  <c r="CG83" i="2" s="1"/>
  <c r="BN83" i="2"/>
  <c r="CI83" i="2" l="1"/>
  <c r="CM83" i="2" s="1"/>
  <c r="AF84" i="2"/>
  <c r="Z84" i="2"/>
  <c r="AB84" i="2"/>
  <c r="J84" i="2"/>
  <c r="W84" i="2"/>
  <c r="AV84" i="2"/>
  <c r="AG84" i="2"/>
  <c r="AL84" i="2"/>
  <c r="AQ84" i="2"/>
  <c r="BA84" i="2"/>
  <c r="BF84" i="2"/>
  <c r="H85" i="2" s="1"/>
  <c r="BU83" i="2"/>
  <c r="O83" i="2"/>
  <c r="AZ84" i="2"/>
  <c r="V84" i="2"/>
  <c r="BM83" i="2"/>
  <c r="BR83" i="2" s="1"/>
  <c r="AW84" i="2"/>
  <c r="BG84" i="2"/>
  <c r="I85" i="2" s="1"/>
  <c r="AM84" i="2"/>
  <c r="AR84" i="2"/>
  <c r="X84" i="2"/>
  <c r="BB84" i="2"/>
  <c r="AH84" i="2"/>
  <c r="BV83" i="2"/>
  <c r="AP84" i="2" l="1"/>
  <c r="AU84" i="2"/>
  <c r="BJ84" i="2" s="1"/>
  <c r="BE84" i="2"/>
  <c r="G85" i="2" s="1"/>
  <c r="AK84" i="2"/>
  <c r="AA84" i="2"/>
  <c r="AD84" i="2" s="1"/>
  <c r="BT83" i="2"/>
  <c r="L84" i="2" s="1"/>
  <c r="BL84" i="2"/>
  <c r="BS83" i="2"/>
  <c r="T83" i="2"/>
  <c r="AT84" i="2"/>
  <c r="U84" i="2"/>
  <c r="Y84" i="2" s="1"/>
  <c r="AE84" i="2"/>
  <c r="BD84" i="2"/>
  <c r="AY84" i="2"/>
  <c r="BC84" i="2" s="1"/>
  <c r="AJ84" i="2"/>
  <c r="AO84" i="2"/>
  <c r="CE84" i="2"/>
  <c r="N84" i="2"/>
  <c r="CA84" i="2"/>
  <c r="BK84" i="2"/>
  <c r="CF84" i="2"/>
  <c r="BZ84" i="2"/>
  <c r="M84" i="2"/>
  <c r="BQ84" i="2"/>
  <c r="BO84" i="2"/>
  <c r="BP84" i="2"/>
  <c r="R84" i="2" l="1"/>
  <c r="S84" i="2"/>
  <c r="Q84" i="2"/>
  <c r="CK84" i="2"/>
  <c r="CL84" i="2"/>
  <c r="CJ84" i="2"/>
  <c r="BY84" i="2"/>
  <c r="AX84" i="2"/>
  <c r="CD84" i="2"/>
  <c r="AS84" i="2"/>
  <c r="BX84" i="2"/>
  <c r="BH84" i="2"/>
  <c r="F85" i="2"/>
  <c r="AN84" i="2"/>
  <c r="CC84" i="2"/>
  <c r="BI84" i="2"/>
  <c r="AI84" i="2"/>
  <c r="BW83" i="2"/>
  <c r="CH83" i="2" s="1"/>
  <c r="K84" i="2"/>
  <c r="P84" i="2" s="1"/>
  <c r="BN84" i="2"/>
  <c r="Z85" i="2" l="1"/>
  <c r="CG84" i="2"/>
  <c r="CI84" i="2"/>
  <c r="CM84" i="2" s="1"/>
  <c r="V85" i="2"/>
  <c r="AB85" i="2"/>
  <c r="AC85" i="2"/>
  <c r="AH85" i="2"/>
  <c r="BU84" i="2"/>
  <c r="M85" i="2" s="1"/>
  <c r="BT84" i="2"/>
  <c r="L85" i="2" s="1"/>
  <c r="BV84" i="2"/>
  <c r="N85" i="2" s="1"/>
  <c r="AU85" i="2"/>
  <c r="AP85" i="2"/>
  <c r="X85" i="2"/>
  <c r="AW85" i="2"/>
  <c r="AR85" i="2"/>
  <c r="BB85" i="2"/>
  <c r="AM85" i="2"/>
  <c r="BG85" i="2"/>
  <c r="I86" i="2" s="1"/>
  <c r="AQ85" i="2"/>
  <c r="AL85" i="2"/>
  <c r="AG85" i="2"/>
  <c r="BF85" i="2"/>
  <c r="H86" i="2" s="1"/>
  <c r="AV85" i="2"/>
  <c r="BA85" i="2"/>
  <c r="W85" i="2"/>
  <c r="J85" i="2"/>
  <c r="O84" i="2"/>
  <c r="BM84" i="2"/>
  <c r="BR84" i="2" s="1"/>
  <c r="AK85" i="2" l="1"/>
  <c r="CD85" i="2" s="1"/>
  <c r="AZ85" i="2"/>
  <c r="AF85" i="2"/>
  <c r="AA85" i="2"/>
  <c r="Q85" i="2" s="1"/>
  <c r="BE85" i="2"/>
  <c r="G86" i="2" s="1"/>
  <c r="CE85" i="2"/>
  <c r="BL85" i="2"/>
  <c r="CF85" i="2"/>
  <c r="CA85" i="2"/>
  <c r="BZ85" i="2"/>
  <c r="BK85" i="2"/>
  <c r="T84" i="2"/>
  <c r="AT85" i="2"/>
  <c r="AX85" i="2" s="1"/>
  <c r="AE85" i="2"/>
  <c r="AY85" i="2"/>
  <c r="U85" i="2"/>
  <c r="Y85" i="2" s="1"/>
  <c r="AO85" i="2"/>
  <c r="BD85" i="2"/>
  <c r="AJ85" i="2"/>
  <c r="BS84" i="2"/>
  <c r="BP85" i="2"/>
  <c r="BQ85" i="2"/>
  <c r="S85" i="2" l="1"/>
  <c r="R85" i="2"/>
  <c r="AB86" i="2" s="1"/>
  <c r="CK85" i="2"/>
  <c r="CL85" i="2"/>
  <c r="BC85" i="2"/>
  <c r="BJ85" i="2"/>
  <c r="BY85" i="2"/>
  <c r="AN85" i="2"/>
  <c r="CC85" i="2"/>
  <c r="CG85" i="2" s="1"/>
  <c r="BH85" i="2"/>
  <c r="F86" i="2"/>
  <c r="AS85" i="2"/>
  <c r="BX85" i="2"/>
  <c r="BI85" i="2"/>
  <c r="AI85" i="2"/>
  <c r="BW84" i="2"/>
  <c r="CH84" i="2" s="1"/>
  <c r="K85" i="2"/>
  <c r="P85" i="2" s="1"/>
  <c r="AD85" i="2"/>
  <c r="BO85" i="2"/>
  <c r="BN85" i="2"/>
  <c r="CI85" i="2" l="1"/>
  <c r="CJ85" i="2"/>
  <c r="Z86" i="2"/>
  <c r="AA86" i="2"/>
  <c r="AC86" i="2"/>
  <c r="BE86" i="2"/>
  <c r="G87" i="2" s="1"/>
  <c r="BG86" i="2"/>
  <c r="I87" i="2" s="1"/>
  <c r="AK86" i="2"/>
  <c r="BT85" i="2"/>
  <c r="L86" i="2" s="1"/>
  <c r="AU86" i="2"/>
  <c r="V86" i="2"/>
  <c r="AF86" i="2"/>
  <c r="AP86" i="2"/>
  <c r="AZ86" i="2"/>
  <c r="BV85" i="2"/>
  <c r="N86" i="2" s="1"/>
  <c r="AR86" i="2"/>
  <c r="AM86" i="2"/>
  <c r="X86" i="2"/>
  <c r="AH86" i="2"/>
  <c r="BB86" i="2"/>
  <c r="AW86" i="2"/>
  <c r="AV86" i="2"/>
  <c r="W86" i="2"/>
  <c r="BA86" i="2"/>
  <c r="AQ86" i="2"/>
  <c r="AG86" i="2"/>
  <c r="AL86" i="2"/>
  <c r="BF86" i="2"/>
  <c r="H87" i="2" s="1"/>
  <c r="BU85" i="2"/>
  <c r="O85" i="2"/>
  <c r="BM85" i="2"/>
  <c r="BR85" i="2" s="1"/>
  <c r="J86" i="2"/>
  <c r="S86" i="2" l="1"/>
  <c r="Q86" i="2"/>
  <c r="CM85" i="2"/>
  <c r="CA86" i="2"/>
  <c r="CD86" i="2"/>
  <c r="BJ86" i="2"/>
  <c r="BK86" i="2"/>
  <c r="BY86" i="2"/>
  <c r="BL86" i="2"/>
  <c r="CF86" i="2"/>
  <c r="CE86" i="2"/>
  <c r="M86" i="2"/>
  <c r="R86" i="2" s="1"/>
  <c r="T85" i="2"/>
  <c r="U86" i="2"/>
  <c r="Y86" i="2" s="1"/>
  <c r="AJ86" i="2"/>
  <c r="AO86" i="2"/>
  <c r="AE86" i="2"/>
  <c r="BD86" i="2"/>
  <c r="AD86" i="2"/>
  <c r="AY86" i="2"/>
  <c r="BC86" i="2" s="1"/>
  <c r="AT86" i="2"/>
  <c r="AX86" i="2" s="1"/>
  <c r="BS85" i="2"/>
  <c r="BZ86" i="2"/>
  <c r="BQ86" i="2"/>
  <c r="BP86" i="2"/>
  <c r="BO86" i="2"/>
  <c r="CL86" i="2" l="1"/>
  <c r="CJ86" i="2"/>
  <c r="CK86" i="2"/>
  <c r="AN86" i="2"/>
  <c r="CC86" i="2"/>
  <c r="CG86" i="2" s="1"/>
  <c r="BW85" i="2"/>
  <c r="CH85" i="2" s="1"/>
  <c r="K86" i="2"/>
  <c r="P86" i="2" s="1"/>
  <c r="BH86" i="2"/>
  <c r="F87" i="2"/>
  <c r="BI86" i="2"/>
  <c r="AI86" i="2"/>
  <c r="AS86" i="2"/>
  <c r="BX86" i="2"/>
  <c r="BN86" i="2"/>
  <c r="CI86" i="2" l="1"/>
  <c r="CM86" i="2" s="1"/>
  <c r="AF87" i="2"/>
  <c r="Z87" i="2"/>
  <c r="AB87" i="2"/>
  <c r="AC87" i="2"/>
  <c r="AA87" i="2"/>
  <c r="AK87" i="2"/>
  <c r="BT86" i="2"/>
  <c r="X87" i="2"/>
  <c r="AW87" i="2"/>
  <c r="AM87" i="2"/>
  <c r="AH87" i="2"/>
  <c r="BB87" i="2"/>
  <c r="AR87" i="2"/>
  <c r="BG87" i="2"/>
  <c r="I88" i="2" s="1"/>
  <c r="BV86" i="2"/>
  <c r="J87" i="2"/>
  <c r="AQ87" i="2"/>
  <c r="W87" i="2"/>
  <c r="AG87" i="2"/>
  <c r="AV87" i="2"/>
  <c r="BF87" i="2"/>
  <c r="H88" i="2" s="1"/>
  <c r="BA87" i="2"/>
  <c r="AL87" i="2"/>
  <c r="BU86" i="2"/>
  <c r="BM86" i="2"/>
  <c r="BR86" i="2" s="1"/>
  <c r="O86" i="2"/>
  <c r="AU87" i="2" l="1"/>
  <c r="BE87" i="2"/>
  <c r="G88" i="2" s="1"/>
  <c r="AZ87" i="2"/>
  <c r="V87" i="2"/>
  <c r="AP87" i="2"/>
  <c r="CE87" i="2"/>
  <c r="BK87" i="2"/>
  <c r="CA87" i="2"/>
  <c r="CF87" i="2"/>
  <c r="T86" i="2"/>
  <c r="AJ87" i="2"/>
  <c r="AT87" i="2"/>
  <c r="U87" i="2"/>
  <c r="AE87" i="2"/>
  <c r="AY87" i="2"/>
  <c r="AO87" i="2"/>
  <c r="AD87" i="2"/>
  <c r="BD87" i="2"/>
  <c r="BS86" i="2"/>
  <c r="M87" i="2"/>
  <c r="R87" i="2" s="1"/>
  <c r="BZ87" i="2"/>
  <c r="N87" i="2"/>
  <c r="S87" i="2" s="1"/>
  <c r="BL87" i="2"/>
  <c r="L87" i="2"/>
  <c r="Q87" i="2" s="1"/>
  <c r="BP87" i="2"/>
  <c r="BQ87" i="2"/>
  <c r="CL87" i="2" l="1"/>
  <c r="CK87" i="2"/>
  <c r="BC87" i="2"/>
  <c r="BJ87" i="2"/>
  <c r="BY87" i="2"/>
  <c r="AX87" i="2"/>
  <c r="Y87" i="2"/>
  <c r="CD87" i="2"/>
  <c r="AS87" i="2"/>
  <c r="BX87" i="2"/>
  <c r="BW86" i="2"/>
  <c r="CH86" i="2" s="1"/>
  <c r="K87" i="2"/>
  <c r="P87" i="2" s="1"/>
  <c r="AN87" i="2"/>
  <c r="CC87" i="2"/>
  <c r="BH87" i="2"/>
  <c r="F88" i="2"/>
  <c r="BI87" i="2"/>
  <c r="AI87" i="2"/>
  <c r="BO87" i="2"/>
  <c r="BN87" i="2"/>
  <c r="CG87" i="2" l="1"/>
  <c r="CI87" i="2"/>
  <c r="CJ87" i="2"/>
  <c r="AP88" i="2"/>
  <c r="Z88" i="2"/>
  <c r="AC88" i="2"/>
  <c r="AB88" i="2"/>
  <c r="AA88" i="2"/>
  <c r="AW88" i="2"/>
  <c r="BU87" i="2"/>
  <c r="M88" i="2" s="1"/>
  <c r="BV87" i="2"/>
  <c r="N88" i="2" s="1"/>
  <c r="BA88" i="2"/>
  <c r="AL88" i="2"/>
  <c r="W88" i="2"/>
  <c r="BF88" i="2"/>
  <c r="H89" i="2" s="1"/>
  <c r="AG88" i="2"/>
  <c r="AQ88" i="2"/>
  <c r="AV88" i="2"/>
  <c r="BG88" i="2"/>
  <c r="I89" i="2" s="1"/>
  <c r="AR88" i="2"/>
  <c r="X88" i="2"/>
  <c r="AM88" i="2"/>
  <c r="AH88" i="2"/>
  <c r="BB88" i="2"/>
  <c r="BT87" i="2"/>
  <c r="L88" i="2" s="1"/>
  <c r="AU88" i="2"/>
  <c r="BE88" i="2"/>
  <c r="G89" i="2" s="1"/>
  <c r="AF88" i="2"/>
  <c r="V88" i="2"/>
  <c r="BM87" i="2"/>
  <c r="BR87" i="2" s="1"/>
  <c r="J88" i="2"/>
  <c r="O87" i="2"/>
  <c r="S88" i="2" l="1"/>
  <c r="R88" i="2"/>
  <c r="Q88" i="2"/>
  <c r="CM87" i="2"/>
  <c r="AZ88" i="2"/>
  <c r="BY88" i="2" s="1"/>
  <c r="AK88" i="2"/>
  <c r="CD88" i="2" s="1"/>
  <c r="CA88" i="2"/>
  <c r="BK88" i="2"/>
  <c r="CF88" i="2"/>
  <c r="BL88" i="2"/>
  <c r="CE88" i="2"/>
  <c r="BZ88" i="2"/>
  <c r="T87" i="2"/>
  <c r="AJ88" i="2"/>
  <c r="U88" i="2"/>
  <c r="Y88" i="2" s="1"/>
  <c r="AY88" i="2"/>
  <c r="AE88" i="2"/>
  <c r="AT88" i="2"/>
  <c r="AX88" i="2" s="1"/>
  <c r="AO88" i="2"/>
  <c r="BD88" i="2"/>
  <c r="BS87" i="2"/>
  <c r="BP88" i="2"/>
  <c r="BQ88" i="2"/>
  <c r="CK88" i="2" l="1"/>
  <c r="CL88" i="2"/>
  <c r="BC88" i="2"/>
  <c r="BJ88" i="2"/>
  <c r="AB89" i="2"/>
  <c r="AD88" i="2"/>
  <c r="K88" i="2"/>
  <c r="P88" i="2" s="1"/>
  <c r="BW87" i="2"/>
  <c r="CH87" i="2" s="1"/>
  <c r="BI88" i="2"/>
  <c r="AI88" i="2"/>
  <c r="AN88" i="2"/>
  <c r="CC88" i="2"/>
  <c r="CG88" i="2" s="1"/>
  <c r="BH88" i="2"/>
  <c r="F89" i="2"/>
  <c r="AS88" i="2"/>
  <c r="BX88" i="2"/>
  <c r="BO88" i="2"/>
  <c r="BN88" i="2"/>
  <c r="CJ88" i="2" l="1"/>
  <c r="CI88" i="2"/>
  <c r="AA89" i="2"/>
  <c r="AC89" i="2"/>
  <c r="Z89" i="2"/>
  <c r="AU89" i="2"/>
  <c r="BT88" i="2"/>
  <c r="L89" i="2" s="1"/>
  <c r="V89" i="2"/>
  <c r="BE89" i="2"/>
  <c r="G90" i="2" s="1"/>
  <c r="AK89" i="2"/>
  <c r="AF89" i="2"/>
  <c r="J89" i="2"/>
  <c r="O88" i="2"/>
  <c r="BB89" i="2"/>
  <c r="X89" i="2"/>
  <c r="BG89" i="2"/>
  <c r="I90" i="2" s="1"/>
  <c r="AW89" i="2"/>
  <c r="AR89" i="2"/>
  <c r="AH89" i="2"/>
  <c r="AM89" i="2"/>
  <c r="BV88" i="2"/>
  <c r="BM88" i="2"/>
  <c r="BR88" i="2" s="1"/>
  <c r="AQ89" i="2"/>
  <c r="AG89" i="2"/>
  <c r="AL89" i="2"/>
  <c r="AV89" i="2"/>
  <c r="BA89" i="2"/>
  <c r="BF89" i="2"/>
  <c r="H90" i="2" s="1"/>
  <c r="W89" i="2"/>
  <c r="BU88" i="2"/>
  <c r="Q89" i="2" l="1"/>
  <c r="CM88" i="2"/>
  <c r="AP89" i="2"/>
  <c r="CD89" i="2" s="1"/>
  <c r="AZ89" i="2"/>
  <c r="BJ89" i="2" s="1"/>
  <c r="CA89" i="2"/>
  <c r="BL89" i="2"/>
  <c r="BK89" i="2"/>
  <c r="CF89" i="2"/>
  <c r="N89" i="2"/>
  <c r="S89" i="2" s="1"/>
  <c r="BZ89" i="2"/>
  <c r="M89" i="2"/>
  <c r="R89" i="2" s="1"/>
  <c r="CE89" i="2"/>
  <c r="T88" i="2"/>
  <c r="AY89" i="2"/>
  <c r="AJ89" i="2"/>
  <c r="AD89" i="2"/>
  <c r="AE89" i="2"/>
  <c r="U89" i="2"/>
  <c r="Y89" i="2" s="1"/>
  <c r="BD89" i="2"/>
  <c r="AO89" i="2"/>
  <c r="AT89" i="2"/>
  <c r="AX89" i="2" s="1"/>
  <c r="BS88" i="2"/>
  <c r="BQ89" i="2"/>
  <c r="BP89" i="2"/>
  <c r="BO89" i="2"/>
  <c r="CJ89" i="2" l="1"/>
  <c r="CK89" i="2"/>
  <c r="CL89" i="2"/>
  <c r="BY89" i="2"/>
  <c r="BC89" i="2"/>
  <c r="AI89" i="2"/>
  <c r="BI89" i="2"/>
  <c r="AS89" i="2"/>
  <c r="BX89" i="2"/>
  <c r="BH89" i="2"/>
  <c r="F90" i="2"/>
  <c r="AN89" i="2"/>
  <c r="CC89" i="2"/>
  <c r="CG89" i="2" s="1"/>
  <c r="BW88" i="2"/>
  <c r="CH88" i="2" s="1"/>
  <c r="K89" i="2"/>
  <c r="P89" i="2" s="1"/>
  <c r="BN89" i="2"/>
  <c r="CI89" i="2" l="1"/>
  <c r="CM89" i="2" s="1"/>
  <c r="Z90" i="2"/>
  <c r="AA90" i="2"/>
  <c r="AB90" i="2"/>
  <c r="AC90" i="2"/>
  <c r="BG90" i="2"/>
  <c r="I91" i="2" s="1"/>
  <c r="AW90" i="2"/>
  <c r="AM90" i="2"/>
  <c r="X90" i="2"/>
  <c r="AR90" i="2"/>
  <c r="AH90" i="2"/>
  <c r="BB90" i="2"/>
  <c r="BV89" i="2"/>
  <c r="J90" i="2"/>
  <c r="BE90" i="2"/>
  <c r="G91" i="2" s="1"/>
  <c r="AU90" i="2"/>
  <c r="AZ90" i="2"/>
  <c r="V90" i="2"/>
  <c r="AF90" i="2"/>
  <c r="AK90" i="2"/>
  <c r="AP90" i="2"/>
  <c r="BT89" i="2"/>
  <c r="O89" i="2"/>
  <c r="AV90" i="2"/>
  <c r="AG90" i="2"/>
  <c r="AQ90" i="2"/>
  <c r="W90" i="2"/>
  <c r="BA90" i="2"/>
  <c r="AL90" i="2"/>
  <c r="BF90" i="2"/>
  <c r="H91" i="2" s="1"/>
  <c r="BU89" i="2"/>
  <c r="BM89" i="2"/>
  <c r="BR89" i="2" s="1"/>
  <c r="CA90" i="2" l="1"/>
  <c r="CE90" i="2"/>
  <c r="BJ90" i="2"/>
  <c r="BY90" i="2"/>
  <c r="CD90" i="2"/>
  <c r="L90" i="2"/>
  <c r="Q90" i="2" s="1"/>
  <c r="CF90" i="2"/>
  <c r="M90" i="2"/>
  <c r="R90" i="2" s="1"/>
  <c r="BL90" i="2"/>
  <c r="BZ90" i="2"/>
  <c r="T89" i="2"/>
  <c r="BD90" i="2"/>
  <c r="AJ90" i="2"/>
  <c r="AY90" i="2"/>
  <c r="BC90" i="2" s="1"/>
  <c r="AT90" i="2"/>
  <c r="AX90" i="2" s="1"/>
  <c r="AO90" i="2"/>
  <c r="AE90" i="2"/>
  <c r="AD90" i="2"/>
  <c r="U90" i="2"/>
  <c r="Y90" i="2" s="1"/>
  <c r="BS89" i="2"/>
  <c r="BK90" i="2"/>
  <c r="N90" i="2"/>
  <c r="S90" i="2" s="1"/>
  <c r="BQ90" i="2"/>
  <c r="BP90" i="2"/>
  <c r="BO90" i="2"/>
  <c r="CK90" i="2" l="1"/>
  <c r="CJ90" i="2"/>
  <c r="CL90" i="2"/>
  <c r="BI90" i="2"/>
  <c r="AI90" i="2"/>
  <c r="AN90" i="2"/>
  <c r="CC90" i="2"/>
  <c r="CG90" i="2" s="1"/>
  <c r="BW89" i="2"/>
  <c r="CH89" i="2" s="1"/>
  <c r="K90" i="2"/>
  <c r="P90" i="2" s="1"/>
  <c r="AS90" i="2"/>
  <c r="BX90" i="2"/>
  <c r="F91" i="2"/>
  <c r="BH90" i="2"/>
  <c r="BN90" i="2"/>
  <c r="CI90" i="2" l="1"/>
  <c r="CM90" i="2" s="1"/>
  <c r="Z91" i="2"/>
  <c r="AB91" i="2"/>
  <c r="AC91" i="2"/>
  <c r="AA91" i="2"/>
  <c r="BU90" i="2"/>
  <c r="M91" i="2" s="1"/>
  <c r="BG91" i="2"/>
  <c r="I92" i="2" s="1"/>
  <c r="AL91" i="2"/>
  <c r="AQ91" i="2"/>
  <c r="AG91" i="2"/>
  <c r="W91" i="2"/>
  <c r="BF91" i="2"/>
  <c r="H92" i="2" s="1"/>
  <c r="BA91" i="2"/>
  <c r="AV91" i="2"/>
  <c r="BB91" i="2"/>
  <c r="BV90" i="2"/>
  <c r="N91" i="2" s="1"/>
  <c r="X91" i="2"/>
  <c r="AR91" i="2"/>
  <c r="AM91" i="2"/>
  <c r="AW91" i="2"/>
  <c r="AH91" i="2"/>
  <c r="AP91" i="2"/>
  <c r="AZ91" i="2"/>
  <c r="V91" i="2"/>
  <c r="AU91" i="2"/>
  <c r="AK91" i="2"/>
  <c r="BE91" i="2"/>
  <c r="G92" i="2" s="1"/>
  <c r="AF91" i="2"/>
  <c r="BT90" i="2"/>
  <c r="BM90" i="2"/>
  <c r="BR90" i="2" s="1"/>
  <c r="O90" i="2"/>
  <c r="J91" i="2"/>
  <c r="S91" i="2" l="1"/>
  <c r="R91" i="2"/>
  <c r="CE91" i="2"/>
  <c r="BZ91" i="2"/>
  <c r="BL91" i="2"/>
  <c r="BJ91" i="2"/>
  <c r="BK91" i="2"/>
  <c r="CF91" i="2"/>
  <c r="CA91" i="2"/>
  <c r="CD91" i="2"/>
  <c r="BY91" i="2"/>
  <c r="L91" i="2"/>
  <c r="Q91" i="2" s="1"/>
  <c r="T90" i="2"/>
  <c r="AE91" i="2"/>
  <c r="BD91" i="2"/>
  <c r="AY91" i="2"/>
  <c r="BC91" i="2" s="1"/>
  <c r="U91" i="2"/>
  <c r="Y91" i="2" s="1"/>
  <c r="AT91" i="2"/>
  <c r="AX91" i="2" s="1"/>
  <c r="AO91" i="2"/>
  <c r="AJ91" i="2"/>
  <c r="BS90" i="2"/>
  <c r="BP91" i="2"/>
  <c r="BQ91" i="2"/>
  <c r="BO91" i="2"/>
  <c r="CK91" i="2" l="1"/>
  <c r="CJ91" i="2"/>
  <c r="CL91" i="2"/>
  <c r="AB92" i="2"/>
  <c r="BH91" i="2"/>
  <c r="F92" i="2"/>
  <c r="BW90" i="2"/>
  <c r="CH90" i="2" s="1"/>
  <c r="K91" i="2"/>
  <c r="P91" i="2" s="1"/>
  <c r="AI91" i="2"/>
  <c r="BI91" i="2"/>
  <c r="AN91" i="2"/>
  <c r="CC91" i="2"/>
  <c r="CG91" i="2" s="1"/>
  <c r="AD91" i="2"/>
  <c r="AS91" i="2"/>
  <c r="BX91" i="2"/>
  <c r="BN91" i="2"/>
  <c r="CI91" i="2" l="1"/>
  <c r="CM91" i="2" s="1"/>
  <c r="AA92" i="2"/>
  <c r="Z92" i="2"/>
  <c r="AC92" i="2"/>
  <c r="BA92" i="2"/>
  <c r="AV92" i="2"/>
  <c r="AL92" i="2"/>
  <c r="BF92" i="2"/>
  <c r="H93" i="2" s="1"/>
  <c r="AG92" i="2"/>
  <c r="W92" i="2"/>
  <c r="AQ92" i="2"/>
  <c r="BU91" i="2"/>
  <c r="AF92" i="2"/>
  <c r="AU92" i="2"/>
  <c r="AP92" i="2"/>
  <c r="BE92" i="2"/>
  <c r="G93" i="2" s="1"/>
  <c r="AK92" i="2"/>
  <c r="V92" i="2"/>
  <c r="BT91" i="2"/>
  <c r="AM92" i="2"/>
  <c r="AH92" i="2"/>
  <c r="BG92" i="2"/>
  <c r="I93" i="2" s="1"/>
  <c r="X92" i="2"/>
  <c r="BB92" i="2"/>
  <c r="AR92" i="2"/>
  <c r="AW92" i="2"/>
  <c r="BV91" i="2"/>
  <c r="BM91" i="2"/>
  <c r="BR91" i="2" s="1"/>
  <c r="J92" i="2"/>
  <c r="O91" i="2"/>
  <c r="AZ92" i="2" l="1"/>
  <c r="BJ92" i="2" s="1"/>
  <c r="BK92" i="2"/>
  <c r="CA92" i="2"/>
  <c r="BZ92" i="2"/>
  <c r="BL92" i="2"/>
  <c r="T91" i="2"/>
  <c r="AO92" i="2"/>
  <c r="AJ92" i="2"/>
  <c r="AE92" i="2"/>
  <c r="U92" i="2"/>
  <c r="Y92" i="2" s="1"/>
  <c r="BD92" i="2"/>
  <c r="AT92" i="2"/>
  <c r="AX92" i="2" s="1"/>
  <c r="AD92" i="2"/>
  <c r="AY92" i="2"/>
  <c r="BS91" i="2"/>
  <c r="N92" i="2"/>
  <c r="S92" i="2" s="1"/>
  <c r="CF92" i="2"/>
  <c r="CD92" i="2"/>
  <c r="M92" i="2"/>
  <c r="R92" i="2" s="1"/>
  <c r="CE92" i="2"/>
  <c r="L92" i="2"/>
  <c r="Q92" i="2" s="1"/>
  <c r="BO92" i="2"/>
  <c r="BQ92" i="2"/>
  <c r="BP92" i="2"/>
  <c r="CJ92" i="2" l="1"/>
  <c r="CK92" i="2"/>
  <c r="CL92" i="2"/>
  <c r="BC92" i="2"/>
  <c r="BY92" i="2"/>
  <c r="BI92" i="2"/>
  <c r="AI92" i="2"/>
  <c r="AN92" i="2"/>
  <c r="CC92" i="2"/>
  <c r="CG92" i="2" s="1"/>
  <c r="K92" i="2"/>
  <c r="P92" i="2" s="1"/>
  <c r="BW91" i="2"/>
  <c r="CH91" i="2" s="1"/>
  <c r="BH92" i="2"/>
  <c r="F93" i="2"/>
  <c r="AS92" i="2"/>
  <c r="BX92" i="2"/>
  <c r="BN92" i="2"/>
  <c r="CI92" i="2" l="1"/>
  <c r="CM92" i="2" s="1"/>
  <c r="AC93" i="2"/>
  <c r="Z93" i="2"/>
  <c r="AA93" i="2"/>
  <c r="AB93" i="2"/>
  <c r="BU92" i="2"/>
  <c r="M93" i="2" s="1"/>
  <c r="BT92" i="2"/>
  <c r="L93" i="2" s="1"/>
  <c r="BV92" i="2"/>
  <c r="N93" i="2" s="1"/>
  <c r="AH93" i="2"/>
  <c r="BG93" i="2"/>
  <c r="I94" i="2" s="1"/>
  <c r="AR93" i="2"/>
  <c r="AW93" i="2"/>
  <c r="AP93" i="2"/>
  <c r="AM93" i="2"/>
  <c r="X93" i="2"/>
  <c r="BB93" i="2"/>
  <c r="AK93" i="2"/>
  <c r="AU93" i="2"/>
  <c r="BE93" i="2"/>
  <c r="G94" i="2" s="1"/>
  <c r="AF93" i="2"/>
  <c r="AZ93" i="2"/>
  <c r="V93" i="2"/>
  <c r="AG93" i="2"/>
  <c r="BA93" i="2"/>
  <c r="AV93" i="2"/>
  <c r="AL93" i="2"/>
  <c r="W93" i="2"/>
  <c r="AQ93" i="2"/>
  <c r="BF93" i="2"/>
  <c r="H94" i="2" s="1"/>
  <c r="BM92" i="2"/>
  <c r="BR92" i="2" s="1"/>
  <c r="J93" i="2"/>
  <c r="O92" i="2"/>
  <c r="S93" i="2" l="1"/>
  <c r="R93" i="2"/>
  <c r="Q93" i="2"/>
  <c r="CF93" i="2"/>
  <c r="BL93" i="2"/>
  <c r="CA93" i="2"/>
  <c r="CD93" i="2"/>
  <c r="CE93" i="2"/>
  <c r="BY93" i="2"/>
  <c r="BK93" i="2"/>
  <c r="BJ93" i="2"/>
  <c r="BZ93" i="2"/>
  <c r="T92" i="2"/>
  <c r="AE93" i="2"/>
  <c r="AO93" i="2"/>
  <c r="U93" i="2"/>
  <c r="Y93" i="2" s="1"/>
  <c r="BD93" i="2"/>
  <c r="AY93" i="2"/>
  <c r="BC93" i="2" s="1"/>
  <c r="AJ93" i="2"/>
  <c r="AT93" i="2"/>
  <c r="AX93" i="2" s="1"/>
  <c r="BS92" i="2"/>
  <c r="BQ93" i="2"/>
  <c r="BP93" i="2"/>
  <c r="BO93" i="2"/>
  <c r="CL93" i="2" l="1"/>
  <c r="CJ93" i="2"/>
  <c r="CK93" i="2"/>
  <c r="AC94" i="2"/>
  <c r="AI93" i="2"/>
  <c r="BI93" i="2"/>
  <c r="BW92" i="2"/>
  <c r="CH92" i="2" s="1"/>
  <c r="K93" i="2"/>
  <c r="P93" i="2" s="1"/>
  <c r="BH93" i="2"/>
  <c r="F94" i="2"/>
  <c r="AD93" i="2"/>
  <c r="AN93" i="2"/>
  <c r="CC93" i="2"/>
  <c r="CG93" i="2" s="1"/>
  <c r="BX93" i="2"/>
  <c r="AS93" i="2"/>
  <c r="BN93" i="2"/>
  <c r="CI93" i="2" l="1"/>
  <c r="CM93" i="2" s="1"/>
  <c r="Z94" i="2"/>
  <c r="AA94" i="2"/>
  <c r="AB94" i="2"/>
  <c r="AZ94" i="2"/>
  <c r="BE94" i="2"/>
  <c r="G95" i="2" s="1"/>
  <c r="AK94" i="2"/>
  <c r="V94" i="2"/>
  <c r="AP94" i="2"/>
  <c r="AF94" i="2"/>
  <c r="AU94" i="2"/>
  <c r="BT93" i="2"/>
  <c r="J94" i="2"/>
  <c r="AG94" i="2"/>
  <c r="AL94" i="2"/>
  <c r="AV94" i="2"/>
  <c r="AQ94" i="2"/>
  <c r="BF94" i="2"/>
  <c r="H95" i="2" s="1"/>
  <c r="BA94" i="2"/>
  <c r="W94" i="2"/>
  <c r="BU93" i="2"/>
  <c r="BM93" i="2"/>
  <c r="BR93" i="2" s="1"/>
  <c r="AM94" i="2"/>
  <c r="AR94" i="2"/>
  <c r="X94" i="2"/>
  <c r="AH94" i="2"/>
  <c r="BB94" i="2"/>
  <c r="AW94" i="2"/>
  <c r="BG94" i="2"/>
  <c r="I95" i="2" s="1"/>
  <c r="BV93" i="2"/>
  <c r="O93" i="2"/>
  <c r="BY94" i="2" l="1"/>
  <c r="CE94" i="2"/>
  <c r="CA94" i="2"/>
  <c r="BZ94" i="2"/>
  <c r="CF94" i="2"/>
  <c r="BK94" i="2"/>
  <c r="L94" i="2"/>
  <c r="Q94" i="2" s="1"/>
  <c r="BL94" i="2"/>
  <c r="CD94" i="2"/>
  <c r="M94" i="2"/>
  <c r="R94" i="2" s="1"/>
  <c r="BJ94" i="2"/>
  <c r="T93" i="2"/>
  <c r="AO94" i="2"/>
  <c r="U94" i="2"/>
  <c r="Y94" i="2" s="1"/>
  <c r="AT94" i="2"/>
  <c r="AX94" i="2" s="1"/>
  <c r="AE94" i="2"/>
  <c r="AY94" i="2"/>
  <c r="BC94" i="2" s="1"/>
  <c r="AD94" i="2"/>
  <c r="AJ94" i="2"/>
  <c r="BD94" i="2"/>
  <c r="BS93" i="2"/>
  <c r="N94" i="2"/>
  <c r="S94" i="2" s="1"/>
  <c r="BP94" i="2"/>
  <c r="BQ94" i="2"/>
  <c r="BO94" i="2"/>
  <c r="CJ94" i="2" l="1"/>
  <c r="CL94" i="2"/>
  <c r="CK94" i="2"/>
  <c r="BX94" i="2"/>
  <c r="AS94" i="2"/>
  <c r="BW93" i="2"/>
  <c r="CH93" i="2" s="1"/>
  <c r="K94" i="2"/>
  <c r="P94" i="2" s="1"/>
  <c r="F95" i="2"/>
  <c r="BH94" i="2"/>
  <c r="BI94" i="2"/>
  <c r="AI94" i="2"/>
  <c r="AN94" i="2"/>
  <c r="CC94" i="2"/>
  <c r="CG94" i="2" s="1"/>
  <c r="BN94" i="2"/>
  <c r="CI94" i="2" l="1"/>
  <c r="CM94" i="2" s="1"/>
  <c r="Z95" i="2"/>
  <c r="AC95" i="2"/>
  <c r="AB95" i="2"/>
  <c r="AA95" i="2"/>
  <c r="BV94" i="2"/>
  <c r="N95" i="2" s="1"/>
  <c r="AH95" i="2"/>
  <c r="AR95" i="2"/>
  <c r="BG95" i="2"/>
  <c r="I96" i="2" s="1"/>
  <c r="AW95" i="2"/>
  <c r="X95" i="2"/>
  <c r="BB95" i="2"/>
  <c r="AM95" i="2"/>
  <c r="BM94" i="2"/>
  <c r="BR94" i="2" s="1"/>
  <c r="BA95" i="2"/>
  <c r="AG95" i="2"/>
  <c r="BF95" i="2"/>
  <c r="H96" i="2" s="1"/>
  <c r="AL95" i="2"/>
  <c r="W95" i="2"/>
  <c r="AV95" i="2"/>
  <c r="AQ95" i="2"/>
  <c r="BU94" i="2"/>
  <c r="J95" i="2"/>
  <c r="AP95" i="2"/>
  <c r="BE95" i="2"/>
  <c r="G96" i="2" s="1"/>
  <c r="AZ95" i="2"/>
  <c r="AF95" i="2"/>
  <c r="AU95" i="2"/>
  <c r="AK95" i="2"/>
  <c r="V95" i="2"/>
  <c r="BT94" i="2"/>
  <c r="O94" i="2"/>
  <c r="S95" i="2" l="1"/>
  <c r="CF95" i="2"/>
  <c r="CA95" i="2"/>
  <c r="BL95" i="2"/>
  <c r="BZ95" i="2"/>
  <c r="CD95" i="2"/>
  <c r="BK95" i="2"/>
  <c r="M95" i="2"/>
  <c r="R95" i="2" s="1"/>
  <c r="L95" i="2"/>
  <c r="Q95" i="2" s="1"/>
  <c r="BY95" i="2"/>
  <c r="CE95" i="2"/>
  <c r="T94" i="2"/>
  <c r="AT95" i="2"/>
  <c r="AX95" i="2" s="1"/>
  <c r="AJ95" i="2"/>
  <c r="AE95" i="2"/>
  <c r="AY95" i="2"/>
  <c r="BC95" i="2" s="1"/>
  <c r="U95" i="2"/>
  <c r="Y95" i="2" s="1"/>
  <c r="AO95" i="2"/>
  <c r="BD95" i="2"/>
  <c r="BS94" i="2"/>
  <c r="BJ95" i="2"/>
  <c r="BP95" i="2"/>
  <c r="BO95" i="2"/>
  <c r="BQ95" i="2"/>
  <c r="CL95" i="2" l="1"/>
  <c r="CK95" i="2"/>
  <c r="CJ95" i="2"/>
  <c r="AC96" i="2"/>
  <c r="AS95" i="2"/>
  <c r="BX95" i="2"/>
  <c r="AN95" i="2"/>
  <c r="CC95" i="2"/>
  <c r="CG95" i="2" s="1"/>
  <c r="K95" i="2"/>
  <c r="P95" i="2" s="1"/>
  <c r="BW94" i="2"/>
  <c r="CH94" i="2" s="1"/>
  <c r="BH95" i="2"/>
  <c r="F96" i="2"/>
  <c r="AD95" i="2"/>
  <c r="BI95" i="2"/>
  <c r="AI95" i="2"/>
  <c r="BN95" i="2"/>
  <c r="CI95" i="2" l="1"/>
  <c r="CM95" i="2" s="1"/>
  <c r="Z96" i="2"/>
  <c r="AB96" i="2"/>
  <c r="AA96" i="2"/>
  <c r="AP96" i="2"/>
  <c r="AZ96" i="2"/>
  <c r="BE96" i="2"/>
  <c r="G97" i="2" s="1"/>
  <c r="AK96" i="2"/>
  <c r="V96" i="2"/>
  <c r="AF96" i="2"/>
  <c r="AU96" i="2"/>
  <c r="BT95" i="2"/>
  <c r="BM95" i="2"/>
  <c r="BR95" i="2" s="1"/>
  <c r="J96" i="2"/>
  <c r="BG96" i="2"/>
  <c r="I97" i="2" s="1"/>
  <c r="AW96" i="2"/>
  <c r="X96" i="2"/>
  <c r="BB96" i="2"/>
  <c r="AR96" i="2"/>
  <c r="AM96" i="2"/>
  <c r="AH96" i="2"/>
  <c r="BV95" i="2"/>
  <c r="AV96" i="2"/>
  <c r="BA96" i="2"/>
  <c r="AQ96" i="2"/>
  <c r="BF96" i="2"/>
  <c r="H97" i="2" s="1"/>
  <c r="AL96" i="2"/>
  <c r="AG96" i="2"/>
  <c r="W96" i="2"/>
  <c r="BU95" i="2"/>
  <c r="O95" i="2"/>
  <c r="BK96" i="2" l="1"/>
  <c r="CA96" i="2"/>
  <c r="CE96" i="2"/>
  <c r="BL96" i="2"/>
  <c r="CF96" i="2"/>
  <c r="CD96" i="2"/>
  <c r="BY96" i="2"/>
  <c r="BZ96" i="2"/>
  <c r="BJ96" i="2"/>
  <c r="T95" i="2"/>
  <c r="AT96" i="2"/>
  <c r="AX96" i="2" s="1"/>
  <c r="AE96" i="2"/>
  <c r="BD96" i="2"/>
  <c r="U96" i="2"/>
  <c r="Y96" i="2" s="1"/>
  <c r="AY96" i="2"/>
  <c r="BC96" i="2" s="1"/>
  <c r="AJ96" i="2"/>
  <c r="AD96" i="2"/>
  <c r="AO96" i="2"/>
  <c r="BS95" i="2"/>
  <c r="M96" i="2"/>
  <c r="R96" i="2" s="1"/>
  <c r="N96" i="2"/>
  <c r="S96" i="2" s="1"/>
  <c r="L96" i="2"/>
  <c r="Q96" i="2" s="1"/>
  <c r="BP96" i="2"/>
  <c r="BO96" i="2"/>
  <c r="BQ96" i="2"/>
  <c r="CL96" i="2" l="1"/>
  <c r="CK96" i="2"/>
  <c r="CJ96" i="2"/>
  <c r="AN96" i="2"/>
  <c r="CC96" i="2"/>
  <c r="CG96" i="2" s="1"/>
  <c r="BI96" i="2"/>
  <c r="AI96" i="2"/>
  <c r="BW95" i="2"/>
  <c r="CH95" i="2" s="1"/>
  <c r="K96" i="2"/>
  <c r="P96" i="2" s="1"/>
  <c r="BX96" i="2"/>
  <c r="AS96" i="2"/>
  <c r="BH96" i="2"/>
  <c r="F97" i="2"/>
  <c r="BN96" i="2"/>
  <c r="CI96" i="2" l="1"/>
  <c r="CM96" i="2" s="1"/>
  <c r="AK97" i="2"/>
  <c r="AC97" i="2"/>
  <c r="Z97" i="2"/>
  <c r="AB97" i="2"/>
  <c r="BV96" i="2"/>
  <c r="N97" i="2" s="1"/>
  <c r="W97" i="2"/>
  <c r="BU96" i="2"/>
  <c r="M97" i="2" s="1"/>
  <c r="AM97" i="2"/>
  <c r="X97" i="2"/>
  <c r="BB97" i="2"/>
  <c r="AR97" i="2"/>
  <c r="BG97" i="2"/>
  <c r="I98" i="2" s="1"/>
  <c r="AH97" i="2"/>
  <c r="AW97" i="2"/>
  <c r="BF97" i="2"/>
  <c r="H98" i="2" s="1"/>
  <c r="AL97" i="2"/>
  <c r="BA97" i="2"/>
  <c r="AV97" i="2"/>
  <c r="AQ97" i="2"/>
  <c r="AG97" i="2"/>
  <c r="J97" i="2"/>
  <c r="O96" i="2"/>
  <c r="BM96" i="2"/>
  <c r="BR96" i="2" s="1"/>
  <c r="BE97" i="2" l="1"/>
  <c r="G98" i="2" s="1"/>
  <c r="AP97" i="2"/>
  <c r="V97" i="2"/>
  <c r="AZ97" i="2"/>
  <c r="AU97" i="2"/>
  <c r="AA97" i="2"/>
  <c r="R97" i="2" s="1"/>
  <c r="BT96" i="2"/>
  <c r="L97" i="2" s="1"/>
  <c r="AF97" i="2"/>
  <c r="BL97" i="2"/>
  <c r="CA97" i="2"/>
  <c r="CF97" i="2"/>
  <c r="BK97" i="2"/>
  <c r="BZ97" i="2"/>
  <c r="CE97" i="2"/>
  <c r="T96" i="2"/>
  <c r="U97" i="2"/>
  <c r="AT97" i="2"/>
  <c r="AJ97" i="2"/>
  <c r="AY97" i="2"/>
  <c r="AE97" i="2"/>
  <c r="BD97" i="2"/>
  <c r="AO97" i="2"/>
  <c r="BS96" i="2"/>
  <c r="BP97" i="2"/>
  <c r="BQ97" i="2"/>
  <c r="S97" i="2" l="1"/>
  <c r="AC98" i="2" s="1"/>
  <c r="Q97" i="2"/>
  <c r="CL97" i="2"/>
  <c r="CK97" i="2"/>
  <c r="AX97" i="2"/>
  <c r="BC97" i="2"/>
  <c r="CD97" i="2"/>
  <c r="BJ97" i="2"/>
  <c r="Y97" i="2"/>
  <c r="BY97" i="2"/>
  <c r="BH97" i="2"/>
  <c r="F98" i="2"/>
  <c r="K97" i="2"/>
  <c r="P97" i="2" s="1"/>
  <c r="BW96" i="2"/>
  <c r="CH96" i="2" s="1"/>
  <c r="BI97" i="2"/>
  <c r="AI97" i="2"/>
  <c r="AD97" i="2"/>
  <c r="AS97" i="2"/>
  <c r="BX97" i="2"/>
  <c r="AN97" i="2"/>
  <c r="CC97" i="2"/>
  <c r="BO97" i="2"/>
  <c r="BN97" i="2"/>
  <c r="CG97" i="2" l="1"/>
  <c r="CJ97" i="2"/>
  <c r="CI97" i="2"/>
  <c r="AB98" i="2"/>
  <c r="Z98" i="2"/>
  <c r="AA98" i="2"/>
  <c r="BG98" i="2"/>
  <c r="I99" i="2" s="1"/>
  <c r="AM98" i="2"/>
  <c r="X98" i="2"/>
  <c r="AR98" i="2"/>
  <c r="BB98" i="2"/>
  <c r="AH98" i="2"/>
  <c r="AW98" i="2"/>
  <c r="BV97" i="2"/>
  <c r="W98" i="2"/>
  <c r="AV98" i="2"/>
  <c r="AG98" i="2"/>
  <c r="BA98" i="2"/>
  <c r="BF98" i="2"/>
  <c r="H99" i="2" s="1"/>
  <c r="AL98" i="2"/>
  <c r="AQ98" i="2"/>
  <c r="BU97" i="2"/>
  <c r="O97" i="2"/>
  <c r="AU98" i="2"/>
  <c r="BE98" i="2"/>
  <c r="G99" i="2" s="1"/>
  <c r="AF98" i="2"/>
  <c r="AZ98" i="2"/>
  <c r="AP98" i="2"/>
  <c r="AK98" i="2"/>
  <c r="V98" i="2"/>
  <c r="BT97" i="2"/>
  <c r="BM97" i="2"/>
  <c r="BR97" i="2" s="1"/>
  <c r="J98" i="2"/>
  <c r="CM97" i="2" l="1"/>
  <c r="BL98" i="2"/>
  <c r="CA98" i="2"/>
  <c r="BZ98" i="2"/>
  <c r="BJ98" i="2"/>
  <c r="BY98" i="2"/>
  <c r="BK98" i="2"/>
  <c r="L98" i="2"/>
  <c r="Q98" i="2" s="1"/>
  <c r="CD98" i="2"/>
  <c r="CE98" i="2"/>
  <c r="T97" i="2"/>
  <c r="BD98" i="2"/>
  <c r="U98" i="2"/>
  <c r="Y98" i="2" s="1"/>
  <c r="AD98" i="2"/>
  <c r="AO98" i="2"/>
  <c r="AY98" i="2"/>
  <c r="BC98" i="2" s="1"/>
  <c r="AE98" i="2"/>
  <c r="AJ98" i="2"/>
  <c r="AT98" i="2"/>
  <c r="AX98" i="2" s="1"/>
  <c r="BS97" i="2"/>
  <c r="CF98" i="2"/>
  <c r="M98" i="2"/>
  <c r="R98" i="2" s="1"/>
  <c r="N98" i="2"/>
  <c r="S98" i="2" s="1"/>
  <c r="BO98" i="2"/>
  <c r="BQ98" i="2"/>
  <c r="BP98" i="2"/>
  <c r="CJ98" i="2" l="1"/>
  <c r="CK98" i="2"/>
  <c r="CL98" i="2"/>
  <c r="BW97" i="2"/>
  <c r="CH97" i="2" s="1"/>
  <c r="K98" i="2"/>
  <c r="P98" i="2" s="1"/>
  <c r="BH98" i="2"/>
  <c r="F99" i="2"/>
  <c r="BX98" i="2"/>
  <c r="AS98" i="2"/>
  <c r="AN98" i="2"/>
  <c r="CC98" i="2"/>
  <c r="CG98" i="2" s="1"/>
  <c r="AI98" i="2"/>
  <c r="BI98" i="2"/>
  <c r="BN98" i="2"/>
  <c r="CI98" i="2" l="1"/>
  <c r="CM98" i="2" s="1"/>
  <c r="AC99" i="2"/>
  <c r="Z99" i="2"/>
  <c r="AB99" i="2"/>
  <c r="AA99" i="2"/>
  <c r="AL99" i="2"/>
  <c r="BV98" i="2"/>
  <c r="N99" i="2" s="1"/>
  <c r="BB99" i="2"/>
  <c r="AH99" i="2"/>
  <c r="X99" i="2"/>
  <c r="AW99" i="2"/>
  <c r="AR99" i="2"/>
  <c r="BG99" i="2"/>
  <c r="I100" i="2" s="1"/>
  <c r="AM99" i="2"/>
  <c r="W99" i="2"/>
  <c r="BF99" i="2"/>
  <c r="H100" i="2" s="1"/>
  <c r="BA99" i="2"/>
  <c r="AQ99" i="2"/>
  <c r="AG99" i="2"/>
  <c r="AV99" i="2"/>
  <c r="BU98" i="2"/>
  <c r="M99" i="2" s="1"/>
  <c r="O98" i="2"/>
  <c r="AP99" i="2"/>
  <c r="V99" i="2"/>
  <c r="AK99" i="2"/>
  <c r="AU99" i="2"/>
  <c r="AZ99" i="2"/>
  <c r="AF99" i="2"/>
  <c r="BE99" i="2"/>
  <c r="G100" i="2" s="1"/>
  <c r="BT98" i="2"/>
  <c r="BM98" i="2"/>
  <c r="BR98" i="2" s="1"/>
  <c r="J99" i="2"/>
  <c r="S99" i="2" l="1"/>
  <c r="R99" i="2"/>
  <c r="BL99" i="2"/>
  <c r="CF99" i="2"/>
  <c r="CA99" i="2"/>
  <c r="BZ99" i="2"/>
  <c r="BK99" i="2"/>
  <c r="CE99" i="2"/>
  <c r="BJ99" i="2"/>
  <c r="BY99" i="2"/>
  <c r="CD99" i="2"/>
  <c r="T98" i="2"/>
  <c r="AT99" i="2"/>
  <c r="AX99" i="2" s="1"/>
  <c r="AE99" i="2"/>
  <c r="BD99" i="2"/>
  <c r="AO99" i="2"/>
  <c r="U99" i="2"/>
  <c r="Y99" i="2" s="1"/>
  <c r="AJ99" i="2"/>
  <c r="AY99" i="2"/>
  <c r="BC99" i="2" s="1"/>
  <c r="BS98" i="2"/>
  <c r="L99" i="2"/>
  <c r="Q99" i="2" s="1"/>
  <c r="BP99" i="2"/>
  <c r="BQ99" i="2"/>
  <c r="BO99" i="2"/>
  <c r="CK99" i="2" l="1"/>
  <c r="CJ99" i="2"/>
  <c r="CL99" i="2"/>
  <c r="AC100" i="2"/>
  <c r="BW98" i="2"/>
  <c r="CH98" i="2" s="1"/>
  <c r="K99" i="2"/>
  <c r="P99" i="2" s="1"/>
  <c r="AS99" i="2"/>
  <c r="BX99" i="2"/>
  <c r="AN99" i="2"/>
  <c r="CC99" i="2"/>
  <c r="CG99" i="2" s="1"/>
  <c r="BH99" i="2"/>
  <c r="F100" i="2"/>
  <c r="AD99" i="2"/>
  <c r="BI99" i="2"/>
  <c r="AI99" i="2"/>
  <c r="BN99" i="2"/>
  <c r="CI99" i="2" l="1"/>
  <c r="CM99" i="2" s="1"/>
  <c r="Z100" i="2"/>
  <c r="AB100" i="2"/>
  <c r="AA100" i="2"/>
  <c r="AZ100" i="2"/>
  <c r="AU100" i="2"/>
  <c r="BT99" i="2"/>
  <c r="L100" i="2" s="1"/>
  <c r="V100" i="2"/>
  <c r="AK100" i="2"/>
  <c r="AF100" i="2"/>
  <c r="BE100" i="2"/>
  <c r="G101" i="2" s="1"/>
  <c r="AP100" i="2"/>
  <c r="AL100" i="2"/>
  <c r="AG100" i="2"/>
  <c r="AQ100" i="2"/>
  <c r="AV100" i="2"/>
  <c r="BA100" i="2"/>
  <c r="W100" i="2"/>
  <c r="BF100" i="2"/>
  <c r="H101" i="2" s="1"/>
  <c r="BU99" i="2"/>
  <c r="O99" i="2"/>
  <c r="BM99" i="2"/>
  <c r="BR99" i="2" s="1"/>
  <c r="AM100" i="2"/>
  <c r="X100" i="2"/>
  <c r="BB100" i="2"/>
  <c r="BG100" i="2"/>
  <c r="I101" i="2" s="1"/>
  <c r="AW100" i="2"/>
  <c r="AR100" i="2"/>
  <c r="AH100" i="2"/>
  <c r="BV99" i="2"/>
  <c r="J100" i="2"/>
  <c r="Q100" i="2" l="1"/>
  <c r="BJ100" i="2"/>
  <c r="CD100" i="2"/>
  <c r="BY100" i="2"/>
  <c r="BL100" i="2"/>
  <c r="BZ100" i="2"/>
  <c r="N100" i="2"/>
  <c r="S100" i="2" s="1"/>
  <c r="CA100" i="2"/>
  <c r="BK100" i="2"/>
  <c r="CF100" i="2"/>
  <c r="T99" i="2"/>
  <c r="AT100" i="2"/>
  <c r="AX100" i="2" s="1"/>
  <c r="AE100" i="2"/>
  <c r="AD100" i="2"/>
  <c r="AY100" i="2"/>
  <c r="BC100" i="2" s="1"/>
  <c r="U100" i="2"/>
  <c r="Y100" i="2" s="1"/>
  <c r="BD100" i="2"/>
  <c r="AJ100" i="2"/>
  <c r="AO100" i="2"/>
  <c r="BS99" i="2"/>
  <c r="M100" i="2"/>
  <c r="R100" i="2" s="1"/>
  <c r="CE100" i="2"/>
  <c r="BQ100" i="2"/>
  <c r="BP100" i="2"/>
  <c r="BO100" i="2"/>
  <c r="CL100" i="2" l="1"/>
  <c r="CJ100" i="2"/>
  <c r="CK100" i="2"/>
  <c r="AS100" i="2"/>
  <c r="BX100" i="2"/>
  <c r="AN100" i="2"/>
  <c r="CC100" i="2"/>
  <c r="CG100" i="2" s="1"/>
  <c r="BH100" i="2"/>
  <c r="F101" i="2"/>
  <c r="AI100" i="2"/>
  <c r="BI100" i="2"/>
  <c r="BW99" i="2"/>
  <c r="CH99" i="2" s="1"/>
  <c r="K100" i="2"/>
  <c r="P100" i="2" s="1"/>
  <c r="BN100" i="2"/>
  <c r="CI100" i="2" l="1"/>
  <c r="CM100" i="2" s="1"/>
  <c r="Z101" i="2"/>
  <c r="AA101" i="2"/>
  <c r="AB101" i="2"/>
  <c r="AC101" i="2"/>
  <c r="AQ101" i="2"/>
  <c r="AG101" i="2"/>
  <c r="BF101" i="2"/>
  <c r="H102" i="2" s="1"/>
  <c r="BA101" i="2"/>
  <c r="W101" i="2"/>
  <c r="AV101" i="2"/>
  <c r="BU100" i="2"/>
  <c r="M101" i="2" s="1"/>
  <c r="AL101" i="2"/>
  <c r="AH101" i="2"/>
  <c r="X101" i="2"/>
  <c r="AR101" i="2"/>
  <c r="AW101" i="2"/>
  <c r="AM101" i="2"/>
  <c r="BB101" i="2"/>
  <c r="BG101" i="2"/>
  <c r="I102" i="2" s="1"/>
  <c r="BV100" i="2"/>
  <c r="AK101" i="2"/>
  <c r="AU101" i="2"/>
  <c r="AZ101" i="2"/>
  <c r="BE101" i="2"/>
  <c r="G102" i="2" s="1"/>
  <c r="AF101" i="2"/>
  <c r="V101" i="2"/>
  <c r="AP101" i="2"/>
  <c r="BT100" i="2"/>
  <c r="BM100" i="2"/>
  <c r="BR100" i="2" s="1"/>
  <c r="O100" i="2"/>
  <c r="J101" i="2"/>
  <c r="R101" i="2" l="1"/>
  <c r="BZ101" i="2"/>
  <c r="BK101" i="2"/>
  <c r="CE101" i="2"/>
  <c r="CF101" i="2"/>
  <c r="CD101" i="2"/>
  <c r="BJ101" i="2"/>
  <c r="L101" i="2"/>
  <c r="Q101" i="2" s="1"/>
  <c r="T100" i="2"/>
  <c r="AE101" i="2"/>
  <c r="AY101" i="2"/>
  <c r="BC101" i="2" s="1"/>
  <c r="AT101" i="2"/>
  <c r="AX101" i="2" s="1"/>
  <c r="AJ101" i="2"/>
  <c r="AO101" i="2"/>
  <c r="BD101" i="2"/>
  <c r="U101" i="2"/>
  <c r="Y101" i="2" s="1"/>
  <c r="BS100" i="2"/>
  <c r="BY101" i="2"/>
  <c r="N101" i="2"/>
  <c r="S101" i="2" s="1"/>
  <c r="BL101" i="2"/>
  <c r="CA101" i="2"/>
  <c r="BO101" i="2"/>
  <c r="BQ101" i="2"/>
  <c r="BP101" i="2"/>
  <c r="CJ101" i="2" l="1"/>
  <c r="CL101" i="2"/>
  <c r="CK101" i="2"/>
  <c r="AB102" i="2"/>
  <c r="AS101" i="2"/>
  <c r="BX101" i="2"/>
  <c r="BW100" i="2"/>
  <c r="CH100" i="2" s="1"/>
  <c r="K101" i="2"/>
  <c r="P101" i="2" s="1"/>
  <c r="AN101" i="2"/>
  <c r="CC101" i="2"/>
  <c r="CG101" i="2" s="1"/>
  <c r="BI101" i="2"/>
  <c r="AI101" i="2"/>
  <c r="AD101" i="2"/>
  <c r="BH101" i="2"/>
  <c r="F102" i="2"/>
  <c r="BN101" i="2"/>
  <c r="CI101" i="2" l="1"/>
  <c r="CM101" i="2" s="1"/>
  <c r="AA102" i="2"/>
  <c r="Z102" i="2"/>
  <c r="AC102" i="2"/>
  <c r="AH102" i="2"/>
  <c r="X102" i="2"/>
  <c r="AM102" i="2"/>
  <c r="AW102" i="2"/>
  <c r="BB102" i="2"/>
  <c r="BG102" i="2"/>
  <c r="I103" i="2" s="1"/>
  <c r="BV101" i="2"/>
  <c r="N102" i="2" s="1"/>
  <c r="AR102" i="2"/>
  <c r="AQ102" i="2"/>
  <c r="AG102" i="2"/>
  <c r="BF102" i="2"/>
  <c r="H103" i="2" s="1"/>
  <c r="AV102" i="2"/>
  <c r="AL102" i="2"/>
  <c r="BA102" i="2"/>
  <c r="W102" i="2"/>
  <c r="BU101" i="2"/>
  <c r="AK102" i="2"/>
  <c r="AF102" i="2"/>
  <c r="BE102" i="2"/>
  <c r="G103" i="2" s="1"/>
  <c r="AZ102" i="2"/>
  <c r="V102" i="2"/>
  <c r="BT101" i="2"/>
  <c r="O101" i="2"/>
  <c r="J102" i="2"/>
  <c r="BM101" i="2"/>
  <c r="BR101" i="2" s="1"/>
  <c r="S102" i="2" l="1"/>
  <c r="AP102" i="2"/>
  <c r="BY102" i="2" s="1"/>
  <c r="AU102" i="2"/>
  <c r="BL102" i="2"/>
  <c r="CA102" i="2"/>
  <c r="CF102" i="2"/>
  <c r="T101" i="2"/>
  <c r="AD102" i="2"/>
  <c r="AE102" i="2"/>
  <c r="U102" i="2"/>
  <c r="Y102" i="2" s="1"/>
  <c r="BD102" i="2"/>
  <c r="AY102" i="2"/>
  <c r="BC102" i="2" s="1"/>
  <c r="AO102" i="2"/>
  <c r="AT102" i="2"/>
  <c r="AJ102" i="2"/>
  <c r="BS101" i="2"/>
  <c r="L102" i="2"/>
  <c r="Q102" i="2" s="1"/>
  <c r="CE102" i="2"/>
  <c r="BZ102" i="2"/>
  <c r="M102" i="2"/>
  <c r="R102" i="2" s="1"/>
  <c r="BK102" i="2"/>
  <c r="BQ102" i="2"/>
  <c r="BP102" i="2"/>
  <c r="CL102" i="2" l="1"/>
  <c r="CK102" i="2"/>
  <c r="CD102" i="2"/>
  <c r="BJ102" i="2"/>
  <c r="AX102" i="2"/>
  <c r="AS102" i="2"/>
  <c r="BX102" i="2"/>
  <c r="AI102" i="2"/>
  <c r="BI102" i="2"/>
  <c r="BW101" i="2"/>
  <c r="CH101" i="2" s="1"/>
  <c r="K102" i="2"/>
  <c r="P102" i="2" s="1"/>
  <c r="AN102" i="2"/>
  <c r="CC102" i="2"/>
  <c r="BH102" i="2"/>
  <c r="F103" i="2"/>
  <c r="BN102" i="2"/>
  <c r="BO102" i="2"/>
  <c r="CG102" i="2" l="1"/>
  <c r="CI102" i="2"/>
  <c r="CJ102" i="2"/>
  <c r="Z103" i="2"/>
  <c r="AB103" i="2"/>
  <c r="AC103" i="2"/>
  <c r="AA103" i="2"/>
  <c r="AM103" i="2"/>
  <c r="BT102" i="2"/>
  <c r="L103" i="2" s="1"/>
  <c r="BU102" i="2"/>
  <c r="M103" i="2" s="1"/>
  <c r="V103" i="2"/>
  <c r="AF103" i="2"/>
  <c r="AP103" i="2"/>
  <c r="AV103" i="2"/>
  <c r="BE103" i="2"/>
  <c r="G104" i="2" s="1"/>
  <c r="AU103" i="2"/>
  <c r="AK103" i="2"/>
  <c r="AZ103" i="2"/>
  <c r="BA103" i="2"/>
  <c r="W103" i="2"/>
  <c r="BF103" i="2"/>
  <c r="H104" i="2" s="1"/>
  <c r="AG103" i="2"/>
  <c r="AL103" i="2"/>
  <c r="AQ103" i="2"/>
  <c r="BG103" i="2"/>
  <c r="I104" i="2" s="1"/>
  <c r="AH103" i="2"/>
  <c r="X103" i="2"/>
  <c r="BV102" i="2"/>
  <c r="N103" i="2" s="1"/>
  <c r="AW103" i="2"/>
  <c r="BB103" i="2"/>
  <c r="AR103" i="2"/>
  <c r="BM102" i="2"/>
  <c r="BR102" i="2" s="1"/>
  <c r="J103" i="2"/>
  <c r="O102" i="2"/>
  <c r="S103" i="2" l="1"/>
  <c r="R103" i="2"/>
  <c r="Q103" i="2"/>
  <c r="CM102" i="2"/>
  <c r="BK103" i="2"/>
  <c r="BY103" i="2"/>
  <c r="BJ103" i="2"/>
  <c r="CE103" i="2"/>
  <c r="CD103" i="2"/>
  <c r="BZ103" i="2"/>
  <c r="BL103" i="2"/>
  <c r="CF103" i="2"/>
  <c r="CA103" i="2"/>
  <c r="T102" i="2"/>
  <c r="AE103" i="2"/>
  <c r="BD103" i="2"/>
  <c r="AY103" i="2"/>
  <c r="BC103" i="2" s="1"/>
  <c r="AO103" i="2"/>
  <c r="AT103" i="2"/>
  <c r="AX103" i="2" s="1"/>
  <c r="U103" i="2"/>
  <c r="Y103" i="2" s="1"/>
  <c r="AJ103" i="2"/>
  <c r="BS102" i="2"/>
  <c r="BQ103" i="2"/>
  <c r="BP103" i="2"/>
  <c r="BO103" i="2"/>
  <c r="CK103" i="2" l="1"/>
  <c r="CJ103" i="2"/>
  <c r="CL103" i="2"/>
  <c r="AN103" i="2"/>
  <c r="CC103" i="2"/>
  <c r="CG103" i="2" s="1"/>
  <c r="BH103" i="2"/>
  <c r="F104" i="2"/>
  <c r="BW102" i="2"/>
  <c r="CH102" i="2" s="1"/>
  <c r="K103" i="2"/>
  <c r="P103" i="2" s="1"/>
  <c r="BI103" i="2"/>
  <c r="AI103" i="2"/>
  <c r="AD103" i="2"/>
  <c r="AS103" i="2"/>
  <c r="BX103" i="2"/>
  <c r="BN103" i="2"/>
  <c r="CI103" i="2" l="1"/>
  <c r="CM103" i="2" s="1"/>
  <c r="BD104" i="2"/>
  <c r="AA104" i="2"/>
  <c r="AC104" i="2"/>
  <c r="AB104" i="2"/>
  <c r="Z104" i="2"/>
  <c r="AH104" i="2"/>
  <c r="AR104" i="2"/>
  <c r="BV103" i="2"/>
  <c r="N104" i="2" s="1"/>
  <c r="X104" i="2"/>
  <c r="AM104" i="2"/>
  <c r="BG104" i="2"/>
  <c r="I105" i="2" s="1"/>
  <c r="AW104" i="2"/>
  <c r="BB104" i="2"/>
  <c r="BA104" i="2"/>
  <c r="AV104" i="2"/>
  <c r="BF104" i="2"/>
  <c r="H105" i="2" s="1"/>
  <c r="AG104" i="2"/>
  <c r="AL104" i="2"/>
  <c r="W104" i="2"/>
  <c r="AQ104" i="2"/>
  <c r="BU103" i="2"/>
  <c r="BM103" i="2"/>
  <c r="BR103" i="2" s="1"/>
  <c r="J104" i="2"/>
  <c r="AZ104" i="2"/>
  <c r="AU104" i="2"/>
  <c r="AK104" i="2"/>
  <c r="AF104" i="2"/>
  <c r="AP104" i="2"/>
  <c r="BE104" i="2"/>
  <c r="G105" i="2" s="1"/>
  <c r="V104" i="2"/>
  <c r="BT103" i="2"/>
  <c r="O103" i="2"/>
  <c r="S104" i="2" l="1"/>
  <c r="CF104" i="2"/>
  <c r="CA104" i="2"/>
  <c r="BJ104" i="2"/>
  <c r="BL104" i="2"/>
  <c r="CE104" i="2"/>
  <c r="CD104" i="2"/>
  <c r="BZ104" i="2"/>
  <c r="BK104" i="2"/>
  <c r="T103" i="2"/>
  <c r="AE104" i="2"/>
  <c r="AY104" i="2"/>
  <c r="BC104" i="2" s="1"/>
  <c r="U104" i="2"/>
  <c r="Y104" i="2" s="1"/>
  <c r="AT104" i="2"/>
  <c r="AX104" i="2" s="1"/>
  <c r="AO104" i="2"/>
  <c r="AJ104" i="2"/>
  <c r="BS103" i="2"/>
  <c r="L104" i="2"/>
  <c r="Q104" i="2" s="1"/>
  <c r="BY104" i="2"/>
  <c r="M104" i="2"/>
  <c r="R104" i="2" s="1"/>
  <c r="BP104" i="2"/>
  <c r="BQ104" i="2"/>
  <c r="BO104" i="2"/>
  <c r="CJ104" i="2" l="1"/>
  <c r="CL104" i="2"/>
  <c r="CK104" i="2"/>
  <c r="AC105" i="2"/>
  <c r="AM105" i="2"/>
  <c r="AR105" i="2"/>
  <c r="AH105" i="2"/>
  <c r="X105" i="2"/>
  <c r="BB105" i="2"/>
  <c r="BG105" i="2"/>
  <c r="I106" i="2" s="1"/>
  <c r="AW105" i="2"/>
  <c r="BV104" i="2"/>
  <c r="AN104" i="2"/>
  <c r="CC104" i="2"/>
  <c r="CG104" i="2" s="1"/>
  <c r="AS104" i="2"/>
  <c r="BX104" i="2"/>
  <c r="AD104" i="2"/>
  <c r="BH104" i="2"/>
  <c r="F105" i="2"/>
  <c r="BW103" i="2"/>
  <c r="CH103" i="2" s="1"/>
  <c r="K104" i="2"/>
  <c r="P104" i="2" s="1"/>
  <c r="BI104" i="2"/>
  <c r="AI104" i="2"/>
  <c r="BN104" i="2"/>
  <c r="CI104" i="2" l="1"/>
  <c r="CM104" i="2" s="1"/>
  <c r="AA105" i="2"/>
  <c r="AB105" i="2"/>
  <c r="Z105" i="2"/>
  <c r="BT104" i="2"/>
  <c r="L105" i="2" s="1"/>
  <c r="BE105" i="2"/>
  <c r="G106" i="2" s="1"/>
  <c r="V105" i="2"/>
  <c r="AF105" i="2"/>
  <c r="AU105" i="2"/>
  <c r="AZ105" i="2"/>
  <c r="AK105" i="2"/>
  <c r="AP105" i="2"/>
  <c r="O104" i="2"/>
  <c r="J105" i="2"/>
  <c r="N105" i="2"/>
  <c r="BL105" i="2"/>
  <c r="BM104" i="2"/>
  <c r="BR104" i="2" s="1"/>
  <c r="CA105" i="2"/>
  <c r="BF105" i="2"/>
  <c r="H106" i="2" s="1"/>
  <c r="BA105" i="2"/>
  <c r="W105" i="2"/>
  <c r="AV105" i="2"/>
  <c r="AG105" i="2"/>
  <c r="AQ105" i="2"/>
  <c r="AL105" i="2"/>
  <c r="BU104" i="2"/>
  <c r="CF105" i="2"/>
  <c r="BQ105" i="2"/>
  <c r="S105" i="2" l="1"/>
  <c r="Q105" i="2"/>
  <c r="CL105" i="2"/>
  <c r="BJ105" i="2"/>
  <c r="BY105" i="2"/>
  <c r="CD105" i="2"/>
  <c r="CE105" i="2"/>
  <c r="BK105" i="2"/>
  <c r="BZ105" i="2"/>
  <c r="M105" i="2"/>
  <c r="R105" i="2" s="1"/>
  <c r="T104" i="2"/>
  <c r="AY105" i="2"/>
  <c r="BC105" i="2" s="1"/>
  <c r="BD105" i="2"/>
  <c r="AJ105" i="2"/>
  <c r="AO105" i="2"/>
  <c r="U105" i="2"/>
  <c r="Y105" i="2" s="1"/>
  <c r="AT105" i="2"/>
  <c r="AX105" i="2" s="1"/>
  <c r="AE105" i="2"/>
  <c r="BS104" i="2"/>
  <c r="BO105" i="2"/>
  <c r="BP105" i="2"/>
  <c r="CJ105" i="2" l="1"/>
  <c r="CK105" i="2"/>
  <c r="AI105" i="2"/>
  <c r="BI105" i="2"/>
  <c r="AN105" i="2"/>
  <c r="CC105" i="2"/>
  <c r="CG105" i="2" s="1"/>
  <c r="AD105" i="2"/>
  <c r="BH105" i="2"/>
  <c r="F106" i="2"/>
  <c r="BW104" i="2"/>
  <c r="CH104" i="2" s="1"/>
  <c r="K105" i="2"/>
  <c r="P105" i="2" s="1"/>
  <c r="AS105" i="2"/>
  <c r="BX105" i="2"/>
  <c r="BN105" i="2"/>
  <c r="CI105" i="2" l="1"/>
  <c r="CM105" i="2" s="1"/>
  <c r="AA106" i="2"/>
  <c r="Z106" i="2"/>
  <c r="AC106" i="2"/>
  <c r="AB106" i="2"/>
  <c r="AR106" i="2"/>
  <c r="BB106" i="2"/>
  <c r="X106" i="2"/>
  <c r="BG106" i="2"/>
  <c r="I107" i="2" s="1"/>
  <c r="AH106" i="2"/>
  <c r="AW106" i="2"/>
  <c r="AM106" i="2"/>
  <c r="BV105" i="2"/>
  <c r="BE106" i="2"/>
  <c r="G107" i="2" s="1"/>
  <c r="AF106" i="2"/>
  <c r="AK106" i="2"/>
  <c r="V106" i="2"/>
  <c r="AU106" i="2"/>
  <c r="AZ106" i="2"/>
  <c r="BT105" i="2"/>
  <c r="J106" i="2"/>
  <c r="BM105" i="2"/>
  <c r="BR105" i="2" s="1"/>
  <c r="O105" i="2"/>
  <c r="AG106" i="2"/>
  <c r="W106" i="2"/>
  <c r="BF106" i="2"/>
  <c r="H107" i="2" s="1"/>
  <c r="AL106" i="2"/>
  <c r="BA106" i="2"/>
  <c r="AV106" i="2"/>
  <c r="AQ106" i="2"/>
  <c r="BU105" i="2"/>
  <c r="AP106" i="2" l="1"/>
  <c r="BY106" i="2" s="1"/>
  <c r="BL106" i="2"/>
  <c r="CF106" i="2"/>
  <c r="M106" i="2"/>
  <c r="R106" i="2" s="1"/>
  <c r="BK106" i="2"/>
  <c r="BZ106" i="2"/>
  <c r="CE106" i="2"/>
  <c r="T105" i="2"/>
  <c r="AT106" i="2"/>
  <c r="AX106" i="2" s="1"/>
  <c r="U106" i="2"/>
  <c r="Y106" i="2" s="1"/>
  <c r="AD106" i="2"/>
  <c r="AJ106" i="2"/>
  <c r="AY106" i="2"/>
  <c r="BC106" i="2" s="1"/>
  <c r="AE106" i="2"/>
  <c r="AO106" i="2"/>
  <c r="BD106" i="2"/>
  <c r="BS105" i="2"/>
  <c r="CA106" i="2"/>
  <c r="L106" i="2"/>
  <c r="Q106" i="2" s="1"/>
  <c r="BJ106" i="2"/>
  <c r="N106" i="2"/>
  <c r="S106" i="2" s="1"/>
  <c r="BQ106" i="2"/>
  <c r="BP106" i="2"/>
  <c r="BO106" i="2"/>
  <c r="CJ106" i="2" l="1"/>
  <c r="CL106" i="2"/>
  <c r="CK106" i="2"/>
  <c r="CD106" i="2"/>
  <c r="AS106" i="2"/>
  <c r="BX106" i="2"/>
  <c r="AI106" i="2"/>
  <c r="BI106" i="2"/>
  <c r="K106" i="2"/>
  <c r="P106" i="2" s="1"/>
  <c r="BW105" i="2"/>
  <c r="CH105" i="2" s="1"/>
  <c r="BH106" i="2"/>
  <c r="F107" i="2"/>
  <c r="AN106" i="2"/>
  <c r="CC106" i="2"/>
  <c r="BN106" i="2"/>
  <c r="CG106" i="2" l="1"/>
  <c r="CI106" i="2"/>
  <c r="CM106" i="2" s="1"/>
  <c r="AA107" i="2"/>
  <c r="Z107" i="2"/>
  <c r="AC107" i="2"/>
  <c r="AB107" i="2"/>
  <c r="BV106" i="2"/>
  <c r="N107" i="2" s="1"/>
  <c r="BT106" i="2"/>
  <c r="L107" i="2" s="1"/>
  <c r="AR107" i="2"/>
  <c r="AM107" i="2"/>
  <c r="X107" i="2"/>
  <c r="BG107" i="2"/>
  <c r="I108" i="2" s="1"/>
  <c r="BB107" i="2"/>
  <c r="AH107" i="2"/>
  <c r="AW107" i="2"/>
  <c r="AU107" i="2"/>
  <c r="AZ107" i="2"/>
  <c r="AF107" i="2"/>
  <c r="AP107" i="2"/>
  <c r="AK107" i="2"/>
  <c r="V107" i="2"/>
  <c r="BE107" i="2"/>
  <c r="G108" i="2" s="1"/>
  <c r="BM106" i="2"/>
  <c r="BR106" i="2" s="1"/>
  <c r="J107" i="2"/>
  <c r="O106" i="2"/>
  <c r="AG107" i="2"/>
  <c r="BF107" i="2"/>
  <c r="H108" i="2" s="1"/>
  <c r="AV107" i="2"/>
  <c r="W107" i="2"/>
  <c r="AL107" i="2"/>
  <c r="AQ107" i="2"/>
  <c r="BA107" i="2"/>
  <c r="BU106" i="2"/>
  <c r="S107" i="2" l="1"/>
  <c r="Q107" i="2"/>
  <c r="CA107" i="2"/>
  <c r="CF107" i="2"/>
  <c r="BL107" i="2"/>
  <c r="BJ107" i="2"/>
  <c r="CD107" i="2"/>
  <c r="BY107" i="2"/>
  <c r="CE107" i="2"/>
  <c r="M107" i="2"/>
  <c r="R107" i="2" s="1"/>
  <c r="BZ107" i="2"/>
  <c r="BK107" i="2"/>
  <c r="T106" i="2"/>
  <c r="U107" i="2"/>
  <c r="Y107" i="2" s="1"/>
  <c r="AY107" i="2"/>
  <c r="BC107" i="2" s="1"/>
  <c r="AE107" i="2"/>
  <c r="BD107" i="2"/>
  <c r="AO107" i="2"/>
  <c r="AT107" i="2"/>
  <c r="AX107" i="2" s="1"/>
  <c r="AJ107" i="2"/>
  <c r="BS106" i="2"/>
  <c r="BQ107" i="2"/>
  <c r="BO107" i="2"/>
  <c r="BP107" i="2"/>
  <c r="CK107" i="2" l="1"/>
  <c r="CJ107" i="2"/>
  <c r="CL107" i="2"/>
  <c r="BW106" i="2"/>
  <c r="CH106" i="2" s="1"/>
  <c r="K107" i="2"/>
  <c r="P107" i="2" s="1"/>
  <c r="AS107" i="2"/>
  <c r="BX107" i="2"/>
  <c r="AN107" i="2"/>
  <c r="CC107" i="2"/>
  <c r="CG107" i="2" s="1"/>
  <c r="BH107" i="2"/>
  <c r="F108" i="2"/>
  <c r="AD107" i="2"/>
  <c r="AA108" i="2" s="1"/>
  <c r="AI107" i="2"/>
  <c r="BI107" i="2"/>
  <c r="BN107" i="2"/>
  <c r="CI107" i="2" l="1"/>
  <c r="CM107" i="2" s="1"/>
  <c r="AC108" i="2"/>
  <c r="AB108" i="2"/>
  <c r="Z108" i="2"/>
  <c r="AM108" i="2"/>
  <c r="AW108" i="2"/>
  <c r="X108" i="2"/>
  <c r="AR108" i="2"/>
  <c r="AH108" i="2"/>
  <c r="BG108" i="2"/>
  <c r="I109" i="2" s="1"/>
  <c r="BB108" i="2"/>
  <c r="BV107" i="2"/>
  <c r="BM107" i="2"/>
  <c r="BR107" i="2" s="1"/>
  <c r="W108" i="2"/>
  <c r="BA108" i="2"/>
  <c r="AQ108" i="2"/>
  <c r="AV108" i="2"/>
  <c r="AG108" i="2"/>
  <c r="AL108" i="2"/>
  <c r="BF108" i="2"/>
  <c r="H109" i="2" s="1"/>
  <c r="BU107" i="2"/>
  <c r="O107" i="2"/>
  <c r="AZ108" i="2"/>
  <c r="AP108" i="2"/>
  <c r="AF108" i="2"/>
  <c r="AU108" i="2"/>
  <c r="V108" i="2"/>
  <c r="AK108" i="2"/>
  <c r="BE108" i="2"/>
  <c r="G109" i="2" s="1"/>
  <c r="BT107" i="2"/>
  <c r="J108" i="2"/>
  <c r="CD108" i="2" l="1"/>
  <c r="BL108" i="2"/>
  <c r="CF108" i="2"/>
  <c r="T107" i="2"/>
  <c r="AY108" i="2"/>
  <c r="BC108" i="2" s="1"/>
  <c r="BD108" i="2"/>
  <c r="AO108" i="2"/>
  <c r="AT108" i="2"/>
  <c r="AX108" i="2" s="1"/>
  <c r="U108" i="2"/>
  <c r="Y108" i="2" s="1"/>
  <c r="AD108" i="2"/>
  <c r="AE108" i="2"/>
  <c r="AJ108" i="2"/>
  <c r="BS107" i="2"/>
  <c r="CE108" i="2"/>
  <c r="BZ108" i="2"/>
  <c r="N108" i="2"/>
  <c r="S108" i="2" s="1"/>
  <c r="CA108" i="2"/>
  <c r="BJ108" i="2"/>
  <c r="BY108" i="2"/>
  <c r="M108" i="2"/>
  <c r="R108" i="2" s="1"/>
  <c r="BK108" i="2"/>
  <c r="L108" i="2"/>
  <c r="Q108" i="2" s="1"/>
  <c r="BP108" i="2"/>
  <c r="BQ108" i="2"/>
  <c r="BO108" i="2"/>
  <c r="CJ108" i="2" l="1"/>
  <c r="CL108" i="2"/>
  <c r="CK108" i="2"/>
  <c r="BH108" i="2"/>
  <c r="F109" i="2"/>
  <c r="BW107" i="2"/>
  <c r="CH107" i="2" s="1"/>
  <c r="K108" i="2"/>
  <c r="P108" i="2" s="1"/>
  <c r="AN108" i="2"/>
  <c r="CC108" i="2"/>
  <c r="CG108" i="2" s="1"/>
  <c r="AI108" i="2"/>
  <c r="BI108" i="2"/>
  <c r="AS108" i="2"/>
  <c r="BX108" i="2"/>
  <c r="BN108" i="2"/>
  <c r="CI108" i="2" l="1"/>
  <c r="CM108" i="2" s="1"/>
  <c r="BT108" i="2"/>
  <c r="L109" i="2" s="1"/>
  <c r="AC109" i="2"/>
  <c r="Z109" i="2"/>
  <c r="AB109" i="2"/>
  <c r="BU108" i="2"/>
  <c r="M109" i="2" s="1"/>
  <c r="BV108" i="2"/>
  <c r="N109" i="2" s="1"/>
  <c r="AW109" i="2"/>
  <c r="AR109" i="2"/>
  <c r="AM109" i="2"/>
  <c r="BB109" i="2"/>
  <c r="X109" i="2"/>
  <c r="BG109" i="2"/>
  <c r="I110" i="2" s="1"/>
  <c r="AH109" i="2"/>
  <c r="AL109" i="2"/>
  <c r="AG109" i="2"/>
  <c r="W109" i="2"/>
  <c r="AV109" i="2"/>
  <c r="AQ109" i="2"/>
  <c r="BA109" i="2"/>
  <c r="BF109" i="2"/>
  <c r="BE109" i="2"/>
  <c r="G110" i="2" s="1"/>
  <c r="V109" i="2"/>
  <c r="AZ109" i="2"/>
  <c r="AF109" i="2"/>
  <c r="AP109" i="2"/>
  <c r="AK109" i="2"/>
  <c r="AU109" i="2"/>
  <c r="O108" i="2"/>
  <c r="BM108" i="2"/>
  <c r="BR108" i="2" s="1"/>
  <c r="J109" i="2"/>
  <c r="AA109" i="2" l="1"/>
  <c r="R109" i="2" s="1"/>
  <c r="BL109" i="2"/>
  <c r="CF109" i="2"/>
  <c r="BJ109" i="2"/>
  <c r="CA109" i="2"/>
  <c r="BK109" i="2"/>
  <c r="BY109" i="2"/>
  <c r="CE109" i="2"/>
  <c r="H110" i="2"/>
  <c r="BZ109" i="2"/>
  <c r="CD109" i="2"/>
  <c r="T108" i="2"/>
  <c r="AE109" i="2"/>
  <c r="AT109" i="2"/>
  <c r="AX109" i="2" s="1"/>
  <c r="BD109" i="2"/>
  <c r="AJ109" i="2"/>
  <c r="AO109" i="2"/>
  <c r="U109" i="2"/>
  <c r="Y109" i="2" s="1"/>
  <c r="AY109" i="2"/>
  <c r="BC109" i="2" s="1"/>
  <c r="BS108" i="2"/>
  <c r="BQ109" i="2"/>
  <c r="BO109" i="2"/>
  <c r="BP109" i="2"/>
  <c r="S109" i="2" l="1"/>
  <c r="Q109" i="2"/>
  <c r="CL109" i="2"/>
  <c r="CK109" i="2"/>
  <c r="CJ109" i="2"/>
  <c r="AS109" i="2"/>
  <c r="BX109" i="2"/>
  <c r="AD109" i="2"/>
  <c r="BW108" i="2"/>
  <c r="CH108" i="2" s="1"/>
  <c r="K109" i="2"/>
  <c r="P109" i="2" s="1"/>
  <c r="AN109" i="2"/>
  <c r="CC109" i="2"/>
  <c r="CG109" i="2" s="1"/>
  <c r="BI109" i="2"/>
  <c r="AI109" i="2"/>
  <c r="BH109" i="2"/>
  <c r="F110" i="2"/>
  <c r="BN109" i="2"/>
  <c r="CI109" i="2" l="1"/>
  <c r="CM109" i="2" s="1"/>
  <c r="AA110" i="2"/>
  <c r="AC110" i="2"/>
  <c r="Z110" i="2"/>
  <c r="AB110" i="2"/>
  <c r="BM109" i="2"/>
  <c r="BR109" i="2" s="1"/>
  <c r="AM110" i="2"/>
  <c r="BG110" i="2"/>
  <c r="I111" i="2" s="1"/>
  <c r="AH110" i="2"/>
  <c r="X110" i="2"/>
  <c r="AR110" i="2"/>
  <c r="AW110" i="2"/>
  <c r="BB110" i="2"/>
  <c r="BV109" i="2"/>
  <c r="J110" i="2"/>
  <c r="BE110" i="2"/>
  <c r="G111" i="2" s="1"/>
  <c r="V110" i="2"/>
  <c r="AP110" i="2"/>
  <c r="AZ110" i="2"/>
  <c r="AF110" i="2"/>
  <c r="AU110" i="2"/>
  <c r="AK110" i="2"/>
  <c r="BT109" i="2"/>
  <c r="O109" i="2"/>
  <c r="W110" i="2"/>
  <c r="AG110" i="2"/>
  <c r="BA110" i="2"/>
  <c r="AL110" i="2"/>
  <c r="BF110" i="2"/>
  <c r="H111" i="2" s="1"/>
  <c r="AQ110" i="2"/>
  <c r="AV110" i="2"/>
  <c r="BU109" i="2"/>
  <c r="CD110" i="2" l="1"/>
  <c r="CA110" i="2"/>
  <c r="M110" i="2"/>
  <c r="R110" i="2" s="1"/>
  <c r="L110" i="2"/>
  <c r="Q110" i="2" s="1"/>
  <c r="BJ110" i="2"/>
  <c r="CE110" i="2"/>
  <c r="T109" i="2"/>
  <c r="AJ110" i="2"/>
  <c r="AE110" i="2"/>
  <c r="AY110" i="2"/>
  <c r="BC110" i="2" s="1"/>
  <c r="AD110" i="2"/>
  <c r="U110" i="2"/>
  <c r="Y110" i="2" s="1"/>
  <c r="AO110" i="2"/>
  <c r="BD110" i="2"/>
  <c r="AT110" i="2"/>
  <c r="AX110" i="2" s="1"/>
  <c r="BS109" i="2"/>
  <c r="N110" i="2"/>
  <c r="S110" i="2" s="1"/>
  <c r="CF110" i="2"/>
  <c r="BZ110" i="2"/>
  <c r="BY110" i="2"/>
  <c r="BK110" i="2"/>
  <c r="BL110" i="2"/>
  <c r="BP110" i="2"/>
  <c r="BQ110" i="2"/>
  <c r="BO110" i="2"/>
  <c r="CK110" i="2" l="1"/>
  <c r="CJ110" i="2"/>
  <c r="CL110" i="2"/>
  <c r="BH110" i="2"/>
  <c r="F111" i="2"/>
  <c r="AS110" i="2"/>
  <c r="BX110" i="2"/>
  <c r="BI110" i="2"/>
  <c r="AI110" i="2"/>
  <c r="BW109" i="2"/>
  <c r="CH109" i="2" s="1"/>
  <c r="K110" i="2"/>
  <c r="P110" i="2" s="1"/>
  <c r="AN110" i="2"/>
  <c r="CC110" i="2"/>
  <c r="CG110" i="2" s="1"/>
  <c r="BN110" i="2"/>
  <c r="CI110" i="2" l="1"/>
  <c r="CM110" i="2" s="1"/>
  <c r="AC111" i="2"/>
  <c r="Z111" i="2"/>
  <c r="AB111" i="2"/>
  <c r="AA111" i="2"/>
  <c r="BV110" i="2"/>
  <c r="N111" i="2" s="1"/>
  <c r="BB111" i="2"/>
  <c r="AH111" i="2"/>
  <c r="AW111" i="2"/>
  <c r="BG111" i="2"/>
  <c r="I112" i="2" s="1"/>
  <c r="X111" i="2"/>
  <c r="AM111" i="2"/>
  <c r="AR111" i="2"/>
  <c r="AV111" i="2"/>
  <c r="AL111" i="2"/>
  <c r="AG111" i="2"/>
  <c r="W111" i="2"/>
  <c r="BA111" i="2"/>
  <c r="BF111" i="2"/>
  <c r="H112" i="2" s="1"/>
  <c r="AQ111" i="2"/>
  <c r="BU110" i="2"/>
  <c r="O110" i="2"/>
  <c r="BM110" i="2"/>
  <c r="BR110" i="2" s="1"/>
  <c r="BE111" i="2"/>
  <c r="G112" i="2" s="1"/>
  <c r="AF111" i="2"/>
  <c r="AZ111" i="2"/>
  <c r="AU111" i="2"/>
  <c r="V111" i="2"/>
  <c r="AP111" i="2"/>
  <c r="AK111" i="2"/>
  <c r="BT110" i="2"/>
  <c r="J111" i="2"/>
  <c r="S111" i="2" l="1"/>
  <c r="CA111" i="2"/>
  <c r="BL111" i="2"/>
  <c r="CF111" i="2"/>
  <c r="CD111" i="2"/>
  <c r="CE111" i="2"/>
  <c r="BY111" i="2"/>
  <c r="BJ111" i="2"/>
  <c r="BZ111" i="2"/>
  <c r="BK111" i="2"/>
  <c r="L111" i="2"/>
  <c r="Q111" i="2" s="1"/>
  <c r="T110" i="2"/>
  <c r="AE111" i="2"/>
  <c r="U111" i="2"/>
  <c r="Y111" i="2" s="1"/>
  <c r="BD111" i="2"/>
  <c r="AY111" i="2"/>
  <c r="BC111" i="2" s="1"/>
  <c r="AJ111" i="2"/>
  <c r="AO111" i="2"/>
  <c r="AD111" i="2"/>
  <c r="AT111" i="2"/>
  <c r="AX111" i="2" s="1"/>
  <c r="BS110" i="2"/>
  <c r="M111" i="2"/>
  <c r="R111" i="2" s="1"/>
  <c r="BO111" i="2"/>
  <c r="BP111" i="2"/>
  <c r="BQ111" i="2"/>
  <c r="CJ111" i="2" l="1"/>
  <c r="CK111" i="2"/>
  <c r="CL111" i="2"/>
  <c r="BH111" i="2"/>
  <c r="F112" i="2"/>
  <c r="AS111" i="2"/>
  <c r="BX111" i="2"/>
  <c r="BW110" i="2"/>
  <c r="CH110" i="2" s="1"/>
  <c r="K111" i="2"/>
  <c r="P111" i="2" s="1"/>
  <c r="AN111" i="2"/>
  <c r="CC111" i="2"/>
  <c r="CG111" i="2" s="1"/>
  <c r="BI111" i="2"/>
  <c r="AI111" i="2"/>
  <c r="BN111" i="2"/>
  <c r="CI111" i="2" l="1"/>
  <c r="CM111" i="2" s="1"/>
  <c r="AP112" i="2"/>
  <c r="Z112" i="2"/>
  <c r="AC112" i="2"/>
  <c r="AB112" i="2"/>
  <c r="BU111" i="2"/>
  <c r="M112" i="2" s="1"/>
  <c r="AV112" i="2"/>
  <c r="W112" i="2"/>
  <c r="AG112" i="2"/>
  <c r="BA112" i="2"/>
  <c r="AQ112" i="2"/>
  <c r="BF112" i="2"/>
  <c r="H113" i="2" s="1"/>
  <c r="AL112" i="2"/>
  <c r="AZ112" i="2"/>
  <c r="AF112" i="2"/>
  <c r="AK112" i="2"/>
  <c r="AU112" i="2"/>
  <c r="V112" i="2"/>
  <c r="BE112" i="2"/>
  <c r="G113" i="2" s="1"/>
  <c r="BT111" i="2"/>
  <c r="J112" i="2"/>
  <c r="AR112" i="2"/>
  <c r="AM112" i="2"/>
  <c r="BB112" i="2"/>
  <c r="AH112" i="2"/>
  <c r="AW112" i="2"/>
  <c r="X112" i="2"/>
  <c r="BG112" i="2"/>
  <c r="I113" i="2" s="1"/>
  <c r="BV111" i="2"/>
  <c r="O111" i="2"/>
  <c r="BM111" i="2"/>
  <c r="BR111" i="2" s="1"/>
  <c r="AA112" i="2" l="1"/>
  <c r="R112" i="2" s="1"/>
  <c r="CE112" i="2"/>
  <c r="BK112" i="2"/>
  <c r="BZ112" i="2"/>
  <c r="BL112" i="2"/>
  <c r="CA112" i="2"/>
  <c r="CD112" i="2"/>
  <c r="T111" i="2"/>
  <c r="AY112" i="2"/>
  <c r="BC112" i="2" s="1"/>
  <c r="AJ112" i="2"/>
  <c r="AT112" i="2"/>
  <c r="AX112" i="2" s="1"/>
  <c r="BD112" i="2"/>
  <c r="AO112" i="2"/>
  <c r="U112" i="2"/>
  <c r="Y112" i="2" s="1"/>
  <c r="AE112" i="2"/>
  <c r="BS111" i="2"/>
  <c r="BY112" i="2"/>
  <c r="CF112" i="2"/>
  <c r="L112" i="2"/>
  <c r="N112" i="2"/>
  <c r="BJ112" i="2"/>
  <c r="BP112" i="2"/>
  <c r="BQ112" i="2"/>
  <c r="BO112" i="2"/>
  <c r="Q112" i="2" l="1"/>
  <c r="S112" i="2"/>
  <c r="CJ112" i="2"/>
  <c r="CK112" i="2"/>
  <c r="CL112" i="2"/>
  <c r="AB113" i="2"/>
  <c r="AN112" i="2"/>
  <c r="CC112" i="2"/>
  <c r="CG112" i="2" s="1"/>
  <c r="AS112" i="2"/>
  <c r="BX112" i="2"/>
  <c r="AD112" i="2"/>
  <c r="K112" i="2"/>
  <c r="P112" i="2" s="1"/>
  <c r="BW111" i="2"/>
  <c r="CH111" i="2" s="1"/>
  <c r="BH112" i="2"/>
  <c r="F113" i="2"/>
  <c r="BI112" i="2"/>
  <c r="AI112" i="2"/>
  <c r="BN112" i="2"/>
  <c r="CI112" i="2" l="1"/>
  <c r="CM112" i="2" s="1"/>
  <c r="AC113" i="2"/>
  <c r="AA113" i="2"/>
  <c r="Z113" i="2"/>
  <c r="BT112" i="2"/>
  <c r="L113" i="2" s="1"/>
  <c r="AH113" i="2"/>
  <c r="AR113" i="2"/>
  <c r="V113" i="2"/>
  <c r="X113" i="2"/>
  <c r="AW113" i="2"/>
  <c r="BB113" i="2"/>
  <c r="BG113" i="2"/>
  <c r="I114" i="2" s="1"/>
  <c r="AP113" i="2"/>
  <c r="AZ113" i="2"/>
  <c r="AU113" i="2"/>
  <c r="AF113" i="2"/>
  <c r="AK113" i="2"/>
  <c r="BE113" i="2"/>
  <c r="G114" i="2" s="1"/>
  <c r="AM113" i="2"/>
  <c r="BV112" i="2"/>
  <c r="N113" i="2" s="1"/>
  <c r="J113" i="2"/>
  <c r="O112" i="2"/>
  <c r="W113" i="2"/>
  <c r="AV113" i="2"/>
  <c r="AQ113" i="2"/>
  <c r="BF113" i="2"/>
  <c r="H114" i="2" s="1"/>
  <c r="AL113" i="2"/>
  <c r="BA113" i="2"/>
  <c r="AG113" i="2"/>
  <c r="BU112" i="2"/>
  <c r="BM112" i="2"/>
  <c r="BR112" i="2" s="1"/>
  <c r="S113" i="2" l="1"/>
  <c r="Q113" i="2"/>
  <c r="CF113" i="2"/>
  <c r="BL113" i="2"/>
  <c r="CA113" i="2"/>
  <c r="CD113" i="2"/>
  <c r="BJ113" i="2"/>
  <c r="BY113" i="2"/>
  <c r="CE113" i="2"/>
  <c r="BK113" i="2"/>
  <c r="BZ113" i="2"/>
  <c r="M113" i="2"/>
  <c r="R113" i="2" s="1"/>
  <c r="T112" i="2"/>
  <c r="AT113" i="2"/>
  <c r="AX113" i="2" s="1"/>
  <c r="AO113" i="2"/>
  <c r="BD113" i="2"/>
  <c r="AJ113" i="2"/>
  <c r="AY113" i="2"/>
  <c r="BC113" i="2" s="1"/>
  <c r="U113" i="2"/>
  <c r="Y113" i="2" s="1"/>
  <c r="AE113" i="2"/>
  <c r="BS112" i="2"/>
  <c r="BQ113" i="2"/>
  <c r="BO113" i="2"/>
  <c r="BP113" i="2"/>
  <c r="CK113" i="2" l="1"/>
  <c r="CL113" i="2"/>
  <c r="CJ113" i="2"/>
  <c r="BI113" i="2"/>
  <c r="AI113" i="2"/>
  <c r="AD113" i="2"/>
  <c r="AA114" i="2" s="1"/>
  <c r="BH113" i="2"/>
  <c r="F114" i="2"/>
  <c r="J114" i="2" s="1"/>
  <c r="BX113" i="2"/>
  <c r="AS113" i="2"/>
  <c r="BW112" i="2"/>
  <c r="CH112" i="2" s="1"/>
  <c r="K113" i="2"/>
  <c r="P113" i="2" s="1"/>
  <c r="AN113" i="2"/>
  <c r="CC113" i="2"/>
  <c r="CG113" i="2" s="1"/>
  <c r="BN113" i="2"/>
  <c r="CI113" i="2" l="1"/>
  <c r="CM113" i="2" s="1"/>
  <c r="AC114" i="2"/>
  <c r="AB114" i="2"/>
  <c r="Z114" i="2"/>
  <c r="AF114" i="2"/>
  <c r="V114" i="2"/>
  <c r="BE114" i="2"/>
  <c r="G115" i="2" s="1"/>
  <c r="AZ114" i="2"/>
  <c r="AP114" i="2"/>
  <c r="AU114" i="2"/>
  <c r="AK114" i="2"/>
  <c r="BT113" i="2"/>
  <c r="AL114" i="2"/>
  <c r="AQ114" i="2"/>
  <c r="W114" i="2"/>
  <c r="BA114" i="2"/>
  <c r="AV114" i="2"/>
  <c r="BF114" i="2"/>
  <c r="H115" i="2" s="1"/>
  <c r="AG114" i="2"/>
  <c r="BU113" i="2"/>
  <c r="O113" i="2"/>
  <c r="AM114" i="2"/>
  <c r="BB114" i="2"/>
  <c r="AH114" i="2"/>
  <c r="X114" i="2"/>
  <c r="BG114" i="2"/>
  <c r="I115" i="2" s="1"/>
  <c r="AW114" i="2"/>
  <c r="AR114" i="2"/>
  <c r="BV113" i="2"/>
  <c r="BM113" i="2"/>
  <c r="BR113" i="2" s="1"/>
  <c r="CA114" i="2" l="1"/>
  <c r="BY114" i="2"/>
  <c r="BL114" i="2"/>
  <c r="CE114" i="2"/>
  <c r="BK114" i="2"/>
  <c r="T113" i="2"/>
  <c r="AT114" i="2"/>
  <c r="AX114" i="2" s="1"/>
  <c r="AE114" i="2"/>
  <c r="BD114" i="2"/>
  <c r="AO114" i="2"/>
  <c r="AD114" i="2"/>
  <c r="AY114" i="2"/>
  <c r="BC114" i="2" s="1"/>
  <c r="AJ114" i="2"/>
  <c r="U114" i="2"/>
  <c r="Y114" i="2" s="1"/>
  <c r="BS113" i="2"/>
  <c r="BZ114" i="2"/>
  <c r="L114" i="2"/>
  <c r="Q114" i="2" s="1"/>
  <c r="CF114" i="2"/>
  <c r="M114" i="2"/>
  <c r="R114" i="2" s="1"/>
  <c r="BJ114" i="2"/>
  <c r="N114" i="2"/>
  <c r="S114" i="2" s="1"/>
  <c r="CD114" i="2"/>
  <c r="BP114" i="2"/>
  <c r="BQ114" i="2"/>
  <c r="BO114" i="2"/>
  <c r="CJ114" i="2" l="1"/>
  <c r="CK114" i="2"/>
  <c r="CL114" i="2"/>
  <c r="AI114" i="2"/>
  <c r="BI114" i="2"/>
  <c r="K114" i="2"/>
  <c r="P114" i="2" s="1"/>
  <c r="BW113" i="2"/>
  <c r="CH113" i="2" s="1"/>
  <c r="AS114" i="2"/>
  <c r="BX114" i="2"/>
  <c r="AN114" i="2"/>
  <c r="CC114" i="2"/>
  <c r="CG114" i="2" s="1"/>
  <c r="F115" i="2"/>
  <c r="BH114" i="2"/>
  <c r="BN114" i="2"/>
  <c r="CI114" i="2" l="1"/>
  <c r="CM114" i="2" s="1"/>
  <c r="AA115" i="2"/>
  <c r="AB115" i="2"/>
  <c r="Z115" i="2"/>
  <c r="AC115" i="2"/>
  <c r="AW115" i="2"/>
  <c r="AQ115" i="2"/>
  <c r="AK115" i="2"/>
  <c r="AP115" i="2"/>
  <c r="AU115" i="2"/>
  <c r="BV114" i="2"/>
  <c r="N115" i="2" s="1"/>
  <c r="BU114" i="2"/>
  <c r="M115" i="2" s="1"/>
  <c r="BF115" i="2"/>
  <c r="H116" i="2" s="1"/>
  <c r="AG115" i="2"/>
  <c r="AL115" i="2"/>
  <c r="W115" i="2"/>
  <c r="BA115" i="2"/>
  <c r="AV115" i="2"/>
  <c r="X115" i="2"/>
  <c r="BG115" i="2"/>
  <c r="I116" i="2" s="1"/>
  <c r="AM115" i="2"/>
  <c r="AH115" i="2"/>
  <c r="AR115" i="2"/>
  <c r="BB115" i="2"/>
  <c r="J115" i="2"/>
  <c r="O114" i="2"/>
  <c r="BM114" i="2"/>
  <c r="BR114" i="2" s="1"/>
  <c r="S115" i="2" l="1"/>
  <c r="R115" i="2"/>
  <c r="V115" i="2"/>
  <c r="BE115" i="2"/>
  <c r="G116" i="2" s="1"/>
  <c r="AZ115" i="2"/>
  <c r="AF115" i="2"/>
  <c r="BT114" i="2"/>
  <c r="L115" i="2" s="1"/>
  <c r="Q115" i="2" s="1"/>
  <c r="CD115" i="2"/>
  <c r="CE115" i="2"/>
  <c r="BZ115" i="2"/>
  <c r="BK115" i="2"/>
  <c r="BL115" i="2"/>
  <c r="CF115" i="2"/>
  <c r="CA115" i="2"/>
  <c r="T114" i="2"/>
  <c r="AO115" i="2"/>
  <c r="AY115" i="2"/>
  <c r="AE115" i="2"/>
  <c r="AJ115" i="2"/>
  <c r="AT115" i="2"/>
  <c r="AX115" i="2" s="1"/>
  <c r="BD115" i="2"/>
  <c r="U115" i="2"/>
  <c r="BS114" i="2"/>
  <c r="BP115" i="2"/>
  <c r="BQ115" i="2"/>
  <c r="CK115" i="2" l="1"/>
  <c r="CL115" i="2"/>
  <c r="BC115" i="2"/>
  <c r="BY115" i="2"/>
  <c r="Y115" i="2"/>
  <c r="BJ115" i="2"/>
  <c r="AN115" i="2"/>
  <c r="CC115" i="2"/>
  <c r="CG115" i="2" s="1"/>
  <c r="BX115" i="2"/>
  <c r="AS115" i="2"/>
  <c r="BW114" i="2"/>
  <c r="CH114" i="2" s="1"/>
  <c r="K115" i="2"/>
  <c r="P115" i="2" s="1"/>
  <c r="AD115" i="2"/>
  <c r="AA116" i="2" s="1"/>
  <c r="BH115" i="2"/>
  <c r="F116" i="2"/>
  <c r="BI115" i="2"/>
  <c r="AI115" i="2"/>
  <c r="BO115" i="2"/>
  <c r="BN115" i="2"/>
  <c r="CI115" i="2" l="1"/>
  <c r="CJ115" i="2"/>
  <c r="AC116" i="2"/>
  <c r="AB116" i="2"/>
  <c r="Z116" i="2"/>
  <c r="BF116" i="2"/>
  <c r="H117" i="2" s="1"/>
  <c r="BU115" i="2"/>
  <c r="M116" i="2" s="1"/>
  <c r="W116" i="2"/>
  <c r="AQ116" i="2"/>
  <c r="BA116" i="2"/>
  <c r="AV116" i="2"/>
  <c r="AG116" i="2"/>
  <c r="AL116" i="2"/>
  <c r="J116" i="2"/>
  <c r="O115" i="2"/>
  <c r="AW116" i="2"/>
  <c r="AM116" i="2"/>
  <c r="BB116" i="2"/>
  <c r="X116" i="2"/>
  <c r="BG116" i="2"/>
  <c r="I117" i="2" s="1"/>
  <c r="AH116" i="2"/>
  <c r="AR116" i="2"/>
  <c r="BV115" i="2"/>
  <c r="BM115" i="2"/>
  <c r="BR115" i="2" s="1"/>
  <c r="AP116" i="2"/>
  <c r="AU116" i="2"/>
  <c r="AK116" i="2"/>
  <c r="BE116" i="2"/>
  <c r="G117" i="2" s="1"/>
  <c r="AZ116" i="2"/>
  <c r="AF116" i="2"/>
  <c r="V116" i="2"/>
  <c r="BT115" i="2"/>
  <c r="R116" i="2" l="1"/>
  <c r="CM115" i="2"/>
  <c r="CE116" i="2"/>
  <c r="BZ116" i="2"/>
  <c r="BK116" i="2"/>
  <c r="BL116" i="2"/>
  <c r="BJ116" i="2"/>
  <c r="CF116" i="2"/>
  <c r="CA116" i="2"/>
  <c r="L116" i="2"/>
  <c r="Q116" i="2" s="1"/>
  <c r="BY116" i="2"/>
  <c r="N116" i="2"/>
  <c r="S116" i="2" s="1"/>
  <c r="CD116" i="2"/>
  <c r="T115" i="2"/>
  <c r="AT116" i="2"/>
  <c r="AX116" i="2" s="1"/>
  <c r="BD116" i="2"/>
  <c r="AE116" i="2"/>
  <c r="U116" i="2"/>
  <c r="Y116" i="2" s="1"/>
  <c r="AJ116" i="2"/>
  <c r="AO116" i="2"/>
  <c r="AD116" i="2"/>
  <c r="AY116" i="2"/>
  <c r="BC116" i="2" s="1"/>
  <c r="BS115" i="2"/>
  <c r="BQ116" i="2"/>
  <c r="BP116" i="2"/>
  <c r="BO116" i="2"/>
  <c r="CK116" i="2" l="1"/>
  <c r="CJ116" i="2"/>
  <c r="CL116" i="2"/>
  <c r="BW115" i="2"/>
  <c r="CH115" i="2" s="1"/>
  <c r="K116" i="2"/>
  <c r="P116" i="2" s="1"/>
  <c r="AI116" i="2"/>
  <c r="BI116" i="2"/>
  <c r="AS116" i="2"/>
  <c r="BX116" i="2"/>
  <c r="BH116" i="2"/>
  <c r="F117" i="2"/>
  <c r="AN116" i="2"/>
  <c r="CC116" i="2"/>
  <c r="CG116" i="2" s="1"/>
  <c r="BN116" i="2"/>
  <c r="CI116" i="2" l="1"/>
  <c r="CM116" i="2" s="1"/>
  <c r="AB117" i="2"/>
  <c r="AC117" i="2"/>
  <c r="Z117" i="2"/>
  <c r="AA117" i="2"/>
  <c r="AG117" i="2"/>
  <c r="W117" i="2"/>
  <c r="BU116" i="2"/>
  <c r="M117" i="2" s="1"/>
  <c r="BA117" i="2"/>
  <c r="AV117" i="2"/>
  <c r="BF117" i="2"/>
  <c r="H118" i="2" s="1"/>
  <c r="AQ117" i="2"/>
  <c r="AL117" i="2"/>
  <c r="J117" i="2"/>
  <c r="O116" i="2"/>
  <c r="BE117" i="2"/>
  <c r="G118" i="2" s="1"/>
  <c r="AK117" i="2"/>
  <c r="V117" i="2"/>
  <c r="AP117" i="2"/>
  <c r="AF117" i="2"/>
  <c r="AU117" i="2"/>
  <c r="AZ117" i="2"/>
  <c r="BT116" i="2"/>
  <c r="BM116" i="2"/>
  <c r="BR116" i="2" s="1"/>
  <c r="AH117" i="2"/>
  <c r="AR117" i="2"/>
  <c r="BB117" i="2"/>
  <c r="BG117" i="2"/>
  <c r="I118" i="2" s="1"/>
  <c r="AW117" i="2"/>
  <c r="AM117" i="2"/>
  <c r="X117" i="2"/>
  <c r="BV116" i="2"/>
  <c r="R117" i="2" l="1"/>
  <c r="BZ117" i="2"/>
  <c r="BK117" i="2"/>
  <c r="CE117" i="2"/>
  <c r="CF117" i="2"/>
  <c r="BJ117" i="2"/>
  <c r="CD117" i="2"/>
  <c r="CA117" i="2"/>
  <c r="L117" i="2"/>
  <c r="Q117" i="2" s="1"/>
  <c r="N117" i="2"/>
  <c r="S117" i="2" s="1"/>
  <c r="BL117" i="2"/>
  <c r="BY117" i="2"/>
  <c r="T116" i="2"/>
  <c r="AJ117" i="2"/>
  <c r="AD117" i="2"/>
  <c r="AO117" i="2"/>
  <c r="BD117" i="2"/>
  <c r="U117" i="2"/>
  <c r="Y117" i="2" s="1"/>
  <c r="AY117" i="2"/>
  <c r="BC117" i="2" s="1"/>
  <c r="AE117" i="2"/>
  <c r="AT117" i="2"/>
  <c r="AX117" i="2" s="1"/>
  <c r="BS116" i="2"/>
  <c r="BO117" i="2"/>
  <c r="BQ117" i="2"/>
  <c r="BP117" i="2"/>
  <c r="CL117" i="2" l="1"/>
  <c r="CK117" i="2"/>
  <c r="CJ117" i="2"/>
  <c r="BW116" i="2"/>
  <c r="CH116" i="2" s="1"/>
  <c r="K117" i="2"/>
  <c r="P117" i="2" s="1"/>
  <c r="AN117" i="2"/>
  <c r="CC117" i="2"/>
  <c r="CG117" i="2" s="1"/>
  <c r="BH117" i="2"/>
  <c r="F118" i="2"/>
  <c r="BI117" i="2"/>
  <c r="AI117" i="2"/>
  <c r="AS117" i="2"/>
  <c r="BX117" i="2"/>
  <c r="BN117" i="2"/>
  <c r="CI117" i="2" l="1"/>
  <c r="CM117" i="2" s="1"/>
  <c r="V118" i="2"/>
  <c r="AC118" i="2"/>
  <c r="AB118" i="2"/>
  <c r="Z118" i="2"/>
  <c r="BB118" i="2"/>
  <c r="X118" i="2"/>
  <c r="BG118" i="2"/>
  <c r="I119" i="2" s="1"/>
  <c r="AM118" i="2"/>
  <c r="AR118" i="2"/>
  <c r="AH118" i="2"/>
  <c r="AW118" i="2"/>
  <c r="BV117" i="2"/>
  <c r="J118" i="2"/>
  <c r="BM117" i="2"/>
  <c r="BR117" i="2" s="1"/>
  <c r="O117" i="2"/>
  <c r="AL118" i="2"/>
  <c r="BF118" i="2"/>
  <c r="H119" i="2" s="1"/>
  <c r="W118" i="2"/>
  <c r="AV118" i="2"/>
  <c r="BA118" i="2"/>
  <c r="AQ118" i="2"/>
  <c r="AG118" i="2"/>
  <c r="BU117" i="2"/>
  <c r="AU118" i="2" l="1"/>
  <c r="BT117" i="2"/>
  <c r="L118" i="2" s="1"/>
  <c r="AP118" i="2"/>
  <c r="AK118" i="2"/>
  <c r="AA118" i="2"/>
  <c r="BE118" i="2"/>
  <c r="G119" i="2" s="1"/>
  <c r="AF118" i="2"/>
  <c r="AZ118" i="2"/>
  <c r="CA118" i="2"/>
  <c r="CE118" i="2"/>
  <c r="BK118" i="2"/>
  <c r="BZ118" i="2"/>
  <c r="M118" i="2"/>
  <c r="BL118" i="2"/>
  <c r="N118" i="2"/>
  <c r="T117" i="2"/>
  <c r="BD118" i="2"/>
  <c r="AO118" i="2"/>
  <c r="U118" i="2"/>
  <c r="Y118" i="2" s="1"/>
  <c r="AT118" i="2"/>
  <c r="AJ118" i="2"/>
  <c r="AY118" i="2"/>
  <c r="AE118" i="2"/>
  <c r="BS117" i="2"/>
  <c r="CF118" i="2"/>
  <c r="BP118" i="2"/>
  <c r="BQ118" i="2"/>
  <c r="R118" i="2" l="1"/>
  <c r="S118" i="2"/>
  <c r="Q118" i="2"/>
  <c r="CK118" i="2"/>
  <c r="CL118" i="2"/>
  <c r="AX118" i="2"/>
  <c r="BC118" i="2"/>
  <c r="CD118" i="2"/>
  <c r="BJ118" i="2"/>
  <c r="BY118" i="2"/>
  <c r="BW117" i="2"/>
  <c r="CH117" i="2" s="1"/>
  <c r="K118" i="2"/>
  <c r="P118" i="2" s="1"/>
  <c r="AI118" i="2"/>
  <c r="BI118" i="2"/>
  <c r="AD118" i="2"/>
  <c r="AS118" i="2"/>
  <c r="BX118" i="2"/>
  <c r="AN118" i="2"/>
  <c r="CC118" i="2"/>
  <c r="BH118" i="2"/>
  <c r="F119" i="2"/>
  <c r="BN118" i="2"/>
  <c r="BO118" i="2"/>
  <c r="CG118" i="2" l="1"/>
  <c r="CI118" i="2"/>
  <c r="CJ118" i="2"/>
  <c r="AA119" i="2"/>
  <c r="AB119" i="2"/>
  <c r="Z119" i="2"/>
  <c r="AC119" i="2"/>
  <c r="BE119" i="2"/>
  <c r="G120" i="2" s="1"/>
  <c r="AP119" i="2"/>
  <c r="V119" i="2"/>
  <c r="BT118" i="2"/>
  <c r="BM118" i="2"/>
  <c r="BR118" i="2" s="1"/>
  <c r="AG119" i="2"/>
  <c r="AV119" i="2"/>
  <c r="BA119" i="2"/>
  <c r="BF119" i="2"/>
  <c r="H120" i="2" s="1"/>
  <c r="AQ119" i="2"/>
  <c r="W119" i="2"/>
  <c r="AL119" i="2"/>
  <c r="BU118" i="2"/>
  <c r="J119" i="2"/>
  <c r="AH119" i="2"/>
  <c r="AM119" i="2"/>
  <c r="BG119" i="2"/>
  <c r="I120" i="2" s="1"/>
  <c r="BB119" i="2"/>
  <c r="AW119" i="2"/>
  <c r="X119" i="2"/>
  <c r="AR119" i="2"/>
  <c r="BV118" i="2"/>
  <c r="O118" i="2"/>
  <c r="CM118" i="2" l="1"/>
  <c r="AZ119" i="2"/>
  <c r="BY119" i="2" s="1"/>
  <c r="AF119" i="2"/>
  <c r="AK119" i="2"/>
  <c r="AU119" i="2"/>
  <c r="CE119" i="2"/>
  <c r="BK119" i="2"/>
  <c r="CF119" i="2"/>
  <c r="CA119" i="2"/>
  <c r="T118" i="2"/>
  <c r="AD119" i="2"/>
  <c r="AY119" i="2"/>
  <c r="AE119" i="2"/>
  <c r="U119" i="2"/>
  <c r="Y119" i="2" s="1"/>
  <c r="AJ119" i="2"/>
  <c r="AT119" i="2"/>
  <c r="BD119" i="2"/>
  <c r="AO119" i="2"/>
  <c r="BS118" i="2"/>
  <c r="BZ119" i="2"/>
  <c r="L119" i="2"/>
  <c r="Q119" i="2" s="1"/>
  <c r="N119" i="2"/>
  <c r="S119" i="2" s="1"/>
  <c r="BL119" i="2"/>
  <c r="M119" i="2"/>
  <c r="R119" i="2" s="1"/>
  <c r="BQ119" i="2"/>
  <c r="BP119" i="2"/>
  <c r="CK119" i="2" l="1"/>
  <c r="CL119" i="2"/>
  <c r="AX119" i="2"/>
  <c r="CD119" i="2"/>
  <c r="BJ119" i="2"/>
  <c r="BC119" i="2"/>
  <c r="BH119" i="2"/>
  <c r="F120" i="2"/>
  <c r="BI119" i="2"/>
  <c r="AI119" i="2"/>
  <c r="BW118" i="2"/>
  <c r="CH118" i="2" s="1"/>
  <c r="K119" i="2"/>
  <c r="P119" i="2" s="1"/>
  <c r="AN119" i="2"/>
  <c r="CC119" i="2"/>
  <c r="AS119" i="2"/>
  <c r="BX119" i="2"/>
  <c r="BO119" i="2"/>
  <c r="BN119" i="2"/>
  <c r="CG119" i="2" l="1"/>
  <c r="CJ119" i="2"/>
  <c r="CI119" i="2"/>
  <c r="Z120" i="2"/>
  <c r="AC120" i="2"/>
  <c r="AA120" i="2"/>
  <c r="AB120" i="2"/>
  <c r="AR120" i="2"/>
  <c r="AF120" i="2"/>
  <c r="W120" i="2"/>
  <c r="BB120" i="2"/>
  <c r="AH120" i="2"/>
  <c r="X120" i="2"/>
  <c r="BV119" i="2"/>
  <c r="N120" i="2" s="1"/>
  <c r="AW120" i="2"/>
  <c r="BG120" i="2"/>
  <c r="I121" i="2" s="1"/>
  <c r="AM120" i="2"/>
  <c r="AL120" i="2"/>
  <c r="BT119" i="2"/>
  <c r="L120" i="2" s="1"/>
  <c r="AP120" i="2"/>
  <c r="AU120" i="2"/>
  <c r="AK120" i="2"/>
  <c r="V120" i="2"/>
  <c r="AZ120" i="2"/>
  <c r="BE120" i="2"/>
  <c r="G121" i="2" s="1"/>
  <c r="BU119" i="2"/>
  <c r="M120" i="2" s="1"/>
  <c r="BA120" i="2"/>
  <c r="AG120" i="2"/>
  <c r="BF120" i="2"/>
  <c r="H121" i="2" s="1"/>
  <c r="AV120" i="2"/>
  <c r="AQ120" i="2"/>
  <c r="O119" i="2"/>
  <c r="BM119" i="2"/>
  <c r="BR119" i="2" s="1"/>
  <c r="J120" i="2"/>
  <c r="S120" i="2" l="1"/>
  <c r="R120" i="2"/>
  <c r="Q120" i="2"/>
  <c r="CM119" i="2"/>
  <c r="CA120" i="2"/>
  <c r="CF120" i="2"/>
  <c r="BL120" i="2"/>
  <c r="BY120" i="2"/>
  <c r="BJ120" i="2"/>
  <c r="CD120" i="2"/>
  <c r="BK120" i="2"/>
  <c r="CE120" i="2"/>
  <c r="BZ120" i="2"/>
  <c r="T119" i="2"/>
  <c r="AY120" i="2"/>
  <c r="BC120" i="2" s="1"/>
  <c r="AT120" i="2"/>
  <c r="AX120" i="2" s="1"/>
  <c r="AD120" i="2"/>
  <c r="AE120" i="2"/>
  <c r="AO120" i="2"/>
  <c r="AJ120" i="2"/>
  <c r="U120" i="2"/>
  <c r="Y120" i="2" s="1"/>
  <c r="BD120" i="2"/>
  <c r="BS119" i="2"/>
  <c r="BO120" i="2"/>
  <c r="BP120" i="2"/>
  <c r="BQ120" i="2"/>
  <c r="CK120" i="2" l="1"/>
  <c r="CL120" i="2"/>
  <c r="CJ120" i="2"/>
  <c r="BH120" i="2"/>
  <c r="F121" i="2"/>
  <c r="BI120" i="2"/>
  <c r="AI120" i="2"/>
  <c r="AN120" i="2"/>
  <c r="CC120" i="2"/>
  <c r="CG120" i="2" s="1"/>
  <c r="BW119" i="2"/>
  <c r="CH119" i="2" s="1"/>
  <c r="K120" i="2"/>
  <c r="P120" i="2" s="1"/>
  <c r="AS120" i="2"/>
  <c r="BX120" i="2"/>
  <c r="BN120" i="2"/>
  <c r="CI120" i="2" l="1"/>
  <c r="CM120" i="2" s="1"/>
  <c r="Z121" i="2"/>
  <c r="AA121" i="2"/>
  <c r="AB121" i="2"/>
  <c r="AC121" i="2"/>
  <c r="AW121" i="2"/>
  <c r="X121" i="2"/>
  <c r="AM121" i="2"/>
  <c r="BG121" i="2"/>
  <c r="I122" i="2" s="1"/>
  <c r="AR121" i="2"/>
  <c r="BB121" i="2"/>
  <c r="AH121" i="2"/>
  <c r="BV120" i="2"/>
  <c r="O120" i="2"/>
  <c r="BM120" i="2"/>
  <c r="BR120" i="2" s="1"/>
  <c r="W121" i="2"/>
  <c r="AL121" i="2"/>
  <c r="AG121" i="2"/>
  <c r="BF121" i="2"/>
  <c r="H122" i="2" s="1"/>
  <c r="AV121" i="2"/>
  <c r="AQ121" i="2"/>
  <c r="BA121" i="2"/>
  <c r="BU120" i="2"/>
  <c r="J121" i="2"/>
  <c r="V121" i="2"/>
  <c r="AF121" i="2"/>
  <c r="AK121" i="2"/>
  <c r="AP121" i="2"/>
  <c r="BE121" i="2"/>
  <c r="G122" i="2" s="1"/>
  <c r="AU121" i="2"/>
  <c r="BT120" i="2"/>
  <c r="AZ121" i="2" l="1"/>
  <c r="BY121" i="2" s="1"/>
  <c r="L121" i="2"/>
  <c r="Q121" i="2" s="1"/>
  <c r="CD121" i="2"/>
  <c r="M121" i="2"/>
  <c r="R121" i="2" s="1"/>
  <c r="BL121" i="2"/>
  <c r="T120" i="2"/>
  <c r="U121" i="2"/>
  <c r="Y121" i="2" s="1"/>
  <c r="BD121" i="2"/>
  <c r="AY121" i="2"/>
  <c r="AJ121" i="2"/>
  <c r="AD121" i="2"/>
  <c r="AO121" i="2"/>
  <c r="AT121" i="2"/>
  <c r="AX121" i="2" s="1"/>
  <c r="AE121" i="2"/>
  <c r="BS120" i="2"/>
  <c r="CF121" i="2"/>
  <c r="BZ121" i="2"/>
  <c r="BK121" i="2"/>
  <c r="CA121" i="2"/>
  <c r="CE121" i="2"/>
  <c r="N121" i="2"/>
  <c r="S121" i="2" s="1"/>
  <c r="BQ121" i="2"/>
  <c r="BP121" i="2"/>
  <c r="CK121" i="2" l="1"/>
  <c r="CL121" i="2"/>
  <c r="BC121" i="2"/>
  <c r="BJ121" i="2"/>
  <c r="AS121" i="2"/>
  <c r="BX121" i="2"/>
  <c r="BH121" i="2"/>
  <c r="F122" i="2"/>
  <c r="BW120" i="2"/>
  <c r="CH120" i="2" s="1"/>
  <c r="K121" i="2"/>
  <c r="P121" i="2" s="1"/>
  <c r="AI121" i="2"/>
  <c r="BI121" i="2"/>
  <c r="AN121" i="2"/>
  <c r="CC121" i="2"/>
  <c r="CG121" i="2" s="1"/>
  <c r="BN121" i="2"/>
  <c r="BO121" i="2"/>
  <c r="CI121" i="2" l="1"/>
  <c r="CJ121" i="2"/>
  <c r="Z122" i="2"/>
  <c r="AC122" i="2"/>
  <c r="AA122" i="2"/>
  <c r="AB122" i="2"/>
  <c r="AM122" i="2"/>
  <c r="BV121" i="2"/>
  <c r="N122" i="2" s="1"/>
  <c r="X122" i="2"/>
  <c r="BG122" i="2"/>
  <c r="I123" i="2" s="1"/>
  <c r="BB122" i="2"/>
  <c r="AW122" i="2"/>
  <c r="AR122" i="2"/>
  <c r="AH122" i="2"/>
  <c r="AQ122" i="2"/>
  <c r="BA122" i="2"/>
  <c r="AG122" i="2"/>
  <c r="AV122" i="2"/>
  <c r="W122" i="2"/>
  <c r="BF122" i="2"/>
  <c r="H123" i="2" s="1"/>
  <c r="AL122" i="2"/>
  <c r="BU121" i="2"/>
  <c r="O121" i="2"/>
  <c r="BE122" i="2"/>
  <c r="G123" i="2" s="1"/>
  <c r="AU122" i="2"/>
  <c r="V122" i="2"/>
  <c r="AP122" i="2"/>
  <c r="AK122" i="2"/>
  <c r="AF122" i="2"/>
  <c r="AZ122" i="2"/>
  <c r="BT121" i="2"/>
  <c r="BM121" i="2"/>
  <c r="BR121" i="2" s="1"/>
  <c r="J122" i="2"/>
  <c r="S122" i="2" l="1"/>
  <c r="CM121" i="2"/>
  <c r="CE122" i="2"/>
  <c r="CF122" i="2"/>
  <c r="BL122" i="2"/>
  <c r="CA122" i="2"/>
  <c r="BJ122" i="2"/>
  <c r="L122" i="2"/>
  <c r="Q122" i="2" s="1"/>
  <c r="CD122" i="2"/>
  <c r="BK122" i="2"/>
  <c r="BY122" i="2"/>
  <c r="M122" i="2"/>
  <c r="R122" i="2" s="1"/>
  <c r="BZ122" i="2"/>
  <c r="T121" i="2"/>
  <c r="U122" i="2"/>
  <c r="Y122" i="2" s="1"/>
  <c r="AJ122" i="2"/>
  <c r="AE122" i="2"/>
  <c r="AT122" i="2"/>
  <c r="AX122" i="2" s="1"/>
  <c r="AY122" i="2"/>
  <c r="BC122" i="2" s="1"/>
  <c r="AO122" i="2"/>
  <c r="BD122" i="2"/>
  <c r="BS121" i="2"/>
  <c r="BO122" i="2"/>
  <c r="BP122" i="2"/>
  <c r="BQ122" i="2"/>
  <c r="CK122" i="2" l="1"/>
  <c r="CL122" i="2"/>
  <c r="CJ122" i="2"/>
  <c r="AC123" i="2"/>
  <c r="AS122" i="2"/>
  <c r="BX122" i="2"/>
  <c r="AD122" i="2"/>
  <c r="AN122" i="2"/>
  <c r="CC122" i="2"/>
  <c r="CG122" i="2" s="1"/>
  <c r="BW121" i="2"/>
  <c r="CH121" i="2" s="1"/>
  <c r="K122" i="2"/>
  <c r="P122" i="2" s="1"/>
  <c r="BH122" i="2"/>
  <c r="F123" i="2"/>
  <c r="AI122" i="2"/>
  <c r="BI122" i="2"/>
  <c r="BN122" i="2"/>
  <c r="CI122" i="2" l="1"/>
  <c r="CM122" i="2" s="1"/>
  <c r="AA123" i="2"/>
  <c r="AB123" i="2"/>
  <c r="Z123" i="2"/>
  <c r="O122" i="2"/>
  <c r="BF123" i="2"/>
  <c r="H124" i="2" s="1"/>
  <c r="AG123" i="2"/>
  <c r="BA123" i="2"/>
  <c r="W123" i="2"/>
  <c r="AQ123" i="2"/>
  <c r="AV123" i="2"/>
  <c r="AL123" i="2"/>
  <c r="BU122" i="2"/>
  <c r="AR123" i="2"/>
  <c r="AH123" i="2"/>
  <c r="BB123" i="2"/>
  <c r="AM123" i="2"/>
  <c r="BG123" i="2"/>
  <c r="I124" i="2" s="1"/>
  <c r="X123" i="2"/>
  <c r="AW123" i="2"/>
  <c r="BV122" i="2"/>
  <c r="AP123" i="2"/>
  <c r="BE123" i="2"/>
  <c r="G124" i="2" s="1"/>
  <c r="V123" i="2"/>
  <c r="AK123" i="2"/>
  <c r="AF123" i="2"/>
  <c r="AU123" i="2"/>
  <c r="AZ123" i="2"/>
  <c r="BT122" i="2"/>
  <c r="J123" i="2"/>
  <c r="BM122" i="2"/>
  <c r="BR122" i="2" s="1"/>
  <c r="BZ123" i="2" l="1"/>
  <c r="BJ123" i="2"/>
  <c r="BY123" i="2"/>
  <c r="CD123" i="2"/>
  <c r="N123" i="2"/>
  <c r="S123" i="2" s="1"/>
  <c r="CA123" i="2"/>
  <c r="BK123" i="2"/>
  <c r="CF123" i="2"/>
  <c r="M123" i="2"/>
  <c r="R123" i="2" s="1"/>
  <c r="CE123" i="2"/>
  <c r="T122" i="2"/>
  <c r="AY123" i="2"/>
  <c r="BC123" i="2" s="1"/>
  <c r="AJ123" i="2"/>
  <c r="AT123" i="2"/>
  <c r="AX123" i="2" s="1"/>
  <c r="BD123" i="2"/>
  <c r="AO123" i="2"/>
  <c r="AE123" i="2"/>
  <c r="U123" i="2"/>
  <c r="Y123" i="2" s="1"/>
  <c r="BS122" i="2"/>
  <c r="L123" i="2"/>
  <c r="Q123" i="2" s="1"/>
  <c r="BL123" i="2"/>
  <c r="BO123" i="2"/>
  <c r="BP123" i="2"/>
  <c r="BQ123" i="2"/>
  <c r="CL123" i="2" l="1"/>
  <c r="CK123" i="2"/>
  <c r="CJ123" i="2"/>
  <c r="AS123" i="2"/>
  <c r="BX123" i="2"/>
  <c r="AN123" i="2"/>
  <c r="CC123" i="2"/>
  <c r="CG123" i="2" s="1"/>
  <c r="BW122" i="2"/>
  <c r="CH122" i="2" s="1"/>
  <c r="K123" i="2"/>
  <c r="P123" i="2" s="1"/>
  <c r="BH123" i="2"/>
  <c r="F124" i="2"/>
  <c r="AD123" i="2"/>
  <c r="AI123" i="2"/>
  <c r="BI123" i="2"/>
  <c r="BN123" i="2"/>
  <c r="CI123" i="2" l="1"/>
  <c r="CM123" i="2" s="1"/>
  <c r="Z124" i="2"/>
  <c r="AA124" i="2"/>
  <c r="AC124" i="2"/>
  <c r="AB124" i="2"/>
  <c r="AF124" i="2"/>
  <c r="AZ124" i="2"/>
  <c r="BE124" i="2"/>
  <c r="G125" i="2" s="1"/>
  <c r="AP124" i="2"/>
  <c r="AK124" i="2"/>
  <c r="V124" i="2"/>
  <c r="AU124" i="2"/>
  <c r="BT123" i="2"/>
  <c r="O123" i="2"/>
  <c r="J124" i="2"/>
  <c r="AM124" i="2"/>
  <c r="BG124" i="2"/>
  <c r="I125" i="2" s="1"/>
  <c r="AH124" i="2"/>
  <c r="X124" i="2"/>
  <c r="BB124" i="2"/>
  <c r="AW124" i="2"/>
  <c r="AR124" i="2"/>
  <c r="BV123" i="2"/>
  <c r="BA124" i="2"/>
  <c r="AG124" i="2"/>
  <c r="AL124" i="2"/>
  <c r="AQ124" i="2"/>
  <c r="AV124" i="2"/>
  <c r="W124" i="2"/>
  <c r="BF124" i="2"/>
  <c r="H125" i="2" s="1"/>
  <c r="BU123" i="2"/>
  <c r="BM123" i="2"/>
  <c r="BR123" i="2" s="1"/>
  <c r="BY124" i="2" l="1"/>
  <c r="BZ124" i="2"/>
  <c r="BJ124" i="2"/>
  <c r="CE124" i="2"/>
  <c r="N124" i="2"/>
  <c r="S124" i="2" s="1"/>
  <c r="CF124" i="2"/>
  <c r="CA124" i="2"/>
  <c r="BL124" i="2"/>
  <c r="BK124" i="2"/>
  <c r="T123" i="2"/>
  <c r="AO124" i="2"/>
  <c r="U124" i="2"/>
  <c r="Y124" i="2" s="1"/>
  <c r="AY124" i="2"/>
  <c r="BC124" i="2" s="1"/>
  <c r="AJ124" i="2"/>
  <c r="AE124" i="2"/>
  <c r="AT124" i="2"/>
  <c r="AX124" i="2" s="1"/>
  <c r="AD124" i="2"/>
  <c r="BD124" i="2"/>
  <c r="BS123" i="2"/>
  <c r="CD124" i="2"/>
  <c r="M124" i="2"/>
  <c r="R124" i="2" s="1"/>
  <c r="L124" i="2"/>
  <c r="Q124" i="2" s="1"/>
  <c r="BP124" i="2"/>
  <c r="BQ124" i="2"/>
  <c r="BO124" i="2"/>
  <c r="CK124" i="2" l="1"/>
  <c r="CL124" i="2"/>
  <c r="CJ124" i="2"/>
  <c r="BW123" i="2"/>
  <c r="CH123" i="2" s="1"/>
  <c r="K124" i="2"/>
  <c r="P124" i="2" s="1"/>
  <c r="BH124" i="2"/>
  <c r="F125" i="2"/>
  <c r="AN124" i="2"/>
  <c r="CC124" i="2"/>
  <c r="CG124" i="2" s="1"/>
  <c r="AI124" i="2"/>
  <c r="BI124" i="2"/>
  <c r="AS124" i="2"/>
  <c r="BX124" i="2"/>
  <c r="BN124" i="2"/>
  <c r="CI124" i="2" l="1"/>
  <c r="CM124" i="2" s="1"/>
  <c r="BE125" i="2"/>
  <c r="G126" i="2" s="1"/>
  <c r="Z125" i="2"/>
  <c r="AB125" i="2"/>
  <c r="AC125" i="2"/>
  <c r="BU124" i="2"/>
  <c r="M125" i="2" s="1"/>
  <c r="AV125" i="2"/>
  <c r="BF125" i="2"/>
  <c r="H126" i="2" s="1"/>
  <c r="W125" i="2"/>
  <c r="AL125" i="2"/>
  <c r="AG125" i="2"/>
  <c r="AQ125" i="2"/>
  <c r="BA125" i="2"/>
  <c r="AH125" i="2"/>
  <c r="AR125" i="2"/>
  <c r="X125" i="2"/>
  <c r="BG125" i="2"/>
  <c r="I126" i="2" s="1"/>
  <c r="AW125" i="2"/>
  <c r="AM125" i="2"/>
  <c r="BB125" i="2"/>
  <c r="BV124" i="2"/>
  <c r="BM124" i="2"/>
  <c r="BR124" i="2" s="1"/>
  <c r="O124" i="2"/>
  <c r="J125" i="2"/>
  <c r="AU125" i="2" l="1"/>
  <c r="V125" i="2"/>
  <c r="AP125" i="2"/>
  <c r="AA125" i="2"/>
  <c r="R125" i="2" s="1"/>
  <c r="AF125" i="2"/>
  <c r="AZ125" i="2"/>
  <c r="BT124" i="2"/>
  <c r="L125" i="2" s="1"/>
  <c r="AK125" i="2"/>
  <c r="CE125" i="2"/>
  <c r="BK125" i="2"/>
  <c r="BZ125" i="2"/>
  <c r="CF125" i="2"/>
  <c r="T124" i="2"/>
  <c r="AO125" i="2"/>
  <c r="AE125" i="2"/>
  <c r="U125" i="2"/>
  <c r="AT125" i="2"/>
  <c r="AJ125" i="2"/>
  <c r="BD125" i="2"/>
  <c r="AY125" i="2"/>
  <c r="BS124" i="2"/>
  <c r="CA125" i="2"/>
  <c r="BL125" i="2"/>
  <c r="N125" i="2"/>
  <c r="BP125" i="2"/>
  <c r="BQ125" i="2"/>
  <c r="S125" i="2" l="1"/>
  <c r="AH126" i="2" s="1"/>
  <c r="Q125" i="2"/>
  <c r="CL125" i="2"/>
  <c r="CK125" i="2"/>
  <c r="CD125" i="2"/>
  <c r="BY125" i="2"/>
  <c r="BJ125" i="2"/>
  <c r="AX125" i="2"/>
  <c r="BC125" i="2"/>
  <c r="Y125" i="2"/>
  <c r="AB126" i="2"/>
  <c r="K125" i="2"/>
  <c r="P125" i="2" s="1"/>
  <c r="BW124" i="2"/>
  <c r="CH124" i="2" s="1"/>
  <c r="AN125" i="2"/>
  <c r="CC125" i="2"/>
  <c r="AS125" i="2"/>
  <c r="BX125" i="2"/>
  <c r="AD125" i="2"/>
  <c r="BH125" i="2"/>
  <c r="F126" i="2"/>
  <c r="AI125" i="2"/>
  <c r="BI125" i="2"/>
  <c r="BO125" i="2"/>
  <c r="BN125" i="2"/>
  <c r="CG125" i="2" l="1"/>
  <c r="CJ125" i="2"/>
  <c r="CI125" i="2"/>
  <c r="AC126" i="2"/>
  <c r="AA126" i="2"/>
  <c r="Z126" i="2"/>
  <c r="AR126" i="2"/>
  <c r="BG126" i="2"/>
  <c r="I127" i="2" s="1"/>
  <c r="BV125" i="2"/>
  <c r="N126" i="2" s="1"/>
  <c r="AM126" i="2"/>
  <c r="AW126" i="2"/>
  <c r="BB126" i="2"/>
  <c r="X126" i="2"/>
  <c r="BM125" i="2"/>
  <c r="BR125" i="2" s="1"/>
  <c r="W126" i="2"/>
  <c r="AL126" i="2"/>
  <c r="AG126" i="2"/>
  <c r="AQ126" i="2"/>
  <c r="BF126" i="2"/>
  <c r="H127" i="2" s="1"/>
  <c r="BA126" i="2"/>
  <c r="AV126" i="2"/>
  <c r="BU125" i="2"/>
  <c r="J126" i="2"/>
  <c r="AK126" i="2"/>
  <c r="AF126" i="2"/>
  <c r="AZ126" i="2"/>
  <c r="BE126" i="2"/>
  <c r="G127" i="2" s="1"/>
  <c r="AP126" i="2"/>
  <c r="V126" i="2"/>
  <c r="AU126" i="2"/>
  <c r="BT125" i="2"/>
  <c r="O125" i="2"/>
  <c r="S126" i="2" l="1"/>
  <c r="CM125" i="2"/>
  <c r="CA126" i="2"/>
  <c r="BL126" i="2"/>
  <c r="CF126" i="2"/>
  <c r="BY126" i="2"/>
  <c r="BK126" i="2"/>
  <c r="BJ126" i="2"/>
  <c r="CE126" i="2"/>
  <c r="T125" i="2"/>
  <c r="AO126" i="2"/>
  <c r="AY126" i="2"/>
  <c r="BC126" i="2" s="1"/>
  <c r="AD126" i="2"/>
  <c r="AE126" i="2"/>
  <c r="U126" i="2"/>
  <c r="Y126" i="2" s="1"/>
  <c r="AT126" i="2"/>
  <c r="AX126" i="2" s="1"/>
  <c r="AJ126" i="2"/>
  <c r="BD126" i="2"/>
  <c r="BS125" i="2"/>
  <c r="L126" i="2"/>
  <c r="Q126" i="2" s="1"/>
  <c r="CD126" i="2"/>
  <c r="M126" i="2"/>
  <c r="R126" i="2" s="1"/>
  <c r="BZ126" i="2"/>
  <c r="BO126" i="2"/>
  <c r="BP126" i="2"/>
  <c r="BQ126" i="2"/>
  <c r="CL126" i="2" l="1"/>
  <c r="CJ126" i="2"/>
  <c r="CK126" i="2"/>
  <c r="AN126" i="2"/>
  <c r="CC126" i="2"/>
  <c r="CG126" i="2" s="1"/>
  <c r="BW125" i="2"/>
  <c r="CH125" i="2" s="1"/>
  <c r="K126" i="2"/>
  <c r="P126" i="2" s="1"/>
  <c r="AS126" i="2"/>
  <c r="BX126" i="2"/>
  <c r="BH126" i="2"/>
  <c r="F127" i="2"/>
  <c r="BI126" i="2"/>
  <c r="AI126" i="2"/>
  <c r="BN126" i="2"/>
  <c r="CI126" i="2" l="1"/>
  <c r="CM126" i="2" s="1"/>
  <c r="AF127" i="2"/>
  <c r="Z127" i="2"/>
  <c r="AC127" i="2"/>
  <c r="AB127" i="2"/>
  <c r="AL127" i="2"/>
  <c r="X127" i="2"/>
  <c r="BF127" i="2"/>
  <c r="H128" i="2" s="1"/>
  <c r="W127" i="2"/>
  <c r="BU126" i="2"/>
  <c r="M127" i="2" s="1"/>
  <c r="BT126" i="2"/>
  <c r="L127" i="2" s="1"/>
  <c r="AG127" i="2"/>
  <c r="AQ127" i="2"/>
  <c r="BA127" i="2"/>
  <c r="AV127" i="2"/>
  <c r="AZ127" i="2"/>
  <c r="V127" i="2"/>
  <c r="AK127" i="2"/>
  <c r="AU127" i="2"/>
  <c r="BE127" i="2"/>
  <c r="G128" i="2" s="1"/>
  <c r="BV126" i="2"/>
  <c r="N127" i="2" s="1"/>
  <c r="BB127" i="2"/>
  <c r="AR127" i="2"/>
  <c r="BG127" i="2"/>
  <c r="I128" i="2" s="1"/>
  <c r="AW127" i="2"/>
  <c r="AH127" i="2"/>
  <c r="AM127" i="2"/>
  <c r="BM126" i="2"/>
  <c r="BR126" i="2" s="1"/>
  <c r="J127" i="2"/>
  <c r="O126" i="2"/>
  <c r="AP127" i="2" l="1"/>
  <c r="CD127" i="2" s="1"/>
  <c r="AA127" i="2"/>
  <c r="Q127" i="2" s="1"/>
  <c r="CE127" i="2"/>
  <c r="BK127" i="2"/>
  <c r="BZ127" i="2"/>
  <c r="CA127" i="2"/>
  <c r="BJ127" i="2"/>
  <c r="CF127" i="2"/>
  <c r="BL127" i="2"/>
  <c r="T126" i="2"/>
  <c r="AE127" i="2"/>
  <c r="AT127" i="2"/>
  <c r="AX127" i="2" s="1"/>
  <c r="AJ127" i="2"/>
  <c r="AO127" i="2"/>
  <c r="AY127" i="2"/>
  <c r="BC127" i="2" s="1"/>
  <c r="BD127" i="2"/>
  <c r="U127" i="2"/>
  <c r="Y127" i="2" s="1"/>
  <c r="BS126" i="2"/>
  <c r="BO127" i="2"/>
  <c r="BQ127" i="2"/>
  <c r="BP127" i="2"/>
  <c r="S127" i="2" l="1"/>
  <c r="R127" i="2"/>
  <c r="CL127" i="2"/>
  <c r="CK127" i="2"/>
  <c r="CJ127" i="2"/>
  <c r="AD127" i="2"/>
  <c r="BY127" i="2"/>
  <c r="BH127" i="2"/>
  <c r="F128" i="2"/>
  <c r="AN127" i="2"/>
  <c r="CC127" i="2"/>
  <c r="CG127" i="2" s="1"/>
  <c r="BW126" i="2"/>
  <c r="CH126" i="2" s="1"/>
  <c r="K127" i="2"/>
  <c r="P127" i="2" s="1"/>
  <c r="BI127" i="2"/>
  <c r="AI127" i="2"/>
  <c r="AS127" i="2"/>
  <c r="BX127" i="2"/>
  <c r="BN127" i="2"/>
  <c r="CI127" i="2" l="1"/>
  <c r="CM127" i="2" s="1"/>
  <c r="Z128" i="2"/>
  <c r="AB128" i="2"/>
  <c r="AA128" i="2"/>
  <c r="AC128" i="2"/>
  <c r="AQ128" i="2"/>
  <c r="BA128" i="2"/>
  <c r="BF128" i="2"/>
  <c r="H129" i="2" s="1"/>
  <c r="BU127" i="2"/>
  <c r="M128" i="2" s="1"/>
  <c r="AG128" i="2"/>
  <c r="AV128" i="2"/>
  <c r="W128" i="2"/>
  <c r="AL128" i="2"/>
  <c r="BM127" i="2"/>
  <c r="BR127" i="2" s="1"/>
  <c r="BE128" i="2"/>
  <c r="G129" i="2" s="1"/>
  <c r="AU128" i="2"/>
  <c r="AZ128" i="2"/>
  <c r="AF128" i="2"/>
  <c r="V128" i="2"/>
  <c r="AP128" i="2"/>
  <c r="AK128" i="2"/>
  <c r="BT127" i="2"/>
  <c r="O127" i="2"/>
  <c r="J128" i="2"/>
  <c r="X128" i="2"/>
  <c r="AM128" i="2"/>
  <c r="BG128" i="2"/>
  <c r="I129" i="2" s="1"/>
  <c r="AH128" i="2"/>
  <c r="AR128" i="2"/>
  <c r="BB128" i="2"/>
  <c r="AW128" i="2"/>
  <c r="BV127" i="2"/>
  <c r="R128" i="2" l="1"/>
  <c r="BZ128" i="2"/>
  <c r="CE128" i="2"/>
  <c r="BK128" i="2"/>
  <c r="BJ128" i="2"/>
  <c r="BY128" i="2"/>
  <c r="N128" i="2"/>
  <c r="S128" i="2" s="1"/>
  <c r="CA128" i="2"/>
  <c r="T127" i="2"/>
  <c r="AO128" i="2"/>
  <c r="AY128" i="2"/>
  <c r="BC128" i="2" s="1"/>
  <c r="BD128" i="2"/>
  <c r="AJ128" i="2"/>
  <c r="AT128" i="2"/>
  <c r="AX128" i="2" s="1"/>
  <c r="AE128" i="2"/>
  <c r="U128" i="2"/>
  <c r="Y128" i="2" s="1"/>
  <c r="AD128" i="2"/>
  <c r="BS127" i="2"/>
  <c r="CD128" i="2"/>
  <c r="BL128" i="2"/>
  <c r="CF128" i="2"/>
  <c r="L128" i="2"/>
  <c r="Q128" i="2" s="1"/>
  <c r="BO128" i="2"/>
  <c r="BP128" i="2"/>
  <c r="BQ128" i="2"/>
  <c r="CL128" i="2" l="1"/>
  <c r="CJ128" i="2"/>
  <c r="CK128" i="2"/>
  <c r="BH128" i="2"/>
  <c r="F129" i="2"/>
  <c r="BI128" i="2"/>
  <c r="AI128" i="2"/>
  <c r="BW127" i="2"/>
  <c r="CH127" i="2" s="1"/>
  <c r="K128" i="2"/>
  <c r="P128" i="2" s="1"/>
  <c r="AS128" i="2"/>
  <c r="BX128" i="2"/>
  <c r="AN128" i="2"/>
  <c r="CC128" i="2"/>
  <c r="CG128" i="2" s="1"/>
  <c r="BN128" i="2"/>
  <c r="CI128" i="2" l="1"/>
  <c r="CM128" i="2" s="1"/>
  <c r="V129" i="2"/>
  <c r="Z129" i="2"/>
  <c r="AA129" i="2"/>
  <c r="AB129" i="2"/>
  <c r="AC129" i="2"/>
  <c r="AZ129" i="2"/>
  <c r="AL129" i="2"/>
  <c r="AG129" i="2"/>
  <c r="AK129" i="2"/>
  <c r="BU128" i="2"/>
  <c r="M129" i="2" s="1"/>
  <c r="AQ129" i="2"/>
  <c r="W129" i="2"/>
  <c r="AP129" i="2"/>
  <c r="AU129" i="2"/>
  <c r="BF129" i="2"/>
  <c r="H130" i="2" s="1"/>
  <c r="BA129" i="2"/>
  <c r="BT128" i="2"/>
  <c r="L129" i="2" s="1"/>
  <c r="AF129" i="2"/>
  <c r="AV129" i="2"/>
  <c r="BE129" i="2"/>
  <c r="G130" i="2" s="1"/>
  <c r="BG129" i="2"/>
  <c r="I130" i="2" s="1"/>
  <c r="AH129" i="2"/>
  <c r="AW129" i="2"/>
  <c r="AM129" i="2"/>
  <c r="X129" i="2"/>
  <c r="BB129" i="2"/>
  <c r="AR129" i="2"/>
  <c r="BV128" i="2"/>
  <c r="BM128" i="2"/>
  <c r="BR128" i="2" s="1"/>
  <c r="J129" i="2"/>
  <c r="O128" i="2"/>
  <c r="R129" i="2" l="1"/>
  <c r="Q129" i="2"/>
  <c r="CE129" i="2"/>
  <c r="BK129" i="2"/>
  <c r="BJ129" i="2"/>
  <c r="CD129" i="2"/>
  <c r="BZ129" i="2"/>
  <c r="BY129" i="2"/>
  <c r="BL129" i="2"/>
  <c r="CA129" i="2"/>
  <c r="N129" i="2"/>
  <c r="S129" i="2" s="1"/>
  <c r="CF129" i="2"/>
  <c r="T128" i="2"/>
  <c r="AE129" i="2"/>
  <c r="AO129" i="2"/>
  <c r="AD129" i="2"/>
  <c r="BD129" i="2"/>
  <c r="U129" i="2"/>
  <c r="Y129" i="2" s="1"/>
  <c r="AY129" i="2"/>
  <c r="BC129" i="2" s="1"/>
  <c r="AJ129" i="2"/>
  <c r="AT129" i="2"/>
  <c r="AX129" i="2" s="1"/>
  <c r="BS128" i="2"/>
  <c r="BQ129" i="2"/>
  <c r="BO129" i="2"/>
  <c r="BP129" i="2"/>
  <c r="CK129" i="2" l="1"/>
  <c r="CL129" i="2"/>
  <c r="CJ129" i="2"/>
  <c r="AS129" i="2"/>
  <c r="BX129" i="2"/>
  <c r="K129" i="2"/>
  <c r="P129" i="2" s="1"/>
  <c r="BW128" i="2"/>
  <c r="CH128" i="2" s="1"/>
  <c r="AI129" i="2"/>
  <c r="BI129" i="2"/>
  <c r="BH129" i="2"/>
  <c r="F130" i="2"/>
  <c r="AN129" i="2"/>
  <c r="CC129" i="2"/>
  <c r="CG129" i="2" s="1"/>
  <c r="BN129" i="2"/>
  <c r="CI129" i="2" l="1"/>
  <c r="CM129" i="2" s="1"/>
  <c r="AA130" i="2"/>
  <c r="AB130" i="2"/>
  <c r="Z130" i="2"/>
  <c r="AC130" i="2"/>
  <c r="AL130" i="2"/>
  <c r="BU129" i="2"/>
  <c r="M130" i="2" s="1"/>
  <c r="AG130" i="2"/>
  <c r="BF130" i="2"/>
  <c r="H131" i="2" s="1"/>
  <c r="BA130" i="2"/>
  <c r="AQ130" i="2"/>
  <c r="AV130" i="2"/>
  <c r="W130" i="2"/>
  <c r="BM129" i="2"/>
  <c r="BR129" i="2" s="1"/>
  <c r="O129" i="2"/>
  <c r="AF130" i="2"/>
  <c r="AU130" i="2"/>
  <c r="BE130" i="2"/>
  <c r="G131" i="2" s="1"/>
  <c r="AP130" i="2"/>
  <c r="V130" i="2"/>
  <c r="AK130" i="2"/>
  <c r="AZ130" i="2"/>
  <c r="BT129" i="2"/>
  <c r="BG130" i="2"/>
  <c r="I131" i="2" s="1"/>
  <c r="X130" i="2"/>
  <c r="BB130" i="2"/>
  <c r="AW130" i="2"/>
  <c r="AM130" i="2"/>
  <c r="AR130" i="2"/>
  <c r="AH130" i="2"/>
  <c r="BV129" i="2"/>
  <c r="J130" i="2"/>
  <c r="R130" i="2" l="1"/>
  <c r="BK130" i="2"/>
  <c r="BZ130" i="2"/>
  <c r="CE130" i="2"/>
  <c r="CA130" i="2"/>
  <c r="CD130" i="2"/>
  <c r="BL130" i="2"/>
  <c r="BY130" i="2"/>
  <c r="CF130" i="2"/>
  <c r="BJ130" i="2"/>
  <c r="T129" i="2"/>
  <c r="U130" i="2"/>
  <c r="Y130" i="2" s="1"/>
  <c r="AE130" i="2"/>
  <c r="AT130" i="2"/>
  <c r="AX130" i="2" s="1"/>
  <c r="AO130" i="2"/>
  <c r="AJ130" i="2"/>
  <c r="BD130" i="2"/>
  <c r="AY130" i="2"/>
  <c r="BC130" i="2" s="1"/>
  <c r="AD130" i="2"/>
  <c r="BS129" i="2"/>
  <c r="N130" i="2"/>
  <c r="S130" i="2" s="1"/>
  <c r="L130" i="2"/>
  <c r="Q130" i="2" s="1"/>
  <c r="BP130" i="2"/>
  <c r="BO130" i="2"/>
  <c r="BQ130" i="2"/>
  <c r="CK130" i="2" l="1"/>
  <c r="CJ130" i="2"/>
  <c r="CL130" i="2"/>
  <c r="BH130" i="2"/>
  <c r="F131" i="2"/>
  <c r="BI130" i="2"/>
  <c r="AI130" i="2"/>
  <c r="BW129" i="2"/>
  <c r="CH129" i="2" s="1"/>
  <c r="K130" i="2"/>
  <c r="P130" i="2" s="1"/>
  <c r="AN130" i="2"/>
  <c r="CC130" i="2"/>
  <c r="CG130" i="2" s="1"/>
  <c r="BX130" i="2"/>
  <c r="AS130" i="2"/>
  <c r="BN130" i="2"/>
  <c r="CI130" i="2" l="1"/>
  <c r="CM130" i="2" s="1"/>
  <c r="BT130" i="2"/>
  <c r="L131" i="2" s="1"/>
  <c r="Z131" i="2"/>
  <c r="AB131" i="2"/>
  <c r="AC131" i="2"/>
  <c r="BF131" i="2"/>
  <c r="H132" i="2" s="1"/>
  <c r="BV130" i="2"/>
  <c r="N131" i="2" s="1"/>
  <c r="AP131" i="2"/>
  <c r="V131" i="2"/>
  <c r="AU131" i="2"/>
  <c r="AZ131" i="2"/>
  <c r="X131" i="2"/>
  <c r="BB131" i="2"/>
  <c r="AW131" i="2"/>
  <c r="AH131" i="2"/>
  <c r="AM131" i="2"/>
  <c r="AR131" i="2"/>
  <c r="BG131" i="2"/>
  <c r="I132" i="2" s="1"/>
  <c r="W131" i="2"/>
  <c r="BA131" i="2"/>
  <c r="AQ131" i="2"/>
  <c r="BU130" i="2"/>
  <c r="M131" i="2" s="1"/>
  <c r="AV131" i="2"/>
  <c r="AG131" i="2"/>
  <c r="AL131" i="2"/>
  <c r="O130" i="2"/>
  <c r="BM130" i="2"/>
  <c r="BR130" i="2" s="1"/>
  <c r="J131" i="2"/>
  <c r="AF131" i="2" l="1"/>
  <c r="BJ131" i="2" s="1"/>
  <c r="AA131" i="2"/>
  <c r="Q131" i="2" s="1"/>
  <c r="AK131" i="2"/>
  <c r="CD131" i="2" s="1"/>
  <c r="BE131" i="2"/>
  <c r="G132" i="2" s="1"/>
  <c r="BZ131" i="2"/>
  <c r="CF131" i="2"/>
  <c r="BL131" i="2"/>
  <c r="CA131" i="2"/>
  <c r="BK131" i="2"/>
  <c r="CE131" i="2"/>
  <c r="T130" i="2"/>
  <c r="AE131" i="2"/>
  <c r="AJ131" i="2"/>
  <c r="AO131" i="2"/>
  <c r="U131" i="2"/>
  <c r="Y131" i="2" s="1"/>
  <c r="AY131" i="2"/>
  <c r="BC131" i="2" s="1"/>
  <c r="AT131" i="2"/>
  <c r="AX131" i="2" s="1"/>
  <c r="BD131" i="2"/>
  <c r="BS130" i="2"/>
  <c r="BO131" i="2"/>
  <c r="BP131" i="2"/>
  <c r="BQ131" i="2"/>
  <c r="S131" i="2" l="1"/>
  <c r="AC132" i="2" s="1"/>
  <c r="R131" i="2"/>
  <c r="CL131" i="2"/>
  <c r="CJ131" i="2"/>
  <c r="CK131" i="2"/>
  <c r="BY131" i="2"/>
  <c r="AD131" i="2"/>
  <c r="AS131" i="2"/>
  <c r="BX131" i="2"/>
  <c r="AN131" i="2"/>
  <c r="CC131" i="2"/>
  <c r="CG131" i="2" s="1"/>
  <c r="BW130" i="2"/>
  <c r="CH130" i="2" s="1"/>
  <c r="K131" i="2"/>
  <c r="P131" i="2" s="1"/>
  <c r="BI131" i="2"/>
  <c r="AI131" i="2"/>
  <c r="BH131" i="2"/>
  <c r="F132" i="2"/>
  <c r="BN131" i="2"/>
  <c r="CI131" i="2" l="1"/>
  <c r="CM131" i="2" s="1"/>
  <c r="AA132" i="2"/>
  <c r="AB132" i="2"/>
  <c r="Z132" i="2"/>
  <c r="BM131" i="2"/>
  <c r="BR131" i="2" s="1"/>
  <c r="J132" i="2"/>
  <c r="O131" i="2"/>
  <c r="AH132" i="2"/>
  <c r="AW132" i="2"/>
  <c r="BG132" i="2"/>
  <c r="I133" i="2" s="1"/>
  <c r="BB132" i="2"/>
  <c r="AM132" i="2"/>
  <c r="AR132" i="2"/>
  <c r="X132" i="2"/>
  <c r="BV131" i="2"/>
  <c r="BF132" i="2"/>
  <c r="H133" i="2" s="1"/>
  <c r="W132" i="2"/>
  <c r="AG132" i="2"/>
  <c r="BA132" i="2"/>
  <c r="AL132" i="2"/>
  <c r="AV132" i="2"/>
  <c r="AQ132" i="2"/>
  <c r="BU131" i="2"/>
  <c r="AP132" i="2"/>
  <c r="V132" i="2"/>
  <c r="AU132" i="2"/>
  <c r="AZ132" i="2"/>
  <c r="BE132" i="2" l="1"/>
  <c r="G133" i="2" s="1"/>
  <c r="AF132" i="2"/>
  <c r="BJ132" i="2" s="1"/>
  <c r="BT131" i="2"/>
  <c r="L132" i="2" s="1"/>
  <c r="Q132" i="2" s="1"/>
  <c r="AK132" i="2"/>
  <c r="CD132" i="2" s="1"/>
  <c r="BZ132" i="2"/>
  <c r="CA132" i="2"/>
  <c r="CE132" i="2"/>
  <c r="BK132" i="2"/>
  <c r="T131" i="2"/>
  <c r="AO132" i="2"/>
  <c r="AT132" i="2"/>
  <c r="AX132" i="2" s="1"/>
  <c r="U132" i="2"/>
  <c r="Y132" i="2" s="1"/>
  <c r="AE132" i="2"/>
  <c r="BD132" i="2"/>
  <c r="AY132" i="2"/>
  <c r="BC132" i="2" s="1"/>
  <c r="AJ132" i="2"/>
  <c r="AD132" i="2"/>
  <c r="BS131" i="2"/>
  <c r="M132" i="2"/>
  <c r="R132" i="2" s="1"/>
  <c r="N132" i="2"/>
  <c r="S132" i="2" s="1"/>
  <c r="CF132" i="2"/>
  <c r="BL132" i="2"/>
  <c r="BO132" i="2"/>
  <c r="BQ132" i="2"/>
  <c r="BP132" i="2"/>
  <c r="CK132" i="2" l="1"/>
  <c r="CL132" i="2"/>
  <c r="CJ132" i="2"/>
  <c r="BY132" i="2"/>
  <c r="BW131" i="2"/>
  <c r="CH131" i="2" s="1"/>
  <c r="K132" i="2"/>
  <c r="P132" i="2" s="1"/>
  <c r="BH132" i="2"/>
  <c r="F133" i="2"/>
  <c r="AS132" i="2"/>
  <c r="BX132" i="2"/>
  <c r="BI132" i="2"/>
  <c r="AI132" i="2"/>
  <c r="AN132" i="2"/>
  <c r="CC132" i="2"/>
  <c r="CG132" i="2" s="1"/>
  <c r="BN132" i="2"/>
  <c r="CI132" i="2" l="1"/>
  <c r="CM132" i="2" s="1"/>
  <c r="AU133" i="2"/>
  <c r="Z133" i="2"/>
  <c r="AC133" i="2"/>
  <c r="AB133" i="2"/>
  <c r="BV132" i="2"/>
  <c r="N133" i="2" s="1"/>
  <c r="BF133" i="2"/>
  <c r="H134" i="2" s="1"/>
  <c r="AR133" i="2"/>
  <c r="X133" i="2"/>
  <c r="AH133" i="2"/>
  <c r="BU132" i="2"/>
  <c r="M133" i="2" s="1"/>
  <c r="BG133" i="2"/>
  <c r="I134" i="2" s="1"/>
  <c r="BB133" i="2"/>
  <c r="AM133" i="2"/>
  <c r="AW133" i="2"/>
  <c r="AL133" i="2"/>
  <c r="W133" i="2"/>
  <c r="BA133" i="2"/>
  <c r="AQ133" i="2"/>
  <c r="AG133" i="2"/>
  <c r="AV133" i="2"/>
  <c r="AP133" i="2"/>
  <c r="AK133" i="2"/>
  <c r="O132" i="2"/>
  <c r="BM132" i="2"/>
  <c r="BR132" i="2" s="1"/>
  <c r="J133" i="2"/>
  <c r="AA133" i="2" l="1"/>
  <c r="R133" i="2" s="1"/>
  <c r="AZ133" i="2"/>
  <c r="AF133" i="2"/>
  <c r="BT132" i="2"/>
  <c r="L133" i="2" s="1"/>
  <c r="V133" i="2"/>
  <c r="BE133" i="2"/>
  <c r="G134" i="2" s="1"/>
  <c r="BL133" i="2"/>
  <c r="CF133" i="2"/>
  <c r="CA133" i="2"/>
  <c r="CE133" i="2"/>
  <c r="BZ133" i="2"/>
  <c r="BK133" i="2"/>
  <c r="CD133" i="2"/>
  <c r="T132" i="2"/>
  <c r="AJ133" i="2"/>
  <c r="AY133" i="2"/>
  <c r="AE133" i="2"/>
  <c r="U133" i="2"/>
  <c r="BD133" i="2"/>
  <c r="AO133" i="2"/>
  <c r="AT133" i="2"/>
  <c r="AX133" i="2" s="1"/>
  <c r="BS132" i="2"/>
  <c r="BP133" i="2"/>
  <c r="BQ133" i="2"/>
  <c r="S133" i="2" l="1"/>
  <c r="Q133" i="2"/>
  <c r="CL133" i="2"/>
  <c r="CK133" i="2"/>
  <c r="BY133" i="2"/>
  <c r="BC133" i="2"/>
  <c r="Y133" i="2"/>
  <c r="BJ133" i="2"/>
  <c r="AB134" i="2"/>
  <c r="AD133" i="2"/>
  <c r="BI133" i="2"/>
  <c r="AI133" i="2"/>
  <c r="AS133" i="2"/>
  <c r="BX133" i="2"/>
  <c r="BW132" i="2"/>
  <c r="CH132" i="2" s="1"/>
  <c r="K133" i="2"/>
  <c r="P133" i="2" s="1"/>
  <c r="BH133" i="2"/>
  <c r="F134" i="2"/>
  <c r="AN133" i="2"/>
  <c r="CC133" i="2"/>
  <c r="CG133" i="2" s="1"/>
  <c r="BN133" i="2"/>
  <c r="BO133" i="2"/>
  <c r="CI133" i="2" l="1"/>
  <c r="CJ133" i="2"/>
  <c r="AA134" i="2"/>
  <c r="AC134" i="2"/>
  <c r="Z134" i="2"/>
  <c r="V134" i="2"/>
  <c r="AK134" i="2"/>
  <c r="BT133" i="2"/>
  <c r="L134" i="2" s="1"/>
  <c r="AF134" i="2"/>
  <c r="AU134" i="2"/>
  <c r="BE134" i="2"/>
  <c r="G135" i="2" s="1"/>
  <c r="AZ134" i="2"/>
  <c r="AP134" i="2"/>
  <c r="BM133" i="2"/>
  <c r="BR133" i="2" s="1"/>
  <c r="O133" i="2"/>
  <c r="BB134" i="2"/>
  <c r="BG134" i="2"/>
  <c r="I135" i="2" s="1"/>
  <c r="AW134" i="2"/>
  <c r="X134" i="2"/>
  <c r="AR134" i="2"/>
  <c r="AH134" i="2"/>
  <c r="AM134" i="2"/>
  <c r="BV133" i="2"/>
  <c r="BA134" i="2"/>
  <c r="AG134" i="2"/>
  <c r="AL134" i="2"/>
  <c r="AV134" i="2"/>
  <c r="BF134" i="2"/>
  <c r="H135" i="2" s="1"/>
  <c r="W134" i="2"/>
  <c r="AQ134" i="2"/>
  <c r="BU133" i="2"/>
  <c r="J134" i="2"/>
  <c r="Q134" i="2" l="1"/>
  <c r="CM133" i="2"/>
  <c r="BY134" i="2"/>
  <c r="BL134" i="2"/>
  <c r="CD134" i="2"/>
  <c r="BJ134" i="2"/>
  <c r="CF134" i="2"/>
  <c r="CA134" i="2"/>
  <c r="BZ134" i="2"/>
  <c r="N134" i="2"/>
  <c r="S134" i="2" s="1"/>
  <c r="CE134" i="2"/>
  <c r="BK134" i="2"/>
  <c r="M134" i="2"/>
  <c r="R134" i="2" s="1"/>
  <c r="T133" i="2"/>
  <c r="BD134" i="2"/>
  <c r="AD134" i="2"/>
  <c r="AY134" i="2"/>
  <c r="BC134" i="2" s="1"/>
  <c r="AT134" i="2"/>
  <c r="AX134" i="2" s="1"/>
  <c r="AE134" i="2"/>
  <c r="U134" i="2"/>
  <c r="Y134" i="2" s="1"/>
  <c r="AJ134" i="2"/>
  <c r="AO134" i="2"/>
  <c r="BS133" i="2"/>
  <c r="BP134" i="2"/>
  <c r="BQ134" i="2"/>
  <c r="BO134" i="2"/>
  <c r="CL134" i="2" l="1"/>
  <c r="CJ134" i="2"/>
  <c r="CK134" i="2"/>
  <c r="AS134" i="2"/>
  <c r="BX134" i="2"/>
  <c r="AN134" i="2"/>
  <c r="CC134" i="2"/>
  <c r="CG134" i="2" s="1"/>
  <c r="BW133" i="2"/>
  <c r="CH133" i="2" s="1"/>
  <c r="K134" i="2"/>
  <c r="P134" i="2" s="1"/>
  <c r="BI134" i="2"/>
  <c r="AI134" i="2"/>
  <c r="BH134" i="2"/>
  <c r="F135" i="2"/>
  <c r="BN134" i="2"/>
  <c r="CI134" i="2" l="1"/>
  <c r="CM134" i="2" s="1"/>
  <c r="AK135" i="2"/>
  <c r="Z135" i="2"/>
  <c r="AC135" i="2"/>
  <c r="AB135" i="2"/>
  <c r="X135" i="2"/>
  <c r="AM135" i="2"/>
  <c r="BG135" i="2"/>
  <c r="I136" i="2" s="1"/>
  <c r="AR135" i="2"/>
  <c r="AW135" i="2"/>
  <c r="AH135" i="2"/>
  <c r="BB135" i="2"/>
  <c r="BV134" i="2"/>
  <c r="BE135" i="2"/>
  <c r="G136" i="2" s="1"/>
  <c r="AU135" i="2"/>
  <c r="AP135" i="2"/>
  <c r="BT134" i="2"/>
  <c r="AV135" i="2"/>
  <c r="AL135" i="2"/>
  <c r="W135" i="2"/>
  <c r="AG135" i="2"/>
  <c r="BA135" i="2"/>
  <c r="AQ135" i="2"/>
  <c r="BF135" i="2"/>
  <c r="H136" i="2" s="1"/>
  <c r="BU134" i="2"/>
  <c r="BM134" i="2"/>
  <c r="BR134" i="2" s="1"/>
  <c r="J135" i="2"/>
  <c r="O134" i="2"/>
  <c r="AF135" i="2" l="1"/>
  <c r="V135" i="2"/>
  <c r="AA135" i="2"/>
  <c r="AD135" i="2" s="1"/>
  <c r="AZ135" i="2"/>
  <c r="BL135" i="2"/>
  <c r="M135" i="2"/>
  <c r="CA135" i="2"/>
  <c r="BK135" i="2"/>
  <c r="T134" i="2"/>
  <c r="AO135" i="2"/>
  <c r="AE135" i="2"/>
  <c r="BD135" i="2"/>
  <c r="U135" i="2"/>
  <c r="AJ135" i="2"/>
  <c r="AT135" i="2"/>
  <c r="AX135" i="2" s="1"/>
  <c r="AY135" i="2"/>
  <c r="BS134" i="2"/>
  <c r="BZ135" i="2"/>
  <c r="L135" i="2"/>
  <c r="CD135" i="2"/>
  <c r="CF135" i="2"/>
  <c r="CE135" i="2"/>
  <c r="N135" i="2"/>
  <c r="BP135" i="2"/>
  <c r="BQ135" i="2"/>
  <c r="S135" i="2" l="1"/>
  <c r="R135" i="2"/>
  <c r="Q135" i="2"/>
  <c r="CK135" i="2"/>
  <c r="CL135" i="2"/>
  <c r="Y135" i="2"/>
  <c r="BJ135" i="2"/>
  <c r="BC135" i="2"/>
  <c r="BY135" i="2"/>
  <c r="BI135" i="2"/>
  <c r="AI135" i="2"/>
  <c r="BW134" i="2"/>
  <c r="CH134" i="2" s="1"/>
  <c r="K135" i="2"/>
  <c r="P135" i="2" s="1"/>
  <c r="AN135" i="2"/>
  <c r="CC135" i="2"/>
  <c r="CG135" i="2" s="1"/>
  <c r="AS135" i="2"/>
  <c r="BX135" i="2"/>
  <c r="BH135" i="2"/>
  <c r="F136" i="2"/>
  <c r="BO135" i="2"/>
  <c r="BN135" i="2"/>
  <c r="CJ135" i="2" l="1"/>
  <c r="CI135" i="2"/>
  <c r="BT135" i="2"/>
  <c r="L136" i="2" s="1"/>
  <c r="Z136" i="2"/>
  <c r="AB136" i="2"/>
  <c r="AC136" i="2"/>
  <c r="BV135" i="2"/>
  <c r="N136" i="2" s="1"/>
  <c r="AW136" i="2"/>
  <c r="X136" i="2"/>
  <c r="AM136" i="2"/>
  <c r="BB136" i="2"/>
  <c r="BG136" i="2"/>
  <c r="I137" i="2" s="1"/>
  <c r="AU136" i="2"/>
  <c r="AP136" i="2"/>
  <c r="AZ136" i="2"/>
  <c r="AK136" i="2"/>
  <c r="AR136" i="2"/>
  <c r="AH136" i="2"/>
  <c r="O135" i="2"/>
  <c r="J136" i="2"/>
  <c r="BA136" i="2"/>
  <c r="AV136" i="2"/>
  <c r="AQ136" i="2"/>
  <c r="AL136" i="2"/>
  <c r="W136" i="2"/>
  <c r="BF136" i="2"/>
  <c r="H137" i="2" s="1"/>
  <c r="AG136" i="2"/>
  <c r="BU135" i="2"/>
  <c r="BM135" i="2"/>
  <c r="BR135" i="2" s="1"/>
  <c r="CM135" i="2" l="1"/>
  <c r="BE136" i="2"/>
  <c r="G137" i="2" s="1"/>
  <c r="AA136" i="2"/>
  <c r="Q136" i="2" s="1"/>
  <c r="V136" i="2"/>
  <c r="AF136" i="2"/>
  <c r="BJ136" i="2" s="1"/>
  <c r="BL136" i="2"/>
  <c r="CF136" i="2"/>
  <c r="CD136" i="2"/>
  <c r="CE136" i="2"/>
  <c r="BK136" i="2"/>
  <c r="CA136" i="2"/>
  <c r="M136" i="2"/>
  <c r="BZ136" i="2"/>
  <c r="T135" i="2"/>
  <c r="AO136" i="2"/>
  <c r="AT136" i="2"/>
  <c r="AX136" i="2" s="1"/>
  <c r="AY136" i="2"/>
  <c r="BC136" i="2" s="1"/>
  <c r="AJ136" i="2"/>
  <c r="U136" i="2"/>
  <c r="BD136" i="2"/>
  <c r="AE136" i="2"/>
  <c r="BS135" i="2"/>
  <c r="BQ136" i="2"/>
  <c r="BO136" i="2"/>
  <c r="BP136" i="2"/>
  <c r="S136" i="2" l="1"/>
  <c r="AC137" i="2" s="1"/>
  <c r="R136" i="2"/>
  <c r="CJ136" i="2"/>
  <c r="CL136" i="2"/>
  <c r="CK136" i="2"/>
  <c r="BY136" i="2"/>
  <c r="Y136" i="2"/>
  <c r="BH136" i="2"/>
  <c r="F137" i="2"/>
  <c r="BW135" i="2"/>
  <c r="CH135" i="2" s="1"/>
  <c r="K136" i="2"/>
  <c r="P136" i="2" s="1"/>
  <c r="AS136" i="2"/>
  <c r="BX136" i="2"/>
  <c r="AD136" i="2"/>
  <c r="AN136" i="2"/>
  <c r="CC136" i="2"/>
  <c r="CG136" i="2" s="1"/>
  <c r="BI136" i="2"/>
  <c r="AI136" i="2"/>
  <c r="BN136" i="2"/>
  <c r="CI136" i="2" l="1"/>
  <c r="CM136" i="2" s="1"/>
  <c r="Z137" i="2"/>
  <c r="AA137" i="2"/>
  <c r="AB137" i="2"/>
  <c r="AQ137" i="2"/>
  <c r="AG137" i="2"/>
  <c r="AV137" i="2"/>
  <c r="W137" i="2"/>
  <c r="AL137" i="2"/>
  <c r="BA137" i="2"/>
  <c r="BF137" i="2"/>
  <c r="H138" i="2" s="1"/>
  <c r="BU136" i="2"/>
  <c r="AH137" i="2"/>
  <c r="BG137" i="2"/>
  <c r="I138" i="2" s="1"/>
  <c r="AM137" i="2"/>
  <c r="AR137" i="2"/>
  <c r="AW137" i="2"/>
  <c r="BB137" i="2"/>
  <c r="X137" i="2"/>
  <c r="BV136" i="2"/>
  <c r="BM136" i="2"/>
  <c r="BR136" i="2" s="1"/>
  <c r="V137" i="2"/>
  <c r="AK137" i="2"/>
  <c r="AP137" i="2"/>
  <c r="BE137" i="2"/>
  <c r="G138" i="2" s="1"/>
  <c r="AZ137" i="2"/>
  <c r="AF137" i="2"/>
  <c r="AU137" i="2"/>
  <c r="BT136" i="2"/>
  <c r="J137" i="2"/>
  <c r="O136" i="2"/>
  <c r="BJ137" i="2" l="1"/>
  <c r="BY137" i="2"/>
  <c r="T136" i="2"/>
  <c r="AJ137" i="2"/>
  <c r="BD137" i="2"/>
  <c r="AE137" i="2"/>
  <c r="U137" i="2"/>
  <c r="Y137" i="2" s="1"/>
  <c r="AO137" i="2"/>
  <c r="AD137" i="2"/>
  <c r="AT137" i="2"/>
  <c r="AX137" i="2" s="1"/>
  <c r="AY137" i="2"/>
  <c r="BC137" i="2" s="1"/>
  <c r="BS136" i="2"/>
  <c r="L137" i="2"/>
  <c r="Q137" i="2" s="1"/>
  <c r="CD137" i="2"/>
  <c r="CA137" i="2"/>
  <c r="BL137" i="2"/>
  <c r="CE137" i="2"/>
  <c r="BK137" i="2"/>
  <c r="N137" i="2"/>
  <c r="S137" i="2" s="1"/>
  <c r="CF137" i="2"/>
  <c r="M137" i="2"/>
  <c r="R137" i="2" s="1"/>
  <c r="BZ137" i="2"/>
  <c r="BP137" i="2"/>
  <c r="BQ137" i="2"/>
  <c r="BO137" i="2"/>
  <c r="CK137" i="2" l="1"/>
  <c r="CL137" i="2"/>
  <c r="CJ137" i="2"/>
  <c r="BH137" i="2"/>
  <c r="F138" i="2"/>
  <c r="BW136" i="2"/>
  <c r="CH136" i="2" s="1"/>
  <c r="K137" i="2"/>
  <c r="P137" i="2" s="1"/>
  <c r="AS137" i="2"/>
  <c r="BX137" i="2"/>
  <c r="AN137" i="2"/>
  <c r="CC137" i="2"/>
  <c r="CG137" i="2" s="1"/>
  <c r="BI137" i="2"/>
  <c r="AI137" i="2"/>
  <c r="BN137" i="2"/>
  <c r="CI137" i="2" l="1"/>
  <c r="CM137" i="2" s="1"/>
  <c r="BT137" i="2"/>
  <c r="L138" i="2" s="1"/>
  <c r="AC138" i="2"/>
  <c r="Z138" i="2"/>
  <c r="AB138" i="2"/>
  <c r="BU137" i="2"/>
  <c r="M138" i="2" s="1"/>
  <c r="AH138" i="2"/>
  <c r="AZ138" i="2"/>
  <c r="AP138" i="2"/>
  <c r="AF138" i="2"/>
  <c r="V138" i="2"/>
  <c r="AG138" i="2"/>
  <c r="AQ138" i="2"/>
  <c r="BF138" i="2"/>
  <c r="H139" i="2" s="1"/>
  <c r="W138" i="2"/>
  <c r="AV138" i="2"/>
  <c r="AL138" i="2"/>
  <c r="BA138" i="2"/>
  <c r="BV137" i="2"/>
  <c r="N138" i="2" s="1"/>
  <c r="AR138" i="2"/>
  <c r="X138" i="2"/>
  <c r="AM138" i="2"/>
  <c r="BG138" i="2"/>
  <c r="I139" i="2" s="1"/>
  <c r="AW138" i="2"/>
  <c r="BB138" i="2"/>
  <c r="BM137" i="2"/>
  <c r="BR137" i="2" s="1"/>
  <c r="O137" i="2"/>
  <c r="J138" i="2"/>
  <c r="BE138" i="2" l="1"/>
  <c r="G139" i="2" s="1"/>
  <c r="AA138" i="2"/>
  <c r="Q138" i="2" s="1"/>
  <c r="AK138" i="2"/>
  <c r="AU138" i="2"/>
  <c r="BJ138" i="2" s="1"/>
  <c r="CE138" i="2"/>
  <c r="BK138" i="2"/>
  <c r="BZ138" i="2"/>
  <c r="CA138" i="2"/>
  <c r="CF138" i="2"/>
  <c r="BL138" i="2"/>
  <c r="T137" i="2"/>
  <c r="AJ138" i="2"/>
  <c r="AO138" i="2"/>
  <c r="AT138" i="2"/>
  <c r="U138" i="2"/>
  <c r="Y138" i="2" s="1"/>
  <c r="BD138" i="2"/>
  <c r="AY138" i="2"/>
  <c r="BC138" i="2" s="1"/>
  <c r="AE138" i="2"/>
  <c r="BS137" i="2"/>
  <c r="BQ138" i="2"/>
  <c r="BP138" i="2"/>
  <c r="BO138" i="2"/>
  <c r="S138" i="2" l="1"/>
  <c r="R138" i="2"/>
  <c r="CJ138" i="2"/>
  <c r="CK138" i="2"/>
  <c r="CL138" i="2"/>
  <c r="AX138" i="2"/>
  <c r="CD138" i="2"/>
  <c r="BY138" i="2"/>
  <c r="AS138" i="2"/>
  <c r="BX138" i="2"/>
  <c r="BH138" i="2"/>
  <c r="F139" i="2"/>
  <c r="AD138" i="2"/>
  <c r="K138" i="2"/>
  <c r="P138" i="2" s="1"/>
  <c r="BW137" i="2"/>
  <c r="CH137" i="2" s="1"/>
  <c r="AN138" i="2"/>
  <c r="CC138" i="2"/>
  <c r="BI138" i="2"/>
  <c r="AI138" i="2"/>
  <c r="BN138" i="2"/>
  <c r="CG138" i="2" l="1"/>
  <c r="CI138" i="2"/>
  <c r="CM138" i="2" s="1"/>
  <c r="AA139" i="2"/>
  <c r="AC139" i="2"/>
  <c r="AB139" i="2"/>
  <c r="Z139" i="2"/>
  <c r="BV138" i="2"/>
  <c r="N139" i="2" s="1"/>
  <c r="BB139" i="2"/>
  <c r="AW139" i="2"/>
  <c r="BG139" i="2"/>
  <c r="I140" i="2" s="1"/>
  <c r="AR139" i="2"/>
  <c r="AM139" i="2"/>
  <c r="AH139" i="2"/>
  <c r="X139" i="2"/>
  <c r="AZ139" i="2"/>
  <c r="AK139" i="2"/>
  <c r="V139" i="2"/>
  <c r="BE139" i="2"/>
  <c r="G140" i="2" s="1"/>
  <c r="AU139" i="2"/>
  <c r="AF139" i="2"/>
  <c r="AP139" i="2"/>
  <c r="BT138" i="2"/>
  <c r="BA139" i="2"/>
  <c r="BF139" i="2"/>
  <c r="H140" i="2" s="1"/>
  <c r="AQ139" i="2"/>
  <c r="AV139" i="2"/>
  <c r="AG139" i="2"/>
  <c r="W139" i="2"/>
  <c r="AL139" i="2"/>
  <c r="BU138" i="2"/>
  <c r="BM138" i="2"/>
  <c r="BR138" i="2" s="1"/>
  <c r="O138" i="2"/>
  <c r="J139" i="2"/>
  <c r="S139" i="2" l="1"/>
  <c r="BL139" i="2"/>
  <c r="CA139" i="2"/>
  <c r="BK139" i="2"/>
  <c r="CF139" i="2"/>
  <c r="BJ139" i="2"/>
  <c r="CE139" i="2"/>
  <c r="CD139" i="2"/>
  <c r="T138" i="2"/>
  <c r="AJ139" i="2"/>
  <c r="AD139" i="2"/>
  <c r="BD139" i="2"/>
  <c r="AY139" i="2"/>
  <c r="BC139" i="2" s="1"/>
  <c r="AT139" i="2"/>
  <c r="AX139" i="2" s="1"/>
  <c r="U139" i="2"/>
  <c r="Y139" i="2" s="1"/>
  <c r="AE139" i="2"/>
  <c r="AO139" i="2"/>
  <c r="BS138" i="2"/>
  <c r="M139" i="2"/>
  <c r="R139" i="2" s="1"/>
  <c r="BY139" i="2"/>
  <c r="L139" i="2"/>
  <c r="Q139" i="2" s="1"/>
  <c r="BZ139" i="2"/>
  <c r="BP139" i="2"/>
  <c r="BQ139" i="2"/>
  <c r="BO139" i="2"/>
  <c r="CJ139" i="2" l="1"/>
  <c r="CK139" i="2"/>
  <c r="CL139" i="2"/>
  <c r="BF140" i="2"/>
  <c r="H141" i="2" s="1"/>
  <c r="BW138" i="2"/>
  <c r="CH138" i="2" s="1"/>
  <c r="K139" i="2"/>
  <c r="P139" i="2" s="1"/>
  <c r="AN139" i="2"/>
  <c r="CC139" i="2"/>
  <c r="CG139" i="2" s="1"/>
  <c r="BX139" i="2"/>
  <c r="AS139" i="2"/>
  <c r="BI139" i="2"/>
  <c r="AI139" i="2"/>
  <c r="BH139" i="2"/>
  <c r="F140" i="2"/>
  <c r="BN139" i="2"/>
  <c r="CI139" i="2" l="1"/>
  <c r="CM139" i="2" s="1"/>
  <c r="BT139" i="2"/>
  <c r="L140" i="2" s="1"/>
  <c r="AL140" i="2"/>
  <c r="AC140" i="2"/>
  <c r="Z140" i="2"/>
  <c r="AA140" i="2"/>
  <c r="AB140" i="2"/>
  <c r="BU139" i="2"/>
  <c r="M140" i="2" s="1"/>
  <c r="AV140" i="2"/>
  <c r="AG140" i="2"/>
  <c r="AQ140" i="2"/>
  <c r="BA140" i="2"/>
  <c r="W140" i="2"/>
  <c r="AF140" i="2"/>
  <c r="V140" i="2"/>
  <c r="AU140" i="2"/>
  <c r="AZ140" i="2"/>
  <c r="BE140" i="2"/>
  <c r="G141" i="2" s="1"/>
  <c r="AK140" i="2"/>
  <c r="AP140" i="2"/>
  <c r="X140" i="2"/>
  <c r="AR140" i="2"/>
  <c r="AM140" i="2"/>
  <c r="AW140" i="2"/>
  <c r="BG140" i="2"/>
  <c r="I141" i="2" s="1"/>
  <c r="AH140" i="2"/>
  <c r="BB140" i="2"/>
  <c r="BV139" i="2"/>
  <c r="BM139" i="2"/>
  <c r="BR139" i="2" s="1"/>
  <c r="O139" i="2"/>
  <c r="J140" i="2"/>
  <c r="R140" i="2" l="1"/>
  <c r="Q140" i="2"/>
  <c r="BZ140" i="2"/>
  <c r="CE140" i="2"/>
  <c r="BK140" i="2"/>
  <c r="BY140" i="2"/>
  <c r="BJ140" i="2"/>
  <c r="CD140" i="2"/>
  <c r="CF140" i="2"/>
  <c r="BL140" i="2"/>
  <c r="CA140" i="2"/>
  <c r="T139" i="2"/>
  <c r="AY140" i="2"/>
  <c r="BC140" i="2" s="1"/>
  <c r="AE140" i="2"/>
  <c r="AJ140" i="2"/>
  <c r="AT140" i="2"/>
  <c r="AX140" i="2" s="1"/>
  <c r="U140" i="2"/>
  <c r="Y140" i="2" s="1"/>
  <c r="AO140" i="2"/>
  <c r="BD140" i="2"/>
  <c r="BS139" i="2"/>
  <c r="N140" i="2"/>
  <c r="S140" i="2" s="1"/>
  <c r="BQ140" i="2"/>
  <c r="BP140" i="2"/>
  <c r="BO140" i="2"/>
  <c r="CK140" i="2" l="1"/>
  <c r="CJ140" i="2"/>
  <c r="CL140" i="2"/>
  <c r="AB141" i="2"/>
  <c r="AI140" i="2"/>
  <c r="BI140" i="2"/>
  <c r="BW139" i="2"/>
  <c r="CH139" i="2" s="1"/>
  <c r="K140" i="2"/>
  <c r="P140" i="2" s="1"/>
  <c r="BH140" i="2"/>
  <c r="F141" i="2"/>
  <c r="AD140" i="2"/>
  <c r="AS140" i="2"/>
  <c r="BX140" i="2"/>
  <c r="AN140" i="2"/>
  <c r="CC140" i="2"/>
  <c r="CG140" i="2" s="1"/>
  <c r="BN140" i="2"/>
  <c r="CI140" i="2" l="1"/>
  <c r="CM140" i="2" s="1"/>
  <c r="AC141" i="2"/>
  <c r="Z141" i="2"/>
  <c r="AA141" i="2"/>
  <c r="BV140" i="2"/>
  <c r="N141" i="2" s="1"/>
  <c r="AR141" i="2"/>
  <c r="AM141" i="2"/>
  <c r="BB141" i="2"/>
  <c r="BG141" i="2"/>
  <c r="I142" i="2" s="1"/>
  <c r="AH141" i="2"/>
  <c r="AW141" i="2"/>
  <c r="X141" i="2"/>
  <c r="AZ141" i="2"/>
  <c r="BE141" i="2"/>
  <c r="G142" i="2" s="1"/>
  <c r="AP141" i="2"/>
  <c r="AU141" i="2"/>
  <c r="AF141" i="2"/>
  <c r="V141" i="2"/>
  <c r="AK141" i="2"/>
  <c r="BT140" i="2"/>
  <c r="BM140" i="2"/>
  <c r="BR140" i="2" s="1"/>
  <c r="W141" i="2"/>
  <c r="AG141" i="2"/>
  <c r="BF141" i="2"/>
  <c r="H142" i="2" s="1"/>
  <c r="AV141" i="2"/>
  <c r="BA141" i="2"/>
  <c r="AL141" i="2"/>
  <c r="AQ141" i="2"/>
  <c r="BU140" i="2"/>
  <c r="O140" i="2"/>
  <c r="J141" i="2"/>
  <c r="S141" i="2" l="1"/>
  <c r="CF141" i="2"/>
  <c r="BL141" i="2"/>
  <c r="CA141" i="2"/>
  <c r="BJ141" i="2"/>
  <c r="CD141" i="2"/>
  <c r="BZ141" i="2"/>
  <c r="BY141" i="2"/>
  <c r="CE141" i="2"/>
  <c r="L141" i="2"/>
  <c r="Q141" i="2" s="1"/>
  <c r="T140" i="2"/>
  <c r="AO141" i="2"/>
  <c r="AT141" i="2"/>
  <c r="AX141" i="2" s="1"/>
  <c r="AY141" i="2"/>
  <c r="BC141" i="2" s="1"/>
  <c r="BD141" i="2"/>
  <c r="AJ141" i="2"/>
  <c r="AE141" i="2"/>
  <c r="U141" i="2"/>
  <c r="Y141" i="2" s="1"/>
  <c r="BS140" i="2"/>
  <c r="BK141" i="2"/>
  <c r="M141" i="2"/>
  <c r="R141" i="2" s="1"/>
  <c r="BO141" i="2"/>
  <c r="BQ141" i="2"/>
  <c r="BP141" i="2"/>
  <c r="CJ141" i="2" l="1"/>
  <c r="CK141" i="2"/>
  <c r="CL141" i="2"/>
  <c r="AC142" i="2"/>
  <c r="BW140" i="2"/>
  <c r="CH140" i="2" s="1"/>
  <c r="K141" i="2"/>
  <c r="P141" i="2" s="1"/>
  <c r="BH141" i="2"/>
  <c r="F142" i="2"/>
  <c r="AS141" i="2"/>
  <c r="BX141" i="2"/>
  <c r="AI141" i="2"/>
  <c r="BI141" i="2"/>
  <c r="AN141" i="2"/>
  <c r="CC141" i="2"/>
  <c r="CG141" i="2" s="1"/>
  <c r="AD141" i="2"/>
  <c r="BN141" i="2"/>
  <c r="CI141" i="2" l="1"/>
  <c r="CM141" i="2" s="1"/>
  <c r="AA142" i="2"/>
  <c r="AB142" i="2"/>
  <c r="Z142" i="2"/>
  <c r="AG142" i="2"/>
  <c r="BA142" i="2"/>
  <c r="AL142" i="2"/>
  <c r="BU141" i="2"/>
  <c r="M142" i="2" s="1"/>
  <c r="BF142" i="2"/>
  <c r="H143" i="2" s="1"/>
  <c r="AQ142" i="2"/>
  <c r="W142" i="2"/>
  <c r="AV142" i="2"/>
  <c r="AW142" i="2"/>
  <c r="AH142" i="2"/>
  <c r="X142" i="2"/>
  <c r="BG142" i="2"/>
  <c r="I143" i="2" s="1"/>
  <c r="AM142" i="2"/>
  <c r="BB142" i="2"/>
  <c r="AR142" i="2"/>
  <c r="BV141" i="2"/>
  <c r="O141" i="2"/>
  <c r="V142" i="2"/>
  <c r="AU142" i="2"/>
  <c r="BE142" i="2"/>
  <c r="G143" i="2" s="1"/>
  <c r="AK142" i="2"/>
  <c r="AF142" i="2"/>
  <c r="AP142" i="2"/>
  <c r="AZ142" i="2"/>
  <c r="BT141" i="2"/>
  <c r="BM141" i="2"/>
  <c r="BR141" i="2" s="1"/>
  <c r="J142" i="2"/>
  <c r="R142" i="2" l="1"/>
  <c r="BK142" i="2"/>
  <c r="CE142" i="2"/>
  <c r="BZ142" i="2"/>
  <c r="CA142" i="2"/>
  <c r="CF142" i="2"/>
  <c r="BY142" i="2"/>
  <c r="T141" i="2"/>
  <c r="BD142" i="2"/>
  <c r="AY142" i="2"/>
  <c r="BC142" i="2" s="1"/>
  <c r="AD142" i="2"/>
  <c r="AO142" i="2"/>
  <c r="AE142" i="2"/>
  <c r="U142" i="2"/>
  <c r="Y142" i="2" s="1"/>
  <c r="AT142" i="2"/>
  <c r="AX142" i="2" s="1"/>
  <c r="AJ142" i="2"/>
  <c r="BS141" i="2"/>
  <c r="BJ142" i="2"/>
  <c r="L142" i="2"/>
  <c r="Q142" i="2" s="1"/>
  <c r="CD142" i="2"/>
  <c r="BL142" i="2"/>
  <c r="N142" i="2"/>
  <c r="S142" i="2" s="1"/>
  <c r="BP142" i="2"/>
  <c r="BQ142" i="2"/>
  <c r="BO142" i="2"/>
  <c r="CJ142" i="2" l="1"/>
  <c r="CK142" i="2"/>
  <c r="CL142" i="2"/>
  <c r="AR143" i="2"/>
  <c r="BW141" i="2"/>
  <c r="CH141" i="2" s="1"/>
  <c r="K142" i="2"/>
  <c r="P142" i="2" s="1"/>
  <c r="AI142" i="2"/>
  <c r="BI142" i="2"/>
  <c r="BH142" i="2"/>
  <c r="F143" i="2"/>
  <c r="AN142" i="2"/>
  <c r="CC142" i="2"/>
  <c r="CG142" i="2" s="1"/>
  <c r="AS142" i="2"/>
  <c r="BX142" i="2"/>
  <c r="BN142" i="2"/>
  <c r="CI142" i="2" l="1"/>
  <c r="CM142" i="2" s="1"/>
  <c r="AB143" i="2"/>
  <c r="Z143" i="2"/>
  <c r="AC143" i="2"/>
  <c r="AA143" i="2"/>
  <c r="AL143" i="2"/>
  <c r="BT142" i="2"/>
  <c r="L143" i="2" s="1"/>
  <c r="BB143" i="2"/>
  <c r="BG143" i="2"/>
  <c r="I144" i="2" s="1"/>
  <c r="BF143" i="2"/>
  <c r="H144" i="2" s="1"/>
  <c r="AH143" i="2"/>
  <c r="BU142" i="2"/>
  <c r="M143" i="2" s="1"/>
  <c r="BA143" i="2"/>
  <c r="AG143" i="2"/>
  <c r="AQ143" i="2"/>
  <c r="W143" i="2"/>
  <c r="X143" i="2"/>
  <c r="AM143" i="2"/>
  <c r="BV142" i="2"/>
  <c r="N143" i="2" s="1"/>
  <c r="AV143" i="2"/>
  <c r="AW143" i="2"/>
  <c r="AZ143" i="2"/>
  <c r="AU143" i="2"/>
  <c r="AK143" i="2"/>
  <c r="AP143" i="2"/>
  <c r="V143" i="2"/>
  <c r="AF143" i="2"/>
  <c r="BE143" i="2"/>
  <c r="G144" i="2" s="1"/>
  <c r="J143" i="2"/>
  <c r="O142" i="2"/>
  <c r="BM142" i="2"/>
  <c r="BR142" i="2" s="1"/>
  <c r="S143" i="2" l="1"/>
  <c r="R143" i="2"/>
  <c r="Q143" i="2"/>
  <c r="CA143" i="2"/>
  <c r="BL143" i="2"/>
  <c r="BK143" i="2"/>
  <c r="CF143" i="2"/>
  <c r="BZ143" i="2"/>
  <c r="CE143" i="2"/>
  <c r="BJ143" i="2"/>
  <c r="CD143" i="2"/>
  <c r="BY143" i="2"/>
  <c r="T142" i="2"/>
  <c r="BD143" i="2"/>
  <c r="U143" i="2"/>
  <c r="Y143" i="2" s="1"/>
  <c r="AT143" i="2"/>
  <c r="AX143" i="2" s="1"/>
  <c r="AJ143" i="2"/>
  <c r="AY143" i="2"/>
  <c r="BC143" i="2" s="1"/>
  <c r="AO143" i="2"/>
  <c r="AE143" i="2"/>
  <c r="BS142" i="2"/>
  <c r="BO143" i="2"/>
  <c r="BP143" i="2"/>
  <c r="BQ143" i="2"/>
  <c r="CJ143" i="2" l="1"/>
  <c r="CL143" i="2"/>
  <c r="CK143" i="2"/>
  <c r="AC144" i="2"/>
  <c r="AS143" i="2"/>
  <c r="BX143" i="2"/>
  <c r="AD143" i="2"/>
  <c r="BW142" i="2"/>
  <c r="CH142" i="2" s="1"/>
  <c r="K143" i="2"/>
  <c r="P143" i="2" s="1"/>
  <c r="AN143" i="2"/>
  <c r="CC143" i="2"/>
  <c r="CG143" i="2" s="1"/>
  <c r="BH143" i="2"/>
  <c r="F144" i="2"/>
  <c r="AI143" i="2"/>
  <c r="BI143" i="2"/>
  <c r="BN143" i="2"/>
  <c r="CI143" i="2" l="1"/>
  <c r="CM143" i="2" s="1"/>
  <c r="AA144" i="2"/>
  <c r="AB144" i="2"/>
  <c r="Z144" i="2"/>
  <c r="J144" i="2"/>
  <c r="O143" i="2"/>
  <c r="AR144" i="2"/>
  <c r="BG144" i="2"/>
  <c r="I145" i="2" s="1"/>
  <c r="AW144" i="2"/>
  <c r="X144" i="2"/>
  <c r="AH144" i="2"/>
  <c r="AM144" i="2"/>
  <c r="BB144" i="2"/>
  <c r="BV143" i="2"/>
  <c r="W144" i="2"/>
  <c r="AQ144" i="2"/>
  <c r="AL144" i="2"/>
  <c r="BA144" i="2"/>
  <c r="AG144" i="2"/>
  <c r="BF144" i="2"/>
  <c r="H145" i="2" s="1"/>
  <c r="AV144" i="2"/>
  <c r="BU143" i="2"/>
  <c r="BM143" i="2"/>
  <c r="BR143" i="2" s="1"/>
  <c r="AK144" i="2"/>
  <c r="AP144" i="2"/>
  <c r="BE144" i="2"/>
  <c r="G145" i="2" s="1"/>
  <c r="AF144" i="2"/>
  <c r="V144" i="2"/>
  <c r="AZ144" i="2"/>
  <c r="AU144" i="2"/>
  <c r="BT143" i="2"/>
  <c r="CF144" i="2" l="1"/>
  <c r="BL144" i="2"/>
  <c r="L144" i="2"/>
  <c r="Q144" i="2" s="1"/>
  <c r="CD144" i="2"/>
  <c r="BK144" i="2"/>
  <c r="T143" i="2"/>
  <c r="AT144" i="2"/>
  <c r="AX144" i="2" s="1"/>
  <c r="AJ144" i="2"/>
  <c r="U144" i="2"/>
  <c r="Y144" i="2" s="1"/>
  <c r="AO144" i="2"/>
  <c r="BD144" i="2"/>
  <c r="AY144" i="2"/>
  <c r="BC144" i="2" s="1"/>
  <c r="AE144" i="2"/>
  <c r="BS143" i="2"/>
  <c r="BJ144" i="2"/>
  <c r="M144" i="2"/>
  <c r="R144" i="2" s="1"/>
  <c r="CE144" i="2"/>
  <c r="CA144" i="2"/>
  <c r="BY144" i="2"/>
  <c r="BZ144" i="2"/>
  <c r="N144" i="2"/>
  <c r="S144" i="2" s="1"/>
  <c r="BQ144" i="2"/>
  <c r="BO144" i="2"/>
  <c r="BP144" i="2"/>
  <c r="CJ144" i="2" l="1"/>
  <c r="CK144" i="2"/>
  <c r="CL144" i="2"/>
  <c r="AN144" i="2"/>
  <c r="CC144" i="2"/>
  <c r="CG144" i="2" s="1"/>
  <c r="BH144" i="2"/>
  <c r="F145" i="2"/>
  <c r="AD144" i="2"/>
  <c r="BW143" i="2"/>
  <c r="CH143" i="2" s="1"/>
  <c r="K144" i="2"/>
  <c r="P144" i="2" s="1"/>
  <c r="AS144" i="2"/>
  <c r="BX144" i="2"/>
  <c r="AI144" i="2"/>
  <c r="BI144" i="2"/>
  <c r="BN144" i="2"/>
  <c r="CI144" i="2" l="1"/>
  <c r="CM144" i="2" s="1"/>
  <c r="AC145" i="2"/>
  <c r="AB145" i="2"/>
  <c r="Z145" i="2"/>
  <c r="AA145" i="2"/>
  <c r="BV144" i="2"/>
  <c r="N145" i="2" s="1"/>
  <c r="BU144" i="2"/>
  <c r="M145" i="2" s="1"/>
  <c r="X145" i="2"/>
  <c r="AM145" i="2"/>
  <c r="AR145" i="2"/>
  <c r="AW145" i="2"/>
  <c r="BB145" i="2"/>
  <c r="BG145" i="2"/>
  <c r="I146" i="2" s="1"/>
  <c r="AV145" i="2"/>
  <c r="AH145" i="2"/>
  <c r="AL145" i="2"/>
  <c r="AG145" i="2"/>
  <c r="W145" i="2"/>
  <c r="BA145" i="2"/>
  <c r="BF145" i="2"/>
  <c r="H146" i="2" s="1"/>
  <c r="AQ145" i="2"/>
  <c r="O144" i="2"/>
  <c r="BM144" i="2"/>
  <c r="BR144" i="2" s="1"/>
  <c r="BE145" i="2"/>
  <c r="G146" i="2" s="1"/>
  <c r="V145" i="2"/>
  <c r="AP145" i="2"/>
  <c r="AZ145" i="2"/>
  <c r="AU145" i="2"/>
  <c r="AK145" i="2"/>
  <c r="AF145" i="2"/>
  <c r="BT144" i="2"/>
  <c r="J145" i="2"/>
  <c r="S145" i="2" l="1"/>
  <c r="R145" i="2"/>
  <c r="BL145" i="2"/>
  <c r="CA145" i="2"/>
  <c r="CF145" i="2"/>
  <c r="BK145" i="2"/>
  <c r="CE145" i="2"/>
  <c r="BZ145" i="2"/>
  <c r="CD145" i="2"/>
  <c r="BJ145" i="2"/>
  <c r="BY145" i="2"/>
  <c r="T144" i="2"/>
  <c r="AY145" i="2"/>
  <c r="BC145" i="2" s="1"/>
  <c r="U145" i="2"/>
  <c r="Y145" i="2" s="1"/>
  <c r="BD145" i="2"/>
  <c r="AO145" i="2"/>
  <c r="AE145" i="2"/>
  <c r="AJ145" i="2"/>
  <c r="AT145" i="2"/>
  <c r="AX145" i="2" s="1"/>
  <c r="BS144" i="2"/>
  <c r="L145" i="2"/>
  <c r="Q145" i="2" s="1"/>
  <c r="BQ145" i="2"/>
  <c r="BP145" i="2"/>
  <c r="BO145" i="2"/>
  <c r="CK145" i="2" l="1"/>
  <c r="CJ145" i="2"/>
  <c r="CL145" i="2"/>
  <c r="AC146" i="2"/>
  <c r="BW144" i="2"/>
  <c r="CH144" i="2" s="1"/>
  <c r="K145" i="2"/>
  <c r="P145" i="2" s="1"/>
  <c r="BI145" i="2"/>
  <c r="AI145" i="2"/>
  <c r="AD145" i="2"/>
  <c r="AS145" i="2"/>
  <c r="BX145" i="2"/>
  <c r="BH145" i="2"/>
  <c r="F146" i="2"/>
  <c r="AN145" i="2"/>
  <c r="CC145" i="2"/>
  <c r="CG145" i="2" s="1"/>
  <c r="BN145" i="2"/>
  <c r="CI145" i="2" l="1"/>
  <c r="CM145" i="2" s="1"/>
  <c r="AF146" i="2"/>
  <c r="AB146" i="2"/>
  <c r="Z146" i="2"/>
  <c r="X146" i="2"/>
  <c r="BG146" i="2"/>
  <c r="I147" i="2" s="1"/>
  <c r="AH146" i="2"/>
  <c r="AW146" i="2"/>
  <c r="BB146" i="2"/>
  <c r="AR146" i="2"/>
  <c r="AM146" i="2"/>
  <c r="BV145" i="2"/>
  <c r="BM145" i="2"/>
  <c r="BR145" i="2" s="1"/>
  <c r="BA146" i="2"/>
  <c r="AL146" i="2"/>
  <c r="BF146" i="2"/>
  <c r="H147" i="2" s="1"/>
  <c r="AV146" i="2"/>
  <c r="W146" i="2"/>
  <c r="AG146" i="2"/>
  <c r="AQ146" i="2"/>
  <c r="BU145" i="2"/>
  <c r="O145" i="2"/>
  <c r="J146" i="2"/>
  <c r="AU146" i="2" l="1"/>
  <c r="AP146" i="2"/>
  <c r="BE146" i="2"/>
  <c r="G147" i="2" s="1"/>
  <c r="BT145" i="2"/>
  <c r="L146" i="2" s="1"/>
  <c r="AZ146" i="2"/>
  <c r="V146" i="2"/>
  <c r="AA146" i="2"/>
  <c r="AD146" i="2" s="1"/>
  <c r="AK146" i="2"/>
  <c r="BK146" i="2"/>
  <c r="CA146" i="2"/>
  <c r="BZ146" i="2"/>
  <c r="CF146" i="2"/>
  <c r="BL146" i="2"/>
  <c r="CE146" i="2"/>
  <c r="M146" i="2"/>
  <c r="N146" i="2"/>
  <c r="T145" i="2"/>
  <c r="U146" i="2"/>
  <c r="AO146" i="2"/>
  <c r="AT146" i="2"/>
  <c r="AE146" i="2"/>
  <c r="AJ146" i="2"/>
  <c r="AY146" i="2"/>
  <c r="BD146" i="2"/>
  <c r="BS145" i="2"/>
  <c r="BP146" i="2"/>
  <c r="BQ146" i="2"/>
  <c r="S146" i="2" l="1"/>
  <c r="R146" i="2"/>
  <c r="Q146" i="2"/>
  <c r="CL146" i="2"/>
  <c r="CK146" i="2"/>
  <c r="Y146" i="2"/>
  <c r="BJ146" i="2"/>
  <c r="AX146" i="2"/>
  <c r="BC146" i="2"/>
  <c r="CD146" i="2"/>
  <c r="BY146" i="2"/>
  <c r="BH146" i="2"/>
  <c r="F147" i="2"/>
  <c r="AS146" i="2"/>
  <c r="BX146" i="2"/>
  <c r="BW145" i="2"/>
  <c r="CH145" i="2" s="1"/>
  <c r="K146" i="2"/>
  <c r="P146" i="2" s="1"/>
  <c r="AN146" i="2"/>
  <c r="CC146" i="2"/>
  <c r="BI146" i="2"/>
  <c r="AI146" i="2"/>
  <c r="BO146" i="2"/>
  <c r="BN146" i="2"/>
  <c r="CG146" i="2" l="1"/>
  <c r="CI146" i="2"/>
  <c r="CJ146" i="2"/>
  <c r="BT146" i="2"/>
  <c r="L147" i="2" s="1"/>
  <c r="Z147" i="2"/>
  <c r="AC147" i="2"/>
  <c r="AB147" i="2"/>
  <c r="AP147" i="2"/>
  <c r="BA147" i="2"/>
  <c r="AQ147" i="2"/>
  <c r="BF147" i="2"/>
  <c r="H148" i="2" s="1"/>
  <c r="AG147" i="2"/>
  <c r="AV147" i="2"/>
  <c r="W147" i="2"/>
  <c r="AL147" i="2"/>
  <c r="BU146" i="2"/>
  <c r="BB147" i="2"/>
  <c r="AM147" i="2"/>
  <c r="AW147" i="2"/>
  <c r="AR147" i="2"/>
  <c r="X147" i="2"/>
  <c r="BG147" i="2"/>
  <c r="I148" i="2" s="1"/>
  <c r="AH147" i="2"/>
  <c r="BV146" i="2"/>
  <c r="O146" i="2"/>
  <c r="J147" i="2"/>
  <c r="BM146" i="2"/>
  <c r="BR146" i="2" s="1"/>
  <c r="CM146" i="2" l="1"/>
  <c r="AZ147" i="2"/>
  <c r="AK147" i="2"/>
  <c r="BE147" i="2"/>
  <c r="G148" i="2" s="1"/>
  <c r="AU147" i="2"/>
  <c r="V147" i="2"/>
  <c r="AA147" i="2"/>
  <c r="Q147" i="2" s="1"/>
  <c r="AF147" i="2"/>
  <c r="CE147" i="2"/>
  <c r="CA147" i="2"/>
  <c r="CF147" i="2"/>
  <c r="N147" i="2"/>
  <c r="T146" i="2"/>
  <c r="AO147" i="2"/>
  <c r="AE147" i="2"/>
  <c r="AT147" i="2"/>
  <c r="AY147" i="2"/>
  <c r="U147" i="2"/>
  <c r="AJ147" i="2"/>
  <c r="BD147" i="2"/>
  <c r="BS146" i="2"/>
  <c r="M147" i="2"/>
  <c r="BK147" i="2"/>
  <c r="BL147" i="2"/>
  <c r="BZ147" i="2"/>
  <c r="BP147" i="2"/>
  <c r="BQ147" i="2"/>
  <c r="S147" i="2" l="1"/>
  <c r="R147" i="2"/>
  <c r="CL147" i="2"/>
  <c r="CK147" i="2"/>
  <c r="Y147" i="2"/>
  <c r="CD147" i="2"/>
  <c r="BY147" i="2"/>
  <c r="BC147" i="2"/>
  <c r="AX147" i="2"/>
  <c r="BJ147" i="2"/>
  <c r="AN147" i="2"/>
  <c r="CC147" i="2"/>
  <c r="AI147" i="2"/>
  <c r="BI147" i="2"/>
  <c r="AS147" i="2"/>
  <c r="BX147" i="2"/>
  <c r="BW146" i="2"/>
  <c r="CH146" i="2" s="1"/>
  <c r="K147" i="2"/>
  <c r="P147" i="2" s="1"/>
  <c r="AD147" i="2"/>
  <c r="BH147" i="2"/>
  <c r="F148" i="2"/>
  <c r="BO147" i="2"/>
  <c r="BN147" i="2"/>
  <c r="CG147" i="2" l="1"/>
  <c r="CI147" i="2"/>
  <c r="CJ147" i="2"/>
  <c r="AA148" i="2"/>
  <c r="Z148" i="2"/>
  <c r="AC148" i="2"/>
  <c r="AB148" i="2"/>
  <c r="BU147" i="2"/>
  <c r="M148" i="2" s="1"/>
  <c r="AL148" i="2"/>
  <c r="W148" i="2"/>
  <c r="AQ148" i="2"/>
  <c r="AG148" i="2"/>
  <c r="AV148" i="2"/>
  <c r="BF148" i="2"/>
  <c r="H149" i="2" s="1"/>
  <c r="BA148" i="2"/>
  <c r="J148" i="2"/>
  <c r="AK148" i="2"/>
  <c r="BT147" i="2"/>
  <c r="BB148" i="2"/>
  <c r="AR148" i="2"/>
  <c r="AH148" i="2"/>
  <c r="AM148" i="2"/>
  <c r="X148" i="2"/>
  <c r="AW148" i="2"/>
  <c r="BG148" i="2"/>
  <c r="I149" i="2" s="1"/>
  <c r="BV147" i="2"/>
  <c r="BM147" i="2"/>
  <c r="BR147" i="2" s="1"/>
  <c r="O147" i="2"/>
  <c r="R148" i="2" l="1"/>
  <c r="CM147" i="2"/>
  <c r="V148" i="2"/>
  <c r="AP148" i="2"/>
  <c r="AZ148" i="2"/>
  <c r="BE148" i="2"/>
  <c r="G149" i="2" s="1"/>
  <c r="AU148" i="2"/>
  <c r="AF148" i="2"/>
  <c r="CE148" i="2"/>
  <c r="BZ148" i="2"/>
  <c r="BK148" i="2"/>
  <c r="BL148" i="2"/>
  <c r="N148" i="2"/>
  <c r="S148" i="2" s="1"/>
  <c r="CF148" i="2"/>
  <c r="L148" i="2"/>
  <c r="Q148" i="2" s="1"/>
  <c r="CA148" i="2"/>
  <c r="T147" i="2"/>
  <c r="BD148" i="2"/>
  <c r="AO148" i="2"/>
  <c r="AJ148" i="2"/>
  <c r="AE148" i="2"/>
  <c r="U148" i="2"/>
  <c r="AT148" i="2"/>
  <c r="AY148" i="2"/>
  <c r="BS147" i="2"/>
  <c r="BP148" i="2"/>
  <c r="BQ148" i="2"/>
  <c r="CL148" i="2" l="1"/>
  <c r="CK148" i="2"/>
  <c r="Y148" i="2"/>
  <c r="BC148" i="2"/>
  <c r="BY148" i="2"/>
  <c r="AX148" i="2"/>
  <c r="BJ148" i="2"/>
  <c r="CD148" i="2"/>
  <c r="AB149" i="2"/>
  <c r="BW147" i="2"/>
  <c r="CH147" i="2" s="1"/>
  <c r="K148" i="2"/>
  <c r="P148" i="2" s="1"/>
  <c r="AI148" i="2"/>
  <c r="BI148" i="2"/>
  <c r="BH148" i="2"/>
  <c r="F149" i="2"/>
  <c r="AN148" i="2"/>
  <c r="CC148" i="2"/>
  <c r="AD148" i="2"/>
  <c r="AS148" i="2"/>
  <c r="BX148" i="2"/>
  <c r="BO148" i="2"/>
  <c r="BN148" i="2"/>
  <c r="CG148" i="2" l="1"/>
  <c r="CI148" i="2"/>
  <c r="CJ148" i="2"/>
  <c r="AA149" i="2"/>
  <c r="AC149" i="2"/>
  <c r="Z149" i="2"/>
  <c r="AH149" i="2"/>
  <c r="AW149" i="2"/>
  <c r="AM149" i="2"/>
  <c r="BG149" i="2"/>
  <c r="I150" i="2" s="1"/>
  <c r="X149" i="2"/>
  <c r="AR149" i="2"/>
  <c r="BB149" i="2"/>
  <c r="BV148" i="2"/>
  <c r="BE149" i="2"/>
  <c r="G150" i="2" s="1"/>
  <c r="AU149" i="2"/>
  <c r="AP149" i="2"/>
  <c r="AF149" i="2"/>
  <c r="V149" i="2"/>
  <c r="AK149" i="2"/>
  <c r="AZ149" i="2"/>
  <c r="BT148" i="2"/>
  <c r="J149" i="2"/>
  <c r="O148" i="2"/>
  <c r="AV149" i="2"/>
  <c r="BF149" i="2"/>
  <c r="H150" i="2" s="1"/>
  <c r="AQ149" i="2"/>
  <c r="AG149" i="2"/>
  <c r="W149" i="2"/>
  <c r="AL149" i="2"/>
  <c r="BA149" i="2"/>
  <c r="BU148" i="2"/>
  <c r="BM148" i="2"/>
  <c r="BR148" i="2" s="1"/>
  <c r="CM148" i="2" l="1"/>
  <c r="CE149" i="2"/>
  <c r="CD149" i="2"/>
  <c r="BK149" i="2"/>
  <c r="CA149" i="2"/>
  <c r="BZ149" i="2"/>
  <c r="CF149" i="2"/>
  <c r="M149" i="2"/>
  <c r="R149" i="2" s="1"/>
  <c r="T148" i="2"/>
  <c r="BD149" i="2"/>
  <c r="AJ149" i="2"/>
  <c r="U149" i="2"/>
  <c r="Y149" i="2" s="1"/>
  <c r="AD149" i="2"/>
  <c r="AY149" i="2"/>
  <c r="BC149" i="2" s="1"/>
  <c r="AO149" i="2"/>
  <c r="AT149" i="2"/>
  <c r="AX149" i="2" s="1"/>
  <c r="AE149" i="2"/>
  <c r="BS148" i="2"/>
  <c r="L149" i="2"/>
  <c r="Q149" i="2" s="1"/>
  <c r="BJ149" i="2"/>
  <c r="BL149" i="2"/>
  <c r="BY149" i="2"/>
  <c r="N149" i="2"/>
  <c r="S149" i="2" s="1"/>
  <c r="BQ149" i="2"/>
  <c r="BP149" i="2"/>
  <c r="BO149" i="2"/>
  <c r="CJ149" i="2" l="1"/>
  <c r="CK149" i="2"/>
  <c r="CL149" i="2"/>
  <c r="BW148" i="2"/>
  <c r="CH148" i="2" s="1"/>
  <c r="K149" i="2"/>
  <c r="P149" i="2" s="1"/>
  <c r="BH149" i="2"/>
  <c r="F150" i="2"/>
  <c r="BI149" i="2"/>
  <c r="AI149" i="2"/>
  <c r="AS149" i="2"/>
  <c r="BX149" i="2"/>
  <c r="AN149" i="2"/>
  <c r="CC149" i="2"/>
  <c r="CG149" i="2" s="1"/>
  <c r="BN149" i="2"/>
  <c r="CI149" i="2" l="1"/>
  <c r="CM149" i="2" s="1"/>
  <c r="AU150" i="2"/>
  <c r="Z150" i="2"/>
  <c r="AB150" i="2"/>
  <c r="AC150" i="2"/>
  <c r="AA150" i="2"/>
  <c r="BV149" i="2"/>
  <c r="N150" i="2" s="1"/>
  <c r="AP150" i="2"/>
  <c r="BT149" i="2"/>
  <c r="L150" i="2" s="1"/>
  <c r="BB150" i="2"/>
  <c r="AM150" i="2"/>
  <c r="X150" i="2"/>
  <c r="BG150" i="2"/>
  <c r="I151" i="2" s="1"/>
  <c r="AW150" i="2"/>
  <c r="AR150" i="2"/>
  <c r="AH150" i="2"/>
  <c r="O149" i="2"/>
  <c r="BM149" i="2"/>
  <c r="BR149" i="2" s="1"/>
  <c r="J150" i="2"/>
  <c r="AG150" i="2"/>
  <c r="BF150" i="2"/>
  <c r="H151" i="2" s="1"/>
  <c r="BA150" i="2"/>
  <c r="AV150" i="2"/>
  <c r="W150" i="2"/>
  <c r="AL150" i="2"/>
  <c r="AQ150" i="2"/>
  <c r="BU149" i="2"/>
  <c r="S150" i="2" l="1"/>
  <c r="Q150" i="2"/>
  <c r="AF150" i="2"/>
  <c r="V150" i="2"/>
  <c r="AK150" i="2"/>
  <c r="CD150" i="2" s="1"/>
  <c r="BE150" i="2"/>
  <c r="G151" i="2" s="1"/>
  <c r="AZ150" i="2"/>
  <c r="BZ150" i="2"/>
  <c r="CA150" i="2"/>
  <c r="BL150" i="2"/>
  <c r="CF150" i="2"/>
  <c r="T149" i="2"/>
  <c r="AY150" i="2"/>
  <c r="AT150" i="2"/>
  <c r="AX150" i="2" s="1"/>
  <c r="AE150" i="2"/>
  <c r="U150" i="2"/>
  <c r="BD150" i="2"/>
  <c r="AJ150" i="2"/>
  <c r="AO150" i="2"/>
  <c r="BS149" i="2"/>
  <c r="CE150" i="2"/>
  <c r="M150" i="2"/>
  <c r="R150" i="2" s="1"/>
  <c r="BK150" i="2"/>
  <c r="BQ150" i="2"/>
  <c r="BP150" i="2"/>
  <c r="CK150" i="2" l="1"/>
  <c r="CL150" i="2"/>
  <c r="BJ150" i="2"/>
  <c r="Y150" i="2"/>
  <c r="BC150" i="2"/>
  <c r="BY150" i="2"/>
  <c r="AC151" i="2"/>
  <c r="BH150" i="2"/>
  <c r="F151" i="2"/>
  <c r="K150" i="2"/>
  <c r="P150" i="2" s="1"/>
  <c r="BW149" i="2"/>
  <c r="CH149" i="2" s="1"/>
  <c r="AS150" i="2"/>
  <c r="BX150" i="2"/>
  <c r="AD150" i="2"/>
  <c r="AN150" i="2"/>
  <c r="CC150" i="2"/>
  <c r="CG150" i="2" s="1"/>
  <c r="AI150" i="2"/>
  <c r="BI150" i="2"/>
  <c r="BO150" i="2"/>
  <c r="BN150" i="2"/>
  <c r="CI150" i="2" l="1"/>
  <c r="CJ150" i="2"/>
  <c r="AA151" i="2"/>
  <c r="AB151" i="2"/>
  <c r="Z151" i="2"/>
  <c r="BU150" i="2"/>
  <c r="M151" i="2" s="1"/>
  <c r="AF151" i="2"/>
  <c r="AK151" i="2"/>
  <c r="BT150" i="2"/>
  <c r="L151" i="2" s="1"/>
  <c r="BE151" i="2"/>
  <c r="G152" i="2" s="1"/>
  <c r="AZ151" i="2"/>
  <c r="V151" i="2"/>
  <c r="AP151" i="2"/>
  <c r="AU151" i="2"/>
  <c r="AQ151" i="2"/>
  <c r="AL151" i="2"/>
  <c r="AG151" i="2"/>
  <c r="AV151" i="2"/>
  <c r="W151" i="2"/>
  <c r="BF151" i="2"/>
  <c r="H152" i="2" s="1"/>
  <c r="BA151" i="2"/>
  <c r="O150" i="2"/>
  <c r="BM150" i="2"/>
  <c r="BR150" i="2" s="1"/>
  <c r="BG151" i="2"/>
  <c r="I152" i="2" s="1"/>
  <c r="BB151" i="2"/>
  <c r="AW151" i="2"/>
  <c r="AR151" i="2"/>
  <c r="AH151" i="2"/>
  <c r="AM151" i="2"/>
  <c r="X151" i="2"/>
  <c r="BV150" i="2"/>
  <c r="J151" i="2"/>
  <c r="R151" i="2" l="1"/>
  <c r="Q151" i="2"/>
  <c r="CM150" i="2"/>
  <c r="CD151" i="2"/>
  <c r="BY151" i="2"/>
  <c r="BJ151" i="2"/>
  <c r="BK151" i="2"/>
  <c r="CE151" i="2"/>
  <c r="CA151" i="2"/>
  <c r="BZ151" i="2"/>
  <c r="BL151" i="2"/>
  <c r="T150" i="2"/>
  <c r="AY151" i="2"/>
  <c r="BC151" i="2" s="1"/>
  <c r="AE151" i="2"/>
  <c r="AT151" i="2"/>
  <c r="AX151" i="2" s="1"/>
  <c r="AJ151" i="2"/>
  <c r="U151" i="2"/>
  <c r="Y151" i="2" s="1"/>
  <c r="AO151" i="2"/>
  <c r="BD151" i="2"/>
  <c r="BS150" i="2"/>
  <c r="CF151" i="2"/>
  <c r="N151" i="2"/>
  <c r="S151" i="2" s="1"/>
  <c r="BO151" i="2"/>
  <c r="BP151" i="2"/>
  <c r="BQ151" i="2"/>
  <c r="CL151" i="2" l="1"/>
  <c r="CJ151" i="2"/>
  <c r="CK151" i="2"/>
  <c r="AB152" i="2"/>
  <c r="BH151" i="2"/>
  <c r="F152" i="2"/>
  <c r="BX151" i="2"/>
  <c r="AS151" i="2"/>
  <c r="BI151" i="2"/>
  <c r="AI151" i="2"/>
  <c r="BW150" i="2"/>
  <c r="CH150" i="2" s="1"/>
  <c r="K151" i="2"/>
  <c r="P151" i="2" s="1"/>
  <c r="AN151" i="2"/>
  <c r="CC151" i="2"/>
  <c r="CG151" i="2" s="1"/>
  <c r="AD151" i="2"/>
  <c r="BN151" i="2"/>
  <c r="CI151" i="2" l="1"/>
  <c r="CM151" i="2" s="1"/>
  <c r="Z152" i="2"/>
  <c r="AA152" i="2"/>
  <c r="AC152" i="2"/>
  <c r="AZ152" i="2"/>
  <c r="BV151" i="2"/>
  <c r="N152" i="2" s="1"/>
  <c r="BB152" i="2"/>
  <c r="BG152" i="2"/>
  <c r="I153" i="2" s="1"/>
  <c r="AM152" i="2"/>
  <c r="AH152" i="2"/>
  <c r="X152" i="2"/>
  <c r="AR152" i="2"/>
  <c r="AW152" i="2"/>
  <c r="BE152" i="2"/>
  <c r="G153" i="2" s="1"/>
  <c r="BT151" i="2"/>
  <c r="L152" i="2" s="1"/>
  <c r="AU152" i="2"/>
  <c r="V152" i="2"/>
  <c r="AF152" i="2"/>
  <c r="AK152" i="2"/>
  <c r="AP152" i="2"/>
  <c r="BM151" i="2"/>
  <c r="BR151" i="2" s="1"/>
  <c r="W152" i="2"/>
  <c r="AQ152" i="2"/>
  <c r="AV152" i="2"/>
  <c r="BF152" i="2"/>
  <c r="H153" i="2" s="1"/>
  <c r="BA152" i="2"/>
  <c r="AL152" i="2"/>
  <c r="AG152" i="2"/>
  <c r="BU151" i="2"/>
  <c r="O151" i="2"/>
  <c r="J152" i="2"/>
  <c r="S152" i="2" l="1"/>
  <c r="Q152" i="2"/>
  <c r="BL152" i="2"/>
  <c r="CA152" i="2"/>
  <c r="BY152" i="2"/>
  <c r="CF152" i="2"/>
  <c r="CE152" i="2"/>
  <c r="BJ152" i="2"/>
  <c r="CD152" i="2"/>
  <c r="BK152" i="2"/>
  <c r="T151" i="2"/>
  <c r="AJ152" i="2"/>
  <c r="BD152" i="2"/>
  <c r="AY152" i="2"/>
  <c r="BC152" i="2" s="1"/>
  <c r="U152" i="2"/>
  <c r="Y152" i="2" s="1"/>
  <c r="AE152" i="2"/>
  <c r="AO152" i="2"/>
  <c r="AT152" i="2"/>
  <c r="AX152" i="2" s="1"/>
  <c r="BS151" i="2"/>
  <c r="M152" i="2"/>
  <c r="R152" i="2" s="1"/>
  <c r="BZ152" i="2"/>
  <c r="BP152" i="2"/>
  <c r="BO152" i="2"/>
  <c r="BQ152" i="2"/>
  <c r="CK152" i="2" l="1"/>
  <c r="CJ152" i="2"/>
  <c r="CL152" i="2"/>
  <c r="AC153" i="2"/>
  <c r="BI152" i="2"/>
  <c r="AI152" i="2"/>
  <c r="BH152" i="2"/>
  <c r="F153" i="2"/>
  <c r="BW151" i="2"/>
  <c r="CH151" i="2" s="1"/>
  <c r="K152" i="2"/>
  <c r="P152" i="2" s="1"/>
  <c r="AN152" i="2"/>
  <c r="CC152" i="2"/>
  <c r="CG152" i="2" s="1"/>
  <c r="AS152" i="2"/>
  <c r="BX152" i="2"/>
  <c r="AD152" i="2"/>
  <c r="BN152" i="2"/>
  <c r="CI152" i="2" l="1"/>
  <c r="CM152" i="2" s="1"/>
  <c r="AB153" i="2"/>
  <c r="AA153" i="2"/>
  <c r="Z153" i="2"/>
  <c r="AP153" i="2"/>
  <c r="BU152" i="2"/>
  <c r="M153" i="2" s="1"/>
  <c r="W153" i="2"/>
  <c r="AL153" i="2"/>
  <c r="BA153" i="2"/>
  <c r="AQ153" i="2"/>
  <c r="AG153" i="2"/>
  <c r="AV153" i="2"/>
  <c r="BF153" i="2"/>
  <c r="H154" i="2" s="1"/>
  <c r="BE153" i="2"/>
  <c r="G154" i="2" s="1"/>
  <c r="BT152" i="2"/>
  <c r="L153" i="2" s="1"/>
  <c r="AF153" i="2"/>
  <c r="AK153" i="2"/>
  <c r="AU153" i="2"/>
  <c r="AZ153" i="2"/>
  <c r="V153" i="2"/>
  <c r="BM152" i="2"/>
  <c r="BR152" i="2" s="1"/>
  <c r="J153" i="2"/>
  <c r="O152" i="2"/>
  <c r="AM153" i="2"/>
  <c r="AR153" i="2"/>
  <c r="BG153" i="2"/>
  <c r="I154" i="2" s="1"/>
  <c r="X153" i="2"/>
  <c r="AH153" i="2"/>
  <c r="AW153" i="2"/>
  <c r="BB153" i="2"/>
  <c r="BV152" i="2"/>
  <c r="R153" i="2" l="1"/>
  <c r="Q153" i="2"/>
  <c r="BZ153" i="2"/>
  <c r="CE153" i="2"/>
  <c r="BY153" i="2"/>
  <c r="BK153" i="2"/>
  <c r="BJ153" i="2"/>
  <c r="CD153" i="2"/>
  <c r="BL153" i="2"/>
  <c r="CA153" i="2"/>
  <c r="N153" i="2"/>
  <c r="S153" i="2" s="1"/>
  <c r="CF153" i="2"/>
  <c r="T152" i="2"/>
  <c r="AE153" i="2"/>
  <c r="BD153" i="2"/>
  <c r="U153" i="2"/>
  <c r="Y153" i="2" s="1"/>
  <c r="AY153" i="2"/>
  <c r="BC153" i="2" s="1"/>
  <c r="AT153" i="2"/>
  <c r="AX153" i="2" s="1"/>
  <c r="AJ153" i="2"/>
  <c r="AO153" i="2"/>
  <c r="BS152" i="2"/>
  <c r="BQ153" i="2"/>
  <c r="BO153" i="2"/>
  <c r="BP153" i="2"/>
  <c r="CJ153" i="2" l="1"/>
  <c r="CK153" i="2"/>
  <c r="CL153" i="2"/>
  <c r="AB154" i="2"/>
  <c r="K153" i="2"/>
  <c r="P153" i="2" s="1"/>
  <c r="BW152" i="2"/>
  <c r="CH152" i="2" s="1"/>
  <c r="BI153" i="2"/>
  <c r="AI153" i="2"/>
  <c r="AS153" i="2"/>
  <c r="BX153" i="2"/>
  <c r="AN153" i="2"/>
  <c r="CC153" i="2"/>
  <c r="CG153" i="2" s="1"/>
  <c r="BH153" i="2"/>
  <c r="F154" i="2"/>
  <c r="AD153" i="2"/>
  <c r="BN153" i="2"/>
  <c r="CI153" i="2" l="1"/>
  <c r="CM153" i="2" s="1"/>
  <c r="AC154" i="2"/>
  <c r="AA154" i="2"/>
  <c r="Z154" i="2"/>
  <c r="AZ154" i="2"/>
  <c r="BT153" i="2"/>
  <c r="L154" i="2" s="1"/>
  <c r="AF154" i="2"/>
  <c r="AK154" i="2"/>
  <c r="BE154" i="2"/>
  <c r="G155" i="2" s="1"/>
  <c r="AP154" i="2"/>
  <c r="V154" i="2"/>
  <c r="AU154" i="2"/>
  <c r="BF154" i="2"/>
  <c r="H155" i="2" s="1"/>
  <c r="AG154" i="2"/>
  <c r="AL154" i="2"/>
  <c r="AQ154" i="2"/>
  <c r="AV154" i="2"/>
  <c r="W154" i="2"/>
  <c r="BA154" i="2"/>
  <c r="BU153" i="2"/>
  <c r="J154" i="2"/>
  <c r="O153" i="2"/>
  <c r="AM154" i="2"/>
  <c r="AW154" i="2"/>
  <c r="X154" i="2"/>
  <c r="BG154" i="2"/>
  <c r="I155" i="2" s="1"/>
  <c r="AR154" i="2"/>
  <c r="BB154" i="2"/>
  <c r="AH154" i="2"/>
  <c r="BV153" i="2"/>
  <c r="BM153" i="2"/>
  <c r="BR153" i="2" s="1"/>
  <c r="Q154" i="2" l="1"/>
  <c r="BJ154" i="2"/>
  <c r="BY154" i="2"/>
  <c r="CD154" i="2"/>
  <c r="CA154" i="2"/>
  <c r="CF154" i="2"/>
  <c r="BZ154" i="2"/>
  <c r="N154" i="2"/>
  <c r="S154" i="2" s="1"/>
  <c r="CE154" i="2"/>
  <c r="BL154" i="2"/>
  <c r="T153" i="2"/>
  <c r="U154" i="2"/>
  <c r="Y154" i="2" s="1"/>
  <c r="AJ154" i="2"/>
  <c r="AT154" i="2"/>
  <c r="AX154" i="2" s="1"/>
  <c r="AO154" i="2"/>
  <c r="AE154" i="2"/>
  <c r="BD154" i="2"/>
  <c r="AD154" i="2"/>
  <c r="AY154" i="2"/>
  <c r="BC154" i="2" s="1"/>
  <c r="BS153" i="2"/>
  <c r="BK154" i="2"/>
  <c r="M154" i="2"/>
  <c r="R154" i="2" s="1"/>
  <c r="BQ154" i="2"/>
  <c r="BO154" i="2"/>
  <c r="BP154" i="2"/>
  <c r="CL154" i="2" l="1"/>
  <c r="CJ154" i="2"/>
  <c r="CK154" i="2"/>
  <c r="BH154" i="2"/>
  <c r="F155" i="2"/>
  <c r="AN154" i="2"/>
  <c r="CC154" i="2"/>
  <c r="CG154" i="2" s="1"/>
  <c r="BW153" i="2"/>
  <c r="CH153" i="2" s="1"/>
  <c r="K154" i="2"/>
  <c r="P154" i="2" s="1"/>
  <c r="BI154" i="2"/>
  <c r="AI154" i="2"/>
  <c r="AS154" i="2"/>
  <c r="BX154" i="2"/>
  <c r="BN154" i="2"/>
  <c r="CI154" i="2" l="1"/>
  <c r="CM154" i="2" s="1"/>
  <c r="AA155" i="2"/>
  <c r="Z155" i="2"/>
  <c r="AB155" i="2"/>
  <c r="AC155" i="2"/>
  <c r="AQ155" i="2"/>
  <c r="BU154" i="2"/>
  <c r="M155" i="2" s="1"/>
  <c r="AV155" i="2"/>
  <c r="BF155" i="2"/>
  <c r="H156" i="2" s="1"/>
  <c r="W155" i="2"/>
  <c r="AL155" i="2"/>
  <c r="BA155" i="2"/>
  <c r="AG155" i="2"/>
  <c r="BM154" i="2"/>
  <c r="BR154" i="2" s="1"/>
  <c r="X155" i="2"/>
  <c r="BG155" i="2"/>
  <c r="I156" i="2" s="1"/>
  <c r="AW155" i="2"/>
  <c r="AR155" i="2"/>
  <c r="AH155" i="2"/>
  <c r="AM155" i="2"/>
  <c r="BB155" i="2"/>
  <c r="BV154" i="2"/>
  <c r="J155" i="2"/>
  <c r="O154" i="2"/>
  <c r="AF155" i="2"/>
  <c r="BE155" i="2"/>
  <c r="G156" i="2" s="1"/>
  <c r="AU155" i="2"/>
  <c r="AK155" i="2"/>
  <c r="AP155" i="2"/>
  <c r="BT154" i="2"/>
  <c r="R155" i="2" l="1"/>
  <c r="AZ155" i="2"/>
  <c r="BY155" i="2" s="1"/>
  <c r="V155" i="2"/>
  <c r="BZ155" i="2"/>
  <c r="BK155" i="2"/>
  <c r="CE155" i="2"/>
  <c r="CA155" i="2"/>
  <c r="BL155" i="2"/>
  <c r="CF155" i="2"/>
  <c r="L155" i="2"/>
  <c r="Q155" i="2" s="1"/>
  <c r="N155" i="2"/>
  <c r="S155" i="2" s="1"/>
  <c r="CD155" i="2"/>
  <c r="T154" i="2"/>
  <c r="AD155" i="2"/>
  <c r="AO155" i="2"/>
  <c r="AE155" i="2"/>
  <c r="AT155" i="2"/>
  <c r="AX155" i="2" s="1"/>
  <c r="BD155" i="2"/>
  <c r="U155" i="2"/>
  <c r="AY155" i="2"/>
  <c r="AJ155" i="2"/>
  <c r="BS154" i="2"/>
  <c r="BP155" i="2"/>
  <c r="BQ155" i="2"/>
  <c r="CL155" i="2" l="1"/>
  <c r="CK155" i="2"/>
  <c r="Y155" i="2"/>
  <c r="BC155" i="2"/>
  <c r="BJ155" i="2"/>
  <c r="BH155" i="2"/>
  <c r="F156" i="2"/>
  <c r="BW154" i="2"/>
  <c r="CH154" i="2" s="1"/>
  <c r="K155" i="2"/>
  <c r="P155" i="2" s="1"/>
  <c r="AN155" i="2"/>
  <c r="CC155" i="2"/>
  <c r="CG155" i="2" s="1"/>
  <c r="BI155" i="2"/>
  <c r="AI155" i="2"/>
  <c r="AS155" i="2"/>
  <c r="BX155" i="2"/>
  <c r="BN155" i="2"/>
  <c r="BO155" i="2"/>
  <c r="CI155" i="2" l="1"/>
  <c r="CJ155" i="2"/>
  <c r="Z156" i="2"/>
  <c r="AC156" i="2"/>
  <c r="AB156" i="2"/>
  <c r="AA156" i="2"/>
  <c r="AL156" i="2"/>
  <c r="BF156" i="2"/>
  <c r="H157" i="2" s="1"/>
  <c r="AV156" i="2"/>
  <c r="AQ156" i="2"/>
  <c r="W156" i="2"/>
  <c r="AG156" i="2"/>
  <c r="BA156" i="2"/>
  <c r="BU155" i="2"/>
  <c r="AR156" i="2"/>
  <c r="AH156" i="2"/>
  <c r="X156" i="2"/>
  <c r="BB156" i="2"/>
  <c r="AM156" i="2"/>
  <c r="BG156" i="2"/>
  <c r="I157" i="2" s="1"/>
  <c r="AW156" i="2"/>
  <c r="BV155" i="2"/>
  <c r="BM155" i="2"/>
  <c r="BR155" i="2" s="1"/>
  <c r="O155" i="2"/>
  <c r="J156" i="2"/>
  <c r="AZ156" i="2"/>
  <c r="V156" i="2"/>
  <c r="BE156" i="2"/>
  <c r="G157" i="2" s="1"/>
  <c r="AP156" i="2"/>
  <c r="AK156" i="2"/>
  <c r="AF156" i="2"/>
  <c r="AU156" i="2"/>
  <c r="BT155" i="2"/>
  <c r="CM155" i="2" l="1"/>
  <c r="BK156" i="2"/>
  <c r="BY156" i="2"/>
  <c r="BZ156" i="2"/>
  <c r="CF156" i="2"/>
  <c r="CA156" i="2"/>
  <c r="BJ156" i="2"/>
  <c r="N156" i="2"/>
  <c r="S156" i="2" s="1"/>
  <c r="L156" i="2"/>
  <c r="Q156" i="2" s="1"/>
  <c r="CD156" i="2"/>
  <c r="T155" i="2"/>
  <c r="AD156" i="2"/>
  <c r="AT156" i="2"/>
  <c r="AX156" i="2" s="1"/>
  <c r="AE156" i="2"/>
  <c r="AY156" i="2"/>
  <c r="BC156" i="2" s="1"/>
  <c r="AO156" i="2"/>
  <c r="BD156" i="2"/>
  <c r="AJ156" i="2"/>
  <c r="U156" i="2"/>
  <c r="Y156" i="2" s="1"/>
  <c r="BS155" i="2"/>
  <c r="CE156" i="2"/>
  <c r="BL156" i="2"/>
  <c r="M156" i="2"/>
  <c r="R156" i="2" s="1"/>
  <c r="BO156" i="2"/>
  <c r="BQ156" i="2"/>
  <c r="BP156" i="2"/>
  <c r="CK156" i="2" l="1"/>
  <c r="CJ156" i="2"/>
  <c r="CL156" i="2"/>
  <c r="F157" i="2"/>
  <c r="BH156" i="2"/>
  <c r="BX156" i="2"/>
  <c r="AS156" i="2"/>
  <c r="BW155" i="2"/>
  <c r="CH155" i="2" s="1"/>
  <c r="K156" i="2"/>
  <c r="P156" i="2" s="1"/>
  <c r="AN156" i="2"/>
  <c r="CC156" i="2"/>
  <c r="CG156" i="2" s="1"/>
  <c r="AI156" i="2"/>
  <c r="BI156" i="2"/>
  <c r="BN156" i="2"/>
  <c r="CI156" i="2" l="1"/>
  <c r="CM156" i="2" s="1"/>
  <c r="AA157" i="2"/>
  <c r="Z157" i="2"/>
  <c r="AB157" i="2"/>
  <c r="AC157" i="2"/>
  <c r="BU156" i="2"/>
  <c r="M157" i="2" s="1"/>
  <c r="BA157" i="2"/>
  <c r="AG157" i="2"/>
  <c r="AV157" i="2"/>
  <c r="AQ157" i="2"/>
  <c r="BF157" i="2"/>
  <c r="H158" i="2" s="1"/>
  <c r="W157" i="2"/>
  <c r="AL157" i="2"/>
  <c r="O156" i="2"/>
  <c r="BM156" i="2"/>
  <c r="BR156" i="2" s="1"/>
  <c r="AW157" i="2"/>
  <c r="BG157" i="2"/>
  <c r="I158" i="2" s="1"/>
  <c r="AM157" i="2"/>
  <c r="X157" i="2"/>
  <c r="AR157" i="2"/>
  <c r="AH157" i="2"/>
  <c r="BB157" i="2"/>
  <c r="BV156" i="2"/>
  <c r="AP157" i="2"/>
  <c r="AF157" i="2"/>
  <c r="AZ157" i="2"/>
  <c r="AK157" i="2"/>
  <c r="AU157" i="2"/>
  <c r="V157" i="2"/>
  <c r="BE157" i="2"/>
  <c r="G158" i="2" s="1"/>
  <c r="BT156" i="2"/>
  <c r="J157" i="2"/>
  <c r="R157" i="2" l="1"/>
  <c r="CE157" i="2"/>
  <c r="BK157" i="2"/>
  <c r="BZ157" i="2"/>
  <c r="CD157" i="2"/>
  <c r="BY157" i="2"/>
  <c r="L157" i="2"/>
  <c r="Q157" i="2" s="1"/>
  <c r="N157" i="2"/>
  <c r="S157" i="2" s="1"/>
  <c r="CF157" i="2"/>
  <c r="T156" i="2"/>
  <c r="AE157" i="2"/>
  <c r="AY157" i="2"/>
  <c r="BC157" i="2" s="1"/>
  <c r="U157" i="2"/>
  <c r="Y157" i="2" s="1"/>
  <c r="AO157" i="2"/>
  <c r="AJ157" i="2"/>
  <c r="BD157" i="2"/>
  <c r="AT157" i="2"/>
  <c r="AX157" i="2" s="1"/>
  <c r="BS156" i="2"/>
  <c r="BJ157" i="2"/>
  <c r="BL157" i="2"/>
  <c r="CA157" i="2"/>
  <c r="BP157" i="2"/>
  <c r="BO157" i="2"/>
  <c r="BQ157" i="2"/>
  <c r="CL157" i="2" l="1"/>
  <c r="CJ157" i="2"/>
  <c r="CK157" i="2"/>
  <c r="AB158" i="2"/>
  <c r="BW156" i="2"/>
  <c r="CH156" i="2" s="1"/>
  <c r="K157" i="2"/>
  <c r="P157" i="2" s="1"/>
  <c r="BH157" i="2"/>
  <c r="F158" i="2"/>
  <c r="AD157" i="2"/>
  <c r="AN157" i="2"/>
  <c r="CC157" i="2"/>
  <c r="CG157" i="2" s="1"/>
  <c r="AS157" i="2"/>
  <c r="BX157" i="2"/>
  <c r="AI157" i="2"/>
  <c r="BI157" i="2"/>
  <c r="BN157" i="2"/>
  <c r="CI157" i="2" l="1"/>
  <c r="CM157" i="2" s="1"/>
  <c r="V158" i="2"/>
  <c r="AC158" i="2"/>
  <c r="Z158" i="2"/>
  <c r="J158" i="2"/>
  <c r="AM158" i="2"/>
  <c r="AW158" i="2"/>
  <c r="BB158" i="2"/>
  <c r="BG158" i="2"/>
  <c r="I159" i="2" s="1"/>
  <c r="X158" i="2"/>
  <c r="AR158" i="2"/>
  <c r="AH158" i="2"/>
  <c r="BV157" i="2"/>
  <c r="BM157" i="2"/>
  <c r="BR157" i="2" s="1"/>
  <c r="BA158" i="2"/>
  <c r="AQ158" i="2"/>
  <c r="W158" i="2"/>
  <c r="BF158" i="2"/>
  <c r="H159" i="2" s="1"/>
  <c r="AV158" i="2"/>
  <c r="AG158" i="2"/>
  <c r="AL158" i="2"/>
  <c r="BU157" i="2"/>
  <c r="O157" i="2"/>
  <c r="AP158" i="2" l="1"/>
  <c r="AK158" i="2"/>
  <c r="AU158" i="2"/>
  <c r="AZ158" i="2"/>
  <c r="BT157" i="2"/>
  <c r="L158" i="2" s="1"/>
  <c r="AF158" i="2"/>
  <c r="AA158" i="2"/>
  <c r="AD158" i="2" s="1"/>
  <c r="BE158" i="2"/>
  <c r="G159" i="2" s="1"/>
  <c r="BL158" i="2"/>
  <c r="CE158" i="2"/>
  <c r="BK158" i="2"/>
  <c r="CA158" i="2"/>
  <c r="T157" i="2"/>
  <c r="AY158" i="2"/>
  <c r="U158" i="2"/>
  <c r="Y158" i="2" s="1"/>
  <c r="AE158" i="2"/>
  <c r="BD158" i="2"/>
  <c r="AT158" i="2"/>
  <c r="AJ158" i="2"/>
  <c r="AO158" i="2"/>
  <c r="BS157" i="2"/>
  <c r="BZ158" i="2"/>
  <c r="N158" i="2"/>
  <c r="CF158" i="2"/>
  <c r="M158" i="2"/>
  <c r="BQ158" i="2"/>
  <c r="BP158" i="2"/>
  <c r="S158" i="2" l="1"/>
  <c r="BB159" i="2" s="1"/>
  <c r="R158" i="2"/>
  <c r="AV159" i="2" s="1"/>
  <c r="Q158" i="2"/>
  <c r="CL158" i="2"/>
  <c r="CK158" i="2"/>
  <c r="AX158" i="2"/>
  <c r="BC158" i="2"/>
  <c r="BY158" i="2"/>
  <c r="CD158" i="2"/>
  <c r="BJ158" i="2"/>
  <c r="BW157" i="2"/>
  <c r="CH157" i="2" s="1"/>
  <c r="K158" i="2"/>
  <c r="P158" i="2" s="1"/>
  <c r="BH158" i="2"/>
  <c r="F159" i="2"/>
  <c r="AS158" i="2"/>
  <c r="BX158" i="2"/>
  <c r="AI158" i="2"/>
  <c r="BI158" i="2"/>
  <c r="AN158" i="2"/>
  <c r="CC158" i="2"/>
  <c r="BO158" i="2"/>
  <c r="BN158" i="2"/>
  <c r="CG158" i="2" l="1"/>
  <c r="CJ158" i="2"/>
  <c r="CI158" i="2"/>
  <c r="AW159" i="2"/>
  <c r="X159" i="2"/>
  <c r="AC159" i="2"/>
  <c r="BV158" i="2"/>
  <c r="N159" i="2" s="1"/>
  <c r="AH159" i="2"/>
  <c r="AR159" i="2"/>
  <c r="BG159" i="2"/>
  <c r="I160" i="2" s="1"/>
  <c r="AM159" i="2"/>
  <c r="BF159" i="2"/>
  <c r="H160" i="2" s="1"/>
  <c r="AB159" i="2"/>
  <c r="Z159" i="2"/>
  <c r="AL159" i="2"/>
  <c r="BU158" i="2"/>
  <c r="M159" i="2" s="1"/>
  <c r="AG159" i="2"/>
  <c r="W159" i="2"/>
  <c r="AQ159" i="2"/>
  <c r="BA159" i="2"/>
  <c r="BM158" i="2"/>
  <c r="BR158" i="2" s="1"/>
  <c r="J159" i="2"/>
  <c r="O158" i="2"/>
  <c r="CM158" i="2" l="1"/>
  <c r="BL159" i="2"/>
  <c r="CF159" i="2"/>
  <c r="CA159" i="2"/>
  <c r="AK159" i="2"/>
  <c r="AU159" i="2"/>
  <c r="BT158" i="2"/>
  <c r="L159" i="2" s="1"/>
  <c r="AA159" i="2"/>
  <c r="AD159" i="2" s="1"/>
  <c r="AZ159" i="2"/>
  <c r="AF159" i="2"/>
  <c r="BE159" i="2"/>
  <c r="G160" i="2" s="1"/>
  <c r="AP159" i="2"/>
  <c r="V159" i="2"/>
  <c r="BK159" i="2"/>
  <c r="BZ159" i="2"/>
  <c r="CE159" i="2"/>
  <c r="T158" i="2"/>
  <c r="AT159" i="2"/>
  <c r="AE159" i="2"/>
  <c r="BD159" i="2"/>
  <c r="AY159" i="2"/>
  <c r="AJ159" i="2"/>
  <c r="U159" i="2"/>
  <c r="AO159" i="2"/>
  <c r="BS158" i="2"/>
  <c r="BQ159" i="2"/>
  <c r="BP159" i="2"/>
  <c r="S159" i="2" l="1"/>
  <c r="R159" i="2"/>
  <c r="Q159" i="2"/>
  <c r="CK159" i="2"/>
  <c r="CL159" i="2"/>
  <c r="BC159" i="2"/>
  <c r="AX159" i="2"/>
  <c r="Y159" i="2"/>
  <c r="BJ159" i="2"/>
  <c r="BY159" i="2"/>
  <c r="CD159" i="2"/>
  <c r="BW158" i="2"/>
  <c r="CH158" i="2" s="1"/>
  <c r="K159" i="2"/>
  <c r="P159" i="2" s="1"/>
  <c r="AN159" i="2"/>
  <c r="CC159" i="2"/>
  <c r="AS159" i="2"/>
  <c r="BX159" i="2"/>
  <c r="BH159" i="2"/>
  <c r="F160" i="2"/>
  <c r="BI159" i="2"/>
  <c r="AI159" i="2"/>
  <c r="BN159" i="2"/>
  <c r="BO159" i="2"/>
  <c r="CG159" i="2" l="1"/>
  <c r="CJ159" i="2"/>
  <c r="CI159" i="2"/>
  <c r="Z160" i="2"/>
  <c r="AB160" i="2"/>
  <c r="AC160" i="2"/>
  <c r="AA160" i="2"/>
  <c r="BM159" i="2"/>
  <c r="BR159" i="2" s="1"/>
  <c r="BA160" i="2"/>
  <c r="AL160" i="2"/>
  <c r="BF160" i="2"/>
  <c r="H161" i="2" s="1"/>
  <c r="AQ160" i="2"/>
  <c r="AG160" i="2"/>
  <c r="W160" i="2"/>
  <c r="AV160" i="2"/>
  <c r="BU159" i="2"/>
  <c r="O159" i="2"/>
  <c r="AH160" i="2"/>
  <c r="X160" i="2"/>
  <c r="AM160" i="2"/>
  <c r="BB160" i="2"/>
  <c r="AW160" i="2"/>
  <c r="AR160" i="2"/>
  <c r="BG160" i="2"/>
  <c r="I161" i="2" s="1"/>
  <c r="BV159" i="2"/>
  <c r="J160" i="2"/>
  <c r="AZ160" i="2"/>
  <c r="V160" i="2"/>
  <c r="BE160" i="2"/>
  <c r="G161" i="2" s="1"/>
  <c r="AK160" i="2"/>
  <c r="AU160" i="2"/>
  <c r="AF160" i="2"/>
  <c r="AP160" i="2"/>
  <c r="BT159" i="2"/>
  <c r="CM159" i="2" l="1"/>
  <c r="BZ160" i="2"/>
  <c r="CA160" i="2"/>
  <c r="BJ160" i="2"/>
  <c r="CD160" i="2"/>
  <c r="BK160" i="2"/>
  <c r="M160" i="2"/>
  <c r="R160" i="2" s="1"/>
  <c r="L160" i="2"/>
  <c r="Q160" i="2" s="1"/>
  <c r="N160" i="2"/>
  <c r="S160" i="2" s="1"/>
  <c r="BL160" i="2"/>
  <c r="BY160" i="2"/>
  <c r="CF160" i="2"/>
  <c r="T159" i="2"/>
  <c r="AT160" i="2"/>
  <c r="AX160" i="2" s="1"/>
  <c r="BD160" i="2"/>
  <c r="AY160" i="2"/>
  <c r="BC160" i="2" s="1"/>
  <c r="AE160" i="2"/>
  <c r="AJ160" i="2"/>
  <c r="AD160" i="2"/>
  <c r="U160" i="2"/>
  <c r="Y160" i="2" s="1"/>
  <c r="AO160" i="2"/>
  <c r="BS159" i="2"/>
  <c r="CE160" i="2"/>
  <c r="BQ160" i="2"/>
  <c r="BP160" i="2"/>
  <c r="BO160" i="2"/>
  <c r="CL160" i="2" l="1"/>
  <c r="CK160" i="2"/>
  <c r="CJ160" i="2"/>
  <c r="BH160" i="2"/>
  <c r="F161" i="2"/>
  <c r="BW159" i="2"/>
  <c r="CH159" i="2" s="1"/>
  <c r="K160" i="2"/>
  <c r="P160" i="2" s="1"/>
  <c r="AN160" i="2"/>
  <c r="CC160" i="2"/>
  <c r="CG160" i="2" s="1"/>
  <c r="AS160" i="2"/>
  <c r="BX160" i="2"/>
  <c r="BI160" i="2"/>
  <c r="AI160" i="2"/>
  <c r="BN160" i="2"/>
  <c r="CI160" i="2" l="1"/>
  <c r="CM160" i="2" s="1"/>
  <c r="AA161" i="2"/>
  <c r="AB161" i="2"/>
  <c r="Z161" i="2"/>
  <c r="AC161" i="2"/>
  <c r="AL161" i="2"/>
  <c r="BF161" i="2"/>
  <c r="H162" i="2" s="1"/>
  <c r="AG161" i="2"/>
  <c r="BA161" i="2"/>
  <c r="AV161" i="2"/>
  <c r="W161" i="2"/>
  <c r="AQ161" i="2"/>
  <c r="BU160" i="2"/>
  <c r="O160" i="2"/>
  <c r="J161" i="2"/>
  <c r="BM160" i="2"/>
  <c r="BR160" i="2" s="1"/>
  <c r="AK161" i="2"/>
  <c r="BE161" i="2"/>
  <c r="G162" i="2" s="1"/>
  <c r="V161" i="2"/>
  <c r="AF161" i="2"/>
  <c r="AZ161" i="2"/>
  <c r="AP161" i="2"/>
  <c r="AU161" i="2"/>
  <c r="BT160" i="2"/>
  <c r="AH161" i="2"/>
  <c r="AM161" i="2"/>
  <c r="AR161" i="2"/>
  <c r="X161" i="2"/>
  <c r="BB161" i="2"/>
  <c r="BG161" i="2"/>
  <c r="I162" i="2" s="1"/>
  <c r="AW161" i="2"/>
  <c r="BV160" i="2"/>
  <c r="BY161" i="2" l="1"/>
  <c r="BZ161" i="2"/>
  <c r="CF161" i="2"/>
  <c r="BK161" i="2"/>
  <c r="N161" i="2"/>
  <c r="S161" i="2" s="1"/>
  <c r="BL161" i="2"/>
  <c r="T160" i="2"/>
  <c r="AT161" i="2"/>
  <c r="AX161" i="2" s="1"/>
  <c r="BD161" i="2"/>
  <c r="AO161" i="2"/>
  <c r="AJ161" i="2"/>
  <c r="AY161" i="2"/>
  <c r="BC161" i="2" s="1"/>
  <c r="AE161" i="2"/>
  <c r="U161" i="2"/>
  <c r="Y161" i="2" s="1"/>
  <c r="BS160" i="2"/>
  <c r="L161" i="2"/>
  <c r="Q161" i="2" s="1"/>
  <c r="CD161" i="2"/>
  <c r="CE161" i="2"/>
  <c r="CA161" i="2"/>
  <c r="BJ161" i="2"/>
  <c r="M161" i="2"/>
  <c r="R161" i="2" s="1"/>
  <c r="BP161" i="2"/>
  <c r="BQ161" i="2"/>
  <c r="BO161" i="2"/>
  <c r="CJ161" i="2" l="1"/>
  <c r="CL161" i="2"/>
  <c r="CK161" i="2"/>
  <c r="AI161" i="2"/>
  <c r="BI161" i="2"/>
  <c r="BH161" i="2"/>
  <c r="F162" i="2"/>
  <c r="K161" i="2"/>
  <c r="P161" i="2" s="1"/>
  <c r="BW160" i="2"/>
  <c r="CH160" i="2" s="1"/>
  <c r="AN161" i="2"/>
  <c r="CC161" i="2"/>
  <c r="CG161" i="2" s="1"/>
  <c r="AD161" i="2"/>
  <c r="AS161" i="2"/>
  <c r="BX161" i="2"/>
  <c r="BN161" i="2"/>
  <c r="CI161" i="2" l="1"/>
  <c r="CM161" i="2" s="1"/>
  <c r="AA162" i="2"/>
  <c r="Z162" i="2"/>
  <c r="AC162" i="2"/>
  <c r="AB162" i="2"/>
  <c r="BT161" i="2"/>
  <c r="L162" i="2" s="1"/>
  <c r="BU161" i="2"/>
  <c r="M162" i="2" s="1"/>
  <c r="AF162" i="2"/>
  <c r="BE162" i="2"/>
  <c r="G163" i="2" s="1"/>
  <c r="AU162" i="2"/>
  <c r="AP162" i="2"/>
  <c r="AZ162" i="2"/>
  <c r="AK162" i="2"/>
  <c r="V162" i="2"/>
  <c r="AV162" i="2"/>
  <c r="AQ162" i="2"/>
  <c r="BF162" i="2"/>
  <c r="H163" i="2" s="1"/>
  <c r="AG162" i="2"/>
  <c r="BA162" i="2"/>
  <c r="W162" i="2"/>
  <c r="AL162" i="2"/>
  <c r="O161" i="2"/>
  <c r="BM161" i="2"/>
  <c r="BR161" i="2" s="1"/>
  <c r="AW162" i="2"/>
  <c r="AR162" i="2"/>
  <c r="BG162" i="2"/>
  <c r="I163" i="2" s="1"/>
  <c r="AM162" i="2"/>
  <c r="BB162" i="2"/>
  <c r="X162" i="2"/>
  <c r="AH162" i="2"/>
  <c r="BV161" i="2"/>
  <c r="J162" i="2"/>
  <c r="R162" i="2" l="1"/>
  <c r="Q162" i="2"/>
  <c r="CD162" i="2"/>
  <c r="CE162" i="2"/>
  <c r="BJ162" i="2"/>
  <c r="BY162" i="2"/>
  <c r="BK162" i="2"/>
  <c r="BZ162" i="2"/>
  <c r="BL162" i="2"/>
  <c r="CA162" i="2"/>
  <c r="N162" i="2"/>
  <c r="S162" i="2" s="1"/>
  <c r="CF162" i="2"/>
  <c r="T161" i="2"/>
  <c r="BD162" i="2"/>
  <c r="AO162" i="2"/>
  <c r="U162" i="2"/>
  <c r="Y162" i="2" s="1"/>
  <c r="AT162" i="2"/>
  <c r="AX162" i="2" s="1"/>
  <c r="AY162" i="2"/>
  <c r="BC162" i="2" s="1"/>
  <c r="AJ162" i="2"/>
  <c r="AE162" i="2"/>
  <c r="BS161" i="2"/>
  <c r="BQ162" i="2"/>
  <c r="BP162" i="2"/>
  <c r="BO162" i="2"/>
  <c r="CK162" i="2" l="1"/>
  <c r="CJ162" i="2"/>
  <c r="CL162" i="2"/>
  <c r="AB163" i="2"/>
  <c r="AD162" i="2"/>
  <c r="AS162" i="2"/>
  <c r="BX162" i="2"/>
  <c r="BW161" i="2"/>
  <c r="CH161" i="2" s="1"/>
  <c r="K162" i="2"/>
  <c r="P162" i="2" s="1"/>
  <c r="BH162" i="2"/>
  <c r="F163" i="2"/>
  <c r="BI162" i="2"/>
  <c r="AI162" i="2"/>
  <c r="AN162" i="2"/>
  <c r="CC162" i="2"/>
  <c r="CG162" i="2" s="1"/>
  <c r="BN162" i="2"/>
  <c r="CI162" i="2" l="1"/>
  <c r="CM162" i="2" s="1"/>
  <c r="V163" i="2"/>
  <c r="Z163" i="2"/>
  <c r="AC163" i="2"/>
  <c r="BM162" i="2"/>
  <c r="BR162" i="2" s="1"/>
  <c r="J163" i="2"/>
  <c r="AL163" i="2"/>
  <c r="AV163" i="2"/>
  <c r="AG163" i="2"/>
  <c r="BF163" i="2"/>
  <c r="H164" i="2" s="1"/>
  <c r="AQ163" i="2"/>
  <c r="BA163" i="2"/>
  <c r="W163" i="2"/>
  <c r="BU162" i="2"/>
  <c r="X163" i="2"/>
  <c r="AM163" i="2"/>
  <c r="AW163" i="2"/>
  <c r="AR163" i="2"/>
  <c r="BB163" i="2"/>
  <c r="AH163" i="2"/>
  <c r="BG163" i="2"/>
  <c r="I164" i="2" s="1"/>
  <c r="BV162" i="2"/>
  <c r="AK163" i="2"/>
  <c r="O162" i="2"/>
  <c r="AF163" i="2" l="1"/>
  <c r="BE163" i="2"/>
  <c r="G164" i="2" s="1"/>
  <c r="AZ163" i="2"/>
  <c r="AU163" i="2"/>
  <c r="AP163" i="2"/>
  <c r="AA163" i="2"/>
  <c r="AD163" i="2" s="1"/>
  <c r="BT162" i="2"/>
  <c r="L163" i="2" s="1"/>
  <c r="BZ163" i="2"/>
  <c r="N163" i="2"/>
  <c r="CA163" i="2"/>
  <c r="CE163" i="2"/>
  <c r="T162" i="2"/>
  <c r="U163" i="2"/>
  <c r="Y163" i="2" s="1"/>
  <c r="AE163" i="2"/>
  <c r="BD163" i="2"/>
  <c r="AT163" i="2"/>
  <c r="AJ163" i="2"/>
  <c r="AO163" i="2"/>
  <c r="AY163" i="2"/>
  <c r="BS162" i="2"/>
  <c r="BL163" i="2"/>
  <c r="M163" i="2"/>
  <c r="CF163" i="2"/>
  <c r="BK163" i="2"/>
  <c r="BQ163" i="2"/>
  <c r="BP163" i="2"/>
  <c r="R163" i="2" l="1"/>
  <c r="S163" i="2"/>
  <c r="Q163" i="2"/>
  <c r="CL163" i="2"/>
  <c r="CK163" i="2"/>
  <c r="AX163" i="2"/>
  <c r="BC163" i="2"/>
  <c r="BJ163" i="2"/>
  <c r="BY163" i="2"/>
  <c r="CD163" i="2"/>
  <c r="BW162" i="2"/>
  <c r="CH162" i="2" s="1"/>
  <c r="K163" i="2"/>
  <c r="P163" i="2" s="1"/>
  <c r="BH163" i="2"/>
  <c r="F164" i="2"/>
  <c r="AS163" i="2"/>
  <c r="BX163" i="2"/>
  <c r="AN163" i="2"/>
  <c r="CC163" i="2"/>
  <c r="CG163" i="2" s="1"/>
  <c r="BI163" i="2"/>
  <c r="AI163" i="2"/>
  <c r="BO163" i="2"/>
  <c r="BN163" i="2"/>
  <c r="CJ163" i="2" l="1"/>
  <c r="CI163" i="2"/>
  <c r="AU164" i="2"/>
  <c r="Z164" i="2"/>
  <c r="AB164" i="2"/>
  <c r="AC164" i="2"/>
  <c r="AA164" i="2"/>
  <c r="W164" i="2"/>
  <c r="BU163" i="2"/>
  <c r="M164" i="2" s="1"/>
  <c r="BF164" i="2"/>
  <c r="H165" i="2" s="1"/>
  <c r="AQ164" i="2"/>
  <c r="BA164" i="2"/>
  <c r="AV164" i="2"/>
  <c r="AG164" i="2"/>
  <c r="AL164" i="2"/>
  <c r="BM163" i="2"/>
  <c r="BR163" i="2" s="1"/>
  <c r="J164" i="2"/>
  <c r="V164" i="2"/>
  <c r="AP164" i="2"/>
  <c r="AF164" i="2"/>
  <c r="BT163" i="2"/>
  <c r="AR164" i="2"/>
  <c r="BB164" i="2"/>
  <c r="AM164" i="2"/>
  <c r="AH164" i="2"/>
  <c r="AW164" i="2"/>
  <c r="X164" i="2"/>
  <c r="BG164" i="2"/>
  <c r="I165" i="2" s="1"/>
  <c r="BV163" i="2"/>
  <c r="O163" i="2"/>
  <c r="R164" i="2" l="1"/>
  <c r="CM163" i="2"/>
  <c r="AK164" i="2"/>
  <c r="CD164" i="2" s="1"/>
  <c r="BE164" i="2"/>
  <c r="G165" i="2" s="1"/>
  <c r="AZ164" i="2"/>
  <c r="BK164" i="2"/>
  <c r="BZ164" i="2"/>
  <c r="CE164" i="2"/>
  <c r="BL164" i="2"/>
  <c r="CF164" i="2"/>
  <c r="L164" i="2"/>
  <c r="Q164" i="2" s="1"/>
  <c r="T163" i="2"/>
  <c r="AJ164" i="2"/>
  <c r="AO164" i="2"/>
  <c r="U164" i="2"/>
  <c r="Y164" i="2" s="1"/>
  <c r="AE164" i="2"/>
  <c r="BD164" i="2"/>
  <c r="AY164" i="2"/>
  <c r="AT164" i="2"/>
  <c r="AX164" i="2" s="1"/>
  <c r="AD164" i="2"/>
  <c r="BS163" i="2"/>
  <c r="N164" i="2"/>
  <c r="S164" i="2" s="1"/>
  <c r="CA164" i="2"/>
  <c r="BP164" i="2"/>
  <c r="BQ164" i="2"/>
  <c r="CL164" i="2" l="1"/>
  <c r="CK164" i="2"/>
  <c r="BY164" i="2"/>
  <c r="BJ164" i="2"/>
  <c r="BC164" i="2"/>
  <c r="BI164" i="2"/>
  <c r="AI164" i="2"/>
  <c r="AS164" i="2"/>
  <c r="BX164" i="2"/>
  <c r="BW163" i="2"/>
  <c r="CH163" i="2" s="1"/>
  <c r="K164" i="2"/>
  <c r="P164" i="2" s="1"/>
  <c r="BH164" i="2"/>
  <c r="F165" i="2"/>
  <c r="AN164" i="2"/>
  <c r="CC164" i="2"/>
  <c r="CG164" i="2" s="1"/>
  <c r="BO164" i="2"/>
  <c r="BN164" i="2"/>
  <c r="CI164" i="2" l="1"/>
  <c r="CJ164" i="2"/>
  <c r="AP165" i="2"/>
  <c r="Z165" i="2"/>
  <c r="AC165" i="2"/>
  <c r="AB165" i="2"/>
  <c r="AA165" i="2"/>
  <c r="BV164" i="2"/>
  <c r="N165" i="2" s="1"/>
  <c r="AL165" i="2"/>
  <c r="X165" i="2"/>
  <c r="BG165" i="2"/>
  <c r="I166" i="2" s="1"/>
  <c r="AW165" i="2"/>
  <c r="AR165" i="2"/>
  <c r="AM165" i="2"/>
  <c r="AH165" i="2"/>
  <c r="BB165" i="2"/>
  <c r="BA165" i="2"/>
  <c r="BU164" i="2"/>
  <c r="M165" i="2" s="1"/>
  <c r="BF165" i="2"/>
  <c r="H166" i="2" s="1"/>
  <c r="AQ165" i="2"/>
  <c r="AG165" i="2"/>
  <c r="W165" i="2"/>
  <c r="AV165" i="2"/>
  <c r="AF165" i="2"/>
  <c r="AK165" i="2"/>
  <c r="AZ165" i="2"/>
  <c r="BT164" i="2"/>
  <c r="O164" i="2"/>
  <c r="J165" i="2"/>
  <c r="BM164" i="2"/>
  <c r="BR164" i="2" s="1"/>
  <c r="S165" i="2" l="1"/>
  <c r="R165" i="2"/>
  <c r="CM164" i="2"/>
  <c r="V165" i="2"/>
  <c r="BE165" i="2"/>
  <c r="G166" i="2" s="1"/>
  <c r="AU165" i="2"/>
  <c r="BJ165" i="2" s="1"/>
  <c r="BZ165" i="2"/>
  <c r="CA165" i="2"/>
  <c r="CF165" i="2"/>
  <c r="BL165" i="2"/>
  <c r="CE165" i="2"/>
  <c r="BK165" i="2"/>
  <c r="L165" i="2"/>
  <c r="Q165" i="2" s="1"/>
  <c r="T164" i="2"/>
  <c r="AT165" i="2"/>
  <c r="BD165" i="2"/>
  <c r="U165" i="2"/>
  <c r="AY165" i="2"/>
  <c r="BC165" i="2" s="1"/>
  <c r="AJ165" i="2"/>
  <c r="AE165" i="2"/>
  <c r="AO165" i="2"/>
  <c r="BS164" i="2"/>
  <c r="BO165" i="2"/>
  <c r="BP165" i="2"/>
  <c r="BQ165" i="2"/>
  <c r="CJ165" i="2" l="1"/>
  <c r="CK165" i="2"/>
  <c r="CL165" i="2"/>
  <c r="AX165" i="2"/>
  <c r="CD165" i="2"/>
  <c r="BY165" i="2"/>
  <c r="Y165" i="2"/>
  <c r="AC166" i="2"/>
  <c r="BW164" i="2"/>
  <c r="CH164" i="2" s="1"/>
  <c r="K165" i="2"/>
  <c r="P165" i="2" s="1"/>
  <c r="AS165" i="2"/>
  <c r="BX165" i="2"/>
  <c r="BI165" i="2"/>
  <c r="AI165" i="2"/>
  <c r="AD165" i="2"/>
  <c r="AN165" i="2"/>
  <c r="CC165" i="2"/>
  <c r="BH165" i="2"/>
  <c r="F166" i="2"/>
  <c r="BN165" i="2"/>
  <c r="CG165" i="2" l="1"/>
  <c r="CI165" i="2"/>
  <c r="CM165" i="2" s="1"/>
  <c r="AB166" i="2"/>
  <c r="AA166" i="2"/>
  <c r="Z166" i="2"/>
  <c r="BF166" i="2"/>
  <c r="H167" i="2" s="1"/>
  <c r="AQ166" i="2"/>
  <c r="AG166" i="2"/>
  <c r="W166" i="2"/>
  <c r="BU165" i="2"/>
  <c r="M166" i="2" s="1"/>
  <c r="AL166" i="2"/>
  <c r="BA166" i="2"/>
  <c r="AV166" i="2"/>
  <c r="J166" i="2"/>
  <c r="BM165" i="2"/>
  <c r="BR165" i="2" s="1"/>
  <c r="O165" i="2"/>
  <c r="AW166" i="2"/>
  <c r="BG166" i="2"/>
  <c r="I167" i="2" s="1"/>
  <c r="BB166" i="2"/>
  <c r="X166" i="2"/>
  <c r="AH166" i="2"/>
  <c r="AR166" i="2"/>
  <c r="AM166" i="2"/>
  <c r="BV165" i="2"/>
  <c r="AP166" i="2"/>
  <c r="BE166" i="2"/>
  <c r="G167" i="2" s="1"/>
  <c r="AK166" i="2"/>
  <c r="V166" i="2"/>
  <c r="AU166" i="2"/>
  <c r="AF166" i="2"/>
  <c r="AZ166" i="2"/>
  <c r="BT165" i="2"/>
  <c r="R166" i="2" l="1"/>
  <c r="BZ166" i="2"/>
  <c r="CA166" i="2"/>
  <c r="BK166" i="2"/>
  <c r="CE166" i="2"/>
  <c r="BJ166" i="2"/>
  <c r="CF166" i="2"/>
  <c r="BY166" i="2"/>
  <c r="L166" i="2"/>
  <c r="Q166" i="2" s="1"/>
  <c r="BL166" i="2"/>
  <c r="T165" i="2"/>
  <c r="BD166" i="2"/>
  <c r="AY166" i="2"/>
  <c r="BC166" i="2" s="1"/>
  <c r="AJ166" i="2"/>
  <c r="U166" i="2"/>
  <c r="Y166" i="2" s="1"/>
  <c r="AT166" i="2"/>
  <c r="AX166" i="2" s="1"/>
  <c r="AO166" i="2"/>
  <c r="AE166" i="2"/>
  <c r="BS165" i="2"/>
  <c r="CD166" i="2"/>
  <c r="N166" i="2"/>
  <c r="S166" i="2" s="1"/>
  <c r="BQ166" i="2"/>
  <c r="BO166" i="2"/>
  <c r="BP166" i="2"/>
  <c r="CL166" i="2" l="1"/>
  <c r="CK166" i="2"/>
  <c r="CJ166" i="2"/>
  <c r="AB167" i="2"/>
  <c r="BW165" i="2"/>
  <c r="CH165" i="2" s="1"/>
  <c r="K166" i="2"/>
  <c r="P166" i="2" s="1"/>
  <c r="AD166" i="2"/>
  <c r="BI166" i="2"/>
  <c r="AI166" i="2"/>
  <c r="AN166" i="2"/>
  <c r="CC166" i="2"/>
  <c r="CG166" i="2" s="1"/>
  <c r="AS166" i="2"/>
  <c r="BX166" i="2"/>
  <c r="BH166" i="2"/>
  <c r="F167" i="2"/>
  <c r="BN166" i="2"/>
  <c r="CI166" i="2" l="1"/>
  <c r="CM166" i="2" s="1"/>
  <c r="AA167" i="2"/>
  <c r="AC167" i="2"/>
  <c r="Z167" i="2"/>
  <c r="AF167" i="2"/>
  <c r="AK167" i="2"/>
  <c r="AU167" i="2"/>
  <c r="V167" i="2"/>
  <c r="AZ167" i="2"/>
  <c r="BE167" i="2"/>
  <c r="G168" i="2" s="1"/>
  <c r="AP167" i="2"/>
  <c r="BT166" i="2"/>
  <c r="J167" i="2"/>
  <c r="BM166" i="2"/>
  <c r="BR166" i="2" s="1"/>
  <c r="X167" i="2"/>
  <c r="AM167" i="2"/>
  <c r="AW167" i="2"/>
  <c r="BB167" i="2"/>
  <c r="BG167" i="2"/>
  <c r="I168" i="2" s="1"/>
  <c r="AR167" i="2"/>
  <c r="AH167" i="2"/>
  <c r="BV166" i="2"/>
  <c r="AL167" i="2"/>
  <c r="BA167" i="2"/>
  <c r="AV167" i="2"/>
  <c r="W167" i="2"/>
  <c r="BF167" i="2"/>
  <c r="H168" i="2" s="1"/>
  <c r="AQ167" i="2"/>
  <c r="AG167" i="2"/>
  <c r="BU166" i="2"/>
  <c r="O166" i="2"/>
  <c r="BK167" i="2" l="1"/>
  <c r="CA167" i="2"/>
  <c r="BZ167" i="2"/>
  <c r="BY167" i="2"/>
  <c r="T166" i="2"/>
  <c r="AO167" i="2"/>
  <c r="AT167" i="2"/>
  <c r="AX167" i="2" s="1"/>
  <c r="AY167" i="2"/>
  <c r="BC167" i="2" s="1"/>
  <c r="AE167" i="2"/>
  <c r="U167" i="2"/>
  <c r="Y167" i="2" s="1"/>
  <c r="AD167" i="2"/>
  <c r="BD167" i="2"/>
  <c r="AJ167" i="2"/>
  <c r="BS166" i="2"/>
  <c r="N167" i="2"/>
  <c r="S167" i="2" s="1"/>
  <c r="M167" i="2"/>
  <c r="R167" i="2" s="1"/>
  <c r="CE167" i="2"/>
  <c r="BL167" i="2"/>
  <c r="CD167" i="2"/>
  <c r="CF167" i="2"/>
  <c r="L167" i="2"/>
  <c r="Q167" i="2" s="1"/>
  <c r="BJ167" i="2"/>
  <c r="BP167" i="2"/>
  <c r="BO167" i="2"/>
  <c r="BQ167" i="2"/>
  <c r="CL167" i="2" l="1"/>
  <c r="CK167" i="2"/>
  <c r="CJ167" i="2"/>
  <c r="AN167" i="2"/>
  <c r="CC167" i="2"/>
  <c r="CG167" i="2" s="1"/>
  <c r="BI167" i="2"/>
  <c r="AI167" i="2"/>
  <c r="BH167" i="2"/>
  <c r="F168" i="2"/>
  <c r="BW166" i="2"/>
  <c r="CH166" i="2" s="1"/>
  <c r="K167" i="2"/>
  <c r="P167" i="2" s="1"/>
  <c r="AS167" i="2"/>
  <c r="BX167" i="2"/>
  <c r="BN167" i="2"/>
  <c r="CI167" i="2" l="1"/>
  <c r="CM167" i="2" s="1"/>
  <c r="BT167" i="2"/>
  <c r="L168" i="2" s="1"/>
  <c r="Z168" i="2"/>
  <c r="AB168" i="2"/>
  <c r="AC168" i="2"/>
  <c r="BV167" i="2"/>
  <c r="N168" i="2" s="1"/>
  <c r="AL168" i="2"/>
  <c r="BU167" i="2"/>
  <c r="M168" i="2" s="1"/>
  <c r="BE168" i="2"/>
  <c r="G169" i="2" s="1"/>
  <c r="BF168" i="2"/>
  <c r="H169" i="2" s="1"/>
  <c r="BA168" i="2"/>
  <c r="AQ168" i="2"/>
  <c r="AV168" i="2"/>
  <c r="W168" i="2"/>
  <c r="AG168" i="2"/>
  <c r="AW168" i="2"/>
  <c r="AM168" i="2"/>
  <c r="BB168" i="2"/>
  <c r="AH168" i="2"/>
  <c r="AR168" i="2"/>
  <c r="X168" i="2"/>
  <c r="BG168" i="2"/>
  <c r="I169" i="2" s="1"/>
  <c r="BM167" i="2"/>
  <c r="BR167" i="2" s="1"/>
  <c r="J168" i="2"/>
  <c r="O167" i="2"/>
  <c r="AF168" i="2" l="1"/>
  <c r="AP168" i="2"/>
  <c r="AU168" i="2"/>
  <c r="AK168" i="2"/>
  <c r="V168" i="2"/>
  <c r="AA168" i="2"/>
  <c r="S168" i="2" s="1"/>
  <c r="AZ168" i="2"/>
  <c r="BZ168" i="2"/>
  <c r="CE168" i="2"/>
  <c r="BK168" i="2"/>
  <c r="BL168" i="2"/>
  <c r="CF168" i="2"/>
  <c r="CA168" i="2"/>
  <c r="T167" i="2"/>
  <c r="AE168" i="2"/>
  <c r="BD168" i="2"/>
  <c r="AY168" i="2"/>
  <c r="AO168" i="2"/>
  <c r="AT168" i="2"/>
  <c r="AJ168" i="2"/>
  <c r="U168" i="2"/>
  <c r="BS167" i="2"/>
  <c r="BQ168" i="2"/>
  <c r="BP168" i="2"/>
  <c r="R168" i="2" l="1"/>
  <c r="Q168" i="2"/>
  <c r="CK168" i="2"/>
  <c r="CL168" i="2"/>
  <c r="AX168" i="2"/>
  <c r="Y168" i="2"/>
  <c r="BC168" i="2"/>
  <c r="CD168" i="2"/>
  <c r="BJ168" i="2"/>
  <c r="BY168" i="2"/>
  <c r="AC169" i="2"/>
  <c r="AD168" i="2"/>
  <c r="BW167" i="2"/>
  <c r="CH167" i="2" s="1"/>
  <c r="K168" i="2"/>
  <c r="P168" i="2" s="1"/>
  <c r="AS168" i="2"/>
  <c r="BX168" i="2"/>
  <c r="AI168" i="2"/>
  <c r="BI168" i="2"/>
  <c r="AN168" i="2"/>
  <c r="CC168" i="2"/>
  <c r="BH168" i="2"/>
  <c r="F169" i="2"/>
  <c r="BN168" i="2"/>
  <c r="BO168" i="2"/>
  <c r="CG168" i="2" l="1"/>
  <c r="CI168" i="2"/>
  <c r="CJ168" i="2"/>
  <c r="BE169" i="2"/>
  <c r="G170" i="2" s="1"/>
  <c r="AB169" i="2"/>
  <c r="Z169" i="2"/>
  <c r="AP169" i="2"/>
  <c r="BF169" i="2"/>
  <c r="H170" i="2" s="1"/>
  <c r="AQ169" i="2"/>
  <c r="BA169" i="2"/>
  <c r="AG169" i="2"/>
  <c r="BU168" i="2"/>
  <c r="M169" i="2" s="1"/>
  <c r="AL169" i="2"/>
  <c r="AV169" i="2"/>
  <c r="AF169" i="2"/>
  <c r="W169" i="2"/>
  <c r="BT168" i="2"/>
  <c r="L169" i="2" s="1"/>
  <c r="AK169" i="2"/>
  <c r="V169" i="2"/>
  <c r="AU169" i="2"/>
  <c r="AZ169" i="2"/>
  <c r="J169" i="2"/>
  <c r="BG169" i="2"/>
  <c r="I170" i="2" s="1"/>
  <c r="AH169" i="2"/>
  <c r="BB169" i="2"/>
  <c r="X169" i="2"/>
  <c r="AW169" i="2"/>
  <c r="AR169" i="2"/>
  <c r="AM169" i="2"/>
  <c r="BV168" i="2"/>
  <c r="BM168" i="2"/>
  <c r="BR168" i="2" s="1"/>
  <c r="O168" i="2"/>
  <c r="CM168" i="2" l="1"/>
  <c r="AA169" i="2"/>
  <c r="AD169" i="2" s="1"/>
  <c r="BZ169" i="2"/>
  <c r="BK169" i="2"/>
  <c r="BJ169" i="2"/>
  <c r="CE169" i="2"/>
  <c r="CD169" i="2"/>
  <c r="CA169" i="2"/>
  <c r="BY169" i="2"/>
  <c r="T168" i="2"/>
  <c r="AJ169" i="2"/>
  <c r="AO169" i="2"/>
  <c r="AE169" i="2"/>
  <c r="AY169" i="2"/>
  <c r="BC169" i="2" s="1"/>
  <c r="BD169" i="2"/>
  <c r="AT169" i="2"/>
  <c r="AX169" i="2" s="1"/>
  <c r="U169" i="2"/>
  <c r="Y169" i="2" s="1"/>
  <c r="BS168" i="2"/>
  <c r="N169" i="2"/>
  <c r="BL169" i="2"/>
  <c r="CF169" i="2"/>
  <c r="BO169" i="2"/>
  <c r="BP169" i="2"/>
  <c r="BQ169" i="2"/>
  <c r="S169" i="2" l="1"/>
  <c r="R169" i="2"/>
  <c r="AG170" i="2" s="1"/>
  <c r="Q169" i="2"/>
  <c r="CL169" i="2"/>
  <c r="CK169" i="2"/>
  <c r="CJ169" i="2"/>
  <c r="BW168" i="2"/>
  <c r="CH168" i="2" s="1"/>
  <c r="K169" i="2"/>
  <c r="P169" i="2" s="1"/>
  <c r="AN169" i="2"/>
  <c r="CC169" i="2"/>
  <c r="CG169" i="2" s="1"/>
  <c r="BI169" i="2"/>
  <c r="AI169" i="2"/>
  <c r="BH169" i="2"/>
  <c r="F170" i="2"/>
  <c r="AS169" i="2"/>
  <c r="BX169" i="2"/>
  <c r="BN169" i="2"/>
  <c r="CI169" i="2" l="1"/>
  <c r="CM169" i="2" s="1"/>
  <c r="AA170" i="2"/>
  <c r="Z170" i="2"/>
  <c r="AC170" i="2"/>
  <c r="AB170" i="2"/>
  <c r="X170" i="2"/>
  <c r="AV170" i="2"/>
  <c r="BF170" i="2"/>
  <c r="H171" i="2" s="1"/>
  <c r="AH170" i="2"/>
  <c r="BG170" i="2"/>
  <c r="I171" i="2" s="1"/>
  <c r="BB170" i="2"/>
  <c r="BU169" i="2"/>
  <c r="M170" i="2" s="1"/>
  <c r="BV169" i="2"/>
  <c r="N170" i="2" s="1"/>
  <c r="AQ170" i="2"/>
  <c r="BA170" i="2"/>
  <c r="W170" i="2"/>
  <c r="AL170" i="2"/>
  <c r="AW170" i="2"/>
  <c r="AR170" i="2"/>
  <c r="AM170" i="2"/>
  <c r="BE170" i="2"/>
  <c r="G171" i="2" s="1"/>
  <c r="AF170" i="2"/>
  <c r="V170" i="2"/>
  <c r="AK170" i="2"/>
  <c r="BM169" i="2"/>
  <c r="BR169" i="2" s="1"/>
  <c r="O169" i="2"/>
  <c r="J170" i="2"/>
  <c r="S170" i="2" l="1"/>
  <c r="R170" i="2"/>
  <c r="AU170" i="2"/>
  <c r="BT169" i="2"/>
  <c r="L170" i="2" s="1"/>
  <c r="Q170" i="2" s="1"/>
  <c r="AP170" i="2"/>
  <c r="AZ170" i="2"/>
  <c r="BL170" i="2"/>
  <c r="CA170" i="2"/>
  <c r="CE170" i="2"/>
  <c r="CF170" i="2"/>
  <c r="BZ170" i="2"/>
  <c r="BK170" i="2"/>
  <c r="T169" i="2"/>
  <c r="AD170" i="2"/>
  <c r="U170" i="2"/>
  <c r="Y170" i="2" s="1"/>
  <c r="AY170" i="2"/>
  <c r="AT170" i="2"/>
  <c r="AO170" i="2"/>
  <c r="BD170" i="2"/>
  <c r="AJ170" i="2"/>
  <c r="AE170" i="2"/>
  <c r="BS169" i="2"/>
  <c r="BQ170" i="2"/>
  <c r="BP170" i="2"/>
  <c r="CK170" i="2" l="1"/>
  <c r="CL170" i="2"/>
  <c r="BJ170" i="2"/>
  <c r="BC170" i="2"/>
  <c r="BY170" i="2"/>
  <c r="AX170" i="2"/>
  <c r="CD170" i="2"/>
  <c r="BH170" i="2"/>
  <c r="F171" i="2"/>
  <c r="BW169" i="2"/>
  <c r="CH169" i="2" s="1"/>
  <c r="K170" i="2"/>
  <c r="P170" i="2" s="1"/>
  <c r="AS170" i="2"/>
  <c r="BX170" i="2"/>
  <c r="AI170" i="2"/>
  <c r="BI170" i="2"/>
  <c r="AN170" i="2"/>
  <c r="CC170" i="2"/>
  <c r="BO170" i="2"/>
  <c r="BN170" i="2"/>
  <c r="CG170" i="2" l="1"/>
  <c r="CI170" i="2"/>
  <c r="CJ170" i="2"/>
  <c r="Z171" i="2"/>
  <c r="AA171" i="2"/>
  <c r="AB171" i="2"/>
  <c r="AC171" i="2"/>
  <c r="AK171" i="2"/>
  <c r="AR171" i="2"/>
  <c r="BB171" i="2"/>
  <c r="BV170" i="2"/>
  <c r="N171" i="2" s="1"/>
  <c r="AH171" i="2"/>
  <c r="X171" i="2"/>
  <c r="AW171" i="2"/>
  <c r="BG171" i="2"/>
  <c r="I172" i="2" s="1"/>
  <c r="AM171" i="2"/>
  <c r="BT170" i="2"/>
  <c r="L171" i="2" s="1"/>
  <c r="BE171" i="2"/>
  <c r="G172" i="2" s="1"/>
  <c r="AZ171" i="2"/>
  <c r="V171" i="2"/>
  <c r="AF171" i="2"/>
  <c r="AP171" i="2"/>
  <c r="AU171" i="2"/>
  <c r="J171" i="2"/>
  <c r="AV171" i="2"/>
  <c r="AG171" i="2"/>
  <c r="BF171" i="2"/>
  <c r="H172" i="2" s="1"/>
  <c r="W171" i="2"/>
  <c r="BA171" i="2"/>
  <c r="AL171" i="2"/>
  <c r="AQ171" i="2"/>
  <c r="BU170" i="2"/>
  <c r="BM170" i="2"/>
  <c r="BR170" i="2" s="1"/>
  <c r="O170" i="2"/>
  <c r="S171" i="2" l="1"/>
  <c r="Q171" i="2"/>
  <c r="CM170" i="2"/>
  <c r="BL171" i="2"/>
  <c r="CF171" i="2"/>
  <c r="BY171" i="2"/>
  <c r="CA171" i="2"/>
  <c r="BZ171" i="2"/>
  <c r="CD171" i="2"/>
  <c r="BJ171" i="2"/>
  <c r="T170" i="2"/>
  <c r="BD171" i="2"/>
  <c r="AO171" i="2"/>
  <c r="AY171" i="2"/>
  <c r="BC171" i="2" s="1"/>
  <c r="AE171" i="2"/>
  <c r="AT171" i="2"/>
  <c r="AX171" i="2" s="1"/>
  <c r="U171" i="2"/>
  <c r="Y171" i="2" s="1"/>
  <c r="AJ171" i="2"/>
  <c r="BS170" i="2"/>
  <c r="M171" i="2"/>
  <c r="R171" i="2" s="1"/>
  <c r="CE171" i="2"/>
  <c r="BK171" i="2"/>
  <c r="BQ171" i="2"/>
  <c r="BO171" i="2"/>
  <c r="BP171" i="2"/>
  <c r="CK171" i="2" l="1"/>
  <c r="CJ171" i="2"/>
  <c r="CL171" i="2"/>
  <c r="AC172" i="2"/>
  <c r="AD171" i="2"/>
  <c r="AS171" i="2"/>
  <c r="BX171" i="2"/>
  <c r="BW170" i="2"/>
  <c r="CH170" i="2" s="1"/>
  <c r="K171" i="2"/>
  <c r="P171" i="2" s="1"/>
  <c r="BH171" i="2"/>
  <c r="F172" i="2"/>
  <c r="AW172" i="2"/>
  <c r="BG172" i="2"/>
  <c r="I173" i="2" s="1"/>
  <c r="AH172" i="2"/>
  <c r="AR172" i="2"/>
  <c r="X172" i="2"/>
  <c r="AM172" i="2"/>
  <c r="BB172" i="2"/>
  <c r="BV171" i="2"/>
  <c r="AN171" i="2"/>
  <c r="CC171" i="2"/>
  <c r="CG171" i="2" s="1"/>
  <c r="AI171" i="2"/>
  <c r="BI171" i="2"/>
  <c r="BN171" i="2"/>
  <c r="CI171" i="2" l="1"/>
  <c r="CM171" i="2" s="1"/>
  <c r="AA172" i="2"/>
  <c r="Z172" i="2"/>
  <c r="AB172" i="2"/>
  <c r="BU171" i="2"/>
  <c r="M172" i="2" s="1"/>
  <c r="W172" i="2"/>
  <c r="AL172" i="2"/>
  <c r="AV172" i="2"/>
  <c r="AG172" i="2"/>
  <c r="BA172" i="2"/>
  <c r="AQ172" i="2"/>
  <c r="BF172" i="2"/>
  <c r="H173" i="2" s="1"/>
  <c r="CF172" i="2"/>
  <c r="CA172" i="2"/>
  <c r="BM171" i="2"/>
  <c r="BR171" i="2" s="1"/>
  <c r="BL172" i="2"/>
  <c r="J172" i="2"/>
  <c r="AF172" i="2"/>
  <c r="AZ172" i="2"/>
  <c r="AK172" i="2"/>
  <c r="N172" i="2"/>
  <c r="O171" i="2"/>
  <c r="BQ172" i="2"/>
  <c r="S172" i="2" l="1"/>
  <c r="R172" i="2"/>
  <c r="CL172" i="2"/>
  <c r="BT171" i="2"/>
  <c r="L172" i="2" s="1"/>
  <c r="Q172" i="2" s="1"/>
  <c r="V172" i="2"/>
  <c r="AP172" i="2"/>
  <c r="AU172" i="2"/>
  <c r="BJ172" i="2" s="1"/>
  <c r="BE172" i="2"/>
  <c r="G173" i="2" s="1"/>
  <c r="CE172" i="2"/>
  <c r="BK172" i="2"/>
  <c r="BZ172" i="2"/>
  <c r="T171" i="2"/>
  <c r="U172" i="2"/>
  <c r="AT172" i="2"/>
  <c r="AO172" i="2"/>
  <c r="AE172" i="2"/>
  <c r="AJ172" i="2"/>
  <c r="AY172" i="2"/>
  <c r="BC172" i="2" s="1"/>
  <c r="BD172" i="2"/>
  <c r="BS171" i="2"/>
  <c r="BP172" i="2"/>
  <c r="BO172" i="2"/>
  <c r="CK172" i="2" l="1"/>
  <c r="CJ172" i="2"/>
  <c r="Y172" i="2"/>
  <c r="AX172" i="2"/>
  <c r="BY172" i="2"/>
  <c r="CD172" i="2"/>
  <c r="AB173" i="2"/>
  <c r="BW171" i="2"/>
  <c r="CH171" i="2" s="1"/>
  <c r="K172" i="2"/>
  <c r="P172" i="2" s="1"/>
  <c r="AN172" i="2"/>
  <c r="CC172" i="2"/>
  <c r="BH172" i="2"/>
  <c r="F173" i="2"/>
  <c r="BI172" i="2"/>
  <c r="AI172" i="2"/>
  <c r="AD172" i="2"/>
  <c r="AS172" i="2"/>
  <c r="BX172" i="2"/>
  <c r="BN172" i="2"/>
  <c r="CG172" i="2" l="1"/>
  <c r="CI172" i="2"/>
  <c r="CM172" i="2" s="1"/>
  <c r="AC173" i="2"/>
  <c r="AA173" i="2"/>
  <c r="Z173" i="2"/>
  <c r="X173" i="2"/>
  <c r="BG173" i="2"/>
  <c r="I174" i="2" s="1"/>
  <c r="BV172" i="2"/>
  <c r="N173" i="2" s="1"/>
  <c r="AH173" i="2"/>
  <c r="AW173" i="2"/>
  <c r="AR173" i="2"/>
  <c r="AM173" i="2"/>
  <c r="BB173" i="2"/>
  <c r="BM172" i="2"/>
  <c r="BR172" i="2" s="1"/>
  <c r="BA173" i="2"/>
  <c r="AG173" i="2"/>
  <c r="AQ173" i="2"/>
  <c r="BF173" i="2"/>
  <c r="H174" i="2" s="1"/>
  <c r="AL173" i="2"/>
  <c r="W173" i="2"/>
  <c r="AV173" i="2"/>
  <c r="BU172" i="2"/>
  <c r="J173" i="2"/>
  <c r="O172" i="2"/>
  <c r="AP173" i="2"/>
  <c r="AU173" i="2"/>
  <c r="AF173" i="2"/>
  <c r="V173" i="2"/>
  <c r="BE173" i="2"/>
  <c r="G174" i="2" s="1"/>
  <c r="AK173" i="2"/>
  <c r="AZ173" i="2"/>
  <c r="BT172" i="2"/>
  <c r="S173" i="2" l="1"/>
  <c r="CA173" i="2"/>
  <c r="BL173" i="2"/>
  <c r="CF173" i="2"/>
  <c r="CE173" i="2"/>
  <c r="BK173" i="2"/>
  <c r="L173" i="2"/>
  <c r="Q173" i="2" s="1"/>
  <c r="BY173" i="2"/>
  <c r="M173" i="2"/>
  <c r="R173" i="2" s="1"/>
  <c r="BZ173" i="2"/>
  <c r="CD173" i="2"/>
  <c r="BJ173" i="2"/>
  <c r="T172" i="2"/>
  <c r="AE173" i="2"/>
  <c r="AO173" i="2"/>
  <c r="AJ173" i="2"/>
  <c r="BD173" i="2"/>
  <c r="AY173" i="2"/>
  <c r="BC173" i="2" s="1"/>
  <c r="U173" i="2"/>
  <c r="Y173" i="2" s="1"/>
  <c r="AT173" i="2"/>
  <c r="AX173" i="2" s="1"/>
  <c r="AD173" i="2"/>
  <c r="BS172" i="2"/>
  <c r="BQ173" i="2"/>
  <c r="BP173" i="2"/>
  <c r="BO173" i="2"/>
  <c r="CK173" i="2" l="1"/>
  <c r="CL173" i="2"/>
  <c r="CJ173" i="2"/>
  <c r="AS173" i="2"/>
  <c r="BX173" i="2"/>
  <c r="BI173" i="2"/>
  <c r="AI173" i="2"/>
  <c r="BW172" i="2"/>
  <c r="CH172" i="2" s="1"/>
  <c r="K173" i="2"/>
  <c r="P173" i="2" s="1"/>
  <c r="BH173" i="2"/>
  <c r="F174" i="2"/>
  <c r="AN173" i="2"/>
  <c r="CC173" i="2"/>
  <c r="CG173" i="2" s="1"/>
  <c r="BN173" i="2"/>
  <c r="CI173" i="2" l="1"/>
  <c r="CM173" i="2" s="1"/>
  <c r="AA174" i="2"/>
  <c r="Z174" i="2"/>
  <c r="AC174" i="2"/>
  <c r="AB174" i="2"/>
  <c r="AV174" i="2"/>
  <c r="BU173" i="2"/>
  <c r="M174" i="2" s="1"/>
  <c r="AG174" i="2"/>
  <c r="BA174" i="2"/>
  <c r="W174" i="2"/>
  <c r="AQ174" i="2"/>
  <c r="BF174" i="2"/>
  <c r="H175" i="2" s="1"/>
  <c r="AL174" i="2"/>
  <c r="X174" i="2"/>
  <c r="BG174" i="2"/>
  <c r="I175" i="2" s="1"/>
  <c r="AM174" i="2"/>
  <c r="AR174" i="2"/>
  <c r="AW174" i="2"/>
  <c r="AH174" i="2"/>
  <c r="BB174" i="2"/>
  <c r="BV173" i="2"/>
  <c r="J174" i="2"/>
  <c r="AK174" i="2"/>
  <c r="BE174" i="2"/>
  <c r="G175" i="2" s="1"/>
  <c r="AU174" i="2"/>
  <c r="V174" i="2"/>
  <c r="AF174" i="2"/>
  <c r="BT173" i="2"/>
  <c r="O173" i="2"/>
  <c r="BM173" i="2"/>
  <c r="BR173" i="2" s="1"/>
  <c r="R174" i="2" l="1"/>
  <c r="AZ174" i="2"/>
  <c r="BJ174" i="2" s="1"/>
  <c r="AP174" i="2"/>
  <c r="CD174" i="2" s="1"/>
  <c r="BK174" i="2"/>
  <c r="CE174" i="2"/>
  <c r="BZ174" i="2"/>
  <c r="L174" i="2"/>
  <c r="Q174" i="2" s="1"/>
  <c r="BL174" i="2"/>
  <c r="T173" i="2"/>
  <c r="AY174" i="2"/>
  <c r="AE174" i="2"/>
  <c r="BD174" i="2"/>
  <c r="AO174" i="2"/>
  <c r="U174" i="2"/>
  <c r="Y174" i="2" s="1"/>
  <c r="AJ174" i="2"/>
  <c r="AT174" i="2"/>
  <c r="AX174" i="2" s="1"/>
  <c r="AD174" i="2"/>
  <c r="BS173" i="2"/>
  <c r="N174" i="2"/>
  <c r="S174" i="2" s="1"/>
  <c r="CA174" i="2"/>
  <c r="CF174" i="2"/>
  <c r="BO174" i="2"/>
  <c r="BQ174" i="2"/>
  <c r="BP174" i="2"/>
  <c r="CK174" i="2" l="1"/>
  <c r="CL174" i="2"/>
  <c r="CJ174" i="2"/>
  <c r="BC174" i="2"/>
  <c r="BY174" i="2"/>
  <c r="BH174" i="2"/>
  <c r="F175" i="2"/>
  <c r="AN174" i="2"/>
  <c r="CC174" i="2"/>
  <c r="CG174" i="2" s="1"/>
  <c r="BI174" i="2"/>
  <c r="AI174" i="2"/>
  <c r="BW173" i="2"/>
  <c r="CH173" i="2" s="1"/>
  <c r="K174" i="2"/>
  <c r="P174" i="2" s="1"/>
  <c r="AS174" i="2"/>
  <c r="BX174" i="2"/>
  <c r="BN174" i="2"/>
  <c r="CI174" i="2" l="1"/>
  <c r="CM174" i="2" s="1"/>
  <c r="AK175" i="2"/>
  <c r="Z175" i="2"/>
  <c r="AC175" i="2"/>
  <c r="AB175" i="2"/>
  <c r="AA175" i="2"/>
  <c r="X175" i="2"/>
  <c r="BA175" i="2"/>
  <c r="AM175" i="2"/>
  <c r="BB175" i="2"/>
  <c r="BV174" i="2"/>
  <c r="N175" i="2" s="1"/>
  <c r="BG175" i="2"/>
  <c r="I176" i="2" s="1"/>
  <c r="AR175" i="2"/>
  <c r="AW175" i="2"/>
  <c r="AH175" i="2"/>
  <c r="AQ175" i="2"/>
  <c r="AG175" i="2"/>
  <c r="BU174" i="2"/>
  <c r="M175" i="2" s="1"/>
  <c r="AL175" i="2"/>
  <c r="AV175" i="2"/>
  <c r="W175" i="2"/>
  <c r="BF175" i="2"/>
  <c r="H176" i="2" s="1"/>
  <c r="J175" i="2"/>
  <c r="BE175" i="2"/>
  <c r="G176" i="2" s="1"/>
  <c r="AF175" i="2"/>
  <c r="AZ175" i="2"/>
  <c r="O174" i="2"/>
  <c r="BM174" i="2"/>
  <c r="BR174" i="2" s="1"/>
  <c r="S175" i="2" l="1"/>
  <c r="R175" i="2"/>
  <c r="V175" i="2"/>
  <c r="AP175" i="2"/>
  <c r="BY175" i="2" s="1"/>
  <c r="AU175" i="2"/>
  <c r="BJ175" i="2" s="1"/>
  <c r="BT174" i="2"/>
  <c r="L175" i="2" s="1"/>
  <c r="Q175" i="2" s="1"/>
  <c r="CA175" i="2"/>
  <c r="CF175" i="2"/>
  <c r="BL175" i="2"/>
  <c r="BK175" i="2"/>
  <c r="CE175" i="2"/>
  <c r="BZ175" i="2"/>
  <c r="T174" i="2"/>
  <c r="BD175" i="2"/>
  <c r="AY175" i="2"/>
  <c r="BC175" i="2" s="1"/>
  <c r="AD175" i="2"/>
  <c r="AJ175" i="2"/>
  <c r="AT175" i="2"/>
  <c r="U175" i="2"/>
  <c r="AE175" i="2"/>
  <c r="AO175" i="2"/>
  <c r="BS174" i="2"/>
  <c r="BO175" i="2"/>
  <c r="BP175" i="2"/>
  <c r="BQ175" i="2"/>
  <c r="Y175" i="2" l="1"/>
  <c r="CL175" i="2"/>
  <c r="CJ175" i="2"/>
  <c r="CK175" i="2"/>
  <c r="CD175" i="2"/>
  <c r="AX175" i="2"/>
  <c r="AS175" i="2"/>
  <c r="BX175" i="2"/>
  <c r="AN175" i="2"/>
  <c r="CC175" i="2"/>
  <c r="AI175" i="2"/>
  <c r="BI175" i="2"/>
  <c r="BW174" i="2"/>
  <c r="CH174" i="2" s="1"/>
  <c r="K175" i="2"/>
  <c r="P175" i="2" s="1"/>
  <c r="BH175" i="2"/>
  <c r="F176" i="2"/>
  <c r="BN175" i="2"/>
  <c r="CG175" i="2" l="1"/>
  <c r="CI175" i="2"/>
  <c r="CM175" i="2" s="1"/>
  <c r="AP176" i="2"/>
  <c r="Z176" i="2"/>
  <c r="AB176" i="2"/>
  <c r="AC176" i="2"/>
  <c r="O175" i="2"/>
  <c r="AM176" i="2"/>
  <c r="AW176" i="2"/>
  <c r="AR176" i="2"/>
  <c r="AH176" i="2"/>
  <c r="BB176" i="2"/>
  <c r="BG176" i="2"/>
  <c r="I177" i="2" s="1"/>
  <c r="X176" i="2"/>
  <c r="BV175" i="2"/>
  <c r="BM175" i="2"/>
  <c r="BR175" i="2" s="1"/>
  <c r="J176" i="2"/>
  <c r="AQ176" i="2"/>
  <c r="BF176" i="2"/>
  <c r="H177" i="2" s="1"/>
  <c r="AL176" i="2"/>
  <c r="W176" i="2"/>
  <c r="AV176" i="2"/>
  <c r="AG176" i="2"/>
  <c r="BA176" i="2"/>
  <c r="BU175" i="2"/>
  <c r="AU176" i="2"/>
  <c r="BE176" i="2"/>
  <c r="G177" i="2" s="1"/>
  <c r="AF176" i="2"/>
  <c r="BT175" i="2"/>
  <c r="AZ176" i="2" l="1"/>
  <c r="BJ176" i="2" s="1"/>
  <c r="AK176" i="2"/>
  <c r="CD176" i="2" s="1"/>
  <c r="V176" i="2"/>
  <c r="AA176" i="2"/>
  <c r="AD176" i="2" s="1"/>
  <c r="BK176" i="2"/>
  <c r="CF176" i="2"/>
  <c r="L176" i="2"/>
  <c r="M176" i="2"/>
  <c r="BZ176" i="2"/>
  <c r="N176" i="2"/>
  <c r="BL176" i="2"/>
  <c r="CE176" i="2"/>
  <c r="CA176" i="2"/>
  <c r="T175" i="2"/>
  <c r="AJ176" i="2"/>
  <c r="U176" i="2"/>
  <c r="AT176" i="2"/>
  <c r="AX176" i="2" s="1"/>
  <c r="BD176" i="2"/>
  <c r="AY176" i="2"/>
  <c r="AE176" i="2"/>
  <c r="AO176" i="2"/>
  <c r="BS175" i="2"/>
  <c r="BP176" i="2"/>
  <c r="BQ176" i="2"/>
  <c r="BO176" i="2"/>
  <c r="Q176" i="2" l="1"/>
  <c r="R176" i="2"/>
  <c r="S176" i="2"/>
  <c r="CK176" i="2"/>
  <c r="CL176" i="2"/>
  <c r="CJ176" i="2"/>
  <c r="BC176" i="2"/>
  <c r="Y176" i="2"/>
  <c r="BY176" i="2"/>
  <c r="BW175" i="2"/>
  <c r="CH175" i="2" s="1"/>
  <c r="K176" i="2"/>
  <c r="P176" i="2" s="1"/>
  <c r="BH176" i="2"/>
  <c r="F177" i="2"/>
  <c r="AN176" i="2"/>
  <c r="CC176" i="2"/>
  <c r="CG176" i="2" s="1"/>
  <c r="AS176" i="2"/>
  <c r="BX176" i="2"/>
  <c r="BI176" i="2"/>
  <c r="AI176" i="2"/>
  <c r="BN176" i="2"/>
  <c r="CI176" i="2" l="1"/>
  <c r="CM176" i="2" s="1"/>
  <c r="AZ177" i="2"/>
  <c r="Z177" i="2"/>
  <c r="AB177" i="2"/>
  <c r="AC177" i="2"/>
  <c r="AQ177" i="2"/>
  <c r="AG177" i="2"/>
  <c r="AV177" i="2"/>
  <c r="BF177" i="2"/>
  <c r="H178" i="2" s="1"/>
  <c r="BA177" i="2"/>
  <c r="AL177" i="2"/>
  <c r="W177" i="2"/>
  <c r="BU176" i="2"/>
  <c r="O176" i="2"/>
  <c r="AM177" i="2"/>
  <c r="AH177" i="2"/>
  <c r="AR177" i="2"/>
  <c r="X177" i="2"/>
  <c r="AW177" i="2"/>
  <c r="BB177" i="2"/>
  <c r="BG177" i="2"/>
  <c r="I178" i="2" s="1"/>
  <c r="BV176" i="2"/>
  <c r="V177" i="2"/>
  <c r="AP177" i="2"/>
  <c r="BE177" i="2"/>
  <c r="G178" i="2" s="1"/>
  <c r="AK177" i="2"/>
  <c r="BM176" i="2"/>
  <c r="BR176" i="2" s="1"/>
  <c r="J177" i="2"/>
  <c r="AU177" i="2" l="1"/>
  <c r="CD177" i="2" s="1"/>
  <c r="AF177" i="2"/>
  <c r="AA177" i="2"/>
  <c r="AD177" i="2" s="1"/>
  <c r="BT176" i="2"/>
  <c r="L177" i="2" s="1"/>
  <c r="CE177" i="2"/>
  <c r="T176" i="2"/>
  <c r="AE177" i="2"/>
  <c r="AT177" i="2"/>
  <c r="AJ177" i="2"/>
  <c r="BD177" i="2"/>
  <c r="AO177" i="2"/>
  <c r="AY177" i="2"/>
  <c r="BC177" i="2" s="1"/>
  <c r="U177" i="2"/>
  <c r="Y177" i="2" s="1"/>
  <c r="BS176" i="2"/>
  <c r="CA177" i="2"/>
  <c r="BK177" i="2"/>
  <c r="BY177" i="2"/>
  <c r="BL177" i="2"/>
  <c r="N177" i="2"/>
  <c r="CF177" i="2"/>
  <c r="M177" i="2"/>
  <c r="BZ177" i="2"/>
  <c r="BQ177" i="2"/>
  <c r="BP177" i="2"/>
  <c r="S177" i="2" l="1"/>
  <c r="R177" i="2"/>
  <c r="Q177" i="2"/>
  <c r="CL177" i="2"/>
  <c r="CK177" i="2"/>
  <c r="BJ177" i="2"/>
  <c r="AX177" i="2"/>
  <c r="BW176" i="2"/>
  <c r="CH176" i="2" s="1"/>
  <c r="K177" i="2"/>
  <c r="P177" i="2" s="1"/>
  <c r="AS177" i="2"/>
  <c r="BX177" i="2"/>
  <c r="BI177" i="2"/>
  <c r="AI177" i="2"/>
  <c r="BH177" i="2"/>
  <c r="F178" i="2"/>
  <c r="AN177" i="2"/>
  <c r="CC177" i="2"/>
  <c r="CG177" i="2" s="1"/>
  <c r="BN177" i="2"/>
  <c r="BO177" i="2"/>
  <c r="CI177" i="2" l="1"/>
  <c r="CJ177" i="2"/>
  <c r="BT177" i="2"/>
  <c r="L178" i="2" s="1"/>
  <c r="Z178" i="2"/>
  <c r="AB178" i="2"/>
  <c r="AC178" i="2"/>
  <c r="AA178" i="2"/>
  <c r="AQ178" i="2"/>
  <c r="BV177" i="2"/>
  <c r="N178" i="2" s="1"/>
  <c r="AP178" i="2"/>
  <c r="BB178" i="2"/>
  <c r="AU178" i="2"/>
  <c r="W178" i="2"/>
  <c r="AH178" i="2"/>
  <c r="AM178" i="2"/>
  <c r="BA178" i="2"/>
  <c r="AW178" i="2"/>
  <c r="AL178" i="2"/>
  <c r="X178" i="2"/>
  <c r="BG178" i="2"/>
  <c r="I179" i="2" s="1"/>
  <c r="AG178" i="2"/>
  <c r="AV178" i="2"/>
  <c r="BU177" i="2"/>
  <c r="M178" i="2" s="1"/>
  <c r="AR178" i="2"/>
  <c r="BF178" i="2"/>
  <c r="H179" i="2" s="1"/>
  <c r="BE178" i="2"/>
  <c r="G179" i="2" s="1"/>
  <c r="V178" i="2"/>
  <c r="AK178" i="2"/>
  <c r="AZ178" i="2"/>
  <c r="J178" i="2"/>
  <c r="O177" i="2"/>
  <c r="BM177" i="2"/>
  <c r="BR177" i="2" s="1"/>
  <c r="R178" i="2" l="1"/>
  <c r="S178" i="2"/>
  <c r="Q178" i="2"/>
  <c r="CM177" i="2"/>
  <c r="AF178" i="2"/>
  <c r="BJ178" i="2" s="1"/>
  <c r="CE178" i="2"/>
  <c r="CD178" i="2"/>
  <c r="CA178" i="2"/>
  <c r="CF178" i="2"/>
  <c r="BL178" i="2"/>
  <c r="BK178" i="2"/>
  <c r="BZ178" i="2"/>
  <c r="BY178" i="2"/>
  <c r="T177" i="2"/>
  <c r="AY178" i="2"/>
  <c r="BC178" i="2" s="1"/>
  <c r="BD178" i="2"/>
  <c r="AO178" i="2"/>
  <c r="AT178" i="2"/>
  <c r="AX178" i="2" s="1"/>
  <c r="AE178" i="2"/>
  <c r="U178" i="2"/>
  <c r="Y178" i="2" s="1"/>
  <c r="AJ178" i="2"/>
  <c r="BS177" i="2"/>
  <c r="BO178" i="2"/>
  <c r="BQ178" i="2"/>
  <c r="BP178" i="2"/>
  <c r="CJ178" i="2" l="1"/>
  <c r="CK178" i="2"/>
  <c r="CL178" i="2"/>
  <c r="AN178" i="2"/>
  <c r="CC178" i="2"/>
  <c r="CG178" i="2" s="1"/>
  <c r="AS178" i="2"/>
  <c r="BX178" i="2"/>
  <c r="BH178" i="2"/>
  <c r="F179" i="2"/>
  <c r="BW177" i="2"/>
  <c r="CH177" i="2" s="1"/>
  <c r="K178" i="2"/>
  <c r="P178" i="2" s="1"/>
  <c r="AI178" i="2"/>
  <c r="BI178" i="2"/>
  <c r="AD178" i="2"/>
  <c r="AA179" i="2" s="1"/>
  <c r="BN178" i="2"/>
  <c r="CI178" i="2" l="1"/>
  <c r="CM178" i="2" s="1"/>
  <c r="Z179" i="2"/>
  <c r="AC179" i="2"/>
  <c r="AB179" i="2"/>
  <c r="X179" i="2"/>
  <c r="AW179" i="2"/>
  <c r="BB179" i="2"/>
  <c r="AR179" i="2"/>
  <c r="AM179" i="2"/>
  <c r="AH179" i="2"/>
  <c r="BG179" i="2"/>
  <c r="I180" i="2" s="1"/>
  <c r="BV178" i="2"/>
  <c r="BM178" i="2"/>
  <c r="BR178" i="2" s="1"/>
  <c r="AF179" i="2"/>
  <c r="V179" i="2"/>
  <c r="AP179" i="2"/>
  <c r="AZ179" i="2"/>
  <c r="AK179" i="2"/>
  <c r="AU179" i="2"/>
  <c r="BE179" i="2"/>
  <c r="G180" i="2" s="1"/>
  <c r="BT178" i="2"/>
  <c r="J179" i="2"/>
  <c r="AG179" i="2"/>
  <c r="BA179" i="2"/>
  <c r="BF179" i="2"/>
  <c r="H180" i="2" s="1"/>
  <c r="AV179" i="2"/>
  <c r="W179" i="2"/>
  <c r="AL179" i="2"/>
  <c r="AQ179" i="2"/>
  <c r="BU178" i="2"/>
  <c r="O178" i="2"/>
  <c r="CF179" i="2" l="1"/>
  <c r="CE179" i="2"/>
  <c r="CD179" i="2"/>
  <c r="BJ179" i="2"/>
  <c r="BZ179" i="2"/>
  <c r="BL179" i="2"/>
  <c r="T178" i="2"/>
  <c r="U179" i="2"/>
  <c r="Y179" i="2" s="1"/>
  <c r="AO179" i="2"/>
  <c r="AY179" i="2"/>
  <c r="BC179" i="2" s="1"/>
  <c r="AJ179" i="2"/>
  <c r="BD179" i="2"/>
  <c r="AE179" i="2"/>
  <c r="AT179" i="2"/>
  <c r="AX179" i="2" s="1"/>
  <c r="BS178" i="2"/>
  <c r="M179" i="2"/>
  <c r="R179" i="2" s="1"/>
  <c r="BY179" i="2"/>
  <c r="BK179" i="2"/>
  <c r="N179" i="2"/>
  <c r="S179" i="2" s="1"/>
  <c r="CA179" i="2"/>
  <c r="L179" i="2"/>
  <c r="Q179" i="2" s="1"/>
  <c r="BO179" i="2"/>
  <c r="BQ179" i="2"/>
  <c r="BP179" i="2"/>
  <c r="CK179" i="2" l="1"/>
  <c r="CJ179" i="2"/>
  <c r="CL179" i="2"/>
  <c r="BI179" i="2"/>
  <c r="AI179" i="2"/>
  <c r="AD179" i="2"/>
  <c r="AA180" i="2" s="1"/>
  <c r="BH179" i="2"/>
  <c r="F180" i="2"/>
  <c r="AS179" i="2"/>
  <c r="BX179" i="2"/>
  <c r="BW178" i="2"/>
  <c r="CH178" i="2" s="1"/>
  <c r="K179" i="2"/>
  <c r="P179" i="2" s="1"/>
  <c r="AN179" i="2"/>
  <c r="CC179" i="2"/>
  <c r="CG179" i="2" s="1"/>
  <c r="BN179" i="2"/>
  <c r="CI179" i="2" l="1"/>
  <c r="CM179" i="2" s="1"/>
  <c r="AC180" i="2"/>
  <c r="AB180" i="2"/>
  <c r="Z180" i="2"/>
  <c r="BV179" i="2"/>
  <c r="N180" i="2" s="1"/>
  <c r="BU179" i="2"/>
  <c r="M180" i="2" s="1"/>
  <c r="W180" i="2"/>
  <c r="BF180" i="2"/>
  <c r="H181" i="2" s="1"/>
  <c r="AL180" i="2"/>
  <c r="BA180" i="2"/>
  <c r="AQ180" i="2"/>
  <c r="AV180" i="2"/>
  <c r="AG180" i="2"/>
  <c r="AW180" i="2"/>
  <c r="AM180" i="2"/>
  <c r="X180" i="2"/>
  <c r="AH180" i="2"/>
  <c r="AR180" i="2"/>
  <c r="BB180" i="2"/>
  <c r="BG180" i="2"/>
  <c r="I181" i="2" s="1"/>
  <c r="O179" i="2"/>
  <c r="AP180" i="2"/>
  <c r="AU180" i="2"/>
  <c r="V180" i="2"/>
  <c r="BE180" i="2"/>
  <c r="G181" i="2" s="1"/>
  <c r="AF180" i="2"/>
  <c r="AZ180" i="2"/>
  <c r="AK180" i="2"/>
  <c r="BT179" i="2"/>
  <c r="J180" i="2"/>
  <c r="BM179" i="2"/>
  <c r="BR179" i="2" s="1"/>
  <c r="S180" i="2" l="1"/>
  <c r="R180" i="2"/>
  <c r="CE180" i="2"/>
  <c r="BZ180" i="2"/>
  <c r="CF180" i="2"/>
  <c r="BK180" i="2"/>
  <c r="BL180" i="2"/>
  <c r="CA180" i="2"/>
  <c r="CD180" i="2"/>
  <c r="BJ180" i="2"/>
  <c r="L180" i="2"/>
  <c r="Q180" i="2" s="1"/>
  <c r="BY180" i="2"/>
  <c r="T179" i="2"/>
  <c r="AE180" i="2"/>
  <c r="AT180" i="2"/>
  <c r="AX180" i="2" s="1"/>
  <c r="AJ180" i="2"/>
  <c r="AY180" i="2"/>
  <c r="BC180" i="2" s="1"/>
  <c r="AO180" i="2"/>
  <c r="BD180" i="2"/>
  <c r="U180" i="2"/>
  <c r="Y180" i="2" s="1"/>
  <c r="BS179" i="2"/>
  <c r="BP180" i="2"/>
  <c r="BQ180" i="2"/>
  <c r="BO180" i="2"/>
  <c r="CJ180" i="2" l="1"/>
  <c r="CL180" i="2"/>
  <c r="CK180" i="2"/>
  <c r="AC181" i="2"/>
  <c r="AS180" i="2"/>
  <c r="BX180" i="2"/>
  <c r="AD180" i="2"/>
  <c r="BW179" i="2"/>
  <c r="CH179" i="2" s="1"/>
  <c r="K180" i="2"/>
  <c r="P180" i="2" s="1"/>
  <c r="AI180" i="2"/>
  <c r="BI180" i="2"/>
  <c r="AN180" i="2"/>
  <c r="CC180" i="2"/>
  <c r="CG180" i="2" s="1"/>
  <c r="BH180" i="2"/>
  <c r="F181" i="2"/>
  <c r="BN180" i="2"/>
  <c r="CI180" i="2" l="1"/>
  <c r="CM180" i="2" s="1"/>
  <c r="Z181" i="2"/>
  <c r="AA181" i="2"/>
  <c r="AB181" i="2"/>
  <c r="J181" i="2"/>
  <c r="BA181" i="2"/>
  <c r="BF181" i="2"/>
  <c r="H182" i="2" s="1"/>
  <c r="AQ181" i="2"/>
  <c r="W181" i="2"/>
  <c r="AV181" i="2"/>
  <c r="AL181" i="2"/>
  <c r="AG181" i="2"/>
  <c r="BU180" i="2"/>
  <c r="BM180" i="2"/>
  <c r="BR180" i="2" s="1"/>
  <c r="V181" i="2"/>
  <c r="AK181" i="2"/>
  <c r="BE181" i="2"/>
  <c r="G182" i="2" s="1"/>
  <c r="AF181" i="2"/>
  <c r="AZ181" i="2"/>
  <c r="AU181" i="2"/>
  <c r="AP181" i="2"/>
  <c r="BT180" i="2"/>
  <c r="O180" i="2"/>
  <c r="BB181" i="2"/>
  <c r="X181" i="2"/>
  <c r="AR181" i="2"/>
  <c r="AH181" i="2"/>
  <c r="AM181" i="2"/>
  <c r="AW181" i="2"/>
  <c r="BG181" i="2"/>
  <c r="I182" i="2" s="1"/>
  <c r="BV180" i="2"/>
  <c r="CE181" i="2" l="1"/>
  <c r="BK181" i="2"/>
  <c r="CF181" i="2"/>
  <c r="BZ181" i="2"/>
  <c r="BY181" i="2"/>
  <c r="M181" i="2"/>
  <c r="R181" i="2" s="1"/>
  <c r="N181" i="2"/>
  <c r="S181" i="2" s="1"/>
  <c r="CD181" i="2"/>
  <c r="BL181" i="2"/>
  <c r="L181" i="2"/>
  <c r="Q181" i="2" s="1"/>
  <c r="CA181" i="2"/>
  <c r="T180" i="2"/>
  <c r="BD181" i="2"/>
  <c r="AY181" i="2"/>
  <c r="BC181" i="2" s="1"/>
  <c r="AT181" i="2"/>
  <c r="AX181" i="2" s="1"/>
  <c r="AJ181" i="2"/>
  <c r="AD181" i="2"/>
  <c r="U181" i="2"/>
  <c r="Y181" i="2" s="1"/>
  <c r="AE181" i="2"/>
  <c r="AO181" i="2"/>
  <c r="BS180" i="2"/>
  <c r="BJ181" i="2"/>
  <c r="BP181" i="2"/>
  <c r="BQ181" i="2"/>
  <c r="BO181" i="2"/>
  <c r="CJ181" i="2" l="1"/>
  <c r="CL181" i="2"/>
  <c r="CK181" i="2"/>
  <c r="K181" i="2"/>
  <c r="P181" i="2" s="1"/>
  <c r="BW180" i="2"/>
  <c r="CH180" i="2" s="1"/>
  <c r="BH181" i="2"/>
  <c r="F182" i="2"/>
  <c r="AS181" i="2"/>
  <c r="BX181" i="2"/>
  <c r="AN181" i="2"/>
  <c r="CC181" i="2"/>
  <c r="CG181" i="2" s="1"/>
  <c r="BI181" i="2"/>
  <c r="AI181" i="2"/>
  <c r="BN181" i="2"/>
  <c r="CI181" i="2" l="1"/>
  <c r="CM181" i="2" s="1"/>
  <c r="AU182" i="2"/>
  <c r="AC182" i="2"/>
  <c r="Z182" i="2"/>
  <c r="AB182" i="2"/>
  <c r="AA182" i="2"/>
  <c r="BF182" i="2"/>
  <c r="H183" i="2" s="1"/>
  <c r="AV182" i="2"/>
  <c r="BA182" i="2"/>
  <c r="AQ182" i="2"/>
  <c r="AL182" i="2"/>
  <c r="AG182" i="2"/>
  <c r="W182" i="2"/>
  <c r="BU181" i="2"/>
  <c r="AH182" i="2"/>
  <c r="AW182" i="2"/>
  <c r="X182" i="2"/>
  <c r="AR182" i="2"/>
  <c r="BB182" i="2"/>
  <c r="AM182" i="2"/>
  <c r="BG182" i="2"/>
  <c r="I183" i="2" s="1"/>
  <c r="BV181" i="2"/>
  <c r="AF182" i="2"/>
  <c r="AK182" i="2"/>
  <c r="AP182" i="2"/>
  <c r="AZ182" i="2"/>
  <c r="BE182" i="2"/>
  <c r="G183" i="2" s="1"/>
  <c r="BT181" i="2"/>
  <c r="J182" i="2"/>
  <c r="O181" i="2"/>
  <c r="BM181" i="2"/>
  <c r="BR181" i="2" s="1"/>
  <c r="V182" i="2" l="1"/>
  <c r="BK182" i="2"/>
  <c r="BZ182" i="2"/>
  <c r="BY182" i="2"/>
  <c r="BJ182" i="2"/>
  <c r="T181" i="2"/>
  <c r="AT182" i="2"/>
  <c r="AX182" i="2" s="1"/>
  <c r="AE182" i="2"/>
  <c r="AJ182" i="2"/>
  <c r="U182" i="2"/>
  <c r="AO182" i="2"/>
  <c r="AY182" i="2"/>
  <c r="BC182" i="2" s="1"/>
  <c r="AD182" i="2"/>
  <c r="BD182" i="2"/>
  <c r="BS181" i="2"/>
  <c r="L182" i="2"/>
  <c r="Q182" i="2" s="1"/>
  <c r="CF182" i="2"/>
  <c r="CD182" i="2"/>
  <c r="N182" i="2"/>
  <c r="S182" i="2" s="1"/>
  <c r="BL182" i="2"/>
  <c r="CE182" i="2"/>
  <c r="CA182" i="2"/>
  <c r="M182" i="2"/>
  <c r="R182" i="2" s="1"/>
  <c r="BP182" i="2"/>
  <c r="BO182" i="2"/>
  <c r="BQ182" i="2"/>
  <c r="CL182" i="2" l="1"/>
  <c r="CJ182" i="2"/>
  <c r="CK182" i="2"/>
  <c r="Y182" i="2"/>
  <c r="AN182" i="2"/>
  <c r="CC182" i="2"/>
  <c r="CG182" i="2" s="1"/>
  <c r="BI182" i="2"/>
  <c r="AI182" i="2"/>
  <c r="BW181" i="2"/>
  <c r="CH181" i="2" s="1"/>
  <c r="K182" i="2"/>
  <c r="P182" i="2" s="1"/>
  <c r="AS182" i="2"/>
  <c r="BX182" i="2"/>
  <c r="BH182" i="2"/>
  <c r="F183" i="2"/>
  <c r="BN182" i="2"/>
  <c r="CI182" i="2" l="1"/>
  <c r="CM182" i="2" s="1"/>
  <c r="AA183" i="2"/>
  <c r="Z183" i="2"/>
  <c r="AC183" i="2"/>
  <c r="AB183" i="2"/>
  <c r="BV182" i="2"/>
  <c r="N183" i="2" s="1"/>
  <c r="BU182" i="2"/>
  <c r="M183" i="2" s="1"/>
  <c r="AW183" i="2"/>
  <c r="BB183" i="2"/>
  <c r="AM183" i="2"/>
  <c r="AR183" i="2"/>
  <c r="BG183" i="2"/>
  <c r="I184" i="2" s="1"/>
  <c r="AH183" i="2"/>
  <c r="X183" i="2"/>
  <c r="AV183" i="2"/>
  <c r="BA183" i="2"/>
  <c r="AG183" i="2"/>
  <c r="AL183" i="2"/>
  <c r="AF183" i="2"/>
  <c r="AQ183" i="2"/>
  <c r="W183" i="2"/>
  <c r="BF183" i="2"/>
  <c r="H184" i="2" s="1"/>
  <c r="V183" i="2"/>
  <c r="BE183" i="2"/>
  <c r="G184" i="2" s="1"/>
  <c r="AK183" i="2"/>
  <c r="J183" i="2"/>
  <c r="O182" i="2"/>
  <c r="BM182" i="2"/>
  <c r="BR182" i="2" s="1"/>
  <c r="S183" i="2" l="1"/>
  <c r="R183" i="2"/>
  <c r="AP183" i="2"/>
  <c r="AU183" i="2"/>
  <c r="AZ183" i="2"/>
  <c r="BT182" i="2"/>
  <c r="L183" i="2" s="1"/>
  <c r="Q183" i="2" s="1"/>
  <c r="BL183" i="2"/>
  <c r="BK183" i="2"/>
  <c r="CA183" i="2"/>
  <c r="CF183" i="2"/>
  <c r="BZ183" i="2"/>
  <c r="CE183" i="2"/>
  <c r="T182" i="2"/>
  <c r="AO183" i="2"/>
  <c r="AT183" i="2"/>
  <c r="AY183" i="2"/>
  <c r="AJ183" i="2"/>
  <c r="U183" i="2"/>
  <c r="Y183" i="2" s="1"/>
  <c r="BD183" i="2"/>
  <c r="AE183" i="2"/>
  <c r="BS182" i="2"/>
  <c r="BQ183" i="2"/>
  <c r="BP183" i="2"/>
  <c r="CK183" i="2" l="1"/>
  <c r="CL183" i="2"/>
  <c r="AX183" i="2"/>
  <c r="BJ183" i="2"/>
  <c r="CD183" i="2"/>
  <c r="BC183" i="2"/>
  <c r="BY183" i="2"/>
  <c r="BW182" i="2"/>
  <c r="CH182" i="2" s="1"/>
  <c r="K183" i="2"/>
  <c r="P183" i="2" s="1"/>
  <c r="AD183" i="2"/>
  <c r="AA184" i="2" s="1"/>
  <c r="BX183" i="2"/>
  <c r="AS183" i="2"/>
  <c r="AI183" i="2"/>
  <c r="BI183" i="2"/>
  <c r="AN183" i="2"/>
  <c r="CC183" i="2"/>
  <c r="BH183" i="2"/>
  <c r="F184" i="2"/>
  <c r="BO183" i="2"/>
  <c r="BN183" i="2"/>
  <c r="CG183" i="2" l="1"/>
  <c r="CI183" i="2"/>
  <c r="CJ183" i="2"/>
  <c r="AC184" i="2"/>
  <c r="AB184" i="2"/>
  <c r="Z184" i="2"/>
  <c r="J184" i="2"/>
  <c r="BM183" i="2"/>
  <c r="BR183" i="2" s="1"/>
  <c r="AV184" i="2"/>
  <c r="AQ184" i="2"/>
  <c r="BA184" i="2"/>
  <c r="AG184" i="2"/>
  <c r="W184" i="2"/>
  <c r="AL184" i="2"/>
  <c r="BF184" i="2"/>
  <c r="H185" i="2" s="1"/>
  <c r="BU183" i="2"/>
  <c r="O183" i="2"/>
  <c r="V184" i="2"/>
  <c r="AP184" i="2"/>
  <c r="BE184" i="2"/>
  <c r="G185" i="2" s="1"/>
  <c r="AF184" i="2"/>
  <c r="AU184" i="2"/>
  <c r="AZ184" i="2"/>
  <c r="AK184" i="2"/>
  <c r="BT183" i="2"/>
  <c r="BB184" i="2"/>
  <c r="AH184" i="2"/>
  <c r="AW184" i="2"/>
  <c r="AR184" i="2"/>
  <c r="X184" i="2"/>
  <c r="BG184" i="2"/>
  <c r="I185" i="2" s="1"/>
  <c r="AM184" i="2"/>
  <c r="BV183" i="2"/>
  <c r="CM183" i="2" l="1"/>
  <c r="BK184" i="2"/>
  <c r="CF184" i="2"/>
  <c r="CE184" i="2"/>
  <c r="CA184" i="2"/>
  <c r="CD184" i="2"/>
  <c r="T183" i="2"/>
  <c r="AE184" i="2"/>
  <c r="AY184" i="2"/>
  <c r="BC184" i="2" s="1"/>
  <c r="AD184" i="2"/>
  <c r="AJ184" i="2"/>
  <c r="AO184" i="2"/>
  <c r="AT184" i="2"/>
  <c r="AX184" i="2" s="1"/>
  <c r="BD184" i="2"/>
  <c r="U184" i="2"/>
  <c r="Y184" i="2" s="1"/>
  <c r="BS183" i="2"/>
  <c r="BZ184" i="2"/>
  <c r="N184" i="2"/>
  <c r="S184" i="2" s="1"/>
  <c r="BY184" i="2"/>
  <c r="M184" i="2"/>
  <c r="R184" i="2" s="1"/>
  <c r="BL184" i="2"/>
  <c r="L184" i="2"/>
  <c r="Q184" i="2" s="1"/>
  <c r="BJ184" i="2"/>
  <c r="BQ184" i="2"/>
  <c r="BP184" i="2"/>
  <c r="BO184" i="2"/>
  <c r="CJ184" i="2" l="1"/>
  <c r="CK184" i="2"/>
  <c r="CL184" i="2"/>
  <c r="BH184" i="2"/>
  <c r="F185" i="2"/>
  <c r="BW183" i="2"/>
  <c r="CH183" i="2" s="1"/>
  <c r="K184" i="2"/>
  <c r="P184" i="2" s="1"/>
  <c r="AS184" i="2"/>
  <c r="BX184" i="2"/>
  <c r="BI184" i="2"/>
  <c r="AI184" i="2"/>
  <c r="AN184" i="2"/>
  <c r="CC184" i="2"/>
  <c r="CG184" i="2" s="1"/>
  <c r="BN184" i="2"/>
  <c r="CI184" i="2" l="1"/>
  <c r="CM184" i="2" s="1"/>
  <c r="AA185" i="2"/>
  <c r="Z185" i="2"/>
  <c r="AB185" i="2"/>
  <c r="AC185" i="2"/>
  <c r="AL185" i="2"/>
  <c r="BV184" i="2"/>
  <c r="N185" i="2" s="1"/>
  <c r="BU184" i="2"/>
  <c r="M185" i="2" s="1"/>
  <c r="V185" i="2"/>
  <c r="AW185" i="2"/>
  <c r="BB185" i="2"/>
  <c r="AH185" i="2"/>
  <c r="AM185" i="2"/>
  <c r="AR185" i="2"/>
  <c r="BG185" i="2"/>
  <c r="I186" i="2" s="1"/>
  <c r="AV185" i="2"/>
  <c r="BF185" i="2"/>
  <c r="H186" i="2" s="1"/>
  <c r="X185" i="2"/>
  <c r="W185" i="2"/>
  <c r="AG185" i="2"/>
  <c r="AQ185" i="2"/>
  <c r="BA185" i="2"/>
  <c r="BM184" i="2"/>
  <c r="BR184" i="2" s="1"/>
  <c r="J185" i="2"/>
  <c r="O184" i="2"/>
  <c r="S185" i="2" l="1"/>
  <c r="R185" i="2"/>
  <c r="AZ185" i="2"/>
  <c r="AU185" i="2"/>
  <c r="AP185" i="2"/>
  <c r="AF185" i="2"/>
  <c r="AK185" i="2"/>
  <c r="BE185" i="2"/>
  <c r="G186" i="2" s="1"/>
  <c r="BT184" i="2"/>
  <c r="L185" i="2" s="1"/>
  <c r="Q185" i="2" s="1"/>
  <c r="BL185" i="2"/>
  <c r="CF185" i="2"/>
  <c r="CA185" i="2"/>
  <c r="CE185" i="2"/>
  <c r="BZ185" i="2"/>
  <c r="BK185" i="2"/>
  <c r="T184" i="2"/>
  <c r="AO185" i="2"/>
  <c r="AT185" i="2"/>
  <c r="BD185" i="2"/>
  <c r="AY185" i="2"/>
  <c r="U185" i="2"/>
  <c r="Y185" i="2" s="1"/>
  <c r="AJ185" i="2"/>
  <c r="AE185" i="2"/>
  <c r="BS184" i="2"/>
  <c r="BQ185" i="2"/>
  <c r="BP185" i="2"/>
  <c r="CL185" i="2" l="1"/>
  <c r="CK185" i="2"/>
  <c r="AX185" i="2"/>
  <c r="BY185" i="2"/>
  <c r="BJ185" i="2"/>
  <c r="BC185" i="2"/>
  <c r="CD185" i="2"/>
  <c r="AN185" i="2"/>
  <c r="CC185" i="2"/>
  <c r="BH185" i="2"/>
  <c r="F186" i="2"/>
  <c r="BW184" i="2"/>
  <c r="CH184" i="2" s="1"/>
  <c r="K185" i="2"/>
  <c r="P185" i="2" s="1"/>
  <c r="AS185" i="2"/>
  <c r="BX185" i="2"/>
  <c r="BI185" i="2"/>
  <c r="AI185" i="2"/>
  <c r="AD185" i="2"/>
  <c r="AA186" i="2" s="1"/>
  <c r="BO185" i="2"/>
  <c r="BN185" i="2"/>
  <c r="CG185" i="2" l="1"/>
  <c r="CJ185" i="2"/>
  <c r="CI185" i="2"/>
  <c r="AC186" i="2"/>
  <c r="Z186" i="2"/>
  <c r="AB186" i="2"/>
  <c r="AG186" i="2"/>
  <c r="BU185" i="2"/>
  <c r="M186" i="2" s="1"/>
  <c r="AQ186" i="2"/>
  <c r="BA186" i="2"/>
  <c r="AL186" i="2"/>
  <c r="BF186" i="2"/>
  <c r="H187" i="2" s="1"/>
  <c r="AV186" i="2"/>
  <c r="W186" i="2"/>
  <c r="O185" i="2"/>
  <c r="BE186" i="2"/>
  <c r="G187" i="2" s="1"/>
  <c r="V186" i="2"/>
  <c r="AF186" i="2"/>
  <c r="AU186" i="2"/>
  <c r="AP186" i="2"/>
  <c r="AK186" i="2"/>
  <c r="AZ186" i="2"/>
  <c r="BT185" i="2"/>
  <c r="BM185" i="2"/>
  <c r="BR185" i="2" s="1"/>
  <c r="AH186" i="2"/>
  <c r="X186" i="2"/>
  <c r="AW186" i="2"/>
  <c r="BG186" i="2"/>
  <c r="I187" i="2" s="1"/>
  <c r="AR186" i="2"/>
  <c r="AM186" i="2"/>
  <c r="BB186" i="2"/>
  <c r="BV185" i="2"/>
  <c r="J186" i="2"/>
  <c r="R186" i="2" l="1"/>
  <c r="CM185" i="2"/>
  <c r="BK186" i="2"/>
  <c r="CE186" i="2"/>
  <c r="BZ186" i="2"/>
  <c r="BY186" i="2"/>
  <c r="CA186" i="2"/>
  <c r="N186" i="2"/>
  <c r="S186" i="2" s="1"/>
  <c r="BL186" i="2"/>
  <c r="CD186" i="2"/>
  <c r="L186" i="2"/>
  <c r="Q186" i="2" s="1"/>
  <c r="CF186" i="2"/>
  <c r="BJ186" i="2"/>
  <c r="T185" i="2"/>
  <c r="AD186" i="2"/>
  <c r="AY186" i="2"/>
  <c r="BC186" i="2" s="1"/>
  <c r="AO186" i="2"/>
  <c r="AE186" i="2"/>
  <c r="BD186" i="2"/>
  <c r="AJ186" i="2"/>
  <c r="U186" i="2"/>
  <c r="Y186" i="2" s="1"/>
  <c r="AT186" i="2"/>
  <c r="AX186" i="2" s="1"/>
  <c r="BS185" i="2"/>
  <c r="BO186" i="2"/>
  <c r="BQ186" i="2"/>
  <c r="BP186" i="2"/>
  <c r="CJ186" i="2" l="1"/>
  <c r="CL186" i="2"/>
  <c r="CK186" i="2"/>
  <c r="BW185" i="2"/>
  <c r="CH185" i="2" s="1"/>
  <c r="K186" i="2"/>
  <c r="P186" i="2" s="1"/>
  <c r="BI186" i="2"/>
  <c r="AI186" i="2"/>
  <c r="AS186" i="2"/>
  <c r="BX186" i="2"/>
  <c r="AN186" i="2"/>
  <c r="CC186" i="2"/>
  <c r="CG186" i="2" s="1"/>
  <c r="BH186" i="2"/>
  <c r="F187" i="2"/>
  <c r="BN186" i="2"/>
  <c r="CI186" i="2" l="1"/>
  <c r="CM186" i="2" s="1"/>
  <c r="AA187" i="2"/>
  <c r="AB187" i="2"/>
  <c r="Z187" i="2"/>
  <c r="AC187" i="2"/>
  <c r="AW187" i="2"/>
  <c r="AH187" i="2"/>
  <c r="X187" i="2"/>
  <c r="AR187" i="2"/>
  <c r="AM187" i="2"/>
  <c r="BG187" i="2"/>
  <c r="I188" i="2" s="1"/>
  <c r="BB187" i="2"/>
  <c r="BV186" i="2"/>
  <c r="V187" i="2"/>
  <c r="AK187" i="2"/>
  <c r="AF187" i="2"/>
  <c r="AU187" i="2"/>
  <c r="AP187" i="2"/>
  <c r="AZ187" i="2"/>
  <c r="BE187" i="2"/>
  <c r="G188" i="2" s="1"/>
  <c r="BT186" i="2"/>
  <c r="BM186" i="2"/>
  <c r="BR186" i="2" s="1"/>
  <c r="AL187" i="2"/>
  <c r="W187" i="2"/>
  <c r="BF187" i="2"/>
  <c r="H188" i="2" s="1"/>
  <c r="BA187" i="2"/>
  <c r="AG187" i="2"/>
  <c r="AV187" i="2"/>
  <c r="AQ187" i="2"/>
  <c r="BU186" i="2"/>
  <c r="O186" i="2"/>
  <c r="J187" i="2"/>
  <c r="CF187" i="2" l="1"/>
  <c r="CE187" i="2"/>
  <c r="BL187" i="2"/>
  <c r="T186" i="2"/>
  <c r="BD187" i="2"/>
  <c r="AE187" i="2"/>
  <c r="AO187" i="2"/>
  <c r="U187" i="2"/>
  <c r="Y187" i="2" s="1"/>
  <c r="AY187" i="2"/>
  <c r="BC187" i="2" s="1"/>
  <c r="AT187" i="2"/>
  <c r="AX187" i="2" s="1"/>
  <c r="AJ187" i="2"/>
  <c r="BS186" i="2"/>
  <c r="BK187" i="2"/>
  <c r="BY187" i="2"/>
  <c r="CD187" i="2"/>
  <c r="M187" i="2"/>
  <c r="R187" i="2" s="1"/>
  <c r="L187" i="2"/>
  <c r="Q187" i="2" s="1"/>
  <c r="BZ187" i="2"/>
  <c r="BJ187" i="2"/>
  <c r="N187" i="2"/>
  <c r="S187" i="2" s="1"/>
  <c r="CA187" i="2"/>
  <c r="BO187" i="2"/>
  <c r="BP187" i="2"/>
  <c r="BQ187" i="2"/>
  <c r="CK187" i="2" l="1"/>
  <c r="CJ187" i="2"/>
  <c r="CL187" i="2"/>
  <c r="AN187" i="2"/>
  <c r="CC187" i="2"/>
  <c r="CG187" i="2" s="1"/>
  <c r="AS187" i="2"/>
  <c r="BX187" i="2"/>
  <c r="BI187" i="2"/>
  <c r="AI187" i="2"/>
  <c r="BW186" i="2"/>
  <c r="CH186" i="2" s="1"/>
  <c r="K187" i="2"/>
  <c r="P187" i="2" s="1"/>
  <c r="BH187" i="2"/>
  <c r="F188" i="2"/>
  <c r="AD187" i="2"/>
  <c r="BN187" i="2"/>
  <c r="CI187" i="2" l="1"/>
  <c r="CM187" i="2" s="1"/>
  <c r="Z188" i="2"/>
  <c r="AC188" i="2"/>
  <c r="AB188" i="2"/>
  <c r="AA188" i="2"/>
  <c r="X188" i="2"/>
  <c r="BU187" i="2"/>
  <c r="M188" i="2" s="1"/>
  <c r="BV187" i="2"/>
  <c r="N188" i="2" s="1"/>
  <c r="W188" i="2"/>
  <c r="AG188" i="2"/>
  <c r="BF188" i="2"/>
  <c r="H189" i="2" s="1"/>
  <c r="AL188" i="2"/>
  <c r="BA188" i="2"/>
  <c r="AH188" i="2"/>
  <c r="AQ188" i="2"/>
  <c r="BB188" i="2"/>
  <c r="AV188" i="2"/>
  <c r="AR188" i="2"/>
  <c r="AW188" i="2"/>
  <c r="BG188" i="2"/>
  <c r="AM188" i="2"/>
  <c r="V188" i="2"/>
  <c r="AF188" i="2"/>
  <c r="BE188" i="2"/>
  <c r="G189" i="2" s="1"/>
  <c r="AU188" i="2"/>
  <c r="AK188" i="2"/>
  <c r="AP188" i="2"/>
  <c r="AZ188" i="2"/>
  <c r="BT187" i="2"/>
  <c r="J188" i="2"/>
  <c r="BM187" i="2"/>
  <c r="BR187" i="2" s="1"/>
  <c r="O187" i="2"/>
  <c r="S188" i="2" l="1"/>
  <c r="R188" i="2"/>
  <c r="BZ188" i="2"/>
  <c r="CF188" i="2"/>
  <c r="CE188" i="2"/>
  <c r="BL188" i="2"/>
  <c r="BK188" i="2"/>
  <c r="I189" i="2"/>
  <c r="CA188" i="2"/>
  <c r="CD188" i="2"/>
  <c r="T187" i="2"/>
  <c r="AE188" i="2"/>
  <c r="AT188" i="2"/>
  <c r="AX188" i="2" s="1"/>
  <c r="AJ188" i="2"/>
  <c r="U188" i="2"/>
  <c r="Y188" i="2" s="1"/>
  <c r="AO188" i="2"/>
  <c r="BD188" i="2"/>
  <c r="AY188" i="2"/>
  <c r="BC188" i="2" s="1"/>
  <c r="BS187" i="2"/>
  <c r="BY188" i="2"/>
  <c r="BJ188" i="2"/>
  <c r="L188" i="2"/>
  <c r="Q188" i="2" s="1"/>
  <c r="BQ188" i="2"/>
  <c r="BP188" i="2"/>
  <c r="BO188" i="2"/>
  <c r="CJ188" i="2" l="1"/>
  <c r="CL188" i="2"/>
  <c r="CK188" i="2"/>
  <c r="AB189" i="2"/>
  <c r="BH188" i="2"/>
  <c r="F189" i="2"/>
  <c r="AN188" i="2"/>
  <c r="CC188" i="2"/>
  <c r="CG188" i="2" s="1"/>
  <c r="AD188" i="2"/>
  <c r="BW187" i="2"/>
  <c r="CH187" i="2" s="1"/>
  <c r="K188" i="2"/>
  <c r="P188" i="2" s="1"/>
  <c r="AS188" i="2"/>
  <c r="BX188" i="2"/>
  <c r="BI188" i="2"/>
  <c r="AI188" i="2"/>
  <c r="BN188" i="2"/>
  <c r="CI188" i="2" l="1"/>
  <c r="CM188" i="2" s="1"/>
  <c r="BT188" i="2"/>
  <c r="L189" i="2" s="1"/>
  <c r="Z189" i="2"/>
  <c r="AC189" i="2"/>
  <c r="BG189" i="2"/>
  <c r="I190" i="2" s="1"/>
  <c r="BV188" i="2"/>
  <c r="N189" i="2" s="1"/>
  <c r="AW189" i="2"/>
  <c r="X189" i="2"/>
  <c r="AR189" i="2"/>
  <c r="AH189" i="2"/>
  <c r="BB189" i="2"/>
  <c r="AM189" i="2"/>
  <c r="AF189" i="2"/>
  <c r="BE189" i="2"/>
  <c r="G190" i="2" s="1"/>
  <c r="BM188" i="2"/>
  <c r="BR188" i="2" s="1"/>
  <c r="W189" i="2"/>
  <c r="AL189" i="2"/>
  <c r="AG189" i="2"/>
  <c r="BF189" i="2"/>
  <c r="H190" i="2" s="1"/>
  <c r="BA189" i="2"/>
  <c r="AV189" i="2"/>
  <c r="AQ189" i="2"/>
  <c r="BU188" i="2"/>
  <c r="O188" i="2"/>
  <c r="J189" i="2"/>
  <c r="AP189" i="2" l="1"/>
  <c r="AU189" i="2"/>
  <c r="V189" i="2"/>
  <c r="AK189" i="2"/>
  <c r="AA189" i="2"/>
  <c r="Q189" i="2" s="1"/>
  <c r="AZ189" i="2"/>
  <c r="BL189" i="2"/>
  <c r="CF189" i="2"/>
  <c r="CA189" i="2"/>
  <c r="T188" i="2"/>
  <c r="AY189" i="2"/>
  <c r="U189" i="2"/>
  <c r="AO189" i="2"/>
  <c r="AE189" i="2"/>
  <c r="AT189" i="2"/>
  <c r="AJ189" i="2"/>
  <c r="BD189" i="2"/>
  <c r="BS188" i="2"/>
  <c r="M189" i="2"/>
  <c r="BZ189" i="2"/>
  <c r="BK189" i="2"/>
  <c r="CE189" i="2"/>
  <c r="BQ189" i="2"/>
  <c r="BP189" i="2"/>
  <c r="R189" i="2" l="1"/>
  <c r="S189" i="2"/>
  <c r="CK189" i="2"/>
  <c r="CL189" i="2"/>
  <c r="Y189" i="2"/>
  <c r="BY189" i="2"/>
  <c r="CD189" i="2"/>
  <c r="AX189" i="2"/>
  <c r="BC189" i="2"/>
  <c r="BJ189" i="2"/>
  <c r="BH189" i="2"/>
  <c r="F190" i="2"/>
  <c r="BI189" i="2"/>
  <c r="AI189" i="2"/>
  <c r="AD189" i="2"/>
  <c r="AA190" i="2" s="1"/>
  <c r="AS189" i="2"/>
  <c r="BX189" i="2"/>
  <c r="AN189" i="2"/>
  <c r="CC189" i="2"/>
  <c r="CG189" i="2" s="1"/>
  <c r="BW188" i="2"/>
  <c r="CH188" i="2" s="1"/>
  <c r="K189" i="2"/>
  <c r="P189" i="2" s="1"/>
  <c r="BO189" i="2"/>
  <c r="BN189" i="2"/>
  <c r="CI189" i="2" l="1"/>
  <c r="CJ189" i="2"/>
  <c r="Z190" i="2"/>
  <c r="AC190" i="2"/>
  <c r="AB190" i="2"/>
  <c r="BG190" i="2"/>
  <c r="I191" i="2" s="1"/>
  <c r="AL190" i="2"/>
  <c r="AH190" i="2"/>
  <c r="BU189" i="2"/>
  <c r="M190" i="2" s="1"/>
  <c r="BV189" i="2"/>
  <c r="N190" i="2" s="1"/>
  <c r="AR190" i="2"/>
  <c r="BA190" i="2"/>
  <c r="AM190" i="2"/>
  <c r="AW190" i="2"/>
  <c r="BB190" i="2"/>
  <c r="X190" i="2"/>
  <c r="AV190" i="2"/>
  <c r="W190" i="2"/>
  <c r="AG190" i="2"/>
  <c r="AQ190" i="2"/>
  <c r="BF190" i="2"/>
  <c r="H191" i="2" s="1"/>
  <c r="AP190" i="2"/>
  <c r="V190" i="2"/>
  <c r="AZ190" i="2"/>
  <c r="AU190" i="2"/>
  <c r="AK190" i="2"/>
  <c r="AF190" i="2"/>
  <c r="BE190" i="2"/>
  <c r="G191" i="2" s="1"/>
  <c r="BT189" i="2"/>
  <c r="BM189" i="2"/>
  <c r="BR189" i="2" s="1"/>
  <c r="J190" i="2"/>
  <c r="O189" i="2"/>
  <c r="S190" i="2" l="1"/>
  <c r="R190" i="2"/>
  <c r="CM189" i="2"/>
  <c r="BK190" i="2"/>
  <c r="BL190" i="2"/>
  <c r="CF190" i="2"/>
  <c r="CA190" i="2"/>
  <c r="CE190" i="2"/>
  <c r="BZ190" i="2"/>
  <c r="CD190" i="2"/>
  <c r="BY190" i="2"/>
  <c r="L190" i="2"/>
  <c r="Q190" i="2" s="1"/>
  <c r="T189" i="2"/>
  <c r="AD190" i="2"/>
  <c r="AO190" i="2"/>
  <c r="AJ190" i="2"/>
  <c r="AT190" i="2"/>
  <c r="AX190" i="2" s="1"/>
  <c r="U190" i="2"/>
  <c r="Y190" i="2" s="1"/>
  <c r="BD190" i="2"/>
  <c r="AE190" i="2"/>
  <c r="AY190" i="2"/>
  <c r="BC190" i="2" s="1"/>
  <c r="BS189" i="2"/>
  <c r="BJ190" i="2"/>
  <c r="BP190" i="2"/>
  <c r="BQ190" i="2"/>
  <c r="BO190" i="2"/>
  <c r="CL190" i="2" l="1"/>
  <c r="CJ190" i="2"/>
  <c r="CK190" i="2"/>
  <c r="BW189" i="2"/>
  <c r="CH189" i="2" s="1"/>
  <c r="K190" i="2"/>
  <c r="P190" i="2" s="1"/>
  <c r="AI190" i="2"/>
  <c r="BI190" i="2"/>
  <c r="AN190" i="2"/>
  <c r="CC190" i="2"/>
  <c r="CG190" i="2" s="1"/>
  <c r="BH190" i="2"/>
  <c r="F191" i="2"/>
  <c r="AS190" i="2"/>
  <c r="BX190" i="2"/>
  <c r="BN190" i="2"/>
  <c r="CI190" i="2" l="1"/>
  <c r="CM190" i="2" s="1"/>
  <c r="AF191" i="2"/>
  <c r="Z191" i="2"/>
  <c r="AC191" i="2"/>
  <c r="AB191" i="2"/>
  <c r="AA191" i="2"/>
  <c r="J191" i="2"/>
  <c r="O190" i="2"/>
  <c r="AP191" i="2"/>
  <c r="BT190" i="2"/>
  <c r="AG191" i="2"/>
  <c r="AQ191" i="2"/>
  <c r="AL191" i="2"/>
  <c r="AV191" i="2"/>
  <c r="BF191" i="2"/>
  <c r="H192" i="2" s="1"/>
  <c r="BA191" i="2"/>
  <c r="W191" i="2"/>
  <c r="BU190" i="2"/>
  <c r="BB191" i="2"/>
  <c r="X191" i="2"/>
  <c r="AH191" i="2"/>
  <c r="AR191" i="2"/>
  <c r="AM191" i="2"/>
  <c r="BG191" i="2"/>
  <c r="I192" i="2" s="1"/>
  <c r="AW191" i="2"/>
  <c r="BV190" i="2"/>
  <c r="BM190" i="2"/>
  <c r="BR190" i="2" s="1"/>
  <c r="AK191" i="2" l="1"/>
  <c r="AZ191" i="2"/>
  <c r="AU191" i="2"/>
  <c r="BE191" i="2"/>
  <c r="G192" i="2" s="1"/>
  <c r="V191" i="2"/>
  <c r="CF191" i="2"/>
  <c r="BL191" i="2"/>
  <c r="BK191" i="2"/>
  <c r="M191" i="2"/>
  <c r="R191" i="2" s="1"/>
  <c r="L191" i="2"/>
  <c r="Q191" i="2" s="1"/>
  <c r="N191" i="2"/>
  <c r="S191" i="2" s="1"/>
  <c r="CE191" i="2"/>
  <c r="CA191" i="2"/>
  <c r="BZ191" i="2"/>
  <c r="T190" i="2"/>
  <c r="AD191" i="2"/>
  <c r="AY191" i="2"/>
  <c r="AE191" i="2"/>
  <c r="AO191" i="2"/>
  <c r="AJ191" i="2"/>
  <c r="AT191" i="2"/>
  <c r="U191" i="2"/>
  <c r="BD191" i="2"/>
  <c r="BS190" i="2"/>
  <c r="BP191" i="2"/>
  <c r="BQ191" i="2"/>
  <c r="CK191" i="2" l="1"/>
  <c r="CL191" i="2"/>
  <c r="BC191" i="2"/>
  <c r="AX191" i="2"/>
  <c r="BJ191" i="2"/>
  <c r="CD191" i="2"/>
  <c r="Y191" i="2"/>
  <c r="BY191" i="2"/>
  <c r="AI191" i="2"/>
  <c r="BI191" i="2"/>
  <c r="BW190" i="2"/>
  <c r="CH190" i="2" s="1"/>
  <c r="K191" i="2"/>
  <c r="P191" i="2" s="1"/>
  <c r="AN191" i="2"/>
  <c r="CC191" i="2"/>
  <c r="BH191" i="2"/>
  <c r="F192" i="2"/>
  <c r="AS191" i="2"/>
  <c r="BX191" i="2"/>
  <c r="BN191" i="2"/>
  <c r="BO191" i="2"/>
  <c r="CG191" i="2" l="1"/>
  <c r="CI191" i="2"/>
  <c r="CJ191" i="2"/>
  <c r="AC192" i="2"/>
  <c r="Z192" i="2"/>
  <c r="AB192" i="2"/>
  <c r="AA192" i="2"/>
  <c r="AL192" i="2"/>
  <c r="BF192" i="2"/>
  <c r="H193" i="2" s="1"/>
  <c r="BU191" i="2"/>
  <c r="M192" i="2" s="1"/>
  <c r="BA192" i="2"/>
  <c r="AG192" i="2"/>
  <c r="W192" i="2"/>
  <c r="AQ192" i="2"/>
  <c r="AV192" i="2"/>
  <c r="BM191" i="2"/>
  <c r="BR191" i="2" s="1"/>
  <c r="J192" i="2"/>
  <c r="AK192" i="2"/>
  <c r="V192" i="2"/>
  <c r="AF192" i="2"/>
  <c r="AU192" i="2"/>
  <c r="BE192" i="2"/>
  <c r="G193" i="2" s="1"/>
  <c r="AP192" i="2"/>
  <c r="AZ192" i="2"/>
  <c r="BT191" i="2"/>
  <c r="O191" i="2"/>
  <c r="AH192" i="2"/>
  <c r="BB192" i="2"/>
  <c r="X192" i="2"/>
  <c r="AW192" i="2"/>
  <c r="AM192" i="2"/>
  <c r="AR192" i="2"/>
  <c r="BG192" i="2"/>
  <c r="I193" i="2" s="1"/>
  <c r="BV191" i="2"/>
  <c r="R192" i="2" l="1"/>
  <c r="CM191" i="2"/>
  <c r="CE192" i="2"/>
  <c r="BZ192" i="2"/>
  <c r="BK192" i="2"/>
  <c r="CA192" i="2"/>
  <c r="CF192" i="2"/>
  <c r="BJ192" i="2"/>
  <c r="BY192" i="2"/>
  <c r="BL192" i="2"/>
  <c r="T191" i="2"/>
  <c r="AE192" i="2"/>
  <c r="AO192" i="2"/>
  <c r="AD192" i="2"/>
  <c r="BD192" i="2"/>
  <c r="AT192" i="2"/>
  <c r="AX192" i="2" s="1"/>
  <c r="AY192" i="2"/>
  <c r="BC192" i="2" s="1"/>
  <c r="U192" i="2"/>
  <c r="Y192" i="2" s="1"/>
  <c r="AJ192" i="2"/>
  <c r="BS191" i="2"/>
  <c r="N192" i="2"/>
  <c r="S192" i="2" s="1"/>
  <c r="L192" i="2"/>
  <c r="Q192" i="2" s="1"/>
  <c r="CD192" i="2"/>
  <c r="BO192" i="2"/>
  <c r="BQ192" i="2"/>
  <c r="BP192" i="2"/>
  <c r="CJ192" i="2" l="1"/>
  <c r="CL192" i="2"/>
  <c r="CK192" i="2"/>
  <c r="BI192" i="2"/>
  <c r="AI192" i="2"/>
  <c r="AN192" i="2"/>
  <c r="CC192" i="2"/>
  <c r="CG192" i="2" s="1"/>
  <c r="BH192" i="2"/>
  <c r="F193" i="2"/>
  <c r="BW191" i="2"/>
  <c r="CH191" i="2" s="1"/>
  <c r="K192" i="2"/>
  <c r="P192" i="2" s="1"/>
  <c r="AS192" i="2"/>
  <c r="BX192" i="2"/>
  <c r="BN192" i="2"/>
  <c r="CI192" i="2" l="1"/>
  <c r="CM192" i="2" s="1"/>
  <c r="BT192" i="2"/>
  <c r="L193" i="2" s="1"/>
  <c r="Z193" i="2"/>
  <c r="AB193" i="2"/>
  <c r="AC193" i="2"/>
  <c r="BV192" i="2"/>
  <c r="N193" i="2" s="1"/>
  <c r="AH193" i="2"/>
  <c r="AW193" i="2"/>
  <c r="AM193" i="2"/>
  <c r="AP193" i="2"/>
  <c r="AR193" i="2"/>
  <c r="X193" i="2"/>
  <c r="BG193" i="2"/>
  <c r="I194" i="2" s="1"/>
  <c r="BB193" i="2"/>
  <c r="AU193" i="2"/>
  <c r="AF193" i="2"/>
  <c r="V193" i="2"/>
  <c r="BM192" i="2"/>
  <c r="BR192" i="2" s="1"/>
  <c r="AQ193" i="2"/>
  <c r="BA193" i="2"/>
  <c r="BF193" i="2"/>
  <c r="H194" i="2" s="1"/>
  <c r="AV193" i="2"/>
  <c r="W193" i="2"/>
  <c r="AL193" i="2"/>
  <c r="AG193" i="2"/>
  <c r="BU192" i="2"/>
  <c r="O192" i="2"/>
  <c r="J193" i="2"/>
  <c r="BE193" i="2" l="1"/>
  <c r="G194" i="2" s="1"/>
  <c r="AZ193" i="2"/>
  <c r="BJ193" i="2" s="1"/>
  <c r="AA193" i="2"/>
  <c r="S193" i="2" s="1"/>
  <c r="AK193" i="2"/>
  <c r="CD193" i="2" s="1"/>
  <c r="CF193" i="2"/>
  <c r="CA193" i="2"/>
  <c r="BL193" i="2"/>
  <c r="BK193" i="2"/>
  <c r="CE193" i="2"/>
  <c r="BZ193" i="2"/>
  <c r="M193" i="2"/>
  <c r="T192" i="2"/>
  <c r="U193" i="2"/>
  <c r="Y193" i="2" s="1"/>
  <c r="AY193" i="2"/>
  <c r="BD193" i="2"/>
  <c r="AJ193" i="2"/>
  <c r="AE193" i="2"/>
  <c r="AT193" i="2"/>
  <c r="AX193" i="2" s="1"/>
  <c r="AO193" i="2"/>
  <c r="BS192" i="2"/>
  <c r="BO193" i="2"/>
  <c r="BP193" i="2"/>
  <c r="BQ193" i="2"/>
  <c r="R193" i="2" l="1"/>
  <c r="Q193" i="2"/>
  <c r="CK193" i="2"/>
  <c r="CL193" i="2"/>
  <c r="CJ193" i="2"/>
  <c r="BC193" i="2"/>
  <c r="BY193" i="2"/>
  <c r="AC194" i="2"/>
  <c r="AD193" i="2"/>
  <c r="AN193" i="2"/>
  <c r="CC193" i="2"/>
  <c r="CG193" i="2" s="1"/>
  <c r="AS193" i="2"/>
  <c r="BX193" i="2"/>
  <c r="BH193" i="2"/>
  <c r="F194" i="2"/>
  <c r="BW192" i="2"/>
  <c r="CH192" i="2" s="1"/>
  <c r="K193" i="2"/>
  <c r="P193" i="2" s="1"/>
  <c r="BI193" i="2"/>
  <c r="AI193" i="2"/>
  <c r="BN193" i="2"/>
  <c r="CI193" i="2" l="1"/>
  <c r="CM193" i="2" s="1"/>
  <c r="AA194" i="2"/>
  <c r="Z194" i="2"/>
  <c r="AB194" i="2"/>
  <c r="X194" i="2"/>
  <c r="AM194" i="2"/>
  <c r="BG194" i="2"/>
  <c r="I195" i="2" s="1"/>
  <c r="AH194" i="2"/>
  <c r="AW194" i="2"/>
  <c r="AR194" i="2"/>
  <c r="BB194" i="2"/>
  <c r="BV193" i="2"/>
  <c r="BM193" i="2"/>
  <c r="BR193" i="2" s="1"/>
  <c r="J194" i="2"/>
  <c r="AQ194" i="2"/>
  <c r="AG194" i="2"/>
  <c r="AV194" i="2"/>
  <c r="AL194" i="2"/>
  <c r="BF194" i="2"/>
  <c r="H195" i="2" s="1"/>
  <c r="BA194" i="2"/>
  <c r="W194" i="2"/>
  <c r="BU193" i="2"/>
  <c r="AF194" i="2"/>
  <c r="V194" i="2"/>
  <c r="BE194" i="2"/>
  <c r="G195" i="2" s="1"/>
  <c r="AZ194" i="2"/>
  <c r="AU194" i="2"/>
  <c r="AP194" i="2"/>
  <c r="AK194" i="2"/>
  <c r="BT193" i="2"/>
  <c r="O193" i="2"/>
  <c r="BY194" i="2" l="1"/>
  <c r="CA194" i="2"/>
  <c r="CD194" i="2"/>
  <c r="M194" i="2"/>
  <c r="R194" i="2" s="1"/>
  <c r="BZ194" i="2"/>
  <c r="N194" i="2"/>
  <c r="S194" i="2" s="1"/>
  <c r="CE194" i="2"/>
  <c r="CF194" i="2"/>
  <c r="T193" i="2"/>
  <c r="BD194" i="2"/>
  <c r="AD194" i="2"/>
  <c r="U194" i="2"/>
  <c r="Y194" i="2" s="1"/>
  <c r="AE194" i="2"/>
  <c r="AY194" i="2"/>
  <c r="BC194" i="2" s="1"/>
  <c r="AJ194" i="2"/>
  <c r="AT194" i="2"/>
  <c r="AX194" i="2" s="1"/>
  <c r="AO194" i="2"/>
  <c r="BS193" i="2"/>
  <c r="L194" i="2"/>
  <c r="Q194" i="2" s="1"/>
  <c r="BJ194" i="2"/>
  <c r="BL194" i="2"/>
  <c r="BK194" i="2"/>
  <c r="BO194" i="2"/>
  <c r="BQ194" i="2"/>
  <c r="BP194" i="2"/>
  <c r="CK194" i="2" l="1"/>
  <c r="CL194" i="2"/>
  <c r="CJ194" i="2"/>
  <c r="BW193" i="2"/>
  <c r="CH193" i="2" s="1"/>
  <c r="K194" i="2"/>
  <c r="P194" i="2" s="1"/>
  <c r="BH194" i="2"/>
  <c r="F195" i="2"/>
  <c r="AS194" i="2"/>
  <c r="BX194" i="2"/>
  <c r="BI194" i="2"/>
  <c r="AI194" i="2"/>
  <c r="AN194" i="2"/>
  <c r="CC194" i="2"/>
  <c r="CG194" i="2" s="1"/>
  <c r="BN194" i="2"/>
  <c r="CI194" i="2" l="1"/>
  <c r="CM194" i="2" s="1"/>
  <c r="AF195" i="2"/>
  <c r="Z195" i="2"/>
  <c r="AB195" i="2"/>
  <c r="AC195" i="2"/>
  <c r="BT194" i="2"/>
  <c r="L195" i="2" s="1"/>
  <c r="BE195" i="2"/>
  <c r="G196" i="2" s="1"/>
  <c r="BF195" i="2"/>
  <c r="H196" i="2" s="1"/>
  <c r="BA195" i="2"/>
  <c r="AQ195" i="2"/>
  <c r="AG195" i="2"/>
  <c r="AV195" i="2"/>
  <c r="AL195" i="2"/>
  <c r="W195" i="2"/>
  <c r="BU194" i="2"/>
  <c r="O194" i="2"/>
  <c r="AM195" i="2"/>
  <c r="AR195" i="2"/>
  <c r="BG195" i="2"/>
  <c r="I196" i="2" s="1"/>
  <c r="X195" i="2"/>
  <c r="BB195" i="2"/>
  <c r="AH195" i="2"/>
  <c r="AW195" i="2"/>
  <c r="BV194" i="2"/>
  <c r="BM194" i="2"/>
  <c r="BR194" i="2" s="1"/>
  <c r="J195" i="2"/>
  <c r="AP195" i="2" l="1"/>
  <c r="V195" i="2"/>
  <c r="AK195" i="2"/>
  <c r="AZ195" i="2"/>
  <c r="AA195" i="2"/>
  <c r="AD195" i="2" s="1"/>
  <c r="AU195" i="2"/>
  <c r="BL195" i="2"/>
  <c r="CE195" i="2"/>
  <c r="CF195" i="2"/>
  <c r="BZ195" i="2"/>
  <c r="N195" i="2"/>
  <c r="T194" i="2"/>
  <c r="BD195" i="2"/>
  <c r="AY195" i="2"/>
  <c r="U195" i="2"/>
  <c r="AT195" i="2"/>
  <c r="AE195" i="2"/>
  <c r="AO195" i="2"/>
  <c r="AJ195" i="2"/>
  <c r="BS194" i="2"/>
  <c r="CA195" i="2"/>
  <c r="M195" i="2"/>
  <c r="BK195" i="2"/>
  <c r="BQ195" i="2"/>
  <c r="BP195" i="2"/>
  <c r="R195" i="2" l="1"/>
  <c r="S195" i="2"/>
  <c r="Q195" i="2"/>
  <c r="CK195" i="2"/>
  <c r="CL195" i="2"/>
  <c r="BC195" i="2"/>
  <c r="BJ195" i="2"/>
  <c r="AX195" i="2"/>
  <c r="Y195" i="2"/>
  <c r="BY195" i="2"/>
  <c r="CD195" i="2"/>
  <c r="AI195" i="2"/>
  <c r="BI195" i="2"/>
  <c r="K195" i="2"/>
  <c r="P195" i="2" s="1"/>
  <c r="BW194" i="2"/>
  <c r="CH194" i="2" s="1"/>
  <c r="BH195" i="2"/>
  <c r="F196" i="2"/>
  <c r="AN195" i="2"/>
  <c r="CC195" i="2"/>
  <c r="AS195" i="2"/>
  <c r="BX195" i="2"/>
  <c r="BN195" i="2"/>
  <c r="BO195" i="2"/>
  <c r="CG195" i="2" l="1"/>
  <c r="CJ195" i="2"/>
  <c r="CI195" i="2"/>
  <c r="AA196" i="2"/>
  <c r="AB196" i="2"/>
  <c r="Z196" i="2"/>
  <c r="AC196" i="2"/>
  <c r="BU195" i="2"/>
  <c r="M196" i="2" s="1"/>
  <c r="AG196" i="2"/>
  <c r="BF196" i="2"/>
  <c r="H197" i="2" s="1"/>
  <c r="AV196" i="2"/>
  <c r="AL196" i="2"/>
  <c r="BA196" i="2"/>
  <c r="AQ196" i="2"/>
  <c r="W196" i="2"/>
  <c r="BG196" i="2"/>
  <c r="I197" i="2" s="1"/>
  <c r="AR196" i="2"/>
  <c r="X196" i="2"/>
  <c r="AM196" i="2"/>
  <c r="BB196" i="2"/>
  <c r="AH196" i="2"/>
  <c r="AW196" i="2"/>
  <c r="BV195" i="2"/>
  <c r="BM195" i="2"/>
  <c r="BR195" i="2" s="1"/>
  <c r="J196" i="2"/>
  <c r="O195" i="2"/>
  <c r="R196" i="2" l="1"/>
  <c r="CM195" i="2"/>
  <c r="AZ196" i="2"/>
  <c r="AP196" i="2"/>
  <c r="BT195" i="2"/>
  <c r="L196" i="2" s="1"/>
  <c r="Q196" i="2" s="1"/>
  <c r="BE196" i="2"/>
  <c r="G197" i="2" s="1"/>
  <c r="AK196" i="2"/>
  <c r="V196" i="2"/>
  <c r="AU196" i="2"/>
  <c r="AF196" i="2"/>
  <c r="CE196" i="2"/>
  <c r="BK196" i="2"/>
  <c r="BZ196" i="2"/>
  <c r="CF196" i="2"/>
  <c r="BL196" i="2"/>
  <c r="T195" i="2"/>
  <c r="AY196" i="2"/>
  <c r="AO196" i="2"/>
  <c r="AT196" i="2"/>
  <c r="U196" i="2"/>
  <c r="BD196" i="2"/>
  <c r="AE196" i="2"/>
  <c r="AJ196" i="2"/>
  <c r="BS195" i="2"/>
  <c r="CA196" i="2"/>
  <c r="N196" i="2"/>
  <c r="S196" i="2" s="1"/>
  <c r="BQ196" i="2"/>
  <c r="BP196" i="2"/>
  <c r="CK196" i="2" l="1"/>
  <c r="CL196" i="2"/>
  <c r="Y196" i="2"/>
  <c r="CD196" i="2"/>
  <c r="BC196" i="2"/>
  <c r="BJ196" i="2"/>
  <c r="AX196" i="2"/>
  <c r="BY196" i="2"/>
  <c r="AB197" i="2"/>
  <c r="BW195" i="2"/>
  <c r="CH195" i="2" s="1"/>
  <c r="K196" i="2"/>
  <c r="P196" i="2" s="1"/>
  <c r="BH196" i="2"/>
  <c r="F197" i="2"/>
  <c r="BX196" i="2"/>
  <c r="AS196" i="2"/>
  <c r="AD196" i="2"/>
  <c r="AN196" i="2"/>
  <c r="CC196" i="2"/>
  <c r="BI196" i="2"/>
  <c r="AI196" i="2"/>
  <c r="BO196" i="2"/>
  <c r="BN196" i="2"/>
  <c r="CG196" i="2" l="1"/>
  <c r="CI196" i="2"/>
  <c r="CJ196" i="2"/>
  <c r="AA197" i="2"/>
  <c r="AC197" i="2"/>
  <c r="Z197" i="2"/>
  <c r="V197" i="2"/>
  <c r="BV196" i="2"/>
  <c r="N197" i="2" s="1"/>
  <c r="X197" i="2"/>
  <c r="BG197" i="2"/>
  <c r="I198" i="2" s="1"/>
  <c r="AW197" i="2"/>
  <c r="AH197" i="2"/>
  <c r="AR197" i="2"/>
  <c r="AM197" i="2"/>
  <c r="BB197" i="2"/>
  <c r="AP197" i="2"/>
  <c r="BT196" i="2"/>
  <c r="L197" i="2" s="1"/>
  <c r="AK197" i="2"/>
  <c r="AU197" i="2"/>
  <c r="AF197" i="2"/>
  <c r="AZ197" i="2"/>
  <c r="BE197" i="2"/>
  <c r="G198" i="2" s="1"/>
  <c r="BF197" i="2"/>
  <c r="H198" i="2" s="1"/>
  <c r="BA197" i="2"/>
  <c r="AG197" i="2"/>
  <c r="W197" i="2"/>
  <c r="AL197" i="2"/>
  <c r="AQ197" i="2"/>
  <c r="AV197" i="2"/>
  <c r="BU196" i="2"/>
  <c r="BM196" i="2"/>
  <c r="BR196" i="2" s="1"/>
  <c r="J197" i="2"/>
  <c r="O196" i="2"/>
  <c r="S197" i="2" l="1"/>
  <c r="Q197" i="2"/>
  <c r="CM196" i="2"/>
  <c r="CA197" i="2"/>
  <c r="BL197" i="2"/>
  <c r="CF197" i="2"/>
  <c r="BZ197" i="2"/>
  <c r="CD197" i="2"/>
  <c r="BY197" i="2"/>
  <c r="BJ197" i="2"/>
  <c r="T196" i="2"/>
  <c r="U197" i="2"/>
  <c r="Y197" i="2" s="1"/>
  <c r="AJ197" i="2"/>
  <c r="AO197" i="2"/>
  <c r="BD197" i="2"/>
  <c r="AT197" i="2"/>
  <c r="AX197" i="2" s="1"/>
  <c r="AY197" i="2"/>
  <c r="BC197" i="2" s="1"/>
  <c r="AE197" i="2"/>
  <c r="BS196" i="2"/>
  <c r="CE197" i="2"/>
  <c r="BK197" i="2"/>
  <c r="M197" i="2"/>
  <c r="R197" i="2" s="1"/>
  <c r="BP197" i="2"/>
  <c r="BQ197" i="2"/>
  <c r="BO197" i="2"/>
  <c r="CK197" i="2" l="1"/>
  <c r="CJ197" i="2"/>
  <c r="CL197" i="2"/>
  <c r="AC198" i="2"/>
  <c r="AD197" i="2"/>
  <c r="AN197" i="2"/>
  <c r="CC197" i="2"/>
  <c r="CG197" i="2" s="1"/>
  <c r="K197" i="2"/>
  <c r="P197" i="2" s="1"/>
  <c r="BW196" i="2"/>
  <c r="CH196" i="2" s="1"/>
  <c r="BH197" i="2"/>
  <c r="F198" i="2"/>
  <c r="BI197" i="2"/>
  <c r="AI197" i="2"/>
  <c r="BX197" i="2"/>
  <c r="AS197" i="2"/>
  <c r="BN197" i="2"/>
  <c r="CI197" i="2" l="1"/>
  <c r="CM197" i="2" s="1"/>
  <c r="Z198" i="2"/>
  <c r="AA198" i="2"/>
  <c r="AB198" i="2"/>
  <c r="BU197" i="2"/>
  <c r="M198" i="2" s="1"/>
  <c r="AP198" i="2"/>
  <c r="W198" i="2"/>
  <c r="AL198" i="2"/>
  <c r="AG198" i="2"/>
  <c r="BF198" i="2"/>
  <c r="H199" i="2" s="1"/>
  <c r="BA198" i="2"/>
  <c r="AQ198" i="2"/>
  <c r="AV198" i="2"/>
  <c r="BE198" i="2"/>
  <c r="G199" i="2" s="1"/>
  <c r="BT197" i="2"/>
  <c r="L198" i="2" s="1"/>
  <c r="AZ198" i="2"/>
  <c r="V198" i="2"/>
  <c r="AF198" i="2"/>
  <c r="AK198" i="2"/>
  <c r="AU198" i="2"/>
  <c r="BM197" i="2"/>
  <c r="BR197" i="2" s="1"/>
  <c r="J198" i="2"/>
  <c r="O197" i="2"/>
  <c r="AR198" i="2"/>
  <c r="BB198" i="2"/>
  <c r="X198" i="2"/>
  <c r="BG198" i="2"/>
  <c r="I199" i="2" s="1"/>
  <c r="AM198" i="2"/>
  <c r="AW198" i="2"/>
  <c r="AH198" i="2"/>
  <c r="BV197" i="2"/>
  <c r="R198" i="2" l="1"/>
  <c r="Q198" i="2"/>
  <c r="BZ198" i="2"/>
  <c r="CD198" i="2"/>
  <c r="CE198" i="2"/>
  <c r="BY198" i="2"/>
  <c r="BK198" i="2"/>
  <c r="BJ198" i="2"/>
  <c r="BL198" i="2"/>
  <c r="CF198" i="2"/>
  <c r="T197" i="2"/>
  <c r="AT198" i="2"/>
  <c r="AX198" i="2" s="1"/>
  <c r="U198" i="2"/>
  <c r="Y198" i="2" s="1"/>
  <c r="AJ198" i="2"/>
  <c r="AO198" i="2"/>
  <c r="AE198" i="2"/>
  <c r="BD198" i="2"/>
  <c r="AY198" i="2"/>
  <c r="BC198" i="2" s="1"/>
  <c r="BS197" i="2"/>
  <c r="N198" i="2"/>
  <c r="S198" i="2" s="1"/>
  <c r="CA198" i="2"/>
  <c r="BO198" i="2"/>
  <c r="BP198" i="2"/>
  <c r="BQ198" i="2"/>
  <c r="CJ198" i="2" l="1"/>
  <c r="CL198" i="2"/>
  <c r="CK198" i="2"/>
  <c r="AB199" i="2"/>
  <c r="BI198" i="2"/>
  <c r="AI198" i="2"/>
  <c r="BW197" i="2"/>
  <c r="CH197" i="2" s="1"/>
  <c r="K198" i="2"/>
  <c r="P198" i="2" s="1"/>
  <c r="BX198" i="2"/>
  <c r="AS198" i="2"/>
  <c r="AD198" i="2"/>
  <c r="AN198" i="2"/>
  <c r="CC198" i="2"/>
  <c r="CG198" i="2" s="1"/>
  <c r="BH198" i="2"/>
  <c r="F199" i="2"/>
  <c r="BN198" i="2"/>
  <c r="CI198" i="2" l="1"/>
  <c r="CM198" i="2" s="1"/>
  <c r="Z199" i="2"/>
  <c r="AA199" i="2"/>
  <c r="AC199" i="2"/>
  <c r="BB199" i="2"/>
  <c r="AK199" i="2"/>
  <c r="BV198" i="2"/>
  <c r="N199" i="2" s="1"/>
  <c r="BT198" i="2"/>
  <c r="L199" i="2" s="1"/>
  <c r="V199" i="2"/>
  <c r="AF199" i="2"/>
  <c r="BE199" i="2"/>
  <c r="G200" i="2" s="1"/>
  <c r="AP199" i="2"/>
  <c r="AZ199" i="2"/>
  <c r="AU199" i="2"/>
  <c r="AM199" i="2"/>
  <c r="BG199" i="2"/>
  <c r="I200" i="2" s="1"/>
  <c r="AR199" i="2"/>
  <c r="X199" i="2"/>
  <c r="AW199" i="2"/>
  <c r="AH199" i="2"/>
  <c r="BF199" i="2"/>
  <c r="H200" i="2" s="1"/>
  <c r="AL199" i="2"/>
  <c r="AQ199" i="2"/>
  <c r="AG199" i="2"/>
  <c r="BA199" i="2"/>
  <c r="AV199" i="2"/>
  <c r="W199" i="2"/>
  <c r="BU198" i="2"/>
  <c r="O198" i="2"/>
  <c r="BM198" i="2"/>
  <c r="BR198" i="2" s="1"/>
  <c r="J199" i="2"/>
  <c r="S199" i="2" l="1"/>
  <c r="Q199" i="2"/>
  <c r="CD199" i="2"/>
  <c r="BL199" i="2"/>
  <c r="BY199" i="2"/>
  <c r="BJ199" i="2"/>
  <c r="CA199" i="2"/>
  <c r="CF199" i="2"/>
  <c r="T198" i="2"/>
  <c r="U199" i="2"/>
  <c r="Y199" i="2" s="1"/>
  <c r="AO199" i="2"/>
  <c r="AD199" i="2"/>
  <c r="AY199" i="2"/>
  <c r="BC199" i="2" s="1"/>
  <c r="AE199" i="2"/>
  <c r="AJ199" i="2"/>
  <c r="AT199" i="2"/>
  <c r="AX199" i="2" s="1"/>
  <c r="BD199" i="2"/>
  <c r="BS198" i="2"/>
  <c r="BK199" i="2"/>
  <c r="BZ199" i="2"/>
  <c r="M199" i="2"/>
  <c r="R199" i="2" s="1"/>
  <c r="CE199" i="2"/>
  <c r="BP199" i="2"/>
  <c r="BO199" i="2"/>
  <c r="BQ199" i="2"/>
  <c r="CJ199" i="2" l="1"/>
  <c r="CL199" i="2"/>
  <c r="CK199" i="2"/>
  <c r="BI199" i="2"/>
  <c r="AI199" i="2"/>
  <c r="K199" i="2"/>
  <c r="P199" i="2" s="1"/>
  <c r="BW198" i="2"/>
  <c r="CH198" i="2" s="1"/>
  <c r="BH199" i="2"/>
  <c r="F200" i="2"/>
  <c r="AN199" i="2"/>
  <c r="CC199" i="2"/>
  <c r="CG199" i="2" s="1"/>
  <c r="AS199" i="2"/>
  <c r="BX199" i="2"/>
  <c r="BN199" i="2"/>
  <c r="CI199" i="2" l="1"/>
  <c r="CM199" i="2" s="1"/>
  <c r="AA200" i="2"/>
  <c r="AB200" i="2"/>
  <c r="Z200" i="2"/>
  <c r="AC200" i="2"/>
  <c r="BU199" i="2"/>
  <c r="M200" i="2" s="1"/>
  <c r="BE200" i="2"/>
  <c r="G201" i="2" s="1"/>
  <c r="X200" i="2"/>
  <c r="V200" i="2"/>
  <c r="AK200" i="2"/>
  <c r="BT199" i="2"/>
  <c r="L200" i="2" s="1"/>
  <c r="AP200" i="2"/>
  <c r="AU200" i="2"/>
  <c r="BF200" i="2"/>
  <c r="H201" i="2" s="1"/>
  <c r="AL200" i="2"/>
  <c r="AQ200" i="2"/>
  <c r="BA200" i="2"/>
  <c r="W200" i="2"/>
  <c r="AZ200" i="2"/>
  <c r="AF200" i="2"/>
  <c r="AG200" i="2"/>
  <c r="AV200" i="2"/>
  <c r="BV199" i="2"/>
  <c r="N200" i="2" s="1"/>
  <c r="AM200" i="2"/>
  <c r="BG200" i="2"/>
  <c r="I201" i="2" s="1"/>
  <c r="AH200" i="2"/>
  <c r="BB200" i="2"/>
  <c r="AW200" i="2"/>
  <c r="AR200" i="2"/>
  <c r="BM199" i="2"/>
  <c r="BR199" i="2" s="1"/>
  <c r="J200" i="2"/>
  <c r="O199" i="2"/>
  <c r="S200" i="2" l="1"/>
  <c r="R200" i="2"/>
  <c r="Q200" i="2"/>
  <c r="CE200" i="2"/>
  <c r="CD200" i="2"/>
  <c r="BY200" i="2"/>
  <c r="BK200" i="2"/>
  <c r="BZ200" i="2"/>
  <c r="BJ200" i="2"/>
  <c r="CF200" i="2"/>
  <c r="BL200" i="2"/>
  <c r="CA200" i="2"/>
  <c r="T199" i="2"/>
  <c r="AY200" i="2"/>
  <c r="BC200" i="2" s="1"/>
  <c r="BD200" i="2"/>
  <c r="AO200" i="2"/>
  <c r="U200" i="2"/>
  <c r="Y200" i="2" s="1"/>
  <c r="AE200" i="2"/>
  <c r="AJ200" i="2"/>
  <c r="AT200" i="2"/>
  <c r="AX200" i="2" s="1"/>
  <c r="BS199" i="2"/>
  <c r="BO200" i="2"/>
  <c r="BP200" i="2"/>
  <c r="BQ200" i="2"/>
  <c r="CL200" i="2" l="1"/>
  <c r="CK200" i="2"/>
  <c r="CJ200" i="2"/>
  <c r="AB201" i="2"/>
  <c r="BB201" i="2"/>
  <c r="BW199" i="2"/>
  <c r="CH199" i="2" s="1"/>
  <c r="K200" i="2"/>
  <c r="P200" i="2" s="1"/>
  <c r="BX200" i="2"/>
  <c r="AS200" i="2"/>
  <c r="AN200" i="2"/>
  <c r="CC200" i="2"/>
  <c r="CG200" i="2" s="1"/>
  <c r="BH200" i="2"/>
  <c r="F201" i="2"/>
  <c r="BI200" i="2"/>
  <c r="AI200" i="2"/>
  <c r="AD200" i="2"/>
  <c r="BN200" i="2"/>
  <c r="CI200" i="2" l="1"/>
  <c r="CM200" i="2" s="1"/>
  <c r="AA201" i="2"/>
  <c r="AC201" i="2"/>
  <c r="Z201" i="2"/>
  <c r="BG201" i="2"/>
  <c r="I202" i="2" s="1"/>
  <c r="AF201" i="2"/>
  <c r="AH201" i="2"/>
  <c r="BV200" i="2"/>
  <c r="N201" i="2" s="1"/>
  <c r="AW201" i="2"/>
  <c r="AM201" i="2"/>
  <c r="X201" i="2"/>
  <c r="AR201" i="2"/>
  <c r="AZ201" i="2"/>
  <c r="AU201" i="2"/>
  <c r="BT200" i="2"/>
  <c r="L201" i="2" s="1"/>
  <c r="AK201" i="2"/>
  <c r="BE201" i="2"/>
  <c r="G202" i="2" s="1"/>
  <c r="AP201" i="2"/>
  <c r="V201" i="2"/>
  <c r="BA201" i="2"/>
  <c r="BF201" i="2"/>
  <c r="H202" i="2" s="1"/>
  <c r="AG201" i="2"/>
  <c r="AQ201" i="2"/>
  <c r="AV201" i="2"/>
  <c r="AL201" i="2"/>
  <c r="W201" i="2"/>
  <c r="BU200" i="2"/>
  <c r="J201" i="2"/>
  <c r="O200" i="2"/>
  <c r="BM200" i="2"/>
  <c r="BR200" i="2" s="1"/>
  <c r="S201" i="2" l="1"/>
  <c r="Q201" i="2"/>
  <c r="CA201" i="2"/>
  <c r="BL201" i="2"/>
  <c r="CF201" i="2"/>
  <c r="BJ201" i="2"/>
  <c r="BY201" i="2"/>
  <c r="CD201" i="2"/>
  <c r="CE201" i="2"/>
  <c r="BZ201" i="2"/>
  <c r="T200" i="2"/>
  <c r="AD201" i="2"/>
  <c r="BD201" i="2"/>
  <c r="AE201" i="2"/>
  <c r="AJ201" i="2"/>
  <c r="AT201" i="2"/>
  <c r="AX201" i="2" s="1"/>
  <c r="U201" i="2"/>
  <c r="Y201" i="2" s="1"/>
  <c r="AO201" i="2"/>
  <c r="AY201" i="2"/>
  <c r="BC201" i="2" s="1"/>
  <c r="BS200" i="2"/>
  <c r="M201" i="2"/>
  <c r="R201" i="2" s="1"/>
  <c r="BK201" i="2"/>
  <c r="BO201" i="2"/>
  <c r="BP201" i="2"/>
  <c r="BQ201" i="2"/>
  <c r="CL201" i="2" l="1"/>
  <c r="CK201" i="2"/>
  <c r="CJ201" i="2"/>
  <c r="AS201" i="2"/>
  <c r="BX201" i="2"/>
  <c r="AI201" i="2"/>
  <c r="BI201" i="2"/>
  <c r="BH201" i="2"/>
  <c r="F202" i="2"/>
  <c r="BW200" i="2"/>
  <c r="CH200" i="2" s="1"/>
  <c r="K201" i="2"/>
  <c r="P201" i="2" s="1"/>
  <c r="AN201" i="2"/>
  <c r="CC201" i="2"/>
  <c r="CG201" i="2" s="1"/>
  <c r="BN201" i="2"/>
  <c r="CI201" i="2" l="1"/>
  <c r="CM201" i="2" s="1"/>
  <c r="AP202" i="2"/>
  <c r="Z202" i="2"/>
  <c r="AB202" i="2"/>
  <c r="AC202" i="2"/>
  <c r="AA202" i="2"/>
  <c r="BU201" i="2"/>
  <c r="M202" i="2" s="1"/>
  <c r="AK202" i="2"/>
  <c r="BA202" i="2"/>
  <c r="AL202" i="2"/>
  <c r="BF202" i="2"/>
  <c r="H203" i="2" s="1"/>
  <c r="AV202" i="2"/>
  <c r="AG202" i="2"/>
  <c r="W202" i="2"/>
  <c r="AQ202" i="2"/>
  <c r="BT201" i="2"/>
  <c r="L202" i="2" s="1"/>
  <c r="BE202" i="2"/>
  <c r="G203" i="2" s="1"/>
  <c r="AF202" i="2"/>
  <c r="AZ202" i="2"/>
  <c r="BG202" i="2"/>
  <c r="I203" i="2" s="1"/>
  <c r="BV201" i="2"/>
  <c r="N202" i="2" s="1"/>
  <c r="X202" i="2"/>
  <c r="AR202" i="2"/>
  <c r="AW202" i="2"/>
  <c r="AM202" i="2"/>
  <c r="AH202" i="2"/>
  <c r="BB202" i="2"/>
  <c r="O201" i="2"/>
  <c r="J202" i="2"/>
  <c r="BM201" i="2"/>
  <c r="BR201" i="2" s="1"/>
  <c r="S202" i="2" l="1"/>
  <c r="R202" i="2"/>
  <c r="Q202" i="2"/>
  <c r="V202" i="2"/>
  <c r="AU202" i="2"/>
  <c r="CD202" i="2" s="1"/>
  <c r="BZ202" i="2"/>
  <c r="BK202" i="2"/>
  <c r="BY202" i="2"/>
  <c r="CE202" i="2"/>
  <c r="BL202" i="2"/>
  <c r="CA202" i="2"/>
  <c r="CF202" i="2"/>
  <c r="T201" i="2"/>
  <c r="U202" i="2"/>
  <c r="AY202" i="2"/>
  <c r="BC202" i="2" s="1"/>
  <c r="AE202" i="2"/>
  <c r="BD202" i="2"/>
  <c r="AO202" i="2"/>
  <c r="AT202" i="2"/>
  <c r="AJ202" i="2"/>
  <c r="BS201" i="2"/>
  <c r="BQ202" i="2"/>
  <c r="BP202" i="2"/>
  <c r="CK202" i="2" l="1"/>
  <c r="CL202" i="2"/>
  <c r="AX202" i="2"/>
  <c r="Y202" i="2"/>
  <c r="BJ202" i="2"/>
  <c r="AB203" i="2"/>
  <c r="AS202" i="2"/>
  <c r="BX202" i="2"/>
  <c r="BW201" i="2"/>
  <c r="CH201" i="2" s="1"/>
  <c r="K202" i="2"/>
  <c r="P202" i="2" s="1"/>
  <c r="AN202" i="2"/>
  <c r="CC202" i="2"/>
  <c r="CG202" i="2" s="1"/>
  <c r="BH202" i="2"/>
  <c r="F203" i="2"/>
  <c r="AD202" i="2"/>
  <c r="BI202" i="2"/>
  <c r="AI202" i="2"/>
  <c r="BO202" i="2"/>
  <c r="BN202" i="2"/>
  <c r="CJ202" i="2" l="1"/>
  <c r="CI202" i="2"/>
  <c r="AZ203" i="2"/>
  <c r="Z203" i="2"/>
  <c r="AC203" i="2"/>
  <c r="AK203" i="2"/>
  <c r="AR203" i="2"/>
  <c r="BV202" i="2"/>
  <c r="N203" i="2" s="1"/>
  <c r="BG203" i="2"/>
  <c r="I204" i="2" s="1"/>
  <c r="AW203" i="2"/>
  <c r="AM203" i="2"/>
  <c r="AH203" i="2"/>
  <c r="BB203" i="2"/>
  <c r="X203" i="2"/>
  <c r="BT202" i="2"/>
  <c r="L203" i="2" s="1"/>
  <c r="AF203" i="2"/>
  <c r="AU203" i="2"/>
  <c r="BM202" i="2"/>
  <c r="BR202" i="2" s="1"/>
  <c r="AQ203" i="2"/>
  <c r="BA203" i="2"/>
  <c r="BF203" i="2"/>
  <c r="H204" i="2" s="1"/>
  <c r="AL203" i="2"/>
  <c r="W203" i="2"/>
  <c r="AV203" i="2"/>
  <c r="AG203" i="2"/>
  <c r="BU202" i="2"/>
  <c r="J203" i="2"/>
  <c r="O202" i="2"/>
  <c r="CM202" i="2" l="1"/>
  <c r="AP203" i="2"/>
  <c r="CD203" i="2" s="1"/>
  <c r="V203" i="2"/>
  <c r="BE203" i="2"/>
  <c r="G204" i="2" s="1"/>
  <c r="AA203" i="2"/>
  <c r="Q203" i="2" s="1"/>
  <c r="CA203" i="2"/>
  <c r="CF203" i="2"/>
  <c r="BL203" i="2"/>
  <c r="BJ203" i="2"/>
  <c r="CE203" i="2"/>
  <c r="BZ203" i="2"/>
  <c r="T202" i="2"/>
  <c r="AJ203" i="2"/>
  <c r="BD203" i="2"/>
  <c r="AY203" i="2"/>
  <c r="BC203" i="2" s="1"/>
  <c r="AE203" i="2"/>
  <c r="AT203" i="2"/>
  <c r="AX203" i="2" s="1"/>
  <c r="U203" i="2"/>
  <c r="AO203" i="2"/>
  <c r="BS202" i="2"/>
  <c r="BK203" i="2"/>
  <c r="M203" i="2"/>
  <c r="BO203" i="2"/>
  <c r="BP203" i="2"/>
  <c r="BQ203" i="2"/>
  <c r="S203" i="2" l="1"/>
  <c r="R203" i="2"/>
  <c r="CJ203" i="2"/>
  <c r="CK203" i="2"/>
  <c r="CL203" i="2"/>
  <c r="Y203" i="2"/>
  <c r="AD203" i="2"/>
  <c r="BY203" i="2"/>
  <c r="AN203" i="2"/>
  <c r="CC203" i="2"/>
  <c r="CG203" i="2" s="1"/>
  <c r="BW202" i="2"/>
  <c r="CH202" i="2" s="1"/>
  <c r="K203" i="2"/>
  <c r="P203" i="2" s="1"/>
  <c r="BI203" i="2"/>
  <c r="AI203" i="2"/>
  <c r="AS203" i="2"/>
  <c r="BX203" i="2"/>
  <c r="BH203" i="2"/>
  <c r="F204" i="2"/>
  <c r="BN203" i="2"/>
  <c r="CI203" i="2" l="1"/>
  <c r="CM203" i="2" s="1"/>
  <c r="BE204" i="2"/>
  <c r="G205" i="2" s="1"/>
  <c r="AB204" i="2"/>
  <c r="Z204" i="2"/>
  <c r="AC204" i="2"/>
  <c r="AA204" i="2"/>
  <c r="BU203" i="2"/>
  <c r="M204" i="2" s="1"/>
  <c r="BF204" i="2"/>
  <c r="H205" i="2" s="1"/>
  <c r="BA204" i="2"/>
  <c r="W204" i="2"/>
  <c r="AF204" i="2"/>
  <c r="AQ204" i="2"/>
  <c r="AV204" i="2"/>
  <c r="BT203" i="2"/>
  <c r="L204" i="2" s="1"/>
  <c r="AG204" i="2"/>
  <c r="AL204" i="2"/>
  <c r="BM203" i="2"/>
  <c r="BR203" i="2" s="1"/>
  <c r="AM204" i="2"/>
  <c r="AR204" i="2"/>
  <c r="BB204" i="2"/>
  <c r="BG204" i="2"/>
  <c r="I205" i="2" s="1"/>
  <c r="X204" i="2"/>
  <c r="AH204" i="2"/>
  <c r="AW204" i="2"/>
  <c r="BV203" i="2"/>
  <c r="O203" i="2"/>
  <c r="J204" i="2"/>
  <c r="R204" i="2" l="1"/>
  <c r="Q204" i="2"/>
  <c r="AU204" i="2"/>
  <c r="AZ204" i="2"/>
  <c r="AP204" i="2"/>
  <c r="AK204" i="2"/>
  <c r="V204" i="2"/>
  <c r="BZ204" i="2"/>
  <c r="CE204" i="2"/>
  <c r="BK204" i="2"/>
  <c r="CA204" i="2"/>
  <c r="BL204" i="2"/>
  <c r="N204" i="2"/>
  <c r="S204" i="2" s="1"/>
  <c r="CF204" i="2"/>
  <c r="T203" i="2"/>
  <c r="AO204" i="2"/>
  <c r="AJ204" i="2"/>
  <c r="BD204" i="2"/>
  <c r="AE204" i="2"/>
  <c r="AT204" i="2"/>
  <c r="AY204" i="2"/>
  <c r="U204" i="2"/>
  <c r="BS203" i="2"/>
  <c r="BP204" i="2"/>
  <c r="BQ204" i="2"/>
  <c r="CL204" i="2" l="1"/>
  <c r="CK204" i="2"/>
  <c r="BC204" i="2"/>
  <c r="AX204" i="2"/>
  <c r="Y204" i="2"/>
  <c r="BJ204" i="2"/>
  <c r="BY204" i="2"/>
  <c r="CD204" i="2"/>
  <c r="AB205" i="2"/>
  <c r="AN204" i="2"/>
  <c r="CC204" i="2"/>
  <c r="BW203" i="2"/>
  <c r="CH203" i="2" s="1"/>
  <c r="K204" i="2"/>
  <c r="P204" i="2" s="1"/>
  <c r="AS204" i="2"/>
  <c r="BX204" i="2"/>
  <c r="BI204" i="2"/>
  <c r="AI204" i="2"/>
  <c r="AD204" i="2"/>
  <c r="BH204" i="2"/>
  <c r="F205" i="2"/>
  <c r="BO204" i="2"/>
  <c r="BN204" i="2"/>
  <c r="CG204" i="2" l="1"/>
  <c r="CJ204" i="2"/>
  <c r="CI204" i="2"/>
  <c r="BT204" i="2"/>
  <c r="L205" i="2" s="1"/>
  <c r="Z205" i="2"/>
  <c r="AC205" i="2"/>
  <c r="AZ205" i="2"/>
  <c r="AF205" i="2"/>
  <c r="AU205" i="2"/>
  <c r="V205" i="2"/>
  <c r="AP205" i="2"/>
  <c r="J205" i="2"/>
  <c r="BM204" i="2"/>
  <c r="BR204" i="2" s="1"/>
  <c r="O204" i="2"/>
  <c r="AM205" i="2"/>
  <c r="BB205" i="2"/>
  <c r="BG205" i="2"/>
  <c r="I206" i="2" s="1"/>
  <c r="AH205" i="2"/>
  <c r="AW205" i="2"/>
  <c r="AR205" i="2"/>
  <c r="X205" i="2"/>
  <c r="BV204" i="2"/>
  <c r="AV205" i="2"/>
  <c r="BF205" i="2"/>
  <c r="H206" i="2" s="1"/>
  <c r="AQ205" i="2"/>
  <c r="BA205" i="2"/>
  <c r="AL205" i="2"/>
  <c r="W205" i="2"/>
  <c r="AG205" i="2"/>
  <c r="BU204" i="2"/>
  <c r="CM204" i="2" l="1"/>
  <c r="BE205" i="2"/>
  <c r="G206" i="2" s="1"/>
  <c r="AA205" i="2"/>
  <c r="AD205" i="2" s="1"/>
  <c r="AK205" i="2"/>
  <c r="CD205" i="2" s="1"/>
  <c r="BJ205" i="2"/>
  <c r="BK205" i="2"/>
  <c r="CA205" i="2"/>
  <c r="CE205" i="2"/>
  <c r="BZ205" i="2"/>
  <c r="M205" i="2"/>
  <c r="N205" i="2"/>
  <c r="CF205" i="2"/>
  <c r="BL205" i="2"/>
  <c r="T204" i="2"/>
  <c r="AJ205" i="2"/>
  <c r="U205" i="2"/>
  <c r="Y205" i="2" s="1"/>
  <c r="AE205" i="2"/>
  <c r="AY205" i="2"/>
  <c r="BC205" i="2" s="1"/>
  <c r="AO205" i="2"/>
  <c r="BD205" i="2"/>
  <c r="AT205" i="2"/>
  <c r="AX205" i="2" s="1"/>
  <c r="BS204" i="2"/>
  <c r="BO205" i="2"/>
  <c r="BP205" i="2"/>
  <c r="BQ205" i="2"/>
  <c r="S205" i="2" l="1"/>
  <c r="R205" i="2"/>
  <c r="Q205" i="2"/>
  <c r="CL205" i="2"/>
  <c r="CJ205" i="2"/>
  <c r="CK205" i="2"/>
  <c r="BY205" i="2"/>
  <c r="BH205" i="2"/>
  <c r="F206" i="2"/>
  <c r="BI205" i="2"/>
  <c r="AI205" i="2"/>
  <c r="AS205" i="2"/>
  <c r="BX205" i="2"/>
  <c r="BW204" i="2"/>
  <c r="CH204" i="2" s="1"/>
  <c r="K205" i="2"/>
  <c r="P205" i="2" s="1"/>
  <c r="AN205" i="2"/>
  <c r="CC205" i="2"/>
  <c r="CG205" i="2" s="1"/>
  <c r="BN205" i="2"/>
  <c r="CI205" i="2" l="1"/>
  <c r="CM205" i="2" s="1"/>
  <c r="Z206" i="2"/>
  <c r="AA206" i="2"/>
  <c r="AC206" i="2"/>
  <c r="AB206" i="2"/>
  <c r="BE206" i="2"/>
  <c r="G207" i="2" s="1"/>
  <c r="AF206" i="2"/>
  <c r="AK206" i="2"/>
  <c r="AP206" i="2"/>
  <c r="V206" i="2"/>
  <c r="AU206" i="2"/>
  <c r="AZ206" i="2"/>
  <c r="BT205" i="2"/>
  <c r="O205" i="2"/>
  <c r="BM205" i="2"/>
  <c r="BR205" i="2" s="1"/>
  <c r="AM206" i="2"/>
  <c r="BG206" i="2"/>
  <c r="I207" i="2" s="1"/>
  <c r="AH206" i="2"/>
  <c r="X206" i="2"/>
  <c r="BB206" i="2"/>
  <c r="AW206" i="2"/>
  <c r="AR206" i="2"/>
  <c r="BV205" i="2"/>
  <c r="J206" i="2"/>
  <c r="AG206" i="2"/>
  <c r="BA206" i="2"/>
  <c r="BF206" i="2"/>
  <c r="H207" i="2" s="1"/>
  <c r="W206" i="2"/>
  <c r="AQ206" i="2"/>
  <c r="AV206" i="2"/>
  <c r="AL206" i="2"/>
  <c r="BU205" i="2"/>
  <c r="CE206" i="2" l="1"/>
  <c r="CA206" i="2"/>
  <c r="BZ206" i="2"/>
  <c r="BY206" i="2"/>
  <c r="M206" i="2"/>
  <c r="R206" i="2" s="1"/>
  <c r="BK206" i="2"/>
  <c r="CD206" i="2"/>
  <c r="N206" i="2"/>
  <c r="S206" i="2" s="1"/>
  <c r="CF206" i="2"/>
  <c r="T205" i="2"/>
  <c r="AE206" i="2"/>
  <c r="BD206" i="2"/>
  <c r="AJ206" i="2"/>
  <c r="AO206" i="2"/>
  <c r="AT206" i="2"/>
  <c r="AX206" i="2" s="1"/>
  <c r="U206" i="2"/>
  <c r="Y206" i="2" s="1"/>
  <c r="AY206" i="2"/>
  <c r="BC206" i="2" s="1"/>
  <c r="BS205" i="2"/>
  <c r="BJ206" i="2"/>
  <c r="BL206" i="2"/>
  <c r="L206" i="2"/>
  <c r="Q206" i="2" s="1"/>
  <c r="BP206" i="2"/>
  <c r="BO206" i="2"/>
  <c r="BQ206" i="2"/>
  <c r="CL206" i="2" l="1"/>
  <c r="CJ206" i="2"/>
  <c r="CK206" i="2"/>
  <c r="BW205" i="2"/>
  <c r="CH205" i="2" s="1"/>
  <c r="K206" i="2"/>
  <c r="P206" i="2" s="1"/>
  <c r="AS206" i="2"/>
  <c r="BX206" i="2"/>
  <c r="AI206" i="2"/>
  <c r="BI206" i="2"/>
  <c r="AD206" i="2"/>
  <c r="AN206" i="2"/>
  <c r="CC206" i="2"/>
  <c r="CG206" i="2" s="1"/>
  <c r="BH206" i="2"/>
  <c r="F207" i="2"/>
  <c r="BN206" i="2"/>
  <c r="CI206" i="2" l="1"/>
  <c r="CM206" i="2" s="1"/>
  <c r="Z207" i="2"/>
  <c r="AA207" i="2"/>
  <c r="AB207" i="2"/>
  <c r="AC207" i="2"/>
  <c r="J207" i="2"/>
  <c r="AF207" i="2"/>
  <c r="AK207" i="2"/>
  <c r="V207" i="2"/>
  <c r="BE207" i="2"/>
  <c r="G208" i="2" s="1"/>
  <c r="AU207" i="2"/>
  <c r="AZ207" i="2"/>
  <c r="AP207" i="2"/>
  <c r="BT206" i="2"/>
  <c r="AR207" i="2"/>
  <c r="AW207" i="2"/>
  <c r="AH207" i="2"/>
  <c r="AM207" i="2"/>
  <c r="BG207" i="2"/>
  <c r="I208" i="2" s="1"/>
  <c r="BB207" i="2"/>
  <c r="X207" i="2"/>
  <c r="BV206" i="2"/>
  <c r="AV207" i="2"/>
  <c r="AQ207" i="2"/>
  <c r="BA207" i="2"/>
  <c r="AG207" i="2"/>
  <c r="AL207" i="2"/>
  <c r="W207" i="2"/>
  <c r="BF207" i="2"/>
  <c r="H208" i="2" s="1"/>
  <c r="BU206" i="2"/>
  <c r="BM206" i="2"/>
  <c r="BR206" i="2" s="1"/>
  <c r="O206" i="2"/>
  <c r="CE207" i="2" l="1"/>
  <c r="CF207" i="2"/>
  <c r="BK207" i="2"/>
  <c r="M207" i="2"/>
  <c r="R207" i="2" s="1"/>
  <c r="CA207" i="2"/>
  <c r="L207" i="2"/>
  <c r="Q207" i="2" s="1"/>
  <c r="BJ207" i="2"/>
  <c r="T206" i="2"/>
  <c r="AD207" i="2"/>
  <c r="AJ207" i="2"/>
  <c r="AE207" i="2"/>
  <c r="AT207" i="2"/>
  <c r="AX207" i="2" s="1"/>
  <c r="AO207" i="2"/>
  <c r="U207" i="2"/>
  <c r="Y207" i="2" s="1"/>
  <c r="AY207" i="2"/>
  <c r="BC207" i="2" s="1"/>
  <c r="BD207" i="2"/>
  <c r="BS206" i="2"/>
  <c r="N207" i="2"/>
  <c r="S207" i="2" s="1"/>
  <c r="BY207" i="2"/>
  <c r="BZ207" i="2"/>
  <c r="BL207" i="2"/>
  <c r="CD207" i="2"/>
  <c r="BP207" i="2"/>
  <c r="BQ207" i="2"/>
  <c r="BO207" i="2"/>
  <c r="CK207" i="2" l="1"/>
  <c r="CJ207" i="2"/>
  <c r="CL207" i="2"/>
  <c r="AH208" i="2"/>
  <c r="AN207" i="2"/>
  <c r="CC207" i="2"/>
  <c r="CG207" i="2" s="1"/>
  <c r="K207" i="2"/>
  <c r="P207" i="2" s="1"/>
  <c r="BW206" i="2"/>
  <c r="CH206" i="2" s="1"/>
  <c r="AS207" i="2"/>
  <c r="BX207" i="2"/>
  <c r="BH207" i="2"/>
  <c r="F208" i="2"/>
  <c r="AI207" i="2"/>
  <c r="BI207" i="2"/>
  <c r="BN207" i="2"/>
  <c r="CI207" i="2" l="1"/>
  <c r="CM207" i="2" s="1"/>
  <c r="AF208" i="2"/>
  <c r="AB208" i="2"/>
  <c r="AC208" i="2"/>
  <c r="Z208" i="2"/>
  <c r="AA208" i="2"/>
  <c r="X208" i="2"/>
  <c r="AW208" i="2"/>
  <c r="BG208" i="2"/>
  <c r="I209" i="2" s="1"/>
  <c r="BV207" i="2"/>
  <c r="N208" i="2" s="1"/>
  <c r="AR208" i="2"/>
  <c r="AM208" i="2"/>
  <c r="BB208" i="2"/>
  <c r="O207" i="2"/>
  <c r="AL208" i="2"/>
  <c r="W208" i="2"/>
  <c r="AQ208" i="2"/>
  <c r="BA208" i="2"/>
  <c r="AG208" i="2"/>
  <c r="BF208" i="2"/>
  <c r="H209" i="2" s="1"/>
  <c r="AV208" i="2"/>
  <c r="BU207" i="2"/>
  <c r="BM207" i="2"/>
  <c r="BR207" i="2" s="1"/>
  <c r="J208" i="2"/>
  <c r="BE208" i="2"/>
  <c r="G209" i="2" s="1"/>
  <c r="AK208" i="2"/>
  <c r="AP208" i="2"/>
  <c r="AZ208" i="2"/>
  <c r="AU208" i="2"/>
  <c r="V208" i="2"/>
  <c r="BT207" i="2"/>
  <c r="S208" i="2" l="1"/>
  <c r="BL208" i="2"/>
  <c r="CF208" i="2"/>
  <c r="CA208" i="2"/>
  <c r="L208" i="2"/>
  <c r="Q208" i="2" s="1"/>
  <c r="BJ208" i="2"/>
  <c r="BY208" i="2"/>
  <c r="BZ208" i="2"/>
  <c r="T207" i="2"/>
  <c r="U208" i="2"/>
  <c r="Y208" i="2" s="1"/>
  <c r="BD208" i="2"/>
  <c r="AE208" i="2"/>
  <c r="AJ208" i="2"/>
  <c r="AY208" i="2"/>
  <c r="BC208" i="2" s="1"/>
  <c r="AD208" i="2"/>
  <c r="AT208" i="2"/>
  <c r="AX208" i="2" s="1"/>
  <c r="AO208" i="2"/>
  <c r="BS207" i="2"/>
  <c r="CD208" i="2"/>
  <c r="M208" i="2"/>
  <c r="R208" i="2" s="1"/>
  <c r="BK208" i="2"/>
  <c r="CE208" i="2"/>
  <c r="BO208" i="2"/>
  <c r="BQ208" i="2"/>
  <c r="BP208" i="2"/>
  <c r="CL208" i="2" l="1"/>
  <c r="CK208" i="2"/>
  <c r="CJ208" i="2"/>
  <c r="BH208" i="2"/>
  <c r="F209" i="2"/>
  <c r="BW207" i="2"/>
  <c r="CH207" i="2" s="1"/>
  <c r="K208" i="2"/>
  <c r="P208" i="2" s="1"/>
  <c r="BX208" i="2"/>
  <c r="AS208" i="2"/>
  <c r="AN208" i="2"/>
  <c r="CC208" i="2"/>
  <c r="CG208" i="2" s="1"/>
  <c r="BI208" i="2"/>
  <c r="AI208" i="2"/>
  <c r="BN208" i="2"/>
  <c r="CI208" i="2" l="1"/>
  <c r="CM208" i="2" s="1"/>
  <c r="AZ209" i="2"/>
  <c r="Z209" i="2"/>
  <c r="AB209" i="2"/>
  <c r="AC209" i="2"/>
  <c r="AA209" i="2"/>
  <c r="AQ209" i="2"/>
  <c r="BB209" i="2"/>
  <c r="BU208" i="2"/>
  <c r="M209" i="2" s="1"/>
  <c r="BF209" i="2"/>
  <c r="H210" i="2" s="1"/>
  <c r="AL209" i="2"/>
  <c r="BA209" i="2"/>
  <c r="AG209" i="2"/>
  <c r="W209" i="2"/>
  <c r="AV209" i="2"/>
  <c r="AH209" i="2"/>
  <c r="AM209" i="2"/>
  <c r="BV208" i="2"/>
  <c r="N209" i="2" s="1"/>
  <c r="BG209" i="2"/>
  <c r="I210" i="2" s="1"/>
  <c r="AR209" i="2"/>
  <c r="X209" i="2"/>
  <c r="AW209" i="2"/>
  <c r="BM208" i="2"/>
  <c r="BR208" i="2" s="1"/>
  <c r="BE209" i="2"/>
  <c r="G210" i="2" s="1"/>
  <c r="AU209" i="2"/>
  <c r="AP209" i="2"/>
  <c r="AF209" i="2"/>
  <c r="BT208" i="2"/>
  <c r="O208" i="2"/>
  <c r="J209" i="2"/>
  <c r="S209" i="2" l="1"/>
  <c r="R209" i="2"/>
  <c r="V209" i="2"/>
  <c r="AK209" i="2"/>
  <c r="CD209" i="2" s="1"/>
  <c r="CE209" i="2"/>
  <c r="BZ209" i="2"/>
  <c r="BK209" i="2"/>
  <c r="BJ209" i="2"/>
  <c r="CA209" i="2"/>
  <c r="CF209" i="2"/>
  <c r="BY209" i="2"/>
  <c r="BL209" i="2"/>
  <c r="T208" i="2"/>
  <c r="AE209" i="2"/>
  <c r="AJ209" i="2"/>
  <c r="BD209" i="2"/>
  <c r="AO209" i="2"/>
  <c r="AD209" i="2"/>
  <c r="U209" i="2"/>
  <c r="AT209" i="2"/>
  <c r="AX209" i="2" s="1"/>
  <c r="AY209" i="2"/>
  <c r="BC209" i="2" s="1"/>
  <c r="BS208" i="2"/>
  <c r="L209" i="2"/>
  <c r="Q209" i="2" s="1"/>
  <c r="BP209" i="2"/>
  <c r="BO209" i="2"/>
  <c r="BQ209" i="2"/>
  <c r="CK209" i="2" l="1"/>
  <c r="CJ209" i="2"/>
  <c r="CL209" i="2"/>
  <c r="Y209" i="2"/>
  <c r="BX209" i="2"/>
  <c r="AS209" i="2"/>
  <c r="BH209" i="2"/>
  <c r="F210" i="2"/>
  <c r="AN209" i="2"/>
  <c r="CC209" i="2"/>
  <c r="CG209" i="2" s="1"/>
  <c r="BW208" i="2"/>
  <c r="CH208" i="2" s="1"/>
  <c r="K209" i="2"/>
  <c r="P209" i="2" s="1"/>
  <c r="BI209" i="2"/>
  <c r="AI209" i="2"/>
  <c r="BN209" i="2"/>
  <c r="CI209" i="2" l="1"/>
  <c r="CM209" i="2" s="1"/>
  <c r="BT209" i="2"/>
  <c r="L210" i="2" s="1"/>
  <c r="Z210" i="2"/>
  <c r="AB210" i="2"/>
  <c r="AC210" i="2"/>
  <c r="AA210" i="2"/>
  <c r="AM210" i="2"/>
  <c r="AK210" i="2"/>
  <c r="BV209" i="2"/>
  <c r="N210" i="2" s="1"/>
  <c r="AH210" i="2"/>
  <c r="X210" i="2"/>
  <c r="BG210" i="2"/>
  <c r="I211" i="2" s="1"/>
  <c r="AR210" i="2"/>
  <c r="AW210" i="2"/>
  <c r="BB210" i="2"/>
  <c r="BM209" i="2"/>
  <c r="BR209" i="2" s="1"/>
  <c r="AL210" i="2"/>
  <c r="BF210" i="2"/>
  <c r="H211" i="2" s="1"/>
  <c r="BA210" i="2"/>
  <c r="AG210" i="2"/>
  <c r="AV210" i="2"/>
  <c r="AQ210" i="2"/>
  <c r="W210" i="2"/>
  <c r="BU209" i="2"/>
  <c r="J210" i="2"/>
  <c r="O209" i="2"/>
  <c r="S210" i="2" l="1"/>
  <c r="Q210" i="2"/>
  <c r="AZ210" i="2"/>
  <c r="V210" i="2"/>
  <c r="BE210" i="2"/>
  <c r="G211" i="2" s="1"/>
  <c r="AF210" i="2"/>
  <c r="AP210" i="2"/>
  <c r="AU210" i="2"/>
  <c r="CF210" i="2"/>
  <c r="BL210" i="2"/>
  <c r="BZ210" i="2"/>
  <c r="CA210" i="2"/>
  <c r="BK210" i="2"/>
  <c r="T209" i="2"/>
  <c r="BD210" i="2"/>
  <c r="AE210" i="2"/>
  <c r="AJ210" i="2"/>
  <c r="AT210" i="2"/>
  <c r="AY210" i="2"/>
  <c r="AO210" i="2"/>
  <c r="U210" i="2"/>
  <c r="BS209" i="2"/>
  <c r="M210" i="2"/>
  <c r="R210" i="2" s="1"/>
  <c r="CE210" i="2"/>
  <c r="BQ210" i="2"/>
  <c r="BP210" i="2"/>
  <c r="CL210" i="2" l="1"/>
  <c r="CK210" i="2"/>
  <c r="BY210" i="2"/>
  <c r="AX210" i="2"/>
  <c r="Y210" i="2"/>
  <c r="BJ210" i="2"/>
  <c r="BC210" i="2"/>
  <c r="CD210" i="2"/>
  <c r="AS210" i="2"/>
  <c r="BX210" i="2"/>
  <c r="AN210" i="2"/>
  <c r="CC210" i="2"/>
  <c r="AD210" i="2"/>
  <c r="BI210" i="2"/>
  <c r="AI210" i="2"/>
  <c r="K210" i="2"/>
  <c r="P210" i="2" s="1"/>
  <c r="BW209" i="2"/>
  <c r="CH209" i="2" s="1"/>
  <c r="BH210" i="2"/>
  <c r="F211" i="2"/>
  <c r="BN210" i="2"/>
  <c r="BO210" i="2"/>
  <c r="CG210" i="2" l="1"/>
  <c r="CI210" i="2"/>
  <c r="CJ210" i="2"/>
  <c r="AA211" i="2"/>
  <c r="Z211" i="2"/>
  <c r="AC211" i="2"/>
  <c r="AB211" i="2"/>
  <c r="BU210" i="2"/>
  <c r="M211" i="2" s="1"/>
  <c r="AL211" i="2"/>
  <c r="BA211" i="2"/>
  <c r="BF211" i="2"/>
  <c r="H212" i="2" s="1"/>
  <c r="W211" i="2"/>
  <c r="AG211" i="2"/>
  <c r="AV211" i="2"/>
  <c r="AQ211" i="2"/>
  <c r="J211" i="2"/>
  <c r="O210" i="2"/>
  <c r="AK211" i="2"/>
  <c r="AF211" i="2"/>
  <c r="AH211" i="2"/>
  <c r="X211" i="2"/>
  <c r="BG211" i="2"/>
  <c r="I212" i="2" s="1"/>
  <c r="BB211" i="2"/>
  <c r="AM211" i="2"/>
  <c r="AW211" i="2"/>
  <c r="AR211" i="2"/>
  <c r="BV210" i="2"/>
  <c r="BM210" i="2"/>
  <c r="BR210" i="2" s="1"/>
  <c r="R211" i="2" l="1"/>
  <c r="CM210" i="2"/>
  <c r="AU211" i="2"/>
  <c r="AP211" i="2"/>
  <c r="AZ211" i="2"/>
  <c r="BE211" i="2"/>
  <c r="G212" i="2" s="1"/>
  <c r="BT210" i="2"/>
  <c r="L211" i="2" s="1"/>
  <c r="Q211" i="2" s="1"/>
  <c r="V211" i="2"/>
  <c r="CA211" i="2"/>
  <c r="BK211" i="2"/>
  <c r="CE211" i="2"/>
  <c r="BZ211" i="2"/>
  <c r="N211" i="2"/>
  <c r="S211" i="2" s="1"/>
  <c r="CF211" i="2"/>
  <c r="BL211" i="2"/>
  <c r="T210" i="2"/>
  <c r="BD211" i="2"/>
  <c r="AT211" i="2"/>
  <c r="U211" i="2"/>
  <c r="AE211" i="2"/>
  <c r="AY211" i="2"/>
  <c r="AJ211" i="2"/>
  <c r="AO211" i="2"/>
  <c r="BS210" i="2"/>
  <c r="BP211" i="2"/>
  <c r="BQ211" i="2"/>
  <c r="CK211" i="2" l="1"/>
  <c r="CL211" i="2"/>
  <c r="BC211" i="2"/>
  <c r="Y211" i="2"/>
  <c r="BJ211" i="2"/>
  <c r="CD211" i="2"/>
  <c r="AX211" i="2"/>
  <c r="BY211" i="2"/>
  <c r="AB212" i="2"/>
  <c r="BW210" i="2"/>
  <c r="CH210" i="2" s="1"/>
  <c r="K211" i="2"/>
  <c r="P211" i="2" s="1"/>
  <c r="BI211" i="2"/>
  <c r="AI211" i="2"/>
  <c r="BH211" i="2"/>
  <c r="F212" i="2"/>
  <c r="J212" i="2" s="1"/>
  <c r="BX211" i="2"/>
  <c r="AS211" i="2"/>
  <c r="AD211" i="2"/>
  <c r="AN211" i="2"/>
  <c r="CC211" i="2"/>
  <c r="BO211" i="2"/>
  <c r="BN211" i="2"/>
  <c r="CG211" i="2" l="1"/>
  <c r="CI211" i="2"/>
  <c r="CJ211" i="2"/>
  <c r="AK212" i="2"/>
  <c r="AC212" i="2"/>
  <c r="Z212" i="2"/>
  <c r="AF212" i="2"/>
  <c r="AG212" i="2"/>
  <c r="AL212" i="2"/>
  <c r="AQ212" i="2"/>
  <c r="AV212" i="2"/>
  <c r="BF212" i="2"/>
  <c r="H213" i="2" s="1"/>
  <c r="W212" i="2"/>
  <c r="BA212" i="2"/>
  <c r="BU211" i="2"/>
  <c r="AR212" i="2"/>
  <c r="AH212" i="2"/>
  <c r="BG212" i="2"/>
  <c r="I213" i="2" s="1"/>
  <c r="X212" i="2"/>
  <c r="AW212" i="2"/>
  <c r="AM212" i="2"/>
  <c r="BB212" i="2"/>
  <c r="BV211" i="2"/>
  <c r="BM211" i="2"/>
  <c r="BR211" i="2" s="1"/>
  <c r="O211" i="2"/>
  <c r="CM211" i="2" l="1"/>
  <c r="V212" i="2"/>
  <c r="BT211" i="2"/>
  <c r="L212" i="2" s="1"/>
  <c r="BE212" i="2"/>
  <c r="G213" i="2" s="1"/>
  <c r="AZ212" i="2"/>
  <c r="AP212" i="2"/>
  <c r="AA212" i="2"/>
  <c r="AD212" i="2" s="1"/>
  <c r="AU212" i="2"/>
  <c r="CF212" i="2"/>
  <c r="BL212" i="2"/>
  <c r="T211" i="2"/>
  <c r="BD212" i="2"/>
  <c r="U212" i="2"/>
  <c r="AT212" i="2"/>
  <c r="AE212" i="2"/>
  <c r="AJ212" i="2"/>
  <c r="AY212" i="2"/>
  <c r="AO212" i="2"/>
  <c r="BS211" i="2"/>
  <c r="M212" i="2"/>
  <c r="BK212" i="2"/>
  <c r="BZ212" i="2"/>
  <c r="N212" i="2"/>
  <c r="CA212" i="2"/>
  <c r="CE212" i="2"/>
  <c r="BQ212" i="2"/>
  <c r="BP212" i="2"/>
  <c r="S212" i="2" l="1"/>
  <c r="R212" i="2"/>
  <c r="Q212" i="2"/>
  <c r="CK212" i="2"/>
  <c r="CL212" i="2"/>
  <c r="CD212" i="2"/>
  <c r="BJ212" i="2"/>
  <c r="BC212" i="2"/>
  <c r="BY212" i="2"/>
  <c r="Y212" i="2"/>
  <c r="AX212" i="2"/>
  <c r="K212" i="2"/>
  <c r="P212" i="2" s="1"/>
  <c r="BW211" i="2"/>
  <c r="CH211" i="2" s="1"/>
  <c r="AN212" i="2"/>
  <c r="CC212" i="2"/>
  <c r="F213" i="2"/>
  <c r="BH212" i="2"/>
  <c r="AS212" i="2"/>
  <c r="BX212" i="2"/>
  <c r="BI212" i="2"/>
  <c r="AI212" i="2"/>
  <c r="BO212" i="2"/>
  <c r="BN212" i="2"/>
  <c r="CG212" i="2" l="1"/>
  <c r="CI212" i="2"/>
  <c r="CJ212" i="2"/>
  <c r="AC213" i="2"/>
  <c r="Z213" i="2"/>
  <c r="AA213" i="2"/>
  <c r="AB213" i="2"/>
  <c r="AM213" i="2"/>
  <c r="BT212" i="2"/>
  <c r="L213" i="2" s="1"/>
  <c r="BV212" i="2"/>
  <c r="N213" i="2" s="1"/>
  <c r="BU212" i="2"/>
  <c r="X213" i="2"/>
  <c r="AR213" i="2"/>
  <c r="AW213" i="2"/>
  <c r="BG213" i="2"/>
  <c r="I214" i="2" s="1"/>
  <c r="BB213" i="2"/>
  <c r="AH213" i="2"/>
  <c r="BA213" i="2"/>
  <c r="AP213" i="2"/>
  <c r="AF213" i="2"/>
  <c r="AK213" i="2"/>
  <c r="AZ213" i="2"/>
  <c r="BE213" i="2"/>
  <c r="G214" i="2" s="1"/>
  <c r="AU213" i="2"/>
  <c r="V213" i="2"/>
  <c r="AG213" i="2"/>
  <c r="AL213" i="2"/>
  <c r="AV213" i="2"/>
  <c r="BF213" i="2"/>
  <c r="H214" i="2" s="1"/>
  <c r="AQ213" i="2"/>
  <c r="W213" i="2"/>
  <c r="BM212" i="2"/>
  <c r="BR212" i="2" s="1"/>
  <c r="J213" i="2"/>
  <c r="O212" i="2"/>
  <c r="M213" i="2"/>
  <c r="S213" i="2" l="1"/>
  <c r="R213" i="2"/>
  <c r="Q213" i="2"/>
  <c r="CM212" i="2"/>
  <c r="CF213" i="2"/>
  <c r="CA213" i="2"/>
  <c r="BL213" i="2"/>
  <c r="CE213" i="2"/>
  <c r="BY213" i="2"/>
  <c r="CD213" i="2"/>
  <c r="BK213" i="2"/>
  <c r="BJ213" i="2"/>
  <c r="BZ213" i="2"/>
  <c r="T212" i="2"/>
  <c r="AY213" i="2"/>
  <c r="BC213" i="2" s="1"/>
  <c r="BD213" i="2"/>
  <c r="AO213" i="2"/>
  <c r="AJ213" i="2"/>
  <c r="AE213" i="2"/>
  <c r="AT213" i="2"/>
  <c r="AX213" i="2" s="1"/>
  <c r="U213" i="2"/>
  <c r="Y213" i="2" s="1"/>
  <c r="BS212" i="2"/>
  <c r="BQ213" i="2"/>
  <c r="BO213" i="2"/>
  <c r="BP213" i="2"/>
  <c r="CJ213" i="2" l="1"/>
  <c r="CL213" i="2"/>
  <c r="CK213" i="2"/>
  <c r="AN213" i="2"/>
  <c r="CC213" i="2"/>
  <c r="CG213" i="2" s="1"/>
  <c r="BX213" i="2"/>
  <c r="AS213" i="2"/>
  <c r="AI213" i="2"/>
  <c r="BI213" i="2"/>
  <c r="BH213" i="2"/>
  <c r="F214" i="2"/>
  <c r="BW212" i="2"/>
  <c r="CH212" i="2" s="1"/>
  <c r="K213" i="2"/>
  <c r="P213" i="2" s="1"/>
  <c r="AD213" i="2"/>
  <c r="BN213" i="2"/>
  <c r="CI213" i="2" l="1"/>
  <c r="CM213" i="2" s="1"/>
  <c r="AA214" i="2"/>
  <c r="AB214" i="2"/>
  <c r="AC214" i="2"/>
  <c r="Z214" i="2"/>
  <c r="X214" i="2"/>
  <c r="BB214" i="2"/>
  <c r="BG214" i="2"/>
  <c r="I215" i="2" s="1"/>
  <c r="BV213" i="2"/>
  <c r="N214" i="2" s="1"/>
  <c r="AH214" i="2"/>
  <c r="AR214" i="2"/>
  <c r="AW214" i="2"/>
  <c r="AM214" i="2"/>
  <c r="BM213" i="2"/>
  <c r="BR213" i="2" s="1"/>
  <c r="AP214" i="2"/>
  <c r="AU214" i="2"/>
  <c r="AK214" i="2"/>
  <c r="J214" i="2"/>
  <c r="BA214" i="2"/>
  <c r="AG214" i="2"/>
  <c r="AV214" i="2"/>
  <c r="BF214" i="2"/>
  <c r="H215" i="2" s="1"/>
  <c r="AQ214" i="2"/>
  <c r="AL214" i="2"/>
  <c r="W214" i="2"/>
  <c r="BU213" i="2"/>
  <c r="O213" i="2"/>
  <c r="S214" i="2" l="1"/>
  <c r="BT213" i="2"/>
  <c r="V214" i="2"/>
  <c r="BE214" i="2"/>
  <c r="G215" i="2" s="1"/>
  <c r="AF214" i="2"/>
  <c r="AZ214" i="2"/>
  <c r="CA214" i="2"/>
  <c r="BL214" i="2"/>
  <c r="CF214" i="2"/>
  <c r="CD214" i="2"/>
  <c r="CE214" i="2"/>
  <c r="BZ214" i="2"/>
  <c r="BK214" i="2"/>
  <c r="L214" i="2"/>
  <c r="Q214" i="2" s="1"/>
  <c r="M214" i="2"/>
  <c r="R214" i="2" s="1"/>
  <c r="T213" i="2"/>
  <c r="AT214" i="2"/>
  <c r="AX214" i="2" s="1"/>
  <c r="AD214" i="2"/>
  <c r="AJ214" i="2"/>
  <c r="AE214" i="2"/>
  <c r="BD214" i="2"/>
  <c r="AO214" i="2"/>
  <c r="AY214" i="2"/>
  <c r="U214" i="2"/>
  <c r="BS213" i="2"/>
  <c r="BQ214" i="2"/>
  <c r="BP214" i="2"/>
  <c r="CL214" i="2" l="1"/>
  <c r="CK214" i="2"/>
  <c r="Y214" i="2"/>
  <c r="BJ214" i="2"/>
  <c r="BC214" i="2"/>
  <c r="BY214" i="2"/>
  <c r="BW213" i="2"/>
  <c r="CH213" i="2" s="1"/>
  <c r="K214" i="2"/>
  <c r="P214" i="2" s="1"/>
  <c r="BH214" i="2"/>
  <c r="F215" i="2"/>
  <c r="AI214" i="2"/>
  <c r="BI214" i="2"/>
  <c r="AN214" i="2"/>
  <c r="CC214" i="2"/>
  <c r="CG214" i="2" s="1"/>
  <c r="AS214" i="2"/>
  <c r="BX214" i="2"/>
  <c r="BO214" i="2"/>
  <c r="BN214" i="2"/>
  <c r="CI214" i="2" l="1"/>
  <c r="CJ214" i="2"/>
  <c r="AP215" i="2"/>
  <c r="Z215" i="2"/>
  <c r="AB215" i="2"/>
  <c r="AC215" i="2"/>
  <c r="AA215" i="2"/>
  <c r="AU215" i="2"/>
  <c r="AZ215" i="2"/>
  <c r="V215" i="2"/>
  <c r="BE215" i="2"/>
  <c r="G216" i="2" s="1"/>
  <c r="AK215" i="2"/>
  <c r="BT214" i="2"/>
  <c r="O214" i="2"/>
  <c r="AL215" i="2"/>
  <c r="W215" i="2"/>
  <c r="BA215" i="2"/>
  <c r="AG215" i="2"/>
  <c r="AV215" i="2"/>
  <c r="AQ215" i="2"/>
  <c r="BF215" i="2"/>
  <c r="H216" i="2" s="1"/>
  <c r="BU214" i="2"/>
  <c r="AH215" i="2"/>
  <c r="AW215" i="2"/>
  <c r="BG215" i="2"/>
  <c r="I216" i="2" s="1"/>
  <c r="AR215" i="2"/>
  <c r="BB215" i="2"/>
  <c r="AM215" i="2"/>
  <c r="X215" i="2"/>
  <c r="BV214" i="2"/>
  <c r="BM214" i="2"/>
  <c r="BR214" i="2" s="1"/>
  <c r="J215" i="2"/>
  <c r="CM214" i="2" l="1"/>
  <c r="AF215" i="2"/>
  <c r="BJ215" i="2" s="1"/>
  <c r="CD215" i="2"/>
  <c r="CF215" i="2"/>
  <c r="BK215" i="2"/>
  <c r="BZ215" i="2"/>
  <c r="N215" i="2"/>
  <c r="S215" i="2" s="1"/>
  <c r="BL215" i="2"/>
  <c r="L215" i="2"/>
  <c r="Q215" i="2" s="1"/>
  <c r="BY215" i="2"/>
  <c r="CA215" i="2"/>
  <c r="M215" i="2"/>
  <c r="R215" i="2" s="1"/>
  <c r="CE215" i="2"/>
  <c r="T214" i="2"/>
  <c r="AT215" i="2"/>
  <c r="AX215" i="2" s="1"/>
  <c r="AJ215" i="2"/>
  <c r="AE215" i="2"/>
  <c r="AD215" i="2"/>
  <c r="BD215" i="2"/>
  <c r="AO215" i="2"/>
  <c r="AY215" i="2"/>
  <c r="BC215" i="2" s="1"/>
  <c r="U215" i="2"/>
  <c r="Y215" i="2" s="1"/>
  <c r="BS214" i="2"/>
  <c r="BQ215" i="2"/>
  <c r="BP215" i="2"/>
  <c r="BO215" i="2"/>
  <c r="CL215" i="2" l="1"/>
  <c r="CK215" i="2"/>
  <c r="CJ215" i="2"/>
  <c r="BI215" i="2"/>
  <c r="AI215" i="2"/>
  <c r="AS215" i="2"/>
  <c r="BX215" i="2"/>
  <c r="AN215" i="2"/>
  <c r="CC215" i="2"/>
  <c r="CG215" i="2" s="1"/>
  <c r="BW214" i="2"/>
  <c r="CH214" i="2" s="1"/>
  <c r="K215" i="2"/>
  <c r="P215" i="2" s="1"/>
  <c r="BH215" i="2"/>
  <c r="F216" i="2"/>
  <c r="BN215" i="2"/>
  <c r="CI215" i="2" l="1"/>
  <c r="CM215" i="2" s="1"/>
  <c r="AU216" i="2"/>
  <c r="Z216" i="2"/>
  <c r="AB216" i="2"/>
  <c r="AC216" i="2"/>
  <c r="BM215" i="2"/>
  <c r="BR215" i="2" s="1"/>
  <c r="O215" i="2"/>
  <c r="BE216" i="2"/>
  <c r="G217" i="2" s="1"/>
  <c r="AZ216" i="2"/>
  <c r="V216" i="2"/>
  <c r="BT215" i="2"/>
  <c r="AH216" i="2"/>
  <c r="BG216" i="2"/>
  <c r="I217" i="2" s="1"/>
  <c r="AR216" i="2"/>
  <c r="X216" i="2"/>
  <c r="AW216" i="2"/>
  <c r="BB216" i="2"/>
  <c r="AM216" i="2"/>
  <c r="BV215" i="2"/>
  <c r="AG216" i="2"/>
  <c r="AV216" i="2"/>
  <c r="W216" i="2"/>
  <c r="BF216" i="2"/>
  <c r="H217" i="2" s="1"/>
  <c r="AQ216" i="2"/>
  <c r="BA216" i="2"/>
  <c r="AL216" i="2"/>
  <c r="BU215" i="2"/>
  <c r="J216" i="2"/>
  <c r="AP216" i="2" l="1"/>
  <c r="AK216" i="2"/>
  <c r="AA216" i="2"/>
  <c r="AD216" i="2" s="1"/>
  <c r="AF216" i="2"/>
  <c r="BJ216" i="2" s="1"/>
  <c r="CE216" i="2"/>
  <c r="CF216" i="2"/>
  <c r="M216" i="2"/>
  <c r="BZ216" i="2"/>
  <c r="BK216" i="2"/>
  <c r="N216" i="2"/>
  <c r="BL216" i="2"/>
  <c r="T215" i="2"/>
  <c r="U216" i="2"/>
  <c r="Y216" i="2" s="1"/>
  <c r="AO216" i="2"/>
  <c r="AT216" i="2"/>
  <c r="AX216" i="2" s="1"/>
  <c r="AE216" i="2"/>
  <c r="AJ216" i="2"/>
  <c r="AY216" i="2"/>
  <c r="BC216" i="2" s="1"/>
  <c r="BD216" i="2"/>
  <c r="BS215" i="2"/>
  <c r="CA216" i="2"/>
  <c r="L216" i="2"/>
  <c r="BO216" i="2"/>
  <c r="BP216" i="2"/>
  <c r="BQ216" i="2"/>
  <c r="R216" i="2" l="1"/>
  <c r="Q216" i="2"/>
  <c r="S216" i="2"/>
  <c r="CK216" i="2"/>
  <c r="CL216" i="2"/>
  <c r="CJ216" i="2"/>
  <c r="CD216" i="2"/>
  <c r="BY216" i="2"/>
  <c r="AN216" i="2"/>
  <c r="CC216" i="2"/>
  <c r="AS216" i="2"/>
  <c r="BX216" i="2"/>
  <c r="K216" i="2"/>
  <c r="P216" i="2" s="1"/>
  <c r="BW215" i="2"/>
  <c r="CH215" i="2" s="1"/>
  <c r="BI216" i="2"/>
  <c r="AI216" i="2"/>
  <c r="BH216" i="2"/>
  <c r="F217" i="2"/>
  <c r="BN216" i="2"/>
  <c r="CG216" i="2" l="1"/>
  <c r="CI216" i="2"/>
  <c r="CM216" i="2" s="1"/>
  <c r="Z217" i="2"/>
  <c r="AB217" i="2"/>
  <c r="AC217" i="2"/>
  <c r="AA217" i="2"/>
  <c r="BE217" i="2"/>
  <c r="G218" i="2" s="1"/>
  <c r="AK217" i="2"/>
  <c r="AZ217" i="2"/>
  <c r="AF217" i="2"/>
  <c r="BT216" i="2"/>
  <c r="L217" i="2" s="1"/>
  <c r="AP217" i="2"/>
  <c r="V217" i="2"/>
  <c r="AU217" i="2"/>
  <c r="J217" i="2"/>
  <c r="BM216" i="2"/>
  <c r="BR216" i="2" s="1"/>
  <c r="AW217" i="2"/>
  <c r="AH217" i="2"/>
  <c r="AM217" i="2"/>
  <c r="BB217" i="2"/>
  <c r="AR217" i="2"/>
  <c r="BG217" i="2"/>
  <c r="I218" i="2" s="1"/>
  <c r="X217" i="2"/>
  <c r="BV216" i="2"/>
  <c r="BF217" i="2"/>
  <c r="H218" i="2" s="1"/>
  <c r="AL217" i="2"/>
  <c r="AV217" i="2"/>
  <c r="AQ217" i="2"/>
  <c r="W217" i="2"/>
  <c r="AG217" i="2"/>
  <c r="BA217" i="2"/>
  <c r="BU216" i="2"/>
  <c r="O216" i="2"/>
  <c r="Q217" i="2" l="1"/>
  <c r="BY217" i="2"/>
  <c r="BJ217" i="2"/>
  <c r="CD217" i="2"/>
  <c r="BK217" i="2"/>
  <c r="BZ217" i="2"/>
  <c r="CF217" i="2"/>
  <c r="T216" i="2"/>
  <c r="AO217" i="2"/>
  <c r="AE217" i="2"/>
  <c r="AD217" i="2"/>
  <c r="AY217" i="2"/>
  <c r="BC217" i="2" s="1"/>
  <c r="AJ217" i="2"/>
  <c r="BD217" i="2"/>
  <c r="U217" i="2"/>
  <c r="Y217" i="2" s="1"/>
  <c r="AT217" i="2"/>
  <c r="AX217" i="2" s="1"/>
  <c r="BS216" i="2"/>
  <c r="M217" i="2"/>
  <c r="R217" i="2" s="1"/>
  <c r="CA217" i="2"/>
  <c r="BL217" i="2"/>
  <c r="N217" i="2"/>
  <c r="S217" i="2" s="1"/>
  <c r="CE217" i="2"/>
  <c r="BP217" i="2"/>
  <c r="BO217" i="2"/>
  <c r="BQ217" i="2"/>
  <c r="CJ217" i="2" l="1"/>
  <c r="CK217" i="2"/>
  <c r="CL217" i="2"/>
  <c r="BW216" i="2"/>
  <c r="CH216" i="2" s="1"/>
  <c r="K217" i="2"/>
  <c r="P217" i="2" s="1"/>
  <c r="AN217" i="2"/>
  <c r="CC217" i="2"/>
  <c r="CG217" i="2" s="1"/>
  <c r="AS217" i="2"/>
  <c r="BX217" i="2"/>
  <c r="F218" i="2"/>
  <c r="BH217" i="2"/>
  <c r="AI217" i="2"/>
  <c r="BI217" i="2"/>
  <c r="BN217" i="2"/>
  <c r="CI217" i="2" l="1"/>
  <c r="CM217" i="2" s="1"/>
  <c r="AA218" i="2"/>
  <c r="Z218" i="2"/>
  <c r="AC218" i="2"/>
  <c r="AB218" i="2"/>
  <c r="AW218" i="2"/>
  <c r="AU218" i="2"/>
  <c r="BU217" i="2"/>
  <c r="M218" i="2" s="1"/>
  <c r="AQ218" i="2"/>
  <c r="W218" i="2"/>
  <c r="BV217" i="2"/>
  <c r="N218" i="2" s="1"/>
  <c r="AL218" i="2"/>
  <c r="AG218" i="2"/>
  <c r="BF218" i="2"/>
  <c r="H219" i="2" s="1"/>
  <c r="BA218" i="2"/>
  <c r="AV218" i="2"/>
  <c r="BT217" i="2"/>
  <c r="L218" i="2" s="1"/>
  <c r="AZ218" i="2"/>
  <c r="V218" i="2"/>
  <c r="AP218" i="2"/>
  <c r="AF218" i="2"/>
  <c r="AK218" i="2"/>
  <c r="BE218" i="2"/>
  <c r="G219" i="2" s="1"/>
  <c r="X218" i="2"/>
  <c r="AM218" i="2"/>
  <c r="AR218" i="2"/>
  <c r="BG218" i="2"/>
  <c r="I219" i="2" s="1"/>
  <c r="AH218" i="2"/>
  <c r="BB218" i="2"/>
  <c r="J218" i="2"/>
  <c r="BM217" i="2"/>
  <c r="BR217" i="2" s="1"/>
  <c r="O217" i="2"/>
  <c r="S218" i="2" l="1"/>
  <c r="R218" i="2"/>
  <c r="Q218" i="2"/>
  <c r="BK218" i="2"/>
  <c r="CE218" i="2"/>
  <c r="BZ218" i="2"/>
  <c r="BJ218" i="2"/>
  <c r="CD218" i="2"/>
  <c r="BY218" i="2"/>
  <c r="CF218" i="2"/>
  <c r="BL218" i="2"/>
  <c r="CA218" i="2"/>
  <c r="T217" i="2"/>
  <c r="AJ218" i="2"/>
  <c r="AE218" i="2"/>
  <c r="U218" i="2"/>
  <c r="Y218" i="2" s="1"/>
  <c r="AT218" i="2"/>
  <c r="AX218" i="2" s="1"/>
  <c r="BD218" i="2"/>
  <c r="AY218" i="2"/>
  <c r="BC218" i="2" s="1"/>
  <c r="AO218" i="2"/>
  <c r="BS217" i="2"/>
  <c r="BO218" i="2"/>
  <c r="BQ218" i="2"/>
  <c r="BP218" i="2"/>
  <c r="CK218" i="2" l="1"/>
  <c r="CL218" i="2"/>
  <c r="CJ218" i="2"/>
  <c r="AB219" i="2"/>
  <c r="BW217" i="2"/>
  <c r="CH217" i="2" s="1"/>
  <c r="K218" i="2"/>
  <c r="P218" i="2" s="1"/>
  <c r="AN218" i="2"/>
  <c r="CC218" i="2"/>
  <c r="CG218" i="2" s="1"/>
  <c r="AS218" i="2"/>
  <c r="BX218" i="2"/>
  <c r="AI218" i="2"/>
  <c r="BI218" i="2"/>
  <c r="BH218" i="2"/>
  <c r="F219" i="2"/>
  <c r="AD218" i="2"/>
  <c r="BN218" i="2"/>
  <c r="CI218" i="2" l="1"/>
  <c r="CM218" i="2" s="1"/>
  <c r="AA219" i="2"/>
  <c r="AC219" i="2"/>
  <c r="Z219" i="2"/>
  <c r="AU219" i="2"/>
  <c r="AM219" i="2"/>
  <c r="AK219" i="2"/>
  <c r="BT218" i="2"/>
  <c r="L219" i="2" s="1"/>
  <c r="V219" i="2"/>
  <c r="AP219" i="2"/>
  <c r="AF219" i="2"/>
  <c r="BE219" i="2"/>
  <c r="G220" i="2" s="1"/>
  <c r="AZ219" i="2"/>
  <c r="BG219" i="2"/>
  <c r="I220" i="2" s="1"/>
  <c r="AH219" i="2"/>
  <c r="AR219" i="2"/>
  <c r="BB219" i="2"/>
  <c r="BV218" i="2"/>
  <c r="N219" i="2" s="1"/>
  <c r="AW219" i="2"/>
  <c r="X219" i="2"/>
  <c r="BF219" i="2"/>
  <c r="H220" i="2" s="1"/>
  <c r="BA219" i="2"/>
  <c r="AV219" i="2"/>
  <c r="W219" i="2"/>
  <c r="AG219" i="2"/>
  <c r="AL219" i="2"/>
  <c r="AQ219" i="2"/>
  <c r="BU218" i="2"/>
  <c r="BM218" i="2"/>
  <c r="BR218" i="2" s="1"/>
  <c r="O218" i="2"/>
  <c r="J219" i="2"/>
  <c r="S219" i="2" l="1"/>
  <c r="Q219" i="2"/>
  <c r="CD219" i="2"/>
  <c r="BY219" i="2"/>
  <c r="BJ219" i="2"/>
  <c r="CA219" i="2"/>
  <c r="CF219" i="2"/>
  <c r="BL219" i="2"/>
  <c r="BK219" i="2"/>
  <c r="BZ219" i="2"/>
  <c r="M219" i="2"/>
  <c r="R219" i="2" s="1"/>
  <c r="CE219" i="2"/>
  <c r="T218" i="2"/>
  <c r="AO219" i="2"/>
  <c r="BD219" i="2"/>
  <c r="AD219" i="2"/>
  <c r="AE219" i="2"/>
  <c r="AJ219" i="2"/>
  <c r="AT219" i="2"/>
  <c r="AX219" i="2" s="1"/>
  <c r="AY219" i="2"/>
  <c r="BC219" i="2" s="1"/>
  <c r="U219" i="2"/>
  <c r="Y219" i="2" s="1"/>
  <c r="BS218" i="2"/>
  <c r="BO219" i="2"/>
  <c r="BQ219" i="2"/>
  <c r="BP219" i="2"/>
  <c r="CK219" i="2" l="1"/>
  <c r="CJ219" i="2"/>
  <c r="CL219" i="2"/>
  <c r="BH219" i="2"/>
  <c r="F220" i="2"/>
  <c r="BW218" i="2"/>
  <c r="CH218" i="2" s="1"/>
  <c r="K219" i="2"/>
  <c r="P219" i="2" s="1"/>
  <c r="AN219" i="2"/>
  <c r="CC219" i="2"/>
  <c r="CG219" i="2" s="1"/>
  <c r="AS219" i="2"/>
  <c r="BX219" i="2"/>
  <c r="AI219" i="2"/>
  <c r="BI219" i="2"/>
  <c r="BN219" i="2"/>
  <c r="CI219" i="2" l="1"/>
  <c r="CM219" i="2" s="1"/>
  <c r="Z220" i="2"/>
  <c r="AA220" i="2"/>
  <c r="AC220" i="2"/>
  <c r="AB220" i="2"/>
  <c r="AF220" i="2"/>
  <c r="AK220" i="2"/>
  <c r="AU220" i="2"/>
  <c r="BE220" i="2"/>
  <c r="G221" i="2" s="1"/>
  <c r="AP220" i="2"/>
  <c r="V220" i="2"/>
  <c r="AZ220" i="2"/>
  <c r="BT219" i="2"/>
  <c r="AV220" i="2"/>
  <c r="W220" i="2"/>
  <c r="AG220" i="2"/>
  <c r="AQ220" i="2"/>
  <c r="AL220" i="2"/>
  <c r="BA220" i="2"/>
  <c r="BF220" i="2"/>
  <c r="H221" i="2" s="1"/>
  <c r="BU219" i="2"/>
  <c r="AR220" i="2"/>
  <c r="BB220" i="2"/>
  <c r="BG220" i="2"/>
  <c r="I221" i="2" s="1"/>
  <c r="AH220" i="2"/>
  <c r="AW220" i="2"/>
  <c r="X220" i="2"/>
  <c r="AM220" i="2"/>
  <c r="BV219" i="2"/>
  <c r="O219" i="2"/>
  <c r="J220" i="2"/>
  <c r="BM219" i="2"/>
  <c r="BR219" i="2" s="1"/>
  <c r="CE220" i="2" l="1"/>
  <c r="CF220" i="2"/>
  <c r="BY220" i="2"/>
  <c r="BK220" i="2"/>
  <c r="N220" i="2"/>
  <c r="S220" i="2" s="1"/>
  <c r="CA220" i="2"/>
  <c r="CD220" i="2"/>
  <c r="BL220" i="2"/>
  <c r="M220" i="2"/>
  <c r="R220" i="2" s="1"/>
  <c r="T219" i="2"/>
  <c r="U220" i="2"/>
  <c r="Y220" i="2" s="1"/>
  <c r="AY220" i="2"/>
  <c r="BC220" i="2" s="1"/>
  <c r="BD220" i="2"/>
  <c r="AD220" i="2"/>
  <c r="AJ220" i="2"/>
  <c r="AT220" i="2"/>
  <c r="AX220" i="2" s="1"/>
  <c r="AE220" i="2"/>
  <c r="AO220" i="2"/>
  <c r="BS219" i="2"/>
  <c r="BZ220" i="2"/>
  <c r="L220" i="2"/>
  <c r="Q220" i="2" s="1"/>
  <c r="BJ220" i="2"/>
  <c r="BO220" i="2"/>
  <c r="BQ220" i="2"/>
  <c r="BP220" i="2"/>
  <c r="CJ220" i="2" l="1"/>
  <c r="CK220" i="2"/>
  <c r="CL220" i="2"/>
  <c r="K220" i="2"/>
  <c r="P220" i="2" s="1"/>
  <c r="BW219" i="2"/>
  <c r="CH219" i="2" s="1"/>
  <c r="AN220" i="2"/>
  <c r="CC220" i="2"/>
  <c r="CG220" i="2" s="1"/>
  <c r="AS220" i="2"/>
  <c r="BX220" i="2"/>
  <c r="BI220" i="2"/>
  <c r="AI220" i="2"/>
  <c r="BH220" i="2"/>
  <c r="F221" i="2"/>
  <c r="BN220" i="2"/>
  <c r="CI220" i="2" l="1"/>
  <c r="CM220" i="2" s="1"/>
  <c r="AB221" i="2"/>
  <c r="Z221" i="2"/>
  <c r="AA221" i="2"/>
  <c r="AC221" i="2"/>
  <c r="BT220" i="2"/>
  <c r="L221" i="2" s="1"/>
  <c r="AZ221" i="2"/>
  <c r="AF221" i="2"/>
  <c r="AP221" i="2"/>
  <c r="BE221" i="2"/>
  <c r="G222" i="2" s="1"/>
  <c r="AU221" i="2"/>
  <c r="AK221" i="2"/>
  <c r="V221" i="2"/>
  <c r="AL221" i="2"/>
  <c r="W221" i="2"/>
  <c r="BF221" i="2"/>
  <c r="H222" i="2" s="1"/>
  <c r="AQ221" i="2"/>
  <c r="AV221" i="2"/>
  <c r="BA221" i="2"/>
  <c r="AG221" i="2"/>
  <c r="BU220" i="2"/>
  <c r="O220" i="2"/>
  <c r="AH221" i="2"/>
  <c r="BB221" i="2"/>
  <c r="AR221" i="2"/>
  <c r="X221" i="2"/>
  <c r="BG221" i="2"/>
  <c r="I222" i="2" s="1"/>
  <c r="AW221" i="2"/>
  <c r="AM221" i="2"/>
  <c r="BV220" i="2"/>
  <c r="BM220" i="2"/>
  <c r="BR220" i="2" s="1"/>
  <c r="J221" i="2"/>
  <c r="Q221" i="2" l="1"/>
  <c r="BY221" i="2"/>
  <c r="BJ221" i="2"/>
  <c r="CD221" i="2"/>
  <c r="BK221" i="2"/>
  <c r="BL221" i="2"/>
  <c r="N221" i="2"/>
  <c r="S221" i="2" s="1"/>
  <c r="M221" i="2"/>
  <c r="R221" i="2" s="1"/>
  <c r="CE221" i="2"/>
  <c r="CF221" i="2"/>
  <c r="CA221" i="2"/>
  <c r="BZ221" i="2"/>
  <c r="T220" i="2"/>
  <c r="BD221" i="2"/>
  <c r="AO221" i="2"/>
  <c r="U221" i="2"/>
  <c r="Y221" i="2" s="1"/>
  <c r="AT221" i="2"/>
  <c r="AX221" i="2" s="1"/>
  <c r="AJ221" i="2"/>
  <c r="AY221" i="2"/>
  <c r="BC221" i="2" s="1"/>
  <c r="AE221" i="2"/>
  <c r="BS220" i="2"/>
  <c r="BO221" i="2"/>
  <c r="BP221" i="2"/>
  <c r="BQ221" i="2"/>
  <c r="CJ221" i="2" l="1"/>
  <c r="CL221" i="2"/>
  <c r="CK221" i="2"/>
  <c r="BW220" i="2"/>
  <c r="CH220" i="2" s="1"/>
  <c r="K221" i="2"/>
  <c r="P221" i="2" s="1"/>
  <c r="AD221" i="2"/>
  <c r="AA222" i="2" s="1"/>
  <c r="BI221" i="2"/>
  <c r="AI221" i="2"/>
  <c r="BX221" i="2"/>
  <c r="AS221" i="2"/>
  <c r="AN221" i="2"/>
  <c r="CC221" i="2"/>
  <c r="CG221" i="2" s="1"/>
  <c r="BH221" i="2"/>
  <c r="F222" i="2"/>
  <c r="BN221" i="2"/>
  <c r="CI221" i="2" l="1"/>
  <c r="CM221" i="2" s="1"/>
  <c r="AC222" i="2"/>
  <c r="Z222" i="2"/>
  <c r="AB222" i="2"/>
  <c r="AL222" i="2"/>
  <c r="BA222" i="2"/>
  <c r="AV222" i="2"/>
  <c r="AQ222" i="2"/>
  <c r="W222" i="2"/>
  <c r="BF222" i="2"/>
  <c r="H223" i="2" s="1"/>
  <c r="AG222" i="2"/>
  <c r="BU221" i="2"/>
  <c r="BM221" i="2"/>
  <c r="BR221" i="2" s="1"/>
  <c r="O221" i="2"/>
  <c r="X222" i="2"/>
  <c r="AH222" i="2"/>
  <c r="BB222" i="2"/>
  <c r="AR222" i="2"/>
  <c r="BG222" i="2"/>
  <c r="I223" i="2" s="1"/>
  <c r="AM222" i="2"/>
  <c r="AW222" i="2"/>
  <c r="BV221" i="2"/>
  <c r="J222" i="2"/>
  <c r="AZ222" i="2"/>
  <c r="V222" i="2"/>
  <c r="AK222" i="2"/>
  <c r="AF222" i="2"/>
  <c r="AU222" i="2"/>
  <c r="BE222" i="2"/>
  <c r="G223" i="2" s="1"/>
  <c r="AP222" i="2"/>
  <c r="BT221" i="2"/>
  <c r="BK222" i="2" l="1"/>
  <c r="CA222" i="2"/>
  <c r="CF222" i="2"/>
  <c r="N222" i="2"/>
  <c r="S222" i="2" s="1"/>
  <c r="BZ222" i="2"/>
  <c r="BY222" i="2"/>
  <c r="BJ222" i="2"/>
  <c r="T221" i="2"/>
  <c r="AJ222" i="2"/>
  <c r="AO222" i="2"/>
  <c r="AD222" i="2"/>
  <c r="AT222" i="2"/>
  <c r="AX222" i="2" s="1"/>
  <c r="AY222" i="2"/>
  <c r="BC222" i="2" s="1"/>
  <c r="BD222" i="2"/>
  <c r="U222" i="2"/>
  <c r="Y222" i="2" s="1"/>
  <c r="AE222" i="2"/>
  <c r="BS221" i="2"/>
  <c r="L222" i="2"/>
  <c r="Q222" i="2" s="1"/>
  <c r="CD222" i="2"/>
  <c r="BL222" i="2"/>
  <c r="M222" i="2"/>
  <c r="R222" i="2" s="1"/>
  <c r="CE222" i="2"/>
  <c r="BQ222" i="2"/>
  <c r="BO222" i="2"/>
  <c r="BP222" i="2"/>
  <c r="CL222" i="2" l="1"/>
  <c r="CJ222" i="2"/>
  <c r="CK222" i="2"/>
  <c r="BW221" i="2"/>
  <c r="CH221" i="2" s="1"/>
  <c r="K222" i="2"/>
  <c r="P222" i="2" s="1"/>
  <c r="AN222" i="2"/>
  <c r="CC222" i="2"/>
  <c r="CG222" i="2" s="1"/>
  <c r="BI222" i="2"/>
  <c r="AI222" i="2"/>
  <c r="BH222" i="2"/>
  <c r="F223" i="2"/>
  <c r="AS222" i="2"/>
  <c r="BX222" i="2"/>
  <c r="BN222" i="2"/>
  <c r="CI222" i="2" l="1"/>
  <c r="CM222" i="2" s="1"/>
  <c r="AP223" i="2"/>
  <c r="Z223" i="2"/>
  <c r="AC223" i="2"/>
  <c r="AB223" i="2"/>
  <c r="BU222" i="2"/>
  <c r="M223" i="2" s="1"/>
  <c r="V223" i="2"/>
  <c r="BT222" i="2"/>
  <c r="L223" i="2" s="1"/>
  <c r="AF223" i="2"/>
  <c r="AK223" i="2"/>
  <c r="AQ223" i="2"/>
  <c r="AG223" i="2"/>
  <c r="BF223" i="2"/>
  <c r="H224" i="2" s="1"/>
  <c r="W223" i="2"/>
  <c r="AV223" i="2"/>
  <c r="BA223" i="2"/>
  <c r="AL223" i="2"/>
  <c r="O222" i="2"/>
  <c r="J223" i="2"/>
  <c r="X223" i="2"/>
  <c r="AR223" i="2"/>
  <c r="AW223" i="2"/>
  <c r="BB223" i="2"/>
  <c r="AM223" i="2"/>
  <c r="BG223" i="2"/>
  <c r="I224" i="2" s="1"/>
  <c r="AH223" i="2"/>
  <c r="BV222" i="2"/>
  <c r="BM222" i="2"/>
  <c r="BR222" i="2" s="1"/>
  <c r="AZ223" i="2" l="1"/>
  <c r="BE223" i="2"/>
  <c r="G224" i="2" s="1"/>
  <c r="AA223" i="2"/>
  <c r="R223" i="2" s="1"/>
  <c r="AU223" i="2"/>
  <c r="CD223" i="2" s="1"/>
  <c r="BZ223" i="2"/>
  <c r="CE223" i="2"/>
  <c r="BK223" i="2"/>
  <c r="BL223" i="2"/>
  <c r="CF223" i="2"/>
  <c r="T222" i="2"/>
  <c r="AE223" i="2"/>
  <c r="AY223" i="2"/>
  <c r="BD223" i="2"/>
  <c r="AJ223" i="2"/>
  <c r="AO223" i="2"/>
  <c r="U223" i="2"/>
  <c r="Y223" i="2" s="1"/>
  <c r="AT223" i="2"/>
  <c r="BS222" i="2"/>
  <c r="CA223" i="2"/>
  <c r="N223" i="2"/>
  <c r="BP223" i="2"/>
  <c r="BQ223" i="2"/>
  <c r="S223" i="2" l="1"/>
  <c r="Q223" i="2"/>
  <c r="CL223" i="2"/>
  <c r="CK223" i="2"/>
  <c r="AB224" i="2"/>
  <c r="AX223" i="2"/>
  <c r="BY223" i="2"/>
  <c r="BJ223" i="2"/>
  <c r="BC223" i="2"/>
  <c r="BH223" i="2"/>
  <c r="F224" i="2"/>
  <c r="AS223" i="2"/>
  <c r="BX223" i="2"/>
  <c r="AD223" i="2"/>
  <c r="BW222" i="2"/>
  <c r="CH222" i="2" s="1"/>
  <c r="K223" i="2"/>
  <c r="P223" i="2" s="1"/>
  <c r="AN223" i="2"/>
  <c r="CC223" i="2"/>
  <c r="CG223" i="2" s="1"/>
  <c r="AI223" i="2"/>
  <c r="BI223" i="2"/>
  <c r="BO223" i="2"/>
  <c r="BN223" i="2"/>
  <c r="CI223" i="2" l="1"/>
  <c r="CJ223" i="2"/>
  <c r="AA224" i="2"/>
  <c r="Z224" i="2"/>
  <c r="AC224" i="2"/>
  <c r="BV223" i="2"/>
  <c r="N224" i="2" s="1"/>
  <c r="BB224" i="2"/>
  <c r="BG224" i="2"/>
  <c r="I225" i="2" s="1"/>
  <c r="X224" i="2"/>
  <c r="AR224" i="2"/>
  <c r="AH224" i="2"/>
  <c r="AW224" i="2"/>
  <c r="AM224" i="2"/>
  <c r="BM223" i="2"/>
  <c r="BR223" i="2" s="1"/>
  <c r="O223" i="2"/>
  <c r="W224" i="2"/>
  <c r="AL224" i="2"/>
  <c r="BF224" i="2"/>
  <c r="H225" i="2" s="1"/>
  <c r="BA224" i="2"/>
  <c r="AQ224" i="2"/>
  <c r="AG224" i="2"/>
  <c r="AV224" i="2"/>
  <c r="BU223" i="2"/>
  <c r="J224" i="2"/>
  <c r="AK224" i="2"/>
  <c r="AZ224" i="2"/>
  <c r="AU224" i="2"/>
  <c r="V224" i="2"/>
  <c r="BT223" i="2"/>
  <c r="S224" i="2" l="1"/>
  <c r="CM223" i="2"/>
  <c r="AF224" i="2"/>
  <c r="BJ224" i="2" s="1"/>
  <c r="BE224" i="2"/>
  <c r="G225" i="2" s="1"/>
  <c r="AP224" i="2"/>
  <c r="CD224" i="2" s="1"/>
  <c r="CA224" i="2"/>
  <c r="CF224" i="2"/>
  <c r="BL224" i="2"/>
  <c r="BK224" i="2"/>
  <c r="BZ224" i="2"/>
  <c r="L224" i="2"/>
  <c r="Q224" i="2" s="1"/>
  <c r="M224" i="2"/>
  <c r="R224" i="2" s="1"/>
  <c r="T223" i="2"/>
  <c r="AT224" i="2"/>
  <c r="AX224" i="2" s="1"/>
  <c r="U224" i="2"/>
  <c r="Y224" i="2" s="1"/>
  <c r="AO224" i="2"/>
  <c r="AY224" i="2"/>
  <c r="BC224" i="2" s="1"/>
  <c r="BD224" i="2"/>
  <c r="AJ224" i="2"/>
  <c r="AE224" i="2"/>
  <c r="BS223" i="2"/>
  <c r="CE224" i="2"/>
  <c r="BP224" i="2"/>
  <c r="BO224" i="2"/>
  <c r="BQ224" i="2"/>
  <c r="CL224" i="2" l="1"/>
  <c r="CK224" i="2"/>
  <c r="CJ224" i="2"/>
  <c r="BY224" i="2"/>
  <c r="AC225" i="2"/>
  <c r="BH224" i="2"/>
  <c r="F225" i="2"/>
  <c r="AD224" i="2"/>
  <c r="K224" i="2"/>
  <c r="P224" i="2" s="1"/>
  <c r="BW223" i="2"/>
  <c r="CH223" i="2" s="1"/>
  <c r="BI224" i="2"/>
  <c r="AI224" i="2"/>
  <c r="AS224" i="2"/>
  <c r="BX224" i="2"/>
  <c r="AN224" i="2"/>
  <c r="CC224" i="2"/>
  <c r="CG224" i="2" s="1"/>
  <c r="BN224" i="2"/>
  <c r="CI224" i="2" l="1"/>
  <c r="CM224" i="2" s="1"/>
  <c r="Z225" i="2"/>
  <c r="AA225" i="2"/>
  <c r="AB225" i="2"/>
  <c r="X225" i="2"/>
  <c r="AW225" i="2"/>
  <c r="AR225" i="2"/>
  <c r="BG225" i="2"/>
  <c r="I226" i="2" s="1"/>
  <c r="AM225" i="2"/>
  <c r="AH225" i="2"/>
  <c r="BB225" i="2"/>
  <c r="BV224" i="2"/>
  <c r="AP225" i="2"/>
  <c r="AK225" i="2"/>
  <c r="BE225" i="2"/>
  <c r="G226" i="2" s="1"/>
  <c r="AZ225" i="2"/>
  <c r="AU225" i="2"/>
  <c r="AF225" i="2"/>
  <c r="V225" i="2"/>
  <c r="BT224" i="2"/>
  <c r="BM224" i="2"/>
  <c r="BR224" i="2" s="1"/>
  <c r="O224" i="2"/>
  <c r="J225" i="2"/>
  <c r="AV225" i="2"/>
  <c r="AQ225" i="2"/>
  <c r="BA225" i="2"/>
  <c r="W225" i="2"/>
  <c r="AL225" i="2"/>
  <c r="AG225" i="2"/>
  <c r="BF225" i="2"/>
  <c r="H226" i="2" s="1"/>
  <c r="BU224" i="2"/>
  <c r="BK225" i="2" l="1"/>
  <c r="CF225" i="2"/>
  <c r="CE225" i="2"/>
  <c r="BJ225" i="2"/>
  <c r="BL225" i="2"/>
  <c r="BZ225" i="2"/>
  <c r="M225" i="2"/>
  <c r="R225" i="2" s="1"/>
  <c r="CD225" i="2"/>
  <c r="N225" i="2"/>
  <c r="S225" i="2" s="1"/>
  <c r="CA225" i="2"/>
  <c r="L225" i="2"/>
  <c r="Q225" i="2" s="1"/>
  <c r="BY225" i="2"/>
  <c r="T224" i="2"/>
  <c r="BD225" i="2"/>
  <c r="AE225" i="2"/>
  <c r="U225" i="2"/>
  <c r="Y225" i="2" s="1"/>
  <c r="AD225" i="2"/>
  <c r="AJ225" i="2"/>
  <c r="AT225" i="2"/>
  <c r="AX225" i="2" s="1"/>
  <c r="AY225" i="2"/>
  <c r="BC225" i="2" s="1"/>
  <c r="AO225" i="2"/>
  <c r="BS224" i="2"/>
  <c r="BO225" i="2"/>
  <c r="BP225" i="2"/>
  <c r="BQ225" i="2"/>
  <c r="CK225" i="2" l="1"/>
  <c r="CL225" i="2"/>
  <c r="CJ225" i="2"/>
  <c r="BI225" i="2"/>
  <c r="AI225" i="2"/>
  <c r="BW224" i="2"/>
  <c r="CH224" i="2" s="1"/>
  <c r="K225" i="2"/>
  <c r="P225" i="2" s="1"/>
  <c r="AN225" i="2"/>
  <c r="CC225" i="2"/>
  <c r="CG225" i="2" s="1"/>
  <c r="BH225" i="2"/>
  <c r="F226" i="2"/>
  <c r="AS225" i="2"/>
  <c r="BX225" i="2"/>
  <c r="BN225" i="2"/>
  <c r="CI225" i="2" l="1"/>
  <c r="CM225" i="2" s="1"/>
  <c r="BE226" i="2"/>
  <c r="G227" i="2" s="1"/>
  <c r="Z226" i="2"/>
  <c r="AC226" i="2"/>
  <c r="AB226" i="2"/>
  <c r="AW226" i="2"/>
  <c r="BG226" i="2"/>
  <c r="I227" i="2" s="1"/>
  <c r="X226" i="2"/>
  <c r="AR226" i="2"/>
  <c r="AH226" i="2"/>
  <c r="AM226" i="2"/>
  <c r="BB226" i="2"/>
  <c r="BV225" i="2"/>
  <c r="J226" i="2"/>
  <c r="O225" i="2"/>
  <c r="AF226" i="2"/>
  <c r="AZ226" i="2"/>
  <c r="BT225" i="2"/>
  <c r="AL226" i="2"/>
  <c r="W226" i="2"/>
  <c r="AV226" i="2"/>
  <c r="BF226" i="2"/>
  <c r="H227" i="2" s="1"/>
  <c r="AQ226" i="2"/>
  <c r="AG226" i="2"/>
  <c r="BA226" i="2"/>
  <c r="BU225" i="2"/>
  <c r="BM225" i="2"/>
  <c r="BR225" i="2" s="1"/>
  <c r="AP226" i="2" l="1"/>
  <c r="BY226" i="2" s="1"/>
  <c r="AK226" i="2"/>
  <c r="V226" i="2"/>
  <c r="AA226" i="2"/>
  <c r="AU226" i="2"/>
  <c r="CF226" i="2"/>
  <c r="CA226" i="2"/>
  <c r="BL226" i="2"/>
  <c r="M226" i="2"/>
  <c r="BZ226" i="2"/>
  <c r="CE226" i="2"/>
  <c r="L226" i="2"/>
  <c r="BK226" i="2"/>
  <c r="T225" i="2"/>
  <c r="BD226" i="2"/>
  <c r="AT226" i="2"/>
  <c r="U226" i="2"/>
  <c r="AO226" i="2"/>
  <c r="AY226" i="2"/>
  <c r="BC226" i="2" s="1"/>
  <c r="AE226" i="2"/>
  <c r="AJ226" i="2"/>
  <c r="BS225" i="2"/>
  <c r="N226" i="2"/>
  <c r="BQ226" i="2"/>
  <c r="BP226" i="2"/>
  <c r="Q226" i="2" l="1"/>
  <c r="S226" i="2"/>
  <c r="R226" i="2"/>
  <c r="CK226" i="2"/>
  <c r="CL226" i="2"/>
  <c r="Y226" i="2"/>
  <c r="CD226" i="2"/>
  <c r="BJ226" i="2"/>
  <c r="AX226" i="2"/>
  <c r="K226" i="2"/>
  <c r="P226" i="2" s="1"/>
  <c r="BW225" i="2"/>
  <c r="CH225" i="2" s="1"/>
  <c r="AS226" i="2"/>
  <c r="BX226" i="2"/>
  <c r="BH226" i="2"/>
  <c r="F227" i="2"/>
  <c r="J227" i="2" s="1"/>
  <c r="AN226" i="2"/>
  <c r="CC226" i="2"/>
  <c r="AD226" i="2"/>
  <c r="BI226" i="2"/>
  <c r="AI226" i="2"/>
  <c r="BO226" i="2"/>
  <c r="BN226" i="2"/>
  <c r="CG226" i="2" l="1"/>
  <c r="CI226" i="2"/>
  <c r="CJ226" i="2"/>
  <c r="AC227" i="2"/>
  <c r="Z227" i="2"/>
  <c r="AA227" i="2"/>
  <c r="AB227" i="2"/>
  <c r="AR227" i="2"/>
  <c r="AH227" i="2"/>
  <c r="BB227" i="2"/>
  <c r="X227" i="2"/>
  <c r="BG227" i="2"/>
  <c r="I228" i="2" s="1"/>
  <c r="AM227" i="2"/>
  <c r="AW227" i="2"/>
  <c r="BV226" i="2"/>
  <c r="BE227" i="2"/>
  <c r="G228" i="2" s="1"/>
  <c r="AU227" i="2"/>
  <c r="V227" i="2"/>
  <c r="AF227" i="2"/>
  <c r="AZ227" i="2"/>
  <c r="AK227" i="2"/>
  <c r="AP227" i="2"/>
  <c r="BT226" i="2"/>
  <c r="BM226" i="2"/>
  <c r="BR226" i="2" s="1"/>
  <c r="AQ227" i="2"/>
  <c r="AG227" i="2"/>
  <c r="BA227" i="2"/>
  <c r="AL227" i="2"/>
  <c r="BF227" i="2"/>
  <c r="H228" i="2" s="1"/>
  <c r="W227" i="2"/>
  <c r="AV227" i="2"/>
  <c r="BU226" i="2"/>
  <c r="O226" i="2"/>
  <c r="CM226" i="2" l="1"/>
  <c r="CF227" i="2"/>
  <c r="BY227" i="2"/>
  <c r="BJ227" i="2"/>
  <c r="AY227" i="2"/>
  <c r="BC227" i="2" s="1"/>
  <c r="T226" i="2"/>
  <c r="AJ227" i="2"/>
  <c r="BD227" i="2"/>
  <c r="AE227" i="2"/>
  <c r="AO227" i="2"/>
  <c r="AD227" i="2"/>
  <c r="AT227" i="2"/>
  <c r="AX227" i="2" s="1"/>
  <c r="U227" i="2"/>
  <c r="Y227" i="2" s="1"/>
  <c r="BS226" i="2"/>
  <c r="BZ227" i="2"/>
  <c r="BK227" i="2"/>
  <c r="CD227" i="2"/>
  <c r="BL227" i="2"/>
  <c r="M227" i="2"/>
  <c r="R227" i="2" s="1"/>
  <c r="L227" i="2"/>
  <c r="Q227" i="2" s="1"/>
  <c r="CE227" i="2"/>
  <c r="N227" i="2"/>
  <c r="S227" i="2" s="1"/>
  <c r="CA227" i="2"/>
  <c r="BQ227" i="2"/>
  <c r="BP227" i="2"/>
  <c r="BO227" i="2"/>
  <c r="CK227" i="2" l="1"/>
  <c r="CJ227" i="2"/>
  <c r="CL227" i="2"/>
  <c r="F228" i="2"/>
  <c r="BH227" i="2"/>
  <c r="AN227" i="2"/>
  <c r="CC227" i="2"/>
  <c r="CG227" i="2" s="1"/>
  <c r="K227" i="2"/>
  <c r="P227" i="2" s="1"/>
  <c r="BW226" i="2"/>
  <c r="CH226" i="2" s="1"/>
  <c r="BX227" i="2"/>
  <c r="AS227" i="2"/>
  <c r="BI227" i="2"/>
  <c r="AI227" i="2"/>
  <c r="BN227" i="2"/>
  <c r="CI227" i="2" l="1"/>
  <c r="CM227" i="2" s="1"/>
  <c r="AA228" i="2"/>
  <c r="Z228" i="2"/>
  <c r="AC228" i="2"/>
  <c r="AB228" i="2"/>
  <c r="BV227" i="2"/>
  <c r="N228" i="2" s="1"/>
  <c r="BU227" i="2"/>
  <c r="M228" i="2" s="1"/>
  <c r="AK228" i="2"/>
  <c r="V228" i="2"/>
  <c r="X228" i="2"/>
  <c r="BG228" i="2"/>
  <c r="I229" i="2" s="1"/>
  <c r="AH228" i="2"/>
  <c r="AM228" i="2"/>
  <c r="AW228" i="2"/>
  <c r="AR228" i="2"/>
  <c r="BB228" i="2"/>
  <c r="BA228" i="2"/>
  <c r="AL228" i="2"/>
  <c r="AV228" i="2"/>
  <c r="AG228" i="2"/>
  <c r="AQ228" i="2"/>
  <c r="W228" i="2"/>
  <c r="BF228" i="2"/>
  <c r="H229" i="2" s="1"/>
  <c r="BM227" i="2"/>
  <c r="BR227" i="2" s="1"/>
  <c r="O227" i="2"/>
  <c r="J228" i="2"/>
  <c r="S228" i="2" l="1"/>
  <c r="R228" i="2"/>
  <c r="AU228" i="2"/>
  <c r="AF228" i="2"/>
  <c r="BE228" i="2"/>
  <c r="G229" i="2" s="1"/>
  <c r="AZ228" i="2"/>
  <c r="AP228" i="2"/>
  <c r="BT227" i="2"/>
  <c r="L228" i="2" s="1"/>
  <c r="Q228" i="2" s="1"/>
  <c r="CA228" i="2"/>
  <c r="CF228" i="2"/>
  <c r="BL228" i="2"/>
  <c r="BK228" i="2"/>
  <c r="CE228" i="2"/>
  <c r="BZ228" i="2"/>
  <c r="T227" i="2"/>
  <c r="U228" i="2"/>
  <c r="Y228" i="2" s="1"/>
  <c r="BD228" i="2"/>
  <c r="AT228" i="2"/>
  <c r="AO228" i="2"/>
  <c r="AE228" i="2"/>
  <c r="AY228" i="2"/>
  <c r="AJ228" i="2"/>
  <c r="BS227" i="2"/>
  <c r="BQ228" i="2"/>
  <c r="BP228" i="2"/>
  <c r="CL228" i="2" l="1"/>
  <c r="CK228" i="2"/>
  <c r="BC228" i="2"/>
  <c r="CD228" i="2"/>
  <c r="AX228" i="2"/>
  <c r="BJ228" i="2"/>
  <c r="BY228" i="2"/>
  <c r="AB229" i="2"/>
  <c r="BH228" i="2"/>
  <c r="F229" i="2"/>
  <c r="BW227" i="2"/>
  <c r="CH227" i="2" s="1"/>
  <c r="K228" i="2"/>
  <c r="P228" i="2" s="1"/>
  <c r="AI228" i="2"/>
  <c r="BI228" i="2"/>
  <c r="AN228" i="2"/>
  <c r="CC228" i="2"/>
  <c r="AS228" i="2"/>
  <c r="BX228" i="2"/>
  <c r="AD228" i="2"/>
  <c r="BO228" i="2"/>
  <c r="BN228" i="2"/>
  <c r="CG228" i="2" l="1"/>
  <c r="CI228" i="2"/>
  <c r="CJ228" i="2"/>
  <c r="AA229" i="2"/>
  <c r="Z229" i="2"/>
  <c r="AC229" i="2"/>
  <c r="AM229" i="2"/>
  <c r="BG229" i="2"/>
  <c r="I230" i="2" s="1"/>
  <c r="AW229" i="2"/>
  <c r="AH229" i="2"/>
  <c r="X229" i="2"/>
  <c r="AR229" i="2"/>
  <c r="BB229" i="2"/>
  <c r="BV228" i="2"/>
  <c r="BM228" i="2"/>
  <c r="BR228" i="2" s="1"/>
  <c r="BA229" i="2"/>
  <c r="AV229" i="2"/>
  <c r="BF229" i="2"/>
  <c r="H230" i="2" s="1"/>
  <c r="AQ229" i="2"/>
  <c r="AG229" i="2"/>
  <c r="W229" i="2"/>
  <c r="AL229" i="2"/>
  <c r="BU228" i="2"/>
  <c r="J229" i="2"/>
  <c r="AF229" i="2"/>
  <c r="AU229" i="2"/>
  <c r="AK229" i="2"/>
  <c r="AZ229" i="2"/>
  <c r="AP229" i="2"/>
  <c r="V229" i="2"/>
  <c r="BT228" i="2"/>
  <c r="O228" i="2"/>
  <c r="CM228" i="2" l="1"/>
  <c r="BE229" i="2"/>
  <c r="G230" i="2" s="1"/>
  <c r="BZ229" i="2"/>
  <c r="CA229" i="2"/>
  <c r="CF229" i="2"/>
  <c r="T228" i="2"/>
  <c r="AT229" i="2"/>
  <c r="AX229" i="2" s="1"/>
  <c r="AJ229" i="2"/>
  <c r="AD229" i="2"/>
  <c r="AE229" i="2"/>
  <c r="U229" i="2"/>
  <c r="Y229" i="2" s="1"/>
  <c r="BD229" i="2"/>
  <c r="AY229" i="2"/>
  <c r="BC229" i="2" s="1"/>
  <c r="AO229" i="2"/>
  <c r="BS228" i="2"/>
  <c r="CD229" i="2"/>
  <c r="M229" i="2"/>
  <c r="R229" i="2" s="1"/>
  <c r="CE229" i="2"/>
  <c r="N229" i="2"/>
  <c r="S229" i="2" s="1"/>
  <c r="BL229" i="2"/>
  <c r="L229" i="2"/>
  <c r="Q229" i="2" s="1"/>
  <c r="BK229" i="2"/>
  <c r="BJ229" i="2"/>
  <c r="BQ229" i="2"/>
  <c r="BO229" i="2"/>
  <c r="BP229" i="2"/>
  <c r="CJ229" i="2" l="1"/>
  <c r="CK229" i="2"/>
  <c r="CL229" i="2"/>
  <c r="BY229" i="2"/>
  <c r="BH229" i="2"/>
  <c r="F230" i="2"/>
  <c r="AN229" i="2"/>
  <c r="CC229" i="2"/>
  <c r="CG229" i="2" s="1"/>
  <c r="BW228" i="2"/>
  <c r="CH228" i="2" s="1"/>
  <c r="K229" i="2"/>
  <c r="P229" i="2" s="1"/>
  <c r="AS229" i="2"/>
  <c r="BX229" i="2"/>
  <c r="AI229" i="2"/>
  <c r="BI229" i="2"/>
  <c r="BN229" i="2"/>
  <c r="CI229" i="2" l="1"/>
  <c r="CM229" i="2" s="1"/>
  <c r="BT229" i="2"/>
  <c r="L230" i="2" s="1"/>
  <c r="Z230" i="2"/>
  <c r="AB230" i="2"/>
  <c r="AC230" i="2"/>
  <c r="AA230" i="2"/>
  <c r="BU229" i="2"/>
  <c r="M230" i="2" s="1"/>
  <c r="AR230" i="2"/>
  <c r="W230" i="2"/>
  <c r="BF230" i="2"/>
  <c r="H231" i="2" s="1"/>
  <c r="AL230" i="2"/>
  <c r="BA230" i="2"/>
  <c r="AG230" i="2"/>
  <c r="AV230" i="2"/>
  <c r="AQ230" i="2"/>
  <c r="AP230" i="2"/>
  <c r="BE230" i="2"/>
  <c r="G231" i="2" s="1"/>
  <c r="AU230" i="2"/>
  <c r="AK230" i="2"/>
  <c r="AF230" i="2"/>
  <c r="V230" i="2"/>
  <c r="X230" i="2"/>
  <c r="AM230" i="2"/>
  <c r="BB230" i="2"/>
  <c r="BV229" i="2"/>
  <c r="N230" i="2" s="1"/>
  <c r="AW230" i="2"/>
  <c r="BG230" i="2"/>
  <c r="I231" i="2" s="1"/>
  <c r="AH230" i="2"/>
  <c r="BM229" i="2"/>
  <c r="BR229" i="2" s="1"/>
  <c r="O229" i="2"/>
  <c r="J230" i="2"/>
  <c r="S230" i="2" l="1"/>
  <c r="R230" i="2"/>
  <c r="Q230" i="2"/>
  <c r="AZ230" i="2"/>
  <c r="BY230" i="2" s="1"/>
  <c r="BK230" i="2"/>
  <c r="BZ230" i="2"/>
  <c r="CE230" i="2"/>
  <c r="CD230" i="2"/>
  <c r="CF230" i="2"/>
  <c r="BL230" i="2"/>
  <c r="CA230" i="2"/>
  <c r="T229" i="2"/>
  <c r="AY230" i="2"/>
  <c r="AT230" i="2"/>
  <c r="AX230" i="2" s="1"/>
  <c r="AJ230" i="2"/>
  <c r="AE230" i="2"/>
  <c r="AO230" i="2"/>
  <c r="U230" i="2"/>
  <c r="Y230" i="2" s="1"/>
  <c r="BD230" i="2"/>
  <c r="BS229" i="2"/>
  <c r="BP230" i="2"/>
  <c r="BQ230" i="2"/>
  <c r="CL230" i="2" l="1"/>
  <c r="CK230" i="2"/>
  <c r="BC230" i="2"/>
  <c r="BJ230" i="2"/>
  <c r="AB231" i="2"/>
  <c r="BW229" i="2"/>
  <c r="CH229" i="2" s="1"/>
  <c r="K230" i="2"/>
  <c r="P230" i="2" s="1"/>
  <c r="BI230" i="2"/>
  <c r="AI230" i="2"/>
  <c r="AD230" i="2"/>
  <c r="BH230" i="2"/>
  <c r="F231" i="2"/>
  <c r="AN230" i="2"/>
  <c r="CC230" i="2"/>
  <c r="CG230" i="2" s="1"/>
  <c r="AS230" i="2"/>
  <c r="BX230" i="2"/>
  <c r="BN230" i="2"/>
  <c r="BO230" i="2"/>
  <c r="CI230" i="2" l="1"/>
  <c r="CJ230" i="2"/>
  <c r="AA231" i="2"/>
  <c r="AC231" i="2"/>
  <c r="Z231" i="2"/>
  <c r="BF231" i="2"/>
  <c r="H232" i="2" s="1"/>
  <c r="AV231" i="2"/>
  <c r="AG231" i="2"/>
  <c r="BA231" i="2"/>
  <c r="AL231" i="2"/>
  <c r="W231" i="2"/>
  <c r="AQ231" i="2"/>
  <c r="BU230" i="2"/>
  <c r="BM230" i="2"/>
  <c r="BR230" i="2" s="1"/>
  <c r="J231" i="2"/>
  <c r="O230" i="2"/>
  <c r="AU231" i="2"/>
  <c r="V231" i="2"/>
  <c r="AK231" i="2"/>
  <c r="AZ231" i="2"/>
  <c r="AF231" i="2"/>
  <c r="BE231" i="2"/>
  <c r="G232" i="2" s="1"/>
  <c r="AP231" i="2"/>
  <c r="BT230" i="2"/>
  <c r="AM231" i="2"/>
  <c r="BG231" i="2"/>
  <c r="I232" i="2" s="1"/>
  <c r="BB231" i="2"/>
  <c r="AH231" i="2"/>
  <c r="AW231" i="2"/>
  <c r="AR231" i="2"/>
  <c r="X231" i="2"/>
  <c r="BV230" i="2"/>
  <c r="CM230" i="2" l="1"/>
  <c r="CA231" i="2"/>
  <c r="BY231" i="2"/>
  <c r="BZ231" i="2"/>
  <c r="CE231" i="2"/>
  <c r="N231" i="2"/>
  <c r="S231" i="2" s="1"/>
  <c r="BL231" i="2"/>
  <c r="CF231" i="2"/>
  <c r="CD231" i="2"/>
  <c r="BK231" i="2"/>
  <c r="BJ231" i="2"/>
  <c r="M231" i="2"/>
  <c r="R231" i="2" s="1"/>
  <c r="L231" i="2"/>
  <c r="Q231" i="2" s="1"/>
  <c r="T230" i="2"/>
  <c r="AE231" i="2"/>
  <c r="AO231" i="2"/>
  <c r="AD231" i="2"/>
  <c r="AJ231" i="2"/>
  <c r="AY231" i="2"/>
  <c r="BC231" i="2" s="1"/>
  <c r="U231" i="2"/>
  <c r="Y231" i="2" s="1"/>
  <c r="BD231" i="2"/>
  <c r="AT231" i="2"/>
  <c r="AX231" i="2" s="1"/>
  <c r="BS230" i="2"/>
  <c r="BQ231" i="2"/>
  <c r="BO231" i="2"/>
  <c r="BP231" i="2"/>
  <c r="CL231" i="2" l="1"/>
  <c r="CK231" i="2"/>
  <c r="CJ231" i="2"/>
  <c r="BH231" i="2"/>
  <c r="F232" i="2"/>
  <c r="AS231" i="2"/>
  <c r="BX231" i="2"/>
  <c r="BW230" i="2"/>
  <c r="CH230" i="2" s="1"/>
  <c r="K231" i="2"/>
  <c r="P231" i="2" s="1"/>
  <c r="BI231" i="2"/>
  <c r="AI231" i="2"/>
  <c r="AN231" i="2"/>
  <c r="CC231" i="2"/>
  <c r="CG231" i="2" s="1"/>
  <c r="BN231" i="2"/>
  <c r="CI231" i="2" l="1"/>
  <c r="CM231" i="2" s="1"/>
  <c r="AF232" i="2"/>
  <c r="Z232" i="2"/>
  <c r="AB232" i="2"/>
  <c r="AC232" i="2"/>
  <c r="AA232" i="2"/>
  <c r="O231" i="2"/>
  <c r="AW232" i="2"/>
  <c r="X232" i="2"/>
  <c r="AH232" i="2"/>
  <c r="BB232" i="2"/>
  <c r="BG232" i="2"/>
  <c r="I233" i="2" s="1"/>
  <c r="AR232" i="2"/>
  <c r="AM232" i="2"/>
  <c r="BV231" i="2"/>
  <c r="AZ232" i="2"/>
  <c r="AU232" i="2"/>
  <c r="V232" i="2"/>
  <c r="BT231" i="2"/>
  <c r="BM231" i="2"/>
  <c r="BR231" i="2" s="1"/>
  <c r="AV232" i="2"/>
  <c r="AL232" i="2"/>
  <c r="AG232" i="2"/>
  <c r="BF232" i="2"/>
  <c r="H233" i="2" s="1"/>
  <c r="AQ232" i="2"/>
  <c r="W232" i="2"/>
  <c r="BA232" i="2"/>
  <c r="BU231" i="2"/>
  <c r="J232" i="2"/>
  <c r="AK232" i="2" l="1"/>
  <c r="AP232" i="2"/>
  <c r="BE232" i="2"/>
  <c r="G233" i="2" s="1"/>
  <c r="CF232" i="2"/>
  <c r="M232" i="2"/>
  <c r="R232" i="2" s="1"/>
  <c r="BJ232" i="2"/>
  <c r="N232" i="2"/>
  <c r="S232" i="2" s="1"/>
  <c r="BK232" i="2"/>
  <c r="BL232" i="2"/>
  <c r="BZ232" i="2"/>
  <c r="CE232" i="2"/>
  <c r="CA232" i="2"/>
  <c r="T231" i="2"/>
  <c r="BD232" i="2"/>
  <c r="AT232" i="2"/>
  <c r="AX232" i="2" s="1"/>
  <c r="AO232" i="2"/>
  <c r="AY232" i="2"/>
  <c r="BC232" i="2" s="1"/>
  <c r="AJ232" i="2"/>
  <c r="AD232" i="2"/>
  <c r="U232" i="2"/>
  <c r="Y232" i="2" s="1"/>
  <c r="AE232" i="2"/>
  <c r="BS231" i="2"/>
  <c r="L232" i="2"/>
  <c r="Q232" i="2" s="1"/>
  <c r="BP232" i="2"/>
  <c r="BO232" i="2"/>
  <c r="BQ232" i="2"/>
  <c r="CK232" i="2" l="1"/>
  <c r="CL232" i="2"/>
  <c r="CJ232" i="2"/>
  <c r="CD232" i="2"/>
  <c r="BY232" i="2"/>
  <c r="BW231" i="2"/>
  <c r="CH231" i="2" s="1"/>
  <c r="K232" i="2"/>
  <c r="P232" i="2" s="1"/>
  <c r="AN232" i="2"/>
  <c r="CC232" i="2"/>
  <c r="BH232" i="2"/>
  <c r="F233" i="2"/>
  <c r="BI232" i="2"/>
  <c r="AI232" i="2"/>
  <c r="AS232" i="2"/>
  <c r="BX232" i="2"/>
  <c r="BN232" i="2"/>
  <c r="CG232" i="2" l="1"/>
  <c r="CI232" i="2"/>
  <c r="CM232" i="2" s="1"/>
  <c r="BT232" i="2"/>
  <c r="L233" i="2" s="1"/>
  <c r="Z233" i="2"/>
  <c r="AB233" i="2"/>
  <c r="AC233" i="2"/>
  <c r="AA233" i="2"/>
  <c r="AK233" i="2"/>
  <c r="AZ233" i="2"/>
  <c r="AW233" i="2"/>
  <c r="BB233" i="2"/>
  <c r="BG233" i="2"/>
  <c r="I234" i="2" s="1"/>
  <c r="X233" i="2"/>
  <c r="AM233" i="2"/>
  <c r="AR233" i="2"/>
  <c r="AH233" i="2"/>
  <c r="BV232" i="2"/>
  <c r="J233" i="2"/>
  <c r="O232" i="2"/>
  <c r="AQ233" i="2"/>
  <c r="W233" i="2"/>
  <c r="AL233" i="2"/>
  <c r="AG233" i="2"/>
  <c r="AV233" i="2"/>
  <c r="BF233" i="2"/>
  <c r="H234" i="2" s="1"/>
  <c r="BA233" i="2"/>
  <c r="BU232" i="2"/>
  <c r="BM232" i="2"/>
  <c r="BR232" i="2" s="1"/>
  <c r="Q233" i="2" l="1"/>
  <c r="V233" i="2"/>
  <c r="AF233" i="2"/>
  <c r="AP233" i="2"/>
  <c r="AU233" i="2"/>
  <c r="BE233" i="2"/>
  <c r="G234" i="2" s="1"/>
  <c r="BL233" i="2"/>
  <c r="CF233" i="2"/>
  <c r="M233" i="2"/>
  <c r="R233" i="2" s="1"/>
  <c r="BZ233" i="2"/>
  <c r="T232" i="2"/>
  <c r="BD233" i="2"/>
  <c r="AJ233" i="2"/>
  <c r="AT233" i="2"/>
  <c r="U233" i="2"/>
  <c r="AO233" i="2"/>
  <c r="AE233" i="2"/>
  <c r="AY233" i="2"/>
  <c r="BC233" i="2" s="1"/>
  <c r="BS232" i="2"/>
  <c r="CA233" i="2"/>
  <c r="BK233" i="2"/>
  <c r="N233" i="2"/>
  <c r="S233" i="2" s="1"/>
  <c r="CE233" i="2"/>
  <c r="BQ233" i="2"/>
  <c r="BP233" i="2"/>
  <c r="CK233" i="2" l="1"/>
  <c r="CL233" i="2"/>
  <c r="Y233" i="2"/>
  <c r="AX233" i="2"/>
  <c r="CD233" i="2"/>
  <c r="BJ233" i="2"/>
  <c r="BY233" i="2"/>
  <c r="AI233" i="2"/>
  <c r="BI233" i="2"/>
  <c r="AN233" i="2"/>
  <c r="CC233" i="2"/>
  <c r="AS233" i="2"/>
  <c r="BX233" i="2"/>
  <c r="BH233" i="2"/>
  <c r="F234" i="2"/>
  <c r="BW232" i="2"/>
  <c r="CH232" i="2" s="1"/>
  <c r="K233" i="2"/>
  <c r="P233" i="2" s="1"/>
  <c r="AD233" i="2"/>
  <c r="BN233" i="2"/>
  <c r="BO233" i="2"/>
  <c r="CG233" i="2" l="1"/>
  <c r="CI233" i="2"/>
  <c r="CJ233" i="2"/>
  <c r="AA234" i="2"/>
  <c r="AB234" i="2"/>
  <c r="AC234" i="2"/>
  <c r="Z234" i="2"/>
  <c r="AW234" i="2"/>
  <c r="BV233" i="2"/>
  <c r="N234" i="2" s="1"/>
  <c r="BG234" i="2"/>
  <c r="I235" i="2" s="1"/>
  <c r="AM234" i="2"/>
  <c r="X234" i="2"/>
  <c r="AR234" i="2"/>
  <c r="BB234" i="2"/>
  <c r="AH234" i="2"/>
  <c r="O233" i="2"/>
  <c r="AL234" i="2"/>
  <c r="AV234" i="2"/>
  <c r="BA234" i="2"/>
  <c r="AQ234" i="2"/>
  <c r="W234" i="2"/>
  <c r="BF234" i="2"/>
  <c r="H235" i="2" s="1"/>
  <c r="AG234" i="2"/>
  <c r="BU233" i="2"/>
  <c r="J234" i="2"/>
  <c r="BM233" i="2"/>
  <c r="BR233" i="2" s="1"/>
  <c r="BE234" i="2"/>
  <c r="G235" i="2" s="1"/>
  <c r="AZ234" i="2"/>
  <c r="AF234" i="2"/>
  <c r="V234" i="2"/>
  <c r="AK234" i="2"/>
  <c r="AP234" i="2"/>
  <c r="BT233" i="2"/>
  <c r="S234" i="2" l="1"/>
  <c r="CM233" i="2"/>
  <c r="AU234" i="2"/>
  <c r="BJ234" i="2" s="1"/>
  <c r="CA234" i="2"/>
  <c r="CF234" i="2"/>
  <c r="BL234" i="2"/>
  <c r="BK234" i="2"/>
  <c r="BY234" i="2"/>
  <c r="CE234" i="2"/>
  <c r="M234" i="2"/>
  <c r="R234" i="2" s="1"/>
  <c r="BZ234" i="2"/>
  <c r="T233" i="2"/>
  <c r="AY234" i="2"/>
  <c r="BC234" i="2" s="1"/>
  <c r="AE234" i="2"/>
  <c r="AO234" i="2"/>
  <c r="AJ234" i="2"/>
  <c r="AT234" i="2"/>
  <c r="BD234" i="2"/>
  <c r="AD234" i="2"/>
  <c r="U234" i="2"/>
  <c r="Y234" i="2" s="1"/>
  <c r="BS233" i="2"/>
  <c r="L234" i="2"/>
  <c r="Q234" i="2" s="1"/>
  <c r="BO234" i="2"/>
  <c r="BQ234" i="2"/>
  <c r="BP234" i="2"/>
  <c r="CK234" i="2" l="1"/>
  <c r="CJ234" i="2"/>
  <c r="CL234" i="2"/>
  <c r="AX234" i="2"/>
  <c r="CD234" i="2"/>
  <c r="AS234" i="2"/>
  <c r="BX234" i="2"/>
  <c r="BH234" i="2"/>
  <c r="F235" i="2"/>
  <c r="BI234" i="2"/>
  <c r="AI234" i="2"/>
  <c r="BW233" i="2"/>
  <c r="CH233" i="2" s="1"/>
  <c r="K234" i="2"/>
  <c r="P234" i="2" s="1"/>
  <c r="AN234" i="2"/>
  <c r="CC234" i="2"/>
  <c r="BN234" i="2"/>
  <c r="CG234" i="2" l="1"/>
  <c r="CI234" i="2"/>
  <c r="CM234" i="2" s="1"/>
  <c r="AA235" i="2"/>
  <c r="Z235" i="2"/>
  <c r="AC235" i="2"/>
  <c r="AB235" i="2"/>
  <c r="AP235" i="2"/>
  <c r="BM234" i="2"/>
  <c r="BR234" i="2" s="1"/>
  <c r="BA235" i="2"/>
  <c r="AG235" i="2"/>
  <c r="AV235" i="2"/>
  <c r="AL235" i="2"/>
  <c r="AQ235" i="2"/>
  <c r="BF235" i="2"/>
  <c r="H236" i="2" s="1"/>
  <c r="W235" i="2"/>
  <c r="BU234" i="2"/>
  <c r="J235" i="2"/>
  <c r="O234" i="2"/>
  <c r="AR235" i="2"/>
  <c r="X235" i="2"/>
  <c r="AW235" i="2"/>
  <c r="BB235" i="2"/>
  <c r="BG235" i="2"/>
  <c r="I236" i="2" s="1"/>
  <c r="AM235" i="2"/>
  <c r="AH235" i="2"/>
  <c r="BV234" i="2"/>
  <c r="V235" i="2" l="1"/>
  <c r="BE235" i="2"/>
  <c r="G236" i="2" s="1"/>
  <c r="AZ235" i="2"/>
  <c r="AU235" i="2"/>
  <c r="AF235" i="2"/>
  <c r="AK235" i="2"/>
  <c r="BT234" i="2"/>
  <c r="L235" i="2" s="1"/>
  <c r="Q235" i="2" s="1"/>
  <c r="BK235" i="2"/>
  <c r="CF235" i="2"/>
  <c r="BZ235" i="2"/>
  <c r="M235" i="2"/>
  <c r="R235" i="2" s="1"/>
  <c r="CE235" i="2"/>
  <c r="N235" i="2"/>
  <c r="S235" i="2" s="1"/>
  <c r="CA235" i="2"/>
  <c r="BL235" i="2"/>
  <c r="T234" i="2"/>
  <c r="AO235" i="2"/>
  <c r="BD235" i="2"/>
  <c r="AY235" i="2"/>
  <c r="AT235" i="2"/>
  <c r="AJ235" i="2"/>
  <c r="U235" i="2"/>
  <c r="AE235" i="2"/>
  <c r="BS234" i="2"/>
  <c r="BP235" i="2"/>
  <c r="BQ235" i="2"/>
  <c r="BC235" i="2" l="1"/>
  <c r="CL235" i="2"/>
  <c r="CK235" i="2"/>
  <c r="Y235" i="2"/>
  <c r="BJ235" i="2"/>
  <c r="CD235" i="2"/>
  <c r="BY235" i="2"/>
  <c r="AX235" i="2"/>
  <c r="BH235" i="2"/>
  <c r="F236" i="2"/>
  <c r="AN235" i="2"/>
  <c r="CC235" i="2"/>
  <c r="AS235" i="2"/>
  <c r="BX235" i="2"/>
  <c r="AD235" i="2"/>
  <c r="AA236" i="2" s="1"/>
  <c r="BW234" i="2"/>
  <c r="CH234" i="2" s="1"/>
  <c r="K235" i="2"/>
  <c r="P235" i="2" s="1"/>
  <c r="BI235" i="2"/>
  <c r="AI235" i="2"/>
  <c r="BO235" i="2"/>
  <c r="BN235" i="2"/>
  <c r="CG235" i="2" l="1"/>
  <c r="CI235" i="2"/>
  <c r="CJ235" i="2"/>
  <c r="Z236" i="2"/>
  <c r="AB236" i="2"/>
  <c r="AC236" i="2"/>
  <c r="O235" i="2"/>
  <c r="X236" i="2"/>
  <c r="AH236" i="2"/>
  <c r="AW236" i="2"/>
  <c r="AR236" i="2"/>
  <c r="BG236" i="2"/>
  <c r="I237" i="2" s="1"/>
  <c r="AM236" i="2"/>
  <c r="BB236" i="2"/>
  <c r="BV235" i="2"/>
  <c r="AZ236" i="2"/>
  <c r="AF236" i="2"/>
  <c r="V236" i="2"/>
  <c r="AP236" i="2"/>
  <c r="BE236" i="2"/>
  <c r="G237" i="2" s="1"/>
  <c r="AK236" i="2"/>
  <c r="AU236" i="2"/>
  <c r="BT235" i="2"/>
  <c r="J236" i="2"/>
  <c r="BM235" i="2"/>
  <c r="BR235" i="2" s="1"/>
  <c r="AQ236" i="2"/>
  <c r="AG236" i="2"/>
  <c r="BA236" i="2"/>
  <c r="AV236" i="2"/>
  <c r="W236" i="2"/>
  <c r="AL236" i="2"/>
  <c r="BF236" i="2"/>
  <c r="H237" i="2" s="1"/>
  <c r="BU235" i="2"/>
  <c r="CM235" i="2" l="1"/>
  <c r="CF236" i="2"/>
  <c r="CE236" i="2"/>
  <c r="BY236" i="2"/>
  <c r="BK236" i="2"/>
  <c r="BL236" i="2"/>
  <c r="M236" i="2"/>
  <c r="R236" i="2" s="1"/>
  <c r="BZ236" i="2"/>
  <c r="CD236" i="2"/>
  <c r="N236" i="2"/>
  <c r="S236" i="2" s="1"/>
  <c r="BJ236" i="2"/>
  <c r="CA236" i="2"/>
  <c r="L236" i="2"/>
  <c r="Q236" i="2" s="1"/>
  <c r="T235" i="2"/>
  <c r="BD236" i="2"/>
  <c r="AO236" i="2"/>
  <c r="AE236" i="2"/>
  <c r="AT236" i="2"/>
  <c r="AX236" i="2" s="1"/>
  <c r="AJ236" i="2"/>
  <c r="AY236" i="2"/>
  <c r="BC236" i="2" s="1"/>
  <c r="AD236" i="2"/>
  <c r="U236" i="2"/>
  <c r="Y236" i="2" s="1"/>
  <c r="BS235" i="2"/>
  <c r="BQ236" i="2"/>
  <c r="BP236" i="2"/>
  <c r="BO236" i="2"/>
  <c r="CL236" i="2" l="1"/>
  <c r="CJ236" i="2"/>
  <c r="CK236" i="2"/>
  <c r="K236" i="2"/>
  <c r="P236" i="2" s="1"/>
  <c r="BW235" i="2"/>
  <c r="CH235" i="2" s="1"/>
  <c r="AN236" i="2"/>
  <c r="CC236" i="2"/>
  <c r="CG236" i="2" s="1"/>
  <c r="BH236" i="2"/>
  <c r="F237" i="2"/>
  <c r="BI236" i="2"/>
  <c r="AI236" i="2"/>
  <c r="AS236" i="2"/>
  <c r="BX236" i="2"/>
  <c r="BN236" i="2"/>
  <c r="CI236" i="2" l="1"/>
  <c r="CM236" i="2" s="1"/>
  <c r="AB237" i="2"/>
  <c r="Z237" i="2"/>
  <c r="AA237" i="2"/>
  <c r="AC237" i="2"/>
  <c r="BM236" i="2"/>
  <c r="BR236" i="2" s="1"/>
  <c r="J237" i="2"/>
  <c r="W237" i="2"/>
  <c r="AQ237" i="2"/>
  <c r="BF237" i="2"/>
  <c r="H238" i="2" s="1"/>
  <c r="AG237" i="2"/>
  <c r="AV237" i="2"/>
  <c r="BA237" i="2"/>
  <c r="AL237" i="2"/>
  <c r="BU236" i="2"/>
  <c r="BB237" i="2"/>
  <c r="BG237" i="2"/>
  <c r="I238" i="2" s="1"/>
  <c r="AH237" i="2"/>
  <c r="X237" i="2"/>
  <c r="AM237" i="2"/>
  <c r="AR237" i="2"/>
  <c r="AW237" i="2"/>
  <c r="BV236" i="2"/>
  <c r="O236" i="2"/>
  <c r="AK237" i="2"/>
  <c r="AZ237" i="2"/>
  <c r="AU237" i="2"/>
  <c r="AF237" i="2"/>
  <c r="V237" i="2"/>
  <c r="BE237" i="2"/>
  <c r="G238" i="2" s="1"/>
  <c r="AP237" i="2"/>
  <c r="BT236" i="2"/>
  <c r="CE237" i="2" l="1"/>
  <c r="CA237" i="2"/>
  <c r="BJ237" i="2"/>
  <c r="CF237" i="2"/>
  <c r="L237" i="2"/>
  <c r="Q237" i="2" s="1"/>
  <c r="CD237" i="2"/>
  <c r="N237" i="2"/>
  <c r="S237" i="2" s="1"/>
  <c r="BZ237" i="2"/>
  <c r="BY237" i="2"/>
  <c r="BL237" i="2"/>
  <c r="M237" i="2"/>
  <c r="R237" i="2" s="1"/>
  <c r="T236" i="2"/>
  <c r="AT237" i="2"/>
  <c r="AX237" i="2" s="1"/>
  <c r="AJ237" i="2"/>
  <c r="BD237" i="2"/>
  <c r="AD237" i="2"/>
  <c r="AE237" i="2"/>
  <c r="AY237" i="2"/>
  <c r="BC237" i="2" s="1"/>
  <c r="U237" i="2"/>
  <c r="Y237" i="2" s="1"/>
  <c r="AO237" i="2"/>
  <c r="BS236" i="2"/>
  <c r="BK237" i="2"/>
  <c r="BQ237" i="2"/>
  <c r="BO237" i="2"/>
  <c r="BP237" i="2"/>
  <c r="CL237" i="2" l="1"/>
  <c r="CJ237" i="2"/>
  <c r="CK237" i="2"/>
  <c r="BW236" i="2"/>
  <c r="CH236" i="2" s="1"/>
  <c r="K237" i="2"/>
  <c r="P237" i="2" s="1"/>
  <c r="BI237" i="2"/>
  <c r="AI237" i="2"/>
  <c r="AS237" i="2"/>
  <c r="BX237" i="2"/>
  <c r="F238" i="2"/>
  <c r="BH237" i="2"/>
  <c r="AN237" i="2"/>
  <c r="CC237" i="2"/>
  <c r="CG237" i="2" s="1"/>
  <c r="BN237" i="2"/>
  <c r="CI237" i="2" l="1"/>
  <c r="CM237" i="2" s="1"/>
  <c r="AA238" i="2"/>
  <c r="Z238" i="2"/>
  <c r="AB238" i="2"/>
  <c r="AC238" i="2"/>
  <c r="J238" i="2"/>
  <c r="BE238" i="2"/>
  <c r="G239" i="2" s="1"/>
  <c r="BT237" i="2"/>
  <c r="BB238" i="2"/>
  <c r="X238" i="2"/>
  <c r="AM238" i="2"/>
  <c r="BG238" i="2"/>
  <c r="I239" i="2" s="1"/>
  <c r="AR238" i="2"/>
  <c r="AH238" i="2"/>
  <c r="AW238" i="2"/>
  <c r="BV237" i="2"/>
  <c r="BM237" i="2"/>
  <c r="BR237" i="2" s="1"/>
  <c r="W238" i="2"/>
  <c r="AV238" i="2"/>
  <c r="BA238" i="2"/>
  <c r="AG238" i="2"/>
  <c r="AL238" i="2"/>
  <c r="AQ238" i="2"/>
  <c r="BF238" i="2"/>
  <c r="H239" i="2" s="1"/>
  <c r="BU237" i="2"/>
  <c r="O237" i="2"/>
  <c r="AZ238" i="2" l="1"/>
  <c r="AF238" i="2"/>
  <c r="AP238" i="2"/>
  <c r="AU238" i="2"/>
  <c r="AK238" i="2"/>
  <c r="V238" i="2"/>
  <c r="CA238" i="2"/>
  <c r="BZ238" i="2"/>
  <c r="BL238" i="2"/>
  <c r="CE238" i="2"/>
  <c r="M238" i="2"/>
  <c r="R238" i="2" s="1"/>
  <c r="L238" i="2"/>
  <c r="Q238" i="2" s="1"/>
  <c r="T237" i="2"/>
  <c r="AY238" i="2"/>
  <c r="AJ238" i="2"/>
  <c r="U238" i="2"/>
  <c r="AT238" i="2"/>
  <c r="AD238" i="2"/>
  <c r="AO238" i="2"/>
  <c r="AE238" i="2"/>
  <c r="BD238" i="2"/>
  <c r="BS237" i="2"/>
  <c r="BK238" i="2"/>
  <c r="CF238" i="2"/>
  <c r="N238" i="2"/>
  <c r="S238" i="2" s="1"/>
  <c r="BQ238" i="2"/>
  <c r="BP238" i="2"/>
  <c r="CK238" i="2" l="1"/>
  <c r="CL238" i="2"/>
  <c r="BY238" i="2"/>
  <c r="BJ238" i="2"/>
  <c r="CD238" i="2"/>
  <c r="AX238" i="2"/>
  <c r="Y238" i="2"/>
  <c r="BC238" i="2"/>
  <c r="K238" i="2"/>
  <c r="P238" i="2" s="1"/>
  <c r="BW237" i="2"/>
  <c r="CH237" i="2" s="1"/>
  <c r="BH238" i="2"/>
  <c r="F239" i="2"/>
  <c r="BI238" i="2"/>
  <c r="AI238" i="2"/>
  <c r="AS238" i="2"/>
  <c r="BX238" i="2"/>
  <c r="AN238" i="2"/>
  <c r="CC238" i="2"/>
  <c r="BO238" i="2"/>
  <c r="BN238" i="2"/>
  <c r="CG238" i="2" l="1"/>
  <c r="CI238" i="2"/>
  <c r="CJ238" i="2"/>
  <c r="AK239" i="2"/>
  <c r="AC239" i="2"/>
  <c r="Z239" i="2"/>
  <c r="AB239" i="2"/>
  <c r="AA239" i="2"/>
  <c r="AR239" i="2"/>
  <c r="BV238" i="2"/>
  <c r="N239" i="2" s="1"/>
  <c r="AH239" i="2"/>
  <c r="BB239" i="2"/>
  <c r="X239" i="2"/>
  <c r="BG239" i="2"/>
  <c r="I240" i="2" s="1"/>
  <c r="AW239" i="2"/>
  <c r="AM239" i="2"/>
  <c r="BM238" i="2"/>
  <c r="BR238" i="2" s="1"/>
  <c r="O238" i="2"/>
  <c r="J239" i="2"/>
  <c r="BE239" i="2"/>
  <c r="G240" i="2" s="1"/>
  <c r="AZ239" i="2"/>
  <c r="AQ239" i="2"/>
  <c r="W239" i="2"/>
  <c r="AL239" i="2"/>
  <c r="BA239" i="2"/>
  <c r="AG239" i="2"/>
  <c r="BF239" i="2"/>
  <c r="H240" i="2" s="1"/>
  <c r="AV239" i="2"/>
  <c r="BU238" i="2"/>
  <c r="S239" i="2" l="1"/>
  <c r="CM238" i="2"/>
  <c r="AU239" i="2"/>
  <c r="AF239" i="2"/>
  <c r="BT238" i="2"/>
  <c r="L239" i="2" s="1"/>
  <c r="Q239" i="2" s="1"/>
  <c r="AP239" i="2"/>
  <c r="BY239" i="2" s="1"/>
  <c r="V239" i="2"/>
  <c r="CA239" i="2"/>
  <c r="BL239" i="2"/>
  <c r="CF239" i="2"/>
  <c r="CE239" i="2"/>
  <c r="BK239" i="2"/>
  <c r="M239" i="2"/>
  <c r="R239" i="2" s="1"/>
  <c r="BZ239" i="2"/>
  <c r="T238" i="2"/>
  <c r="AD239" i="2"/>
  <c r="AY239" i="2"/>
  <c r="BC239" i="2" s="1"/>
  <c r="AE239" i="2"/>
  <c r="AJ239" i="2"/>
  <c r="BD239" i="2"/>
  <c r="AO239" i="2"/>
  <c r="AT239" i="2"/>
  <c r="U239" i="2"/>
  <c r="BS238" i="2"/>
  <c r="BQ239" i="2"/>
  <c r="BP239" i="2"/>
  <c r="CL239" i="2" l="1"/>
  <c r="CK239" i="2"/>
  <c r="AX239" i="2"/>
  <c r="BJ239" i="2"/>
  <c r="CD239" i="2"/>
  <c r="Y239" i="2"/>
  <c r="AS239" i="2"/>
  <c r="BX239" i="2"/>
  <c r="BW238" i="2"/>
  <c r="CH238" i="2" s="1"/>
  <c r="K239" i="2"/>
  <c r="P239" i="2" s="1"/>
  <c r="F240" i="2"/>
  <c r="BH239" i="2"/>
  <c r="AN239" i="2"/>
  <c r="CC239" i="2"/>
  <c r="AI239" i="2"/>
  <c r="BI239" i="2"/>
  <c r="BO239" i="2"/>
  <c r="BN239" i="2"/>
  <c r="CG239" i="2" l="1"/>
  <c r="CJ239" i="2"/>
  <c r="CI239" i="2"/>
  <c r="AU240" i="2"/>
  <c r="Z240" i="2"/>
  <c r="AC240" i="2"/>
  <c r="AB240" i="2"/>
  <c r="BM239" i="2"/>
  <c r="BR239" i="2" s="1"/>
  <c r="J240" i="2"/>
  <c r="AP240" i="2"/>
  <c r="BE240" i="2"/>
  <c r="G241" i="2" s="1"/>
  <c r="AZ240" i="2"/>
  <c r="O239" i="2"/>
  <c r="X240" i="2"/>
  <c r="AW240" i="2"/>
  <c r="BB240" i="2"/>
  <c r="AH240" i="2"/>
  <c r="BG240" i="2"/>
  <c r="I241" i="2" s="1"/>
  <c r="AR240" i="2"/>
  <c r="AM240" i="2"/>
  <c r="BV239" i="2"/>
  <c r="W240" i="2"/>
  <c r="AG240" i="2"/>
  <c r="AV240" i="2"/>
  <c r="AL240" i="2"/>
  <c r="BA240" i="2"/>
  <c r="BF240" i="2"/>
  <c r="H241" i="2" s="1"/>
  <c r="AQ240" i="2"/>
  <c r="BU239" i="2"/>
  <c r="CM239" i="2" l="1"/>
  <c r="BT239" i="2"/>
  <c r="L240" i="2" s="1"/>
  <c r="V240" i="2"/>
  <c r="AF240" i="2"/>
  <c r="BJ240" i="2" s="1"/>
  <c r="AK240" i="2"/>
  <c r="CD240" i="2" s="1"/>
  <c r="AA240" i="2"/>
  <c r="AD240" i="2" s="1"/>
  <c r="BL240" i="2"/>
  <c r="CE240" i="2"/>
  <c r="CF240" i="2"/>
  <c r="CA240" i="2"/>
  <c r="M240" i="2"/>
  <c r="T239" i="2"/>
  <c r="AJ240" i="2"/>
  <c r="BD240" i="2"/>
  <c r="AO240" i="2"/>
  <c r="AT240" i="2"/>
  <c r="AX240" i="2" s="1"/>
  <c r="AY240" i="2"/>
  <c r="BC240" i="2" s="1"/>
  <c r="U240" i="2"/>
  <c r="AE240" i="2"/>
  <c r="BS239" i="2"/>
  <c r="BY240" i="2"/>
  <c r="BZ240" i="2"/>
  <c r="N240" i="2"/>
  <c r="BK240" i="2"/>
  <c r="BP240" i="2"/>
  <c r="BO240" i="2"/>
  <c r="BQ240" i="2"/>
  <c r="S240" i="2" l="1"/>
  <c r="R240" i="2"/>
  <c r="Q240" i="2"/>
  <c r="CL240" i="2"/>
  <c r="CJ240" i="2"/>
  <c r="CK240" i="2"/>
  <c r="Y240" i="2"/>
  <c r="BH240" i="2"/>
  <c r="F241" i="2"/>
  <c r="AN240" i="2"/>
  <c r="CC240" i="2"/>
  <c r="CG240" i="2" s="1"/>
  <c r="K240" i="2"/>
  <c r="P240" i="2" s="1"/>
  <c r="BW239" i="2"/>
  <c r="CH239" i="2" s="1"/>
  <c r="BI240" i="2"/>
  <c r="AI240" i="2"/>
  <c r="AS240" i="2"/>
  <c r="BX240" i="2"/>
  <c r="BN240" i="2"/>
  <c r="CI240" i="2" l="1"/>
  <c r="CM240" i="2" s="1"/>
  <c r="AB241" i="2"/>
  <c r="Z241" i="2"/>
  <c r="AC241" i="2"/>
  <c r="AA241" i="2"/>
  <c r="BV240" i="2"/>
  <c r="N241" i="2" s="1"/>
  <c r="BT240" i="2"/>
  <c r="L241" i="2" s="1"/>
  <c r="AF241" i="2"/>
  <c r="AP241" i="2"/>
  <c r="X241" i="2"/>
  <c r="AM241" i="2"/>
  <c r="BB241" i="2"/>
  <c r="AW241" i="2"/>
  <c r="BG241" i="2"/>
  <c r="I242" i="2" s="1"/>
  <c r="AR241" i="2"/>
  <c r="AU241" i="2"/>
  <c r="AH241" i="2"/>
  <c r="AK241" i="2"/>
  <c r="V241" i="2"/>
  <c r="BE241" i="2"/>
  <c r="G242" i="2" s="1"/>
  <c r="AZ241" i="2"/>
  <c r="O240" i="2"/>
  <c r="BM240" i="2"/>
  <c r="BR240" i="2" s="1"/>
  <c r="AQ241" i="2"/>
  <c r="AV241" i="2"/>
  <c r="BF241" i="2"/>
  <c r="H242" i="2" s="1"/>
  <c r="W241" i="2"/>
  <c r="AG241" i="2"/>
  <c r="BA241" i="2"/>
  <c r="AL241" i="2"/>
  <c r="BU240" i="2"/>
  <c r="J241" i="2"/>
  <c r="S241" i="2" l="1"/>
  <c r="Q241" i="2"/>
  <c r="CF241" i="2"/>
  <c r="BY241" i="2"/>
  <c r="CD241" i="2"/>
  <c r="CA241" i="2"/>
  <c r="BL241" i="2"/>
  <c r="BJ241" i="2"/>
  <c r="CE241" i="2"/>
  <c r="BK241" i="2"/>
  <c r="M241" i="2"/>
  <c r="R241" i="2" s="1"/>
  <c r="BZ241" i="2"/>
  <c r="T240" i="2"/>
  <c r="AJ241" i="2"/>
  <c r="AO241" i="2"/>
  <c r="BD241" i="2"/>
  <c r="AY241" i="2"/>
  <c r="BC241" i="2" s="1"/>
  <c r="AT241" i="2"/>
  <c r="AX241" i="2" s="1"/>
  <c r="AE241" i="2"/>
  <c r="U241" i="2"/>
  <c r="Y241" i="2" s="1"/>
  <c r="BS240" i="2"/>
  <c r="BP241" i="2"/>
  <c r="BQ241" i="2"/>
  <c r="BO241" i="2"/>
  <c r="CJ241" i="2" l="1"/>
  <c r="CL241" i="2"/>
  <c r="CK241" i="2"/>
  <c r="AC242" i="2"/>
  <c r="AD241" i="2"/>
  <c r="BH241" i="2"/>
  <c r="F242" i="2"/>
  <c r="BI241" i="2"/>
  <c r="AI241" i="2"/>
  <c r="BX241" i="2"/>
  <c r="AS241" i="2"/>
  <c r="BW240" i="2"/>
  <c r="CH240" i="2" s="1"/>
  <c r="K241" i="2"/>
  <c r="P241" i="2" s="1"/>
  <c r="AN241" i="2"/>
  <c r="CC241" i="2"/>
  <c r="CG241" i="2" s="1"/>
  <c r="BN241" i="2"/>
  <c r="CI241" i="2" l="1"/>
  <c r="CM241" i="2" s="1"/>
  <c r="AU242" i="2"/>
  <c r="Z242" i="2"/>
  <c r="AB242" i="2"/>
  <c r="BM241" i="2"/>
  <c r="BR241" i="2" s="1"/>
  <c r="BE242" i="2"/>
  <c r="G243" i="2" s="1"/>
  <c r="AG242" i="2"/>
  <c r="W242" i="2"/>
  <c r="AV242" i="2"/>
  <c r="AQ242" i="2"/>
  <c r="AL242" i="2"/>
  <c r="BA242" i="2"/>
  <c r="BF242" i="2"/>
  <c r="H243" i="2" s="1"/>
  <c r="BU241" i="2"/>
  <c r="AM242" i="2"/>
  <c r="AH242" i="2"/>
  <c r="BG242" i="2"/>
  <c r="I243" i="2" s="1"/>
  <c r="BB242" i="2"/>
  <c r="AR242" i="2"/>
  <c r="AW242" i="2"/>
  <c r="X242" i="2"/>
  <c r="BV241" i="2"/>
  <c r="O241" i="2"/>
  <c r="J242" i="2"/>
  <c r="AP242" i="2" l="1"/>
  <c r="BT241" i="2"/>
  <c r="L242" i="2" s="1"/>
  <c r="V242" i="2"/>
  <c r="AF242" i="2"/>
  <c r="AK242" i="2"/>
  <c r="AA242" i="2"/>
  <c r="AD242" i="2" s="1"/>
  <c r="AZ242" i="2"/>
  <c r="CE242" i="2"/>
  <c r="BL242" i="2"/>
  <c r="BZ242" i="2"/>
  <c r="T241" i="2"/>
  <c r="AY242" i="2"/>
  <c r="BD242" i="2"/>
  <c r="AJ242" i="2"/>
  <c r="AE242" i="2"/>
  <c r="U242" i="2"/>
  <c r="AT242" i="2"/>
  <c r="AX242" i="2" s="1"/>
  <c r="AO242" i="2"/>
  <c r="BS241" i="2"/>
  <c r="CA242" i="2"/>
  <c r="CF242" i="2"/>
  <c r="N242" i="2"/>
  <c r="M242" i="2"/>
  <c r="BK242" i="2"/>
  <c r="BQ242" i="2"/>
  <c r="BP242" i="2"/>
  <c r="S242" i="2" l="1"/>
  <c r="R242" i="2"/>
  <c r="Q242" i="2"/>
  <c r="CK242" i="2"/>
  <c r="CL242" i="2"/>
  <c r="CD242" i="2"/>
  <c r="BY242" i="2"/>
  <c r="Y242" i="2"/>
  <c r="BC242" i="2"/>
  <c r="BJ242" i="2"/>
  <c r="BH242" i="2"/>
  <c r="F243" i="2"/>
  <c r="BW241" i="2"/>
  <c r="CH241" i="2" s="1"/>
  <c r="K242" i="2"/>
  <c r="P242" i="2" s="1"/>
  <c r="AI242" i="2"/>
  <c r="BI242" i="2"/>
  <c r="AS242" i="2"/>
  <c r="BX242" i="2"/>
  <c r="AN242" i="2"/>
  <c r="CC242" i="2"/>
  <c r="BN242" i="2"/>
  <c r="BO242" i="2"/>
  <c r="CG242" i="2" l="1"/>
  <c r="CJ242" i="2"/>
  <c r="CI242" i="2"/>
  <c r="AA243" i="2"/>
  <c r="AB243" i="2"/>
  <c r="Z243" i="2"/>
  <c r="AC243" i="2"/>
  <c r="BU242" i="2"/>
  <c r="M243" i="2" s="1"/>
  <c r="W243" i="2"/>
  <c r="AR243" i="2"/>
  <c r="AG243" i="2"/>
  <c r="BA243" i="2"/>
  <c r="BF243" i="2"/>
  <c r="H244" i="2" s="1"/>
  <c r="AQ243" i="2"/>
  <c r="AV243" i="2"/>
  <c r="AL243" i="2"/>
  <c r="AW243" i="2"/>
  <c r="BB243" i="2"/>
  <c r="AH243" i="2"/>
  <c r="X243" i="2"/>
  <c r="AM243" i="2"/>
  <c r="BG243" i="2"/>
  <c r="I244" i="2" s="1"/>
  <c r="BV242" i="2"/>
  <c r="O242" i="2"/>
  <c r="AU243" i="2"/>
  <c r="AZ243" i="2"/>
  <c r="AK243" i="2"/>
  <c r="V243" i="2"/>
  <c r="AF243" i="2"/>
  <c r="AP243" i="2"/>
  <c r="BE243" i="2"/>
  <c r="G244" i="2" s="1"/>
  <c r="BT242" i="2"/>
  <c r="BM242" i="2"/>
  <c r="BR242" i="2" s="1"/>
  <c r="J243" i="2"/>
  <c r="N243" i="2"/>
  <c r="S243" i="2" l="1"/>
  <c r="R243" i="2"/>
  <c r="CM242" i="2"/>
  <c r="CF243" i="2"/>
  <c r="CE243" i="2"/>
  <c r="BZ243" i="2"/>
  <c r="BK243" i="2"/>
  <c r="CA243" i="2"/>
  <c r="BL243" i="2"/>
  <c r="BJ243" i="2"/>
  <c r="BY243" i="2"/>
  <c r="L243" i="2"/>
  <c r="Q243" i="2" s="1"/>
  <c r="CD243" i="2"/>
  <c r="T242" i="2"/>
  <c r="AE243" i="2"/>
  <c r="AY243" i="2"/>
  <c r="BC243" i="2" s="1"/>
  <c r="AO243" i="2"/>
  <c r="BD243" i="2"/>
  <c r="AT243" i="2"/>
  <c r="AX243" i="2" s="1"/>
  <c r="AJ243" i="2"/>
  <c r="U243" i="2"/>
  <c r="Y243" i="2" s="1"/>
  <c r="BS242" i="2"/>
  <c r="BP243" i="2"/>
  <c r="BQ243" i="2"/>
  <c r="BO243" i="2"/>
  <c r="CL243" i="2" l="1"/>
  <c r="CK243" i="2"/>
  <c r="CJ243" i="2"/>
  <c r="AB244" i="2"/>
  <c r="AD243" i="2"/>
  <c r="AN243" i="2"/>
  <c r="CC243" i="2"/>
  <c r="CG243" i="2" s="1"/>
  <c r="AS243" i="2"/>
  <c r="BX243" i="2"/>
  <c r="BW242" i="2"/>
  <c r="CH242" i="2" s="1"/>
  <c r="K243" i="2"/>
  <c r="P243" i="2" s="1"/>
  <c r="BH243" i="2"/>
  <c r="F244" i="2"/>
  <c r="AI243" i="2"/>
  <c r="BI243" i="2"/>
  <c r="BN243" i="2"/>
  <c r="CI243" i="2" l="1"/>
  <c r="CM243" i="2" s="1"/>
  <c r="AA244" i="2"/>
  <c r="AC244" i="2"/>
  <c r="Z244" i="2"/>
  <c r="X244" i="2"/>
  <c r="BG244" i="2"/>
  <c r="I245" i="2" s="1"/>
  <c r="AM244" i="2"/>
  <c r="AR244" i="2"/>
  <c r="BB244" i="2"/>
  <c r="AH244" i="2"/>
  <c r="AW244" i="2"/>
  <c r="BV243" i="2"/>
  <c r="O243" i="2"/>
  <c r="AZ244" i="2"/>
  <c r="AP244" i="2"/>
  <c r="V244" i="2"/>
  <c r="AU244" i="2"/>
  <c r="BA244" i="2"/>
  <c r="BF244" i="2"/>
  <c r="H245" i="2" s="1"/>
  <c r="W244" i="2"/>
  <c r="AV244" i="2"/>
  <c r="AL244" i="2"/>
  <c r="AQ244" i="2"/>
  <c r="AG244" i="2"/>
  <c r="BU243" i="2"/>
  <c r="BM243" i="2"/>
  <c r="BR243" i="2" s="1"/>
  <c r="J244" i="2"/>
  <c r="BT243" i="2" l="1"/>
  <c r="L244" i="2" s="1"/>
  <c r="Q244" i="2" s="1"/>
  <c r="AK244" i="2"/>
  <c r="CD244" i="2" s="1"/>
  <c r="AF244" i="2"/>
  <c r="BJ244" i="2" s="1"/>
  <c r="BE244" i="2"/>
  <c r="G245" i="2" s="1"/>
  <c r="BK244" i="2"/>
  <c r="BL244" i="2"/>
  <c r="BZ244" i="2"/>
  <c r="M244" i="2"/>
  <c r="R244" i="2" s="1"/>
  <c r="CF244" i="2"/>
  <c r="CE244" i="2"/>
  <c r="T243" i="2"/>
  <c r="AT244" i="2"/>
  <c r="AX244" i="2" s="1"/>
  <c r="AE244" i="2"/>
  <c r="AD244" i="2"/>
  <c r="BD244" i="2"/>
  <c r="AJ244" i="2"/>
  <c r="AY244" i="2"/>
  <c r="BC244" i="2" s="1"/>
  <c r="AO244" i="2"/>
  <c r="U244" i="2"/>
  <c r="Y244" i="2" s="1"/>
  <c r="BS243" i="2"/>
  <c r="N244" i="2"/>
  <c r="S244" i="2" s="1"/>
  <c r="CA244" i="2"/>
  <c r="BQ244" i="2"/>
  <c r="BP244" i="2"/>
  <c r="BO244" i="2"/>
  <c r="CJ244" i="2" l="1"/>
  <c r="CK244" i="2"/>
  <c r="CL244" i="2"/>
  <c r="BY244" i="2"/>
  <c r="AS244" i="2"/>
  <c r="BX244" i="2"/>
  <c r="BI244" i="2"/>
  <c r="AI244" i="2"/>
  <c r="BW243" i="2"/>
  <c r="CH243" i="2" s="1"/>
  <c r="K244" i="2"/>
  <c r="P244" i="2" s="1"/>
  <c r="AN244" i="2"/>
  <c r="CC244" i="2"/>
  <c r="CG244" i="2" s="1"/>
  <c r="BH244" i="2"/>
  <c r="F245" i="2"/>
  <c r="BN244" i="2"/>
  <c r="CI244" i="2" l="1"/>
  <c r="CM244" i="2" s="1"/>
  <c r="AZ245" i="2"/>
  <c r="Z245" i="2"/>
  <c r="AC245" i="2"/>
  <c r="AB245" i="2"/>
  <c r="BG245" i="2"/>
  <c r="I246" i="2" s="1"/>
  <c r="AH245" i="2"/>
  <c r="BV244" i="2"/>
  <c r="N245" i="2" s="1"/>
  <c r="AW245" i="2"/>
  <c r="X245" i="2"/>
  <c r="BB245" i="2"/>
  <c r="AM245" i="2"/>
  <c r="AR245" i="2"/>
  <c r="AL245" i="2"/>
  <c r="BF245" i="2"/>
  <c r="H246" i="2" s="1"/>
  <c r="W245" i="2"/>
  <c r="AG245" i="2"/>
  <c r="BA245" i="2"/>
  <c r="AQ245" i="2"/>
  <c r="AV245" i="2"/>
  <c r="BU244" i="2"/>
  <c r="O244" i="2"/>
  <c r="J245" i="2"/>
  <c r="BM244" i="2"/>
  <c r="BR244" i="2" s="1"/>
  <c r="AK245" i="2" l="1"/>
  <c r="AP245" i="2"/>
  <c r="V245" i="2"/>
  <c r="BT244" i="2"/>
  <c r="L245" i="2" s="1"/>
  <c r="BE245" i="2"/>
  <c r="G246" i="2" s="1"/>
  <c r="AF245" i="2"/>
  <c r="AU245" i="2"/>
  <c r="AA245" i="2"/>
  <c r="S245" i="2" s="1"/>
  <c r="BL245" i="2"/>
  <c r="CF245" i="2"/>
  <c r="CA245" i="2"/>
  <c r="BZ245" i="2"/>
  <c r="T244" i="2"/>
  <c r="AJ245" i="2"/>
  <c r="AY245" i="2"/>
  <c r="BC245" i="2" s="1"/>
  <c r="AE245" i="2"/>
  <c r="BD245" i="2"/>
  <c r="AT245" i="2"/>
  <c r="AO245" i="2"/>
  <c r="U245" i="2"/>
  <c r="BS244" i="2"/>
  <c r="M245" i="2"/>
  <c r="CE245" i="2"/>
  <c r="BK245" i="2"/>
  <c r="BQ245" i="2"/>
  <c r="BP245" i="2"/>
  <c r="R245" i="2" l="1"/>
  <c r="Q245" i="2"/>
  <c r="CK245" i="2"/>
  <c r="CL245" i="2"/>
  <c r="Y245" i="2"/>
  <c r="CD245" i="2"/>
  <c r="BY245" i="2"/>
  <c r="BJ245" i="2"/>
  <c r="AX245" i="2"/>
  <c r="K245" i="2"/>
  <c r="P245" i="2" s="1"/>
  <c r="BW244" i="2"/>
  <c r="CH244" i="2" s="1"/>
  <c r="BH245" i="2"/>
  <c r="F246" i="2"/>
  <c r="AN245" i="2"/>
  <c r="CC245" i="2"/>
  <c r="AD245" i="2"/>
  <c r="AS245" i="2"/>
  <c r="BX245" i="2"/>
  <c r="AI245" i="2"/>
  <c r="BI245" i="2"/>
  <c r="BO245" i="2"/>
  <c r="BN245" i="2"/>
  <c r="CG245" i="2" l="1"/>
  <c r="CI245" i="2"/>
  <c r="CJ245" i="2"/>
  <c r="AA246" i="2"/>
  <c r="Z246" i="2"/>
  <c r="AC246" i="2"/>
  <c r="AB246" i="2"/>
  <c r="BF246" i="2"/>
  <c r="H247" i="2" s="1"/>
  <c r="AL246" i="2"/>
  <c r="W246" i="2"/>
  <c r="BU245" i="2"/>
  <c r="M246" i="2" s="1"/>
  <c r="AV246" i="2"/>
  <c r="BA246" i="2"/>
  <c r="AG246" i="2"/>
  <c r="AQ246" i="2"/>
  <c r="BM245" i="2"/>
  <c r="BR245" i="2" s="1"/>
  <c r="BE246" i="2"/>
  <c r="G247" i="2" s="1"/>
  <c r="AU246" i="2"/>
  <c r="AK246" i="2"/>
  <c r="AP246" i="2"/>
  <c r="AF246" i="2"/>
  <c r="AZ246" i="2"/>
  <c r="V246" i="2"/>
  <c r="BT245" i="2"/>
  <c r="J246" i="2"/>
  <c r="O245" i="2"/>
  <c r="BB246" i="2"/>
  <c r="X246" i="2"/>
  <c r="AH246" i="2"/>
  <c r="AW246" i="2"/>
  <c r="AR246" i="2"/>
  <c r="BG246" i="2"/>
  <c r="I247" i="2" s="1"/>
  <c r="AM246" i="2"/>
  <c r="BV245" i="2"/>
  <c r="R246" i="2" l="1"/>
  <c r="CM245" i="2"/>
  <c r="CE246" i="2"/>
  <c r="BK246" i="2"/>
  <c r="BZ246" i="2"/>
  <c r="BJ246" i="2"/>
  <c r="BL246" i="2"/>
  <c r="CD246" i="2"/>
  <c r="CA246" i="2"/>
  <c r="T245" i="2"/>
  <c r="AD246" i="2"/>
  <c r="AO246" i="2"/>
  <c r="AY246" i="2"/>
  <c r="BC246" i="2" s="1"/>
  <c r="AT246" i="2"/>
  <c r="AX246" i="2" s="1"/>
  <c r="AJ246" i="2"/>
  <c r="BD246" i="2"/>
  <c r="AE246" i="2"/>
  <c r="U246" i="2"/>
  <c r="Y246" i="2" s="1"/>
  <c r="BS245" i="2"/>
  <c r="N246" i="2"/>
  <c r="S246" i="2" s="1"/>
  <c r="BY246" i="2"/>
  <c r="CF246" i="2"/>
  <c r="L246" i="2"/>
  <c r="Q246" i="2" s="1"/>
  <c r="BP246" i="2"/>
  <c r="BQ246" i="2"/>
  <c r="BO246" i="2"/>
  <c r="CK246" i="2" l="1"/>
  <c r="CL246" i="2"/>
  <c r="CJ246" i="2"/>
  <c r="BH246" i="2"/>
  <c r="F247" i="2"/>
  <c r="J247" i="2" s="1"/>
  <c r="BX246" i="2"/>
  <c r="AS246" i="2"/>
  <c r="BW245" i="2"/>
  <c r="CH245" i="2" s="1"/>
  <c r="K246" i="2"/>
  <c r="P246" i="2" s="1"/>
  <c r="AN246" i="2"/>
  <c r="CC246" i="2"/>
  <c r="CG246" i="2" s="1"/>
  <c r="BI246" i="2"/>
  <c r="AI246" i="2"/>
  <c r="BN246" i="2"/>
  <c r="CI246" i="2" l="1"/>
  <c r="CM246" i="2" s="1"/>
  <c r="AA247" i="2"/>
  <c r="AB247" i="2"/>
  <c r="Z247" i="2"/>
  <c r="AC247" i="2"/>
  <c r="BV246" i="2"/>
  <c r="N247" i="2" s="1"/>
  <c r="AV247" i="2"/>
  <c r="BB247" i="2"/>
  <c r="X247" i="2"/>
  <c r="AK247" i="2"/>
  <c r="AW247" i="2"/>
  <c r="AP247" i="2"/>
  <c r="AR247" i="2"/>
  <c r="AH247" i="2"/>
  <c r="BG247" i="2"/>
  <c r="I248" i="2" s="1"/>
  <c r="AM247" i="2"/>
  <c r="BF247" i="2"/>
  <c r="H248" i="2" s="1"/>
  <c r="W247" i="2"/>
  <c r="BU246" i="2"/>
  <c r="M247" i="2" s="1"/>
  <c r="AL247" i="2"/>
  <c r="AQ247" i="2"/>
  <c r="AG247" i="2"/>
  <c r="BA247" i="2"/>
  <c r="BM246" i="2"/>
  <c r="BR246" i="2" s="1"/>
  <c r="O246" i="2"/>
  <c r="R247" i="2" l="1"/>
  <c r="S247" i="2"/>
  <c r="V247" i="2"/>
  <c r="AU247" i="2"/>
  <c r="CD247" i="2" s="1"/>
  <c r="AF247" i="2"/>
  <c r="BE247" i="2"/>
  <c r="G248" i="2" s="1"/>
  <c r="AZ247" i="2"/>
  <c r="BT246" i="2"/>
  <c r="L247" i="2" s="1"/>
  <c r="Q247" i="2" s="1"/>
  <c r="BL247" i="2"/>
  <c r="CA247" i="2"/>
  <c r="CF247" i="2"/>
  <c r="CE247" i="2"/>
  <c r="BZ247" i="2"/>
  <c r="BK247" i="2"/>
  <c r="T246" i="2"/>
  <c r="AE247" i="2"/>
  <c r="BD247" i="2"/>
  <c r="AO247" i="2"/>
  <c r="U247" i="2"/>
  <c r="AJ247" i="2"/>
  <c r="AY247" i="2"/>
  <c r="AT247" i="2"/>
  <c r="BS246" i="2"/>
  <c r="BQ247" i="2"/>
  <c r="BP247" i="2"/>
  <c r="CL247" i="2" l="1"/>
  <c r="CK247" i="2"/>
  <c r="AX247" i="2"/>
  <c r="BJ247" i="2"/>
  <c r="BC247" i="2"/>
  <c r="Y247" i="2"/>
  <c r="BY247" i="2"/>
  <c r="AN247" i="2"/>
  <c r="CC247" i="2"/>
  <c r="CG247" i="2" s="1"/>
  <c r="AD247" i="2"/>
  <c r="K247" i="2"/>
  <c r="P247" i="2" s="1"/>
  <c r="BW246" i="2"/>
  <c r="CH246" i="2" s="1"/>
  <c r="BI247" i="2"/>
  <c r="AI247" i="2"/>
  <c r="AS247" i="2"/>
  <c r="BX247" i="2"/>
  <c r="F248" i="2"/>
  <c r="BH247" i="2"/>
  <c r="BN247" i="2"/>
  <c r="BO247" i="2"/>
  <c r="CJ247" i="2" l="1"/>
  <c r="CI247" i="2"/>
  <c r="AA248" i="2"/>
  <c r="Z248" i="2"/>
  <c r="AB248" i="2"/>
  <c r="AC248" i="2"/>
  <c r="AZ248" i="2"/>
  <c r="BE248" i="2"/>
  <c r="G249" i="2" s="1"/>
  <c r="BT247" i="2"/>
  <c r="O247" i="2"/>
  <c r="J248" i="2"/>
  <c r="BM247" i="2"/>
  <c r="BR247" i="2" s="1"/>
  <c r="AV248" i="2"/>
  <c r="BF248" i="2"/>
  <c r="H249" i="2" s="1"/>
  <c r="AG248" i="2"/>
  <c r="W248" i="2"/>
  <c r="AQ248" i="2"/>
  <c r="BA248" i="2"/>
  <c r="AL248" i="2"/>
  <c r="BU247" i="2"/>
  <c r="AR248" i="2"/>
  <c r="AH248" i="2"/>
  <c r="BB248" i="2"/>
  <c r="AW248" i="2"/>
  <c r="X248" i="2"/>
  <c r="BG248" i="2"/>
  <c r="I249" i="2" s="1"/>
  <c r="AM248" i="2"/>
  <c r="BV247" i="2"/>
  <c r="CM247" i="2" l="1"/>
  <c r="AU248" i="2"/>
  <c r="AP248" i="2"/>
  <c r="BY248" i="2" s="1"/>
  <c r="AK248" i="2"/>
  <c r="V248" i="2"/>
  <c r="AF248" i="2"/>
  <c r="CF248" i="2"/>
  <c r="CE248" i="2"/>
  <c r="BL248" i="2"/>
  <c r="BK248" i="2"/>
  <c r="CA248" i="2"/>
  <c r="N248" i="2"/>
  <c r="S248" i="2" s="1"/>
  <c r="BZ248" i="2"/>
  <c r="T247" i="2"/>
  <c r="AT248" i="2"/>
  <c r="U248" i="2"/>
  <c r="AE248" i="2"/>
  <c r="AO248" i="2"/>
  <c r="BD248" i="2"/>
  <c r="AJ248" i="2"/>
  <c r="AY248" i="2"/>
  <c r="BC248" i="2" s="1"/>
  <c r="AD248" i="2"/>
  <c r="BS247" i="2"/>
  <c r="M248" i="2"/>
  <c r="R248" i="2" s="1"/>
  <c r="L248" i="2"/>
  <c r="Q248" i="2" s="1"/>
  <c r="BQ248" i="2"/>
  <c r="BP248" i="2"/>
  <c r="CK248" i="2" l="1"/>
  <c r="CL248" i="2"/>
  <c r="BJ248" i="2"/>
  <c r="CD248" i="2"/>
  <c r="AX248" i="2"/>
  <c r="Y248" i="2"/>
  <c r="BI248" i="2"/>
  <c r="AI248" i="2"/>
  <c r="AN248" i="2"/>
  <c r="CC248" i="2"/>
  <c r="BW247" i="2"/>
  <c r="CH247" i="2" s="1"/>
  <c r="K248" i="2"/>
  <c r="P248" i="2" s="1"/>
  <c r="BH248" i="2"/>
  <c r="F249" i="2"/>
  <c r="BX248" i="2"/>
  <c r="AS248" i="2"/>
  <c r="BN248" i="2"/>
  <c r="BO248" i="2"/>
  <c r="CG248" i="2" l="1"/>
  <c r="CI248" i="2"/>
  <c r="CJ248" i="2"/>
  <c r="AP249" i="2"/>
  <c r="Z249" i="2"/>
  <c r="AC249" i="2"/>
  <c r="AB249" i="2"/>
  <c r="AA249" i="2"/>
  <c r="BU248" i="2"/>
  <c r="M249" i="2" s="1"/>
  <c r="AL249" i="2"/>
  <c r="AQ249" i="2"/>
  <c r="AG249" i="2"/>
  <c r="BA249" i="2"/>
  <c r="AV249" i="2"/>
  <c r="W249" i="2"/>
  <c r="BF249" i="2"/>
  <c r="H250" i="2" s="1"/>
  <c r="V249" i="2"/>
  <c r="BT248" i="2"/>
  <c r="L249" i="2" s="1"/>
  <c r="AF249" i="2"/>
  <c r="BB249" i="2"/>
  <c r="AW249" i="2"/>
  <c r="X249" i="2"/>
  <c r="AH249" i="2"/>
  <c r="BG249" i="2"/>
  <c r="I250" i="2" s="1"/>
  <c r="AM249" i="2"/>
  <c r="AR249" i="2"/>
  <c r="BV248" i="2"/>
  <c r="BM248" i="2"/>
  <c r="BR248" i="2" s="1"/>
  <c r="J249" i="2"/>
  <c r="O248" i="2"/>
  <c r="R249" i="2" l="1"/>
  <c r="Q249" i="2"/>
  <c r="CM248" i="2"/>
  <c r="AK249" i="2"/>
  <c r="AZ249" i="2"/>
  <c r="BE249" i="2"/>
  <c r="G250" i="2" s="1"/>
  <c r="AU249" i="2"/>
  <c r="BK249" i="2"/>
  <c r="CE249" i="2"/>
  <c r="BZ249" i="2"/>
  <c r="BL249" i="2"/>
  <c r="CF249" i="2"/>
  <c r="CA249" i="2"/>
  <c r="T248" i="2"/>
  <c r="AY249" i="2"/>
  <c r="AJ249" i="2"/>
  <c r="AE249" i="2"/>
  <c r="U249" i="2"/>
  <c r="Y249" i="2" s="1"/>
  <c r="AO249" i="2"/>
  <c r="AT249" i="2"/>
  <c r="BD249" i="2"/>
  <c r="BS248" i="2"/>
  <c r="N249" i="2"/>
  <c r="S249" i="2" s="1"/>
  <c r="BQ249" i="2"/>
  <c r="BP249" i="2"/>
  <c r="CK249" i="2" l="1"/>
  <c r="CL249" i="2"/>
  <c r="AX249" i="2"/>
  <c r="BC249" i="2"/>
  <c r="BJ249" i="2"/>
  <c r="CD249" i="2"/>
  <c r="BY249" i="2"/>
  <c r="AB250" i="2"/>
  <c r="BH249" i="2"/>
  <c r="F250" i="2"/>
  <c r="BI249" i="2"/>
  <c r="AI249" i="2"/>
  <c r="AS249" i="2"/>
  <c r="BX249" i="2"/>
  <c r="AN249" i="2"/>
  <c r="CC249" i="2"/>
  <c r="BW248" i="2"/>
  <c r="CH248" i="2" s="1"/>
  <c r="K249" i="2"/>
  <c r="P249" i="2" s="1"/>
  <c r="AD249" i="2"/>
  <c r="BN249" i="2"/>
  <c r="BO249" i="2"/>
  <c r="CG249" i="2" l="1"/>
  <c r="CI249" i="2"/>
  <c r="CJ249" i="2"/>
  <c r="AA250" i="2"/>
  <c r="AC250" i="2"/>
  <c r="Z250" i="2"/>
  <c r="AZ250" i="2"/>
  <c r="X250" i="2"/>
  <c r="BT249" i="2"/>
  <c r="L250" i="2" s="1"/>
  <c r="AF250" i="2"/>
  <c r="AK250" i="2"/>
  <c r="V250" i="2"/>
  <c r="BE250" i="2"/>
  <c r="G251" i="2" s="1"/>
  <c r="AP250" i="2"/>
  <c r="AU250" i="2"/>
  <c r="AH250" i="2"/>
  <c r="AR250" i="2"/>
  <c r="BV249" i="2"/>
  <c r="N250" i="2" s="1"/>
  <c r="AM250" i="2"/>
  <c r="AW250" i="2"/>
  <c r="BB250" i="2"/>
  <c r="BG250" i="2"/>
  <c r="I251" i="2" s="1"/>
  <c r="BM249" i="2"/>
  <c r="BR249" i="2" s="1"/>
  <c r="BF250" i="2"/>
  <c r="H251" i="2" s="1"/>
  <c r="AL250" i="2"/>
  <c r="AQ250" i="2"/>
  <c r="BA250" i="2"/>
  <c r="AG250" i="2"/>
  <c r="AV250" i="2"/>
  <c r="W250" i="2"/>
  <c r="BU249" i="2"/>
  <c r="J250" i="2"/>
  <c r="O249" i="2"/>
  <c r="S250" i="2" l="1"/>
  <c r="Q250" i="2"/>
  <c r="CM249" i="2"/>
  <c r="BY250" i="2"/>
  <c r="BJ250" i="2"/>
  <c r="CF250" i="2"/>
  <c r="CD250" i="2"/>
  <c r="BL250" i="2"/>
  <c r="BK250" i="2"/>
  <c r="CA250" i="2"/>
  <c r="T249" i="2"/>
  <c r="AD250" i="2"/>
  <c r="AE250" i="2"/>
  <c r="AT250" i="2"/>
  <c r="AX250" i="2" s="1"/>
  <c r="AJ250" i="2"/>
  <c r="AY250" i="2"/>
  <c r="BC250" i="2" s="1"/>
  <c r="U250" i="2"/>
  <c r="Y250" i="2" s="1"/>
  <c r="AO250" i="2"/>
  <c r="BD250" i="2"/>
  <c r="BS249" i="2"/>
  <c r="BZ250" i="2"/>
  <c r="M250" i="2"/>
  <c r="R250" i="2" s="1"/>
  <c r="CE250" i="2"/>
  <c r="BQ250" i="2"/>
  <c r="BO250" i="2"/>
  <c r="BP250" i="2"/>
  <c r="CK250" i="2" l="1"/>
  <c r="CL250" i="2"/>
  <c r="CJ250" i="2"/>
  <c r="BI250" i="2"/>
  <c r="AI250" i="2"/>
  <c r="BW249" i="2"/>
  <c r="CH249" i="2" s="1"/>
  <c r="K250" i="2"/>
  <c r="P250" i="2" s="1"/>
  <c r="BH250" i="2"/>
  <c r="F251" i="2"/>
  <c r="AN250" i="2"/>
  <c r="CC250" i="2"/>
  <c r="CG250" i="2" s="1"/>
  <c r="AS250" i="2"/>
  <c r="BX250" i="2"/>
  <c r="BN250" i="2"/>
  <c r="CI250" i="2" l="1"/>
  <c r="CM250" i="2" s="1"/>
  <c r="AP251" i="2"/>
  <c r="AB251" i="2"/>
  <c r="Z251" i="2"/>
  <c r="AC251" i="2"/>
  <c r="AA251" i="2"/>
  <c r="AG251" i="2"/>
  <c r="AH251" i="2"/>
  <c r="BV250" i="2"/>
  <c r="N251" i="2" s="1"/>
  <c r="BB251" i="2"/>
  <c r="AM251" i="2"/>
  <c r="AR251" i="2"/>
  <c r="BG251" i="2"/>
  <c r="I252" i="2" s="1"/>
  <c r="AW251" i="2"/>
  <c r="X251" i="2"/>
  <c r="BU250" i="2"/>
  <c r="M251" i="2" s="1"/>
  <c r="AV251" i="2"/>
  <c r="AQ251" i="2"/>
  <c r="W251" i="2"/>
  <c r="BA251" i="2"/>
  <c r="BF251" i="2"/>
  <c r="H252" i="2" s="1"/>
  <c r="AL251" i="2"/>
  <c r="V251" i="2"/>
  <c r="AF251" i="2"/>
  <c r="AU251" i="2"/>
  <c r="AK251" i="2"/>
  <c r="O250" i="2"/>
  <c r="J251" i="2"/>
  <c r="BM250" i="2"/>
  <c r="BR250" i="2" s="1"/>
  <c r="S251" i="2" l="1"/>
  <c r="R251" i="2"/>
  <c r="BE251" i="2"/>
  <c r="G252" i="2" s="1"/>
  <c r="AZ251" i="2"/>
  <c r="BJ251" i="2" s="1"/>
  <c r="BT250" i="2"/>
  <c r="L251" i="2" s="1"/>
  <c r="Q251" i="2" s="1"/>
  <c r="BK251" i="2"/>
  <c r="BL251" i="2"/>
  <c r="CE251" i="2"/>
  <c r="CF251" i="2"/>
  <c r="CA251" i="2"/>
  <c r="BZ251" i="2"/>
  <c r="CD251" i="2"/>
  <c r="T250" i="2"/>
  <c r="AT251" i="2"/>
  <c r="AX251" i="2" s="1"/>
  <c r="BD251" i="2"/>
  <c r="U251" i="2"/>
  <c r="Y251" i="2" s="1"/>
  <c r="AD251" i="2"/>
  <c r="AJ251" i="2"/>
  <c r="AE251" i="2"/>
  <c r="AY251" i="2"/>
  <c r="AO251" i="2"/>
  <c r="BS250" i="2"/>
  <c r="BQ251" i="2"/>
  <c r="BO251" i="2"/>
  <c r="BP251" i="2"/>
  <c r="CL251" i="2" l="1"/>
  <c r="CK251" i="2"/>
  <c r="CJ251" i="2"/>
  <c r="BC251" i="2"/>
  <c r="BY251" i="2"/>
  <c r="BI251" i="2"/>
  <c r="AI251" i="2"/>
  <c r="BH251" i="2"/>
  <c r="F252" i="2"/>
  <c r="BW250" i="2"/>
  <c r="CH250" i="2" s="1"/>
  <c r="K251" i="2"/>
  <c r="P251" i="2" s="1"/>
  <c r="AN251" i="2"/>
  <c r="CC251" i="2"/>
  <c r="CG251" i="2" s="1"/>
  <c r="AS251" i="2"/>
  <c r="BX251" i="2"/>
  <c r="BN251" i="2"/>
  <c r="CI251" i="2" l="1"/>
  <c r="CM251" i="2" s="1"/>
  <c r="BE252" i="2"/>
  <c r="G253" i="2" s="1"/>
  <c r="AC252" i="2"/>
  <c r="Z252" i="2"/>
  <c r="AB252" i="2"/>
  <c r="AQ252" i="2"/>
  <c r="BG252" i="2"/>
  <c r="I253" i="2" s="1"/>
  <c r="BV251" i="2"/>
  <c r="N252" i="2" s="1"/>
  <c r="AR252" i="2"/>
  <c r="BB252" i="2"/>
  <c r="AH252" i="2"/>
  <c r="AM252" i="2"/>
  <c r="AW252" i="2"/>
  <c r="X252" i="2"/>
  <c r="AK252" i="2"/>
  <c r="AF252" i="2"/>
  <c r="BF252" i="2"/>
  <c r="H253" i="2" s="1"/>
  <c r="BU251" i="2"/>
  <c r="M252" i="2" s="1"/>
  <c r="AL252" i="2"/>
  <c r="W252" i="2"/>
  <c r="AG252" i="2"/>
  <c r="BA252" i="2"/>
  <c r="AV252" i="2"/>
  <c r="BM251" i="2"/>
  <c r="BR251" i="2" s="1"/>
  <c r="J252" i="2"/>
  <c r="O251" i="2"/>
  <c r="AP252" i="2" l="1"/>
  <c r="AZ252" i="2"/>
  <c r="V252" i="2"/>
  <c r="BT251" i="2"/>
  <c r="L252" i="2" s="1"/>
  <c r="AU252" i="2"/>
  <c r="AA252" i="2"/>
  <c r="S252" i="2" s="1"/>
  <c r="CA252" i="2"/>
  <c r="BL252" i="2"/>
  <c r="CF252" i="2"/>
  <c r="BZ252" i="2"/>
  <c r="BK252" i="2"/>
  <c r="CE252" i="2"/>
  <c r="T251" i="2"/>
  <c r="BD252" i="2"/>
  <c r="AY252" i="2"/>
  <c r="AT252" i="2"/>
  <c r="U252" i="2"/>
  <c r="AE252" i="2"/>
  <c r="AO252" i="2"/>
  <c r="AJ252" i="2"/>
  <c r="BS251" i="2"/>
  <c r="BP252" i="2"/>
  <c r="BQ252" i="2"/>
  <c r="R252" i="2" l="1"/>
  <c r="Q252" i="2"/>
  <c r="CL252" i="2"/>
  <c r="CK252" i="2"/>
  <c r="CD252" i="2"/>
  <c r="BC252" i="2"/>
  <c r="Y252" i="2"/>
  <c r="BY252" i="2"/>
  <c r="BJ252" i="2"/>
  <c r="AX252" i="2"/>
  <c r="AC253" i="2"/>
  <c r="AS252" i="2"/>
  <c r="BX252" i="2"/>
  <c r="AD252" i="2"/>
  <c r="BI252" i="2"/>
  <c r="AI252" i="2"/>
  <c r="K252" i="2"/>
  <c r="P252" i="2" s="1"/>
  <c r="BW251" i="2"/>
  <c r="CH251" i="2" s="1"/>
  <c r="BH252" i="2"/>
  <c r="F253" i="2"/>
  <c r="AN252" i="2"/>
  <c r="CC252" i="2"/>
  <c r="BN252" i="2"/>
  <c r="BO252" i="2"/>
  <c r="CG252" i="2" l="1"/>
  <c r="CJ252" i="2"/>
  <c r="CI252" i="2"/>
  <c r="AB253" i="2"/>
  <c r="Z253" i="2"/>
  <c r="AA253" i="2"/>
  <c r="J253" i="2"/>
  <c r="O252" i="2"/>
  <c r="BB253" i="2"/>
  <c r="BG253" i="2"/>
  <c r="I254" i="2" s="1"/>
  <c r="AR253" i="2"/>
  <c r="X253" i="2"/>
  <c r="AH253" i="2"/>
  <c r="AW253" i="2"/>
  <c r="AM253" i="2"/>
  <c r="BV252" i="2"/>
  <c r="BM252" i="2"/>
  <c r="BR252" i="2" s="1"/>
  <c r="AU253" i="2"/>
  <c r="AF253" i="2"/>
  <c r="V253" i="2"/>
  <c r="AP253" i="2"/>
  <c r="AZ253" i="2"/>
  <c r="AK253" i="2"/>
  <c r="BE253" i="2"/>
  <c r="G254" i="2" s="1"/>
  <c r="BT252" i="2"/>
  <c r="AQ253" i="2"/>
  <c r="BA253" i="2"/>
  <c r="BF253" i="2"/>
  <c r="H254" i="2" s="1"/>
  <c r="AL253" i="2"/>
  <c r="W253" i="2"/>
  <c r="AV253" i="2"/>
  <c r="AG253" i="2"/>
  <c r="BU252" i="2"/>
  <c r="CM252" i="2" l="1"/>
  <c r="CD253" i="2"/>
  <c r="BL253" i="2"/>
  <c r="BK253" i="2"/>
  <c r="BY253" i="2"/>
  <c r="CE253" i="2"/>
  <c r="CA253" i="2"/>
  <c r="M253" i="2"/>
  <c r="R253" i="2" s="1"/>
  <c r="BZ253" i="2"/>
  <c r="BJ253" i="2"/>
  <c r="T252" i="2"/>
  <c r="AT253" i="2"/>
  <c r="AX253" i="2" s="1"/>
  <c r="AJ253" i="2"/>
  <c r="AD253" i="2"/>
  <c r="AO253" i="2"/>
  <c r="U253" i="2"/>
  <c r="Y253" i="2" s="1"/>
  <c r="AY253" i="2"/>
  <c r="BC253" i="2" s="1"/>
  <c r="BD253" i="2"/>
  <c r="AE253" i="2"/>
  <c r="BS252" i="2"/>
  <c r="L253" i="2"/>
  <c r="Q253" i="2" s="1"/>
  <c r="N253" i="2"/>
  <c r="S253" i="2" s="1"/>
  <c r="CF253" i="2"/>
  <c r="BP253" i="2"/>
  <c r="BO253" i="2"/>
  <c r="BQ253" i="2"/>
  <c r="CJ253" i="2" l="1"/>
  <c r="CK253" i="2"/>
  <c r="CL253" i="2"/>
  <c r="BI253" i="2"/>
  <c r="AI253" i="2"/>
  <c r="AS253" i="2"/>
  <c r="BX253" i="2"/>
  <c r="F254" i="2"/>
  <c r="BH253" i="2"/>
  <c r="AN253" i="2"/>
  <c r="CC253" i="2"/>
  <c r="CG253" i="2" s="1"/>
  <c r="BW252" i="2"/>
  <c r="CH252" i="2" s="1"/>
  <c r="K253" i="2"/>
  <c r="P253" i="2" s="1"/>
  <c r="BN253" i="2"/>
  <c r="CI253" i="2" l="1"/>
  <c r="CM253" i="2" s="1"/>
  <c r="AZ254" i="2"/>
  <c r="AB254" i="2"/>
  <c r="AC254" i="2"/>
  <c r="Z254" i="2"/>
  <c r="AA254" i="2"/>
  <c r="AR254" i="2"/>
  <c r="BV253" i="2"/>
  <c r="N254" i="2" s="1"/>
  <c r="BB254" i="2"/>
  <c r="AH254" i="2"/>
  <c r="AW254" i="2"/>
  <c r="BG254" i="2"/>
  <c r="I255" i="2" s="1"/>
  <c r="X254" i="2"/>
  <c r="AM254" i="2"/>
  <c r="V254" i="2"/>
  <c r="BT253" i="2"/>
  <c r="L254" i="2" s="1"/>
  <c r="BE254" i="2"/>
  <c r="G255" i="2" s="1"/>
  <c r="J254" i="2"/>
  <c r="AQ254" i="2"/>
  <c r="BA254" i="2"/>
  <c r="AG254" i="2"/>
  <c r="BF254" i="2"/>
  <c r="H255" i="2" s="1"/>
  <c r="AL254" i="2"/>
  <c r="AV254" i="2"/>
  <c r="W254" i="2"/>
  <c r="BU253" i="2"/>
  <c r="BM253" i="2"/>
  <c r="BR253" i="2" s="1"/>
  <c r="O253" i="2"/>
  <c r="S254" i="2" l="1"/>
  <c r="Q254" i="2"/>
  <c r="AK254" i="2"/>
  <c r="AP254" i="2"/>
  <c r="BY254" i="2" s="1"/>
  <c r="AF254" i="2"/>
  <c r="AU254" i="2"/>
  <c r="CA254" i="2"/>
  <c r="BL254" i="2"/>
  <c r="CF254" i="2"/>
  <c r="CE254" i="2"/>
  <c r="M254" i="2"/>
  <c r="R254" i="2" s="1"/>
  <c r="BZ254" i="2"/>
  <c r="T253" i="2"/>
  <c r="U254" i="2"/>
  <c r="Y254" i="2" s="1"/>
  <c r="BD254" i="2"/>
  <c r="AY254" i="2"/>
  <c r="BC254" i="2" s="1"/>
  <c r="AT254" i="2"/>
  <c r="AE254" i="2"/>
  <c r="AJ254" i="2"/>
  <c r="AD254" i="2"/>
  <c r="AO254" i="2"/>
  <c r="BS253" i="2"/>
  <c r="BK254" i="2"/>
  <c r="BQ254" i="2"/>
  <c r="BP254" i="2"/>
  <c r="CK254" i="2" l="1"/>
  <c r="CL254" i="2"/>
  <c r="AX254" i="2"/>
  <c r="BJ254" i="2"/>
  <c r="CD254" i="2"/>
  <c r="BW253" i="2"/>
  <c r="CH253" i="2" s="1"/>
  <c r="K254" i="2"/>
  <c r="P254" i="2" s="1"/>
  <c r="BI254" i="2"/>
  <c r="AI254" i="2"/>
  <c r="AS254" i="2"/>
  <c r="BX254" i="2"/>
  <c r="AN254" i="2"/>
  <c r="CC254" i="2"/>
  <c r="CG254" i="2" s="1"/>
  <c r="BH254" i="2"/>
  <c r="F255" i="2"/>
  <c r="BN254" i="2"/>
  <c r="BO254" i="2"/>
  <c r="CI254" i="2" l="1"/>
  <c r="CJ254" i="2"/>
  <c r="AA255" i="2"/>
  <c r="AC255" i="2"/>
  <c r="Z255" i="2"/>
  <c r="AB255" i="2"/>
  <c r="AH255" i="2"/>
  <c r="BB255" i="2"/>
  <c r="BV254" i="2"/>
  <c r="N255" i="2" s="1"/>
  <c r="BG255" i="2"/>
  <c r="I256" i="2" s="1"/>
  <c r="AM255" i="2"/>
  <c r="X255" i="2"/>
  <c r="AW255" i="2"/>
  <c r="AR255" i="2"/>
  <c r="O254" i="2"/>
  <c r="J255" i="2"/>
  <c r="AP255" i="2"/>
  <c r="BE255" i="2"/>
  <c r="G256" i="2" s="1"/>
  <c r="AF255" i="2"/>
  <c r="BT254" i="2"/>
  <c r="AV255" i="2"/>
  <c r="AQ255" i="2"/>
  <c r="AG255" i="2"/>
  <c r="BF255" i="2"/>
  <c r="H256" i="2" s="1"/>
  <c r="BA255" i="2"/>
  <c r="W255" i="2"/>
  <c r="AL255" i="2"/>
  <c r="BU254" i="2"/>
  <c r="BM254" i="2"/>
  <c r="BR254" i="2" s="1"/>
  <c r="S255" i="2" l="1"/>
  <c r="CM254" i="2"/>
  <c r="V255" i="2"/>
  <c r="AZ255" i="2"/>
  <c r="BY255" i="2" s="1"/>
  <c r="AK255" i="2"/>
  <c r="AU255" i="2"/>
  <c r="BL255" i="2"/>
  <c r="CF255" i="2"/>
  <c r="CA255" i="2"/>
  <c r="CE255" i="2"/>
  <c r="M255" i="2"/>
  <c r="R255" i="2" s="1"/>
  <c r="BK255" i="2"/>
  <c r="L255" i="2"/>
  <c r="Q255" i="2" s="1"/>
  <c r="T254" i="2"/>
  <c r="AO255" i="2"/>
  <c r="BD255" i="2"/>
  <c r="AE255" i="2"/>
  <c r="AY255" i="2"/>
  <c r="AD255" i="2"/>
  <c r="U255" i="2"/>
  <c r="AJ255" i="2"/>
  <c r="AT255" i="2"/>
  <c r="BS254" i="2"/>
  <c r="BZ255" i="2"/>
  <c r="BQ255" i="2"/>
  <c r="BP255" i="2"/>
  <c r="AX255" i="2" l="1"/>
  <c r="CL255" i="2"/>
  <c r="CK255" i="2"/>
  <c r="BC255" i="2"/>
  <c r="Y255" i="2"/>
  <c r="CD255" i="2"/>
  <c r="BJ255" i="2"/>
  <c r="BH255" i="2"/>
  <c r="F256" i="2"/>
  <c r="K255" i="2"/>
  <c r="P255" i="2" s="1"/>
  <c r="BW254" i="2"/>
  <c r="CH254" i="2" s="1"/>
  <c r="AS255" i="2"/>
  <c r="BX255" i="2"/>
  <c r="AN255" i="2"/>
  <c r="CC255" i="2"/>
  <c r="AI255" i="2"/>
  <c r="BI255" i="2"/>
  <c r="BN255" i="2"/>
  <c r="BO255" i="2"/>
  <c r="CG255" i="2" l="1"/>
  <c r="CJ255" i="2"/>
  <c r="CI255" i="2"/>
  <c r="AC256" i="2"/>
  <c r="AB256" i="2"/>
  <c r="Z256" i="2"/>
  <c r="AA256" i="2"/>
  <c r="BB256" i="2"/>
  <c r="AH256" i="2"/>
  <c r="AM256" i="2"/>
  <c r="X256" i="2"/>
  <c r="BG256" i="2"/>
  <c r="I257" i="2" s="1"/>
  <c r="AR256" i="2"/>
  <c r="AW256" i="2"/>
  <c r="BV255" i="2"/>
  <c r="BM255" i="2"/>
  <c r="BR255" i="2" s="1"/>
  <c r="W256" i="2"/>
  <c r="BA256" i="2"/>
  <c r="AG256" i="2"/>
  <c r="AL256" i="2"/>
  <c r="BF256" i="2"/>
  <c r="H257" i="2" s="1"/>
  <c r="AQ256" i="2"/>
  <c r="AV256" i="2"/>
  <c r="BU255" i="2"/>
  <c r="AF256" i="2"/>
  <c r="V256" i="2"/>
  <c r="AP256" i="2"/>
  <c r="AZ256" i="2"/>
  <c r="AK256" i="2"/>
  <c r="AU256" i="2"/>
  <c r="BE256" i="2"/>
  <c r="G257" i="2" s="1"/>
  <c r="BT255" i="2"/>
  <c r="O255" i="2"/>
  <c r="J256" i="2"/>
  <c r="CM255" i="2" l="1"/>
  <c r="CA256" i="2"/>
  <c r="CD256" i="2"/>
  <c r="BY256" i="2"/>
  <c r="M256" i="2"/>
  <c r="R256" i="2" s="1"/>
  <c r="CF256" i="2"/>
  <c r="T255" i="2"/>
  <c r="AO256" i="2"/>
  <c r="AT256" i="2"/>
  <c r="AX256" i="2" s="1"/>
  <c r="U256" i="2"/>
  <c r="Y256" i="2" s="1"/>
  <c r="AD256" i="2"/>
  <c r="AJ256" i="2"/>
  <c r="AY256" i="2"/>
  <c r="BC256" i="2" s="1"/>
  <c r="AE256" i="2"/>
  <c r="BD256" i="2"/>
  <c r="BS255" i="2"/>
  <c r="CE256" i="2"/>
  <c r="BL256" i="2"/>
  <c r="BK256" i="2"/>
  <c r="L256" i="2"/>
  <c r="Q256" i="2" s="1"/>
  <c r="BJ256" i="2"/>
  <c r="BZ256" i="2"/>
  <c r="N256" i="2"/>
  <c r="S256" i="2" s="1"/>
  <c r="BO256" i="2"/>
  <c r="BP256" i="2"/>
  <c r="BQ256" i="2"/>
  <c r="CJ256" i="2" l="1"/>
  <c r="CK256" i="2"/>
  <c r="CL256" i="2"/>
  <c r="AC257" i="2"/>
  <c r="BW255" i="2"/>
  <c r="CH255" i="2" s="1"/>
  <c r="K256" i="2"/>
  <c r="P256" i="2" s="1"/>
  <c r="AN256" i="2"/>
  <c r="CC256" i="2"/>
  <c r="CG256" i="2" s="1"/>
  <c r="AS256" i="2"/>
  <c r="BX256" i="2"/>
  <c r="AR257" i="2"/>
  <c r="X257" i="2"/>
  <c r="AH257" i="2"/>
  <c r="BG257" i="2"/>
  <c r="I258" i="2" s="1"/>
  <c r="AM257" i="2"/>
  <c r="AW257" i="2"/>
  <c r="BB257" i="2"/>
  <c r="BH256" i="2"/>
  <c r="F257" i="2"/>
  <c r="BV256" i="2"/>
  <c r="AI256" i="2"/>
  <c r="BI256" i="2"/>
  <c r="BN256" i="2"/>
  <c r="CI256" i="2" l="1"/>
  <c r="CM256" i="2" s="1"/>
  <c r="BT256" i="2"/>
  <c r="L257" i="2" s="1"/>
  <c r="Z257" i="2"/>
  <c r="AB257" i="2"/>
  <c r="CF257" i="2"/>
  <c r="BM256" i="2"/>
  <c r="BR256" i="2" s="1"/>
  <c r="J257" i="2"/>
  <c r="CA257" i="2"/>
  <c r="N257" i="2"/>
  <c r="O256" i="2"/>
  <c r="BA257" i="2"/>
  <c r="AV257" i="2"/>
  <c r="W257" i="2"/>
  <c r="AQ257" i="2"/>
  <c r="AL257" i="2"/>
  <c r="BF257" i="2"/>
  <c r="H258" i="2" s="1"/>
  <c r="AG257" i="2"/>
  <c r="BU256" i="2"/>
  <c r="BL257" i="2"/>
  <c r="BQ257" i="2"/>
  <c r="CL257" i="2" l="1"/>
  <c r="AF257" i="2"/>
  <c r="AZ257" i="2"/>
  <c r="V257" i="2"/>
  <c r="AK257" i="2"/>
  <c r="AA257" i="2"/>
  <c r="Q257" i="2" s="1"/>
  <c r="AU257" i="2"/>
  <c r="AP257" i="2"/>
  <c r="BE257" i="2"/>
  <c r="G258" i="2" s="1"/>
  <c r="BK257" i="2"/>
  <c r="BZ257" i="2"/>
  <c r="CE257" i="2"/>
  <c r="T256" i="2"/>
  <c r="AJ257" i="2"/>
  <c r="U257" i="2"/>
  <c r="AO257" i="2"/>
  <c r="AY257" i="2"/>
  <c r="AE257" i="2"/>
  <c r="AT257" i="2"/>
  <c r="BD257" i="2"/>
  <c r="BS256" i="2"/>
  <c r="M257" i="2"/>
  <c r="BP257" i="2"/>
  <c r="R257" i="2" l="1"/>
  <c r="S257" i="2"/>
  <c r="AX257" i="2"/>
  <c r="CK257" i="2"/>
  <c r="BC257" i="2"/>
  <c r="CD257" i="2"/>
  <c r="Y257" i="2"/>
  <c r="BJ257" i="2"/>
  <c r="BY257" i="2"/>
  <c r="AI257" i="2"/>
  <c r="BI257" i="2"/>
  <c r="AD257" i="2"/>
  <c r="AN257" i="2"/>
  <c r="CC257" i="2"/>
  <c r="BW256" i="2"/>
  <c r="CH256" i="2" s="1"/>
  <c r="K257" i="2"/>
  <c r="P257" i="2" s="1"/>
  <c r="F258" i="2"/>
  <c r="BH257" i="2"/>
  <c r="AS257" i="2"/>
  <c r="BX257" i="2"/>
  <c r="BO257" i="2"/>
  <c r="BN257" i="2"/>
  <c r="CG257" i="2" l="1"/>
  <c r="CJ257" i="2"/>
  <c r="CI257" i="2"/>
  <c r="AA258" i="2"/>
  <c r="AC258" i="2"/>
  <c r="Z258" i="2"/>
  <c r="AB258" i="2"/>
  <c r="BG258" i="2"/>
  <c r="I259" i="2" s="1"/>
  <c r="BU257" i="2"/>
  <c r="M258" i="2" s="1"/>
  <c r="AL258" i="2"/>
  <c r="BF258" i="2"/>
  <c r="H259" i="2" s="1"/>
  <c r="AG258" i="2"/>
  <c r="AV258" i="2"/>
  <c r="BA258" i="2"/>
  <c r="AQ258" i="2"/>
  <c r="W258" i="2"/>
  <c r="BV257" i="2"/>
  <c r="N258" i="2" s="1"/>
  <c r="BB258" i="2"/>
  <c r="X258" i="2"/>
  <c r="AH258" i="2"/>
  <c r="AR258" i="2"/>
  <c r="AM258" i="2"/>
  <c r="AW258" i="2"/>
  <c r="AF258" i="2"/>
  <c r="V258" i="2"/>
  <c r="BE258" i="2"/>
  <c r="G259" i="2" s="1"/>
  <c r="AU258" i="2"/>
  <c r="AK258" i="2"/>
  <c r="AP258" i="2"/>
  <c r="BT257" i="2"/>
  <c r="J258" i="2"/>
  <c r="O257" i="2"/>
  <c r="BM257" i="2"/>
  <c r="BR257" i="2" s="1"/>
  <c r="S258" i="2" l="1"/>
  <c r="R258" i="2"/>
  <c r="CM257" i="2"/>
  <c r="AZ258" i="2"/>
  <c r="BY258" i="2" s="1"/>
  <c r="CE258" i="2"/>
  <c r="BZ258" i="2"/>
  <c r="BK258" i="2"/>
  <c r="CA258" i="2"/>
  <c r="CF258" i="2"/>
  <c r="BL258" i="2"/>
  <c r="L258" i="2"/>
  <c r="Q258" i="2" s="1"/>
  <c r="T257" i="2"/>
  <c r="AE258" i="2"/>
  <c r="AO258" i="2"/>
  <c r="U258" i="2"/>
  <c r="Y258" i="2" s="1"/>
  <c r="BD258" i="2"/>
  <c r="AY258" i="2"/>
  <c r="AT258" i="2"/>
  <c r="AX258" i="2" s="1"/>
  <c r="AJ258" i="2"/>
  <c r="BS257" i="2"/>
  <c r="CD258" i="2"/>
  <c r="BP258" i="2"/>
  <c r="BQ258" i="2"/>
  <c r="CK258" i="2" l="1"/>
  <c r="CL258" i="2"/>
  <c r="BJ258" i="2"/>
  <c r="BC258" i="2"/>
  <c r="AB259" i="2"/>
  <c r="K258" i="2"/>
  <c r="P258" i="2" s="1"/>
  <c r="BW257" i="2"/>
  <c r="CH257" i="2" s="1"/>
  <c r="AI258" i="2"/>
  <c r="BI258" i="2"/>
  <c r="AD258" i="2"/>
  <c r="BH258" i="2"/>
  <c r="F259" i="2"/>
  <c r="AN258" i="2"/>
  <c r="CC258" i="2"/>
  <c r="CG258" i="2" s="1"/>
  <c r="AS258" i="2"/>
  <c r="BX258" i="2"/>
  <c r="BN258" i="2"/>
  <c r="BO258" i="2"/>
  <c r="CI258" i="2" l="1"/>
  <c r="CJ258" i="2"/>
  <c r="AC259" i="2"/>
  <c r="AA259" i="2"/>
  <c r="Z259" i="2"/>
  <c r="W259" i="2"/>
  <c r="BA259" i="2"/>
  <c r="AL259" i="2"/>
  <c r="AQ259" i="2"/>
  <c r="BF259" i="2"/>
  <c r="H260" i="2" s="1"/>
  <c r="AV259" i="2"/>
  <c r="AG259" i="2"/>
  <c r="BU258" i="2"/>
  <c r="J259" i="2"/>
  <c r="BM258" i="2"/>
  <c r="BR258" i="2" s="1"/>
  <c r="O258" i="2"/>
  <c r="AF259" i="2"/>
  <c r="V259" i="2"/>
  <c r="BE259" i="2"/>
  <c r="G260" i="2" s="1"/>
  <c r="AZ259" i="2"/>
  <c r="AK259" i="2"/>
  <c r="AP259" i="2"/>
  <c r="AU259" i="2"/>
  <c r="BT258" i="2"/>
  <c r="AR259" i="2"/>
  <c r="BB259" i="2"/>
  <c r="AH259" i="2"/>
  <c r="X259" i="2"/>
  <c r="BG259" i="2"/>
  <c r="I260" i="2" s="1"/>
  <c r="AW259" i="2"/>
  <c r="AM259" i="2"/>
  <c r="BV258" i="2"/>
  <c r="CM258" i="2" l="1"/>
  <c r="BY259" i="2"/>
  <c r="BK259" i="2"/>
  <c r="CF259" i="2"/>
  <c r="CD259" i="2"/>
  <c r="N259" i="2"/>
  <c r="S259" i="2" s="1"/>
  <c r="CA259" i="2"/>
  <c r="M259" i="2"/>
  <c r="R259" i="2" s="1"/>
  <c r="L259" i="2"/>
  <c r="Q259" i="2" s="1"/>
  <c r="BJ259" i="2"/>
  <c r="BL259" i="2"/>
  <c r="T258" i="2"/>
  <c r="AT259" i="2"/>
  <c r="AX259" i="2" s="1"/>
  <c r="BD259" i="2"/>
  <c r="AJ259" i="2"/>
  <c r="AY259" i="2"/>
  <c r="BC259" i="2" s="1"/>
  <c r="AE259" i="2"/>
  <c r="AO259" i="2"/>
  <c r="U259" i="2"/>
  <c r="Y259" i="2" s="1"/>
  <c r="AD259" i="2"/>
  <c r="BS258" i="2"/>
  <c r="BZ259" i="2"/>
  <c r="CE259" i="2"/>
  <c r="BQ259" i="2"/>
  <c r="BP259" i="2"/>
  <c r="BO259" i="2"/>
  <c r="CK259" i="2" l="1"/>
  <c r="CJ259" i="2"/>
  <c r="CL259" i="2"/>
  <c r="AS259" i="2"/>
  <c r="BX259" i="2"/>
  <c r="BH259" i="2"/>
  <c r="F260" i="2"/>
  <c r="J260" i="2" s="1"/>
  <c r="BW258" i="2"/>
  <c r="CH258" i="2" s="1"/>
  <c r="K259" i="2"/>
  <c r="P259" i="2" s="1"/>
  <c r="BI259" i="2"/>
  <c r="AI259" i="2"/>
  <c r="AN259" i="2"/>
  <c r="CC259" i="2"/>
  <c r="CG259" i="2" s="1"/>
  <c r="BN259" i="2"/>
  <c r="CI259" i="2" l="1"/>
  <c r="CM259" i="2" s="1"/>
  <c r="V260" i="2"/>
  <c r="Z260" i="2"/>
  <c r="AB260" i="2"/>
  <c r="AC260" i="2"/>
  <c r="BM259" i="2"/>
  <c r="BR259" i="2" s="1"/>
  <c r="AW260" i="2"/>
  <c r="AM260" i="2"/>
  <c r="BB260" i="2"/>
  <c r="AH260" i="2"/>
  <c r="AR260" i="2"/>
  <c r="BG260" i="2"/>
  <c r="I261" i="2" s="1"/>
  <c r="X260" i="2"/>
  <c r="BV259" i="2"/>
  <c r="AK260" i="2"/>
  <c r="AU260" i="2"/>
  <c r="O259" i="2"/>
  <c r="BA260" i="2"/>
  <c r="BF260" i="2"/>
  <c r="H261" i="2" s="1"/>
  <c r="AL260" i="2"/>
  <c r="AQ260" i="2"/>
  <c r="AG260" i="2"/>
  <c r="AV260" i="2"/>
  <c r="W260" i="2"/>
  <c r="BU259" i="2"/>
  <c r="AF260" i="2" l="1"/>
  <c r="BE260" i="2"/>
  <c r="G261" i="2" s="1"/>
  <c r="AZ260" i="2"/>
  <c r="AP260" i="2"/>
  <c r="CD260" i="2" s="1"/>
  <c r="AA260" i="2"/>
  <c r="AD260" i="2" s="1"/>
  <c r="BT259" i="2"/>
  <c r="L260" i="2" s="1"/>
  <c r="BZ260" i="2"/>
  <c r="BL260" i="2"/>
  <c r="CA260" i="2"/>
  <c r="M260" i="2"/>
  <c r="N260" i="2"/>
  <c r="CE260" i="2"/>
  <c r="T259" i="2"/>
  <c r="AT260" i="2"/>
  <c r="AX260" i="2" s="1"/>
  <c r="AY260" i="2"/>
  <c r="AO260" i="2"/>
  <c r="BD260" i="2"/>
  <c r="U260" i="2"/>
  <c r="Y260" i="2" s="1"/>
  <c r="AE260" i="2"/>
  <c r="AJ260" i="2"/>
  <c r="BS259" i="2"/>
  <c r="CF260" i="2"/>
  <c r="BK260" i="2"/>
  <c r="BQ260" i="2"/>
  <c r="BP260" i="2"/>
  <c r="S260" i="2" l="1"/>
  <c r="R260" i="2"/>
  <c r="Q260" i="2"/>
  <c r="CK260" i="2"/>
  <c r="CL260" i="2"/>
  <c r="BC260" i="2"/>
  <c r="BJ260" i="2"/>
  <c r="BY260" i="2"/>
  <c r="K260" i="2"/>
  <c r="P260" i="2" s="1"/>
  <c r="BW259" i="2"/>
  <c r="CH259" i="2" s="1"/>
  <c r="AN260" i="2"/>
  <c r="CC260" i="2"/>
  <c r="CG260" i="2" s="1"/>
  <c r="F261" i="2"/>
  <c r="BH260" i="2"/>
  <c r="AS260" i="2"/>
  <c r="BX260" i="2"/>
  <c r="BI260" i="2"/>
  <c r="AI260" i="2"/>
  <c r="BO260" i="2"/>
  <c r="BN260" i="2"/>
  <c r="CI260" i="2" l="1"/>
  <c r="CJ260" i="2"/>
  <c r="AA261" i="2"/>
  <c r="Z261" i="2"/>
  <c r="AB261" i="2"/>
  <c r="AC261" i="2"/>
  <c r="AK261" i="2"/>
  <c r="BT260" i="2"/>
  <c r="L261" i="2" s="1"/>
  <c r="AP261" i="2"/>
  <c r="AF261" i="2"/>
  <c r="AV261" i="2"/>
  <c r="AG261" i="2"/>
  <c r="W261" i="2"/>
  <c r="BF261" i="2"/>
  <c r="H262" i="2" s="1"/>
  <c r="AL261" i="2"/>
  <c r="AQ261" i="2"/>
  <c r="BA261" i="2"/>
  <c r="BU260" i="2"/>
  <c r="BG261" i="2"/>
  <c r="I262" i="2" s="1"/>
  <c r="AH261" i="2"/>
  <c r="BB261" i="2"/>
  <c r="AW261" i="2"/>
  <c r="X261" i="2"/>
  <c r="AR261" i="2"/>
  <c r="AM261" i="2"/>
  <c r="BV260" i="2"/>
  <c r="O260" i="2"/>
  <c r="BM260" i="2"/>
  <c r="BR260" i="2" s="1"/>
  <c r="J261" i="2"/>
  <c r="Q261" i="2" l="1"/>
  <c r="CM260" i="2"/>
  <c r="V261" i="2"/>
  <c r="BE261" i="2"/>
  <c r="G262" i="2" s="1"/>
  <c r="AZ261" i="2"/>
  <c r="AU261" i="2"/>
  <c r="CA261" i="2"/>
  <c r="BL261" i="2"/>
  <c r="CF261" i="2"/>
  <c r="CE261" i="2"/>
  <c r="M261" i="2"/>
  <c r="R261" i="2" s="1"/>
  <c r="T260" i="2"/>
  <c r="BD261" i="2"/>
  <c r="AD261" i="2"/>
  <c r="U261" i="2"/>
  <c r="AT261" i="2"/>
  <c r="AY261" i="2"/>
  <c r="AO261" i="2"/>
  <c r="AE261" i="2"/>
  <c r="AJ261" i="2"/>
  <c r="BS260" i="2"/>
  <c r="N261" i="2"/>
  <c r="S261" i="2" s="1"/>
  <c r="BZ261" i="2"/>
  <c r="BK261" i="2"/>
  <c r="BQ261" i="2"/>
  <c r="BP261" i="2"/>
  <c r="CK261" i="2" l="1"/>
  <c r="CL261" i="2"/>
  <c r="BC261" i="2"/>
  <c r="Y261" i="2"/>
  <c r="AX261" i="2"/>
  <c r="BJ261" i="2"/>
  <c r="CD261" i="2"/>
  <c r="BY261" i="2"/>
  <c r="BI261" i="2"/>
  <c r="AI261" i="2"/>
  <c r="BX261" i="2"/>
  <c r="AS261" i="2"/>
  <c r="BW260" i="2"/>
  <c r="CH260" i="2" s="1"/>
  <c r="K261" i="2"/>
  <c r="P261" i="2" s="1"/>
  <c r="BH261" i="2"/>
  <c r="F262" i="2"/>
  <c r="AN261" i="2"/>
  <c r="CC261" i="2"/>
  <c r="BN261" i="2"/>
  <c r="BO261" i="2"/>
  <c r="CG261" i="2" l="1"/>
  <c r="CI261" i="2"/>
  <c r="CJ261" i="2"/>
  <c r="AA262" i="2"/>
  <c r="Z262" i="2"/>
  <c r="AB262" i="2"/>
  <c r="AC262" i="2"/>
  <c r="BV261" i="2"/>
  <c r="N262" i="2" s="1"/>
  <c r="X262" i="2"/>
  <c r="AR262" i="2"/>
  <c r="AW262" i="2"/>
  <c r="BB262" i="2"/>
  <c r="AH262" i="2"/>
  <c r="AM262" i="2"/>
  <c r="BG262" i="2"/>
  <c r="I263" i="2" s="1"/>
  <c r="AG262" i="2"/>
  <c r="W262" i="2"/>
  <c r="AQ262" i="2"/>
  <c r="BF262" i="2"/>
  <c r="H263" i="2" s="1"/>
  <c r="BA262" i="2"/>
  <c r="AV262" i="2"/>
  <c r="AL262" i="2"/>
  <c r="BU261" i="2"/>
  <c r="O261" i="2"/>
  <c r="BM261" i="2"/>
  <c r="BR261" i="2" s="1"/>
  <c r="J262" i="2"/>
  <c r="AF262" i="2"/>
  <c r="AU262" i="2"/>
  <c r="V262" i="2"/>
  <c r="AZ262" i="2"/>
  <c r="BT261" i="2"/>
  <c r="S262" i="2" l="1"/>
  <c r="CM261" i="2"/>
  <c r="BE262" i="2"/>
  <c r="G263" i="2" s="1"/>
  <c r="AK262" i="2"/>
  <c r="AP262" i="2"/>
  <c r="CF262" i="2"/>
  <c r="BL262" i="2"/>
  <c r="CA262" i="2"/>
  <c r="CE262" i="2"/>
  <c r="BJ262" i="2"/>
  <c r="T261" i="2"/>
  <c r="AY262" i="2"/>
  <c r="BC262" i="2" s="1"/>
  <c r="U262" i="2"/>
  <c r="Y262" i="2" s="1"/>
  <c r="AT262" i="2"/>
  <c r="AX262" i="2" s="1"/>
  <c r="AJ262" i="2"/>
  <c r="AE262" i="2"/>
  <c r="AO262" i="2"/>
  <c r="BD262" i="2"/>
  <c r="BS261" i="2"/>
  <c r="BZ262" i="2"/>
  <c r="L262" i="2"/>
  <c r="Q262" i="2" s="1"/>
  <c r="M262" i="2"/>
  <c r="R262" i="2" s="1"/>
  <c r="BK262" i="2"/>
  <c r="BO262" i="2"/>
  <c r="BP262" i="2"/>
  <c r="BQ262" i="2"/>
  <c r="CK262" i="2" l="1"/>
  <c r="CJ262" i="2"/>
  <c r="CL262" i="2"/>
  <c r="CD262" i="2"/>
  <c r="BY262" i="2"/>
  <c r="AC263" i="2"/>
  <c r="AS262" i="2"/>
  <c r="BX262" i="2"/>
  <c r="AD262" i="2"/>
  <c r="BW261" i="2"/>
  <c r="CH261" i="2" s="1"/>
  <c r="K262" i="2"/>
  <c r="P262" i="2" s="1"/>
  <c r="BI262" i="2"/>
  <c r="AI262" i="2"/>
  <c r="BH262" i="2"/>
  <c r="F263" i="2"/>
  <c r="AN262" i="2"/>
  <c r="CC262" i="2"/>
  <c r="BN262" i="2"/>
  <c r="CG262" i="2" l="1"/>
  <c r="CI262" i="2"/>
  <c r="CM262" i="2" s="1"/>
  <c r="Z263" i="2"/>
  <c r="AA263" i="2"/>
  <c r="AB263" i="2"/>
  <c r="BT262" i="2"/>
  <c r="L263" i="2" s="1"/>
  <c r="BU262" i="2"/>
  <c r="M263" i="2" s="1"/>
  <c r="AG263" i="2"/>
  <c r="BE263" i="2"/>
  <c r="G264" i="2" s="1"/>
  <c r="AV263" i="2"/>
  <c r="BA263" i="2"/>
  <c r="BF263" i="2"/>
  <c r="H264" i="2" s="1"/>
  <c r="AQ263" i="2"/>
  <c r="W263" i="2"/>
  <c r="AL263" i="2"/>
  <c r="AU263" i="2"/>
  <c r="AP263" i="2"/>
  <c r="V263" i="2"/>
  <c r="AF263" i="2"/>
  <c r="AZ263" i="2"/>
  <c r="AK263" i="2"/>
  <c r="O262" i="2"/>
  <c r="J263" i="2"/>
  <c r="BM262" i="2"/>
  <c r="BR262" i="2" s="1"/>
  <c r="AH263" i="2"/>
  <c r="AR263" i="2"/>
  <c r="AM263" i="2"/>
  <c r="X263" i="2"/>
  <c r="AW263" i="2"/>
  <c r="BG263" i="2"/>
  <c r="I264" i="2" s="1"/>
  <c r="BB263" i="2"/>
  <c r="BV262" i="2"/>
  <c r="R263" i="2" l="1"/>
  <c r="Q263" i="2"/>
  <c r="BY263" i="2"/>
  <c r="BK263" i="2"/>
  <c r="BZ263" i="2"/>
  <c r="CE263" i="2"/>
  <c r="CD263" i="2"/>
  <c r="BJ263" i="2"/>
  <c r="CF263" i="2"/>
  <c r="CA263" i="2"/>
  <c r="N263" i="2"/>
  <c r="S263" i="2" s="1"/>
  <c r="BL263" i="2"/>
  <c r="T262" i="2"/>
  <c r="AY263" i="2"/>
  <c r="BC263" i="2" s="1"/>
  <c r="AJ263" i="2"/>
  <c r="AO263" i="2"/>
  <c r="AE263" i="2"/>
  <c r="BD263" i="2"/>
  <c r="U263" i="2"/>
  <c r="Y263" i="2" s="1"/>
  <c r="AT263" i="2"/>
  <c r="AX263" i="2" s="1"/>
  <c r="BS262" i="2"/>
  <c r="BP263" i="2"/>
  <c r="BQ263" i="2"/>
  <c r="BO263" i="2"/>
  <c r="CK263" i="2" l="1"/>
  <c r="CJ263" i="2"/>
  <c r="CL263" i="2"/>
  <c r="AN263" i="2"/>
  <c r="CC263" i="2"/>
  <c r="CG263" i="2" s="1"/>
  <c r="BH263" i="2"/>
  <c r="F264" i="2"/>
  <c r="BW262" i="2"/>
  <c r="CH262" i="2" s="1"/>
  <c r="K263" i="2"/>
  <c r="P263" i="2" s="1"/>
  <c r="BI263" i="2"/>
  <c r="AI263" i="2"/>
  <c r="AD263" i="2"/>
  <c r="AS263" i="2"/>
  <c r="BX263" i="2"/>
  <c r="BN263" i="2"/>
  <c r="CI263" i="2" l="1"/>
  <c r="CM263" i="2" s="1"/>
  <c r="AA264" i="2"/>
  <c r="AC264" i="2"/>
  <c r="Z264" i="2"/>
  <c r="AB264" i="2"/>
  <c r="AQ264" i="2"/>
  <c r="W264" i="2"/>
  <c r="BF264" i="2"/>
  <c r="H265" i="2" s="1"/>
  <c r="AG264" i="2"/>
  <c r="AL264" i="2"/>
  <c r="AV264" i="2"/>
  <c r="BA264" i="2"/>
  <c r="BU263" i="2"/>
  <c r="AW264" i="2"/>
  <c r="BB264" i="2"/>
  <c r="X264" i="2"/>
  <c r="AH264" i="2"/>
  <c r="AM264" i="2"/>
  <c r="BG264" i="2"/>
  <c r="I265" i="2" s="1"/>
  <c r="AR264" i="2"/>
  <c r="BV263" i="2"/>
  <c r="AF264" i="2"/>
  <c r="AU264" i="2"/>
  <c r="BE264" i="2"/>
  <c r="G265" i="2" s="1"/>
  <c r="AP264" i="2"/>
  <c r="V264" i="2"/>
  <c r="AZ264" i="2"/>
  <c r="BM263" i="2"/>
  <c r="BR263" i="2" s="1"/>
  <c r="J264" i="2"/>
  <c r="O263" i="2"/>
  <c r="BT263" i="2" l="1"/>
  <c r="L264" i="2" s="1"/>
  <c r="Q264" i="2" s="1"/>
  <c r="AK264" i="2"/>
  <c r="CD264" i="2" s="1"/>
  <c r="CF264" i="2"/>
  <c r="CA264" i="2"/>
  <c r="CE264" i="2"/>
  <c r="BJ264" i="2"/>
  <c r="BK264" i="2"/>
  <c r="T263" i="2"/>
  <c r="AT264" i="2"/>
  <c r="AX264" i="2" s="1"/>
  <c r="U264" i="2"/>
  <c r="Y264" i="2" s="1"/>
  <c r="BD264" i="2"/>
  <c r="AD264" i="2"/>
  <c r="AY264" i="2"/>
  <c r="BC264" i="2" s="1"/>
  <c r="AE264" i="2"/>
  <c r="AO264" i="2"/>
  <c r="AJ264" i="2"/>
  <c r="BS263" i="2"/>
  <c r="N264" i="2"/>
  <c r="S264" i="2" s="1"/>
  <c r="BY264" i="2"/>
  <c r="BL264" i="2"/>
  <c r="M264" i="2"/>
  <c r="R264" i="2" s="1"/>
  <c r="BZ264" i="2"/>
  <c r="BQ264" i="2"/>
  <c r="BO264" i="2"/>
  <c r="BP264" i="2"/>
  <c r="CK264" i="2" l="1"/>
  <c r="CL264" i="2"/>
  <c r="CJ264" i="2"/>
  <c r="AS264" i="2"/>
  <c r="BX264" i="2"/>
  <c r="BH264" i="2"/>
  <c r="F265" i="2"/>
  <c r="BI264" i="2"/>
  <c r="AI264" i="2"/>
  <c r="BW263" i="2"/>
  <c r="CH263" i="2" s="1"/>
  <c r="K264" i="2"/>
  <c r="P264" i="2" s="1"/>
  <c r="AN264" i="2"/>
  <c r="CC264" i="2"/>
  <c r="CG264" i="2" s="1"/>
  <c r="BN264" i="2"/>
  <c r="CI264" i="2" l="1"/>
  <c r="CM264" i="2" s="1"/>
  <c r="AA265" i="2"/>
  <c r="AB265" i="2"/>
  <c r="Z265" i="2"/>
  <c r="AC265" i="2"/>
  <c r="BG265" i="2"/>
  <c r="I266" i="2" s="1"/>
  <c r="BU264" i="2"/>
  <c r="M265" i="2" s="1"/>
  <c r="BA265" i="2"/>
  <c r="AG265" i="2"/>
  <c r="X265" i="2"/>
  <c r="AW265" i="2"/>
  <c r="BV264" i="2"/>
  <c r="N265" i="2" s="1"/>
  <c r="AH265" i="2"/>
  <c r="AM265" i="2"/>
  <c r="BB265" i="2"/>
  <c r="AR265" i="2"/>
  <c r="AL265" i="2"/>
  <c r="AF265" i="2"/>
  <c r="AQ265" i="2"/>
  <c r="W265" i="2"/>
  <c r="AV265" i="2"/>
  <c r="BF265" i="2"/>
  <c r="H266" i="2" s="1"/>
  <c r="AP265" i="2"/>
  <c r="AK265" i="2"/>
  <c r="BE265" i="2"/>
  <c r="G266" i="2" s="1"/>
  <c r="O264" i="2"/>
  <c r="BM264" i="2"/>
  <c r="BR264" i="2" s="1"/>
  <c r="J265" i="2"/>
  <c r="S265" i="2" l="1"/>
  <c r="R265" i="2"/>
  <c r="AZ265" i="2"/>
  <c r="BY265" i="2" s="1"/>
  <c r="V265" i="2"/>
  <c r="AU265" i="2"/>
  <c r="CD265" i="2" s="1"/>
  <c r="BT264" i="2"/>
  <c r="L265" i="2" s="1"/>
  <c r="Q265" i="2" s="1"/>
  <c r="BK265" i="2"/>
  <c r="CA265" i="2"/>
  <c r="BL265" i="2"/>
  <c r="CF265" i="2"/>
  <c r="BZ265" i="2"/>
  <c r="CE265" i="2"/>
  <c r="T264" i="2"/>
  <c r="AY265" i="2"/>
  <c r="U265" i="2"/>
  <c r="AT265" i="2"/>
  <c r="AO265" i="2"/>
  <c r="AJ265" i="2"/>
  <c r="AE265" i="2"/>
  <c r="BD265" i="2"/>
  <c r="BS264" i="2"/>
  <c r="BQ265" i="2"/>
  <c r="BP265" i="2"/>
  <c r="CL265" i="2" l="1"/>
  <c r="CK265" i="2"/>
  <c r="Y265" i="2"/>
  <c r="BC265" i="2"/>
  <c r="AX265" i="2"/>
  <c r="BJ265" i="2"/>
  <c r="AB266" i="2"/>
  <c r="BW264" i="2"/>
  <c r="CH264" i="2" s="1"/>
  <c r="K265" i="2"/>
  <c r="P265" i="2" s="1"/>
  <c r="AD265" i="2"/>
  <c r="BH265" i="2"/>
  <c r="F266" i="2"/>
  <c r="AS265" i="2"/>
  <c r="BX265" i="2"/>
  <c r="BI265" i="2"/>
  <c r="AI265" i="2"/>
  <c r="AN265" i="2"/>
  <c r="CC265" i="2"/>
  <c r="CG265" i="2" s="1"/>
  <c r="BO265" i="2"/>
  <c r="BN265" i="2"/>
  <c r="CJ265" i="2" l="1"/>
  <c r="CI265" i="2"/>
  <c r="AC266" i="2"/>
  <c r="AA266" i="2"/>
  <c r="Z266" i="2"/>
  <c r="BM265" i="2"/>
  <c r="BR265" i="2" s="1"/>
  <c r="AW266" i="2"/>
  <c r="BB266" i="2"/>
  <c r="AM266" i="2"/>
  <c r="AH266" i="2"/>
  <c r="AR266" i="2"/>
  <c r="X266" i="2"/>
  <c r="BG266" i="2"/>
  <c r="I267" i="2" s="1"/>
  <c r="BV265" i="2"/>
  <c r="BF266" i="2"/>
  <c r="H267" i="2" s="1"/>
  <c r="W266" i="2"/>
  <c r="AG266" i="2"/>
  <c r="AL266" i="2"/>
  <c r="BA266" i="2"/>
  <c r="AQ266" i="2"/>
  <c r="AV266" i="2"/>
  <c r="BU265" i="2"/>
  <c r="O265" i="2"/>
  <c r="AF266" i="2"/>
  <c r="AZ266" i="2"/>
  <c r="AP266" i="2"/>
  <c r="AK266" i="2"/>
  <c r="AU266" i="2"/>
  <c r="V266" i="2"/>
  <c r="BE266" i="2"/>
  <c r="G267" i="2" s="1"/>
  <c r="BT265" i="2"/>
  <c r="J266" i="2"/>
  <c r="CM265" i="2" l="1"/>
  <c r="CD266" i="2"/>
  <c r="BZ266" i="2"/>
  <c r="BJ266" i="2"/>
  <c r="BL266" i="2"/>
  <c r="L266" i="2"/>
  <c r="Q266" i="2" s="1"/>
  <c r="BY266" i="2"/>
  <c r="CE266" i="2"/>
  <c r="N266" i="2"/>
  <c r="S266" i="2" s="1"/>
  <c r="CA266" i="2"/>
  <c r="BK266" i="2"/>
  <c r="T265" i="2"/>
  <c r="AE266" i="2"/>
  <c r="U266" i="2"/>
  <c r="Y266" i="2" s="1"/>
  <c r="AD266" i="2"/>
  <c r="AJ266" i="2"/>
  <c r="AO266" i="2"/>
  <c r="AY266" i="2"/>
  <c r="BC266" i="2" s="1"/>
  <c r="BD266" i="2"/>
  <c r="AT266" i="2"/>
  <c r="AX266" i="2" s="1"/>
  <c r="BS265" i="2"/>
  <c r="M266" i="2"/>
  <c r="R266" i="2" s="1"/>
  <c r="CF266" i="2"/>
  <c r="BP266" i="2"/>
  <c r="BO266" i="2"/>
  <c r="BQ266" i="2"/>
  <c r="CK266" i="2" l="1"/>
  <c r="CL266" i="2"/>
  <c r="CJ266" i="2"/>
  <c r="BH266" i="2"/>
  <c r="F267" i="2"/>
  <c r="BW265" i="2"/>
  <c r="CH265" i="2" s="1"/>
  <c r="K266" i="2"/>
  <c r="P266" i="2" s="1"/>
  <c r="AS266" i="2"/>
  <c r="BX266" i="2"/>
  <c r="AI266" i="2"/>
  <c r="BI266" i="2"/>
  <c r="AN266" i="2"/>
  <c r="CC266" i="2"/>
  <c r="CG266" i="2" s="1"/>
  <c r="BN266" i="2"/>
  <c r="CI266" i="2" l="1"/>
  <c r="CM266" i="2" s="1"/>
  <c r="AA267" i="2"/>
  <c r="AC267" i="2"/>
  <c r="Z267" i="2"/>
  <c r="AB267" i="2"/>
  <c r="AL267" i="2"/>
  <c r="AQ267" i="2"/>
  <c r="BA267" i="2"/>
  <c r="W267" i="2"/>
  <c r="BF267" i="2"/>
  <c r="H268" i="2" s="1"/>
  <c r="AV267" i="2"/>
  <c r="AG267" i="2"/>
  <c r="BU266" i="2"/>
  <c r="M267" i="2" s="1"/>
  <c r="J267" i="2"/>
  <c r="BB267" i="2"/>
  <c r="AR267" i="2"/>
  <c r="X267" i="2"/>
  <c r="BG267" i="2"/>
  <c r="I268" i="2" s="1"/>
  <c r="AM267" i="2"/>
  <c r="AH267" i="2"/>
  <c r="AW267" i="2"/>
  <c r="BV266" i="2"/>
  <c r="BM266" i="2"/>
  <c r="BR266" i="2" s="1"/>
  <c r="O266" i="2"/>
  <c r="BE267" i="2"/>
  <c r="G268" i="2" s="1"/>
  <c r="AF267" i="2"/>
  <c r="V267" i="2"/>
  <c r="AP267" i="2"/>
  <c r="AK267" i="2"/>
  <c r="AU267" i="2"/>
  <c r="AZ267" i="2"/>
  <c r="BT266" i="2"/>
  <c r="R267" i="2" l="1"/>
  <c r="CE267" i="2"/>
  <c r="BZ267" i="2"/>
  <c r="BK267" i="2"/>
  <c r="BY267" i="2"/>
  <c r="CF267" i="2"/>
  <c r="CA267" i="2"/>
  <c r="BJ267" i="2"/>
  <c r="T266" i="2"/>
  <c r="AT267" i="2"/>
  <c r="AX267" i="2" s="1"/>
  <c r="AY267" i="2"/>
  <c r="BC267" i="2" s="1"/>
  <c r="AJ267" i="2"/>
  <c r="BD267" i="2"/>
  <c r="AO267" i="2"/>
  <c r="AE267" i="2"/>
  <c r="U267" i="2"/>
  <c r="Y267" i="2" s="1"/>
  <c r="BS266" i="2"/>
  <c r="CD267" i="2"/>
  <c r="BL267" i="2"/>
  <c r="L267" i="2"/>
  <c r="Q267" i="2" s="1"/>
  <c r="N267" i="2"/>
  <c r="S267" i="2" s="1"/>
  <c r="BQ267" i="2"/>
  <c r="BO267" i="2"/>
  <c r="BP267" i="2"/>
  <c r="CJ267" i="2" l="1"/>
  <c r="CL267" i="2"/>
  <c r="CK267" i="2"/>
  <c r="AB268" i="2"/>
  <c r="AS267" i="2"/>
  <c r="BX267" i="2"/>
  <c r="AD267" i="2"/>
  <c r="BW266" i="2"/>
  <c r="CH266" i="2" s="1"/>
  <c r="K267" i="2"/>
  <c r="P267" i="2" s="1"/>
  <c r="BH267" i="2"/>
  <c r="F268" i="2"/>
  <c r="AN267" i="2"/>
  <c r="CC267" i="2"/>
  <c r="CG267" i="2" s="1"/>
  <c r="BI267" i="2"/>
  <c r="AI267" i="2"/>
  <c r="BN267" i="2"/>
  <c r="CI267" i="2" l="1"/>
  <c r="CM267" i="2" s="1"/>
  <c r="AA268" i="2"/>
  <c r="AC268" i="2"/>
  <c r="Z268" i="2"/>
  <c r="AK268" i="2"/>
  <c r="BV267" i="2"/>
  <c r="N268" i="2" s="1"/>
  <c r="AW268" i="2"/>
  <c r="AR268" i="2"/>
  <c r="BE268" i="2"/>
  <c r="G269" i="2" s="1"/>
  <c r="X268" i="2"/>
  <c r="BG268" i="2"/>
  <c r="I269" i="2" s="1"/>
  <c r="AH268" i="2"/>
  <c r="BB268" i="2"/>
  <c r="AM268" i="2"/>
  <c r="AF268" i="2"/>
  <c r="AP268" i="2"/>
  <c r="BT267" i="2"/>
  <c r="L268" i="2" s="1"/>
  <c r="AU268" i="2"/>
  <c r="AZ268" i="2"/>
  <c r="V268" i="2"/>
  <c r="AV268" i="2"/>
  <c r="BA268" i="2"/>
  <c r="BF268" i="2"/>
  <c r="H269" i="2" s="1"/>
  <c r="AQ268" i="2"/>
  <c r="W268" i="2"/>
  <c r="AG268" i="2"/>
  <c r="AL268" i="2"/>
  <c r="BU267" i="2"/>
  <c r="O267" i="2"/>
  <c r="BM267" i="2"/>
  <c r="BR267" i="2" s="1"/>
  <c r="J268" i="2"/>
  <c r="S268" i="2" l="1"/>
  <c r="Q268" i="2"/>
  <c r="CF268" i="2"/>
  <c r="CA268" i="2"/>
  <c r="BL268" i="2"/>
  <c r="CD268" i="2"/>
  <c r="CE268" i="2"/>
  <c r="BK268" i="2"/>
  <c r="BJ268" i="2"/>
  <c r="BY268" i="2"/>
  <c r="T267" i="2"/>
  <c r="AE268" i="2"/>
  <c r="BD268" i="2"/>
  <c r="U268" i="2"/>
  <c r="Y268" i="2" s="1"/>
  <c r="AY268" i="2"/>
  <c r="BC268" i="2" s="1"/>
  <c r="AT268" i="2"/>
  <c r="AX268" i="2" s="1"/>
  <c r="AO268" i="2"/>
  <c r="AJ268" i="2"/>
  <c r="BS267" i="2"/>
  <c r="M268" i="2"/>
  <c r="R268" i="2" s="1"/>
  <c r="BZ268" i="2"/>
  <c r="BQ268" i="2"/>
  <c r="BO268" i="2"/>
  <c r="BP268" i="2"/>
  <c r="CJ268" i="2" l="1"/>
  <c r="CL268" i="2"/>
  <c r="CK268" i="2"/>
  <c r="AD268" i="2"/>
  <c r="BH268" i="2"/>
  <c r="F269" i="2"/>
  <c r="BW267" i="2"/>
  <c r="CH267" i="2" s="1"/>
  <c r="K268" i="2"/>
  <c r="P268" i="2" s="1"/>
  <c r="BI268" i="2"/>
  <c r="AI268" i="2"/>
  <c r="AN268" i="2"/>
  <c r="CC268" i="2"/>
  <c r="CG268" i="2" s="1"/>
  <c r="AS268" i="2"/>
  <c r="BX268" i="2"/>
  <c r="BN268" i="2"/>
  <c r="CI268" i="2" l="1"/>
  <c r="CM268" i="2" s="1"/>
  <c r="AA269" i="2"/>
  <c r="AC269" i="2"/>
  <c r="Z269" i="2"/>
  <c r="AB269" i="2"/>
  <c r="AV269" i="2"/>
  <c r="BU268" i="2"/>
  <c r="M269" i="2" s="1"/>
  <c r="AL269" i="2"/>
  <c r="BA269" i="2"/>
  <c r="AQ269" i="2"/>
  <c r="AG269" i="2"/>
  <c r="BF269" i="2"/>
  <c r="H270" i="2" s="1"/>
  <c r="W269" i="2"/>
  <c r="BM268" i="2"/>
  <c r="BR268" i="2" s="1"/>
  <c r="J269" i="2"/>
  <c r="O268" i="2"/>
  <c r="BE269" i="2"/>
  <c r="G270" i="2" s="1"/>
  <c r="V269" i="2"/>
  <c r="AU269" i="2"/>
  <c r="AF269" i="2"/>
  <c r="AZ269" i="2"/>
  <c r="AP269" i="2"/>
  <c r="AK269" i="2"/>
  <c r="BT268" i="2"/>
  <c r="X269" i="2"/>
  <c r="BB269" i="2"/>
  <c r="BG269" i="2"/>
  <c r="I270" i="2" s="1"/>
  <c r="AM269" i="2"/>
  <c r="AW269" i="2"/>
  <c r="AH269" i="2"/>
  <c r="AR269" i="2"/>
  <c r="BV268" i="2"/>
  <c r="R269" i="2" l="1"/>
  <c r="CE269" i="2"/>
  <c r="BZ269" i="2"/>
  <c r="BK269" i="2"/>
  <c r="BY269" i="2"/>
  <c r="BL269" i="2"/>
  <c r="CF269" i="2"/>
  <c r="CA269" i="2"/>
  <c r="L269" i="2"/>
  <c r="Q269" i="2" s="1"/>
  <c r="CD269" i="2"/>
  <c r="BJ269" i="2"/>
  <c r="T268" i="2"/>
  <c r="AO269" i="2"/>
  <c r="AY269" i="2"/>
  <c r="BC269" i="2" s="1"/>
  <c r="AE269" i="2"/>
  <c r="BD269" i="2"/>
  <c r="AT269" i="2"/>
  <c r="AX269" i="2" s="1"/>
  <c r="AJ269" i="2"/>
  <c r="AD269" i="2"/>
  <c r="U269" i="2"/>
  <c r="Y269" i="2" s="1"/>
  <c r="BS268" i="2"/>
  <c r="N269" i="2"/>
  <c r="S269" i="2" s="1"/>
  <c r="BO269" i="2"/>
  <c r="BQ269" i="2"/>
  <c r="BP269" i="2"/>
  <c r="CK269" i="2" l="1"/>
  <c r="CJ269" i="2"/>
  <c r="CL269" i="2"/>
  <c r="AN269" i="2"/>
  <c r="CC269" i="2"/>
  <c r="CG269" i="2" s="1"/>
  <c r="K269" i="2"/>
  <c r="P269" i="2" s="1"/>
  <c r="BW268" i="2"/>
  <c r="CH268" i="2" s="1"/>
  <c r="AS269" i="2"/>
  <c r="BX269" i="2"/>
  <c r="BH269" i="2"/>
  <c r="F270" i="2"/>
  <c r="BI269" i="2"/>
  <c r="AI269" i="2"/>
  <c r="BN269" i="2"/>
  <c r="CI269" i="2" l="1"/>
  <c r="CM269" i="2" s="1"/>
  <c r="AU270" i="2"/>
  <c r="AC270" i="2"/>
  <c r="AB270" i="2"/>
  <c r="Z270" i="2"/>
  <c r="AA270" i="2"/>
  <c r="BV269" i="2"/>
  <c r="N270" i="2" s="1"/>
  <c r="BB270" i="2"/>
  <c r="AH270" i="2"/>
  <c r="BG270" i="2"/>
  <c r="I271" i="2" s="1"/>
  <c r="AM270" i="2"/>
  <c r="AW270" i="2"/>
  <c r="X270" i="2"/>
  <c r="AR270" i="2"/>
  <c r="AQ270" i="2"/>
  <c r="AG270" i="2"/>
  <c r="AV270" i="2"/>
  <c r="W270" i="2"/>
  <c r="AL270" i="2"/>
  <c r="BA270" i="2"/>
  <c r="BF270" i="2"/>
  <c r="H271" i="2" s="1"/>
  <c r="BU269" i="2"/>
  <c r="BE270" i="2"/>
  <c r="G271" i="2" s="1"/>
  <c r="AZ270" i="2"/>
  <c r="AK270" i="2"/>
  <c r="AP270" i="2"/>
  <c r="V270" i="2"/>
  <c r="AF270" i="2"/>
  <c r="BT269" i="2"/>
  <c r="BM269" i="2"/>
  <c r="BR269" i="2" s="1"/>
  <c r="O269" i="2"/>
  <c r="J270" i="2"/>
  <c r="S270" i="2" l="1"/>
  <c r="CA270" i="2"/>
  <c r="BL270" i="2"/>
  <c r="CF270" i="2"/>
  <c r="BJ270" i="2"/>
  <c r="CE270" i="2"/>
  <c r="BY270" i="2"/>
  <c r="CD270" i="2"/>
  <c r="BK270" i="2"/>
  <c r="L270" i="2"/>
  <c r="Q270" i="2" s="1"/>
  <c r="T269" i="2"/>
  <c r="AY270" i="2"/>
  <c r="BC270" i="2" s="1"/>
  <c r="U270" i="2"/>
  <c r="Y270" i="2" s="1"/>
  <c r="BD270" i="2"/>
  <c r="AE270" i="2"/>
  <c r="AJ270" i="2"/>
  <c r="AO270" i="2"/>
  <c r="AT270" i="2"/>
  <c r="AX270" i="2" s="1"/>
  <c r="BS269" i="2"/>
  <c r="M270" i="2"/>
  <c r="R270" i="2" s="1"/>
  <c r="BZ270" i="2"/>
  <c r="BP270" i="2"/>
  <c r="BQ270" i="2"/>
  <c r="BO270" i="2"/>
  <c r="CJ270" i="2" l="1"/>
  <c r="CL270" i="2"/>
  <c r="CK270" i="2"/>
  <c r="AC271" i="2"/>
  <c r="AS270" i="2"/>
  <c r="BX270" i="2"/>
  <c r="AD270" i="2"/>
  <c r="AN270" i="2"/>
  <c r="CC270" i="2"/>
  <c r="CG270" i="2" s="1"/>
  <c r="BW269" i="2"/>
  <c r="CH269" i="2" s="1"/>
  <c r="K270" i="2"/>
  <c r="P270" i="2" s="1"/>
  <c r="BI270" i="2"/>
  <c r="AI270" i="2"/>
  <c r="F271" i="2"/>
  <c r="BH270" i="2"/>
  <c r="BN270" i="2"/>
  <c r="CI270" i="2" l="1"/>
  <c r="CM270" i="2" s="1"/>
  <c r="AK271" i="2"/>
  <c r="AB271" i="2"/>
  <c r="Z271" i="2"/>
  <c r="BA271" i="2"/>
  <c r="AQ271" i="2"/>
  <c r="BF271" i="2"/>
  <c r="H272" i="2" s="1"/>
  <c r="W271" i="2"/>
  <c r="AV271" i="2"/>
  <c r="AG271" i="2"/>
  <c r="AL271" i="2"/>
  <c r="BU270" i="2"/>
  <c r="M271" i="2" s="1"/>
  <c r="J271" i="2"/>
  <c r="O270" i="2"/>
  <c r="BG271" i="2"/>
  <c r="I272" i="2" s="1"/>
  <c r="AM271" i="2"/>
  <c r="AH271" i="2"/>
  <c r="BB271" i="2"/>
  <c r="AW271" i="2"/>
  <c r="X271" i="2"/>
  <c r="AR271" i="2"/>
  <c r="BV270" i="2"/>
  <c r="BM270" i="2"/>
  <c r="BR270" i="2" s="1"/>
  <c r="V271" i="2"/>
  <c r="AF271" i="2"/>
  <c r="AP271" i="2"/>
  <c r="BT270" i="2"/>
  <c r="AU271" i="2" l="1"/>
  <c r="CD271" i="2" s="1"/>
  <c r="BE271" i="2"/>
  <c r="G272" i="2" s="1"/>
  <c r="AA271" i="2"/>
  <c r="R271" i="2" s="1"/>
  <c r="AZ271" i="2"/>
  <c r="CE271" i="2"/>
  <c r="CA271" i="2"/>
  <c r="BK271" i="2"/>
  <c r="BZ271" i="2"/>
  <c r="BL271" i="2"/>
  <c r="T270" i="2"/>
  <c r="AO271" i="2"/>
  <c r="U271" i="2"/>
  <c r="Y271" i="2" s="1"/>
  <c r="AY271" i="2"/>
  <c r="AJ271" i="2"/>
  <c r="AT271" i="2"/>
  <c r="BD271" i="2"/>
  <c r="AE271" i="2"/>
  <c r="BS270" i="2"/>
  <c r="CF271" i="2"/>
  <c r="N271" i="2"/>
  <c r="L271" i="2"/>
  <c r="BP271" i="2"/>
  <c r="BQ271" i="2"/>
  <c r="Q271" i="2" l="1"/>
  <c r="S271" i="2"/>
  <c r="CK271" i="2"/>
  <c r="CL271" i="2"/>
  <c r="AX271" i="2"/>
  <c r="BY271" i="2"/>
  <c r="BC271" i="2"/>
  <c r="BJ271" i="2"/>
  <c r="AB272" i="2"/>
  <c r="BI271" i="2"/>
  <c r="AI271" i="2"/>
  <c r="BH271" i="2"/>
  <c r="F272" i="2"/>
  <c r="AD271" i="2"/>
  <c r="BW270" i="2"/>
  <c r="CH270" i="2" s="1"/>
  <c r="K271" i="2"/>
  <c r="P271" i="2" s="1"/>
  <c r="AN271" i="2"/>
  <c r="CC271" i="2"/>
  <c r="CG271" i="2" s="1"/>
  <c r="BX271" i="2"/>
  <c r="AS271" i="2"/>
  <c r="BO271" i="2"/>
  <c r="BN271" i="2"/>
  <c r="CJ271" i="2" l="1"/>
  <c r="CI271" i="2"/>
  <c r="AK272" i="2"/>
  <c r="Z272" i="2"/>
  <c r="AC272" i="2"/>
  <c r="AM272" i="2"/>
  <c r="AH272" i="2"/>
  <c r="BV271" i="2"/>
  <c r="N272" i="2" s="1"/>
  <c r="X272" i="2"/>
  <c r="AR272" i="2"/>
  <c r="AW272" i="2"/>
  <c r="BB272" i="2"/>
  <c r="BG272" i="2"/>
  <c r="I273" i="2" s="1"/>
  <c r="AZ272" i="2"/>
  <c r="AU272" i="2"/>
  <c r="AF272" i="2"/>
  <c r="V272" i="2"/>
  <c r="J272" i="2"/>
  <c r="BM271" i="2"/>
  <c r="BR271" i="2" s="1"/>
  <c r="O271" i="2"/>
  <c r="BF272" i="2"/>
  <c r="H273" i="2" s="1"/>
  <c r="BA272" i="2"/>
  <c r="AG272" i="2"/>
  <c r="AL272" i="2"/>
  <c r="AV272" i="2"/>
  <c r="W272" i="2"/>
  <c r="AQ272" i="2"/>
  <c r="BU271" i="2"/>
  <c r="CM271" i="2" l="1"/>
  <c r="AP272" i="2"/>
  <c r="CD272" i="2" s="1"/>
  <c r="AA272" i="2"/>
  <c r="S272" i="2" s="1"/>
  <c r="BE272" i="2"/>
  <c r="G273" i="2" s="1"/>
  <c r="BT271" i="2"/>
  <c r="L272" i="2" s="1"/>
  <c r="CF272" i="2"/>
  <c r="BL272" i="2"/>
  <c r="CA272" i="2"/>
  <c r="BJ272" i="2"/>
  <c r="BZ272" i="2"/>
  <c r="CE272" i="2"/>
  <c r="M272" i="2"/>
  <c r="T271" i="2"/>
  <c r="AO272" i="2"/>
  <c r="AT272" i="2"/>
  <c r="AX272" i="2" s="1"/>
  <c r="AJ272" i="2"/>
  <c r="U272" i="2"/>
  <c r="Y272" i="2" s="1"/>
  <c r="BD272" i="2"/>
  <c r="AE272" i="2"/>
  <c r="AY272" i="2"/>
  <c r="BC272" i="2" s="1"/>
  <c r="BS271" i="2"/>
  <c r="BK272" i="2"/>
  <c r="BO272" i="2"/>
  <c r="BQ272" i="2"/>
  <c r="BP272" i="2"/>
  <c r="R272" i="2" l="1"/>
  <c r="Q272" i="2"/>
  <c r="CL272" i="2"/>
  <c r="CK272" i="2"/>
  <c r="CJ272" i="2"/>
  <c r="BY272" i="2"/>
  <c r="AD272" i="2"/>
  <c r="BW271" i="2"/>
  <c r="CH271" i="2" s="1"/>
  <c r="K272" i="2"/>
  <c r="P272" i="2" s="1"/>
  <c r="BH272" i="2"/>
  <c r="F273" i="2"/>
  <c r="AS272" i="2"/>
  <c r="BX272" i="2"/>
  <c r="BI272" i="2"/>
  <c r="AI272" i="2"/>
  <c r="AN272" i="2"/>
  <c r="CC272" i="2"/>
  <c r="CG272" i="2" s="1"/>
  <c r="BN272" i="2"/>
  <c r="CI272" i="2" l="1"/>
  <c r="CM272" i="2" s="1"/>
  <c r="AA273" i="2"/>
  <c r="AC273" i="2"/>
  <c r="AB273" i="2"/>
  <c r="Z273" i="2"/>
  <c r="AW273" i="2"/>
  <c r="BG273" i="2"/>
  <c r="I274" i="2" s="1"/>
  <c r="AH273" i="2"/>
  <c r="BV272" i="2"/>
  <c r="N273" i="2" s="1"/>
  <c r="AM273" i="2"/>
  <c r="AR273" i="2"/>
  <c r="BB273" i="2"/>
  <c r="X273" i="2"/>
  <c r="BM272" i="2"/>
  <c r="BR272" i="2" s="1"/>
  <c r="J273" i="2"/>
  <c r="BA273" i="2"/>
  <c r="AQ273" i="2"/>
  <c r="BF273" i="2"/>
  <c r="H274" i="2" s="1"/>
  <c r="AV273" i="2"/>
  <c r="AG273" i="2"/>
  <c r="W273" i="2"/>
  <c r="AL273" i="2"/>
  <c r="BU272" i="2"/>
  <c r="AK273" i="2"/>
  <c r="V273" i="2"/>
  <c r="AZ273" i="2"/>
  <c r="AF273" i="2"/>
  <c r="AP273" i="2"/>
  <c r="AU273" i="2"/>
  <c r="BE273" i="2"/>
  <c r="G274" i="2" s="1"/>
  <c r="BT272" i="2"/>
  <c r="O272" i="2"/>
  <c r="S273" i="2" l="1"/>
  <c r="CF273" i="2"/>
  <c r="CA273" i="2"/>
  <c r="BL273" i="2"/>
  <c r="CE273" i="2"/>
  <c r="BJ273" i="2"/>
  <c r="BK273" i="2"/>
  <c r="BY273" i="2"/>
  <c r="M273" i="2"/>
  <c r="R273" i="2" s="1"/>
  <c r="T272" i="2"/>
  <c r="BD273" i="2"/>
  <c r="AT273" i="2"/>
  <c r="AX273" i="2" s="1"/>
  <c r="AD273" i="2"/>
  <c r="U273" i="2"/>
  <c r="Y273" i="2" s="1"/>
  <c r="AE273" i="2"/>
  <c r="AO273" i="2"/>
  <c r="AY273" i="2"/>
  <c r="BC273" i="2" s="1"/>
  <c r="AJ273" i="2"/>
  <c r="BS272" i="2"/>
  <c r="L273" i="2"/>
  <c r="Q273" i="2" s="1"/>
  <c r="CD273" i="2"/>
  <c r="BZ273" i="2"/>
  <c r="BQ273" i="2"/>
  <c r="BP273" i="2"/>
  <c r="BO273" i="2"/>
  <c r="CJ273" i="2" l="1"/>
  <c r="CL273" i="2"/>
  <c r="CK273" i="2"/>
  <c r="BW272" i="2"/>
  <c r="CH272" i="2" s="1"/>
  <c r="K273" i="2"/>
  <c r="P273" i="2" s="1"/>
  <c r="AS273" i="2"/>
  <c r="BX273" i="2"/>
  <c r="AI273" i="2"/>
  <c r="BI273" i="2"/>
  <c r="BH273" i="2"/>
  <c r="F274" i="2"/>
  <c r="AN273" i="2"/>
  <c r="CC273" i="2"/>
  <c r="CG273" i="2" s="1"/>
  <c r="BN273" i="2"/>
  <c r="CI273" i="2" l="1"/>
  <c r="CM273" i="2" s="1"/>
  <c r="AP274" i="2"/>
  <c r="Z274" i="2"/>
  <c r="AC274" i="2"/>
  <c r="AB274" i="2"/>
  <c r="AA274" i="2"/>
  <c r="AK274" i="2"/>
  <c r="J274" i="2"/>
  <c r="BM273" i="2"/>
  <c r="BR273" i="2" s="1"/>
  <c r="X274" i="2"/>
  <c r="BB274" i="2"/>
  <c r="BG274" i="2"/>
  <c r="I275" i="2" s="1"/>
  <c r="AH274" i="2"/>
  <c r="AM274" i="2"/>
  <c r="AW274" i="2"/>
  <c r="AR274" i="2"/>
  <c r="BV273" i="2"/>
  <c r="AV274" i="2"/>
  <c r="AQ274" i="2"/>
  <c r="AG274" i="2"/>
  <c r="BA274" i="2"/>
  <c r="W274" i="2"/>
  <c r="BF274" i="2"/>
  <c r="H275" i="2" s="1"/>
  <c r="AL274" i="2"/>
  <c r="BU273" i="2"/>
  <c r="O273" i="2"/>
  <c r="V274" i="2" l="1"/>
  <c r="AF274" i="2"/>
  <c r="BT273" i="2"/>
  <c r="L274" i="2" s="1"/>
  <c r="Q274" i="2" s="1"/>
  <c r="AU274" i="2"/>
  <c r="CD274" i="2" s="1"/>
  <c r="BE274" i="2"/>
  <c r="G275" i="2" s="1"/>
  <c r="AZ274" i="2"/>
  <c r="CA274" i="2"/>
  <c r="CE274" i="2"/>
  <c r="BK274" i="2"/>
  <c r="CF274" i="2"/>
  <c r="BL274" i="2"/>
  <c r="M274" i="2"/>
  <c r="R274" i="2" s="1"/>
  <c r="N274" i="2"/>
  <c r="S274" i="2" s="1"/>
  <c r="T273" i="2"/>
  <c r="AJ274" i="2"/>
  <c r="AD274" i="2"/>
  <c r="AE274" i="2"/>
  <c r="U274" i="2"/>
  <c r="BD274" i="2"/>
  <c r="AY274" i="2"/>
  <c r="AO274" i="2"/>
  <c r="AT274" i="2"/>
  <c r="BS273" i="2"/>
  <c r="BZ274" i="2"/>
  <c r="BP274" i="2"/>
  <c r="BQ274" i="2"/>
  <c r="CK274" i="2" l="1"/>
  <c r="CL274" i="2"/>
  <c r="Y274" i="2"/>
  <c r="AX274" i="2"/>
  <c r="BY274" i="2"/>
  <c r="BJ274" i="2"/>
  <c r="BC274" i="2"/>
  <c r="AS274" i="2"/>
  <c r="BX274" i="2"/>
  <c r="BI274" i="2"/>
  <c r="AI274" i="2"/>
  <c r="BW273" i="2"/>
  <c r="CH273" i="2" s="1"/>
  <c r="K274" i="2"/>
  <c r="P274" i="2" s="1"/>
  <c r="BH274" i="2"/>
  <c r="F275" i="2"/>
  <c r="AN274" i="2"/>
  <c r="CC274" i="2"/>
  <c r="CG274" i="2" s="1"/>
  <c r="BO274" i="2"/>
  <c r="BN274" i="2"/>
  <c r="CJ274" i="2" l="1"/>
  <c r="CI274" i="2"/>
  <c r="AA275" i="2"/>
  <c r="Z275" i="2"/>
  <c r="AC275" i="2"/>
  <c r="AB275" i="2"/>
  <c r="O274" i="2"/>
  <c r="AG275" i="2"/>
  <c r="BA275" i="2"/>
  <c r="AQ275" i="2"/>
  <c r="AV275" i="2"/>
  <c r="W275" i="2"/>
  <c r="AL275" i="2"/>
  <c r="BF275" i="2"/>
  <c r="H276" i="2" s="1"/>
  <c r="BU274" i="2"/>
  <c r="BM274" i="2"/>
  <c r="BR274" i="2" s="1"/>
  <c r="AW275" i="2"/>
  <c r="AR275" i="2"/>
  <c r="BB275" i="2"/>
  <c r="X275" i="2"/>
  <c r="BG275" i="2"/>
  <c r="I276" i="2" s="1"/>
  <c r="AH275" i="2"/>
  <c r="AM275" i="2"/>
  <c r="BV274" i="2"/>
  <c r="J275" i="2"/>
  <c r="AU275" i="2"/>
  <c r="AK275" i="2"/>
  <c r="AP275" i="2"/>
  <c r="V275" i="2"/>
  <c r="AF275" i="2"/>
  <c r="AZ275" i="2"/>
  <c r="BE275" i="2"/>
  <c r="G276" i="2" s="1"/>
  <c r="BT274" i="2"/>
  <c r="CM274" i="2" l="1"/>
  <c r="CF275" i="2"/>
  <c r="CE275" i="2"/>
  <c r="BL275" i="2"/>
  <c r="BY275" i="2"/>
  <c r="BJ275" i="2"/>
  <c r="CD275" i="2"/>
  <c r="CA275" i="2"/>
  <c r="M275" i="2"/>
  <c r="R275" i="2" s="1"/>
  <c r="BK275" i="2"/>
  <c r="L275" i="2"/>
  <c r="Q275" i="2" s="1"/>
  <c r="N275" i="2"/>
  <c r="S275" i="2" s="1"/>
  <c r="T274" i="2"/>
  <c r="AT275" i="2"/>
  <c r="AX275" i="2" s="1"/>
  <c r="AO275" i="2"/>
  <c r="BD275" i="2"/>
  <c r="AY275" i="2"/>
  <c r="BC275" i="2" s="1"/>
  <c r="AJ275" i="2"/>
  <c r="U275" i="2"/>
  <c r="Y275" i="2" s="1"/>
  <c r="AE275" i="2"/>
  <c r="BS274" i="2"/>
  <c r="BZ275" i="2"/>
  <c r="BO275" i="2"/>
  <c r="BQ275" i="2"/>
  <c r="BP275" i="2"/>
  <c r="CK275" i="2" l="1"/>
  <c r="CL275" i="2"/>
  <c r="CJ275" i="2"/>
  <c r="AS275" i="2"/>
  <c r="BX275" i="2"/>
  <c r="BH275" i="2"/>
  <c r="F276" i="2"/>
  <c r="AN275" i="2"/>
  <c r="CC275" i="2"/>
  <c r="CG275" i="2" s="1"/>
  <c r="AI275" i="2"/>
  <c r="BI275" i="2"/>
  <c r="K275" i="2"/>
  <c r="P275" i="2" s="1"/>
  <c r="BW274" i="2"/>
  <c r="CH274" i="2" s="1"/>
  <c r="AD275" i="2"/>
  <c r="BN275" i="2"/>
  <c r="CI275" i="2" l="1"/>
  <c r="CM275" i="2" s="1"/>
  <c r="Z276" i="2"/>
  <c r="AB276" i="2"/>
  <c r="AA276" i="2"/>
  <c r="AC276" i="2"/>
  <c r="AZ276" i="2"/>
  <c r="BT275" i="2"/>
  <c r="L276" i="2" s="1"/>
  <c r="AU276" i="2"/>
  <c r="AP276" i="2"/>
  <c r="V276" i="2"/>
  <c r="AK276" i="2"/>
  <c r="BE276" i="2"/>
  <c r="G277" i="2" s="1"/>
  <c r="AF276" i="2"/>
  <c r="O275" i="2"/>
  <c r="J276" i="2"/>
  <c r="AR276" i="2"/>
  <c r="AH276" i="2"/>
  <c r="BB276" i="2"/>
  <c r="BG276" i="2"/>
  <c r="I277" i="2" s="1"/>
  <c r="AW276" i="2"/>
  <c r="X276" i="2"/>
  <c r="AM276" i="2"/>
  <c r="BV275" i="2"/>
  <c r="BF276" i="2"/>
  <c r="H277" i="2" s="1"/>
  <c r="AQ276" i="2"/>
  <c r="AG276" i="2"/>
  <c r="W276" i="2"/>
  <c r="AL276" i="2"/>
  <c r="AV276" i="2"/>
  <c r="BA276" i="2"/>
  <c r="BU275" i="2"/>
  <c r="BM275" i="2"/>
  <c r="BR275" i="2" s="1"/>
  <c r="Q276" i="2" l="1"/>
  <c r="BJ276" i="2"/>
  <c r="BY276" i="2"/>
  <c r="CF276" i="2"/>
  <c r="CD276" i="2"/>
  <c r="CA276" i="2"/>
  <c r="M276" i="2"/>
  <c r="R276" i="2" s="1"/>
  <c r="CE276" i="2"/>
  <c r="BL276" i="2"/>
  <c r="N276" i="2"/>
  <c r="S276" i="2" s="1"/>
  <c r="T275" i="2"/>
  <c r="BD276" i="2"/>
  <c r="AO276" i="2"/>
  <c r="AE276" i="2"/>
  <c r="AD276" i="2"/>
  <c r="U276" i="2"/>
  <c r="Y276" i="2" s="1"/>
  <c r="AY276" i="2"/>
  <c r="BC276" i="2" s="1"/>
  <c r="AJ276" i="2"/>
  <c r="AT276" i="2"/>
  <c r="AX276" i="2" s="1"/>
  <c r="BS275" i="2"/>
  <c r="BK276" i="2"/>
  <c r="BZ276" i="2"/>
  <c r="BQ276" i="2"/>
  <c r="BO276" i="2"/>
  <c r="BP276" i="2"/>
  <c r="CJ276" i="2" l="1"/>
  <c r="CL276" i="2"/>
  <c r="CK276" i="2"/>
  <c r="AS276" i="2"/>
  <c r="BX276" i="2"/>
  <c r="BW275" i="2"/>
  <c r="CH275" i="2" s="1"/>
  <c r="K276" i="2"/>
  <c r="P276" i="2" s="1"/>
  <c r="BH276" i="2"/>
  <c r="F277" i="2"/>
  <c r="AN276" i="2"/>
  <c r="CC276" i="2"/>
  <c r="CG276" i="2" s="1"/>
  <c r="BI276" i="2"/>
  <c r="AI276" i="2"/>
  <c r="BN276" i="2"/>
  <c r="CI276" i="2" l="1"/>
  <c r="CM276" i="2" s="1"/>
  <c r="AZ277" i="2"/>
  <c r="Z277" i="2"/>
  <c r="AC277" i="2"/>
  <c r="AB277" i="2"/>
  <c r="O276" i="2"/>
  <c r="AV277" i="2"/>
  <c r="AL277" i="2"/>
  <c r="AQ277" i="2"/>
  <c r="W277" i="2"/>
  <c r="BA277" i="2"/>
  <c r="AG277" i="2"/>
  <c r="BF277" i="2"/>
  <c r="H278" i="2" s="1"/>
  <c r="BU276" i="2"/>
  <c r="AM277" i="2"/>
  <c r="AR277" i="2"/>
  <c r="X277" i="2"/>
  <c r="BG277" i="2"/>
  <c r="I278" i="2" s="1"/>
  <c r="AW277" i="2"/>
  <c r="AH277" i="2"/>
  <c r="BB277" i="2"/>
  <c r="BV276" i="2"/>
  <c r="BM276" i="2"/>
  <c r="BR276" i="2" s="1"/>
  <c r="J277" i="2"/>
  <c r="AF277" i="2" l="1"/>
  <c r="AK277" i="2"/>
  <c r="AU277" i="2"/>
  <c r="AP277" i="2"/>
  <c r="BE277" i="2"/>
  <c r="G278" i="2" s="1"/>
  <c r="BT276" i="2"/>
  <c r="L277" i="2" s="1"/>
  <c r="AA277" i="2"/>
  <c r="AD277" i="2" s="1"/>
  <c r="V277" i="2"/>
  <c r="CE277" i="2"/>
  <c r="BK277" i="2"/>
  <c r="N277" i="2"/>
  <c r="CF277" i="2"/>
  <c r="BZ277" i="2"/>
  <c r="BL277" i="2"/>
  <c r="M277" i="2"/>
  <c r="CA277" i="2"/>
  <c r="T276" i="2"/>
  <c r="AO277" i="2"/>
  <c r="AT277" i="2"/>
  <c r="AJ277" i="2"/>
  <c r="U277" i="2"/>
  <c r="AY277" i="2"/>
  <c r="BC277" i="2" s="1"/>
  <c r="AE277" i="2"/>
  <c r="BD277" i="2"/>
  <c r="BS276" i="2"/>
  <c r="BQ277" i="2"/>
  <c r="BP277" i="2"/>
  <c r="S277" i="2" l="1"/>
  <c r="R277" i="2"/>
  <c r="Q277" i="2"/>
  <c r="CK277" i="2"/>
  <c r="CL277" i="2"/>
  <c r="BJ277" i="2"/>
  <c r="AX277" i="2"/>
  <c r="CD277" i="2"/>
  <c r="Y277" i="2"/>
  <c r="BY277" i="2"/>
  <c r="BW276" i="2"/>
  <c r="CH276" i="2" s="1"/>
  <c r="K277" i="2"/>
  <c r="P277" i="2" s="1"/>
  <c r="AS277" i="2"/>
  <c r="BX277" i="2"/>
  <c r="BH277" i="2"/>
  <c r="F278" i="2"/>
  <c r="AI277" i="2"/>
  <c r="BI277" i="2"/>
  <c r="AN277" i="2"/>
  <c r="CC277" i="2"/>
  <c r="BO277" i="2"/>
  <c r="BN277" i="2"/>
  <c r="CG277" i="2" l="1"/>
  <c r="CI277" i="2"/>
  <c r="CJ277" i="2"/>
  <c r="AP278" i="2"/>
  <c r="Z278" i="2"/>
  <c r="AB278" i="2"/>
  <c r="AC278" i="2"/>
  <c r="BB278" i="2"/>
  <c r="BG278" i="2"/>
  <c r="I279" i="2" s="1"/>
  <c r="X278" i="2"/>
  <c r="AM278" i="2"/>
  <c r="AR278" i="2"/>
  <c r="AH278" i="2"/>
  <c r="AW278" i="2"/>
  <c r="BV277" i="2"/>
  <c r="BM277" i="2"/>
  <c r="BR277" i="2" s="1"/>
  <c r="O277" i="2"/>
  <c r="AF278" i="2"/>
  <c r="AV278" i="2"/>
  <c r="BF278" i="2"/>
  <c r="H279" i="2" s="1"/>
  <c r="AG278" i="2"/>
  <c r="W278" i="2"/>
  <c r="BA278" i="2"/>
  <c r="AQ278" i="2"/>
  <c r="AL278" i="2"/>
  <c r="BU277" i="2"/>
  <c r="J278" i="2"/>
  <c r="CM277" i="2" l="1"/>
  <c r="V278" i="2"/>
  <c r="AU278" i="2"/>
  <c r="BT277" i="2"/>
  <c r="L278" i="2" s="1"/>
  <c r="AK278" i="2"/>
  <c r="AZ278" i="2"/>
  <c r="AA278" i="2"/>
  <c r="AD278" i="2" s="1"/>
  <c r="BE278" i="2"/>
  <c r="G279" i="2" s="1"/>
  <c r="CA278" i="2"/>
  <c r="M278" i="2"/>
  <c r="T277" i="2"/>
  <c r="U278" i="2"/>
  <c r="AO278" i="2"/>
  <c r="AY278" i="2"/>
  <c r="BD278" i="2"/>
  <c r="AJ278" i="2"/>
  <c r="AT278" i="2"/>
  <c r="AE278" i="2"/>
  <c r="BS277" i="2"/>
  <c r="CF278" i="2"/>
  <c r="CE278" i="2"/>
  <c r="BL278" i="2"/>
  <c r="BK278" i="2"/>
  <c r="BZ278" i="2"/>
  <c r="N278" i="2"/>
  <c r="BP278" i="2"/>
  <c r="BQ278" i="2"/>
  <c r="S278" i="2" l="1"/>
  <c r="R278" i="2"/>
  <c r="Q278" i="2"/>
  <c r="CL278" i="2"/>
  <c r="CK278" i="2"/>
  <c r="BJ278" i="2"/>
  <c r="AX278" i="2"/>
  <c r="BY278" i="2"/>
  <c r="CD278" i="2"/>
  <c r="Y278" i="2"/>
  <c r="BC278" i="2"/>
  <c r="BI278" i="2"/>
  <c r="AI278" i="2"/>
  <c r="BH278" i="2"/>
  <c r="F279" i="2"/>
  <c r="AN278" i="2"/>
  <c r="CC278" i="2"/>
  <c r="AS278" i="2"/>
  <c r="BX278" i="2"/>
  <c r="BW277" i="2"/>
  <c r="CH277" i="2" s="1"/>
  <c r="K278" i="2"/>
  <c r="P278" i="2" s="1"/>
  <c r="BO278" i="2"/>
  <c r="BN278" i="2"/>
  <c r="CG278" i="2" l="1"/>
  <c r="CI278" i="2"/>
  <c r="CJ278" i="2"/>
  <c r="AA279" i="2"/>
  <c r="AB279" i="2"/>
  <c r="Z279" i="2"/>
  <c r="AC279" i="2"/>
  <c r="AR279" i="2"/>
  <c r="BV278" i="2"/>
  <c r="N279" i="2" s="1"/>
  <c r="AH279" i="2"/>
  <c r="AM279" i="2"/>
  <c r="X279" i="2"/>
  <c r="AW279" i="2"/>
  <c r="BG279" i="2"/>
  <c r="I280" i="2" s="1"/>
  <c r="BB279" i="2"/>
  <c r="AZ279" i="2"/>
  <c r="AK279" i="2"/>
  <c r="AU279" i="2"/>
  <c r="BE279" i="2"/>
  <c r="G280" i="2" s="1"/>
  <c r="V279" i="2"/>
  <c r="AP279" i="2"/>
  <c r="AF279" i="2"/>
  <c r="J279" i="2"/>
  <c r="O278" i="2"/>
  <c r="AL279" i="2"/>
  <c r="BF279" i="2"/>
  <c r="H280" i="2" s="1"/>
  <c r="AQ279" i="2"/>
  <c r="AV279" i="2"/>
  <c r="AG279" i="2"/>
  <c r="W279" i="2"/>
  <c r="BA279" i="2"/>
  <c r="BU278" i="2"/>
  <c r="BM278" i="2"/>
  <c r="BR278" i="2" s="1"/>
  <c r="S279" i="2" l="1"/>
  <c r="CM278" i="2"/>
  <c r="BT278" i="2"/>
  <c r="L279" i="2" s="1"/>
  <c r="Q279" i="2" s="1"/>
  <c r="CF279" i="2"/>
  <c r="BL279" i="2"/>
  <c r="CA279" i="2"/>
  <c r="CD279" i="2"/>
  <c r="BY279" i="2"/>
  <c r="BJ279" i="2"/>
  <c r="BK279" i="2"/>
  <c r="CE279" i="2"/>
  <c r="BZ279" i="2"/>
  <c r="T278" i="2"/>
  <c r="AT279" i="2"/>
  <c r="AX279" i="2" s="1"/>
  <c r="AJ279" i="2"/>
  <c r="AY279" i="2"/>
  <c r="BC279" i="2" s="1"/>
  <c r="AO279" i="2"/>
  <c r="BD279" i="2"/>
  <c r="AE279" i="2"/>
  <c r="U279" i="2"/>
  <c r="Y279" i="2" s="1"/>
  <c r="BS278" i="2"/>
  <c r="M279" i="2"/>
  <c r="R279" i="2" s="1"/>
  <c r="BP279" i="2"/>
  <c r="BQ279" i="2"/>
  <c r="BO279" i="2"/>
  <c r="CL279" i="2" l="1"/>
  <c r="CJ279" i="2"/>
  <c r="CK279" i="2"/>
  <c r="BH279" i="2"/>
  <c r="F280" i="2"/>
  <c r="AN279" i="2"/>
  <c r="CC279" i="2"/>
  <c r="CG279" i="2" s="1"/>
  <c r="BW278" i="2"/>
  <c r="CH278" i="2" s="1"/>
  <c r="K279" i="2"/>
  <c r="P279" i="2" s="1"/>
  <c r="AS279" i="2"/>
  <c r="BX279" i="2"/>
  <c r="BI279" i="2"/>
  <c r="AI279" i="2"/>
  <c r="AD279" i="2"/>
  <c r="BN279" i="2"/>
  <c r="CI279" i="2" l="1"/>
  <c r="CM279" i="2" s="1"/>
  <c r="AA280" i="2"/>
  <c r="AC280" i="2"/>
  <c r="Z280" i="2"/>
  <c r="AB280" i="2"/>
  <c r="X280" i="2"/>
  <c r="AG280" i="2"/>
  <c r="BU279" i="2"/>
  <c r="M280" i="2" s="1"/>
  <c r="BA280" i="2"/>
  <c r="W280" i="2"/>
  <c r="AL280" i="2"/>
  <c r="AV280" i="2"/>
  <c r="AQ280" i="2"/>
  <c r="BF280" i="2"/>
  <c r="H281" i="2" s="1"/>
  <c r="AM280" i="2"/>
  <c r="BV279" i="2"/>
  <c r="N280" i="2" s="1"/>
  <c r="BB280" i="2"/>
  <c r="AR280" i="2"/>
  <c r="BG280" i="2"/>
  <c r="I281" i="2" s="1"/>
  <c r="AW280" i="2"/>
  <c r="AH280" i="2"/>
  <c r="BM279" i="2"/>
  <c r="BR279" i="2" s="1"/>
  <c r="O279" i="2"/>
  <c r="AZ280" i="2"/>
  <c r="AU280" i="2"/>
  <c r="AP280" i="2"/>
  <c r="BE280" i="2"/>
  <c r="G281" i="2" s="1"/>
  <c r="AK280" i="2"/>
  <c r="AF280" i="2"/>
  <c r="V280" i="2"/>
  <c r="BT279" i="2"/>
  <c r="J280" i="2"/>
  <c r="S280" i="2" l="1"/>
  <c r="R280" i="2"/>
  <c r="BK280" i="2"/>
  <c r="CE280" i="2"/>
  <c r="BZ280" i="2"/>
  <c r="CF280" i="2"/>
  <c r="BL280" i="2"/>
  <c r="CA280" i="2"/>
  <c r="BJ280" i="2"/>
  <c r="CD280" i="2"/>
  <c r="BY280" i="2"/>
  <c r="L280" i="2"/>
  <c r="Q280" i="2" s="1"/>
  <c r="T279" i="2"/>
  <c r="AJ280" i="2"/>
  <c r="AT280" i="2"/>
  <c r="AX280" i="2" s="1"/>
  <c r="U280" i="2"/>
  <c r="Y280" i="2" s="1"/>
  <c r="BD280" i="2"/>
  <c r="AO280" i="2"/>
  <c r="AE280" i="2"/>
  <c r="AY280" i="2"/>
  <c r="BC280" i="2" s="1"/>
  <c r="BS279" i="2"/>
  <c r="BO280" i="2"/>
  <c r="BQ280" i="2"/>
  <c r="BP280" i="2"/>
  <c r="CJ280" i="2" l="1"/>
  <c r="CL280" i="2"/>
  <c r="CK280" i="2"/>
  <c r="AB281" i="2"/>
  <c r="BW279" i="2"/>
  <c r="CH279" i="2" s="1"/>
  <c r="K280" i="2"/>
  <c r="P280" i="2" s="1"/>
  <c r="AS280" i="2"/>
  <c r="BX280" i="2"/>
  <c r="AN280" i="2"/>
  <c r="CC280" i="2"/>
  <c r="CG280" i="2" s="1"/>
  <c r="AD280" i="2"/>
  <c r="BH280" i="2"/>
  <c r="F281" i="2"/>
  <c r="BI280" i="2"/>
  <c r="AI280" i="2"/>
  <c r="BN280" i="2"/>
  <c r="CI280" i="2" l="1"/>
  <c r="CM280" i="2" s="1"/>
  <c r="AA281" i="2"/>
  <c r="AC281" i="2"/>
  <c r="Z281" i="2"/>
  <c r="AQ281" i="2"/>
  <c r="BF281" i="2"/>
  <c r="H282" i="2" s="1"/>
  <c r="BA281" i="2"/>
  <c r="AV281" i="2"/>
  <c r="W281" i="2"/>
  <c r="AG281" i="2"/>
  <c r="AL281" i="2"/>
  <c r="BU280" i="2"/>
  <c r="AP281" i="2"/>
  <c r="AU281" i="2"/>
  <c r="V281" i="2"/>
  <c r="BE281" i="2"/>
  <c r="G282" i="2" s="1"/>
  <c r="AF281" i="2"/>
  <c r="AZ281" i="2"/>
  <c r="AK281" i="2"/>
  <c r="BT280" i="2"/>
  <c r="J281" i="2"/>
  <c r="O280" i="2"/>
  <c r="BM280" i="2"/>
  <c r="BR280" i="2" s="1"/>
  <c r="X281" i="2"/>
  <c r="AH281" i="2"/>
  <c r="BB281" i="2"/>
  <c r="AM281" i="2"/>
  <c r="AW281" i="2"/>
  <c r="AR281" i="2"/>
  <c r="BG281" i="2"/>
  <c r="I282" i="2" s="1"/>
  <c r="BV280" i="2"/>
  <c r="CE281" i="2" l="1"/>
  <c r="BK281" i="2"/>
  <c r="CD281" i="2"/>
  <c r="BJ281" i="2"/>
  <c r="CA281" i="2"/>
  <c r="BL281" i="2"/>
  <c r="T280" i="2"/>
  <c r="U281" i="2"/>
  <c r="Y281" i="2" s="1"/>
  <c r="AJ281" i="2"/>
  <c r="AD281" i="2"/>
  <c r="AE281" i="2"/>
  <c r="AO281" i="2"/>
  <c r="BD281" i="2"/>
  <c r="AY281" i="2"/>
  <c r="BC281" i="2" s="1"/>
  <c r="AT281" i="2"/>
  <c r="AX281" i="2" s="1"/>
  <c r="BS280" i="2"/>
  <c r="N281" i="2"/>
  <c r="S281" i="2" s="1"/>
  <c r="L281" i="2"/>
  <c r="Q281" i="2" s="1"/>
  <c r="BY281" i="2"/>
  <c r="CF281" i="2"/>
  <c r="M281" i="2"/>
  <c r="R281" i="2" s="1"/>
  <c r="BZ281" i="2"/>
  <c r="BQ281" i="2"/>
  <c r="BP281" i="2"/>
  <c r="BO281" i="2"/>
  <c r="CK281" i="2" l="1"/>
  <c r="CL281" i="2"/>
  <c r="CJ281" i="2"/>
  <c r="AL282" i="2"/>
  <c r="BI281" i="2"/>
  <c r="AI281" i="2"/>
  <c r="BH281" i="2"/>
  <c r="F282" i="2"/>
  <c r="AN281" i="2"/>
  <c r="CC281" i="2"/>
  <c r="CG281" i="2" s="1"/>
  <c r="K281" i="2"/>
  <c r="P281" i="2" s="1"/>
  <c r="BW280" i="2"/>
  <c r="CH280" i="2" s="1"/>
  <c r="AS281" i="2"/>
  <c r="BX281" i="2"/>
  <c r="BN281" i="2"/>
  <c r="CI281" i="2" l="1"/>
  <c r="CM281" i="2" s="1"/>
  <c r="AA282" i="2"/>
  <c r="BB282" i="2"/>
  <c r="AC282" i="2"/>
  <c r="Z282" i="2"/>
  <c r="AB282" i="2"/>
  <c r="AW282" i="2"/>
  <c r="BV281" i="2"/>
  <c r="N282" i="2" s="1"/>
  <c r="AG282" i="2"/>
  <c r="BU281" i="2"/>
  <c r="M282" i="2" s="1"/>
  <c r="BF282" i="2"/>
  <c r="H283" i="2" s="1"/>
  <c r="AV282" i="2"/>
  <c r="AQ282" i="2"/>
  <c r="BA282" i="2"/>
  <c r="W282" i="2"/>
  <c r="AR282" i="2"/>
  <c r="BG282" i="2"/>
  <c r="I283" i="2" s="1"/>
  <c r="X282" i="2"/>
  <c r="AM282" i="2"/>
  <c r="BE282" i="2"/>
  <c r="G283" i="2" s="1"/>
  <c r="AZ282" i="2"/>
  <c r="AH282" i="2"/>
  <c r="BM281" i="2"/>
  <c r="BR281" i="2" s="1"/>
  <c r="O281" i="2"/>
  <c r="J282" i="2"/>
  <c r="S282" i="2" l="1"/>
  <c r="R282" i="2"/>
  <c r="AP282" i="2"/>
  <c r="BY282" i="2" s="1"/>
  <c r="AU282" i="2"/>
  <c r="AK282" i="2"/>
  <c r="BT281" i="2"/>
  <c r="L282" i="2" s="1"/>
  <c r="Q282" i="2" s="1"/>
  <c r="V282" i="2"/>
  <c r="AF282" i="2"/>
  <c r="BL282" i="2"/>
  <c r="BK282" i="2"/>
  <c r="CF282" i="2"/>
  <c r="CE282" i="2"/>
  <c r="BZ282" i="2"/>
  <c r="CA282" i="2"/>
  <c r="T281" i="2"/>
  <c r="AE282" i="2"/>
  <c r="AO282" i="2"/>
  <c r="AY282" i="2"/>
  <c r="BC282" i="2" s="1"/>
  <c r="U282" i="2"/>
  <c r="AT282" i="2"/>
  <c r="BD282" i="2"/>
  <c r="AJ282" i="2"/>
  <c r="BS281" i="2"/>
  <c r="BP282" i="2"/>
  <c r="BQ282" i="2"/>
  <c r="CK282" i="2" l="1"/>
  <c r="CL282" i="2"/>
  <c r="AX282" i="2"/>
  <c r="BJ282" i="2"/>
  <c r="CD282" i="2"/>
  <c r="Y282" i="2"/>
  <c r="BW281" i="2"/>
  <c r="CH281" i="2" s="1"/>
  <c r="K282" i="2"/>
  <c r="P282" i="2" s="1"/>
  <c r="BI282" i="2"/>
  <c r="AI282" i="2"/>
  <c r="AN282" i="2"/>
  <c r="CC282" i="2"/>
  <c r="AD282" i="2"/>
  <c r="AA283" i="2" s="1"/>
  <c r="BH282" i="2"/>
  <c r="F283" i="2"/>
  <c r="BX282" i="2"/>
  <c r="AS282" i="2"/>
  <c r="BN282" i="2"/>
  <c r="BO282" i="2"/>
  <c r="CG282" i="2" l="1"/>
  <c r="CJ282" i="2"/>
  <c r="CI282" i="2"/>
  <c r="AB283" i="2"/>
  <c r="AC283" i="2"/>
  <c r="Z283" i="2"/>
  <c r="BF283" i="2"/>
  <c r="H284" i="2" s="1"/>
  <c r="BU282" i="2"/>
  <c r="M283" i="2" s="1"/>
  <c r="AG283" i="2"/>
  <c r="AL283" i="2"/>
  <c r="W283" i="2"/>
  <c r="AQ283" i="2"/>
  <c r="AV283" i="2"/>
  <c r="BA283" i="2"/>
  <c r="J283" i="2"/>
  <c r="BM282" i="2"/>
  <c r="BR282" i="2" s="1"/>
  <c r="O282" i="2"/>
  <c r="AU283" i="2"/>
  <c r="BE283" i="2"/>
  <c r="G284" i="2" s="1"/>
  <c r="AF283" i="2"/>
  <c r="AZ283" i="2"/>
  <c r="AK283" i="2"/>
  <c r="V283" i="2"/>
  <c r="AP283" i="2"/>
  <c r="BT282" i="2"/>
  <c r="BG283" i="2"/>
  <c r="I284" i="2" s="1"/>
  <c r="AW283" i="2"/>
  <c r="X283" i="2"/>
  <c r="AM283" i="2"/>
  <c r="BB283" i="2"/>
  <c r="AH283" i="2"/>
  <c r="AR283" i="2"/>
  <c r="BV282" i="2"/>
  <c r="R283" i="2" l="1"/>
  <c r="CM282" i="2"/>
  <c r="CE283" i="2"/>
  <c r="BK283" i="2"/>
  <c r="BZ283" i="2"/>
  <c r="CD283" i="2"/>
  <c r="CA283" i="2"/>
  <c r="BL283" i="2"/>
  <c r="BY283" i="2"/>
  <c r="T282" i="2"/>
  <c r="AY283" i="2"/>
  <c r="BC283" i="2" s="1"/>
  <c r="AJ283" i="2"/>
  <c r="AO283" i="2"/>
  <c r="BD283" i="2"/>
  <c r="AT283" i="2"/>
  <c r="AX283" i="2" s="1"/>
  <c r="U283" i="2"/>
  <c r="Y283" i="2" s="1"/>
  <c r="AD283" i="2"/>
  <c r="AE283" i="2"/>
  <c r="BS282" i="2"/>
  <c r="N283" i="2"/>
  <c r="S283" i="2" s="1"/>
  <c r="CF283" i="2"/>
  <c r="L283" i="2"/>
  <c r="Q283" i="2" s="1"/>
  <c r="BJ283" i="2"/>
  <c r="BO283" i="2"/>
  <c r="BP283" i="2"/>
  <c r="BQ283" i="2"/>
  <c r="CK283" i="2" l="1"/>
  <c r="CL283" i="2"/>
  <c r="CJ283" i="2"/>
  <c r="AS283" i="2"/>
  <c r="BX283" i="2"/>
  <c r="AN283" i="2"/>
  <c r="CC283" i="2"/>
  <c r="CG283" i="2" s="1"/>
  <c r="BW282" i="2"/>
  <c r="CH282" i="2" s="1"/>
  <c r="K283" i="2"/>
  <c r="P283" i="2" s="1"/>
  <c r="BI283" i="2"/>
  <c r="AI283" i="2"/>
  <c r="BH283" i="2"/>
  <c r="F284" i="2"/>
  <c r="BN283" i="2"/>
  <c r="CI283" i="2" l="1"/>
  <c r="CM283" i="2" s="1"/>
  <c r="BT283" i="2"/>
  <c r="L284" i="2" s="1"/>
  <c r="Z284" i="2"/>
  <c r="AC284" i="2"/>
  <c r="AB284" i="2"/>
  <c r="AA284" i="2"/>
  <c r="BV283" i="2"/>
  <c r="N284" i="2" s="1"/>
  <c r="AL284" i="2"/>
  <c r="BB284" i="2"/>
  <c r="BG284" i="2"/>
  <c r="I285" i="2" s="1"/>
  <c r="X284" i="2"/>
  <c r="AH284" i="2"/>
  <c r="AR284" i="2"/>
  <c r="AM284" i="2"/>
  <c r="AW284" i="2"/>
  <c r="BF284" i="2"/>
  <c r="H285" i="2" s="1"/>
  <c r="BU283" i="2"/>
  <c r="M284" i="2" s="1"/>
  <c r="AQ284" i="2"/>
  <c r="W284" i="2"/>
  <c r="AG284" i="2"/>
  <c r="AV284" i="2"/>
  <c r="BA284" i="2"/>
  <c r="AK284" i="2"/>
  <c r="AP284" i="2"/>
  <c r="AF284" i="2"/>
  <c r="BE284" i="2"/>
  <c r="G285" i="2" s="1"/>
  <c r="AU284" i="2"/>
  <c r="J284" i="2"/>
  <c r="O283" i="2"/>
  <c r="BM283" i="2"/>
  <c r="BR283" i="2" s="1"/>
  <c r="S284" i="2" l="1"/>
  <c r="R284" i="2"/>
  <c r="Q284" i="2"/>
  <c r="AZ284" i="2"/>
  <c r="BY284" i="2" s="1"/>
  <c r="V284" i="2"/>
  <c r="CA284" i="2"/>
  <c r="CF284" i="2"/>
  <c r="BK284" i="2"/>
  <c r="CE284" i="2"/>
  <c r="BL284" i="2"/>
  <c r="BZ284" i="2"/>
  <c r="CD284" i="2"/>
  <c r="T283" i="2"/>
  <c r="U284" i="2"/>
  <c r="AO284" i="2"/>
  <c r="AY284" i="2"/>
  <c r="AE284" i="2"/>
  <c r="AJ284" i="2"/>
  <c r="AT284" i="2"/>
  <c r="AX284" i="2" s="1"/>
  <c r="BD284" i="2"/>
  <c r="BS283" i="2"/>
  <c r="BP284" i="2"/>
  <c r="BQ284" i="2"/>
  <c r="CK284" i="2" l="1"/>
  <c r="CL284" i="2"/>
  <c r="BC284" i="2"/>
  <c r="Y284" i="2"/>
  <c r="BJ284" i="2"/>
  <c r="AC285" i="2"/>
  <c r="AN284" i="2"/>
  <c r="CC284" i="2"/>
  <c r="CG284" i="2" s="1"/>
  <c r="AD284" i="2"/>
  <c r="BW283" i="2"/>
  <c r="CH283" i="2" s="1"/>
  <c r="K284" i="2"/>
  <c r="P284" i="2" s="1"/>
  <c r="BI284" i="2"/>
  <c r="AI284" i="2"/>
  <c r="BH284" i="2"/>
  <c r="F285" i="2"/>
  <c r="AS284" i="2"/>
  <c r="BX284" i="2"/>
  <c r="BO284" i="2"/>
  <c r="BN284" i="2"/>
  <c r="CJ284" i="2" l="1"/>
  <c r="CI284" i="2"/>
  <c r="Z285" i="2"/>
  <c r="AA285" i="2"/>
  <c r="AB285" i="2"/>
  <c r="J285" i="2"/>
  <c r="BM284" i="2"/>
  <c r="BR284" i="2" s="1"/>
  <c r="AM285" i="2"/>
  <c r="X285" i="2"/>
  <c r="BB285" i="2"/>
  <c r="AH285" i="2"/>
  <c r="AW285" i="2"/>
  <c r="BG285" i="2"/>
  <c r="I286" i="2" s="1"/>
  <c r="AR285" i="2"/>
  <c r="BV284" i="2"/>
  <c r="O284" i="2"/>
  <c r="AV285" i="2"/>
  <c r="BF285" i="2"/>
  <c r="H286" i="2" s="1"/>
  <c r="AQ285" i="2"/>
  <c r="AL285" i="2"/>
  <c r="BA285" i="2"/>
  <c r="AG285" i="2"/>
  <c r="W285" i="2"/>
  <c r="BU284" i="2"/>
  <c r="AU285" i="2"/>
  <c r="V285" i="2"/>
  <c r="BE285" i="2"/>
  <c r="G286" i="2" s="1"/>
  <c r="AP285" i="2"/>
  <c r="AK285" i="2"/>
  <c r="AZ285" i="2"/>
  <c r="AF285" i="2"/>
  <c r="BT284" i="2"/>
  <c r="CM284" i="2" l="1"/>
  <c r="BK285" i="2"/>
  <c r="CD285" i="2"/>
  <c r="CE285" i="2"/>
  <c r="L285" i="2"/>
  <c r="Q285" i="2" s="1"/>
  <c r="BY285" i="2"/>
  <c r="BZ285" i="2"/>
  <c r="T284" i="2"/>
  <c r="U285" i="2"/>
  <c r="Y285" i="2" s="1"/>
  <c r="AD285" i="2"/>
  <c r="AO285" i="2"/>
  <c r="AT285" i="2"/>
  <c r="AX285" i="2" s="1"/>
  <c r="AJ285" i="2"/>
  <c r="AY285" i="2"/>
  <c r="BC285" i="2" s="1"/>
  <c r="BD285" i="2"/>
  <c r="AE285" i="2"/>
  <c r="BS284" i="2"/>
  <c r="CA285" i="2"/>
  <c r="BJ285" i="2"/>
  <c r="M285" i="2"/>
  <c r="R285" i="2" s="1"/>
  <c r="N285" i="2"/>
  <c r="S285" i="2" s="1"/>
  <c r="CF285" i="2"/>
  <c r="BL285" i="2"/>
  <c r="BQ285" i="2"/>
  <c r="BP285" i="2"/>
  <c r="BO285" i="2"/>
  <c r="CK285" i="2" l="1"/>
  <c r="CJ285" i="2"/>
  <c r="CL285" i="2"/>
  <c r="BH285" i="2"/>
  <c r="F286" i="2"/>
  <c r="AS285" i="2"/>
  <c r="BX285" i="2"/>
  <c r="BW284" i="2"/>
  <c r="CH284" i="2" s="1"/>
  <c r="K285" i="2"/>
  <c r="P285" i="2" s="1"/>
  <c r="AN285" i="2"/>
  <c r="CC285" i="2"/>
  <c r="CG285" i="2" s="1"/>
  <c r="BI285" i="2"/>
  <c r="AI285" i="2"/>
  <c r="BN285" i="2"/>
  <c r="CI285" i="2" l="1"/>
  <c r="CM285" i="2" s="1"/>
  <c r="AA286" i="2"/>
  <c r="Z286" i="2"/>
  <c r="AB286" i="2"/>
  <c r="AC286" i="2"/>
  <c r="BU285" i="2"/>
  <c r="M286" i="2" s="1"/>
  <c r="BV285" i="2"/>
  <c r="N286" i="2" s="1"/>
  <c r="W286" i="2"/>
  <c r="BA286" i="2"/>
  <c r="AV286" i="2"/>
  <c r="BF286" i="2"/>
  <c r="H287" i="2" s="1"/>
  <c r="AL286" i="2"/>
  <c r="AG286" i="2"/>
  <c r="AQ286" i="2"/>
  <c r="X286" i="2"/>
  <c r="AM286" i="2"/>
  <c r="AR286" i="2"/>
  <c r="AW286" i="2"/>
  <c r="BB286" i="2"/>
  <c r="BG286" i="2"/>
  <c r="I287" i="2" s="1"/>
  <c r="AH286" i="2"/>
  <c r="BM285" i="2"/>
  <c r="BR285" i="2" s="1"/>
  <c r="O285" i="2"/>
  <c r="J286" i="2"/>
  <c r="BE286" i="2"/>
  <c r="G287" i="2" s="1"/>
  <c r="AZ286" i="2"/>
  <c r="AF286" i="2"/>
  <c r="AU286" i="2"/>
  <c r="V286" i="2"/>
  <c r="AK286" i="2"/>
  <c r="AP286" i="2"/>
  <c r="BT285" i="2"/>
  <c r="S286" i="2" l="1"/>
  <c r="R286" i="2"/>
  <c r="BK286" i="2"/>
  <c r="CE286" i="2"/>
  <c r="BL286" i="2"/>
  <c r="CF286" i="2"/>
  <c r="BY286" i="2"/>
  <c r="BZ286" i="2"/>
  <c r="CA286" i="2"/>
  <c r="L286" i="2"/>
  <c r="Q286" i="2" s="1"/>
  <c r="CD286" i="2"/>
  <c r="BJ286" i="2"/>
  <c r="T285" i="2"/>
  <c r="AO286" i="2"/>
  <c r="AY286" i="2"/>
  <c r="BC286" i="2" s="1"/>
  <c r="U286" i="2"/>
  <c r="Y286" i="2" s="1"/>
  <c r="AJ286" i="2"/>
  <c r="AT286" i="2"/>
  <c r="AX286" i="2" s="1"/>
  <c r="AE286" i="2"/>
  <c r="BD286" i="2"/>
  <c r="BS285" i="2"/>
  <c r="BP286" i="2"/>
  <c r="BO286" i="2"/>
  <c r="BQ286" i="2"/>
  <c r="CL286" i="2" l="1"/>
  <c r="CJ286" i="2"/>
  <c r="CK286" i="2"/>
  <c r="AB287" i="2"/>
  <c r="BH286" i="2"/>
  <c r="F287" i="2"/>
  <c r="AD286" i="2"/>
  <c r="BI286" i="2"/>
  <c r="AI286" i="2"/>
  <c r="K286" i="2"/>
  <c r="P286" i="2" s="1"/>
  <c r="BW285" i="2"/>
  <c r="CH285" i="2" s="1"/>
  <c r="AN286" i="2"/>
  <c r="CC286" i="2"/>
  <c r="CG286" i="2" s="1"/>
  <c r="AS286" i="2"/>
  <c r="BX286" i="2"/>
  <c r="BN286" i="2"/>
  <c r="CI286" i="2" l="1"/>
  <c r="CM286" i="2" s="1"/>
  <c r="AC287" i="2"/>
  <c r="AA287" i="2"/>
  <c r="Z287" i="2"/>
  <c r="AU287" i="2"/>
  <c r="AP287" i="2"/>
  <c r="AZ287" i="2"/>
  <c r="BE287" i="2"/>
  <c r="G288" i="2" s="1"/>
  <c r="AK287" i="2"/>
  <c r="V287" i="2"/>
  <c r="AF287" i="2"/>
  <c r="BT286" i="2"/>
  <c r="BF287" i="2"/>
  <c r="H288" i="2" s="1"/>
  <c r="AQ287" i="2"/>
  <c r="AV287" i="2"/>
  <c r="AL287" i="2"/>
  <c r="BA287" i="2"/>
  <c r="AG287" i="2"/>
  <c r="W287" i="2"/>
  <c r="BU286" i="2"/>
  <c r="O286" i="2"/>
  <c r="BM286" i="2"/>
  <c r="BR286" i="2" s="1"/>
  <c r="J287" i="2"/>
  <c r="X287" i="2"/>
  <c r="BG287" i="2"/>
  <c r="I288" i="2" s="1"/>
  <c r="AM287" i="2"/>
  <c r="BB287" i="2"/>
  <c r="AR287" i="2"/>
  <c r="AH287" i="2"/>
  <c r="AW287" i="2"/>
  <c r="BV286" i="2"/>
  <c r="BJ287" i="2" l="1"/>
  <c r="CD287" i="2"/>
  <c r="BL287" i="2"/>
  <c r="CE287" i="2"/>
  <c r="CA287" i="2"/>
  <c r="T286" i="2"/>
  <c r="AE287" i="2"/>
  <c r="AJ287" i="2"/>
  <c r="U287" i="2"/>
  <c r="Y287" i="2" s="1"/>
  <c r="AY287" i="2"/>
  <c r="BC287" i="2" s="1"/>
  <c r="AT287" i="2"/>
  <c r="AX287" i="2" s="1"/>
  <c r="BD287" i="2"/>
  <c r="AD287" i="2"/>
  <c r="AO287" i="2"/>
  <c r="BS286" i="2"/>
  <c r="BK287" i="2"/>
  <c r="N287" i="2"/>
  <c r="S287" i="2" s="1"/>
  <c r="BZ287" i="2"/>
  <c r="BY287" i="2"/>
  <c r="CF287" i="2"/>
  <c r="M287" i="2"/>
  <c r="R287" i="2" s="1"/>
  <c r="L287" i="2"/>
  <c r="Q287" i="2" s="1"/>
  <c r="BQ287" i="2"/>
  <c r="BP287" i="2"/>
  <c r="BO287" i="2"/>
  <c r="CK287" i="2" l="1"/>
  <c r="CJ287" i="2"/>
  <c r="CL287" i="2"/>
  <c r="BH287" i="2"/>
  <c r="F288" i="2"/>
  <c r="AN287" i="2"/>
  <c r="CC287" i="2"/>
  <c r="CG287" i="2" s="1"/>
  <c r="BW286" i="2"/>
  <c r="CH286" i="2" s="1"/>
  <c r="K287" i="2"/>
  <c r="P287" i="2" s="1"/>
  <c r="AI287" i="2"/>
  <c r="BI287" i="2"/>
  <c r="BX287" i="2"/>
  <c r="AS287" i="2"/>
  <c r="BN287" i="2"/>
  <c r="CI287" i="2" l="1"/>
  <c r="CM287" i="2" s="1"/>
  <c r="BT287" i="2"/>
  <c r="L288" i="2" s="1"/>
  <c r="Z288" i="2"/>
  <c r="AC288" i="2"/>
  <c r="AB288" i="2"/>
  <c r="AA288" i="2"/>
  <c r="BG288" i="2"/>
  <c r="I289" i="2" s="1"/>
  <c r="BU287" i="2"/>
  <c r="M288" i="2" s="1"/>
  <c r="BV287" i="2"/>
  <c r="N288" i="2" s="1"/>
  <c r="AW288" i="2"/>
  <c r="X288" i="2"/>
  <c r="BB288" i="2"/>
  <c r="AH288" i="2"/>
  <c r="AR288" i="2"/>
  <c r="AM288" i="2"/>
  <c r="AL288" i="2"/>
  <c r="BA288" i="2"/>
  <c r="AV288" i="2"/>
  <c r="AQ288" i="2"/>
  <c r="AG288" i="2"/>
  <c r="BF288" i="2"/>
  <c r="H289" i="2" s="1"/>
  <c r="W288" i="2"/>
  <c r="AK288" i="2"/>
  <c r="AF288" i="2"/>
  <c r="AU288" i="2"/>
  <c r="AP288" i="2"/>
  <c r="V288" i="2"/>
  <c r="AZ288" i="2"/>
  <c r="BE288" i="2"/>
  <c r="G289" i="2" s="1"/>
  <c r="O287" i="2"/>
  <c r="BM287" i="2"/>
  <c r="BR287" i="2" s="1"/>
  <c r="J288" i="2"/>
  <c r="S288" i="2" l="1"/>
  <c r="R288" i="2"/>
  <c r="Q288" i="2"/>
  <c r="CE288" i="2"/>
  <c r="BK288" i="2"/>
  <c r="BL288" i="2"/>
  <c r="BJ288" i="2"/>
  <c r="CF288" i="2"/>
  <c r="CA288" i="2"/>
  <c r="BZ288" i="2"/>
  <c r="CD288" i="2"/>
  <c r="BY288" i="2"/>
  <c r="T287" i="2"/>
  <c r="AE288" i="2"/>
  <c r="AO288" i="2"/>
  <c r="AY288" i="2"/>
  <c r="BC288" i="2" s="1"/>
  <c r="U288" i="2"/>
  <c r="Y288" i="2" s="1"/>
  <c r="BD288" i="2"/>
  <c r="AT288" i="2"/>
  <c r="AX288" i="2" s="1"/>
  <c r="AJ288" i="2"/>
  <c r="BS287" i="2"/>
  <c r="BP288" i="2"/>
  <c r="BQ288" i="2"/>
  <c r="BO288" i="2"/>
  <c r="CL288" i="2" l="1"/>
  <c r="CK288" i="2"/>
  <c r="CJ288" i="2"/>
  <c r="AB289" i="2"/>
  <c r="K288" i="2"/>
  <c r="P288" i="2" s="1"/>
  <c r="BW287" i="2"/>
  <c r="CH287" i="2" s="1"/>
  <c r="BI288" i="2"/>
  <c r="AI288" i="2"/>
  <c r="AN288" i="2"/>
  <c r="CC288" i="2"/>
  <c r="CG288" i="2" s="1"/>
  <c r="AS288" i="2"/>
  <c r="BX288" i="2"/>
  <c r="BH288" i="2"/>
  <c r="F289" i="2"/>
  <c r="AD288" i="2"/>
  <c r="BN288" i="2"/>
  <c r="CI288" i="2" l="1"/>
  <c r="CM288" i="2" s="1"/>
  <c r="Z289" i="2"/>
  <c r="AC289" i="2"/>
  <c r="AA289" i="2"/>
  <c r="X289" i="2"/>
  <c r="BB289" i="2"/>
  <c r="AR289" i="2"/>
  <c r="BV288" i="2"/>
  <c r="N289" i="2" s="1"/>
  <c r="AH289" i="2"/>
  <c r="AW289" i="2"/>
  <c r="AM289" i="2"/>
  <c r="BG289" i="2"/>
  <c r="I290" i="2" s="1"/>
  <c r="J289" i="2"/>
  <c r="BM288" i="2"/>
  <c r="BR288" i="2" s="1"/>
  <c r="W289" i="2"/>
  <c r="AL289" i="2"/>
  <c r="AG289" i="2"/>
  <c r="BA289" i="2"/>
  <c r="BF289" i="2"/>
  <c r="H290" i="2" s="1"/>
  <c r="AQ289" i="2"/>
  <c r="AV289" i="2"/>
  <c r="BU288" i="2"/>
  <c r="AP289" i="2"/>
  <c r="AK289" i="2"/>
  <c r="BE289" i="2"/>
  <c r="G290" i="2" s="1"/>
  <c r="V289" i="2"/>
  <c r="AU289" i="2"/>
  <c r="AF289" i="2"/>
  <c r="AZ289" i="2"/>
  <c r="BT288" i="2"/>
  <c r="O288" i="2"/>
  <c r="S289" i="2" l="1"/>
  <c r="CF289" i="2"/>
  <c r="BL289" i="2"/>
  <c r="BZ289" i="2"/>
  <c r="CA289" i="2"/>
  <c r="T288" i="2"/>
  <c r="BD289" i="2"/>
  <c r="AT289" i="2"/>
  <c r="AX289" i="2" s="1"/>
  <c r="U289" i="2"/>
  <c r="Y289" i="2" s="1"/>
  <c r="AY289" i="2"/>
  <c r="BC289" i="2" s="1"/>
  <c r="AD289" i="2"/>
  <c r="AJ289" i="2"/>
  <c r="AO289" i="2"/>
  <c r="AE289" i="2"/>
  <c r="BS288" i="2"/>
  <c r="BY289" i="2"/>
  <c r="L289" i="2"/>
  <c r="Q289" i="2" s="1"/>
  <c r="BK289" i="2"/>
  <c r="BJ289" i="2"/>
  <c r="CD289" i="2"/>
  <c r="M289" i="2"/>
  <c r="R289" i="2" s="1"/>
  <c r="CE289" i="2"/>
  <c r="BO289" i="2"/>
  <c r="BQ289" i="2"/>
  <c r="BP289" i="2"/>
  <c r="CK289" i="2" l="1"/>
  <c r="CJ289" i="2"/>
  <c r="CL289" i="2"/>
  <c r="AN289" i="2"/>
  <c r="CC289" i="2"/>
  <c r="CG289" i="2" s="1"/>
  <c r="BW288" i="2"/>
  <c r="CH288" i="2" s="1"/>
  <c r="K289" i="2"/>
  <c r="P289" i="2" s="1"/>
  <c r="BH289" i="2"/>
  <c r="F290" i="2"/>
  <c r="BI289" i="2"/>
  <c r="AI289" i="2"/>
  <c r="AS289" i="2"/>
  <c r="BX289" i="2"/>
  <c r="BN289" i="2"/>
  <c r="CI289" i="2" l="1"/>
  <c r="CM289" i="2" s="1"/>
  <c r="AK290" i="2"/>
  <c r="AC290" i="2"/>
  <c r="Z290" i="2"/>
  <c r="AB290" i="2"/>
  <c r="AA290" i="2"/>
  <c r="X290" i="2"/>
  <c r="BU289" i="2"/>
  <c r="M290" i="2" s="1"/>
  <c r="AL290" i="2"/>
  <c r="AU290" i="2"/>
  <c r="BF290" i="2"/>
  <c r="H291" i="2" s="1"/>
  <c r="AG290" i="2"/>
  <c r="AQ290" i="2"/>
  <c r="AV290" i="2"/>
  <c r="BA290" i="2"/>
  <c r="W290" i="2"/>
  <c r="BT289" i="2"/>
  <c r="L290" i="2" s="1"/>
  <c r="AW290" i="2"/>
  <c r="BG290" i="2"/>
  <c r="I291" i="2" s="1"/>
  <c r="AM290" i="2"/>
  <c r="BB290" i="2"/>
  <c r="AH290" i="2"/>
  <c r="BV289" i="2"/>
  <c r="N290" i="2" s="1"/>
  <c r="AR290" i="2"/>
  <c r="AZ290" i="2"/>
  <c r="V290" i="2"/>
  <c r="BE290" i="2"/>
  <c r="G291" i="2" s="1"/>
  <c r="AP290" i="2"/>
  <c r="J290" i="2"/>
  <c r="BM289" i="2"/>
  <c r="BR289" i="2" s="1"/>
  <c r="O289" i="2"/>
  <c r="S290" i="2" l="1"/>
  <c r="R290" i="2"/>
  <c r="Q290" i="2"/>
  <c r="AF290" i="2"/>
  <c r="BJ290" i="2" s="1"/>
  <c r="BZ290" i="2"/>
  <c r="CA290" i="2"/>
  <c r="CE290" i="2"/>
  <c r="BK290" i="2"/>
  <c r="BY290" i="2"/>
  <c r="BL290" i="2"/>
  <c r="CF290" i="2"/>
  <c r="CD290" i="2"/>
  <c r="T289" i="2"/>
  <c r="AO290" i="2"/>
  <c r="U290" i="2"/>
  <c r="Y290" i="2" s="1"/>
  <c r="BD290" i="2"/>
  <c r="AJ290" i="2"/>
  <c r="AY290" i="2"/>
  <c r="BC290" i="2" s="1"/>
  <c r="AE290" i="2"/>
  <c r="AT290" i="2"/>
  <c r="AX290" i="2" s="1"/>
  <c r="BS289" i="2"/>
  <c r="BO290" i="2"/>
  <c r="BQ290" i="2"/>
  <c r="BP290" i="2"/>
  <c r="CJ290" i="2" l="1"/>
  <c r="CK290" i="2"/>
  <c r="CL290" i="2"/>
  <c r="AB291" i="2"/>
  <c r="BX290" i="2"/>
  <c r="AS290" i="2"/>
  <c r="BW289" i="2"/>
  <c r="CH289" i="2" s="1"/>
  <c r="K290" i="2"/>
  <c r="P290" i="2" s="1"/>
  <c r="AN290" i="2"/>
  <c r="CC290" i="2"/>
  <c r="CG290" i="2" s="1"/>
  <c r="AD290" i="2"/>
  <c r="BH290" i="2"/>
  <c r="F291" i="2"/>
  <c r="BI290" i="2"/>
  <c r="AI290" i="2"/>
  <c r="BN290" i="2"/>
  <c r="CI290" i="2" l="1"/>
  <c r="CM290" i="2" s="1"/>
  <c r="Z291" i="2"/>
  <c r="AA291" i="2"/>
  <c r="AC291" i="2"/>
  <c r="BB291" i="2"/>
  <c r="AH291" i="2"/>
  <c r="BG291" i="2"/>
  <c r="I292" i="2" s="1"/>
  <c r="BV290" i="2"/>
  <c r="N291" i="2" s="1"/>
  <c r="AW291" i="2"/>
  <c r="X291" i="2"/>
  <c r="AR291" i="2"/>
  <c r="AM291" i="2"/>
  <c r="J291" i="2"/>
  <c r="AK291" i="2"/>
  <c r="AP291" i="2"/>
  <c r="AZ291" i="2"/>
  <c r="V291" i="2"/>
  <c r="AF291" i="2"/>
  <c r="BE291" i="2"/>
  <c r="G292" i="2" s="1"/>
  <c r="AU291" i="2"/>
  <c r="BT290" i="2"/>
  <c r="AL291" i="2"/>
  <c r="BA291" i="2"/>
  <c r="AV291" i="2"/>
  <c r="BF291" i="2"/>
  <c r="H292" i="2" s="1"/>
  <c r="AQ291" i="2"/>
  <c r="AG291" i="2"/>
  <c r="W291" i="2"/>
  <c r="BU290" i="2"/>
  <c r="O290" i="2"/>
  <c r="BM290" i="2"/>
  <c r="BR290" i="2" s="1"/>
  <c r="S291" i="2" l="1"/>
  <c r="CA291" i="2"/>
  <c r="BL291" i="2"/>
  <c r="CF291" i="2"/>
  <c r="BK291" i="2"/>
  <c r="BJ291" i="2"/>
  <c r="BY291" i="2"/>
  <c r="T290" i="2"/>
  <c r="AD291" i="2"/>
  <c r="AO291" i="2"/>
  <c r="U291" i="2"/>
  <c r="Y291" i="2" s="1"/>
  <c r="BD291" i="2"/>
  <c r="AJ291" i="2"/>
  <c r="AY291" i="2"/>
  <c r="BC291" i="2" s="1"/>
  <c r="AE291" i="2"/>
  <c r="AT291" i="2"/>
  <c r="AX291" i="2" s="1"/>
  <c r="BS290" i="2"/>
  <c r="M291" i="2"/>
  <c r="R291" i="2" s="1"/>
  <c r="BZ291" i="2"/>
  <c r="L291" i="2"/>
  <c r="Q291" i="2" s="1"/>
  <c r="CD291" i="2"/>
  <c r="CE291" i="2"/>
  <c r="BO291" i="2"/>
  <c r="BP291" i="2"/>
  <c r="BQ291" i="2"/>
  <c r="CK291" i="2" l="1"/>
  <c r="CL291" i="2"/>
  <c r="CJ291" i="2"/>
  <c r="BH291" i="2"/>
  <c r="F292" i="2"/>
  <c r="AI291" i="2"/>
  <c r="BI291" i="2"/>
  <c r="AS291" i="2"/>
  <c r="BX291" i="2"/>
  <c r="BW290" i="2"/>
  <c r="CH290" i="2" s="1"/>
  <c r="K291" i="2"/>
  <c r="P291" i="2" s="1"/>
  <c r="AN291" i="2"/>
  <c r="CC291" i="2"/>
  <c r="CG291" i="2" s="1"/>
  <c r="BN291" i="2"/>
  <c r="CI291" i="2" l="1"/>
  <c r="CM291" i="2" s="1"/>
  <c r="AK292" i="2"/>
  <c r="AC292" i="2"/>
  <c r="AB292" i="2"/>
  <c r="Z292" i="2"/>
  <c r="AA292" i="2"/>
  <c r="BU291" i="2"/>
  <c r="M292" i="2" s="1"/>
  <c r="W292" i="2"/>
  <c r="BF292" i="2"/>
  <c r="H293" i="2" s="1"/>
  <c r="AV292" i="2"/>
  <c r="AG292" i="2"/>
  <c r="BA292" i="2"/>
  <c r="AL292" i="2"/>
  <c r="AQ292" i="2"/>
  <c r="BE292" i="2"/>
  <c r="G293" i="2" s="1"/>
  <c r="AF292" i="2"/>
  <c r="AZ292" i="2"/>
  <c r="AP292" i="2"/>
  <c r="V292" i="2"/>
  <c r="O291" i="2"/>
  <c r="BM291" i="2"/>
  <c r="BR291" i="2" s="1"/>
  <c r="J292" i="2"/>
  <c r="BB292" i="2"/>
  <c r="AH292" i="2"/>
  <c r="AM292" i="2"/>
  <c r="AW292" i="2"/>
  <c r="X292" i="2"/>
  <c r="BG292" i="2"/>
  <c r="I293" i="2" s="1"/>
  <c r="AR292" i="2"/>
  <c r="BV291" i="2"/>
  <c r="R292" i="2" l="1"/>
  <c r="AU292" i="2"/>
  <c r="CD292" i="2" s="1"/>
  <c r="BT291" i="2"/>
  <c r="L292" i="2" s="1"/>
  <c r="Q292" i="2" s="1"/>
  <c r="BK292" i="2"/>
  <c r="CE292" i="2"/>
  <c r="BZ292" i="2"/>
  <c r="BY292" i="2"/>
  <c r="CA292" i="2"/>
  <c r="T291" i="2"/>
  <c r="AJ292" i="2"/>
  <c r="BD292" i="2"/>
  <c r="AY292" i="2"/>
  <c r="BC292" i="2" s="1"/>
  <c r="AO292" i="2"/>
  <c r="AE292" i="2"/>
  <c r="AT292" i="2"/>
  <c r="U292" i="2"/>
  <c r="Y292" i="2" s="1"/>
  <c r="BS291" i="2"/>
  <c r="CF292" i="2"/>
  <c r="BL292" i="2"/>
  <c r="N292" i="2"/>
  <c r="S292" i="2" s="1"/>
  <c r="BP292" i="2"/>
  <c r="BQ292" i="2"/>
  <c r="CL292" i="2" l="1"/>
  <c r="CK292" i="2"/>
  <c r="AX292" i="2"/>
  <c r="BJ292" i="2"/>
  <c r="AB293" i="2"/>
  <c r="AI292" i="2"/>
  <c r="BI292" i="2"/>
  <c r="BH292" i="2"/>
  <c r="F293" i="2"/>
  <c r="K292" i="2"/>
  <c r="P292" i="2" s="1"/>
  <c r="BW291" i="2"/>
  <c r="CH291" i="2" s="1"/>
  <c r="AS292" i="2"/>
  <c r="BX292" i="2"/>
  <c r="AN292" i="2"/>
  <c r="CC292" i="2"/>
  <c r="CG292" i="2" s="1"/>
  <c r="AD292" i="2"/>
  <c r="BO292" i="2"/>
  <c r="BN292" i="2"/>
  <c r="CJ292" i="2" l="1"/>
  <c r="CI292" i="2"/>
  <c r="AA293" i="2"/>
  <c r="AC293" i="2"/>
  <c r="Z293" i="2"/>
  <c r="BV292" i="2"/>
  <c r="N293" i="2" s="1"/>
  <c r="X293" i="2"/>
  <c r="BB293" i="2"/>
  <c r="BG293" i="2"/>
  <c r="I294" i="2" s="1"/>
  <c r="AR293" i="2"/>
  <c r="AM293" i="2"/>
  <c r="AH293" i="2"/>
  <c r="AW293" i="2"/>
  <c r="BM292" i="2"/>
  <c r="BR292" i="2" s="1"/>
  <c r="BF293" i="2"/>
  <c r="H294" i="2" s="1"/>
  <c r="BA293" i="2"/>
  <c r="W293" i="2"/>
  <c r="AQ293" i="2"/>
  <c r="AG293" i="2"/>
  <c r="AL293" i="2"/>
  <c r="AV293" i="2"/>
  <c r="BU292" i="2"/>
  <c r="O292" i="2"/>
  <c r="J293" i="2"/>
  <c r="V293" i="2"/>
  <c r="BE293" i="2"/>
  <c r="G294" i="2" s="1"/>
  <c r="AK293" i="2"/>
  <c r="AP293" i="2"/>
  <c r="AF293" i="2"/>
  <c r="AZ293" i="2"/>
  <c r="AU293" i="2"/>
  <c r="BT292" i="2"/>
  <c r="S293" i="2" l="1"/>
  <c r="CM292" i="2"/>
  <c r="CF293" i="2"/>
  <c r="CA293" i="2"/>
  <c r="BL293" i="2"/>
  <c r="BK293" i="2"/>
  <c r="CE293" i="2"/>
  <c r="CD293" i="2"/>
  <c r="BZ293" i="2"/>
  <c r="T292" i="2"/>
  <c r="AE293" i="2"/>
  <c r="AO293" i="2"/>
  <c r="AT293" i="2"/>
  <c r="AX293" i="2" s="1"/>
  <c r="U293" i="2"/>
  <c r="Y293" i="2" s="1"/>
  <c r="AJ293" i="2"/>
  <c r="AY293" i="2"/>
  <c r="BC293" i="2" s="1"/>
  <c r="BD293" i="2"/>
  <c r="BS292" i="2"/>
  <c r="L293" i="2"/>
  <c r="Q293" i="2" s="1"/>
  <c r="BJ293" i="2"/>
  <c r="M293" i="2"/>
  <c r="R293" i="2" s="1"/>
  <c r="BY293" i="2"/>
  <c r="BQ293" i="2"/>
  <c r="BO293" i="2"/>
  <c r="BP293" i="2"/>
  <c r="CL293" i="2" l="1"/>
  <c r="CK293" i="2"/>
  <c r="CJ293" i="2"/>
  <c r="AC294" i="2"/>
  <c r="AN293" i="2"/>
  <c r="CC293" i="2"/>
  <c r="CG293" i="2" s="1"/>
  <c r="AS293" i="2"/>
  <c r="BX293" i="2"/>
  <c r="BW292" i="2"/>
  <c r="CH292" i="2" s="1"/>
  <c r="K293" i="2"/>
  <c r="P293" i="2" s="1"/>
  <c r="AI293" i="2"/>
  <c r="BI293" i="2"/>
  <c r="BH293" i="2"/>
  <c r="F294" i="2"/>
  <c r="AD293" i="2"/>
  <c r="BN293" i="2"/>
  <c r="CI293" i="2" l="1"/>
  <c r="CM293" i="2" s="1"/>
  <c r="Z294" i="2"/>
  <c r="AA294" i="2"/>
  <c r="AB294" i="2"/>
  <c r="AL294" i="2"/>
  <c r="AU294" i="2"/>
  <c r="BT293" i="2"/>
  <c r="L294" i="2" s="1"/>
  <c r="AK294" i="2"/>
  <c r="AZ294" i="2"/>
  <c r="BE294" i="2"/>
  <c r="G295" i="2" s="1"/>
  <c r="AP294" i="2"/>
  <c r="V294" i="2"/>
  <c r="AF294" i="2"/>
  <c r="AQ294" i="2"/>
  <c r="BU293" i="2"/>
  <c r="M294" i="2" s="1"/>
  <c r="BA294" i="2"/>
  <c r="BF294" i="2"/>
  <c r="H295" i="2" s="1"/>
  <c r="AG294" i="2"/>
  <c r="W294" i="2"/>
  <c r="AV294" i="2"/>
  <c r="J294" i="2"/>
  <c r="O293" i="2"/>
  <c r="BM293" i="2"/>
  <c r="BR293" i="2" s="1"/>
  <c r="BG294" i="2"/>
  <c r="I295" i="2" s="1"/>
  <c r="AH294" i="2"/>
  <c r="X294" i="2"/>
  <c r="BB294" i="2"/>
  <c r="AM294" i="2"/>
  <c r="AR294" i="2"/>
  <c r="AW294" i="2"/>
  <c r="BV293" i="2"/>
  <c r="R294" i="2" l="1"/>
  <c r="Q294" i="2"/>
  <c r="BJ294" i="2"/>
  <c r="CD294" i="2"/>
  <c r="BY294" i="2"/>
  <c r="BZ294" i="2"/>
  <c r="CE294" i="2"/>
  <c r="BK294" i="2"/>
  <c r="CA294" i="2"/>
  <c r="CF294" i="2"/>
  <c r="N294" i="2"/>
  <c r="S294" i="2" s="1"/>
  <c r="T293" i="2"/>
  <c r="AJ294" i="2"/>
  <c r="U294" i="2"/>
  <c r="Y294" i="2" s="1"/>
  <c r="AE294" i="2"/>
  <c r="AO294" i="2"/>
  <c r="BD294" i="2"/>
  <c r="AY294" i="2"/>
  <c r="BC294" i="2" s="1"/>
  <c r="AT294" i="2"/>
  <c r="AX294" i="2" s="1"/>
  <c r="AD294" i="2"/>
  <c r="BS293" i="2"/>
  <c r="BL294" i="2"/>
  <c r="BO294" i="2"/>
  <c r="BP294" i="2"/>
  <c r="BQ294" i="2"/>
  <c r="CL294" i="2" l="1"/>
  <c r="CJ294" i="2"/>
  <c r="CK294" i="2"/>
  <c r="AI294" i="2"/>
  <c r="BI294" i="2"/>
  <c r="BW293" i="2"/>
  <c r="CH293" i="2" s="1"/>
  <c r="K294" i="2"/>
  <c r="P294" i="2" s="1"/>
  <c r="BH294" i="2"/>
  <c r="F295" i="2"/>
  <c r="AN294" i="2"/>
  <c r="CC294" i="2"/>
  <c r="CG294" i="2" s="1"/>
  <c r="AS294" i="2"/>
  <c r="BX294" i="2"/>
  <c r="BN294" i="2"/>
  <c r="CI294" i="2" l="1"/>
  <c r="CM294" i="2" s="1"/>
  <c r="AA295" i="2"/>
  <c r="AB295" i="2"/>
  <c r="Z295" i="2"/>
  <c r="AC295" i="2"/>
  <c r="AK295" i="2"/>
  <c r="AP295" i="2"/>
  <c r="O294" i="2"/>
  <c r="AL295" i="2"/>
  <c r="BF295" i="2"/>
  <c r="H296" i="2" s="1"/>
  <c r="AQ295" i="2"/>
  <c r="W295" i="2"/>
  <c r="AV295" i="2"/>
  <c r="AG295" i="2"/>
  <c r="BA295" i="2"/>
  <c r="BU294" i="2"/>
  <c r="AW295" i="2"/>
  <c r="BB295" i="2"/>
  <c r="BG295" i="2"/>
  <c r="I296" i="2" s="1"/>
  <c r="X295" i="2"/>
  <c r="AR295" i="2"/>
  <c r="AH295" i="2"/>
  <c r="AM295" i="2"/>
  <c r="BV294" i="2"/>
  <c r="BM294" i="2"/>
  <c r="BR294" i="2" s="1"/>
  <c r="J295" i="2"/>
  <c r="BT294" i="2" l="1"/>
  <c r="L295" i="2" s="1"/>
  <c r="Q295" i="2" s="1"/>
  <c r="AF295" i="2"/>
  <c r="AU295" i="2"/>
  <c r="CD295" i="2" s="1"/>
  <c r="V295" i="2"/>
  <c r="BE295" i="2"/>
  <c r="G296" i="2" s="1"/>
  <c r="AZ295" i="2"/>
  <c r="CA295" i="2"/>
  <c r="BL295" i="2"/>
  <c r="CF295" i="2"/>
  <c r="BZ295" i="2"/>
  <c r="BK295" i="2"/>
  <c r="T294" i="2"/>
  <c r="BD295" i="2"/>
  <c r="U295" i="2"/>
  <c r="AJ295" i="2"/>
  <c r="AT295" i="2"/>
  <c r="AY295" i="2"/>
  <c r="AE295" i="2"/>
  <c r="AD295" i="2"/>
  <c r="AO295" i="2"/>
  <c r="BS294" i="2"/>
  <c r="N295" i="2"/>
  <c r="S295" i="2" s="1"/>
  <c r="M295" i="2"/>
  <c r="R295" i="2" s="1"/>
  <c r="CE295" i="2"/>
  <c r="BP295" i="2"/>
  <c r="BQ295" i="2"/>
  <c r="CK295" i="2" l="1"/>
  <c r="CL295" i="2"/>
  <c r="BC295" i="2"/>
  <c r="Y295" i="2"/>
  <c r="BY295" i="2"/>
  <c r="BJ295" i="2"/>
  <c r="AX295" i="2"/>
  <c r="AN295" i="2"/>
  <c r="CC295" i="2"/>
  <c r="CG295" i="2" s="1"/>
  <c r="BI295" i="2"/>
  <c r="AI295" i="2"/>
  <c r="BW294" i="2"/>
  <c r="CH294" i="2" s="1"/>
  <c r="K295" i="2"/>
  <c r="P295" i="2" s="1"/>
  <c r="BH295" i="2"/>
  <c r="F296" i="2"/>
  <c r="AS295" i="2"/>
  <c r="BX295" i="2"/>
  <c r="BO295" i="2"/>
  <c r="BN295" i="2"/>
  <c r="CI295" i="2" l="1"/>
  <c r="CJ295" i="2"/>
  <c r="AF296" i="2"/>
  <c r="Z296" i="2"/>
  <c r="AB296" i="2"/>
  <c r="AC296" i="2"/>
  <c r="AQ296" i="2"/>
  <c r="BV295" i="2"/>
  <c r="N296" i="2" s="1"/>
  <c r="BU295" i="2"/>
  <c r="M296" i="2" s="1"/>
  <c r="AZ296" i="2"/>
  <c r="BE296" i="2"/>
  <c r="G297" i="2" s="1"/>
  <c r="AL296" i="2"/>
  <c r="BF296" i="2"/>
  <c r="H297" i="2" s="1"/>
  <c r="W296" i="2"/>
  <c r="BA296" i="2"/>
  <c r="AV296" i="2"/>
  <c r="AG296" i="2"/>
  <c r="BB296" i="2"/>
  <c r="AR296" i="2"/>
  <c r="BG296" i="2"/>
  <c r="I297" i="2" s="1"/>
  <c r="X296" i="2"/>
  <c r="AH296" i="2"/>
  <c r="AM296" i="2"/>
  <c r="AW296" i="2"/>
  <c r="BM295" i="2"/>
  <c r="BR295" i="2" s="1"/>
  <c r="J296" i="2"/>
  <c r="O295" i="2"/>
  <c r="CM295" i="2" l="1"/>
  <c r="AP296" i="2"/>
  <c r="BY296" i="2" s="1"/>
  <c r="V296" i="2"/>
  <c r="BT295" i="2"/>
  <c r="L296" i="2" s="1"/>
  <c r="AU296" i="2"/>
  <c r="BJ296" i="2" s="1"/>
  <c r="AK296" i="2"/>
  <c r="AA296" i="2"/>
  <c r="R296" i="2" s="1"/>
  <c r="CE296" i="2"/>
  <c r="BZ296" i="2"/>
  <c r="BK296" i="2"/>
  <c r="CA296" i="2"/>
  <c r="BL296" i="2"/>
  <c r="CF296" i="2"/>
  <c r="T295" i="2"/>
  <c r="U296" i="2"/>
  <c r="AO296" i="2"/>
  <c r="AJ296" i="2"/>
  <c r="AE296" i="2"/>
  <c r="AY296" i="2"/>
  <c r="BC296" i="2" s="1"/>
  <c r="BD296" i="2"/>
  <c r="AT296" i="2"/>
  <c r="BS295" i="2"/>
  <c r="BO296" i="2"/>
  <c r="BQ296" i="2"/>
  <c r="BP296" i="2"/>
  <c r="S296" i="2" l="1"/>
  <c r="Q296" i="2"/>
  <c r="CJ296" i="2"/>
  <c r="CL296" i="2"/>
  <c r="CK296" i="2"/>
  <c r="Y296" i="2"/>
  <c r="AX296" i="2"/>
  <c r="CD296" i="2"/>
  <c r="AS296" i="2"/>
  <c r="BX296" i="2"/>
  <c r="K296" i="2"/>
  <c r="P296" i="2" s="1"/>
  <c r="BW295" i="2"/>
  <c r="CH295" i="2" s="1"/>
  <c r="AD296" i="2"/>
  <c r="BI296" i="2"/>
  <c r="AI296" i="2"/>
  <c r="BH296" i="2"/>
  <c r="F297" i="2"/>
  <c r="AN296" i="2"/>
  <c r="CC296" i="2"/>
  <c r="BN296" i="2"/>
  <c r="CG296" i="2" l="1"/>
  <c r="CI296" i="2"/>
  <c r="CM296" i="2" s="1"/>
  <c r="AA297" i="2"/>
  <c r="AB297" i="2"/>
  <c r="AC297" i="2"/>
  <c r="Z297" i="2"/>
  <c r="AL297" i="2"/>
  <c r="BA297" i="2"/>
  <c r="W297" i="2"/>
  <c r="BF297" i="2"/>
  <c r="H298" i="2" s="1"/>
  <c r="AV297" i="2"/>
  <c r="BU296" i="2"/>
  <c r="M297" i="2" s="1"/>
  <c r="AG297" i="2"/>
  <c r="AQ297" i="2"/>
  <c r="BG297" i="2"/>
  <c r="I298" i="2" s="1"/>
  <c r="BB297" i="2"/>
  <c r="AR297" i="2"/>
  <c r="AW297" i="2"/>
  <c r="AM297" i="2"/>
  <c r="AH297" i="2"/>
  <c r="X297" i="2"/>
  <c r="BV296" i="2"/>
  <c r="O296" i="2"/>
  <c r="BM296" i="2"/>
  <c r="BR296" i="2" s="1"/>
  <c r="J297" i="2"/>
  <c r="V297" i="2"/>
  <c r="AU297" i="2"/>
  <c r="AZ297" i="2"/>
  <c r="AF297" i="2"/>
  <c r="AK297" i="2"/>
  <c r="AP297" i="2"/>
  <c r="BE297" i="2"/>
  <c r="G298" i="2" s="1"/>
  <c r="BT296" i="2"/>
  <c r="R297" i="2" l="1"/>
  <c r="BK297" i="2"/>
  <c r="CE297" i="2"/>
  <c r="BZ297" i="2"/>
  <c r="BJ297" i="2"/>
  <c r="CA297" i="2"/>
  <c r="CD297" i="2"/>
  <c r="BY297" i="2"/>
  <c r="BL297" i="2"/>
  <c r="T296" i="2"/>
  <c r="AJ297" i="2"/>
  <c r="AO297" i="2"/>
  <c r="AT297" i="2"/>
  <c r="AX297" i="2" s="1"/>
  <c r="BD297" i="2"/>
  <c r="U297" i="2"/>
  <c r="Y297" i="2" s="1"/>
  <c r="AE297" i="2"/>
  <c r="AY297" i="2"/>
  <c r="BC297" i="2" s="1"/>
  <c r="AD297" i="2"/>
  <c r="BS296" i="2"/>
  <c r="CF297" i="2"/>
  <c r="L297" i="2"/>
  <c r="Q297" i="2" s="1"/>
  <c r="N297" i="2"/>
  <c r="S297" i="2" s="1"/>
  <c r="BQ297" i="2"/>
  <c r="BP297" i="2"/>
  <c r="BO297" i="2"/>
  <c r="CL297" i="2" l="1"/>
  <c r="CK297" i="2"/>
  <c r="CJ297" i="2"/>
  <c r="AN297" i="2"/>
  <c r="CC297" i="2"/>
  <c r="CG297" i="2" s="1"/>
  <c r="BW296" i="2"/>
  <c r="CH296" i="2" s="1"/>
  <c r="K297" i="2"/>
  <c r="P297" i="2" s="1"/>
  <c r="BH297" i="2"/>
  <c r="F298" i="2"/>
  <c r="J298" i="2" s="1"/>
  <c r="BI297" i="2"/>
  <c r="AI297" i="2"/>
  <c r="BX297" i="2"/>
  <c r="AS297" i="2"/>
  <c r="BN297" i="2"/>
  <c r="CI297" i="2" l="1"/>
  <c r="CM297" i="2" s="1"/>
  <c r="AA298" i="2"/>
  <c r="Z298" i="2"/>
  <c r="AB298" i="2"/>
  <c r="AC298" i="2"/>
  <c r="BV297" i="2"/>
  <c r="N298" i="2" s="1"/>
  <c r="X298" i="2"/>
  <c r="AM298" i="2"/>
  <c r="AR298" i="2"/>
  <c r="BB298" i="2"/>
  <c r="BG298" i="2"/>
  <c r="I299" i="2" s="1"/>
  <c r="AH298" i="2"/>
  <c r="AW298" i="2"/>
  <c r="BE298" i="2"/>
  <c r="G299" i="2" s="1"/>
  <c r="AU298" i="2"/>
  <c r="W298" i="2"/>
  <c r="AQ298" i="2"/>
  <c r="AV298" i="2"/>
  <c r="AG298" i="2"/>
  <c r="BA298" i="2"/>
  <c r="AL298" i="2"/>
  <c r="BF298" i="2"/>
  <c r="H299" i="2" s="1"/>
  <c r="BU297" i="2"/>
  <c r="BM297" i="2"/>
  <c r="BR297" i="2" s="1"/>
  <c r="O297" i="2"/>
  <c r="S298" i="2" l="1"/>
  <c r="AP298" i="2"/>
  <c r="BT297" i="2"/>
  <c r="L298" i="2" s="1"/>
  <c r="Q298" i="2" s="1"/>
  <c r="AF298" i="2"/>
  <c r="V298" i="2"/>
  <c r="AZ298" i="2"/>
  <c r="AK298" i="2"/>
  <c r="BL298" i="2"/>
  <c r="CF298" i="2"/>
  <c r="CA298" i="2"/>
  <c r="CE298" i="2"/>
  <c r="T297" i="2"/>
  <c r="AT298" i="2"/>
  <c r="AX298" i="2" s="1"/>
  <c r="BD298" i="2"/>
  <c r="AO298" i="2"/>
  <c r="AE298" i="2"/>
  <c r="AY298" i="2"/>
  <c r="U298" i="2"/>
  <c r="AJ298" i="2"/>
  <c r="BS297" i="2"/>
  <c r="BK298" i="2"/>
  <c r="BZ298" i="2"/>
  <c r="M298" i="2"/>
  <c r="R298" i="2" s="1"/>
  <c r="BQ298" i="2"/>
  <c r="BP298" i="2"/>
  <c r="CK298" i="2" l="1"/>
  <c r="CL298" i="2"/>
  <c r="BY298" i="2"/>
  <c r="Y298" i="2"/>
  <c r="BC298" i="2"/>
  <c r="CD298" i="2"/>
  <c r="BJ298" i="2"/>
  <c r="AC299" i="2"/>
  <c r="AN298" i="2"/>
  <c r="CC298" i="2"/>
  <c r="BX298" i="2"/>
  <c r="AS298" i="2"/>
  <c r="F299" i="2"/>
  <c r="BH298" i="2"/>
  <c r="K298" i="2"/>
  <c r="P298" i="2" s="1"/>
  <c r="BW297" i="2"/>
  <c r="CH297" i="2" s="1"/>
  <c r="AD298" i="2"/>
  <c r="BI298" i="2"/>
  <c r="AI298" i="2"/>
  <c r="BO298" i="2"/>
  <c r="BN298" i="2"/>
  <c r="CG298" i="2" l="1"/>
  <c r="CI298" i="2"/>
  <c r="CJ298" i="2"/>
  <c r="AA299" i="2"/>
  <c r="Z299" i="2"/>
  <c r="AB299" i="2"/>
  <c r="BU298" i="2"/>
  <c r="M299" i="2" s="1"/>
  <c r="AF299" i="2"/>
  <c r="AP299" i="2"/>
  <c r="AZ299" i="2"/>
  <c r="AV299" i="2"/>
  <c r="AL299" i="2"/>
  <c r="AQ299" i="2"/>
  <c r="BA299" i="2"/>
  <c r="AG299" i="2"/>
  <c r="W299" i="2"/>
  <c r="BF299" i="2"/>
  <c r="H300" i="2" s="1"/>
  <c r="BM298" i="2"/>
  <c r="BR298" i="2" s="1"/>
  <c r="J299" i="2"/>
  <c r="AH299" i="2"/>
  <c r="BB299" i="2"/>
  <c r="AW299" i="2"/>
  <c r="BG299" i="2"/>
  <c r="I300" i="2" s="1"/>
  <c r="AR299" i="2"/>
  <c r="AM299" i="2"/>
  <c r="X299" i="2"/>
  <c r="BV298" i="2"/>
  <c r="O298" i="2"/>
  <c r="R299" i="2" l="1"/>
  <c r="CM298" i="2"/>
  <c r="AU299" i="2"/>
  <c r="BJ299" i="2" s="1"/>
  <c r="V299" i="2"/>
  <c r="BT298" i="2"/>
  <c r="L299" i="2" s="1"/>
  <c r="Q299" i="2" s="1"/>
  <c r="AK299" i="2"/>
  <c r="BE299" i="2"/>
  <c r="G300" i="2" s="1"/>
  <c r="CE299" i="2"/>
  <c r="BZ299" i="2"/>
  <c r="BK299" i="2"/>
  <c r="CA299" i="2"/>
  <c r="CF299" i="2"/>
  <c r="N299" i="2"/>
  <c r="S299" i="2" s="1"/>
  <c r="BL299" i="2"/>
  <c r="T298" i="2"/>
  <c r="AY299" i="2"/>
  <c r="BC299" i="2" s="1"/>
  <c r="AE299" i="2"/>
  <c r="AO299" i="2"/>
  <c r="AJ299" i="2"/>
  <c r="BD299" i="2"/>
  <c r="AT299" i="2"/>
  <c r="U299" i="2"/>
  <c r="BS298" i="2"/>
  <c r="BP299" i="2"/>
  <c r="BO299" i="2"/>
  <c r="BQ299" i="2"/>
  <c r="CK299" i="2" l="1"/>
  <c r="CL299" i="2"/>
  <c r="CJ299" i="2"/>
  <c r="AX299" i="2"/>
  <c r="Y299" i="2"/>
  <c r="CD299" i="2"/>
  <c r="BY299" i="2"/>
  <c r="AB300" i="2"/>
  <c r="AD299" i="2"/>
  <c r="AN299" i="2"/>
  <c r="CC299" i="2"/>
  <c r="AS299" i="2"/>
  <c r="BX299" i="2"/>
  <c r="BI299" i="2"/>
  <c r="AI299" i="2"/>
  <c r="BW298" i="2"/>
  <c r="CH298" i="2" s="1"/>
  <c r="K299" i="2"/>
  <c r="P299" i="2" s="1"/>
  <c r="BH299" i="2"/>
  <c r="F300" i="2"/>
  <c r="BN299" i="2"/>
  <c r="CG299" i="2" l="1"/>
  <c r="CI299" i="2"/>
  <c r="CM299" i="2" s="1"/>
  <c r="AK300" i="2"/>
  <c r="AC300" i="2"/>
  <c r="Z300" i="2"/>
  <c r="V300" i="2"/>
  <c r="AP300" i="2"/>
  <c r="AW300" i="2"/>
  <c r="X300" i="2"/>
  <c r="AH300" i="2"/>
  <c r="BB300" i="2"/>
  <c r="BG300" i="2"/>
  <c r="I301" i="2" s="1"/>
  <c r="AR300" i="2"/>
  <c r="AM300" i="2"/>
  <c r="BV299" i="2"/>
  <c r="J300" i="2"/>
  <c r="BA300" i="2"/>
  <c r="BF300" i="2"/>
  <c r="H301" i="2" s="1"/>
  <c r="AL300" i="2"/>
  <c r="AG300" i="2"/>
  <c r="W300" i="2"/>
  <c r="AV300" i="2"/>
  <c r="AQ300" i="2"/>
  <c r="BU299" i="2"/>
  <c r="O299" i="2"/>
  <c r="BM299" i="2"/>
  <c r="BR299" i="2" s="1"/>
  <c r="BE300" i="2" l="1"/>
  <c r="G301" i="2" s="1"/>
  <c r="AZ300" i="2"/>
  <c r="AU300" i="2"/>
  <c r="CD300" i="2" s="1"/>
  <c r="AF300" i="2"/>
  <c r="BT299" i="2"/>
  <c r="L300" i="2" s="1"/>
  <c r="AA300" i="2"/>
  <c r="AD300" i="2" s="1"/>
  <c r="CF300" i="2"/>
  <c r="BZ300" i="2"/>
  <c r="CA300" i="2"/>
  <c r="BK300" i="2"/>
  <c r="BL300" i="2"/>
  <c r="CE300" i="2"/>
  <c r="T299" i="2"/>
  <c r="AE300" i="2"/>
  <c r="U300" i="2"/>
  <c r="Y300" i="2" s="1"/>
  <c r="AJ300" i="2"/>
  <c r="AY300" i="2"/>
  <c r="AT300" i="2"/>
  <c r="AO300" i="2"/>
  <c r="BD300" i="2"/>
  <c r="BS299" i="2"/>
  <c r="M300" i="2"/>
  <c r="N300" i="2"/>
  <c r="BQ300" i="2"/>
  <c r="BP300" i="2"/>
  <c r="R300" i="2" l="1"/>
  <c r="S300" i="2"/>
  <c r="Q300" i="2"/>
  <c r="CL300" i="2"/>
  <c r="CK300" i="2"/>
  <c r="AX300" i="2"/>
  <c r="BC300" i="2"/>
  <c r="BY300" i="2"/>
  <c r="BJ300" i="2"/>
  <c r="K300" i="2"/>
  <c r="P300" i="2" s="1"/>
  <c r="BW299" i="2"/>
  <c r="CH299" i="2" s="1"/>
  <c r="AI300" i="2"/>
  <c r="BI300" i="2"/>
  <c r="BH300" i="2"/>
  <c r="F301" i="2"/>
  <c r="AN300" i="2"/>
  <c r="CC300" i="2"/>
  <c r="CG300" i="2" s="1"/>
  <c r="AS300" i="2"/>
  <c r="BX300" i="2"/>
  <c r="BO300" i="2"/>
  <c r="BN300" i="2"/>
  <c r="CI300" i="2" l="1"/>
  <c r="CJ300" i="2"/>
  <c r="AA301" i="2"/>
  <c r="Z301" i="2"/>
  <c r="AC301" i="2"/>
  <c r="AB301" i="2"/>
  <c r="BU300" i="2"/>
  <c r="M301" i="2" s="1"/>
  <c r="BV300" i="2"/>
  <c r="N301" i="2" s="1"/>
  <c r="AL301" i="2"/>
  <c r="BA301" i="2"/>
  <c r="AV301" i="2"/>
  <c r="AQ301" i="2"/>
  <c r="AG301" i="2"/>
  <c r="W301" i="2"/>
  <c r="BF301" i="2"/>
  <c r="H302" i="2" s="1"/>
  <c r="AW301" i="2"/>
  <c r="X301" i="2"/>
  <c r="AR301" i="2"/>
  <c r="AM301" i="2"/>
  <c r="BB301" i="2"/>
  <c r="BG301" i="2"/>
  <c r="I302" i="2" s="1"/>
  <c r="AH301" i="2"/>
  <c r="J301" i="2"/>
  <c r="AU301" i="2"/>
  <c r="AF301" i="2"/>
  <c r="AK301" i="2"/>
  <c r="V301" i="2"/>
  <c r="AZ301" i="2"/>
  <c r="BE301" i="2"/>
  <c r="G302" i="2" s="1"/>
  <c r="AP301" i="2"/>
  <c r="BT300" i="2"/>
  <c r="BM300" i="2"/>
  <c r="BR300" i="2" s="1"/>
  <c r="O300" i="2"/>
  <c r="S301" i="2" l="1"/>
  <c r="R301" i="2"/>
  <c r="CM300" i="2"/>
  <c r="CE301" i="2"/>
  <c r="BK301" i="2"/>
  <c r="BL301" i="2"/>
  <c r="BZ301" i="2"/>
  <c r="CF301" i="2"/>
  <c r="CA301" i="2"/>
  <c r="BY301" i="2"/>
  <c r="CD301" i="2"/>
  <c r="T300" i="2"/>
  <c r="AE301" i="2"/>
  <c r="AY301" i="2"/>
  <c r="BC301" i="2" s="1"/>
  <c r="U301" i="2"/>
  <c r="Y301" i="2" s="1"/>
  <c r="BD301" i="2"/>
  <c r="AT301" i="2"/>
  <c r="AX301" i="2" s="1"/>
  <c r="AJ301" i="2"/>
  <c r="AO301" i="2"/>
  <c r="BS300" i="2"/>
  <c r="BJ301" i="2"/>
  <c r="L301" i="2"/>
  <c r="Q301" i="2" s="1"/>
  <c r="BO301" i="2"/>
  <c r="BP301" i="2"/>
  <c r="BQ301" i="2"/>
  <c r="CJ301" i="2" l="1"/>
  <c r="CK301" i="2"/>
  <c r="CL301" i="2"/>
  <c r="AC302" i="2"/>
  <c r="AN301" i="2"/>
  <c r="CC301" i="2"/>
  <c r="CG301" i="2" s="1"/>
  <c r="BI301" i="2"/>
  <c r="AI301" i="2"/>
  <c r="BW300" i="2"/>
  <c r="CH300" i="2" s="1"/>
  <c r="K301" i="2"/>
  <c r="P301" i="2" s="1"/>
  <c r="BH301" i="2"/>
  <c r="F302" i="2"/>
  <c r="AD301" i="2"/>
  <c r="AS301" i="2"/>
  <c r="BX301" i="2"/>
  <c r="BN301" i="2"/>
  <c r="CI301" i="2" l="1"/>
  <c r="CM301" i="2" s="1"/>
  <c r="AA302" i="2"/>
  <c r="Z302" i="2"/>
  <c r="AB302" i="2"/>
  <c r="AF302" i="2"/>
  <c r="BT301" i="2"/>
  <c r="L302" i="2" s="1"/>
  <c r="AK302" i="2"/>
  <c r="AP302" i="2"/>
  <c r="V302" i="2"/>
  <c r="AU302" i="2"/>
  <c r="AZ302" i="2"/>
  <c r="BE302" i="2"/>
  <c r="G303" i="2" s="1"/>
  <c r="BA302" i="2"/>
  <c r="AL302" i="2"/>
  <c r="AQ302" i="2"/>
  <c r="AG302" i="2"/>
  <c r="W302" i="2"/>
  <c r="BF302" i="2"/>
  <c r="H303" i="2" s="1"/>
  <c r="AV302" i="2"/>
  <c r="BU301" i="2"/>
  <c r="O301" i="2"/>
  <c r="BM301" i="2"/>
  <c r="BR301" i="2" s="1"/>
  <c r="J302" i="2"/>
  <c r="AM302" i="2"/>
  <c r="AW302" i="2"/>
  <c r="BB302" i="2"/>
  <c r="X302" i="2"/>
  <c r="AH302" i="2"/>
  <c r="BG302" i="2"/>
  <c r="I303" i="2" s="1"/>
  <c r="AR302" i="2"/>
  <c r="BV301" i="2"/>
  <c r="Q302" i="2" l="1"/>
  <c r="BJ302" i="2"/>
  <c r="BL302" i="2"/>
  <c r="CD302" i="2"/>
  <c r="BY302" i="2"/>
  <c r="CA302" i="2"/>
  <c r="BZ302" i="2"/>
  <c r="T301" i="2"/>
  <c r="AJ302" i="2"/>
  <c r="AY302" i="2"/>
  <c r="BC302" i="2" s="1"/>
  <c r="U302" i="2"/>
  <c r="Y302" i="2" s="1"/>
  <c r="BD302" i="2"/>
  <c r="AE302" i="2"/>
  <c r="AD302" i="2"/>
  <c r="AT302" i="2"/>
  <c r="AX302" i="2" s="1"/>
  <c r="AO302" i="2"/>
  <c r="BS301" i="2"/>
  <c r="M302" i="2"/>
  <c r="R302" i="2" s="1"/>
  <c r="CE302" i="2"/>
  <c r="N302" i="2"/>
  <c r="S302" i="2" s="1"/>
  <c r="CF302" i="2"/>
  <c r="BK302" i="2"/>
  <c r="BO302" i="2"/>
  <c r="BQ302" i="2"/>
  <c r="BP302" i="2"/>
  <c r="CK302" i="2" l="1"/>
  <c r="CL302" i="2"/>
  <c r="CJ302" i="2"/>
  <c r="BW301" i="2"/>
  <c r="CH301" i="2" s="1"/>
  <c r="K302" i="2"/>
  <c r="P302" i="2" s="1"/>
  <c r="AI302" i="2"/>
  <c r="BI302" i="2"/>
  <c r="AN302" i="2"/>
  <c r="CC302" i="2"/>
  <c r="CG302" i="2" s="1"/>
  <c r="AS302" i="2"/>
  <c r="BX302" i="2"/>
  <c r="BH302" i="2"/>
  <c r="F303" i="2"/>
  <c r="BN302" i="2"/>
  <c r="CI302" i="2" l="1"/>
  <c r="CM302" i="2" s="1"/>
  <c r="Z303" i="2"/>
  <c r="AA303" i="2"/>
  <c r="AC303" i="2"/>
  <c r="AB303" i="2"/>
  <c r="BG303" i="2"/>
  <c r="I304" i="2" s="1"/>
  <c r="W303" i="2"/>
  <c r="BV302" i="2"/>
  <c r="N303" i="2" s="1"/>
  <c r="BU302" i="2"/>
  <c r="X303" i="2"/>
  <c r="BB303" i="2"/>
  <c r="AH303" i="2"/>
  <c r="AW303" i="2"/>
  <c r="AR303" i="2"/>
  <c r="AM303" i="2"/>
  <c r="AL303" i="2"/>
  <c r="BA303" i="2"/>
  <c r="BF303" i="2"/>
  <c r="H304" i="2" s="1"/>
  <c r="AV303" i="2"/>
  <c r="AG303" i="2"/>
  <c r="AQ303" i="2"/>
  <c r="BM302" i="2"/>
  <c r="BR302" i="2" s="1"/>
  <c r="J303" i="2"/>
  <c r="AF303" i="2"/>
  <c r="AP303" i="2"/>
  <c r="BE303" i="2"/>
  <c r="G304" i="2" s="1"/>
  <c r="AK303" i="2"/>
  <c r="AZ303" i="2"/>
  <c r="V303" i="2"/>
  <c r="AU303" i="2"/>
  <c r="BT302" i="2"/>
  <c r="O302" i="2"/>
  <c r="M303" i="2"/>
  <c r="R303" i="2" l="1"/>
  <c r="S303" i="2"/>
  <c r="BL303" i="2"/>
  <c r="CA303" i="2"/>
  <c r="CF303" i="2"/>
  <c r="BZ303" i="2"/>
  <c r="BK303" i="2"/>
  <c r="CE303" i="2"/>
  <c r="T302" i="2"/>
  <c r="AT303" i="2"/>
  <c r="AX303" i="2" s="1"/>
  <c r="U303" i="2"/>
  <c r="Y303" i="2" s="1"/>
  <c r="AD303" i="2"/>
  <c r="AJ303" i="2"/>
  <c r="BD303" i="2"/>
  <c r="AO303" i="2"/>
  <c r="AE303" i="2"/>
  <c r="AY303" i="2"/>
  <c r="BC303" i="2" s="1"/>
  <c r="BS302" i="2"/>
  <c r="BY303" i="2"/>
  <c r="L303" i="2"/>
  <c r="Q303" i="2" s="1"/>
  <c r="CD303" i="2"/>
  <c r="BJ303" i="2"/>
  <c r="BP303" i="2"/>
  <c r="BQ303" i="2"/>
  <c r="BO303" i="2"/>
  <c r="CJ303" i="2" l="1"/>
  <c r="CL303" i="2"/>
  <c r="CK303" i="2"/>
  <c r="AS303" i="2"/>
  <c r="BX303" i="2"/>
  <c r="BW302" i="2"/>
  <c r="CH302" i="2" s="1"/>
  <c r="K303" i="2"/>
  <c r="P303" i="2" s="1"/>
  <c r="BH303" i="2"/>
  <c r="F304" i="2"/>
  <c r="AN303" i="2"/>
  <c r="CC303" i="2"/>
  <c r="CG303" i="2" s="1"/>
  <c r="BI303" i="2"/>
  <c r="AI303" i="2"/>
  <c r="BN303" i="2"/>
  <c r="CI303" i="2" l="1"/>
  <c r="CM303" i="2" s="1"/>
  <c r="AA304" i="2"/>
  <c r="Z304" i="2"/>
  <c r="AB304" i="2"/>
  <c r="AC304" i="2"/>
  <c r="AG304" i="2"/>
  <c r="X304" i="2"/>
  <c r="AR304" i="2"/>
  <c r="AH304" i="2"/>
  <c r="BV303" i="2"/>
  <c r="N304" i="2" s="1"/>
  <c r="BB304" i="2"/>
  <c r="AW304" i="2"/>
  <c r="BG304" i="2"/>
  <c r="I305" i="2" s="1"/>
  <c r="AM304" i="2"/>
  <c r="BT303" i="2"/>
  <c r="L304" i="2" s="1"/>
  <c r="BU303" i="2"/>
  <c r="M304" i="2" s="1"/>
  <c r="AQ304" i="2"/>
  <c r="AL304" i="2"/>
  <c r="BF304" i="2"/>
  <c r="H305" i="2" s="1"/>
  <c r="W304" i="2"/>
  <c r="BA304" i="2"/>
  <c r="AP304" i="2"/>
  <c r="AV304" i="2"/>
  <c r="AZ304" i="2"/>
  <c r="AU304" i="2"/>
  <c r="AK304" i="2"/>
  <c r="AF304" i="2"/>
  <c r="BE304" i="2"/>
  <c r="G305" i="2" s="1"/>
  <c r="O303" i="2"/>
  <c r="BM303" i="2"/>
  <c r="BR303" i="2" s="1"/>
  <c r="J304" i="2"/>
  <c r="S304" i="2" l="1"/>
  <c r="R304" i="2"/>
  <c r="Q304" i="2"/>
  <c r="V304" i="2"/>
  <c r="BZ304" i="2"/>
  <c r="BL304" i="2"/>
  <c r="CF304" i="2"/>
  <c r="CA304" i="2"/>
  <c r="BK304" i="2"/>
  <c r="BJ304" i="2"/>
  <c r="CE304" i="2"/>
  <c r="CD304" i="2"/>
  <c r="BY304" i="2"/>
  <c r="T303" i="2"/>
  <c r="U304" i="2"/>
  <c r="AY304" i="2"/>
  <c r="BC304" i="2" s="1"/>
  <c r="AJ304" i="2"/>
  <c r="BD304" i="2"/>
  <c r="AE304" i="2"/>
  <c r="AO304" i="2"/>
  <c r="AT304" i="2"/>
  <c r="AX304" i="2" s="1"/>
  <c r="AD304" i="2"/>
  <c r="BS303" i="2"/>
  <c r="BP304" i="2"/>
  <c r="BO304" i="2"/>
  <c r="BQ304" i="2"/>
  <c r="CL304" i="2" l="1"/>
  <c r="CK304" i="2"/>
  <c r="CJ304" i="2"/>
  <c r="Y304" i="2"/>
  <c r="AS304" i="2"/>
  <c r="BX304" i="2"/>
  <c r="BW303" i="2"/>
  <c r="CH303" i="2" s="1"/>
  <c r="K304" i="2"/>
  <c r="P304" i="2" s="1"/>
  <c r="BI304" i="2"/>
  <c r="AI304" i="2"/>
  <c r="BH304" i="2"/>
  <c r="F305" i="2"/>
  <c r="AN304" i="2"/>
  <c r="CC304" i="2"/>
  <c r="CG304" i="2" s="1"/>
  <c r="BN304" i="2"/>
  <c r="CI304" i="2" l="1"/>
  <c r="CM304" i="2" s="1"/>
  <c r="AA305" i="2"/>
  <c r="AB305" i="2"/>
  <c r="Z305" i="2"/>
  <c r="AC305" i="2"/>
  <c r="AQ305" i="2"/>
  <c r="AP305" i="2"/>
  <c r="AH305" i="2"/>
  <c r="BV304" i="2"/>
  <c r="N305" i="2" s="1"/>
  <c r="BB305" i="2"/>
  <c r="AM305" i="2"/>
  <c r="BG305" i="2"/>
  <c r="I306" i="2" s="1"/>
  <c r="AW305" i="2"/>
  <c r="X305" i="2"/>
  <c r="AR305" i="2"/>
  <c r="AK305" i="2"/>
  <c r="BT304" i="2"/>
  <c r="L305" i="2" s="1"/>
  <c r="BE305" i="2"/>
  <c r="G306" i="2" s="1"/>
  <c r="AU305" i="2"/>
  <c r="AF305" i="2"/>
  <c r="AZ305" i="2"/>
  <c r="V305" i="2"/>
  <c r="BU304" i="2"/>
  <c r="M305" i="2" s="1"/>
  <c r="AL305" i="2"/>
  <c r="BA305" i="2"/>
  <c r="BF305" i="2"/>
  <c r="H306" i="2" s="1"/>
  <c r="AV305" i="2"/>
  <c r="AG305" i="2"/>
  <c r="W305" i="2"/>
  <c r="J305" i="2"/>
  <c r="BM304" i="2"/>
  <c r="BR304" i="2" s="1"/>
  <c r="O304" i="2"/>
  <c r="S305" i="2" l="1"/>
  <c r="R305" i="2"/>
  <c r="Q305" i="2"/>
  <c r="CF305" i="2"/>
  <c r="CA305" i="2"/>
  <c r="BL305" i="2"/>
  <c r="CD305" i="2"/>
  <c r="BJ305" i="2"/>
  <c r="BY305" i="2"/>
  <c r="BZ305" i="2"/>
  <c r="CE305" i="2"/>
  <c r="BK305" i="2"/>
  <c r="T304" i="2"/>
  <c r="BD305" i="2"/>
  <c r="AY305" i="2"/>
  <c r="BC305" i="2" s="1"/>
  <c r="AJ305" i="2"/>
  <c r="AT305" i="2"/>
  <c r="AX305" i="2" s="1"/>
  <c r="AO305" i="2"/>
  <c r="AE305" i="2"/>
  <c r="U305" i="2"/>
  <c r="Y305" i="2" s="1"/>
  <c r="AD305" i="2"/>
  <c r="BS304" i="2"/>
  <c r="BQ305" i="2"/>
  <c r="BO305" i="2"/>
  <c r="BP305" i="2"/>
  <c r="CK305" i="2" l="1"/>
  <c r="CL305" i="2"/>
  <c r="CJ305" i="2"/>
  <c r="AN305" i="2"/>
  <c r="CC305" i="2"/>
  <c r="CG305" i="2" s="1"/>
  <c r="BI305" i="2"/>
  <c r="AI305" i="2"/>
  <c r="BW304" i="2"/>
  <c r="CH304" i="2" s="1"/>
  <c r="K305" i="2"/>
  <c r="P305" i="2" s="1"/>
  <c r="AS305" i="2"/>
  <c r="BX305" i="2"/>
  <c r="BH305" i="2"/>
  <c r="F306" i="2"/>
  <c r="BN305" i="2"/>
  <c r="CI305" i="2" l="1"/>
  <c r="CM305" i="2" s="1"/>
  <c r="AA306" i="2"/>
  <c r="Z306" i="2"/>
  <c r="AB306" i="2"/>
  <c r="AC306" i="2"/>
  <c r="AM306" i="2"/>
  <c r="X306" i="2"/>
  <c r="BV305" i="2"/>
  <c r="N306" i="2" s="1"/>
  <c r="BB306" i="2"/>
  <c r="AR306" i="2"/>
  <c r="AH306" i="2"/>
  <c r="AW306" i="2"/>
  <c r="BG306" i="2"/>
  <c r="I307" i="2" s="1"/>
  <c r="BM305" i="2"/>
  <c r="BR305" i="2" s="1"/>
  <c r="AQ306" i="2"/>
  <c r="BF306" i="2"/>
  <c r="H307" i="2" s="1"/>
  <c r="W306" i="2"/>
  <c r="AG306" i="2"/>
  <c r="BA306" i="2"/>
  <c r="AL306" i="2"/>
  <c r="AV306" i="2"/>
  <c r="BU305" i="2"/>
  <c r="AZ306" i="2"/>
  <c r="AU306" i="2"/>
  <c r="V306" i="2"/>
  <c r="AK306" i="2"/>
  <c r="BE306" i="2"/>
  <c r="G307" i="2" s="1"/>
  <c r="AF306" i="2"/>
  <c r="AP306" i="2"/>
  <c r="BT305" i="2"/>
  <c r="L306" i="2" s="1"/>
  <c r="J306" i="2"/>
  <c r="O305" i="2"/>
  <c r="S306" i="2" l="1"/>
  <c r="Q306" i="2"/>
  <c r="CF306" i="2"/>
  <c r="BL306" i="2"/>
  <c r="BJ306" i="2"/>
  <c r="BY306" i="2"/>
  <c r="CA306" i="2"/>
  <c r="BK306" i="2"/>
  <c r="CE306" i="2"/>
  <c r="T305" i="2"/>
  <c r="AD306" i="2"/>
  <c r="AT306" i="2"/>
  <c r="AX306" i="2" s="1"/>
  <c r="U306" i="2"/>
  <c r="Y306" i="2" s="1"/>
  <c r="AO306" i="2"/>
  <c r="AJ306" i="2"/>
  <c r="BD306" i="2"/>
  <c r="AE306" i="2"/>
  <c r="AY306" i="2"/>
  <c r="BC306" i="2" s="1"/>
  <c r="BS305" i="2"/>
  <c r="CD306" i="2"/>
  <c r="M306" i="2"/>
  <c r="R306" i="2" s="1"/>
  <c r="BZ306" i="2"/>
  <c r="BP306" i="2"/>
  <c r="BQ306" i="2"/>
  <c r="BO306" i="2"/>
  <c r="CK306" i="2" l="1"/>
  <c r="CJ306" i="2"/>
  <c r="CL306" i="2"/>
  <c r="K306" i="2"/>
  <c r="P306" i="2" s="1"/>
  <c r="BW305" i="2"/>
  <c r="CH305" i="2" s="1"/>
  <c r="AS306" i="2"/>
  <c r="BX306" i="2"/>
  <c r="BI306" i="2"/>
  <c r="AI306" i="2"/>
  <c r="BH306" i="2"/>
  <c r="F307" i="2"/>
  <c r="AN306" i="2"/>
  <c r="CC306" i="2"/>
  <c r="CG306" i="2" s="1"/>
  <c r="BN306" i="2"/>
  <c r="CI306" i="2" l="1"/>
  <c r="CM306" i="2" s="1"/>
  <c r="Z307" i="2"/>
  <c r="AA307" i="2"/>
  <c r="AC307" i="2"/>
  <c r="AB307" i="2"/>
  <c r="BF307" i="2"/>
  <c r="H308" i="2" s="1"/>
  <c r="V307" i="2"/>
  <c r="AF307" i="2"/>
  <c r="BT306" i="2"/>
  <c r="L307" i="2" s="1"/>
  <c r="BA307" i="2"/>
  <c r="BE307" i="2"/>
  <c r="G308" i="2" s="1"/>
  <c r="AQ307" i="2"/>
  <c r="AU307" i="2"/>
  <c r="AP307" i="2"/>
  <c r="AG307" i="2"/>
  <c r="AK307" i="2"/>
  <c r="AV307" i="2"/>
  <c r="W307" i="2"/>
  <c r="AZ307" i="2"/>
  <c r="BU306" i="2"/>
  <c r="M307" i="2" s="1"/>
  <c r="AL307" i="2"/>
  <c r="AW307" i="2"/>
  <c r="AM307" i="2"/>
  <c r="BB307" i="2"/>
  <c r="BG307" i="2"/>
  <c r="I308" i="2" s="1"/>
  <c r="X307" i="2"/>
  <c r="AR307" i="2"/>
  <c r="AH307" i="2"/>
  <c r="BV306" i="2"/>
  <c r="J307" i="2"/>
  <c r="BM306" i="2"/>
  <c r="BR306" i="2" s="1"/>
  <c r="O306" i="2"/>
  <c r="R307" i="2" l="1"/>
  <c r="Q307" i="2"/>
  <c r="BZ307" i="2"/>
  <c r="BJ307" i="2"/>
  <c r="CD307" i="2"/>
  <c r="CE307" i="2"/>
  <c r="BK307" i="2"/>
  <c r="BY307" i="2"/>
  <c r="BL307" i="2"/>
  <c r="CA307" i="2"/>
  <c r="T306" i="2"/>
  <c r="AT307" i="2"/>
  <c r="AX307" i="2" s="1"/>
  <c r="BD307" i="2"/>
  <c r="AE307" i="2"/>
  <c r="AY307" i="2"/>
  <c r="BC307" i="2" s="1"/>
  <c r="U307" i="2"/>
  <c r="Y307" i="2" s="1"/>
  <c r="AO307" i="2"/>
  <c r="AJ307" i="2"/>
  <c r="AD307" i="2"/>
  <c r="BS306" i="2"/>
  <c r="CF307" i="2"/>
  <c r="N307" i="2"/>
  <c r="S307" i="2" s="1"/>
  <c r="BQ307" i="2"/>
  <c r="BP307" i="2"/>
  <c r="BO307" i="2"/>
  <c r="CJ307" i="2" l="1"/>
  <c r="CK307" i="2"/>
  <c r="CL307" i="2"/>
  <c r="AS307" i="2"/>
  <c r="BX307" i="2"/>
  <c r="BH307" i="2"/>
  <c r="F308" i="2"/>
  <c r="BW306" i="2"/>
  <c r="CH306" i="2" s="1"/>
  <c r="K307" i="2"/>
  <c r="P307" i="2" s="1"/>
  <c r="AN307" i="2"/>
  <c r="CC307" i="2"/>
  <c r="CG307" i="2" s="1"/>
  <c r="AI307" i="2"/>
  <c r="BI307" i="2"/>
  <c r="BN307" i="2"/>
  <c r="CI307" i="2" l="1"/>
  <c r="CM307" i="2" s="1"/>
  <c r="Z308" i="2"/>
  <c r="AB308" i="2"/>
  <c r="AC308" i="2"/>
  <c r="AA308" i="2"/>
  <c r="BV307" i="2"/>
  <c r="N308" i="2" s="1"/>
  <c r="BE308" i="2"/>
  <c r="G309" i="2" s="1"/>
  <c r="AK308" i="2"/>
  <c r="BT307" i="2"/>
  <c r="L308" i="2" s="1"/>
  <c r="AU308" i="2"/>
  <c r="AP308" i="2"/>
  <c r="AZ308" i="2"/>
  <c r="V308" i="2"/>
  <c r="AF308" i="2"/>
  <c r="AR308" i="2"/>
  <c r="AH308" i="2"/>
  <c r="BG308" i="2"/>
  <c r="I309" i="2" s="1"/>
  <c r="BB308" i="2"/>
  <c r="AM308" i="2"/>
  <c r="X308" i="2"/>
  <c r="AW308" i="2"/>
  <c r="BA308" i="2"/>
  <c r="AL308" i="2"/>
  <c r="BU307" i="2"/>
  <c r="M308" i="2" s="1"/>
  <c r="BF308" i="2"/>
  <c r="H309" i="2" s="1"/>
  <c r="W308" i="2"/>
  <c r="AG308" i="2"/>
  <c r="AV308" i="2"/>
  <c r="AQ308" i="2"/>
  <c r="BM307" i="2"/>
  <c r="BR307" i="2" s="1"/>
  <c r="O307" i="2"/>
  <c r="J308" i="2"/>
  <c r="S308" i="2" l="1"/>
  <c r="R308" i="2"/>
  <c r="Q308" i="2"/>
  <c r="CD308" i="2"/>
  <c r="BL308" i="2"/>
  <c r="BJ308" i="2"/>
  <c r="BY308" i="2"/>
  <c r="CA308" i="2"/>
  <c r="CF308" i="2"/>
  <c r="CE308" i="2"/>
  <c r="BK308" i="2"/>
  <c r="BZ308" i="2"/>
  <c r="T307" i="2"/>
  <c r="AE308" i="2"/>
  <c r="U308" i="2"/>
  <c r="Y308" i="2" s="1"/>
  <c r="AT308" i="2"/>
  <c r="AX308" i="2" s="1"/>
  <c r="AY308" i="2"/>
  <c r="BC308" i="2" s="1"/>
  <c r="AO308" i="2"/>
  <c r="BD308" i="2"/>
  <c r="AJ308" i="2"/>
  <c r="BS307" i="2"/>
  <c r="BO308" i="2"/>
  <c r="BQ308" i="2"/>
  <c r="BP308" i="2"/>
  <c r="CK308" i="2" l="1"/>
  <c r="CL308" i="2"/>
  <c r="CJ308" i="2"/>
  <c r="AC309" i="2"/>
  <c r="BH308" i="2"/>
  <c r="F309" i="2"/>
  <c r="K308" i="2"/>
  <c r="P308" i="2" s="1"/>
  <c r="BW307" i="2"/>
  <c r="CH307" i="2" s="1"/>
  <c r="AS308" i="2"/>
  <c r="BX308" i="2"/>
  <c r="BI308" i="2"/>
  <c r="AI308" i="2"/>
  <c r="AD308" i="2"/>
  <c r="AN308" i="2"/>
  <c r="CC308" i="2"/>
  <c r="CG308" i="2" s="1"/>
  <c r="BN308" i="2"/>
  <c r="CI308" i="2" l="1"/>
  <c r="CM308" i="2" s="1"/>
  <c r="BT308" i="2"/>
  <c r="L309" i="2" s="1"/>
  <c r="AB309" i="2"/>
  <c r="Z309" i="2"/>
  <c r="X309" i="2"/>
  <c r="AH309" i="2"/>
  <c r="AR309" i="2"/>
  <c r="BB309" i="2"/>
  <c r="BG309" i="2"/>
  <c r="I310" i="2" s="1"/>
  <c r="AM309" i="2"/>
  <c r="AW309" i="2"/>
  <c r="BV308" i="2"/>
  <c r="BM308" i="2"/>
  <c r="BR308" i="2" s="1"/>
  <c r="BF309" i="2"/>
  <c r="H310" i="2" s="1"/>
  <c r="AQ309" i="2"/>
  <c r="BA309" i="2"/>
  <c r="AL309" i="2"/>
  <c r="AG309" i="2"/>
  <c r="AV309" i="2"/>
  <c r="W309" i="2"/>
  <c r="BU308" i="2"/>
  <c r="O308" i="2"/>
  <c r="J309" i="2"/>
  <c r="AU309" i="2" l="1"/>
  <c r="AP309" i="2"/>
  <c r="V309" i="2"/>
  <c r="AF309" i="2"/>
  <c r="AZ309" i="2"/>
  <c r="AK309" i="2"/>
  <c r="AA309" i="2"/>
  <c r="Q309" i="2" s="1"/>
  <c r="BE309" i="2"/>
  <c r="G310" i="2" s="1"/>
  <c r="CF309" i="2"/>
  <c r="BZ309" i="2"/>
  <c r="T308" i="2"/>
  <c r="BD309" i="2"/>
  <c r="AY309" i="2"/>
  <c r="U309" i="2"/>
  <c r="AJ309" i="2"/>
  <c r="AO309" i="2"/>
  <c r="AE309" i="2"/>
  <c r="AT309" i="2"/>
  <c r="BS308" i="2"/>
  <c r="CE309" i="2"/>
  <c r="CA309" i="2"/>
  <c r="BL309" i="2"/>
  <c r="M309" i="2"/>
  <c r="BK309" i="2"/>
  <c r="N309" i="2"/>
  <c r="BP309" i="2"/>
  <c r="BQ309" i="2"/>
  <c r="R309" i="2" l="1"/>
  <c r="S309" i="2"/>
  <c r="CK309" i="2"/>
  <c r="CL309" i="2"/>
  <c r="AX309" i="2"/>
  <c r="AD309" i="2"/>
  <c r="Y309" i="2"/>
  <c r="BJ309" i="2"/>
  <c r="BC309" i="2"/>
  <c r="CD309" i="2"/>
  <c r="BY309" i="2"/>
  <c r="AI309" i="2"/>
  <c r="BI309" i="2"/>
  <c r="BW308" i="2"/>
  <c r="CH308" i="2" s="1"/>
  <c r="K309" i="2"/>
  <c r="P309" i="2" s="1"/>
  <c r="AS309" i="2"/>
  <c r="BX309" i="2"/>
  <c r="BH309" i="2"/>
  <c r="F310" i="2"/>
  <c r="AN309" i="2"/>
  <c r="CC309" i="2"/>
  <c r="BN309" i="2"/>
  <c r="BO309" i="2"/>
  <c r="CG309" i="2" l="1"/>
  <c r="CI309" i="2"/>
  <c r="CJ309" i="2"/>
  <c r="AA310" i="2"/>
  <c r="AB310" i="2"/>
  <c r="Z310" i="2"/>
  <c r="AC310" i="2"/>
  <c r="BV309" i="2"/>
  <c r="N310" i="2" s="1"/>
  <c r="BU309" i="2"/>
  <c r="M310" i="2" s="1"/>
  <c r="W310" i="2"/>
  <c r="AQ310" i="2"/>
  <c r="AV310" i="2"/>
  <c r="BA310" i="2"/>
  <c r="AG310" i="2"/>
  <c r="BF310" i="2"/>
  <c r="H311" i="2" s="1"/>
  <c r="AL310" i="2"/>
  <c r="AZ310" i="2"/>
  <c r="BE310" i="2"/>
  <c r="G311" i="2" s="1"/>
  <c r="X310" i="2"/>
  <c r="AW310" i="2"/>
  <c r="AH310" i="2"/>
  <c r="BG310" i="2"/>
  <c r="I311" i="2" s="1"/>
  <c r="AM310" i="2"/>
  <c r="AR310" i="2"/>
  <c r="BB310" i="2"/>
  <c r="BM309" i="2"/>
  <c r="BR309" i="2" s="1"/>
  <c r="J310" i="2"/>
  <c r="O309" i="2"/>
  <c r="S310" i="2" l="1"/>
  <c r="R310" i="2"/>
  <c r="CM309" i="2"/>
  <c r="AU310" i="2"/>
  <c r="V310" i="2"/>
  <c r="AK310" i="2"/>
  <c r="BT309" i="2"/>
  <c r="L310" i="2" s="1"/>
  <c r="Q310" i="2" s="1"/>
  <c r="AF310" i="2"/>
  <c r="AP310" i="2"/>
  <c r="BY310" i="2" s="1"/>
  <c r="BZ310" i="2"/>
  <c r="CE310" i="2"/>
  <c r="BK310" i="2"/>
  <c r="BL310" i="2"/>
  <c r="CF310" i="2"/>
  <c r="CA310" i="2"/>
  <c r="T309" i="2"/>
  <c r="AE310" i="2"/>
  <c r="AJ310" i="2"/>
  <c r="U310" i="2"/>
  <c r="BD310" i="2"/>
  <c r="AO310" i="2"/>
  <c r="AY310" i="2"/>
  <c r="BC310" i="2" s="1"/>
  <c r="AT310" i="2"/>
  <c r="BS309" i="2"/>
  <c r="BQ310" i="2"/>
  <c r="BP310" i="2"/>
  <c r="CL310" i="2" l="1"/>
  <c r="CK310" i="2"/>
  <c r="BJ310" i="2"/>
  <c r="AX310" i="2"/>
  <c r="Y310" i="2"/>
  <c r="CD310" i="2"/>
  <c r="AC311" i="2"/>
  <c r="BX310" i="2"/>
  <c r="AS310" i="2"/>
  <c r="AN310" i="2"/>
  <c r="CC310" i="2"/>
  <c r="BW309" i="2"/>
  <c r="CH309" i="2" s="1"/>
  <c r="K310" i="2"/>
  <c r="P310" i="2" s="1"/>
  <c r="BH310" i="2"/>
  <c r="F311" i="2"/>
  <c r="BI310" i="2"/>
  <c r="AI310" i="2"/>
  <c r="AD310" i="2"/>
  <c r="BO310" i="2"/>
  <c r="BN310" i="2"/>
  <c r="CG310" i="2" l="1"/>
  <c r="CJ310" i="2"/>
  <c r="CI310" i="2"/>
  <c r="Z311" i="2"/>
  <c r="AB311" i="2"/>
  <c r="AA311" i="2"/>
  <c r="AZ311" i="2"/>
  <c r="BT310" i="2"/>
  <c r="L311" i="2" s="1"/>
  <c r="AF311" i="2"/>
  <c r="V311" i="2"/>
  <c r="AK311" i="2"/>
  <c r="AU311" i="2"/>
  <c r="BE311" i="2"/>
  <c r="G312" i="2" s="1"/>
  <c r="AP311" i="2"/>
  <c r="O310" i="2"/>
  <c r="BA311" i="2"/>
  <c r="AV311" i="2"/>
  <c r="AG311" i="2"/>
  <c r="W311" i="2"/>
  <c r="BF311" i="2"/>
  <c r="H312" i="2" s="1"/>
  <c r="AQ311" i="2"/>
  <c r="AL311" i="2"/>
  <c r="BU310" i="2"/>
  <c r="BM310" i="2"/>
  <c r="BR310" i="2" s="1"/>
  <c r="J311" i="2"/>
  <c r="BB311" i="2"/>
  <c r="AM311" i="2"/>
  <c r="BG311" i="2"/>
  <c r="I312" i="2" s="1"/>
  <c r="AH311" i="2"/>
  <c r="AW311" i="2"/>
  <c r="AR311" i="2"/>
  <c r="X311" i="2"/>
  <c r="BV310" i="2"/>
  <c r="Q311" i="2" l="1"/>
  <c r="CM310" i="2"/>
  <c r="CA311" i="2"/>
  <c r="BJ311" i="2"/>
  <c r="BY311" i="2"/>
  <c r="CD311" i="2"/>
  <c r="BZ311" i="2"/>
  <c r="BK311" i="2"/>
  <c r="BL311" i="2"/>
  <c r="M311" i="2"/>
  <c r="R311" i="2" s="1"/>
  <c r="CE311" i="2"/>
  <c r="N311" i="2"/>
  <c r="S311" i="2" s="1"/>
  <c r="CF311" i="2"/>
  <c r="T310" i="2"/>
  <c r="AT311" i="2"/>
  <c r="AX311" i="2" s="1"/>
  <c r="AY311" i="2"/>
  <c r="BC311" i="2" s="1"/>
  <c r="AE311" i="2"/>
  <c r="AD311" i="2"/>
  <c r="BD311" i="2"/>
  <c r="U311" i="2"/>
  <c r="Y311" i="2" s="1"/>
  <c r="AO311" i="2"/>
  <c r="AJ311" i="2"/>
  <c r="BS310" i="2"/>
  <c r="BQ311" i="2"/>
  <c r="BO311" i="2"/>
  <c r="BP311" i="2"/>
  <c r="CL311" i="2" l="1"/>
  <c r="CK311" i="2"/>
  <c r="CJ311" i="2"/>
  <c r="AN311" i="2"/>
  <c r="CC311" i="2"/>
  <c r="CG311" i="2" s="1"/>
  <c r="AS311" i="2"/>
  <c r="BX311" i="2"/>
  <c r="BI311" i="2"/>
  <c r="AI311" i="2"/>
  <c r="BW310" i="2"/>
  <c r="CH310" i="2" s="1"/>
  <c r="K311" i="2"/>
  <c r="P311" i="2" s="1"/>
  <c r="BH311" i="2"/>
  <c r="F312" i="2"/>
  <c r="BN311" i="2"/>
  <c r="CI311" i="2" l="1"/>
  <c r="CM311" i="2" s="1"/>
  <c r="AA312" i="2"/>
  <c r="Z312" i="2"/>
  <c r="AC312" i="2"/>
  <c r="AB312" i="2"/>
  <c r="BG312" i="2"/>
  <c r="I313" i="2" s="1"/>
  <c r="AW312" i="2"/>
  <c r="AR312" i="2"/>
  <c r="BB312" i="2"/>
  <c r="X312" i="2"/>
  <c r="AH312" i="2"/>
  <c r="AM312" i="2"/>
  <c r="BV311" i="2"/>
  <c r="J312" i="2"/>
  <c r="AV312" i="2"/>
  <c r="BF312" i="2"/>
  <c r="H313" i="2" s="1"/>
  <c r="AG312" i="2"/>
  <c r="BA312" i="2"/>
  <c r="W312" i="2"/>
  <c r="AQ312" i="2"/>
  <c r="AL312" i="2"/>
  <c r="BU311" i="2"/>
  <c r="BM311" i="2"/>
  <c r="BR311" i="2" s="1"/>
  <c r="O311" i="2"/>
  <c r="AK312" i="2"/>
  <c r="AU312" i="2"/>
  <c r="AP312" i="2"/>
  <c r="BE312" i="2"/>
  <c r="G313" i="2" s="1"/>
  <c r="V312" i="2"/>
  <c r="AF312" i="2"/>
  <c r="AZ312" i="2"/>
  <c r="BT311" i="2"/>
  <c r="CF312" i="2" l="1"/>
  <c r="BJ312" i="2"/>
  <c r="BZ312" i="2"/>
  <c r="BL312" i="2"/>
  <c r="CE312" i="2"/>
  <c r="CA312" i="2"/>
  <c r="L312" i="2"/>
  <c r="Q312" i="2" s="1"/>
  <c r="CD312" i="2"/>
  <c r="BK312" i="2"/>
  <c r="BY312" i="2"/>
  <c r="T311" i="2"/>
  <c r="AD312" i="2"/>
  <c r="AO312" i="2"/>
  <c r="AE312" i="2"/>
  <c r="AJ312" i="2"/>
  <c r="AT312" i="2"/>
  <c r="AX312" i="2" s="1"/>
  <c r="U312" i="2"/>
  <c r="Y312" i="2" s="1"/>
  <c r="AY312" i="2"/>
  <c r="BC312" i="2" s="1"/>
  <c r="BD312" i="2"/>
  <c r="BS311" i="2"/>
  <c r="M312" i="2"/>
  <c r="R312" i="2" s="1"/>
  <c r="N312" i="2"/>
  <c r="S312" i="2" s="1"/>
  <c r="BQ312" i="2"/>
  <c r="BO312" i="2"/>
  <c r="BP312" i="2"/>
  <c r="CL312" i="2" l="1"/>
  <c r="CJ312" i="2"/>
  <c r="CK312" i="2"/>
  <c r="AS312" i="2"/>
  <c r="BX312" i="2"/>
  <c r="BW311" i="2"/>
  <c r="CH311" i="2" s="1"/>
  <c r="K312" i="2"/>
  <c r="P312" i="2" s="1"/>
  <c r="BH312" i="2"/>
  <c r="F313" i="2"/>
  <c r="AN312" i="2"/>
  <c r="CC312" i="2"/>
  <c r="CG312" i="2" s="1"/>
  <c r="BI312" i="2"/>
  <c r="AI312" i="2"/>
  <c r="BN312" i="2"/>
  <c r="CI312" i="2" l="1"/>
  <c r="CM312" i="2" s="1"/>
  <c r="AA313" i="2"/>
  <c r="Z313" i="2"/>
  <c r="AC313" i="2"/>
  <c r="AB313" i="2"/>
  <c r="BF313" i="2"/>
  <c r="H314" i="2" s="1"/>
  <c r="BV312" i="2"/>
  <c r="N313" i="2" s="1"/>
  <c r="BU312" i="2"/>
  <c r="M313" i="2" s="1"/>
  <c r="AM313" i="2"/>
  <c r="AR313" i="2"/>
  <c r="BG313" i="2"/>
  <c r="I314" i="2" s="1"/>
  <c r="BB313" i="2"/>
  <c r="AW313" i="2"/>
  <c r="X313" i="2"/>
  <c r="AH313" i="2"/>
  <c r="AV313" i="2"/>
  <c r="AG313" i="2"/>
  <c r="AQ313" i="2"/>
  <c r="W313" i="2"/>
  <c r="BA313" i="2"/>
  <c r="AL313" i="2"/>
  <c r="O312" i="2"/>
  <c r="BM312" i="2"/>
  <c r="BR312" i="2" s="1"/>
  <c r="J313" i="2"/>
  <c r="AP313" i="2"/>
  <c r="V313" i="2"/>
  <c r="BE313" i="2"/>
  <c r="G314" i="2" s="1"/>
  <c r="AF313" i="2"/>
  <c r="AK313" i="2"/>
  <c r="AZ313" i="2"/>
  <c r="AU313" i="2"/>
  <c r="BT312" i="2"/>
  <c r="S313" i="2" l="1"/>
  <c r="R313" i="2"/>
  <c r="CF313" i="2"/>
  <c r="BK313" i="2"/>
  <c r="CE313" i="2"/>
  <c r="CA313" i="2"/>
  <c r="BL313" i="2"/>
  <c r="BZ313" i="2"/>
  <c r="CD313" i="2"/>
  <c r="BJ313" i="2"/>
  <c r="T312" i="2"/>
  <c r="AO313" i="2"/>
  <c r="AJ313" i="2"/>
  <c r="AY313" i="2"/>
  <c r="BC313" i="2" s="1"/>
  <c r="AT313" i="2"/>
  <c r="AX313" i="2" s="1"/>
  <c r="U313" i="2"/>
  <c r="Y313" i="2" s="1"/>
  <c r="AE313" i="2"/>
  <c r="BD313" i="2"/>
  <c r="BS312" i="2"/>
  <c r="L313" i="2"/>
  <c r="Q313" i="2" s="1"/>
  <c r="BY313" i="2"/>
  <c r="BQ313" i="2"/>
  <c r="BP313" i="2"/>
  <c r="BO313" i="2"/>
  <c r="CK313" i="2" l="1"/>
  <c r="CJ313" i="2"/>
  <c r="CL313" i="2"/>
  <c r="AC314" i="2"/>
  <c r="BH313" i="2"/>
  <c r="F314" i="2"/>
  <c r="BI313" i="2"/>
  <c r="AI313" i="2"/>
  <c r="AN313" i="2"/>
  <c r="CC313" i="2"/>
  <c r="CG313" i="2" s="1"/>
  <c r="AS313" i="2"/>
  <c r="BX313" i="2"/>
  <c r="K313" i="2"/>
  <c r="P313" i="2" s="1"/>
  <c r="BW312" i="2"/>
  <c r="CH312" i="2" s="1"/>
  <c r="AD313" i="2"/>
  <c r="BN313" i="2"/>
  <c r="CI313" i="2" l="1"/>
  <c r="CM313" i="2" s="1"/>
  <c r="AB314" i="2"/>
  <c r="AA314" i="2"/>
  <c r="Z314" i="2"/>
  <c r="BT313" i="2"/>
  <c r="L314" i="2" s="1"/>
  <c r="BA314" i="2"/>
  <c r="AU314" i="2"/>
  <c r="AV314" i="2"/>
  <c r="AQ314" i="2"/>
  <c r="AF314" i="2"/>
  <c r="BU313" i="2"/>
  <c r="M314" i="2" s="1"/>
  <c r="BF314" i="2"/>
  <c r="H315" i="2" s="1"/>
  <c r="W314" i="2"/>
  <c r="AL314" i="2"/>
  <c r="AG314" i="2"/>
  <c r="AP314" i="2"/>
  <c r="BE314" i="2"/>
  <c r="G315" i="2" s="1"/>
  <c r="AZ314" i="2"/>
  <c r="AK314" i="2"/>
  <c r="V314" i="2"/>
  <c r="BG314" i="2"/>
  <c r="I315" i="2" s="1"/>
  <c r="AM314" i="2"/>
  <c r="AR314" i="2"/>
  <c r="AH314" i="2"/>
  <c r="AW314" i="2"/>
  <c r="BB314" i="2"/>
  <c r="X314" i="2"/>
  <c r="BV313" i="2"/>
  <c r="O313" i="2"/>
  <c r="J314" i="2"/>
  <c r="BM313" i="2"/>
  <c r="BR313" i="2" s="1"/>
  <c r="R314" i="2" l="1"/>
  <c r="Q314" i="2"/>
  <c r="BK314" i="2"/>
  <c r="CE314" i="2"/>
  <c r="BJ314" i="2"/>
  <c r="BY314" i="2"/>
  <c r="BZ314" i="2"/>
  <c r="CD314" i="2"/>
  <c r="T313" i="2"/>
  <c r="AE314" i="2"/>
  <c r="AT314" i="2"/>
  <c r="AX314" i="2" s="1"/>
  <c r="AJ314" i="2"/>
  <c r="BD314" i="2"/>
  <c r="AO314" i="2"/>
  <c r="U314" i="2"/>
  <c r="Y314" i="2" s="1"/>
  <c r="AY314" i="2"/>
  <c r="BC314" i="2" s="1"/>
  <c r="BS313" i="2"/>
  <c r="CF314" i="2"/>
  <c r="N314" i="2"/>
  <c r="S314" i="2" s="1"/>
  <c r="BL314" i="2"/>
  <c r="CA314" i="2"/>
  <c r="BP314" i="2"/>
  <c r="BO314" i="2"/>
  <c r="BQ314" i="2"/>
  <c r="CL314" i="2" l="1"/>
  <c r="CJ314" i="2"/>
  <c r="CK314" i="2"/>
  <c r="BW313" i="2"/>
  <c r="CH313" i="2" s="1"/>
  <c r="K314" i="2"/>
  <c r="P314" i="2" s="1"/>
  <c r="BH314" i="2"/>
  <c r="F315" i="2"/>
  <c r="AI314" i="2"/>
  <c r="BI314" i="2"/>
  <c r="AN314" i="2"/>
  <c r="CC314" i="2"/>
  <c r="CG314" i="2" s="1"/>
  <c r="AD314" i="2"/>
  <c r="AS314" i="2"/>
  <c r="BX314" i="2"/>
  <c r="BN314" i="2"/>
  <c r="CI314" i="2" l="1"/>
  <c r="CM314" i="2" s="1"/>
  <c r="AA315" i="2"/>
  <c r="AB315" i="2"/>
  <c r="AC315" i="2"/>
  <c r="Z315" i="2"/>
  <c r="BF315" i="2"/>
  <c r="H316" i="2" s="1"/>
  <c r="AW315" i="2"/>
  <c r="X315" i="2"/>
  <c r="BV314" i="2"/>
  <c r="N315" i="2" s="1"/>
  <c r="BB315" i="2"/>
  <c r="AH315" i="2"/>
  <c r="AM315" i="2"/>
  <c r="AR315" i="2"/>
  <c r="BG315" i="2"/>
  <c r="I316" i="2" s="1"/>
  <c r="W315" i="2"/>
  <c r="AG315" i="2"/>
  <c r="BU314" i="2"/>
  <c r="M315" i="2" s="1"/>
  <c r="AV315" i="2"/>
  <c r="BA315" i="2"/>
  <c r="AL315" i="2"/>
  <c r="AQ315" i="2"/>
  <c r="BM314" i="2"/>
  <c r="BR314" i="2" s="1"/>
  <c r="O314" i="2"/>
  <c r="BE315" i="2"/>
  <c r="G316" i="2" s="1"/>
  <c r="V315" i="2"/>
  <c r="AK315" i="2"/>
  <c r="AF315" i="2"/>
  <c r="AU315" i="2"/>
  <c r="AP315" i="2"/>
  <c r="AZ315" i="2"/>
  <c r="BT314" i="2"/>
  <c r="J315" i="2"/>
  <c r="S315" i="2" l="1"/>
  <c r="R315" i="2"/>
  <c r="BL315" i="2"/>
  <c r="CA315" i="2"/>
  <c r="CF315" i="2"/>
  <c r="BK315" i="2"/>
  <c r="CE315" i="2"/>
  <c r="BZ315" i="2"/>
  <c r="BJ315" i="2"/>
  <c r="CD315" i="2"/>
  <c r="T314" i="2"/>
  <c r="AE315" i="2"/>
  <c r="AD315" i="2"/>
  <c r="AJ315" i="2"/>
  <c r="U315" i="2"/>
  <c r="Y315" i="2" s="1"/>
  <c r="AO315" i="2"/>
  <c r="AT315" i="2"/>
  <c r="AX315" i="2" s="1"/>
  <c r="AY315" i="2"/>
  <c r="BC315" i="2" s="1"/>
  <c r="BD315" i="2"/>
  <c r="BS314" i="2"/>
  <c r="BY315" i="2"/>
  <c r="L315" i="2"/>
  <c r="Q315" i="2" s="1"/>
  <c r="BQ315" i="2"/>
  <c r="BP315" i="2"/>
  <c r="BO315" i="2"/>
  <c r="CL315" i="2" l="1"/>
  <c r="CK315" i="2"/>
  <c r="CJ315" i="2"/>
  <c r="AN315" i="2"/>
  <c r="CC315" i="2"/>
  <c r="CG315" i="2" s="1"/>
  <c r="BW314" i="2"/>
  <c r="CH314" i="2" s="1"/>
  <c r="K315" i="2"/>
  <c r="P315" i="2" s="1"/>
  <c r="BX315" i="2"/>
  <c r="AS315" i="2"/>
  <c r="BI315" i="2"/>
  <c r="AI315" i="2"/>
  <c r="F316" i="2"/>
  <c r="BH315" i="2"/>
  <c r="BN315" i="2"/>
  <c r="CI315" i="2" l="1"/>
  <c r="CM315" i="2" s="1"/>
  <c r="AA316" i="2"/>
  <c r="Z316" i="2"/>
  <c r="AC316" i="2"/>
  <c r="AB316" i="2"/>
  <c r="BB316" i="2"/>
  <c r="BG316" i="2"/>
  <c r="I317" i="2" s="1"/>
  <c r="BV315" i="2"/>
  <c r="N316" i="2" s="1"/>
  <c r="AM316" i="2"/>
  <c r="AR316" i="2"/>
  <c r="AH316" i="2"/>
  <c r="X316" i="2"/>
  <c r="AW316" i="2"/>
  <c r="BM315" i="2"/>
  <c r="BR315" i="2" s="1"/>
  <c r="J316" i="2"/>
  <c r="AV316" i="2"/>
  <c r="W316" i="2"/>
  <c r="AQ316" i="2"/>
  <c r="AL316" i="2"/>
  <c r="AG316" i="2"/>
  <c r="BF316" i="2"/>
  <c r="H317" i="2" s="1"/>
  <c r="BA316" i="2"/>
  <c r="BU315" i="2"/>
  <c r="O315" i="2"/>
  <c r="S316" i="2" l="1"/>
  <c r="AF316" i="2"/>
  <c r="BE316" i="2"/>
  <c r="G317" i="2" s="1"/>
  <c r="BT315" i="2"/>
  <c r="L316" i="2" s="1"/>
  <c r="Q316" i="2" s="1"/>
  <c r="AK316" i="2"/>
  <c r="AP316" i="2"/>
  <c r="AZ316" i="2"/>
  <c r="V316" i="2"/>
  <c r="AU316" i="2"/>
  <c r="CF316" i="2"/>
  <c r="CA316" i="2"/>
  <c r="CE316" i="2"/>
  <c r="BL316" i="2"/>
  <c r="BK316" i="2"/>
  <c r="M316" i="2"/>
  <c r="R316" i="2" s="1"/>
  <c r="T315" i="2"/>
  <c r="AD316" i="2"/>
  <c r="AY316" i="2"/>
  <c r="U316" i="2"/>
  <c r="AJ316" i="2"/>
  <c r="AO316" i="2"/>
  <c r="AE316" i="2"/>
  <c r="AT316" i="2"/>
  <c r="BD316" i="2"/>
  <c r="BS315" i="2"/>
  <c r="BZ316" i="2"/>
  <c r="BP316" i="2"/>
  <c r="BQ316" i="2"/>
  <c r="CK316" i="2" l="1"/>
  <c r="CL316" i="2"/>
  <c r="Y316" i="2"/>
  <c r="BY316" i="2"/>
  <c r="BJ316" i="2"/>
  <c r="CD316" i="2"/>
  <c r="AX316" i="2"/>
  <c r="BC316" i="2"/>
  <c r="BH316" i="2"/>
  <c r="F317" i="2"/>
  <c r="AN316" i="2"/>
  <c r="CC316" i="2"/>
  <c r="BI316" i="2"/>
  <c r="AI316" i="2"/>
  <c r="BW315" i="2"/>
  <c r="CH315" i="2" s="1"/>
  <c r="K316" i="2"/>
  <c r="P316" i="2" s="1"/>
  <c r="AS316" i="2"/>
  <c r="BX316" i="2"/>
  <c r="BN316" i="2"/>
  <c r="BO316" i="2"/>
  <c r="CG316" i="2" l="1"/>
  <c r="CI316" i="2"/>
  <c r="CJ316" i="2"/>
  <c r="AP317" i="2"/>
  <c r="Z317" i="2"/>
  <c r="AC317" i="2"/>
  <c r="AB317" i="2"/>
  <c r="AW317" i="2"/>
  <c r="AR317" i="2"/>
  <c r="AH317" i="2"/>
  <c r="AM317" i="2"/>
  <c r="BG317" i="2"/>
  <c r="I318" i="2" s="1"/>
  <c r="BB317" i="2"/>
  <c r="X317" i="2"/>
  <c r="BV316" i="2"/>
  <c r="O316" i="2"/>
  <c r="BM316" i="2"/>
  <c r="BR316" i="2" s="1"/>
  <c r="W317" i="2"/>
  <c r="AV317" i="2"/>
  <c r="BA317" i="2"/>
  <c r="BF317" i="2"/>
  <c r="H318" i="2" s="1"/>
  <c r="AG317" i="2"/>
  <c r="AQ317" i="2"/>
  <c r="AL317" i="2"/>
  <c r="BU316" i="2"/>
  <c r="J317" i="2"/>
  <c r="AU317" i="2"/>
  <c r="V317" i="2"/>
  <c r="AF317" i="2"/>
  <c r="AK317" i="2"/>
  <c r="CM316" i="2" l="1"/>
  <c r="BE317" i="2"/>
  <c r="G318" i="2" s="1"/>
  <c r="BT316" i="2"/>
  <c r="L317" i="2" s="1"/>
  <c r="AZ317" i="2"/>
  <c r="BJ317" i="2" s="1"/>
  <c r="AA317" i="2"/>
  <c r="AD317" i="2" s="1"/>
  <c r="CF317" i="2"/>
  <c r="CD317" i="2"/>
  <c r="BZ317" i="2"/>
  <c r="BK317" i="2"/>
  <c r="M317" i="2"/>
  <c r="T316" i="2"/>
  <c r="AJ317" i="2"/>
  <c r="AO317" i="2"/>
  <c r="U317" i="2"/>
  <c r="Y317" i="2" s="1"/>
  <c r="BD317" i="2"/>
  <c r="AY317" i="2"/>
  <c r="AT317" i="2"/>
  <c r="AX317" i="2" s="1"/>
  <c r="AE317" i="2"/>
  <c r="BS316" i="2"/>
  <c r="CA317" i="2"/>
  <c r="CE317" i="2"/>
  <c r="N317" i="2"/>
  <c r="BL317" i="2"/>
  <c r="BP317" i="2"/>
  <c r="BQ317" i="2"/>
  <c r="BO317" i="2"/>
  <c r="S317" i="2" l="1"/>
  <c r="R317" i="2"/>
  <c r="Q317" i="2"/>
  <c r="CL317" i="2"/>
  <c r="CK317" i="2"/>
  <c r="CJ317" i="2"/>
  <c r="BC317" i="2"/>
  <c r="BY317" i="2"/>
  <c r="AS317" i="2"/>
  <c r="BX317" i="2"/>
  <c r="BW316" i="2"/>
  <c r="CH316" i="2" s="1"/>
  <c r="K317" i="2"/>
  <c r="P317" i="2" s="1"/>
  <c r="BH317" i="2"/>
  <c r="F318" i="2"/>
  <c r="AN317" i="2"/>
  <c r="CC317" i="2"/>
  <c r="CG317" i="2" s="1"/>
  <c r="BI317" i="2"/>
  <c r="AI317" i="2"/>
  <c r="BN317" i="2"/>
  <c r="CI317" i="2" l="1"/>
  <c r="CM317" i="2" s="1"/>
  <c r="AA318" i="2"/>
  <c r="AB318" i="2"/>
  <c r="Z318" i="2"/>
  <c r="AC318" i="2"/>
  <c r="AW318" i="2"/>
  <c r="BG318" i="2"/>
  <c r="I319" i="2" s="1"/>
  <c r="BV317" i="2"/>
  <c r="N318" i="2" s="1"/>
  <c r="X318" i="2"/>
  <c r="AR318" i="2"/>
  <c r="BB318" i="2"/>
  <c r="AM318" i="2"/>
  <c r="AH318" i="2"/>
  <c r="BF318" i="2"/>
  <c r="H319" i="2" s="1"/>
  <c r="AL318" i="2"/>
  <c r="BA318" i="2"/>
  <c r="AQ318" i="2"/>
  <c r="W318" i="2"/>
  <c r="AG318" i="2"/>
  <c r="AV318" i="2"/>
  <c r="BU317" i="2"/>
  <c r="AP318" i="2"/>
  <c r="V318" i="2"/>
  <c r="BE318" i="2"/>
  <c r="G319" i="2" s="1"/>
  <c r="AK318" i="2"/>
  <c r="O317" i="2"/>
  <c r="BM317" i="2"/>
  <c r="BR317" i="2" s="1"/>
  <c r="J318" i="2"/>
  <c r="S318" i="2" l="1"/>
  <c r="AU318" i="2"/>
  <c r="AZ318" i="2"/>
  <c r="BY318" i="2" s="1"/>
  <c r="BT317" i="2"/>
  <c r="L318" i="2" s="1"/>
  <c r="Q318" i="2" s="1"/>
  <c r="AF318" i="2"/>
  <c r="BL318" i="2"/>
  <c r="CF318" i="2"/>
  <c r="CA318" i="2"/>
  <c r="BK318" i="2"/>
  <c r="BZ318" i="2"/>
  <c r="T317" i="2"/>
  <c r="AJ318" i="2"/>
  <c r="AD318" i="2"/>
  <c r="AT318" i="2"/>
  <c r="AE318" i="2"/>
  <c r="AY318" i="2"/>
  <c r="AO318" i="2"/>
  <c r="BD318" i="2"/>
  <c r="U318" i="2"/>
  <c r="Y318" i="2" s="1"/>
  <c r="BS317" i="2"/>
  <c r="CE318" i="2"/>
  <c r="M318" i="2"/>
  <c r="R318" i="2" s="1"/>
  <c r="BQ318" i="2"/>
  <c r="BP318" i="2"/>
  <c r="CK318" i="2" l="1"/>
  <c r="CL318" i="2"/>
  <c r="BC318" i="2"/>
  <c r="BJ318" i="2"/>
  <c r="CD318" i="2"/>
  <c r="AX318" i="2"/>
  <c r="AS318" i="2"/>
  <c r="BX318" i="2"/>
  <c r="BW317" i="2"/>
  <c r="CH317" i="2" s="1"/>
  <c r="K318" i="2"/>
  <c r="P318" i="2" s="1"/>
  <c r="AN318" i="2"/>
  <c r="CC318" i="2"/>
  <c r="BI318" i="2"/>
  <c r="AI318" i="2"/>
  <c r="BH318" i="2"/>
  <c r="F319" i="2"/>
  <c r="BN318" i="2"/>
  <c r="BO318" i="2"/>
  <c r="CG318" i="2" l="1"/>
  <c r="CJ318" i="2"/>
  <c r="CI318" i="2"/>
  <c r="AK319" i="2"/>
  <c r="Z319" i="2"/>
  <c r="AC319" i="2"/>
  <c r="AB319" i="2"/>
  <c r="BU318" i="2"/>
  <c r="M319" i="2" s="1"/>
  <c r="BB319" i="2"/>
  <c r="BE319" i="2"/>
  <c r="G320" i="2" s="1"/>
  <c r="AG319" i="2"/>
  <c r="AP319" i="2"/>
  <c r="V319" i="2"/>
  <c r="AZ319" i="2"/>
  <c r="BV318" i="2"/>
  <c r="N319" i="2" s="1"/>
  <c r="AR319" i="2"/>
  <c r="X319" i="2"/>
  <c r="AM319" i="2"/>
  <c r="AH319" i="2"/>
  <c r="BG319" i="2"/>
  <c r="I320" i="2" s="1"/>
  <c r="AW319" i="2"/>
  <c r="AV319" i="2"/>
  <c r="AQ319" i="2"/>
  <c r="W319" i="2"/>
  <c r="BA319" i="2"/>
  <c r="BF319" i="2"/>
  <c r="H320" i="2" s="1"/>
  <c r="AL319" i="2"/>
  <c r="J319" i="2"/>
  <c r="BM318" i="2"/>
  <c r="BR318" i="2" s="1"/>
  <c r="O318" i="2"/>
  <c r="CM318" i="2" l="1"/>
  <c r="AF319" i="2"/>
  <c r="AU319" i="2"/>
  <c r="CD319" i="2" s="1"/>
  <c r="BT318" i="2"/>
  <c r="L319" i="2" s="1"/>
  <c r="AA319" i="2"/>
  <c r="R319" i="2" s="1"/>
  <c r="BY319" i="2"/>
  <c r="BL319" i="2"/>
  <c r="CF319" i="2"/>
  <c r="CA319" i="2"/>
  <c r="BK319" i="2"/>
  <c r="CE319" i="2"/>
  <c r="BZ319" i="2"/>
  <c r="T318" i="2"/>
  <c r="AE319" i="2"/>
  <c r="AJ319" i="2"/>
  <c r="BD319" i="2"/>
  <c r="U319" i="2"/>
  <c r="Y319" i="2" s="1"/>
  <c r="AO319" i="2"/>
  <c r="AT319" i="2"/>
  <c r="AY319" i="2"/>
  <c r="BC319" i="2" s="1"/>
  <c r="BS318" i="2"/>
  <c r="BQ319" i="2"/>
  <c r="BP319" i="2"/>
  <c r="S319" i="2" l="1"/>
  <c r="Q319" i="2"/>
  <c r="CK319" i="2"/>
  <c r="CL319" i="2"/>
  <c r="AX319" i="2"/>
  <c r="BJ319" i="2"/>
  <c r="AS319" i="2"/>
  <c r="BX319" i="2"/>
  <c r="AD319" i="2"/>
  <c r="BW318" i="2"/>
  <c r="CH318" i="2" s="1"/>
  <c r="K319" i="2"/>
  <c r="P319" i="2" s="1"/>
  <c r="BI319" i="2"/>
  <c r="AI319" i="2"/>
  <c r="BH319" i="2"/>
  <c r="F320" i="2"/>
  <c r="AN319" i="2"/>
  <c r="CC319" i="2"/>
  <c r="CG319" i="2" s="1"/>
  <c r="BN319" i="2"/>
  <c r="BO319" i="2"/>
  <c r="CI319" i="2" l="1"/>
  <c r="CJ319" i="2"/>
  <c r="AA320" i="2"/>
  <c r="AC320" i="2"/>
  <c r="Z320" i="2"/>
  <c r="AB320" i="2"/>
  <c r="J320" i="2"/>
  <c r="O319" i="2"/>
  <c r="BE320" i="2"/>
  <c r="G321" i="2" s="1"/>
  <c r="V320" i="2"/>
  <c r="AF320" i="2"/>
  <c r="AP320" i="2"/>
  <c r="AZ320" i="2"/>
  <c r="AU320" i="2"/>
  <c r="AK320" i="2"/>
  <c r="BT319" i="2"/>
  <c r="BG320" i="2"/>
  <c r="I321" i="2" s="1"/>
  <c r="BB320" i="2"/>
  <c r="AH320" i="2"/>
  <c r="AW320" i="2"/>
  <c r="X320" i="2"/>
  <c r="AM320" i="2"/>
  <c r="AR320" i="2"/>
  <c r="BV319" i="2"/>
  <c r="BM319" i="2"/>
  <c r="BR319" i="2" s="1"/>
  <c r="AV320" i="2"/>
  <c r="BA320" i="2"/>
  <c r="AG320" i="2"/>
  <c r="W320" i="2"/>
  <c r="AQ320" i="2"/>
  <c r="BF320" i="2"/>
  <c r="H321" i="2" s="1"/>
  <c r="AL320" i="2"/>
  <c r="BU319" i="2"/>
  <c r="CM319" i="2" l="1"/>
  <c r="CA320" i="2"/>
  <c r="CE320" i="2"/>
  <c r="BY320" i="2"/>
  <c r="BL320" i="2"/>
  <c r="BZ320" i="2"/>
  <c r="BK320" i="2"/>
  <c r="M320" i="2"/>
  <c r="R320" i="2" s="1"/>
  <c r="BJ320" i="2"/>
  <c r="T319" i="2"/>
  <c r="AJ320" i="2"/>
  <c r="AD320" i="2"/>
  <c r="AT320" i="2"/>
  <c r="AX320" i="2" s="1"/>
  <c r="U320" i="2"/>
  <c r="Y320" i="2" s="1"/>
  <c r="AO320" i="2"/>
  <c r="BD320" i="2"/>
  <c r="AY320" i="2"/>
  <c r="BC320" i="2" s="1"/>
  <c r="AE320" i="2"/>
  <c r="BS319" i="2"/>
  <c r="N320" i="2"/>
  <c r="S320" i="2" s="1"/>
  <c r="CF320" i="2"/>
  <c r="L320" i="2"/>
  <c r="Q320" i="2" s="1"/>
  <c r="CD320" i="2"/>
  <c r="BO320" i="2"/>
  <c r="BQ320" i="2"/>
  <c r="BP320" i="2"/>
  <c r="CL320" i="2" l="1"/>
  <c r="CJ320" i="2"/>
  <c r="CK320" i="2"/>
  <c r="BH320" i="2"/>
  <c r="F321" i="2"/>
  <c r="BW319" i="2"/>
  <c r="CH319" i="2" s="1"/>
  <c r="K320" i="2"/>
  <c r="P320" i="2" s="1"/>
  <c r="AS320" i="2"/>
  <c r="BX320" i="2"/>
  <c r="AN320" i="2"/>
  <c r="CC320" i="2"/>
  <c r="CG320" i="2" s="1"/>
  <c r="BI320" i="2"/>
  <c r="AI320" i="2"/>
  <c r="BN320" i="2"/>
  <c r="CI320" i="2" l="1"/>
  <c r="CM320" i="2" s="1"/>
  <c r="AA321" i="2"/>
  <c r="AC321" i="2"/>
  <c r="Z321" i="2"/>
  <c r="AB321" i="2"/>
  <c r="AM321" i="2"/>
  <c r="AU321" i="2"/>
  <c r="BB321" i="2"/>
  <c r="AF321" i="2"/>
  <c r="BG321" i="2"/>
  <c r="I322" i="2" s="1"/>
  <c r="BE321" i="2"/>
  <c r="G322" i="2" s="1"/>
  <c r="AW321" i="2"/>
  <c r="BV320" i="2"/>
  <c r="N321" i="2" s="1"/>
  <c r="AR321" i="2"/>
  <c r="AH321" i="2"/>
  <c r="X321" i="2"/>
  <c r="AQ321" i="2"/>
  <c r="AV321" i="2"/>
  <c r="AG321" i="2"/>
  <c r="AL321" i="2"/>
  <c r="BA321" i="2"/>
  <c r="W321" i="2"/>
  <c r="BF321" i="2"/>
  <c r="H322" i="2" s="1"/>
  <c r="BU320" i="2"/>
  <c r="O320" i="2"/>
  <c r="J321" i="2"/>
  <c r="BM320" i="2"/>
  <c r="BR320" i="2" s="1"/>
  <c r="S321" i="2" l="1"/>
  <c r="AP321" i="2"/>
  <c r="AZ321" i="2"/>
  <c r="BJ321" i="2" s="1"/>
  <c r="V321" i="2"/>
  <c r="BT320" i="2"/>
  <c r="L321" i="2" s="1"/>
  <c r="Q321" i="2" s="1"/>
  <c r="AK321" i="2"/>
  <c r="CA321" i="2"/>
  <c r="BL321" i="2"/>
  <c r="CF321" i="2"/>
  <c r="BK321" i="2"/>
  <c r="T320" i="2"/>
  <c r="U321" i="2"/>
  <c r="AT321" i="2"/>
  <c r="AX321" i="2" s="1"/>
  <c r="BD321" i="2"/>
  <c r="AE321" i="2"/>
  <c r="AJ321" i="2"/>
  <c r="AY321" i="2"/>
  <c r="AO321" i="2"/>
  <c r="BS320" i="2"/>
  <c r="BZ321" i="2"/>
  <c r="M321" i="2"/>
  <c r="R321" i="2" s="1"/>
  <c r="CE321" i="2"/>
  <c r="BP321" i="2"/>
  <c r="BQ321" i="2"/>
  <c r="BO321" i="2"/>
  <c r="CL321" i="2" l="1"/>
  <c r="CK321" i="2"/>
  <c r="CJ321" i="2"/>
  <c r="CD321" i="2"/>
  <c r="BC321" i="2"/>
  <c r="BY321" i="2"/>
  <c r="Y321" i="2"/>
  <c r="AS321" i="2"/>
  <c r="BX321" i="2"/>
  <c r="BH321" i="2"/>
  <c r="F322" i="2"/>
  <c r="AN321" i="2"/>
  <c r="CC321" i="2"/>
  <c r="AD321" i="2"/>
  <c r="AA322" i="2" s="1"/>
  <c r="K321" i="2"/>
  <c r="P321" i="2" s="1"/>
  <c r="BW320" i="2"/>
  <c r="CH320" i="2" s="1"/>
  <c r="BI321" i="2"/>
  <c r="AI321" i="2"/>
  <c r="BN321" i="2"/>
  <c r="CG321" i="2" l="1"/>
  <c r="CI321" i="2"/>
  <c r="CM321" i="2" s="1"/>
  <c r="Z322" i="2"/>
  <c r="AC322" i="2"/>
  <c r="AB322" i="2"/>
  <c r="BF322" i="2"/>
  <c r="H323" i="2" s="1"/>
  <c r="BG322" i="2"/>
  <c r="I323" i="2" s="1"/>
  <c r="BU321" i="2"/>
  <c r="M322" i="2" s="1"/>
  <c r="AL322" i="2"/>
  <c r="W322" i="2"/>
  <c r="AQ322" i="2"/>
  <c r="AG322" i="2"/>
  <c r="BA322" i="2"/>
  <c r="AV322" i="2"/>
  <c r="BV321" i="2"/>
  <c r="N322" i="2" s="1"/>
  <c r="AH322" i="2"/>
  <c r="X322" i="2"/>
  <c r="AM322" i="2"/>
  <c r="BB322" i="2"/>
  <c r="AR322" i="2"/>
  <c r="AW322" i="2"/>
  <c r="J322" i="2"/>
  <c r="O321" i="2"/>
  <c r="BM321" i="2"/>
  <c r="BR321" i="2" s="1"/>
  <c r="AK322" i="2"/>
  <c r="BE322" i="2"/>
  <c r="G323" i="2" s="1"/>
  <c r="AU322" i="2"/>
  <c r="V322" i="2"/>
  <c r="AZ322" i="2"/>
  <c r="AF322" i="2"/>
  <c r="AP322" i="2"/>
  <c r="BT321" i="2"/>
  <c r="S322" i="2" l="1"/>
  <c r="R322" i="2"/>
  <c r="CE322" i="2"/>
  <c r="BZ322" i="2"/>
  <c r="BK322" i="2"/>
  <c r="CA322" i="2"/>
  <c r="BL322" i="2"/>
  <c r="CF322" i="2"/>
  <c r="BJ322" i="2"/>
  <c r="BY322" i="2"/>
  <c r="L322" i="2"/>
  <c r="Q322" i="2" s="1"/>
  <c r="CD322" i="2"/>
  <c r="T321" i="2"/>
  <c r="U322" i="2"/>
  <c r="Y322" i="2" s="1"/>
  <c r="AJ322" i="2"/>
  <c r="AO322" i="2"/>
  <c r="AY322" i="2"/>
  <c r="BC322" i="2" s="1"/>
  <c r="AE322" i="2"/>
  <c r="BD322" i="2"/>
  <c r="AT322" i="2"/>
  <c r="AX322" i="2" s="1"/>
  <c r="BS321" i="2"/>
  <c r="BP322" i="2"/>
  <c r="BQ322" i="2"/>
  <c r="BO322" i="2"/>
  <c r="CK322" i="2" l="1"/>
  <c r="CJ322" i="2"/>
  <c r="CL322" i="2"/>
  <c r="AB323" i="2"/>
  <c r="BW321" i="2"/>
  <c r="CH321" i="2" s="1"/>
  <c r="K322" i="2"/>
  <c r="P322" i="2" s="1"/>
  <c r="AS322" i="2"/>
  <c r="BX322" i="2"/>
  <c r="F323" i="2"/>
  <c r="BH322" i="2"/>
  <c r="AD322" i="2"/>
  <c r="BI322" i="2"/>
  <c r="AI322" i="2"/>
  <c r="AN322" i="2"/>
  <c r="CC322" i="2"/>
  <c r="CG322" i="2" s="1"/>
  <c r="BN322" i="2"/>
  <c r="CI322" i="2" l="1"/>
  <c r="CM322" i="2" s="1"/>
  <c r="AA323" i="2"/>
  <c r="AC323" i="2"/>
  <c r="Z323" i="2"/>
  <c r="AU323" i="2"/>
  <c r="AK323" i="2"/>
  <c r="AP323" i="2"/>
  <c r="AF323" i="2"/>
  <c r="V323" i="2"/>
  <c r="AZ323" i="2"/>
  <c r="BE323" i="2"/>
  <c r="G324" i="2" s="1"/>
  <c r="BT322" i="2"/>
  <c r="BM322" i="2"/>
  <c r="BR322" i="2" s="1"/>
  <c r="BB323" i="2"/>
  <c r="AH323" i="2"/>
  <c r="AW323" i="2"/>
  <c r="X323" i="2"/>
  <c r="AR323" i="2"/>
  <c r="AM323" i="2"/>
  <c r="BG323" i="2"/>
  <c r="I324" i="2" s="1"/>
  <c r="BV322" i="2"/>
  <c r="O322" i="2"/>
  <c r="J323" i="2"/>
  <c r="BA323" i="2"/>
  <c r="AG323" i="2"/>
  <c r="AV323" i="2"/>
  <c r="AQ323" i="2"/>
  <c r="BF323" i="2"/>
  <c r="H324" i="2" s="1"/>
  <c r="AL323" i="2"/>
  <c r="W323" i="2"/>
  <c r="BU322" i="2"/>
  <c r="CE323" i="2" l="1"/>
  <c r="CD323" i="2"/>
  <c r="CA323" i="2"/>
  <c r="BK323" i="2"/>
  <c r="N323" i="2"/>
  <c r="S323" i="2" s="1"/>
  <c r="BY323" i="2"/>
  <c r="M323" i="2"/>
  <c r="R323" i="2" s="1"/>
  <c r="BZ323" i="2"/>
  <c r="T322" i="2"/>
  <c r="AE323" i="2"/>
  <c r="AO323" i="2"/>
  <c r="AY323" i="2"/>
  <c r="BC323" i="2" s="1"/>
  <c r="AD323" i="2"/>
  <c r="AT323" i="2"/>
  <c r="AX323" i="2" s="1"/>
  <c r="U323" i="2"/>
  <c r="Y323" i="2" s="1"/>
  <c r="AJ323" i="2"/>
  <c r="BD323" i="2"/>
  <c r="BS322" i="2"/>
  <c r="CF323" i="2"/>
  <c r="BL323" i="2"/>
  <c r="L323" i="2"/>
  <c r="Q323" i="2" s="1"/>
  <c r="BJ323" i="2"/>
  <c r="BO323" i="2"/>
  <c r="BP323" i="2"/>
  <c r="BQ323" i="2"/>
  <c r="CL323" i="2" l="1"/>
  <c r="CJ323" i="2"/>
  <c r="CK323" i="2"/>
  <c r="BH323" i="2"/>
  <c r="F324" i="2"/>
  <c r="AN323" i="2"/>
  <c r="CC323" i="2"/>
  <c r="CG323" i="2" s="1"/>
  <c r="BX323" i="2"/>
  <c r="AS323" i="2"/>
  <c r="BW322" i="2"/>
  <c r="CH322" i="2" s="1"/>
  <c r="K323" i="2"/>
  <c r="P323" i="2" s="1"/>
  <c r="BI323" i="2"/>
  <c r="AI323" i="2"/>
  <c r="BN323" i="2"/>
  <c r="CI323" i="2" l="1"/>
  <c r="CM323" i="2" s="1"/>
  <c r="AA324" i="2"/>
  <c r="Z324" i="2"/>
  <c r="AC324" i="2"/>
  <c r="AB324" i="2"/>
  <c r="V324" i="2"/>
  <c r="AU324" i="2"/>
  <c r="AK324" i="2"/>
  <c r="O323" i="2"/>
  <c r="AH324" i="2"/>
  <c r="AR324" i="2"/>
  <c r="BB324" i="2"/>
  <c r="AW324" i="2"/>
  <c r="AM324" i="2"/>
  <c r="X324" i="2"/>
  <c r="BG324" i="2"/>
  <c r="I325" i="2" s="1"/>
  <c r="BV323" i="2"/>
  <c r="J324" i="2"/>
  <c r="BM323" i="2"/>
  <c r="BR323" i="2" s="1"/>
  <c r="W324" i="2"/>
  <c r="AQ324" i="2"/>
  <c r="AL324" i="2"/>
  <c r="AG324" i="2"/>
  <c r="AV324" i="2"/>
  <c r="BF324" i="2"/>
  <c r="H325" i="2" s="1"/>
  <c r="BA324" i="2"/>
  <c r="BU323" i="2"/>
  <c r="AP324" i="2" l="1"/>
  <c r="CD324" i="2" s="1"/>
  <c r="AZ324" i="2"/>
  <c r="AF324" i="2"/>
  <c r="BE324" i="2"/>
  <c r="G325" i="2" s="1"/>
  <c r="BT323" i="2"/>
  <c r="L324" i="2" s="1"/>
  <c r="Q324" i="2" s="1"/>
  <c r="CF324" i="2"/>
  <c r="BK324" i="2"/>
  <c r="BL324" i="2"/>
  <c r="M324" i="2"/>
  <c r="R324" i="2" s="1"/>
  <c r="N324" i="2"/>
  <c r="S324" i="2" s="1"/>
  <c r="CE324" i="2"/>
  <c r="BZ324" i="2"/>
  <c r="T323" i="2"/>
  <c r="AT324" i="2"/>
  <c r="AX324" i="2" s="1"/>
  <c r="AY324" i="2"/>
  <c r="BD324" i="2"/>
  <c r="U324" i="2"/>
  <c r="Y324" i="2" s="1"/>
  <c r="AJ324" i="2"/>
  <c r="AO324" i="2"/>
  <c r="AE324" i="2"/>
  <c r="BS323" i="2"/>
  <c r="CA324" i="2"/>
  <c r="BQ324" i="2"/>
  <c r="BP324" i="2"/>
  <c r="CL324" i="2" l="1"/>
  <c r="CK324" i="2"/>
  <c r="BC324" i="2"/>
  <c r="BJ324" i="2"/>
  <c r="BY324" i="2"/>
  <c r="AD324" i="2"/>
  <c r="AA325" i="2" s="1"/>
  <c r="K324" i="2"/>
  <c r="P324" i="2" s="1"/>
  <c r="BW323" i="2"/>
  <c r="CH323" i="2" s="1"/>
  <c r="AN324" i="2"/>
  <c r="CC324" i="2"/>
  <c r="CG324" i="2" s="1"/>
  <c r="AI324" i="2"/>
  <c r="BI324" i="2"/>
  <c r="AS324" i="2"/>
  <c r="BX324" i="2"/>
  <c r="BH324" i="2"/>
  <c r="F325" i="2"/>
  <c r="BO324" i="2"/>
  <c r="BN324" i="2"/>
  <c r="CJ324" i="2" l="1"/>
  <c r="CI324" i="2"/>
  <c r="AB325" i="2"/>
  <c r="Z325" i="2"/>
  <c r="AC325" i="2"/>
  <c r="BB325" i="2"/>
  <c r="AM325" i="2"/>
  <c r="AH325" i="2"/>
  <c r="AR325" i="2"/>
  <c r="AW325" i="2"/>
  <c r="X325" i="2"/>
  <c r="BG325" i="2"/>
  <c r="I326" i="2" s="1"/>
  <c r="BV324" i="2"/>
  <c r="J325" i="2"/>
  <c r="O324" i="2"/>
  <c r="BM324" i="2"/>
  <c r="BR324" i="2" s="1"/>
  <c r="W325" i="2"/>
  <c r="AL325" i="2"/>
  <c r="AQ325" i="2"/>
  <c r="AG325" i="2"/>
  <c r="BF325" i="2"/>
  <c r="H326" i="2" s="1"/>
  <c r="AV325" i="2"/>
  <c r="BA325" i="2"/>
  <c r="BU324" i="2"/>
  <c r="AF325" i="2"/>
  <c r="AZ325" i="2"/>
  <c r="AK325" i="2"/>
  <c r="AU325" i="2"/>
  <c r="BE325" i="2"/>
  <c r="G326" i="2" s="1"/>
  <c r="V325" i="2"/>
  <c r="AP325" i="2"/>
  <c r="BT324" i="2"/>
  <c r="CM324" i="2" l="1"/>
  <c r="BK325" i="2"/>
  <c r="BJ325" i="2"/>
  <c r="CA325" i="2"/>
  <c r="L325" i="2"/>
  <c r="Q325" i="2" s="1"/>
  <c r="BY325" i="2"/>
  <c r="CE325" i="2"/>
  <c r="T324" i="2"/>
  <c r="AO325" i="2"/>
  <c r="AJ325" i="2"/>
  <c r="U325" i="2"/>
  <c r="Y325" i="2" s="1"/>
  <c r="AD325" i="2"/>
  <c r="BD325" i="2"/>
  <c r="AT325" i="2"/>
  <c r="AX325" i="2" s="1"/>
  <c r="AY325" i="2"/>
  <c r="BC325" i="2" s="1"/>
  <c r="AE325" i="2"/>
  <c r="BS324" i="2"/>
  <c r="BL325" i="2"/>
  <c r="CD325" i="2"/>
  <c r="M325" i="2"/>
  <c r="R325" i="2" s="1"/>
  <c r="CF325" i="2"/>
  <c r="BZ325" i="2"/>
  <c r="N325" i="2"/>
  <c r="S325" i="2" s="1"/>
  <c r="BO325" i="2"/>
  <c r="BP325" i="2"/>
  <c r="BQ325" i="2"/>
  <c r="CK325" i="2" l="1"/>
  <c r="CJ325" i="2"/>
  <c r="CL325" i="2"/>
  <c r="AN325" i="2"/>
  <c r="CC325" i="2"/>
  <c r="CG325" i="2" s="1"/>
  <c r="BW324" i="2"/>
  <c r="CH324" i="2" s="1"/>
  <c r="K325" i="2"/>
  <c r="P325" i="2" s="1"/>
  <c r="BH325" i="2"/>
  <c r="F326" i="2"/>
  <c r="AS325" i="2"/>
  <c r="BX325" i="2"/>
  <c r="BI325" i="2"/>
  <c r="AI325" i="2"/>
  <c r="BN325" i="2"/>
  <c r="CI325" i="2" l="1"/>
  <c r="CM325" i="2" s="1"/>
  <c r="AA326" i="2"/>
  <c r="AB326" i="2"/>
  <c r="Z326" i="2"/>
  <c r="AC326" i="2"/>
  <c r="AR326" i="2"/>
  <c r="BU325" i="2"/>
  <c r="M326" i="2" s="1"/>
  <c r="AL326" i="2"/>
  <c r="AG326" i="2"/>
  <c r="W326" i="2"/>
  <c r="AV326" i="2"/>
  <c r="BA326" i="2"/>
  <c r="AQ326" i="2"/>
  <c r="BF326" i="2"/>
  <c r="H327" i="2" s="1"/>
  <c r="BV325" i="2"/>
  <c r="N326" i="2" s="1"/>
  <c r="AW326" i="2"/>
  <c r="BB326" i="2"/>
  <c r="AH326" i="2"/>
  <c r="X326" i="2"/>
  <c r="BG326" i="2"/>
  <c r="I327" i="2" s="1"/>
  <c r="AM326" i="2"/>
  <c r="AP326" i="2"/>
  <c r="BE326" i="2"/>
  <c r="G327" i="2" s="1"/>
  <c r="AZ326" i="2"/>
  <c r="V326" i="2"/>
  <c r="AU326" i="2"/>
  <c r="AF326" i="2"/>
  <c r="AK326" i="2"/>
  <c r="BT325" i="2"/>
  <c r="O325" i="2"/>
  <c r="BM325" i="2"/>
  <c r="BR325" i="2" s="1"/>
  <c r="J326" i="2"/>
  <c r="S326" i="2" l="1"/>
  <c r="R326" i="2"/>
  <c r="BK326" i="2"/>
  <c r="CF326" i="2"/>
  <c r="CE326" i="2"/>
  <c r="CA326" i="2"/>
  <c r="BL326" i="2"/>
  <c r="BZ326" i="2"/>
  <c r="CD326" i="2"/>
  <c r="BJ326" i="2"/>
  <c r="BY326" i="2"/>
  <c r="T325" i="2"/>
  <c r="AY326" i="2"/>
  <c r="BC326" i="2" s="1"/>
  <c r="U326" i="2"/>
  <c r="Y326" i="2" s="1"/>
  <c r="AE326" i="2"/>
  <c r="AT326" i="2"/>
  <c r="AX326" i="2" s="1"/>
  <c r="BD326" i="2"/>
  <c r="AJ326" i="2"/>
  <c r="AO326" i="2"/>
  <c r="BS325" i="2"/>
  <c r="L326" i="2"/>
  <c r="Q326" i="2" s="1"/>
  <c r="BQ326" i="2"/>
  <c r="BO326" i="2"/>
  <c r="BP326" i="2"/>
  <c r="CJ326" i="2" l="1"/>
  <c r="CK326" i="2"/>
  <c r="CL326" i="2"/>
  <c r="AB327" i="2"/>
  <c r="BW325" i="2"/>
  <c r="CH325" i="2" s="1"/>
  <c r="K326" i="2"/>
  <c r="P326" i="2" s="1"/>
  <c r="BX326" i="2"/>
  <c r="AS326" i="2"/>
  <c r="AD326" i="2"/>
  <c r="AN326" i="2"/>
  <c r="CC326" i="2"/>
  <c r="CG326" i="2" s="1"/>
  <c r="BI326" i="2"/>
  <c r="AI326" i="2"/>
  <c r="BH326" i="2"/>
  <c r="F327" i="2"/>
  <c r="BN326" i="2"/>
  <c r="CI326" i="2" l="1"/>
  <c r="CM326" i="2" s="1"/>
  <c r="AC327" i="2"/>
  <c r="AA327" i="2"/>
  <c r="Z327" i="2"/>
  <c r="BT326" i="2"/>
  <c r="L327" i="2" s="1"/>
  <c r="AP327" i="2"/>
  <c r="AZ327" i="2"/>
  <c r="V327" i="2"/>
  <c r="AU327" i="2"/>
  <c r="AK327" i="2"/>
  <c r="BE327" i="2"/>
  <c r="G328" i="2" s="1"/>
  <c r="AF327" i="2"/>
  <c r="J327" i="2"/>
  <c r="BM326" i="2"/>
  <c r="BR326" i="2" s="1"/>
  <c r="AM327" i="2"/>
  <c r="BG327" i="2"/>
  <c r="I328" i="2" s="1"/>
  <c r="AW327" i="2"/>
  <c r="BB327" i="2"/>
  <c r="X327" i="2"/>
  <c r="AH327" i="2"/>
  <c r="AR327" i="2"/>
  <c r="BV326" i="2"/>
  <c r="AQ327" i="2"/>
  <c r="AV327" i="2"/>
  <c r="BA327" i="2"/>
  <c r="AG327" i="2"/>
  <c r="AL327" i="2"/>
  <c r="W327" i="2"/>
  <c r="BF327" i="2"/>
  <c r="H328" i="2" s="1"/>
  <c r="BU326" i="2"/>
  <c r="O326" i="2"/>
  <c r="Q327" i="2" l="1"/>
  <c r="BJ327" i="2"/>
  <c r="CD327" i="2"/>
  <c r="BY327" i="2"/>
  <c r="BK327" i="2"/>
  <c r="CE327" i="2"/>
  <c r="BL327" i="2"/>
  <c r="T326" i="2"/>
  <c r="AO327" i="2"/>
  <c r="BD327" i="2"/>
  <c r="AE327" i="2"/>
  <c r="AT327" i="2"/>
  <c r="AX327" i="2" s="1"/>
  <c r="AJ327" i="2"/>
  <c r="AY327" i="2"/>
  <c r="BC327" i="2" s="1"/>
  <c r="U327" i="2"/>
  <c r="Y327" i="2" s="1"/>
  <c r="BS326" i="2"/>
  <c r="M327" i="2"/>
  <c r="R327" i="2" s="1"/>
  <c r="CA327" i="2"/>
  <c r="BZ327" i="2"/>
  <c r="N327" i="2"/>
  <c r="S327" i="2" s="1"/>
  <c r="CF327" i="2"/>
  <c r="BP327" i="2"/>
  <c r="BQ327" i="2"/>
  <c r="BO327" i="2"/>
  <c r="CJ327" i="2" l="1"/>
  <c r="CL327" i="2"/>
  <c r="CK327" i="2"/>
  <c r="BI327" i="2"/>
  <c r="AI327" i="2"/>
  <c r="AD327" i="2"/>
  <c r="BH327" i="2"/>
  <c r="F328" i="2"/>
  <c r="BW326" i="2"/>
  <c r="CH326" i="2" s="1"/>
  <c r="K327" i="2"/>
  <c r="P327" i="2" s="1"/>
  <c r="AN327" i="2"/>
  <c r="CC327" i="2"/>
  <c r="CG327" i="2" s="1"/>
  <c r="AS327" i="2"/>
  <c r="BX327" i="2"/>
  <c r="BN327" i="2"/>
  <c r="CI327" i="2" l="1"/>
  <c r="CM327" i="2" s="1"/>
  <c r="AA328" i="2"/>
  <c r="AB328" i="2"/>
  <c r="Z328" i="2"/>
  <c r="AC328" i="2"/>
  <c r="AW328" i="2"/>
  <c r="BA328" i="2"/>
  <c r="BG328" i="2"/>
  <c r="I329" i="2" s="1"/>
  <c r="X328" i="2"/>
  <c r="BV327" i="2"/>
  <c r="N328" i="2" s="1"/>
  <c r="BU327" i="2"/>
  <c r="M328" i="2" s="1"/>
  <c r="BB328" i="2"/>
  <c r="AR328" i="2"/>
  <c r="AM328" i="2"/>
  <c r="AH328" i="2"/>
  <c r="AV328" i="2"/>
  <c r="AL328" i="2"/>
  <c r="AQ328" i="2"/>
  <c r="AG328" i="2"/>
  <c r="W328" i="2"/>
  <c r="BF328" i="2"/>
  <c r="AU328" i="2"/>
  <c r="AK328" i="2"/>
  <c r="BE328" i="2"/>
  <c r="G329" i="2" s="1"/>
  <c r="AF328" i="2"/>
  <c r="AP328" i="2"/>
  <c r="V328" i="2"/>
  <c r="AZ328" i="2"/>
  <c r="BT327" i="2"/>
  <c r="O327" i="2"/>
  <c r="BM327" i="2"/>
  <c r="BR327" i="2" s="1"/>
  <c r="J328" i="2"/>
  <c r="S328" i="2" l="1"/>
  <c r="R328" i="2"/>
  <c r="BK328" i="2"/>
  <c r="CF328" i="2"/>
  <c r="CA328" i="2"/>
  <c r="BL328" i="2"/>
  <c r="CE328" i="2"/>
  <c r="H329" i="2"/>
  <c r="BZ328" i="2"/>
  <c r="L328" i="2"/>
  <c r="Q328" i="2" s="1"/>
  <c r="T327" i="2"/>
  <c r="AO328" i="2"/>
  <c r="AJ328" i="2"/>
  <c r="U328" i="2"/>
  <c r="Y328" i="2" s="1"/>
  <c r="AY328" i="2"/>
  <c r="BC328" i="2" s="1"/>
  <c r="AT328" i="2"/>
  <c r="AX328" i="2" s="1"/>
  <c r="AE328" i="2"/>
  <c r="AD328" i="2"/>
  <c r="BD328" i="2"/>
  <c r="BS327" i="2"/>
  <c r="CD328" i="2"/>
  <c r="BY328" i="2"/>
  <c r="BJ328" i="2"/>
  <c r="BO328" i="2"/>
  <c r="BP328" i="2"/>
  <c r="BQ328" i="2"/>
  <c r="CJ328" i="2" l="1"/>
  <c r="CK328" i="2"/>
  <c r="CL328" i="2"/>
  <c r="BW327" i="2"/>
  <c r="CH327" i="2" s="1"/>
  <c r="K328" i="2"/>
  <c r="P328" i="2" s="1"/>
  <c r="AS328" i="2"/>
  <c r="BX328" i="2"/>
  <c r="BH328" i="2"/>
  <c r="F329" i="2"/>
  <c r="BI328" i="2"/>
  <c r="AI328" i="2"/>
  <c r="AN328" i="2"/>
  <c r="CC328" i="2"/>
  <c r="CG328" i="2" s="1"/>
  <c r="BN328" i="2"/>
  <c r="CI328" i="2" l="1"/>
  <c r="CM328" i="2" s="1"/>
  <c r="Z329" i="2"/>
  <c r="AC329" i="2"/>
  <c r="AB329" i="2"/>
  <c r="AA329" i="2"/>
  <c r="BF329" i="2"/>
  <c r="H330" i="2" s="1"/>
  <c r="AL329" i="2"/>
  <c r="BU328" i="2"/>
  <c r="M329" i="2" s="1"/>
  <c r="AG329" i="2"/>
  <c r="W329" i="2"/>
  <c r="AV329" i="2"/>
  <c r="AQ329" i="2"/>
  <c r="BA329" i="2"/>
  <c r="J329" i="2"/>
  <c r="AM329" i="2"/>
  <c r="AR329" i="2"/>
  <c r="BG329" i="2"/>
  <c r="I330" i="2" s="1"/>
  <c r="AW329" i="2"/>
  <c r="X329" i="2"/>
  <c r="BB329" i="2"/>
  <c r="AH329" i="2"/>
  <c r="BV328" i="2"/>
  <c r="O328" i="2"/>
  <c r="BM328" i="2"/>
  <c r="BR328" i="2" s="1"/>
  <c r="AZ329" i="2"/>
  <c r="BE329" i="2"/>
  <c r="G330" i="2" s="1"/>
  <c r="AF329" i="2"/>
  <c r="AP329" i="2"/>
  <c r="V329" i="2"/>
  <c r="AK329" i="2"/>
  <c r="AU329" i="2"/>
  <c r="BT328" i="2"/>
  <c r="R329" i="2" l="1"/>
  <c r="BK329" i="2"/>
  <c r="BZ329" i="2"/>
  <c r="CE329" i="2"/>
  <c r="BY329" i="2"/>
  <c r="L329" i="2"/>
  <c r="Q329" i="2" s="1"/>
  <c r="BL329" i="2"/>
  <c r="T328" i="2"/>
  <c r="AY329" i="2"/>
  <c r="BC329" i="2" s="1"/>
  <c r="AO329" i="2"/>
  <c r="U329" i="2"/>
  <c r="Y329" i="2" s="1"/>
  <c r="AD329" i="2"/>
  <c r="AE329" i="2"/>
  <c r="BD329" i="2"/>
  <c r="AJ329" i="2"/>
  <c r="AT329" i="2"/>
  <c r="AX329" i="2" s="1"/>
  <c r="BS328" i="2"/>
  <c r="CD329" i="2"/>
  <c r="BJ329" i="2"/>
  <c r="CA329" i="2"/>
  <c r="N329" i="2"/>
  <c r="S329" i="2" s="1"/>
  <c r="CF329" i="2"/>
  <c r="BO329" i="2"/>
  <c r="BQ329" i="2"/>
  <c r="BP329" i="2"/>
  <c r="CJ329" i="2" l="1"/>
  <c r="CL329" i="2"/>
  <c r="CK329" i="2"/>
  <c r="AN329" i="2"/>
  <c r="CC329" i="2"/>
  <c r="CG329" i="2" s="1"/>
  <c r="BH329" i="2"/>
  <c r="F330" i="2"/>
  <c r="AS329" i="2"/>
  <c r="BX329" i="2"/>
  <c r="BW328" i="2"/>
  <c r="CH328" i="2" s="1"/>
  <c r="K329" i="2"/>
  <c r="P329" i="2" s="1"/>
  <c r="BI329" i="2"/>
  <c r="AI329" i="2"/>
  <c r="BN329" i="2"/>
  <c r="CI329" i="2" l="1"/>
  <c r="CM329" i="2" s="1"/>
  <c r="AU330" i="2"/>
  <c r="Z330" i="2"/>
  <c r="AB330" i="2"/>
  <c r="AC330" i="2"/>
  <c r="W330" i="2"/>
  <c r="BV329" i="2"/>
  <c r="N330" i="2" s="1"/>
  <c r="BG330" i="2"/>
  <c r="I331" i="2" s="1"/>
  <c r="AH330" i="2"/>
  <c r="BB330" i="2"/>
  <c r="X330" i="2"/>
  <c r="AM330" i="2"/>
  <c r="AR330" i="2"/>
  <c r="AW330" i="2"/>
  <c r="BF330" i="2"/>
  <c r="H331" i="2" s="1"/>
  <c r="BU329" i="2"/>
  <c r="M330" i="2" s="1"/>
  <c r="AG330" i="2"/>
  <c r="AV330" i="2"/>
  <c r="AL330" i="2"/>
  <c r="BA330" i="2"/>
  <c r="AQ330" i="2"/>
  <c r="O329" i="2"/>
  <c r="AK330" i="2"/>
  <c r="V330" i="2"/>
  <c r="BE330" i="2"/>
  <c r="G331" i="2" s="1"/>
  <c r="J330" i="2"/>
  <c r="BM329" i="2"/>
  <c r="BR329" i="2" s="1"/>
  <c r="AF330" i="2" l="1"/>
  <c r="AP330" i="2"/>
  <c r="CD330" i="2" s="1"/>
  <c r="AZ330" i="2"/>
  <c r="AA330" i="2"/>
  <c r="S330" i="2" s="1"/>
  <c r="BT329" i="2"/>
  <c r="L330" i="2" s="1"/>
  <c r="CF330" i="2"/>
  <c r="BL330" i="2"/>
  <c r="CE330" i="2"/>
  <c r="CA330" i="2"/>
  <c r="BZ330" i="2"/>
  <c r="BK330" i="2"/>
  <c r="T329" i="2"/>
  <c r="U330" i="2"/>
  <c r="Y330" i="2" s="1"/>
  <c r="BD330" i="2"/>
  <c r="AO330" i="2"/>
  <c r="AJ330" i="2"/>
  <c r="AY330" i="2"/>
  <c r="AT330" i="2"/>
  <c r="AX330" i="2" s="1"/>
  <c r="AE330" i="2"/>
  <c r="BS329" i="2"/>
  <c r="BQ330" i="2"/>
  <c r="BP330" i="2"/>
  <c r="R330" i="2" l="1"/>
  <c r="Q330" i="2"/>
  <c r="CK330" i="2"/>
  <c r="CL330" i="2"/>
  <c r="BC330" i="2"/>
  <c r="BJ330" i="2"/>
  <c r="BY330" i="2"/>
  <c r="AC331" i="2"/>
  <c r="BW329" i="2"/>
  <c r="CH329" i="2" s="1"/>
  <c r="K330" i="2"/>
  <c r="P330" i="2" s="1"/>
  <c r="BI330" i="2"/>
  <c r="AI330" i="2"/>
  <c r="AN330" i="2"/>
  <c r="CC330" i="2"/>
  <c r="CG330" i="2" s="1"/>
  <c r="AS330" i="2"/>
  <c r="BX330" i="2"/>
  <c r="AD330" i="2"/>
  <c r="BH330" i="2"/>
  <c r="F331" i="2"/>
  <c r="BN330" i="2"/>
  <c r="BO330" i="2"/>
  <c r="CI330" i="2" l="1"/>
  <c r="CJ330" i="2"/>
  <c r="AA331" i="2"/>
  <c r="AB331" i="2"/>
  <c r="Z331" i="2"/>
  <c r="AV331" i="2"/>
  <c r="W331" i="2"/>
  <c r="BF331" i="2"/>
  <c r="H332" i="2" s="1"/>
  <c r="BA331" i="2"/>
  <c r="AL331" i="2"/>
  <c r="BU330" i="2"/>
  <c r="M331" i="2" s="1"/>
  <c r="AQ331" i="2"/>
  <c r="AG331" i="2"/>
  <c r="BT330" i="2"/>
  <c r="L331" i="2" s="1"/>
  <c r="AU331" i="2"/>
  <c r="V331" i="2"/>
  <c r="BE331" i="2"/>
  <c r="G332" i="2" s="1"/>
  <c r="J331" i="2"/>
  <c r="O330" i="2"/>
  <c r="AM331" i="2"/>
  <c r="BB331" i="2"/>
  <c r="AW331" i="2"/>
  <c r="AR331" i="2"/>
  <c r="BG331" i="2"/>
  <c r="I332" i="2" s="1"/>
  <c r="AH331" i="2"/>
  <c r="X331" i="2"/>
  <c r="BV330" i="2"/>
  <c r="BM330" i="2"/>
  <c r="BR330" i="2" s="1"/>
  <c r="R331" i="2" l="1"/>
  <c r="Q331" i="2"/>
  <c r="CM330" i="2"/>
  <c r="AK331" i="2"/>
  <c r="AP331" i="2"/>
  <c r="AF331" i="2"/>
  <c r="AZ331" i="2"/>
  <c r="BZ331" i="2"/>
  <c r="BK331" i="2"/>
  <c r="BL331" i="2"/>
  <c r="CE331" i="2"/>
  <c r="CA331" i="2"/>
  <c r="N331" i="2"/>
  <c r="S331" i="2" s="1"/>
  <c r="T330" i="2"/>
  <c r="AT331" i="2"/>
  <c r="AX331" i="2" s="1"/>
  <c r="AD331" i="2"/>
  <c r="AY331" i="2"/>
  <c r="AE331" i="2"/>
  <c r="U331" i="2"/>
  <c r="Y331" i="2" s="1"/>
  <c r="AO331" i="2"/>
  <c r="AJ331" i="2"/>
  <c r="BD331" i="2"/>
  <c r="BS330" i="2"/>
  <c r="CF331" i="2"/>
  <c r="BP331" i="2"/>
  <c r="BQ331" i="2"/>
  <c r="CL331" i="2" l="1"/>
  <c r="CK331" i="2"/>
  <c r="BC331" i="2"/>
  <c r="BY331" i="2"/>
  <c r="CD331" i="2"/>
  <c r="BJ331" i="2"/>
  <c r="AN331" i="2"/>
  <c r="CC331" i="2"/>
  <c r="AS331" i="2"/>
  <c r="BX331" i="2"/>
  <c r="BW330" i="2"/>
  <c r="CH330" i="2" s="1"/>
  <c r="K331" i="2"/>
  <c r="P331" i="2" s="1"/>
  <c r="BH331" i="2"/>
  <c r="F332" i="2"/>
  <c r="AI331" i="2"/>
  <c r="BI331" i="2"/>
  <c r="BO331" i="2"/>
  <c r="BN331" i="2"/>
  <c r="CG331" i="2" l="1"/>
  <c r="CI331" i="2"/>
  <c r="CJ331" i="2"/>
  <c r="AF332" i="2"/>
  <c r="Z332" i="2"/>
  <c r="AC332" i="2"/>
  <c r="AB332" i="2"/>
  <c r="AZ332" i="2"/>
  <c r="AP332" i="2"/>
  <c r="BM331" i="2"/>
  <c r="BR331" i="2" s="1"/>
  <c r="BA332" i="2"/>
  <c r="AG332" i="2"/>
  <c r="BF332" i="2"/>
  <c r="H333" i="2" s="1"/>
  <c r="AV332" i="2"/>
  <c r="AQ332" i="2"/>
  <c r="W332" i="2"/>
  <c r="AL332" i="2"/>
  <c r="BU331" i="2"/>
  <c r="AW332" i="2"/>
  <c r="X332" i="2"/>
  <c r="AH332" i="2"/>
  <c r="AR332" i="2"/>
  <c r="AM332" i="2"/>
  <c r="BB332" i="2"/>
  <c r="BG332" i="2"/>
  <c r="I333" i="2" s="1"/>
  <c r="BV331" i="2"/>
  <c r="O331" i="2"/>
  <c r="J332" i="2"/>
  <c r="CM331" i="2" l="1"/>
  <c r="BE332" i="2"/>
  <c r="G333" i="2" s="1"/>
  <c r="V332" i="2"/>
  <c r="AK332" i="2"/>
  <c r="AA332" i="2"/>
  <c r="AD332" i="2" s="1"/>
  <c r="AU332" i="2"/>
  <c r="BJ332" i="2" s="1"/>
  <c r="BT331" i="2"/>
  <c r="L332" i="2" s="1"/>
  <c r="CF332" i="2"/>
  <c r="BZ332" i="2"/>
  <c r="CE332" i="2"/>
  <c r="T331" i="2"/>
  <c r="AO332" i="2"/>
  <c r="U332" i="2"/>
  <c r="AY332" i="2"/>
  <c r="BC332" i="2" s="1"/>
  <c r="BD332" i="2"/>
  <c r="AT332" i="2"/>
  <c r="AJ332" i="2"/>
  <c r="AE332" i="2"/>
  <c r="BS331" i="2"/>
  <c r="BL332" i="2"/>
  <c r="M332" i="2"/>
  <c r="N332" i="2"/>
  <c r="CA332" i="2"/>
  <c r="BK332" i="2"/>
  <c r="BO332" i="2"/>
  <c r="BP332" i="2"/>
  <c r="BQ332" i="2"/>
  <c r="R332" i="2" l="1"/>
  <c r="S332" i="2"/>
  <c r="Q332" i="2"/>
  <c r="CK332" i="2"/>
  <c r="CL332" i="2"/>
  <c r="CJ332" i="2"/>
  <c r="AX332" i="2"/>
  <c r="BY332" i="2"/>
  <c r="CD332" i="2"/>
  <c r="Y332" i="2"/>
  <c r="BW331" i="2"/>
  <c r="CH331" i="2" s="1"/>
  <c r="K332" i="2"/>
  <c r="P332" i="2" s="1"/>
  <c r="AS332" i="2"/>
  <c r="BX332" i="2"/>
  <c r="AI332" i="2"/>
  <c r="BI332" i="2"/>
  <c r="BH332" i="2"/>
  <c r="F333" i="2"/>
  <c r="AN332" i="2"/>
  <c r="CC332" i="2"/>
  <c r="BN332" i="2"/>
  <c r="CG332" i="2" l="1"/>
  <c r="CI332" i="2"/>
  <c r="CM332" i="2" s="1"/>
  <c r="AF333" i="2"/>
  <c r="Z333" i="2"/>
  <c r="AB333" i="2"/>
  <c r="AC333" i="2"/>
  <c r="BV332" i="2"/>
  <c r="N333" i="2" s="1"/>
  <c r="AL333" i="2"/>
  <c r="BT332" i="2"/>
  <c r="L333" i="2" s="1"/>
  <c r="V333" i="2"/>
  <c r="BU332" i="2"/>
  <c r="M333" i="2" s="1"/>
  <c r="X333" i="2"/>
  <c r="BG333" i="2"/>
  <c r="I334" i="2" s="1"/>
  <c r="AR333" i="2"/>
  <c r="BB333" i="2"/>
  <c r="AW333" i="2"/>
  <c r="AH333" i="2"/>
  <c r="AM333" i="2"/>
  <c r="BA333" i="2"/>
  <c r="BF333" i="2"/>
  <c r="H334" i="2" s="1"/>
  <c r="AG333" i="2"/>
  <c r="AQ333" i="2"/>
  <c r="W333" i="2"/>
  <c r="AV333" i="2"/>
  <c r="BM332" i="2"/>
  <c r="BR332" i="2" s="1"/>
  <c r="O332" i="2"/>
  <c r="J333" i="2"/>
  <c r="AK333" i="2" l="1"/>
  <c r="AU333" i="2"/>
  <c r="AP333" i="2"/>
  <c r="AA333" i="2"/>
  <c r="Q333" i="2" s="1"/>
  <c r="AZ333" i="2"/>
  <c r="BE333" i="2"/>
  <c r="G334" i="2" s="1"/>
  <c r="CF333" i="2"/>
  <c r="BL333" i="2"/>
  <c r="CA333" i="2"/>
  <c r="BZ333" i="2"/>
  <c r="CE333" i="2"/>
  <c r="BK333" i="2"/>
  <c r="T332" i="2"/>
  <c r="BD333" i="2"/>
  <c r="AE333" i="2"/>
  <c r="AO333" i="2"/>
  <c r="U333" i="2"/>
  <c r="Y333" i="2" s="1"/>
  <c r="AT333" i="2"/>
  <c r="AJ333" i="2"/>
  <c r="AY333" i="2"/>
  <c r="BS332" i="2"/>
  <c r="BQ333" i="2"/>
  <c r="BP333" i="2"/>
  <c r="S333" i="2" l="1"/>
  <c r="AC334" i="2" s="1"/>
  <c r="R333" i="2"/>
  <c r="AX333" i="2"/>
  <c r="CL333" i="2"/>
  <c r="CK333" i="2"/>
  <c r="BJ333" i="2"/>
  <c r="BC333" i="2"/>
  <c r="CD333" i="2"/>
  <c r="BY333" i="2"/>
  <c r="AD333" i="2"/>
  <c r="AS333" i="2"/>
  <c r="BX333" i="2"/>
  <c r="AN333" i="2"/>
  <c r="CC333" i="2"/>
  <c r="AI333" i="2"/>
  <c r="BI333" i="2"/>
  <c r="K333" i="2"/>
  <c r="P333" i="2" s="1"/>
  <c r="BW332" i="2"/>
  <c r="CH332" i="2" s="1"/>
  <c r="BH333" i="2"/>
  <c r="F334" i="2"/>
  <c r="BO333" i="2"/>
  <c r="BN333" i="2"/>
  <c r="CG333" i="2" l="1"/>
  <c r="CI333" i="2"/>
  <c r="CJ333" i="2"/>
  <c r="AP334" i="2"/>
  <c r="Z334" i="2"/>
  <c r="AB334" i="2"/>
  <c r="J334" i="2"/>
  <c r="O333" i="2"/>
  <c r="BA334" i="2"/>
  <c r="AL334" i="2"/>
  <c r="BF334" i="2"/>
  <c r="H335" i="2" s="1"/>
  <c r="AQ334" i="2"/>
  <c r="AG334" i="2"/>
  <c r="AV334" i="2"/>
  <c r="W334" i="2"/>
  <c r="BU333" i="2"/>
  <c r="AR334" i="2"/>
  <c r="BG334" i="2"/>
  <c r="I335" i="2" s="1"/>
  <c r="X334" i="2"/>
  <c r="AW334" i="2"/>
  <c r="BB334" i="2"/>
  <c r="AH334" i="2"/>
  <c r="AM334" i="2"/>
  <c r="BV333" i="2"/>
  <c r="BM333" i="2"/>
  <c r="BR333" i="2" s="1"/>
  <c r="AZ334" i="2"/>
  <c r="AK334" i="2"/>
  <c r="AF334" i="2"/>
  <c r="V334" i="2"/>
  <c r="BE334" i="2"/>
  <c r="G335" i="2" s="1"/>
  <c r="BT333" i="2"/>
  <c r="CM333" i="2" l="1"/>
  <c r="AA334" i="2"/>
  <c r="AD334" i="2" s="1"/>
  <c r="AU334" i="2"/>
  <c r="CD334" i="2" s="1"/>
  <c r="BZ334" i="2"/>
  <c r="L334" i="2"/>
  <c r="N334" i="2"/>
  <c r="M334" i="2"/>
  <c r="BK334" i="2"/>
  <c r="BY334" i="2"/>
  <c r="CF334" i="2"/>
  <c r="BL334" i="2"/>
  <c r="CA334" i="2"/>
  <c r="CE334" i="2"/>
  <c r="T333" i="2"/>
  <c r="BD334" i="2"/>
  <c r="AE334" i="2"/>
  <c r="AO334" i="2"/>
  <c r="AJ334" i="2"/>
  <c r="AY334" i="2"/>
  <c r="BC334" i="2" s="1"/>
  <c r="AT334" i="2"/>
  <c r="U334" i="2"/>
  <c r="Y334" i="2" s="1"/>
  <c r="BS333" i="2"/>
  <c r="BP334" i="2"/>
  <c r="BQ334" i="2"/>
  <c r="S334" i="2" l="1"/>
  <c r="R334" i="2"/>
  <c r="Q334" i="2"/>
  <c r="CL334" i="2"/>
  <c r="CK334" i="2"/>
  <c r="AX334" i="2"/>
  <c r="BJ334" i="2"/>
  <c r="AS334" i="2"/>
  <c r="BX334" i="2"/>
  <c r="AI334" i="2"/>
  <c r="BI334" i="2"/>
  <c r="BW333" i="2"/>
  <c r="CH333" i="2" s="1"/>
  <c r="K334" i="2"/>
  <c r="P334" i="2" s="1"/>
  <c r="AN334" i="2"/>
  <c r="CC334" i="2"/>
  <c r="CG334" i="2" s="1"/>
  <c r="BH334" i="2"/>
  <c r="F335" i="2"/>
  <c r="BO334" i="2"/>
  <c r="BN334" i="2"/>
  <c r="CI334" i="2" l="1"/>
  <c r="CJ334" i="2"/>
  <c r="AA335" i="2"/>
  <c r="Z335" i="2"/>
  <c r="AC335" i="2"/>
  <c r="AB335" i="2"/>
  <c r="AU335" i="2"/>
  <c r="AK335" i="2"/>
  <c r="J335" i="2"/>
  <c r="O334" i="2"/>
  <c r="BM334" i="2"/>
  <c r="BR334" i="2" s="1"/>
  <c r="AL335" i="2"/>
  <c r="BF335" i="2"/>
  <c r="H336" i="2" s="1"/>
  <c r="AV335" i="2"/>
  <c r="W335" i="2"/>
  <c r="AQ335" i="2"/>
  <c r="AG335" i="2"/>
  <c r="BA335" i="2"/>
  <c r="BU334" i="2"/>
  <c r="BB335" i="2"/>
  <c r="BG335" i="2"/>
  <c r="I336" i="2" s="1"/>
  <c r="X335" i="2"/>
  <c r="AH335" i="2"/>
  <c r="AR335" i="2"/>
  <c r="AW335" i="2"/>
  <c r="AM335" i="2"/>
  <c r="BV334" i="2"/>
  <c r="CM334" i="2" l="1"/>
  <c r="AZ335" i="2"/>
  <c r="AP335" i="2"/>
  <c r="CD335" i="2" s="1"/>
  <c r="BT334" i="2"/>
  <c r="L335" i="2" s="1"/>
  <c r="Q335" i="2" s="1"/>
  <c r="V335" i="2"/>
  <c r="BE335" i="2"/>
  <c r="G336" i="2" s="1"/>
  <c r="AF335" i="2"/>
  <c r="CA335" i="2"/>
  <c r="BK335" i="2"/>
  <c r="CF335" i="2"/>
  <c r="N335" i="2"/>
  <c r="S335" i="2" s="1"/>
  <c r="BL335" i="2"/>
  <c r="BZ335" i="2"/>
  <c r="M335" i="2"/>
  <c r="R335" i="2" s="1"/>
  <c r="CE335" i="2"/>
  <c r="T334" i="2"/>
  <c r="AO335" i="2"/>
  <c r="BD335" i="2"/>
  <c r="AJ335" i="2"/>
  <c r="AD335" i="2"/>
  <c r="AT335" i="2"/>
  <c r="AX335" i="2" s="1"/>
  <c r="AY335" i="2"/>
  <c r="AE335" i="2"/>
  <c r="U335" i="2"/>
  <c r="BS334" i="2"/>
  <c r="BQ335" i="2"/>
  <c r="BP335" i="2"/>
  <c r="CK335" i="2" l="1"/>
  <c r="CL335" i="2"/>
  <c r="BC335" i="2"/>
  <c r="BJ335" i="2"/>
  <c r="Y335" i="2"/>
  <c r="BY335" i="2"/>
  <c r="BW334" i="2"/>
  <c r="CH334" i="2" s="1"/>
  <c r="K335" i="2"/>
  <c r="P335" i="2" s="1"/>
  <c r="AS335" i="2"/>
  <c r="BX335" i="2"/>
  <c r="AI335" i="2"/>
  <c r="BI335" i="2"/>
  <c r="AN335" i="2"/>
  <c r="CC335" i="2"/>
  <c r="CG335" i="2" s="1"/>
  <c r="BH335" i="2"/>
  <c r="F336" i="2"/>
  <c r="BO335" i="2"/>
  <c r="BN335" i="2"/>
  <c r="CI335" i="2" l="1"/>
  <c r="CJ335" i="2"/>
  <c r="BT335" i="2"/>
  <c r="L336" i="2" s="1"/>
  <c r="Z336" i="2"/>
  <c r="AB336" i="2"/>
  <c r="AC336" i="2"/>
  <c r="AU336" i="2"/>
  <c r="AK336" i="2"/>
  <c r="BE336" i="2"/>
  <c r="G337" i="2" s="1"/>
  <c r="J336" i="2"/>
  <c r="BM335" i="2"/>
  <c r="BR335" i="2" s="1"/>
  <c r="BG336" i="2"/>
  <c r="I337" i="2" s="1"/>
  <c r="AM336" i="2"/>
  <c r="X336" i="2"/>
  <c r="AR336" i="2"/>
  <c r="AH336" i="2"/>
  <c r="BB336" i="2"/>
  <c r="AW336" i="2"/>
  <c r="BV335" i="2"/>
  <c r="AG336" i="2"/>
  <c r="AL336" i="2"/>
  <c r="BF336" i="2"/>
  <c r="H337" i="2" s="1"/>
  <c r="AQ336" i="2"/>
  <c r="BA336" i="2"/>
  <c r="AV336" i="2"/>
  <c r="W336" i="2"/>
  <c r="BU335" i="2"/>
  <c r="O335" i="2"/>
  <c r="CM335" i="2" l="1"/>
  <c r="V336" i="2"/>
  <c r="AF336" i="2"/>
  <c r="AZ336" i="2"/>
  <c r="AA336" i="2"/>
  <c r="Q336" i="2" s="1"/>
  <c r="AP336" i="2"/>
  <c r="BL336" i="2"/>
  <c r="M336" i="2"/>
  <c r="BZ336" i="2"/>
  <c r="CF336" i="2"/>
  <c r="N336" i="2"/>
  <c r="CE336" i="2"/>
  <c r="CA336" i="2"/>
  <c r="T335" i="2"/>
  <c r="AE336" i="2"/>
  <c r="U336" i="2"/>
  <c r="AJ336" i="2"/>
  <c r="AT336" i="2"/>
  <c r="AX336" i="2" s="1"/>
  <c r="AY336" i="2"/>
  <c r="BD336" i="2"/>
  <c r="AO336" i="2"/>
  <c r="BS335" i="2"/>
  <c r="BK336" i="2"/>
  <c r="BQ336" i="2"/>
  <c r="BP336" i="2"/>
  <c r="S336" i="2" l="1"/>
  <c r="R336" i="2"/>
  <c r="CK336" i="2"/>
  <c r="CL336" i="2"/>
  <c r="Y336" i="2"/>
  <c r="BJ336" i="2"/>
  <c r="BC336" i="2"/>
  <c r="BY336" i="2"/>
  <c r="CD336" i="2"/>
  <c r="AS336" i="2"/>
  <c r="BX336" i="2"/>
  <c r="AD336" i="2"/>
  <c r="AN336" i="2"/>
  <c r="CC336" i="2"/>
  <c r="BH336" i="2"/>
  <c r="F337" i="2"/>
  <c r="K336" i="2"/>
  <c r="P336" i="2" s="1"/>
  <c r="BW335" i="2"/>
  <c r="CH335" i="2" s="1"/>
  <c r="BI336" i="2"/>
  <c r="AI336" i="2"/>
  <c r="BO336" i="2"/>
  <c r="BN336" i="2"/>
  <c r="CG336" i="2" l="1"/>
  <c r="CJ336" i="2"/>
  <c r="CI336" i="2"/>
  <c r="AA337" i="2"/>
  <c r="Z337" i="2"/>
  <c r="AC337" i="2"/>
  <c r="AB337" i="2"/>
  <c r="O336" i="2"/>
  <c r="W337" i="2"/>
  <c r="AV337" i="2"/>
  <c r="AQ337" i="2"/>
  <c r="BA337" i="2"/>
  <c r="AL337" i="2"/>
  <c r="AG337" i="2"/>
  <c r="BF337" i="2"/>
  <c r="H338" i="2" s="1"/>
  <c r="BU336" i="2"/>
  <c r="BG337" i="2"/>
  <c r="I338" i="2" s="1"/>
  <c r="AH337" i="2"/>
  <c r="BB337" i="2"/>
  <c r="AR337" i="2"/>
  <c r="X337" i="2"/>
  <c r="AW337" i="2"/>
  <c r="AM337" i="2"/>
  <c r="BV336" i="2"/>
  <c r="BE337" i="2"/>
  <c r="G338" i="2" s="1"/>
  <c r="V337" i="2"/>
  <c r="AU337" i="2"/>
  <c r="AF337" i="2"/>
  <c r="AK337" i="2"/>
  <c r="AZ337" i="2"/>
  <c r="AP337" i="2"/>
  <c r="BT336" i="2"/>
  <c r="BM336" i="2"/>
  <c r="BR336" i="2" s="1"/>
  <c r="J337" i="2"/>
  <c r="CM336" i="2" l="1"/>
  <c r="BK337" i="2"/>
  <c r="CA337" i="2"/>
  <c r="BY337" i="2"/>
  <c r="CE337" i="2"/>
  <c r="CF337" i="2"/>
  <c r="BJ337" i="2"/>
  <c r="BL337" i="2"/>
  <c r="M337" i="2"/>
  <c r="R337" i="2" s="1"/>
  <c r="CD337" i="2"/>
  <c r="N337" i="2"/>
  <c r="S337" i="2" s="1"/>
  <c r="BZ337" i="2"/>
  <c r="L337" i="2"/>
  <c r="Q337" i="2" s="1"/>
  <c r="T336" i="2"/>
  <c r="AY337" i="2"/>
  <c r="BC337" i="2" s="1"/>
  <c r="AD337" i="2"/>
  <c r="AO337" i="2"/>
  <c r="AE337" i="2"/>
  <c r="U337" i="2"/>
  <c r="Y337" i="2" s="1"/>
  <c r="AT337" i="2"/>
  <c r="AX337" i="2" s="1"/>
  <c r="AJ337" i="2"/>
  <c r="BD337" i="2"/>
  <c r="BS336" i="2"/>
  <c r="BP337" i="2"/>
  <c r="BO337" i="2"/>
  <c r="BQ337" i="2"/>
  <c r="CJ337" i="2" l="1"/>
  <c r="CL337" i="2"/>
  <c r="CK337" i="2"/>
  <c r="AN337" i="2"/>
  <c r="CC337" i="2"/>
  <c r="CG337" i="2" s="1"/>
  <c r="AS337" i="2"/>
  <c r="BX337" i="2"/>
  <c r="BW336" i="2"/>
  <c r="CH336" i="2" s="1"/>
  <c r="K337" i="2"/>
  <c r="P337" i="2" s="1"/>
  <c r="BH337" i="2"/>
  <c r="F338" i="2"/>
  <c r="BI337" i="2"/>
  <c r="AI337" i="2"/>
  <c r="BN337" i="2"/>
  <c r="CI337" i="2" l="1"/>
  <c r="CM337" i="2" s="1"/>
  <c r="AF338" i="2"/>
  <c r="Z338" i="2"/>
  <c r="AC338" i="2"/>
  <c r="AB338" i="2"/>
  <c r="J338" i="2"/>
  <c r="V338" i="2"/>
  <c r="BT337" i="2"/>
  <c r="AQ338" i="2"/>
  <c r="AL338" i="2"/>
  <c r="AV338" i="2"/>
  <c r="W338" i="2"/>
  <c r="AG338" i="2"/>
  <c r="BF338" i="2"/>
  <c r="H339" i="2" s="1"/>
  <c r="BA338" i="2"/>
  <c r="BU337" i="2"/>
  <c r="BM337" i="2"/>
  <c r="BR337" i="2" s="1"/>
  <c r="O337" i="2"/>
  <c r="BG338" i="2"/>
  <c r="I339" i="2" s="1"/>
  <c r="AH338" i="2"/>
  <c r="AM338" i="2"/>
  <c r="BB338" i="2"/>
  <c r="AW338" i="2"/>
  <c r="AR338" i="2"/>
  <c r="X338" i="2"/>
  <c r="BV337" i="2"/>
  <c r="AK338" i="2" l="1"/>
  <c r="BE338" i="2"/>
  <c r="G339" i="2" s="1"/>
  <c r="AZ338" i="2"/>
  <c r="AU338" i="2"/>
  <c r="AP338" i="2"/>
  <c r="AA338" i="2"/>
  <c r="AD338" i="2" s="1"/>
  <c r="CA338" i="2"/>
  <c r="N338" i="2"/>
  <c r="T337" i="2"/>
  <c r="AJ338" i="2"/>
  <c r="AY338" i="2"/>
  <c r="U338" i="2"/>
  <c r="Y338" i="2" s="1"/>
  <c r="AT338" i="2"/>
  <c r="AE338" i="2"/>
  <c r="BD338" i="2"/>
  <c r="AO338" i="2"/>
  <c r="BS337" i="2"/>
  <c r="BK338" i="2"/>
  <c r="CE338" i="2"/>
  <c r="CF338" i="2"/>
  <c r="M338" i="2"/>
  <c r="BZ338" i="2"/>
  <c r="BL338" i="2"/>
  <c r="L338" i="2"/>
  <c r="BP338" i="2"/>
  <c r="BQ338" i="2"/>
  <c r="Q338" i="2" l="1"/>
  <c r="R338" i="2"/>
  <c r="S338" i="2"/>
  <c r="CL338" i="2"/>
  <c r="CK338" i="2"/>
  <c r="BC338" i="2"/>
  <c r="BJ338" i="2"/>
  <c r="AX338" i="2"/>
  <c r="CD338" i="2"/>
  <c r="BY338" i="2"/>
  <c r="BI338" i="2"/>
  <c r="AI338" i="2"/>
  <c r="BW337" i="2"/>
  <c r="CH337" i="2" s="1"/>
  <c r="K338" i="2"/>
  <c r="P338" i="2" s="1"/>
  <c r="AN338" i="2"/>
  <c r="CC338" i="2"/>
  <c r="AS338" i="2"/>
  <c r="BX338" i="2"/>
  <c r="BH338" i="2"/>
  <c r="F339" i="2"/>
  <c r="BO338" i="2"/>
  <c r="BN338" i="2"/>
  <c r="CG338" i="2" l="1"/>
  <c r="CJ338" i="2"/>
  <c r="CI338" i="2"/>
  <c r="BT338" i="2"/>
  <c r="L339" i="2" s="1"/>
  <c r="AC339" i="2"/>
  <c r="Z339" i="2"/>
  <c r="AB339" i="2"/>
  <c r="AA339" i="2"/>
  <c r="BU338" i="2"/>
  <c r="M339" i="2" s="1"/>
  <c r="AG339" i="2"/>
  <c r="AV339" i="2"/>
  <c r="BA339" i="2"/>
  <c r="AQ339" i="2"/>
  <c r="AL339" i="2"/>
  <c r="W339" i="2"/>
  <c r="BF339" i="2"/>
  <c r="H340" i="2" s="1"/>
  <c r="V339" i="2"/>
  <c r="AF339" i="2"/>
  <c r="AZ339" i="2"/>
  <c r="J339" i="2"/>
  <c r="BM338" i="2"/>
  <c r="BR338" i="2" s="1"/>
  <c r="O338" i="2"/>
  <c r="AH339" i="2"/>
  <c r="AR339" i="2"/>
  <c r="AW339" i="2"/>
  <c r="BB339" i="2"/>
  <c r="AM339" i="2"/>
  <c r="X339" i="2"/>
  <c r="BG339" i="2"/>
  <c r="I340" i="2" s="1"/>
  <c r="BV338" i="2"/>
  <c r="R339" i="2" l="1"/>
  <c r="Q339" i="2"/>
  <c r="CM338" i="2"/>
  <c r="AK339" i="2"/>
  <c r="BE339" i="2"/>
  <c r="G340" i="2" s="1"/>
  <c r="AU339" i="2"/>
  <c r="BJ339" i="2" s="1"/>
  <c r="AP339" i="2"/>
  <c r="BK339" i="2"/>
  <c r="BZ339" i="2"/>
  <c r="CE339" i="2"/>
  <c r="CF339" i="2"/>
  <c r="BL339" i="2"/>
  <c r="CA339" i="2"/>
  <c r="N339" i="2"/>
  <c r="S339" i="2" s="1"/>
  <c r="T338" i="2"/>
  <c r="AT339" i="2"/>
  <c r="AJ339" i="2"/>
  <c r="AY339" i="2"/>
  <c r="BC339" i="2" s="1"/>
  <c r="U339" i="2"/>
  <c r="Y339" i="2" s="1"/>
  <c r="AO339" i="2"/>
  <c r="BD339" i="2"/>
  <c r="AE339" i="2"/>
  <c r="BS338" i="2"/>
  <c r="BO339" i="2"/>
  <c r="BQ339" i="2"/>
  <c r="BP339" i="2"/>
  <c r="CJ339" i="2" l="1"/>
  <c r="CL339" i="2"/>
  <c r="CK339" i="2"/>
  <c r="BY339" i="2"/>
  <c r="CD339" i="2"/>
  <c r="AX339" i="2"/>
  <c r="AB340" i="2"/>
  <c r="AI339" i="2"/>
  <c r="BI339" i="2"/>
  <c r="BH339" i="2"/>
  <c r="F340" i="2"/>
  <c r="AN339" i="2"/>
  <c r="CC339" i="2"/>
  <c r="AS339" i="2"/>
  <c r="BX339" i="2"/>
  <c r="BW338" i="2"/>
  <c r="CH338" i="2" s="1"/>
  <c r="K339" i="2"/>
  <c r="P339" i="2" s="1"/>
  <c r="AD339" i="2"/>
  <c r="BN339" i="2"/>
  <c r="CG339" i="2" l="1"/>
  <c r="CI339" i="2"/>
  <c r="CM339" i="2" s="1"/>
  <c r="AA340" i="2"/>
  <c r="AC340" i="2"/>
  <c r="Z340" i="2"/>
  <c r="W340" i="2"/>
  <c r="BA340" i="2"/>
  <c r="BF340" i="2"/>
  <c r="H341" i="2" s="1"/>
  <c r="AL340" i="2"/>
  <c r="AG340" i="2"/>
  <c r="AV340" i="2"/>
  <c r="AQ340" i="2"/>
  <c r="BU339" i="2"/>
  <c r="J340" i="2"/>
  <c r="AP340" i="2"/>
  <c r="AZ340" i="2"/>
  <c r="AF340" i="2"/>
  <c r="AK340" i="2"/>
  <c r="AU340" i="2"/>
  <c r="V340" i="2"/>
  <c r="BE340" i="2"/>
  <c r="G341" i="2" s="1"/>
  <c r="BT339" i="2"/>
  <c r="BG340" i="2"/>
  <c r="I341" i="2" s="1"/>
  <c r="BB340" i="2"/>
  <c r="AH340" i="2"/>
  <c r="AM340" i="2"/>
  <c r="X340" i="2"/>
  <c r="AW340" i="2"/>
  <c r="AR340" i="2"/>
  <c r="BV339" i="2"/>
  <c r="BM339" i="2"/>
  <c r="BR339" i="2" s="1"/>
  <c r="O339" i="2"/>
  <c r="BZ340" i="2" l="1"/>
  <c r="CA340" i="2"/>
  <c r="CF340" i="2"/>
  <c r="BY340" i="2"/>
  <c r="BL340" i="2"/>
  <c r="CD340" i="2"/>
  <c r="M340" i="2"/>
  <c r="R340" i="2" s="1"/>
  <c r="CE340" i="2"/>
  <c r="BJ340" i="2"/>
  <c r="T339" i="2"/>
  <c r="AJ340" i="2"/>
  <c r="BD340" i="2"/>
  <c r="AD340" i="2"/>
  <c r="U340" i="2"/>
  <c r="Y340" i="2" s="1"/>
  <c r="AO340" i="2"/>
  <c r="AE340" i="2"/>
  <c r="AY340" i="2"/>
  <c r="BC340" i="2" s="1"/>
  <c r="AT340" i="2"/>
  <c r="AX340" i="2" s="1"/>
  <c r="BS339" i="2"/>
  <c r="N340" i="2"/>
  <c r="S340" i="2" s="1"/>
  <c r="L340" i="2"/>
  <c r="Q340" i="2" s="1"/>
  <c r="BK340" i="2"/>
  <c r="BO340" i="2"/>
  <c r="BQ340" i="2"/>
  <c r="BP340" i="2"/>
  <c r="CK340" i="2" l="1"/>
  <c r="CJ340" i="2"/>
  <c r="CL340" i="2"/>
  <c r="AI340" i="2"/>
  <c r="BI340" i="2"/>
  <c r="BH340" i="2"/>
  <c r="F341" i="2"/>
  <c r="K340" i="2"/>
  <c r="P340" i="2" s="1"/>
  <c r="BW339" i="2"/>
  <c r="CH339" i="2" s="1"/>
  <c r="AS340" i="2"/>
  <c r="BX340" i="2"/>
  <c r="AN340" i="2"/>
  <c r="CC340" i="2"/>
  <c r="CG340" i="2" s="1"/>
  <c r="BN340" i="2"/>
  <c r="CI340" i="2" l="1"/>
  <c r="CM340" i="2" s="1"/>
  <c r="AA341" i="2"/>
  <c r="Z341" i="2"/>
  <c r="AB341" i="2"/>
  <c r="AC341" i="2"/>
  <c r="BV340" i="2"/>
  <c r="N341" i="2" s="1"/>
  <c r="BB341" i="2"/>
  <c r="X341" i="2"/>
  <c r="AW341" i="2"/>
  <c r="BG341" i="2"/>
  <c r="I342" i="2" s="1"/>
  <c r="AH341" i="2"/>
  <c r="AM341" i="2"/>
  <c r="AR341" i="2"/>
  <c r="AP341" i="2"/>
  <c r="V341" i="2"/>
  <c r="J341" i="2"/>
  <c r="O340" i="2"/>
  <c r="BM340" i="2"/>
  <c r="BR340" i="2" s="1"/>
  <c r="AV341" i="2"/>
  <c r="AL341" i="2"/>
  <c r="AG341" i="2"/>
  <c r="W341" i="2"/>
  <c r="AQ341" i="2"/>
  <c r="BA341" i="2"/>
  <c r="BF341" i="2"/>
  <c r="H342" i="2" s="1"/>
  <c r="BU340" i="2"/>
  <c r="S341" i="2" l="1"/>
  <c r="AU341" i="2"/>
  <c r="AF341" i="2"/>
  <c r="BE341" i="2"/>
  <c r="G342" i="2" s="1"/>
  <c r="AZ341" i="2"/>
  <c r="AK341" i="2"/>
  <c r="BT340" i="2"/>
  <c r="L341" i="2" s="1"/>
  <c r="Q341" i="2" s="1"/>
  <c r="CF341" i="2"/>
  <c r="CA341" i="2"/>
  <c r="BL341" i="2"/>
  <c r="BK341" i="2"/>
  <c r="T340" i="2"/>
  <c r="U341" i="2"/>
  <c r="Y341" i="2" s="1"/>
  <c r="BD341" i="2"/>
  <c r="AJ341" i="2"/>
  <c r="AY341" i="2"/>
  <c r="AT341" i="2"/>
  <c r="AE341" i="2"/>
  <c r="AO341" i="2"/>
  <c r="BS340" i="2"/>
  <c r="CE341" i="2"/>
  <c r="M341" i="2"/>
  <c r="R341" i="2" s="1"/>
  <c r="BZ341" i="2"/>
  <c r="BQ341" i="2"/>
  <c r="BP341" i="2"/>
  <c r="CK341" i="2" l="1"/>
  <c r="CL341" i="2"/>
  <c r="CD341" i="2"/>
  <c r="AX341" i="2"/>
  <c r="BC341" i="2"/>
  <c r="BJ341" i="2"/>
  <c r="BY341" i="2"/>
  <c r="AC342" i="2"/>
  <c r="AD341" i="2"/>
  <c r="BH341" i="2"/>
  <c r="F342" i="2"/>
  <c r="BW340" i="2"/>
  <c r="CH340" i="2" s="1"/>
  <c r="K341" i="2"/>
  <c r="P341" i="2" s="1"/>
  <c r="AS341" i="2"/>
  <c r="BX341" i="2"/>
  <c r="BI341" i="2"/>
  <c r="AI341" i="2"/>
  <c r="AN341" i="2"/>
  <c r="CC341" i="2"/>
  <c r="BN341" i="2"/>
  <c r="BO341" i="2"/>
  <c r="CG341" i="2" l="1"/>
  <c r="CI341" i="2"/>
  <c r="CJ341" i="2"/>
  <c r="AA342" i="2"/>
  <c r="AB342" i="2"/>
  <c r="Z342" i="2"/>
  <c r="BU341" i="2"/>
  <c r="M342" i="2" s="1"/>
  <c r="BF342" i="2"/>
  <c r="H343" i="2" s="1"/>
  <c r="AV342" i="2"/>
  <c r="AQ342" i="2"/>
  <c r="W342" i="2"/>
  <c r="AG342" i="2"/>
  <c r="AL342" i="2"/>
  <c r="BA342" i="2"/>
  <c r="BG342" i="2"/>
  <c r="I343" i="2" s="1"/>
  <c r="AW342" i="2"/>
  <c r="AH342" i="2"/>
  <c r="AM342" i="2"/>
  <c r="X342" i="2"/>
  <c r="BB342" i="2"/>
  <c r="AR342" i="2"/>
  <c r="BV341" i="2"/>
  <c r="BM341" i="2"/>
  <c r="BR341" i="2" s="1"/>
  <c r="O341" i="2"/>
  <c r="J342" i="2"/>
  <c r="AF342" i="2"/>
  <c r="AK342" i="2"/>
  <c r="AU342" i="2"/>
  <c r="V342" i="2"/>
  <c r="AP342" i="2"/>
  <c r="AZ342" i="2"/>
  <c r="BT341" i="2"/>
  <c r="R342" i="2" l="1"/>
  <c r="CM341" i="2"/>
  <c r="BE342" i="2"/>
  <c r="G343" i="2" s="1"/>
  <c r="BZ342" i="2"/>
  <c r="BK342" i="2"/>
  <c r="CE342" i="2"/>
  <c r="L342" i="2"/>
  <c r="Q342" i="2" s="1"/>
  <c r="T341" i="2"/>
  <c r="AO342" i="2"/>
  <c r="AY342" i="2"/>
  <c r="BC342" i="2" s="1"/>
  <c r="U342" i="2"/>
  <c r="Y342" i="2" s="1"/>
  <c r="AJ342" i="2"/>
  <c r="AD342" i="2"/>
  <c r="AT342" i="2"/>
  <c r="AX342" i="2" s="1"/>
  <c r="AE342" i="2"/>
  <c r="BD342" i="2"/>
  <c r="BS341" i="2"/>
  <c r="CA342" i="2"/>
  <c r="BL342" i="2"/>
  <c r="BJ342" i="2"/>
  <c r="N342" i="2"/>
  <c r="S342" i="2" s="1"/>
  <c r="CD342" i="2"/>
  <c r="CF342" i="2"/>
  <c r="BO342" i="2"/>
  <c r="BP342" i="2"/>
  <c r="BQ342" i="2"/>
  <c r="CJ342" i="2" l="1"/>
  <c r="CL342" i="2"/>
  <c r="CK342" i="2"/>
  <c r="BY342" i="2"/>
  <c r="AI342" i="2"/>
  <c r="BI342" i="2"/>
  <c r="BW341" i="2"/>
  <c r="CH341" i="2" s="1"/>
  <c r="K342" i="2"/>
  <c r="P342" i="2" s="1"/>
  <c r="AS342" i="2"/>
  <c r="BX342" i="2"/>
  <c r="F343" i="2"/>
  <c r="BH342" i="2"/>
  <c r="AN342" i="2"/>
  <c r="CC342" i="2"/>
  <c r="CG342" i="2" s="1"/>
  <c r="BN342" i="2"/>
  <c r="CI342" i="2" l="1"/>
  <c r="CM342" i="2" s="1"/>
  <c r="AA343" i="2"/>
  <c r="AB343" i="2"/>
  <c r="Z343" i="2"/>
  <c r="AC343" i="2"/>
  <c r="BV342" i="2"/>
  <c r="N343" i="2" s="1"/>
  <c r="AH343" i="2"/>
  <c r="X343" i="2"/>
  <c r="BB343" i="2"/>
  <c r="BG343" i="2"/>
  <c r="I344" i="2" s="1"/>
  <c r="AW343" i="2"/>
  <c r="AR343" i="2"/>
  <c r="AM343" i="2"/>
  <c r="J343" i="2"/>
  <c r="BM342" i="2"/>
  <c r="BR342" i="2" s="1"/>
  <c r="O342" i="2"/>
  <c r="W343" i="2"/>
  <c r="BF343" i="2"/>
  <c r="H344" i="2" s="1"/>
  <c r="AV343" i="2"/>
  <c r="AG343" i="2"/>
  <c r="BA343" i="2"/>
  <c r="AL343" i="2"/>
  <c r="AQ343" i="2"/>
  <c r="BU342" i="2"/>
  <c r="AK343" i="2"/>
  <c r="BE343" i="2"/>
  <c r="G344" i="2" s="1"/>
  <c r="AU343" i="2"/>
  <c r="AF343" i="2"/>
  <c r="AZ343" i="2"/>
  <c r="V343" i="2"/>
  <c r="AP343" i="2"/>
  <c r="BT342" i="2"/>
  <c r="S343" i="2" l="1"/>
  <c r="BL343" i="2"/>
  <c r="CA343" i="2"/>
  <c r="CF343" i="2"/>
  <c r="BZ343" i="2"/>
  <c r="BY343" i="2"/>
  <c r="L343" i="2"/>
  <c r="Q343" i="2" s="1"/>
  <c r="CD343" i="2"/>
  <c r="CE343" i="2"/>
  <c r="T342" i="2"/>
  <c r="AE343" i="2"/>
  <c r="AO343" i="2"/>
  <c r="AJ343" i="2"/>
  <c r="AT343" i="2"/>
  <c r="AX343" i="2" s="1"/>
  <c r="U343" i="2"/>
  <c r="Y343" i="2" s="1"/>
  <c r="AY343" i="2"/>
  <c r="BC343" i="2" s="1"/>
  <c r="BD343" i="2"/>
  <c r="BS342" i="2"/>
  <c r="BJ343" i="2"/>
  <c r="M343" i="2"/>
  <c r="R343" i="2" s="1"/>
  <c r="BK343" i="2"/>
  <c r="BQ343" i="2"/>
  <c r="BO343" i="2"/>
  <c r="BP343" i="2"/>
  <c r="CJ343" i="2" l="1"/>
  <c r="CK343" i="2"/>
  <c r="CL343" i="2"/>
  <c r="AC344" i="2"/>
  <c r="AD343" i="2"/>
  <c r="AS343" i="2"/>
  <c r="BX343" i="2"/>
  <c r="BW342" i="2"/>
  <c r="CH342" i="2" s="1"/>
  <c r="K343" i="2"/>
  <c r="P343" i="2" s="1"/>
  <c r="BI343" i="2"/>
  <c r="AI343" i="2"/>
  <c r="BH343" i="2"/>
  <c r="F344" i="2"/>
  <c r="AN343" i="2"/>
  <c r="CC343" i="2"/>
  <c r="CG343" i="2" s="1"/>
  <c r="BN343" i="2"/>
  <c r="CI343" i="2" l="1"/>
  <c r="CM343" i="2" s="1"/>
  <c r="Z344" i="2"/>
  <c r="AA344" i="2"/>
  <c r="AB344" i="2"/>
  <c r="AV344" i="2"/>
  <c r="W344" i="2"/>
  <c r="AQ344" i="2"/>
  <c r="BU343" i="2"/>
  <c r="M344" i="2" s="1"/>
  <c r="AG344" i="2"/>
  <c r="BF344" i="2"/>
  <c r="H345" i="2" s="1"/>
  <c r="BA344" i="2"/>
  <c r="AL344" i="2"/>
  <c r="J344" i="2"/>
  <c r="BM343" i="2"/>
  <c r="BR343" i="2" s="1"/>
  <c r="BG344" i="2"/>
  <c r="I345" i="2" s="1"/>
  <c r="X344" i="2"/>
  <c r="AM344" i="2"/>
  <c r="AW344" i="2"/>
  <c r="BB344" i="2"/>
  <c r="AH344" i="2"/>
  <c r="AR344" i="2"/>
  <c r="BV343" i="2"/>
  <c r="AP344" i="2"/>
  <c r="AF344" i="2"/>
  <c r="BE344" i="2"/>
  <c r="G345" i="2" s="1"/>
  <c r="AZ344" i="2"/>
  <c r="V344" i="2"/>
  <c r="AU344" i="2"/>
  <c r="AK344" i="2"/>
  <c r="BT343" i="2"/>
  <c r="O343" i="2"/>
  <c r="R344" i="2" l="1"/>
  <c r="BK344" i="2"/>
  <c r="CE344" i="2"/>
  <c r="BZ344" i="2"/>
  <c r="CD344" i="2"/>
  <c r="N344" i="2"/>
  <c r="S344" i="2" s="1"/>
  <c r="BJ344" i="2"/>
  <c r="T343" i="2"/>
  <c r="AT344" i="2"/>
  <c r="AX344" i="2" s="1"/>
  <c r="AE344" i="2"/>
  <c r="AD344" i="2"/>
  <c r="AJ344" i="2"/>
  <c r="BD344" i="2"/>
  <c r="U344" i="2"/>
  <c r="Y344" i="2" s="1"/>
  <c r="AY344" i="2"/>
  <c r="BC344" i="2" s="1"/>
  <c r="AO344" i="2"/>
  <c r="BS343" i="2"/>
  <c r="BY344" i="2"/>
  <c r="CA344" i="2"/>
  <c r="CF344" i="2"/>
  <c r="L344" i="2"/>
  <c r="Q344" i="2" s="1"/>
  <c r="BL344" i="2"/>
  <c r="BP344" i="2"/>
  <c r="BO344" i="2"/>
  <c r="BQ344" i="2"/>
  <c r="CL344" i="2" l="1"/>
  <c r="CJ344" i="2"/>
  <c r="CK344" i="2"/>
  <c r="BI344" i="2"/>
  <c r="AI344" i="2"/>
  <c r="BW343" i="2"/>
  <c r="CH343" i="2" s="1"/>
  <c r="K344" i="2"/>
  <c r="P344" i="2" s="1"/>
  <c r="BH344" i="2"/>
  <c r="F345" i="2"/>
  <c r="AS344" i="2"/>
  <c r="BX344" i="2"/>
  <c r="AN344" i="2"/>
  <c r="CC344" i="2"/>
  <c r="CG344" i="2" s="1"/>
  <c r="BN344" i="2"/>
  <c r="CI344" i="2" l="1"/>
  <c r="CM344" i="2" s="1"/>
  <c r="AA345" i="2"/>
  <c r="Z345" i="2"/>
  <c r="AB345" i="2"/>
  <c r="AC345" i="2"/>
  <c r="AU345" i="2"/>
  <c r="AK345" i="2"/>
  <c r="J345" i="2"/>
  <c r="BM344" i="2"/>
  <c r="BR344" i="2" s="1"/>
  <c r="O344" i="2"/>
  <c r="BG345" i="2"/>
  <c r="I346" i="2" s="1"/>
  <c r="X345" i="2"/>
  <c r="AW345" i="2"/>
  <c r="BB345" i="2"/>
  <c r="AH345" i="2"/>
  <c r="AR345" i="2"/>
  <c r="AM345" i="2"/>
  <c r="BV344" i="2"/>
  <c r="AG345" i="2"/>
  <c r="AV345" i="2"/>
  <c r="BF345" i="2"/>
  <c r="H346" i="2" s="1"/>
  <c r="BA345" i="2"/>
  <c r="W345" i="2"/>
  <c r="AQ345" i="2"/>
  <c r="AL345" i="2"/>
  <c r="BU344" i="2"/>
  <c r="V345" i="2" l="1"/>
  <c r="BE345" i="2"/>
  <c r="G346" i="2" s="1"/>
  <c r="AF345" i="2"/>
  <c r="AP345" i="2"/>
  <c r="CD345" i="2" s="1"/>
  <c r="AZ345" i="2"/>
  <c r="BT344" i="2"/>
  <c r="L345" i="2" s="1"/>
  <c r="Q345" i="2" s="1"/>
  <c r="BL345" i="2"/>
  <c r="BZ345" i="2"/>
  <c r="CA345" i="2"/>
  <c r="CE345" i="2"/>
  <c r="M345" i="2"/>
  <c r="R345" i="2" s="1"/>
  <c r="N345" i="2"/>
  <c r="S345" i="2" s="1"/>
  <c r="BK345" i="2"/>
  <c r="CF345" i="2"/>
  <c r="T344" i="2"/>
  <c r="BD345" i="2"/>
  <c r="AE345" i="2"/>
  <c r="AO345" i="2"/>
  <c r="AD345" i="2"/>
  <c r="AJ345" i="2"/>
  <c r="AT345" i="2"/>
  <c r="AX345" i="2" s="1"/>
  <c r="AY345" i="2"/>
  <c r="U345" i="2"/>
  <c r="BS344" i="2"/>
  <c r="BQ345" i="2"/>
  <c r="BP345" i="2"/>
  <c r="CL345" i="2" l="1"/>
  <c r="CK345" i="2"/>
  <c r="BC345" i="2"/>
  <c r="Y345" i="2"/>
  <c r="BY345" i="2"/>
  <c r="BJ345" i="2"/>
  <c r="AS345" i="2"/>
  <c r="BX345" i="2"/>
  <c r="AI345" i="2"/>
  <c r="BI345" i="2"/>
  <c r="BW344" i="2"/>
  <c r="CH344" i="2" s="1"/>
  <c r="K345" i="2"/>
  <c r="P345" i="2" s="1"/>
  <c r="AN345" i="2"/>
  <c r="CC345" i="2"/>
  <c r="CG345" i="2" s="1"/>
  <c r="BH345" i="2"/>
  <c r="F346" i="2"/>
  <c r="BO345" i="2"/>
  <c r="BN345" i="2"/>
  <c r="CJ345" i="2" l="1"/>
  <c r="CI345" i="2"/>
  <c r="V346" i="2"/>
  <c r="Z346" i="2"/>
  <c r="AB346" i="2"/>
  <c r="AC346" i="2"/>
  <c r="AU346" i="2"/>
  <c r="AP346" i="2"/>
  <c r="BA346" i="2"/>
  <c r="AL346" i="2"/>
  <c r="AG346" i="2"/>
  <c r="W346" i="2"/>
  <c r="BF346" i="2"/>
  <c r="H347" i="2" s="1"/>
  <c r="AQ346" i="2"/>
  <c r="AV346" i="2"/>
  <c r="BU345" i="2"/>
  <c r="J346" i="2"/>
  <c r="O345" i="2"/>
  <c r="BM345" i="2"/>
  <c r="BR345" i="2" s="1"/>
  <c r="AR346" i="2"/>
  <c r="AM346" i="2"/>
  <c r="AW346" i="2"/>
  <c r="BG346" i="2"/>
  <c r="I347" i="2" s="1"/>
  <c r="AH346" i="2"/>
  <c r="BB346" i="2"/>
  <c r="X346" i="2"/>
  <c r="BV345" i="2"/>
  <c r="CM345" i="2" l="1"/>
  <c r="BT345" i="2"/>
  <c r="L346" i="2" s="1"/>
  <c r="AK346" i="2"/>
  <c r="CD346" i="2" s="1"/>
  <c r="AF346" i="2"/>
  <c r="BE346" i="2"/>
  <c r="G347" i="2" s="1"/>
  <c r="AA346" i="2"/>
  <c r="AD346" i="2" s="1"/>
  <c r="AZ346" i="2"/>
  <c r="BZ346" i="2"/>
  <c r="BL346" i="2"/>
  <c r="CF346" i="2"/>
  <c r="BK346" i="2"/>
  <c r="N346" i="2"/>
  <c r="CA346" i="2"/>
  <c r="CE346" i="2"/>
  <c r="M346" i="2"/>
  <c r="T345" i="2"/>
  <c r="AE346" i="2"/>
  <c r="AJ346" i="2"/>
  <c r="AT346" i="2"/>
  <c r="AX346" i="2" s="1"/>
  <c r="BD346" i="2"/>
  <c r="U346" i="2"/>
  <c r="Y346" i="2" s="1"/>
  <c r="AO346" i="2"/>
  <c r="AY346" i="2"/>
  <c r="BS345" i="2"/>
  <c r="BQ346" i="2"/>
  <c r="BP346" i="2"/>
  <c r="S346" i="2" l="1"/>
  <c r="R346" i="2"/>
  <c r="Q346" i="2"/>
  <c r="CL346" i="2"/>
  <c r="CK346" i="2"/>
  <c r="BC346" i="2"/>
  <c r="BY346" i="2"/>
  <c r="BJ346" i="2"/>
  <c r="BH346" i="2"/>
  <c r="F347" i="2"/>
  <c r="AS346" i="2"/>
  <c r="BX346" i="2"/>
  <c r="AN346" i="2"/>
  <c r="CC346" i="2"/>
  <c r="CG346" i="2" s="1"/>
  <c r="K346" i="2"/>
  <c r="P346" i="2" s="1"/>
  <c r="BW345" i="2"/>
  <c r="CH345" i="2" s="1"/>
  <c r="AI346" i="2"/>
  <c r="BI346" i="2"/>
  <c r="BO346" i="2"/>
  <c r="BN346" i="2"/>
  <c r="CJ346" i="2" l="1"/>
  <c r="CI346" i="2"/>
  <c r="AA347" i="2"/>
  <c r="AB347" i="2"/>
  <c r="Z347" i="2"/>
  <c r="AC347" i="2"/>
  <c r="BT346" i="2"/>
  <c r="L347" i="2" s="1"/>
  <c r="AF347" i="2"/>
  <c r="V347" i="2"/>
  <c r="AZ347" i="2"/>
  <c r="AK347" i="2"/>
  <c r="J347" i="2"/>
  <c r="BM346" i="2"/>
  <c r="BR346" i="2" s="1"/>
  <c r="O346" i="2"/>
  <c r="AM347" i="2"/>
  <c r="BB347" i="2"/>
  <c r="BG347" i="2"/>
  <c r="I348" i="2" s="1"/>
  <c r="X347" i="2"/>
  <c r="AR347" i="2"/>
  <c r="AW347" i="2"/>
  <c r="AH347" i="2"/>
  <c r="BV346" i="2"/>
  <c r="BA347" i="2"/>
  <c r="AQ347" i="2"/>
  <c r="AV347" i="2"/>
  <c r="AG347" i="2"/>
  <c r="W347" i="2"/>
  <c r="AL347" i="2"/>
  <c r="BF347" i="2"/>
  <c r="H348" i="2" s="1"/>
  <c r="BU346" i="2"/>
  <c r="Q347" i="2" l="1"/>
  <c r="CM346" i="2"/>
  <c r="AU347" i="2"/>
  <c r="BJ347" i="2" s="1"/>
  <c r="BE347" i="2"/>
  <c r="G348" i="2" s="1"/>
  <c r="AP347" i="2"/>
  <c r="CE347" i="2"/>
  <c r="CA347" i="2"/>
  <c r="BL347" i="2"/>
  <c r="BK347" i="2"/>
  <c r="BZ347" i="2"/>
  <c r="CF347" i="2"/>
  <c r="T346" i="2"/>
  <c r="AY347" i="2"/>
  <c r="BC347" i="2" s="1"/>
  <c r="AE347" i="2"/>
  <c r="BD347" i="2"/>
  <c r="U347" i="2"/>
  <c r="Y347" i="2" s="1"/>
  <c r="AT347" i="2"/>
  <c r="AJ347" i="2"/>
  <c r="AO347" i="2"/>
  <c r="AD347" i="2"/>
  <c r="BS346" i="2"/>
  <c r="M347" i="2"/>
  <c r="R347" i="2" s="1"/>
  <c r="N347" i="2"/>
  <c r="S347" i="2" s="1"/>
  <c r="BP347" i="2"/>
  <c r="BQ347" i="2"/>
  <c r="BO347" i="2"/>
  <c r="CK347" i="2" l="1"/>
  <c r="CL347" i="2"/>
  <c r="CJ347" i="2"/>
  <c r="AX347" i="2"/>
  <c r="CD347" i="2"/>
  <c r="BY347" i="2"/>
  <c r="BX347" i="2"/>
  <c r="AS347" i="2"/>
  <c r="BH347" i="2"/>
  <c r="F348" i="2"/>
  <c r="AN347" i="2"/>
  <c r="CC347" i="2"/>
  <c r="BI347" i="2"/>
  <c r="AI347" i="2"/>
  <c r="BW346" i="2"/>
  <c r="CH346" i="2" s="1"/>
  <c r="K347" i="2"/>
  <c r="P347" i="2" s="1"/>
  <c r="BN347" i="2"/>
  <c r="CG347" i="2" l="1"/>
  <c r="CI347" i="2"/>
  <c r="CM347" i="2" s="1"/>
  <c r="V348" i="2"/>
  <c r="Z348" i="2"/>
  <c r="AC348" i="2"/>
  <c r="AB348" i="2"/>
  <c r="BV347" i="2"/>
  <c r="N348" i="2" s="1"/>
  <c r="AL348" i="2"/>
  <c r="BB348" i="2"/>
  <c r="AM348" i="2"/>
  <c r="AW348" i="2"/>
  <c r="AH348" i="2"/>
  <c r="X348" i="2"/>
  <c r="AR348" i="2"/>
  <c r="BG348" i="2"/>
  <c r="I349" i="2" s="1"/>
  <c r="AF348" i="2"/>
  <c r="BU347" i="2"/>
  <c r="M348" i="2" s="1"/>
  <c r="BF348" i="2"/>
  <c r="H349" i="2" s="1"/>
  <c r="AQ348" i="2"/>
  <c r="W348" i="2"/>
  <c r="BA348" i="2"/>
  <c r="AG348" i="2"/>
  <c r="AV348" i="2"/>
  <c r="O347" i="2"/>
  <c r="BM347" i="2"/>
  <c r="BR347" i="2" s="1"/>
  <c r="J348" i="2"/>
  <c r="AZ348" i="2" l="1"/>
  <c r="AU348" i="2"/>
  <c r="AP348" i="2"/>
  <c r="BT347" i="2"/>
  <c r="L348" i="2" s="1"/>
  <c r="AA348" i="2"/>
  <c r="S348" i="2" s="1"/>
  <c r="BE348" i="2"/>
  <c r="G349" i="2" s="1"/>
  <c r="AK348" i="2"/>
  <c r="CF348" i="2"/>
  <c r="BL348" i="2"/>
  <c r="CA348" i="2"/>
  <c r="CE348" i="2"/>
  <c r="BZ348" i="2"/>
  <c r="BK348" i="2"/>
  <c r="T347" i="2"/>
  <c r="AJ348" i="2"/>
  <c r="U348" i="2"/>
  <c r="Y348" i="2" s="1"/>
  <c r="AY348" i="2"/>
  <c r="AO348" i="2"/>
  <c r="BD348" i="2"/>
  <c r="AE348" i="2"/>
  <c r="AT348" i="2"/>
  <c r="BS347" i="2"/>
  <c r="BQ348" i="2"/>
  <c r="BP348" i="2"/>
  <c r="R348" i="2" l="1"/>
  <c r="Q348" i="2"/>
  <c r="CK348" i="2"/>
  <c r="CL348" i="2"/>
  <c r="BJ348" i="2"/>
  <c r="AX348" i="2"/>
  <c r="CD348" i="2"/>
  <c r="BC348" i="2"/>
  <c r="BY348" i="2"/>
  <c r="AC349" i="2"/>
  <c r="K348" i="2"/>
  <c r="P348" i="2" s="1"/>
  <c r="BW347" i="2"/>
  <c r="CH347" i="2" s="1"/>
  <c r="BH348" i="2"/>
  <c r="F349" i="2"/>
  <c r="AN348" i="2"/>
  <c r="CC348" i="2"/>
  <c r="AD348" i="2"/>
  <c r="BX348" i="2"/>
  <c r="AS348" i="2"/>
  <c r="BI348" i="2"/>
  <c r="AI348" i="2"/>
  <c r="BN348" i="2"/>
  <c r="BO348" i="2"/>
  <c r="CG348" i="2" l="1"/>
  <c r="CI348" i="2"/>
  <c r="CJ348" i="2"/>
  <c r="AA349" i="2"/>
  <c r="AB349" i="2"/>
  <c r="Z349" i="2"/>
  <c r="AZ349" i="2"/>
  <c r="BT348" i="2"/>
  <c r="L349" i="2" s="1"/>
  <c r="V349" i="2"/>
  <c r="BE349" i="2"/>
  <c r="G350" i="2" s="1"/>
  <c r="AF349" i="2"/>
  <c r="AP349" i="2"/>
  <c r="AK349" i="2"/>
  <c r="AU349" i="2"/>
  <c r="BM348" i="2"/>
  <c r="BR348" i="2" s="1"/>
  <c r="X349" i="2"/>
  <c r="AR349" i="2"/>
  <c r="AW349" i="2"/>
  <c r="BB349" i="2"/>
  <c r="AH349" i="2"/>
  <c r="BG349" i="2"/>
  <c r="I350" i="2" s="1"/>
  <c r="AM349" i="2"/>
  <c r="BV348" i="2"/>
  <c r="J349" i="2"/>
  <c r="O348" i="2"/>
  <c r="AV349" i="2"/>
  <c r="AQ349" i="2"/>
  <c r="AL349" i="2"/>
  <c r="W349" i="2"/>
  <c r="AG349" i="2"/>
  <c r="BF349" i="2"/>
  <c r="H350" i="2" s="1"/>
  <c r="BA349" i="2"/>
  <c r="BU348" i="2"/>
  <c r="Q349" i="2" l="1"/>
  <c r="CM348" i="2"/>
  <c r="BJ349" i="2"/>
  <c r="BY349" i="2"/>
  <c r="CD349" i="2"/>
  <c r="CA349" i="2"/>
  <c r="CE349" i="2"/>
  <c r="BK349" i="2"/>
  <c r="CF349" i="2"/>
  <c r="M349" i="2"/>
  <c r="R349" i="2" s="1"/>
  <c r="BZ349" i="2"/>
  <c r="T348" i="2"/>
  <c r="AO349" i="2"/>
  <c r="AT349" i="2"/>
  <c r="AX349" i="2" s="1"/>
  <c r="AD349" i="2"/>
  <c r="AJ349" i="2"/>
  <c r="BD349" i="2"/>
  <c r="U349" i="2"/>
  <c r="Y349" i="2" s="1"/>
  <c r="AE349" i="2"/>
  <c r="AY349" i="2"/>
  <c r="BC349" i="2" s="1"/>
  <c r="BS348" i="2"/>
  <c r="N349" i="2"/>
  <c r="S349" i="2" s="1"/>
  <c r="BL349" i="2"/>
  <c r="BP349" i="2"/>
  <c r="BQ349" i="2"/>
  <c r="BO349" i="2"/>
  <c r="CL349" i="2" l="1"/>
  <c r="CJ349" i="2"/>
  <c r="CK349" i="2"/>
  <c r="BW348" i="2"/>
  <c r="CH348" i="2" s="1"/>
  <c r="K349" i="2"/>
  <c r="P349" i="2" s="1"/>
  <c r="BH349" i="2"/>
  <c r="F350" i="2"/>
  <c r="BX349" i="2"/>
  <c r="AS349" i="2"/>
  <c r="AN349" i="2"/>
  <c r="CC349" i="2"/>
  <c r="CG349" i="2" s="1"/>
  <c r="BI349" i="2"/>
  <c r="AI349" i="2"/>
  <c r="BN349" i="2"/>
  <c r="CI349" i="2" l="1"/>
  <c r="CM349" i="2" s="1"/>
  <c r="Z350" i="2"/>
  <c r="AA350" i="2"/>
  <c r="AB350" i="2"/>
  <c r="AC350" i="2"/>
  <c r="BV349" i="2"/>
  <c r="N350" i="2" s="1"/>
  <c r="AM350" i="2"/>
  <c r="AR350" i="2"/>
  <c r="BG350" i="2"/>
  <c r="I351" i="2" s="1"/>
  <c r="AW350" i="2"/>
  <c r="BB350" i="2"/>
  <c r="X350" i="2"/>
  <c r="AH350" i="2"/>
  <c r="AV350" i="2"/>
  <c r="AL350" i="2"/>
  <c r="BF350" i="2"/>
  <c r="H351" i="2" s="1"/>
  <c r="AG350" i="2"/>
  <c r="BA350" i="2"/>
  <c r="W350" i="2"/>
  <c r="AQ350" i="2"/>
  <c r="BU349" i="2"/>
  <c r="AP350" i="2"/>
  <c r="AU350" i="2"/>
  <c r="V350" i="2"/>
  <c r="AZ350" i="2"/>
  <c r="BE350" i="2"/>
  <c r="G351" i="2" s="1"/>
  <c r="AK350" i="2"/>
  <c r="AF350" i="2"/>
  <c r="BT349" i="2"/>
  <c r="J350" i="2"/>
  <c r="BM349" i="2"/>
  <c r="BR349" i="2" s="1"/>
  <c r="O349" i="2"/>
  <c r="S350" i="2" l="1"/>
  <c r="CF350" i="2"/>
  <c r="BL350" i="2"/>
  <c r="CA350" i="2"/>
  <c r="CD350" i="2"/>
  <c r="T349" i="2"/>
  <c r="AE350" i="2"/>
  <c r="U350" i="2"/>
  <c r="Y350" i="2" s="1"/>
  <c r="AJ350" i="2"/>
  <c r="AT350" i="2"/>
  <c r="AX350" i="2" s="1"/>
  <c r="AY350" i="2"/>
  <c r="BC350" i="2" s="1"/>
  <c r="BD350" i="2"/>
  <c r="AO350" i="2"/>
  <c r="BS349" i="2"/>
  <c r="BY350" i="2"/>
  <c r="CE350" i="2"/>
  <c r="L350" i="2"/>
  <c r="Q350" i="2" s="1"/>
  <c r="BK350" i="2"/>
  <c r="BJ350" i="2"/>
  <c r="M350" i="2"/>
  <c r="R350" i="2" s="1"/>
  <c r="BZ350" i="2"/>
  <c r="BQ350" i="2"/>
  <c r="BP350" i="2"/>
  <c r="BO350" i="2"/>
  <c r="CJ350" i="2" l="1"/>
  <c r="CK350" i="2"/>
  <c r="CL350" i="2"/>
  <c r="AC351" i="2"/>
  <c r="BH350" i="2"/>
  <c r="F351" i="2"/>
  <c r="AN350" i="2"/>
  <c r="CC350" i="2"/>
  <c r="CG350" i="2" s="1"/>
  <c r="BW349" i="2"/>
  <c r="CH349" i="2" s="1"/>
  <c r="K350" i="2"/>
  <c r="P350" i="2" s="1"/>
  <c r="BI350" i="2"/>
  <c r="AI350" i="2"/>
  <c r="AS350" i="2"/>
  <c r="BX350" i="2"/>
  <c r="AD350" i="2"/>
  <c r="BN350" i="2"/>
  <c r="CI350" i="2" l="1"/>
  <c r="CM350" i="2" s="1"/>
  <c r="AB351" i="2"/>
  <c r="AA351" i="2"/>
  <c r="Z351" i="2"/>
  <c r="W351" i="2"/>
  <c r="AF351" i="2"/>
  <c r="AL351" i="2"/>
  <c r="AP351" i="2"/>
  <c r="AZ351" i="2"/>
  <c r="BE351" i="2"/>
  <c r="G352" i="2" s="1"/>
  <c r="AK351" i="2"/>
  <c r="BT350" i="2"/>
  <c r="L351" i="2" s="1"/>
  <c r="AU351" i="2"/>
  <c r="V351" i="2"/>
  <c r="BA351" i="2"/>
  <c r="AG351" i="2"/>
  <c r="BU350" i="2"/>
  <c r="M351" i="2" s="1"/>
  <c r="AV351" i="2"/>
  <c r="BF351" i="2"/>
  <c r="H352" i="2" s="1"/>
  <c r="AQ351" i="2"/>
  <c r="J351" i="2"/>
  <c r="BM350" i="2"/>
  <c r="BR350" i="2" s="1"/>
  <c r="AM351" i="2"/>
  <c r="BG351" i="2"/>
  <c r="I352" i="2" s="1"/>
  <c r="AR351" i="2"/>
  <c r="AW351" i="2"/>
  <c r="X351" i="2"/>
  <c r="BB351" i="2"/>
  <c r="AH351" i="2"/>
  <c r="BV350" i="2"/>
  <c r="O350" i="2"/>
  <c r="R351" i="2" l="1"/>
  <c r="Q351" i="2"/>
  <c r="BY351" i="2"/>
  <c r="BJ351" i="2"/>
  <c r="CD351" i="2"/>
  <c r="BK351" i="2"/>
  <c r="CE351" i="2"/>
  <c r="BZ351" i="2"/>
  <c r="BL351" i="2"/>
  <c r="CF351" i="2"/>
  <c r="T350" i="2"/>
  <c r="AJ351" i="2"/>
  <c r="AT351" i="2"/>
  <c r="AX351" i="2" s="1"/>
  <c r="AY351" i="2"/>
  <c r="BC351" i="2" s="1"/>
  <c r="BD351" i="2"/>
  <c r="AO351" i="2"/>
  <c r="U351" i="2"/>
  <c r="Y351" i="2" s="1"/>
  <c r="AE351" i="2"/>
  <c r="BS350" i="2"/>
  <c r="N351" i="2"/>
  <c r="S351" i="2" s="1"/>
  <c r="CA351" i="2"/>
  <c r="BO351" i="2"/>
  <c r="BP351" i="2"/>
  <c r="BQ351" i="2"/>
  <c r="CL351" i="2" l="1"/>
  <c r="CJ351" i="2"/>
  <c r="CK351" i="2"/>
  <c r="AB352" i="2"/>
  <c r="AI351" i="2"/>
  <c r="BI351" i="2"/>
  <c r="BH351" i="2"/>
  <c r="F352" i="2"/>
  <c r="AD351" i="2"/>
  <c r="BW350" i="2"/>
  <c r="CH350" i="2" s="1"/>
  <c r="K351" i="2"/>
  <c r="P351" i="2" s="1"/>
  <c r="AS351" i="2"/>
  <c r="BX351" i="2"/>
  <c r="AN351" i="2"/>
  <c r="CC351" i="2"/>
  <c r="CG351" i="2" s="1"/>
  <c r="BN351" i="2"/>
  <c r="CI351" i="2" l="1"/>
  <c r="CM351" i="2" s="1"/>
  <c r="AA352" i="2"/>
  <c r="AC352" i="2"/>
  <c r="Z352" i="2"/>
  <c r="BV351" i="2"/>
  <c r="N352" i="2" s="1"/>
  <c r="AW352" i="2"/>
  <c r="BB352" i="2"/>
  <c r="X352" i="2"/>
  <c r="AM352" i="2"/>
  <c r="BG352" i="2"/>
  <c r="I353" i="2" s="1"/>
  <c r="AR352" i="2"/>
  <c r="AH352" i="2"/>
  <c r="J352" i="2"/>
  <c r="AF352" i="2"/>
  <c r="AP352" i="2"/>
  <c r="AU352" i="2"/>
  <c r="AK352" i="2"/>
  <c r="V352" i="2"/>
  <c r="BE352" i="2"/>
  <c r="G353" i="2" s="1"/>
  <c r="BT351" i="2"/>
  <c r="O351" i="2"/>
  <c r="AV352" i="2"/>
  <c r="W352" i="2"/>
  <c r="BF352" i="2"/>
  <c r="H353" i="2" s="1"/>
  <c r="AL352" i="2"/>
  <c r="AQ352" i="2"/>
  <c r="BA352" i="2"/>
  <c r="AG352" i="2"/>
  <c r="BU351" i="2"/>
  <c r="BM351" i="2"/>
  <c r="BR351" i="2" s="1"/>
  <c r="S352" i="2" l="1"/>
  <c r="AZ352" i="2"/>
  <c r="BY352" i="2" s="1"/>
  <c r="BL352" i="2"/>
  <c r="CD352" i="2"/>
  <c r="CF352" i="2"/>
  <c r="CA352" i="2"/>
  <c r="BK352" i="2"/>
  <c r="BZ352" i="2"/>
  <c r="M352" i="2"/>
  <c r="R352" i="2" s="1"/>
  <c r="CE352" i="2"/>
  <c r="L352" i="2"/>
  <c r="Q352" i="2" s="1"/>
  <c r="T351" i="2"/>
  <c r="AJ352" i="2"/>
  <c r="AT352" i="2"/>
  <c r="AX352" i="2" s="1"/>
  <c r="AY352" i="2"/>
  <c r="AE352" i="2"/>
  <c r="U352" i="2"/>
  <c r="Y352" i="2" s="1"/>
  <c r="BD352" i="2"/>
  <c r="AO352" i="2"/>
  <c r="BS351" i="2"/>
  <c r="BP352" i="2"/>
  <c r="BQ352" i="2"/>
  <c r="CL352" i="2" l="1"/>
  <c r="CK352" i="2"/>
  <c r="BC352" i="2"/>
  <c r="BJ352" i="2"/>
  <c r="AC353" i="2"/>
  <c r="K352" i="2"/>
  <c r="P352" i="2" s="1"/>
  <c r="BW351" i="2"/>
  <c r="CH351" i="2" s="1"/>
  <c r="AN352" i="2"/>
  <c r="CC352" i="2"/>
  <c r="CG352" i="2" s="1"/>
  <c r="AD352" i="2"/>
  <c r="BI352" i="2"/>
  <c r="AI352" i="2"/>
  <c r="AS352" i="2"/>
  <c r="BX352" i="2"/>
  <c r="BH352" i="2"/>
  <c r="F353" i="2"/>
  <c r="BN352" i="2"/>
  <c r="BO352" i="2"/>
  <c r="CI352" i="2" l="1"/>
  <c r="CJ352" i="2"/>
  <c r="Z353" i="2"/>
  <c r="AB353" i="2"/>
  <c r="AA353" i="2"/>
  <c r="AL353" i="2"/>
  <c r="AG353" i="2"/>
  <c r="BA353" i="2"/>
  <c r="W353" i="2"/>
  <c r="AQ353" i="2"/>
  <c r="BF353" i="2"/>
  <c r="H354" i="2" s="1"/>
  <c r="AV353" i="2"/>
  <c r="BU352" i="2"/>
  <c r="AK353" i="2"/>
  <c r="AZ353" i="2"/>
  <c r="AP353" i="2"/>
  <c r="AF353" i="2"/>
  <c r="V353" i="2"/>
  <c r="AU353" i="2"/>
  <c r="BE353" i="2"/>
  <c r="G354" i="2" s="1"/>
  <c r="BT352" i="2"/>
  <c r="BM352" i="2"/>
  <c r="BR352" i="2" s="1"/>
  <c r="O352" i="2"/>
  <c r="J353" i="2"/>
  <c r="X353" i="2"/>
  <c r="AR353" i="2"/>
  <c r="BB353" i="2"/>
  <c r="AM353" i="2"/>
  <c r="AH353" i="2"/>
  <c r="AW353" i="2"/>
  <c r="BG353" i="2"/>
  <c r="I354" i="2" s="1"/>
  <c r="BV352" i="2"/>
  <c r="CM352" i="2" l="1"/>
  <c r="BZ353" i="2"/>
  <c r="BL353" i="2"/>
  <c r="N353" i="2"/>
  <c r="S353" i="2" s="1"/>
  <c r="CF353" i="2"/>
  <c r="BY353" i="2"/>
  <c r="T352" i="2"/>
  <c r="U353" i="2"/>
  <c r="Y353" i="2" s="1"/>
  <c r="AO353" i="2"/>
  <c r="AY353" i="2"/>
  <c r="BC353" i="2" s="1"/>
  <c r="AE353" i="2"/>
  <c r="AJ353" i="2"/>
  <c r="AT353" i="2"/>
  <c r="AX353" i="2" s="1"/>
  <c r="BD353" i="2"/>
  <c r="AD353" i="2"/>
  <c r="BS352" i="2"/>
  <c r="CA353" i="2"/>
  <c r="L353" i="2"/>
  <c r="Q353" i="2" s="1"/>
  <c r="CD353" i="2"/>
  <c r="BK353" i="2"/>
  <c r="BJ353" i="2"/>
  <c r="M353" i="2"/>
  <c r="R353" i="2" s="1"/>
  <c r="CE353" i="2"/>
  <c r="BQ353" i="2"/>
  <c r="BP353" i="2"/>
  <c r="BO353" i="2"/>
  <c r="CJ353" i="2" l="1"/>
  <c r="CL353" i="2"/>
  <c r="CK353" i="2"/>
  <c r="BH353" i="2"/>
  <c r="F354" i="2"/>
  <c r="AS353" i="2"/>
  <c r="BX353" i="2"/>
  <c r="BW352" i="2"/>
  <c r="CH352" i="2" s="1"/>
  <c r="K353" i="2"/>
  <c r="P353" i="2" s="1"/>
  <c r="AN353" i="2"/>
  <c r="CC353" i="2"/>
  <c r="CG353" i="2" s="1"/>
  <c r="BI353" i="2"/>
  <c r="AI353" i="2"/>
  <c r="BN353" i="2"/>
  <c r="CI353" i="2" l="1"/>
  <c r="CM353" i="2" s="1"/>
  <c r="AP354" i="2"/>
  <c r="Z354" i="2"/>
  <c r="AB354" i="2"/>
  <c r="AC354" i="2"/>
  <c r="AA354" i="2"/>
  <c r="BU353" i="2"/>
  <c r="M354" i="2" s="1"/>
  <c r="AQ354" i="2"/>
  <c r="BA354" i="2"/>
  <c r="AG354" i="2"/>
  <c r="AV354" i="2"/>
  <c r="AL354" i="2"/>
  <c r="W354" i="2"/>
  <c r="BF354" i="2"/>
  <c r="H355" i="2" s="1"/>
  <c r="AU354" i="2"/>
  <c r="V354" i="2"/>
  <c r="BM353" i="2"/>
  <c r="BR353" i="2" s="1"/>
  <c r="O353" i="2"/>
  <c r="AW354" i="2"/>
  <c r="AM354" i="2"/>
  <c r="AH354" i="2"/>
  <c r="X354" i="2"/>
  <c r="AR354" i="2"/>
  <c r="BG354" i="2"/>
  <c r="I355" i="2" s="1"/>
  <c r="BB354" i="2"/>
  <c r="BV353" i="2"/>
  <c r="J354" i="2"/>
  <c r="R354" i="2" l="1"/>
  <c r="AF354" i="2"/>
  <c r="BE354" i="2"/>
  <c r="G355" i="2" s="1"/>
  <c r="AK354" i="2"/>
  <c r="CD354" i="2" s="1"/>
  <c r="AZ354" i="2"/>
  <c r="BT353" i="2"/>
  <c r="L354" i="2" s="1"/>
  <c r="Q354" i="2" s="1"/>
  <c r="CE354" i="2"/>
  <c r="BK354" i="2"/>
  <c r="BZ354" i="2"/>
  <c r="BL354" i="2"/>
  <c r="CF354" i="2"/>
  <c r="T353" i="2"/>
  <c r="AJ354" i="2"/>
  <c r="AE354" i="2"/>
  <c r="AY354" i="2"/>
  <c r="U354" i="2"/>
  <c r="Y354" i="2" s="1"/>
  <c r="BD354" i="2"/>
  <c r="AO354" i="2"/>
  <c r="AT354" i="2"/>
  <c r="AX354" i="2" s="1"/>
  <c r="BS353" i="2"/>
  <c r="N354" i="2"/>
  <c r="S354" i="2" s="1"/>
  <c r="CA354" i="2"/>
  <c r="BQ354" i="2"/>
  <c r="BP354" i="2"/>
  <c r="CK354" i="2" l="1"/>
  <c r="CL354" i="2"/>
  <c r="BC354" i="2"/>
  <c r="BY354" i="2"/>
  <c r="BJ354" i="2"/>
  <c r="AB355" i="2"/>
  <c r="BW353" i="2"/>
  <c r="CH353" i="2" s="1"/>
  <c r="K354" i="2"/>
  <c r="P354" i="2" s="1"/>
  <c r="BH354" i="2"/>
  <c r="F355" i="2"/>
  <c r="AN354" i="2"/>
  <c r="CC354" i="2"/>
  <c r="CG354" i="2" s="1"/>
  <c r="AS354" i="2"/>
  <c r="BX354" i="2"/>
  <c r="AD354" i="2"/>
  <c r="AI354" i="2"/>
  <c r="BI354" i="2"/>
  <c r="BO354" i="2"/>
  <c r="BN354" i="2"/>
  <c r="CI354" i="2" l="1"/>
  <c r="CJ354" i="2"/>
  <c r="Z355" i="2"/>
  <c r="AA355" i="2"/>
  <c r="AC355" i="2"/>
  <c r="AP355" i="2"/>
  <c r="BV354" i="2"/>
  <c r="N355" i="2" s="1"/>
  <c r="AH355" i="2"/>
  <c r="AZ355" i="2"/>
  <c r="AM355" i="2"/>
  <c r="X355" i="2"/>
  <c r="AU355" i="2"/>
  <c r="AF355" i="2"/>
  <c r="BT354" i="2"/>
  <c r="L355" i="2" s="1"/>
  <c r="BE355" i="2"/>
  <c r="G356" i="2" s="1"/>
  <c r="AK355" i="2"/>
  <c r="V355" i="2"/>
  <c r="BG355" i="2"/>
  <c r="I356" i="2" s="1"/>
  <c r="AW355" i="2"/>
  <c r="BB355" i="2"/>
  <c r="AR355" i="2"/>
  <c r="BF355" i="2"/>
  <c r="H356" i="2" s="1"/>
  <c r="AG355" i="2"/>
  <c r="AQ355" i="2"/>
  <c r="W355" i="2"/>
  <c r="AV355" i="2"/>
  <c r="AL355" i="2"/>
  <c r="BA355" i="2"/>
  <c r="BU354" i="2"/>
  <c r="J355" i="2"/>
  <c r="BM354" i="2"/>
  <c r="BR354" i="2" s="1"/>
  <c r="O354" i="2"/>
  <c r="S355" i="2" l="1"/>
  <c r="Q355" i="2"/>
  <c r="CM354" i="2"/>
  <c r="CD355" i="2"/>
  <c r="BY355" i="2"/>
  <c r="BJ355" i="2"/>
  <c r="CF355" i="2"/>
  <c r="BL355" i="2"/>
  <c r="CA355" i="2"/>
  <c r="T354" i="2"/>
  <c r="AE355" i="2"/>
  <c r="AT355" i="2"/>
  <c r="AX355" i="2" s="1"/>
  <c r="AO355" i="2"/>
  <c r="BD355" i="2"/>
  <c r="AY355" i="2"/>
  <c r="BC355" i="2" s="1"/>
  <c r="U355" i="2"/>
  <c r="Y355" i="2" s="1"/>
  <c r="AJ355" i="2"/>
  <c r="BS354" i="2"/>
  <c r="CE355" i="2"/>
  <c r="BZ355" i="2"/>
  <c r="BK355" i="2"/>
  <c r="M355" i="2"/>
  <c r="R355" i="2" s="1"/>
  <c r="BP355" i="2"/>
  <c r="BQ355" i="2"/>
  <c r="BO355" i="2"/>
  <c r="CJ355" i="2" l="1"/>
  <c r="CL355" i="2"/>
  <c r="CK355" i="2"/>
  <c r="AC356" i="2"/>
  <c r="AD355" i="2"/>
  <c r="K355" i="2"/>
  <c r="P355" i="2" s="1"/>
  <c r="BW354" i="2"/>
  <c r="CH354" i="2" s="1"/>
  <c r="BI355" i="2"/>
  <c r="AI355" i="2"/>
  <c r="AN355" i="2"/>
  <c r="CC355" i="2"/>
  <c r="CG355" i="2" s="1"/>
  <c r="BH355" i="2"/>
  <c r="F356" i="2"/>
  <c r="AS355" i="2"/>
  <c r="BX355" i="2"/>
  <c r="BN355" i="2"/>
  <c r="CI355" i="2" l="1"/>
  <c r="CM355" i="2" s="1"/>
  <c r="AA356" i="2"/>
  <c r="AB356" i="2"/>
  <c r="Z356" i="2"/>
  <c r="AU356" i="2"/>
  <c r="AQ356" i="2"/>
  <c r="BE356" i="2"/>
  <c r="G357" i="2" s="1"/>
  <c r="BT355" i="2"/>
  <c r="L356" i="2" s="1"/>
  <c r="AF356" i="2"/>
  <c r="AZ356" i="2"/>
  <c r="BA356" i="2"/>
  <c r="AL356" i="2"/>
  <c r="BU355" i="2"/>
  <c r="M356" i="2" s="1"/>
  <c r="BF356" i="2"/>
  <c r="AG356" i="2"/>
  <c r="W356" i="2"/>
  <c r="AV356" i="2"/>
  <c r="J356" i="2"/>
  <c r="O355" i="2"/>
  <c r="BM355" i="2"/>
  <c r="BR355" i="2" s="1"/>
  <c r="AM356" i="2"/>
  <c r="X356" i="2"/>
  <c r="BG356" i="2"/>
  <c r="I357" i="2" s="1"/>
  <c r="AH356" i="2"/>
  <c r="BB356" i="2"/>
  <c r="AR356" i="2"/>
  <c r="AW356" i="2"/>
  <c r="BV355" i="2"/>
  <c r="R356" i="2" l="1"/>
  <c r="Q356" i="2"/>
  <c r="AK356" i="2"/>
  <c r="V356" i="2"/>
  <c r="AP356" i="2"/>
  <c r="BY356" i="2" s="1"/>
  <c r="BJ356" i="2"/>
  <c r="CE356" i="2"/>
  <c r="H357" i="2"/>
  <c r="BZ356" i="2"/>
  <c r="BK356" i="2"/>
  <c r="N356" i="2"/>
  <c r="S356" i="2" s="1"/>
  <c r="CA356" i="2"/>
  <c r="T355" i="2"/>
  <c r="AO356" i="2"/>
  <c r="AT356" i="2"/>
  <c r="AX356" i="2" s="1"/>
  <c r="AJ356" i="2"/>
  <c r="BD356" i="2"/>
  <c r="U356" i="2"/>
  <c r="AY356" i="2"/>
  <c r="BC356" i="2" s="1"/>
  <c r="AE356" i="2"/>
  <c r="BS355" i="2"/>
  <c r="BL356" i="2"/>
  <c r="CF356" i="2"/>
  <c r="BO356" i="2"/>
  <c r="BQ356" i="2"/>
  <c r="BP356" i="2"/>
  <c r="CK356" i="2" l="1"/>
  <c r="CL356" i="2"/>
  <c r="CJ356" i="2"/>
  <c r="Y356" i="2"/>
  <c r="CD356" i="2"/>
  <c r="AB357" i="2"/>
  <c r="BW355" i="2"/>
  <c r="CH355" i="2" s="1"/>
  <c r="K356" i="2"/>
  <c r="P356" i="2" s="1"/>
  <c r="BX356" i="2"/>
  <c r="AS356" i="2"/>
  <c r="AD356" i="2"/>
  <c r="BH356" i="2"/>
  <c r="F357" i="2"/>
  <c r="BI356" i="2"/>
  <c r="AI356" i="2"/>
  <c r="AN356" i="2"/>
  <c r="CC356" i="2"/>
  <c r="BN356" i="2"/>
  <c r="CG356" i="2" l="1"/>
  <c r="CI356" i="2"/>
  <c r="CM356" i="2" s="1"/>
  <c r="Z357" i="2"/>
  <c r="AA357" i="2"/>
  <c r="AC357" i="2"/>
  <c r="V357" i="2"/>
  <c r="BE357" i="2"/>
  <c r="G358" i="2" s="1"/>
  <c r="BT356" i="2"/>
  <c r="AK357" i="2"/>
  <c r="AU357" i="2"/>
  <c r="AP357" i="2"/>
  <c r="AF357" i="2"/>
  <c r="AZ357" i="2"/>
  <c r="O356" i="2"/>
  <c r="J357" i="2"/>
  <c r="L357" i="2"/>
  <c r="AR357" i="2"/>
  <c r="AH357" i="2"/>
  <c r="X357" i="2"/>
  <c r="AW357" i="2"/>
  <c r="AM357" i="2"/>
  <c r="BG357" i="2"/>
  <c r="I358" i="2" s="1"/>
  <c r="BB357" i="2"/>
  <c r="BV356" i="2"/>
  <c r="BM356" i="2"/>
  <c r="BR356" i="2" s="1"/>
  <c r="BA357" i="2"/>
  <c r="AG357" i="2"/>
  <c r="AV357" i="2"/>
  <c r="BF357" i="2"/>
  <c r="H358" i="2" s="1"/>
  <c r="AQ357" i="2"/>
  <c r="W357" i="2"/>
  <c r="AL357" i="2"/>
  <c r="BU356" i="2"/>
  <c r="Q357" i="2" l="1"/>
  <c r="CD357" i="2"/>
  <c r="BY357" i="2"/>
  <c r="BZ357" i="2"/>
  <c r="BJ357" i="2"/>
  <c r="CF357" i="2"/>
  <c r="BK357" i="2"/>
  <c r="BL357" i="2"/>
  <c r="N357" i="2"/>
  <c r="S357" i="2" s="1"/>
  <c r="CA357" i="2"/>
  <c r="T356" i="2"/>
  <c r="AT357" i="2"/>
  <c r="AX357" i="2" s="1"/>
  <c r="AE357" i="2"/>
  <c r="U357" i="2"/>
  <c r="Y357" i="2" s="1"/>
  <c r="AD357" i="2"/>
  <c r="AJ357" i="2"/>
  <c r="BD357" i="2"/>
  <c r="AO357" i="2"/>
  <c r="AY357" i="2"/>
  <c r="BC357" i="2" s="1"/>
  <c r="BS356" i="2"/>
  <c r="M357" i="2"/>
  <c r="R357" i="2" s="1"/>
  <c r="CE357" i="2"/>
  <c r="BQ357" i="2"/>
  <c r="BO357" i="2"/>
  <c r="BP357" i="2"/>
  <c r="CK357" i="2" l="1"/>
  <c r="CL357" i="2"/>
  <c r="CJ357" i="2"/>
  <c r="BH357" i="2"/>
  <c r="F358" i="2"/>
  <c r="AI357" i="2"/>
  <c r="BI357" i="2"/>
  <c r="BW356" i="2"/>
  <c r="CH356" i="2" s="1"/>
  <c r="K357" i="2"/>
  <c r="P357" i="2" s="1"/>
  <c r="AN357" i="2"/>
  <c r="CC357" i="2"/>
  <c r="CG357" i="2" s="1"/>
  <c r="AS357" i="2"/>
  <c r="BX357" i="2"/>
  <c r="BN357" i="2"/>
  <c r="CI357" i="2" l="1"/>
  <c r="CM357" i="2" s="1"/>
  <c r="V358" i="2"/>
  <c r="AB358" i="2"/>
  <c r="Z358" i="2"/>
  <c r="AC358" i="2"/>
  <c r="BU357" i="2"/>
  <c r="M358" i="2" s="1"/>
  <c r="AQ358" i="2"/>
  <c r="AV358" i="2"/>
  <c r="AL358" i="2"/>
  <c r="BA358" i="2"/>
  <c r="BF358" i="2"/>
  <c r="H359" i="2" s="1"/>
  <c r="W358" i="2"/>
  <c r="AG358" i="2"/>
  <c r="BE358" i="2"/>
  <c r="G359" i="2" s="1"/>
  <c r="AZ358" i="2"/>
  <c r="AU358" i="2"/>
  <c r="BT357" i="2"/>
  <c r="O357" i="2"/>
  <c r="BM357" i="2"/>
  <c r="BR357" i="2" s="1"/>
  <c r="AH358" i="2"/>
  <c r="X358" i="2"/>
  <c r="AW358" i="2"/>
  <c r="AR358" i="2"/>
  <c r="AM358" i="2"/>
  <c r="BG358" i="2"/>
  <c r="I359" i="2" s="1"/>
  <c r="BB358" i="2"/>
  <c r="BV357" i="2"/>
  <c r="J358" i="2"/>
  <c r="AP358" i="2" l="1"/>
  <c r="BY358" i="2" s="1"/>
  <c r="AK358" i="2"/>
  <c r="AA358" i="2"/>
  <c r="R358" i="2" s="1"/>
  <c r="AF358" i="2"/>
  <c r="BJ358" i="2" s="1"/>
  <c r="BK358" i="2"/>
  <c r="CE358" i="2"/>
  <c r="BZ358" i="2"/>
  <c r="CF358" i="2"/>
  <c r="N358" i="2"/>
  <c r="BL358" i="2"/>
  <c r="L358" i="2"/>
  <c r="CA358" i="2"/>
  <c r="T357" i="2"/>
  <c r="AT358" i="2"/>
  <c r="AX358" i="2" s="1"/>
  <c r="AE358" i="2"/>
  <c r="AJ358" i="2"/>
  <c r="AO358" i="2"/>
  <c r="U358" i="2"/>
  <c r="Y358" i="2" s="1"/>
  <c r="BD358" i="2"/>
  <c r="AY358" i="2"/>
  <c r="BC358" i="2" s="1"/>
  <c r="BS357" i="2"/>
  <c r="BP358" i="2"/>
  <c r="BQ358" i="2"/>
  <c r="BO358" i="2"/>
  <c r="Q358" i="2" l="1"/>
  <c r="S358" i="2"/>
  <c r="CJ358" i="2"/>
  <c r="CK358" i="2"/>
  <c r="CL358" i="2"/>
  <c r="CD358" i="2"/>
  <c r="AB359" i="2"/>
  <c r="AS358" i="2"/>
  <c r="BX358" i="2"/>
  <c r="BH358" i="2"/>
  <c r="F359" i="2"/>
  <c r="AN358" i="2"/>
  <c r="CC358" i="2"/>
  <c r="AD358" i="2"/>
  <c r="BI358" i="2"/>
  <c r="AI358" i="2"/>
  <c r="BW357" i="2"/>
  <c r="CH357" i="2" s="1"/>
  <c r="K358" i="2"/>
  <c r="P358" i="2" s="1"/>
  <c r="BN358" i="2"/>
  <c r="CG358" i="2" l="1"/>
  <c r="CI358" i="2"/>
  <c r="CM358" i="2" s="1"/>
  <c r="AA359" i="2"/>
  <c r="Z359" i="2"/>
  <c r="AC359" i="2"/>
  <c r="AG359" i="2"/>
  <c r="AL359" i="2"/>
  <c r="W359" i="2"/>
  <c r="AQ359" i="2"/>
  <c r="BA359" i="2"/>
  <c r="AV359" i="2"/>
  <c r="BF359" i="2"/>
  <c r="H360" i="2" s="1"/>
  <c r="BU358" i="2"/>
  <c r="BE359" i="2"/>
  <c r="G360" i="2" s="1"/>
  <c r="AK359" i="2"/>
  <c r="AZ359" i="2"/>
  <c r="AU359" i="2"/>
  <c r="J359" i="2"/>
  <c r="O358" i="2"/>
  <c r="BM358" i="2"/>
  <c r="BR358" i="2" s="1"/>
  <c r="BB359" i="2"/>
  <c r="X359" i="2"/>
  <c r="AW359" i="2"/>
  <c r="AR359" i="2"/>
  <c r="BG359" i="2"/>
  <c r="I360" i="2" s="1"/>
  <c r="AH359" i="2"/>
  <c r="AM359" i="2"/>
  <c r="BV358" i="2"/>
  <c r="BT358" i="2" l="1"/>
  <c r="AP359" i="2"/>
  <c r="BY359" i="2" s="1"/>
  <c r="AF359" i="2"/>
  <c r="BJ359" i="2" s="1"/>
  <c r="V359" i="2"/>
  <c r="CF359" i="2"/>
  <c r="BL359" i="2"/>
  <c r="N359" i="2"/>
  <c r="S359" i="2" s="1"/>
  <c r="CA359" i="2"/>
  <c r="T358" i="2"/>
  <c r="U359" i="2"/>
  <c r="AE359" i="2"/>
  <c r="AJ359" i="2"/>
  <c r="AY359" i="2"/>
  <c r="BC359" i="2" s="1"/>
  <c r="BD359" i="2"/>
  <c r="AO359" i="2"/>
  <c r="AT359" i="2"/>
  <c r="AX359" i="2" s="1"/>
  <c r="AD359" i="2"/>
  <c r="BS358" i="2"/>
  <c r="M359" i="2"/>
  <c r="R359" i="2" s="1"/>
  <c r="BZ359" i="2"/>
  <c r="L359" i="2"/>
  <c r="Q359" i="2" s="1"/>
  <c r="CE359" i="2"/>
  <c r="BK359" i="2"/>
  <c r="BQ359" i="2"/>
  <c r="BO359" i="2"/>
  <c r="BP359" i="2"/>
  <c r="CD359" i="2" l="1"/>
  <c r="CJ359" i="2"/>
  <c r="CK359" i="2"/>
  <c r="CL359" i="2"/>
  <c r="Y359" i="2"/>
  <c r="AN359" i="2"/>
  <c r="CC359" i="2"/>
  <c r="AS359" i="2"/>
  <c r="BX359" i="2"/>
  <c r="BI359" i="2"/>
  <c r="AI359" i="2"/>
  <c r="BW358" i="2"/>
  <c r="CH358" i="2" s="1"/>
  <c r="K359" i="2"/>
  <c r="P359" i="2" s="1"/>
  <c r="BH359" i="2"/>
  <c r="F360" i="2"/>
  <c r="BN359" i="2"/>
  <c r="CG359" i="2" l="1"/>
  <c r="CI359" i="2"/>
  <c r="CM359" i="2" s="1"/>
  <c r="AA360" i="2"/>
  <c r="Z360" i="2"/>
  <c r="AC360" i="2"/>
  <c r="AB360" i="2"/>
  <c r="AL360" i="2"/>
  <c r="BU359" i="2"/>
  <c r="M360" i="2" s="1"/>
  <c r="BA360" i="2"/>
  <c r="AQ360" i="2"/>
  <c r="AV360" i="2"/>
  <c r="BF360" i="2"/>
  <c r="H361" i="2" s="1"/>
  <c r="W360" i="2"/>
  <c r="AG360" i="2"/>
  <c r="AZ360" i="2"/>
  <c r="BE360" i="2"/>
  <c r="G361" i="2" s="1"/>
  <c r="AK360" i="2"/>
  <c r="V360" i="2"/>
  <c r="X360" i="2"/>
  <c r="BG360" i="2"/>
  <c r="I361" i="2" s="1"/>
  <c r="AM360" i="2"/>
  <c r="AW360" i="2"/>
  <c r="AH360" i="2"/>
  <c r="AR360" i="2"/>
  <c r="BB360" i="2"/>
  <c r="BV359" i="2"/>
  <c r="O359" i="2"/>
  <c r="BM359" i="2"/>
  <c r="BR359" i="2" s="1"/>
  <c r="J360" i="2"/>
  <c r="R360" i="2" l="1"/>
  <c r="AF360" i="2"/>
  <c r="AU360" i="2"/>
  <c r="BT359" i="2"/>
  <c r="L360" i="2" s="1"/>
  <c r="Q360" i="2" s="1"/>
  <c r="AP360" i="2"/>
  <c r="BZ360" i="2"/>
  <c r="CE360" i="2"/>
  <c r="BK360" i="2"/>
  <c r="T359" i="2"/>
  <c r="AY360" i="2"/>
  <c r="BC360" i="2" s="1"/>
  <c r="AT360" i="2"/>
  <c r="AO360" i="2"/>
  <c r="AJ360" i="2"/>
  <c r="U360" i="2"/>
  <c r="Y360" i="2" s="1"/>
  <c r="BD360" i="2"/>
  <c r="AE360" i="2"/>
  <c r="BS359" i="2"/>
  <c r="CA360" i="2"/>
  <c r="CF360" i="2"/>
  <c r="BL360" i="2"/>
  <c r="N360" i="2"/>
  <c r="S360" i="2" s="1"/>
  <c r="BP360" i="2"/>
  <c r="BQ360" i="2"/>
  <c r="CK360" i="2" l="1"/>
  <c r="CL360" i="2"/>
  <c r="AX360" i="2"/>
  <c r="BJ360" i="2"/>
  <c r="CD360" i="2"/>
  <c r="BY360" i="2"/>
  <c r="BH360" i="2"/>
  <c r="F361" i="2"/>
  <c r="BW359" i="2"/>
  <c r="CH359" i="2" s="1"/>
  <c r="K360" i="2"/>
  <c r="P360" i="2" s="1"/>
  <c r="AD360" i="2"/>
  <c r="AN360" i="2"/>
  <c r="CC360" i="2"/>
  <c r="AI360" i="2"/>
  <c r="BI360" i="2"/>
  <c r="AS360" i="2"/>
  <c r="BX360" i="2"/>
  <c r="BO360" i="2"/>
  <c r="BN360" i="2"/>
  <c r="CG360" i="2" l="1"/>
  <c r="CI360" i="2"/>
  <c r="CJ360" i="2"/>
  <c r="AA361" i="2"/>
  <c r="AU361" i="2"/>
  <c r="AP361" i="2"/>
  <c r="BT360" i="2"/>
  <c r="L361" i="2" s="1"/>
  <c r="AF361" i="2"/>
  <c r="BE361" i="2"/>
  <c r="G362" i="2" s="1"/>
  <c r="AZ361" i="2"/>
  <c r="V361" i="2"/>
  <c r="Z361" i="2"/>
  <c r="AB361" i="2"/>
  <c r="AC361" i="2"/>
  <c r="W361" i="2"/>
  <c r="AG361" i="2"/>
  <c r="AL361" i="2"/>
  <c r="BU360" i="2"/>
  <c r="M361" i="2" s="1"/>
  <c r="AQ361" i="2"/>
  <c r="BF361" i="2"/>
  <c r="H362" i="2" s="1"/>
  <c r="BA361" i="2"/>
  <c r="AV361" i="2"/>
  <c r="BM360" i="2"/>
  <c r="BR360" i="2" s="1"/>
  <c r="O360" i="2"/>
  <c r="J361" i="2"/>
  <c r="AM361" i="2"/>
  <c r="AH361" i="2"/>
  <c r="BB361" i="2"/>
  <c r="BG361" i="2"/>
  <c r="I362" i="2" s="1"/>
  <c r="X361" i="2"/>
  <c r="AR361" i="2"/>
  <c r="AW361" i="2"/>
  <c r="BV360" i="2"/>
  <c r="R361" i="2" l="1"/>
  <c r="Q361" i="2"/>
  <c r="CM360" i="2"/>
  <c r="BJ361" i="2"/>
  <c r="BY361" i="2"/>
  <c r="AK361" i="2"/>
  <c r="CD361" i="2" s="1"/>
  <c r="BK361" i="2"/>
  <c r="CE361" i="2"/>
  <c r="BZ361" i="2"/>
  <c r="BL361" i="2"/>
  <c r="N361" i="2"/>
  <c r="S361" i="2" s="1"/>
  <c r="CA361" i="2"/>
  <c r="T360" i="2"/>
  <c r="AE361" i="2"/>
  <c r="AD361" i="2"/>
  <c r="U361" i="2"/>
  <c r="Y361" i="2" s="1"/>
  <c r="AT361" i="2"/>
  <c r="AX361" i="2" s="1"/>
  <c r="BD361" i="2"/>
  <c r="AY361" i="2"/>
  <c r="BC361" i="2" s="1"/>
  <c r="AJ361" i="2"/>
  <c r="AO361" i="2"/>
  <c r="BS360" i="2"/>
  <c r="CF361" i="2"/>
  <c r="BO361" i="2"/>
  <c r="BP361" i="2"/>
  <c r="BQ361" i="2"/>
  <c r="CK361" i="2" l="1"/>
  <c r="CL361" i="2"/>
  <c r="CJ361" i="2"/>
  <c r="K361" i="2"/>
  <c r="P361" i="2" s="1"/>
  <c r="BW360" i="2"/>
  <c r="CH360" i="2" s="1"/>
  <c r="BH361" i="2"/>
  <c r="F362" i="2"/>
  <c r="BI361" i="2"/>
  <c r="AI361" i="2"/>
  <c r="AS361" i="2"/>
  <c r="BX361" i="2"/>
  <c r="AN361" i="2"/>
  <c r="CC361" i="2"/>
  <c r="CG361" i="2" s="1"/>
  <c r="BN361" i="2"/>
  <c r="CI361" i="2" l="1"/>
  <c r="CM361" i="2" s="1"/>
  <c r="Z362" i="2"/>
  <c r="AA362" i="2"/>
  <c r="AB362" i="2"/>
  <c r="AC362" i="2"/>
  <c r="AG362" i="2"/>
  <c r="BF362" i="2"/>
  <c r="H363" i="2" s="1"/>
  <c r="AL362" i="2"/>
  <c r="BU361" i="2"/>
  <c r="M362" i="2" s="1"/>
  <c r="W362" i="2"/>
  <c r="BA362" i="2"/>
  <c r="AV362" i="2"/>
  <c r="AQ362" i="2"/>
  <c r="AP362" i="2"/>
  <c r="AU362" i="2"/>
  <c r="BE362" i="2"/>
  <c r="G363" i="2" s="1"/>
  <c r="AK362" i="2"/>
  <c r="AF362" i="2"/>
  <c r="V362" i="2"/>
  <c r="AZ362" i="2"/>
  <c r="BT361" i="2"/>
  <c r="AR362" i="2"/>
  <c r="AW362" i="2"/>
  <c r="AH362" i="2"/>
  <c r="BG362" i="2"/>
  <c r="I363" i="2" s="1"/>
  <c r="AM362" i="2"/>
  <c r="X362" i="2"/>
  <c r="BB362" i="2"/>
  <c r="BV361" i="2"/>
  <c r="BM361" i="2"/>
  <c r="BR361" i="2" s="1"/>
  <c r="J362" i="2"/>
  <c r="O361" i="2"/>
  <c r="R362" i="2" l="1"/>
  <c r="BZ362" i="2"/>
  <c r="CE362" i="2"/>
  <c r="CF362" i="2"/>
  <c r="BK362" i="2"/>
  <c r="CD362" i="2"/>
  <c r="BL362" i="2"/>
  <c r="T361" i="2"/>
  <c r="AO362" i="2"/>
  <c r="AE362" i="2"/>
  <c r="AY362" i="2"/>
  <c r="BC362" i="2" s="1"/>
  <c r="AD362" i="2"/>
  <c r="U362" i="2"/>
  <c r="Y362" i="2" s="1"/>
  <c r="AJ362" i="2"/>
  <c r="AT362" i="2"/>
  <c r="AX362" i="2" s="1"/>
  <c r="BD362" i="2"/>
  <c r="BS361" i="2"/>
  <c r="N362" i="2"/>
  <c r="S362" i="2" s="1"/>
  <c r="CA362" i="2"/>
  <c r="BJ362" i="2"/>
  <c r="L362" i="2"/>
  <c r="Q362" i="2" s="1"/>
  <c r="BY362" i="2"/>
  <c r="BQ362" i="2"/>
  <c r="BP362" i="2"/>
  <c r="BO362" i="2"/>
  <c r="CL362" i="2" l="1"/>
  <c r="CK362" i="2"/>
  <c r="CJ362" i="2"/>
  <c r="BW361" i="2"/>
  <c r="CH361" i="2" s="1"/>
  <c r="K362" i="2"/>
  <c r="P362" i="2" s="1"/>
  <c r="AS362" i="2"/>
  <c r="BX362" i="2"/>
  <c r="BH362" i="2"/>
  <c r="F363" i="2"/>
  <c r="AN362" i="2"/>
  <c r="CC362" i="2"/>
  <c r="CG362" i="2" s="1"/>
  <c r="BI362" i="2"/>
  <c r="AI362" i="2"/>
  <c r="BN362" i="2"/>
  <c r="CI362" i="2" l="1"/>
  <c r="CM362" i="2" s="1"/>
  <c r="BE363" i="2"/>
  <c r="G364" i="2" s="1"/>
  <c r="AB363" i="2"/>
  <c r="Z363" i="2"/>
  <c r="AC363" i="2"/>
  <c r="BA363" i="2"/>
  <c r="BV362" i="2"/>
  <c r="N363" i="2" s="1"/>
  <c r="V363" i="2"/>
  <c r="AU363" i="2"/>
  <c r="X363" i="2"/>
  <c r="AH363" i="2"/>
  <c r="BB363" i="2"/>
  <c r="AM363" i="2"/>
  <c r="BG363" i="2"/>
  <c r="I364" i="2" s="1"/>
  <c r="AR363" i="2"/>
  <c r="AW363" i="2"/>
  <c r="AV363" i="2"/>
  <c r="BU362" i="2"/>
  <c r="M363" i="2" s="1"/>
  <c r="AQ363" i="2"/>
  <c r="AL363" i="2"/>
  <c r="W363" i="2"/>
  <c r="AG363" i="2"/>
  <c r="BF363" i="2"/>
  <c r="H364" i="2" s="1"/>
  <c r="BM362" i="2"/>
  <c r="BR362" i="2" s="1"/>
  <c r="J363" i="2"/>
  <c r="O362" i="2"/>
  <c r="AF363" i="2" l="1"/>
  <c r="AK363" i="2"/>
  <c r="AP363" i="2"/>
  <c r="BT362" i="2"/>
  <c r="L363" i="2" s="1"/>
  <c r="AZ363" i="2"/>
  <c r="AA363" i="2"/>
  <c r="R363" i="2" s="1"/>
  <c r="CA363" i="2"/>
  <c r="BL363" i="2"/>
  <c r="CE363" i="2"/>
  <c r="BK363" i="2"/>
  <c r="CF363" i="2"/>
  <c r="BZ363" i="2"/>
  <c r="T362" i="2"/>
  <c r="BD363" i="2"/>
  <c r="AY363" i="2"/>
  <c r="U363" i="2"/>
  <c r="Y363" i="2" s="1"/>
  <c r="AO363" i="2"/>
  <c r="AE363" i="2"/>
  <c r="AT363" i="2"/>
  <c r="AX363" i="2" s="1"/>
  <c r="AJ363" i="2"/>
  <c r="BS362" i="2"/>
  <c r="BQ363" i="2"/>
  <c r="BP363" i="2"/>
  <c r="S363" i="2" l="1"/>
  <c r="AC364" i="2" s="1"/>
  <c r="Q363" i="2"/>
  <c r="CK363" i="2"/>
  <c r="CL363" i="2"/>
  <c r="BY363" i="2"/>
  <c r="CD363" i="2"/>
  <c r="BJ363" i="2"/>
  <c r="BC363" i="2"/>
  <c r="AD363" i="2"/>
  <c r="BW362" i="2"/>
  <c r="CH362" i="2" s="1"/>
  <c r="K363" i="2"/>
  <c r="P363" i="2" s="1"/>
  <c r="BI363" i="2"/>
  <c r="AI363" i="2"/>
  <c r="BH363" i="2"/>
  <c r="F364" i="2"/>
  <c r="AN363" i="2"/>
  <c r="CC363" i="2"/>
  <c r="AS363" i="2"/>
  <c r="BX363" i="2"/>
  <c r="BN363" i="2"/>
  <c r="BO363" i="2"/>
  <c r="CG363" i="2" l="1"/>
  <c r="CI363" i="2"/>
  <c r="CJ363" i="2"/>
  <c r="AA364" i="2"/>
  <c r="AB364" i="2"/>
  <c r="Z364" i="2"/>
  <c r="BA364" i="2"/>
  <c r="AG364" i="2"/>
  <c r="BU363" i="2"/>
  <c r="M364" i="2" s="1"/>
  <c r="AL364" i="2"/>
  <c r="AV364" i="2"/>
  <c r="AQ364" i="2"/>
  <c r="BF364" i="2"/>
  <c r="H365" i="2" s="1"/>
  <c r="W364" i="2"/>
  <c r="BM363" i="2"/>
  <c r="BR363" i="2" s="1"/>
  <c r="AZ364" i="2"/>
  <c r="AP364" i="2"/>
  <c r="AU364" i="2"/>
  <c r="AF364" i="2"/>
  <c r="BE364" i="2"/>
  <c r="G365" i="2" s="1"/>
  <c r="AK364" i="2"/>
  <c r="V364" i="2"/>
  <c r="BT363" i="2"/>
  <c r="J364" i="2"/>
  <c r="O363" i="2"/>
  <c r="X364" i="2"/>
  <c r="BB364" i="2"/>
  <c r="AM364" i="2"/>
  <c r="AW364" i="2"/>
  <c r="AR364" i="2"/>
  <c r="BG364" i="2"/>
  <c r="I365" i="2" s="1"/>
  <c r="AH364" i="2"/>
  <c r="BV363" i="2"/>
  <c r="R364" i="2" l="1"/>
  <c r="CM363" i="2"/>
  <c r="BK364" i="2"/>
  <c r="BZ364" i="2"/>
  <c r="CE364" i="2"/>
  <c r="CD364" i="2"/>
  <c r="BJ364" i="2"/>
  <c r="CA364" i="2"/>
  <c r="BL364" i="2"/>
  <c r="CF364" i="2"/>
  <c r="N364" i="2"/>
  <c r="S364" i="2" s="1"/>
  <c r="T363" i="2"/>
  <c r="AD364" i="2"/>
  <c r="AO364" i="2"/>
  <c r="BD364" i="2"/>
  <c r="AT364" i="2"/>
  <c r="AX364" i="2" s="1"/>
  <c r="AE364" i="2"/>
  <c r="AY364" i="2"/>
  <c r="BC364" i="2" s="1"/>
  <c r="AJ364" i="2"/>
  <c r="U364" i="2"/>
  <c r="Y364" i="2" s="1"/>
  <c r="BS363" i="2"/>
  <c r="BY364" i="2"/>
  <c r="L364" i="2"/>
  <c r="Q364" i="2" s="1"/>
  <c r="BQ364" i="2"/>
  <c r="BP364" i="2"/>
  <c r="BO364" i="2"/>
  <c r="CL364" i="2" l="1"/>
  <c r="CJ364" i="2"/>
  <c r="CK364" i="2"/>
  <c r="AN364" i="2"/>
  <c r="CC364" i="2"/>
  <c r="CG364" i="2" s="1"/>
  <c r="BH364" i="2"/>
  <c r="F365" i="2"/>
  <c r="AS364" i="2"/>
  <c r="BX364" i="2"/>
  <c r="BW363" i="2"/>
  <c r="CH363" i="2" s="1"/>
  <c r="K364" i="2"/>
  <c r="P364" i="2" s="1"/>
  <c r="BI364" i="2"/>
  <c r="AI364" i="2"/>
  <c r="BN364" i="2"/>
  <c r="CI364" i="2" l="1"/>
  <c r="CM364" i="2" s="1"/>
  <c r="AA365" i="2"/>
  <c r="Z365" i="2"/>
  <c r="AB365" i="2"/>
  <c r="AC365" i="2"/>
  <c r="AV365" i="2"/>
  <c r="BA365" i="2"/>
  <c r="BU364" i="2"/>
  <c r="M365" i="2" s="1"/>
  <c r="AG365" i="2"/>
  <c r="BF365" i="2"/>
  <c r="H366" i="2" s="1"/>
  <c r="W365" i="2"/>
  <c r="AQ365" i="2"/>
  <c r="AL365" i="2"/>
  <c r="V365" i="2"/>
  <c r="BM364" i="2"/>
  <c r="BR364" i="2" s="1"/>
  <c r="O364" i="2"/>
  <c r="AH365" i="2"/>
  <c r="AR365" i="2"/>
  <c r="X365" i="2"/>
  <c r="BB365" i="2"/>
  <c r="AM365" i="2"/>
  <c r="BG365" i="2"/>
  <c r="I366" i="2" s="1"/>
  <c r="AW365" i="2"/>
  <c r="BV364" i="2"/>
  <c r="J365" i="2"/>
  <c r="R365" i="2" l="1"/>
  <c r="BT364" i="2"/>
  <c r="L365" i="2" s="1"/>
  <c r="Q365" i="2" s="1"/>
  <c r="AP365" i="2"/>
  <c r="AU365" i="2"/>
  <c r="AF365" i="2"/>
  <c r="AZ365" i="2"/>
  <c r="BE365" i="2"/>
  <c r="G366" i="2" s="1"/>
  <c r="AK365" i="2"/>
  <c r="BK365" i="2"/>
  <c r="BZ365" i="2"/>
  <c r="CE365" i="2"/>
  <c r="T364" i="2"/>
  <c r="AD365" i="2"/>
  <c r="U365" i="2"/>
  <c r="Y365" i="2" s="1"/>
  <c r="AO365" i="2"/>
  <c r="AY365" i="2"/>
  <c r="AE365" i="2"/>
  <c r="AJ365" i="2"/>
  <c r="AT365" i="2"/>
  <c r="BD365" i="2"/>
  <c r="BS364" i="2"/>
  <c r="CA365" i="2"/>
  <c r="N365" i="2"/>
  <c r="S365" i="2" s="1"/>
  <c r="CF365" i="2"/>
  <c r="BL365" i="2"/>
  <c r="BQ365" i="2"/>
  <c r="BP365" i="2"/>
  <c r="CL365" i="2" l="1"/>
  <c r="CK365" i="2"/>
  <c r="AX365" i="2"/>
  <c r="CD365" i="2"/>
  <c r="BJ365" i="2"/>
  <c r="BC365" i="2"/>
  <c r="BY365" i="2"/>
  <c r="BH365" i="2"/>
  <c r="F366" i="2"/>
  <c r="AS365" i="2"/>
  <c r="BX365" i="2"/>
  <c r="AN365" i="2"/>
  <c r="CC365" i="2"/>
  <c r="K365" i="2"/>
  <c r="P365" i="2" s="1"/>
  <c r="BW364" i="2"/>
  <c r="CH364" i="2" s="1"/>
  <c r="AI365" i="2"/>
  <c r="BI365" i="2"/>
  <c r="BO365" i="2"/>
  <c r="BN365" i="2"/>
  <c r="CG365" i="2" l="1"/>
  <c r="CJ365" i="2"/>
  <c r="CI365" i="2"/>
  <c r="Z366" i="2"/>
  <c r="AB366" i="2"/>
  <c r="AA366" i="2"/>
  <c r="AC366" i="2"/>
  <c r="X366" i="2"/>
  <c r="BV365" i="2"/>
  <c r="N366" i="2" s="1"/>
  <c r="AP366" i="2"/>
  <c r="BB366" i="2"/>
  <c r="AW366" i="2"/>
  <c r="BG366" i="2"/>
  <c r="I367" i="2" s="1"/>
  <c r="AH366" i="2"/>
  <c r="AR366" i="2"/>
  <c r="AM366" i="2"/>
  <c r="BT365" i="2"/>
  <c r="L366" i="2" s="1"/>
  <c r="AK366" i="2"/>
  <c r="AU366" i="2"/>
  <c r="AZ366" i="2"/>
  <c r="V366" i="2"/>
  <c r="AF366" i="2"/>
  <c r="BE366" i="2"/>
  <c r="G367" i="2" s="1"/>
  <c r="BM365" i="2"/>
  <c r="BR365" i="2" s="1"/>
  <c r="O365" i="2"/>
  <c r="BA366" i="2"/>
  <c r="AL366" i="2"/>
  <c r="BF366" i="2"/>
  <c r="H367" i="2" s="1"/>
  <c r="AV366" i="2"/>
  <c r="AG366" i="2"/>
  <c r="AQ366" i="2"/>
  <c r="W366" i="2"/>
  <c r="BU365" i="2"/>
  <c r="J366" i="2"/>
  <c r="S366" i="2" l="1"/>
  <c r="Q366" i="2"/>
  <c r="CM365" i="2"/>
  <c r="BL366" i="2"/>
  <c r="BJ366" i="2"/>
  <c r="CF366" i="2"/>
  <c r="CA366" i="2"/>
  <c r="CD366" i="2"/>
  <c r="BZ366" i="2"/>
  <c r="BK366" i="2"/>
  <c r="BY366" i="2"/>
  <c r="CE366" i="2"/>
  <c r="M366" i="2"/>
  <c r="R366" i="2" s="1"/>
  <c r="T365" i="2"/>
  <c r="U366" i="2"/>
  <c r="Y366" i="2" s="1"/>
  <c r="AO366" i="2"/>
  <c r="AY366" i="2"/>
  <c r="BC366" i="2" s="1"/>
  <c r="BD366" i="2"/>
  <c r="AJ366" i="2"/>
  <c r="AT366" i="2"/>
  <c r="AX366" i="2" s="1"/>
  <c r="AE366" i="2"/>
  <c r="BS365" i="2"/>
  <c r="BO366" i="2"/>
  <c r="BP366" i="2"/>
  <c r="BQ366" i="2"/>
  <c r="CK366" i="2" l="1"/>
  <c r="CL366" i="2"/>
  <c r="CJ366" i="2"/>
  <c r="AC367" i="2"/>
  <c r="AD366" i="2"/>
  <c r="BX366" i="2"/>
  <c r="AS366" i="2"/>
  <c r="BW365" i="2"/>
  <c r="CH365" i="2" s="1"/>
  <c r="K366" i="2"/>
  <c r="P366" i="2" s="1"/>
  <c r="AN366" i="2"/>
  <c r="CC366" i="2"/>
  <c r="CG366" i="2" s="1"/>
  <c r="AI366" i="2"/>
  <c r="BI366" i="2"/>
  <c r="BH366" i="2"/>
  <c r="F367" i="2"/>
  <c r="BN366" i="2"/>
  <c r="CI366" i="2" l="1"/>
  <c r="CM366" i="2" s="1"/>
  <c r="AA367" i="2"/>
  <c r="Z367" i="2"/>
  <c r="AB367" i="2"/>
  <c r="BM366" i="2"/>
  <c r="BR366" i="2" s="1"/>
  <c r="AU367" i="2"/>
  <c r="AK367" i="2"/>
  <c r="BT366" i="2"/>
  <c r="O366" i="2"/>
  <c r="W367" i="2"/>
  <c r="BA367" i="2"/>
  <c r="BF367" i="2"/>
  <c r="H368" i="2" s="1"/>
  <c r="AQ367" i="2"/>
  <c r="AL367" i="2"/>
  <c r="AV367" i="2"/>
  <c r="AG367" i="2"/>
  <c r="BU366" i="2"/>
  <c r="AH367" i="2"/>
  <c r="X367" i="2"/>
  <c r="AW367" i="2"/>
  <c r="AR367" i="2"/>
  <c r="BB367" i="2"/>
  <c r="BG367" i="2"/>
  <c r="I368" i="2" s="1"/>
  <c r="AM367" i="2"/>
  <c r="BV366" i="2"/>
  <c r="J367" i="2"/>
  <c r="AP367" i="2" l="1"/>
  <c r="AZ367" i="2"/>
  <c r="BE367" i="2"/>
  <c r="G368" i="2" s="1"/>
  <c r="AF367" i="2"/>
  <c r="V367" i="2"/>
  <c r="BZ367" i="2"/>
  <c r="CF367" i="2"/>
  <c r="BL367" i="2"/>
  <c r="T366" i="2"/>
  <c r="U367" i="2"/>
  <c r="BD367" i="2"/>
  <c r="AY367" i="2"/>
  <c r="AD367" i="2"/>
  <c r="AO367" i="2"/>
  <c r="AT367" i="2"/>
  <c r="AX367" i="2" s="1"/>
  <c r="AJ367" i="2"/>
  <c r="AE367" i="2"/>
  <c r="BS366" i="2"/>
  <c r="CA367" i="2"/>
  <c r="CE367" i="2"/>
  <c r="L367" i="2"/>
  <c r="Q367" i="2" s="1"/>
  <c r="N367" i="2"/>
  <c r="S367" i="2" s="1"/>
  <c r="M367" i="2"/>
  <c r="R367" i="2" s="1"/>
  <c r="BK367" i="2"/>
  <c r="BP367" i="2"/>
  <c r="BQ367" i="2"/>
  <c r="CK367" i="2" l="1"/>
  <c r="CL367" i="2"/>
  <c r="BC367" i="2"/>
  <c r="BJ367" i="2"/>
  <c r="BY367" i="2"/>
  <c r="Y367" i="2"/>
  <c r="CD367" i="2"/>
  <c r="BW366" i="2"/>
  <c r="CH366" i="2" s="1"/>
  <c r="K367" i="2"/>
  <c r="P367" i="2" s="1"/>
  <c r="BX367" i="2"/>
  <c r="AS367" i="2"/>
  <c r="BI367" i="2"/>
  <c r="AI367" i="2"/>
  <c r="AN367" i="2"/>
  <c r="CC367" i="2"/>
  <c r="BH367" i="2"/>
  <c r="F368" i="2"/>
  <c r="BO367" i="2"/>
  <c r="BN367" i="2"/>
  <c r="CG367" i="2" l="1"/>
  <c r="CI367" i="2"/>
  <c r="CJ367" i="2"/>
  <c r="AA368" i="2"/>
  <c r="Z368" i="2"/>
  <c r="AB368" i="2"/>
  <c r="AC368" i="2"/>
  <c r="BB368" i="2"/>
  <c r="W368" i="2"/>
  <c r="BF368" i="2"/>
  <c r="H369" i="2" s="1"/>
  <c r="BU367" i="2"/>
  <c r="M368" i="2" s="1"/>
  <c r="AQ368" i="2"/>
  <c r="BA368" i="2"/>
  <c r="AV368" i="2"/>
  <c r="AW368" i="2"/>
  <c r="BV367" i="2"/>
  <c r="N368" i="2" s="1"/>
  <c r="AG368" i="2"/>
  <c r="AH368" i="2"/>
  <c r="AL368" i="2"/>
  <c r="X368" i="2"/>
  <c r="AP368" i="2"/>
  <c r="AR368" i="2"/>
  <c r="AM368" i="2"/>
  <c r="BG368" i="2"/>
  <c r="I369" i="2" s="1"/>
  <c r="BT367" i="2"/>
  <c r="L368" i="2" s="1"/>
  <c r="V368" i="2"/>
  <c r="BE368" i="2"/>
  <c r="G369" i="2" s="1"/>
  <c r="AF368" i="2"/>
  <c r="AK368" i="2"/>
  <c r="AZ368" i="2"/>
  <c r="J368" i="2"/>
  <c r="BM367" i="2"/>
  <c r="BR367" i="2" s="1"/>
  <c r="O367" i="2"/>
  <c r="S368" i="2" l="1"/>
  <c r="R368" i="2"/>
  <c r="Q368" i="2"/>
  <c r="CM367" i="2"/>
  <c r="AU368" i="2"/>
  <c r="CD368" i="2" s="1"/>
  <c r="BZ368" i="2"/>
  <c r="BL368" i="2"/>
  <c r="CE368" i="2"/>
  <c r="BK368" i="2"/>
  <c r="CA368" i="2"/>
  <c r="CF368" i="2"/>
  <c r="BY368" i="2"/>
  <c r="T367" i="2"/>
  <c r="AT368" i="2"/>
  <c r="U368" i="2"/>
  <c r="Y368" i="2" s="1"/>
  <c r="BD368" i="2"/>
  <c r="AY368" i="2"/>
  <c r="BC368" i="2" s="1"/>
  <c r="AO368" i="2"/>
  <c r="AE368" i="2"/>
  <c r="AJ368" i="2"/>
  <c r="BS367" i="2"/>
  <c r="BP368" i="2"/>
  <c r="BQ368" i="2"/>
  <c r="CL368" i="2" l="1"/>
  <c r="CK368" i="2"/>
  <c r="AX368" i="2"/>
  <c r="BJ368" i="2"/>
  <c r="BI368" i="2"/>
  <c r="AI368" i="2"/>
  <c r="BH368" i="2"/>
  <c r="F369" i="2"/>
  <c r="AS368" i="2"/>
  <c r="BX368" i="2"/>
  <c r="BW367" i="2"/>
  <c r="CH367" i="2" s="1"/>
  <c r="K368" i="2"/>
  <c r="P368" i="2" s="1"/>
  <c r="AD368" i="2"/>
  <c r="AN368" i="2"/>
  <c r="CC368" i="2"/>
  <c r="CG368" i="2" s="1"/>
  <c r="BN368" i="2"/>
  <c r="BO368" i="2"/>
  <c r="CI368" i="2" l="1"/>
  <c r="CJ368" i="2"/>
  <c r="AA369" i="2"/>
  <c r="AB369" i="2"/>
  <c r="AC369" i="2"/>
  <c r="Z369" i="2"/>
  <c r="AL369" i="2"/>
  <c r="BG369" i="2"/>
  <c r="I370" i="2" s="1"/>
  <c r="BF369" i="2"/>
  <c r="H370" i="2" s="1"/>
  <c r="AG369" i="2"/>
  <c r="AV369" i="2"/>
  <c r="BU368" i="2"/>
  <c r="M369" i="2" s="1"/>
  <c r="BA369" i="2"/>
  <c r="W369" i="2"/>
  <c r="AQ369" i="2"/>
  <c r="AW369" i="2"/>
  <c r="BV368" i="2"/>
  <c r="N369" i="2" s="1"/>
  <c r="AM369" i="2"/>
  <c r="AR369" i="2"/>
  <c r="X369" i="2"/>
  <c r="AH369" i="2"/>
  <c r="BB369" i="2"/>
  <c r="AZ369" i="2"/>
  <c r="AF369" i="2"/>
  <c r="AP369" i="2"/>
  <c r="AU369" i="2"/>
  <c r="BE369" i="2"/>
  <c r="G370" i="2" s="1"/>
  <c r="AK369" i="2"/>
  <c r="V369" i="2"/>
  <c r="BT368" i="2"/>
  <c r="O368" i="2"/>
  <c r="BM368" i="2"/>
  <c r="BR368" i="2" s="1"/>
  <c r="J369" i="2"/>
  <c r="S369" i="2" l="1"/>
  <c r="R369" i="2"/>
  <c r="CM368" i="2"/>
  <c r="CA369" i="2"/>
  <c r="BZ369" i="2"/>
  <c r="BK369" i="2"/>
  <c r="CE369" i="2"/>
  <c r="CF369" i="2"/>
  <c r="CD369" i="2"/>
  <c r="BL369" i="2"/>
  <c r="BJ369" i="2"/>
  <c r="BY369" i="2"/>
  <c r="T368" i="2"/>
  <c r="AJ369" i="2"/>
  <c r="AE369" i="2"/>
  <c r="AT369" i="2"/>
  <c r="AX369" i="2" s="1"/>
  <c r="AY369" i="2"/>
  <c r="BC369" i="2" s="1"/>
  <c r="AO369" i="2"/>
  <c r="BD369" i="2"/>
  <c r="U369" i="2"/>
  <c r="Y369" i="2" s="1"/>
  <c r="AD369" i="2"/>
  <c r="BS368" i="2"/>
  <c r="L369" i="2"/>
  <c r="Q369" i="2" s="1"/>
  <c r="BP369" i="2"/>
  <c r="BQ369" i="2"/>
  <c r="BO369" i="2"/>
  <c r="CL369" i="2" l="1"/>
  <c r="CK369" i="2"/>
  <c r="CJ369" i="2"/>
  <c r="BW368" i="2"/>
  <c r="CH368" i="2" s="1"/>
  <c r="K369" i="2"/>
  <c r="P369" i="2" s="1"/>
  <c r="AS369" i="2"/>
  <c r="BX369" i="2"/>
  <c r="AN369" i="2"/>
  <c r="CC369" i="2"/>
  <c r="CG369" i="2" s="1"/>
  <c r="BH369" i="2"/>
  <c r="F370" i="2"/>
  <c r="AI369" i="2"/>
  <c r="BI369" i="2"/>
  <c r="BN369" i="2"/>
  <c r="CI369" i="2" l="1"/>
  <c r="CM369" i="2" s="1"/>
  <c r="BT369" i="2"/>
  <c r="L370" i="2" s="1"/>
  <c r="Z370" i="2"/>
  <c r="AC370" i="2"/>
  <c r="AB370" i="2"/>
  <c r="V370" i="2"/>
  <c r="AG370" i="2"/>
  <c r="W370" i="2"/>
  <c r="BA370" i="2"/>
  <c r="AV370" i="2"/>
  <c r="AL370" i="2"/>
  <c r="AQ370" i="2"/>
  <c r="BF370" i="2"/>
  <c r="H371" i="2" s="1"/>
  <c r="BU369" i="2"/>
  <c r="J370" i="2"/>
  <c r="X370" i="2"/>
  <c r="AM370" i="2"/>
  <c r="AH370" i="2"/>
  <c r="AR370" i="2"/>
  <c r="BB370" i="2"/>
  <c r="BG370" i="2"/>
  <c r="I371" i="2" s="1"/>
  <c r="AW370" i="2"/>
  <c r="BV369" i="2"/>
  <c r="BM369" i="2"/>
  <c r="BR369" i="2" s="1"/>
  <c r="O369" i="2"/>
  <c r="AZ370" i="2" l="1"/>
  <c r="AF370" i="2"/>
  <c r="AK370" i="2"/>
  <c r="AU370" i="2"/>
  <c r="BE370" i="2"/>
  <c r="G371" i="2" s="1"/>
  <c r="AA370" i="2"/>
  <c r="Q370" i="2" s="1"/>
  <c r="AP370" i="2"/>
  <c r="CE370" i="2"/>
  <c r="BL370" i="2"/>
  <c r="BZ370" i="2"/>
  <c r="CF370" i="2"/>
  <c r="T369" i="2"/>
  <c r="BD370" i="2"/>
  <c r="AO370" i="2"/>
  <c r="U370" i="2"/>
  <c r="Y370" i="2" s="1"/>
  <c r="AE370" i="2"/>
  <c r="AJ370" i="2"/>
  <c r="AY370" i="2"/>
  <c r="AT370" i="2"/>
  <c r="BS369" i="2"/>
  <c r="N370" i="2"/>
  <c r="M370" i="2"/>
  <c r="BK370" i="2"/>
  <c r="CA370" i="2"/>
  <c r="BQ370" i="2"/>
  <c r="BP370" i="2"/>
  <c r="R370" i="2" l="1"/>
  <c r="S370" i="2"/>
  <c r="CK370" i="2"/>
  <c r="CL370" i="2"/>
  <c r="BC370" i="2"/>
  <c r="AX370" i="2"/>
  <c r="BY370" i="2"/>
  <c r="BJ370" i="2"/>
  <c r="CD370" i="2"/>
  <c r="AN370" i="2"/>
  <c r="CC370" i="2"/>
  <c r="AS370" i="2"/>
  <c r="BX370" i="2"/>
  <c r="BW369" i="2"/>
  <c r="CH369" i="2" s="1"/>
  <c r="K370" i="2"/>
  <c r="P370" i="2" s="1"/>
  <c r="BI370" i="2"/>
  <c r="AI370" i="2"/>
  <c r="BH370" i="2"/>
  <c r="F371" i="2"/>
  <c r="AD370" i="2"/>
  <c r="AA371" i="2" s="1"/>
  <c r="BO370" i="2"/>
  <c r="BN370" i="2"/>
  <c r="CG370" i="2" l="1"/>
  <c r="CI370" i="2"/>
  <c r="CJ370" i="2"/>
  <c r="AB371" i="2"/>
  <c r="AC371" i="2"/>
  <c r="Z371" i="2"/>
  <c r="AL371" i="2"/>
  <c r="AW371" i="2"/>
  <c r="BV370" i="2"/>
  <c r="N371" i="2" s="1"/>
  <c r="W371" i="2"/>
  <c r="BU370" i="2"/>
  <c r="M371" i="2" s="1"/>
  <c r="AV371" i="2"/>
  <c r="AQ371" i="2"/>
  <c r="BF371" i="2"/>
  <c r="H372" i="2" s="1"/>
  <c r="AG371" i="2"/>
  <c r="BA371" i="2"/>
  <c r="AM371" i="2"/>
  <c r="BG371" i="2"/>
  <c r="I372" i="2" s="1"/>
  <c r="AH371" i="2"/>
  <c r="X371" i="2"/>
  <c r="BB371" i="2"/>
  <c r="AR371" i="2"/>
  <c r="BM370" i="2"/>
  <c r="BR370" i="2" s="1"/>
  <c r="J371" i="2"/>
  <c r="O370" i="2"/>
  <c r="AP371" i="2"/>
  <c r="BE371" i="2"/>
  <c r="G372" i="2" s="1"/>
  <c r="AF371" i="2"/>
  <c r="AK371" i="2"/>
  <c r="V371" i="2"/>
  <c r="AU371" i="2"/>
  <c r="AZ371" i="2"/>
  <c r="BT370" i="2"/>
  <c r="S371" i="2" l="1"/>
  <c r="R371" i="2"/>
  <c r="CM370" i="2"/>
  <c r="BZ371" i="2"/>
  <c r="CE371" i="2"/>
  <c r="BK371" i="2"/>
  <c r="BL371" i="2"/>
  <c r="CF371" i="2"/>
  <c r="CA371" i="2"/>
  <c r="CD371" i="2"/>
  <c r="BJ371" i="2"/>
  <c r="L371" i="2"/>
  <c r="Q371" i="2" s="1"/>
  <c r="BY371" i="2"/>
  <c r="T370" i="2"/>
  <c r="BD371" i="2"/>
  <c r="AT371" i="2"/>
  <c r="AX371" i="2" s="1"/>
  <c r="AO371" i="2"/>
  <c r="U371" i="2"/>
  <c r="Y371" i="2" s="1"/>
  <c r="AJ371" i="2"/>
  <c r="AE371" i="2"/>
  <c r="AD371" i="2"/>
  <c r="AY371" i="2"/>
  <c r="BC371" i="2" s="1"/>
  <c r="BS370" i="2"/>
  <c r="BO371" i="2"/>
  <c r="BP371" i="2"/>
  <c r="BQ371" i="2"/>
  <c r="CJ371" i="2" l="1"/>
  <c r="CL371" i="2"/>
  <c r="CK371" i="2"/>
  <c r="BI371" i="2"/>
  <c r="AI371" i="2"/>
  <c r="BW370" i="2"/>
  <c r="CH370" i="2" s="1"/>
  <c r="K371" i="2"/>
  <c r="P371" i="2" s="1"/>
  <c r="AN371" i="2"/>
  <c r="CC371" i="2"/>
  <c r="CG371" i="2" s="1"/>
  <c r="BH371" i="2"/>
  <c r="F372" i="2"/>
  <c r="AS371" i="2"/>
  <c r="BX371" i="2"/>
  <c r="BN371" i="2"/>
  <c r="CI371" i="2" l="1"/>
  <c r="CM371" i="2" s="1"/>
  <c r="AK372" i="2"/>
  <c r="Z372" i="2"/>
  <c r="AC372" i="2"/>
  <c r="AB372" i="2"/>
  <c r="AR372" i="2"/>
  <c r="AM372" i="2"/>
  <c r="BB372" i="2"/>
  <c r="AH372" i="2"/>
  <c r="BG372" i="2"/>
  <c r="I373" i="2" s="1"/>
  <c r="AW372" i="2"/>
  <c r="X372" i="2"/>
  <c r="BV371" i="2"/>
  <c r="AZ372" i="2"/>
  <c r="BE372" i="2"/>
  <c r="G373" i="2" s="1"/>
  <c r="J372" i="2"/>
  <c r="O371" i="2"/>
  <c r="BM371" i="2"/>
  <c r="BR371" i="2" s="1"/>
  <c r="BA372" i="2"/>
  <c r="AG372" i="2"/>
  <c r="AL372" i="2"/>
  <c r="AV372" i="2"/>
  <c r="W372" i="2"/>
  <c r="AQ372" i="2"/>
  <c r="BF372" i="2"/>
  <c r="H373" i="2" s="1"/>
  <c r="BU371" i="2"/>
  <c r="BT371" i="2" l="1"/>
  <c r="L372" i="2" s="1"/>
  <c r="AP372" i="2"/>
  <c r="BY372" i="2" s="1"/>
  <c r="AF372" i="2"/>
  <c r="V372" i="2"/>
  <c r="AA372" i="2"/>
  <c r="AD372" i="2" s="1"/>
  <c r="AU372" i="2"/>
  <c r="M372" i="2"/>
  <c r="BL372" i="2"/>
  <c r="CE372" i="2"/>
  <c r="BZ372" i="2"/>
  <c r="BK372" i="2"/>
  <c r="CF372" i="2"/>
  <c r="T371" i="2"/>
  <c r="AJ372" i="2"/>
  <c r="U372" i="2"/>
  <c r="BD372" i="2"/>
  <c r="AT372" i="2"/>
  <c r="AY372" i="2"/>
  <c r="BC372" i="2" s="1"/>
  <c r="AE372" i="2"/>
  <c r="AO372" i="2"/>
  <c r="BS371" i="2"/>
  <c r="N372" i="2"/>
  <c r="CA372" i="2"/>
  <c r="BP372" i="2"/>
  <c r="BQ372" i="2"/>
  <c r="S372" i="2" l="1"/>
  <c r="R372" i="2"/>
  <c r="Q372" i="2"/>
  <c r="CK372" i="2"/>
  <c r="CL372" i="2"/>
  <c r="CD372" i="2"/>
  <c r="AX372" i="2"/>
  <c r="Y372" i="2"/>
  <c r="BJ372" i="2"/>
  <c r="BI372" i="2"/>
  <c r="AI372" i="2"/>
  <c r="BH372" i="2"/>
  <c r="F373" i="2"/>
  <c r="BW371" i="2"/>
  <c r="CH371" i="2" s="1"/>
  <c r="K372" i="2"/>
  <c r="P372" i="2" s="1"/>
  <c r="AN372" i="2"/>
  <c r="CC372" i="2"/>
  <c r="AS372" i="2"/>
  <c r="BX372" i="2"/>
  <c r="BO372" i="2"/>
  <c r="BN372" i="2"/>
  <c r="CG372" i="2" l="1"/>
  <c r="CI372" i="2"/>
  <c r="CJ372" i="2"/>
  <c r="AZ373" i="2"/>
  <c r="Z373" i="2"/>
  <c r="AC373" i="2"/>
  <c r="AB373" i="2"/>
  <c r="BV372" i="2"/>
  <c r="N373" i="2" s="1"/>
  <c r="AW373" i="2"/>
  <c r="BG373" i="2"/>
  <c r="I374" i="2" s="1"/>
  <c r="AH373" i="2"/>
  <c r="X373" i="2"/>
  <c r="AR373" i="2"/>
  <c r="BB373" i="2"/>
  <c r="AM373" i="2"/>
  <c r="AL373" i="2"/>
  <c r="BF373" i="2"/>
  <c r="H374" i="2" s="1"/>
  <c r="AG373" i="2"/>
  <c r="AQ373" i="2"/>
  <c r="AV373" i="2"/>
  <c r="W373" i="2"/>
  <c r="BA373" i="2"/>
  <c r="BU372" i="2"/>
  <c r="J373" i="2"/>
  <c r="BE373" i="2"/>
  <c r="G374" i="2" s="1"/>
  <c r="AP373" i="2"/>
  <c r="AK373" i="2"/>
  <c r="AF373" i="2"/>
  <c r="O372" i="2"/>
  <c r="BM372" i="2"/>
  <c r="BR372" i="2" s="1"/>
  <c r="CM372" i="2" l="1"/>
  <c r="V373" i="2"/>
  <c r="AU373" i="2"/>
  <c r="CD373" i="2" s="1"/>
  <c r="AA373" i="2"/>
  <c r="S373" i="2" s="1"/>
  <c r="BT372" i="2"/>
  <c r="L373" i="2" s="1"/>
  <c r="CA373" i="2"/>
  <c r="BL373" i="2"/>
  <c r="CF373" i="2"/>
  <c r="T372" i="2"/>
  <c r="BD373" i="2"/>
  <c r="U373" i="2"/>
  <c r="AY373" i="2"/>
  <c r="BC373" i="2" s="1"/>
  <c r="AJ373" i="2"/>
  <c r="AT373" i="2"/>
  <c r="AO373" i="2"/>
  <c r="AE373" i="2"/>
  <c r="BS372" i="2"/>
  <c r="BZ373" i="2"/>
  <c r="BY373" i="2"/>
  <c r="BK373" i="2"/>
  <c r="M373" i="2"/>
  <c r="CE373" i="2"/>
  <c r="BP373" i="2"/>
  <c r="BQ373" i="2"/>
  <c r="R373" i="2" l="1"/>
  <c r="Q373" i="2"/>
  <c r="CK373" i="2"/>
  <c r="CL373" i="2"/>
  <c r="AX373" i="2"/>
  <c r="BJ373" i="2"/>
  <c r="Y373" i="2"/>
  <c r="AC374" i="2"/>
  <c r="AS373" i="2"/>
  <c r="BX373" i="2"/>
  <c r="AD373" i="2"/>
  <c r="BW372" i="2"/>
  <c r="CH372" i="2" s="1"/>
  <c r="K373" i="2"/>
  <c r="P373" i="2" s="1"/>
  <c r="AN373" i="2"/>
  <c r="CC373" i="2"/>
  <c r="CG373" i="2" s="1"/>
  <c r="BH373" i="2"/>
  <c r="F374" i="2"/>
  <c r="BI373" i="2"/>
  <c r="AI373" i="2"/>
  <c r="BO373" i="2"/>
  <c r="BN373" i="2"/>
  <c r="CI373" i="2" l="1"/>
  <c r="CJ373" i="2"/>
  <c r="Z374" i="2"/>
  <c r="AB374" i="2"/>
  <c r="AA374" i="2"/>
  <c r="AZ374" i="2"/>
  <c r="BU373" i="2"/>
  <c r="M374" i="2" s="1"/>
  <c r="AP374" i="2"/>
  <c r="AK374" i="2"/>
  <c r="BE374" i="2"/>
  <c r="G375" i="2" s="1"/>
  <c r="BT373" i="2"/>
  <c r="L374" i="2" s="1"/>
  <c r="AF374" i="2"/>
  <c r="V374" i="2"/>
  <c r="AU374" i="2"/>
  <c r="AL374" i="2"/>
  <c r="AG374" i="2"/>
  <c r="W374" i="2"/>
  <c r="AV374" i="2"/>
  <c r="BA374" i="2"/>
  <c r="BF374" i="2"/>
  <c r="H375" i="2" s="1"/>
  <c r="AQ374" i="2"/>
  <c r="J374" i="2"/>
  <c r="O373" i="2"/>
  <c r="BM373" i="2"/>
  <c r="BR373" i="2" s="1"/>
  <c r="AR374" i="2"/>
  <c r="AM374" i="2"/>
  <c r="AW374" i="2"/>
  <c r="BG374" i="2"/>
  <c r="I375" i="2" s="1"/>
  <c r="AH374" i="2"/>
  <c r="X374" i="2"/>
  <c r="BB374" i="2"/>
  <c r="BV373" i="2"/>
  <c r="R374" i="2" l="1"/>
  <c r="Q374" i="2"/>
  <c r="CM373" i="2"/>
  <c r="CD374" i="2"/>
  <c r="BJ374" i="2"/>
  <c r="BY374" i="2"/>
  <c r="BK374" i="2"/>
  <c r="CE374" i="2"/>
  <c r="BZ374" i="2"/>
  <c r="BL374" i="2"/>
  <c r="N374" i="2"/>
  <c r="S374" i="2" s="1"/>
  <c r="CA374" i="2"/>
  <c r="T373" i="2"/>
  <c r="AY374" i="2"/>
  <c r="BC374" i="2" s="1"/>
  <c r="AJ374" i="2"/>
  <c r="U374" i="2"/>
  <c r="Y374" i="2" s="1"/>
  <c r="AE374" i="2"/>
  <c r="AO374" i="2"/>
  <c r="BD374" i="2"/>
  <c r="AT374" i="2"/>
  <c r="AX374" i="2" s="1"/>
  <c r="BS373" i="2"/>
  <c r="CF374" i="2"/>
  <c r="BQ374" i="2"/>
  <c r="BP374" i="2"/>
  <c r="BO374" i="2"/>
  <c r="CJ374" i="2" l="1"/>
  <c r="CK374" i="2"/>
  <c r="CL374" i="2"/>
  <c r="AB375" i="2"/>
  <c r="BW373" i="2"/>
  <c r="CH373" i="2" s="1"/>
  <c r="K374" i="2"/>
  <c r="P374" i="2" s="1"/>
  <c r="BI374" i="2"/>
  <c r="AI374" i="2"/>
  <c r="AD374" i="2"/>
  <c r="BH374" i="2"/>
  <c r="F375" i="2"/>
  <c r="AN374" i="2"/>
  <c r="CC374" i="2"/>
  <c r="CG374" i="2" s="1"/>
  <c r="AS374" i="2"/>
  <c r="BX374" i="2"/>
  <c r="BN374" i="2"/>
  <c r="CI374" i="2" l="1"/>
  <c r="CM374" i="2" s="1"/>
  <c r="AA375" i="2"/>
  <c r="AC375" i="2"/>
  <c r="Z375" i="2"/>
  <c r="V375" i="2"/>
  <c r="BT374" i="2"/>
  <c r="L375" i="2" s="1"/>
  <c r="AF375" i="2"/>
  <c r="AK375" i="2"/>
  <c r="AZ375" i="2"/>
  <c r="AP375" i="2"/>
  <c r="AU375" i="2"/>
  <c r="BE375" i="2"/>
  <c r="G376" i="2" s="1"/>
  <c r="AW375" i="2"/>
  <c r="AH375" i="2"/>
  <c r="BG375" i="2"/>
  <c r="I376" i="2" s="1"/>
  <c r="X375" i="2"/>
  <c r="BB375" i="2"/>
  <c r="AR375" i="2"/>
  <c r="AM375" i="2"/>
  <c r="BV374" i="2"/>
  <c r="BM374" i="2"/>
  <c r="BR374" i="2" s="1"/>
  <c r="J375" i="2"/>
  <c r="AG375" i="2"/>
  <c r="BF375" i="2"/>
  <c r="H376" i="2" s="1"/>
  <c r="AQ375" i="2"/>
  <c r="AL375" i="2"/>
  <c r="BA375" i="2"/>
  <c r="AV375" i="2"/>
  <c r="W375" i="2"/>
  <c r="BU374" i="2"/>
  <c r="O374" i="2"/>
  <c r="Q375" i="2" l="1"/>
  <c r="BJ375" i="2"/>
  <c r="CD375" i="2"/>
  <c r="BY375" i="2"/>
  <c r="CF375" i="2"/>
  <c r="CE375" i="2"/>
  <c r="CA375" i="2"/>
  <c r="BL375" i="2"/>
  <c r="BZ375" i="2"/>
  <c r="T374" i="2"/>
  <c r="AT375" i="2"/>
  <c r="AX375" i="2" s="1"/>
  <c r="AE375" i="2"/>
  <c r="U375" i="2"/>
  <c r="Y375" i="2" s="1"/>
  <c r="BD375" i="2"/>
  <c r="AY375" i="2"/>
  <c r="BC375" i="2" s="1"/>
  <c r="AO375" i="2"/>
  <c r="AJ375" i="2"/>
  <c r="BS374" i="2"/>
  <c r="N375" i="2"/>
  <c r="S375" i="2" s="1"/>
  <c r="M375" i="2"/>
  <c r="R375" i="2" s="1"/>
  <c r="BK375" i="2"/>
  <c r="BO375" i="2"/>
  <c r="BP375" i="2"/>
  <c r="BQ375" i="2"/>
  <c r="CJ375" i="2" l="1"/>
  <c r="CK375" i="2"/>
  <c r="CL375" i="2"/>
  <c r="AD375" i="2"/>
  <c r="K375" i="2"/>
  <c r="P375" i="2" s="1"/>
  <c r="BW374" i="2"/>
  <c r="CH374" i="2" s="1"/>
  <c r="BH375" i="2"/>
  <c r="F376" i="2"/>
  <c r="AN375" i="2"/>
  <c r="CC375" i="2"/>
  <c r="CG375" i="2" s="1"/>
  <c r="AS375" i="2"/>
  <c r="BX375" i="2"/>
  <c r="BI375" i="2"/>
  <c r="AI375" i="2"/>
  <c r="BN375" i="2"/>
  <c r="CI375" i="2" l="1"/>
  <c r="CM375" i="2" s="1"/>
  <c r="AA376" i="2"/>
  <c r="AC376" i="2"/>
  <c r="AB376" i="2"/>
  <c r="Z376" i="2"/>
  <c r="BV375" i="2"/>
  <c r="N376" i="2" s="1"/>
  <c r="AQ376" i="2"/>
  <c r="BB376" i="2"/>
  <c r="AM376" i="2"/>
  <c r="X376" i="2"/>
  <c r="AR376" i="2"/>
  <c r="BG376" i="2"/>
  <c r="I377" i="2" s="1"/>
  <c r="AH376" i="2"/>
  <c r="AW376" i="2"/>
  <c r="BU375" i="2"/>
  <c r="M376" i="2" s="1"/>
  <c r="W376" i="2"/>
  <c r="AG376" i="2"/>
  <c r="BF376" i="2"/>
  <c r="H377" i="2" s="1"/>
  <c r="BA376" i="2"/>
  <c r="AL376" i="2"/>
  <c r="AV376" i="2"/>
  <c r="BM375" i="2"/>
  <c r="BR375" i="2" s="1"/>
  <c r="AF376" i="2"/>
  <c r="AK376" i="2"/>
  <c r="J376" i="2"/>
  <c r="O375" i="2"/>
  <c r="S376" i="2" l="1"/>
  <c r="R376" i="2"/>
  <c r="V376" i="2"/>
  <c r="AZ376" i="2"/>
  <c r="AP376" i="2"/>
  <c r="AU376" i="2"/>
  <c r="BE376" i="2"/>
  <c r="G377" i="2" s="1"/>
  <c r="BT375" i="2"/>
  <c r="L376" i="2" s="1"/>
  <c r="Q376" i="2" s="1"/>
  <c r="CA376" i="2"/>
  <c r="BL376" i="2"/>
  <c r="CF376" i="2"/>
  <c r="BZ376" i="2"/>
  <c r="CE376" i="2"/>
  <c r="BK376" i="2"/>
  <c r="T375" i="2"/>
  <c r="U376" i="2"/>
  <c r="AJ376" i="2"/>
  <c r="AT376" i="2"/>
  <c r="AO376" i="2"/>
  <c r="AE376" i="2"/>
  <c r="BD376" i="2"/>
  <c r="AY376" i="2"/>
  <c r="BS375" i="2"/>
  <c r="BP376" i="2"/>
  <c r="BQ376" i="2"/>
  <c r="CL376" i="2" l="1"/>
  <c r="CK376" i="2"/>
  <c r="BC376" i="2"/>
  <c r="BY376" i="2"/>
  <c r="CD376" i="2"/>
  <c r="AX376" i="2"/>
  <c r="BJ376" i="2"/>
  <c r="Y376" i="2"/>
  <c r="AC377" i="2"/>
  <c r="AD376" i="2"/>
  <c r="BH376" i="2"/>
  <c r="F377" i="2"/>
  <c r="AI376" i="2"/>
  <c r="BI376" i="2"/>
  <c r="AN376" i="2"/>
  <c r="CC376" i="2"/>
  <c r="BW375" i="2"/>
  <c r="CH375" i="2" s="1"/>
  <c r="K376" i="2"/>
  <c r="P376" i="2" s="1"/>
  <c r="BX376" i="2"/>
  <c r="AS376" i="2"/>
  <c r="BO376" i="2"/>
  <c r="BN376" i="2"/>
  <c r="CG376" i="2" l="1"/>
  <c r="CI376" i="2"/>
  <c r="CJ376" i="2"/>
  <c r="BE377" i="2"/>
  <c r="G378" i="2" s="1"/>
  <c r="Z377" i="2"/>
  <c r="AB377" i="2"/>
  <c r="AL377" i="2"/>
  <c r="AV377" i="2"/>
  <c r="W377" i="2"/>
  <c r="BA377" i="2"/>
  <c r="BU376" i="2"/>
  <c r="M377" i="2" s="1"/>
  <c r="AG377" i="2"/>
  <c r="BF377" i="2"/>
  <c r="H378" i="2" s="1"/>
  <c r="AQ377" i="2"/>
  <c r="J377" i="2"/>
  <c r="BM376" i="2"/>
  <c r="BR376" i="2" s="1"/>
  <c r="AU377" i="2"/>
  <c r="AP377" i="2"/>
  <c r="BG377" i="2"/>
  <c r="I378" i="2" s="1"/>
  <c r="AH377" i="2"/>
  <c r="AR377" i="2"/>
  <c r="AW377" i="2"/>
  <c r="BB377" i="2"/>
  <c r="AM377" i="2"/>
  <c r="X377" i="2"/>
  <c r="BV376" i="2"/>
  <c r="O376" i="2"/>
  <c r="CM376" i="2" l="1"/>
  <c r="AK377" i="2"/>
  <c r="CD377" i="2" s="1"/>
  <c r="AF377" i="2"/>
  <c r="V377" i="2"/>
  <c r="AZ377" i="2"/>
  <c r="AA377" i="2"/>
  <c r="AD377" i="2" s="1"/>
  <c r="BT376" i="2"/>
  <c r="L377" i="2" s="1"/>
  <c r="CE377" i="2"/>
  <c r="BK377" i="2"/>
  <c r="BZ377" i="2"/>
  <c r="CF377" i="2"/>
  <c r="CA377" i="2"/>
  <c r="T376" i="2"/>
  <c r="AJ377" i="2"/>
  <c r="AO377" i="2"/>
  <c r="AY377" i="2"/>
  <c r="U377" i="2"/>
  <c r="AE377" i="2"/>
  <c r="AT377" i="2"/>
  <c r="AX377" i="2" s="1"/>
  <c r="BD377" i="2"/>
  <c r="BS376" i="2"/>
  <c r="N377" i="2"/>
  <c r="BL377" i="2"/>
  <c r="BP377" i="2"/>
  <c r="BQ377" i="2"/>
  <c r="S377" i="2" l="1"/>
  <c r="R377" i="2"/>
  <c r="Q377" i="2"/>
  <c r="CL377" i="2"/>
  <c r="CK377" i="2"/>
  <c r="BJ377" i="2"/>
  <c r="Y377" i="2"/>
  <c r="BC377" i="2"/>
  <c r="BY377" i="2"/>
  <c r="AI377" i="2"/>
  <c r="BI377" i="2"/>
  <c r="BW376" i="2"/>
  <c r="CH376" i="2" s="1"/>
  <c r="K377" i="2"/>
  <c r="P377" i="2" s="1"/>
  <c r="AN377" i="2"/>
  <c r="CC377" i="2"/>
  <c r="CG377" i="2" s="1"/>
  <c r="BH377" i="2"/>
  <c r="F378" i="2"/>
  <c r="AS377" i="2"/>
  <c r="BX377" i="2"/>
  <c r="BO377" i="2"/>
  <c r="BN377" i="2"/>
  <c r="CI377" i="2" l="1"/>
  <c r="CJ377" i="2"/>
  <c r="AP378" i="2"/>
  <c r="AC378" i="2"/>
  <c r="Z378" i="2"/>
  <c r="AB378" i="2"/>
  <c r="AA378" i="2"/>
  <c r="BV377" i="2"/>
  <c r="N378" i="2" s="1"/>
  <c r="BG378" i="2"/>
  <c r="I379" i="2" s="1"/>
  <c r="AM378" i="2"/>
  <c r="BB378" i="2"/>
  <c r="X378" i="2"/>
  <c r="AH378" i="2"/>
  <c r="AW378" i="2"/>
  <c r="AR378" i="2"/>
  <c r="AV378" i="2"/>
  <c r="AQ378" i="2"/>
  <c r="BA378" i="2"/>
  <c r="AG378" i="2"/>
  <c r="BF378" i="2"/>
  <c r="H379" i="2" s="1"/>
  <c r="AL378" i="2"/>
  <c r="W378" i="2"/>
  <c r="BU377" i="2"/>
  <c r="AU378" i="2"/>
  <c r="AK378" i="2"/>
  <c r="BT377" i="2"/>
  <c r="BM377" i="2"/>
  <c r="BR377" i="2" s="1"/>
  <c r="J378" i="2"/>
  <c r="O377" i="2"/>
  <c r="S378" i="2" l="1"/>
  <c r="CM377" i="2"/>
  <c r="AF378" i="2"/>
  <c r="AZ378" i="2"/>
  <c r="BE378" i="2"/>
  <c r="G379" i="2" s="1"/>
  <c r="V378" i="2"/>
  <c r="CE378" i="2"/>
  <c r="BL378" i="2"/>
  <c r="BK378" i="2"/>
  <c r="CF378" i="2"/>
  <c r="CA378" i="2"/>
  <c r="CD378" i="2"/>
  <c r="BZ378" i="2"/>
  <c r="L378" i="2"/>
  <c r="Q378" i="2" s="1"/>
  <c r="T377" i="2"/>
  <c r="AY378" i="2"/>
  <c r="AO378" i="2"/>
  <c r="AE378" i="2"/>
  <c r="AJ378" i="2"/>
  <c r="AT378" i="2"/>
  <c r="AX378" i="2" s="1"/>
  <c r="BD378" i="2"/>
  <c r="U378" i="2"/>
  <c r="BS377" i="2"/>
  <c r="M378" i="2"/>
  <c r="R378" i="2" s="1"/>
  <c r="BP378" i="2"/>
  <c r="BQ378" i="2"/>
  <c r="CL378" i="2" l="1"/>
  <c r="CK378" i="2"/>
  <c r="BC378" i="2"/>
  <c r="Y378" i="2"/>
  <c r="BJ378" i="2"/>
  <c r="BY378" i="2"/>
  <c r="AC379" i="2"/>
  <c r="AD378" i="2"/>
  <c r="AS378" i="2"/>
  <c r="BX378" i="2"/>
  <c r="BW377" i="2"/>
  <c r="CH377" i="2" s="1"/>
  <c r="K378" i="2"/>
  <c r="P378" i="2" s="1"/>
  <c r="AN378" i="2"/>
  <c r="CC378" i="2"/>
  <c r="CG378" i="2" s="1"/>
  <c r="BH378" i="2"/>
  <c r="F379" i="2"/>
  <c r="BI378" i="2"/>
  <c r="AI378" i="2"/>
  <c r="BO378" i="2"/>
  <c r="BN378" i="2"/>
  <c r="CI378" i="2" l="1"/>
  <c r="CJ378" i="2"/>
  <c r="AA379" i="2"/>
  <c r="AB379" i="2"/>
  <c r="Z379" i="2"/>
  <c r="J379" i="2"/>
  <c r="AW379" i="2"/>
  <c r="AH379" i="2"/>
  <c r="X379" i="2"/>
  <c r="AR379" i="2"/>
  <c r="BG379" i="2"/>
  <c r="I380" i="2" s="1"/>
  <c r="BB379" i="2"/>
  <c r="AM379" i="2"/>
  <c r="BV378" i="2"/>
  <c r="AK379" i="2"/>
  <c r="AP379" i="2"/>
  <c r="V379" i="2"/>
  <c r="BT378" i="2"/>
  <c r="O378" i="2"/>
  <c r="BA379" i="2"/>
  <c r="AQ379" i="2"/>
  <c r="AG379" i="2"/>
  <c r="W379" i="2"/>
  <c r="AV379" i="2"/>
  <c r="AL379" i="2"/>
  <c r="BF379" i="2"/>
  <c r="H380" i="2" s="1"/>
  <c r="BU378" i="2"/>
  <c r="BM378" i="2"/>
  <c r="BR378" i="2" s="1"/>
  <c r="CM378" i="2" l="1"/>
  <c r="BE379" i="2"/>
  <c r="G380" i="2" s="1"/>
  <c r="AF379" i="2"/>
  <c r="AZ379" i="2"/>
  <c r="AU379" i="2"/>
  <c r="CD379" i="2" s="1"/>
  <c r="CF379" i="2"/>
  <c r="BK379" i="2"/>
  <c r="N379" i="2"/>
  <c r="S379" i="2" s="1"/>
  <c r="CE379" i="2"/>
  <c r="BZ379" i="2"/>
  <c r="CA379" i="2"/>
  <c r="T378" i="2"/>
  <c r="AJ379" i="2"/>
  <c r="BD379" i="2"/>
  <c r="U379" i="2"/>
  <c r="Y379" i="2" s="1"/>
  <c r="AE379" i="2"/>
  <c r="AO379" i="2"/>
  <c r="AD379" i="2"/>
  <c r="AY379" i="2"/>
  <c r="AT379" i="2"/>
  <c r="BS378" i="2"/>
  <c r="M379" i="2"/>
  <c r="R379" i="2" s="1"/>
  <c r="L379" i="2"/>
  <c r="Q379" i="2" s="1"/>
  <c r="BL379" i="2"/>
  <c r="BP379" i="2"/>
  <c r="BQ379" i="2"/>
  <c r="CL379" i="2" l="1"/>
  <c r="CK379" i="2"/>
  <c r="BC379" i="2"/>
  <c r="AX379" i="2"/>
  <c r="BY379" i="2"/>
  <c r="BJ379" i="2"/>
  <c r="BH379" i="2"/>
  <c r="F380" i="2"/>
  <c r="BW378" i="2"/>
  <c r="CH378" i="2" s="1"/>
  <c r="K379" i="2"/>
  <c r="P379" i="2" s="1"/>
  <c r="AS379" i="2"/>
  <c r="BX379" i="2"/>
  <c r="AN379" i="2"/>
  <c r="CC379" i="2"/>
  <c r="CG379" i="2" s="1"/>
  <c r="AI379" i="2"/>
  <c r="BI379" i="2"/>
  <c r="BN379" i="2"/>
  <c r="BO379" i="2"/>
  <c r="CI379" i="2" l="1"/>
  <c r="CJ379" i="2"/>
  <c r="AA380" i="2"/>
  <c r="Z380" i="2"/>
  <c r="AC380" i="2"/>
  <c r="AB380" i="2"/>
  <c r="BU379" i="2"/>
  <c r="M380" i="2" s="1"/>
  <c r="AL380" i="2"/>
  <c r="AV380" i="2"/>
  <c r="BA380" i="2"/>
  <c r="AG380" i="2"/>
  <c r="AQ380" i="2"/>
  <c r="W380" i="2"/>
  <c r="BF380" i="2"/>
  <c r="H381" i="2" s="1"/>
  <c r="BT379" i="2"/>
  <c r="L380" i="2" s="1"/>
  <c r="AF380" i="2"/>
  <c r="V380" i="2"/>
  <c r="BE380" i="2"/>
  <c r="G381" i="2" s="1"/>
  <c r="O379" i="2"/>
  <c r="BB380" i="2"/>
  <c r="AH380" i="2"/>
  <c r="BG380" i="2"/>
  <c r="I381" i="2" s="1"/>
  <c r="X380" i="2"/>
  <c r="AR380" i="2"/>
  <c r="AW380" i="2"/>
  <c r="AM380" i="2"/>
  <c r="BV379" i="2"/>
  <c r="J380" i="2"/>
  <c r="BM379" i="2"/>
  <c r="BR379" i="2" s="1"/>
  <c r="R380" i="2" l="1"/>
  <c r="Q380" i="2"/>
  <c r="CM379" i="2"/>
  <c r="AZ380" i="2"/>
  <c r="AU380" i="2"/>
  <c r="AK380" i="2"/>
  <c r="AP380" i="2"/>
  <c r="CE380" i="2"/>
  <c r="BK380" i="2"/>
  <c r="BZ380" i="2"/>
  <c r="CA380" i="2"/>
  <c r="CF380" i="2"/>
  <c r="T379" i="2"/>
  <c r="AY380" i="2"/>
  <c r="AT380" i="2"/>
  <c r="AO380" i="2"/>
  <c r="BD380" i="2"/>
  <c r="AE380" i="2"/>
  <c r="AJ380" i="2"/>
  <c r="U380" i="2"/>
  <c r="Y380" i="2" s="1"/>
  <c r="BS379" i="2"/>
  <c r="BL380" i="2"/>
  <c r="N380" i="2"/>
  <c r="S380" i="2" s="1"/>
  <c r="BP380" i="2"/>
  <c r="BQ380" i="2"/>
  <c r="CL380" i="2" l="1"/>
  <c r="CK380" i="2"/>
  <c r="AX380" i="2"/>
  <c r="BC380" i="2"/>
  <c r="BJ380" i="2"/>
  <c r="CD380" i="2"/>
  <c r="BY380" i="2"/>
  <c r="AB381" i="2"/>
  <c r="AN380" i="2"/>
  <c r="CC380" i="2"/>
  <c r="AD380" i="2"/>
  <c r="AI380" i="2"/>
  <c r="BI380" i="2"/>
  <c r="K380" i="2"/>
  <c r="P380" i="2" s="1"/>
  <c r="BW379" i="2"/>
  <c r="CH379" i="2" s="1"/>
  <c r="BH380" i="2"/>
  <c r="F381" i="2"/>
  <c r="AS380" i="2"/>
  <c r="BX380" i="2"/>
  <c r="BN380" i="2"/>
  <c r="BO380" i="2"/>
  <c r="CG380" i="2" l="1"/>
  <c r="CI380" i="2"/>
  <c r="CJ380" i="2"/>
  <c r="AA381" i="2"/>
  <c r="AC381" i="2"/>
  <c r="Z381" i="2"/>
  <c r="AZ381" i="2"/>
  <c r="AM381" i="2"/>
  <c r="BV380" i="2"/>
  <c r="N381" i="2" s="1"/>
  <c r="AK381" i="2"/>
  <c r="V381" i="2"/>
  <c r="BT380" i="2"/>
  <c r="L381" i="2" s="1"/>
  <c r="AP381" i="2"/>
  <c r="AU381" i="2"/>
  <c r="AF381" i="2"/>
  <c r="BE381" i="2"/>
  <c r="G382" i="2" s="1"/>
  <c r="X381" i="2"/>
  <c r="BB381" i="2"/>
  <c r="AW381" i="2"/>
  <c r="BG381" i="2"/>
  <c r="I382" i="2" s="1"/>
  <c r="AH381" i="2"/>
  <c r="AR381" i="2"/>
  <c r="O380" i="2"/>
  <c r="BM380" i="2"/>
  <c r="BR380" i="2" s="1"/>
  <c r="J381" i="2"/>
  <c r="BF381" i="2"/>
  <c r="H382" i="2" s="1"/>
  <c r="AG381" i="2"/>
  <c r="W381" i="2"/>
  <c r="AL381" i="2"/>
  <c r="AV381" i="2"/>
  <c r="AQ381" i="2"/>
  <c r="BA381" i="2"/>
  <c r="BU380" i="2"/>
  <c r="S381" i="2" l="1"/>
  <c r="Q381" i="2"/>
  <c r="CM380" i="2"/>
  <c r="CF381" i="2"/>
  <c r="BJ381" i="2"/>
  <c r="BL381" i="2"/>
  <c r="CD381" i="2"/>
  <c r="BY381" i="2"/>
  <c r="BZ381" i="2"/>
  <c r="CA381" i="2"/>
  <c r="CE381" i="2"/>
  <c r="M381" i="2"/>
  <c r="R381" i="2" s="1"/>
  <c r="BK381" i="2"/>
  <c r="T380" i="2"/>
  <c r="AE381" i="2"/>
  <c r="AJ381" i="2"/>
  <c r="BD381" i="2"/>
  <c r="AD381" i="2"/>
  <c r="AT381" i="2"/>
  <c r="AX381" i="2" s="1"/>
  <c r="AO381" i="2"/>
  <c r="U381" i="2"/>
  <c r="Y381" i="2" s="1"/>
  <c r="AY381" i="2"/>
  <c r="BC381" i="2" s="1"/>
  <c r="BS380" i="2"/>
  <c r="BQ381" i="2"/>
  <c r="BP381" i="2"/>
  <c r="BO381" i="2"/>
  <c r="CK381" i="2" l="1"/>
  <c r="CL381" i="2"/>
  <c r="CJ381" i="2"/>
  <c r="AS381" i="2"/>
  <c r="BX381" i="2"/>
  <c r="AN381" i="2"/>
  <c r="CC381" i="2"/>
  <c r="CG381" i="2" s="1"/>
  <c r="BW380" i="2"/>
  <c r="CH380" i="2" s="1"/>
  <c r="K381" i="2"/>
  <c r="P381" i="2" s="1"/>
  <c r="AI381" i="2"/>
  <c r="BI381" i="2"/>
  <c r="BH381" i="2"/>
  <c r="F382" i="2"/>
  <c r="BN381" i="2"/>
  <c r="CI381" i="2" l="1"/>
  <c r="CM381" i="2" s="1"/>
  <c r="Z382" i="2"/>
  <c r="AB382" i="2"/>
  <c r="AC382" i="2"/>
  <c r="AA382" i="2"/>
  <c r="BF382" i="2"/>
  <c r="H383" i="2" s="1"/>
  <c r="AL382" i="2"/>
  <c r="W382" i="2"/>
  <c r="AV382" i="2"/>
  <c r="AQ382" i="2"/>
  <c r="AG382" i="2"/>
  <c r="BA382" i="2"/>
  <c r="BU381" i="2"/>
  <c r="O381" i="2"/>
  <c r="AW382" i="2"/>
  <c r="X382" i="2"/>
  <c r="AH382" i="2"/>
  <c r="AR382" i="2"/>
  <c r="AM382" i="2"/>
  <c r="BG382" i="2"/>
  <c r="I383" i="2" s="1"/>
  <c r="BB382" i="2"/>
  <c r="BV381" i="2"/>
  <c r="J382" i="2"/>
  <c r="BM381" i="2"/>
  <c r="BR381" i="2" s="1"/>
  <c r="BE382" i="2"/>
  <c r="G383" i="2" s="1"/>
  <c r="AZ382" i="2"/>
  <c r="AF382" i="2"/>
  <c r="AP382" i="2"/>
  <c r="V382" i="2"/>
  <c r="AU382" i="2"/>
  <c r="AK382" i="2"/>
  <c r="BT381" i="2"/>
  <c r="CF382" i="2" l="1"/>
  <c r="BY382" i="2"/>
  <c r="BZ382" i="2"/>
  <c r="BL382" i="2"/>
  <c r="BK382" i="2"/>
  <c r="CD382" i="2"/>
  <c r="BJ382" i="2"/>
  <c r="N382" i="2"/>
  <c r="S382" i="2" s="1"/>
  <c r="CA382" i="2"/>
  <c r="T381" i="2"/>
  <c r="U382" i="2"/>
  <c r="Y382" i="2" s="1"/>
  <c r="AJ382" i="2"/>
  <c r="AD382" i="2"/>
  <c r="AY382" i="2"/>
  <c r="BC382" i="2" s="1"/>
  <c r="BD382" i="2"/>
  <c r="AT382" i="2"/>
  <c r="AX382" i="2" s="1"/>
  <c r="AE382" i="2"/>
  <c r="AO382" i="2"/>
  <c r="BS381" i="2"/>
  <c r="CE382" i="2"/>
  <c r="L382" i="2"/>
  <c r="Q382" i="2" s="1"/>
  <c r="M382" i="2"/>
  <c r="R382" i="2" s="1"/>
  <c r="BQ382" i="2"/>
  <c r="BO382" i="2"/>
  <c r="BP382" i="2"/>
  <c r="CK382" i="2" l="1"/>
  <c r="CJ382" i="2"/>
  <c r="CL382" i="2"/>
  <c r="BX382" i="2"/>
  <c r="AS382" i="2"/>
  <c r="BI382" i="2"/>
  <c r="AI382" i="2"/>
  <c r="AN382" i="2"/>
  <c r="CC382" i="2"/>
  <c r="CG382" i="2" s="1"/>
  <c r="BW381" i="2"/>
  <c r="CH381" i="2" s="1"/>
  <c r="K382" i="2"/>
  <c r="P382" i="2" s="1"/>
  <c r="F383" i="2"/>
  <c r="BH382" i="2"/>
  <c r="BN382" i="2"/>
  <c r="CI382" i="2" l="1"/>
  <c r="CM382" i="2" s="1"/>
  <c r="AU383" i="2"/>
  <c r="AC383" i="2"/>
  <c r="AB383" i="2"/>
  <c r="Z383" i="2"/>
  <c r="AA383" i="2"/>
  <c r="BU382" i="2"/>
  <c r="M383" i="2" s="1"/>
  <c r="BF383" i="2"/>
  <c r="H384" i="2" s="1"/>
  <c r="AQ383" i="2"/>
  <c r="W383" i="2"/>
  <c r="AV383" i="2"/>
  <c r="BA383" i="2"/>
  <c r="AG383" i="2"/>
  <c r="AL383" i="2"/>
  <c r="AZ383" i="2"/>
  <c r="AP383" i="2"/>
  <c r="V383" i="2"/>
  <c r="J383" i="2"/>
  <c r="BM382" i="2"/>
  <c r="BR382" i="2" s="1"/>
  <c r="O382" i="2"/>
  <c r="AR383" i="2"/>
  <c r="AH383" i="2"/>
  <c r="BG383" i="2"/>
  <c r="I384" i="2" s="1"/>
  <c r="BB383" i="2"/>
  <c r="AW383" i="2"/>
  <c r="AM383" i="2"/>
  <c r="X383" i="2"/>
  <c r="BV382" i="2"/>
  <c r="R383" i="2" l="1"/>
  <c r="AK383" i="2"/>
  <c r="CD383" i="2" s="1"/>
  <c r="AF383" i="2"/>
  <c r="BJ383" i="2" s="1"/>
  <c r="BE383" i="2"/>
  <c r="G384" i="2" s="1"/>
  <c r="BT382" i="2"/>
  <c r="L383" i="2" s="1"/>
  <c r="Q383" i="2" s="1"/>
  <c r="BZ383" i="2"/>
  <c r="CE383" i="2"/>
  <c r="BK383" i="2"/>
  <c r="CF383" i="2"/>
  <c r="BL383" i="2"/>
  <c r="T382" i="2"/>
  <c r="AO383" i="2"/>
  <c r="U383" i="2"/>
  <c r="Y383" i="2" s="1"/>
  <c r="AE383" i="2"/>
  <c r="AY383" i="2"/>
  <c r="BC383" i="2" s="1"/>
  <c r="AT383" i="2"/>
  <c r="AX383" i="2" s="1"/>
  <c r="BD383" i="2"/>
  <c r="AJ383" i="2"/>
  <c r="BS382" i="2"/>
  <c r="N383" i="2"/>
  <c r="S383" i="2" s="1"/>
  <c r="CA383" i="2"/>
  <c r="BP383" i="2"/>
  <c r="BQ383" i="2"/>
  <c r="BO383" i="2"/>
  <c r="CL383" i="2" l="1"/>
  <c r="CK383" i="2"/>
  <c r="CJ383" i="2"/>
  <c r="BY383" i="2"/>
  <c r="AB384" i="2"/>
  <c r="AN383" i="2"/>
  <c r="CC383" i="2"/>
  <c r="CG383" i="2" s="1"/>
  <c r="BI383" i="2"/>
  <c r="AI383" i="2"/>
  <c r="BH383" i="2"/>
  <c r="F384" i="2"/>
  <c r="AD383" i="2"/>
  <c r="K383" i="2"/>
  <c r="P383" i="2" s="1"/>
  <c r="BW382" i="2"/>
  <c r="CH382" i="2" s="1"/>
  <c r="BX383" i="2"/>
  <c r="AS383" i="2"/>
  <c r="BN383" i="2"/>
  <c r="CI383" i="2" l="1"/>
  <c r="CM383" i="2" s="1"/>
  <c r="BE384" i="2"/>
  <c r="G385" i="2" s="1"/>
  <c r="Z384" i="2"/>
  <c r="AC384" i="2"/>
  <c r="V384" i="2"/>
  <c r="AM384" i="2"/>
  <c r="AP384" i="2"/>
  <c r="AU384" i="2"/>
  <c r="AF384" i="2"/>
  <c r="AK384" i="2"/>
  <c r="AH384" i="2"/>
  <c r="X384" i="2"/>
  <c r="BV383" i="2"/>
  <c r="N384" i="2" s="1"/>
  <c r="BB384" i="2"/>
  <c r="BG384" i="2"/>
  <c r="I385" i="2" s="1"/>
  <c r="AW384" i="2"/>
  <c r="AR384" i="2"/>
  <c r="O383" i="2"/>
  <c r="BM383" i="2"/>
  <c r="BR383" i="2" s="1"/>
  <c r="J384" i="2"/>
  <c r="AL384" i="2"/>
  <c r="AV384" i="2"/>
  <c r="AQ384" i="2"/>
  <c r="BF384" i="2"/>
  <c r="H385" i="2" s="1"/>
  <c r="W384" i="2"/>
  <c r="AG384" i="2"/>
  <c r="BA384" i="2"/>
  <c r="BU383" i="2"/>
  <c r="AZ384" i="2" l="1"/>
  <c r="BY384" i="2" s="1"/>
  <c r="BT383" i="2"/>
  <c r="L384" i="2" s="1"/>
  <c r="AA384" i="2"/>
  <c r="AD384" i="2" s="1"/>
  <c r="CD384" i="2"/>
  <c r="BL384" i="2"/>
  <c r="CF384" i="2"/>
  <c r="CA384" i="2"/>
  <c r="BK384" i="2"/>
  <c r="CE384" i="2"/>
  <c r="M384" i="2"/>
  <c r="BZ384" i="2"/>
  <c r="T383" i="2"/>
  <c r="AE384" i="2"/>
  <c r="AY384" i="2"/>
  <c r="U384" i="2"/>
  <c r="Y384" i="2" s="1"/>
  <c r="AJ384" i="2"/>
  <c r="AO384" i="2"/>
  <c r="AT384" i="2"/>
  <c r="AX384" i="2" s="1"/>
  <c r="BD384" i="2"/>
  <c r="BS383" i="2"/>
  <c r="BP384" i="2"/>
  <c r="BQ384" i="2"/>
  <c r="S384" i="2" l="1"/>
  <c r="R384" i="2"/>
  <c r="Q384" i="2"/>
  <c r="CK384" i="2"/>
  <c r="CL384" i="2"/>
  <c r="BC384" i="2"/>
  <c r="BJ384" i="2"/>
  <c r="BW383" i="2"/>
  <c r="CH383" i="2" s="1"/>
  <c r="K384" i="2"/>
  <c r="P384" i="2" s="1"/>
  <c r="AI384" i="2"/>
  <c r="BI384" i="2"/>
  <c r="BH384" i="2"/>
  <c r="F385" i="2"/>
  <c r="AN384" i="2"/>
  <c r="CC384" i="2"/>
  <c r="CG384" i="2" s="1"/>
  <c r="AS384" i="2"/>
  <c r="BX384" i="2"/>
  <c r="BN384" i="2"/>
  <c r="BO384" i="2"/>
  <c r="CI384" i="2" l="1"/>
  <c r="CJ384" i="2"/>
  <c r="BE385" i="2"/>
  <c r="G386" i="2" s="1"/>
  <c r="Z385" i="2"/>
  <c r="AC385" i="2"/>
  <c r="AB385" i="2"/>
  <c r="AM385" i="2"/>
  <c r="X385" i="2"/>
  <c r="BB385" i="2"/>
  <c r="AW385" i="2"/>
  <c r="AH385" i="2"/>
  <c r="AR385" i="2"/>
  <c r="BG385" i="2"/>
  <c r="I386" i="2" s="1"/>
  <c r="BV384" i="2"/>
  <c r="AP385" i="2"/>
  <c r="AF385" i="2"/>
  <c r="AK385" i="2"/>
  <c r="BT384" i="2"/>
  <c r="J385" i="2"/>
  <c r="O384" i="2"/>
  <c r="W385" i="2"/>
  <c r="BA385" i="2"/>
  <c r="AV385" i="2"/>
  <c r="AL385" i="2"/>
  <c r="AG385" i="2"/>
  <c r="BF385" i="2"/>
  <c r="H386" i="2" s="1"/>
  <c r="AQ385" i="2"/>
  <c r="BU384" i="2"/>
  <c r="BM384" i="2"/>
  <c r="BR384" i="2" s="1"/>
  <c r="CM384" i="2" l="1"/>
  <c r="AU385" i="2"/>
  <c r="CD385" i="2" s="1"/>
  <c r="AZ385" i="2"/>
  <c r="BY385" i="2" s="1"/>
  <c r="AA385" i="2"/>
  <c r="AD385" i="2" s="1"/>
  <c r="V385" i="2"/>
  <c r="BK385" i="2"/>
  <c r="CA385" i="2"/>
  <c r="BL385" i="2"/>
  <c r="M385" i="2"/>
  <c r="CE385" i="2"/>
  <c r="BZ385" i="2"/>
  <c r="L385" i="2"/>
  <c r="T384" i="2"/>
  <c r="BD385" i="2"/>
  <c r="AJ385" i="2"/>
  <c r="AY385" i="2"/>
  <c r="U385" i="2"/>
  <c r="AT385" i="2"/>
  <c r="AO385" i="2"/>
  <c r="AE385" i="2"/>
  <c r="BS384" i="2"/>
  <c r="N385" i="2"/>
  <c r="CF385" i="2"/>
  <c r="BP385" i="2"/>
  <c r="BQ385" i="2"/>
  <c r="Q385" i="2" l="1"/>
  <c r="S385" i="2"/>
  <c r="R385" i="2"/>
  <c r="CK385" i="2"/>
  <c r="CL385" i="2"/>
  <c r="BC385" i="2"/>
  <c r="Y385" i="2"/>
  <c r="AX385" i="2"/>
  <c r="BJ385" i="2"/>
  <c r="BI385" i="2"/>
  <c r="AI385" i="2"/>
  <c r="AS385" i="2"/>
  <c r="BX385" i="2"/>
  <c r="AN385" i="2"/>
  <c r="CC385" i="2"/>
  <c r="CG385" i="2" s="1"/>
  <c r="K385" i="2"/>
  <c r="P385" i="2" s="1"/>
  <c r="BW384" i="2"/>
  <c r="CH384" i="2" s="1"/>
  <c r="BH385" i="2"/>
  <c r="F386" i="2"/>
  <c r="BO385" i="2"/>
  <c r="BN385" i="2"/>
  <c r="CJ385" i="2" l="1"/>
  <c r="CI385" i="2"/>
  <c r="AB386" i="2"/>
  <c r="AC386" i="2"/>
  <c r="Z386" i="2"/>
  <c r="AA386" i="2"/>
  <c r="BV385" i="2"/>
  <c r="N386" i="2" s="1"/>
  <c r="AR386" i="2"/>
  <c r="BB386" i="2"/>
  <c r="AM386" i="2"/>
  <c r="AW386" i="2"/>
  <c r="BG386" i="2"/>
  <c r="I387" i="2" s="1"/>
  <c r="X386" i="2"/>
  <c r="AH386" i="2"/>
  <c r="AZ386" i="2"/>
  <c r="AU386" i="2"/>
  <c r="AP386" i="2"/>
  <c r="AF386" i="2"/>
  <c r="BE386" i="2"/>
  <c r="G387" i="2" s="1"/>
  <c r="AK386" i="2"/>
  <c r="V386" i="2"/>
  <c r="BT385" i="2"/>
  <c r="J386" i="2"/>
  <c r="O385" i="2"/>
  <c r="BM385" i="2"/>
  <c r="BR385" i="2" s="1"/>
  <c r="AL386" i="2"/>
  <c r="BF386" i="2"/>
  <c r="H387" i="2" s="1"/>
  <c r="AQ386" i="2"/>
  <c r="AV386" i="2"/>
  <c r="BA386" i="2"/>
  <c r="W386" i="2"/>
  <c r="AG386" i="2"/>
  <c r="BU385" i="2"/>
  <c r="S386" i="2" l="1"/>
  <c r="CM385" i="2"/>
  <c r="CA386" i="2"/>
  <c r="CD386" i="2"/>
  <c r="BL386" i="2"/>
  <c r="CF386" i="2"/>
  <c r="BK386" i="2"/>
  <c r="BJ386" i="2"/>
  <c r="M386" i="2"/>
  <c r="R386" i="2" s="1"/>
  <c r="BZ386" i="2"/>
  <c r="BY386" i="2"/>
  <c r="T385" i="2"/>
  <c r="BD386" i="2"/>
  <c r="AY386" i="2"/>
  <c r="BC386" i="2" s="1"/>
  <c r="AT386" i="2"/>
  <c r="AX386" i="2" s="1"/>
  <c r="AO386" i="2"/>
  <c r="U386" i="2"/>
  <c r="Y386" i="2" s="1"/>
  <c r="AJ386" i="2"/>
  <c r="AE386" i="2"/>
  <c r="BS385" i="2"/>
  <c r="CE386" i="2"/>
  <c r="L386" i="2"/>
  <c r="Q386" i="2" s="1"/>
  <c r="BP386" i="2"/>
  <c r="BQ386" i="2"/>
  <c r="BO386" i="2"/>
  <c r="CK386" i="2" l="1"/>
  <c r="CL386" i="2"/>
  <c r="CJ386" i="2"/>
  <c r="AC387" i="2"/>
  <c r="BW385" i="2"/>
  <c r="CH385" i="2" s="1"/>
  <c r="K386" i="2"/>
  <c r="P386" i="2" s="1"/>
  <c r="BH386" i="2"/>
  <c r="F387" i="2"/>
  <c r="BI386" i="2"/>
  <c r="AI386" i="2"/>
  <c r="BX386" i="2"/>
  <c r="AS386" i="2"/>
  <c r="AN386" i="2"/>
  <c r="CC386" i="2"/>
  <c r="CG386" i="2" s="1"/>
  <c r="AD386" i="2"/>
  <c r="BN386" i="2"/>
  <c r="CI386" i="2" l="1"/>
  <c r="CM386" i="2" s="1"/>
  <c r="AB387" i="2"/>
  <c r="AA387" i="2"/>
  <c r="Z387" i="2"/>
  <c r="AZ387" i="2"/>
  <c r="BT386" i="2"/>
  <c r="L387" i="2" s="1"/>
  <c r="AF387" i="2"/>
  <c r="AK387" i="2"/>
  <c r="AU387" i="2"/>
  <c r="V387" i="2"/>
  <c r="BE387" i="2"/>
  <c r="G388" i="2" s="1"/>
  <c r="AP387" i="2"/>
  <c r="BM386" i="2"/>
  <c r="BR386" i="2" s="1"/>
  <c r="O386" i="2"/>
  <c r="BG387" i="2"/>
  <c r="I388" i="2" s="1"/>
  <c r="AH387" i="2"/>
  <c r="AW387" i="2"/>
  <c r="AM387" i="2"/>
  <c r="BB387" i="2"/>
  <c r="AR387" i="2"/>
  <c r="X387" i="2"/>
  <c r="BV386" i="2"/>
  <c r="AL387" i="2"/>
  <c r="W387" i="2"/>
  <c r="BA387" i="2"/>
  <c r="AQ387" i="2"/>
  <c r="BF387" i="2"/>
  <c r="H388" i="2" s="1"/>
  <c r="AV387" i="2"/>
  <c r="AG387" i="2"/>
  <c r="BU386" i="2"/>
  <c r="J387" i="2"/>
  <c r="Q387" i="2" l="1"/>
  <c r="BJ387" i="2"/>
  <c r="BY387" i="2"/>
  <c r="CF387" i="2"/>
  <c r="CD387" i="2"/>
  <c r="CE387" i="2"/>
  <c r="M387" i="2"/>
  <c r="R387" i="2" s="1"/>
  <c r="BZ387" i="2"/>
  <c r="BK387" i="2"/>
  <c r="N387" i="2"/>
  <c r="S387" i="2" s="1"/>
  <c r="CA387" i="2"/>
  <c r="BL387" i="2"/>
  <c r="T386" i="2"/>
  <c r="AD387" i="2"/>
  <c r="AY387" i="2"/>
  <c r="BC387" i="2" s="1"/>
  <c r="AE387" i="2"/>
  <c r="AO387" i="2"/>
  <c r="BD387" i="2"/>
  <c r="AT387" i="2"/>
  <c r="AX387" i="2" s="1"/>
  <c r="U387" i="2"/>
  <c r="Y387" i="2" s="1"/>
  <c r="AJ387" i="2"/>
  <c r="BS386" i="2"/>
  <c r="BO387" i="2"/>
  <c r="BP387" i="2"/>
  <c r="BQ387" i="2"/>
  <c r="CK387" i="2" l="1"/>
  <c r="CL387" i="2"/>
  <c r="CJ387" i="2"/>
  <c r="AI387" i="2"/>
  <c r="BI387" i="2"/>
  <c r="BW386" i="2"/>
  <c r="CH386" i="2" s="1"/>
  <c r="K387" i="2"/>
  <c r="P387" i="2" s="1"/>
  <c r="BH387" i="2"/>
  <c r="F388" i="2"/>
  <c r="AN387" i="2"/>
  <c r="CC387" i="2"/>
  <c r="CG387" i="2" s="1"/>
  <c r="AS387" i="2"/>
  <c r="BX387" i="2"/>
  <c r="BN387" i="2"/>
  <c r="CI387" i="2" l="1"/>
  <c r="CM387" i="2" s="1"/>
  <c r="AA388" i="2"/>
  <c r="Z388" i="2"/>
  <c r="AC388" i="2"/>
  <c r="AB388" i="2"/>
  <c r="AW388" i="2"/>
  <c r="BG388" i="2"/>
  <c r="I389" i="2" s="1"/>
  <c r="X388" i="2"/>
  <c r="BB388" i="2"/>
  <c r="AH388" i="2"/>
  <c r="AM388" i="2"/>
  <c r="AR388" i="2"/>
  <c r="BV387" i="2"/>
  <c r="BM387" i="2"/>
  <c r="BR387" i="2" s="1"/>
  <c r="O387" i="2"/>
  <c r="AZ388" i="2"/>
  <c r="AP388" i="2"/>
  <c r="AU388" i="2"/>
  <c r="V388" i="2"/>
  <c r="AK388" i="2"/>
  <c r="BE388" i="2"/>
  <c r="G389" i="2" s="1"/>
  <c r="AF388" i="2"/>
  <c r="BT387" i="2"/>
  <c r="J388" i="2"/>
  <c r="AG388" i="2"/>
  <c r="BA388" i="2"/>
  <c r="AL388" i="2"/>
  <c r="W388" i="2"/>
  <c r="AV388" i="2"/>
  <c r="BF388" i="2"/>
  <c r="H389" i="2" s="1"/>
  <c r="AQ388" i="2"/>
  <c r="BU387" i="2"/>
  <c r="BJ388" i="2" l="1"/>
  <c r="CA388" i="2"/>
  <c r="CF388" i="2"/>
  <c r="BL388" i="2"/>
  <c r="CD388" i="2"/>
  <c r="BZ388" i="2"/>
  <c r="M388" i="2"/>
  <c r="R388" i="2" s="1"/>
  <c r="BK388" i="2"/>
  <c r="L388" i="2"/>
  <c r="Q388" i="2" s="1"/>
  <c r="CE388" i="2"/>
  <c r="BY388" i="2"/>
  <c r="T387" i="2"/>
  <c r="AO388" i="2"/>
  <c r="AY388" i="2"/>
  <c r="BC388" i="2" s="1"/>
  <c r="AJ388" i="2"/>
  <c r="AD388" i="2"/>
  <c r="AT388" i="2"/>
  <c r="AX388" i="2" s="1"/>
  <c r="BD388" i="2"/>
  <c r="U388" i="2"/>
  <c r="Y388" i="2" s="1"/>
  <c r="AE388" i="2"/>
  <c r="BS387" i="2"/>
  <c r="N388" i="2"/>
  <c r="S388" i="2" s="1"/>
  <c r="BO388" i="2"/>
  <c r="BP388" i="2"/>
  <c r="BQ388" i="2"/>
  <c r="CK388" i="2" l="1"/>
  <c r="CL388" i="2"/>
  <c r="CJ388" i="2"/>
  <c r="BH388" i="2"/>
  <c r="F389" i="2"/>
  <c r="K388" i="2"/>
  <c r="P388" i="2" s="1"/>
  <c r="BW387" i="2"/>
  <c r="CH387" i="2" s="1"/>
  <c r="AS388" i="2"/>
  <c r="BX388" i="2"/>
  <c r="BI388" i="2"/>
  <c r="AI388" i="2"/>
  <c r="AN388" i="2"/>
  <c r="CC388" i="2"/>
  <c r="CG388" i="2" s="1"/>
  <c r="BN388" i="2"/>
  <c r="CI388" i="2" l="1"/>
  <c r="CM388" i="2" s="1"/>
  <c r="AB389" i="2"/>
  <c r="Z389" i="2"/>
  <c r="AA389" i="2"/>
  <c r="AC389" i="2"/>
  <c r="BV388" i="2"/>
  <c r="N389" i="2" s="1"/>
  <c r="AM389" i="2"/>
  <c r="BG389" i="2"/>
  <c r="I390" i="2" s="1"/>
  <c r="BB389" i="2"/>
  <c r="AW389" i="2"/>
  <c r="AH389" i="2"/>
  <c r="X389" i="2"/>
  <c r="AR389" i="2"/>
  <c r="AG389" i="2"/>
  <c r="W389" i="2"/>
  <c r="AV389" i="2"/>
  <c r="BF389" i="2"/>
  <c r="H390" i="2" s="1"/>
  <c r="BA389" i="2"/>
  <c r="AQ389" i="2"/>
  <c r="AL389" i="2"/>
  <c r="BU388" i="2"/>
  <c r="BE389" i="2"/>
  <c r="G390" i="2" s="1"/>
  <c r="AZ389" i="2"/>
  <c r="AK389" i="2"/>
  <c r="V389" i="2"/>
  <c r="AF389" i="2"/>
  <c r="AU389" i="2"/>
  <c r="AP389" i="2"/>
  <c r="BT388" i="2"/>
  <c r="O388" i="2"/>
  <c r="BM388" i="2"/>
  <c r="BR388" i="2" s="1"/>
  <c r="J389" i="2"/>
  <c r="S389" i="2" l="1"/>
  <c r="BL389" i="2"/>
  <c r="CF389" i="2"/>
  <c r="BY389" i="2"/>
  <c r="CA389" i="2"/>
  <c r="CE389" i="2"/>
  <c r="BJ389" i="2"/>
  <c r="CD389" i="2"/>
  <c r="M389" i="2"/>
  <c r="R389" i="2" s="1"/>
  <c r="BK389" i="2"/>
  <c r="T388" i="2"/>
  <c r="AJ389" i="2"/>
  <c r="AY389" i="2"/>
  <c r="BC389" i="2" s="1"/>
  <c r="U389" i="2"/>
  <c r="Y389" i="2" s="1"/>
  <c r="AO389" i="2"/>
  <c r="BD389" i="2"/>
  <c r="AE389" i="2"/>
  <c r="AT389" i="2"/>
  <c r="AX389" i="2" s="1"/>
  <c r="BS388" i="2"/>
  <c r="L389" i="2"/>
  <c r="Q389" i="2" s="1"/>
  <c r="BZ389" i="2"/>
  <c r="BP389" i="2"/>
  <c r="BQ389" i="2"/>
  <c r="BO389" i="2"/>
  <c r="CJ389" i="2" l="1"/>
  <c r="CK389" i="2"/>
  <c r="CL389" i="2"/>
  <c r="AC390" i="2"/>
  <c r="BI389" i="2"/>
  <c r="AI389" i="2"/>
  <c r="BH389" i="2"/>
  <c r="F390" i="2"/>
  <c r="AN389" i="2"/>
  <c r="CC389" i="2"/>
  <c r="CG389" i="2" s="1"/>
  <c r="BW388" i="2"/>
  <c r="CH388" i="2" s="1"/>
  <c r="K389" i="2"/>
  <c r="P389" i="2" s="1"/>
  <c r="BX389" i="2"/>
  <c r="AS389" i="2"/>
  <c r="AD389" i="2"/>
  <c r="BN389" i="2"/>
  <c r="CI389" i="2" l="1"/>
  <c r="CM389" i="2" s="1"/>
  <c r="Z390" i="2"/>
  <c r="AB390" i="2"/>
  <c r="AA390" i="2"/>
  <c r="AP390" i="2"/>
  <c r="AF390" i="2"/>
  <c r="V390" i="2"/>
  <c r="AZ390" i="2"/>
  <c r="BT389" i="2"/>
  <c r="L390" i="2" s="1"/>
  <c r="AK390" i="2"/>
  <c r="AU390" i="2"/>
  <c r="BE390" i="2"/>
  <c r="G391" i="2" s="1"/>
  <c r="J390" i="2"/>
  <c r="BM389" i="2"/>
  <c r="BR389" i="2" s="1"/>
  <c r="AG390" i="2"/>
  <c r="BA390" i="2"/>
  <c r="BF390" i="2"/>
  <c r="H391" i="2" s="1"/>
  <c r="AV390" i="2"/>
  <c r="AL390" i="2"/>
  <c r="AQ390" i="2"/>
  <c r="W390" i="2"/>
  <c r="BU389" i="2"/>
  <c r="BB390" i="2"/>
  <c r="AM390" i="2"/>
  <c r="BG390" i="2"/>
  <c r="I391" i="2" s="1"/>
  <c r="X390" i="2"/>
  <c r="AH390" i="2"/>
  <c r="AR390" i="2"/>
  <c r="AW390" i="2"/>
  <c r="BV389" i="2"/>
  <c r="O389" i="2"/>
  <c r="Q390" i="2" l="1"/>
  <c r="CD390" i="2"/>
  <c r="BJ390" i="2"/>
  <c r="BY390" i="2"/>
  <c r="CA390" i="2"/>
  <c r="CE390" i="2"/>
  <c r="BZ390" i="2"/>
  <c r="BK390" i="2"/>
  <c r="BL390" i="2"/>
  <c r="N390" i="2"/>
  <c r="S390" i="2" s="1"/>
  <c r="M390" i="2"/>
  <c r="R390" i="2" s="1"/>
  <c r="T389" i="2"/>
  <c r="U390" i="2"/>
  <c r="Y390" i="2" s="1"/>
  <c r="AE390" i="2"/>
  <c r="AT390" i="2"/>
  <c r="AX390" i="2" s="1"/>
  <c r="AO390" i="2"/>
  <c r="AY390" i="2"/>
  <c r="BC390" i="2" s="1"/>
  <c r="AD390" i="2"/>
  <c r="AJ390" i="2"/>
  <c r="BD390" i="2"/>
  <c r="BS389" i="2"/>
  <c r="CF390" i="2"/>
  <c r="BO390" i="2"/>
  <c r="BQ390" i="2"/>
  <c r="BP390" i="2"/>
  <c r="CL390" i="2" l="1"/>
  <c r="CK390" i="2"/>
  <c r="CJ390" i="2"/>
  <c r="BW389" i="2"/>
  <c r="CH389" i="2" s="1"/>
  <c r="K390" i="2"/>
  <c r="P390" i="2" s="1"/>
  <c r="BH390" i="2"/>
  <c r="F391" i="2"/>
  <c r="AS390" i="2"/>
  <c r="BX390" i="2"/>
  <c r="AN390" i="2"/>
  <c r="CC390" i="2"/>
  <c r="CG390" i="2" s="1"/>
  <c r="BI390" i="2"/>
  <c r="AI390" i="2"/>
  <c r="BN390" i="2"/>
  <c r="CI390" i="2" l="1"/>
  <c r="CM390" i="2" s="1"/>
  <c r="Z391" i="2"/>
  <c r="AA391" i="2"/>
  <c r="AB391" i="2"/>
  <c r="AC391" i="2"/>
  <c r="AP391" i="2"/>
  <c r="AU391" i="2"/>
  <c r="AK391" i="2"/>
  <c r="AZ391" i="2"/>
  <c r="V391" i="2"/>
  <c r="AF391" i="2"/>
  <c r="BE391" i="2"/>
  <c r="G392" i="2" s="1"/>
  <c r="BT390" i="2"/>
  <c r="AR391" i="2"/>
  <c r="X391" i="2"/>
  <c r="AH391" i="2"/>
  <c r="BG391" i="2"/>
  <c r="I392" i="2" s="1"/>
  <c r="AM391" i="2"/>
  <c r="BB391" i="2"/>
  <c r="AW391" i="2"/>
  <c r="BV390" i="2"/>
  <c r="O390" i="2"/>
  <c r="BM390" i="2"/>
  <c r="BR390" i="2" s="1"/>
  <c r="J391" i="2"/>
  <c r="BA391" i="2"/>
  <c r="AL391" i="2"/>
  <c r="BF391" i="2"/>
  <c r="H392" i="2" s="1"/>
  <c r="W391" i="2"/>
  <c r="AV391" i="2"/>
  <c r="AQ391" i="2"/>
  <c r="AG391" i="2"/>
  <c r="BU390" i="2"/>
  <c r="CF391" i="2" l="1"/>
  <c r="BJ391" i="2"/>
  <c r="CD391" i="2"/>
  <c r="BK391" i="2"/>
  <c r="BZ391" i="2"/>
  <c r="M391" i="2"/>
  <c r="R391" i="2" s="1"/>
  <c r="T390" i="2"/>
  <c r="U391" i="2"/>
  <c r="Y391" i="2" s="1"/>
  <c r="AJ391" i="2"/>
  <c r="AD391" i="2"/>
  <c r="AT391" i="2"/>
  <c r="AX391" i="2" s="1"/>
  <c r="AE391" i="2"/>
  <c r="AY391" i="2"/>
  <c r="BC391" i="2" s="1"/>
  <c r="BD391" i="2"/>
  <c r="AO391" i="2"/>
  <c r="BS390" i="2"/>
  <c r="N391" i="2"/>
  <c r="S391" i="2" s="1"/>
  <c r="CA391" i="2"/>
  <c r="CE391" i="2"/>
  <c r="BL391" i="2"/>
  <c r="L391" i="2"/>
  <c r="Q391" i="2" s="1"/>
  <c r="BY391" i="2"/>
  <c r="BQ391" i="2"/>
  <c r="BP391" i="2"/>
  <c r="BO391" i="2"/>
  <c r="CK391" i="2" l="1"/>
  <c r="CL391" i="2"/>
  <c r="CJ391" i="2"/>
  <c r="BW390" i="2"/>
  <c r="CH390" i="2" s="1"/>
  <c r="K391" i="2"/>
  <c r="P391" i="2" s="1"/>
  <c r="BI391" i="2"/>
  <c r="AI391" i="2"/>
  <c r="AS391" i="2"/>
  <c r="BX391" i="2"/>
  <c r="BH391" i="2"/>
  <c r="F392" i="2"/>
  <c r="AN391" i="2"/>
  <c r="CC391" i="2"/>
  <c r="CG391" i="2" s="1"/>
  <c r="BN391" i="2"/>
  <c r="CI391" i="2" l="1"/>
  <c r="CM391" i="2" s="1"/>
  <c r="BT391" i="2"/>
  <c r="L392" i="2" s="1"/>
  <c r="Z392" i="2"/>
  <c r="AB392" i="2"/>
  <c r="AC392" i="2"/>
  <c r="AF392" i="2"/>
  <c r="BV391" i="2"/>
  <c r="AR392" i="2"/>
  <c r="AH392" i="2"/>
  <c r="AM392" i="2"/>
  <c r="AW392" i="2"/>
  <c r="BB392" i="2"/>
  <c r="BG392" i="2"/>
  <c r="X392" i="2"/>
  <c r="N392" i="2"/>
  <c r="BF392" i="2"/>
  <c r="H393" i="2" s="1"/>
  <c r="AV392" i="2"/>
  <c r="AQ392" i="2"/>
  <c r="AL392" i="2"/>
  <c r="BA392" i="2"/>
  <c r="W392" i="2"/>
  <c r="AG392" i="2"/>
  <c r="BU391" i="2"/>
  <c r="J392" i="2"/>
  <c r="BM391" i="2"/>
  <c r="BR391" i="2" s="1"/>
  <c r="O391" i="2"/>
  <c r="AZ392" i="2" l="1"/>
  <c r="AK392" i="2"/>
  <c r="AU392" i="2"/>
  <c r="BE392" i="2"/>
  <c r="G393" i="2" s="1"/>
  <c r="V392" i="2"/>
  <c r="AA392" i="2"/>
  <c r="Q392" i="2" s="1"/>
  <c r="AP392" i="2"/>
  <c r="CF392" i="2"/>
  <c r="BL392" i="2"/>
  <c r="I393" i="2"/>
  <c r="CA392" i="2"/>
  <c r="BK392" i="2"/>
  <c r="CE392" i="2"/>
  <c r="M392" i="2"/>
  <c r="BZ392" i="2"/>
  <c r="T391" i="2"/>
  <c r="AY392" i="2"/>
  <c r="AE392" i="2"/>
  <c r="BD392" i="2"/>
  <c r="AT392" i="2"/>
  <c r="AO392" i="2"/>
  <c r="AJ392" i="2"/>
  <c r="U392" i="2"/>
  <c r="BS391" i="2"/>
  <c r="BQ392" i="2"/>
  <c r="BP392" i="2"/>
  <c r="R392" i="2" l="1"/>
  <c r="S392" i="2"/>
  <c r="CL392" i="2"/>
  <c r="CK392" i="2"/>
  <c r="BC392" i="2"/>
  <c r="Y392" i="2"/>
  <c r="BJ392" i="2"/>
  <c r="AX392" i="2"/>
  <c r="BY392" i="2"/>
  <c r="CD392" i="2"/>
  <c r="AN392" i="2"/>
  <c r="CC392" i="2"/>
  <c r="BI392" i="2"/>
  <c r="AI392" i="2"/>
  <c r="AS392" i="2"/>
  <c r="BX392" i="2"/>
  <c r="AD392" i="2"/>
  <c r="AA393" i="2" s="1"/>
  <c r="BW391" i="2"/>
  <c r="CH391" i="2" s="1"/>
  <c r="K392" i="2"/>
  <c r="P392" i="2" s="1"/>
  <c r="BH392" i="2"/>
  <c r="F393" i="2"/>
  <c r="BN392" i="2"/>
  <c r="BO392" i="2"/>
  <c r="CG392" i="2" l="1"/>
  <c r="CJ392" i="2"/>
  <c r="CI392" i="2"/>
  <c r="Z393" i="2"/>
  <c r="AB393" i="2"/>
  <c r="AC393" i="2"/>
  <c r="BG393" i="2"/>
  <c r="I394" i="2" s="1"/>
  <c r="BV392" i="2"/>
  <c r="N393" i="2" s="1"/>
  <c r="X393" i="2"/>
  <c r="AH393" i="2"/>
  <c r="AR393" i="2"/>
  <c r="BB393" i="2"/>
  <c r="AM393" i="2"/>
  <c r="AW393" i="2"/>
  <c r="J393" i="2"/>
  <c r="BM392" i="2"/>
  <c r="BR392" i="2" s="1"/>
  <c r="AV393" i="2"/>
  <c r="BF393" i="2"/>
  <c r="H394" i="2" s="1"/>
  <c r="AG393" i="2"/>
  <c r="AL393" i="2"/>
  <c r="AQ393" i="2"/>
  <c r="BA393" i="2"/>
  <c r="W393" i="2"/>
  <c r="BU392" i="2"/>
  <c r="O392" i="2"/>
  <c r="AF393" i="2"/>
  <c r="BE393" i="2"/>
  <c r="G394" i="2" s="1"/>
  <c r="V393" i="2"/>
  <c r="AP393" i="2"/>
  <c r="AZ393" i="2"/>
  <c r="AK393" i="2"/>
  <c r="AU393" i="2"/>
  <c r="BT392" i="2"/>
  <c r="S393" i="2" l="1"/>
  <c r="CM392" i="2"/>
  <c r="BL393" i="2"/>
  <c r="CF393" i="2"/>
  <c r="CA393" i="2"/>
  <c r="CE393" i="2"/>
  <c r="BY393" i="2"/>
  <c r="CD393" i="2"/>
  <c r="BK393" i="2"/>
  <c r="T392" i="2"/>
  <c r="AJ393" i="2"/>
  <c r="AD393" i="2"/>
  <c r="AO393" i="2"/>
  <c r="AE393" i="2"/>
  <c r="AT393" i="2"/>
  <c r="AX393" i="2" s="1"/>
  <c r="U393" i="2"/>
  <c r="Y393" i="2" s="1"/>
  <c r="BD393" i="2"/>
  <c r="AY393" i="2"/>
  <c r="BC393" i="2" s="1"/>
  <c r="BS392" i="2"/>
  <c r="L393" i="2"/>
  <c r="Q393" i="2" s="1"/>
  <c r="BZ393" i="2"/>
  <c r="BJ393" i="2"/>
  <c r="M393" i="2"/>
  <c r="R393" i="2" s="1"/>
  <c r="BO393" i="2"/>
  <c r="BP393" i="2"/>
  <c r="BQ393" i="2"/>
  <c r="CJ393" i="2" l="1"/>
  <c r="CL393" i="2"/>
  <c r="CK393" i="2"/>
  <c r="BF394" i="2"/>
  <c r="H395" i="2" s="1"/>
  <c r="BW392" i="2"/>
  <c r="CH392" i="2" s="1"/>
  <c r="K393" i="2"/>
  <c r="P393" i="2" s="1"/>
  <c r="AN393" i="2"/>
  <c r="CC393" i="2"/>
  <c r="CG393" i="2" s="1"/>
  <c r="BI393" i="2"/>
  <c r="AI393" i="2"/>
  <c r="BH393" i="2"/>
  <c r="F394" i="2"/>
  <c r="AS393" i="2"/>
  <c r="BX393" i="2"/>
  <c r="BN393" i="2"/>
  <c r="CI393" i="2" l="1"/>
  <c r="CM393" i="2" s="1"/>
  <c r="V394" i="2"/>
  <c r="AC394" i="2"/>
  <c r="Z394" i="2"/>
  <c r="AB394" i="2"/>
  <c r="AG394" i="2"/>
  <c r="AM394" i="2"/>
  <c r="BU393" i="2"/>
  <c r="M394" i="2" s="1"/>
  <c r="BV393" i="2"/>
  <c r="N394" i="2" s="1"/>
  <c r="BB394" i="2"/>
  <c r="AR394" i="2"/>
  <c r="AP394" i="2"/>
  <c r="BG394" i="2"/>
  <c r="I395" i="2" s="1"/>
  <c r="X394" i="2"/>
  <c r="AH394" i="2"/>
  <c r="AW394" i="2"/>
  <c r="BA394" i="2"/>
  <c r="AL394" i="2"/>
  <c r="AV394" i="2"/>
  <c r="W394" i="2"/>
  <c r="AQ394" i="2"/>
  <c r="J394" i="2"/>
  <c r="BM393" i="2"/>
  <c r="BR393" i="2" s="1"/>
  <c r="O393" i="2"/>
  <c r="AU394" i="2" l="1"/>
  <c r="AF394" i="2"/>
  <c r="BT393" i="2"/>
  <c r="L394" i="2" s="1"/>
  <c r="BE394" i="2"/>
  <c r="G395" i="2" s="1"/>
  <c r="AZ394" i="2"/>
  <c r="AA394" i="2"/>
  <c r="R394" i="2" s="1"/>
  <c r="AK394" i="2"/>
  <c r="CA394" i="2"/>
  <c r="BL394" i="2"/>
  <c r="CF394" i="2"/>
  <c r="BK394" i="2"/>
  <c r="CE394" i="2"/>
  <c r="BZ394" i="2"/>
  <c r="T393" i="2"/>
  <c r="U394" i="2"/>
  <c r="Y394" i="2" s="1"/>
  <c r="BD394" i="2"/>
  <c r="AO394" i="2"/>
  <c r="AE394" i="2"/>
  <c r="AT394" i="2"/>
  <c r="AY394" i="2"/>
  <c r="AJ394" i="2"/>
  <c r="BS393" i="2"/>
  <c r="BQ394" i="2"/>
  <c r="BP394" i="2"/>
  <c r="S394" i="2" l="1"/>
  <c r="Q394" i="2"/>
  <c r="CK394" i="2"/>
  <c r="CL394" i="2"/>
  <c r="BJ394" i="2"/>
  <c r="AX394" i="2"/>
  <c r="BC394" i="2"/>
  <c r="CD394" i="2"/>
  <c r="BY394" i="2"/>
  <c r="AB395" i="2"/>
  <c r="AN394" i="2"/>
  <c r="CC394" i="2"/>
  <c r="AS394" i="2"/>
  <c r="BX394" i="2"/>
  <c r="BH394" i="2"/>
  <c r="F395" i="2"/>
  <c r="BW393" i="2"/>
  <c r="CH393" i="2" s="1"/>
  <c r="K394" i="2"/>
  <c r="P394" i="2" s="1"/>
  <c r="AD394" i="2"/>
  <c r="AI394" i="2"/>
  <c r="BI394" i="2"/>
  <c r="BO394" i="2"/>
  <c r="BN394" i="2"/>
  <c r="CG394" i="2" l="1"/>
  <c r="CI394" i="2"/>
  <c r="CJ394" i="2"/>
  <c r="Z395" i="2"/>
  <c r="AA395" i="2"/>
  <c r="AC395" i="2"/>
  <c r="AK395" i="2"/>
  <c r="AR395" i="2"/>
  <c r="BT394" i="2"/>
  <c r="L395" i="2" s="1"/>
  <c r="AP395" i="2"/>
  <c r="AZ395" i="2"/>
  <c r="V395" i="2"/>
  <c r="BE395" i="2"/>
  <c r="G396" i="2" s="1"/>
  <c r="AU395" i="2"/>
  <c r="AF395" i="2"/>
  <c r="AH395" i="2"/>
  <c r="BB395" i="2"/>
  <c r="BG395" i="2"/>
  <c r="I396" i="2" s="1"/>
  <c r="BV394" i="2"/>
  <c r="N395" i="2" s="1"/>
  <c r="AW395" i="2"/>
  <c r="X395" i="2"/>
  <c r="AM395" i="2"/>
  <c r="BF395" i="2"/>
  <c r="H396" i="2" s="1"/>
  <c r="AV395" i="2"/>
  <c r="AG395" i="2"/>
  <c r="W395" i="2"/>
  <c r="AQ395" i="2"/>
  <c r="BA395" i="2"/>
  <c r="AL395" i="2"/>
  <c r="BU394" i="2"/>
  <c r="J395" i="2"/>
  <c r="BM394" i="2"/>
  <c r="BR394" i="2" s="1"/>
  <c r="O394" i="2"/>
  <c r="S395" i="2" l="1"/>
  <c r="Q395" i="2"/>
  <c r="CM394" i="2"/>
  <c r="BY395" i="2"/>
  <c r="CD395" i="2"/>
  <c r="CA395" i="2"/>
  <c r="BJ395" i="2"/>
  <c r="CF395" i="2"/>
  <c r="BL395" i="2"/>
  <c r="BZ395" i="2"/>
  <c r="CE395" i="2"/>
  <c r="BK395" i="2"/>
  <c r="M395" i="2"/>
  <c r="R395" i="2" s="1"/>
  <c r="T394" i="2"/>
  <c r="BD395" i="2"/>
  <c r="AT395" i="2"/>
  <c r="AX395" i="2" s="1"/>
  <c r="AD395" i="2"/>
  <c r="AE395" i="2"/>
  <c r="AO395" i="2"/>
  <c r="AJ395" i="2"/>
  <c r="AY395" i="2"/>
  <c r="BC395" i="2" s="1"/>
  <c r="U395" i="2"/>
  <c r="Y395" i="2" s="1"/>
  <c r="BS394" i="2"/>
  <c r="BQ395" i="2"/>
  <c r="BO395" i="2"/>
  <c r="BP395" i="2"/>
  <c r="CJ395" i="2" l="1"/>
  <c r="CL395" i="2"/>
  <c r="CK395" i="2"/>
  <c r="AN395" i="2"/>
  <c r="CC395" i="2"/>
  <c r="CG395" i="2" s="1"/>
  <c r="BW394" i="2"/>
  <c r="CH394" i="2" s="1"/>
  <c r="K395" i="2"/>
  <c r="P395" i="2" s="1"/>
  <c r="AS395" i="2"/>
  <c r="BX395" i="2"/>
  <c r="BH395" i="2"/>
  <c r="F396" i="2"/>
  <c r="BI395" i="2"/>
  <c r="AI395" i="2"/>
  <c r="BN395" i="2"/>
  <c r="CI395" i="2" l="1"/>
  <c r="CM395" i="2" s="1"/>
  <c r="AA396" i="2"/>
  <c r="Z396" i="2"/>
  <c r="AC396" i="2"/>
  <c r="AB396" i="2"/>
  <c r="J396" i="2"/>
  <c r="BM395" i="2"/>
  <c r="BR395" i="2" s="1"/>
  <c r="AM396" i="2"/>
  <c r="BG396" i="2"/>
  <c r="I397" i="2" s="1"/>
  <c r="BB396" i="2"/>
  <c r="X396" i="2"/>
  <c r="AH396" i="2"/>
  <c r="AR396" i="2"/>
  <c r="AW396" i="2"/>
  <c r="BV395" i="2"/>
  <c r="AK396" i="2"/>
  <c r="AF396" i="2"/>
  <c r="V396" i="2"/>
  <c r="AZ396" i="2"/>
  <c r="AU396" i="2"/>
  <c r="AP396" i="2"/>
  <c r="BE396" i="2"/>
  <c r="G397" i="2" s="1"/>
  <c r="BT395" i="2"/>
  <c r="AV396" i="2"/>
  <c r="AQ396" i="2"/>
  <c r="BF396" i="2"/>
  <c r="H397" i="2" s="1"/>
  <c r="W396" i="2"/>
  <c r="AG396" i="2"/>
  <c r="BA396" i="2"/>
  <c r="AL396" i="2"/>
  <c r="BU395" i="2"/>
  <c r="O395" i="2"/>
  <c r="CA396" i="2" l="1"/>
  <c r="BL396" i="2"/>
  <c r="M396" i="2"/>
  <c r="R396" i="2" s="1"/>
  <c r="CE396" i="2"/>
  <c r="L396" i="2"/>
  <c r="Q396" i="2" s="1"/>
  <c r="CD396" i="2"/>
  <c r="N396" i="2"/>
  <c r="S396" i="2" s="1"/>
  <c r="CF396" i="2"/>
  <c r="T395" i="2"/>
  <c r="AT396" i="2"/>
  <c r="AX396" i="2" s="1"/>
  <c r="AJ396" i="2"/>
  <c r="AY396" i="2"/>
  <c r="BC396" i="2" s="1"/>
  <c r="AD396" i="2"/>
  <c r="U396" i="2"/>
  <c r="Y396" i="2" s="1"/>
  <c r="BD396" i="2"/>
  <c r="AO396" i="2"/>
  <c r="AE396" i="2"/>
  <c r="BS395" i="2"/>
  <c r="BK396" i="2"/>
  <c r="BZ396" i="2"/>
  <c r="BY396" i="2"/>
  <c r="BJ396" i="2"/>
  <c r="BO396" i="2"/>
  <c r="BQ396" i="2"/>
  <c r="BP396" i="2"/>
  <c r="CK396" i="2" l="1"/>
  <c r="CJ396" i="2"/>
  <c r="CL396" i="2"/>
  <c r="BH396" i="2"/>
  <c r="F397" i="2"/>
  <c r="AN396" i="2"/>
  <c r="CC396" i="2"/>
  <c r="CG396" i="2" s="1"/>
  <c r="BW395" i="2"/>
  <c r="CH395" i="2" s="1"/>
  <c r="K396" i="2"/>
  <c r="P396" i="2" s="1"/>
  <c r="BI396" i="2"/>
  <c r="AI396" i="2"/>
  <c r="AS396" i="2"/>
  <c r="BX396" i="2"/>
  <c r="BN396" i="2"/>
  <c r="CI396" i="2" l="1"/>
  <c r="CM396" i="2" s="1"/>
  <c r="AU397" i="2"/>
  <c r="Z397" i="2"/>
  <c r="AB397" i="2"/>
  <c r="AC397" i="2"/>
  <c r="AA397" i="2"/>
  <c r="BE397" i="2"/>
  <c r="G398" i="2" s="1"/>
  <c r="AF397" i="2"/>
  <c r="AZ397" i="2"/>
  <c r="V397" i="2"/>
  <c r="AP397" i="2"/>
  <c r="BT396" i="2"/>
  <c r="J397" i="2"/>
  <c r="AR397" i="2"/>
  <c r="AH397" i="2"/>
  <c r="BB397" i="2"/>
  <c r="AM397" i="2"/>
  <c r="BG397" i="2"/>
  <c r="I398" i="2" s="1"/>
  <c r="AW397" i="2"/>
  <c r="X397" i="2"/>
  <c r="BV396" i="2"/>
  <c r="O396" i="2"/>
  <c r="AG397" i="2"/>
  <c r="BA397" i="2"/>
  <c r="AL397" i="2"/>
  <c r="AQ397" i="2"/>
  <c r="BF397" i="2"/>
  <c r="H398" i="2" s="1"/>
  <c r="W397" i="2"/>
  <c r="AV397" i="2"/>
  <c r="BU396" i="2"/>
  <c r="BM396" i="2"/>
  <c r="BR396" i="2" s="1"/>
  <c r="AK397" i="2" l="1"/>
  <c r="CD397" i="2" s="1"/>
  <c r="BJ397" i="2"/>
  <c r="CF397" i="2"/>
  <c r="BY397" i="2"/>
  <c r="CE397" i="2"/>
  <c r="T396" i="2"/>
  <c r="AO397" i="2"/>
  <c r="AE397" i="2"/>
  <c r="AT397" i="2"/>
  <c r="AX397" i="2" s="1"/>
  <c r="AY397" i="2"/>
  <c r="BC397" i="2" s="1"/>
  <c r="BD397" i="2"/>
  <c r="AD397" i="2"/>
  <c r="U397" i="2"/>
  <c r="Y397" i="2" s="1"/>
  <c r="AJ397" i="2"/>
  <c r="BS396" i="2"/>
  <c r="BL397" i="2"/>
  <c r="M397" i="2"/>
  <c r="R397" i="2" s="1"/>
  <c r="BZ397" i="2"/>
  <c r="BK397" i="2"/>
  <c r="N397" i="2"/>
  <c r="S397" i="2" s="1"/>
  <c r="CA397" i="2"/>
  <c r="L397" i="2"/>
  <c r="Q397" i="2" s="1"/>
  <c r="BQ397" i="2"/>
  <c r="BO397" i="2"/>
  <c r="BP397" i="2"/>
  <c r="CL397" i="2" l="1"/>
  <c r="CK397" i="2"/>
  <c r="CJ397" i="2"/>
  <c r="BI397" i="2"/>
  <c r="AI397" i="2"/>
  <c r="BW396" i="2"/>
  <c r="CH396" i="2" s="1"/>
  <c r="K397" i="2"/>
  <c r="P397" i="2" s="1"/>
  <c r="BH397" i="2"/>
  <c r="F398" i="2"/>
  <c r="AS397" i="2"/>
  <c r="BX397" i="2"/>
  <c r="AN397" i="2"/>
  <c r="CC397" i="2"/>
  <c r="CG397" i="2" s="1"/>
  <c r="BN397" i="2"/>
  <c r="CI397" i="2" l="1"/>
  <c r="CM397" i="2" s="1"/>
  <c r="AZ398" i="2"/>
  <c r="AC398" i="2"/>
  <c r="Z398" i="2"/>
  <c r="AB398" i="2"/>
  <c r="AA398" i="2"/>
  <c r="BV397" i="2"/>
  <c r="N398" i="2" s="1"/>
  <c r="BU397" i="2"/>
  <c r="M398" i="2" s="1"/>
  <c r="AL398" i="2"/>
  <c r="AV398" i="2"/>
  <c r="AQ398" i="2"/>
  <c r="BF398" i="2"/>
  <c r="H399" i="2" s="1"/>
  <c r="AG398" i="2"/>
  <c r="BA398" i="2"/>
  <c r="W398" i="2"/>
  <c r="BG398" i="2"/>
  <c r="I399" i="2" s="1"/>
  <c r="AR398" i="2"/>
  <c r="X398" i="2"/>
  <c r="BB398" i="2"/>
  <c r="AH398" i="2"/>
  <c r="AW398" i="2"/>
  <c r="AM398" i="2"/>
  <c r="V398" i="2"/>
  <c r="AF398" i="2"/>
  <c r="AU398" i="2"/>
  <c r="AK398" i="2"/>
  <c r="BE398" i="2"/>
  <c r="G399" i="2" s="1"/>
  <c r="AP398" i="2"/>
  <c r="BT397" i="2"/>
  <c r="L398" i="2" s="1"/>
  <c r="BM397" i="2"/>
  <c r="BR397" i="2" s="1"/>
  <c r="O397" i="2"/>
  <c r="J398" i="2"/>
  <c r="S398" i="2" l="1"/>
  <c r="R398" i="2"/>
  <c r="Q398" i="2"/>
  <c r="BK398" i="2"/>
  <c r="CE398" i="2"/>
  <c r="CA398" i="2"/>
  <c r="BZ398" i="2"/>
  <c r="CD398" i="2"/>
  <c r="BJ398" i="2"/>
  <c r="BL398" i="2"/>
  <c r="CF398" i="2"/>
  <c r="BY398" i="2"/>
  <c r="T397" i="2"/>
  <c r="BD398" i="2"/>
  <c r="AJ398" i="2"/>
  <c r="AE398" i="2"/>
  <c r="AT398" i="2"/>
  <c r="AX398" i="2" s="1"/>
  <c r="AO398" i="2"/>
  <c r="AY398" i="2"/>
  <c r="BC398" i="2" s="1"/>
  <c r="U398" i="2"/>
  <c r="Y398" i="2" s="1"/>
  <c r="BS397" i="2"/>
  <c r="BQ398" i="2"/>
  <c r="BP398" i="2"/>
  <c r="BO398" i="2"/>
  <c r="CJ398" i="2" l="1"/>
  <c r="CK398" i="2"/>
  <c r="CL398" i="2"/>
  <c r="AB399" i="2"/>
  <c r="AN398" i="2"/>
  <c r="CC398" i="2"/>
  <c r="CG398" i="2" s="1"/>
  <c r="AS398" i="2"/>
  <c r="BX398" i="2"/>
  <c r="AD398" i="2"/>
  <c r="BW397" i="2"/>
  <c r="CH397" i="2" s="1"/>
  <c r="K398" i="2"/>
  <c r="P398" i="2" s="1"/>
  <c r="BH398" i="2"/>
  <c r="F399" i="2"/>
  <c r="BI398" i="2"/>
  <c r="AI398" i="2"/>
  <c r="BN398" i="2"/>
  <c r="CI398" i="2" l="1"/>
  <c r="CM398" i="2" s="1"/>
  <c r="AA399" i="2"/>
  <c r="Z399" i="2"/>
  <c r="AC399" i="2"/>
  <c r="AM399" i="2"/>
  <c r="AH399" i="2"/>
  <c r="X399" i="2"/>
  <c r="AR399" i="2"/>
  <c r="BB399" i="2"/>
  <c r="BG399" i="2"/>
  <c r="I400" i="2" s="1"/>
  <c r="AW399" i="2"/>
  <c r="BV398" i="2"/>
  <c r="V399" i="2"/>
  <c r="BE399" i="2"/>
  <c r="G400" i="2" s="1"/>
  <c r="AP399" i="2"/>
  <c r="AF399" i="2"/>
  <c r="AU399" i="2"/>
  <c r="AK399" i="2"/>
  <c r="O398" i="2"/>
  <c r="BM398" i="2"/>
  <c r="BR398" i="2" s="1"/>
  <c r="W399" i="2"/>
  <c r="AG399" i="2"/>
  <c r="BA399" i="2"/>
  <c r="BF399" i="2"/>
  <c r="H400" i="2" s="1"/>
  <c r="AL399" i="2"/>
  <c r="AQ399" i="2"/>
  <c r="AV399" i="2"/>
  <c r="BU398" i="2"/>
  <c r="J399" i="2"/>
  <c r="BT398" i="2" l="1"/>
  <c r="L399" i="2" s="1"/>
  <c r="Q399" i="2" s="1"/>
  <c r="AZ399" i="2"/>
  <c r="BJ399" i="2" s="1"/>
  <c r="CE399" i="2"/>
  <c r="BK399" i="2"/>
  <c r="M399" i="2"/>
  <c r="R399" i="2" s="1"/>
  <c r="T398" i="2"/>
  <c r="AD399" i="2"/>
  <c r="BD399" i="2"/>
  <c r="AO399" i="2"/>
  <c r="AE399" i="2"/>
  <c r="AT399" i="2"/>
  <c r="AX399" i="2" s="1"/>
  <c r="U399" i="2"/>
  <c r="Y399" i="2" s="1"/>
  <c r="AJ399" i="2"/>
  <c r="AY399" i="2"/>
  <c r="BS398" i="2"/>
  <c r="CA399" i="2"/>
  <c r="N399" i="2"/>
  <c r="S399" i="2" s="1"/>
  <c r="BZ399" i="2"/>
  <c r="CD399" i="2"/>
  <c r="BL399" i="2"/>
  <c r="CF399" i="2"/>
  <c r="BO399" i="2"/>
  <c r="BQ399" i="2"/>
  <c r="BP399" i="2"/>
  <c r="BC399" i="2" l="1"/>
  <c r="CK399" i="2"/>
  <c r="CL399" i="2"/>
  <c r="CJ399" i="2"/>
  <c r="BY399" i="2"/>
  <c r="BI399" i="2"/>
  <c r="AI399" i="2"/>
  <c r="AN399" i="2"/>
  <c r="CC399" i="2"/>
  <c r="CG399" i="2" s="1"/>
  <c r="AS399" i="2"/>
  <c r="BX399" i="2"/>
  <c r="BW398" i="2"/>
  <c r="CH398" i="2" s="1"/>
  <c r="K399" i="2"/>
  <c r="P399" i="2" s="1"/>
  <c r="BH399" i="2"/>
  <c r="F400" i="2"/>
  <c r="BN399" i="2"/>
  <c r="CI399" i="2" l="1"/>
  <c r="CM399" i="2" s="1"/>
  <c r="AK400" i="2"/>
  <c r="Z400" i="2"/>
  <c r="AB400" i="2"/>
  <c r="AC400" i="2"/>
  <c r="BV399" i="2"/>
  <c r="N400" i="2" s="1"/>
  <c r="AR400" i="2"/>
  <c r="BB400" i="2"/>
  <c r="X400" i="2"/>
  <c r="AW400" i="2"/>
  <c r="AM400" i="2"/>
  <c r="AH400" i="2"/>
  <c r="BG400" i="2"/>
  <c r="I401" i="2" s="1"/>
  <c r="AZ400" i="2"/>
  <c r="BE400" i="2"/>
  <c r="G401" i="2" s="1"/>
  <c r="AG400" i="2"/>
  <c r="BA400" i="2"/>
  <c r="AQ400" i="2"/>
  <c r="W400" i="2"/>
  <c r="AL400" i="2"/>
  <c r="BF400" i="2"/>
  <c r="H401" i="2" s="1"/>
  <c r="AV400" i="2"/>
  <c r="BU399" i="2"/>
  <c r="J400" i="2"/>
  <c r="O399" i="2"/>
  <c r="BM399" i="2"/>
  <c r="BR399" i="2" s="1"/>
  <c r="AP400" i="2" l="1"/>
  <c r="BY400" i="2" s="1"/>
  <c r="AF400" i="2"/>
  <c r="V400" i="2"/>
  <c r="AA400" i="2"/>
  <c r="S400" i="2" s="1"/>
  <c r="AU400" i="2"/>
  <c r="BT399" i="2"/>
  <c r="L400" i="2" s="1"/>
  <c r="BL400" i="2"/>
  <c r="CF400" i="2"/>
  <c r="CA400" i="2"/>
  <c r="CE400" i="2"/>
  <c r="T399" i="2"/>
  <c r="AT400" i="2"/>
  <c r="U400" i="2"/>
  <c r="AE400" i="2"/>
  <c r="BD400" i="2"/>
  <c r="AO400" i="2"/>
  <c r="AJ400" i="2"/>
  <c r="AY400" i="2"/>
  <c r="BC400" i="2" s="1"/>
  <c r="BS399" i="2"/>
  <c r="M400" i="2"/>
  <c r="BK400" i="2"/>
  <c r="BZ400" i="2"/>
  <c r="BP400" i="2"/>
  <c r="BQ400" i="2"/>
  <c r="R400" i="2" l="1"/>
  <c r="Q400" i="2"/>
  <c r="CK400" i="2"/>
  <c r="CL400" i="2"/>
  <c r="CD400" i="2"/>
  <c r="Y400" i="2"/>
  <c r="AX400" i="2"/>
  <c r="BJ400" i="2"/>
  <c r="AC401" i="2"/>
  <c r="AN400" i="2"/>
  <c r="CC400" i="2"/>
  <c r="AS400" i="2"/>
  <c r="BX400" i="2"/>
  <c r="AD400" i="2"/>
  <c r="BW399" i="2"/>
  <c r="CH399" i="2" s="1"/>
  <c r="K400" i="2"/>
  <c r="P400" i="2" s="1"/>
  <c r="BH400" i="2"/>
  <c r="F401" i="2"/>
  <c r="BI400" i="2"/>
  <c r="AI400" i="2"/>
  <c r="BN400" i="2"/>
  <c r="BO400" i="2"/>
  <c r="CG400" i="2" l="1"/>
  <c r="CI400" i="2"/>
  <c r="CJ400" i="2"/>
  <c r="BE401" i="2"/>
  <c r="G402" i="2" s="1"/>
  <c r="Z401" i="2"/>
  <c r="AB401" i="2"/>
  <c r="BU400" i="2"/>
  <c r="M401" i="2" s="1"/>
  <c r="AG401" i="2"/>
  <c r="W401" i="2"/>
  <c r="BF401" i="2"/>
  <c r="H402" i="2" s="1"/>
  <c r="BA401" i="2"/>
  <c r="AL401" i="2"/>
  <c r="AV401" i="2"/>
  <c r="AQ401" i="2"/>
  <c r="AP401" i="2"/>
  <c r="AM401" i="2"/>
  <c r="BB401" i="2"/>
  <c r="X401" i="2"/>
  <c r="AW401" i="2"/>
  <c r="BG401" i="2"/>
  <c r="I402" i="2" s="1"/>
  <c r="AR401" i="2"/>
  <c r="AH401" i="2"/>
  <c r="BV400" i="2"/>
  <c r="BM400" i="2"/>
  <c r="BR400" i="2" s="1"/>
  <c r="J401" i="2"/>
  <c r="O400" i="2"/>
  <c r="CM400" i="2" l="1"/>
  <c r="BT400" i="2"/>
  <c r="L401" i="2" s="1"/>
  <c r="AF401" i="2"/>
  <c r="V401" i="2"/>
  <c r="AK401" i="2"/>
  <c r="AA401" i="2"/>
  <c r="R401" i="2" s="1"/>
  <c r="AZ401" i="2"/>
  <c r="AU401" i="2"/>
  <c r="BK401" i="2"/>
  <c r="CE401" i="2"/>
  <c r="BZ401" i="2"/>
  <c r="BL401" i="2"/>
  <c r="CA401" i="2"/>
  <c r="N401" i="2"/>
  <c r="T400" i="2"/>
  <c r="AO401" i="2"/>
  <c r="U401" i="2"/>
  <c r="AJ401" i="2"/>
  <c r="AY401" i="2"/>
  <c r="BD401" i="2"/>
  <c r="AT401" i="2"/>
  <c r="AE401" i="2"/>
  <c r="BS400" i="2"/>
  <c r="CF401" i="2"/>
  <c r="BP401" i="2"/>
  <c r="BQ401" i="2"/>
  <c r="S401" i="2" l="1"/>
  <c r="Q401" i="2"/>
  <c r="CK401" i="2"/>
  <c r="CL401" i="2"/>
  <c r="AX401" i="2"/>
  <c r="CD401" i="2"/>
  <c r="BJ401" i="2"/>
  <c r="BC401" i="2"/>
  <c r="BY401" i="2"/>
  <c r="Y401" i="2"/>
  <c r="AB402" i="2"/>
  <c r="BH401" i="2"/>
  <c r="F402" i="2"/>
  <c r="BW400" i="2"/>
  <c r="CH400" i="2" s="1"/>
  <c r="K401" i="2"/>
  <c r="P401" i="2" s="1"/>
  <c r="AD401" i="2"/>
  <c r="AS401" i="2"/>
  <c r="BX401" i="2"/>
  <c r="BI401" i="2"/>
  <c r="AI401" i="2"/>
  <c r="AN401" i="2"/>
  <c r="CC401" i="2"/>
  <c r="CG401" i="2" s="1"/>
  <c r="BO401" i="2"/>
  <c r="BN401" i="2"/>
  <c r="CJ401" i="2" l="1"/>
  <c r="CI401" i="2"/>
  <c r="Z402" i="2"/>
  <c r="AC402" i="2"/>
  <c r="AA402" i="2"/>
  <c r="AM402" i="2"/>
  <c r="AW402" i="2"/>
  <c r="AH402" i="2"/>
  <c r="BG402" i="2"/>
  <c r="I403" i="2" s="1"/>
  <c r="AR402" i="2"/>
  <c r="X402" i="2"/>
  <c r="BB402" i="2"/>
  <c r="BV401" i="2"/>
  <c r="BA402" i="2"/>
  <c r="AQ402" i="2"/>
  <c r="AV402" i="2"/>
  <c r="W402" i="2"/>
  <c r="BF402" i="2"/>
  <c r="H403" i="2" s="1"/>
  <c r="AL402" i="2"/>
  <c r="AG402" i="2"/>
  <c r="BU401" i="2"/>
  <c r="BM401" i="2"/>
  <c r="BR401" i="2" s="1"/>
  <c r="J402" i="2"/>
  <c r="BE402" i="2"/>
  <c r="G403" i="2" s="1"/>
  <c r="AK402" i="2"/>
  <c r="AZ402" i="2"/>
  <c r="AU402" i="2"/>
  <c r="AP402" i="2"/>
  <c r="AF402" i="2"/>
  <c r="V402" i="2"/>
  <c r="BT401" i="2"/>
  <c r="O401" i="2"/>
  <c r="CM401" i="2" l="1"/>
  <c r="CA402" i="2"/>
  <c r="BL402" i="2"/>
  <c r="M402" i="2"/>
  <c r="R402" i="2" s="1"/>
  <c r="CE402" i="2"/>
  <c r="T401" i="2"/>
  <c r="AO402" i="2"/>
  <c r="AE402" i="2"/>
  <c r="U402" i="2"/>
  <c r="Y402" i="2" s="1"/>
  <c r="BD402" i="2"/>
  <c r="AJ402" i="2"/>
  <c r="AY402" i="2"/>
  <c r="BC402" i="2" s="1"/>
  <c r="AT402" i="2"/>
  <c r="AX402" i="2" s="1"/>
  <c r="BS401" i="2"/>
  <c r="BJ402" i="2"/>
  <c r="CD402" i="2"/>
  <c r="BZ402" i="2"/>
  <c r="BY402" i="2"/>
  <c r="CF402" i="2"/>
  <c r="L402" i="2"/>
  <c r="Q402" i="2" s="1"/>
  <c r="BK402" i="2"/>
  <c r="N402" i="2"/>
  <c r="S402" i="2" s="1"/>
  <c r="BP402" i="2"/>
  <c r="BQ402" i="2"/>
  <c r="BO402" i="2"/>
  <c r="CK402" i="2" l="1"/>
  <c r="CJ402" i="2"/>
  <c r="CL402" i="2"/>
  <c r="AN402" i="2"/>
  <c r="CC402" i="2"/>
  <c r="CG402" i="2" s="1"/>
  <c r="AD402" i="2"/>
  <c r="BW401" i="2"/>
  <c r="CH401" i="2" s="1"/>
  <c r="K402" i="2"/>
  <c r="P402" i="2" s="1"/>
  <c r="BH402" i="2"/>
  <c r="F403" i="2"/>
  <c r="AS402" i="2"/>
  <c r="BX402" i="2"/>
  <c r="BI402" i="2"/>
  <c r="AI402" i="2"/>
  <c r="BN402" i="2"/>
  <c r="CI402" i="2" l="1"/>
  <c r="CM402" i="2" s="1"/>
  <c r="Z403" i="2"/>
  <c r="AB403" i="2"/>
  <c r="AA403" i="2"/>
  <c r="AC403" i="2"/>
  <c r="BT402" i="2"/>
  <c r="L403" i="2" s="1"/>
  <c r="AZ403" i="2"/>
  <c r="AF403" i="2"/>
  <c r="V403" i="2"/>
  <c r="BE403" i="2"/>
  <c r="G404" i="2" s="1"/>
  <c r="AP403" i="2"/>
  <c r="AK403" i="2"/>
  <c r="AU403" i="2"/>
  <c r="BM402" i="2"/>
  <c r="BR402" i="2" s="1"/>
  <c r="J403" i="2"/>
  <c r="AL403" i="2"/>
  <c r="BA403" i="2"/>
  <c r="AG403" i="2"/>
  <c r="AQ403" i="2"/>
  <c r="W403" i="2"/>
  <c r="AV403" i="2"/>
  <c r="BF403" i="2"/>
  <c r="H404" i="2" s="1"/>
  <c r="BU402" i="2"/>
  <c r="BG403" i="2"/>
  <c r="I404" i="2" s="1"/>
  <c r="X403" i="2"/>
  <c r="AM403" i="2"/>
  <c r="AH403" i="2"/>
  <c r="BB403" i="2"/>
  <c r="AW403" i="2"/>
  <c r="AR403" i="2"/>
  <c r="BV402" i="2"/>
  <c r="O402" i="2"/>
  <c r="Q403" i="2" l="1"/>
  <c r="BJ403" i="2"/>
  <c r="BY403" i="2"/>
  <c r="CD403" i="2"/>
  <c r="CA403" i="2"/>
  <c r="BL403" i="2"/>
  <c r="T402" i="2"/>
  <c r="BD403" i="2"/>
  <c r="AO403" i="2"/>
  <c r="AY403" i="2"/>
  <c r="BC403" i="2" s="1"/>
  <c r="AE403" i="2"/>
  <c r="AJ403" i="2"/>
  <c r="AT403" i="2"/>
  <c r="AX403" i="2" s="1"/>
  <c r="U403" i="2"/>
  <c r="Y403" i="2" s="1"/>
  <c r="BS402" i="2"/>
  <c r="CF403" i="2"/>
  <c r="M403" i="2"/>
  <c r="R403" i="2" s="1"/>
  <c r="CE403" i="2"/>
  <c r="BZ403" i="2"/>
  <c r="N403" i="2"/>
  <c r="S403" i="2" s="1"/>
  <c r="BK403" i="2"/>
  <c r="BQ403" i="2"/>
  <c r="BO403" i="2"/>
  <c r="BP403" i="2"/>
  <c r="CK403" i="2" l="1"/>
  <c r="CL403" i="2"/>
  <c r="CJ403" i="2"/>
  <c r="AN403" i="2"/>
  <c r="CC403" i="2"/>
  <c r="CG403" i="2" s="1"/>
  <c r="AS403" i="2"/>
  <c r="BX403" i="2"/>
  <c r="BW402" i="2"/>
  <c r="CH402" i="2" s="1"/>
  <c r="K403" i="2"/>
  <c r="P403" i="2" s="1"/>
  <c r="AD403" i="2"/>
  <c r="AA404" i="2" s="1"/>
  <c r="BH403" i="2"/>
  <c r="F404" i="2"/>
  <c r="AI403" i="2"/>
  <c r="BI403" i="2"/>
  <c r="BN403" i="2"/>
  <c r="CI403" i="2" l="1"/>
  <c r="CM403" i="2" s="1"/>
  <c r="AC404" i="2"/>
  <c r="AB404" i="2"/>
  <c r="Z404" i="2"/>
  <c r="AR404" i="2"/>
  <c r="BU403" i="2"/>
  <c r="M404" i="2" s="1"/>
  <c r="AG404" i="2"/>
  <c r="W404" i="2"/>
  <c r="BF404" i="2"/>
  <c r="H405" i="2" s="1"/>
  <c r="AL404" i="2"/>
  <c r="BA404" i="2"/>
  <c r="AV404" i="2"/>
  <c r="AQ404" i="2"/>
  <c r="BV403" i="2"/>
  <c r="N404" i="2" s="1"/>
  <c r="AW404" i="2"/>
  <c r="BB404" i="2"/>
  <c r="AH404" i="2"/>
  <c r="BG404" i="2"/>
  <c r="I405" i="2" s="1"/>
  <c r="AM404" i="2"/>
  <c r="X404" i="2"/>
  <c r="J404" i="2"/>
  <c r="O403" i="2"/>
  <c r="BM403" i="2"/>
  <c r="BR403" i="2" s="1"/>
  <c r="BE404" i="2"/>
  <c r="G405" i="2" s="1"/>
  <c r="AK404" i="2"/>
  <c r="AZ404" i="2"/>
  <c r="V404" i="2"/>
  <c r="AU404" i="2"/>
  <c r="AF404" i="2"/>
  <c r="AP404" i="2"/>
  <c r="BT403" i="2"/>
  <c r="S404" i="2" l="1"/>
  <c r="R404" i="2"/>
  <c r="BK404" i="2"/>
  <c r="BZ404" i="2"/>
  <c r="CE404" i="2"/>
  <c r="CF404" i="2"/>
  <c r="BL404" i="2"/>
  <c r="CA404" i="2"/>
  <c r="BY404" i="2"/>
  <c r="BJ404" i="2"/>
  <c r="CD404" i="2"/>
  <c r="L404" i="2"/>
  <c r="Q404" i="2" s="1"/>
  <c r="T403" i="2"/>
  <c r="AT404" i="2"/>
  <c r="AX404" i="2" s="1"/>
  <c r="U404" i="2"/>
  <c r="Y404" i="2" s="1"/>
  <c r="BD404" i="2"/>
  <c r="AE404" i="2"/>
  <c r="AJ404" i="2"/>
  <c r="AY404" i="2"/>
  <c r="BC404" i="2" s="1"/>
  <c r="AO404" i="2"/>
  <c r="BS403" i="2"/>
  <c r="BP404" i="2"/>
  <c r="BQ404" i="2"/>
  <c r="BO404" i="2"/>
  <c r="CL404" i="2" l="1"/>
  <c r="CK404" i="2"/>
  <c r="CJ404" i="2"/>
  <c r="AB405" i="2"/>
  <c r="AS404" i="2"/>
  <c r="BX404" i="2"/>
  <c r="BH404" i="2"/>
  <c r="F405" i="2"/>
  <c r="K404" i="2"/>
  <c r="P404" i="2" s="1"/>
  <c r="BW403" i="2"/>
  <c r="CH403" i="2" s="1"/>
  <c r="AN404" i="2"/>
  <c r="CC404" i="2"/>
  <c r="CG404" i="2" s="1"/>
  <c r="AD404" i="2"/>
  <c r="BI404" i="2"/>
  <c r="AI404" i="2"/>
  <c r="BN404" i="2"/>
  <c r="CI404" i="2" l="1"/>
  <c r="CM404" i="2" s="1"/>
  <c r="AC405" i="2"/>
  <c r="AA405" i="2"/>
  <c r="Z405" i="2"/>
  <c r="AW405" i="2"/>
  <c r="AH405" i="2"/>
  <c r="AR405" i="2"/>
  <c r="BV404" i="2"/>
  <c r="AM405" i="2"/>
  <c r="BG405" i="2"/>
  <c r="I406" i="2" s="1"/>
  <c r="X405" i="2"/>
  <c r="BB405" i="2"/>
  <c r="V405" i="2"/>
  <c r="AF405" i="2"/>
  <c r="AZ405" i="2"/>
  <c r="AP405" i="2"/>
  <c r="BE405" i="2"/>
  <c r="G406" i="2" s="1"/>
  <c r="AK405" i="2"/>
  <c r="AU405" i="2"/>
  <c r="BT404" i="2"/>
  <c r="O404" i="2"/>
  <c r="BM404" i="2"/>
  <c r="BR404" i="2" s="1"/>
  <c r="AQ405" i="2"/>
  <c r="AL405" i="2"/>
  <c r="BA405" i="2"/>
  <c r="W405" i="2"/>
  <c r="AG405" i="2"/>
  <c r="AV405" i="2"/>
  <c r="BF405" i="2"/>
  <c r="H406" i="2" s="1"/>
  <c r="BU404" i="2"/>
  <c r="J405" i="2"/>
  <c r="N405" i="2"/>
  <c r="S405" i="2" l="1"/>
  <c r="BL405" i="2"/>
  <c r="CA405" i="2"/>
  <c r="CF405" i="2"/>
  <c r="CD405" i="2"/>
  <c r="BY405" i="2"/>
  <c r="M405" i="2"/>
  <c r="R405" i="2" s="1"/>
  <c r="CE405" i="2"/>
  <c r="BJ405" i="2"/>
  <c r="BK405" i="2"/>
  <c r="BZ405" i="2"/>
  <c r="T404" i="2"/>
  <c r="AJ405" i="2"/>
  <c r="AY405" i="2"/>
  <c r="BC405" i="2" s="1"/>
  <c r="AT405" i="2"/>
  <c r="AX405" i="2" s="1"/>
  <c r="AD405" i="2"/>
  <c r="U405" i="2"/>
  <c r="Y405" i="2" s="1"/>
  <c r="AE405" i="2"/>
  <c r="BD405" i="2"/>
  <c r="AO405" i="2"/>
  <c r="BS404" i="2"/>
  <c r="L405" i="2"/>
  <c r="Q405" i="2" s="1"/>
  <c r="BP405" i="2"/>
  <c r="BO405" i="2"/>
  <c r="BQ405" i="2"/>
  <c r="CL405" i="2" l="1"/>
  <c r="CK405" i="2"/>
  <c r="CJ405" i="2"/>
  <c r="AS405" i="2"/>
  <c r="BX405" i="2"/>
  <c r="BH405" i="2"/>
  <c r="F406" i="2"/>
  <c r="BI405" i="2"/>
  <c r="AI405" i="2"/>
  <c r="BW404" i="2"/>
  <c r="CH404" i="2" s="1"/>
  <c r="K405" i="2"/>
  <c r="P405" i="2" s="1"/>
  <c r="AN405" i="2"/>
  <c r="CC405" i="2"/>
  <c r="CG405" i="2" s="1"/>
  <c r="BN405" i="2"/>
  <c r="CI405" i="2" l="1"/>
  <c r="CM405" i="2" s="1"/>
  <c r="BT405" i="2"/>
  <c r="L406" i="2" s="1"/>
  <c r="AC406" i="2"/>
  <c r="AB406" i="2"/>
  <c r="Z406" i="2"/>
  <c r="AA406" i="2"/>
  <c r="AU406" i="2"/>
  <c r="V406" i="2"/>
  <c r="BG406" i="2"/>
  <c r="I407" i="2" s="1"/>
  <c r="AW406" i="2"/>
  <c r="AR406" i="2"/>
  <c r="X406" i="2"/>
  <c r="AM406" i="2"/>
  <c r="BB406" i="2"/>
  <c r="AH406" i="2"/>
  <c r="BV405" i="2"/>
  <c r="BM405" i="2"/>
  <c r="BR405" i="2" s="1"/>
  <c r="AQ406" i="2"/>
  <c r="AV406" i="2"/>
  <c r="BA406" i="2"/>
  <c r="BF406" i="2"/>
  <c r="H407" i="2" s="1"/>
  <c r="AL406" i="2"/>
  <c r="W406" i="2"/>
  <c r="AG406" i="2"/>
  <c r="BU405" i="2"/>
  <c r="J406" i="2"/>
  <c r="O405" i="2"/>
  <c r="Q406" i="2" l="1"/>
  <c r="AP406" i="2"/>
  <c r="AZ406" i="2"/>
  <c r="AK406" i="2"/>
  <c r="AF406" i="2"/>
  <c r="BE406" i="2"/>
  <c r="G407" i="2" s="1"/>
  <c r="CE406" i="2"/>
  <c r="BK406" i="2"/>
  <c r="CF406" i="2"/>
  <c r="BZ406" i="2"/>
  <c r="BL406" i="2"/>
  <c r="CA406" i="2"/>
  <c r="T405" i="2"/>
  <c r="AJ406" i="2"/>
  <c r="AY406" i="2"/>
  <c r="U406" i="2"/>
  <c r="Y406" i="2" s="1"/>
  <c r="BD406" i="2"/>
  <c r="AT406" i="2"/>
  <c r="AX406" i="2" s="1"/>
  <c r="AO406" i="2"/>
  <c r="AE406" i="2"/>
  <c r="BS405" i="2"/>
  <c r="M406" i="2"/>
  <c r="R406" i="2" s="1"/>
  <c r="N406" i="2"/>
  <c r="S406" i="2" s="1"/>
  <c r="BQ406" i="2"/>
  <c r="BP406" i="2"/>
  <c r="CL406" i="2" l="1"/>
  <c r="CK406" i="2"/>
  <c r="BC406" i="2"/>
  <c r="CD406" i="2"/>
  <c r="BJ406" i="2"/>
  <c r="BY406" i="2"/>
  <c r="BX406" i="2"/>
  <c r="AS406" i="2"/>
  <c r="BW405" i="2"/>
  <c r="CH405" i="2" s="1"/>
  <c r="K406" i="2"/>
  <c r="P406" i="2" s="1"/>
  <c r="BH406" i="2"/>
  <c r="F407" i="2"/>
  <c r="AN406" i="2"/>
  <c r="CC406" i="2"/>
  <c r="BI406" i="2"/>
  <c r="AI406" i="2"/>
  <c r="AD406" i="2"/>
  <c r="AA407" i="2" s="1"/>
  <c r="BN406" i="2"/>
  <c r="BO406" i="2"/>
  <c r="CG406" i="2" l="1"/>
  <c r="CJ406" i="2"/>
  <c r="CI406" i="2"/>
  <c r="Z407" i="2"/>
  <c r="AC407" i="2"/>
  <c r="AB407" i="2"/>
  <c r="BV406" i="2"/>
  <c r="N407" i="2" s="1"/>
  <c r="BU406" i="2"/>
  <c r="M407" i="2" s="1"/>
  <c r="AH407" i="2"/>
  <c r="X407" i="2"/>
  <c r="AW407" i="2"/>
  <c r="BB407" i="2"/>
  <c r="AM407" i="2"/>
  <c r="BG407" i="2"/>
  <c r="I408" i="2" s="1"/>
  <c r="AR407" i="2"/>
  <c r="BF407" i="2"/>
  <c r="H408" i="2" s="1"/>
  <c r="BA407" i="2"/>
  <c r="AL407" i="2"/>
  <c r="AQ407" i="2"/>
  <c r="AG407" i="2"/>
  <c r="AV407" i="2"/>
  <c r="W407" i="2"/>
  <c r="O406" i="2"/>
  <c r="BM406" i="2"/>
  <c r="BR406" i="2" s="1"/>
  <c r="J407" i="2"/>
  <c r="V407" i="2"/>
  <c r="AU407" i="2"/>
  <c r="BE407" i="2"/>
  <c r="G408" i="2" s="1"/>
  <c r="AF407" i="2"/>
  <c r="AK407" i="2"/>
  <c r="AP407" i="2"/>
  <c r="AZ407" i="2"/>
  <c r="BT406" i="2"/>
  <c r="S407" i="2" l="1"/>
  <c r="R407" i="2"/>
  <c r="CM406" i="2"/>
  <c r="BL407" i="2"/>
  <c r="CA407" i="2"/>
  <c r="BK407" i="2"/>
  <c r="BZ407" i="2"/>
  <c r="CF407" i="2"/>
  <c r="CE407" i="2"/>
  <c r="BY407" i="2"/>
  <c r="L407" i="2"/>
  <c r="Q407" i="2" s="1"/>
  <c r="CD407" i="2"/>
  <c r="BJ407" i="2"/>
  <c r="T406" i="2"/>
  <c r="U407" i="2"/>
  <c r="Y407" i="2" s="1"/>
  <c r="AO407" i="2"/>
  <c r="AY407" i="2"/>
  <c r="BC407" i="2" s="1"/>
  <c r="AE407" i="2"/>
  <c r="AT407" i="2"/>
  <c r="AX407" i="2" s="1"/>
  <c r="BD407" i="2"/>
  <c r="AJ407" i="2"/>
  <c r="BS406" i="2"/>
  <c r="BP407" i="2"/>
  <c r="BQ407" i="2"/>
  <c r="BO407" i="2"/>
  <c r="CJ407" i="2" l="1"/>
  <c r="CL407" i="2"/>
  <c r="CK407" i="2"/>
  <c r="AC408" i="2"/>
  <c r="BH407" i="2"/>
  <c r="F408" i="2"/>
  <c r="AS407" i="2"/>
  <c r="BX407" i="2"/>
  <c r="AD407" i="2"/>
  <c r="BW406" i="2"/>
  <c r="CH406" i="2" s="1"/>
  <c r="K407" i="2"/>
  <c r="P407" i="2" s="1"/>
  <c r="BI407" i="2"/>
  <c r="AI407" i="2"/>
  <c r="AN407" i="2"/>
  <c r="CC407" i="2"/>
  <c r="CG407" i="2" s="1"/>
  <c r="BN407" i="2"/>
  <c r="CI407" i="2" l="1"/>
  <c r="CM407" i="2" s="1"/>
  <c r="AA408" i="2"/>
  <c r="AB408" i="2"/>
  <c r="Z408" i="2"/>
  <c r="O407" i="2"/>
  <c r="BG408" i="2"/>
  <c r="I409" i="2" s="1"/>
  <c r="X408" i="2"/>
  <c r="AW408" i="2"/>
  <c r="AH408" i="2"/>
  <c r="BB408" i="2"/>
  <c r="AR408" i="2"/>
  <c r="AM408" i="2"/>
  <c r="BV407" i="2"/>
  <c r="BA408" i="2"/>
  <c r="BF408" i="2"/>
  <c r="H409" i="2" s="1"/>
  <c r="AG408" i="2"/>
  <c r="AV408" i="2"/>
  <c r="W408" i="2"/>
  <c r="AL408" i="2"/>
  <c r="AQ408" i="2"/>
  <c r="BU407" i="2"/>
  <c r="J408" i="2"/>
  <c r="BE408" i="2"/>
  <c r="G409" i="2" s="1"/>
  <c r="V408" i="2"/>
  <c r="AK408" i="2"/>
  <c r="AF408" i="2"/>
  <c r="AP408" i="2"/>
  <c r="AZ408" i="2"/>
  <c r="AU408" i="2"/>
  <c r="BT407" i="2"/>
  <c r="BM407" i="2"/>
  <c r="BR407" i="2" s="1"/>
  <c r="BZ408" i="2" l="1"/>
  <c r="BY408" i="2"/>
  <c r="CA408" i="2"/>
  <c r="BL408" i="2"/>
  <c r="L408" i="2"/>
  <c r="Q408" i="2" s="1"/>
  <c r="N408" i="2"/>
  <c r="S408" i="2" s="1"/>
  <c r="BJ408" i="2"/>
  <c r="M408" i="2"/>
  <c r="R408" i="2" s="1"/>
  <c r="CD408" i="2"/>
  <c r="CE408" i="2"/>
  <c r="BK408" i="2"/>
  <c r="CF408" i="2"/>
  <c r="T407" i="2"/>
  <c r="AT408" i="2"/>
  <c r="AX408" i="2" s="1"/>
  <c r="AY408" i="2"/>
  <c r="BC408" i="2" s="1"/>
  <c r="AO408" i="2"/>
  <c r="BD408" i="2"/>
  <c r="AJ408" i="2"/>
  <c r="AD408" i="2"/>
  <c r="U408" i="2"/>
  <c r="Y408" i="2" s="1"/>
  <c r="AE408" i="2"/>
  <c r="BS407" i="2"/>
  <c r="BP408" i="2"/>
  <c r="BO408" i="2"/>
  <c r="BQ408" i="2"/>
  <c r="CJ408" i="2" l="1"/>
  <c r="CL408" i="2"/>
  <c r="CK408" i="2"/>
  <c r="BW407" i="2"/>
  <c r="CH407" i="2" s="1"/>
  <c r="K408" i="2"/>
  <c r="P408" i="2" s="1"/>
  <c r="AN408" i="2"/>
  <c r="CC408" i="2"/>
  <c r="CG408" i="2" s="1"/>
  <c r="AI408" i="2"/>
  <c r="BI408" i="2"/>
  <c r="BH408" i="2"/>
  <c r="F409" i="2"/>
  <c r="AS408" i="2"/>
  <c r="BX408" i="2"/>
  <c r="BN408" i="2"/>
  <c r="CI408" i="2" l="1"/>
  <c r="CM408" i="2" s="1"/>
  <c r="AK409" i="2"/>
  <c r="Z409" i="2"/>
  <c r="AB409" i="2"/>
  <c r="AC409" i="2"/>
  <c r="AZ409" i="2"/>
  <c r="AP409" i="2"/>
  <c r="AF409" i="2"/>
  <c r="BT408" i="2"/>
  <c r="AL409" i="2"/>
  <c r="BA409" i="2"/>
  <c r="AV409" i="2"/>
  <c r="AG409" i="2"/>
  <c r="BF409" i="2"/>
  <c r="H410" i="2" s="1"/>
  <c r="W409" i="2"/>
  <c r="AQ409" i="2"/>
  <c r="BU408" i="2"/>
  <c r="J409" i="2"/>
  <c r="AM409" i="2"/>
  <c r="BG409" i="2"/>
  <c r="I410" i="2" s="1"/>
  <c r="BB409" i="2"/>
  <c r="AR409" i="2"/>
  <c r="AW409" i="2"/>
  <c r="X409" i="2"/>
  <c r="AH409" i="2"/>
  <c r="BV408" i="2"/>
  <c r="O408" i="2"/>
  <c r="BM408" i="2"/>
  <c r="BR408" i="2" s="1"/>
  <c r="BE409" i="2" l="1"/>
  <c r="G410" i="2" s="1"/>
  <c r="AU409" i="2"/>
  <c r="BJ409" i="2" s="1"/>
  <c r="AA409" i="2"/>
  <c r="AD409" i="2" s="1"/>
  <c r="V409" i="2"/>
  <c r="T408" i="2"/>
  <c r="AE409" i="2"/>
  <c r="AY409" i="2"/>
  <c r="BC409" i="2" s="1"/>
  <c r="AT409" i="2"/>
  <c r="U409" i="2"/>
  <c r="BD409" i="2"/>
  <c r="AJ409" i="2"/>
  <c r="AO409" i="2"/>
  <c r="BS408" i="2"/>
  <c r="N409" i="2"/>
  <c r="CF409" i="2"/>
  <c r="M409" i="2"/>
  <c r="CE409" i="2"/>
  <c r="BL409" i="2"/>
  <c r="CA409" i="2"/>
  <c r="BZ409" i="2"/>
  <c r="BK409" i="2"/>
  <c r="L409" i="2"/>
  <c r="BP409" i="2"/>
  <c r="BO409" i="2"/>
  <c r="BQ409" i="2"/>
  <c r="R409" i="2" l="1"/>
  <c r="S409" i="2"/>
  <c r="Q409" i="2"/>
  <c r="CL409" i="2"/>
  <c r="CK409" i="2"/>
  <c r="CJ409" i="2"/>
  <c r="AX409" i="2"/>
  <c r="CD409" i="2"/>
  <c r="Y409" i="2"/>
  <c r="BY409" i="2"/>
  <c r="BW408" i="2"/>
  <c r="CH408" i="2" s="1"/>
  <c r="K409" i="2"/>
  <c r="P409" i="2" s="1"/>
  <c r="AS409" i="2"/>
  <c r="BX409" i="2"/>
  <c r="AN409" i="2"/>
  <c r="CC409" i="2"/>
  <c r="CG409" i="2" s="1"/>
  <c r="BH409" i="2"/>
  <c r="F410" i="2"/>
  <c r="AI409" i="2"/>
  <c r="BI409" i="2"/>
  <c r="BN409" i="2"/>
  <c r="CI409" i="2" l="1"/>
  <c r="CM409" i="2" s="1"/>
  <c r="BT409" i="2"/>
  <c r="L410" i="2" s="1"/>
  <c r="Z410" i="2"/>
  <c r="AB410" i="2"/>
  <c r="AC410" i="2"/>
  <c r="BU409" i="2"/>
  <c r="M410" i="2" s="1"/>
  <c r="AM410" i="2"/>
  <c r="AQ410" i="2"/>
  <c r="AV410" i="2"/>
  <c r="BF410" i="2"/>
  <c r="H411" i="2" s="1"/>
  <c r="BA410" i="2"/>
  <c r="AL410" i="2"/>
  <c r="BV409" i="2"/>
  <c r="N410" i="2" s="1"/>
  <c r="AG410" i="2"/>
  <c r="AU410" i="2"/>
  <c r="W410" i="2"/>
  <c r="AZ410" i="2"/>
  <c r="V410" i="2"/>
  <c r="AF410" i="2"/>
  <c r="AW410" i="2"/>
  <c r="BG410" i="2"/>
  <c r="I411" i="2" s="1"/>
  <c r="BB410" i="2"/>
  <c r="X410" i="2"/>
  <c r="AH410" i="2"/>
  <c r="AR410" i="2"/>
  <c r="BM409" i="2"/>
  <c r="BR409" i="2" s="1"/>
  <c r="J410" i="2"/>
  <c r="O409" i="2"/>
  <c r="AP410" i="2" l="1"/>
  <c r="BE410" i="2"/>
  <c r="G411" i="2" s="1"/>
  <c r="AA410" i="2"/>
  <c r="S410" i="2" s="1"/>
  <c r="AK410" i="2"/>
  <c r="BK410" i="2"/>
  <c r="CE410" i="2"/>
  <c r="BZ410" i="2"/>
  <c r="BJ410" i="2"/>
  <c r="CA410" i="2"/>
  <c r="BL410" i="2"/>
  <c r="CF410" i="2"/>
  <c r="T409" i="2"/>
  <c r="AT410" i="2"/>
  <c r="AX410" i="2" s="1"/>
  <c r="U410" i="2"/>
  <c r="Y410" i="2" s="1"/>
  <c r="AY410" i="2"/>
  <c r="BC410" i="2" s="1"/>
  <c r="AO410" i="2"/>
  <c r="AE410" i="2"/>
  <c r="AJ410" i="2"/>
  <c r="BD410" i="2"/>
  <c r="BS409" i="2"/>
  <c r="BP410" i="2"/>
  <c r="BO410" i="2"/>
  <c r="BQ410" i="2"/>
  <c r="R410" i="2" l="1"/>
  <c r="Q410" i="2"/>
  <c r="CJ410" i="2"/>
  <c r="CK410" i="2"/>
  <c r="CL410" i="2"/>
  <c r="CD410" i="2"/>
  <c r="BY410" i="2"/>
  <c r="AC411" i="2"/>
  <c r="AN410" i="2"/>
  <c r="CC410" i="2"/>
  <c r="AD410" i="2"/>
  <c r="BI410" i="2"/>
  <c r="AI410" i="2"/>
  <c r="BW409" i="2"/>
  <c r="CH409" i="2" s="1"/>
  <c r="K410" i="2"/>
  <c r="P410" i="2" s="1"/>
  <c r="AS410" i="2"/>
  <c r="BX410" i="2"/>
  <c r="BH410" i="2"/>
  <c r="F411" i="2"/>
  <c r="BN410" i="2"/>
  <c r="CG410" i="2" l="1"/>
  <c r="CI410" i="2"/>
  <c r="CM410" i="2" s="1"/>
  <c r="AA411" i="2"/>
  <c r="AB411" i="2"/>
  <c r="Z411" i="2"/>
  <c r="W411" i="2"/>
  <c r="BF411" i="2"/>
  <c r="H412" i="2" s="1"/>
  <c r="AL411" i="2"/>
  <c r="AV411" i="2"/>
  <c r="BA411" i="2"/>
  <c r="AG411" i="2"/>
  <c r="AQ411" i="2"/>
  <c r="BU410" i="2"/>
  <c r="J411" i="2"/>
  <c r="O410" i="2"/>
  <c r="BM410" i="2"/>
  <c r="BR410" i="2" s="1"/>
  <c r="AH411" i="2"/>
  <c r="AR411" i="2"/>
  <c r="X411" i="2"/>
  <c r="AW411" i="2"/>
  <c r="BB411" i="2"/>
  <c r="AM411" i="2"/>
  <c r="BG411" i="2"/>
  <c r="I412" i="2" s="1"/>
  <c r="BV410" i="2"/>
  <c r="AZ411" i="2"/>
  <c r="AU411" i="2"/>
  <c r="AK411" i="2"/>
  <c r="AF411" i="2"/>
  <c r="V411" i="2"/>
  <c r="AP411" i="2"/>
  <c r="BE411" i="2"/>
  <c r="G412" i="2" s="1"/>
  <c r="BT410" i="2"/>
  <c r="CF411" i="2" l="1"/>
  <c r="BJ411" i="2"/>
  <c r="BY411" i="2"/>
  <c r="L411" i="2"/>
  <c r="Q411" i="2" s="1"/>
  <c r="BZ411" i="2"/>
  <c r="CE411" i="2"/>
  <c r="BK411" i="2"/>
  <c r="CD411" i="2"/>
  <c r="CA411" i="2"/>
  <c r="T410" i="2"/>
  <c r="AY411" i="2"/>
  <c r="BC411" i="2" s="1"/>
  <c r="AJ411" i="2"/>
  <c r="AO411" i="2"/>
  <c r="U411" i="2"/>
  <c r="Y411" i="2" s="1"/>
  <c r="AE411" i="2"/>
  <c r="AT411" i="2"/>
  <c r="AX411" i="2" s="1"/>
  <c r="AD411" i="2"/>
  <c r="BD411" i="2"/>
  <c r="BS410" i="2"/>
  <c r="N411" i="2"/>
  <c r="S411" i="2" s="1"/>
  <c r="BL411" i="2"/>
  <c r="M411" i="2"/>
  <c r="R411" i="2" s="1"/>
  <c r="BO411" i="2"/>
  <c r="BQ411" i="2"/>
  <c r="BP411" i="2"/>
  <c r="CL411" i="2" l="1"/>
  <c r="CK411" i="2"/>
  <c r="CJ411" i="2"/>
  <c r="AG412" i="2"/>
  <c r="BW410" i="2"/>
  <c r="CH410" i="2" s="1"/>
  <c r="K411" i="2"/>
  <c r="P411" i="2" s="1"/>
  <c r="BI411" i="2"/>
  <c r="AI411" i="2"/>
  <c r="BH411" i="2"/>
  <c r="F412" i="2"/>
  <c r="AS411" i="2"/>
  <c r="BX411" i="2"/>
  <c r="AN411" i="2"/>
  <c r="CC411" i="2"/>
  <c r="CG411" i="2" s="1"/>
  <c r="BN411" i="2"/>
  <c r="CI411" i="2" l="1"/>
  <c r="CM411" i="2" s="1"/>
  <c r="AA412" i="2"/>
  <c r="Z412" i="2"/>
  <c r="AC412" i="2"/>
  <c r="AB412" i="2"/>
  <c r="AW412" i="2"/>
  <c r="AQ412" i="2"/>
  <c r="BF412" i="2"/>
  <c r="H413" i="2" s="1"/>
  <c r="BV411" i="2"/>
  <c r="N412" i="2" s="1"/>
  <c r="BU411" i="2"/>
  <c r="M412" i="2" s="1"/>
  <c r="AV412" i="2"/>
  <c r="W412" i="2"/>
  <c r="AL412" i="2"/>
  <c r="BA412" i="2"/>
  <c r="AM412" i="2"/>
  <c r="BB412" i="2"/>
  <c r="AR412" i="2"/>
  <c r="X412" i="2"/>
  <c r="AH412" i="2"/>
  <c r="BG412" i="2"/>
  <c r="I413" i="2" s="1"/>
  <c r="V412" i="2"/>
  <c r="BE412" i="2"/>
  <c r="G413" i="2" s="1"/>
  <c r="AK412" i="2"/>
  <c r="AU412" i="2"/>
  <c r="AP412" i="2"/>
  <c r="BT411" i="2"/>
  <c r="O411" i="2"/>
  <c r="J412" i="2"/>
  <c r="BM411" i="2"/>
  <c r="BR411" i="2" s="1"/>
  <c r="S412" i="2" l="1"/>
  <c r="R412" i="2"/>
  <c r="AF412" i="2"/>
  <c r="AZ412" i="2"/>
  <c r="BY412" i="2" s="1"/>
  <c r="BL412" i="2"/>
  <c r="BK412" i="2"/>
  <c r="CE412" i="2"/>
  <c r="CF412" i="2"/>
  <c r="BZ412" i="2"/>
  <c r="CA412" i="2"/>
  <c r="L412" i="2"/>
  <c r="Q412" i="2" s="1"/>
  <c r="CD412" i="2"/>
  <c r="T411" i="2"/>
  <c r="U412" i="2"/>
  <c r="Y412" i="2" s="1"/>
  <c r="AY412" i="2"/>
  <c r="AT412" i="2"/>
  <c r="AX412" i="2" s="1"/>
  <c r="AJ412" i="2"/>
  <c r="AO412" i="2"/>
  <c r="BD412" i="2"/>
  <c r="AE412" i="2"/>
  <c r="AD412" i="2"/>
  <c r="BS411" i="2"/>
  <c r="BP412" i="2"/>
  <c r="BQ412" i="2"/>
  <c r="CL412" i="2" l="1"/>
  <c r="CK412" i="2"/>
  <c r="BC412" i="2"/>
  <c r="BJ412" i="2"/>
  <c r="AN412" i="2"/>
  <c r="CC412" i="2"/>
  <c r="CG412" i="2" s="1"/>
  <c r="BI412" i="2"/>
  <c r="AI412" i="2"/>
  <c r="BH412" i="2"/>
  <c r="F413" i="2"/>
  <c r="BW411" i="2"/>
  <c r="CH411" i="2" s="1"/>
  <c r="K412" i="2"/>
  <c r="P412" i="2" s="1"/>
  <c r="AS412" i="2"/>
  <c r="BX412" i="2"/>
  <c r="BN412" i="2"/>
  <c r="BO412" i="2"/>
  <c r="CJ412" i="2" l="1"/>
  <c r="CI412" i="2"/>
  <c r="AA413" i="2"/>
  <c r="Z413" i="2"/>
  <c r="AC413" i="2"/>
  <c r="AB413" i="2"/>
  <c r="J413" i="2"/>
  <c r="BM412" i="2"/>
  <c r="BR412" i="2" s="1"/>
  <c r="AQ413" i="2"/>
  <c r="W413" i="2"/>
  <c r="BA413" i="2"/>
  <c r="BF413" i="2"/>
  <c r="H414" i="2" s="1"/>
  <c r="AV413" i="2"/>
  <c r="AL413" i="2"/>
  <c r="AG413" i="2"/>
  <c r="BU412" i="2"/>
  <c r="AR413" i="2"/>
  <c r="AH413" i="2"/>
  <c r="BB413" i="2"/>
  <c r="X413" i="2"/>
  <c r="AW413" i="2"/>
  <c r="BG413" i="2"/>
  <c r="I414" i="2" s="1"/>
  <c r="AM413" i="2"/>
  <c r="BV412" i="2"/>
  <c r="O412" i="2"/>
  <c r="AZ413" i="2"/>
  <c r="AK413" i="2"/>
  <c r="AU413" i="2"/>
  <c r="V413" i="2"/>
  <c r="AF413" i="2"/>
  <c r="BE413" i="2"/>
  <c r="G414" i="2" s="1"/>
  <c r="BT412" i="2"/>
  <c r="CM412" i="2" l="1"/>
  <c r="AP413" i="2"/>
  <c r="BY413" i="2" s="1"/>
  <c r="CF413" i="2"/>
  <c r="BK413" i="2"/>
  <c r="BJ413" i="2"/>
  <c r="BL413" i="2"/>
  <c r="CE413" i="2"/>
  <c r="L413" i="2"/>
  <c r="Q413" i="2" s="1"/>
  <c r="N413" i="2"/>
  <c r="S413" i="2" s="1"/>
  <c r="CA413" i="2"/>
  <c r="T412" i="2"/>
  <c r="BD413" i="2"/>
  <c r="U413" i="2"/>
  <c r="Y413" i="2" s="1"/>
  <c r="AE413" i="2"/>
  <c r="AD413" i="2"/>
  <c r="AO413" i="2"/>
  <c r="AY413" i="2"/>
  <c r="BC413" i="2" s="1"/>
  <c r="AT413" i="2"/>
  <c r="AX413" i="2" s="1"/>
  <c r="AJ413" i="2"/>
  <c r="BS412" i="2"/>
  <c r="M413" i="2"/>
  <c r="R413" i="2" s="1"/>
  <c r="BZ413" i="2"/>
  <c r="BO413" i="2"/>
  <c r="BP413" i="2"/>
  <c r="BQ413" i="2"/>
  <c r="CL413" i="2" l="1"/>
  <c r="CJ413" i="2"/>
  <c r="CK413" i="2"/>
  <c r="CD413" i="2"/>
  <c r="AB414" i="2"/>
  <c r="BU413" i="2"/>
  <c r="M414" i="2" s="1"/>
  <c r="K413" i="2"/>
  <c r="P413" i="2" s="1"/>
  <c r="BW412" i="2"/>
  <c r="CH412" i="2" s="1"/>
  <c r="AS413" i="2"/>
  <c r="BX413" i="2"/>
  <c r="BH413" i="2"/>
  <c r="F414" i="2"/>
  <c r="AN413" i="2"/>
  <c r="CC413" i="2"/>
  <c r="BI413" i="2"/>
  <c r="AI413" i="2"/>
  <c r="BF414" i="2"/>
  <c r="H415" i="2" s="1"/>
  <c r="BA414" i="2"/>
  <c r="W414" i="2"/>
  <c r="AV414" i="2"/>
  <c r="AQ414" i="2"/>
  <c r="AL414" i="2"/>
  <c r="AG414" i="2"/>
  <c r="BN413" i="2"/>
  <c r="CG413" i="2" l="1"/>
  <c r="CI413" i="2"/>
  <c r="CM413" i="2" s="1"/>
  <c r="AA414" i="2"/>
  <c r="AC414" i="2"/>
  <c r="Z414" i="2"/>
  <c r="BZ414" i="2"/>
  <c r="BK414" i="2"/>
  <c r="CE414" i="2"/>
  <c r="AH414" i="2"/>
  <c r="AW414" i="2"/>
  <c r="AM414" i="2"/>
  <c r="X414" i="2"/>
  <c r="BG414" i="2"/>
  <c r="I415" i="2" s="1"/>
  <c r="BB414" i="2"/>
  <c r="AR414" i="2"/>
  <c r="BV413" i="2"/>
  <c r="BE414" i="2"/>
  <c r="G415" i="2" s="1"/>
  <c r="AF414" i="2"/>
  <c r="AP414" i="2"/>
  <c r="AZ414" i="2"/>
  <c r="J414" i="2"/>
  <c r="BM413" i="2"/>
  <c r="BR413" i="2" s="1"/>
  <c r="O413" i="2"/>
  <c r="BP414" i="2"/>
  <c r="R414" i="2" l="1"/>
  <c r="CK414" i="2"/>
  <c r="AU414" i="2"/>
  <c r="BJ414" i="2" s="1"/>
  <c r="AK414" i="2"/>
  <c r="BT413" i="2"/>
  <c r="L414" i="2" s="1"/>
  <c r="Q414" i="2" s="1"/>
  <c r="V414" i="2"/>
  <c r="BY414" i="2"/>
  <c r="N414" i="2"/>
  <c r="S414" i="2" s="1"/>
  <c r="BL414" i="2"/>
  <c r="T413" i="2"/>
  <c r="U414" i="2"/>
  <c r="AY414" i="2"/>
  <c r="BC414" i="2" s="1"/>
  <c r="AE414" i="2"/>
  <c r="BD414" i="2"/>
  <c r="AO414" i="2"/>
  <c r="AT414" i="2"/>
  <c r="AJ414" i="2"/>
  <c r="BS413" i="2"/>
  <c r="CA414" i="2"/>
  <c r="CF414" i="2"/>
  <c r="BQ414" i="2"/>
  <c r="BO414" i="2"/>
  <c r="CJ414" i="2" l="1"/>
  <c r="CL414" i="2"/>
  <c r="AX414" i="2"/>
  <c r="Y414" i="2"/>
  <c r="CD414" i="2"/>
  <c r="AB415" i="2"/>
  <c r="AN414" i="2"/>
  <c r="CC414" i="2"/>
  <c r="BH414" i="2"/>
  <c r="F415" i="2"/>
  <c r="BI414" i="2"/>
  <c r="AI414" i="2"/>
  <c r="AD414" i="2"/>
  <c r="BW413" i="2"/>
  <c r="CH413" i="2" s="1"/>
  <c r="K414" i="2"/>
  <c r="P414" i="2" s="1"/>
  <c r="AS414" i="2"/>
  <c r="BX414" i="2"/>
  <c r="BN414" i="2"/>
  <c r="CG414" i="2" l="1"/>
  <c r="CI414" i="2"/>
  <c r="CM414" i="2" s="1"/>
  <c r="AC415" i="2"/>
  <c r="AA415" i="2"/>
  <c r="Z415" i="2"/>
  <c r="AU415" i="2"/>
  <c r="AP415" i="2"/>
  <c r="V415" i="2"/>
  <c r="AZ415" i="2"/>
  <c r="AF415" i="2"/>
  <c r="AK415" i="2"/>
  <c r="BE415" i="2"/>
  <c r="G416" i="2" s="1"/>
  <c r="BT414" i="2"/>
  <c r="W415" i="2"/>
  <c r="BA415" i="2"/>
  <c r="AG415" i="2"/>
  <c r="AV415" i="2"/>
  <c r="AL415" i="2"/>
  <c r="AQ415" i="2"/>
  <c r="BF415" i="2"/>
  <c r="H416" i="2" s="1"/>
  <c r="BU414" i="2"/>
  <c r="BM414" i="2"/>
  <c r="BR414" i="2" s="1"/>
  <c r="AW415" i="2"/>
  <c r="X415" i="2"/>
  <c r="BG415" i="2"/>
  <c r="I416" i="2" s="1"/>
  <c r="AM415" i="2"/>
  <c r="BB415" i="2"/>
  <c r="AH415" i="2"/>
  <c r="AR415" i="2"/>
  <c r="BV414" i="2"/>
  <c r="J415" i="2"/>
  <c r="O414" i="2"/>
  <c r="CD415" i="2" l="1"/>
  <c r="BZ415" i="2"/>
  <c r="BL415" i="2"/>
  <c r="CA415" i="2"/>
  <c r="BK415" i="2"/>
  <c r="BJ415" i="2"/>
  <c r="M415" i="2"/>
  <c r="R415" i="2" s="1"/>
  <c r="CE415" i="2"/>
  <c r="N415" i="2"/>
  <c r="S415" i="2" s="1"/>
  <c r="BY415" i="2"/>
  <c r="T414" i="2"/>
  <c r="BD415" i="2"/>
  <c r="AT415" i="2"/>
  <c r="AX415" i="2" s="1"/>
  <c r="U415" i="2"/>
  <c r="Y415" i="2" s="1"/>
  <c r="AO415" i="2"/>
  <c r="AY415" i="2"/>
  <c r="BC415" i="2" s="1"/>
  <c r="AE415" i="2"/>
  <c r="AD415" i="2"/>
  <c r="AJ415" i="2"/>
  <c r="BS414" i="2"/>
  <c r="CF415" i="2"/>
  <c r="L415" i="2"/>
  <c r="Q415" i="2" s="1"/>
  <c r="BQ415" i="2"/>
  <c r="BO415" i="2"/>
  <c r="BP415" i="2"/>
  <c r="CJ415" i="2" l="1"/>
  <c r="CK415" i="2"/>
  <c r="CL415" i="2"/>
  <c r="K415" i="2"/>
  <c r="P415" i="2" s="1"/>
  <c r="BW414" i="2"/>
  <c r="CH414" i="2" s="1"/>
  <c r="BH415" i="2"/>
  <c r="F416" i="2"/>
  <c r="AN415" i="2"/>
  <c r="CC415" i="2"/>
  <c r="CG415" i="2" s="1"/>
  <c r="AS415" i="2"/>
  <c r="BX415" i="2"/>
  <c r="BI415" i="2"/>
  <c r="AI415" i="2"/>
  <c r="BN415" i="2"/>
  <c r="CI415" i="2" l="1"/>
  <c r="CM415" i="2" s="1"/>
  <c r="Z416" i="2"/>
  <c r="AB416" i="2"/>
  <c r="AC416" i="2"/>
  <c r="AA416" i="2"/>
  <c r="BT415" i="2"/>
  <c r="L416" i="2" s="1"/>
  <c r="AZ416" i="2"/>
  <c r="V416" i="2"/>
  <c r="AF416" i="2"/>
  <c r="BE416" i="2"/>
  <c r="G417" i="2" s="1"/>
  <c r="AU416" i="2"/>
  <c r="AP416" i="2"/>
  <c r="AK416" i="2"/>
  <c r="AL416" i="2"/>
  <c r="W416" i="2"/>
  <c r="AG416" i="2"/>
  <c r="BF416" i="2"/>
  <c r="H417" i="2" s="1"/>
  <c r="AV416" i="2"/>
  <c r="BA416" i="2"/>
  <c r="AQ416" i="2"/>
  <c r="BU415" i="2"/>
  <c r="J416" i="2"/>
  <c r="O415" i="2"/>
  <c r="BM415" i="2"/>
  <c r="BR415" i="2" s="1"/>
  <c r="BG416" i="2"/>
  <c r="I417" i="2" s="1"/>
  <c r="AR416" i="2"/>
  <c r="X416" i="2"/>
  <c r="AW416" i="2"/>
  <c r="AH416" i="2"/>
  <c r="BB416" i="2"/>
  <c r="AM416" i="2"/>
  <c r="BV415" i="2"/>
  <c r="Q416" i="2" l="1"/>
  <c r="BJ416" i="2"/>
  <c r="BY416" i="2"/>
  <c r="CD416" i="2"/>
  <c r="BZ416" i="2"/>
  <c r="CA416" i="2"/>
  <c r="N416" i="2"/>
  <c r="S416" i="2" s="1"/>
  <c r="BL416" i="2"/>
  <c r="T415" i="2"/>
  <c r="AO416" i="2"/>
  <c r="U416" i="2"/>
  <c r="Y416" i="2" s="1"/>
  <c r="AY416" i="2"/>
  <c r="BC416" i="2" s="1"/>
  <c r="AJ416" i="2"/>
  <c r="BD416" i="2"/>
  <c r="AE416" i="2"/>
  <c r="AT416" i="2"/>
  <c r="AX416" i="2" s="1"/>
  <c r="BS415" i="2"/>
  <c r="BK416" i="2"/>
  <c r="CF416" i="2"/>
  <c r="M416" i="2"/>
  <c r="R416" i="2" s="1"/>
  <c r="CE416" i="2"/>
  <c r="BQ416" i="2"/>
  <c r="BO416" i="2"/>
  <c r="BP416" i="2"/>
  <c r="CJ416" i="2" l="1"/>
  <c r="CK416" i="2"/>
  <c r="CL416" i="2"/>
  <c r="BW415" i="2"/>
  <c r="CH415" i="2" s="1"/>
  <c r="K416" i="2"/>
  <c r="P416" i="2" s="1"/>
  <c r="AN416" i="2"/>
  <c r="CC416" i="2"/>
  <c r="CG416" i="2" s="1"/>
  <c r="AS416" i="2"/>
  <c r="BX416" i="2"/>
  <c r="BI416" i="2"/>
  <c r="AI416" i="2"/>
  <c r="AD416" i="2"/>
  <c r="BH416" i="2"/>
  <c r="F417" i="2"/>
  <c r="BN416" i="2"/>
  <c r="CI416" i="2" l="1"/>
  <c r="CM416" i="2" s="1"/>
  <c r="AA417" i="2"/>
  <c r="AC417" i="2"/>
  <c r="AB417" i="2"/>
  <c r="Z417" i="2"/>
  <c r="AL417" i="2"/>
  <c r="W417" i="2"/>
  <c r="AQ417" i="2"/>
  <c r="BF417" i="2"/>
  <c r="H418" i="2" s="1"/>
  <c r="BA417" i="2"/>
  <c r="AV417" i="2"/>
  <c r="AG417" i="2"/>
  <c r="BU416" i="2"/>
  <c r="M417" i="2" s="1"/>
  <c r="AF417" i="2"/>
  <c r="AP417" i="2"/>
  <c r="AU417" i="2"/>
  <c r="BE417" i="2"/>
  <c r="G418" i="2" s="1"/>
  <c r="AZ417" i="2"/>
  <c r="V417" i="2"/>
  <c r="AK417" i="2"/>
  <c r="BT416" i="2"/>
  <c r="O416" i="2"/>
  <c r="AW417" i="2"/>
  <c r="AR417" i="2"/>
  <c r="BG417" i="2"/>
  <c r="I418" i="2" s="1"/>
  <c r="AM417" i="2"/>
  <c r="AH417" i="2"/>
  <c r="BB417" i="2"/>
  <c r="X417" i="2"/>
  <c r="BV416" i="2"/>
  <c r="J417" i="2"/>
  <c r="BM416" i="2"/>
  <c r="BR416" i="2" s="1"/>
  <c r="R417" i="2" l="1"/>
  <c r="CD417" i="2"/>
  <c r="BZ417" i="2"/>
  <c r="CE417" i="2"/>
  <c r="CF417" i="2"/>
  <c r="BK417" i="2"/>
  <c r="BL417" i="2"/>
  <c r="CA417" i="2"/>
  <c r="T416" i="2"/>
  <c r="AE417" i="2"/>
  <c r="AJ417" i="2"/>
  <c r="AO417" i="2"/>
  <c r="AY417" i="2"/>
  <c r="BC417" i="2" s="1"/>
  <c r="AT417" i="2"/>
  <c r="AX417" i="2" s="1"/>
  <c r="BD417" i="2"/>
  <c r="U417" i="2"/>
  <c r="Y417" i="2" s="1"/>
  <c r="BS416" i="2"/>
  <c r="BY417" i="2"/>
  <c r="N417" i="2"/>
  <c r="S417" i="2" s="1"/>
  <c r="L417" i="2"/>
  <c r="Q417" i="2" s="1"/>
  <c r="BJ417" i="2"/>
  <c r="BO417" i="2"/>
  <c r="BP417" i="2"/>
  <c r="BQ417" i="2"/>
  <c r="CJ417" i="2" l="1"/>
  <c r="CK417" i="2"/>
  <c r="CL417" i="2"/>
  <c r="AB418" i="2"/>
  <c r="AD417" i="2"/>
  <c r="BH417" i="2"/>
  <c r="F418" i="2"/>
  <c r="AS417" i="2"/>
  <c r="BX417" i="2"/>
  <c r="AN417" i="2"/>
  <c r="CC417" i="2"/>
  <c r="CG417" i="2" s="1"/>
  <c r="BW416" i="2"/>
  <c r="CH416" i="2" s="1"/>
  <c r="K417" i="2"/>
  <c r="P417" i="2" s="1"/>
  <c r="BI417" i="2"/>
  <c r="AI417" i="2"/>
  <c r="BN417" i="2"/>
  <c r="CI417" i="2" l="1"/>
  <c r="CM417" i="2" s="1"/>
  <c r="AC418" i="2"/>
  <c r="Z418" i="2"/>
  <c r="AA418" i="2"/>
  <c r="BV417" i="2"/>
  <c r="N418" i="2" s="1"/>
  <c r="AU418" i="2"/>
  <c r="BB418" i="2"/>
  <c r="X418" i="2"/>
  <c r="AW418" i="2"/>
  <c r="BG418" i="2"/>
  <c r="I419" i="2" s="1"/>
  <c r="AR418" i="2"/>
  <c r="AH418" i="2"/>
  <c r="AM418" i="2"/>
  <c r="V418" i="2"/>
  <c r="BT417" i="2"/>
  <c r="L418" i="2" s="1"/>
  <c r="AZ418" i="2"/>
  <c r="BE418" i="2"/>
  <c r="G419" i="2" s="1"/>
  <c r="AF418" i="2"/>
  <c r="AP418" i="2"/>
  <c r="AK418" i="2"/>
  <c r="BF418" i="2"/>
  <c r="H419" i="2" s="1"/>
  <c r="W418" i="2"/>
  <c r="AQ418" i="2"/>
  <c r="AL418" i="2"/>
  <c r="AV418" i="2"/>
  <c r="BA418" i="2"/>
  <c r="AG418" i="2"/>
  <c r="BU417" i="2"/>
  <c r="BM417" i="2"/>
  <c r="BR417" i="2" s="1"/>
  <c r="O417" i="2"/>
  <c r="J418" i="2"/>
  <c r="S418" i="2" l="1"/>
  <c r="Q418" i="2"/>
  <c r="BL418" i="2"/>
  <c r="CF418" i="2"/>
  <c r="BJ418" i="2"/>
  <c r="BY418" i="2"/>
  <c r="CA418" i="2"/>
  <c r="CD418" i="2"/>
  <c r="BK418" i="2"/>
  <c r="T417" i="2"/>
  <c r="AO418" i="2"/>
  <c r="AY418" i="2"/>
  <c r="BC418" i="2" s="1"/>
  <c r="AE418" i="2"/>
  <c r="BD418" i="2"/>
  <c r="AT418" i="2"/>
  <c r="AX418" i="2" s="1"/>
  <c r="AJ418" i="2"/>
  <c r="U418" i="2"/>
  <c r="Y418" i="2" s="1"/>
  <c r="BS417" i="2"/>
  <c r="M418" i="2"/>
  <c r="R418" i="2" s="1"/>
  <c r="CE418" i="2"/>
  <c r="BZ418" i="2"/>
  <c r="BP418" i="2"/>
  <c r="BQ418" i="2"/>
  <c r="BO418" i="2"/>
  <c r="CJ418" i="2" l="1"/>
  <c r="CL418" i="2"/>
  <c r="CK418" i="2"/>
  <c r="AC419" i="2"/>
  <c r="AI418" i="2"/>
  <c r="BI418" i="2"/>
  <c r="AN418" i="2"/>
  <c r="CC418" i="2"/>
  <c r="CG418" i="2" s="1"/>
  <c r="AD418" i="2"/>
  <c r="BW417" i="2"/>
  <c r="CH417" i="2" s="1"/>
  <c r="K418" i="2"/>
  <c r="P418" i="2" s="1"/>
  <c r="BH418" i="2"/>
  <c r="F419" i="2"/>
  <c r="AS418" i="2"/>
  <c r="BX418" i="2"/>
  <c r="BN418" i="2"/>
  <c r="CI418" i="2" l="1"/>
  <c r="CM418" i="2" s="1"/>
  <c r="AP419" i="2"/>
  <c r="AB419" i="2"/>
  <c r="Z419" i="2"/>
  <c r="AL419" i="2"/>
  <c r="BT418" i="2"/>
  <c r="L419" i="2" s="1"/>
  <c r="AK419" i="2"/>
  <c r="AG419" i="2"/>
  <c r="AQ419" i="2"/>
  <c r="AV419" i="2"/>
  <c r="BF419" i="2"/>
  <c r="H420" i="2" s="1"/>
  <c r="W419" i="2"/>
  <c r="BA419" i="2"/>
  <c r="BU418" i="2"/>
  <c r="M419" i="2" s="1"/>
  <c r="J419" i="2"/>
  <c r="O418" i="2"/>
  <c r="AW419" i="2"/>
  <c r="BB419" i="2"/>
  <c r="AM419" i="2"/>
  <c r="BG419" i="2"/>
  <c r="I420" i="2" s="1"/>
  <c r="X419" i="2"/>
  <c r="AH419" i="2"/>
  <c r="AR419" i="2"/>
  <c r="BV418" i="2"/>
  <c r="BM418" i="2"/>
  <c r="BR418" i="2" s="1"/>
  <c r="AF419" i="2" l="1"/>
  <c r="V419" i="2"/>
  <c r="AU419" i="2"/>
  <c r="AZ419" i="2"/>
  <c r="AA419" i="2"/>
  <c r="Q419" i="2" s="1"/>
  <c r="BE419" i="2"/>
  <c r="G420" i="2" s="1"/>
  <c r="BZ419" i="2"/>
  <c r="CE419" i="2"/>
  <c r="BL419" i="2"/>
  <c r="BK419" i="2"/>
  <c r="T418" i="2"/>
  <c r="AY419" i="2"/>
  <c r="AO419" i="2"/>
  <c r="AE419" i="2"/>
  <c r="AT419" i="2"/>
  <c r="BD419" i="2"/>
  <c r="AJ419" i="2"/>
  <c r="U419" i="2"/>
  <c r="Y419" i="2" s="1"/>
  <c r="BS418" i="2"/>
  <c r="N419" i="2"/>
  <c r="CA419" i="2"/>
  <c r="CF419" i="2"/>
  <c r="BQ419" i="2"/>
  <c r="BP419" i="2"/>
  <c r="S419" i="2" l="1"/>
  <c r="R419" i="2"/>
  <c r="CK419" i="2"/>
  <c r="CL419" i="2"/>
  <c r="BC419" i="2"/>
  <c r="BJ419" i="2"/>
  <c r="AX419" i="2"/>
  <c r="CD419" i="2"/>
  <c r="BY419" i="2"/>
  <c r="AN419" i="2"/>
  <c r="CC419" i="2"/>
  <c r="BI419" i="2"/>
  <c r="AI419" i="2"/>
  <c r="AD419" i="2"/>
  <c r="AS419" i="2"/>
  <c r="BX419" i="2"/>
  <c r="BW418" i="2"/>
  <c r="CH418" i="2" s="1"/>
  <c r="K419" i="2"/>
  <c r="P419" i="2" s="1"/>
  <c r="BH419" i="2"/>
  <c r="F420" i="2"/>
  <c r="BN419" i="2"/>
  <c r="BO419" i="2"/>
  <c r="CG419" i="2" l="1"/>
  <c r="CJ419" i="2"/>
  <c r="CI419" i="2"/>
  <c r="AP420" i="2"/>
  <c r="Z420" i="2"/>
  <c r="AB420" i="2"/>
  <c r="AC420" i="2"/>
  <c r="AR420" i="2"/>
  <c r="AM420" i="2"/>
  <c r="AW420" i="2"/>
  <c r="X420" i="2"/>
  <c r="BV419" i="2"/>
  <c r="N420" i="2" s="1"/>
  <c r="BG420" i="2"/>
  <c r="I421" i="2" s="1"/>
  <c r="BB420" i="2"/>
  <c r="AH420" i="2"/>
  <c r="W420" i="2"/>
  <c r="AG420" i="2"/>
  <c r="AQ420" i="2"/>
  <c r="AV420" i="2"/>
  <c r="BF420" i="2"/>
  <c r="H421" i="2" s="1"/>
  <c r="BA420" i="2"/>
  <c r="AL420" i="2"/>
  <c r="BU419" i="2"/>
  <c r="J420" i="2"/>
  <c r="O419" i="2"/>
  <c r="BM419" i="2"/>
  <c r="BR419" i="2" s="1"/>
  <c r="CM419" i="2" l="1"/>
  <c r="BE420" i="2"/>
  <c r="G421" i="2" s="1"/>
  <c r="V420" i="2"/>
  <c r="AZ420" i="2"/>
  <c r="AF420" i="2"/>
  <c r="AU420" i="2"/>
  <c r="BT419" i="2"/>
  <c r="L420" i="2" s="1"/>
  <c r="AK420" i="2"/>
  <c r="AA420" i="2"/>
  <c r="AD420" i="2" s="1"/>
  <c r="CF420" i="2"/>
  <c r="CA420" i="2"/>
  <c r="BL420" i="2"/>
  <c r="CE420" i="2"/>
  <c r="T419" i="2"/>
  <c r="AY420" i="2"/>
  <c r="AE420" i="2"/>
  <c r="BD420" i="2"/>
  <c r="AO420" i="2"/>
  <c r="AJ420" i="2"/>
  <c r="AT420" i="2"/>
  <c r="U420" i="2"/>
  <c r="BS419" i="2"/>
  <c r="M420" i="2"/>
  <c r="BZ420" i="2"/>
  <c r="BK420" i="2"/>
  <c r="BQ420" i="2"/>
  <c r="BP420" i="2"/>
  <c r="R420" i="2" l="1"/>
  <c r="S420" i="2"/>
  <c r="Q420" i="2"/>
  <c r="CL420" i="2"/>
  <c r="CK420" i="2"/>
  <c r="BY420" i="2"/>
  <c r="AX420" i="2"/>
  <c r="Y420" i="2"/>
  <c r="CD420" i="2"/>
  <c r="BC420" i="2"/>
  <c r="BJ420" i="2"/>
  <c r="BW419" i="2"/>
  <c r="CH419" i="2" s="1"/>
  <c r="K420" i="2"/>
  <c r="P420" i="2" s="1"/>
  <c r="AN420" i="2"/>
  <c r="CC420" i="2"/>
  <c r="AS420" i="2"/>
  <c r="BX420" i="2"/>
  <c r="BH420" i="2"/>
  <c r="F421" i="2"/>
  <c r="AI420" i="2"/>
  <c r="BI420" i="2"/>
  <c r="BN420" i="2"/>
  <c r="BO420" i="2"/>
  <c r="CG420" i="2" l="1"/>
  <c r="CI420" i="2"/>
  <c r="CJ420" i="2"/>
  <c r="AP421" i="2"/>
  <c r="AC421" i="2"/>
  <c r="Z421" i="2"/>
  <c r="AB421" i="2"/>
  <c r="BF421" i="2"/>
  <c r="H422" i="2" s="1"/>
  <c r="AM421" i="2"/>
  <c r="BT420" i="2"/>
  <c r="L421" i="2" s="1"/>
  <c r="BV420" i="2"/>
  <c r="N421" i="2" s="1"/>
  <c r="X421" i="2"/>
  <c r="BG421" i="2"/>
  <c r="I422" i="2" s="1"/>
  <c r="AR421" i="2"/>
  <c r="BB421" i="2"/>
  <c r="AW421" i="2"/>
  <c r="BU420" i="2"/>
  <c r="M421" i="2" s="1"/>
  <c r="AH421" i="2"/>
  <c r="AV421" i="2"/>
  <c r="BA421" i="2"/>
  <c r="AL421" i="2"/>
  <c r="AQ421" i="2"/>
  <c r="AG421" i="2"/>
  <c r="W421" i="2"/>
  <c r="BM420" i="2"/>
  <c r="BR420" i="2" s="1"/>
  <c r="O420" i="2"/>
  <c r="J421" i="2"/>
  <c r="CM420" i="2" l="1"/>
  <c r="AK421" i="2"/>
  <c r="AZ421" i="2"/>
  <c r="V421" i="2"/>
  <c r="AU421" i="2"/>
  <c r="AF421" i="2"/>
  <c r="AA421" i="2"/>
  <c r="AD421" i="2" s="1"/>
  <c r="BE421" i="2"/>
  <c r="G422" i="2" s="1"/>
  <c r="BL421" i="2"/>
  <c r="CA421" i="2"/>
  <c r="CF421" i="2"/>
  <c r="BK421" i="2"/>
  <c r="BZ421" i="2"/>
  <c r="CE421" i="2"/>
  <c r="T420" i="2"/>
  <c r="AT421" i="2"/>
  <c r="AY421" i="2"/>
  <c r="AE421" i="2"/>
  <c r="U421" i="2"/>
  <c r="AJ421" i="2"/>
  <c r="AO421" i="2"/>
  <c r="BD421" i="2"/>
  <c r="BS420" i="2"/>
  <c r="BQ421" i="2"/>
  <c r="BP421" i="2"/>
  <c r="S421" i="2" l="1"/>
  <c r="R421" i="2"/>
  <c r="Q421" i="2"/>
  <c r="BC421" i="2"/>
  <c r="CL421" i="2"/>
  <c r="CK421" i="2"/>
  <c r="Y421" i="2"/>
  <c r="AX421" i="2"/>
  <c r="BJ421" i="2"/>
  <c r="CD421" i="2"/>
  <c r="BY421" i="2"/>
  <c r="BH421" i="2"/>
  <c r="F422" i="2"/>
  <c r="AS421" i="2"/>
  <c r="BX421" i="2"/>
  <c r="BI421" i="2"/>
  <c r="AI421" i="2"/>
  <c r="AN421" i="2"/>
  <c r="CC421" i="2"/>
  <c r="BW420" i="2"/>
  <c r="CH420" i="2" s="1"/>
  <c r="K421" i="2"/>
  <c r="P421" i="2" s="1"/>
  <c r="BO421" i="2"/>
  <c r="BN421" i="2"/>
  <c r="CG421" i="2" l="1"/>
  <c r="CJ421" i="2"/>
  <c r="CI421" i="2"/>
  <c r="AA422" i="2"/>
  <c r="Z422" i="2"/>
  <c r="AB422" i="2"/>
  <c r="AC422" i="2"/>
  <c r="AU422" i="2"/>
  <c r="AQ422" i="2"/>
  <c r="BT421" i="2"/>
  <c r="L422" i="2" s="1"/>
  <c r="BU421" i="2"/>
  <c r="M422" i="2" s="1"/>
  <c r="BF422" i="2"/>
  <c r="H423" i="2" s="1"/>
  <c r="AV422" i="2"/>
  <c r="AG422" i="2"/>
  <c r="W422" i="2"/>
  <c r="BA422" i="2"/>
  <c r="AL422" i="2"/>
  <c r="AF422" i="2"/>
  <c r="BE422" i="2"/>
  <c r="G423" i="2" s="1"/>
  <c r="BB422" i="2"/>
  <c r="AM422" i="2"/>
  <c r="AH422" i="2"/>
  <c r="X422" i="2"/>
  <c r="BG422" i="2"/>
  <c r="I423" i="2" s="1"/>
  <c r="AR422" i="2"/>
  <c r="AW422" i="2"/>
  <c r="BV421" i="2"/>
  <c r="O421" i="2"/>
  <c r="BM421" i="2"/>
  <c r="BR421" i="2" s="1"/>
  <c r="J422" i="2"/>
  <c r="R422" i="2" l="1"/>
  <c r="Q422" i="2"/>
  <c r="CM421" i="2"/>
  <c r="V422" i="2"/>
  <c r="AP422" i="2"/>
  <c r="AK422" i="2"/>
  <c r="AZ422" i="2"/>
  <c r="BJ422" i="2" s="1"/>
  <c r="CE422" i="2"/>
  <c r="BK422" i="2"/>
  <c r="BZ422" i="2"/>
  <c r="CA422" i="2"/>
  <c r="BL422" i="2"/>
  <c r="CF422" i="2"/>
  <c r="N422" i="2"/>
  <c r="S422" i="2" s="1"/>
  <c r="T421" i="2"/>
  <c r="BD422" i="2"/>
  <c r="AE422" i="2"/>
  <c r="AO422" i="2"/>
  <c r="AY422" i="2"/>
  <c r="AJ422" i="2"/>
  <c r="AT422" i="2"/>
  <c r="AX422" i="2" s="1"/>
  <c r="U422" i="2"/>
  <c r="BS421" i="2"/>
  <c r="BQ422" i="2"/>
  <c r="BP422" i="2"/>
  <c r="BO422" i="2"/>
  <c r="CL422" i="2" l="1"/>
  <c r="CJ422" i="2"/>
  <c r="CK422" i="2"/>
  <c r="Y422" i="2"/>
  <c r="BY422" i="2"/>
  <c r="BC422" i="2"/>
  <c r="CD422" i="2"/>
  <c r="AB423" i="2"/>
  <c r="K422" i="2"/>
  <c r="P422" i="2" s="1"/>
  <c r="BW421" i="2"/>
  <c r="CH421" i="2" s="1"/>
  <c r="BH422" i="2"/>
  <c r="F423" i="2"/>
  <c r="AD422" i="2"/>
  <c r="AS422" i="2"/>
  <c r="BX422" i="2"/>
  <c r="AN422" i="2"/>
  <c r="CC422" i="2"/>
  <c r="BI422" i="2"/>
  <c r="AI422" i="2"/>
  <c r="BN422" i="2"/>
  <c r="CG422" i="2" l="1"/>
  <c r="CI422" i="2"/>
  <c r="CM422" i="2" s="1"/>
  <c r="AA423" i="2"/>
  <c r="AC423" i="2"/>
  <c r="Z423" i="2"/>
  <c r="AF423" i="2"/>
  <c r="AZ423" i="2"/>
  <c r="AP423" i="2"/>
  <c r="BT422" i="2"/>
  <c r="L423" i="2" s="1"/>
  <c r="V423" i="2"/>
  <c r="AK423" i="2"/>
  <c r="AU423" i="2"/>
  <c r="BE423" i="2"/>
  <c r="G424" i="2" s="1"/>
  <c r="BM422" i="2"/>
  <c r="BR422" i="2" s="1"/>
  <c r="BA423" i="2"/>
  <c r="AL423" i="2"/>
  <c r="BF423" i="2"/>
  <c r="H424" i="2" s="1"/>
  <c r="AG423" i="2"/>
  <c r="W423" i="2"/>
  <c r="AV423" i="2"/>
  <c r="AQ423" i="2"/>
  <c r="BU422" i="2"/>
  <c r="AH423" i="2"/>
  <c r="X423" i="2"/>
  <c r="AM423" i="2"/>
  <c r="BG423" i="2"/>
  <c r="I424" i="2" s="1"/>
  <c r="AW423" i="2"/>
  <c r="AR423" i="2"/>
  <c r="BB423" i="2"/>
  <c r="BV422" i="2"/>
  <c r="J423" i="2"/>
  <c r="O422" i="2"/>
  <c r="Q423" i="2" l="1"/>
  <c r="BJ423" i="2"/>
  <c r="CD423" i="2"/>
  <c r="BZ423" i="2"/>
  <c r="BY423" i="2"/>
  <c r="M423" i="2"/>
  <c r="R423" i="2" s="1"/>
  <c r="CF423" i="2"/>
  <c r="BK423" i="2"/>
  <c r="T422" i="2"/>
  <c r="AY423" i="2"/>
  <c r="BC423" i="2" s="1"/>
  <c r="BD423" i="2"/>
  <c r="U423" i="2"/>
  <c r="Y423" i="2" s="1"/>
  <c r="AD423" i="2"/>
  <c r="AO423" i="2"/>
  <c r="AE423" i="2"/>
  <c r="AJ423" i="2"/>
  <c r="AT423" i="2"/>
  <c r="AX423" i="2" s="1"/>
  <c r="BS422" i="2"/>
  <c r="CA423" i="2"/>
  <c r="N423" i="2"/>
  <c r="S423" i="2" s="1"/>
  <c r="BL423" i="2"/>
  <c r="CE423" i="2"/>
  <c r="BO423" i="2"/>
  <c r="BQ423" i="2"/>
  <c r="BP423" i="2"/>
  <c r="CK423" i="2" l="1"/>
  <c r="CJ423" i="2"/>
  <c r="CL423" i="2"/>
  <c r="AN423" i="2"/>
  <c r="CC423" i="2"/>
  <c r="CG423" i="2" s="1"/>
  <c r="BI423" i="2"/>
  <c r="AI423" i="2"/>
  <c r="F424" i="2"/>
  <c r="BH423" i="2"/>
  <c r="BW422" i="2"/>
  <c r="CH422" i="2" s="1"/>
  <c r="K423" i="2"/>
  <c r="P423" i="2" s="1"/>
  <c r="BX423" i="2"/>
  <c r="AS423" i="2"/>
  <c r="BN423" i="2"/>
  <c r="CI423" i="2" l="1"/>
  <c r="CM423" i="2" s="1"/>
  <c r="AZ424" i="2"/>
  <c r="Z424" i="2"/>
  <c r="AC424" i="2"/>
  <c r="AB424" i="2"/>
  <c r="BV423" i="2"/>
  <c r="N424" i="2" s="1"/>
  <c r="AH424" i="2"/>
  <c r="AM424" i="2"/>
  <c r="X424" i="2"/>
  <c r="BB424" i="2"/>
  <c r="AR424" i="2"/>
  <c r="AW424" i="2"/>
  <c r="BG424" i="2"/>
  <c r="I425" i="2" s="1"/>
  <c r="BT423" i="2"/>
  <c r="L424" i="2" s="1"/>
  <c r="AF424" i="2"/>
  <c r="O423" i="2"/>
  <c r="BM423" i="2"/>
  <c r="BR423" i="2" s="1"/>
  <c r="AV424" i="2"/>
  <c r="AL424" i="2"/>
  <c r="BF424" i="2"/>
  <c r="H425" i="2" s="1"/>
  <c r="BA424" i="2"/>
  <c r="W424" i="2"/>
  <c r="AG424" i="2"/>
  <c r="AQ424" i="2"/>
  <c r="BU423" i="2"/>
  <c r="J424" i="2"/>
  <c r="AU424" i="2" l="1"/>
  <c r="BJ424" i="2" s="1"/>
  <c r="BE424" i="2"/>
  <c r="G425" i="2" s="1"/>
  <c r="V424" i="2"/>
  <c r="AP424" i="2"/>
  <c r="AK424" i="2"/>
  <c r="AA424" i="2"/>
  <c r="S424" i="2" s="1"/>
  <c r="CA424" i="2"/>
  <c r="BL424" i="2"/>
  <c r="CF424" i="2"/>
  <c r="BK424" i="2"/>
  <c r="BZ424" i="2"/>
  <c r="CE424" i="2"/>
  <c r="M424" i="2"/>
  <c r="T423" i="2"/>
  <c r="AO424" i="2"/>
  <c r="AT424" i="2"/>
  <c r="BD424" i="2"/>
  <c r="U424" i="2"/>
  <c r="AJ424" i="2"/>
  <c r="AE424" i="2"/>
  <c r="AY424" i="2"/>
  <c r="BC424" i="2" s="1"/>
  <c r="BS423" i="2"/>
  <c r="BQ424" i="2"/>
  <c r="BP424" i="2"/>
  <c r="BO424" i="2"/>
  <c r="R424" i="2" l="1"/>
  <c r="Q424" i="2"/>
  <c r="CK424" i="2"/>
  <c r="CL424" i="2"/>
  <c r="CJ424" i="2"/>
  <c r="BY424" i="2"/>
  <c r="Y424" i="2"/>
  <c r="CD424" i="2"/>
  <c r="AX424" i="2"/>
  <c r="AC425" i="2"/>
  <c r="AD424" i="2"/>
  <c r="AI424" i="2"/>
  <c r="BI424" i="2"/>
  <c r="BH424" i="2"/>
  <c r="F425" i="2"/>
  <c r="AN424" i="2"/>
  <c r="CC424" i="2"/>
  <c r="BW423" i="2"/>
  <c r="CH423" i="2" s="1"/>
  <c r="K424" i="2"/>
  <c r="P424" i="2" s="1"/>
  <c r="AS424" i="2"/>
  <c r="BX424" i="2"/>
  <c r="BN424" i="2"/>
  <c r="CG424" i="2" l="1"/>
  <c r="CI424" i="2"/>
  <c r="CM424" i="2" s="1"/>
  <c r="Z425" i="2"/>
  <c r="AA425" i="2"/>
  <c r="AB425" i="2"/>
  <c r="BM424" i="2"/>
  <c r="BR424" i="2" s="1"/>
  <c r="BF425" i="2"/>
  <c r="H426" i="2" s="1"/>
  <c r="AQ425" i="2"/>
  <c r="AL425" i="2"/>
  <c r="AV425" i="2"/>
  <c r="BA425" i="2"/>
  <c r="W425" i="2"/>
  <c r="AG425" i="2"/>
  <c r="BU424" i="2"/>
  <c r="BE425" i="2"/>
  <c r="G426" i="2" s="1"/>
  <c r="V425" i="2"/>
  <c r="AZ425" i="2"/>
  <c r="AU425" i="2"/>
  <c r="AK425" i="2"/>
  <c r="AP425" i="2"/>
  <c r="AF425" i="2"/>
  <c r="BT424" i="2"/>
  <c r="J425" i="2"/>
  <c r="AM425" i="2"/>
  <c r="AH425" i="2"/>
  <c r="BG425" i="2"/>
  <c r="I426" i="2" s="1"/>
  <c r="AR425" i="2"/>
  <c r="X425" i="2"/>
  <c r="AW425" i="2"/>
  <c r="BB425" i="2"/>
  <c r="BV424" i="2"/>
  <c r="O424" i="2"/>
  <c r="BY425" i="2" l="1"/>
  <c r="BK425" i="2"/>
  <c r="CA425" i="2"/>
  <c r="BJ425" i="2"/>
  <c r="M425" i="2"/>
  <c r="R425" i="2" s="1"/>
  <c r="CE425" i="2"/>
  <c r="T424" i="2"/>
  <c r="AE425" i="2"/>
  <c r="AT425" i="2"/>
  <c r="AX425" i="2" s="1"/>
  <c r="U425" i="2"/>
  <c r="Y425" i="2" s="1"/>
  <c r="AJ425" i="2"/>
  <c r="AY425" i="2"/>
  <c r="BC425" i="2" s="1"/>
  <c r="AD425" i="2"/>
  <c r="BD425" i="2"/>
  <c r="AO425" i="2"/>
  <c r="BS424" i="2"/>
  <c r="BL425" i="2"/>
  <c r="CD425" i="2"/>
  <c r="BZ425" i="2"/>
  <c r="N425" i="2"/>
  <c r="S425" i="2" s="1"/>
  <c r="CF425" i="2"/>
  <c r="L425" i="2"/>
  <c r="Q425" i="2" s="1"/>
  <c r="BP425" i="2"/>
  <c r="BO425" i="2"/>
  <c r="BQ425" i="2"/>
  <c r="CJ425" i="2" l="1"/>
  <c r="CL425" i="2"/>
  <c r="CK425" i="2"/>
  <c r="BG426" i="2"/>
  <c r="I427" i="2" s="1"/>
  <c r="BW424" i="2"/>
  <c r="CH424" i="2" s="1"/>
  <c r="K425" i="2"/>
  <c r="P425" i="2" s="1"/>
  <c r="AI425" i="2"/>
  <c r="BI425" i="2"/>
  <c r="AS425" i="2"/>
  <c r="BX425" i="2"/>
  <c r="AN425" i="2"/>
  <c r="CC425" i="2"/>
  <c r="CG425" i="2" s="1"/>
  <c r="BH425" i="2"/>
  <c r="F426" i="2"/>
  <c r="BN425" i="2"/>
  <c r="CI425" i="2" l="1"/>
  <c r="CM425" i="2" s="1"/>
  <c r="AU426" i="2"/>
  <c r="AB426" i="2"/>
  <c r="Z426" i="2"/>
  <c r="AC426" i="2"/>
  <c r="AA426" i="2"/>
  <c r="BV425" i="2"/>
  <c r="N426" i="2" s="1"/>
  <c r="BT425" i="2"/>
  <c r="L426" i="2" s="1"/>
  <c r="AR426" i="2"/>
  <c r="BB426" i="2"/>
  <c r="AW426" i="2"/>
  <c r="X426" i="2"/>
  <c r="AH426" i="2"/>
  <c r="AM426" i="2"/>
  <c r="AK426" i="2"/>
  <c r="AF426" i="2"/>
  <c r="V426" i="2"/>
  <c r="AP426" i="2"/>
  <c r="BE426" i="2"/>
  <c r="G427" i="2" s="1"/>
  <c r="J426" i="2"/>
  <c r="O425" i="2"/>
  <c r="AG426" i="2"/>
  <c r="BF426" i="2"/>
  <c r="H427" i="2" s="1"/>
  <c r="BA426" i="2"/>
  <c r="AL426" i="2"/>
  <c r="AQ426" i="2"/>
  <c r="W426" i="2"/>
  <c r="AV426" i="2"/>
  <c r="BU425" i="2"/>
  <c r="BM425" i="2"/>
  <c r="BR425" i="2" s="1"/>
  <c r="S426" i="2" l="1"/>
  <c r="Q426" i="2"/>
  <c r="AZ426" i="2"/>
  <c r="BY426" i="2" s="1"/>
  <c r="BL426" i="2"/>
  <c r="CF426" i="2"/>
  <c r="CD426" i="2"/>
  <c r="CA426" i="2"/>
  <c r="BZ426" i="2"/>
  <c r="BK426" i="2"/>
  <c r="T425" i="2"/>
  <c r="BD426" i="2"/>
  <c r="AJ426" i="2"/>
  <c r="AE426" i="2"/>
  <c r="AO426" i="2"/>
  <c r="AY426" i="2"/>
  <c r="AT426" i="2"/>
  <c r="AX426" i="2" s="1"/>
  <c r="U426" i="2"/>
  <c r="Y426" i="2" s="1"/>
  <c r="BS425" i="2"/>
  <c r="M426" i="2"/>
  <c r="R426" i="2" s="1"/>
  <c r="CE426" i="2"/>
  <c r="BP426" i="2"/>
  <c r="BQ426" i="2"/>
  <c r="CK426" i="2" l="1"/>
  <c r="CL426" i="2"/>
  <c r="BC426" i="2"/>
  <c r="BJ426" i="2"/>
  <c r="AI426" i="2"/>
  <c r="BI426" i="2"/>
  <c r="AD426" i="2"/>
  <c r="AN426" i="2"/>
  <c r="CC426" i="2"/>
  <c r="CG426" i="2" s="1"/>
  <c r="BW425" i="2"/>
  <c r="CH425" i="2" s="1"/>
  <c r="K426" i="2"/>
  <c r="P426" i="2" s="1"/>
  <c r="AS426" i="2"/>
  <c r="BX426" i="2"/>
  <c r="BH426" i="2"/>
  <c r="F427" i="2"/>
  <c r="BN426" i="2"/>
  <c r="BO426" i="2"/>
  <c r="CI426" i="2" l="1"/>
  <c r="CJ426" i="2"/>
  <c r="AA427" i="2"/>
  <c r="AC427" i="2"/>
  <c r="Z427" i="2"/>
  <c r="AB427" i="2"/>
  <c r="BU426" i="2"/>
  <c r="M427" i="2" s="1"/>
  <c r="AG427" i="2"/>
  <c r="AV427" i="2"/>
  <c r="AQ427" i="2"/>
  <c r="W427" i="2"/>
  <c r="AL427" i="2"/>
  <c r="BF427" i="2"/>
  <c r="H428" i="2" s="1"/>
  <c r="BA427" i="2"/>
  <c r="AP427" i="2"/>
  <c r="AF427" i="2"/>
  <c r="BE427" i="2"/>
  <c r="G428" i="2" s="1"/>
  <c r="AU427" i="2"/>
  <c r="V427" i="2"/>
  <c r="AZ427" i="2"/>
  <c r="AK427" i="2"/>
  <c r="BT426" i="2"/>
  <c r="AR427" i="2"/>
  <c r="AW427" i="2"/>
  <c r="BB427" i="2"/>
  <c r="BG427" i="2"/>
  <c r="I428" i="2" s="1"/>
  <c r="AM427" i="2"/>
  <c r="X427" i="2"/>
  <c r="AH427" i="2"/>
  <c r="BV426" i="2"/>
  <c r="J427" i="2"/>
  <c r="O426" i="2"/>
  <c r="BM426" i="2"/>
  <c r="BR426" i="2" s="1"/>
  <c r="R427" i="2" l="1"/>
  <c r="CM426" i="2"/>
  <c r="BK427" i="2"/>
  <c r="CE427" i="2"/>
  <c r="BZ427" i="2"/>
  <c r="BL427" i="2"/>
  <c r="CD427" i="2"/>
  <c r="CF427" i="2"/>
  <c r="CA427" i="2"/>
  <c r="L427" i="2"/>
  <c r="Q427" i="2" s="1"/>
  <c r="BJ427" i="2"/>
  <c r="T426" i="2"/>
  <c r="AJ427" i="2"/>
  <c r="AO427" i="2"/>
  <c r="AT427" i="2"/>
  <c r="AX427" i="2" s="1"/>
  <c r="BD427" i="2"/>
  <c r="U427" i="2"/>
  <c r="Y427" i="2" s="1"/>
  <c r="AY427" i="2"/>
  <c r="BC427" i="2" s="1"/>
  <c r="AE427" i="2"/>
  <c r="BS426" i="2"/>
  <c r="BY427" i="2"/>
  <c r="N427" i="2"/>
  <c r="S427" i="2" s="1"/>
  <c r="BQ427" i="2"/>
  <c r="BP427" i="2"/>
  <c r="BO427" i="2"/>
  <c r="CK427" i="2" l="1"/>
  <c r="CJ427" i="2"/>
  <c r="CL427" i="2"/>
  <c r="AB428" i="2"/>
  <c r="AS427" i="2"/>
  <c r="BX427" i="2"/>
  <c r="BW426" i="2"/>
  <c r="CH426" i="2" s="1"/>
  <c r="K427" i="2"/>
  <c r="P427" i="2" s="1"/>
  <c r="AN427" i="2"/>
  <c r="CC427" i="2"/>
  <c r="CG427" i="2" s="1"/>
  <c r="BI427" i="2"/>
  <c r="AI427" i="2"/>
  <c r="BH427" i="2"/>
  <c r="F428" i="2"/>
  <c r="AD427" i="2"/>
  <c r="BN427" i="2"/>
  <c r="CI427" i="2" l="1"/>
  <c r="CM427" i="2" s="1"/>
  <c r="Z428" i="2"/>
  <c r="AA428" i="2"/>
  <c r="AC428" i="2"/>
  <c r="BV427" i="2"/>
  <c r="N428" i="2" s="1"/>
  <c r="AW428" i="2"/>
  <c r="BB428" i="2"/>
  <c r="AR428" i="2"/>
  <c r="AM428" i="2"/>
  <c r="X428" i="2"/>
  <c r="AH428" i="2"/>
  <c r="BG428" i="2"/>
  <c r="I429" i="2" s="1"/>
  <c r="O427" i="2"/>
  <c r="V428" i="2"/>
  <c r="AP428" i="2"/>
  <c r="AK428" i="2"/>
  <c r="AZ428" i="2"/>
  <c r="AU428" i="2"/>
  <c r="AF428" i="2"/>
  <c r="BE428" i="2"/>
  <c r="G429" i="2" s="1"/>
  <c r="BT427" i="2"/>
  <c r="BM427" i="2"/>
  <c r="BR427" i="2" s="1"/>
  <c r="AV428" i="2"/>
  <c r="W428" i="2"/>
  <c r="BF428" i="2"/>
  <c r="H429" i="2" s="1"/>
  <c r="AQ428" i="2"/>
  <c r="AG428" i="2"/>
  <c r="BA428" i="2"/>
  <c r="AL428" i="2"/>
  <c r="BU427" i="2"/>
  <c r="J428" i="2"/>
  <c r="S428" i="2" l="1"/>
  <c r="BL428" i="2"/>
  <c r="CE428" i="2"/>
  <c r="CF428" i="2"/>
  <c r="CA428" i="2"/>
  <c r="BK428" i="2"/>
  <c r="BJ428" i="2"/>
  <c r="M428" i="2"/>
  <c r="R428" i="2" s="1"/>
  <c r="BZ428" i="2"/>
  <c r="CD428" i="2"/>
  <c r="BY428" i="2"/>
  <c r="L428" i="2"/>
  <c r="Q428" i="2" s="1"/>
  <c r="T427" i="2"/>
  <c r="AE428" i="2"/>
  <c r="BD428" i="2"/>
  <c r="U428" i="2"/>
  <c r="Y428" i="2" s="1"/>
  <c r="AJ428" i="2"/>
  <c r="AD428" i="2"/>
  <c r="AT428" i="2"/>
  <c r="AX428" i="2" s="1"/>
  <c r="AY428" i="2"/>
  <c r="BC428" i="2" s="1"/>
  <c r="AO428" i="2"/>
  <c r="BS427" i="2"/>
  <c r="BQ428" i="2"/>
  <c r="BP428" i="2"/>
  <c r="BO428" i="2"/>
  <c r="CK428" i="2" l="1"/>
  <c r="CL428" i="2"/>
  <c r="CJ428" i="2"/>
  <c r="AS428" i="2"/>
  <c r="BX428" i="2"/>
  <c r="AN428" i="2"/>
  <c r="CC428" i="2"/>
  <c r="CG428" i="2" s="1"/>
  <c r="BH428" i="2"/>
  <c r="F429" i="2"/>
  <c r="BW427" i="2"/>
  <c r="CH427" i="2" s="1"/>
  <c r="K428" i="2"/>
  <c r="P428" i="2" s="1"/>
  <c r="AI428" i="2"/>
  <c r="BI428" i="2"/>
  <c r="BN428" i="2"/>
  <c r="CI428" i="2" l="1"/>
  <c r="CM428" i="2" s="1"/>
  <c r="AA429" i="2"/>
  <c r="Z429" i="2"/>
  <c r="AC429" i="2"/>
  <c r="AB429" i="2"/>
  <c r="AH429" i="2"/>
  <c r="BG429" i="2"/>
  <c r="I430" i="2" s="1"/>
  <c r="BV428" i="2"/>
  <c r="N429" i="2" s="1"/>
  <c r="AM429" i="2"/>
  <c r="AR429" i="2"/>
  <c r="BB429" i="2"/>
  <c r="X429" i="2"/>
  <c r="AW429" i="2"/>
  <c r="J429" i="2"/>
  <c r="BM428" i="2"/>
  <c r="BR428" i="2" s="1"/>
  <c r="AG429" i="2"/>
  <c r="AQ429" i="2"/>
  <c r="BA429" i="2"/>
  <c r="BF429" i="2"/>
  <c r="H430" i="2" s="1"/>
  <c r="AL429" i="2"/>
  <c r="W429" i="2"/>
  <c r="AV429" i="2"/>
  <c r="BU428" i="2"/>
  <c r="O428" i="2"/>
  <c r="BE429" i="2"/>
  <c r="G430" i="2" s="1"/>
  <c r="V429" i="2"/>
  <c r="AK429" i="2"/>
  <c r="AF429" i="2"/>
  <c r="AZ429" i="2"/>
  <c r="S429" i="2" l="1"/>
  <c r="BT428" i="2"/>
  <c r="L429" i="2" s="1"/>
  <c r="Q429" i="2" s="1"/>
  <c r="AU429" i="2"/>
  <c r="BJ429" i="2" s="1"/>
  <c r="AP429" i="2"/>
  <c r="CF429" i="2"/>
  <c r="CA429" i="2"/>
  <c r="BL429" i="2"/>
  <c r="CE429" i="2"/>
  <c r="BZ429" i="2"/>
  <c r="BK429" i="2"/>
  <c r="T428" i="2"/>
  <c r="BD429" i="2"/>
  <c r="AE429" i="2"/>
  <c r="AY429" i="2"/>
  <c r="BC429" i="2" s="1"/>
  <c r="AD429" i="2"/>
  <c r="U429" i="2"/>
  <c r="Y429" i="2" s="1"/>
  <c r="AT429" i="2"/>
  <c r="AJ429" i="2"/>
  <c r="AO429" i="2"/>
  <c r="BS428" i="2"/>
  <c r="M429" i="2"/>
  <c r="R429" i="2" s="1"/>
  <c r="BQ429" i="2"/>
  <c r="BP429" i="2"/>
  <c r="BO429" i="2"/>
  <c r="CK429" i="2" l="1"/>
  <c r="CJ429" i="2"/>
  <c r="CL429" i="2"/>
  <c r="AX429" i="2"/>
  <c r="CD429" i="2"/>
  <c r="BY429" i="2"/>
  <c r="AS429" i="2"/>
  <c r="BX429" i="2"/>
  <c r="AN429" i="2"/>
  <c r="CC429" i="2"/>
  <c r="BI429" i="2"/>
  <c r="AI429" i="2"/>
  <c r="BW428" i="2"/>
  <c r="CH428" i="2" s="1"/>
  <c r="K429" i="2"/>
  <c r="P429" i="2" s="1"/>
  <c r="BH429" i="2"/>
  <c r="F430" i="2"/>
  <c r="BN429" i="2"/>
  <c r="CG429" i="2" l="1"/>
  <c r="CI429" i="2"/>
  <c r="CM429" i="2" s="1"/>
  <c r="AF430" i="2"/>
  <c r="Z430" i="2"/>
  <c r="AB430" i="2"/>
  <c r="AC430" i="2"/>
  <c r="AA430" i="2"/>
  <c r="BU429" i="2"/>
  <c r="M430" i="2" s="1"/>
  <c r="AG430" i="2"/>
  <c r="BA430" i="2"/>
  <c r="AL430" i="2"/>
  <c r="W430" i="2"/>
  <c r="AV430" i="2"/>
  <c r="AQ430" i="2"/>
  <c r="BF430" i="2"/>
  <c r="H431" i="2" s="1"/>
  <c r="O429" i="2"/>
  <c r="BB430" i="2"/>
  <c r="AR430" i="2"/>
  <c r="AM430" i="2"/>
  <c r="BG430" i="2"/>
  <c r="I431" i="2" s="1"/>
  <c r="AW430" i="2"/>
  <c r="AH430" i="2"/>
  <c r="X430" i="2"/>
  <c r="BV429" i="2"/>
  <c r="J430" i="2"/>
  <c r="BM429" i="2"/>
  <c r="BR429" i="2" s="1"/>
  <c r="BE430" i="2"/>
  <c r="G431" i="2" s="1"/>
  <c r="AU430" i="2"/>
  <c r="AK430" i="2"/>
  <c r="AZ430" i="2"/>
  <c r="AP430" i="2"/>
  <c r="BT429" i="2"/>
  <c r="R430" i="2" l="1"/>
  <c r="V430" i="2"/>
  <c r="BK430" i="2"/>
  <c r="CE430" i="2"/>
  <c r="BZ430" i="2"/>
  <c r="BL430" i="2"/>
  <c r="BY430" i="2"/>
  <c r="CF430" i="2"/>
  <c r="T429" i="2"/>
  <c r="AE430" i="2"/>
  <c r="AJ430" i="2"/>
  <c r="AO430" i="2"/>
  <c r="AY430" i="2"/>
  <c r="BC430" i="2" s="1"/>
  <c r="BD430" i="2"/>
  <c r="AT430" i="2"/>
  <c r="AX430" i="2" s="1"/>
  <c r="U430" i="2"/>
  <c r="BS429" i="2"/>
  <c r="BJ430" i="2"/>
  <c r="L430" i="2"/>
  <c r="Q430" i="2" s="1"/>
  <c r="CA430" i="2"/>
  <c r="CD430" i="2"/>
  <c r="N430" i="2"/>
  <c r="S430" i="2" s="1"/>
  <c r="BQ430" i="2"/>
  <c r="BP430" i="2"/>
  <c r="BO430" i="2"/>
  <c r="CJ430" i="2" l="1"/>
  <c r="CL430" i="2"/>
  <c r="CK430" i="2"/>
  <c r="Y430" i="2"/>
  <c r="AB431" i="2"/>
  <c r="BW429" i="2"/>
  <c r="CH429" i="2" s="1"/>
  <c r="K430" i="2"/>
  <c r="P430" i="2" s="1"/>
  <c r="BH430" i="2"/>
  <c r="F431" i="2"/>
  <c r="BI430" i="2"/>
  <c r="AI430" i="2"/>
  <c r="AS430" i="2"/>
  <c r="BX430" i="2"/>
  <c r="AD430" i="2"/>
  <c r="AN430" i="2"/>
  <c r="CC430" i="2"/>
  <c r="CG430" i="2" s="1"/>
  <c r="BN430" i="2"/>
  <c r="CI430" i="2" l="1"/>
  <c r="CM430" i="2" s="1"/>
  <c r="AF431" i="2"/>
  <c r="AC431" i="2"/>
  <c r="Z431" i="2"/>
  <c r="BV430" i="2"/>
  <c r="N431" i="2" s="1"/>
  <c r="BG431" i="2"/>
  <c r="I432" i="2" s="1"/>
  <c r="X431" i="2"/>
  <c r="V431" i="2"/>
  <c r="AW431" i="2"/>
  <c r="AR431" i="2"/>
  <c r="BB431" i="2"/>
  <c r="AM431" i="2"/>
  <c r="AH431" i="2"/>
  <c r="AZ431" i="2"/>
  <c r="AU431" i="2"/>
  <c r="J431" i="2"/>
  <c r="O430" i="2"/>
  <c r="AV431" i="2"/>
  <c r="BA431" i="2"/>
  <c r="AG431" i="2"/>
  <c r="BF431" i="2"/>
  <c r="H432" i="2" s="1"/>
  <c r="AQ431" i="2"/>
  <c r="W431" i="2"/>
  <c r="AL431" i="2"/>
  <c r="BU430" i="2"/>
  <c r="BM430" i="2"/>
  <c r="BR430" i="2" s="1"/>
  <c r="AP431" i="2" l="1"/>
  <c r="BT430" i="2"/>
  <c r="L431" i="2" s="1"/>
  <c r="AA431" i="2"/>
  <c r="S431" i="2" s="1"/>
  <c r="AK431" i="2"/>
  <c r="BE431" i="2"/>
  <c r="G432" i="2" s="1"/>
  <c r="BL431" i="2"/>
  <c r="CA431" i="2"/>
  <c r="CF431" i="2"/>
  <c r="BJ431" i="2"/>
  <c r="CE431" i="2"/>
  <c r="BK431" i="2"/>
  <c r="BZ431" i="2"/>
  <c r="T430" i="2"/>
  <c r="AO431" i="2"/>
  <c r="BD431" i="2"/>
  <c r="AT431" i="2"/>
  <c r="AX431" i="2" s="1"/>
  <c r="AY431" i="2"/>
  <c r="BC431" i="2" s="1"/>
  <c r="AJ431" i="2"/>
  <c r="AE431" i="2"/>
  <c r="U431" i="2"/>
  <c r="Y431" i="2" s="1"/>
  <c r="BS430" i="2"/>
  <c r="M431" i="2"/>
  <c r="BP431" i="2"/>
  <c r="BQ431" i="2"/>
  <c r="BO431" i="2"/>
  <c r="R431" i="2" l="1"/>
  <c r="Q431" i="2"/>
  <c r="CK431" i="2"/>
  <c r="CJ431" i="2"/>
  <c r="CL431" i="2"/>
  <c r="CD431" i="2"/>
  <c r="BY431" i="2"/>
  <c r="AC432" i="2"/>
  <c r="BI431" i="2"/>
  <c r="AI431" i="2"/>
  <c r="AN431" i="2"/>
  <c r="CC431" i="2"/>
  <c r="BH431" i="2"/>
  <c r="F432" i="2"/>
  <c r="BW430" i="2"/>
  <c r="CH430" i="2" s="1"/>
  <c r="K431" i="2"/>
  <c r="P431" i="2" s="1"/>
  <c r="AS431" i="2"/>
  <c r="BX431" i="2"/>
  <c r="AD431" i="2"/>
  <c r="BN431" i="2"/>
  <c r="CG431" i="2" l="1"/>
  <c r="CI431" i="2"/>
  <c r="CM431" i="2" s="1"/>
  <c r="Z432" i="2"/>
  <c r="AA432" i="2"/>
  <c r="AB432" i="2"/>
  <c r="AU432" i="2"/>
  <c r="BT431" i="2"/>
  <c r="L432" i="2" s="1"/>
  <c r="AZ432" i="2"/>
  <c r="AF432" i="2"/>
  <c r="AK432" i="2"/>
  <c r="AP432" i="2"/>
  <c r="BE432" i="2"/>
  <c r="G433" i="2" s="1"/>
  <c r="V432" i="2"/>
  <c r="BG432" i="2"/>
  <c r="I433" i="2" s="1"/>
  <c r="AR432" i="2"/>
  <c r="AH432" i="2"/>
  <c r="BB432" i="2"/>
  <c r="AW432" i="2"/>
  <c r="X432" i="2"/>
  <c r="AM432" i="2"/>
  <c r="BV431" i="2"/>
  <c r="J432" i="2"/>
  <c r="O431" i="2"/>
  <c r="BM431" i="2"/>
  <c r="BR431" i="2" s="1"/>
  <c r="W432" i="2"/>
  <c r="AG432" i="2"/>
  <c r="BF432" i="2"/>
  <c r="H433" i="2" s="1"/>
  <c r="BA432" i="2"/>
  <c r="AL432" i="2"/>
  <c r="AQ432" i="2"/>
  <c r="AV432" i="2"/>
  <c r="BU431" i="2"/>
  <c r="Q432" i="2" l="1"/>
  <c r="BJ432" i="2"/>
  <c r="BY432" i="2"/>
  <c r="CD432" i="2"/>
  <c r="CA432" i="2"/>
  <c r="BZ432" i="2"/>
  <c r="BK432" i="2"/>
  <c r="CE432" i="2"/>
  <c r="M432" i="2"/>
  <c r="R432" i="2" s="1"/>
  <c r="T431" i="2"/>
  <c r="AE432" i="2"/>
  <c r="AJ432" i="2"/>
  <c r="U432" i="2"/>
  <c r="Y432" i="2" s="1"/>
  <c r="AD432" i="2"/>
  <c r="AO432" i="2"/>
  <c r="BD432" i="2"/>
  <c r="AT432" i="2"/>
  <c r="AX432" i="2" s="1"/>
  <c r="AY432" i="2"/>
  <c r="BC432" i="2" s="1"/>
  <c r="BS431" i="2"/>
  <c r="N432" i="2"/>
  <c r="S432" i="2" s="1"/>
  <c r="CF432" i="2"/>
  <c r="BL432" i="2"/>
  <c r="BQ432" i="2"/>
  <c r="BP432" i="2"/>
  <c r="BO432" i="2"/>
  <c r="CK432" i="2" l="1"/>
  <c r="CJ432" i="2"/>
  <c r="CL432" i="2"/>
  <c r="BH432" i="2"/>
  <c r="F433" i="2"/>
  <c r="AN432" i="2"/>
  <c r="CC432" i="2"/>
  <c r="CG432" i="2" s="1"/>
  <c r="BW431" i="2"/>
  <c r="CH431" i="2" s="1"/>
  <c r="K432" i="2"/>
  <c r="P432" i="2" s="1"/>
  <c r="AS432" i="2"/>
  <c r="BX432" i="2"/>
  <c r="BI432" i="2"/>
  <c r="AI432" i="2"/>
  <c r="BN432" i="2"/>
  <c r="CI432" i="2" l="1"/>
  <c r="CM432" i="2" s="1"/>
  <c r="AA433" i="2"/>
  <c r="AB433" i="2"/>
  <c r="Z433" i="2"/>
  <c r="BG433" i="2"/>
  <c r="I434" i="2" s="1"/>
  <c r="AC433" i="2"/>
  <c r="BV432" i="2"/>
  <c r="N433" i="2" s="1"/>
  <c r="BB433" i="2"/>
  <c r="AM433" i="2"/>
  <c r="AW433" i="2"/>
  <c r="X433" i="2"/>
  <c r="AR433" i="2"/>
  <c r="AH433" i="2"/>
  <c r="AZ433" i="2"/>
  <c r="AU433" i="2"/>
  <c r="AF433" i="2"/>
  <c r="O432" i="2"/>
  <c r="BM432" i="2"/>
  <c r="BR432" i="2" s="1"/>
  <c r="J433" i="2"/>
  <c r="AV433" i="2"/>
  <c r="AQ433" i="2"/>
  <c r="AG433" i="2"/>
  <c r="BA433" i="2"/>
  <c r="W433" i="2"/>
  <c r="BF433" i="2"/>
  <c r="H434" i="2" s="1"/>
  <c r="AL433" i="2"/>
  <c r="BU432" i="2"/>
  <c r="S433" i="2" l="1"/>
  <c r="V433" i="2"/>
  <c r="AP433" i="2"/>
  <c r="BE433" i="2"/>
  <c r="G434" i="2" s="1"/>
  <c r="BT432" i="2"/>
  <c r="L433" i="2" s="1"/>
  <c r="Q433" i="2" s="1"/>
  <c r="AK433" i="2"/>
  <c r="BL433" i="2"/>
  <c r="CF433" i="2"/>
  <c r="CA433" i="2"/>
  <c r="BJ433" i="2"/>
  <c r="CE433" i="2"/>
  <c r="M433" i="2"/>
  <c r="R433" i="2" s="1"/>
  <c r="BK433" i="2"/>
  <c r="T432" i="2"/>
  <c r="AE433" i="2"/>
  <c r="BD433" i="2"/>
  <c r="U433" i="2"/>
  <c r="AJ433" i="2"/>
  <c r="AT433" i="2"/>
  <c r="AX433" i="2" s="1"/>
  <c r="AO433" i="2"/>
  <c r="AY433" i="2"/>
  <c r="BC433" i="2" s="1"/>
  <c r="BS432" i="2"/>
  <c r="BZ433" i="2"/>
  <c r="BO433" i="2"/>
  <c r="BP433" i="2"/>
  <c r="BQ433" i="2"/>
  <c r="CL433" i="2" l="1"/>
  <c r="CK433" i="2"/>
  <c r="CJ433" i="2"/>
  <c r="Y433" i="2"/>
  <c r="CD433" i="2"/>
  <c r="BY433" i="2"/>
  <c r="AC434" i="2"/>
  <c r="AS433" i="2"/>
  <c r="BX433" i="2"/>
  <c r="AD433" i="2"/>
  <c r="BH433" i="2"/>
  <c r="F434" i="2"/>
  <c r="K433" i="2"/>
  <c r="P433" i="2" s="1"/>
  <c r="BW432" i="2"/>
  <c r="CH432" i="2" s="1"/>
  <c r="AN433" i="2"/>
  <c r="CC433" i="2"/>
  <c r="BI433" i="2"/>
  <c r="AI433" i="2"/>
  <c r="BN433" i="2"/>
  <c r="CG433" i="2" l="1"/>
  <c r="CI433" i="2"/>
  <c r="CM433" i="2" s="1"/>
  <c r="Z434" i="2"/>
  <c r="AA434" i="2"/>
  <c r="AB434" i="2"/>
  <c r="BE434" i="2"/>
  <c r="G435" i="2" s="1"/>
  <c r="AF434" i="2"/>
  <c r="AK434" i="2"/>
  <c r="BT433" i="2"/>
  <c r="L434" i="2" s="1"/>
  <c r="AP434" i="2"/>
  <c r="AZ434" i="2"/>
  <c r="V434" i="2"/>
  <c r="AU434" i="2"/>
  <c r="J434" i="2"/>
  <c r="BM433" i="2"/>
  <c r="BR433" i="2" s="1"/>
  <c r="O433" i="2"/>
  <c r="AQ434" i="2"/>
  <c r="BA434" i="2"/>
  <c r="AG434" i="2"/>
  <c r="W434" i="2"/>
  <c r="BF434" i="2"/>
  <c r="H435" i="2" s="1"/>
  <c r="AV434" i="2"/>
  <c r="AL434" i="2"/>
  <c r="BU433" i="2"/>
  <c r="AR434" i="2"/>
  <c r="AH434" i="2"/>
  <c r="BB434" i="2"/>
  <c r="AM434" i="2"/>
  <c r="BG434" i="2"/>
  <c r="I435" i="2" s="1"/>
  <c r="AW434" i="2"/>
  <c r="X434" i="2"/>
  <c r="BV433" i="2"/>
  <c r="Q434" i="2" l="1"/>
  <c r="CD434" i="2"/>
  <c r="BJ434" i="2"/>
  <c r="BY434" i="2"/>
  <c r="CF434" i="2"/>
  <c r="N434" i="2"/>
  <c r="S434" i="2" s="1"/>
  <c r="BL434" i="2"/>
  <c r="CE434" i="2"/>
  <c r="BK434" i="2"/>
  <c r="CA434" i="2"/>
  <c r="T433" i="2"/>
  <c r="U434" i="2"/>
  <c r="Y434" i="2" s="1"/>
  <c r="BD434" i="2"/>
  <c r="AE434" i="2"/>
  <c r="AO434" i="2"/>
  <c r="AD434" i="2"/>
  <c r="AY434" i="2"/>
  <c r="BC434" i="2" s="1"/>
  <c r="AJ434" i="2"/>
  <c r="AT434" i="2"/>
  <c r="AX434" i="2" s="1"/>
  <c r="BS433" i="2"/>
  <c r="M434" i="2"/>
  <c r="R434" i="2" s="1"/>
  <c r="BZ434" i="2"/>
  <c r="BO434" i="2"/>
  <c r="BP434" i="2"/>
  <c r="BQ434" i="2"/>
  <c r="CK434" i="2" l="1"/>
  <c r="CJ434" i="2"/>
  <c r="CL434" i="2"/>
  <c r="BW433" i="2"/>
  <c r="CH433" i="2" s="1"/>
  <c r="K434" i="2"/>
  <c r="P434" i="2" s="1"/>
  <c r="AS434" i="2"/>
  <c r="BX434" i="2"/>
  <c r="AN434" i="2"/>
  <c r="CC434" i="2"/>
  <c r="CG434" i="2" s="1"/>
  <c r="BI434" i="2"/>
  <c r="AI434" i="2"/>
  <c r="BH434" i="2"/>
  <c r="F435" i="2"/>
  <c r="BN434" i="2"/>
  <c r="CI434" i="2" l="1"/>
  <c r="CM434" i="2" s="1"/>
  <c r="Z435" i="2"/>
  <c r="AA435" i="2"/>
  <c r="AC435" i="2"/>
  <c r="AB435" i="2"/>
  <c r="BU434" i="2"/>
  <c r="M435" i="2" s="1"/>
  <c r="AQ435" i="2"/>
  <c r="AL435" i="2"/>
  <c r="AG435" i="2"/>
  <c r="AV435" i="2"/>
  <c r="W435" i="2"/>
  <c r="BF435" i="2"/>
  <c r="H436" i="2" s="1"/>
  <c r="BA435" i="2"/>
  <c r="AZ435" i="2"/>
  <c r="AP435" i="2"/>
  <c r="V435" i="2"/>
  <c r="AF435" i="2"/>
  <c r="AK435" i="2"/>
  <c r="AU435" i="2"/>
  <c r="BE435" i="2"/>
  <c r="G436" i="2" s="1"/>
  <c r="BT434" i="2"/>
  <c r="BG435" i="2"/>
  <c r="I436" i="2" s="1"/>
  <c r="X435" i="2"/>
  <c r="AW435" i="2"/>
  <c r="AM435" i="2"/>
  <c r="BB435" i="2"/>
  <c r="AH435" i="2"/>
  <c r="AR435" i="2"/>
  <c r="BV434" i="2"/>
  <c r="J435" i="2"/>
  <c r="O434" i="2"/>
  <c r="BM434" i="2"/>
  <c r="BR434" i="2" s="1"/>
  <c r="R435" i="2" l="1"/>
  <c r="CE435" i="2"/>
  <c r="BZ435" i="2"/>
  <c r="BK435" i="2"/>
  <c r="CD435" i="2"/>
  <c r="CA435" i="2"/>
  <c r="CF435" i="2"/>
  <c r="T434" i="2"/>
  <c r="AO435" i="2"/>
  <c r="AT435" i="2"/>
  <c r="AX435" i="2" s="1"/>
  <c r="AE435" i="2"/>
  <c r="U435" i="2"/>
  <c r="Y435" i="2" s="1"/>
  <c r="AJ435" i="2"/>
  <c r="BD435" i="2"/>
  <c r="AY435" i="2"/>
  <c r="BC435" i="2" s="1"/>
  <c r="BS434" i="2"/>
  <c r="L435" i="2"/>
  <c r="Q435" i="2" s="1"/>
  <c r="BJ435" i="2"/>
  <c r="BL435" i="2"/>
  <c r="N435" i="2"/>
  <c r="S435" i="2" s="1"/>
  <c r="BY435" i="2"/>
  <c r="BO435" i="2"/>
  <c r="BQ435" i="2"/>
  <c r="BP435" i="2"/>
  <c r="CL435" i="2" l="1"/>
  <c r="CJ435" i="2"/>
  <c r="CK435" i="2"/>
  <c r="AB436" i="2"/>
  <c r="AW436" i="2"/>
  <c r="BH435" i="2"/>
  <c r="F436" i="2"/>
  <c r="AI435" i="2"/>
  <c r="BI435" i="2"/>
  <c r="AN435" i="2"/>
  <c r="CC435" i="2"/>
  <c r="CG435" i="2" s="1"/>
  <c r="K435" i="2"/>
  <c r="P435" i="2" s="1"/>
  <c r="BW434" i="2"/>
  <c r="CH434" i="2" s="1"/>
  <c r="AD435" i="2"/>
  <c r="AS435" i="2"/>
  <c r="BX435" i="2"/>
  <c r="BN435" i="2"/>
  <c r="CI435" i="2" l="1"/>
  <c r="CM435" i="2" s="1"/>
  <c r="AC436" i="2"/>
  <c r="Z436" i="2"/>
  <c r="AA436" i="2"/>
  <c r="BV435" i="2"/>
  <c r="N436" i="2" s="1"/>
  <c r="BT435" i="2"/>
  <c r="L436" i="2" s="1"/>
  <c r="BB436" i="2"/>
  <c r="AH436" i="2"/>
  <c r="AM436" i="2"/>
  <c r="AR436" i="2"/>
  <c r="X436" i="2"/>
  <c r="BG436" i="2"/>
  <c r="I437" i="2" s="1"/>
  <c r="AK436" i="2"/>
  <c r="AU436" i="2"/>
  <c r="AF436" i="2"/>
  <c r="AZ436" i="2"/>
  <c r="AP436" i="2"/>
  <c r="BE436" i="2"/>
  <c r="G437" i="2" s="1"/>
  <c r="V436" i="2"/>
  <c r="AV436" i="2"/>
  <c r="AQ436" i="2"/>
  <c r="AL436" i="2"/>
  <c r="BF436" i="2"/>
  <c r="H437" i="2" s="1"/>
  <c r="W436" i="2"/>
  <c r="AG436" i="2"/>
  <c r="BA436" i="2"/>
  <c r="BU435" i="2"/>
  <c r="O435" i="2"/>
  <c r="BM435" i="2"/>
  <c r="BR435" i="2" s="1"/>
  <c r="J436" i="2"/>
  <c r="S436" i="2" l="1"/>
  <c r="Q436" i="2"/>
  <c r="CD436" i="2"/>
  <c r="CA436" i="2"/>
  <c r="BL436" i="2"/>
  <c r="CF436" i="2"/>
  <c r="BY436" i="2"/>
  <c r="BJ436" i="2"/>
  <c r="BK436" i="2"/>
  <c r="CE436" i="2"/>
  <c r="M436" i="2"/>
  <c r="R436" i="2" s="1"/>
  <c r="T435" i="2"/>
  <c r="U436" i="2"/>
  <c r="Y436" i="2" s="1"/>
  <c r="AT436" i="2"/>
  <c r="AX436" i="2" s="1"/>
  <c r="BD436" i="2"/>
  <c r="AE436" i="2"/>
  <c r="AY436" i="2"/>
  <c r="BC436" i="2" s="1"/>
  <c r="AJ436" i="2"/>
  <c r="AO436" i="2"/>
  <c r="BS435" i="2"/>
  <c r="BZ436" i="2"/>
  <c r="BP436" i="2"/>
  <c r="BQ436" i="2"/>
  <c r="BO436" i="2"/>
  <c r="CJ436" i="2" l="1"/>
  <c r="CK436" i="2"/>
  <c r="CL436" i="2"/>
  <c r="BX436" i="2"/>
  <c r="AS436" i="2"/>
  <c r="BI436" i="2"/>
  <c r="AI436" i="2"/>
  <c r="AN436" i="2"/>
  <c r="CC436" i="2"/>
  <c r="CG436" i="2" s="1"/>
  <c r="BH436" i="2"/>
  <c r="F437" i="2"/>
  <c r="BW435" i="2"/>
  <c r="CH435" i="2" s="1"/>
  <c r="K436" i="2"/>
  <c r="P436" i="2" s="1"/>
  <c r="AD436" i="2"/>
  <c r="AA437" i="2" s="1"/>
  <c r="BN436" i="2"/>
  <c r="CI436" i="2" l="1"/>
  <c r="CM436" i="2" s="1"/>
  <c r="AC437" i="2"/>
  <c r="AB437" i="2"/>
  <c r="Z437" i="2"/>
  <c r="BB437" i="2"/>
  <c r="AM437" i="2"/>
  <c r="AW437" i="2"/>
  <c r="AH437" i="2"/>
  <c r="BG437" i="2"/>
  <c r="I438" i="2" s="1"/>
  <c r="X437" i="2"/>
  <c r="AR437" i="2"/>
  <c r="BV436" i="2"/>
  <c r="J437" i="2"/>
  <c r="AU437" i="2"/>
  <c r="AZ437" i="2"/>
  <c r="V437" i="2"/>
  <c r="AK437" i="2"/>
  <c r="AF437" i="2"/>
  <c r="AP437" i="2"/>
  <c r="BE437" i="2"/>
  <c r="G438" i="2" s="1"/>
  <c r="BT436" i="2"/>
  <c r="BM436" i="2"/>
  <c r="BR436" i="2" s="1"/>
  <c r="BA437" i="2"/>
  <c r="AV437" i="2"/>
  <c r="W437" i="2"/>
  <c r="AQ437" i="2"/>
  <c r="BF437" i="2"/>
  <c r="H438" i="2" s="1"/>
  <c r="AG437" i="2"/>
  <c r="AL437" i="2"/>
  <c r="BU436" i="2"/>
  <c r="O436" i="2"/>
  <c r="BJ437" i="2" l="1"/>
  <c r="CE437" i="2"/>
  <c r="CA437" i="2"/>
  <c r="BK437" i="2"/>
  <c r="CD437" i="2"/>
  <c r="M437" i="2"/>
  <c r="R437" i="2" s="1"/>
  <c r="BL437" i="2"/>
  <c r="BZ437" i="2"/>
  <c r="BY437" i="2"/>
  <c r="CF437" i="2"/>
  <c r="T436" i="2"/>
  <c r="AD437" i="2"/>
  <c r="AY437" i="2"/>
  <c r="BC437" i="2" s="1"/>
  <c r="BD437" i="2"/>
  <c r="AT437" i="2"/>
  <c r="AX437" i="2" s="1"/>
  <c r="AO437" i="2"/>
  <c r="U437" i="2"/>
  <c r="Y437" i="2" s="1"/>
  <c r="AE437" i="2"/>
  <c r="AJ437" i="2"/>
  <c r="BS436" i="2"/>
  <c r="L437" i="2"/>
  <c r="Q437" i="2" s="1"/>
  <c r="N437" i="2"/>
  <c r="S437" i="2" s="1"/>
  <c r="BO437" i="2"/>
  <c r="BQ437" i="2"/>
  <c r="BP437" i="2"/>
  <c r="CL437" i="2" l="1"/>
  <c r="CJ437" i="2"/>
  <c r="CK437" i="2"/>
  <c r="BW436" i="2"/>
  <c r="CH436" i="2" s="1"/>
  <c r="K437" i="2"/>
  <c r="P437" i="2" s="1"/>
  <c r="AS437" i="2"/>
  <c r="BX437" i="2"/>
  <c r="AN437" i="2"/>
  <c r="CC437" i="2"/>
  <c r="CG437" i="2" s="1"/>
  <c r="AI437" i="2"/>
  <c r="BI437" i="2"/>
  <c r="BH437" i="2"/>
  <c r="F438" i="2"/>
  <c r="BN437" i="2"/>
  <c r="CI437" i="2" l="1"/>
  <c r="CM437" i="2" s="1"/>
  <c r="AA438" i="2"/>
  <c r="Z438" i="2"/>
  <c r="AB438" i="2"/>
  <c r="AC438" i="2"/>
  <c r="BV437" i="2"/>
  <c r="N438" i="2" s="1"/>
  <c r="BT437" i="2"/>
  <c r="L438" i="2" s="1"/>
  <c r="AZ438" i="2"/>
  <c r="AF438" i="2"/>
  <c r="V438" i="2"/>
  <c r="BE438" i="2"/>
  <c r="G439" i="2" s="1"/>
  <c r="AK438" i="2"/>
  <c r="AU438" i="2"/>
  <c r="X438" i="2"/>
  <c r="BG438" i="2"/>
  <c r="I439" i="2" s="1"/>
  <c r="AR438" i="2"/>
  <c r="BB438" i="2"/>
  <c r="AH438" i="2"/>
  <c r="AM438" i="2"/>
  <c r="AW438" i="2"/>
  <c r="J438" i="2"/>
  <c r="BM437" i="2"/>
  <c r="BR437" i="2" s="1"/>
  <c r="O437" i="2"/>
  <c r="AV438" i="2"/>
  <c r="BF438" i="2"/>
  <c r="H439" i="2" s="1"/>
  <c r="W438" i="2"/>
  <c r="BA438" i="2"/>
  <c r="AL438" i="2"/>
  <c r="AG438" i="2"/>
  <c r="AQ438" i="2"/>
  <c r="BU437" i="2"/>
  <c r="S438" i="2" l="1"/>
  <c r="Q438" i="2"/>
  <c r="AP438" i="2"/>
  <c r="BY438" i="2" s="1"/>
  <c r="CA438" i="2"/>
  <c r="BJ438" i="2"/>
  <c r="BL438" i="2"/>
  <c r="CF438" i="2"/>
  <c r="BZ438" i="2"/>
  <c r="BK438" i="2"/>
  <c r="M438" i="2"/>
  <c r="R438" i="2" s="1"/>
  <c r="CE438" i="2"/>
  <c r="T437" i="2"/>
  <c r="BD438" i="2"/>
  <c r="AT438" i="2"/>
  <c r="AX438" i="2" s="1"/>
  <c r="U438" i="2"/>
  <c r="Y438" i="2" s="1"/>
  <c r="AE438" i="2"/>
  <c r="AO438" i="2"/>
  <c r="AJ438" i="2"/>
  <c r="AY438" i="2"/>
  <c r="BC438" i="2" s="1"/>
  <c r="BS437" i="2"/>
  <c r="BP438" i="2"/>
  <c r="BO438" i="2"/>
  <c r="BQ438" i="2"/>
  <c r="CK438" i="2" l="1"/>
  <c r="CJ438" i="2"/>
  <c r="CL438" i="2"/>
  <c r="CD438" i="2"/>
  <c r="BI438" i="2"/>
  <c r="AI438" i="2"/>
  <c r="BH438" i="2"/>
  <c r="F439" i="2"/>
  <c r="BW437" i="2"/>
  <c r="CH437" i="2" s="1"/>
  <c r="K438" i="2"/>
  <c r="P438" i="2" s="1"/>
  <c r="AN438" i="2"/>
  <c r="CC438" i="2"/>
  <c r="CG438" i="2" s="1"/>
  <c r="AS438" i="2"/>
  <c r="BX438" i="2"/>
  <c r="AD438" i="2"/>
  <c r="AA439" i="2" s="1"/>
  <c r="BN438" i="2"/>
  <c r="CI438" i="2" l="1"/>
  <c r="CM438" i="2" s="1"/>
  <c r="AC439" i="2"/>
  <c r="AB439" i="2"/>
  <c r="Z439" i="2"/>
  <c r="AG439" i="2"/>
  <c r="AV439" i="2"/>
  <c r="BA439" i="2"/>
  <c r="BF439" i="2"/>
  <c r="H440" i="2" s="1"/>
  <c r="W439" i="2"/>
  <c r="AQ439" i="2"/>
  <c r="AL439" i="2"/>
  <c r="BU438" i="2"/>
  <c r="J439" i="2"/>
  <c r="AW439" i="2"/>
  <c r="AH439" i="2"/>
  <c r="AR439" i="2"/>
  <c r="AM439" i="2"/>
  <c r="BB439" i="2"/>
  <c r="X439" i="2"/>
  <c r="BG439" i="2"/>
  <c r="I440" i="2" s="1"/>
  <c r="BV438" i="2"/>
  <c r="O438" i="2"/>
  <c r="V439" i="2"/>
  <c r="BE439" i="2"/>
  <c r="G440" i="2" s="1"/>
  <c r="AU439" i="2"/>
  <c r="AP439" i="2"/>
  <c r="AF439" i="2"/>
  <c r="AK439" i="2"/>
  <c r="AZ439" i="2"/>
  <c r="BT438" i="2"/>
  <c r="BM438" i="2"/>
  <c r="BR438" i="2" s="1"/>
  <c r="CD439" i="2" l="1"/>
  <c r="BZ439" i="2"/>
  <c r="CE439" i="2"/>
  <c r="CF439" i="2"/>
  <c r="CA439" i="2"/>
  <c r="M439" i="2"/>
  <c r="R439" i="2" s="1"/>
  <c r="BJ439" i="2"/>
  <c r="BL439" i="2"/>
  <c r="BY439" i="2"/>
  <c r="T438" i="2"/>
  <c r="U439" i="2"/>
  <c r="Y439" i="2" s="1"/>
  <c r="AY439" i="2"/>
  <c r="BC439" i="2" s="1"/>
  <c r="AT439" i="2"/>
  <c r="AX439" i="2" s="1"/>
  <c r="AD439" i="2"/>
  <c r="AE439" i="2"/>
  <c r="BD439" i="2"/>
  <c r="AO439" i="2"/>
  <c r="AJ439" i="2"/>
  <c r="BS438" i="2"/>
  <c r="L439" i="2"/>
  <c r="Q439" i="2" s="1"/>
  <c r="N439" i="2"/>
  <c r="S439" i="2" s="1"/>
  <c r="BK439" i="2"/>
  <c r="BO439" i="2"/>
  <c r="BP439" i="2"/>
  <c r="BQ439" i="2"/>
  <c r="CJ439" i="2" l="1"/>
  <c r="CK439" i="2"/>
  <c r="CL439" i="2"/>
  <c r="AS439" i="2"/>
  <c r="BX439" i="2"/>
  <c r="BH439" i="2"/>
  <c r="F440" i="2"/>
  <c r="AI439" i="2"/>
  <c r="BI439" i="2"/>
  <c r="K439" i="2"/>
  <c r="P439" i="2" s="1"/>
  <c r="BW438" i="2"/>
  <c r="CH438" i="2" s="1"/>
  <c r="AN439" i="2"/>
  <c r="CC439" i="2"/>
  <c r="CG439" i="2" s="1"/>
  <c r="BN439" i="2"/>
  <c r="CI439" i="2" l="1"/>
  <c r="CM439" i="2" s="1"/>
  <c r="AP440" i="2"/>
  <c r="AB440" i="2"/>
  <c r="Z440" i="2"/>
  <c r="AC440" i="2"/>
  <c r="X440" i="2"/>
  <c r="BV439" i="2"/>
  <c r="N440" i="2" s="1"/>
  <c r="BT439" i="2"/>
  <c r="L440" i="2" s="1"/>
  <c r="AR440" i="2"/>
  <c r="BG440" i="2"/>
  <c r="I441" i="2" s="1"/>
  <c r="AH440" i="2"/>
  <c r="AM440" i="2"/>
  <c r="AW440" i="2"/>
  <c r="BB440" i="2"/>
  <c r="BE440" i="2"/>
  <c r="G441" i="2" s="1"/>
  <c r="AF440" i="2"/>
  <c r="V440" i="2"/>
  <c r="AU440" i="2"/>
  <c r="AK440" i="2"/>
  <c r="O439" i="2"/>
  <c r="AQ440" i="2"/>
  <c r="BA440" i="2"/>
  <c r="AG440" i="2"/>
  <c r="W440" i="2"/>
  <c r="AV440" i="2"/>
  <c r="AL440" i="2"/>
  <c r="BF440" i="2"/>
  <c r="H441" i="2" s="1"/>
  <c r="BU439" i="2"/>
  <c r="BM439" i="2"/>
  <c r="BR439" i="2" s="1"/>
  <c r="J440" i="2"/>
  <c r="AZ440" i="2" l="1"/>
  <c r="BJ440" i="2" s="1"/>
  <c r="AA440" i="2"/>
  <c r="Q440" i="2" s="1"/>
  <c r="BL440" i="2"/>
  <c r="CA440" i="2"/>
  <c r="CF440" i="2"/>
  <c r="CD440" i="2"/>
  <c r="BZ440" i="2"/>
  <c r="BK440" i="2"/>
  <c r="M440" i="2"/>
  <c r="CE440" i="2"/>
  <c r="T439" i="2"/>
  <c r="AE440" i="2"/>
  <c r="U440" i="2"/>
  <c r="Y440" i="2" s="1"/>
  <c r="BD440" i="2"/>
  <c r="AO440" i="2"/>
  <c r="AJ440" i="2"/>
  <c r="AY440" i="2"/>
  <c r="AT440" i="2"/>
  <c r="AX440" i="2" s="1"/>
  <c r="BS439" i="2"/>
  <c r="BQ440" i="2"/>
  <c r="BP440" i="2"/>
  <c r="BO440" i="2"/>
  <c r="S440" i="2" l="1"/>
  <c r="R440" i="2"/>
  <c r="CL440" i="2"/>
  <c r="CK440" i="2"/>
  <c r="CJ440" i="2"/>
  <c r="AD440" i="2"/>
  <c r="BC440" i="2"/>
  <c r="BY440" i="2"/>
  <c r="BW439" i="2"/>
  <c r="CH439" i="2" s="1"/>
  <c r="K440" i="2"/>
  <c r="P440" i="2" s="1"/>
  <c r="BH440" i="2"/>
  <c r="F441" i="2"/>
  <c r="AN440" i="2"/>
  <c r="CC440" i="2"/>
  <c r="CG440" i="2" s="1"/>
  <c r="BI440" i="2"/>
  <c r="AI440" i="2"/>
  <c r="AS440" i="2"/>
  <c r="BX440" i="2"/>
  <c r="BN440" i="2"/>
  <c r="CI440" i="2" l="1"/>
  <c r="CM440" i="2" s="1"/>
  <c r="Z441" i="2"/>
  <c r="AC441" i="2"/>
  <c r="AB441" i="2"/>
  <c r="AA441" i="2"/>
  <c r="X441" i="2"/>
  <c r="BB441" i="2"/>
  <c r="AM441" i="2"/>
  <c r="AH441" i="2"/>
  <c r="AR441" i="2"/>
  <c r="BG441" i="2"/>
  <c r="I442" i="2" s="1"/>
  <c r="AW441" i="2"/>
  <c r="BV440" i="2"/>
  <c r="BE441" i="2"/>
  <c r="G442" i="2" s="1"/>
  <c r="AP441" i="2"/>
  <c r="AU441" i="2"/>
  <c r="AK441" i="2"/>
  <c r="AF441" i="2"/>
  <c r="AZ441" i="2"/>
  <c r="V441" i="2"/>
  <c r="BT440" i="2"/>
  <c r="O440" i="2"/>
  <c r="BM440" i="2"/>
  <c r="BR440" i="2" s="1"/>
  <c r="AL441" i="2"/>
  <c r="W441" i="2"/>
  <c r="AQ441" i="2"/>
  <c r="AV441" i="2"/>
  <c r="AG441" i="2"/>
  <c r="BA441" i="2"/>
  <c r="BF441" i="2"/>
  <c r="H442" i="2" s="1"/>
  <c r="BU440" i="2"/>
  <c r="J441" i="2"/>
  <c r="BJ441" i="2" l="1"/>
  <c r="CA441" i="2"/>
  <c r="M441" i="2"/>
  <c r="R441" i="2" s="1"/>
  <c r="BK441" i="2"/>
  <c r="T440" i="2"/>
  <c r="AJ441" i="2"/>
  <c r="U441" i="2"/>
  <c r="Y441" i="2" s="1"/>
  <c r="BD441" i="2"/>
  <c r="AO441" i="2"/>
  <c r="AT441" i="2"/>
  <c r="AX441" i="2" s="1"/>
  <c r="AY441" i="2"/>
  <c r="BC441" i="2" s="1"/>
  <c r="AE441" i="2"/>
  <c r="BS440" i="2"/>
  <c r="CD441" i="2"/>
  <c r="BL441" i="2"/>
  <c r="CE441" i="2"/>
  <c r="CF441" i="2"/>
  <c r="BZ441" i="2"/>
  <c r="L441" i="2"/>
  <c r="Q441" i="2" s="1"/>
  <c r="BY441" i="2"/>
  <c r="N441" i="2"/>
  <c r="S441" i="2" s="1"/>
  <c r="BO441" i="2"/>
  <c r="BP441" i="2"/>
  <c r="BQ441" i="2"/>
  <c r="CL441" i="2" l="1"/>
  <c r="CK441" i="2"/>
  <c r="CJ441" i="2"/>
  <c r="AI441" i="2"/>
  <c r="BI441" i="2"/>
  <c r="AS441" i="2"/>
  <c r="BX441" i="2"/>
  <c r="BH441" i="2"/>
  <c r="F442" i="2"/>
  <c r="BW440" i="2"/>
  <c r="CH440" i="2" s="1"/>
  <c r="K441" i="2"/>
  <c r="P441" i="2" s="1"/>
  <c r="AD441" i="2"/>
  <c r="AN441" i="2"/>
  <c r="CC441" i="2"/>
  <c r="CG441" i="2" s="1"/>
  <c r="BN441" i="2"/>
  <c r="CI441" i="2" l="1"/>
  <c r="CM441" i="2" s="1"/>
  <c r="AB442" i="2"/>
  <c r="AA442" i="2"/>
  <c r="Z442" i="2"/>
  <c r="AC442" i="2"/>
  <c r="BV441" i="2"/>
  <c r="N442" i="2" s="1"/>
  <c r="AM442" i="2"/>
  <c r="BB442" i="2"/>
  <c r="AH442" i="2"/>
  <c r="AR442" i="2"/>
  <c r="BG442" i="2"/>
  <c r="I443" i="2" s="1"/>
  <c r="AW442" i="2"/>
  <c r="X442" i="2"/>
  <c r="O441" i="2"/>
  <c r="J442" i="2"/>
  <c r="BF442" i="2"/>
  <c r="H443" i="2" s="1"/>
  <c r="AQ442" i="2"/>
  <c r="AG442" i="2"/>
  <c r="AV442" i="2"/>
  <c r="BA442" i="2"/>
  <c r="W442" i="2"/>
  <c r="AL442" i="2"/>
  <c r="BU441" i="2"/>
  <c r="BE442" i="2"/>
  <c r="G443" i="2" s="1"/>
  <c r="AF442" i="2"/>
  <c r="AU442" i="2"/>
  <c r="AK442" i="2"/>
  <c r="V442" i="2"/>
  <c r="AP442" i="2"/>
  <c r="AZ442" i="2"/>
  <c r="BT441" i="2"/>
  <c r="BM441" i="2"/>
  <c r="BR441" i="2" s="1"/>
  <c r="S442" i="2" l="1"/>
  <c r="CA442" i="2"/>
  <c r="CE442" i="2"/>
  <c r="BL442" i="2"/>
  <c r="CF442" i="2"/>
  <c r="BY442" i="2"/>
  <c r="M442" i="2"/>
  <c r="R442" i="2" s="1"/>
  <c r="T441" i="2"/>
  <c r="U442" i="2"/>
  <c r="Y442" i="2" s="1"/>
  <c r="AY442" i="2"/>
  <c r="BC442" i="2" s="1"/>
  <c r="AJ442" i="2"/>
  <c r="AT442" i="2"/>
  <c r="AX442" i="2" s="1"/>
  <c r="AO442" i="2"/>
  <c r="BD442" i="2"/>
  <c r="AE442" i="2"/>
  <c r="BS441" i="2"/>
  <c r="BJ442" i="2"/>
  <c r="BK442" i="2"/>
  <c r="L442" i="2"/>
  <c r="Q442" i="2" s="1"/>
  <c r="CD442" i="2"/>
  <c r="BZ442" i="2"/>
  <c r="BO442" i="2"/>
  <c r="BQ442" i="2"/>
  <c r="BP442" i="2"/>
  <c r="CL442" i="2" l="1"/>
  <c r="CK442" i="2"/>
  <c r="CJ442" i="2"/>
  <c r="AC443" i="2"/>
  <c r="AS442" i="2"/>
  <c r="BX442" i="2"/>
  <c r="AD442" i="2"/>
  <c r="BI442" i="2"/>
  <c r="AI442" i="2"/>
  <c r="AN442" i="2"/>
  <c r="CC442" i="2"/>
  <c r="CG442" i="2" s="1"/>
  <c r="BW441" i="2"/>
  <c r="CH441" i="2" s="1"/>
  <c r="K442" i="2"/>
  <c r="P442" i="2" s="1"/>
  <c r="BH442" i="2"/>
  <c r="F443" i="2"/>
  <c r="BN442" i="2"/>
  <c r="CI442" i="2" l="1"/>
  <c r="CM442" i="2" s="1"/>
  <c r="Z443" i="2"/>
  <c r="AB443" i="2"/>
  <c r="AA443" i="2"/>
  <c r="BT442" i="2"/>
  <c r="L443" i="2" s="1"/>
  <c r="AZ443" i="2"/>
  <c r="AP443" i="2"/>
  <c r="AK443" i="2"/>
  <c r="AU443" i="2"/>
  <c r="AF443" i="2"/>
  <c r="V443" i="2"/>
  <c r="BE443" i="2"/>
  <c r="G444" i="2" s="1"/>
  <c r="J443" i="2"/>
  <c r="X443" i="2"/>
  <c r="BG443" i="2"/>
  <c r="I444" i="2" s="1"/>
  <c r="AM443" i="2"/>
  <c r="AW443" i="2"/>
  <c r="AR443" i="2"/>
  <c r="AH443" i="2"/>
  <c r="BB443" i="2"/>
  <c r="BV442" i="2"/>
  <c r="O442" i="2"/>
  <c r="AL443" i="2"/>
  <c r="AV443" i="2"/>
  <c r="W443" i="2"/>
  <c r="AQ443" i="2"/>
  <c r="BF443" i="2"/>
  <c r="H444" i="2" s="1"/>
  <c r="BA443" i="2"/>
  <c r="AG443" i="2"/>
  <c r="BU442" i="2"/>
  <c r="BM442" i="2"/>
  <c r="BR442" i="2" s="1"/>
  <c r="Q443" i="2" l="1"/>
  <c r="BY443" i="2"/>
  <c r="BJ443" i="2"/>
  <c r="CD443" i="2"/>
  <c r="BL443" i="2"/>
  <c r="CA443" i="2"/>
  <c r="BK443" i="2"/>
  <c r="CE443" i="2"/>
  <c r="N443" i="2"/>
  <c r="S443" i="2" s="1"/>
  <c r="CF443" i="2"/>
  <c r="BZ443" i="2"/>
  <c r="T442" i="2"/>
  <c r="AT443" i="2"/>
  <c r="AX443" i="2" s="1"/>
  <c r="AE443" i="2"/>
  <c r="BD443" i="2"/>
  <c r="AY443" i="2"/>
  <c r="BC443" i="2" s="1"/>
  <c r="U443" i="2"/>
  <c r="Y443" i="2" s="1"/>
  <c r="AO443" i="2"/>
  <c r="AJ443" i="2"/>
  <c r="BS442" i="2"/>
  <c r="M443" i="2"/>
  <c r="R443" i="2" s="1"/>
  <c r="BQ443" i="2"/>
  <c r="BO443" i="2"/>
  <c r="BP443" i="2"/>
  <c r="CL443" i="2" l="1"/>
  <c r="CJ443" i="2"/>
  <c r="CK443" i="2"/>
  <c r="BW442" i="2"/>
  <c r="CH442" i="2" s="1"/>
  <c r="K443" i="2"/>
  <c r="P443" i="2" s="1"/>
  <c r="AS443" i="2"/>
  <c r="BX443" i="2"/>
  <c r="BH443" i="2"/>
  <c r="F444" i="2"/>
  <c r="AD443" i="2"/>
  <c r="AA444" i="2" s="1"/>
  <c r="BI443" i="2"/>
  <c r="AI443" i="2"/>
  <c r="AN443" i="2"/>
  <c r="CC443" i="2"/>
  <c r="CG443" i="2" s="1"/>
  <c r="BN443" i="2"/>
  <c r="CI443" i="2" l="1"/>
  <c r="CM443" i="2" s="1"/>
  <c r="AC444" i="2"/>
  <c r="Z444" i="2"/>
  <c r="AB444" i="2"/>
  <c r="W444" i="2"/>
  <c r="AV444" i="2"/>
  <c r="BA444" i="2"/>
  <c r="BU443" i="2"/>
  <c r="M444" i="2" s="1"/>
  <c r="AL444" i="2"/>
  <c r="BF444" i="2"/>
  <c r="H445" i="2" s="1"/>
  <c r="AG444" i="2"/>
  <c r="AQ444" i="2"/>
  <c r="AH444" i="2"/>
  <c r="AW444" i="2"/>
  <c r="AM444" i="2"/>
  <c r="BG444" i="2"/>
  <c r="I445" i="2" s="1"/>
  <c r="AR444" i="2"/>
  <c r="X444" i="2"/>
  <c r="BB444" i="2"/>
  <c r="BV443" i="2"/>
  <c r="J444" i="2"/>
  <c r="O443" i="2"/>
  <c r="BM443" i="2"/>
  <c r="BR443" i="2" s="1"/>
  <c r="AF444" i="2"/>
  <c r="BE444" i="2"/>
  <c r="G445" i="2" s="1"/>
  <c r="AZ444" i="2"/>
  <c r="AU444" i="2"/>
  <c r="AP444" i="2"/>
  <c r="AK444" i="2"/>
  <c r="V444" i="2"/>
  <c r="BT443" i="2"/>
  <c r="R444" i="2" l="1"/>
  <c r="BZ444" i="2"/>
  <c r="BK444" i="2"/>
  <c r="CE444" i="2"/>
  <c r="BY444" i="2"/>
  <c r="CA444" i="2"/>
  <c r="T443" i="2"/>
  <c r="U444" i="2"/>
  <c r="Y444" i="2" s="1"/>
  <c r="AT444" i="2"/>
  <c r="AX444" i="2" s="1"/>
  <c r="BD444" i="2"/>
  <c r="AJ444" i="2"/>
  <c r="AD444" i="2"/>
  <c r="AO444" i="2"/>
  <c r="AE444" i="2"/>
  <c r="AY444" i="2"/>
  <c r="BC444" i="2" s="1"/>
  <c r="BS443" i="2"/>
  <c r="CF444" i="2"/>
  <c r="L444" i="2"/>
  <c r="Q444" i="2" s="1"/>
  <c r="CD444" i="2"/>
  <c r="N444" i="2"/>
  <c r="S444" i="2" s="1"/>
  <c r="BJ444" i="2"/>
  <c r="BL444" i="2"/>
  <c r="BP444" i="2"/>
  <c r="BO444" i="2"/>
  <c r="BQ444" i="2"/>
  <c r="CL444" i="2" l="1"/>
  <c r="CJ444" i="2"/>
  <c r="CK444" i="2"/>
  <c r="AS444" i="2"/>
  <c r="BX444" i="2"/>
  <c r="BW443" i="2"/>
  <c r="CH443" i="2" s="1"/>
  <c r="K444" i="2"/>
  <c r="P444" i="2" s="1"/>
  <c r="AN444" i="2"/>
  <c r="CC444" i="2"/>
  <c r="CG444" i="2" s="1"/>
  <c r="BI444" i="2"/>
  <c r="AI444" i="2"/>
  <c r="BH444" i="2"/>
  <c r="F445" i="2"/>
  <c r="BN444" i="2"/>
  <c r="CI444" i="2" l="1"/>
  <c r="CM444" i="2" s="1"/>
  <c r="AU445" i="2"/>
  <c r="Z445" i="2"/>
  <c r="AB445" i="2"/>
  <c r="AC445" i="2"/>
  <c r="AA445" i="2"/>
  <c r="AQ445" i="2"/>
  <c r="BV444" i="2"/>
  <c r="N445" i="2" s="1"/>
  <c r="AM445" i="2"/>
  <c r="BG445" i="2"/>
  <c r="I446" i="2" s="1"/>
  <c r="BT444" i="2"/>
  <c r="L445" i="2" s="1"/>
  <c r="BE445" i="2"/>
  <c r="G446" i="2" s="1"/>
  <c r="AP445" i="2"/>
  <c r="AK445" i="2"/>
  <c r="AF445" i="2"/>
  <c r="V445" i="2"/>
  <c r="AZ445" i="2"/>
  <c r="AR445" i="2"/>
  <c r="AV445" i="2"/>
  <c r="BF445" i="2"/>
  <c r="H446" i="2" s="1"/>
  <c r="AH445" i="2"/>
  <c r="AW445" i="2"/>
  <c r="BB445" i="2"/>
  <c r="X445" i="2"/>
  <c r="AG445" i="2"/>
  <c r="BU444" i="2"/>
  <c r="M445" i="2" s="1"/>
  <c r="W445" i="2"/>
  <c r="BA445" i="2"/>
  <c r="AL445" i="2"/>
  <c r="BM444" i="2"/>
  <c r="BR444" i="2" s="1"/>
  <c r="O444" i="2"/>
  <c r="J445" i="2"/>
  <c r="S445" i="2" l="1"/>
  <c r="R445" i="2"/>
  <c r="Q445" i="2"/>
  <c r="CE445" i="2"/>
  <c r="CD445" i="2"/>
  <c r="BK445" i="2"/>
  <c r="BY445" i="2"/>
  <c r="BJ445" i="2"/>
  <c r="CF445" i="2"/>
  <c r="CA445" i="2"/>
  <c r="BL445" i="2"/>
  <c r="BZ445" i="2"/>
  <c r="T444" i="2"/>
  <c r="BD445" i="2"/>
  <c r="AY445" i="2"/>
  <c r="BC445" i="2" s="1"/>
  <c r="AO445" i="2"/>
  <c r="AE445" i="2"/>
  <c r="U445" i="2"/>
  <c r="Y445" i="2" s="1"/>
  <c r="AT445" i="2"/>
  <c r="AX445" i="2" s="1"/>
  <c r="AJ445" i="2"/>
  <c r="BS444" i="2"/>
  <c r="BQ445" i="2"/>
  <c r="BP445" i="2"/>
  <c r="BO445" i="2"/>
  <c r="CJ445" i="2" l="1"/>
  <c r="CL445" i="2"/>
  <c r="CK445" i="2"/>
  <c r="AC446" i="2"/>
  <c r="BW444" i="2"/>
  <c r="CH444" i="2" s="1"/>
  <c r="K445" i="2"/>
  <c r="P445" i="2" s="1"/>
  <c r="AI445" i="2"/>
  <c r="BI445" i="2"/>
  <c r="BH445" i="2"/>
  <c r="F446" i="2"/>
  <c r="AN445" i="2"/>
  <c r="CC445" i="2"/>
  <c r="CG445" i="2" s="1"/>
  <c r="AS445" i="2"/>
  <c r="BX445" i="2"/>
  <c r="AD445" i="2"/>
  <c r="BN445" i="2"/>
  <c r="CI445" i="2" l="1"/>
  <c r="CM445" i="2" s="1"/>
  <c r="AB446" i="2"/>
  <c r="AA446" i="2"/>
  <c r="Z446" i="2"/>
  <c r="AP446" i="2"/>
  <c r="BT445" i="2"/>
  <c r="L446" i="2" s="1"/>
  <c r="AU446" i="2"/>
  <c r="AF446" i="2"/>
  <c r="AZ446" i="2"/>
  <c r="V446" i="2"/>
  <c r="BE446" i="2"/>
  <c r="G447" i="2" s="1"/>
  <c r="AK446" i="2"/>
  <c r="BB446" i="2"/>
  <c r="BG446" i="2"/>
  <c r="I447" i="2" s="1"/>
  <c r="X446" i="2"/>
  <c r="AR446" i="2"/>
  <c r="AH446" i="2"/>
  <c r="AM446" i="2"/>
  <c r="AW446" i="2"/>
  <c r="BV445" i="2"/>
  <c r="BM445" i="2"/>
  <c r="BR445" i="2" s="1"/>
  <c r="AQ446" i="2"/>
  <c r="W446" i="2"/>
  <c r="AG446" i="2"/>
  <c r="BA446" i="2"/>
  <c r="AV446" i="2"/>
  <c r="BF446" i="2"/>
  <c r="H447" i="2" s="1"/>
  <c r="AL446" i="2"/>
  <c r="BU445" i="2"/>
  <c r="J446" i="2"/>
  <c r="O445" i="2"/>
  <c r="Q446" i="2" l="1"/>
  <c r="CD446" i="2"/>
  <c r="BJ446" i="2"/>
  <c r="BY446" i="2"/>
  <c r="CA446" i="2"/>
  <c r="CE446" i="2"/>
  <c r="BL446" i="2"/>
  <c r="CF446" i="2"/>
  <c r="T445" i="2"/>
  <c r="AD446" i="2"/>
  <c r="BD446" i="2"/>
  <c r="AJ446" i="2"/>
  <c r="U446" i="2"/>
  <c r="Y446" i="2" s="1"/>
  <c r="AY446" i="2"/>
  <c r="BC446" i="2" s="1"/>
  <c r="AO446" i="2"/>
  <c r="AT446" i="2"/>
  <c r="AX446" i="2" s="1"/>
  <c r="AE446" i="2"/>
  <c r="BS445" i="2"/>
  <c r="M446" i="2"/>
  <c r="R446" i="2" s="1"/>
  <c r="BZ446" i="2"/>
  <c r="N446" i="2"/>
  <c r="S446" i="2" s="1"/>
  <c r="BK446" i="2"/>
  <c r="BQ446" i="2"/>
  <c r="BP446" i="2"/>
  <c r="BO446" i="2"/>
  <c r="CL446" i="2" l="1"/>
  <c r="CJ446" i="2"/>
  <c r="CK446" i="2"/>
  <c r="AS446" i="2"/>
  <c r="BX446" i="2"/>
  <c r="BH446" i="2"/>
  <c r="F447" i="2"/>
  <c r="K446" i="2"/>
  <c r="P446" i="2" s="1"/>
  <c r="BW445" i="2"/>
  <c r="CH445" i="2" s="1"/>
  <c r="AI446" i="2"/>
  <c r="BI446" i="2"/>
  <c r="AN446" i="2"/>
  <c r="CC446" i="2"/>
  <c r="CG446" i="2" s="1"/>
  <c r="BN446" i="2"/>
  <c r="CI446" i="2" l="1"/>
  <c r="CM446" i="2" s="1"/>
  <c r="Z447" i="2"/>
  <c r="AA447" i="2"/>
  <c r="AC447" i="2"/>
  <c r="AB447" i="2"/>
  <c r="BU446" i="2"/>
  <c r="M447" i="2" s="1"/>
  <c r="BV446" i="2"/>
  <c r="N447" i="2" s="1"/>
  <c r="AV447" i="2"/>
  <c r="AL447" i="2"/>
  <c r="BF447" i="2"/>
  <c r="H448" i="2" s="1"/>
  <c r="W447" i="2"/>
  <c r="X447" i="2"/>
  <c r="AW447" i="2"/>
  <c r="AH447" i="2"/>
  <c r="BG447" i="2"/>
  <c r="I448" i="2" s="1"/>
  <c r="BB447" i="2"/>
  <c r="AQ447" i="2"/>
  <c r="AG447" i="2"/>
  <c r="BA447" i="2"/>
  <c r="AM447" i="2"/>
  <c r="AR447" i="2"/>
  <c r="AF447" i="2"/>
  <c r="AP447" i="2"/>
  <c r="AK447" i="2"/>
  <c r="AU447" i="2"/>
  <c r="BE447" i="2"/>
  <c r="G448" i="2" s="1"/>
  <c r="AZ447" i="2"/>
  <c r="V447" i="2"/>
  <c r="BT446" i="2"/>
  <c r="J447" i="2"/>
  <c r="BM446" i="2"/>
  <c r="BR446" i="2" s="1"/>
  <c r="O446" i="2"/>
  <c r="S447" i="2" l="1"/>
  <c r="R447" i="2"/>
  <c r="BL447" i="2"/>
  <c r="BK447" i="2"/>
  <c r="CA447" i="2"/>
  <c r="CF447" i="2"/>
  <c r="BZ447" i="2"/>
  <c r="CE447" i="2"/>
  <c r="CD447" i="2"/>
  <c r="T446" i="2"/>
  <c r="AJ447" i="2"/>
  <c r="AO447" i="2"/>
  <c r="BD447" i="2"/>
  <c r="AE447" i="2"/>
  <c r="AT447" i="2"/>
  <c r="AX447" i="2" s="1"/>
  <c r="U447" i="2"/>
  <c r="Y447" i="2" s="1"/>
  <c r="AY447" i="2"/>
  <c r="BC447" i="2" s="1"/>
  <c r="BS446" i="2"/>
  <c r="BY447" i="2"/>
  <c r="L447" i="2"/>
  <c r="Q447" i="2" s="1"/>
  <c r="BJ447" i="2"/>
  <c r="BQ447" i="2"/>
  <c r="BP447" i="2"/>
  <c r="BO447" i="2"/>
  <c r="CJ447" i="2" l="1"/>
  <c r="CK447" i="2"/>
  <c r="CL447" i="2"/>
  <c r="AC448" i="2"/>
  <c r="AI447" i="2"/>
  <c r="BI447" i="2"/>
  <c r="AD447" i="2"/>
  <c r="BH447" i="2"/>
  <c r="F448" i="2"/>
  <c r="BX447" i="2"/>
  <c r="AS447" i="2"/>
  <c r="BW446" i="2"/>
  <c r="CH446" i="2" s="1"/>
  <c r="K447" i="2"/>
  <c r="P447" i="2" s="1"/>
  <c r="AN447" i="2"/>
  <c r="CC447" i="2"/>
  <c r="CG447" i="2" s="1"/>
  <c r="BN447" i="2"/>
  <c r="CI447" i="2" l="1"/>
  <c r="CM447" i="2" s="1"/>
  <c r="Z448" i="2"/>
  <c r="AB448" i="2"/>
  <c r="AA448" i="2"/>
  <c r="BE448" i="2"/>
  <c r="G449" i="2" s="1"/>
  <c r="AP448" i="2"/>
  <c r="AK448" i="2"/>
  <c r="BT447" i="2"/>
  <c r="L448" i="2" s="1"/>
  <c r="AU448" i="2"/>
  <c r="AF448" i="2"/>
  <c r="V448" i="2"/>
  <c r="AZ448" i="2"/>
  <c r="BM447" i="2"/>
  <c r="BR447" i="2" s="1"/>
  <c r="O447" i="2"/>
  <c r="BF448" i="2"/>
  <c r="H449" i="2" s="1"/>
  <c r="BA448" i="2"/>
  <c r="AQ448" i="2"/>
  <c r="AL448" i="2"/>
  <c r="W448" i="2"/>
  <c r="AV448" i="2"/>
  <c r="AG448" i="2"/>
  <c r="BU447" i="2"/>
  <c r="X448" i="2"/>
  <c r="AR448" i="2"/>
  <c r="AH448" i="2"/>
  <c r="BB448" i="2"/>
  <c r="BG448" i="2"/>
  <c r="I449" i="2" s="1"/>
  <c r="AM448" i="2"/>
  <c r="AW448" i="2"/>
  <c r="BV447" i="2"/>
  <c r="J448" i="2"/>
  <c r="Q448" i="2" l="1"/>
  <c r="BY448" i="2"/>
  <c r="CD448" i="2"/>
  <c r="BJ448" i="2"/>
  <c r="CF448" i="2"/>
  <c r="CE448" i="2"/>
  <c r="BK448" i="2"/>
  <c r="N448" i="2"/>
  <c r="S448" i="2" s="1"/>
  <c r="BL448" i="2"/>
  <c r="T447" i="2"/>
  <c r="AY448" i="2"/>
  <c r="BC448" i="2" s="1"/>
  <c r="BD448" i="2"/>
  <c r="AT448" i="2"/>
  <c r="AX448" i="2" s="1"/>
  <c r="AJ448" i="2"/>
  <c r="AO448" i="2"/>
  <c r="AE448" i="2"/>
  <c r="AD448" i="2"/>
  <c r="U448" i="2"/>
  <c r="Y448" i="2" s="1"/>
  <c r="BS447" i="2"/>
  <c r="CA448" i="2"/>
  <c r="M448" i="2"/>
  <c r="R448" i="2" s="1"/>
  <c r="BZ448" i="2"/>
  <c r="BO448" i="2"/>
  <c r="BQ448" i="2"/>
  <c r="BP448" i="2"/>
  <c r="CK448" i="2" l="1"/>
  <c r="CJ448" i="2"/>
  <c r="CL448" i="2"/>
  <c r="K448" i="2"/>
  <c r="P448" i="2" s="1"/>
  <c r="BW447" i="2"/>
  <c r="CH447" i="2" s="1"/>
  <c r="AS448" i="2"/>
  <c r="BX448" i="2"/>
  <c r="AN448" i="2"/>
  <c r="CC448" i="2"/>
  <c r="CG448" i="2" s="1"/>
  <c r="BI448" i="2"/>
  <c r="AI448" i="2"/>
  <c r="BH448" i="2"/>
  <c r="F449" i="2"/>
  <c r="BN448" i="2"/>
  <c r="CI448" i="2" l="1"/>
  <c r="CM448" i="2" s="1"/>
  <c r="Z449" i="2"/>
  <c r="AA449" i="2"/>
  <c r="AC449" i="2"/>
  <c r="AB449" i="2"/>
  <c r="AG449" i="2"/>
  <c r="AU449" i="2"/>
  <c r="AK449" i="2"/>
  <c r="BE449" i="2"/>
  <c r="G450" i="2" s="1"/>
  <c r="BT448" i="2"/>
  <c r="L449" i="2" s="1"/>
  <c r="V449" i="2"/>
  <c r="AP449" i="2"/>
  <c r="AF449" i="2"/>
  <c r="AZ449" i="2"/>
  <c r="BU448" i="2"/>
  <c r="M449" i="2" s="1"/>
  <c r="W449" i="2"/>
  <c r="AQ449" i="2"/>
  <c r="AV449" i="2"/>
  <c r="AL449" i="2"/>
  <c r="BA449" i="2"/>
  <c r="BF449" i="2"/>
  <c r="H450" i="2" s="1"/>
  <c r="BM448" i="2"/>
  <c r="BR448" i="2" s="1"/>
  <c r="J449" i="2"/>
  <c r="BG449" i="2"/>
  <c r="I450" i="2" s="1"/>
  <c r="AR449" i="2"/>
  <c r="AH449" i="2"/>
  <c r="AM449" i="2"/>
  <c r="BB449" i="2"/>
  <c r="X449" i="2"/>
  <c r="AW449" i="2"/>
  <c r="BV448" i="2"/>
  <c r="O448" i="2"/>
  <c r="R449" i="2" l="1"/>
  <c r="Q449" i="2"/>
  <c r="CD449" i="2"/>
  <c r="BJ449" i="2"/>
  <c r="BY449" i="2"/>
  <c r="BK449" i="2"/>
  <c r="CE449" i="2"/>
  <c r="BZ449" i="2"/>
  <c r="CF449" i="2"/>
  <c r="N449" i="2"/>
  <c r="S449" i="2" s="1"/>
  <c r="BL449" i="2"/>
  <c r="T448" i="2"/>
  <c r="AY449" i="2"/>
  <c r="BC449" i="2" s="1"/>
  <c r="U449" i="2"/>
  <c r="Y449" i="2" s="1"/>
  <c r="AO449" i="2"/>
  <c r="BD449" i="2"/>
  <c r="AT449" i="2"/>
  <c r="AX449" i="2" s="1"/>
  <c r="AD449" i="2"/>
  <c r="AJ449" i="2"/>
  <c r="AE449" i="2"/>
  <c r="BS448" i="2"/>
  <c r="CA449" i="2"/>
  <c r="BQ449" i="2"/>
  <c r="BO449" i="2"/>
  <c r="BP449" i="2"/>
  <c r="CL449" i="2" l="1"/>
  <c r="CK449" i="2"/>
  <c r="CJ449" i="2"/>
  <c r="BW448" i="2"/>
  <c r="CH448" i="2" s="1"/>
  <c r="K449" i="2"/>
  <c r="P449" i="2" s="1"/>
  <c r="BI449" i="2"/>
  <c r="AI449" i="2"/>
  <c r="BH449" i="2"/>
  <c r="F450" i="2"/>
  <c r="AN449" i="2"/>
  <c r="CC449" i="2"/>
  <c r="CG449" i="2" s="1"/>
  <c r="BX449" i="2"/>
  <c r="AS449" i="2"/>
  <c r="BN449" i="2"/>
  <c r="CI449" i="2" l="1"/>
  <c r="CM449" i="2" s="1"/>
  <c r="Z450" i="2"/>
  <c r="AA450" i="2"/>
  <c r="AB450" i="2"/>
  <c r="AC450" i="2"/>
  <c r="AZ450" i="2"/>
  <c r="AG450" i="2"/>
  <c r="W450" i="2"/>
  <c r="BU449" i="2"/>
  <c r="M450" i="2" s="1"/>
  <c r="AV450" i="2"/>
  <c r="BA450" i="2"/>
  <c r="AQ450" i="2"/>
  <c r="AL450" i="2"/>
  <c r="BF450" i="2"/>
  <c r="H451" i="2" s="1"/>
  <c r="BT449" i="2"/>
  <c r="L450" i="2" s="1"/>
  <c r="V450" i="2"/>
  <c r="AU450" i="2"/>
  <c r="AP450" i="2"/>
  <c r="AF450" i="2"/>
  <c r="AK450" i="2"/>
  <c r="BE450" i="2"/>
  <c r="G451" i="2" s="1"/>
  <c r="AR450" i="2"/>
  <c r="AM450" i="2"/>
  <c r="AW450" i="2"/>
  <c r="BG450" i="2"/>
  <c r="I451" i="2" s="1"/>
  <c r="X450" i="2"/>
  <c r="AH450" i="2"/>
  <c r="BB450" i="2"/>
  <c r="BV449" i="2"/>
  <c r="BM449" i="2"/>
  <c r="BR449" i="2" s="1"/>
  <c r="J450" i="2"/>
  <c r="O449" i="2"/>
  <c r="R450" i="2" l="1"/>
  <c r="Q450" i="2"/>
  <c r="CE450" i="2"/>
  <c r="BJ450" i="2"/>
  <c r="BZ450" i="2"/>
  <c r="BK450" i="2"/>
  <c r="BY450" i="2"/>
  <c r="CD450" i="2"/>
  <c r="CF450" i="2"/>
  <c r="T449" i="2"/>
  <c r="AY450" i="2"/>
  <c r="BC450" i="2" s="1"/>
  <c r="U450" i="2"/>
  <c r="Y450" i="2" s="1"/>
  <c r="AD450" i="2"/>
  <c r="AT450" i="2"/>
  <c r="AX450" i="2" s="1"/>
  <c r="AJ450" i="2"/>
  <c r="AE450" i="2"/>
  <c r="AO450" i="2"/>
  <c r="BD450" i="2"/>
  <c r="BS449" i="2"/>
  <c r="BL450" i="2"/>
  <c r="N450" i="2"/>
  <c r="S450" i="2" s="1"/>
  <c r="CA450" i="2"/>
  <c r="BP450" i="2"/>
  <c r="BO450" i="2"/>
  <c r="BQ450" i="2"/>
  <c r="CL450" i="2" l="1"/>
  <c r="CK450" i="2"/>
  <c r="CJ450" i="2"/>
  <c r="BW449" i="2"/>
  <c r="CH449" i="2" s="1"/>
  <c r="K450" i="2"/>
  <c r="P450" i="2" s="1"/>
  <c r="AN450" i="2"/>
  <c r="CC450" i="2"/>
  <c r="CG450" i="2" s="1"/>
  <c r="BH450" i="2"/>
  <c r="F451" i="2"/>
  <c r="AS450" i="2"/>
  <c r="BX450" i="2"/>
  <c r="BI450" i="2"/>
  <c r="AI450" i="2"/>
  <c r="BN450" i="2"/>
  <c r="CI450" i="2" l="1"/>
  <c r="CM450" i="2" s="1"/>
  <c r="Z451" i="2"/>
  <c r="AC451" i="2"/>
  <c r="AB451" i="2"/>
  <c r="AA451" i="2"/>
  <c r="BG451" i="2"/>
  <c r="I452" i="2" s="1"/>
  <c r="BF451" i="2"/>
  <c r="H452" i="2" s="1"/>
  <c r="BA451" i="2"/>
  <c r="AV451" i="2"/>
  <c r="BB451" i="2"/>
  <c r="AH451" i="2"/>
  <c r="BV450" i="2"/>
  <c r="N451" i="2" s="1"/>
  <c r="AW451" i="2"/>
  <c r="AR451" i="2"/>
  <c r="X451" i="2"/>
  <c r="W451" i="2"/>
  <c r="AL451" i="2"/>
  <c r="AQ451" i="2"/>
  <c r="AG451" i="2"/>
  <c r="BU450" i="2"/>
  <c r="M451" i="2" s="1"/>
  <c r="AM451" i="2"/>
  <c r="J451" i="2"/>
  <c r="O450" i="2"/>
  <c r="AU451" i="2"/>
  <c r="AF451" i="2"/>
  <c r="AP451" i="2"/>
  <c r="V451" i="2"/>
  <c r="BE451" i="2"/>
  <c r="G452" i="2" s="1"/>
  <c r="AK451" i="2"/>
  <c r="AZ451" i="2"/>
  <c r="BT450" i="2"/>
  <c r="BM450" i="2"/>
  <c r="BR450" i="2" s="1"/>
  <c r="S451" i="2" l="1"/>
  <c r="R451" i="2"/>
  <c r="CA451" i="2"/>
  <c r="BK451" i="2"/>
  <c r="BZ451" i="2"/>
  <c r="CE451" i="2"/>
  <c r="CF451" i="2"/>
  <c r="BL451" i="2"/>
  <c r="CD451" i="2"/>
  <c r="BJ451" i="2"/>
  <c r="L451" i="2"/>
  <c r="Q451" i="2" s="1"/>
  <c r="T450" i="2"/>
  <c r="BD451" i="2"/>
  <c r="U451" i="2"/>
  <c r="Y451" i="2" s="1"/>
  <c r="AE451" i="2"/>
  <c r="AJ451" i="2"/>
  <c r="AT451" i="2"/>
  <c r="AX451" i="2" s="1"/>
  <c r="AO451" i="2"/>
  <c r="AD451" i="2"/>
  <c r="AY451" i="2"/>
  <c r="BC451" i="2" s="1"/>
  <c r="BS450" i="2"/>
  <c r="BY451" i="2"/>
  <c r="BP451" i="2"/>
  <c r="BO451" i="2"/>
  <c r="BQ451" i="2"/>
  <c r="CK451" i="2" l="1"/>
  <c r="CL451" i="2"/>
  <c r="CJ451" i="2"/>
  <c r="BW450" i="2"/>
  <c r="CH450" i="2" s="1"/>
  <c r="K451" i="2"/>
  <c r="P451" i="2" s="1"/>
  <c r="BH451" i="2"/>
  <c r="F452" i="2"/>
  <c r="AN451" i="2"/>
  <c r="CC451" i="2"/>
  <c r="CG451" i="2" s="1"/>
  <c r="AI451" i="2"/>
  <c r="BI451" i="2"/>
  <c r="AS451" i="2"/>
  <c r="BX451" i="2"/>
  <c r="BN451" i="2"/>
  <c r="CI451" i="2" l="1"/>
  <c r="CM451" i="2" s="1"/>
  <c r="AA452" i="2"/>
  <c r="Z452" i="2"/>
  <c r="AB452" i="2"/>
  <c r="AC452" i="2"/>
  <c r="O451" i="2"/>
  <c r="AV452" i="2"/>
  <c r="AQ452" i="2"/>
  <c r="AG452" i="2"/>
  <c r="W452" i="2"/>
  <c r="BA452" i="2"/>
  <c r="BF452" i="2"/>
  <c r="H453" i="2" s="1"/>
  <c r="AL452" i="2"/>
  <c r="BU451" i="2"/>
  <c r="AR452" i="2"/>
  <c r="AH452" i="2"/>
  <c r="BG452" i="2"/>
  <c r="I453" i="2" s="1"/>
  <c r="X452" i="2"/>
  <c r="AM452" i="2"/>
  <c r="BB452" i="2"/>
  <c r="AW452" i="2"/>
  <c r="BV451" i="2"/>
  <c r="J452" i="2"/>
  <c r="BM451" i="2"/>
  <c r="BR451" i="2" s="1"/>
  <c r="BE452" i="2"/>
  <c r="G453" i="2" s="1"/>
  <c r="AK452" i="2"/>
  <c r="V452" i="2"/>
  <c r="AU452" i="2"/>
  <c r="AP452" i="2"/>
  <c r="AF452" i="2"/>
  <c r="AZ452" i="2"/>
  <c r="BT451" i="2"/>
  <c r="CE452" i="2" l="1"/>
  <c r="CD452" i="2"/>
  <c r="L452" i="2"/>
  <c r="Q452" i="2" s="1"/>
  <c r="BY452" i="2"/>
  <c r="BK452" i="2"/>
  <c r="CF452" i="2"/>
  <c r="BL452" i="2"/>
  <c r="BZ452" i="2"/>
  <c r="T451" i="2"/>
  <c r="AY452" i="2"/>
  <c r="BC452" i="2" s="1"/>
  <c r="BD452" i="2"/>
  <c r="AT452" i="2"/>
  <c r="AX452" i="2" s="1"/>
  <c r="U452" i="2"/>
  <c r="Y452" i="2" s="1"/>
  <c r="AO452" i="2"/>
  <c r="AJ452" i="2"/>
  <c r="AE452" i="2"/>
  <c r="AD452" i="2"/>
  <c r="BS451" i="2"/>
  <c r="BJ452" i="2"/>
  <c r="N452" i="2"/>
  <c r="S452" i="2" s="1"/>
  <c r="CA452" i="2"/>
  <c r="M452" i="2"/>
  <c r="R452" i="2" s="1"/>
  <c r="BQ452" i="2"/>
  <c r="BP452" i="2"/>
  <c r="BO452" i="2"/>
  <c r="CJ452" i="2" l="1"/>
  <c r="CK452" i="2"/>
  <c r="CL452" i="2"/>
  <c r="AM453" i="2"/>
  <c r="BI452" i="2"/>
  <c r="AI452" i="2"/>
  <c r="AN452" i="2"/>
  <c r="CC452" i="2"/>
  <c r="CG452" i="2" s="1"/>
  <c r="BH452" i="2"/>
  <c r="F453" i="2"/>
  <c r="BW451" i="2"/>
  <c r="CH451" i="2" s="1"/>
  <c r="K452" i="2"/>
  <c r="P452" i="2" s="1"/>
  <c r="AS452" i="2"/>
  <c r="BX452" i="2"/>
  <c r="BN452" i="2"/>
  <c r="CI452" i="2" l="1"/>
  <c r="CM452" i="2" s="1"/>
  <c r="AA453" i="2"/>
  <c r="Z453" i="2"/>
  <c r="AC453" i="2"/>
  <c r="AB453" i="2"/>
  <c r="AV453" i="2"/>
  <c r="BV452" i="2"/>
  <c r="N453" i="2" s="1"/>
  <c r="BB453" i="2"/>
  <c r="BG453" i="2"/>
  <c r="I454" i="2" s="1"/>
  <c r="AR453" i="2"/>
  <c r="X453" i="2"/>
  <c r="AG453" i="2"/>
  <c r="AH453" i="2"/>
  <c r="AW453" i="2"/>
  <c r="BU452" i="2"/>
  <c r="M453" i="2" s="1"/>
  <c r="W453" i="2"/>
  <c r="BA453" i="2"/>
  <c r="AQ453" i="2"/>
  <c r="BF453" i="2"/>
  <c r="H454" i="2" s="1"/>
  <c r="AL453" i="2"/>
  <c r="AK453" i="2"/>
  <c r="AF453" i="2"/>
  <c r="BE453" i="2"/>
  <c r="G454" i="2" s="1"/>
  <c r="AZ453" i="2"/>
  <c r="AU453" i="2"/>
  <c r="BT452" i="2"/>
  <c r="O452" i="2"/>
  <c r="J453" i="2"/>
  <c r="BM452" i="2"/>
  <c r="BR452" i="2" s="1"/>
  <c r="S453" i="2" l="1"/>
  <c r="R453" i="2"/>
  <c r="V453" i="2"/>
  <c r="AP453" i="2"/>
  <c r="BY453" i="2" s="1"/>
  <c r="CA453" i="2"/>
  <c r="BK453" i="2"/>
  <c r="CF453" i="2"/>
  <c r="BL453" i="2"/>
  <c r="CE453" i="2"/>
  <c r="BZ453" i="2"/>
  <c r="BJ453" i="2"/>
  <c r="T452" i="2"/>
  <c r="AO453" i="2"/>
  <c r="AE453" i="2"/>
  <c r="AJ453" i="2"/>
  <c r="AY453" i="2"/>
  <c r="BC453" i="2" s="1"/>
  <c r="U453" i="2"/>
  <c r="BD453" i="2"/>
  <c r="AT453" i="2"/>
  <c r="AX453" i="2" s="1"/>
  <c r="BS452" i="2"/>
  <c r="L453" i="2"/>
  <c r="Q453" i="2" s="1"/>
  <c r="BQ453" i="2"/>
  <c r="BP453" i="2"/>
  <c r="BO453" i="2"/>
  <c r="CL453" i="2" l="1"/>
  <c r="CK453" i="2"/>
  <c r="CJ453" i="2"/>
  <c r="CD453" i="2"/>
  <c r="Y453" i="2"/>
  <c r="AC454" i="2"/>
  <c r="BH453" i="2"/>
  <c r="F454" i="2"/>
  <c r="AN453" i="2"/>
  <c r="CC453" i="2"/>
  <c r="AD453" i="2"/>
  <c r="BI453" i="2"/>
  <c r="AI453" i="2"/>
  <c r="BW452" i="2"/>
  <c r="CH452" i="2" s="1"/>
  <c r="K453" i="2"/>
  <c r="P453" i="2" s="1"/>
  <c r="AS453" i="2"/>
  <c r="BX453" i="2"/>
  <c r="BN453" i="2"/>
  <c r="CG453" i="2" l="1"/>
  <c r="CI453" i="2"/>
  <c r="CM453" i="2" s="1"/>
  <c r="BT453" i="2"/>
  <c r="L454" i="2" s="1"/>
  <c r="Z454" i="2"/>
  <c r="AB454" i="2"/>
  <c r="AU454" i="2"/>
  <c r="AP454" i="2"/>
  <c r="V454" i="2"/>
  <c r="AZ454" i="2"/>
  <c r="AM454" i="2"/>
  <c r="X454" i="2"/>
  <c r="AW454" i="2"/>
  <c r="BB454" i="2"/>
  <c r="AH454" i="2"/>
  <c r="BG454" i="2"/>
  <c r="I455" i="2" s="1"/>
  <c r="AR454" i="2"/>
  <c r="BV453" i="2"/>
  <c r="BF454" i="2"/>
  <c r="H455" i="2" s="1"/>
  <c r="AL454" i="2"/>
  <c r="W454" i="2"/>
  <c r="AG454" i="2"/>
  <c r="BA454" i="2"/>
  <c r="AQ454" i="2"/>
  <c r="AV454" i="2"/>
  <c r="BU453" i="2"/>
  <c r="J454" i="2"/>
  <c r="O453" i="2"/>
  <c r="BM453" i="2"/>
  <c r="BR453" i="2" s="1"/>
  <c r="AF454" i="2" l="1"/>
  <c r="BJ454" i="2" s="1"/>
  <c r="BE454" i="2"/>
  <c r="G455" i="2" s="1"/>
  <c r="AA454" i="2"/>
  <c r="Q454" i="2" s="1"/>
  <c r="AK454" i="2"/>
  <c r="CD454" i="2" s="1"/>
  <c r="BL454" i="2"/>
  <c r="BZ454" i="2"/>
  <c r="N454" i="2"/>
  <c r="CE454" i="2"/>
  <c r="CF454" i="2"/>
  <c r="T453" i="2"/>
  <c r="U454" i="2"/>
  <c r="Y454" i="2" s="1"/>
  <c r="AO454" i="2"/>
  <c r="AE454" i="2"/>
  <c r="BD454" i="2"/>
  <c r="AY454" i="2"/>
  <c r="BC454" i="2" s="1"/>
  <c r="AJ454" i="2"/>
  <c r="AT454" i="2"/>
  <c r="AX454" i="2" s="1"/>
  <c r="BS453" i="2"/>
  <c r="M454" i="2"/>
  <c r="BK454" i="2"/>
  <c r="CA454" i="2"/>
  <c r="BQ454" i="2"/>
  <c r="BO454" i="2"/>
  <c r="BP454" i="2"/>
  <c r="R454" i="2" l="1"/>
  <c r="S454" i="2"/>
  <c r="CK454" i="2"/>
  <c r="CJ454" i="2"/>
  <c r="CL454" i="2"/>
  <c r="AD454" i="2"/>
  <c r="BY454" i="2"/>
  <c r="BH454" i="2"/>
  <c r="F455" i="2"/>
  <c r="AN454" i="2"/>
  <c r="CC454" i="2"/>
  <c r="CG454" i="2" s="1"/>
  <c r="BI454" i="2"/>
  <c r="AI454" i="2"/>
  <c r="AS454" i="2"/>
  <c r="BX454" i="2"/>
  <c r="K454" i="2"/>
  <c r="P454" i="2" s="1"/>
  <c r="BW453" i="2"/>
  <c r="CH453" i="2" s="1"/>
  <c r="BN454" i="2"/>
  <c r="CI454" i="2" l="1"/>
  <c r="CM454" i="2" s="1"/>
  <c r="AA455" i="2"/>
  <c r="Z455" i="2"/>
  <c r="AC455" i="2"/>
  <c r="AB455" i="2"/>
  <c r="BU454" i="2"/>
  <c r="M455" i="2" s="1"/>
  <c r="AQ455" i="2"/>
  <c r="AV455" i="2"/>
  <c r="AG455" i="2"/>
  <c r="BF455" i="2"/>
  <c r="H456" i="2" s="1"/>
  <c r="W455" i="2"/>
  <c r="AL455" i="2"/>
  <c r="BA455" i="2"/>
  <c r="O454" i="2"/>
  <c r="J455" i="2"/>
  <c r="BM454" i="2"/>
  <c r="BR454" i="2" s="1"/>
  <c r="AK455" i="2"/>
  <c r="AZ455" i="2"/>
  <c r="AP455" i="2"/>
  <c r="BT454" i="2"/>
  <c r="AM455" i="2"/>
  <c r="AW455" i="2"/>
  <c r="BB455" i="2"/>
  <c r="X455" i="2"/>
  <c r="AH455" i="2"/>
  <c r="BG455" i="2"/>
  <c r="I456" i="2" s="1"/>
  <c r="AR455" i="2"/>
  <c r="BV454" i="2"/>
  <c r="R455" i="2" l="1"/>
  <c r="AF455" i="2"/>
  <c r="AU455" i="2"/>
  <c r="CD455" i="2" s="1"/>
  <c r="BE455" i="2"/>
  <c r="G456" i="2" s="1"/>
  <c r="V455" i="2"/>
  <c r="BZ455" i="2"/>
  <c r="CE455" i="2"/>
  <c r="BK455" i="2"/>
  <c r="BL455" i="2"/>
  <c r="CA455" i="2"/>
  <c r="T454" i="2"/>
  <c r="AT455" i="2"/>
  <c r="AJ455" i="2"/>
  <c r="U455" i="2"/>
  <c r="BD455" i="2"/>
  <c r="AO455" i="2"/>
  <c r="AY455" i="2"/>
  <c r="BC455" i="2" s="1"/>
  <c r="AE455" i="2"/>
  <c r="BS454" i="2"/>
  <c r="N455" i="2"/>
  <c r="S455" i="2" s="1"/>
  <c r="CF455" i="2"/>
  <c r="L455" i="2"/>
  <c r="Q455" i="2" s="1"/>
  <c r="BQ455" i="2"/>
  <c r="BP455" i="2"/>
  <c r="CK455" i="2" l="1"/>
  <c r="CL455" i="2"/>
  <c r="AX455" i="2"/>
  <c r="BJ455" i="2"/>
  <c r="Y455" i="2"/>
  <c r="BY455" i="2"/>
  <c r="AB456" i="2"/>
  <c r="BI455" i="2"/>
  <c r="AI455" i="2"/>
  <c r="BH455" i="2"/>
  <c r="F456" i="2"/>
  <c r="AD455" i="2"/>
  <c r="AN455" i="2"/>
  <c r="CC455" i="2"/>
  <c r="CG455" i="2" s="1"/>
  <c r="BW454" i="2"/>
  <c r="CH454" i="2" s="1"/>
  <c r="K455" i="2"/>
  <c r="P455" i="2" s="1"/>
  <c r="AS455" i="2"/>
  <c r="BX455" i="2"/>
  <c r="BN455" i="2"/>
  <c r="BO455" i="2"/>
  <c r="CI455" i="2" l="1"/>
  <c r="CJ455" i="2"/>
  <c r="AA456" i="2"/>
  <c r="AC456" i="2"/>
  <c r="Z456" i="2"/>
  <c r="AF456" i="2"/>
  <c r="BV455" i="2"/>
  <c r="N456" i="2" s="1"/>
  <c r="AH456" i="2"/>
  <c r="AW456" i="2"/>
  <c r="AM456" i="2"/>
  <c r="X456" i="2"/>
  <c r="BG456" i="2"/>
  <c r="I457" i="2" s="1"/>
  <c r="BB456" i="2"/>
  <c r="AR456" i="2"/>
  <c r="BT455" i="2"/>
  <c r="L456" i="2" s="1"/>
  <c r="BE456" i="2"/>
  <c r="G457" i="2" s="1"/>
  <c r="AU456" i="2"/>
  <c r="AZ456" i="2"/>
  <c r="AK456" i="2"/>
  <c r="V456" i="2"/>
  <c r="AP456" i="2"/>
  <c r="J456" i="2"/>
  <c r="AG456" i="2"/>
  <c r="AQ456" i="2"/>
  <c r="AV456" i="2"/>
  <c r="W456" i="2"/>
  <c r="BF456" i="2"/>
  <c r="H457" i="2" s="1"/>
  <c r="AL456" i="2"/>
  <c r="BA456" i="2"/>
  <c r="BU455" i="2"/>
  <c r="O455" i="2"/>
  <c r="BM455" i="2"/>
  <c r="BR455" i="2" s="1"/>
  <c r="S456" i="2" l="1"/>
  <c r="Q456" i="2"/>
  <c r="CM455" i="2"/>
  <c r="BL456" i="2"/>
  <c r="CF456" i="2"/>
  <c r="CA456" i="2"/>
  <c r="BJ456" i="2"/>
  <c r="CD456" i="2"/>
  <c r="CE456" i="2"/>
  <c r="BY456" i="2"/>
  <c r="BK456" i="2"/>
  <c r="T455" i="2"/>
  <c r="BD456" i="2"/>
  <c r="AE456" i="2"/>
  <c r="AO456" i="2"/>
  <c r="AJ456" i="2"/>
  <c r="AY456" i="2"/>
  <c r="BC456" i="2" s="1"/>
  <c r="U456" i="2"/>
  <c r="Y456" i="2" s="1"/>
  <c r="AT456" i="2"/>
  <c r="AX456" i="2" s="1"/>
  <c r="BS455" i="2"/>
  <c r="M456" i="2"/>
  <c r="R456" i="2" s="1"/>
  <c r="BZ456" i="2"/>
  <c r="BQ456" i="2"/>
  <c r="BP456" i="2"/>
  <c r="BO456" i="2"/>
  <c r="CK456" i="2" l="1"/>
  <c r="CL456" i="2"/>
  <c r="CJ456" i="2"/>
  <c r="AC457" i="2"/>
  <c r="AI456" i="2"/>
  <c r="BI456" i="2"/>
  <c r="BW455" i="2"/>
  <c r="CH455" i="2" s="1"/>
  <c r="K456" i="2"/>
  <c r="P456" i="2" s="1"/>
  <c r="AN456" i="2"/>
  <c r="CC456" i="2"/>
  <c r="CG456" i="2" s="1"/>
  <c r="BH456" i="2"/>
  <c r="F457" i="2"/>
  <c r="AD456" i="2"/>
  <c r="AS456" i="2"/>
  <c r="BX456" i="2"/>
  <c r="BN456" i="2"/>
  <c r="CI456" i="2" l="1"/>
  <c r="CM456" i="2" s="1"/>
  <c r="Z457" i="2"/>
  <c r="AA457" i="2"/>
  <c r="AB457" i="2"/>
  <c r="AG457" i="2"/>
  <c r="V457" i="2"/>
  <c r="BE457" i="2"/>
  <c r="G458" i="2" s="1"/>
  <c r="BU456" i="2"/>
  <c r="M457" i="2" s="1"/>
  <c r="BT456" i="2"/>
  <c r="L457" i="2" s="1"/>
  <c r="AP457" i="2"/>
  <c r="AK457" i="2"/>
  <c r="AF457" i="2"/>
  <c r="AU457" i="2"/>
  <c r="AZ457" i="2"/>
  <c r="BF457" i="2"/>
  <c r="H458" i="2" s="1"/>
  <c r="BA457" i="2"/>
  <c r="AV457" i="2"/>
  <c r="AL457" i="2"/>
  <c r="W457" i="2"/>
  <c r="AQ457" i="2"/>
  <c r="BM456" i="2"/>
  <c r="BR456" i="2" s="1"/>
  <c r="AW457" i="2"/>
  <c r="AM457" i="2"/>
  <c r="BG457" i="2"/>
  <c r="I458" i="2" s="1"/>
  <c r="AR457" i="2"/>
  <c r="AH457" i="2"/>
  <c r="BB457" i="2"/>
  <c r="X457" i="2"/>
  <c r="BV456" i="2"/>
  <c r="J457" i="2"/>
  <c r="O456" i="2"/>
  <c r="R457" i="2" l="1"/>
  <c r="Q457" i="2"/>
  <c r="BK457" i="2"/>
  <c r="BJ457" i="2"/>
  <c r="BZ457" i="2"/>
  <c r="BY457" i="2"/>
  <c r="CD457" i="2"/>
  <c r="CE457" i="2"/>
  <c r="BL457" i="2"/>
  <c r="T456" i="2"/>
  <c r="BD457" i="2"/>
  <c r="AD457" i="2"/>
  <c r="AE457" i="2"/>
  <c r="AO457" i="2"/>
  <c r="AJ457" i="2"/>
  <c r="AY457" i="2"/>
  <c r="BC457" i="2" s="1"/>
  <c r="U457" i="2"/>
  <c r="Y457" i="2" s="1"/>
  <c r="AT457" i="2"/>
  <c r="AX457" i="2" s="1"/>
  <c r="BS456" i="2"/>
  <c r="CF457" i="2"/>
  <c r="N457" i="2"/>
  <c r="S457" i="2" s="1"/>
  <c r="CA457" i="2"/>
  <c r="BP457" i="2"/>
  <c r="BQ457" i="2"/>
  <c r="BO457" i="2"/>
  <c r="CJ457" i="2" l="1"/>
  <c r="CL457" i="2"/>
  <c r="CK457" i="2"/>
  <c r="BW456" i="2"/>
  <c r="CH456" i="2" s="1"/>
  <c r="K457" i="2"/>
  <c r="P457" i="2" s="1"/>
  <c r="AN457" i="2"/>
  <c r="CC457" i="2"/>
  <c r="CG457" i="2" s="1"/>
  <c r="BH457" i="2"/>
  <c r="F458" i="2"/>
  <c r="J458" i="2" s="1"/>
  <c r="AS457" i="2"/>
  <c r="BX457" i="2"/>
  <c r="AI457" i="2"/>
  <c r="BI457" i="2"/>
  <c r="BN457" i="2"/>
  <c r="CI457" i="2" l="1"/>
  <c r="CM457" i="2" s="1"/>
  <c r="AA458" i="2"/>
  <c r="Z458" i="2"/>
  <c r="AB458" i="2"/>
  <c r="AC458" i="2"/>
  <c r="BV457" i="2"/>
  <c r="N458" i="2" s="1"/>
  <c r="BA458" i="2"/>
  <c r="BU457" i="2"/>
  <c r="M458" i="2" s="1"/>
  <c r="AQ458" i="2"/>
  <c r="AG458" i="2"/>
  <c r="W458" i="2"/>
  <c r="AL458" i="2"/>
  <c r="BF458" i="2"/>
  <c r="H459" i="2" s="1"/>
  <c r="AV458" i="2"/>
  <c r="AM458" i="2"/>
  <c r="AH458" i="2"/>
  <c r="BB458" i="2"/>
  <c r="X458" i="2"/>
  <c r="BG458" i="2"/>
  <c r="I459" i="2" s="1"/>
  <c r="AR458" i="2"/>
  <c r="AW458" i="2"/>
  <c r="BT457" i="2"/>
  <c r="L458" i="2" s="1"/>
  <c r="AK458" i="2"/>
  <c r="AU458" i="2"/>
  <c r="AF458" i="2"/>
  <c r="V458" i="2"/>
  <c r="AZ458" i="2"/>
  <c r="BE458" i="2"/>
  <c r="G459" i="2" s="1"/>
  <c r="BM457" i="2"/>
  <c r="BR457" i="2" s="1"/>
  <c r="O457" i="2"/>
  <c r="Q458" i="2" l="1"/>
  <c r="S458" i="2"/>
  <c r="R458" i="2"/>
  <c r="AP458" i="2"/>
  <c r="BY458" i="2" s="1"/>
  <c r="BJ458" i="2"/>
  <c r="CE458" i="2"/>
  <c r="BZ458" i="2"/>
  <c r="CF458" i="2"/>
  <c r="BL458" i="2"/>
  <c r="BK458" i="2"/>
  <c r="CA458" i="2"/>
  <c r="T457" i="2"/>
  <c r="AE458" i="2"/>
  <c r="AO458" i="2"/>
  <c r="BD458" i="2"/>
  <c r="AJ458" i="2"/>
  <c r="AY458" i="2"/>
  <c r="BC458" i="2" s="1"/>
  <c r="AT458" i="2"/>
  <c r="AX458" i="2" s="1"/>
  <c r="U458" i="2"/>
  <c r="Y458" i="2" s="1"/>
  <c r="BS457" i="2"/>
  <c r="BQ458" i="2"/>
  <c r="BP458" i="2"/>
  <c r="BO458" i="2"/>
  <c r="CJ458" i="2" l="1"/>
  <c r="CK458" i="2"/>
  <c r="CL458" i="2"/>
  <c r="CD458" i="2"/>
  <c r="AC459" i="2"/>
  <c r="AD458" i="2"/>
  <c r="AS458" i="2"/>
  <c r="BX458" i="2"/>
  <c r="K458" i="2"/>
  <c r="P458" i="2" s="1"/>
  <c r="BW457" i="2"/>
  <c r="CH457" i="2" s="1"/>
  <c r="BI458" i="2"/>
  <c r="AI458" i="2"/>
  <c r="AN458" i="2"/>
  <c r="CC458" i="2"/>
  <c r="F459" i="2"/>
  <c r="BH458" i="2"/>
  <c r="BN458" i="2"/>
  <c r="CG458" i="2" l="1"/>
  <c r="CI458" i="2"/>
  <c r="CM458" i="2" s="1"/>
  <c r="V459" i="2"/>
  <c r="Z459" i="2"/>
  <c r="AB459" i="2"/>
  <c r="AZ459" i="2"/>
  <c r="BT458" i="2"/>
  <c r="L459" i="2" s="1"/>
  <c r="AK459" i="2"/>
  <c r="BM458" i="2"/>
  <c r="BR458" i="2" s="1"/>
  <c r="BF459" i="2"/>
  <c r="H460" i="2" s="1"/>
  <c r="AV459" i="2"/>
  <c r="W459" i="2"/>
  <c r="AG459" i="2"/>
  <c r="AQ459" i="2"/>
  <c r="AL459" i="2"/>
  <c r="BA459" i="2"/>
  <c r="BU458" i="2"/>
  <c r="X459" i="2"/>
  <c r="AH459" i="2"/>
  <c r="BG459" i="2"/>
  <c r="I460" i="2" s="1"/>
  <c r="AM459" i="2"/>
  <c r="AR459" i="2"/>
  <c r="AW459" i="2"/>
  <c r="BB459" i="2"/>
  <c r="BV458" i="2"/>
  <c r="J459" i="2"/>
  <c r="O458" i="2"/>
  <c r="AF459" i="2" l="1"/>
  <c r="AP459" i="2"/>
  <c r="AU459" i="2"/>
  <c r="AA459" i="2"/>
  <c r="AD459" i="2" s="1"/>
  <c r="BE459" i="2"/>
  <c r="G460" i="2" s="1"/>
  <c r="BK459" i="2"/>
  <c r="BZ459" i="2"/>
  <c r="N459" i="2"/>
  <c r="BL459" i="2"/>
  <c r="CE459" i="2"/>
  <c r="T458" i="2"/>
  <c r="AE459" i="2"/>
  <c r="U459" i="2"/>
  <c r="Y459" i="2" s="1"/>
  <c r="AJ459" i="2"/>
  <c r="AT459" i="2"/>
  <c r="AY459" i="2"/>
  <c r="BC459" i="2" s="1"/>
  <c r="AO459" i="2"/>
  <c r="BD459" i="2"/>
  <c r="BS458" i="2"/>
  <c r="CA459" i="2"/>
  <c r="CF459" i="2"/>
  <c r="M459" i="2"/>
  <c r="BP459" i="2"/>
  <c r="BQ459" i="2"/>
  <c r="S459" i="2" l="1"/>
  <c r="R459" i="2"/>
  <c r="BA460" i="2" s="1"/>
  <c r="Q459" i="2"/>
  <c r="CL459" i="2"/>
  <c r="CK459" i="2"/>
  <c r="AX459" i="2"/>
  <c r="BJ459" i="2"/>
  <c r="CD459" i="2"/>
  <c r="BY459" i="2"/>
  <c r="BW458" i="2"/>
  <c r="CH458" i="2" s="1"/>
  <c r="K459" i="2"/>
  <c r="P459" i="2" s="1"/>
  <c r="BI459" i="2"/>
  <c r="AI459" i="2"/>
  <c r="BH459" i="2"/>
  <c r="F460" i="2"/>
  <c r="BX459" i="2"/>
  <c r="AS459" i="2"/>
  <c r="AN459" i="2"/>
  <c r="CC459" i="2"/>
  <c r="BN459" i="2"/>
  <c r="BO459" i="2"/>
  <c r="CG459" i="2" l="1"/>
  <c r="CI459" i="2"/>
  <c r="CJ459" i="2"/>
  <c r="AP460" i="2"/>
  <c r="Z460" i="2"/>
  <c r="AC460" i="2"/>
  <c r="AV460" i="2"/>
  <c r="AB460" i="2"/>
  <c r="BU459" i="2"/>
  <c r="M460" i="2" s="1"/>
  <c r="AG460" i="2"/>
  <c r="W460" i="2"/>
  <c r="BF460" i="2"/>
  <c r="H461" i="2" s="1"/>
  <c r="AL460" i="2"/>
  <c r="AQ460" i="2"/>
  <c r="J460" i="2"/>
  <c r="BM459" i="2"/>
  <c r="BR459" i="2" s="1"/>
  <c r="AH460" i="2"/>
  <c r="BB460" i="2"/>
  <c r="BG460" i="2"/>
  <c r="I461" i="2" s="1"/>
  <c r="AR460" i="2"/>
  <c r="AW460" i="2"/>
  <c r="AM460" i="2"/>
  <c r="X460" i="2"/>
  <c r="BV459" i="2"/>
  <c r="O459" i="2"/>
  <c r="BE460" i="2"/>
  <c r="G461" i="2" s="1"/>
  <c r="V460" i="2"/>
  <c r="AZ460" i="2"/>
  <c r="BT459" i="2"/>
  <c r="CM459" i="2" l="1"/>
  <c r="AK460" i="2"/>
  <c r="AF460" i="2"/>
  <c r="AA460" i="2"/>
  <c r="R460" i="2" s="1"/>
  <c r="AU460" i="2"/>
  <c r="BK460" i="2"/>
  <c r="BZ460" i="2"/>
  <c r="CE460" i="2"/>
  <c r="CA460" i="2"/>
  <c r="CF460" i="2"/>
  <c r="L460" i="2"/>
  <c r="T459" i="2"/>
  <c r="AY460" i="2"/>
  <c r="BC460" i="2" s="1"/>
  <c r="AO460" i="2"/>
  <c r="U460" i="2"/>
  <c r="Y460" i="2" s="1"/>
  <c r="AJ460" i="2"/>
  <c r="AT460" i="2"/>
  <c r="AE460" i="2"/>
  <c r="BD460" i="2"/>
  <c r="BS459" i="2"/>
  <c r="BY460" i="2"/>
  <c r="N460" i="2"/>
  <c r="BL460" i="2"/>
  <c r="BP460" i="2"/>
  <c r="BQ460" i="2"/>
  <c r="S460" i="2" l="1"/>
  <c r="Q460" i="2"/>
  <c r="CL460" i="2"/>
  <c r="CK460" i="2"/>
  <c r="AX460" i="2"/>
  <c r="BJ460" i="2"/>
  <c r="CD460" i="2"/>
  <c r="AB461" i="2"/>
  <c r="AS460" i="2"/>
  <c r="BX460" i="2"/>
  <c r="BW459" i="2"/>
  <c r="CH459" i="2" s="1"/>
  <c r="K460" i="2"/>
  <c r="P460" i="2" s="1"/>
  <c r="AD460" i="2"/>
  <c r="BH460" i="2"/>
  <c r="F461" i="2"/>
  <c r="AN460" i="2"/>
  <c r="CC460" i="2"/>
  <c r="AI460" i="2"/>
  <c r="BI460" i="2"/>
  <c r="BO460" i="2"/>
  <c r="BN460" i="2"/>
  <c r="CG460" i="2" l="1"/>
  <c r="CI460" i="2"/>
  <c r="CJ460" i="2"/>
  <c r="AA461" i="2"/>
  <c r="Z461" i="2"/>
  <c r="AC461" i="2"/>
  <c r="X461" i="2"/>
  <c r="BV460" i="2"/>
  <c r="N461" i="2" s="1"/>
  <c r="AH461" i="2"/>
  <c r="BG461" i="2"/>
  <c r="I462" i="2" s="1"/>
  <c r="BB461" i="2"/>
  <c r="AM461" i="2"/>
  <c r="AW461" i="2"/>
  <c r="AR461" i="2"/>
  <c r="BM460" i="2"/>
  <c r="BR460" i="2" s="1"/>
  <c r="W461" i="2"/>
  <c r="AV461" i="2"/>
  <c r="BA461" i="2"/>
  <c r="AQ461" i="2"/>
  <c r="AG461" i="2"/>
  <c r="BF461" i="2"/>
  <c r="H462" i="2" s="1"/>
  <c r="AL461" i="2"/>
  <c r="BU460" i="2"/>
  <c r="J461" i="2"/>
  <c r="O460" i="2"/>
  <c r="AK461" i="2"/>
  <c r="AZ461" i="2"/>
  <c r="AP461" i="2"/>
  <c r="BE461" i="2"/>
  <c r="G462" i="2" s="1"/>
  <c r="AF461" i="2"/>
  <c r="AU461" i="2"/>
  <c r="V461" i="2"/>
  <c r="BT460" i="2"/>
  <c r="S461" i="2" l="1"/>
  <c r="CM460" i="2"/>
  <c r="BK461" i="2"/>
  <c r="CF461" i="2"/>
  <c r="BL461" i="2"/>
  <c r="CA461" i="2"/>
  <c r="BZ461" i="2"/>
  <c r="L461" i="2"/>
  <c r="Q461" i="2" s="1"/>
  <c r="BJ461" i="2"/>
  <c r="CD461" i="2"/>
  <c r="CE461" i="2"/>
  <c r="BY461" i="2"/>
  <c r="T460" i="2"/>
  <c r="AJ461" i="2"/>
  <c r="AY461" i="2"/>
  <c r="BC461" i="2" s="1"/>
  <c r="BD461" i="2"/>
  <c r="AO461" i="2"/>
  <c r="AE461" i="2"/>
  <c r="AT461" i="2"/>
  <c r="AX461" i="2" s="1"/>
  <c r="U461" i="2"/>
  <c r="Y461" i="2" s="1"/>
  <c r="BS460" i="2"/>
  <c r="M461" i="2"/>
  <c r="R461" i="2" s="1"/>
  <c r="BO461" i="2"/>
  <c r="BQ461" i="2"/>
  <c r="BP461" i="2"/>
  <c r="CK461" i="2" l="1"/>
  <c r="CJ461" i="2"/>
  <c r="CL461" i="2"/>
  <c r="AC462" i="2"/>
  <c r="BB462" i="2"/>
  <c r="AH462" i="2"/>
  <c r="AR462" i="2"/>
  <c r="AM462" i="2"/>
  <c r="AW462" i="2"/>
  <c r="X462" i="2"/>
  <c r="BG462" i="2"/>
  <c r="I463" i="2" s="1"/>
  <c r="BV461" i="2"/>
  <c r="BH461" i="2"/>
  <c r="F462" i="2"/>
  <c r="BI461" i="2"/>
  <c r="AI461" i="2"/>
  <c r="AD461" i="2"/>
  <c r="BW460" i="2"/>
  <c r="CH460" i="2" s="1"/>
  <c r="K461" i="2"/>
  <c r="P461" i="2" s="1"/>
  <c r="AS461" i="2"/>
  <c r="BX461" i="2"/>
  <c r="AN461" i="2"/>
  <c r="CC461" i="2"/>
  <c r="CG461" i="2" s="1"/>
  <c r="BN461" i="2"/>
  <c r="CI461" i="2" l="1"/>
  <c r="CM461" i="2" s="1"/>
  <c r="AU462" i="2"/>
  <c r="Z462" i="2"/>
  <c r="BF462" i="2"/>
  <c r="H463" i="2" s="1"/>
  <c r="AB462" i="2"/>
  <c r="AA462" i="2"/>
  <c r="W462" i="2"/>
  <c r="AV462" i="2"/>
  <c r="AQ462" i="2"/>
  <c r="BA462" i="2"/>
  <c r="AL462" i="2"/>
  <c r="AG462" i="2"/>
  <c r="BU461" i="2"/>
  <c r="M462" i="2" s="1"/>
  <c r="O461" i="2"/>
  <c r="N462" i="2"/>
  <c r="AZ462" i="2"/>
  <c r="AP462" i="2"/>
  <c r="BE462" i="2"/>
  <c r="G463" i="2" s="1"/>
  <c r="V462" i="2"/>
  <c r="CF462" i="2"/>
  <c r="J462" i="2"/>
  <c r="CA462" i="2"/>
  <c r="BM461" i="2"/>
  <c r="BR461" i="2" s="1"/>
  <c r="BL462" i="2"/>
  <c r="BQ462" i="2"/>
  <c r="S462" i="2" l="1"/>
  <c r="R462" i="2"/>
  <c r="CL462" i="2"/>
  <c r="AF462" i="2"/>
  <c r="BJ462" i="2" s="1"/>
  <c r="AK462" i="2"/>
  <c r="CD462" i="2" s="1"/>
  <c r="BT461" i="2"/>
  <c r="L462" i="2" s="1"/>
  <c r="Q462" i="2" s="1"/>
  <c r="BK462" i="2"/>
  <c r="BZ462" i="2"/>
  <c r="CE462" i="2"/>
  <c r="T461" i="2"/>
  <c r="AJ462" i="2"/>
  <c r="AO462" i="2"/>
  <c r="AY462" i="2"/>
  <c r="BC462" i="2" s="1"/>
  <c r="BD462" i="2"/>
  <c r="AE462" i="2"/>
  <c r="U462" i="2"/>
  <c r="Y462" i="2" s="1"/>
  <c r="AT462" i="2"/>
  <c r="AX462" i="2" s="1"/>
  <c r="BS461" i="2"/>
  <c r="BY462" i="2"/>
  <c r="BO462" i="2"/>
  <c r="BP462" i="2"/>
  <c r="CJ462" i="2" l="1"/>
  <c r="CK462" i="2"/>
  <c r="AB463" i="2"/>
  <c r="AD462" i="2"/>
  <c r="AI462" i="2"/>
  <c r="BI462" i="2"/>
  <c r="AS462" i="2"/>
  <c r="BX462" i="2"/>
  <c r="K462" i="2"/>
  <c r="P462" i="2" s="1"/>
  <c r="BW461" i="2"/>
  <c r="CH461" i="2" s="1"/>
  <c r="BH462" i="2"/>
  <c r="F463" i="2"/>
  <c r="AN462" i="2"/>
  <c r="CC462" i="2"/>
  <c r="CG462" i="2" s="1"/>
  <c r="BN462" i="2"/>
  <c r="CI462" i="2" l="1"/>
  <c r="CM462" i="2" s="1"/>
  <c r="AA463" i="2"/>
  <c r="AC463" i="2"/>
  <c r="Z463" i="2"/>
  <c r="AR463" i="2"/>
  <c r="BV462" i="2"/>
  <c r="N463" i="2" s="1"/>
  <c r="X463" i="2"/>
  <c r="AH463" i="2"/>
  <c r="BG463" i="2"/>
  <c r="I464" i="2" s="1"/>
  <c r="AW463" i="2"/>
  <c r="AM463" i="2"/>
  <c r="BB463" i="2"/>
  <c r="AZ463" i="2"/>
  <c r="BE463" i="2"/>
  <c r="G464" i="2" s="1"/>
  <c r="AK463" i="2"/>
  <c r="AF463" i="2"/>
  <c r="BT462" i="2"/>
  <c r="BM462" i="2"/>
  <c r="BR462" i="2" s="1"/>
  <c r="AL463" i="2"/>
  <c r="AQ463" i="2"/>
  <c r="W463" i="2"/>
  <c r="BF463" i="2"/>
  <c r="H464" i="2" s="1"/>
  <c r="AG463" i="2"/>
  <c r="BA463" i="2"/>
  <c r="AV463" i="2"/>
  <c r="BU462" i="2"/>
  <c r="J463" i="2"/>
  <c r="O462" i="2"/>
  <c r="S463" i="2" l="1"/>
  <c r="V463" i="2"/>
  <c r="AP463" i="2"/>
  <c r="BY463" i="2" s="1"/>
  <c r="AU463" i="2"/>
  <c r="BJ463" i="2" s="1"/>
  <c r="CF463" i="2"/>
  <c r="BL463" i="2"/>
  <c r="CA463" i="2"/>
  <c r="BK463" i="2"/>
  <c r="T462" i="2"/>
  <c r="AD463" i="2"/>
  <c r="U463" i="2"/>
  <c r="AT463" i="2"/>
  <c r="AY463" i="2"/>
  <c r="BC463" i="2" s="1"/>
  <c r="AE463" i="2"/>
  <c r="AJ463" i="2"/>
  <c r="AO463" i="2"/>
  <c r="BD463" i="2"/>
  <c r="BS462" i="2"/>
  <c r="BZ463" i="2"/>
  <c r="M463" i="2"/>
  <c r="R463" i="2" s="1"/>
  <c r="CE463" i="2"/>
  <c r="L463" i="2"/>
  <c r="Q463" i="2" s="1"/>
  <c r="BO463" i="2"/>
  <c r="BQ463" i="2"/>
  <c r="BP463" i="2"/>
  <c r="CK463" i="2" l="1"/>
  <c r="CL463" i="2"/>
  <c r="CJ463" i="2"/>
  <c r="AX463" i="2"/>
  <c r="CD463" i="2"/>
  <c r="Y463" i="2"/>
  <c r="AS463" i="2"/>
  <c r="BX463" i="2"/>
  <c r="AN463" i="2"/>
  <c r="CC463" i="2"/>
  <c r="BW462" i="2"/>
  <c r="CH462" i="2" s="1"/>
  <c r="K463" i="2"/>
  <c r="P463" i="2" s="1"/>
  <c r="BI463" i="2"/>
  <c r="AI463" i="2"/>
  <c r="F464" i="2"/>
  <c r="BH463" i="2"/>
  <c r="BN463" i="2"/>
  <c r="CG463" i="2" l="1"/>
  <c r="CI463" i="2"/>
  <c r="CM463" i="2" s="1"/>
  <c r="BT463" i="2"/>
  <c r="L464" i="2" s="1"/>
  <c r="Z464" i="2"/>
  <c r="AB464" i="2"/>
  <c r="AC464" i="2"/>
  <c r="AQ464" i="2"/>
  <c r="AH464" i="2"/>
  <c r="BV463" i="2"/>
  <c r="N464" i="2" s="1"/>
  <c r="BB464" i="2"/>
  <c r="AR464" i="2"/>
  <c r="BG464" i="2"/>
  <c r="I465" i="2" s="1"/>
  <c r="AW464" i="2"/>
  <c r="X464" i="2"/>
  <c r="BE464" i="2"/>
  <c r="G465" i="2" s="1"/>
  <c r="AU464" i="2"/>
  <c r="AP464" i="2"/>
  <c r="AG464" i="2"/>
  <c r="BF464" i="2"/>
  <c r="H465" i="2" s="1"/>
  <c r="AL464" i="2"/>
  <c r="AM464" i="2"/>
  <c r="BU463" i="2"/>
  <c r="M464" i="2" s="1"/>
  <c r="BA464" i="2"/>
  <c r="AV464" i="2"/>
  <c r="W464" i="2"/>
  <c r="J464" i="2"/>
  <c r="O463" i="2"/>
  <c r="BM463" i="2"/>
  <c r="BR463" i="2" s="1"/>
  <c r="AA464" i="2" l="1"/>
  <c r="Q464" i="2" s="1"/>
  <c r="AF464" i="2"/>
  <c r="AK464" i="2"/>
  <c r="CD464" i="2" s="1"/>
  <c r="V464" i="2"/>
  <c r="AZ464" i="2"/>
  <c r="BY464" i="2" s="1"/>
  <c r="CE464" i="2"/>
  <c r="BL464" i="2"/>
  <c r="BZ464" i="2"/>
  <c r="CA464" i="2"/>
  <c r="CF464" i="2"/>
  <c r="BK464" i="2"/>
  <c r="T463" i="2"/>
  <c r="AT464" i="2"/>
  <c r="AX464" i="2" s="1"/>
  <c r="BD464" i="2"/>
  <c r="U464" i="2"/>
  <c r="AO464" i="2"/>
  <c r="AJ464" i="2"/>
  <c r="AY464" i="2"/>
  <c r="AE464" i="2"/>
  <c r="BS463" i="2"/>
  <c r="BQ464" i="2"/>
  <c r="BP464" i="2"/>
  <c r="S464" i="2" l="1"/>
  <c r="R464" i="2"/>
  <c r="CL464" i="2"/>
  <c r="CK464" i="2"/>
  <c r="Y464" i="2"/>
  <c r="BC464" i="2"/>
  <c r="BJ464" i="2"/>
  <c r="AI464" i="2"/>
  <c r="BI464" i="2"/>
  <c r="BH464" i="2"/>
  <c r="F465" i="2"/>
  <c r="K464" i="2"/>
  <c r="P464" i="2" s="1"/>
  <c r="BW463" i="2"/>
  <c r="CH463" i="2" s="1"/>
  <c r="AN464" i="2"/>
  <c r="CC464" i="2"/>
  <c r="CG464" i="2" s="1"/>
  <c r="AD464" i="2"/>
  <c r="AA465" i="2" s="1"/>
  <c r="AS464" i="2"/>
  <c r="BX464" i="2"/>
  <c r="BO464" i="2"/>
  <c r="BN464" i="2"/>
  <c r="CI464" i="2" l="1"/>
  <c r="CJ464" i="2"/>
  <c r="AC465" i="2"/>
  <c r="AB465" i="2"/>
  <c r="Z465" i="2"/>
  <c r="AW465" i="2"/>
  <c r="BV464" i="2"/>
  <c r="N465" i="2" s="1"/>
  <c r="BG465" i="2"/>
  <c r="I466" i="2" s="1"/>
  <c r="AH465" i="2"/>
  <c r="BB465" i="2"/>
  <c r="AM465" i="2"/>
  <c r="X465" i="2"/>
  <c r="AR465" i="2"/>
  <c r="AQ465" i="2"/>
  <c r="AL465" i="2"/>
  <c r="BA465" i="2"/>
  <c r="AG465" i="2"/>
  <c r="BF465" i="2"/>
  <c r="H466" i="2" s="1"/>
  <c r="W465" i="2"/>
  <c r="AV465" i="2"/>
  <c r="BU464" i="2"/>
  <c r="O464" i="2"/>
  <c r="BM464" i="2"/>
  <c r="BR464" i="2" s="1"/>
  <c r="J465" i="2"/>
  <c r="BE465" i="2"/>
  <c r="G466" i="2" s="1"/>
  <c r="AF465" i="2"/>
  <c r="AP465" i="2"/>
  <c r="V465" i="2"/>
  <c r="AK465" i="2"/>
  <c r="AZ465" i="2"/>
  <c r="AU465" i="2"/>
  <c r="BT464" i="2"/>
  <c r="S465" i="2" l="1"/>
  <c r="CM464" i="2"/>
  <c r="CA465" i="2"/>
  <c r="CF465" i="2"/>
  <c r="BL465" i="2"/>
  <c r="CD465" i="2"/>
  <c r="BK465" i="2"/>
  <c r="BJ465" i="2"/>
  <c r="L465" i="2"/>
  <c r="Q465" i="2" s="1"/>
  <c r="T464" i="2"/>
  <c r="AD465" i="2"/>
  <c r="BD465" i="2"/>
  <c r="AY465" i="2"/>
  <c r="BC465" i="2" s="1"/>
  <c r="U465" i="2"/>
  <c r="Y465" i="2" s="1"/>
  <c r="AE465" i="2"/>
  <c r="AJ465" i="2"/>
  <c r="AT465" i="2"/>
  <c r="AX465" i="2" s="1"/>
  <c r="AO465" i="2"/>
  <c r="BS464" i="2"/>
  <c r="CE465" i="2"/>
  <c r="BY465" i="2"/>
  <c r="M465" i="2"/>
  <c r="R465" i="2" s="1"/>
  <c r="BZ465" i="2"/>
  <c r="BO465" i="2"/>
  <c r="BQ465" i="2"/>
  <c r="BP465" i="2"/>
  <c r="CK465" i="2" l="1"/>
  <c r="CL465" i="2"/>
  <c r="CJ465" i="2"/>
  <c r="BW464" i="2"/>
  <c r="CH464" i="2" s="1"/>
  <c r="K465" i="2"/>
  <c r="P465" i="2" s="1"/>
  <c r="BI465" i="2"/>
  <c r="AI465" i="2"/>
  <c r="BX465" i="2"/>
  <c r="AS465" i="2"/>
  <c r="AN465" i="2"/>
  <c r="CC465" i="2"/>
  <c r="CG465" i="2" s="1"/>
  <c r="BH465" i="2"/>
  <c r="F466" i="2"/>
  <c r="J466" i="2" s="1"/>
  <c r="BN465" i="2"/>
  <c r="CI465" i="2" l="1"/>
  <c r="CM465" i="2" s="1"/>
  <c r="AC466" i="2"/>
  <c r="AA466" i="2"/>
  <c r="Z466" i="2"/>
  <c r="AB466" i="2"/>
  <c r="BU465" i="2"/>
  <c r="M466" i="2" s="1"/>
  <c r="AQ466" i="2"/>
  <c r="BF466" i="2"/>
  <c r="H467" i="2" s="1"/>
  <c r="W466" i="2"/>
  <c r="BA466" i="2"/>
  <c r="AG466" i="2"/>
  <c r="AL466" i="2"/>
  <c r="AV466" i="2"/>
  <c r="BM465" i="2"/>
  <c r="BR465" i="2" s="1"/>
  <c r="O465" i="2"/>
  <c r="BG466" i="2"/>
  <c r="I467" i="2" s="1"/>
  <c r="AR466" i="2"/>
  <c r="X466" i="2"/>
  <c r="AW466" i="2"/>
  <c r="AH466" i="2"/>
  <c r="BB466" i="2"/>
  <c r="AM466" i="2"/>
  <c r="BV465" i="2"/>
  <c r="AU466" i="2"/>
  <c r="BE466" i="2"/>
  <c r="G467" i="2" s="1"/>
  <c r="AK466" i="2"/>
  <c r="AP466" i="2"/>
  <c r="AZ466" i="2"/>
  <c r="V466" i="2"/>
  <c r="AF466" i="2"/>
  <c r="BT465" i="2"/>
  <c r="R466" i="2" l="1"/>
  <c r="BZ466" i="2"/>
  <c r="CF466" i="2"/>
  <c r="CE466" i="2"/>
  <c r="BK466" i="2"/>
  <c r="BJ466" i="2"/>
  <c r="BL466" i="2"/>
  <c r="N466" i="2"/>
  <c r="S466" i="2" s="1"/>
  <c r="L466" i="2"/>
  <c r="Q466" i="2" s="1"/>
  <c r="AO466" i="2"/>
  <c r="T465" i="2"/>
  <c r="BD466" i="2"/>
  <c r="AE466" i="2"/>
  <c r="U466" i="2"/>
  <c r="Y466" i="2" s="1"/>
  <c r="AJ466" i="2"/>
  <c r="AY466" i="2"/>
  <c r="BC466" i="2" s="1"/>
  <c r="AT466" i="2"/>
  <c r="AX466" i="2" s="1"/>
  <c r="BS465" i="2"/>
  <c r="BY466" i="2"/>
  <c r="CD466" i="2"/>
  <c r="CA466" i="2"/>
  <c r="BP466" i="2"/>
  <c r="BO466" i="2"/>
  <c r="BQ466" i="2"/>
  <c r="CK466" i="2" l="1"/>
  <c r="CJ466" i="2"/>
  <c r="CL466" i="2"/>
  <c r="AB467" i="2"/>
  <c r="K466" i="2"/>
  <c r="P466" i="2" s="1"/>
  <c r="BW465" i="2"/>
  <c r="CH465" i="2" s="1"/>
  <c r="BI466" i="2"/>
  <c r="AI466" i="2"/>
  <c r="AS466" i="2"/>
  <c r="BX466" i="2"/>
  <c r="AD466" i="2"/>
  <c r="AN466" i="2"/>
  <c r="CC466" i="2"/>
  <c r="CG466" i="2" s="1"/>
  <c r="F467" i="2"/>
  <c r="J467" i="2" s="1"/>
  <c r="BH466" i="2"/>
  <c r="BN466" i="2"/>
  <c r="CI466" i="2" l="1"/>
  <c r="CM466" i="2" s="1"/>
  <c r="AA467" i="2"/>
  <c r="AC467" i="2"/>
  <c r="Z467" i="2"/>
  <c r="BF467" i="2"/>
  <c r="H468" i="2" s="1"/>
  <c r="W467" i="2"/>
  <c r="AQ467" i="2"/>
  <c r="AL467" i="2"/>
  <c r="AG467" i="2"/>
  <c r="AV467" i="2"/>
  <c r="BA467" i="2"/>
  <c r="BU466" i="2"/>
  <c r="BE467" i="2"/>
  <c r="G468" i="2" s="1"/>
  <c r="AF467" i="2"/>
  <c r="AZ467" i="2"/>
  <c r="AU467" i="2"/>
  <c r="AP467" i="2"/>
  <c r="AK467" i="2"/>
  <c r="V467" i="2"/>
  <c r="BT466" i="2"/>
  <c r="BM466" i="2"/>
  <c r="BR466" i="2" s="1"/>
  <c r="BG467" i="2"/>
  <c r="I468" i="2" s="1"/>
  <c r="AM467" i="2"/>
  <c r="AW467" i="2"/>
  <c r="AR467" i="2"/>
  <c r="BB467" i="2"/>
  <c r="X467" i="2"/>
  <c r="AH467" i="2"/>
  <c r="BV466" i="2"/>
  <c r="O466" i="2"/>
  <c r="BY467" i="2" l="1"/>
  <c r="CD467" i="2"/>
  <c r="BJ467" i="2"/>
  <c r="BZ467" i="2"/>
  <c r="BL467" i="2"/>
  <c r="CF467" i="2"/>
  <c r="N467" i="2"/>
  <c r="S467" i="2" s="1"/>
  <c r="L467" i="2"/>
  <c r="Q467" i="2" s="1"/>
  <c r="BK467" i="2"/>
  <c r="T466" i="2"/>
  <c r="AT467" i="2"/>
  <c r="AX467" i="2" s="1"/>
  <c r="AE467" i="2"/>
  <c r="AY467" i="2"/>
  <c r="BC467" i="2" s="1"/>
  <c r="U467" i="2"/>
  <c r="Y467" i="2" s="1"/>
  <c r="BD467" i="2"/>
  <c r="AO467" i="2"/>
  <c r="AJ467" i="2"/>
  <c r="AD467" i="2"/>
  <c r="BS466" i="2"/>
  <c r="CA467" i="2"/>
  <c r="M467" i="2"/>
  <c r="R467" i="2" s="1"/>
  <c r="CE467" i="2"/>
  <c r="BO467" i="2"/>
  <c r="BP467" i="2"/>
  <c r="BQ467" i="2"/>
  <c r="CK467" i="2" l="1"/>
  <c r="CJ467" i="2"/>
  <c r="CL467" i="2"/>
  <c r="AN467" i="2"/>
  <c r="CC467" i="2"/>
  <c r="CG467" i="2" s="1"/>
  <c r="AS467" i="2"/>
  <c r="BX467" i="2"/>
  <c r="BI467" i="2"/>
  <c r="AI467" i="2"/>
  <c r="K467" i="2"/>
  <c r="P467" i="2" s="1"/>
  <c r="BW466" i="2"/>
  <c r="CH466" i="2" s="1"/>
  <c r="F468" i="2"/>
  <c r="J468" i="2" s="1"/>
  <c r="BH467" i="2"/>
  <c r="BN467" i="2"/>
  <c r="CI467" i="2" l="1"/>
  <c r="CM467" i="2" s="1"/>
  <c r="AB468" i="2"/>
  <c r="AC468" i="2"/>
  <c r="Z468" i="2"/>
  <c r="AA468" i="2"/>
  <c r="BF468" i="2"/>
  <c r="H469" i="2" s="1"/>
  <c r="BU467" i="2"/>
  <c r="M468" i="2" s="1"/>
  <c r="BA468" i="2"/>
  <c r="AL468" i="2"/>
  <c r="W468" i="2"/>
  <c r="AG468" i="2"/>
  <c r="AV468" i="2"/>
  <c r="AQ468" i="2"/>
  <c r="BE468" i="2"/>
  <c r="G469" i="2" s="1"/>
  <c r="V468" i="2"/>
  <c r="AU468" i="2"/>
  <c r="AZ468" i="2"/>
  <c r="AP468" i="2"/>
  <c r="AK468" i="2"/>
  <c r="AF468" i="2"/>
  <c r="BT467" i="2"/>
  <c r="AW468" i="2"/>
  <c r="BB468" i="2"/>
  <c r="X468" i="2"/>
  <c r="AH468" i="2"/>
  <c r="AR468" i="2"/>
  <c r="AM468" i="2"/>
  <c r="BG468" i="2"/>
  <c r="I469" i="2" s="1"/>
  <c r="BV467" i="2"/>
  <c r="O467" i="2"/>
  <c r="BM467" i="2"/>
  <c r="BR467" i="2" s="1"/>
  <c r="R468" i="2" l="1"/>
  <c r="CE468" i="2"/>
  <c r="BY468" i="2"/>
  <c r="BK468" i="2"/>
  <c r="BZ468" i="2"/>
  <c r="BL468" i="2"/>
  <c r="BJ468" i="2"/>
  <c r="CF468" i="2"/>
  <c r="AE468" i="2"/>
  <c r="T467" i="2"/>
  <c r="AT468" i="2"/>
  <c r="AX468" i="2" s="1"/>
  <c r="BD468" i="2"/>
  <c r="U468" i="2"/>
  <c r="Y468" i="2" s="1"/>
  <c r="AJ468" i="2"/>
  <c r="AY468" i="2"/>
  <c r="BC468" i="2" s="1"/>
  <c r="AD468" i="2"/>
  <c r="AO468" i="2"/>
  <c r="BS467" i="2"/>
  <c r="N468" i="2"/>
  <c r="S468" i="2" s="1"/>
  <c r="CA468" i="2"/>
  <c r="CD468" i="2"/>
  <c r="L468" i="2"/>
  <c r="Q468" i="2" s="1"/>
  <c r="BQ468" i="2"/>
  <c r="BP468" i="2"/>
  <c r="BO468" i="2"/>
  <c r="CJ468" i="2" l="1"/>
  <c r="CL468" i="2"/>
  <c r="CK468" i="2"/>
  <c r="K468" i="2"/>
  <c r="P468" i="2" s="1"/>
  <c r="BW467" i="2"/>
  <c r="CH467" i="2" s="1"/>
  <c r="AN468" i="2"/>
  <c r="CC468" i="2"/>
  <c r="CG468" i="2" s="1"/>
  <c r="AS468" i="2"/>
  <c r="BX468" i="2"/>
  <c r="AI468" i="2"/>
  <c r="BI468" i="2"/>
  <c r="F469" i="2"/>
  <c r="BH468" i="2"/>
  <c r="BN468" i="2"/>
  <c r="CI468" i="2" l="1"/>
  <c r="CM468" i="2" s="1"/>
  <c r="AU469" i="2"/>
  <c r="AC469" i="2"/>
  <c r="Z469" i="2"/>
  <c r="AB469" i="2"/>
  <c r="AA469" i="2"/>
  <c r="BV468" i="2"/>
  <c r="N469" i="2" s="1"/>
  <c r="W469" i="2"/>
  <c r="AQ469" i="2"/>
  <c r="AV469" i="2"/>
  <c r="AR469" i="2"/>
  <c r="AG469" i="2"/>
  <c r="BA469" i="2"/>
  <c r="AH469" i="2"/>
  <c r="BU468" i="2"/>
  <c r="M469" i="2" s="1"/>
  <c r="AM469" i="2"/>
  <c r="BF469" i="2"/>
  <c r="H470" i="2" s="1"/>
  <c r="BB469" i="2"/>
  <c r="AL469" i="2"/>
  <c r="BG469" i="2"/>
  <c r="I470" i="2" s="1"/>
  <c r="AW469" i="2"/>
  <c r="X469" i="2"/>
  <c r="BT468" i="2"/>
  <c r="L469" i="2" s="1"/>
  <c r="V469" i="2"/>
  <c r="AP469" i="2"/>
  <c r="BE469" i="2"/>
  <c r="G470" i="2" s="1"/>
  <c r="AF469" i="2"/>
  <c r="AK469" i="2"/>
  <c r="AZ469" i="2"/>
  <c r="O468" i="2"/>
  <c r="J469" i="2"/>
  <c r="S469" i="2" l="1"/>
  <c r="R469" i="2"/>
  <c r="Q469" i="2"/>
  <c r="BZ469" i="2"/>
  <c r="BK469" i="2"/>
  <c r="CE469" i="2"/>
  <c r="CF469" i="2"/>
  <c r="CA469" i="2"/>
  <c r="BL469" i="2"/>
  <c r="BY469" i="2"/>
  <c r="CD469" i="2"/>
  <c r="BJ469" i="2"/>
  <c r="AT469" i="2"/>
  <c r="AX469" i="2" s="1"/>
  <c r="T468" i="2"/>
  <c r="U469" i="2"/>
  <c r="Y469" i="2" s="1"/>
  <c r="AY469" i="2"/>
  <c r="BC469" i="2" s="1"/>
  <c r="AE469" i="2"/>
  <c r="AO469" i="2"/>
  <c r="AJ469" i="2"/>
  <c r="BD469" i="2"/>
  <c r="BM468" i="2"/>
  <c r="BR468" i="2" s="1"/>
  <c r="BS468" i="2"/>
  <c r="BQ469" i="2"/>
  <c r="BP469" i="2"/>
  <c r="BO469" i="2"/>
  <c r="CJ469" i="2" l="1"/>
  <c r="CK469" i="2"/>
  <c r="CL469" i="2"/>
  <c r="AC470" i="2"/>
  <c r="BH469" i="2"/>
  <c r="F470" i="2"/>
  <c r="BW468" i="2"/>
  <c r="CH468" i="2" s="1"/>
  <c r="K469" i="2"/>
  <c r="P469" i="2" s="1"/>
  <c r="AN469" i="2"/>
  <c r="CC469" i="2"/>
  <c r="CG469" i="2" s="1"/>
  <c r="AD469" i="2"/>
  <c r="AS469" i="2"/>
  <c r="BX469" i="2"/>
  <c r="BI469" i="2"/>
  <c r="AI469" i="2"/>
  <c r="BN469" i="2"/>
  <c r="CI469" i="2" l="1"/>
  <c r="CM469" i="2" s="1"/>
  <c r="Z470" i="2"/>
  <c r="AA470" i="2"/>
  <c r="AB470" i="2"/>
  <c r="AZ470" i="2"/>
  <c r="BT469" i="2"/>
  <c r="L470" i="2" s="1"/>
  <c r="AU470" i="2"/>
  <c r="AF470" i="2"/>
  <c r="AK470" i="2"/>
  <c r="AP470" i="2"/>
  <c r="V470" i="2"/>
  <c r="BE470" i="2"/>
  <c r="G471" i="2" s="1"/>
  <c r="BM469" i="2"/>
  <c r="BR469" i="2" s="1"/>
  <c r="BA470" i="2"/>
  <c r="AV470" i="2"/>
  <c r="BF470" i="2"/>
  <c r="H471" i="2" s="1"/>
  <c r="AQ470" i="2"/>
  <c r="W470" i="2"/>
  <c r="AL470" i="2"/>
  <c r="AG470" i="2"/>
  <c r="BU469" i="2"/>
  <c r="J470" i="2"/>
  <c r="AW470" i="2"/>
  <c r="BB470" i="2"/>
  <c r="AM470" i="2"/>
  <c r="AH470" i="2"/>
  <c r="BG470" i="2"/>
  <c r="I471" i="2" s="1"/>
  <c r="AR470" i="2"/>
  <c r="X470" i="2"/>
  <c r="BV469" i="2"/>
  <c r="O469" i="2"/>
  <c r="Q470" i="2" l="1"/>
  <c r="BK470" i="2"/>
  <c r="BJ470" i="2"/>
  <c r="CD470" i="2"/>
  <c r="CE470" i="2"/>
  <c r="BY470" i="2"/>
  <c r="BZ470" i="2"/>
  <c r="BL470" i="2"/>
  <c r="CF470" i="2"/>
  <c r="CA470" i="2"/>
  <c r="N470" i="2"/>
  <c r="S470" i="2" s="1"/>
  <c r="M470" i="2"/>
  <c r="R470" i="2" s="1"/>
  <c r="T469" i="2"/>
  <c r="AO470" i="2"/>
  <c r="BD470" i="2"/>
  <c r="U470" i="2"/>
  <c r="Y470" i="2" s="1"/>
  <c r="AE470" i="2"/>
  <c r="AJ470" i="2"/>
  <c r="AD470" i="2"/>
  <c r="AT470" i="2"/>
  <c r="AX470" i="2" s="1"/>
  <c r="AY470" i="2"/>
  <c r="BC470" i="2" s="1"/>
  <c r="BS469" i="2"/>
  <c r="BQ470" i="2"/>
  <c r="BO470" i="2"/>
  <c r="BP470" i="2"/>
  <c r="CK470" i="2" l="1"/>
  <c r="CL470" i="2"/>
  <c r="CJ470" i="2"/>
  <c r="BH470" i="2"/>
  <c r="F471" i="2"/>
  <c r="BW469" i="2"/>
  <c r="CH469" i="2" s="1"/>
  <c r="K470" i="2"/>
  <c r="P470" i="2" s="1"/>
  <c r="AN470" i="2"/>
  <c r="CC470" i="2"/>
  <c r="CG470" i="2" s="1"/>
  <c r="AS470" i="2"/>
  <c r="BX470" i="2"/>
  <c r="AI470" i="2"/>
  <c r="BI470" i="2"/>
  <c r="BN470" i="2"/>
  <c r="CI470" i="2" l="1"/>
  <c r="CM470" i="2" s="1"/>
  <c r="AA471" i="2"/>
  <c r="AB471" i="2"/>
  <c r="Z471" i="2"/>
  <c r="AC471" i="2"/>
  <c r="AL471" i="2"/>
  <c r="BA471" i="2"/>
  <c r="W471" i="2"/>
  <c r="AV471" i="2"/>
  <c r="AG471" i="2"/>
  <c r="BF471" i="2"/>
  <c r="H472" i="2" s="1"/>
  <c r="AQ471" i="2"/>
  <c r="BU470" i="2"/>
  <c r="AH471" i="2"/>
  <c r="AW471" i="2"/>
  <c r="X471" i="2"/>
  <c r="BG471" i="2"/>
  <c r="I472" i="2" s="1"/>
  <c r="AR471" i="2"/>
  <c r="BB471" i="2"/>
  <c r="AM471" i="2"/>
  <c r="BV470" i="2"/>
  <c r="AK471" i="2"/>
  <c r="BE471" i="2"/>
  <c r="G472" i="2" s="1"/>
  <c r="AU471" i="2"/>
  <c r="AZ471" i="2"/>
  <c r="AF471" i="2"/>
  <c r="V471" i="2"/>
  <c r="AP471" i="2"/>
  <c r="BT470" i="2"/>
  <c r="O470" i="2"/>
  <c r="J471" i="2"/>
  <c r="BM470" i="2"/>
  <c r="BR470" i="2" s="1"/>
  <c r="BJ471" i="2" l="1"/>
  <c r="BZ471" i="2"/>
  <c r="BY471" i="2"/>
  <c r="CA471" i="2"/>
  <c r="L471" i="2"/>
  <c r="Q471" i="2" s="1"/>
  <c r="CD471" i="2"/>
  <c r="N471" i="2"/>
  <c r="S471" i="2" s="1"/>
  <c r="BL471" i="2"/>
  <c r="BK471" i="2"/>
  <c r="T470" i="2"/>
  <c r="AO471" i="2"/>
  <c r="AJ471" i="2"/>
  <c r="AE471" i="2"/>
  <c r="AD471" i="2"/>
  <c r="U471" i="2"/>
  <c r="Y471" i="2" s="1"/>
  <c r="AT471" i="2"/>
  <c r="AX471" i="2" s="1"/>
  <c r="AY471" i="2"/>
  <c r="BC471" i="2" s="1"/>
  <c r="BD471" i="2"/>
  <c r="BS470" i="2"/>
  <c r="CF471" i="2"/>
  <c r="M471" i="2"/>
  <c r="R471" i="2" s="1"/>
  <c r="CE471" i="2"/>
  <c r="BQ471" i="2"/>
  <c r="BP471" i="2"/>
  <c r="BO471" i="2"/>
  <c r="CJ471" i="2" l="1"/>
  <c r="CL471" i="2"/>
  <c r="CK471" i="2"/>
  <c r="BW470" i="2"/>
  <c r="CH470" i="2" s="1"/>
  <c r="K471" i="2"/>
  <c r="P471" i="2" s="1"/>
  <c r="AS471" i="2"/>
  <c r="BX471" i="2"/>
  <c r="BH471" i="2"/>
  <c r="F472" i="2"/>
  <c r="AI471" i="2"/>
  <c r="BI471" i="2"/>
  <c r="AN471" i="2"/>
  <c r="CC471" i="2"/>
  <c r="CG471" i="2" s="1"/>
  <c r="BN471" i="2"/>
  <c r="CI471" i="2" l="1"/>
  <c r="CM471" i="2" s="1"/>
  <c r="AA472" i="2"/>
  <c r="Z472" i="2"/>
  <c r="AB472" i="2"/>
  <c r="AC472" i="2"/>
  <c r="BU471" i="2"/>
  <c r="M472" i="2" s="1"/>
  <c r="AG472" i="2"/>
  <c r="AQ472" i="2"/>
  <c r="AL472" i="2"/>
  <c r="AV472" i="2"/>
  <c r="BA472" i="2"/>
  <c r="W472" i="2"/>
  <c r="BF472" i="2"/>
  <c r="H473" i="2" s="1"/>
  <c r="BE472" i="2"/>
  <c r="G473" i="2" s="1"/>
  <c r="AK472" i="2"/>
  <c r="AP472" i="2"/>
  <c r="AF472" i="2"/>
  <c r="V472" i="2"/>
  <c r="AZ472" i="2"/>
  <c r="AU472" i="2"/>
  <c r="BT471" i="2"/>
  <c r="BM471" i="2"/>
  <c r="BR471" i="2" s="1"/>
  <c r="BG472" i="2"/>
  <c r="I473" i="2" s="1"/>
  <c r="AR472" i="2"/>
  <c r="AW472" i="2"/>
  <c r="BB472" i="2"/>
  <c r="AM472" i="2"/>
  <c r="X472" i="2"/>
  <c r="AH472" i="2"/>
  <c r="BV471" i="2"/>
  <c r="J472" i="2"/>
  <c r="O471" i="2"/>
  <c r="R472" i="2" l="1"/>
  <c r="BK472" i="2"/>
  <c r="CE472" i="2"/>
  <c r="BL472" i="2"/>
  <c r="BZ472" i="2"/>
  <c r="CF472" i="2"/>
  <c r="CA472" i="2"/>
  <c r="T471" i="2"/>
  <c r="AT472" i="2"/>
  <c r="AX472" i="2" s="1"/>
  <c r="AY472" i="2"/>
  <c r="BC472" i="2" s="1"/>
  <c r="AO472" i="2"/>
  <c r="AE472" i="2"/>
  <c r="BD472" i="2"/>
  <c r="U472" i="2"/>
  <c r="Y472" i="2" s="1"/>
  <c r="AJ472" i="2"/>
  <c r="BS471" i="2"/>
  <c r="N472" i="2"/>
  <c r="S472" i="2" s="1"/>
  <c r="L472" i="2"/>
  <c r="Q472" i="2" s="1"/>
  <c r="BJ472" i="2"/>
  <c r="BY472" i="2"/>
  <c r="CD472" i="2"/>
  <c r="BQ472" i="2"/>
  <c r="BP472" i="2"/>
  <c r="BO472" i="2"/>
  <c r="CJ472" i="2" l="1"/>
  <c r="CL472" i="2"/>
  <c r="CK472" i="2"/>
  <c r="AB473" i="2"/>
  <c r="AD472" i="2"/>
  <c r="BH472" i="2"/>
  <c r="F473" i="2"/>
  <c r="K472" i="2"/>
  <c r="P472" i="2" s="1"/>
  <c r="BW471" i="2"/>
  <c r="CH471" i="2" s="1"/>
  <c r="BI472" i="2"/>
  <c r="AI472" i="2"/>
  <c r="AN472" i="2"/>
  <c r="CC472" i="2"/>
  <c r="CG472" i="2" s="1"/>
  <c r="AS472" i="2"/>
  <c r="BX472" i="2"/>
  <c r="BN472" i="2"/>
  <c r="CI472" i="2" l="1"/>
  <c r="CM472" i="2" s="1"/>
  <c r="BE473" i="2"/>
  <c r="G474" i="2" s="1"/>
  <c r="Z473" i="2"/>
  <c r="AC473" i="2"/>
  <c r="AM473" i="2"/>
  <c r="AK473" i="2"/>
  <c r="BV472" i="2"/>
  <c r="N473" i="2" s="1"/>
  <c r="BG473" i="2"/>
  <c r="I474" i="2" s="1"/>
  <c r="AP473" i="2"/>
  <c r="AW473" i="2"/>
  <c r="AR473" i="2"/>
  <c r="AH473" i="2"/>
  <c r="X473" i="2"/>
  <c r="BB473" i="2"/>
  <c r="O472" i="2"/>
  <c r="BM472" i="2"/>
  <c r="BR472" i="2" s="1"/>
  <c r="BF473" i="2"/>
  <c r="H474" i="2" s="1"/>
  <c r="W473" i="2"/>
  <c r="AV473" i="2"/>
  <c r="AQ473" i="2"/>
  <c r="AL473" i="2"/>
  <c r="BA473" i="2"/>
  <c r="AG473" i="2"/>
  <c r="BU472" i="2"/>
  <c r="J473" i="2"/>
  <c r="V473" i="2" l="1"/>
  <c r="AU473" i="2"/>
  <c r="CD473" i="2" s="1"/>
  <c r="BT472" i="2"/>
  <c r="L473" i="2" s="1"/>
  <c r="AZ473" i="2"/>
  <c r="BY473" i="2" s="1"/>
  <c r="AA473" i="2"/>
  <c r="AD473" i="2" s="1"/>
  <c r="AF473" i="2"/>
  <c r="CF473" i="2"/>
  <c r="BL473" i="2"/>
  <c r="CA473" i="2"/>
  <c r="CE473" i="2"/>
  <c r="M473" i="2"/>
  <c r="BK473" i="2"/>
  <c r="BZ473" i="2"/>
  <c r="T472" i="2"/>
  <c r="AY473" i="2"/>
  <c r="AJ473" i="2"/>
  <c r="BD473" i="2"/>
  <c r="AE473" i="2"/>
  <c r="AT473" i="2"/>
  <c r="AO473" i="2"/>
  <c r="U473" i="2"/>
  <c r="BS472" i="2"/>
  <c r="BP473" i="2"/>
  <c r="BQ473" i="2"/>
  <c r="S473" i="2" l="1"/>
  <c r="R473" i="2"/>
  <c r="Q473" i="2"/>
  <c r="CL473" i="2"/>
  <c r="CK473" i="2"/>
  <c r="Y473" i="2"/>
  <c r="AX473" i="2"/>
  <c r="BC473" i="2"/>
  <c r="BJ473" i="2"/>
  <c r="BW472" i="2"/>
  <c r="CH472" i="2" s="1"/>
  <c r="K473" i="2"/>
  <c r="P473" i="2" s="1"/>
  <c r="BI473" i="2"/>
  <c r="AI473" i="2"/>
  <c r="BH473" i="2"/>
  <c r="F474" i="2"/>
  <c r="BX473" i="2"/>
  <c r="AS473" i="2"/>
  <c r="AN473" i="2"/>
  <c r="CC473" i="2"/>
  <c r="CG473" i="2" s="1"/>
  <c r="BO473" i="2"/>
  <c r="BN473" i="2"/>
  <c r="CJ473" i="2" l="1"/>
  <c r="CI473" i="2"/>
  <c r="BE474" i="2"/>
  <c r="G475" i="2" s="1"/>
  <c r="Z474" i="2"/>
  <c r="AB474" i="2"/>
  <c r="AC474" i="2"/>
  <c r="AA474" i="2"/>
  <c r="BT473" i="2"/>
  <c r="O473" i="2"/>
  <c r="W474" i="2"/>
  <c r="AQ474" i="2"/>
  <c r="AL474" i="2"/>
  <c r="AG474" i="2"/>
  <c r="AV474" i="2"/>
  <c r="BF474" i="2"/>
  <c r="H475" i="2" s="1"/>
  <c r="BA474" i="2"/>
  <c r="BU473" i="2"/>
  <c r="BG474" i="2"/>
  <c r="I475" i="2" s="1"/>
  <c r="AR474" i="2"/>
  <c r="AH474" i="2"/>
  <c r="X474" i="2"/>
  <c r="BB474" i="2"/>
  <c r="AW474" i="2"/>
  <c r="AM474" i="2"/>
  <c r="BV473" i="2"/>
  <c r="J474" i="2"/>
  <c r="BM473" i="2"/>
  <c r="BR473" i="2" s="1"/>
  <c r="CM473" i="2" l="1"/>
  <c r="V474" i="2"/>
  <c r="AK474" i="2"/>
  <c r="AZ474" i="2"/>
  <c r="AU474" i="2"/>
  <c r="AP474" i="2"/>
  <c r="AF474" i="2"/>
  <c r="CF474" i="2"/>
  <c r="M474" i="2"/>
  <c r="R474" i="2" s="1"/>
  <c r="BK474" i="2"/>
  <c r="BL474" i="2"/>
  <c r="CE474" i="2"/>
  <c r="CA474" i="2"/>
  <c r="T473" i="2"/>
  <c r="BD474" i="2"/>
  <c r="AT474" i="2"/>
  <c r="AO474" i="2"/>
  <c r="AE474" i="2"/>
  <c r="AY474" i="2"/>
  <c r="U474" i="2"/>
  <c r="AJ474" i="2"/>
  <c r="AD474" i="2"/>
  <c r="BS473" i="2"/>
  <c r="N474" i="2"/>
  <c r="S474" i="2" s="1"/>
  <c r="BZ474" i="2"/>
  <c r="L474" i="2"/>
  <c r="Q474" i="2" s="1"/>
  <c r="BQ474" i="2"/>
  <c r="BP474" i="2"/>
  <c r="CK474" i="2" l="1"/>
  <c r="CL474" i="2"/>
  <c r="Y474" i="2"/>
  <c r="BC474" i="2"/>
  <c r="AX474" i="2"/>
  <c r="BJ474" i="2"/>
  <c r="CD474" i="2"/>
  <c r="BY474" i="2"/>
  <c r="BW473" i="2"/>
  <c r="CH473" i="2" s="1"/>
  <c r="K474" i="2"/>
  <c r="P474" i="2" s="1"/>
  <c r="F475" i="2"/>
  <c r="BH474" i="2"/>
  <c r="AI474" i="2"/>
  <c r="BI474" i="2"/>
  <c r="AN474" i="2"/>
  <c r="CC474" i="2"/>
  <c r="BX474" i="2"/>
  <c r="AS474" i="2"/>
  <c r="BO474" i="2"/>
  <c r="BN474" i="2"/>
  <c r="CG474" i="2" l="1"/>
  <c r="CI474" i="2"/>
  <c r="CJ474" i="2"/>
  <c r="AA475" i="2"/>
  <c r="Z475" i="2"/>
  <c r="BG475" i="2"/>
  <c r="I476" i="2" s="1"/>
  <c r="AC475" i="2"/>
  <c r="AB475" i="2"/>
  <c r="BV474" i="2"/>
  <c r="N475" i="2" s="1"/>
  <c r="AZ475" i="2"/>
  <c r="AP475" i="2"/>
  <c r="AH475" i="2"/>
  <c r="X475" i="2"/>
  <c r="BB475" i="2"/>
  <c r="AW475" i="2"/>
  <c r="AM475" i="2"/>
  <c r="AR475" i="2"/>
  <c r="J475" i="2"/>
  <c r="BM474" i="2"/>
  <c r="BR474" i="2" s="1"/>
  <c r="O474" i="2"/>
  <c r="AV475" i="2"/>
  <c r="AL475" i="2"/>
  <c r="BF475" i="2"/>
  <c r="H476" i="2" s="1"/>
  <c r="AQ475" i="2"/>
  <c r="BA475" i="2"/>
  <c r="AG475" i="2"/>
  <c r="W475" i="2"/>
  <c r="BU474" i="2"/>
  <c r="S475" i="2" l="1"/>
  <c r="CM474" i="2"/>
  <c r="V475" i="2"/>
  <c r="AU475" i="2"/>
  <c r="AK475" i="2"/>
  <c r="BE475" i="2"/>
  <c r="G476" i="2" s="1"/>
  <c r="BT474" i="2"/>
  <c r="L475" i="2" s="1"/>
  <c r="Q475" i="2" s="1"/>
  <c r="AF475" i="2"/>
  <c r="CA475" i="2"/>
  <c r="BL475" i="2"/>
  <c r="CF475" i="2"/>
  <c r="BK475" i="2"/>
  <c r="CE475" i="2"/>
  <c r="T474" i="2"/>
  <c r="AT475" i="2"/>
  <c r="AO475" i="2"/>
  <c r="U475" i="2"/>
  <c r="AE475" i="2"/>
  <c r="AJ475" i="2"/>
  <c r="AY475" i="2"/>
  <c r="BC475" i="2" s="1"/>
  <c r="BD475" i="2"/>
  <c r="BS474" i="2"/>
  <c r="M475" i="2"/>
  <c r="R475" i="2" s="1"/>
  <c r="BZ475" i="2"/>
  <c r="BP475" i="2"/>
  <c r="BQ475" i="2"/>
  <c r="CK475" i="2" l="1"/>
  <c r="CL475" i="2"/>
  <c r="BJ475" i="2"/>
  <c r="AX475" i="2"/>
  <c r="Y475" i="2"/>
  <c r="BY475" i="2"/>
  <c r="CD475" i="2"/>
  <c r="AC476" i="2"/>
  <c r="BW474" i="2"/>
  <c r="CH474" i="2" s="1"/>
  <c r="K475" i="2"/>
  <c r="P475" i="2" s="1"/>
  <c r="BI475" i="2"/>
  <c r="AI475" i="2"/>
  <c r="BH475" i="2"/>
  <c r="F476" i="2"/>
  <c r="AD475" i="2"/>
  <c r="AN475" i="2"/>
  <c r="CC475" i="2"/>
  <c r="AS475" i="2"/>
  <c r="BX475" i="2"/>
  <c r="BO475" i="2"/>
  <c r="BN475" i="2"/>
  <c r="CG475" i="2" l="1"/>
  <c r="CI475" i="2"/>
  <c r="CJ475" i="2"/>
  <c r="AA476" i="2"/>
  <c r="AB476" i="2"/>
  <c r="Z476" i="2"/>
  <c r="BU475" i="2"/>
  <c r="M476" i="2" s="1"/>
  <c r="AQ476" i="2"/>
  <c r="AL476" i="2"/>
  <c r="BA476" i="2"/>
  <c r="AG476" i="2"/>
  <c r="AV476" i="2"/>
  <c r="BF476" i="2"/>
  <c r="H477" i="2" s="1"/>
  <c r="W476" i="2"/>
  <c r="BM475" i="2"/>
  <c r="BR475" i="2" s="1"/>
  <c r="J476" i="2"/>
  <c r="O475" i="2"/>
  <c r="BB476" i="2"/>
  <c r="AW476" i="2"/>
  <c r="AM476" i="2"/>
  <c r="AR476" i="2"/>
  <c r="X476" i="2"/>
  <c r="BG476" i="2"/>
  <c r="I477" i="2" s="1"/>
  <c r="AH476" i="2"/>
  <c r="BV475" i="2"/>
  <c r="AP476" i="2"/>
  <c r="AZ476" i="2"/>
  <c r="AU476" i="2"/>
  <c r="V476" i="2"/>
  <c r="BE476" i="2"/>
  <c r="G477" i="2" s="1"/>
  <c r="AK476" i="2"/>
  <c r="AF476" i="2"/>
  <c r="BT475" i="2"/>
  <c r="R476" i="2" l="1"/>
  <c r="CM475" i="2"/>
  <c r="CE476" i="2"/>
  <c r="BK476" i="2"/>
  <c r="BZ476" i="2"/>
  <c r="BJ476" i="2"/>
  <c r="BL476" i="2"/>
  <c r="CD476" i="2"/>
  <c r="CA476" i="2"/>
  <c r="N476" i="2"/>
  <c r="S476" i="2" s="1"/>
  <c r="BY476" i="2"/>
  <c r="CF476" i="2"/>
  <c r="T475" i="2"/>
  <c r="AJ476" i="2"/>
  <c r="AY476" i="2"/>
  <c r="BC476" i="2" s="1"/>
  <c r="AE476" i="2"/>
  <c r="BD476" i="2"/>
  <c r="U476" i="2"/>
  <c r="Y476" i="2" s="1"/>
  <c r="AO476" i="2"/>
  <c r="AT476" i="2"/>
  <c r="AX476" i="2" s="1"/>
  <c r="BS475" i="2"/>
  <c r="L476" i="2"/>
  <c r="Q476" i="2" s="1"/>
  <c r="BQ476" i="2"/>
  <c r="BP476" i="2"/>
  <c r="BO476" i="2"/>
  <c r="CL476" i="2" l="1"/>
  <c r="CJ476" i="2"/>
  <c r="CK476" i="2"/>
  <c r="AB477" i="2"/>
  <c r="BH476" i="2"/>
  <c r="F477" i="2"/>
  <c r="AS476" i="2"/>
  <c r="BX476" i="2"/>
  <c r="BI476" i="2"/>
  <c r="AI476" i="2"/>
  <c r="BW475" i="2"/>
  <c r="CH475" i="2" s="1"/>
  <c r="K476" i="2"/>
  <c r="P476" i="2" s="1"/>
  <c r="AD476" i="2"/>
  <c r="AN476" i="2"/>
  <c r="CC476" i="2"/>
  <c r="CG476" i="2" s="1"/>
  <c r="BN476" i="2"/>
  <c r="CI476" i="2" l="1"/>
  <c r="CM476" i="2" s="1"/>
  <c r="Z477" i="2"/>
  <c r="AC477" i="2"/>
  <c r="AA477" i="2"/>
  <c r="BT476" i="2"/>
  <c r="L477" i="2" s="1"/>
  <c r="BE477" i="2"/>
  <c r="G478" i="2" s="1"/>
  <c r="AU477" i="2"/>
  <c r="AK477" i="2"/>
  <c r="AF477" i="2"/>
  <c r="AZ477" i="2"/>
  <c r="AP477" i="2"/>
  <c r="V477" i="2"/>
  <c r="BM476" i="2"/>
  <c r="BR476" i="2" s="1"/>
  <c r="J477" i="2"/>
  <c r="AV477" i="2"/>
  <c r="AG477" i="2"/>
  <c r="BA477" i="2"/>
  <c r="BF477" i="2"/>
  <c r="H478" i="2" s="1"/>
  <c r="W477" i="2"/>
  <c r="AL477" i="2"/>
  <c r="AQ477" i="2"/>
  <c r="BU476" i="2"/>
  <c r="O476" i="2"/>
  <c r="AH477" i="2"/>
  <c r="AW477" i="2"/>
  <c r="BB477" i="2"/>
  <c r="AR477" i="2"/>
  <c r="BG477" i="2"/>
  <c r="I478" i="2" s="1"/>
  <c r="AM477" i="2"/>
  <c r="X477" i="2"/>
  <c r="BV476" i="2"/>
  <c r="Q477" i="2" l="1"/>
  <c r="CD477" i="2"/>
  <c r="BY477" i="2"/>
  <c r="BJ477" i="2"/>
  <c r="CF477" i="2"/>
  <c r="CE477" i="2"/>
  <c r="BL477" i="2"/>
  <c r="BZ477" i="2"/>
  <c r="N477" i="2"/>
  <c r="S477" i="2" s="1"/>
  <c r="CA477" i="2"/>
  <c r="T476" i="2"/>
  <c r="AY477" i="2"/>
  <c r="BC477" i="2" s="1"/>
  <c r="BD477" i="2"/>
  <c r="U477" i="2"/>
  <c r="Y477" i="2" s="1"/>
  <c r="AO477" i="2"/>
  <c r="AE477" i="2"/>
  <c r="AT477" i="2"/>
  <c r="AX477" i="2" s="1"/>
  <c r="AJ477" i="2"/>
  <c r="BS476" i="2"/>
  <c r="BK477" i="2"/>
  <c r="M477" i="2"/>
  <c r="R477" i="2" s="1"/>
  <c r="BO477" i="2"/>
  <c r="BQ477" i="2"/>
  <c r="BP477" i="2"/>
  <c r="CK477" i="2" l="1"/>
  <c r="CL477" i="2"/>
  <c r="CJ477" i="2"/>
  <c r="AD477" i="2"/>
  <c r="BH477" i="2"/>
  <c r="F478" i="2"/>
  <c r="BW476" i="2"/>
  <c r="CH476" i="2" s="1"/>
  <c r="K477" i="2"/>
  <c r="P477" i="2" s="1"/>
  <c r="BI477" i="2"/>
  <c r="AI477" i="2"/>
  <c r="AN477" i="2"/>
  <c r="CC477" i="2"/>
  <c r="CG477" i="2" s="1"/>
  <c r="AS477" i="2"/>
  <c r="BX477" i="2"/>
  <c r="BN477" i="2"/>
  <c r="CI477" i="2" l="1"/>
  <c r="CM477" i="2" s="1"/>
  <c r="AA478" i="2"/>
  <c r="AC478" i="2"/>
  <c r="AB478" i="2"/>
  <c r="Z478" i="2"/>
  <c r="AQ478" i="2"/>
  <c r="W478" i="2"/>
  <c r="AG478" i="2"/>
  <c r="BU477" i="2"/>
  <c r="M478" i="2" s="1"/>
  <c r="AV478" i="2"/>
  <c r="AL478" i="2"/>
  <c r="BA478" i="2"/>
  <c r="BF478" i="2"/>
  <c r="H479" i="2" s="1"/>
  <c r="X478" i="2"/>
  <c r="BB478" i="2"/>
  <c r="BG478" i="2"/>
  <c r="I479" i="2" s="1"/>
  <c r="AM478" i="2"/>
  <c r="AW478" i="2"/>
  <c r="AR478" i="2"/>
  <c r="AH478" i="2"/>
  <c r="BV477" i="2"/>
  <c r="O477" i="2"/>
  <c r="AK478" i="2"/>
  <c r="BE478" i="2"/>
  <c r="G479" i="2" s="1"/>
  <c r="AZ478" i="2"/>
  <c r="V478" i="2"/>
  <c r="AF478" i="2"/>
  <c r="AU478" i="2"/>
  <c r="AP478" i="2"/>
  <c r="BT477" i="2"/>
  <c r="BM477" i="2"/>
  <c r="BR477" i="2" s="1"/>
  <c r="J478" i="2"/>
  <c r="R478" i="2" l="1"/>
  <c r="BK478" i="2"/>
  <c r="BY478" i="2"/>
  <c r="BZ478" i="2"/>
  <c r="CE478" i="2"/>
  <c r="CA478" i="2"/>
  <c r="BL478" i="2"/>
  <c r="BJ478" i="2"/>
  <c r="CD478" i="2"/>
  <c r="T477" i="2"/>
  <c r="AE478" i="2"/>
  <c r="AT478" i="2"/>
  <c r="AX478" i="2" s="1"/>
  <c r="AO478" i="2"/>
  <c r="AD478" i="2"/>
  <c r="BD478" i="2"/>
  <c r="AJ478" i="2"/>
  <c r="U478" i="2"/>
  <c r="Y478" i="2" s="1"/>
  <c r="AY478" i="2"/>
  <c r="BC478" i="2" s="1"/>
  <c r="BS477" i="2"/>
  <c r="L478" i="2"/>
  <c r="Q478" i="2" s="1"/>
  <c r="N478" i="2"/>
  <c r="S478" i="2" s="1"/>
  <c r="CF478" i="2"/>
  <c r="BQ478" i="2"/>
  <c r="BP478" i="2"/>
  <c r="BO478" i="2"/>
  <c r="CJ478" i="2" l="1"/>
  <c r="CL478" i="2"/>
  <c r="CK478" i="2"/>
  <c r="K478" i="2"/>
  <c r="P478" i="2" s="1"/>
  <c r="BW477" i="2"/>
  <c r="CH477" i="2" s="1"/>
  <c r="BH478" i="2"/>
  <c r="F479" i="2"/>
  <c r="BI478" i="2"/>
  <c r="AI478" i="2"/>
  <c r="AS478" i="2"/>
  <c r="BX478" i="2"/>
  <c r="AN478" i="2"/>
  <c r="CC478" i="2"/>
  <c r="CG478" i="2" s="1"/>
  <c r="BN478" i="2"/>
  <c r="CI478" i="2" l="1"/>
  <c r="CM478" i="2" s="1"/>
  <c r="AC479" i="2"/>
  <c r="Z479" i="2"/>
  <c r="AB479" i="2"/>
  <c r="AA479" i="2"/>
  <c r="BV478" i="2"/>
  <c r="N479" i="2" s="1"/>
  <c r="BT478" i="2"/>
  <c r="L479" i="2" s="1"/>
  <c r="AW479" i="2"/>
  <c r="AF479" i="2"/>
  <c r="V479" i="2"/>
  <c r="BE479" i="2"/>
  <c r="G480" i="2" s="1"/>
  <c r="AZ479" i="2"/>
  <c r="AP479" i="2"/>
  <c r="AK479" i="2"/>
  <c r="AU479" i="2"/>
  <c r="AM479" i="2"/>
  <c r="AR479" i="2"/>
  <c r="AH479" i="2"/>
  <c r="X479" i="2"/>
  <c r="BG479" i="2"/>
  <c r="I480" i="2" s="1"/>
  <c r="BB479" i="2"/>
  <c r="AV479" i="2"/>
  <c r="AL479" i="2"/>
  <c r="AQ479" i="2"/>
  <c r="W479" i="2"/>
  <c r="BA479" i="2"/>
  <c r="AG479" i="2"/>
  <c r="BF479" i="2"/>
  <c r="H480" i="2" s="1"/>
  <c r="BU478" i="2"/>
  <c r="BM478" i="2"/>
  <c r="BR478" i="2" s="1"/>
  <c r="J479" i="2"/>
  <c r="O478" i="2"/>
  <c r="S479" i="2" l="1"/>
  <c r="Q479" i="2"/>
  <c r="BY479" i="2"/>
  <c r="CD479" i="2"/>
  <c r="CF479" i="2"/>
  <c r="BJ479" i="2"/>
  <c r="BL479" i="2"/>
  <c r="CA479" i="2"/>
  <c r="BK479" i="2"/>
  <c r="CE479" i="2"/>
  <c r="M479" i="2"/>
  <c r="R479" i="2" s="1"/>
  <c r="T478" i="2"/>
  <c r="AE479" i="2"/>
  <c r="BD479" i="2"/>
  <c r="AJ479" i="2"/>
  <c r="AY479" i="2"/>
  <c r="BC479" i="2" s="1"/>
  <c r="U479" i="2"/>
  <c r="Y479" i="2" s="1"/>
  <c r="AO479" i="2"/>
  <c r="AT479" i="2"/>
  <c r="AX479" i="2" s="1"/>
  <c r="BS478" i="2"/>
  <c r="BZ479" i="2"/>
  <c r="BQ479" i="2"/>
  <c r="BO479" i="2"/>
  <c r="BP479" i="2"/>
  <c r="CJ479" i="2" l="1"/>
  <c r="CL479" i="2"/>
  <c r="CK479" i="2"/>
  <c r="BH479" i="2"/>
  <c r="F480" i="2"/>
  <c r="BW478" i="2"/>
  <c r="CH478" i="2" s="1"/>
  <c r="K479" i="2"/>
  <c r="P479" i="2" s="1"/>
  <c r="AI479" i="2"/>
  <c r="BI479" i="2"/>
  <c r="AD479" i="2"/>
  <c r="BX479" i="2"/>
  <c r="AS479" i="2"/>
  <c r="AN479" i="2"/>
  <c r="CC479" i="2"/>
  <c r="CG479" i="2" s="1"/>
  <c r="BN479" i="2"/>
  <c r="CI479" i="2" l="1"/>
  <c r="CM479" i="2" s="1"/>
  <c r="AA480" i="2"/>
  <c r="Z480" i="2"/>
  <c r="AB480" i="2"/>
  <c r="AC480" i="2"/>
  <c r="BB480" i="2"/>
  <c r="AR480" i="2"/>
  <c r="AH480" i="2"/>
  <c r="BG480" i="2"/>
  <c r="I481" i="2" s="1"/>
  <c r="AM480" i="2"/>
  <c r="X480" i="2"/>
  <c r="AW480" i="2"/>
  <c r="BV479" i="2"/>
  <c r="BM479" i="2"/>
  <c r="BR479" i="2" s="1"/>
  <c r="AL480" i="2"/>
  <c r="AG480" i="2"/>
  <c r="BF480" i="2"/>
  <c r="H481" i="2" s="1"/>
  <c r="BA480" i="2"/>
  <c r="AV480" i="2"/>
  <c r="W480" i="2"/>
  <c r="AQ480" i="2"/>
  <c r="BU479" i="2"/>
  <c r="AU480" i="2"/>
  <c r="V480" i="2"/>
  <c r="AP480" i="2"/>
  <c r="AZ480" i="2"/>
  <c r="BE480" i="2"/>
  <c r="G481" i="2" s="1"/>
  <c r="AF480" i="2"/>
  <c r="AK480" i="2"/>
  <c r="BT479" i="2"/>
  <c r="O479" i="2"/>
  <c r="J480" i="2"/>
  <c r="BZ480" i="2" l="1"/>
  <c r="CD480" i="2"/>
  <c r="CF480" i="2"/>
  <c r="BJ480" i="2"/>
  <c r="CA480" i="2"/>
  <c r="T479" i="2"/>
  <c r="AO480" i="2"/>
  <c r="BD480" i="2"/>
  <c r="AY480" i="2"/>
  <c r="BC480" i="2" s="1"/>
  <c r="AD480" i="2"/>
  <c r="AT480" i="2"/>
  <c r="AX480" i="2" s="1"/>
  <c r="U480" i="2"/>
  <c r="Y480" i="2" s="1"/>
  <c r="AE480" i="2"/>
  <c r="AJ480" i="2"/>
  <c r="BS479" i="2"/>
  <c r="N480" i="2"/>
  <c r="S480" i="2" s="1"/>
  <c r="L480" i="2"/>
  <c r="Q480" i="2" s="1"/>
  <c r="BK480" i="2"/>
  <c r="BY480" i="2"/>
  <c r="M480" i="2"/>
  <c r="R480" i="2" s="1"/>
  <c r="CE480" i="2"/>
  <c r="BL480" i="2"/>
  <c r="BP480" i="2"/>
  <c r="BO480" i="2"/>
  <c r="BQ480" i="2"/>
  <c r="CK480" i="2" l="1"/>
  <c r="CL480" i="2"/>
  <c r="CJ480" i="2"/>
  <c r="AV481" i="2"/>
  <c r="BW479" i="2"/>
  <c r="CH479" i="2" s="1"/>
  <c r="K480" i="2"/>
  <c r="P480" i="2" s="1"/>
  <c r="BX480" i="2"/>
  <c r="AS480" i="2"/>
  <c r="AN480" i="2"/>
  <c r="CC480" i="2"/>
  <c r="CG480" i="2" s="1"/>
  <c r="BI480" i="2"/>
  <c r="AI480" i="2"/>
  <c r="BH480" i="2"/>
  <c r="F481" i="2"/>
  <c r="BN480" i="2"/>
  <c r="CI480" i="2" l="1"/>
  <c r="CM480" i="2" s="1"/>
  <c r="AA481" i="2"/>
  <c r="AC481" i="2"/>
  <c r="Z481" i="2"/>
  <c r="BA481" i="2"/>
  <c r="AB481" i="2"/>
  <c r="AG481" i="2"/>
  <c r="AL481" i="2"/>
  <c r="BV480" i="2"/>
  <c r="N481" i="2" s="1"/>
  <c r="BT480" i="2"/>
  <c r="L481" i="2" s="1"/>
  <c r="BU480" i="2"/>
  <c r="M481" i="2" s="1"/>
  <c r="AQ481" i="2"/>
  <c r="AR481" i="2"/>
  <c r="AH481" i="2"/>
  <c r="X481" i="2"/>
  <c r="BB481" i="2"/>
  <c r="BG481" i="2"/>
  <c r="I482" i="2" s="1"/>
  <c r="AW481" i="2"/>
  <c r="AM481" i="2"/>
  <c r="W481" i="2"/>
  <c r="BF481" i="2"/>
  <c r="H482" i="2" s="1"/>
  <c r="AP481" i="2"/>
  <c r="AK481" i="2"/>
  <c r="V481" i="2"/>
  <c r="AZ481" i="2"/>
  <c r="BE481" i="2"/>
  <c r="G482" i="2" s="1"/>
  <c r="AU481" i="2"/>
  <c r="AF481" i="2"/>
  <c r="J481" i="2"/>
  <c r="BM480" i="2"/>
  <c r="BR480" i="2" s="1"/>
  <c r="O480" i="2"/>
  <c r="S481" i="2" l="1"/>
  <c r="R481" i="2"/>
  <c r="Q481" i="2"/>
  <c r="CE481" i="2"/>
  <c r="BK481" i="2"/>
  <c r="CA481" i="2"/>
  <c r="BL481" i="2"/>
  <c r="BZ481" i="2"/>
  <c r="CF481" i="2"/>
  <c r="CD481" i="2"/>
  <c r="BJ481" i="2"/>
  <c r="BY481" i="2"/>
  <c r="T480" i="2"/>
  <c r="AJ481" i="2"/>
  <c r="AY481" i="2"/>
  <c r="BC481" i="2" s="1"/>
  <c r="AO481" i="2"/>
  <c r="BD481" i="2"/>
  <c r="U481" i="2"/>
  <c r="Y481" i="2" s="1"/>
  <c r="AE481" i="2"/>
  <c r="AT481" i="2"/>
  <c r="AX481" i="2" s="1"/>
  <c r="BS480" i="2"/>
  <c r="BQ481" i="2"/>
  <c r="BP481" i="2"/>
  <c r="BO481" i="2"/>
  <c r="CK481" i="2" l="1"/>
  <c r="CL481" i="2"/>
  <c r="CJ481" i="2"/>
  <c r="AB482" i="2"/>
  <c r="BW480" i="2"/>
  <c r="CH480" i="2" s="1"/>
  <c r="K481" i="2"/>
  <c r="P481" i="2" s="1"/>
  <c r="AD481" i="2"/>
  <c r="AN481" i="2"/>
  <c r="CC481" i="2"/>
  <c r="CG481" i="2" s="1"/>
  <c r="BH481" i="2"/>
  <c r="F482" i="2"/>
  <c r="AI481" i="2"/>
  <c r="BI481" i="2"/>
  <c r="AS481" i="2"/>
  <c r="BX481" i="2"/>
  <c r="BN481" i="2"/>
  <c r="CI481" i="2" l="1"/>
  <c r="CM481" i="2" s="1"/>
  <c r="AA482" i="2"/>
  <c r="AC482" i="2"/>
  <c r="Z482" i="2"/>
  <c r="BM481" i="2"/>
  <c r="BR481" i="2" s="1"/>
  <c r="J482" i="2"/>
  <c r="BE482" i="2"/>
  <c r="G483" i="2" s="1"/>
  <c r="AZ482" i="2"/>
  <c r="V482" i="2"/>
  <c r="AP482" i="2"/>
  <c r="AU482" i="2"/>
  <c r="AF482" i="2"/>
  <c r="AK482" i="2"/>
  <c r="BT481" i="2"/>
  <c r="O481" i="2"/>
  <c r="AQ482" i="2"/>
  <c r="AV482" i="2"/>
  <c r="W482" i="2"/>
  <c r="BA482" i="2"/>
  <c r="AL482" i="2"/>
  <c r="AG482" i="2"/>
  <c r="BF482" i="2"/>
  <c r="H483" i="2" s="1"/>
  <c r="BU481" i="2"/>
  <c r="AH482" i="2"/>
  <c r="BB482" i="2"/>
  <c r="AM482" i="2"/>
  <c r="BG482" i="2"/>
  <c r="I483" i="2" s="1"/>
  <c r="AR482" i="2"/>
  <c r="X482" i="2"/>
  <c r="AW482" i="2"/>
  <c r="BV481" i="2"/>
  <c r="CE482" i="2" l="1"/>
  <c r="BY482" i="2"/>
  <c r="CA482" i="2"/>
  <c r="BL482" i="2"/>
  <c r="BK482" i="2"/>
  <c r="T481" i="2"/>
  <c r="AD482" i="2"/>
  <c r="AT482" i="2"/>
  <c r="AX482" i="2" s="1"/>
  <c r="AJ482" i="2"/>
  <c r="U482" i="2"/>
  <c r="Y482" i="2" s="1"/>
  <c r="AO482" i="2"/>
  <c r="AY482" i="2"/>
  <c r="BC482" i="2" s="1"/>
  <c r="AE482" i="2"/>
  <c r="BD482" i="2"/>
  <c r="BS481" i="2"/>
  <c r="BJ482" i="2"/>
  <c r="N482" i="2"/>
  <c r="S482" i="2" s="1"/>
  <c r="M482" i="2"/>
  <c r="R482" i="2" s="1"/>
  <c r="BZ482" i="2"/>
  <c r="CF482" i="2"/>
  <c r="L482" i="2"/>
  <c r="Q482" i="2" s="1"/>
  <c r="CD482" i="2"/>
  <c r="BQ482" i="2"/>
  <c r="BP482" i="2"/>
  <c r="BO482" i="2"/>
  <c r="CL482" i="2" l="1"/>
  <c r="CJ482" i="2"/>
  <c r="CK482" i="2"/>
  <c r="BH482" i="2"/>
  <c r="F483" i="2"/>
  <c r="BI482" i="2"/>
  <c r="AI482" i="2"/>
  <c r="AN482" i="2"/>
  <c r="CC482" i="2"/>
  <c r="CG482" i="2" s="1"/>
  <c r="BW481" i="2"/>
  <c r="CH481" i="2" s="1"/>
  <c r="K482" i="2"/>
  <c r="P482" i="2" s="1"/>
  <c r="AS482" i="2"/>
  <c r="BX482" i="2"/>
  <c r="BN482" i="2"/>
  <c r="CI482" i="2" l="1"/>
  <c r="CM482" i="2" s="1"/>
  <c r="AK483" i="2"/>
  <c r="Z483" i="2"/>
  <c r="AC483" i="2"/>
  <c r="AB483" i="2"/>
  <c r="AA483" i="2"/>
  <c r="BV482" i="2"/>
  <c r="N483" i="2" s="1"/>
  <c r="BU482" i="2"/>
  <c r="M483" i="2" s="1"/>
  <c r="BB483" i="2"/>
  <c r="AM483" i="2"/>
  <c r="BG483" i="2"/>
  <c r="I484" i="2" s="1"/>
  <c r="AH483" i="2"/>
  <c r="AW483" i="2"/>
  <c r="X483" i="2"/>
  <c r="V483" i="2"/>
  <c r="AF483" i="2"/>
  <c r="AR483" i="2"/>
  <c r="BT482" i="2"/>
  <c r="L483" i="2" s="1"/>
  <c r="AP483" i="2"/>
  <c r="AV483" i="2"/>
  <c r="AG483" i="2"/>
  <c r="BF483" i="2"/>
  <c r="H484" i="2" s="1"/>
  <c r="W483" i="2"/>
  <c r="AQ483" i="2"/>
  <c r="BA483" i="2"/>
  <c r="AL483" i="2"/>
  <c r="J483" i="2"/>
  <c r="O482" i="2"/>
  <c r="BM482" i="2"/>
  <c r="BR482" i="2" s="1"/>
  <c r="S483" i="2" l="1"/>
  <c r="R483" i="2"/>
  <c r="Q483" i="2"/>
  <c r="AU483" i="2"/>
  <c r="CD483" i="2" s="1"/>
  <c r="BE483" i="2"/>
  <c r="G484" i="2" s="1"/>
  <c r="AZ483" i="2"/>
  <c r="CA483" i="2"/>
  <c r="CF483" i="2"/>
  <c r="BL483" i="2"/>
  <c r="BK483" i="2"/>
  <c r="CE483" i="2"/>
  <c r="BZ483" i="2"/>
  <c r="T482" i="2"/>
  <c r="AJ483" i="2"/>
  <c r="AE483" i="2"/>
  <c r="AY483" i="2"/>
  <c r="AT483" i="2"/>
  <c r="AO483" i="2"/>
  <c r="BD483" i="2"/>
  <c r="U483" i="2"/>
  <c r="Y483" i="2" s="1"/>
  <c r="BS482" i="2"/>
  <c r="BQ483" i="2"/>
  <c r="BP483" i="2"/>
  <c r="CK483" i="2" l="1"/>
  <c r="CL483" i="2"/>
  <c r="AX483" i="2"/>
  <c r="BY483" i="2"/>
  <c r="BC483" i="2"/>
  <c r="BJ483" i="2"/>
  <c r="AC484" i="2"/>
  <c r="BH483" i="2"/>
  <c r="F484" i="2"/>
  <c r="AS483" i="2"/>
  <c r="BX483" i="2"/>
  <c r="BI483" i="2"/>
  <c r="AI483" i="2"/>
  <c r="BW482" i="2"/>
  <c r="CH482" i="2" s="1"/>
  <c r="K483" i="2"/>
  <c r="P483" i="2" s="1"/>
  <c r="AD483" i="2"/>
  <c r="AN483" i="2"/>
  <c r="CC483" i="2"/>
  <c r="CG483" i="2" s="1"/>
  <c r="BO483" i="2"/>
  <c r="BN483" i="2"/>
  <c r="CJ483" i="2" l="1"/>
  <c r="CI483" i="2"/>
  <c r="AA484" i="2"/>
  <c r="Z484" i="2"/>
  <c r="AB484" i="2"/>
  <c r="X484" i="2"/>
  <c r="AW484" i="2"/>
  <c r="BG484" i="2"/>
  <c r="I485" i="2" s="1"/>
  <c r="AM484" i="2"/>
  <c r="AH484" i="2"/>
  <c r="BB484" i="2"/>
  <c r="AR484" i="2"/>
  <c r="BV483" i="2"/>
  <c r="AP484" i="2"/>
  <c r="AU484" i="2"/>
  <c r="AZ484" i="2"/>
  <c r="V484" i="2"/>
  <c r="BT483" i="2"/>
  <c r="J484" i="2"/>
  <c r="AL484" i="2"/>
  <c r="BA484" i="2"/>
  <c r="AQ484" i="2"/>
  <c r="AV484" i="2"/>
  <c r="BF484" i="2"/>
  <c r="H485" i="2" s="1"/>
  <c r="AG484" i="2"/>
  <c r="W484" i="2"/>
  <c r="BU483" i="2"/>
  <c r="O483" i="2"/>
  <c r="BM483" i="2"/>
  <c r="BR483" i="2" s="1"/>
  <c r="CM483" i="2" l="1"/>
  <c r="AF484" i="2"/>
  <c r="BJ484" i="2" s="1"/>
  <c r="AK484" i="2"/>
  <c r="CD484" i="2" s="1"/>
  <c r="BE484" i="2"/>
  <c r="G485" i="2" s="1"/>
  <c r="BK484" i="2"/>
  <c r="CE484" i="2"/>
  <c r="CA484" i="2"/>
  <c r="CF484" i="2"/>
  <c r="L484" i="2"/>
  <c r="Q484" i="2" s="1"/>
  <c r="M484" i="2"/>
  <c r="R484" i="2" s="1"/>
  <c r="BZ484" i="2"/>
  <c r="T483" i="2"/>
  <c r="BD484" i="2"/>
  <c r="AD484" i="2"/>
  <c r="AY484" i="2"/>
  <c r="BC484" i="2" s="1"/>
  <c r="AO484" i="2"/>
  <c r="AE484" i="2"/>
  <c r="U484" i="2"/>
  <c r="Y484" i="2" s="1"/>
  <c r="AT484" i="2"/>
  <c r="AX484" i="2" s="1"/>
  <c r="AJ484" i="2"/>
  <c r="BS483" i="2"/>
  <c r="N484" i="2"/>
  <c r="S484" i="2" s="1"/>
  <c r="BL484" i="2"/>
  <c r="BO484" i="2"/>
  <c r="BP484" i="2"/>
  <c r="BQ484" i="2"/>
  <c r="CL484" i="2" l="1"/>
  <c r="CK484" i="2"/>
  <c r="CJ484" i="2"/>
  <c r="BY484" i="2"/>
  <c r="AW485" i="2"/>
  <c r="BW483" i="2"/>
  <c r="CH483" i="2" s="1"/>
  <c r="K484" i="2"/>
  <c r="P484" i="2" s="1"/>
  <c r="BI484" i="2"/>
  <c r="AI484" i="2"/>
  <c r="BH484" i="2"/>
  <c r="F485" i="2"/>
  <c r="AN484" i="2"/>
  <c r="CC484" i="2"/>
  <c r="CG484" i="2" s="1"/>
  <c r="AS484" i="2"/>
  <c r="BX484" i="2"/>
  <c r="BN484" i="2"/>
  <c r="CI484" i="2" l="1"/>
  <c r="CM484" i="2" s="1"/>
  <c r="AK485" i="2"/>
  <c r="AB485" i="2"/>
  <c r="Z485" i="2"/>
  <c r="AC485" i="2"/>
  <c r="AA485" i="2"/>
  <c r="BV484" i="2"/>
  <c r="N485" i="2" s="1"/>
  <c r="AM485" i="2"/>
  <c r="BB485" i="2"/>
  <c r="AH485" i="2"/>
  <c r="X485" i="2"/>
  <c r="AR485" i="2"/>
  <c r="BG485" i="2"/>
  <c r="I486" i="2" s="1"/>
  <c r="J485" i="2"/>
  <c r="O484" i="2"/>
  <c r="AZ485" i="2"/>
  <c r="AF485" i="2"/>
  <c r="BE485" i="2"/>
  <c r="G486" i="2" s="1"/>
  <c r="V485" i="2"/>
  <c r="BF485" i="2"/>
  <c r="H486" i="2" s="1"/>
  <c r="AV485" i="2"/>
  <c r="BA485" i="2"/>
  <c r="W485" i="2"/>
  <c r="AL485" i="2"/>
  <c r="AG485" i="2"/>
  <c r="AQ485" i="2"/>
  <c r="BU484" i="2"/>
  <c r="BM484" i="2"/>
  <c r="BR484" i="2" s="1"/>
  <c r="S485" i="2" l="1"/>
  <c r="AU485" i="2"/>
  <c r="BJ485" i="2" s="1"/>
  <c r="AP485" i="2"/>
  <c r="BY485" i="2" s="1"/>
  <c r="BT484" i="2"/>
  <c r="L485" i="2" s="1"/>
  <c r="Q485" i="2" s="1"/>
  <c r="BL485" i="2"/>
  <c r="CF485" i="2"/>
  <c r="BK485" i="2"/>
  <c r="BZ485" i="2"/>
  <c r="CA485" i="2"/>
  <c r="CE485" i="2"/>
  <c r="M485" i="2"/>
  <c r="R485" i="2" s="1"/>
  <c r="T484" i="2"/>
  <c r="AE485" i="2"/>
  <c r="AY485" i="2"/>
  <c r="BC485" i="2" s="1"/>
  <c r="U485" i="2"/>
  <c r="Y485" i="2" s="1"/>
  <c r="AJ485" i="2"/>
  <c r="AT485" i="2"/>
  <c r="BD485" i="2"/>
  <c r="AO485" i="2"/>
  <c r="BS484" i="2"/>
  <c r="BP485" i="2"/>
  <c r="BQ485" i="2"/>
  <c r="BO485" i="2"/>
  <c r="CJ485" i="2" l="1"/>
  <c r="CK485" i="2"/>
  <c r="CL485" i="2"/>
  <c r="AX485" i="2"/>
  <c r="CD485" i="2"/>
  <c r="AC486" i="2"/>
  <c r="BH485" i="2"/>
  <c r="F486" i="2"/>
  <c r="BW484" i="2"/>
  <c r="CH484" i="2" s="1"/>
  <c r="K485" i="2"/>
  <c r="P485" i="2" s="1"/>
  <c r="AI485" i="2"/>
  <c r="BI485" i="2"/>
  <c r="AS485" i="2"/>
  <c r="BX485" i="2"/>
  <c r="AN485" i="2"/>
  <c r="CC485" i="2"/>
  <c r="AD485" i="2"/>
  <c r="BN485" i="2"/>
  <c r="CG485" i="2" l="1"/>
  <c r="CI485" i="2"/>
  <c r="CM485" i="2" s="1"/>
  <c r="Z486" i="2"/>
  <c r="AB486" i="2"/>
  <c r="AA486" i="2"/>
  <c r="AV486" i="2"/>
  <c r="AG486" i="2"/>
  <c r="BA486" i="2"/>
  <c r="BF486" i="2"/>
  <c r="H487" i="2" s="1"/>
  <c r="W486" i="2"/>
  <c r="AL486" i="2"/>
  <c r="AQ486" i="2"/>
  <c r="BU485" i="2"/>
  <c r="BM485" i="2"/>
  <c r="BR485" i="2" s="1"/>
  <c r="J486" i="2"/>
  <c r="AU486" i="2"/>
  <c r="AP486" i="2"/>
  <c r="BE486" i="2"/>
  <c r="G487" i="2" s="1"/>
  <c r="AF486" i="2"/>
  <c r="AK486" i="2"/>
  <c r="V486" i="2"/>
  <c r="AZ486" i="2"/>
  <c r="BT485" i="2"/>
  <c r="O485" i="2"/>
  <c r="AR486" i="2"/>
  <c r="AH486" i="2"/>
  <c r="X486" i="2"/>
  <c r="BB486" i="2"/>
  <c r="AW486" i="2"/>
  <c r="BG486" i="2"/>
  <c r="I487" i="2" s="1"/>
  <c r="AM486" i="2"/>
  <c r="BV485" i="2"/>
  <c r="BZ486" i="2" l="1"/>
  <c r="CD486" i="2"/>
  <c r="CE486" i="2"/>
  <c r="CA486" i="2"/>
  <c r="BK486" i="2"/>
  <c r="N486" i="2"/>
  <c r="S486" i="2" s="1"/>
  <c r="BY486" i="2"/>
  <c r="BL486" i="2"/>
  <c r="L486" i="2"/>
  <c r="Q486" i="2" s="1"/>
  <c r="BJ486" i="2"/>
  <c r="CF486" i="2"/>
  <c r="T485" i="2"/>
  <c r="AO486" i="2"/>
  <c r="AD486" i="2"/>
  <c r="AJ486" i="2"/>
  <c r="U486" i="2"/>
  <c r="Y486" i="2" s="1"/>
  <c r="BD486" i="2"/>
  <c r="AE486" i="2"/>
  <c r="AY486" i="2"/>
  <c r="BC486" i="2" s="1"/>
  <c r="AT486" i="2"/>
  <c r="AX486" i="2" s="1"/>
  <c r="BS485" i="2"/>
  <c r="M486" i="2"/>
  <c r="R486" i="2" s="1"/>
  <c r="BQ486" i="2"/>
  <c r="BO486" i="2"/>
  <c r="BP486" i="2"/>
  <c r="CJ486" i="2" l="1"/>
  <c r="CL486" i="2"/>
  <c r="CK486" i="2"/>
  <c r="BI486" i="2"/>
  <c r="AI486" i="2"/>
  <c r="K486" i="2"/>
  <c r="P486" i="2" s="1"/>
  <c r="BW485" i="2"/>
  <c r="CH485" i="2" s="1"/>
  <c r="BH486" i="2"/>
  <c r="F487" i="2"/>
  <c r="AS486" i="2"/>
  <c r="BX486" i="2"/>
  <c r="AN486" i="2"/>
  <c r="CC486" i="2"/>
  <c r="CG486" i="2" s="1"/>
  <c r="BN486" i="2"/>
  <c r="CI486" i="2" l="1"/>
  <c r="CM486" i="2" s="1"/>
  <c r="V487" i="2"/>
  <c r="AB487" i="2"/>
  <c r="AC487" i="2"/>
  <c r="Z487" i="2"/>
  <c r="AA487" i="2"/>
  <c r="AV487" i="2"/>
  <c r="BU486" i="2"/>
  <c r="M487" i="2" s="1"/>
  <c r="AG487" i="2"/>
  <c r="AQ487" i="2"/>
  <c r="BA487" i="2"/>
  <c r="BF487" i="2"/>
  <c r="H488" i="2" s="1"/>
  <c r="W487" i="2"/>
  <c r="AL487" i="2"/>
  <c r="J487" i="2"/>
  <c r="AM487" i="2"/>
  <c r="AW487" i="2"/>
  <c r="BG487" i="2"/>
  <c r="I488" i="2" s="1"/>
  <c r="X487" i="2"/>
  <c r="BB487" i="2"/>
  <c r="AR487" i="2"/>
  <c r="AH487" i="2"/>
  <c r="BV486" i="2"/>
  <c r="AZ487" i="2"/>
  <c r="AP487" i="2"/>
  <c r="AF487" i="2"/>
  <c r="BM486" i="2"/>
  <c r="BR486" i="2" s="1"/>
  <c r="O486" i="2"/>
  <c r="R487" i="2" l="1"/>
  <c r="AK487" i="2"/>
  <c r="AU487" i="2"/>
  <c r="BE487" i="2"/>
  <c r="G488" i="2" s="1"/>
  <c r="BT486" i="2"/>
  <c r="L487" i="2" s="1"/>
  <c r="Q487" i="2" s="1"/>
  <c r="BK487" i="2"/>
  <c r="BZ487" i="2"/>
  <c r="CE487" i="2"/>
  <c r="CF487" i="2"/>
  <c r="BL487" i="2"/>
  <c r="T486" i="2"/>
  <c r="AE487" i="2"/>
  <c r="AD487" i="2"/>
  <c r="U487" i="2"/>
  <c r="Y487" i="2" s="1"/>
  <c r="AO487" i="2"/>
  <c r="AT487" i="2"/>
  <c r="AJ487" i="2"/>
  <c r="AY487" i="2"/>
  <c r="BC487" i="2" s="1"/>
  <c r="BD487" i="2"/>
  <c r="BS486" i="2"/>
  <c r="CA487" i="2"/>
  <c r="N487" i="2"/>
  <c r="S487" i="2" s="1"/>
  <c r="BQ487" i="2"/>
  <c r="BP487" i="2"/>
  <c r="CL487" i="2" l="1"/>
  <c r="CK487" i="2"/>
  <c r="BY487" i="2"/>
  <c r="CD487" i="2"/>
  <c r="BJ487" i="2"/>
  <c r="AX487" i="2"/>
  <c r="AN487" i="2"/>
  <c r="CC487" i="2"/>
  <c r="BW486" i="2"/>
  <c r="CH486" i="2" s="1"/>
  <c r="K487" i="2"/>
  <c r="P487" i="2" s="1"/>
  <c r="BI487" i="2"/>
  <c r="AI487" i="2"/>
  <c r="BH487" i="2"/>
  <c r="F488" i="2"/>
  <c r="AS487" i="2"/>
  <c r="BX487" i="2"/>
  <c r="BO487" i="2"/>
  <c r="BN487" i="2"/>
  <c r="CG487" i="2" l="1"/>
  <c r="CI487" i="2"/>
  <c r="CJ487" i="2"/>
  <c r="AA488" i="2"/>
  <c r="Z488" i="2"/>
  <c r="AB488" i="2"/>
  <c r="AC488" i="2"/>
  <c r="BB488" i="2"/>
  <c r="AK488" i="2"/>
  <c r="BV487" i="2"/>
  <c r="N488" i="2" s="1"/>
  <c r="AP488" i="2"/>
  <c r="AF488" i="2"/>
  <c r="BG488" i="2"/>
  <c r="I489" i="2" s="1"/>
  <c r="AR488" i="2"/>
  <c r="X488" i="2"/>
  <c r="AH488" i="2"/>
  <c r="AM488" i="2"/>
  <c r="AW488" i="2"/>
  <c r="AV488" i="2"/>
  <c r="AG488" i="2"/>
  <c r="W488" i="2"/>
  <c r="BA488" i="2"/>
  <c r="AQ488" i="2"/>
  <c r="BF488" i="2"/>
  <c r="H489" i="2" s="1"/>
  <c r="AL488" i="2"/>
  <c r="BU487" i="2"/>
  <c r="BM487" i="2"/>
  <c r="BR487" i="2" s="1"/>
  <c r="J488" i="2"/>
  <c r="O487" i="2"/>
  <c r="S488" i="2" l="1"/>
  <c r="CM487" i="2"/>
  <c r="BE488" i="2"/>
  <c r="G489" i="2" s="1"/>
  <c r="V488" i="2"/>
  <c r="BT487" i="2"/>
  <c r="L488" i="2" s="1"/>
  <c r="Q488" i="2" s="1"/>
  <c r="AU488" i="2"/>
  <c r="CD488" i="2" s="1"/>
  <c r="AZ488" i="2"/>
  <c r="CA488" i="2"/>
  <c r="BL488" i="2"/>
  <c r="CF488" i="2"/>
  <c r="CE488" i="2"/>
  <c r="T487" i="2"/>
  <c r="AY488" i="2"/>
  <c r="BD488" i="2"/>
  <c r="AO488" i="2"/>
  <c r="U488" i="2"/>
  <c r="AJ488" i="2"/>
  <c r="AD488" i="2"/>
  <c r="AT488" i="2"/>
  <c r="AE488" i="2"/>
  <c r="BS487" i="2"/>
  <c r="BK488" i="2"/>
  <c r="BZ488" i="2"/>
  <c r="M488" i="2"/>
  <c r="R488" i="2" s="1"/>
  <c r="BP488" i="2"/>
  <c r="BQ488" i="2"/>
  <c r="CK488" i="2" l="1"/>
  <c r="CL488" i="2"/>
  <c r="BY488" i="2"/>
  <c r="Y488" i="2"/>
  <c r="AX488" i="2"/>
  <c r="BC488" i="2"/>
  <c r="BJ488" i="2"/>
  <c r="BH488" i="2"/>
  <c r="F489" i="2"/>
  <c r="BW487" i="2"/>
  <c r="CH487" i="2" s="1"/>
  <c r="K488" i="2"/>
  <c r="P488" i="2" s="1"/>
  <c r="AN488" i="2"/>
  <c r="CC488" i="2"/>
  <c r="CG488" i="2" s="1"/>
  <c r="AI488" i="2"/>
  <c r="BI488" i="2"/>
  <c r="AS488" i="2"/>
  <c r="BX488" i="2"/>
  <c r="BN488" i="2"/>
  <c r="BO488" i="2"/>
  <c r="CI488" i="2" l="1"/>
  <c r="CJ488" i="2"/>
  <c r="AA489" i="2"/>
  <c r="Z489" i="2"/>
  <c r="AC489" i="2"/>
  <c r="AB489" i="2"/>
  <c r="W489" i="2"/>
  <c r="BG489" i="2"/>
  <c r="I490" i="2" s="1"/>
  <c r="BV488" i="2"/>
  <c r="N489" i="2" s="1"/>
  <c r="AH489" i="2"/>
  <c r="X489" i="2"/>
  <c r="AW489" i="2"/>
  <c r="AR489" i="2"/>
  <c r="AM489" i="2"/>
  <c r="BB489" i="2"/>
  <c r="BU488" i="2"/>
  <c r="M489" i="2" s="1"/>
  <c r="BT488" i="2"/>
  <c r="L489" i="2" s="1"/>
  <c r="AP489" i="2"/>
  <c r="AU489" i="2"/>
  <c r="BF489" i="2"/>
  <c r="H490" i="2" s="1"/>
  <c r="BA489" i="2"/>
  <c r="AG489" i="2"/>
  <c r="AL489" i="2"/>
  <c r="AQ489" i="2"/>
  <c r="AV489" i="2"/>
  <c r="BM488" i="2"/>
  <c r="BR488" i="2" s="1"/>
  <c r="O488" i="2"/>
  <c r="J489" i="2"/>
  <c r="S489" i="2" l="1"/>
  <c r="R489" i="2"/>
  <c r="Q489" i="2"/>
  <c r="CM488" i="2"/>
  <c r="AZ489" i="2"/>
  <c r="AK489" i="2"/>
  <c r="CD489" i="2" s="1"/>
  <c r="V489" i="2"/>
  <c r="AF489" i="2"/>
  <c r="BE489" i="2"/>
  <c r="G490" i="2" s="1"/>
  <c r="CF489" i="2"/>
  <c r="BL489" i="2"/>
  <c r="CA489" i="2"/>
  <c r="BZ489" i="2"/>
  <c r="CE489" i="2"/>
  <c r="BK489" i="2"/>
  <c r="T488" i="2"/>
  <c r="AT489" i="2"/>
  <c r="AX489" i="2" s="1"/>
  <c r="AD489" i="2"/>
  <c r="AE489" i="2"/>
  <c r="BD489" i="2"/>
  <c r="AJ489" i="2"/>
  <c r="AO489" i="2"/>
  <c r="U489" i="2"/>
  <c r="AY489" i="2"/>
  <c r="BS488" i="2"/>
  <c r="BQ489" i="2"/>
  <c r="BP489" i="2"/>
  <c r="CK489" i="2" l="1"/>
  <c r="CL489" i="2"/>
  <c r="BC489" i="2"/>
  <c r="BJ489" i="2"/>
  <c r="Y489" i="2"/>
  <c r="BY489" i="2"/>
  <c r="AS489" i="2"/>
  <c r="BX489" i="2"/>
  <c r="K489" i="2"/>
  <c r="P489" i="2" s="1"/>
  <c r="BW488" i="2"/>
  <c r="CH488" i="2" s="1"/>
  <c r="AN489" i="2"/>
  <c r="CC489" i="2"/>
  <c r="CG489" i="2" s="1"/>
  <c r="BH489" i="2"/>
  <c r="F490" i="2"/>
  <c r="AI489" i="2"/>
  <c r="BI489" i="2"/>
  <c r="BN489" i="2"/>
  <c r="BO489" i="2"/>
  <c r="CI489" i="2" l="1"/>
  <c r="CJ489" i="2"/>
  <c r="BT489" i="2"/>
  <c r="L490" i="2" s="1"/>
  <c r="AB490" i="2"/>
  <c r="AC490" i="2"/>
  <c r="Z490" i="2"/>
  <c r="AA490" i="2"/>
  <c r="AV490" i="2"/>
  <c r="BE490" i="2"/>
  <c r="G491" i="2" s="1"/>
  <c r="V490" i="2"/>
  <c r="AU490" i="2"/>
  <c r="AZ490" i="2"/>
  <c r="AF490" i="2"/>
  <c r="AG490" i="2"/>
  <c r="AL490" i="2"/>
  <c r="BU489" i="2"/>
  <c r="M490" i="2" s="1"/>
  <c r="BA490" i="2"/>
  <c r="W490" i="2"/>
  <c r="BF490" i="2"/>
  <c r="H491" i="2" s="1"/>
  <c r="AQ490" i="2"/>
  <c r="BB490" i="2"/>
  <c r="AW490" i="2"/>
  <c r="AM490" i="2"/>
  <c r="AR490" i="2"/>
  <c r="X490" i="2"/>
  <c r="AH490" i="2"/>
  <c r="BG490" i="2"/>
  <c r="I491" i="2" s="1"/>
  <c r="BV489" i="2"/>
  <c r="J490" i="2"/>
  <c r="BM489" i="2"/>
  <c r="BR489" i="2" s="1"/>
  <c r="O489" i="2"/>
  <c r="R490" i="2" l="1"/>
  <c r="Q490" i="2"/>
  <c r="CM489" i="2"/>
  <c r="AK490" i="2"/>
  <c r="AP490" i="2"/>
  <c r="BK490" i="2"/>
  <c r="BJ490" i="2"/>
  <c r="BZ490" i="2"/>
  <c r="CE490" i="2"/>
  <c r="BL490" i="2"/>
  <c r="CF490" i="2"/>
  <c r="N490" i="2"/>
  <c r="S490" i="2" s="1"/>
  <c r="CA490" i="2"/>
  <c r="T489" i="2"/>
  <c r="AJ490" i="2"/>
  <c r="BD490" i="2"/>
  <c r="AD490" i="2"/>
  <c r="U490" i="2"/>
  <c r="Y490" i="2" s="1"/>
  <c r="AO490" i="2"/>
  <c r="AY490" i="2"/>
  <c r="BC490" i="2" s="1"/>
  <c r="AT490" i="2"/>
  <c r="AX490" i="2" s="1"/>
  <c r="AE490" i="2"/>
  <c r="BS489" i="2"/>
  <c r="BO490" i="2"/>
  <c r="BQ490" i="2"/>
  <c r="BP490" i="2"/>
  <c r="CK490" i="2" l="1"/>
  <c r="CL490" i="2"/>
  <c r="CJ490" i="2"/>
  <c r="CD490" i="2"/>
  <c r="BY490" i="2"/>
  <c r="BH490" i="2"/>
  <c r="F491" i="2"/>
  <c r="BW489" i="2"/>
  <c r="CH489" i="2" s="1"/>
  <c r="K490" i="2"/>
  <c r="P490" i="2" s="1"/>
  <c r="BX490" i="2"/>
  <c r="AS490" i="2"/>
  <c r="AN490" i="2"/>
  <c r="CC490" i="2"/>
  <c r="BI490" i="2"/>
  <c r="AI490" i="2"/>
  <c r="BN490" i="2"/>
  <c r="CG490" i="2" l="1"/>
  <c r="CI490" i="2"/>
  <c r="CM490" i="2" s="1"/>
  <c r="AK491" i="2"/>
  <c r="AB491" i="2"/>
  <c r="Z491" i="2"/>
  <c r="AC491" i="2"/>
  <c r="AA491" i="2"/>
  <c r="BT490" i="2"/>
  <c r="L491" i="2" s="1"/>
  <c r="BE491" i="2"/>
  <c r="G492" i="2" s="1"/>
  <c r="AU491" i="2"/>
  <c r="AP491" i="2"/>
  <c r="AG491" i="2"/>
  <c r="BA491" i="2"/>
  <c r="BF491" i="2"/>
  <c r="H492" i="2" s="1"/>
  <c r="AV491" i="2"/>
  <c r="AQ491" i="2"/>
  <c r="W491" i="2"/>
  <c r="AL491" i="2"/>
  <c r="BU490" i="2"/>
  <c r="BM490" i="2"/>
  <c r="BR490" i="2" s="1"/>
  <c r="AR491" i="2"/>
  <c r="BG491" i="2"/>
  <c r="I492" i="2" s="1"/>
  <c r="AW491" i="2"/>
  <c r="X491" i="2"/>
  <c r="BB491" i="2"/>
  <c r="AH491" i="2"/>
  <c r="AM491" i="2"/>
  <c r="BV490" i="2"/>
  <c r="J491" i="2"/>
  <c r="O490" i="2"/>
  <c r="Q491" i="2" l="1"/>
  <c r="AF491" i="2"/>
  <c r="AZ491" i="2"/>
  <c r="BY491" i="2" s="1"/>
  <c r="V491" i="2"/>
  <c r="CF491" i="2"/>
  <c r="CD491" i="2"/>
  <c r="CE491" i="2"/>
  <c r="BZ491" i="2"/>
  <c r="T490" i="2"/>
  <c r="AJ491" i="2"/>
  <c r="U491" i="2"/>
  <c r="AT491" i="2"/>
  <c r="AX491" i="2" s="1"/>
  <c r="AE491" i="2"/>
  <c r="AO491" i="2"/>
  <c r="AY491" i="2"/>
  <c r="BD491" i="2"/>
  <c r="BS490" i="2"/>
  <c r="BL491" i="2"/>
  <c r="N491" i="2"/>
  <c r="S491" i="2" s="1"/>
  <c r="CA491" i="2"/>
  <c r="M491" i="2"/>
  <c r="R491" i="2" s="1"/>
  <c r="BK491" i="2"/>
  <c r="BQ491" i="2"/>
  <c r="BP491" i="2"/>
  <c r="BC491" i="2" l="1"/>
  <c r="CL491" i="2"/>
  <c r="CK491" i="2"/>
  <c r="BJ491" i="2"/>
  <c r="Y491" i="2"/>
  <c r="AS491" i="2"/>
  <c r="BX491" i="2"/>
  <c r="AN491" i="2"/>
  <c r="CC491" i="2"/>
  <c r="CG491" i="2" s="1"/>
  <c r="BW490" i="2"/>
  <c r="CH490" i="2" s="1"/>
  <c r="K491" i="2"/>
  <c r="P491" i="2" s="1"/>
  <c r="BI491" i="2"/>
  <c r="AI491" i="2"/>
  <c r="AD491" i="2"/>
  <c r="BH491" i="2"/>
  <c r="F492" i="2"/>
  <c r="BO491" i="2"/>
  <c r="BN491" i="2"/>
  <c r="CJ491" i="2" l="1"/>
  <c r="CI491" i="2"/>
  <c r="AC492" i="2"/>
  <c r="AB492" i="2"/>
  <c r="Z492" i="2"/>
  <c r="BA492" i="2"/>
  <c r="AV492" i="2"/>
  <c r="BU491" i="2"/>
  <c r="M492" i="2" s="1"/>
  <c r="AL492" i="2"/>
  <c r="BF492" i="2"/>
  <c r="H493" i="2" s="1"/>
  <c r="AQ492" i="2"/>
  <c r="W492" i="2"/>
  <c r="AG492" i="2"/>
  <c r="O491" i="2"/>
  <c r="J492" i="2"/>
  <c r="BB492" i="2"/>
  <c r="X492" i="2"/>
  <c r="AM492" i="2"/>
  <c r="AR492" i="2"/>
  <c r="AW492" i="2"/>
  <c r="BG492" i="2"/>
  <c r="I493" i="2" s="1"/>
  <c r="AH492" i="2"/>
  <c r="BV491" i="2"/>
  <c r="BM491" i="2"/>
  <c r="BR491" i="2" s="1"/>
  <c r="CM491" i="2" l="1"/>
  <c r="AU492" i="2"/>
  <c r="V492" i="2"/>
  <c r="AF492" i="2"/>
  <c r="BT491" i="2"/>
  <c r="L492" i="2" s="1"/>
  <c r="BE492" i="2"/>
  <c r="G493" i="2" s="1"/>
  <c r="AK492" i="2"/>
  <c r="AP492" i="2"/>
  <c r="AA492" i="2"/>
  <c r="AD492" i="2" s="1"/>
  <c r="AZ492" i="2"/>
  <c r="BK492" i="2"/>
  <c r="BZ492" i="2"/>
  <c r="CE492" i="2"/>
  <c r="BL492" i="2"/>
  <c r="CA492" i="2"/>
  <c r="CF492" i="2"/>
  <c r="N492" i="2"/>
  <c r="T491" i="2"/>
  <c r="BD492" i="2"/>
  <c r="AO492" i="2"/>
  <c r="AT492" i="2"/>
  <c r="U492" i="2"/>
  <c r="AY492" i="2"/>
  <c r="AE492" i="2"/>
  <c r="AJ492" i="2"/>
  <c r="BS491" i="2"/>
  <c r="BQ492" i="2"/>
  <c r="BP492" i="2"/>
  <c r="S492" i="2" l="1"/>
  <c r="R492" i="2"/>
  <c r="Q492" i="2"/>
  <c r="CL492" i="2"/>
  <c r="CK492" i="2"/>
  <c r="Y492" i="2"/>
  <c r="AX492" i="2"/>
  <c r="BC492" i="2"/>
  <c r="BY492" i="2"/>
  <c r="BJ492" i="2"/>
  <c r="CD492" i="2"/>
  <c r="AI492" i="2"/>
  <c r="BI492" i="2"/>
  <c r="AS492" i="2"/>
  <c r="BX492" i="2"/>
  <c r="BW491" i="2"/>
  <c r="CH491" i="2" s="1"/>
  <c r="K492" i="2"/>
  <c r="P492" i="2" s="1"/>
  <c r="BH492" i="2"/>
  <c r="F493" i="2"/>
  <c r="AN492" i="2"/>
  <c r="CC492" i="2"/>
  <c r="BN492" i="2"/>
  <c r="BO492" i="2"/>
  <c r="CG492" i="2" l="1"/>
  <c r="CJ492" i="2"/>
  <c r="CI492" i="2"/>
  <c r="AA493" i="2"/>
  <c r="AB493" i="2"/>
  <c r="Z493" i="2"/>
  <c r="AC493" i="2"/>
  <c r="O492" i="2"/>
  <c r="AZ493" i="2"/>
  <c r="AU493" i="2"/>
  <c r="AK493" i="2"/>
  <c r="BT492" i="2"/>
  <c r="AG493" i="2"/>
  <c r="AL493" i="2"/>
  <c r="AQ493" i="2"/>
  <c r="W493" i="2"/>
  <c r="AV493" i="2"/>
  <c r="BF493" i="2"/>
  <c r="H494" i="2" s="1"/>
  <c r="BA493" i="2"/>
  <c r="BU492" i="2"/>
  <c r="J493" i="2"/>
  <c r="BM492" i="2"/>
  <c r="BR492" i="2" s="1"/>
  <c r="AM493" i="2"/>
  <c r="BB493" i="2"/>
  <c r="AW493" i="2"/>
  <c r="AR493" i="2"/>
  <c r="AH493" i="2"/>
  <c r="BG493" i="2"/>
  <c r="I494" i="2" s="1"/>
  <c r="X493" i="2"/>
  <c r="BV492" i="2"/>
  <c r="CM492" i="2" l="1"/>
  <c r="AF493" i="2"/>
  <c r="BJ493" i="2" s="1"/>
  <c r="AP493" i="2"/>
  <c r="CD493" i="2" s="1"/>
  <c r="V493" i="2"/>
  <c r="BE493" i="2"/>
  <c r="G494" i="2" s="1"/>
  <c r="BL493" i="2"/>
  <c r="CF493" i="2"/>
  <c r="L493" i="2"/>
  <c r="Q493" i="2" s="1"/>
  <c r="N493" i="2"/>
  <c r="S493" i="2" s="1"/>
  <c r="CA493" i="2"/>
  <c r="BZ493" i="2"/>
  <c r="CE493" i="2"/>
  <c r="T492" i="2"/>
  <c r="AT493" i="2"/>
  <c r="AX493" i="2" s="1"/>
  <c r="U493" i="2"/>
  <c r="AD493" i="2"/>
  <c r="AY493" i="2"/>
  <c r="BC493" i="2" s="1"/>
  <c r="AJ493" i="2"/>
  <c r="AE493" i="2"/>
  <c r="BD493" i="2"/>
  <c r="AO493" i="2"/>
  <c r="BS492" i="2"/>
  <c r="M493" i="2"/>
  <c r="R493" i="2" s="1"/>
  <c r="BK493" i="2"/>
  <c r="BQ493" i="2"/>
  <c r="BO493" i="2"/>
  <c r="BP493" i="2"/>
  <c r="CK493" i="2" l="1"/>
  <c r="CL493" i="2"/>
  <c r="CJ493" i="2"/>
  <c r="Y493" i="2"/>
  <c r="BY493" i="2"/>
  <c r="BH493" i="2"/>
  <c r="F494" i="2"/>
  <c r="BI493" i="2"/>
  <c r="AI493" i="2"/>
  <c r="K493" i="2"/>
  <c r="P493" i="2" s="1"/>
  <c r="BW492" i="2"/>
  <c r="CH492" i="2" s="1"/>
  <c r="AN493" i="2"/>
  <c r="CC493" i="2"/>
  <c r="CG493" i="2" s="1"/>
  <c r="AS493" i="2"/>
  <c r="BX493" i="2"/>
  <c r="BN493" i="2"/>
  <c r="CI493" i="2" l="1"/>
  <c r="CM493" i="2" s="1"/>
  <c r="Z494" i="2"/>
  <c r="AC494" i="2"/>
  <c r="AB494" i="2"/>
  <c r="AA494" i="2"/>
  <c r="BU493" i="2"/>
  <c r="M494" i="2" s="1"/>
  <c r="AV494" i="2"/>
  <c r="AG494" i="2"/>
  <c r="BA494" i="2"/>
  <c r="BF494" i="2"/>
  <c r="H495" i="2" s="1"/>
  <c r="AQ494" i="2"/>
  <c r="W494" i="2"/>
  <c r="AL494" i="2"/>
  <c r="BG494" i="2"/>
  <c r="I495" i="2" s="1"/>
  <c r="AM494" i="2"/>
  <c r="AR494" i="2"/>
  <c r="AH494" i="2"/>
  <c r="BB494" i="2"/>
  <c r="AW494" i="2"/>
  <c r="X494" i="2"/>
  <c r="BV493" i="2"/>
  <c r="O493" i="2"/>
  <c r="BM493" i="2"/>
  <c r="BR493" i="2" s="1"/>
  <c r="J494" i="2"/>
  <c r="AK494" i="2"/>
  <c r="AP494" i="2"/>
  <c r="AZ494" i="2"/>
  <c r="AF494" i="2"/>
  <c r="AU494" i="2"/>
  <c r="BE494" i="2"/>
  <c r="G495" i="2" s="1"/>
  <c r="V494" i="2"/>
  <c r="BT493" i="2"/>
  <c r="R494" i="2" l="1"/>
  <c r="BK494" i="2"/>
  <c r="CE494" i="2"/>
  <c r="BZ494" i="2"/>
  <c r="BJ494" i="2"/>
  <c r="L494" i="2"/>
  <c r="Q494" i="2" s="1"/>
  <c r="BL494" i="2"/>
  <c r="CA494" i="2"/>
  <c r="BY494" i="2"/>
  <c r="CF494" i="2"/>
  <c r="CD494" i="2"/>
  <c r="T493" i="2"/>
  <c r="AY494" i="2"/>
  <c r="BC494" i="2" s="1"/>
  <c r="AO494" i="2"/>
  <c r="AE494" i="2"/>
  <c r="BD494" i="2"/>
  <c r="AT494" i="2"/>
  <c r="AX494" i="2" s="1"/>
  <c r="U494" i="2"/>
  <c r="Y494" i="2" s="1"/>
  <c r="AJ494" i="2"/>
  <c r="BS493" i="2"/>
  <c r="N494" i="2"/>
  <c r="S494" i="2" s="1"/>
  <c r="BQ494" i="2"/>
  <c r="BO494" i="2"/>
  <c r="BP494" i="2"/>
  <c r="CK494" i="2" l="1"/>
  <c r="CJ494" i="2"/>
  <c r="CL494" i="2"/>
  <c r="AB495" i="2"/>
  <c r="AS494" i="2"/>
  <c r="BX494" i="2"/>
  <c r="BW493" i="2"/>
  <c r="CH493" i="2" s="1"/>
  <c r="K494" i="2"/>
  <c r="P494" i="2" s="1"/>
  <c r="BH494" i="2"/>
  <c r="F495" i="2"/>
  <c r="AD494" i="2"/>
  <c r="AN494" i="2"/>
  <c r="CC494" i="2"/>
  <c r="CG494" i="2" s="1"/>
  <c r="BI494" i="2"/>
  <c r="AI494" i="2"/>
  <c r="BN494" i="2"/>
  <c r="CI494" i="2" l="1"/>
  <c r="CM494" i="2" s="1"/>
  <c r="Z495" i="2"/>
  <c r="AC495" i="2"/>
  <c r="AA495" i="2"/>
  <c r="BV494" i="2"/>
  <c r="N495" i="2" s="1"/>
  <c r="X495" i="2"/>
  <c r="AW495" i="2"/>
  <c r="AH495" i="2"/>
  <c r="AM495" i="2"/>
  <c r="BB495" i="2"/>
  <c r="AR495" i="2"/>
  <c r="BG495" i="2"/>
  <c r="I496" i="2" s="1"/>
  <c r="AF495" i="2"/>
  <c r="AZ495" i="2"/>
  <c r="V495" i="2"/>
  <c r="AU495" i="2"/>
  <c r="AK495" i="2"/>
  <c r="BE495" i="2"/>
  <c r="G496" i="2" s="1"/>
  <c r="AP495" i="2"/>
  <c r="BT494" i="2"/>
  <c r="J495" i="2"/>
  <c r="BM494" i="2"/>
  <c r="BR494" i="2" s="1"/>
  <c r="AG495" i="2"/>
  <c r="AV495" i="2"/>
  <c r="AL495" i="2"/>
  <c r="W495" i="2"/>
  <c r="BA495" i="2"/>
  <c r="AQ495" i="2"/>
  <c r="BF495" i="2"/>
  <c r="H496" i="2" s="1"/>
  <c r="BU494" i="2"/>
  <c r="O494" i="2"/>
  <c r="S495" i="2" l="1"/>
  <c r="BL495" i="2"/>
  <c r="CA495" i="2"/>
  <c r="CF495" i="2"/>
  <c r="BZ495" i="2"/>
  <c r="BY495" i="2"/>
  <c r="CD495" i="2"/>
  <c r="BJ495" i="2"/>
  <c r="T494" i="2"/>
  <c r="BD495" i="2"/>
  <c r="AJ495" i="2"/>
  <c r="AE495" i="2"/>
  <c r="AT495" i="2"/>
  <c r="AX495" i="2" s="1"/>
  <c r="AY495" i="2"/>
  <c r="BC495" i="2" s="1"/>
  <c r="U495" i="2"/>
  <c r="Y495" i="2" s="1"/>
  <c r="AO495" i="2"/>
  <c r="BS494" i="2"/>
  <c r="M495" i="2"/>
  <c r="R495" i="2" s="1"/>
  <c r="BK495" i="2"/>
  <c r="CE495" i="2"/>
  <c r="L495" i="2"/>
  <c r="Q495" i="2" s="1"/>
  <c r="BQ495" i="2"/>
  <c r="BO495" i="2"/>
  <c r="BP495" i="2"/>
  <c r="CK495" i="2" l="1"/>
  <c r="CJ495" i="2"/>
  <c r="CL495" i="2"/>
  <c r="AC496" i="2"/>
  <c r="AD495" i="2"/>
  <c r="AN495" i="2"/>
  <c r="CC495" i="2"/>
  <c r="CG495" i="2" s="1"/>
  <c r="BW494" i="2"/>
  <c r="CH494" i="2" s="1"/>
  <c r="K495" i="2"/>
  <c r="P495" i="2" s="1"/>
  <c r="BH495" i="2"/>
  <c r="F496" i="2"/>
  <c r="BX495" i="2"/>
  <c r="AS495" i="2"/>
  <c r="AI495" i="2"/>
  <c r="BI495" i="2"/>
  <c r="BN495" i="2"/>
  <c r="CI495" i="2" l="1"/>
  <c r="CM495" i="2" s="1"/>
  <c r="AK496" i="2"/>
  <c r="AB496" i="2"/>
  <c r="Z496" i="2"/>
  <c r="W496" i="2"/>
  <c r="BU495" i="2"/>
  <c r="M496" i="2" s="1"/>
  <c r="AV496" i="2"/>
  <c r="AQ496" i="2"/>
  <c r="AG496" i="2"/>
  <c r="BF496" i="2"/>
  <c r="H497" i="2" s="1"/>
  <c r="BE496" i="2"/>
  <c r="G497" i="2" s="1"/>
  <c r="BA496" i="2"/>
  <c r="AL496" i="2"/>
  <c r="AZ496" i="2"/>
  <c r="AU496" i="2"/>
  <c r="O495" i="2"/>
  <c r="X496" i="2"/>
  <c r="AH496" i="2"/>
  <c r="AM496" i="2"/>
  <c r="BB496" i="2"/>
  <c r="AR496" i="2"/>
  <c r="AW496" i="2"/>
  <c r="BG496" i="2"/>
  <c r="I497" i="2" s="1"/>
  <c r="BV495" i="2"/>
  <c r="BM495" i="2"/>
  <c r="BR495" i="2" s="1"/>
  <c r="J496" i="2"/>
  <c r="AP496" i="2" l="1"/>
  <c r="CD496" i="2" s="1"/>
  <c r="AF496" i="2"/>
  <c r="BJ496" i="2" s="1"/>
  <c r="BT495" i="2"/>
  <c r="L496" i="2" s="1"/>
  <c r="AA496" i="2"/>
  <c r="AD496" i="2" s="1"/>
  <c r="V496" i="2"/>
  <c r="BK496" i="2"/>
  <c r="BZ496" i="2"/>
  <c r="CE496" i="2"/>
  <c r="CA496" i="2"/>
  <c r="BL496" i="2"/>
  <c r="N496" i="2"/>
  <c r="CF496" i="2"/>
  <c r="T495" i="2"/>
  <c r="AJ496" i="2"/>
  <c r="AE496" i="2"/>
  <c r="AT496" i="2"/>
  <c r="AX496" i="2" s="1"/>
  <c r="U496" i="2"/>
  <c r="AO496" i="2"/>
  <c r="AY496" i="2"/>
  <c r="BC496" i="2" s="1"/>
  <c r="BD496" i="2"/>
  <c r="BS495" i="2"/>
  <c r="BQ496" i="2"/>
  <c r="BP496" i="2"/>
  <c r="BO496" i="2"/>
  <c r="S496" i="2" l="1"/>
  <c r="R496" i="2"/>
  <c r="Q496" i="2"/>
  <c r="CL496" i="2"/>
  <c r="CK496" i="2"/>
  <c r="CJ496" i="2"/>
  <c r="Y496" i="2"/>
  <c r="BY496" i="2"/>
  <c r="AS496" i="2"/>
  <c r="BX496" i="2"/>
  <c r="AN496" i="2"/>
  <c r="CC496" i="2"/>
  <c r="CG496" i="2" s="1"/>
  <c r="BW495" i="2"/>
  <c r="CH495" i="2" s="1"/>
  <c r="K496" i="2"/>
  <c r="P496" i="2" s="1"/>
  <c r="BH496" i="2"/>
  <c r="F497" i="2"/>
  <c r="AI496" i="2"/>
  <c r="BI496" i="2"/>
  <c r="BN496" i="2"/>
  <c r="CI496" i="2" l="1"/>
  <c r="CM496" i="2" s="1"/>
  <c r="Z497" i="2"/>
  <c r="AB497" i="2"/>
  <c r="AC497" i="2"/>
  <c r="AA497" i="2"/>
  <c r="AV497" i="2"/>
  <c r="AQ497" i="2"/>
  <c r="AL497" i="2"/>
  <c r="BA497" i="2"/>
  <c r="W497" i="2"/>
  <c r="AG497" i="2"/>
  <c r="BF497" i="2"/>
  <c r="H498" i="2" s="1"/>
  <c r="BU496" i="2"/>
  <c r="BM496" i="2"/>
  <c r="BR496" i="2" s="1"/>
  <c r="O496" i="2"/>
  <c r="BB497" i="2"/>
  <c r="X497" i="2"/>
  <c r="AW497" i="2"/>
  <c r="AR497" i="2"/>
  <c r="BG497" i="2"/>
  <c r="I498" i="2" s="1"/>
  <c r="AM497" i="2"/>
  <c r="AH497" i="2"/>
  <c r="BV496" i="2"/>
  <c r="J497" i="2"/>
  <c r="AU497" i="2"/>
  <c r="BE497" i="2"/>
  <c r="G498" i="2" s="1"/>
  <c r="AK497" i="2"/>
  <c r="AP497" i="2"/>
  <c r="AZ497" i="2"/>
  <c r="V497" i="2"/>
  <c r="AF497" i="2"/>
  <c r="BT496" i="2"/>
  <c r="BK497" i="2" l="1"/>
  <c r="CE497" i="2"/>
  <c r="L497" i="2"/>
  <c r="Q497" i="2" s="1"/>
  <c r="BJ497" i="2"/>
  <c r="N497" i="2"/>
  <c r="S497" i="2" s="1"/>
  <c r="CA497" i="2"/>
  <c r="BZ497" i="2"/>
  <c r="BY497" i="2"/>
  <c r="CD497" i="2"/>
  <c r="BL497" i="2"/>
  <c r="M497" i="2"/>
  <c r="R497" i="2" s="1"/>
  <c r="CF497" i="2"/>
  <c r="T496" i="2"/>
  <c r="AO497" i="2"/>
  <c r="AY497" i="2"/>
  <c r="BC497" i="2" s="1"/>
  <c r="U497" i="2"/>
  <c r="Y497" i="2" s="1"/>
  <c r="AJ497" i="2"/>
  <c r="AT497" i="2"/>
  <c r="AX497" i="2" s="1"/>
  <c r="AE497" i="2"/>
  <c r="AD497" i="2"/>
  <c r="BD497" i="2"/>
  <c r="BS496" i="2"/>
  <c r="BO497" i="2"/>
  <c r="BP497" i="2"/>
  <c r="BQ497" i="2"/>
  <c r="CL497" i="2" l="1"/>
  <c r="CJ497" i="2"/>
  <c r="CK497" i="2"/>
  <c r="BI497" i="2"/>
  <c r="AI497" i="2"/>
  <c r="BW496" i="2"/>
  <c r="CH496" i="2" s="1"/>
  <c r="K497" i="2"/>
  <c r="P497" i="2" s="1"/>
  <c r="AS497" i="2"/>
  <c r="BX497" i="2"/>
  <c r="BH497" i="2"/>
  <c r="F498" i="2"/>
  <c r="AN497" i="2"/>
  <c r="CC497" i="2"/>
  <c r="CG497" i="2" s="1"/>
  <c r="BN497" i="2"/>
  <c r="CI497" i="2" l="1"/>
  <c r="CM497" i="2" s="1"/>
  <c r="V498" i="2"/>
  <c r="Z498" i="2"/>
  <c r="AC498" i="2"/>
  <c r="AB498" i="2"/>
  <c r="J498" i="2"/>
  <c r="AU498" i="2"/>
  <c r="AZ498" i="2"/>
  <c r="AP498" i="2"/>
  <c r="AF498" i="2"/>
  <c r="BM497" i="2"/>
  <c r="BR497" i="2" s="1"/>
  <c r="AL498" i="2"/>
  <c r="AQ498" i="2"/>
  <c r="AV498" i="2"/>
  <c r="BF498" i="2"/>
  <c r="H499" i="2" s="1"/>
  <c r="BA498" i="2"/>
  <c r="AG498" i="2"/>
  <c r="W498" i="2"/>
  <c r="BU497" i="2"/>
  <c r="O497" i="2"/>
  <c r="AW498" i="2"/>
  <c r="AM498" i="2"/>
  <c r="X498" i="2"/>
  <c r="AH498" i="2"/>
  <c r="AR498" i="2"/>
  <c r="BB498" i="2"/>
  <c r="BG498" i="2"/>
  <c r="I499" i="2" s="1"/>
  <c r="BV497" i="2"/>
  <c r="BE498" i="2" l="1"/>
  <c r="G499" i="2" s="1"/>
  <c r="AK498" i="2"/>
  <c r="CD498" i="2" s="1"/>
  <c r="AA498" i="2"/>
  <c r="AD498" i="2" s="1"/>
  <c r="BT497" i="2"/>
  <c r="L498" i="2" s="1"/>
  <c r="BJ498" i="2"/>
  <c r="CA498" i="2"/>
  <c r="CE498" i="2"/>
  <c r="BL498" i="2"/>
  <c r="BK498" i="2"/>
  <c r="T497" i="2"/>
  <c r="AY498" i="2"/>
  <c r="BC498" i="2" s="1"/>
  <c r="BD498" i="2"/>
  <c r="AE498" i="2"/>
  <c r="AT498" i="2"/>
  <c r="AX498" i="2" s="1"/>
  <c r="AO498" i="2"/>
  <c r="U498" i="2"/>
  <c r="Y498" i="2" s="1"/>
  <c r="AJ498" i="2"/>
  <c r="BS497" i="2"/>
  <c r="BZ498" i="2"/>
  <c r="CF498" i="2"/>
  <c r="M498" i="2"/>
  <c r="N498" i="2"/>
  <c r="BO498" i="2"/>
  <c r="BP498" i="2"/>
  <c r="BQ498" i="2"/>
  <c r="R498" i="2" l="1"/>
  <c r="BA499" i="2" s="1"/>
  <c r="S498" i="2"/>
  <c r="Q498" i="2"/>
  <c r="CL498" i="2"/>
  <c r="CK498" i="2"/>
  <c r="CJ498" i="2"/>
  <c r="BY498" i="2"/>
  <c r="AN498" i="2"/>
  <c r="CC498" i="2"/>
  <c r="CG498" i="2" s="1"/>
  <c r="BI498" i="2"/>
  <c r="AI498" i="2"/>
  <c r="AS498" i="2"/>
  <c r="BX498" i="2"/>
  <c r="BH498" i="2"/>
  <c r="F499" i="2"/>
  <c r="K498" i="2"/>
  <c r="P498" i="2" s="1"/>
  <c r="BW497" i="2"/>
  <c r="CH497" i="2" s="1"/>
  <c r="BN498" i="2"/>
  <c r="CI498" i="2" l="1"/>
  <c r="CM498" i="2" s="1"/>
  <c r="AL499" i="2"/>
  <c r="AQ499" i="2"/>
  <c r="AB499" i="2"/>
  <c r="AG499" i="2"/>
  <c r="BU498" i="2"/>
  <c r="M499" i="2" s="1"/>
  <c r="W499" i="2"/>
  <c r="AV499" i="2"/>
  <c r="BF499" i="2"/>
  <c r="H500" i="2" s="1"/>
  <c r="Z499" i="2"/>
  <c r="AC499" i="2"/>
  <c r="BV498" i="2"/>
  <c r="N499" i="2" s="1"/>
  <c r="X499" i="2"/>
  <c r="AR499" i="2"/>
  <c r="BB499" i="2"/>
  <c r="AW499" i="2"/>
  <c r="BG499" i="2"/>
  <c r="I500" i="2" s="1"/>
  <c r="AM499" i="2"/>
  <c r="AH499" i="2"/>
  <c r="J499" i="2"/>
  <c r="O498" i="2"/>
  <c r="BM498" i="2"/>
  <c r="BR498" i="2" s="1"/>
  <c r="BK499" i="2" l="1"/>
  <c r="CE499" i="2"/>
  <c r="BZ499" i="2"/>
  <c r="BE499" i="2"/>
  <c r="G500" i="2" s="1"/>
  <c r="AZ499" i="2"/>
  <c r="AK499" i="2"/>
  <c r="AA499" i="2"/>
  <c r="S499" i="2" s="1"/>
  <c r="AP499" i="2"/>
  <c r="V499" i="2"/>
  <c r="AU499" i="2"/>
  <c r="BT498" i="2"/>
  <c r="L499" i="2" s="1"/>
  <c r="AF499" i="2"/>
  <c r="CF499" i="2"/>
  <c r="CA499" i="2"/>
  <c r="BL499" i="2"/>
  <c r="T498" i="2"/>
  <c r="AY499" i="2"/>
  <c r="AE499" i="2"/>
  <c r="AJ499" i="2"/>
  <c r="U499" i="2"/>
  <c r="BD499" i="2"/>
  <c r="AO499" i="2"/>
  <c r="AT499" i="2"/>
  <c r="BS498" i="2"/>
  <c r="BP499" i="2"/>
  <c r="BQ499" i="2"/>
  <c r="Q499" i="2" l="1"/>
  <c r="R499" i="2"/>
  <c r="CK499" i="2"/>
  <c r="CL499" i="2"/>
  <c r="BC499" i="2"/>
  <c r="Y499" i="2"/>
  <c r="BJ499" i="2"/>
  <c r="BY499" i="2"/>
  <c r="AX499" i="2"/>
  <c r="CD499" i="2"/>
  <c r="AC500" i="2"/>
  <c r="AN499" i="2"/>
  <c r="CC499" i="2"/>
  <c r="BX499" i="2"/>
  <c r="AS499" i="2"/>
  <c r="AI499" i="2"/>
  <c r="BI499" i="2"/>
  <c r="BW498" i="2"/>
  <c r="CH498" i="2" s="1"/>
  <c r="K499" i="2"/>
  <c r="P499" i="2" s="1"/>
  <c r="BH499" i="2"/>
  <c r="F500" i="2"/>
  <c r="AD499" i="2"/>
  <c r="BO499" i="2"/>
  <c r="BN499" i="2"/>
  <c r="CG499" i="2" l="1"/>
  <c r="CI499" i="2"/>
  <c r="CJ499" i="2"/>
  <c r="BE500" i="2"/>
  <c r="G501" i="2" s="1"/>
  <c r="Z500" i="2"/>
  <c r="AB500" i="2"/>
  <c r="AP500" i="2"/>
  <c r="BT499" i="2"/>
  <c r="L500" i="2" s="1"/>
  <c r="AK500" i="2"/>
  <c r="AU500" i="2"/>
  <c r="BM499" i="2"/>
  <c r="BR499" i="2" s="1"/>
  <c r="AQ500" i="2"/>
  <c r="BF500" i="2"/>
  <c r="H501" i="2" s="1"/>
  <c r="AV500" i="2"/>
  <c r="BA500" i="2"/>
  <c r="AL500" i="2"/>
  <c r="AG500" i="2"/>
  <c r="W500" i="2"/>
  <c r="BU499" i="2"/>
  <c r="X500" i="2"/>
  <c r="AM500" i="2"/>
  <c r="AW500" i="2"/>
  <c r="BB500" i="2"/>
  <c r="AR500" i="2"/>
  <c r="BG500" i="2"/>
  <c r="I501" i="2" s="1"/>
  <c r="AH500" i="2"/>
  <c r="BV499" i="2"/>
  <c r="O499" i="2"/>
  <c r="J500" i="2"/>
  <c r="CM499" i="2" l="1"/>
  <c r="AF500" i="2"/>
  <c r="AZ500" i="2"/>
  <c r="AA500" i="2"/>
  <c r="AD500" i="2" s="1"/>
  <c r="V500" i="2"/>
  <c r="BL500" i="2"/>
  <c r="CE500" i="2"/>
  <c r="CD500" i="2"/>
  <c r="CA500" i="2"/>
  <c r="BK500" i="2"/>
  <c r="M500" i="2"/>
  <c r="BZ500" i="2"/>
  <c r="N500" i="2"/>
  <c r="T499" i="2"/>
  <c r="AO500" i="2"/>
  <c r="AT500" i="2"/>
  <c r="AX500" i="2" s="1"/>
  <c r="AY500" i="2"/>
  <c r="AE500" i="2"/>
  <c r="AJ500" i="2"/>
  <c r="BD500" i="2"/>
  <c r="U500" i="2"/>
  <c r="BS499" i="2"/>
  <c r="CF500" i="2"/>
  <c r="BQ500" i="2"/>
  <c r="BP500" i="2"/>
  <c r="R500" i="2" l="1"/>
  <c r="S500" i="2"/>
  <c r="Q500" i="2"/>
  <c r="Y500" i="2"/>
  <c r="CL500" i="2"/>
  <c r="CK500" i="2"/>
  <c r="BC500" i="2"/>
  <c r="BJ500" i="2"/>
  <c r="BY500" i="2"/>
  <c r="AN500" i="2"/>
  <c r="CC500" i="2"/>
  <c r="CG500" i="2" s="1"/>
  <c r="AS500" i="2"/>
  <c r="BX500" i="2"/>
  <c r="BW499" i="2"/>
  <c r="CH499" i="2" s="1"/>
  <c r="K500" i="2"/>
  <c r="P500" i="2" s="1"/>
  <c r="BI500" i="2"/>
  <c r="AI500" i="2"/>
  <c r="F501" i="2"/>
  <c r="BH500" i="2"/>
  <c r="BN500" i="2"/>
  <c r="BO500" i="2"/>
  <c r="CI500" i="2" l="1"/>
  <c r="CJ500" i="2"/>
  <c r="AA501" i="2"/>
  <c r="Z501" i="2"/>
  <c r="AB501" i="2"/>
  <c r="AC501" i="2"/>
  <c r="AP501" i="2"/>
  <c r="AK501" i="2"/>
  <c r="AZ501" i="2"/>
  <c r="BE501" i="2"/>
  <c r="G502" i="2" s="1"/>
  <c r="J501" i="2"/>
  <c r="BM500" i="2"/>
  <c r="BR500" i="2" s="1"/>
  <c r="AV501" i="2"/>
  <c r="BA501" i="2"/>
  <c r="AG501" i="2"/>
  <c r="AL501" i="2"/>
  <c r="BF501" i="2"/>
  <c r="H502" i="2" s="1"/>
  <c r="AQ501" i="2"/>
  <c r="W501" i="2"/>
  <c r="BU500" i="2"/>
  <c r="O500" i="2"/>
  <c r="AM501" i="2"/>
  <c r="AW501" i="2"/>
  <c r="BB501" i="2"/>
  <c r="BG501" i="2"/>
  <c r="I502" i="2" s="1"/>
  <c r="AH501" i="2"/>
  <c r="X501" i="2"/>
  <c r="AR501" i="2"/>
  <c r="BV500" i="2"/>
  <c r="CM500" i="2" l="1"/>
  <c r="BT500" i="2"/>
  <c r="L501" i="2" s="1"/>
  <c r="Q501" i="2" s="1"/>
  <c r="AU501" i="2"/>
  <c r="CD501" i="2" s="1"/>
  <c r="V501" i="2"/>
  <c r="AF501" i="2"/>
  <c r="BL501" i="2"/>
  <c r="CA501" i="2"/>
  <c r="BZ501" i="2"/>
  <c r="N501" i="2"/>
  <c r="S501" i="2" s="1"/>
  <c r="CF501" i="2"/>
  <c r="M501" i="2"/>
  <c r="R501" i="2" s="1"/>
  <c r="CE501" i="2"/>
  <c r="T500" i="2"/>
  <c r="BD501" i="2"/>
  <c r="AE501" i="2"/>
  <c r="AO501" i="2"/>
  <c r="AJ501" i="2"/>
  <c r="U501" i="2"/>
  <c r="AY501" i="2"/>
  <c r="BC501" i="2" s="1"/>
  <c r="AD501" i="2"/>
  <c r="AT501" i="2"/>
  <c r="BS500" i="2"/>
  <c r="BK501" i="2"/>
  <c r="BY501" i="2"/>
  <c r="BQ501" i="2"/>
  <c r="BP501" i="2"/>
  <c r="CK501" i="2" l="1"/>
  <c r="CL501" i="2"/>
  <c r="AX501" i="2"/>
  <c r="Y501" i="2"/>
  <c r="BJ501" i="2"/>
  <c r="K501" i="2"/>
  <c r="P501" i="2" s="1"/>
  <c r="BW500" i="2"/>
  <c r="CH500" i="2" s="1"/>
  <c r="AN501" i="2"/>
  <c r="CC501" i="2"/>
  <c r="CG501" i="2" s="1"/>
  <c r="AS501" i="2"/>
  <c r="BX501" i="2"/>
  <c r="BI501" i="2"/>
  <c r="AI501" i="2"/>
  <c r="BH501" i="2"/>
  <c r="F502" i="2"/>
  <c r="BO501" i="2"/>
  <c r="BN501" i="2"/>
  <c r="CI501" i="2" l="1"/>
  <c r="CJ501" i="2"/>
  <c r="AA502" i="2"/>
  <c r="Z502" i="2"/>
  <c r="AC502" i="2"/>
  <c r="AB502" i="2"/>
  <c r="BT501" i="2"/>
  <c r="L502" i="2" s="1"/>
  <c r="BE502" i="2"/>
  <c r="G503" i="2" s="1"/>
  <c r="AU502" i="2"/>
  <c r="V502" i="2"/>
  <c r="AZ502" i="2"/>
  <c r="AF502" i="2"/>
  <c r="AK502" i="2"/>
  <c r="AP502" i="2"/>
  <c r="J502" i="2"/>
  <c r="BM501" i="2"/>
  <c r="BR501" i="2" s="1"/>
  <c r="AG502" i="2"/>
  <c r="BA502" i="2"/>
  <c r="AV502" i="2"/>
  <c r="AQ502" i="2"/>
  <c r="BF502" i="2"/>
  <c r="H503" i="2" s="1"/>
  <c r="W502" i="2"/>
  <c r="AL502" i="2"/>
  <c r="BU501" i="2"/>
  <c r="O501" i="2"/>
  <c r="X502" i="2"/>
  <c r="AW502" i="2"/>
  <c r="AR502" i="2"/>
  <c r="AM502" i="2"/>
  <c r="AH502" i="2"/>
  <c r="BG502" i="2"/>
  <c r="I503" i="2" s="1"/>
  <c r="BB502" i="2"/>
  <c r="BV501" i="2"/>
  <c r="Q502" i="2" l="1"/>
  <c r="CM501" i="2"/>
  <c r="BY502" i="2"/>
  <c r="BJ502" i="2"/>
  <c r="CD502" i="2"/>
  <c r="CF502" i="2"/>
  <c r="BZ502" i="2"/>
  <c r="CE502" i="2"/>
  <c r="BL502" i="2"/>
  <c r="CA502" i="2"/>
  <c r="T501" i="2"/>
  <c r="AJ502" i="2"/>
  <c r="BD502" i="2"/>
  <c r="AT502" i="2"/>
  <c r="AX502" i="2" s="1"/>
  <c r="AE502" i="2"/>
  <c r="U502" i="2"/>
  <c r="Y502" i="2" s="1"/>
  <c r="AO502" i="2"/>
  <c r="AY502" i="2"/>
  <c r="BC502" i="2" s="1"/>
  <c r="BS501" i="2"/>
  <c r="M502" i="2"/>
  <c r="R502" i="2" s="1"/>
  <c r="BK502" i="2"/>
  <c r="N502" i="2"/>
  <c r="S502" i="2" s="1"/>
  <c r="BO502" i="2"/>
  <c r="BQ502" i="2"/>
  <c r="BP502" i="2"/>
  <c r="CK502" i="2" l="1"/>
  <c r="CL502" i="2"/>
  <c r="CJ502" i="2"/>
  <c r="AS502" i="2"/>
  <c r="BX502" i="2"/>
  <c r="AD502" i="2"/>
  <c r="BH502" i="2"/>
  <c r="F503" i="2"/>
  <c r="BW501" i="2"/>
  <c r="CH501" i="2" s="1"/>
  <c r="K502" i="2"/>
  <c r="P502" i="2" s="1"/>
  <c r="BI502" i="2"/>
  <c r="AI502" i="2"/>
  <c r="AN502" i="2"/>
  <c r="CC502" i="2"/>
  <c r="CG502" i="2" s="1"/>
  <c r="BN502" i="2"/>
  <c r="CI502" i="2" l="1"/>
  <c r="CM502" i="2" s="1"/>
  <c r="AA503" i="2"/>
  <c r="AB503" i="2"/>
  <c r="Z503" i="2"/>
  <c r="AC503" i="2"/>
  <c r="BU502" i="2"/>
  <c r="M503" i="2" s="1"/>
  <c r="AM503" i="2"/>
  <c r="BV502" i="2"/>
  <c r="BB503" i="2"/>
  <c r="AH503" i="2"/>
  <c r="AV503" i="2"/>
  <c r="AQ503" i="2"/>
  <c r="X503" i="2"/>
  <c r="BG503" i="2"/>
  <c r="I504" i="2" s="1"/>
  <c r="AR503" i="2"/>
  <c r="AW503" i="2"/>
  <c r="AG503" i="2"/>
  <c r="BF503" i="2"/>
  <c r="H504" i="2" s="1"/>
  <c r="AL503" i="2"/>
  <c r="BA503" i="2"/>
  <c r="W503" i="2"/>
  <c r="J503" i="2"/>
  <c r="BM502" i="2"/>
  <c r="BR502" i="2" s="1"/>
  <c r="N503" i="2"/>
  <c r="BE503" i="2"/>
  <c r="G504" i="2" s="1"/>
  <c r="AF503" i="2"/>
  <c r="V503" i="2"/>
  <c r="AK503" i="2"/>
  <c r="AU503" i="2"/>
  <c r="AZ503" i="2"/>
  <c r="AP503" i="2"/>
  <c r="BT502" i="2"/>
  <c r="O502" i="2"/>
  <c r="S503" i="2" l="1"/>
  <c r="R503" i="2"/>
  <c r="BZ503" i="2"/>
  <c r="CA503" i="2"/>
  <c r="BK503" i="2"/>
  <c r="BL503" i="2"/>
  <c r="CF503" i="2"/>
  <c r="CE503" i="2"/>
  <c r="BY503" i="2"/>
  <c r="CD503" i="2"/>
  <c r="L503" i="2"/>
  <c r="Q503" i="2" s="1"/>
  <c r="T502" i="2"/>
  <c r="AO503" i="2"/>
  <c r="U503" i="2"/>
  <c r="Y503" i="2" s="1"/>
  <c r="AJ503" i="2"/>
  <c r="AY503" i="2"/>
  <c r="BC503" i="2" s="1"/>
  <c r="AT503" i="2"/>
  <c r="AX503" i="2" s="1"/>
  <c r="AE503" i="2"/>
  <c r="BD503" i="2"/>
  <c r="BS502" i="2"/>
  <c r="BJ503" i="2"/>
  <c r="BP503" i="2"/>
  <c r="BQ503" i="2"/>
  <c r="BO503" i="2"/>
  <c r="CJ503" i="2" l="1"/>
  <c r="CL503" i="2"/>
  <c r="CK503" i="2"/>
  <c r="AB504" i="2"/>
  <c r="BW502" i="2"/>
  <c r="CH502" i="2" s="1"/>
  <c r="K503" i="2"/>
  <c r="P503" i="2" s="1"/>
  <c r="BH503" i="2"/>
  <c r="F504" i="2"/>
  <c r="AD503" i="2"/>
  <c r="BI503" i="2"/>
  <c r="AI503" i="2"/>
  <c r="AN503" i="2"/>
  <c r="CC503" i="2"/>
  <c r="CG503" i="2" s="1"/>
  <c r="AS503" i="2"/>
  <c r="BX503" i="2"/>
  <c r="BN503" i="2"/>
  <c r="CI503" i="2" l="1"/>
  <c r="CM503" i="2" s="1"/>
  <c r="AA504" i="2"/>
  <c r="AC504" i="2"/>
  <c r="Z504" i="2"/>
  <c r="X504" i="2"/>
  <c r="AM504" i="2"/>
  <c r="AH504" i="2"/>
  <c r="BV503" i="2"/>
  <c r="N504" i="2" s="1"/>
  <c r="AW504" i="2"/>
  <c r="BB504" i="2"/>
  <c r="BG504" i="2"/>
  <c r="I505" i="2" s="1"/>
  <c r="AR504" i="2"/>
  <c r="V504" i="2"/>
  <c r="AU504" i="2"/>
  <c r="AZ504" i="2"/>
  <c r="AP504" i="2"/>
  <c r="AF504" i="2"/>
  <c r="BT503" i="2"/>
  <c r="AL504" i="2"/>
  <c r="AV504" i="2"/>
  <c r="AQ504" i="2"/>
  <c r="AG504" i="2"/>
  <c r="W504" i="2"/>
  <c r="BA504" i="2"/>
  <c r="BF504" i="2"/>
  <c r="H505" i="2" s="1"/>
  <c r="BU503" i="2"/>
  <c r="O503" i="2"/>
  <c r="J504" i="2"/>
  <c r="BM503" i="2"/>
  <c r="BR503" i="2" s="1"/>
  <c r="S504" i="2" l="1"/>
  <c r="BE504" i="2"/>
  <c r="G505" i="2" s="1"/>
  <c r="AK504" i="2"/>
  <c r="CD504" i="2" s="1"/>
  <c r="CF504" i="2"/>
  <c r="CA504" i="2"/>
  <c r="BL504" i="2"/>
  <c r="CE504" i="2"/>
  <c r="BJ504" i="2"/>
  <c r="M504" i="2"/>
  <c r="R504" i="2" s="1"/>
  <c r="BK504" i="2"/>
  <c r="BZ504" i="2"/>
  <c r="T503" i="2"/>
  <c r="AD504" i="2"/>
  <c r="AE504" i="2"/>
  <c r="BD504" i="2"/>
  <c r="U504" i="2"/>
  <c r="Y504" i="2" s="1"/>
  <c r="AO504" i="2"/>
  <c r="AY504" i="2"/>
  <c r="BC504" i="2" s="1"/>
  <c r="AT504" i="2"/>
  <c r="AX504" i="2" s="1"/>
  <c r="AJ504" i="2"/>
  <c r="BS503" i="2"/>
  <c r="L504" i="2"/>
  <c r="Q504" i="2" s="1"/>
  <c r="BP504" i="2"/>
  <c r="BO504" i="2"/>
  <c r="BQ504" i="2"/>
  <c r="CK504" i="2" l="1"/>
  <c r="CL504" i="2"/>
  <c r="CJ504" i="2"/>
  <c r="BY504" i="2"/>
  <c r="AN504" i="2"/>
  <c r="CC504" i="2"/>
  <c r="CG504" i="2" s="1"/>
  <c r="BH504" i="2"/>
  <c r="F505" i="2"/>
  <c r="BI504" i="2"/>
  <c r="AI504" i="2"/>
  <c r="BW503" i="2"/>
  <c r="CH503" i="2" s="1"/>
  <c r="K504" i="2"/>
  <c r="P504" i="2" s="1"/>
  <c r="AS504" i="2"/>
  <c r="BX504" i="2"/>
  <c r="BN504" i="2"/>
  <c r="CI504" i="2" l="1"/>
  <c r="CM504" i="2" s="1"/>
  <c r="AK505" i="2"/>
  <c r="AC505" i="2"/>
  <c r="Z505" i="2"/>
  <c r="AB505" i="2"/>
  <c r="AA505" i="2"/>
  <c r="V505" i="2"/>
  <c r="AF505" i="2"/>
  <c r="BE505" i="2"/>
  <c r="G506" i="2" s="1"/>
  <c r="AP505" i="2"/>
  <c r="AM505" i="2"/>
  <c r="BB505" i="2"/>
  <c r="AW505" i="2"/>
  <c r="X505" i="2"/>
  <c r="AR505" i="2"/>
  <c r="AH505" i="2"/>
  <c r="BG505" i="2"/>
  <c r="I506" i="2" s="1"/>
  <c r="BV504" i="2"/>
  <c r="AL505" i="2"/>
  <c r="W505" i="2"/>
  <c r="AG505" i="2"/>
  <c r="BF505" i="2"/>
  <c r="H506" i="2" s="1"/>
  <c r="AV505" i="2"/>
  <c r="AQ505" i="2"/>
  <c r="BA505" i="2"/>
  <c r="BU504" i="2"/>
  <c r="O504" i="2"/>
  <c r="J505" i="2"/>
  <c r="BM504" i="2"/>
  <c r="BR504" i="2" s="1"/>
  <c r="AU505" i="2" l="1"/>
  <c r="AZ505" i="2"/>
  <c r="BY505" i="2" s="1"/>
  <c r="BT504" i="2"/>
  <c r="L505" i="2" s="1"/>
  <c r="Q505" i="2" s="1"/>
  <c r="BL505" i="2"/>
  <c r="CA505" i="2"/>
  <c r="BZ505" i="2"/>
  <c r="T504" i="2"/>
  <c r="AE505" i="2"/>
  <c r="AY505" i="2"/>
  <c r="AO505" i="2"/>
  <c r="U505" i="2"/>
  <c r="Y505" i="2" s="1"/>
  <c r="AT505" i="2"/>
  <c r="AJ505" i="2"/>
  <c r="BD505" i="2"/>
  <c r="BS504" i="2"/>
  <c r="N505" i="2"/>
  <c r="S505" i="2" s="1"/>
  <c r="CF505" i="2"/>
  <c r="M505" i="2"/>
  <c r="R505" i="2" s="1"/>
  <c r="CE505" i="2"/>
  <c r="BK505" i="2"/>
  <c r="BQ505" i="2"/>
  <c r="BP505" i="2"/>
  <c r="CK505" i="2" l="1"/>
  <c r="CL505" i="2"/>
  <c r="BC505" i="2"/>
  <c r="BJ505" i="2"/>
  <c r="AX505" i="2"/>
  <c r="CD505" i="2"/>
  <c r="BH505" i="2"/>
  <c r="F506" i="2"/>
  <c r="AS505" i="2"/>
  <c r="BX505" i="2"/>
  <c r="AN505" i="2"/>
  <c r="CC505" i="2"/>
  <c r="AD505" i="2"/>
  <c r="BW504" i="2"/>
  <c r="CH504" i="2" s="1"/>
  <c r="K505" i="2"/>
  <c r="P505" i="2" s="1"/>
  <c r="BI505" i="2"/>
  <c r="AI505" i="2"/>
  <c r="BO505" i="2"/>
  <c r="BN505" i="2"/>
  <c r="CG505" i="2" l="1"/>
  <c r="CI505" i="2"/>
  <c r="CJ505" i="2"/>
  <c r="AA506" i="2"/>
  <c r="AC506" i="2"/>
  <c r="AB506" i="2"/>
  <c r="Z506" i="2"/>
  <c r="BV505" i="2"/>
  <c r="N506" i="2" s="1"/>
  <c r="BF506" i="2"/>
  <c r="H507" i="2" s="1"/>
  <c r="W506" i="2"/>
  <c r="AV506" i="2"/>
  <c r="AG506" i="2"/>
  <c r="BA506" i="2"/>
  <c r="AL506" i="2"/>
  <c r="BU505" i="2"/>
  <c r="M506" i="2" s="1"/>
  <c r="AQ506" i="2"/>
  <c r="X506" i="2"/>
  <c r="BG506" i="2"/>
  <c r="I507" i="2" s="1"/>
  <c r="AR506" i="2"/>
  <c r="AW506" i="2"/>
  <c r="AM506" i="2"/>
  <c r="AH506" i="2"/>
  <c r="BB506" i="2"/>
  <c r="BM505" i="2"/>
  <c r="BR505" i="2" s="1"/>
  <c r="AU506" i="2"/>
  <c r="AK506" i="2"/>
  <c r="BE506" i="2"/>
  <c r="G507" i="2" s="1"/>
  <c r="AP506" i="2"/>
  <c r="AZ506" i="2"/>
  <c r="AF506" i="2"/>
  <c r="V506" i="2"/>
  <c r="BT505" i="2"/>
  <c r="O505" i="2"/>
  <c r="J506" i="2"/>
  <c r="S506" i="2" l="1"/>
  <c r="R506" i="2"/>
  <c r="CM505" i="2"/>
  <c r="BZ506" i="2"/>
  <c r="BK506" i="2"/>
  <c r="CE506" i="2"/>
  <c r="CF506" i="2"/>
  <c r="CA506" i="2"/>
  <c r="BL506" i="2"/>
  <c r="BJ506" i="2"/>
  <c r="CD506" i="2"/>
  <c r="BY506" i="2"/>
  <c r="T505" i="2"/>
  <c r="AO506" i="2"/>
  <c r="BD506" i="2"/>
  <c r="AJ506" i="2"/>
  <c r="AE506" i="2"/>
  <c r="U506" i="2"/>
  <c r="Y506" i="2" s="1"/>
  <c r="AT506" i="2"/>
  <c r="AX506" i="2" s="1"/>
  <c r="AY506" i="2"/>
  <c r="BC506" i="2" s="1"/>
  <c r="BS505" i="2"/>
  <c r="L506" i="2"/>
  <c r="Q506" i="2" s="1"/>
  <c r="BO506" i="2"/>
  <c r="BQ506" i="2"/>
  <c r="BP506" i="2"/>
  <c r="CJ506" i="2" l="1"/>
  <c r="CL506" i="2"/>
  <c r="CK506" i="2"/>
  <c r="AC507" i="2"/>
  <c r="AD506" i="2"/>
  <c r="BH506" i="2"/>
  <c r="F507" i="2"/>
  <c r="BW505" i="2"/>
  <c r="CH505" i="2" s="1"/>
  <c r="K506" i="2"/>
  <c r="P506" i="2" s="1"/>
  <c r="AS506" i="2"/>
  <c r="BX506" i="2"/>
  <c r="AI506" i="2"/>
  <c r="BI506" i="2"/>
  <c r="AN506" i="2"/>
  <c r="CC506" i="2"/>
  <c r="CG506" i="2" s="1"/>
  <c r="BN506" i="2"/>
  <c r="CI506" i="2" l="1"/>
  <c r="CM506" i="2" s="1"/>
  <c r="AA507" i="2"/>
  <c r="AB507" i="2"/>
  <c r="Z507" i="2"/>
  <c r="AP507" i="2"/>
  <c r="BF507" i="2"/>
  <c r="H508" i="2" s="1"/>
  <c r="BT506" i="2"/>
  <c r="L507" i="2" s="1"/>
  <c r="AG507" i="2"/>
  <c r="W507" i="2"/>
  <c r="BU506" i="2"/>
  <c r="M507" i="2" s="1"/>
  <c r="BA507" i="2"/>
  <c r="AL507" i="2"/>
  <c r="AV507" i="2"/>
  <c r="AQ507" i="2"/>
  <c r="BE507" i="2"/>
  <c r="G508" i="2" s="1"/>
  <c r="AU507" i="2"/>
  <c r="V507" i="2"/>
  <c r="AZ507" i="2"/>
  <c r="AF507" i="2"/>
  <c r="AK507" i="2"/>
  <c r="BM506" i="2"/>
  <c r="BR506" i="2" s="1"/>
  <c r="O506" i="2"/>
  <c r="J507" i="2"/>
  <c r="BG507" i="2"/>
  <c r="I508" i="2" s="1"/>
  <c r="AW507" i="2"/>
  <c r="X507" i="2"/>
  <c r="AR507" i="2"/>
  <c r="AH507" i="2"/>
  <c r="AM507" i="2"/>
  <c r="BB507" i="2"/>
  <c r="BV506" i="2"/>
  <c r="R507" i="2" l="1"/>
  <c r="Q507" i="2"/>
  <c r="CD507" i="2"/>
  <c r="BK507" i="2"/>
  <c r="CE507" i="2"/>
  <c r="BZ507" i="2"/>
  <c r="BJ507" i="2"/>
  <c r="BY507" i="2"/>
  <c r="CA507" i="2"/>
  <c r="BL507" i="2"/>
  <c r="N507" i="2"/>
  <c r="S507" i="2" s="1"/>
  <c r="T506" i="2"/>
  <c r="AE507" i="2"/>
  <c r="AO507" i="2"/>
  <c r="BD507" i="2"/>
  <c r="AJ507" i="2"/>
  <c r="AY507" i="2"/>
  <c r="BC507" i="2" s="1"/>
  <c r="U507" i="2"/>
  <c r="Y507" i="2" s="1"/>
  <c r="AT507" i="2"/>
  <c r="AX507" i="2" s="1"/>
  <c r="BS506" i="2"/>
  <c r="CF507" i="2"/>
  <c r="BQ507" i="2"/>
  <c r="BP507" i="2"/>
  <c r="BO507" i="2"/>
  <c r="CK507" i="2" l="1"/>
  <c r="CJ507" i="2"/>
  <c r="CL507" i="2"/>
  <c r="AB508" i="2"/>
  <c r="BH507" i="2"/>
  <c r="F508" i="2"/>
  <c r="AS507" i="2"/>
  <c r="BX507" i="2"/>
  <c r="AI507" i="2"/>
  <c r="BI507" i="2"/>
  <c r="BW506" i="2"/>
  <c r="CH506" i="2" s="1"/>
  <c r="K507" i="2"/>
  <c r="P507" i="2" s="1"/>
  <c r="AN507" i="2"/>
  <c r="CC507" i="2"/>
  <c r="CG507" i="2" s="1"/>
  <c r="AD507" i="2"/>
  <c r="BN507" i="2"/>
  <c r="CI507" i="2" l="1"/>
  <c r="CM507" i="2" s="1"/>
  <c r="Z508" i="2"/>
  <c r="AC508" i="2"/>
  <c r="AA508" i="2"/>
  <c r="AZ508" i="2"/>
  <c r="AK508" i="2"/>
  <c r="AU508" i="2"/>
  <c r="BT507" i="2"/>
  <c r="L508" i="2" s="1"/>
  <c r="AP508" i="2"/>
  <c r="BE508" i="2"/>
  <c r="G509" i="2" s="1"/>
  <c r="AF508" i="2"/>
  <c r="V508" i="2"/>
  <c r="O507" i="2"/>
  <c r="BG508" i="2"/>
  <c r="I509" i="2" s="1"/>
  <c r="AH508" i="2"/>
  <c r="AM508" i="2"/>
  <c r="AR508" i="2"/>
  <c r="X508" i="2"/>
  <c r="BB508" i="2"/>
  <c r="AW508" i="2"/>
  <c r="BV507" i="2"/>
  <c r="BF508" i="2"/>
  <c r="H509" i="2" s="1"/>
  <c r="AV508" i="2"/>
  <c r="W508" i="2"/>
  <c r="AL508" i="2"/>
  <c r="BA508" i="2"/>
  <c r="AG508" i="2"/>
  <c r="AQ508" i="2"/>
  <c r="BU507" i="2"/>
  <c r="J508" i="2"/>
  <c r="BM507" i="2"/>
  <c r="BR507" i="2" s="1"/>
  <c r="Q508" i="2" l="1"/>
  <c r="BJ508" i="2"/>
  <c r="CD508" i="2"/>
  <c r="BY508" i="2"/>
  <c r="BZ508" i="2"/>
  <c r="CE508" i="2"/>
  <c r="BL508" i="2"/>
  <c r="N508" i="2"/>
  <c r="S508" i="2" s="1"/>
  <c r="BK508" i="2"/>
  <c r="CA508" i="2"/>
  <c r="T507" i="2"/>
  <c r="BD508" i="2"/>
  <c r="AT508" i="2"/>
  <c r="AX508" i="2" s="1"/>
  <c r="AO508" i="2"/>
  <c r="U508" i="2"/>
  <c r="Y508" i="2" s="1"/>
  <c r="AE508" i="2"/>
  <c r="AJ508" i="2"/>
  <c r="AY508" i="2"/>
  <c r="BC508" i="2" s="1"/>
  <c r="AD508" i="2"/>
  <c r="BS507" i="2"/>
  <c r="M508" i="2"/>
  <c r="R508" i="2" s="1"/>
  <c r="CF508" i="2"/>
  <c r="BO508" i="2"/>
  <c r="BQ508" i="2"/>
  <c r="BP508" i="2"/>
  <c r="CK508" i="2" l="1"/>
  <c r="CJ508" i="2"/>
  <c r="CL508" i="2"/>
  <c r="AN508" i="2"/>
  <c r="CC508" i="2"/>
  <c r="CG508" i="2" s="1"/>
  <c r="BW507" i="2"/>
  <c r="CH507" i="2" s="1"/>
  <c r="K508" i="2"/>
  <c r="P508" i="2" s="1"/>
  <c r="AI508" i="2"/>
  <c r="BI508" i="2"/>
  <c r="BH508" i="2"/>
  <c r="F509" i="2"/>
  <c r="AS508" i="2"/>
  <c r="BX508" i="2"/>
  <c r="BN508" i="2"/>
  <c r="CI508" i="2" l="1"/>
  <c r="CM508" i="2" s="1"/>
  <c r="AU509" i="2"/>
  <c r="AB509" i="2"/>
  <c r="Z509" i="2"/>
  <c r="AC509" i="2"/>
  <c r="AQ509" i="2"/>
  <c r="BF509" i="2"/>
  <c r="H510" i="2" s="1"/>
  <c r="AV509" i="2"/>
  <c r="BU508" i="2"/>
  <c r="M509" i="2" s="1"/>
  <c r="BA509" i="2"/>
  <c r="AL509" i="2"/>
  <c r="AG509" i="2"/>
  <c r="W509" i="2"/>
  <c r="BM508" i="2"/>
  <c r="BR508" i="2" s="1"/>
  <c r="BB509" i="2"/>
  <c r="AH509" i="2"/>
  <c r="X509" i="2"/>
  <c r="BG509" i="2"/>
  <c r="I510" i="2" s="1"/>
  <c r="AW509" i="2"/>
  <c r="AR509" i="2"/>
  <c r="AM509" i="2"/>
  <c r="BV508" i="2"/>
  <c r="J509" i="2"/>
  <c r="O508" i="2"/>
  <c r="AK509" i="2"/>
  <c r="AZ509" i="2"/>
  <c r="BE509" i="2"/>
  <c r="G510" i="2" s="1"/>
  <c r="AF509" i="2"/>
  <c r="BT508" i="2" l="1"/>
  <c r="L509" i="2" s="1"/>
  <c r="AP509" i="2"/>
  <c r="CD509" i="2" s="1"/>
  <c r="AA509" i="2"/>
  <c r="R509" i="2" s="1"/>
  <c r="V509" i="2"/>
  <c r="CE509" i="2"/>
  <c r="BJ509" i="2"/>
  <c r="CA509" i="2"/>
  <c r="BZ509" i="2"/>
  <c r="BK509" i="2"/>
  <c r="CF509" i="2"/>
  <c r="N509" i="2"/>
  <c r="T508" i="2"/>
  <c r="AJ509" i="2"/>
  <c r="AE509" i="2"/>
  <c r="U509" i="2"/>
  <c r="BD509" i="2"/>
  <c r="AO509" i="2"/>
  <c r="AT509" i="2"/>
  <c r="AX509" i="2" s="1"/>
  <c r="AY509" i="2"/>
  <c r="BC509" i="2" s="1"/>
  <c r="BS508" i="2"/>
  <c r="BL509" i="2"/>
  <c r="BP509" i="2"/>
  <c r="BO509" i="2"/>
  <c r="BQ509" i="2"/>
  <c r="S509" i="2" l="1"/>
  <c r="Q509" i="2"/>
  <c r="CL509" i="2"/>
  <c r="CK509" i="2"/>
  <c r="CJ509" i="2"/>
  <c r="Y509" i="2"/>
  <c r="BY509" i="2"/>
  <c r="AB510" i="2"/>
  <c r="BW508" i="2"/>
  <c r="CH508" i="2" s="1"/>
  <c r="K509" i="2"/>
  <c r="P509" i="2" s="1"/>
  <c r="BH509" i="2"/>
  <c r="F510" i="2"/>
  <c r="AN509" i="2"/>
  <c r="CC509" i="2"/>
  <c r="CG509" i="2" s="1"/>
  <c r="AI509" i="2"/>
  <c r="BI509" i="2"/>
  <c r="AS509" i="2"/>
  <c r="BX509" i="2"/>
  <c r="AD509" i="2"/>
  <c r="BN509" i="2"/>
  <c r="CI509" i="2" l="1"/>
  <c r="CM509" i="2" s="1"/>
  <c r="AC510" i="2"/>
  <c r="AA510" i="2"/>
  <c r="Z510" i="2"/>
  <c r="AL510" i="2"/>
  <c r="W510" i="2"/>
  <c r="AQ510" i="2"/>
  <c r="AG510" i="2"/>
  <c r="BA510" i="2"/>
  <c r="AV510" i="2"/>
  <c r="BF510" i="2"/>
  <c r="H511" i="2" s="1"/>
  <c r="BU509" i="2"/>
  <c r="O509" i="2"/>
  <c r="BM509" i="2"/>
  <c r="BR509" i="2" s="1"/>
  <c r="J510" i="2"/>
  <c r="BB510" i="2"/>
  <c r="BG510" i="2"/>
  <c r="I511" i="2" s="1"/>
  <c r="AW510" i="2"/>
  <c r="AR510" i="2"/>
  <c r="AH510" i="2"/>
  <c r="AM510" i="2"/>
  <c r="X510" i="2"/>
  <c r="BV509" i="2"/>
  <c r="AZ510" i="2"/>
  <c r="BE510" i="2"/>
  <c r="G511" i="2" s="1"/>
  <c r="V510" i="2"/>
  <c r="AP510" i="2"/>
  <c r="AF510" i="2"/>
  <c r="AU510" i="2"/>
  <c r="AK510" i="2"/>
  <c r="BT509" i="2"/>
  <c r="BJ510" i="2" l="1"/>
  <c r="BL510" i="2"/>
  <c r="CA510" i="2"/>
  <c r="CF510" i="2"/>
  <c r="CD510" i="2"/>
  <c r="BK510" i="2"/>
  <c r="L510" i="2"/>
  <c r="Q510" i="2" s="1"/>
  <c r="BY510" i="2"/>
  <c r="BZ510" i="2"/>
  <c r="N510" i="2"/>
  <c r="S510" i="2" s="1"/>
  <c r="T509" i="2"/>
  <c r="AJ510" i="2"/>
  <c r="AD510" i="2"/>
  <c r="AT510" i="2"/>
  <c r="AX510" i="2" s="1"/>
  <c r="U510" i="2"/>
  <c r="Y510" i="2" s="1"/>
  <c r="AE510" i="2"/>
  <c r="AO510" i="2"/>
  <c r="BD510" i="2"/>
  <c r="AY510" i="2"/>
  <c r="BC510" i="2" s="1"/>
  <c r="BS509" i="2"/>
  <c r="M510" i="2"/>
  <c r="R510" i="2" s="1"/>
  <c r="CE510" i="2"/>
  <c r="BQ510" i="2"/>
  <c r="BO510" i="2"/>
  <c r="BP510" i="2"/>
  <c r="CJ510" i="2" l="1"/>
  <c r="CL510" i="2"/>
  <c r="CK510" i="2"/>
  <c r="AS510" i="2"/>
  <c r="BX510" i="2"/>
  <c r="BW509" i="2"/>
  <c r="CH509" i="2" s="1"/>
  <c r="K510" i="2"/>
  <c r="P510" i="2" s="1"/>
  <c r="BI510" i="2"/>
  <c r="AI510" i="2"/>
  <c r="AN510" i="2"/>
  <c r="CC510" i="2"/>
  <c r="CG510" i="2" s="1"/>
  <c r="BH510" i="2"/>
  <c r="F511" i="2"/>
  <c r="BN510" i="2"/>
  <c r="CI510" i="2" l="1"/>
  <c r="CM510" i="2" s="1"/>
  <c r="AA511" i="2"/>
  <c r="Z511" i="2"/>
  <c r="AB511" i="2"/>
  <c r="AC511" i="2"/>
  <c r="AL511" i="2"/>
  <c r="AQ511" i="2"/>
  <c r="BA511" i="2"/>
  <c r="AG511" i="2"/>
  <c r="BF511" i="2"/>
  <c r="H512" i="2" s="1"/>
  <c r="W511" i="2"/>
  <c r="AV511" i="2"/>
  <c r="BU510" i="2"/>
  <c r="M511" i="2" s="1"/>
  <c r="BG511" i="2"/>
  <c r="I512" i="2" s="1"/>
  <c r="AM511" i="2"/>
  <c r="AR511" i="2"/>
  <c r="BB511" i="2"/>
  <c r="AH511" i="2"/>
  <c r="X511" i="2"/>
  <c r="AW511" i="2"/>
  <c r="BV510" i="2"/>
  <c r="O510" i="2"/>
  <c r="J511" i="2"/>
  <c r="BE511" i="2"/>
  <c r="G512" i="2" s="1"/>
  <c r="AP511" i="2"/>
  <c r="AZ511" i="2"/>
  <c r="BT510" i="2"/>
  <c r="BM510" i="2"/>
  <c r="BR510" i="2" s="1"/>
  <c r="R511" i="2" l="1"/>
  <c r="V511" i="2"/>
  <c r="AU511" i="2"/>
  <c r="AF511" i="2"/>
  <c r="AK511" i="2"/>
  <c r="BK511" i="2"/>
  <c r="BZ511" i="2"/>
  <c r="BL511" i="2"/>
  <c r="CE511" i="2"/>
  <c r="CA511" i="2"/>
  <c r="L511" i="2"/>
  <c r="Q511" i="2" s="1"/>
  <c r="CF511" i="2"/>
  <c r="BY511" i="2"/>
  <c r="N511" i="2"/>
  <c r="S511" i="2" s="1"/>
  <c r="T510" i="2"/>
  <c r="AE511" i="2"/>
  <c r="AO511" i="2"/>
  <c r="AT511" i="2"/>
  <c r="U511" i="2"/>
  <c r="AY511" i="2"/>
  <c r="BC511" i="2" s="1"/>
  <c r="BD511" i="2"/>
  <c r="AJ511" i="2"/>
  <c r="BS510" i="2"/>
  <c r="BQ511" i="2"/>
  <c r="BP511" i="2"/>
  <c r="CK511" i="2" l="1"/>
  <c r="CL511" i="2"/>
  <c r="Y511" i="2"/>
  <c r="BJ511" i="2"/>
  <c r="AX511" i="2"/>
  <c r="CD511" i="2"/>
  <c r="AB512" i="2"/>
  <c r="AS511" i="2"/>
  <c r="BX511" i="2"/>
  <c r="K511" i="2"/>
  <c r="P511" i="2" s="1"/>
  <c r="BW510" i="2"/>
  <c r="CH510" i="2" s="1"/>
  <c r="AI511" i="2"/>
  <c r="BI511" i="2"/>
  <c r="AN511" i="2"/>
  <c r="CC511" i="2"/>
  <c r="AD511" i="2"/>
  <c r="BH511" i="2"/>
  <c r="F512" i="2"/>
  <c r="BO511" i="2"/>
  <c r="BN511" i="2"/>
  <c r="CG511" i="2" l="1"/>
  <c r="CI511" i="2"/>
  <c r="CJ511" i="2"/>
  <c r="AA512" i="2"/>
  <c r="Z512" i="2"/>
  <c r="AC512" i="2"/>
  <c r="AZ512" i="2"/>
  <c r="AF512" i="2"/>
  <c r="AP512" i="2"/>
  <c r="AK512" i="2"/>
  <c r="J512" i="2"/>
  <c r="AR512" i="2"/>
  <c r="AH512" i="2"/>
  <c r="BB512" i="2"/>
  <c r="AM512" i="2"/>
  <c r="AW512" i="2"/>
  <c r="X512" i="2"/>
  <c r="BG512" i="2"/>
  <c r="I513" i="2" s="1"/>
  <c r="BV511" i="2"/>
  <c r="AL512" i="2"/>
  <c r="BF512" i="2"/>
  <c r="H513" i="2" s="1"/>
  <c r="AG512" i="2"/>
  <c r="W512" i="2"/>
  <c r="AV512" i="2"/>
  <c r="BA512" i="2"/>
  <c r="AQ512" i="2"/>
  <c r="BU511" i="2"/>
  <c r="BM511" i="2"/>
  <c r="BR511" i="2" s="1"/>
  <c r="O511" i="2"/>
  <c r="CM511" i="2" l="1"/>
  <c r="BT511" i="2"/>
  <c r="L512" i="2" s="1"/>
  <c r="Q512" i="2" s="1"/>
  <c r="BE512" i="2"/>
  <c r="G513" i="2" s="1"/>
  <c r="V512" i="2"/>
  <c r="AU512" i="2"/>
  <c r="BJ512" i="2" s="1"/>
  <c r="CF512" i="2"/>
  <c r="BZ512" i="2"/>
  <c r="BL512" i="2"/>
  <c r="T511" i="2"/>
  <c r="U512" i="2"/>
  <c r="AD512" i="2"/>
  <c r="AY512" i="2"/>
  <c r="BC512" i="2" s="1"/>
  <c r="AO512" i="2"/>
  <c r="AJ512" i="2"/>
  <c r="BD512" i="2"/>
  <c r="AE512" i="2"/>
  <c r="AT512" i="2"/>
  <c r="BS511" i="2"/>
  <c r="M512" i="2"/>
  <c r="R512" i="2" s="1"/>
  <c r="CE512" i="2"/>
  <c r="N512" i="2"/>
  <c r="S512" i="2" s="1"/>
  <c r="CA512" i="2"/>
  <c r="BK512" i="2"/>
  <c r="BQ512" i="2"/>
  <c r="BO512" i="2"/>
  <c r="BP512" i="2"/>
  <c r="CJ512" i="2" l="1"/>
  <c r="CK512" i="2"/>
  <c r="CL512" i="2"/>
  <c r="BY512" i="2"/>
  <c r="Y512" i="2"/>
  <c r="CD512" i="2"/>
  <c r="AX512" i="2"/>
  <c r="AI512" i="2"/>
  <c r="BI512" i="2"/>
  <c r="BH512" i="2"/>
  <c r="F513" i="2"/>
  <c r="BW511" i="2"/>
  <c r="CH511" i="2" s="1"/>
  <c r="K512" i="2"/>
  <c r="P512" i="2" s="1"/>
  <c r="AN512" i="2"/>
  <c r="CC512" i="2"/>
  <c r="BX512" i="2"/>
  <c r="AS512" i="2"/>
  <c r="BN512" i="2"/>
  <c r="CG512" i="2" l="1"/>
  <c r="CI512" i="2"/>
  <c r="CM512" i="2" s="1"/>
  <c r="BT512" i="2"/>
  <c r="L513" i="2" s="1"/>
  <c r="Z513" i="2"/>
  <c r="AB513" i="2"/>
  <c r="AC513" i="2"/>
  <c r="AA513" i="2"/>
  <c r="BU512" i="2"/>
  <c r="M513" i="2" s="1"/>
  <c r="BV512" i="2"/>
  <c r="N513" i="2" s="1"/>
  <c r="BG513" i="2"/>
  <c r="I514" i="2" s="1"/>
  <c r="W513" i="2"/>
  <c r="AW513" i="2"/>
  <c r="AM513" i="2"/>
  <c r="BB513" i="2"/>
  <c r="AG513" i="2"/>
  <c r="BA513" i="2"/>
  <c r="AQ513" i="2"/>
  <c r="AV513" i="2"/>
  <c r="BF513" i="2"/>
  <c r="H514" i="2" s="1"/>
  <c r="AL513" i="2"/>
  <c r="AH513" i="2"/>
  <c r="X513" i="2"/>
  <c r="AR513" i="2"/>
  <c r="AF513" i="2"/>
  <c r="V513" i="2"/>
  <c r="AP513" i="2"/>
  <c r="AU513" i="2"/>
  <c r="AK513" i="2"/>
  <c r="AZ513" i="2"/>
  <c r="BE513" i="2"/>
  <c r="O512" i="2"/>
  <c r="J513" i="2"/>
  <c r="BM512" i="2"/>
  <c r="BR512" i="2" s="1"/>
  <c r="S513" i="2" l="1"/>
  <c r="R513" i="2"/>
  <c r="Q513" i="2"/>
  <c r="BK513" i="2"/>
  <c r="BZ513" i="2"/>
  <c r="BL513" i="2"/>
  <c r="CF513" i="2"/>
  <c r="CE513" i="2"/>
  <c r="CA513" i="2"/>
  <c r="CD513" i="2"/>
  <c r="BJ513" i="2"/>
  <c r="G514" i="2"/>
  <c r="BY513" i="2"/>
  <c r="T512" i="2"/>
  <c r="AJ513" i="2"/>
  <c r="AO513" i="2"/>
  <c r="AY513" i="2"/>
  <c r="BC513" i="2" s="1"/>
  <c r="BD513" i="2"/>
  <c r="U513" i="2"/>
  <c r="Y513" i="2" s="1"/>
  <c r="AE513" i="2"/>
  <c r="AT513" i="2"/>
  <c r="AX513" i="2" s="1"/>
  <c r="BS512" i="2"/>
  <c r="BP513" i="2"/>
  <c r="BQ513" i="2"/>
  <c r="BO513" i="2"/>
  <c r="CK513" i="2" l="1"/>
  <c r="CJ513" i="2"/>
  <c r="CL513" i="2"/>
  <c r="AC514" i="2"/>
  <c r="BW512" i="2"/>
  <c r="CH512" i="2" s="1"/>
  <c r="K513" i="2"/>
  <c r="P513" i="2" s="1"/>
  <c r="F514" i="2"/>
  <c r="BH513" i="2"/>
  <c r="AN513" i="2"/>
  <c r="CC513" i="2"/>
  <c r="CG513" i="2" s="1"/>
  <c r="AI513" i="2"/>
  <c r="BI513" i="2"/>
  <c r="BX513" i="2"/>
  <c r="AS513" i="2"/>
  <c r="AD513" i="2"/>
  <c r="BN513" i="2"/>
  <c r="CI513" i="2" l="1"/>
  <c r="CM513" i="2" s="1"/>
  <c r="AA514" i="2"/>
  <c r="AB514" i="2"/>
  <c r="Z514" i="2"/>
  <c r="J514" i="2"/>
  <c r="BG514" i="2"/>
  <c r="I515" i="2" s="1"/>
  <c r="BB514" i="2"/>
  <c r="AH514" i="2"/>
  <c r="AR514" i="2"/>
  <c r="AM514" i="2"/>
  <c r="AW514" i="2"/>
  <c r="X514" i="2"/>
  <c r="BV513" i="2"/>
  <c r="O513" i="2"/>
  <c r="AQ514" i="2"/>
  <c r="AG514" i="2"/>
  <c r="AV514" i="2"/>
  <c r="BF514" i="2"/>
  <c r="H515" i="2" s="1"/>
  <c r="AL514" i="2"/>
  <c r="W514" i="2"/>
  <c r="BA514" i="2"/>
  <c r="BU513" i="2"/>
  <c r="V514" i="2"/>
  <c r="AU514" i="2"/>
  <c r="AP514" i="2"/>
  <c r="AZ514" i="2"/>
  <c r="BE514" i="2"/>
  <c r="G515" i="2" s="1"/>
  <c r="AK514" i="2"/>
  <c r="AF514" i="2"/>
  <c r="BT513" i="2"/>
  <c r="BM513" i="2"/>
  <c r="BR513" i="2" s="1"/>
  <c r="CD514" i="2" l="1"/>
  <c r="CE514" i="2"/>
  <c r="BJ514" i="2"/>
  <c r="BY514" i="2"/>
  <c r="BL514" i="2"/>
  <c r="CF514" i="2"/>
  <c r="BZ514" i="2"/>
  <c r="L514" i="2"/>
  <c r="Q514" i="2" s="1"/>
  <c r="BK514" i="2"/>
  <c r="M514" i="2"/>
  <c r="R514" i="2" s="1"/>
  <c r="T513" i="2"/>
  <c r="AJ514" i="2"/>
  <c r="AO514" i="2"/>
  <c r="BD514" i="2"/>
  <c r="AT514" i="2"/>
  <c r="AX514" i="2" s="1"/>
  <c r="U514" i="2"/>
  <c r="Y514" i="2" s="1"/>
  <c r="AD514" i="2"/>
  <c r="AY514" i="2"/>
  <c r="BC514" i="2" s="1"/>
  <c r="AE514" i="2"/>
  <c r="BS513" i="2"/>
  <c r="N514" i="2"/>
  <c r="S514" i="2" s="1"/>
  <c r="CA514" i="2"/>
  <c r="BO514" i="2"/>
  <c r="BQ514" i="2"/>
  <c r="BP514" i="2"/>
  <c r="CJ514" i="2" l="1"/>
  <c r="CK514" i="2"/>
  <c r="CL514" i="2"/>
  <c r="BH514" i="2"/>
  <c r="F515" i="2"/>
  <c r="AS514" i="2"/>
  <c r="BX514" i="2"/>
  <c r="AN514" i="2"/>
  <c r="CC514" i="2"/>
  <c r="CG514" i="2" s="1"/>
  <c r="K514" i="2"/>
  <c r="P514" i="2" s="1"/>
  <c r="BW513" i="2"/>
  <c r="CH513" i="2" s="1"/>
  <c r="AI514" i="2"/>
  <c r="BI514" i="2"/>
  <c r="BN514" i="2"/>
  <c r="CI514" i="2" l="1"/>
  <c r="CM514" i="2" s="1"/>
  <c r="AA515" i="2"/>
  <c r="AB515" i="2"/>
  <c r="Z515" i="2"/>
  <c r="AC515" i="2"/>
  <c r="AH515" i="2"/>
  <c r="BV514" i="2"/>
  <c r="N515" i="2" s="1"/>
  <c r="BB515" i="2"/>
  <c r="AM515" i="2"/>
  <c r="AR515" i="2"/>
  <c r="X515" i="2"/>
  <c r="BG515" i="2"/>
  <c r="AW515" i="2"/>
  <c r="BM514" i="2"/>
  <c r="BR514" i="2" s="1"/>
  <c r="O514" i="2"/>
  <c r="J515" i="2"/>
  <c r="AK515" i="2"/>
  <c r="AU515" i="2"/>
  <c r="BE515" i="2"/>
  <c r="G516" i="2" s="1"/>
  <c r="AZ515" i="2"/>
  <c r="BA515" i="2"/>
  <c r="BF515" i="2"/>
  <c r="H516" i="2" s="1"/>
  <c r="AQ515" i="2"/>
  <c r="AV515" i="2"/>
  <c r="AL515" i="2"/>
  <c r="AG515" i="2"/>
  <c r="W515" i="2"/>
  <c r="BU514" i="2"/>
  <c r="S515" i="2" l="1"/>
  <c r="BT514" i="2"/>
  <c r="L515" i="2" s="1"/>
  <c r="Q515" i="2" s="1"/>
  <c r="AF515" i="2"/>
  <c r="BJ515" i="2" s="1"/>
  <c r="V515" i="2"/>
  <c r="AP515" i="2"/>
  <c r="CD515" i="2" s="1"/>
  <c r="CF515" i="2"/>
  <c r="BL515" i="2"/>
  <c r="BK515" i="2"/>
  <c r="CE515" i="2"/>
  <c r="I516" i="2"/>
  <c r="CA515" i="2"/>
  <c r="M515" i="2"/>
  <c r="R515" i="2" s="1"/>
  <c r="BZ515" i="2"/>
  <c r="T514" i="2"/>
  <c r="AD515" i="2"/>
  <c r="AE515" i="2"/>
  <c r="AY515" i="2"/>
  <c r="BC515" i="2" s="1"/>
  <c r="AO515" i="2"/>
  <c r="BD515" i="2"/>
  <c r="AJ515" i="2"/>
  <c r="AT515" i="2"/>
  <c r="AX515" i="2" s="1"/>
  <c r="U515" i="2"/>
  <c r="BS514" i="2"/>
  <c r="BP515" i="2"/>
  <c r="BQ515" i="2"/>
  <c r="BO515" i="2"/>
  <c r="CL515" i="2" l="1"/>
  <c r="CJ515" i="2"/>
  <c r="CK515" i="2"/>
  <c r="Y515" i="2"/>
  <c r="BY515" i="2"/>
  <c r="AN515" i="2"/>
  <c r="CC515" i="2"/>
  <c r="CG515" i="2" s="1"/>
  <c r="BI515" i="2"/>
  <c r="AI515" i="2"/>
  <c r="BW514" i="2"/>
  <c r="CH514" i="2" s="1"/>
  <c r="K515" i="2"/>
  <c r="P515" i="2" s="1"/>
  <c r="BH515" i="2"/>
  <c r="F516" i="2"/>
  <c r="BX515" i="2"/>
  <c r="AS515" i="2"/>
  <c r="BN515" i="2"/>
  <c r="CI515" i="2" l="1"/>
  <c r="CM515" i="2" s="1"/>
  <c r="AU516" i="2"/>
  <c r="Z516" i="2"/>
  <c r="AC516" i="2"/>
  <c r="AB516" i="2"/>
  <c r="AR516" i="2"/>
  <c r="BV515" i="2"/>
  <c r="N516" i="2" s="1"/>
  <c r="AH516" i="2"/>
  <c r="AW516" i="2"/>
  <c r="AM516" i="2"/>
  <c r="BB516" i="2"/>
  <c r="BG516" i="2"/>
  <c r="I517" i="2" s="1"/>
  <c r="X516" i="2"/>
  <c r="V516" i="2"/>
  <c r="AK516" i="2"/>
  <c r="AZ516" i="2"/>
  <c r="AQ516" i="2"/>
  <c r="AV516" i="2"/>
  <c r="BF516" i="2"/>
  <c r="H517" i="2" s="1"/>
  <c r="AL516" i="2"/>
  <c r="BA516" i="2"/>
  <c r="AG516" i="2"/>
  <c r="W516" i="2"/>
  <c r="BU515" i="2"/>
  <c r="J516" i="2"/>
  <c r="O515" i="2"/>
  <c r="BM515" i="2"/>
  <c r="BR515" i="2" s="1"/>
  <c r="BT515" i="2" l="1"/>
  <c r="L516" i="2" s="1"/>
  <c r="AP516" i="2"/>
  <c r="CD516" i="2" s="1"/>
  <c r="AF516" i="2"/>
  <c r="BJ516" i="2" s="1"/>
  <c r="AA516" i="2"/>
  <c r="S516" i="2" s="1"/>
  <c r="BE516" i="2"/>
  <c r="G517" i="2" s="1"/>
  <c r="CA516" i="2"/>
  <c r="CF516" i="2"/>
  <c r="BL516" i="2"/>
  <c r="BK516" i="2"/>
  <c r="CE516" i="2"/>
  <c r="T515" i="2"/>
  <c r="U516" i="2"/>
  <c r="Y516" i="2" s="1"/>
  <c r="BD516" i="2"/>
  <c r="AT516" i="2"/>
  <c r="AX516" i="2" s="1"/>
  <c r="AO516" i="2"/>
  <c r="AE516" i="2"/>
  <c r="AY516" i="2"/>
  <c r="BC516" i="2" s="1"/>
  <c r="AJ516" i="2"/>
  <c r="BS515" i="2"/>
  <c r="M516" i="2"/>
  <c r="BZ516" i="2"/>
  <c r="BQ516" i="2"/>
  <c r="BP516" i="2"/>
  <c r="BO516" i="2"/>
  <c r="R516" i="2" l="1"/>
  <c r="AG517" i="2" s="1"/>
  <c r="Q516" i="2"/>
  <c r="CJ516" i="2"/>
  <c r="CL516" i="2"/>
  <c r="CK516" i="2"/>
  <c r="BY516" i="2"/>
  <c r="AI516" i="2"/>
  <c r="BI516" i="2"/>
  <c r="BH516" i="2"/>
  <c r="F517" i="2"/>
  <c r="K516" i="2"/>
  <c r="P516" i="2" s="1"/>
  <c r="BW515" i="2"/>
  <c r="CH515" i="2" s="1"/>
  <c r="AS516" i="2"/>
  <c r="BX516" i="2"/>
  <c r="AN516" i="2"/>
  <c r="CC516" i="2"/>
  <c r="CG516" i="2" s="1"/>
  <c r="AD516" i="2"/>
  <c r="BN516" i="2"/>
  <c r="CI516" i="2" l="1"/>
  <c r="CM516" i="2" s="1"/>
  <c r="AA517" i="2"/>
  <c r="AC517" i="2"/>
  <c r="AB517" i="2"/>
  <c r="Z517" i="2"/>
  <c r="AR517" i="2"/>
  <c r="BF517" i="2"/>
  <c r="H518" i="2" s="1"/>
  <c r="BU516" i="2"/>
  <c r="M517" i="2" s="1"/>
  <c r="W517" i="2"/>
  <c r="AV517" i="2"/>
  <c r="AQ517" i="2"/>
  <c r="AL517" i="2"/>
  <c r="BA517" i="2"/>
  <c r="BB517" i="2"/>
  <c r="BG517" i="2"/>
  <c r="I518" i="2" s="1"/>
  <c r="AM517" i="2"/>
  <c r="BV516" i="2"/>
  <c r="N517" i="2" s="1"/>
  <c r="X517" i="2"/>
  <c r="AH517" i="2"/>
  <c r="AW517" i="2"/>
  <c r="BE517" i="2"/>
  <c r="G518" i="2" s="1"/>
  <c r="AP517" i="2"/>
  <c r="V517" i="2"/>
  <c r="AK517" i="2"/>
  <c r="AZ517" i="2"/>
  <c r="AF517" i="2"/>
  <c r="AU517" i="2"/>
  <c r="BT516" i="2"/>
  <c r="BM516" i="2"/>
  <c r="BR516" i="2" s="1"/>
  <c r="O516" i="2"/>
  <c r="J517" i="2"/>
  <c r="S517" i="2" l="1"/>
  <c r="R517" i="2"/>
  <c r="BK517" i="2"/>
  <c r="CE517" i="2"/>
  <c r="BZ517" i="2"/>
  <c r="CA517" i="2"/>
  <c r="BL517" i="2"/>
  <c r="CF517" i="2"/>
  <c r="BJ517" i="2"/>
  <c r="CD517" i="2"/>
  <c r="T516" i="2"/>
  <c r="AO517" i="2"/>
  <c r="AY517" i="2"/>
  <c r="BC517" i="2" s="1"/>
  <c r="BD517" i="2"/>
  <c r="AD517" i="2"/>
  <c r="AE517" i="2"/>
  <c r="AJ517" i="2"/>
  <c r="AT517" i="2"/>
  <c r="AX517" i="2" s="1"/>
  <c r="U517" i="2"/>
  <c r="Y517" i="2" s="1"/>
  <c r="BS516" i="2"/>
  <c r="L517" i="2"/>
  <c r="Q517" i="2" s="1"/>
  <c r="BY517" i="2"/>
  <c r="BO517" i="2"/>
  <c r="BQ517" i="2"/>
  <c r="BP517" i="2"/>
  <c r="CL517" i="2" l="1"/>
  <c r="CJ517" i="2"/>
  <c r="CK517" i="2"/>
  <c r="BH517" i="2"/>
  <c r="F518" i="2"/>
  <c r="BW516" i="2"/>
  <c r="CH516" i="2" s="1"/>
  <c r="K517" i="2"/>
  <c r="P517" i="2" s="1"/>
  <c r="AN517" i="2"/>
  <c r="CC517" i="2"/>
  <c r="CG517" i="2" s="1"/>
  <c r="BI517" i="2"/>
  <c r="AI517" i="2"/>
  <c r="AS517" i="2"/>
  <c r="BX517" i="2"/>
  <c r="BN517" i="2"/>
  <c r="CI517" i="2" l="1"/>
  <c r="CM517" i="2" s="1"/>
  <c r="V518" i="2"/>
  <c r="Z518" i="2"/>
  <c r="AB518" i="2"/>
  <c r="AC518" i="2"/>
  <c r="AA518" i="2"/>
  <c r="AV518" i="2"/>
  <c r="AZ518" i="2"/>
  <c r="AP518" i="2"/>
  <c r="AU518" i="2"/>
  <c r="BT517" i="2"/>
  <c r="L518" i="2" s="1"/>
  <c r="AK518" i="2"/>
  <c r="BU517" i="2"/>
  <c r="M518" i="2" s="1"/>
  <c r="BF518" i="2"/>
  <c r="H519" i="2" s="1"/>
  <c r="W518" i="2"/>
  <c r="AG518" i="2"/>
  <c r="AL518" i="2"/>
  <c r="AQ518" i="2"/>
  <c r="BA518" i="2"/>
  <c r="X518" i="2"/>
  <c r="AW518" i="2"/>
  <c r="AR518" i="2"/>
  <c r="AH518" i="2"/>
  <c r="AM518" i="2"/>
  <c r="BB518" i="2"/>
  <c r="BG518" i="2"/>
  <c r="I519" i="2" s="1"/>
  <c r="BV517" i="2"/>
  <c r="BM517" i="2"/>
  <c r="BR517" i="2" s="1"/>
  <c r="O517" i="2"/>
  <c r="J518" i="2"/>
  <c r="R518" i="2" l="1"/>
  <c r="Q518" i="2"/>
  <c r="BE518" i="2"/>
  <c r="G519" i="2" s="1"/>
  <c r="AF518" i="2"/>
  <c r="BJ518" i="2" s="1"/>
  <c r="CD518" i="2"/>
  <c r="BZ518" i="2"/>
  <c r="BK518" i="2"/>
  <c r="CF518" i="2"/>
  <c r="CE518" i="2"/>
  <c r="N518" i="2"/>
  <c r="S518" i="2" s="1"/>
  <c r="T517" i="2"/>
  <c r="AD518" i="2"/>
  <c r="AO518" i="2"/>
  <c r="BD518" i="2"/>
  <c r="AT518" i="2"/>
  <c r="AX518" i="2" s="1"/>
  <c r="U518" i="2"/>
  <c r="Y518" i="2" s="1"/>
  <c r="AE518" i="2"/>
  <c r="AY518" i="2"/>
  <c r="BC518" i="2" s="1"/>
  <c r="AJ518" i="2"/>
  <c r="BS517" i="2"/>
  <c r="BL518" i="2"/>
  <c r="CA518" i="2"/>
  <c r="BO518" i="2"/>
  <c r="BP518" i="2"/>
  <c r="BQ518" i="2"/>
  <c r="CL518" i="2" l="1"/>
  <c r="CK518" i="2"/>
  <c r="CJ518" i="2"/>
  <c r="BY518" i="2"/>
  <c r="K518" i="2"/>
  <c r="P518" i="2" s="1"/>
  <c r="BW517" i="2"/>
  <c r="CH517" i="2" s="1"/>
  <c r="AN518" i="2"/>
  <c r="CC518" i="2"/>
  <c r="CG518" i="2" s="1"/>
  <c r="BH518" i="2"/>
  <c r="F519" i="2"/>
  <c r="AI518" i="2"/>
  <c r="BI518" i="2"/>
  <c r="AS518" i="2"/>
  <c r="BX518" i="2"/>
  <c r="BN518" i="2"/>
  <c r="CI518" i="2" l="1"/>
  <c r="CM518" i="2" s="1"/>
  <c r="AK519" i="2"/>
  <c r="AC519" i="2"/>
  <c r="Z519" i="2"/>
  <c r="AB519" i="2"/>
  <c r="AA519" i="2"/>
  <c r="AF519" i="2"/>
  <c r="BT518" i="2"/>
  <c r="L519" i="2" s="1"/>
  <c r="V519" i="2"/>
  <c r="AU519" i="2"/>
  <c r="J519" i="2"/>
  <c r="BM518" i="2"/>
  <c r="BR518" i="2" s="1"/>
  <c r="X519" i="2"/>
  <c r="BG519" i="2"/>
  <c r="I520" i="2" s="1"/>
  <c r="AM519" i="2"/>
  <c r="BB519" i="2"/>
  <c r="AR519" i="2"/>
  <c r="AH519" i="2"/>
  <c r="AW519" i="2"/>
  <c r="BV518" i="2"/>
  <c r="AV519" i="2"/>
  <c r="BF519" i="2"/>
  <c r="H520" i="2" s="1"/>
  <c r="AQ519" i="2"/>
  <c r="AG519" i="2"/>
  <c r="AL519" i="2"/>
  <c r="W519" i="2"/>
  <c r="BA519" i="2"/>
  <c r="BU518" i="2"/>
  <c r="O518" i="2"/>
  <c r="Q519" i="2" l="1"/>
  <c r="BE519" i="2"/>
  <c r="G520" i="2" s="1"/>
  <c r="AZ519" i="2"/>
  <c r="BJ519" i="2" s="1"/>
  <c r="AP519" i="2"/>
  <c r="CE519" i="2"/>
  <c r="BK519" i="2"/>
  <c r="CA519" i="2"/>
  <c r="BL519" i="2"/>
  <c r="BZ519" i="2"/>
  <c r="T518" i="2"/>
  <c r="AJ519" i="2"/>
  <c r="AO519" i="2"/>
  <c r="BD519" i="2"/>
  <c r="AE519" i="2"/>
  <c r="AD519" i="2"/>
  <c r="AT519" i="2"/>
  <c r="AX519" i="2" s="1"/>
  <c r="AY519" i="2"/>
  <c r="U519" i="2"/>
  <c r="Y519" i="2" s="1"/>
  <c r="BS518" i="2"/>
  <c r="N519" i="2"/>
  <c r="S519" i="2" s="1"/>
  <c r="M519" i="2"/>
  <c r="R519" i="2" s="1"/>
  <c r="CF519" i="2"/>
  <c r="BP519" i="2"/>
  <c r="BQ519" i="2"/>
  <c r="BO519" i="2"/>
  <c r="CJ519" i="2" l="1"/>
  <c r="CK519" i="2"/>
  <c r="CL519" i="2"/>
  <c r="BC519" i="2"/>
  <c r="BY519" i="2"/>
  <c r="CD519" i="2"/>
  <c r="AI519" i="2"/>
  <c r="BI519" i="2"/>
  <c r="F520" i="2"/>
  <c r="BH519" i="2"/>
  <c r="AS519" i="2"/>
  <c r="BX519" i="2"/>
  <c r="BW518" i="2"/>
  <c r="CH518" i="2" s="1"/>
  <c r="K519" i="2"/>
  <c r="P519" i="2" s="1"/>
  <c r="AN519" i="2"/>
  <c r="CC519" i="2"/>
  <c r="BN519" i="2"/>
  <c r="CG519" i="2" l="1"/>
  <c r="CI519" i="2"/>
  <c r="CM519" i="2" s="1"/>
  <c r="AA520" i="2"/>
  <c r="AB520" i="2"/>
  <c r="Z520" i="2"/>
  <c r="AC520" i="2"/>
  <c r="BV519" i="2"/>
  <c r="N520" i="2" s="1"/>
  <c r="AR520" i="2"/>
  <c r="AL520" i="2"/>
  <c r="AH520" i="2"/>
  <c r="AF520" i="2"/>
  <c r="BB520" i="2"/>
  <c r="BE520" i="2"/>
  <c r="G521" i="2" s="1"/>
  <c r="BG520" i="2"/>
  <c r="I521" i="2" s="1"/>
  <c r="AW520" i="2"/>
  <c r="AM520" i="2"/>
  <c r="X520" i="2"/>
  <c r="BU519" i="2"/>
  <c r="M520" i="2" s="1"/>
  <c r="BT519" i="2"/>
  <c r="L520" i="2" s="1"/>
  <c r="AZ520" i="2"/>
  <c r="AU520" i="2"/>
  <c r="BF520" i="2"/>
  <c r="H521" i="2" s="1"/>
  <c r="W520" i="2"/>
  <c r="AG520" i="2"/>
  <c r="AV520" i="2"/>
  <c r="BA520" i="2"/>
  <c r="AQ520" i="2"/>
  <c r="BM519" i="2"/>
  <c r="BR519" i="2" s="1"/>
  <c r="J520" i="2"/>
  <c r="O519" i="2"/>
  <c r="S520" i="2" l="1"/>
  <c r="R520" i="2"/>
  <c r="Q520" i="2"/>
  <c r="V520" i="2"/>
  <c r="AK520" i="2"/>
  <c r="AP520" i="2"/>
  <c r="BL520" i="2"/>
  <c r="CA520" i="2"/>
  <c r="CF520" i="2"/>
  <c r="BJ520" i="2"/>
  <c r="BK520" i="2"/>
  <c r="BZ520" i="2"/>
  <c r="CE520" i="2"/>
  <c r="T519" i="2"/>
  <c r="AJ520" i="2"/>
  <c r="AT520" i="2"/>
  <c r="AX520" i="2" s="1"/>
  <c r="BD520" i="2"/>
  <c r="AY520" i="2"/>
  <c r="BC520" i="2" s="1"/>
  <c r="AO520" i="2"/>
  <c r="AE520" i="2"/>
  <c r="U520" i="2"/>
  <c r="BS519" i="2"/>
  <c r="BO520" i="2"/>
  <c r="BQ520" i="2"/>
  <c r="BP520" i="2"/>
  <c r="CL520" i="2" l="1"/>
  <c r="CK520" i="2"/>
  <c r="CJ520" i="2"/>
  <c r="Y520" i="2"/>
  <c r="CD520" i="2"/>
  <c r="BY520" i="2"/>
  <c r="AC521" i="2"/>
  <c r="K520" i="2"/>
  <c r="P520" i="2" s="1"/>
  <c r="BW519" i="2"/>
  <c r="CH519" i="2" s="1"/>
  <c r="AN520" i="2"/>
  <c r="CC520" i="2"/>
  <c r="BH520" i="2"/>
  <c r="F521" i="2"/>
  <c r="AI520" i="2"/>
  <c r="BI520" i="2"/>
  <c r="AS520" i="2"/>
  <c r="BX520" i="2"/>
  <c r="AD520" i="2"/>
  <c r="BN520" i="2"/>
  <c r="CG520" i="2" l="1"/>
  <c r="CI520" i="2"/>
  <c r="CM520" i="2" s="1"/>
  <c r="Z521" i="2"/>
  <c r="AB521" i="2"/>
  <c r="AA521" i="2"/>
  <c r="AZ521" i="2"/>
  <c r="AQ521" i="2"/>
  <c r="BU520" i="2"/>
  <c r="M521" i="2" s="1"/>
  <c r="AG521" i="2"/>
  <c r="AL521" i="2"/>
  <c r="W521" i="2"/>
  <c r="BA521" i="2"/>
  <c r="AV521" i="2"/>
  <c r="BF521" i="2"/>
  <c r="H522" i="2" s="1"/>
  <c r="BT520" i="2"/>
  <c r="L521" i="2" s="1"/>
  <c r="BE521" i="2"/>
  <c r="G522" i="2" s="1"/>
  <c r="AK521" i="2"/>
  <c r="AF521" i="2"/>
  <c r="V521" i="2"/>
  <c r="AU521" i="2"/>
  <c r="AP521" i="2"/>
  <c r="AW521" i="2"/>
  <c r="X521" i="2"/>
  <c r="BB521" i="2"/>
  <c r="AH521" i="2"/>
  <c r="AR521" i="2"/>
  <c r="AM521" i="2"/>
  <c r="BG521" i="2"/>
  <c r="I522" i="2" s="1"/>
  <c r="BV520" i="2"/>
  <c r="BM520" i="2"/>
  <c r="BR520" i="2" s="1"/>
  <c r="O520" i="2"/>
  <c r="J521" i="2"/>
  <c r="R521" i="2" l="1"/>
  <c r="Q521" i="2"/>
  <c r="BZ521" i="2"/>
  <c r="CE521" i="2"/>
  <c r="BY521" i="2"/>
  <c r="BK521" i="2"/>
  <c r="BL521" i="2"/>
  <c r="BJ521" i="2"/>
  <c r="CD521" i="2"/>
  <c r="CF521" i="2"/>
  <c r="CA521" i="2"/>
  <c r="T520" i="2"/>
  <c r="AT521" i="2"/>
  <c r="AX521" i="2" s="1"/>
  <c r="BD521" i="2"/>
  <c r="AE521" i="2"/>
  <c r="U521" i="2"/>
  <c r="Y521" i="2" s="1"/>
  <c r="AD521" i="2"/>
  <c r="AJ521" i="2"/>
  <c r="AY521" i="2"/>
  <c r="BC521" i="2" s="1"/>
  <c r="AO521" i="2"/>
  <c r="BS520" i="2"/>
  <c r="N521" i="2"/>
  <c r="S521" i="2" s="1"/>
  <c r="BQ521" i="2"/>
  <c r="BP521" i="2"/>
  <c r="BO521" i="2"/>
  <c r="CJ521" i="2" l="1"/>
  <c r="CL521" i="2"/>
  <c r="CK521" i="2"/>
  <c r="BX521" i="2"/>
  <c r="AS521" i="2"/>
  <c r="BI521" i="2"/>
  <c r="AI521" i="2"/>
  <c r="AN521" i="2"/>
  <c r="CC521" i="2"/>
  <c r="CG521" i="2" s="1"/>
  <c r="BH521" i="2"/>
  <c r="F522" i="2"/>
  <c r="BW520" i="2"/>
  <c r="CH520" i="2" s="1"/>
  <c r="K521" i="2"/>
  <c r="P521" i="2" s="1"/>
  <c r="BN521" i="2"/>
  <c r="CI521" i="2" l="1"/>
  <c r="CM521" i="2" s="1"/>
  <c r="Z522" i="2"/>
  <c r="AB522" i="2"/>
  <c r="AA522" i="2"/>
  <c r="AC522" i="2"/>
  <c r="AQ522" i="2"/>
  <c r="BV521" i="2"/>
  <c r="N522" i="2" s="1"/>
  <c r="BG522" i="2"/>
  <c r="I523" i="2" s="1"/>
  <c r="BF522" i="2"/>
  <c r="H523" i="2" s="1"/>
  <c r="BA522" i="2"/>
  <c r="BU521" i="2"/>
  <c r="M522" i="2" s="1"/>
  <c r="AV522" i="2"/>
  <c r="W522" i="2"/>
  <c r="AG522" i="2"/>
  <c r="AL522" i="2"/>
  <c r="AH522" i="2"/>
  <c r="AW522" i="2"/>
  <c r="AM522" i="2"/>
  <c r="BB522" i="2"/>
  <c r="AR522" i="2"/>
  <c r="X522" i="2"/>
  <c r="J522" i="2"/>
  <c r="O521" i="2"/>
  <c r="V522" i="2"/>
  <c r="AP522" i="2"/>
  <c r="AK522" i="2"/>
  <c r="AZ522" i="2"/>
  <c r="AF522" i="2"/>
  <c r="AU522" i="2"/>
  <c r="BE522" i="2"/>
  <c r="G523" i="2" s="1"/>
  <c r="BT521" i="2"/>
  <c r="BM521" i="2"/>
  <c r="BR521" i="2" s="1"/>
  <c r="S522" i="2" l="1"/>
  <c r="R522" i="2"/>
  <c r="BZ522" i="2"/>
  <c r="CE522" i="2"/>
  <c r="CF522" i="2"/>
  <c r="BK522" i="2"/>
  <c r="BL522" i="2"/>
  <c r="CA522" i="2"/>
  <c r="BY522" i="2"/>
  <c r="T521" i="2"/>
  <c r="AY522" i="2"/>
  <c r="BC522" i="2" s="1"/>
  <c r="BD522" i="2"/>
  <c r="AO522" i="2"/>
  <c r="AE522" i="2"/>
  <c r="AJ522" i="2"/>
  <c r="AT522" i="2"/>
  <c r="AX522" i="2" s="1"/>
  <c r="U522" i="2"/>
  <c r="Y522" i="2" s="1"/>
  <c r="BS521" i="2"/>
  <c r="L522" i="2"/>
  <c r="Q522" i="2" s="1"/>
  <c r="BJ522" i="2"/>
  <c r="CD522" i="2"/>
  <c r="BP522" i="2"/>
  <c r="BQ522" i="2"/>
  <c r="BO522" i="2"/>
  <c r="CJ522" i="2" l="1"/>
  <c r="CL522" i="2"/>
  <c r="CK522" i="2"/>
  <c r="AC523" i="2"/>
  <c r="AN522" i="2"/>
  <c r="CC522" i="2"/>
  <c r="CG522" i="2" s="1"/>
  <c r="AD522" i="2"/>
  <c r="AU523" i="2" s="1"/>
  <c r="BW521" i="2"/>
  <c r="CH521" i="2" s="1"/>
  <c r="K522" i="2"/>
  <c r="P522" i="2" s="1"/>
  <c r="BI522" i="2"/>
  <c r="AI522" i="2"/>
  <c r="AS522" i="2"/>
  <c r="BX522" i="2"/>
  <c r="BH522" i="2"/>
  <c r="F523" i="2"/>
  <c r="BN522" i="2"/>
  <c r="CI522" i="2" l="1"/>
  <c r="CM522" i="2" s="1"/>
  <c r="AZ523" i="2"/>
  <c r="AB523" i="2"/>
  <c r="AA523" i="2"/>
  <c r="Z523" i="2"/>
  <c r="BF523" i="2"/>
  <c r="H524" i="2" s="1"/>
  <c r="AK523" i="2"/>
  <c r="BT522" i="2"/>
  <c r="L523" i="2" s="1"/>
  <c r="AP523" i="2"/>
  <c r="BE523" i="2"/>
  <c r="G524" i="2" s="1"/>
  <c r="AF523" i="2"/>
  <c r="V523" i="2"/>
  <c r="BU522" i="2"/>
  <c r="M523" i="2" s="1"/>
  <c r="AG523" i="2"/>
  <c r="BA523" i="2"/>
  <c r="AV523" i="2"/>
  <c r="AL523" i="2"/>
  <c r="W523" i="2"/>
  <c r="AQ523" i="2"/>
  <c r="BM522" i="2"/>
  <c r="BR522" i="2" s="1"/>
  <c r="O522" i="2"/>
  <c r="AM523" i="2"/>
  <c r="AW523" i="2"/>
  <c r="BB523" i="2"/>
  <c r="X523" i="2"/>
  <c r="AH523" i="2"/>
  <c r="AR523" i="2"/>
  <c r="BG523" i="2"/>
  <c r="I524" i="2" s="1"/>
  <c r="BV522" i="2"/>
  <c r="J523" i="2"/>
  <c r="R523" i="2" l="1"/>
  <c r="Q523" i="2"/>
  <c r="BJ523" i="2"/>
  <c r="CD523" i="2"/>
  <c r="BY523" i="2"/>
  <c r="BK523" i="2"/>
  <c r="BZ523" i="2"/>
  <c r="CE523" i="2"/>
  <c r="BL523" i="2"/>
  <c r="CA523" i="2"/>
  <c r="CF523" i="2"/>
  <c r="N523" i="2"/>
  <c r="S523" i="2" s="1"/>
  <c r="T522" i="2"/>
  <c r="AY523" i="2"/>
  <c r="BC523" i="2" s="1"/>
  <c r="AE523" i="2"/>
  <c r="AO523" i="2"/>
  <c r="BD523" i="2"/>
  <c r="AJ523" i="2"/>
  <c r="AT523" i="2"/>
  <c r="AX523" i="2" s="1"/>
  <c r="AD523" i="2"/>
  <c r="U523" i="2"/>
  <c r="Y523" i="2" s="1"/>
  <c r="BS522" i="2"/>
  <c r="BQ523" i="2"/>
  <c r="BO523" i="2"/>
  <c r="BP523" i="2"/>
  <c r="CK523" i="2" l="1"/>
  <c r="CJ523" i="2"/>
  <c r="CL523" i="2"/>
  <c r="AS523" i="2"/>
  <c r="BX523" i="2"/>
  <c r="BI523" i="2"/>
  <c r="AI523" i="2"/>
  <c r="BW522" i="2"/>
  <c r="CH522" i="2" s="1"/>
  <c r="K523" i="2"/>
  <c r="P523" i="2" s="1"/>
  <c r="AN523" i="2"/>
  <c r="CC523" i="2"/>
  <c r="CG523" i="2" s="1"/>
  <c r="BH523" i="2"/>
  <c r="F524" i="2"/>
  <c r="BN523" i="2"/>
  <c r="CI523" i="2" l="1"/>
  <c r="CM523" i="2" s="1"/>
  <c r="AA524" i="2"/>
  <c r="AC524" i="2"/>
  <c r="Z524" i="2"/>
  <c r="AB524" i="2"/>
  <c r="AP524" i="2"/>
  <c r="BF524" i="2"/>
  <c r="H525" i="2" s="1"/>
  <c r="AU524" i="2"/>
  <c r="BT523" i="2"/>
  <c r="L524" i="2" s="1"/>
  <c r="AK524" i="2"/>
  <c r="BE524" i="2"/>
  <c r="G525" i="2" s="1"/>
  <c r="AQ524" i="2"/>
  <c r="AV524" i="2"/>
  <c r="AG524" i="2"/>
  <c r="BU523" i="2"/>
  <c r="M524" i="2" s="1"/>
  <c r="BA524" i="2"/>
  <c r="AL524" i="2"/>
  <c r="W524" i="2"/>
  <c r="J524" i="2"/>
  <c r="O523" i="2"/>
  <c r="AM524" i="2"/>
  <c r="BB524" i="2"/>
  <c r="BG524" i="2"/>
  <c r="I525" i="2" s="1"/>
  <c r="AR524" i="2"/>
  <c r="AH524" i="2"/>
  <c r="AW524" i="2"/>
  <c r="X524" i="2"/>
  <c r="BV523" i="2"/>
  <c r="BM523" i="2"/>
  <c r="BR523" i="2" s="1"/>
  <c r="R524" i="2" l="1"/>
  <c r="Q524" i="2"/>
  <c r="V524" i="2"/>
  <c r="AZ524" i="2"/>
  <c r="BY524" i="2" s="1"/>
  <c r="AF524" i="2"/>
  <c r="BK524" i="2"/>
  <c r="CD524" i="2"/>
  <c r="BZ524" i="2"/>
  <c r="CE524" i="2"/>
  <c r="CA524" i="2"/>
  <c r="BL524" i="2"/>
  <c r="T523" i="2"/>
  <c r="AD524" i="2"/>
  <c r="AJ524" i="2"/>
  <c r="AO524" i="2"/>
  <c r="AT524" i="2"/>
  <c r="AX524" i="2" s="1"/>
  <c r="U524" i="2"/>
  <c r="AE524" i="2"/>
  <c r="AY524" i="2"/>
  <c r="BD524" i="2"/>
  <c r="BS523" i="2"/>
  <c r="N524" i="2"/>
  <c r="S524" i="2" s="1"/>
  <c r="CF524" i="2"/>
  <c r="BQ524" i="2"/>
  <c r="BP524" i="2"/>
  <c r="CL524" i="2" l="1"/>
  <c r="CK524" i="2"/>
  <c r="Y524" i="2"/>
  <c r="BC524" i="2"/>
  <c r="BJ524" i="2"/>
  <c r="BW523" i="2"/>
  <c r="CH523" i="2" s="1"/>
  <c r="K524" i="2"/>
  <c r="P524" i="2" s="1"/>
  <c r="BH524" i="2"/>
  <c r="F525" i="2"/>
  <c r="AS524" i="2"/>
  <c r="BX524" i="2"/>
  <c r="BI524" i="2"/>
  <c r="AI524" i="2"/>
  <c r="AN524" i="2"/>
  <c r="CC524" i="2"/>
  <c r="CG524" i="2" s="1"/>
  <c r="BO524" i="2"/>
  <c r="BN524" i="2"/>
  <c r="CI524" i="2" l="1"/>
  <c r="CJ524" i="2"/>
  <c r="AZ525" i="2"/>
  <c r="Z525" i="2"/>
  <c r="AB525" i="2"/>
  <c r="AC525" i="2"/>
  <c r="AM525" i="2"/>
  <c r="BV524" i="2"/>
  <c r="N525" i="2" s="1"/>
  <c r="AP525" i="2"/>
  <c r="AF525" i="2"/>
  <c r="BB525" i="2"/>
  <c r="AW525" i="2"/>
  <c r="AR525" i="2"/>
  <c r="BG525" i="2"/>
  <c r="I526" i="2" s="1"/>
  <c r="AH525" i="2"/>
  <c r="X525" i="2"/>
  <c r="BM524" i="2"/>
  <c r="BR524" i="2" s="1"/>
  <c r="O524" i="2"/>
  <c r="AQ525" i="2"/>
  <c r="BF525" i="2"/>
  <c r="H526" i="2" s="1"/>
  <c r="AL525" i="2"/>
  <c r="W525" i="2"/>
  <c r="AG525" i="2"/>
  <c r="BA525" i="2"/>
  <c r="AV525" i="2"/>
  <c r="BU524" i="2"/>
  <c r="J525" i="2"/>
  <c r="CM524" i="2" l="1"/>
  <c r="BT524" i="2"/>
  <c r="L525" i="2" s="1"/>
  <c r="BE525" i="2"/>
  <c r="G526" i="2" s="1"/>
  <c r="AU525" i="2"/>
  <c r="BJ525" i="2" s="1"/>
  <c r="AK525" i="2"/>
  <c r="AA525" i="2"/>
  <c r="AD525" i="2" s="1"/>
  <c r="V525" i="2"/>
  <c r="BL525" i="2"/>
  <c r="CF525" i="2"/>
  <c r="CA525" i="2"/>
  <c r="CE525" i="2"/>
  <c r="T524" i="2"/>
  <c r="BD525" i="2"/>
  <c r="AJ525" i="2"/>
  <c r="AE525" i="2"/>
  <c r="AT525" i="2"/>
  <c r="AO525" i="2"/>
  <c r="U525" i="2"/>
  <c r="AY525" i="2"/>
  <c r="BC525" i="2" s="1"/>
  <c r="BS524" i="2"/>
  <c r="M525" i="2"/>
  <c r="BK525" i="2"/>
  <c r="BZ525" i="2"/>
  <c r="BP525" i="2"/>
  <c r="BQ525" i="2"/>
  <c r="BO525" i="2"/>
  <c r="R525" i="2" l="1"/>
  <c r="S525" i="2"/>
  <c r="Q525" i="2"/>
  <c r="CJ525" i="2"/>
  <c r="CK525" i="2"/>
  <c r="CL525" i="2"/>
  <c r="Y525" i="2"/>
  <c r="AX525" i="2"/>
  <c r="BY525" i="2"/>
  <c r="CD525" i="2"/>
  <c r="AI525" i="2"/>
  <c r="BI525" i="2"/>
  <c r="AS525" i="2"/>
  <c r="BX525" i="2"/>
  <c r="AN525" i="2"/>
  <c r="CC525" i="2"/>
  <c r="BW524" i="2"/>
  <c r="CH524" i="2" s="1"/>
  <c r="K525" i="2"/>
  <c r="P525" i="2" s="1"/>
  <c r="BH525" i="2"/>
  <c r="F526" i="2"/>
  <c r="BN525" i="2"/>
  <c r="CG525" i="2" l="1"/>
  <c r="CI525" i="2"/>
  <c r="CM525" i="2" s="1"/>
  <c r="Z526" i="2"/>
  <c r="AB526" i="2"/>
  <c r="AC526" i="2"/>
  <c r="AA526" i="2"/>
  <c r="X526" i="2"/>
  <c r="AV526" i="2"/>
  <c r="AL526" i="2"/>
  <c r="BU525" i="2"/>
  <c r="BV525" i="2"/>
  <c r="N526" i="2" s="1"/>
  <c r="AH526" i="2"/>
  <c r="BG526" i="2"/>
  <c r="I527" i="2" s="1"/>
  <c r="AM526" i="2"/>
  <c r="BB526" i="2"/>
  <c r="AW526" i="2"/>
  <c r="AR526" i="2"/>
  <c r="AG526" i="2"/>
  <c r="W526" i="2"/>
  <c r="BA526" i="2"/>
  <c r="AQ526" i="2"/>
  <c r="BF526" i="2"/>
  <c r="J526" i="2"/>
  <c r="BM525" i="2"/>
  <c r="BR525" i="2" s="1"/>
  <c r="O525" i="2"/>
  <c r="AZ526" i="2"/>
  <c r="AU526" i="2"/>
  <c r="AK526" i="2"/>
  <c r="AP526" i="2"/>
  <c r="BE526" i="2"/>
  <c r="G527" i="2" s="1"/>
  <c r="AF526" i="2"/>
  <c r="V526" i="2"/>
  <c r="BT525" i="2"/>
  <c r="M526" i="2"/>
  <c r="S526" i="2" l="1"/>
  <c r="R526" i="2"/>
  <c r="CE526" i="2"/>
  <c r="CA526" i="2"/>
  <c r="BK526" i="2"/>
  <c r="BL526" i="2"/>
  <c r="BJ526" i="2"/>
  <c r="CF526" i="2"/>
  <c r="H527" i="2"/>
  <c r="BZ526" i="2"/>
  <c r="T525" i="2"/>
  <c r="AJ526" i="2"/>
  <c r="AE526" i="2"/>
  <c r="BD526" i="2"/>
  <c r="AT526" i="2"/>
  <c r="AX526" i="2" s="1"/>
  <c r="AY526" i="2"/>
  <c r="BC526" i="2" s="1"/>
  <c r="U526" i="2"/>
  <c r="Y526" i="2" s="1"/>
  <c r="AO526" i="2"/>
  <c r="AD526" i="2"/>
  <c r="BS525" i="2"/>
  <c r="L526" i="2"/>
  <c r="Q526" i="2" s="1"/>
  <c r="BY526" i="2"/>
  <c r="CD526" i="2"/>
  <c r="BO526" i="2"/>
  <c r="BP526" i="2"/>
  <c r="BQ526" i="2"/>
  <c r="CL526" i="2" l="1"/>
  <c r="CJ526" i="2"/>
  <c r="CK526" i="2"/>
  <c r="AS526" i="2"/>
  <c r="BX526" i="2"/>
  <c r="BH526" i="2"/>
  <c r="F527" i="2"/>
  <c r="AI526" i="2"/>
  <c r="BI526" i="2"/>
  <c r="BW525" i="2"/>
  <c r="CH525" i="2" s="1"/>
  <c r="K526" i="2"/>
  <c r="P526" i="2" s="1"/>
  <c r="AN526" i="2"/>
  <c r="CC526" i="2"/>
  <c r="CG526" i="2" s="1"/>
  <c r="BN526" i="2"/>
  <c r="CI526" i="2" l="1"/>
  <c r="CM526" i="2" s="1"/>
  <c r="AA527" i="2"/>
  <c r="Z527" i="2"/>
  <c r="AC527" i="2"/>
  <c r="AB527" i="2"/>
  <c r="BG527" i="2"/>
  <c r="I528" i="2" s="1"/>
  <c r="AL527" i="2"/>
  <c r="BT526" i="2"/>
  <c r="L527" i="2" s="1"/>
  <c r="AP527" i="2"/>
  <c r="AZ527" i="2"/>
  <c r="AF527" i="2"/>
  <c r="AK527" i="2"/>
  <c r="AU527" i="2"/>
  <c r="V527" i="2"/>
  <c r="W527" i="2"/>
  <c r="BU526" i="2"/>
  <c r="M527" i="2" s="1"/>
  <c r="BF527" i="2"/>
  <c r="H528" i="2" s="1"/>
  <c r="BA527" i="2"/>
  <c r="AG527" i="2"/>
  <c r="AV527" i="2"/>
  <c r="AQ527" i="2"/>
  <c r="AH527" i="2"/>
  <c r="AR527" i="2"/>
  <c r="BV526" i="2"/>
  <c r="N527" i="2" s="1"/>
  <c r="X527" i="2"/>
  <c r="AW527" i="2"/>
  <c r="BB527" i="2"/>
  <c r="AM527" i="2"/>
  <c r="O526" i="2"/>
  <c r="J527" i="2"/>
  <c r="BM526" i="2"/>
  <c r="BR526" i="2" s="1"/>
  <c r="S527" i="2" l="1"/>
  <c r="R527" i="2"/>
  <c r="Q527" i="2"/>
  <c r="BE527" i="2"/>
  <c r="G528" i="2" s="1"/>
  <c r="BJ527" i="2"/>
  <c r="BZ527" i="2"/>
  <c r="CD527" i="2"/>
  <c r="CE527" i="2"/>
  <c r="BK527" i="2"/>
  <c r="CF527" i="2"/>
  <c r="BL527" i="2"/>
  <c r="CA527" i="2"/>
  <c r="T526" i="2"/>
  <c r="AJ527" i="2"/>
  <c r="AE527" i="2"/>
  <c r="U527" i="2"/>
  <c r="Y527" i="2" s="1"/>
  <c r="AO527" i="2"/>
  <c r="BD527" i="2"/>
  <c r="AD527" i="2"/>
  <c r="AY527" i="2"/>
  <c r="BC527" i="2" s="1"/>
  <c r="AT527" i="2"/>
  <c r="AX527" i="2" s="1"/>
  <c r="BS526" i="2"/>
  <c r="BP527" i="2"/>
  <c r="BO527" i="2"/>
  <c r="BQ527" i="2"/>
  <c r="CL527" i="2" l="1"/>
  <c r="CJ527" i="2"/>
  <c r="CK527" i="2"/>
  <c r="BY527" i="2"/>
  <c r="BW526" i="2"/>
  <c r="CH526" i="2" s="1"/>
  <c r="K527" i="2"/>
  <c r="P527" i="2" s="1"/>
  <c r="AN527" i="2"/>
  <c r="CC527" i="2"/>
  <c r="CG527" i="2" s="1"/>
  <c r="AS527" i="2"/>
  <c r="BX527" i="2"/>
  <c r="BH527" i="2"/>
  <c r="F528" i="2"/>
  <c r="BI527" i="2"/>
  <c r="AI527" i="2"/>
  <c r="BN527" i="2"/>
  <c r="CI527" i="2" l="1"/>
  <c r="CM527" i="2" s="1"/>
  <c r="AF528" i="2"/>
  <c r="Z528" i="2"/>
  <c r="AC528" i="2"/>
  <c r="AB528" i="2"/>
  <c r="AA528" i="2"/>
  <c r="BG528" i="2"/>
  <c r="I529" i="2" s="1"/>
  <c r="AQ528" i="2"/>
  <c r="BT527" i="2"/>
  <c r="L528" i="2" s="1"/>
  <c r="AK528" i="2"/>
  <c r="AP528" i="2"/>
  <c r="AZ528" i="2"/>
  <c r="V528" i="2"/>
  <c r="AU528" i="2"/>
  <c r="BE528" i="2"/>
  <c r="G529" i="2" s="1"/>
  <c r="BV527" i="2"/>
  <c r="N528" i="2" s="1"/>
  <c r="AH528" i="2"/>
  <c r="AW528" i="2"/>
  <c r="BB528" i="2"/>
  <c r="X528" i="2"/>
  <c r="AR528" i="2"/>
  <c r="AM528" i="2"/>
  <c r="AG528" i="2"/>
  <c r="BU527" i="2"/>
  <c r="M528" i="2" s="1"/>
  <c r="AL528" i="2"/>
  <c r="W528" i="2"/>
  <c r="BF528" i="2"/>
  <c r="H529" i="2" s="1"/>
  <c r="BA528" i="2"/>
  <c r="AV528" i="2"/>
  <c r="O527" i="2"/>
  <c r="J528" i="2"/>
  <c r="BM527" i="2"/>
  <c r="BR527" i="2" s="1"/>
  <c r="S528" i="2" l="1"/>
  <c r="R528" i="2"/>
  <c r="Q528" i="2"/>
  <c r="CA528" i="2"/>
  <c r="BY528" i="2"/>
  <c r="BJ528" i="2"/>
  <c r="BL528" i="2"/>
  <c r="CD528" i="2"/>
  <c r="CE528" i="2"/>
  <c r="CF528" i="2"/>
  <c r="BZ528" i="2"/>
  <c r="BK528" i="2"/>
  <c r="T527" i="2"/>
  <c r="BD528" i="2"/>
  <c r="AJ528" i="2"/>
  <c r="AY528" i="2"/>
  <c r="BC528" i="2" s="1"/>
  <c r="U528" i="2"/>
  <c r="Y528" i="2" s="1"/>
  <c r="AT528" i="2"/>
  <c r="AX528" i="2" s="1"/>
  <c r="AE528" i="2"/>
  <c r="AO528" i="2"/>
  <c r="BS527" i="2"/>
  <c r="BO528" i="2"/>
  <c r="BQ528" i="2"/>
  <c r="BP528" i="2"/>
  <c r="CK528" i="2" l="1"/>
  <c r="CJ528" i="2"/>
  <c r="CL528" i="2"/>
  <c r="AI528" i="2"/>
  <c r="BI528" i="2"/>
  <c r="AN528" i="2"/>
  <c r="CC528" i="2"/>
  <c r="CG528" i="2" s="1"/>
  <c r="BW527" i="2"/>
  <c r="CH527" i="2" s="1"/>
  <c r="K528" i="2"/>
  <c r="P528" i="2" s="1"/>
  <c r="AD528" i="2"/>
  <c r="BH528" i="2"/>
  <c r="F529" i="2"/>
  <c r="AS528" i="2"/>
  <c r="BX528" i="2"/>
  <c r="BN528" i="2"/>
  <c r="CI528" i="2" l="1"/>
  <c r="CM528" i="2" s="1"/>
  <c r="AC529" i="2"/>
  <c r="AB529" i="2"/>
  <c r="Z529" i="2"/>
  <c r="AQ529" i="2"/>
  <c r="AL529" i="2"/>
  <c r="AV529" i="2"/>
  <c r="AG529" i="2"/>
  <c r="BU528" i="2"/>
  <c r="M529" i="2" s="1"/>
  <c r="W529" i="2"/>
  <c r="BF529" i="2"/>
  <c r="H530" i="2" s="1"/>
  <c r="BA529" i="2"/>
  <c r="BM528" i="2"/>
  <c r="BR528" i="2" s="1"/>
  <c r="BG529" i="2"/>
  <c r="I530" i="2" s="1"/>
  <c r="AW529" i="2"/>
  <c r="BB529" i="2"/>
  <c r="AM529" i="2"/>
  <c r="AR529" i="2"/>
  <c r="AH529" i="2"/>
  <c r="X529" i="2"/>
  <c r="BV528" i="2"/>
  <c r="J529" i="2"/>
  <c r="O528" i="2"/>
  <c r="AA529" i="2" l="1"/>
  <c r="AD529" i="2" s="1"/>
  <c r="AK529" i="2"/>
  <c r="AP529" i="2"/>
  <c r="BE529" i="2"/>
  <c r="G530" i="2" s="1"/>
  <c r="AU529" i="2"/>
  <c r="BT528" i="2"/>
  <c r="L529" i="2" s="1"/>
  <c r="AF529" i="2"/>
  <c r="AZ529" i="2"/>
  <c r="V529" i="2"/>
  <c r="CE529" i="2"/>
  <c r="BK529" i="2"/>
  <c r="BZ529" i="2"/>
  <c r="CA529" i="2"/>
  <c r="BL529" i="2"/>
  <c r="CF529" i="2"/>
  <c r="N529" i="2"/>
  <c r="T528" i="2"/>
  <c r="AY529" i="2"/>
  <c r="U529" i="2"/>
  <c r="BD529" i="2"/>
  <c r="AT529" i="2"/>
  <c r="AE529" i="2"/>
  <c r="AJ529" i="2"/>
  <c r="AO529" i="2"/>
  <c r="BS528" i="2"/>
  <c r="BQ529" i="2"/>
  <c r="BP529" i="2"/>
  <c r="S529" i="2" l="1"/>
  <c r="R529" i="2"/>
  <c r="Q529" i="2"/>
  <c r="AX529" i="2"/>
  <c r="CK529" i="2"/>
  <c r="CL529" i="2"/>
  <c r="BC529" i="2"/>
  <c r="Y529" i="2"/>
  <c r="BJ529" i="2"/>
  <c r="BY529" i="2"/>
  <c r="CD529" i="2"/>
  <c r="K529" i="2"/>
  <c r="P529" i="2" s="1"/>
  <c r="BW528" i="2"/>
  <c r="CH528" i="2" s="1"/>
  <c r="AS529" i="2"/>
  <c r="BX529" i="2"/>
  <c r="AN529" i="2"/>
  <c r="CC529" i="2"/>
  <c r="BH529" i="2"/>
  <c r="F530" i="2"/>
  <c r="AI529" i="2"/>
  <c r="BI529" i="2"/>
  <c r="BO529" i="2"/>
  <c r="BN529" i="2"/>
  <c r="CG529" i="2" l="1"/>
  <c r="CI529" i="2"/>
  <c r="CJ529" i="2"/>
  <c r="AK530" i="2"/>
  <c r="Z530" i="2"/>
  <c r="AB530" i="2"/>
  <c r="AC530" i="2"/>
  <c r="AA530" i="2"/>
  <c r="BF530" i="2"/>
  <c r="H531" i="2" s="1"/>
  <c r="AV530" i="2"/>
  <c r="AQ530" i="2"/>
  <c r="BU529" i="2"/>
  <c r="M530" i="2" s="1"/>
  <c r="W530" i="2"/>
  <c r="AG530" i="2"/>
  <c r="BA530" i="2"/>
  <c r="AL530" i="2"/>
  <c r="X530" i="2"/>
  <c r="AH530" i="2"/>
  <c r="BB530" i="2"/>
  <c r="BG530" i="2"/>
  <c r="I531" i="2" s="1"/>
  <c r="AW530" i="2"/>
  <c r="AM530" i="2"/>
  <c r="AR530" i="2"/>
  <c r="BV529" i="2"/>
  <c r="BE530" i="2"/>
  <c r="G531" i="2" s="1"/>
  <c r="AF530" i="2"/>
  <c r="V530" i="2"/>
  <c r="AU530" i="2"/>
  <c r="AP530" i="2"/>
  <c r="BT529" i="2"/>
  <c r="BM529" i="2"/>
  <c r="BR529" i="2" s="1"/>
  <c r="J530" i="2"/>
  <c r="O529" i="2"/>
  <c r="R530" i="2" l="1"/>
  <c r="CM529" i="2"/>
  <c r="AZ530" i="2"/>
  <c r="BY530" i="2" s="1"/>
  <c r="CE530" i="2"/>
  <c r="BK530" i="2"/>
  <c r="BZ530" i="2"/>
  <c r="CA530" i="2"/>
  <c r="CF530" i="2"/>
  <c r="L530" i="2"/>
  <c r="Q530" i="2" s="1"/>
  <c r="T529" i="2"/>
  <c r="AT530" i="2"/>
  <c r="AX530" i="2" s="1"/>
  <c r="BD530" i="2"/>
  <c r="AY530" i="2"/>
  <c r="AJ530" i="2"/>
  <c r="AO530" i="2"/>
  <c r="U530" i="2"/>
  <c r="Y530" i="2" s="1"/>
  <c r="AD530" i="2"/>
  <c r="AE530" i="2"/>
  <c r="BS529" i="2"/>
  <c r="CD530" i="2"/>
  <c r="BL530" i="2"/>
  <c r="N530" i="2"/>
  <c r="S530" i="2" s="1"/>
  <c r="BP530" i="2"/>
  <c r="BQ530" i="2"/>
  <c r="CK530" i="2" l="1"/>
  <c r="CL530" i="2"/>
  <c r="BC530" i="2"/>
  <c r="BJ530" i="2"/>
  <c r="AW531" i="2"/>
  <c r="BI530" i="2"/>
  <c r="AI530" i="2"/>
  <c r="AN530" i="2"/>
  <c r="CC530" i="2"/>
  <c r="CG530" i="2" s="1"/>
  <c r="BH530" i="2"/>
  <c r="F531" i="2"/>
  <c r="BW529" i="2"/>
  <c r="CH529" i="2" s="1"/>
  <c r="K530" i="2"/>
  <c r="P530" i="2" s="1"/>
  <c r="BX530" i="2"/>
  <c r="AS530" i="2"/>
  <c r="BN530" i="2"/>
  <c r="BO530" i="2"/>
  <c r="CI530" i="2" l="1"/>
  <c r="CJ530" i="2"/>
  <c r="AA531" i="2"/>
  <c r="AH531" i="2"/>
  <c r="AB531" i="2"/>
  <c r="Z531" i="2"/>
  <c r="AC531" i="2"/>
  <c r="W531" i="2"/>
  <c r="BV530" i="2"/>
  <c r="N531" i="2" s="1"/>
  <c r="BG531" i="2"/>
  <c r="I532" i="2" s="1"/>
  <c r="X531" i="2"/>
  <c r="AR531" i="2"/>
  <c r="BB531" i="2"/>
  <c r="AM531" i="2"/>
  <c r="BA531" i="2"/>
  <c r="AQ531" i="2"/>
  <c r="BU530" i="2"/>
  <c r="M531" i="2" s="1"/>
  <c r="BF531" i="2"/>
  <c r="H532" i="2" s="1"/>
  <c r="AV531" i="2"/>
  <c r="AG531" i="2"/>
  <c r="AL531" i="2"/>
  <c r="V531" i="2"/>
  <c r="AF531" i="2"/>
  <c r="AU531" i="2"/>
  <c r="AK531" i="2"/>
  <c r="AZ531" i="2"/>
  <c r="BE531" i="2"/>
  <c r="G532" i="2" s="1"/>
  <c r="BT530" i="2"/>
  <c r="J531" i="2"/>
  <c r="O530" i="2"/>
  <c r="BM530" i="2"/>
  <c r="BR530" i="2" s="1"/>
  <c r="S531" i="2" l="1"/>
  <c r="R531" i="2"/>
  <c r="CM530" i="2"/>
  <c r="AP531" i="2"/>
  <c r="CD531" i="2" s="1"/>
  <c r="BL531" i="2"/>
  <c r="CF531" i="2"/>
  <c r="CA531" i="2"/>
  <c r="CE531" i="2"/>
  <c r="BK531" i="2"/>
  <c r="BZ531" i="2"/>
  <c r="T530" i="2"/>
  <c r="AJ531" i="2"/>
  <c r="BD531" i="2"/>
  <c r="AO531" i="2"/>
  <c r="AY531" i="2"/>
  <c r="BC531" i="2" s="1"/>
  <c r="AE531" i="2"/>
  <c r="AT531" i="2"/>
  <c r="AX531" i="2" s="1"/>
  <c r="U531" i="2"/>
  <c r="Y531" i="2" s="1"/>
  <c r="BS530" i="2"/>
  <c r="L531" i="2"/>
  <c r="Q531" i="2" s="1"/>
  <c r="BJ531" i="2"/>
  <c r="BP531" i="2"/>
  <c r="BO531" i="2"/>
  <c r="BQ531" i="2"/>
  <c r="CK531" i="2" l="1"/>
  <c r="CJ531" i="2"/>
  <c r="CL531" i="2"/>
  <c r="BY531" i="2"/>
  <c r="AC532" i="2"/>
  <c r="AG532" i="2"/>
  <c r="AD531" i="2"/>
  <c r="AZ532" i="2" s="1"/>
  <c r="AS531" i="2"/>
  <c r="BX531" i="2"/>
  <c r="BH531" i="2"/>
  <c r="F532" i="2"/>
  <c r="K531" i="2"/>
  <c r="P531" i="2" s="1"/>
  <c r="BW530" i="2"/>
  <c r="CH530" i="2" s="1"/>
  <c r="BI531" i="2"/>
  <c r="AI531" i="2"/>
  <c r="AN531" i="2"/>
  <c r="CC531" i="2"/>
  <c r="CG531" i="2" s="1"/>
  <c r="BN531" i="2"/>
  <c r="CI531" i="2" l="1"/>
  <c r="CM531" i="2" s="1"/>
  <c r="W532" i="2"/>
  <c r="Z532" i="2"/>
  <c r="AA532" i="2"/>
  <c r="AQ532" i="2"/>
  <c r="AB532" i="2"/>
  <c r="AL532" i="2"/>
  <c r="BU531" i="2"/>
  <c r="M532" i="2" s="1"/>
  <c r="AV532" i="2"/>
  <c r="BA532" i="2"/>
  <c r="BF532" i="2"/>
  <c r="H533" i="2" s="1"/>
  <c r="AK532" i="2"/>
  <c r="BE532" i="2"/>
  <c r="G533" i="2" s="1"/>
  <c r="V532" i="2"/>
  <c r="AF532" i="2"/>
  <c r="AP532" i="2"/>
  <c r="AU532" i="2"/>
  <c r="BT531" i="2"/>
  <c r="L532" i="2" s="1"/>
  <c r="O531" i="2"/>
  <c r="BM531" i="2"/>
  <c r="BR531" i="2" s="1"/>
  <c r="J532" i="2"/>
  <c r="AR532" i="2"/>
  <c r="BG532" i="2"/>
  <c r="I533" i="2" s="1"/>
  <c r="AW532" i="2"/>
  <c r="AH532" i="2"/>
  <c r="X532" i="2"/>
  <c r="BB532" i="2"/>
  <c r="AM532" i="2"/>
  <c r="BV531" i="2"/>
  <c r="R532" i="2" l="1"/>
  <c r="Q532" i="2"/>
  <c r="CE532" i="2"/>
  <c r="BK532" i="2"/>
  <c r="BZ532" i="2"/>
  <c r="BY532" i="2"/>
  <c r="BJ532" i="2"/>
  <c r="CD532" i="2"/>
  <c r="CF532" i="2"/>
  <c r="N532" i="2"/>
  <c r="S532" i="2" s="1"/>
  <c r="CA532" i="2"/>
  <c r="T531" i="2"/>
  <c r="AT532" i="2"/>
  <c r="AX532" i="2" s="1"/>
  <c r="AY532" i="2"/>
  <c r="BC532" i="2" s="1"/>
  <c r="AO532" i="2"/>
  <c r="AJ532" i="2"/>
  <c r="AE532" i="2"/>
  <c r="U532" i="2"/>
  <c r="Y532" i="2" s="1"/>
  <c r="BD532" i="2"/>
  <c r="BS531" i="2"/>
  <c r="BL532" i="2"/>
  <c r="BP532" i="2"/>
  <c r="BO532" i="2"/>
  <c r="BQ532" i="2"/>
  <c r="CL532" i="2" l="1"/>
  <c r="CJ532" i="2"/>
  <c r="CK532" i="2"/>
  <c r="BW531" i="2"/>
  <c r="CH531" i="2" s="1"/>
  <c r="K532" i="2"/>
  <c r="P532" i="2" s="1"/>
  <c r="AD532" i="2"/>
  <c r="BH532" i="2"/>
  <c r="F533" i="2"/>
  <c r="AN532" i="2"/>
  <c r="CC532" i="2"/>
  <c r="CG532" i="2" s="1"/>
  <c r="BX532" i="2"/>
  <c r="AS532" i="2"/>
  <c r="BI532" i="2"/>
  <c r="AI532" i="2"/>
  <c r="BN532" i="2"/>
  <c r="CI532" i="2" l="1"/>
  <c r="CM532" i="2" s="1"/>
  <c r="AA533" i="2"/>
  <c r="AB533" i="2"/>
  <c r="AC533" i="2"/>
  <c r="Z533" i="2"/>
  <c r="BF533" i="2"/>
  <c r="H534" i="2" s="1"/>
  <c r="AL533" i="2"/>
  <c r="BU532" i="2"/>
  <c r="M533" i="2" s="1"/>
  <c r="AG533" i="2"/>
  <c r="AQ533" i="2"/>
  <c r="W533" i="2"/>
  <c r="BA533" i="2"/>
  <c r="AV533" i="2"/>
  <c r="O532" i="2"/>
  <c r="BM532" i="2"/>
  <c r="BR532" i="2" s="1"/>
  <c r="AF533" i="2"/>
  <c r="AP533" i="2"/>
  <c r="AU533" i="2"/>
  <c r="BE533" i="2"/>
  <c r="G534" i="2" s="1"/>
  <c r="V533" i="2"/>
  <c r="AK533" i="2"/>
  <c r="AZ533" i="2"/>
  <c r="BT532" i="2"/>
  <c r="AM533" i="2"/>
  <c r="AH533" i="2"/>
  <c r="BG533" i="2"/>
  <c r="I534" i="2" s="1"/>
  <c r="AR533" i="2"/>
  <c r="BB533" i="2"/>
  <c r="X533" i="2"/>
  <c r="AW533" i="2"/>
  <c r="BV532" i="2"/>
  <c r="J533" i="2"/>
  <c r="R533" i="2" l="1"/>
  <c r="BZ533" i="2"/>
  <c r="CD533" i="2"/>
  <c r="BK533" i="2"/>
  <c r="CE533" i="2"/>
  <c r="N533" i="2"/>
  <c r="S533" i="2" s="1"/>
  <c r="CA533" i="2"/>
  <c r="L533" i="2"/>
  <c r="Q533" i="2" s="1"/>
  <c r="BJ533" i="2"/>
  <c r="T532" i="2"/>
  <c r="AJ533" i="2"/>
  <c r="AY533" i="2"/>
  <c r="BC533" i="2" s="1"/>
  <c r="AT533" i="2"/>
  <c r="AX533" i="2" s="1"/>
  <c r="BD533" i="2"/>
  <c r="AD533" i="2"/>
  <c r="U533" i="2"/>
  <c r="Y533" i="2" s="1"/>
  <c r="AO533" i="2"/>
  <c r="AE533" i="2"/>
  <c r="BS532" i="2"/>
  <c r="BL533" i="2"/>
  <c r="CF533" i="2"/>
  <c r="BY533" i="2"/>
  <c r="BO533" i="2"/>
  <c r="BP533" i="2"/>
  <c r="BQ533" i="2"/>
  <c r="CL533" i="2" l="1"/>
  <c r="CJ533" i="2"/>
  <c r="CK533" i="2"/>
  <c r="AS533" i="2"/>
  <c r="BX533" i="2"/>
  <c r="K533" i="2"/>
  <c r="P533" i="2" s="1"/>
  <c r="BW532" i="2"/>
  <c r="CH532" i="2" s="1"/>
  <c r="AN533" i="2"/>
  <c r="CC533" i="2"/>
  <c r="CG533" i="2" s="1"/>
  <c r="BI533" i="2"/>
  <c r="AI533" i="2"/>
  <c r="BH533" i="2"/>
  <c r="F534" i="2"/>
  <c r="BN533" i="2"/>
  <c r="CI533" i="2" l="1"/>
  <c r="CM533" i="2" s="1"/>
  <c r="AB534" i="2"/>
  <c r="Z534" i="2"/>
  <c r="AC534" i="2"/>
  <c r="AA534" i="2"/>
  <c r="W534" i="2"/>
  <c r="AG534" i="2"/>
  <c r="BU533" i="2"/>
  <c r="M534" i="2" s="1"/>
  <c r="AQ534" i="2"/>
  <c r="AV534" i="2"/>
  <c r="BF534" i="2"/>
  <c r="H535" i="2" s="1"/>
  <c r="AL534" i="2"/>
  <c r="BA534" i="2"/>
  <c r="J534" i="2"/>
  <c r="X534" i="2"/>
  <c r="AW534" i="2"/>
  <c r="AH534" i="2"/>
  <c r="BB534" i="2"/>
  <c r="AM534" i="2"/>
  <c r="AR534" i="2"/>
  <c r="BG534" i="2"/>
  <c r="I535" i="2" s="1"/>
  <c r="BV533" i="2"/>
  <c r="O533" i="2"/>
  <c r="AK534" i="2"/>
  <c r="BE534" i="2"/>
  <c r="G535" i="2" s="1"/>
  <c r="V534" i="2"/>
  <c r="AU534" i="2"/>
  <c r="AP534" i="2"/>
  <c r="AF534" i="2"/>
  <c r="AZ534" i="2"/>
  <c r="BT533" i="2"/>
  <c r="BM533" i="2"/>
  <c r="BR533" i="2" s="1"/>
  <c r="R534" i="2" l="1"/>
  <c r="BZ534" i="2"/>
  <c r="CE534" i="2"/>
  <c r="BK534" i="2"/>
  <c r="CF534" i="2"/>
  <c r="BJ534" i="2"/>
  <c r="BY534" i="2"/>
  <c r="CA534" i="2"/>
  <c r="BL534" i="2"/>
  <c r="T533" i="2"/>
  <c r="AT534" i="2"/>
  <c r="AX534" i="2" s="1"/>
  <c r="AO534" i="2"/>
  <c r="AY534" i="2"/>
  <c r="BC534" i="2" s="1"/>
  <c r="AE534" i="2"/>
  <c r="BD534" i="2"/>
  <c r="AJ534" i="2"/>
  <c r="AD534" i="2"/>
  <c r="U534" i="2"/>
  <c r="Y534" i="2" s="1"/>
  <c r="BS533" i="2"/>
  <c r="N534" i="2"/>
  <c r="S534" i="2" s="1"/>
  <c r="L534" i="2"/>
  <c r="Q534" i="2" s="1"/>
  <c r="CD534" i="2"/>
  <c r="BO534" i="2"/>
  <c r="BQ534" i="2"/>
  <c r="BP534" i="2"/>
  <c r="CJ534" i="2" l="1"/>
  <c r="CL534" i="2"/>
  <c r="CK534" i="2"/>
  <c r="BW533" i="2"/>
  <c r="CH533" i="2" s="1"/>
  <c r="K534" i="2"/>
  <c r="P534" i="2" s="1"/>
  <c r="BH534" i="2"/>
  <c r="F535" i="2"/>
  <c r="BI534" i="2"/>
  <c r="AI534" i="2"/>
  <c r="AN534" i="2"/>
  <c r="CC534" i="2"/>
  <c r="CG534" i="2" s="1"/>
  <c r="BX534" i="2"/>
  <c r="AS534" i="2"/>
  <c r="BN534" i="2"/>
  <c r="CI534" i="2" l="1"/>
  <c r="CM534" i="2" s="1"/>
  <c r="BE535" i="2"/>
  <c r="G536" i="2" s="1"/>
  <c r="Z535" i="2"/>
  <c r="AB535" i="2"/>
  <c r="AC535" i="2"/>
  <c r="AK535" i="2"/>
  <c r="AM535" i="2"/>
  <c r="BU534" i="2"/>
  <c r="M535" i="2" s="1"/>
  <c r="AV535" i="2"/>
  <c r="BF535" i="2"/>
  <c r="H536" i="2" s="1"/>
  <c r="AG535" i="2"/>
  <c r="AL535" i="2"/>
  <c r="BA535" i="2"/>
  <c r="W535" i="2"/>
  <c r="AQ535" i="2"/>
  <c r="AP535" i="2"/>
  <c r="BG535" i="2"/>
  <c r="I536" i="2" s="1"/>
  <c r="BV534" i="2"/>
  <c r="N535" i="2" s="1"/>
  <c r="AH535" i="2"/>
  <c r="BB535" i="2"/>
  <c r="AW535" i="2"/>
  <c r="X535" i="2"/>
  <c r="AR535" i="2"/>
  <c r="BM534" i="2"/>
  <c r="BR534" i="2" s="1"/>
  <c r="O534" i="2"/>
  <c r="J535" i="2"/>
  <c r="AU535" i="2" l="1"/>
  <c r="AF535" i="2"/>
  <c r="AZ535" i="2"/>
  <c r="BY535" i="2" s="1"/>
  <c r="BT534" i="2"/>
  <c r="L535" i="2" s="1"/>
  <c r="V535" i="2"/>
  <c r="AA535" i="2"/>
  <c r="AD535" i="2" s="1"/>
  <c r="CE535" i="2"/>
  <c r="BK535" i="2"/>
  <c r="BZ535" i="2"/>
  <c r="CF535" i="2"/>
  <c r="BL535" i="2"/>
  <c r="CA535" i="2"/>
  <c r="T534" i="2"/>
  <c r="AT535" i="2"/>
  <c r="BD535" i="2"/>
  <c r="AO535" i="2"/>
  <c r="AY535" i="2"/>
  <c r="AE535" i="2"/>
  <c r="U535" i="2"/>
  <c r="AJ535" i="2"/>
  <c r="BS534" i="2"/>
  <c r="BP535" i="2"/>
  <c r="BQ535" i="2"/>
  <c r="S535" i="2" l="1"/>
  <c r="R535" i="2"/>
  <c r="Q535" i="2"/>
  <c r="CK535" i="2"/>
  <c r="CL535" i="2"/>
  <c r="AX535" i="2"/>
  <c r="Y535" i="2"/>
  <c r="BJ535" i="2"/>
  <c r="CD535" i="2"/>
  <c r="BC535" i="2"/>
  <c r="AN535" i="2"/>
  <c r="CC535" i="2"/>
  <c r="AS535" i="2"/>
  <c r="BX535" i="2"/>
  <c r="BH535" i="2"/>
  <c r="F536" i="2"/>
  <c r="AI535" i="2"/>
  <c r="BI535" i="2"/>
  <c r="K535" i="2"/>
  <c r="P535" i="2" s="1"/>
  <c r="BW534" i="2"/>
  <c r="CH534" i="2" s="1"/>
  <c r="BO535" i="2"/>
  <c r="BN535" i="2"/>
  <c r="CG535" i="2" l="1"/>
  <c r="CI535" i="2"/>
  <c r="CJ535" i="2"/>
  <c r="AB536" i="2"/>
  <c r="Z536" i="2"/>
  <c r="AC536" i="2"/>
  <c r="AA536" i="2"/>
  <c r="O535" i="2"/>
  <c r="V536" i="2"/>
  <c r="BE536" i="2"/>
  <c r="G537" i="2" s="1"/>
  <c r="AU536" i="2"/>
  <c r="AK536" i="2"/>
  <c r="AP536" i="2"/>
  <c r="AZ536" i="2"/>
  <c r="AF536" i="2"/>
  <c r="BT535" i="2"/>
  <c r="BB536" i="2"/>
  <c r="AW536" i="2"/>
  <c r="X536" i="2"/>
  <c r="AM536" i="2"/>
  <c r="AH536" i="2"/>
  <c r="AR536" i="2"/>
  <c r="BG536" i="2"/>
  <c r="I537" i="2" s="1"/>
  <c r="BV535" i="2"/>
  <c r="J536" i="2"/>
  <c r="BM535" i="2"/>
  <c r="BR535" i="2" s="1"/>
  <c r="AL536" i="2"/>
  <c r="BF536" i="2"/>
  <c r="H537" i="2" s="1"/>
  <c r="W536" i="2"/>
  <c r="BA536" i="2"/>
  <c r="AG536" i="2"/>
  <c r="AQ536" i="2"/>
  <c r="AV536" i="2"/>
  <c r="BU535" i="2"/>
  <c r="CM535" i="2" l="1"/>
  <c r="BZ536" i="2"/>
  <c r="BL536" i="2"/>
  <c r="BY536" i="2"/>
  <c r="BJ536" i="2"/>
  <c r="BK536" i="2"/>
  <c r="CA536" i="2"/>
  <c r="N536" i="2"/>
  <c r="S536" i="2" s="1"/>
  <c r="CF536" i="2"/>
  <c r="L536" i="2"/>
  <c r="Q536" i="2" s="1"/>
  <c r="M536" i="2"/>
  <c r="R536" i="2" s="1"/>
  <c r="CE536" i="2"/>
  <c r="CD536" i="2"/>
  <c r="T535" i="2"/>
  <c r="BD536" i="2"/>
  <c r="AO536" i="2"/>
  <c r="U536" i="2"/>
  <c r="Y536" i="2" s="1"/>
  <c r="AJ536" i="2"/>
  <c r="AY536" i="2"/>
  <c r="BC536" i="2" s="1"/>
  <c r="AE536" i="2"/>
  <c r="AT536" i="2"/>
  <c r="AX536" i="2" s="1"/>
  <c r="AD536" i="2"/>
  <c r="BS535" i="2"/>
  <c r="BP536" i="2"/>
  <c r="BO536" i="2"/>
  <c r="BQ536" i="2"/>
  <c r="CK536" i="2" l="1"/>
  <c r="CJ536" i="2"/>
  <c r="CL536" i="2"/>
  <c r="AN536" i="2"/>
  <c r="CC536" i="2"/>
  <c r="CG536" i="2" s="1"/>
  <c r="AI536" i="2"/>
  <c r="BI536" i="2"/>
  <c r="BX536" i="2"/>
  <c r="AS536" i="2"/>
  <c r="BW535" i="2"/>
  <c r="CH535" i="2" s="1"/>
  <c r="K536" i="2"/>
  <c r="P536" i="2" s="1"/>
  <c r="F537" i="2"/>
  <c r="BH536" i="2"/>
  <c r="BN536" i="2"/>
  <c r="CI536" i="2" l="1"/>
  <c r="CM536" i="2" s="1"/>
  <c r="AF537" i="2"/>
  <c r="AB537" i="2"/>
  <c r="Z537" i="2"/>
  <c r="AC537" i="2"/>
  <c r="AA537" i="2"/>
  <c r="W537" i="2"/>
  <c r="AV537" i="2"/>
  <c r="BA537" i="2"/>
  <c r="AQ537" i="2"/>
  <c r="AL537" i="2"/>
  <c r="BF537" i="2"/>
  <c r="H538" i="2" s="1"/>
  <c r="AG537" i="2"/>
  <c r="BU536" i="2"/>
  <c r="J537" i="2"/>
  <c r="AH537" i="2"/>
  <c r="X537" i="2"/>
  <c r="BG537" i="2"/>
  <c r="I538" i="2" s="1"/>
  <c r="AW537" i="2"/>
  <c r="BB537" i="2"/>
  <c r="AM537" i="2"/>
  <c r="AR537" i="2"/>
  <c r="BV536" i="2"/>
  <c r="O536" i="2"/>
  <c r="V537" i="2"/>
  <c r="BE537" i="2"/>
  <c r="G538" i="2" s="1"/>
  <c r="AK537" i="2"/>
  <c r="AZ537" i="2"/>
  <c r="AU537" i="2"/>
  <c r="AP537" i="2"/>
  <c r="BT536" i="2"/>
  <c r="BM536" i="2"/>
  <c r="BR536" i="2" s="1"/>
  <c r="BK537" i="2" l="1"/>
  <c r="CE537" i="2"/>
  <c r="BY537" i="2"/>
  <c r="CF537" i="2"/>
  <c r="BZ537" i="2"/>
  <c r="BJ537" i="2"/>
  <c r="T536" i="2"/>
  <c r="AO537" i="2"/>
  <c r="AE537" i="2"/>
  <c r="AD537" i="2"/>
  <c r="AY537" i="2"/>
  <c r="BC537" i="2" s="1"/>
  <c r="AT537" i="2"/>
  <c r="AX537" i="2" s="1"/>
  <c r="U537" i="2"/>
  <c r="Y537" i="2" s="1"/>
  <c r="BD537" i="2"/>
  <c r="AJ537" i="2"/>
  <c r="BS536" i="2"/>
  <c r="CA537" i="2"/>
  <c r="L537" i="2"/>
  <c r="Q537" i="2" s="1"/>
  <c r="BL537" i="2"/>
  <c r="CD537" i="2"/>
  <c r="N537" i="2"/>
  <c r="S537" i="2" s="1"/>
  <c r="M537" i="2"/>
  <c r="R537" i="2" s="1"/>
  <c r="BO537" i="2"/>
  <c r="BQ537" i="2"/>
  <c r="BP537" i="2"/>
  <c r="CL537" i="2" l="1"/>
  <c r="CJ537" i="2"/>
  <c r="CK537" i="2"/>
  <c r="AI537" i="2"/>
  <c r="BI537" i="2"/>
  <c r="BW536" i="2"/>
  <c r="CH536" i="2" s="1"/>
  <c r="K537" i="2"/>
  <c r="P537" i="2" s="1"/>
  <c r="AS537" i="2"/>
  <c r="BX537" i="2"/>
  <c r="AN537" i="2"/>
  <c r="CC537" i="2"/>
  <c r="CG537" i="2" s="1"/>
  <c r="BH537" i="2"/>
  <c r="F538" i="2"/>
  <c r="BN537" i="2"/>
  <c r="CI537" i="2" l="1"/>
  <c r="CM537" i="2" s="1"/>
  <c r="BT537" i="2"/>
  <c r="L538" i="2" s="1"/>
  <c r="AC538" i="2"/>
  <c r="Z538" i="2"/>
  <c r="AB538" i="2"/>
  <c r="W538" i="2"/>
  <c r="BV537" i="2"/>
  <c r="N538" i="2" s="1"/>
  <c r="AV538" i="2"/>
  <c r="BE538" i="2"/>
  <c r="G539" i="2" s="1"/>
  <c r="AZ538" i="2"/>
  <c r="BG538" i="2"/>
  <c r="I539" i="2" s="1"/>
  <c r="AP538" i="2"/>
  <c r="AH538" i="2"/>
  <c r="AF538" i="2"/>
  <c r="AU538" i="2"/>
  <c r="AK538" i="2"/>
  <c r="BB538" i="2"/>
  <c r="AW538" i="2"/>
  <c r="AR538" i="2"/>
  <c r="AQ538" i="2"/>
  <c r="X538" i="2"/>
  <c r="AM538" i="2"/>
  <c r="AL538" i="2"/>
  <c r="AG538" i="2"/>
  <c r="BA538" i="2"/>
  <c r="BF538" i="2"/>
  <c r="H539" i="2" s="1"/>
  <c r="BU537" i="2"/>
  <c r="M538" i="2" s="1"/>
  <c r="O537" i="2"/>
  <c r="J538" i="2"/>
  <c r="BM537" i="2"/>
  <c r="BR537" i="2" s="1"/>
  <c r="V538" i="2" l="1"/>
  <c r="AA538" i="2"/>
  <c r="Q538" i="2" s="1"/>
  <c r="BY538" i="2"/>
  <c r="CD538" i="2"/>
  <c r="CA538" i="2"/>
  <c r="BJ538" i="2"/>
  <c r="BL538" i="2"/>
  <c r="CF538" i="2"/>
  <c r="BK538" i="2"/>
  <c r="CE538" i="2"/>
  <c r="BZ538" i="2"/>
  <c r="T537" i="2"/>
  <c r="U538" i="2"/>
  <c r="BD538" i="2"/>
  <c r="AT538" i="2"/>
  <c r="AX538" i="2" s="1"/>
  <c r="AJ538" i="2"/>
  <c r="AE538" i="2"/>
  <c r="AO538" i="2"/>
  <c r="AY538" i="2"/>
  <c r="BC538" i="2" s="1"/>
  <c r="BS537" i="2"/>
  <c r="BQ538" i="2"/>
  <c r="BO538" i="2"/>
  <c r="BP538" i="2"/>
  <c r="S538" i="2" l="1"/>
  <c r="R538" i="2"/>
  <c r="CK538" i="2"/>
  <c r="CL538" i="2"/>
  <c r="CJ538" i="2"/>
  <c r="Y538" i="2"/>
  <c r="BW537" i="2"/>
  <c r="CH537" i="2" s="1"/>
  <c r="K538" i="2"/>
  <c r="P538" i="2" s="1"/>
  <c r="AN538" i="2"/>
  <c r="CC538" i="2"/>
  <c r="CG538" i="2" s="1"/>
  <c r="AD538" i="2"/>
  <c r="AA539" i="2" s="1"/>
  <c r="AS538" i="2"/>
  <c r="BX538" i="2"/>
  <c r="BI538" i="2"/>
  <c r="AI538" i="2"/>
  <c r="BH538" i="2"/>
  <c r="F539" i="2"/>
  <c r="BN538" i="2"/>
  <c r="CI538" i="2" l="1"/>
  <c r="CM538" i="2" s="1"/>
  <c r="AC539" i="2"/>
  <c r="AB539" i="2"/>
  <c r="Z539" i="2"/>
  <c r="BM538" i="2"/>
  <c r="BR538" i="2" s="1"/>
  <c r="AR539" i="2"/>
  <c r="AH539" i="2"/>
  <c r="BB539" i="2"/>
  <c r="X539" i="2"/>
  <c r="BG539" i="2"/>
  <c r="I540" i="2" s="1"/>
  <c r="AW539" i="2"/>
  <c r="AM539" i="2"/>
  <c r="BV538" i="2"/>
  <c r="J539" i="2"/>
  <c r="O538" i="2"/>
  <c r="AP539" i="2"/>
  <c r="AK539" i="2"/>
  <c r="V539" i="2"/>
  <c r="AF539" i="2"/>
  <c r="AZ539" i="2"/>
  <c r="AU539" i="2"/>
  <c r="BE539" i="2"/>
  <c r="G540" i="2" s="1"/>
  <c r="BT538" i="2"/>
  <c r="AL539" i="2"/>
  <c r="AV539" i="2"/>
  <c r="W539" i="2"/>
  <c r="AG539" i="2"/>
  <c r="AQ539" i="2"/>
  <c r="BF539" i="2"/>
  <c r="H540" i="2" s="1"/>
  <c r="BA539" i="2"/>
  <c r="BU538" i="2"/>
  <c r="CF539" i="2" l="1"/>
  <c r="BJ539" i="2"/>
  <c r="BL539" i="2"/>
  <c r="T538" i="2"/>
  <c r="BD539" i="2"/>
  <c r="AD539" i="2"/>
  <c r="AT539" i="2"/>
  <c r="AX539" i="2" s="1"/>
  <c r="AY539" i="2"/>
  <c r="BC539" i="2" s="1"/>
  <c r="U539" i="2"/>
  <c r="Y539" i="2" s="1"/>
  <c r="AJ539" i="2"/>
  <c r="AE539" i="2"/>
  <c r="AO539" i="2"/>
  <c r="BS538" i="2"/>
  <c r="N539" i="2"/>
  <c r="S539" i="2" s="1"/>
  <c r="CA539" i="2"/>
  <c r="M539" i="2"/>
  <c r="R539" i="2" s="1"/>
  <c r="BZ539" i="2"/>
  <c r="CE539" i="2"/>
  <c r="CD539" i="2"/>
  <c r="BK539" i="2"/>
  <c r="L539" i="2"/>
  <c r="Q539" i="2" s="1"/>
  <c r="BY539" i="2"/>
  <c r="BO539" i="2"/>
  <c r="BQ539" i="2"/>
  <c r="BP539" i="2"/>
  <c r="CL539" i="2" l="1"/>
  <c r="CK539" i="2"/>
  <c r="CJ539" i="2"/>
  <c r="AS539" i="2"/>
  <c r="BX539" i="2"/>
  <c r="BI539" i="2"/>
  <c r="AI539" i="2"/>
  <c r="AN539" i="2"/>
  <c r="CC539" i="2"/>
  <c r="CG539" i="2" s="1"/>
  <c r="K539" i="2"/>
  <c r="P539" i="2" s="1"/>
  <c r="BW538" i="2"/>
  <c r="CH538" i="2" s="1"/>
  <c r="BH539" i="2"/>
  <c r="F540" i="2"/>
  <c r="BN539" i="2"/>
  <c r="CI539" i="2" l="1"/>
  <c r="CM539" i="2" s="1"/>
  <c r="AU540" i="2"/>
  <c r="AB540" i="2"/>
  <c r="AC540" i="2"/>
  <c r="Z540" i="2"/>
  <c r="AA540" i="2"/>
  <c r="BV539" i="2"/>
  <c r="N540" i="2" s="1"/>
  <c r="AP540" i="2"/>
  <c r="AQ540" i="2"/>
  <c r="BB540" i="2"/>
  <c r="BG540" i="2"/>
  <c r="I541" i="2" s="1"/>
  <c r="AW540" i="2"/>
  <c r="W540" i="2"/>
  <c r="BU539" i="2"/>
  <c r="M540" i="2" s="1"/>
  <c r="AV540" i="2"/>
  <c r="BA540" i="2"/>
  <c r="AL540" i="2"/>
  <c r="BF540" i="2"/>
  <c r="H541" i="2" s="1"/>
  <c r="AG540" i="2"/>
  <c r="AM540" i="2"/>
  <c r="AH540" i="2"/>
  <c r="BT539" i="2"/>
  <c r="L540" i="2" s="1"/>
  <c r="AZ540" i="2"/>
  <c r="X540" i="2"/>
  <c r="AR540" i="2"/>
  <c r="BM539" i="2"/>
  <c r="BR539" i="2" s="1"/>
  <c r="J540" i="2"/>
  <c r="O539" i="2"/>
  <c r="S540" i="2" l="1"/>
  <c r="R540" i="2"/>
  <c r="Q540" i="2"/>
  <c r="AK540" i="2"/>
  <c r="CD540" i="2" s="1"/>
  <c r="BE540" i="2"/>
  <c r="G541" i="2" s="1"/>
  <c r="AF540" i="2"/>
  <c r="BJ540" i="2" s="1"/>
  <c r="V540" i="2"/>
  <c r="CE540" i="2"/>
  <c r="CF540" i="2"/>
  <c r="BZ540" i="2"/>
  <c r="BK540" i="2"/>
  <c r="BL540" i="2"/>
  <c r="CA540" i="2"/>
  <c r="T539" i="2"/>
  <c r="AY540" i="2"/>
  <c r="BC540" i="2" s="1"/>
  <c r="U540" i="2"/>
  <c r="BD540" i="2"/>
  <c r="AJ540" i="2"/>
  <c r="AO540" i="2"/>
  <c r="AE540" i="2"/>
  <c r="AT540" i="2"/>
  <c r="AX540" i="2" s="1"/>
  <c r="BS539" i="2"/>
  <c r="BP540" i="2"/>
  <c r="BO540" i="2"/>
  <c r="BQ540" i="2"/>
  <c r="CJ540" i="2" l="1"/>
  <c r="CL540" i="2"/>
  <c r="CK540" i="2"/>
  <c r="Y540" i="2"/>
  <c r="BY540" i="2"/>
  <c r="AC541" i="2"/>
  <c r="BW539" i="2"/>
  <c r="CH539" i="2" s="1"/>
  <c r="K540" i="2"/>
  <c r="P540" i="2" s="1"/>
  <c r="AN540" i="2"/>
  <c r="CC540" i="2"/>
  <c r="CG540" i="2" s="1"/>
  <c r="BH540" i="2"/>
  <c r="F541" i="2"/>
  <c r="J541" i="2" s="1"/>
  <c r="BI540" i="2"/>
  <c r="AI540" i="2"/>
  <c r="AS540" i="2"/>
  <c r="BX540" i="2"/>
  <c r="AD540" i="2"/>
  <c r="BN540" i="2"/>
  <c r="CI540" i="2" l="1"/>
  <c r="CM540" i="2" s="1"/>
  <c r="AA541" i="2"/>
  <c r="AB541" i="2"/>
  <c r="Z541" i="2"/>
  <c r="BE541" i="2"/>
  <c r="G542" i="2" s="1"/>
  <c r="AL541" i="2"/>
  <c r="AK541" i="2"/>
  <c r="AU541" i="2"/>
  <c r="BT540" i="2"/>
  <c r="L541" i="2" s="1"/>
  <c r="AP541" i="2"/>
  <c r="AZ541" i="2"/>
  <c r="V541" i="2"/>
  <c r="AF541" i="2"/>
  <c r="BU540" i="2"/>
  <c r="M541" i="2" s="1"/>
  <c r="AG541" i="2"/>
  <c r="AQ541" i="2"/>
  <c r="AV541" i="2"/>
  <c r="BF541" i="2"/>
  <c r="H542" i="2" s="1"/>
  <c r="W541" i="2"/>
  <c r="BA541" i="2"/>
  <c r="X541" i="2"/>
  <c r="AH541" i="2"/>
  <c r="AM541" i="2"/>
  <c r="AR541" i="2"/>
  <c r="AW541" i="2"/>
  <c r="BG541" i="2"/>
  <c r="I542" i="2" s="1"/>
  <c r="BB541" i="2"/>
  <c r="BV540" i="2"/>
  <c r="O540" i="2"/>
  <c r="BM540" i="2"/>
  <c r="BR540" i="2" s="1"/>
  <c r="Q541" i="2" l="1"/>
  <c r="R541" i="2"/>
  <c r="CD541" i="2"/>
  <c r="BY541" i="2"/>
  <c r="BJ541" i="2"/>
  <c r="CE541" i="2"/>
  <c r="BK541" i="2"/>
  <c r="BZ541" i="2"/>
  <c r="CF541" i="2"/>
  <c r="BL541" i="2"/>
  <c r="N541" i="2"/>
  <c r="S541" i="2" s="1"/>
  <c r="T540" i="2"/>
  <c r="AY541" i="2"/>
  <c r="BC541" i="2" s="1"/>
  <c r="AT541" i="2"/>
  <c r="AX541" i="2" s="1"/>
  <c r="U541" i="2"/>
  <c r="Y541" i="2" s="1"/>
  <c r="AD541" i="2"/>
  <c r="AJ541" i="2"/>
  <c r="AO541" i="2"/>
  <c r="BD541" i="2"/>
  <c r="AE541" i="2"/>
  <c r="BS540" i="2"/>
  <c r="CA541" i="2"/>
  <c r="BO541" i="2"/>
  <c r="BQ541" i="2"/>
  <c r="BP541" i="2"/>
  <c r="CK541" i="2" l="1"/>
  <c r="CL541" i="2"/>
  <c r="CJ541" i="2"/>
  <c r="AS541" i="2"/>
  <c r="BX541" i="2"/>
  <c r="K541" i="2"/>
  <c r="P541" i="2" s="1"/>
  <c r="BW540" i="2"/>
  <c r="CH540" i="2" s="1"/>
  <c r="AN541" i="2"/>
  <c r="CC541" i="2"/>
  <c r="CG541" i="2" s="1"/>
  <c r="AI541" i="2"/>
  <c r="BI541" i="2"/>
  <c r="F542" i="2"/>
  <c r="J542" i="2" s="1"/>
  <c r="BH541" i="2"/>
  <c r="BN541" i="2"/>
  <c r="CI541" i="2" l="1"/>
  <c r="CM541" i="2" s="1"/>
  <c r="Z542" i="2"/>
  <c r="AA542" i="2"/>
  <c r="AB542" i="2"/>
  <c r="AC542" i="2"/>
  <c r="BF542" i="2"/>
  <c r="H543" i="2" s="1"/>
  <c r="AQ542" i="2"/>
  <c r="W542" i="2"/>
  <c r="AG542" i="2"/>
  <c r="AL542" i="2"/>
  <c r="AV542" i="2"/>
  <c r="BA542" i="2"/>
  <c r="BU541" i="2"/>
  <c r="BM541" i="2"/>
  <c r="BR541" i="2" s="1"/>
  <c r="O541" i="2"/>
  <c r="X542" i="2"/>
  <c r="BG542" i="2"/>
  <c r="I543" i="2" s="1"/>
  <c r="AM542" i="2"/>
  <c r="BB542" i="2"/>
  <c r="AR542" i="2"/>
  <c r="AH542" i="2"/>
  <c r="AW542" i="2"/>
  <c r="BV541" i="2"/>
  <c r="AP542" i="2"/>
  <c r="BE542" i="2"/>
  <c r="G543" i="2" s="1"/>
  <c r="V542" i="2"/>
  <c r="AZ542" i="2"/>
  <c r="AK542" i="2"/>
  <c r="AF542" i="2"/>
  <c r="AU542" i="2"/>
  <c r="BT541" i="2"/>
  <c r="CA542" i="2" l="1"/>
  <c r="CD542" i="2"/>
  <c r="BK542" i="2"/>
  <c r="CE542" i="2"/>
  <c r="BL542" i="2"/>
  <c r="BJ542" i="2"/>
  <c r="N542" i="2"/>
  <c r="S542" i="2" s="1"/>
  <c r="BZ542" i="2"/>
  <c r="L542" i="2"/>
  <c r="Q542" i="2" s="1"/>
  <c r="BY542" i="2"/>
  <c r="CF542" i="2"/>
  <c r="T541" i="2"/>
  <c r="AD542" i="2"/>
  <c r="AT542" i="2"/>
  <c r="AX542" i="2" s="1"/>
  <c r="AJ542" i="2"/>
  <c r="AO542" i="2"/>
  <c r="BD542" i="2"/>
  <c r="AE542" i="2"/>
  <c r="AY542" i="2"/>
  <c r="BC542" i="2" s="1"/>
  <c r="U542" i="2"/>
  <c r="Y542" i="2" s="1"/>
  <c r="BS541" i="2"/>
  <c r="M542" i="2"/>
  <c r="R542" i="2" s="1"/>
  <c r="BO542" i="2"/>
  <c r="BQ542" i="2"/>
  <c r="BP542" i="2"/>
  <c r="CJ542" i="2" l="1"/>
  <c r="CK542" i="2"/>
  <c r="CL542" i="2"/>
  <c r="AS542" i="2"/>
  <c r="BX542" i="2"/>
  <c r="AN542" i="2"/>
  <c r="CC542" i="2"/>
  <c r="CG542" i="2" s="1"/>
  <c r="BI542" i="2"/>
  <c r="AI542" i="2"/>
  <c r="K542" i="2"/>
  <c r="P542" i="2" s="1"/>
  <c r="BW541" i="2"/>
  <c r="CH541" i="2" s="1"/>
  <c r="F543" i="2"/>
  <c r="BH542" i="2"/>
  <c r="BN542" i="2"/>
  <c r="CI542" i="2" l="1"/>
  <c r="CM542" i="2" s="1"/>
  <c r="Z543" i="2"/>
  <c r="AC543" i="2"/>
  <c r="AA543" i="2"/>
  <c r="AB543" i="2"/>
  <c r="BU542" i="2"/>
  <c r="M543" i="2" s="1"/>
  <c r="BF543" i="2"/>
  <c r="H544" i="2" s="1"/>
  <c r="BA543" i="2"/>
  <c r="AG543" i="2"/>
  <c r="W543" i="2"/>
  <c r="AL543" i="2"/>
  <c r="AQ543" i="2"/>
  <c r="AV543" i="2"/>
  <c r="BM542" i="2"/>
  <c r="BR542" i="2" s="1"/>
  <c r="AP543" i="2"/>
  <c r="AF543" i="2"/>
  <c r="AZ543" i="2"/>
  <c r="BE543" i="2"/>
  <c r="G544" i="2" s="1"/>
  <c r="V543" i="2"/>
  <c r="AU543" i="2"/>
  <c r="AK543" i="2"/>
  <c r="BT542" i="2"/>
  <c r="O542" i="2"/>
  <c r="BG543" i="2"/>
  <c r="I544" i="2" s="1"/>
  <c r="X543" i="2"/>
  <c r="AW543" i="2"/>
  <c r="AH543" i="2"/>
  <c r="BB543" i="2"/>
  <c r="AR543" i="2"/>
  <c r="AM543" i="2"/>
  <c r="BV542" i="2"/>
  <c r="J543" i="2"/>
  <c r="R543" i="2" l="1"/>
  <c r="BK543" i="2"/>
  <c r="BZ543" i="2"/>
  <c r="CE543" i="2"/>
  <c r="BY543" i="2"/>
  <c r="CD543" i="2"/>
  <c r="CA543" i="2"/>
  <c r="BL543" i="2"/>
  <c r="CF543" i="2"/>
  <c r="T542" i="2"/>
  <c r="AJ543" i="2"/>
  <c r="AY543" i="2"/>
  <c r="BC543" i="2" s="1"/>
  <c r="AT543" i="2"/>
  <c r="AX543" i="2" s="1"/>
  <c r="BD543" i="2"/>
  <c r="AO543" i="2"/>
  <c r="U543" i="2"/>
  <c r="Y543" i="2" s="1"/>
  <c r="AE543" i="2"/>
  <c r="BS542" i="2"/>
  <c r="BJ543" i="2"/>
  <c r="L543" i="2"/>
  <c r="Q543" i="2" s="1"/>
  <c r="N543" i="2"/>
  <c r="S543" i="2" s="1"/>
  <c r="BP543" i="2"/>
  <c r="BQ543" i="2"/>
  <c r="BO543" i="2"/>
  <c r="CL543" i="2" l="1"/>
  <c r="CK543" i="2"/>
  <c r="CJ543" i="2"/>
  <c r="AB544" i="2"/>
  <c r="AD543" i="2"/>
  <c r="BX543" i="2"/>
  <c r="AS543" i="2"/>
  <c r="K543" i="2"/>
  <c r="P543" i="2" s="1"/>
  <c r="BW542" i="2"/>
  <c r="CH542" i="2" s="1"/>
  <c r="BH543" i="2"/>
  <c r="F544" i="2"/>
  <c r="AN543" i="2"/>
  <c r="CC543" i="2"/>
  <c r="CG543" i="2" s="1"/>
  <c r="BI543" i="2"/>
  <c r="AI543" i="2"/>
  <c r="BN543" i="2"/>
  <c r="CI543" i="2" l="1"/>
  <c r="CM543" i="2" s="1"/>
  <c r="AP544" i="2"/>
  <c r="Z544" i="2"/>
  <c r="AC544" i="2"/>
  <c r="BV543" i="2"/>
  <c r="N544" i="2" s="1"/>
  <c r="BB544" i="2"/>
  <c r="AW544" i="2"/>
  <c r="X544" i="2"/>
  <c r="AZ544" i="2"/>
  <c r="AR544" i="2"/>
  <c r="BG544" i="2"/>
  <c r="I545" i="2" s="1"/>
  <c r="AH544" i="2"/>
  <c r="AM544" i="2"/>
  <c r="J544" i="2"/>
  <c r="O543" i="2"/>
  <c r="BA544" i="2"/>
  <c r="BF544" i="2"/>
  <c r="H545" i="2" s="1"/>
  <c r="AQ544" i="2"/>
  <c r="W544" i="2"/>
  <c r="AV544" i="2"/>
  <c r="AG544" i="2"/>
  <c r="AL544" i="2"/>
  <c r="BU543" i="2"/>
  <c r="BM543" i="2"/>
  <c r="BR543" i="2" s="1"/>
  <c r="AU544" i="2" l="1"/>
  <c r="BT543" i="2"/>
  <c r="L544" i="2" s="1"/>
  <c r="AK544" i="2"/>
  <c r="AF544" i="2"/>
  <c r="V544" i="2"/>
  <c r="BE544" i="2"/>
  <c r="G545" i="2" s="1"/>
  <c r="AA544" i="2"/>
  <c r="S544" i="2" s="1"/>
  <c r="BL544" i="2"/>
  <c r="CF544" i="2"/>
  <c r="CA544" i="2"/>
  <c r="BZ544" i="2"/>
  <c r="BK544" i="2"/>
  <c r="M544" i="2"/>
  <c r="CE544" i="2"/>
  <c r="T543" i="2"/>
  <c r="AJ544" i="2"/>
  <c r="AY544" i="2"/>
  <c r="BC544" i="2" s="1"/>
  <c r="AE544" i="2"/>
  <c r="BD544" i="2"/>
  <c r="AT544" i="2"/>
  <c r="U544" i="2"/>
  <c r="AO544" i="2"/>
  <c r="BS543" i="2"/>
  <c r="BP544" i="2"/>
  <c r="BQ544" i="2"/>
  <c r="R544" i="2" l="1"/>
  <c r="Q544" i="2"/>
  <c r="CL544" i="2"/>
  <c r="CK544" i="2"/>
  <c r="CD544" i="2"/>
  <c r="AX544" i="2"/>
  <c r="BJ544" i="2"/>
  <c r="BY544" i="2"/>
  <c r="Y544" i="2"/>
  <c r="AC545" i="2"/>
  <c r="BX544" i="2"/>
  <c r="AS544" i="2"/>
  <c r="BI544" i="2"/>
  <c r="AI544" i="2"/>
  <c r="BW543" i="2"/>
  <c r="CH543" i="2" s="1"/>
  <c r="K544" i="2"/>
  <c r="P544" i="2" s="1"/>
  <c r="AN544" i="2"/>
  <c r="CC544" i="2"/>
  <c r="AD544" i="2"/>
  <c r="BH544" i="2"/>
  <c r="F545" i="2"/>
  <c r="BO544" i="2"/>
  <c r="BN544" i="2"/>
  <c r="CG544" i="2" l="1"/>
  <c r="CJ544" i="2"/>
  <c r="CI544" i="2"/>
  <c r="AA545" i="2"/>
  <c r="AB545" i="2"/>
  <c r="Z545" i="2"/>
  <c r="BF545" i="2"/>
  <c r="H546" i="2" s="1"/>
  <c r="BA545" i="2"/>
  <c r="AG545" i="2"/>
  <c r="AL545" i="2"/>
  <c r="AV545" i="2"/>
  <c r="AQ545" i="2"/>
  <c r="W545" i="2"/>
  <c r="BU544" i="2"/>
  <c r="AR545" i="2"/>
  <c r="BB545" i="2"/>
  <c r="AM545" i="2"/>
  <c r="BG545" i="2"/>
  <c r="I546" i="2" s="1"/>
  <c r="X545" i="2"/>
  <c r="AH545" i="2"/>
  <c r="AW545" i="2"/>
  <c r="BV544" i="2"/>
  <c r="O544" i="2"/>
  <c r="J545" i="2"/>
  <c r="BM544" i="2"/>
  <c r="BR544" i="2" s="1"/>
  <c r="V545" i="2"/>
  <c r="BE545" i="2"/>
  <c r="G546" i="2" s="1"/>
  <c r="AF545" i="2"/>
  <c r="AZ545" i="2"/>
  <c r="AU545" i="2"/>
  <c r="AK545" i="2"/>
  <c r="AP545" i="2"/>
  <c r="BT544" i="2"/>
  <c r="CM544" i="2" l="1"/>
  <c r="BZ545" i="2"/>
  <c r="BY545" i="2"/>
  <c r="CE545" i="2"/>
  <c r="BJ545" i="2"/>
  <c r="CD545" i="2"/>
  <c r="BL545" i="2"/>
  <c r="BK545" i="2"/>
  <c r="L545" i="2"/>
  <c r="Q545" i="2" s="1"/>
  <c r="T544" i="2"/>
  <c r="U545" i="2"/>
  <c r="Y545" i="2" s="1"/>
  <c r="AJ545" i="2"/>
  <c r="AY545" i="2"/>
  <c r="BC545" i="2" s="1"/>
  <c r="AT545" i="2"/>
  <c r="AX545" i="2" s="1"/>
  <c r="BD545" i="2"/>
  <c r="AD545" i="2"/>
  <c r="AE545" i="2"/>
  <c r="AO545" i="2"/>
  <c r="BS544" i="2"/>
  <c r="N545" i="2"/>
  <c r="S545" i="2" s="1"/>
  <c r="CA545" i="2"/>
  <c r="CF545" i="2"/>
  <c r="M545" i="2"/>
  <c r="R545" i="2" s="1"/>
  <c r="BP545" i="2"/>
  <c r="BQ545" i="2"/>
  <c r="BO545" i="2"/>
  <c r="CK545" i="2" l="1"/>
  <c r="CL545" i="2"/>
  <c r="CJ545" i="2"/>
  <c r="BW544" i="2"/>
  <c r="CH544" i="2" s="1"/>
  <c r="K545" i="2"/>
  <c r="P545" i="2" s="1"/>
  <c r="BH545" i="2"/>
  <c r="F546" i="2"/>
  <c r="AS545" i="2"/>
  <c r="BX545" i="2"/>
  <c r="AI545" i="2"/>
  <c r="BI545" i="2"/>
  <c r="AN545" i="2"/>
  <c r="CC545" i="2"/>
  <c r="CG545" i="2" s="1"/>
  <c r="BN545" i="2"/>
  <c r="CI545" i="2" l="1"/>
  <c r="CM545" i="2" s="1"/>
  <c r="AA546" i="2"/>
  <c r="AC546" i="2"/>
  <c r="Z546" i="2"/>
  <c r="AB546" i="2"/>
  <c r="BU545" i="2"/>
  <c r="M546" i="2" s="1"/>
  <c r="BV545" i="2"/>
  <c r="N546" i="2" s="1"/>
  <c r="AW546" i="2"/>
  <c r="BG546" i="2"/>
  <c r="I547" i="2" s="1"/>
  <c r="X546" i="2"/>
  <c r="AR546" i="2"/>
  <c r="AH546" i="2"/>
  <c r="BB546" i="2"/>
  <c r="AM546" i="2"/>
  <c r="AQ546" i="2"/>
  <c r="AL546" i="2"/>
  <c r="AV546" i="2"/>
  <c r="BA546" i="2"/>
  <c r="W546" i="2"/>
  <c r="AG546" i="2"/>
  <c r="BF546" i="2"/>
  <c r="H547" i="2" s="1"/>
  <c r="J546" i="2"/>
  <c r="O545" i="2"/>
  <c r="AP546" i="2"/>
  <c r="V546" i="2"/>
  <c r="AZ546" i="2"/>
  <c r="AF546" i="2"/>
  <c r="AU546" i="2"/>
  <c r="BE546" i="2"/>
  <c r="G547" i="2" s="1"/>
  <c r="AK546" i="2"/>
  <c r="BT545" i="2"/>
  <c r="BM545" i="2"/>
  <c r="BR545" i="2" s="1"/>
  <c r="S546" i="2" l="1"/>
  <c r="R546" i="2"/>
  <c r="BL546" i="2"/>
  <c r="CF546" i="2"/>
  <c r="CA546" i="2"/>
  <c r="BK546" i="2"/>
  <c r="CE546" i="2"/>
  <c r="BZ546" i="2"/>
  <c r="CD546" i="2"/>
  <c r="L546" i="2"/>
  <c r="Q546" i="2" s="1"/>
  <c r="BJ546" i="2"/>
  <c r="BY546" i="2"/>
  <c r="T545" i="2"/>
  <c r="AY546" i="2"/>
  <c r="BC546" i="2" s="1"/>
  <c r="AO546" i="2"/>
  <c r="AE546" i="2"/>
  <c r="U546" i="2"/>
  <c r="Y546" i="2" s="1"/>
  <c r="AT546" i="2"/>
  <c r="AX546" i="2" s="1"/>
  <c r="BD546" i="2"/>
  <c r="AJ546" i="2"/>
  <c r="BS545" i="2"/>
  <c r="BP546" i="2"/>
  <c r="BO546" i="2"/>
  <c r="BQ546" i="2"/>
  <c r="CJ546" i="2" l="1"/>
  <c r="CK546" i="2"/>
  <c r="CL546" i="2"/>
  <c r="AC547" i="2"/>
  <c r="K546" i="2"/>
  <c r="P546" i="2" s="1"/>
  <c r="BW545" i="2"/>
  <c r="CH545" i="2" s="1"/>
  <c r="AN546" i="2"/>
  <c r="CC546" i="2"/>
  <c r="CG546" i="2" s="1"/>
  <c r="AD546" i="2"/>
  <c r="BI546" i="2"/>
  <c r="AI546" i="2"/>
  <c r="BH546" i="2"/>
  <c r="F547" i="2"/>
  <c r="AS546" i="2"/>
  <c r="BX546" i="2"/>
  <c r="BN546" i="2"/>
  <c r="CI546" i="2" l="1"/>
  <c r="CM546" i="2" s="1"/>
  <c r="AA547" i="2"/>
  <c r="AB547" i="2"/>
  <c r="Z547" i="2"/>
  <c r="BE547" i="2"/>
  <c r="G548" i="2" s="1"/>
  <c r="AU547" i="2"/>
  <c r="AP547" i="2"/>
  <c r="AK547" i="2"/>
  <c r="AZ547" i="2"/>
  <c r="V547" i="2"/>
  <c r="AF547" i="2"/>
  <c r="BT546" i="2"/>
  <c r="AR547" i="2"/>
  <c r="BB547" i="2"/>
  <c r="AM547" i="2"/>
  <c r="BG547" i="2"/>
  <c r="I548" i="2" s="1"/>
  <c r="AH547" i="2"/>
  <c r="AW547" i="2"/>
  <c r="X547" i="2"/>
  <c r="BV546" i="2"/>
  <c r="J547" i="2"/>
  <c r="BM546" i="2"/>
  <c r="BR546" i="2" s="1"/>
  <c r="BA547" i="2"/>
  <c r="AL547" i="2"/>
  <c r="AG547" i="2"/>
  <c r="AQ547" i="2"/>
  <c r="AV547" i="2"/>
  <c r="W547" i="2"/>
  <c r="BF547" i="2"/>
  <c r="H548" i="2" s="1"/>
  <c r="BU546" i="2"/>
  <c r="O546" i="2"/>
  <c r="CD547" i="2" l="1"/>
  <c r="BJ547" i="2"/>
  <c r="BK547" i="2"/>
  <c r="CE547" i="2"/>
  <c r="BL547" i="2"/>
  <c r="T546" i="2"/>
  <c r="AJ547" i="2"/>
  <c r="U547" i="2"/>
  <c r="Y547" i="2" s="1"/>
  <c r="AD547" i="2"/>
  <c r="AT547" i="2"/>
  <c r="AX547" i="2" s="1"/>
  <c r="AO547" i="2"/>
  <c r="AE547" i="2"/>
  <c r="BD547" i="2"/>
  <c r="AY547" i="2"/>
  <c r="BC547" i="2" s="1"/>
  <c r="BS546" i="2"/>
  <c r="N547" i="2"/>
  <c r="S547" i="2" s="1"/>
  <c r="CA547" i="2"/>
  <c r="M547" i="2"/>
  <c r="R547" i="2" s="1"/>
  <c r="BZ547" i="2"/>
  <c r="L547" i="2"/>
  <c r="Q547" i="2" s="1"/>
  <c r="CF547" i="2"/>
  <c r="BY547" i="2"/>
  <c r="BP547" i="2"/>
  <c r="BO547" i="2"/>
  <c r="BQ547" i="2"/>
  <c r="CL547" i="2" l="1"/>
  <c r="CJ547" i="2"/>
  <c r="CK547" i="2"/>
  <c r="BW546" i="2"/>
  <c r="CH546" i="2" s="1"/>
  <c r="K547" i="2"/>
  <c r="P547" i="2" s="1"/>
  <c r="AS547" i="2"/>
  <c r="BX547" i="2"/>
  <c r="AN547" i="2"/>
  <c r="CC547" i="2"/>
  <c r="CG547" i="2" s="1"/>
  <c r="BH547" i="2"/>
  <c r="F548" i="2"/>
  <c r="BI547" i="2"/>
  <c r="AI547" i="2"/>
  <c r="BN547" i="2"/>
  <c r="CI547" i="2" l="1"/>
  <c r="CM547" i="2" s="1"/>
  <c r="AP548" i="2"/>
  <c r="Z548" i="2"/>
  <c r="AC548" i="2"/>
  <c r="AB548" i="2"/>
  <c r="BV547" i="2"/>
  <c r="N548" i="2" s="1"/>
  <c r="BU547" i="2"/>
  <c r="M548" i="2" s="1"/>
  <c r="AM548" i="2"/>
  <c r="AH548" i="2"/>
  <c r="X548" i="2"/>
  <c r="BG548" i="2"/>
  <c r="I549" i="2" s="1"/>
  <c r="AV548" i="2"/>
  <c r="W548" i="2"/>
  <c r="AL548" i="2"/>
  <c r="AW548" i="2"/>
  <c r="BB548" i="2"/>
  <c r="BF548" i="2"/>
  <c r="H549" i="2" s="1"/>
  <c r="AR548" i="2"/>
  <c r="AG548" i="2"/>
  <c r="BA548" i="2"/>
  <c r="AQ548" i="2"/>
  <c r="BT547" i="2"/>
  <c r="L548" i="2" s="1"/>
  <c r="AU548" i="2"/>
  <c r="V548" i="2"/>
  <c r="AK548" i="2"/>
  <c r="BE548" i="2"/>
  <c r="G549" i="2" s="1"/>
  <c r="AZ548" i="2"/>
  <c r="AF548" i="2"/>
  <c r="BM547" i="2"/>
  <c r="BR547" i="2" s="1"/>
  <c r="J548" i="2"/>
  <c r="O547" i="2"/>
  <c r="AA548" i="2" l="1"/>
  <c r="S548" i="2" s="1"/>
  <c r="BL548" i="2"/>
  <c r="BZ548" i="2"/>
  <c r="CE548" i="2"/>
  <c r="BK548" i="2"/>
  <c r="CA548" i="2"/>
  <c r="CF548" i="2"/>
  <c r="CD548" i="2"/>
  <c r="BJ548" i="2"/>
  <c r="BY548" i="2"/>
  <c r="T547" i="2"/>
  <c r="AE548" i="2"/>
  <c r="BD548" i="2"/>
  <c r="AT548" i="2"/>
  <c r="AX548" i="2" s="1"/>
  <c r="AJ548" i="2"/>
  <c r="AY548" i="2"/>
  <c r="BC548" i="2" s="1"/>
  <c r="AO548" i="2"/>
  <c r="U548" i="2"/>
  <c r="Y548" i="2" s="1"/>
  <c r="BS547" i="2"/>
  <c r="BO548" i="2"/>
  <c r="BQ548" i="2"/>
  <c r="BP548" i="2"/>
  <c r="R548" i="2" l="1"/>
  <c r="Q548" i="2"/>
  <c r="CJ548" i="2"/>
  <c r="CK548" i="2"/>
  <c r="CL548" i="2"/>
  <c r="AC549" i="2"/>
  <c r="BH548" i="2"/>
  <c r="F549" i="2"/>
  <c r="BW547" i="2"/>
  <c r="CH547" i="2" s="1"/>
  <c r="K548" i="2"/>
  <c r="P548" i="2" s="1"/>
  <c r="AN548" i="2"/>
  <c r="CC548" i="2"/>
  <c r="CG548" i="2" s="1"/>
  <c r="AI548" i="2"/>
  <c r="BI548" i="2"/>
  <c r="AD548" i="2"/>
  <c r="AS548" i="2"/>
  <c r="BX548" i="2"/>
  <c r="BN548" i="2"/>
  <c r="CI548" i="2" l="1"/>
  <c r="CM548" i="2" s="1"/>
  <c r="Z549" i="2"/>
  <c r="AB549" i="2"/>
  <c r="AA549" i="2"/>
  <c r="AK549" i="2"/>
  <c r="AP549" i="2"/>
  <c r="AF549" i="2"/>
  <c r="AU549" i="2"/>
  <c r="BT548" i="2"/>
  <c r="L549" i="2" s="1"/>
  <c r="BE549" i="2"/>
  <c r="G550" i="2" s="1"/>
  <c r="AZ549" i="2"/>
  <c r="V549" i="2"/>
  <c r="BF549" i="2"/>
  <c r="H550" i="2" s="1"/>
  <c r="AL549" i="2"/>
  <c r="AQ549" i="2"/>
  <c r="AG549" i="2"/>
  <c r="W549" i="2"/>
  <c r="BA549" i="2"/>
  <c r="AV549" i="2"/>
  <c r="BU548" i="2"/>
  <c r="J549" i="2"/>
  <c r="BM548" i="2"/>
  <c r="BR548" i="2" s="1"/>
  <c r="O548" i="2"/>
  <c r="X549" i="2"/>
  <c r="BB549" i="2"/>
  <c r="AM549" i="2"/>
  <c r="BG549" i="2"/>
  <c r="I550" i="2" s="1"/>
  <c r="AR549" i="2"/>
  <c r="AH549" i="2"/>
  <c r="AW549" i="2"/>
  <c r="BV548" i="2"/>
  <c r="Q549" i="2" l="1"/>
  <c r="CD549" i="2"/>
  <c r="BY549" i="2"/>
  <c r="BJ549" i="2"/>
  <c r="BL549" i="2"/>
  <c r="BK549" i="2"/>
  <c r="CF549" i="2"/>
  <c r="M549" i="2"/>
  <c r="R549" i="2" s="1"/>
  <c r="BZ549" i="2"/>
  <c r="T548" i="2"/>
  <c r="AT549" i="2"/>
  <c r="AX549" i="2" s="1"/>
  <c r="U549" i="2"/>
  <c r="Y549" i="2" s="1"/>
  <c r="AJ549" i="2"/>
  <c r="AE549" i="2"/>
  <c r="AD549" i="2"/>
  <c r="AO549" i="2"/>
  <c r="AY549" i="2"/>
  <c r="BC549" i="2" s="1"/>
  <c r="BD549" i="2"/>
  <c r="BS548" i="2"/>
  <c r="CE549" i="2"/>
  <c r="N549" i="2"/>
  <c r="S549" i="2" s="1"/>
  <c r="CA549" i="2"/>
  <c r="BP549" i="2"/>
  <c r="BQ549" i="2"/>
  <c r="BO549" i="2"/>
  <c r="CK549" i="2" l="1"/>
  <c r="CJ549" i="2"/>
  <c r="CL549" i="2"/>
  <c r="BH549" i="2"/>
  <c r="F550" i="2"/>
  <c r="AI549" i="2"/>
  <c r="BI549" i="2"/>
  <c r="AN549" i="2"/>
  <c r="CC549" i="2"/>
  <c r="CG549" i="2" s="1"/>
  <c r="AS549" i="2"/>
  <c r="BX549" i="2"/>
  <c r="BW548" i="2"/>
  <c r="CH548" i="2" s="1"/>
  <c r="K549" i="2"/>
  <c r="P549" i="2" s="1"/>
  <c r="BN549" i="2"/>
  <c r="CI549" i="2" l="1"/>
  <c r="CM549" i="2" s="1"/>
  <c r="AA550" i="2"/>
  <c r="Z550" i="2"/>
  <c r="AC550" i="2"/>
  <c r="AB550" i="2"/>
  <c r="AR550" i="2"/>
  <c r="AW550" i="2"/>
  <c r="AH550" i="2"/>
  <c r="BV549" i="2"/>
  <c r="N550" i="2" s="1"/>
  <c r="AM550" i="2"/>
  <c r="BG550" i="2"/>
  <c r="I551" i="2" s="1"/>
  <c r="BB550" i="2"/>
  <c r="X550" i="2"/>
  <c r="V550" i="2"/>
  <c r="AP550" i="2"/>
  <c r="AZ550" i="2"/>
  <c r="AK550" i="2"/>
  <c r="AF550" i="2"/>
  <c r="AU550" i="2"/>
  <c r="BE550" i="2"/>
  <c r="G551" i="2" s="1"/>
  <c r="BT549" i="2"/>
  <c r="BM549" i="2"/>
  <c r="BR549" i="2" s="1"/>
  <c r="AL550" i="2"/>
  <c r="BA550" i="2"/>
  <c r="W550" i="2"/>
  <c r="BF550" i="2"/>
  <c r="H551" i="2" s="1"/>
  <c r="AQ550" i="2"/>
  <c r="AV550" i="2"/>
  <c r="AG550" i="2"/>
  <c r="BU549" i="2"/>
  <c r="J550" i="2"/>
  <c r="O549" i="2"/>
  <c r="S550" i="2" l="1"/>
  <c r="BL550" i="2"/>
  <c r="CF550" i="2"/>
  <c r="BK550" i="2"/>
  <c r="BZ550" i="2"/>
  <c r="CA550" i="2"/>
  <c r="BJ550" i="2"/>
  <c r="T549" i="2"/>
  <c r="AE550" i="2"/>
  <c r="BD550" i="2"/>
  <c r="AD550" i="2"/>
  <c r="AY550" i="2"/>
  <c r="BC550" i="2" s="1"/>
  <c r="AT550" i="2"/>
  <c r="AX550" i="2" s="1"/>
  <c r="AO550" i="2"/>
  <c r="AJ550" i="2"/>
  <c r="U550" i="2"/>
  <c r="Y550" i="2" s="1"/>
  <c r="BS549" i="2"/>
  <c r="CD550" i="2"/>
  <c r="M550" i="2"/>
  <c r="R550" i="2" s="1"/>
  <c r="CE550" i="2"/>
  <c r="BY550" i="2"/>
  <c r="L550" i="2"/>
  <c r="Q550" i="2" s="1"/>
  <c r="BQ550" i="2"/>
  <c r="BP550" i="2"/>
  <c r="BO550" i="2"/>
  <c r="CK550" i="2" l="1"/>
  <c r="CJ550" i="2"/>
  <c r="CL550" i="2"/>
  <c r="AS550" i="2"/>
  <c r="BX550" i="2"/>
  <c r="BH550" i="2"/>
  <c r="F551" i="2"/>
  <c r="BW549" i="2"/>
  <c r="CH549" i="2" s="1"/>
  <c r="K550" i="2"/>
  <c r="P550" i="2" s="1"/>
  <c r="BI550" i="2"/>
  <c r="AI550" i="2"/>
  <c r="AN550" i="2"/>
  <c r="CC550" i="2"/>
  <c r="CG550" i="2" s="1"/>
  <c r="BN550" i="2"/>
  <c r="CI550" i="2" l="1"/>
  <c r="CM550" i="2" s="1"/>
  <c r="AU551" i="2"/>
  <c r="AC551" i="2"/>
  <c r="Z551" i="2"/>
  <c r="AB551" i="2"/>
  <c r="AL551" i="2"/>
  <c r="BF551" i="2"/>
  <c r="H552" i="2" s="1"/>
  <c r="BU550" i="2"/>
  <c r="M551" i="2" s="1"/>
  <c r="W551" i="2"/>
  <c r="AG551" i="2"/>
  <c r="BA551" i="2"/>
  <c r="AV551" i="2"/>
  <c r="AQ551" i="2"/>
  <c r="AK551" i="2"/>
  <c r="AP551" i="2"/>
  <c r="V551" i="2"/>
  <c r="BE551" i="2"/>
  <c r="G552" i="2" s="1"/>
  <c r="BM550" i="2"/>
  <c r="BR550" i="2" s="1"/>
  <c r="O550" i="2"/>
  <c r="J551" i="2"/>
  <c r="AR551" i="2"/>
  <c r="BB551" i="2"/>
  <c r="AM551" i="2"/>
  <c r="BG551" i="2"/>
  <c r="I552" i="2" s="1"/>
  <c r="AW551" i="2"/>
  <c r="X551" i="2"/>
  <c r="AH551" i="2"/>
  <c r="BV550" i="2"/>
  <c r="AZ551" i="2" l="1"/>
  <c r="BY551" i="2" s="1"/>
  <c r="AF551" i="2"/>
  <c r="BT550" i="2"/>
  <c r="L551" i="2" s="1"/>
  <c r="AA551" i="2"/>
  <c r="AD551" i="2" s="1"/>
  <c r="BZ551" i="2"/>
  <c r="CE551" i="2"/>
  <c r="BK551" i="2"/>
  <c r="CD551" i="2"/>
  <c r="CA551" i="2"/>
  <c r="CF551" i="2"/>
  <c r="T550" i="2"/>
  <c r="AY551" i="2"/>
  <c r="AJ551" i="2"/>
  <c r="AT551" i="2"/>
  <c r="AX551" i="2" s="1"/>
  <c r="BD551" i="2"/>
  <c r="AO551" i="2"/>
  <c r="AE551" i="2"/>
  <c r="U551" i="2"/>
  <c r="Y551" i="2" s="1"/>
  <c r="BS550" i="2"/>
  <c r="N551" i="2"/>
  <c r="BL551" i="2"/>
  <c r="BP551" i="2"/>
  <c r="BQ551" i="2"/>
  <c r="S551" i="2" l="1"/>
  <c r="R551" i="2"/>
  <c r="Q551" i="2"/>
  <c r="CL551" i="2"/>
  <c r="CK551" i="2"/>
  <c r="BJ551" i="2"/>
  <c r="BC551" i="2"/>
  <c r="AS551" i="2"/>
  <c r="BX551" i="2"/>
  <c r="BW550" i="2"/>
  <c r="CH550" i="2" s="1"/>
  <c r="K551" i="2"/>
  <c r="P551" i="2" s="1"/>
  <c r="BH551" i="2"/>
  <c r="F552" i="2"/>
  <c r="BI551" i="2"/>
  <c r="AI551" i="2"/>
  <c r="AN551" i="2"/>
  <c r="CC551" i="2"/>
  <c r="CG551" i="2" s="1"/>
  <c r="BO551" i="2"/>
  <c r="BN551" i="2"/>
  <c r="CI551" i="2" l="1"/>
  <c r="CJ551" i="2"/>
  <c r="AA552" i="2"/>
  <c r="Z552" i="2"/>
  <c r="AB552" i="2"/>
  <c r="AC552" i="2"/>
  <c r="BV551" i="2"/>
  <c r="N552" i="2" s="1"/>
  <c r="AG552" i="2"/>
  <c r="AM552" i="2"/>
  <c r="AW552" i="2"/>
  <c r="BU551" i="2"/>
  <c r="M552" i="2" s="1"/>
  <c r="BA552" i="2"/>
  <c r="AQ552" i="2"/>
  <c r="AV552" i="2"/>
  <c r="AL552" i="2"/>
  <c r="W552" i="2"/>
  <c r="BF552" i="2"/>
  <c r="H553" i="2" s="1"/>
  <c r="BG552" i="2"/>
  <c r="I553" i="2" s="1"/>
  <c r="BB552" i="2"/>
  <c r="AR552" i="2"/>
  <c r="X552" i="2"/>
  <c r="AH552" i="2"/>
  <c r="BT551" i="2"/>
  <c r="L552" i="2" s="1"/>
  <c r="AU552" i="2"/>
  <c r="V552" i="2"/>
  <c r="AP552" i="2"/>
  <c r="AF552" i="2"/>
  <c r="BM551" i="2"/>
  <c r="BR551" i="2" s="1"/>
  <c r="O551" i="2"/>
  <c r="J552" i="2"/>
  <c r="S552" i="2" l="1"/>
  <c r="R552" i="2"/>
  <c r="Q552" i="2"/>
  <c r="CM551" i="2"/>
  <c r="AZ552" i="2"/>
  <c r="BJ552" i="2" s="1"/>
  <c r="BE552" i="2"/>
  <c r="G553" i="2" s="1"/>
  <c r="AK552" i="2"/>
  <c r="CD552" i="2" s="1"/>
  <c r="CE552" i="2"/>
  <c r="CF552" i="2"/>
  <c r="CA552" i="2"/>
  <c r="BK552" i="2"/>
  <c r="BZ552" i="2"/>
  <c r="BL552" i="2"/>
  <c r="T551" i="2"/>
  <c r="U552" i="2"/>
  <c r="Y552" i="2" s="1"/>
  <c r="AO552" i="2"/>
  <c r="AT552" i="2"/>
  <c r="AX552" i="2" s="1"/>
  <c r="BD552" i="2"/>
  <c r="AE552" i="2"/>
  <c r="AY552" i="2"/>
  <c r="AJ552" i="2"/>
  <c r="BS551" i="2"/>
  <c r="BP552" i="2"/>
  <c r="BQ552" i="2"/>
  <c r="BO552" i="2"/>
  <c r="CL552" i="2" l="1"/>
  <c r="CK552" i="2"/>
  <c r="CJ552" i="2"/>
  <c r="BC552" i="2"/>
  <c r="BY552" i="2"/>
  <c r="AC553" i="2"/>
  <c r="K552" i="2"/>
  <c r="P552" i="2" s="1"/>
  <c r="BW551" i="2"/>
  <c r="CH551" i="2" s="1"/>
  <c r="AI552" i="2"/>
  <c r="BI552" i="2"/>
  <c r="AN552" i="2"/>
  <c r="CC552" i="2"/>
  <c r="CG552" i="2" s="1"/>
  <c r="BH552" i="2"/>
  <c r="F553" i="2"/>
  <c r="AD552" i="2"/>
  <c r="AS552" i="2"/>
  <c r="BX552" i="2"/>
  <c r="BN552" i="2"/>
  <c r="CI552" i="2" l="1"/>
  <c r="CM552" i="2" s="1"/>
  <c r="AA553" i="2"/>
  <c r="AB553" i="2"/>
  <c r="Z553" i="2"/>
  <c r="AK553" i="2"/>
  <c r="AU553" i="2"/>
  <c r="BT552" i="2"/>
  <c r="L553" i="2" s="1"/>
  <c r="AP553" i="2"/>
  <c r="BE553" i="2"/>
  <c r="G554" i="2" s="1"/>
  <c r="V553" i="2"/>
  <c r="AZ553" i="2"/>
  <c r="AF553" i="2"/>
  <c r="W553" i="2"/>
  <c r="AQ553" i="2"/>
  <c r="AV553" i="2"/>
  <c r="AG553" i="2"/>
  <c r="BF553" i="2"/>
  <c r="H554" i="2" s="1"/>
  <c r="BA553" i="2"/>
  <c r="AL553" i="2"/>
  <c r="BU552" i="2"/>
  <c r="J553" i="2"/>
  <c r="BM552" i="2"/>
  <c r="BR552" i="2" s="1"/>
  <c r="O552" i="2"/>
  <c r="AR553" i="2"/>
  <c r="X553" i="2"/>
  <c r="AW553" i="2"/>
  <c r="BB553" i="2"/>
  <c r="AH553" i="2"/>
  <c r="AM553" i="2"/>
  <c r="BG553" i="2"/>
  <c r="I554" i="2" s="1"/>
  <c r="BV552" i="2"/>
  <c r="Q553" i="2" l="1"/>
  <c r="CD553" i="2"/>
  <c r="BY553" i="2"/>
  <c r="BJ553" i="2"/>
  <c r="CE553" i="2"/>
  <c r="CF553" i="2"/>
  <c r="BL553" i="2"/>
  <c r="CA553" i="2"/>
  <c r="N553" i="2"/>
  <c r="S553" i="2" s="1"/>
  <c r="BZ553" i="2"/>
  <c r="M553" i="2"/>
  <c r="R553" i="2" s="1"/>
  <c r="T552" i="2"/>
  <c r="BD553" i="2"/>
  <c r="AO553" i="2"/>
  <c r="AD553" i="2"/>
  <c r="AT553" i="2"/>
  <c r="AX553" i="2" s="1"/>
  <c r="AJ553" i="2"/>
  <c r="AY553" i="2"/>
  <c r="BC553" i="2" s="1"/>
  <c r="U553" i="2"/>
  <c r="Y553" i="2" s="1"/>
  <c r="AE553" i="2"/>
  <c r="BS552" i="2"/>
  <c r="BK553" i="2"/>
  <c r="BO553" i="2"/>
  <c r="BQ553" i="2"/>
  <c r="BP553" i="2"/>
  <c r="CK553" i="2" l="1"/>
  <c r="CJ553" i="2"/>
  <c r="CL553" i="2"/>
  <c r="AI553" i="2"/>
  <c r="BI553" i="2"/>
  <c r="BX553" i="2"/>
  <c r="AS553" i="2"/>
  <c r="BW552" i="2"/>
  <c r="CH552" i="2" s="1"/>
  <c r="K553" i="2"/>
  <c r="P553" i="2" s="1"/>
  <c r="AN553" i="2"/>
  <c r="CC553" i="2"/>
  <c r="CG553" i="2" s="1"/>
  <c r="BH553" i="2"/>
  <c r="F554" i="2"/>
  <c r="BN553" i="2"/>
  <c r="CI553" i="2" l="1"/>
  <c r="CM553" i="2" s="1"/>
  <c r="BE554" i="2"/>
  <c r="G555" i="2" s="1"/>
  <c r="Z554" i="2"/>
  <c r="AB554" i="2"/>
  <c r="AC554" i="2"/>
  <c r="BA554" i="2"/>
  <c r="AL554" i="2"/>
  <c r="BF554" i="2"/>
  <c r="H555" i="2" s="1"/>
  <c r="AQ554" i="2"/>
  <c r="AG554" i="2"/>
  <c r="AV554" i="2"/>
  <c r="W554" i="2"/>
  <c r="BU553" i="2"/>
  <c r="AW554" i="2"/>
  <c r="BB554" i="2"/>
  <c r="AH554" i="2"/>
  <c r="BG554" i="2"/>
  <c r="I555" i="2" s="1"/>
  <c r="AR554" i="2"/>
  <c r="X554" i="2"/>
  <c r="AM554" i="2"/>
  <c r="BV553" i="2"/>
  <c r="V554" i="2"/>
  <c r="AK554" i="2"/>
  <c r="AU554" i="2"/>
  <c r="BT553" i="2"/>
  <c r="BM553" i="2"/>
  <c r="BR553" i="2" s="1"/>
  <c r="J554" i="2"/>
  <c r="O553" i="2"/>
  <c r="AP554" i="2" l="1"/>
  <c r="CD554" i="2" s="1"/>
  <c r="AZ554" i="2"/>
  <c r="AA554" i="2"/>
  <c r="AD554" i="2" s="1"/>
  <c r="AF554" i="2"/>
  <c r="BZ554" i="2"/>
  <c r="CF554" i="2"/>
  <c r="BL554" i="2"/>
  <c r="L554" i="2"/>
  <c r="CA554" i="2"/>
  <c r="N554" i="2"/>
  <c r="CE554" i="2"/>
  <c r="T553" i="2"/>
  <c r="U554" i="2"/>
  <c r="Y554" i="2" s="1"/>
  <c r="BD554" i="2"/>
  <c r="AT554" i="2"/>
  <c r="AX554" i="2" s="1"/>
  <c r="AY554" i="2"/>
  <c r="AO554" i="2"/>
  <c r="AJ554" i="2"/>
  <c r="AE554" i="2"/>
  <c r="BS553" i="2"/>
  <c r="M554" i="2"/>
  <c r="BK554" i="2"/>
  <c r="BQ554" i="2"/>
  <c r="BP554" i="2"/>
  <c r="R554" i="2" l="1"/>
  <c r="S554" i="2"/>
  <c r="Q554" i="2"/>
  <c r="CK554" i="2"/>
  <c r="CL554" i="2"/>
  <c r="BC554" i="2"/>
  <c r="BJ554" i="2"/>
  <c r="BY554" i="2"/>
  <c r="BH554" i="2"/>
  <c r="F555" i="2"/>
  <c r="BW553" i="2"/>
  <c r="CH553" i="2" s="1"/>
  <c r="K554" i="2"/>
  <c r="P554" i="2" s="1"/>
  <c r="BX554" i="2"/>
  <c r="AS554" i="2"/>
  <c r="AI554" i="2"/>
  <c r="BI554" i="2"/>
  <c r="AN554" i="2"/>
  <c r="CC554" i="2"/>
  <c r="CG554" i="2" s="1"/>
  <c r="BO554" i="2"/>
  <c r="BN554" i="2"/>
  <c r="CJ554" i="2" l="1"/>
  <c r="CI554" i="2"/>
  <c r="AA555" i="2"/>
  <c r="Z555" i="2"/>
  <c r="AB555" i="2"/>
  <c r="AC555" i="2"/>
  <c r="AG555" i="2"/>
  <c r="AV555" i="2"/>
  <c r="BF555" i="2"/>
  <c r="H556" i="2" s="1"/>
  <c r="BU554" i="2"/>
  <c r="M555" i="2" s="1"/>
  <c r="BA555" i="2"/>
  <c r="AL555" i="2"/>
  <c r="W555" i="2"/>
  <c r="AQ555" i="2"/>
  <c r="X555" i="2"/>
  <c r="AH555" i="2"/>
  <c r="AM555" i="2"/>
  <c r="AR555" i="2"/>
  <c r="BG555" i="2"/>
  <c r="I556" i="2" s="1"/>
  <c r="BB555" i="2"/>
  <c r="AW555" i="2"/>
  <c r="BV554" i="2"/>
  <c r="BM554" i="2"/>
  <c r="BR554" i="2" s="1"/>
  <c r="O554" i="2"/>
  <c r="J555" i="2"/>
  <c r="BE555" i="2"/>
  <c r="G556" i="2" s="1"/>
  <c r="AF555" i="2"/>
  <c r="AP555" i="2"/>
  <c r="AZ555" i="2"/>
  <c r="V555" i="2"/>
  <c r="BT554" i="2"/>
  <c r="R555" i="2" l="1"/>
  <c r="CM554" i="2"/>
  <c r="AK555" i="2"/>
  <c r="AU555" i="2"/>
  <c r="BJ555" i="2" s="1"/>
  <c r="BK555" i="2"/>
  <c r="CE555" i="2"/>
  <c r="BZ555" i="2"/>
  <c r="CA555" i="2"/>
  <c r="BY555" i="2"/>
  <c r="T554" i="2"/>
  <c r="BD555" i="2"/>
  <c r="AE555" i="2"/>
  <c r="AJ555" i="2"/>
  <c r="AY555" i="2"/>
  <c r="BC555" i="2" s="1"/>
  <c r="AO555" i="2"/>
  <c r="AT555" i="2"/>
  <c r="AD555" i="2"/>
  <c r="U555" i="2"/>
  <c r="Y555" i="2" s="1"/>
  <c r="BS554" i="2"/>
  <c r="CF555" i="2"/>
  <c r="BL555" i="2"/>
  <c r="L555" i="2"/>
  <c r="Q555" i="2" s="1"/>
  <c r="N555" i="2"/>
  <c r="S555" i="2" s="1"/>
  <c r="BO555" i="2"/>
  <c r="BP555" i="2"/>
  <c r="BQ555" i="2"/>
  <c r="CL555" i="2" l="1"/>
  <c r="CJ555" i="2"/>
  <c r="CK555" i="2"/>
  <c r="AX555" i="2"/>
  <c r="CD555" i="2"/>
  <c r="AI555" i="2"/>
  <c r="BI555" i="2"/>
  <c r="BW554" i="2"/>
  <c r="CH554" i="2" s="1"/>
  <c r="K555" i="2"/>
  <c r="P555" i="2" s="1"/>
  <c r="AS555" i="2"/>
  <c r="BX555" i="2"/>
  <c r="BH555" i="2"/>
  <c r="F556" i="2"/>
  <c r="AN555" i="2"/>
  <c r="CC555" i="2"/>
  <c r="BN555" i="2"/>
  <c r="CG555" i="2" l="1"/>
  <c r="CI555" i="2"/>
  <c r="CM555" i="2" s="1"/>
  <c r="AA556" i="2"/>
  <c r="Z556" i="2"/>
  <c r="AB556" i="2"/>
  <c r="AC556" i="2"/>
  <c r="BT555" i="2"/>
  <c r="L556" i="2" s="1"/>
  <c r="BF556" i="2"/>
  <c r="H557" i="2" s="1"/>
  <c r="AR556" i="2"/>
  <c r="AL556" i="2"/>
  <c r="X556" i="2"/>
  <c r="BV555" i="2"/>
  <c r="N556" i="2" s="1"/>
  <c r="BU555" i="2"/>
  <c r="M556" i="2" s="1"/>
  <c r="AQ556" i="2"/>
  <c r="AG556" i="2"/>
  <c r="BA556" i="2"/>
  <c r="W556" i="2"/>
  <c r="AV556" i="2"/>
  <c r="BE556" i="2"/>
  <c r="G557" i="2" s="1"/>
  <c r="AK556" i="2"/>
  <c r="V556" i="2"/>
  <c r="AM556" i="2"/>
  <c r="AH556" i="2"/>
  <c r="AW556" i="2"/>
  <c r="BB556" i="2"/>
  <c r="BG556" i="2"/>
  <c r="I557" i="2" s="1"/>
  <c r="J556" i="2"/>
  <c r="O555" i="2"/>
  <c r="BM555" i="2"/>
  <c r="BR555" i="2" s="1"/>
  <c r="S556" i="2" l="1"/>
  <c r="R556" i="2"/>
  <c r="Q556" i="2"/>
  <c r="AP556" i="2"/>
  <c r="AF556" i="2"/>
  <c r="AZ556" i="2"/>
  <c r="AU556" i="2"/>
  <c r="BK556" i="2"/>
  <c r="CE556" i="2"/>
  <c r="BZ556" i="2"/>
  <c r="CF556" i="2"/>
  <c r="BL556" i="2"/>
  <c r="CA556" i="2"/>
  <c r="T555" i="2"/>
  <c r="AT556" i="2"/>
  <c r="AJ556" i="2"/>
  <c r="AE556" i="2"/>
  <c r="BD556" i="2"/>
  <c r="U556" i="2"/>
  <c r="Y556" i="2" s="1"/>
  <c r="AO556" i="2"/>
  <c r="AY556" i="2"/>
  <c r="BS555" i="2"/>
  <c r="BQ556" i="2"/>
  <c r="BP556" i="2"/>
  <c r="CK556" i="2" l="1"/>
  <c r="CL556" i="2"/>
  <c r="BC556" i="2"/>
  <c r="BY556" i="2"/>
  <c r="AX556" i="2"/>
  <c r="CD556" i="2"/>
  <c r="BJ556" i="2"/>
  <c r="AN556" i="2"/>
  <c r="CC556" i="2"/>
  <c r="AS556" i="2"/>
  <c r="BX556" i="2"/>
  <c r="K556" i="2"/>
  <c r="P556" i="2" s="1"/>
  <c r="BW555" i="2"/>
  <c r="CH555" i="2" s="1"/>
  <c r="AD556" i="2"/>
  <c r="AA557" i="2" s="1"/>
  <c r="BH556" i="2"/>
  <c r="F557" i="2"/>
  <c r="BI556" i="2"/>
  <c r="AI556" i="2"/>
  <c r="BN556" i="2"/>
  <c r="BO556" i="2"/>
  <c r="CG556" i="2" l="1"/>
  <c r="CI556" i="2"/>
  <c r="CJ556" i="2"/>
  <c r="Z557" i="2"/>
  <c r="AC557" i="2"/>
  <c r="AB557" i="2"/>
  <c r="AR557" i="2"/>
  <c r="BB557" i="2"/>
  <c r="AW557" i="2"/>
  <c r="BV556" i="2"/>
  <c r="N557" i="2" s="1"/>
  <c r="AH557" i="2"/>
  <c r="BG557" i="2"/>
  <c r="I558" i="2" s="1"/>
  <c r="X557" i="2"/>
  <c r="AM557" i="2"/>
  <c r="J557" i="2"/>
  <c r="BM556" i="2"/>
  <c r="BR556" i="2" s="1"/>
  <c r="AP557" i="2"/>
  <c r="V557" i="2"/>
  <c r="AF557" i="2"/>
  <c r="AU557" i="2"/>
  <c r="AZ557" i="2"/>
  <c r="AK557" i="2"/>
  <c r="BE557" i="2"/>
  <c r="G558" i="2" s="1"/>
  <c r="BT556" i="2"/>
  <c r="O556" i="2"/>
  <c r="AG557" i="2"/>
  <c r="AQ557" i="2"/>
  <c r="AL557" i="2"/>
  <c r="BF557" i="2"/>
  <c r="H558" i="2" s="1"/>
  <c r="W557" i="2"/>
  <c r="BA557" i="2"/>
  <c r="AV557" i="2"/>
  <c r="BU556" i="2"/>
  <c r="S557" i="2" l="1"/>
  <c r="CM556" i="2"/>
  <c r="CF557" i="2"/>
  <c r="BL557" i="2"/>
  <c r="CA557" i="2"/>
  <c r="CD557" i="2"/>
  <c r="CE557" i="2"/>
  <c r="BJ557" i="2"/>
  <c r="BZ557" i="2"/>
  <c r="T556" i="2"/>
  <c r="AJ557" i="2"/>
  <c r="BD557" i="2"/>
  <c r="U557" i="2"/>
  <c r="Y557" i="2" s="1"/>
  <c r="AD557" i="2"/>
  <c r="AT557" i="2"/>
  <c r="AX557" i="2" s="1"/>
  <c r="AO557" i="2"/>
  <c r="AY557" i="2"/>
  <c r="BC557" i="2" s="1"/>
  <c r="AE557" i="2"/>
  <c r="BS556" i="2"/>
  <c r="M557" i="2"/>
  <c r="R557" i="2" s="1"/>
  <c r="BK557" i="2"/>
  <c r="BY557" i="2"/>
  <c r="L557" i="2"/>
  <c r="Q557" i="2" s="1"/>
  <c r="BO557" i="2"/>
  <c r="BQ557" i="2"/>
  <c r="BP557" i="2"/>
  <c r="CK557" i="2" l="1"/>
  <c r="CL557" i="2"/>
  <c r="CJ557" i="2"/>
  <c r="BW556" i="2"/>
  <c r="CH556" i="2" s="1"/>
  <c r="K557" i="2"/>
  <c r="P557" i="2" s="1"/>
  <c r="AN557" i="2"/>
  <c r="CC557" i="2"/>
  <c r="CG557" i="2" s="1"/>
  <c r="BI557" i="2"/>
  <c r="AI557" i="2"/>
  <c r="BX557" i="2"/>
  <c r="AS557" i="2"/>
  <c r="BH557" i="2"/>
  <c r="F558" i="2"/>
  <c r="BN557" i="2"/>
  <c r="CI557" i="2" l="1"/>
  <c r="CM557" i="2" s="1"/>
  <c r="AA558" i="2"/>
  <c r="Z558" i="2"/>
  <c r="AC558" i="2"/>
  <c r="AB558" i="2"/>
  <c r="BF558" i="2"/>
  <c r="H559" i="2" s="1"/>
  <c r="AH558" i="2"/>
  <c r="AW558" i="2"/>
  <c r="BB558" i="2"/>
  <c r="BV557" i="2"/>
  <c r="N558" i="2" s="1"/>
  <c r="X558" i="2"/>
  <c r="AM558" i="2"/>
  <c r="AR558" i="2"/>
  <c r="BG558" i="2"/>
  <c r="I559" i="2" s="1"/>
  <c r="BU557" i="2"/>
  <c r="M558" i="2" s="1"/>
  <c r="V558" i="2"/>
  <c r="AF558" i="2"/>
  <c r="AZ558" i="2"/>
  <c r="AG558" i="2"/>
  <c r="AL558" i="2"/>
  <c r="W558" i="2"/>
  <c r="AQ558" i="2"/>
  <c r="AV558" i="2"/>
  <c r="BA558" i="2"/>
  <c r="J558" i="2"/>
  <c r="BM557" i="2"/>
  <c r="BR557" i="2" s="1"/>
  <c r="O557" i="2"/>
  <c r="S558" i="2" l="1"/>
  <c r="R558" i="2"/>
  <c r="AU558" i="2"/>
  <c r="BJ558" i="2" s="1"/>
  <c r="BE558" i="2"/>
  <c r="G559" i="2" s="1"/>
  <c r="AK558" i="2"/>
  <c r="AP558" i="2"/>
  <c r="BT557" i="2"/>
  <c r="L558" i="2" s="1"/>
  <c r="Q558" i="2" s="1"/>
  <c r="BL558" i="2"/>
  <c r="CF558" i="2"/>
  <c r="CA558" i="2"/>
  <c r="CE558" i="2"/>
  <c r="BZ558" i="2"/>
  <c r="BK558" i="2"/>
  <c r="T557" i="2"/>
  <c r="BD558" i="2"/>
  <c r="AT558" i="2"/>
  <c r="U558" i="2"/>
  <c r="Y558" i="2" s="1"/>
  <c r="AJ558" i="2"/>
  <c r="AE558" i="2"/>
  <c r="AO558" i="2"/>
  <c r="AY558" i="2"/>
  <c r="BC558" i="2" s="1"/>
  <c r="BS557" i="2"/>
  <c r="BP558" i="2"/>
  <c r="BO558" i="2"/>
  <c r="BQ558" i="2"/>
  <c r="CK558" i="2" l="1"/>
  <c r="CL558" i="2"/>
  <c r="CJ558" i="2"/>
  <c r="AX558" i="2"/>
  <c r="BY558" i="2"/>
  <c r="CD558" i="2"/>
  <c r="BW557" i="2"/>
  <c r="CH557" i="2" s="1"/>
  <c r="K558" i="2"/>
  <c r="P558" i="2" s="1"/>
  <c r="BI558" i="2"/>
  <c r="AI558" i="2"/>
  <c r="BH558" i="2"/>
  <c r="F559" i="2"/>
  <c r="AD558" i="2"/>
  <c r="AN558" i="2"/>
  <c r="CC558" i="2"/>
  <c r="AS558" i="2"/>
  <c r="BX558" i="2"/>
  <c r="BN558" i="2"/>
  <c r="CG558" i="2" l="1"/>
  <c r="CI558" i="2"/>
  <c r="CM558" i="2" s="1"/>
  <c r="AA559" i="2"/>
  <c r="AC559" i="2"/>
  <c r="AB559" i="2"/>
  <c r="Z559" i="2"/>
  <c r="AH559" i="2"/>
  <c r="BV558" i="2"/>
  <c r="N559" i="2" s="1"/>
  <c r="X559" i="2"/>
  <c r="AM559" i="2"/>
  <c r="BG559" i="2"/>
  <c r="I560" i="2" s="1"/>
  <c r="AR559" i="2"/>
  <c r="BB559" i="2"/>
  <c r="AW559" i="2"/>
  <c r="J559" i="2"/>
  <c r="O558" i="2"/>
  <c r="AK559" i="2"/>
  <c r="AP559" i="2"/>
  <c r="AF559" i="2"/>
  <c r="AU559" i="2"/>
  <c r="BA559" i="2"/>
  <c r="AQ559" i="2"/>
  <c r="AG559" i="2"/>
  <c r="W559" i="2"/>
  <c r="AV559" i="2"/>
  <c r="BF559" i="2"/>
  <c r="H560" i="2" s="1"/>
  <c r="AL559" i="2"/>
  <c r="BU558" i="2"/>
  <c r="BM558" i="2"/>
  <c r="BR558" i="2" s="1"/>
  <c r="S559" i="2" l="1"/>
  <c r="V559" i="2"/>
  <c r="AZ559" i="2"/>
  <c r="BJ559" i="2" s="1"/>
  <c r="BT558" i="2"/>
  <c r="L559" i="2" s="1"/>
  <c r="Q559" i="2" s="1"/>
  <c r="BE559" i="2"/>
  <c r="G560" i="2" s="1"/>
  <c r="CF559" i="2"/>
  <c r="BL559" i="2"/>
  <c r="CA559" i="2"/>
  <c r="CE559" i="2"/>
  <c r="T558" i="2"/>
  <c r="AD559" i="2"/>
  <c r="U559" i="2"/>
  <c r="AJ559" i="2"/>
  <c r="AT559" i="2"/>
  <c r="AX559" i="2" s="1"/>
  <c r="AE559" i="2"/>
  <c r="BD559" i="2"/>
  <c r="AO559" i="2"/>
  <c r="AY559" i="2"/>
  <c r="BS558" i="2"/>
  <c r="BK559" i="2"/>
  <c r="CD559" i="2"/>
  <c r="BZ559" i="2"/>
  <c r="M559" i="2"/>
  <c r="R559" i="2" s="1"/>
  <c r="BQ559" i="2"/>
  <c r="BO559" i="2"/>
  <c r="BP559" i="2"/>
  <c r="CK559" i="2" l="1"/>
  <c r="CL559" i="2"/>
  <c r="CJ559" i="2"/>
  <c r="Y559" i="2"/>
  <c r="BC559" i="2"/>
  <c r="BY559" i="2"/>
  <c r="BH559" i="2"/>
  <c r="F560" i="2"/>
  <c r="K559" i="2"/>
  <c r="P559" i="2" s="1"/>
  <c r="BW558" i="2"/>
  <c r="CH558" i="2" s="1"/>
  <c r="BI559" i="2"/>
  <c r="AI559" i="2"/>
  <c r="AS559" i="2"/>
  <c r="BX559" i="2"/>
  <c r="AN559" i="2"/>
  <c r="CC559" i="2"/>
  <c r="CG559" i="2" s="1"/>
  <c r="BN559" i="2"/>
  <c r="CI559" i="2" l="1"/>
  <c r="CM559" i="2" s="1"/>
  <c r="V560" i="2"/>
  <c r="AB560" i="2"/>
  <c r="AC560" i="2"/>
  <c r="Z560" i="2"/>
  <c r="AA560" i="2"/>
  <c r="AR560" i="2"/>
  <c r="AK560" i="2"/>
  <c r="BU559" i="2"/>
  <c r="M560" i="2" s="1"/>
  <c r="AP560" i="2"/>
  <c r="BB560" i="2"/>
  <c r="AQ560" i="2"/>
  <c r="BV559" i="2"/>
  <c r="N560" i="2" s="1"/>
  <c r="AH560" i="2"/>
  <c r="BG560" i="2"/>
  <c r="I561" i="2" s="1"/>
  <c r="AW560" i="2"/>
  <c r="X560" i="2"/>
  <c r="AM560" i="2"/>
  <c r="AG560" i="2"/>
  <c r="AV560" i="2"/>
  <c r="BF560" i="2"/>
  <c r="H561" i="2" s="1"/>
  <c r="BA560" i="2"/>
  <c r="AL560" i="2"/>
  <c r="W560" i="2"/>
  <c r="J560" i="2"/>
  <c r="O559" i="2"/>
  <c r="BM559" i="2"/>
  <c r="BR559" i="2" s="1"/>
  <c r="S560" i="2" l="1"/>
  <c r="R560" i="2"/>
  <c r="AZ560" i="2"/>
  <c r="BT559" i="2"/>
  <c r="L560" i="2" s="1"/>
  <c r="Q560" i="2" s="1"/>
  <c r="AF560" i="2"/>
  <c r="BE560" i="2"/>
  <c r="G561" i="2" s="1"/>
  <c r="AU560" i="2"/>
  <c r="CD560" i="2" s="1"/>
  <c r="BL560" i="2"/>
  <c r="BZ560" i="2"/>
  <c r="CF560" i="2"/>
  <c r="CA560" i="2"/>
  <c r="BK560" i="2"/>
  <c r="CE560" i="2"/>
  <c r="T559" i="2"/>
  <c r="AY560" i="2"/>
  <c r="AJ560" i="2"/>
  <c r="AO560" i="2"/>
  <c r="AE560" i="2"/>
  <c r="AT560" i="2"/>
  <c r="BD560" i="2"/>
  <c r="U560" i="2"/>
  <c r="Y560" i="2" s="1"/>
  <c r="BS559" i="2"/>
  <c r="BP560" i="2"/>
  <c r="BQ560" i="2"/>
  <c r="CL560" i="2" l="1"/>
  <c r="CK560" i="2"/>
  <c r="BC560" i="2"/>
  <c r="AX560" i="2"/>
  <c r="BJ560" i="2"/>
  <c r="BY560" i="2"/>
  <c r="AB561" i="2"/>
  <c r="BI560" i="2"/>
  <c r="AI560" i="2"/>
  <c r="BH560" i="2"/>
  <c r="F561" i="2"/>
  <c r="BX560" i="2"/>
  <c r="AS560" i="2"/>
  <c r="AD560" i="2"/>
  <c r="AN560" i="2"/>
  <c r="CC560" i="2"/>
  <c r="CG560" i="2" s="1"/>
  <c r="BW559" i="2"/>
  <c r="CH559" i="2" s="1"/>
  <c r="K560" i="2"/>
  <c r="P560" i="2" s="1"/>
  <c r="BO560" i="2"/>
  <c r="BN560" i="2"/>
  <c r="CI560" i="2" l="1"/>
  <c r="CJ560" i="2"/>
  <c r="AA561" i="2"/>
  <c r="Z561" i="2"/>
  <c r="AC561" i="2"/>
  <c r="AH561" i="2"/>
  <c r="AR561" i="2"/>
  <c r="AM561" i="2"/>
  <c r="BB561" i="2"/>
  <c r="BV560" i="2"/>
  <c r="N561" i="2" s="1"/>
  <c r="BG561" i="2"/>
  <c r="I562" i="2" s="1"/>
  <c r="AW561" i="2"/>
  <c r="X561" i="2"/>
  <c r="AZ561" i="2"/>
  <c r="AP561" i="2"/>
  <c r="BE561" i="2"/>
  <c r="G562" i="2" s="1"/>
  <c r="BT560" i="2"/>
  <c r="J561" i="2"/>
  <c r="O560" i="2"/>
  <c r="AL561" i="2"/>
  <c r="AQ561" i="2"/>
  <c r="AV561" i="2"/>
  <c r="BA561" i="2"/>
  <c r="W561" i="2"/>
  <c r="BF561" i="2"/>
  <c r="H562" i="2" s="1"/>
  <c r="AG561" i="2"/>
  <c r="BU560" i="2"/>
  <c r="BM560" i="2"/>
  <c r="BR560" i="2" s="1"/>
  <c r="S561" i="2" l="1"/>
  <c r="CM560" i="2"/>
  <c r="AF561" i="2"/>
  <c r="AU561" i="2"/>
  <c r="AK561" i="2"/>
  <c r="V561" i="2"/>
  <c r="CF561" i="2"/>
  <c r="BL561" i="2"/>
  <c r="CA561" i="2"/>
  <c r="CE561" i="2"/>
  <c r="BZ561" i="2"/>
  <c r="BY561" i="2"/>
  <c r="M561" i="2"/>
  <c r="R561" i="2" s="1"/>
  <c r="T560" i="2"/>
  <c r="AY561" i="2"/>
  <c r="BC561" i="2" s="1"/>
  <c r="U561" i="2"/>
  <c r="BD561" i="2"/>
  <c r="AE561" i="2"/>
  <c r="AT561" i="2"/>
  <c r="AJ561" i="2"/>
  <c r="AD561" i="2"/>
  <c r="AO561" i="2"/>
  <c r="BS560" i="2"/>
  <c r="BK561" i="2"/>
  <c r="L561" i="2"/>
  <c r="Q561" i="2" s="1"/>
  <c r="BQ561" i="2"/>
  <c r="BP561" i="2"/>
  <c r="CL561" i="2" l="1"/>
  <c r="CK561" i="2"/>
  <c r="Y561" i="2"/>
  <c r="AX561" i="2"/>
  <c r="CD561" i="2"/>
  <c r="BJ561" i="2"/>
  <c r="AS561" i="2"/>
  <c r="BX561" i="2"/>
  <c r="BI561" i="2"/>
  <c r="AI561" i="2"/>
  <c r="BH561" i="2"/>
  <c r="F562" i="2"/>
  <c r="AN561" i="2"/>
  <c r="CC561" i="2"/>
  <c r="BW560" i="2"/>
  <c r="CH560" i="2" s="1"/>
  <c r="K561" i="2"/>
  <c r="P561" i="2" s="1"/>
  <c r="BN561" i="2"/>
  <c r="BO561" i="2"/>
  <c r="CG561" i="2" l="1"/>
  <c r="CJ561" i="2"/>
  <c r="CI561" i="2"/>
  <c r="AP562" i="2"/>
  <c r="AC562" i="2"/>
  <c r="AB562" i="2"/>
  <c r="Z562" i="2"/>
  <c r="AA562" i="2"/>
  <c r="BB562" i="2"/>
  <c r="BT561" i="2"/>
  <c r="L562" i="2" s="1"/>
  <c r="AZ562" i="2"/>
  <c r="AF562" i="2"/>
  <c r="AM562" i="2"/>
  <c r="BV561" i="2"/>
  <c r="N562" i="2" s="1"/>
  <c r="AR562" i="2"/>
  <c r="X562" i="2"/>
  <c r="AH562" i="2"/>
  <c r="BG562" i="2"/>
  <c r="I563" i="2" s="1"/>
  <c r="AW562" i="2"/>
  <c r="O561" i="2"/>
  <c r="J562" i="2"/>
  <c r="AV562" i="2"/>
  <c r="BA562" i="2"/>
  <c r="AL562" i="2"/>
  <c r="BF562" i="2"/>
  <c r="H563" i="2" s="1"/>
  <c r="AQ562" i="2"/>
  <c r="AG562" i="2"/>
  <c r="W562" i="2"/>
  <c r="BU561" i="2"/>
  <c r="BM561" i="2"/>
  <c r="BR561" i="2" s="1"/>
  <c r="S562" i="2" l="1"/>
  <c r="Q562" i="2"/>
  <c r="CM561" i="2"/>
  <c r="V562" i="2"/>
  <c r="BE562" i="2"/>
  <c r="G563" i="2" s="1"/>
  <c r="AK562" i="2"/>
  <c r="AU562" i="2"/>
  <c r="BJ562" i="2" s="1"/>
  <c r="CF562" i="2"/>
  <c r="BK562" i="2"/>
  <c r="CA562" i="2"/>
  <c r="BZ562" i="2"/>
  <c r="BL562" i="2"/>
  <c r="CE562" i="2"/>
  <c r="T561" i="2"/>
  <c r="U562" i="2"/>
  <c r="AJ562" i="2"/>
  <c r="AE562" i="2"/>
  <c r="BD562" i="2"/>
  <c r="AY562" i="2"/>
  <c r="BC562" i="2" s="1"/>
  <c r="AO562" i="2"/>
  <c r="AD562" i="2"/>
  <c r="AT562" i="2"/>
  <c r="BS561" i="2"/>
  <c r="M562" i="2"/>
  <c r="R562" i="2" s="1"/>
  <c r="BQ562" i="2"/>
  <c r="BO562" i="2"/>
  <c r="BP562" i="2"/>
  <c r="CL562" i="2" l="1"/>
  <c r="CJ562" i="2"/>
  <c r="CK562" i="2"/>
  <c r="Y562" i="2"/>
  <c r="AX562" i="2"/>
  <c r="BY562" i="2"/>
  <c r="CD562" i="2"/>
  <c r="BI562" i="2"/>
  <c r="AI562" i="2"/>
  <c r="AS562" i="2"/>
  <c r="BX562" i="2"/>
  <c r="AN562" i="2"/>
  <c r="CC562" i="2"/>
  <c r="K562" i="2"/>
  <c r="P562" i="2" s="1"/>
  <c r="BW561" i="2"/>
  <c r="CH561" i="2" s="1"/>
  <c r="BH562" i="2"/>
  <c r="F563" i="2"/>
  <c r="BN562" i="2"/>
  <c r="CG562" i="2" l="1"/>
  <c r="CI562" i="2"/>
  <c r="CM562" i="2" s="1"/>
  <c r="Z563" i="2"/>
  <c r="AA563" i="2"/>
  <c r="AB563" i="2"/>
  <c r="AC563" i="2"/>
  <c r="AL563" i="2"/>
  <c r="BU562" i="2"/>
  <c r="M563" i="2" s="1"/>
  <c r="W563" i="2"/>
  <c r="BA563" i="2"/>
  <c r="AQ563" i="2"/>
  <c r="AG563" i="2"/>
  <c r="AV563" i="2"/>
  <c r="BF563" i="2"/>
  <c r="H564" i="2" s="1"/>
  <c r="AF563" i="2"/>
  <c r="AK563" i="2"/>
  <c r="AP563" i="2"/>
  <c r="AZ563" i="2"/>
  <c r="BE563" i="2"/>
  <c r="G564" i="2" s="1"/>
  <c r="AU563" i="2"/>
  <c r="V563" i="2"/>
  <c r="BT562" i="2"/>
  <c r="AM563" i="2"/>
  <c r="AR563" i="2"/>
  <c r="AW563" i="2"/>
  <c r="BG563" i="2"/>
  <c r="I564" i="2" s="1"/>
  <c r="BB563" i="2"/>
  <c r="AH563" i="2"/>
  <c r="X563" i="2"/>
  <c r="BV562" i="2"/>
  <c r="J563" i="2"/>
  <c r="O562" i="2"/>
  <c r="BM562" i="2"/>
  <c r="BR562" i="2" s="1"/>
  <c r="R563" i="2" l="1"/>
  <c r="CE563" i="2"/>
  <c r="BK563" i="2"/>
  <c r="BZ563" i="2"/>
  <c r="CF563" i="2"/>
  <c r="T562" i="2"/>
  <c r="U563" i="2"/>
  <c r="Y563" i="2" s="1"/>
  <c r="AE563" i="2"/>
  <c r="BD563" i="2"/>
  <c r="AT563" i="2"/>
  <c r="AX563" i="2" s="1"/>
  <c r="AY563" i="2"/>
  <c r="BC563" i="2" s="1"/>
  <c r="AO563" i="2"/>
  <c r="AJ563" i="2"/>
  <c r="AD563" i="2"/>
  <c r="BS562" i="2"/>
  <c r="BL563" i="2"/>
  <c r="BY563" i="2"/>
  <c r="CA563" i="2"/>
  <c r="CD563" i="2"/>
  <c r="N563" i="2"/>
  <c r="S563" i="2" s="1"/>
  <c r="L563" i="2"/>
  <c r="Q563" i="2" s="1"/>
  <c r="BJ563" i="2"/>
  <c r="BO563" i="2"/>
  <c r="BQ563" i="2"/>
  <c r="BP563" i="2"/>
  <c r="CJ563" i="2" l="1"/>
  <c r="CL563" i="2"/>
  <c r="CK563" i="2"/>
  <c r="BW562" i="2"/>
  <c r="CH562" i="2" s="1"/>
  <c r="K563" i="2"/>
  <c r="P563" i="2" s="1"/>
  <c r="AN563" i="2"/>
  <c r="CC563" i="2"/>
  <c r="CG563" i="2" s="1"/>
  <c r="BH563" i="2"/>
  <c r="F564" i="2"/>
  <c r="AS563" i="2"/>
  <c r="BX563" i="2"/>
  <c r="AI563" i="2"/>
  <c r="BI563" i="2"/>
  <c r="BN563" i="2"/>
  <c r="CI563" i="2" l="1"/>
  <c r="CM563" i="2" s="1"/>
  <c r="AU564" i="2"/>
  <c r="Z564" i="2"/>
  <c r="AC564" i="2"/>
  <c r="AB564" i="2"/>
  <c r="AA564" i="2"/>
  <c r="BV563" i="2"/>
  <c r="N564" i="2" s="1"/>
  <c r="BT563" i="2"/>
  <c r="L564" i="2" s="1"/>
  <c r="AR564" i="2"/>
  <c r="AW564" i="2"/>
  <c r="BB564" i="2"/>
  <c r="AH564" i="2"/>
  <c r="AM564" i="2"/>
  <c r="BG564" i="2"/>
  <c r="I565" i="2" s="1"/>
  <c r="X564" i="2"/>
  <c r="AK564" i="2"/>
  <c r="V564" i="2"/>
  <c r="BE564" i="2"/>
  <c r="G565" i="2" s="1"/>
  <c r="AP564" i="2"/>
  <c r="AF564" i="2"/>
  <c r="BM563" i="2"/>
  <c r="BR563" i="2" s="1"/>
  <c r="J564" i="2"/>
  <c r="O563" i="2"/>
  <c r="W564" i="2"/>
  <c r="AG564" i="2"/>
  <c r="BA564" i="2"/>
  <c r="BF564" i="2"/>
  <c r="H565" i="2" s="1"/>
  <c r="AQ564" i="2"/>
  <c r="AL564" i="2"/>
  <c r="AV564" i="2"/>
  <c r="BU563" i="2"/>
  <c r="S564" i="2" l="1"/>
  <c r="Q564" i="2"/>
  <c r="AZ564" i="2"/>
  <c r="BY564" i="2" s="1"/>
  <c r="CF564" i="2"/>
  <c r="BL564" i="2"/>
  <c r="CA564" i="2"/>
  <c r="CD564" i="2"/>
  <c r="BZ564" i="2"/>
  <c r="M564" i="2"/>
  <c r="R564" i="2" s="1"/>
  <c r="CE564" i="2"/>
  <c r="T563" i="2"/>
  <c r="AJ564" i="2"/>
  <c r="AO564" i="2"/>
  <c r="AE564" i="2"/>
  <c r="AT564" i="2"/>
  <c r="AX564" i="2" s="1"/>
  <c r="U564" i="2"/>
  <c r="Y564" i="2" s="1"/>
  <c r="AY564" i="2"/>
  <c r="BD564" i="2"/>
  <c r="BS563" i="2"/>
  <c r="BK564" i="2"/>
  <c r="BP564" i="2"/>
  <c r="BQ564" i="2"/>
  <c r="CK564" i="2" l="1"/>
  <c r="CL564" i="2"/>
  <c r="BC564" i="2"/>
  <c r="BJ564" i="2"/>
  <c r="BW563" i="2"/>
  <c r="CH563" i="2" s="1"/>
  <c r="K564" i="2"/>
  <c r="P564" i="2" s="1"/>
  <c r="AN564" i="2"/>
  <c r="CC564" i="2"/>
  <c r="CG564" i="2" s="1"/>
  <c r="AD564" i="2"/>
  <c r="BH564" i="2"/>
  <c r="F565" i="2"/>
  <c r="AI564" i="2"/>
  <c r="BI564" i="2"/>
  <c r="AS564" i="2"/>
  <c r="BX564" i="2"/>
  <c r="BN564" i="2"/>
  <c r="BO564" i="2"/>
  <c r="CI564" i="2" l="1"/>
  <c r="CJ564" i="2"/>
  <c r="AA565" i="2"/>
  <c r="Z565" i="2"/>
  <c r="AB565" i="2"/>
  <c r="AC565" i="2"/>
  <c r="AK565" i="2"/>
  <c r="BE565" i="2"/>
  <c r="G566" i="2" s="1"/>
  <c r="AR565" i="2"/>
  <c r="BG565" i="2"/>
  <c r="I566" i="2" s="1"/>
  <c r="AH565" i="2"/>
  <c r="X565" i="2"/>
  <c r="BB565" i="2"/>
  <c r="AM565" i="2"/>
  <c r="AW565" i="2"/>
  <c r="BV564" i="2"/>
  <c r="O564" i="2"/>
  <c r="J565" i="2"/>
  <c r="BM564" i="2"/>
  <c r="BR564" i="2" s="1"/>
  <c r="BA565" i="2"/>
  <c r="AV565" i="2"/>
  <c r="BF565" i="2"/>
  <c r="H566" i="2" s="1"/>
  <c r="AL565" i="2"/>
  <c r="AG565" i="2"/>
  <c r="W565" i="2"/>
  <c r="AQ565" i="2"/>
  <c r="BU564" i="2"/>
  <c r="CM564" i="2" l="1"/>
  <c r="AZ565" i="2"/>
  <c r="AF565" i="2"/>
  <c r="BT564" i="2"/>
  <c r="L565" i="2" s="1"/>
  <c r="Q565" i="2" s="1"/>
  <c r="AP565" i="2"/>
  <c r="V565" i="2"/>
  <c r="AU565" i="2"/>
  <c r="BZ565" i="2"/>
  <c r="CF565" i="2"/>
  <c r="BK565" i="2"/>
  <c r="T564" i="2"/>
  <c r="AJ565" i="2"/>
  <c r="AD565" i="2"/>
  <c r="AO565" i="2"/>
  <c r="AE565" i="2"/>
  <c r="AT565" i="2"/>
  <c r="BD565" i="2"/>
  <c r="U565" i="2"/>
  <c r="AY565" i="2"/>
  <c r="BS564" i="2"/>
  <c r="M565" i="2"/>
  <c r="R565" i="2" s="1"/>
  <c r="CA565" i="2"/>
  <c r="CE565" i="2"/>
  <c r="N565" i="2"/>
  <c r="S565" i="2" s="1"/>
  <c r="BL565" i="2"/>
  <c r="BP565" i="2"/>
  <c r="BQ565" i="2"/>
  <c r="CL565" i="2" l="1"/>
  <c r="CK565" i="2"/>
  <c r="Y565" i="2"/>
  <c r="BC565" i="2"/>
  <c r="CD565" i="2"/>
  <c r="AX565" i="2"/>
  <c r="BJ565" i="2"/>
  <c r="BY565" i="2"/>
  <c r="BH565" i="2"/>
  <c r="F566" i="2"/>
  <c r="BW564" i="2"/>
  <c r="CH564" i="2" s="1"/>
  <c r="K565" i="2"/>
  <c r="P565" i="2" s="1"/>
  <c r="AN565" i="2"/>
  <c r="CC565" i="2"/>
  <c r="AI565" i="2"/>
  <c r="BI565" i="2"/>
  <c r="BX565" i="2"/>
  <c r="AS565" i="2"/>
  <c r="BO565" i="2"/>
  <c r="BN565" i="2"/>
  <c r="CG565" i="2" l="1"/>
  <c r="CI565" i="2"/>
  <c r="CJ565" i="2"/>
  <c r="AA566" i="2"/>
  <c r="AB566" i="2"/>
  <c r="Z566" i="2"/>
  <c r="AC566" i="2"/>
  <c r="AQ566" i="2"/>
  <c r="BG566" i="2"/>
  <c r="I567" i="2" s="1"/>
  <c r="AW566" i="2"/>
  <c r="BV565" i="2"/>
  <c r="X566" i="2"/>
  <c r="AU566" i="2"/>
  <c r="BU565" i="2"/>
  <c r="M566" i="2" s="1"/>
  <c r="AF566" i="2"/>
  <c r="AH566" i="2"/>
  <c r="AM566" i="2"/>
  <c r="BB566" i="2"/>
  <c r="AR566" i="2"/>
  <c r="BA566" i="2"/>
  <c r="BF566" i="2"/>
  <c r="H567" i="2" s="1"/>
  <c r="AL566" i="2"/>
  <c r="W566" i="2"/>
  <c r="AG566" i="2"/>
  <c r="AV566" i="2"/>
  <c r="O565" i="2"/>
  <c r="N566" i="2"/>
  <c r="BM565" i="2"/>
  <c r="BR565" i="2" s="1"/>
  <c r="J566" i="2"/>
  <c r="S566" i="2" l="1"/>
  <c r="R566" i="2"/>
  <c r="CM565" i="2"/>
  <c r="AK566" i="2"/>
  <c r="AP566" i="2"/>
  <c r="V566" i="2"/>
  <c r="BE566" i="2"/>
  <c r="G567" i="2" s="1"/>
  <c r="AZ566" i="2"/>
  <c r="BJ566" i="2" s="1"/>
  <c r="BT565" i="2"/>
  <c r="L566" i="2" s="1"/>
  <c r="Q566" i="2" s="1"/>
  <c r="CE566" i="2"/>
  <c r="CF566" i="2"/>
  <c r="BL566" i="2"/>
  <c r="CA566" i="2"/>
  <c r="BZ566" i="2"/>
  <c r="BK566" i="2"/>
  <c r="T565" i="2"/>
  <c r="AY566" i="2"/>
  <c r="AO566" i="2"/>
  <c r="U566" i="2"/>
  <c r="BD566" i="2"/>
  <c r="AJ566" i="2"/>
  <c r="AT566" i="2"/>
  <c r="AX566" i="2" s="1"/>
  <c r="AE566" i="2"/>
  <c r="BS565" i="2"/>
  <c r="BO566" i="2"/>
  <c r="BP566" i="2"/>
  <c r="BQ566" i="2"/>
  <c r="CJ566" i="2" l="1"/>
  <c r="CL566" i="2"/>
  <c r="CK566" i="2"/>
  <c r="Y566" i="2"/>
  <c r="CD566" i="2"/>
  <c r="BC566" i="2"/>
  <c r="BY566" i="2"/>
  <c r="BI566" i="2"/>
  <c r="AI566" i="2"/>
  <c r="F567" i="2"/>
  <c r="BH566" i="2"/>
  <c r="AD566" i="2"/>
  <c r="BX566" i="2"/>
  <c r="AS566" i="2"/>
  <c r="BW565" i="2"/>
  <c r="CH565" i="2" s="1"/>
  <c r="K566" i="2"/>
  <c r="P566" i="2" s="1"/>
  <c r="AN566" i="2"/>
  <c r="CC566" i="2"/>
  <c r="BN566" i="2"/>
  <c r="CG566" i="2" l="1"/>
  <c r="CI566" i="2"/>
  <c r="CM566" i="2" s="1"/>
  <c r="AA567" i="2"/>
  <c r="AB567" i="2"/>
  <c r="AC567" i="2"/>
  <c r="Z567" i="2"/>
  <c r="AQ567" i="2"/>
  <c r="BF567" i="2"/>
  <c r="H568" i="2" s="1"/>
  <c r="BU566" i="2"/>
  <c r="M567" i="2" s="1"/>
  <c r="AG567" i="2"/>
  <c r="AV567" i="2"/>
  <c r="BA567" i="2"/>
  <c r="AL567" i="2"/>
  <c r="W567" i="2"/>
  <c r="O566" i="2"/>
  <c r="J567" i="2"/>
  <c r="AH567" i="2"/>
  <c r="AM567" i="2"/>
  <c r="AR567" i="2"/>
  <c r="AW567" i="2"/>
  <c r="BG567" i="2"/>
  <c r="I568" i="2" s="1"/>
  <c r="BB567" i="2"/>
  <c r="X567" i="2"/>
  <c r="BV566" i="2"/>
  <c r="AP567" i="2"/>
  <c r="AZ567" i="2"/>
  <c r="V567" i="2"/>
  <c r="AK567" i="2"/>
  <c r="AU567" i="2"/>
  <c r="BE567" i="2"/>
  <c r="G568" i="2" s="1"/>
  <c r="BT566" i="2"/>
  <c r="BM566" i="2"/>
  <c r="BR566" i="2" s="1"/>
  <c r="R567" i="2" l="1"/>
  <c r="AF567" i="2"/>
  <c r="BJ567" i="2" s="1"/>
  <c r="BZ567" i="2"/>
  <c r="CE567" i="2"/>
  <c r="BK567" i="2"/>
  <c r="N567" i="2"/>
  <c r="S567" i="2" s="1"/>
  <c r="BL567" i="2"/>
  <c r="L567" i="2"/>
  <c r="Q567" i="2" s="1"/>
  <c r="CD567" i="2"/>
  <c r="CA567" i="2"/>
  <c r="BY567" i="2"/>
  <c r="CF567" i="2"/>
  <c r="T566" i="2"/>
  <c r="AD567" i="2"/>
  <c r="U567" i="2"/>
  <c r="Y567" i="2" s="1"/>
  <c r="AJ567" i="2"/>
  <c r="AT567" i="2"/>
  <c r="AX567" i="2" s="1"/>
  <c r="AY567" i="2"/>
  <c r="BC567" i="2" s="1"/>
  <c r="AE567" i="2"/>
  <c r="BD567" i="2"/>
  <c r="AO567" i="2"/>
  <c r="BS566" i="2"/>
  <c r="BQ567" i="2"/>
  <c r="BO567" i="2"/>
  <c r="BP567" i="2"/>
  <c r="CJ567" i="2" l="1"/>
  <c r="CL567" i="2"/>
  <c r="CK567" i="2"/>
  <c r="BH567" i="2"/>
  <c r="F568" i="2"/>
  <c r="AN567" i="2"/>
  <c r="CC567" i="2"/>
  <c r="CG567" i="2" s="1"/>
  <c r="AI567" i="2"/>
  <c r="BI567" i="2"/>
  <c r="BW566" i="2"/>
  <c r="CH566" i="2" s="1"/>
  <c r="K567" i="2"/>
  <c r="P567" i="2" s="1"/>
  <c r="AS567" i="2"/>
  <c r="BX567" i="2"/>
  <c r="BN567" i="2"/>
  <c r="CI567" i="2" l="1"/>
  <c r="CM567" i="2" s="1"/>
  <c r="AK568" i="2"/>
  <c r="Z568" i="2"/>
  <c r="AB568" i="2"/>
  <c r="AC568" i="2"/>
  <c r="AA568" i="2"/>
  <c r="W568" i="2"/>
  <c r="AL568" i="2"/>
  <c r="AG568" i="2"/>
  <c r="BF568" i="2"/>
  <c r="H569" i="2" s="1"/>
  <c r="BA568" i="2"/>
  <c r="AV568" i="2"/>
  <c r="AQ568" i="2"/>
  <c r="BU567" i="2"/>
  <c r="O567" i="2"/>
  <c r="BM567" i="2"/>
  <c r="BR567" i="2" s="1"/>
  <c r="J568" i="2"/>
  <c r="AH568" i="2"/>
  <c r="BB568" i="2"/>
  <c r="AR568" i="2"/>
  <c r="X568" i="2"/>
  <c r="AW568" i="2"/>
  <c r="AM568" i="2"/>
  <c r="BG568" i="2"/>
  <c r="I569" i="2" s="1"/>
  <c r="BV567" i="2"/>
  <c r="AZ568" i="2"/>
  <c r="AP568" i="2"/>
  <c r="AF568" i="2"/>
  <c r="AU568" i="2"/>
  <c r="BT567" i="2"/>
  <c r="BE568" i="2" l="1"/>
  <c r="G569" i="2" s="1"/>
  <c r="V568" i="2"/>
  <c r="CF568" i="2"/>
  <c r="L568" i="2"/>
  <c r="Q568" i="2" s="1"/>
  <c r="CD568" i="2"/>
  <c r="T567" i="2"/>
  <c r="AJ568" i="2"/>
  <c r="AO568" i="2"/>
  <c r="U568" i="2"/>
  <c r="AY568" i="2"/>
  <c r="BC568" i="2" s="1"/>
  <c r="AT568" i="2"/>
  <c r="AX568" i="2" s="1"/>
  <c r="BD568" i="2"/>
  <c r="AE568" i="2"/>
  <c r="BS567" i="2"/>
  <c r="BZ568" i="2"/>
  <c r="N568" i="2"/>
  <c r="S568" i="2" s="1"/>
  <c r="BL568" i="2"/>
  <c r="BK568" i="2"/>
  <c r="BJ568" i="2"/>
  <c r="CE568" i="2"/>
  <c r="CA568" i="2"/>
  <c r="M568" i="2"/>
  <c r="R568" i="2" s="1"/>
  <c r="BQ568" i="2"/>
  <c r="BO568" i="2"/>
  <c r="BP568" i="2"/>
  <c r="CJ568" i="2" l="1"/>
  <c r="CK568" i="2"/>
  <c r="CL568" i="2"/>
  <c r="Y568" i="2"/>
  <c r="BY568" i="2"/>
  <c r="AB569" i="2"/>
  <c r="AI568" i="2"/>
  <c r="BI568" i="2"/>
  <c r="BH568" i="2"/>
  <c r="F569" i="2"/>
  <c r="AS568" i="2"/>
  <c r="BX568" i="2"/>
  <c r="AD568" i="2"/>
  <c r="BW567" i="2"/>
  <c r="CH567" i="2" s="1"/>
  <c r="K568" i="2"/>
  <c r="P568" i="2" s="1"/>
  <c r="AN568" i="2"/>
  <c r="CC568" i="2"/>
  <c r="CG568" i="2" s="1"/>
  <c r="BN568" i="2"/>
  <c r="CI568" i="2" l="1"/>
  <c r="CM568" i="2" s="1"/>
  <c r="AA569" i="2"/>
  <c r="Z569" i="2"/>
  <c r="AC569" i="2"/>
  <c r="BV568" i="2"/>
  <c r="N569" i="2" s="1"/>
  <c r="BB569" i="2"/>
  <c r="BG569" i="2"/>
  <c r="I570" i="2" s="1"/>
  <c r="X569" i="2"/>
  <c r="AR569" i="2"/>
  <c r="AW569" i="2"/>
  <c r="AM569" i="2"/>
  <c r="AH569" i="2"/>
  <c r="J569" i="2"/>
  <c r="AK569" i="2"/>
  <c r="AF569" i="2"/>
  <c r="AZ569" i="2"/>
  <c r="BE569" i="2"/>
  <c r="G570" i="2" s="1"/>
  <c r="V569" i="2"/>
  <c r="AU569" i="2"/>
  <c r="AP569" i="2"/>
  <c r="BT568" i="2"/>
  <c r="O568" i="2"/>
  <c r="AQ569" i="2"/>
  <c r="AL569" i="2"/>
  <c r="AG569" i="2"/>
  <c r="BF569" i="2"/>
  <c r="H570" i="2" s="1"/>
  <c r="BA569" i="2"/>
  <c r="AV569" i="2"/>
  <c r="W569" i="2"/>
  <c r="BU568" i="2"/>
  <c r="BM568" i="2"/>
  <c r="BR568" i="2" s="1"/>
  <c r="S569" i="2" l="1"/>
  <c r="BY569" i="2"/>
  <c r="CF569" i="2"/>
  <c r="BL569" i="2"/>
  <c r="CA569" i="2"/>
  <c r="BK569" i="2"/>
  <c r="CE569" i="2"/>
  <c r="T568" i="2"/>
  <c r="AE569" i="2"/>
  <c r="AY569" i="2"/>
  <c r="BC569" i="2" s="1"/>
  <c r="BD569" i="2"/>
  <c r="AJ569" i="2"/>
  <c r="AO569" i="2"/>
  <c r="U569" i="2"/>
  <c r="Y569" i="2" s="1"/>
  <c r="AT569" i="2"/>
  <c r="AX569" i="2" s="1"/>
  <c r="BS568" i="2"/>
  <c r="BJ569" i="2"/>
  <c r="M569" i="2"/>
  <c r="R569" i="2" s="1"/>
  <c r="BZ569" i="2"/>
  <c r="L569" i="2"/>
  <c r="Q569" i="2" s="1"/>
  <c r="CD569" i="2"/>
  <c r="BQ569" i="2"/>
  <c r="BP569" i="2"/>
  <c r="BO569" i="2"/>
  <c r="CJ569" i="2" l="1"/>
  <c r="CK569" i="2"/>
  <c r="CL569" i="2"/>
  <c r="AC570" i="2"/>
  <c r="AN569" i="2"/>
  <c r="CC569" i="2"/>
  <c r="CG569" i="2" s="1"/>
  <c r="BI569" i="2"/>
  <c r="AI569" i="2"/>
  <c r="BH569" i="2"/>
  <c r="F570" i="2"/>
  <c r="K569" i="2"/>
  <c r="P569" i="2" s="1"/>
  <c r="BW568" i="2"/>
  <c r="CH568" i="2" s="1"/>
  <c r="AS569" i="2"/>
  <c r="BX569" i="2"/>
  <c r="AD569" i="2"/>
  <c r="BN569" i="2"/>
  <c r="CI569" i="2" l="1"/>
  <c r="CM569" i="2" s="1"/>
  <c r="AA570" i="2"/>
  <c r="Z570" i="2"/>
  <c r="AB570" i="2"/>
  <c r="BT569" i="2"/>
  <c r="L570" i="2" s="1"/>
  <c r="BU569" i="2"/>
  <c r="M570" i="2" s="1"/>
  <c r="AU570" i="2"/>
  <c r="V570" i="2"/>
  <c r="AP570" i="2"/>
  <c r="AZ570" i="2"/>
  <c r="BE570" i="2"/>
  <c r="G571" i="2" s="1"/>
  <c r="AF570" i="2"/>
  <c r="AK570" i="2"/>
  <c r="AQ570" i="2"/>
  <c r="AG570" i="2"/>
  <c r="W570" i="2"/>
  <c r="AL570" i="2"/>
  <c r="BF570" i="2"/>
  <c r="H571" i="2" s="1"/>
  <c r="AV570" i="2"/>
  <c r="BA570" i="2"/>
  <c r="BM569" i="2"/>
  <c r="BR569" i="2" s="1"/>
  <c r="BG570" i="2"/>
  <c r="I571" i="2" s="1"/>
  <c r="AW570" i="2"/>
  <c r="BB570" i="2"/>
  <c r="AM570" i="2"/>
  <c r="AR570" i="2"/>
  <c r="X570" i="2"/>
  <c r="AH570" i="2"/>
  <c r="BV569" i="2"/>
  <c r="J570" i="2"/>
  <c r="O569" i="2"/>
  <c r="R570" i="2" l="1"/>
  <c r="Q570" i="2"/>
  <c r="CD570" i="2"/>
  <c r="BJ570" i="2"/>
  <c r="BY570" i="2"/>
  <c r="CE570" i="2"/>
  <c r="BZ570" i="2"/>
  <c r="BK570" i="2"/>
  <c r="CA570" i="2"/>
  <c r="N570" i="2"/>
  <c r="S570" i="2" s="1"/>
  <c r="T569" i="2"/>
  <c r="BD570" i="2"/>
  <c r="AJ570" i="2"/>
  <c r="AY570" i="2"/>
  <c r="BC570" i="2" s="1"/>
  <c r="AE570" i="2"/>
  <c r="AT570" i="2"/>
  <c r="AX570" i="2" s="1"/>
  <c r="U570" i="2"/>
  <c r="Y570" i="2" s="1"/>
  <c r="AO570" i="2"/>
  <c r="BS569" i="2"/>
  <c r="CF570" i="2"/>
  <c r="BL570" i="2"/>
  <c r="BO570" i="2"/>
  <c r="BP570" i="2"/>
  <c r="BQ570" i="2"/>
  <c r="CL570" i="2" l="1"/>
  <c r="CJ570" i="2"/>
  <c r="CK570" i="2"/>
  <c r="BI570" i="2"/>
  <c r="AI570" i="2"/>
  <c r="BH570" i="2"/>
  <c r="F571" i="2"/>
  <c r="BW569" i="2"/>
  <c r="CH569" i="2" s="1"/>
  <c r="K570" i="2"/>
  <c r="P570" i="2" s="1"/>
  <c r="AS570" i="2"/>
  <c r="BX570" i="2"/>
  <c r="AD570" i="2"/>
  <c r="AN570" i="2"/>
  <c r="CC570" i="2"/>
  <c r="CG570" i="2" s="1"/>
  <c r="BN570" i="2"/>
  <c r="CI570" i="2" l="1"/>
  <c r="CM570" i="2" s="1"/>
  <c r="AA571" i="2"/>
  <c r="AC571" i="2"/>
  <c r="Z571" i="2"/>
  <c r="AB571" i="2"/>
  <c r="AQ571" i="2"/>
  <c r="BF571" i="2"/>
  <c r="H572" i="2" s="1"/>
  <c r="AG571" i="2"/>
  <c r="AV571" i="2"/>
  <c r="BA571" i="2"/>
  <c r="AL571" i="2"/>
  <c r="W571" i="2"/>
  <c r="BU570" i="2"/>
  <c r="O570" i="2"/>
  <c r="AR571" i="2"/>
  <c r="X571" i="2"/>
  <c r="BG571" i="2"/>
  <c r="I572" i="2" s="1"/>
  <c r="AW571" i="2"/>
  <c r="BB571" i="2"/>
  <c r="AM571" i="2"/>
  <c r="AH571" i="2"/>
  <c r="BV570" i="2"/>
  <c r="BM570" i="2"/>
  <c r="BR570" i="2" s="1"/>
  <c r="V571" i="2"/>
  <c r="AF571" i="2"/>
  <c r="AK571" i="2"/>
  <c r="AZ571" i="2"/>
  <c r="BE571" i="2"/>
  <c r="G572" i="2" s="1"/>
  <c r="AU571" i="2"/>
  <c r="AP571" i="2"/>
  <c r="BT570" i="2"/>
  <c r="J571" i="2"/>
  <c r="CE571" i="2" l="1"/>
  <c r="L571" i="2"/>
  <c r="Q571" i="2" s="1"/>
  <c r="BL571" i="2"/>
  <c r="BY571" i="2"/>
  <c r="CD571" i="2"/>
  <c r="CF571" i="2"/>
  <c r="BK571" i="2"/>
  <c r="BJ571" i="2"/>
  <c r="T570" i="2"/>
  <c r="AJ571" i="2"/>
  <c r="AE571" i="2"/>
  <c r="AY571" i="2"/>
  <c r="BC571" i="2" s="1"/>
  <c r="BD571" i="2"/>
  <c r="U571" i="2"/>
  <c r="Y571" i="2" s="1"/>
  <c r="AT571" i="2"/>
  <c r="AX571" i="2" s="1"/>
  <c r="AO571" i="2"/>
  <c r="AD571" i="2"/>
  <c r="BS570" i="2"/>
  <c r="M571" i="2"/>
  <c r="R571" i="2" s="1"/>
  <c r="N571" i="2"/>
  <c r="S571" i="2" s="1"/>
  <c r="CA571" i="2"/>
  <c r="BZ571" i="2"/>
  <c r="BP571" i="2"/>
  <c r="BQ571" i="2"/>
  <c r="BO571" i="2"/>
  <c r="CL571" i="2" l="1"/>
  <c r="CK571" i="2"/>
  <c r="CJ571" i="2"/>
  <c r="BI571" i="2"/>
  <c r="AI571" i="2"/>
  <c r="AN571" i="2"/>
  <c r="CC571" i="2"/>
  <c r="CG571" i="2" s="1"/>
  <c r="BW570" i="2"/>
  <c r="CH570" i="2" s="1"/>
  <c r="K571" i="2"/>
  <c r="P571" i="2" s="1"/>
  <c r="BH571" i="2"/>
  <c r="F572" i="2"/>
  <c r="AS571" i="2"/>
  <c r="BX571" i="2"/>
  <c r="BN571" i="2"/>
  <c r="CI571" i="2" l="1"/>
  <c r="CM571" i="2" s="1"/>
  <c r="AA572" i="2"/>
  <c r="AC572" i="2"/>
  <c r="Z572" i="2"/>
  <c r="AB572" i="2"/>
  <c r="BV571" i="2"/>
  <c r="N572" i="2" s="1"/>
  <c r="W572" i="2"/>
  <c r="BG572" i="2"/>
  <c r="I573" i="2" s="1"/>
  <c r="BB572" i="2"/>
  <c r="BU571" i="2"/>
  <c r="M572" i="2" s="1"/>
  <c r="AR572" i="2"/>
  <c r="AM572" i="2"/>
  <c r="AH572" i="2"/>
  <c r="AW572" i="2"/>
  <c r="X572" i="2"/>
  <c r="AL572" i="2"/>
  <c r="BF572" i="2"/>
  <c r="H573" i="2" s="1"/>
  <c r="AV572" i="2"/>
  <c r="AG572" i="2"/>
  <c r="AQ572" i="2"/>
  <c r="BA572" i="2"/>
  <c r="AK572" i="2"/>
  <c r="BE572" i="2"/>
  <c r="G573" i="2" s="1"/>
  <c r="AF572" i="2"/>
  <c r="AU572" i="2"/>
  <c r="V572" i="2"/>
  <c r="AZ572" i="2"/>
  <c r="AP572" i="2"/>
  <c r="BT571" i="2"/>
  <c r="O571" i="2"/>
  <c r="BM571" i="2"/>
  <c r="BR571" i="2" s="1"/>
  <c r="J572" i="2"/>
  <c r="S572" i="2" l="1"/>
  <c r="R572" i="2"/>
  <c r="CA572" i="2"/>
  <c r="CF572" i="2"/>
  <c r="BL572" i="2"/>
  <c r="BK572" i="2"/>
  <c r="CE572" i="2"/>
  <c r="BZ572" i="2"/>
  <c r="BY572" i="2"/>
  <c r="T571" i="2"/>
  <c r="U572" i="2"/>
  <c r="Y572" i="2" s="1"/>
  <c r="BD572" i="2"/>
  <c r="AE572" i="2"/>
  <c r="AJ572" i="2"/>
  <c r="AY572" i="2"/>
  <c r="BC572" i="2" s="1"/>
  <c r="AT572" i="2"/>
  <c r="AX572" i="2" s="1"/>
  <c r="AO572" i="2"/>
  <c r="BS571" i="2"/>
  <c r="BJ572" i="2"/>
  <c r="L572" i="2"/>
  <c r="Q572" i="2" s="1"/>
  <c r="CD572" i="2"/>
  <c r="BQ572" i="2"/>
  <c r="BO572" i="2"/>
  <c r="BP572" i="2"/>
  <c r="CJ572" i="2" l="1"/>
  <c r="CL572" i="2"/>
  <c r="CK572" i="2"/>
  <c r="AC573" i="2"/>
  <c r="AD572" i="2"/>
  <c r="BH572" i="2"/>
  <c r="F573" i="2"/>
  <c r="BW571" i="2"/>
  <c r="CH571" i="2" s="1"/>
  <c r="K572" i="2"/>
  <c r="P572" i="2" s="1"/>
  <c r="AS572" i="2"/>
  <c r="BX572" i="2"/>
  <c r="AN572" i="2"/>
  <c r="CC572" i="2"/>
  <c r="CG572" i="2" s="1"/>
  <c r="AI572" i="2"/>
  <c r="BI572" i="2"/>
  <c r="BN572" i="2"/>
  <c r="CI572" i="2" l="1"/>
  <c r="CM572" i="2" s="1"/>
  <c r="Z573" i="2"/>
  <c r="AB573" i="2"/>
  <c r="AA573" i="2"/>
  <c r="AQ573" i="2"/>
  <c r="BT572" i="2"/>
  <c r="L573" i="2" s="1"/>
  <c r="AF573" i="2"/>
  <c r="AV573" i="2"/>
  <c r="AL573" i="2"/>
  <c r="BU572" i="2"/>
  <c r="M573" i="2" s="1"/>
  <c r="W573" i="2"/>
  <c r="BF573" i="2"/>
  <c r="H574" i="2" s="1"/>
  <c r="AG573" i="2"/>
  <c r="BA573" i="2"/>
  <c r="AZ573" i="2"/>
  <c r="BE573" i="2"/>
  <c r="G574" i="2" s="1"/>
  <c r="AP573" i="2"/>
  <c r="AU573" i="2"/>
  <c r="V573" i="2"/>
  <c r="AK573" i="2"/>
  <c r="BB573" i="2"/>
  <c r="AH573" i="2"/>
  <c r="BG573" i="2"/>
  <c r="I574" i="2" s="1"/>
  <c r="AM573" i="2"/>
  <c r="AR573" i="2"/>
  <c r="X573" i="2"/>
  <c r="AW573" i="2"/>
  <c r="BV572" i="2"/>
  <c r="J573" i="2"/>
  <c r="BM572" i="2"/>
  <c r="BR572" i="2" s="1"/>
  <c r="O572" i="2"/>
  <c r="R573" i="2" l="1"/>
  <c r="Q573" i="2"/>
  <c r="BZ573" i="2"/>
  <c r="CE573" i="2"/>
  <c r="BJ573" i="2"/>
  <c r="CD573" i="2"/>
  <c r="BK573" i="2"/>
  <c r="BY573" i="2"/>
  <c r="T572" i="2"/>
  <c r="AJ573" i="2"/>
  <c r="AT573" i="2"/>
  <c r="AX573" i="2" s="1"/>
  <c r="AY573" i="2"/>
  <c r="BC573" i="2" s="1"/>
  <c r="BD573" i="2"/>
  <c r="U573" i="2"/>
  <c r="Y573" i="2" s="1"/>
  <c r="AO573" i="2"/>
  <c r="AE573" i="2"/>
  <c r="BS572" i="2"/>
  <c r="CF573" i="2"/>
  <c r="N573" i="2"/>
  <c r="S573" i="2" s="1"/>
  <c r="CA573" i="2"/>
  <c r="BL573" i="2"/>
  <c r="BQ573" i="2"/>
  <c r="BO573" i="2"/>
  <c r="BP573" i="2"/>
  <c r="CL573" i="2" l="1"/>
  <c r="CK573" i="2"/>
  <c r="CJ573" i="2"/>
  <c r="AD573" i="2"/>
  <c r="AN573" i="2"/>
  <c r="CC573" i="2"/>
  <c r="CG573" i="2" s="1"/>
  <c r="BW572" i="2"/>
  <c r="CH572" i="2" s="1"/>
  <c r="K573" i="2"/>
  <c r="P573" i="2" s="1"/>
  <c r="BI573" i="2"/>
  <c r="AI573" i="2"/>
  <c r="BH573" i="2"/>
  <c r="F574" i="2"/>
  <c r="AS573" i="2"/>
  <c r="BX573" i="2"/>
  <c r="BN573" i="2"/>
  <c r="CI573" i="2" l="1"/>
  <c r="CM573" i="2" s="1"/>
  <c r="AA574" i="2"/>
  <c r="AB574" i="2"/>
  <c r="AC574" i="2"/>
  <c r="Z574" i="2"/>
  <c r="AH574" i="2"/>
  <c r="AL574" i="2"/>
  <c r="BV573" i="2"/>
  <c r="N574" i="2" s="1"/>
  <c r="BU573" i="2"/>
  <c r="M574" i="2" s="1"/>
  <c r="AG574" i="2"/>
  <c r="BA574" i="2"/>
  <c r="W574" i="2"/>
  <c r="AQ574" i="2"/>
  <c r="BF574" i="2"/>
  <c r="H575" i="2" s="1"/>
  <c r="AV574" i="2"/>
  <c r="X574" i="2"/>
  <c r="AW574" i="2"/>
  <c r="BB574" i="2"/>
  <c r="AR574" i="2"/>
  <c r="BG574" i="2"/>
  <c r="I575" i="2" s="1"/>
  <c r="AM574" i="2"/>
  <c r="BM573" i="2"/>
  <c r="BR573" i="2" s="1"/>
  <c r="J574" i="2"/>
  <c r="O573" i="2"/>
  <c r="AP574" i="2"/>
  <c r="AZ574" i="2"/>
  <c r="V574" i="2"/>
  <c r="BE574" i="2"/>
  <c r="G575" i="2" s="1"/>
  <c r="AK574" i="2"/>
  <c r="AU574" i="2"/>
  <c r="BT573" i="2"/>
  <c r="S574" i="2" l="1"/>
  <c r="R574" i="2"/>
  <c r="AF574" i="2"/>
  <c r="BJ574" i="2" s="1"/>
  <c r="BZ574" i="2"/>
  <c r="BK574" i="2"/>
  <c r="CE574" i="2"/>
  <c r="CF574" i="2"/>
  <c r="BL574" i="2"/>
  <c r="CA574" i="2"/>
  <c r="CD574" i="2"/>
  <c r="BY574" i="2"/>
  <c r="T573" i="2"/>
  <c r="AY574" i="2"/>
  <c r="BC574" i="2" s="1"/>
  <c r="AJ574" i="2"/>
  <c r="AT574" i="2"/>
  <c r="AX574" i="2" s="1"/>
  <c r="AE574" i="2"/>
  <c r="AO574" i="2"/>
  <c r="U574" i="2"/>
  <c r="Y574" i="2" s="1"/>
  <c r="AD574" i="2"/>
  <c r="BD574" i="2"/>
  <c r="BS573" i="2"/>
  <c r="L574" i="2"/>
  <c r="Q574" i="2" s="1"/>
  <c r="BP574" i="2"/>
  <c r="BQ574" i="2"/>
  <c r="BO574" i="2"/>
  <c r="CL574" i="2" l="1"/>
  <c r="CJ574" i="2"/>
  <c r="CK574" i="2"/>
  <c r="BW573" i="2"/>
  <c r="CH573" i="2" s="1"/>
  <c r="K574" i="2"/>
  <c r="P574" i="2" s="1"/>
  <c r="AS574" i="2"/>
  <c r="BX574" i="2"/>
  <c r="BH574" i="2"/>
  <c r="F575" i="2"/>
  <c r="BI574" i="2"/>
  <c r="AI574" i="2"/>
  <c r="AN574" i="2"/>
  <c r="CC574" i="2"/>
  <c r="CG574" i="2" s="1"/>
  <c r="BN574" i="2"/>
  <c r="CI574" i="2" l="1"/>
  <c r="CM574" i="2" s="1"/>
  <c r="AA575" i="2"/>
  <c r="Z575" i="2"/>
  <c r="AC575" i="2"/>
  <c r="AB575" i="2"/>
  <c r="BF575" i="2"/>
  <c r="H576" i="2" s="1"/>
  <c r="AK575" i="2"/>
  <c r="AF575" i="2"/>
  <c r="AZ575" i="2"/>
  <c r="BU574" i="2"/>
  <c r="M575" i="2" s="1"/>
  <c r="AQ575" i="2"/>
  <c r="AP575" i="2"/>
  <c r="W575" i="2"/>
  <c r="AL575" i="2"/>
  <c r="BA575" i="2"/>
  <c r="AG575" i="2"/>
  <c r="AV575" i="2"/>
  <c r="AM575" i="2"/>
  <c r="AH575" i="2"/>
  <c r="AW575" i="2"/>
  <c r="X575" i="2"/>
  <c r="AR575" i="2"/>
  <c r="BB575" i="2"/>
  <c r="BG575" i="2"/>
  <c r="I576" i="2" s="1"/>
  <c r="BV574" i="2"/>
  <c r="BM574" i="2"/>
  <c r="BR574" i="2" s="1"/>
  <c r="J575" i="2"/>
  <c r="O574" i="2"/>
  <c r="R575" i="2" l="1"/>
  <c r="BE575" i="2"/>
  <c r="G576" i="2" s="1"/>
  <c r="V575" i="2"/>
  <c r="BT574" i="2"/>
  <c r="L575" i="2" s="1"/>
  <c r="Q575" i="2" s="1"/>
  <c r="AU575" i="2"/>
  <c r="BJ575" i="2" s="1"/>
  <c r="BZ575" i="2"/>
  <c r="BK575" i="2"/>
  <c r="CE575" i="2"/>
  <c r="CA575" i="2"/>
  <c r="T574" i="2"/>
  <c r="AJ575" i="2"/>
  <c r="U575" i="2"/>
  <c r="AE575" i="2"/>
  <c r="BD575" i="2"/>
  <c r="AY575" i="2"/>
  <c r="BC575" i="2" s="1"/>
  <c r="AO575" i="2"/>
  <c r="AT575" i="2"/>
  <c r="BS574" i="2"/>
  <c r="BL575" i="2"/>
  <c r="N575" i="2"/>
  <c r="S575" i="2" s="1"/>
  <c r="CF575" i="2"/>
  <c r="BO575" i="2"/>
  <c r="BP575" i="2"/>
  <c r="BQ575" i="2"/>
  <c r="CL575" i="2" l="1"/>
  <c r="CK575" i="2"/>
  <c r="CJ575" i="2"/>
  <c r="Y575" i="2"/>
  <c r="AX575" i="2"/>
  <c r="BY575" i="2"/>
  <c r="CD575" i="2"/>
  <c r="AS575" i="2"/>
  <c r="BX575" i="2"/>
  <c r="AD575" i="2"/>
  <c r="AA576" i="2" s="1"/>
  <c r="BW574" i="2"/>
  <c r="CH574" i="2" s="1"/>
  <c r="K575" i="2"/>
  <c r="P575" i="2" s="1"/>
  <c r="BH575" i="2"/>
  <c r="F576" i="2"/>
  <c r="AN575" i="2"/>
  <c r="CC575" i="2"/>
  <c r="BI575" i="2"/>
  <c r="AI575" i="2"/>
  <c r="BN575" i="2"/>
  <c r="CG575" i="2" l="1"/>
  <c r="CI575" i="2"/>
  <c r="CM575" i="2" s="1"/>
  <c r="AB576" i="2"/>
  <c r="AC576" i="2"/>
  <c r="Z576" i="2"/>
  <c r="AL576" i="2"/>
  <c r="AM576" i="2"/>
  <c r="BV575" i="2"/>
  <c r="N576" i="2" s="1"/>
  <c r="AG576" i="2"/>
  <c r="X576" i="2"/>
  <c r="AW576" i="2"/>
  <c r="BG576" i="2"/>
  <c r="I577" i="2" s="1"/>
  <c r="AR576" i="2"/>
  <c r="AH576" i="2"/>
  <c r="BB576" i="2"/>
  <c r="AV576" i="2"/>
  <c r="BA576" i="2"/>
  <c r="AQ576" i="2"/>
  <c r="W576" i="2"/>
  <c r="BU575" i="2"/>
  <c r="M576" i="2" s="1"/>
  <c r="BF576" i="2"/>
  <c r="H577" i="2" s="1"/>
  <c r="BM575" i="2"/>
  <c r="BR575" i="2" s="1"/>
  <c r="J576" i="2"/>
  <c r="O575" i="2"/>
  <c r="AF576" i="2"/>
  <c r="BE576" i="2"/>
  <c r="G577" i="2" s="1"/>
  <c r="V576" i="2"/>
  <c r="AK576" i="2"/>
  <c r="AP576" i="2"/>
  <c r="AZ576" i="2"/>
  <c r="AU576" i="2"/>
  <c r="BT575" i="2"/>
  <c r="S576" i="2" l="1"/>
  <c r="R576" i="2"/>
  <c r="CF576" i="2"/>
  <c r="CA576" i="2"/>
  <c r="BL576" i="2"/>
  <c r="BK576" i="2"/>
  <c r="CE576" i="2"/>
  <c r="BZ576" i="2"/>
  <c r="BY576" i="2"/>
  <c r="CD576" i="2"/>
  <c r="L576" i="2"/>
  <c r="Q576" i="2" s="1"/>
  <c r="BJ576" i="2"/>
  <c r="T575" i="2"/>
  <c r="BD576" i="2"/>
  <c r="AE576" i="2"/>
  <c r="AD576" i="2"/>
  <c r="AY576" i="2"/>
  <c r="BC576" i="2" s="1"/>
  <c r="AT576" i="2"/>
  <c r="AX576" i="2" s="1"/>
  <c r="AJ576" i="2"/>
  <c r="AO576" i="2"/>
  <c r="U576" i="2"/>
  <c r="Y576" i="2" s="1"/>
  <c r="BS575" i="2"/>
  <c r="BO576" i="2"/>
  <c r="BP576" i="2"/>
  <c r="BQ576" i="2"/>
  <c r="CK576" i="2" l="1"/>
  <c r="CL576" i="2"/>
  <c r="CJ576" i="2"/>
  <c r="BW575" i="2"/>
  <c r="CH575" i="2" s="1"/>
  <c r="K576" i="2"/>
  <c r="P576" i="2" s="1"/>
  <c r="BH576" i="2"/>
  <c r="F577" i="2"/>
  <c r="AS576" i="2"/>
  <c r="BX576" i="2"/>
  <c r="AN576" i="2"/>
  <c r="CC576" i="2"/>
  <c r="CG576" i="2" s="1"/>
  <c r="AI576" i="2"/>
  <c r="BI576" i="2"/>
  <c r="BN576" i="2"/>
  <c r="CI576" i="2" l="1"/>
  <c r="CM576" i="2" s="1"/>
  <c r="AP577" i="2"/>
  <c r="Z577" i="2"/>
  <c r="AC577" i="2"/>
  <c r="AB577" i="2"/>
  <c r="O576" i="2"/>
  <c r="BM576" i="2"/>
  <c r="BR576" i="2" s="1"/>
  <c r="BB577" i="2"/>
  <c r="AW577" i="2"/>
  <c r="AM577" i="2"/>
  <c r="BG577" i="2"/>
  <c r="I578" i="2" s="1"/>
  <c r="X577" i="2"/>
  <c r="AR577" i="2"/>
  <c r="AH577" i="2"/>
  <c r="BV576" i="2"/>
  <c r="J577" i="2"/>
  <c r="BF577" i="2"/>
  <c r="H578" i="2" s="1"/>
  <c r="AG577" i="2"/>
  <c r="W577" i="2"/>
  <c r="AV577" i="2"/>
  <c r="AQ577" i="2"/>
  <c r="AL577" i="2"/>
  <c r="BA577" i="2"/>
  <c r="BU576" i="2"/>
  <c r="BE577" i="2" l="1"/>
  <c r="G578" i="2" s="1"/>
  <c r="AU577" i="2"/>
  <c r="V577" i="2"/>
  <c r="AZ577" i="2"/>
  <c r="AK577" i="2"/>
  <c r="AA577" i="2"/>
  <c r="AD577" i="2" s="1"/>
  <c r="AF577" i="2"/>
  <c r="BT576" i="2"/>
  <c r="L577" i="2" s="1"/>
  <c r="BL577" i="2"/>
  <c r="CE577" i="2"/>
  <c r="CA577" i="2"/>
  <c r="CF577" i="2"/>
  <c r="BK577" i="2"/>
  <c r="N577" i="2"/>
  <c r="T576" i="2"/>
  <c r="AT577" i="2"/>
  <c r="U577" i="2"/>
  <c r="AY577" i="2"/>
  <c r="AE577" i="2"/>
  <c r="BD577" i="2"/>
  <c r="AO577" i="2"/>
  <c r="AJ577" i="2"/>
  <c r="BS576" i="2"/>
  <c r="M577" i="2"/>
  <c r="BZ577" i="2"/>
  <c r="BP577" i="2"/>
  <c r="BQ577" i="2"/>
  <c r="S577" i="2" l="1"/>
  <c r="R577" i="2"/>
  <c r="Q577" i="2"/>
  <c r="CL577" i="2"/>
  <c r="CK577" i="2"/>
  <c r="AX577" i="2"/>
  <c r="Y577" i="2"/>
  <c r="BC577" i="2"/>
  <c r="BY577" i="2"/>
  <c r="CD577" i="2"/>
  <c r="BJ577" i="2"/>
  <c r="AS577" i="2"/>
  <c r="BX577" i="2"/>
  <c r="K577" i="2"/>
  <c r="P577" i="2" s="1"/>
  <c r="BW576" i="2"/>
  <c r="CH576" i="2" s="1"/>
  <c r="BH577" i="2"/>
  <c r="F578" i="2"/>
  <c r="AN577" i="2"/>
  <c r="CC577" i="2"/>
  <c r="AI577" i="2"/>
  <c r="BI577" i="2"/>
  <c r="BN577" i="2"/>
  <c r="BO577" i="2"/>
  <c r="CG577" i="2" l="1"/>
  <c r="CJ577" i="2"/>
  <c r="CI577" i="2"/>
  <c r="AA578" i="2"/>
  <c r="AC578" i="2"/>
  <c r="Z578" i="2"/>
  <c r="AB578" i="2"/>
  <c r="AQ578" i="2"/>
  <c r="BA578" i="2"/>
  <c r="AV578" i="2"/>
  <c r="AG578" i="2"/>
  <c r="AL578" i="2"/>
  <c r="BF578" i="2"/>
  <c r="H579" i="2" s="1"/>
  <c r="W578" i="2"/>
  <c r="BU577" i="2"/>
  <c r="M578" i="2" s="1"/>
  <c r="J578" i="2"/>
  <c r="O577" i="2"/>
  <c r="AM578" i="2"/>
  <c r="AH578" i="2"/>
  <c r="X578" i="2"/>
  <c r="BB578" i="2"/>
  <c r="AR578" i="2"/>
  <c r="AW578" i="2"/>
  <c r="BG578" i="2"/>
  <c r="I579" i="2" s="1"/>
  <c r="BV577" i="2"/>
  <c r="AP578" i="2"/>
  <c r="V578" i="2"/>
  <c r="BM577" i="2"/>
  <c r="BR577" i="2" s="1"/>
  <c r="R578" i="2" l="1"/>
  <c r="CM577" i="2"/>
  <c r="BE578" i="2"/>
  <c r="G579" i="2" s="1"/>
  <c r="BT577" i="2"/>
  <c r="L578" i="2" s="1"/>
  <c r="Q578" i="2" s="1"/>
  <c r="AZ578" i="2"/>
  <c r="AF578" i="2"/>
  <c r="AU578" i="2"/>
  <c r="AK578" i="2"/>
  <c r="CE578" i="2"/>
  <c r="BK578" i="2"/>
  <c r="BZ578" i="2"/>
  <c r="CA578" i="2"/>
  <c r="BL578" i="2"/>
  <c r="N578" i="2"/>
  <c r="S578" i="2" s="1"/>
  <c r="CF578" i="2"/>
  <c r="T577" i="2"/>
  <c r="AT578" i="2"/>
  <c r="AE578" i="2"/>
  <c r="AY578" i="2"/>
  <c r="BD578" i="2"/>
  <c r="AJ578" i="2"/>
  <c r="AO578" i="2"/>
  <c r="U578" i="2"/>
  <c r="Y578" i="2" s="1"/>
  <c r="BS577" i="2"/>
  <c r="BP578" i="2"/>
  <c r="BQ578" i="2"/>
  <c r="CK578" i="2" l="1"/>
  <c r="CL578" i="2"/>
  <c r="CD578" i="2"/>
  <c r="BY578" i="2"/>
  <c r="BC578" i="2"/>
  <c r="AX578" i="2"/>
  <c r="BJ578" i="2"/>
  <c r="AB579" i="2"/>
  <c r="AN578" i="2"/>
  <c r="CC578" i="2"/>
  <c r="AD578" i="2"/>
  <c r="BW577" i="2"/>
  <c r="CH577" i="2" s="1"/>
  <c r="K578" i="2"/>
  <c r="P578" i="2" s="1"/>
  <c r="BH578" i="2"/>
  <c r="F579" i="2"/>
  <c r="BX578" i="2"/>
  <c r="AS578" i="2"/>
  <c r="BI578" i="2"/>
  <c r="AI578" i="2"/>
  <c r="BN578" i="2"/>
  <c r="BO578" i="2"/>
  <c r="CG578" i="2" l="1"/>
  <c r="CI578" i="2"/>
  <c r="CJ578" i="2"/>
  <c r="Z579" i="2"/>
  <c r="AC579" i="2"/>
  <c r="AA579" i="2"/>
  <c r="AP579" i="2"/>
  <c r="BE579" i="2"/>
  <c r="G580" i="2" s="1"/>
  <c r="AU579" i="2"/>
  <c r="AZ579" i="2"/>
  <c r="AK579" i="2"/>
  <c r="V579" i="2"/>
  <c r="BT578" i="2"/>
  <c r="L579" i="2" s="1"/>
  <c r="AF579" i="2"/>
  <c r="BM578" i="2"/>
  <c r="BR578" i="2" s="1"/>
  <c r="AW579" i="2"/>
  <c r="AH579" i="2"/>
  <c r="BB579" i="2"/>
  <c r="BG579" i="2"/>
  <c r="I580" i="2" s="1"/>
  <c r="AM579" i="2"/>
  <c r="X579" i="2"/>
  <c r="AR579" i="2"/>
  <c r="BV578" i="2"/>
  <c r="O578" i="2"/>
  <c r="AG579" i="2"/>
  <c r="BF579" i="2"/>
  <c r="H580" i="2" s="1"/>
  <c r="AQ579" i="2"/>
  <c r="AL579" i="2"/>
  <c r="W579" i="2"/>
  <c r="AV579" i="2"/>
  <c r="BA579" i="2"/>
  <c r="BU578" i="2"/>
  <c r="J579" i="2"/>
  <c r="Q579" i="2" l="1"/>
  <c r="CM578" i="2"/>
  <c r="BY579" i="2"/>
  <c r="BJ579" i="2"/>
  <c r="CD579" i="2"/>
  <c r="CA579" i="2"/>
  <c r="CF579" i="2"/>
  <c r="BZ579" i="2"/>
  <c r="T578" i="2"/>
  <c r="AJ579" i="2"/>
  <c r="AO579" i="2"/>
  <c r="AT579" i="2"/>
  <c r="AX579" i="2" s="1"/>
  <c r="BD579" i="2"/>
  <c r="AD579" i="2"/>
  <c r="U579" i="2"/>
  <c r="Y579" i="2" s="1"/>
  <c r="AY579" i="2"/>
  <c r="BC579" i="2" s="1"/>
  <c r="AE579" i="2"/>
  <c r="BS578" i="2"/>
  <c r="N579" i="2"/>
  <c r="S579" i="2" s="1"/>
  <c r="BK579" i="2"/>
  <c r="M579" i="2"/>
  <c r="R579" i="2" s="1"/>
  <c r="CE579" i="2"/>
  <c r="BL579" i="2"/>
  <c r="BQ579" i="2"/>
  <c r="BO579" i="2"/>
  <c r="BP579" i="2"/>
  <c r="CK579" i="2" l="1"/>
  <c r="CL579" i="2"/>
  <c r="CJ579" i="2"/>
  <c r="BW578" i="2"/>
  <c r="CH578" i="2" s="1"/>
  <c r="K579" i="2"/>
  <c r="P579" i="2" s="1"/>
  <c r="AN579" i="2"/>
  <c r="CC579" i="2"/>
  <c r="CG579" i="2" s="1"/>
  <c r="AI579" i="2"/>
  <c r="BI579" i="2"/>
  <c r="BH579" i="2"/>
  <c r="F580" i="2"/>
  <c r="AS579" i="2"/>
  <c r="BX579" i="2"/>
  <c r="BN579" i="2"/>
  <c r="CI579" i="2" l="1"/>
  <c r="CM579" i="2" s="1"/>
  <c r="V580" i="2"/>
  <c r="Z580" i="2"/>
  <c r="AB580" i="2"/>
  <c r="AC580" i="2"/>
  <c r="BV579" i="2"/>
  <c r="N580" i="2" s="1"/>
  <c r="BU579" i="2"/>
  <c r="M580" i="2" s="1"/>
  <c r="BT579" i="2"/>
  <c r="L580" i="2" s="1"/>
  <c r="BE580" i="2"/>
  <c r="G581" i="2" s="1"/>
  <c r="AZ580" i="2"/>
  <c r="BB580" i="2"/>
  <c r="AM580" i="2"/>
  <c r="AR580" i="2"/>
  <c r="AH580" i="2"/>
  <c r="BG580" i="2"/>
  <c r="I581" i="2" s="1"/>
  <c r="X580" i="2"/>
  <c r="AW580" i="2"/>
  <c r="AQ580" i="2"/>
  <c r="AG580" i="2"/>
  <c r="BF580" i="2"/>
  <c r="H581" i="2" s="1"/>
  <c r="W580" i="2"/>
  <c r="AL580" i="2"/>
  <c r="BA580" i="2"/>
  <c r="AV580" i="2"/>
  <c r="BM579" i="2"/>
  <c r="BR579" i="2" s="1"/>
  <c r="O579" i="2"/>
  <c r="J580" i="2"/>
  <c r="AF580" i="2" l="1"/>
  <c r="AP580" i="2"/>
  <c r="BY580" i="2" s="1"/>
  <c r="AU580" i="2"/>
  <c r="AK580" i="2"/>
  <c r="AA580" i="2"/>
  <c r="S580" i="2" s="1"/>
  <c r="CF580" i="2"/>
  <c r="BL580" i="2"/>
  <c r="CA580" i="2"/>
  <c r="BZ580" i="2"/>
  <c r="CE580" i="2"/>
  <c r="BK580" i="2"/>
  <c r="T579" i="2"/>
  <c r="AO580" i="2"/>
  <c r="AY580" i="2"/>
  <c r="BC580" i="2" s="1"/>
  <c r="U580" i="2"/>
  <c r="Y580" i="2" s="1"/>
  <c r="BD580" i="2"/>
  <c r="AE580" i="2"/>
  <c r="AT580" i="2"/>
  <c r="AJ580" i="2"/>
  <c r="BS579" i="2"/>
  <c r="BP580" i="2"/>
  <c r="BQ580" i="2"/>
  <c r="R580" i="2" l="1"/>
  <c r="Q580" i="2"/>
  <c r="CL580" i="2"/>
  <c r="CK580" i="2"/>
  <c r="CD580" i="2"/>
  <c r="BJ580" i="2"/>
  <c r="AX580" i="2"/>
  <c r="AC581" i="2"/>
  <c r="AI580" i="2"/>
  <c r="BI580" i="2"/>
  <c r="BW579" i="2"/>
  <c r="CH579" i="2" s="1"/>
  <c r="K580" i="2"/>
  <c r="P580" i="2" s="1"/>
  <c r="AD580" i="2"/>
  <c r="AS580" i="2"/>
  <c r="BX580" i="2"/>
  <c r="AN580" i="2"/>
  <c r="CC580" i="2"/>
  <c r="CG580" i="2" s="1"/>
  <c r="BH580" i="2"/>
  <c r="F581" i="2"/>
  <c r="BN580" i="2"/>
  <c r="BO580" i="2"/>
  <c r="CJ580" i="2" l="1"/>
  <c r="CI580" i="2"/>
  <c r="Z581" i="2"/>
  <c r="AA581" i="2"/>
  <c r="AB581" i="2"/>
  <c r="AK581" i="2"/>
  <c r="BE581" i="2"/>
  <c r="G582" i="2" s="1"/>
  <c r="AU581" i="2"/>
  <c r="BT580" i="2"/>
  <c r="L581" i="2" s="1"/>
  <c r="V581" i="2"/>
  <c r="AZ581" i="2"/>
  <c r="AP581" i="2"/>
  <c r="AF581" i="2"/>
  <c r="BA581" i="2"/>
  <c r="BF581" i="2"/>
  <c r="H582" i="2" s="1"/>
  <c r="AL581" i="2"/>
  <c r="AV581" i="2"/>
  <c r="W581" i="2"/>
  <c r="AG581" i="2"/>
  <c r="AQ581" i="2"/>
  <c r="BU580" i="2"/>
  <c r="J581" i="2"/>
  <c r="BM580" i="2"/>
  <c r="BR580" i="2" s="1"/>
  <c r="O580" i="2"/>
  <c r="AM581" i="2"/>
  <c r="AR581" i="2"/>
  <c r="BB581" i="2"/>
  <c r="AW581" i="2"/>
  <c r="X581" i="2"/>
  <c r="AH581" i="2"/>
  <c r="BG581" i="2"/>
  <c r="I582" i="2" s="1"/>
  <c r="BV580" i="2"/>
  <c r="Q581" i="2" l="1"/>
  <c r="CM580" i="2"/>
  <c r="CD581" i="2"/>
  <c r="BJ581" i="2"/>
  <c r="BY581" i="2"/>
  <c r="BL581" i="2"/>
  <c r="BZ581" i="2"/>
  <c r="BK581" i="2"/>
  <c r="CF581" i="2"/>
  <c r="N581" i="2"/>
  <c r="S581" i="2" s="1"/>
  <c r="CA581" i="2"/>
  <c r="T580" i="2"/>
  <c r="AJ581" i="2"/>
  <c r="AT581" i="2"/>
  <c r="AX581" i="2" s="1"/>
  <c r="AE581" i="2"/>
  <c r="AO581" i="2"/>
  <c r="BD581" i="2"/>
  <c r="U581" i="2"/>
  <c r="Y581" i="2" s="1"/>
  <c r="AY581" i="2"/>
  <c r="BC581" i="2" s="1"/>
  <c r="BS580" i="2"/>
  <c r="CE581" i="2"/>
  <c r="M581" i="2"/>
  <c r="R581" i="2" s="1"/>
  <c r="BO581" i="2"/>
  <c r="BQ581" i="2"/>
  <c r="BP581" i="2"/>
  <c r="CJ581" i="2" l="1"/>
  <c r="CK581" i="2"/>
  <c r="CL581" i="2"/>
  <c r="BI581" i="2"/>
  <c r="AI581" i="2"/>
  <c r="BH581" i="2"/>
  <c r="F582" i="2"/>
  <c r="AD581" i="2"/>
  <c r="BW580" i="2"/>
  <c r="CH580" i="2" s="1"/>
  <c r="K581" i="2"/>
  <c r="P581" i="2" s="1"/>
  <c r="AS581" i="2"/>
  <c r="BX581" i="2"/>
  <c r="AN581" i="2"/>
  <c r="CC581" i="2"/>
  <c r="CG581" i="2" s="1"/>
  <c r="BN581" i="2"/>
  <c r="CI581" i="2" l="1"/>
  <c r="CM581" i="2" s="1"/>
  <c r="AC582" i="2"/>
  <c r="Z582" i="2"/>
  <c r="AB582" i="2"/>
  <c r="BF582" i="2"/>
  <c r="H583" i="2" s="1"/>
  <c r="AV582" i="2"/>
  <c r="W582" i="2"/>
  <c r="AG582" i="2"/>
  <c r="AL582" i="2"/>
  <c r="BA582" i="2"/>
  <c r="BU581" i="2"/>
  <c r="M582" i="2" s="1"/>
  <c r="AQ582" i="2"/>
  <c r="J582" i="2"/>
  <c r="BM581" i="2"/>
  <c r="BR581" i="2" s="1"/>
  <c r="O581" i="2"/>
  <c r="AH582" i="2"/>
  <c r="AM582" i="2"/>
  <c r="AR582" i="2"/>
  <c r="AW582" i="2"/>
  <c r="X582" i="2"/>
  <c r="BB582" i="2"/>
  <c r="BG582" i="2"/>
  <c r="I583" i="2" s="1"/>
  <c r="BV581" i="2"/>
  <c r="AA582" i="2" l="1"/>
  <c r="AD582" i="2" s="1"/>
  <c r="AK582" i="2"/>
  <c r="BE582" i="2"/>
  <c r="G583" i="2" s="1"/>
  <c r="V582" i="2"/>
  <c r="AF582" i="2"/>
  <c r="AU582" i="2"/>
  <c r="BT581" i="2"/>
  <c r="L582" i="2" s="1"/>
  <c r="AZ582" i="2"/>
  <c r="AP582" i="2"/>
  <c r="BZ582" i="2"/>
  <c r="BK582" i="2"/>
  <c r="CE582" i="2"/>
  <c r="CA582" i="2"/>
  <c r="T581" i="2"/>
  <c r="AJ582" i="2"/>
  <c r="AT582" i="2"/>
  <c r="U582" i="2"/>
  <c r="AO582" i="2"/>
  <c r="AY582" i="2"/>
  <c r="BD582" i="2"/>
  <c r="AE582" i="2"/>
  <c r="BS581" i="2"/>
  <c r="CF582" i="2"/>
  <c r="N582" i="2"/>
  <c r="BL582" i="2"/>
  <c r="BP582" i="2"/>
  <c r="BQ582" i="2"/>
  <c r="S582" i="2" l="1"/>
  <c r="AR583" i="2" s="1"/>
  <c r="Q582" i="2"/>
  <c r="R582" i="2"/>
  <c r="CL582" i="2"/>
  <c r="CK582" i="2"/>
  <c r="AX582" i="2"/>
  <c r="BC582" i="2"/>
  <c r="Y582" i="2"/>
  <c r="BY582" i="2"/>
  <c r="BJ582" i="2"/>
  <c r="CD582" i="2"/>
  <c r="BW581" i="2"/>
  <c r="CH581" i="2" s="1"/>
  <c r="K582" i="2"/>
  <c r="P582" i="2" s="1"/>
  <c r="AS582" i="2"/>
  <c r="BX582" i="2"/>
  <c r="AN582" i="2"/>
  <c r="CC582" i="2"/>
  <c r="AI582" i="2"/>
  <c r="BI582" i="2"/>
  <c r="BH582" i="2"/>
  <c r="F583" i="2"/>
  <c r="BO582" i="2"/>
  <c r="BN582" i="2"/>
  <c r="CG582" i="2" l="1"/>
  <c r="CJ582" i="2"/>
  <c r="CI582" i="2"/>
  <c r="Z583" i="2"/>
  <c r="AB583" i="2"/>
  <c r="AA583" i="2"/>
  <c r="AC583" i="2"/>
  <c r="AW583" i="2"/>
  <c r="W583" i="2"/>
  <c r="BG583" i="2"/>
  <c r="I584" i="2" s="1"/>
  <c r="AM583" i="2"/>
  <c r="BV582" i="2"/>
  <c r="N583" i="2" s="1"/>
  <c r="BB583" i="2"/>
  <c r="X583" i="2"/>
  <c r="AH583" i="2"/>
  <c r="AV583" i="2"/>
  <c r="BA583" i="2"/>
  <c r="BU582" i="2"/>
  <c r="M583" i="2" s="1"/>
  <c r="AL583" i="2"/>
  <c r="AQ583" i="2"/>
  <c r="BF583" i="2"/>
  <c r="H584" i="2" s="1"/>
  <c r="AG583" i="2"/>
  <c r="O582" i="2"/>
  <c r="BM582" i="2"/>
  <c r="BR582" i="2" s="1"/>
  <c r="J583" i="2"/>
  <c r="BE583" i="2"/>
  <c r="G584" i="2" s="1"/>
  <c r="AU583" i="2"/>
  <c r="AZ583" i="2"/>
  <c r="AK583" i="2"/>
  <c r="V583" i="2"/>
  <c r="AF583" i="2"/>
  <c r="AP583" i="2"/>
  <c r="BT582" i="2"/>
  <c r="S583" i="2" l="1"/>
  <c r="R583" i="2"/>
  <c r="CM582" i="2"/>
  <c r="CF583" i="2"/>
  <c r="BL583" i="2"/>
  <c r="CA583" i="2"/>
  <c r="BK583" i="2"/>
  <c r="BY583" i="2"/>
  <c r="BJ583" i="2"/>
  <c r="CE583" i="2"/>
  <c r="BZ583" i="2"/>
  <c r="CD583" i="2"/>
  <c r="T582" i="2"/>
  <c r="AD583" i="2"/>
  <c r="AJ583" i="2"/>
  <c r="AY583" i="2"/>
  <c r="BC583" i="2" s="1"/>
  <c r="AO583" i="2"/>
  <c r="AE583" i="2"/>
  <c r="AT583" i="2"/>
  <c r="AX583" i="2" s="1"/>
  <c r="U583" i="2"/>
  <c r="Y583" i="2" s="1"/>
  <c r="BD583" i="2"/>
  <c r="BS582" i="2"/>
  <c r="L583" i="2"/>
  <c r="Q583" i="2" s="1"/>
  <c r="BO583" i="2"/>
  <c r="BP583" i="2"/>
  <c r="BQ583" i="2"/>
  <c r="CK583" i="2" l="1"/>
  <c r="CL583" i="2"/>
  <c r="CJ583" i="2"/>
  <c r="BW582" i="2"/>
  <c r="CH582" i="2" s="1"/>
  <c r="K583" i="2"/>
  <c r="P583" i="2" s="1"/>
  <c r="BI583" i="2"/>
  <c r="AI583" i="2"/>
  <c r="BH583" i="2"/>
  <c r="F584" i="2"/>
  <c r="AS583" i="2"/>
  <c r="BX583" i="2"/>
  <c r="AN583" i="2"/>
  <c r="CC583" i="2"/>
  <c r="CG583" i="2" s="1"/>
  <c r="BN583" i="2"/>
  <c r="CI583" i="2" l="1"/>
  <c r="CM583" i="2" s="1"/>
  <c r="AZ584" i="2"/>
  <c r="Z584" i="2"/>
  <c r="AB584" i="2"/>
  <c r="AC584" i="2"/>
  <c r="BA584" i="2"/>
  <c r="AM584" i="2"/>
  <c r="W584" i="2"/>
  <c r="AG584" i="2"/>
  <c r="AL584" i="2"/>
  <c r="AQ584" i="2"/>
  <c r="BU583" i="2"/>
  <c r="M584" i="2" s="1"/>
  <c r="AV584" i="2"/>
  <c r="BF584" i="2"/>
  <c r="H585" i="2" s="1"/>
  <c r="V584" i="2"/>
  <c r="BV583" i="2"/>
  <c r="N584" i="2" s="1"/>
  <c r="X584" i="2"/>
  <c r="BG584" i="2"/>
  <c r="I585" i="2" s="1"/>
  <c r="AW584" i="2"/>
  <c r="BE584" i="2"/>
  <c r="G585" i="2" s="1"/>
  <c r="AR584" i="2"/>
  <c r="AF584" i="2"/>
  <c r="BB584" i="2"/>
  <c r="AH584" i="2"/>
  <c r="J584" i="2"/>
  <c r="BM583" i="2"/>
  <c r="BR583" i="2" s="1"/>
  <c r="O583" i="2"/>
  <c r="AU584" i="2" l="1"/>
  <c r="BJ584" i="2" s="1"/>
  <c r="AP584" i="2"/>
  <c r="BY584" i="2" s="1"/>
  <c r="BT583" i="2"/>
  <c r="L584" i="2" s="1"/>
  <c r="AA584" i="2"/>
  <c r="R584" i="2" s="1"/>
  <c r="AK584" i="2"/>
  <c r="BK584" i="2"/>
  <c r="BZ584" i="2"/>
  <c r="CE584" i="2"/>
  <c r="CF584" i="2"/>
  <c r="BL584" i="2"/>
  <c r="CA584" i="2"/>
  <c r="T583" i="2"/>
  <c r="AE584" i="2"/>
  <c r="AO584" i="2"/>
  <c r="AJ584" i="2"/>
  <c r="U584" i="2"/>
  <c r="Y584" i="2" s="1"/>
  <c r="AY584" i="2"/>
  <c r="BC584" i="2" s="1"/>
  <c r="BD584" i="2"/>
  <c r="AT584" i="2"/>
  <c r="BS583" i="2"/>
  <c r="BP584" i="2"/>
  <c r="BO584" i="2"/>
  <c r="BQ584" i="2"/>
  <c r="S584" i="2" l="1"/>
  <c r="Q584" i="2"/>
  <c r="CJ584" i="2"/>
  <c r="CL584" i="2"/>
  <c r="CK584" i="2"/>
  <c r="CD584" i="2"/>
  <c r="AX584" i="2"/>
  <c r="BW583" i="2"/>
  <c r="CH583" i="2" s="1"/>
  <c r="K584" i="2"/>
  <c r="P584" i="2" s="1"/>
  <c r="AD584" i="2"/>
  <c r="BI584" i="2"/>
  <c r="AI584" i="2"/>
  <c r="BH584" i="2"/>
  <c r="F585" i="2"/>
  <c r="AN584" i="2"/>
  <c r="CC584" i="2"/>
  <c r="AS584" i="2"/>
  <c r="BX584" i="2"/>
  <c r="BN584" i="2"/>
  <c r="CG584" i="2" l="1"/>
  <c r="CI584" i="2"/>
  <c r="CM584" i="2" s="1"/>
  <c r="AA585" i="2"/>
  <c r="AC585" i="2"/>
  <c r="AB585" i="2"/>
  <c r="Z585" i="2"/>
  <c r="X585" i="2"/>
  <c r="BG585" i="2"/>
  <c r="I586" i="2" s="1"/>
  <c r="AR585" i="2"/>
  <c r="AM585" i="2"/>
  <c r="BV584" i="2"/>
  <c r="N585" i="2" s="1"/>
  <c r="AW585" i="2"/>
  <c r="BB585" i="2"/>
  <c r="AH585" i="2"/>
  <c r="BE585" i="2"/>
  <c r="G586" i="2" s="1"/>
  <c r="V585" i="2"/>
  <c r="AK585" i="2"/>
  <c r="AZ585" i="2"/>
  <c r="AU585" i="2"/>
  <c r="AF585" i="2"/>
  <c r="AP585" i="2"/>
  <c r="BT584" i="2"/>
  <c r="O584" i="2"/>
  <c r="J585" i="2"/>
  <c r="BM584" i="2"/>
  <c r="BR584" i="2" s="1"/>
  <c r="AL585" i="2"/>
  <c r="AV585" i="2"/>
  <c r="BA585" i="2"/>
  <c r="BF585" i="2"/>
  <c r="H586" i="2" s="1"/>
  <c r="AQ585" i="2"/>
  <c r="W585" i="2"/>
  <c r="AG585" i="2"/>
  <c r="BU584" i="2"/>
  <c r="S585" i="2" l="1"/>
  <c r="CA585" i="2"/>
  <c r="CF585" i="2"/>
  <c r="BY585" i="2"/>
  <c r="BL585" i="2"/>
  <c r="BK585" i="2"/>
  <c r="BJ585" i="2"/>
  <c r="T584" i="2"/>
  <c r="AO585" i="2"/>
  <c r="U585" i="2"/>
  <c r="Y585" i="2" s="1"/>
  <c r="AJ585" i="2"/>
  <c r="AD585" i="2"/>
  <c r="BD585" i="2"/>
  <c r="AT585" i="2"/>
  <c r="AX585" i="2" s="1"/>
  <c r="AE585" i="2"/>
  <c r="AY585" i="2"/>
  <c r="BC585" i="2" s="1"/>
  <c r="BS584" i="2"/>
  <c r="L585" i="2"/>
  <c r="Q585" i="2" s="1"/>
  <c r="CD585" i="2"/>
  <c r="M585" i="2"/>
  <c r="R585" i="2" s="1"/>
  <c r="BZ585" i="2"/>
  <c r="CE585" i="2"/>
  <c r="BO585" i="2"/>
  <c r="BP585" i="2"/>
  <c r="BQ585" i="2"/>
  <c r="CK585" i="2" l="1"/>
  <c r="CL585" i="2"/>
  <c r="CJ585" i="2"/>
  <c r="AI585" i="2"/>
  <c r="BI585" i="2"/>
  <c r="AN585" i="2"/>
  <c r="CC585" i="2"/>
  <c r="CG585" i="2" s="1"/>
  <c r="BW584" i="2"/>
  <c r="CH584" i="2" s="1"/>
  <c r="K585" i="2"/>
  <c r="P585" i="2" s="1"/>
  <c r="BH585" i="2"/>
  <c r="F586" i="2"/>
  <c r="AS585" i="2"/>
  <c r="BX585" i="2"/>
  <c r="BN585" i="2"/>
  <c r="CI585" i="2" l="1"/>
  <c r="CM585" i="2" s="1"/>
  <c r="AU586" i="2"/>
  <c r="Z586" i="2"/>
  <c r="AC586" i="2"/>
  <c r="AB586" i="2"/>
  <c r="BU585" i="2"/>
  <c r="M586" i="2" s="1"/>
  <c r="W586" i="2"/>
  <c r="AL586" i="2"/>
  <c r="BF586" i="2"/>
  <c r="H587" i="2" s="1"/>
  <c r="AQ586" i="2"/>
  <c r="AG586" i="2"/>
  <c r="AV586" i="2"/>
  <c r="BA586" i="2"/>
  <c r="AZ586" i="2"/>
  <c r="AK586" i="2"/>
  <c r="V586" i="2"/>
  <c r="J586" i="2"/>
  <c r="O585" i="2"/>
  <c r="AR586" i="2"/>
  <c r="BG586" i="2"/>
  <c r="I587" i="2" s="1"/>
  <c r="X586" i="2"/>
  <c r="BB586" i="2"/>
  <c r="AW586" i="2"/>
  <c r="AM586" i="2"/>
  <c r="AH586" i="2"/>
  <c r="BV585" i="2"/>
  <c r="BM585" i="2"/>
  <c r="BR585" i="2" s="1"/>
  <c r="AP586" i="2" l="1"/>
  <c r="CD586" i="2" s="1"/>
  <c r="BE586" i="2"/>
  <c r="G587" i="2" s="1"/>
  <c r="AA586" i="2"/>
  <c r="AD586" i="2" s="1"/>
  <c r="AF586" i="2"/>
  <c r="BJ586" i="2" s="1"/>
  <c r="BT585" i="2"/>
  <c r="L586" i="2" s="1"/>
  <c r="CE586" i="2"/>
  <c r="BK586" i="2"/>
  <c r="BZ586" i="2"/>
  <c r="CA586" i="2"/>
  <c r="T585" i="2"/>
  <c r="AJ586" i="2"/>
  <c r="AE586" i="2"/>
  <c r="AY586" i="2"/>
  <c r="BC586" i="2" s="1"/>
  <c r="BD586" i="2"/>
  <c r="U586" i="2"/>
  <c r="Y586" i="2" s="1"/>
  <c r="AT586" i="2"/>
  <c r="AX586" i="2" s="1"/>
  <c r="AO586" i="2"/>
  <c r="BS585" i="2"/>
  <c r="BL586" i="2"/>
  <c r="CF586" i="2"/>
  <c r="N586" i="2"/>
  <c r="BO586" i="2"/>
  <c r="BQ586" i="2"/>
  <c r="BP586" i="2"/>
  <c r="S586" i="2" l="1"/>
  <c r="Q586" i="2"/>
  <c r="R586" i="2"/>
  <c r="CL586" i="2"/>
  <c r="CK586" i="2"/>
  <c r="CJ586" i="2"/>
  <c r="BY586" i="2"/>
  <c r="AS586" i="2"/>
  <c r="BX586" i="2"/>
  <c r="BI586" i="2"/>
  <c r="AI586" i="2"/>
  <c r="K586" i="2"/>
  <c r="P586" i="2" s="1"/>
  <c r="BW585" i="2"/>
  <c r="CH585" i="2" s="1"/>
  <c r="AN586" i="2"/>
  <c r="CC586" i="2"/>
  <c r="CG586" i="2" s="1"/>
  <c r="BH586" i="2"/>
  <c r="F587" i="2"/>
  <c r="BN586" i="2"/>
  <c r="CI586" i="2" l="1"/>
  <c r="CM586" i="2" s="1"/>
  <c r="V587" i="2"/>
  <c r="Z587" i="2"/>
  <c r="AB587" i="2"/>
  <c r="AC587" i="2"/>
  <c r="AQ587" i="2"/>
  <c r="BV586" i="2"/>
  <c r="N587" i="2" s="1"/>
  <c r="BG587" i="2"/>
  <c r="I588" i="2" s="1"/>
  <c r="BB587" i="2"/>
  <c r="AH587" i="2"/>
  <c r="AM587" i="2"/>
  <c r="X587" i="2"/>
  <c r="AR587" i="2"/>
  <c r="AW587" i="2"/>
  <c r="AP587" i="2"/>
  <c r="AZ587" i="2"/>
  <c r="AK587" i="2"/>
  <c r="BU586" i="2"/>
  <c r="M587" i="2" s="1"/>
  <c r="BA587" i="2"/>
  <c r="AG587" i="2"/>
  <c r="AL587" i="2"/>
  <c r="AV587" i="2"/>
  <c r="W587" i="2"/>
  <c r="BF587" i="2"/>
  <c r="H588" i="2" s="1"/>
  <c r="J587" i="2"/>
  <c r="BM586" i="2"/>
  <c r="BR586" i="2" s="1"/>
  <c r="O586" i="2"/>
  <c r="AU587" i="2" l="1"/>
  <c r="CD587" i="2" s="1"/>
  <c r="BT586" i="2"/>
  <c r="L587" i="2" s="1"/>
  <c r="AA587" i="2"/>
  <c r="S587" i="2" s="1"/>
  <c r="AF587" i="2"/>
  <c r="BE587" i="2"/>
  <c r="G588" i="2" s="1"/>
  <c r="CA587" i="2"/>
  <c r="BL587" i="2"/>
  <c r="CF587" i="2"/>
  <c r="CE587" i="2"/>
  <c r="BK587" i="2"/>
  <c r="BZ587" i="2"/>
  <c r="T586" i="2"/>
  <c r="U587" i="2"/>
  <c r="Y587" i="2" s="1"/>
  <c r="AJ587" i="2"/>
  <c r="BD587" i="2"/>
  <c r="AO587" i="2"/>
  <c r="AT587" i="2"/>
  <c r="AY587" i="2"/>
  <c r="BC587" i="2" s="1"/>
  <c r="AE587" i="2"/>
  <c r="BS586" i="2"/>
  <c r="BP587" i="2"/>
  <c r="BQ587" i="2"/>
  <c r="R587" i="2" l="1"/>
  <c r="Q587" i="2"/>
  <c r="CK587" i="2"/>
  <c r="CL587" i="2"/>
  <c r="AX587" i="2"/>
  <c r="BJ587" i="2"/>
  <c r="BY587" i="2"/>
  <c r="AC588" i="2"/>
  <c r="AD587" i="2"/>
  <c r="BH587" i="2"/>
  <c r="F588" i="2"/>
  <c r="AN587" i="2"/>
  <c r="CC587" i="2"/>
  <c r="CG587" i="2" s="1"/>
  <c r="BW586" i="2"/>
  <c r="CH586" i="2" s="1"/>
  <c r="K587" i="2"/>
  <c r="P587" i="2" s="1"/>
  <c r="BI587" i="2"/>
  <c r="AI587" i="2"/>
  <c r="AS587" i="2"/>
  <c r="BX587" i="2"/>
  <c r="BO587" i="2"/>
  <c r="BN587" i="2"/>
  <c r="CI587" i="2" l="1"/>
  <c r="CJ587" i="2"/>
  <c r="AA588" i="2"/>
  <c r="AB588" i="2"/>
  <c r="Z588" i="2"/>
  <c r="AV588" i="2"/>
  <c r="BF588" i="2"/>
  <c r="H589" i="2" s="1"/>
  <c r="AL588" i="2"/>
  <c r="BU587" i="2"/>
  <c r="M588" i="2" s="1"/>
  <c r="BA588" i="2"/>
  <c r="W588" i="2"/>
  <c r="AG588" i="2"/>
  <c r="AQ588" i="2"/>
  <c r="BM587" i="2"/>
  <c r="BR587" i="2" s="1"/>
  <c r="O587" i="2"/>
  <c r="AH588" i="2"/>
  <c r="BB588" i="2"/>
  <c r="AR588" i="2"/>
  <c r="X588" i="2"/>
  <c r="AW588" i="2"/>
  <c r="AM588" i="2"/>
  <c r="BG588" i="2"/>
  <c r="I589" i="2" s="1"/>
  <c r="BV587" i="2"/>
  <c r="AF588" i="2"/>
  <c r="AP588" i="2"/>
  <c r="AU588" i="2"/>
  <c r="AZ588" i="2"/>
  <c r="AK588" i="2"/>
  <c r="V588" i="2"/>
  <c r="BE588" i="2"/>
  <c r="G589" i="2" s="1"/>
  <c r="BT587" i="2"/>
  <c r="J588" i="2"/>
  <c r="R588" i="2" l="1"/>
  <c r="CM587" i="2"/>
  <c r="CE588" i="2"/>
  <c r="BK588" i="2"/>
  <c r="BZ588" i="2"/>
  <c r="CD588" i="2"/>
  <c r="CF588" i="2"/>
  <c r="BL588" i="2"/>
  <c r="BY588" i="2"/>
  <c r="N588" i="2"/>
  <c r="S588" i="2" s="1"/>
  <c r="CA588" i="2"/>
  <c r="T587" i="2"/>
  <c r="U588" i="2"/>
  <c r="Y588" i="2" s="1"/>
  <c r="BD588" i="2"/>
  <c r="AO588" i="2"/>
  <c r="AJ588" i="2"/>
  <c r="AD588" i="2"/>
  <c r="AT588" i="2"/>
  <c r="AX588" i="2" s="1"/>
  <c r="AY588" i="2"/>
  <c r="BC588" i="2" s="1"/>
  <c r="AE588" i="2"/>
  <c r="BS587" i="2"/>
  <c r="L588" i="2"/>
  <c r="Q588" i="2" s="1"/>
  <c r="BJ588" i="2"/>
  <c r="BP588" i="2"/>
  <c r="BQ588" i="2"/>
  <c r="BO588" i="2"/>
  <c r="CJ588" i="2" l="1"/>
  <c r="CK588" i="2"/>
  <c r="CL588" i="2"/>
  <c r="BI588" i="2"/>
  <c r="AI588" i="2"/>
  <c r="AN588" i="2"/>
  <c r="CC588" i="2"/>
  <c r="CG588" i="2" s="1"/>
  <c r="BX588" i="2"/>
  <c r="AS588" i="2"/>
  <c r="BH588" i="2"/>
  <c r="F589" i="2"/>
  <c r="BW587" i="2"/>
  <c r="CH587" i="2" s="1"/>
  <c r="K588" i="2"/>
  <c r="P588" i="2" s="1"/>
  <c r="BN588" i="2"/>
  <c r="CI588" i="2" l="1"/>
  <c r="CM588" i="2" s="1"/>
  <c r="AP589" i="2"/>
  <c r="AC589" i="2"/>
  <c r="Z589" i="2"/>
  <c r="AB589" i="2"/>
  <c r="V589" i="2"/>
  <c r="AF589" i="2"/>
  <c r="AM589" i="2"/>
  <c r="X589" i="2"/>
  <c r="AR589" i="2"/>
  <c r="BB589" i="2"/>
  <c r="AH589" i="2"/>
  <c r="AW589" i="2"/>
  <c r="BG589" i="2"/>
  <c r="I590" i="2" s="1"/>
  <c r="BV588" i="2"/>
  <c r="AG589" i="2"/>
  <c r="AL589" i="2"/>
  <c r="BF589" i="2"/>
  <c r="H590" i="2" s="1"/>
  <c r="AV589" i="2"/>
  <c r="BA589" i="2"/>
  <c r="AQ589" i="2"/>
  <c r="W589" i="2"/>
  <c r="BU588" i="2"/>
  <c r="J589" i="2"/>
  <c r="O588" i="2"/>
  <c r="BM588" i="2"/>
  <c r="BR588" i="2" s="1"/>
  <c r="BE589" i="2" l="1"/>
  <c r="G590" i="2" s="1"/>
  <c r="AK589" i="2"/>
  <c r="AU589" i="2"/>
  <c r="BT588" i="2"/>
  <c r="L589" i="2" s="1"/>
  <c r="AZ589" i="2"/>
  <c r="AA589" i="2"/>
  <c r="BZ589" i="2"/>
  <c r="BL589" i="2"/>
  <c r="CE589" i="2"/>
  <c r="M589" i="2"/>
  <c r="BK589" i="2"/>
  <c r="CA589" i="2"/>
  <c r="T588" i="2"/>
  <c r="BD589" i="2"/>
  <c r="U589" i="2"/>
  <c r="Y589" i="2" s="1"/>
  <c r="AE589" i="2"/>
  <c r="AY589" i="2"/>
  <c r="AJ589" i="2"/>
  <c r="AO589" i="2"/>
  <c r="AT589" i="2"/>
  <c r="BS588" i="2"/>
  <c r="N589" i="2"/>
  <c r="CF589" i="2"/>
  <c r="BQ589" i="2"/>
  <c r="BP589" i="2"/>
  <c r="S589" i="2" l="1"/>
  <c r="R589" i="2"/>
  <c r="BC589" i="2"/>
  <c r="Q589" i="2"/>
  <c r="CL589" i="2"/>
  <c r="CK589" i="2"/>
  <c r="BY589" i="2"/>
  <c r="AX589" i="2"/>
  <c r="CD589" i="2"/>
  <c r="BJ589" i="2"/>
  <c r="AS589" i="2"/>
  <c r="BX589" i="2"/>
  <c r="BI589" i="2"/>
  <c r="AI589" i="2"/>
  <c r="AD589" i="2"/>
  <c r="BW588" i="2"/>
  <c r="CH588" i="2" s="1"/>
  <c r="K589" i="2"/>
  <c r="P589" i="2" s="1"/>
  <c r="AN589" i="2"/>
  <c r="CC589" i="2"/>
  <c r="BH589" i="2"/>
  <c r="F590" i="2"/>
  <c r="BO589" i="2"/>
  <c r="BN589" i="2"/>
  <c r="CG589" i="2" l="1"/>
  <c r="CI589" i="2"/>
  <c r="CJ589" i="2"/>
  <c r="AB590" i="2"/>
  <c r="Z590" i="2"/>
  <c r="AC590" i="2"/>
  <c r="AH590" i="2"/>
  <c r="BV589" i="2"/>
  <c r="N590" i="2" s="1"/>
  <c r="BG590" i="2"/>
  <c r="I591" i="2" s="1"/>
  <c r="AM590" i="2"/>
  <c r="AW590" i="2"/>
  <c r="X590" i="2"/>
  <c r="BB590" i="2"/>
  <c r="AR590" i="2"/>
  <c r="BA590" i="2"/>
  <c r="BF590" i="2"/>
  <c r="H591" i="2" s="1"/>
  <c r="AV590" i="2"/>
  <c r="AL590" i="2"/>
  <c r="W590" i="2"/>
  <c r="AG590" i="2"/>
  <c r="AQ590" i="2"/>
  <c r="BU589" i="2"/>
  <c r="J590" i="2"/>
  <c r="O589" i="2"/>
  <c r="BM589" i="2"/>
  <c r="BR589" i="2" s="1"/>
  <c r="CM589" i="2" l="1"/>
  <c r="BE590" i="2"/>
  <c r="G591" i="2" s="1"/>
  <c r="AF590" i="2"/>
  <c r="AA590" i="2"/>
  <c r="S590" i="2" s="1"/>
  <c r="AP590" i="2"/>
  <c r="V590" i="2"/>
  <c r="AU590" i="2"/>
  <c r="AZ590" i="2"/>
  <c r="AK590" i="2"/>
  <c r="BT589" i="2"/>
  <c r="L590" i="2" s="1"/>
  <c r="CF590" i="2"/>
  <c r="CA590" i="2"/>
  <c r="BL590" i="2"/>
  <c r="BZ590" i="2"/>
  <c r="BK590" i="2"/>
  <c r="M590" i="2"/>
  <c r="CE590" i="2"/>
  <c r="T589" i="2"/>
  <c r="AY590" i="2"/>
  <c r="AO590" i="2"/>
  <c r="U590" i="2"/>
  <c r="AJ590" i="2"/>
  <c r="BD590" i="2"/>
  <c r="AT590" i="2"/>
  <c r="AE590" i="2"/>
  <c r="BS589" i="2"/>
  <c r="BP590" i="2"/>
  <c r="BQ590" i="2"/>
  <c r="R590" i="2" l="1"/>
  <c r="Q590" i="2"/>
  <c r="CL590" i="2"/>
  <c r="CK590" i="2"/>
  <c r="AX590" i="2"/>
  <c r="CD590" i="2"/>
  <c r="Y590" i="2"/>
  <c r="BC590" i="2"/>
  <c r="BY590" i="2"/>
  <c r="BJ590" i="2"/>
  <c r="AC591" i="2"/>
  <c r="BW589" i="2"/>
  <c r="CH589" i="2" s="1"/>
  <c r="K590" i="2"/>
  <c r="P590" i="2" s="1"/>
  <c r="BH590" i="2"/>
  <c r="F591" i="2"/>
  <c r="BI590" i="2"/>
  <c r="AI590" i="2"/>
  <c r="AN590" i="2"/>
  <c r="CC590" i="2"/>
  <c r="AD590" i="2"/>
  <c r="AS590" i="2"/>
  <c r="BX590" i="2"/>
  <c r="BN590" i="2"/>
  <c r="BO590" i="2"/>
  <c r="CG590" i="2" l="1"/>
  <c r="CI590" i="2"/>
  <c r="CJ590" i="2"/>
  <c r="AA591" i="2"/>
  <c r="Z591" i="2"/>
  <c r="AB591" i="2"/>
  <c r="AV591" i="2"/>
  <c r="AG591" i="2"/>
  <c r="W591" i="2"/>
  <c r="BF591" i="2"/>
  <c r="H592" i="2" s="1"/>
  <c r="BA591" i="2"/>
  <c r="AQ591" i="2"/>
  <c r="AL591" i="2"/>
  <c r="BU590" i="2"/>
  <c r="M591" i="2" s="1"/>
  <c r="AR591" i="2"/>
  <c r="AW591" i="2"/>
  <c r="X591" i="2"/>
  <c r="AM591" i="2"/>
  <c r="BB591" i="2"/>
  <c r="AH591" i="2"/>
  <c r="BG591" i="2"/>
  <c r="I592" i="2" s="1"/>
  <c r="BV590" i="2"/>
  <c r="O590" i="2"/>
  <c r="BM590" i="2"/>
  <c r="BR590" i="2" s="1"/>
  <c r="AF591" i="2"/>
  <c r="AK591" i="2"/>
  <c r="V591" i="2"/>
  <c r="AZ591" i="2"/>
  <c r="AU591" i="2"/>
  <c r="AP591" i="2"/>
  <c r="BE591" i="2"/>
  <c r="G592" i="2" s="1"/>
  <c r="BT590" i="2"/>
  <c r="J591" i="2"/>
  <c r="R591" i="2" l="1"/>
  <c r="CM590" i="2"/>
  <c r="BL591" i="2"/>
  <c r="BZ591" i="2"/>
  <c r="CE591" i="2"/>
  <c r="BY591" i="2"/>
  <c r="CF591" i="2"/>
  <c r="L591" i="2"/>
  <c r="Q591" i="2" s="1"/>
  <c r="BJ591" i="2"/>
  <c r="N591" i="2"/>
  <c r="S591" i="2" s="1"/>
  <c r="CA591" i="2"/>
  <c r="BK591" i="2"/>
  <c r="CD591" i="2"/>
  <c r="T590" i="2"/>
  <c r="U591" i="2"/>
  <c r="Y591" i="2" s="1"/>
  <c r="AE591" i="2"/>
  <c r="BD591" i="2"/>
  <c r="AD591" i="2"/>
  <c r="AO591" i="2"/>
  <c r="AT591" i="2"/>
  <c r="AX591" i="2" s="1"/>
  <c r="AY591" i="2"/>
  <c r="BC591" i="2" s="1"/>
  <c r="AJ591" i="2"/>
  <c r="BS590" i="2"/>
  <c r="BP591" i="2"/>
  <c r="BO591" i="2"/>
  <c r="BQ591" i="2"/>
  <c r="CJ591" i="2" l="1"/>
  <c r="CL591" i="2"/>
  <c r="CK591" i="2"/>
  <c r="AI591" i="2"/>
  <c r="BI591" i="2"/>
  <c r="K591" i="2"/>
  <c r="P591" i="2" s="1"/>
  <c r="BW590" i="2"/>
  <c r="CH590" i="2" s="1"/>
  <c r="AS591" i="2"/>
  <c r="BX591" i="2"/>
  <c r="AN591" i="2"/>
  <c r="CC591" i="2"/>
  <c r="CG591" i="2" s="1"/>
  <c r="BH591" i="2"/>
  <c r="F592" i="2"/>
  <c r="BN591" i="2"/>
  <c r="CI591" i="2" l="1"/>
  <c r="CM591" i="2" s="1"/>
  <c r="AA592" i="2"/>
  <c r="Z592" i="2"/>
  <c r="AB592" i="2"/>
  <c r="AC592" i="2"/>
  <c r="AV592" i="2"/>
  <c r="BF592" i="2"/>
  <c r="H593" i="2" s="1"/>
  <c r="AL592" i="2"/>
  <c r="AG592" i="2"/>
  <c r="BA592" i="2"/>
  <c r="AQ592" i="2"/>
  <c r="W592" i="2"/>
  <c r="BU591" i="2"/>
  <c r="M592" i="2" s="1"/>
  <c r="BM591" i="2"/>
  <c r="BR591" i="2" s="1"/>
  <c r="J592" i="2"/>
  <c r="BG592" i="2"/>
  <c r="I593" i="2" s="1"/>
  <c r="AW592" i="2"/>
  <c r="AH592" i="2"/>
  <c r="AR592" i="2"/>
  <c r="AM592" i="2"/>
  <c r="BB592" i="2"/>
  <c r="X592" i="2"/>
  <c r="BV591" i="2"/>
  <c r="O591" i="2"/>
  <c r="V592" i="2"/>
  <c r="AK592" i="2"/>
  <c r="AU592" i="2"/>
  <c r="AF592" i="2"/>
  <c r="BE592" i="2"/>
  <c r="G593" i="2" s="1"/>
  <c r="AP592" i="2"/>
  <c r="AZ592" i="2"/>
  <c r="BT591" i="2"/>
  <c r="R592" i="2" l="1"/>
  <c r="CE592" i="2"/>
  <c r="BZ592" i="2"/>
  <c r="BK592" i="2"/>
  <c r="CF592" i="2"/>
  <c r="CA592" i="2"/>
  <c r="BJ592" i="2"/>
  <c r="T591" i="2"/>
  <c r="AO592" i="2"/>
  <c r="AT592" i="2"/>
  <c r="AX592" i="2" s="1"/>
  <c r="BD592" i="2"/>
  <c r="AD592" i="2"/>
  <c r="AY592" i="2"/>
  <c r="BC592" i="2" s="1"/>
  <c r="U592" i="2"/>
  <c r="Y592" i="2" s="1"/>
  <c r="AE592" i="2"/>
  <c r="AJ592" i="2"/>
  <c r="BS591" i="2"/>
  <c r="BY592" i="2"/>
  <c r="N592" i="2"/>
  <c r="S592" i="2" s="1"/>
  <c r="CD592" i="2"/>
  <c r="BL592" i="2"/>
  <c r="L592" i="2"/>
  <c r="Q592" i="2" s="1"/>
  <c r="BO592" i="2"/>
  <c r="BP592" i="2"/>
  <c r="BQ592" i="2"/>
  <c r="CL592" i="2" l="1"/>
  <c r="CJ592" i="2"/>
  <c r="CK592" i="2"/>
  <c r="BX592" i="2"/>
  <c r="AS592" i="2"/>
  <c r="BW591" i="2"/>
  <c r="CH591" i="2" s="1"/>
  <c r="K592" i="2"/>
  <c r="P592" i="2" s="1"/>
  <c r="AN592" i="2"/>
  <c r="CC592" i="2"/>
  <c r="CG592" i="2" s="1"/>
  <c r="AI592" i="2"/>
  <c r="BI592" i="2"/>
  <c r="BH592" i="2"/>
  <c r="F593" i="2"/>
  <c r="BN592" i="2"/>
  <c r="CI592" i="2" l="1"/>
  <c r="CM592" i="2" s="1"/>
  <c r="AZ593" i="2"/>
  <c r="Z593" i="2"/>
  <c r="AB593" i="2"/>
  <c r="AC593" i="2"/>
  <c r="AV593" i="2"/>
  <c r="BB593" i="2"/>
  <c r="BA593" i="2"/>
  <c r="AQ593" i="2"/>
  <c r="BU592" i="2"/>
  <c r="M593" i="2" s="1"/>
  <c r="AL593" i="2"/>
  <c r="AG593" i="2"/>
  <c r="AP593" i="2"/>
  <c r="BV592" i="2"/>
  <c r="N593" i="2" s="1"/>
  <c r="BG593" i="2"/>
  <c r="I594" i="2" s="1"/>
  <c r="AH593" i="2"/>
  <c r="X593" i="2"/>
  <c r="W593" i="2"/>
  <c r="BF593" i="2"/>
  <c r="H594" i="2" s="1"/>
  <c r="AR593" i="2"/>
  <c r="AM593" i="2"/>
  <c r="AW593" i="2"/>
  <c r="AU593" i="2"/>
  <c r="BE593" i="2"/>
  <c r="G594" i="2" s="1"/>
  <c r="AK593" i="2"/>
  <c r="J593" i="2"/>
  <c r="BM592" i="2"/>
  <c r="BR592" i="2" s="1"/>
  <c r="O592" i="2"/>
  <c r="BT592" i="2" l="1"/>
  <c r="L593" i="2" s="1"/>
  <c r="AF593" i="2"/>
  <c r="BJ593" i="2" s="1"/>
  <c r="AA593" i="2"/>
  <c r="S593" i="2" s="1"/>
  <c r="V593" i="2"/>
  <c r="CE593" i="2"/>
  <c r="BK593" i="2"/>
  <c r="BZ593" i="2"/>
  <c r="CA593" i="2"/>
  <c r="BL593" i="2"/>
  <c r="CF593" i="2"/>
  <c r="BY593" i="2"/>
  <c r="CD593" i="2"/>
  <c r="T592" i="2"/>
  <c r="AY593" i="2"/>
  <c r="BC593" i="2" s="1"/>
  <c r="BD593" i="2"/>
  <c r="AT593" i="2"/>
  <c r="AX593" i="2" s="1"/>
  <c r="U593" i="2"/>
  <c r="AJ593" i="2"/>
  <c r="AE593" i="2"/>
  <c r="AO593" i="2"/>
  <c r="BS592" i="2"/>
  <c r="BP593" i="2"/>
  <c r="BQ593" i="2"/>
  <c r="BO593" i="2"/>
  <c r="R593" i="2" l="1"/>
  <c r="Q593" i="2"/>
  <c r="CJ593" i="2"/>
  <c r="CK593" i="2"/>
  <c r="CL593" i="2"/>
  <c r="Y593" i="2"/>
  <c r="AC594" i="2"/>
  <c r="AN593" i="2"/>
  <c r="CC593" i="2"/>
  <c r="CG593" i="2" s="1"/>
  <c r="AD593" i="2"/>
  <c r="BW592" i="2"/>
  <c r="CH592" i="2" s="1"/>
  <c r="K593" i="2"/>
  <c r="P593" i="2" s="1"/>
  <c r="AS593" i="2"/>
  <c r="BX593" i="2"/>
  <c r="BI593" i="2"/>
  <c r="AI593" i="2"/>
  <c r="BH593" i="2"/>
  <c r="F594" i="2"/>
  <c r="BN593" i="2"/>
  <c r="CI593" i="2" l="1"/>
  <c r="CM593" i="2" s="1"/>
  <c r="Z594" i="2"/>
  <c r="AA594" i="2"/>
  <c r="AB594" i="2"/>
  <c r="BA594" i="2"/>
  <c r="BU593" i="2"/>
  <c r="M594" i="2" s="1"/>
  <c r="AQ594" i="2"/>
  <c r="AL594" i="2"/>
  <c r="W594" i="2"/>
  <c r="AG594" i="2"/>
  <c r="AV594" i="2"/>
  <c r="BF594" i="2"/>
  <c r="H595" i="2" s="1"/>
  <c r="BM593" i="2"/>
  <c r="BR593" i="2" s="1"/>
  <c r="O593" i="2"/>
  <c r="X594" i="2"/>
  <c r="BG594" i="2"/>
  <c r="I595" i="2" s="1"/>
  <c r="AH594" i="2"/>
  <c r="AW594" i="2"/>
  <c r="BB594" i="2"/>
  <c r="AR594" i="2"/>
  <c r="AM594" i="2"/>
  <c r="BV593" i="2"/>
  <c r="J594" i="2"/>
  <c r="V594" i="2"/>
  <c r="AK594" i="2"/>
  <c r="AF594" i="2"/>
  <c r="AZ594" i="2"/>
  <c r="AP594" i="2"/>
  <c r="BE594" i="2"/>
  <c r="G595" i="2" s="1"/>
  <c r="AU594" i="2"/>
  <c r="BT593" i="2"/>
  <c r="R594" i="2" l="1"/>
  <c r="CE594" i="2"/>
  <c r="BK594" i="2"/>
  <c r="BZ594" i="2"/>
  <c r="CA594" i="2"/>
  <c r="CF594" i="2"/>
  <c r="BJ594" i="2"/>
  <c r="T593" i="2"/>
  <c r="AD594" i="2"/>
  <c r="AO594" i="2"/>
  <c r="AY594" i="2"/>
  <c r="BC594" i="2" s="1"/>
  <c r="AE594" i="2"/>
  <c r="AT594" i="2"/>
  <c r="AX594" i="2" s="1"/>
  <c r="AJ594" i="2"/>
  <c r="BD594" i="2"/>
  <c r="U594" i="2"/>
  <c r="Y594" i="2" s="1"/>
  <c r="BS593" i="2"/>
  <c r="BY594" i="2"/>
  <c r="CD594" i="2"/>
  <c r="BL594" i="2"/>
  <c r="L594" i="2"/>
  <c r="Q594" i="2" s="1"/>
  <c r="N594" i="2"/>
  <c r="S594" i="2" s="1"/>
  <c r="BP594" i="2"/>
  <c r="BQ594" i="2"/>
  <c r="BO594" i="2"/>
  <c r="CL594" i="2" l="1"/>
  <c r="CJ594" i="2"/>
  <c r="CK594" i="2"/>
  <c r="BH594" i="2"/>
  <c r="F595" i="2"/>
  <c r="AN594" i="2"/>
  <c r="CC594" i="2"/>
  <c r="CG594" i="2" s="1"/>
  <c r="AS594" i="2"/>
  <c r="BX594" i="2"/>
  <c r="BW593" i="2"/>
  <c r="CH593" i="2" s="1"/>
  <c r="K594" i="2"/>
  <c r="P594" i="2" s="1"/>
  <c r="BI594" i="2"/>
  <c r="AI594" i="2"/>
  <c r="BN594" i="2"/>
  <c r="CI594" i="2" l="1"/>
  <c r="CM594" i="2" s="1"/>
  <c r="BT594" i="2"/>
  <c r="L595" i="2" s="1"/>
  <c r="Z595" i="2"/>
  <c r="AB595" i="2"/>
  <c r="AC595" i="2"/>
  <c r="BG595" i="2"/>
  <c r="I596" i="2" s="1"/>
  <c r="AF595" i="2"/>
  <c r="AM595" i="2"/>
  <c r="AW595" i="2"/>
  <c r="AP595" i="2"/>
  <c r="BV594" i="2"/>
  <c r="N595" i="2" s="1"/>
  <c r="AR595" i="2"/>
  <c r="BB595" i="2"/>
  <c r="AH595" i="2"/>
  <c r="X595" i="2"/>
  <c r="BM594" i="2"/>
  <c r="BR594" i="2" s="1"/>
  <c r="W595" i="2"/>
  <c r="BA595" i="2"/>
  <c r="AQ595" i="2"/>
  <c r="BF595" i="2"/>
  <c r="H596" i="2" s="1"/>
  <c r="AG595" i="2"/>
  <c r="AV595" i="2"/>
  <c r="AL595" i="2"/>
  <c r="BU594" i="2"/>
  <c r="O594" i="2"/>
  <c r="J595" i="2"/>
  <c r="AZ595" i="2" l="1"/>
  <c r="AK595" i="2"/>
  <c r="BE595" i="2"/>
  <c r="G596" i="2" s="1"/>
  <c r="AU595" i="2"/>
  <c r="V595" i="2"/>
  <c r="AA595" i="2"/>
  <c r="Q595" i="2" s="1"/>
  <c r="CF595" i="2"/>
  <c r="CA595" i="2"/>
  <c r="BL595" i="2"/>
  <c r="CE595" i="2"/>
  <c r="BZ595" i="2"/>
  <c r="BK595" i="2"/>
  <c r="T594" i="2"/>
  <c r="BD595" i="2"/>
  <c r="AY595" i="2"/>
  <c r="U595" i="2"/>
  <c r="AO595" i="2"/>
  <c r="AE595" i="2"/>
  <c r="AT595" i="2"/>
  <c r="AJ595" i="2"/>
  <c r="BS594" i="2"/>
  <c r="M595" i="2"/>
  <c r="BP595" i="2"/>
  <c r="BQ595" i="2"/>
  <c r="R595" i="2" l="1"/>
  <c r="S595" i="2"/>
  <c r="CK595" i="2"/>
  <c r="CL595" i="2"/>
  <c r="BC595" i="2"/>
  <c r="AX595" i="2"/>
  <c r="CD595" i="2"/>
  <c r="BJ595" i="2"/>
  <c r="Y595" i="2"/>
  <c r="BY595" i="2"/>
  <c r="AN595" i="2"/>
  <c r="CC595" i="2"/>
  <c r="AD595" i="2"/>
  <c r="BI595" i="2"/>
  <c r="AI595" i="2"/>
  <c r="BW594" i="2"/>
  <c r="CH594" i="2" s="1"/>
  <c r="K595" i="2"/>
  <c r="P595" i="2" s="1"/>
  <c r="AS595" i="2"/>
  <c r="BX595" i="2"/>
  <c r="BH595" i="2"/>
  <c r="F596" i="2"/>
  <c r="BO595" i="2"/>
  <c r="BN595" i="2"/>
  <c r="CG595" i="2" l="1"/>
  <c r="CJ595" i="2"/>
  <c r="CI595" i="2"/>
  <c r="AA596" i="2"/>
  <c r="Z596" i="2"/>
  <c r="AB596" i="2"/>
  <c r="AC596" i="2"/>
  <c r="AW596" i="2"/>
  <c r="BU595" i="2"/>
  <c r="M596" i="2" s="1"/>
  <c r="AV596" i="2"/>
  <c r="AG596" i="2"/>
  <c r="AL596" i="2"/>
  <c r="W596" i="2"/>
  <c r="AQ596" i="2"/>
  <c r="BA596" i="2"/>
  <c r="AH596" i="2"/>
  <c r="BF596" i="2"/>
  <c r="H597" i="2" s="1"/>
  <c r="BV595" i="2"/>
  <c r="N596" i="2" s="1"/>
  <c r="AR596" i="2"/>
  <c r="BG596" i="2"/>
  <c r="I597" i="2" s="1"/>
  <c r="AM596" i="2"/>
  <c r="BB596" i="2"/>
  <c r="X596" i="2"/>
  <c r="J596" i="2"/>
  <c r="O595" i="2"/>
  <c r="BM595" i="2"/>
  <c r="BR595" i="2" s="1"/>
  <c r="AU596" i="2"/>
  <c r="AF596" i="2"/>
  <c r="AP596" i="2"/>
  <c r="V596" i="2"/>
  <c r="AK596" i="2"/>
  <c r="AZ596" i="2"/>
  <c r="BE596" i="2"/>
  <c r="G597" i="2" s="1"/>
  <c r="BT595" i="2"/>
  <c r="S596" i="2" l="1"/>
  <c r="R596" i="2"/>
  <c r="CM595" i="2"/>
  <c r="BK596" i="2"/>
  <c r="CE596" i="2"/>
  <c r="BZ596" i="2"/>
  <c r="BL596" i="2"/>
  <c r="CF596" i="2"/>
  <c r="CD596" i="2"/>
  <c r="CA596" i="2"/>
  <c r="BY596" i="2"/>
  <c r="T595" i="2"/>
  <c r="AT596" i="2"/>
  <c r="AX596" i="2" s="1"/>
  <c r="U596" i="2"/>
  <c r="Y596" i="2" s="1"/>
  <c r="AO596" i="2"/>
  <c r="AJ596" i="2"/>
  <c r="AE596" i="2"/>
  <c r="BD596" i="2"/>
  <c r="AY596" i="2"/>
  <c r="BC596" i="2" s="1"/>
  <c r="BS595" i="2"/>
  <c r="L596" i="2"/>
  <c r="Q596" i="2" s="1"/>
  <c r="BJ596" i="2"/>
  <c r="BQ596" i="2"/>
  <c r="BP596" i="2"/>
  <c r="BO596" i="2"/>
  <c r="CJ596" i="2" l="1"/>
  <c r="CK596" i="2"/>
  <c r="CL596" i="2"/>
  <c r="AB597" i="2"/>
  <c r="K596" i="2"/>
  <c r="P596" i="2" s="1"/>
  <c r="BW595" i="2"/>
  <c r="CH595" i="2" s="1"/>
  <c r="AI596" i="2"/>
  <c r="BI596" i="2"/>
  <c r="AD596" i="2"/>
  <c r="AN596" i="2"/>
  <c r="CC596" i="2"/>
  <c r="CG596" i="2" s="1"/>
  <c r="AS596" i="2"/>
  <c r="BX596" i="2"/>
  <c r="BH596" i="2"/>
  <c r="F597" i="2"/>
  <c r="BN596" i="2"/>
  <c r="CI596" i="2" l="1"/>
  <c r="CM596" i="2" s="1"/>
  <c r="AC597" i="2"/>
  <c r="AK597" i="2"/>
  <c r="AA597" i="2"/>
  <c r="Z597" i="2"/>
  <c r="BE597" i="2"/>
  <c r="G598" i="2" s="1"/>
  <c r="AR597" i="2"/>
  <c r="BT596" i="2"/>
  <c r="L597" i="2" s="1"/>
  <c r="BB597" i="2"/>
  <c r="AH597" i="2"/>
  <c r="BV596" i="2"/>
  <c r="N597" i="2" s="1"/>
  <c r="BG597" i="2"/>
  <c r="I598" i="2" s="1"/>
  <c r="AM597" i="2"/>
  <c r="AW597" i="2"/>
  <c r="X597" i="2"/>
  <c r="AZ597" i="2"/>
  <c r="AU597" i="2"/>
  <c r="V597" i="2"/>
  <c r="AP597" i="2"/>
  <c r="AF597" i="2"/>
  <c r="BA597" i="2"/>
  <c r="AG597" i="2"/>
  <c r="AL597" i="2"/>
  <c r="BF597" i="2"/>
  <c r="H598" i="2" s="1"/>
  <c r="AV597" i="2"/>
  <c r="W597" i="2"/>
  <c r="AQ597" i="2"/>
  <c r="BU596" i="2"/>
  <c r="J597" i="2"/>
  <c r="BM596" i="2"/>
  <c r="BR596" i="2" s="1"/>
  <c r="O596" i="2"/>
  <c r="S597" i="2" l="1"/>
  <c r="Q597" i="2"/>
  <c r="CA597" i="2"/>
  <c r="BL597" i="2"/>
  <c r="CF597" i="2"/>
  <c r="BJ597" i="2"/>
  <c r="BY597" i="2"/>
  <c r="CD597" i="2"/>
  <c r="BZ597" i="2"/>
  <c r="T596" i="2"/>
  <c r="BD597" i="2"/>
  <c r="AE597" i="2"/>
  <c r="AO597" i="2"/>
  <c r="AJ597" i="2"/>
  <c r="U597" i="2"/>
  <c r="Y597" i="2" s="1"/>
  <c r="AY597" i="2"/>
  <c r="BC597" i="2" s="1"/>
  <c r="AT597" i="2"/>
  <c r="AX597" i="2" s="1"/>
  <c r="BS596" i="2"/>
  <c r="CE597" i="2"/>
  <c r="M597" i="2"/>
  <c r="R597" i="2" s="1"/>
  <c r="BK597" i="2"/>
  <c r="BQ597" i="2"/>
  <c r="BO597" i="2"/>
  <c r="BP597" i="2"/>
  <c r="CK597" i="2" l="1"/>
  <c r="CJ597" i="2"/>
  <c r="CL597" i="2"/>
  <c r="BW596" i="2"/>
  <c r="CH596" i="2" s="1"/>
  <c r="K597" i="2"/>
  <c r="P597" i="2" s="1"/>
  <c r="AD597" i="2"/>
  <c r="AA598" i="2" s="1"/>
  <c r="BH597" i="2"/>
  <c r="F598" i="2"/>
  <c r="AN597" i="2"/>
  <c r="CC597" i="2"/>
  <c r="CG597" i="2" s="1"/>
  <c r="BX597" i="2"/>
  <c r="AS597" i="2"/>
  <c r="BI597" i="2"/>
  <c r="AI597" i="2"/>
  <c r="BN597" i="2"/>
  <c r="CI597" i="2" l="1"/>
  <c r="CM597" i="2" s="1"/>
  <c r="Z598" i="2"/>
  <c r="AC598" i="2"/>
  <c r="AB598" i="2"/>
  <c r="BV597" i="2"/>
  <c r="N598" i="2" s="1"/>
  <c r="BU597" i="2"/>
  <c r="M598" i="2" s="1"/>
  <c r="AH598" i="2"/>
  <c r="AM598" i="2"/>
  <c r="BB598" i="2"/>
  <c r="AR598" i="2"/>
  <c r="AW598" i="2"/>
  <c r="X598" i="2"/>
  <c r="BG598" i="2"/>
  <c r="I599" i="2" s="1"/>
  <c r="AG598" i="2"/>
  <c r="AQ598" i="2"/>
  <c r="BA598" i="2"/>
  <c r="AV598" i="2"/>
  <c r="BF598" i="2"/>
  <c r="H599" i="2" s="1"/>
  <c r="AL598" i="2"/>
  <c r="W598" i="2"/>
  <c r="BM597" i="2"/>
  <c r="BR597" i="2" s="1"/>
  <c r="AZ598" i="2"/>
  <c r="AU598" i="2"/>
  <c r="BE598" i="2"/>
  <c r="G599" i="2" s="1"/>
  <c r="AP598" i="2"/>
  <c r="V598" i="2"/>
  <c r="AK598" i="2"/>
  <c r="AF598" i="2"/>
  <c r="BT597" i="2"/>
  <c r="J598" i="2"/>
  <c r="O597" i="2"/>
  <c r="S598" i="2" l="1"/>
  <c r="R598" i="2"/>
  <c r="BL598" i="2"/>
  <c r="CF598" i="2"/>
  <c r="CA598" i="2"/>
  <c r="CE598" i="2"/>
  <c r="BK598" i="2"/>
  <c r="BZ598" i="2"/>
  <c r="BY598" i="2"/>
  <c r="BJ598" i="2"/>
  <c r="CD598" i="2"/>
  <c r="AY598" i="2"/>
  <c r="BC598" i="2" s="1"/>
  <c r="T597" i="2"/>
  <c r="AO598" i="2"/>
  <c r="AJ598" i="2"/>
  <c r="U598" i="2"/>
  <c r="Y598" i="2" s="1"/>
  <c r="AT598" i="2"/>
  <c r="AX598" i="2" s="1"/>
  <c r="AE598" i="2"/>
  <c r="BD598" i="2"/>
  <c r="BS597" i="2"/>
  <c r="L598" i="2"/>
  <c r="Q598" i="2" s="1"/>
  <c r="BQ598" i="2"/>
  <c r="BO598" i="2"/>
  <c r="BP598" i="2"/>
  <c r="CK598" i="2" l="1"/>
  <c r="CL598" i="2"/>
  <c r="CJ598" i="2"/>
  <c r="AB599" i="2"/>
  <c r="AI598" i="2"/>
  <c r="BI598" i="2"/>
  <c r="AS598" i="2"/>
  <c r="BX598" i="2"/>
  <c r="BW597" i="2"/>
  <c r="CH597" i="2" s="1"/>
  <c r="K598" i="2"/>
  <c r="P598" i="2" s="1"/>
  <c r="AD598" i="2"/>
  <c r="BH598" i="2"/>
  <c r="F599" i="2"/>
  <c r="AN598" i="2"/>
  <c r="CC598" i="2"/>
  <c r="CG598" i="2" s="1"/>
  <c r="BN598" i="2"/>
  <c r="CI598" i="2" l="1"/>
  <c r="CM598" i="2" s="1"/>
  <c r="AC599" i="2"/>
  <c r="AA599" i="2"/>
  <c r="Z599" i="2"/>
  <c r="BT598" i="2"/>
  <c r="L599" i="2" s="1"/>
  <c r="AP599" i="2"/>
  <c r="AK599" i="2"/>
  <c r="BE599" i="2"/>
  <c r="G600" i="2" s="1"/>
  <c r="AZ599" i="2"/>
  <c r="AU599" i="2"/>
  <c r="AF599" i="2"/>
  <c r="V599" i="2"/>
  <c r="AH599" i="2"/>
  <c r="BG599" i="2"/>
  <c r="I600" i="2" s="1"/>
  <c r="AM599" i="2"/>
  <c r="AW599" i="2"/>
  <c r="X599" i="2"/>
  <c r="AR599" i="2"/>
  <c r="BB599" i="2"/>
  <c r="BV598" i="2"/>
  <c r="AQ599" i="2"/>
  <c r="BA599" i="2"/>
  <c r="AV599" i="2"/>
  <c r="AL599" i="2"/>
  <c r="AG599" i="2"/>
  <c r="BF599" i="2"/>
  <c r="H600" i="2" s="1"/>
  <c r="W599" i="2"/>
  <c r="BU598" i="2"/>
  <c r="J599" i="2"/>
  <c r="O598" i="2"/>
  <c r="Q599" i="2" l="1"/>
  <c r="CD599" i="2"/>
  <c r="BJ599" i="2"/>
  <c r="BY599" i="2"/>
  <c r="CA599" i="2"/>
  <c r="BK599" i="2"/>
  <c r="BZ599" i="2"/>
  <c r="BM598" i="2"/>
  <c r="BR598" i="2" s="1"/>
  <c r="M599" i="2"/>
  <c r="R599" i="2" s="1"/>
  <c r="CE599" i="2"/>
  <c r="CF599" i="2"/>
  <c r="T598" i="2"/>
  <c r="BD599" i="2"/>
  <c r="AT599" i="2"/>
  <c r="AX599" i="2" s="1"/>
  <c r="AY599" i="2"/>
  <c r="BC599" i="2" s="1"/>
  <c r="AE599" i="2"/>
  <c r="AJ599" i="2"/>
  <c r="AO599" i="2"/>
  <c r="U599" i="2"/>
  <c r="Y599" i="2" s="1"/>
  <c r="BS598" i="2"/>
  <c r="N599" i="2"/>
  <c r="S599" i="2" s="1"/>
  <c r="BL599" i="2"/>
  <c r="BO599" i="2"/>
  <c r="BP599" i="2"/>
  <c r="BQ599" i="2"/>
  <c r="CK599" i="2" l="1"/>
  <c r="CJ599" i="2"/>
  <c r="CL599" i="2"/>
  <c r="AS599" i="2"/>
  <c r="BX599" i="2"/>
  <c r="BW598" i="2"/>
  <c r="CH598" i="2" s="1"/>
  <c r="K599" i="2"/>
  <c r="P599" i="2" s="1"/>
  <c r="AN599" i="2"/>
  <c r="CC599" i="2"/>
  <c r="CG599" i="2" s="1"/>
  <c r="BH599" i="2"/>
  <c r="F600" i="2"/>
  <c r="BI599" i="2"/>
  <c r="AI599" i="2"/>
  <c r="AD599" i="2"/>
  <c r="AA600" i="2" s="1"/>
  <c r="BN599" i="2"/>
  <c r="CI599" i="2" l="1"/>
  <c r="CM599" i="2" s="1"/>
  <c r="Z600" i="2"/>
  <c r="AB600" i="2"/>
  <c r="AC600" i="2"/>
  <c r="AM600" i="2"/>
  <c r="BV599" i="2"/>
  <c r="N600" i="2" s="1"/>
  <c r="BB600" i="2"/>
  <c r="AW600" i="2"/>
  <c r="AH600" i="2"/>
  <c r="X600" i="2"/>
  <c r="BG600" i="2"/>
  <c r="I601" i="2" s="1"/>
  <c r="AR600" i="2"/>
  <c r="J600" i="2"/>
  <c r="O599" i="2"/>
  <c r="W600" i="2"/>
  <c r="AL600" i="2"/>
  <c r="AQ600" i="2"/>
  <c r="BF600" i="2"/>
  <c r="H601" i="2" s="1"/>
  <c r="BA600" i="2"/>
  <c r="AG600" i="2"/>
  <c r="AV600" i="2"/>
  <c r="BU599" i="2"/>
  <c r="AU600" i="2"/>
  <c r="V600" i="2"/>
  <c r="AZ600" i="2"/>
  <c r="AP600" i="2"/>
  <c r="BE600" i="2"/>
  <c r="G601" i="2" s="1"/>
  <c r="AF600" i="2"/>
  <c r="AK600" i="2"/>
  <c r="BT599" i="2"/>
  <c r="BM599" i="2"/>
  <c r="BR599" i="2" s="1"/>
  <c r="S600" i="2" l="1"/>
  <c r="CF600" i="2"/>
  <c r="CA600" i="2"/>
  <c r="BL600" i="2"/>
  <c r="BJ600" i="2"/>
  <c r="CD600" i="2"/>
  <c r="BK600" i="2"/>
  <c r="CE600" i="2"/>
  <c r="T599" i="2"/>
  <c r="BD600" i="2"/>
  <c r="AD600" i="2"/>
  <c r="AT600" i="2"/>
  <c r="AX600" i="2" s="1"/>
  <c r="AY600" i="2"/>
  <c r="BC600" i="2" s="1"/>
  <c r="U600" i="2"/>
  <c r="Y600" i="2" s="1"/>
  <c r="AJ600" i="2"/>
  <c r="AE600" i="2"/>
  <c r="AO600" i="2"/>
  <c r="BS599" i="2"/>
  <c r="L600" i="2"/>
  <c r="Q600" i="2" s="1"/>
  <c r="BY600" i="2"/>
  <c r="M600" i="2"/>
  <c r="R600" i="2" s="1"/>
  <c r="BZ600" i="2"/>
  <c r="BQ600" i="2"/>
  <c r="BP600" i="2"/>
  <c r="BO600" i="2"/>
  <c r="CK600" i="2" l="1"/>
  <c r="CJ600" i="2"/>
  <c r="CL600" i="2"/>
  <c r="BW599" i="2"/>
  <c r="CH599" i="2" s="1"/>
  <c r="K600" i="2"/>
  <c r="P600" i="2" s="1"/>
  <c r="BH600" i="2"/>
  <c r="F601" i="2"/>
  <c r="AS600" i="2"/>
  <c r="BX600" i="2"/>
  <c r="BI600" i="2"/>
  <c r="AI600" i="2"/>
  <c r="AN600" i="2"/>
  <c r="CC600" i="2"/>
  <c r="CG600" i="2" s="1"/>
  <c r="BN600" i="2"/>
  <c r="CI600" i="2" l="1"/>
  <c r="CM600" i="2" s="1"/>
  <c r="AU601" i="2"/>
  <c r="Z601" i="2"/>
  <c r="AC601" i="2"/>
  <c r="AB601" i="2"/>
  <c r="AA601" i="2"/>
  <c r="BU600" i="2"/>
  <c r="M601" i="2" s="1"/>
  <c r="AW601" i="2"/>
  <c r="BG601" i="2"/>
  <c r="I602" i="2" s="1"/>
  <c r="BB601" i="2"/>
  <c r="AM601" i="2"/>
  <c r="BV600" i="2"/>
  <c r="N601" i="2" s="1"/>
  <c r="X601" i="2"/>
  <c r="BT600" i="2"/>
  <c r="L601" i="2" s="1"/>
  <c r="AR601" i="2"/>
  <c r="AH601" i="2"/>
  <c r="AK601" i="2"/>
  <c r="V601" i="2"/>
  <c r="AF601" i="2"/>
  <c r="AZ601" i="2"/>
  <c r="BF601" i="2"/>
  <c r="H602" i="2" s="1"/>
  <c r="BA601" i="2"/>
  <c r="AG601" i="2"/>
  <c r="AQ601" i="2"/>
  <c r="AL601" i="2"/>
  <c r="W601" i="2"/>
  <c r="AV601" i="2"/>
  <c r="BM600" i="2"/>
  <c r="BR600" i="2" s="1"/>
  <c r="O600" i="2"/>
  <c r="J601" i="2"/>
  <c r="S601" i="2" l="1"/>
  <c r="R601" i="2"/>
  <c r="Q601" i="2"/>
  <c r="BE601" i="2"/>
  <c r="G602" i="2" s="1"/>
  <c r="AP601" i="2"/>
  <c r="CD601" i="2" s="1"/>
  <c r="BL601" i="2"/>
  <c r="CF601" i="2"/>
  <c r="BJ601" i="2"/>
  <c r="CA601" i="2"/>
  <c r="BZ601" i="2"/>
  <c r="CE601" i="2"/>
  <c r="BK601" i="2"/>
  <c r="T600" i="2"/>
  <c r="BD601" i="2"/>
  <c r="AJ601" i="2"/>
  <c r="U601" i="2"/>
  <c r="Y601" i="2" s="1"/>
  <c r="AE601" i="2"/>
  <c r="AY601" i="2"/>
  <c r="BC601" i="2" s="1"/>
  <c r="AT601" i="2"/>
  <c r="AX601" i="2" s="1"/>
  <c r="AO601" i="2"/>
  <c r="BS600" i="2"/>
  <c r="BP601" i="2"/>
  <c r="BQ601" i="2"/>
  <c r="BO601" i="2"/>
  <c r="CJ601" i="2" l="1"/>
  <c r="CL601" i="2"/>
  <c r="CK601" i="2"/>
  <c r="BY601" i="2"/>
  <c r="AB602" i="2"/>
  <c r="AN601" i="2"/>
  <c r="CC601" i="2"/>
  <c r="CG601" i="2" s="1"/>
  <c r="BW600" i="2"/>
  <c r="CH600" i="2" s="1"/>
  <c r="K601" i="2"/>
  <c r="P601" i="2" s="1"/>
  <c r="BH601" i="2"/>
  <c r="F602" i="2"/>
  <c r="AS601" i="2"/>
  <c r="BX601" i="2"/>
  <c r="AI601" i="2"/>
  <c r="BI601" i="2"/>
  <c r="AD601" i="2"/>
  <c r="BN601" i="2"/>
  <c r="CI601" i="2" l="1"/>
  <c r="CM601" i="2" s="1"/>
  <c r="Z602" i="2"/>
  <c r="AC602" i="2"/>
  <c r="AA602" i="2"/>
  <c r="AW602" i="2"/>
  <c r="AM602" i="2"/>
  <c r="BV601" i="2"/>
  <c r="N602" i="2" s="1"/>
  <c r="AH602" i="2"/>
  <c r="AR602" i="2"/>
  <c r="X602" i="2"/>
  <c r="BG602" i="2"/>
  <c r="I603" i="2" s="1"/>
  <c r="BB602" i="2"/>
  <c r="BM601" i="2"/>
  <c r="BR601" i="2" s="1"/>
  <c r="J602" i="2"/>
  <c r="AF602" i="2"/>
  <c r="AP602" i="2"/>
  <c r="AK602" i="2"/>
  <c r="BE602" i="2"/>
  <c r="G603" i="2" s="1"/>
  <c r="V602" i="2"/>
  <c r="AU602" i="2"/>
  <c r="AZ602" i="2"/>
  <c r="BT601" i="2"/>
  <c r="AV602" i="2"/>
  <c r="AG602" i="2"/>
  <c r="BA602" i="2"/>
  <c r="AQ602" i="2"/>
  <c r="BF602" i="2"/>
  <c r="H603" i="2" s="1"/>
  <c r="AL602" i="2"/>
  <c r="W602" i="2"/>
  <c r="BU601" i="2"/>
  <c r="O601" i="2"/>
  <c r="S602" i="2" l="1"/>
  <c r="BL602" i="2"/>
  <c r="CF602" i="2"/>
  <c r="CA602" i="2"/>
  <c r="CE602" i="2"/>
  <c r="BK602" i="2"/>
  <c r="M602" i="2"/>
  <c r="R602" i="2" s="1"/>
  <c r="CD602" i="2"/>
  <c r="BZ602" i="2"/>
  <c r="BY602" i="2"/>
  <c r="T601" i="2"/>
  <c r="AO602" i="2"/>
  <c r="AT602" i="2"/>
  <c r="AX602" i="2" s="1"/>
  <c r="AE602" i="2"/>
  <c r="AJ602" i="2"/>
  <c r="AY602" i="2"/>
  <c r="BC602" i="2" s="1"/>
  <c r="AD602" i="2"/>
  <c r="U602" i="2"/>
  <c r="Y602" i="2" s="1"/>
  <c r="BD602" i="2"/>
  <c r="BS601" i="2"/>
  <c r="L602" i="2"/>
  <c r="Q602" i="2" s="1"/>
  <c r="BJ602" i="2"/>
  <c r="BQ602" i="2"/>
  <c r="BP602" i="2"/>
  <c r="BO602" i="2"/>
  <c r="CJ602" i="2" l="1"/>
  <c r="CK602" i="2"/>
  <c r="CL602" i="2"/>
  <c r="BW601" i="2"/>
  <c r="CH601" i="2" s="1"/>
  <c r="K602" i="2"/>
  <c r="P602" i="2" s="1"/>
  <c r="AS602" i="2"/>
  <c r="BX602" i="2"/>
  <c r="BH602" i="2"/>
  <c r="F603" i="2"/>
  <c r="AN602" i="2"/>
  <c r="CC602" i="2"/>
  <c r="CG602" i="2" s="1"/>
  <c r="AI602" i="2"/>
  <c r="BI602" i="2"/>
  <c r="BN602" i="2"/>
  <c r="CI602" i="2" l="1"/>
  <c r="CM602" i="2" s="1"/>
  <c r="AP603" i="2"/>
  <c r="AC603" i="2"/>
  <c r="Z603" i="2"/>
  <c r="AB603" i="2"/>
  <c r="BE603" i="2"/>
  <c r="G604" i="2" s="1"/>
  <c r="O602" i="2"/>
  <c r="BA603" i="2"/>
  <c r="W603" i="2"/>
  <c r="BF603" i="2"/>
  <c r="H604" i="2" s="1"/>
  <c r="AG603" i="2"/>
  <c r="AL603" i="2"/>
  <c r="AV603" i="2"/>
  <c r="AQ603" i="2"/>
  <c r="BU602" i="2"/>
  <c r="BM602" i="2"/>
  <c r="BR602" i="2" s="1"/>
  <c r="J603" i="2"/>
  <c r="AM603" i="2"/>
  <c r="BB603" i="2"/>
  <c r="AH603" i="2"/>
  <c r="AR603" i="2"/>
  <c r="AW603" i="2"/>
  <c r="BG603" i="2"/>
  <c r="I604" i="2" s="1"/>
  <c r="X603" i="2"/>
  <c r="BV602" i="2"/>
  <c r="BT602" i="2" l="1"/>
  <c r="L603" i="2" s="1"/>
  <c r="AK603" i="2"/>
  <c r="AF603" i="2"/>
  <c r="AU603" i="2"/>
  <c r="AA603" i="2"/>
  <c r="AZ603" i="2"/>
  <c r="V603" i="2"/>
  <c r="BZ603" i="2"/>
  <c r="BL603" i="2"/>
  <c r="CA603" i="2"/>
  <c r="BK603" i="2"/>
  <c r="CF603" i="2"/>
  <c r="M603" i="2"/>
  <c r="N603" i="2"/>
  <c r="CE603" i="2"/>
  <c r="T602" i="2"/>
  <c r="U603" i="2"/>
  <c r="AE603" i="2"/>
  <c r="AT603" i="2"/>
  <c r="AJ603" i="2"/>
  <c r="AO603" i="2"/>
  <c r="BD603" i="2"/>
  <c r="AY603" i="2"/>
  <c r="BS602" i="2"/>
  <c r="BQ603" i="2"/>
  <c r="BP603" i="2"/>
  <c r="R603" i="2" l="1"/>
  <c r="S603" i="2"/>
  <c r="Q603" i="2"/>
  <c r="CK603" i="2"/>
  <c r="CL603" i="2"/>
  <c r="CD603" i="2"/>
  <c r="Y603" i="2"/>
  <c r="BJ603" i="2"/>
  <c r="BY603" i="2"/>
  <c r="BC603" i="2"/>
  <c r="AX603" i="2"/>
  <c r="BW602" i="2"/>
  <c r="CH602" i="2" s="1"/>
  <c r="K603" i="2"/>
  <c r="P603" i="2" s="1"/>
  <c r="AS603" i="2"/>
  <c r="BX603" i="2"/>
  <c r="AN603" i="2"/>
  <c r="CC603" i="2"/>
  <c r="BH603" i="2"/>
  <c r="F604" i="2"/>
  <c r="AD603" i="2"/>
  <c r="AI603" i="2"/>
  <c r="BI603" i="2"/>
  <c r="BO603" i="2"/>
  <c r="BN603" i="2"/>
  <c r="CG603" i="2" l="1"/>
  <c r="CI603" i="2"/>
  <c r="CJ603" i="2"/>
  <c r="AA604" i="2"/>
  <c r="AB604" i="2"/>
  <c r="AC604" i="2"/>
  <c r="Z604" i="2"/>
  <c r="AH604" i="2"/>
  <c r="X604" i="2"/>
  <c r="AM604" i="2"/>
  <c r="BB604" i="2"/>
  <c r="AR604" i="2"/>
  <c r="AW604" i="2"/>
  <c r="BG604" i="2"/>
  <c r="I605" i="2" s="1"/>
  <c r="BV603" i="2"/>
  <c r="BE604" i="2"/>
  <c r="G605" i="2" s="1"/>
  <c r="AF604" i="2"/>
  <c r="V604" i="2"/>
  <c r="AP604" i="2"/>
  <c r="O603" i="2"/>
  <c r="J604" i="2"/>
  <c r="AG604" i="2"/>
  <c r="AQ604" i="2"/>
  <c r="W604" i="2"/>
  <c r="BF604" i="2"/>
  <c r="H605" i="2" s="1"/>
  <c r="AL604" i="2"/>
  <c r="BA604" i="2"/>
  <c r="AV604" i="2"/>
  <c r="BU603" i="2"/>
  <c r="BM603" i="2"/>
  <c r="BR603" i="2" s="1"/>
  <c r="CM603" i="2" l="1"/>
  <c r="BT603" i="2"/>
  <c r="L604" i="2" s="1"/>
  <c r="Q604" i="2" s="1"/>
  <c r="AZ604" i="2"/>
  <c r="BY604" i="2" s="1"/>
  <c r="AU604" i="2"/>
  <c r="AK604" i="2"/>
  <c r="CE604" i="2"/>
  <c r="CA604" i="2"/>
  <c r="T603" i="2"/>
  <c r="AT604" i="2"/>
  <c r="AE604" i="2"/>
  <c r="BD604" i="2"/>
  <c r="AY604" i="2"/>
  <c r="AD604" i="2"/>
  <c r="AO604" i="2"/>
  <c r="AJ604" i="2"/>
  <c r="U604" i="2"/>
  <c r="Y604" i="2" s="1"/>
  <c r="BS603" i="2"/>
  <c r="CF604" i="2"/>
  <c r="BZ604" i="2"/>
  <c r="M604" i="2"/>
  <c r="R604" i="2" s="1"/>
  <c r="BK604" i="2"/>
  <c r="N604" i="2"/>
  <c r="S604" i="2" s="1"/>
  <c r="BL604" i="2"/>
  <c r="BP604" i="2"/>
  <c r="BQ604" i="2"/>
  <c r="CL604" i="2" l="1"/>
  <c r="CK604" i="2"/>
  <c r="BC604" i="2"/>
  <c r="CD604" i="2"/>
  <c r="BJ604" i="2"/>
  <c r="AX604" i="2"/>
  <c r="AS604" i="2"/>
  <c r="BX604" i="2"/>
  <c r="AI604" i="2"/>
  <c r="BI604" i="2"/>
  <c r="BW603" i="2"/>
  <c r="CH603" i="2" s="1"/>
  <c r="K604" i="2"/>
  <c r="P604" i="2" s="1"/>
  <c r="AN604" i="2"/>
  <c r="CC604" i="2"/>
  <c r="BH604" i="2"/>
  <c r="F605" i="2"/>
  <c r="BO604" i="2"/>
  <c r="BN604" i="2"/>
  <c r="CG604" i="2" l="1"/>
  <c r="CI604" i="2"/>
  <c r="CJ604" i="2"/>
  <c r="AA605" i="2"/>
  <c r="AC605" i="2"/>
  <c r="Z605" i="2"/>
  <c r="AB605" i="2"/>
  <c r="BU604" i="2"/>
  <c r="M605" i="2" s="1"/>
  <c r="BV604" i="2"/>
  <c r="N605" i="2" s="1"/>
  <c r="BF605" i="2"/>
  <c r="H606" i="2" s="1"/>
  <c r="AW605" i="2"/>
  <c r="AR605" i="2"/>
  <c r="BB605" i="2"/>
  <c r="AH605" i="2"/>
  <c r="X605" i="2"/>
  <c r="AM605" i="2"/>
  <c r="BG605" i="2"/>
  <c r="I606" i="2" s="1"/>
  <c r="AL605" i="2"/>
  <c r="AG605" i="2"/>
  <c r="W605" i="2"/>
  <c r="BA605" i="2"/>
  <c r="AV605" i="2"/>
  <c r="AQ605" i="2"/>
  <c r="AZ605" i="2"/>
  <c r="AP605" i="2"/>
  <c r="AF605" i="2"/>
  <c r="V605" i="2"/>
  <c r="AU605" i="2"/>
  <c r="BE605" i="2"/>
  <c r="G606" i="2" s="1"/>
  <c r="J605" i="2"/>
  <c r="O604" i="2"/>
  <c r="BM604" i="2"/>
  <c r="BR604" i="2" s="1"/>
  <c r="S605" i="2" l="1"/>
  <c r="R605" i="2"/>
  <c r="CM604" i="2"/>
  <c r="AK605" i="2"/>
  <c r="CD605" i="2" s="1"/>
  <c r="BT604" i="2"/>
  <c r="L605" i="2" s="1"/>
  <c r="Q605" i="2" s="1"/>
  <c r="CA605" i="2"/>
  <c r="CF605" i="2"/>
  <c r="BL605" i="2"/>
  <c r="BZ605" i="2"/>
  <c r="BK605" i="2"/>
  <c r="CE605" i="2"/>
  <c r="BY605" i="2"/>
  <c r="BJ605" i="2"/>
  <c r="T604" i="2"/>
  <c r="AY605" i="2"/>
  <c r="BC605" i="2" s="1"/>
  <c r="BD605" i="2"/>
  <c r="AT605" i="2"/>
  <c r="AX605" i="2" s="1"/>
  <c r="AO605" i="2"/>
  <c r="U605" i="2"/>
  <c r="Y605" i="2" s="1"/>
  <c r="AJ605" i="2"/>
  <c r="AE605" i="2"/>
  <c r="BS604" i="2"/>
  <c r="BO605" i="2"/>
  <c r="BP605" i="2"/>
  <c r="BQ605" i="2"/>
  <c r="CJ605" i="2" l="1"/>
  <c r="CL605" i="2"/>
  <c r="CK605" i="2"/>
  <c r="AC606" i="2"/>
  <c r="AN605" i="2"/>
  <c r="CC605" i="2"/>
  <c r="CG605" i="2" s="1"/>
  <c r="BH605" i="2"/>
  <c r="F606" i="2"/>
  <c r="BW604" i="2"/>
  <c r="CH604" i="2" s="1"/>
  <c r="K605" i="2"/>
  <c r="P605" i="2" s="1"/>
  <c r="BI605" i="2"/>
  <c r="AI605" i="2"/>
  <c r="AS605" i="2"/>
  <c r="BX605" i="2"/>
  <c r="AD605" i="2"/>
  <c r="BN605" i="2"/>
  <c r="CI605" i="2" l="1"/>
  <c r="CM605" i="2" s="1"/>
  <c r="AA606" i="2"/>
  <c r="AB606" i="2"/>
  <c r="Z606" i="2"/>
  <c r="AU606" i="2"/>
  <c r="AF606" i="2"/>
  <c r="V606" i="2"/>
  <c r="BT605" i="2"/>
  <c r="AK606" i="2"/>
  <c r="BE606" i="2"/>
  <c r="G607" i="2" s="1"/>
  <c r="AZ606" i="2"/>
  <c r="AP606" i="2"/>
  <c r="O605" i="2"/>
  <c r="AR606" i="2"/>
  <c r="AM606" i="2"/>
  <c r="X606" i="2"/>
  <c r="BB606" i="2"/>
  <c r="AW606" i="2"/>
  <c r="AH606" i="2"/>
  <c r="BG606" i="2"/>
  <c r="I607" i="2" s="1"/>
  <c r="BV605" i="2"/>
  <c r="BA606" i="2"/>
  <c r="AG606" i="2"/>
  <c r="AV606" i="2"/>
  <c r="W606" i="2"/>
  <c r="BF606" i="2"/>
  <c r="H607" i="2" s="1"/>
  <c r="AL606" i="2"/>
  <c r="AQ606" i="2"/>
  <c r="BU605" i="2"/>
  <c r="BM605" i="2"/>
  <c r="BR605" i="2" s="1"/>
  <c r="J606" i="2"/>
  <c r="L606" i="2"/>
  <c r="Q606" i="2" l="1"/>
  <c r="CD606" i="2"/>
  <c r="BJ606" i="2"/>
  <c r="BY606" i="2"/>
  <c r="CE606" i="2"/>
  <c r="BK606" i="2"/>
  <c r="CF606" i="2"/>
  <c r="BZ606" i="2"/>
  <c r="N606" i="2"/>
  <c r="S606" i="2" s="1"/>
  <c r="CA606" i="2"/>
  <c r="T605" i="2"/>
  <c r="AJ606" i="2"/>
  <c r="U606" i="2"/>
  <c r="Y606" i="2" s="1"/>
  <c r="AT606" i="2"/>
  <c r="AX606" i="2" s="1"/>
  <c r="BD606" i="2"/>
  <c r="AY606" i="2"/>
  <c r="BC606" i="2" s="1"/>
  <c r="AO606" i="2"/>
  <c r="AE606" i="2"/>
  <c r="AD606" i="2"/>
  <c r="BS605" i="2"/>
  <c r="M606" i="2"/>
  <c r="R606" i="2" s="1"/>
  <c r="BL606" i="2"/>
  <c r="BP606" i="2"/>
  <c r="BO606" i="2"/>
  <c r="BQ606" i="2"/>
  <c r="CL606" i="2" l="1"/>
  <c r="CJ606" i="2"/>
  <c r="CK606" i="2"/>
  <c r="BW605" i="2"/>
  <c r="CH605" i="2" s="1"/>
  <c r="K606" i="2"/>
  <c r="P606" i="2" s="1"/>
  <c r="AN606" i="2"/>
  <c r="CC606" i="2"/>
  <c r="CG606" i="2" s="1"/>
  <c r="BH606" i="2"/>
  <c r="F607" i="2"/>
  <c r="BI606" i="2"/>
  <c r="AI606" i="2"/>
  <c r="AS606" i="2"/>
  <c r="BX606" i="2"/>
  <c r="BN606" i="2"/>
  <c r="CI606" i="2" l="1"/>
  <c r="CM606" i="2" s="1"/>
  <c r="AA607" i="2"/>
  <c r="AC607" i="2"/>
  <c r="Z607" i="2"/>
  <c r="AB607" i="2"/>
  <c r="BU606" i="2"/>
  <c r="M607" i="2" s="1"/>
  <c r="W607" i="2"/>
  <c r="AQ607" i="2"/>
  <c r="AL607" i="2"/>
  <c r="AG607" i="2"/>
  <c r="BF607" i="2"/>
  <c r="H608" i="2" s="1"/>
  <c r="AV607" i="2"/>
  <c r="BA607" i="2"/>
  <c r="BM606" i="2"/>
  <c r="BR606" i="2" s="1"/>
  <c r="J607" i="2"/>
  <c r="AK607" i="2"/>
  <c r="AP607" i="2"/>
  <c r="AF607" i="2"/>
  <c r="V607" i="2"/>
  <c r="O606" i="2"/>
  <c r="X607" i="2"/>
  <c r="AW607" i="2"/>
  <c r="BG607" i="2"/>
  <c r="I608" i="2" s="1"/>
  <c r="AH607" i="2"/>
  <c r="BB607" i="2"/>
  <c r="AM607" i="2"/>
  <c r="AR607" i="2"/>
  <c r="BV606" i="2"/>
  <c r="R607" i="2" l="1"/>
  <c r="BE607" i="2"/>
  <c r="G608" i="2" s="1"/>
  <c r="AZ607" i="2"/>
  <c r="BT606" i="2"/>
  <c r="L607" i="2" s="1"/>
  <c r="Q607" i="2" s="1"/>
  <c r="AU607" i="2"/>
  <c r="CE607" i="2"/>
  <c r="BZ607" i="2"/>
  <c r="CA607" i="2"/>
  <c r="BK607" i="2"/>
  <c r="CF607" i="2"/>
  <c r="N607" i="2"/>
  <c r="S607" i="2" s="1"/>
  <c r="BL607" i="2"/>
  <c r="T606" i="2"/>
  <c r="AY607" i="2"/>
  <c r="U607" i="2"/>
  <c r="Y607" i="2" s="1"/>
  <c r="AT607" i="2"/>
  <c r="AO607" i="2"/>
  <c r="BD607" i="2"/>
  <c r="AJ607" i="2"/>
  <c r="AE607" i="2"/>
  <c r="BS606" i="2"/>
  <c r="BP607" i="2"/>
  <c r="BQ607" i="2"/>
  <c r="CL607" i="2" l="1"/>
  <c r="CK607" i="2"/>
  <c r="AX607" i="2"/>
  <c r="BC607" i="2"/>
  <c r="BJ607" i="2"/>
  <c r="CD607" i="2"/>
  <c r="BY607" i="2"/>
  <c r="AB608" i="2"/>
  <c r="BW606" i="2"/>
  <c r="CH606" i="2" s="1"/>
  <c r="K607" i="2"/>
  <c r="P607" i="2" s="1"/>
  <c r="BI607" i="2"/>
  <c r="AI607" i="2"/>
  <c r="AS607" i="2"/>
  <c r="BX607" i="2"/>
  <c r="AD607" i="2"/>
  <c r="AN607" i="2"/>
  <c r="CC607" i="2"/>
  <c r="BH607" i="2"/>
  <c r="F608" i="2"/>
  <c r="BO607" i="2"/>
  <c r="BN607" i="2"/>
  <c r="CG607" i="2" l="1"/>
  <c r="CI607" i="2"/>
  <c r="CJ607" i="2"/>
  <c r="Z608" i="2"/>
  <c r="AC608" i="2"/>
  <c r="AA608" i="2"/>
  <c r="J608" i="2"/>
  <c r="BM607" i="2"/>
  <c r="BR607" i="2" s="1"/>
  <c r="AU608" i="2"/>
  <c r="AZ608" i="2"/>
  <c r="V608" i="2"/>
  <c r="BE608" i="2"/>
  <c r="G609" i="2" s="1"/>
  <c r="AP608" i="2"/>
  <c r="AK608" i="2"/>
  <c r="AF608" i="2"/>
  <c r="BT607" i="2"/>
  <c r="O607" i="2"/>
  <c r="BG608" i="2"/>
  <c r="I609" i="2" s="1"/>
  <c r="X608" i="2"/>
  <c r="AR608" i="2"/>
  <c r="AH608" i="2"/>
  <c r="AM608" i="2"/>
  <c r="AW608" i="2"/>
  <c r="BB608" i="2"/>
  <c r="BV607" i="2"/>
  <c r="AL608" i="2"/>
  <c r="BA608" i="2"/>
  <c r="BF608" i="2"/>
  <c r="H609" i="2" s="1"/>
  <c r="W608" i="2"/>
  <c r="AV608" i="2"/>
  <c r="AG608" i="2"/>
  <c r="AQ608" i="2"/>
  <c r="BU607" i="2"/>
  <c r="CM607" i="2" l="1"/>
  <c r="BY608" i="2"/>
  <c r="BK608" i="2"/>
  <c r="CF608" i="2"/>
  <c r="BJ608" i="2"/>
  <c r="BZ608" i="2"/>
  <c r="CE608" i="2"/>
  <c r="CA608" i="2"/>
  <c r="CD608" i="2"/>
  <c r="M608" i="2"/>
  <c r="R608" i="2" s="1"/>
  <c r="N608" i="2"/>
  <c r="S608" i="2" s="1"/>
  <c r="BL608" i="2"/>
  <c r="L608" i="2"/>
  <c r="Q608" i="2" s="1"/>
  <c r="T607" i="2"/>
  <c r="BD608" i="2"/>
  <c r="AE608" i="2"/>
  <c r="U608" i="2"/>
  <c r="Y608" i="2" s="1"/>
  <c r="AD608" i="2"/>
  <c r="AO608" i="2"/>
  <c r="AJ608" i="2"/>
  <c r="AY608" i="2"/>
  <c r="BC608" i="2" s="1"/>
  <c r="AT608" i="2"/>
  <c r="AX608" i="2" s="1"/>
  <c r="BS607" i="2"/>
  <c r="BP608" i="2"/>
  <c r="BQ608" i="2"/>
  <c r="BO608" i="2"/>
  <c r="CL608" i="2" l="1"/>
  <c r="CK608" i="2"/>
  <c r="CJ608" i="2"/>
  <c r="AN608" i="2"/>
  <c r="CC608" i="2"/>
  <c r="CG608" i="2" s="1"/>
  <c r="BI608" i="2"/>
  <c r="AI608" i="2"/>
  <c r="BW607" i="2"/>
  <c r="CH607" i="2" s="1"/>
  <c r="K608" i="2"/>
  <c r="P608" i="2" s="1"/>
  <c r="AS608" i="2"/>
  <c r="BX608" i="2"/>
  <c r="BH608" i="2"/>
  <c r="F609" i="2"/>
  <c r="BN608" i="2"/>
  <c r="CI608" i="2" l="1"/>
  <c r="CM608" i="2" s="1"/>
  <c r="AA609" i="2"/>
  <c r="AC609" i="2"/>
  <c r="Z609" i="2"/>
  <c r="AB609" i="2"/>
  <c r="AG609" i="2"/>
  <c r="W609" i="2"/>
  <c r="AV609" i="2"/>
  <c r="BA609" i="2"/>
  <c r="BF609" i="2"/>
  <c r="H610" i="2" s="1"/>
  <c r="AQ609" i="2"/>
  <c r="AL609" i="2"/>
  <c r="BU608" i="2"/>
  <c r="BM608" i="2"/>
  <c r="BR608" i="2" s="1"/>
  <c r="AH609" i="2"/>
  <c r="AM609" i="2"/>
  <c r="AR609" i="2"/>
  <c r="BB609" i="2"/>
  <c r="X609" i="2"/>
  <c r="AW609" i="2"/>
  <c r="BG609" i="2"/>
  <c r="I610" i="2" s="1"/>
  <c r="BV608" i="2"/>
  <c r="O608" i="2"/>
  <c r="AP609" i="2"/>
  <c r="BE609" i="2"/>
  <c r="G610" i="2" s="1"/>
  <c r="AZ609" i="2"/>
  <c r="AU609" i="2"/>
  <c r="AK609" i="2"/>
  <c r="AF609" i="2"/>
  <c r="BT608" i="2"/>
  <c r="J609" i="2"/>
  <c r="V609" i="2" l="1"/>
  <c r="CE609" i="2"/>
  <c r="BZ609" i="2"/>
  <c r="BY609" i="2"/>
  <c r="BJ609" i="2"/>
  <c r="T608" i="2"/>
  <c r="AJ609" i="2"/>
  <c r="BD609" i="2"/>
  <c r="AO609" i="2"/>
  <c r="AY609" i="2"/>
  <c r="BC609" i="2" s="1"/>
  <c r="AT609" i="2"/>
  <c r="AX609" i="2" s="1"/>
  <c r="AE609" i="2"/>
  <c r="U609" i="2"/>
  <c r="AD609" i="2"/>
  <c r="BS608" i="2"/>
  <c r="CA609" i="2"/>
  <c r="CF609" i="2"/>
  <c r="CD609" i="2"/>
  <c r="L609" i="2"/>
  <c r="Q609" i="2" s="1"/>
  <c r="N609" i="2"/>
  <c r="S609" i="2" s="1"/>
  <c r="BL609" i="2"/>
  <c r="M609" i="2"/>
  <c r="R609" i="2" s="1"/>
  <c r="BK609" i="2"/>
  <c r="BO609" i="2"/>
  <c r="BP609" i="2"/>
  <c r="BQ609" i="2"/>
  <c r="CK609" i="2" l="1"/>
  <c r="CJ609" i="2"/>
  <c r="CL609" i="2"/>
  <c r="Y609" i="2"/>
  <c r="AI609" i="2"/>
  <c r="BI609" i="2"/>
  <c r="BH609" i="2"/>
  <c r="F610" i="2"/>
  <c r="BW608" i="2"/>
  <c r="CH608" i="2" s="1"/>
  <c r="K609" i="2"/>
  <c r="P609" i="2" s="1"/>
  <c r="AN609" i="2"/>
  <c r="CC609" i="2"/>
  <c r="CG609" i="2" s="1"/>
  <c r="AS609" i="2"/>
  <c r="BX609" i="2"/>
  <c r="BN609" i="2"/>
  <c r="CI609" i="2" l="1"/>
  <c r="CM609" i="2" s="1"/>
  <c r="Z610" i="2"/>
  <c r="AB610" i="2"/>
  <c r="AC610" i="2"/>
  <c r="AA610" i="2"/>
  <c r="BU609" i="2"/>
  <c r="M610" i="2" s="1"/>
  <c r="AP610" i="2"/>
  <c r="AW610" i="2"/>
  <c r="AG610" i="2"/>
  <c r="BV609" i="2"/>
  <c r="N610" i="2" s="1"/>
  <c r="W610" i="2"/>
  <c r="AQ610" i="2"/>
  <c r="AV610" i="2"/>
  <c r="BA610" i="2"/>
  <c r="AL610" i="2"/>
  <c r="BF610" i="2"/>
  <c r="H611" i="2" s="1"/>
  <c r="AM610" i="2"/>
  <c r="AH610" i="2"/>
  <c r="AR610" i="2"/>
  <c r="BG610" i="2"/>
  <c r="I611" i="2" s="1"/>
  <c r="X610" i="2"/>
  <c r="BB610" i="2"/>
  <c r="AZ610" i="2"/>
  <c r="BT609" i="2"/>
  <c r="L610" i="2" s="1"/>
  <c r="V610" i="2"/>
  <c r="AF610" i="2"/>
  <c r="BE610" i="2"/>
  <c r="G611" i="2" s="1"/>
  <c r="AU610" i="2"/>
  <c r="AK610" i="2"/>
  <c r="BM609" i="2"/>
  <c r="BR609" i="2" s="1"/>
  <c r="O609" i="2"/>
  <c r="J610" i="2"/>
  <c r="S610" i="2" l="1"/>
  <c r="R610" i="2"/>
  <c r="Q610" i="2"/>
  <c r="CE610" i="2"/>
  <c r="BZ610" i="2"/>
  <c r="BK610" i="2"/>
  <c r="CF610" i="2"/>
  <c r="CD610" i="2"/>
  <c r="CA610" i="2"/>
  <c r="BL610" i="2"/>
  <c r="BJ610" i="2"/>
  <c r="BY610" i="2"/>
  <c r="T609" i="2"/>
  <c r="AO610" i="2"/>
  <c r="BD610" i="2"/>
  <c r="AY610" i="2"/>
  <c r="BC610" i="2" s="1"/>
  <c r="AE610" i="2"/>
  <c r="U610" i="2"/>
  <c r="Y610" i="2" s="1"/>
  <c r="AT610" i="2"/>
  <c r="AX610" i="2" s="1"/>
  <c r="AJ610" i="2"/>
  <c r="BS609" i="2"/>
  <c r="BQ610" i="2"/>
  <c r="BP610" i="2"/>
  <c r="BO610" i="2"/>
  <c r="CJ610" i="2" l="1"/>
  <c r="CK610" i="2"/>
  <c r="CL610" i="2"/>
  <c r="AC611" i="2"/>
  <c r="BH610" i="2"/>
  <c r="F611" i="2"/>
  <c r="AS610" i="2"/>
  <c r="BX610" i="2"/>
  <c r="BI610" i="2"/>
  <c r="AI610" i="2"/>
  <c r="AD610" i="2"/>
  <c r="BW609" i="2"/>
  <c r="CH609" i="2" s="1"/>
  <c r="K610" i="2"/>
  <c r="P610" i="2" s="1"/>
  <c r="AN610" i="2"/>
  <c r="CC610" i="2"/>
  <c r="CG610" i="2" s="1"/>
  <c r="BN610" i="2"/>
  <c r="CI610" i="2" l="1"/>
  <c r="CM610" i="2" s="1"/>
  <c r="AB611" i="2"/>
  <c r="Z611" i="2"/>
  <c r="AA611" i="2"/>
  <c r="X611" i="2"/>
  <c r="AM611" i="2"/>
  <c r="AW611" i="2"/>
  <c r="AR611" i="2"/>
  <c r="BG611" i="2"/>
  <c r="I612" i="2" s="1"/>
  <c r="AH611" i="2"/>
  <c r="BB611" i="2"/>
  <c r="BV610" i="2"/>
  <c r="BA611" i="2"/>
  <c r="W611" i="2"/>
  <c r="BF611" i="2"/>
  <c r="H612" i="2" s="1"/>
  <c r="AL611" i="2"/>
  <c r="AG611" i="2"/>
  <c r="AQ611" i="2"/>
  <c r="AV611" i="2"/>
  <c r="BU610" i="2"/>
  <c r="J611" i="2"/>
  <c r="O610" i="2"/>
  <c r="AF611" i="2"/>
  <c r="BE611" i="2"/>
  <c r="G612" i="2" s="1"/>
  <c r="AZ611" i="2"/>
  <c r="AK611" i="2"/>
  <c r="AP611" i="2"/>
  <c r="V611" i="2"/>
  <c r="AU611" i="2"/>
  <c r="BT610" i="2"/>
  <c r="BM610" i="2"/>
  <c r="BR610" i="2" s="1"/>
  <c r="BZ611" i="2" l="1"/>
  <c r="BY611" i="2"/>
  <c r="BL611" i="2"/>
  <c r="CE611" i="2"/>
  <c r="T610" i="2"/>
  <c r="AE611" i="2"/>
  <c r="AD611" i="2"/>
  <c r="AY611" i="2"/>
  <c r="BC611" i="2" s="1"/>
  <c r="U611" i="2"/>
  <c r="Y611" i="2" s="1"/>
  <c r="AT611" i="2"/>
  <c r="AX611" i="2" s="1"/>
  <c r="AO611" i="2"/>
  <c r="AJ611" i="2"/>
  <c r="BD611" i="2"/>
  <c r="BS610" i="2"/>
  <c r="M611" i="2"/>
  <c r="R611" i="2" s="1"/>
  <c r="BK611" i="2"/>
  <c r="CA611" i="2"/>
  <c r="L611" i="2"/>
  <c r="Q611" i="2" s="1"/>
  <c r="CD611" i="2"/>
  <c r="BJ611" i="2"/>
  <c r="CF611" i="2"/>
  <c r="N611" i="2"/>
  <c r="S611" i="2" s="1"/>
  <c r="BQ611" i="2"/>
  <c r="BP611" i="2"/>
  <c r="BO611" i="2"/>
  <c r="CJ611" i="2" l="1"/>
  <c r="CK611" i="2"/>
  <c r="CL611" i="2"/>
  <c r="BW610" i="2"/>
  <c r="CH610" i="2" s="1"/>
  <c r="K611" i="2"/>
  <c r="P611" i="2" s="1"/>
  <c r="BI611" i="2"/>
  <c r="AI611" i="2"/>
  <c r="BH611" i="2"/>
  <c r="F612" i="2"/>
  <c r="AS611" i="2"/>
  <c r="BX611" i="2"/>
  <c r="AN611" i="2"/>
  <c r="CC611" i="2"/>
  <c r="CG611" i="2" s="1"/>
  <c r="BN611" i="2"/>
  <c r="CI611" i="2" l="1"/>
  <c r="CM611" i="2" s="1"/>
  <c r="AA612" i="2"/>
  <c r="AC612" i="2"/>
  <c r="Z612" i="2"/>
  <c r="AB612" i="2"/>
  <c r="BF612" i="2"/>
  <c r="H613" i="2" s="1"/>
  <c r="BA612" i="2"/>
  <c r="AQ612" i="2"/>
  <c r="AV612" i="2"/>
  <c r="BU611" i="2"/>
  <c r="M612" i="2" s="1"/>
  <c r="W612" i="2"/>
  <c r="AG612" i="2"/>
  <c r="AL612" i="2"/>
  <c r="AP612" i="2"/>
  <c r="BE612" i="2"/>
  <c r="G613" i="2" s="1"/>
  <c r="AU612" i="2"/>
  <c r="AF612" i="2"/>
  <c r="AK612" i="2"/>
  <c r="J612" i="2"/>
  <c r="BM611" i="2"/>
  <c r="BR611" i="2" s="1"/>
  <c r="O611" i="2"/>
  <c r="X612" i="2"/>
  <c r="BB612" i="2"/>
  <c r="BG612" i="2"/>
  <c r="I613" i="2" s="1"/>
  <c r="AH612" i="2"/>
  <c r="AR612" i="2"/>
  <c r="AW612" i="2"/>
  <c r="AM612" i="2"/>
  <c r="BV611" i="2"/>
  <c r="R612" i="2" l="1"/>
  <c r="BT611" i="2"/>
  <c r="L612" i="2" s="1"/>
  <c r="Q612" i="2" s="1"/>
  <c r="AZ612" i="2"/>
  <c r="BY612" i="2" s="1"/>
  <c r="V612" i="2"/>
  <c r="BZ612" i="2"/>
  <c r="CE612" i="2"/>
  <c r="BK612" i="2"/>
  <c r="CD612" i="2"/>
  <c r="CA612" i="2"/>
  <c r="BL612" i="2"/>
  <c r="CF612" i="2"/>
  <c r="N612" i="2"/>
  <c r="S612" i="2" s="1"/>
  <c r="T611" i="2"/>
  <c r="AE612" i="2"/>
  <c r="AJ612" i="2"/>
  <c r="AT612" i="2"/>
  <c r="AX612" i="2" s="1"/>
  <c r="BD612" i="2"/>
  <c r="U612" i="2"/>
  <c r="AY612" i="2"/>
  <c r="AO612" i="2"/>
  <c r="AD612" i="2"/>
  <c r="BS611" i="2"/>
  <c r="BP612" i="2"/>
  <c r="BQ612" i="2"/>
  <c r="CK612" i="2" l="1"/>
  <c r="CL612" i="2"/>
  <c r="BC612" i="2"/>
  <c r="BJ612" i="2"/>
  <c r="Y612" i="2"/>
  <c r="BW611" i="2"/>
  <c r="CH611" i="2" s="1"/>
  <c r="K612" i="2"/>
  <c r="P612" i="2" s="1"/>
  <c r="BI612" i="2"/>
  <c r="AI612" i="2"/>
  <c r="BH612" i="2"/>
  <c r="F613" i="2"/>
  <c r="AS612" i="2"/>
  <c r="BX612" i="2"/>
  <c r="AN612" i="2"/>
  <c r="CC612" i="2"/>
  <c r="CG612" i="2" s="1"/>
  <c r="BO612" i="2"/>
  <c r="BN612" i="2"/>
  <c r="CI612" i="2" l="1"/>
  <c r="CJ612" i="2"/>
  <c r="Z613" i="2"/>
  <c r="AA613" i="2"/>
  <c r="AC613" i="2"/>
  <c r="AB613" i="2"/>
  <c r="AR613" i="2"/>
  <c r="X613" i="2"/>
  <c r="AH613" i="2"/>
  <c r="BG613" i="2"/>
  <c r="I614" i="2" s="1"/>
  <c r="AW613" i="2"/>
  <c r="BB613" i="2"/>
  <c r="AM613" i="2"/>
  <c r="BV612" i="2"/>
  <c r="BM612" i="2"/>
  <c r="BR612" i="2" s="1"/>
  <c r="AF613" i="2"/>
  <c r="AU613" i="2"/>
  <c r="V613" i="2"/>
  <c r="BE613" i="2"/>
  <c r="G614" i="2" s="1"/>
  <c r="AZ613" i="2"/>
  <c r="AP613" i="2"/>
  <c r="AK613" i="2"/>
  <c r="BT612" i="2"/>
  <c r="J613" i="2"/>
  <c r="O612" i="2"/>
  <c r="AV613" i="2"/>
  <c r="AL613" i="2"/>
  <c r="W613" i="2"/>
  <c r="BF613" i="2"/>
  <c r="H614" i="2" s="1"/>
  <c r="AG613" i="2"/>
  <c r="AQ613" i="2"/>
  <c r="BA613" i="2"/>
  <c r="BU612" i="2"/>
  <c r="CM612" i="2" l="1"/>
  <c r="CD613" i="2"/>
  <c r="BY613" i="2"/>
  <c r="BZ613" i="2"/>
  <c r="T612" i="2"/>
  <c r="U613" i="2"/>
  <c r="Y613" i="2" s="1"/>
  <c r="AE613" i="2"/>
  <c r="AY613" i="2"/>
  <c r="BC613" i="2" s="1"/>
  <c r="AJ613" i="2"/>
  <c r="AO613" i="2"/>
  <c r="AD613" i="2"/>
  <c r="BD613" i="2"/>
  <c r="AT613" i="2"/>
  <c r="AX613" i="2" s="1"/>
  <c r="BS612" i="2"/>
  <c r="L613" i="2"/>
  <c r="Q613" i="2" s="1"/>
  <c r="BJ613" i="2"/>
  <c r="CF613" i="2"/>
  <c r="BL613" i="2"/>
  <c r="BK613" i="2"/>
  <c r="CE613" i="2"/>
  <c r="M613" i="2"/>
  <c r="R613" i="2" s="1"/>
  <c r="CA613" i="2"/>
  <c r="N613" i="2"/>
  <c r="S613" i="2" s="1"/>
  <c r="BP613" i="2"/>
  <c r="BQ613" i="2"/>
  <c r="BO613" i="2"/>
  <c r="CJ613" i="2" l="1"/>
  <c r="CK613" i="2"/>
  <c r="CL613" i="2"/>
  <c r="BI613" i="2"/>
  <c r="AI613" i="2"/>
  <c r="BW612" i="2"/>
  <c r="CH612" i="2" s="1"/>
  <c r="K613" i="2"/>
  <c r="P613" i="2" s="1"/>
  <c r="AS613" i="2"/>
  <c r="BX613" i="2"/>
  <c r="AN613" i="2"/>
  <c r="CC613" i="2"/>
  <c r="CG613" i="2" s="1"/>
  <c r="BH613" i="2"/>
  <c r="F614" i="2"/>
  <c r="BN613" i="2"/>
  <c r="CI613" i="2" l="1"/>
  <c r="CM613" i="2" s="1"/>
  <c r="AP614" i="2"/>
  <c r="Z614" i="2"/>
  <c r="AB614" i="2"/>
  <c r="AC614" i="2"/>
  <c r="AH614" i="2"/>
  <c r="BU613" i="2"/>
  <c r="M614" i="2" s="1"/>
  <c r="AQ614" i="2"/>
  <c r="BF614" i="2"/>
  <c r="H615" i="2" s="1"/>
  <c r="AV614" i="2"/>
  <c r="BA614" i="2"/>
  <c r="AG614" i="2"/>
  <c r="AL614" i="2"/>
  <c r="AU614" i="2"/>
  <c r="AW614" i="2"/>
  <c r="V614" i="2"/>
  <c r="AK614" i="2"/>
  <c r="W614" i="2"/>
  <c r="BV613" i="2"/>
  <c r="N614" i="2" s="1"/>
  <c r="X614" i="2"/>
  <c r="BG614" i="2"/>
  <c r="I615" i="2" s="1"/>
  <c r="AM614" i="2"/>
  <c r="BB614" i="2"/>
  <c r="AR614" i="2"/>
  <c r="J614" i="2"/>
  <c r="O613" i="2"/>
  <c r="BM613" i="2"/>
  <c r="BR613" i="2" s="1"/>
  <c r="AF614" i="2" l="1"/>
  <c r="BT613" i="2"/>
  <c r="L614" i="2" s="1"/>
  <c r="BE614" i="2"/>
  <c r="G615" i="2" s="1"/>
  <c r="AZ614" i="2"/>
  <c r="AA614" i="2"/>
  <c r="R614" i="2" s="1"/>
  <c r="CE614" i="2"/>
  <c r="BZ614" i="2"/>
  <c r="BK614" i="2"/>
  <c r="BL614" i="2"/>
  <c r="CD614" i="2"/>
  <c r="CF614" i="2"/>
  <c r="CA614" i="2"/>
  <c r="T613" i="2"/>
  <c r="AE614" i="2"/>
  <c r="AJ614" i="2"/>
  <c r="AT614" i="2"/>
  <c r="AX614" i="2" s="1"/>
  <c r="AY614" i="2"/>
  <c r="U614" i="2"/>
  <c r="Y614" i="2" s="1"/>
  <c r="BD614" i="2"/>
  <c r="AO614" i="2"/>
  <c r="BS613" i="2"/>
  <c r="BQ614" i="2"/>
  <c r="BP614" i="2"/>
  <c r="S614" i="2" l="1"/>
  <c r="Q614" i="2"/>
  <c r="CK614" i="2"/>
  <c r="CL614" i="2"/>
  <c r="BC614" i="2"/>
  <c r="BJ614" i="2"/>
  <c r="BY614" i="2"/>
  <c r="BW613" i="2"/>
  <c r="CH613" i="2" s="1"/>
  <c r="K614" i="2"/>
  <c r="P614" i="2" s="1"/>
  <c r="AI614" i="2"/>
  <c r="BI614" i="2"/>
  <c r="AS614" i="2"/>
  <c r="BX614" i="2"/>
  <c r="BH614" i="2"/>
  <c r="F615" i="2"/>
  <c r="AD614" i="2"/>
  <c r="AN614" i="2"/>
  <c r="CC614" i="2"/>
  <c r="CG614" i="2" s="1"/>
  <c r="BN614" i="2"/>
  <c r="BO614" i="2"/>
  <c r="CJ614" i="2" l="1"/>
  <c r="CI614" i="2"/>
  <c r="AA615" i="2"/>
  <c r="AC615" i="2"/>
  <c r="Z615" i="2"/>
  <c r="AB615" i="2"/>
  <c r="AR615" i="2"/>
  <c r="BV614" i="2"/>
  <c r="AH615" i="2"/>
  <c r="BG615" i="2"/>
  <c r="I616" i="2" s="1"/>
  <c r="AW615" i="2"/>
  <c r="AM615" i="2"/>
  <c r="X615" i="2"/>
  <c r="BB615" i="2"/>
  <c r="W615" i="2"/>
  <c r="AQ615" i="2"/>
  <c r="BF615" i="2"/>
  <c r="H616" i="2" s="1"/>
  <c r="AV615" i="2"/>
  <c r="BA615" i="2"/>
  <c r="AL615" i="2"/>
  <c r="AG615" i="2"/>
  <c r="BU614" i="2"/>
  <c r="O614" i="2"/>
  <c r="N615" i="2"/>
  <c r="BE615" i="2"/>
  <c r="G616" i="2" s="1"/>
  <c r="AK615" i="2"/>
  <c r="AU615" i="2"/>
  <c r="AP615" i="2"/>
  <c r="AF615" i="2"/>
  <c r="V615" i="2"/>
  <c r="AZ615" i="2"/>
  <c r="BT614" i="2"/>
  <c r="J615" i="2"/>
  <c r="BM614" i="2"/>
  <c r="BR614" i="2" s="1"/>
  <c r="S615" i="2" l="1"/>
  <c r="CM614" i="2"/>
  <c r="CA615" i="2"/>
  <c r="CF615" i="2"/>
  <c r="BL615" i="2"/>
  <c r="CE615" i="2"/>
  <c r="L615" i="2"/>
  <c r="Q615" i="2" s="1"/>
  <c r="CD615" i="2"/>
  <c r="M615" i="2"/>
  <c r="R615" i="2" s="1"/>
  <c r="BK615" i="2"/>
  <c r="BJ615" i="2"/>
  <c r="BY615" i="2"/>
  <c r="T614" i="2"/>
  <c r="AE615" i="2"/>
  <c r="U615" i="2"/>
  <c r="Y615" i="2" s="1"/>
  <c r="AO615" i="2"/>
  <c r="AY615" i="2"/>
  <c r="BC615" i="2" s="1"/>
  <c r="AD615" i="2"/>
  <c r="AJ615" i="2"/>
  <c r="BD615" i="2"/>
  <c r="AT615" i="2"/>
  <c r="AX615" i="2" s="1"/>
  <c r="BS614" i="2"/>
  <c r="BZ615" i="2"/>
  <c r="BQ615" i="2"/>
  <c r="BP615" i="2"/>
  <c r="BO615" i="2"/>
  <c r="CK615" i="2" l="1"/>
  <c r="CJ615" i="2"/>
  <c r="CL615" i="2"/>
  <c r="BH615" i="2"/>
  <c r="F616" i="2"/>
  <c r="AS615" i="2"/>
  <c r="BX615" i="2"/>
  <c r="AN615" i="2"/>
  <c r="CC615" i="2"/>
  <c r="CG615" i="2" s="1"/>
  <c r="K615" i="2"/>
  <c r="P615" i="2" s="1"/>
  <c r="BW614" i="2"/>
  <c r="CH614" i="2" s="1"/>
  <c r="AI615" i="2"/>
  <c r="BI615" i="2"/>
  <c r="BN615" i="2"/>
  <c r="CI615" i="2" l="1"/>
  <c r="CM615" i="2" s="1"/>
  <c r="AA616" i="2"/>
  <c r="Z616" i="2"/>
  <c r="AC616" i="2"/>
  <c r="AB616" i="2"/>
  <c r="AM616" i="2"/>
  <c r="AR616" i="2"/>
  <c r="BV615" i="2"/>
  <c r="N616" i="2" s="1"/>
  <c r="BG616" i="2"/>
  <c r="I617" i="2" s="1"/>
  <c r="BB616" i="2"/>
  <c r="AW616" i="2"/>
  <c r="AH616" i="2"/>
  <c r="X616" i="2"/>
  <c r="AV616" i="2"/>
  <c r="BA616" i="2"/>
  <c r="AG616" i="2"/>
  <c r="AQ616" i="2"/>
  <c r="AL616" i="2"/>
  <c r="BF616" i="2"/>
  <c r="H617" i="2" s="1"/>
  <c r="W616" i="2"/>
  <c r="BU615" i="2"/>
  <c r="BM615" i="2"/>
  <c r="BR615" i="2" s="1"/>
  <c r="O615" i="2"/>
  <c r="AZ616" i="2"/>
  <c r="AK616" i="2"/>
  <c r="BE616" i="2"/>
  <c r="G617" i="2" s="1"/>
  <c r="AP616" i="2"/>
  <c r="V616" i="2"/>
  <c r="AF616" i="2"/>
  <c r="AU616" i="2"/>
  <c r="BT615" i="2"/>
  <c r="J616" i="2"/>
  <c r="S616" i="2" l="1"/>
  <c r="CF616" i="2"/>
  <c r="CA616" i="2"/>
  <c r="BL616" i="2"/>
  <c r="CE616" i="2"/>
  <c r="BY616" i="2"/>
  <c r="BK616" i="2"/>
  <c r="BZ616" i="2"/>
  <c r="BJ616" i="2"/>
  <c r="T615" i="2"/>
  <c r="AY616" i="2"/>
  <c r="BC616" i="2" s="1"/>
  <c r="AJ616" i="2"/>
  <c r="AD616" i="2"/>
  <c r="AT616" i="2"/>
  <c r="AX616" i="2" s="1"/>
  <c r="AO616" i="2"/>
  <c r="BD616" i="2"/>
  <c r="U616" i="2"/>
  <c r="Y616" i="2" s="1"/>
  <c r="AE616" i="2"/>
  <c r="BS615" i="2"/>
  <c r="CD616" i="2"/>
  <c r="L616" i="2"/>
  <c r="Q616" i="2" s="1"/>
  <c r="M616" i="2"/>
  <c r="R616" i="2" s="1"/>
  <c r="BO616" i="2"/>
  <c r="BQ616" i="2"/>
  <c r="BP616" i="2"/>
  <c r="CL616" i="2" l="1"/>
  <c r="CK616" i="2"/>
  <c r="CJ616" i="2"/>
  <c r="AG617" i="2"/>
  <c r="BI616" i="2"/>
  <c r="AI616" i="2"/>
  <c r="BH616" i="2"/>
  <c r="F617" i="2"/>
  <c r="AN616" i="2"/>
  <c r="CC616" i="2"/>
  <c r="CG616" i="2" s="1"/>
  <c r="BW615" i="2"/>
  <c r="CH615" i="2" s="1"/>
  <c r="K616" i="2"/>
  <c r="P616" i="2" s="1"/>
  <c r="BX616" i="2"/>
  <c r="AS616" i="2"/>
  <c r="BN616" i="2"/>
  <c r="CI616" i="2" l="1"/>
  <c r="CM616" i="2" s="1"/>
  <c r="AU617" i="2"/>
  <c r="AC617" i="2"/>
  <c r="Z617" i="2"/>
  <c r="AB617" i="2"/>
  <c r="BA617" i="2"/>
  <c r="W617" i="2"/>
  <c r="BU616" i="2"/>
  <c r="M617" i="2" s="1"/>
  <c r="BF617" i="2"/>
  <c r="H618" i="2" s="1"/>
  <c r="AV617" i="2"/>
  <c r="AQ617" i="2"/>
  <c r="AL617" i="2"/>
  <c r="V617" i="2"/>
  <c r="AZ617" i="2"/>
  <c r="AK617" i="2"/>
  <c r="BE617" i="2"/>
  <c r="G618" i="2" s="1"/>
  <c r="AP617" i="2"/>
  <c r="AF617" i="2"/>
  <c r="O616" i="2"/>
  <c r="J617" i="2"/>
  <c r="BG617" i="2"/>
  <c r="I618" i="2" s="1"/>
  <c r="BB617" i="2"/>
  <c r="X617" i="2"/>
  <c r="AW617" i="2"/>
  <c r="AR617" i="2"/>
  <c r="AM617" i="2"/>
  <c r="AH617" i="2"/>
  <c r="BV616" i="2"/>
  <c r="BM616" i="2"/>
  <c r="BR616" i="2" s="1"/>
  <c r="AA617" i="2" l="1"/>
  <c r="AD617" i="2" s="1"/>
  <c r="BT616" i="2"/>
  <c r="L617" i="2" s="1"/>
  <c r="BK617" i="2"/>
  <c r="CE617" i="2"/>
  <c r="BJ617" i="2"/>
  <c r="BZ617" i="2"/>
  <c r="CD617" i="2"/>
  <c r="BY617" i="2"/>
  <c r="CA617" i="2"/>
  <c r="BL617" i="2"/>
  <c r="N617" i="2"/>
  <c r="CF617" i="2"/>
  <c r="T616" i="2"/>
  <c r="AT617" i="2"/>
  <c r="AX617" i="2" s="1"/>
  <c r="AJ617" i="2"/>
  <c r="U617" i="2"/>
  <c r="Y617" i="2" s="1"/>
  <c r="BD617" i="2"/>
  <c r="AO617" i="2"/>
  <c r="AE617" i="2"/>
  <c r="AY617" i="2"/>
  <c r="BC617" i="2" s="1"/>
  <c r="BS616" i="2"/>
  <c r="BO617" i="2"/>
  <c r="BQ617" i="2"/>
  <c r="BP617" i="2"/>
  <c r="S617" i="2" l="1"/>
  <c r="R617" i="2"/>
  <c r="Q617" i="2"/>
  <c r="CJ617" i="2"/>
  <c r="CL617" i="2"/>
  <c r="CK617" i="2"/>
  <c r="BI617" i="2"/>
  <c r="AI617" i="2"/>
  <c r="BX617" i="2"/>
  <c r="AS617" i="2"/>
  <c r="AN617" i="2"/>
  <c r="CC617" i="2"/>
  <c r="CG617" i="2" s="1"/>
  <c r="BW616" i="2"/>
  <c r="CH616" i="2" s="1"/>
  <c r="K617" i="2"/>
  <c r="P617" i="2" s="1"/>
  <c r="BH617" i="2"/>
  <c r="F618" i="2"/>
  <c r="BN617" i="2"/>
  <c r="CI617" i="2" l="1"/>
  <c r="CM617" i="2" s="1"/>
  <c r="AA618" i="2"/>
  <c r="Z618" i="2"/>
  <c r="AB618" i="2"/>
  <c r="AC618" i="2"/>
  <c r="AL618" i="2"/>
  <c r="BF618" i="2"/>
  <c r="H619" i="2" s="1"/>
  <c r="AQ618" i="2"/>
  <c r="AG618" i="2"/>
  <c r="BA618" i="2"/>
  <c r="AV618" i="2"/>
  <c r="W618" i="2"/>
  <c r="BU617" i="2"/>
  <c r="BE618" i="2"/>
  <c r="G619" i="2" s="1"/>
  <c r="AU618" i="2"/>
  <c r="AZ618" i="2"/>
  <c r="AK618" i="2"/>
  <c r="AF618" i="2"/>
  <c r="AP618" i="2"/>
  <c r="V618" i="2"/>
  <c r="BT617" i="2"/>
  <c r="O617" i="2"/>
  <c r="AM618" i="2"/>
  <c r="AH618" i="2"/>
  <c r="AR618" i="2"/>
  <c r="BB618" i="2"/>
  <c r="BG618" i="2"/>
  <c r="I619" i="2" s="1"/>
  <c r="X618" i="2"/>
  <c r="AW618" i="2"/>
  <c r="BV617" i="2"/>
  <c r="J618" i="2"/>
  <c r="BM617" i="2"/>
  <c r="BR617" i="2" s="1"/>
  <c r="BY618" i="2" l="1"/>
  <c r="BJ618" i="2"/>
  <c r="CA618" i="2"/>
  <c r="BK618" i="2"/>
  <c r="BL618" i="2"/>
  <c r="T617" i="2"/>
  <c r="AJ618" i="2"/>
  <c r="BD618" i="2"/>
  <c r="AE618" i="2"/>
  <c r="AY618" i="2"/>
  <c r="BC618" i="2" s="1"/>
  <c r="AT618" i="2"/>
  <c r="AX618" i="2" s="1"/>
  <c r="AD618" i="2"/>
  <c r="U618" i="2"/>
  <c r="Y618" i="2" s="1"/>
  <c r="AO618" i="2"/>
  <c r="BS617" i="2"/>
  <c r="BZ618" i="2"/>
  <c r="N618" i="2"/>
  <c r="S618" i="2" s="1"/>
  <c r="CF618" i="2"/>
  <c r="L618" i="2"/>
  <c r="Q618" i="2" s="1"/>
  <c r="CD618" i="2"/>
  <c r="M618" i="2"/>
  <c r="R618" i="2" s="1"/>
  <c r="CE618" i="2"/>
  <c r="BO618" i="2"/>
  <c r="BQ618" i="2"/>
  <c r="BP618" i="2"/>
  <c r="CK618" i="2" l="1"/>
  <c r="CJ618" i="2"/>
  <c r="CL618" i="2"/>
  <c r="W619" i="2"/>
  <c r="BX618" i="2"/>
  <c r="AS618" i="2"/>
  <c r="AI618" i="2"/>
  <c r="BI618" i="2"/>
  <c r="BH618" i="2"/>
  <c r="F619" i="2"/>
  <c r="BW617" i="2"/>
  <c r="CH617" i="2" s="1"/>
  <c r="K618" i="2"/>
  <c r="P618" i="2" s="1"/>
  <c r="AN618" i="2"/>
  <c r="CC618" i="2"/>
  <c r="CG618" i="2" s="1"/>
  <c r="BN618" i="2"/>
  <c r="CI618" i="2" l="1"/>
  <c r="CM618" i="2" s="1"/>
  <c r="AU619" i="2"/>
  <c r="AQ619" i="2"/>
  <c r="AC619" i="2"/>
  <c r="Z619" i="2"/>
  <c r="AA619" i="2"/>
  <c r="AB619" i="2"/>
  <c r="AH619" i="2"/>
  <c r="AL619" i="2"/>
  <c r="AP619" i="2"/>
  <c r="BU618" i="2"/>
  <c r="M619" i="2" s="1"/>
  <c r="BV618" i="2"/>
  <c r="N619" i="2" s="1"/>
  <c r="BA619" i="2"/>
  <c r="AV619" i="2"/>
  <c r="AG619" i="2"/>
  <c r="BF619" i="2"/>
  <c r="H620" i="2" s="1"/>
  <c r="AW619" i="2"/>
  <c r="AR619" i="2"/>
  <c r="X619" i="2"/>
  <c r="BG619" i="2"/>
  <c r="I620" i="2" s="1"/>
  <c r="AK619" i="2"/>
  <c r="AF619" i="2"/>
  <c r="AZ619" i="2"/>
  <c r="V619" i="2"/>
  <c r="BE619" i="2"/>
  <c r="G620" i="2" s="1"/>
  <c r="BB619" i="2"/>
  <c r="AM619" i="2"/>
  <c r="O618" i="2"/>
  <c r="BM618" i="2"/>
  <c r="BR618" i="2" s="1"/>
  <c r="J619" i="2"/>
  <c r="S619" i="2" l="1"/>
  <c r="R619" i="2"/>
  <c r="BT618" i="2"/>
  <c r="L619" i="2" s="1"/>
  <c r="Q619" i="2" s="1"/>
  <c r="CE619" i="2"/>
  <c r="BJ619" i="2"/>
  <c r="CD619" i="2"/>
  <c r="CF619" i="2"/>
  <c r="CA619" i="2"/>
  <c r="BK619" i="2"/>
  <c r="BZ619" i="2"/>
  <c r="BL619" i="2"/>
  <c r="BY619" i="2"/>
  <c r="T618" i="2"/>
  <c r="BD619" i="2"/>
  <c r="AE619" i="2"/>
  <c r="U619" i="2"/>
  <c r="Y619" i="2" s="1"/>
  <c r="AO619" i="2"/>
  <c r="AD619" i="2"/>
  <c r="AY619" i="2"/>
  <c r="BC619" i="2" s="1"/>
  <c r="AJ619" i="2"/>
  <c r="AT619" i="2"/>
  <c r="AX619" i="2" s="1"/>
  <c r="BS618" i="2"/>
  <c r="BQ619" i="2"/>
  <c r="BO619" i="2"/>
  <c r="BP619" i="2"/>
  <c r="CK619" i="2" l="1"/>
  <c r="CL619" i="2"/>
  <c r="CJ619" i="2"/>
  <c r="BW618" i="2"/>
  <c r="CH618" i="2" s="1"/>
  <c r="K619" i="2"/>
  <c r="P619" i="2" s="1"/>
  <c r="BH619" i="2"/>
  <c r="F620" i="2"/>
  <c r="BX619" i="2"/>
  <c r="AS619" i="2"/>
  <c r="AN619" i="2"/>
  <c r="CC619" i="2"/>
  <c r="CG619" i="2" s="1"/>
  <c r="BI619" i="2"/>
  <c r="AI619" i="2"/>
  <c r="BN619" i="2"/>
  <c r="CI619" i="2" l="1"/>
  <c r="CM619" i="2" s="1"/>
  <c r="AF620" i="2"/>
  <c r="Z620" i="2"/>
  <c r="AC620" i="2"/>
  <c r="AB620" i="2"/>
  <c r="BG620" i="2"/>
  <c r="I621" i="2" s="1"/>
  <c r="AR620" i="2"/>
  <c r="AU620" i="2"/>
  <c r="X620" i="2"/>
  <c r="BT619" i="2"/>
  <c r="L620" i="2" s="1"/>
  <c r="AK620" i="2"/>
  <c r="AZ620" i="2"/>
  <c r="V620" i="2"/>
  <c r="AP620" i="2"/>
  <c r="BE620" i="2"/>
  <c r="G621" i="2" s="1"/>
  <c r="AW620" i="2"/>
  <c r="BV619" i="2"/>
  <c r="N620" i="2" s="1"/>
  <c r="AH620" i="2"/>
  <c r="AM620" i="2"/>
  <c r="BB620" i="2"/>
  <c r="W620" i="2"/>
  <c r="AG620" i="2"/>
  <c r="BF620" i="2"/>
  <c r="H621" i="2" s="1"/>
  <c r="BA620" i="2"/>
  <c r="AV620" i="2"/>
  <c r="AL620" i="2"/>
  <c r="AQ620" i="2"/>
  <c r="BU619" i="2"/>
  <c r="O619" i="2"/>
  <c r="BM619" i="2"/>
  <c r="BR619" i="2" s="1"/>
  <c r="J620" i="2"/>
  <c r="AA620" i="2" l="1"/>
  <c r="AD620" i="2" s="1"/>
  <c r="BJ620" i="2"/>
  <c r="CA620" i="2"/>
  <c r="CF620" i="2"/>
  <c r="BL620" i="2"/>
  <c r="CD620" i="2"/>
  <c r="BY620" i="2"/>
  <c r="BZ620" i="2"/>
  <c r="M620" i="2"/>
  <c r="T619" i="2"/>
  <c r="AJ620" i="2"/>
  <c r="U620" i="2"/>
  <c r="Y620" i="2" s="1"/>
  <c r="AT620" i="2"/>
  <c r="AX620" i="2" s="1"/>
  <c r="BD620" i="2"/>
  <c r="AE620" i="2"/>
  <c r="AY620" i="2"/>
  <c r="BC620" i="2" s="1"/>
  <c r="AO620" i="2"/>
  <c r="BS619" i="2"/>
  <c r="CE620" i="2"/>
  <c r="BK620" i="2"/>
  <c r="BO620" i="2"/>
  <c r="BQ620" i="2"/>
  <c r="BP620" i="2"/>
  <c r="R620" i="2" l="1"/>
  <c r="S620" i="2"/>
  <c r="Q620" i="2"/>
  <c r="CK620" i="2"/>
  <c r="CJ620" i="2"/>
  <c r="CL620" i="2"/>
  <c r="BW619" i="2"/>
  <c r="CH619" i="2" s="1"/>
  <c r="K620" i="2"/>
  <c r="P620" i="2" s="1"/>
  <c r="BI620" i="2"/>
  <c r="AI620" i="2"/>
  <c r="AN620" i="2"/>
  <c r="CC620" i="2"/>
  <c r="CG620" i="2" s="1"/>
  <c r="AS620" i="2"/>
  <c r="BX620" i="2"/>
  <c r="BH620" i="2"/>
  <c r="F621" i="2"/>
  <c r="BN620" i="2"/>
  <c r="CI620" i="2" l="1"/>
  <c r="CM620" i="2" s="1"/>
  <c r="AP621" i="2"/>
  <c r="Z621" i="2"/>
  <c r="AB621" i="2"/>
  <c r="AC621" i="2"/>
  <c r="AF621" i="2"/>
  <c r="BE621" i="2"/>
  <c r="G622" i="2" s="1"/>
  <c r="BF621" i="2"/>
  <c r="H622" i="2" s="1"/>
  <c r="AG621" i="2"/>
  <c r="AV621" i="2"/>
  <c r="AL621" i="2"/>
  <c r="AQ621" i="2"/>
  <c r="BA621" i="2"/>
  <c r="W621" i="2"/>
  <c r="BU620" i="2"/>
  <c r="J621" i="2"/>
  <c r="BB621" i="2"/>
  <c r="AM621" i="2"/>
  <c r="BG621" i="2"/>
  <c r="I622" i="2" s="1"/>
  <c r="AR621" i="2"/>
  <c r="X621" i="2"/>
  <c r="AW621" i="2"/>
  <c r="AH621" i="2"/>
  <c r="BV620" i="2"/>
  <c r="BM620" i="2"/>
  <c r="BR620" i="2" s="1"/>
  <c r="O620" i="2"/>
  <c r="V621" i="2" l="1"/>
  <c r="AU621" i="2"/>
  <c r="AK621" i="2"/>
  <c r="BT620" i="2"/>
  <c r="L621" i="2" s="1"/>
  <c r="AA621" i="2"/>
  <c r="AD621" i="2" s="1"/>
  <c r="AZ621" i="2"/>
  <c r="BY621" i="2" s="1"/>
  <c r="BL621" i="2"/>
  <c r="BZ621" i="2"/>
  <c r="CA621" i="2"/>
  <c r="CF621" i="2"/>
  <c r="N621" i="2"/>
  <c r="M621" i="2"/>
  <c r="CE621" i="2"/>
  <c r="T620" i="2"/>
  <c r="U621" i="2"/>
  <c r="AO621" i="2"/>
  <c r="AY621" i="2"/>
  <c r="AE621" i="2"/>
  <c r="AT621" i="2"/>
  <c r="BD621" i="2"/>
  <c r="AJ621" i="2"/>
  <c r="BS620" i="2"/>
  <c r="BK621" i="2"/>
  <c r="BP621" i="2"/>
  <c r="BQ621" i="2"/>
  <c r="S621" i="2" l="1"/>
  <c r="R621" i="2"/>
  <c r="Q621" i="2"/>
  <c r="CK621" i="2"/>
  <c r="CL621" i="2"/>
  <c r="AX621" i="2"/>
  <c r="CD621" i="2"/>
  <c r="BC621" i="2"/>
  <c r="Y621" i="2"/>
  <c r="BJ621" i="2"/>
  <c r="AN621" i="2"/>
  <c r="CC621" i="2"/>
  <c r="BH621" i="2"/>
  <c r="F622" i="2"/>
  <c r="AS621" i="2"/>
  <c r="BX621" i="2"/>
  <c r="BW620" i="2"/>
  <c r="CH620" i="2" s="1"/>
  <c r="K621" i="2"/>
  <c r="P621" i="2" s="1"/>
  <c r="BI621" i="2"/>
  <c r="AI621" i="2"/>
  <c r="BO621" i="2"/>
  <c r="BN621" i="2"/>
  <c r="CG621" i="2" l="1"/>
  <c r="CJ621" i="2"/>
  <c r="CI621" i="2"/>
  <c r="BE622" i="2"/>
  <c r="G623" i="2" s="1"/>
  <c r="Z622" i="2"/>
  <c r="AB622" i="2"/>
  <c r="AC622" i="2"/>
  <c r="AZ622" i="2"/>
  <c r="AK622" i="2"/>
  <c r="X622" i="2"/>
  <c r="BB622" i="2"/>
  <c r="AM622" i="2"/>
  <c r="AH622" i="2"/>
  <c r="BG622" i="2"/>
  <c r="I623" i="2" s="1"/>
  <c r="AR622" i="2"/>
  <c r="AW622" i="2"/>
  <c r="BV621" i="2"/>
  <c r="BM621" i="2"/>
  <c r="BR621" i="2" s="1"/>
  <c r="O621" i="2"/>
  <c r="BF622" i="2"/>
  <c r="H623" i="2" s="1"/>
  <c r="AV622" i="2"/>
  <c r="AL622" i="2"/>
  <c r="AG622" i="2"/>
  <c r="W622" i="2"/>
  <c r="AQ622" i="2"/>
  <c r="BA622" i="2"/>
  <c r="BU621" i="2"/>
  <c r="J622" i="2"/>
  <c r="CM621" i="2" l="1"/>
  <c r="V622" i="2"/>
  <c r="AP622" i="2"/>
  <c r="BY622" i="2" s="1"/>
  <c r="AF622" i="2"/>
  <c r="AU622" i="2"/>
  <c r="AA622" i="2"/>
  <c r="AD622" i="2" s="1"/>
  <c r="BT621" i="2"/>
  <c r="L622" i="2" s="1"/>
  <c r="CA622" i="2"/>
  <c r="BZ622" i="2"/>
  <c r="BK622" i="2"/>
  <c r="CE622" i="2"/>
  <c r="T621" i="2"/>
  <c r="BD622" i="2"/>
  <c r="AT622" i="2"/>
  <c r="AJ622" i="2"/>
  <c r="AE622" i="2"/>
  <c r="AO622" i="2"/>
  <c r="U622" i="2"/>
  <c r="AY622" i="2"/>
  <c r="BC622" i="2" s="1"/>
  <c r="BS621" i="2"/>
  <c r="N622" i="2"/>
  <c r="BL622" i="2"/>
  <c r="CF622" i="2"/>
  <c r="M622" i="2"/>
  <c r="BP622" i="2"/>
  <c r="BQ622" i="2"/>
  <c r="R622" i="2" l="1"/>
  <c r="AV623" i="2" s="1"/>
  <c r="S622" i="2"/>
  <c r="Q622" i="2"/>
  <c r="CL622" i="2"/>
  <c r="CK622" i="2"/>
  <c r="Y622" i="2"/>
  <c r="BJ622" i="2"/>
  <c r="AX622" i="2"/>
  <c r="CD622" i="2"/>
  <c r="BW621" i="2"/>
  <c r="CH621" i="2" s="1"/>
  <c r="K622" i="2"/>
  <c r="P622" i="2" s="1"/>
  <c r="BI622" i="2"/>
  <c r="AI622" i="2"/>
  <c r="BH622" i="2"/>
  <c r="F623" i="2"/>
  <c r="AN622" i="2"/>
  <c r="CC622" i="2"/>
  <c r="AS622" i="2"/>
  <c r="BX622" i="2"/>
  <c r="BN622" i="2"/>
  <c r="BO622" i="2"/>
  <c r="CG622" i="2" l="1"/>
  <c r="CJ622" i="2"/>
  <c r="CI622" i="2"/>
  <c r="AA623" i="2"/>
  <c r="Z623" i="2"/>
  <c r="AC623" i="2"/>
  <c r="AB623" i="2"/>
  <c r="V623" i="2"/>
  <c r="AM623" i="2"/>
  <c r="BU622" i="2"/>
  <c r="M623" i="2" s="1"/>
  <c r="BA623" i="2"/>
  <c r="AR623" i="2"/>
  <c r="BV622" i="2"/>
  <c r="N623" i="2" s="1"/>
  <c r="AH623" i="2"/>
  <c r="AW623" i="2"/>
  <c r="X623" i="2"/>
  <c r="BB623" i="2"/>
  <c r="BG623" i="2"/>
  <c r="I624" i="2" s="1"/>
  <c r="W623" i="2"/>
  <c r="AL623" i="2"/>
  <c r="BF623" i="2"/>
  <c r="H624" i="2" s="1"/>
  <c r="AQ623" i="2"/>
  <c r="AG623" i="2"/>
  <c r="BT622" i="2"/>
  <c r="L623" i="2" s="1"/>
  <c r="AU623" i="2"/>
  <c r="AF623" i="2"/>
  <c r="BE623" i="2"/>
  <c r="G624" i="2" s="1"/>
  <c r="AP623" i="2"/>
  <c r="BM622" i="2"/>
  <c r="BR622" i="2" s="1"/>
  <c r="J623" i="2"/>
  <c r="O622" i="2"/>
  <c r="S623" i="2" l="1"/>
  <c r="R623" i="2"/>
  <c r="Q623" i="2"/>
  <c r="CM622" i="2"/>
  <c r="AK623" i="2"/>
  <c r="CD623" i="2" s="1"/>
  <c r="AZ623" i="2"/>
  <c r="BJ623" i="2" s="1"/>
  <c r="BK623" i="2"/>
  <c r="CF623" i="2"/>
  <c r="CE623" i="2"/>
  <c r="CA623" i="2"/>
  <c r="BL623" i="2"/>
  <c r="BZ623" i="2"/>
  <c r="T622" i="2"/>
  <c r="AJ623" i="2"/>
  <c r="AO623" i="2"/>
  <c r="U623" i="2"/>
  <c r="Y623" i="2" s="1"/>
  <c r="AE623" i="2"/>
  <c r="AT623" i="2"/>
  <c r="AX623" i="2" s="1"/>
  <c r="BD623" i="2"/>
  <c r="AY623" i="2"/>
  <c r="BS622" i="2"/>
  <c r="BQ623" i="2"/>
  <c r="BP623" i="2"/>
  <c r="BO623" i="2"/>
  <c r="CJ623" i="2" l="1"/>
  <c r="CK623" i="2"/>
  <c r="CL623" i="2"/>
  <c r="BC623" i="2"/>
  <c r="BY623" i="2"/>
  <c r="AB624" i="2"/>
  <c r="AS623" i="2"/>
  <c r="BX623" i="2"/>
  <c r="BW622" i="2"/>
  <c r="CH622" i="2" s="1"/>
  <c r="K623" i="2"/>
  <c r="P623" i="2" s="1"/>
  <c r="BI623" i="2"/>
  <c r="AI623" i="2"/>
  <c r="AN623" i="2"/>
  <c r="CC623" i="2"/>
  <c r="CG623" i="2" s="1"/>
  <c r="BH623" i="2"/>
  <c r="F624" i="2"/>
  <c r="AD623" i="2"/>
  <c r="BN623" i="2"/>
  <c r="CI623" i="2" l="1"/>
  <c r="CM623" i="2" s="1"/>
  <c r="Z624" i="2"/>
  <c r="AC624" i="2"/>
  <c r="AA624" i="2"/>
  <c r="BT623" i="2"/>
  <c r="L624" i="2" s="1"/>
  <c r="AU624" i="2"/>
  <c r="AZ624" i="2"/>
  <c r="AP624" i="2"/>
  <c r="V624" i="2"/>
  <c r="BE624" i="2"/>
  <c r="G625" i="2" s="1"/>
  <c r="AF624" i="2"/>
  <c r="AK624" i="2"/>
  <c r="J624" i="2"/>
  <c r="BG624" i="2"/>
  <c r="I625" i="2" s="1"/>
  <c r="X624" i="2"/>
  <c r="AH624" i="2"/>
  <c r="AM624" i="2"/>
  <c r="AR624" i="2"/>
  <c r="AW624" i="2"/>
  <c r="BB624" i="2"/>
  <c r="BV623" i="2"/>
  <c r="BM623" i="2"/>
  <c r="BR623" i="2" s="1"/>
  <c r="AV624" i="2"/>
  <c r="BF624" i="2"/>
  <c r="H625" i="2" s="1"/>
  <c r="W624" i="2"/>
  <c r="AL624" i="2"/>
  <c r="AQ624" i="2"/>
  <c r="BA624" i="2"/>
  <c r="AG624" i="2"/>
  <c r="BU623" i="2"/>
  <c r="O623" i="2"/>
  <c r="Q624" i="2" l="1"/>
  <c r="CD624" i="2"/>
  <c r="BJ624" i="2"/>
  <c r="BY624" i="2"/>
  <c r="BK624" i="2"/>
  <c r="CA624" i="2"/>
  <c r="BZ624" i="2"/>
  <c r="M624" i="2"/>
  <c r="R624" i="2" s="1"/>
  <c r="N624" i="2"/>
  <c r="S624" i="2" s="1"/>
  <c r="CF624" i="2"/>
  <c r="CE624" i="2"/>
  <c r="BL624" i="2"/>
  <c r="T623" i="2"/>
  <c r="U624" i="2"/>
  <c r="Y624" i="2" s="1"/>
  <c r="AD624" i="2"/>
  <c r="AE624" i="2"/>
  <c r="AT624" i="2"/>
  <c r="AX624" i="2" s="1"/>
  <c r="AJ624" i="2"/>
  <c r="BD624" i="2"/>
  <c r="AY624" i="2"/>
  <c r="BC624" i="2" s="1"/>
  <c r="AO624" i="2"/>
  <c r="BS623" i="2"/>
  <c r="BP624" i="2"/>
  <c r="BQ624" i="2"/>
  <c r="BO624" i="2"/>
  <c r="CL624" i="2" l="1"/>
  <c r="CK624" i="2"/>
  <c r="CJ624" i="2"/>
  <c r="BW623" i="2"/>
  <c r="CH623" i="2" s="1"/>
  <c r="K624" i="2"/>
  <c r="P624" i="2" s="1"/>
  <c r="AN624" i="2"/>
  <c r="CC624" i="2"/>
  <c r="CG624" i="2" s="1"/>
  <c r="AS624" i="2"/>
  <c r="BX624" i="2"/>
  <c r="AI624" i="2"/>
  <c r="BI624" i="2"/>
  <c r="BH624" i="2"/>
  <c r="F625" i="2"/>
  <c r="BN624" i="2"/>
  <c r="CI624" i="2" l="1"/>
  <c r="CM624" i="2" s="1"/>
  <c r="AP625" i="2"/>
  <c r="Z625" i="2"/>
  <c r="AC625" i="2"/>
  <c r="AB625" i="2"/>
  <c r="AM625" i="2"/>
  <c r="BG625" i="2"/>
  <c r="I626" i="2" s="1"/>
  <c r="AH625" i="2"/>
  <c r="AW625" i="2"/>
  <c r="AR625" i="2"/>
  <c r="X625" i="2"/>
  <c r="BB625" i="2"/>
  <c r="BV624" i="2"/>
  <c r="BM624" i="2"/>
  <c r="BR624" i="2" s="1"/>
  <c r="O624" i="2"/>
  <c r="J625" i="2"/>
  <c r="BE625" i="2"/>
  <c r="G626" i="2" s="1"/>
  <c r="AF625" i="2"/>
  <c r="AK625" i="2"/>
  <c r="BA625" i="2"/>
  <c r="AV625" i="2"/>
  <c r="AL625" i="2"/>
  <c r="AG625" i="2"/>
  <c r="BF625" i="2"/>
  <c r="H626" i="2" s="1"/>
  <c r="W625" i="2"/>
  <c r="AQ625" i="2"/>
  <c r="BU624" i="2"/>
  <c r="AU625" i="2" l="1"/>
  <c r="CD625" i="2" s="1"/>
  <c r="BT624" i="2"/>
  <c r="L625" i="2" s="1"/>
  <c r="V625" i="2"/>
  <c r="AA625" i="2"/>
  <c r="AD625" i="2" s="1"/>
  <c r="AZ625" i="2"/>
  <c r="BK625" i="2"/>
  <c r="BZ625" i="2"/>
  <c r="CA625" i="2"/>
  <c r="BL625" i="2"/>
  <c r="M625" i="2"/>
  <c r="CE625" i="2"/>
  <c r="T624" i="2"/>
  <c r="AJ625" i="2"/>
  <c r="AO625" i="2"/>
  <c r="AY625" i="2"/>
  <c r="AE625" i="2"/>
  <c r="U625" i="2"/>
  <c r="AT625" i="2"/>
  <c r="BD625" i="2"/>
  <c r="BS624" i="2"/>
  <c r="N625" i="2"/>
  <c r="CF625" i="2"/>
  <c r="BP625" i="2"/>
  <c r="BQ625" i="2"/>
  <c r="S625" i="2" l="1"/>
  <c r="R625" i="2"/>
  <c r="Q625" i="2"/>
  <c r="CK625" i="2"/>
  <c r="CL625" i="2"/>
  <c r="Y625" i="2"/>
  <c r="BJ625" i="2"/>
  <c r="AX625" i="2"/>
  <c r="BY625" i="2"/>
  <c r="BC625" i="2"/>
  <c r="BH625" i="2"/>
  <c r="F626" i="2"/>
  <c r="AS625" i="2"/>
  <c r="BX625" i="2"/>
  <c r="BW624" i="2"/>
  <c r="CH624" i="2" s="1"/>
  <c r="K625" i="2"/>
  <c r="P625" i="2" s="1"/>
  <c r="AI625" i="2"/>
  <c r="BI625" i="2"/>
  <c r="AN625" i="2"/>
  <c r="CC625" i="2"/>
  <c r="CG625" i="2" s="1"/>
  <c r="BN625" i="2"/>
  <c r="BO625" i="2"/>
  <c r="CI625" i="2" l="1"/>
  <c r="CJ625" i="2"/>
  <c r="AZ626" i="2"/>
  <c r="Z626" i="2"/>
  <c r="AC626" i="2"/>
  <c r="AB626" i="2"/>
  <c r="AA626" i="2"/>
  <c r="AR626" i="2"/>
  <c r="BV625" i="2"/>
  <c r="N626" i="2" s="1"/>
  <c r="AW626" i="2"/>
  <c r="AM626" i="2"/>
  <c r="X626" i="2"/>
  <c r="AH626" i="2"/>
  <c r="BB626" i="2"/>
  <c r="BG626" i="2"/>
  <c r="I627" i="2" s="1"/>
  <c r="J626" i="2"/>
  <c r="BM625" i="2"/>
  <c r="BR625" i="2" s="1"/>
  <c r="O625" i="2"/>
  <c r="AU626" i="2"/>
  <c r="AP626" i="2"/>
  <c r="BE626" i="2"/>
  <c r="G627" i="2" s="1"/>
  <c r="AK626" i="2"/>
  <c r="AF626" i="2"/>
  <c r="BT625" i="2"/>
  <c r="BA626" i="2"/>
  <c r="AQ626" i="2"/>
  <c r="AG626" i="2"/>
  <c r="AV626" i="2"/>
  <c r="W626" i="2"/>
  <c r="BF626" i="2"/>
  <c r="H627" i="2" s="1"/>
  <c r="AL626" i="2"/>
  <c r="BU625" i="2"/>
  <c r="S626" i="2" l="1"/>
  <c r="CM625" i="2"/>
  <c r="V626" i="2"/>
  <c r="CF626" i="2"/>
  <c r="CD626" i="2"/>
  <c r="BL626" i="2"/>
  <c r="CA626" i="2"/>
  <c r="BJ626" i="2"/>
  <c r="CE626" i="2"/>
  <c r="BK626" i="2"/>
  <c r="BZ626" i="2"/>
  <c r="T625" i="2"/>
  <c r="U626" i="2"/>
  <c r="AD626" i="2"/>
  <c r="AT626" i="2"/>
  <c r="AX626" i="2" s="1"/>
  <c r="BD626" i="2"/>
  <c r="AJ626" i="2"/>
  <c r="AE626" i="2"/>
  <c r="AY626" i="2"/>
  <c r="BC626" i="2" s="1"/>
  <c r="AO626" i="2"/>
  <c r="BS625" i="2"/>
  <c r="M626" i="2"/>
  <c r="R626" i="2" s="1"/>
  <c r="L626" i="2"/>
  <c r="Q626" i="2" s="1"/>
  <c r="BY626" i="2"/>
  <c r="BO626" i="2"/>
  <c r="BP626" i="2"/>
  <c r="BQ626" i="2"/>
  <c r="CL626" i="2" l="1"/>
  <c r="CK626" i="2"/>
  <c r="CJ626" i="2"/>
  <c r="Y626" i="2"/>
  <c r="AV627" i="2"/>
  <c r="BW625" i="2"/>
  <c r="CH625" i="2" s="1"/>
  <c r="K626" i="2"/>
  <c r="P626" i="2" s="1"/>
  <c r="AS626" i="2"/>
  <c r="BX626" i="2"/>
  <c r="BH626" i="2"/>
  <c r="F627" i="2"/>
  <c r="BI626" i="2"/>
  <c r="AI626" i="2"/>
  <c r="AN626" i="2"/>
  <c r="CC626" i="2"/>
  <c r="CG626" i="2" s="1"/>
  <c r="BN626" i="2"/>
  <c r="CI626" i="2" l="1"/>
  <c r="CM626" i="2" s="1"/>
  <c r="AA627" i="2"/>
  <c r="AQ627" i="2"/>
  <c r="AC627" i="2"/>
  <c r="Z627" i="2"/>
  <c r="AB627" i="2"/>
  <c r="AM627" i="2"/>
  <c r="AG627" i="2"/>
  <c r="BU626" i="2"/>
  <c r="M627" i="2" s="1"/>
  <c r="BF627" i="2"/>
  <c r="H628" i="2" s="1"/>
  <c r="AL627" i="2"/>
  <c r="BA627" i="2"/>
  <c r="W627" i="2"/>
  <c r="AU627" i="2"/>
  <c r="AF627" i="2"/>
  <c r="AP627" i="2"/>
  <c r="AZ627" i="2"/>
  <c r="X627" i="2"/>
  <c r="BV626" i="2"/>
  <c r="N627" i="2" s="1"/>
  <c r="AR627" i="2"/>
  <c r="AH627" i="2"/>
  <c r="BG627" i="2"/>
  <c r="I628" i="2" s="1"/>
  <c r="AW627" i="2"/>
  <c r="BB627" i="2"/>
  <c r="BM626" i="2"/>
  <c r="BR626" i="2" s="1"/>
  <c r="J627" i="2"/>
  <c r="O626" i="2"/>
  <c r="S627" i="2" l="1"/>
  <c r="R627" i="2"/>
  <c r="CE627" i="2"/>
  <c r="V627" i="2"/>
  <c r="BE627" i="2"/>
  <c r="G628" i="2" s="1"/>
  <c r="BT626" i="2"/>
  <c r="L627" i="2" s="1"/>
  <c r="Q627" i="2" s="1"/>
  <c r="AK627" i="2"/>
  <c r="CD627" i="2" s="1"/>
  <c r="CA627" i="2"/>
  <c r="BK627" i="2"/>
  <c r="CF627" i="2"/>
  <c r="BZ627" i="2"/>
  <c r="BJ627" i="2"/>
  <c r="BL627" i="2"/>
  <c r="T626" i="2"/>
  <c r="U627" i="2"/>
  <c r="AE627" i="2"/>
  <c r="BD627" i="2"/>
  <c r="AO627" i="2"/>
  <c r="AY627" i="2"/>
  <c r="BC627" i="2" s="1"/>
  <c r="AT627" i="2"/>
  <c r="AX627" i="2" s="1"/>
  <c r="AJ627" i="2"/>
  <c r="BS626" i="2"/>
  <c r="BP627" i="2"/>
  <c r="BQ627" i="2"/>
  <c r="BO627" i="2"/>
  <c r="CJ627" i="2" l="1"/>
  <c r="CK627" i="2"/>
  <c r="CL627" i="2"/>
  <c r="BY627" i="2"/>
  <c r="Y627" i="2"/>
  <c r="BW626" i="2"/>
  <c r="CH626" i="2" s="1"/>
  <c r="K627" i="2"/>
  <c r="P627" i="2" s="1"/>
  <c r="AN627" i="2"/>
  <c r="CC627" i="2"/>
  <c r="CG627" i="2" s="1"/>
  <c r="AS627" i="2"/>
  <c r="BX627" i="2"/>
  <c r="BH627" i="2"/>
  <c r="F628" i="2"/>
  <c r="AD627" i="2"/>
  <c r="AI627" i="2"/>
  <c r="BI627" i="2"/>
  <c r="BN627" i="2"/>
  <c r="CI627" i="2" l="1"/>
  <c r="CM627" i="2" s="1"/>
  <c r="AA628" i="2"/>
  <c r="AC628" i="2"/>
  <c r="AB628" i="2"/>
  <c r="Z628" i="2"/>
  <c r="W628" i="2"/>
  <c r="AM628" i="2"/>
  <c r="BU627" i="2"/>
  <c r="M628" i="2" s="1"/>
  <c r="AL628" i="2"/>
  <c r="BA628" i="2"/>
  <c r="BF628" i="2"/>
  <c r="H629" i="2" s="1"/>
  <c r="AQ628" i="2"/>
  <c r="AG628" i="2"/>
  <c r="AV628" i="2"/>
  <c r="BV627" i="2"/>
  <c r="N628" i="2" s="1"/>
  <c r="AH628" i="2"/>
  <c r="BB628" i="2"/>
  <c r="AW628" i="2"/>
  <c r="BG628" i="2"/>
  <c r="I629" i="2" s="1"/>
  <c r="X628" i="2"/>
  <c r="AR628" i="2"/>
  <c r="AP628" i="2"/>
  <c r="BE628" i="2"/>
  <c r="G629" i="2" s="1"/>
  <c r="AF628" i="2"/>
  <c r="AK628" i="2"/>
  <c r="AU628" i="2"/>
  <c r="AZ628" i="2"/>
  <c r="V628" i="2"/>
  <c r="BT627" i="2"/>
  <c r="O627" i="2"/>
  <c r="BM627" i="2"/>
  <c r="BR627" i="2" s="1"/>
  <c r="J628" i="2"/>
  <c r="S628" i="2" l="1"/>
  <c r="R628" i="2"/>
  <c r="BK628" i="2"/>
  <c r="BZ628" i="2"/>
  <c r="CE628" i="2"/>
  <c r="CF628" i="2"/>
  <c r="BL628" i="2"/>
  <c r="CA628" i="2"/>
  <c r="BY628" i="2"/>
  <c r="L628" i="2"/>
  <c r="Q628" i="2" s="1"/>
  <c r="CD628" i="2"/>
  <c r="BJ628" i="2"/>
  <c r="T627" i="2"/>
  <c r="BD628" i="2"/>
  <c r="AY628" i="2"/>
  <c r="BC628" i="2" s="1"/>
  <c r="U628" i="2"/>
  <c r="Y628" i="2" s="1"/>
  <c r="AT628" i="2"/>
  <c r="AX628" i="2" s="1"/>
  <c r="AJ628" i="2"/>
  <c r="AO628" i="2"/>
  <c r="AE628" i="2"/>
  <c r="BS627" i="2"/>
  <c r="BO628" i="2"/>
  <c r="BQ628" i="2"/>
  <c r="BP628" i="2"/>
  <c r="CJ628" i="2" l="1"/>
  <c r="CK628" i="2"/>
  <c r="CL628" i="2"/>
  <c r="AC629" i="2"/>
  <c r="AR629" i="2"/>
  <c r="AM629" i="2"/>
  <c r="BG629" i="2"/>
  <c r="I630" i="2" s="1"/>
  <c r="X629" i="2"/>
  <c r="AW629" i="2"/>
  <c r="AH629" i="2"/>
  <c r="BB629" i="2"/>
  <c r="BV628" i="2"/>
  <c r="AN628" i="2"/>
  <c r="CC628" i="2"/>
  <c r="CG628" i="2" s="1"/>
  <c r="BH628" i="2"/>
  <c r="F629" i="2"/>
  <c r="AD628" i="2"/>
  <c r="BW627" i="2"/>
  <c r="CH627" i="2" s="1"/>
  <c r="K628" i="2"/>
  <c r="P628" i="2" s="1"/>
  <c r="AI628" i="2"/>
  <c r="BI628" i="2"/>
  <c r="AS628" i="2"/>
  <c r="BX628" i="2"/>
  <c r="BN628" i="2"/>
  <c r="CI628" i="2" l="1"/>
  <c r="CM628" i="2" s="1"/>
  <c r="BE629" i="2"/>
  <c r="G630" i="2" s="1"/>
  <c r="Z629" i="2"/>
  <c r="AB629" i="2"/>
  <c r="BL629" i="2"/>
  <c r="O628" i="2"/>
  <c r="CF629" i="2"/>
  <c r="BM628" i="2"/>
  <c r="BR628" i="2" s="1"/>
  <c r="V629" i="2"/>
  <c r="AP629" i="2"/>
  <c r="AF629" i="2"/>
  <c r="CA629" i="2"/>
  <c r="BF629" i="2"/>
  <c r="H630" i="2" s="1"/>
  <c r="AG629" i="2"/>
  <c r="AL629" i="2"/>
  <c r="AQ629" i="2"/>
  <c r="W629" i="2"/>
  <c r="AV629" i="2"/>
  <c r="BA629" i="2"/>
  <c r="BU628" i="2"/>
  <c r="J629" i="2"/>
  <c r="N629" i="2"/>
  <c r="BQ629" i="2"/>
  <c r="CL629" i="2" l="1"/>
  <c r="AK629" i="2"/>
  <c r="BT628" i="2"/>
  <c r="L629" i="2" s="1"/>
  <c r="AU629" i="2"/>
  <c r="AA629" i="2"/>
  <c r="AD629" i="2" s="1"/>
  <c r="AZ629" i="2"/>
  <c r="BY629" i="2" s="1"/>
  <c r="CE629" i="2"/>
  <c r="BK629" i="2"/>
  <c r="T628" i="2"/>
  <c r="AE629" i="2"/>
  <c r="AY629" i="2"/>
  <c r="AJ629" i="2"/>
  <c r="BD629" i="2"/>
  <c r="AT629" i="2"/>
  <c r="U629" i="2"/>
  <c r="Y629" i="2" s="1"/>
  <c r="AO629" i="2"/>
  <c r="BS628" i="2"/>
  <c r="M629" i="2"/>
  <c r="BZ629" i="2"/>
  <c r="BP629" i="2"/>
  <c r="R629" i="2" l="1"/>
  <c r="S629" i="2"/>
  <c r="Q629" i="2"/>
  <c r="CK629" i="2"/>
  <c r="CD629" i="2"/>
  <c r="AX629" i="2"/>
  <c r="BJ629" i="2"/>
  <c r="BC629" i="2"/>
  <c r="BH629" i="2"/>
  <c r="F630" i="2"/>
  <c r="BI629" i="2"/>
  <c r="AI629" i="2"/>
  <c r="BW628" i="2"/>
  <c r="CH628" i="2" s="1"/>
  <c r="K629" i="2"/>
  <c r="P629" i="2" s="1"/>
  <c r="AS629" i="2"/>
  <c r="BX629" i="2"/>
  <c r="AN629" i="2"/>
  <c r="CC629" i="2"/>
  <c r="BN629" i="2"/>
  <c r="BO629" i="2"/>
  <c r="CG629" i="2" l="1"/>
  <c r="CJ629" i="2"/>
  <c r="CI629" i="2"/>
  <c r="AP630" i="2"/>
  <c r="Z630" i="2"/>
  <c r="AC630" i="2"/>
  <c r="AB630" i="2"/>
  <c r="AH630" i="2"/>
  <c r="BU629" i="2"/>
  <c r="M630" i="2" s="1"/>
  <c r="BF630" i="2"/>
  <c r="H631" i="2" s="1"/>
  <c r="AL630" i="2"/>
  <c r="AV630" i="2"/>
  <c r="W630" i="2"/>
  <c r="AG630" i="2"/>
  <c r="BA630" i="2"/>
  <c r="AQ630" i="2"/>
  <c r="BG630" i="2"/>
  <c r="I631" i="2" s="1"/>
  <c r="BV629" i="2"/>
  <c r="N630" i="2" s="1"/>
  <c r="BB630" i="2"/>
  <c r="X630" i="2"/>
  <c r="AW630" i="2"/>
  <c r="AM630" i="2"/>
  <c r="AR630" i="2"/>
  <c r="O629" i="2"/>
  <c r="AZ630" i="2"/>
  <c r="AK630" i="2"/>
  <c r="BM629" i="2"/>
  <c r="BR629" i="2" s="1"/>
  <c r="J630" i="2"/>
  <c r="CM629" i="2" l="1"/>
  <c r="AF630" i="2"/>
  <c r="V630" i="2"/>
  <c r="BE630" i="2"/>
  <c r="G631" i="2" s="1"/>
  <c r="AU630" i="2"/>
  <c r="AA630" i="2"/>
  <c r="R630" i="2" s="1"/>
  <c r="BT629" i="2"/>
  <c r="L630" i="2" s="1"/>
  <c r="CE630" i="2"/>
  <c r="BK630" i="2"/>
  <c r="BZ630" i="2"/>
  <c r="BL630" i="2"/>
  <c r="CA630" i="2"/>
  <c r="CF630" i="2"/>
  <c r="T629" i="2"/>
  <c r="BD630" i="2"/>
  <c r="AJ630" i="2"/>
  <c r="AO630" i="2"/>
  <c r="AT630" i="2"/>
  <c r="U630" i="2"/>
  <c r="AE630" i="2"/>
  <c r="AY630" i="2"/>
  <c r="BC630" i="2" s="1"/>
  <c r="BS629" i="2"/>
  <c r="BQ630" i="2"/>
  <c r="BP630" i="2"/>
  <c r="Y630" i="2" l="1"/>
  <c r="S630" i="2"/>
  <c r="Q630" i="2"/>
  <c r="CK630" i="2"/>
  <c r="CL630" i="2"/>
  <c r="BY630" i="2"/>
  <c r="BJ630" i="2"/>
  <c r="CD630" i="2"/>
  <c r="AX630" i="2"/>
  <c r="AB631" i="2"/>
  <c r="AD630" i="2"/>
  <c r="BI630" i="2"/>
  <c r="AI630" i="2"/>
  <c r="AS630" i="2"/>
  <c r="BX630" i="2"/>
  <c r="AN630" i="2"/>
  <c r="CC630" i="2"/>
  <c r="K630" i="2"/>
  <c r="P630" i="2" s="1"/>
  <c r="BW629" i="2"/>
  <c r="CH629" i="2" s="1"/>
  <c r="BH630" i="2"/>
  <c r="F631" i="2"/>
  <c r="BN630" i="2"/>
  <c r="BO630" i="2"/>
  <c r="CG630" i="2" l="1"/>
  <c r="CI630" i="2"/>
  <c r="CJ630" i="2"/>
  <c r="AA631" i="2"/>
  <c r="Z631" i="2"/>
  <c r="AC631" i="2"/>
  <c r="AR631" i="2"/>
  <c r="AH631" i="2"/>
  <c r="BB631" i="2"/>
  <c r="BV630" i="2"/>
  <c r="N631" i="2" s="1"/>
  <c r="BG631" i="2"/>
  <c r="I632" i="2" s="1"/>
  <c r="AM631" i="2"/>
  <c r="X631" i="2"/>
  <c r="AW631" i="2"/>
  <c r="J631" i="2"/>
  <c r="O630" i="2"/>
  <c r="BM630" i="2"/>
  <c r="BR630" i="2" s="1"/>
  <c r="AG631" i="2"/>
  <c r="AQ631" i="2"/>
  <c r="AL631" i="2"/>
  <c r="BA631" i="2"/>
  <c r="W631" i="2"/>
  <c r="AV631" i="2"/>
  <c r="BF631" i="2"/>
  <c r="H632" i="2" s="1"/>
  <c r="BU630" i="2"/>
  <c r="V631" i="2"/>
  <c r="AP631" i="2"/>
  <c r="BE631" i="2"/>
  <c r="G632" i="2" s="1"/>
  <c r="AK631" i="2"/>
  <c r="AU631" i="2"/>
  <c r="AZ631" i="2"/>
  <c r="BT630" i="2"/>
  <c r="S631" i="2" l="1"/>
  <c r="CM630" i="2"/>
  <c r="AF631" i="2"/>
  <c r="BJ631" i="2" s="1"/>
  <c r="BL631" i="2"/>
  <c r="CA631" i="2"/>
  <c r="CF631" i="2"/>
  <c r="CD631" i="2"/>
  <c r="BY631" i="2"/>
  <c r="CE631" i="2"/>
  <c r="BZ631" i="2"/>
  <c r="L631" i="2"/>
  <c r="Q631" i="2" s="1"/>
  <c r="BK631" i="2"/>
  <c r="M631" i="2"/>
  <c r="R631" i="2" s="1"/>
  <c r="T630" i="2"/>
  <c r="AJ631" i="2"/>
  <c r="U631" i="2"/>
  <c r="Y631" i="2" s="1"/>
  <c r="AE631" i="2"/>
  <c r="AD631" i="2"/>
  <c r="AT631" i="2"/>
  <c r="AX631" i="2" s="1"/>
  <c r="AY631" i="2"/>
  <c r="BC631" i="2" s="1"/>
  <c r="BD631" i="2"/>
  <c r="AO631" i="2"/>
  <c r="BS630" i="2"/>
  <c r="BO631" i="2"/>
  <c r="BQ631" i="2"/>
  <c r="BP631" i="2"/>
  <c r="CJ631" i="2" l="1"/>
  <c r="CL631" i="2"/>
  <c r="CK631" i="2"/>
  <c r="BX631" i="2"/>
  <c r="AS631" i="2"/>
  <c r="BH631" i="2"/>
  <c r="F632" i="2"/>
  <c r="J632" i="2" s="1"/>
  <c r="BI631" i="2"/>
  <c r="AI631" i="2"/>
  <c r="BW630" i="2"/>
  <c r="CH630" i="2" s="1"/>
  <c r="K631" i="2"/>
  <c r="P631" i="2" s="1"/>
  <c r="CC631" i="2"/>
  <c r="CG631" i="2" s="1"/>
  <c r="AN631" i="2"/>
  <c r="BN631" i="2"/>
  <c r="CI631" i="2" l="1"/>
  <c r="CM631" i="2" s="1"/>
  <c r="AA632" i="2"/>
  <c r="Z632" i="2"/>
  <c r="AC632" i="2"/>
  <c r="AB632" i="2"/>
  <c r="W632" i="2"/>
  <c r="BA632" i="2"/>
  <c r="AG632" i="2"/>
  <c r="BF632" i="2"/>
  <c r="H633" i="2" s="1"/>
  <c r="AL632" i="2"/>
  <c r="AV632" i="2"/>
  <c r="AQ632" i="2"/>
  <c r="BU631" i="2"/>
  <c r="O631" i="2"/>
  <c r="BM631" i="2"/>
  <c r="BR631" i="2" s="1"/>
  <c r="AF632" i="2"/>
  <c r="AK632" i="2"/>
  <c r="AP632" i="2"/>
  <c r="AR632" i="2"/>
  <c r="AM632" i="2"/>
  <c r="AH632" i="2"/>
  <c r="BB632" i="2"/>
  <c r="X632" i="2"/>
  <c r="BG632" i="2"/>
  <c r="I633" i="2" s="1"/>
  <c r="AW632" i="2"/>
  <c r="BV631" i="2"/>
  <c r="BT631" i="2" l="1"/>
  <c r="L632" i="2" s="1"/>
  <c r="Q632" i="2" s="1"/>
  <c r="BE632" i="2"/>
  <c r="G633" i="2" s="1"/>
  <c r="AU632" i="2"/>
  <c r="CD632" i="2" s="1"/>
  <c r="AZ632" i="2"/>
  <c r="V632" i="2"/>
  <c r="BZ632" i="2"/>
  <c r="T631" i="2"/>
  <c r="U632" i="2"/>
  <c r="AJ632" i="2"/>
  <c r="AE632" i="2"/>
  <c r="AY632" i="2"/>
  <c r="AT632" i="2"/>
  <c r="BD632" i="2"/>
  <c r="AO632" i="2"/>
  <c r="BS631" i="2"/>
  <c r="BK632" i="2"/>
  <c r="BL632" i="2"/>
  <c r="CE632" i="2"/>
  <c r="CF632" i="2"/>
  <c r="M632" i="2"/>
  <c r="R632" i="2" s="1"/>
  <c r="N632" i="2"/>
  <c r="S632" i="2" s="1"/>
  <c r="CA632" i="2"/>
  <c r="BP632" i="2"/>
  <c r="BQ632" i="2"/>
  <c r="CL632" i="2" l="1"/>
  <c r="CK632" i="2"/>
  <c r="BC632" i="2"/>
  <c r="AX632" i="2"/>
  <c r="BJ632" i="2"/>
  <c r="BY632" i="2"/>
  <c r="Y632" i="2"/>
  <c r="K632" i="2"/>
  <c r="P632" i="2" s="1"/>
  <c r="BW631" i="2"/>
  <c r="CH631" i="2" s="1"/>
  <c r="AD632" i="2"/>
  <c r="AS632" i="2"/>
  <c r="BX632" i="2"/>
  <c r="F633" i="2"/>
  <c r="BH632" i="2"/>
  <c r="BI632" i="2"/>
  <c r="AI632" i="2"/>
  <c r="AN632" i="2"/>
  <c r="CC632" i="2"/>
  <c r="CG632" i="2" s="1"/>
  <c r="BO632" i="2"/>
  <c r="BN632" i="2"/>
  <c r="CJ632" i="2" l="1"/>
  <c r="CI632" i="2"/>
  <c r="AC633" i="2"/>
  <c r="Z633" i="2"/>
  <c r="AA633" i="2"/>
  <c r="AB633" i="2"/>
  <c r="AL633" i="2"/>
  <c r="BA633" i="2"/>
  <c r="BU632" i="2"/>
  <c r="M633" i="2" s="1"/>
  <c r="AQ633" i="2"/>
  <c r="BF633" i="2"/>
  <c r="H634" i="2" s="1"/>
  <c r="AV633" i="2"/>
  <c r="W633" i="2"/>
  <c r="AG633" i="2"/>
  <c r="AK633" i="2"/>
  <c r="BE633" i="2"/>
  <c r="G634" i="2" s="1"/>
  <c r="AU633" i="2"/>
  <c r="V633" i="2"/>
  <c r="AF633" i="2"/>
  <c r="AZ633" i="2"/>
  <c r="AP633" i="2"/>
  <c r="BT632" i="2"/>
  <c r="J633" i="2"/>
  <c r="O632" i="2"/>
  <c r="BM632" i="2"/>
  <c r="BR632" i="2" s="1"/>
  <c r="AW633" i="2"/>
  <c r="BG633" i="2"/>
  <c r="I634" i="2" s="1"/>
  <c r="X633" i="2"/>
  <c r="BB633" i="2"/>
  <c r="AM633" i="2"/>
  <c r="AH633" i="2"/>
  <c r="AR633" i="2"/>
  <c r="BV632" i="2"/>
  <c r="R633" i="2" l="1"/>
  <c r="CM632" i="2"/>
  <c r="BZ633" i="2"/>
  <c r="CE633" i="2"/>
  <c r="BK633" i="2"/>
  <c r="BL633" i="2"/>
  <c r="CA633" i="2"/>
  <c r="CF633" i="2"/>
  <c r="BJ633" i="2"/>
  <c r="T632" i="2"/>
  <c r="AE633" i="2"/>
  <c r="AO633" i="2"/>
  <c r="AY633" i="2"/>
  <c r="BC633" i="2" s="1"/>
  <c r="BD633" i="2"/>
  <c r="AJ633" i="2"/>
  <c r="AT633" i="2"/>
  <c r="AX633" i="2" s="1"/>
  <c r="AD633" i="2"/>
  <c r="U633" i="2"/>
  <c r="Y633" i="2" s="1"/>
  <c r="BS632" i="2"/>
  <c r="N633" i="2"/>
  <c r="S633" i="2" s="1"/>
  <c r="CD633" i="2"/>
  <c r="L633" i="2"/>
  <c r="Q633" i="2" s="1"/>
  <c r="BY633" i="2"/>
  <c r="BP633" i="2"/>
  <c r="BQ633" i="2"/>
  <c r="BO633" i="2"/>
  <c r="CL633" i="2" l="1"/>
  <c r="CJ633" i="2"/>
  <c r="CK633" i="2"/>
  <c r="BW632" i="2"/>
  <c r="CH632" i="2" s="1"/>
  <c r="K633" i="2"/>
  <c r="P633" i="2" s="1"/>
  <c r="AN633" i="2"/>
  <c r="CC633" i="2"/>
  <c r="CG633" i="2" s="1"/>
  <c r="AI633" i="2"/>
  <c r="BI633" i="2"/>
  <c r="BH633" i="2"/>
  <c r="F634" i="2"/>
  <c r="BX633" i="2"/>
  <c r="AS633" i="2"/>
  <c r="BN633" i="2"/>
  <c r="CI633" i="2" l="1"/>
  <c r="CM633" i="2" s="1"/>
  <c r="BT633" i="2"/>
  <c r="L634" i="2" s="1"/>
  <c r="Z634" i="2"/>
  <c r="AB634" i="2"/>
  <c r="AC634" i="2"/>
  <c r="BV633" i="2"/>
  <c r="N634" i="2" s="1"/>
  <c r="BG634" i="2"/>
  <c r="I635" i="2" s="1"/>
  <c r="AW634" i="2"/>
  <c r="X634" i="2"/>
  <c r="AU634" i="2"/>
  <c r="AM634" i="2"/>
  <c r="AK634" i="2"/>
  <c r="V634" i="2"/>
  <c r="BE634" i="2"/>
  <c r="G635" i="2" s="1"/>
  <c r="AR634" i="2"/>
  <c r="AP634" i="2"/>
  <c r="BB634" i="2"/>
  <c r="AH634" i="2"/>
  <c r="AF634" i="2"/>
  <c r="AZ634" i="2"/>
  <c r="W634" i="2"/>
  <c r="BU633" i="2"/>
  <c r="M634" i="2" s="1"/>
  <c r="AL634" i="2"/>
  <c r="BA634" i="2"/>
  <c r="AV634" i="2"/>
  <c r="AG634" i="2"/>
  <c r="BF634" i="2"/>
  <c r="H635" i="2" s="1"/>
  <c r="AQ634" i="2"/>
  <c r="J634" i="2"/>
  <c r="BM633" i="2"/>
  <c r="BR633" i="2" s="1"/>
  <c r="O633" i="2"/>
  <c r="AA634" i="2" l="1"/>
  <c r="Q634" i="2" s="1"/>
  <c r="CA634" i="2"/>
  <c r="BL634" i="2"/>
  <c r="CF634" i="2"/>
  <c r="CD634" i="2"/>
  <c r="BJ634" i="2"/>
  <c r="CE634" i="2"/>
  <c r="BY634" i="2"/>
  <c r="BK634" i="2"/>
  <c r="BZ634" i="2"/>
  <c r="T633" i="2"/>
  <c r="AJ634" i="2"/>
  <c r="BD634" i="2"/>
  <c r="U634" i="2"/>
  <c r="Y634" i="2" s="1"/>
  <c r="AT634" i="2"/>
  <c r="AX634" i="2" s="1"/>
  <c r="AO634" i="2"/>
  <c r="AE634" i="2"/>
  <c r="AY634" i="2"/>
  <c r="BC634" i="2" s="1"/>
  <c r="BS633" i="2"/>
  <c r="BQ634" i="2"/>
  <c r="BO634" i="2"/>
  <c r="BP634" i="2"/>
  <c r="S634" i="2" l="1"/>
  <c r="AC635" i="2" s="1"/>
  <c r="R634" i="2"/>
  <c r="CK634" i="2"/>
  <c r="CJ634" i="2"/>
  <c r="CL634" i="2"/>
  <c r="BI634" i="2"/>
  <c r="AI634" i="2"/>
  <c r="AD634" i="2"/>
  <c r="BH634" i="2"/>
  <c r="F635" i="2"/>
  <c r="K634" i="2"/>
  <c r="P634" i="2" s="1"/>
  <c r="BW633" i="2"/>
  <c r="CH633" i="2" s="1"/>
  <c r="AS634" i="2"/>
  <c r="BX634" i="2"/>
  <c r="AN634" i="2"/>
  <c r="CC634" i="2"/>
  <c r="CG634" i="2" s="1"/>
  <c r="BN634" i="2"/>
  <c r="CI634" i="2" l="1"/>
  <c r="CM634" i="2" s="1"/>
  <c r="AB635" i="2"/>
  <c r="AA635" i="2"/>
  <c r="Z635" i="2"/>
  <c r="AQ635" i="2"/>
  <c r="AL635" i="2"/>
  <c r="BU634" i="2"/>
  <c r="M635" i="2" s="1"/>
  <c r="AV635" i="2"/>
  <c r="AG635" i="2"/>
  <c r="W635" i="2"/>
  <c r="BA635" i="2"/>
  <c r="BF635" i="2"/>
  <c r="H636" i="2" s="1"/>
  <c r="J635" i="2"/>
  <c r="AU635" i="2"/>
  <c r="BE635" i="2"/>
  <c r="G636" i="2" s="1"/>
  <c r="AP635" i="2"/>
  <c r="AZ635" i="2"/>
  <c r="AF635" i="2"/>
  <c r="V635" i="2"/>
  <c r="AK635" i="2"/>
  <c r="BT634" i="2"/>
  <c r="BM634" i="2"/>
  <c r="BR634" i="2" s="1"/>
  <c r="O634" i="2"/>
  <c r="AW635" i="2"/>
  <c r="AR635" i="2"/>
  <c r="X635" i="2"/>
  <c r="AM635" i="2"/>
  <c r="BB635" i="2"/>
  <c r="BG635" i="2"/>
  <c r="I636" i="2" s="1"/>
  <c r="AH635" i="2"/>
  <c r="BV634" i="2"/>
  <c r="R635" i="2" l="1"/>
  <c r="BK635" i="2"/>
  <c r="CE635" i="2"/>
  <c r="BZ635" i="2"/>
  <c r="CD635" i="2"/>
  <c r="BJ635" i="2"/>
  <c r="BY635" i="2"/>
  <c r="T634" i="2"/>
  <c r="AO635" i="2"/>
  <c r="AJ635" i="2"/>
  <c r="BD635" i="2"/>
  <c r="AD635" i="2"/>
  <c r="AT635" i="2"/>
  <c r="AX635" i="2" s="1"/>
  <c r="AY635" i="2"/>
  <c r="BC635" i="2" s="1"/>
  <c r="AE635" i="2"/>
  <c r="U635" i="2"/>
  <c r="Y635" i="2" s="1"/>
  <c r="BS634" i="2"/>
  <c r="CA635" i="2"/>
  <c r="L635" i="2"/>
  <c r="Q635" i="2" s="1"/>
  <c r="N635" i="2"/>
  <c r="S635" i="2" s="1"/>
  <c r="BL635" i="2"/>
  <c r="CF635" i="2"/>
  <c r="BO635" i="2"/>
  <c r="BQ635" i="2"/>
  <c r="BP635" i="2"/>
  <c r="CL635" i="2" l="1"/>
  <c r="CK635" i="2"/>
  <c r="CJ635" i="2"/>
  <c r="AN635" i="2"/>
  <c r="CC635" i="2"/>
  <c r="CG635" i="2" s="1"/>
  <c r="BW634" i="2"/>
  <c r="CH634" i="2" s="1"/>
  <c r="K635" i="2"/>
  <c r="P635" i="2" s="1"/>
  <c r="AS635" i="2"/>
  <c r="BX635" i="2"/>
  <c r="BI635" i="2"/>
  <c r="AI635" i="2"/>
  <c r="BH635" i="2"/>
  <c r="F636" i="2"/>
  <c r="BN635" i="2"/>
  <c r="CI635" i="2" l="1"/>
  <c r="CM635" i="2" s="1"/>
  <c r="AK636" i="2"/>
  <c r="AC636" i="2"/>
  <c r="Z636" i="2"/>
  <c r="AB636" i="2"/>
  <c r="AA636" i="2"/>
  <c r="X636" i="2"/>
  <c r="BT635" i="2"/>
  <c r="L636" i="2" s="1"/>
  <c r="AU636" i="2"/>
  <c r="AF636" i="2"/>
  <c r="AZ636" i="2"/>
  <c r="AM636" i="2"/>
  <c r="BV635" i="2"/>
  <c r="N636" i="2" s="1"/>
  <c r="AH636" i="2"/>
  <c r="BG636" i="2"/>
  <c r="I637" i="2" s="1"/>
  <c r="AW636" i="2"/>
  <c r="BB636" i="2"/>
  <c r="AR636" i="2"/>
  <c r="AG636" i="2"/>
  <c r="BA636" i="2"/>
  <c r="AQ636" i="2"/>
  <c r="AL636" i="2"/>
  <c r="AV636" i="2"/>
  <c r="BF636" i="2"/>
  <c r="H637" i="2" s="1"/>
  <c r="W636" i="2"/>
  <c r="BU635" i="2"/>
  <c r="BM635" i="2"/>
  <c r="BR635" i="2" s="1"/>
  <c r="O635" i="2"/>
  <c r="J636" i="2"/>
  <c r="S636" i="2" l="1"/>
  <c r="Q636" i="2"/>
  <c r="V636" i="2"/>
  <c r="AP636" i="2"/>
  <c r="CD636" i="2" s="1"/>
  <c r="BE636" i="2"/>
  <c r="G637" i="2" s="1"/>
  <c r="BJ636" i="2"/>
  <c r="BL636" i="2"/>
  <c r="CA636" i="2"/>
  <c r="CF636" i="2"/>
  <c r="CE636" i="2"/>
  <c r="BZ636" i="2"/>
  <c r="T635" i="2"/>
  <c r="AE636" i="2"/>
  <c r="AJ636" i="2"/>
  <c r="BD636" i="2"/>
  <c r="U636" i="2"/>
  <c r="AY636" i="2"/>
  <c r="BC636" i="2" s="1"/>
  <c r="AO636" i="2"/>
  <c r="AT636" i="2"/>
  <c r="AX636" i="2" s="1"/>
  <c r="BS635" i="2"/>
  <c r="M636" i="2"/>
  <c r="R636" i="2" s="1"/>
  <c r="BK636" i="2"/>
  <c r="BQ636" i="2"/>
  <c r="BP636" i="2"/>
  <c r="BO636" i="2"/>
  <c r="CK636" i="2" l="1"/>
  <c r="CL636" i="2"/>
  <c r="CJ636" i="2"/>
  <c r="Y636" i="2"/>
  <c r="BY636" i="2"/>
  <c r="AN636" i="2"/>
  <c r="CC636" i="2"/>
  <c r="CG636" i="2" s="1"/>
  <c r="BW635" i="2"/>
  <c r="CH635" i="2" s="1"/>
  <c r="K636" i="2"/>
  <c r="P636" i="2" s="1"/>
  <c r="BI636" i="2"/>
  <c r="AI636" i="2"/>
  <c r="BH636" i="2"/>
  <c r="F637" i="2"/>
  <c r="AS636" i="2"/>
  <c r="BX636" i="2"/>
  <c r="AD636" i="2"/>
  <c r="BN636" i="2"/>
  <c r="CI636" i="2" l="1"/>
  <c r="CM636" i="2" s="1"/>
  <c r="AA637" i="2"/>
  <c r="Z637" i="2"/>
  <c r="AC637" i="2"/>
  <c r="AB637" i="2"/>
  <c r="X637" i="2"/>
  <c r="AH637" i="2"/>
  <c r="BV636" i="2"/>
  <c r="N637" i="2" s="1"/>
  <c r="BG637" i="2"/>
  <c r="I638" i="2" s="1"/>
  <c r="AR637" i="2"/>
  <c r="AM637" i="2"/>
  <c r="AW637" i="2"/>
  <c r="BB637" i="2"/>
  <c r="AF637" i="2"/>
  <c r="AP637" i="2"/>
  <c r="AZ637" i="2"/>
  <c r="BE637" i="2"/>
  <c r="G638" i="2" s="1"/>
  <c r="V637" i="2"/>
  <c r="AU637" i="2"/>
  <c r="AK637" i="2"/>
  <c r="BT636" i="2"/>
  <c r="BM636" i="2"/>
  <c r="BR636" i="2" s="1"/>
  <c r="J637" i="2"/>
  <c r="O636" i="2"/>
  <c r="BA637" i="2"/>
  <c r="AG637" i="2"/>
  <c r="AL637" i="2"/>
  <c r="AQ637" i="2"/>
  <c r="AV637" i="2"/>
  <c r="BF637" i="2"/>
  <c r="H638" i="2" s="1"/>
  <c r="W637" i="2"/>
  <c r="BU636" i="2"/>
  <c r="S637" i="2" l="1"/>
  <c r="CA637" i="2"/>
  <c r="BL637" i="2"/>
  <c r="CF637" i="2"/>
  <c r="CD637" i="2"/>
  <c r="BZ637" i="2"/>
  <c r="CE637" i="2"/>
  <c r="BK637" i="2"/>
  <c r="M637" i="2"/>
  <c r="R637" i="2" s="1"/>
  <c r="BY637" i="2"/>
  <c r="T636" i="2"/>
  <c r="AD637" i="2"/>
  <c r="BD637" i="2"/>
  <c r="AT637" i="2"/>
  <c r="AX637" i="2" s="1"/>
  <c r="AO637" i="2"/>
  <c r="AY637" i="2"/>
  <c r="BC637" i="2" s="1"/>
  <c r="AE637" i="2"/>
  <c r="AJ637" i="2"/>
  <c r="U637" i="2"/>
  <c r="Y637" i="2" s="1"/>
  <c r="BS636" i="2"/>
  <c r="L637" i="2"/>
  <c r="Q637" i="2" s="1"/>
  <c r="BJ637" i="2"/>
  <c r="BQ637" i="2"/>
  <c r="BP637" i="2"/>
  <c r="BO637" i="2"/>
  <c r="CJ637" i="2" l="1"/>
  <c r="CL637" i="2"/>
  <c r="CK637" i="2"/>
  <c r="AN637" i="2"/>
  <c r="CC637" i="2"/>
  <c r="CG637" i="2" s="1"/>
  <c r="AI637" i="2"/>
  <c r="BI637" i="2"/>
  <c r="BH637" i="2"/>
  <c r="F638" i="2"/>
  <c r="BW636" i="2"/>
  <c r="CH636" i="2" s="1"/>
  <c r="K637" i="2"/>
  <c r="P637" i="2" s="1"/>
  <c r="AS637" i="2"/>
  <c r="BX637" i="2"/>
  <c r="BN637" i="2"/>
  <c r="CI637" i="2" l="1"/>
  <c r="CM637" i="2" s="1"/>
  <c r="BT637" i="2"/>
  <c r="L638" i="2" s="1"/>
  <c r="Z638" i="2"/>
  <c r="AC638" i="2"/>
  <c r="AB638" i="2"/>
  <c r="AF638" i="2"/>
  <c r="X638" i="2"/>
  <c r="AW638" i="2"/>
  <c r="BB638" i="2"/>
  <c r="AR638" i="2"/>
  <c r="AH638" i="2"/>
  <c r="BG638" i="2"/>
  <c r="I639" i="2" s="1"/>
  <c r="AM638" i="2"/>
  <c r="BV637" i="2"/>
  <c r="O637" i="2"/>
  <c r="J638" i="2"/>
  <c r="BM637" i="2"/>
  <c r="BR637" i="2" s="1"/>
  <c r="AV638" i="2"/>
  <c r="AL638" i="2"/>
  <c r="AQ638" i="2"/>
  <c r="BA638" i="2"/>
  <c r="BF638" i="2"/>
  <c r="H639" i="2" s="1"/>
  <c r="W638" i="2"/>
  <c r="AG638" i="2"/>
  <c r="BU637" i="2"/>
  <c r="AP638" i="2" l="1"/>
  <c r="BE638" i="2"/>
  <c r="G639" i="2" s="1"/>
  <c r="AZ638" i="2"/>
  <c r="AU638" i="2"/>
  <c r="V638" i="2"/>
  <c r="AA638" i="2"/>
  <c r="Q638" i="2" s="1"/>
  <c r="AK638" i="2"/>
  <c r="BL638" i="2"/>
  <c r="CF638" i="2"/>
  <c r="M638" i="2"/>
  <c r="BK638" i="2"/>
  <c r="CA638" i="2"/>
  <c r="BZ638" i="2"/>
  <c r="T637" i="2"/>
  <c r="AO638" i="2"/>
  <c r="U638" i="2"/>
  <c r="BD638" i="2"/>
  <c r="AE638" i="2"/>
  <c r="AY638" i="2"/>
  <c r="AJ638" i="2"/>
  <c r="AT638" i="2"/>
  <c r="BS637" i="2"/>
  <c r="CE638" i="2"/>
  <c r="N638" i="2"/>
  <c r="BP638" i="2"/>
  <c r="BQ638" i="2"/>
  <c r="R638" i="2" l="1"/>
  <c r="S638" i="2"/>
  <c r="CL638" i="2"/>
  <c r="CK638" i="2"/>
  <c r="Y638" i="2"/>
  <c r="BY638" i="2"/>
  <c r="AX638" i="2"/>
  <c r="BC638" i="2"/>
  <c r="BJ638" i="2"/>
  <c r="CD638" i="2"/>
  <c r="BW637" i="2"/>
  <c r="CH637" i="2" s="1"/>
  <c r="K638" i="2"/>
  <c r="P638" i="2" s="1"/>
  <c r="AS638" i="2"/>
  <c r="BX638" i="2"/>
  <c r="AI638" i="2"/>
  <c r="BI638" i="2"/>
  <c r="AD638" i="2"/>
  <c r="BH638" i="2"/>
  <c r="F639" i="2"/>
  <c r="AN638" i="2"/>
  <c r="CC638" i="2"/>
  <c r="BO638" i="2"/>
  <c r="BN638" i="2"/>
  <c r="CG638" i="2" l="1"/>
  <c r="CI638" i="2"/>
  <c r="CJ638" i="2"/>
  <c r="AA639" i="2"/>
  <c r="AC639" i="2"/>
  <c r="AB639" i="2"/>
  <c r="Z639" i="2"/>
  <c r="BG639" i="2"/>
  <c r="I640" i="2" s="1"/>
  <c r="BB639" i="2"/>
  <c r="AW639" i="2"/>
  <c r="X639" i="2"/>
  <c r="AH639" i="2"/>
  <c r="AM639" i="2"/>
  <c r="AR639" i="2"/>
  <c r="BV638" i="2"/>
  <c r="N639" i="2" s="1"/>
  <c r="AK639" i="2"/>
  <c r="AP639" i="2"/>
  <c r="V639" i="2"/>
  <c r="BE639" i="2"/>
  <c r="G640" i="2" s="1"/>
  <c r="W639" i="2"/>
  <c r="AQ639" i="2"/>
  <c r="BF639" i="2"/>
  <c r="H640" i="2" s="1"/>
  <c r="AL639" i="2"/>
  <c r="AG639" i="2"/>
  <c r="AV639" i="2"/>
  <c r="BA639" i="2"/>
  <c r="BU638" i="2"/>
  <c r="J639" i="2"/>
  <c r="BM638" i="2"/>
  <c r="BR638" i="2" s="1"/>
  <c r="O638" i="2"/>
  <c r="S639" i="2" l="1"/>
  <c r="CM638" i="2"/>
  <c r="BT638" i="2"/>
  <c r="L639" i="2" s="1"/>
  <c r="Q639" i="2" s="1"/>
  <c r="AF639" i="2"/>
  <c r="AZ639" i="2"/>
  <c r="BY639" i="2" s="1"/>
  <c r="AU639" i="2"/>
  <c r="CD639" i="2" s="1"/>
  <c r="CA639" i="2"/>
  <c r="BL639" i="2"/>
  <c r="CF639" i="2"/>
  <c r="T638" i="2"/>
  <c r="AJ639" i="2"/>
  <c r="AE639" i="2"/>
  <c r="BD639" i="2"/>
  <c r="U639" i="2"/>
  <c r="Y639" i="2" s="1"/>
  <c r="AO639" i="2"/>
  <c r="AT639" i="2"/>
  <c r="AY639" i="2"/>
  <c r="BS638" i="2"/>
  <c r="M639" i="2"/>
  <c r="R639" i="2" s="1"/>
  <c r="CE639" i="2"/>
  <c r="BK639" i="2"/>
  <c r="BZ639" i="2"/>
  <c r="BQ639" i="2"/>
  <c r="BP639" i="2"/>
  <c r="CK639" i="2" l="1"/>
  <c r="CL639" i="2"/>
  <c r="BJ639" i="2"/>
  <c r="AX639" i="2"/>
  <c r="BC639" i="2"/>
  <c r="AC640" i="2"/>
  <c r="BH639" i="2"/>
  <c r="F640" i="2"/>
  <c r="AD639" i="2"/>
  <c r="BI639" i="2"/>
  <c r="AI639" i="2"/>
  <c r="BW638" i="2"/>
  <c r="CH638" i="2" s="1"/>
  <c r="K639" i="2"/>
  <c r="P639" i="2" s="1"/>
  <c r="AS639" i="2"/>
  <c r="BX639" i="2"/>
  <c r="AN639" i="2"/>
  <c r="CC639" i="2"/>
  <c r="CG639" i="2" s="1"/>
  <c r="BO639" i="2"/>
  <c r="BN639" i="2"/>
  <c r="CI639" i="2" l="1"/>
  <c r="CJ639" i="2"/>
  <c r="AA640" i="2"/>
  <c r="AB640" i="2"/>
  <c r="Z640" i="2"/>
  <c r="BU639" i="2"/>
  <c r="M640" i="2" s="1"/>
  <c r="BA640" i="2"/>
  <c r="AQ640" i="2"/>
  <c r="BF640" i="2"/>
  <c r="H641" i="2" s="1"/>
  <c r="AV640" i="2"/>
  <c r="AL640" i="2"/>
  <c r="W640" i="2"/>
  <c r="AG640" i="2"/>
  <c r="AF640" i="2"/>
  <c r="V640" i="2"/>
  <c r="AK640" i="2"/>
  <c r="AZ640" i="2"/>
  <c r="BM639" i="2"/>
  <c r="BR639" i="2" s="1"/>
  <c r="AH640" i="2"/>
  <c r="BB640" i="2"/>
  <c r="AR640" i="2"/>
  <c r="AW640" i="2"/>
  <c r="AM640" i="2"/>
  <c r="X640" i="2"/>
  <c r="BG640" i="2"/>
  <c r="I641" i="2" s="1"/>
  <c r="BV639" i="2"/>
  <c r="O639" i="2"/>
  <c r="J640" i="2"/>
  <c r="R640" i="2" l="1"/>
  <c r="CM639" i="2"/>
  <c r="AP640" i="2"/>
  <c r="BT639" i="2"/>
  <c r="L640" i="2" s="1"/>
  <c r="Q640" i="2" s="1"/>
  <c r="AU640" i="2"/>
  <c r="BE640" i="2"/>
  <c r="G641" i="2" s="1"/>
  <c r="BK640" i="2"/>
  <c r="BZ640" i="2"/>
  <c r="CE640" i="2"/>
  <c r="T639" i="2"/>
  <c r="AJ640" i="2"/>
  <c r="AO640" i="2"/>
  <c r="U640" i="2"/>
  <c r="Y640" i="2" s="1"/>
  <c r="AT640" i="2"/>
  <c r="AE640" i="2"/>
  <c r="BD640" i="2"/>
  <c r="AY640" i="2"/>
  <c r="BC640" i="2" s="1"/>
  <c r="BS639" i="2"/>
  <c r="CF640" i="2"/>
  <c r="N640" i="2"/>
  <c r="S640" i="2" s="1"/>
  <c r="BL640" i="2"/>
  <c r="CA640" i="2"/>
  <c r="BP640" i="2"/>
  <c r="BQ640" i="2"/>
  <c r="CL640" i="2" l="1"/>
  <c r="CK640" i="2"/>
  <c r="CD640" i="2"/>
  <c r="BY640" i="2"/>
  <c r="AX640" i="2"/>
  <c r="BJ640" i="2"/>
  <c r="BH640" i="2"/>
  <c r="F641" i="2"/>
  <c r="AD640" i="2"/>
  <c r="AA641" i="2" s="1"/>
  <c r="AI640" i="2"/>
  <c r="BI640" i="2"/>
  <c r="AS640" i="2"/>
  <c r="BX640" i="2"/>
  <c r="K640" i="2"/>
  <c r="P640" i="2" s="1"/>
  <c r="BW639" i="2"/>
  <c r="CH639" i="2" s="1"/>
  <c r="AN640" i="2"/>
  <c r="CC640" i="2"/>
  <c r="BN640" i="2"/>
  <c r="BO640" i="2"/>
  <c r="CG640" i="2" l="1"/>
  <c r="CJ640" i="2"/>
  <c r="CI640" i="2"/>
  <c r="Z641" i="2"/>
  <c r="AB641" i="2"/>
  <c r="AC641" i="2"/>
  <c r="AW641" i="2"/>
  <c r="X641" i="2"/>
  <c r="BV640" i="2"/>
  <c r="N641" i="2" s="1"/>
  <c r="AR641" i="2"/>
  <c r="AM641" i="2"/>
  <c r="BB641" i="2"/>
  <c r="AH641" i="2"/>
  <c r="BG641" i="2"/>
  <c r="I642" i="2" s="1"/>
  <c r="O640" i="2"/>
  <c r="J641" i="2"/>
  <c r="AF641" i="2"/>
  <c r="AZ641" i="2"/>
  <c r="V641" i="2"/>
  <c r="BE641" i="2"/>
  <c r="G642" i="2" s="1"/>
  <c r="AK641" i="2"/>
  <c r="AU641" i="2"/>
  <c r="AP641" i="2"/>
  <c r="BT640" i="2"/>
  <c r="BM640" i="2"/>
  <c r="BR640" i="2" s="1"/>
  <c r="AL641" i="2"/>
  <c r="BA641" i="2"/>
  <c r="AQ641" i="2"/>
  <c r="AG641" i="2"/>
  <c r="AV641" i="2"/>
  <c r="BF641" i="2"/>
  <c r="H642" i="2" s="1"/>
  <c r="W641" i="2"/>
  <c r="BU640" i="2"/>
  <c r="S641" i="2" l="1"/>
  <c r="CM640" i="2"/>
  <c r="CF641" i="2"/>
  <c r="BL641" i="2"/>
  <c r="CA641" i="2"/>
  <c r="BY641" i="2"/>
  <c r="BK641" i="2"/>
  <c r="CD641" i="2"/>
  <c r="BZ641" i="2"/>
  <c r="T640" i="2"/>
  <c r="AJ641" i="2"/>
  <c r="BD641" i="2"/>
  <c r="AD641" i="2"/>
  <c r="AO641" i="2"/>
  <c r="AE641" i="2"/>
  <c r="U641" i="2"/>
  <c r="Y641" i="2" s="1"/>
  <c r="AT641" i="2"/>
  <c r="AX641" i="2" s="1"/>
  <c r="AY641" i="2"/>
  <c r="BC641" i="2" s="1"/>
  <c r="BS640" i="2"/>
  <c r="BJ641" i="2"/>
  <c r="L641" i="2"/>
  <c r="Q641" i="2" s="1"/>
  <c r="M641" i="2"/>
  <c r="R641" i="2" s="1"/>
  <c r="CE641" i="2"/>
  <c r="BQ641" i="2"/>
  <c r="BO641" i="2"/>
  <c r="BP641" i="2"/>
  <c r="CL641" i="2" l="1"/>
  <c r="CJ641" i="2"/>
  <c r="CK641" i="2"/>
  <c r="BH641" i="2"/>
  <c r="F642" i="2"/>
  <c r="BW640" i="2"/>
  <c r="CH640" i="2" s="1"/>
  <c r="K641" i="2"/>
  <c r="P641" i="2" s="1"/>
  <c r="AI641" i="2"/>
  <c r="BI641" i="2"/>
  <c r="AN641" i="2"/>
  <c r="CC641" i="2"/>
  <c r="CG641" i="2" s="1"/>
  <c r="AS641" i="2"/>
  <c r="BX641" i="2"/>
  <c r="BN641" i="2"/>
  <c r="CI641" i="2" l="1"/>
  <c r="CM641" i="2" s="1"/>
  <c r="AF642" i="2"/>
  <c r="AB642" i="2"/>
  <c r="Z642" i="2"/>
  <c r="AC642" i="2"/>
  <c r="AM642" i="2"/>
  <c r="BU641" i="2"/>
  <c r="M642" i="2" s="1"/>
  <c r="AV642" i="2"/>
  <c r="AG642" i="2"/>
  <c r="AQ642" i="2"/>
  <c r="BA642" i="2"/>
  <c r="BF642" i="2"/>
  <c r="H643" i="2" s="1"/>
  <c r="AL642" i="2"/>
  <c r="BT641" i="2"/>
  <c r="L642" i="2" s="1"/>
  <c r="W642" i="2"/>
  <c r="AK642" i="2"/>
  <c r="V642" i="2"/>
  <c r="BE642" i="2"/>
  <c r="G643" i="2" s="1"/>
  <c r="BV641" i="2"/>
  <c r="N642" i="2" s="1"/>
  <c r="BB642" i="2"/>
  <c r="AR642" i="2"/>
  <c r="AW642" i="2"/>
  <c r="X642" i="2"/>
  <c r="AH642" i="2"/>
  <c r="BG642" i="2"/>
  <c r="I643" i="2" s="1"/>
  <c r="O641" i="2"/>
  <c r="J642" i="2"/>
  <c r="BM641" i="2"/>
  <c r="BR641" i="2" s="1"/>
  <c r="AP642" i="2" l="1"/>
  <c r="AA642" i="2"/>
  <c r="Q642" i="2" s="1"/>
  <c r="AZ642" i="2"/>
  <c r="AU642" i="2"/>
  <c r="BZ642" i="2"/>
  <c r="BK642" i="2"/>
  <c r="CE642" i="2"/>
  <c r="CF642" i="2"/>
  <c r="BL642" i="2"/>
  <c r="CA642" i="2"/>
  <c r="T641" i="2"/>
  <c r="AT642" i="2"/>
  <c r="U642" i="2"/>
  <c r="Y642" i="2" s="1"/>
  <c r="BD642" i="2"/>
  <c r="AE642" i="2"/>
  <c r="AY642" i="2"/>
  <c r="AO642" i="2"/>
  <c r="AJ642" i="2"/>
  <c r="BS641" i="2"/>
  <c r="BP642" i="2"/>
  <c r="BQ642" i="2"/>
  <c r="S642" i="2" l="1"/>
  <c r="R642" i="2"/>
  <c r="AB643" i="2" s="1"/>
  <c r="CK642" i="2"/>
  <c r="CL642" i="2"/>
  <c r="AX642" i="2"/>
  <c r="BC642" i="2"/>
  <c r="BJ642" i="2"/>
  <c r="BY642" i="2"/>
  <c r="CD642" i="2"/>
  <c r="BX642" i="2"/>
  <c r="AS642" i="2"/>
  <c r="BW641" i="2"/>
  <c r="CH641" i="2" s="1"/>
  <c r="K642" i="2"/>
  <c r="P642" i="2" s="1"/>
  <c r="AI642" i="2"/>
  <c r="BI642" i="2"/>
  <c r="AD642" i="2"/>
  <c r="AN642" i="2"/>
  <c r="CC642" i="2"/>
  <c r="BH642" i="2"/>
  <c r="F643" i="2"/>
  <c r="BO642" i="2"/>
  <c r="BN642" i="2"/>
  <c r="CG642" i="2" l="1"/>
  <c r="CJ642" i="2"/>
  <c r="CI642" i="2"/>
  <c r="BE643" i="2"/>
  <c r="G644" i="2" s="1"/>
  <c r="AC643" i="2"/>
  <c r="Z643" i="2"/>
  <c r="AZ643" i="2"/>
  <c r="BG643" i="2"/>
  <c r="I644" i="2" s="1"/>
  <c r="AR643" i="2"/>
  <c r="AH643" i="2"/>
  <c r="AM643" i="2"/>
  <c r="AW643" i="2"/>
  <c r="X643" i="2"/>
  <c r="BB643" i="2"/>
  <c r="BV642" i="2"/>
  <c r="J643" i="2"/>
  <c r="AL643" i="2"/>
  <c r="BA643" i="2"/>
  <c r="AQ643" i="2"/>
  <c r="AG643" i="2"/>
  <c r="BF643" i="2"/>
  <c r="H644" i="2" s="1"/>
  <c r="AV643" i="2"/>
  <c r="W643" i="2"/>
  <c r="BU642" i="2"/>
  <c r="O642" i="2"/>
  <c r="BM642" i="2"/>
  <c r="BR642" i="2" s="1"/>
  <c r="CM642" i="2" l="1"/>
  <c r="V643" i="2"/>
  <c r="AK643" i="2"/>
  <c r="AF643" i="2"/>
  <c r="AP643" i="2"/>
  <c r="BY643" i="2" s="1"/>
  <c r="AA643" i="2"/>
  <c r="AD643" i="2" s="1"/>
  <c r="BT642" i="2"/>
  <c r="L643" i="2" s="1"/>
  <c r="AU643" i="2"/>
  <c r="BK643" i="2"/>
  <c r="BZ643" i="2"/>
  <c r="CF643" i="2"/>
  <c r="T642" i="2"/>
  <c r="AT643" i="2"/>
  <c r="U643" i="2"/>
  <c r="AY643" i="2"/>
  <c r="BC643" i="2" s="1"/>
  <c r="AJ643" i="2"/>
  <c r="AO643" i="2"/>
  <c r="AE643" i="2"/>
  <c r="BD643" i="2"/>
  <c r="BS642" i="2"/>
  <c r="BL643" i="2"/>
  <c r="M643" i="2"/>
  <c r="CE643" i="2"/>
  <c r="CA643" i="2"/>
  <c r="N643" i="2"/>
  <c r="BP643" i="2"/>
  <c r="BQ643" i="2"/>
  <c r="R643" i="2" l="1"/>
  <c r="AG644" i="2" s="1"/>
  <c r="S643" i="2"/>
  <c r="Q643" i="2"/>
  <c r="CK643" i="2"/>
  <c r="CL643" i="2"/>
  <c r="CD643" i="2"/>
  <c r="AX643" i="2"/>
  <c r="BJ643" i="2"/>
  <c r="Y643" i="2"/>
  <c r="AS643" i="2"/>
  <c r="BX643" i="2"/>
  <c r="BW642" i="2"/>
  <c r="CH642" i="2" s="1"/>
  <c r="K643" i="2"/>
  <c r="P643" i="2" s="1"/>
  <c r="AN643" i="2"/>
  <c r="CC643" i="2"/>
  <c r="BH643" i="2"/>
  <c r="F644" i="2"/>
  <c r="AI643" i="2"/>
  <c r="BI643" i="2"/>
  <c r="BO643" i="2"/>
  <c r="BN643" i="2"/>
  <c r="CG643" i="2" l="1"/>
  <c r="CJ643" i="2"/>
  <c r="CI643" i="2"/>
  <c r="BF644" i="2"/>
  <c r="H645" i="2" s="1"/>
  <c r="BU643" i="2"/>
  <c r="M644" i="2" s="1"/>
  <c r="W644" i="2"/>
  <c r="AV644" i="2"/>
  <c r="AQ644" i="2"/>
  <c r="BA644" i="2"/>
  <c r="AB644" i="2"/>
  <c r="AL644" i="2"/>
  <c r="AA644" i="2"/>
  <c r="Z644" i="2"/>
  <c r="AC644" i="2"/>
  <c r="AW644" i="2"/>
  <c r="BV643" i="2"/>
  <c r="N644" i="2" s="1"/>
  <c r="AM644" i="2"/>
  <c r="X644" i="2"/>
  <c r="BB644" i="2"/>
  <c r="AH644" i="2"/>
  <c r="AR644" i="2"/>
  <c r="BG644" i="2"/>
  <c r="I645" i="2" s="1"/>
  <c r="O643" i="2"/>
  <c r="AK644" i="2"/>
  <c r="AF644" i="2"/>
  <c r="AP644" i="2"/>
  <c r="AZ644" i="2"/>
  <c r="BM643" i="2"/>
  <c r="BR643" i="2" s="1"/>
  <c r="J644" i="2"/>
  <c r="S644" i="2" l="1"/>
  <c r="R644" i="2"/>
  <c r="CM643" i="2"/>
  <c r="BK644" i="2"/>
  <c r="BZ644" i="2"/>
  <c r="CE644" i="2"/>
  <c r="AU644" i="2"/>
  <c r="BJ644" i="2" s="1"/>
  <c r="V644" i="2"/>
  <c r="BT643" i="2"/>
  <c r="L644" i="2" s="1"/>
  <c r="Q644" i="2" s="1"/>
  <c r="BE644" i="2"/>
  <c r="G645" i="2" s="1"/>
  <c r="CF644" i="2"/>
  <c r="BL644" i="2"/>
  <c r="CA644" i="2"/>
  <c r="T643" i="2"/>
  <c r="AY644" i="2"/>
  <c r="BC644" i="2" s="1"/>
  <c r="BD644" i="2"/>
  <c r="AO644" i="2"/>
  <c r="AT644" i="2"/>
  <c r="U644" i="2"/>
  <c r="AE644" i="2"/>
  <c r="AD644" i="2"/>
  <c r="AJ644" i="2"/>
  <c r="BS643" i="2"/>
  <c r="BP644" i="2"/>
  <c r="BO644" i="2"/>
  <c r="BQ644" i="2"/>
  <c r="CJ644" i="2" l="1"/>
  <c r="CL644" i="2"/>
  <c r="CK644" i="2"/>
  <c r="Y644" i="2"/>
  <c r="BY644" i="2"/>
  <c r="CD644" i="2"/>
  <c r="AX644" i="2"/>
  <c r="BI644" i="2"/>
  <c r="AI644" i="2"/>
  <c r="BH644" i="2"/>
  <c r="F645" i="2"/>
  <c r="BW643" i="2"/>
  <c r="CH643" i="2" s="1"/>
  <c r="K644" i="2"/>
  <c r="P644" i="2" s="1"/>
  <c r="AN644" i="2"/>
  <c r="CC644" i="2"/>
  <c r="AS644" i="2"/>
  <c r="BX644" i="2"/>
  <c r="BN644" i="2"/>
  <c r="CG644" i="2" l="1"/>
  <c r="CI644" i="2"/>
  <c r="CM644" i="2" s="1"/>
  <c r="AA645" i="2"/>
  <c r="Z645" i="2"/>
  <c r="AC645" i="2"/>
  <c r="AB645" i="2"/>
  <c r="AG645" i="2"/>
  <c r="AQ645" i="2"/>
  <c r="AL645" i="2"/>
  <c r="BF645" i="2"/>
  <c r="H646" i="2" s="1"/>
  <c r="BA645" i="2"/>
  <c r="AV645" i="2"/>
  <c r="W645" i="2"/>
  <c r="BU644" i="2"/>
  <c r="O644" i="2"/>
  <c r="BG645" i="2"/>
  <c r="I646" i="2" s="1"/>
  <c r="AR645" i="2"/>
  <c r="BB645" i="2"/>
  <c r="AM645" i="2"/>
  <c r="AW645" i="2"/>
  <c r="AH645" i="2"/>
  <c r="X645" i="2"/>
  <c r="BV644" i="2"/>
  <c r="BM644" i="2"/>
  <c r="BR644" i="2" s="1"/>
  <c r="J645" i="2"/>
  <c r="AP645" i="2" l="1"/>
  <c r="AF645" i="2"/>
  <c r="AK645" i="2"/>
  <c r="BE645" i="2"/>
  <c r="G646" i="2" s="1"/>
  <c r="AU645" i="2"/>
  <c r="AZ645" i="2"/>
  <c r="BT644" i="2"/>
  <c r="V645" i="2"/>
  <c r="N645" i="2"/>
  <c r="S645" i="2" s="1"/>
  <c r="CF645" i="2"/>
  <c r="CE645" i="2"/>
  <c r="T644" i="2"/>
  <c r="AJ645" i="2"/>
  <c r="U645" i="2"/>
  <c r="AD645" i="2"/>
  <c r="AY645" i="2"/>
  <c r="AT645" i="2"/>
  <c r="BD645" i="2"/>
  <c r="AO645" i="2"/>
  <c r="AE645" i="2"/>
  <c r="BS644" i="2"/>
  <c r="BZ645" i="2"/>
  <c r="L645" i="2"/>
  <c r="Q645" i="2" s="1"/>
  <c r="BL645" i="2"/>
  <c r="CA645" i="2"/>
  <c r="M645" i="2"/>
  <c r="R645" i="2" s="1"/>
  <c r="BK645" i="2"/>
  <c r="BQ645" i="2"/>
  <c r="BP645" i="2"/>
  <c r="AX645" i="2" l="1"/>
  <c r="CK645" i="2"/>
  <c r="CL645" i="2"/>
  <c r="BC645" i="2"/>
  <c r="Y645" i="2"/>
  <c r="CD645" i="2"/>
  <c r="BY645" i="2"/>
  <c r="BJ645" i="2"/>
  <c r="BW644" i="2"/>
  <c r="CH644" i="2" s="1"/>
  <c r="K645" i="2"/>
  <c r="P645" i="2" s="1"/>
  <c r="AN645" i="2"/>
  <c r="CC645" i="2"/>
  <c r="BI645" i="2"/>
  <c r="AI645" i="2"/>
  <c r="AS645" i="2"/>
  <c r="BX645" i="2"/>
  <c r="BH645" i="2"/>
  <c r="F646" i="2"/>
  <c r="BO645" i="2"/>
  <c r="BN645" i="2"/>
  <c r="CG645" i="2" l="1"/>
  <c r="CI645" i="2"/>
  <c r="CJ645" i="2"/>
  <c r="BE646" i="2"/>
  <c r="G647" i="2" s="1"/>
  <c r="Z646" i="2"/>
  <c r="AC646" i="2"/>
  <c r="AB646" i="2"/>
  <c r="W646" i="2"/>
  <c r="BU645" i="2"/>
  <c r="M646" i="2" s="1"/>
  <c r="AZ646" i="2"/>
  <c r="AP646" i="2"/>
  <c r="BF646" i="2"/>
  <c r="H647" i="2" s="1"/>
  <c r="AL646" i="2"/>
  <c r="AQ646" i="2"/>
  <c r="AV646" i="2"/>
  <c r="AG646" i="2"/>
  <c r="BA646" i="2"/>
  <c r="BB646" i="2"/>
  <c r="AW646" i="2"/>
  <c r="BG646" i="2"/>
  <c r="I647" i="2" s="1"/>
  <c r="X646" i="2"/>
  <c r="AR646" i="2"/>
  <c r="AM646" i="2"/>
  <c r="AH646" i="2"/>
  <c r="BV645" i="2"/>
  <c r="J646" i="2"/>
  <c r="BM645" i="2"/>
  <c r="BR645" i="2" s="1"/>
  <c r="O645" i="2"/>
  <c r="CM645" i="2" l="1"/>
  <c r="AU646" i="2"/>
  <c r="V646" i="2"/>
  <c r="AF646" i="2"/>
  <c r="AK646" i="2"/>
  <c r="AA646" i="2"/>
  <c r="AD646" i="2" s="1"/>
  <c r="BT645" i="2"/>
  <c r="L646" i="2" s="1"/>
  <c r="BY646" i="2"/>
  <c r="CE646" i="2"/>
  <c r="BK646" i="2"/>
  <c r="BZ646" i="2"/>
  <c r="BL646" i="2"/>
  <c r="CA646" i="2"/>
  <c r="CF646" i="2"/>
  <c r="N646" i="2"/>
  <c r="T645" i="2"/>
  <c r="AJ646" i="2"/>
  <c r="AT646" i="2"/>
  <c r="BD646" i="2"/>
  <c r="AO646" i="2"/>
  <c r="U646" i="2"/>
  <c r="AE646" i="2"/>
  <c r="AY646" i="2"/>
  <c r="BC646" i="2" s="1"/>
  <c r="BS645" i="2"/>
  <c r="BP646" i="2"/>
  <c r="BQ646" i="2"/>
  <c r="S646" i="2" l="1"/>
  <c r="R646" i="2"/>
  <c r="Q646" i="2"/>
  <c r="CL646" i="2"/>
  <c r="CK646" i="2"/>
  <c r="Y646" i="2"/>
  <c r="BJ646" i="2"/>
  <c r="CD646" i="2"/>
  <c r="AX646" i="2"/>
  <c r="BH646" i="2"/>
  <c r="F647" i="2"/>
  <c r="BI646" i="2"/>
  <c r="AI646" i="2"/>
  <c r="BW645" i="2"/>
  <c r="CH645" i="2" s="1"/>
  <c r="K646" i="2"/>
  <c r="P646" i="2" s="1"/>
  <c r="AN646" i="2"/>
  <c r="CC646" i="2"/>
  <c r="AS646" i="2"/>
  <c r="BX646" i="2"/>
  <c r="BO646" i="2"/>
  <c r="BN646" i="2"/>
  <c r="CG646" i="2" l="1"/>
  <c r="CI646" i="2"/>
  <c r="CJ646" i="2"/>
  <c r="AP647" i="2"/>
  <c r="Z647" i="2"/>
  <c r="AC647" i="2"/>
  <c r="AB647" i="2"/>
  <c r="AA647" i="2"/>
  <c r="V647" i="2"/>
  <c r="AG647" i="2"/>
  <c r="AV647" i="2"/>
  <c r="BF647" i="2"/>
  <c r="H648" i="2" s="1"/>
  <c r="AL647" i="2"/>
  <c r="W647" i="2"/>
  <c r="AQ647" i="2"/>
  <c r="BA647" i="2"/>
  <c r="BU646" i="2"/>
  <c r="AR647" i="2"/>
  <c r="X647" i="2"/>
  <c r="AM647" i="2"/>
  <c r="BB647" i="2"/>
  <c r="AH647" i="2"/>
  <c r="AW647" i="2"/>
  <c r="BG647" i="2"/>
  <c r="I648" i="2" s="1"/>
  <c r="BV646" i="2"/>
  <c r="J647" i="2"/>
  <c r="O646" i="2"/>
  <c r="BM646" i="2"/>
  <c r="BR646" i="2" s="1"/>
  <c r="CM646" i="2" l="1"/>
  <c r="BE647" i="2"/>
  <c r="G648" i="2" s="1"/>
  <c r="AF647" i="2"/>
  <c r="AU647" i="2"/>
  <c r="AK647" i="2"/>
  <c r="BT646" i="2"/>
  <c r="L647" i="2" s="1"/>
  <c r="Q647" i="2" s="1"/>
  <c r="AZ647" i="2"/>
  <c r="BZ647" i="2"/>
  <c r="CF647" i="2"/>
  <c r="CE647" i="2"/>
  <c r="N647" i="2"/>
  <c r="S647" i="2" s="1"/>
  <c r="BL647" i="2"/>
  <c r="CA647" i="2"/>
  <c r="T646" i="2"/>
  <c r="AE647" i="2"/>
  <c r="AJ647" i="2"/>
  <c r="BD647" i="2"/>
  <c r="AY647" i="2"/>
  <c r="AT647" i="2"/>
  <c r="AD647" i="2"/>
  <c r="U647" i="2"/>
  <c r="Y647" i="2" s="1"/>
  <c r="AO647" i="2"/>
  <c r="BS646" i="2"/>
  <c r="M647" i="2"/>
  <c r="R647" i="2" s="1"/>
  <c r="BK647" i="2"/>
  <c r="BP647" i="2"/>
  <c r="BQ647" i="2"/>
  <c r="CK647" i="2" l="1"/>
  <c r="CL647" i="2"/>
  <c r="AX647" i="2"/>
  <c r="BY647" i="2"/>
  <c r="CD647" i="2"/>
  <c r="BC647" i="2"/>
  <c r="BJ647" i="2"/>
  <c r="K647" i="2"/>
  <c r="P647" i="2" s="1"/>
  <c r="BW646" i="2"/>
  <c r="CH646" i="2" s="1"/>
  <c r="BI647" i="2"/>
  <c r="AI647" i="2"/>
  <c r="AS647" i="2"/>
  <c r="BX647" i="2"/>
  <c r="BH647" i="2"/>
  <c r="F648" i="2"/>
  <c r="AN647" i="2"/>
  <c r="CC647" i="2"/>
  <c r="CG647" i="2" s="1"/>
  <c r="BN647" i="2"/>
  <c r="BO647" i="2"/>
  <c r="CI647" i="2" l="1"/>
  <c r="CJ647" i="2"/>
  <c r="AA648" i="2"/>
  <c r="AB648" i="2"/>
  <c r="Z648" i="2"/>
  <c r="AC648" i="2"/>
  <c r="BU647" i="2"/>
  <c r="M648" i="2" s="1"/>
  <c r="BF648" i="2"/>
  <c r="H649" i="2" s="1"/>
  <c r="W648" i="2"/>
  <c r="BA648" i="2"/>
  <c r="AQ648" i="2"/>
  <c r="AL648" i="2"/>
  <c r="AV648" i="2"/>
  <c r="AG648" i="2"/>
  <c r="AM648" i="2"/>
  <c r="BB648" i="2"/>
  <c r="AH648" i="2"/>
  <c r="X648" i="2"/>
  <c r="AW648" i="2"/>
  <c r="BG648" i="2"/>
  <c r="I649" i="2" s="1"/>
  <c r="AR648" i="2"/>
  <c r="BV647" i="2"/>
  <c r="O647" i="2"/>
  <c r="J648" i="2"/>
  <c r="BM647" i="2"/>
  <c r="BR647" i="2" s="1"/>
  <c r="AP648" i="2"/>
  <c r="AZ648" i="2"/>
  <c r="AU648" i="2"/>
  <c r="BE648" i="2"/>
  <c r="G649" i="2" s="1"/>
  <c r="AF648" i="2"/>
  <c r="AK648" i="2"/>
  <c r="V648" i="2"/>
  <c r="BT647" i="2"/>
  <c r="R648" i="2" l="1"/>
  <c r="CM647" i="2"/>
  <c r="BZ648" i="2"/>
  <c r="BJ648" i="2"/>
  <c r="BK648" i="2"/>
  <c r="CE648" i="2"/>
  <c r="CD648" i="2"/>
  <c r="BY648" i="2"/>
  <c r="N648" i="2"/>
  <c r="S648" i="2" s="1"/>
  <c r="CF648" i="2"/>
  <c r="L648" i="2"/>
  <c r="Q648" i="2" s="1"/>
  <c r="CA648" i="2"/>
  <c r="T647" i="2"/>
  <c r="BD648" i="2"/>
  <c r="AE648" i="2"/>
  <c r="AY648" i="2"/>
  <c r="BC648" i="2" s="1"/>
  <c r="U648" i="2"/>
  <c r="Y648" i="2" s="1"/>
  <c r="AO648" i="2"/>
  <c r="AT648" i="2"/>
  <c r="AX648" i="2" s="1"/>
  <c r="AJ648" i="2"/>
  <c r="BS647" i="2"/>
  <c r="BL648" i="2"/>
  <c r="BQ648" i="2"/>
  <c r="BP648" i="2"/>
  <c r="BO648" i="2"/>
  <c r="CL648" i="2" l="1"/>
  <c r="CK648" i="2"/>
  <c r="CJ648" i="2"/>
  <c r="AB649" i="2"/>
  <c r="BW647" i="2"/>
  <c r="CH647" i="2" s="1"/>
  <c r="K648" i="2"/>
  <c r="P648" i="2" s="1"/>
  <c r="BH648" i="2"/>
  <c r="F649" i="2"/>
  <c r="AN648" i="2"/>
  <c r="CC648" i="2"/>
  <c r="CG648" i="2" s="1"/>
  <c r="AD648" i="2"/>
  <c r="AS648" i="2"/>
  <c r="BX648" i="2"/>
  <c r="BI648" i="2"/>
  <c r="AI648" i="2"/>
  <c r="BN648" i="2"/>
  <c r="CI648" i="2" l="1"/>
  <c r="CM648" i="2" s="1"/>
  <c r="AC649" i="2"/>
  <c r="AA649" i="2"/>
  <c r="Z649" i="2"/>
  <c r="O648" i="2"/>
  <c r="AM649" i="2"/>
  <c r="AH649" i="2"/>
  <c r="AR649" i="2"/>
  <c r="BG649" i="2"/>
  <c r="I650" i="2" s="1"/>
  <c r="AW649" i="2"/>
  <c r="X649" i="2"/>
  <c r="BB649" i="2"/>
  <c r="BV648" i="2"/>
  <c r="BE649" i="2"/>
  <c r="G650" i="2" s="1"/>
  <c r="AP649" i="2"/>
  <c r="AZ649" i="2"/>
  <c r="AK649" i="2"/>
  <c r="AU649" i="2"/>
  <c r="AF649" i="2"/>
  <c r="V649" i="2"/>
  <c r="BT648" i="2"/>
  <c r="J649" i="2"/>
  <c r="BM648" i="2"/>
  <c r="BR648" i="2" s="1"/>
  <c r="BF649" i="2"/>
  <c r="H650" i="2" s="1"/>
  <c r="W649" i="2"/>
  <c r="AQ649" i="2"/>
  <c r="AV649" i="2"/>
  <c r="AG649" i="2"/>
  <c r="BA649" i="2"/>
  <c r="AL649" i="2"/>
  <c r="BU648" i="2"/>
  <c r="CE649" i="2" l="1"/>
  <c r="BY649" i="2"/>
  <c r="M649" i="2"/>
  <c r="R649" i="2" s="1"/>
  <c r="CD649" i="2"/>
  <c r="N649" i="2"/>
  <c r="S649" i="2" s="1"/>
  <c r="CF649" i="2"/>
  <c r="BK649" i="2"/>
  <c r="BJ649" i="2"/>
  <c r="CA649" i="2"/>
  <c r="T648" i="2"/>
  <c r="AJ649" i="2"/>
  <c r="AT649" i="2"/>
  <c r="AX649" i="2" s="1"/>
  <c r="AY649" i="2"/>
  <c r="BC649" i="2" s="1"/>
  <c r="BD649" i="2"/>
  <c r="AE649" i="2"/>
  <c r="AD649" i="2"/>
  <c r="AO649" i="2"/>
  <c r="U649" i="2"/>
  <c r="Y649" i="2" s="1"/>
  <c r="BS648" i="2"/>
  <c r="BZ649" i="2"/>
  <c r="L649" i="2"/>
  <c r="Q649" i="2" s="1"/>
  <c r="BL649" i="2"/>
  <c r="BQ649" i="2"/>
  <c r="BO649" i="2"/>
  <c r="BP649" i="2"/>
  <c r="CK649" i="2" l="1"/>
  <c r="CJ649" i="2"/>
  <c r="CL649" i="2"/>
  <c r="BW648" i="2"/>
  <c r="CH648" i="2" s="1"/>
  <c r="K649" i="2"/>
  <c r="P649" i="2" s="1"/>
  <c r="AI649" i="2"/>
  <c r="BI649" i="2"/>
  <c r="AN649" i="2"/>
  <c r="CC649" i="2"/>
  <c r="CG649" i="2" s="1"/>
  <c r="BH649" i="2"/>
  <c r="F650" i="2"/>
  <c r="AS649" i="2"/>
  <c r="BX649" i="2"/>
  <c r="BN649" i="2"/>
  <c r="CI649" i="2" l="1"/>
  <c r="CM649" i="2" s="1"/>
  <c r="BT649" i="2"/>
  <c r="L650" i="2" s="1"/>
  <c r="AB650" i="2"/>
  <c r="AC650" i="2"/>
  <c r="Z650" i="2"/>
  <c r="AA650" i="2"/>
  <c r="BV649" i="2"/>
  <c r="N650" i="2" s="1"/>
  <c r="AM650" i="2"/>
  <c r="BG650" i="2"/>
  <c r="I651" i="2" s="1"/>
  <c r="AW650" i="2"/>
  <c r="AR650" i="2"/>
  <c r="X650" i="2"/>
  <c r="BB650" i="2"/>
  <c r="AH650" i="2"/>
  <c r="AU650" i="2"/>
  <c r="V650" i="2"/>
  <c r="AK650" i="2"/>
  <c r="AZ650" i="2"/>
  <c r="BE650" i="2"/>
  <c r="G651" i="2" s="1"/>
  <c r="AF650" i="2"/>
  <c r="AP650" i="2"/>
  <c r="AG650" i="2"/>
  <c r="W650" i="2"/>
  <c r="AL650" i="2"/>
  <c r="BF650" i="2"/>
  <c r="H651" i="2" s="1"/>
  <c r="AV650" i="2"/>
  <c r="AQ650" i="2"/>
  <c r="BA650" i="2"/>
  <c r="BU649" i="2"/>
  <c r="O649" i="2"/>
  <c r="J650" i="2"/>
  <c r="BM649" i="2"/>
  <c r="BR649" i="2" s="1"/>
  <c r="S650" i="2" l="1"/>
  <c r="Q650" i="2"/>
  <c r="BL650" i="2"/>
  <c r="CA650" i="2"/>
  <c r="BJ650" i="2"/>
  <c r="CD650" i="2"/>
  <c r="CF650" i="2"/>
  <c r="BY650" i="2"/>
  <c r="BZ650" i="2"/>
  <c r="M650" i="2"/>
  <c r="R650" i="2" s="1"/>
  <c r="BK650" i="2"/>
  <c r="T649" i="2"/>
  <c r="AY650" i="2"/>
  <c r="BC650" i="2" s="1"/>
  <c r="AJ650" i="2"/>
  <c r="U650" i="2"/>
  <c r="Y650" i="2" s="1"/>
  <c r="AT650" i="2"/>
  <c r="AX650" i="2" s="1"/>
  <c r="AO650" i="2"/>
  <c r="AE650" i="2"/>
  <c r="BD650" i="2"/>
  <c r="BS649" i="2"/>
  <c r="CE650" i="2"/>
  <c r="BO650" i="2"/>
  <c r="BP650" i="2"/>
  <c r="BQ650" i="2"/>
  <c r="CK650" i="2" l="1"/>
  <c r="CJ650" i="2"/>
  <c r="CL650" i="2"/>
  <c r="AC651" i="2"/>
  <c r="BW649" i="2"/>
  <c r="CH649" i="2" s="1"/>
  <c r="K650" i="2"/>
  <c r="P650" i="2" s="1"/>
  <c r="AS650" i="2"/>
  <c r="BX650" i="2"/>
  <c r="BH650" i="2"/>
  <c r="F651" i="2"/>
  <c r="AD650" i="2"/>
  <c r="BI650" i="2"/>
  <c r="AI650" i="2"/>
  <c r="AN650" i="2"/>
  <c r="CC650" i="2"/>
  <c r="CG650" i="2" s="1"/>
  <c r="BN650" i="2"/>
  <c r="CI650" i="2" l="1"/>
  <c r="CM650" i="2" s="1"/>
  <c r="Z651" i="2"/>
  <c r="AA651" i="2"/>
  <c r="AB651" i="2"/>
  <c r="AZ651" i="2"/>
  <c r="V651" i="2"/>
  <c r="AP651" i="2"/>
  <c r="BE651" i="2"/>
  <c r="G652" i="2" s="1"/>
  <c r="AF651" i="2"/>
  <c r="AU651" i="2"/>
  <c r="AK651" i="2"/>
  <c r="BT650" i="2"/>
  <c r="J651" i="2"/>
  <c r="O650" i="2"/>
  <c r="BM650" i="2"/>
  <c r="BR650" i="2" s="1"/>
  <c r="AW651" i="2"/>
  <c r="AM651" i="2"/>
  <c r="AR651" i="2"/>
  <c r="X651" i="2"/>
  <c r="BB651" i="2"/>
  <c r="BG651" i="2"/>
  <c r="I652" i="2" s="1"/>
  <c r="AH651" i="2"/>
  <c r="BV650" i="2"/>
  <c r="AL651" i="2"/>
  <c r="BA651" i="2"/>
  <c r="AQ651" i="2"/>
  <c r="AG651" i="2"/>
  <c r="BF651" i="2"/>
  <c r="H652" i="2" s="1"/>
  <c r="AV651" i="2"/>
  <c r="W651" i="2"/>
  <c r="BU650" i="2"/>
  <c r="BY651" i="2" l="1"/>
  <c r="CD651" i="2"/>
  <c r="CF651" i="2"/>
  <c r="BL651" i="2"/>
  <c r="M651" i="2"/>
  <c r="R651" i="2" s="1"/>
  <c r="BK651" i="2"/>
  <c r="CE651" i="2"/>
  <c r="L651" i="2"/>
  <c r="Q651" i="2" s="1"/>
  <c r="N651" i="2"/>
  <c r="S651" i="2" s="1"/>
  <c r="BZ651" i="2"/>
  <c r="CA651" i="2"/>
  <c r="BJ651" i="2"/>
  <c r="T650" i="2"/>
  <c r="AY651" i="2"/>
  <c r="BC651" i="2" s="1"/>
  <c r="AT651" i="2"/>
  <c r="AX651" i="2" s="1"/>
  <c r="AJ651" i="2"/>
  <c r="AD651" i="2"/>
  <c r="AO651" i="2"/>
  <c r="U651" i="2"/>
  <c r="Y651" i="2" s="1"/>
  <c r="AE651" i="2"/>
  <c r="BD651" i="2"/>
  <c r="BS650" i="2"/>
  <c r="BQ651" i="2"/>
  <c r="BP651" i="2"/>
  <c r="BO651" i="2"/>
  <c r="CL651" i="2" l="1"/>
  <c r="CJ651" i="2"/>
  <c r="CK651" i="2"/>
  <c r="BW650" i="2"/>
  <c r="CH650" i="2" s="1"/>
  <c r="K651" i="2"/>
  <c r="P651" i="2" s="1"/>
  <c r="AS651" i="2"/>
  <c r="BX651" i="2"/>
  <c r="BH651" i="2"/>
  <c r="F652" i="2"/>
  <c r="BI651" i="2"/>
  <c r="AI651" i="2"/>
  <c r="AN651" i="2"/>
  <c r="CC651" i="2"/>
  <c r="CG651" i="2" s="1"/>
  <c r="BN651" i="2"/>
  <c r="CI651" i="2" l="1"/>
  <c r="CM651" i="2" s="1"/>
  <c r="AA652" i="2"/>
  <c r="Z652" i="2"/>
  <c r="AC652" i="2"/>
  <c r="AB652" i="2"/>
  <c r="BB652" i="2"/>
  <c r="AR652" i="2"/>
  <c r="BG652" i="2"/>
  <c r="I653" i="2" s="1"/>
  <c r="AH652" i="2"/>
  <c r="AM652" i="2"/>
  <c r="AW652" i="2"/>
  <c r="X652" i="2"/>
  <c r="BV651" i="2"/>
  <c r="BM651" i="2"/>
  <c r="BR651" i="2" s="1"/>
  <c r="J652" i="2"/>
  <c r="V652" i="2"/>
  <c r="AZ652" i="2"/>
  <c r="AP652" i="2"/>
  <c r="AU652" i="2"/>
  <c r="BT651" i="2"/>
  <c r="AG652" i="2"/>
  <c r="BA652" i="2"/>
  <c r="BF652" i="2"/>
  <c r="H653" i="2" s="1"/>
  <c r="W652" i="2"/>
  <c r="AV652" i="2"/>
  <c r="AL652" i="2"/>
  <c r="AQ652" i="2"/>
  <c r="BU651" i="2"/>
  <c r="O651" i="2"/>
  <c r="AK652" i="2" l="1"/>
  <c r="CD652" i="2" s="1"/>
  <c r="BE652" i="2"/>
  <c r="G653" i="2" s="1"/>
  <c r="AF652" i="2"/>
  <c r="BJ652" i="2" s="1"/>
  <c r="CE652" i="2"/>
  <c r="CA652" i="2"/>
  <c r="BZ652" i="2"/>
  <c r="L652" i="2"/>
  <c r="Q652" i="2" s="1"/>
  <c r="T651" i="2"/>
  <c r="AO652" i="2"/>
  <c r="U652" i="2"/>
  <c r="Y652" i="2" s="1"/>
  <c r="AY652" i="2"/>
  <c r="BC652" i="2" s="1"/>
  <c r="AD652" i="2"/>
  <c r="AT652" i="2"/>
  <c r="AX652" i="2" s="1"/>
  <c r="BD652" i="2"/>
  <c r="AE652" i="2"/>
  <c r="AJ652" i="2"/>
  <c r="BS651" i="2"/>
  <c r="CF652" i="2"/>
  <c r="M652" i="2"/>
  <c r="R652" i="2" s="1"/>
  <c r="BK652" i="2"/>
  <c r="N652" i="2"/>
  <c r="S652" i="2" s="1"/>
  <c r="BL652" i="2"/>
  <c r="BP652" i="2"/>
  <c r="BO652" i="2"/>
  <c r="BQ652" i="2"/>
  <c r="CL652" i="2" l="1"/>
  <c r="CJ652" i="2"/>
  <c r="CK652" i="2"/>
  <c r="BY652" i="2"/>
  <c r="AM653" i="2"/>
  <c r="BI652" i="2"/>
  <c r="AI652" i="2"/>
  <c r="BH652" i="2"/>
  <c r="F653" i="2"/>
  <c r="K652" i="2"/>
  <c r="P652" i="2" s="1"/>
  <c r="BW651" i="2"/>
  <c r="CH651" i="2" s="1"/>
  <c r="AS652" i="2"/>
  <c r="BX652" i="2"/>
  <c r="AN652" i="2"/>
  <c r="CC652" i="2"/>
  <c r="CG652" i="2" s="1"/>
  <c r="BN652" i="2"/>
  <c r="CI652" i="2" l="1"/>
  <c r="CM652" i="2" s="1"/>
  <c r="AA653" i="2"/>
  <c r="Z653" i="2"/>
  <c r="AB653" i="2"/>
  <c r="AC653" i="2"/>
  <c r="W653" i="2"/>
  <c r="BU652" i="2"/>
  <c r="M653" i="2" s="1"/>
  <c r="BV652" i="2"/>
  <c r="N653" i="2" s="1"/>
  <c r="AV653" i="2"/>
  <c r="AG653" i="2"/>
  <c r="BF653" i="2"/>
  <c r="H654" i="2" s="1"/>
  <c r="BB653" i="2"/>
  <c r="BA653" i="2"/>
  <c r="AL653" i="2"/>
  <c r="AQ653" i="2"/>
  <c r="AR653" i="2"/>
  <c r="AH653" i="2"/>
  <c r="AW653" i="2"/>
  <c r="X653" i="2"/>
  <c r="BG653" i="2"/>
  <c r="I654" i="2" s="1"/>
  <c r="O652" i="2"/>
  <c r="J653" i="2"/>
  <c r="AK653" i="2"/>
  <c r="AP653" i="2"/>
  <c r="BE653" i="2"/>
  <c r="G654" i="2" s="1"/>
  <c r="AF653" i="2"/>
  <c r="V653" i="2"/>
  <c r="AU653" i="2"/>
  <c r="AZ653" i="2"/>
  <c r="BT652" i="2"/>
  <c r="BM652" i="2"/>
  <c r="BR652" i="2" s="1"/>
  <c r="S653" i="2" l="1"/>
  <c r="R653" i="2"/>
  <c r="BZ653" i="2"/>
  <c r="BK653" i="2"/>
  <c r="CE653" i="2"/>
  <c r="CF653" i="2"/>
  <c r="BL653" i="2"/>
  <c r="CA653" i="2"/>
  <c r="L653" i="2"/>
  <c r="Q653" i="2" s="1"/>
  <c r="BJ653" i="2"/>
  <c r="CD653" i="2"/>
  <c r="BY653" i="2"/>
  <c r="T652" i="2"/>
  <c r="AY653" i="2"/>
  <c r="BC653" i="2" s="1"/>
  <c r="U653" i="2"/>
  <c r="Y653" i="2" s="1"/>
  <c r="AT653" i="2"/>
  <c r="AX653" i="2" s="1"/>
  <c r="AE653" i="2"/>
  <c r="AD653" i="2"/>
  <c r="BD653" i="2"/>
  <c r="AO653" i="2"/>
  <c r="AJ653" i="2"/>
  <c r="BS652" i="2"/>
  <c r="BO653" i="2"/>
  <c r="BP653" i="2"/>
  <c r="BQ653" i="2"/>
  <c r="CK653" i="2" l="1"/>
  <c r="CL653" i="2"/>
  <c r="CJ653" i="2"/>
  <c r="BW652" i="2"/>
  <c r="CH652" i="2" s="1"/>
  <c r="K653" i="2"/>
  <c r="P653" i="2" s="1"/>
  <c r="BH653" i="2"/>
  <c r="F654" i="2"/>
  <c r="AN653" i="2"/>
  <c r="CC653" i="2"/>
  <c r="CG653" i="2" s="1"/>
  <c r="AI653" i="2"/>
  <c r="BI653" i="2"/>
  <c r="BX653" i="2"/>
  <c r="AS653" i="2"/>
  <c r="BN653" i="2"/>
  <c r="CI653" i="2" l="1"/>
  <c r="CM653" i="2" s="1"/>
  <c r="V654" i="2"/>
  <c r="Z654" i="2"/>
  <c r="AC654" i="2"/>
  <c r="AB654" i="2"/>
  <c r="AU654" i="2"/>
  <c r="BM653" i="2"/>
  <c r="BR653" i="2" s="1"/>
  <c r="J654" i="2"/>
  <c r="O653" i="2"/>
  <c r="W654" i="2"/>
  <c r="AV654" i="2"/>
  <c r="AL654" i="2"/>
  <c r="BA654" i="2"/>
  <c r="AG654" i="2"/>
  <c r="AQ654" i="2"/>
  <c r="BF654" i="2"/>
  <c r="H655" i="2" s="1"/>
  <c r="BU653" i="2"/>
  <c r="AR654" i="2"/>
  <c r="AH654" i="2"/>
  <c r="AM654" i="2"/>
  <c r="BG654" i="2"/>
  <c r="I655" i="2" s="1"/>
  <c r="X654" i="2"/>
  <c r="BB654" i="2"/>
  <c r="AW654" i="2"/>
  <c r="BV653" i="2"/>
  <c r="AF654" i="2" l="1"/>
  <c r="BT653" i="2"/>
  <c r="L654" i="2" s="1"/>
  <c r="AZ654" i="2"/>
  <c r="AK654" i="2"/>
  <c r="AP654" i="2"/>
  <c r="AA654" i="2"/>
  <c r="AD654" i="2" s="1"/>
  <c r="BE654" i="2"/>
  <c r="G655" i="2" s="1"/>
  <c r="BZ654" i="2"/>
  <c r="CA654" i="2"/>
  <c r="N654" i="2"/>
  <c r="CF654" i="2"/>
  <c r="BK654" i="2"/>
  <c r="M654" i="2"/>
  <c r="BL654" i="2"/>
  <c r="CE654" i="2"/>
  <c r="AT654" i="2"/>
  <c r="AX654" i="2" s="1"/>
  <c r="T653" i="2"/>
  <c r="AY654" i="2"/>
  <c r="AO654" i="2"/>
  <c r="AE654" i="2"/>
  <c r="AJ654" i="2"/>
  <c r="U654" i="2"/>
  <c r="Y654" i="2" s="1"/>
  <c r="BD654" i="2"/>
  <c r="BS653" i="2"/>
  <c r="BQ654" i="2"/>
  <c r="BP654" i="2"/>
  <c r="S654" i="2" l="1"/>
  <c r="R654" i="2"/>
  <c r="Q654" i="2"/>
  <c r="CK654" i="2"/>
  <c r="CL654" i="2"/>
  <c r="BC654" i="2"/>
  <c r="BJ654" i="2"/>
  <c r="BY654" i="2"/>
  <c r="CD654" i="2"/>
  <c r="AI654" i="2"/>
  <c r="BI654" i="2"/>
  <c r="BH654" i="2"/>
  <c r="F655" i="2"/>
  <c r="AS654" i="2"/>
  <c r="BX654" i="2"/>
  <c r="BW653" i="2"/>
  <c r="CH653" i="2" s="1"/>
  <c r="K654" i="2"/>
  <c r="P654" i="2" s="1"/>
  <c r="AN654" i="2"/>
  <c r="CC654" i="2"/>
  <c r="BO654" i="2"/>
  <c r="BN654" i="2"/>
  <c r="CG654" i="2" l="1"/>
  <c r="CI654" i="2"/>
  <c r="CJ654" i="2"/>
  <c r="AA655" i="2"/>
  <c r="Z655" i="2"/>
  <c r="AC655" i="2"/>
  <c r="AB655" i="2"/>
  <c r="O654" i="2"/>
  <c r="BM654" i="2"/>
  <c r="BR654" i="2" s="1"/>
  <c r="BG655" i="2"/>
  <c r="I656" i="2" s="1"/>
  <c r="BB655" i="2"/>
  <c r="AW655" i="2"/>
  <c r="AM655" i="2"/>
  <c r="AR655" i="2"/>
  <c r="X655" i="2"/>
  <c r="AH655" i="2"/>
  <c r="BV654" i="2"/>
  <c r="BF655" i="2"/>
  <c r="H656" i="2" s="1"/>
  <c r="AG655" i="2"/>
  <c r="BA655" i="2"/>
  <c r="AL655" i="2"/>
  <c r="AV655" i="2"/>
  <c r="W655" i="2"/>
  <c r="AQ655" i="2"/>
  <c r="BU654" i="2"/>
  <c r="J655" i="2"/>
  <c r="BE655" i="2"/>
  <c r="G656" i="2" s="1"/>
  <c r="AK655" i="2"/>
  <c r="AU655" i="2"/>
  <c r="AZ655" i="2"/>
  <c r="V655" i="2"/>
  <c r="AP655" i="2"/>
  <c r="AF655" i="2"/>
  <c r="BT654" i="2"/>
  <c r="CM654" i="2" l="1"/>
  <c r="BL655" i="2"/>
  <c r="BZ655" i="2"/>
  <c r="CA655" i="2"/>
  <c r="BY655" i="2"/>
  <c r="BJ655" i="2"/>
  <c r="CD655" i="2"/>
  <c r="CE655" i="2"/>
  <c r="N655" i="2"/>
  <c r="S655" i="2" s="1"/>
  <c r="L655" i="2"/>
  <c r="Q655" i="2" s="1"/>
  <c r="CF655" i="2"/>
  <c r="BK655" i="2"/>
  <c r="M655" i="2"/>
  <c r="R655" i="2" s="1"/>
  <c r="T654" i="2"/>
  <c r="AE655" i="2"/>
  <c r="AO655" i="2"/>
  <c r="AT655" i="2"/>
  <c r="AX655" i="2" s="1"/>
  <c r="AD655" i="2"/>
  <c r="AY655" i="2"/>
  <c r="BC655" i="2" s="1"/>
  <c r="BD655" i="2"/>
  <c r="U655" i="2"/>
  <c r="Y655" i="2" s="1"/>
  <c r="AJ655" i="2"/>
  <c r="BS654" i="2"/>
  <c r="BP655" i="2"/>
  <c r="BO655" i="2"/>
  <c r="BQ655" i="2"/>
  <c r="CJ655" i="2" l="1"/>
  <c r="CK655" i="2"/>
  <c r="CL655" i="2"/>
  <c r="BH655" i="2"/>
  <c r="F656" i="2"/>
  <c r="AS655" i="2"/>
  <c r="BX655" i="2"/>
  <c r="BW654" i="2"/>
  <c r="CH654" i="2" s="1"/>
  <c r="K655" i="2"/>
  <c r="P655" i="2" s="1"/>
  <c r="BI655" i="2"/>
  <c r="AI655" i="2"/>
  <c r="AN655" i="2"/>
  <c r="CC655" i="2"/>
  <c r="CG655" i="2" s="1"/>
  <c r="BN655" i="2"/>
  <c r="CI655" i="2" l="1"/>
  <c r="CM655" i="2" s="1"/>
  <c r="AZ656" i="2"/>
  <c r="Z656" i="2"/>
  <c r="AB656" i="2"/>
  <c r="AC656" i="2"/>
  <c r="AA656" i="2"/>
  <c r="J656" i="2"/>
  <c r="BM655" i="2"/>
  <c r="BR655" i="2" s="1"/>
  <c r="V656" i="2"/>
  <c r="O655" i="2"/>
  <c r="X656" i="2"/>
  <c r="BB656" i="2"/>
  <c r="AR656" i="2"/>
  <c r="AM656" i="2"/>
  <c r="AH656" i="2"/>
  <c r="AW656" i="2"/>
  <c r="BG656" i="2"/>
  <c r="I657" i="2" s="1"/>
  <c r="BV655" i="2"/>
  <c r="BA656" i="2"/>
  <c r="W656" i="2"/>
  <c r="BF656" i="2"/>
  <c r="H657" i="2" s="1"/>
  <c r="AV656" i="2"/>
  <c r="AQ656" i="2"/>
  <c r="AG656" i="2"/>
  <c r="AL656" i="2"/>
  <c r="BU655" i="2"/>
  <c r="AF656" i="2" l="1"/>
  <c r="BT655" i="2"/>
  <c r="L656" i="2" s="1"/>
  <c r="Q656" i="2" s="1"/>
  <c r="AP656" i="2"/>
  <c r="AK656" i="2"/>
  <c r="BE656" i="2"/>
  <c r="G657" i="2" s="1"/>
  <c r="AU656" i="2"/>
  <c r="CE656" i="2"/>
  <c r="CF656" i="2"/>
  <c r="BK656" i="2"/>
  <c r="M656" i="2"/>
  <c r="R656" i="2" s="1"/>
  <c r="BL656" i="2"/>
  <c r="N656" i="2"/>
  <c r="S656" i="2" s="1"/>
  <c r="BZ656" i="2"/>
  <c r="CA656" i="2"/>
  <c r="T655" i="2"/>
  <c r="AT656" i="2"/>
  <c r="AJ656" i="2"/>
  <c r="AE656" i="2"/>
  <c r="AD656" i="2"/>
  <c r="U656" i="2"/>
  <c r="Y656" i="2" s="1"/>
  <c r="BD656" i="2"/>
  <c r="AY656" i="2"/>
  <c r="BC656" i="2" s="1"/>
  <c r="AO656" i="2"/>
  <c r="BS655" i="2"/>
  <c r="BP656" i="2"/>
  <c r="BQ656" i="2"/>
  <c r="CK656" i="2" l="1"/>
  <c r="CL656" i="2"/>
  <c r="AX656" i="2"/>
  <c r="BJ656" i="2"/>
  <c r="BY656" i="2"/>
  <c r="CD656" i="2"/>
  <c r="AI656" i="2"/>
  <c r="BI656" i="2"/>
  <c r="BH656" i="2"/>
  <c r="F657" i="2"/>
  <c r="AN656" i="2"/>
  <c r="CC656" i="2"/>
  <c r="BW655" i="2"/>
  <c r="CH655" i="2" s="1"/>
  <c r="K656" i="2"/>
  <c r="P656" i="2" s="1"/>
  <c r="AS656" i="2"/>
  <c r="BX656" i="2"/>
  <c r="BO656" i="2"/>
  <c r="BN656" i="2"/>
  <c r="CG656" i="2" l="1"/>
  <c r="CJ656" i="2"/>
  <c r="CI656" i="2"/>
  <c r="AA657" i="2"/>
  <c r="AC657" i="2"/>
  <c r="Z657" i="2"/>
  <c r="AB657" i="2"/>
  <c r="AK657" i="2"/>
  <c r="AZ657" i="2"/>
  <c r="J657" i="2"/>
  <c r="BM656" i="2"/>
  <c r="BR656" i="2" s="1"/>
  <c r="BA657" i="2"/>
  <c r="AG657" i="2"/>
  <c r="AQ657" i="2"/>
  <c r="BF657" i="2"/>
  <c r="H658" i="2" s="1"/>
  <c r="AV657" i="2"/>
  <c r="AL657" i="2"/>
  <c r="W657" i="2"/>
  <c r="BU656" i="2"/>
  <c r="O656" i="2"/>
  <c r="X657" i="2"/>
  <c r="BB657" i="2"/>
  <c r="BG657" i="2"/>
  <c r="I658" i="2" s="1"/>
  <c r="AR657" i="2"/>
  <c r="AM657" i="2"/>
  <c r="AW657" i="2"/>
  <c r="AH657" i="2"/>
  <c r="BV656" i="2"/>
  <c r="CM656" i="2" l="1"/>
  <c r="BE657" i="2"/>
  <c r="G658" i="2" s="1"/>
  <c r="V657" i="2"/>
  <c r="BT656" i="2"/>
  <c r="L657" i="2" s="1"/>
  <c r="Q657" i="2" s="1"/>
  <c r="AU657" i="2"/>
  <c r="AP657" i="2"/>
  <c r="AF657" i="2"/>
  <c r="CE657" i="2"/>
  <c r="CF657" i="2"/>
  <c r="M657" i="2"/>
  <c r="R657" i="2" s="1"/>
  <c r="N657" i="2"/>
  <c r="S657" i="2" s="1"/>
  <c r="BL657" i="2"/>
  <c r="CA657" i="2"/>
  <c r="T656" i="2"/>
  <c r="AJ657" i="2"/>
  <c r="AT657" i="2"/>
  <c r="AO657" i="2"/>
  <c r="AY657" i="2"/>
  <c r="BC657" i="2" s="1"/>
  <c r="U657" i="2"/>
  <c r="AD657" i="2"/>
  <c r="AE657" i="2"/>
  <c r="BD657" i="2"/>
  <c r="BS656" i="2"/>
  <c r="BZ657" i="2"/>
  <c r="BK657" i="2"/>
  <c r="BP657" i="2"/>
  <c r="BQ657" i="2"/>
  <c r="Y657" i="2" l="1"/>
  <c r="CK657" i="2"/>
  <c r="CL657" i="2"/>
  <c r="BY657" i="2"/>
  <c r="BJ657" i="2"/>
  <c r="AX657" i="2"/>
  <c r="CD657" i="2"/>
  <c r="BW656" i="2"/>
  <c r="CH656" i="2" s="1"/>
  <c r="K657" i="2"/>
  <c r="P657" i="2" s="1"/>
  <c r="AN657" i="2"/>
  <c r="CC657" i="2"/>
  <c r="BH657" i="2"/>
  <c r="F658" i="2"/>
  <c r="AI657" i="2"/>
  <c r="BI657" i="2"/>
  <c r="AS657" i="2"/>
  <c r="BX657" i="2"/>
  <c r="BO657" i="2"/>
  <c r="BN657" i="2"/>
  <c r="CG657" i="2" l="1"/>
  <c r="CI657" i="2"/>
  <c r="CJ657" i="2"/>
  <c r="BT657" i="2"/>
  <c r="L658" i="2" s="1"/>
  <c r="Z658" i="2"/>
  <c r="AC658" i="2"/>
  <c r="AB658" i="2"/>
  <c r="AP658" i="2"/>
  <c r="AF658" i="2"/>
  <c r="BG658" i="2"/>
  <c r="I659" i="2" s="1"/>
  <c r="AR658" i="2"/>
  <c r="AM658" i="2"/>
  <c r="BB658" i="2"/>
  <c r="AW658" i="2"/>
  <c r="X658" i="2"/>
  <c r="AH658" i="2"/>
  <c r="BV657" i="2"/>
  <c r="O657" i="2"/>
  <c r="AG658" i="2"/>
  <c r="AL658" i="2"/>
  <c r="AV658" i="2"/>
  <c r="AQ658" i="2"/>
  <c r="BA658" i="2"/>
  <c r="BF658" i="2"/>
  <c r="H659" i="2" s="1"/>
  <c r="W658" i="2"/>
  <c r="BU657" i="2"/>
  <c r="BM657" i="2"/>
  <c r="BR657" i="2" s="1"/>
  <c r="J658" i="2"/>
  <c r="CM657" i="2" l="1"/>
  <c r="AZ658" i="2"/>
  <c r="BE658" i="2"/>
  <c r="G659" i="2" s="1"/>
  <c r="V658" i="2"/>
  <c r="AU658" i="2"/>
  <c r="AA658" i="2"/>
  <c r="Q658" i="2" s="1"/>
  <c r="AK658" i="2"/>
  <c r="CE658" i="2"/>
  <c r="BL658" i="2"/>
  <c r="CF658" i="2"/>
  <c r="T657" i="2"/>
  <c r="AE658" i="2"/>
  <c r="AT658" i="2"/>
  <c r="U658" i="2"/>
  <c r="AO658" i="2"/>
  <c r="AJ658" i="2"/>
  <c r="BD658" i="2"/>
  <c r="AY658" i="2"/>
  <c r="BS657" i="2"/>
  <c r="CA658" i="2"/>
  <c r="M658" i="2"/>
  <c r="BZ658" i="2"/>
  <c r="BK658" i="2"/>
  <c r="N658" i="2"/>
  <c r="BQ658" i="2"/>
  <c r="BP658" i="2"/>
  <c r="S658" i="2" l="1"/>
  <c r="R658" i="2"/>
  <c r="CK658" i="2"/>
  <c r="CL658" i="2"/>
  <c r="BC658" i="2"/>
  <c r="AX658" i="2"/>
  <c r="CD658" i="2"/>
  <c r="BJ658" i="2"/>
  <c r="BY658" i="2"/>
  <c r="Y658" i="2"/>
  <c r="AN658" i="2"/>
  <c r="CC658" i="2"/>
  <c r="AD658" i="2"/>
  <c r="K658" i="2"/>
  <c r="P658" i="2" s="1"/>
  <c r="BW657" i="2"/>
  <c r="CH657" i="2" s="1"/>
  <c r="AS658" i="2"/>
  <c r="BX658" i="2"/>
  <c r="AI658" i="2"/>
  <c r="BI658" i="2"/>
  <c r="BH658" i="2"/>
  <c r="F659" i="2"/>
  <c r="BO658" i="2"/>
  <c r="BN658" i="2"/>
  <c r="CG658" i="2" l="1"/>
  <c r="CJ658" i="2"/>
  <c r="CI658" i="2"/>
  <c r="AA659" i="2"/>
  <c r="Z659" i="2"/>
  <c r="AC659" i="2"/>
  <c r="AB659" i="2"/>
  <c r="AH659" i="2"/>
  <c r="BU658" i="2"/>
  <c r="M659" i="2" s="1"/>
  <c r="BF659" i="2"/>
  <c r="H660" i="2" s="1"/>
  <c r="AV659" i="2"/>
  <c r="BG659" i="2"/>
  <c r="I660" i="2" s="1"/>
  <c r="AG659" i="2"/>
  <c r="AM659" i="2"/>
  <c r="BB659" i="2"/>
  <c r="BA659" i="2"/>
  <c r="W659" i="2"/>
  <c r="AQ659" i="2"/>
  <c r="AL659" i="2"/>
  <c r="AR659" i="2"/>
  <c r="AW659" i="2"/>
  <c r="X659" i="2"/>
  <c r="BV658" i="2"/>
  <c r="N659" i="2" s="1"/>
  <c r="BM658" i="2"/>
  <c r="BR658" i="2" s="1"/>
  <c r="AF659" i="2"/>
  <c r="AK659" i="2"/>
  <c r="AU659" i="2"/>
  <c r="AZ659" i="2"/>
  <c r="BE659" i="2"/>
  <c r="G660" i="2" s="1"/>
  <c r="V659" i="2"/>
  <c r="AP659" i="2"/>
  <c r="BT658" i="2"/>
  <c r="O658" i="2"/>
  <c r="J659" i="2"/>
  <c r="S659" i="2" l="1"/>
  <c r="R659" i="2"/>
  <c r="CM658" i="2"/>
  <c r="BK659" i="2"/>
  <c r="BZ659" i="2"/>
  <c r="CF659" i="2"/>
  <c r="CE659" i="2"/>
  <c r="CA659" i="2"/>
  <c r="BL659" i="2"/>
  <c r="BY659" i="2"/>
  <c r="BJ659" i="2"/>
  <c r="T658" i="2"/>
  <c r="BD659" i="2"/>
  <c r="AO659" i="2"/>
  <c r="AY659" i="2"/>
  <c r="BC659" i="2" s="1"/>
  <c r="AT659" i="2"/>
  <c r="AX659" i="2" s="1"/>
  <c r="AJ659" i="2"/>
  <c r="AE659" i="2"/>
  <c r="U659" i="2"/>
  <c r="Y659" i="2" s="1"/>
  <c r="BS658" i="2"/>
  <c r="CD659" i="2"/>
  <c r="L659" i="2"/>
  <c r="Q659" i="2" s="1"/>
  <c r="BQ659" i="2"/>
  <c r="BO659" i="2"/>
  <c r="BP659" i="2"/>
  <c r="CK659" i="2" l="1"/>
  <c r="CL659" i="2"/>
  <c r="CJ659" i="2"/>
  <c r="AB660" i="2"/>
  <c r="AN659" i="2"/>
  <c r="CC659" i="2"/>
  <c r="CG659" i="2" s="1"/>
  <c r="BH659" i="2"/>
  <c r="F660" i="2"/>
  <c r="BW658" i="2"/>
  <c r="CH658" i="2" s="1"/>
  <c r="K659" i="2"/>
  <c r="P659" i="2" s="1"/>
  <c r="AD659" i="2"/>
  <c r="BI659" i="2"/>
  <c r="AI659" i="2"/>
  <c r="BX659" i="2"/>
  <c r="AS659" i="2"/>
  <c r="BN659" i="2"/>
  <c r="CI659" i="2" l="1"/>
  <c r="CM659" i="2" s="1"/>
  <c r="AC660" i="2"/>
  <c r="AA660" i="2"/>
  <c r="Z660" i="2"/>
  <c r="BT659" i="2"/>
  <c r="L660" i="2" s="1"/>
  <c r="AU660" i="2"/>
  <c r="AK660" i="2"/>
  <c r="V660" i="2"/>
  <c r="BE660" i="2"/>
  <c r="G661" i="2" s="1"/>
  <c r="AZ660" i="2"/>
  <c r="AF660" i="2"/>
  <c r="AP660" i="2"/>
  <c r="AV660" i="2"/>
  <c r="W660" i="2"/>
  <c r="AL660" i="2"/>
  <c r="BA660" i="2"/>
  <c r="BF660" i="2"/>
  <c r="H661" i="2" s="1"/>
  <c r="AQ660" i="2"/>
  <c r="AG660" i="2"/>
  <c r="BU659" i="2"/>
  <c r="BG660" i="2"/>
  <c r="I661" i="2" s="1"/>
  <c r="BB660" i="2"/>
  <c r="X660" i="2"/>
  <c r="AM660" i="2"/>
  <c r="AR660" i="2"/>
  <c r="AH660" i="2"/>
  <c r="AW660" i="2"/>
  <c r="BV659" i="2"/>
  <c r="BM659" i="2"/>
  <c r="BR659" i="2" s="1"/>
  <c r="J660" i="2"/>
  <c r="O659" i="2"/>
  <c r="Q660" i="2" l="1"/>
  <c r="BJ660" i="2"/>
  <c r="CA660" i="2"/>
  <c r="CD660" i="2"/>
  <c r="BY660" i="2"/>
  <c r="BZ660" i="2"/>
  <c r="CF660" i="2"/>
  <c r="BL660" i="2"/>
  <c r="BK660" i="2"/>
  <c r="T659" i="2"/>
  <c r="AY660" i="2"/>
  <c r="BC660" i="2" s="1"/>
  <c r="AJ660" i="2"/>
  <c r="AO660" i="2"/>
  <c r="U660" i="2"/>
  <c r="Y660" i="2" s="1"/>
  <c r="BD660" i="2"/>
  <c r="AE660" i="2"/>
  <c r="AT660" i="2"/>
  <c r="AX660" i="2" s="1"/>
  <c r="BS659" i="2"/>
  <c r="N660" i="2"/>
  <c r="S660" i="2" s="1"/>
  <c r="CE660" i="2"/>
  <c r="M660" i="2"/>
  <c r="R660" i="2" s="1"/>
  <c r="BP660" i="2"/>
  <c r="BQ660" i="2"/>
  <c r="BO660" i="2"/>
  <c r="CK660" i="2" l="1"/>
  <c r="CL660" i="2"/>
  <c r="CJ660" i="2"/>
  <c r="K660" i="2"/>
  <c r="P660" i="2" s="1"/>
  <c r="BW659" i="2"/>
  <c r="CH659" i="2" s="1"/>
  <c r="AI660" i="2"/>
  <c r="BI660" i="2"/>
  <c r="AS660" i="2"/>
  <c r="BX660" i="2"/>
  <c r="AD660" i="2"/>
  <c r="AA661" i="2" s="1"/>
  <c r="AN660" i="2"/>
  <c r="CC660" i="2"/>
  <c r="CG660" i="2" s="1"/>
  <c r="BH660" i="2"/>
  <c r="F661" i="2"/>
  <c r="BN660" i="2"/>
  <c r="CI660" i="2" l="1"/>
  <c r="CM660" i="2" s="1"/>
  <c r="AC661" i="2"/>
  <c r="AB661" i="2"/>
  <c r="Z661" i="2"/>
  <c r="X661" i="2"/>
  <c r="AV661" i="2"/>
  <c r="BU660" i="2"/>
  <c r="M661" i="2" s="1"/>
  <c r="BF661" i="2"/>
  <c r="H662" i="2" s="1"/>
  <c r="AL661" i="2"/>
  <c r="W661" i="2"/>
  <c r="BV660" i="2"/>
  <c r="N661" i="2" s="1"/>
  <c r="AH661" i="2"/>
  <c r="AW661" i="2"/>
  <c r="BG661" i="2"/>
  <c r="I662" i="2" s="1"/>
  <c r="AM661" i="2"/>
  <c r="AR661" i="2"/>
  <c r="BB661" i="2"/>
  <c r="BA661" i="2"/>
  <c r="AQ661" i="2"/>
  <c r="AG661" i="2"/>
  <c r="AK661" i="2"/>
  <c r="BE661" i="2"/>
  <c r="G662" i="2" s="1"/>
  <c r="V661" i="2"/>
  <c r="AF661" i="2"/>
  <c r="AP661" i="2"/>
  <c r="AZ661" i="2"/>
  <c r="AU661" i="2"/>
  <c r="BT660" i="2"/>
  <c r="J661" i="2"/>
  <c r="BM660" i="2"/>
  <c r="BR660" i="2" s="1"/>
  <c r="O660" i="2"/>
  <c r="S661" i="2" l="1"/>
  <c r="R661" i="2"/>
  <c r="CE661" i="2"/>
  <c r="BZ661" i="2"/>
  <c r="CF661" i="2"/>
  <c r="BK661" i="2"/>
  <c r="BL661" i="2"/>
  <c r="CA661" i="2"/>
  <c r="T660" i="2"/>
  <c r="AD661" i="2"/>
  <c r="AE661" i="2"/>
  <c r="AT661" i="2"/>
  <c r="AX661" i="2" s="1"/>
  <c r="U661" i="2"/>
  <c r="Y661" i="2" s="1"/>
  <c r="AY661" i="2"/>
  <c r="BC661" i="2" s="1"/>
  <c r="AJ661" i="2"/>
  <c r="BD661" i="2"/>
  <c r="AO661" i="2"/>
  <c r="BS660" i="2"/>
  <c r="BJ661" i="2"/>
  <c r="L661" i="2"/>
  <c r="Q661" i="2" s="1"/>
  <c r="BY661" i="2"/>
  <c r="CD661" i="2"/>
  <c r="BO661" i="2"/>
  <c r="BQ661" i="2"/>
  <c r="BP661" i="2"/>
  <c r="CL661" i="2" l="1"/>
  <c r="CJ661" i="2"/>
  <c r="CK661" i="2"/>
  <c r="AN661" i="2"/>
  <c r="CC661" i="2"/>
  <c r="CG661" i="2" s="1"/>
  <c r="AI661" i="2"/>
  <c r="BI661" i="2"/>
  <c r="BW660" i="2"/>
  <c r="CH660" i="2" s="1"/>
  <c r="K661" i="2"/>
  <c r="P661" i="2" s="1"/>
  <c r="BX661" i="2"/>
  <c r="AS661" i="2"/>
  <c r="BH661" i="2"/>
  <c r="F662" i="2"/>
  <c r="J662" i="2" s="1"/>
  <c r="BN661" i="2"/>
  <c r="CI661" i="2" l="1"/>
  <c r="CM661" i="2" s="1"/>
  <c r="V662" i="2"/>
  <c r="AC662" i="2"/>
  <c r="AB662" i="2"/>
  <c r="Z662" i="2"/>
  <c r="AA662" i="2"/>
  <c r="X662" i="2"/>
  <c r="AV662" i="2"/>
  <c r="BV661" i="2"/>
  <c r="N662" i="2" s="1"/>
  <c r="AH662" i="2"/>
  <c r="BB662" i="2"/>
  <c r="AW662" i="2"/>
  <c r="AM662" i="2"/>
  <c r="AR662" i="2"/>
  <c r="BG662" i="2"/>
  <c r="I663" i="2" s="1"/>
  <c r="AU662" i="2"/>
  <c r="AZ662" i="2"/>
  <c r="AK662" i="2"/>
  <c r="BU661" i="2"/>
  <c r="M662" i="2" s="1"/>
  <c r="AQ662" i="2"/>
  <c r="AL662" i="2"/>
  <c r="BA662" i="2"/>
  <c r="AG662" i="2"/>
  <c r="BF662" i="2"/>
  <c r="H663" i="2" s="1"/>
  <c r="W662" i="2"/>
  <c r="O661" i="2"/>
  <c r="BM661" i="2"/>
  <c r="BR661" i="2" s="1"/>
  <c r="R662" i="2" l="1"/>
  <c r="S662" i="2"/>
  <c r="AP662" i="2"/>
  <c r="CD662" i="2" s="1"/>
  <c r="AF662" i="2"/>
  <c r="BJ662" i="2" s="1"/>
  <c r="BT661" i="2"/>
  <c r="L662" i="2" s="1"/>
  <c r="Q662" i="2" s="1"/>
  <c r="BE662" i="2"/>
  <c r="G663" i="2" s="1"/>
  <c r="BK662" i="2"/>
  <c r="BL662" i="2"/>
  <c r="CF662" i="2"/>
  <c r="CA662" i="2"/>
  <c r="CE662" i="2"/>
  <c r="BZ662" i="2"/>
  <c r="T661" i="2"/>
  <c r="BD662" i="2"/>
  <c r="AE662" i="2"/>
  <c r="AJ662" i="2"/>
  <c r="U662" i="2"/>
  <c r="Y662" i="2" s="1"/>
  <c r="AO662" i="2"/>
  <c r="AT662" i="2"/>
  <c r="AX662" i="2" s="1"/>
  <c r="AY662" i="2"/>
  <c r="BC662" i="2" s="1"/>
  <c r="BS661" i="2"/>
  <c r="BQ662" i="2"/>
  <c r="BO662" i="2"/>
  <c r="BP662" i="2"/>
  <c r="CK662" i="2" l="1"/>
  <c r="CL662" i="2"/>
  <c r="CJ662" i="2"/>
  <c r="BY662" i="2"/>
  <c r="AI662" i="2"/>
  <c r="BI662" i="2"/>
  <c r="BX662" i="2"/>
  <c r="AS662" i="2"/>
  <c r="F663" i="2"/>
  <c r="BH662" i="2"/>
  <c r="K662" i="2"/>
  <c r="P662" i="2" s="1"/>
  <c r="BW661" i="2"/>
  <c r="CH661" i="2" s="1"/>
  <c r="AD662" i="2"/>
  <c r="AA663" i="2" s="1"/>
  <c r="AN662" i="2"/>
  <c r="CC662" i="2"/>
  <c r="CG662" i="2" s="1"/>
  <c r="BN662" i="2"/>
  <c r="CI662" i="2" l="1"/>
  <c r="CM662" i="2" s="1"/>
  <c r="AB663" i="2"/>
  <c r="Z663" i="2"/>
  <c r="AC663" i="2"/>
  <c r="BG663" i="2"/>
  <c r="I664" i="2" s="1"/>
  <c r="BB663" i="2"/>
  <c r="AH663" i="2"/>
  <c r="BV662" i="2"/>
  <c r="N663" i="2" s="1"/>
  <c r="AW663" i="2"/>
  <c r="X663" i="2"/>
  <c r="AM663" i="2"/>
  <c r="AR663" i="2"/>
  <c r="BU662" i="2"/>
  <c r="M663" i="2" s="1"/>
  <c r="AV663" i="2"/>
  <c r="BA663" i="2"/>
  <c r="AL663" i="2"/>
  <c r="AQ663" i="2"/>
  <c r="BF663" i="2"/>
  <c r="H664" i="2" s="1"/>
  <c r="AG663" i="2"/>
  <c r="W663" i="2"/>
  <c r="BE663" i="2"/>
  <c r="G664" i="2" s="1"/>
  <c r="AU663" i="2"/>
  <c r="AF663" i="2"/>
  <c r="AP663" i="2"/>
  <c r="AK663" i="2"/>
  <c r="AZ663" i="2"/>
  <c r="V663" i="2"/>
  <c r="BT662" i="2"/>
  <c r="O662" i="2"/>
  <c r="BM662" i="2"/>
  <c r="BR662" i="2" s="1"/>
  <c r="J663" i="2"/>
  <c r="S663" i="2" l="1"/>
  <c r="R663" i="2"/>
  <c r="CA663" i="2"/>
  <c r="BL663" i="2"/>
  <c r="BK663" i="2"/>
  <c r="CE663" i="2"/>
  <c r="CF663" i="2"/>
  <c r="CD663" i="2"/>
  <c r="BZ663" i="2"/>
  <c r="BY663" i="2"/>
  <c r="BJ663" i="2"/>
  <c r="T662" i="2"/>
  <c r="BD663" i="2"/>
  <c r="U663" i="2"/>
  <c r="Y663" i="2" s="1"/>
  <c r="AO663" i="2"/>
  <c r="AY663" i="2"/>
  <c r="BC663" i="2" s="1"/>
  <c r="AT663" i="2"/>
  <c r="AX663" i="2" s="1"/>
  <c r="AJ663" i="2"/>
  <c r="AD663" i="2"/>
  <c r="AE663" i="2"/>
  <c r="BS662" i="2"/>
  <c r="L663" i="2"/>
  <c r="Q663" i="2" s="1"/>
  <c r="BP663" i="2"/>
  <c r="BO663" i="2"/>
  <c r="BQ663" i="2"/>
  <c r="CL663" i="2" l="1"/>
  <c r="CJ663" i="2"/>
  <c r="CK663" i="2"/>
  <c r="BI663" i="2"/>
  <c r="AI663" i="2"/>
  <c r="BX663" i="2"/>
  <c r="AS663" i="2"/>
  <c r="AN663" i="2"/>
  <c r="CC663" i="2"/>
  <c r="CG663" i="2" s="1"/>
  <c r="BW662" i="2"/>
  <c r="CH662" i="2" s="1"/>
  <c r="K663" i="2"/>
  <c r="P663" i="2" s="1"/>
  <c r="BH663" i="2"/>
  <c r="F664" i="2"/>
  <c r="BN663" i="2"/>
  <c r="CI663" i="2" l="1"/>
  <c r="CM663" i="2" s="1"/>
  <c r="AZ664" i="2"/>
  <c r="Z664" i="2"/>
  <c r="AB664" i="2"/>
  <c r="AC664" i="2"/>
  <c r="AA664" i="2"/>
  <c r="V664" i="2"/>
  <c r="AK664" i="2"/>
  <c r="AV664" i="2"/>
  <c r="AQ664" i="2"/>
  <c r="AL664" i="2"/>
  <c r="BA664" i="2"/>
  <c r="AG664" i="2"/>
  <c r="W664" i="2"/>
  <c r="BF664" i="2"/>
  <c r="H665" i="2" s="1"/>
  <c r="BU663" i="2"/>
  <c r="J664" i="2"/>
  <c r="BG664" i="2"/>
  <c r="I665" i="2" s="1"/>
  <c r="AH664" i="2"/>
  <c r="AR664" i="2"/>
  <c r="AM664" i="2"/>
  <c r="X664" i="2"/>
  <c r="AW664" i="2"/>
  <c r="BB664" i="2"/>
  <c r="BV663" i="2"/>
  <c r="BM663" i="2"/>
  <c r="BR663" i="2" s="1"/>
  <c r="O663" i="2"/>
  <c r="BE664" i="2" l="1"/>
  <c r="G665" i="2" s="1"/>
  <c r="AP664" i="2"/>
  <c r="AF664" i="2"/>
  <c r="BT663" i="2"/>
  <c r="L664" i="2" s="1"/>
  <c r="Q664" i="2" s="1"/>
  <c r="AU664" i="2"/>
  <c r="BK664" i="2"/>
  <c r="CF664" i="2"/>
  <c r="CE664" i="2"/>
  <c r="BL664" i="2"/>
  <c r="T663" i="2"/>
  <c r="AO664" i="2"/>
  <c r="AY664" i="2"/>
  <c r="BC664" i="2" s="1"/>
  <c r="AD664" i="2"/>
  <c r="BD664" i="2"/>
  <c r="U664" i="2"/>
  <c r="Y664" i="2" s="1"/>
  <c r="AE664" i="2"/>
  <c r="AT664" i="2"/>
  <c r="AJ664" i="2"/>
  <c r="BS663" i="2"/>
  <c r="BZ664" i="2"/>
  <c r="N664" i="2"/>
  <c r="S664" i="2" s="1"/>
  <c r="CA664" i="2"/>
  <c r="M664" i="2"/>
  <c r="R664" i="2" s="1"/>
  <c r="BQ664" i="2"/>
  <c r="BP664" i="2"/>
  <c r="CL664" i="2" l="1"/>
  <c r="CK664" i="2"/>
  <c r="CD664" i="2"/>
  <c r="BJ664" i="2"/>
  <c r="BY664" i="2"/>
  <c r="AX664" i="2"/>
  <c r="BI664" i="2"/>
  <c r="AI664" i="2"/>
  <c r="BW663" i="2"/>
  <c r="CH663" i="2" s="1"/>
  <c r="K664" i="2"/>
  <c r="P664" i="2" s="1"/>
  <c r="AS664" i="2"/>
  <c r="BX664" i="2"/>
  <c r="AN664" i="2"/>
  <c r="CC664" i="2"/>
  <c r="BH664" i="2"/>
  <c r="F665" i="2"/>
  <c r="BO664" i="2"/>
  <c r="BN664" i="2"/>
  <c r="CG664" i="2" l="1"/>
  <c r="CJ664" i="2"/>
  <c r="CI664" i="2"/>
  <c r="AA665" i="2"/>
  <c r="Z665" i="2"/>
  <c r="AB665" i="2"/>
  <c r="AC665" i="2"/>
  <c r="AV665" i="2"/>
  <c r="AM665" i="2"/>
  <c r="AW665" i="2"/>
  <c r="BB665" i="2"/>
  <c r="BA665" i="2"/>
  <c r="BV664" i="2"/>
  <c r="N665" i="2" s="1"/>
  <c r="BU664" i="2"/>
  <c r="M665" i="2" s="1"/>
  <c r="W665" i="2"/>
  <c r="AR665" i="2"/>
  <c r="AH665" i="2"/>
  <c r="AQ665" i="2"/>
  <c r="X665" i="2"/>
  <c r="AG665" i="2"/>
  <c r="AL665" i="2"/>
  <c r="BG665" i="2"/>
  <c r="I666" i="2" s="1"/>
  <c r="BF665" i="2"/>
  <c r="H666" i="2" s="1"/>
  <c r="AZ665" i="2"/>
  <c r="AP665" i="2"/>
  <c r="AF665" i="2"/>
  <c r="AU665" i="2"/>
  <c r="AK665" i="2"/>
  <c r="V665" i="2"/>
  <c r="BE665" i="2"/>
  <c r="G666" i="2" s="1"/>
  <c r="BT664" i="2"/>
  <c r="O664" i="2"/>
  <c r="BM664" i="2"/>
  <c r="BR664" i="2" s="1"/>
  <c r="J665" i="2"/>
  <c r="S665" i="2" l="1"/>
  <c r="R665" i="2"/>
  <c r="CM664" i="2"/>
  <c r="BK665" i="2"/>
  <c r="CF665" i="2"/>
  <c r="BL665" i="2"/>
  <c r="CE665" i="2"/>
  <c r="CA665" i="2"/>
  <c r="BZ665" i="2"/>
  <c r="CD665" i="2"/>
  <c r="BJ665" i="2"/>
  <c r="T664" i="2"/>
  <c r="AO665" i="2"/>
  <c r="AT665" i="2"/>
  <c r="AX665" i="2" s="1"/>
  <c r="AE665" i="2"/>
  <c r="AY665" i="2"/>
  <c r="BC665" i="2" s="1"/>
  <c r="AJ665" i="2"/>
  <c r="AD665" i="2"/>
  <c r="U665" i="2"/>
  <c r="Y665" i="2" s="1"/>
  <c r="BD665" i="2"/>
  <c r="BS664" i="2"/>
  <c r="BY665" i="2"/>
  <c r="L665" i="2"/>
  <c r="Q665" i="2" s="1"/>
  <c r="BP665" i="2"/>
  <c r="BQ665" i="2"/>
  <c r="BO665" i="2"/>
  <c r="CL665" i="2" l="1"/>
  <c r="CK665" i="2"/>
  <c r="CJ665" i="2"/>
  <c r="K665" i="2"/>
  <c r="P665" i="2" s="1"/>
  <c r="BW664" i="2"/>
  <c r="CH664" i="2" s="1"/>
  <c r="AN665" i="2"/>
  <c r="CC665" i="2"/>
  <c r="CG665" i="2" s="1"/>
  <c r="AS665" i="2"/>
  <c r="BX665" i="2"/>
  <c r="BH665" i="2"/>
  <c r="F666" i="2"/>
  <c r="BI665" i="2"/>
  <c r="AI665" i="2"/>
  <c r="BN665" i="2"/>
  <c r="CI665" i="2" l="1"/>
  <c r="CM665" i="2" s="1"/>
  <c r="AA666" i="2"/>
  <c r="Z666" i="2"/>
  <c r="AC666" i="2"/>
  <c r="AB666" i="2"/>
  <c r="BG666" i="2"/>
  <c r="I667" i="2" s="1"/>
  <c r="BA666" i="2"/>
  <c r="AZ666" i="2"/>
  <c r="AW666" i="2"/>
  <c r="BB666" i="2"/>
  <c r="X666" i="2"/>
  <c r="BV665" i="2"/>
  <c r="N666" i="2" s="1"/>
  <c r="AH666" i="2"/>
  <c r="AR666" i="2"/>
  <c r="AM666" i="2"/>
  <c r="BT665" i="2"/>
  <c r="L666" i="2" s="1"/>
  <c r="BU665" i="2"/>
  <c r="M666" i="2" s="1"/>
  <c r="AQ666" i="2"/>
  <c r="W666" i="2"/>
  <c r="BF666" i="2"/>
  <c r="H667" i="2" s="1"/>
  <c r="AL666" i="2"/>
  <c r="AV666" i="2"/>
  <c r="AG666" i="2"/>
  <c r="AK666" i="2"/>
  <c r="BE666" i="2"/>
  <c r="G667" i="2" s="1"/>
  <c r="AP666" i="2"/>
  <c r="AF666" i="2"/>
  <c r="V666" i="2"/>
  <c r="AU666" i="2"/>
  <c r="J666" i="2"/>
  <c r="O665" i="2"/>
  <c r="BM665" i="2"/>
  <c r="BR665" i="2" s="1"/>
  <c r="S666" i="2" l="1"/>
  <c r="R666" i="2"/>
  <c r="Q666" i="2"/>
  <c r="BZ666" i="2"/>
  <c r="CA666" i="2"/>
  <c r="BL666" i="2"/>
  <c r="BK666" i="2"/>
  <c r="CE666" i="2"/>
  <c r="CF666" i="2"/>
  <c r="BJ666" i="2"/>
  <c r="BY666" i="2"/>
  <c r="CD666" i="2"/>
  <c r="T665" i="2"/>
  <c r="BD666" i="2"/>
  <c r="AT666" i="2"/>
  <c r="AX666" i="2" s="1"/>
  <c r="AD666" i="2"/>
  <c r="AO666" i="2"/>
  <c r="U666" i="2"/>
  <c r="Y666" i="2" s="1"/>
  <c r="AE666" i="2"/>
  <c r="AJ666" i="2"/>
  <c r="AY666" i="2"/>
  <c r="BC666" i="2" s="1"/>
  <c r="BS665" i="2"/>
  <c r="BQ666" i="2"/>
  <c r="BP666" i="2"/>
  <c r="BO666" i="2"/>
  <c r="CL666" i="2" l="1"/>
  <c r="CK666" i="2"/>
  <c r="CJ666" i="2"/>
  <c r="BB667" i="2"/>
  <c r="AG667" i="2"/>
  <c r="BI666" i="2"/>
  <c r="AI666" i="2"/>
  <c r="BW665" i="2"/>
  <c r="CH665" i="2" s="1"/>
  <c r="K666" i="2"/>
  <c r="P666" i="2" s="1"/>
  <c r="BH666" i="2"/>
  <c r="F667" i="2"/>
  <c r="BX666" i="2"/>
  <c r="AS666" i="2"/>
  <c r="AN666" i="2"/>
  <c r="CC666" i="2"/>
  <c r="CG666" i="2" s="1"/>
  <c r="BN666" i="2"/>
  <c r="CI666" i="2" l="1"/>
  <c r="CM666" i="2" s="1"/>
  <c r="Z667" i="2"/>
  <c r="AA667" i="2"/>
  <c r="AW667" i="2"/>
  <c r="AC667" i="2"/>
  <c r="AB667" i="2"/>
  <c r="AF667" i="2"/>
  <c r="W667" i="2"/>
  <c r="AV667" i="2"/>
  <c r="BV666" i="2"/>
  <c r="N667" i="2" s="1"/>
  <c r="AH667" i="2"/>
  <c r="BG667" i="2"/>
  <c r="I668" i="2" s="1"/>
  <c r="BU666" i="2"/>
  <c r="M667" i="2" s="1"/>
  <c r="AQ667" i="2"/>
  <c r="BA667" i="2"/>
  <c r="BF667" i="2"/>
  <c r="H668" i="2" s="1"/>
  <c r="AL667" i="2"/>
  <c r="X667" i="2"/>
  <c r="AR667" i="2"/>
  <c r="AM667" i="2"/>
  <c r="AK667" i="2"/>
  <c r="BT666" i="2"/>
  <c r="L667" i="2" s="1"/>
  <c r="BE667" i="2"/>
  <c r="G668" i="2" s="1"/>
  <c r="AZ667" i="2"/>
  <c r="AP667" i="2"/>
  <c r="AU667" i="2"/>
  <c r="V667" i="2"/>
  <c r="J667" i="2"/>
  <c r="O666" i="2"/>
  <c r="BM666" i="2"/>
  <c r="BR666" i="2" s="1"/>
  <c r="S667" i="2" l="1"/>
  <c r="R667" i="2"/>
  <c r="Q667" i="2"/>
  <c r="BL667" i="2"/>
  <c r="BK667" i="2"/>
  <c r="CE667" i="2"/>
  <c r="CA667" i="2"/>
  <c r="BZ667" i="2"/>
  <c r="BJ667" i="2"/>
  <c r="CF667" i="2"/>
  <c r="CD667" i="2"/>
  <c r="BY667" i="2"/>
  <c r="T666" i="2"/>
  <c r="AJ667" i="2"/>
  <c r="BD667" i="2"/>
  <c r="AT667" i="2"/>
  <c r="AX667" i="2" s="1"/>
  <c r="AE667" i="2"/>
  <c r="AD667" i="2"/>
  <c r="U667" i="2"/>
  <c r="Y667" i="2" s="1"/>
  <c r="AY667" i="2"/>
  <c r="BC667" i="2" s="1"/>
  <c r="AO667" i="2"/>
  <c r="BS666" i="2"/>
  <c r="BQ667" i="2"/>
  <c r="BP667" i="2"/>
  <c r="BO667" i="2"/>
  <c r="CJ667" i="2" l="1"/>
  <c r="CK667" i="2"/>
  <c r="CL667" i="2"/>
  <c r="BA668" i="2"/>
  <c r="BH667" i="2"/>
  <c r="F668" i="2"/>
  <c r="BW666" i="2"/>
  <c r="CH666" i="2" s="1"/>
  <c r="K667" i="2"/>
  <c r="P667" i="2" s="1"/>
  <c r="AN667" i="2"/>
  <c r="CC667" i="2"/>
  <c r="CG667" i="2" s="1"/>
  <c r="AS667" i="2"/>
  <c r="BX667" i="2"/>
  <c r="AI667" i="2"/>
  <c r="BI667" i="2"/>
  <c r="BN667" i="2"/>
  <c r="CI667" i="2" l="1"/>
  <c r="CM667" i="2" s="1"/>
  <c r="AA668" i="2"/>
  <c r="AC668" i="2"/>
  <c r="Z668" i="2"/>
  <c r="AB668" i="2"/>
  <c r="AL668" i="2"/>
  <c r="AR668" i="2"/>
  <c r="AV668" i="2"/>
  <c r="BU667" i="2"/>
  <c r="M668" i="2" s="1"/>
  <c r="AQ668" i="2"/>
  <c r="AG668" i="2"/>
  <c r="BF668" i="2"/>
  <c r="H669" i="2" s="1"/>
  <c r="W668" i="2"/>
  <c r="BG668" i="2"/>
  <c r="I669" i="2" s="1"/>
  <c r="BV667" i="2"/>
  <c r="N668" i="2" s="1"/>
  <c r="BB668" i="2"/>
  <c r="AM668" i="2"/>
  <c r="AW668" i="2"/>
  <c r="X668" i="2"/>
  <c r="AH668" i="2"/>
  <c r="V668" i="2"/>
  <c r="BE668" i="2"/>
  <c r="G669" i="2" s="1"/>
  <c r="AK668" i="2"/>
  <c r="AF668" i="2"/>
  <c r="AZ668" i="2"/>
  <c r="AP668" i="2"/>
  <c r="AU668" i="2"/>
  <c r="BT667" i="2"/>
  <c r="O667" i="2"/>
  <c r="J668" i="2"/>
  <c r="BM667" i="2"/>
  <c r="BR667" i="2" s="1"/>
  <c r="S668" i="2" l="1"/>
  <c r="R668" i="2"/>
  <c r="BK668" i="2"/>
  <c r="BZ668" i="2"/>
  <c r="CE668" i="2"/>
  <c r="CA668" i="2"/>
  <c r="BL668" i="2"/>
  <c r="CF668" i="2"/>
  <c r="BY668" i="2"/>
  <c r="CD668" i="2"/>
  <c r="L668" i="2"/>
  <c r="Q668" i="2" s="1"/>
  <c r="T667" i="2"/>
  <c r="U668" i="2"/>
  <c r="Y668" i="2" s="1"/>
  <c r="AE668" i="2"/>
  <c r="AJ668" i="2"/>
  <c r="AO668" i="2"/>
  <c r="AY668" i="2"/>
  <c r="BC668" i="2" s="1"/>
  <c r="AD668" i="2"/>
  <c r="AT668" i="2"/>
  <c r="AX668" i="2" s="1"/>
  <c r="BD668" i="2"/>
  <c r="BS667" i="2"/>
  <c r="BJ668" i="2"/>
  <c r="BQ668" i="2"/>
  <c r="BO668" i="2"/>
  <c r="BP668" i="2"/>
  <c r="CL668" i="2" l="1"/>
  <c r="CK668" i="2"/>
  <c r="CJ668" i="2"/>
  <c r="AN668" i="2"/>
  <c r="CC668" i="2"/>
  <c r="CG668" i="2" s="1"/>
  <c r="BI668" i="2"/>
  <c r="AI668" i="2"/>
  <c r="K668" i="2"/>
  <c r="P668" i="2" s="1"/>
  <c r="BW667" i="2"/>
  <c r="CH667" i="2" s="1"/>
  <c r="BH668" i="2"/>
  <c r="F669" i="2"/>
  <c r="AS668" i="2"/>
  <c r="BX668" i="2"/>
  <c r="BN668" i="2"/>
  <c r="CI668" i="2" l="1"/>
  <c r="CM668" i="2" s="1"/>
  <c r="AB669" i="2"/>
  <c r="Z669" i="2"/>
  <c r="AC669" i="2"/>
  <c r="AA669" i="2"/>
  <c r="AM669" i="2"/>
  <c r="BB669" i="2"/>
  <c r="BG669" i="2"/>
  <c r="I670" i="2" s="1"/>
  <c r="X669" i="2"/>
  <c r="AW669" i="2"/>
  <c r="AH669" i="2"/>
  <c r="AR669" i="2"/>
  <c r="BV668" i="2"/>
  <c r="W669" i="2"/>
  <c r="BA669" i="2"/>
  <c r="BF669" i="2"/>
  <c r="H670" i="2" s="1"/>
  <c r="AG669" i="2"/>
  <c r="AV669" i="2"/>
  <c r="AL669" i="2"/>
  <c r="AQ669" i="2"/>
  <c r="BU668" i="2"/>
  <c r="AP669" i="2"/>
  <c r="AF669" i="2"/>
  <c r="V669" i="2"/>
  <c r="AK669" i="2"/>
  <c r="AZ669" i="2"/>
  <c r="BE669" i="2"/>
  <c r="G670" i="2" s="1"/>
  <c r="AU669" i="2"/>
  <c r="BT668" i="2"/>
  <c r="J669" i="2"/>
  <c r="O668" i="2"/>
  <c r="BM668" i="2"/>
  <c r="BR668" i="2" s="1"/>
  <c r="CA669" i="2" l="1"/>
  <c r="BZ669" i="2"/>
  <c r="CD669" i="2"/>
  <c r="BL669" i="2"/>
  <c r="CE669" i="2"/>
  <c r="BK669" i="2"/>
  <c r="L669" i="2"/>
  <c r="Q669" i="2" s="1"/>
  <c r="BJ669" i="2"/>
  <c r="M669" i="2"/>
  <c r="R669" i="2" s="1"/>
  <c r="T668" i="2"/>
  <c r="AO669" i="2"/>
  <c r="AD669" i="2"/>
  <c r="U669" i="2"/>
  <c r="Y669" i="2" s="1"/>
  <c r="AY669" i="2"/>
  <c r="BC669" i="2" s="1"/>
  <c r="BD669" i="2"/>
  <c r="AT669" i="2"/>
  <c r="AX669" i="2" s="1"/>
  <c r="AJ669" i="2"/>
  <c r="AE669" i="2"/>
  <c r="BS668" i="2"/>
  <c r="BY669" i="2"/>
  <c r="N669" i="2"/>
  <c r="S669" i="2" s="1"/>
  <c r="CF669" i="2"/>
  <c r="BQ669" i="2"/>
  <c r="BO669" i="2"/>
  <c r="BP669" i="2"/>
  <c r="CK669" i="2" l="1"/>
  <c r="CL669" i="2"/>
  <c r="CJ669" i="2"/>
  <c r="BW668" i="2"/>
  <c r="CH668" i="2" s="1"/>
  <c r="K669" i="2"/>
  <c r="P669" i="2" s="1"/>
  <c r="BH669" i="2"/>
  <c r="F670" i="2"/>
  <c r="AS669" i="2"/>
  <c r="BX669" i="2"/>
  <c r="AI669" i="2"/>
  <c r="BI669" i="2"/>
  <c r="AN669" i="2"/>
  <c r="CC669" i="2"/>
  <c r="CG669" i="2" s="1"/>
  <c r="BN669" i="2"/>
  <c r="CI669" i="2" l="1"/>
  <c r="CM669" i="2" s="1"/>
  <c r="AA670" i="2"/>
  <c r="Z670" i="2"/>
  <c r="AB670" i="2"/>
  <c r="AC670" i="2"/>
  <c r="X670" i="2"/>
  <c r="AM670" i="2"/>
  <c r="AR670" i="2"/>
  <c r="BB670" i="2"/>
  <c r="AH670" i="2"/>
  <c r="AW670" i="2"/>
  <c r="BV669" i="2"/>
  <c r="N670" i="2" s="1"/>
  <c r="BG670" i="2"/>
  <c r="I671" i="2" s="1"/>
  <c r="W670" i="2"/>
  <c r="BF670" i="2"/>
  <c r="H671" i="2" s="1"/>
  <c r="AG670" i="2"/>
  <c r="AQ670" i="2"/>
  <c r="BA670" i="2"/>
  <c r="AV670" i="2"/>
  <c r="AL670" i="2"/>
  <c r="BU669" i="2"/>
  <c r="BM669" i="2"/>
  <c r="BR669" i="2" s="1"/>
  <c r="J670" i="2"/>
  <c r="O669" i="2"/>
  <c r="AF670" i="2"/>
  <c r="AK670" i="2"/>
  <c r="BE670" i="2"/>
  <c r="G671" i="2" s="1"/>
  <c r="V670" i="2"/>
  <c r="AU670" i="2"/>
  <c r="AZ670" i="2"/>
  <c r="AP670" i="2"/>
  <c r="BT669" i="2"/>
  <c r="S670" i="2" l="1"/>
  <c r="BL670" i="2"/>
  <c r="CA670" i="2"/>
  <c r="CF670" i="2"/>
  <c r="CE670" i="2"/>
  <c r="BY670" i="2"/>
  <c r="L670" i="2"/>
  <c r="Q670" i="2" s="1"/>
  <c r="BJ670" i="2"/>
  <c r="T669" i="2"/>
  <c r="AO670" i="2"/>
  <c r="BD670" i="2"/>
  <c r="U670" i="2"/>
  <c r="Y670" i="2" s="1"/>
  <c r="AJ670" i="2"/>
  <c r="AT670" i="2"/>
  <c r="AX670" i="2" s="1"/>
  <c r="AE670" i="2"/>
  <c r="AY670" i="2"/>
  <c r="BC670" i="2" s="1"/>
  <c r="BS669" i="2"/>
  <c r="BZ670" i="2"/>
  <c r="BK670" i="2"/>
  <c r="CD670" i="2"/>
  <c r="M670" i="2"/>
  <c r="R670" i="2" s="1"/>
  <c r="BO670" i="2"/>
  <c r="BQ670" i="2"/>
  <c r="BP670" i="2"/>
  <c r="CK670" i="2" l="1"/>
  <c r="CJ670" i="2"/>
  <c r="CL670" i="2"/>
  <c r="AC671" i="2"/>
  <c r="AI670" i="2"/>
  <c r="BI670" i="2"/>
  <c r="BH670" i="2"/>
  <c r="F671" i="2"/>
  <c r="AD670" i="2"/>
  <c r="K670" i="2"/>
  <c r="P670" i="2" s="1"/>
  <c r="BW669" i="2"/>
  <c r="CH669" i="2" s="1"/>
  <c r="AN670" i="2"/>
  <c r="CC670" i="2"/>
  <c r="CG670" i="2" s="1"/>
  <c r="BX670" i="2"/>
  <c r="AS670" i="2"/>
  <c r="BN670" i="2"/>
  <c r="CI670" i="2" l="1"/>
  <c r="CM670" i="2" s="1"/>
  <c r="AA671" i="2"/>
  <c r="AB671" i="2"/>
  <c r="Z671" i="2"/>
  <c r="BU670" i="2"/>
  <c r="M671" i="2" s="1"/>
  <c r="BF671" i="2"/>
  <c r="H672" i="2" s="1"/>
  <c r="AV671" i="2"/>
  <c r="BA671" i="2"/>
  <c r="AG671" i="2"/>
  <c r="W671" i="2"/>
  <c r="AQ671" i="2"/>
  <c r="AL671" i="2"/>
  <c r="AF671" i="2"/>
  <c r="AZ671" i="2"/>
  <c r="AK671" i="2"/>
  <c r="V671" i="2"/>
  <c r="BT670" i="2"/>
  <c r="BG671" i="2"/>
  <c r="I672" i="2" s="1"/>
  <c r="BB671" i="2"/>
  <c r="AM671" i="2"/>
  <c r="AH671" i="2"/>
  <c r="AW671" i="2"/>
  <c r="AR671" i="2"/>
  <c r="X671" i="2"/>
  <c r="BV670" i="2"/>
  <c r="BM670" i="2"/>
  <c r="BR670" i="2" s="1"/>
  <c r="O670" i="2"/>
  <c r="J671" i="2"/>
  <c r="R671" i="2" l="1"/>
  <c r="AU671" i="2"/>
  <c r="BJ671" i="2" s="1"/>
  <c r="AP671" i="2"/>
  <c r="BE671" i="2"/>
  <c r="G672" i="2" s="1"/>
  <c r="BK671" i="2"/>
  <c r="BZ671" i="2"/>
  <c r="CE671" i="2"/>
  <c r="CA671" i="2"/>
  <c r="BL671" i="2"/>
  <c r="N671" i="2"/>
  <c r="S671" i="2" s="1"/>
  <c r="T670" i="2"/>
  <c r="AY671" i="2"/>
  <c r="BC671" i="2" s="1"/>
  <c r="BD671" i="2"/>
  <c r="AO671" i="2"/>
  <c r="AJ671" i="2"/>
  <c r="U671" i="2"/>
  <c r="Y671" i="2" s="1"/>
  <c r="AE671" i="2"/>
  <c r="AT671" i="2"/>
  <c r="BS670" i="2"/>
  <c r="CF671" i="2"/>
  <c r="L671" i="2"/>
  <c r="Q671" i="2" s="1"/>
  <c r="BP671" i="2"/>
  <c r="BO671" i="2"/>
  <c r="BQ671" i="2"/>
  <c r="CL671" i="2" l="1"/>
  <c r="CJ671" i="2"/>
  <c r="CK671" i="2"/>
  <c r="CD671" i="2"/>
  <c r="BY671" i="2"/>
  <c r="AX671" i="2"/>
  <c r="AB672" i="2"/>
  <c r="AN671" i="2"/>
  <c r="CC671" i="2"/>
  <c r="AD671" i="2"/>
  <c r="AS671" i="2"/>
  <c r="BX671" i="2"/>
  <c r="BI671" i="2"/>
  <c r="AI671" i="2"/>
  <c r="F672" i="2"/>
  <c r="BH671" i="2"/>
  <c r="BW670" i="2"/>
  <c r="CH670" i="2" s="1"/>
  <c r="K671" i="2"/>
  <c r="P671" i="2" s="1"/>
  <c r="BN671" i="2"/>
  <c r="CG671" i="2" l="1"/>
  <c r="CI671" i="2"/>
  <c r="CM671" i="2" s="1"/>
  <c r="AP672" i="2"/>
  <c r="AC672" i="2"/>
  <c r="Z672" i="2"/>
  <c r="AK672" i="2"/>
  <c r="BE672" i="2"/>
  <c r="G673" i="2" s="1"/>
  <c r="BT671" i="2"/>
  <c r="L672" i="2" s="1"/>
  <c r="AU672" i="2"/>
  <c r="AF672" i="2"/>
  <c r="V672" i="2"/>
  <c r="BM671" i="2"/>
  <c r="BR671" i="2" s="1"/>
  <c r="O671" i="2"/>
  <c r="J672" i="2"/>
  <c r="AV672" i="2"/>
  <c r="BF672" i="2"/>
  <c r="H673" i="2" s="1"/>
  <c r="AL672" i="2"/>
  <c r="AQ672" i="2"/>
  <c r="W672" i="2"/>
  <c r="AG672" i="2"/>
  <c r="BA672" i="2"/>
  <c r="BU671" i="2"/>
  <c r="BB672" i="2"/>
  <c r="AH672" i="2"/>
  <c r="BG672" i="2"/>
  <c r="I673" i="2" s="1"/>
  <c r="AW672" i="2"/>
  <c r="AR672" i="2"/>
  <c r="AM672" i="2"/>
  <c r="X672" i="2"/>
  <c r="BV671" i="2"/>
  <c r="AZ672" i="2" l="1"/>
  <c r="BY672" i="2" s="1"/>
  <c r="AA672" i="2"/>
  <c r="Q672" i="2" s="1"/>
  <c r="CD672" i="2"/>
  <c r="CA672" i="2"/>
  <c r="BZ672" i="2"/>
  <c r="BK672" i="2"/>
  <c r="N672" i="2"/>
  <c r="M672" i="2"/>
  <c r="CE672" i="2"/>
  <c r="T671" i="2"/>
  <c r="BD672" i="2"/>
  <c r="U672" i="2"/>
  <c r="Y672" i="2" s="1"/>
  <c r="AY672" i="2"/>
  <c r="AO672" i="2"/>
  <c r="AT672" i="2"/>
  <c r="AX672" i="2" s="1"/>
  <c r="AJ672" i="2"/>
  <c r="AE672" i="2"/>
  <c r="BS671" i="2"/>
  <c r="CF672" i="2"/>
  <c r="BL672" i="2"/>
  <c r="BP672" i="2"/>
  <c r="BQ672" i="2"/>
  <c r="S672" i="2" l="1"/>
  <c r="R672" i="2"/>
  <c r="CK672" i="2"/>
  <c r="CL672" i="2"/>
  <c r="AD672" i="2"/>
  <c r="BC672" i="2"/>
  <c r="BJ672" i="2"/>
  <c r="BH672" i="2"/>
  <c r="F673" i="2"/>
  <c r="BW671" i="2"/>
  <c r="CH671" i="2" s="1"/>
  <c r="K672" i="2"/>
  <c r="P672" i="2" s="1"/>
  <c r="AS672" i="2"/>
  <c r="BX672" i="2"/>
  <c r="BI672" i="2"/>
  <c r="AI672" i="2"/>
  <c r="AN672" i="2"/>
  <c r="CC672" i="2"/>
  <c r="CG672" i="2" s="1"/>
  <c r="BO672" i="2"/>
  <c r="BN672" i="2"/>
  <c r="CJ672" i="2" l="1"/>
  <c r="CI672" i="2"/>
  <c r="Z673" i="2"/>
  <c r="AA673" i="2"/>
  <c r="AB673" i="2"/>
  <c r="AC673" i="2"/>
  <c r="AP673" i="2"/>
  <c r="AK673" i="2"/>
  <c r="BT672" i="2"/>
  <c r="L673" i="2" s="1"/>
  <c r="AZ673" i="2"/>
  <c r="BE673" i="2"/>
  <c r="G674" i="2" s="1"/>
  <c r="V673" i="2"/>
  <c r="AU673" i="2"/>
  <c r="AF673" i="2"/>
  <c r="AM673" i="2"/>
  <c r="AW673" i="2"/>
  <c r="X673" i="2"/>
  <c r="AR673" i="2"/>
  <c r="AH673" i="2"/>
  <c r="BG673" i="2"/>
  <c r="I674" i="2" s="1"/>
  <c r="BB673" i="2"/>
  <c r="BV672" i="2"/>
  <c r="J673" i="2"/>
  <c r="BM672" i="2"/>
  <c r="BR672" i="2" s="1"/>
  <c r="O672" i="2"/>
  <c r="AG673" i="2"/>
  <c r="BA673" i="2"/>
  <c r="BF673" i="2"/>
  <c r="H674" i="2" s="1"/>
  <c r="AL673" i="2"/>
  <c r="W673" i="2"/>
  <c r="AV673" i="2"/>
  <c r="AQ673" i="2"/>
  <c r="BU672" i="2"/>
  <c r="Q673" i="2" l="1"/>
  <c r="CM672" i="2"/>
  <c r="CD673" i="2"/>
  <c r="BY673" i="2"/>
  <c r="BL673" i="2"/>
  <c r="BJ673" i="2"/>
  <c r="BZ673" i="2"/>
  <c r="CA673" i="2"/>
  <c r="BK673" i="2"/>
  <c r="M673" i="2"/>
  <c r="R673" i="2" s="1"/>
  <c r="T672" i="2"/>
  <c r="U673" i="2"/>
  <c r="Y673" i="2" s="1"/>
  <c r="AT673" i="2"/>
  <c r="AX673" i="2" s="1"/>
  <c r="AO673" i="2"/>
  <c r="AJ673" i="2"/>
  <c r="AY673" i="2"/>
  <c r="BC673" i="2" s="1"/>
  <c r="AD673" i="2"/>
  <c r="AE673" i="2"/>
  <c r="BD673" i="2"/>
  <c r="BS672" i="2"/>
  <c r="CE673" i="2"/>
  <c r="N673" i="2"/>
  <c r="S673" i="2" s="1"/>
  <c r="CF673" i="2"/>
  <c r="BQ673" i="2"/>
  <c r="BP673" i="2"/>
  <c r="BO673" i="2"/>
  <c r="CJ673" i="2" l="1"/>
  <c r="CK673" i="2"/>
  <c r="CL673" i="2"/>
  <c r="K673" i="2"/>
  <c r="P673" i="2" s="1"/>
  <c r="BW672" i="2"/>
  <c r="CH672" i="2" s="1"/>
  <c r="BH673" i="2"/>
  <c r="F674" i="2"/>
  <c r="AN673" i="2"/>
  <c r="CC673" i="2"/>
  <c r="CG673" i="2" s="1"/>
  <c r="BI673" i="2"/>
  <c r="AI673" i="2"/>
  <c r="AS673" i="2"/>
  <c r="BX673" i="2"/>
  <c r="BN673" i="2"/>
  <c r="CI673" i="2" l="1"/>
  <c r="CM673" i="2" s="1"/>
  <c r="Z674" i="2"/>
  <c r="AC674" i="2"/>
  <c r="AB674" i="2"/>
  <c r="AA674" i="2"/>
  <c r="AR674" i="2"/>
  <c r="BV673" i="2"/>
  <c r="N674" i="2" s="1"/>
  <c r="X674" i="2"/>
  <c r="AM674" i="2"/>
  <c r="BG674" i="2"/>
  <c r="I675" i="2" s="1"/>
  <c r="BB674" i="2"/>
  <c r="AW674" i="2"/>
  <c r="AH674" i="2"/>
  <c r="BE674" i="2"/>
  <c r="G675" i="2" s="1"/>
  <c r="AU674" i="2"/>
  <c r="V674" i="2"/>
  <c r="AZ674" i="2"/>
  <c r="AK674" i="2"/>
  <c r="AF674" i="2"/>
  <c r="AP674" i="2"/>
  <c r="BT673" i="2"/>
  <c r="J674" i="2"/>
  <c r="AQ674" i="2"/>
  <c r="AL674" i="2"/>
  <c r="W674" i="2"/>
  <c r="AG674" i="2"/>
  <c r="BF674" i="2"/>
  <c r="H675" i="2" s="1"/>
  <c r="AV674" i="2"/>
  <c r="BA674" i="2"/>
  <c r="BU673" i="2"/>
  <c r="BM673" i="2"/>
  <c r="BR673" i="2" s="1"/>
  <c r="O673" i="2"/>
  <c r="S674" i="2" l="1"/>
  <c r="CA674" i="2"/>
  <c r="BL674" i="2"/>
  <c r="CF674" i="2"/>
  <c r="CD674" i="2"/>
  <c r="BY674" i="2"/>
  <c r="CE674" i="2"/>
  <c r="BJ674" i="2"/>
  <c r="M674" i="2"/>
  <c r="R674" i="2" s="1"/>
  <c r="BZ674" i="2"/>
  <c r="T673" i="2"/>
  <c r="AE674" i="2"/>
  <c r="AT674" i="2"/>
  <c r="AX674" i="2" s="1"/>
  <c r="AY674" i="2"/>
  <c r="BC674" i="2" s="1"/>
  <c r="U674" i="2"/>
  <c r="Y674" i="2" s="1"/>
  <c r="AD674" i="2"/>
  <c r="AJ674" i="2"/>
  <c r="BD674" i="2"/>
  <c r="AO674" i="2"/>
  <c r="BS673" i="2"/>
  <c r="BK674" i="2"/>
  <c r="L674" i="2"/>
  <c r="Q674" i="2" s="1"/>
  <c r="BO674" i="2"/>
  <c r="BQ674" i="2"/>
  <c r="BP674" i="2"/>
  <c r="CJ674" i="2" l="1"/>
  <c r="CL674" i="2"/>
  <c r="CK674" i="2"/>
  <c r="AS674" i="2"/>
  <c r="BX674" i="2"/>
  <c r="F675" i="2"/>
  <c r="BH674" i="2"/>
  <c r="AN674" i="2"/>
  <c r="CC674" i="2"/>
  <c r="CG674" i="2" s="1"/>
  <c r="BW673" i="2"/>
  <c r="CH673" i="2" s="1"/>
  <c r="K674" i="2"/>
  <c r="P674" i="2" s="1"/>
  <c r="BI674" i="2"/>
  <c r="AI674" i="2"/>
  <c r="BN674" i="2"/>
  <c r="CI674" i="2" l="1"/>
  <c r="CM674" i="2" s="1"/>
  <c r="V675" i="2"/>
  <c r="Z675" i="2"/>
  <c r="AC675" i="2"/>
  <c r="AB675" i="2"/>
  <c r="AF675" i="2"/>
  <c r="AP675" i="2"/>
  <c r="J675" i="2"/>
  <c r="BM674" i="2"/>
  <c r="BR674" i="2" s="1"/>
  <c r="AH675" i="2"/>
  <c r="BG675" i="2"/>
  <c r="I676" i="2" s="1"/>
  <c r="AR675" i="2"/>
  <c r="AM675" i="2"/>
  <c r="X675" i="2"/>
  <c r="AW675" i="2"/>
  <c r="BB675" i="2"/>
  <c r="BV674" i="2"/>
  <c r="O674" i="2"/>
  <c r="AQ675" i="2"/>
  <c r="AV675" i="2"/>
  <c r="W675" i="2"/>
  <c r="BF675" i="2"/>
  <c r="H676" i="2" s="1"/>
  <c r="AG675" i="2"/>
  <c r="BA675" i="2"/>
  <c r="AL675" i="2"/>
  <c r="BU674" i="2"/>
  <c r="AU675" i="2" l="1"/>
  <c r="BT674" i="2"/>
  <c r="L675" i="2" s="1"/>
  <c r="BE675" i="2"/>
  <c r="G676" i="2" s="1"/>
  <c r="AK675" i="2"/>
  <c r="AA675" i="2"/>
  <c r="AD675" i="2" s="1"/>
  <c r="AZ675" i="2"/>
  <c r="CE675" i="2"/>
  <c r="BK675" i="2"/>
  <c r="CF675" i="2"/>
  <c r="M675" i="2"/>
  <c r="BZ675" i="2"/>
  <c r="N675" i="2"/>
  <c r="BL675" i="2"/>
  <c r="T674" i="2"/>
  <c r="AT675" i="2"/>
  <c r="AE675" i="2"/>
  <c r="AJ675" i="2"/>
  <c r="BD675" i="2"/>
  <c r="AO675" i="2"/>
  <c r="U675" i="2"/>
  <c r="Y675" i="2" s="1"/>
  <c r="AY675" i="2"/>
  <c r="BS674" i="2"/>
  <c r="CA675" i="2"/>
  <c r="BP675" i="2"/>
  <c r="BQ675" i="2"/>
  <c r="S675" i="2" l="1"/>
  <c r="R675" i="2"/>
  <c r="Q675" i="2"/>
  <c r="CK675" i="2"/>
  <c r="CL675" i="2"/>
  <c r="BC675" i="2"/>
  <c r="BJ675" i="2"/>
  <c r="AX675" i="2"/>
  <c r="CD675" i="2"/>
  <c r="BY675" i="2"/>
  <c r="AI675" i="2"/>
  <c r="BI675" i="2"/>
  <c r="BW674" i="2"/>
  <c r="CH674" i="2" s="1"/>
  <c r="K675" i="2"/>
  <c r="P675" i="2" s="1"/>
  <c r="AS675" i="2"/>
  <c r="BX675" i="2"/>
  <c r="BH675" i="2"/>
  <c r="F676" i="2"/>
  <c r="AN675" i="2"/>
  <c r="CC675" i="2"/>
  <c r="BN675" i="2"/>
  <c r="BO675" i="2"/>
  <c r="CG675" i="2" l="1"/>
  <c r="CI675" i="2"/>
  <c r="CJ675" i="2"/>
  <c r="AA676" i="2"/>
  <c r="AC676" i="2"/>
  <c r="Z676" i="2"/>
  <c r="AB676" i="2"/>
  <c r="BF676" i="2"/>
  <c r="H677" i="2" s="1"/>
  <c r="AQ676" i="2"/>
  <c r="W676" i="2"/>
  <c r="AV676" i="2"/>
  <c r="AG676" i="2"/>
  <c r="BA676" i="2"/>
  <c r="AL676" i="2"/>
  <c r="BU675" i="2"/>
  <c r="BB676" i="2"/>
  <c r="AM676" i="2"/>
  <c r="BG676" i="2"/>
  <c r="I677" i="2" s="1"/>
  <c r="AH676" i="2"/>
  <c r="X676" i="2"/>
  <c r="AR676" i="2"/>
  <c r="AW676" i="2"/>
  <c r="BV675" i="2"/>
  <c r="J676" i="2"/>
  <c r="O675" i="2"/>
  <c r="BM675" i="2"/>
  <c r="BR675" i="2" s="1"/>
  <c r="AZ676" i="2"/>
  <c r="BE676" i="2"/>
  <c r="G677" i="2" s="1"/>
  <c r="AU676" i="2"/>
  <c r="AP676" i="2"/>
  <c r="V676" i="2"/>
  <c r="AF676" i="2"/>
  <c r="AK676" i="2"/>
  <c r="BT675" i="2"/>
  <c r="CM675" i="2" l="1"/>
  <c r="BJ676" i="2"/>
  <c r="CA676" i="2"/>
  <c r="CD676" i="2"/>
  <c r="CE676" i="2"/>
  <c r="L676" i="2"/>
  <c r="Q676" i="2" s="1"/>
  <c r="T675" i="2"/>
  <c r="AY676" i="2"/>
  <c r="BC676" i="2" s="1"/>
  <c r="U676" i="2"/>
  <c r="Y676" i="2" s="1"/>
  <c r="AD676" i="2"/>
  <c r="AT676" i="2"/>
  <c r="AX676" i="2" s="1"/>
  <c r="AE676" i="2"/>
  <c r="AO676" i="2"/>
  <c r="AJ676" i="2"/>
  <c r="BD676" i="2"/>
  <c r="BS675" i="2"/>
  <c r="CF676" i="2"/>
  <c r="BY676" i="2"/>
  <c r="N676" i="2"/>
  <c r="S676" i="2" s="1"/>
  <c r="BL676" i="2"/>
  <c r="BK676" i="2"/>
  <c r="BZ676" i="2"/>
  <c r="M676" i="2"/>
  <c r="R676" i="2" s="1"/>
  <c r="BO676" i="2"/>
  <c r="BQ676" i="2"/>
  <c r="BP676" i="2"/>
  <c r="CK676" i="2" l="1"/>
  <c r="CL676" i="2"/>
  <c r="CJ676" i="2"/>
  <c r="AN676" i="2"/>
  <c r="CC676" i="2"/>
  <c r="CG676" i="2" s="1"/>
  <c r="AS676" i="2"/>
  <c r="BX676" i="2"/>
  <c r="BW675" i="2"/>
  <c r="CH675" i="2" s="1"/>
  <c r="K676" i="2"/>
  <c r="P676" i="2" s="1"/>
  <c r="AI676" i="2"/>
  <c r="BI676" i="2"/>
  <c r="BH676" i="2"/>
  <c r="F677" i="2"/>
  <c r="BN676" i="2"/>
  <c r="CI676" i="2" l="1"/>
  <c r="CM676" i="2" s="1"/>
  <c r="AA677" i="2"/>
  <c r="Z677" i="2"/>
  <c r="AB677" i="2"/>
  <c r="AC677" i="2"/>
  <c r="AM677" i="2"/>
  <c r="AW677" i="2"/>
  <c r="BV676" i="2"/>
  <c r="N677" i="2" s="1"/>
  <c r="AH677" i="2"/>
  <c r="X677" i="2"/>
  <c r="AR677" i="2"/>
  <c r="BG677" i="2"/>
  <c r="I678" i="2" s="1"/>
  <c r="BB677" i="2"/>
  <c r="BU676" i="2"/>
  <c r="M677" i="2" s="1"/>
  <c r="BF677" i="2"/>
  <c r="H678" i="2" s="1"/>
  <c r="AG677" i="2"/>
  <c r="AQ677" i="2"/>
  <c r="AV677" i="2"/>
  <c r="W677" i="2"/>
  <c r="AL677" i="2"/>
  <c r="BA677" i="2"/>
  <c r="O676" i="2"/>
  <c r="AP677" i="2"/>
  <c r="AF677" i="2"/>
  <c r="BE677" i="2"/>
  <c r="G678" i="2" s="1"/>
  <c r="AK677" i="2"/>
  <c r="AU677" i="2"/>
  <c r="V677" i="2"/>
  <c r="AZ677" i="2"/>
  <c r="BT676" i="2"/>
  <c r="BM676" i="2"/>
  <c r="BR676" i="2" s="1"/>
  <c r="J677" i="2"/>
  <c r="S677" i="2" l="1"/>
  <c r="R677" i="2"/>
  <c r="CF677" i="2"/>
  <c r="BL677" i="2"/>
  <c r="BZ677" i="2"/>
  <c r="CA677" i="2"/>
  <c r="CE677" i="2"/>
  <c r="BK677" i="2"/>
  <c r="BJ677" i="2"/>
  <c r="L677" i="2"/>
  <c r="Q677" i="2" s="1"/>
  <c r="BY677" i="2"/>
  <c r="CD677" i="2"/>
  <c r="T676" i="2"/>
  <c r="AT677" i="2"/>
  <c r="AX677" i="2" s="1"/>
  <c r="AO677" i="2"/>
  <c r="BD677" i="2"/>
  <c r="AY677" i="2"/>
  <c r="BC677" i="2" s="1"/>
  <c r="AD677" i="2"/>
  <c r="AJ677" i="2"/>
  <c r="U677" i="2"/>
  <c r="Y677" i="2" s="1"/>
  <c r="AE677" i="2"/>
  <c r="BS676" i="2"/>
  <c r="BP677" i="2"/>
  <c r="BO677" i="2"/>
  <c r="BQ677" i="2"/>
  <c r="CL677" i="2" l="1"/>
  <c r="CK677" i="2"/>
  <c r="CJ677" i="2"/>
  <c r="BH677" i="2"/>
  <c r="F678" i="2"/>
  <c r="AN677" i="2"/>
  <c r="CC677" i="2"/>
  <c r="CG677" i="2" s="1"/>
  <c r="AS677" i="2"/>
  <c r="BX677" i="2"/>
  <c r="BW676" i="2"/>
  <c r="CH676" i="2" s="1"/>
  <c r="K677" i="2"/>
  <c r="P677" i="2" s="1"/>
  <c r="AI677" i="2"/>
  <c r="BI677" i="2"/>
  <c r="BN677" i="2"/>
  <c r="CI677" i="2" l="1"/>
  <c r="CM677" i="2" s="1"/>
  <c r="AA678" i="2"/>
  <c r="Z678" i="2"/>
  <c r="AC678" i="2"/>
  <c r="AB678" i="2"/>
  <c r="AV678" i="2"/>
  <c r="BA678" i="2"/>
  <c r="BF678" i="2"/>
  <c r="H679" i="2" s="1"/>
  <c r="W678" i="2"/>
  <c r="AG678" i="2"/>
  <c r="AQ678" i="2"/>
  <c r="AL678" i="2"/>
  <c r="BU677" i="2"/>
  <c r="AK678" i="2"/>
  <c r="V678" i="2"/>
  <c r="BE678" i="2"/>
  <c r="G679" i="2" s="1"/>
  <c r="AZ678" i="2"/>
  <c r="O677" i="2"/>
  <c r="BM677" i="2"/>
  <c r="BR677" i="2" s="1"/>
  <c r="J678" i="2"/>
  <c r="AR678" i="2"/>
  <c r="AW678" i="2"/>
  <c r="BB678" i="2"/>
  <c r="AM678" i="2"/>
  <c r="AH678" i="2"/>
  <c r="X678" i="2"/>
  <c r="BG678" i="2"/>
  <c r="I679" i="2" s="1"/>
  <c r="BV677" i="2"/>
  <c r="BT677" i="2" l="1"/>
  <c r="L678" i="2" s="1"/>
  <c r="Q678" i="2" s="1"/>
  <c r="AP678" i="2"/>
  <c r="BY678" i="2" s="1"/>
  <c r="AF678" i="2"/>
  <c r="AU678" i="2"/>
  <c r="BL678" i="2"/>
  <c r="BZ678" i="2"/>
  <c r="BK678" i="2"/>
  <c r="CF678" i="2"/>
  <c r="N678" i="2"/>
  <c r="S678" i="2" s="1"/>
  <c r="CA678" i="2"/>
  <c r="CE678" i="2"/>
  <c r="T677" i="2"/>
  <c r="U678" i="2"/>
  <c r="Y678" i="2" s="1"/>
  <c r="AY678" i="2"/>
  <c r="BC678" i="2" s="1"/>
  <c r="AO678" i="2"/>
  <c r="AE678" i="2"/>
  <c r="AJ678" i="2"/>
  <c r="AD678" i="2"/>
  <c r="AT678" i="2"/>
  <c r="BD678" i="2"/>
  <c r="BS677" i="2"/>
  <c r="M678" i="2"/>
  <c r="R678" i="2" s="1"/>
  <c r="BP678" i="2"/>
  <c r="BQ678" i="2"/>
  <c r="CK678" i="2" l="1"/>
  <c r="CL678" i="2"/>
  <c r="AX678" i="2"/>
  <c r="BJ678" i="2"/>
  <c r="CD678" i="2"/>
  <c r="BW677" i="2"/>
  <c r="CH677" i="2" s="1"/>
  <c r="K678" i="2"/>
  <c r="P678" i="2" s="1"/>
  <c r="AN678" i="2"/>
  <c r="CC678" i="2"/>
  <c r="BH678" i="2"/>
  <c r="F679" i="2"/>
  <c r="AI678" i="2"/>
  <c r="BI678" i="2"/>
  <c r="AS678" i="2"/>
  <c r="BX678" i="2"/>
  <c r="BO678" i="2"/>
  <c r="BN678" i="2"/>
  <c r="CG678" i="2" l="1"/>
  <c r="CJ678" i="2"/>
  <c r="CI678" i="2"/>
  <c r="BE679" i="2"/>
  <c r="G680" i="2" s="1"/>
  <c r="Z679" i="2"/>
  <c r="AC679" i="2"/>
  <c r="AB679" i="2"/>
  <c r="AA679" i="2"/>
  <c r="BU678" i="2"/>
  <c r="M679" i="2" s="1"/>
  <c r="BA679" i="2"/>
  <c r="AQ679" i="2"/>
  <c r="W679" i="2"/>
  <c r="AL679" i="2"/>
  <c r="AG679" i="2"/>
  <c r="BF679" i="2"/>
  <c r="H680" i="2" s="1"/>
  <c r="AV679" i="2"/>
  <c r="J679" i="2"/>
  <c r="X679" i="2"/>
  <c r="AR679" i="2"/>
  <c r="BB679" i="2"/>
  <c r="AH679" i="2"/>
  <c r="AM679" i="2"/>
  <c r="BG679" i="2"/>
  <c r="I680" i="2" s="1"/>
  <c r="AW679" i="2"/>
  <c r="BV678" i="2"/>
  <c r="O678" i="2"/>
  <c r="BM678" i="2"/>
  <c r="BR678" i="2" s="1"/>
  <c r="AZ679" i="2"/>
  <c r="AU679" i="2"/>
  <c r="AF679" i="2"/>
  <c r="V679" i="2"/>
  <c r="R679" i="2" l="1"/>
  <c r="CM678" i="2"/>
  <c r="BT678" i="2"/>
  <c r="L679" i="2" s="1"/>
  <c r="Q679" i="2" s="1"/>
  <c r="AK679" i="2"/>
  <c r="AP679" i="2"/>
  <c r="BK679" i="2"/>
  <c r="CE679" i="2"/>
  <c r="BZ679" i="2"/>
  <c r="CF679" i="2"/>
  <c r="BJ679" i="2"/>
  <c r="CA679" i="2"/>
  <c r="N679" i="2"/>
  <c r="S679" i="2" s="1"/>
  <c r="BL679" i="2"/>
  <c r="T678" i="2"/>
  <c r="AY679" i="2"/>
  <c r="BC679" i="2" s="1"/>
  <c r="AT679" i="2"/>
  <c r="AX679" i="2" s="1"/>
  <c r="AO679" i="2"/>
  <c r="BD679" i="2"/>
  <c r="AE679" i="2"/>
  <c r="AJ679" i="2"/>
  <c r="U679" i="2"/>
  <c r="Y679" i="2" s="1"/>
  <c r="BS678" i="2"/>
  <c r="BP679" i="2"/>
  <c r="BQ679" i="2"/>
  <c r="BO679" i="2"/>
  <c r="CL679" i="2" l="1"/>
  <c r="CK679" i="2"/>
  <c r="CJ679" i="2"/>
  <c r="CD679" i="2"/>
  <c r="BY679" i="2"/>
  <c r="AB680" i="2"/>
  <c r="K679" i="2"/>
  <c r="P679" i="2" s="1"/>
  <c r="BW678" i="2"/>
  <c r="CH678" i="2" s="1"/>
  <c r="AD679" i="2"/>
  <c r="BH679" i="2"/>
  <c r="F680" i="2"/>
  <c r="AN679" i="2"/>
  <c r="CC679" i="2"/>
  <c r="AS679" i="2"/>
  <c r="BX679" i="2"/>
  <c r="AI679" i="2"/>
  <c r="BI679" i="2"/>
  <c r="BN679" i="2"/>
  <c r="CG679" i="2" l="1"/>
  <c r="CI679" i="2"/>
  <c r="CM679" i="2" s="1"/>
  <c r="AC680" i="2"/>
  <c r="Z680" i="2"/>
  <c r="AA680" i="2"/>
  <c r="AM680" i="2"/>
  <c r="BG680" i="2"/>
  <c r="I681" i="2" s="1"/>
  <c r="BB680" i="2"/>
  <c r="AR680" i="2"/>
  <c r="AH680" i="2"/>
  <c r="X680" i="2"/>
  <c r="AW680" i="2"/>
  <c r="BV679" i="2"/>
  <c r="J680" i="2"/>
  <c r="BM679" i="2"/>
  <c r="BR679" i="2" s="1"/>
  <c r="V680" i="2"/>
  <c r="AK680" i="2"/>
  <c r="AZ680" i="2"/>
  <c r="BE680" i="2"/>
  <c r="G681" i="2" s="1"/>
  <c r="AU680" i="2"/>
  <c r="AP680" i="2"/>
  <c r="AF680" i="2"/>
  <c r="BT679" i="2"/>
  <c r="AL680" i="2"/>
  <c r="AG680" i="2"/>
  <c r="W680" i="2"/>
  <c r="BA680" i="2"/>
  <c r="BF680" i="2"/>
  <c r="H681" i="2" s="1"/>
  <c r="AV680" i="2"/>
  <c r="AQ680" i="2"/>
  <c r="BU679" i="2"/>
  <c r="O679" i="2"/>
  <c r="BY680" i="2" l="1"/>
  <c r="CA680" i="2"/>
  <c r="BL680" i="2"/>
  <c r="BZ680" i="2"/>
  <c r="L680" i="2"/>
  <c r="Q680" i="2" s="1"/>
  <c r="BJ680" i="2"/>
  <c r="T679" i="2"/>
  <c r="AO680" i="2"/>
  <c r="U680" i="2"/>
  <c r="Y680" i="2" s="1"/>
  <c r="AE680" i="2"/>
  <c r="AD680" i="2"/>
  <c r="AT680" i="2"/>
  <c r="AX680" i="2" s="1"/>
  <c r="BD680" i="2"/>
  <c r="AJ680" i="2"/>
  <c r="AY680" i="2"/>
  <c r="BC680" i="2" s="1"/>
  <c r="BS679" i="2"/>
  <c r="BK680" i="2"/>
  <c r="CF680" i="2"/>
  <c r="M680" i="2"/>
  <c r="R680" i="2" s="1"/>
  <c r="CE680" i="2"/>
  <c r="CD680" i="2"/>
  <c r="N680" i="2"/>
  <c r="S680" i="2" s="1"/>
  <c r="BP680" i="2"/>
  <c r="BQ680" i="2"/>
  <c r="BO680" i="2"/>
  <c r="CJ680" i="2" l="1"/>
  <c r="CL680" i="2"/>
  <c r="CK680" i="2"/>
  <c r="AB681" i="2"/>
  <c r="AN680" i="2"/>
  <c r="CC680" i="2"/>
  <c r="CG680" i="2" s="1"/>
  <c r="BI680" i="2"/>
  <c r="AI680" i="2"/>
  <c r="AG681" i="2"/>
  <c r="AL681" i="2"/>
  <c r="AQ681" i="2"/>
  <c r="BA681" i="2"/>
  <c r="BF681" i="2"/>
  <c r="H682" i="2" s="1"/>
  <c r="W681" i="2"/>
  <c r="AV681" i="2"/>
  <c r="BH680" i="2"/>
  <c r="F681" i="2"/>
  <c r="BU680" i="2"/>
  <c r="BW679" i="2"/>
  <c r="CH679" i="2" s="1"/>
  <c r="K680" i="2"/>
  <c r="P680" i="2" s="1"/>
  <c r="BX680" i="2"/>
  <c r="AS680" i="2"/>
  <c r="BN680" i="2"/>
  <c r="CI680" i="2" l="1"/>
  <c r="CM680" i="2" s="1"/>
  <c r="AA681" i="2"/>
  <c r="Z681" i="2"/>
  <c r="AC681" i="2"/>
  <c r="BV680" i="2"/>
  <c r="N681" i="2" s="1"/>
  <c r="BB681" i="2"/>
  <c r="AM681" i="2"/>
  <c r="BG681" i="2"/>
  <c r="I682" i="2" s="1"/>
  <c r="AH681" i="2"/>
  <c r="AW681" i="2"/>
  <c r="X681" i="2"/>
  <c r="AR681" i="2"/>
  <c r="BZ681" i="2"/>
  <c r="CE681" i="2"/>
  <c r="BM680" i="2"/>
  <c r="BR680" i="2" s="1"/>
  <c r="O680" i="2"/>
  <c r="J681" i="2"/>
  <c r="AF681" i="2"/>
  <c r="V681" i="2"/>
  <c r="AP681" i="2"/>
  <c r="BE681" i="2"/>
  <c r="G682" i="2" s="1"/>
  <c r="AU681" i="2"/>
  <c r="AK681" i="2"/>
  <c r="AZ681" i="2"/>
  <c r="BT680" i="2"/>
  <c r="BK681" i="2"/>
  <c r="M681" i="2"/>
  <c r="BP681" i="2"/>
  <c r="R681" i="2" l="1"/>
  <c r="S681" i="2"/>
  <c r="CK681" i="2"/>
  <c r="CF681" i="2"/>
  <c r="BL681" i="2"/>
  <c r="CA681" i="2"/>
  <c r="CD681" i="2"/>
  <c r="L681" i="2"/>
  <c r="Q681" i="2" s="1"/>
  <c r="BY681" i="2"/>
  <c r="BJ681" i="2"/>
  <c r="T680" i="2"/>
  <c r="AO681" i="2"/>
  <c r="AJ681" i="2"/>
  <c r="U681" i="2"/>
  <c r="Y681" i="2" s="1"/>
  <c r="BD681" i="2"/>
  <c r="AE681" i="2"/>
  <c r="AY681" i="2"/>
  <c r="BC681" i="2" s="1"/>
  <c r="AT681" i="2"/>
  <c r="AX681" i="2" s="1"/>
  <c r="BS680" i="2"/>
  <c r="BO681" i="2"/>
  <c r="BQ681" i="2"/>
  <c r="CJ681" i="2" l="1"/>
  <c r="CL681" i="2"/>
  <c r="AC682" i="2"/>
  <c r="BH681" i="2"/>
  <c r="F682" i="2"/>
  <c r="AD681" i="2"/>
  <c r="AN681" i="2"/>
  <c r="CC681" i="2"/>
  <c r="CG681" i="2" s="1"/>
  <c r="BW680" i="2"/>
  <c r="CH680" i="2" s="1"/>
  <c r="K681" i="2"/>
  <c r="P681" i="2" s="1"/>
  <c r="BI681" i="2"/>
  <c r="AI681" i="2"/>
  <c r="AS681" i="2"/>
  <c r="BX681" i="2"/>
  <c r="BN681" i="2"/>
  <c r="CI681" i="2" l="1"/>
  <c r="CM681" i="2" s="1"/>
  <c r="AK682" i="2"/>
  <c r="Z682" i="2"/>
  <c r="AB682" i="2"/>
  <c r="AV682" i="2"/>
  <c r="W682" i="2"/>
  <c r="AG682" i="2"/>
  <c r="BU681" i="2"/>
  <c r="M682" i="2" s="1"/>
  <c r="AQ682" i="2"/>
  <c r="BA682" i="2"/>
  <c r="AL682" i="2"/>
  <c r="BF682" i="2"/>
  <c r="H683" i="2" s="1"/>
  <c r="O681" i="2"/>
  <c r="AP682" i="2"/>
  <c r="AU682" i="2"/>
  <c r="V682" i="2"/>
  <c r="BE682" i="2"/>
  <c r="G683" i="2" s="1"/>
  <c r="BT681" i="2"/>
  <c r="AW682" i="2"/>
  <c r="BG682" i="2"/>
  <c r="I683" i="2" s="1"/>
  <c r="AR682" i="2"/>
  <c r="AH682" i="2"/>
  <c r="X682" i="2"/>
  <c r="AM682" i="2"/>
  <c r="BB682" i="2"/>
  <c r="BV681" i="2"/>
  <c r="J682" i="2"/>
  <c r="BM681" i="2"/>
  <c r="BR681" i="2" s="1"/>
  <c r="AF682" i="2" l="1"/>
  <c r="AZ682" i="2"/>
  <c r="BY682" i="2" s="1"/>
  <c r="AA682" i="2"/>
  <c r="AD682" i="2" s="1"/>
  <c r="BK682" i="2"/>
  <c r="CE682" i="2"/>
  <c r="CF682" i="2"/>
  <c r="BZ682" i="2"/>
  <c r="N682" i="2"/>
  <c r="CA682" i="2"/>
  <c r="T681" i="2"/>
  <c r="BD682" i="2"/>
  <c r="AY682" i="2"/>
  <c r="AJ682" i="2"/>
  <c r="AE682" i="2"/>
  <c r="AT682" i="2"/>
  <c r="AX682" i="2" s="1"/>
  <c r="U682" i="2"/>
  <c r="Y682" i="2" s="1"/>
  <c r="AO682" i="2"/>
  <c r="BS681" i="2"/>
  <c r="BL682" i="2"/>
  <c r="L682" i="2"/>
  <c r="CD682" i="2"/>
  <c r="BP682" i="2"/>
  <c r="BQ682" i="2"/>
  <c r="S682" i="2" l="1"/>
  <c r="Q682" i="2"/>
  <c r="R682" i="2"/>
  <c r="CL682" i="2"/>
  <c r="CK682" i="2"/>
  <c r="BC682" i="2"/>
  <c r="BJ682" i="2"/>
  <c r="AS682" i="2"/>
  <c r="BX682" i="2"/>
  <c r="AI682" i="2"/>
  <c r="BI682" i="2"/>
  <c r="AN682" i="2"/>
  <c r="CC682" i="2"/>
  <c r="CG682" i="2" s="1"/>
  <c r="BW681" i="2"/>
  <c r="CH681" i="2" s="1"/>
  <c r="K682" i="2"/>
  <c r="P682" i="2" s="1"/>
  <c r="BH682" i="2"/>
  <c r="F683" i="2"/>
  <c r="BN682" i="2"/>
  <c r="BO682" i="2"/>
  <c r="CI682" i="2" l="1"/>
  <c r="CJ682" i="2"/>
  <c r="BT682" i="2"/>
  <c r="L683" i="2" s="1"/>
  <c r="Z683" i="2"/>
  <c r="AB683" i="2"/>
  <c r="AC683" i="2"/>
  <c r="AU683" i="2"/>
  <c r="AP683" i="2"/>
  <c r="AK683" i="2"/>
  <c r="J683" i="2"/>
  <c r="BM682" i="2"/>
  <c r="BR682" i="2" s="1"/>
  <c r="O682" i="2"/>
  <c r="AR683" i="2"/>
  <c r="X683" i="2"/>
  <c r="AW683" i="2"/>
  <c r="AM683" i="2"/>
  <c r="BB683" i="2"/>
  <c r="BG683" i="2"/>
  <c r="I684" i="2" s="1"/>
  <c r="AH683" i="2"/>
  <c r="BV682" i="2"/>
  <c r="AQ683" i="2"/>
  <c r="BA683" i="2"/>
  <c r="AL683" i="2"/>
  <c r="BF683" i="2"/>
  <c r="H684" i="2" s="1"/>
  <c r="AG683" i="2"/>
  <c r="AV683" i="2"/>
  <c r="W683" i="2"/>
  <c r="BU682" i="2"/>
  <c r="CM682" i="2" l="1"/>
  <c r="AF683" i="2"/>
  <c r="V683" i="2"/>
  <c r="AZ683" i="2"/>
  <c r="AA683" i="2"/>
  <c r="Q683" i="2" s="1"/>
  <c r="BE683" i="2"/>
  <c r="G684" i="2" s="1"/>
  <c r="CD683" i="2"/>
  <c r="BK683" i="2"/>
  <c r="BL683" i="2"/>
  <c r="CF683" i="2"/>
  <c r="T682" i="2"/>
  <c r="AE683" i="2"/>
  <c r="AT683" i="2"/>
  <c r="AX683" i="2" s="1"/>
  <c r="AO683" i="2"/>
  <c r="AJ683" i="2"/>
  <c r="BD683" i="2"/>
  <c r="U683" i="2"/>
  <c r="AY683" i="2"/>
  <c r="BS682" i="2"/>
  <c r="BZ683" i="2"/>
  <c r="M683" i="2"/>
  <c r="N683" i="2"/>
  <c r="CA683" i="2"/>
  <c r="CE683" i="2"/>
  <c r="BP683" i="2"/>
  <c r="BQ683" i="2"/>
  <c r="R683" i="2" l="1"/>
  <c r="S683" i="2"/>
  <c r="CK683" i="2"/>
  <c r="CL683" i="2"/>
  <c r="BC683" i="2"/>
  <c r="Y683" i="2"/>
  <c r="BJ683" i="2"/>
  <c r="BY683" i="2"/>
  <c r="AD683" i="2"/>
  <c r="BW682" i="2"/>
  <c r="CH682" i="2" s="1"/>
  <c r="K683" i="2"/>
  <c r="P683" i="2" s="1"/>
  <c r="BH683" i="2"/>
  <c r="F684" i="2"/>
  <c r="AI683" i="2"/>
  <c r="BI683" i="2"/>
  <c r="AN683" i="2"/>
  <c r="CC683" i="2"/>
  <c r="CG683" i="2" s="1"/>
  <c r="AS683" i="2"/>
  <c r="BX683" i="2"/>
  <c r="BO683" i="2"/>
  <c r="BN683" i="2"/>
  <c r="CJ683" i="2" l="1"/>
  <c r="CI683" i="2"/>
  <c r="AA684" i="2"/>
  <c r="AC684" i="2"/>
  <c r="AB684" i="2"/>
  <c r="Z684" i="2"/>
  <c r="BV683" i="2"/>
  <c r="N684" i="2" s="1"/>
  <c r="BU683" i="2"/>
  <c r="M684" i="2" s="1"/>
  <c r="AR684" i="2"/>
  <c r="X684" i="2"/>
  <c r="AW684" i="2"/>
  <c r="BG684" i="2"/>
  <c r="I685" i="2" s="1"/>
  <c r="BB684" i="2"/>
  <c r="AM684" i="2"/>
  <c r="AH684" i="2"/>
  <c r="AG684" i="2"/>
  <c r="AQ684" i="2"/>
  <c r="AV684" i="2"/>
  <c r="BA684" i="2"/>
  <c r="AL684" i="2"/>
  <c r="W684" i="2"/>
  <c r="BF684" i="2"/>
  <c r="H685" i="2" s="1"/>
  <c r="J684" i="2"/>
  <c r="AZ684" i="2"/>
  <c r="AP684" i="2"/>
  <c r="AK684" i="2"/>
  <c r="V684" i="2"/>
  <c r="AU684" i="2"/>
  <c r="AF684" i="2"/>
  <c r="BE684" i="2"/>
  <c r="G685" i="2" s="1"/>
  <c r="BT683" i="2"/>
  <c r="BM683" i="2"/>
  <c r="BR683" i="2" s="1"/>
  <c r="O683" i="2"/>
  <c r="S684" i="2" l="1"/>
  <c r="R684" i="2"/>
  <c r="CM683" i="2"/>
  <c r="CF684" i="2"/>
  <c r="CA684" i="2"/>
  <c r="BL684" i="2"/>
  <c r="CE684" i="2"/>
  <c r="BK684" i="2"/>
  <c r="BZ684" i="2"/>
  <c r="L684" i="2"/>
  <c r="Q684" i="2" s="1"/>
  <c r="CD684" i="2"/>
  <c r="T683" i="2"/>
  <c r="AO684" i="2"/>
  <c r="AY684" i="2"/>
  <c r="BC684" i="2" s="1"/>
  <c r="AT684" i="2"/>
  <c r="AX684" i="2" s="1"/>
  <c r="AE684" i="2"/>
  <c r="U684" i="2"/>
  <c r="Y684" i="2" s="1"/>
  <c r="BD684" i="2"/>
  <c r="AJ684" i="2"/>
  <c r="BS683" i="2"/>
  <c r="BJ684" i="2"/>
  <c r="BY684" i="2"/>
  <c r="BO684" i="2"/>
  <c r="BQ684" i="2"/>
  <c r="BP684" i="2"/>
  <c r="CJ684" i="2" l="1"/>
  <c r="CL684" i="2"/>
  <c r="CK684" i="2"/>
  <c r="AC685" i="2"/>
  <c r="AN684" i="2"/>
  <c r="CC684" i="2"/>
  <c r="CG684" i="2" s="1"/>
  <c r="BI684" i="2"/>
  <c r="AI684" i="2"/>
  <c r="BH684" i="2"/>
  <c r="F685" i="2"/>
  <c r="AD684" i="2"/>
  <c r="K684" i="2"/>
  <c r="P684" i="2" s="1"/>
  <c r="BW683" i="2"/>
  <c r="CH683" i="2" s="1"/>
  <c r="AS684" i="2"/>
  <c r="BX684" i="2"/>
  <c r="BN684" i="2"/>
  <c r="CI684" i="2" l="1"/>
  <c r="CM684" i="2" s="1"/>
  <c r="Z685" i="2"/>
  <c r="AA685" i="2"/>
  <c r="AB685" i="2"/>
  <c r="AP685" i="2"/>
  <c r="V685" i="2"/>
  <c r="AK685" i="2"/>
  <c r="AF685" i="2"/>
  <c r="AZ685" i="2"/>
  <c r="AU685" i="2"/>
  <c r="BE685" i="2"/>
  <c r="G686" i="2" s="1"/>
  <c r="BT684" i="2"/>
  <c r="AR685" i="2"/>
  <c r="X685" i="2"/>
  <c r="AM685" i="2"/>
  <c r="AH685" i="2"/>
  <c r="BG685" i="2"/>
  <c r="I686" i="2" s="1"/>
  <c r="BB685" i="2"/>
  <c r="AW685" i="2"/>
  <c r="BV684" i="2"/>
  <c r="J685" i="2"/>
  <c r="BM684" i="2"/>
  <c r="BR684" i="2" s="1"/>
  <c r="W685" i="2"/>
  <c r="AV685" i="2"/>
  <c r="BF685" i="2"/>
  <c r="H686" i="2" s="1"/>
  <c r="AL685" i="2"/>
  <c r="AG685" i="2"/>
  <c r="AQ685" i="2"/>
  <c r="BA685" i="2"/>
  <c r="BU684" i="2"/>
  <c r="O684" i="2"/>
  <c r="BL685" i="2" l="1"/>
  <c r="M685" i="2"/>
  <c r="R685" i="2" s="1"/>
  <c r="BK685" i="2"/>
  <c r="CD685" i="2"/>
  <c r="CE685" i="2"/>
  <c r="T684" i="2"/>
  <c r="AE685" i="2"/>
  <c r="AT685" i="2"/>
  <c r="AX685" i="2" s="1"/>
  <c r="U685" i="2"/>
  <c r="Y685" i="2" s="1"/>
  <c r="BD685" i="2"/>
  <c r="AO685" i="2"/>
  <c r="AJ685" i="2"/>
  <c r="AD685" i="2"/>
  <c r="AY685" i="2"/>
  <c r="BC685" i="2" s="1"/>
  <c r="BS684" i="2"/>
  <c r="N685" i="2"/>
  <c r="S685" i="2" s="1"/>
  <c r="CA685" i="2"/>
  <c r="BY685" i="2"/>
  <c r="BZ685" i="2"/>
  <c r="CF685" i="2"/>
  <c r="L685" i="2"/>
  <c r="Q685" i="2" s="1"/>
  <c r="BJ685" i="2"/>
  <c r="BQ685" i="2"/>
  <c r="BP685" i="2"/>
  <c r="BO685" i="2"/>
  <c r="CJ685" i="2" l="1"/>
  <c r="CL685" i="2"/>
  <c r="CK685" i="2"/>
  <c r="BH685" i="2"/>
  <c r="F686" i="2"/>
  <c r="CC685" i="2"/>
  <c r="CG685" i="2" s="1"/>
  <c r="AN685" i="2"/>
  <c r="BW684" i="2"/>
  <c r="CH684" i="2" s="1"/>
  <c r="K685" i="2"/>
  <c r="P685" i="2" s="1"/>
  <c r="BX685" i="2"/>
  <c r="AS685" i="2"/>
  <c r="AI685" i="2"/>
  <c r="BI685" i="2"/>
  <c r="BN685" i="2"/>
  <c r="CI685" i="2" l="1"/>
  <c r="CM685" i="2" s="1"/>
  <c r="AF686" i="2"/>
  <c r="AB686" i="2"/>
  <c r="AC686" i="2"/>
  <c r="Z686" i="2"/>
  <c r="AA686" i="2"/>
  <c r="BV685" i="2"/>
  <c r="N686" i="2" s="1"/>
  <c r="BE686" i="2"/>
  <c r="G687" i="2" s="1"/>
  <c r="BG686" i="2"/>
  <c r="I687" i="2" s="1"/>
  <c r="AM686" i="2"/>
  <c r="AR686" i="2"/>
  <c r="X686" i="2"/>
  <c r="BB686" i="2"/>
  <c r="AH686" i="2"/>
  <c r="AW686" i="2"/>
  <c r="BA686" i="2"/>
  <c r="AV686" i="2"/>
  <c r="BF686" i="2"/>
  <c r="H687" i="2" s="1"/>
  <c r="AG686" i="2"/>
  <c r="AL686" i="2"/>
  <c r="AQ686" i="2"/>
  <c r="W686" i="2"/>
  <c r="BU685" i="2"/>
  <c r="BM685" i="2"/>
  <c r="BR685" i="2" s="1"/>
  <c r="O685" i="2"/>
  <c r="J686" i="2"/>
  <c r="S686" i="2" l="1"/>
  <c r="AU686" i="2"/>
  <c r="BT685" i="2"/>
  <c r="L686" i="2" s="1"/>
  <c r="Q686" i="2" s="1"/>
  <c r="V686" i="2"/>
  <c r="AZ686" i="2"/>
  <c r="AP686" i="2"/>
  <c r="AK686" i="2"/>
  <c r="CA686" i="2"/>
  <c r="CF686" i="2"/>
  <c r="BK686" i="2"/>
  <c r="BL686" i="2"/>
  <c r="BZ686" i="2"/>
  <c r="CE686" i="2"/>
  <c r="M686" i="2"/>
  <c r="R686" i="2" s="1"/>
  <c r="T685" i="2"/>
  <c r="AE686" i="2"/>
  <c r="AY686" i="2"/>
  <c r="AJ686" i="2"/>
  <c r="U686" i="2"/>
  <c r="AO686" i="2"/>
  <c r="BD686" i="2"/>
  <c r="AT686" i="2"/>
  <c r="BS685" i="2"/>
  <c r="BP686" i="2"/>
  <c r="BQ686" i="2"/>
  <c r="CK686" i="2" l="1"/>
  <c r="CL686" i="2"/>
  <c r="AX686" i="2"/>
  <c r="Y686" i="2"/>
  <c r="BJ686" i="2"/>
  <c r="CD686" i="2"/>
  <c r="BC686" i="2"/>
  <c r="BY686" i="2"/>
  <c r="AD686" i="2"/>
  <c r="AN686" i="2"/>
  <c r="CC686" i="2"/>
  <c r="BH686" i="2"/>
  <c r="F687" i="2"/>
  <c r="BW685" i="2"/>
  <c r="CH685" i="2" s="1"/>
  <c r="K686" i="2"/>
  <c r="P686" i="2" s="1"/>
  <c r="AS686" i="2"/>
  <c r="BX686" i="2"/>
  <c r="BI686" i="2"/>
  <c r="AI686" i="2"/>
  <c r="BO686" i="2"/>
  <c r="BN686" i="2"/>
  <c r="CG686" i="2" l="1"/>
  <c r="CI686" i="2"/>
  <c r="CJ686" i="2"/>
  <c r="AA687" i="2"/>
  <c r="Z687" i="2"/>
  <c r="AC687" i="2"/>
  <c r="AB687" i="2"/>
  <c r="AL687" i="2"/>
  <c r="AV687" i="2"/>
  <c r="AG687" i="2"/>
  <c r="BA687" i="2"/>
  <c r="AQ687" i="2"/>
  <c r="BF687" i="2"/>
  <c r="H688" i="2" s="1"/>
  <c r="W687" i="2"/>
  <c r="BU686" i="2"/>
  <c r="O686" i="2"/>
  <c r="J687" i="2"/>
  <c r="BE687" i="2"/>
  <c r="G688" i="2" s="1"/>
  <c r="V687" i="2"/>
  <c r="AF687" i="2"/>
  <c r="AZ687" i="2"/>
  <c r="AU687" i="2"/>
  <c r="AK687" i="2"/>
  <c r="AP687" i="2"/>
  <c r="BT686" i="2"/>
  <c r="BM686" i="2"/>
  <c r="BR686" i="2" s="1"/>
  <c r="BB687" i="2"/>
  <c r="X687" i="2"/>
  <c r="AW687" i="2"/>
  <c r="AM687" i="2"/>
  <c r="AR687" i="2"/>
  <c r="AH687" i="2"/>
  <c r="BG687" i="2"/>
  <c r="I688" i="2" s="1"/>
  <c r="BV686" i="2"/>
  <c r="CM686" i="2" l="1"/>
  <c r="BY687" i="2"/>
  <c r="BZ687" i="2"/>
  <c r="CF687" i="2"/>
  <c r="L687" i="2"/>
  <c r="Q687" i="2" s="1"/>
  <c r="BK687" i="2"/>
  <c r="N687" i="2"/>
  <c r="S687" i="2" s="1"/>
  <c r="AO687" i="2"/>
  <c r="T686" i="2"/>
  <c r="AD687" i="2"/>
  <c r="AT687" i="2"/>
  <c r="AX687" i="2" s="1"/>
  <c r="U687" i="2"/>
  <c r="Y687" i="2" s="1"/>
  <c r="BD687" i="2"/>
  <c r="AJ687" i="2"/>
  <c r="AY687" i="2"/>
  <c r="BC687" i="2" s="1"/>
  <c r="AE687" i="2"/>
  <c r="BS686" i="2"/>
  <c r="BL687" i="2"/>
  <c r="CE687" i="2"/>
  <c r="CA687" i="2"/>
  <c r="CD687" i="2"/>
  <c r="BJ687" i="2"/>
  <c r="M687" i="2"/>
  <c r="R687" i="2" s="1"/>
  <c r="BQ687" i="2"/>
  <c r="BO687" i="2"/>
  <c r="BP687" i="2"/>
  <c r="CK687" i="2" l="1"/>
  <c r="CL687" i="2"/>
  <c r="CJ687" i="2"/>
  <c r="AN687" i="2"/>
  <c r="CC687" i="2"/>
  <c r="CG687" i="2" s="1"/>
  <c r="BW686" i="2"/>
  <c r="CH686" i="2" s="1"/>
  <c r="K687" i="2"/>
  <c r="P687" i="2" s="1"/>
  <c r="BH687" i="2"/>
  <c r="F688" i="2"/>
  <c r="AI687" i="2"/>
  <c r="BI687" i="2"/>
  <c r="AS687" i="2"/>
  <c r="BX687" i="2"/>
  <c r="BN687" i="2"/>
  <c r="CI687" i="2" l="1"/>
  <c r="CM687" i="2" s="1"/>
  <c r="AC688" i="2"/>
  <c r="Z688" i="2"/>
  <c r="AB688" i="2"/>
  <c r="AA688" i="2"/>
  <c r="BU687" i="2"/>
  <c r="M688" i="2" s="1"/>
  <c r="BF688" i="2"/>
  <c r="H689" i="2" s="1"/>
  <c r="AV688" i="2"/>
  <c r="AQ688" i="2"/>
  <c r="BA688" i="2"/>
  <c r="AL688" i="2"/>
  <c r="AG688" i="2"/>
  <c r="W688" i="2"/>
  <c r="O687" i="2"/>
  <c r="BG688" i="2"/>
  <c r="I689" i="2" s="1"/>
  <c r="AW688" i="2"/>
  <c r="AR688" i="2"/>
  <c r="AH688" i="2"/>
  <c r="BB688" i="2"/>
  <c r="AM688" i="2"/>
  <c r="X688" i="2"/>
  <c r="BV687" i="2"/>
  <c r="J688" i="2"/>
  <c r="BM687" i="2"/>
  <c r="BR687" i="2" s="1"/>
  <c r="AU688" i="2"/>
  <c r="V688" i="2"/>
  <c r="BE688" i="2"/>
  <c r="G689" i="2" s="1"/>
  <c r="AF688" i="2"/>
  <c r="AP688" i="2"/>
  <c r="AZ688" i="2"/>
  <c r="AK688" i="2"/>
  <c r="BT687" i="2"/>
  <c r="R688" i="2" l="1"/>
  <c r="BZ688" i="2"/>
  <c r="BK688" i="2"/>
  <c r="CE688" i="2"/>
  <c r="CF688" i="2"/>
  <c r="CD688" i="2"/>
  <c r="CA688" i="2"/>
  <c r="L688" i="2"/>
  <c r="Q688" i="2" s="1"/>
  <c r="BY688" i="2"/>
  <c r="N688" i="2"/>
  <c r="S688" i="2" s="1"/>
  <c r="BJ688" i="2"/>
  <c r="BL688" i="2"/>
  <c r="T687" i="2"/>
  <c r="BD688" i="2"/>
  <c r="AJ688" i="2"/>
  <c r="AE688" i="2"/>
  <c r="U688" i="2"/>
  <c r="Y688" i="2" s="1"/>
  <c r="AT688" i="2"/>
  <c r="AX688" i="2" s="1"/>
  <c r="AO688" i="2"/>
  <c r="AY688" i="2"/>
  <c r="BC688" i="2" s="1"/>
  <c r="BS687" i="2"/>
  <c r="BQ688" i="2"/>
  <c r="BP688" i="2"/>
  <c r="BO688" i="2"/>
  <c r="CJ688" i="2" l="1"/>
  <c r="CK688" i="2"/>
  <c r="CL688" i="2"/>
  <c r="AB689" i="2"/>
  <c r="AD688" i="2"/>
  <c r="BH688" i="2"/>
  <c r="F689" i="2"/>
  <c r="K688" i="2"/>
  <c r="P688" i="2" s="1"/>
  <c r="BW687" i="2"/>
  <c r="CH687" i="2" s="1"/>
  <c r="BI688" i="2"/>
  <c r="AI688" i="2"/>
  <c r="AS688" i="2"/>
  <c r="BX688" i="2"/>
  <c r="AN688" i="2"/>
  <c r="CC688" i="2"/>
  <c r="CG688" i="2" s="1"/>
  <c r="BN688" i="2"/>
  <c r="CI688" i="2" l="1"/>
  <c r="CM688" i="2" s="1"/>
  <c r="AA689" i="2"/>
  <c r="Z689" i="2"/>
  <c r="AC689" i="2"/>
  <c r="O688" i="2"/>
  <c r="AL689" i="2"/>
  <c r="AQ689" i="2"/>
  <c r="BA689" i="2"/>
  <c r="AG689" i="2"/>
  <c r="W689" i="2"/>
  <c r="BF689" i="2"/>
  <c r="H690" i="2" s="1"/>
  <c r="AV689" i="2"/>
  <c r="BU688" i="2"/>
  <c r="BM688" i="2"/>
  <c r="BR688" i="2" s="1"/>
  <c r="AR689" i="2"/>
  <c r="BG689" i="2"/>
  <c r="I690" i="2" s="1"/>
  <c r="AH689" i="2"/>
  <c r="BB689" i="2"/>
  <c r="AW689" i="2"/>
  <c r="X689" i="2"/>
  <c r="AM689" i="2"/>
  <c r="BV688" i="2"/>
  <c r="AP689" i="2"/>
  <c r="V689" i="2"/>
  <c r="AZ689" i="2"/>
  <c r="AF689" i="2"/>
  <c r="AU689" i="2"/>
  <c r="BT688" i="2"/>
  <c r="J689" i="2"/>
  <c r="AK689" i="2" l="1"/>
  <c r="CD689" i="2" s="1"/>
  <c r="BE689" i="2"/>
  <c r="G690" i="2" s="1"/>
  <c r="BJ689" i="2"/>
  <c r="L689" i="2"/>
  <c r="Q689" i="2" s="1"/>
  <c r="BK689" i="2"/>
  <c r="CE689" i="2"/>
  <c r="N689" i="2"/>
  <c r="S689" i="2" s="1"/>
  <c r="CA689" i="2"/>
  <c r="T688" i="2"/>
  <c r="AO689" i="2"/>
  <c r="AY689" i="2"/>
  <c r="BC689" i="2" s="1"/>
  <c r="AE689" i="2"/>
  <c r="AT689" i="2"/>
  <c r="AX689" i="2" s="1"/>
  <c r="AJ689" i="2"/>
  <c r="BD689" i="2"/>
  <c r="U689" i="2"/>
  <c r="Y689" i="2" s="1"/>
  <c r="AD689" i="2"/>
  <c r="BS688" i="2"/>
  <c r="CF689" i="2"/>
  <c r="BZ689" i="2"/>
  <c r="BL689" i="2"/>
  <c r="M689" i="2"/>
  <c r="R689" i="2" s="1"/>
  <c r="BQ689" i="2"/>
  <c r="BO689" i="2"/>
  <c r="BP689" i="2"/>
  <c r="CK689" i="2" l="1"/>
  <c r="CL689" i="2"/>
  <c r="CJ689" i="2"/>
  <c r="BY689" i="2"/>
  <c r="BW688" i="2"/>
  <c r="CH688" i="2" s="1"/>
  <c r="K689" i="2"/>
  <c r="P689" i="2" s="1"/>
  <c r="AN689" i="2"/>
  <c r="CC689" i="2"/>
  <c r="CG689" i="2" s="1"/>
  <c r="BX689" i="2"/>
  <c r="AS689" i="2"/>
  <c r="BI689" i="2"/>
  <c r="AI689" i="2"/>
  <c r="BH689" i="2"/>
  <c r="F690" i="2"/>
  <c r="BN689" i="2"/>
  <c r="CI689" i="2" l="1"/>
  <c r="CM689" i="2" s="1"/>
  <c r="AF690" i="2"/>
  <c r="Z690" i="2"/>
  <c r="AB690" i="2"/>
  <c r="AC690" i="2"/>
  <c r="AL690" i="2"/>
  <c r="BA690" i="2"/>
  <c r="BF690" i="2"/>
  <c r="H691" i="2" s="1"/>
  <c r="W690" i="2"/>
  <c r="BU689" i="2"/>
  <c r="M690" i="2" s="1"/>
  <c r="AG690" i="2"/>
  <c r="AV690" i="2"/>
  <c r="AQ690" i="2"/>
  <c r="AU690" i="2"/>
  <c r="BE690" i="2"/>
  <c r="G691" i="2" s="1"/>
  <c r="V690" i="2"/>
  <c r="BT689" i="2"/>
  <c r="AM690" i="2"/>
  <c r="X690" i="2"/>
  <c r="AH690" i="2"/>
  <c r="AR690" i="2"/>
  <c r="BB690" i="2"/>
  <c r="AW690" i="2"/>
  <c r="BG690" i="2"/>
  <c r="I691" i="2" s="1"/>
  <c r="BV689" i="2"/>
  <c r="J690" i="2"/>
  <c r="BM689" i="2"/>
  <c r="BR689" i="2" s="1"/>
  <c r="O689" i="2"/>
  <c r="AK690" i="2" l="1"/>
  <c r="AZ690" i="2"/>
  <c r="BJ690" i="2" s="1"/>
  <c r="AP690" i="2"/>
  <c r="AA690" i="2"/>
  <c r="AD690" i="2" s="1"/>
  <c r="BK690" i="2"/>
  <c r="BZ690" i="2"/>
  <c r="CE690" i="2"/>
  <c r="N690" i="2"/>
  <c r="CA690" i="2"/>
  <c r="CF690" i="2"/>
  <c r="BL690" i="2"/>
  <c r="T689" i="2"/>
  <c r="AO690" i="2"/>
  <c r="U690" i="2"/>
  <c r="Y690" i="2" s="1"/>
  <c r="AY690" i="2"/>
  <c r="BD690" i="2"/>
  <c r="AE690" i="2"/>
  <c r="AT690" i="2"/>
  <c r="AX690" i="2" s="1"/>
  <c r="AJ690" i="2"/>
  <c r="BS689" i="2"/>
  <c r="L690" i="2"/>
  <c r="BO690" i="2"/>
  <c r="BQ690" i="2"/>
  <c r="BP690" i="2"/>
  <c r="S690" i="2" l="1"/>
  <c r="Q690" i="2"/>
  <c r="R690" i="2"/>
  <c r="CK690" i="2"/>
  <c r="CJ690" i="2"/>
  <c r="CL690" i="2"/>
  <c r="CD690" i="2"/>
  <c r="BC690" i="2"/>
  <c r="BY690" i="2"/>
  <c r="BH690" i="2"/>
  <c r="F691" i="2"/>
  <c r="AN690" i="2"/>
  <c r="CC690" i="2"/>
  <c r="BW689" i="2"/>
  <c r="CH689" i="2" s="1"/>
  <c r="K690" i="2"/>
  <c r="P690" i="2" s="1"/>
  <c r="BI690" i="2"/>
  <c r="AI690" i="2"/>
  <c r="AS690" i="2"/>
  <c r="BX690" i="2"/>
  <c r="BN690" i="2"/>
  <c r="CG690" i="2" l="1"/>
  <c r="CI690" i="2"/>
  <c r="CM690" i="2" s="1"/>
  <c r="AF691" i="2"/>
  <c r="Z691" i="2"/>
  <c r="AB691" i="2"/>
  <c r="AC691" i="2"/>
  <c r="BT690" i="2"/>
  <c r="L691" i="2" s="1"/>
  <c r="V691" i="2"/>
  <c r="J691" i="2"/>
  <c r="BM690" i="2"/>
  <c r="BR690" i="2" s="1"/>
  <c r="AQ691" i="2"/>
  <c r="AL691" i="2"/>
  <c r="BA691" i="2"/>
  <c r="AG691" i="2"/>
  <c r="W691" i="2"/>
  <c r="AV691" i="2"/>
  <c r="BF691" i="2"/>
  <c r="H692" i="2" s="1"/>
  <c r="BU690" i="2"/>
  <c r="O690" i="2"/>
  <c r="X691" i="2"/>
  <c r="BG691" i="2"/>
  <c r="I692" i="2" s="1"/>
  <c r="AH691" i="2"/>
  <c r="AR691" i="2"/>
  <c r="BB691" i="2"/>
  <c r="AW691" i="2"/>
  <c r="AM691" i="2"/>
  <c r="BV690" i="2"/>
  <c r="AK691" i="2" l="1"/>
  <c r="AU691" i="2"/>
  <c r="AZ691" i="2"/>
  <c r="BE691" i="2"/>
  <c r="G692" i="2" s="1"/>
  <c r="AA691" i="2"/>
  <c r="AD691" i="2" s="1"/>
  <c r="AP691" i="2"/>
  <c r="CF691" i="2"/>
  <c r="BL691" i="2"/>
  <c r="CE691" i="2"/>
  <c r="N691" i="2"/>
  <c r="T690" i="2"/>
  <c r="BD691" i="2"/>
  <c r="AY691" i="2"/>
  <c r="AJ691" i="2"/>
  <c r="AO691" i="2"/>
  <c r="AE691" i="2"/>
  <c r="U691" i="2"/>
  <c r="Y691" i="2" s="1"/>
  <c r="AT691" i="2"/>
  <c r="BS690" i="2"/>
  <c r="M691" i="2"/>
  <c r="BZ691" i="2"/>
  <c r="CA691" i="2"/>
  <c r="BK691" i="2"/>
  <c r="BP691" i="2"/>
  <c r="BQ691" i="2"/>
  <c r="R691" i="2" l="1"/>
  <c r="S691" i="2"/>
  <c r="Q691" i="2"/>
  <c r="CK691" i="2"/>
  <c r="CL691" i="2"/>
  <c r="AX691" i="2"/>
  <c r="CD691" i="2"/>
  <c r="BY691" i="2"/>
  <c r="BC691" i="2"/>
  <c r="BJ691" i="2"/>
  <c r="K691" i="2"/>
  <c r="P691" i="2" s="1"/>
  <c r="BW690" i="2"/>
  <c r="CH690" i="2" s="1"/>
  <c r="AI691" i="2"/>
  <c r="BI691" i="2"/>
  <c r="BH691" i="2"/>
  <c r="F692" i="2"/>
  <c r="AS691" i="2"/>
  <c r="BX691" i="2"/>
  <c r="AN691" i="2"/>
  <c r="CC691" i="2"/>
  <c r="BO691" i="2"/>
  <c r="BN691" i="2"/>
  <c r="CG691" i="2" l="1"/>
  <c r="CJ691" i="2"/>
  <c r="CI691" i="2"/>
  <c r="AZ692" i="2"/>
  <c r="AB692" i="2"/>
  <c r="Z692" i="2"/>
  <c r="AC692" i="2"/>
  <c r="BU691" i="2"/>
  <c r="M692" i="2" s="1"/>
  <c r="BA692" i="2"/>
  <c r="W692" i="2"/>
  <c r="AL692" i="2"/>
  <c r="BF692" i="2"/>
  <c r="H693" i="2" s="1"/>
  <c r="AV692" i="2"/>
  <c r="AG692" i="2"/>
  <c r="AQ692" i="2"/>
  <c r="AU692" i="2"/>
  <c r="BE692" i="2"/>
  <c r="G693" i="2" s="1"/>
  <c r="V692" i="2"/>
  <c r="BT691" i="2"/>
  <c r="J692" i="2"/>
  <c r="AM692" i="2"/>
  <c r="AW692" i="2"/>
  <c r="AR692" i="2"/>
  <c r="AH692" i="2"/>
  <c r="X692" i="2"/>
  <c r="BB692" i="2"/>
  <c r="BG692" i="2"/>
  <c r="I693" i="2" s="1"/>
  <c r="BV691" i="2"/>
  <c r="BM691" i="2"/>
  <c r="BR691" i="2" s="1"/>
  <c r="O691" i="2"/>
  <c r="CM691" i="2" l="1"/>
  <c r="AP692" i="2"/>
  <c r="AF692" i="2"/>
  <c r="BJ692" i="2" s="1"/>
  <c r="AA692" i="2"/>
  <c r="R692" i="2" s="1"/>
  <c r="AK692" i="2"/>
  <c r="BZ692" i="2"/>
  <c r="CE692" i="2"/>
  <c r="BK692" i="2"/>
  <c r="CF692" i="2"/>
  <c r="N692" i="2"/>
  <c r="L692" i="2"/>
  <c r="T691" i="2"/>
  <c r="AO692" i="2"/>
  <c r="U692" i="2"/>
  <c r="Y692" i="2" s="1"/>
  <c r="AJ692" i="2"/>
  <c r="AE692" i="2"/>
  <c r="AY692" i="2"/>
  <c r="BC692" i="2" s="1"/>
  <c r="AT692" i="2"/>
  <c r="AX692" i="2" s="1"/>
  <c r="BD692" i="2"/>
  <c r="BS691" i="2"/>
  <c r="BL692" i="2"/>
  <c r="CA692" i="2"/>
  <c r="BO692" i="2"/>
  <c r="BQ692" i="2"/>
  <c r="BP692" i="2"/>
  <c r="S692" i="2" l="1"/>
  <c r="Q692" i="2"/>
  <c r="CK692" i="2"/>
  <c r="CL692" i="2"/>
  <c r="CJ692" i="2"/>
  <c r="CD692" i="2"/>
  <c r="BY692" i="2"/>
  <c r="AB693" i="2"/>
  <c r="AD692" i="2"/>
  <c r="BI692" i="2"/>
  <c r="AI692" i="2"/>
  <c r="BH692" i="2"/>
  <c r="F693" i="2"/>
  <c r="AN692" i="2"/>
  <c r="CC692" i="2"/>
  <c r="BW691" i="2"/>
  <c r="CH691" i="2" s="1"/>
  <c r="K692" i="2"/>
  <c r="P692" i="2" s="1"/>
  <c r="AS692" i="2"/>
  <c r="BX692" i="2"/>
  <c r="BN692" i="2"/>
  <c r="CG692" i="2" l="1"/>
  <c r="CI692" i="2"/>
  <c r="CM692" i="2" s="1"/>
  <c r="AU693" i="2"/>
  <c r="Z693" i="2"/>
  <c r="AC693" i="2"/>
  <c r="O692" i="2"/>
  <c r="BM692" i="2"/>
  <c r="BR692" i="2" s="1"/>
  <c r="AM693" i="2"/>
  <c r="BB693" i="2"/>
  <c r="AW693" i="2"/>
  <c r="AH693" i="2"/>
  <c r="AR693" i="2"/>
  <c r="BG693" i="2"/>
  <c r="I694" i="2" s="1"/>
  <c r="X693" i="2"/>
  <c r="BV692" i="2"/>
  <c r="J693" i="2"/>
  <c r="W693" i="2"/>
  <c r="AG693" i="2"/>
  <c r="BA693" i="2"/>
  <c r="AV693" i="2"/>
  <c r="BF693" i="2"/>
  <c r="H694" i="2" s="1"/>
  <c r="AQ693" i="2"/>
  <c r="AL693" i="2"/>
  <c r="BU692" i="2"/>
  <c r="AK693" i="2"/>
  <c r="AZ693" i="2"/>
  <c r="AF693" i="2"/>
  <c r="BE693" i="2"/>
  <c r="G694" i="2" s="1"/>
  <c r="AP693" i="2"/>
  <c r="V693" i="2"/>
  <c r="BT692" i="2"/>
  <c r="AA693" i="2" l="1"/>
  <c r="AD693" i="2" s="1"/>
  <c r="CA693" i="2"/>
  <c r="BZ693" i="2"/>
  <c r="BJ693" i="2"/>
  <c r="BY693" i="2"/>
  <c r="L693" i="2"/>
  <c r="CE693" i="2"/>
  <c r="BL693" i="2"/>
  <c r="CD693" i="2"/>
  <c r="BK693" i="2"/>
  <c r="M693" i="2"/>
  <c r="N693" i="2"/>
  <c r="CF693" i="2"/>
  <c r="T692" i="2"/>
  <c r="AY693" i="2"/>
  <c r="BC693" i="2" s="1"/>
  <c r="AE693" i="2"/>
  <c r="AJ693" i="2"/>
  <c r="AT693" i="2"/>
  <c r="AX693" i="2" s="1"/>
  <c r="BD693" i="2"/>
  <c r="AO693" i="2"/>
  <c r="U693" i="2"/>
  <c r="Y693" i="2" s="1"/>
  <c r="BS692" i="2"/>
  <c r="BP693" i="2"/>
  <c r="BO693" i="2"/>
  <c r="BQ693" i="2"/>
  <c r="S693" i="2" l="1"/>
  <c r="R693" i="2"/>
  <c r="Q693" i="2"/>
  <c r="CJ693" i="2"/>
  <c r="CL693" i="2"/>
  <c r="CK693" i="2"/>
  <c r="AN693" i="2"/>
  <c r="CC693" i="2"/>
  <c r="CG693" i="2" s="1"/>
  <c r="BX693" i="2"/>
  <c r="AS693" i="2"/>
  <c r="BI693" i="2"/>
  <c r="AI693" i="2"/>
  <c r="BH693" i="2"/>
  <c r="F694" i="2"/>
  <c r="BW692" i="2"/>
  <c r="CH692" i="2" s="1"/>
  <c r="K693" i="2"/>
  <c r="P693" i="2" s="1"/>
  <c r="BN693" i="2"/>
  <c r="CI693" i="2" l="1"/>
  <c r="CM693" i="2" s="1"/>
  <c r="AA694" i="2"/>
  <c r="Z694" i="2"/>
  <c r="AC694" i="2"/>
  <c r="AB694" i="2"/>
  <c r="X694" i="2"/>
  <c r="AM694" i="2"/>
  <c r="AW694" i="2"/>
  <c r="AH694" i="2"/>
  <c r="BB694" i="2"/>
  <c r="AR694" i="2"/>
  <c r="BG694" i="2"/>
  <c r="I695" i="2" s="1"/>
  <c r="BV693" i="2"/>
  <c r="W694" i="2"/>
  <c r="AQ694" i="2"/>
  <c r="BA694" i="2"/>
  <c r="AV694" i="2"/>
  <c r="AL694" i="2"/>
  <c r="BF694" i="2"/>
  <c r="H695" i="2" s="1"/>
  <c r="AG694" i="2"/>
  <c r="BU693" i="2"/>
  <c r="O693" i="2"/>
  <c r="J694" i="2"/>
  <c r="BM693" i="2"/>
  <c r="BR693" i="2" s="1"/>
  <c r="AZ694" i="2"/>
  <c r="V694" i="2"/>
  <c r="AP694" i="2"/>
  <c r="AF694" i="2"/>
  <c r="AK694" i="2"/>
  <c r="BT693" i="2"/>
  <c r="AU694" i="2" l="1"/>
  <c r="BJ694" i="2" s="1"/>
  <c r="BE694" i="2"/>
  <c r="G695" i="2" s="1"/>
  <c r="CE694" i="2"/>
  <c r="CA694" i="2"/>
  <c r="BK694" i="2"/>
  <c r="BL694" i="2"/>
  <c r="T693" i="2"/>
  <c r="AT694" i="2"/>
  <c r="U694" i="2"/>
  <c r="Y694" i="2" s="1"/>
  <c r="AO694" i="2"/>
  <c r="AY694" i="2"/>
  <c r="BC694" i="2" s="1"/>
  <c r="AJ694" i="2"/>
  <c r="AD694" i="2"/>
  <c r="BD694" i="2"/>
  <c r="AE694" i="2"/>
  <c r="BS693" i="2"/>
  <c r="BZ694" i="2"/>
  <c r="L694" i="2"/>
  <c r="Q694" i="2" s="1"/>
  <c r="M694" i="2"/>
  <c r="R694" i="2" s="1"/>
  <c r="CF694" i="2"/>
  <c r="N694" i="2"/>
  <c r="S694" i="2" s="1"/>
  <c r="BP694" i="2"/>
  <c r="BO694" i="2"/>
  <c r="BQ694" i="2"/>
  <c r="CL694" i="2" l="1"/>
  <c r="CJ694" i="2"/>
  <c r="CK694" i="2"/>
  <c r="AX694" i="2"/>
  <c r="CD694" i="2"/>
  <c r="BY694" i="2"/>
  <c r="K694" i="2"/>
  <c r="P694" i="2" s="1"/>
  <c r="BW693" i="2"/>
  <c r="CH693" i="2" s="1"/>
  <c r="AN694" i="2"/>
  <c r="CC694" i="2"/>
  <c r="AI694" i="2"/>
  <c r="BI694" i="2"/>
  <c r="BH694" i="2"/>
  <c r="F695" i="2"/>
  <c r="BX694" i="2"/>
  <c r="AS694" i="2"/>
  <c r="BN694" i="2"/>
  <c r="CG694" i="2" l="1"/>
  <c r="CI694" i="2"/>
  <c r="CM694" i="2" s="1"/>
  <c r="BE695" i="2"/>
  <c r="G696" i="2" s="1"/>
  <c r="AC695" i="2"/>
  <c r="Z695" i="2"/>
  <c r="AB695" i="2"/>
  <c r="BU694" i="2"/>
  <c r="M695" i="2" s="1"/>
  <c r="BV694" i="2"/>
  <c r="N695" i="2" s="1"/>
  <c r="AR695" i="2"/>
  <c r="AW695" i="2"/>
  <c r="BB695" i="2"/>
  <c r="AM695" i="2"/>
  <c r="X695" i="2"/>
  <c r="BG695" i="2"/>
  <c r="I696" i="2" s="1"/>
  <c r="AH695" i="2"/>
  <c r="BT694" i="2"/>
  <c r="L695" i="2" s="1"/>
  <c r="AP695" i="2"/>
  <c r="AF695" i="2"/>
  <c r="AZ695" i="2"/>
  <c r="AU695" i="2"/>
  <c r="V695" i="2"/>
  <c r="AK695" i="2"/>
  <c r="AQ695" i="2"/>
  <c r="AL695" i="2"/>
  <c r="BF695" i="2"/>
  <c r="H696" i="2" s="1"/>
  <c r="AG695" i="2"/>
  <c r="W695" i="2"/>
  <c r="BA695" i="2"/>
  <c r="AV695" i="2"/>
  <c r="O694" i="2"/>
  <c r="BM694" i="2"/>
  <c r="BR694" i="2" s="1"/>
  <c r="J695" i="2"/>
  <c r="AA695" i="2" l="1"/>
  <c r="R695" i="2" s="1"/>
  <c r="CF695" i="2"/>
  <c r="BY695" i="2"/>
  <c r="CD695" i="2"/>
  <c r="BL695" i="2"/>
  <c r="CA695" i="2"/>
  <c r="BJ695" i="2"/>
  <c r="BZ695" i="2"/>
  <c r="BK695" i="2"/>
  <c r="CE695" i="2"/>
  <c r="T694" i="2"/>
  <c r="BD695" i="2"/>
  <c r="AJ695" i="2"/>
  <c r="AE695" i="2"/>
  <c r="AY695" i="2"/>
  <c r="BC695" i="2" s="1"/>
  <c r="U695" i="2"/>
  <c r="Y695" i="2" s="1"/>
  <c r="AO695" i="2"/>
  <c r="AT695" i="2"/>
  <c r="AX695" i="2" s="1"/>
  <c r="BS694" i="2"/>
  <c r="BP695" i="2"/>
  <c r="BO695" i="2"/>
  <c r="BQ695" i="2"/>
  <c r="S695" i="2" l="1"/>
  <c r="Q695" i="2"/>
  <c r="CK695" i="2"/>
  <c r="CL695" i="2"/>
  <c r="CJ695" i="2"/>
  <c r="AB696" i="2"/>
  <c r="BI695" i="2"/>
  <c r="AI695" i="2"/>
  <c r="BX695" i="2"/>
  <c r="AS695" i="2"/>
  <c r="AN695" i="2"/>
  <c r="CC695" i="2"/>
  <c r="CG695" i="2" s="1"/>
  <c r="BH695" i="2"/>
  <c r="F696" i="2"/>
  <c r="BW694" i="2"/>
  <c r="CH694" i="2" s="1"/>
  <c r="K695" i="2"/>
  <c r="P695" i="2" s="1"/>
  <c r="AD695" i="2"/>
  <c r="BN695" i="2"/>
  <c r="CI695" i="2" l="1"/>
  <c r="CM695" i="2" s="1"/>
  <c r="AC696" i="2"/>
  <c r="AA696" i="2"/>
  <c r="Z696" i="2"/>
  <c r="BE696" i="2"/>
  <c r="G697" i="2" s="1"/>
  <c r="AZ696" i="2"/>
  <c r="AK696" i="2"/>
  <c r="BT695" i="2"/>
  <c r="L696" i="2" s="1"/>
  <c r="AU696" i="2"/>
  <c r="AP696" i="2"/>
  <c r="AF696" i="2"/>
  <c r="V696" i="2"/>
  <c r="O695" i="2"/>
  <c r="AR696" i="2"/>
  <c r="AH696" i="2"/>
  <c r="X696" i="2"/>
  <c r="BG696" i="2"/>
  <c r="I697" i="2" s="1"/>
  <c r="BB696" i="2"/>
  <c r="AW696" i="2"/>
  <c r="AM696" i="2"/>
  <c r="BV695" i="2"/>
  <c r="AL696" i="2"/>
  <c r="BF696" i="2"/>
  <c r="H697" i="2" s="1"/>
  <c r="W696" i="2"/>
  <c r="AQ696" i="2"/>
  <c r="AG696" i="2"/>
  <c r="BA696" i="2"/>
  <c r="AV696" i="2"/>
  <c r="BU695" i="2"/>
  <c r="J696" i="2"/>
  <c r="BM695" i="2"/>
  <c r="BR695" i="2" s="1"/>
  <c r="Q696" i="2" l="1"/>
  <c r="BY696" i="2"/>
  <c r="BJ696" i="2"/>
  <c r="CD696" i="2"/>
  <c r="BZ696" i="2"/>
  <c r="BK696" i="2"/>
  <c r="BL696" i="2"/>
  <c r="CE696" i="2"/>
  <c r="CA696" i="2"/>
  <c r="CF696" i="2"/>
  <c r="M696" i="2"/>
  <c r="R696" i="2" s="1"/>
  <c r="N696" i="2"/>
  <c r="S696" i="2" s="1"/>
  <c r="T695" i="2"/>
  <c r="AT696" i="2"/>
  <c r="AX696" i="2" s="1"/>
  <c r="AJ696" i="2"/>
  <c r="AO696" i="2"/>
  <c r="BD696" i="2"/>
  <c r="U696" i="2"/>
  <c r="Y696" i="2" s="1"/>
  <c r="AD696" i="2"/>
  <c r="AE696" i="2"/>
  <c r="AY696" i="2"/>
  <c r="BC696" i="2" s="1"/>
  <c r="BS695" i="2"/>
  <c r="BO696" i="2"/>
  <c r="BQ696" i="2"/>
  <c r="BP696" i="2"/>
  <c r="CJ696" i="2" l="1"/>
  <c r="CK696" i="2"/>
  <c r="CL696" i="2"/>
  <c r="BW695" i="2"/>
  <c r="CH695" i="2" s="1"/>
  <c r="K696" i="2"/>
  <c r="P696" i="2" s="1"/>
  <c r="BH696" i="2"/>
  <c r="F697" i="2"/>
  <c r="BI696" i="2"/>
  <c r="AI696" i="2"/>
  <c r="BX696" i="2"/>
  <c r="AS696" i="2"/>
  <c r="AN696" i="2"/>
  <c r="CC696" i="2"/>
  <c r="CG696" i="2" s="1"/>
  <c r="BN696" i="2"/>
  <c r="CI696" i="2" l="1"/>
  <c r="CM696" i="2" s="1"/>
  <c r="AP697" i="2"/>
  <c r="Z697" i="2"/>
  <c r="AC697" i="2"/>
  <c r="AB697" i="2"/>
  <c r="O696" i="2"/>
  <c r="BE697" i="2"/>
  <c r="G698" i="2" s="1"/>
  <c r="AF697" i="2"/>
  <c r="AV697" i="2"/>
  <c r="BF697" i="2"/>
  <c r="H698" i="2" s="1"/>
  <c r="AQ697" i="2"/>
  <c r="AL697" i="2"/>
  <c r="BA697" i="2"/>
  <c r="AG697" i="2"/>
  <c r="W697" i="2"/>
  <c r="BU696" i="2"/>
  <c r="J697" i="2"/>
  <c r="AH697" i="2"/>
  <c r="BG697" i="2"/>
  <c r="I698" i="2" s="1"/>
  <c r="BB697" i="2"/>
  <c r="X697" i="2"/>
  <c r="AM697" i="2"/>
  <c r="AW697" i="2"/>
  <c r="AR697" i="2"/>
  <c r="BV696" i="2"/>
  <c r="BM696" i="2"/>
  <c r="BR696" i="2" s="1"/>
  <c r="AZ697" i="2" l="1"/>
  <c r="BY697" i="2" s="1"/>
  <c r="V697" i="2"/>
  <c r="AK697" i="2"/>
  <c r="AU697" i="2"/>
  <c r="AA697" i="2"/>
  <c r="AD697" i="2" s="1"/>
  <c r="BT696" i="2"/>
  <c r="L697" i="2" s="1"/>
  <c r="CA697" i="2"/>
  <c r="BK697" i="2"/>
  <c r="CF697" i="2"/>
  <c r="CE697" i="2"/>
  <c r="BZ697" i="2"/>
  <c r="BL697" i="2"/>
  <c r="N697" i="2"/>
  <c r="M697" i="2"/>
  <c r="T696" i="2"/>
  <c r="AO697" i="2"/>
  <c r="AE697" i="2"/>
  <c r="U697" i="2"/>
  <c r="AJ697" i="2"/>
  <c r="AT697" i="2"/>
  <c r="BD697" i="2"/>
  <c r="AY697" i="2"/>
  <c r="BS696" i="2"/>
  <c r="BQ697" i="2"/>
  <c r="BP697" i="2"/>
  <c r="S697" i="2" l="1"/>
  <c r="R697" i="2"/>
  <c r="Q697" i="2"/>
  <c r="CL697" i="2"/>
  <c r="CK697" i="2"/>
  <c r="BC697" i="2"/>
  <c r="Y697" i="2"/>
  <c r="CD697" i="2"/>
  <c r="AX697" i="2"/>
  <c r="BJ697" i="2"/>
  <c r="BH697" i="2"/>
  <c r="F698" i="2"/>
  <c r="BI697" i="2"/>
  <c r="AI697" i="2"/>
  <c r="BW696" i="2"/>
  <c r="CH696" i="2" s="1"/>
  <c r="K697" i="2"/>
  <c r="P697" i="2" s="1"/>
  <c r="AN697" i="2"/>
  <c r="CC697" i="2"/>
  <c r="AS697" i="2"/>
  <c r="BX697" i="2"/>
  <c r="BN697" i="2"/>
  <c r="BO697" i="2"/>
  <c r="CG697" i="2" l="1"/>
  <c r="CJ697" i="2"/>
  <c r="CI697" i="2"/>
  <c r="AA698" i="2"/>
  <c r="AC698" i="2"/>
  <c r="Z698" i="2"/>
  <c r="AB698" i="2"/>
  <c r="AG698" i="2"/>
  <c r="AL698" i="2"/>
  <c r="BF698" i="2"/>
  <c r="H699" i="2" s="1"/>
  <c r="BA698" i="2"/>
  <c r="W698" i="2"/>
  <c r="AQ698" i="2"/>
  <c r="AV698" i="2"/>
  <c r="BU697" i="2"/>
  <c r="BB698" i="2"/>
  <c r="AH698" i="2"/>
  <c r="BG698" i="2"/>
  <c r="I699" i="2" s="1"/>
  <c r="AM698" i="2"/>
  <c r="AR698" i="2"/>
  <c r="X698" i="2"/>
  <c r="AW698" i="2"/>
  <c r="BV697" i="2"/>
  <c r="AF698" i="2"/>
  <c r="AP698" i="2"/>
  <c r="AU698" i="2"/>
  <c r="AZ698" i="2"/>
  <c r="AK698" i="2"/>
  <c r="V698" i="2"/>
  <c r="BT697" i="2"/>
  <c r="J698" i="2"/>
  <c r="O697" i="2"/>
  <c r="BM697" i="2"/>
  <c r="BR697" i="2" s="1"/>
  <c r="CM697" i="2" l="1"/>
  <c r="BE698" i="2"/>
  <c r="G699" i="2" s="1"/>
  <c r="CD698" i="2"/>
  <c r="CA698" i="2"/>
  <c r="BZ698" i="2"/>
  <c r="T697" i="2"/>
  <c r="AT698" i="2"/>
  <c r="AX698" i="2" s="1"/>
  <c r="AO698" i="2"/>
  <c r="AD698" i="2"/>
  <c r="AJ698" i="2"/>
  <c r="AY698" i="2"/>
  <c r="BC698" i="2" s="1"/>
  <c r="BD698" i="2"/>
  <c r="AE698" i="2"/>
  <c r="U698" i="2"/>
  <c r="Y698" i="2" s="1"/>
  <c r="BS697" i="2"/>
  <c r="BJ698" i="2"/>
  <c r="BL698" i="2"/>
  <c r="L698" i="2"/>
  <c r="Q698" i="2" s="1"/>
  <c r="CF698" i="2"/>
  <c r="CE698" i="2"/>
  <c r="N698" i="2"/>
  <c r="S698" i="2" s="1"/>
  <c r="M698" i="2"/>
  <c r="R698" i="2" s="1"/>
  <c r="BK698" i="2"/>
  <c r="BQ698" i="2"/>
  <c r="BP698" i="2"/>
  <c r="BO698" i="2"/>
  <c r="CJ698" i="2" l="1"/>
  <c r="CL698" i="2"/>
  <c r="CK698" i="2"/>
  <c r="BY698" i="2"/>
  <c r="BW697" i="2"/>
  <c r="CH697" i="2" s="1"/>
  <c r="K698" i="2"/>
  <c r="P698" i="2" s="1"/>
  <c r="AI698" i="2"/>
  <c r="BI698" i="2"/>
  <c r="BH698" i="2"/>
  <c r="F699" i="2"/>
  <c r="AS698" i="2"/>
  <c r="BX698" i="2"/>
  <c r="AN698" i="2"/>
  <c r="CC698" i="2"/>
  <c r="CG698" i="2" s="1"/>
  <c r="BN698" i="2"/>
  <c r="CI698" i="2" l="1"/>
  <c r="CM698" i="2" s="1"/>
  <c r="BT698" i="2"/>
  <c r="L699" i="2" s="1"/>
  <c r="Z699" i="2"/>
  <c r="AC699" i="2"/>
  <c r="AB699" i="2"/>
  <c r="AG699" i="2"/>
  <c r="BV698" i="2"/>
  <c r="N699" i="2" s="1"/>
  <c r="BG699" i="2"/>
  <c r="I700" i="2" s="1"/>
  <c r="AM699" i="2"/>
  <c r="BB699" i="2"/>
  <c r="AU699" i="2"/>
  <c r="BF699" i="2"/>
  <c r="H700" i="2" s="1"/>
  <c r="AL699" i="2"/>
  <c r="AR699" i="2"/>
  <c r="AV699" i="2"/>
  <c r="AH699" i="2"/>
  <c r="AQ699" i="2"/>
  <c r="AW699" i="2"/>
  <c r="X699" i="2"/>
  <c r="BA699" i="2"/>
  <c r="W699" i="2"/>
  <c r="BU698" i="2"/>
  <c r="M699" i="2" s="1"/>
  <c r="AP699" i="2"/>
  <c r="AK699" i="2"/>
  <c r="O698" i="2"/>
  <c r="BM698" i="2"/>
  <c r="BR698" i="2" s="1"/>
  <c r="J699" i="2"/>
  <c r="AF699" i="2" l="1"/>
  <c r="AZ699" i="2"/>
  <c r="AA699" i="2"/>
  <c r="Q699" i="2" s="1"/>
  <c r="BE699" i="2"/>
  <c r="G700" i="2" s="1"/>
  <c r="V699" i="2"/>
  <c r="BZ699" i="2"/>
  <c r="CA699" i="2"/>
  <c r="BL699" i="2"/>
  <c r="BK699" i="2"/>
  <c r="CE699" i="2"/>
  <c r="CD699" i="2"/>
  <c r="CF699" i="2"/>
  <c r="T698" i="2"/>
  <c r="BD699" i="2"/>
  <c r="AO699" i="2"/>
  <c r="AJ699" i="2"/>
  <c r="AT699" i="2"/>
  <c r="AX699" i="2" s="1"/>
  <c r="U699" i="2"/>
  <c r="AY699" i="2"/>
  <c r="AE699" i="2"/>
  <c r="BS698" i="2"/>
  <c r="BQ699" i="2"/>
  <c r="BP699" i="2"/>
  <c r="S699" i="2" l="1"/>
  <c r="R699" i="2"/>
  <c r="AB700" i="2" s="1"/>
  <c r="CK699" i="2"/>
  <c r="CL699" i="2"/>
  <c r="BC699" i="2"/>
  <c r="BY699" i="2"/>
  <c r="BJ699" i="2"/>
  <c r="Y699" i="2"/>
  <c r="BH699" i="2"/>
  <c r="F700" i="2"/>
  <c r="BW698" i="2"/>
  <c r="CH698" i="2" s="1"/>
  <c r="K699" i="2"/>
  <c r="P699" i="2" s="1"/>
  <c r="AI699" i="2"/>
  <c r="BI699" i="2"/>
  <c r="AN699" i="2"/>
  <c r="CC699" i="2"/>
  <c r="CG699" i="2" s="1"/>
  <c r="AD699" i="2"/>
  <c r="AS699" i="2"/>
  <c r="BX699" i="2"/>
  <c r="BO699" i="2"/>
  <c r="BN699" i="2"/>
  <c r="CJ699" i="2" l="1"/>
  <c r="CI699" i="2"/>
  <c r="AU700" i="2"/>
  <c r="Z700" i="2"/>
  <c r="AC700" i="2"/>
  <c r="AF700" i="2"/>
  <c r="BT699" i="2"/>
  <c r="L700" i="2" s="1"/>
  <c r="V700" i="2"/>
  <c r="AZ700" i="2"/>
  <c r="AK700" i="2"/>
  <c r="AP700" i="2"/>
  <c r="AM700" i="2"/>
  <c r="AH700" i="2"/>
  <c r="AR700" i="2"/>
  <c r="BB700" i="2"/>
  <c r="BG700" i="2"/>
  <c r="I701" i="2" s="1"/>
  <c r="X700" i="2"/>
  <c r="AW700" i="2"/>
  <c r="BV699" i="2"/>
  <c r="BM699" i="2"/>
  <c r="BR699" i="2" s="1"/>
  <c r="J700" i="2"/>
  <c r="O699" i="2"/>
  <c r="AG700" i="2"/>
  <c r="AL700" i="2"/>
  <c r="AQ700" i="2"/>
  <c r="AV700" i="2"/>
  <c r="W700" i="2"/>
  <c r="BF700" i="2"/>
  <c r="H701" i="2" s="1"/>
  <c r="BA700" i="2"/>
  <c r="BU699" i="2"/>
  <c r="CM699" i="2" l="1"/>
  <c r="BE700" i="2"/>
  <c r="G701" i="2" s="1"/>
  <c r="AA700" i="2"/>
  <c r="Q700" i="2" s="1"/>
  <c r="BJ700" i="2"/>
  <c r="CD700" i="2"/>
  <c r="CE700" i="2"/>
  <c r="M700" i="2"/>
  <c r="N700" i="2"/>
  <c r="CA700" i="2"/>
  <c r="BZ700" i="2"/>
  <c r="BL700" i="2"/>
  <c r="BK700" i="2"/>
  <c r="T699" i="2"/>
  <c r="AO700" i="2"/>
  <c r="U700" i="2"/>
  <c r="Y700" i="2" s="1"/>
  <c r="AE700" i="2"/>
  <c r="BD700" i="2"/>
  <c r="AY700" i="2"/>
  <c r="BC700" i="2" s="1"/>
  <c r="AJ700" i="2"/>
  <c r="AT700" i="2"/>
  <c r="AX700" i="2" s="1"/>
  <c r="BS699" i="2"/>
  <c r="CF700" i="2"/>
  <c r="BP700" i="2"/>
  <c r="BO700" i="2"/>
  <c r="BQ700" i="2"/>
  <c r="R700" i="2" l="1"/>
  <c r="S700" i="2"/>
  <c r="CJ700" i="2"/>
  <c r="CK700" i="2"/>
  <c r="CL700" i="2"/>
  <c r="AD700" i="2"/>
  <c r="BY700" i="2"/>
  <c r="AN700" i="2"/>
  <c r="CC700" i="2"/>
  <c r="CG700" i="2" s="1"/>
  <c r="BI700" i="2"/>
  <c r="AI700" i="2"/>
  <c r="BW699" i="2"/>
  <c r="CH699" i="2" s="1"/>
  <c r="K700" i="2"/>
  <c r="P700" i="2" s="1"/>
  <c r="BH700" i="2"/>
  <c r="F701" i="2"/>
  <c r="AS700" i="2"/>
  <c r="BX700" i="2"/>
  <c r="BN700" i="2"/>
  <c r="CI700" i="2" l="1"/>
  <c r="CM700" i="2" s="1"/>
  <c r="AA701" i="2"/>
  <c r="Z701" i="2"/>
  <c r="AC701" i="2"/>
  <c r="AB701" i="2"/>
  <c r="AH701" i="2"/>
  <c r="AM701" i="2"/>
  <c r="BG701" i="2"/>
  <c r="I702" i="2" s="1"/>
  <c r="BB701" i="2"/>
  <c r="AR701" i="2"/>
  <c r="AW701" i="2"/>
  <c r="X701" i="2"/>
  <c r="BV700" i="2"/>
  <c r="J701" i="2"/>
  <c r="BM700" i="2"/>
  <c r="BR700" i="2" s="1"/>
  <c r="O700" i="2"/>
  <c r="AV701" i="2"/>
  <c r="BF701" i="2"/>
  <c r="H702" i="2" s="1"/>
  <c r="W701" i="2"/>
  <c r="AL701" i="2"/>
  <c r="AG701" i="2"/>
  <c r="BA701" i="2"/>
  <c r="AQ701" i="2"/>
  <c r="BU700" i="2"/>
  <c r="AF701" i="2"/>
  <c r="AZ701" i="2"/>
  <c r="AK701" i="2"/>
  <c r="BT700" i="2"/>
  <c r="BE701" i="2" l="1"/>
  <c r="G702" i="2" s="1"/>
  <c r="AU701" i="2"/>
  <c r="BJ701" i="2" s="1"/>
  <c r="V701" i="2"/>
  <c r="AP701" i="2"/>
  <c r="CE701" i="2"/>
  <c r="CA701" i="2"/>
  <c r="L701" i="2"/>
  <c r="Q701" i="2" s="1"/>
  <c r="T700" i="2"/>
  <c r="AE701" i="2"/>
  <c r="AJ701" i="2"/>
  <c r="BD701" i="2"/>
  <c r="AY701" i="2"/>
  <c r="BC701" i="2" s="1"/>
  <c r="U701" i="2"/>
  <c r="AO701" i="2"/>
  <c r="AD701" i="2"/>
  <c r="AT701" i="2"/>
  <c r="BS700" i="2"/>
  <c r="BK701" i="2"/>
  <c r="CF701" i="2"/>
  <c r="M701" i="2"/>
  <c r="R701" i="2" s="1"/>
  <c r="BL701" i="2"/>
  <c r="BZ701" i="2"/>
  <c r="N701" i="2"/>
  <c r="S701" i="2" s="1"/>
  <c r="BO701" i="2"/>
  <c r="BQ701" i="2"/>
  <c r="BP701" i="2"/>
  <c r="CK701" i="2" l="1"/>
  <c r="CL701" i="2"/>
  <c r="CJ701" i="2"/>
  <c r="AX701" i="2"/>
  <c r="CD701" i="2"/>
  <c r="BY701" i="2"/>
  <c r="Y701" i="2"/>
  <c r="AS701" i="2"/>
  <c r="BX701" i="2"/>
  <c r="AN701" i="2"/>
  <c r="CC701" i="2"/>
  <c r="BW700" i="2"/>
  <c r="CH700" i="2" s="1"/>
  <c r="K701" i="2"/>
  <c r="P701" i="2" s="1"/>
  <c r="BI701" i="2"/>
  <c r="AI701" i="2"/>
  <c r="BH701" i="2"/>
  <c r="F702" i="2"/>
  <c r="BN701" i="2"/>
  <c r="CG701" i="2" l="1"/>
  <c r="CI701" i="2"/>
  <c r="CM701" i="2" s="1"/>
  <c r="AA702" i="2"/>
  <c r="AC702" i="2"/>
  <c r="AB702" i="2"/>
  <c r="Z702" i="2"/>
  <c r="BU701" i="2"/>
  <c r="M702" i="2" s="1"/>
  <c r="BV701" i="2"/>
  <c r="N702" i="2" s="1"/>
  <c r="BB702" i="2"/>
  <c r="BG702" i="2"/>
  <c r="I703" i="2" s="1"/>
  <c r="AM702" i="2"/>
  <c r="AH702" i="2"/>
  <c r="X702" i="2"/>
  <c r="AR702" i="2"/>
  <c r="AW702" i="2"/>
  <c r="AL702" i="2"/>
  <c r="W702" i="2"/>
  <c r="BF702" i="2"/>
  <c r="H703" i="2" s="1"/>
  <c r="BA702" i="2"/>
  <c r="AG702" i="2"/>
  <c r="AQ702" i="2"/>
  <c r="AV702" i="2"/>
  <c r="AZ702" i="2"/>
  <c r="BE702" i="2"/>
  <c r="G703" i="2" s="1"/>
  <c r="AP702" i="2"/>
  <c r="AF702" i="2"/>
  <c r="AK702" i="2"/>
  <c r="V702" i="2"/>
  <c r="AU702" i="2"/>
  <c r="BT701" i="2"/>
  <c r="J702" i="2"/>
  <c r="BM701" i="2"/>
  <c r="BR701" i="2" s="1"/>
  <c r="O701" i="2"/>
  <c r="S702" i="2" l="1"/>
  <c r="R702" i="2"/>
  <c r="CA702" i="2"/>
  <c r="CF702" i="2"/>
  <c r="BL702" i="2"/>
  <c r="BZ702" i="2"/>
  <c r="CE702" i="2"/>
  <c r="BK702" i="2"/>
  <c r="BY702" i="2"/>
  <c r="CD702" i="2"/>
  <c r="L702" i="2"/>
  <c r="Q702" i="2" s="1"/>
  <c r="BJ702" i="2"/>
  <c r="T701" i="2"/>
  <c r="BD702" i="2"/>
  <c r="AO702" i="2"/>
  <c r="AY702" i="2"/>
  <c r="BC702" i="2" s="1"/>
  <c r="U702" i="2"/>
  <c r="Y702" i="2" s="1"/>
  <c r="AE702" i="2"/>
  <c r="AT702" i="2"/>
  <c r="AX702" i="2" s="1"/>
  <c r="AJ702" i="2"/>
  <c r="BS701" i="2"/>
  <c r="BQ702" i="2"/>
  <c r="BP702" i="2"/>
  <c r="BO702" i="2"/>
  <c r="CK702" i="2" l="1"/>
  <c r="CJ702" i="2"/>
  <c r="CL702" i="2"/>
  <c r="AB703" i="2"/>
  <c r="BW701" i="2"/>
  <c r="CH701" i="2" s="1"/>
  <c r="K702" i="2"/>
  <c r="P702" i="2" s="1"/>
  <c r="AI702" i="2"/>
  <c r="BI702" i="2"/>
  <c r="BH702" i="2"/>
  <c r="F703" i="2"/>
  <c r="AN702" i="2"/>
  <c r="CC702" i="2"/>
  <c r="CG702" i="2" s="1"/>
  <c r="AD702" i="2"/>
  <c r="AS702" i="2"/>
  <c r="BX702" i="2"/>
  <c r="BN702" i="2"/>
  <c r="CI702" i="2" l="1"/>
  <c r="CM702" i="2" s="1"/>
  <c r="AC703" i="2"/>
  <c r="AA703" i="2"/>
  <c r="Z703" i="2"/>
  <c r="AQ703" i="2"/>
  <c r="AG703" i="2"/>
  <c r="AL703" i="2"/>
  <c r="W703" i="2"/>
  <c r="BA703" i="2"/>
  <c r="AV703" i="2"/>
  <c r="BF703" i="2"/>
  <c r="H704" i="2" s="1"/>
  <c r="BU702" i="2"/>
  <c r="V703" i="2"/>
  <c r="AF703" i="2"/>
  <c r="AU703" i="2"/>
  <c r="BE703" i="2"/>
  <c r="G704" i="2" s="1"/>
  <c r="AP703" i="2"/>
  <c r="AK703" i="2"/>
  <c r="AZ703" i="2"/>
  <c r="BT702" i="2"/>
  <c r="J703" i="2"/>
  <c r="O702" i="2"/>
  <c r="AR703" i="2"/>
  <c r="X703" i="2"/>
  <c r="AW703" i="2"/>
  <c r="AM703" i="2"/>
  <c r="BG703" i="2"/>
  <c r="I704" i="2" s="1"/>
  <c r="BB703" i="2"/>
  <c r="AH703" i="2"/>
  <c r="BV702" i="2"/>
  <c r="BM702" i="2"/>
  <c r="BR702" i="2" s="1"/>
  <c r="CD703" i="2" l="1"/>
  <c r="BJ703" i="2"/>
  <c r="T702" i="2"/>
  <c r="AY703" i="2"/>
  <c r="BC703" i="2" s="1"/>
  <c r="AD703" i="2"/>
  <c r="U703" i="2"/>
  <c r="Y703" i="2" s="1"/>
  <c r="AO703" i="2"/>
  <c r="BD703" i="2"/>
  <c r="AJ703" i="2"/>
  <c r="AT703" i="2"/>
  <c r="AX703" i="2" s="1"/>
  <c r="AE703" i="2"/>
  <c r="BS702" i="2"/>
  <c r="BY703" i="2"/>
  <c r="CE703" i="2"/>
  <c r="N703" i="2"/>
  <c r="S703" i="2" s="1"/>
  <c r="CA703" i="2"/>
  <c r="L703" i="2"/>
  <c r="Q703" i="2" s="1"/>
  <c r="BK703" i="2"/>
  <c r="BL703" i="2"/>
  <c r="CF703" i="2"/>
  <c r="M703" i="2"/>
  <c r="R703" i="2" s="1"/>
  <c r="BZ703" i="2"/>
  <c r="BO703" i="2"/>
  <c r="BQ703" i="2"/>
  <c r="BP703" i="2"/>
  <c r="CK703" i="2" l="1"/>
  <c r="CL703" i="2"/>
  <c r="CJ703" i="2"/>
  <c r="BW702" i="2"/>
  <c r="CH702" i="2" s="1"/>
  <c r="K703" i="2"/>
  <c r="P703" i="2" s="1"/>
  <c r="BH703" i="2"/>
  <c r="F704" i="2"/>
  <c r="BI703" i="2"/>
  <c r="AI703" i="2"/>
  <c r="AS703" i="2"/>
  <c r="BX703" i="2"/>
  <c r="AN703" i="2"/>
  <c r="CC703" i="2"/>
  <c r="CG703" i="2" s="1"/>
  <c r="BN703" i="2"/>
  <c r="CI703" i="2" l="1"/>
  <c r="CM703" i="2" s="1"/>
  <c r="AF704" i="2"/>
  <c r="Z704" i="2"/>
  <c r="AB704" i="2"/>
  <c r="AC704" i="2"/>
  <c r="AA704" i="2"/>
  <c r="AM704" i="2"/>
  <c r="AZ704" i="2"/>
  <c r="AG704" i="2"/>
  <c r="BT703" i="2"/>
  <c r="L704" i="2" s="1"/>
  <c r="X704" i="2"/>
  <c r="V704" i="2"/>
  <c r="BU703" i="2"/>
  <c r="M704" i="2" s="1"/>
  <c r="AP704" i="2"/>
  <c r="AR704" i="2"/>
  <c r="AU704" i="2"/>
  <c r="AK704" i="2"/>
  <c r="BE704" i="2"/>
  <c r="G705" i="2" s="1"/>
  <c r="AQ704" i="2"/>
  <c r="W704" i="2"/>
  <c r="AL704" i="2"/>
  <c r="BA704" i="2"/>
  <c r="AV704" i="2"/>
  <c r="BF704" i="2"/>
  <c r="H705" i="2" s="1"/>
  <c r="AH704" i="2"/>
  <c r="AW704" i="2"/>
  <c r="BB704" i="2"/>
  <c r="BV703" i="2"/>
  <c r="N704" i="2" s="1"/>
  <c r="BG704" i="2"/>
  <c r="I705" i="2" s="1"/>
  <c r="J704" i="2"/>
  <c r="BM703" i="2"/>
  <c r="BR703" i="2" s="1"/>
  <c r="O703" i="2"/>
  <c r="S704" i="2" l="1"/>
  <c r="R704" i="2"/>
  <c r="Q704" i="2"/>
  <c r="BJ704" i="2"/>
  <c r="BY704" i="2"/>
  <c r="CF704" i="2"/>
  <c r="CD704" i="2"/>
  <c r="BK704" i="2"/>
  <c r="CE704" i="2"/>
  <c r="BZ704" i="2"/>
  <c r="BL704" i="2"/>
  <c r="CA704" i="2"/>
  <c r="T703" i="2"/>
  <c r="U704" i="2"/>
  <c r="Y704" i="2" s="1"/>
  <c r="AJ704" i="2"/>
  <c r="BD704" i="2"/>
  <c r="AE704" i="2"/>
  <c r="AD704" i="2"/>
  <c r="AO704" i="2"/>
  <c r="AT704" i="2"/>
  <c r="AX704" i="2" s="1"/>
  <c r="AY704" i="2"/>
  <c r="BC704" i="2" s="1"/>
  <c r="BS703" i="2"/>
  <c r="BP704" i="2"/>
  <c r="BQ704" i="2"/>
  <c r="BO704" i="2"/>
  <c r="CK704" i="2" l="1"/>
  <c r="CJ704" i="2"/>
  <c r="CL704" i="2"/>
  <c r="BI704" i="2"/>
  <c r="AI704" i="2"/>
  <c r="BH704" i="2"/>
  <c r="F705" i="2"/>
  <c r="AS704" i="2"/>
  <c r="BX704" i="2"/>
  <c r="AN704" i="2"/>
  <c r="CC704" i="2"/>
  <c r="CG704" i="2" s="1"/>
  <c r="BW703" i="2"/>
  <c r="CH703" i="2" s="1"/>
  <c r="K704" i="2"/>
  <c r="P704" i="2" s="1"/>
  <c r="BN704" i="2"/>
  <c r="CI704" i="2" l="1"/>
  <c r="CM704" i="2" s="1"/>
  <c r="V705" i="2"/>
  <c r="Z705" i="2"/>
  <c r="AC705" i="2"/>
  <c r="AB705" i="2"/>
  <c r="AH705" i="2"/>
  <c r="BV704" i="2"/>
  <c r="N705" i="2" s="1"/>
  <c r="BG705" i="2"/>
  <c r="I706" i="2" s="1"/>
  <c r="AR705" i="2"/>
  <c r="AM705" i="2"/>
  <c r="BB705" i="2"/>
  <c r="X705" i="2"/>
  <c r="AW705" i="2"/>
  <c r="BT704" i="2"/>
  <c r="L705" i="2" s="1"/>
  <c r="BE705" i="2"/>
  <c r="G706" i="2" s="1"/>
  <c r="AZ705" i="2"/>
  <c r="AK705" i="2"/>
  <c r="AF705" i="2"/>
  <c r="AP705" i="2"/>
  <c r="O704" i="2"/>
  <c r="AL705" i="2"/>
  <c r="AG705" i="2"/>
  <c r="AQ705" i="2"/>
  <c r="W705" i="2"/>
  <c r="AV705" i="2"/>
  <c r="BF705" i="2"/>
  <c r="H706" i="2" s="1"/>
  <c r="BA705" i="2"/>
  <c r="BU704" i="2"/>
  <c r="BM704" i="2"/>
  <c r="BR704" i="2" s="1"/>
  <c r="J705" i="2"/>
  <c r="AU705" i="2" l="1"/>
  <c r="CD705" i="2" s="1"/>
  <c r="AA705" i="2"/>
  <c r="Q705" i="2" s="1"/>
  <c r="BL705" i="2"/>
  <c r="CF705" i="2"/>
  <c r="CA705" i="2"/>
  <c r="BY705" i="2"/>
  <c r="BZ705" i="2"/>
  <c r="BK705" i="2"/>
  <c r="T704" i="2"/>
  <c r="AY705" i="2"/>
  <c r="BC705" i="2" s="1"/>
  <c r="AE705" i="2"/>
  <c r="U705" i="2"/>
  <c r="Y705" i="2" s="1"/>
  <c r="AT705" i="2"/>
  <c r="AO705" i="2"/>
  <c r="AJ705" i="2"/>
  <c r="BD705" i="2"/>
  <c r="BS704" i="2"/>
  <c r="M705" i="2"/>
  <c r="CE705" i="2"/>
  <c r="BP705" i="2"/>
  <c r="BQ705" i="2"/>
  <c r="R705" i="2" l="1"/>
  <c r="AQ706" i="2" s="1"/>
  <c r="S705" i="2"/>
  <c r="CK705" i="2"/>
  <c r="CL705" i="2"/>
  <c r="AD705" i="2"/>
  <c r="AX705" i="2"/>
  <c r="BJ705" i="2"/>
  <c r="BW704" i="2"/>
  <c r="CH704" i="2" s="1"/>
  <c r="K705" i="2"/>
  <c r="P705" i="2" s="1"/>
  <c r="AS705" i="2"/>
  <c r="BX705" i="2"/>
  <c r="BH705" i="2"/>
  <c r="F706" i="2"/>
  <c r="AN705" i="2"/>
  <c r="CC705" i="2"/>
  <c r="CG705" i="2" s="1"/>
  <c r="BI705" i="2"/>
  <c r="AI705" i="2"/>
  <c r="BO705" i="2"/>
  <c r="BN705" i="2"/>
  <c r="CJ705" i="2" l="1"/>
  <c r="CI705" i="2"/>
  <c r="AA706" i="2"/>
  <c r="Z706" i="2"/>
  <c r="AB706" i="2"/>
  <c r="AC706" i="2"/>
  <c r="BA706" i="2"/>
  <c r="BF706" i="2"/>
  <c r="H707" i="2" s="1"/>
  <c r="BU705" i="2"/>
  <c r="M706" i="2" s="1"/>
  <c r="BT705" i="2"/>
  <c r="L706" i="2" s="1"/>
  <c r="AF706" i="2"/>
  <c r="BE706" i="2"/>
  <c r="G707" i="2" s="1"/>
  <c r="AU706" i="2"/>
  <c r="AP706" i="2"/>
  <c r="AK706" i="2"/>
  <c r="AL706" i="2"/>
  <c r="W706" i="2"/>
  <c r="AG706" i="2"/>
  <c r="AV706" i="2"/>
  <c r="O705" i="2"/>
  <c r="BM705" i="2"/>
  <c r="BR705" i="2" s="1"/>
  <c r="J706" i="2"/>
  <c r="X706" i="2"/>
  <c r="AM706" i="2"/>
  <c r="AH706" i="2"/>
  <c r="BG706" i="2"/>
  <c r="I707" i="2" s="1"/>
  <c r="AW706" i="2"/>
  <c r="BB706" i="2"/>
  <c r="AR706" i="2"/>
  <c r="BV705" i="2"/>
  <c r="R706" i="2" l="1"/>
  <c r="Q706" i="2"/>
  <c r="CM705" i="2"/>
  <c r="AZ706" i="2"/>
  <c r="BJ706" i="2" s="1"/>
  <c r="V706" i="2"/>
  <c r="CE706" i="2"/>
  <c r="CD706" i="2"/>
  <c r="BZ706" i="2"/>
  <c r="BK706" i="2"/>
  <c r="CA706" i="2"/>
  <c r="N706" i="2"/>
  <c r="S706" i="2" s="1"/>
  <c r="BL706" i="2"/>
  <c r="CF706" i="2"/>
  <c r="T705" i="2"/>
  <c r="AE706" i="2"/>
  <c r="AJ706" i="2"/>
  <c r="AT706" i="2"/>
  <c r="AX706" i="2" s="1"/>
  <c r="U706" i="2"/>
  <c r="BD706" i="2"/>
  <c r="AO706" i="2"/>
  <c r="AY706" i="2"/>
  <c r="AD706" i="2"/>
  <c r="BS705" i="2"/>
  <c r="BP706" i="2"/>
  <c r="BO706" i="2"/>
  <c r="BQ706" i="2"/>
  <c r="CL706" i="2" l="1"/>
  <c r="CK706" i="2"/>
  <c r="CJ706" i="2"/>
  <c r="BC706" i="2"/>
  <c r="BY706" i="2"/>
  <c r="Y706" i="2"/>
  <c r="AS706" i="2"/>
  <c r="BX706" i="2"/>
  <c r="AN706" i="2"/>
  <c r="CC706" i="2"/>
  <c r="CG706" i="2" s="1"/>
  <c r="BW705" i="2"/>
  <c r="CH705" i="2" s="1"/>
  <c r="K706" i="2"/>
  <c r="P706" i="2" s="1"/>
  <c r="BH706" i="2"/>
  <c r="F707" i="2"/>
  <c r="AI706" i="2"/>
  <c r="BI706" i="2"/>
  <c r="BN706" i="2"/>
  <c r="CI706" i="2" l="1"/>
  <c r="CM706" i="2" s="1"/>
  <c r="Z707" i="2"/>
  <c r="AA707" i="2"/>
  <c r="AB707" i="2"/>
  <c r="AC707" i="2"/>
  <c r="J707" i="2"/>
  <c r="AV707" i="2"/>
  <c r="W707" i="2"/>
  <c r="BF707" i="2"/>
  <c r="H708" i="2" s="1"/>
  <c r="AQ707" i="2"/>
  <c r="AL707" i="2"/>
  <c r="AG707" i="2"/>
  <c r="BA707" i="2"/>
  <c r="BU706" i="2"/>
  <c r="BG707" i="2"/>
  <c r="I708" i="2" s="1"/>
  <c r="BB707" i="2"/>
  <c r="X707" i="2"/>
  <c r="AM707" i="2"/>
  <c r="AH707" i="2"/>
  <c r="AR707" i="2"/>
  <c r="AW707" i="2"/>
  <c r="BV706" i="2"/>
  <c r="BM706" i="2"/>
  <c r="BR706" i="2" s="1"/>
  <c r="O706" i="2"/>
  <c r="AP707" i="2"/>
  <c r="AK707" i="2"/>
  <c r="BE707" i="2"/>
  <c r="G708" i="2" s="1"/>
  <c r="AF707" i="2"/>
  <c r="AU707" i="2"/>
  <c r="V707" i="2"/>
  <c r="AZ707" i="2"/>
  <c r="BT706" i="2"/>
  <c r="CA707" i="2" l="1"/>
  <c r="CE707" i="2"/>
  <c r="BK707" i="2"/>
  <c r="BL707" i="2"/>
  <c r="L707" i="2"/>
  <c r="Q707" i="2" s="1"/>
  <c r="BJ707" i="2"/>
  <c r="BY707" i="2"/>
  <c r="CF707" i="2"/>
  <c r="M707" i="2"/>
  <c r="R707" i="2" s="1"/>
  <c r="BZ707" i="2"/>
  <c r="CD707" i="2"/>
  <c r="T706" i="2"/>
  <c r="AT707" i="2"/>
  <c r="AX707" i="2" s="1"/>
  <c r="AY707" i="2"/>
  <c r="BC707" i="2" s="1"/>
  <c r="BD707" i="2"/>
  <c r="AO707" i="2"/>
  <c r="AE707" i="2"/>
  <c r="AJ707" i="2"/>
  <c r="U707" i="2"/>
  <c r="Y707" i="2" s="1"/>
  <c r="BS706" i="2"/>
  <c r="N707" i="2"/>
  <c r="S707" i="2" s="1"/>
  <c r="BP707" i="2"/>
  <c r="BO707" i="2"/>
  <c r="BQ707" i="2"/>
  <c r="CL707" i="2" l="1"/>
  <c r="CK707" i="2"/>
  <c r="CJ707" i="2"/>
  <c r="AN707" i="2"/>
  <c r="CC707" i="2"/>
  <c r="CG707" i="2" s="1"/>
  <c r="AI707" i="2"/>
  <c r="BI707" i="2"/>
  <c r="BW706" i="2"/>
  <c r="CH706" i="2" s="1"/>
  <c r="K707" i="2"/>
  <c r="P707" i="2" s="1"/>
  <c r="AS707" i="2"/>
  <c r="BX707" i="2"/>
  <c r="AD707" i="2"/>
  <c r="BH707" i="2"/>
  <c r="F708" i="2"/>
  <c r="BN707" i="2"/>
  <c r="CI707" i="2" l="1"/>
  <c r="CM707" i="2" s="1"/>
  <c r="AA708" i="2"/>
  <c r="AB708" i="2"/>
  <c r="Z708" i="2"/>
  <c r="AC708" i="2"/>
  <c r="BV707" i="2"/>
  <c r="N708" i="2" s="1"/>
  <c r="AM708" i="2"/>
  <c r="AR708" i="2"/>
  <c r="AH708" i="2"/>
  <c r="AW708" i="2"/>
  <c r="BG708" i="2"/>
  <c r="I709" i="2" s="1"/>
  <c r="X708" i="2"/>
  <c r="BB708" i="2"/>
  <c r="BA708" i="2"/>
  <c r="AQ708" i="2"/>
  <c r="AG708" i="2"/>
  <c r="AL708" i="2"/>
  <c r="AV708" i="2"/>
  <c r="W708" i="2"/>
  <c r="BF708" i="2"/>
  <c r="H709" i="2" s="1"/>
  <c r="BU707" i="2"/>
  <c r="J708" i="2"/>
  <c r="BM707" i="2"/>
  <c r="BR707" i="2" s="1"/>
  <c r="AF708" i="2"/>
  <c r="V708" i="2"/>
  <c r="BE708" i="2"/>
  <c r="G709" i="2" s="1"/>
  <c r="AP708" i="2"/>
  <c r="AZ708" i="2"/>
  <c r="AK708" i="2"/>
  <c r="AU708" i="2"/>
  <c r="BT707" i="2"/>
  <c r="O707" i="2"/>
  <c r="S708" i="2" l="1"/>
  <c r="BL708" i="2"/>
  <c r="CF708" i="2"/>
  <c r="CA708" i="2"/>
  <c r="CD708" i="2"/>
  <c r="BK708" i="2"/>
  <c r="L708" i="2"/>
  <c r="Q708" i="2" s="1"/>
  <c r="BJ708" i="2"/>
  <c r="BZ708" i="2"/>
  <c r="BY708" i="2"/>
  <c r="T707" i="2"/>
  <c r="AO708" i="2"/>
  <c r="AY708" i="2"/>
  <c r="BC708" i="2" s="1"/>
  <c r="AJ708" i="2"/>
  <c r="U708" i="2"/>
  <c r="Y708" i="2" s="1"/>
  <c r="AE708" i="2"/>
  <c r="AT708" i="2"/>
  <c r="AX708" i="2" s="1"/>
  <c r="BD708" i="2"/>
  <c r="BS707" i="2"/>
  <c r="M708" i="2"/>
  <c r="R708" i="2" s="1"/>
  <c r="CE708" i="2"/>
  <c r="BQ708" i="2"/>
  <c r="BO708" i="2"/>
  <c r="BP708" i="2"/>
  <c r="CJ708" i="2" l="1"/>
  <c r="CL708" i="2"/>
  <c r="CK708" i="2"/>
  <c r="AC709" i="2"/>
  <c r="BH708" i="2"/>
  <c r="F709" i="2"/>
  <c r="AN708" i="2"/>
  <c r="CC708" i="2"/>
  <c r="CG708" i="2" s="1"/>
  <c r="AD708" i="2"/>
  <c r="AI708" i="2"/>
  <c r="BI708" i="2"/>
  <c r="BW707" i="2"/>
  <c r="CH707" i="2" s="1"/>
  <c r="K708" i="2"/>
  <c r="P708" i="2" s="1"/>
  <c r="AS708" i="2"/>
  <c r="BX708" i="2"/>
  <c r="BN708" i="2"/>
  <c r="CI708" i="2" l="1"/>
  <c r="CM708" i="2" s="1"/>
  <c r="Z709" i="2"/>
  <c r="AA709" i="2"/>
  <c r="AB709" i="2"/>
  <c r="AG709" i="2"/>
  <c r="BF709" i="2"/>
  <c r="H710" i="2" s="1"/>
  <c r="AQ709" i="2"/>
  <c r="AV709" i="2"/>
  <c r="BU708" i="2"/>
  <c r="M709" i="2" s="1"/>
  <c r="W709" i="2"/>
  <c r="AL709" i="2"/>
  <c r="BA709" i="2"/>
  <c r="BG709" i="2"/>
  <c r="I710" i="2" s="1"/>
  <c r="X709" i="2"/>
  <c r="AH709" i="2"/>
  <c r="AR709" i="2"/>
  <c r="BB709" i="2"/>
  <c r="AM709" i="2"/>
  <c r="AW709" i="2"/>
  <c r="BV708" i="2"/>
  <c r="O708" i="2"/>
  <c r="BM708" i="2"/>
  <c r="BR708" i="2" s="1"/>
  <c r="J709" i="2"/>
  <c r="AU709" i="2"/>
  <c r="AP709" i="2"/>
  <c r="AK709" i="2"/>
  <c r="AF709" i="2"/>
  <c r="AZ709" i="2"/>
  <c r="BE709" i="2"/>
  <c r="G710" i="2" s="1"/>
  <c r="V709" i="2"/>
  <c r="BT708" i="2"/>
  <c r="R709" i="2" l="1"/>
  <c r="BK709" i="2"/>
  <c r="CE709" i="2"/>
  <c r="BZ709" i="2"/>
  <c r="CA709" i="2"/>
  <c r="CD709" i="2"/>
  <c r="CF709" i="2"/>
  <c r="BL709" i="2"/>
  <c r="BY709" i="2"/>
  <c r="T708" i="2"/>
  <c r="AY709" i="2"/>
  <c r="BC709" i="2" s="1"/>
  <c r="U709" i="2"/>
  <c r="Y709" i="2" s="1"/>
  <c r="AO709" i="2"/>
  <c r="AJ709" i="2"/>
  <c r="BD709" i="2"/>
  <c r="AE709" i="2"/>
  <c r="AT709" i="2"/>
  <c r="AX709" i="2" s="1"/>
  <c r="BS708" i="2"/>
  <c r="N709" i="2"/>
  <c r="S709" i="2" s="1"/>
  <c r="L709" i="2"/>
  <c r="Q709" i="2" s="1"/>
  <c r="BJ709" i="2"/>
  <c r="BP709" i="2"/>
  <c r="BQ709" i="2"/>
  <c r="BO709" i="2"/>
  <c r="CL709" i="2" l="1"/>
  <c r="CK709" i="2"/>
  <c r="CJ709" i="2"/>
  <c r="AB710" i="2"/>
  <c r="BW708" i="2"/>
  <c r="CH708" i="2" s="1"/>
  <c r="K709" i="2"/>
  <c r="P709" i="2" s="1"/>
  <c r="AN709" i="2"/>
  <c r="CC709" i="2"/>
  <c r="CG709" i="2" s="1"/>
  <c r="AD709" i="2"/>
  <c r="BI709" i="2"/>
  <c r="AI709" i="2"/>
  <c r="AS709" i="2"/>
  <c r="BX709" i="2"/>
  <c r="BH709" i="2"/>
  <c r="F710" i="2"/>
  <c r="BN709" i="2"/>
  <c r="CI709" i="2" l="1"/>
  <c r="CM709" i="2" s="1"/>
  <c r="AC710" i="2"/>
  <c r="AA710" i="2"/>
  <c r="Z710" i="2"/>
  <c r="BV709" i="2"/>
  <c r="N710" i="2" s="1"/>
  <c r="BT709" i="2"/>
  <c r="L710" i="2" s="1"/>
  <c r="AR710" i="2"/>
  <c r="X710" i="2"/>
  <c r="BG710" i="2"/>
  <c r="I711" i="2" s="1"/>
  <c r="AW710" i="2"/>
  <c r="AM710" i="2"/>
  <c r="BB710" i="2"/>
  <c r="AH710" i="2"/>
  <c r="AP710" i="2"/>
  <c r="AU710" i="2"/>
  <c r="V710" i="2"/>
  <c r="AF710" i="2"/>
  <c r="AZ710" i="2"/>
  <c r="BE710" i="2"/>
  <c r="AK710" i="2"/>
  <c r="J710" i="2"/>
  <c r="O709" i="2"/>
  <c r="BM709" i="2"/>
  <c r="BR709" i="2" s="1"/>
  <c r="AV710" i="2"/>
  <c r="AG710" i="2"/>
  <c r="W710" i="2"/>
  <c r="BF710" i="2"/>
  <c r="H711" i="2" s="1"/>
  <c r="BA710" i="2"/>
  <c r="AQ710" i="2"/>
  <c r="AL710" i="2"/>
  <c r="BU709" i="2"/>
  <c r="S710" i="2" l="1"/>
  <c r="Q710" i="2"/>
  <c r="CA710" i="2"/>
  <c r="CF710" i="2"/>
  <c r="BL710" i="2"/>
  <c r="CD710" i="2"/>
  <c r="BJ710" i="2"/>
  <c r="G711" i="2"/>
  <c r="BY710" i="2"/>
  <c r="CE710" i="2"/>
  <c r="M710" i="2"/>
  <c r="R710" i="2" s="1"/>
  <c r="T709" i="2"/>
  <c r="U710" i="2"/>
  <c r="Y710" i="2" s="1"/>
  <c r="AO710" i="2"/>
  <c r="AE710" i="2"/>
  <c r="AJ710" i="2"/>
  <c r="BD710" i="2"/>
  <c r="AT710" i="2"/>
  <c r="AX710" i="2" s="1"/>
  <c r="AY710" i="2"/>
  <c r="BC710" i="2" s="1"/>
  <c r="BS709" i="2"/>
  <c r="BZ710" i="2"/>
  <c r="BK710" i="2"/>
  <c r="BO710" i="2"/>
  <c r="BQ710" i="2"/>
  <c r="BP710" i="2"/>
  <c r="CK710" i="2" l="1"/>
  <c r="CL710" i="2"/>
  <c r="CJ710" i="2"/>
  <c r="AC711" i="2"/>
  <c r="AD710" i="2"/>
  <c r="BH710" i="2"/>
  <c r="F711" i="2"/>
  <c r="AS710" i="2"/>
  <c r="BX710" i="2"/>
  <c r="K710" i="2"/>
  <c r="P710" i="2" s="1"/>
  <c r="BW709" i="2"/>
  <c r="CH709" i="2" s="1"/>
  <c r="AN710" i="2"/>
  <c r="CC710" i="2"/>
  <c r="CG710" i="2" s="1"/>
  <c r="AI710" i="2"/>
  <c r="BI710" i="2"/>
  <c r="BN710" i="2"/>
  <c r="CI710" i="2" l="1"/>
  <c r="CM710" i="2" s="1"/>
  <c r="AA711" i="2"/>
  <c r="AB711" i="2"/>
  <c r="Z711" i="2"/>
  <c r="V711" i="2"/>
  <c r="AF711" i="2"/>
  <c r="AU711" i="2"/>
  <c r="AK711" i="2"/>
  <c r="BE711" i="2"/>
  <c r="G712" i="2" s="1"/>
  <c r="AZ711" i="2"/>
  <c r="AP711" i="2"/>
  <c r="BT710" i="2"/>
  <c r="O710" i="2"/>
  <c r="J711" i="2"/>
  <c r="AG711" i="2"/>
  <c r="AV711" i="2"/>
  <c r="BA711" i="2"/>
  <c r="AL711" i="2"/>
  <c r="W711" i="2"/>
  <c r="BF711" i="2"/>
  <c r="H712" i="2" s="1"/>
  <c r="AQ711" i="2"/>
  <c r="BU710" i="2"/>
  <c r="BM710" i="2"/>
  <c r="BR710" i="2" s="1"/>
  <c r="AR711" i="2"/>
  <c r="X711" i="2"/>
  <c r="AH711" i="2"/>
  <c r="AM711" i="2"/>
  <c r="BG711" i="2"/>
  <c r="I712" i="2" s="1"/>
  <c r="AW711" i="2"/>
  <c r="BB711" i="2"/>
  <c r="BV710" i="2"/>
  <c r="BY711" i="2" l="1"/>
  <c r="CA711" i="2"/>
  <c r="M711" i="2"/>
  <c r="R711" i="2" s="1"/>
  <c r="CE711" i="2"/>
  <c r="BK711" i="2"/>
  <c r="CD711" i="2"/>
  <c r="N711" i="2"/>
  <c r="S711" i="2" s="1"/>
  <c r="CF711" i="2"/>
  <c r="BZ711" i="2"/>
  <c r="T710" i="2"/>
  <c r="AO711" i="2"/>
  <c r="AD711" i="2"/>
  <c r="U711" i="2"/>
  <c r="Y711" i="2" s="1"/>
  <c r="AJ711" i="2"/>
  <c r="AE711" i="2"/>
  <c r="AY711" i="2"/>
  <c r="BC711" i="2" s="1"/>
  <c r="AT711" i="2"/>
  <c r="AX711" i="2" s="1"/>
  <c r="BD711" i="2"/>
  <c r="BS710" i="2"/>
  <c r="BL711" i="2"/>
  <c r="BJ711" i="2"/>
  <c r="L711" i="2"/>
  <c r="Q711" i="2" s="1"/>
  <c r="BP711" i="2"/>
  <c r="BQ711" i="2"/>
  <c r="BO711" i="2"/>
  <c r="CK711" i="2" l="1"/>
  <c r="CL711" i="2"/>
  <c r="CJ711" i="2"/>
  <c r="BH711" i="2"/>
  <c r="F712" i="2"/>
  <c r="AN711" i="2"/>
  <c r="CC711" i="2"/>
  <c r="CG711" i="2" s="1"/>
  <c r="BW710" i="2"/>
  <c r="CH710" i="2" s="1"/>
  <c r="K711" i="2"/>
  <c r="P711" i="2" s="1"/>
  <c r="AI711" i="2"/>
  <c r="BI711" i="2"/>
  <c r="AS711" i="2"/>
  <c r="BX711" i="2"/>
  <c r="BN711" i="2"/>
  <c r="CI711" i="2" l="1"/>
  <c r="CM711" i="2" s="1"/>
  <c r="BT711" i="2"/>
  <c r="L712" i="2" s="1"/>
  <c r="Z712" i="2"/>
  <c r="AB712" i="2"/>
  <c r="AC712" i="2"/>
  <c r="AZ712" i="2"/>
  <c r="AF712" i="2"/>
  <c r="J712" i="2"/>
  <c r="BM711" i="2"/>
  <c r="BR711" i="2" s="1"/>
  <c r="BG712" i="2"/>
  <c r="I713" i="2" s="1"/>
  <c r="AR712" i="2"/>
  <c r="AH712" i="2"/>
  <c r="X712" i="2"/>
  <c r="BB712" i="2"/>
  <c r="AW712" i="2"/>
  <c r="AM712" i="2"/>
  <c r="BV711" i="2"/>
  <c r="O711" i="2"/>
  <c r="BA712" i="2"/>
  <c r="W712" i="2"/>
  <c r="BF712" i="2"/>
  <c r="H713" i="2" s="1"/>
  <c r="AL712" i="2"/>
  <c r="AQ712" i="2"/>
  <c r="AG712" i="2"/>
  <c r="AV712" i="2"/>
  <c r="BU711" i="2"/>
  <c r="AP712" i="2" l="1"/>
  <c r="AK712" i="2"/>
  <c r="AU712" i="2"/>
  <c r="BJ712" i="2" s="1"/>
  <c r="BE712" i="2"/>
  <c r="G713" i="2" s="1"/>
  <c r="AA712" i="2"/>
  <c r="Q712" i="2" s="1"/>
  <c r="V712" i="2"/>
  <c r="BK712" i="2"/>
  <c r="BZ712" i="2"/>
  <c r="CF712" i="2"/>
  <c r="M712" i="2"/>
  <c r="CA712" i="2"/>
  <c r="CE712" i="2"/>
  <c r="N712" i="2"/>
  <c r="T711" i="2"/>
  <c r="AY712" i="2"/>
  <c r="BC712" i="2" s="1"/>
  <c r="AE712" i="2"/>
  <c r="AJ712" i="2"/>
  <c r="AT712" i="2"/>
  <c r="AO712" i="2"/>
  <c r="U712" i="2"/>
  <c r="BD712" i="2"/>
  <c r="BS711" i="2"/>
  <c r="BL712" i="2"/>
  <c r="BQ712" i="2"/>
  <c r="BO712" i="2"/>
  <c r="BP712" i="2"/>
  <c r="S712" i="2" l="1"/>
  <c r="R712" i="2"/>
  <c r="CJ712" i="2"/>
  <c r="CK712" i="2"/>
  <c r="CL712" i="2"/>
  <c r="Y712" i="2"/>
  <c r="AX712" i="2"/>
  <c r="CD712" i="2"/>
  <c r="BY712" i="2"/>
  <c r="BH712" i="2"/>
  <c r="F713" i="2"/>
  <c r="AN712" i="2"/>
  <c r="CC712" i="2"/>
  <c r="BI712" i="2"/>
  <c r="AI712" i="2"/>
  <c r="AS712" i="2"/>
  <c r="BX712" i="2"/>
  <c r="BW711" i="2"/>
  <c r="CH711" i="2" s="1"/>
  <c r="K712" i="2"/>
  <c r="P712" i="2" s="1"/>
  <c r="AD712" i="2"/>
  <c r="AA713" i="2" s="1"/>
  <c r="BN712" i="2"/>
  <c r="CG712" i="2" l="1"/>
  <c r="CI712" i="2"/>
  <c r="CM712" i="2" s="1"/>
  <c r="AB713" i="2"/>
  <c r="AC713" i="2"/>
  <c r="Z713" i="2"/>
  <c r="AZ713" i="2"/>
  <c r="BE713" i="2"/>
  <c r="G714" i="2" s="1"/>
  <c r="AF713" i="2"/>
  <c r="AU713" i="2"/>
  <c r="AK713" i="2"/>
  <c r="V713" i="2"/>
  <c r="AP713" i="2"/>
  <c r="BT712" i="2"/>
  <c r="AV713" i="2"/>
  <c r="AL713" i="2"/>
  <c r="BF713" i="2"/>
  <c r="H714" i="2" s="1"/>
  <c r="W713" i="2"/>
  <c r="AQ713" i="2"/>
  <c r="BA713" i="2"/>
  <c r="AG713" i="2"/>
  <c r="BU712" i="2"/>
  <c r="J713" i="2"/>
  <c r="O712" i="2"/>
  <c r="AM713" i="2"/>
  <c r="AW713" i="2"/>
  <c r="BB713" i="2"/>
  <c r="X713" i="2"/>
  <c r="AH713" i="2"/>
  <c r="AR713" i="2"/>
  <c r="BG713" i="2"/>
  <c r="I714" i="2" s="1"/>
  <c r="BV712" i="2"/>
  <c r="BM712" i="2"/>
  <c r="BR712" i="2" s="1"/>
  <c r="BY713" i="2" l="1"/>
  <c r="BL713" i="2"/>
  <c r="BK713" i="2"/>
  <c r="CA713" i="2"/>
  <c r="CD713" i="2"/>
  <c r="N713" i="2"/>
  <c r="S713" i="2" s="1"/>
  <c r="CF713" i="2"/>
  <c r="CE713" i="2"/>
  <c r="BJ713" i="2"/>
  <c r="BZ713" i="2"/>
  <c r="T712" i="2"/>
  <c r="AY713" i="2"/>
  <c r="BC713" i="2" s="1"/>
  <c r="AD713" i="2"/>
  <c r="AO713" i="2"/>
  <c r="AJ713" i="2"/>
  <c r="AT713" i="2"/>
  <c r="AX713" i="2" s="1"/>
  <c r="AE713" i="2"/>
  <c r="U713" i="2"/>
  <c r="Y713" i="2" s="1"/>
  <c r="BD713" i="2"/>
  <c r="BS712" i="2"/>
  <c r="M713" i="2"/>
  <c r="R713" i="2" s="1"/>
  <c r="L713" i="2"/>
  <c r="Q713" i="2" s="1"/>
  <c r="BQ713" i="2"/>
  <c r="BP713" i="2"/>
  <c r="BO713" i="2"/>
  <c r="CL713" i="2" l="1"/>
  <c r="CJ713" i="2"/>
  <c r="CK713" i="2"/>
  <c r="AS713" i="2"/>
  <c r="BX713" i="2"/>
  <c r="BI713" i="2"/>
  <c r="AI713" i="2"/>
  <c r="BW712" i="2"/>
  <c r="CH712" i="2" s="1"/>
  <c r="K713" i="2"/>
  <c r="P713" i="2" s="1"/>
  <c r="BH713" i="2"/>
  <c r="F714" i="2"/>
  <c r="AN713" i="2"/>
  <c r="CC713" i="2"/>
  <c r="CG713" i="2" s="1"/>
  <c r="BN713" i="2"/>
  <c r="CI713" i="2" l="1"/>
  <c r="CM713" i="2" s="1"/>
  <c r="BT713" i="2"/>
  <c r="L714" i="2" s="1"/>
  <c r="Z714" i="2"/>
  <c r="AC714" i="2"/>
  <c r="AB714" i="2"/>
  <c r="AU714" i="2"/>
  <c r="W714" i="2"/>
  <c r="AZ714" i="2"/>
  <c r="AL714" i="2"/>
  <c r="AG714" i="2"/>
  <c r="AV714" i="2"/>
  <c r="AQ714" i="2"/>
  <c r="BA714" i="2"/>
  <c r="BF714" i="2"/>
  <c r="H715" i="2" s="1"/>
  <c r="BU713" i="2"/>
  <c r="M714" i="2" s="1"/>
  <c r="AH714" i="2"/>
  <c r="BG714" i="2"/>
  <c r="I715" i="2" s="1"/>
  <c r="AR714" i="2"/>
  <c r="X714" i="2"/>
  <c r="AW714" i="2"/>
  <c r="AM714" i="2"/>
  <c r="BB714" i="2"/>
  <c r="BV713" i="2"/>
  <c r="J714" i="2"/>
  <c r="O713" i="2"/>
  <c r="BM713" i="2"/>
  <c r="BR713" i="2" s="1"/>
  <c r="AP714" i="2" l="1"/>
  <c r="AF714" i="2"/>
  <c r="BJ714" i="2" s="1"/>
  <c r="AA714" i="2"/>
  <c r="R714" i="2" s="1"/>
  <c r="V714" i="2"/>
  <c r="AK714" i="2"/>
  <c r="BE714" i="2"/>
  <c r="G715" i="2" s="1"/>
  <c r="BZ714" i="2"/>
  <c r="CE714" i="2"/>
  <c r="BK714" i="2"/>
  <c r="T713" i="2"/>
  <c r="AE714" i="2"/>
  <c r="BD714" i="2"/>
  <c r="U714" i="2"/>
  <c r="AT714" i="2"/>
  <c r="AX714" i="2" s="1"/>
  <c r="AY714" i="2"/>
  <c r="BC714" i="2" s="1"/>
  <c r="AO714" i="2"/>
  <c r="AJ714" i="2"/>
  <c r="BS713" i="2"/>
  <c r="CA714" i="2"/>
  <c r="CF714" i="2"/>
  <c r="N714" i="2"/>
  <c r="BL714" i="2"/>
  <c r="BO714" i="2"/>
  <c r="BP714" i="2"/>
  <c r="BQ714" i="2"/>
  <c r="S714" i="2" l="1"/>
  <c r="Q714" i="2"/>
  <c r="CJ714" i="2"/>
  <c r="CK714" i="2"/>
  <c r="CL714" i="2"/>
  <c r="CD714" i="2"/>
  <c r="Y714" i="2"/>
  <c r="BY714" i="2"/>
  <c r="AB715" i="2"/>
  <c r="AS714" i="2"/>
  <c r="BX714" i="2"/>
  <c r="BH714" i="2"/>
  <c r="F715" i="2"/>
  <c r="BW713" i="2"/>
  <c r="CH713" i="2" s="1"/>
  <c r="K714" i="2"/>
  <c r="P714" i="2" s="1"/>
  <c r="BI714" i="2"/>
  <c r="AI714" i="2"/>
  <c r="AD714" i="2"/>
  <c r="AN714" i="2"/>
  <c r="CC714" i="2"/>
  <c r="BN714" i="2"/>
  <c r="CG714" i="2" l="1"/>
  <c r="CI714" i="2"/>
  <c r="CM714" i="2" s="1"/>
  <c r="AA715" i="2"/>
  <c r="Z715" i="2"/>
  <c r="AC715" i="2"/>
  <c r="BV714" i="2"/>
  <c r="N715" i="2" s="1"/>
  <c r="BG715" i="2"/>
  <c r="I716" i="2" s="1"/>
  <c r="AH715" i="2"/>
  <c r="AR715" i="2"/>
  <c r="BB715" i="2"/>
  <c r="AW715" i="2"/>
  <c r="BT714" i="2"/>
  <c r="L715" i="2" s="1"/>
  <c r="AK715" i="2"/>
  <c r="AU715" i="2"/>
  <c r="BE715" i="2"/>
  <c r="G716" i="2" s="1"/>
  <c r="AP715" i="2"/>
  <c r="AF715" i="2"/>
  <c r="V715" i="2"/>
  <c r="AZ715" i="2"/>
  <c r="X715" i="2"/>
  <c r="AM715" i="2"/>
  <c r="BM714" i="2"/>
  <c r="BR714" i="2" s="1"/>
  <c r="J715" i="2"/>
  <c r="AL715" i="2"/>
  <c r="W715" i="2"/>
  <c r="AV715" i="2"/>
  <c r="AG715" i="2"/>
  <c r="AQ715" i="2"/>
  <c r="BA715" i="2"/>
  <c r="BF715" i="2"/>
  <c r="H716" i="2" s="1"/>
  <c r="BU714" i="2"/>
  <c r="O714" i="2"/>
  <c r="S715" i="2" l="1"/>
  <c r="Q715" i="2"/>
  <c r="CA715" i="2"/>
  <c r="BL715" i="2"/>
  <c r="CF715" i="2"/>
  <c r="BY715" i="2"/>
  <c r="CD715" i="2"/>
  <c r="BJ715" i="2"/>
  <c r="BK715" i="2"/>
  <c r="BZ715" i="2"/>
  <c r="M715" i="2"/>
  <c r="R715" i="2" s="1"/>
  <c r="CE715" i="2"/>
  <c r="T714" i="2"/>
  <c r="AE715" i="2"/>
  <c r="BD715" i="2"/>
  <c r="AY715" i="2"/>
  <c r="BC715" i="2" s="1"/>
  <c r="U715" i="2"/>
  <c r="Y715" i="2" s="1"/>
  <c r="AT715" i="2"/>
  <c r="AX715" i="2" s="1"/>
  <c r="AJ715" i="2"/>
  <c r="AO715" i="2"/>
  <c r="BS714" i="2"/>
  <c r="BO715" i="2"/>
  <c r="BQ715" i="2"/>
  <c r="BP715" i="2"/>
  <c r="CL715" i="2" l="1"/>
  <c r="CJ715" i="2"/>
  <c r="CK715" i="2"/>
  <c r="AC716" i="2"/>
  <c r="AN715" i="2"/>
  <c r="CC715" i="2"/>
  <c r="CG715" i="2" s="1"/>
  <c r="BH715" i="2"/>
  <c r="F716" i="2"/>
  <c r="K715" i="2"/>
  <c r="P715" i="2" s="1"/>
  <c r="BW714" i="2"/>
  <c r="CH714" i="2" s="1"/>
  <c r="AD715" i="2"/>
  <c r="BI715" i="2"/>
  <c r="AI715" i="2"/>
  <c r="AS715" i="2"/>
  <c r="BX715" i="2"/>
  <c r="BN715" i="2"/>
  <c r="CI715" i="2" l="1"/>
  <c r="CM715" i="2" s="1"/>
  <c r="Z716" i="2"/>
  <c r="AA716" i="2"/>
  <c r="AB716" i="2"/>
  <c r="AZ716" i="2"/>
  <c r="BE716" i="2"/>
  <c r="G717" i="2" s="1"/>
  <c r="BT715" i="2"/>
  <c r="L716" i="2" s="1"/>
  <c r="V716" i="2"/>
  <c r="AF716" i="2"/>
  <c r="AP716" i="2"/>
  <c r="AU716" i="2"/>
  <c r="AK716" i="2"/>
  <c r="BB716" i="2"/>
  <c r="AM716" i="2"/>
  <c r="BG716" i="2"/>
  <c r="I717" i="2" s="1"/>
  <c r="AH716" i="2"/>
  <c r="X716" i="2"/>
  <c r="AW716" i="2"/>
  <c r="AR716" i="2"/>
  <c r="BV715" i="2"/>
  <c r="O715" i="2"/>
  <c r="AV716" i="2"/>
  <c r="AL716" i="2"/>
  <c r="AG716" i="2"/>
  <c r="W716" i="2"/>
  <c r="BF716" i="2"/>
  <c r="H717" i="2" s="1"/>
  <c r="AQ716" i="2"/>
  <c r="BA716" i="2"/>
  <c r="BU715" i="2"/>
  <c r="J716" i="2"/>
  <c r="BM715" i="2"/>
  <c r="BR715" i="2" s="1"/>
  <c r="Q716" i="2" l="1"/>
  <c r="BJ716" i="2"/>
  <c r="BY716" i="2"/>
  <c r="CD716" i="2"/>
  <c r="CA716" i="2"/>
  <c r="BK716" i="2"/>
  <c r="T715" i="2"/>
  <c r="AO716" i="2"/>
  <c r="AD716" i="2"/>
  <c r="AT716" i="2"/>
  <c r="AX716" i="2" s="1"/>
  <c r="AY716" i="2"/>
  <c r="BC716" i="2" s="1"/>
  <c r="BD716" i="2"/>
  <c r="AJ716" i="2"/>
  <c r="U716" i="2"/>
  <c r="Y716" i="2" s="1"/>
  <c r="AE716" i="2"/>
  <c r="BS715" i="2"/>
  <c r="CF716" i="2"/>
  <c r="BZ716" i="2"/>
  <c r="CE716" i="2"/>
  <c r="N716" i="2"/>
  <c r="S716" i="2" s="1"/>
  <c r="M716" i="2"/>
  <c r="R716" i="2" s="1"/>
  <c r="BL716" i="2"/>
  <c r="BQ716" i="2"/>
  <c r="BO716" i="2"/>
  <c r="BP716" i="2"/>
  <c r="CL716" i="2" l="1"/>
  <c r="CJ716" i="2"/>
  <c r="CK716" i="2"/>
  <c r="BG717" i="2"/>
  <c r="I718" i="2" s="1"/>
  <c r="AI716" i="2"/>
  <c r="BI716" i="2"/>
  <c r="AN716" i="2"/>
  <c r="CC716" i="2"/>
  <c r="CG716" i="2" s="1"/>
  <c r="BW715" i="2"/>
  <c r="CH715" i="2" s="1"/>
  <c r="K716" i="2"/>
  <c r="P716" i="2" s="1"/>
  <c r="BH716" i="2"/>
  <c r="F717" i="2"/>
  <c r="AS716" i="2"/>
  <c r="BX716" i="2"/>
  <c r="BN716" i="2"/>
  <c r="CI716" i="2" l="1"/>
  <c r="CM716" i="2" s="1"/>
  <c r="AF717" i="2"/>
  <c r="AH717" i="2"/>
  <c r="AC717" i="2"/>
  <c r="Z717" i="2"/>
  <c r="AB717" i="2"/>
  <c r="AQ717" i="2"/>
  <c r="X717" i="2"/>
  <c r="BV716" i="2"/>
  <c r="N717" i="2" s="1"/>
  <c r="AW717" i="2"/>
  <c r="BT716" i="2"/>
  <c r="L717" i="2" s="1"/>
  <c r="AZ717" i="2"/>
  <c r="BA717" i="2"/>
  <c r="W717" i="2"/>
  <c r="BF717" i="2"/>
  <c r="H718" i="2" s="1"/>
  <c r="AL717" i="2"/>
  <c r="BU716" i="2"/>
  <c r="M717" i="2" s="1"/>
  <c r="AG717" i="2"/>
  <c r="AV717" i="2"/>
  <c r="BB717" i="2"/>
  <c r="AM717" i="2"/>
  <c r="AR717" i="2"/>
  <c r="AP717" i="2"/>
  <c r="AK717" i="2"/>
  <c r="J717" i="2"/>
  <c r="O716" i="2"/>
  <c r="BM716" i="2"/>
  <c r="BR716" i="2" s="1"/>
  <c r="V717" i="2" l="1"/>
  <c r="BE717" i="2"/>
  <c r="G718" i="2" s="1"/>
  <c r="AU717" i="2"/>
  <c r="CD717" i="2" s="1"/>
  <c r="AA717" i="2"/>
  <c r="AD717" i="2" s="1"/>
  <c r="BL717" i="2"/>
  <c r="BZ717" i="2"/>
  <c r="CE717" i="2"/>
  <c r="BK717" i="2"/>
  <c r="CF717" i="2"/>
  <c r="CA717" i="2"/>
  <c r="T716" i="2"/>
  <c r="AJ717" i="2"/>
  <c r="AT717" i="2"/>
  <c r="AO717" i="2"/>
  <c r="AE717" i="2"/>
  <c r="AY717" i="2"/>
  <c r="BC717" i="2" s="1"/>
  <c r="BD717" i="2"/>
  <c r="U717" i="2"/>
  <c r="BS716" i="2"/>
  <c r="BQ717" i="2"/>
  <c r="BP717" i="2"/>
  <c r="S717" i="2" l="1"/>
  <c r="R717" i="2"/>
  <c r="Q717" i="2"/>
  <c r="CL717" i="2"/>
  <c r="CK717" i="2"/>
  <c r="BY717" i="2"/>
  <c r="AX717" i="2"/>
  <c r="BJ717" i="2"/>
  <c r="Y717" i="2"/>
  <c r="BH717" i="2"/>
  <c r="F718" i="2"/>
  <c r="AN717" i="2"/>
  <c r="CC717" i="2"/>
  <c r="CG717" i="2" s="1"/>
  <c r="BW716" i="2"/>
  <c r="CH716" i="2" s="1"/>
  <c r="K717" i="2"/>
  <c r="P717" i="2" s="1"/>
  <c r="AI717" i="2"/>
  <c r="BI717" i="2"/>
  <c r="AS717" i="2"/>
  <c r="BX717" i="2"/>
  <c r="BN717" i="2"/>
  <c r="BO717" i="2"/>
  <c r="CI717" i="2" l="1"/>
  <c r="CJ717" i="2"/>
  <c r="AZ718" i="2"/>
  <c r="Z718" i="2"/>
  <c r="AC718" i="2"/>
  <c r="AB718" i="2"/>
  <c r="AA718" i="2"/>
  <c r="AU718" i="2"/>
  <c r="BM717" i="2"/>
  <c r="BR717" i="2" s="1"/>
  <c r="AV718" i="2"/>
  <c r="AL718" i="2"/>
  <c r="AQ718" i="2"/>
  <c r="BF718" i="2"/>
  <c r="H719" i="2" s="1"/>
  <c r="AG718" i="2"/>
  <c r="BA718" i="2"/>
  <c r="W718" i="2"/>
  <c r="BU717" i="2"/>
  <c r="X718" i="2"/>
  <c r="AR718" i="2"/>
  <c r="BB718" i="2"/>
  <c r="AW718" i="2"/>
  <c r="BG718" i="2"/>
  <c r="I719" i="2" s="1"/>
  <c r="AM718" i="2"/>
  <c r="AH718" i="2"/>
  <c r="BV717" i="2"/>
  <c r="J718" i="2"/>
  <c r="O717" i="2"/>
  <c r="CM717" i="2" l="1"/>
  <c r="AP718" i="2"/>
  <c r="BT717" i="2"/>
  <c r="L718" i="2" s="1"/>
  <c r="Q718" i="2" s="1"/>
  <c r="BE718" i="2"/>
  <c r="G719" i="2" s="1"/>
  <c r="V718" i="2"/>
  <c r="AK718" i="2"/>
  <c r="AF718" i="2"/>
  <c r="BJ718" i="2" s="1"/>
  <c r="CF718" i="2"/>
  <c r="CA718" i="2"/>
  <c r="BL718" i="2"/>
  <c r="BK718" i="2"/>
  <c r="N718" i="2"/>
  <c r="S718" i="2" s="1"/>
  <c r="CE718" i="2"/>
  <c r="T717" i="2"/>
  <c r="U718" i="2"/>
  <c r="AE718" i="2"/>
  <c r="AO718" i="2"/>
  <c r="AY718" i="2"/>
  <c r="BC718" i="2" s="1"/>
  <c r="BD718" i="2"/>
  <c r="AT718" i="2"/>
  <c r="AX718" i="2" s="1"/>
  <c r="AJ718" i="2"/>
  <c r="BS717" i="2"/>
  <c r="M718" i="2"/>
  <c r="R718" i="2" s="1"/>
  <c r="BZ718" i="2"/>
  <c r="BQ718" i="2"/>
  <c r="BO718" i="2"/>
  <c r="BP718" i="2"/>
  <c r="CL718" i="2" l="1"/>
  <c r="CK718" i="2"/>
  <c r="CJ718" i="2"/>
  <c r="CD718" i="2"/>
  <c r="Y718" i="2"/>
  <c r="BY718" i="2"/>
  <c r="AD718" i="2"/>
  <c r="AN718" i="2"/>
  <c r="CC718" i="2"/>
  <c r="AS718" i="2"/>
  <c r="BX718" i="2"/>
  <c r="BI718" i="2"/>
  <c r="AI718" i="2"/>
  <c r="BW717" i="2"/>
  <c r="CH717" i="2" s="1"/>
  <c r="K718" i="2"/>
  <c r="P718" i="2" s="1"/>
  <c r="BH718" i="2"/>
  <c r="F719" i="2"/>
  <c r="BN718" i="2"/>
  <c r="CG718" i="2" l="1"/>
  <c r="CI718" i="2"/>
  <c r="CM718" i="2" s="1"/>
  <c r="Z719" i="2"/>
  <c r="AC719" i="2"/>
  <c r="AB719" i="2"/>
  <c r="J719" i="2"/>
  <c r="O718" i="2"/>
  <c r="BM718" i="2"/>
  <c r="BR718" i="2" s="1"/>
  <c r="BF719" i="2"/>
  <c r="H720" i="2" s="1"/>
  <c r="W719" i="2"/>
  <c r="AV719" i="2"/>
  <c r="AG719" i="2"/>
  <c r="BA719" i="2"/>
  <c r="AL719" i="2"/>
  <c r="AQ719" i="2"/>
  <c r="BU718" i="2"/>
  <c r="AR719" i="2"/>
  <c r="AM719" i="2"/>
  <c r="AH719" i="2"/>
  <c r="BG719" i="2"/>
  <c r="I720" i="2" s="1"/>
  <c r="AW719" i="2"/>
  <c r="BB719" i="2"/>
  <c r="X719" i="2"/>
  <c r="BV718" i="2"/>
  <c r="AA719" i="2" l="1"/>
  <c r="AD719" i="2" s="1"/>
  <c r="BE719" i="2"/>
  <c r="G720" i="2" s="1"/>
  <c r="AF719" i="2"/>
  <c r="AU719" i="2"/>
  <c r="AP719" i="2"/>
  <c r="AZ719" i="2"/>
  <c r="BT718" i="2"/>
  <c r="L719" i="2" s="1"/>
  <c r="V719" i="2"/>
  <c r="AK719" i="2"/>
  <c r="CE719" i="2"/>
  <c r="CF719" i="2"/>
  <c r="BZ719" i="2"/>
  <c r="N719" i="2"/>
  <c r="CA719" i="2"/>
  <c r="M719" i="2"/>
  <c r="BL719" i="2"/>
  <c r="BK719" i="2"/>
  <c r="T718" i="2"/>
  <c r="AJ719" i="2"/>
  <c r="AT719" i="2"/>
  <c r="AO719" i="2"/>
  <c r="BD719" i="2"/>
  <c r="U719" i="2"/>
  <c r="AE719" i="2"/>
  <c r="AY719" i="2"/>
  <c r="BS718" i="2"/>
  <c r="BQ719" i="2"/>
  <c r="BP719" i="2"/>
  <c r="AX719" i="2" l="1"/>
  <c r="S719" i="2"/>
  <c r="R719" i="2"/>
  <c r="Q719" i="2"/>
  <c r="CL719" i="2"/>
  <c r="CK719" i="2"/>
  <c r="Y719" i="2"/>
  <c r="BC719" i="2"/>
  <c r="CD719" i="2"/>
  <c r="BY719" i="2"/>
  <c r="BJ719" i="2"/>
  <c r="BI719" i="2"/>
  <c r="AI719" i="2"/>
  <c r="AS719" i="2"/>
  <c r="BX719" i="2"/>
  <c r="K719" i="2"/>
  <c r="P719" i="2" s="1"/>
  <c r="BW718" i="2"/>
  <c r="CH718" i="2" s="1"/>
  <c r="AN719" i="2"/>
  <c r="CC719" i="2"/>
  <c r="BH719" i="2"/>
  <c r="F720" i="2"/>
  <c r="BO719" i="2"/>
  <c r="BN719" i="2"/>
  <c r="CG719" i="2" l="1"/>
  <c r="CI719" i="2"/>
  <c r="CJ719" i="2"/>
  <c r="Z720" i="2"/>
  <c r="AA720" i="2"/>
  <c r="AC720" i="2"/>
  <c r="AB720" i="2"/>
  <c r="AQ720" i="2"/>
  <c r="AG720" i="2"/>
  <c r="AV720" i="2"/>
  <c r="BA720" i="2"/>
  <c r="BF720" i="2"/>
  <c r="H721" i="2" s="1"/>
  <c r="AL720" i="2"/>
  <c r="W720" i="2"/>
  <c r="BU719" i="2"/>
  <c r="O719" i="2"/>
  <c r="J720" i="2"/>
  <c r="AU720" i="2"/>
  <c r="AP720" i="2"/>
  <c r="AZ720" i="2"/>
  <c r="AF720" i="2"/>
  <c r="AK720" i="2"/>
  <c r="V720" i="2"/>
  <c r="BE720" i="2"/>
  <c r="G721" i="2" s="1"/>
  <c r="BT719" i="2"/>
  <c r="X720" i="2"/>
  <c r="AH720" i="2"/>
  <c r="BG720" i="2"/>
  <c r="I721" i="2" s="1"/>
  <c r="AM720" i="2"/>
  <c r="AW720" i="2"/>
  <c r="AR720" i="2"/>
  <c r="BB720" i="2"/>
  <c r="BV719" i="2"/>
  <c r="BM719" i="2"/>
  <c r="BR719" i="2" s="1"/>
  <c r="CM719" i="2" l="1"/>
  <c r="CE720" i="2"/>
  <c r="CD720" i="2"/>
  <c r="BJ720" i="2"/>
  <c r="CA720" i="2"/>
  <c r="BK720" i="2"/>
  <c r="T719" i="2"/>
  <c r="AJ720" i="2"/>
  <c r="AT720" i="2"/>
  <c r="AX720" i="2" s="1"/>
  <c r="AD720" i="2"/>
  <c r="U720" i="2"/>
  <c r="Y720" i="2" s="1"/>
  <c r="AO720" i="2"/>
  <c r="AE720" i="2"/>
  <c r="AY720" i="2"/>
  <c r="BC720" i="2" s="1"/>
  <c r="BD720" i="2"/>
  <c r="BS719" i="2"/>
  <c r="BL720" i="2"/>
  <c r="BY720" i="2"/>
  <c r="N720" i="2"/>
  <c r="S720" i="2" s="1"/>
  <c r="CF720" i="2"/>
  <c r="L720" i="2"/>
  <c r="Q720" i="2" s="1"/>
  <c r="M720" i="2"/>
  <c r="R720" i="2" s="1"/>
  <c r="BZ720" i="2"/>
  <c r="BO720" i="2"/>
  <c r="BP720" i="2"/>
  <c r="BQ720" i="2"/>
  <c r="CL720" i="2" l="1"/>
  <c r="CJ720" i="2"/>
  <c r="CK720" i="2"/>
  <c r="BW719" i="2"/>
  <c r="CH719" i="2" s="1"/>
  <c r="K720" i="2"/>
  <c r="P720" i="2" s="1"/>
  <c r="AS720" i="2"/>
  <c r="BX720" i="2"/>
  <c r="AN720" i="2"/>
  <c r="CC720" i="2"/>
  <c r="CG720" i="2" s="1"/>
  <c r="BH720" i="2"/>
  <c r="F721" i="2"/>
  <c r="BI720" i="2"/>
  <c r="AI720" i="2"/>
  <c r="BN720" i="2"/>
  <c r="CI720" i="2" l="1"/>
  <c r="CM720" i="2" s="1"/>
  <c r="AA721" i="2"/>
  <c r="Z721" i="2"/>
  <c r="AB721" i="2"/>
  <c r="AC721" i="2"/>
  <c r="BU720" i="2"/>
  <c r="M721" i="2" s="1"/>
  <c r="BE721" i="2"/>
  <c r="G722" i="2" s="1"/>
  <c r="BV720" i="2"/>
  <c r="N721" i="2" s="1"/>
  <c r="BB721" i="2"/>
  <c r="AM721" i="2"/>
  <c r="X721" i="2"/>
  <c r="AW721" i="2"/>
  <c r="AR721" i="2"/>
  <c r="BG721" i="2"/>
  <c r="I722" i="2" s="1"/>
  <c r="AH721" i="2"/>
  <c r="BT720" i="2"/>
  <c r="L721" i="2" s="1"/>
  <c r="AV721" i="2"/>
  <c r="AL721" i="2"/>
  <c r="W721" i="2"/>
  <c r="BA721" i="2"/>
  <c r="AG721" i="2"/>
  <c r="BF721" i="2"/>
  <c r="H722" i="2" s="1"/>
  <c r="AQ721" i="2"/>
  <c r="AF721" i="2"/>
  <c r="AP721" i="2"/>
  <c r="AU721" i="2"/>
  <c r="AK721" i="2"/>
  <c r="V721" i="2"/>
  <c r="AZ721" i="2"/>
  <c r="BM720" i="2"/>
  <c r="BR720" i="2" s="1"/>
  <c r="O720" i="2"/>
  <c r="J721" i="2"/>
  <c r="S721" i="2" l="1"/>
  <c r="R721" i="2"/>
  <c r="Q721" i="2"/>
  <c r="BL721" i="2"/>
  <c r="CA721" i="2"/>
  <c r="CF721" i="2"/>
  <c r="BK721" i="2"/>
  <c r="BZ721" i="2"/>
  <c r="CE721" i="2"/>
  <c r="BY721" i="2"/>
  <c r="CD721" i="2"/>
  <c r="BJ721" i="2"/>
  <c r="T720" i="2"/>
  <c r="AE721" i="2"/>
  <c r="AO721" i="2"/>
  <c r="AJ721" i="2"/>
  <c r="BD721" i="2"/>
  <c r="AY721" i="2"/>
  <c r="BC721" i="2" s="1"/>
  <c r="AT721" i="2"/>
  <c r="AX721" i="2" s="1"/>
  <c r="U721" i="2"/>
  <c r="Y721" i="2" s="1"/>
  <c r="BS720" i="2"/>
  <c r="BP721" i="2"/>
  <c r="BO721" i="2"/>
  <c r="BQ721" i="2"/>
  <c r="CJ721" i="2" l="1"/>
  <c r="CK721" i="2"/>
  <c r="CL721" i="2"/>
  <c r="AB722" i="2"/>
  <c r="AS721" i="2"/>
  <c r="BX721" i="2"/>
  <c r="BW720" i="2"/>
  <c r="CH720" i="2" s="1"/>
  <c r="K721" i="2"/>
  <c r="P721" i="2" s="1"/>
  <c r="BI721" i="2"/>
  <c r="AI721" i="2"/>
  <c r="AD721" i="2"/>
  <c r="BH721" i="2"/>
  <c r="F722" i="2"/>
  <c r="AN721" i="2"/>
  <c r="CC721" i="2"/>
  <c r="CG721" i="2" s="1"/>
  <c r="BN721" i="2"/>
  <c r="CI721" i="2" l="1"/>
  <c r="CM721" i="2" s="1"/>
  <c r="AC722" i="2"/>
  <c r="Z722" i="2"/>
  <c r="AA722" i="2"/>
  <c r="J722" i="2"/>
  <c r="AZ722" i="2"/>
  <c r="BE722" i="2"/>
  <c r="G723" i="2" s="1"/>
  <c r="AK722" i="2"/>
  <c r="AP722" i="2"/>
  <c r="AF722" i="2"/>
  <c r="V722" i="2"/>
  <c r="AU722" i="2"/>
  <c r="BT721" i="2"/>
  <c r="W722" i="2"/>
  <c r="AL722" i="2"/>
  <c r="BA722" i="2"/>
  <c r="AV722" i="2"/>
  <c r="BF722" i="2"/>
  <c r="H723" i="2" s="1"/>
  <c r="AQ722" i="2"/>
  <c r="AG722" i="2"/>
  <c r="BU721" i="2"/>
  <c r="BM721" i="2"/>
  <c r="BR721" i="2" s="1"/>
  <c r="AR722" i="2"/>
  <c r="BB722" i="2"/>
  <c r="AW722" i="2"/>
  <c r="BG722" i="2"/>
  <c r="I723" i="2" s="1"/>
  <c r="AM722" i="2"/>
  <c r="AH722" i="2"/>
  <c r="X722" i="2"/>
  <c r="BV721" i="2"/>
  <c r="O721" i="2"/>
  <c r="CF722" i="2" l="1"/>
  <c r="BK722" i="2"/>
  <c r="BL722" i="2"/>
  <c r="BY722" i="2"/>
  <c r="BZ722" i="2"/>
  <c r="L722" i="2"/>
  <c r="Q722" i="2" s="1"/>
  <c r="BJ722" i="2"/>
  <c r="CE722" i="2"/>
  <c r="T721" i="2"/>
  <c r="AO722" i="2"/>
  <c r="AE722" i="2"/>
  <c r="AD722" i="2"/>
  <c r="U722" i="2"/>
  <c r="Y722" i="2" s="1"/>
  <c r="AT722" i="2"/>
  <c r="AX722" i="2" s="1"/>
  <c r="AY722" i="2"/>
  <c r="BC722" i="2" s="1"/>
  <c r="AJ722" i="2"/>
  <c r="BD722" i="2"/>
  <c r="BS721" i="2"/>
  <c r="N722" i="2"/>
  <c r="S722" i="2" s="1"/>
  <c r="CD722" i="2"/>
  <c r="CA722" i="2"/>
  <c r="M722" i="2"/>
  <c r="R722" i="2" s="1"/>
  <c r="BP722" i="2"/>
  <c r="BO722" i="2"/>
  <c r="BQ722" i="2"/>
  <c r="CJ722" i="2" l="1"/>
  <c r="CK722" i="2"/>
  <c r="CL722" i="2"/>
  <c r="AN722" i="2"/>
  <c r="CC722" i="2"/>
  <c r="CG722" i="2" s="1"/>
  <c r="BI722" i="2"/>
  <c r="AI722" i="2"/>
  <c r="BW721" i="2"/>
  <c r="CH721" i="2" s="1"/>
  <c r="K722" i="2"/>
  <c r="P722" i="2" s="1"/>
  <c r="BX722" i="2"/>
  <c r="AS722" i="2"/>
  <c r="BH722" i="2"/>
  <c r="F723" i="2"/>
  <c r="J723" i="2" s="1"/>
  <c r="BN722" i="2"/>
  <c r="CI722" i="2" l="1"/>
  <c r="CM722" i="2" s="1"/>
  <c r="AA723" i="2"/>
  <c r="AC723" i="2"/>
  <c r="Z723" i="2"/>
  <c r="AB723" i="2"/>
  <c r="BU722" i="2"/>
  <c r="M723" i="2" s="1"/>
  <c r="BV722" i="2"/>
  <c r="N723" i="2" s="1"/>
  <c r="AW723" i="2"/>
  <c r="BG723" i="2"/>
  <c r="I724" i="2" s="1"/>
  <c r="AR723" i="2"/>
  <c r="X723" i="2"/>
  <c r="BB723" i="2"/>
  <c r="AH723" i="2"/>
  <c r="AM723" i="2"/>
  <c r="W723" i="2"/>
  <c r="AQ723" i="2"/>
  <c r="BA723" i="2"/>
  <c r="AV723" i="2"/>
  <c r="AL723" i="2"/>
  <c r="BF723" i="2"/>
  <c r="H724" i="2" s="1"/>
  <c r="AG723" i="2"/>
  <c r="AP723" i="2"/>
  <c r="AK723" i="2"/>
  <c r="AU723" i="2"/>
  <c r="AZ723" i="2"/>
  <c r="AF723" i="2"/>
  <c r="V723" i="2"/>
  <c r="BE723" i="2"/>
  <c r="G724" i="2" s="1"/>
  <c r="BT722" i="2"/>
  <c r="BM722" i="2"/>
  <c r="BR722" i="2" s="1"/>
  <c r="O722" i="2"/>
  <c r="S723" i="2" l="1"/>
  <c r="R723" i="2"/>
  <c r="CA723" i="2"/>
  <c r="BL723" i="2"/>
  <c r="CF723" i="2"/>
  <c r="BK723" i="2"/>
  <c r="BJ723" i="2"/>
  <c r="CE723" i="2"/>
  <c r="BZ723" i="2"/>
  <c r="CD723" i="2"/>
  <c r="T722" i="2"/>
  <c r="AO723" i="2"/>
  <c r="U723" i="2"/>
  <c r="Y723" i="2" s="1"/>
  <c r="AE723" i="2"/>
  <c r="AY723" i="2"/>
  <c r="BC723" i="2" s="1"/>
  <c r="AJ723" i="2"/>
  <c r="AT723" i="2"/>
  <c r="AX723" i="2" s="1"/>
  <c r="BD723" i="2"/>
  <c r="BS722" i="2"/>
  <c r="L723" i="2"/>
  <c r="Q723" i="2" s="1"/>
  <c r="BY723" i="2"/>
  <c r="BQ723" i="2"/>
  <c r="BO723" i="2"/>
  <c r="BP723" i="2"/>
  <c r="CJ723" i="2" l="1"/>
  <c r="CK723" i="2"/>
  <c r="CL723" i="2"/>
  <c r="AN723" i="2"/>
  <c r="CC723" i="2"/>
  <c r="CG723" i="2" s="1"/>
  <c r="K723" i="2"/>
  <c r="P723" i="2" s="1"/>
  <c r="BW722" i="2"/>
  <c r="CH722" i="2" s="1"/>
  <c r="AS723" i="2"/>
  <c r="BX723" i="2"/>
  <c r="F724" i="2"/>
  <c r="J724" i="2" s="1"/>
  <c r="BH723" i="2"/>
  <c r="BI723" i="2"/>
  <c r="AI723" i="2"/>
  <c r="AD723" i="2"/>
  <c r="AK724" i="2" s="1"/>
  <c r="BN723" i="2"/>
  <c r="CI723" i="2" l="1"/>
  <c r="CM723" i="2" s="1"/>
  <c r="AB724" i="2"/>
  <c r="AC724" i="2"/>
  <c r="Z724" i="2"/>
  <c r="AA724" i="2"/>
  <c r="BT723" i="2"/>
  <c r="L724" i="2" s="1"/>
  <c r="AP724" i="2"/>
  <c r="AU724" i="2"/>
  <c r="AZ724" i="2"/>
  <c r="AF724" i="2"/>
  <c r="BE724" i="2"/>
  <c r="G725" i="2" s="1"/>
  <c r="V724" i="2"/>
  <c r="W724" i="2"/>
  <c r="AQ724" i="2"/>
  <c r="BF724" i="2"/>
  <c r="H725" i="2" s="1"/>
  <c r="AV724" i="2"/>
  <c r="AL724" i="2"/>
  <c r="AG724" i="2"/>
  <c r="BA724" i="2"/>
  <c r="BU723" i="2"/>
  <c r="X724" i="2"/>
  <c r="AR724" i="2"/>
  <c r="AH724" i="2"/>
  <c r="BG724" i="2"/>
  <c r="I725" i="2" s="1"/>
  <c r="AW724" i="2"/>
  <c r="BB724" i="2"/>
  <c r="AM724" i="2"/>
  <c r="BV723" i="2"/>
  <c r="BM723" i="2"/>
  <c r="BR723" i="2" s="1"/>
  <c r="O723" i="2"/>
  <c r="Q724" i="2" l="1"/>
  <c r="CD724" i="2"/>
  <c r="BJ724" i="2"/>
  <c r="BY724" i="2"/>
  <c r="CE724" i="2"/>
  <c r="CF724" i="2"/>
  <c r="M724" i="2"/>
  <c r="R724" i="2" s="1"/>
  <c r="N724" i="2"/>
  <c r="S724" i="2" s="1"/>
  <c r="BL724" i="2"/>
  <c r="BK724" i="2"/>
  <c r="BZ724" i="2"/>
  <c r="CA724" i="2"/>
  <c r="T723" i="2"/>
  <c r="AO724" i="2"/>
  <c r="AJ724" i="2"/>
  <c r="AE724" i="2"/>
  <c r="U724" i="2"/>
  <c r="Y724" i="2" s="1"/>
  <c r="AY724" i="2"/>
  <c r="BC724" i="2" s="1"/>
  <c r="BD724" i="2"/>
  <c r="AT724" i="2"/>
  <c r="AX724" i="2" s="1"/>
  <c r="BS723" i="2"/>
  <c r="BO724" i="2"/>
  <c r="BQ724" i="2"/>
  <c r="BP724" i="2"/>
  <c r="CL724" i="2" l="1"/>
  <c r="CJ724" i="2"/>
  <c r="CK724" i="2"/>
  <c r="AD724" i="2"/>
  <c r="AI724" i="2"/>
  <c r="BI724" i="2"/>
  <c r="F725" i="2"/>
  <c r="BH724" i="2"/>
  <c r="AN724" i="2"/>
  <c r="CC724" i="2"/>
  <c r="CG724" i="2" s="1"/>
  <c r="K724" i="2"/>
  <c r="P724" i="2" s="1"/>
  <c r="BW723" i="2"/>
  <c r="CH723" i="2" s="1"/>
  <c r="AS724" i="2"/>
  <c r="BX724" i="2"/>
  <c r="BN724" i="2"/>
  <c r="CI724" i="2" l="1"/>
  <c r="CM724" i="2" s="1"/>
  <c r="AA725" i="2"/>
  <c r="Z725" i="2"/>
  <c r="AB725" i="2"/>
  <c r="AC725" i="2"/>
  <c r="BA725" i="2"/>
  <c r="AG725" i="2"/>
  <c r="AV725" i="2"/>
  <c r="W725" i="2"/>
  <c r="AL725" i="2"/>
  <c r="AQ725" i="2"/>
  <c r="BF725" i="2"/>
  <c r="H726" i="2" s="1"/>
  <c r="BU724" i="2"/>
  <c r="AZ725" i="2"/>
  <c r="AF725" i="2"/>
  <c r="AK725" i="2"/>
  <c r="V725" i="2"/>
  <c r="AU725" i="2"/>
  <c r="AP725" i="2"/>
  <c r="BT724" i="2"/>
  <c r="O724" i="2"/>
  <c r="J725" i="2"/>
  <c r="AM725" i="2"/>
  <c r="X725" i="2"/>
  <c r="AW725" i="2"/>
  <c r="AH725" i="2"/>
  <c r="BG725" i="2"/>
  <c r="I726" i="2" s="1"/>
  <c r="BB725" i="2"/>
  <c r="AR725" i="2"/>
  <c r="BV724" i="2"/>
  <c r="BM724" i="2"/>
  <c r="BR724" i="2" s="1"/>
  <c r="BE725" i="2" l="1"/>
  <c r="G726" i="2" s="1"/>
  <c r="BZ725" i="2"/>
  <c r="BK725" i="2"/>
  <c r="CF725" i="2"/>
  <c r="BL725" i="2"/>
  <c r="CE725" i="2"/>
  <c r="CA725" i="2"/>
  <c r="L725" i="2"/>
  <c r="Q725" i="2" s="1"/>
  <c r="BJ725" i="2"/>
  <c r="N725" i="2"/>
  <c r="S725" i="2" s="1"/>
  <c r="T724" i="2"/>
  <c r="AT725" i="2"/>
  <c r="AX725" i="2" s="1"/>
  <c r="AE725" i="2"/>
  <c r="AD725" i="2"/>
  <c r="AO725" i="2"/>
  <c r="BD725" i="2"/>
  <c r="AJ725" i="2"/>
  <c r="U725" i="2"/>
  <c r="Y725" i="2" s="1"/>
  <c r="AY725" i="2"/>
  <c r="BC725" i="2" s="1"/>
  <c r="BS724" i="2"/>
  <c r="CD725" i="2"/>
  <c r="M725" i="2"/>
  <c r="R725" i="2" s="1"/>
  <c r="BP725" i="2"/>
  <c r="BO725" i="2"/>
  <c r="BQ725" i="2"/>
  <c r="CK725" i="2" l="1"/>
  <c r="CL725" i="2"/>
  <c r="CJ725" i="2"/>
  <c r="BY725" i="2"/>
  <c r="BW724" i="2"/>
  <c r="CH724" i="2" s="1"/>
  <c r="K725" i="2"/>
  <c r="P725" i="2" s="1"/>
  <c r="BH725" i="2"/>
  <c r="F726" i="2"/>
  <c r="AS725" i="2"/>
  <c r="BX725" i="2"/>
  <c r="AN725" i="2"/>
  <c r="CC725" i="2"/>
  <c r="CG725" i="2" s="1"/>
  <c r="AI725" i="2"/>
  <c r="BI725" i="2"/>
  <c r="BN725" i="2"/>
  <c r="CI725" i="2" l="1"/>
  <c r="CM725" i="2" s="1"/>
  <c r="Z726" i="2"/>
  <c r="AB726" i="2"/>
  <c r="AC726" i="2"/>
  <c r="AA726" i="2"/>
  <c r="BF726" i="2"/>
  <c r="H727" i="2" s="1"/>
  <c r="BA726" i="2"/>
  <c r="AL726" i="2"/>
  <c r="AQ726" i="2"/>
  <c r="BU725" i="2"/>
  <c r="M726" i="2" s="1"/>
  <c r="AV726" i="2"/>
  <c r="AG726" i="2"/>
  <c r="W726" i="2"/>
  <c r="AR726" i="2"/>
  <c r="AM726" i="2"/>
  <c r="BB726" i="2"/>
  <c r="X726" i="2"/>
  <c r="AH726" i="2"/>
  <c r="AW726" i="2"/>
  <c r="BG726" i="2"/>
  <c r="I727" i="2" s="1"/>
  <c r="BV725" i="2"/>
  <c r="O725" i="2"/>
  <c r="BM725" i="2"/>
  <c r="BR725" i="2" s="1"/>
  <c r="AK726" i="2"/>
  <c r="AU726" i="2"/>
  <c r="BE726" i="2"/>
  <c r="G727" i="2" s="1"/>
  <c r="AP726" i="2"/>
  <c r="V726" i="2"/>
  <c r="AZ726" i="2"/>
  <c r="AF726" i="2"/>
  <c r="BT725" i="2"/>
  <c r="J726" i="2"/>
  <c r="R726" i="2" l="1"/>
  <c r="BK726" i="2"/>
  <c r="BZ726" i="2"/>
  <c r="CE726" i="2"/>
  <c r="BJ726" i="2"/>
  <c r="BY726" i="2"/>
  <c r="BL726" i="2"/>
  <c r="T725" i="2"/>
  <c r="AO726" i="2"/>
  <c r="U726" i="2"/>
  <c r="Y726" i="2" s="1"/>
  <c r="AY726" i="2"/>
  <c r="BC726" i="2" s="1"/>
  <c r="AT726" i="2"/>
  <c r="AX726" i="2" s="1"/>
  <c r="BD726" i="2"/>
  <c r="AJ726" i="2"/>
  <c r="AE726" i="2"/>
  <c r="AD726" i="2"/>
  <c r="BS725" i="2"/>
  <c r="L726" i="2"/>
  <c r="Q726" i="2" s="1"/>
  <c r="CD726" i="2"/>
  <c r="CF726" i="2"/>
  <c r="N726" i="2"/>
  <c r="S726" i="2" s="1"/>
  <c r="CA726" i="2"/>
  <c r="BO726" i="2"/>
  <c r="BP726" i="2"/>
  <c r="BQ726" i="2"/>
  <c r="CL726" i="2" l="1"/>
  <c r="CJ726" i="2"/>
  <c r="CK726" i="2"/>
  <c r="BV726" i="2"/>
  <c r="BW725" i="2"/>
  <c r="CH725" i="2" s="1"/>
  <c r="K726" i="2"/>
  <c r="P726" i="2" s="1"/>
  <c r="BH726" i="2"/>
  <c r="F727" i="2"/>
  <c r="AS726" i="2"/>
  <c r="BX726" i="2"/>
  <c r="BI726" i="2"/>
  <c r="AI726" i="2"/>
  <c r="AN726" i="2"/>
  <c r="CC726" i="2"/>
  <c r="CG726" i="2" s="1"/>
  <c r="BN726" i="2"/>
  <c r="CI726" i="2" l="1"/>
  <c r="CM726" i="2" s="1"/>
  <c r="BE727" i="2"/>
  <c r="G728" i="2" s="1"/>
  <c r="AB727" i="2"/>
  <c r="AC727" i="2"/>
  <c r="Z727" i="2"/>
  <c r="BT726" i="2"/>
  <c r="AM727" i="2"/>
  <c r="V727" i="2"/>
  <c r="BB727" i="2"/>
  <c r="AH727" i="2"/>
  <c r="BG727" i="2"/>
  <c r="I728" i="2" s="1"/>
  <c r="AW727" i="2"/>
  <c r="X727" i="2"/>
  <c r="AR727" i="2"/>
  <c r="AU727" i="2"/>
  <c r="AP727" i="2"/>
  <c r="AQ727" i="2"/>
  <c r="AG727" i="2"/>
  <c r="BF727" i="2"/>
  <c r="H728" i="2" s="1"/>
  <c r="BA727" i="2"/>
  <c r="AL727" i="2"/>
  <c r="AV727" i="2"/>
  <c r="W727" i="2"/>
  <c r="BU726" i="2"/>
  <c r="O726" i="2"/>
  <c r="L727" i="2"/>
  <c r="J727" i="2"/>
  <c r="BM726" i="2"/>
  <c r="BR726" i="2" s="1"/>
  <c r="N727" i="2"/>
  <c r="AK727" i="2" l="1"/>
  <c r="CD727" i="2" s="1"/>
  <c r="AF727" i="2"/>
  <c r="AZ727" i="2"/>
  <c r="BY727" i="2" s="1"/>
  <c r="AA727" i="2"/>
  <c r="Q727" i="2" s="1"/>
  <c r="BL727" i="2"/>
  <c r="CF727" i="2"/>
  <c r="CA727" i="2"/>
  <c r="CE727" i="2"/>
  <c r="BK727" i="2"/>
  <c r="M727" i="2"/>
  <c r="BZ727" i="2"/>
  <c r="T726" i="2"/>
  <c r="U727" i="2"/>
  <c r="Y727" i="2" s="1"/>
  <c r="AY727" i="2"/>
  <c r="AO727" i="2"/>
  <c r="AT727" i="2"/>
  <c r="AX727" i="2" s="1"/>
  <c r="AJ727" i="2"/>
  <c r="BD727" i="2"/>
  <c r="AE727" i="2"/>
  <c r="BS726" i="2"/>
  <c r="BQ727" i="2"/>
  <c r="BP727" i="2"/>
  <c r="R727" i="2" l="1"/>
  <c r="S727" i="2"/>
  <c r="CL727" i="2"/>
  <c r="CK727" i="2"/>
  <c r="BC727" i="2"/>
  <c r="AD727" i="2"/>
  <c r="BJ727" i="2"/>
  <c r="AN727" i="2"/>
  <c r="CC727" i="2"/>
  <c r="CG727" i="2" s="1"/>
  <c r="BW726" i="2"/>
  <c r="CH726" i="2" s="1"/>
  <c r="K727" i="2"/>
  <c r="P727" i="2" s="1"/>
  <c r="BI727" i="2"/>
  <c r="AI727" i="2"/>
  <c r="BH727" i="2"/>
  <c r="F728" i="2"/>
  <c r="AS727" i="2"/>
  <c r="BX727" i="2"/>
  <c r="BO727" i="2"/>
  <c r="BN727" i="2"/>
  <c r="CI727" i="2" l="1"/>
  <c r="CJ727" i="2"/>
  <c r="AA728" i="2"/>
  <c r="Z728" i="2"/>
  <c r="AC728" i="2"/>
  <c r="AB728" i="2"/>
  <c r="O727" i="2"/>
  <c r="AH728" i="2"/>
  <c r="BG728" i="2"/>
  <c r="I729" i="2" s="1"/>
  <c r="AM728" i="2"/>
  <c r="BB728" i="2"/>
  <c r="X728" i="2"/>
  <c r="AR728" i="2"/>
  <c r="AW728" i="2"/>
  <c r="BV727" i="2"/>
  <c r="AL728" i="2"/>
  <c r="BF728" i="2"/>
  <c r="H729" i="2" s="1"/>
  <c r="AG728" i="2"/>
  <c r="W728" i="2"/>
  <c r="BA728" i="2"/>
  <c r="AV728" i="2"/>
  <c r="AQ728" i="2"/>
  <c r="BU727" i="2"/>
  <c r="J728" i="2"/>
  <c r="BM727" i="2"/>
  <c r="BR727" i="2" s="1"/>
  <c r="AP728" i="2"/>
  <c r="AF728" i="2"/>
  <c r="BE728" i="2"/>
  <c r="G729" i="2" s="1"/>
  <c r="AZ728" i="2"/>
  <c r="AK728" i="2"/>
  <c r="V728" i="2"/>
  <c r="AU728" i="2"/>
  <c r="BT727" i="2"/>
  <c r="CM727" i="2" l="1"/>
  <c r="CA728" i="2"/>
  <c r="L728" i="2"/>
  <c r="Q728" i="2" s="1"/>
  <c r="BY728" i="2"/>
  <c r="M728" i="2"/>
  <c r="R728" i="2" s="1"/>
  <c r="CE728" i="2"/>
  <c r="BZ728" i="2"/>
  <c r="BK728" i="2"/>
  <c r="N728" i="2"/>
  <c r="S728" i="2" s="1"/>
  <c r="BL728" i="2"/>
  <c r="CD728" i="2"/>
  <c r="BJ728" i="2"/>
  <c r="CF728" i="2"/>
  <c r="T727" i="2"/>
  <c r="BD728" i="2"/>
  <c r="AJ728" i="2"/>
  <c r="AD728" i="2"/>
  <c r="AO728" i="2"/>
  <c r="AT728" i="2"/>
  <c r="AX728" i="2" s="1"/>
  <c r="AE728" i="2"/>
  <c r="U728" i="2"/>
  <c r="Y728" i="2" s="1"/>
  <c r="AY728" i="2"/>
  <c r="BC728" i="2" s="1"/>
  <c r="BS727" i="2"/>
  <c r="BP728" i="2"/>
  <c r="BQ728" i="2"/>
  <c r="BO728" i="2"/>
  <c r="CK728" i="2" l="1"/>
  <c r="CJ728" i="2"/>
  <c r="CL728" i="2"/>
  <c r="AI728" i="2"/>
  <c r="BI728" i="2"/>
  <c r="AN728" i="2"/>
  <c r="CC728" i="2"/>
  <c r="CG728" i="2" s="1"/>
  <c r="BW727" i="2"/>
  <c r="CH727" i="2" s="1"/>
  <c r="K728" i="2"/>
  <c r="P728" i="2" s="1"/>
  <c r="BH728" i="2"/>
  <c r="F729" i="2"/>
  <c r="AS728" i="2"/>
  <c r="BX728" i="2"/>
  <c r="BN728" i="2"/>
  <c r="CI728" i="2" l="1"/>
  <c r="CM728" i="2" s="1"/>
  <c r="AA729" i="2"/>
  <c r="Z729" i="2"/>
  <c r="AC729" i="2"/>
  <c r="AB729" i="2"/>
  <c r="J729" i="2"/>
  <c r="BM728" i="2"/>
  <c r="BR728" i="2" s="1"/>
  <c r="AM729" i="2"/>
  <c r="AH729" i="2"/>
  <c r="AW729" i="2"/>
  <c r="BG729" i="2"/>
  <c r="I730" i="2" s="1"/>
  <c r="AR729" i="2"/>
  <c r="BB729" i="2"/>
  <c r="X729" i="2"/>
  <c r="BV728" i="2"/>
  <c r="V729" i="2"/>
  <c r="BE729" i="2"/>
  <c r="G730" i="2" s="1"/>
  <c r="AF729" i="2"/>
  <c r="AP729" i="2"/>
  <c r="AZ729" i="2"/>
  <c r="AU729" i="2"/>
  <c r="AK729" i="2"/>
  <c r="BT728" i="2"/>
  <c r="O728" i="2"/>
  <c r="AG729" i="2"/>
  <c r="AQ729" i="2"/>
  <c r="AV729" i="2"/>
  <c r="BA729" i="2"/>
  <c r="BF729" i="2"/>
  <c r="H730" i="2" s="1"/>
  <c r="AL729" i="2"/>
  <c r="W729" i="2"/>
  <c r="BU728" i="2"/>
  <c r="CE729" i="2" l="1"/>
  <c r="CA729" i="2"/>
  <c r="M729" i="2"/>
  <c r="R729" i="2" s="1"/>
  <c r="BK729" i="2"/>
  <c r="L729" i="2"/>
  <c r="Q729" i="2" s="1"/>
  <c r="CD729" i="2"/>
  <c r="BY729" i="2"/>
  <c r="N729" i="2"/>
  <c r="S729" i="2" s="1"/>
  <c r="CF729" i="2"/>
  <c r="BZ729" i="2"/>
  <c r="T728" i="2"/>
  <c r="AO729" i="2"/>
  <c r="U729" i="2"/>
  <c r="Y729" i="2" s="1"/>
  <c r="AJ729" i="2"/>
  <c r="AY729" i="2"/>
  <c r="BC729" i="2" s="1"/>
  <c r="BD729" i="2"/>
  <c r="AT729" i="2"/>
  <c r="AX729" i="2" s="1"/>
  <c r="AE729" i="2"/>
  <c r="AD729" i="2"/>
  <c r="BS728" i="2"/>
  <c r="BJ729" i="2"/>
  <c r="BL729" i="2"/>
  <c r="BQ729" i="2"/>
  <c r="BP729" i="2"/>
  <c r="BO729" i="2"/>
  <c r="CL729" i="2" l="1"/>
  <c r="CK729" i="2"/>
  <c r="CJ729" i="2"/>
  <c r="BW728" i="2"/>
  <c r="CH728" i="2" s="1"/>
  <c r="K729" i="2"/>
  <c r="P729" i="2" s="1"/>
  <c r="BH729" i="2"/>
  <c r="F730" i="2"/>
  <c r="AS729" i="2"/>
  <c r="BX729" i="2"/>
  <c r="AI729" i="2"/>
  <c r="BI729" i="2"/>
  <c r="AN729" i="2"/>
  <c r="CC729" i="2"/>
  <c r="CG729" i="2" s="1"/>
  <c r="BN729" i="2"/>
  <c r="CI729" i="2" l="1"/>
  <c r="CM729" i="2" s="1"/>
  <c r="Z730" i="2"/>
  <c r="AB730" i="2"/>
  <c r="AC730" i="2"/>
  <c r="AA730" i="2"/>
  <c r="AH730" i="2"/>
  <c r="AM730" i="2"/>
  <c r="BB730" i="2"/>
  <c r="AR730" i="2"/>
  <c r="BG730" i="2"/>
  <c r="I731" i="2" s="1"/>
  <c r="AW730" i="2"/>
  <c r="X730" i="2"/>
  <c r="BV729" i="2"/>
  <c r="W730" i="2"/>
  <c r="AL730" i="2"/>
  <c r="AG730" i="2"/>
  <c r="AQ730" i="2"/>
  <c r="BA730" i="2"/>
  <c r="BF730" i="2"/>
  <c r="H731" i="2" s="1"/>
  <c r="AV730" i="2"/>
  <c r="BU729" i="2"/>
  <c r="J730" i="2"/>
  <c r="AP730" i="2"/>
  <c r="V730" i="2"/>
  <c r="BE730" i="2"/>
  <c r="G731" i="2" s="1"/>
  <c r="AZ730" i="2"/>
  <c r="AF730" i="2"/>
  <c r="AU730" i="2"/>
  <c r="AK730" i="2"/>
  <c r="BT729" i="2"/>
  <c r="BM729" i="2"/>
  <c r="BR729" i="2" s="1"/>
  <c r="O729" i="2"/>
  <c r="CD730" i="2" l="1"/>
  <c r="BJ730" i="2"/>
  <c r="T729" i="2"/>
  <c r="U730" i="2"/>
  <c r="Y730" i="2" s="1"/>
  <c r="AD730" i="2"/>
  <c r="AT730" i="2"/>
  <c r="AX730" i="2" s="1"/>
  <c r="AE730" i="2"/>
  <c r="BD730" i="2"/>
  <c r="AY730" i="2"/>
  <c r="BC730" i="2" s="1"/>
  <c r="AJ730" i="2"/>
  <c r="AO730" i="2"/>
  <c r="BS729" i="2"/>
  <c r="L730" i="2"/>
  <c r="Q730" i="2" s="1"/>
  <c r="BY730" i="2"/>
  <c r="M730" i="2"/>
  <c r="R730" i="2" s="1"/>
  <c r="BZ730" i="2"/>
  <c r="CF730" i="2"/>
  <c r="BK730" i="2"/>
  <c r="N730" i="2"/>
  <c r="S730" i="2" s="1"/>
  <c r="CA730" i="2"/>
  <c r="BL730" i="2"/>
  <c r="CE730" i="2"/>
  <c r="BO730" i="2"/>
  <c r="BQ730" i="2"/>
  <c r="BP730" i="2"/>
  <c r="CL730" i="2" l="1"/>
  <c r="CJ730" i="2"/>
  <c r="CK730" i="2"/>
  <c r="AM731" i="2"/>
  <c r="AN730" i="2"/>
  <c r="CC730" i="2"/>
  <c r="CG730" i="2" s="1"/>
  <c r="BW729" i="2"/>
  <c r="CH729" i="2" s="1"/>
  <c r="K730" i="2"/>
  <c r="P730" i="2" s="1"/>
  <c r="BH730" i="2"/>
  <c r="F731" i="2"/>
  <c r="AS730" i="2"/>
  <c r="BX730" i="2"/>
  <c r="AI730" i="2"/>
  <c r="BI730" i="2"/>
  <c r="BN730" i="2"/>
  <c r="CI730" i="2" l="1"/>
  <c r="CM730" i="2" s="1"/>
  <c r="AA731" i="2"/>
  <c r="AH731" i="2"/>
  <c r="Z731" i="2"/>
  <c r="AB731" i="2"/>
  <c r="AC731" i="2"/>
  <c r="BT730" i="2"/>
  <c r="L731" i="2" s="1"/>
  <c r="W731" i="2"/>
  <c r="BV730" i="2"/>
  <c r="N731" i="2" s="1"/>
  <c r="AL731" i="2"/>
  <c r="X731" i="2"/>
  <c r="BG731" i="2"/>
  <c r="I732" i="2" s="1"/>
  <c r="AR731" i="2"/>
  <c r="AW731" i="2"/>
  <c r="BB731" i="2"/>
  <c r="BA731" i="2"/>
  <c r="BU730" i="2"/>
  <c r="M731" i="2" s="1"/>
  <c r="AZ731" i="2"/>
  <c r="AF731" i="2"/>
  <c r="AP731" i="2"/>
  <c r="V731" i="2"/>
  <c r="AK731" i="2"/>
  <c r="AU731" i="2"/>
  <c r="BE731" i="2"/>
  <c r="G732" i="2" s="1"/>
  <c r="AQ731" i="2"/>
  <c r="AG731" i="2"/>
  <c r="AV731" i="2"/>
  <c r="BF731" i="2"/>
  <c r="H732" i="2" s="1"/>
  <c r="J731" i="2"/>
  <c r="BM730" i="2"/>
  <c r="BR730" i="2" s="1"/>
  <c r="O730" i="2"/>
  <c r="S731" i="2" l="1"/>
  <c r="R731" i="2"/>
  <c r="Q731" i="2"/>
  <c r="CF731" i="2"/>
  <c r="CA731" i="2"/>
  <c r="BL731" i="2"/>
  <c r="BJ731" i="2"/>
  <c r="BY731" i="2"/>
  <c r="CD731" i="2"/>
  <c r="CE731" i="2"/>
  <c r="BK731" i="2"/>
  <c r="BZ731" i="2"/>
  <c r="T730" i="2"/>
  <c r="AE731" i="2"/>
  <c r="U731" i="2"/>
  <c r="Y731" i="2" s="1"/>
  <c r="AT731" i="2"/>
  <c r="AX731" i="2" s="1"/>
  <c r="AJ731" i="2"/>
  <c r="AO731" i="2"/>
  <c r="BD731" i="2"/>
  <c r="AY731" i="2"/>
  <c r="BC731" i="2" s="1"/>
  <c r="BS730" i="2"/>
  <c r="BQ731" i="2"/>
  <c r="BP731" i="2"/>
  <c r="BO731" i="2"/>
  <c r="CK731" i="2" l="1"/>
  <c r="CL731" i="2"/>
  <c r="CJ731" i="2"/>
  <c r="AC732" i="2"/>
  <c r="BH731" i="2"/>
  <c r="F732" i="2"/>
  <c r="BW730" i="2"/>
  <c r="CH730" i="2" s="1"/>
  <c r="K731" i="2"/>
  <c r="P731" i="2" s="1"/>
  <c r="AS731" i="2"/>
  <c r="BX731" i="2"/>
  <c r="AI731" i="2"/>
  <c r="BI731" i="2"/>
  <c r="AD731" i="2"/>
  <c r="AN731" i="2"/>
  <c r="CC731" i="2"/>
  <c r="CG731" i="2" s="1"/>
  <c r="BN731" i="2"/>
  <c r="CI731" i="2" l="1"/>
  <c r="CM731" i="2" s="1"/>
  <c r="AA732" i="2"/>
  <c r="Z732" i="2"/>
  <c r="AB732" i="2"/>
  <c r="BA732" i="2"/>
  <c r="AV732" i="2"/>
  <c r="BU731" i="2"/>
  <c r="M732" i="2" s="1"/>
  <c r="AQ732" i="2"/>
  <c r="BF732" i="2"/>
  <c r="H733" i="2" s="1"/>
  <c r="AL732" i="2"/>
  <c r="AG732" i="2"/>
  <c r="W732" i="2"/>
  <c r="BB732" i="2"/>
  <c r="AM732" i="2"/>
  <c r="AR732" i="2"/>
  <c r="X732" i="2"/>
  <c r="AW732" i="2"/>
  <c r="BG732" i="2"/>
  <c r="I733" i="2" s="1"/>
  <c r="AH732" i="2"/>
  <c r="BV731" i="2"/>
  <c r="J732" i="2"/>
  <c r="BM731" i="2"/>
  <c r="BR731" i="2" s="1"/>
  <c r="O731" i="2"/>
  <c r="AZ732" i="2"/>
  <c r="V732" i="2"/>
  <c r="BE732" i="2"/>
  <c r="G733" i="2" s="1"/>
  <c r="AF732" i="2"/>
  <c r="AU732" i="2"/>
  <c r="AP732" i="2"/>
  <c r="AK732" i="2"/>
  <c r="BT731" i="2"/>
  <c r="R732" i="2" l="1"/>
  <c r="BK732" i="2"/>
  <c r="BZ732" i="2"/>
  <c r="CE732" i="2"/>
  <c r="BL732" i="2"/>
  <c r="BY732" i="2"/>
  <c r="CD732" i="2"/>
  <c r="CA732" i="2"/>
  <c r="BJ732" i="2"/>
  <c r="L732" i="2"/>
  <c r="Q732" i="2" s="1"/>
  <c r="T731" i="2"/>
  <c r="U732" i="2"/>
  <c r="Y732" i="2" s="1"/>
  <c r="AD732" i="2"/>
  <c r="AJ732" i="2"/>
  <c r="AO732" i="2"/>
  <c r="AT732" i="2"/>
  <c r="AX732" i="2" s="1"/>
  <c r="BD732" i="2"/>
  <c r="AY732" i="2"/>
  <c r="BC732" i="2" s="1"/>
  <c r="AE732" i="2"/>
  <c r="BS731" i="2"/>
  <c r="CF732" i="2"/>
  <c r="N732" i="2"/>
  <c r="S732" i="2" s="1"/>
  <c r="BQ732" i="2"/>
  <c r="BP732" i="2"/>
  <c r="BO732" i="2"/>
  <c r="CJ732" i="2" l="1"/>
  <c r="CK732" i="2"/>
  <c r="CL732" i="2"/>
  <c r="AI732" i="2"/>
  <c r="BI732" i="2"/>
  <c r="AS732" i="2"/>
  <c r="BX732" i="2"/>
  <c r="AN732" i="2"/>
  <c r="CC732" i="2"/>
  <c r="CG732" i="2" s="1"/>
  <c r="BH732" i="2"/>
  <c r="F733" i="2"/>
  <c r="BW731" i="2"/>
  <c r="CH731" i="2" s="1"/>
  <c r="K732" i="2"/>
  <c r="P732" i="2" s="1"/>
  <c r="BN732" i="2"/>
  <c r="CI732" i="2" l="1"/>
  <c r="CM732" i="2" s="1"/>
  <c r="AB733" i="2"/>
  <c r="AC733" i="2"/>
  <c r="Z733" i="2"/>
  <c r="AA733" i="2"/>
  <c r="BV732" i="2"/>
  <c r="N733" i="2" s="1"/>
  <c r="AW733" i="2"/>
  <c r="AM733" i="2"/>
  <c r="AR733" i="2"/>
  <c r="BB733" i="2"/>
  <c r="BG733" i="2"/>
  <c r="I734" i="2" s="1"/>
  <c r="X733" i="2"/>
  <c r="AH733" i="2"/>
  <c r="AU733" i="2"/>
  <c r="AZ733" i="2"/>
  <c r="BE733" i="2"/>
  <c r="G734" i="2" s="1"/>
  <c r="AK733" i="2"/>
  <c r="V733" i="2"/>
  <c r="AF733" i="2"/>
  <c r="AP733" i="2"/>
  <c r="BT732" i="2"/>
  <c r="AQ733" i="2"/>
  <c r="BF733" i="2"/>
  <c r="H734" i="2" s="1"/>
  <c r="W733" i="2"/>
  <c r="AG733" i="2"/>
  <c r="AV733" i="2"/>
  <c r="AL733" i="2"/>
  <c r="BA733" i="2"/>
  <c r="BU732" i="2"/>
  <c r="O732" i="2"/>
  <c r="J733" i="2"/>
  <c r="BM732" i="2"/>
  <c r="BR732" i="2" s="1"/>
  <c r="S733" i="2" l="1"/>
  <c r="BJ733" i="2"/>
  <c r="BL733" i="2"/>
  <c r="CF733" i="2"/>
  <c r="CA733" i="2"/>
  <c r="BY733" i="2"/>
  <c r="CE733" i="2"/>
  <c r="T732" i="2"/>
  <c r="BD733" i="2"/>
  <c r="U733" i="2"/>
  <c r="Y733" i="2" s="1"/>
  <c r="AY733" i="2"/>
  <c r="BC733" i="2" s="1"/>
  <c r="AE733" i="2"/>
  <c r="AT733" i="2"/>
  <c r="AX733" i="2" s="1"/>
  <c r="AO733" i="2"/>
  <c r="AJ733" i="2"/>
  <c r="BS732" i="2"/>
  <c r="M733" i="2"/>
  <c r="R733" i="2" s="1"/>
  <c r="BZ733" i="2"/>
  <c r="BK733" i="2"/>
  <c r="L733" i="2"/>
  <c r="Q733" i="2" s="1"/>
  <c r="CD733" i="2"/>
  <c r="BQ733" i="2"/>
  <c r="BO733" i="2"/>
  <c r="BP733" i="2"/>
  <c r="CK733" i="2" l="1"/>
  <c r="CL733" i="2"/>
  <c r="CJ733" i="2"/>
  <c r="AC734" i="2"/>
  <c r="AS733" i="2"/>
  <c r="BX733" i="2"/>
  <c r="BH733" i="2"/>
  <c r="F734" i="2"/>
  <c r="K733" i="2"/>
  <c r="P733" i="2" s="1"/>
  <c r="BW732" i="2"/>
  <c r="CH732" i="2" s="1"/>
  <c r="BI733" i="2"/>
  <c r="AI733" i="2"/>
  <c r="AD733" i="2"/>
  <c r="AN733" i="2"/>
  <c r="CC733" i="2"/>
  <c r="CG733" i="2" s="1"/>
  <c r="BN733" i="2"/>
  <c r="CI733" i="2" l="1"/>
  <c r="CM733" i="2" s="1"/>
  <c r="Z734" i="2"/>
  <c r="AB734" i="2"/>
  <c r="AA734" i="2"/>
  <c r="AK734" i="2"/>
  <c r="BU733" i="2"/>
  <c r="M734" i="2" s="1"/>
  <c r="BE734" i="2"/>
  <c r="G735" i="2" s="1"/>
  <c r="AF734" i="2"/>
  <c r="V734" i="2"/>
  <c r="AZ734" i="2"/>
  <c r="AU734" i="2"/>
  <c r="AP734" i="2"/>
  <c r="BT733" i="2"/>
  <c r="L734" i="2" s="1"/>
  <c r="BA734" i="2"/>
  <c r="AQ734" i="2"/>
  <c r="AL734" i="2"/>
  <c r="BF734" i="2"/>
  <c r="H735" i="2" s="1"/>
  <c r="AG734" i="2"/>
  <c r="AV734" i="2"/>
  <c r="W734" i="2"/>
  <c r="BM733" i="2"/>
  <c r="BR733" i="2" s="1"/>
  <c r="AM734" i="2"/>
  <c r="X734" i="2"/>
  <c r="BG734" i="2"/>
  <c r="I735" i="2" s="1"/>
  <c r="AR734" i="2"/>
  <c r="BB734" i="2"/>
  <c r="AW734" i="2"/>
  <c r="AH734" i="2"/>
  <c r="BV733" i="2"/>
  <c r="J734" i="2"/>
  <c r="O733" i="2"/>
  <c r="R734" i="2" l="1"/>
  <c r="Q734" i="2"/>
  <c r="BY734" i="2"/>
  <c r="BJ734" i="2"/>
  <c r="CD734" i="2"/>
  <c r="CE734" i="2"/>
  <c r="BZ734" i="2"/>
  <c r="BK734" i="2"/>
  <c r="BL734" i="2"/>
  <c r="N734" i="2"/>
  <c r="S734" i="2" s="1"/>
  <c r="CF734" i="2"/>
  <c r="CA734" i="2"/>
  <c r="T733" i="2"/>
  <c r="AY734" i="2"/>
  <c r="BC734" i="2" s="1"/>
  <c r="BD734" i="2"/>
  <c r="AE734" i="2"/>
  <c r="AO734" i="2"/>
  <c r="U734" i="2"/>
  <c r="Y734" i="2" s="1"/>
  <c r="AJ734" i="2"/>
  <c r="AT734" i="2"/>
  <c r="AX734" i="2" s="1"/>
  <c r="BS733" i="2"/>
  <c r="BO734" i="2"/>
  <c r="BP734" i="2"/>
  <c r="BQ734" i="2"/>
  <c r="CK734" i="2" l="1"/>
  <c r="CJ734" i="2"/>
  <c r="CL734" i="2"/>
  <c r="AB735" i="2"/>
  <c r="BW733" i="2"/>
  <c r="CH733" i="2" s="1"/>
  <c r="K734" i="2"/>
  <c r="P734" i="2" s="1"/>
  <c r="AS734" i="2"/>
  <c r="BX734" i="2"/>
  <c r="AN734" i="2"/>
  <c r="CC734" i="2"/>
  <c r="CG734" i="2" s="1"/>
  <c r="AI734" i="2"/>
  <c r="BI734" i="2"/>
  <c r="AD734" i="2"/>
  <c r="BH734" i="2"/>
  <c r="F735" i="2"/>
  <c r="BN734" i="2"/>
  <c r="CI734" i="2" l="1"/>
  <c r="CM734" i="2" s="1"/>
  <c r="AA735" i="2"/>
  <c r="AC735" i="2"/>
  <c r="Z735" i="2"/>
  <c r="AU735" i="2"/>
  <c r="BT734" i="2"/>
  <c r="L735" i="2" s="1"/>
  <c r="V735" i="2"/>
  <c r="BE735" i="2"/>
  <c r="G736" i="2" s="1"/>
  <c r="AP735" i="2"/>
  <c r="AZ735" i="2"/>
  <c r="AF735" i="2"/>
  <c r="AK735" i="2"/>
  <c r="O734" i="2"/>
  <c r="J735" i="2"/>
  <c r="X735" i="2"/>
  <c r="BB735" i="2"/>
  <c r="AR735" i="2"/>
  <c r="AM735" i="2"/>
  <c r="AW735" i="2"/>
  <c r="AH735" i="2"/>
  <c r="BG735" i="2"/>
  <c r="I736" i="2" s="1"/>
  <c r="BV734" i="2"/>
  <c r="BM734" i="2"/>
  <c r="BR734" i="2" s="1"/>
  <c r="AQ735" i="2"/>
  <c r="BF735" i="2"/>
  <c r="H736" i="2" s="1"/>
  <c r="AV735" i="2"/>
  <c r="AG735" i="2"/>
  <c r="BA735" i="2"/>
  <c r="AL735" i="2"/>
  <c r="W735" i="2"/>
  <c r="BU734" i="2"/>
  <c r="Q735" i="2" l="1"/>
  <c r="CD735" i="2"/>
  <c r="BJ735" i="2"/>
  <c r="BY735" i="2"/>
  <c r="CE735" i="2"/>
  <c r="BL735" i="2"/>
  <c r="CF735" i="2"/>
  <c r="M735" i="2"/>
  <c r="R735" i="2" s="1"/>
  <c r="N735" i="2"/>
  <c r="S735" i="2" s="1"/>
  <c r="BK735" i="2"/>
  <c r="BZ735" i="2"/>
  <c r="CA735" i="2"/>
  <c r="T734" i="2"/>
  <c r="BD735" i="2"/>
  <c r="AY735" i="2"/>
  <c r="BC735" i="2" s="1"/>
  <c r="U735" i="2"/>
  <c r="Y735" i="2" s="1"/>
  <c r="AT735" i="2"/>
  <c r="AX735" i="2" s="1"/>
  <c r="AD735" i="2"/>
  <c r="AO735" i="2"/>
  <c r="AE735" i="2"/>
  <c r="AJ735" i="2"/>
  <c r="BS734" i="2"/>
  <c r="BP735" i="2"/>
  <c r="BO735" i="2"/>
  <c r="BQ735" i="2"/>
  <c r="CJ735" i="2" l="1"/>
  <c r="CK735" i="2"/>
  <c r="CL735" i="2"/>
  <c r="BW734" i="2"/>
  <c r="CH734" i="2" s="1"/>
  <c r="K735" i="2"/>
  <c r="P735" i="2" s="1"/>
  <c r="BH735" i="2"/>
  <c r="F736" i="2"/>
  <c r="AN735" i="2"/>
  <c r="CC735" i="2"/>
  <c r="CG735" i="2" s="1"/>
  <c r="AI735" i="2"/>
  <c r="BI735" i="2"/>
  <c r="AS735" i="2"/>
  <c r="BX735" i="2"/>
  <c r="BN735" i="2"/>
  <c r="CI735" i="2" l="1"/>
  <c r="CM735" i="2" s="1"/>
  <c r="AA736" i="2"/>
  <c r="Z736" i="2"/>
  <c r="AC736" i="2"/>
  <c r="AB736" i="2"/>
  <c r="BM735" i="2"/>
  <c r="BR735" i="2" s="1"/>
  <c r="O735" i="2"/>
  <c r="BA736" i="2"/>
  <c r="AL736" i="2"/>
  <c r="BF736" i="2"/>
  <c r="H737" i="2" s="1"/>
  <c r="AG736" i="2"/>
  <c r="AV736" i="2"/>
  <c r="AQ736" i="2"/>
  <c r="W736" i="2"/>
  <c r="BU735" i="2"/>
  <c r="AF736" i="2"/>
  <c r="AP736" i="2"/>
  <c r="BE736" i="2"/>
  <c r="G737" i="2" s="1"/>
  <c r="AZ736" i="2"/>
  <c r="AU736" i="2"/>
  <c r="AK736" i="2"/>
  <c r="V736" i="2"/>
  <c r="BT735" i="2"/>
  <c r="BG736" i="2"/>
  <c r="I737" i="2" s="1"/>
  <c r="BB736" i="2"/>
  <c r="AH736" i="2"/>
  <c r="AR736" i="2"/>
  <c r="X736" i="2"/>
  <c r="AM736" i="2"/>
  <c r="AW736" i="2"/>
  <c r="BV735" i="2"/>
  <c r="J736" i="2"/>
  <c r="BZ736" i="2" l="1"/>
  <c r="CA736" i="2"/>
  <c r="CD736" i="2"/>
  <c r="BY736" i="2"/>
  <c r="N736" i="2"/>
  <c r="S736" i="2" s="1"/>
  <c r="BL736" i="2"/>
  <c r="L736" i="2"/>
  <c r="Q736" i="2" s="1"/>
  <c r="BJ736" i="2"/>
  <c r="CE736" i="2"/>
  <c r="CF736" i="2"/>
  <c r="M736" i="2"/>
  <c r="R736" i="2" s="1"/>
  <c r="BK736" i="2"/>
  <c r="T735" i="2"/>
  <c r="AJ736" i="2"/>
  <c r="U736" i="2"/>
  <c r="Y736" i="2" s="1"/>
  <c r="AE736" i="2"/>
  <c r="AD736" i="2"/>
  <c r="BD736" i="2"/>
  <c r="AO736" i="2"/>
  <c r="AT736" i="2"/>
  <c r="AX736" i="2" s="1"/>
  <c r="AY736" i="2"/>
  <c r="BC736" i="2" s="1"/>
  <c r="BS735" i="2"/>
  <c r="BQ736" i="2"/>
  <c r="BP736" i="2"/>
  <c r="BO736" i="2"/>
  <c r="CK736" i="2" l="1"/>
  <c r="CJ736" i="2"/>
  <c r="CL736" i="2"/>
  <c r="BI736" i="2"/>
  <c r="AI736" i="2"/>
  <c r="AS736" i="2"/>
  <c r="BX736" i="2"/>
  <c r="BW735" i="2"/>
  <c r="CH735" i="2" s="1"/>
  <c r="K736" i="2"/>
  <c r="P736" i="2" s="1"/>
  <c r="BH736" i="2"/>
  <c r="F737" i="2"/>
  <c r="AN736" i="2"/>
  <c r="CC736" i="2"/>
  <c r="CG736" i="2" s="1"/>
  <c r="BN736" i="2"/>
  <c r="CI736" i="2" l="1"/>
  <c r="CM736" i="2" s="1"/>
  <c r="Z737" i="2"/>
  <c r="AB737" i="2"/>
  <c r="AC737" i="2"/>
  <c r="AA737" i="2"/>
  <c r="AQ737" i="2"/>
  <c r="W737" i="2"/>
  <c r="BF737" i="2"/>
  <c r="H738" i="2" s="1"/>
  <c r="AL737" i="2"/>
  <c r="AV737" i="2"/>
  <c r="BA737" i="2"/>
  <c r="AG737" i="2"/>
  <c r="BU736" i="2"/>
  <c r="J737" i="2"/>
  <c r="BB737" i="2"/>
  <c r="AR737" i="2"/>
  <c r="BG737" i="2"/>
  <c r="I738" i="2" s="1"/>
  <c r="AH737" i="2"/>
  <c r="AM737" i="2"/>
  <c r="X737" i="2"/>
  <c r="AW737" i="2"/>
  <c r="BV736" i="2"/>
  <c r="O736" i="2"/>
  <c r="BM736" i="2"/>
  <c r="BR736" i="2" s="1"/>
  <c r="AU737" i="2"/>
  <c r="AK737" i="2"/>
  <c r="V737" i="2"/>
  <c r="AP737" i="2"/>
  <c r="AF737" i="2"/>
  <c r="BE737" i="2"/>
  <c r="G738" i="2" s="1"/>
  <c r="AZ737" i="2"/>
  <c r="BT736" i="2"/>
  <c r="BJ737" i="2" l="1"/>
  <c r="CD737" i="2"/>
  <c r="N737" i="2"/>
  <c r="S737" i="2" s="1"/>
  <c r="BL737" i="2"/>
  <c r="BK737" i="2"/>
  <c r="CE737" i="2"/>
  <c r="L737" i="2"/>
  <c r="Q737" i="2" s="1"/>
  <c r="BY737" i="2"/>
  <c r="T736" i="2"/>
  <c r="AJ737" i="2"/>
  <c r="BD737" i="2"/>
  <c r="U737" i="2"/>
  <c r="Y737" i="2" s="1"/>
  <c r="AE737" i="2"/>
  <c r="AT737" i="2"/>
  <c r="AX737" i="2" s="1"/>
  <c r="AY737" i="2"/>
  <c r="BC737" i="2" s="1"/>
  <c r="AO737" i="2"/>
  <c r="BS736" i="2"/>
  <c r="CA737" i="2"/>
  <c r="CF737" i="2"/>
  <c r="M737" i="2"/>
  <c r="R737" i="2" s="1"/>
  <c r="BZ737" i="2"/>
  <c r="BP737" i="2"/>
  <c r="BQ737" i="2"/>
  <c r="BO737" i="2"/>
  <c r="CK737" i="2" l="1"/>
  <c r="CL737" i="2"/>
  <c r="CJ737" i="2"/>
  <c r="BH737" i="2"/>
  <c r="F738" i="2"/>
  <c r="K737" i="2"/>
  <c r="P737" i="2" s="1"/>
  <c r="BW736" i="2"/>
  <c r="CH736" i="2" s="1"/>
  <c r="AD737" i="2"/>
  <c r="AN737" i="2"/>
  <c r="CC737" i="2"/>
  <c r="CG737" i="2" s="1"/>
  <c r="AS737" i="2"/>
  <c r="BX737" i="2"/>
  <c r="AI737" i="2"/>
  <c r="BI737" i="2"/>
  <c r="BN737" i="2"/>
  <c r="CI737" i="2" l="1"/>
  <c r="CM737" i="2" s="1"/>
  <c r="AC738" i="2"/>
  <c r="Z738" i="2"/>
  <c r="AA738" i="2"/>
  <c r="AB738" i="2"/>
  <c r="BF738" i="2"/>
  <c r="H739" i="2" s="1"/>
  <c r="AQ738" i="2"/>
  <c r="W738" i="2"/>
  <c r="AL738" i="2"/>
  <c r="BA738" i="2"/>
  <c r="AG738" i="2"/>
  <c r="AV738" i="2"/>
  <c r="BU737" i="2"/>
  <c r="J738" i="2"/>
  <c r="BM737" i="2"/>
  <c r="BR737" i="2" s="1"/>
  <c r="X738" i="2"/>
  <c r="AR738" i="2"/>
  <c r="AM738" i="2"/>
  <c r="BB738" i="2"/>
  <c r="BG738" i="2"/>
  <c r="I739" i="2" s="1"/>
  <c r="AW738" i="2"/>
  <c r="AH738" i="2"/>
  <c r="BV737" i="2"/>
  <c r="O737" i="2"/>
  <c r="AP738" i="2"/>
  <c r="AU738" i="2"/>
  <c r="BE738" i="2"/>
  <c r="G739" i="2" s="1"/>
  <c r="AK738" i="2"/>
  <c r="AF738" i="2"/>
  <c r="AZ738" i="2"/>
  <c r="V738" i="2"/>
  <c r="BT737" i="2"/>
  <c r="CD738" i="2" l="1"/>
  <c r="BK738" i="2"/>
  <c r="CE738" i="2"/>
  <c r="BY738" i="2"/>
  <c r="BL738" i="2"/>
  <c r="CF738" i="2"/>
  <c r="BZ738" i="2"/>
  <c r="T737" i="2"/>
  <c r="AJ738" i="2"/>
  <c r="AO738" i="2"/>
  <c r="AT738" i="2"/>
  <c r="AX738" i="2" s="1"/>
  <c r="BD738" i="2"/>
  <c r="AD738" i="2"/>
  <c r="AE738" i="2"/>
  <c r="U738" i="2"/>
  <c r="Y738" i="2" s="1"/>
  <c r="AY738" i="2"/>
  <c r="BC738" i="2" s="1"/>
  <c r="BS737" i="2"/>
  <c r="CA738" i="2"/>
  <c r="L738" i="2"/>
  <c r="Q738" i="2" s="1"/>
  <c r="BJ738" i="2"/>
  <c r="N738" i="2"/>
  <c r="S738" i="2" s="1"/>
  <c r="M738" i="2"/>
  <c r="R738" i="2" s="1"/>
  <c r="BP738" i="2"/>
  <c r="BO738" i="2"/>
  <c r="BQ738" i="2"/>
  <c r="CK738" i="2" l="1"/>
  <c r="CL738" i="2"/>
  <c r="CJ738" i="2"/>
  <c r="BH738" i="2"/>
  <c r="F739" i="2"/>
  <c r="AI738" i="2"/>
  <c r="BI738" i="2"/>
  <c r="AS738" i="2"/>
  <c r="BX738" i="2"/>
  <c r="BW737" i="2"/>
  <c r="CH737" i="2" s="1"/>
  <c r="K738" i="2"/>
  <c r="P738" i="2" s="1"/>
  <c r="AN738" i="2"/>
  <c r="CC738" i="2"/>
  <c r="CG738" i="2" s="1"/>
  <c r="BN738" i="2"/>
  <c r="CI738" i="2" l="1"/>
  <c r="CM738" i="2" s="1"/>
  <c r="AK739" i="2"/>
  <c r="Z739" i="2"/>
  <c r="AC739" i="2"/>
  <c r="AB739" i="2"/>
  <c r="BV738" i="2"/>
  <c r="N739" i="2" s="1"/>
  <c r="AG739" i="2"/>
  <c r="BU738" i="2"/>
  <c r="M739" i="2" s="1"/>
  <c r="AL739" i="2"/>
  <c r="AV739" i="2"/>
  <c r="AQ739" i="2"/>
  <c r="BF739" i="2"/>
  <c r="H740" i="2" s="1"/>
  <c r="W739" i="2"/>
  <c r="BA739" i="2"/>
  <c r="V739" i="2"/>
  <c r="AP739" i="2"/>
  <c r="AZ739" i="2"/>
  <c r="AF739" i="2"/>
  <c r="AU739" i="2"/>
  <c r="BG739" i="2"/>
  <c r="I740" i="2" s="1"/>
  <c r="AH739" i="2"/>
  <c r="X739" i="2"/>
  <c r="BB739" i="2"/>
  <c r="AW739" i="2"/>
  <c r="AR739" i="2"/>
  <c r="AM739" i="2"/>
  <c r="O738" i="2"/>
  <c r="J739" i="2"/>
  <c r="BM738" i="2"/>
  <c r="BR738" i="2" s="1"/>
  <c r="BT738" i="2" l="1"/>
  <c r="L739" i="2" s="1"/>
  <c r="AA739" i="2"/>
  <c r="R739" i="2" s="1"/>
  <c r="BE739" i="2"/>
  <c r="G740" i="2" s="1"/>
  <c r="BZ739" i="2"/>
  <c r="BK739" i="2"/>
  <c r="CE739" i="2"/>
  <c r="CD739" i="2"/>
  <c r="BJ739" i="2"/>
  <c r="BL739" i="2"/>
  <c r="CF739" i="2"/>
  <c r="CA739" i="2"/>
  <c r="T738" i="2"/>
  <c r="U739" i="2"/>
  <c r="Y739" i="2" s="1"/>
  <c r="AY739" i="2"/>
  <c r="BC739" i="2" s="1"/>
  <c r="BD739" i="2"/>
  <c r="AE739" i="2"/>
  <c r="AT739" i="2"/>
  <c r="AX739" i="2" s="1"/>
  <c r="AO739" i="2"/>
  <c r="AJ739" i="2"/>
  <c r="BS738" i="2"/>
  <c r="BO739" i="2"/>
  <c r="BQ739" i="2"/>
  <c r="BP739" i="2"/>
  <c r="S739" i="2" l="1"/>
  <c r="Q739" i="2"/>
  <c r="CK739" i="2"/>
  <c r="CJ739" i="2"/>
  <c r="CL739" i="2"/>
  <c r="BY739" i="2"/>
  <c r="BW738" i="2"/>
  <c r="CH738" i="2" s="1"/>
  <c r="K739" i="2"/>
  <c r="P739" i="2" s="1"/>
  <c r="BI739" i="2"/>
  <c r="AI739" i="2"/>
  <c r="AD739" i="2"/>
  <c r="AN739" i="2"/>
  <c r="CC739" i="2"/>
  <c r="CG739" i="2" s="1"/>
  <c r="BH739" i="2"/>
  <c r="F740" i="2"/>
  <c r="BX739" i="2"/>
  <c r="AS739" i="2"/>
  <c r="BN739" i="2"/>
  <c r="CI739" i="2" l="1"/>
  <c r="CM739" i="2" s="1"/>
  <c r="AA740" i="2"/>
  <c r="AC740" i="2"/>
  <c r="AB740" i="2"/>
  <c r="Z740" i="2"/>
  <c r="AQ740" i="2"/>
  <c r="W740" i="2"/>
  <c r="BF740" i="2"/>
  <c r="H741" i="2" s="1"/>
  <c r="AV740" i="2"/>
  <c r="BA740" i="2"/>
  <c r="BU739" i="2"/>
  <c r="M740" i="2" s="1"/>
  <c r="AL740" i="2"/>
  <c r="AG740" i="2"/>
  <c r="J740" i="2"/>
  <c r="BG740" i="2"/>
  <c r="I741" i="2" s="1"/>
  <c r="AH740" i="2"/>
  <c r="X740" i="2"/>
  <c r="AR740" i="2"/>
  <c r="AW740" i="2"/>
  <c r="BB740" i="2"/>
  <c r="AM740" i="2"/>
  <c r="BV739" i="2"/>
  <c r="BM739" i="2"/>
  <c r="BR739" i="2" s="1"/>
  <c r="V740" i="2"/>
  <c r="BE740" i="2"/>
  <c r="G741" i="2" s="1"/>
  <c r="AF740" i="2"/>
  <c r="AZ740" i="2"/>
  <c r="AK740" i="2"/>
  <c r="AU740" i="2"/>
  <c r="AP740" i="2"/>
  <c r="BT739" i="2"/>
  <c r="O739" i="2"/>
  <c r="R740" i="2" l="1"/>
  <c r="CE740" i="2"/>
  <c r="BK740" i="2"/>
  <c r="BZ740" i="2"/>
  <c r="BY740" i="2"/>
  <c r="CA740" i="2"/>
  <c r="CD740" i="2"/>
  <c r="N740" i="2"/>
  <c r="S740" i="2" s="1"/>
  <c r="BJ740" i="2"/>
  <c r="CF740" i="2"/>
  <c r="T739" i="2"/>
  <c r="AE740" i="2"/>
  <c r="AJ740" i="2"/>
  <c r="AT740" i="2"/>
  <c r="AX740" i="2" s="1"/>
  <c r="BD740" i="2"/>
  <c r="AD740" i="2"/>
  <c r="AO740" i="2"/>
  <c r="U740" i="2"/>
  <c r="Y740" i="2" s="1"/>
  <c r="AY740" i="2"/>
  <c r="BC740" i="2" s="1"/>
  <c r="BS739" i="2"/>
  <c r="L740" i="2"/>
  <c r="Q740" i="2" s="1"/>
  <c r="BL740" i="2"/>
  <c r="BO740" i="2"/>
  <c r="BQ740" i="2"/>
  <c r="BP740" i="2"/>
  <c r="CL740" i="2" l="1"/>
  <c r="CJ740" i="2"/>
  <c r="CK740" i="2"/>
  <c r="BX740" i="2"/>
  <c r="AS740" i="2"/>
  <c r="AN740" i="2"/>
  <c r="CC740" i="2"/>
  <c r="CG740" i="2" s="1"/>
  <c r="BW739" i="2"/>
  <c r="CH739" i="2" s="1"/>
  <c r="K740" i="2"/>
  <c r="P740" i="2" s="1"/>
  <c r="AI740" i="2"/>
  <c r="BI740" i="2"/>
  <c r="F741" i="2"/>
  <c r="BH740" i="2"/>
  <c r="BN740" i="2"/>
  <c r="CI740" i="2" l="1"/>
  <c r="CM740" i="2" s="1"/>
  <c r="AZ741" i="2"/>
  <c r="Z741" i="2"/>
  <c r="AB741" i="2"/>
  <c r="AC741" i="2"/>
  <c r="BT740" i="2"/>
  <c r="L741" i="2" s="1"/>
  <c r="BE741" i="2"/>
  <c r="G742" i="2" s="1"/>
  <c r="AP741" i="2"/>
  <c r="AF741" i="2"/>
  <c r="BM740" i="2"/>
  <c r="BR740" i="2" s="1"/>
  <c r="J741" i="2"/>
  <c r="O740" i="2"/>
  <c r="AV741" i="2"/>
  <c r="AL741" i="2"/>
  <c r="BA741" i="2"/>
  <c r="W741" i="2"/>
  <c r="AG741" i="2"/>
  <c r="AQ741" i="2"/>
  <c r="BF741" i="2"/>
  <c r="H742" i="2" s="1"/>
  <c r="BU740" i="2"/>
  <c r="BB741" i="2"/>
  <c r="AR741" i="2"/>
  <c r="AM741" i="2"/>
  <c r="X741" i="2"/>
  <c r="BG741" i="2"/>
  <c r="I742" i="2" s="1"/>
  <c r="AH741" i="2"/>
  <c r="AW741" i="2"/>
  <c r="BV740" i="2"/>
  <c r="AU741" i="2" l="1"/>
  <c r="BJ741" i="2" s="1"/>
  <c r="V741" i="2"/>
  <c r="AK741" i="2"/>
  <c r="AA741" i="2"/>
  <c r="Q741" i="2" s="1"/>
  <c r="BY741" i="2"/>
  <c r="BK741" i="2"/>
  <c r="N741" i="2"/>
  <c r="CE741" i="2"/>
  <c r="M741" i="2"/>
  <c r="T740" i="2"/>
  <c r="AJ741" i="2"/>
  <c r="AY741" i="2"/>
  <c r="BC741" i="2" s="1"/>
  <c r="AO741" i="2"/>
  <c r="BD741" i="2"/>
  <c r="U741" i="2"/>
  <c r="AT741" i="2"/>
  <c r="AE741" i="2"/>
  <c r="BS740" i="2"/>
  <c r="CF741" i="2"/>
  <c r="BL741" i="2"/>
  <c r="CA741" i="2"/>
  <c r="BZ741" i="2"/>
  <c r="BP741" i="2"/>
  <c r="BO741" i="2"/>
  <c r="BQ741" i="2"/>
  <c r="S741" i="2" l="1"/>
  <c r="R741" i="2"/>
  <c r="CJ741" i="2"/>
  <c r="CL741" i="2"/>
  <c r="CK741" i="2"/>
  <c r="Y741" i="2"/>
  <c r="AX741" i="2"/>
  <c r="CD741" i="2"/>
  <c r="AD741" i="2"/>
  <c r="AI741" i="2"/>
  <c r="BI741" i="2"/>
  <c r="AS741" i="2"/>
  <c r="BX741" i="2"/>
  <c r="BW740" i="2"/>
  <c r="CH740" i="2" s="1"/>
  <c r="K741" i="2"/>
  <c r="P741" i="2" s="1"/>
  <c r="BH741" i="2"/>
  <c r="F742" i="2"/>
  <c r="AN741" i="2"/>
  <c r="CC741" i="2"/>
  <c r="BN741" i="2"/>
  <c r="CG741" i="2" l="1"/>
  <c r="CI741" i="2"/>
  <c r="CM741" i="2" s="1"/>
  <c r="Z742" i="2"/>
  <c r="AA742" i="2"/>
  <c r="AC742" i="2"/>
  <c r="AB742" i="2"/>
  <c r="AU742" i="2"/>
  <c r="AZ742" i="2"/>
  <c r="BT741" i="2"/>
  <c r="L742" i="2" s="1"/>
  <c r="AP742" i="2"/>
  <c r="AK742" i="2"/>
  <c r="BE742" i="2"/>
  <c r="G743" i="2" s="1"/>
  <c r="V742" i="2"/>
  <c r="AF742" i="2"/>
  <c r="O741" i="2"/>
  <c r="AG742" i="2"/>
  <c r="W742" i="2"/>
  <c r="AV742" i="2"/>
  <c r="AQ742" i="2"/>
  <c r="BA742" i="2"/>
  <c r="AL742" i="2"/>
  <c r="BF742" i="2"/>
  <c r="H743" i="2" s="1"/>
  <c r="BU741" i="2"/>
  <c r="BM741" i="2"/>
  <c r="BR741" i="2" s="1"/>
  <c r="X742" i="2"/>
  <c r="BB742" i="2"/>
  <c r="AW742" i="2"/>
  <c r="AR742" i="2"/>
  <c r="AH742" i="2"/>
  <c r="BG742" i="2"/>
  <c r="I743" i="2" s="1"/>
  <c r="AM742" i="2"/>
  <c r="BV741" i="2"/>
  <c r="J742" i="2"/>
  <c r="Q742" i="2" l="1"/>
  <c r="BJ742" i="2"/>
  <c r="CD742" i="2"/>
  <c r="BY742" i="2"/>
  <c r="BL742" i="2"/>
  <c r="CA742" i="2"/>
  <c r="CE742" i="2"/>
  <c r="CF742" i="2"/>
  <c r="M742" i="2"/>
  <c r="R742" i="2" s="1"/>
  <c r="BZ742" i="2"/>
  <c r="BK742" i="2"/>
  <c r="T741" i="2"/>
  <c r="AY742" i="2"/>
  <c r="BC742" i="2" s="1"/>
  <c r="AO742" i="2"/>
  <c r="AE742" i="2"/>
  <c r="BD742" i="2"/>
  <c r="AT742" i="2"/>
  <c r="AX742" i="2" s="1"/>
  <c r="U742" i="2"/>
  <c r="Y742" i="2" s="1"/>
  <c r="AD742" i="2"/>
  <c r="AJ742" i="2"/>
  <c r="BS741" i="2"/>
  <c r="N742" i="2"/>
  <c r="S742" i="2" s="1"/>
  <c r="BO742" i="2"/>
  <c r="BP742" i="2"/>
  <c r="BQ742" i="2"/>
  <c r="CL742" i="2" l="1"/>
  <c r="CK742" i="2"/>
  <c r="CJ742" i="2"/>
  <c r="AS742" i="2"/>
  <c r="BX742" i="2"/>
  <c r="BW741" i="2"/>
  <c r="CH741" i="2" s="1"/>
  <c r="K742" i="2"/>
  <c r="P742" i="2" s="1"/>
  <c r="AN742" i="2"/>
  <c r="CC742" i="2"/>
  <c r="CG742" i="2" s="1"/>
  <c r="BH742" i="2"/>
  <c r="F743" i="2"/>
  <c r="BI742" i="2"/>
  <c r="AI742" i="2"/>
  <c r="BN742" i="2"/>
  <c r="CI742" i="2" l="1"/>
  <c r="CM742" i="2" s="1"/>
  <c r="AA743" i="2"/>
  <c r="AC743" i="2"/>
  <c r="Z743" i="2"/>
  <c r="AB743" i="2"/>
  <c r="AW743" i="2"/>
  <c r="BV742" i="2"/>
  <c r="N743" i="2" s="1"/>
  <c r="X743" i="2"/>
  <c r="BG743" i="2"/>
  <c r="I744" i="2" s="1"/>
  <c r="AR743" i="2"/>
  <c r="AM743" i="2"/>
  <c r="BB743" i="2"/>
  <c r="AH743" i="2"/>
  <c r="J743" i="2"/>
  <c r="BE743" i="2"/>
  <c r="G744" i="2" s="1"/>
  <c r="AF743" i="2"/>
  <c r="AK743" i="2"/>
  <c r="BT742" i="2"/>
  <c r="BF743" i="2"/>
  <c r="H744" i="2" s="1"/>
  <c r="AG743" i="2"/>
  <c r="AV743" i="2"/>
  <c r="AL743" i="2"/>
  <c r="AQ743" i="2"/>
  <c r="BA743" i="2"/>
  <c r="W743" i="2"/>
  <c r="BU742" i="2"/>
  <c r="O742" i="2"/>
  <c r="BM742" i="2"/>
  <c r="BR742" i="2" s="1"/>
  <c r="S743" i="2" l="1"/>
  <c r="AZ743" i="2"/>
  <c r="V743" i="2"/>
  <c r="AP743" i="2"/>
  <c r="AU743" i="2"/>
  <c r="BL743" i="2"/>
  <c r="CF743" i="2"/>
  <c r="CA743" i="2"/>
  <c r="BZ743" i="2"/>
  <c r="CE743" i="2"/>
  <c r="L743" i="2"/>
  <c r="Q743" i="2" s="1"/>
  <c r="T742" i="2"/>
  <c r="AO743" i="2"/>
  <c r="AE743" i="2"/>
  <c r="AT743" i="2"/>
  <c r="AJ743" i="2"/>
  <c r="AD743" i="2"/>
  <c r="AY743" i="2"/>
  <c r="BD743" i="2"/>
  <c r="U743" i="2"/>
  <c r="BS742" i="2"/>
  <c r="BK743" i="2"/>
  <c r="M743" i="2"/>
  <c r="R743" i="2" s="1"/>
  <c r="BQ743" i="2"/>
  <c r="BP743" i="2"/>
  <c r="BC743" i="2" l="1"/>
  <c r="CK743" i="2"/>
  <c r="CL743" i="2"/>
  <c r="Y743" i="2"/>
  <c r="AX743" i="2"/>
  <c r="CD743" i="2"/>
  <c r="BJ743" i="2"/>
  <c r="BY743" i="2"/>
  <c r="BH743" i="2"/>
  <c r="F744" i="2"/>
  <c r="BI743" i="2"/>
  <c r="AI743" i="2"/>
  <c r="BW742" i="2"/>
  <c r="CH742" i="2" s="1"/>
  <c r="K743" i="2"/>
  <c r="P743" i="2" s="1"/>
  <c r="AS743" i="2"/>
  <c r="BX743" i="2"/>
  <c r="AN743" i="2"/>
  <c r="CC743" i="2"/>
  <c r="CG743" i="2" s="1"/>
  <c r="BN743" i="2"/>
  <c r="BO743" i="2"/>
  <c r="CI743" i="2" l="1"/>
  <c r="CJ743" i="2"/>
  <c r="Z744" i="2"/>
  <c r="AB744" i="2"/>
  <c r="AC744" i="2"/>
  <c r="AA744" i="2"/>
  <c r="W744" i="2"/>
  <c r="AV744" i="2"/>
  <c r="AG744" i="2"/>
  <c r="BF744" i="2"/>
  <c r="H745" i="2" s="1"/>
  <c r="BU743" i="2"/>
  <c r="M744" i="2" s="1"/>
  <c r="AQ744" i="2"/>
  <c r="AL744" i="2"/>
  <c r="BA744" i="2"/>
  <c r="O743" i="2"/>
  <c r="AU744" i="2"/>
  <c r="AF744" i="2"/>
  <c r="AK744" i="2"/>
  <c r="AP744" i="2"/>
  <c r="AZ744" i="2"/>
  <c r="V744" i="2"/>
  <c r="BE744" i="2"/>
  <c r="G745" i="2" s="1"/>
  <c r="BT743" i="2"/>
  <c r="J744" i="2"/>
  <c r="BM743" i="2"/>
  <c r="BR743" i="2" s="1"/>
  <c r="BB744" i="2"/>
  <c r="AW744" i="2"/>
  <c r="AH744" i="2"/>
  <c r="BG744" i="2"/>
  <c r="I745" i="2" s="1"/>
  <c r="AR744" i="2"/>
  <c r="AM744" i="2"/>
  <c r="X744" i="2"/>
  <c r="BV743" i="2"/>
  <c r="R744" i="2" l="1"/>
  <c r="CM743" i="2"/>
  <c r="BK744" i="2"/>
  <c r="BL744" i="2"/>
  <c r="CE744" i="2"/>
  <c r="CD744" i="2"/>
  <c r="BZ744" i="2"/>
  <c r="CA744" i="2"/>
  <c r="CF744" i="2"/>
  <c r="L744" i="2"/>
  <c r="Q744" i="2" s="1"/>
  <c r="N744" i="2"/>
  <c r="S744" i="2" s="1"/>
  <c r="BY744" i="2"/>
  <c r="T743" i="2"/>
  <c r="AO744" i="2"/>
  <c r="AY744" i="2"/>
  <c r="BC744" i="2" s="1"/>
  <c r="AT744" i="2"/>
  <c r="AX744" i="2" s="1"/>
  <c r="AE744" i="2"/>
  <c r="AJ744" i="2"/>
  <c r="AD744" i="2"/>
  <c r="BD744" i="2"/>
  <c r="U744" i="2"/>
  <c r="Y744" i="2" s="1"/>
  <c r="BS743" i="2"/>
  <c r="BJ744" i="2"/>
  <c r="BP744" i="2"/>
  <c r="BQ744" i="2"/>
  <c r="BO744" i="2"/>
  <c r="CJ744" i="2" l="1"/>
  <c r="CK744" i="2"/>
  <c r="CL744" i="2"/>
  <c r="BW743" i="2"/>
  <c r="CH743" i="2" s="1"/>
  <c r="K744" i="2"/>
  <c r="P744" i="2" s="1"/>
  <c r="AN744" i="2"/>
  <c r="CC744" i="2"/>
  <c r="CG744" i="2" s="1"/>
  <c r="AS744" i="2"/>
  <c r="BX744" i="2"/>
  <c r="AI744" i="2"/>
  <c r="BI744" i="2"/>
  <c r="BH744" i="2"/>
  <c r="F745" i="2"/>
  <c r="BN744" i="2"/>
  <c r="CI744" i="2" l="1"/>
  <c r="CM744" i="2" s="1"/>
  <c r="AK745" i="2"/>
  <c r="Z745" i="2"/>
  <c r="AB745" i="2"/>
  <c r="AC745" i="2"/>
  <c r="V745" i="2"/>
  <c r="AP745" i="2"/>
  <c r="BE745" i="2"/>
  <c r="G746" i="2" s="1"/>
  <c r="BT744" i="2"/>
  <c r="AG745" i="2"/>
  <c r="AL745" i="2"/>
  <c r="AQ745" i="2"/>
  <c r="BA745" i="2"/>
  <c r="BF745" i="2"/>
  <c r="H746" i="2" s="1"/>
  <c r="AV745" i="2"/>
  <c r="W745" i="2"/>
  <c r="BU744" i="2"/>
  <c r="O744" i="2"/>
  <c r="AH745" i="2"/>
  <c r="AR745" i="2"/>
  <c r="BG745" i="2"/>
  <c r="I746" i="2" s="1"/>
  <c r="AW745" i="2"/>
  <c r="X745" i="2"/>
  <c r="AM745" i="2"/>
  <c r="BB745" i="2"/>
  <c r="BV744" i="2"/>
  <c r="BM744" i="2"/>
  <c r="BR744" i="2" s="1"/>
  <c r="J745" i="2"/>
  <c r="AZ745" i="2" l="1"/>
  <c r="BY745" i="2" s="1"/>
  <c r="AF745" i="2"/>
  <c r="AA745" i="2"/>
  <c r="AD745" i="2" s="1"/>
  <c r="AU745" i="2"/>
  <c r="CD745" i="2" s="1"/>
  <c r="CF745" i="2"/>
  <c r="CE745" i="2"/>
  <c r="CA745" i="2"/>
  <c r="N745" i="2"/>
  <c r="BL745" i="2"/>
  <c r="M745" i="2"/>
  <c r="BK745" i="2"/>
  <c r="T744" i="2"/>
  <c r="AY745" i="2"/>
  <c r="AO745" i="2"/>
  <c r="AJ745" i="2"/>
  <c r="AT745" i="2"/>
  <c r="BD745" i="2"/>
  <c r="AE745" i="2"/>
  <c r="U745" i="2"/>
  <c r="Y745" i="2" s="1"/>
  <c r="BS744" i="2"/>
  <c r="BZ745" i="2"/>
  <c r="L745" i="2"/>
  <c r="BP745" i="2"/>
  <c r="BQ745" i="2"/>
  <c r="Q745" i="2" l="1"/>
  <c r="S745" i="2"/>
  <c r="R745" i="2"/>
  <c r="CK745" i="2"/>
  <c r="CL745" i="2"/>
  <c r="AX745" i="2"/>
  <c r="BC745" i="2"/>
  <c r="BJ745" i="2"/>
  <c r="BW744" i="2"/>
  <c r="CH744" i="2" s="1"/>
  <c r="K745" i="2"/>
  <c r="P745" i="2" s="1"/>
  <c r="BH745" i="2"/>
  <c r="F746" i="2"/>
  <c r="AN745" i="2"/>
  <c r="CC745" i="2"/>
  <c r="CG745" i="2" s="1"/>
  <c r="AI745" i="2"/>
  <c r="BI745" i="2"/>
  <c r="AS745" i="2"/>
  <c r="BX745" i="2"/>
  <c r="BO745" i="2"/>
  <c r="BN745" i="2"/>
  <c r="CI745" i="2" l="1"/>
  <c r="CJ745" i="2"/>
  <c r="BT745" i="2"/>
  <c r="L746" i="2" s="1"/>
  <c r="Z746" i="2"/>
  <c r="AC746" i="2"/>
  <c r="AB746" i="2"/>
  <c r="AA746" i="2"/>
  <c r="V746" i="2"/>
  <c r="AZ746" i="2"/>
  <c r="O745" i="2"/>
  <c r="BB746" i="2"/>
  <c r="AW746" i="2"/>
  <c r="AR746" i="2"/>
  <c r="AM746" i="2"/>
  <c r="AH746" i="2"/>
  <c r="BG746" i="2"/>
  <c r="I747" i="2" s="1"/>
  <c r="X746" i="2"/>
  <c r="BV745" i="2"/>
  <c r="AL746" i="2"/>
  <c r="AV746" i="2"/>
  <c r="BF746" i="2"/>
  <c r="H747" i="2" s="1"/>
  <c r="AQ746" i="2"/>
  <c r="AG746" i="2"/>
  <c r="W746" i="2"/>
  <c r="BA746" i="2"/>
  <c r="BU745" i="2"/>
  <c r="BM745" i="2"/>
  <c r="BR745" i="2" s="1"/>
  <c r="J746" i="2"/>
  <c r="Q746" i="2" l="1"/>
  <c r="CM745" i="2"/>
  <c r="AF746" i="2"/>
  <c r="AP746" i="2"/>
  <c r="AU746" i="2"/>
  <c r="BE746" i="2"/>
  <c r="G747" i="2" s="1"/>
  <c r="AK746" i="2"/>
  <c r="BL746" i="2"/>
  <c r="CA746" i="2"/>
  <c r="T745" i="2"/>
  <c r="U746" i="2"/>
  <c r="Y746" i="2" s="1"/>
  <c r="AJ746" i="2"/>
  <c r="BD746" i="2"/>
  <c r="AT746" i="2"/>
  <c r="AE746" i="2"/>
  <c r="AY746" i="2"/>
  <c r="BC746" i="2" s="1"/>
  <c r="AO746" i="2"/>
  <c r="BS745" i="2"/>
  <c r="M746" i="2"/>
  <c r="R746" i="2" s="1"/>
  <c r="BK746" i="2"/>
  <c r="CE746" i="2"/>
  <c r="BZ746" i="2"/>
  <c r="N746" i="2"/>
  <c r="S746" i="2" s="1"/>
  <c r="CF746" i="2"/>
  <c r="BQ746" i="2"/>
  <c r="BP746" i="2"/>
  <c r="CK746" i="2" l="1"/>
  <c r="CL746" i="2"/>
  <c r="AX746" i="2"/>
  <c r="CD746" i="2"/>
  <c r="BJ746" i="2"/>
  <c r="BY746" i="2"/>
  <c r="AI746" i="2"/>
  <c r="BI746" i="2"/>
  <c r="BW745" i="2"/>
  <c r="CH745" i="2" s="1"/>
  <c r="K746" i="2"/>
  <c r="P746" i="2" s="1"/>
  <c r="AD746" i="2"/>
  <c r="AS746" i="2"/>
  <c r="BX746" i="2"/>
  <c r="BH746" i="2"/>
  <c r="F747" i="2"/>
  <c r="AN746" i="2"/>
  <c r="CC746" i="2"/>
  <c r="BO746" i="2"/>
  <c r="BN746" i="2"/>
  <c r="CG746" i="2" l="1"/>
  <c r="CJ746" i="2"/>
  <c r="CI746" i="2"/>
  <c r="AA747" i="2"/>
  <c r="Z747" i="2"/>
  <c r="AC747" i="2"/>
  <c r="AB747" i="2"/>
  <c r="BV746" i="2"/>
  <c r="N747" i="2" s="1"/>
  <c r="BU746" i="2"/>
  <c r="M747" i="2" s="1"/>
  <c r="AV747" i="2"/>
  <c r="AG747" i="2"/>
  <c r="BA747" i="2"/>
  <c r="BF747" i="2"/>
  <c r="H748" i="2" s="1"/>
  <c r="W747" i="2"/>
  <c r="AL747" i="2"/>
  <c r="AQ747" i="2"/>
  <c r="AR747" i="2"/>
  <c r="X747" i="2"/>
  <c r="AW747" i="2"/>
  <c r="AM747" i="2"/>
  <c r="BG747" i="2"/>
  <c r="I748" i="2" s="1"/>
  <c r="BB747" i="2"/>
  <c r="AH747" i="2"/>
  <c r="J747" i="2"/>
  <c r="BE747" i="2"/>
  <c r="G748" i="2" s="1"/>
  <c r="V747" i="2"/>
  <c r="AU747" i="2"/>
  <c r="AK747" i="2"/>
  <c r="AF747" i="2"/>
  <c r="AZ747" i="2"/>
  <c r="AP747" i="2"/>
  <c r="BT746" i="2"/>
  <c r="O746" i="2"/>
  <c r="BM746" i="2"/>
  <c r="BR746" i="2" s="1"/>
  <c r="S747" i="2" l="1"/>
  <c r="R747" i="2"/>
  <c r="CM746" i="2"/>
  <c r="BK747" i="2"/>
  <c r="CE747" i="2"/>
  <c r="BZ747" i="2"/>
  <c r="BL747" i="2"/>
  <c r="CF747" i="2"/>
  <c r="CA747" i="2"/>
  <c r="BY747" i="2"/>
  <c r="BJ747" i="2"/>
  <c r="T746" i="2"/>
  <c r="AY747" i="2"/>
  <c r="BC747" i="2" s="1"/>
  <c r="BD747" i="2"/>
  <c r="U747" i="2"/>
  <c r="Y747" i="2" s="1"/>
  <c r="AJ747" i="2"/>
  <c r="AT747" i="2"/>
  <c r="AX747" i="2" s="1"/>
  <c r="AE747" i="2"/>
  <c r="AO747" i="2"/>
  <c r="BS746" i="2"/>
  <c r="L747" i="2"/>
  <c r="Q747" i="2" s="1"/>
  <c r="CD747" i="2"/>
  <c r="BO747" i="2"/>
  <c r="BP747" i="2"/>
  <c r="BQ747" i="2"/>
  <c r="CL747" i="2" l="1"/>
  <c r="CJ747" i="2"/>
  <c r="CK747" i="2"/>
  <c r="AB748" i="2"/>
  <c r="BI747" i="2"/>
  <c r="AI747" i="2"/>
  <c r="BH747" i="2"/>
  <c r="F748" i="2"/>
  <c r="K747" i="2"/>
  <c r="P747" i="2" s="1"/>
  <c r="BW746" i="2"/>
  <c r="CH746" i="2" s="1"/>
  <c r="AS747" i="2"/>
  <c r="BX747" i="2"/>
  <c r="AN747" i="2"/>
  <c r="CC747" i="2"/>
  <c r="CG747" i="2" s="1"/>
  <c r="AD747" i="2"/>
  <c r="AZ748" i="2" s="1"/>
  <c r="BN747" i="2"/>
  <c r="CI747" i="2" l="1"/>
  <c r="CM747" i="2" s="1"/>
  <c r="AC748" i="2"/>
  <c r="AA748" i="2"/>
  <c r="Z748" i="2"/>
  <c r="V748" i="2"/>
  <c r="BT747" i="2"/>
  <c r="L748" i="2" s="1"/>
  <c r="BE748" i="2"/>
  <c r="G749" i="2" s="1"/>
  <c r="AK748" i="2"/>
  <c r="AP748" i="2"/>
  <c r="AU748" i="2"/>
  <c r="AF748" i="2"/>
  <c r="BF748" i="2"/>
  <c r="H749" i="2" s="1"/>
  <c r="W748" i="2"/>
  <c r="AL748" i="2"/>
  <c r="AV748" i="2"/>
  <c r="BA748" i="2"/>
  <c r="AQ748" i="2"/>
  <c r="AG748" i="2"/>
  <c r="BU747" i="2"/>
  <c r="O747" i="2"/>
  <c r="BM747" i="2"/>
  <c r="BR747" i="2" s="1"/>
  <c r="J748" i="2"/>
  <c r="AM748" i="2"/>
  <c r="AH748" i="2"/>
  <c r="BB748" i="2"/>
  <c r="X748" i="2"/>
  <c r="AW748" i="2"/>
  <c r="BG748" i="2"/>
  <c r="I749" i="2" s="1"/>
  <c r="AR748" i="2"/>
  <c r="BV747" i="2"/>
  <c r="Q748" i="2" l="1"/>
  <c r="BY748" i="2"/>
  <c r="BJ748" i="2"/>
  <c r="CD748" i="2"/>
  <c r="CA748" i="2"/>
  <c r="T747" i="2"/>
  <c r="BD748" i="2"/>
  <c r="AT748" i="2"/>
  <c r="AX748" i="2" s="1"/>
  <c r="U748" i="2"/>
  <c r="Y748" i="2" s="1"/>
  <c r="AJ748" i="2"/>
  <c r="AO748" i="2"/>
  <c r="AE748" i="2"/>
  <c r="AY748" i="2"/>
  <c r="BC748" i="2" s="1"/>
  <c r="BS747" i="2"/>
  <c r="BZ748" i="2"/>
  <c r="N748" i="2"/>
  <c r="S748" i="2" s="1"/>
  <c r="BL748" i="2"/>
  <c r="CF748" i="2"/>
  <c r="M748" i="2"/>
  <c r="R748" i="2" s="1"/>
  <c r="BK748" i="2"/>
  <c r="CE748" i="2"/>
  <c r="BO748" i="2"/>
  <c r="BP748" i="2"/>
  <c r="BQ748" i="2"/>
  <c r="CK748" i="2" l="1"/>
  <c r="CL748" i="2"/>
  <c r="CJ748" i="2"/>
  <c r="AI748" i="2"/>
  <c r="BI748" i="2"/>
  <c r="AD748" i="2"/>
  <c r="AA749" i="2" s="1"/>
  <c r="BX748" i="2"/>
  <c r="AS748" i="2"/>
  <c r="BW747" i="2"/>
  <c r="CH747" i="2" s="1"/>
  <c r="K748" i="2"/>
  <c r="P748" i="2" s="1"/>
  <c r="AN748" i="2"/>
  <c r="CC748" i="2"/>
  <c r="CG748" i="2" s="1"/>
  <c r="BH748" i="2"/>
  <c r="F749" i="2"/>
  <c r="BN748" i="2"/>
  <c r="CI748" i="2" l="1"/>
  <c r="CM748" i="2" s="1"/>
  <c r="AB749" i="2"/>
  <c r="Z749" i="2"/>
  <c r="AC749" i="2"/>
  <c r="AR749" i="2"/>
  <c r="BU748" i="2"/>
  <c r="M749" i="2" s="1"/>
  <c r="BV748" i="2"/>
  <c r="N749" i="2" s="1"/>
  <c r="BG749" i="2"/>
  <c r="I750" i="2" s="1"/>
  <c r="AW749" i="2"/>
  <c r="X749" i="2"/>
  <c r="AH749" i="2"/>
  <c r="BB749" i="2"/>
  <c r="AM749" i="2"/>
  <c r="BA749" i="2"/>
  <c r="AG749" i="2"/>
  <c r="AQ749" i="2"/>
  <c r="BF749" i="2"/>
  <c r="H750" i="2" s="1"/>
  <c r="W749" i="2"/>
  <c r="AL749" i="2"/>
  <c r="AV749" i="2"/>
  <c r="V749" i="2"/>
  <c r="AZ749" i="2"/>
  <c r="AP749" i="2"/>
  <c r="AK749" i="2"/>
  <c r="AU749" i="2"/>
  <c r="AF749" i="2"/>
  <c r="BE749" i="2"/>
  <c r="G750" i="2" s="1"/>
  <c r="BT748" i="2"/>
  <c r="BM748" i="2"/>
  <c r="BR748" i="2" s="1"/>
  <c r="J749" i="2"/>
  <c r="O748" i="2"/>
  <c r="S749" i="2" l="1"/>
  <c r="R749" i="2"/>
  <c r="CA749" i="2"/>
  <c r="CF749" i="2"/>
  <c r="BL749" i="2"/>
  <c r="BK749" i="2"/>
  <c r="BZ749" i="2"/>
  <c r="CE749" i="2"/>
  <c r="BJ749" i="2"/>
  <c r="T748" i="2"/>
  <c r="U749" i="2"/>
  <c r="Y749" i="2" s="1"/>
  <c r="AY749" i="2"/>
  <c r="BC749" i="2" s="1"/>
  <c r="AE749" i="2"/>
  <c r="AJ749" i="2"/>
  <c r="AT749" i="2"/>
  <c r="AX749" i="2" s="1"/>
  <c r="AO749" i="2"/>
  <c r="BD749" i="2"/>
  <c r="BS748" i="2"/>
  <c r="CD749" i="2"/>
  <c r="BY749" i="2"/>
  <c r="L749" i="2"/>
  <c r="Q749" i="2" s="1"/>
  <c r="BP749" i="2"/>
  <c r="BQ749" i="2"/>
  <c r="BO749" i="2"/>
  <c r="CL749" i="2" l="1"/>
  <c r="CK749" i="2"/>
  <c r="CJ749" i="2"/>
  <c r="AC750" i="2"/>
  <c r="BH749" i="2"/>
  <c r="F750" i="2"/>
  <c r="BI749" i="2"/>
  <c r="AI749" i="2"/>
  <c r="AS749" i="2"/>
  <c r="BX749" i="2"/>
  <c r="K749" i="2"/>
  <c r="P749" i="2" s="1"/>
  <c r="BW748" i="2"/>
  <c r="CH748" i="2" s="1"/>
  <c r="AD749" i="2"/>
  <c r="AN749" i="2"/>
  <c r="CC749" i="2"/>
  <c r="CG749" i="2" s="1"/>
  <c r="BN749" i="2"/>
  <c r="CI749" i="2" l="1"/>
  <c r="CM749" i="2" s="1"/>
  <c r="AP750" i="2"/>
  <c r="AB750" i="2"/>
  <c r="Z750" i="2"/>
  <c r="BE750" i="2"/>
  <c r="G751" i="2" s="1"/>
  <c r="AR750" i="2"/>
  <c r="AW750" i="2"/>
  <c r="AH750" i="2"/>
  <c r="BG750" i="2"/>
  <c r="I751" i="2" s="1"/>
  <c r="X750" i="2"/>
  <c r="AM750" i="2"/>
  <c r="BB750" i="2"/>
  <c r="BV749" i="2"/>
  <c r="BA750" i="2"/>
  <c r="AG750" i="2"/>
  <c r="W750" i="2"/>
  <c r="AQ750" i="2"/>
  <c r="AL750" i="2"/>
  <c r="AV750" i="2"/>
  <c r="BF750" i="2"/>
  <c r="H751" i="2" s="1"/>
  <c r="BU749" i="2"/>
  <c r="O749" i="2"/>
  <c r="BM749" i="2"/>
  <c r="BR749" i="2" s="1"/>
  <c r="J750" i="2"/>
  <c r="AF750" i="2" l="1"/>
  <c r="AK750" i="2"/>
  <c r="AU750" i="2"/>
  <c r="BT749" i="2"/>
  <c r="L750" i="2" s="1"/>
  <c r="V750" i="2"/>
  <c r="AZ750" i="2"/>
  <c r="BY750" i="2" s="1"/>
  <c r="AA750" i="2"/>
  <c r="CF750" i="2"/>
  <c r="CE750" i="2"/>
  <c r="T749" i="2"/>
  <c r="AT750" i="2"/>
  <c r="AO750" i="2"/>
  <c r="U750" i="2"/>
  <c r="BD750" i="2"/>
  <c r="AY750" i="2"/>
  <c r="AJ750" i="2"/>
  <c r="AE750" i="2"/>
  <c r="BS749" i="2"/>
  <c r="BK750" i="2"/>
  <c r="M750" i="2"/>
  <c r="BZ750" i="2"/>
  <c r="N750" i="2"/>
  <c r="CA750" i="2"/>
  <c r="BL750" i="2"/>
  <c r="BP750" i="2"/>
  <c r="BQ750" i="2"/>
  <c r="S750" i="2" l="1"/>
  <c r="BB751" i="2" s="1"/>
  <c r="Y750" i="2"/>
  <c r="R750" i="2"/>
  <c r="Q750" i="2"/>
  <c r="CK750" i="2"/>
  <c r="CL750" i="2"/>
  <c r="AX750" i="2"/>
  <c r="BC750" i="2"/>
  <c r="CD750" i="2"/>
  <c r="BJ750" i="2"/>
  <c r="BW749" i="2"/>
  <c r="CH749" i="2" s="1"/>
  <c r="K750" i="2"/>
  <c r="P750" i="2" s="1"/>
  <c r="BH750" i="2"/>
  <c r="F751" i="2"/>
  <c r="AD750" i="2"/>
  <c r="BI750" i="2"/>
  <c r="AI750" i="2"/>
  <c r="AN750" i="2"/>
  <c r="CC750" i="2"/>
  <c r="BX750" i="2"/>
  <c r="AS750" i="2"/>
  <c r="BO750" i="2"/>
  <c r="BN750" i="2"/>
  <c r="CG750" i="2" l="1"/>
  <c r="CI750" i="2"/>
  <c r="CJ750" i="2"/>
  <c r="AA751" i="2"/>
  <c r="BG751" i="2"/>
  <c r="I752" i="2" s="1"/>
  <c r="BV750" i="2"/>
  <c r="N751" i="2" s="1"/>
  <c r="AM751" i="2"/>
  <c r="AR751" i="2"/>
  <c r="AC751" i="2"/>
  <c r="AH751" i="2"/>
  <c r="X751" i="2"/>
  <c r="AW751" i="2"/>
  <c r="AB751" i="2"/>
  <c r="Z751" i="2"/>
  <c r="AV751" i="2"/>
  <c r="BA751" i="2"/>
  <c r="W751" i="2"/>
  <c r="AL751" i="2"/>
  <c r="BF751" i="2"/>
  <c r="H752" i="2" s="1"/>
  <c r="AG751" i="2"/>
  <c r="BU750" i="2"/>
  <c r="M751" i="2" s="1"/>
  <c r="AQ751" i="2"/>
  <c r="AF751" i="2"/>
  <c r="AU751" i="2"/>
  <c r="AK751" i="2"/>
  <c r="V751" i="2"/>
  <c r="BE751" i="2"/>
  <c r="G752" i="2" s="1"/>
  <c r="AZ751" i="2"/>
  <c r="AP751" i="2"/>
  <c r="BT750" i="2"/>
  <c r="O750" i="2"/>
  <c r="J751" i="2"/>
  <c r="BM750" i="2"/>
  <c r="BR750" i="2" s="1"/>
  <c r="S751" i="2" l="1"/>
  <c r="R751" i="2"/>
  <c r="CM750" i="2"/>
  <c r="BL751" i="2"/>
  <c r="CA751" i="2"/>
  <c r="CF751" i="2"/>
  <c r="BK751" i="2"/>
  <c r="CE751" i="2"/>
  <c r="BZ751" i="2"/>
  <c r="L751" i="2"/>
  <c r="Q751" i="2" s="1"/>
  <c r="BJ751" i="2"/>
  <c r="BY751" i="2"/>
  <c r="CD751" i="2"/>
  <c r="T750" i="2"/>
  <c r="AT751" i="2"/>
  <c r="AX751" i="2" s="1"/>
  <c r="AJ751" i="2"/>
  <c r="BD751" i="2"/>
  <c r="AO751" i="2"/>
  <c r="AY751" i="2"/>
  <c r="BC751" i="2" s="1"/>
  <c r="U751" i="2"/>
  <c r="Y751" i="2" s="1"/>
  <c r="AE751" i="2"/>
  <c r="BS750" i="2"/>
  <c r="BO751" i="2"/>
  <c r="BQ751" i="2"/>
  <c r="BP751" i="2"/>
  <c r="CJ751" i="2" l="1"/>
  <c r="CK751" i="2"/>
  <c r="CL751" i="2"/>
  <c r="AB752" i="2"/>
  <c r="BI751" i="2"/>
  <c r="AI751" i="2"/>
  <c r="BH751" i="2"/>
  <c r="F752" i="2"/>
  <c r="AN751" i="2"/>
  <c r="CC751" i="2"/>
  <c r="CG751" i="2" s="1"/>
  <c r="BW750" i="2"/>
  <c r="CH750" i="2" s="1"/>
  <c r="K751" i="2"/>
  <c r="P751" i="2" s="1"/>
  <c r="AS751" i="2"/>
  <c r="BX751" i="2"/>
  <c r="AD751" i="2"/>
  <c r="BN751" i="2"/>
  <c r="CI751" i="2" l="1"/>
  <c r="CM751" i="2" s="1"/>
  <c r="Z752" i="2"/>
  <c r="AC752" i="2"/>
  <c r="AA752" i="2"/>
  <c r="AG752" i="2"/>
  <c r="AL752" i="2"/>
  <c r="BF752" i="2"/>
  <c r="H753" i="2" s="1"/>
  <c r="W752" i="2"/>
  <c r="AV752" i="2"/>
  <c r="AQ752" i="2"/>
  <c r="BA752" i="2"/>
  <c r="BU751" i="2"/>
  <c r="AU752" i="2"/>
  <c r="AZ752" i="2"/>
  <c r="AP752" i="2"/>
  <c r="AF752" i="2"/>
  <c r="BE752" i="2"/>
  <c r="G753" i="2" s="1"/>
  <c r="AK752" i="2"/>
  <c r="V752" i="2"/>
  <c r="BT751" i="2"/>
  <c r="J752" i="2"/>
  <c r="O751" i="2"/>
  <c r="AH752" i="2"/>
  <c r="X752" i="2"/>
  <c r="AM752" i="2"/>
  <c r="AW752" i="2"/>
  <c r="AR752" i="2"/>
  <c r="BG752" i="2"/>
  <c r="I753" i="2" s="1"/>
  <c r="BB752" i="2"/>
  <c r="BV751" i="2"/>
  <c r="BM751" i="2"/>
  <c r="BR751" i="2" s="1"/>
  <c r="CD752" i="2" l="1"/>
  <c r="BJ752" i="2"/>
  <c r="BY752" i="2"/>
  <c r="CA752" i="2"/>
  <c r="T751" i="2"/>
  <c r="AJ752" i="2"/>
  <c r="AO752" i="2"/>
  <c r="AE752" i="2"/>
  <c r="U752" i="2"/>
  <c r="Y752" i="2" s="1"/>
  <c r="AD752" i="2"/>
  <c r="BD752" i="2"/>
  <c r="AT752" i="2"/>
  <c r="AX752" i="2" s="1"/>
  <c r="AY752" i="2"/>
  <c r="BC752" i="2" s="1"/>
  <c r="BS751" i="2"/>
  <c r="BZ752" i="2"/>
  <c r="N752" i="2"/>
  <c r="S752" i="2" s="1"/>
  <c r="BL752" i="2"/>
  <c r="L752" i="2"/>
  <c r="Q752" i="2" s="1"/>
  <c r="CE752" i="2"/>
  <c r="CF752" i="2"/>
  <c r="M752" i="2"/>
  <c r="R752" i="2" s="1"/>
  <c r="BK752" i="2"/>
  <c r="BP752" i="2"/>
  <c r="BQ752" i="2"/>
  <c r="BO752" i="2"/>
  <c r="CK752" i="2" l="1"/>
  <c r="CJ752" i="2"/>
  <c r="CL752" i="2"/>
  <c r="BH752" i="2"/>
  <c r="F753" i="2"/>
  <c r="AS752" i="2"/>
  <c r="BX752" i="2"/>
  <c r="BW751" i="2"/>
  <c r="CH751" i="2" s="1"/>
  <c r="K752" i="2"/>
  <c r="P752" i="2" s="1"/>
  <c r="AN752" i="2"/>
  <c r="CC752" i="2"/>
  <c r="CG752" i="2" s="1"/>
  <c r="AI752" i="2"/>
  <c r="BI752" i="2"/>
  <c r="BN752" i="2"/>
  <c r="CI752" i="2" l="1"/>
  <c r="CM752" i="2" s="1"/>
  <c r="AA753" i="2"/>
  <c r="AC753" i="2"/>
  <c r="Z753" i="2"/>
  <c r="AB753" i="2"/>
  <c r="BV752" i="2"/>
  <c r="N753" i="2" s="1"/>
  <c r="BU752" i="2"/>
  <c r="M753" i="2" s="1"/>
  <c r="AR753" i="2"/>
  <c r="X753" i="2"/>
  <c r="AW753" i="2"/>
  <c r="AM753" i="2"/>
  <c r="AQ753" i="2"/>
  <c r="BA753" i="2"/>
  <c r="AL753" i="2"/>
  <c r="W753" i="2"/>
  <c r="BF753" i="2"/>
  <c r="H754" i="2" s="1"/>
  <c r="AG753" i="2"/>
  <c r="AV753" i="2"/>
  <c r="BG753" i="2"/>
  <c r="I754" i="2" s="1"/>
  <c r="BB753" i="2"/>
  <c r="AH753" i="2"/>
  <c r="AP753" i="2"/>
  <c r="BE753" i="2"/>
  <c r="G754" i="2" s="1"/>
  <c r="V753" i="2"/>
  <c r="BT752" i="2"/>
  <c r="L753" i="2" s="1"/>
  <c r="J753" i="2"/>
  <c r="BM752" i="2"/>
  <c r="BR752" i="2" s="1"/>
  <c r="O752" i="2"/>
  <c r="S753" i="2" l="1"/>
  <c r="Q753" i="2"/>
  <c r="R753" i="2"/>
  <c r="AU753" i="2"/>
  <c r="AZ753" i="2"/>
  <c r="BY753" i="2" s="1"/>
  <c r="AK753" i="2"/>
  <c r="AF753" i="2"/>
  <c r="BZ753" i="2"/>
  <c r="CA753" i="2"/>
  <c r="CE753" i="2"/>
  <c r="CF753" i="2"/>
  <c r="BK753" i="2"/>
  <c r="BL753" i="2"/>
  <c r="T752" i="2"/>
  <c r="AO753" i="2"/>
  <c r="AJ753" i="2"/>
  <c r="AT753" i="2"/>
  <c r="AY753" i="2"/>
  <c r="BD753" i="2"/>
  <c r="U753" i="2"/>
  <c r="Y753" i="2" s="1"/>
  <c r="AE753" i="2"/>
  <c r="BS752" i="2"/>
  <c r="BQ753" i="2"/>
  <c r="BP753" i="2"/>
  <c r="CK753" i="2" l="1"/>
  <c r="CL753" i="2"/>
  <c r="AX753" i="2"/>
  <c r="BC753" i="2"/>
  <c r="CD753" i="2"/>
  <c r="BJ753" i="2"/>
  <c r="AC754" i="2"/>
  <c r="BI753" i="2"/>
  <c r="AI753" i="2"/>
  <c r="AD753" i="2"/>
  <c r="BH753" i="2"/>
  <c r="F754" i="2"/>
  <c r="AN753" i="2"/>
  <c r="CC753" i="2"/>
  <c r="BW752" i="2"/>
  <c r="CH752" i="2" s="1"/>
  <c r="K753" i="2"/>
  <c r="P753" i="2" s="1"/>
  <c r="AS753" i="2"/>
  <c r="BX753" i="2"/>
  <c r="BN753" i="2"/>
  <c r="BO753" i="2"/>
  <c r="CG753" i="2" l="1"/>
  <c r="CI753" i="2"/>
  <c r="CJ753" i="2"/>
  <c r="Z754" i="2"/>
  <c r="AB754" i="2"/>
  <c r="AA754" i="2"/>
  <c r="J754" i="2"/>
  <c r="BT753" i="2"/>
  <c r="V754" i="2"/>
  <c r="AU754" i="2"/>
  <c r="BE754" i="2"/>
  <c r="G755" i="2" s="1"/>
  <c r="AK754" i="2"/>
  <c r="AF754" i="2"/>
  <c r="AP754" i="2"/>
  <c r="AZ754" i="2"/>
  <c r="BV753" i="2"/>
  <c r="AR754" i="2"/>
  <c r="AM754" i="2"/>
  <c r="BB754" i="2"/>
  <c r="AH754" i="2"/>
  <c r="AW754" i="2"/>
  <c r="X754" i="2"/>
  <c r="BG754" i="2"/>
  <c r="I755" i="2" s="1"/>
  <c r="O753" i="2"/>
  <c r="BA754" i="2"/>
  <c r="AV754" i="2"/>
  <c r="BF754" i="2"/>
  <c r="H755" i="2" s="1"/>
  <c r="AL754" i="2"/>
  <c r="AQ754" i="2"/>
  <c r="AG754" i="2"/>
  <c r="W754" i="2"/>
  <c r="BU753" i="2"/>
  <c r="BM753" i="2"/>
  <c r="BR753" i="2" s="1"/>
  <c r="CM753" i="2" l="1"/>
  <c r="BZ754" i="2"/>
  <c r="BK754" i="2"/>
  <c r="BY754" i="2"/>
  <c r="BL754" i="2"/>
  <c r="CA754" i="2"/>
  <c r="L754" i="2"/>
  <c r="Q754" i="2" s="1"/>
  <c r="M754" i="2"/>
  <c r="R754" i="2" s="1"/>
  <c r="N754" i="2"/>
  <c r="S754" i="2" s="1"/>
  <c r="CE754" i="2"/>
  <c r="BJ754" i="2"/>
  <c r="T753" i="2"/>
  <c r="AJ754" i="2"/>
  <c r="U754" i="2"/>
  <c r="Y754" i="2" s="1"/>
  <c r="AD754" i="2"/>
  <c r="BD754" i="2"/>
  <c r="AE754" i="2"/>
  <c r="AY754" i="2"/>
  <c r="BC754" i="2" s="1"/>
  <c r="AT754" i="2"/>
  <c r="AX754" i="2" s="1"/>
  <c r="AO754" i="2"/>
  <c r="BS753" i="2"/>
  <c r="CF754" i="2"/>
  <c r="CD754" i="2"/>
  <c r="BP754" i="2"/>
  <c r="BO754" i="2"/>
  <c r="BQ754" i="2"/>
  <c r="CJ754" i="2" l="1"/>
  <c r="CK754" i="2"/>
  <c r="CL754" i="2"/>
  <c r="BW753" i="2"/>
  <c r="CH753" i="2" s="1"/>
  <c r="K754" i="2"/>
  <c r="P754" i="2" s="1"/>
  <c r="AI754" i="2"/>
  <c r="BI754" i="2"/>
  <c r="AN754" i="2"/>
  <c r="CC754" i="2"/>
  <c r="CG754" i="2" s="1"/>
  <c r="AS754" i="2"/>
  <c r="BX754" i="2"/>
  <c r="BH754" i="2"/>
  <c r="F755" i="2"/>
  <c r="BN754" i="2"/>
  <c r="CI754" i="2" l="1"/>
  <c r="CM754" i="2" s="1"/>
  <c r="AU755" i="2"/>
  <c r="Z755" i="2"/>
  <c r="AC755" i="2"/>
  <c r="AB755" i="2"/>
  <c r="AF755" i="2"/>
  <c r="BA755" i="2"/>
  <c r="AG755" i="2"/>
  <c r="W755" i="2"/>
  <c r="AQ755" i="2"/>
  <c r="AL755" i="2"/>
  <c r="AV755" i="2"/>
  <c r="BF755" i="2"/>
  <c r="H756" i="2" s="1"/>
  <c r="BU754" i="2"/>
  <c r="BM754" i="2"/>
  <c r="BR754" i="2" s="1"/>
  <c r="X755" i="2"/>
  <c r="AM755" i="2"/>
  <c r="AR755" i="2"/>
  <c r="BG755" i="2"/>
  <c r="I756" i="2" s="1"/>
  <c r="AW755" i="2"/>
  <c r="BB755" i="2"/>
  <c r="AH755" i="2"/>
  <c r="BV754" i="2"/>
  <c r="J755" i="2"/>
  <c r="O754" i="2"/>
  <c r="BT754" i="2" l="1"/>
  <c r="L755" i="2" s="1"/>
  <c r="AK755" i="2"/>
  <c r="BE755" i="2"/>
  <c r="G756" i="2" s="1"/>
  <c r="AZ755" i="2"/>
  <c r="BJ755" i="2" s="1"/>
  <c r="AP755" i="2"/>
  <c r="AA755" i="2"/>
  <c r="AD755" i="2" s="1"/>
  <c r="V755" i="2"/>
  <c r="CE755" i="2"/>
  <c r="BL755" i="2"/>
  <c r="CA755" i="2"/>
  <c r="BK755" i="2"/>
  <c r="CF755" i="2"/>
  <c r="T754" i="2"/>
  <c r="BD755" i="2"/>
  <c r="AY755" i="2"/>
  <c r="U755" i="2"/>
  <c r="AE755" i="2"/>
  <c r="AT755" i="2"/>
  <c r="AX755" i="2" s="1"/>
  <c r="AJ755" i="2"/>
  <c r="AO755" i="2"/>
  <c r="BS754" i="2"/>
  <c r="N755" i="2"/>
  <c r="M755" i="2"/>
  <c r="BZ755" i="2"/>
  <c r="BO755" i="2"/>
  <c r="BP755" i="2"/>
  <c r="BQ755" i="2"/>
  <c r="R755" i="2" l="1"/>
  <c r="S755" i="2"/>
  <c r="Q755" i="2"/>
  <c r="CJ755" i="2"/>
  <c r="CL755" i="2"/>
  <c r="CK755" i="2"/>
  <c r="BC755" i="2"/>
  <c r="Y755" i="2"/>
  <c r="BY755" i="2"/>
  <c r="CD755" i="2"/>
  <c r="K755" i="2"/>
  <c r="P755" i="2" s="1"/>
  <c r="BW754" i="2"/>
  <c r="CH754" i="2" s="1"/>
  <c r="BH755" i="2"/>
  <c r="F756" i="2"/>
  <c r="BI755" i="2"/>
  <c r="AI755" i="2"/>
  <c r="AS755" i="2"/>
  <c r="BX755" i="2"/>
  <c r="AN755" i="2"/>
  <c r="CC755" i="2"/>
  <c r="BN755" i="2"/>
  <c r="CG755" i="2" l="1"/>
  <c r="CI755" i="2"/>
  <c r="CM755" i="2" s="1"/>
  <c r="AA756" i="2"/>
  <c r="Z756" i="2"/>
  <c r="AC756" i="2"/>
  <c r="AB756" i="2"/>
  <c r="BV755" i="2"/>
  <c r="N756" i="2" s="1"/>
  <c r="AP756" i="2"/>
  <c r="AW756" i="2"/>
  <c r="BB756" i="2"/>
  <c r="AH756" i="2"/>
  <c r="X756" i="2"/>
  <c r="BU755" i="2"/>
  <c r="M756" i="2" s="1"/>
  <c r="AR756" i="2"/>
  <c r="AL756" i="2"/>
  <c r="BF756" i="2"/>
  <c r="H757" i="2" s="1"/>
  <c r="AG756" i="2"/>
  <c r="AV756" i="2"/>
  <c r="BA756" i="2"/>
  <c r="AQ756" i="2"/>
  <c r="W756" i="2"/>
  <c r="AM756" i="2"/>
  <c r="BG756" i="2"/>
  <c r="I757" i="2" s="1"/>
  <c r="BE756" i="2"/>
  <c r="G757" i="2" s="1"/>
  <c r="BT755" i="2"/>
  <c r="L756" i="2" s="1"/>
  <c r="AZ756" i="2"/>
  <c r="AF756" i="2"/>
  <c r="AU756" i="2"/>
  <c r="V756" i="2"/>
  <c r="AK756" i="2"/>
  <c r="J756" i="2"/>
  <c r="O755" i="2"/>
  <c r="BM755" i="2"/>
  <c r="BR755" i="2" s="1"/>
  <c r="S756" i="2" l="1"/>
  <c r="R756" i="2"/>
  <c r="Q756" i="2"/>
  <c r="CF756" i="2"/>
  <c r="BL756" i="2"/>
  <c r="CD756" i="2"/>
  <c r="CA756" i="2"/>
  <c r="BK756" i="2"/>
  <c r="CE756" i="2"/>
  <c r="BY756" i="2"/>
  <c r="BZ756" i="2"/>
  <c r="BJ756" i="2"/>
  <c r="T755" i="2"/>
  <c r="AJ756" i="2"/>
  <c r="AO756" i="2"/>
  <c r="AY756" i="2"/>
  <c r="BC756" i="2" s="1"/>
  <c r="BD756" i="2"/>
  <c r="AT756" i="2"/>
  <c r="AX756" i="2" s="1"/>
  <c r="U756" i="2"/>
  <c r="Y756" i="2" s="1"/>
  <c r="AE756" i="2"/>
  <c r="BS755" i="2"/>
  <c r="BQ756" i="2"/>
  <c r="BO756" i="2"/>
  <c r="BP756" i="2"/>
  <c r="CJ756" i="2" l="1"/>
  <c r="CL756" i="2"/>
  <c r="CK756" i="2"/>
  <c r="AC757" i="2"/>
  <c r="AI756" i="2"/>
  <c r="BI756" i="2"/>
  <c r="AD756" i="2"/>
  <c r="BX756" i="2"/>
  <c r="AS756" i="2"/>
  <c r="BW755" i="2"/>
  <c r="CH755" i="2" s="1"/>
  <c r="K756" i="2"/>
  <c r="P756" i="2" s="1"/>
  <c r="BH756" i="2"/>
  <c r="F757" i="2"/>
  <c r="AN756" i="2"/>
  <c r="CC756" i="2"/>
  <c r="CG756" i="2" s="1"/>
  <c r="BN756" i="2"/>
  <c r="CI756" i="2" l="1"/>
  <c r="CM756" i="2" s="1"/>
  <c r="AA757" i="2"/>
  <c r="AB757" i="2"/>
  <c r="Z757" i="2"/>
  <c r="AG757" i="2"/>
  <c r="AL757" i="2"/>
  <c r="BF757" i="2"/>
  <c r="H758" i="2" s="1"/>
  <c r="W757" i="2"/>
  <c r="BA757" i="2"/>
  <c r="AQ757" i="2"/>
  <c r="AV757" i="2"/>
  <c r="BU756" i="2"/>
  <c r="X757" i="2"/>
  <c r="BG757" i="2"/>
  <c r="I758" i="2" s="1"/>
  <c r="AW757" i="2"/>
  <c r="AR757" i="2"/>
  <c r="AM757" i="2"/>
  <c r="AH757" i="2"/>
  <c r="BB757" i="2"/>
  <c r="BV756" i="2"/>
  <c r="O756" i="2"/>
  <c r="BM756" i="2"/>
  <c r="BR756" i="2" s="1"/>
  <c r="J757" i="2"/>
  <c r="AZ757" i="2"/>
  <c r="AU757" i="2"/>
  <c r="AK757" i="2"/>
  <c r="AF757" i="2"/>
  <c r="V757" i="2"/>
  <c r="AP757" i="2"/>
  <c r="BE757" i="2"/>
  <c r="G758" i="2" s="1"/>
  <c r="BT756" i="2"/>
  <c r="CF757" i="2" l="1"/>
  <c r="BZ757" i="2"/>
  <c r="BJ757" i="2"/>
  <c r="L757" i="2"/>
  <c r="Q757" i="2" s="1"/>
  <c r="BL757" i="2"/>
  <c r="T756" i="2"/>
  <c r="AY757" i="2"/>
  <c r="BC757" i="2" s="1"/>
  <c r="AD757" i="2"/>
  <c r="AJ757" i="2"/>
  <c r="AT757" i="2"/>
  <c r="AX757" i="2" s="1"/>
  <c r="AE757" i="2"/>
  <c r="BD757" i="2"/>
  <c r="U757" i="2"/>
  <c r="Y757" i="2" s="1"/>
  <c r="AO757" i="2"/>
  <c r="BS756" i="2"/>
  <c r="BY757" i="2"/>
  <c r="CD757" i="2"/>
  <c r="N757" i="2"/>
  <c r="S757" i="2" s="1"/>
  <c r="CA757" i="2"/>
  <c r="CE757" i="2"/>
  <c r="M757" i="2"/>
  <c r="R757" i="2" s="1"/>
  <c r="BK757" i="2"/>
  <c r="BO757" i="2"/>
  <c r="BQ757" i="2"/>
  <c r="BP757" i="2"/>
  <c r="CK757" i="2" l="1"/>
  <c r="CJ757" i="2"/>
  <c r="CL757" i="2"/>
  <c r="AG758" i="2"/>
  <c r="AN757" i="2"/>
  <c r="CC757" i="2"/>
  <c r="CG757" i="2" s="1"/>
  <c r="BH757" i="2"/>
  <c r="F758" i="2"/>
  <c r="AI757" i="2"/>
  <c r="BI757" i="2"/>
  <c r="BW756" i="2"/>
  <c r="CH756" i="2" s="1"/>
  <c r="K757" i="2"/>
  <c r="P757" i="2" s="1"/>
  <c r="AS757" i="2"/>
  <c r="BX757" i="2"/>
  <c r="BN757" i="2"/>
  <c r="CI757" i="2" l="1"/>
  <c r="CM757" i="2" s="1"/>
  <c r="AA758" i="2"/>
  <c r="AC758" i="2"/>
  <c r="Z758" i="2"/>
  <c r="AB758" i="2"/>
  <c r="BB758" i="2"/>
  <c r="BU757" i="2"/>
  <c r="M758" i="2" s="1"/>
  <c r="AL758" i="2"/>
  <c r="BF758" i="2"/>
  <c r="H759" i="2" s="1"/>
  <c r="BA758" i="2"/>
  <c r="BV757" i="2"/>
  <c r="N758" i="2" s="1"/>
  <c r="AQ758" i="2"/>
  <c r="AV758" i="2"/>
  <c r="W758" i="2"/>
  <c r="X758" i="2"/>
  <c r="AM758" i="2"/>
  <c r="AR758" i="2"/>
  <c r="BG758" i="2"/>
  <c r="I759" i="2" s="1"/>
  <c r="AW758" i="2"/>
  <c r="AH758" i="2"/>
  <c r="V758" i="2"/>
  <c r="BT757" i="2"/>
  <c r="O757" i="2"/>
  <c r="BM757" i="2"/>
  <c r="BR757" i="2" s="1"/>
  <c r="J758" i="2"/>
  <c r="S758" i="2" l="1"/>
  <c r="R758" i="2"/>
  <c r="AP758" i="2"/>
  <c r="AU758" i="2"/>
  <c r="BE758" i="2"/>
  <c r="G759" i="2" s="1"/>
  <c r="AF758" i="2"/>
  <c r="AK758" i="2"/>
  <c r="AZ758" i="2"/>
  <c r="BZ758" i="2"/>
  <c r="BK758" i="2"/>
  <c r="CE758" i="2"/>
  <c r="BL758" i="2"/>
  <c r="CA758" i="2"/>
  <c r="CF758" i="2"/>
  <c r="L758" i="2"/>
  <c r="Q758" i="2" s="1"/>
  <c r="T757" i="2"/>
  <c r="AJ758" i="2"/>
  <c r="AT758" i="2"/>
  <c r="AO758" i="2"/>
  <c r="AE758" i="2"/>
  <c r="AY758" i="2"/>
  <c r="U758" i="2"/>
  <c r="Y758" i="2" s="1"/>
  <c r="BD758" i="2"/>
  <c r="BS757" i="2"/>
  <c r="BQ758" i="2"/>
  <c r="BP758" i="2"/>
  <c r="CL758" i="2" l="1"/>
  <c r="CK758" i="2"/>
  <c r="AX758" i="2"/>
  <c r="BC758" i="2"/>
  <c r="BY758" i="2"/>
  <c r="BJ758" i="2"/>
  <c r="CD758" i="2"/>
  <c r="AB759" i="2"/>
  <c r="AI758" i="2"/>
  <c r="BI758" i="2"/>
  <c r="AN758" i="2"/>
  <c r="CC758" i="2"/>
  <c r="BW757" i="2"/>
  <c r="CH757" i="2" s="1"/>
  <c r="K758" i="2"/>
  <c r="P758" i="2" s="1"/>
  <c r="BH758" i="2"/>
  <c r="F759" i="2"/>
  <c r="AD758" i="2"/>
  <c r="AS758" i="2"/>
  <c r="BX758" i="2"/>
  <c r="BO758" i="2"/>
  <c r="BN758" i="2"/>
  <c r="CG758" i="2" l="1"/>
  <c r="CI758" i="2"/>
  <c r="CJ758" i="2"/>
  <c r="AA759" i="2"/>
  <c r="Z759" i="2"/>
  <c r="AC759" i="2"/>
  <c r="J759" i="2"/>
  <c r="BM758" i="2"/>
  <c r="BR758" i="2" s="1"/>
  <c r="BF759" i="2"/>
  <c r="H760" i="2" s="1"/>
  <c r="W759" i="2"/>
  <c r="AV759" i="2"/>
  <c r="AG759" i="2"/>
  <c r="AQ759" i="2"/>
  <c r="BA759" i="2"/>
  <c r="AL759" i="2"/>
  <c r="BU758" i="2"/>
  <c r="O758" i="2"/>
  <c r="BE759" i="2"/>
  <c r="G760" i="2" s="1"/>
  <c r="AP759" i="2"/>
  <c r="AZ759" i="2"/>
  <c r="AF759" i="2"/>
  <c r="V759" i="2"/>
  <c r="AK759" i="2"/>
  <c r="AU759" i="2"/>
  <c r="BT758" i="2"/>
  <c r="AR759" i="2"/>
  <c r="AH759" i="2"/>
  <c r="X759" i="2"/>
  <c r="AW759" i="2"/>
  <c r="BB759" i="2"/>
  <c r="AM759" i="2"/>
  <c r="BG759" i="2"/>
  <c r="I760" i="2" s="1"/>
  <c r="BV758" i="2"/>
  <c r="CM758" i="2" l="1"/>
  <c r="CF759" i="2"/>
  <c r="BZ759" i="2"/>
  <c r="BL759" i="2"/>
  <c r="N759" i="2"/>
  <c r="S759" i="2" s="1"/>
  <c r="CA759" i="2"/>
  <c r="CD759" i="2"/>
  <c r="BY759" i="2"/>
  <c r="M759" i="2"/>
  <c r="R759" i="2" s="1"/>
  <c r="L759" i="2"/>
  <c r="Q759" i="2" s="1"/>
  <c r="BK759" i="2"/>
  <c r="BJ759" i="2"/>
  <c r="T758" i="2"/>
  <c r="U759" i="2"/>
  <c r="Y759" i="2" s="1"/>
  <c r="AD759" i="2"/>
  <c r="AO759" i="2"/>
  <c r="AE759" i="2"/>
  <c r="AT759" i="2"/>
  <c r="AX759" i="2" s="1"/>
  <c r="AJ759" i="2"/>
  <c r="AY759" i="2"/>
  <c r="BC759" i="2" s="1"/>
  <c r="BD759" i="2"/>
  <c r="BS758" i="2"/>
  <c r="CE759" i="2"/>
  <c r="BQ759" i="2"/>
  <c r="BO759" i="2"/>
  <c r="BP759" i="2"/>
  <c r="CK759" i="2" l="1"/>
  <c r="CL759" i="2"/>
  <c r="CJ759" i="2"/>
  <c r="AS759" i="2"/>
  <c r="BX759" i="2"/>
  <c r="AN759" i="2"/>
  <c r="CC759" i="2"/>
  <c r="CG759" i="2" s="1"/>
  <c r="BW758" i="2"/>
  <c r="CH758" i="2" s="1"/>
  <c r="K759" i="2"/>
  <c r="P759" i="2" s="1"/>
  <c r="BH759" i="2"/>
  <c r="F760" i="2"/>
  <c r="BI759" i="2"/>
  <c r="AI759" i="2"/>
  <c r="BN759" i="2"/>
  <c r="CI759" i="2" l="1"/>
  <c r="CM759" i="2" s="1"/>
  <c r="AZ760" i="2"/>
  <c r="Z760" i="2"/>
  <c r="AC760" i="2"/>
  <c r="AB760" i="2"/>
  <c r="BM759" i="2"/>
  <c r="BR759" i="2" s="1"/>
  <c r="BG760" i="2"/>
  <c r="I761" i="2" s="1"/>
  <c r="AM760" i="2"/>
  <c r="BB760" i="2"/>
  <c r="AR760" i="2"/>
  <c r="AH760" i="2"/>
  <c r="X760" i="2"/>
  <c r="AW760" i="2"/>
  <c r="BV759" i="2"/>
  <c r="AK760" i="2"/>
  <c r="AF760" i="2"/>
  <c r="J760" i="2"/>
  <c r="O759" i="2"/>
  <c r="AG760" i="2"/>
  <c r="AQ760" i="2"/>
  <c r="BA760" i="2"/>
  <c r="AL760" i="2"/>
  <c r="BF760" i="2"/>
  <c r="H761" i="2" s="1"/>
  <c r="W760" i="2"/>
  <c r="AV760" i="2"/>
  <c r="BU759" i="2"/>
  <c r="AU760" i="2" l="1"/>
  <c r="BJ760" i="2" s="1"/>
  <c r="BE760" i="2"/>
  <c r="G761" i="2" s="1"/>
  <c r="V760" i="2"/>
  <c r="AP760" i="2"/>
  <c r="AA760" i="2"/>
  <c r="AD760" i="2" s="1"/>
  <c r="BT759" i="2"/>
  <c r="L760" i="2" s="1"/>
  <c r="CA760" i="2"/>
  <c r="BL760" i="2"/>
  <c r="M760" i="2"/>
  <c r="BK760" i="2"/>
  <c r="CF760" i="2"/>
  <c r="CE760" i="2"/>
  <c r="T759" i="2"/>
  <c r="AY760" i="2"/>
  <c r="BC760" i="2" s="1"/>
  <c r="AJ760" i="2"/>
  <c r="BD760" i="2"/>
  <c r="AE760" i="2"/>
  <c r="AT760" i="2"/>
  <c r="AO760" i="2"/>
  <c r="U760" i="2"/>
  <c r="BS759" i="2"/>
  <c r="N760" i="2"/>
  <c r="BZ760" i="2"/>
  <c r="BP760" i="2"/>
  <c r="BO760" i="2"/>
  <c r="BQ760" i="2"/>
  <c r="S760" i="2" l="1"/>
  <c r="R760" i="2"/>
  <c r="Q760" i="2"/>
  <c r="CJ760" i="2"/>
  <c r="CL760" i="2"/>
  <c r="CK760" i="2"/>
  <c r="BY760" i="2"/>
  <c r="CD760" i="2"/>
  <c r="Y760" i="2"/>
  <c r="AX760" i="2"/>
  <c r="BW759" i="2"/>
  <c r="CH759" i="2" s="1"/>
  <c r="K760" i="2"/>
  <c r="P760" i="2" s="1"/>
  <c r="AI760" i="2"/>
  <c r="BI760" i="2"/>
  <c r="AS760" i="2"/>
  <c r="BX760" i="2"/>
  <c r="BH760" i="2"/>
  <c r="F761" i="2"/>
  <c r="AN760" i="2"/>
  <c r="CC760" i="2"/>
  <c r="BN760" i="2"/>
  <c r="CG760" i="2" l="1"/>
  <c r="CI760" i="2"/>
  <c r="CM760" i="2" s="1"/>
  <c r="AA761" i="2"/>
  <c r="AB761" i="2"/>
  <c r="Z761" i="2"/>
  <c r="AC761" i="2"/>
  <c r="BV760" i="2"/>
  <c r="N761" i="2" s="1"/>
  <c r="X761" i="2"/>
  <c r="AW761" i="2"/>
  <c r="AM761" i="2"/>
  <c r="AH761" i="2"/>
  <c r="BB761" i="2"/>
  <c r="AR761" i="2"/>
  <c r="BG761" i="2"/>
  <c r="I762" i="2" s="1"/>
  <c r="AZ761" i="2"/>
  <c r="AU761" i="2"/>
  <c r="AK761" i="2"/>
  <c r="BE761" i="2"/>
  <c r="G762" i="2" s="1"/>
  <c r="AF761" i="2"/>
  <c r="V761" i="2"/>
  <c r="BT760" i="2"/>
  <c r="BM760" i="2"/>
  <c r="BR760" i="2" s="1"/>
  <c r="BA761" i="2"/>
  <c r="AQ761" i="2"/>
  <c r="BF761" i="2"/>
  <c r="H762" i="2" s="1"/>
  <c r="AL761" i="2"/>
  <c r="AG761" i="2"/>
  <c r="W761" i="2"/>
  <c r="AV761" i="2"/>
  <c r="BU760" i="2"/>
  <c r="J761" i="2"/>
  <c r="O760" i="2"/>
  <c r="S761" i="2" l="1"/>
  <c r="AP761" i="2"/>
  <c r="CD761" i="2" s="1"/>
  <c r="CF761" i="2"/>
  <c r="BL761" i="2"/>
  <c r="BJ761" i="2"/>
  <c r="CA761" i="2"/>
  <c r="BZ761" i="2"/>
  <c r="M761" i="2"/>
  <c r="R761" i="2" s="1"/>
  <c r="BK761" i="2"/>
  <c r="CE761" i="2"/>
  <c r="L761" i="2"/>
  <c r="Q761" i="2" s="1"/>
  <c r="T760" i="2"/>
  <c r="AO761" i="2"/>
  <c r="AT761" i="2"/>
  <c r="AX761" i="2" s="1"/>
  <c r="AY761" i="2"/>
  <c r="BC761" i="2" s="1"/>
  <c r="AE761" i="2"/>
  <c r="BD761" i="2"/>
  <c r="U761" i="2"/>
  <c r="Y761" i="2" s="1"/>
  <c r="AJ761" i="2"/>
  <c r="BS760" i="2"/>
  <c r="BP761" i="2"/>
  <c r="BO761" i="2"/>
  <c r="BQ761" i="2"/>
  <c r="CL761" i="2" l="1"/>
  <c r="CK761" i="2"/>
  <c r="CJ761" i="2"/>
  <c r="BY761" i="2"/>
  <c r="AC762" i="2"/>
  <c r="AD761" i="2"/>
  <c r="BI761" i="2"/>
  <c r="AI761" i="2"/>
  <c r="AN761" i="2"/>
  <c r="CC761" i="2"/>
  <c r="CG761" i="2" s="1"/>
  <c r="BW760" i="2"/>
  <c r="CH760" i="2" s="1"/>
  <c r="K761" i="2"/>
  <c r="P761" i="2" s="1"/>
  <c r="BH761" i="2"/>
  <c r="F762" i="2"/>
  <c r="AS761" i="2"/>
  <c r="BX761" i="2"/>
  <c r="BN761" i="2"/>
  <c r="CI761" i="2" l="1"/>
  <c r="CM761" i="2" s="1"/>
  <c r="Z762" i="2"/>
  <c r="AA762" i="2"/>
  <c r="AB762" i="2"/>
  <c r="BG762" i="2"/>
  <c r="I763" i="2" s="1"/>
  <c r="X762" i="2"/>
  <c r="AH762" i="2"/>
  <c r="AM762" i="2"/>
  <c r="BB762" i="2"/>
  <c r="AR762" i="2"/>
  <c r="AW762" i="2"/>
  <c r="BV761" i="2"/>
  <c r="J762" i="2"/>
  <c r="BE762" i="2"/>
  <c r="G763" i="2" s="1"/>
  <c r="AZ762" i="2"/>
  <c r="AU762" i="2"/>
  <c r="V762" i="2"/>
  <c r="AP762" i="2"/>
  <c r="AK762" i="2"/>
  <c r="AF762" i="2"/>
  <c r="BT761" i="2"/>
  <c r="BA762" i="2"/>
  <c r="AQ762" i="2"/>
  <c r="AG762" i="2"/>
  <c r="AL762" i="2"/>
  <c r="BF762" i="2"/>
  <c r="H763" i="2" s="1"/>
  <c r="W762" i="2"/>
  <c r="AV762" i="2"/>
  <c r="BU761" i="2"/>
  <c r="O761" i="2"/>
  <c r="BM761" i="2"/>
  <c r="BR761" i="2" s="1"/>
  <c r="BY762" i="2" l="1"/>
  <c r="BJ762" i="2"/>
  <c r="BZ762" i="2"/>
  <c r="N762" i="2"/>
  <c r="S762" i="2" s="1"/>
  <c r="CF762" i="2"/>
  <c r="M762" i="2"/>
  <c r="R762" i="2" s="1"/>
  <c r="CE762" i="2"/>
  <c r="CD762" i="2"/>
  <c r="BL762" i="2"/>
  <c r="BK762" i="2"/>
  <c r="L762" i="2"/>
  <c r="Q762" i="2" s="1"/>
  <c r="CA762" i="2"/>
  <c r="T761" i="2"/>
  <c r="AT762" i="2"/>
  <c r="AX762" i="2" s="1"/>
  <c r="AJ762" i="2"/>
  <c r="AD762" i="2"/>
  <c r="AE762" i="2"/>
  <c r="U762" i="2"/>
  <c r="Y762" i="2" s="1"/>
  <c r="AO762" i="2"/>
  <c r="AY762" i="2"/>
  <c r="BC762" i="2" s="1"/>
  <c r="BD762" i="2"/>
  <c r="BS761" i="2"/>
  <c r="BQ762" i="2"/>
  <c r="BO762" i="2"/>
  <c r="BP762" i="2"/>
  <c r="CK762" i="2" l="1"/>
  <c r="CJ762" i="2"/>
  <c r="CL762" i="2"/>
  <c r="BH762" i="2"/>
  <c r="F763" i="2"/>
  <c r="AI762" i="2"/>
  <c r="BI762" i="2"/>
  <c r="AS762" i="2"/>
  <c r="BX762" i="2"/>
  <c r="AN762" i="2"/>
  <c r="CC762" i="2"/>
  <c r="CG762" i="2" s="1"/>
  <c r="BW761" i="2"/>
  <c r="CH761" i="2" s="1"/>
  <c r="K762" i="2"/>
  <c r="P762" i="2" s="1"/>
  <c r="BN762" i="2"/>
  <c r="CI762" i="2" l="1"/>
  <c r="CM762" i="2" s="1"/>
  <c r="AA763" i="2"/>
  <c r="Z763" i="2"/>
  <c r="AB763" i="2"/>
  <c r="AC763" i="2"/>
  <c r="O762" i="2"/>
  <c r="BM762" i="2"/>
  <c r="BR762" i="2" s="1"/>
  <c r="AV763" i="2"/>
  <c r="AG763" i="2"/>
  <c r="W763" i="2"/>
  <c r="AQ763" i="2"/>
  <c r="BF763" i="2"/>
  <c r="H764" i="2" s="1"/>
  <c r="AL763" i="2"/>
  <c r="BA763" i="2"/>
  <c r="BU762" i="2"/>
  <c r="J763" i="2"/>
  <c r="AM763" i="2"/>
  <c r="AR763" i="2"/>
  <c r="AH763" i="2"/>
  <c r="X763" i="2"/>
  <c r="BB763" i="2"/>
  <c r="AW763" i="2"/>
  <c r="BG763" i="2"/>
  <c r="I764" i="2" s="1"/>
  <c r="BV762" i="2"/>
  <c r="AF763" i="2"/>
  <c r="AK763" i="2"/>
  <c r="V763" i="2"/>
  <c r="AP763" i="2"/>
  <c r="AZ763" i="2"/>
  <c r="BE763" i="2"/>
  <c r="G764" i="2" s="1"/>
  <c r="AU763" i="2"/>
  <c r="BT762" i="2"/>
  <c r="BZ763" i="2" l="1"/>
  <c r="BY763" i="2"/>
  <c r="CF763" i="2"/>
  <c r="L763" i="2"/>
  <c r="Q763" i="2" s="1"/>
  <c r="BJ763" i="2"/>
  <c r="CA763" i="2"/>
  <c r="N763" i="2"/>
  <c r="S763" i="2" s="1"/>
  <c r="M763" i="2"/>
  <c r="R763" i="2" s="1"/>
  <c r="CD763" i="2"/>
  <c r="BL763" i="2"/>
  <c r="CE763" i="2"/>
  <c r="BK763" i="2"/>
  <c r="T762" i="2"/>
  <c r="AY763" i="2"/>
  <c r="BC763" i="2" s="1"/>
  <c r="AO763" i="2"/>
  <c r="AT763" i="2"/>
  <c r="AX763" i="2" s="1"/>
  <c r="AJ763" i="2"/>
  <c r="U763" i="2"/>
  <c r="Y763" i="2" s="1"/>
  <c r="BD763" i="2"/>
  <c r="AE763" i="2"/>
  <c r="AD763" i="2"/>
  <c r="BS762" i="2"/>
  <c r="BO763" i="2"/>
  <c r="BQ763" i="2"/>
  <c r="BP763" i="2"/>
  <c r="CL763" i="2" l="1"/>
  <c r="CJ763" i="2"/>
  <c r="CK763" i="2"/>
  <c r="BH763" i="2"/>
  <c r="F764" i="2"/>
  <c r="AS763" i="2"/>
  <c r="BX763" i="2"/>
  <c r="BW762" i="2"/>
  <c r="CH762" i="2" s="1"/>
  <c r="K763" i="2"/>
  <c r="P763" i="2" s="1"/>
  <c r="AN763" i="2"/>
  <c r="CC763" i="2"/>
  <c r="CG763" i="2" s="1"/>
  <c r="BI763" i="2"/>
  <c r="AI763" i="2"/>
  <c r="BN763" i="2"/>
  <c r="CI763" i="2" l="1"/>
  <c r="CM763" i="2" s="1"/>
  <c r="BE764" i="2"/>
  <c r="G765" i="2" s="1"/>
  <c r="AC764" i="2"/>
  <c r="Z764" i="2"/>
  <c r="AB764" i="2"/>
  <c r="AU764" i="2"/>
  <c r="V764" i="2"/>
  <c r="J764" i="2"/>
  <c r="AR764" i="2"/>
  <c r="AH764" i="2"/>
  <c r="AM764" i="2"/>
  <c r="AW764" i="2"/>
  <c r="X764" i="2"/>
  <c r="BB764" i="2"/>
  <c r="BG764" i="2"/>
  <c r="I765" i="2" s="1"/>
  <c r="BV763" i="2"/>
  <c r="W764" i="2"/>
  <c r="AV764" i="2"/>
  <c r="AG764" i="2"/>
  <c r="AQ764" i="2"/>
  <c r="BA764" i="2"/>
  <c r="BF764" i="2"/>
  <c r="H765" i="2" s="1"/>
  <c r="AL764" i="2"/>
  <c r="BU763" i="2"/>
  <c r="O763" i="2"/>
  <c r="BM763" i="2"/>
  <c r="BR763" i="2" s="1"/>
  <c r="BT763" i="2" l="1"/>
  <c r="L764" i="2" s="1"/>
  <c r="AP764" i="2"/>
  <c r="AK764" i="2"/>
  <c r="AZ764" i="2"/>
  <c r="AA764" i="2"/>
  <c r="AD764" i="2" s="1"/>
  <c r="AF764" i="2"/>
  <c r="BZ764" i="2"/>
  <c r="CE764" i="2"/>
  <c r="BK764" i="2"/>
  <c r="CF764" i="2"/>
  <c r="T763" i="2"/>
  <c r="AJ764" i="2"/>
  <c r="U764" i="2"/>
  <c r="Y764" i="2" s="1"/>
  <c r="AE764" i="2"/>
  <c r="BD764" i="2"/>
  <c r="AO764" i="2"/>
  <c r="AY764" i="2"/>
  <c r="AT764" i="2"/>
  <c r="AX764" i="2" s="1"/>
  <c r="BS763" i="2"/>
  <c r="M764" i="2"/>
  <c r="BL764" i="2"/>
  <c r="N764" i="2"/>
  <c r="CA764" i="2"/>
  <c r="BP764" i="2"/>
  <c r="BQ764" i="2"/>
  <c r="S764" i="2" l="1"/>
  <c r="R764" i="2"/>
  <c r="Q764" i="2"/>
  <c r="CL764" i="2"/>
  <c r="CK764" i="2"/>
  <c r="CD764" i="2"/>
  <c r="BJ764" i="2"/>
  <c r="BC764" i="2"/>
  <c r="BY764" i="2"/>
  <c r="AS764" i="2"/>
  <c r="BX764" i="2"/>
  <c r="AN764" i="2"/>
  <c r="CC764" i="2"/>
  <c r="BW763" i="2"/>
  <c r="CH763" i="2" s="1"/>
  <c r="K764" i="2"/>
  <c r="P764" i="2" s="1"/>
  <c r="BH764" i="2"/>
  <c r="F765" i="2"/>
  <c r="BI764" i="2"/>
  <c r="AI764" i="2"/>
  <c r="BO764" i="2"/>
  <c r="BN764" i="2"/>
  <c r="CG764" i="2" l="1"/>
  <c r="CI764" i="2"/>
  <c r="CJ764" i="2"/>
  <c r="AA765" i="2"/>
  <c r="Z765" i="2"/>
  <c r="AB765" i="2"/>
  <c r="AC765" i="2"/>
  <c r="AW765" i="2"/>
  <c r="AG765" i="2"/>
  <c r="BT764" i="2"/>
  <c r="L765" i="2" s="1"/>
  <c r="X765" i="2"/>
  <c r="BV764" i="2"/>
  <c r="N765" i="2" s="1"/>
  <c r="BU764" i="2"/>
  <c r="M765" i="2" s="1"/>
  <c r="BB765" i="2"/>
  <c r="BG765" i="2"/>
  <c r="I766" i="2" s="1"/>
  <c r="AR765" i="2"/>
  <c r="AH765" i="2"/>
  <c r="AM765" i="2"/>
  <c r="AQ765" i="2"/>
  <c r="AL765" i="2"/>
  <c r="AV765" i="2"/>
  <c r="W765" i="2"/>
  <c r="BA765" i="2"/>
  <c r="BF765" i="2"/>
  <c r="H766" i="2" s="1"/>
  <c r="AK765" i="2"/>
  <c r="V765" i="2"/>
  <c r="AP765" i="2"/>
  <c r="AZ765" i="2"/>
  <c r="BE765" i="2"/>
  <c r="G766" i="2" s="1"/>
  <c r="J765" i="2"/>
  <c r="BM764" i="2"/>
  <c r="BR764" i="2" s="1"/>
  <c r="O764" i="2"/>
  <c r="S765" i="2" l="1"/>
  <c r="R765" i="2"/>
  <c r="Q765" i="2"/>
  <c r="CM764" i="2"/>
  <c r="AF765" i="2"/>
  <c r="AU765" i="2"/>
  <c r="BL765" i="2"/>
  <c r="CF765" i="2"/>
  <c r="BK765" i="2"/>
  <c r="CA765" i="2"/>
  <c r="BZ765" i="2"/>
  <c r="CE765" i="2"/>
  <c r="BY765" i="2"/>
  <c r="T764" i="2"/>
  <c r="AJ765" i="2"/>
  <c r="U765" i="2"/>
  <c r="Y765" i="2" s="1"/>
  <c r="AT765" i="2"/>
  <c r="AE765" i="2"/>
  <c r="AO765" i="2"/>
  <c r="AD765" i="2"/>
  <c r="BD765" i="2"/>
  <c r="AY765" i="2"/>
  <c r="BC765" i="2" s="1"/>
  <c r="BS764" i="2"/>
  <c r="BP765" i="2"/>
  <c r="BQ765" i="2"/>
  <c r="CK765" i="2" l="1"/>
  <c r="CL765" i="2"/>
  <c r="AX765" i="2"/>
  <c r="BJ765" i="2"/>
  <c r="CD765" i="2"/>
  <c r="BI765" i="2"/>
  <c r="AI765" i="2"/>
  <c r="BH765" i="2"/>
  <c r="F766" i="2"/>
  <c r="K765" i="2"/>
  <c r="P765" i="2" s="1"/>
  <c r="BW764" i="2"/>
  <c r="CH764" i="2" s="1"/>
  <c r="AS765" i="2"/>
  <c r="BX765" i="2"/>
  <c r="AN765" i="2"/>
  <c r="CC765" i="2"/>
  <c r="BN765" i="2"/>
  <c r="BO765" i="2"/>
  <c r="CG765" i="2" l="1"/>
  <c r="CJ765" i="2"/>
  <c r="CI765" i="2"/>
  <c r="Z766" i="2"/>
  <c r="AC766" i="2"/>
  <c r="AB766" i="2"/>
  <c r="AA766" i="2"/>
  <c r="AM766" i="2"/>
  <c r="BA766" i="2"/>
  <c r="BG766" i="2"/>
  <c r="I767" i="2" s="1"/>
  <c r="BV765" i="2"/>
  <c r="N766" i="2" s="1"/>
  <c r="BB766" i="2"/>
  <c r="AH766" i="2"/>
  <c r="AR766" i="2"/>
  <c r="AW766" i="2"/>
  <c r="X766" i="2"/>
  <c r="BU765" i="2"/>
  <c r="M766" i="2" s="1"/>
  <c r="W766" i="2"/>
  <c r="AG766" i="2"/>
  <c r="AV766" i="2"/>
  <c r="AQ766" i="2"/>
  <c r="AL766" i="2"/>
  <c r="BF766" i="2"/>
  <c r="H767" i="2" s="1"/>
  <c r="O765" i="2"/>
  <c r="J766" i="2"/>
  <c r="AF766" i="2"/>
  <c r="AK766" i="2"/>
  <c r="AP766" i="2"/>
  <c r="V766" i="2"/>
  <c r="BE766" i="2"/>
  <c r="G767" i="2" s="1"/>
  <c r="AU766" i="2"/>
  <c r="AZ766" i="2"/>
  <c r="BT765" i="2"/>
  <c r="BM765" i="2"/>
  <c r="BR765" i="2" s="1"/>
  <c r="S766" i="2" l="1"/>
  <c r="R766" i="2"/>
  <c r="CM765" i="2"/>
  <c r="CF766" i="2"/>
  <c r="BK766" i="2"/>
  <c r="BL766" i="2"/>
  <c r="CA766" i="2"/>
  <c r="CE766" i="2"/>
  <c r="BZ766" i="2"/>
  <c r="BJ766" i="2"/>
  <c r="L766" i="2"/>
  <c r="Q766" i="2" s="1"/>
  <c r="BY766" i="2"/>
  <c r="CD766" i="2"/>
  <c r="T765" i="2"/>
  <c r="AJ766" i="2"/>
  <c r="AD766" i="2"/>
  <c r="U766" i="2"/>
  <c r="Y766" i="2" s="1"/>
  <c r="BD766" i="2"/>
  <c r="AY766" i="2"/>
  <c r="BC766" i="2" s="1"/>
  <c r="AO766" i="2"/>
  <c r="AE766" i="2"/>
  <c r="AT766" i="2"/>
  <c r="AX766" i="2" s="1"/>
  <c r="BS765" i="2"/>
  <c r="BQ766" i="2"/>
  <c r="BP766" i="2"/>
  <c r="BO766" i="2"/>
  <c r="CL766" i="2" l="1"/>
  <c r="CJ766" i="2"/>
  <c r="CK766" i="2"/>
  <c r="BW765" i="2"/>
  <c r="CH765" i="2" s="1"/>
  <c r="K766" i="2"/>
  <c r="P766" i="2" s="1"/>
  <c r="AN766" i="2"/>
  <c r="CC766" i="2"/>
  <c r="CG766" i="2" s="1"/>
  <c r="BH766" i="2"/>
  <c r="F767" i="2"/>
  <c r="BI766" i="2"/>
  <c r="AI766" i="2"/>
  <c r="BX766" i="2"/>
  <c r="AS766" i="2"/>
  <c r="BN766" i="2"/>
  <c r="CI766" i="2" l="1"/>
  <c r="CM766" i="2" s="1"/>
  <c r="AZ767" i="2"/>
  <c r="Z767" i="2"/>
  <c r="AC767" i="2"/>
  <c r="AB767" i="2"/>
  <c r="AF767" i="2"/>
  <c r="V767" i="2"/>
  <c r="AM767" i="2"/>
  <c r="AR767" i="2"/>
  <c r="AH767" i="2"/>
  <c r="AW767" i="2"/>
  <c r="X767" i="2"/>
  <c r="BB767" i="2"/>
  <c r="BG767" i="2"/>
  <c r="I768" i="2" s="1"/>
  <c r="BV766" i="2"/>
  <c r="BM766" i="2"/>
  <c r="BR766" i="2" s="1"/>
  <c r="J767" i="2"/>
  <c r="O766" i="2"/>
  <c r="AG767" i="2"/>
  <c r="W767" i="2"/>
  <c r="AL767" i="2"/>
  <c r="AQ767" i="2"/>
  <c r="BA767" i="2"/>
  <c r="AV767" i="2"/>
  <c r="BF767" i="2"/>
  <c r="H768" i="2" s="1"/>
  <c r="BU766" i="2"/>
  <c r="BT766" i="2" l="1"/>
  <c r="L767" i="2" s="1"/>
  <c r="AU767" i="2"/>
  <c r="BJ767" i="2" s="1"/>
  <c r="AK767" i="2"/>
  <c r="AP767" i="2"/>
  <c r="AA767" i="2"/>
  <c r="AD767" i="2" s="1"/>
  <c r="BE767" i="2"/>
  <c r="G768" i="2" s="1"/>
  <c r="CA767" i="2"/>
  <c r="M767" i="2"/>
  <c r="BZ767" i="2"/>
  <c r="BK767" i="2"/>
  <c r="N767" i="2"/>
  <c r="CF767" i="2"/>
  <c r="CE767" i="2"/>
  <c r="T766" i="2"/>
  <c r="AO767" i="2"/>
  <c r="AY767" i="2"/>
  <c r="BC767" i="2" s="1"/>
  <c r="AJ767" i="2"/>
  <c r="BD767" i="2"/>
  <c r="AT767" i="2"/>
  <c r="AE767" i="2"/>
  <c r="U767" i="2"/>
  <c r="Y767" i="2" s="1"/>
  <c r="BS766" i="2"/>
  <c r="BL767" i="2"/>
  <c r="BO767" i="2"/>
  <c r="BQ767" i="2"/>
  <c r="BP767" i="2"/>
  <c r="S767" i="2" l="1"/>
  <c r="R767" i="2"/>
  <c r="Q767" i="2"/>
  <c r="CK767" i="2"/>
  <c r="CL767" i="2"/>
  <c r="CJ767" i="2"/>
  <c r="AX767" i="2"/>
  <c r="BY767" i="2"/>
  <c r="CD767" i="2"/>
  <c r="BW766" i="2"/>
  <c r="CH766" i="2" s="1"/>
  <c r="K767" i="2"/>
  <c r="P767" i="2" s="1"/>
  <c r="AS767" i="2"/>
  <c r="BX767" i="2"/>
  <c r="F768" i="2"/>
  <c r="BH767" i="2"/>
  <c r="AN767" i="2"/>
  <c r="CC767" i="2"/>
  <c r="CG767" i="2" s="1"/>
  <c r="BI767" i="2"/>
  <c r="AI767" i="2"/>
  <c r="BN767" i="2"/>
  <c r="CI767" i="2" l="1"/>
  <c r="CM767" i="2" s="1"/>
  <c r="AF768" i="2"/>
  <c r="Z768" i="2"/>
  <c r="AC768" i="2"/>
  <c r="AB768" i="2"/>
  <c r="BT767" i="2"/>
  <c r="L768" i="2" s="1"/>
  <c r="AU768" i="2"/>
  <c r="AK768" i="2"/>
  <c r="BE768" i="2"/>
  <c r="G769" i="2" s="1"/>
  <c r="AQ768" i="2"/>
  <c r="BF768" i="2"/>
  <c r="H769" i="2" s="1"/>
  <c r="AV768" i="2"/>
  <c r="AL768" i="2"/>
  <c r="W768" i="2"/>
  <c r="AG768" i="2"/>
  <c r="BA768" i="2"/>
  <c r="BU767" i="2"/>
  <c r="O767" i="2"/>
  <c r="BM767" i="2"/>
  <c r="BR767" i="2" s="1"/>
  <c r="BB768" i="2"/>
  <c r="AH768" i="2"/>
  <c r="BG768" i="2"/>
  <c r="I769" i="2" s="1"/>
  <c r="AW768" i="2"/>
  <c r="X768" i="2"/>
  <c r="AR768" i="2"/>
  <c r="AM768" i="2"/>
  <c r="BV767" i="2"/>
  <c r="J768" i="2"/>
  <c r="V768" i="2" l="1"/>
  <c r="AP768" i="2"/>
  <c r="CD768" i="2" s="1"/>
  <c r="AA768" i="2"/>
  <c r="AD768" i="2" s="1"/>
  <c r="AZ768" i="2"/>
  <c r="BJ768" i="2" s="1"/>
  <c r="CE768" i="2"/>
  <c r="CF768" i="2"/>
  <c r="BL768" i="2"/>
  <c r="T767" i="2"/>
  <c r="U768" i="2"/>
  <c r="AY768" i="2"/>
  <c r="AT768" i="2"/>
  <c r="AX768" i="2" s="1"/>
  <c r="BD768" i="2"/>
  <c r="AO768" i="2"/>
  <c r="AE768" i="2"/>
  <c r="AJ768" i="2"/>
  <c r="BS767" i="2"/>
  <c r="BK768" i="2"/>
  <c r="N768" i="2"/>
  <c r="M768" i="2"/>
  <c r="BZ768" i="2"/>
  <c r="CA768" i="2"/>
  <c r="BQ768" i="2"/>
  <c r="BO768" i="2"/>
  <c r="BP768" i="2"/>
  <c r="R768" i="2" l="1"/>
  <c r="BU768" i="2" s="1"/>
  <c r="S768" i="2"/>
  <c r="Q768" i="2"/>
  <c r="CK768" i="2"/>
  <c r="CL768" i="2"/>
  <c r="CJ768" i="2"/>
  <c r="BC768" i="2"/>
  <c r="BY768" i="2"/>
  <c r="Y768" i="2"/>
  <c r="BX768" i="2"/>
  <c r="AS768" i="2"/>
  <c r="BW767" i="2"/>
  <c r="CH767" i="2" s="1"/>
  <c r="K768" i="2"/>
  <c r="P768" i="2" s="1"/>
  <c r="BH768" i="2"/>
  <c r="F769" i="2"/>
  <c r="AN768" i="2"/>
  <c r="CC768" i="2"/>
  <c r="CG768" i="2" s="1"/>
  <c r="BI768" i="2"/>
  <c r="AI768" i="2"/>
  <c r="BN768" i="2"/>
  <c r="AG769" i="2" l="1"/>
  <c r="AB769" i="2"/>
  <c r="CI768" i="2"/>
  <c r="CM768" i="2" s="1"/>
  <c r="AA769" i="2"/>
  <c r="BB769" i="2"/>
  <c r="AC769" i="2"/>
  <c r="Z769" i="2"/>
  <c r="BV768" i="2"/>
  <c r="N769" i="2" s="1"/>
  <c r="AM769" i="2"/>
  <c r="BG769" i="2"/>
  <c r="I770" i="2" s="1"/>
  <c r="AR769" i="2"/>
  <c r="AH769" i="2"/>
  <c r="AW769" i="2"/>
  <c r="X769" i="2"/>
  <c r="V769" i="2"/>
  <c r="AF769" i="2"/>
  <c r="AP769" i="2"/>
  <c r="BF769" i="2"/>
  <c r="H770" i="2" s="1"/>
  <c r="BA769" i="2"/>
  <c r="AL769" i="2"/>
  <c r="AV769" i="2"/>
  <c r="AQ769" i="2"/>
  <c r="W769" i="2"/>
  <c r="J769" i="2"/>
  <c r="BM768" i="2"/>
  <c r="BR768" i="2" s="1"/>
  <c r="M769" i="2"/>
  <c r="O768" i="2"/>
  <c r="R769" i="2" l="1"/>
  <c r="S769" i="2"/>
  <c r="AK769" i="2"/>
  <c r="BT768" i="2"/>
  <c r="L769" i="2" s="1"/>
  <c r="Q769" i="2" s="1"/>
  <c r="AU769" i="2"/>
  <c r="AZ769" i="2"/>
  <c r="BE769" i="2"/>
  <c r="G770" i="2" s="1"/>
  <c r="CF769" i="2"/>
  <c r="CA769" i="2"/>
  <c r="BL769" i="2"/>
  <c r="BK769" i="2"/>
  <c r="CE769" i="2"/>
  <c r="BZ769" i="2"/>
  <c r="T768" i="2"/>
  <c r="BD769" i="2"/>
  <c r="AO769" i="2"/>
  <c r="U769" i="2"/>
  <c r="Y769" i="2" s="1"/>
  <c r="AE769" i="2"/>
  <c r="AJ769" i="2"/>
  <c r="AT769" i="2"/>
  <c r="AY769" i="2"/>
  <c r="BS768" i="2"/>
  <c r="BP769" i="2"/>
  <c r="BQ769" i="2"/>
  <c r="CK769" i="2" l="1"/>
  <c r="CL769" i="2"/>
  <c r="BC769" i="2"/>
  <c r="BJ769" i="2"/>
  <c r="AX769" i="2"/>
  <c r="CD769" i="2"/>
  <c r="BY769" i="2"/>
  <c r="AC770" i="2"/>
  <c r="AD769" i="2"/>
  <c r="AN769" i="2"/>
  <c r="CC769" i="2"/>
  <c r="AS769" i="2"/>
  <c r="BX769" i="2"/>
  <c r="BW768" i="2"/>
  <c r="CH768" i="2" s="1"/>
  <c r="K769" i="2"/>
  <c r="P769" i="2" s="1"/>
  <c r="BI769" i="2"/>
  <c r="AI769" i="2"/>
  <c r="BH769" i="2"/>
  <c r="F770" i="2"/>
  <c r="BO769" i="2"/>
  <c r="BN769" i="2"/>
  <c r="CG769" i="2" l="1"/>
  <c r="CI769" i="2"/>
  <c r="CJ769" i="2"/>
  <c r="AA770" i="2"/>
  <c r="AB770" i="2"/>
  <c r="Z770" i="2"/>
  <c r="AP770" i="2"/>
  <c r="AK770" i="2"/>
  <c r="BT769" i="2"/>
  <c r="L770" i="2" s="1"/>
  <c r="AF770" i="2"/>
  <c r="BE770" i="2"/>
  <c r="G771" i="2" s="1"/>
  <c r="AZ770" i="2"/>
  <c r="V770" i="2"/>
  <c r="AU770" i="2"/>
  <c r="BM769" i="2"/>
  <c r="BR769" i="2" s="1"/>
  <c r="J770" i="2"/>
  <c r="O769" i="2"/>
  <c r="AM770" i="2"/>
  <c r="BB770" i="2"/>
  <c r="BG770" i="2"/>
  <c r="I771" i="2" s="1"/>
  <c r="AR770" i="2"/>
  <c r="AW770" i="2"/>
  <c r="X770" i="2"/>
  <c r="AH770" i="2"/>
  <c r="BV769" i="2"/>
  <c r="AG770" i="2"/>
  <c r="BA770" i="2"/>
  <c r="BF770" i="2"/>
  <c r="H771" i="2" s="1"/>
  <c r="AV770" i="2"/>
  <c r="W770" i="2"/>
  <c r="AL770" i="2"/>
  <c r="AQ770" i="2"/>
  <c r="BU769" i="2"/>
  <c r="Q770" i="2" l="1"/>
  <c r="CM769" i="2"/>
  <c r="CD770" i="2"/>
  <c r="BY770" i="2"/>
  <c r="BJ770" i="2"/>
  <c r="CE770" i="2"/>
  <c r="CA770" i="2"/>
  <c r="BZ770" i="2"/>
  <c r="N770" i="2"/>
  <c r="S770" i="2" s="1"/>
  <c r="CF770" i="2"/>
  <c r="T769" i="2"/>
  <c r="AE770" i="2"/>
  <c r="AJ770" i="2"/>
  <c r="BD770" i="2"/>
  <c r="AO770" i="2"/>
  <c r="AT770" i="2"/>
  <c r="AX770" i="2" s="1"/>
  <c r="U770" i="2"/>
  <c r="Y770" i="2" s="1"/>
  <c r="AD770" i="2"/>
  <c r="AY770" i="2"/>
  <c r="BC770" i="2" s="1"/>
  <c r="BS769" i="2"/>
  <c r="M770" i="2"/>
  <c r="R770" i="2" s="1"/>
  <c r="BK770" i="2"/>
  <c r="BL770" i="2"/>
  <c r="BO770" i="2"/>
  <c r="BP770" i="2"/>
  <c r="BQ770" i="2"/>
  <c r="CL770" i="2" l="1"/>
  <c r="CJ770" i="2"/>
  <c r="CK770" i="2"/>
  <c r="BA771" i="2"/>
  <c r="AN770" i="2"/>
  <c r="CC770" i="2"/>
  <c r="CG770" i="2" s="1"/>
  <c r="BW769" i="2"/>
  <c r="CH769" i="2" s="1"/>
  <c r="K770" i="2"/>
  <c r="P770" i="2" s="1"/>
  <c r="BI770" i="2"/>
  <c r="AI770" i="2"/>
  <c r="AS770" i="2"/>
  <c r="BX770" i="2"/>
  <c r="BH770" i="2"/>
  <c r="F771" i="2"/>
  <c r="BN770" i="2"/>
  <c r="CI770" i="2" l="1"/>
  <c r="CM770" i="2" s="1"/>
  <c r="AA771" i="2"/>
  <c r="Z771" i="2"/>
  <c r="AC771" i="2"/>
  <c r="AB771" i="2"/>
  <c r="AG771" i="2"/>
  <c r="BU770" i="2"/>
  <c r="M771" i="2" s="1"/>
  <c r="W771" i="2"/>
  <c r="AQ771" i="2"/>
  <c r="AL771" i="2"/>
  <c r="BF771" i="2"/>
  <c r="H772" i="2" s="1"/>
  <c r="AV771" i="2"/>
  <c r="BM770" i="2"/>
  <c r="BR770" i="2" s="1"/>
  <c r="AK771" i="2"/>
  <c r="AZ771" i="2"/>
  <c r="V771" i="2"/>
  <c r="BT770" i="2"/>
  <c r="J771" i="2"/>
  <c r="O770" i="2"/>
  <c r="AH771" i="2"/>
  <c r="AM771" i="2"/>
  <c r="X771" i="2"/>
  <c r="AR771" i="2"/>
  <c r="BG771" i="2"/>
  <c r="I772" i="2" s="1"/>
  <c r="BB771" i="2"/>
  <c r="AW771" i="2"/>
  <c r="BV770" i="2"/>
  <c r="R771" i="2" l="1"/>
  <c r="AP771" i="2"/>
  <c r="AU771" i="2"/>
  <c r="BE771" i="2"/>
  <c r="G772" i="2" s="1"/>
  <c r="AF771" i="2"/>
  <c r="CE771" i="2"/>
  <c r="BZ771" i="2"/>
  <c r="BK771" i="2"/>
  <c r="CA771" i="2"/>
  <c r="N771" i="2"/>
  <c r="S771" i="2" s="1"/>
  <c r="T770" i="2"/>
  <c r="AO771" i="2"/>
  <c r="U771" i="2"/>
  <c r="Y771" i="2" s="1"/>
  <c r="BD771" i="2"/>
  <c r="AE771" i="2"/>
  <c r="AT771" i="2"/>
  <c r="AJ771" i="2"/>
  <c r="AY771" i="2"/>
  <c r="BC771" i="2" s="1"/>
  <c r="AD771" i="2"/>
  <c r="BS770" i="2"/>
  <c r="L771" i="2"/>
  <c r="Q771" i="2" s="1"/>
  <c r="BL771" i="2"/>
  <c r="CF771" i="2"/>
  <c r="BP771" i="2"/>
  <c r="BQ771" i="2"/>
  <c r="CL771" i="2" l="1"/>
  <c r="CK771" i="2"/>
  <c r="CD771" i="2"/>
  <c r="AX771" i="2"/>
  <c r="BJ771" i="2"/>
  <c r="BY771" i="2"/>
  <c r="BI771" i="2"/>
  <c r="AI771" i="2"/>
  <c r="BH771" i="2"/>
  <c r="F772" i="2"/>
  <c r="AN771" i="2"/>
  <c r="CC771" i="2"/>
  <c r="BW770" i="2"/>
  <c r="CH770" i="2" s="1"/>
  <c r="K771" i="2"/>
  <c r="P771" i="2" s="1"/>
  <c r="AS771" i="2"/>
  <c r="BX771" i="2"/>
  <c r="BO771" i="2"/>
  <c r="BN771" i="2"/>
  <c r="CG771" i="2" l="1"/>
  <c r="CI771" i="2"/>
  <c r="CJ771" i="2"/>
  <c r="Z772" i="2"/>
  <c r="AA772" i="2"/>
  <c r="AB772" i="2"/>
  <c r="AC772" i="2"/>
  <c r="BE772" i="2"/>
  <c r="G773" i="2" s="1"/>
  <c r="AG772" i="2"/>
  <c r="BT771" i="2"/>
  <c r="L772" i="2" s="1"/>
  <c r="BA772" i="2"/>
  <c r="BU771" i="2"/>
  <c r="M772" i="2" s="1"/>
  <c r="AZ772" i="2"/>
  <c r="BF772" i="2"/>
  <c r="H773" i="2" s="1"/>
  <c r="AV772" i="2"/>
  <c r="AL772" i="2"/>
  <c r="AQ772" i="2"/>
  <c r="W772" i="2"/>
  <c r="AP772" i="2"/>
  <c r="AK772" i="2"/>
  <c r="V772" i="2"/>
  <c r="AU772" i="2"/>
  <c r="AF772" i="2"/>
  <c r="BM771" i="2"/>
  <c r="BR771" i="2" s="1"/>
  <c r="O771" i="2"/>
  <c r="J772" i="2"/>
  <c r="BB772" i="2"/>
  <c r="AR772" i="2"/>
  <c r="BG772" i="2"/>
  <c r="I773" i="2" s="1"/>
  <c r="X772" i="2"/>
  <c r="AM772" i="2"/>
  <c r="AW772" i="2"/>
  <c r="AH772" i="2"/>
  <c r="BV771" i="2"/>
  <c r="R772" i="2" l="1"/>
  <c r="Q772" i="2"/>
  <c r="CM771" i="2"/>
  <c r="BY772" i="2"/>
  <c r="BK772" i="2"/>
  <c r="BZ772" i="2"/>
  <c r="CE772" i="2"/>
  <c r="CD772" i="2"/>
  <c r="BJ772" i="2"/>
  <c r="CF772" i="2"/>
  <c r="BL772" i="2"/>
  <c r="CA772" i="2"/>
  <c r="T771" i="2"/>
  <c r="AJ772" i="2"/>
  <c r="AT772" i="2"/>
  <c r="AX772" i="2" s="1"/>
  <c r="AO772" i="2"/>
  <c r="AE772" i="2"/>
  <c r="BD772" i="2"/>
  <c r="AD772" i="2"/>
  <c r="AY772" i="2"/>
  <c r="BC772" i="2" s="1"/>
  <c r="U772" i="2"/>
  <c r="Y772" i="2" s="1"/>
  <c r="BS771" i="2"/>
  <c r="N772" i="2"/>
  <c r="S772" i="2" s="1"/>
  <c r="BP772" i="2"/>
  <c r="BO772" i="2"/>
  <c r="BQ772" i="2"/>
  <c r="CK772" i="2" l="1"/>
  <c r="CJ772" i="2"/>
  <c r="CL772" i="2"/>
  <c r="AR773" i="2"/>
  <c r="BW771" i="2"/>
  <c r="CH771" i="2" s="1"/>
  <c r="K772" i="2"/>
  <c r="P772" i="2" s="1"/>
  <c r="BH772" i="2"/>
  <c r="F773" i="2"/>
  <c r="AN772" i="2"/>
  <c r="CC772" i="2"/>
  <c r="CG772" i="2" s="1"/>
  <c r="AI772" i="2"/>
  <c r="BI772" i="2"/>
  <c r="AS772" i="2"/>
  <c r="BX772" i="2"/>
  <c r="BN772" i="2"/>
  <c r="CI772" i="2" l="1"/>
  <c r="CM772" i="2" s="1"/>
  <c r="V773" i="2"/>
  <c r="BV772" i="2"/>
  <c r="N773" i="2" s="1"/>
  <c r="Z773" i="2"/>
  <c r="AC773" i="2"/>
  <c r="AB773" i="2"/>
  <c r="W773" i="2"/>
  <c r="BB773" i="2"/>
  <c r="AZ773" i="2"/>
  <c r="AP773" i="2"/>
  <c r="BT772" i="2"/>
  <c r="L773" i="2" s="1"/>
  <c r="AU773" i="2"/>
  <c r="BE773" i="2"/>
  <c r="G774" i="2" s="1"/>
  <c r="AF773" i="2"/>
  <c r="AK773" i="2"/>
  <c r="AW773" i="2"/>
  <c r="AH773" i="2"/>
  <c r="BG773" i="2"/>
  <c r="I774" i="2" s="1"/>
  <c r="AM773" i="2"/>
  <c r="BF773" i="2"/>
  <c r="H774" i="2" s="1"/>
  <c r="AL773" i="2"/>
  <c r="BU772" i="2"/>
  <c r="M773" i="2" s="1"/>
  <c r="BA773" i="2"/>
  <c r="X773" i="2"/>
  <c r="AV773" i="2"/>
  <c r="AG773" i="2"/>
  <c r="AQ773" i="2"/>
  <c r="O772" i="2"/>
  <c r="BM772" i="2"/>
  <c r="BR772" i="2" s="1"/>
  <c r="J773" i="2"/>
  <c r="AA773" i="2" l="1"/>
  <c r="Q773" i="2" s="1"/>
  <c r="BY773" i="2"/>
  <c r="CA773" i="2"/>
  <c r="BJ773" i="2"/>
  <c r="CD773" i="2"/>
  <c r="BL773" i="2"/>
  <c r="CF773" i="2"/>
  <c r="BK773" i="2"/>
  <c r="BZ773" i="2"/>
  <c r="CE773" i="2"/>
  <c r="T772" i="2"/>
  <c r="BD773" i="2"/>
  <c r="U773" i="2"/>
  <c r="Y773" i="2" s="1"/>
  <c r="AY773" i="2"/>
  <c r="BC773" i="2" s="1"/>
  <c r="AT773" i="2"/>
  <c r="AX773" i="2" s="1"/>
  <c r="AO773" i="2"/>
  <c r="AJ773" i="2"/>
  <c r="AE773" i="2"/>
  <c r="BS772" i="2"/>
  <c r="BQ773" i="2"/>
  <c r="BO773" i="2"/>
  <c r="BP773" i="2"/>
  <c r="S773" i="2" l="1"/>
  <c r="R773" i="2"/>
  <c r="CL773" i="2"/>
  <c r="CJ773" i="2"/>
  <c r="CK773" i="2"/>
  <c r="AD773" i="2"/>
  <c r="AS773" i="2"/>
  <c r="BX773" i="2"/>
  <c r="K773" i="2"/>
  <c r="P773" i="2" s="1"/>
  <c r="BW772" i="2"/>
  <c r="CH772" i="2" s="1"/>
  <c r="BH773" i="2"/>
  <c r="F774" i="2"/>
  <c r="AI773" i="2"/>
  <c r="BI773" i="2"/>
  <c r="AN773" i="2"/>
  <c r="CC773" i="2"/>
  <c r="CG773" i="2" s="1"/>
  <c r="BN773" i="2"/>
  <c r="CI773" i="2" l="1"/>
  <c r="CM773" i="2" s="1"/>
  <c r="AC774" i="2"/>
  <c r="AB774" i="2"/>
  <c r="Z774" i="2"/>
  <c r="AA774" i="2"/>
  <c r="J774" i="2"/>
  <c r="BM773" i="2"/>
  <c r="BR773" i="2" s="1"/>
  <c r="AR774" i="2"/>
  <c r="AH774" i="2"/>
  <c r="AM774" i="2"/>
  <c r="X774" i="2"/>
  <c r="BB774" i="2"/>
  <c r="AW774" i="2"/>
  <c r="BG774" i="2"/>
  <c r="I775" i="2" s="1"/>
  <c r="BV773" i="2"/>
  <c r="AF774" i="2"/>
  <c r="V774" i="2"/>
  <c r="BE774" i="2"/>
  <c r="G775" i="2" s="1"/>
  <c r="AU774" i="2"/>
  <c r="AZ774" i="2"/>
  <c r="AK774" i="2"/>
  <c r="AP774" i="2"/>
  <c r="BT773" i="2"/>
  <c r="O773" i="2"/>
  <c r="AV774" i="2"/>
  <c r="BF774" i="2"/>
  <c r="H775" i="2" s="1"/>
  <c r="AL774" i="2"/>
  <c r="BA774" i="2"/>
  <c r="AQ774" i="2"/>
  <c r="AG774" i="2"/>
  <c r="W774" i="2"/>
  <c r="BU773" i="2"/>
  <c r="BZ774" i="2" l="1"/>
  <c r="BY774" i="2"/>
  <c r="CF774" i="2"/>
  <c r="M774" i="2"/>
  <c r="R774" i="2" s="1"/>
  <c r="L774" i="2"/>
  <c r="Q774" i="2" s="1"/>
  <c r="BJ774" i="2"/>
  <c r="BL774" i="2"/>
  <c r="T773" i="2"/>
  <c r="AY774" i="2"/>
  <c r="BC774" i="2" s="1"/>
  <c r="BD774" i="2"/>
  <c r="AD774" i="2"/>
  <c r="AT774" i="2"/>
  <c r="AX774" i="2" s="1"/>
  <c r="AJ774" i="2"/>
  <c r="AE774" i="2"/>
  <c r="AO774" i="2"/>
  <c r="U774" i="2"/>
  <c r="Y774" i="2" s="1"/>
  <c r="BS773" i="2"/>
  <c r="N774" i="2"/>
  <c r="S774" i="2" s="1"/>
  <c r="CA774" i="2"/>
  <c r="BK774" i="2"/>
  <c r="CE774" i="2"/>
  <c r="CD774" i="2"/>
  <c r="BO774" i="2"/>
  <c r="BQ774" i="2"/>
  <c r="BP774" i="2"/>
  <c r="CK774" i="2" l="1"/>
  <c r="CJ774" i="2"/>
  <c r="CL774" i="2"/>
  <c r="AH775" i="2"/>
  <c r="BX774" i="2"/>
  <c r="AS774" i="2"/>
  <c r="AI774" i="2"/>
  <c r="BI774" i="2"/>
  <c r="BH774" i="2"/>
  <c r="F775" i="2"/>
  <c r="BW773" i="2"/>
  <c r="CH773" i="2" s="1"/>
  <c r="K774" i="2"/>
  <c r="P774" i="2" s="1"/>
  <c r="AN774" i="2"/>
  <c r="CC774" i="2"/>
  <c r="CG774" i="2" s="1"/>
  <c r="BN774" i="2"/>
  <c r="CI774" i="2" l="1"/>
  <c r="CM774" i="2" s="1"/>
  <c r="AA775" i="2"/>
  <c r="Z775" i="2"/>
  <c r="AC775" i="2"/>
  <c r="AB775" i="2"/>
  <c r="BV774" i="2"/>
  <c r="N775" i="2" s="1"/>
  <c r="AR775" i="2"/>
  <c r="X775" i="2"/>
  <c r="AM775" i="2"/>
  <c r="AW775" i="2"/>
  <c r="BB775" i="2"/>
  <c r="BG775" i="2"/>
  <c r="I776" i="2" s="1"/>
  <c r="O774" i="2"/>
  <c r="J775" i="2"/>
  <c r="AF775" i="2"/>
  <c r="V775" i="2"/>
  <c r="AK775" i="2"/>
  <c r="AU775" i="2"/>
  <c r="AP775" i="2"/>
  <c r="AZ775" i="2"/>
  <c r="BE775" i="2"/>
  <c r="G776" i="2" s="1"/>
  <c r="BT774" i="2"/>
  <c r="BF775" i="2"/>
  <c r="H776" i="2" s="1"/>
  <c r="BA775" i="2"/>
  <c r="AV775" i="2"/>
  <c r="W775" i="2"/>
  <c r="AG775" i="2"/>
  <c r="AL775" i="2"/>
  <c r="AQ775" i="2"/>
  <c r="BU774" i="2"/>
  <c r="BM774" i="2"/>
  <c r="BR774" i="2" s="1"/>
  <c r="S775" i="2" l="1"/>
  <c r="CF775" i="2"/>
  <c r="BL775" i="2"/>
  <c r="CA775" i="2"/>
  <c r="BZ775" i="2"/>
  <c r="BK775" i="2"/>
  <c r="BY775" i="2"/>
  <c r="CE775" i="2"/>
  <c r="CD775" i="2"/>
  <c r="M775" i="2"/>
  <c r="R775" i="2" s="1"/>
  <c r="L775" i="2"/>
  <c r="Q775" i="2" s="1"/>
  <c r="BJ775" i="2"/>
  <c r="T774" i="2"/>
  <c r="U775" i="2"/>
  <c r="Y775" i="2" s="1"/>
  <c r="AT775" i="2"/>
  <c r="AX775" i="2" s="1"/>
  <c r="AE775" i="2"/>
  <c r="AJ775" i="2"/>
  <c r="AY775" i="2"/>
  <c r="BC775" i="2" s="1"/>
  <c r="AO775" i="2"/>
  <c r="BD775" i="2"/>
  <c r="BS774" i="2"/>
  <c r="BP775" i="2"/>
  <c r="BQ775" i="2"/>
  <c r="BO775" i="2"/>
  <c r="CJ775" i="2" l="1"/>
  <c r="CK775" i="2"/>
  <c r="CL775" i="2"/>
  <c r="AC776" i="2"/>
  <c r="AD775" i="2"/>
  <c r="K775" i="2"/>
  <c r="P775" i="2" s="1"/>
  <c r="BW774" i="2"/>
  <c r="CH774" i="2" s="1"/>
  <c r="BH775" i="2"/>
  <c r="F776" i="2"/>
  <c r="AN775" i="2"/>
  <c r="CC775" i="2"/>
  <c r="CG775" i="2" s="1"/>
  <c r="AS775" i="2"/>
  <c r="BX775" i="2"/>
  <c r="BI775" i="2"/>
  <c r="AI775" i="2"/>
  <c r="BN775" i="2"/>
  <c r="CI775" i="2" l="1"/>
  <c r="CM775" i="2" s="1"/>
  <c r="AA776" i="2"/>
  <c r="AB776" i="2"/>
  <c r="Z776" i="2"/>
  <c r="BM775" i="2"/>
  <c r="BR775" i="2" s="1"/>
  <c r="AK776" i="2"/>
  <c r="AU776" i="2"/>
  <c r="AZ776" i="2"/>
  <c r="AP776" i="2"/>
  <c r="AF776" i="2"/>
  <c r="BE776" i="2"/>
  <c r="G777" i="2" s="1"/>
  <c r="V776" i="2"/>
  <c r="BT775" i="2"/>
  <c r="X776" i="2"/>
  <c r="AW776" i="2"/>
  <c r="BG776" i="2"/>
  <c r="I777" i="2" s="1"/>
  <c r="AR776" i="2"/>
  <c r="AM776" i="2"/>
  <c r="AH776" i="2"/>
  <c r="BB776" i="2"/>
  <c r="BV775" i="2"/>
  <c r="J776" i="2"/>
  <c r="AL776" i="2"/>
  <c r="AG776" i="2"/>
  <c r="AQ776" i="2"/>
  <c r="BF776" i="2"/>
  <c r="H777" i="2" s="1"/>
  <c r="BA776" i="2"/>
  <c r="AV776" i="2"/>
  <c r="W776" i="2"/>
  <c r="BU775" i="2"/>
  <c r="O775" i="2"/>
  <c r="BJ776" i="2" l="1"/>
  <c r="BZ776" i="2"/>
  <c r="BL776" i="2"/>
  <c r="N776" i="2"/>
  <c r="S776" i="2" s="1"/>
  <c r="L776" i="2"/>
  <c r="Q776" i="2" s="1"/>
  <c r="BY776" i="2"/>
  <c r="T775" i="2"/>
  <c r="AE776" i="2"/>
  <c r="AO776" i="2"/>
  <c r="AT776" i="2"/>
  <c r="AX776" i="2" s="1"/>
  <c r="AD776" i="2"/>
  <c r="AY776" i="2"/>
  <c r="BC776" i="2" s="1"/>
  <c r="AJ776" i="2"/>
  <c r="BD776" i="2"/>
  <c r="U776" i="2"/>
  <c r="Y776" i="2" s="1"/>
  <c r="BS775" i="2"/>
  <c r="BK776" i="2"/>
  <c r="CF776" i="2"/>
  <c r="M776" i="2"/>
  <c r="R776" i="2" s="1"/>
  <c r="CE776" i="2"/>
  <c r="CA776" i="2"/>
  <c r="CD776" i="2"/>
  <c r="BP776" i="2"/>
  <c r="BQ776" i="2"/>
  <c r="BO776" i="2"/>
  <c r="CJ776" i="2" l="1"/>
  <c r="CL776" i="2"/>
  <c r="CK776" i="2"/>
  <c r="BH776" i="2"/>
  <c r="F777" i="2"/>
  <c r="AN776" i="2"/>
  <c r="CC776" i="2"/>
  <c r="CG776" i="2" s="1"/>
  <c r="BX776" i="2"/>
  <c r="AS776" i="2"/>
  <c r="BW775" i="2"/>
  <c r="CH775" i="2" s="1"/>
  <c r="K776" i="2"/>
  <c r="P776" i="2" s="1"/>
  <c r="AI776" i="2"/>
  <c r="BI776" i="2"/>
  <c r="BN776" i="2"/>
  <c r="CI776" i="2" l="1"/>
  <c r="CM776" i="2" s="1"/>
  <c r="AA777" i="2"/>
  <c r="Z777" i="2"/>
  <c r="AB777" i="2"/>
  <c r="AC777" i="2"/>
  <c r="BF777" i="2"/>
  <c r="H778" i="2" s="1"/>
  <c r="BU776" i="2"/>
  <c r="M777" i="2" s="1"/>
  <c r="AQ777" i="2"/>
  <c r="AG777" i="2"/>
  <c r="AL777" i="2"/>
  <c r="AV777" i="2"/>
  <c r="W777" i="2"/>
  <c r="BA777" i="2"/>
  <c r="J777" i="2"/>
  <c r="O776" i="2"/>
  <c r="BE777" i="2"/>
  <c r="G778" i="2" s="1"/>
  <c r="AF777" i="2"/>
  <c r="AZ777" i="2"/>
  <c r="BT776" i="2"/>
  <c r="BB777" i="2"/>
  <c r="AR777" i="2"/>
  <c r="AW777" i="2"/>
  <c r="AH777" i="2"/>
  <c r="BG777" i="2"/>
  <c r="I778" i="2" s="1"/>
  <c r="X777" i="2"/>
  <c r="AM777" i="2"/>
  <c r="BV776" i="2"/>
  <c r="BM776" i="2"/>
  <c r="BR776" i="2" s="1"/>
  <c r="R777" i="2" l="1"/>
  <c r="AP777" i="2"/>
  <c r="BY777" i="2" s="1"/>
  <c r="AU777" i="2"/>
  <c r="BJ777" i="2" s="1"/>
  <c r="V777" i="2"/>
  <c r="AK777" i="2"/>
  <c r="BZ777" i="2"/>
  <c r="CE777" i="2"/>
  <c r="BK777" i="2"/>
  <c r="BL777" i="2"/>
  <c r="CF777" i="2"/>
  <c r="L777" i="2"/>
  <c r="Q777" i="2" s="1"/>
  <c r="CA777" i="2"/>
  <c r="N777" i="2"/>
  <c r="S777" i="2" s="1"/>
  <c r="T776" i="2"/>
  <c r="BD777" i="2"/>
  <c r="U777" i="2"/>
  <c r="AE777" i="2"/>
  <c r="AD777" i="2"/>
  <c r="AT777" i="2"/>
  <c r="AJ777" i="2"/>
  <c r="AO777" i="2"/>
  <c r="AY777" i="2"/>
  <c r="BC777" i="2" s="1"/>
  <c r="BS776" i="2"/>
  <c r="BO777" i="2"/>
  <c r="BQ777" i="2"/>
  <c r="BP777" i="2"/>
  <c r="AX777" i="2" l="1"/>
  <c r="CJ777" i="2"/>
  <c r="CL777" i="2"/>
  <c r="CK777" i="2"/>
  <c r="Y777" i="2"/>
  <c r="CD777" i="2"/>
  <c r="AN777" i="2"/>
  <c r="CC777" i="2"/>
  <c r="K777" i="2"/>
  <c r="P777" i="2" s="1"/>
  <c r="BW776" i="2"/>
  <c r="CH776" i="2" s="1"/>
  <c r="BH777" i="2"/>
  <c r="F778" i="2"/>
  <c r="AS777" i="2"/>
  <c r="BX777" i="2"/>
  <c r="AI777" i="2"/>
  <c r="BI777" i="2"/>
  <c r="BN777" i="2"/>
  <c r="CG777" i="2" l="1"/>
  <c r="CI777" i="2"/>
  <c r="CM777" i="2" s="1"/>
  <c r="V778" i="2"/>
  <c r="AC778" i="2"/>
  <c r="AB778" i="2"/>
  <c r="Z778" i="2"/>
  <c r="AA778" i="2"/>
  <c r="BM777" i="2"/>
  <c r="BR777" i="2" s="1"/>
  <c r="J778" i="2"/>
  <c r="O777" i="2"/>
  <c r="AR778" i="2"/>
  <c r="BG778" i="2"/>
  <c r="I779" i="2" s="1"/>
  <c r="AW778" i="2"/>
  <c r="X778" i="2"/>
  <c r="AH778" i="2"/>
  <c r="AM778" i="2"/>
  <c r="BB778" i="2"/>
  <c r="BV777" i="2"/>
  <c r="AZ778" i="2"/>
  <c r="AU778" i="2"/>
  <c r="AK778" i="2"/>
  <c r="AF778" i="2"/>
  <c r="AP778" i="2"/>
  <c r="BA778" i="2"/>
  <c r="AQ778" i="2"/>
  <c r="AV778" i="2"/>
  <c r="BF778" i="2"/>
  <c r="H779" i="2" s="1"/>
  <c r="AG778" i="2"/>
  <c r="W778" i="2"/>
  <c r="AL778" i="2"/>
  <c r="BU777" i="2"/>
  <c r="BT777" i="2" l="1"/>
  <c r="L778" i="2" s="1"/>
  <c r="Q778" i="2" s="1"/>
  <c r="BE778" i="2"/>
  <c r="G779" i="2" s="1"/>
  <c r="BJ778" i="2"/>
  <c r="CD778" i="2"/>
  <c r="CE778" i="2"/>
  <c r="BK778" i="2"/>
  <c r="BZ778" i="2"/>
  <c r="N778" i="2"/>
  <c r="S778" i="2" s="1"/>
  <c r="BL778" i="2"/>
  <c r="CA778" i="2"/>
  <c r="M778" i="2"/>
  <c r="R778" i="2" s="1"/>
  <c r="T777" i="2"/>
  <c r="AD778" i="2"/>
  <c r="BD778" i="2"/>
  <c r="AT778" i="2"/>
  <c r="AX778" i="2" s="1"/>
  <c r="AY778" i="2"/>
  <c r="BC778" i="2" s="1"/>
  <c r="AO778" i="2"/>
  <c r="AJ778" i="2"/>
  <c r="AE778" i="2"/>
  <c r="U778" i="2"/>
  <c r="Y778" i="2" s="1"/>
  <c r="BS777" i="2"/>
  <c r="CF778" i="2"/>
  <c r="BO778" i="2"/>
  <c r="BQ778" i="2"/>
  <c r="BP778" i="2"/>
  <c r="CJ778" i="2" l="1"/>
  <c r="CL778" i="2"/>
  <c r="CK778" i="2"/>
  <c r="BY778" i="2"/>
  <c r="AN778" i="2"/>
  <c r="CC778" i="2"/>
  <c r="CG778" i="2" s="1"/>
  <c r="BH778" i="2"/>
  <c r="F779" i="2"/>
  <c r="BW777" i="2"/>
  <c r="CH777" i="2" s="1"/>
  <c r="K778" i="2"/>
  <c r="P778" i="2" s="1"/>
  <c r="AS778" i="2"/>
  <c r="BX778" i="2"/>
  <c r="BI778" i="2"/>
  <c r="AI778" i="2"/>
  <c r="BN778" i="2"/>
  <c r="CI778" i="2" l="1"/>
  <c r="CM778" i="2" s="1"/>
  <c r="AF779" i="2"/>
  <c r="Z779" i="2"/>
  <c r="AB779" i="2"/>
  <c r="AC779" i="2"/>
  <c r="AK779" i="2"/>
  <c r="BE779" i="2"/>
  <c r="G780" i="2" s="1"/>
  <c r="BM778" i="2"/>
  <c r="BR778" i="2" s="1"/>
  <c r="X779" i="2"/>
  <c r="AH779" i="2"/>
  <c r="AR779" i="2"/>
  <c r="AM779" i="2"/>
  <c r="BG779" i="2"/>
  <c r="I780" i="2" s="1"/>
  <c r="BB779" i="2"/>
  <c r="AW779" i="2"/>
  <c r="BV778" i="2"/>
  <c r="O778" i="2"/>
  <c r="AL779" i="2"/>
  <c r="W779" i="2"/>
  <c r="AG779" i="2"/>
  <c r="AQ779" i="2"/>
  <c r="BF779" i="2"/>
  <c r="H780" i="2" s="1"/>
  <c r="AV779" i="2"/>
  <c r="BA779" i="2"/>
  <c r="BU778" i="2"/>
  <c r="J779" i="2"/>
  <c r="AU779" i="2" l="1"/>
  <c r="V779" i="2"/>
  <c r="AP779" i="2"/>
  <c r="AA779" i="2"/>
  <c r="AD779" i="2" s="1"/>
  <c r="AZ779" i="2"/>
  <c r="BT778" i="2"/>
  <c r="L779" i="2" s="1"/>
  <c r="BL779" i="2"/>
  <c r="BZ779" i="2"/>
  <c r="CA779" i="2"/>
  <c r="BK779" i="2"/>
  <c r="T778" i="2"/>
  <c r="AY779" i="2"/>
  <c r="BD779" i="2"/>
  <c r="U779" i="2"/>
  <c r="AE779" i="2"/>
  <c r="AO779" i="2"/>
  <c r="AT779" i="2"/>
  <c r="AJ779" i="2"/>
  <c r="BS778" i="2"/>
  <c r="N779" i="2"/>
  <c r="M779" i="2"/>
  <c r="CE779" i="2"/>
  <c r="CF779" i="2"/>
  <c r="BP779" i="2"/>
  <c r="BQ779" i="2"/>
  <c r="S779" i="2" l="1"/>
  <c r="AX779" i="2"/>
  <c r="Q779" i="2"/>
  <c r="R779" i="2"/>
  <c r="AQ780" i="2" s="1"/>
  <c r="Y779" i="2"/>
  <c r="CK779" i="2"/>
  <c r="CL779" i="2"/>
  <c r="BJ779" i="2"/>
  <c r="CD779" i="2"/>
  <c r="BC779" i="2"/>
  <c r="BY779" i="2"/>
  <c r="BH779" i="2"/>
  <c r="F780" i="2"/>
  <c r="AS779" i="2"/>
  <c r="BX779" i="2"/>
  <c r="BW778" i="2"/>
  <c r="CH778" i="2" s="1"/>
  <c r="K779" i="2"/>
  <c r="P779" i="2" s="1"/>
  <c r="AN779" i="2"/>
  <c r="CC779" i="2"/>
  <c r="AI779" i="2"/>
  <c r="BI779" i="2"/>
  <c r="BN779" i="2"/>
  <c r="BO779" i="2"/>
  <c r="CG779" i="2" l="1"/>
  <c r="CJ779" i="2"/>
  <c r="CI779" i="2"/>
  <c r="AA780" i="2"/>
  <c r="Z780" i="2"/>
  <c r="AC780" i="2"/>
  <c r="AB780" i="2"/>
  <c r="BU779" i="2"/>
  <c r="M780" i="2" s="1"/>
  <c r="BV779" i="2"/>
  <c r="N780" i="2" s="1"/>
  <c r="BG780" i="2"/>
  <c r="I781" i="2" s="1"/>
  <c r="AL780" i="2"/>
  <c r="X780" i="2"/>
  <c r="AM780" i="2"/>
  <c r="AR780" i="2"/>
  <c r="AH780" i="2"/>
  <c r="AW780" i="2"/>
  <c r="BB780" i="2"/>
  <c r="W780" i="2"/>
  <c r="AV780" i="2"/>
  <c r="AG780" i="2"/>
  <c r="BF780" i="2"/>
  <c r="H781" i="2" s="1"/>
  <c r="BA780" i="2"/>
  <c r="O779" i="2"/>
  <c r="J780" i="2"/>
  <c r="BM779" i="2"/>
  <c r="BR779" i="2" s="1"/>
  <c r="AU780" i="2"/>
  <c r="AK780" i="2"/>
  <c r="AZ780" i="2"/>
  <c r="AF780" i="2"/>
  <c r="V780" i="2"/>
  <c r="BE780" i="2"/>
  <c r="G781" i="2" s="1"/>
  <c r="AP780" i="2"/>
  <c r="BT779" i="2"/>
  <c r="S780" i="2" l="1"/>
  <c r="R780" i="2"/>
  <c r="CM779" i="2"/>
  <c r="CE780" i="2"/>
  <c r="CA780" i="2"/>
  <c r="BL780" i="2"/>
  <c r="CF780" i="2"/>
  <c r="BZ780" i="2"/>
  <c r="BK780" i="2"/>
  <c r="BJ780" i="2"/>
  <c r="BY780" i="2"/>
  <c r="CD780" i="2"/>
  <c r="L780" i="2"/>
  <c r="Q780" i="2" s="1"/>
  <c r="T779" i="2"/>
  <c r="U780" i="2"/>
  <c r="Y780" i="2" s="1"/>
  <c r="BD780" i="2"/>
  <c r="AJ780" i="2"/>
  <c r="AO780" i="2"/>
  <c r="AY780" i="2"/>
  <c r="BC780" i="2" s="1"/>
  <c r="AE780" i="2"/>
  <c r="AT780" i="2"/>
  <c r="AX780" i="2" s="1"/>
  <c r="BS779" i="2"/>
  <c r="BP780" i="2"/>
  <c r="BQ780" i="2"/>
  <c r="BO780" i="2"/>
  <c r="CL780" i="2" l="1"/>
  <c r="CK780" i="2"/>
  <c r="CJ780" i="2"/>
  <c r="AC781" i="2"/>
  <c r="BW779" i="2"/>
  <c r="CH779" i="2" s="1"/>
  <c r="K780" i="2"/>
  <c r="P780" i="2" s="1"/>
  <c r="AS780" i="2"/>
  <c r="BX780" i="2"/>
  <c r="AD780" i="2"/>
  <c r="BI780" i="2"/>
  <c r="AI780" i="2"/>
  <c r="AN780" i="2"/>
  <c r="CC780" i="2"/>
  <c r="CG780" i="2" s="1"/>
  <c r="F781" i="2"/>
  <c r="BH780" i="2"/>
  <c r="BN780" i="2"/>
  <c r="CI780" i="2" l="1"/>
  <c r="CM780" i="2" s="1"/>
  <c r="AA781" i="2"/>
  <c r="AB781" i="2"/>
  <c r="Z781" i="2"/>
  <c r="AW781" i="2"/>
  <c r="AR781" i="2"/>
  <c r="AH781" i="2"/>
  <c r="BG781" i="2"/>
  <c r="I782" i="2" s="1"/>
  <c r="AM781" i="2"/>
  <c r="BB781" i="2"/>
  <c r="X781" i="2"/>
  <c r="BV780" i="2"/>
  <c r="J781" i="2"/>
  <c r="O780" i="2"/>
  <c r="V781" i="2"/>
  <c r="AP781" i="2"/>
  <c r="AU781" i="2"/>
  <c r="AF781" i="2"/>
  <c r="BE781" i="2"/>
  <c r="G782" i="2" s="1"/>
  <c r="AK781" i="2"/>
  <c r="AZ781" i="2"/>
  <c r="BT780" i="2"/>
  <c r="BM780" i="2"/>
  <c r="BR780" i="2" s="1"/>
  <c r="BA781" i="2"/>
  <c r="W781" i="2"/>
  <c r="AV781" i="2"/>
  <c r="AQ781" i="2"/>
  <c r="AL781" i="2"/>
  <c r="AG781" i="2"/>
  <c r="BF781" i="2"/>
  <c r="H782" i="2" s="1"/>
  <c r="BU780" i="2"/>
  <c r="CF781" i="2" l="1"/>
  <c r="CE781" i="2"/>
  <c r="CD781" i="2"/>
  <c r="BY781" i="2"/>
  <c r="T780" i="2"/>
  <c r="U781" i="2"/>
  <c r="Y781" i="2" s="1"/>
  <c r="AT781" i="2"/>
  <c r="AX781" i="2" s="1"/>
  <c r="AE781" i="2"/>
  <c r="BD781" i="2"/>
  <c r="AJ781" i="2"/>
  <c r="AO781" i="2"/>
  <c r="AY781" i="2"/>
  <c r="BC781" i="2" s="1"/>
  <c r="AD781" i="2"/>
  <c r="BS780" i="2"/>
  <c r="BL781" i="2"/>
  <c r="BK781" i="2"/>
  <c r="N781" i="2"/>
  <c r="S781" i="2" s="1"/>
  <c r="CA781" i="2"/>
  <c r="L781" i="2"/>
  <c r="Q781" i="2" s="1"/>
  <c r="BJ781" i="2"/>
  <c r="M781" i="2"/>
  <c r="R781" i="2" s="1"/>
  <c r="BZ781" i="2"/>
  <c r="BO781" i="2"/>
  <c r="BP781" i="2"/>
  <c r="BQ781" i="2"/>
  <c r="CJ781" i="2" l="1"/>
  <c r="CL781" i="2"/>
  <c r="CK781" i="2"/>
  <c r="K781" i="2"/>
  <c r="P781" i="2" s="1"/>
  <c r="BW780" i="2"/>
  <c r="CH780" i="2" s="1"/>
  <c r="AN781" i="2"/>
  <c r="CC781" i="2"/>
  <c r="CG781" i="2" s="1"/>
  <c r="BH781" i="2"/>
  <c r="F782" i="2"/>
  <c r="AI781" i="2"/>
  <c r="BI781" i="2"/>
  <c r="AS781" i="2"/>
  <c r="BX781" i="2"/>
  <c r="BN781" i="2"/>
  <c r="CI781" i="2" l="1"/>
  <c r="CM781" i="2" s="1"/>
  <c r="AA782" i="2"/>
  <c r="AB782" i="2"/>
  <c r="Z782" i="2"/>
  <c r="AC782" i="2"/>
  <c r="BB782" i="2"/>
  <c r="BA782" i="2"/>
  <c r="BV781" i="2"/>
  <c r="N782" i="2" s="1"/>
  <c r="BT781" i="2"/>
  <c r="L782" i="2" s="1"/>
  <c r="AL782" i="2"/>
  <c r="AQ782" i="2"/>
  <c r="W782" i="2"/>
  <c r="BF782" i="2"/>
  <c r="H783" i="2" s="1"/>
  <c r="BU781" i="2"/>
  <c r="M782" i="2" s="1"/>
  <c r="AV782" i="2"/>
  <c r="AG782" i="2"/>
  <c r="AW782" i="2"/>
  <c r="BG782" i="2"/>
  <c r="I783" i="2" s="1"/>
  <c r="X782" i="2"/>
  <c r="AR782" i="2"/>
  <c r="AH782" i="2"/>
  <c r="AM782" i="2"/>
  <c r="AK782" i="2"/>
  <c r="AF782" i="2"/>
  <c r="AZ782" i="2"/>
  <c r="V782" i="2"/>
  <c r="AU782" i="2"/>
  <c r="BE782" i="2"/>
  <c r="G783" i="2" s="1"/>
  <c r="AP782" i="2"/>
  <c r="BM781" i="2"/>
  <c r="BR781" i="2" s="1"/>
  <c r="J782" i="2"/>
  <c r="O781" i="2"/>
  <c r="S782" i="2" l="1"/>
  <c r="R782" i="2"/>
  <c r="Q782" i="2"/>
  <c r="BL782" i="2"/>
  <c r="CE782" i="2"/>
  <c r="BK782" i="2"/>
  <c r="BZ782" i="2"/>
  <c r="CF782" i="2"/>
  <c r="CA782" i="2"/>
  <c r="BY782" i="2"/>
  <c r="BJ782" i="2"/>
  <c r="CD782" i="2"/>
  <c r="T781" i="2"/>
  <c r="AJ782" i="2"/>
  <c r="AT782" i="2"/>
  <c r="AX782" i="2" s="1"/>
  <c r="AE782" i="2"/>
  <c r="AO782" i="2"/>
  <c r="BD782" i="2"/>
  <c r="AD782" i="2"/>
  <c r="U782" i="2"/>
  <c r="Y782" i="2" s="1"/>
  <c r="AY782" i="2"/>
  <c r="BC782" i="2" s="1"/>
  <c r="BS781" i="2"/>
  <c r="BQ782" i="2"/>
  <c r="BP782" i="2"/>
  <c r="BO782" i="2"/>
  <c r="CK782" i="2" l="1"/>
  <c r="CJ782" i="2"/>
  <c r="CL782" i="2"/>
  <c r="AI782" i="2"/>
  <c r="BI782" i="2"/>
  <c r="BW781" i="2"/>
  <c r="CH781" i="2" s="1"/>
  <c r="K782" i="2"/>
  <c r="P782" i="2" s="1"/>
  <c r="BH782" i="2"/>
  <c r="F783" i="2"/>
  <c r="AN782" i="2"/>
  <c r="CC782" i="2"/>
  <c r="CG782" i="2" s="1"/>
  <c r="BX782" i="2"/>
  <c r="AS782" i="2"/>
  <c r="BN782" i="2"/>
  <c r="CI782" i="2" l="1"/>
  <c r="CM782" i="2" s="1"/>
  <c r="AA783" i="2"/>
  <c r="Z783" i="2"/>
  <c r="AB783" i="2"/>
  <c r="AC783" i="2"/>
  <c r="BV782" i="2"/>
  <c r="N783" i="2" s="1"/>
  <c r="AM783" i="2"/>
  <c r="W783" i="2"/>
  <c r="BB783" i="2"/>
  <c r="AW783" i="2"/>
  <c r="X783" i="2"/>
  <c r="AV783" i="2"/>
  <c r="BG783" i="2"/>
  <c r="I784" i="2" s="1"/>
  <c r="AR783" i="2"/>
  <c r="AH783" i="2"/>
  <c r="BU782" i="2"/>
  <c r="M783" i="2" s="1"/>
  <c r="BF783" i="2"/>
  <c r="H784" i="2" s="1"/>
  <c r="AL783" i="2"/>
  <c r="AG783" i="2"/>
  <c r="AQ783" i="2"/>
  <c r="BA783" i="2"/>
  <c r="AP783" i="2"/>
  <c r="BT782" i="2"/>
  <c r="L783" i="2" s="1"/>
  <c r="AZ783" i="2"/>
  <c r="AF783" i="2"/>
  <c r="AK783" i="2"/>
  <c r="V783" i="2"/>
  <c r="BE783" i="2"/>
  <c r="G784" i="2" s="1"/>
  <c r="AU783" i="2"/>
  <c r="O782" i="2"/>
  <c r="BM782" i="2"/>
  <c r="BR782" i="2" s="1"/>
  <c r="J783" i="2"/>
  <c r="S783" i="2" l="1"/>
  <c r="R783" i="2"/>
  <c r="Q783" i="2"/>
  <c r="BL783" i="2"/>
  <c r="CF783" i="2"/>
  <c r="CA783" i="2"/>
  <c r="BK783" i="2"/>
  <c r="CE783" i="2"/>
  <c r="BZ783" i="2"/>
  <c r="CD783" i="2"/>
  <c r="BY783" i="2"/>
  <c r="BJ783" i="2"/>
  <c r="T782" i="2"/>
  <c r="AO783" i="2"/>
  <c r="U783" i="2"/>
  <c r="Y783" i="2" s="1"/>
  <c r="AJ783" i="2"/>
  <c r="BD783" i="2"/>
  <c r="AT783" i="2"/>
  <c r="AX783" i="2" s="1"/>
  <c r="AD783" i="2"/>
  <c r="AE783" i="2"/>
  <c r="AY783" i="2"/>
  <c r="BC783" i="2" s="1"/>
  <c r="BS782" i="2"/>
  <c r="BQ783" i="2"/>
  <c r="BP783" i="2"/>
  <c r="BO783" i="2"/>
  <c r="CK783" i="2" l="1"/>
  <c r="CJ783" i="2"/>
  <c r="CL783" i="2"/>
  <c r="BH783" i="2"/>
  <c r="F784" i="2"/>
  <c r="AI783" i="2"/>
  <c r="BI783" i="2"/>
  <c r="AN783" i="2"/>
  <c r="CC783" i="2"/>
  <c r="CG783" i="2" s="1"/>
  <c r="K783" i="2"/>
  <c r="P783" i="2" s="1"/>
  <c r="BW782" i="2"/>
  <c r="CH782" i="2" s="1"/>
  <c r="BX783" i="2"/>
  <c r="AS783" i="2"/>
  <c r="BN783" i="2"/>
  <c r="CI783" i="2" l="1"/>
  <c r="CM783" i="2" s="1"/>
  <c r="AA784" i="2"/>
  <c r="Z784" i="2"/>
  <c r="AC784" i="2"/>
  <c r="AB784" i="2"/>
  <c r="AH784" i="2"/>
  <c r="X784" i="2"/>
  <c r="BB784" i="2"/>
  <c r="AW784" i="2"/>
  <c r="AR784" i="2"/>
  <c r="BV783" i="2"/>
  <c r="N784" i="2" s="1"/>
  <c r="AM784" i="2"/>
  <c r="BG784" i="2"/>
  <c r="I785" i="2" s="1"/>
  <c r="AQ784" i="2"/>
  <c r="BF784" i="2"/>
  <c r="H785" i="2" s="1"/>
  <c r="W784" i="2"/>
  <c r="AV784" i="2"/>
  <c r="AL784" i="2"/>
  <c r="AG784" i="2"/>
  <c r="BA784" i="2"/>
  <c r="BU783" i="2"/>
  <c r="BM783" i="2"/>
  <c r="BR783" i="2" s="1"/>
  <c r="V784" i="2"/>
  <c r="AZ784" i="2"/>
  <c r="AK784" i="2"/>
  <c r="AF784" i="2"/>
  <c r="BE784" i="2"/>
  <c r="G785" i="2" s="1"/>
  <c r="AP784" i="2"/>
  <c r="AU784" i="2"/>
  <c r="BT783" i="2"/>
  <c r="J784" i="2"/>
  <c r="O783" i="2"/>
  <c r="S784" i="2" l="1"/>
  <c r="CA784" i="2"/>
  <c r="CE784" i="2"/>
  <c r="CF784" i="2"/>
  <c r="BL784" i="2"/>
  <c r="BY784" i="2"/>
  <c r="BK784" i="2"/>
  <c r="CD784" i="2"/>
  <c r="M784" i="2"/>
  <c r="R784" i="2" s="1"/>
  <c r="BZ784" i="2"/>
  <c r="T783" i="2"/>
  <c r="AT784" i="2"/>
  <c r="AX784" i="2" s="1"/>
  <c r="AY784" i="2"/>
  <c r="BC784" i="2" s="1"/>
  <c r="BD784" i="2"/>
  <c r="AE784" i="2"/>
  <c r="AD784" i="2"/>
  <c r="AJ784" i="2"/>
  <c r="U784" i="2"/>
  <c r="Y784" i="2" s="1"/>
  <c r="AO784" i="2"/>
  <c r="BS783" i="2"/>
  <c r="L784" i="2"/>
  <c r="Q784" i="2" s="1"/>
  <c r="BJ784" i="2"/>
  <c r="BO784" i="2"/>
  <c r="BQ784" i="2"/>
  <c r="BP784" i="2"/>
  <c r="CJ784" i="2" l="1"/>
  <c r="CK784" i="2"/>
  <c r="CL784" i="2"/>
  <c r="BH784" i="2"/>
  <c r="F785" i="2"/>
  <c r="AN784" i="2"/>
  <c r="CC784" i="2"/>
  <c r="CG784" i="2" s="1"/>
  <c r="BW783" i="2"/>
  <c r="CH783" i="2" s="1"/>
  <c r="K784" i="2"/>
  <c r="P784" i="2" s="1"/>
  <c r="AS784" i="2"/>
  <c r="BX784" i="2"/>
  <c r="AI784" i="2"/>
  <c r="BI784" i="2"/>
  <c r="BN784" i="2"/>
  <c r="CI784" i="2" l="1"/>
  <c r="CM784" i="2" s="1"/>
  <c r="BT784" i="2"/>
  <c r="L785" i="2" s="1"/>
  <c r="AC785" i="2"/>
  <c r="AB785" i="2"/>
  <c r="Z785" i="2"/>
  <c r="AA785" i="2"/>
  <c r="AH785" i="2"/>
  <c r="BB785" i="2"/>
  <c r="BV784" i="2"/>
  <c r="N785" i="2" s="1"/>
  <c r="X785" i="2"/>
  <c r="BG785" i="2"/>
  <c r="I786" i="2" s="1"/>
  <c r="AR785" i="2"/>
  <c r="AM785" i="2"/>
  <c r="AW785" i="2"/>
  <c r="V785" i="2"/>
  <c r="AF785" i="2"/>
  <c r="AP785" i="2"/>
  <c r="AK785" i="2"/>
  <c r="BE785" i="2"/>
  <c r="G786" i="2" s="1"/>
  <c r="BM784" i="2"/>
  <c r="BR784" i="2" s="1"/>
  <c r="AV785" i="2"/>
  <c r="AQ785" i="2"/>
  <c r="BF785" i="2"/>
  <c r="H786" i="2" s="1"/>
  <c r="W785" i="2"/>
  <c r="AL785" i="2"/>
  <c r="BA785" i="2"/>
  <c r="AG785" i="2"/>
  <c r="BU784" i="2"/>
  <c r="J785" i="2"/>
  <c r="O784" i="2"/>
  <c r="S785" i="2" l="1"/>
  <c r="Q785" i="2"/>
  <c r="AZ785" i="2"/>
  <c r="BY785" i="2" s="1"/>
  <c r="AU785" i="2"/>
  <c r="BL785" i="2"/>
  <c r="CA785" i="2"/>
  <c r="CF785" i="2"/>
  <c r="CE785" i="2"/>
  <c r="BK785" i="2"/>
  <c r="M785" i="2"/>
  <c r="R785" i="2" s="1"/>
  <c r="BD785" i="2"/>
  <c r="T784" i="2"/>
  <c r="AO785" i="2"/>
  <c r="AE785" i="2"/>
  <c r="AJ785" i="2"/>
  <c r="AT785" i="2"/>
  <c r="U785" i="2"/>
  <c r="Y785" i="2" s="1"/>
  <c r="AY785" i="2"/>
  <c r="BS784" i="2"/>
  <c r="BZ785" i="2"/>
  <c r="BP785" i="2"/>
  <c r="BQ785" i="2"/>
  <c r="CK785" i="2" l="1"/>
  <c r="CL785" i="2"/>
  <c r="AX785" i="2"/>
  <c r="BC785" i="2"/>
  <c r="BJ785" i="2"/>
  <c r="CD785" i="2"/>
  <c r="AN785" i="2"/>
  <c r="CC785" i="2"/>
  <c r="BH785" i="2"/>
  <c r="F786" i="2"/>
  <c r="AD785" i="2"/>
  <c r="AI785" i="2"/>
  <c r="BI785" i="2"/>
  <c r="AS785" i="2"/>
  <c r="BX785" i="2"/>
  <c r="BW784" i="2"/>
  <c r="CH784" i="2" s="1"/>
  <c r="K785" i="2"/>
  <c r="P785" i="2" s="1"/>
  <c r="BO785" i="2"/>
  <c r="BN785" i="2"/>
  <c r="CG785" i="2" l="1"/>
  <c r="CI785" i="2"/>
  <c r="CJ785" i="2"/>
  <c r="AA786" i="2"/>
  <c r="AC786" i="2"/>
  <c r="AB786" i="2"/>
  <c r="Z786" i="2"/>
  <c r="X786" i="2"/>
  <c r="AW786" i="2"/>
  <c r="BB786" i="2"/>
  <c r="BV785" i="2"/>
  <c r="N786" i="2" s="1"/>
  <c r="AM786" i="2"/>
  <c r="BG786" i="2"/>
  <c r="I787" i="2" s="1"/>
  <c r="AR786" i="2"/>
  <c r="AH786" i="2"/>
  <c r="W786" i="2"/>
  <c r="AL786" i="2"/>
  <c r="BF786" i="2"/>
  <c r="H787" i="2" s="1"/>
  <c r="AV786" i="2"/>
  <c r="AQ786" i="2"/>
  <c r="AG786" i="2"/>
  <c r="BA786" i="2"/>
  <c r="BU785" i="2"/>
  <c r="O785" i="2"/>
  <c r="J786" i="2"/>
  <c r="AF786" i="2"/>
  <c r="V786" i="2"/>
  <c r="AU786" i="2"/>
  <c r="AP786" i="2"/>
  <c r="BT785" i="2"/>
  <c r="BM785" i="2"/>
  <c r="BR785" i="2" s="1"/>
  <c r="S786" i="2" l="1"/>
  <c r="CM785" i="2"/>
  <c r="BE786" i="2"/>
  <c r="G787" i="2" s="1"/>
  <c r="AZ786" i="2"/>
  <c r="BJ786" i="2" s="1"/>
  <c r="AK786" i="2"/>
  <c r="CD786" i="2" s="1"/>
  <c r="CA786" i="2"/>
  <c r="BL786" i="2"/>
  <c r="CF786" i="2"/>
  <c r="BK786" i="2"/>
  <c r="CE786" i="2"/>
  <c r="T785" i="2"/>
  <c r="AO786" i="2"/>
  <c r="AY786" i="2"/>
  <c r="BD786" i="2"/>
  <c r="AT786" i="2"/>
  <c r="AX786" i="2" s="1"/>
  <c r="AD786" i="2"/>
  <c r="AJ786" i="2"/>
  <c r="U786" i="2"/>
  <c r="Y786" i="2" s="1"/>
  <c r="AE786" i="2"/>
  <c r="BS785" i="2"/>
  <c r="BZ786" i="2"/>
  <c r="L786" i="2"/>
  <c r="Q786" i="2" s="1"/>
  <c r="M786" i="2"/>
  <c r="R786" i="2" s="1"/>
  <c r="BO786" i="2"/>
  <c r="BP786" i="2"/>
  <c r="BQ786" i="2"/>
  <c r="CJ786" i="2" l="1"/>
  <c r="CL786" i="2"/>
  <c r="CK786" i="2"/>
  <c r="BC786" i="2"/>
  <c r="BY786" i="2"/>
  <c r="AL787" i="2"/>
  <c r="BW785" i="2"/>
  <c r="CH785" i="2" s="1"/>
  <c r="K786" i="2"/>
  <c r="P786" i="2" s="1"/>
  <c r="AS786" i="2"/>
  <c r="BX786" i="2"/>
  <c r="AI786" i="2"/>
  <c r="BI786" i="2"/>
  <c r="BH786" i="2"/>
  <c r="F787" i="2"/>
  <c r="AN786" i="2"/>
  <c r="CC786" i="2"/>
  <c r="CG786" i="2" s="1"/>
  <c r="BN786" i="2"/>
  <c r="CI786" i="2" l="1"/>
  <c r="CM786" i="2" s="1"/>
  <c r="BE787" i="2"/>
  <c r="G788" i="2" s="1"/>
  <c r="Z787" i="2"/>
  <c r="AC787" i="2"/>
  <c r="AB787" i="2"/>
  <c r="AA787" i="2"/>
  <c r="BF787" i="2"/>
  <c r="H788" i="2" s="1"/>
  <c r="AK787" i="2"/>
  <c r="BU786" i="2"/>
  <c r="M787" i="2" s="1"/>
  <c r="AQ787" i="2"/>
  <c r="W787" i="2"/>
  <c r="BA787" i="2"/>
  <c r="AV787" i="2"/>
  <c r="AG787" i="2"/>
  <c r="AZ787" i="2"/>
  <c r="BT786" i="2"/>
  <c r="L787" i="2" s="1"/>
  <c r="AF787" i="2"/>
  <c r="V787" i="2"/>
  <c r="AU787" i="2"/>
  <c r="AP787" i="2"/>
  <c r="BG787" i="2"/>
  <c r="I788" i="2" s="1"/>
  <c r="BB787" i="2"/>
  <c r="X787" i="2"/>
  <c r="AW787" i="2"/>
  <c r="AR787" i="2"/>
  <c r="AH787" i="2"/>
  <c r="AM787" i="2"/>
  <c r="BV786" i="2"/>
  <c r="J787" i="2"/>
  <c r="BM786" i="2"/>
  <c r="BR786" i="2" s="1"/>
  <c r="O786" i="2"/>
  <c r="R787" i="2" l="1"/>
  <c r="Q787" i="2"/>
  <c r="BK787" i="2"/>
  <c r="BZ787" i="2"/>
  <c r="CA787" i="2"/>
  <c r="CE787" i="2"/>
  <c r="BJ787" i="2"/>
  <c r="CD787" i="2"/>
  <c r="BY787" i="2"/>
  <c r="T786" i="2"/>
  <c r="AY787" i="2"/>
  <c r="BC787" i="2" s="1"/>
  <c r="AE787" i="2"/>
  <c r="AO787" i="2"/>
  <c r="AD787" i="2"/>
  <c r="U787" i="2"/>
  <c r="Y787" i="2" s="1"/>
  <c r="AJ787" i="2"/>
  <c r="BD787" i="2"/>
  <c r="AT787" i="2"/>
  <c r="AX787" i="2" s="1"/>
  <c r="BS786" i="2"/>
  <c r="BL787" i="2"/>
  <c r="N787" i="2"/>
  <c r="S787" i="2" s="1"/>
  <c r="CF787" i="2"/>
  <c r="BO787" i="2"/>
  <c r="BQ787" i="2"/>
  <c r="BP787" i="2"/>
  <c r="CL787" i="2" l="1"/>
  <c r="CK787" i="2"/>
  <c r="CJ787" i="2"/>
  <c r="X788" i="2"/>
  <c r="BW786" i="2"/>
  <c r="CH786" i="2" s="1"/>
  <c r="K787" i="2"/>
  <c r="P787" i="2" s="1"/>
  <c r="BH787" i="2"/>
  <c r="F788" i="2"/>
  <c r="AS787" i="2"/>
  <c r="BX787" i="2"/>
  <c r="AN787" i="2"/>
  <c r="CC787" i="2"/>
  <c r="CG787" i="2" s="1"/>
  <c r="AI787" i="2"/>
  <c r="BI787" i="2"/>
  <c r="BN787" i="2"/>
  <c r="CI787" i="2" l="1"/>
  <c r="CM787" i="2" s="1"/>
  <c r="AA788" i="2"/>
  <c r="AH788" i="2"/>
  <c r="Z788" i="2"/>
  <c r="AC788" i="2"/>
  <c r="AB788" i="2"/>
  <c r="BA788" i="2"/>
  <c r="BV787" i="2"/>
  <c r="N788" i="2" s="1"/>
  <c r="BU787" i="2"/>
  <c r="M788" i="2" s="1"/>
  <c r="AQ788" i="2"/>
  <c r="AL788" i="2"/>
  <c r="BF788" i="2"/>
  <c r="H789" i="2" s="1"/>
  <c r="AV788" i="2"/>
  <c r="AW788" i="2"/>
  <c r="AR788" i="2"/>
  <c r="AM788" i="2"/>
  <c r="BG788" i="2"/>
  <c r="I789" i="2" s="1"/>
  <c r="W788" i="2"/>
  <c r="AG788" i="2"/>
  <c r="BB788" i="2"/>
  <c r="BT787" i="2"/>
  <c r="L788" i="2" s="1"/>
  <c r="BE788" i="2"/>
  <c r="G789" i="2" s="1"/>
  <c r="AP788" i="2"/>
  <c r="AU788" i="2"/>
  <c r="AZ788" i="2"/>
  <c r="V788" i="2"/>
  <c r="AK788" i="2"/>
  <c r="BM787" i="2"/>
  <c r="BR787" i="2" s="1"/>
  <c r="J788" i="2"/>
  <c r="O787" i="2"/>
  <c r="S788" i="2" l="1"/>
  <c r="R788" i="2"/>
  <c r="Q788" i="2"/>
  <c r="AF788" i="2"/>
  <c r="BJ788" i="2" s="1"/>
  <c r="BZ788" i="2"/>
  <c r="BK788" i="2"/>
  <c r="BL788" i="2"/>
  <c r="CE788" i="2"/>
  <c r="CF788" i="2"/>
  <c r="CA788" i="2"/>
  <c r="BY788" i="2"/>
  <c r="CD788" i="2"/>
  <c r="T787" i="2"/>
  <c r="AO788" i="2"/>
  <c r="AJ788" i="2"/>
  <c r="U788" i="2"/>
  <c r="Y788" i="2" s="1"/>
  <c r="BD788" i="2"/>
  <c r="AY788" i="2"/>
  <c r="BC788" i="2" s="1"/>
  <c r="AT788" i="2"/>
  <c r="AX788" i="2" s="1"/>
  <c r="AE788" i="2"/>
  <c r="BS787" i="2"/>
  <c r="BP788" i="2"/>
  <c r="BQ788" i="2"/>
  <c r="BO788" i="2"/>
  <c r="CJ788" i="2" l="1"/>
  <c r="CL788" i="2"/>
  <c r="CK788" i="2"/>
  <c r="AC789" i="2"/>
  <c r="AN788" i="2"/>
  <c r="CC788" i="2"/>
  <c r="CG788" i="2" s="1"/>
  <c r="BW787" i="2"/>
  <c r="CH787" i="2" s="1"/>
  <c r="K788" i="2"/>
  <c r="P788" i="2" s="1"/>
  <c r="AS788" i="2"/>
  <c r="BX788" i="2"/>
  <c r="AD788" i="2"/>
  <c r="BH788" i="2"/>
  <c r="F789" i="2"/>
  <c r="BI788" i="2"/>
  <c r="AI788" i="2"/>
  <c r="BN788" i="2"/>
  <c r="CI788" i="2" l="1"/>
  <c r="CM788" i="2" s="1"/>
  <c r="Z789" i="2"/>
  <c r="AA789" i="2"/>
  <c r="AB789" i="2"/>
  <c r="BA789" i="2"/>
  <c r="BU788" i="2"/>
  <c r="M789" i="2" s="1"/>
  <c r="AG789" i="2"/>
  <c r="W789" i="2"/>
  <c r="AQ789" i="2"/>
  <c r="AL789" i="2"/>
  <c r="AV789" i="2"/>
  <c r="BF789" i="2"/>
  <c r="H790" i="2" s="1"/>
  <c r="J789" i="2"/>
  <c r="V789" i="2"/>
  <c r="AK789" i="2"/>
  <c r="AU789" i="2"/>
  <c r="AP789" i="2"/>
  <c r="AZ789" i="2"/>
  <c r="BE789" i="2"/>
  <c r="G790" i="2" s="1"/>
  <c r="AF789" i="2"/>
  <c r="BT788" i="2"/>
  <c r="BM788" i="2"/>
  <c r="BR788" i="2" s="1"/>
  <c r="AW789" i="2"/>
  <c r="BB789" i="2"/>
  <c r="X789" i="2"/>
  <c r="AH789" i="2"/>
  <c r="BG789" i="2"/>
  <c r="I790" i="2" s="1"/>
  <c r="AM789" i="2"/>
  <c r="AR789" i="2"/>
  <c r="BV788" i="2"/>
  <c r="O788" i="2"/>
  <c r="R789" i="2" l="1"/>
  <c r="BK789" i="2"/>
  <c r="BZ789" i="2"/>
  <c r="CE789" i="2"/>
  <c r="CD789" i="2"/>
  <c r="CF789" i="2"/>
  <c r="BJ789" i="2"/>
  <c r="N789" i="2"/>
  <c r="S789" i="2" s="1"/>
  <c r="CA789" i="2"/>
  <c r="BL789" i="2"/>
  <c r="T788" i="2"/>
  <c r="AY789" i="2"/>
  <c r="BC789" i="2" s="1"/>
  <c r="AT789" i="2"/>
  <c r="AX789" i="2" s="1"/>
  <c r="AJ789" i="2"/>
  <c r="AO789" i="2"/>
  <c r="AD789" i="2"/>
  <c r="BD789" i="2"/>
  <c r="U789" i="2"/>
  <c r="Y789" i="2" s="1"/>
  <c r="AE789" i="2"/>
  <c r="BS788" i="2"/>
  <c r="L789" i="2"/>
  <c r="Q789" i="2" s="1"/>
  <c r="BY789" i="2"/>
  <c r="BQ789" i="2"/>
  <c r="BO789" i="2"/>
  <c r="BP789" i="2"/>
  <c r="CL789" i="2" l="1"/>
  <c r="CK789" i="2"/>
  <c r="CJ789" i="2"/>
  <c r="BH789" i="2"/>
  <c r="F790" i="2"/>
  <c r="BW788" i="2"/>
  <c r="CH788" i="2" s="1"/>
  <c r="K789" i="2"/>
  <c r="P789" i="2" s="1"/>
  <c r="AI789" i="2"/>
  <c r="BI789" i="2"/>
  <c r="AS789" i="2"/>
  <c r="BX789" i="2"/>
  <c r="AN789" i="2"/>
  <c r="CC789" i="2"/>
  <c r="CG789" i="2" s="1"/>
  <c r="BN789" i="2"/>
  <c r="CI789" i="2" l="1"/>
  <c r="CM789" i="2" s="1"/>
  <c r="AA790" i="2"/>
  <c r="Z790" i="2"/>
  <c r="AB790" i="2"/>
  <c r="AC790" i="2"/>
  <c r="W790" i="2"/>
  <c r="BE790" i="2"/>
  <c r="G791" i="2" s="1"/>
  <c r="V790" i="2"/>
  <c r="BU789" i="2"/>
  <c r="M790" i="2" s="1"/>
  <c r="BF790" i="2"/>
  <c r="H791" i="2" s="1"/>
  <c r="AL790" i="2"/>
  <c r="AV790" i="2"/>
  <c r="BA790" i="2"/>
  <c r="AG790" i="2"/>
  <c r="AQ790" i="2"/>
  <c r="BM789" i="2"/>
  <c r="BR789" i="2" s="1"/>
  <c r="J790" i="2"/>
  <c r="AH790" i="2"/>
  <c r="AW790" i="2"/>
  <c r="X790" i="2"/>
  <c r="BB790" i="2"/>
  <c r="AR790" i="2"/>
  <c r="AM790" i="2"/>
  <c r="BG790" i="2"/>
  <c r="I791" i="2" s="1"/>
  <c r="BV789" i="2"/>
  <c r="O789" i="2"/>
  <c r="R790" i="2" l="1"/>
  <c r="AF790" i="2"/>
  <c r="BT789" i="2"/>
  <c r="L790" i="2" s="1"/>
  <c r="Q790" i="2" s="1"/>
  <c r="AK790" i="2"/>
  <c r="AU790" i="2"/>
  <c r="AP790" i="2"/>
  <c r="AZ790" i="2"/>
  <c r="CE790" i="2"/>
  <c r="BK790" i="2"/>
  <c r="BZ790" i="2"/>
  <c r="CA790" i="2"/>
  <c r="N790" i="2"/>
  <c r="S790" i="2" s="1"/>
  <c r="BL790" i="2"/>
  <c r="T789" i="2"/>
  <c r="AY790" i="2"/>
  <c r="AE790" i="2"/>
  <c r="U790" i="2"/>
  <c r="Y790" i="2" s="1"/>
  <c r="AJ790" i="2"/>
  <c r="AD790" i="2"/>
  <c r="BD790" i="2"/>
  <c r="AT790" i="2"/>
  <c r="AO790" i="2"/>
  <c r="BS789" i="2"/>
  <c r="CF790" i="2"/>
  <c r="BP790" i="2"/>
  <c r="BQ790" i="2"/>
  <c r="BC790" i="2" l="1"/>
  <c r="CL790" i="2"/>
  <c r="CK790" i="2"/>
  <c r="AX790" i="2"/>
  <c r="CD790" i="2"/>
  <c r="BY790" i="2"/>
  <c r="BJ790" i="2"/>
  <c r="BH790" i="2"/>
  <c r="F791" i="2"/>
  <c r="AI790" i="2"/>
  <c r="BI790" i="2"/>
  <c r="BW789" i="2"/>
  <c r="CH789" i="2" s="1"/>
  <c r="K790" i="2"/>
  <c r="P790" i="2" s="1"/>
  <c r="AS790" i="2"/>
  <c r="BX790" i="2"/>
  <c r="AN790" i="2"/>
  <c r="CC790" i="2"/>
  <c r="BO790" i="2"/>
  <c r="BN790" i="2"/>
  <c r="CG790" i="2" l="1"/>
  <c r="CI790" i="2"/>
  <c r="CJ790" i="2"/>
  <c r="Z791" i="2"/>
  <c r="AA791" i="2"/>
  <c r="AB791" i="2"/>
  <c r="AC791" i="2"/>
  <c r="AK791" i="2"/>
  <c r="BT790" i="2"/>
  <c r="L791" i="2" s="1"/>
  <c r="BE791" i="2"/>
  <c r="G792" i="2" s="1"/>
  <c r="AF791" i="2"/>
  <c r="AP791" i="2"/>
  <c r="AZ791" i="2"/>
  <c r="AU791" i="2"/>
  <c r="AW791" i="2"/>
  <c r="AH791" i="2"/>
  <c r="AM791" i="2"/>
  <c r="X791" i="2"/>
  <c r="BG791" i="2"/>
  <c r="I792" i="2" s="1"/>
  <c r="AR791" i="2"/>
  <c r="BB791" i="2"/>
  <c r="BV790" i="2"/>
  <c r="J791" i="2"/>
  <c r="AQ791" i="2"/>
  <c r="W791" i="2"/>
  <c r="BF791" i="2"/>
  <c r="H792" i="2" s="1"/>
  <c r="AV791" i="2"/>
  <c r="BA791" i="2"/>
  <c r="AL791" i="2"/>
  <c r="AG791" i="2"/>
  <c r="BU790" i="2"/>
  <c r="O790" i="2"/>
  <c r="BM790" i="2"/>
  <c r="BR790" i="2" s="1"/>
  <c r="Q791" i="2" l="1"/>
  <c r="CM790" i="2"/>
  <c r="V791" i="2"/>
  <c r="BY791" i="2"/>
  <c r="CD791" i="2"/>
  <c r="BJ791" i="2"/>
  <c r="CA791" i="2"/>
  <c r="T790" i="2"/>
  <c r="AJ791" i="2"/>
  <c r="AO791" i="2"/>
  <c r="AY791" i="2"/>
  <c r="BC791" i="2" s="1"/>
  <c r="BD791" i="2"/>
  <c r="AT791" i="2"/>
  <c r="AX791" i="2" s="1"/>
  <c r="U791" i="2"/>
  <c r="AE791" i="2"/>
  <c r="BS790" i="2"/>
  <c r="M791" i="2"/>
  <c r="R791" i="2" s="1"/>
  <c r="BZ791" i="2"/>
  <c r="BK791" i="2"/>
  <c r="N791" i="2"/>
  <c r="S791" i="2" s="1"/>
  <c r="CE791" i="2"/>
  <c r="CF791" i="2"/>
  <c r="BL791" i="2"/>
  <c r="BO791" i="2"/>
  <c r="BP791" i="2"/>
  <c r="BQ791" i="2"/>
  <c r="CL791" i="2" l="1"/>
  <c r="CJ791" i="2"/>
  <c r="CK791" i="2"/>
  <c r="Y791" i="2"/>
  <c r="AD791" i="2"/>
  <c r="AS791" i="2"/>
  <c r="BX791" i="2"/>
  <c r="BW790" i="2"/>
  <c r="CH790" i="2" s="1"/>
  <c r="K791" i="2"/>
  <c r="P791" i="2" s="1"/>
  <c r="BH791" i="2"/>
  <c r="F792" i="2"/>
  <c r="AN791" i="2"/>
  <c r="CC791" i="2"/>
  <c r="CG791" i="2" s="1"/>
  <c r="BI791" i="2"/>
  <c r="AI791" i="2"/>
  <c r="BN791" i="2"/>
  <c r="CI791" i="2" l="1"/>
  <c r="CM791" i="2" s="1"/>
  <c r="Z792" i="2"/>
  <c r="AC792" i="2"/>
  <c r="AB792" i="2"/>
  <c r="BA792" i="2"/>
  <c r="AV792" i="2"/>
  <c r="BF792" i="2"/>
  <c r="H793" i="2" s="1"/>
  <c r="AL792" i="2"/>
  <c r="BU791" i="2"/>
  <c r="M792" i="2" s="1"/>
  <c r="AG792" i="2"/>
  <c r="W792" i="2"/>
  <c r="AQ792" i="2"/>
  <c r="O791" i="2"/>
  <c r="AW792" i="2"/>
  <c r="AR792" i="2"/>
  <c r="AH792" i="2"/>
  <c r="X792" i="2"/>
  <c r="AM792" i="2"/>
  <c r="BB792" i="2"/>
  <c r="BG792" i="2"/>
  <c r="I793" i="2" s="1"/>
  <c r="BV791" i="2"/>
  <c r="BM791" i="2"/>
  <c r="BR791" i="2" s="1"/>
  <c r="J792" i="2"/>
  <c r="AA792" i="2" l="1"/>
  <c r="AD792" i="2" s="1"/>
  <c r="BE792" i="2"/>
  <c r="G793" i="2" s="1"/>
  <c r="AK792" i="2"/>
  <c r="V792" i="2"/>
  <c r="AF792" i="2"/>
  <c r="AP792" i="2"/>
  <c r="AU792" i="2"/>
  <c r="AZ792" i="2"/>
  <c r="BT791" i="2"/>
  <c r="L792" i="2" s="1"/>
  <c r="BK792" i="2"/>
  <c r="BZ792" i="2"/>
  <c r="CE792" i="2"/>
  <c r="CF792" i="2"/>
  <c r="N792" i="2"/>
  <c r="T791" i="2"/>
  <c r="AJ792" i="2"/>
  <c r="AE792" i="2"/>
  <c r="BD792" i="2"/>
  <c r="AO792" i="2"/>
  <c r="AY792" i="2"/>
  <c r="U792" i="2"/>
  <c r="AT792" i="2"/>
  <c r="BS791" i="2"/>
  <c r="BL792" i="2"/>
  <c r="CA792" i="2"/>
  <c r="BP792" i="2"/>
  <c r="BQ792" i="2"/>
  <c r="Q792" i="2" l="1"/>
  <c r="BC792" i="2"/>
  <c r="S792" i="2"/>
  <c r="R792" i="2"/>
  <c r="CL792" i="2"/>
  <c r="CK792" i="2"/>
  <c r="AX792" i="2"/>
  <c r="BY792" i="2"/>
  <c r="Y792" i="2"/>
  <c r="CD792" i="2"/>
  <c r="BJ792" i="2"/>
  <c r="AS792" i="2"/>
  <c r="BX792" i="2"/>
  <c r="BH792" i="2"/>
  <c r="F793" i="2"/>
  <c r="AI792" i="2"/>
  <c r="BI792" i="2"/>
  <c r="BW791" i="2"/>
  <c r="CH791" i="2" s="1"/>
  <c r="K792" i="2"/>
  <c r="P792" i="2" s="1"/>
  <c r="AN792" i="2"/>
  <c r="CC792" i="2"/>
  <c r="BO792" i="2"/>
  <c r="BN792" i="2"/>
  <c r="CG792" i="2" l="1"/>
  <c r="CI792" i="2"/>
  <c r="CJ792" i="2"/>
  <c r="AA793" i="2"/>
  <c r="Z793" i="2"/>
  <c r="AB793" i="2"/>
  <c r="AC793" i="2"/>
  <c r="AQ793" i="2"/>
  <c r="AF793" i="2"/>
  <c r="AK793" i="2"/>
  <c r="V793" i="2"/>
  <c r="BE793" i="2"/>
  <c r="G794" i="2" s="1"/>
  <c r="BF793" i="2"/>
  <c r="H794" i="2" s="1"/>
  <c r="AL793" i="2"/>
  <c r="BA793" i="2"/>
  <c r="BU792" i="2"/>
  <c r="M793" i="2" s="1"/>
  <c r="AG793" i="2"/>
  <c r="W793" i="2"/>
  <c r="AV793" i="2"/>
  <c r="X793" i="2"/>
  <c r="AW793" i="2"/>
  <c r="BB793" i="2"/>
  <c r="AR793" i="2"/>
  <c r="AH793" i="2"/>
  <c r="AM793" i="2"/>
  <c r="BG793" i="2"/>
  <c r="I794" i="2" s="1"/>
  <c r="BV792" i="2"/>
  <c r="O792" i="2"/>
  <c r="BM792" i="2"/>
  <c r="BR792" i="2" s="1"/>
  <c r="J793" i="2"/>
  <c r="R793" i="2" l="1"/>
  <c r="CM792" i="2"/>
  <c r="AU793" i="2"/>
  <c r="BT792" i="2"/>
  <c r="L793" i="2" s="1"/>
  <c r="Q793" i="2" s="1"/>
  <c r="AP793" i="2"/>
  <c r="AZ793" i="2"/>
  <c r="BZ793" i="2"/>
  <c r="CE793" i="2"/>
  <c r="BL793" i="2"/>
  <c r="BK793" i="2"/>
  <c r="CF793" i="2"/>
  <c r="CA793" i="2"/>
  <c r="T792" i="2"/>
  <c r="AY793" i="2"/>
  <c r="AT793" i="2"/>
  <c r="AO793" i="2"/>
  <c r="AJ793" i="2"/>
  <c r="U793" i="2"/>
  <c r="Y793" i="2" s="1"/>
  <c r="AE793" i="2"/>
  <c r="BD793" i="2"/>
  <c r="BS792" i="2"/>
  <c r="N793" i="2"/>
  <c r="S793" i="2" s="1"/>
  <c r="BQ793" i="2"/>
  <c r="BP793" i="2"/>
  <c r="CL793" i="2" l="1"/>
  <c r="CK793" i="2"/>
  <c r="BY793" i="2"/>
  <c r="BC793" i="2"/>
  <c r="BJ793" i="2"/>
  <c r="AX793" i="2"/>
  <c r="CD793" i="2"/>
  <c r="AB794" i="2"/>
  <c r="AG794" i="2"/>
  <c r="AL794" i="2"/>
  <c r="AQ794" i="2"/>
  <c r="BA794" i="2"/>
  <c r="AV794" i="2"/>
  <c r="W794" i="2"/>
  <c r="BF794" i="2"/>
  <c r="H795" i="2" s="1"/>
  <c r="BU793" i="2"/>
  <c r="K793" i="2"/>
  <c r="P793" i="2" s="1"/>
  <c r="BW792" i="2"/>
  <c r="CH792" i="2" s="1"/>
  <c r="AN793" i="2"/>
  <c r="CC793" i="2"/>
  <c r="AD793" i="2"/>
  <c r="AP794" i="2" s="1"/>
  <c r="BH793" i="2"/>
  <c r="F794" i="2"/>
  <c r="AS793" i="2"/>
  <c r="BX793" i="2"/>
  <c r="BI793" i="2"/>
  <c r="AI793" i="2"/>
  <c r="BO793" i="2"/>
  <c r="BN793" i="2"/>
  <c r="CG793" i="2" l="1"/>
  <c r="CI793" i="2"/>
  <c r="CJ793" i="2"/>
  <c r="AZ794" i="2"/>
  <c r="BE794" i="2"/>
  <c r="G795" i="2" s="1"/>
  <c r="AK794" i="2"/>
  <c r="Z794" i="2"/>
  <c r="AA794" i="2"/>
  <c r="AC794" i="2"/>
  <c r="AU794" i="2"/>
  <c r="BT793" i="2"/>
  <c r="L794" i="2" s="1"/>
  <c r="V794" i="2"/>
  <c r="AF794" i="2"/>
  <c r="J794" i="2"/>
  <c r="X794" i="2"/>
  <c r="AW794" i="2"/>
  <c r="AR794" i="2"/>
  <c r="AH794" i="2"/>
  <c r="AM794" i="2"/>
  <c r="BB794" i="2"/>
  <c r="BG794" i="2"/>
  <c r="I795" i="2" s="1"/>
  <c r="BV793" i="2"/>
  <c r="BZ794" i="2"/>
  <c r="O793" i="2"/>
  <c r="CE794" i="2"/>
  <c r="BM793" i="2"/>
  <c r="BR793" i="2" s="1"/>
  <c r="M794" i="2"/>
  <c r="BK794" i="2"/>
  <c r="BP794" i="2"/>
  <c r="R794" i="2" l="1"/>
  <c r="Q794" i="2"/>
  <c r="CM793" i="2"/>
  <c r="CK794" i="2"/>
  <c r="CD794" i="2"/>
  <c r="BY794" i="2"/>
  <c r="BJ794" i="2"/>
  <c r="CF794" i="2"/>
  <c r="T793" i="2"/>
  <c r="AJ794" i="2"/>
  <c r="AE794" i="2"/>
  <c r="AT794" i="2"/>
  <c r="AX794" i="2" s="1"/>
  <c r="U794" i="2"/>
  <c r="Y794" i="2" s="1"/>
  <c r="AO794" i="2"/>
  <c r="AY794" i="2"/>
  <c r="BC794" i="2" s="1"/>
  <c r="AD794" i="2"/>
  <c r="BD794" i="2"/>
  <c r="BS793" i="2"/>
  <c r="N794" i="2"/>
  <c r="S794" i="2" s="1"/>
  <c r="BL794" i="2"/>
  <c r="CA794" i="2"/>
  <c r="BQ794" i="2"/>
  <c r="BO794" i="2"/>
  <c r="CJ794" i="2" l="1"/>
  <c r="CL794" i="2"/>
  <c r="BW793" i="2"/>
  <c r="CH793" i="2" s="1"/>
  <c r="K794" i="2"/>
  <c r="P794" i="2" s="1"/>
  <c r="AS794" i="2"/>
  <c r="BX794" i="2"/>
  <c r="AN794" i="2"/>
  <c r="CC794" i="2"/>
  <c r="CG794" i="2" s="1"/>
  <c r="BH794" i="2"/>
  <c r="F795" i="2"/>
  <c r="AI794" i="2"/>
  <c r="BI794" i="2"/>
  <c r="BN794" i="2"/>
  <c r="CI794" i="2" l="1"/>
  <c r="CM794" i="2" s="1"/>
  <c r="BE795" i="2"/>
  <c r="G796" i="2" s="1"/>
  <c r="Z795" i="2"/>
  <c r="AC795" i="2"/>
  <c r="AB795" i="2"/>
  <c r="AA795" i="2"/>
  <c r="AW795" i="2"/>
  <c r="AZ795" i="2"/>
  <c r="AK795" i="2"/>
  <c r="BV794" i="2"/>
  <c r="N795" i="2" s="1"/>
  <c r="AM795" i="2"/>
  <c r="BB795" i="2"/>
  <c r="BG795" i="2"/>
  <c r="I796" i="2" s="1"/>
  <c r="X795" i="2"/>
  <c r="AH795" i="2"/>
  <c r="AR795" i="2"/>
  <c r="BA795" i="2"/>
  <c r="W795" i="2"/>
  <c r="AL795" i="2"/>
  <c r="AQ795" i="2"/>
  <c r="AV795" i="2"/>
  <c r="BF795" i="2"/>
  <c r="H796" i="2" s="1"/>
  <c r="AG795" i="2"/>
  <c r="BU794" i="2"/>
  <c r="O794" i="2"/>
  <c r="BM794" i="2"/>
  <c r="BR794" i="2" s="1"/>
  <c r="J795" i="2"/>
  <c r="S795" i="2" l="1"/>
  <c r="AF795" i="2"/>
  <c r="V795" i="2"/>
  <c r="BT794" i="2"/>
  <c r="L795" i="2" s="1"/>
  <c r="Q795" i="2" s="1"/>
  <c r="AP795" i="2"/>
  <c r="AU795" i="2"/>
  <c r="BL795" i="2"/>
  <c r="CF795" i="2"/>
  <c r="CA795" i="2"/>
  <c r="BK795" i="2"/>
  <c r="CE795" i="2"/>
  <c r="M795" i="2"/>
  <c r="R795" i="2" s="1"/>
  <c r="T794" i="2"/>
  <c r="AY795" i="2"/>
  <c r="BC795" i="2" s="1"/>
  <c r="BD795" i="2"/>
  <c r="AO795" i="2"/>
  <c r="AJ795" i="2"/>
  <c r="AD795" i="2"/>
  <c r="AE795" i="2"/>
  <c r="AT795" i="2"/>
  <c r="U795" i="2"/>
  <c r="BS794" i="2"/>
  <c r="BZ795" i="2"/>
  <c r="BP795" i="2"/>
  <c r="BQ795" i="2"/>
  <c r="CL795" i="2" l="1"/>
  <c r="CK795" i="2"/>
  <c r="BJ795" i="2"/>
  <c r="Y795" i="2"/>
  <c r="AX795" i="2"/>
  <c r="CD795" i="2"/>
  <c r="BY795" i="2"/>
  <c r="BX795" i="2"/>
  <c r="AS795" i="2"/>
  <c r="BI795" i="2"/>
  <c r="AI795" i="2"/>
  <c r="BH795" i="2"/>
  <c r="F796" i="2"/>
  <c r="BW794" i="2"/>
  <c r="CH794" i="2" s="1"/>
  <c r="K795" i="2"/>
  <c r="P795" i="2" s="1"/>
  <c r="AN795" i="2"/>
  <c r="CC795" i="2"/>
  <c r="BN795" i="2"/>
  <c r="BO795" i="2"/>
  <c r="CG795" i="2" l="1"/>
  <c r="CI795" i="2"/>
  <c r="CJ795" i="2"/>
  <c r="AA796" i="2"/>
  <c r="Z796" i="2"/>
  <c r="AC796" i="2"/>
  <c r="AB796" i="2"/>
  <c r="BG796" i="2"/>
  <c r="I797" i="2" s="1"/>
  <c r="BB796" i="2"/>
  <c r="AW796" i="2"/>
  <c r="AH796" i="2"/>
  <c r="AR796" i="2"/>
  <c r="AM796" i="2"/>
  <c r="X796" i="2"/>
  <c r="BV795" i="2"/>
  <c r="BM795" i="2"/>
  <c r="BR795" i="2" s="1"/>
  <c r="J796" i="2"/>
  <c r="AF796" i="2"/>
  <c r="BE796" i="2"/>
  <c r="G797" i="2" s="1"/>
  <c r="AZ796" i="2"/>
  <c r="AP796" i="2"/>
  <c r="AL796" i="2"/>
  <c r="AQ796" i="2"/>
  <c r="AG796" i="2"/>
  <c r="BA796" i="2"/>
  <c r="AV796" i="2"/>
  <c r="W796" i="2"/>
  <c r="BF796" i="2"/>
  <c r="H797" i="2" s="1"/>
  <c r="BU795" i="2"/>
  <c r="O795" i="2"/>
  <c r="CM795" i="2" l="1"/>
  <c r="AU796" i="2"/>
  <c r="BJ796" i="2" s="1"/>
  <c r="V796" i="2"/>
  <c r="BT795" i="2"/>
  <c r="L796" i="2" s="1"/>
  <c r="Q796" i="2" s="1"/>
  <c r="AK796" i="2"/>
  <c r="CA796" i="2"/>
  <c r="BY796" i="2"/>
  <c r="BL796" i="2"/>
  <c r="T795" i="2"/>
  <c r="AE796" i="2"/>
  <c r="AJ796" i="2"/>
  <c r="AT796" i="2"/>
  <c r="U796" i="2"/>
  <c r="BD796" i="2"/>
  <c r="AD796" i="2"/>
  <c r="AO796" i="2"/>
  <c r="AY796" i="2"/>
  <c r="BC796" i="2" s="1"/>
  <c r="BS795" i="2"/>
  <c r="M796" i="2"/>
  <c r="R796" i="2" s="1"/>
  <c r="CE796" i="2"/>
  <c r="BK796" i="2"/>
  <c r="CF796" i="2"/>
  <c r="BZ796" i="2"/>
  <c r="N796" i="2"/>
  <c r="S796" i="2" s="1"/>
  <c r="BQ796" i="2"/>
  <c r="BO796" i="2"/>
  <c r="BP796" i="2"/>
  <c r="CK796" i="2" l="1"/>
  <c r="CL796" i="2"/>
  <c r="CJ796" i="2"/>
  <c r="Y796" i="2"/>
  <c r="CD796" i="2"/>
  <c r="AX796" i="2"/>
  <c r="BX796" i="2"/>
  <c r="AS796" i="2"/>
  <c r="AN796" i="2"/>
  <c r="CC796" i="2"/>
  <c r="K796" i="2"/>
  <c r="P796" i="2" s="1"/>
  <c r="BW795" i="2"/>
  <c r="CH795" i="2" s="1"/>
  <c r="BH796" i="2"/>
  <c r="F797" i="2"/>
  <c r="AI796" i="2"/>
  <c r="BI796" i="2"/>
  <c r="BN796" i="2"/>
  <c r="CG796" i="2" l="1"/>
  <c r="CI796" i="2"/>
  <c r="CM796" i="2" s="1"/>
  <c r="AB797" i="2"/>
  <c r="Z797" i="2"/>
  <c r="AC797" i="2"/>
  <c r="AA797" i="2"/>
  <c r="BV796" i="2"/>
  <c r="N797" i="2" s="1"/>
  <c r="AZ797" i="2"/>
  <c r="W797" i="2"/>
  <c r="BU796" i="2"/>
  <c r="M797" i="2" s="1"/>
  <c r="AM797" i="2"/>
  <c r="BT796" i="2"/>
  <c r="L797" i="2" s="1"/>
  <c r="BG797" i="2"/>
  <c r="I798" i="2" s="1"/>
  <c r="AW797" i="2"/>
  <c r="BB797" i="2"/>
  <c r="AH797" i="2"/>
  <c r="AR797" i="2"/>
  <c r="X797" i="2"/>
  <c r="AL797" i="2"/>
  <c r="AQ797" i="2"/>
  <c r="AV797" i="2"/>
  <c r="AG797" i="2"/>
  <c r="BA797" i="2"/>
  <c r="BF797" i="2"/>
  <c r="H798" i="2" s="1"/>
  <c r="AP797" i="2"/>
  <c r="AU797" i="2"/>
  <c r="AF797" i="2"/>
  <c r="BE797" i="2"/>
  <c r="G798" i="2" s="1"/>
  <c r="AK797" i="2"/>
  <c r="V797" i="2"/>
  <c r="J797" i="2"/>
  <c r="O796" i="2"/>
  <c r="BM796" i="2"/>
  <c r="BR796" i="2" s="1"/>
  <c r="S797" i="2" l="1"/>
  <c r="R797" i="2"/>
  <c r="Q797" i="2"/>
  <c r="CA797" i="2"/>
  <c r="CF797" i="2"/>
  <c r="BJ797" i="2"/>
  <c r="CE797" i="2"/>
  <c r="BL797" i="2"/>
  <c r="BK797" i="2"/>
  <c r="BY797" i="2"/>
  <c r="CD797" i="2"/>
  <c r="BZ797" i="2"/>
  <c r="T796" i="2"/>
  <c r="AT797" i="2"/>
  <c r="AX797" i="2" s="1"/>
  <c r="AJ797" i="2"/>
  <c r="U797" i="2"/>
  <c r="Y797" i="2" s="1"/>
  <c r="AE797" i="2"/>
  <c r="BD797" i="2"/>
  <c r="AO797" i="2"/>
  <c r="AY797" i="2"/>
  <c r="BC797" i="2" s="1"/>
  <c r="BS796" i="2"/>
  <c r="BQ797" i="2"/>
  <c r="BO797" i="2"/>
  <c r="BP797" i="2"/>
  <c r="CK797" i="2" l="1"/>
  <c r="CL797" i="2"/>
  <c r="CJ797" i="2"/>
  <c r="AC798" i="2"/>
  <c r="BW796" i="2"/>
  <c r="CH796" i="2" s="1"/>
  <c r="K797" i="2"/>
  <c r="P797" i="2" s="1"/>
  <c r="BI797" i="2"/>
  <c r="AI797" i="2"/>
  <c r="AD797" i="2"/>
  <c r="BX797" i="2"/>
  <c r="AS797" i="2"/>
  <c r="AN797" i="2"/>
  <c r="CC797" i="2"/>
  <c r="CG797" i="2" s="1"/>
  <c r="F798" i="2"/>
  <c r="BH797" i="2"/>
  <c r="BN797" i="2"/>
  <c r="CI797" i="2" l="1"/>
  <c r="CM797" i="2" s="1"/>
  <c r="AA798" i="2"/>
  <c r="AB798" i="2"/>
  <c r="Z798" i="2"/>
  <c r="BE798" i="2"/>
  <c r="G799" i="2" s="1"/>
  <c r="AK798" i="2"/>
  <c r="AP798" i="2"/>
  <c r="AU798" i="2"/>
  <c r="V798" i="2"/>
  <c r="AF798" i="2"/>
  <c r="BT797" i="2"/>
  <c r="BM797" i="2"/>
  <c r="BR797" i="2" s="1"/>
  <c r="AH798" i="2"/>
  <c r="BG798" i="2"/>
  <c r="I799" i="2" s="1"/>
  <c r="BB798" i="2"/>
  <c r="AR798" i="2"/>
  <c r="AW798" i="2"/>
  <c r="AM798" i="2"/>
  <c r="X798" i="2"/>
  <c r="BV797" i="2"/>
  <c r="O797" i="2"/>
  <c r="J798" i="2"/>
  <c r="AL798" i="2"/>
  <c r="AG798" i="2"/>
  <c r="W798" i="2"/>
  <c r="BF798" i="2"/>
  <c r="H799" i="2" s="1"/>
  <c r="AQ798" i="2"/>
  <c r="BA798" i="2"/>
  <c r="AV798" i="2"/>
  <c r="BU797" i="2"/>
  <c r="AZ798" i="2" l="1"/>
  <c r="BY798" i="2" s="1"/>
  <c r="CA798" i="2"/>
  <c r="BZ798" i="2"/>
  <c r="BK798" i="2"/>
  <c r="CF798" i="2"/>
  <c r="M798" i="2"/>
  <c r="R798" i="2" s="1"/>
  <c r="CE798" i="2"/>
  <c r="T797" i="2"/>
  <c r="AO798" i="2"/>
  <c r="AE798" i="2"/>
  <c r="AY798" i="2"/>
  <c r="AJ798" i="2"/>
  <c r="AD798" i="2"/>
  <c r="BD798" i="2"/>
  <c r="AT798" i="2"/>
  <c r="AX798" i="2" s="1"/>
  <c r="U798" i="2"/>
  <c r="Y798" i="2" s="1"/>
  <c r="BS797" i="2"/>
  <c r="L798" i="2"/>
  <c r="Q798" i="2" s="1"/>
  <c r="N798" i="2"/>
  <c r="S798" i="2" s="1"/>
  <c r="BL798" i="2"/>
  <c r="CD798" i="2"/>
  <c r="BP798" i="2"/>
  <c r="BQ798" i="2"/>
  <c r="CL798" i="2" l="1"/>
  <c r="CK798" i="2"/>
  <c r="BC798" i="2"/>
  <c r="BJ798" i="2"/>
  <c r="BH798" i="2"/>
  <c r="F799" i="2"/>
  <c r="AI798" i="2"/>
  <c r="BI798" i="2"/>
  <c r="K798" i="2"/>
  <c r="P798" i="2" s="1"/>
  <c r="BW797" i="2"/>
  <c r="CH797" i="2" s="1"/>
  <c r="AS798" i="2"/>
  <c r="BX798" i="2"/>
  <c r="AN798" i="2"/>
  <c r="CC798" i="2"/>
  <c r="CG798" i="2" s="1"/>
  <c r="BO798" i="2"/>
  <c r="BN798" i="2"/>
  <c r="CI798" i="2" l="1"/>
  <c r="CJ798" i="2"/>
  <c r="AF799" i="2"/>
  <c r="Z799" i="2"/>
  <c r="AC799" i="2"/>
  <c r="AB799" i="2"/>
  <c r="AA799" i="2"/>
  <c r="X799" i="2"/>
  <c r="BT798" i="2"/>
  <c r="L799" i="2" s="1"/>
  <c r="AP799" i="2"/>
  <c r="AK799" i="2"/>
  <c r="BV798" i="2"/>
  <c r="N799" i="2" s="1"/>
  <c r="AZ799" i="2"/>
  <c r="BG799" i="2"/>
  <c r="I800" i="2" s="1"/>
  <c r="AM799" i="2"/>
  <c r="AW799" i="2"/>
  <c r="BB799" i="2"/>
  <c r="AH799" i="2"/>
  <c r="AR799" i="2"/>
  <c r="O798" i="2"/>
  <c r="BM798" i="2"/>
  <c r="BR798" i="2" s="1"/>
  <c r="AQ799" i="2"/>
  <c r="BA799" i="2"/>
  <c r="W799" i="2"/>
  <c r="AG799" i="2"/>
  <c r="AV799" i="2"/>
  <c r="AL799" i="2"/>
  <c r="BF799" i="2"/>
  <c r="H800" i="2" s="1"/>
  <c r="BU798" i="2"/>
  <c r="J799" i="2"/>
  <c r="S799" i="2" l="1"/>
  <c r="Q799" i="2"/>
  <c r="CM798" i="2"/>
  <c r="BE799" i="2"/>
  <c r="G800" i="2" s="1"/>
  <c r="V799" i="2"/>
  <c r="AU799" i="2"/>
  <c r="BJ799" i="2" s="1"/>
  <c r="CA799" i="2"/>
  <c r="CF799" i="2"/>
  <c r="BL799" i="2"/>
  <c r="CE799" i="2"/>
  <c r="M799" i="2"/>
  <c r="R799" i="2" s="1"/>
  <c r="BZ799" i="2"/>
  <c r="BK799" i="2"/>
  <c r="T798" i="2"/>
  <c r="AE799" i="2"/>
  <c r="AO799" i="2"/>
  <c r="AT799" i="2"/>
  <c r="AJ799" i="2"/>
  <c r="U799" i="2"/>
  <c r="BD799" i="2"/>
  <c r="AY799" i="2"/>
  <c r="BC799" i="2" s="1"/>
  <c r="BS798" i="2"/>
  <c r="BP799" i="2"/>
  <c r="BO799" i="2"/>
  <c r="BQ799" i="2"/>
  <c r="CJ799" i="2" l="1"/>
  <c r="CL799" i="2"/>
  <c r="CK799" i="2"/>
  <c r="Y799" i="2"/>
  <c r="BY799" i="2"/>
  <c r="AX799" i="2"/>
  <c r="CD799" i="2"/>
  <c r="BH799" i="2"/>
  <c r="F800" i="2"/>
  <c r="BX799" i="2"/>
  <c r="AS799" i="2"/>
  <c r="AD799" i="2"/>
  <c r="BW798" i="2"/>
  <c r="CH798" i="2" s="1"/>
  <c r="K799" i="2"/>
  <c r="P799" i="2" s="1"/>
  <c r="AN799" i="2"/>
  <c r="CC799" i="2"/>
  <c r="AI799" i="2"/>
  <c r="BI799" i="2"/>
  <c r="BN799" i="2"/>
  <c r="CG799" i="2" l="1"/>
  <c r="CI799" i="2"/>
  <c r="CM799" i="2" s="1"/>
  <c r="AA800" i="2"/>
  <c r="AC800" i="2"/>
  <c r="Z800" i="2"/>
  <c r="AB800" i="2"/>
  <c r="BB800" i="2"/>
  <c r="BV799" i="2"/>
  <c r="N800" i="2" s="1"/>
  <c r="AH800" i="2"/>
  <c r="AR800" i="2"/>
  <c r="X800" i="2"/>
  <c r="AM800" i="2"/>
  <c r="BG800" i="2"/>
  <c r="I801" i="2" s="1"/>
  <c r="AW800" i="2"/>
  <c r="BF800" i="2"/>
  <c r="H801" i="2" s="1"/>
  <c r="AL800" i="2"/>
  <c r="BA800" i="2"/>
  <c r="AQ800" i="2"/>
  <c r="W800" i="2"/>
  <c r="AG800" i="2"/>
  <c r="AV800" i="2"/>
  <c r="BU799" i="2"/>
  <c r="AU800" i="2"/>
  <c r="AF800" i="2"/>
  <c r="AK800" i="2"/>
  <c r="V800" i="2"/>
  <c r="AZ800" i="2"/>
  <c r="AP800" i="2"/>
  <c r="BE800" i="2"/>
  <c r="G801" i="2" s="1"/>
  <c r="BT799" i="2"/>
  <c r="BM799" i="2"/>
  <c r="BR799" i="2" s="1"/>
  <c r="O799" i="2"/>
  <c r="J800" i="2"/>
  <c r="S800" i="2" l="1"/>
  <c r="CF800" i="2"/>
  <c r="CA800" i="2"/>
  <c r="BL800" i="2"/>
  <c r="BY800" i="2"/>
  <c r="BZ800" i="2"/>
  <c r="BK800" i="2"/>
  <c r="L800" i="2"/>
  <c r="Q800" i="2" s="1"/>
  <c r="CD800" i="2"/>
  <c r="BJ800" i="2"/>
  <c r="CE800" i="2"/>
  <c r="T799" i="2"/>
  <c r="AY800" i="2"/>
  <c r="BC800" i="2" s="1"/>
  <c r="BD800" i="2"/>
  <c r="AE800" i="2"/>
  <c r="AO800" i="2"/>
  <c r="AJ800" i="2"/>
  <c r="U800" i="2"/>
  <c r="Y800" i="2" s="1"/>
  <c r="AD800" i="2"/>
  <c r="AT800" i="2"/>
  <c r="AX800" i="2" s="1"/>
  <c r="BS799" i="2"/>
  <c r="M800" i="2"/>
  <c r="R800" i="2" s="1"/>
  <c r="BP800" i="2"/>
  <c r="BQ800" i="2"/>
  <c r="BO800" i="2"/>
  <c r="CL800" i="2" l="1"/>
  <c r="CK800" i="2"/>
  <c r="CJ800" i="2"/>
  <c r="BX800" i="2"/>
  <c r="AS800" i="2"/>
  <c r="BI800" i="2"/>
  <c r="AI800" i="2"/>
  <c r="BH800" i="2"/>
  <c r="F801" i="2"/>
  <c r="K800" i="2"/>
  <c r="P800" i="2" s="1"/>
  <c r="BW799" i="2"/>
  <c r="CH799" i="2" s="1"/>
  <c r="AN800" i="2"/>
  <c r="CC800" i="2"/>
  <c r="CG800" i="2" s="1"/>
  <c r="BN800" i="2"/>
  <c r="CI800" i="2" l="1"/>
  <c r="CM800" i="2" s="1"/>
  <c r="AB801" i="2"/>
  <c r="AC801" i="2"/>
  <c r="Z801" i="2"/>
  <c r="AA801" i="2"/>
  <c r="AG801" i="2"/>
  <c r="BU800" i="2"/>
  <c r="M801" i="2" s="1"/>
  <c r="W801" i="2"/>
  <c r="BA801" i="2"/>
  <c r="AV801" i="2"/>
  <c r="AQ801" i="2"/>
  <c r="AL801" i="2"/>
  <c r="BF801" i="2"/>
  <c r="H802" i="2" s="1"/>
  <c r="AM801" i="2"/>
  <c r="AR801" i="2"/>
  <c r="X801" i="2"/>
  <c r="BG801" i="2"/>
  <c r="I802" i="2" s="1"/>
  <c r="AH801" i="2"/>
  <c r="BB801" i="2"/>
  <c r="AW801" i="2"/>
  <c r="BV800" i="2"/>
  <c r="O800" i="2"/>
  <c r="J801" i="2"/>
  <c r="AU801" i="2"/>
  <c r="AZ801" i="2"/>
  <c r="AF801" i="2"/>
  <c r="BE801" i="2"/>
  <c r="G802" i="2" s="1"/>
  <c r="AP801" i="2"/>
  <c r="V801" i="2"/>
  <c r="AK801" i="2"/>
  <c r="BT800" i="2"/>
  <c r="BM800" i="2"/>
  <c r="BR800" i="2" s="1"/>
  <c r="R801" i="2" l="1"/>
  <c r="BK801" i="2"/>
  <c r="CE801" i="2"/>
  <c r="CD801" i="2"/>
  <c r="BZ801" i="2"/>
  <c r="BL801" i="2"/>
  <c r="L801" i="2"/>
  <c r="Q801" i="2" s="1"/>
  <c r="BJ801" i="2"/>
  <c r="BY801" i="2"/>
  <c r="T800" i="2"/>
  <c r="AO801" i="2"/>
  <c r="AE801" i="2"/>
  <c r="AY801" i="2"/>
  <c r="BC801" i="2" s="1"/>
  <c r="AT801" i="2"/>
  <c r="AX801" i="2" s="1"/>
  <c r="AD801" i="2"/>
  <c r="BD801" i="2"/>
  <c r="U801" i="2"/>
  <c r="Y801" i="2" s="1"/>
  <c r="AJ801" i="2"/>
  <c r="BS800" i="2"/>
  <c r="CA801" i="2"/>
  <c r="N801" i="2"/>
  <c r="S801" i="2" s="1"/>
  <c r="CF801" i="2"/>
  <c r="BO801" i="2"/>
  <c r="BP801" i="2"/>
  <c r="BQ801" i="2"/>
  <c r="CL801" i="2" l="1"/>
  <c r="CK801" i="2"/>
  <c r="CJ801" i="2"/>
  <c r="BW800" i="2"/>
  <c r="CH800" i="2" s="1"/>
  <c r="K801" i="2"/>
  <c r="P801" i="2" s="1"/>
  <c r="BX801" i="2"/>
  <c r="AS801" i="2"/>
  <c r="AN801" i="2"/>
  <c r="CC801" i="2"/>
  <c r="CG801" i="2" s="1"/>
  <c r="BH801" i="2"/>
  <c r="F802" i="2"/>
  <c r="BI801" i="2"/>
  <c r="AI801" i="2"/>
  <c r="BN801" i="2"/>
  <c r="CI801" i="2" l="1"/>
  <c r="CM801" i="2" s="1"/>
  <c r="AA802" i="2"/>
  <c r="AC802" i="2"/>
  <c r="AB802" i="2"/>
  <c r="Z802" i="2"/>
  <c r="BV801" i="2"/>
  <c r="N802" i="2" s="1"/>
  <c r="AH802" i="2"/>
  <c r="W802" i="2"/>
  <c r="BF802" i="2"/>
  <c r="H803" i="2" s="1"/>
  <c r="AG802" i="2"/>
  <c r="AR802" i="2"/>
  <c r="AL802" i="2"/>
  <c r="AQ802" i="2"/>
  <c r="AV802" i="2"/>
  <c r="BU801" i="2"/>
  <c r="M802" i="2" s="1"/>
  <c r="BA802" i="2"/>
  <c r="BG802" i="2"/>
  <c r="I803" i="2" s="1"/>
  <c r="BB802" i="2"/>
  <c r="AM802" i="2"/>
  <c r="AW802" i="2"/>
  <c r="X802" i="2"/>
  <c r="BM801" i="2"/>
  <c r="BR801" i="2" s="1"/>
  <c r="V802" i="2"/>
  <c r="AZ802" i="2"/>
  <c r="AF802" i="2"/>
  <c r="AK802" i="2"/>
  <c r="BE802" i="2"/>
  <c r="G803" i="2" s="1"/>
  <c r="AP802" i="2"/>
  <c r="AU802" i="2"/>
  <c r="BT801" i="2"/>
  <c r="J802" i="2"/>
  <c r="O801" i="2"/>
  <c r="S802" i="2" l="1"/>
  <c r="R802" i="2"/>
  <c r="BZ802" i="2"/>
  <c r="BK802" i="2"/>
  <c r="CE802" i="2"/>
  <c r="CA802" i="2"/>
  <c r="BL802" i="2"/>
  <c r="CF802" i="2"/>
  <c r="BY802" i="2"/>
  <c r="L802" i="2"/>
  <c r="Q802" i="2" s="1"/>
  <c r="CD802" i="2"/>
  <c r="T801" i="2"/>
  <c r="AJ802" i="2"/>
  <c r="AO802" i="2"/>
  <c r="U802" i="2"/>
  <c r="Y802" i="2" s="1"/>
  <c r="AY802" i="2"/>
  <c r="BC802" i="2" s="1"/>
  <c r="AT802" i="2"/>
  <c r="AX802" i="2" s="1"/>
  <c r="AE802" i="2"/>
  <c r="BD802" i="2"/>
  <c r="BS801" i="2"/>
  <c r="BJ802" i="2"/>
  <c r="BQ802" i="2"/>
  <c r="BP802" i="2"/>
  <c r="BO802" i="2"/>
  <c r="CJ802" i="2" l="1"/>
  <c r="CK802" i="2"/>
  <c r="CL802" i="2"/>
  <c r="AC803" i="2"/>
  <c r="AI802" i="2"/>
  <c r="BI802" i="2"/>
  <c r="AS802" i="2"/>
  <c r="BX802" i="2"/>
  <c r="AD802" i="2"/>
  <c r="K802" i="2"/>
  <c r="P802" i="2" s="1"/>
  <c r="BW801" i="2"/>
  <c r="CH801" i="2" s="1"/>
  <c r="AN802" i="2"/>
  <c r="CC802" i="2"/>
  <c r="CG802" i="2" s="1"/>
  <c r="BH802" i="2"/>
  <c r="F803" i="2"/>
  <c r="BN802" i="2"/>
  <c r="CI802" i="2" l="1"/>
  <c r="CM802" i="2" s="1"/>
  <c r="AA803" i="2"/>
  <c r="AB803" i="2"/>
  <c r="Z803" i="2"/>
  <c r="AL803" i="2"/>
  <c r="AG803" i="2"/>
  <c r="W803" i="2"/>
  <c r="BF803" i="2"/>
  <c r="H804" i="2" s="1"/>
  <c r="BA803" i="2"/>
  <c r="AQ803" i="2"/>
  <c r="AV803" i="2"/>
  <c r="BU802" i="2"/>
  <c r="AW803" i="2"/>
  <c r="BB803" i="2"/>
  <c r="AH803" i="2"/>
  <c r="AM803" i="2"/>
  <c r="X803" i="2"/>
  <c r="AR803" i="2"/>
  <c r="BG803" i="2"/>
  <c r="I804" i="2" s="1"/>
  <c r="BV802" i="2"/>
  <c r="BM802" i="2"/>
  <c r="BR802" i="2" s="1"/>
  <c r="O802" i="2"/>
  <c r="J803" i="2"/>
  <c r="BE803" i="2"/>
  <c r="G804" i="2" s="1"/>
  <c r="AP803" i="2"/>
  <c r="AZ803" i="2"/>
  <c r="AU803" i="2"/>
  <c r="V803" i="2"/>
  <c r="AK803" i="2"/>
  <c r="AF803" i="2"/>
  <c r="BT802" i="2"/>
  <c r="BZ803" i="2" l="1"/>
  <c r="BY803" i="2"/>
  <c r="BJ803" i="2"/>
  <c r="CD803" i="2"/>
  <c r="BL803" i="2"/>
  <c r="T802" i="2"/>
  <c r="AY803" i="2"/>
  <c r="BC803" i="2" s="1"/>
  <c r="U803" i="2"/>
  <c r="Y803" i="2" s="1"/>
  <c r="AE803" i="2"/>
  <c r="AD803" i="2"/>
  <c r="AT803" i="2"/>
  <c r="AX803" i="2" s="1"/>
  <c r="AJ803" i="2"/>
  <c r="AO803" i="2"/>
  <c r="BD803" i="2"/>
  <c r="BS802" i="2"/>
  <c r="CA803" i="2"/>
  <c r="BK803" i="2"/>
  <c r="L803" i="2"/>
  <c r="Q803" i="2" s="1"/>
  <c r="N803" i="2"/>
  <c r="S803" i="2" s="1"/>
  <c r="CE803" i="2"/>
  <c r="CF803" i="2"/>
  <c r="M803" i="2"/>
  <c r="R803" i="2" s="1"/>
  <c r="BP803" i="2"/>
  <c r="BO803" i="2"/>
  <c r="BQ803" i="2"/>
  <c r="CL803" i="2" l="1"/>
  <c r="CK803" i="2"/>
  <c r="CJ803" i="2"/>
  <c r="AB804" i="2"/>
  <c r="W804" i="2"/>
  <c r="BA804" i="2"/>
  <c r="AQ804" i="2"/>
  <c r="AG804" i="2"/>
  <c r="BF804" i="2"/>
  <c r="H805" i="2" s="1"/>
  <c r="AL804" i="2"/>
  <c r="AV804" i="2"/>
  <c r="F804" i="2"/>
  <c r="BH803" i="2"/>
  <c r="BU803" i="2"/>
  <c r="BX803" i="2"/>
  <c r="AS803" i="2"/>
  <c r="AI803" i="2"/>
  <c r="BI803" i="2"/>
  <c r="AN803" i="2"/>
  <c r="CC803" i="2"/>
  <c r="CG803" i="2" s="1"/>
  <c r="BW802" i="2"/>
  <c r="CH802" i="2" s="1"/>
  <c r="K803" i="2"/>
  <c r="P803" i="2" s="1"/>
  <c r="BN803" i="2"/>
  <c r="CI803" i="2" l="1"/>
  <c r="CM803" i="2" s="1"/>
  <c r="AZ804" i="2"/>
  <c r="Z804" i="2"/>
  <c r="AC804" i="2"/>
  <c r="BE804" i="2"/>
  <c r="G805" i="2" s="1"/>
  <c r="AP804" i="2"/>
  <c r="AF804" i="2"/>
  <c r="BV803" i="2"/>
  <c r="N804" i="2" s="1"/>
  <c r="BG804" i="2"/>
  <c r="I805" i="2" s="1"/>
  <c r="X804" i="2"/>
  <c r="AR804" i="2"/>
  <c r="AH804" i="2"/>
  <c r="BB804" i="2"/>
  <c r="AM804" i="2"/>
  <c r="AW804" i="2"/>
  <c r="BK804" i="2"/>
  <c r="BM803" i="2"/>
  <c r="BR803" i="2" s="1"/>
  <c r="M804" i="2"/>
  <c r="BZ804" i="2"/>
  <c r="CE804" i="2"/>
  <c r="O803" i="2"/>
  <c r="J804" i="2"/>
  <c r="BP804" i="2"/>
  <c r="CK804" i="2" l="1"/>
  <c r="V804" i="2"/>
  <c r="AA804" i="2"/>
  <c r="R804" i="2" s="1"/>
  <c r="BT803" i="2"/>
  <c r="L804" i="2" s="1"/>
  <c r="AU804" i="2"/>
  <c r="BJ804" i="2" s="1"/>
  <c r="AK804" i="2"/>
  <c r="BY804" i="2"/>
  <c r="CA804" i="2"/>
  <c r="BL804" i="2"/>
  <c r="CF804" i="2"/>
  <c r="T803" i="2"/>
  <c r="AE804" i="2"/>
  <c r="AY804" i="2"/>
  <c r="BC804" i="2" s="1"/>
  <c r="BD804" i="2"/>
  <c r="AO804" i="2"/>
  <c r="AJ804" i="2"/>
  <c r="AT804" i="2"/>
  <c r="U804" i="2"/>
  <c r="BS803" i="2"/>
  <c r="BQ804" i="2"/>
  <c r="BO804" i="2"/>
  <c r="Y804" i="2" l="1"/>
  <c r="S804" i="2"/>
  <c r="Q804" i="2"/>
  <c r="CJ804" i="2"/>
  <c r="CL804" i="2"/>
  <c r="AX804" i="2"/>
  <c r="CD804" i="2"/>
  <c r="AD804" i="2"/>
  <c r="BX804" i="2"/>
  <c r="AS804" i="2"/>
  <c r="BH804" i="2"/>
  <c r="F805" i="2"/>
  <c r="K804" i="2"/>
  <c r="P804" i="2" s="1"/>
  <c r="BW803" i="2"/>
  <c r="CH803" i="2" s="1"/>
  <c r="AN804" i="2"/>
  <c r="CC804" i="2"/>
  <c r="BI804" i="2"/>
  <c r="AI804" i="2"/>
  <c r="BN804" i="2"/>
  <c r="CG804" i="2" l="1"/>
  <c r="CI804" i="2"/>
  <c r="CM804" i="2" s="1"/>
  <c r="AA805" i="2"/>
  <c r="AC805" i="2"/>
  <c r="AB805" i="2"/>
  <c r="Z805" i="2"/>
  <c r="BF805" i="2"/>
  <c r="H806" i="2" s="1"/>
  <c r="AG805" i="2"/>
  <c r="AV805" i="2"/>
  <c r="AL805" i="2"/>
  <c r="AQ805" i="2"/>
  <c r="W805" i="2"/>
  <c r="BA805" i="2"/>
  <c r="BU804" i="2"/>
  <c r="J805" i="2"/>
  <c r="X805" i="2"/>
  <c r="AH805" i="2"/>
  <c r="BG805" i="2"/>
  <c r="I806" i="2" s="1"/>
  <c r="BB805" i="2"/>
  <c r="AM805" i="2"/>
  <c r="AW805" i="2"/>
  <c r="AR805" i="2"/>
  <c r="BV804" i="2"/>
  <c r="BM804" i="2"/>
  <c r="BR804" i="2" s="1"/>
  <c r="V805" i="2"/>
  <c r="AF805" i="2"/>
  <c r="AZ805" i="2"/>
  <c r="AP805" i="2"/>
  <c r="AK805" i="2"/>
  <c r="BE805" i="2"/>
  <c r="G806" i="2" s="1"/>
  <c r="AU805" i="2"/>
  <c r="BT804" i="2"/>
  <c r="O804" i="2"/>
  <c r="CA805" i="2" l="1"/>
  <c r="BZ805" i="2"/>
  <c r="CF805" i="2"/>
  <c r="CD805" i="2"/>
  <c r="L805" i="2"/>
  <c r="Q805" i="2" s="1"/>
  <c r="BY805" i="2"/>
  <c r="CE805" i="2"/>
  <c r="T804" i="2"/>
  <c r="AT805" i="2"/>
  <c r="AX805" i="2" s="1"/>
  <c r="AJ805" i="2"/>
  <c r="AE805" i="2"/>
  <c r="BD805" i="2"/>
  <c r="AY805" i="2"/>
  <c r="BC805" i="2" s="1"/>
  <c r="AO805" i="2"/>
  <c r="AD805" i="2"/>
  <c r="U805" i="2"/>
  <c r="Y805" i="2" s="1"/>
  <c r="BS804" i="2"/>
  <c r="N805" i="2"/>
  <c r="S805" i="2" s="1"/>
  <c r="BL805" i="2"/>
  <c r="BJ805" i="2"/>
  <c r="BK805" i="2"/>
  <c r="M805" i="2"/>
  <c r="R805" i="2" s="1"/>
  <c r="BQ805" i="2"/>
  <c r="BO805" i="2"/>
  <c r="BP805" i="2"/>
  <c r="CK805" i="2" l="1"/>
  <c r="CJ805" i="2"/>
  <c r="CL805" i="2"/>
  <c r="AM806" i="2"/>
  <c r="AI805" i="2"/>
  <c r="BI805" i="2"/>
  <c r="AS805" i="2"/>
  <c r="BX805" i="2"/>
  <c r="AN805" i="2"/>
  <c r="CC805" i="2"/>
  <c r="CG805" i="2" s="1"/>
  <c r="BW804" i="2"/>
  <c r="CH804" i="2" s="1"/>
  <c r="K805" i="2"/>
  <c r="P805" i="2" s="1"/>
  <c r="BH805" i="2"/>
  <c r="F806" i="2"/>
  <c r="BN805" i="2"/>
  <c r="CI805" i="2" l="1"/>
  <c r="CM805" i="2" s="1"/>
  <c r="AA806" i="2"/>
  <c r="AB806" i="2"/>
  <c r="Z806" i="2"/>
  <c r="AC806" i="2"/>
  <c r="AH806" i="2"/>
  <c r="X806" i="2"/>
  <c r="BV805" i="2"/>
  <c r="AW806" i="2"/>
  <c r="AR806" i="2"/>
  <c r="BB806" i="2"/>
  <c r="BG806" i="2"/>
  <c r="I807" i="2" s="1"/>
  <c r="AV806" i="2"/>
  <c r="BA806" i="2"/>
  <c r="AG806" i="2"/>
  <c r="AQ806" i="2"/>
  <c r="BU805" i="2"/>
  <c r="M806" i="2" s="1"/>
  <c r="BF806" i="2"/>
  <c r="H807" i="2" s="1"/>
  <c r="W806" i="2"/>
  <c r="AL806" i="2"/>
  <c r="O805" i="2"/>
  <c r="BM805" i="2"/>
  <c r="BR805" i="2" s="1"/>
  <c r="J806" i="2"/>
  <c r="AK806" i="2"/>
  <c r="AZ806" i="2"/>
  <c r="V806" i="2"/>
  <c r="AF806" i="2"/>
  <c r="BE806" i="2"/>
  <c r="G807" i="2" s="1"/>
  <c r="AU806" i="2"/>
  <c r="AP806" i="2"/>
  <c r="BT805" i="2"/>
  <c r="N806" i="2"/>
  <c r="S806" i="2" l="1"/>
  <c r="R806" i="2"/>
  <c r="BL806" i="2"/>
  <c r="CF806" i="2"/>
  <c r="CA806" i="2"/>
  <c r="BK806" i="2"/>
  <c r="BZ806" i="2"/>
  <c r="CE806" i="2"/>
  <c r="BY806" i="2"/>
  <c r="L806" i="2"/>
  <c r="Q806" i="2" s="1"/>
  <c r="CD806" i="2"/>
  <c r="BJ806" i="2"/>
  <c r="T805" i="2"/>
  <c r="U806" i="2"/>
  <c r="Y806" i="2" s="1"/>
  <c r="AD806" i="2"/>
  <c r="AT806" i="2"/>
  <c r="AX806" i="2" s="1"/>
  <c r="AO806" i="2"/>
  <c r="AJ806" i="2"/>
  <c r="AY806" i="2"/>
  <c r="BC806" i="2" s="1"/>
  <c r="AE806" i="2"/>
  <c r="BD806" i="2"/>
  <c r="BS805" i="2"/>
  <c r="BQ806" i="2"/>
  <c r="BP806" i="2"/>
  <c r="BO806" i="2"/>
  <c r="CJ806" i="2" l="1"/>
  <c r="CK806" i="2"/>
  <c r="CL806" i="2"/>
  <c r="BW805" i="2"/>
  <c r="CH805" i="2" s="1"/>
  <c r="K806" i="2"/>
  <c r="P806" i="2" s="1"/>
  <c r="AN806" i="2"/>
  <c r="CC806" i="2"/>
  <c r="CG806" i="2" s="1"/>
  <c r="BH806" i="2"/>
  <c r="F807" i="2"/>
  <c r="BX806" i="2"/>
  <c r="AS806" i="2"/>
  <c r="BI806" i="2"/>
  <c r="AI806" i="2"/>
  <c r="BN806" i="2"/>
  <c r="CI806" i="2" l="1"/>
  <c r="CM806" i="2" s="1"/>
  <c r="AZ807" i="2"/>
  <c r="Z807" i="2"/>
  <c r="AB807" i="2"/>
  <c r="AC807" i="2"/>
  <c r="AA807" i="2"/>
  <c r="BV806" i="2"/>
  <c r="N807" i="2" s="1"/>
  <c r="X807" i="2"/>
  <c r="AH807" i="2"/>
  <c r="BG807" i="2"/>
  <c r="I808" i="2" s="1"/>
  <c r="AM807" i="2"/>
  <c r="AW807" i="2"/>
  <c r="AR807" i="2"/>
  <c r="BB807" i="2"/>
  <c r="AG807" i="2"/>
  <c r="BF807" i="2"/>
  <c r="H808" i="2" s="1"/>
  <c r="AL807" i="2"/>
  <c r="W807" i="2"/>
  <c r="BA807" i="2"/>
  <c r="AV807" i="2"/>
  <c r="AQ807" i="2"/>
  <c r="BU806" i="2"/>
  <c r="BE807" i="2"/>
  <c r="G808" i="2" s="1"/>
  <c r="AF807" i="2"/>
  <c r="AP807" i="2"/>
  <c r="BT806" i="2"/>
  <c r="BM806" i="2"/>
  <c r="BR806" i="2" s="1"/>
  <c r="J807" i="2"/>
  <c r="O806" i="2"/>
  <c r="S807" i="2" l="1"/>
  <c r="V807" i="2"/>
  <c r="AU807" i="2"/>
  <c r="BJ807" i="2" s="1"/>
  <c r="AK807" i="2"/>
  <c r="CA807" i="2"/>
  <c r="BL807" i="2"/>
  <c r="CF807" i="2"/>
  <c r="BY807" i="2"/>
  <c r="T806" i="2"/>
  <c r="AJ807" i="2"/>
  <c r="AY807" i="2"/>
  <c r="BC807" i="2" s="1"/>
  <c r="AD807" i="2"/>
  <c r="AE807" i="2"/>
  <c r="U807" i="2"/>
  <c r="AT807" i="2"/>
  <c r="BD807" i="2"/>
  <c r="AO807" i="2"/>
  <c r="BS806" i="2"/>
  <c r="BZ807" i="2"/>
  <c r="CE807" i="2"/>
  <c r="L807" i="2"/>
  <c r="Q807" i="2" s="1"/>
  <c r="M807" i="2"/>
  <c r="R807" i="2" s="1"/>
  <c r="BK807" i="2"/>
  <c r="BO807" i="2"/>
  <c r="BQ807" i="2"/>
  <c r="BP807" i="2"/>
  <c r="CK807" i="2" l="1"/>
  <c r="CJ807" i="2"/>
  <c r="CL807" i="2"/>
  <c r="AX807" i="2"/>
  <c r="Y807" i="2"/>
  <c r="CD807" i="2"/>
  <c r="BH807" i="2"/>
  <c r="F808" i="2"/>
  <c r="BW806" i="2"/>
  <c r="CH806" i="2" s="1"/>
  <c r="K807" i="2"/>
  <c r="P807" i="2" s="1"/>
  <c r="AN807" i="2"/>
  <c r="CC807" i="2"/>
  <c r="AS807" i="2"/>
  <c r="BX807" i="2"/>
  <c r="BI807" i="2"/>
  <c r="AI807" i="2"/>
  <c r="BN807" i="2"/>
  <c r="CG807" i="2" l="1"/>
  <c r="CI807" i="2"/>
  <c r="CM807" i="2" s="1"/>
  <c r="AP808" i="2"/>
  <c r="Z808" i="2"/>
  <c r="AC808" i="2"/>
  <c r="AB808" i="2"/>
  <c r="AL808" i="2"/>
  <c r="AZ808" i="2"/>
  <c r="BV807" i="2"/>
  <c r="N808" i="2" s="1"/>
  <c r="X808" i="2"/>
  <c r="AM808" i="2"/>
  <c r="AH808" i="2"/>
  <c r="BB808" i="2"/>
  <c r="AF808" i="2"/>
  <c r="AV808" i="2"/>
  <c r="BF808" i="2"/>
  <c r="H809" i="2" s="1"/>
  <c r="V808" i="2"/>
  <c r="BU807" i="2"/>
  <c r="M808" i="2" s="1"/>
  <c r="AQ808" i="2"/>
  <c r="BA808" i="2"/>
  <c r="AW808" i="2"/>
  <c r="BG808" i="2"/>
  <c r="I809" i="2" s="1"/>
  <c r="AR808" i="2"/>
  <c r="W808" i="2"/>
  <c r="AG808" i="2"/>
  <c r="BM807" i="2"/>
  <c r="BR807" i="2" s="1"/>
  <c r="J808" i="2"/>
  <c r="O807" i="2"/>
  <c r="AK808" i="2" l="1"/>
  <c r="AA808" i="2"/>
  <c r="R808" i="2" s="1"/>
  <c r="AU808" i="2"/>
  <c r="BE808" i="2"/>
  <c r="G809" i="2" s="1"/>
  <c r="BT807" i="2"/>
  <c r="L808" i="2" s="1"/>
  <c r="CE808" i="2"/>
  <c r="CF808" i="2"/>
  <c r="BL808" i="2"/>
  <c r="BZ808" i="2"/>
  <c r="BK808" i="2"/>
  <c r="CA808" i="2"/>
  <c r="T807" i="2"/>
  <c r="AY808" i="2"/>
  <c r="BC808" i="2" s="1"/>
  <c r="AT808" i="2"/>
  <c r="BD808" i="2"/>
  <c r="U808" i="2"/>
  <c r="Y808" i="2" s="1"/>
  <c r="AO808" i="2"/>
  <c r="AE808" i="2"/>
  <c r="AJ808" i="2"/>
  <c r="BS807" i="2"/>
  <c r="BP808" i="2"/>
  <c r="BQ808" i="2"/>
  <c r="S808" i="2" l="1"/>
  <c r="Q808" i="2"/>
  <c r="CL808" i="2"/>
  <c r="CK808" i="2"/>
  <c r="CD808" i="2"/>
  <c r="AX808" i="2"/>
  <c r="BJ808" i="2"/>
  <c r="BY808" i="2"/>
  <c r="AI808" i="2"/>
  <c r="BI808" i="2"/>
  <c r="BW807" i="2"/>
  <c r="CH807" i="2" s="1"/>
  <c r="K808" i="2"/>
  <c r="P808" i="2" s="1"/>
  <c r="AS808" i="2"/>
  <c r="BX808" i="2"/>
  <c r="AD808" i="2"/>
  <c r="AN808" i="2"/>
  <c r="CC808" i="2"/>
  <c r="CG808" i="2" s="1"/>
  <c r="BH808" i="2"/>
  <c r="F809" i="2"/>
  <c r="BO808" i="2"/>
  <c r="BN808" i="2"/>
  <c r="CI808" i="2" l="1"/>
  <c r="CJ808" i="2"/>
  <c r="AA809" i="2"/>
  <c r="Z809" i="2"/>
  <c r="AC809" i="2"/>
  <c r="AB809" i="2"/>
  <c r="AM809" i="2"/>
  <c r="W809" i="2"/>
  <c r="AQ809" i="2"/>
  <c r="AG809" i="2"/>
  <c r="BU808" i="2"/>
  <c r="M809" i="2" s="1"/>
  <c r="AV809" i="2"/>
  <c r="BF809" i="2"/>
  <c r="H810" i="2" s="1"/>
  <c r="AL809" i="2"/>
  <c r="BA809" i="2"/>
  <c r="BV808" i="2"/>
  <c r="N809" i="2" s="1"/>
  <c r="BB809" i="2"/>
  <c r="X809" i="2"/>
  <c r="AR809" i="2"/>
  <c r="BG809" i="2"/>
  <c r="I810" i="2" s="1"/>
  <c r="AH809" i="2"/>
  <c r="AW809" i="2"/>
  <c r="J809" i="2"/>
  <c r="AZ809" i="2"/>
  <c r="AP809" i="2"/>
  <c r="AK809" i="2"/>
  <c r="AF809" i="2"/>
  <c r="BE809" i="2"/>
  <c r="G810" i="2" s="1"/>
  <c r="AU809" i="2"/>
  <c r="V809" i="2"/>
  <c r="BT808" i="2"/>
  <c r="BM808" i="2"/>
  <c r="BR808" i="2" s="1"/>
  <c r="O808" i="2"/>
  <c r="S809" i="2" l="1"/>
  <c r="R809" i="2"/>
  <c r="CM808" i="2"/>
  <c r="BZ809" i="2"/>
  <c r="CF809" i="2"/>
  <c r="CE809" i="2"/>
  <c r="BK809" i="2"/>
  <c r="CA809" i="2"/>
  <c r="BL809" i="2"/>
  <c r="CD809" i="2"/>
  <c r="BY809" i="2"/>
  <c r="T808" i="2"/>
  <c r="AJ809" i="2"/>
  <c r="AD809" i="2"/>
  <c r="U809" i="2"/>
  <c r="Y809" i="2" s="1"/>
  <c r="BD809" i="2"/>
  <c r="AY809" i="2"/>
  <c r="BC809" i="2" s="1"/>
  <c r="AE809" i="2"/>
  <c r="AT809" i="2"/>
  <c r="AX809" i="2" s="1"/>
  <c r="AO809" i="2"/>
  <c r="BS808" i="2"/>
  <c r="L809" i="2"/>
  <c r="Q809" i="2" s="1"/>
  <c r="BJ809" i="2"/>
  <c r="BQ809" i="2"/>
  <c r="BO809" i="2"/>
  <c r="BP809" i="2"/>
  <c r="CJ809" i="2" l="1"/>
  <c r="CL809" i="2"/>
  <c r="CK809" i="2"/>
  <c r="AI809" i="2"/>
  <c r="BI809" i="2"/>
  <c r="BW808" i="2"/>
  <c r="CH808" i="2" s="1"/>
  <c r="K809" i="2"/>
  <c r="P809" i="2" s="1"/>
  <c r="AN809" i="2"/>
  <c r="CC809" i="2"/>
  <c r="CG809" i="2" s="1"/>
  <c r="AS809" i="2"/>
  <c r="BX809" i="2"/>
  <c r="BH809" i="2"/>
  <c r="F810" i="2"/>
  <c r="BN809" i="2"/>
  <c r="CI809" i="2" l="1"/>
  <c r="CM809" i="2" s="1"/>
  <c r="AA810" i="2"/>
  <c r="Z810" i="2"/>
  <c r="AB810" i="2"/>
  <c r="AC810" i="2"/>
  <c r="AF810" i="2"/>
  <c r="O809" i="2"/>
  <c r="BM809" i="2"/>
  <c r="BR809" i="2" s="1"/>
  <c r="AH810" i="2"/>
  <c r="BG810" i="2"/>
  <c r="I811" i="2" s="1"/>
  <c r="AM810" i="2"/>
  <c r="X810" i="2"/>
  <c r="AW810" i="2"/>
  <c r="BB810" i="2"/>
  <c r="AR810" i="2"/>
  <c r="BV809" i="2"/>
  <c r="J810" i="2"/>
  <c r="BF810" i="2"/>
  <c r="H811" i="2" s="1"/>
  <c r="AL810" i="2"/>
  <c r="BA810" i="2"/>
  <c r="AQ810" i="2"/>
  <c r="W810" i="2"/>
  <c r="AV810" i="2"/>
  <c r="AG810" i="2"/>
  <c r="BU809" i="2"/>
  <c r="AK810" i="2" l="1"/>
  <c r="AU810" i="2"/>
  <c r="AZ810" i="2"/>
  <c r="V810" i="2"/>
  <c r="AP810" i="2"/>
  <c r="BE810" i="2"/>
  <c r="G811" i="2" s="1"/>
  <c r="BT809" i="2"/>
  <c r="L810" i="2" s="1"/>
  <c r="Q810" i="2" s="1"/>
  <c r="BZ810" i="2"/>
  <c r="CA810" i="2"/>
  <c r="BK810" i="2"/>
  <c r="CE810" i="2"/>
  <c r="M810" i="2"/>
  <c r="R810" i="2" s="1"/>
  <c r="N810" i="2"/>
  <c r="S810" i="2" s="1"/>
  <c r="BL810" i="2"/>
  <c r="T809" i="2"/>
  <c r="BD810" i="2"/>
  <c r="AO810" i="2"/>
  <c r="U810" i="2"/>
  <c r="AJ810" i="2"/>
  <c r="AY810" i="2"/>
  <c r="AE810" i="2"/>
  <c r="AT810" i="2"/>
  <c r="BS809" i="2"/>
  <c r="CF810" i="2"/>
  <c r="BP810" i="2"/>
  <c r="BQ810" i="2"/>
  <c r="AX810" i="2" l="1"/>
  <c r="CL810" i="2"/>
  <c r="CK810" i="2"/>
  <c r="CD810" i="2"/>
  <c r="BJ810" i="2"/>
  <c r="Y810" i="2"/>
  <c r="BC810" i="2"/>
  <c r="BY810" i="2"/>
  <c r="AI810" i="2"/>
  <c r="BI810" i="2"/>
  <c r="AS810" i="2"/>
  <c r="BX810" i="2"/>
  <c r="BW809" i="2"/>
  <c r="CH809" i="2" s="1"/>
  <c r="K810" i="2"/>
  <c r="P810" i="2" s="1"/>
  <c r="AD810" i="2"/>
  <c r="BH810" i="2"/>
  <c r="F811" i="2"/>
  <c r="AN810" i="2"/>
  <c r="CC810" i="2"/>
  <c r="BN810" i="2"/>
  <c r="BO810" i="2"/>
  <c r="CG810" i="2" l="1"/>
  <c r="CI810" i="2"/>
  <c r="CJ810" i="2"/>
  <c r="AA811" i="2"/>
  <c r="AB811" i="2"/>
  <c r="AC811" i="2"/>
  <c r="Z811" i="2"/>
  <c r="AF811" i="2"/>
  <c r="AP811" i="2"/>
  <c r="AU811" i="2"/>
  <c r="AZ811" i="2"/>
  <c r="AQ811" i="2"/>
  <c r="AV811" i="2"/>
  <c r="AG811" i="2"/>
  <c r="BF811" i="2"/>
  <c r="H812" i="2" s="1"/>
  <c r="W811" i="2"/>
  <c r="BA811" i="2"/>
  <c r="AL811" i="2"/>
  <c r="BU810" i="2"/>
  <c r="BG811" i="2"/>
  <c r="I812" i="2" s="1"/>
  <c r="AH811" i="2"/>
  <c r="AM811" i="2"/>
  <c r="X811" i="2"/>
  <c r="AW811" i="2"/>
  <c r="BB811" i="2"/>
  <c r="AR811" i="2"/>
  <c r="BV810" i="2"/>
  <c r="BM810" i="2"/>
  <c r="BR810" i="2" s="1"/>
  <c r="J811" i="2"/>
  <c r="O810" i="2"/>
  <c r="CM810" i="2" l="1"/>
  <c r="BT810" i="2"/>
  <c r="L811" i="2" s="1"/>
  <c r="Q811" i="2" s="1"/>
  <c r="BE811" i="2"/>
  <c r="G812" i="2" s="1"/>
  <c r="AK811" i="2"/>
  <c r="CD811" i="2" s="1"/>
  <c r="V811" i="2"/>
  <c r="CE811" i="2"/>
  <c r="CA811" i="2"/>
  <c r="BK811" i="2"/>
  <c r="N811" i="2"/>
  <c r="S811" i="2" s="1"/>
  <c r="CF811" i="2"/>
  <c r="M811" i="2"/>
  <c r="R811" i="2" s="1"/>
  <c r="BZ811" i="2"/>
  <c r="T810" i="2"/>
  <c r="AD811" i="2"/>
  <c r="AO811" i="2"/>
  <c r="BD811" i="2"/>
  <c r="AJ811" i="2"/>
  <c r="U811" i="2"/>
  <c r="AE811" i="2"/>
  <c r="AT811" i="2"/>
  <c r="AX811" i="2" s="1"/>
  <c r="AY811" i="2"/>
  <c r="BC811" i="2" s="1"/>
  <c r="BS810" i="2"/>
  <c r="BL811" i="2"/>
  <c r="BJ811" i="2"/>
  <c r="BP811" i="2"/>
  <c r="BO811" i="2"/>
  <c r="BQ811" i="2"/>
  <c r="CJ811" i="2" l="1"/>
  <c r="CL811" i="2"/>
  <c r="CK811" i="2"/>
  <c r="Y811" i="2"/>
  <c r="BY811" i="2"/>
  <c r="BI811" i="2"/>
  <c r="AI811" i="2"/>
  <c r="AS811" i="2"/>
  <c r="BX811" i="2"/>
  <c r="K811" i="2"/>
  <c r="P811" i="2" s="1"/>
  <c r="BW810" i="2"/>
  <c r="CH810" i="2" s="1"/>
  <c r="AN811" i="2"/>
  <c r="CC811" i="2"/>
  <c r="CG811" i="2" s="1"/>
  <c r="BH811" i="2"/>
  <c r="F812" i="2"/>
  <c r="BN811" i="2"/>
  <c r="CI811" i="2" l="1"/>
  <c r="CM811" i="2" s="1"/>
  <c r="AA812" i="2"/>
  <c r="Z812" i="2"/>
  <c r="AC812" i="2"/>
  <c r="AB812" i="2"/>
  <c r="AZ812" i="2"/>
  <c r="AF812" i="2"/>
  <c r="BE812" i="2"/>
  <c r="G813" i="2" s="1"/>
  <c r="V812" i="2"/>
  <c r="AU812" i="2"/>
  <c r="BM811" i="2"/>
  <c r="BR811" i="2" s="1"/>
  <c r="J812" i="2"/>
  <c r="BG812" i="2"/>
  <c r="I813" i="2" s="1"/>
  <c r="BB812" i="2"/>
  <c r="X812" i="2"/>
  <c r="AR812" i="2"/>
  <c r="AM812" i="2"/>
  <c r="AH812" i="2"/>
  <c r="AW812" i="2"/>
  <c r="BV811" i="2"/>
  <c r="O811" i="2"/>
  <c r="AQ812" i="2"/>
  <c r="AL812" i="2"/>
  <c r="BA812" i="2"/>
  <c r="W812" i="2"/>
  <c r="AG812" i="2"/>
  <c r="AV812" i="2"/>
  <c r="BF812" i="2"/>
  <c r="H813" i="2" s="1"/>
  <c r="BU811" i="2"/>
  <c r="AP812" i="2" l="1"/>
  <c r="BY812" i="2" s="1"/>
  <c r="BT811" i="2"/>
  <c r="L812" i="2" s="1"/>
  <c r="Q812" i="2" s="1"/>
  <c r="AK812" i="2"/>
  <c r="BJ812" i="2"/>
  <c r="CA812" i="2"/>
  <c r="BL812" i="2"/>
  <c r="CE812" i="2"/>
  <c r="T811" i="2"/>
  <c r="AE812" i="2"/>
  <c r="BD812" i="2"/>
  <c r="AT812" i="2"/>
  <c r="AX812" i="2" s="1"/>
  <c r="U812" i="2"/>
  <c r="Y812" i="2" s="1"/>
  <c r="AJ812" i="2"/>
  <c r="AY812" i="2"/>
  <c r="BC812" i="2" s="1"/>
  <c r="AO812" i="2"/>
  <c r="BS811" i="2"/>
  <c r="BK812" i="2"/>
  <c r="CF812" i="2"/>
  <c r="M812" i="2"/>
  <c r="R812" i="2" s="1"/>
  <c r="BZ812" i="2"/>
  <c r="N812" i="2"/>
  <c r="S812" i="2" s="1"/>
  <c r="BO812" i="2"/>
  <c r="BQ812" i="2"/>
  <c r="BP812" i="2"/>
  <c r="CK812" i="2" l="1"/>
  <c r="CL812" i="2"/>
  <c r="CJ812" i="2"/>
  <c r="CD812" i="2"/>
  <c r="BW811" i="2"/>
  <c r="CH811" i="2" s="1"/>
  <c r="K812" i="2"/>
  <c r="P812" i="2" s="1"/>
  <c r="BI812" i="2"/>
  <c r="AI812" i="2"/>
  <c r="AS812" i="2"/>
  <c r="BX812" i="2"/>
  <c r="AD812" i="2"/>
  <c r="AA813" i="2" s="1"/>
  <c r="AN812" i="2"/>
  <c r="CC812" i="2"/>
  <c r="F813" i="2"/>
  <c r="BH812" i="2"/>
  <c r="BN812" i="2"/>
  <c r="CG812" i="2" l="1"/>
  <c r="CI812" i="2"/>
  <c r="CM812" i="2" s="1"/>
  <c r="AC813" i="2"/>
  <c r="AB813" i="2"/>
  <c r="Z813" i="2"/>
  <c r="BV812" i="2"/>
  <c r="N813" i="2" s="1"/>
  <c r="W813" i="2"/>
  <c r="AM813" i="2"/>
  <c r="BU812" i="2"/>
  <c r="M813" i="2" s="1"/>
  <c r="BB813" i="2"/>
  <c r="AH813" i="2"/>
  <c r="AW813" i="2"/>
  <c r="AR813" i="2"/>
  <c r="BG813" i="2"/>
  <c r="I814" i="2" s="1"/>
  <c r="X813" i="2"/>
  <c r="AV813" i="2"/>
  <c r="AG813" i="2"/>
  <c r="AQ813" i="2"/>
  <c r="BF813" i="2"/>
  <c r="H814" i="2" s="1"/>
  <c r="AL813" i="2"/>
  <c r="BA813" i="2"/>
  <c r="BM812" i="2"/>
  <c r="BR812" i="2" s="1"/>
  <c r="AZ813" i="2"/>
  <c r="AP813" i="2"/>
  <c r="AF813" i="2"/>
  <c r="AK813" i="2"/>
  <c r="BE813" i="2"/>
  <c r="G814" i="2" s="1"/>
  <c r="V813" i="2"/>
  <c r="AU813" i="2"/>
  <c r="BT812" i="2"/>
  <c r="O812" i="2"/>
  <c r="J813" i="2"/>
  <c r="R813" i="2" l="1"/>
  <c r="S813" i="2"/>
  <c r="BL813" i="2"/>
  <c r="CF813" i="2"/>
  <c r="CA813" i="2"/>
  <c r="BZ813" i="2"/>
  <c r="CE813" i="2"/>
  <c r="BK813" i="2"/>
  <c r="BY813" i="2"/>
  <c r="T812" i="2"/>
  <c r="AE813" i="2"/>
  <c r="AY813" i="2"/>
  <c r="BC813" i="2" s="1"/>
  <c r="AT813" i="2"/>
  <c r="AX813" i="2" s="1"/>
  <c r="AJ813" i="2"/>
  <c r="AO813" i="2"/>
  <c r="BD813" i="2"/>
  <c r="U813" i="2"/>
  <c r="Y813" i="2" s="1"/>
  <c r="BS812" i="2"/>
  <c r="L813" i="2"/>
  <c r="Q813" i="2" s="1"/>
  <c r="CD813" i="2"/>
  <c r="BJ813" i="2"/>
  <c r="BQ813" i="2"/>
  <c r="BP813" i="2"/>
  <c r="BO813" i="2"/>
  <c r="CJ813" i="2" l="1"/>
  <c r="CL813" i="2"/>
  <c r="CK813" i="2"/>
  <c r="AC814" i="2"/>
  <c r="K813" i="2"/>
  <c r="P813" i="2" s="1"/>
  <c r="BW812" i="2"/>
  <c r="CH812" i="2" s="1"/>
  <c r="AN813" i="2"/>
  <c r="CC813" i="2"/>
  <c r="CG813" i="2" s="1"/>
  <c r="AD813" i="2"/>
  <c r="BH813" i="2"/>
  <c r="F814" i="2"/>
  <c r="AS813" i="2"/>
  <c r="BX813" i="2"/>
  <c r="AI813" i="2"/>
  <c r="BI813" i="2"/>
  <c r="BN813" i="2"/>
  <c r="CI813" i="2" l="1"/>
  <c r="CM813" i="2" s="1"/>
  <c r="Z814" i="2"/>
  <c r="AB814" i="2"/>
  <c r="AA814" i="2"/>
  <c r="AQ814" i="2"/>
  <c r="BA814" i="2"/>
  <c r="AL814" i="2"/>
  <c r="BF814" i="2"/>
  <c r="H815" i="2" s="1"/>
  <c r="BU813" i="2"/>
  <c r="M814" i="2" s="1"/>
  <c r="AV814" i="2"/>
  <c r="AG814" i="2"/>
  <c r="W814" i="2"/>
  <c r="J814" i="2"/>
  <c r="V814" i="2"/>
  <c r="AU814" i="2"/>
  <c r="AZ814" i="2"/>
  <c r="AF814" i="2"/>
  <c r="BE814" i="2"/>
  <c r="G815" i="2" s="1"/>
  <c r="AP814" i="2"/>
  <c r="AK814" i="2"/>
  <c r="BT813" i="2"/>
  <c r="BM813" i="2"/>
  <c r="BR813" i="2" s="1"/>
  <c r="O813" i="2"/>
  <c r="AR814" i="2"/>
  <c r="X814" i="2"/>
  <c r="BB814" i="2"/>
  <c r="AM814" i="2"/>
  <c r="AW814" i="2"/>
  <c r="AH814" i="2"/>
  <c r="BG814" i="2"/>
  <c r="I815" i="2" s="1"/>
  <c r="BV813" i="2"/>
  <c r="R814" i="2" l="1"/>
  <c r="BZ814" i="2"/>
  <c r="CE814" i="2"/>
  <c r="BK814" i="2"/>
  <c r="CD814" i="2"/>
  <c r="BJ814" i="2"/>
  <c r="BL814" i="2"/>
  <c r="BY814" i="2"/>
  <c r="CA814" i="2"/>
  <c r="N814" i="2"/>
  <c r="S814" i="2" s="1"/>
  <c r="CF814" i="2"/>
  <c r="T813" i="2"/>
  <c r="AE814" i="2"/>
  <c r="BD814" i="2"/>
  <c r="AO814" i="2"/>
  <c r="AY814" i="2"/>
  <c r="BC814" i="2" s="1"/>
  <c r="U814" i="2"/>
  <c r="Y814" i="2" s="1"/>
  <c r="AD814" i="2"/>
  <c r="AT814" i="2"/>
  <c r="AX814" i="2" s="1"/>
  <c r="AJ814" i="2"/>
  <c r="BS813" i="2"/>
  <c r="L814" i="2"/>
  <c r="Q814" i="2" s="1"/>
  <c r="BO814" i="2"/>
  <c r="BQ814" i="2"/>
  <c r="BP814" i="2"/>
  <c r="CK814" i="2" l="1"/>
  <c r="CJ814" i="2"/>
  <c r="CL814" i="2"/>
  <c r="BH814" i="2"/>
  <c r="F815" i="2"/>
  <c r="BW813" i="2"/>
  <c r="CH813" i="2" s="1"/>
  <c r="K814" i="2"/>
  <c r="P814" i="2" s="1"/>
  <c r="BI814" i="2"/>
  <c r="AI814" i="2"/>
  <c r="CC814" i="2"/>
  <c r="CG814" i="2" s="1"/>
  <c r="AN814" i="2"/>
  <c r="AS814" i="2"/>
  <c r="BX814" i="2"/>
  <c r="BN814" i="2"/>
  <c r="CI814" i="2" l="1"/>
  <c r="CM814" i="2" s="1"/>
  <c r="AK815" i="2"/>
  <c r="AB815" i="2"/>
  <c r="AC815" i="2"/>
  <c r="Z815" i="2"/>
  <c r="AA815" i="2"/>
  <c r="AV815" i="2"/>
  <c r="BT814" i="2"/>
  <c r="L815" i="2" s="1"/>
  <c r="AZ815" i="2"/>
  <c r="V815" i="2"/>
  <c r="BE815" i="2"/>
  <c r="G816" i="2" s="1"/>
  <c r="AQ815" i="2"/>
  <c r="BU814" i="2"/>
  <c r="M815" i="2" s="1"/>
  <c r="W815" i="2"/>
  <c r="AG815" i="2"/>
  <c r="BA815" i="2"/>
  <c r="BF815" i="2"/>
  <c r="H816" i="2" s="1"/>
  <c r="AL815" i="2"/>
  <c r="BM814" i="2"/>
  <c r="BR814" i="2" s="1"/>
  <c r="X815" i="2"/>
  <c r="AW815" i="2"/>
  <c r="AH815" i="2"/>
  <c r="AR815" i="2"/>
  <c r="AM815" i="2"/>
  <c r="BB815" i="2"/>
  <c r="BG815" i="2"/>
  <c r="I816" i="2" s="1"/>
  <c r="BV814" i="2"/>
  <c r="O814" i="2"/>
  <c r="J815" i="2"/>
  <c r="R815" i="2" l="1"/>
  <c r="Q815" i="2"/>
  <c r="AU815" i="2"/>
  <c r="AP815" i="2"/>
  <c r="AF815" i="2"/>
  <c r="CE815" i="2"/>
  <c r="BK815" i="2"/>
  <c r="BZ815" i="2"/>
  <c r="CF815" i="2"/>
  <c r="BL815" i="2"/>
  <c r="N815" i="2"/>
  <c r="S815" i="2" s="1"/>
  <c r="T814" i="2"/>
  <c r="AO815" i="2"/>
  <c r="AJ815" i="2"/>
  <c r="AT815" i="2"/>
  <c r="AY815" i="2"/>
  <c r="BC815" i="2" s="1"/>
  <c r="BD815" i="2"/>
  <c r="AE815" i="2"/>
  <c r="U815" i="2"/>
  <c r="Y815" i="2" s="1"/>
  <c r="BS814" i="2"/>
  <c r="CA815" i="2"/>
  <c r="BP815" i="2"/>
  <c r="BQ815" i="2"/>
  <c r="CL815" i="2" l="1"/>
  <c r="CK815" i="2"/>
  <c r="CD815" i="2"/>
  <c r="AX815" i="2"/>
  <c r="BJ815" i="2"/>
  <c r="BY815" i="2"/>
  <c r="BW814" i="2"/>
  <c r="CH814" i="2" s="1"/>
  <c r="K815" i="2"/>
  <c r="P815" i="2" s="1"/>
  <c r="AS815" i="2"/>
  <c r="BX815" i="2"/>
  <c r="AD815" i="2"/>
  <c r="BI815" i="2"/>
  <c r="AI815" i="2"/>
  <c r="BH815" i="2"/>
  <c r="F816" i="2"/>
  <c r="AN815" i="2"/>
  <c r="CC815" i="2"/>
  <c r="BO815" i="2"/>
  <c r="BN815" i="2"/>
  <c r="CG815" i="2" l="1"/>
  <c r="CJ815" i="2"/>
  <c r="CI815" i="2"/>
  <c r="AA816" i="2"/>
  <c r="AB816" i="2"/>
  <c r="Z816" i="2"/>
  <c r="AC816" i="2"/>
  <c r="AG816" i="2"/>
  <c r="BU815" i="2"/>
  <c r="M816" i="2" s="1"/>
  <c r="W816" i="2"/>
  <c r="AQ816" i="2"/>
  <c r="BA816" i="2"/>
  <c r="AL816" i="2"/>
  <c r="AV816" i="2"/>
  <c r="BF816" i="2"/>
  <c r="H817" i="2" s="1"/>
  <c r="AK816" i="2"/>
  <c r="V816" i="2"/>
  <c r="AZ816" i="2"/>
  <c r="BE816" i="2"/>
  <c r="G817" i="2" s="1"/>
  <c r="AU816" i="2"/>
  <c r="AP816" i="2"/>
  <c r="AF816" i="2"/>
  <c r="BT815" i="2"/>
  <c r="O815" i="2"/>
  <c r="J816" i="2"/>
  <c r="BM815" i="2"/>
  <c r="BR815" i="2" s="1"/>
  <c r="AM816" i="2"/>
  <c r="BG816" i="2"/>
  <c r="I817" i="2" s="1"/>
  <c r="AH816" i="2"/>
  <c r="X816" i="2"/>
  <c r="BB816" i="2"/>
  <c r="AW816" i="2"/>
  <c r="AR816" i="2"/>
  <c r="BV815" i="2"/>
  <c r="R816" i="2" l="1"/>
  <c r="CM815" i="2"/>
  <c r="BK816" i="2"/>
  <c r="BY816" i="2"/>
  <c r="CE816" i="2"/>
  <c r="BZ816" i="2"/>
  <c r="BJ816" i="2"/>
  <c r="N816" i="2"/>
  <c r="S816" i="2" s="1"/>
  <c r="CF816" i="2"/>
  <c r="T815" i="2"/>
  <c r="AO816" i="2"/>
  <c r="AE816" i="2"/>
  <c r="AD816" i="2"/>
  <c r="U816" i="2"/>
  <c r="Y816" i="2" s="1"/>
  <c r="AT816" i="2"/>
  <c r="AX816" i="2" s="1"/>
  <c r="AJ816" i="2"/>
  <c r="BD816" i="2"/>
  <c r="AY816" i="2"/>
  <c r="BC816" i="2" s="1"/>
  <c r="BS815" i="2"/>
  <c r="CA816" i="2"/>
  <c r="BL816" i="2"/>
  <c r="L816" i="2"/>
  <c r="Q816" i="2" s="1"/>
  <c r="CD816" i="2"/>
  <c r="BQ816" i="2"/>
  <c r="BP816" i="2"/>
  <c r="BO816" i="2"/>
  <c r="CL816" i="2" l="1"/>
  <c r="CJ816" i="2"/>
  <c r="CK816" i="2"/>
  <c r="BW815" i="2"/>
  <c r="CH815" i="2" s="1"/>
  <c r="K816" i="2"/>
  <c r="P816" i="2" s="1"/>
  <c r="BH816" i="2"/>
  <c r="F817" i="2"/>
  <c r="AN816" i="2"/>
  <c r="CC816" i="2"/>
  <c r="CG816" i="2" s="1"/>
  <c r="AI816" i="2"/>
  <c r="BI816" i="2"/>
  <c r="AS816" i="2"/>
  <c r="BX816" i="2"/>
  <c r="BN816" i="2"/>
  <c r="CI816" i="2" l="1"/>
  <c r="CM816" i="2" s="1"/>
  <c r="BT816" i="2"/>
  <c r="L817" i="2" s="1"/>
  <c r="Z817" i="2"/>
  <c r="AB817" i="2"/>
  <c r="AC817" i="2"/>
  <c r="BA817" i="2"/>
  <c r="V817" i="2"/>
  <c r="BU816" i="2"/>
  <c r="M817" i="2" s="1"/>
  <c r="AQ817" i="2"/>
  <c r="AL817" i="2"/>
  <c r="BF817" i="2"/>
  <c r="H818" i="2" s="1"/>
  <c r="AV817" i="2"/>
  <c r="W817" i="2"/>
  <c r="AG817" i="2"/>
  <c r="BB817" i="2"/>
  <c r="AM817" i="2"/>
  <c r="AH817" i="2"/>
  <c r="AW817" i="2"/>
  <c r="AR817" i="2"/>
  <c r="BG817" i="2"/>
  <c r="I818" i="2" s="1"/>
  <c r="X817" i="2"/>
  <c r="BV816" i="2"/>
  <c r="J817" i="2"/>
  <c r="BM816" i="2"/>
  <c r="BR816" i="2" s="1"/>
  <c r="O816" i="2"/>
  <c r="BE817" i="2" l="1"/>
  <c r="G818" i="2" s="1"/>
  <c r="AZ817" i="2"/>
  <c r="AU817" i="2"/>
  <c r="AF817" i="2"/>
  <c r="AP817" i="2"/>
  <c r="AA817" i="2"/>
  <c r="Q817" i="2" s="1"/>
  <c r="AK817" i="2"/>
  <c r="BK817" i="2"/>
  <c r="CE817" i="2"/>
  <c r="BZ817" i="2"/>
  <c r="BL817" i="2"/>
  <c r="T816" i="2"/>
  <c r="AJ817" i="2"/>
  <c r="AO817" i="2"/>
  <c r="AE817" i="2"/>
  <c r="U817" i="2"/>
  <c r="Y817" i="2" s="1"/>
  <c r="AT817" i="2"/>
  <c r="BD817" i="2"/>
  <c r="AY817" i="2"/>
  <c r="BS816" i="2"/>
  <c r="CF817" i="2"/>
  <c r="CA817" i="2"/>
  <c r="N817" i="2"/>
  <c r="BQ817" i="2"/>
  <c r="BP817" i="2"/>
  <c r="S817" i="2" l="1"/>
  <c r="R817" i="2"/>
  <c r="CK817" i="2"/>
  <c r="CL817" i="2"/>
  <c r="AX817" i="2"/>
  <c r="CD817" i="2"/>
  <c r="BJ817" i="2"/>
  <c r="BC817" i="2"/>
  <c r="BY817" i="2"/>
  <c r="AS817" i="2"/>
  <c r="BX817" i="2"/>
  <c r="BW816" i="2"/>
  <c r="CH816" i="2" s="1"/>
  <c r="K817" i="2"/>
  <c r="P817" i="2" s="1"/>
  <c r="AN817" i="2"/>
  <c r="CC817" i="2"/>
  <c r="AI817" i="2"/>
  <c r="BI817" i="2"/>
  <c r="BH817" i="2"/>
  <c r="F818" i="2"/>
  <c r="AD817" i="2"/>
  <c r="AA818" i="2" s="1"/>
  <c r="BO817" i="2"/>
  <c r="BN817" i="2"/>
  <c r="CG817" i="2" l="1"/>
  <c r="CI817" i="2"/>
  <c r="CJ817" i="2"/>
  <c r="Z818" i="2"/>
  <c r="AB818" i="2"/>
  <c r="AC818" i="2"/>
  <c r="AQ818" i="2"/>
  <c r="BG818" i="2"/>
  <c r="I819" i="2" s="1"/>
  <c r="W818" i="2"/>
  <c r="BA818" i="2"/>
  <c r="AG818" i="2"/>
  <c r="AL818" i="2"/>
  <c r="BU817" i="2"/>
  <c r="M818" i="2" s="1"/>
  <c r="BF818" i="2"/>
  <c r="H819" i="2" s="1"/>
  <c r="AV818" i="2"/>
  <c r="BV817" i="2"/>
  <c r="N818" i="2" s="1"/>
  <c r="AW818" i="2"/>
  <c r="X818" i="2"/>
  <c r="AH818" i="2"/>
  <c r="BB818" i="2"/>
  <c r="AM818" i="2"/>
  <c r="AR818" i="2"/>
  <c r="BM817" i="2"/>
  <c r="BR817" i="2" s="1"/>
  <c r="AZ818" i="2"/>
  <c r="AU818" i="2"/>
  <c r="V818" i="2"/>
  <c r="AF818" i="2"/>
  <c r="BE818" i="2"/>
  <c r="G819" i="2" s="1"/>
  <c r="AK818" i="2"/>
  <c r="AP818" i="2"/>
  <c r="BT817" i="2"/>
  <c r="O817" i="2"/>
  <c r="J818" i="2"/>
  <c r="S818" i="2" l="1"/>
  <c r="R818" i="2"/>
  <c r="CM817" i="2"/>
  <c r="BK818" i="2"/>
  <c r="BZ818" i="2"/>
  <c r="CE818" i="2"/>
  <c r="BL818" i="2"/>
  <c r="CF818" i="2"/>
  <c r="CA818" i="2"/>
  <c r="CD818" i="2"/>
  <c r="T817" i="2"/>
  <c r="BD818" i="2"/>
  <c r="AO818" i="2"/>
  <c r="AY818" i="2"/>
  <c r="BC818" i="2" s="1"/>
  <c r="AT818" i="2"/>
  <c r="AX818" i="2" s="1"/>
  <c r="AD818" i="2"/>
  <c r="AJ818" i="2"/>
  <c r="U818" i="2"/>
  <c r="Y818" i="2" s="1"/>
  <c r="AE818" i="2"/>
  <c r="BS817" i="2"/>
  <c r="L818" i="2"/>
  <c r="Q818" i="2" s="1"/>
  <c r="BY818" i="2"/>
  <c r="BJ818" i="2"/>
  <c r="BP818" i="2"/>
  <c r="BO818" i="2"/>
  <c r="BQ818" i="2"/>
  <c r="CJ818" i="2" l="1"/>
  <c r="CK818" i="2"/>
  <c r="CL818" i="2"/>
  <c r="AN818" i="2"/>
  <c r="CC818" i="2"/>
  <c r="CG818" i="2" s="1"/>
  <c r="AS818" i="2"/>
  <c r="BX818" i="2"/>
  <c r="BW817" i="2"/>
  <c r="CH817" i="2" s="1"/>
  <c r="K818" i="2"/>
  <c r="P818" i="2" s="1"/>
  <c r="BH818" i="2"/>
  <c r="F819" i="2"/>
  <c r="BI818" i="2"/>
  <c r="AI818" i="2"/>
  <c r="BN818" i="2"/>
  <c r="CI818" i="2" l="1"/>
  <c r="CM818" i="2" s="1"/>
  <c r="BT818" i="2"/>
  <c r="L819" i="2" s="1"/>
  <c r="Z819" i="2"/>
  <c r="AB819" i="2"/>
  <c r="AC819" i="2"/>
  <c r="AA819" i="2"/>
  <c r="BB819" i="2"/>
  <c r="AP819" i="2"/>
  <c r="BE819" i="2"/>
  <c r="G820" i="2" s="1"/>
  <c r="AK819" i="2"/>
  <c r="BV818" i="2"/>
  <c r="N819" i="2" s="1"/>
  <c r="BG819" i="2"/>
  <c r="I820" i="2" s="1"/>
  <c r="AM819" i="2"/>
  <c r="X819" i="2"/>
  <c r="AR819" i="2"/>
  <c r="AW819" i="2"/>
  <c r="AH819" i="2"/>
  <c r="BM818" i="2"/>
  <c r="BR818" i="2" s="1"/>
  <c r="J819" i="2"/>
  <c r="AV819" i="2"/>
  <c r="BA819" i="2"/>
  <c r="AG819" i="2"/>
  <c r="AQ819" i="2"/>
  <c r="BF819" i="2"/>
  <c r="H820" i="2" s="1"/>
  <c r="W819" i="2"/>
  <c r="AL819" i="2"/>
  <c r="BU818" i="2"/>
  <c r="O818" i="2"/>
  <c r="S819" i="2" l="1"/>
  <c r="Q819" i="2"/>
  <c r="AZ819" i="2"/>
  <c r="BY819" i="2" s="1"/>
  <c r="AF819" i="2"/>
  <c r="AU819" i="2"/>
  <c r="CD819" i="2" s="1"/>
  <c r="V819" i="2"/>
  <c r="CA819" i="2"/>
  <c r="CE819" i="2"/>
  <c r="BL819" i="2"/>
  <c r="CF819" i="2"/>
  <c r="BK819" i="2"/>
  <c r="T818" i="2"/>
  <c r="AO819" i="2"/>
  <c r="AE819" i="2"/>
  <c r="AY819" i="2"/>
  <c r="AT819" i="2"/>
  <c r="BD819" i="2"/>
  <c r="AJ819" i="2"/>
  <c r="U819" i="2"/>
  <c r="BS818" i="2"/>
  <c r="M819" i="2"/>
  <c r="R819" i="2" s="1"/>
  <c r="BZ819" i="2"/>
  <c r="BQ819" i="2"/>
  <c r="BP819" i="2"/>
  <c r="Y819" i="2" l="1"/>
  <c r="CL819" i="2"/>
  <c r="CK819" i="2"/>
  <c r="AX819" i="2"/>
  <c r="BC819" i="2"/>
  <c r="BJ819" i="2"/>
  <c r="K819" i="2"/>
  <c r="P819" i="2" s="1"/>
  <c r="BW818" i="2"/>
  <c r="CH818" i="2" s="1"/>
  <c r="AS819" i="2"/>
  <c r="BX819" i="2"/>
  <c r="AN819" i="2"/>
  <c r="CC819" i="2"/>
  <c r="CG819" i="2" s="1"/>
  <c r="AI819" i="2"/>
  <c r="BI819" i="2"/>
  <c r="BH819" i="2"/>
  <c r="F820" i="2"/>
  <c r="AD819" i="2"/>
  <c r="AA820" i="2" s="1"/>
  <c r="BO819" i="2"/>
  <c r="BN819" i="2"/>
  <c r="CJ819" i="2" l="1"/>
  <c r="CI819" i="2"/>
  <c r="AW820" i="2"/>
  <c r="AC820" i="2"/>
  <c r="AB820" i="2"/>
  <c r="Z820" i="2"/>
  <c r="BA820" i="2"/>
  <c r="AL820" i="2"/>
  <c r="W820" i="2"/>
  <c r="AQ820" i="2"/>
  <c r="BU819" i="2"/>
  <c r="M820" i="2" s="1"/>
  <c r="AG820" i="2"/>
  <c r="AV820" i="2"/>
  <c r="AM820" i="2"/>
  <c r="BF820" i="2"/>
  <c r="H821" i="2" s="1"/>
  <c r="BV819" i="2"/>
  <c r="N820" i="2" s="1"/>
  <c r="AR820" i="2"/>
  <c r="AH820" i="2"/>
  <c r="BG820" i="2"/>
  <c r="I821" i="2" s="1"/>
  <c r="BB820" i="2"/>
  <c r="X820" i="2"/>
  <c r="BM819" i="2"/>
  <c r="BR819" i="2" s="1"/>
  <c r="J820" i="2"/>
  <c r="BE820" i="2"/>
  <c r="G821" i="2" s="1"/>
  <c r="AZ820" i="2"/>
  <c r="V820" i="2"/>
  <c r="AF820" i="2"/>
  <c r="AU820" i="2"/>
  <c r="AP820" i="2"/>
  <c r="AK820" i="2"/>
  <c r="BT819" i="2"/>
  <c r="O819" i="2"/>
  <c r="S820" i="2" l="1"/>
  <c r="R820" i="2"/>
  <c r="CM819" i="2"/>
  <c r="BZ820" i="2"/>
  <c r="BK820" i="2"/>
  <c r="CE820" i="2"/>
  <c r="CF820" i="2"/>
  <c r="BL820" i="2"/>
  <c r="CA820" i="2"/>
  <c r="L820" i="2"/>
  <c r="Q820" i="2" s="1"/>
  <c r="T819" i="2"/>
  <c r="AE820" i="2"/>
  <c r="U820" i="2"/>
  <c r="Y820" i="2" s="1"/>
  <c r="AT820" i="2"/>
  <c r="AX820" i="2" s="1"/>
  <c r="AY820" i="2"/>
  <c r="BC820" i="2" s="1"/>
  <c r="AD820" i="2"/>
  <c r="AO820" i="2"/>
  <c r="BD820" i="2"/>
  <c r="AJ820" i="2"/>
  <c r="BS819" i="2"/>
  <c r="CD820" i="2"/>
  <c r="BJ820" i="2"/>
  <c r="BY820" i="2"/>
  <c r="BQ820" i="2"/>
  <c r="BP820" i="2"/>
  <c r="BO820" i="2"/>
  <c r="CL820" i="2" l="1"/>
  <c r="CK820" i="2"/>
  <c r="CJ820" i="2"/>
  <c r="AS820" i="2"/>
  <c r="BX820" i="2"/>
  <c r="BW819" i="2"/>
  <c r="CH819" i="2" s="1"/>
  <c r="K820" i="2"/>
  <c r="P820" i="2" s="1"/>
  <c r="AI820" i="2"/>
  <c r="BI820" i="2"/>
  <c r="AN820" i="2"/>
  <c r="CC820" i="2"/>
  <c r="CG820" i="2" s="1"/>
  <c r="F821" i="2"/>
  <c r="BH820" i="2"/>
  <c r="BN820" i="2"/>
  <c r="CI820" i="2" l="1"/>
  <c r="CM820" i="2" s="1"/>
  <c r="AA821" i="2"/>
  <c r="Z821" i="2"/>
  <c r="AC821" i="2"/>
  <c r="AB821" i="2"/>
  <c r="X821" i="2"/>
  <c r="AW821" i="2"/>
  <c r="BV820" i="2"/>
  <c r="N821" i="2" s="1"/>
  <c r="AR821" i="2"/>
  <c r="AH821" i="2"/>
  <c r="BG821" i="2"/>
  <c r="I822" i="2" s="1"/>
  <c r="BB821" i="2"/>
  <c r="AM821" i="2"/>
  <c r="BM820" i="2"/>
  <c r="BR820" i="2" s="1"/>
  <c r="BF821" i="2"/>
  <c r="H822" i="2" s="1"/>
  <c r="BA821" i="2"/>
  <c r="AQ821" i="2"/>
  <c r="AL821" i="2"/>
  <c r="AV821" i="2"/>
  <c r="W821" i="2"/>
  <c r="AG821" i="2"/>
  <c r="BU820" i="2"/>
  <c r="AP821" i="2"/>
  <c r="BE821" i="2"/>
  <c r="G822" i="2" s="1"/>
  <c r="AF821" i="2"/>
  <c r="AZ821" i="2"/>
  <c r="AK821" i="2"/>
  <c r="V821" i="2"/>
  <c r="AU821" i="2"/>
  <c r="BT820" i="2"/>
  <c r="O820" i="2"/>
  <c r="J821" i="2"/>
  <c r="S821" i="2" l="1"/>
  <c r="BL821" i="2"/>
  <c r="CF821" i="2"/>
  <c r="CA821" i="2"/>
  <c r="CD821" i="2"/>
  <c r="BK821" i="2"/>
  <c r="L821" i="2"/>
  <c r="Q821" i="2" s="1"/>
  <c r="BJ821" i="2"/>
  <c r="M821" i="2"/>
  <c r="R821" i="2" s="1"/>
  <c r="CE821" i="2"/>
  <c r="T820" i="2"/>
  <c r="AY821" i="2"/>
  <c r="BC821" i="2" s="1"/>
  <c r="AJ821" i="2"/>
  <c r="AD821" i="2"/>
  <c r="AE821" i="2"/>
  <c r="U821" i="2"/>
  <c r="Y821" i="2" s="1"/>
  <c r="BD821" i="2"/>
  <c r="AT821" i="2"/>
  <c r="AX821" i="2" s="1"/>
  <c r="AO821" i="2"/>
  <c r="BS820" i="2"/>
  <c r="BY821" i="2"/>
  <c r="BZ821" i="2"/>
  <c r="BQ821" i="2"/>
  <c r="BO821" i="2"/>
  <c r="BP821" i="2"/>
  <c r="CL821" i="2" l="1"/>
  <c r="CK821" i="2"/>
  <c r="CJ821" i="2"/>
  <c r="BH821" i="2"/>
  <c r="F822" i="2"/>
  <c r="AN821" i="2"/>
  <c r="CC821" i="2"/>
  <c r="CG821" i="2" s="1"/>
  <c r="BW820" i="2"/>
  <c r="CH820" i="2" s="1"/>
  <c r="K821" i="2"/>
  <c r="P821" i="2" s="1"/>
  <c r="BX821" i="2"/>
  <c r="AS821" i="2"/>
  <c r="BI821" i="2"/>
  <c r="AI821" i="2"/>
  <c r="BN821" i="2"/>
  <c r="CI821" i="2" l="1"/>
  <c r="CM821" i="2" s="1"/>
  <c r="Z822" i="2"/>
  <c r="AC822" i="2"/>
  <c r="AB822" i="2"/>
  <c r="AA822" i="2"/>
  <c r="AH822" i="2"/>
  <c r="AR822" i="2"/>
  <c r="X822" i="2"/>
  <c r="AM822" i="2"/>
  <c r="BG822" i="2"/>
  <c r="I823" i="2" s="1"/>
  <c r="BB822" i="2"/>
  <c r="AW822" i="2"/>
  <c r="BV821" i="2"/>
  <c r="BM821" i="2"/>
  <c r="BR821" i="2" s="1"/>
  <c r="AV822" i="2"/>
  <c r="W822" i="2"/>
  <c r="BF822" i="2"/>
  <c r="H823" i="2" s="1"/>
  <c r="AQ822" i="2"/>
  <c r="BA822" i="2"/>
  <c r="AL822" i="2"/>
  <c r="AG822" i="2"/>
  <c r="BU821" i="2"/>
  <c r="BE822" i="2"/>
  <c r="G823" i="2" s="1"/>
  <c r="V822" i="2"/>
  <c r="AU822" i="2"/>
  <c r="AF822" i="2"/>
  <c r="AK822" i="2"/>
  <c r="AZ822" i="2"/>
  <c r="AP822" i="2"/>
  <c r="BT821" i="2"/>
  <c r="O821" i="2"/>
  <c r="J822" i="2"/>
  <c r="CE822" i="2" l="1"/>
  <c r="CD822" i="2"/>
  <c r="BY822" i="2"/>
  <c r="M822" i="2"/>
  <c r="R822" i="2" s="1"/>
  <c r="CF822" i="2"/>
  <c r="T821" i="2"/>
  <c r="AY822" i="2"/>
  <c r="BC822" i="2" s="1"/>
  <c r="AE822" i="2"/>
  <c r="U822" i="2"/>
  <c r="Y822" i="2" s="1"/>
  <c r="BD822" i="2"/>
  <c r="AT822" i="2"/>
  <c r="AX822" i="2" s="1"/>
  <c r="AD822" i="2"/>
  <c r="AO822" i="2"/>
  <c r="AJ822" i="2"/>
  <c r="BS821" i="2"/>
  <c r="BK822" i="2"/>
  <c r="BZ822" i="2"/>
  <c r="L822" i="2"/>
  <c r="Q822" i="2" s="1"/>
  <c r="CA822" i="2"/>
  <c r="BJ822" i="2"/>
  <c r="N822" i="2"/>
  <c r="S822" i="2" s="1"/>
  <c r="BL822" i="2"/>
  <c r="BQ822" i="2"/>
  <c r="BO822" i="2"/>
  <c r="BP822" i="2"/>
  <c r="CL822" i="2" l="1"/>
  <c r="CK822" i="2"/>
  <c r="CJ822" i="2"/>
  <c r="AN822" i="2"/>
  <c r="CC822" i="2"/>
  <c r="CG822" i="2" s="1"/>
  <c r="BH822" i="2"/>
  <c r="F823" i="2"/>
  <c r="AS822" i="2"/>
  <c r="BX822" i="2"/>
  <c r="AI822" i="2"/>
  <c r="BI822" i="2"/>
  <c r="BW821" i="2"/>
  <c r="CH821" i="2" s="1"/>
  <c r="K822" i="2"/>
  <c r="P822" i="2" s="1"/>
  <c r="BN822" i="2"/>
  <c r="CI822" i="2" l="1"/>
  <c r="CM822" i="2" s="1"/>
  <c r="BT822" i="2"/>
  <c r="L823" i="2" s="1"/>
  <c r="Z823" i="2"/>
  <c r="AB823" i="2"/>
  <c r="AC823" i="2"/>
  <c r="BV822" i="2"/>
  <c r="N823" i="2" s="1"/>
  <c r="AH823" i="2"/>
  <c r="BG823" i="2"/>
  <c r="I824" i="2" s="1"/>
  <c r="AP823" i="2"/>
  <c r="BB823" i="2"/>
  <c r="AW823" i="2"/>
  <c r="AR823" i="2"/>
  <c r="AM823" i="2"/>
  <c r="X823" i="2"/>
  <c r="O822" i="2"/>
  <c r="AG823" i="2"/>
  <c r="AQ823" i="2"/>
  <c r="AV823" i="2"/>
  <c r="BF823" i="2"/>
  <c r="H824" i="2" s="1"/>
  <c r="AL823" i="2"/>
  <c r="W823" i="2"/>
  <c r="BA823" i="2"/>
  <c r="BU822" i="2"/>
  <c r="BM822" i="2"/>
  <c r="BR822" i="2" s="1"/>
  <c r="J823" i="2"/>
  <c r="AK823" i="2" l="1"/>
  <c r="BE823" i="2"/>
  <c r="G824" i="2" s="1"/>
  <c r="AF823" i="2"/>
  <c r="AZ823" i="2"/>
  <c r="AU823" i="2"/>
  <c r="V823" i="2"/>
  <c r="AA823" i="2"/>
  <c r="Q823" i="2" s="1"/>
  <c r="BL823" i="2"/>
  <c r="CA823" i="2"/>
  <c r="CF823" i="2"/>
  <c r="CE823" i="2"/>
  <c r="BZ823" i="2"/>
  <c r="M823" i="2"/>
  <c r="BK823" i="2"/>
  <c r="T822" i="2"/>
  <c r="AE823" i="2"/>
  <c r="AT823" i="2"/>
  <c r="AY823" i="2"/>
  <c r="BD823" i="2"/>
  <c r="AO823" i="2"/>
  <c r="AJ823" i="2"/>
  <c r="U823" i="2"/>
  <c r="BS822" i="2"/>
  <c r="BQ823" i="2"/>
  <c r="BP823" i="2"/>
  <c r="Y823" i="2" l="1"/>
  <c r="S823" i="2"/>
  <c r="R823" i="2"/>
  <c r="CK823" i="2"/>
  <c r="CL823" i="2"/>
  <c r="AX823" i="2"/>
  <c r="BY823" i="2"/>
  <c r="BC823" i="2"/>
  <c r="BJ823" i="2"/>
  <c r="CD823" i="2"/>
  <c r="AN823" i="2"/>
  <c r="CC823" i="2"/>
  <c r="AD823" i="2"/>
  <c r="AA824" i="2" s="1"/>
  <c r="AS823" i="2"/>
  <c r="BX823" i="2"/>
  <c r="K823" i="2"/>
  <c r="P823" i="2" s="1"/>
  <c r="BW822" i="2"/>
  <c r="CH822" i="2" s="1"/>
  <c r="BH823" i="2"/>
  <c r="F824" i="2"/>
  <c r="AI823" i="2"/>
  <c r="BI823" i="2"/>
  <c r="BO823" i="2"/>
  <c r="BN823" i="2"/>
  <c r="CG823" i="2" l="1"/>
  <c r="CI823" i="2"/>
  <c r="CJ823" i="2"/>
  <c r="AC824" i="2"/>
  <c r="AB824" i="2"/>
  <c r="Z824" i="2"/>
  <c r="BM823" i="2"/>
  <c r="BR823" i="2" s="1"/>
  <c r="J824" i="2"/>
  <c r="O823" i="2"/>
  <c r="AM824" i="2"/>
  <c r="AW824" i="2"/>
  <c r="BB824" i="2"/>
  <c r="BG824" i="2"/>
  <c r="I825" i="2" s="1"/>
  <c r="AR824" i="2"/>
  <c r="X824" i="2"/>
  <c r="AH824" i="2"/>
  <c r="BV823" i="2"/>
  <c r="AQ824" i="2"/>
  <c r="W824" i="2"/>
  <c r="AG824" i="2"/>
  <c r="AL824" i="2"/>
  <c r="AV824" i="2"/>
  <c r="BF824" i="2"/>
  <c r="H825" i="2" s="1"/>
  <c r="BA824" i="2"/>
  <c r="BU823" i="2"/>
  <c r="AP824" i="2"/>
  <c r="V824" i="2"/>
  <c r="AU824" i="2"/>
  <c r="AZ824" i="2"/>
  <c r="BE824" i="2"/>
  <c r="G825" i="2" s="1"/>
  <c r="AF824" i="2"/>
  <c r="AK824" i="2"/>
  <c r="BT823" i="2"/>
  <c r="CM823" i="2" l="1"/>
  <c r="BL824" i="2"/>
  <c r="CA824" i="2"/>
  <c r="CD824" i="2"/>
  <c r="BJ824" i="2"/>
  <c r="BY824" i="2"/>
  <c r="BK824" i="2"/>
  <c r="T823" i="2"/>
  <c r="AE824" i="2"/>
  <c r="AJ824" i="2"/>
  <c r="BD824" i="2"/>
  <c r="AD824" i="2"/>
  <c r="U824" i="2"/>
  <c r="Y824" i="2" s="1"/>
  <c r="AY824" i="2"/>
  <c r="BC824" i="2" s="1"/>
  <c r="AT824" i="2"/>
  <c r="AX824" i="2" s="1"/>
  <c r="AO824" i="2"/>
  <c r="BS823" i="2"/>
  <c r="M824" i="2"/>
  <c r="R824" i="2" s="1"/>
  <c r="BZ824" i="2"/>
  <c r="L824" i="2"/>
  <c r="Q824" i="2" s="1"/>
  <c r="CE824" i="2"/>
  <c r="N824" i="2"/>
  <c r="S824" i="2" s="1"/>
  <c r="CF824" i="2"/>
  <c r="BQ824" i="2"/>
  <c r="BO824" i="2"/>
  <c r="BP824" i="2"/>
  <c r="CL824" i="2" l="1"/>
  <c r="CK824" i="2"/>
  <c r="CJ824" i="2"/>
  <c r="BH824" i="2"/>
  <c r="F825" i="2"/>
  <c r="AN824" i="2"/>
  <c r="CC824" i="2"/>
  <c r="CG824" i="2" s="1"/>
  <c r="BW823" i="2"/>
  <c r="CH823" i="2" s="1"/>
  <c r="K824" i="2"/>
  <c r="P824" i="2" s="1"/>
  <c r="BI824" i="2"/>
  <c r="AI824" i="2"/>
  <c r="BX824" i="2"/>
  <c r="AS824" i="2"/>
  <c r="BN824" i="2"/>
  <c r="CI824" i="2" l="1"/>
  <c r="CM824" i="2" s="1"/>
  <c r="BE825" i="2"/>
  <c r="G826" i="2" s="1"/>
  <c r="Z825" i="2"/>
  <c r="AB825" i="2"/>
  <c r="AC825" i="2"/>
  <c r="BU824" i="2"/>
  <c r="M825" i="2" s="1"/>
  <c r="AM825" i="2"/>
  <c r="W825" i="2"/>
  <c r="BA825" i="2"/>
  <c r="AG825" i="2"/>
  <c r="AL825" i="2"/>
  <c r="AQ825" i="2"/>
  <c r="BF825" i="2"/>
  <c r="H826" i="2" s="1"/>
  <c r="AV825" i="2"/>
  <c r="AP825" i="2"/>
  <c r="AF825" i="2"/>
  <c r="AK825" i="2"/>
  <c r="BB825" i="2"/>
  <c r="AW825" i="2"/>
  <c r="AH825" i="2"/>
  <c r="BG825" i="2"/>
  <c r="I826" i="2" s="1"/>
  <c r="X825" i="2"/>
  <c r="AR825" i="2"/>
  <c r="BV824" i="2"/>
  <c r="N825" i="2" s="1"/>
  <c r="O824" i="2"/>
  <c r="BM824" i="2"/>
  <c r="BR824" i="2" s="1"/>
  <c r="J825" i="2"/>
  <c r="V825" i="2" l="1"/>
  <c r="AU825" i="2"/>
  <c r="CD825" i="2" s="1"/>
  <c r="BT824" i="2"/>
  <c r="L825" i="2" s="1"/>
  <c r="AA825" i="2"/>
  <c r="R825" i="2" s="1"/>
  <c r="AZ825" i="2"/>
  <c r="CF825" i="2"/>
  <c r="BZ825" i="2"/>
  <c r="BK825" i="2"/>
  <c r="CE825" i="2"/>
  <c r="BL825" i="2"/>
  <c r="CA825" i="2"/>
  <c r="T824" i="2"/>
  <c r="AE825" i="2"/>
  <c r="AT825" i="2"/>
  <c r="AY825" i="2"/>
  <c r="U825" i="2"/>
  <c r="AJ825" i="2"/>
  <c r="BD825" i="2"/>
  <c r="AO825" i="2"/>
  <c r="BS824" i="2"/>
  <c r="BP825" i="2"/>
  <c r="BQ825" i="2"/>
  <c r="AX825" i="2" l="1"/>
  <c r="S825" i="2"/>
  <c r="Q825" i="2"/>
  <c r="CK825" i="2"/>
  <c r="CL825" i="2"/>
  <c r="BJ825" i="2"/>
  <c r="Y825" i="2"/>
  <c r="BC825" i="2"/>
  <c r="BY825" i="2"/>
  <c r="AB826" i="2"/>
  <c r="AS825" i="2"/>
  <c r="BX825" i="2"/>
  <c r="BH825" i="2"/>
  <c r="F826" i="2"/>
  <c r="BW824" i="2"/>
  <c r="CH824" i="2" s="1"/>
  <c r="K825" i="2"/>
  <c r="P825" i="2" s="1"/>
  <c r="AN825" i="2"/>
  <c r="CC825" i="2"/>
  <c r="CG825" i="2" s="1"/>
  <c r="AI825" i="2"/>
  <c r="BI825" i="2"/>
  <c r="AD825" i="2"/>
  <c r="BN825" i="2"/>
  <c r="BO825" i="2"/>
  <c r="CI825" i="2" l="1"/>
  <c r="CJ825" i="2"/>
  <c r="AC826" i="2"/>
  <c r="Z826" i="2"/>
  <c r="AA826" i="2"/>
  <c r="J826" i="2"/>
  <c r="AU826" i="2"/>
  <c r="AF826" i="2"/>
  <c r="AK826" i="2"/>
  <c r="BE826" i="2"/>
  <c r="G827" i="2" s="1"/>
  <c r="AZ826" i="2"/>
  <c r="V826" i="2"/>
  <c r="AP826" i="2"/>
  <c r="BT825" i="2"/>
  <c r="BM825" i="2"/>
  <c r="BR825" i="2" s="1"/>
  <c r="O825" i="2"/>
  <c r="W826" i="2"/>
  <c r="AL826" i="2"/>
  <c r="AQ826" i="2"/>
  <c r="AV826" i="2"/>
  <c r="BA826" i="2"/>
  <c r="BF826" i="2"/>
  <c r="H827" i="2" s="1"/>
  <c r="AG826" i="2"/>
  <c r="BU825" i="2"/>
  <c r="AR826" i="2"/>
  <c r="AH826" i="2"/>
  <c r="X826" i="2"/>
  <c r="AW826" i="2"/>
  <c r="BG826" i="2"/>
  <c r="I827" i="2" s="1"/>
  <c r="AM826" i="2"/>
  <c r="BB826" i="2"/>
  <c r="BV825" i="2"/>
  <c r="CM825" i="2" l="1"/>
  <c r="BY826" i="2"/>
  <c r="BK826" i="2"/>
  <c r="CF826" i="2"/>
  <c r="BJ826" i="2"/>
  <c r="BL826" i="2"/>
  <c r="L826" i="2"/>
  <c r="Q826" i="2" s="1"/>
  <c r="N826" i="2"/>
  <c r="S826" i="2" s="1"/>
  <c r="CA826" i="2"/>
  <c r="M826" i="2"/>
  <c r="R826" i="2" s="1"/>
  <c r="BZ826" i="2"/>
  <c r="T825" i="2"/>
  <c r="BD826" i="2"/>
  <c r="AO826" i="2"/>
  <c r="AY826" i="2"/>
  <c r="BC826" i="2" s="1"/>
  <c r="AJ826" i="2"/>
  <c r="AD826" i="2"/>
  <c r="AE826" i="2"/>
  <c r="U826" i="2"/>
  <c r="Y826" i="2" s="1"/>
  <c r="AT826" i="2"/>
  <c r="AX826" i="2" s="1"/>
  <c r="BS825" i="2"/>
  <c r="CE826" i="2"/>
  <c r="CD826" i="2"/>
  <c r="BQ826" i="2"/>
  <c r="BP826" i="2"/>
  <c r="BO826" i="2"/>
  <c r="CL826" i="2" l="1"/>
  <c r="CJ826" i="2"/>
  <c r="CK826" i="2"/>
  <c r="AI826" i="2"/>
  <c r="BI826" i="2"/>
  <c r="AS826" i="2"/>
  <c r="BX826" i="2"/>
  <c r="K826" i="2"/>
  <c r="P826" i="2" s="1"/>
  <c r="BW825" i="2"/>
  <c r="CH825" i="2" s="1"/>
  <c r="BH826" i="2"/>
  <c r="F827" i="2"/>
  <c r="AN826" i="2"/>
  <c r="CC826" i="2"/>
  <c r="CG826" i="2" s="1"/>
  <c r="BN826" i="2"/>
  <c r="CI826" i="2" l="1"/>
  <c r="CM826" i="2" s="1"/>
  <c r="AB827" i="2"/>
  <c r="Z827" i="2"/>
  <c r="AA827" i="2"/>
  <c r="AC827" i="2"/>
  <c r="BA827" i="2"/>
  <c r="AL827" i="2"/>
  <c r="AG827" i="2"/>
  <c r="BF827" i="2"/>
  <c r="H828" i="2" s="1"/>
  <c r="AQ827" i="2"/>
  <c r="W827" i="2"/>
  <c r="AV827" i="2"/>
  <c r="BU826" i="2"/>
  <c r="AP827" i="2"/>
  <c r="AK827" i="2"/>
  <c r="BE827" i="2"/>
  <c r="G828" i="2" s="1"/>
  <c r="AZ827" i="2"/>
  <c r="V827" i="2"/>
  <c r="AF827" i="2"/>
  <c r="AU827" i="2"/>
  <c r="BT826" i="2"/>
  <c r="J827" i="2"/>
  <c r="O826" i="2"/>
  <c r="AR827" i="2"/>
  <c r="AW827" i="2"/>
  <c r="X827" i="2"/>
  <c r="AH827" i="2"/>
  <c r="AM827" i="2"/>
  <c r="BB827" i="2"/>
  <c r="BG827" i="2"/>
  <c r="I828" i="2" s="1"/>
  <c r="BV826" i="2"/>
  <c r="BM826" i="2"/>
  <c r="BR826" i="2" s="1"/>
  <c r="CF827" i="2" l="1"/>
  <c r="BZ827" i="2"/>
  <c r="BL827" i="2"/>
  <c r="BJ827" i="2"/>
  <c r="CD827" i="2"/>
  <c r="T826" i="2"/>
  <c r="AY827" i="2"/>
  <c r="BC827" i="2" s="1"/>
  <c r="AO827" i="2"/>
  <c r="AT827" i="2"/>
  <c r="AX827" i="2" s="1"/>
  <c r="BD827" i="2"/>
  <c r="AD827" i="2"/>
  <c r="U827" i="2"/>
  <c r="Y827" i="2" s="1"/>
  <c r="AJ827" i="2"/>
  <c r="AE827" i="2"/>
  <c r="BS826" i="2"/>
  <c r="BK827" i="2"/>
  <c r="N827" i="2"/>
  <c r="S827" i="2" s="1"/>
  <c r="CA827" i="2"/>
  <c r="L827" i="2"/>
  <c r="Q827" i="2" s="1"/>
  <c r="BY827" i="2"/>
  <c r="CE827" i="2"/>
  <c r="M827" i="2"/>
  <c r="R827" i="2" s="1"/>
  <c r="BP827" i="2"/>
  <c r="BO827" i="2"/>
  <c r="BQ827" i="2"/>
  <c r="CL827" i="2" l="1"/>
  <c r="CJ827" i="2"/>
  <c r="CK827" i="2"/>
  <c r="BW826" i="2"/>
  <c r="CH826" i="2" s="1"/>
  <c r="K827" i="2"/>
  <c r="P827" i="2" s="1"/>
  <c r="AI827" i="2"/>
  <c r="BI827" i="2"/>
  <c r="BH827" i="2"/>
  <c r="F828" i="2"/>
  <c r="AN827" i="2"/>
  <c r="CC827" i="2"/>
  <c r="CG827" i="2" s="1"/>
  <c r="AS827" i="2"/>
  <c r="BX827" i="2"/>
  <c r="BN827" i="2"/>
  <c r="CI827" i="2" l="1"/>
  <c r="CM827" i="2" s="1"/>
  <c r="AA828" i="2"/>
  <c r="Z828" i="2"/>
  <c r="AB828" i="2"/>
  <c r="AC828" i="2"/>
  <c r="BB828" i="2"/>
  <c r="BU827" i="2"/>
  <c r="M828" i="2" s="1"/>
  <c r="AR828" i="2"/>
  <c r="AP828" i="2"/>
  <c r="AU828" i="2"/>
  <c r="BV827" i="2"/>
  <c r="N828" i="2" s="1"/>
  <c r="BT827" i="2"/>
  <c r="L828" i="2" s="1"/>
  <c r="AW828" i="2"/>
  <c r="AH828" i="2"/>
  <c r="X828" i="2"/>
  <c r="BG828" i="2"/>
  <c r="I829" i="2" s="1"/>
  <c r="AM828" i="2"/>
  <c r="AF828" i="2"/>
  <c r="AZ828" i="2"/>
  <c r="BE828" i="2"/>
  <c r="G829" i="2" s="1"/>
  <c r="AK828" i="2"/>
  <c r="V828" i="2"/>
  <c r="BF828" i="2"/>
  <c r="H829" i="2" s="1"/>
  <c r="BA828" i="2"/>
  <c r="AG828" i="2"/>
  <c r="AV828" i="2"/>
  <c r="AL828" i="2"/>
  <c r="AQ828" i="2"/>
  <c r="W828" i="2"/>
  <c r="BM827" i="2"/>
  <c r="BR827" i="2" s="1"/>
  <c r="J828" i="2"/>
  <c r="O827" i="2"/>
  <c r="S828" i="2" l="1"/>
  <c r="R828" i="2"/>
  <c r="Q828" i="2"/>
  <c r="CA828" i="2"/>
  <c r="CD828" i="2"/>
  <c r="BL828" i="2"/>
  <c r="BJ828" i="2"/>
  <c r="CF828" i="2"/>
  <c r="BY828" i="2"/>
  <c r="CE828" i="2"/>
  <c r="BK828" i="2"/>
  <c r="BZ828" i="2"/>
  <c r="T827" i="2"/>
  <c r="AT828" i="2"/>
  <c r="AX828" i="2" s="1"/>
  <c r="AO828" i="2"/>
  <c r="AJ828" i="2"/>
  <c r="AY828" i="2"/>
  <c r="BC828" i="2" s="1"/>
  <c r="AE828" i="2"/>
  <c r="BD828" i="2"/>
  <c r="U828" i="2"/>
  <c r="Y828" i="2" s="1"/>
  <c r="BS827" i="2"/>
  <c r="BP828" i="2"/>
  <c r="BQ828" i="2"/>
  <c r="BO828" i="2"/>
  <c r="CK828" i="2" l="1"/>
  <c r="CL828" i="2"/>
  <c r="CJ828" i="2"/>
  <c r="AB829" i="2"/>
  <c r="K828" i="2"/>
  <c r="P828" i="2" s="1"/>
  <c r="BW827" i="2"/>
  <c r="CH827" i="2" s="1"/>
  <c r="AN828" i="2"/>
  <c r="CC828" i="2"/>
  <c r="CG828" i="2" s="1"/>
  <c r="BH828" i="2"/>
  <c r="F829" i="2"/>
  <c r="AD828" i="2"/>
  <c r="AI828" i="2"/>
  <c r="BI828" i="2"/>
  <c r="BX828" i="2"/>
  <c r="AS828" i="2"/>
  <c r="BN828" i="2"/>
  <c r="CI828" i="2" l="1"/>
  <c r="CM828" i="2" s="1"/>
  <c r="AC829" i="2"/>
  <c r="Z829" i="2"/>
  <c r="AA829" i="2"/>
  <c r="BG829" i="2"/>
  <c r="I830" i="2" s="1"/>
  <c r="AR829" i="2"/>
  <c r="AW829" i="2"/>
  <c r="BV828" i="2"/>
  <c r="N829" i="2" s="1"/>
  <c r="AM829" i="2"/>
  <c r="BB829" i="2"/>
  <c r="X829" i="2"/>
  <c r="AH829" i="2"/>
  <c r="BM828" i="2"/>
  <c r="BR828" i="2" s="1"/>
  <c r="J829" i="2"/>
  <c r="AU829" i="2"/>
  <c r="V829" i="2"/>
  <c r="AF829" i="2"/>
  <c r="BE829" i="2"/>
  <c r="G830" i="2" s="1"/>
  <c r="AK829" i="2"/>
  <c r="AP829" i="2"/>
  <c r="AZ829" i="2"/>
  <c r="BT828" i="2"/>
  <c r="AL829" i="2"/>
  <c r="BA829" i="2"/>
  <c r="AV829" i="2"/>
  <c r="AQ829" i="2"/>
  <c r="BF829" i="2"/>
  <c r="H830" i="2" s="1"/>
  <c r="W829" i="2"/>
  <c r="AG829" i="2"/>
  <c r="BU828" i="2"/>
  <c r="O828" i="2"/>
  <c r="S829" i="2" l="1"/>
  <c r="CF829" i="2"/>
  <c r="CA829" i="2"/>
  <c r="BL829" i="2"/>
  <c r="BK829" i="2"/>
  <c r="CE829" i="2"/>
  <c r="T828" i="2"/>
  <c r="BD829" i="2"/>
  <c r="AE829" i="2"/>
  <c r="AY829" i="2"/>
  <c r="BC829" i="2" s="1"/>
  <c r="AO829" i="2"/>
  <c r="AD829" i="2"/>
  <c r="U829" i="2"/>
  <c r="Y829" i="2" s="1"/>
  <c r="AJ829" i="2"/>
  <c r="AT829" i="2"/>
  <c r="AX829" i="2" s="1"/>
  <c r="BS828" i="2"/>
  <c r="BJ829" i="2"/>
  <c r="BY829" i="2"/>
  <c r="M829" i="2"/>
  <c r="R829" i="2" s="1"/>
  <c r="BZ829" i="2"/>
  <c r="L829" i="2"/>
  <c r="Q829" i="2" s="1"/>
  <c r="CD829" i="2"/>
  <c r="BO829" i="2"/>
  <c r="BP829" i="2"/>
  <c r="BQ829" i="2"/>
  <c r="CJ829" i="2" l="1"/>
  <c r="CL829" i="2"/>
  <c r="CK829" i="2"/>
  <c r="AI829" i="2"/>
  <c r="BI829" i="2"/>
  <c r="BW828" i="2"/>
  <c r="CH828" i="2" s="1"/>
  <c r="K829" i="2"/>
  <c r="P829" i="2" s="1"/>
  <c r="BH829" i="2"/>
  <c r="F830" i="2"/>
  <c r="AS829" i="2"/>
  <c r="BX829" i="2"/>
  <c r="AN829" i="2"/>
  <c r="CC829" i="2"/>
  <c r="CG829" i="2" s="1"/>
  <c r="BN829" i="2"/>
  <c r="CI829" i="2" l="1"/>
  <c r="CM829" i="2" s="1"/>
  <c r="V830" i="2"/>
  <c r="AB830" i="2"/>
  <c r="Z830" i="2"/>
  <c r="AC830" i="2"/>
  <c r="AA830" i="2"/>
  <c r="AW830" i="2"/>
  <c r="BT829" i="2"/>
  <c r="L830" i="2" s="1"/>
  <c r="BU829" i="2"/>
  <c r="M830" i="2" s="1"/>
  <c r="AZ830" i="2"/>
  <c r="BA830" i="2"/>
  <c r="AG830" i="2"/>
  <c r="AU830" i="2"/>
  <c r="AF830" i="2"/>
  <c r="BF830" i="2"/>
  <c r="H831" i="2" s="1"/>
  <c r="AQ830" i="2"/>
  <c r="AV830" i="2"/>
  <c r="W830" i="2"/>
  <c r="AL830" i="2"/>
  <c r="BG830" i="2"/>
  <c r="I831" i="2" s="1"/>
  <c r="AR830" i="2"/>
  <c r="BV829" i="2"/>
  <c r="N830" i="2" s="1"/>
  <c r="AH830" i="2"/>
  <c r="X830" i="2"/>
  <c r="BB830" i="2"/>
  <c r="AM830" i="2"/>
  <c r="O829" i="2"/>
  <c r="BM829" i="2"/>
  <c r="BR829" i="2" s="1"/>
  <c r="J830" i="2"/>
  <c r="S830" i="2" l="1"/>
  <c r="R830" i="2"/>
  <c r="Q830" i="2"/>
  <c r="AP830" i="2"/>
  <c r="BE830" i="2"/>
  <c r="G831" i="2" s="1"/>
  <c r="AK830" i="2"/>
  <c r="BJ830" i="2"/>
  <c r="BK830" i="2"/>
  <c r="CE830" i="2"/>
  <c r="BZ830" i="2"/>
  <c r="CF830" i="2"/>
  <c r="BL830" i="2"/>
  <c r="CA830" i="2"/>
  <c r="T829" i="2"/>
  <c r="AT830" i="2"/>
  <c r="AX830" i="2" s="1"/>
  <c r="AO830" i="2"/>
  <c r="AE830" i="2"/>
  <c r="AJ830" i="2"/>
  <c r="BD830" i="2"/>
  <c r="AY830" i="2"/>
  <c r="BC830" i="2" s="1"/>
  <c r="U830" i="2"/>
  <c r="Y830" i="2" s="1"/>
  <c r="BS829" i="2"/>
  <c r="BQ830" i="2"/>
  <c r="BP830" i="2"/>
  <c r="BO830" i="2"/>
  <c r="CK830" i="2" l="1"/>
  <c r="CJ830" i="2"/>
  <c r="CL830" i="2"/>
  <c r="CD830" i="2"/>
  <c r="BY830" i="2"/>
  <c r="AS830" i="2"/>
  <c r="BX830" i="2"/>
  <c r="BW829" i="2"/>
  <c r="CH829" i="2" s="1"/>
  <c r="K830" i="2"/>
  <c r="P830" i="2" s="1"/>
  <c r="BH830" i="2"/>
  <c r="F831" i="2"/>
  <c r="AN830" i="2"/>
  <c r="CC830" i="2"/>
  <c r="AD830" i="2"/>
  <c r="BI830" i="2"/>
  <c r="AI830" i="2"/>
  <c r="BN830" i="2"/>
  <c r="CG830" i="2" l="1"/>
  <c r="CI830" i="2"/>
  <c r="CM830" i="2" s="1"/>
  <c r="AA831" i="2"/>
  <c r="Z831" i="2"/>
  <c r="AB831" i="2"/>
  <c r="AC831" i="2"/>
  <c r="AK831" i="2"/>
  <c r="AZ831" i="2"/>
  <c r="BE831" i="2"/>
  <c r="G832" i="2" s="1"/>
  <c r="V831" i="2"/>
  <c r="AF831" i="2"/>
  <c r="BT830" i="2"/>
  <c r="BG831" i="2"/>
  <c r="I832" i="2" s="1"/>
  <c r="BB831" i="2"/>
  <c r="AM831" i="2"/>
  <c r="AW831" i="2"/>
  <c r="X831" i="2"/>
  <c r="AR831" i="2"/>
  <c r="AH831" i="2"/>
  <c r="BV830" i="2"/>
  <c r="J831" i="2"/>
  <c r="BF831" i="2"/>
  <c r="H832" i="2" s="1"/>
  <c r="AQ831" i="2"/>
  <c r="AG831" i="2"/>
  <c r="AL831" i="2"/>
  <c r="W831" i="2"/>
  <c r="BA831" i="2"/>
  <c r="AV831" i="2"/>
  <c r="BU830" i="2"/>
  <c r="BM830" i="2"/>
  <c r="BR830" i="2" s="1"/>
  <c r="O830" i="2"/>
  <c r="AP831" i="2" l="1"/>
  <c r="BY831" i="2" s="1"/>
  <c r="AU831" i="2"/>
  <c r="BJ831" i="2" s="1"/>
  <c r="CA831" i="2"/>
  <c r="BL831" i="2"/>
  <c r="BK831" i="2"/>
  <c r="CF831" i="2"/>
  <c r="T830" i="2"/>
  <c r="AE831" i="2"/>
  <c r="AJ831" i="2"/>
  <c r="AD831" i="2"/>
  <c r="AY831" i="2"/>
  <c r="BC831" i="2" s="1"/>
  <c r="U831" i="2"/>
  <c r="Y831" i="2" s="1"/>
  <c r="BD831" i="2"/>
  <c r="AT831" i="2"/>
  <c r="AO831" i="2"/>
  <c r="BS830" i="2"/>
  <c r="BZ831" i="2"/>
  <c r="M831" i="2"/>
  <c r="R831" i="2" s="1"/>
  <c r="N831" i="2"/>
  <c r="S831" i="2" s="1"/>
  <c r="L831" i="2"/>
  <c r="Q831" i="2" s="1"/>
  <c r="CE831" i="2"/>
  <c r="BP831" i="2"/>
  <c r="BQ831" i="2"/>
  <c r="BO831" i="2"/>
  <c r="AX831" i="2" l="1"/>
  <c r="CJ831" i="2"/>
  <c r="CK831" i="2"/>
  <c r="CL831" i="2"/>
  <c r="CD831" i="2"/>
  <c r="AS831" i="2"/>
  <c r="BX831" i="2"/>
  <c r="BH831" i="2"/>
  <c r="F832" i="2"/>
  <c r="AN831" i="2"/>
  <c r="CC831" i="2"/>
  <c r="BW830" i="2"/>
  <c r="CH830" i="2" s="1"/>
  <c r="K831" i="2"/>
  <c r="P831" i="2" s="1"/>
  <c r="AI831" i="2"/>
  <c r="BI831" i="2"/>
  <c r="BN831" i="2"/>
  <c r="CG831" i="2" l="1"/>
  <c r="CI831" i="2"/>
  <c r="CM831" i="2" s="1"/>
  <c r="AP832" i="2"/>
  <c r="Z832" i="2"/>
  <c r="AB832" i="2"/>
  <c r="AC832" i="2"/>
  <c r="BV831" i="2"/>
  <c r="N832" i="2" s="1"/>
  <c r="BU831" i="2"/>
  <c r="M832" i="2" s="1"/>
  <c r="BF832" i="2"/>
  <c r="H833" i="2" s="1"/>
  <c r="AL832" i="2"/>
  <c r="W832" i="2"/>
  <c r="BA832" i="2"/>
  <c r="AG832" i="2"/>
  <c r="AQ832" i="2"/>
  <c r="AV832" i="2"/>
  <c r="AF832" i="2"/>
  <c r="AK832" i="2"/>
  <c r="AW832" i="2"/>
  <c r="BB832" i="2"/>
  <c r="AR832" i="2"/>
  <c r="X832" i="2"/>
  <c r="BG832" i="2"/>
  <c r="I833" i="2" s="1"/>
  <c r="AH832" i="2"/>
  <c r="AM832" i="2"/>
  <c r="O831" i="2"/>
  <c r="J832" i="2"/>
  <c r="BM831" i="2"/>
  <c r="BR831" i="2" s="1"/>
  <c r="AZ832" i="2" l="1"/>
  <c r="V832" i="2"/>
  <c r="AA832" i="2"/>
  <c r="S832" i="2" s="1"/>
  <c r="BT831" i="2"/>
  <c r="L832" i="2" s="1"/>
  <c r="BE832" i="2"/>
  <c r="G833" i="2" s="1"/>
  <c r="AU832" i="2"/>
  <c r="CD832" i="2" s="1"/>
  <c r="CE832" i="2"/>
  <c r="BK832" i="2"/>
  <c r="BZ832" i="2"/>
  <c r="BL832" i="2"/>
  <c r="CF832" i="2"/>
  <c r="CA832" i="2"/>
  <c r="T831" i="2"/>
  <c r="AO832" i="2"/>
  <c r="AT832" i="2"/>
  <c r="BD832" i="2"/>
  <c r="AY832" i="2"/>
  <c r="U832" i="2"/>
  <c r="AJ832" i="2"/>
  <c r="AE832" i="2"/>
  <c r="BS831" i="2"/>
  <c r="BP832" i="2"/>
  <c r="BQ832" i="2"/>
  <c r="R832" i="2" l="1"/>
  <c r="Q832" i="2"/>
  <c r="CK832" i="2"/>
  <c r="CL832" i="2"/>
  <c r="Y832" i="2"/>
  <c r="AX832" i="2"/>
  <c r="BJ832" i="2"/>
  <c r="BC832" i="2"/>
  <c r="BY832" i="2"/>
  <c r="AC833" i="2"/>
  <c r="AI832" i="2"/>
  <c r="BI832" i="2"/>
  <c r="BH832" i="2"/>
  <c r="F833" i="2"/>
  <c r="AN832" i="2"/>
  <c r="CC832" i="2"/>
  <c r="CG832" i="2" s="1"/>
  <c r="AD832" i="2"/>
  <c r="BW831" i="2"/>
  <c r="CH831" i="2" s="1"/>
  <c r="K832" i="2"/>
  <c r="P832" i="2" s="1"/>
  <c r="AS832" i="2"/>
  <c r="BX832" i="2"/>
  <c r="BO832" i="2"/>
  <c r="BN832" i="2"/>
  <c r="CI832" i="2" l="1"/>
  <c r="CJ832" i="2"/>
  <c r="AA833" i="2"/>
  <c r="Z833" i="2"/>
  <c r="AB833" i="2"/>
  <c r="AL833" i="2"/>
  <c r="AG833" i="2"/>
  <c r="W833" i="2"/>
  <c r="BF833" i="2"/>
  <c r="H834" i="2" s="1"/>
  <c r="AQ833" i="2"/>
  <c r="BA833" i="2"/>
  <c r="AV833" i="2"/>
  <c r="BU832" i="2"/>
  <c r="J833" i="2"/>
  <c r="AW833" i="2"/>
  <c r="AH833" i="2"/>
  <c r="AR833" i="2"/>
  <c r="BG833" i="2"/>
  <c r="I834" i="2" s="1"/>
  <c r="BB833" i="2"/>
  <c r="X833" i="2"/>
  <c r="AM833" i="2"/>
  <c r="BV832" i="2"/>
  <c r="BM832" i="2"/>
  <c r="BR832" i="2" s="1"/>
  <c r="O832" i="2"/>
  <c r="AZ833" i="2"/>
  <c r="V833" i="2"/>
  <c r="AF833" i="2"/>
  <c r="AU833" i="2"/>
  <c r="AK833" i="2"/>
  <c r="AP833" i="2"/>
  <c r="BE833" i="2"/>
  <c r="G834" i="2" s="1"/>
  <c r="BT832" i="2"/>
  <c r="CM832" i="2" l="1"/>
  <c r="BY833" i="2"/>
  <c r="CF833" i="2"/>
  <c r="BZ833" i="2"/>
  <c r="CD833" i="2"/>
  <c r="CA833" i="2"/>
  <c r="M833" i="2"/>
  <c r="R833" i="2" s="1"/>
  <c r="L833" i="2"/>
  <c r="Q833" i="2" s="1"/>
  <c r="BL833" i="2"/>
  <c r="BJ833" i="2"/>
  <c r="T832" i="2"/>
  <c r="AE833" i="2"/>
  <c r="AO833" i="2"/>
  <c r="AY833" i="2"/>
  <c r="BC833" i="2" s="1"/>
  <c r="AD833" i="2"/>
  <c r="U833" i="2"/>
  <c r="Y833" i="2" s="1"/>
  <c r="AJ833" i="2"/>
  <c r="BD833" i="2"/>
  <c r="AT833" i="2"/>
  <c r="AX833" i="2" s="1"/>
  <c r="BS832" i="2"/>
  <c r="N833" i="2"/>
  <c r="S833" i="2" s="1"/>
  <c r="BK833" i="2"/>
  <c r="CE833" i="2"/>
  <c r="BP833" i="2"/>
  <c r="BO833" i="2"/>
  <c r="BQ833" i="2"/>
  <c r="CK833" i="2" l="1"/>
  <c r="CJ833" i="2"/>
  <c r="CL833" i="2"/>
  <c r="AC834" i="2"/>
  <c r="BH833" i="2"/>
  <c r="F834" i="2"/>
  <c r="AR834" i="2"/>
  <c r="AM834" i="2"/>
  <c r="X834" i="2"/>
  <c r="AH834" i="2"/>
  <c r="BB834" i="2"/>
  <c r="BG834" i="2"/>
  <c r="I835" i="2" s="1"/>
  <c r="AW834" i="2"/>
  <c r="BV833" i="2"/>
  <c r="AN833" i="2"/>
  <c r="CC833" i="2"/>
  <c r="CG833" i="2" s="1"/>
  <c r="AS833" i="2"/>
  <c r="BX833" i="2"/>
  <c r="BW832" i="2"/>
  <c r="CH832" i="2" s="1"/>
  <c r="K833" i="2"/>
  <c r="P833" i="2" s="1"/>
  <c r="AI833" i="2"/>
  <c r="BI833" i="2"/>
  <c r="BN833" i="2"/>
  <c r="CI833" i="2" l="1"/>
  <c r="CM833" i="2" s="1"/>
  <c r="AU834" i="2"/>
  <c r="Z834" i="2"/>
  <c r="AB834" i="2"/>
  <c r="CA834" i="2"/>
  <c r="N834" i="2"/>
  <c r="CF834" i="2"/>
  <c r="O833" i="2"/>
  <c r="AP834" i="2"/>
  <c r="BA834" i="2"/>
  <c r="W834" i="2"/>
  <c r="AL834" i="2"/>
  <c r="AV834" i="2"/>
  <c r="AQ834" i="2"/>
  <c r="AG834" i="2"/>
  <c r="BF834" i="2"/>
  <c r="H835" i="2" s="1"/>
  <c r="BU833" i="2"/>
  <c r="BL834" i="2"/>
  <c r="BM833" i="2"/>
  <c r="BR833" i="2" s="1"/>
  <c r="J834" i="2"/>
  <c r="BQ834" i="2"/>
  <c r="CL834" i="2" l="1"/>
  <c r="AZ834" i="2"/>
  <c r="V834" i="2"/>
  <c r="AF834" i="2"/>
  <c r="BE834" i="2"/>
  <c r="G835" i="2" s="1"/>
  <c r="BT833" i="2"/>
  <c r="L834" i="2" s="1"/>
  <c r="AK834" i="2"/>
  <c r="CD834" i="2" s="1"/>
  <c r="AA834" i="2"/>
  <c r="AD834" i="2" s="1"/>
  <c r="BK834" i="2"/>
  <c r="BZ834" i="2"/>
  <c r="T833" i="2"/>
  <c r="BD834" i="2"/>
  <c r="AO834" i="2"/>
  <c r="AY834" i="2"/>
  <c r="AJ834" i="2"/>
  <c r="AT834" i="2"/>
  <c r="AX834" i="2" s="1"/>
  <c r="U834" i="2"/>
  <c r="AE834" i="2"/>
  <c r="BS833" i="2"/>
  <c r="M834" i="2"/>
  <c r="CE834" i="2"/>
  <c r="BP834" i="2"/>
  <c r="R834" i="2" l="1"/>
  <c r="S834" i="2"/>
  <c r="Q834" i="2"/>
  <c r="CK834" i="2"/>
  <c r="BJ834" i="2"/>
  <c r="BY834" i="2"/>
  <c r="BC834" i="2"/>
  <c r="Y834" i="2"/>
  <c r="BW833" i="2"/>
  <c r="CH833" i="2" s="1"/>
  <c r="K834" i="2"/>
  <c r="P834" i="2" s="1"/>
  <c r="AN834" i="2"/>
  <c r="CC834" i="2"/>
  <c r="CG834" i="2" s="1"/>
  <c r="BH834" i="2"/>
  <c r="F835" i="2"/>
  <c r="AI834" i="2"/>
  <c r="BI834" i="2"/>
  <c r="AS834" i="2"/>
  <c r="BX834" i="2"/>
  <c r="BN834" i="2"/>
  <c r="BO834" i="2"/>
  <c r="CI834" i="2" l="1"/>
  <c r="CJ834" i="2"/>
  <c r="AA835" i="2"/>
  <c r="Z835" i="2"/>
  <c r="AC835" i="2"/>
  <c r="AB835" i="2"/>
  <c r="AH835" i="2"/>
  <c r="AL835" i="2"/>
  <c r="W835" i="2"/>
  <c r="AG835" i="2"/>
  <c r="AQ835" i="2"/>
  <c r="BU834" i="2"/>
  <c r="M835" i="2" s="1"/>
  <c r="BF835" i="2"/>
  <c r="H836" i="2" s="1"/>
  <c r="AV835" i="2"/>
  <c r="BT834" i="2"/>
  <c r="L835" i="2" s="1"/>
  <c r="BA835" i="2"/>
  <c r="AZ835" i="2"/>
  <c r="AF835" i="2"/>
  <c r="AP835" i="2"/>
  <c r="BE835" i="2"/>
  <c r="G836" i="2" s="1"/>
  <c r="AU835" i="2"/>
  <c r="V835" i="2"/>
  <c r="BV834" i="2"/>
  <c r="N835" i="2" s="1"/>
  <c r="BB835" i="2"/>
  <c r="AM835" i="2"/>
  <c r="BG835" i="2"/>
  <c r="I836" i="2" s="1"/>
  <c r="AW835" i="2"/>
  <c r="AR835" i="2"/>
  <c r="X835" i="2"/>
  <c r="J835" i="2"/>
  <c r="O834" i="2"/>
  <c r="BM834" i="2"/>
  <c r="BR834" i="2" s="1"/>
  <c r="S835" i="2" l="1"/>
  <c r="R835" i="2"/>
  <c r="Q835" i="2"/>
  <c r="CM834" i="2"/>
  <c r="AK835" i="2"/>
  <c r="CD835" i="2" s="1"/>
  <c r="CE835" i="2"/>
  <c r="BK835" i="2"/>
  <c r="BZ835" i="2"/>
  <c r="BY835" i="2"/>
  <c r="BJ835" i="2"/>
  <c r="CF835" i="2"/>
  <c r="BL835" i="2"/>
  <c r="CA835" i="2"/>
  <c r="T834" i="2"/>
  <c r="AT835" i="2"/>
  <c r="AX835" i="2" s="1"/>
  <c r="AD835" i="2"/>
  <c r="AY835" i="2"/>
  <c r="BC835" i="2" s="1"/>
  <c r="BD835" i="2"/>
  <c r="AJ835" i="2"/>
  <c r="AO835" i="2"/>
  <c r="U835" i="2"/>
  <c r="Y835" i="2" s="1"/>
  <c r="AE835" i="2"/>
  <c r="BS834" i="2"/>
  <c r="BP835" i="2"/>
  <c r="BO835" i="2"/>
  <c r="BQ835" i="2"/>
  <c r="CJ835" i="2" l="1"/>
  <c r="CK835" i="2"/>
  <c r="CL835" i="2"/>
  <c r="AS835" i="2"/>
  <c r="BX835" i="2"/>
  <c r="K835" i="2"/>
  <c r="P835" i="2" s="1"/>
  <c r="BW834" i="2"/>
  <c r="CH834" i="2" s="1"/>
  <c r="AN835" i="2"/>
  <c r="CC835" i="2"/>
  <c r="CG835" i="2" s="1"/>
  <c r="BI835" i="2"/>
  <c r="AI835" i="2"/>
  <c r="BH835" i="2"/>
  <c r="F836" i="2"/>
  <c r="BN835" i="2"/>
  <c r="CI835" i="2" l="1"/>
  <c r="CM835" i="2" s="1"/>
  <c r="AA836" i="2"/>
  <c r="AB836" i="2"/>
  <c r="Z836" i="2"/>
  <c r="AC836" i="2"/>
  <c r="AH836" i="2"/>
  <c r="BG836" i="2"/>
  <c r="I837" i="2" s="1"/>
  <c r="BV835" i="2"/>
  <c r="N836" i="2" s="1"/>
  <c r="AW836" i="2"/>
  <c r="AM836" i="2"/>
  <c r="BB836" i="2"/>
  <c r="X836" i="2"/>
  <c r="AR836" i="2"/>
  <c r="AG836" i="2"/>
  <c r="W836" i="2"/>
  <c r="AQ836" i="2"/>
  <c r="AV836" i="2"/>
  <c r="BF836" i="2"/>
  <c r="H837" i="2" s="1"/>
  <c r="BA836" i="2"/>
  <c r="AL836" i="2"/>
  <c r="BU835" i="2"/>
  <c r="BM835" i="2"/>
  <c r="BR835" i="2" s="1"/>
  <c r="J836" i="2"/>
  <c r="AK836" i="2"/>
  <c r="AF836" i="2"/>
  <c r="AP836" i="2"/>
  <c r="AZ836" i="2"/>
  <c r="AU836" i="2"/>
  <c r="BE836" i="2"/>
  <c r="G837" i="2" s="1"/>
  <c r="V836" i="2"/>
  <c r="BT835" i="2"/>
  <c r="O835" i="2"/>
  <c r="S836" i="2" l="1"/>
  <c r="CF836" i="2"/>
  <c r="BL836" i="2"/>
  <c r="CA836" i="2"/>
  <c r="CE836" i="2"/>
  <c r="T835" i="2"/>
  <c r="AO836" i="2"/>
  <c r="AD836" i="2"/>
  <c r="AT836" i="2"/>
  <c r="AX836" i="2" s="1"/>
  <c r="AY836" i="2"/>
  <c r="BC836" i="2" s="1"/>
  <c r="AJ836" i="2"/>
  <c r="BD836" i="2"/>
  <c r="AE836" i="2"/>
  <c r="U836" i="2"/>
  <c r="Y836" i="2" s="1"/>
  <c r="BS835" i="2"/>
  <c r="L836" i="2"/>
  <c r="Q836" i="2" s="1"/>
  <c r="CD836" i="2"/>
  <c r="BZ836" i="2"/>
  <c r="BY836" i="2"/>
  <c r="BJ836" i="2"/>
  <c r="M836" i="2"/>
  <c r="R836" i="2" s="1"/>
  <c r="BK836" i="2"/>
  <c r="BQ836" i="2"/>
  <c r="BP836" i="2"/>
  <c r="BO836" i="2"/>
  <c r="CK836" i="2" l="1"/>
  <c r="CJ836" i="2"/>
  <c r="CL836" i="2"/>
  <c r="BI836" i="2"/>
  <c r="AI836" i="2"/>
  <c r="F837" i="2"/>
  <c r="BH836" i="2"/>
  <c r="BW835" i="2"/>
  <c r="CH835" i="2" s="1"/>
  <c r="K836" i="2"/>
  <c r="P836" i="2" s="1"/>
  <c r="AN836" i="2"/>
  <c r="CC836" i="2"/>
  <c r="CG836" i="2" s="1"/>
  <c r="AS836" i="2"/>
  <c r="BX836" i="2"/>
  <c r="BN836" i="2"/>
  <c r="CI836" i="2" l="1"/>
  <c r="CM836" i="2" s="1"/>
  <c r="AA837" i="2"/>
  <c r="AC837" i="2"/>
  <c r="Z837" i="2"/>
  <c r="AB837" i="2"/>
  <c r="AV837" i="2"/>
  <c r="AR837" i="2"/>
  <c r="AG837" i="2"/>
  <c r="BA837" i="2"/>
  <c r="BT836" i="2"/>
  <c r="L837" i="2" s="1"/>
  <c r="AK837" i="2"/>
  <c r="BU836" i="2"/>
  <c r="M837" i="2" s="1"/>
  <c r="W837" i="2"/>
  <c r="BF837" i="2"/>
  <c r="H838" i="2" s="1"/>
  <c r="AQ837" i="2"/>
  <c r="AL837" i="2"/>
  <c r="BV836" i="2"/>
  <c r="N837" i="2" s="1"/>
  <c r="AH837" i="2"/>
  <c r="X837" i="2"/>
  <c r="BB837" i="2"/>
  <c r="BG837" i="2"/>
  <c r="I838" i="2" s="1"/>
  <c r="AM837" i="2"/>
  <c r="AW837" i="2"/>
  <c r="O836" i="2"/>
  <c r="J837" i="2"/>
  <c r="BM836" i="2"/>
  <c r="BR836" i="2" s="1"/>
  <c r="S837" i="2" l="1"/>
  <c r="R837" i="2"/>
  <c r="Q837" i="2"/>
  <c r="AF837" i="2"/>
  <c r="AP837" i="2"/>
  <c r="AU837" i="2"/>
  <c r="V837" i="2"/>
  <c r="BE837" i="2"/>
  <c r="G838" i="2" s="1"/>
  <c r="AZ837" i="2"/>
  <c r="BK837" i="2"/>
  <c r="CE837" i="2"/>
  <c r="BZ837" i="2"/>
  <c r="CA837" i="2"/>
  <c r="BL837" i="2"/>
  <c r="CF837" i="2"/>
  <c r="T836" i="2"/>
  <c r="AD837" i="2"/>
  <c r="AE837" i="2"/>
  <c r="AT837" i="2"/>
  <c r="U837" i="2"/>
  <c r="BD837" i="2"/>
  <c r="AO837" i="2"/>
  <c r="AY837" i="2"/>
  <c r="AJ837" i="2"/>
  <c r="BS836" i="2"/>
  <c r="BP837" i="2"/>
  <c r="BQ837" i="2"/>
  <c r="CL837" i="2" l="1"/>
  <c r="CK837" i="2"/>
  <c r="BC837" i="2"/>
  <c r="AX837" i="2"/>
  <c r="BY837" i="2"/>
  <c r="CD837" i="2"/>
  <c r="BJ837" i="2"/>
  <c r="Y837" i="2"/>
  <c r="BW836" i="2"/>
  <c r="CH836" i="2" s="1"/>
  <c r="K837" i="2"/>
  <c r="P837" i="2" s="1"/>
  <c r="AN837" i="2"/>
  <c r="CC837" i="2"/>
  <c r="BX837" i="2"/>
  <c r="AS837" i="2"/>
  <c r="AI837" i="2"/>
  <c r="BI837" i="2"/>
  <c r="BH837" i="2"/>
  <c r="F838" i="2"/>
  <c r="BO837" i="2"/>
  <c r="BN837" i="2"/>
  <c r="CG837" i="2" l="1"/>
  <c r="CI837" i="2"/>
  <c r="CJ837" i="2"/>
  <c r="AB838" i="2"/>
  <c r="AC838" i="2"/>
  <c r="Z838" i="2"/>
  <c r="AA838" i="2"/>
  <c r="AM838" i="2"/>
  <c r="AH838" i="2"/>
  <c r="AR838" i="2"/>
  <c r="BG838" i="2"/>
  <c r="I839" i="2" s="1"/>
  <c r="X838" i="2"/>
  <c r="BB838" i="2"/>
  <c r="AW838" i="2"/>
  <c r="BV837" i="2"/>
  <c r="O837" i="2"/>
  <c r="AV838" i="2"/>
  <c r="AL838" i="2"/>
  <c r="BF838" i="2"/>
  <c r="H839" i="2" s="1"/>
  <c r="AQ838" i="2"/>
  <c r="AG838" i="2"/>
  <c r="W838" i="2"/>
  <c r="BA838" i="2"/>
  <c r="BU837" i="2"/>
  <c r="BM837" i="2"/>
  <c r="BR837" i="2" s="1"/>
  <c r="AF838" i="2"/>
  <c r="V838" i="2"/>
  <c r="AZ838" i="2"/>
  <c r="AP838" i="2"/>
  <c r="AK838" i="2"/>
  <c r="AU838" i="2"/>
  <c r="BE838" i="2"/>
  <c r="G839" i="2" s="1"/>
  <c r="BT837" i="2"/>
  <c r="J838" i="2"/>
  <c r="CM837" i="2" l="1"/>
  <c r="BK838" i="2"/>
  <c r="L838" i="2"/>
  <c r="Q838" i="2" s="1"/>
  <c r="CD838" i="2"/>
  <c r="BJ838" i="2"/>
  <c r="BZ838" i="2"/>
  <c r="T837" i="2"/>
  <c r="AT838" i="2"/>
  <c r="AX838" i="2" s="1"/>
  <c r="BD838" i="2"/>
  <c r="AD838" i="2"/>
  <c r="AO838" i="2"/>
  <c r="AY838" i="2"/>
  <c r="BC838" i="2" s="1"/>
  <c r="AJ838" i="2"/>
  <c r="U838" i="2"/>
  <c r="Y838" i="2" s="1"/>
  <c r="AE838" i="2"/>
  <c r="BS837" i="2"/>
  <c r="BY838" i="2"/>
  <c r="CA838" i="2"/>
  <c r="CE838" i="2"/>
  <c r="BL838" i="2"/>
  <c r="M838" i="2"/>
  <c r="R838" i="2" s="1"/>
  <c r="N838" i="2"/>
  <c r="S838" i="2" s="1"/>
  <c r="CF838" i="2"/>
  <c r="BO838" i="2"/>
  <c r="BP838" i="2"/>
  <c r="BQ838" i="2"/>
  <c r="CL838" i="2" l="1"/>
  <c r="CK838" i="2"/>
  <c r="CJ838" i="2"/>
  <c r="AN838" i="2"/>
  <c r="CC838" i="2"/>
  <c r="CG838" i="2" s="1"/>
  <c r="BH838" i="2"/>
  <c r="F839" i="2"/>
  <c r="BW837" i="2"/>
  <c r="CH837" i="2" s="1"/>
  <c r="K838" i="2"/>
  <c r="P838" i="2" s="1"/>
  <c r="AI838" i="2"/>
  <c r="BI838" i="2"/>
  <c r="AS838" i="2"/>
  <c r="BX838" i="2"/>
  <c r="BN838" i="2"/>
  <c r="CI838" i="2" l="1"/>
  <c r="CM838" i="2" s="1"/>
  <c r="AA839" i="2"/>
  <c r="Z839" i="2"/>
  <c r="AB839" i="2"/>
  <c r="AC839" i="2"/>
  <c r="AQ839" i="2"/>
  <c r="X839" i="2"/>
  <c r="BG839" i="2"/>
  <c r="I840" i="2" s="1"/>
  <c r="BU838" i="2"/>
  <c r="M839" i="2" s="1"/>
  <c r="AW839" i="2"/>
  <c r="BB839" i="2"/>
  <c r="AR839" i="2"/>
  <c r="AH839" i="2"/>
  <c r="AM839" i="2"/>
  <c r="BV838" i="2"/>
  <c r="N839" i="2" s="1"/>
  <c r="BF839" i="2"/>
  <c r="H840" i="2" s="1"/>
  <c r="BA839" i="2"/>
  <c r="AL839" i="2"/>
  <c r="AG839" i="2"/>
  <c r="W839" i="2"/>
  <c r="AV839" i="2"/>
  <c r="BM838" i="2"/>
  <c r="BR838" i="2" s="1"/>
  <c r="O838" i="2"/>
  <c r="J839" i="2"/>
  <c r="BE839" i="2"/>
  <c r="G840" i="2" s="1"/>
  <c r="AK839" i="2"/>
  <c r="AF839" i="2"/>
  <c r="V839" i="2"/>
  <c r="AU839" i="2"/>
  <c r="AZ839" i="2"/>
  <c r="BT838" i="2"/>
  <c r="S839" i="2" l="1"/>
  <c r="R839" i="2"/>
  <c r="AP839" i="2"/>
  <c r="CD839" i="2" s="1"/>
  <c r="CF839" i="2"/>
  <c r="BL839" i="2"/>
  <c r="CA839" i="2"/>
  <c r="BZ839" i="2"/>
  <c r="BK839" i="2"/>
  <c r="CE839" i="2"/>
  <c r="T838" i="2"/>
  <c r="AT839" i="2"/>
  <c r="AX839" i="2" s="1"/>
  <c r="U839" i="2"/>
  <c r="Y839" i="2" s="1"/>
  <c r="BD839" i="2"/>
  <c r="AE839" i="2"/>
  <c r="AY839" i="2"/>
  <c r="BC839" i="2" s="1"/>
  <c r="AJ839" i="2"/>
  <c r="AO839" i="2"/>
  <c r="BS838" i="2"/>
  <c r="L839" i="2"/>
  <c r="Q839" i="2" s="1"/>
  <c r="BJ839" i="2"/>
  <c r="BP839" i="2"/>
  <c r="BO839" i="2"/>
  <c r="BQ839" i="2"/>
  <c r="CJ839" i="2" l="1"/>
  <c r="CL839" i="2"/>
  <c r="CK839" i="2"/>
  <c r="BY839" i="2"/>
  <c r="AC840" i="2"/>
  <c r="K839" i="2"/>
  <c r="P839" i="2" s="1"/>
  <c r="BW838" i="2"/>
  <c r="CH838" i="2" s="1"/>
  <c r="BI839" i="2"/>
  <c r="AI839" i="2"/>
  <c r="AS839" i="2"/>
  <c r="BX839" i="2"/>
  <c r="AD839" i="2"/>
  <c r="AN839" i="2"/>
  <c r="CC839" i="2"/>
  <c r="CG839" i="2" s="1"/>
  <c r="BH839" i="2"/>
  <c r="F840" i="2"/>
  <c r="BN839" i="2"/>
  <c r="CI839" i="2" l="1"/>
  <c r="CM839" i="2" s="1"/>
  <c r="Z840" i="2"/>
  <c r="AB840" i="2"/>
  <c r="AA840" i="2"/>
  <c r="AU840" i="2"/>
  <c r="BT839" i="2"/>
  <c r="L840" i="2" s="1"/>
  <c r="AZ840" i="2"/>
  <c r="AF840" i="2"/>
  <c r="AP840" i="2"/>
  <c r="AK840" i="2"/>
  <c r="BE840" i="2"/>
  <c r="G841" i="2" s="1"/>
  <c r="V840" i="2"/>
  <c r="J840" i="2"/>
  <c r="AM840" i="2"/>
  <c r="AH840" i="2"/>
  <c r="X840" i="2"/>
  <c r="AW840" i="2"/>
  <c r="BB840" i="2"/>
  <c r="AR840" i="2"/>
  <c r="BG840" i="2"/>
  <c r="I841" i="2" s="1"/>
  <c r="BV839" i="2"/>
  <c r="O839" i="2"/>
  <c r="W840" i="2"/>
  <c r="AG840" i="2"/>
  <c r="BF840" i="2"/>
  <c r="H841" i="2" s="1"/>
  <c r="AV840" i="2"/>
  <c r="AL840" i="2"/>
  <c r="AQ840" i="2"/>
  <c r="BA840" i="2"/>
  <c r="BU839" i="2"/>
  <c r="BM839" i="2"/>
  <c r="BR839" i="2" s="1"/>
  <c r="Q840" i="2" l="1"/>
  <c r="BY840" i="2"/>
  <c r="CD840" i="2"/>
  <c r="BJ840" i="2"/>
  <c r="BZ840" i="2"/>
  <c r="CA840" i="2"/>
  <c r="CE840" i="2"/>
  <c r="BK840" i="2"/>
  <c r="M840" i="2"/>
  <c r="R840" i="2" s="1"/>
  <c r="CF840" i="2"/>
  <c r="T839" i="2"/>
  <c r="AY840" i="2"/>
  <c r="BC840" i="2" s="1"/>
  <c r="AT840" i="2"/>
  <c r="AX840" i="2" s="1"/>
  <c r="AO840" i="2"/>
  <c r="U840" i="2"/>
  <c r="Y840" i="2" s="1"/>
  <c r="AJ840" i="2"/>
  <c r="BD840" i="2"/>
  <c r="AD840" i="2"/>
  <c r="AE840" i="2"/>
  <c r="BS839" i="2"/>
  <c r="N840" i="2"/>
  <c r="S840" i="2" s="1"/>
  <c r="BL840" i="2"/>
  <c r="BO840" i="2"/>
  <c r="BQ840" i="2"/>
  <c r="BP840" i="2"/>
  <c r="CJ840" i="2" l="1"/>
  <c r="CL840" i="2"/>
  <c r="CK840" i="2"/>
  <c r="AS840" i="2"/>
  <c r="BX840" i="2"/>
  <c r="F841" i="2"/>
  <c r="BH840" i="2"/>
  <c r="BW839" i="2"/>
  <c r="CH839" i="2" s="1"/>
  <c r="K840" i="2"/>
  <c r="P840" i="2" s="1"/>
  <c r="AN840" i="2"/>
  <c r="CC840" i="2"/>
  <c r="CG840" i="2" s="1"/>
  <c r="AI840" i="2"/>
  <c r="BI840" i="2"/>
  <c r="BN840" i="2"/>
  <c r="CI840" i="2" l="1"/>
  <c r="CM840" i="2" s="1"/>
  <c r="AK841" i="2"/>
  <c r="Z841" i="2"/>
  <c r="AB841" i="2"/>
  <c r="AC841" i="2"/>
  <c r="BV840" i="2"/>
  <c r="N841" i="2" s="1"/>
  <c r="BB841" i="2"/>
  <c r="AH841" i="2"/>
  <c r="BG841" i="2"/>
  <c r="I842" i="2" s="1"/>
  <c r="AM841" i="2"/>
  <c r="AW841" i="2"/>
  <c r="AR841" i="2"/>
  <c r="X841" i="2"/>
  <c r="O840" i="2"/>
  <c r="BA841" i="2"/>
  <c r="AL841" i="2"/>
  <c r="AQ841" i="2"/>
  <c r="W841" i="2"/>
  <c r="AV841" i="2"/>
  <c r="BF841" i="2"/>
  <c r="H842" i="2" s="1"/>
  <c r="AG841" i="2"/>
  <c r="BU840" i="2"/>
  <c r="BM840" i="2"/>
  <c r="BR840" i="2" s="1"/>
  <c r="J841" i="2"/>
  <c r="BE841" i="2" l="1"/>
  <c r="G842" i="2" s="1"/>
  <c r="AP841" i="2"/>
  <c r="AZ841" i="2"/>
  <c r="AU841" i="2"/>
  <c r="AF841" i="2"/>
  <c r="AA841" i="2"/>
  <c r="S841" i="2" s="1"/>
  <c r="V841" i="2"/>
  <c r="BT840" i="2"/>
  <c r="L841" i="2" s="1"/>
  <c r="CA841" i="2"/>
  <c r="CF841" i="2"/>
  <c r="BL841" i="2"/>
  <c r="BK841" i="2"/>
  <c r="M841" i="2"/>
  <c r="T840" i="2"/>
  <c r="AJ841" i="2"/>
  <c r="AT841" i="2"/>
  <c r="AO841" i="2"/>
  <c r="U841" i="2"/>
  <c r="AE841" i="2"/>
  <c r="BD841" i="2"/>
  <c r="AY841" i="2"/>
  <c r="BS840" i="2"/>
  <c r="BZ841" i="2"/>
  <c r="CE841" i="2"/>
  <c r="BQ841" i="2"/>
  <c r="BP841" i="2"/>
  <c r="R841" i="2" l="1"/>
  <c r="Q841" i="2"/>
  <c r="CL841" i="2"/>
  <c r="CK841" i="2"/>
  <c r="BC841" i="2"/>
  <c r="CD841" i="2"/>
  <c r="AX841" i="2"/>
  <c r="BJ841" i="2"/>
  <c r="Y841" i="2"/>
  <c r="BY841" i="2"/>
  <c r="AC842" i="2"/>
  <c r="BH841" i="2"/>
  <c r="F842" i="2"/>
  <c r="AD841" i="2"/>
  <c r="AI841" i="2"/>
  <c r="BI841" i="2"/>
  <c r="BW840" i="2"/>
  <c r="CH840" i="2" s="1"/>
  <c r="K841" i="2"/>
  <c r="P841" i="2" s="1"/>
  <c r="AN841" i="2"/>
  <c r="CC841" i="2"/>
  <c r="AS841" i="2"/>
  <c r="BX841" i="2"/>
  <c r="BN841" i="2"/>
  <c r="BO841" i="2"/>
  <c r="CG841" i="2" l="1"/>
  <c r="CJ841" i="2"/>
  <c r="CI841" i="2"/>
  <c r="AA842" i="2"/>
  <c r="AB842" i="2"/>
  <c r="Z842" i="2"/>
  <c r="AP842" i="2"/>
  <c r="AU842" i="2"/>
  <c r="BE842" i="2"/>
  <c r="G843" i="2" s="1"/>
  <c r="BT841" i="2"/>
  <c r="L842" i="2" s="1"/>
  <c r="AK842" i="2"/>
  <c r="AF842" i="2"/>
  <c r="V842" i="2"/>
  <c r="AZ842" i="2"/>
  <c r="O841" i="2"/>
  <c r="BM841" i="2"/>
  <c r="BR841" i="2" s="1"/>
  <c r="J842" i="2"/>
  <c r="AV842" i="2"/>
  <c r="AL842" i="2"/>
  <c r="W842" i="2"/>
  <c r="AQ842" i="2"/>
  <c r="BA842" i="2"/>
  <c r="BF842" i="2"/>
  <c r="H843" i="2" s="1"/>
  <c r="AG842" i="2"/>
  <c r="BU841" i="2"/>
  <c r="BB842" i="2"/>
  <c r="AW842" i="2"/>
  <c r="BG842" i="2"/>
  <c r="I843" i="2" s="1"/>
  <c r="AH842" i="2"/>
  <c r="AM842" i="2"/>
  <c r="AR842" i="2"/>
  <c r="X842" i="2"/>
  <c r="BV841" i="2"/>
  <c r="Q842" i="2" l="1"/>
  <c r="CM841" i="2"/>
  <c r="CD842" i="2"/>
  <c r="BY842" i="2"/>
  <c r="BJ842" i="2"/>
  <c r="CA842" i="2"/>
  <c r="CF842" i="2"/>
  <c r="BL842" i="2"/>
  <c r="BZ842" i="2"/>
  <c r="BK842" i="2"/>
  <c r="M842" i="2"/>
  <c r="R842" i="2" s="1"/>
  <c r="T841" i="2"/>
  <c r="AE842" i="2"/>
  <c r="U842" i="2"/>
  <c r="Y842" i="2" s="1"/>
  <c r="AJ842" i="2"/>
  <c r="AY842" i="2"/>
  <c r="BC842" i="2" s="1"/>
  <c r="AO842" i="2"/>
  <c r="AT842" i="2"/>
  <c r="AX842" i="2" s="1"/>
  <c r="AD842" i="2"/>
  <c r="BD842" i="2"/>
  <c r="BS841" i="2"/>
  <c r="CE842" i="2"/>
  <c r="N842" i="2"/>
  <c r="S842" i="2" s="1"/>
  <c r="BP842" i="2"/>
  <c r="BO842" i="2"/>
  <c r="BQ842" i="2"/>
  <c r="CK842" i="2" l="1"/>
  <c r="CJ842" i="2"/>
  <c r="CL842" i="2"/>
  <c r="BH842" i="2"/>
  <c r="F843" i="2"/>
  <c r="AN842" i="2"/>
  <c r="CC842" i="2"/>
  <c r="CG842" i="2" s="1"/>
  <c r="BW841" i="2"/>
  <c r="CH841" i="2" s="1"/>
  <c r="K842" i="2"/>
  <c r="P842" i="2" s="1"/>
  <c r="AS842" i="2"/>
  <c r="BX842" i="2"/>
  <c r="AI842" i="2"/>
  <c r="BI842" i="2"/>
  <c r="BN842" i="2"/>
  <c r="CI842" i="2" l="1"/>
  <c r="CM842" i="2" s="1"/>
  <c r="AA843" i="2"/>
  <c r="Z843" i="2"/>
  <c r="AC843" i="2"/>
  <c r="AB843" i="2"/>
  <c r="BV842" i="2"/>
  <c r="N843" i="2" s="1"/>
  <c r="X843" i="2"/>
  <c r="AH843" i="2"/>
  <c r="AM843" i="2"/>
  <c r="AW843" i="2"/>
  <c r="AR843" i="2"/>
  <c r="BG843" i="2"/>
  <c r="I844" i="2" s="1"/>
  <c r="BB843" i="2"/>
  <c r="BM842" i="2"/>
  <c r="BR842" i="2" s="1"/>
  <c r="O842" i="2"/>
  <c r="BF843" i="2"/>
  <c r="H844" i="2" s="1"/>
  <c r="AV843" i="2"/>
  <c r="AQ843" i="2"/>
  <c r="AL843" i="2"/>
  <c r="AG843" i="2"/>
  <c r="W843" i="2"/>
  <c r="BA843" i="2"/>
  <c r="BU842" i="2"/>
  <c r="J843" i="2"/>
  <c r="BE843" i="2"/>
  <c r="G844" i="2" s="1"/>
  <c r="AF843" i="2"/>
  <c r="AK843" i="2"/>
  <c r="AP843" i="2"/>
  <c r="AU843" i="2"/>
  <c r="V843" i="2"/>
  <c r="AZ843" i="2"/>
  <c r="BT842" i="2"/>
  <c r="S843" i="2" l="1"/>
  <c r="CA843" i="2"/>
  <c r="CF843" i="2"/>
  <c r="BL843" i="2"/>
  <c r="CE843" i="2"/>
  <c r="CD843" i="2"/>
  <c r="T842" i="2"/>
  <c r="AT843" i="2"/>
  <c r="AX843" i="2" s="1"/>
  <c r="AO843" i="2"/>
  <c r="AJ843" i="2"/>
  <c r="U843" i="2"/>
  <c r="Y843" i="2" s="1"/>
  <c r="BD843" i="2"/>
  <c r="AY843" i="2"/>
  <c r="BC843" i="2" s="1"/>
  <c r="AE843" i="2"/>
  <c r="BS842" i="2"/>
  <c r="BJ843" i="2"/>
  <c r="BZ843" i="2"/>
  <c r="L843" i="2"/>
  <c r="Q843" i="2" s="1"/>
  <c r="BY843" i="2"/>
  <c r="M843" i="2"/>
  <c r="R843" i="2" s="1"/>
  <c r="BK843" i="2"/>
  <c r="BQ843" i="2"/>
  <c r="BP843" i="2"/>
  <c r="BO843" i="2"/>
  <c r="CK843" i="2" l="1"/>
  <c r="CL843" i="2"/>
  <c r="CJ843" i="2"/>
  <c r="AC844" i="2"/>
  <c r="BW842" i="2"/>
  <c r="CH842" i="2" s="1"/>
  <c r="K843" i="2"/>
  <c r="P843" i="2" s="1"/>
  <c r="AI843" i="2"/>
  <c r="BI843" i="2"/>
  <c r="AN843" i="2"/>
  <c r="CC843" i="2"/>
  <c r="CG843" i="2" s="1"/>
  <c r="AD843" i="2"/>
  <c r="BH843" i="2"/>
  <c r="F844" i="2"/>
  <c r="AS843" i="2"/>
  <c r="BX843" i="2"/>
  <c r="BN843" i="2"/>
  <c r="CI843" i="2" l="1"/>
  <c r="CM843" i="2" s="1"/>
  <c r="AA844" i="2"/>
  <c r="AB844" i="2"/>
  <c r="Z844" i="2"/>
  <c r="BT843" i="2"/>
  <c r="L844" i="2" s="1"/>
  <c r="AG844" i="2"/>
  <c r="W844" i="2"/>
  <c r="AV844" i="2"/>
  <c r="AL844" i="2"/>
  <c r="BF844" i="2"/>
  <c r="H845" i="2" s="1"/>
  <c r="BA844" i="2"/>
  <c r="BU843" i="2"/>
  <c r="AQ844" i="2"/>
  <c r="AP844" i="2"/>
  <c r="AF844" i="2"/>
  <c r="AU844" i="2"/>
  <c r="AK844" i="2"/>
  <c r="AZ844" i="2"/>
  <c r="BE844" i="2"/>
  <c r="G845" i="2" s="1"/>
  <c r="V844" i="2"/>
  <c r="O843" i="2"/>
  <c r="AW844" i="2"/>
  <c r="AM844" i="2"/>
  <c r="BG844" i="2"/>
  <c r="I845" i="2" s="1"/>
  <c r="BB844" i="2"/>
  <c r="AH844" i="2"/>
  <c r="AR844" i="2"/>
  <c r="X844" i="2"/>
  <c r="BV843" i="2"/>
  <c r="BM843" i="2"/>
  <c r="BR843" i="2" s="1"/>
  <c r="J844" i="2"/>
  <c r="M844" i="2"/>
  <c r="R844" i="2" l="1"/>
  <c r="Q844" i="2"/>
  <c r="BZ844" i="2"/>
  <c r="BK844" i="2"/>
  <c r="CE844" i="2"/>
  <c r="CD844" i="2"/>
  <c r="BY844" i="2"/>
  <c r="CA844" i="2"/>
  <c r="BL844" i="2"/>
  <c r="BJ844" i="2"/>
  <c r="N844" i="2"/>
  <c r="S844" i="2" s="1"/>
  <c r="T843" i="2"/>
  <c r="AT844" i="2"/>
  <c r="AX844" i="2" s="1"/>
  <c r="AY844" i="2"/>
  <c r="BC844" i="2" s="1"/>
  <c r="AE844" i="2"/>
  <c r="BD844" i="2"/>
  <c r="AO844" i="2"/>
  <c r="AJ844" i="2"/>
  <c r="U844" i="2"/>
  <c r="Y844" i="2" s="1"/>
  <c r="BS843" i="2"/>
  <c r="CF844" i="2"/>
  <c r="BO844" i="2"/>
  <c r="BP844" i="2"/>
  <c r="BQ844" i="2"/>
  <c r="CK844" i="2" l="1"/>
  <c r="CL844" i="2"/>
  <c r="CJ844" i="2"/>
  <c r="BW843" i="2"/>
  <c r="CH843" i="2" s="1"/>
  <c r="K844" i="2"/>
  <c r="P844" i="2" s="1"/>
  <c r="BH844" i="2"/>
  <c r="F845" i="2"/>
  <c r="AI844" i="2"/>
  <c r="BI844" i="2"/>
  <c r="AN844" i="2"/>
  <c r="CC844" i="2"/>
  <c r="CG844" i="2" s="1"/>
  <c r="AD844" i="2"/>
  <c r="AS844" i="2"/>
  <c r="BX844" i="2"/>
  <c r="BN844" i="2"/>
  <c r="CI844" i="2" l="1"/>
  <c r="CM844" i="2" s="1"/>
  <c r="AA845" i="2"/>
  <c r="AB845" i="2"/>
  <c r="AC845" i="2"/>
  <c r="Z845" i="2"/>
  <c r="BF845" i="2"/>
  <c r="H846" i="2" s="1"/>
  <c r="AL845" i="2"/>
  <c r="AV845" i="2"/>
  <c r="BU844" i="2"/>
  <c r="M845" i="2" s="1"/>
  <c r="BA845" i="2"/>
  <c r="W845" i="2"/>
  <c r="AQ845" i="2"/>
  <c r="AG845" i="2"/>
  <c r="BM844" i="2"/>
  <c r="BR844" i="2" s="1"/>
  <c r="O844" i="2"/>
  <c r="AW845" i="2"/>
  <c r="AM845" i="2"/>
  <c r="BG845" i="2"/>
  <c r="I846" i="2" s="1"/>
  <c r="X845" i="2"/>
  <c r="AH845" i="2"/>
  <c r="AR845" i="2"/>
  <c r="BB845" i="2"/>
  <c r="BV844" i="2"/>
  <c r="BE845" i="2"/>
  <c r="G846" i="2" s="1"/>
  <c r="AK845" i="2"/>
  <c r="V845" i="2"/>
  <c r="AU845" i="2"/>
  <c r="AP845" i="2"/>
  <c r="AZ845" i="2"/>
  <c r="AF845" i="2"/>
  <c r="BT844" i="2"/>
  <c r="J845" i="2"/>
  <c r="R845" i="2" l="1"/>
  <c r="CE845" i="2"/>
  <c r="BK845" i="2"/>
  <c r="BZ845" i="2"/>
  <c r="L845" i="2"/>
  <c r="Q845" i="2" s="1"/>
  <c r="BJ845" i="2"/>
  <c r="N845" i="2"/>
  <c r="S845" i="2" s="1"/>
  <c r="T844" i="2"/>
  <c r="BD845" i="2"/>
  <c r="AO845" i="2"/>
  <c r="AD845" i="2"/>
  <c r="AY845" i="2"/>
  <c r="BC845" i="2" s="1"/>
  <c r="U845" i="2"/>
  <c r="Y845" i="2" s="1"/>
  <c r="AE845" i="2"/>
  <c r="AJ845" i="2"/>
  <c r="AT845" i="2"/>
  <c r="AX845" i="2" s="1"/>
  <c r="BS844" i="2"/>
  <c r="BY845" i="2"/>
  <c r="CD845" i="2"/>
  <c r="CA845" i="2"/>
  <c r="CF845" i="2"/>
  <c r="BL845" i="2"/>
  <c r="BO845" i="2"/>
  <c r="BQ845" i="2"/>
  <c r="BP845" i="2"/>
  <c r="CL845" i="2" l="1"/>
  <c r="CJ845" i="2"/>
  <c r="CK845" i="2"/>
  <c r="AI845" i="2"/>
  <c r="BI845" i="2"/>
  <c r="AS845" i="2"/>
  <c r="BX845" i="2"/>
  <c r="BW844" i="2"/>
  <c r="CH844" i="2" s="1"/>
  <c r="K845" i="2"/>
  <c r="P845" i="2" s="1"/>
  <c r="BH845" i="2"/>
  <c r="F846" i="2"/>
  <c r="AN845" i="2"/>
  <c r="CC845" i="2"/>
  <c r="CG845" i="2" s="1"/>
  <c r="BN845" i="2"/>
  <c r="CI845" i="2" l="1"/>
  <c r="CM845" i="2" s="1"/>
  <c r="AA846" i="2"/>
  <c r="Z846" i="2"/>
  <c r="AB846" i="2"/>
  <c r="AC846" i="2"/>
  <c r="AG846" i="2"/>
  <c r="BU845" i="2"/>
  <c r="M846" i="2" s="1"/>
  <c r="AV846" i="2"/>
  <c r="BA846" i="2"/>
  <c r="W846" i="2"/>
  <c r="AQ846" i="2"/>
  <c r="BF846" i="2"/>
  <c r="H847" i="2" s="1"/>
  <c r="AL846" i="2"/>
  <c r="X846" i="2"/>
  <c r="AR846" i="2"/>
  <c r="BG846" i="2"/>
  <c r="I847" i="2" s="1"/>
  <c r="AM846" i="2"/>
  <c r="BB846" i="2"/>
  <c r="AW846" i="2"/>
  <c r="AH846" i="2"/>
  <c r="BV845" i="2"/>
  <c r="J846" i="2"/>
  <c r="O845" i="2"/>
  <c r="AP846" i="2"/>
  <c r="AK846" i="2"/>
  <c r="AF846" i="2"/>
  <c r="BE846" i="2"/>
  <c r="G847" i="2" s="1"/>
  <c r="AU846" i="2"/>
  <c r="V846" i="2"/>
  <c r="AZ846" i="2"/>
  <c r="BT845" i="2"/>
  <c r="BM845" i="2"/>
  <c r="BR845" i="2" s="1"/>
  <c r="R846" i="2" l="1"/>
  <c r="BK846" i="2"/>
  <c r="CE846" i="2"/>
  <c r="BY846" i="2"/>
  <c r="BZ846" i="2"/>
  <c r="L846" i="2"/>
  <c r="Q846" i="2" s="1"/>
  <c r="BL846" i="2"/>
  <c r="CA846" i="2"/>
  <c r="BJ846" i="2"/>
  <c r="T845" i="2"/>
  <c r="AT846" i="2"/>
  <c r="AX846" i="2" s="1"/>
  <c r="AJ846" i="2"/>
  <c r="AO846" i="2"/>
  <c r="BD846" i="2"/>
  <c r="AE846" i="2"/>
  <c r="AY846" i="2"/>
  <c r="BC846" i="2" s="1"/>
  <c r="U846" i="2"/>
  <c r="Y846" i="2" s="1"/>
  <c r="BS845" i="2"/>
  <c r="CD846" i="2"/>
  <c r="N846" i="2"/>
  <c r="S846" i="2" s="1"/>
  <c r="CF846" i="2"/>
  <c r="BQ846" i="2"/>
  <c r="BO846" i="2"/>
  <c r="BP846" i="2"/>
  <c r="CL846" i="2" l="1"/>
  <c r="CK846" i="2"/>
  <c r="CJ846" i="2"/>
  <c r="AB847" i="2"/>
  <c r="K846" i="2"/>
  <c r="P846" i="2" s="1"/>
  <c r="BW845" i="2"/>
  <c r="CH845" i="2" s="1"/>
  <c r="AS846" i="2"/>
  <c r="BX846" i="2"/>
  <c r="AD846" i="2"/>
  <c r="BI846" i="2"/>
  <c r="AI846" i="2"/>
  <c r="AN846" i="2"/>
  <c r="CC846" i="2"/>
  <c r="CG846" i="2" s="1"/>
  <c r="BH846" i="2"/>
  <c r="F847" i="2"/>
  <c r="BN846" i="2"/>
  <c r="CI846" i="2" l="1"/>
  <c r="CM846" i="2" s="1"/>
  <c r="Z847" i="2"/>
  <c r="AA847" i="2"/>
  <c r="AC847" i="2"/>
  <c r="BV846" i="2"/>
  <c r="N847" i="2" s="1"/>
  <c r="X847" i="2"/>
  <c r="BG847" i="2"/>
  <c r="I848" i="2" s="1"/>
  <c r="AW847" i="2"/>
  <c r="AH847" i="2"/>
  <c r="BB847" i="2"/>
  <c r="AR847" i="2"/>
  <c r="AM847" i="2"/>
  <c r="BM846" i="2"/>
  <c r="BR846" i="2" s="1"/>
  <c r="AL847" i="2"/>
  <c r="AQ847" i="2"/>
  <c r="BF847" i="2"/>
  <c r="H848" i="2" s="1"/>
  <c r="BA847" i="2"/>
  <c r="AG847" i="2"/>
  <c r="W847" i="2"/>
  <c r="AV847" i="2"/>
  <c r="BU846" i="2"/>
  <c r="BE847" i="2"/>
  <c r="G848" i="2" s="1"/>
  <c r="AU847" i="2"/>
  <c r="AK847" i="2"/>
  <c r="V847" i="2"/>
  <c r="AF847" i="2"/>
  <c r="AZ847" i="2"/>
  <c r="AP847" i="2"/>
  <c r="BT846" i="2"/>
  <c r="O846" i="2"/>
  <c r="J847" i="2"/>
  <c r="S847" i="2" l="1"/>
  <c r="CF847" i="2"/>
  <c r="BL847" i="2"/>
  <c r="CA847" i="2"/>
  <c r="L847" i="2"/>
  <c r="Q847" i="2" s="1"/>
  <c r="BK847" i="2"/>
  <c r="BZ847" i="2"/>
  <c r="T846" i="2"/>
  <c r="U847" i="2"/>
  <c r="Y847" i="2" s="1"/>
  <c r="AO847" i="2"/>
  <c r="BD847" i="2"/>
  <c r="AJ847" i="2"/>
  <c r="AY847" i="2"/>
  <c r="BC847" i="2" s="1"/>
  <c r="AE847" i="2"/>
  <c r="AT847" i="2"/>
  <c r="AX847" i="2" s="1"/>
  <c r="BS846" i="2"/>
  <c r="BY847" i="2"/>
  <c r="M847" i="2"/>
  <c r="R847" i="2" s="1"/>
  <c r="CE847" i="2"/>
  <c r="CD847" i="2"/>
  <c r="BJ847" i="2"/>
  <c r="BQ847" i="2"/>
  <c r="BP847" i="2"/>
  <c r="BO847" i="2"/>
  <c r="CJ847" i="2" l="1"/>
  <c r="CK847" i="2"/>
  <c r="CL847" i="2"/>
  <c r="AC848" i="2"/>
  <c r="AL848" i="2"/>
  <c r="BX847" i="2"/>
  <c r="AS847" i="2"/>
  <c r="BW846" i="2"/>
  <c r="CH846" i="2" s="1"/>
  <c r="K847" i="2"/>
  <c r="P847" i="2" s="1"/>
  <c r="AN847" i="2"/>
  <c r="CC847" i="2"/>
  <c r="CG847" i="2" s="1"/>
  <c r="BH847" i="2"/>
  <c r="F848" i="2"/>
  <c r="BI847" i="2"/>
  <c r="AI847" i="2"/>
  <c r="AD847" i="2"/>
  <c r="BN847" i="2"/>
  <c r="CI847" i="2" l="1"/>
  <c r="CM847" i="2" s="1"/>
  <c r="Z848" i="2"/>
  <c r="AA848" i="2"/>
  <c r="AB848" i="2"/>
  <c r="AG848" i="2"/>
  <c r="BU847" i="2"/>
  <c r="M848" i="2" s="1"/>
  <c r="W848" i="2"/>
  <c r="AQ848" i="2"/>
  <c r="BF848" i="2"/>
  <c r="H849" i="2" s="1"/>
  <c r="BA848" i="2"/>
  <c r="AV848" i="2"/>
  <c r="J848" i="2"/>
  <c r="O847" i="2"/>
  <c r="BM847" i="2"/>
  <c r="BR847" i="2" s="1"/>
  <c r="BG848" i="2"/>
  <c r="I849" i="2" s="1"/>
  <c r="BB848" i="2"/>
  <c r="AH848" i="2"/>
  <c r="AM848" i="2"/>
  <c r="X848" i="2"/>
  <c r="AR848" i="2"/>
  <c r="AW848" i="2"/>
  <c r="BV847" i="2"/>
  <c r="AP848" i="2"/>
  <c r="AU848" i="2"/>
  <c r="BE848" i="2"/>
  <c r="G849" i="2" s="1"/>
  <c r="AZ848" i="2"/>
  <c r="AK848" i="2"/>
  <c r="AF848" i="2"/>
  <c r="V848" i="2"/>
  <c r="BT847" i="2"/>
  <c r="R848" i="2" l="1"/>
  <c r="BZ848" i="2"/>
  <c r="CE848" i="2"/>
  <c r="CA848" i="2"/>
  <c r="BK848" i="2"/>
  <c r="CD848" i="2"/>
  <c r="BJ848" i="2"/>
  <c r="BL848" i="2"/>
  <c r="T847" i="2"/>
  <c r="U848" i="2"/>
  <c r="Y848" i="2" s="1"/>
  <c r="AJ848" i="2"/>
  <c r="AO848" i="2"/>
  <c r="BD848" i="2"/>
  <c r="AD848" i="2"/>
  <c r="AE848" i="2"/>
  <c r="AY848" i="2"/>
  <c r="BC848" i="2" s="1"/>
  <c r="AT848" i="2"/>
  <c r="AX848" i="2" s="1"/>
  <c r="BS847" i="2"/>
  <c r="L848" i="2"/>
  <c r="Q848" i="2" s="1"/>
  <c r="BY848" i="2"/>
  <c r="N848" i="2"/>
  <c r="S848" i="2" s="1"/>
  <c r="CF848" i="2"/>
  <c r="BP848" i="2"/>
  <c r="BO848" i="2"/>
  <c r="BQ848" i="2"/>
  <c r="CJ848" i="2" l="1"/>
  <c r="CL848" i="2"/>
  <c r="CK848" i="2"/>
  <c r="BH848" i="2"/>
  <c r="F849" i="2"/>
  <c r="BX848" i="2"/>
  <c r="AS848" i="2"/>
  <c r="AI848" i="2"/>
  <c r="BI848" i="2"/>
  <c r="AN848" i="2"/>
  <c r="CC848" i="2"/>
  <c r="CG848" i="2" s="1"/>
  <c r="BW847" i="2"/>
  <c r="CH847" i="2" s="1"/>
  <c r="K848" i="2"/>
  <c r="P848" i="2" s="1"/>
  <c r="BN848" i="2"/>
  <c r="CI848" i="2" l="1"/>
  <c r="CM848" i="2" s="1"/>
  <c r="BT848" i="2"/>
  <c r="L849" i="2" s="1"/>
  <c r="Z849" i="2"/>
  <c r="AB849" i="2"/>
  <c r="AC849" i="2"/>
  <c r="AA849" i="2"/>
  <c r="W849" i="2"/>
  <c r="BV848" i="2"/>
  <c r="N849" i="2" s="1"/>
  <c r="BB849" i="2"/>
  <c r="BG849" i="2"/>
  <c r="I850" i="2" s="1"/>
  <c r="AW849" i="2"/>
  <c r="X849" i="2"/>
  <c r="AR849" i="2"/>
  <c r="AH849" i="2"/>
  <c r="AM849" i="2"/>
  <c r="AK849" i="2"/>
  <c r="BE849" i="2"/>
  <c r="G850" i="2" s="1"/>
  <c r="BA849" i="2"/>
  <c r="AL849" i="2"/>
  <c r="BU848" i="2"/>
  <c r="M849" i="2" s="1"/>
  <c r="AV849" i="2"/>
  <c r="AG849" i="2"/>
  <c r="BF849" i="2"/>
  <c r="H850" i="2" s="1"/>
  <c r="AQ849" i="2"/>
  <c r="O848" i="2"/>
  <c r="J849" i="2"/>
  <c r="BM848" i="2"/>
  <c r="BR848" i="2" s="1"/>
  <c r="S849" i="2" l="1"/>
  <c r="R849" i="2"/>
  <c r="Q849" i="2"/>
  <c r="AF849" i="2"/>
  <c r="AP849" i="2"/>
  <c r="AU849" i="2"/>
  <c r="V849" i="2"/>
  <c r="AZ849" i="2"/>
  <c r="CF849" i="2"/>
  <c r="CA849" i="2"/>
  <c r="BL849" i="2"/>
  <c r="BK849" i="2"/>
  <c r="BZ849" i="2"/>
  <c r="CE849" i="2"/>
  <c r="T848" i="2"/>
  <c r="AY849" i="2"/>
  <c r="AO849" i="2"/>
  <c r="AJ849" i="2"/>
  <c r="AE849" i="2"/>
  <c r="BD849" i="2"/>
  <c r="AT849" i="2"/>
  <c r="U849" i="2"/>
  <c r="BS848" i="2"/>
  <c r="BP849" i="2"/>
  <c r="BQ849" i="2"/>
  <c r="CK849" i="2" l="1"/>
  <c r="CL849" i="2"/>
  <c r="BC849" i="2"/>
  <c r="AX849" i="2"/>
  <c r="Y849" i="2"/>
  <c r="BY849" i="2"/>
  <c r="CD849" i="2"/>
  <c r="BJ849" i="2"/>
  <c r="AC850" i="2"/>
  <c r="BW848" i="2"/>
  <c r="CH848" i="2" s="1"/>
  <c r="K849" i="2"/>
  <c r="P849" i="2" s="1"/>
  <c r="AN849" i="2"/>
  <c r="CC849" i="2"/>
  <c r="AS849" i="2"/>
  <c r="BX849" i="2"/>
  <c r="BH849" i="2"/>
  <c r="F850" i="2"/>
  <c r="AD849" i="2"/>
  <c r="AI849" i="2"/>
  <c r="BI849" i="2"/>
  <c r="BN849" i="2"/>
  <c r="BO849" i="2"/>
  <c r="CG849" i="2" l="1"/>
  <c r="CI849" i="2"/>
  <c r="CJ849" i="2"/>
  <c r="AA850" i="2"/>
  <c r="AB850" i="2"/>
  <c r="Z850" i="2"/>
  <c r="V850" i="2"/>
  <c r="AF850" i="2"/>
  <c r="BT849" i="2"/>
  <c r="L850" i="2" s="1"/>
  <c r="AU850" i="2"/>
  <c r="AP850" i="2"/>
  <c r="AZ850" i="2"/>
  <c r="AK850" i="2"/>
  <c r="BE850" i="2"/>
  <c r="G851" i="2" s="1"/>
  <c r="O849" i="2"/>
  <c r="BM849" i="2"/>
  <c r="BR849" i="2" s="1"/>
  <c r="J850" i="2"/>
  <c r="AL850" i="2"/>
  <c r="AG850" i="2"/>
  <c r="BA850" i="2"/>
  <c r="W850" i="2"/>
  <c r="AQ850" i="2"/>
  <c r="AV850" i="2"/>
  <c r="BF850" i="2"/>
  <c r="H851" i="2" s="1"/>
  <c r="BU849" i="2"/>
  <c r="X850" i="2"/>
  <c r="AH850" i="2"/>
  <c r="BB850" i="2"/>
  <c r="AW850" i="2"/>
  <c r="AR850" i="2"/>
  <c r="AM850" i="2"/>
  <c r="BG850" i="2"/>
  <c r="I851" i="2" s="1"/>
  <c r="BV849" i="2"/>
  <c r="Q850" i="2" l="1"/>
  <c r="CM849" i="2"/>
  <c r="BJ850" i="2"/>
  <c r="BY850" i="2"/>
  <c r="CD850" i="2"/>
  <c r="BZ850" i="2"/>
  <c r="CA850" i="2"/>
  <c r="BL850" i="2"/>
  <c r="CF850" i="2"/>
  <c r="BK850" i="2"/>
  <c r="N850" i="2"/>
  <c r="S850" i="2" s="1"/>
  <c r="CE850" i="2"/>
  <c r="T849" i="2"/>
  <c r="BD850" i="2"/>
  <c r="U850" i="2"/>
  <c r="Y850" i="2" s="1"/>
  <c r="AJ850" i="2"/>
  <c r="AO850" i="2"/>
  <c r="AT850" i="2"/>
  <c r="AX850" i="2" s="1"/>
  <c r="AE850" i="2"/>
  <c r="AY850" i="2"/>
  <c r="BC850" i="2" s="1"/>
  <c r="BS849" i="2"/>
  <c r="M850" i="2"/>
  <c r="R850" i="2" s="1"/>
  <c r="BQ850" i="2"/>
  <c r="BP850" i="2"/>
  <c r="BO850" i="2"/>
  <c r="CK850" i="2" l="1"/>
  <c r="CL850" i="2"/>
  <c r="CJ850" i="2"/>
  <c r="BI850" i="2"/>
  <c r="AI850" i="2"/>
  <c r="AN850" i="2"/>
  <c r="CC850" i="2"/>
  <c r="CG850" i="2" s="1"/>
  <c r="BW849" i="2"/>
  <c r="CH849" i="2" s="1"/>
  <c r="K850" i="2"/>
  <c r="P850" i="2" s="1"/>
  <c r="AS850" i="2"/>
  <c r="BX850" i="2"/>
  <c r="BH850" i="2"/>
  <c r="F851" i="2"/>
  <c r="AD850" i="2"/>
  <c r="AA851" i="2" s="1"/>
  <c r="BN850" i="2"/>
  <c r="CI850" i="2" l="1"/>
  <c r="CM850" i="2" s="1"/>
  <c r="AC851" i="2"/>
  <c r="Z851" i="2"/>
  <c r="AB851" i="2"/>
  <c r="BU850" i="2"/>
  <c r="M851" i="2" s="1"/>
  <c r="AL851" i="2"/>
  <c r="AG851" i="2"/>
  <c r="BF851" i="2"/>
  <c r="H852" i="2" s="1"/>
  <c r="AV851" i="2"/>
  <c r="BA851" i="2"/>
  <c r="W851" i="2"/>
  <c r="AQ851" i="2"/>
  <c r="J851" i="2"/>
  <c r="O850" i="2"/>
  <c r="AH851" i="2"/>
  <c r="AM851" i="2"/>
  <c r="X851" i="2"/>
  <c r="BG851" i="2"/>
  <c r="I852" i="2" s="1"/>
  <c r="AR851" i="2"/>
  <c r="AW851" i="2"/>
  <c r="BB851" i="2"/>
  <c r="BV850" i="2"/>
  <c r="BT850" i="2"/>
  <c r="BE851" i="2"/>
  <c r="G852" i="2" s="1"/>
  <c r="AK851" i="2"/>
  <c r="AU851" i="2"/>
  <c r="AZ851" i="2"/>
  <c r="AF851" i="2"/>
  <c r="V851" i="2"/>
  <c r="AP851" i="2"/>
  <c r="BM850" i="2"/>
  <c r="BR850" i="2" s="1"/>
  <c r="R851" i="2" l="1"/>
  <c r="CE851" i="2"/>
  <c r="BZ851" i="2"/>
  <c r="BK851" i="2"/>
  <c r="BY851" i="2"/>
  <c r="BJ851" i="2"/>
  <c r="L851" i="2"/>
  <c r="Q851" i="2" s="1"/>
  <c r="CF851" i="2"/>
  <c r="CD851" i="2"/>
  <c r="N851" i="2"/>
  <c r="S851" i="2" s="1"/>
  <c r="CA851" i="2"/>
  <c r="BL851" i="2"/>
  <c r="T850" i="2"/>
  <c r="AT851" i="2"/>
  <c r="AX851" i="2" s="1"/>
  <c r="AY851" i="2"/>
  <c r="BC851" i="2" s="1"/>
  <c r="AJ851" i="2"/>
  <c r="AE851" i="2"/>
  <c r="U851" i="2"/>
  <c r="Y851" i="2" s="1"/>
  <c r="BD851" i="2"/>
  <c r="AO851" i="2"/>
  <c r="BS850" i="2"/>
  <c r="BP851" i="2"/>
  <c r="BO851" i="2"/>
  <c r="BQ851" i="2"/>
  <c r="CK851" i="2" l="1"/>
  <c r="CL851" i="2"/>
  <c r="CJ851" i="2"/>
  <c r="AB852" i="2"/>
  <c r="AS851" i="2"/>
  <c r="BX851" i="2"/>
  <c r="BI851" i="2"/>
  <c r="AI851" i="2"/>
  <c r="BH851" i="2"/>
  <c r="F852" i="2"/>
  <c r="AN851" i="2"/>
  <c r="CC851" i="2"/>
  <c r="CG851" i="2" s="1"/>
  <c r="AD851" i="2"/>
  <c r="BW850" i="2"/>
  <c r="CH850" i="2" s="1"/>
  <c r="K851" i="2"/>
  <c r="P851" i="2" s="1"/>
  <c r="BN851" i="2"/>
  <c r="CI851" i="2" l="1"/>
  <c r="CM851" i="2" s="1"/>
  <c r="AA852" i="2"/>
  <c r="Z852" i="2"/>
  <c r="AC852" i="2"/>
  <c r="J852" i="2"/>
  <c r="BM851" i="2"/>
  <c r="BR851" i="2" s="1"/>
  <c r="AK852" i="2"/>
  <c r="V852" i="2"/>
  <c r="AU852" i="2"/>
  <c r="BT851" i="2"/>
  <c r="AH852" i="2"/>
  <c r="AM852" i="2"/>
  <c r="AR852" i="2"/>
  <c r="BG852" i="2"/>
  <c r="I853" i="2" s="1"/>
  <c r="X852" i="2"/>
  <c r="BB852" i="2"/>
  <c r="AW852" i="2"/>
  <c r="BV851" i="2"/>
  <c r="O851" i="2"/>
  <c r="AL852" i="2"/>
  <c r="W852" i="2"/>
  <c r="AG852" i="2"/>
  <c r="BA852" i="2"/>
  <c r="AQ852" i="2"/>
  <c r="AV852" i="2"/>
  <c r="BF852" i="2"/>
  <c r="H853" i="2" s="1"/>
  <c r="BU851" i="2"/>
  <c r="AF852" i="2" l="1"/>
  <c r="BE852" i="2"/>
  <c r="G853" i="2" s="1"/>
  <c r="AP852" i="2"/>
  <c r="AZ852" i="2"/>
  <c r="BZ852" i="2"/>
  <c r="CF852" i="2"/>
  <c r="CE852" i="2"/>
  <c r="N852" i="2"/>
  <c r="S852" i="2" s="1"/>
  <c r="BL852" i="2"/>
  <c r="M852" i="2"/>
  <c r="R852" i="2" s="1"/>
  <c r="BK852" i="2"/>
  <c r="T851" i="2"/>
  <c r="BD852" i="2"/>
  <c r="U852" i="2"/>
  <c r="Y852" i="2" s="1"/>
  <c r="AD852" i="2"/>
  <c r="AJ852" i="2"/>
  <c r="AO852" i="2"/>
  <c r="AE852" i="2"/>
  <c r="AY852" i="2"/>
  <c r="AT852" i="2"/>
  <c r="AX852" i="2" s="1"/>
  <c r="BS851" i="2"/>
  <c r="CA852" i="2"/>
  <c r="L852" i="2"/>
  <c r="Q852" i="2" s="1"/>
  <c r="BQ852" i="2"/>
  <c r="BP852" i="2"/>
  <c r="CK852" i="2" l="1"/>
  <c r="CL852" i="2"/>
  <c r="BC852" i="2"/>
  <c r="BJ852" i="2"/>
  <c r="BY852" i="2"/>
  <c r="CD852" i="2"/>
  <c r="AI852" i="2"/>
  <c r="BI852" i="2"/>
  <c r="BW851" i="2"/>
  <c r="CH851" i="2" s="1"/>
  <c r="K852" i="2"/>
  <c r="P852" i="2" s="1"/>
  <c r="AS852" i="2"/>
  <c r="BX852" i="2"/>
  <c r="BH852" i="2"/>
  <c r="F853" i="2"/>
  <c r="AN852" i="2"/>
  <c r="CC852" i="2"/>
  <c r="BN852" i="2"/>
  <c r="BO852" i="2"/>
  <c r="CG852" i="2" l="1"/>
  <c r="CI852" i="2"/>
  <c r="CJ852" i="2"/>
  <c r="Z853" i="2"/>
  <c r="AB853" i="2"/>
  <c r="AC853" i="2"/>
  <c r="BG853" i="2"/>
  <c r="I854" i="2" s="1"/>
  <c r="AR853" i="2"/>
  <c r="AM853" i="2"/>
  <c r="X853" i="2"/>
  <c r="BB853" i="2"/>
  <c r="AW853" i="2"/>
  <c r="AH853" i="2"/>
  <c r="BV852" i="2"/>
  <c r="J853" i="2"/>
  <c r="O852" i="2"/>
  <c r="AV853" i="2"/>
  <c r="BA853" i="2"/>
  <c r="W853" i="2"/>
  <c r="AQ853" i="2"/>
  <c r="AL853" i="2"/>
  <c r="AG853" i="2"/>
  <c r="BF853" i="2"/>
  <c r="H854" i="2" s="1"/>
  <c r="BU852" i="2"/>
  <c r="BM852" i="2"/>
  <c r="BR852" i="2" s="1"/>
  <c r="CM852" i="2" l="1"/>
  <c r="AU853" i="2"/>
  <c r="AP853" i="2"/>
  <c r="AA853" i="2"/>
  <c r="AD853" i="2" s="1"/>
  <c r="AZ853" i="2"/>
  <c r="AK853" i="2"/>
  <c r="AF853" i="2"/>
  <c r="BE853" i="2"/>
  <c r="G854" i="2" s="1"/>
  <c r="V853" i="2"/>
  <c r="BT852" i="2"/>
  <c r="L853" i="2" s="1"/>
  <c r="BK853" i="2"/>
  <c r="CE853" i="2"/>
  <c r="M853" i="2"/>
  <c r="BZ853" i="2"/>
  <c r="BL853" i="2"/>
  <c r="CF853" i="2"/>
  <c r="T852" i="2"/>
  <c r="AJ853" i="2"/>
  <c r="U853" i="2"/>
  <c r="AE853" i="2"/>
  <c r="AT853" i="2"/>
  <c r="BD853" i="2"/>
  <c r="AY853" i="2"/>
  <c r="AO853" i="2"/>
  <c r="BS852" i="2"/>
  <c r="CA853" i="2"/>
  <c r="N853" i="2"/>
  <c r="BP853" i="2"/>
  <c r="BQ853" i="2"/>
  <c r="S853" i="2" l="1"/>
  <c r="Q853" i="2"/>
  <c r="R853" i="2"/>
  <c r="CL853" i="2"/>
  <c r="CK853" i="2"/>
  <c r="BC853" i="2"/>
  <c r="Y853" i="2"/>
  <c r="CD853" i="2"/>
  <c r="AX853" i="2"/>
  <c r="BJ853" i="2"/>
  <c r="BY853" i="2"/>
  <c r="AS853" i="2"/>
  <c r="BX853" i="2"/>
  <c r="AI853" i="2"/>
  <c r="BI853" i="2"/>
  <c r="BH853" i="2"/>
  <c r="F854" i="2"/>
  <c r="BW852" i="2"/>
  <c r="CH852" i="2" s="1"/>
  <c r="K853" i="2"/>
  <c r="P853" i="2" s="1"/>
  <c r="AN853" i="2"/>
  <c r="CC853" i="2"/>
  <c r="BN853" i="2"/>
  <c r="BO853" i="2"/>
  <c r="CG853" i="2" l="1"/>
  <c r="CI853" i="2"/>
  <c r="CJ853" i="2"/>
  <c r="AF854" i="2"/>
  <c r="Z854" i="2"/>
  <c r="AB854" i="2"/>
  <c r="AC854" i="2"/>
  <c r="AR854" i="2"/>
  <c r="BV853" i="2"/>
  <c r="N854" i="2" s="1"/>
  <c r="X854" i="2"/>
  <c r="AH854" i="2"/>
  <c r="AW854" i="2"/>
  <c r="AM854" i="2"/>
  <c r="BG854" i="2"/>
  <c r="I855" i="2" s="1"/>
  <c r="BB854" i="2"/>
  <c r="BE854" i="2"/>
  <c r="G855" i="2" s="1"/>
  <c r="BT853" i="2"/>
  <c r="L854" i="2" s="1"/>
  <c r="AU854" i="2"/>
  <c r="AK854" i="2"/>
  <c r="V854" i="2"/>
  <c r="AZ854" i="2"/>
  <c r="AP854" i="2"/>
  <c r="O853" i="2"/>
  <c r="BF854" i="2"/>
  <c r="H855" i="2" s="1"/>
  <c r="BA854" i="2"/>
  <c r="AG854" i="2"/>
  <c r="AL854" i="2"/>
  <c r="AQ854" i="2"/>
  <c r="AV854" i="2"/>
  <c r="W854" i="2"/>
  <c r="BU853" i="2"/>
  <c r="J854" i="2"/>
  <c r="BM853" i="2"/>
  <c r="BR853" i="2" s="1"/>
  <c r="CM853" i="2" l="1"/>
  <c r="AA854" i="2"/>
  <c r="AD854" i="2" s="1"/>
  <c r="BL854" i="2"/>
  <c r="BY854" i="2"/>
  <c r="CD854" i="2"/>
  <c r="CF854" i="2"/>
  <c r="BJ854" i="2"/>
  <c r="CA854" i="2"/>
  <c r="BZ854" i="2"/>
  <c r="M854" i="2"/>
  <c r="CE854" i="2"/>
  <c r="BK854" i="2"/>
  <c r="T853" i="2"/>
  <c r="U854" i="2"/>
  <c r="Y854" i="2" s="1"/>
  <c r="AT854" i="2"/>
  <c r="AX854" i="2" s="1"/>
  <c r="AE854" i="2"/>
  <c r="BD854" i="2"/>
  <c r="AO854" i="2"/>
  <c r="AJ854" i="2"/>
  <c r="AY854" i="2"/>
  <c r="BC854" i="2" s="1"/>
  <c r="BS853" i="2"/>
  <c r="BO854" i="2"/>
  <c r="BQ854" i="2"/>
  <c r="BP854" i="2"/>
  <c r="R854" i="2" l="1"/>
  <c r="S854" i="2"/>
  <c r="Q854" i="2"/>
  <c r="CJ854" i="2"/>
  <c r="CK854" i="2"/>
  <c r="CL854" i="2"/>
  <c r="AN854" i="2"/>
  <c r="CC854" i="2"/>
  <c r="CG854" i="2" s="1"/>
  <c r="BI854" i="2"/>
  <c r="AI854" i="2"/>
  <c r="AS854" i="2"/>
  <c r="BX854" i="2"/>
  <c r="BW853" i="2"/>
  <c r="CH853" i="2" s="1"/>
  <c r="K854" i="2"/>
  <c r="P854" i="2" s="1"/>
  <c r="BH854" i="2"/>
  <c r="F855" i="2"/>
  <c r="BN854" i="2"/>
  <c r="CI854" i="2" l="1"/>
  <c r="CM854" i="2" s="1"/>
  <c r="Z855" i="2"/>
  <c r="AA855" i="2"/>
  <c r="AC855" i="2"/>
  <c r="AB855" i="2"/>
  <c r="AK855" i="2"/>
  <c r="AU855" i="2"/>
  <c r="AF855" i="2"/>
  <c r="BT854" i="2"/>
  <c r="L855" i="2" s="1"/>
  <c r="V855" i="2"/>
  <c r="BE855" i="2"/>
  <c r="G856" i="2" s="1"/>
  <c r="AP855" i="2"/>
  <c r="AZ855" i="2"/>
  <c r="BM854" i="2"/>
  <c r="BR854" i="2" s="1"/>
  <c r="J855" i="2"/>
  <c r="BF855" i="2"/>
  <c r="H856" i="2" s="1"/>
  <c r="AG855" i="2"/>
  <c r="AL855" i="2"/>
  <c r="W855" i="2"/>
  <c r="AQ855" i="2"/>
  <c r="BA855" i="2"/>
  <c r="AV855" i="2"/>
  <c r="BU854" i="2"/>
  <c r="O854" i="2"/>
  <c r="BB855" i="2"/>
  <c r="AR855" i="2"/>
  <c r="AW855" i="2"/>
  <c r="X855" i="2"/>
  <c r="AM855" i="2"/>
  <c r="BG855" i="2"/>
  <c r="I856" i="2" s="1"/>
  <c r="AH855" i="2"/>
  <c r="BV854" i="2"/>
  <c r="Q855" i="2" l="1"/>
  <c r="CD855" i="2"/>
  <c r="BJ855" i="2"/>
  <c r="BL855" i="2"/>
  <c r="CF855" i="2"/>
  <c r="BY855" i="2"/>
  <c r="N855" i="2"/>
  <c r="S855" i="2" s="1"/>
  <c r="CE855" i="2"/>
  <c r="BK855" i="2"/>
  <c r="CA855" i="2"/>
  <c r="T854" i="2"/>
  <c r="AD855" i="2"/>
  <c r="AO855" i="2"/>
  <c r="AJ855" i="2"/>
  <c r="U855" i="2"/>
  <c r="Y855" i="2" s="1"/>
  <c r="BD855" i="2"/>
  <c r="AY855" i="2"/>
  <c r="BC855" i="2" s="1"/>
  <c r="AT855" i="2"/>
  <c r="AX855" i="2" s="1"/>
  <c r="AE855" i="2"/>
  <c r="BS854" i="2"/>
  <c r="BZ855" i="2"/>
  <c r="M855" i="2"/>
  <c r="R855" i="2" s="1"/>
  <c r="BQ855" i="2"/>
  <c r="BO855" i="2"/>
  <c r="BP855" i="2"/>
  <c r="CL855" i="2" l="1"/>
  <c r="CJ855" i="2"/>
  <c r="CK855" i="2"/>
  <c r="BW854" i="2"/>
  <c r="CH854" i="2" s="1"/>
  <c r="K855" i="2"/>
  <c r="P855" i="2" s="1"/>
  <c r="BH855" i="2"/>
  <c r="F856" i="2"/>
  <c r="AI855" i="2"/>
  <c r="BI855" i="2"/>
  <c r="AN855" i="2"/>
  <c r="CC855" i="2"/>
  <c r="CG855" i="2" s="1"/>
  <c r="AS855" i="2"/>
  <c r="BX855" i="2"/>
  <c r="BN855" i="2"/>
  <c r="CI855" i="2" l="1"/>
  <c r="CM855" i="2" s="1"/>
  <c r="Z856" i="2"/>
  <c r="AA856" i="2"/>
  <c r="AC856" i="2"/>
  <c r="AB856" i="2"/>
  <c r="BU855" i="2"/>
  <c r="M856" i="2" s="1"/>
  <c r="W856" i="2"/>
  <c r="BF856" i="2"/>
  <c r="H857" i="2" s="1"/>
  <c r="AQ856" i="2"/>
  <c r="AL856" i="2"/>
  <c r="AG856" i="2"/>
  <c r="BA856" i="2"/>
  <c r="AV856" i="2"/>
  <c r="J856" i="2"/>
  <c r="BE856" i="2"/>
  <c r="G857" i="2" s="1"/>
  <c r="AU856" i="2"/>
  <c r="AK856" i="2"/>
  <c r="AF856" i="2"/>
  <c r="AP856" i="2"/>
  <c r="AZ856" i="2"/>
  <c r="V856" i="2"/>
  <c r="BT855" i="2"/>
  <c r="X856" i="2"/>
  <c r="AH856" i="2"/>
  <c r="AR856" i="2"/>
  <c r="AM856" i="2"/>
  <c r="BB856" i="2"/>
  <c r="BG856" i="2"/>
  <c r="I857" i="2" s="1"/>
  <c r="AW856" i="2"/>
  <c r="BV855" i="2"/>
  <c r="BM855" i="2"/>
  <c r="BR855" i="2" s="1"/>
  <c r="O855" i="2"/>
  <c r="R856" i="2" l="1"/>
  <c r="BZ856" i="2"/>
  <c r="BK856" i="2"/>
  <c r="CE856" i="2"/>
  <c r="BJ856" i="2"/>
  <c r="BY856" i="2"/>
  <c r="CA856" i="2"/>
  <c r="CD856" i="2"/>
  <c r="BL856" i="2"/>
  <c r="T855" i="2"/>
  <c r="AO856" i="2"/>
  <c r="AT856" i="2"/>
  <c r="AX856" i="2" s="1"/>
  <c r="U856" i="2"/>
  <c r="Y856" i="2" s="1"/>
  <c r="AJ856" i="2"/>
  <c r="AY856" i="2"/>
  <c r="BC856" i="2" s="1"/>
  <c r="AE856" i="2"/>
  <c r="BD856" i="2"/>
  <c r="BS855" i="2"/>
  <c r="N856" i="2"/>
  <c r="S856" i="2" s="1"/>
  <c r="CF856" i="2"/>
  <c r="L856" i="2"/>
  <c r="Q856" i="2" s="1"/>
  <c r="BP856" i="2"/>
  <c r="BO856" i="2"/>
  <c r="BQ856" i="2"/>
  <c r="CL856" i="2" l="1"/>
  <c r="CK856" i="2"/>
  <c r="CJ856" i="2"/>
  <c r="AB857" i="2"/>
  <c r="AI856" i="2"/>
  <c r="BI856" i="2"/>
  <c r="BW855" i="2"/>
  <c r="CH855" i="2" s="1"/>
  <c r="K856" i="2"/>
  <c r="P856" i="2" s="1"/>
  <c r="AN856" i="2"/>
  <c r="CC856" i="2"/>
  <c r="CG856" i="2" s="1"/>
  <c r="AS856" i="2"/>
  <c r="BX856" i="2"/>
  <c r="BH856" i="2"/>
  <c r="F857" i="2"/>
  <c r="AD856" i="2"/>
  <c r="BN856" i="2"/>
  <c r="CI856" i="2" l="1"/>
  <c r="CM856" i="2" s="1"/>
  <c r="Z857" i="2"/>
  <c r="AC857" i="2"/>
  <c r="AA857" i="2"/>
  <c r="BV856" i="2"/>
  <c r="N857" i="2" s="1"/>
  <c r="BG857" i="2"/>
  <c r="I858" i="2" s="1"/>
  <c r="BB857" i="2"/>
  <c r="X857" i="2"/>
  <c r="AM857" i="2"/>
  <c r="AR857" i="2"/>
  <c r="AH857" i="2"/>
  <c r="AW857" i="2"/>
  <c r="AZ857" i="2"/>
  <c r="AK857" i="2"/>
  <c r="AP857" i="2"/>
  <c r="AF857" i="2"/>
  <c r="AU857" i="2"/>
  <c r="V857" i="2"/>
  <c r="BE857" i="2"/>
  <c r="G858" i="2" s="1"/>
  <c r="BT856" i="2"/>
  <c r="J857" i="2"/>
  <c r="O856" i="2"/>
  <c r="BM856" i="2"/>
  <c r="BR856" i="2" s="1"/>
  <c r="AV857" i="2"/>
  <c r="AG857" i="2"/>
  <c r="AL857" i="2"/>
  <c r="BF857" i="2"/>
  <c r="H858" i="2" s="1"/>
  <c r="AQ857" i="2"/>
  <c r="W857" i="2"/>
  <c r="BA857" i="2"/>
  <c r="BU856" i="2"/>
  <c r="S857" i="2" l="1"/>
  <c r="CA857" i="2"/>
  <c r="BL857" i="2"/>
  <c r="CF857" i="2"/>
  <c r="BZ857" i="2"/>
  <c r="BY857" i="2"/>
  <c r="CE857" i="2"/>
  <c r="M857" i="2"/>
  <c r="R857" i="2" s="1"/>
  <c r="BK857" i="2"/>
  <c r="T856" i="2"/>
  <c r="AT857" i="2"/>
  <c r="AX857" i="2" s="1"/>
  <c r="U857" i="2"/>
  <c r="Y857" i="2" s="1"/>
  <c r="AJ857" i="2"/>
  <c r="AY857" i="2"/>
  <c r="BC857" i="2" s="1"/>
  <c r="AO857" i="2"/>
  <c r="BD857" i="2"/>
  <c r="AE857" i="2"/>
  <c r="BS856" i="2"/>
  <c r="CD857" i="2"/>
  <c r="L857" i="2"/>
  <c r="Q857" i="2" s="1"/>
  <c r="BJ857" i="2"/>
  <c r="BO857" i="2"/>
  <c r="BP857" i="2"/>
  <c r="BQ857" i="2"/>
  <c r="CJ857" i="2" l="1"/>
  <c r="CL857" i="2"/>
  <c r="CK857" i="2"/>
  <c r="AC858" i="2"/>
  <c r="BH857" i="2"/>
  <c r="F858" i="2"/>
  <c r="K857" i="2"/>
  <c r="P857" i="2" s="1"/>
  <c r="BW856" i="2"/>
  <c r="CH856" i="2" s="1"/>
  <c r="AS857" i="2"/>
  <c r="BX857" i="2"/>
  <c r="AD857" i="2"/>
  <c r="BI857" i="2"/>
  <c r="AI857" i="2"/>
  <c r="AN857" i="2"/>
  <c r="CC857" i="2"/>
  <c r="CG857" i="2" s="1"/>
  <c r="BN857" i="2"/>
  <c r="CI857" i="2" l="1"/>
  <c r="CM857" i="2" s="1"/>
  <c r="AB858" i="2"/>
  <c r="Z858" i="2"/>
  <c r="AA858" i="2"/>
  <c r="V858" i="2"/>
  <c r="AK858" i="2"/>
  <c r="BT857" i="2"/>
  <c r="L858" i="2" s="1"/>
  <c r="AU858" i="2"/>
  <c r="AP858" i="2"/>
  <c r="AF858" i="2"/>
  <c r="AZ858" i="2"/>
  <c r="BE858" i="2"/>
  <c r="BB858" i="2"/>
  <c r="AW858" i="2"/>
  <c r="AM858" i="2"/>
  <c r="BG858" i="2"/>
  <c r="I859" i="2" s="1"/>
  <c r="AR858" i="2"/>
  <c r="AH858" i="2"/>
  <c r="X858" i="2"/>
  <c r="BV857" i="2"/>
  <c r="O857" i="2"/>
  <c r="J858" i="2"/>
  <c r="BM857" i="2"/>
  <c r="BR857" i="2" s="1"/>
  <c r="BF858" i="2"/>
  <c r="H859" i="2" s="1"/>
  <c r="AL858" i="2"/>
  <c r="AG858" i="2"/>
  <c r="AQ858" i="2"/>
  <c r="AV858" i="2"/>
  <c r="W858" i="2"/>
  <c r="BA858" i="2"/>
  <c r="BU857" i="2"/>
  <c r="Q858" i="2" l="1"/>
  <c r="BJ858" i="2"/>
  <c r="CD858" i="2"/>
  <c r="BL858" i="2"/>
  <c r="CA858" i="2"/>
  <c r="G859" i="2"/>
  <c r="BY858" i="2"/>
  <c r="CE858" i="2"/>
  <c r="T857" i="2"/>
  <c r="AT858" i="2"/>
  <c r="AX858" i="2" s="1"/>
  <c r="AY858" i="2"/>
  <c r="BC858" i="2" s="1"/>
  <c r="AJ858" i="2"/>
  <c r="AO858" i="2"/>
  <c r="BD858" i="2"/>
  <c r="AE858" i="2"/>
  <c r="U858" i="2"/>
  <c r="Y858" i="2" s="1"/>
  <c r="AD858" i="2"/>
  <c r="BS857" i="2"/>
  <c r="CF858" i="2"/>
  <c r="M858" i="2"/>
  <c r="R858" i="2" s="1"/>
  <c r="BZ858" i="2"/>
  <c r="N858" i="2"/>
  <c r="S858" i="2" s="1"/>
  <c r="BK858" i="2"/>
  <c r="BO858" i="2"/>
  <c r="BP858" i="2"/>
  <c r="BQ858" i="2"/>
  <c r="CK858" i="2" l="1"/>
  <c r="CL858" i="2"/>
  <c r="CJ858" i="2"/>
  <c r="BW857" i="2"/>
  <c r="CH857" i="2" s="1"/>
  <c r="K858" i="2"/>
  <c r="P858" i="2" s="1"/>
  <c r="BH858" i="2"/>
  <c r="F859" i="2"/>
  <c r="AS858" i="2"/>
  <c r="BX858" i="2"/>
  <c r="AN858" i="2"/>
  <c r="CC858" i="2"/>
  <c r="CG858" i="2" s="1"/>
  <c r="BI858" i="2"/>
  <c r="AI858" i="2"/>
  <c r="BN858" i="2"/>
  <c r="CI858" i="2" l="1"/>
  <c r="CM858" i="2" s="1"/>
  <c r="AZ859" i="2"/>
  <c r="Z859" i="2"/>
  <c r="AC859" i="2"/>
  <c r="AB859" i="2"/>
  <c r="BU858" i="2"/>
  <c r="M859" i="2" s="1"/>
  <c r="BV858" i="2"/>
  <c r="N859" i="2" s="1"/>
  <c r="W859" i="2"/>
  <c r="AQ859" i="2"/>
  <c r="BF859" i="2"/>
  <c r="H860" i="2" s="1"/>
  <c r="BA859" i="2"/>
  <c r="AL859" i="2"/>
  <c r="AV859" i="2"/>
  <c r="AW859" i="2"/>
  <c r="AG859" i="2"/>
  <c r="BB859" i="2"/>
  <c r="AM859" i="2"/>
  <c r="BG859" i="2"/>
  <c r="I860" i="2" s="1"/>
  <c r="X859" i="2"/>
  <c r="AH859" i="2"/>
  <c r="AR859" i="2"/>
  <c r="BM858" i="2"/>
  <c r="BR858" i="2" s="1"/>
  <c r="O858" i="2"/>
  <c r="AK859" i="2"/>
  <c r="V859" i="2"/>
  <c r="AF859" i="2"/>
  <c r="BT858" i="2"/>
  <c r="J859" i="2"/>
  <c r="AP859" i="2" l="1"/>
  <c r="AU859" i="2"/>
  <c r="BJ859" i="2" s="1"/>
  <c r="AA859" i="2"/>
  <c r="R859" i="2" s="1"/>
  <c r="BE859" i="2"/>
  <c r="G860" i="2" s="1"/>
  <c r="CF859" i="2"/>
  <c r="BZ859" i="2"/>
  <c r="CE859" i="2"/>
  <c r="BK859" i="2"/>
  <c r="BL859" i="2"/>
  <c r="CA859" i="2"/>
  <c r="L859" i="2"/>
  <c r="T858" i="2"/>
  <c r="AT859" i="2"/>
  <c r="U859" i="2"/>
  <c r="Y859" i="2" s="1"/>
  <c r="AJ859" i="2"/>
  <c r="AO859" i="2"/>
  <c r="AY859" i="2"/>
  <c r="BC859" i="2" s="1"/>
  <c r="BD859" i="2"/>
  <c r="AE859" i="2"/>
  <c r="BS858" i="2"/>
  <c r="BP859" i="2"/>
  <c r="BQ859" i="2"/>
  <c r="BO859" i="2"/>
  <c r="Q859" i="2" l="1"/>
  <c r="S859" i="2"/>
  <c r="CJ859" i="2"/>
  <c r="CL859" i="2"/>
  <c r="CK859" i="2"/>
  <c r="AX859" i="2"/>
  <c r="BY859" i="2"/>
  <c r="CD859" i="2"/>
  <c r="AB860" i="2"/>
  <c r="BI859" i="2"/>
  <c r="AI859" i="2"/>
  <c r="AN859" i="2"/>
  <c r="CC859" i="2"/>
  <c r="BH859" i="2"/>
  <c r="F860" i="2"/>
  <c r="K859" i="2"/>
  <c r="P859" i="2" s="1"/>
  <c r="BW858" i="2"/>
  <c r="CH858" i="2" s="1"/>
  <c r="AD859" i="2"/>
  <c r="AS859" i="2"/>
  <c r="BX859" i="2"/>
  <c r="BN859" i="2"/>
  <c r="CG859" i="2" l="1"/>
  <c r="CI859" i="2"/>
  <c r="CM859" i="2" s="1"/>
  <c r="AA860" i="2"/>
  <c r="AC860" i="2"/>
  <c r="Z860" i="2"/>
  <c r="AW860" i="2"/>
  <c r="X860" i="2"/>
  <c r="AM860" i="2"/>
  <c r="AR860" i="2"/>
  <c r="BG860" i="2"/>
  <c r="I861" i="2" s="1"/>
  <c r="BB860" i="2"/>
  <c r="AH860" i="2"/>
  <c r="BV859" i="2"/>
  <c r="J860" i="2"/>
  <c r="BF860" i="2"/>
  <c r="H861" i="2" s="1"/>
  <c r="AQ860" i="2"/>
  <c r="AV860" i="2"/>
  <c r="AL860" i="2"/>
  <c r="W860" i="2"/>
  <c r="AG860" i="2"/>
  <c r="BA860" i="2"/>
  <c r="BU859" i="2"/>
  <c r="O859" i="2"/>
  <c r="AK860" i="2"/>
  <c r="V860" i="2"/>
  <c r="BE860" i="2"/>
  <c r="G861" i="2" s="1"/>
  <c r="AU860" i="2"/>
  <c r="AP860" i="2"/>
  <c r="BT859" i="2"/>
  <c r="BM859" i="2"/>
  <c r="BR859" i="2" s="1"/>
  <c r="AF860" i="2" l="1"/>
  <c r="AZ860" i="2"/>
  <c r="BY860" i="2" s="1"/>
  <c r="CE860" i="2"/>
  <c r="BL860" i="2"/>
  <c r="L860" i="2"/>
  <c r="Q860" i="2" s="1"/>
  <c r="BK860" i="2"/>
  <c r="CF860" i="2"/>
  <c r="T859" i="2"/>
  <c r="AJ860" i="2"/>
  <c r="AE860" i="2"/>
  <c r="AY860" i="2"/>
  <c r="BD860" i="2"/>
  <c r="AT860" i="2"/>
  <c r="AX860" i="2" s="1"/>
  <c r="AO860" i="2"/>
  <c r="U860" i="2"/>
  <c r="Y860" i="2" s="1"/>
  <c r="AD860" i="2"/>
  <c r="BS859" i="2"/>
  <c r="BZ860" i="2"/>
  <c r="N860" i="2"/>
  <c r="S860" i="2" s="1"/>
  <c r="CA860" i="2"/>
  <c r="CD860" i="2"/>
  <c r="M860" i="2"/>
  <c r="R860" i="2" s="1"/>
  <c r="BP860" i="2"/>
  <c r="BQ860" i="2"/>
  <c r="CK860" i="2" l="1"/>
  <c r="CL860" i="2"/>
  <c r="BC860" i="2"/>
  <c r="BJ860" i="2"/>
  <c r="BX860" i="2"/>
  <c r="AS860" i="2"/>
  <c r="AI860" i="2"/>
  <c r="BI860" i="2"/>
  <c r="BW859" i="2"/>
  <c r="CH859" i="2" s="1"/>
  <c r="K860" i="2"/>
  <c r="P860" i="2" s="1"/>
  <c r="AN860" i="2"/>
  <c r="CC860" i="2"/>
  <c r="CG860" i="2" s="1"/>
  <c r="BH860" i="2"/>
  <c r="F861" i="2"/>
  <c r="BN860" i="2"/>
  <c r="BO860" i="2"/>
  <c r="CJ860" i="2" l="1"/>
  <c r="CI860" i="2"/>
  <c r="AA861" i="2"/>
  <c r="Z861" i="2"/>
  <c r="AB861" i="2"/>
  <c r="AC861" i="2"/>
  <c r="BU860" i="2"/>
  <c r="M861" i="2" s="1"/>
  <c r="BV860" i="2"/>
  <c r="N861" i="2" s="1"/>
  <c r="AR861" i="2"/>
  <c r="BG861" i="2"/>
  <c r="I862" i="2" s="1"/>
  <c r="BB861" i="2"/>
  <c r="AH861" i="2"/>
  <c r="X861" i="2"/>
  <c r="AM861" i="2"/>
  <c r="AW861" i="2"/>
  <c r="AG861" i="2"/>
  <c r="BA861" i="2"/>
  <c r="AQ861" i="2"/>
  <c r="AL861" i="2"/>
  <c r="W861" i="2"/>
  <c r="BF861" i="2"/>
  <c r="H862" i="2" s="1"/>
  <c r="AV861" i="2"/>
  <c r="J861" i="2"/>
  <c r="AZ861" i="2"/>
  <c r="AP861" i="2"/>
  <c r="AK861" i="2"/>
  <c r="BE861" i="2"/>
  <c r="G862" i="2" s="1"/>
  <c r="BT860" i="2"/>
  <c r="O860" i="2"/>
  <c r="BM860" i="2"/>
  <c r="BR860" i="2" s="1"/>
  <c r="S861" i="2" l="1"/>
  <c r="R861" i="2"/>
  <c r="CM860" i="2"/>
  <c r="V861" i="2"/>
  <c r="AU861" i="2"/>
  <c r="CD861" i="2" s="1"/>
  <c r="AF861" i="2"/>
  <c r="BK861" i="2"/>
  <c r="CA861" i="2"/>
  <c r="CF861" i="2"/>
  <c r="BL861" i="2"/>
  <c r="BZ861" i="2"/>
  <c r="CE861" i="2"/>
  <c r="T860" i="2"/>
  <c r="AJ861" i="2"/>
  <c r="AT861" i="2"/>
  <c r="U861" i="2"/>
  <c r="AE861" i="2"/>
  <c r="AY861" i="2"/>
  <c r="BC861" i="2" s="1"/>
  <c r="BD861" i="2"/>
  <c r="AO861" i="2"/>
  <c r="BS860" i="2"/>
  <c r="L861" i="2"/>
  <c r="Q861" i="2" s="1"/>
  <c r="BY861" i="2"/>
  <c r="BQ861" i="2"/>
  <c r="BP861" i="2"/>
  <c r="CK861" i="2" l="1"/>
  <c r="CL861" i="2"/>
  <c r="Y861" i="2"/>
  <c r="BJ861" i="2"/>
  <c r="AX861" i="2"/>
  <c r="AB862" i="2"/>
  <c r="BW860" i="2"/>
  <c r="CH860" i="2" s="1"/>
  <c r="K861" i="2"/>
  <c r="P861" i="2" s="1"/>
  <c r="AD861" i="2"/>
  <c r="BI861" i="2"/>
  <c r="AI861" i="2"/>
  <c r="BX861" i="2"/>
  <c r="AS861" i="2"/>
  <c r="BH861" i="2"/>
  <c r="F862" i="2"/>
  <c r="AN861" i="2"/>
  <c r="CC861" i="2"/>
  <c r="CG861" i="2" s="1"/>
  <c r="BN861" i="2"/>
  <c r="BO861" i="2"/>
  <c r="CI861" i="2" l="1"/>
  <c r="CJ861" i="2"/>
  <c r="AC862" i="2"/>
  <c r="AA862" i="2"/>
  <c r="Z862" i="2"/>
  <c r="BT861" i="2"/>
  <c r="L862" i="2" s="1"/>
  <c r="V862" i="2"/>
  <c r="AZ862" i="2"/>
  <c r="BE862" i="2"/>
  <c r="G863" i="2" s="1"/>
  <c r="AU862" i="2"/>
  <c r="AF862" i="2"/>
  <c r="AP862" i="2"/>
  <c r="AK862" i="2"/>
  <c r="AR862" i="2"/>
  <c r="BB862" i="2"/>
  <c r="BG862" i="2"/>
  <c r="I863" i="2" s="1"/>
  <c r="X862" i="2"/>
  <c r="AW862" i="2"/>
  <c r="AH862" i="2"/>
  <c r="AM862" i="2"/>
  <c r="BV861" i="2"/>
  <c r="BA862" i="2"/>
  <c r="AQ862" i="2"/>
  <c r="W862" i="2"/>
  <c r="AG862" i="2"/>
  <c r="BF862" i="2"/>
  <c r="H863" i="2" s="1"/>
  <c r="AL862" i="2"/>
  <c r="AV862" i="2"/>
  <c r="BU861" i="2"/>
  <c r="J862" i="2"/>
  <c r="BM861" i="2"/>
  <c r="BR861" i="2" s="1"/>
  <c r="O861" i="2"/>
  <c r="Q862" i="2" l="1"/>
  <c r="CM861" i="2"/>
  <c r="BY862" i="2"/>
  <c r="BJ862" i="2"/>
  <c r="CD862" i="2"/>
  <c r="CF862" i="2"/>
  <c r="CE862" i="2"/>
  <c r="CA862" i="2"/>
  <c r="BK862" i="2"/>
  <c r="BL862" i="2"/>
  <c r="N862" i="2"/>
  <c r="S862" i="2" s="1"/>
  <c r="T861" i="2"/>
  <c r="AJ862" i="2"/>
  <c r="BD862" i="2"/>
  <c r="AO862" i="2"/>
  <c r="AT862" i="2"/>
  <c r="AX862" i="2" s="1"/>
  <c r="AE862" i="2"/>
  <c r="AY862" i="2"/>
  <c r="BC862" i="2" s="1"/>
  <c r="U862" i="2"/>
  <c r="Y862" i="2" s="1"/>
  <c r="BS861" i="2"/>
  <c r="M862" i="2"/>
  <c r="R862" i="2" s="1"/>
  <c r="BZ862" i="2"/>
  <c r="BO862" i="2"/>
  <c r="BQ862" i="2"/>
  <c r="BP862" i="2"/>
  <c r="CL862" i="2" l="1"/>
  <c r="CJ862" i="2"/>
  <c r="CK862" i="2"/>
  <c r="AV863" i="2"/>
  <c r="BI862" i="2"/>
  <c r="AI862" i="2"/>
  <c r="AN862" i="2"/>
  <c r="CC862" i="2"/>
  <c r="CG862" i="2" s="1"/>
  <c r="K862" i="2"/>
  <c r="P862" i="2" s="1"/>
  <c r="BW861" i="2"/>
  <c r="CH861" i="2" s="1"/>
  <c r="AS862" i="2"/>
  <c r="BX862" i="2"/>
  <c r="AD862" i="2"/>
  <c r="AA863" i="2" s="1"/>
  <c r="BH862" i="2"/>
  <c r="F863" i="2"/>
  <c r="BN862" i="2"/>
  <c r="CI862" i="2" l="1"/>
  <c r="CM862" i="2" s="1"/>
  <c r="Z863" i="2"/>
  <c r="AC863" i="2"/>
  <c r="AB863" i="2"/>
  <c r="BU862" i="2"/>
  <c r="M863" i="2" s="1"/>
  <c r="BA863" i="2"/>
  <c r="AQ863" i="2"/>
  <c r="W863" i="2"/>
  <c r="BF863" i="2"/>
  <c r="H864" i="2" s="1"/>
  <c r="AL863" i="2"/>
  <c r="AG863" i="2"/>
  <c r="BM862" i="2"/>
  <c r="BR862" i="2" s="1"/>
  <c r="J863" i="2"/>
  <c r="BB863" i="2"/>
  <c r="BG863" i="2"/>
  <c r="I864" i="2" s="1"/>
  <c r="AR863" i="2"/>
  <c r="X863" i="2"/>
  <c r="AW863" i="2"/>
  <c r="AH863" i="2"/>
  <c r="AM863" i="2"/>
  <c r="BV862" i="2"/>
  <c r="O862" i="2"/>
  <c r="V863" i="2"/>
  <c r="AU863" i="2"/>
  <c r="AK863" i="2"/>
  <c r="BE863" i="2"/>
  <c r="G864" i="2" s="1"/>
  <c r="AZ863" i="2"/>
  <c r="AP863" i="2"/>
  <c r="AF863" i="2"/>
  <c r="BT862" i="2"/>
  <c r="R863" i="2" l="1"/>
  <c r="CE863" i="2"/>
  <c r="BK863" i="2"/>
  <c r="BJ863" i="2"/>
  <c r="BZ863" i="2"/>
  <c r="BY863" i="2"/>
  <c r="BL863" i="2"/>
  <c r="CA863" i="2"/>
  <c r="CD863" i="2"/>
  <c r="CF863" i="2"/>
  <c r="T862" i="2"/>
  <c r="AE863" i="2"/>
  <c r="AY863" i="2"/>
  <c r="BC863" i="2" s="1"/>
  <c r="AT863" i="2"/>
  <c r="AX863" i="2" s="1"/>
  <c r="BD863" i="2"/>
  <c r="AO863" i="2"/>
  <c r="U863" i="2"/>
  <c r="Y863" i="2" s="1"/>
  <c r="AJ863" i="2"/>
  <c r="BS862" i="2"/>
  <c r="N863" i="2"/>
  <c r="S863" i="2" s="1"/>
  <c r="L863" i="2"/>
  <c r="Q863" i="2" s="1"/>
  <c r="BO863" i="2"/>
  <c r="BP863" i="2"/>
  <c r="BQ863" i="2"/>
  <c r="CK863" i="2" l="1"/>
  <c r="CL863" i="2"/>
  <c r="CJ863" i="2"/>
  <c r="AB864" i="2"/>
  <c r="AS863" i="2"/>
  <c r="BX863" i="2"/>
  <c r="BH863" i="2"/>
  <c r="F864" i="2"/>
  <c r="BI863" i="2"/>
  <c r="AI863" i="2"/>
  <c r="BW862" i="2"/>
  <c r="CH862" i="2" s="1"/>
  <c r="K863" i="2"/>
  <c r="P863" i="2" s="1"/>
  <c r="AN863" i="2"/>
  <c r="CC863" i="2"/>
  <c r="CG863" i="2" s="1"/>
  <c r="AD863" i="2"/>
  <c r="BE864" i="2" s="1"/>
  <c r="G865" i="2" s="1"/>
  <c r="BN863" i="2"/>
  <c r="CI863" i="2" l="1"/>
  <c r="CM863" i="2" s="1"/>
  <c r="Z864" i="2"/>
  <c r="AA864" i="2"/>
  <c r="AC864" i="2"/>
  <c r="BT863" i="2"/>
  <c r="L864" i="2" s="1"/>
  <c r="X864" i="2"/>
  <c r="AU864" i="2"/>
  <c r="AF864" i="2"/>
  <c r="AP864" i="2"/>
  <c r="AZ864" i="2"/>
  <c r="AK864" i="2"/>
  <c r="V864" i="2"/>
  <c r="BB864" i="2"/>
  <c r="BG864" i="2"/>
  <c r="I865" i="2" s="1"/>
  <c r="BV863" i="2"/>
  <c r="N864" i="2" s="1"/>
  <c r="AW864" i="2"/>
  <c r="AM864" i="2"/>
  <c r="AR864" i="2"/>
  <c r="AH864" i="2"/>
  <c r="J864" i="2"/>
  <c r="AV864" i="2"/>
  <c r="W864" i="2"/>
  <c r="BA864" i="2"/>
  <c r="AG864" i="2"/>
  <c r="AQ864" i="2"/>
  <c r="AL864" i="2"/>
  <c r="BF864" i="2"/>
  <c r="H865" i="2" s="1"/>
  <c r="BU863" i="2"/>
  <c r="O863" i="2"/>
  <c r="BM863" i="2"/>
  <c r="BR863" i="2" s="1"/>
  <c r="S864" i="2" l="1"/>
  <c r="Q864" i="2"/>
  <c r="CD864" i="2"/>
  <c r="BJ864" i="2"/>
  <c r="CA864" i="2"/>
  <c r="BY864" i="2"/>
  <c r="BK864" i="2"/>
  <c r="BL864" i="2"/>
  <c r="CF864" i="2"/>
  <c r="BZ864" i="2"/>
  <c r="CE864" i="2"/>
  <c r="M864" i="2"/>
  <c r="R864" i="2" s="1"/>
  <c r="T863" i="2"/>
  <c r="BD864" i="2"/>
  <c r="AY864" i="2"/>
  <c r="BC864" i="2" s="1"/>
  <c r="AT864" i="2"/>
  <c r="AX864" i="2" s="1"/>
  <c r="AE864" i="2"/>
  <c r="U864" i="2"/>
  <c r="Y864" i="2" s="1"/>
  <c r="AO864" i="2"/>
  <c r="AJ864" i="2"/>
  <c r="BS863" i="2"/>
  <c r="BQ864" i="2"/>
  <c r="BO864" i="2"/>
  <c r="BP864" i="2"/>
  <c r="CL864" i="2" l="1"/>
  <c r="CK864" i="2"/>
  <c r="CJ864" i="2"/>
  <c r="K864" i="2"/>
  <c r="P864" i="2" s="1"/>
  <c r="BW863" i="2"/>
  <c r="CH863" i="2" s="1"/>
  <c r="AN864" i="2"/>
  <c r="CC864" i="2"/>
  <c r="CG864" i="2" s="1"/>
  <c r="AS864" i="2"/>
  <c r="BX864" i="2"/>
  <c r="BH864" i="2"/>
  <c r="F865" i="2"/>
  <c r="AI864" i="2"/>
  <c r="BI864" i="2"/>
  <c r="AD864" i="2"/>
  <c r="AA865" i="2" s="1"/>
  <c r="BN864" i="2"/>
  <c r="CI864" i="2" l="1"/>
  <c r="CM864" i="2" s="1"/>
  <c r="Z865" i="2"/>
  <c r="AC865" i="2"/>
  <c r="AB865" i="2"/>
  <c r="AR865" i="2"/>
  <c r="AM865" i="2"/>
  <c r="BV864" i="2"/>
  <c r="N865" i="2" s="1"/>
  <c r="AW865" i="2"/>
  <c r="AH865" i="2"/>
  <c r="BG865" i="2"/>
  <c r="I866" i="2" s="1"/>
  <c r="X865" i="2"/>
  <c r="BB865" i="2"/>
  <c r="BA865" i="2"/>
  <c r="AL865" i="2"/>
  <c r="W865" i="2"/>
  <c r="AG865" i="2"/>
  <c r="BF865" i="2"/>
  <c r="H866" i="2" s="1"/>
  <c r="AQ865" i="2"/>
  <c r="AV865" i="2"/>
  <c r="BU864" i="2"/>
  <c r="BM864" i="2"/>
  <c r="BR864" i="2" s="1"/>
  <c r="V865" i="2"/>
  <c r="AU865" i="2"/>
  <c r="BE865" i="2"/>
  <c r="G866" i="2" s="1"/>
  <c r="AF865" i="2"/>
  <c r="AK865" i="2"/>
  <c r="AZ865" i="2"/>
  <c r="AP865" i="2"/>
  <c r="BT864" i="2"/>
  <c r="J865" i="2"/>
  <c r="O864" i="2"/>
  <c r="S865" i="2" l="1"/>
  <c r="CF865" i="2"/>
  <c r="CA865" i="2"/>
  <c r="BL865" i="2"/>
  <c r="BY865" i="2"/>
  <c r="BK865" i="2"/>
  <c r="CD865" i="2"/>
  <c r="M865" i="2"/>
  <c r="R865" i="2" s="1"/>
  <c r="T864" i="2"/>
  <c r="AE865" i="2"/>
  <c r="AT865" i="2"/>
  <c r="AX865" i="2" s="1"/>
  <c r="AO865" i="2"/>
  <c r="U865" i="2"/>
  <c r="Y865" i="2" s="1"/>
  <c r="BD865" i="2"/>
  <c r="AJ865" i="2"/>
  <c r="AD865" i="2"/>
  <c r="AY865" i="2"/>
  <c r="BC865" i="2" s="1"/>
  <c r="BS864" i="2"/>
  <c r="BJ865" i="2"/>
  <c r="BZ865" i="2"/>
  <c r="L865" i="2"/>
  <c r="Q865" i="2" s="1"/>
  <c r="CE865" i="2"/>
  <c r="BP865" i="2"/>
  <c r="BO865" i="2"/>
  <c r="BQ865" i="2"/>
  <c r="CL865" i="2" l="1"/>
  <c r="CJ865" i="2"/>
  <c r="CK865" i="2"/>
  <c r="BX865" i="2"/>
  <c r="AS865" i="2"/>
  <c r="AN865" i="2"/>
  <c r="CC865" i="2"/>
  <c r="CG865" i="2" s="1"/>
  <c r="BW864" i="2"/>
  <c r="CH864" i="2" s="1"/>
  <c r="K865" i="2"/>
  <c r="P865" i="2" s="1"/>
  <c r="F866" i="2"/>
  <c r="BH865" i="2"/>
  <c r="AI865" i="2"/>
  <c r="BI865" i="2"/>
  <c r="BN865" i="2"/>
  <c r="CI865" i="2" l="1"/>
  <c r="CM865" i="2" s="1"/>
  <c r="V866" i="2"/>
  <c r="Z866" i="2"/>
  <c r="AC866" i="2"/>
  <c r="AB866" i="2"/>
  <c r="BG866" i="2"/>
  <c r="I867" i="2" s="1"/>
  <c r="AF866" i="2"/>
  <c r="AU866" i="2"/>
  <c r="BV865" i="2"/>
  <c r="N866" i="2" s="1"/>
  <c r="X866" i="2"/>
  <c r="AW866" i="2"/>
  <c r="AM866" i="2"/>
  <c r="BB866" i="2"/>
  <c r="AR866" i="2"/>
  <c r="AH866" i="2"/>
  <c r="BM865" i="2"/>
  <c r="BR865" i="2" s="1"/>
  <c r="O865" i="2"/>
  <c r="J866" i="2"/>
  <c r="AQ866" i="2"/>
  <c r="AG866" i="2"/>
  <c r="AV866" i="2"/>
  <c r="BA866" i="2"/>
  <c r="W866" i="2"/>
  <c r="BF866" i="2"/>
  <c r="H867" i="2" s="1"/>
  <c r="AL866" i="2"/>
  <c r="BU865" i="2"/>
  <c r="AZ866" i="2" l="1"/>
  <c r="BJ866" i="2" s="1"/>
  <c r="BT865" i="2"/>
  <c r="L866" i="2" s="1"/>
  <c r="AP866" i="2"/>
  <c r="AK866" i="2"/>
  <c r="AA866" i="2"/>
  <c r="S866" i="2" s="1"/>
  <c r="BE866" i="2"/>
  <c r="G867" i="2" s="1"/>
  <c r="CA866" i="2"/>
  <c r="BL866" i="2"/>
  <c r="CF866" i="2"/>
  <c r="CE866" i="2"/>
  <c r="M866" i="2"/>
  <c r="BZ866" i="2"/>
  <c r="T865" i="2"/>
  <c r="AE866" i="2"/>
  <c r="BD866" i="2"/>
  <c r="AT866" i="2"/>
  <c r="AX866" i="2" s="1"/>
  <c r="AY866" i="2"/>
  <c r="AJ866" i="2"/>
  <c r="AO866" i="2"/>
  <c r="U866" i="2"/>
  <c r="Y866" i="2" s="1"/>
  <c r="BS865" i="2"/>
  <c r="BK866" i="2"/>
  <c r="BO866" i="2"/>
  <c r="BQ866" i="2"/>
  <c r="BP866" i="2"/>
  <c r="R866" i="2" l="1"/>
  <c r="Q866" i="2"/>
  <c r="CJ866" i="2"/>
  <c r="CK866" i="2"/>
  <c r="CL866" i="2"/>
  <c r="BC866" i="2"/>
  <c r="CD866" i="2"/>
  <c r="BY866" i="2"/>
  <c r="AN866" i="2"/>
  <c r="CC866" i="2"/>
  <c r="AI866" i="2"/>
  <c r="BI866" i="2"/>
  <c r="K866" i="2"/>
  <c r="P866" i="2" s="1"/>
  <c r="BW865" i="2"/>
  <c r="CH865" i="2" s="1"/>
  <c r="AD866" i="2"/>
  <c r="AS866" i="2"/>
  <c r="BX866" i="2"/>
  <c r="BH866" i="2"/>
  <c r="F867" i="2"/>
  <c r="BN866" i="2"/>
  <c r="CG866" i="2" l="1"/>
  <c r="CI866" i="2"/>
  <c r="CM866" i="2" s="1"/>
  <c r="AA867" i="2"/>
  <c r="AB867" i="2"/>
  <c r="AC867" i="2"/>
  <c r="Z867" i="2"/>
  <c r="BB867" i="2"/>
  <c r="AW867" i="2"/>
  <c r="BV866" i="2"/>
  <c r="AM867" i="2"/>
  <c r="AH867" i="2"/>
  <c r="AR867" i="2"/>
  <c r="BG867" i="2"/>
  <c r="I868" i="2" s="1"/>
  <c r="X867" i="2"/>
  <c r="AP867" i="2"/>
  <c r="AZ867" i="2"/>
  <c r="V867" i="2"/>
  <c r="AU867" i="2"/>
  <c r="AF867" i="2"/>
  <c r="BE867" i="2"/>
  <c r="G868" i="2" s="1"/>
  <c r="AK867" i="2"/>
  <c r="BT866" i="2"/>
  <c r="O866" i="2"/>
  <c r="BM866" i="2"/>
  <c r="BR866" i="2" s="1"/>
  <c r="N867" i="2"/>
  <c r="J867" i="2"/>
  <c r="AV867" i="2"/>
  <c r="W867" i="2"/>
  <c r="AL867" i="2"/>
  <c r="AQ867" i="2"/>
  <c r="BA867" i="2"/>
  <c r="BF867" i="2"/>
  <c r="H868" i="2" s="1"/>
  <c r="AG867" i="2"/>
  <c r="BU866" i="2"/>
  <c r="S867" i="2" l="1"/>
  <c r="BL867" i="2"/>
  <c r="CF867" i="2"/>
  <c r="BJ867" i="2"/>
  <c r="CA867" i="2"/>
  <c r="CD867" i="2"/>
  <c r="BK867" i="2"/>
  <c r="BZ867" i="2"/>
  <c r="T866" i="2"/>
  <c r="AE867" i="2"/>
  <c r="AY867" i="2"/>
  <c r="BC867" i="2" s="1"/>
  <c r="AO867" i="2"/>
  <c r="U867" i="2"/>
  <c r="Y867" i="2" s="1"/>
  <c r="AT867" i="2"/>
  <c r="AX867" i="2" s="1"/>
  <c r="AJ867" i="2"/>
  <c r="BD867" i="2"/>
  <c r="AD867" i="2"/>
  <c r="BS866" i="2"/>
  <c r="M867" i="2"/>
  <c r="R867" i="2" s="1"/>
  <c r="CE867" i="2"/>
  <c r="L867" i="2"/>
  <c r="Q867" i="2" s="1"/>
  <c r="BY867" i="2"/>
  <c r="BO867" i="2"/>
  <c r="BQ867" i="2"/>
  <c r="BP867" i="2"/>
  <c r="CJ867" i="2" l="1"/>
  <c r="CL867" i="2"/>
  <c r="CK867" i="2"/>
  <c r="AN867" i="2"/>
  <c r="CC867" i="2"/>
  <c r="CG867" i="2" s="1"/>
  <c r="BW866" i="2"/>
  <c r="CH866" i="2" s="1"/>
  <c r="K867" i="2"/>
  <c r="P867" i="2" s="1"/>
  <c r="BI867" i="2"/>
  <c r="AI867" i="2"/>
  <c r="BH867" i="2"/>
  <c r="F868" i="2"/>
  <c r="BX867" i="2"/>
  <c r="AS867" i="2"/>
  <c r="BN867" i="2"/>
  <c r="CI867" i="2" l="1"/>
  <c r="CM867" i="2" s="1"/>
  <c r="AA868" i="2"/>
  <c r="AC868" i="2"/>
  <c r="Z868" i="2"/>
  <c r="AB868" i="2"/>
  <c r="AR868" i="2"/>
  <c r="BA868" i="2"/>
  <c r="AQ868" i="2"/>
  <c r="W868" i="2"/>
  <c r="BU867" i="2"/>
  <c r="M868" i="2" s="1"/>
  <c r="AV868" i="2"/>
  <c r="AL868" i="2"/>
  <c r="BF868" i="2"/>
  <c r="H869" i="2" s="1"/>
  <c r="AG868" i="2"/>
  <c r="AU868" i="2"/>
  <c r="BV867" i="2"/>
  <c r="N868" i="2" s="1"/>
  <c r="X868" i="2"/>
  <c r="AM868" i="2"/>
  <c r="AH868" i="2"/>
  <c r="BB868" i="2"/>
  <c r="BG868" i="2"/>
  <c r="I869" i="2" s="1"/>
  <c r="AW868" i="2"/>
  <c r="BM867" i="2"/>
  <c r="BR867" i="2" s="1"/>
  <c r="O867" i="2"/>
  <c r="J868" i="2"/>
  <c r="S868" i="2" l="1"/>
  <c r="R868" i="2"/>
  <c r="AF868" i="2"/>
  <c r="BE868" i="2"/>
  <c r="G869" i="2" s="1"/>
  <c r="AK868" i="2"/>
  <c r="V868" i="2"/>
  <c r="BT867" i="2"/>
  <c r="L868" i="2" s="1"/>
  <c r="Q868" i="2" s="1"/>
  <c r="AZ868" i="2"/>
  <c r="AP868" i="2"/>
  <c r="CE868" i="2"/>
  <c r="BK868" i="2"/>
  <c r="BZ868" i="2"/>
  <c r="BL868" i="2"/>
  <c r="CA868" i="2"/>
  <c r="CF868" i="2"/>
  <c r="T867" i="2"/>
  <c r="U868" i="2"/>
  <c r="AE868" i="2"/>
  <c r="AO868" i="2"/>
  <c r="AY868" i="2"/>
  <c r="AJ868" i="2"/>
  <c r="AD868" i="2"/>
  <c r="BD868" i="2"/>
  <c r="AT868" i="2"/>
  <c r="AX868" i="2" s="1"/>
  <c r="BS867" i="2"/>
  <c r="BP868" i="2"/>
  <c r="BQ868" i="2"/>
  <c r="CL868" i="2" l="1"/>
  <c r="CK868" i="2"/>
  <c r="Y868" i="2"/>
  <c r="CD868" i="2"/>
  <c r="BC868" i="2"/>
  <c r="BJ868" i="2"/>
  <c r="BY868" i="2"/>
  <c r="BH868" i="2"/>
  <c r="F869" i="2"/>
  <c r="BX868" i="2"/>
  <c r="AS868" i="2"/>
  <c r="AI868" i="2"/>
  <c r="BI868" i="2"/>
  <c r="BW867" i="2"/>
  <c r="CH867" i="2" s="1"/>
  <c r="K868" i="2"/>
  <c r="P868" i="2" s="1"/>
  <c r="AN868" i="2"/>
  <c r="CC868" i="2"/>
  <c r="BN868" i="2"/>
  <c r="BO868" i="2"/>
  <c r="CG868" i="2" l="1"/>
  <c r="CJ868" i="2"/>
  <c r="CI868" i="2"/>
  <c r="V869" i="2"/>
  <c r="AC869" i="2"/>
  <c r="Z869" i="2"/>
  <c r="AB869" i="2"/>
  <c r="AA869" i="2"/>
  <c r="AV869" i="2"/>
  <c r="AK869" i="2"/>
  <c r="BU868" i="2"/>
  <c r="M869" i="2" s="1"/>
  <c r="AG869" i="2"/>
  <c r="BF869" i="2"/>
  <c r="H870" i="2" s="1"/>
  <c r="W869" i="2"/>
  <c r="AL869" i="2"/>
  <c r="BA869" i="2"/>
  <c r="AQ869" i="2"/>
  <c r="AZ869" i="2"/>
  <c r="BM868" i="2"/>
  <c r="BR868" i="2" s="1"/>
  <c r="O868" i="2"/>
  <c r="J869" i="2"/>
  <c r="AM869" i="2"/>
  <c r="BG869" i="2"/>
  <c r="I870" i="2" s="1"/>
  <c r="BB869" i="2"/>
  <c r="AH869" i="2"/>
  <c r="AR869" i="2"/>
  <c r="X869" i="2"/>
  <c r="AW869" i="2"/>
  <c r="BV868" i="2"/>
  <c r="R869" i="2" l="1"/>
  <c r="CM868" i="2"/>
  <c r="AP869" i="2"/>
  <c r="BE869" i="2"/>
  <c r="G870" i="2" s="1"/>
  <c r="AU869" i="2"/>
  <c r="BT868" i="2"/>
  <c r="L869" i="2" s="1"/>
  <c r="Q869" i="2" s="1"/>
  <c r="AF869" i="2"/>
  <c r="BK869" i="2"/>
  <c r="CE869" i="2"/>
  <c r="BZ869" i="2"/>
  <c r="CA869" i="2"/>
  <c r="BL869" i="2"/>
  <c r="CF869" i="2"/>
  <c r="N869" i="2"/>
  <c r="S869" i="2" s="1"/>
  <c r="T868" i="2"/>
  <c r="AE869" i="2"/>
  <c r="AD869" i="2"/>
  <c r="AJ869" i="2"/>
  <c r="AO869" i="2"/>
  <c r="U869" i="2"/>
  <c r="Y869" i="2" s="1"/>
  <c r="AT869" i="2"/>
  <c r="BD869" i="2"/>
  <c r="AY869" i="2"/>
  <c r="BC869" i="2" s="1"/>
  <c r="BS868" i="2"/>
  <c r="BQ869" i="2"/>
  <c r="BP869" i="2"/>
  <c r="CL869" i="2" l="1"/>
  <c r="CK869" i="2"/>
  <c r="BJ869" i="2"/>
  <c r="CD869" i="2"/>
  <c r="AX869" i="2"/>
  <c r="BY869" i="2"/>
  <c r="AS869" i="2"/>
  <c r="BX869" i="2"/>
  <c r="BH869" i="2"/>
  <c r="F870" i="2"/>
  <c r="AN869" i="2"/>
  <c r="CC869" i="2"/>
  <c r="K869" i="2"/>
  <c r="P869" i="2" s="1"/>
  <c r="BW868" i="2"/>
  <c r="CH868" i="2" s="1"/>
  <c r="AI869" i="2"/>
  <c r="BI869" i="2"/>
  <c r="BO869" i="2"/>
  <c r="BN869" i="2"/>
  <c r="CG869" i="2" l="1"/>
  <c r="CJ869" i="2"/>
  <c r="CI869" i="2"/>
  <c r="AC870" i="2"/>
  <c r="AB870" i="2"/>
  <c r="Z870" i="2"/>
  <c r="AA870" i="2"/>
  <c r="AW870" i="2"/>
  <c r="AH870" i="2"/>
  <c r="BB870" i="2"/>
  <c r="BG870" i="2"/>
  <c r="I871" i="2" s="1"/>
  <c r="AM870" i="2"/>
  <c r="X870" i="2"/>
  <c r="AR870" i="2"/>
  <c r="BV869" i="2"/>
  <c r="BE870" i="2"/>
  <c r="G871" i="2" s="1"/>
  <c r="V870" i="2"/>
  <c r="AF870" i="2"/>
  <c r="AZ870" i="2"/>
  <c r="AK870" i="2"/>
  <c r="AP870" i="2"/>
  <c r="AU870" i="2"/>
  <c r="BT869" i="2"/>
  <c r="BM869" i="2"/>
  <c r="BR869" i="2" s="1"/>
  <c r="O869" i="2"/>
  <c r="BA870" i="2"/>
  <c r="AQ870" i="2"/>
  <c r="BF870" i="2"/>
  <c r="H871" i="2" s="1"/>
  <c r="W870" i="2"/>
  <c r="AL870" i="2"/>
  <c r="AV870" i="2"/>
  <c r="AG870" i="2"/>
  <c r="BU869" i="2"/>
  <c r="J870" i="2"/>
  <c r="CM869" i="2" l="1"/>
  <c r="CA870" i="2"/>
  <c r="BK870" i="2"/>
  <c r="CE870" i="2"/>
  <c r="BY870" i="2"/>
  <c r="CD870" i="2"/>
  <c r="M870" i="2"/>
  <c r="R870" i="2" s="1"/>
  <c r="T869" i="2"/>
  <c r="AD870" i="2"/>
  <c r="AO870" i="2"/>
  <c r="AJ870" i="2"/>
  <c r="AE870" i="2"/>
  <c r="AT870" i="2"/>
  <c r="AX870" i="2" s="1"/>
  <c r="AY870" i="2"/>
  <c r="BC870" i="2" s="1"/>
  <c r="BD870" i="2"/>
  <c r="U870" i="2"/>
  <c r="Y870" i="2" s="1"/>
  <c r="BS869" i="2"/>
  <c r="L870" i="2"/>
  <c r="Q870" i="2" s="1"/>
  <c r="BZ870" i="2"/>
  <c r="BL870" i="2"/>
  <c r="BJ870" i="2"/>
  <c r="N870" i="2"/>
  <c r="S870" i="2" s="1"/>
  <c r="CF870" i="2"/>
  <c r="BO870" i="2"/>
  <c r="BP870" i="2"/>
  <c r="BQ870" i="2"/>
  <c r="CJ870" i="2" l="1"/>
  <c r="CK870" i="2"/>
  <c r="CL870" i="2"/>
  <c r="X871" i="2"/>
  <c r="BH870" i="2"/>
  <c r="F871" i="2"/>
  <c r="AN870" i="2"/>
  <c r="CC870" i="2"/>
  <c r="CG870" i="2" s="1"/>
  <c r="BX870" i="2"/>
  <c r="AS870" i="2"/>
  <c r="BW869" i="2"/>
  <c r="CH869" i="2" s="1"/>
  <c r="K870" i="2"/>
  <c r="P870" i="2" s="1"/>
  <c r="BI870" i="2"/>
  <c r="AI870" i="2"/>
  <c r="BN870" i="2"/>
  <c r="CI870" i="2" l="1"/>
  <c r="CM870" i="2" s="1"/>
  <c r="AA871" i="2"/>
  <c r="AH871" i="2"/>
  <c r="AB871" i="2"/>
  <c r="Z871" i="2"/>
  <c r="AC871" i="2"/>
  <c r="BV870" i="2"/>
  <c r="N871" i="2" s="1"/>
  <c r="BG871" i="2"/>
  <c r="I872" i="2" s="1"/>
  <c r="BB871" i="2"/>
  <c r="AM871" i="2"/>
  <c r="AW871" i="2"/>
  <c r="AR871" i="2"/>
  <c r="AZ871" i="2"/>
  <c r="BE871" i="2"/>
  <c r="G872" i="2" s="1"/>
  <c r="AF871" i="2"/>
  <c r="AK871" i="2"/>
  <c r="V871" i="2"/>
  <c r="AP871" i="2"/>
  <c r="AU871" i="2"/>
  <c r="BM870" i="2"/>
  <c r="BR870" i="2" s="1"/>
  <c r="AQ871" i="2"/>
  <c r="AL871" i="2"/>
  <c r="AV871" i="2"/>
  <c r="BF871" i="2"/>
  <c r="H872" i="2" s="1"/>
  <c r="W871" i="2"/>
  <c r="BA871" i="2"/>
  <c r="AG871" i="2"/>
  <c r="BU870" i="2"/>
  <c r="O870" i="2"/>
  <c r="J871" i="2"/>
  <c r="S871" i="2" l="1"/>
  <c r="BT870" i="2"/>
  <c r="L871" i="2" s="1"/>
  <c r="Q871" i="2" s="1"/>
  <c r="BL871" i="2"/>
  <c r="BY871" i="2"/>
  <c r="CF871" i="2"/>
  <c r="CA871" i="2"/>
  <c r="CD871" i="2"/>
  <c r="BJ871" i="2"/>
  <c r="BK871" i="2"/>
  <c r="M871" i="2"/>
  <c r="R871" i="2" s="1"/>
  <c r="BZ871" i="2"/>
  <c r="T870" i="2"/>
  <c r="AT871" i="2"/>
  <c r="AX871" i="2" s="1"/>
  <c r="AE871" i="2"/>
  <c r="U871" i="2"/>
  <c r="Y871" i="2" s="1"/>
  <c r="AO871" i="2"/>
  <c r="AY871" i="2"/>
  <c r="BC871" i="2" s="1"/>
  <c r="AJ871" i="2"/>
  <c r="BD871" i="2"/>
  <c r="BS870" i="2"/>
  <c r="CE871" i="2"/>
  <c r="BP871" i="2"/>
  <c r="BQ871" i="2"/>
  <c r="BO871" i="2"/>
  <c r="CK871" i="2" l="1"/>
  <c r="CJ871" i="2"/>
  <c r="CL871" i="2"/>
  <c r="BW870" i="2"/>
  <c r="CH870" i="2" s="1"/>
  <c r="K871" i="2"/>
  <c r="P871" i="2" s="1"/>
  <c r="BX871" i="2"/>
  <c r="AS871" i="2"/>
  <c r="BH871" i="2"/>
  <c r="F872" i="2"/>
  <c r="AD871" i="2"/>
  <c r="AA872" i="2" s="1"/>
  <c r="AN871" i="2"/>
  <c r="CC871" i="2"/>
  <c r="CG871" i="2" s="1"/>
  <c r="BI871" i="2"/>
  <c r="AI871" i="2"/>
  <c r="BN871" i="2"/>
  <c r="CI871" i="2" l="1"/>
  <c r="CM871" i="2" s="1"/>
  <c r="AC872" i="2"/>
  <c r="AB872" i="2"/>
  <c r="Z872" i="2"/>
  <c r="BM871" i="2"/>
  <c r="BR871" i="2" s="1"/>
  <c r="J872" i="2"/>
  <c r="X872" i="2"/>
  <c r="AM872" i="2"/>
  <c r="AW872" i="2"/>
  <c r="AH872" i="2"/>
  <c r="AR872" i="2"/>
  <c r="BG872" i="2"/>
  <c r="I873" i="2" s="1"/>
  <c r="BB872" i="2"/>
  <c r="BV871" i="2"/>
  <c r="O871" i="2"/>
  <c r="AG872" i="2"/>
  <c r="BA872" i="2"/>
  <c r="BF872" i="2"/>
  <c r="H873" i="2" s="1"/>
  <c r="AV872" i="2"/>
  <c r="AL872" i="2"/>
  <c r="AQ872" i="2"/>
  <c r="W872" i="2"/>
  <c r="BU871" i="2"/>
  <c r="AF872" i="2"/>
  <c r="AP872" i="2"/>
  <c r="BE872" i="2"/>
  <c r="G873" i="2" s="1"/>
  <c r="AU872" i="2"/>
  <c r="V872" i="2"/>
  <c r="AK872" i="2"/>
  <c r="AZ872" i="2"/>
  <c r="BT871" i="2"/>
  <c r="BZ872" i="2" l="1"/>
  <c r="CD872" i="2"/>
  <c r="BY872" i="2"/>
  <c r="T871" i="2"/>
  <c r="AO872" i="2"/>
  <c r="AJ872" i="2"/>
  <c r="BD872" i="2"/>
  <c r="AT872" i="2"/>
  <c r="AX872" i="2" s="1"/>
  <c r="AY872" i="2"/>
  <c r="BC872" i="2" s="1"/>
  <c r="AD872" i="2"/>
  <c r="AE872" i="2"/>
  <c r="U872" i="2"/>
  <c r="Y872" i="2" s="1"/>
  <c r="BS871" i="2"/>
  <c r="CF872" i="2"/>
  <c r="L872" i="2"/>
  <c r="Q872" i="2" s="1"/>
  <c r="BJ872" i="2"/>
  <c r="CE872" i="2"/>
  <c r="BK872" i="2"/>
  <c r="N872" i="2"/>
  <c r="S872" i="2" s="1"/>
  <c r="CA872" i="2"/>
  <c r="M872" i="2"/>
  <c r="R872" i="2" s="1"/>
  <c r="BL872" i="2"/>
  <c r="BQ872" i="2"/>
  <c r="BP872" i="2"/>
  <c r="BO872" i="2"/>
  <c r="CJ872" i="2" l="1"/>
  <c r="CL872" i="2"/>
  <c r="CK872" i="2"/>
  <c r="BI872" i="2"/>
  <c r="AI872" i="2"/>
  <c r="F873" i="2"/>
  <c r="BH872" i="2"/>
  <c r="BW871" i="2"/>
  <c r="CH871" i="2" s="1"/>
  <c r="K872" i="2"/>
  <c r="P872" i="2" s="1"/>
  <c r="AN872" i="2"/>
  <c r="CC872" i="2"/>
  <c r="CG872" i="2" s="1"/>
  <c r="AS872" i="2"/>
  <c r="BX872" i="2"/>
  <c r="BN872" i="2"/>
  <c r="CI872" i="2" l="1"/>
  <c r="CM872" i="2" s="1"/>
  <c r="AP873" i="2"/>
  <c r="Z873" i="2"/>
  <c r="AC873" i="2"/>
  <c r="AB873" i="2"/>
  <c r="AA873" i="2"/>
  <c r="BV872" i="2"/>
  <c r="N873" i="2" s="1"/>
  <c r="BU872" i="2"/>
  <c r="M873" i="2" s="1"/>
  <c r="AQ873" i="2"/>
  <c r="BA873" i="2"/>
  <c r="AV873" i="2"/>
  <c r="AG873" i="2"/>
  <c r="BF873" i="2"/>
  <c r="H874" i="2" s="1"/>
  <c r="W873" i="2"/>
  <c r="AL873" i="2"/>
  <c r="BB873" i="2"/>
  <c r="X873" i="2"/>
  <c r="AH873" i="2"/>
  <c r="AR873" i="2"/>
  <c r="BG873" i="2"/>
  <c r="I874" i="2" s="1"/>
  <c r="AW873" i="2"/>
  <c r="AM873" i="2"/>
  <c r="AU873" i="2"/>
  <c r="V873" i="2"/>
  <c r="AF873" i="2"/>
  <c r="BE873" i="2"/>
  <c r="G874" i="2" s="1"/>
  <c r="O872" i="2"/>
  <c r="J873" i="2"/>
  <c r="BM872" i="2"/>
  <c r="BR872" i="2" s="1"/>
  <c r="S873" i="2" l="1"/>
  <c r="R873" i="2"/>
  <c r="AZ873" i="2"/>
  <c r="BJ873" i="2" s="1"/>
  <c r="AK873" i="2"/>
  <c r="CD873" i="2" s="1"/>
  <c r="BT872" i="2"/>
  <c r="L873" i="2" s="1"/>
  <c r="Q873" i="2" s="1"/>
  <c r="CE873" i="2"/>
  <c r="CF873" i="2"/>
  <c r="BK873" i="2"/>
  <c r="BZ873" i="2"/>
  <c r="BL873" i="2"/>
  <c r="CA873" i="2"/>
  <c r="T872" i="2"/>
  <c r="AJ873" i="2"/>
  <c r="AO873" i="2"/>
  <c r="BD873" i="2"/>
  <c r="AE873" i="2"/>
  <c r="AT873" i="2"/>
  <c r="AX873" i="2" s="1"/>
  <c r="AY873" i="2"/>
  <c r="U873" i="2"/>
  <c r="Y873" i="2" s="1"/>
  <c r="BS872" i="2"/>
  <c r="BP873" i="2"/>
  <c r="BQ873" i="2"/>
  <c r="BO873" i="2"/>
  <c r="CJ873" i="2" l="1"/>
  <c r="CK873" i="2"/>
  <c r="CL873" i="2"/>
  <c r="BC873" i="2"/>
  <c r="BY873" i="2"/>
  <c r="AC874" i="2"/>
  <c r="AI873" i="2"/>
  <c r="BI873" i="2"/>
  <c r="BH873" i="2"/>
  <c r="F874" i="2"/>
  <c r="AS873" i="2"/>
  <c r="BX873" i="2"/>
  <c r="BW872" i="2"/>
  <c r="CH872" i="2" s="1"/>
  <c r="K873" i="2"/>
  <c r="P873" i="2" s="1"/>
  <c r="AD873" i="2"/>
  <c r="AN873" i="2"/>
  <c r="CC873" i="2"/>
  <c r="CG873" i="2" s="1"/>
  <c r="BN873" i="2"/>
  <c r="CI873" i="2" l="1"/>
  <c r="CM873" i="2" s="1"/>
  <c r="AU874" i="2"/>
  <c r="Z874" i="2"/>
  <c r="AB874" i="2"/>
  <c r="AP874" i="2"/>
  <c r="AK874" i="2"/>
  <c r="AW874" i="2"/>
  <c r="AH874" i="2"/>
  <c r="AR874" i="2"/>
  <c r="BG874" i="2"/>
  <c r="I875" i="2" s="1"/>
  <c r="X874" i="2"/>
  <c r="AM874" i="2"/>
  <c r="BB874" i="2"/>
  <c r="BV873" i="2"/>
  <c r="J874" i="2"/>
  <c r="AG874" i="2"/>
  <c r="BF874" i="2"/>
  <c r="H875" i="2" s="1"/>
  <c r="AQ874" i="2"/>
  <c r="AV874" i="2"/>
  <c r="W874" i="2"/>
  <c r="BA874" i="2"/>
  <c r="AL874" i="2"/>
  <c r="BU873" i="2"/>
  <c r="BM873" i="2"/>
  <c r="BR873" i="2" s="1"/>
  <c r="O873" i="2"/>
  <c r="BE874" i="2" l="1"/>
  <c r="G875" i="2" s="1"/>
  <c r="AF874" i="2"/>
  <c r="AZ874" i="2"/>
  <c r="V874" i="2"/>
  <c r="BT873" i="2"/>
  <c r="L874" i="2" s="1"/>
  <c r="AA874" i="2"/>
  <c r="AD874" i="2" s="1"/>
  <c r="CF874" i="2"/>
  <c r="CD874" i="2"/>
  <c r="BZ874" i="2"/>
  <c r="T873" i="2"/>
  <c r="AT874" i="2"/>
  <c r="AX874" i="2" s="1"/>
  <c r="AE874" i="2"/>
  <c r="AJ874" i="2"/>
  <c r="AO874" i="2"/>
  <c r="U874" i="2"/>
  <c r="AY874" i="2"/>
  <c r="BD874" i="2"/>
  <c r="BS873" i="2"/>
  <c r="N874" i="2"/>
  <c r="M874" i="2"/>
  <c r="BK874" i="2"/>
  <c r="CA874" i="2"/>
  <c r="CE874" i="2"/>
  <c r="BL874" i="2"/>
  <c r="BP874" i="2"/>
  <c r="BQ874" i="2"/>
  <c r="S874" i="2" l="1"/>
  <c r="R874" i="2"/>
  <c r="Q874" i="2"/>
  <c r="CL874" i="2"/>
  <c r="CK874" i="2"/>
  <c r="BC874" i="2"/>
  <c r="Y874" i="2"/>
  <c r="BJ874" i="2"/>
  <c r="BY874" i="2"/>
  <c r="AI874" i="2"/>
  <c r="BI874" i="2"/>
  <c r="BW873" i="2"/>
  <c r="CH873" i="2" s="1"/>
  <c r="K874" i="2"/>
  <c r="P874" i="2" s="1"/>
  <c r="BX874" i="2"/>
  <c r="AS874" i="2"/>
  <c r="BH874" i="2"/>
  <c r="F875" i="2"/>
  <c r="AN874" i="2"/>
  <c r="CC874" i="2"/>
  <c r="CG874" i="2" s="1"/>
  <c r="BO874" i="2"/>
  <c r="BN874" i="2"/>
  <c r="CJ874" i="2" l="1"/>
  <c r="CI874" i="2"/>
  <c r="AA875" i="2"/>
  <c r="AC875" i="2"/>
  <c r="Z875" i="2"/>
  <c r="AB875" i="2"/>
  <c r="AW875" i="2"/>
  <c r="AV875" i="2"/>
  <c r="BT874" i="2"/>
  <c r="L875" i="2" s="1"/>
  <c r="BV874" i="2"/>
  <c r="N875" i="2" s="1"/>
  <c r="AR875" i="2"/>
  <c r="BG875" i="2"/>
  <c r="I876" i="2" s="1"/>
  <c r="X875" i="2"/>
  <c r="BB875" i="2"/>
  <c r="AH875" i="2"/>
  <c r="AM875" i="2"/>
  <c r="BE875" i="2"/>
  <c r="G876" i="2" s="1"/>
  <c r="BU874" i="2"/>
  <c r="M875" i="2" s="1"/>
  <c r="BA875" i="2"/>
  <c r="AP875" i="2"/>
  <c r="BF875" i="2"/>
  <c r="H876" i="2" s="1"/>
  <c r="AG875" i="2"/>
  <c r="W875" i="2"/>
  <c r="AL875" i="2"/>
  <c r="AQ875" i="2"/>
  <c r="AF875" i="2"/>
  <c r="V875" i="2"/>
  <c r="O874" i="2"/>
  <c r="BM874" i="2"/>
  <c r="BR874" i="2" s="1"/>
  <c r="J875" i="2"/>
  <c r="S875" i="2" l="1"/>
  <c r="R875" i="2"/>
  <c r="Q875" i="2"/>
  <c r="CM874" i="2"/>
  <c r="AU875" i="2"/>
  <c r="AK875" i="2"/>
  <c r="AZ875" i="2"/>
  <c r="BY875" i="2" s="1"/>
  <c r="BL875" i="2"/>
  <c r="CA875" i="2"/>
  <c r="CF875" i="2"/>
  <c r="BZ875" i="2"/>
  <c r="BK875" i="2"/>
  <c r="CE875" i="2"/>
  <c r="T874" i="2"/>
  <c r="U875" i="2"/>
  <c r="Y875" i="2" s="1"/>
  <c r="AE875" i="2"/>
  <c r="AY875" i="2"/>
  <c r="BD875" i="2"/>
  <c r="AJ875" i="2"/>
  <c r="AO875" i="2"/>
  <c r="AD875" i="2"/>
  <c r="AT875" i="2"/>
  <c r="BS874" i="2"/>
  <c r="BP875" i="2"/>
  <c r="BQ875" i="2"/>
  <c r="CK875" i="2" l="1"/>
  <c r="CL875" i="2"/>
  <c r="BC875" i="2"/>
  <c r="AX875" i="2"/>
  <c r="CD875" i="2"/>
  <c r="BJ875" i="2"/>
  <c r="AS875" i="2"/>
  <c r="BX875" i="2"/>
  <c r="BI875" i="2"/>
  <c r="AI875" i="2"/>
  <c r="BW874" i="2"/>
  <c r="CH874" i="2" s="1"/>
  <c r="K875" i="2"/>
  <c r="P875" i="2" s="1"/>
  <c r="AN875" i="2"/>
  <c r="CC875" i="2"/>
  <c r="BH875" i="2"/>
  <c r="F876" i="2"/>
  <c r="BN875" i="2"/>
  <c r="BO875" i="2"/>
  <c r="CG875" i="2" l="1"/>
  <c r="CJ875" i="2"/>
  <c r="CI875" i="2"/>
  <c r="Z876" i="2"/>
  <c r="AB876" i="2"/>
  <c r="AA876" i="2"/>
  <c r="AC876" i="2"/>
  <c r="AU876" i="2"/>
  <c r="BT875" i="2"/>
  <c r="AF876" i="2"/>
  <c r="AP876" i="2"/>
  <c r="AK876" i="2"/>
  <c r="BE876" i="2"/>
  <c r="G877" i="2" s="1"/>
  <c r="AZ876" i="2"/>
  <c r="V876" i="2"/>
  <c r="BM875" i="2"/>
  <c r="BR875" i="2" s="1"/>
  <c r="X876" i="2"/>
  <c r="BG876" i="2"/>
  <c r="I877" i="2" s="1"/>
  <c r="AH876" i="2"/>
  <c r="AM876" i="2"/>
  <c r="AW876" i="2"/>
  <c r="BB876" i="2"/>
  <c r="AR876" i="2"/>
  <c r="BV875" i="2"/>
  <c r="AQ876" i="2"/>
  <c r="AV876" i="2"/>
  <c r="BF876" i="2"/>
  <c r="H877" i="2" s="1"/>
  <c r="AL876" i="2"/>
  <c r="BA876" i="2"/>
  <c r="W876" i="2"/>
  <c r="AG876" i="2"/>
  <c r="BU875" i="2"/>
  <c r="J876" i="2"/>
  <c r="O875" i="2"/>
  <c r="L876" i="2"/>
  <c r="Q876" i="2" l="1"/>
  <c r="CM875" i="2"/>
  <c r="BJ876" i="2"/>
  <c r="CD876" i="2"/>
  <c r="CA876" i="2"/>
  <c r="BY876" i="2"/>
  <c r="CE876" i="2"/>
  <c r="BK876" i="2"/>
  <c r="T875" i="2"/>
  <c r="AY876" i="2"/>
  <c r="BC876" i="2" s="1"/>
  <c r="AT876" i="2"/>
  <c r="AX876" i="2" s="1"/>
  <c r="AO876" i="2"/>
  <c r="AJ876" i="2"/>
  <c r="BD876" i="2"/>
  <c r="U876" i="2"/>
  <c r="Y876" i="2" s="1"/>
  <c r="AE876" i="2"/>
  <c r="AD876" i="2"/>
  <c r="BS875" i="2"/>
  <c r="BZ876" i="2"/>
  <c r="BL876" i="2"/>
  <c r="M876" i="2"/>
  <c r="R876" i="2" s="1"/>
  <c r="N876" i="2"/>
  <c r="S876" i="2" s="1"/>
  <c r="CF876" i="2"/>
  <c r="BP876" i="2"/>
  <c r="BQ876" i="2"/>
  <c r="BO876" i="2"/>
  <c r="CJ876" i="2" l="1"/>
  <c r="CL876" i="2"/>
  <c r="CK876" i="2"/>
  <c r="K876" i="2"/>
  <c r="P876" i="2" s="1"/>
  <c r="BW875" i="2"/>
  <c r="CH875" i="2" s="1"/>
  <c r="BH876" i="2"/>
  <c r="F877" i="2"/>
  <c r="AN876" i="2"/>
  <c r="CC876" i="2"/>
  <c r="CG876" i="2" s="1"/>
  <c r="BI876" i="2"/>
  <c r="AI876" i="2"/>
  <c r="AS876" i="2"/>
  <c r="BX876" i="2"/>
  <c r="BN876" i="2"/>
  <c r="CI876" i="2" l="1"/>
  <c r="CM876" i="2" s="1"/>
  <c r="AA877" i="2"/>
  <c r="Z877" i="2"/>
  <c r="AC877" i="2"/>
  <c r="AB877" i="2"/>
  <c r="AW877" i="2"/>
  <c r="AV877" i="2"/>
  <c r="BV876" i="2"/>
  <c r="N877" i="2" s="1"/>
  <c r="AR877" i="2"/>
  <c r="BG877" i="2"/>
  <c r="I878" i="2" s="1"/>
  <c r="BB877" i="2"/>
  <c r="AM877" i="2"/>
  <c r="X877" i="2"/>
  <c r="AH877" i="2"/>
  <c r="BU876" i="2"/>
  <c r="M877" i="2" s="1"/>
  <c r="W877" i="2"/>
  <c r="AG877" i="2"/>
  <c r="AQ877" i="2"/>
  <c r="BF877" i="2"/>
  <c r="H878" i="2" s="1"/>
  <c r="BA877" i="2"/>
  <c r="AL877" i="2"/>
  <c r="J877" i="2"/>
  <c r="O876" i="2"/>
  <c r="AF877" i="2"/>
  <c r="AZ877" i="2"/>
  <c r="BE877" i="2"/>
  <c r="G878" i="2" s="1"/>
  <c r="AU877" i="2"/>
  <c r="AK877" i="2"/>
  <c r="V877" i="2"/>
  <c r="AP877" i="2"/>
  <c r="BT876" i="2"/>
  <c r="BM876" i="2"/>
  <c r="BR876" i="2" s="1"/>
  <c r="S877" i="2" l="1"/>
  <c r="R877" i="2"/>
  <c r="CE877" i="2"/>
  <c r="BK877" i="2"/>
  <c r="CF877" i="2"/>
  <c r="BL877" i="2"/>
  <c r="CA877" i="2"/>
  <c r="BZ877" i="2"/>
  <c r="BY877" i="2"/>
  <c r="BJ877" i="2"/>
  <c r="CD877" i="2"/>
  <c r="T876" i="2"/>
  <c r="U877" i="2"/>
  <c r="Y877" i="2" s="1"/>
  <c r="AE877" i="2"/>
  <c r="AO877" i="2"/>
  <c r="BD877" i="2"/>
  <c r="AJ877" i="2"/>
  <c r="AY877" i="2"/>
  <c r="BC877" i="2" s="1"/>
  <c r="AT877" i="2"/>
  <c r="AX877" i="2" s="1"/>
  <c r="BS876" i="2"/>
  <c r="L877" i="2"/>
  <c r="Q877" i="2" s="1"/>
  <c r="BO877" i="2"/>
  <c r="BQ877" i="2"/>
  <c r="BP877" i="2"/>
  <c r="CK877" i="2" l="1"/>
  <c r="CJ877" i="2"/>
  <c r="CL877" i="2"/>
  <c r="AC878" i="2"/>
  <c r="AD877" i="2"/>
  <c r="AI877" i="2"/>
  <c r="BI877" i="2"/>
  <c r="BW876" i="2"/>
  <c r="CH876" i="2" s="1"/>
  <c r="K877" i="2"/>
  <c r="P877" i="2" s="1"/>
  <c r="AN877" i="2"/>
  <c r="CC877" i="2"/>
  <c r="CG877" i="2" s="1"/>
  <c r="BH877" i="2"/>
  <c r="F878" i="2"/>
  <c r="BX877" i="2"/>
  <c r="AS877" i="2"/>
  <c r="BN877" i="2"/>
  <c r="CI877" i="2" l="1"/>
  <c r="CM877" i="2" s="1"/>
  <c r="Z878" i="2"/>
  <c r="AB878" i="2"/>
  <c r="AA878" i="2"/>
  <c r="BT877" i="2"/>
  <c r="L878" i="2" s="1"/>
  <c r="BA878" i="2"/>
  <c r="AP878" i="2"/>
  <c r="V878" i="2"/>
  <c r="AK878" i="2"/>
  <c r="BE878" i="2"/>
  <c r="G879" i="2" s="1"/>
  <c r="AF878" i="2"/>
  <c r="AZ878" i="2"/>
  <c r="AU878" i="2"/>
  <c r="AG878" i="2"/>
  <c r="BU877" i="2"/>
  <c r="M878" i="2" s="1"/>
  <c r="BF878" i="2"/>
  <c r="H879" i="2" s="1"/>
  <c r="AL878" i="2"/>
  <c r="AQ878" i="2"/>
  <c r="W878" i="2"/>
  <c r="AV878" i="2"/>
  <c r="BG878" i="2"/>
  <c r="I879" i="2" s="1"/>
  <c r="AH878" i="2"/>
  <c r="AM878" i="2"/>
  <c r="BB878" i="2"/>
  <c r="AW878" i="2"/>
  <c r="AR878" i="2"/>
  <c r="X878" i="2"/>
  <c r="BV877" i="2"/>
  <c r="BM877" i="2"/>
  <c r="BR877" i="2" s="1"/>
  <c r="J878" i="2"/>
  <c r="O877" i="2"/>
  <c r="R878" i="2" l="1"/>
  <c r="Q878" i="2"/>
  <c r="BY878" i="2"/>
  <c r="CD878" i="2"/>
  <c r="BJ878" i="2"/>
  <c r="BZ878" i="2"/>
  <c r="CE878" i="2"/>
  <c r="BK878" i="2"/>
  <c r="T877" i="2"/>
  <c r="BD878" i="2"/>
  <c r="U878" i="2"/>
  <c r="Y878" i="2" s="1"/>
  <c r="AJ878" i="2"/>
  <c r="AT878" i="2"/>
  <c r="AX878" i="2" s="1"/>
  <c r="AY878" i="2"/>
  <c r="BC878" i="2" s="1"/>
  <c r="AO878" i="2"/>
  <c r="AE878" i="2"/>
  <c r="BS877" i="2"/>
  <c r="N878" i="2"/>
  <c r="S878" i="2" s="1"/>
  <c r="CF878" i="2"/>
  <c r="CA878" i="2"/>
  <c r="BL878" i="2"/>
  <c r="BQ878" i="2"/>
  <c r="BO878" i="2"/>
  <c r="BP878" i="2"/>
  <c r="CJ878" i="2" l="1"/>
  <c r="CL878" i="2"/>
  <c r="CK878" i="2"/>
  <c r="AG879" i="2"/>
  <c r="AD878" i="2"/>
  <c r="AA879" i="2" s="1"/>
  <c r="BW877" i="2"/>
  <c r="CH877" i="2" s="1"/>
  <c r="K878" i="2"/>
  <c r="P878" i="2" s="1"/>
  <c r="BH878" i="2"/>
  <c r="F879" i="2"/>
  <c r="AI878" i="2"/>
  <c r="BI878" i="2"/>
  <c r="AS878" i="2"/>
  <c r="BX878" i="2"/>
  <c r="AN878" i="2"/>
  <c r="CC878" i="2"/>
  <c r="CG878" i="2" s="1"/>
  <c r="BN878" i="2"/>
  <c r="CI878" i="2" l="1"/>
  <c r="CM878" i="2" s="1"/>
  <c r="AB879" i="2"/>
  <c r="Z879" i="2"/>
  <c r="AC879" i="2"/>
  <c r="AM879" i="2"/>
  <c r="AV879" i="2"/>
  <c r="BV878" i="2"/>
  <c r="N879" i="2" s="1"/>
  <c r="BB879" i="2"/>
  <c r="AW879" i="2"/>
  <c r="AR879" i="2"/>
  <c r="X879" i="2"/>
  <c r="BG879" i="2"/>
  <c r="I880" i="2" s="1"/>
  <c r="AH879" i="2"/>
  <c r="AL879" i="2"/>
  <c r="BA879" i="2"/>
  <c r="BU878" i="2"/>
  <c r="M879" i="2" s="1"/>
  <c r="AQ879" i="2"/>
  <c r="BF879" i="2"/>
  <c r="H880" i="2" s="1"/>
  <c r="W879" i="2"/>
  <c r="BM878" i="2"/>
  <c r="BR878" i="2" s="1"/>
  <c r="AP879" i="2"/>
  <c r="AU879" i="2"/>
  <c r="AF879" i="2"/>
  <c r="AZ879" i="2"/>
  <c r="BE879" i="2"/>
  <c r="G880" i="2" s="1"/>
  <c r="AK879" i="2"/>
  <c r="V879" i="2"/>
  <c r="BT878" i="2"/>
  <c r="O878" i="2"/>
  <c r="J879" i="2"/>
  <c r="S879" i="2" l="1"/>
  <c r="R879" i="2"/>
  <c r="BL879" i="2"/>
  <c r="BK879" i="2"/>
  <c r="CF879" i="2"/>
  <c r="CA879" i="2"/>
  <c r="BZ879" i="2"/>
  <c r="CD879" i="2"/>
  <c r="CE879" i="2"/>
  <c r="BJ879" i="2"/>
  <c r="T878" i="2"/>
  <c r="AT879" i="2"/>
  <c r="AX879" i="2" s="1"/>
  <c r="BD879" i="2"/>
  <c r="AY879" i="2"/>
  <c r="BC879" i="2" s="1"/>
  <c r="AE879" i="2"/>
  <c r="AJ879" i="2"/>
  <c r="AO879" i="2"/>
  <c r="U879" i="2"/>
  <c r="Y879" i="2" s="1"/>
  <c r="BS878" i="2"/>
  <c r="BY879" i="2"/>
  <c r="L879" i="2"/>
  <c r="Q879" i="2" s="1"/>
  <c r="BO879" i="2"/>
  <c r="BQ879" i="2"/>
  <c r="BP879" i="2"/>
  <c r="CK879" i="2" l="1"/>
  <c r="CJ879" i="2"/>
  <c r="CL879" i="2"/>
  <c r="AC880" i="2"/>
  <c r="BW878" i="2"/>
  <c r="CH878" i="2" s="1"/>
  <c r="K879" i="2"/>
  <c r="P879" i="2" s="1"/>
  <c r="AD879" i="2"/>
  <c r="BI879" i="2"/>
  <c r="AI879" i="2"/>
  <c r="AS879" i="2"/>
  <c r="BX879" i="2"/>
  <c r="AN879" i="2"/>
  <c r="CC879" i="2"/>
  <c r="CG879" i="2" s="1"/>
  <c r="BH879" i="2"/>
  <c r="F880" i="2"/>
  <c r="BN879" i="2"/>
  <c r="CI879" i="2" l="1"/>
  <c r="CM879" i="2" s="1"/>
  <c r="AB880" i="2"/>
  <c r="AA880" i="2"/>
  <c r="Z880" i="2"/>
  <c r="BT879" i="2"/>
  <c r="L880" i="2" s="1"/>
  <c r="AU880" i="2"/>
  <c r="AZ880" i="2"/>
  <c r="BE880" i="2"/>
  <c r="G881" i="2" s="1"/>
  <c r="V880" i="2"/>
  <c r="AF880" i="2"/>
  <c r="AP880" i="2"/>
  <c r="AK880" i="2"/>
  <c r="BM879" i="2"/>
  <c r="BR879" i="2" s="1"/>
  <c r="X880" i="2"/>
  <c r="AM880" i="2"/>
  <c r="AW880" i="2"/>
  <c r="AH880" i="2"/>
  <c r="AR880" i="2"/>
  <c r="BB880" i="2"/>
  <c r="BG880" i="2"/>
  <c r="I881" i="2" s="1"/>
  <c r="BV879" i="2"/>
  <c r="AG880" i="2"/>
  <c r="AQ880" i="2"/>
  <c r="W880" i="2"/>
  <c r="AL880" i="2"/>
  <c r="BF880" i="2"/>
  <c r="H881" i="2" s="1"/>
  <c r="AV880" i="2"/>
  <c r="BA880" i="2"/>
  <c r="BU879" i="2"/>
  <c r="J880" i="2"/>
  <c r="O879" i="2"/>
  <c r="Q880" i="2" l="1"/>
  <c r="BJ880" i="2"/>
  <c r="CD880" i="2"/>
  <c r="BY880" i="2"/>
  <c r="CE880" i="2"/>
  <c r="T879" i="2"/>
  <c r="AT880" i="2"/>
  <c r="AX880" i="2" s="1"/>
  <c r="AO880" i="2"/>
  <c r="AY880" i="2"/>
  <c r="BC880" i="2" s="1"/>
  <c r="AJ880" i="2"/>
  <c r="AE880" i="2"/>
  <c r="BD880" i="2"/>
  <c r="U880" i="2"/>
  <c r="Y880" i="2" s="1"/>
  <c r="BS879" i="2"/>
  <c r="N880" i="2"/>
  <c r="S880" i="2" s="1"/>
  <c r="BL880" i="2"/>
  <c r="BZ880" i="2"/>
  <c r="CF880" i="2"/>
  <c r="M880" i="2"/>
  <c r="R880" i="2" s="1"/>
  <c r="BK880" i="2"/>
  <c r="CA880" i="2"/>
  <c r="BO880" i="2"/>
  <c r="BP880" i="2"/>
  <c r="BQ880" i="2"/>
  <c r="CL880" i="2" l="1"/>
  <c r="CK880" i="2"/>
  <c r="CJ880" i="2"/>
  <c r="BH880" i="2"/>
  <c r="F881" i="2"/>
  <c r="BI880" i="2"/>
  <c r="AI880" i="2"/>
  <c r="AS880" i="2"/>
  <c r="BX880" i="2"/>
  <c r="BW879" i="2"/>
  <c r="CH879" i="2" s="1"/>
  <c r="K880" i="2"/>
  <c r="P880" i="2" s="1"/>
  <c r="AD880" i="2"/>
  <c r="AA881" i="2" s="1"/>
  <c r="AN880" i="2"/>
  <c r="CC880" i="2"/>
  <c r="CG880" i="2" s="1"/>
  <c r="BN880" i="2"/>
  <c r="CI880" i="2" l="1"/>
  <c r="CM880" i="2" s="1"/>
  <c r="AB881" i="2"/>
  <c r="Z881" i="2"/>
  <c r="AC881" i="2"/>
  <c r="X881" i="2"/>
  <c r="AL881" i="2"/>
  <c r="BU880" i="2"/>
  <c r="M881" i="2" s="1"/>
  <c r="W881" i="2"/>
  <c r="AG881" i="2"/>
  <c r="BF881" i="2"/>
  <c r="H882" i="2" s="1"/>
  <c r="AW881" i="2"/>
  <c r="AM881" i="2"/>
  <c r="AH881" i="2"/>
  <c r="BB881" i="2"/>
  <c r="BV880" i="2"/>
  <c r="N881" i="2" s="1"/>
  <c r="BG881" i="2"/>
  <c r="I882" i="2" s="1"/>
  <c r="AV881" i="2"/>
  <c r="AR881" i="2"/>
  <c r="BA881" i="2"/>
  <c r="AQ881" i="2"/>
  <c r="O880" i="2"/>
  <c r="J881" i="2"/>
  <c r="BE881" i="2"/>
  <c r="G882" i="2" s="1"/>
  <c r="AU881" i="2"/>
  <c r="AK881" i="2"/>
  <c r="AF881" i="2"/>
  <c r="V881" i="2"/>
  <c r="AZ881" i="2"/>
  <c r="AP881" i="2"/>
  <c r="BT880" i="2"/>
  <c r="BM880" i="2"/>
  <c r="BR880" i="2" s="1"/>
  <c r="S881" i="2" l="1"/>
  <c r="R881" i="2"/>
  <c r="CF881" i="2"/>
  <c r="BL881" i="2"/>
  <c r="CE881" i="2"/>
  <c r="CA881" i="2"/>
  <c r="BK881" i="2"/>
  <c r="BZ881" i="2"/>
  <c r="L881" i="2"/>
  <c r="Q881" i="2" s="1"/>
  <c r="BJ881" i="2"/>
  <c r="BY881" i="2"/>
  <c r="CD881" i="2"/>
  <c r="T880" i="2"/>
  <c r="AO881" i="2"/>
  <c r="U881" i="2"/>
  <c r="Y881" i="2" s="1"/>
  <c r="AJ881" i="2"/>
  <c r="AT881" i="2"/>
  <c r="AX881" i="2" s="1"/>
  <c r="BD881" i="2"/>
  <c r="AY881" i="2"/>
  <c r="BC881" i="2" s="1"/>
  <c r="AE881" i="2"/>
  <c r="BS880" i="2"/>
  <c r="BQ881" i="2"/>
  <c r="BO881" i="2"/>
  <c r="BP881" i="2"/>
  <c r="CL881" i="2" l="1"/>
  <c r="CJ881" i="2"/>
  <c r="CK881" i="2"/>
  <c r="AC882" i="2"/>
  <c r="BH881" i="2"/>
  <c r="F882" i="2"/>
  <c r="AS881" i="2"/>
  <c r="BX881" i="2"/>
  <c r="BW880" i="2"/>
  <c r="CH880" i="2" s="1"/>
  <c r="K881" i="2"/>
  <c r="P881" i="2" s="1"/>
  <c r="AD881" i="2"/>
  <c r="AI881" i="2"/>
  <c r="BI881" i="2"/>
  <c r="AN881" i="2"/>
  <c r="CC881" i="2"/>
  <c r="CG881" i="2" s="1"/>
  <c r="BN881" i="2"/>
  <c r="CI881" i="2" l="1"/>
  <c r="CM881" i="2" s="1"/>
  <c r="AB882" i="2"/>
  <c r="AA882" i="2"/>
  <c r="Z882" i="2"/>
  <c r="J882" i="2"/>
  <c r="BG882" i="2"/>
  <c r="I883" i="2" s="1"/>
  <c r="BB882" i="2"/>
  <c r="AW882" i="2"/>
  <c r="AR882" i="2"/>
  <c r="X882" i="2"/>
  <c r="AH882" i="2"/>
  <c r="AM882" i="2"/>
  <c r="BV881" i="2"/>
  <c r="BM881" i="2"/>
  <c r="BR881" i="2" s="1"/>
  <c r="AK882" i="2"/>
  <c r="AU882" i="2"/>
  <c r="AF882" i="2"/>
  <c r="BE882" i="2"/>
  <c r="G883" i="2" s="1"/>
  <c r="AP882" i="2"/>
  <c r="AZ882" i="2"/>
  <c r="V882" i="2"/>
  <c r="BT881" i="2"/>
  <c r="AL882" i="2"/>
  <c r="BA882" i="2"/>
  <c r="BF882" i="2"/>
  <c r="H883" i="2" s="1"/>
  <c r="W882" i="2"/>
  <c r="AQ882" i="2"/>
  <c r="AG882" i="2"/>
  <c r="AV882" i="2"/>
  <c r="BU881" i="2"/>
  <c r="O881" i="2"/>
  <c r="BL882" i="2" l="1"/>
  <c r="CA882" i="2"/>
  <c r="BZ882" i="2"/>
  <c r="BY882" i="2"/>
  <c r="BK882" i="2"/>
  <c r="M882" i="2"/>
  <c r="R882" i="2" s="1"/>
  <c r="L882" i="2"/>
  <c r="Q882" i="2" s="1"/>
  <c r="CD882" i="2"/>
  <c r="CF882" i="2"/>
  <c r="BJ882" i="2"/>
  <c r="T881" i="2"/>
  <c r="AT882" i="2"/>
  <c r="AX882" i="2" s="1"/>
  <c r="AD882" i="2"/>
  <c r="AJ882" i="2"/>
  <c r="U882" i="2"/>
  <c r="Y882" i="2" s="1"/>
  <c r="AY882" i="2"/>
  <c r="BC882" i="2" s="1"/>
  <c r="BD882" i="2"/>
  <c r="AE882" i="2"/>
  <c r="AO882" i="2"/>
  <c r="BS881" i="2"/>
  <c r="CE882" i="2"/>
  <c r="N882" i="2"/>
  <c r="S882" i="2" s="1"/>
  <c r="BP882" i="2"/>
  <c r="BO882" i="2"/>
  <c r="BQ882" i="2"/>
  <c r="CJ882" i="2" l="1"/>
  <c r="CK882" i="2"/>
  <c r="CL882" i="2"/>
  <c r="BH882" i="2"/>
  <c r="F883" i="2"/>
  <c r="BW881" i="2"/>
  <c r="CH881" i="2" s="1"/>
  <c r="K882" i="2"/>
  <c r="P882" i="2" s="1"/>
  <c r="AS882" i="2"/>
  <c r="BX882" i="2"/>
  <c r="AI882" i="2"/>
  <c r="BI882" i="2"/>
  <c r="AN882" i="2"/>
  <c r="CC882" i="2"/>
  <c r="CG882" i="2" s="1"/>
  <c r="BN882" i="2"/>
  <c r="CI882" i="2" l="1"/>
  <c r="CM882" i="2" s="1"/>
  <c r="AA883" i="2"/>
  <c r="Z883" i="2"/>
  <c r="AC883" i="2"/>
  <c r="AB883" i="2"/>
  <c r="X883" i="2"/>
  <c r="AH883" i="2"/>
  <c r="AR883" i="2"/>
  <c r="AW883" i="2"/>
  <c r="AM883" i="2"/>
  <c r="BB883" i="2"/>
  <c r="BG883" i="2"/>
  <c r="I884" i="2" s="1"/>
  <c r="BV882" i="2"/>
  <c r="N883" i="2" s="1"/>
  <c r="BM882" i="2"/>
  <c r="BR882" i="2" s="1"/>
  <c r="AZ883" i="2"/>
  <c r="AP883" i="2"/>
  <c r="AF883" i="2"/>
  <c r="AK883" i="2"/>
  <c r="AU883" i="2"/>
  <c r="BE883" i="2"/>
  <c r="G884" i="2" s="1"/>
  <c r="V883" i="2"/>
  <c r="BT882" i="2"/>
  <c r="AG883" i="2"/>
  <c r="BF883" i="2"/>
  <c r="H884" i="2" s="1"/>
  <c r="AL883" i="2"/>
  <c r="AV883" i="2"/>
  <c r="BA883" i="2"/>
  <c r="W883" i="2"/>
  <c r="AQ883" i="2"/>
  <c r="BU882" i="2"/>
  <c r="O882" i="2"/>
  <c r="J883" i="2"/>
  <c r="S883" i="2" l="1"/>
  <c r="CF883" i="2"/>
  <c r="BL883" i="2"/>
  <c r="CA883" i="2"/>
  <c r="BZ883" i="2"/>
  <c r="CE883" i="2"/>
  <c r="CD883" i="2"/>
  <c r="T882" i="2"/>
  <c r="AE883" i="2"/>
  <c r="BD883" i="2"/>
  <c r="AT883" i="2"/>
  <c r="AX883" i="2" s="1"/>
  <c r="AY883" i="2"/>
  <c r="BC883" i="2" s="1"/>
  <c r="U883" i="2"/>
  <c r="Y883" i="2" s="1"/>
  <c r="AO883" i="2"/>
  <c r="AJ883" i="2"/>
  <c r="BS882" i="2"/>
  <c r="BJ883" i="2"/>
  <c r="BY883" i="2"/>
  <c r="M883" i="2"/>
  <c r="R883" i="2" s="1"/>
  <c r="BK883" i="2"/>
  <c r="L883" i="2"/>
  <c r="Q883" i="2" s="1"/>
  <c r="BQ883" i="2"/>
  <c r="BP883" i="2"/>
  <c r="BO883" i="2"/>
  <c r="CJ883" i="2" l="1"/>
  <c r="CK883" i="2"/>
  <c r="CL883" i="2"/>
  <c r="AC884" i="2"/>
  <c r="AN883" i="2"/>
  <c r="CC883" i="2"/>
  <c r="CG883" i="2" s="1"/>
  <c r="AD883" i="2"/>
  <c r="AU884" i="2" s="1"/>
  <c r="AS883" i="2"/>
  <c r="BX883" i="2"/>
  <c r="BH883" i="2"/>
  <c r="F884" i="2"/>
  <c r="BW882" i="2"/>
  <c r="CH882" i="2" s="1"/>
  <c r="K883" i="2"/>
  <c r="P883" i="2" s="1"/>
  <c r="BI883" i="2"/>
  <c r="AI883" i="2"/>
  <c r="BN883" i="2"/>
  <c r="CI883" i="2" l="1"/>
  <c r="CM883" i="2" s="1"/>
  <c r="AB884" i="2"/>
  <c r="AA884" i="2"/>
  <c r="Z884" i="2"/>
  <c r="AZ884" i="2"/>
  <c r="BT883" i="2"/>
  <c r="L884" i="2" s="1"/>
  <c r="AP884" i="2"/>
  <c r="V884" i="2"/>
  <c r="BU883" i="2"/>
  <c r="M884" i="2" s="1"/>
  <c r="AK884" i="2"/>
  <c r="BE884" i="2"/>
  <c r="G885" i="2" s="1"/>
  <c r="AF884" i="2"/>
  <c r="AQ884" i="2"/>
  <c r="BF884" i="2"/>
  <c r="H885" i="2" s="1"/>
  <c r="AV884" i="2"/>
  <c r="BA884" i="2"/>
  <c r="AG884" i="2"/>
  <c r="W884" i="2"/>
  <c r="AL884" i="2"/>
  <c r="AW884" i="2"/>
  <c r="AM884" i="2"/>
  <c r="AH884" i="2"/>
  <c r="BG884" i="2"/>
  <c r="I885" i="2" s="1"/>
  <c r="BB884" i="2"/>
  <c r="AR884" i="2"/>
  <c r="X884" i="2"/>
  <c r="BV883" i="2"/>
  <c r="BM883" i="2"/>
  <c r="BR883" i="2" s="1"/>
  <c r="O883" i="2"/>
  <c r="J884" i="2"/>
  <c r="R884" i="2" l="1"/>
  <c r="Q884" i="2"/>
  <c r="BJ884" i="2"/>
  <c r="BY884" i="2"/>
  <c r="CD884" i="2"/>
  <c r="CE884" i="2"/>
  <c r="BK884" i="2"/>
  <c r="BZ884" i="2"/>
  <c r="CA884" i="2"/>
  <c r="T883" i="2"/>
  <c r="BD884" i="2"/>
  <c r="AJ884" i="2"/>
  <c r="U884" i="2"/>
  <c r="Y884" i="2" s="1"/>
  <c r="AO884" i="2"/>
  <c r="AY884" i="2"/>
  <c r="BC884" i="2" s="1"/>
  <c r="AT884" i="2"/>
  <c r="AX884" i="2" s="1"/>
  <c r="AE884" i="2"/>
  <c r="BS883" i="2"/>
  <c r="N884" i="2"/>
  <c r="S884" i="2" s="1"/>
  <c r="BL884" i="2"/>
  <c r="CF884" i="2"/>
  <c r="BO884" i="2"/>
  <c r="BQ884" i="2"/>
  <c r="BP884" i="2"/>
  <c r="CJ884" i="2" l="1"/>
  <c r="CK884" i="2"/>
  <c r="CL884" i="2"/>
  <c r="AB885" i="2"/>
  <c r="AN884" i="2"/>
  <c r="CC884" i="2"/>
  <c r="CG884" i="2" s="1"/>
  <c r="BW883" i="2"/>
  <c r="CH883" i="2" s="1"/>
  <c r="K884" i="2"/>
  <c r="P884" i="2" s="1"/>
  <c r="AS884" i="2"/>
  <c r="BX884" i="2"/>
  <c r="BH884" i="2"/>
  <c r="F885" i="2"/>
  <c r="BI884" i="2"/>
  <c r="AI884" i="2"/>
  <c r="AD884" i="2"/>
  <c r="BN884" i="2"/>
  <c r="CI884" i="2" l="1"/>
  <c r="CM884" i="2" s="1"/>
  <c r="Z885" i="2"/>
  <c r="AC885" i="2"/>
  <c r="AA885" i="2"/>
  <c r="BV884" i="2"/>
  <c r="N885" i="2" s="1"/>
  <c r="AH885" i="2"/>
  <c r="AR885" i="2"/>
  <c r="BB885" i="2"/>
  <c r="BG885" i="2"/>
  <c r="I886" i="2" s="1"/>
  <c r="X885" i="2"/>
  <c r="AM885" i="2"/>
  <c r="AW885" i="2"/>
  <c r="BM884" i="2"/>
  <c r="BR884" i="2" s="1"/>
  <c r="W885" i="2"/>
  <c r="AL885" i="2"/>
  <c r="BF885" i="2"/>
  <c r="H886" i="2" s="1"/>
  <c r="AQ885" i="2"/>
  <c r="AG885" i="2"/>
  <c r="BA885" i="2"/>
  <c r="AV885" i="2"/>
  <c r="BU884" i="2"/>
  <c r="J885" i="2"/>
  <c r="O884" i="2"/>
  <c r="V885" i="2"/>
  <c r="AF885" i="2"/>
  <c r="AK885" i="2"/>
  <c r="AP885" i="2"/>
  <c r="BE885" i="2"/>
  <c r="G886" i="2" s="1"/>
  <c r="AZ885" i="2"/>
  <c r="AU885" i="2"/>
  <c r="BT884" i="2"/>
  <c r="S885" i="2" l="1"/>
  <c r="CA885" i="2"/>
  <c r="CF885" i="2"/>
  <c r="BL885" i="2"/>
  <c r="BZ885" i="2"/>
  <c r="L885" i="2"/>
  <c r="Q885" i="2" s="1"/>
  <c r="BY885" i="2"/>
  <c r="CE885" i="2"/>
  <c r="BK885" i="2"/>
  <c r="CD885" i="2"/>
  <c r="T884" i="2"/>
  <c r="U885" i="2"/>
  <c r="Y885" i="2" s="1"/>
  <c r="AY885" i="2"/>
  <c r="BC885" i="2" s="1"/>
  <c r="AJ885" i="2"/>
  <c r="BD885" i="2"/>
  <c r="AT885" i="2"/>
  <c r="AX885" i="2" s="1"/>
  <c r="AO885" i="2"/>
  <c r="AE885" i="2"/>
  <c r="BS884" i="2"/>
  <c r="M885" i="2"/>
  <c r="R885" i="2" s="1"/>
  <c r="BJ885" i="2"/>
  <c r="BQ885" i="2"/>
  <c r="BP885" i="2"/>
  <c r="BO885" i="2"/>
  <c r="CJ885" i="2" l="1"/>
  <c r="CK885" i="2"/>
  <c r="CL885" i="2"/>
  <c r="AC886" i="2"/>
  <c r="BW884" i="2"/>
  <c r="CH884" i="2" s="1"/>
  <c r="K885" i="2"/>
  <c r="P885" i="2" s="1"/>
  <c r="AI885" i="2"/>
  <c r="BI885" i="2"/>
  <c r="BH885" i="2"/>
  <c r="F886" i="2"/>
  <c r="AD885" i="2"/>
  <c r="AN885" i="2"/>
  <c r="CC885" i="2"/>
  <c r="CG885" i="2" s="1"/>
  <c r="AS885" i="2"/>
  <c r="BX885" i="2"/>
  <c r="BN885" i="2"/>
  <c r="CI885" i="2" l="1"/>
  <c r="CM885" i="2" s="1"/>
  <c r="AA886" i="2"/>
  <c r="AB886" i="2"/>
  <c r="Z886" i="2"/>
  <c r="BU885" i="2"/>
  <c r="M886" i="2" s="1"/>
  <c r="AQ886" i="2"/>
  <c r="W886" i="2"/>
  <c r="BA886" i="2"/>
  <c r="AL886" i="2"/>
  <c r="AG886" i="2"/>
  <c r="BF886" i="2"/>
  <c r="H887" i="2" s="1"/>
  <c r="AV886" i="2"/>
  <c r="J886" i="2"/>
  <c r="AP886" i="2"/>
  <c r="AZ886" i="2"/>
  <c r="AK886" i="2"/>
  <c r="AF886" i="2"/>
  <c r="BE886" i="2"/>
  <c r="G887" i="2" s="1"/>
  <c r="AU886" i="2"/>
  <c r="V886" i="2"/>
  <c r="BT885" i="2"/>
  <c r="BB886" i="2"/>
  <c r="AM886" i="2"/>
  <c r="AW886" i="2"/>
  <c r="AH886" i="2"/>
  <c r="AR886" i="2"/>
  <c r="BG886" i="2"/>
  <c r="I887" i="2" s="1"/>
  <c r="X886" i="2"/>
  <c r="BV885" i="2"/>
  <c r="O885" i="2"/>
  <c r="BM885" i="2"/>
  <c r="BR885" i="2" s="1"/>
  <c r="R886" i="2" l="1"/>
  <c r="BK886" i="2"/>
  <c r="BZ886" i="2"/>
  <c r="CE886" i="2"/>
  <c r="CA886" i="2"/>
  <c r="BJ886" i="2"/>
  <c r="N886" i="2"/>
  <c r="S886" i="2" s="1"/>
  <c r="BL886" i="2"/>
  <c r="L886" i="2"/>
  <c r="Q886" i="2" s="1"/>
  <c r="BY886" i="2"/>
  <c r="CD886" i="2"/>
  <c r="T885" i="2"/>
  <c r="AJ886" i="2"/>
  <c r="AO886" i="2"/>
  <c r="AY886" i="2"/>
  <c r="BC886" i="2" s="1"/>
  <c r="BD886" i="2"/>
  <c r="AT886" i="2"/>
  <c r="AX886" i="2" s="1"/>
  <c r="U886" i="2"/>
  <c r="Y886" i="2" s="1"/>
  <c r="AE886" i="2"/>
  <c r="BS885" i="2"/>
  <c r="CF886" i="2"/>
  <c r="BQ886" i="2"/>
  <c r="BP886" i="2"/>
  <c r="BO886" i="2"/>
  <c r="CJ886" i="2" l="1"/>
  <c r="CK886" i="2"/>
  <c r="CL886" i="2"/>
  <c r="AB887" i="2"/>
  <c r="AS886" i="2"/>
  <c r="BX886" i="2"/>
  <c r="BW885" i="2"/>
  <c r="CH885" i="2" s="1"/>
  <c r="K886" i="2"/>
  <c r="P886" i="2" s="1"/>
  <c r="AD886" i="2"/>
  <c r="AN886" i="2"/>
  <c r="CC886" i="2"/>
  <c r="CG886" i="2" s="1"/>
  <c r="AI886" i="2"/>
  <c r="BI886" i="2"/>
  <c r="BH886" i="2"/>
  <c r="F887" i="2"/>
  <c r="BN886" i="2"/>
  <c r="CI886" i="2" l="1"/>
  <c r="CM886" i="2" s="1"/>
  <c r="Z887" i="2"/>
  <c r="AA887" i="2"/>
  <c r="AC887" i="2"/>
  <c r="O886" i="2"/>
  <c r="BM886" i="2"/>
  <c r="BR886" i="2" s="1"/>
  <c r="AF887" i="2"/>
  <c r="AU887" i="2"/>
  <c r="AZ887" i="2"/>
  <c r="BE887" i="2"/>
  <c r="G888" i="2" s="1"/>
  <c r="V887" i="2"/>
  <c r="AK887" i="2"/>
  <c r="AP887" i="2"/>
  <c r="BT886" i="2"/>
  <c r="BA887" i="2"/>
  <c r="AV887" i="2"/>
  <c r="AL887" i="2"/>
  <c r="W887" i="2"/>
  <c r="AG887" i="2"/>
  <c r="AQ887" i="2"/>
  <c r="BF887" i="2"/>
  <c r="H888" i="2" s="1"/>
  <c r="BU886" i="2"/>
  <c r="J887" i="2"/>
  <c r="AH887" i="2"/>
  <c r="AW887" i="2"/>
  <c r="BG887" i="2"/>
  <c r="I888" i="2" s="1"/>
  <c r="AM887" i="2"/>
  <c r="AR887" i="2"/>
  <c r="X887" i="2"/>
  <c r="BB887" i="2"/>
  <c r="BV886" i="2"/>
  <c r="BK887" i="2" l="1"/>
  <c r="CE887" i="2"/>
  <c r="CA887" i="2"/>
  <c r="BL887" i="2"/>
  <c r="CD887" i="2"/>
  <c r="T886" i="2"/>
  <c r="AD887" i="2"/>
  <c r="AO887" i="2"/>
  <c r="AJ887" i="2"/>
  <c r="AE887" i="2"/>
  <c r="U887" i="2"/>
  <c r="Y887" i="2" s="1"/>
  <c r="AY887" i="2"/>
  <c r="BC887" i="2" s="1"/>
  <c r="BD887" i="2"/>
  <c r="AT887" i="2"/>
  <c r="AX887" i="2" s="1"/>
  <c r="BS886" i="2"/>
  <c r="N887" i="2"/>
  <c r="S887" i="2" s="1"/>
  <c r="M887" i="2"/>
  <c r="R887" i="2" s="1"/>
  <c r="L887" i="2"/>
  <c r="Q887" i="2" s="1"/>
  <c r="BJ887" i="2"/>
  <c r="CF887" i="2"/>
  <c r="BZ887" i="2"/>
  <c r="BY887" i="2"/>
  <c r="BQ887" i="2"/>
  <c r="BO887" i="2"/>
  <c r="BP887" i="2"/>
  <c r="CK887" i="2" l="1"/>
  <c r="CJ887" i="2"/>
  <c r="CL887" i="2"/>
  <c r="AS887" i="2"/>
  <c r="BX887" i="2"/>
  <c r="K887" i="2"/>
  <c r="P887" i="2" s="1"/>
  <c r="BW886" i="2"/>
  <c r="CH886" i="2" s="1"/>
  <c r="AI887" i="2"/>
  <c r="BI887" i="2"/>
  <c r="BH887" i="2"/>
  <c r="F888" i="2"/>
  <c r="AN887" i="2"/>
  <c r="CC887" i="2"/>
  <c r="CG887" i="2" s="1"/>
  <c r="BN887" i="2"/>
  <c r="CI887" i="2" l="1"/>
  <c r="CM887" i="2" s="1"/>
  <c r="BT887" i="2"/>
  <c r="L888" i="2" s="1"/>
  <c r="AC888" i="2"/>
  <c r="Z888" i="2"/>
  <c r="AB888" i="2"/>
  <c r="BV887" i="2"/>
  <c r="N888" i="2" s="1"/>
  <c r="BA888" i="2"/>
  <c r="BU887" i="2"/>
  <c r="M888" i="2" s="1"/>
  <c r="BG888" i="2"/>
  <c r="I889" i="2" s="1"/>
  <c r="AR888" i="2"/>
  <c r="AH888" i="2"/>
  <c r="X888" i="2"/>
  <c r="AM888" i="2"/>
  <c r="BB888" i="2"/>
  <c r="AW888" i="2"/>
  <c r="AV888" i="2"/>
  <c r="W888" i="2"/>
  <c r="AL888" i="2"/>
  <c r="BF888" i="2"/>
  <c r="H889" i="2" s="1"/>
  <c r="AG888" i="2"/>
  <c r="AQ888" i="2"/>
  <c r="BM887" i="2"/>
  <c r="BR887" i="2" s="1"/>
  <c r="J888" i="2"/>
  <c r="O887" i="2"/>
  <c r="V888" i="2" l="1"/>
  <c r="BE888" i="2"/>
  <c r="G889" i="2" s="1"/>
  <c r="AU888" i="2"/>
  <c r="AK888" i="2"/>
  <c r="AA888" i="2"/>
  <c r="S888" i="2" s="1"/>
  <c r="AZ888" i="2"/>
  <c r="AP888" i="2"/>
  <c r="AF888" i="2"/>
  <c r="CF888" i="2"/>
  <c r="BK888" i="2"/>
  <c r="BL888" i="2"/>
  <c r="CA888" i="2"/>
  <c r="BZ888" i="2"/>
  <c r="CE888" i="2"/>
  <c r="T887" i="2"/>
  <c r="BD888" i="2"/>
  <c r="AO888" i="2"/>
  <c r="AE888" i="2"/>
  <c r="AJ888" i="2"/>
  <c r="U888" i="2"/>
  <c r="AT888" i="2"/>
  <c r="AY888" i="2"/>
  <c r="BS887" i="2"/>
  <c r="BP888" i="2"/>
  <c r="BQ888" i="2"/>
  <c r="BC888" i="2" l="1"/>
  <c r="R888" i="2"/>
  <c r="Q888" i="2"/>
  <c r="CL888" i="2"/>
  <c r="CK888" i="2"/>
  <c r="Y888" i="2"/>
  <c r="BY888" i="2"/>
  <c r="AX888" i="2"/>
  <c r="BJ888" i="2"/>
  <c r="CD888" i="2"/>
  <c r="AC889" i="2"/>
  <c r="BW887" i="2"/>
  <c r="CH887" i="2" s="1"/>
  <c r="K888" i="2"/>
  <c r="P888" i="2" s="1"/>
  <c r="AN888" i="2"/>
  <c r="CC888" i="2"/>
  <c r="BH888" i="2"/>
  <c r="F889" i="2"/>
  <c r="J889" i="2" s="1"/>
  <c r="AI888" i="2"/>
  <c r="BI888" i="2"/>
  <c r="AS888" i="2"/>
  <c r="BX888" i="2"/>
  <c r="AD888" i="2"/>
  <c r="BO888" i="2"/>
  <c r="BN888" i="2"/>
  <c r="CG888" i="2" l="1"/>
  <c r="CI888" i="2"/>
  <c r="CJ888" i="2"/>
  <c r="AA889" i="2"/>
  <c r="AB889" i="2"/>
  <c r="Z889" i="2"/>
  <c r="AQ889" i="2"/>
  <c r="BE889" i="2"/>
  <c r="G890" i="2" s="1"/>
  <c r="W889" i="2"/>
  <c r="BU888" i="2"/>
  <c r="M889" i="2" s="1"/>
  <c r="AG889" i="2"/>
  <c r="AV889" i="2"/>
  <c r="AL889" i="2"/>
  <c r="BF889" i="2"/>
  <c r="H890" i="2" s="1"/>
  <c r="BA889" i="2"/>
  <c r="AK889" i="2"/>
  <c r="BT888" i="2"/>
  <c r="L889" i="2" s="1"/>
  <c r="AZ889" i="2"/>
  <c r="V889" i="2"/>
  <c r="AP889" i="2"/>
  <c r="AU889" i="2"/>
  <c r="AF889" i="2"/>
  <c r="O888" i="2"/>
  <c r="BG889" i="2"/>
  <c r="I890" i="2" s="1"/>
  <c r="AH889" i="2"/>
  <c r="AW889" i="2"/>
  <c r="X889" i="2"/>
  <c r="AR889" i="2"/>
  <c r="BB889" i="2"/>
  <c r="AM889" i="2"/>
  <c r="BV888" i="2"/>
  <c r="BM888" i="2"/>
  <c r="BR888" i="2" s="1"/>
  <c r="Q889" i="2" l="1"/>
  <c r="R889" i="2"/>
  <c r="CM888" i="2"/>
  <c r="CE889" i="2"/>
  <c r="BJ889" i="2"/>
  <c r="BZ889" i="2"/>
  <c r="BK889" i="2"/>
  <c r="BY889" i="2"/>
  <c r="CD889" i="2"/>
  <c r="CF889" i="2"/>
  <c r="N889" i="2"/>
  <c r="S889" i="2" s="1"/>
  <c r="AJ889" i="2"/>
  <c r="T888" i="2"/>
  <c r="U889" i="2"/>
  <c r="Y889" i="2" s="1"/>
  <c r="AT889" i="2"/>
  <c r="AX889" i="2" s="1"/>
  <c r="AE889" i="2"/>
  <c r="BD889" i="2"/>
  <c r="AY889" i="2"/>
  <c r="BC889" i="2" s="1"/>
  <c r="AO889" i="2"/>
  <c r="BS888" i="2"/>
  <c r="BL889" i="2"/>
  <c r="CA889" i="2"/>
  <c r="BQ889" i="2"/>
  <c r="BP889" i="2"/>
  <c r="BO889" i="2"/>
  <c r="CK889" i="2" l="1"/>
  <c r="CL889" i="2"/>
  <c r="CJ889" i="2"/>
  <c r="K889" i="2"/>
  <c r="P889" i="2" s="1"/>
  <c r="BW888" i="2"/>
  <c r="CH888" i="2" s="1"/>
  <c r="F890" i="2"/>
  <c r="BH889" i="2"/>
  <c r="AD889" i="2"/>
  <c r="AA890" i="2" s="1"/>
  <c r="AI889" i="2"/>
  <c r="BI889" i="2"/>
  <c r="AN889" i="2"/>
  <c r="CC889" i="2"/>
  <c r="CG889" i="2" s="1"/>
  <c r="AS889" i="2"/>
  <c r="BX889" i="2"/>
  <c r="BN889" i="2"/>
  <c r="CI889" i="2" l="1"/>
  <c r="CM889" i="2" s="1"/>
  <c r="AB890" i="2"/>
  <c r="AC890" i="2"/>
  <c r="Z890" i="2"/>
  <c r="BA890" i="2"/>
  <c r="BU889" i="2"/>
  <c r="M890" i="2" s="1"/>
  <c r="AL890" i="2"/>
  <c r="AG890" i="2"/>
  <c r="W890" i="2"/>
  <c r="AQ890" i="2"/>
  <c r="BF890" i="2"/>
  <c r="H891" i="2" s="1"/>
  <c r="AV890" i="2"/>
  <c r="O889" i="2"/>
  <c r="J890" i="2"/>
  <c r="BG890" i="2"/>
  <c r="I891" i="2" s="1"/>
  <c r="AH890" i="2"/>
  <c r="AR890" i="2"/>
  <c r="X890" i="2"/>
  <c r="AW890" i="2"/>
  <c r="BB890" i="2"/>
  <c r="AM890" i="2"/>
  <c r="BV889" i="2"/>
  <c r="V890" i="2"/>
  <c r="AK890" i="2"/>
  <c r="AU890" i="2"/>
  <c r="AZ890" i="2"/>
  <c r="AP890" i="2"/>
  <c r="AF890" i="2"/>
  <c r="BE890" i="2"/>
  <c r="G891" i="2" s="1"/>
  <c r="BT889" i="2"/>
  <c r="BM889" i="2"/>
  <c r="BR889" i="2" s="1"/>
  <c r="R890" i="2" l="1"/>
  <c r="BK890" i="2"/>
  <c r="CE890" i="2"/>
  <c r="BJ890" i="2"/>
  <c r="BZ890" i="2"/>
  <c r="CF890" i="2"/>
  <c r="BY890" i="2"/>
  <c r="N890" i="2"/>
  <c r="S890" i="2" s="1"/>
  <c r="CD890" i="2"/>
  <c r="L890" i="2"/>
  <c r="Q890" i="2" s="1"/>
  <c r="CA890" i="2"/>
  <c r="T889" i="2"/>
  <c r="AY890" i="2"/>
  <c r="BC890" i="2" s="1"/>
  <c r="AO890" i="2"/>
  <c r="AT890" i="2"/>
  <c r="AX890" i="2" s="1"/>
  <c r="U890" i="2"/>
  <c r="Y890" i="2" s="1"/>
  <c r="AD890" i="2"/>
  <c r="AE890" i="2"/>
  <c r="AJ890" i="2"/>
  <c r="BD890" i="2"/>
  <c r="BS889" i="2"/>
  <c r="BL890" i="2"/>
  <c r="BP890" i="2"/>
  <c r="BO890" i="2"/>
  <c r="BQ890" i="2"/>
  <c r="CL890" i="2" l="1"/>
  <c r="CJ890" i="2"/>
  <c r="CK890" i="2"/>
  <c r="AI890" i="2"/>
  <c r="BI890" i="2"/>
  <c r="AS890" i="2"/>
  <c r="BX890" i="2"/>
  <c r="BW889" i="2"/>
  <c r="CH889" i="2" s="1"/>
  <c r="K890" i="2"/>
  <c r="P890" i="2" s="1"/>
  <c r="BH890" i="2"/>
  <c r="F891" i="2"/>
  <c r="AN890" i="2"/>
  <c r="CC890" i="2"/>
  <c r="CG890" i="2" s="1"/>
  <c r="BN890" i="2"/>
  <c r="CI890" i="2" l="1"/>
  <c r="CM890" i="2" s="1"/>
  <c r="AA891" i="2"/>
  <c r="Z891" i="2"/>
  <c r="AB891" i="2"/>
  <c r="AC891" i="2"/>
  <c r="J891" i="2"/>
  <c r="AL891" i="2"/>
  <c r="AQ891" i="2"/>
  <c r="W891" i="2"/>
  <c r="AV891" i="2"/>
  <c r="BF891" i="2"/>
  <c r="H892" i="2" s="1"/>
  <c r="AG891" i="2"/>
  <c r="BA891" i="2"/>
  <c r="BU890" i="2"/>
  <c r="BM890" i="2"/>
  <c r="BR890" i="2" s="1"/>
  <c r="O890" i="2"/>
  <c r="AZ891" i="2"/>
  <c r="AF891" i="2"/>
  <c r="AU891" i="2"/>
  <c r="BT890" i="2"/>
  <c r="BB891" i="2"/>
  <c r="AW891" i="2"/>
  <c r="AM891" i="2"/>
  <c r="AH891" i="2"/>
  <c r="X891" i="2"/>
  <c r="BG891" i="2"/>
  <c r="I892" i="2" s="1"/>
  <c r="AR891" i="2"/>
  <c r="BV890" i="2"/>
  <c r="V891" i="2" l="1"/>
  <c r="AK891" i="2"/>
  <c r="BE891" i="2"/>
  <c r="G892" i="2" s="1"/>
  <c r="AP891" i="2"/>
  <c r="BJ891" i="2"/>
  <c r="CA891" i="2"/>
  <c r="T890" i="2"/>
  <c r="BD891" i="2"/>
  <c r="AO891" i="2"/>
  <c r="U891" i="2"/>
  <c r="AE891" i="2"/>
  <c r="AY891" i="2"/>
  <c r="BC891" i="2" s="1"/>
  <c r="AJ891" i="2"/>
  <c r="AT891" i="2"/>
  <c r="AX891" i="2" s="1"/>
  <c r="AD891" i="2"/>
  <c r="BS890" i="2"/>
  <c r="M891" i="2"/>
  <c r="R891" i="2" s="1"/>
  <c r="CE891" i="2"/>
  <c r="N891" i="2"/>
  <c r="S891" i="2" s="1"/>
  <c r="BL891" i="2"/>
  <c r="L891" i="2"/>
  <c r="Q891" i="2" s="1"/>
  <c r="BK891" i="2"/>
  <c r="CF891" i="2"/>
  <c r="BZ891" i="2"/>
  <c r="BQ891" i="2"/>
  <c r="BO891" i="2"/>
  <c r="BP891" i="2"/>
  <c r="CL891" i="2" l="1"/>
  <c r="CJ891" i="2"/>
  <c r="CK891" i="2"/>
  <c r="CD891" i="2"/>
  <c r="Y891" i="2"/>
  <c r="BY891" i="2"/>
  <c r="AN891" i="2"/>
  <c r="CC891" i="2"/>
  <c r="AS891" i="2"/>
  <c r="BX891" i="2"/>
  <c r="BW890" i="2"/>
  <c r="CH890" i="2" s="1"/>
  <c r="K891" i="2"/>
  <c r="P891" i="2" s="1"/>
  <c r="BH891" i="2"/>
  <c r="F892" i="2"/>
  <c r="BI891" i="2"/>
  <c r="AI891" i="2"/>
  <c r="BN891" i="2"/>
  <c r="CG891" i="2" l="1"/>
  <c r="CI891" i="2"/>
  <c r="CM891" i="2" s="1"/>
  <c r="AA892" i="2"/>
  <c r="Z892" i="2"/>
  <c r="AC892" i="2"/>
  <c r="AB892" i="2"/>
  <c r="BT891" i="2"/>
  <c r="L892" i="2" s="1"/>
  <c r="W892" i="2"/>
  <c r="BB892" i="2"/>
  <c r="AK892" i="2"/>
  <c r="AP892" i="2"/>
  <c r="BU891" i="2"/>
  <c r="M892" i="2" s="1"/>
  <c r="BV891" i="2"/>
  <c r="N892" i="2" s="1"/>
  <c r="BA892" i="2"/>
  <c r="BF892" i="2"/>
  <c r="H893" i="2" s="1"/>
  <c r="AV892" i="2"/>
  <c r="AL892" i="2"/>
  <c r="AG892" i="2"/>
  <c r="AQ892" i="2"/>
  <c r="X892" i="2"/>
  <c r="BG892" i="2"/>
  <c r="I893" i="2" s="1"/>
  <c r="AR892" i="2"/>
  <c r="AH892" i="2"/>
  <c r="AW892" i="2"/>
  <c r="AM892" i="2"/>
  <c r="BM891" i="2"/>
  <c r="BR891" i="2" s="1"/>
  <c r="O891" i="2"/>
  <c r="J892" i="2"/>
  <c r="S892" i="2" l="1"/>
  <c r="R892" i="2"/>
  <c r="Q892" i="2"/>
  <c r="AF892" i="2"/>
  <c r="V892" i="2"/>
  <c r="BE892" i="2"/>
  <c r="G893" i="2" s="1"/>
  <c r="AU892" i="2"/>
  <c r="AZ892" i="2"/>
  <c r="BK892" i="2"/>
  <c r="BZ892" i="2"/>
  <c r="CE892" i="2"/>
  <c r="BL892" i="2"/>
  <c r="CA892" i="2"/>
  <c r="CF892" i="2"/>
  <c r="T891" i="2"/>
  <c r="U892" i="2"/>
  <c r="AE892" i="2"/>
  <c r="AO892" i="2"/>
  <c r="BD892" i="2"/>
  <c r="AJ892" i="2"/>
  <c r="AT892" i="2"/>
  <c r="AY892" i="2"/>
  <c r="BS891" i="2"/>
  <c r="BP892" i="2"/>
  <c r="BQ892" i="2"/>
  <c r="CL892" i="2" l="1"/>
  <c r="CK892" i="2"/>
  <c r="BY892" i="2"/>
  <c r="Y892" i="2"/>
  <c r="BC892" i="2"/>
  <c r="BJ892" i="2"/>
  <c r="AX892" i="2"/>
  <c r="CD892" i="2"/>
  <c r="BI892" i="2"/>
  <c r="AI892" i="2"/>
  <c r="AN892" i="2"/>
  <c r="CC892" i="2"/>
  <c r="CG892" i="2" s="1"/>
  <c r="AD892" i="2"/>
  <c r="AA893" i="2" s="1"/>
  <c r="BW891" i="2"/>
  <c r="CH891" i="2" s="1"/>
  <c r="K892" i="2"/>
  <c r="P892" i="2" s="1"/>
  <c r="BH892" i="2"/>
  <c r="F893" i="2"/>
  <c r="AS892" i="2"/>
  <c r="BX892" i="2"/>
  <c r="BO892" i="2"/>
  <c r="BN892" i="2"/>
  <c r="CJ892" i="2" l="1"/>
  <c r="CI892" i="2"/>
  <c r="AC893" i="2"/>
  <c r="AB893" i="2"/>
  <c r="Z893" i="2"/>
  <c r="AM893" i="2"/>
  <c r="AR893" i="2"/>
  <c r="AW893" i="2"/>
  <c r="X893" i="2"/>
  <c r="BB893" i="2"/>
  <c r="BV892" i="2"/>
  <c r="N893" i="2" s="1"/>
  <c r="AH893" i="2"/>
  <c r="BG893" i="2"/>
  <c r="I894" i="2" s="1"/>
  <c r="J893" i="2"/>
  <c r="AF893" i="2"/>
  <c r="AK893" i="2"/>
  <c r="AZ893" i="2"/>
  <c r="AP893" i="2"/>
  <c r="V893" i="2"/>
  <c r="AU893" i="2"/>
  <c r="BE893" i="2"/>
  <c r="G894" i="2" s="1"/>
  <c r="BT892" i="2"/>
  <c r="O892" i="2"/>
  <c r="BM892" i="2"/>
  <c r="BR892" i="2" s="1"/>
  <c r="AG893" i="2"/>
  <c r="BA893" i="2"/>
  <c r="AV893" i="2"/>
  <c r="W893" i="2"/>
  <c r="AQ893" i="2"/>
  <c r="AL893" i="2"/>
  <c r="BF893" i="2"/>
  <c r="H894" i="2" s="1"/>
  <c r="BU892" i="2"/>
  <c r="S893" i="2" l="1"/>
  <c r="CM892" i="2"/>
  <c r="BL893" i="2"/>
  <c r="CF893" i="2"/>
  <c r="CA893" i="2"/>
  <c r="BY893" i="2"/>
  <c r="BZ893" i="2"/>
  <c r="CE893" i="2"/>
  <c r="T892" i="2"/>
  <c r="U893" i="2"/>
  <c r="Y893" i="2" s="1"/>
  <c r="AJ893" i="2"/>
  <c r="AD893" i="2"/>
  <c r="AE893" i="2"/>
  <c r="AY893" i="2"/>
  <c r="BC893" i="2" s="1"/>
  <c r="AT893" i="2"/>
  <c r="AX893" i="2" s="1"/>
  <c r="BD893" i="2"/>
  <c r="AO893" i="2"/>
  <c r="BS892" i="2"/>
  <c r="CD893" i="2"/>
  <c r="M893" i="2"/>
  <c r="R893" i="2" s="1"/>
  <c r="BK893" i="2"/>
  <c r="L893" i="2"/>
  <c r="Q893" i="2" s="1"/>
  <c r="BJ893" i="2"/>
  <c r="BQ893" i="2"/>
  <c r="BP893" i="2"/>
  <c r="BO893" i="2"/>
  <c r="CK893" i="2" l="1"/>
  <c r="CL893" i="2"/>
  <c r="CJ893" i="2"/>
  <c r="K893" i="2"/>
  <c r="P893" i="2" s="1"/>
  <c r="BW892" i="2"/>
  <c r="CH892" i="2" s="1"/>
  <c r="AS893" i="2"/>
  <c r="BX893" i="2"/>
  <c r="AI893" i="2"/>
  <c r="BI893" i="2"/>
  <c r="BH893" i="2"/>
  <c r="F894" i="2"/>
  <c r="AN893" i="2"/>
  <c r="CC893" i="2"/>
  <c r="CG893" i="2" s="1"/>
  <c r="BN893" i="2"/>
  <c r="CI893" i="2" l="1"/>
  <c r="CM893" i="2" s="1"/>
  <c r="AK894" i="2"/>
  <c r="AB894" i="2"/>
  <c r="Z894" i="2"/>
  <c r="AC894" i="2"/>
  <c r="AA894" i="2"/>
  <c r="AQ894" i="2"/>
  <c r="BE894" i="2"/>
  <c r="G895" i="2" s="1"/>
  <c r="AV894" i="2"/>
  <c r="BT893" i="2"/>
  <c r="L894" i="2" s="1"/>
  <c r="W894" i="2"/>
  <c r="AL894" i="2"/>
  <c r="BA894" i="2"/>
  <c r="BU893" i="2"/>
  <c r="M894" i="2" s="1"/>
  <c r="BF894" i="2"/>
  <c r="H895" i="2" s="1"/>
  <c r="AG894" i="2"/>
  <c r="AF894" i="2"/>
  <c r="V894" i="2"/>
  <c r="AZ894" i="2"/>
  <c r="AP894" i="2"/>
  <c r="AU894" i="2"/>
  <c r="J894" i="2"/>
  <c r="BM893" i="2"/>
  <c r="BR893" i="2" s="1"/>
  <c r="O893" i="2"/>
  <c r="X894" i="2"/>
  <c r="AR894" i="2"/>
  <c r="AW894" i="2"/>
  <c r="BG894" i="2"/>
  <c r="I895" i="2" s="1"/>
  <c r="AM894" i="2"/>
  <c r="AH894" i="2"/>
  <c r="BB894" i="2"/>
  <c r="BV893" i="2"/>
  <c r="R894" i="2" l="1"/>
  <c r="Q894" i="2"/>
  <c r="CE894" i="2"/>
  <c r="BZ894" i="2"/>
  <c r="BK894" i="2"/>
  <c r="BY894" i="2"/>
  <c r="CD894" i="2"/>
  <c r="BJ894" i="2"/>
  <c r="CF894" i="2"/>
  <c r="T893" i="2"/>
  <c r="AT894" i="2"/>
  <c r="AX894" i="2" s="1"/>
  <c r="AE894" i="2"/>
  <c r="AY894" i="2"/>
  <c r="BC894" i="2" s="1"/>
  <c r="AD894" i="2"/>
  <c r="AO894" i="2"/>
  <c r="U894" i="2"/>
  <c r="Y894" i="2" s="1"/>
  <c r="AJ894" i="2"/>
  <c r="BD894" i="2"/>
  <c r="BS893" i="2"/>
  <c r="BL894" i="2"/>
  <c r="CA894" i="2"/>
  <c r="N894" i="2"/>
  <c r="S894" i="2" s="1"/>
  <c r="BO894" i="2"/>
  <c r="BP894" i="2"/>
  <c r="BQ894" i="2"/>
  <c r="CJ894" i="2" l="1"/>
  <c r="CK894" i="2"/>
  <c r="CL894" i="2"/>
  <c r="BW893" i="2"/>
  <c r="CH893" i="2" s="1"/>
  <c r="K894" i="2"/>
  <c r="P894" i="2" s="1"/>
  <c r="BX894" i="2"/>
  <c r="AS894" i="2"/>
  <c r="BH894" i="2"/>
  <c r="F895" i="2"/>
  <c r="AN894" i="2"/>
  <c r="CC894" i="2"/>
  <c r="CG894" i="2" s="1"/>
  <c r="BI894" i="2"/>
  <c r="AI894" i="2"/>
  <c r="BN894" i="2"/>
  <c r="CI894" i="2" l="1"/>
  <c r="CM894" i="2" s="1"/>
  <c r="AA895" i="2"/>
  <c r="AB895" i="2"/>
  <c r="Z895" i="2"/>
  <c r="AC895" i="2"/>
  <c r="AQ895" i="2"/>
  <c r="BB895" i="2"/>
  <c r="BU894" i="2"/>
  <c r="M895" i="2" s="1"/>
  <c r="AV895" i="2"/>
  <c r="AL895" i="2"/>
  <c r="BF895" i="2"/>
  <c r="H896" i="2" s="1"/>
  <c r="W895" i="2"/>
  <c r="AG895" i="2"/>
  <c r="BA895" i="2"/>
  <c r="AM895" i="2"/>
  <c r="AW895" i="2"/>
  <c r="BV894" i="2"/>
  <c r="N895" i="2" s="1"/>
  <c r="X895" i="2"/>
  <c r="AH895" i="2"/>
  <c r="BG895" i="2"/>
  <c r="I896" i="2" s="1"/>
  <c r="AR895" i="2"/>
  <c r="BE895" i="2"/>
  <c r="G896" i="2" s="1"/>
  <c r="AZ895" i="2"/>
  <c r="AP895" i="2"/>
  <c r="V895" i="2"/>
  <c r="AF895" i="2"/>
  <c r="AK895" i="2"/>
  <c r="BT894" i="2"/>
  <c r="O894" i="2"/>
  <c r="BM894" i="2"/>
  <c r="BR894" i="2" s="1"/>
  <c r="J895" i="2"/>
  <c r="S895" i="2" l="1"/>
  <c r="R895" i="2"/>
  <c r="AU895" i="2"/>
  <c r="CD895" i="2" s="1"/>
  <c r="CF895" i="2"/>
  <c r="CE895" i="2"/>
  <c r="BZ895" i="2"/>
  <c r="BK895" i="2"/>
  <c r="BL895" i="2"/>
  <c r="CA895" i="2"/>
  <c r="BY895" i="2"/>
  <c r="T894" i="2"/>
  <c r="AO895" i="2"/>
  <c r="AT895" i="2"/>
  <c r="AJ895" i="2"/>
  <c r="AY895" i="2"/>
  <c r="BC895" i="2" s="1"/>
  <c r="AE895" i="2"/>
  <c r="BD895" i="2"/>
  <c r="AD895" i="2"/>
  <c r="U895" i="2"/>
  <c r="Y895" i="2" s="1"/>
  <c r="BS894" i="2"/>
  <c r="L895" i="2"/>
  <c r="Q895" i="2" s="1"/>
  <c r="BP895" i="2"/>
  <c r="BQ895" i="2"/>
  <c r="CL895" i="2" l="1"/>
  <c r="CK895" i="2"/>
  <c r="AX895" i="2"/>
  <c r="BJ895" i="2"/>
  <c r="AN895" i="2"/>
  <c r="CC895" i="2"/>
  <c r="CG895" i="2" s="1"/>
  <c r="BH895" i="2"/>
  <c r="F896" i="2"/>
  <c r="BW894" i="2"/>
  <c r="CH894" i="2" s="1"/>
  <c r="K895" i="2"/>
  <c r="P895" i="2" s="1"/>
  <c r="BI895" i="2"/>
  <c r="AI895" i="2"/>
  <c r="AS895" i="2"/>
  <c r="BX895" i="2"/>
  <c r="BO895" i="2"/>
  <c r="BN895" i="2"/>
  <c r="CJ895" i="2" l="1"/>
  <c r="CI895" i="2"/>
  <c r="AK896" i="2"/>
  <c r="Z896" i="2"/>
  <c r="AC896" i="2"/>
  <c r="AB896" i="2"/>
  <c r="AR896" i="2"/>
  <c r="BA896" i="2"/>
  <c r="AZ896" i="2"/>
  <c r="AP896" i="2"/>
  <c r="AH896" i="2"/>
  <c r="BV895" i="2"/>
  <c r="N896" i="2" s="1"/>
  <c r="X896" i="2"/>
  <c r="AW896" i="2"/>
  <c r="BG896" i="2"/>
  <c r="I897" i="2" s="1"/>
  <c r="AM896" i="2"/>
  <c r="BB896" i="2"/>
  <c r="BU895" i="2"/>
  <c r="AQ896" i="2"/>
  <c r="AL896" i="2"/>
  <c r="W896" i="2"/>
  <c r="AG896" i="2"/>
  <c r="BF896" i="2"/>
  <c r="H897" i="2" s="1"/>
  <c r="AV896" i="2"/>
  <c r="O895" i="2"/>
  <c r="M896" i="2"/>
  <c r="BM895" i="2"/>
  <c r="BR895" i="2" s="1"/>
  <c r="J896" i="2"/>
  <c r="CM895" i="2" l="1"/>
  <c r="AU896" i="2"/>
  <c r="CD896" i="2" s="1"/>
  <c r="AF896" i="2"/>
  <c r="V896" i="2"/>
  <c r="BT895" i="2"/>
  <c r="L896" i="2" s="1"/>
  <c r="AA896" i="2"/>
  <c r="R896" i="2" s="1"/>
  <c r="BE896" i="2"/>
  <c r="G897" i="2" s="1"/>
  <c r="CA896" i="2"/>
  <c r="BL896" i="2"/>
  <c r="CF896" i="2"/>
  <c r="BK896" i="2"/>
  <c r="BZ896" i="2"/>
  <c r="CE896" i="2"/>
  <c r="T895" i="2"/>
  <c r="U896" i="2"/>
  <c r="AY896" i="2"/>
  <c r="BC896" i="2" s="1"/>
  <c r="AE896" i="2"/>
  <c r="BD896" i="2"/>
  <c r="AO896" i="2"/>
  <c r="AT896" i="2"/>
  <c r="AJ896" i="2"/>
  <c r="BS895" i="2"/>
  <c r="BP896" i="2"/>
  <c r="BQ896" i="2"/>
  <c r="S896" i="2" l="1"/>
  <c r="Q896" i="2"/>
  <c r="CL896" i="2"/>
  <c r="CK896" i="2"/>
  <c r="AX896" i="2"/>
  <c r="BJ896" i="2"/>
  <c r="Y896" i="2"/>
  <c r="BY896" i="2"/>
  <c r="AS896" i="2"/>
  <c r="BX896" i="2"/>
  <c r="AD896" i="2"/>
  <c r="BW895" i="2"/>
  <c r="CH895" i="2" s="1"/>
  <c r="K896" i="2"/>
  <c r="P896" i="2" s="1"/>
  <c r="BH896" i="2"/>
  <c r="F897" i="2"/>
  <c r="AN896" i="2"/>
  <c r="CC896" i="2"/>
  <c r="CG896" i="2" s="1"/>
  <c r="AI896" i="2"/>
  <c r="BI896" i="2"/>
  <c r="BN896" i="2"/>
  <c r="BO896" i="2"/>
  <c r="CJ896" i="2" l="1"/>
  <c r="CI896" i="2"/>
  <c r="AA897" i="2"/>
  <c r="Z897" i="2"/>
  <c r="AB897" i="2"/>
  <c r="AC897" i="2"/>
  <c r="BA897" i="2"/>
  <c r="X897" i="2"/>
  <c r="W897" i="2"/>
  <c r="AG897" i="2"/>
  <c r="BU896" i="2"/>
  <c r="M897" i="2" s="1"/>
  <c r="BF897" i="2"/>
  <c r="H898" i="2" s="1"/>
  <c r="AL897" i="2"/>
  <c r="AV897" i="2"/>
  <c r="AQ897" i="2"/>
  <c r="BG897" i="2"/>
  <c r="I898" i="2" s="1"/>
  <c r="AR897" i="2"/>
  <c r="BB897" i="2"/>
  <c r="BV896" i="2"/>
  <c r="N897" i="2" s="1"/>
  <c r="AM897" i="2"/>
  <c r="AW897" i="2"/>
  <c r="AH897" i="2"/>
  <c r="BM896" i="2"/>
  <c r="BR896" i="2" s="1"/>
  <c r="J897" i="2"/>
  <c r="O896" i="2"/>
  <c r="AU897" i="2"/>
  <c r="AK897" i="2"/>
  <c r="AF897" i="2"/>
  <c r="V897" i="2"/>
  <c r="AP897" i="2"/>
  <c r="AZ897" i="2"/>
  <c r="BE897" i="2"/>
  <c r="G898" i="2" s="1"/>
  <c r="BT896" i="2"/>
  <c r="S897" i="2" l="1"/>
  <c r="R897" i="2"/>
  <c r="CM896" i="2"/>
  <c r="BK897" i="2"/>
  <c r="BZ897" i="2"/>
  <c r="CE897" i="2"/>
  <c r="CA897" i="2"/>
  <c r="BL897" i="2"/>
  <c r="CF897" i="2"/>
  <c r="BY897" i="2"/>
  <c r="BJ897" i="2"/>
  <c r="T896" i="2"/>
  <c r="AO897" i="2"/>
  <c r="AY897" i="2"/>
  <c r="BC897" i="2" s="1"/>
  <c r="AE897" i="2"/>
  <c r="U897" i="2"/>
  <c r="Y897" i="2" s="1"/>
  <c r="AJ897" i="2"/>
  <c r="AT897" i="2"/>
  <c r="AX897" i="2" s="1"/>
  <c r="BD897" i="2"/>
  <c r="BS896" i="2"/>
  <c r="CD897" i="2"/>
  <c r="L897" i="2"/>
  <c r="Q897" i="2" s="1"/>
  <c r="BO897" i="2"/>
  <c r="BQ897" i="2"/>
  <c r="BP897" i="2"/>
  <c r="CK897" i="2" l="1"/>
  <c r="CL897" i="2"/>
  <c r="CJ897" i="2"/>
  <c r="AB898" i="2"/>
  <c r="BH897" i="2"/>
  <c r="F898" i="2"/>
  <c r="BI897" i="2"/>
  <c r="AI897" i="2"/>
  <c r="AN897" i="2"/>
  <c r="CC897" i="2"/>
  <c r="CG897" i="2" s="1"/>
  <c r="AS897" i="2"/>
  <c r="BX897" i="2"/>
  <c r="BW896" i="2"/>
  <c r="CH896" i="2" s="1"/>
  <c r="K897" i="2"/>
  <c r="P897" i="2" s="1"/>
  <c r="AD897" i="2"/>
  <c r="BN897" i="2"/>
  <c r="CI897" i="2" l="1"/>
  <c r="CM897" i="2" s="1"/>
  <c r="Z898" i="2"/>
  <c r="AC898" i="2"/>
  <c r="AA898" i="2"/>
  <c r="AH898" i="2"/>
  <c r="BT897" i="2"/>
  <c r="L898" i="2" s="1"/>
  <c r="AF898" i="2"/>
  <c r="AU898" i="2"/>
  <c r="V898" i="2"/>
  <c r="AZ898" i="2"/>
  <c r="AP898" i="2"/>
  <c r="AK898" i="2"/>
  <c r="BE898" i="2"/>
  <c r="G899" i="2" s="1"/>
  <c r="BV897" i="2"/>
  <c r="N898" i="2" s="1"/>
  <c r="BB898" i="2"/>
  <c r="BG898" i="2"/>
  <c r="I899" i="2" s="1"/>
  <c r="AM898" i="2"/>
  <c r="AW898" i="2"/>
  <c r="AR898" i="2"/>
  <c r="X898" i="2"/>
  <c r="AQ898" i="2"/>
  <c r="BA898" i="2"/>
  <c r="AG898" i="2"/>
  <c r="AV898" i="2"/>
  <c r="BF898" i="2"/>
  <c r="H899" i="2" s="1"/>
  <c r="AL898" i="2"/>
  <c r="W898" i="2"/>
  <c r="BU897" i="2"/>
  <c r="J898" i="2"/>
  <c r="O897" i="2"/>
  <c r="BM897" i="2"/>
  <c r="BR897" i="2" s="1"/>
  <c r="S898" i="2" l="1"/>
  <c r="Q898" i="2"/>
  <c r="CD898" i="2"/>
  <c r="BJ898" i="2"/>
  <c r="BY898" i="2"/>
  <c r="CE898" i="2"/>
  <c r="CF898" i="2"/>
  <c r="BL898" i="2"/>
  <c r="CA898" i="2"/>
  <c r="T897" i="2"/>
  <c r="AO898" i="2"/>
  <c r="AJ898" i="2"/>
  <c r="AY898" i="2"/>
  <c r="BC898" i="2" s="1"/>
  <c r="BD898" i="2"/>
  <c r="AT898" i="2"/>
  <c r="AX898" i="2" s="1"/>
  <c r="U898" i="2"/>
  <c r="Y898" i="2" s="1"/>
  <c r="AE898" i="2"/>
  <c r="BS897" i="2"/>
  <c r="BK898" i="2"/>
  <c r="M898" i="2"/>
  <c r="R898" i="2" s="1"/>
  <c r="BZ898" i="2"/>
  <c r="BP898" i="2"/>
  <c r="BO898" i="2"/>
  <c r="BQ898" i="2"/>
  <c r="CK898" i="2" l="1"/>
  <c r="CL898" i="2"/>
  <c r="CJ898" i="2"/>
  <c r="AN898" i="2"/>
  <c r="CC898" i="2"/>
  <c r="CG898" i="2" s="1"/>
  <c r="K898" i="2"/>
  <c r="P898" i="2" s="1"/>
  <c r="BW897" i="2"/>
  <c r="CH897" i="2" s="1"/>
  <c r="AS898" i="2"/>
  <c r="BX898" i="2"/>
  <c r="AI898" i="2"/>
  <c r="BI898" i="2"/>
  <c r="BH898" i="2"/>
  <c r="F899" i="2"/>
  <c r="AD898" i="2"/>
  <c r="AA899" i="2" s="1"/>
  <c r="BN898" i="2"/>
  <c r="CI898" i="2" l="1"/>
  <c r="CM898" i="2" s="1"/>
  <c r="AC899" i="2"/>
  <c r="Z899" i="2"/>
  <c r="AB899" i="2"/>
  <c r="BG899" i="2"/>
  <c r="I900" i="2" s="1"/>
  <c r="AH899" i="2"/>
  <c r="AR899" i="2"/>
  <c r="BB899" i="2"/>
  <c r="BV898" i="2"/>
  <c r="N899" i="2" s="1"/>
  <c r="AM899" i="2"/>
  <c r="AW899" i="2"/>
  <c r="X899" i="2"/>
  <c r="BM898" i="2"/>
  <c r="BR898" i="2" s="1"/>
  <c r="AG899" i="2"/>
  <c r="BA899" i="2"/>
  <c r="AV899" i="2"/>
  <c r="AQ899" i="2"/>
  <c r="AL899" i="2"/>
  <c r="BF899" i="2"/>
  <c r="H900" i="2" s="1"/>
  <c r="W899" i="2"/>
  <c r="BU898" i="2"/>
  <c r="J899" i="2"/>
  <c r="V899" i="2"/>
  <c r="AP899" i="2"/>
  <c r="BE899" i="2"/>
  <c r="G900" i="2" s="1"/>
  <c r="AF899" i="2"/>
  <c r="AK899" i="2"/>
  <c r="AZ899" i="2"/>
  <c r="AU899" i="2"/>
  <c r="BT898" i="2"/>
  <c r="O898" i="2"/>
  <c r="S899" i="2" l="1"/>
  <c r="BL899" i="2"/>
  <c r="CA899" i="2"/>
  <c r="CF899" i="2"/>
  <c r="CE899" i="2"/>
  <c r="BZ899" i="2"/>
  <c r="CD899" i="2"/>
  <c r="BY899" i="2"/>
  <c r="L899" i="2"/>
  <c r="Q899" i="2" s="1"/>
  <c r="M899" i="2"/>
  <c r="R899" i="2" s="1"/>
  <c r="BK899" i="2"/>
  <c r="BJ899" i="2"/>
  <c r="T898" i="2"/>
  <c r="AJ899" i="2"/>
  <c r="AO899" i="2"/>
  <c r="AE899" i="2"/>
  <c r="BD899" i="2"/>
  <c r="AT899" i="2"/>
  <c r="AX899" i="2" s="1"/>
  <c r="U899" i="2"/>
  <c r="Y899" i="2" s="1"/>
  <c r="AY899" i="2"/>
  <c r="BC899" i="2" s="1"/>
  <c r="AD899" i="2"/>
  <c r="BS898" i="2"/>
  <c r="BQ899" i="2"/>
  <c r="BP899" i="2"/>
  <c r="BO899" i="2"/>
  <c r="CL899" i="2" l="1"/>
  <c r="CK899" i="2"/>
  <c r="CJ899" i="2"/>
  <c r="BH899" i="2"/>
  <c r="F900" i="2"/>
  <c r="J900" i="2" s="1"/>
  <c r="BI899" i="2"/>
  <c r="AI899" i="2"/>
  <c r="AS899" i="2"/>
  <c r="BX899" i="2"/>
  <c r="BW898" i="2"/>
  <c r="CH898" i="2" s="1"/>
  <c r="K899" i="2"/>
  <c r="P899" i="2" s="1"/>
  <c r="AN899" i="2"/>
  <c r="CC899" i="2"/>
  <c r="CG899" i="2" s="1"/>
  <c r="BN899" i="2"/>
  <c r="CI899" i="2" l="1"/>
  <c r="CM899" i="2" s="1"/>
  <c r="AK900" i="2"/>
  <c r="AB900" i="2"/>
  <c r="Z900" i="2"/>
  <c r="AC900" i="2"/>
  <c r="AA900" i="2"/>
  <c r="BF900" i="2"/>
  <c r="H901" i="2" s="1"/>
  <c r="AQ900" i="2"/>
  <c r="BA900" i="2"/>
  <c r="AG900" i="2"/>
  <c r="AL900" i="2"/>
  <c r="W900" i="2"/>
  <c r="AV900" i="2"/>
  <c r="BU899" i="2"/>
  <c r="AR900" i="2"/>
  <c r="AH900" i="2"/>
  <c r="AW900" i="2"/>
  <c r="BG900" i="2"/>
  <c r="I901" i="2" s="1"/>
  <c r="AM900" i="2"/>
  <c r="X900" i="2"/>
  <c r="BB900" i="2"/>
  <c r="BV899" i="2"/>
  <c r="O899" i="2"/>
  <c r="AZ900" i="2"/>
  <c r="AU900" i="2"/>
  <c r="AF900" i="2"/>
  <c r="BE900" i="2"/>
  <c r="G901" i="2" s="1"/>
  <c r="BM899" i="2"/>
  <c r="BR899" i="2" s="1"/>
  <c r="V900" i="2" l="1"/>
  <c r="AP900" i="2"/>
  <c r="CD900" i="2" s="1"/>
  <c r="BT899" i="2"/>
  <c r="L900" i="2" s="1"/>
  <c r="Q900" i="2" s="1"/>
  <c r="CF900" i="2"/>
  <c r="BZ900" i="2"/>
  <c r="CE900" i="2"/>
  <c r="BK900" i="2"/>
  <c r="BJ900" i="2"/>
  <c r="BL900" i="2"/>
  <c r="N900" i="2"/>
  <c r="S900" i="2" s="1"/>
  <c r="CA900" i="2"/>
  <c r="T899" i="2"/>
  <c r="AD900" i="2"/>
  <c r="AY900" i="2"/>
  <c r="BC900" i="2" s="1"/>
  <c r="U900" i="2"/>
  <c r="BD900" i="2"/>
  <c r="AT900" i="2"/>
  <c r="AX900" i="2" s="1"/>
  <c r="AJ900" i="2"/>
  <c r="AO900" i="2"/>
  <c r="AE900" i="2"/>
  <c r="BS899" i="2"/>
  <c r="M900" i="2"/>
  <c r="R900" i="2" s="1"/>
  <c r="BO900" i="2"/>
  <c r="BQ900" i="2"/>
  <c r="BP900" i="2"/>
  <c r="CK900" i="2" l="1"/>
  <c r="CL900" i="2"/>
  <c r="CJ900" i="2"/>
  <c r="Y900" i="2"/>
  <c r="BY900" i="2"/>
  <c r="AS900" i="2"/>
  <c r="BX900" i="2"/>
  <c r="AN900" i="2"/>
  <c r="CC900" i="2"/>
  <c r="CG900" i="2" s="1"/>
  <c r="K900" i="2"/>
  <c r="P900" i="2" s="1"/>
  <c r="BW899" i="2"/>
  <c r="CH899" i="2" s="1"/>
  <c r="AI900" i="2"/>
  <c r="BI900" i="2"/>
  <c r="F901" i="2"/>
  <c r="BH900" i="2"/>
  <c r="BN900" i="2"/>
  <c r="CI900" i="2" l="1"/>
  <c r="CM900" i="2" s="1"/>
  <c r="Z901" i="2"/>
  <c r="AA901" i="2"/>
  <c r="AC901" i="2"/>
  <c r="AB901" i="2"/>
  <c r="BU900" i="2"/>
  <c r="M901" i="2" s="1"/>
  <c r="AQ901" i="2"/>
  <c r="AV901" i="2"/>
  <c r="AL901" i="2"/>
  <c r="BF901" i="2"/>
  <c r="H902" i="2" s="1"/>
  <c r="W901" i="2"/>
  <c r="AG901" i="2"/>
  <c r="BA901" i="2"/>
  <c r="J901" i="2"/>
  <c r="BM900" i="2"/>
  <c r="BR900" i="2" s="1"/>
  <c r="O900" i="2"/>
  <c r="AF901" i="2"/>
  <c r="V901" i="2"/>
  <c r="AP901" i="2"/>
  <c r="BE901" i="2"/>
  <c r="G902" i="2" s="1"/>
  <c r="AU901" i="2"/>
  <c r="AK901" i="2"/>
  <c r="AZ901" i="2"/>
  <c r="BT900" i="2"/>
  <c r="AH901" i="2"/>
  <c r="X901" i="2"/>
  <c r="AR901" i="2"/>
  <c r="BG901" i="2"/>
  <c r="I902" i="2" s="1"/>
  <c r="AM901" i="2"/>
  <c r="AW901" i="2"/>
  <c r="BB901" i="2"/>
  <c r="BV900" i="2"/>
  <c r="R901" i="2" l="1"/>
  <c r="BK901" i="2"/>
  <c r="CE901" i="2"/>
  <c r="BZ901" i="2"/>
  <c r="CD901" i="2"/>
  <c r="CA901" i="2"/>
  <c r="BY901" i="2"/>
  <c r="CF901" i="2"/>
  <c r="T900" i="2"/>
  <c r="BD901" i="2"/>
  <c r="AJ901" i="2"/>
  <c r="AT901" i="2"/>
  <c r="AX901" i="2" s="1"/>
  <c r="U901" i="2"/>
  <c r="Y901" i="2" s="1"/>
  <c r="AY901" i="2"/>
  <c r="BC901" i="2" s="1"/>
  <c r="AO901" i="2"/>
  <c r="AE901" i="2"/>
  <c r="BS900" i="2"/>
  <c r="N901" i="2"/>
  <c r="S901" i="2" s="1"/>
  <c r="BL901" i="2"/>
  <c r="BJ901" i="2"/>
  <c r="L901" i="2"/>
  <c r="Q901" i="2" s="1"/>
  <c r="BP901" i="2"/>
  <c r="BQ901" i="2"/>
  <c r="BO901" i="2"/>
  <c r="CL901" i="2" l="1"/>
  <c r="CJ901" i="2"/>
  <c r="CK901" i="2"/>
  <c r="AB902" i="2"/>
  <c r="AN901" i="2"/>
  <c r="CC901" i="2"/>
  <c r="CG901" i="2" s="1"/>
  <c r="BW900" i="2"/>
  <c r="CH900" i="2" s="1"/>
  <c r="K901" i="2"/>
  <c r="P901" i="2" s="1"/>
  <c r="AD901" i="2"/>
  <c r="BH901" i="2"/>
  <c r="F902" i="2"/>
  <c r="AI901" i="2"/>
  <c r="BI901" i="2"/>
  <c r="AS901" i="2"/>
  <c r="BX901" i="2"/>
  <c r="BN901" i="2"/>
  <c r="CI901" i="2" l="1"/>
  <c r="CM901" i="2" s="1"/>
  <c r="Z902" i="2"/>
  <c r="AA902" i="2"/>
  <c r="AW902" i="2"/>
  <c r="AC902" i="2"/>
  <c r="BB902" i="2"/>
  <c r="BV901" i="2"/>
  <c r="N902" i="2" s="1"/>
  <c r="AZ902" i="2"/>
  <c r="AR902" i="2"/>
  <c r="BG902" i="2"/>
  <c r="I903" i="2" s="1"/>
  <c r="AM902" i="2"/>
  <c r="BT901" i="2"/>
  <c r="L902" i="2" s="1"/>
  <c r="AH902" i="2"/>
  <c r="X902" i="2"/>
  <c r="BE902" i="2"/>
  <c r="G903" i="2" s="1"/>
  <c r="V902" i="2"/>
  <c r="AP902" i="2"/>
  <c r="AK902" i="2"/>
  <c r="AU902" i="2"/>
  <c r="AF902" i="2"/>
  <c r="J902" i="2"/>
  <c r="O901" i="2"/>
  <c r="BM901" i="2"/>
  <c r="BR901" i="2" s="1"/>
  <c r="AV902" i="2"/>
  <c r="BF902" i="2"/>
  <c r="H903" i="2" s="1"/>
  <c r="AG902" i="2"/>
  <c r="BA902" i="2"/>
  <c r="AQ902" i="2"/>
  <c r="W902" i="2"/>
  <c r="AL902" i="2"/>
  <c r="BU901" i="2"/>
  <c r="S902" i="2" l="1"/>
  <c r="Q902" i="2"/>
  <c r="BL902" i="2"/>
  <c r="CA902" i="2"/>
  <c r="CF902" i="2"/>
  <c r="BZ902" i="2"/>
  <c r="BY902" i="2"/>
  <c r="BJ902" i="2"/>
  <c r="CD902" i="2"/>
  <c r="BK902" i="2"/>
  <c r="M902" i="2"/>
  <c r="R902" i="2" s="1"/>
  <c r="CE902" i="2"/>
  <c r="T901" i="2"/>
  <c r="U902" i="2"/>
  <c r="Y902" i="2" s="1"/>
  <c r="AT902" i="2"/>
  <c r="AX902" i="2" s="1"/>
  <c r="AE902" i="2"/>
  <c r="BD902" i="2"/>
  <c r="AO902" i="2"/>
  <c r="AJ902" i="2"/>
  <c r="AY902" i="2"/>
  <c r="BC902" i="2" s="1"/>
  <c r="BS901" i="2"/>
  <c r="BO902" i="2"/>
  <c r="BQ902" i="2"/>
  <c r="BP902" i="2"/>
  <c r="CJ902" i="2" l="1"/>
  <c r="CL902" i="2"/>
  <c r="CK902" i="2"/>
  <c r="AD902" i="2"/>
  <c r="AI902" i="2"/>
  <c r="BI902" i="2"/>
  <c r="BW901" i="2"/>
  <c r="CH901" i="2" s="1"/>
  <c r="K902" i="2"/>
  <c r="P902" i="2" s="1"/>
  <c r="AN902" i="2"/>
  <c r="CC902" i="2"/>
  <c r="CG902" i="2" s="1"/>
  <c r="AS902" i="2"/>
  <c r="BX902" i="2"/>
  <c r="BH902" i="2"/>
  <c r="F903" i="2"/>
  <c r="BN902" i="2"/>
  <c r="CI902" i="2" l="1"/>
  <c r="CM902" i="2" s="1"/>
  <c r="AA903" i="2"/>
  <c r="AC903" i="2"/>
  <c r="AB903" i="2"/>
  <c r="Z903" i="2"/>
  <c r="BB903" i="2"/>
  <c r="AH903" i="2"/>
  <c r="AM903" i="2"/>
  <c r="X903" i="2"/>
  <c r="BG903" i="2"/>
  <c r="I904" i="2" s="1"/>
  <c r="AW903" i="2"/>
  <c r="AR903" i="2"/>
  <c r="BV902" i="2"/>
  <c r="O902" i="2"/>
  <c r="BM902" i="2"/>
  <c r="BR902" i="2" s="1"/>
  <c r="J903" i="2"/>
  <c r="AU903" i="2"/>
  <c r="AZ903" i="2"/>
  <c r="AP903" i="2"/>
  <c r="AF903" i="2"/>
  <c r="AK903" i="2"/>
  <c r="BE903" i="2"/>
  <c r="G904" i="2" s="1"/>
  <c r="BT902" i="2"/>
  <c r="AV903" i="2"/>
  <c r="BA903" i="2"/>
  <c r="BF903" i="2"/>
  <c r="H904" i="2" s="1"/>
  <c r="AG903" i="2"/>
  <c r="AQ903" i="2"/>
  <c r="W903" i="2"/>
  <c r="AL903" i="2"/>
  <c r="BU902" i="2"/>
  <c r="V903" i="2" l="1"/>
  <c r="CD903" i="2"/>
  <c r="CE903" i="2"/>
  <c r="BJ903" i="2"/>
  <c r="CA903" i="2"/>
  <c r="M903" i="2"/>
  <c r="R903" i="2" s="1"/>
  <c r="BK903" i="2"/>
  <c r="L903" i="2"/>
  <c r="Q903" i="2" s="1"/>
  <c r="T902" i="2"/>
  <c r="U903" i="2"/>
  <c r="BD903" i="2"/>
  <c r="AO903" i="2"/>
  <c r="AY903" i="2"/>
  <c r="BC903" i="2" s="1"/>
  <c r="AE903" i="2"/>
  <c r="AJ903" i="2"/>
  <c r="AT903" i="2"/>
  <c r="AX903" i="2" s="1"/>
  <c r="AD903" i="2"/>
  <c r="BS902" i="2"/>
  <c r="CF903" i="2"/>
  <c r="BY903" i="2"/>
  <c r="BL903" i="2"/>
  <c r="BZ903" i="2"/>
  <c r="N903" i="2"/>
  <c r="S903" i="2" s="1"/>
  <c r="BO903" i="2"/>
  <c r="BQ903" i="2"/>
  <c r="BP903" i="2"/>
  <c r="CJ903" i="2" l="1"/>
  <c r="CL903" i="2"/>
  <c r="CK903" i="2"/>
  <c r="Y903" i="2"/>
  <c r="AN903" i="2"/>
  <c r="CC903" i="2"/>
  <c r="CG903" i="2" s="1"/>
  <c r="BH903" i="2"/>
  <c r="F904" i="2"/>
  <c r="BW902" i="2"/>
  <c r="CH902" i="2" s="1"/>
  <c r="K903" i="2"/>
  <c r="P903" i="2" s="1"/>
  <c r="AI903" i="2"/>
  <c r="BI903" i="2"/>
  <c r="AS903" i="2"/>
  <c r="BX903" i="2"/>
  <c r="BN903" i="2"/>
  <c r="CI903" i="2" l="1"/>
  <c r="CM903" i="2" s="1"/>
  <c r="AF904" i="2"/>
  <c r="Z904" i="2"/>
  <c r="AC904" i="2"/>
  <c r="AB904" i="2"/>
  <c r="BV903" i="2"/>
  <c r="N904" i="2" s="1"/>
  <c r="BG904" i="2"/>
  <c r="I905" i="2" s="1"/>
  <c r="AM904" i="2"/>
  <c r="X904" i="2"/>
  <c r="BB904" i="2"/>
  <c r="AR904" i="2"/>
  <c r="AW904" i="2"/>
  <c r="AH904" i="2"/>
  <c r="J904" i="2"/>
  <c r="O903" i="2"/>
  <c r="V904" i="2"/>
  <c r="AU904" i="2"/>
  <c r="AG904" i="2"/>
  <c r="AQ904" i="2"/>
  <c r="AL904" i="2"/>
  <c r="BF904" i="2"/>
  <c r="H905" i="2" s="1"/>
  <c r="BA904" i="2"/>
  <c r="AV904" i="2"/>
  <c r="W904" i="2"/>
  <c r="BU903" i="2"/>
  <c r="BM903" i="2"/>
  <c r="BR903" i="2" s="1"/>
  <c r="CA904" i="2" l="1"/>
  <c r="BE904" i="2"/>
  <c r="G905" i="2" s="1"/>
  <c r="AK904" i="2"/>
  <c r="AA904" i="2"/>
  <c r="S904" i="2" s="1"/>
  <c r="AP904" i="2"/>
  <c r="BT903" i="2"/>
  <c r="L904" i="2" s="1"/>
  <c r="AZ904" i="2"/>
  <c r="BJ904" i="2" s="1"/>
  <c r="CF904" i="2"/>
  <c r="BL904" i="2"/>
  <c r="BZ904" i="2"/>
  <c r="T903" i="2"/>
  <c r="AY904" i="2"/>
  <c r="BD904" i="2"/>
  <c r="AT904" i="2"/>
  <c r="AX904" i="2" s="1"/>
  <c r="AE904" i="2"/>
  <c r="AO904" i="2"/>
  <c r="AJ904" i="2"/>
  <c r="U904" i="2"/>
  <c r="Y904" i="2" s="1"/>
  <c r="BS903" i="2"/>
  <c r="M904" i="2"/>
  <c r="BK904" i="2"/>
  <c r="CE904" i="2"/>
  <c r="BP904" i="2"/>
  <c r="BO904" i="2"/>
  <c r="BQ904" i="2"/>
  <c r="R904" i="2" l="1"/>
  <c r="Q904" i="2"/>
  <c r="CK904" i="2"/>
  <c r="CL904" i="2"/>
  <c r="CJ904" i="2"/>
  <c r="CD904" i="2"/>
  <c r="BY904" i="2"/>
  <c r="BC904" i="2"/>
  <c r="AC905" i="2"/>
  <c r="BW903" i="2"/>
  <c r="CH903" i="2" s="1"/>
  <c r="K904" i="2"/>
  <c r="P904" i="2" s="1"/>
  <c r="AD904" i="2"/>
  <c r="AI904" i="2"/>
  <c r="BI904" i="2"/>
  <c r="AN904" i="2"/>
  <c r="CC904" i="2"/>
  <c r="BH904" i="2"/>
  <c r="F905" i="2"/>
  <c r="AS904" i="2"/>
  <c r="BX904" i="2"/>
  <c r="BN904" i="2"/>
  <c r="CG904" i="2" l="1"/>
  <c r="CI904" i="2"/>
  <c r="CM904" i="2" s="1"/>
  <c r="AB905" i="2"/>
  <c r="AA905" i="2"/>
  <c r="Z905" i="2"/>
  <c r="BU904" i="2"/>
  <c r="M905" i="2" s="1"/>
  <c r="BT904" i="2"/>
  <c r="L905" i="2" s="1"/>
  <c r="BF905" i="2"/>
  <c r="H906" i="2" s="1"/>
  <c r="BE905" i="2"/>
  <c r="G906" i="2" s="1"/>
  <c r="W905" i="2"/>
  <c r="AQ905" i="2"/>
  <c r="AL905" i="2"/>
  <c r="AV905" i="2"/>
  <c r="BA905" i="2"/>
  <c r="AK905" i="2"/>
  <c r="AG905" i="2"/>
  <c r="V905" i="2"/>
  <c r="AP905" i="2"/>
  <c r="AU905" i="2"/>
  <c r="AZ905" i="2"/>
  <c r="AF905" i="2"/>
  <c r="O904" i="2"/>
  <c r="BM904" i="2"/>
  <c r="BR904" i="2" s="1"/>
  <c r="X905" i="2"/>
  <c r="AM905" i="2"/>
  <c r="AH905" i="2"/>
  <c r="BB905" i="2"/>
  <c r="AR905" i="2"/>
  <c r="BG905" i="2"/>
  <c r="I906" i="2" s="1"/>
  <c r="AW905" i="2"/>
  <c r="BV904" i="2"/>
  <c r="J905" i="2"/>
  <c r="R905" i="2" l="1"/>
  <c r="Q905" i="2"/>
  <c r="BZ905" i="2"/>
  <c r="CE905" i="2"/>
  <c r="BK905" i="2"/>
  <c r="BY905" i="2"/>
  <c r="BJ905" i="2"/>
  <c r="CD905" i="2"/>
  <c r="CA905" i="2"/>
  <c r="N905" i="2"/>
  <c r="S905" i="2" s="1"/>
  <c r="BL905" i="2"/>
  <c r="CF905" i="2"/>
  <c r="T904" i="2"/>
  <c r="AE905" i="2"/>
  <c r="AO905" i="2"/>
  <c r="BD905" i="2"/>
  <c r="AY905" i="2"/>
  <c r="BC905" i="2" s="1"/>
  <c r="U905" i="2"/>
  <c r="Y905" i="2" s="1"/>
  <c r="AJ905" i="2"/>
  <c r="AT905" i="2"/>
  <c r="AX905" i="2" s="1"/>
  <c r="BS904" i="2"/>
  <c r="BP905" i="2"/>
  <c r="BO905" i="2"/>
  <c r="BQ905" i="2"/>
  <c r="CL905" i="2" l="1"/>
  <c r="CJ905" i="2"/>
  <c r="CK905" i="2"/>
  <c r="AB906" i="2"/>
  <c r="AS905" i="2"/>
  <c r="BX905" i="2"/>
  <c r="BW904" i="2"/>
  <c r="CH904" i="2" s="1"/>
  <c r="K905" i="2"/>
  <c r="P905" i="2" s="1"/>
  <c r="BI905" i="2"/>
  <c r="AI905" i="2"/>
  <c r="BH905" i="2"/>
  <c r="F906" i="2"/>
  <c r="AN905" i="2"/>
  <c r="CC905" i="2"/>
  <c r="CG905" i="2" s="1"/>
  <c r="AD905" i="2"/>
  <c r="BN905" i="2"/>
  <c r="CI905" i="2" l="1"/>
  <c r="CM905" i="2" s="1"/>
  <c r="Z906" i="2"/>
  <c r="AA906" i="2"/>
  <c r="AC906" i="2"/>
  <c r="AZ906" i="2"/>
  <c r="AU906" i="2"/>
  <c r="V906" i="2"/>
  <c r="BE906" i="2"/>
  <c r="G907" i="2" s="1"/>
  <c r="AK906" i="2"/>
  <c r="AP906" i="2"/>
  <c r="AF906" i="2"/>
  <c r="BT905" i="2"/>
  <c r="J906" i="2"/>
  <c r="BM905" i="2"/>
  <c r="BR905" i="2" s="1"/>
  <c r="O905" i="2"/>
  <c r="BG906" i="2"/>
  <c r="I907" i="2" s="1"/>
  <c r="X906" i="2"/>
  <c r="AW906" i="2"/>
  <c r="AM906" i="2"/>
  <c r="BB906" i="2"/>
  <c r="AR906" i="2"/>
  <c r="AH906" i="2"/>
  <c r="BV905" i="2"/>
  <c r="AQ906" i="2"/>
  <c r="W906" i="2"/>
  <c r="BF906" i="2"/>
  <c r="H907" i="2" s="1"/>
  <c r="AL906" i="2"/>
  <c r="BA906" i="2"/>
  <c r="AV906" i="2"/>
  <c r="AG906" i="2"/>
  <c r="BU905" i="2"/>
  <c r="BJ906" i="2" l="1"/>
  <c r="BY906" i="2"/>
  <c r="CF906" i="2"/>
  <c r="CD906" i="2"/>
  <c r="BK906" i="2"/>
  <c r="CE906" i="2"/>
  <c r="N906" i="2"/>
  <c r="S906" i="2" s="1"/>
  <c r="T905" i="2"/>
  <c r="AT906" i="2"/>
  <c r="AX906" i="2" s="1"/>
  <c r="BD906" i="2"/>
  <c r="AE906" i="2"/>
  <c r="U906" i="2"/>
  <c r="Y906" i="2" s="1"/>
  <c r="AO906" i="2"/>
  <c r="AJ906" i="2"/>
  <c r="AY906" i="2"/>
  <c r="BC906" i="2" s="1"/>
  <c r="AD906" i="2"/>
  <c r="BS905" i="2"/>
  <c r="BZ906" i="2"/>
  <c r="BL906" i="2"/>
  <c r="M906" i="2"/>
  <c r="R906" i="2" s="1"/>
  <c r="CA906" i="2"/>
  <c r="L906" i="2"/>
  <c r="Q906" i="2" s="1"/>
  <c r="BP906" i="2"/>
  <c r="BO906" i="2"/>
  <c r="BQ906" i="2"/>
  <c r="CL906" i="2" l="1"/>
  <c r="CJ906" i="2"/>
  <c r="CK906" i="2"/>
  <c r="BW905" i="2"/>
  <c r="CH905" i="2" s="1"/>
  <c r="K906" i="2"/>
  <c r="P906" i="2" s="1"/>
  <c r="AS906" i="2"/>
  <c r="BX906" i="2"/>
  <c r="AI906" i="2"/>
  <c r="BI906" i="2"/>
  <c r="AN906" i="2"/>
  <c r="CC906" i="2"/>
  <c r="CG906" i="2" s="1"/>
  <c r="BH906" i="2"/>
  <c r="F907" i="2"/>
  <c r="BN906" i="2"/>
  <c r="CI906" i="2" l="1"/>
  <c r="CM906" i="2" s="1"/>
  <c r="Z907" i="2"/>
  <c r="AC907" i="2"/>
  <c r="AB907" i="2"/>
  <c r="AA907" i="2"/>
  <c r="BU906" i="2"/>
  <c r="M907" i="2" s="1"/>
  <c r="BT906" i="2"/>
  <c r="L907" i="2" s="1"/>
  <c r="AQ907" i="2"/>
  <c r="AG907" i="2"/>
  <c r="AV907" i="2"/>
  <c r="BF907" i="2"/>
  <c r="H908" i="2" s="1"/>
  <c r="W907" i="2"/>
  <c r="BA907" i="2"/>
  <c r="AL907" i="2"/>
  <c r="V907" i="2"/>
  <c r="AU907" i="2"/>
  <c r="AZ907" i="2"/>
  <c r="BE907" i="2"/>
  <c r="G908" i="2" s="1"/>
  <c r="AK907" i="2"/>
  <c r="AP907" i="2"/>
  <c r="AF907" i="2"/>
  <c r="J907" i="2"/>
  <c r="O906" i="2"/>
  <c r="BG907" i="2"/>
  <c r="I908" i="2" s="1"/>
  <c r="AH907" i="2"/>
  <c r="AW907" i="2"/>
  <c r="BB907" i="2"/>
  <c r="AM907" i="2"/>
  <c r="AR907" i="2"/>
  <c r="X907" i="2"/>
  <c r="BV906" i="2"/>
  <c r="BM906" i="2"/>
  <c r="BR906" i="2" s="1"/>
  <c r="R907" i="2" l="1"/>
  <c r="Q907" i="2"/>
  <c r="CE907" i="2"/>
  <c r="BZ907" i="2"/>
  <c r="BK907" i="2"/>
  <c r="CD907" i="2"/>
  <c r="BJ907" i="2"/>
  <c r="BY907" i="2"/>
  <c r="CA907" i="2"/>
  <c r="CF907" i="2"/>
  <c r="N907" i="2"/>
  <c r="S907" i="2" s="1"/>
  <c r="BL907" i="2"/>
  <c r="T906" i="2"/>
  <c r="BD907" i="2"/>
  <c r="AJ907" i="2"/>
  <c r="AE907" i="2"/>
  <c r="AT907" i="2"/>
  <c r="AX907" i="2" s="1"/>
  <c r="U907" i="2"/>
  <c r="Y907" i="2" s="1"/>
  <c r="AO907" i="2"/>
  <c r="AY907" i="2"/>
  <c r="BC907" i="2" s="1"/>
  <c r="BS906" i="2"/>
  <c r="BP907" i="2"/>
  <c r="BO907" i="2"/>
  <c r="BQ907" i="2"/>
  <c r="CK907" i="2" l="1"/>
  <c r="CJ907" i="2"/>
  <c r="CL907" i="2"/>
  <c r="AB908" i="2"/>
  <c r="AS907" i="2"/>
  <c r="BX907" i="2"/>
  <c r="AD907" i="2"/>
  <c r="AN907" i="2"/>
  <c r="CC907" i="2"/>
  <c r="CG907" i="2" s="1"/>
  <c r="BH907" i="2"/>
  <c r="F908" i="2"/>
  <c r="BW906" i="2"/>
  <c r="CH906" i="2" s="1"/>
  <c r="K907" i="2"/>
  <c r="P907" i="2" s="1"/>
  <c r="AI907" i="2"/>
  <c r="BI907" i="2"/>
  <c r="BN907" i="2"/>
  <c r="CI907" i="2" l="1"/>
  <c r="CM907" i="2" s="1"/>
  <c r="Z908" i="2"/>
  <c r="AC908" i="2"/>
  <c r="AA908" i="2"/>
  <c r="AH908" i="2"/>
  <c r="BG908" i="2"/>
  <c r="I909" i="2" s="1"/>
  <c r="AM908" i="2"/>
  <c r="X908" i="2"/>
  <c r="AR908" i="2"/>
  <c r="AW908" i="2"/>
  <c r="BB908" i="2"/>
  <c r="BV907" i="2"/>
  <c r="O907" i="2"/>
  <c r="J908" i="2"/>
  <c r="BE908" i="2"/>
  <c r="G909" i="2" s="1"/>
  <c r="AU908" i="2"/>
  <c r="AF908" i="2"/>
  <c r="AK908" i="2"/>
  <c r="V908" i="2"/>
  <c r="AP908" i="2"/>
  <c r="AZ908" i="2"/>
  <c r="BT907" i="2"/>
  <c r="BM907" i="2"/>
  <c r="BR907" i="2" s="1"/>
  <c r="BA908" i="2"/>
  <c r="AV908" i="2"/>
  <c r="AL908" i="2"/>
  <c r="W908" i="2"/>
  <c r="AG908" i="2"/>
  <c r="AQ908" i="2"/>
  <c r="BF908" i="2"/>
  <c r="H909" i="2" s="1"/>
  <c r="BU907" i="2"/>
  <c r="BY908" i="2" l="1"/>
  <c r="CA908" i="2"/>
  <c r="BZ908" i="2"/>
  <c r="CD908" i="2"/>
  <c r="BK908" i="2"/>
  <c r="L908" i="2"/>
  <c r="Q908" i="2" s="1"/>
  <c r="CF908" i="2"/>
  <c r="BJ908" i="2"/>
  <c r="T907" i="2"/>
  <c r="U908" i="2"/>
  <c r="Y908" i="2" s="1"/>
  <c r="AT908" i="2"/>
  <c r="AX908" i="2" s="1"/>
  <c r="AE908" i="2"/>
  <c r="AO908" i="2"/>
  <c r="AJ908" i="2"/>
  <c r="AY908" i="2"/>
  <c r="BC908" i="2" s="1"/>
  <c r="BD908" i="2"/>
  <c r="AD908" i="2"/>
  <c r="BS907" i="2"/>
  <c r="CE908" i="2"/>
  <c r="M908" i="2"/>
  <c r="R908" i="2" s="1"/>
  <c r="N908" i="2"/>
  <c r="S908" i="2" s="1"/>
  <c r="BL908" i="2"/>
  <c r="BO908" i="2"/>
  <c r="BP908" i="2"/>
  <c r="BQ908" i="2"/>
  <c r="CL908" i="2" l="1"/>
  <c r="CK908" i="2"/>
  <c r="CJ908" i="2"/>
  <c r="BH908" i="2"/>
  <c r="F909" i="2"/>
  <c r="AI908" i="2"/>
  <c r="BI908" i="2"/>
  <c r="BW907" i="2"/>
  <c r="CH907" i="2" s="1"/>
  <c r="K908" i="2"/>
  <c r="P908" i="2" s="1"/>
  <c r="AN908" i="2"/>
  <c r="CC908" i="2"/>
  <c r="CG908" i="2" s="1"/>
  <c r="AS908" i="2"/>
  <c r="BX908" i="2"/>
  <c r="BN908" i="2"/>
  <c r="CI908" i="2" l="1"/>
  <c r="CM908" i="2" s="1"/>
  <c r="AA909" i="2"/>
  <c r="Z909" i="2"/>
  <c r="AC909" i="2"/>
  <c r="AB909" i="2"/>
  <c r="BA909" i="2"/>
  <c r="AW909" i="2"/>
  <c r="BV908" i="2"/>
  <c r="N909" i="2" s="1"/>
  <c r="BU908" i="2"/>
  <c r="M909" i="2" s="1"/>
  <c r="AM909" i="2"/>
  <c r="AR909" i="2"/>
  <c r="BB909" i="2"/>
  <c r="BG909" i="2"/>
  <c r="I910" i="2" s="1"/>
  <c r="AH909" i="2"/>
  <c r="X909" i="2"/>
  <c r="BF909" i="2"/>
  <c r="H910" i="2" s="1"/>
  <c r="AG909" i="2"/>
  <c r="AV909" i="2"/>
  <c r="AQ909" i="2"/>
  <c r="W909" i="2"/>
  <c r="AL909" i="2"/>
  <c r="BM908" i="2"/>
  <c r="BR908" i="2" s="1"/>
  <c r="O908" i="2"/>
  <c r="V909" i="2"/>
  <c r="AZ909" i="2"/>
  <c r="AK909" i="2"/>
  <c r="AF909" i="2"/>
  <c r="AU909" i="2"/>
  <c r="BE909" i="2"/>
  <c r="G910" i="2" s="1"/>
  <c r="AP909" i="2"/>
  <c r="BT908" i="2"/>
  <c r="J909" i="2"/>
  <c r="S909" i="2" l="1"/>
  <c r="R909" i="2"/>
  <c r="BL909" i="2"/>
  <c r="CF909" i="2"/>
  <c r="CA909" i="2"/>
  <c r="BK909" i="2"/>
  <c r="CE909" i="2"/>
  <c r="BZ909" i="2"/>
  <c r="BJ909" i="2"/>
  <c r="T908" i="2"/>
  <c r="U909" i="2"/>
  <c r="Y909" i="2" s="1"/>
  <c r="AD909" i="2"/>
  <c r="BD909" i="2"/>
  <c r="AY909" i="2"/>
  <c r="BC909" i="2" s="1"/>
  <c r="AJ909" i="2"/>
  <c r="AT909" i="2"/>
  <c r="AX909" i="2" s="1"/>
  <c r="AE909" i="2"/>
  <c r="AO909" i="2"/>
  <c r="BS908" i="2"/>
  <c r="L909" i="2"/>
  <c r="Q909" i="2" s="1"/>
  <c r="BY909" i="2"/>
  <c r="CD909" i="2"/>
  <c r="BP909" i="2"/>
  <c r="BQ909" i="2"/>
  <c r="BO909" i="2"/>
  <c r="CK909" i="2" l="1"/>
  <c r="CL909" i="2"/>
  <c r="CJ909" i="2"/>
  <c r="AI909" i="2"/>
  <c r="BI909" i="2"/>
  <c r="BH909" i="2"/>
  <c r="F910" i="2"/>
  <c r="BW908" i="2"/>
  <c r="CH908" i="2" s="1"/>
  <c r="K909" i="2"/>
  <c r="P909" i="2" s="1"/>
  <c r="AN909" i="2"/>
  <c r="CC909" i="2"/>
  <c r="CG909" i="2" s="1"/>
  <c r="AS909" i="2"/>
  <c r="BX909" i="2"/>
  <c r="BN909" i="2"/>
  <c r="CI909" i="2" l="1"/>
  <c r="CM909" i="2" s="1"/>
  <c r="BE910" i="2"/>
  <c r="G911" i="2" s="1"/>
  <c r="AC910" i="2"/>
  <c r="AB910" i="2"/>
  <c r="Z910" i="2"/>
  <c r="AA910" i="2"/>
  <c r="X910" i="2"/>
  <c r="AG910" i="2"/>
  <c r="BU909" i="2"/>
  <c r="M910" i="2" s="1"/>
  <c r="AQ910" i="2"/>
  <c r="W910" i="2"/>
  <c r="BA910" i="2"/>
  <c r="AL910" i="2"/>
  <c r="AV910" i="2"/>
  <c r="BF910" i="2"/>
  <c r="H911" i="2" s="1"/>
  <c r="BV909" i="2"/>
  <c r="N910" i="2" s="1"/>
  <c r="AW910" i="2"/>
  <c r="BT909" i="2"/>
  <c r="L910" i="2" s="1"/>
  <c r="AH910" i="2"/>
  <c r="AM910" i="2"/>
  <c r="BB910" i="2"/>
  <c r="AR910" i="2"/>
  <c r="AU910" i="2"/>
  <c r="BG910" i="2"/>
  <c r="I911" i="2" s="1"/>
  <c r="AP910" i="2"/>
  <c r="AZ910" i="2"/>
  <c r="AF910" i="2"/>
  <c r="V910" i="2"/>
  <c r="O909" i="2"/>
  <c r="BM909" i="2"/>
  <c r="BR909" i="2" s="1"/>
  <c r="J910" i="2"/>
  <c r="S910" i="2" l="1"/>
  <c r="R910" i="2"/>
  <c r="Q910" i="2"/>
  <c r="AK910" i="2"/>
  <c r="CD910" i="2" s="1"/>
  <c r="CE910" i="2"/>
  <c r="BK910" i="2"/>
  <c r="BL910" i="2"/>
  <c r="BZ910" i="2"/>
  <c r="BY910" i="2"/>
  <c r="CF910" i="2"/>
  <c r="CA910" i="2"/>
  <c r="BJ910" i="2"/>
  <c r="T909" i="2"/>
  <c r="AJ910" i="2"/>
  <c r="AE910" i="2"/>
  <c r="AY910" i="2"/>
  <c r="BC910" i="2" s="1"/>
  <c r="U910" i="2"/>
  <c r="Y910" i="2" s="1"/>
  <c r="AO910" i="2"/>
  <c r="AD910" i="2"/>
  <c r="AT910" i="2"/>
  <c r="AX910" i="2" s="1"/>
  <c r="BD910" i="2"/>
  <c r="BS909" i="2"/>
  <c r="BP910" i="2"/>
  <c r="BQ910" i="2"/>
  <c r="BO910" i="2"/>
  <c r="CK910" i="2" l="1"/>
  <c r="CL910" i="2"/>
  <c r="CJ910" i="2"/>
  <c r="K910" i="2"/>
  <c r="P910" i="2" s="1"/>
  <c r="BW909" i="2"/>
  <c r="CH909" i="2" s="1"/>
  <c r="AS910" i="2"/>
  <c r="BX910" i="2"/>
  <c r="AN910" i="2"/>
  <c r="CC910" i="2"/>
  <c r="CG910" i="2" s="1"/>
  <c r="BH910" i="2"/>
  <c r="F911" i="2"/>
  <c r="AI910" i="2"/>
  <c r="BI910" i="2"/>
  <c r="BN910" i="2"/>
  <c r="CI910" i="2" l="1"/>
  <c r="CM910" i="2" s="1"/>
  <c r="AF911" i="2"/>
  <c r="Z911" i="2"/>
  <c r="AC911" i="2"/>
  <c r="AB911" i="2"/>
  <c r="V911" i="2"/>
  <c r="AU911" i="2"/>
  <c r="BE911" i="2"/>
  <c r="G912" i="2" s="1"/>
  <c r="AK911" i="2"/>
  <c r="BF911" i="2"/>
  <c r="H912" i="2" s="1"/>
  <c r="AQ911" i="2"/>
  <c r="BA911" i="2"/>
  <c r="AG911" i="2"/>
  <c r="W911" i="2"/>
  <c r="AV911" i="2"/>
  <c r="AL911" i="2"/>
  <c r="BU910" i="2"/>
  <c r="AW911" i="2"/>
  <c r="BG911" i="2"/>
  <c r="I912" i="2" s="1"/>
  <c r="AH911" i="2"/>
  <c r="BB911" i="2"/>
  <c r="AR911" i="2"/>
  <c r="AM911" i="2"/>
  <c r="X911" i="2"/>
  <c r="BV910" i="2"/>
  <c r="BM910" i="2"/>
  <c r="BR910" i="2" s="1"/>
  <c r="J911" i="2"/>
  <c r="O910" i="2"/>
  <c r="AP911" i="2" l="1"/>
  <c r="AZ911" i="2"/>
  <c r="BJ911" i="2" s="1"/>
  <c r="BT910" i="2"/>
  <c r="L911" i="2" s="1"/>
  <c r="AA911" i="2"/>
  <c r="AD911" i="2" s="1"/>
  <c r="CF911" i="2"/>
  <c r="CE911" i="2"/>
  <c r="CA911" i="2"/>
  <c r="BL911" i="2"/>
  <c r="BZ911" i="2"/>
  <c r="M911" i="2"/>
  <c r="T910" i="2"/>
  <c r="BD911" i="2"/>
  <c r="AT911" i="2"/>
  <c r="AX911" i="2" s="1"/>
  <c r="U911" i="2"/>
  <c r="Y911" i="2" s="1"/>
  <c r="AJ911" i="2"/>
  <c r="AE911" i="2"/>
  <c r="AO911" i="2"/>
  <c r="AY911" i="2"/>
  <c r="BC911" i="2" s="1"/>
  <c r="BS910" i="2"/>
  <c r="N911" i="2"/>
  <c r="S911" i="2" s="1"/>
  <c r="BK911" i="2"/>
  <c r="BO911" i="2"/>
  <c r="BQ911" i="2"/>
  <c r="BP911" i="2"/>
  <c r="R911" i="2" l="1"/>
  <c r="Q911" i="2"/>
  <c r="CK911" i="2"/>
  <c r="CL911" i="2"/>
  <c r="CJ911" i="2"/>
  <c r="BY911" i="2"/>
  <c r="CD911" i="2"/>
  <c r="BX911" i="2"/>
  <c r="AS911" i="2"/>
  <c r="BW910" i="2"/>
  <c r="CH910" i="2" s="1"/>
  <c r="K911" i="2"/>
  <c r="P911" i="2" s="1"/>
  <c r="BI911" i="2"/>
  <c r="AI911" i="2"/>
  <c r="BH911" i="2"/>
  <c r="F912" i="2"/>
  <c r="AN911" i="2"/>
  <c r="CC911" i="2"/>
  <c r="BN911" i="2"/>
  <c r="CG911" i="2" l="1"/>
  <c r="CI911" i="2"/>
  <c r="CM911" i="2" s="1"/>
  <c r="AA912" i="2"/>
  <c r="AC912" i="2"/>
  <c r="Z912" i="2"/>
  <c r="AB912" i="2"/>
  <c r="BV911" i="2"/>
  <c r="N912" i="2" s="1"/>
  <c r="AH912" i="2"/>
  <c r="BB912" i="2"/>
  <c r="AM912" i="2"/>
  <c r="X912" i="2"/>
  <c r="AW912" i="2"/>
  <c r="AR912" i="2"/>
  <c r="BG912" i="2"/>
  <c r="I913" i="2" s="1"/>
  <c r="BM911" i="2"/>
  <c r="BR911" i="2" s="1"/>
  <c r="AL912" i="2"/>
  <c r="AG912" i="2"/>
  <c r="AQ912" i="2"/>
  <c r="BF912" i="2"/>
  <c r="H913" i="2" s="1"/>
  <c r="W912" i="2"/>
  <c r="AV912" i="2"/>
  <c r="BA912" i="2"/>
  <c r="BU911" i="2"/>
  <c r="J912" i="2"/>
  <c r="O911" i="2"/>
  <c r="AF912" i="2"/>
  <c r="AK912" i="2"/>
  <c r="V912" i="2"/>
  <c r="AZ912" i="2"/>
  <c r="BE912" i="2"/>
  <c r="G913" i="2" s="1"/>
  <c r="AU912" i="2"/>
  <c r="AP912" i="2"/>
  <c r="BT911" i="2"/>
  <c r="S912" i="2" l="1"/>
  <c r="BL912" i="2"/>
  <c r="CA912" i="2"/>
  <c r="CF912" i="2"/>
  <c r="BY912" i="2"/>
  <c r="BZ912" i="2"/>
  <c r="CD912" i="2"/>
  <c r="T911" i="2"/>
  <c r="AT912" i="2"/>
  <c r="AX912" i="2" s="1"/>
  <c r="U912" i="2"/>
  <c r="Y912" i="2" s="1"/>
  <c r="AO912" i="2"/>
  <c r="AY912" i="2"/>
  <c r="BC912" i="2" s="1"/>
  <c r="BD912" i="2"/>
  <c r="AJ912" i="2"/>
  <c r="AE912" i="2"/>
  <c r="BS911" i="2"/>
  <c r="BK912" i="2"/>
  <c r="L912" i="2"/>
  <c r="Q912" i="2" s="1"/>
  <c r="BJ912" i="2"/>
  <c r="M912" i="2"/>
  <c r="R912" i="2" s="1"/>
  <c r="CE912" i="2"/>
  <c r="BQ912" i="2"/>
  <c r="BO912" i="2"/>
  <c r="BP912" i="2"/>
  <c r="CK912" i="2" l="1"/>
  <c r="CL912" i="2"/>
  <c r="CJ912" i="2"/>
  <c r="AC913" i="2"/>
  <c r="BH912" i="2"/>
  <c r="F913" i="2"/>
  <c r="AD912" i="2"/>
  <c r="BW911" i="2"/>
  <c r="CH911" i="2" s="1"/>
  <c r="K912" i="2"/>
  <c r="P912" i="2" s="1"/>
  <c r="AI912" i="2"/>
  <c r="BI912" i="2"/>
  <c r="BX912" i="2"/>
  <c r="AS912" i="2"/>
  <c r="AN912" i="2"/>
  <c r="CC912" i="2"/>
  <c r="CG912" i="2" s="1"/>
  <c r="BN912" i="2"/>
  <c r="CI912" i="2" l="1"/>
  <c r="CM912" i="2" s="1"/>
  <c r="AB913" i="2"/>
  <c r="AA913" i="2"/>
  <c r="Z913" i="2"/>
  <c r="BU912" i="2"/>
  <c r="M913" i="2" s="1"/>
  <c r="AF913" i="2"/>
  <c r="AZ913" i="2"/>
  <c r="AK913" i="2"/>
  <c r="AU913" i="2"/>
  <c r="V913" i="2"/>
  <c r="AP913" i="2"/>
  <c r="BT912" i="2"/>
  <c r="L913" i="2" s="1"/>
  <c r="BE913" i="2"/>
  <c r="G914" i="2" s="1"/>
  <c r="AQ913" i="2"/>
  <c r="AV913" i="2"/>
  <c r="BF913" i="2"/>
  <c r="H914" i="2" s="1"/>
  <c r="AL913" i="2"/>
  <c r="BA913" i="2"/>
  <c r="AG913" i="2"/>
  <c r="W913" i="2"/>
  <c r="AW913" i="2"/>
  <c r="BB913" i="2"/>
  <c r="AR913" i="2"/>
  <c r="BG913" i="2"/>
  <c r="I914" i="2" s="1"/>
  <c r="AM913" i="2"/>
  <c r="AH913" i="2"/>
  <c r="X913" i="2"/>
  <c r="BV912" i="2"/>
  <c r="O912" i="2"/>
  <c r="BM912" i="2"/>
  <c r="BR912" i="2" s="1"/>
  <c r="J913" i="2"/>
  <c r="R913" i="2" l="1"/>
  <c r="Q913" i="2"/>
  <c r="BJ913" i="2"/>
  <c r="CD913" i="2"/>
  <c r="BY913" i="2"/>
  <c r="BL913" i="2"/>
  <c r="CF913" i="2"/>
  <c r="BK913" i="2"/>
  <c r="BZ913" i="2"/>
  <c r="CE913" i="2"/>
  <c r="N913" i="2"/>
  <c r="S913" i="2" s="1"/>
  <c r="CA913" i="2"/>
  <c r="T912" i="2"/>
  <c r="U913" i="2"/>
  <c r="Y913" i="2" s="1"/>
  <c r="AE913" i="2"/>
  <c r="BD913" i="2"/>
  <c r="AY913" i="2"/>
  <c r="BC913" i="2" s="1"/>
  <c r="AO913" i="2"/>
  <c r="AT913" i="2"/>
  <c r="AX913" i="2" s="1"/>
  <c r="AJ913" i="2"/>
  <c r="BS912" i="2"/>
  <c r="BQ913" i="2"/>
  <c r="BP913" i="2"/>
  <c r="BO913" i="2"/>
  <c r="CK913" i="2" l="1"/>
  <c r="CJ913" i="2"/>
  <c r="CL913" i="2"/>
  <c r="BI913" i="2"/>
  <c r="AI913" i="2"/>
  <c r="BX913" i="2"/>
  <c r="AS913" i="2"/>
  <c r="BW912" i="2"/>
  <c r="CH912" i="2" s="1"/>
  <c r="K913" i="2"/>
  <c r="P913" i="2" s="1"/>
  <c r="AD913" i="2"/>
  <c r="AA914" i="2" s="1"/>
  <c r="AN913" i="2"/>
  <c r="CC913" i="2"/>
  <c r="CG913" i="2" s="1"/>
  <c r="BH913" i="2"/>
  <c r="F914" i="2"/>
  <c r="BN913" i="2"/>
  <c r="CI913" i="2" l="1"/>
  <c r="CM913" i="2" s="1"/>
  <c r="AB914" i="2"/>
  <c r="AC914" i="2"/>
  <c r="Z914" i="2"/>
  <c r="O913" i="2"/>
  <c r="J914" i="2"/>
  <c r="AF914" i="2"/>
  <c r="AZ914" i="2"/>
  <c r="AP914" i="2"/>
  <c r="AU914" i="2"/>
  <c r="AK914" i="2"/>
  <c r="BE914" i="2"/>
  <c r="G915" i="2" s="1"/>
  <c r="V914" i="2"/>
  <c r="BT913" i="2"/>
  <c r="X914" i="2"/>
  <c r="AH914" i="2"/>
  <c r="AR914" i="2"/>
  <c r="AW914" i="2"/>
  <c r="BB914" i="2"/>
  <c r="AM914" i="2"/>
  <c r="BG914" i="2"/>
  <c r="I915" i="2" s="1"/>
  <c r="BV913" i="2"/>
  <c r="W914" i="2"/>
  <c r="AV914" i="2"/>
  <c r="AG914" i="2"/>
  <c r="AQ914" i="2"/>
  <c r="AL914" i="2"/>
  <c r="BA914" i="2"/>
  <c r="BF914" i="2"/>
  <c r="H915" i="2" s="1"/>
  <c r="BU913" i="2"/>
  <c r="BM913" i="2"/>
  <c r="BR913" i="2" s="1"/>
  <c r="CD914" i="2" l="1"/>
  <c r="CE914" i="2"/>
  <c r="BK914" i="2"/>
  <c r="BJ914" i="2"/>
  <c r="CF914" i="2"/>
  <c r="BL914" i="2"/>
  <c r="L914" i="2"/>
  <c r="Q914" i="2" s="1"/>
  <c r="BY914" i="2"/>
  <c r="M914" i="2"/>
  <c r="R914" i="2" s="1"/>
  <c r="BZ914" i="2"/>
  <c r="N914" i="2"/>
  <c r="S914" i="2" s="1"/>
  <c r="CA914" i="2"/>
  <c r="T913" i="2"/>
  <c r="AD914" i="2"/>
  <c r="AO914" i="2"/>
  <c r="AY914" i="2"/>
  <c r="BC914" i="2" s="1"/>
  <c r="AJ914" i="2"/>
  <c r="AT914" i="2"/>
  <c r="AX914" i="2" s="1"/>
  <c r="AE914" i="2"/>
  <c r="BD914" i="2"/>
  <c r="U914" i="2"/>
  <c r="Y914" i="2" s="1"/>
  <c r="BS913" i="2"/>
  <c r="BO914" i="2"/>
  <c r="BP914" i="2"/>
  <c r="BQ914" i="2"/>
  <c r="CK914" i="2" l="1"/>
  <c r="CL914" i="2"/>
  <c r="CJ914" i="2"/>
  <c r="BH914" i="2"/>
  <c r="F915" i="2"/>
  <c r="AI914" i="2"/>
  <c r="BI914" i="2"/>
  <c r="BX914" i="2"/>
  <c r="AS914" i="2"/>
  <c r="K914" i="2"/>
  <c r="P914" i="2" s="1"/>
  <c r="BW913" i="2"/>
  <c r="CH913" i="2" s="1"/>
  <c r="AN914" i="2"/>
  <c r="CC914" i="2"/>
  <c r="CG914" i="2" s="1"/>
  <c r="BN914" i="2"/>
  <c r="CI914" i="2" l="1"/>
  <c r="CM914" i="2" s="1"/>
  <c r="AC915" i="2"/>
  <c r="AA915" i="2"/>
  <c r="Z915" i="2"/>
  <c r="AB915" i="2"/>
  <c r="O914" i="2"/>
  <c r="BG915" i="2"/>
  <c r="I916" i="2" s="1"/>
  <c r="BB915" i="2"/>
  <c r="AM915" i="2"/>
  <c r="AR915" i="2"/>
  <c r="AW915" i="2"/>
  <c r="X915" i="2"/>
  <c r="AH915" i="2"/>
  <c r="BV914" i="2"/>
  <c r="BE915" i="2"/>
  <c r="G916" i="2" s="1"/>
  <c r="AK915" i="2"/>
  <c r="V915" i="2"/>
  <c r="AU915" i="2"/>
  <c r="AF915" i="2"/>
  <c r="AP915" i="2"/>
  <c r="AZ915" i="2"/>
  <c r="BT914" i="2"/>
  <c r="J915" i="2"/>
  <c r="BF915" i="2"/>
  <c r="H916" i="2" s="1"/>
  <c r="AQ915" i="2"/>
  <c r="AV915" i="2"/>
  <c r="BA915" i="2"/>
  <c r="W915" i="2"/>
  <c r="AG915" i="2"/>
  <c r="AL915" i="2"/>
  <c r="BU914" i="2"/>
  <c r="BM914" i="2"/>
  <c r="BR914" i="2" s="1"/>
  <c r="CA915" i="2" l="1"/>
  <c r="BK915" i="2"/>
  <c r="CE915" i="2"/>
  <c r="BL915" i="2"/>
  <c r="BJ915" i="2"/>
  <c r="BY915" i="2"/>
  <c r="N915" i="2"/>
  <c r="S915" i="2" s="1"/>
  <c r="M915" i="2"/>
  <c r="R915" i="2" s="1"/>
  <c r="CD915" i="2"/>
  <c r="CF915" i="2"/>
  <c r="T914" i="2"/>
  <c r="AJ915" i="2"/>
  <c r="AT915" i="2"/>
  <c r="AX915" i="2" s="1"/>
  <c r="AD915" i="2"/>
  <c r="U915" i="2"/>
  <c r="Y915" i="2" s="1"/>
  <c r="BD915" i="2"/>
  <c r="AO915" i="2"/>
  <c r="AE915" i="2"/>
  <c r="AY915" i="2"/>
  <c r="BC915" i="2" s="1"/>
  <c r="BS914" i="2"/>
  <c r="BZ915" i="2"/>
  <c r="L915" i="2"/>
  <c r="Q915" i="2" s="1"/>
  <c r="BO915" i="2"/>
  <c r="BP915" i="2"/>
  <c r="BQ915" i="2"/>
  <c r="CJ915" i="2" l="1"/>
  <c r="CK915" i="2"/>
  <c r="CL915" i="2"/>
  <c r="AI915" i="2"/>
  <c r="BI915" i="2"/>
  <c r="BX915" i="2"/>
  <c r="AS915" i="2"/>
  <c r="BW914" i="2"/>
  <c r="CH914" i="2" s="1"/>
  <c r="K915" i="2"/>
  <c r="P915" i="2" s="1"/>
  <c r="F916" i="2"/>
  <c r="BH915" i="2"/>
  <c r="AN915" i="2"/>
  <c r="CC915" i="2"/>
  <c r="CG915" i="2" s="1"/>
  <c r="BN915" i="2"/>
  <c r="CI915" i="2" l="1"/>
  <c r="CM915" i="2" s="1"/>
  <c r="BT915" i="2"/>
  <c r="L916" i="2" s="1"/>
  <c r="Z916" i="2"/>
  <c r="AC916" i="2"/>
  <c r="AB916" i="2"/>
  <c r="AU916" i="2"/>
  <c r="O915" i="2"/>
  <c r="BM915" i="2"/>
  <c r="BR915" i="2" s="1"/>
  <c r="AR916" i="2"/>
  <c r="AW916" i="2"/>
  <c r="X916" i="2"/>
  <c r="AM916" i="2"/>
  <c r="AH916" i="2"/>
  <c r="BG916" i="2"/>
  <c r="I917" i="2" s="1"/>
  <c r="BB916" i="2"/>
  <c r="BV915" i="2"/>
  <c r="J916" i="2"/>
  <c r="W916" i="2"/>
  <c r="AV916" i="2"/>
  <c r="AL916" i="2"/>
  <c r="AQ916" i="2"/>
  <c r="BA916" i="2"/>
  <c r="BF916" i="2"/>
  <c r="H917" i="2" s="1"/>
  <c r="AG916" i="2"/>
  <c r="BU915" i="2"/>
  <c r="AP916" i="2" l="1"/>
  <c r="BE916" i="2"/>
  <c r="G917" i="2" s="1"/>
  <c r="AK916" i="2"/>
  <c r="AF916" i="2"/>
  <c r="V916" i="2"/>
  <c r="AA916" i="2"/>
  <c r="Q916" i="2" s="1"/>
  <c r="AZ916" i="2"/>
  <c r="CF916" i="2"/>
  <c r="BK916" i="2"/>
  <c r="CE916" i="2"/>
  <c r="N916" i="2"/>
  <c r="CA916" i="2"/>
  <c r="M916" i="2"/>
  <c r="T915" i="2"/>
  <c r="AJ916" i="2"/>
  <c r="AY916" i="2"/>
  <c r="AO916" i="2"/>
  <c r="AT916" i="2"/>
  <c r="AX916" i="2" s="1"/>
  <c r="BD916" i="2"/>
  <c r="AE916" i="2"/>
  <c r="U916" i="2"/>
  <c r="BS915" i="2"/>
  <c r="BZ916" i="2"/>
  <c r="BL916" i="2"/>
  <c r="BQ916" i="2"/>
  <c r="BP916" i="2"/>
  <c r="S916" i="2" l="1"/>
  <c r="Y916" i="2"/>
  <c r="R916" i="2"/>
  <c r="CL916" i="2"/>
  <c r="CK916" i="2"/>
  <c r="CD916" i="2"/>
  <c r="BC916" i="2"/>
  <c r="BJ916" i="2"/>
  <c r="BY916" i="2"/>
  <c r="AD916" i="2"/>
  <c r="AA917" i="2" s="1"/>
  <c r="BX916" i="2"/>
  <c r="AS916" i="2"/>
  <c r="AI916" i="2"/>
  <c r="BI916" i="2"/>
  <c r="BW915" i="2"/>
  <c r="CH915" i="2" s="1"/>
  <c r="K916" i="2"/>
  <c r="P916" i="2" s="1"/>
  <c r="BH916" i="2"/>
  <c r="F917" i="2"/>
  <c r="AN916" i="2"/>
  <c r="CC916" i="2"/>
  <c r="BO916" i="2"/>
  <c r="BN916" i="2"/>
  <c r="CG916" i="2" l="1"/>
  <c r="CI916" i="2"/>
  <c r="CJ916" i="2"/>
  <c r="AC917" i="2"/>
  <c r="Z917" i="2"/>
  <c r="AB917" i="2"/>
  <c r="BB917" i="2"/>
  <c r="AW917" i="2"/>
  <c r="AM917" i="2"/>
  <c r="X917" i="2"/>
  <c r="AR917" i="2"/>
  <c r="AH917" i="2"/>
  <c r="BG917" i="2"/>
  <c r="I918" i="2" s="1"/>
  <c r="BV916" i="2"/>
  <c r="AL917" i="2"/>
  <c r="BF917" i="2"/>
  <c r="H918" i="2" s="1"/>
  <c r="AQ917" i="2"/>
  <c r="AV917" i="2"/>
  <c r="AG917" i="2"/>
  <c r="BA917" i="2"/>
  <c r="W917" i="2"/>
  <c r="BU916" i="2"/>
  <c r="BE917" i="2"/>
  <c r="G918" i="2" s="1"/>
  <c r="AU917" i="2"/>
  <c r="AK917" i="2"/>
  <c r="AP917" i="2"/>
  <c r="AZ917" i="2"/>
  <c r="V917" i="2"/>
  <c r="AF917" i="2"/>
  <c r="BT916" i="2"/>
  <c r="BM916" i="2"/>
  <c r="BR916" i="2" s="1"/>
  <c r="O916" i="2"/>
  <c r="J917" i="2"/>
  <c r="CM916" i="2" l="1"/>
  <c r="BL917" i="2"/>
  <c r="BJ917" i="2"/>
  <c r="BK917" i="2"/>
  <c r="CE917" i="2"/>
  <c r="CA917" i="2"/>
  <c r="T916" i="2"/>
  <c r="U917" i="2"/>
  <c r="Y917" i="2" s="1"/>
  <c r="AT917" i="2"/>
  <c r="AX917" i="2" s="1"/>
  <c r="AD917" i="2"/>
  <c r="AE917" i="2"/>
  <c r="AY917" i="2"/>
  <c r="BC917" i="2" s="1"/>
  <c r="AO917" i="2"/>
  <c r="AJ917" i="2"/>
  <c r="BD917" i="2"/>
  <c r="BS916" i="2"/>
  <c r="BZ917" i="2"/>
  <c r="L917" i="2"/>
  <c r="Q917" i="2" s="1"/>
  <c r="CF917" i="2"/>
  <c r="BY917" i="2"/>
  <c r="M917" i="2"/>
  <c r="R917" i="2" s="1"/>
  <c r="CD917" i="2"/>
  <c r="N917" i="2"/>
  <c r="S917" i="2" s="1"/>
  <c r="BP917" i="2"/>
  <c r="BO917" i="2"/>
  <c r="BQ917" i="2"/>
  <c r="CL917" i="2" l="1"/>
  <c r="CJ917" i="2"/>
  <c r="CK917" i="2"/>
  <c r="AQ918" i="2"/>
  <c r="AN917" i="2"/>
  <c r="CC917" i="2"/>
  <c r="CG917" i="2" s="1"/>
  <c r="AS917" i="2"/>
  <c r="BX917" i="2"/>
  <c r="BW916" i="2"/>
  <c r="CH916" i="2" s="1"/>
  <c r="K917" i="2"/>
  <c r="P917" i="2" s="1"/>
  <c r="BH917" i="2"/>
  <c r="F918" i="2"/>
  <c r="AI917" i="2"/>
  <c r="BI917" i="2"/>
  <c r="BN917" i="2"/>
  <c r="CI917" i="2" l="1"/>
  <c r="CM917" i="2" s="1"/>
  <c r="AA918" i="2"/>
  <c r="AL918" i="2"/>
  <c r="Z918" i="2"/>
  <c r="AB918" i="2"/>
  <c r="AC918" i="2"/>
  <c r="BV917" i="2"/>
  <c r="N918" i="2" s="1"/>
  <c r="BU917" i="2"/>
  <c r="M918" i="2" s="1"/>
  <c r="AG918" i="2"/>
  <c r="BA918" i="2"/>
  <c r="AV918" i="2"/>
  <c r="W918" i="2"/>
  <c r="BF918" i="2"/>
  <c r="H919" i="2" s="1"/>
  <c r="AU918" i="2"/>
  <c r="AZ918" i="2"/>
  <c r="BE918" i="2"/>
  <c r="G919" i="2" s="1"/>
  <c r="AF918" i="2"/>
  <c r="AK918" i="2"/>
  <c r="BB918" i="2"/>
  <c r="AW918" i="2"/>
  <c r="AH918" i="2"/>
  <c r="AM918" i="2"/>
  <c r="AR918" i="2"/>
  <c r="X918" i="2"/>
  <c r="BG918" i="2"/>
  <c r="I919" i="2" s="1"/>
  <c r="BM917" i="2"/>
  <c r="BR917" i="2" s="1"/>
  <c r="J918" i="2"/>
  <c r="O917" i="2"/>
  <c r="S918" i="2" l="1"/>
  <c r="R918" i="2"/>
  <c r="AP918" i="2"/>
  <c r="CD918" i="2" s="1"/>
  <c r="BT917" i="2"/>
  <c r="L918" i="2" s="1"/>
  <c r="Q918" i="2" s="1"/>
  <c r="V918" i="2"/>
  <c r="CE918" i="2"/>
  <c r="BJ918" i="2"/>
  <c r="BK918" i="2"/>
  <c r="BZ918" i="2"/>
  <c r="BL918" i="2"/>
  <c r="CF918" i="2"/>
  <c r="CA918" i="2"/>
  <c r="T917" i="2"/>
  <c r="AT918" i="2"/>
  <c r="AX918" i="2" s="1"/>
  <c r="AY918" i="2"/>
  <c r="BC918" i="2" s="1"/>
  <c r="AJ918" i="2"/>
  <c r="AO918" i="2"/>
  <c r="U918" i="2"/>
  <c r="BD918" i="2"/>
  <c r="AE918" i="2"/>
  <c r="BS917" i="2"/>
  <c r="BP918" i="2"/>
  <c r="BO918" i="2"/>
  <c r="BQ918" i="2"/>
  <c r="CK918" i="2" l="1"/>
  <c r="CJ918" i="2"/>
  <c r="CL918" i="2"/>
  <c r="Y918" i="2"/>
  <c r="BY918" i="2"/>
  <c r="AC919" i="2"/>
  <c r="K918" i="2"/>
  <c r="P918" i="2" s="1"/>
  <c r="BW917" i="2"/>
  <c r="CH917" i="2" s="1"/>
  <c r="AS918" i="2"/>
  <c r="BX918" i="2"/>
  <c r="AD918" i="2"/>
  <c r="AI918" i="2"/>
  <c r="BI918" i="2"/>
  <c r="AN918" i="2"/>
  <c r="CC918" i="2"/>
  <c r="CG918" i="2" s="1"/>
  <c r="BH918" i="2"/>
  <c r="F919" i="2"/>
  <c r="BN918" i="2"/>
  <c r="CI918" i="2" l="1"/>
  <c r="CM918" i="2" s="1"/>
  <c r="AB919" i="2"/>
  <c r="AA919" i="2"/>
  <c r="Z919" i="2"/>
  <c r="AP919" i="2"/>
  <c r="BT918" i="2"/>
  <c r="L919" i="2" s="1"/>
  <c r="AK919" i="2"/>
  <c r="BE919" i="2"/>
  <c r="G920" i="2" s="1"/>
  <c r="AZ919" i="2"/>
  <c r="AU919" i="2"/>
  <c r="AF919" i="2"/>
  <c r="V919" i="2"/>
  <c r="AR919" i="2"/>
  <c r="AM919" i="2"/>
  <c r="BG919" i="2"/>
  <c r="I920" i="2" s="1"/>
  <c r="AW919" i="2"/>
  <c r="BB919" i="2"/>
  <c r="AH919" i="2"/>
  <c r="X919" i="2"/>
  <c r="BV918" i="2"/>
  <c r="J919" i="2"/>
  <c r="BM918" i="2"/>
  <c r="BR918" i="2" s="1"/>
  <c r="O918" i="2"/>
  <c r="AQ919" i="2"/>
  <c r="AG919" i="2"/>
  <c r="BA919" i="2"/>
  <c r="AL919" i="2"/>
  <c r="W919" i="2"/>
  <c r="AV919" i="2"/>
  <c r="BF919" i="2"/>
  <c r="H920" i="2" s="1"/>
  <c r="BU918" i="2"/>
  <c r="Q919" i="2" l="1"/>
  <c r="BY919" i="2"/>
  <c r="BJ919" i="2"/>
  <c r="CD919" i="2"/>
  <c r="BL919" i="2"/>
  <c r="CF919" i="2"/>
  <c r="BK919" i="2"/>
  <c r="M919" i="2"/>
  <c r="R919" i="2" s="1"/>
  <c r="BZ919" i="2"/>
  <c r="CE919" i="2"/>
  <c r="T918" i="2"/>
  <c r="AO919" i="2"/>
  <c r="AY919" i="2"/>
  <c r="BC919" i="2" s="1"/>
  <c r="BD919" i="2"/>
  <c r="AJ919" i="2"/>
  <c r="AE919" i="2"/>
  <c r="AD919" i="2"/>
  <c r="AT919" i="2"/>
  <c r="AX919" i="2" s="1"/>
  <c r="U919" i="2"/>
  <c r="Y919" i="2" s="1"/>
  <c r="BS918" i="2"/>
  <c r="N919" i="2"/>
  <c r="S919" i="2" s="1"/>
  <c r="CA919" i="2"/>
  <c r="BQ919" i="2"/>
  <c r="BO919" i="2"/>
  <c r="BP919" i="2"/>
  <c r="CL919" i="2" l="1"/>
  <c r="CJ919" i="2"/>
  <c r="CK919" i="2"/>
  <c r="BH919" i="2"/>
  <c r="F920" i="2"/>
  <c r="BW918" i="2"/>
  <c r="CH918" i="2" s="1"/>
  <c r="K919" i="2"/>
  <c r="P919" i="2" s="1"/>
  <c r="AI919" i="2"/>
  <c r="BI919" i="2"/>
  <c r="BX919" i="2"/>
  <c r="AS919" i="2"/>
  <c r="AN919" i="2"/>
  <c r="CC919" i="2"/>
  <c r="CG919" i="2" s="1"/>
  <c r="BN919" i="2"/>
  <c r="CI919" i="2" l="1"/>
  <c r="CM919" i="2" s="1"/>
  <c r="AA920" i="2"/>
  <c r="Z920" i="2"/>
  <c r="AB920" i="2"/>
  <c r="AC920" i="2"/>
  <c r="BV919" i="2"/>
  <c r="N920" i="2" s="1"/>
  <c r="BG920" i="2"/>
  <c r="I921" i="2" s="1"/>
  <c r="X920" i="2"/>
  <c r="AW920" i="2"/>
  <c r="BB920" i="2"/>
  <c r="AM920" i="2"/>
  <c r="AR920" i="2"/>
  <c r="AH920" i="2"/>
  <c r="J920" i="2"/>
  <c r="BM919" i="2"/>
  <c r="BR919" i="2" s="1"/>
  <c r="AU920" i="2"/>
  <c r="AP920" i="2"/>
  <c r="BA920" i="2"/>
  <c r="BF920" i="2"/>
  <c r="H921" i="2" s="1"/>
  <c r="AQ920" i="2"/>
  <c r="AV920" i="2"/>
  <c r="AL920" i="2"/>
  <c r="W920" i="2"/>
  <c r="AG920" i="2"/>
  <c r="BU919" i="2"/>
  <c r="O919" i="2"/>
  <c r="S920" i="2" l="1"/>
  <c r="AK920" i="2"/>
  <c r="CD920" i="2" s="1"/>
  <c r="BE920" i="2"/>
  <c r="G921" i="2" s="1"/>
  <c r="AZ920" i="2"/>
  <c r="AF920" i="2"/>
  <c r="BT919" i="2"/>
  <c r="L920" i="2" s="1"/>
  <c r="Q920" i="2" s="1"/>
  <c r="V920" i="2"/>
  <c r="BL920" i="2"/>
  <c r="CA920" i="2"/>
  <c r="CF920" i="2"/>
  <c r="BK920" i="2"/>
  <c r="CE920" i="2"/>
  <c r="BZ920" i="2"/>
  <c r="M920" i="2"/>
  <c r="R920" i="2" s="1"/>
  <c r="T919" i="2"/>
  <c r="BD920" i="2"/>
  <c r="U920" i="2"/>
  <c r="AO920" i="2"/>
  <c r="AE920" i="2"/>
  <c r="AT920" i="2"/>
  <c r="AX920" i="2" s="1"/>
  <c r="AY920" i="2"/>
  <c r="AJ920" i="2"/>
  <c r="BS919" i="2"/>
  <c r="BQ920" i="2"/>
  <c r="BP920" i="2"/>
  <c r="CK920" i="2" l="1"/>
  <c r="CL920" i="2"/>
  <c r="BC920" i="2"/>
  <c r="BY920" i="2"/>
  <c r="Y920" i="2"/>
  <c r="BJ920" i="2"/>
  <c r="AC921" i="2"/>
  <c r="F921" i="2"/>
  <c r="BH920" i="2"/>
  <c r="BW919" i="2"/>
  <c r="CH919" i="2" s="1"/>
  <c r="K920" i="2"/>
  <c r="P920" i="2" s="1"/>
  <c r="BI920" i="2"/>
  <c r="AI920" i="2"/>
  <c r="AD920" i="2"/>
  <c r="AN920" i="2"/>
  <c r="CC920" i="2"/>
  <c r="CG920" i="2" s="1"/>
  <c r="AS920" i="2"/>
  <c r="BX920" i="2"/>
  <c r="BO920" i="2"/>
  <c r="BN920" i="2"/>
  <c r="CJ920" i="2" l="1"/>
  <c r="CI920" i="2"/>
  <c r="Z921" i="2"/>
  <c r="AB921" i="2"/>
  <c r="AU921" i="2"/>
  <c r="AA921" i="2"/>
  <c r="BT920" i="2"/>
  <c r="L921" i="2" s="1"/>
  <c r="AZ921" i="2"/>
  <c r="AK921" i="2"/>
  <c r="BE921" i="2"/>
  <c r="G922" i="2" s="1"/>
  <c r="AF921" i="2"/>
  <c r="AP921" i="2"/>
  <c r="V921" i="2"/>
  <c r="BG921" i="2"/>
  <c r="I922" i="2" s="1"/>
  <c r="AH921" i="2"/>
  <c r="AW921" i="2"/>
  <c r="AR921" i="2"/>
  <c r="BB921" i="2"/>
  <c r="X921" i="2"/>
  <c r="AM921" i="2"/>
  <c r="BV920" i="2"/>
  <c r="O920" i="2"/>
  <c r="J921" i="2"/>
  <c r="BA921" i="2"/>
  <c r="BF921" i="2"/>
  <c r="H922" i="2" s="1"/>
  <c r="AV921" i="2"/>
  <c r="AL921" i="2"/>
  <c r="W921" i="2"/>
  <c r="AQ921" i="2"/>
  <c r="AG921" i="2"/>
  <c r="BU920" i="2"/>
  <c r="BM920" i="2"/>
  <c r="BR920" i="2" s="1"/>
  <c r="Q921" i="2" l="1"/>
  <c r="CM920" i="2"/>
  <c r="BJ921" i="2"/>
  <c r="BY921" i="2"/>
  <c r="CD921" i="2"/>
  <c r="CF921" i="2"/>
  <c r="BK921" i="2"/>
  <c r="BZ921" i="2"/>
  <c r="CA921" i="2"/>
  <c r="M921" i="2"/>
  <c r="R921" i="2" s="1"/>
  <c r="T920" i="2"/>
  <c r="BD921" i="2"/>
  <c r="AE921" i="2"/>
  <c r="AT921" i="2"/>
  <c r="AX921" i="2" s="1"/>
  <c r="AJ921" i="2"/>
  <c r="AY921" i="2"/>
  <c r="BC921" i="2" s="1"/>
  <c r="AO921" i="2"/>
  <c r="U921" i="2"/>
  <c r="Y921" i="2" s="1"/>
  <c r="BS920" i="2"/>
  <c r="BL921" i="2"/>
  <c r="CE921" i="2"/>
  <c r="N921" i="2"/>
  <c r="S921" i="2" s="1"/>
  <c r="BP921" i="2"/>
  <c r="BO921" i="2"/>
  <c r="BQ921" i="2"/>
  <c r="CK921" i="2" l="1"/>
  <c r="CJ921" i="2"/>
  <c r="CL921" i="2"/>
  <c r="AS921" i="2"/>
  <c r="BX921" i="2"/>
  <c r="AD921" i="2"/>
  <c r="AI921" i="2"/>
  <c r="BI921" i="2"/>
  <c r="BW920" i="2"/>
  <c r="CH920" i="2" s="1"/>
  <c r="K921" i="2"/>
  <c r="P921" i="2" s="1"/>
  <c r="AN921" i="2"/>
  <c r="CC921" i="2"/>
  <c r="CG921" i="2" s="1"/>
  <c r="BH921" i="2"/>
  <c r="F922" i="2"/>
  <c r="BN921" i="2"/>
  <c r="CI921" i="2" l="1"/>
  <c r="CM921" i="2" s="1"/>
  <c r="AA922" i="2"/>
  <c r="AB922" i="2"/>
  <c r="Z922" i="2"/>
  <c r="AC922" i="2"/>
  <c r="BV921" i="2"/>
  <c r="N922" i="2" s="1"/>
  <c r="X922" i="2"/>
  <c r="AM922" i="2"/>
  <c r="BG922" i="2"/>
  <c r="I923" i="2" s="1"/>
  <c r="AW922" i="2"/>
  <c r="AR922" i="2"/>
  <c r="BB922" i="2"/>
  <c r="AH922" i="2"/>
  <c r="J922" i="2"/>
  <c r="O921" i="2"/>
  <c r="BM921" i="2"/>
  <c r="BR921" i="2" s="1"/>
  <c r="BF922" i="2"/>
  <c r="H923" i="2" s="1"/>
  <c r="AG922" i="2"/>
  <c r="AQ922" i="2"/>
  <c r="BA922" i="2"/>
  <c r="AV922" i="2"/>
  <c r="W922" i="2"/>
  <c r="AL922" i="2"/>
  <c r="BU921" i="2"/>
  <c r="BE922" i="2"/>
  <c r="G923" i="2" s="1"/>
  <c r="AZ922" i="2"/>
  <c r="AK922" i="2"/>
  <c r="AP922" i="2"/>
  <c r="V922" i="2"/>
  <c r="AF922" i="2"/>
  <c r="AU922" i="2"/>
  <c r="BT921" i="2"/>
  <c r="S922" i="2" l="1"/>
  <c r="CF922" i="2"/>
  <c r="CA922" i="2"/>
  <c r="BL922" i="2"/>
  <c r="BY922" i="2"/>
  <c r="CE922" i="2"/>
  <c r="BZ922" i="2"/>
  <c r="BK922" i="2"/>
  <c r="L922" i="2"/>
  <c r="Q922" i="2" s="1"/>
  <c r="CD922" i="2"/>
  <c r="BJ922" i="2"/>
  <c r="M922" i="2"/>
  <c r="R922" i="2" s="1"/>
  <c r="T921" i="2"/>
  <c r="U922" i="2"/>
  <c r="Y922" i="2" s="1"/>
  <c r="AO922" i="2"/>
  <c r="AJ922" i="2"/>
  <c r="AT922" i="2"/>
  <c r="AX922" i="2" s="1"/>
  <c r="AE922" i="2"/>
  <c r="AY922" i="2"/>
  <c r="BC922" i="2" s="1"/>
  <c r="BD922" i="2"/>
  <c r="BS921" i="2"/>
  <c r="BP922" i="2"/>
  <c r="BQ922" i="2"/>
  <c r="BO922" i="2"/>
  <c r="CL922" i="2" l="1"/>
  <c r="CJ922" i="2"/>
  <c r="CK922" i="2"/>
  <c r="AC923" i="2"/>
  <c r="BH922" i="2"/>
  <c r="F923" i="2"/>
  <c r="AN922" i="2"/>
  <c r="CC922" i="2"/>
  <c r="CG922" i="2" s="1"/>
  <c r="AS922" i="2"/>
  <c r="BX922" i="2"/>
  <c r="BW921" i="2"/>
  <c r="CH921" i="2" s="1"/>
  <c r="K922" i="2"/>
  <c r="P922" i="2" s="1"/>
  <c r="BI922" i="2"/>
  <c r="AI922" i="2"/>
  <c r="AD922" i="2"/>
  <c r="BN922" i="2"/>
  <c r="CI922" i="2" l="1"/>
  <c r="CM922" i="2" s="1"/>
  <c r="Z923" i="2"/>
  <c r="AB923" i="2"/>
  <c r="AA923" i="2"/>
  <c r="O922" i="2"/>
  <c r="BA923" i="2"/>
  <c r="AQ923" i="2"/>
  <c r="AL923" i="2"/>
  <c r="AV923" i="2"/>
  <c r="AG923" i="2"/>
  <c r="BF923" i="2"/>
  <c r="H924" i="2" s="1"/>
  <c r="W923" i="2"/>
  <c r="BU922" i="2"/>
  <c r="AZ923" i="2"/>
  <c r="AK923" i="2"/>
  <c r="AF923" i="2"/>
  <c r="BE923" i="2"/>
  <c r="G924" i="2" s="1"/>
  <c r="AU923" i="2"/>
  <c r="AP923" i="2"/>
  <c r="V923" i="2"/>
  <c r="BT922" i="2"/>
  <c r="J923" i="2"/>
  <c r="BG923" i="2"/>
  <c r="I924" i="2" s="1"/>
  <c r="AH923" i="2"/>
  <c r="X923" i="2"/>
  <c r="BB923" i="2"/>
  <c r="AW923" i="2"/>
  <c r="AM923" i="2"/>
  <c r="AR923" i="2"/>
  <c r="BV922" i="2"/>
  <c r="BM922" i="2"/>
  <c r="BR922" i="2" s="1"/>
  <c r="BK923" i="2" l="1"/>
  <c r="CA923" i="2"/>
  <c r="BY923" i="2"/>
  <c r="CE923" i="2"/>
  <c r="L923" i="2"/>
  <c r="Q923" i="2" s="1"/>
  <c r="BZ923" i="2"/>
  <c r="CF923" i="2"/>
  <c r="BJ923" i="2"/>
  <c r="M923" i="2"/>
  <c r="R923" i="2" s="1"/>
  <c r="BL923" i="2"/>
  <c r="CD923" i="2"/>
  <c r="T922" i="2"/>
  <c r="AD923" i="2"/>
  <c r="AJ923" i="2"/>
  <c r="AT923" i="2"/>
  <c r="AX923" i="2" s="1"/>
  <c r="BD923" i="2"/>
  <c r="AY923" i="2"/>
  <c r="BC923" i="2" s="1"/>
  <c r="AO923" i="2"/>
  <c r="AE923" i="2"/>
  <c r="U923" i="2"/>
  <c r="Y923" i="2" s="1"/>
  <c r="BS922" i="2"/>
  <c r="N923" i="2"/>
  <c r="S923" i="2" s="1"/>
  <c r="BQ923" i="2"/>
  <c r="BP923" i="2"/>
  <c r="BO923" i="2"/>
  <c r="CJ923" i="2" l="1"/>
  <c r="CL923" i="2"/>
  <c r="CK923" i="2"/>
  <c r="BH923" i="2"/>
  <c r="F924" i="2"/>
  <c r="AI923" i="2"/>
  <c r="BI923" i="2"/>
  <c r="AS923" i="2"/>
  <c r="BX923" i="2"/>
  <c r="AN923" i="2"/>
  <c r="CC923" i="2"/>
  <c r="CG923" i="2" s="1"/>
  <c r="BW922" i="2"/>
  <c r="CH922" i="2" s="1"/>
  <c r="K923" i="2"/>
  <c r="P923" i="2" s="1"/>
  <c r="BN923" i="2"/>
  <c r="CI923" i="2" l="1"/>
  <c r="CM923" i="2" s="1"/>
  <c r="AA924" i="2"/>
  <c r="AB924" i="2"/>
  <c r="Z924" i="2"/>
  <c r="AC924" i="2"/>
  <c r="AW924" i="2"/>
  <c r="BV923" i="2"/>
  <c r="N924" i="2" s="1"/>
  <c r="AH924" i="2"/>
  <c r="AR924" i="2"/>
  <c r="BB924" i="2"/>
  <c r="AM924" i="2"/>
  <c r="X924" i="2"/>
  <c r="BG924" i="2"/>
  <c r="I925" i="2" s="1"/>
  <c r="AQ924" i="2"/>
  <c r="W924" i="2"/>
  <c r="BF924" i="2"/>
  <c r="H925" i="2" s="1"/>
  <c r="BA924" i="2"/>
  <c r="AV924" i="2"/>
  <c r="AG924" i="2"/>
  <c r="AL924" i="2"/>
  <c r="BU923" i="2"/>
  <c r="O923" i="2"/>
  <c r="J924" i="2"/>
  <c r="V924" i="2"/>
  <c r="AK924" i="2"/>
  <c r="BM923" i="2"/>
  <c r="BR923" i="2" s="1"/>
  <c r="S924" i="2" l="1"/>
  <c r="AF924" i="2"/>
  <c r="BT923" i="2"/>
  <c r="L924" i="2" s="1"/>
  <c r="Q924" i="2" s="1"/>
  <c r="AP924" i="2"/>
  <c r="BE924" i="2"/>
  <c r="G925" i="2" s="1"/>
  <c r="AZ924" i="2"/>
  <c r="AU924" i="2"/>
  <c r="BL924" i="2"/>
  <c r="CF924" i="2"/>
  <c r="CA924" i="2"/>
  <c r="CE924" i="2"/>
  <c r="BK924" i="2"/>
  <c r="BZ924" i="2"/>
  <c r="T923" i="2"/>
  <c r="AO924" i="2"/>
  <c r="AD924" i="2"/>
  <c r="BD924" i="2"/>
  <c r="AT924" i="2"/>
  <c r="AJ924" i="2"/>
  <c r="AY924" i="2"/>
  <c r="AE924" i="2"/>
  <c r="U924" i="2"/>
  <c r="Y924" i="2" s="1"/>
  <c r="BS923" i="2"/>
  <c r="M924" i="2"/>
  <c r="R924" i="2" s="1"/>
  <c r="BQ924" i="2"/>
  <c r="BP924" i="2"/>
  <c r="CL924" i="2" l="1"/>
  <c r="CK924" i="2"/>
  <c r="AX924" i="2"/>
  <c r="CD924" i="2"/>
  <c r="BJ924" i="2"/>
  <c r="BY924" i="2"/>
  <c r="BC924" i="2"/>
  <c r="BW923" i="2"/>
  <c r="CH923" i="2" s="1"/>
  <c r="K924" i="2"/>
  <c r="P924" i="2" s="1"/>
  <c r="AN924" i="2"/>
  <c r="CC924" i="2"/>
  <c r="AS924" i="2"/>
  <c r="BX924" i="2"/>
  <c r="BI924" i="2"/>
  <c r="AI924" i="2"/>
  <c r="BH924" i="2"/>
  <c r="F925" i="2"/>
  <c r="BO924" i="2"/>
  <c r="BN924" i="2"/>
  <c r="CG924" i="2" l="1"/>
  <c r="CI924" i="2"/>
  <c r="CJ924" i="2"/>
  <c r="AK925" i="2"/>
  <c r="AC925" i="2"/>
  <c r="Z925" i="2"/>
  <c r="AB925" i="2"/>
  <c r="BB925" i="2"/>
  <c r="AU925" i="2"/>
  <c r="AP925" i="2"/>
  <c r="BE925" i="2"/>
  <c r="G926" i="2" s="1"/>
  <c r="AZ925" i="2"/>
  <c r="AH925" i="2"/>
  <c r="AV925" i="2"/>
  <c r="AG925" i="2"/>
  <c r="W925" i="2"/>
  <c r="BU924" i="2"/>
  <c r="M925" i="2" s="1"/>
  <c r="BV924" i="2"/>
  <c r="N925" i="2" s="1"/>
  <c r="BG925" i="2"/>
  <c r="I926" i="2" s="1"/>
  <c r="AW925" i="2"/>
  <c r="AM925" i="2"/>
  <c r="AR925" i="2"/>
  <c r="X925" i="2"/>
  <c r="AL925" i="2"/>
  <c r="BA925" i="2"/>
  <c r="AQ925" i="2"/>
  <c r="BF925" i="2"/>
  <c r="H926" i="2" s="1"/>
  <c r="J925" i="2"/>
  <c r="O924" i="2"/>
  <c r="BM924" i="2"/>
  <c r="BR924" i="2" s="1"/>
  <c r="CM924" i="2" l="1"/>
  <c r="AF925" i="2"/>
  <c r="BJ925" i="2" s="1"/>
  <c r="AA925" i="2"/>
  <c r="R925" i="2" s="1"/>
  <c r="V925" i="2"/>
  <c r="BT924" i="2"/>
  <c r="L925" i="2" s="1"/>
  <c r="BY925" i="2"/>
  <c r="CD925" i="2"/>
  <c r="BL925" i="2"/>
  <c r="BK925" i="2"/>
  <c r="CA925" i="2"/>
  <c r="CF925" i="2"/>
  <c r="CE925" i="2"/>
  <c r="BZ925" i="2"/>
  <c r="T924" i="2"/>
  <c r="AE925" i="2"/>
  <c r="AY925" i="2"/>
  <c r="BC925" i="2" s="1"/>
  <c r="AO925" i="2"/>
  <c r="BD925" i="2"/>
  <c r="U925" i="2"/>
  <c r="AT925" i="2"/>
  <c r="AX925" i="2" s="1"/>
  <c r="AJ925" i="2"/>
  <c r="BS924" i="2"/>
  <c r="BQ925" i="2"/>
  <c r="BP925" i="2"/>
  <c r="BO925" i="2"/>
  <c r="S925" i="2" l="1"/>
  <c r="Q925" i="2"/>
  <c r="CK925" i="2"/>
  <c r="CJ925" i="2"/>
  <c r="CL925" i="2"/>
  <c r="Y925" i="2"/>
  <c r="AB926" i="2"/>
  <c r="AD925" i="2"/>
  <c r="BW924" i="2"/>
  <c r="CH924" i="2" s="1"/>
  <c r="K925" i="2"/>
  <c r="P925" i="2" s="1"/>
  <c r="BH925" i="2"/>
  <c r="F926" i="2"/>
  <c r="AI925" i="2"/>
  <c r="BI925" i="2"/>
  <c r="AN925" i="2"/>
  <c r="CC925" i="2"/>
  <c r="CG925" i="2" s="1"/>
  <c r="AS925" i="2"/>
  <c r="BX925" i="2"/>
  <c r="BN925" i="2"/>
  <c r="CI925" i="2" l="1"/>
  <c r="CM925" i="2" s="1"/>
  <c r="AA926" i="2"/>
  <c r="AC926" i="2"/>
  <c r="Z926" i="2"/>
  <c r="AR926" i="2"/>
  <c r="X926" i="2"/>
  <c r="BB926" i="2"/>
  <c r="BG926" i="2"/>
  <c r="I927" i="2" s="1"/>
  <c r="BV925" i="2"/>
  <c r="N926" i="2" s="1"/>
  <c r="AW926" i="2"/>
  <c r="AM926" i="2"/>
  <c r="AH926" i="2"/>
  <c r="BM925" i="2"/>
  <c r="BR925" i="2" s="1"/>
  <c r="O925" i="2"/>
  <c r="BA926" i="2"/>
  <c r="BF926" i="2"/>
  <c r="H927" i="2" s="1"/>
  <c r="AL926" i="2"/>
  <c r="AV926" i="2"/>
  <c r="W926" i="2"/>
  <c r="AG926" i="2"/>
  <c r="AQ926" i="2"/>
  <c r="BU925" i="2"/>
  <c r="V926" i="2"/>
  <c r="AU926" i="2"/>
  <c r="AP926" i="2"/>
  <c r="AZ926" i="2"/>
  <c r="AK926" i="2"/>
  <c r="BE926" i="2"/>
  <c r="G927" i="2" s="1"/>
  <c r="AF926" i="2"/>
  <c r="BT925" i="2"/>
  <c r="J926" i="2"/>
  <c r="S926" i="2" l="1"/>
  <c r="CF926" i="2"/>
  <c r="CA926" i="2"/>
  <c r="BJ926" i="2"/>
  <c r="BL926" i="2"/>
  <c r="BK926" i="2"/>
  <c r="BZ926" i="2"/>
  <c r="CE926" i="2"/>
  <c r="L926" i="2"/>
  <c r="Q926" i="2" s="1"/>
  <c r="CD926" i="2"/>
  <c r="M926" i="2"/>
  <c r="R926" i="2" s="1"/>
  <c r="T925" i="2"/>
  <c r="AE926" i="2"/>
  <c r="U926" i="2"/>
  <c r="Y926" i="2" s="1"/>
  <c r="AT926" i="2"/>
  <c r="AX926" i="2" s="1"/>
  <c r="AO926" i="2"/>
  <c r="AJ926" i="2"/>
  <c r="BD926" i="2"/>
  <c r="AY926" i="2"/>
  <c r="BC926" i="2" s="1"/>
  <c r="BS925" i="2"/>
  <c r="BY926" i="2"/>
  <c r="BQ926" i="2"/>
  <c r="BO926" i="2"/>
  <c r="BP926" i="2"/>
  <c r="CK926" i="2" l="1"/>
  <c r="CJ926" i="2"/>
  <c r="CL926" i="2"/>
  <c r="AC927" i="2"/>
  <c r="X927" i="2"/>
  <c r="AH927" i="2"/>
  <c r="AW927" i="2"/>
  <c r="AR927" i="2"/>
  <c r="BG927" i="2"/>
  <c r="I928" i="2" s="1"/>
  <c r="AM927" i="2"/>
  <c r="BB927" i="2"/>
  <c r="BV926" i="2"/>
  <c r="K926" i="2"/>
  <c r="P926" i="2" s="1"/>
  <c r="BW925" i="2"/>
  <c r="CH925" i="2" s="1"/>
  <c r="AN926" i="2"/>
  <c r="CC926" i="2"/>
  <c r="CG926" i="2" s="1"/>
  <c r="AI926" i="2"/>
  <c r="BI926" i="2"/>
  <c r="AS926" i="2"/>
  <c r="BX926" i="2"/>
  <c r="BH926" i="2"/>
  <c r="F927" i="2"/>
  <c r="AD926" i="2"/>
  <c r="BN926" i="2"/>
  <c r="CI926" i="2" l="1"/>
  <c r="CM926" i="2" s="1"/>
  <c r="Z927" i="2"/>
  <c r="AB927" i="2"/>
  <c r="AA927" i="2"/>
  <c r="CF927" i="2"/>
  <c r="BE927" i="2"/>
  <c r="G928" i="2" s="1"/>
  <c r="AF927" i="2"/>
  <c r="AP927" i="2"/>
  <c r="AU927" i="2"/>
  <c r="AZ927" i="2"/>
  <c r="V927" i="2"/>
  <c r="AK927" i="2"/>
  <c r="BT926" i="2"/>
  <c r="BM926" i="2"/>
  <c r="BR926" i="2" s="1"/>
  <c r="CA927" i="2"/>
  <c r="J927" i="2"/>
  <c r="BA927" i="2"/>
  <c r="AV927" i="2"/>
  <c r="AL927" i="2"/>
  <c r="AG927" i="2"/>
  <c r="AQ927" i="2"/>
  <c r="W927" i="2"/>
  <c r="BF927" i="2"/>
  <c r="H928" i="2" s="1"/>
  <c r="BU926" i="2"/>
  <c r="O926" i="2"/>
  <c r="BL927" i="2"/>
  <c r="N927" i="2"/>
  <c r="BQ927" i="2"/>
  <c r="S927" i="2" l="1"/>
  <c r="CL927" i="2"/>
  <c r="BZ927" i="2"/>
  <c r="T926" i="2"/>
  <c r="AO927" i="2"/>
  <c r="U927" i="2"/>
  <c r="Y927" i="2" s="1"/>
  <c r="AE927" i="2"/>
  <c r="AY927" i="2"/>
  <c r="BC927" i="2" s="1"/>
  <c r="BD927" i="2"/>
  <c r="AD927" i="2"/>
  <c r="AJ927" i="2"/>
  <c r="AT927" i="2"/>
  <c r="AX927" i="2" s="1"/>
  <c r="BS926" i="2"/>
  <c r="BK927" i="2"/>
  <c r="CD927" i="2"/>
  <c r="BY927" i="2"/>
  <c r="CE927" i="2"/>
  <c r="M927" i="2"/>
  <c r="R927" i="2" s="1"/>
  <c r="BJ927" i="2"/>
  <c r="L927" i="2"/>
  <c r="Q927" i="2" s="1"/>
  <c r="BP927" i="2"/>
  <c r="BO927" i="2"/>
  <c r="CJ927" i="2" l="1"/>
  <c r="CK927" i="2"/>
  <c r="BU927" i="2"/>
  <c r="AN927" i="2"/>
  <c r="CC927" i="2"/>
  <c r="CG927" i="2" s="1"/>
  <c r="BI927" i="2"/>
  <c r="AI927" i="2"/>
  <c r="BW926" i="2"/>
  <c r="CH926" i="2" s="1"/>
  <c r="K927" i="2"/>
  <c r="P927" i="2" s="1"/>
  <c r="F928" i="2"/>
  <c r="BH927" i="2"/>
  <c r="AS927" i="2"/>
  <c r="BX927" i="2"/>
  <c r="BN927" i="2"/>
  <c r="CI927" i="2" l="1"/>
  <c r="CM927" i="2" s="1"/>
  <c r="AA928" i="2"/>
  <c r="Z928" i="2"/>
  <c r="AC928" i="2"/>
  <c r="AB928" i="2"/>
  <c r="AG928" i="2"/>
  <c r="AR928" i="2"/>
  <c r="BV927" i="2"/>
  <c r="N928" i="2" s="1"/>
  <c r="BB928" i="2"/>
  <c r="AW928" i="2"/>
  <c r="AM928" i="2"/>
  <c r="AH928" i="2"/>
  <c r="X928" i="2"/>
  <c r="BG928" i="2"/>
  <c r="I929" i="2" s="1"/>
  <c r="BF928" i="2"/>
  <c r="H929" i="2" s="1"/>
  <c r="W928" i="2"/>
  <c r="BA928" i="2"/>
  <c r="AV928" i="2"/>
  <c r="AQ928" i="2"/>
  <c r="AL928" i="2"/>
  <c r="BE928" i="2"/>
  <c r="G929" i="2" s="1"/>
  <c r="BT927" i="2"/>
  <c r="L928" i="2" s="1"/>
  <c r="AK928" i="2"/>
  <c r="AP928" i="2"/>
  <c r="AU928" i="2"/>
  <c r="V928" i="2"/>
  <c r="AZ928" i="2"/>
  <c r="BM927" i="2"/>
  <c r="BR927" i="2" s="1"/>
  <c r="J928" i="2"/>
  <c r="M928" i="2"/>
  <c r="O927" i="2"/>
  <c r="R928" i="2" l="1"/>
  <c r="S928" i="2"/>
  <c r="Q928" i="2"/>
  <c r="AF928" i="2"/>
  <c r="BJ928" i="2" s="1"/>
  <c r="BL928" i="2"/>
  <c r="CE928" i="2"/>
  <c r="CF928" i="2"/>
  <c r="BK928" i="2"/>
  <c r="CA928" i="2"/>
  <c r="BZ928" i="2"/>
  <c r="CD928" i="2"/>
  <c r="BY928" i="2"/>
  <c r="T927" i="2"/>
  <c r="AO928" i="2"/>
  <c r="AY928" i="2"/>
  <c r="BC928" i="2" s="1"/>
  <c r="AT928" i="2"/>
  <c r="AX928" i="2" s="1"/>
  <c r="AD928" i="2"/>
  <c r="U928" i="2"/>
  <c r="Y928" i="2" s="1"/>
  <c r="BD928" i="2"/>
  <c r="AE928" i="2"/>
  <c r="AJ928" i="2"/>
  <c r="BS927" i="2"/>
  <c r="BP928" i="2"/>
  <c r="BO928" i="2"/>
  <c r="BQ928" i="2"/>
  <c r="CK928" i="2" l="1"/>
  <c r="CL928" i="2"/>
  <c r="CJ928" i="2"/>
  <c r="BH928" i="2"/>
  <c r="F929" i="2"/>
  <c r="BW927" i="2"/>
  <c r="CH927" i="2" s="1"/>
  <c r="K928" i="2"/>
  <c r="P928" i="2" s="1"/>
  <c r="AS928" i="2"/>
  <c r="BX928" i="2"/>
  <c r="AN928" i="2"/>
  <c r="CC928" i="2"/>
  <c r="CG928" i="2" s="1"/>
  <c r="BI928" i="2"/>
  <c r="AI928" i="2"/>
  <c r="BN928" i="2"/>
  <c r="CI928" i="2" l="1"/>
  <c r="CM928" i="2" s="1"/>
  <c r="AK929" i="2"/>
  <c r="AC929" i="2"/>
  <c r="Z929" i="2"/>
  <c r="AB929" i="2"/>
  <c r="BG929" i="2"/>
  <c r="I930" i="2" s="1"/>
  <c r="W929" i="2"/>
  <c r="BU928" i="2"/>
  <c r="M929" i="2" s="1"/>
  <c r="AG929" i="2"/>
  <c r="BA929" i="2"/>
  <c r="AL929" i="2"/>
  <c r="AQ929" i="2"/>
  <c r="BF929" i="2"/>
  <c r="H930" i="2" s="1"/>
  <c r="AV929" i="2"/>
  <c r="AM929" i="2"/>
  <c r="BV928" i="2"/>
  <c r="N929" i="2" s="1"/>
  <c r="BB929" i="2"/>
  <c r="AR929" i="2"/>
  <c r="X929" i="2"/>
  <c r="AW929" i="2"/>
  <c r="AH929" i="2"/>
  <c r="BM928" i="2"/>
  <c r="BR928" i="2" s="1"/>
  <c r="J929" i="2"/>
  <c r="AZ929" i="2"/>
  <c r="AP929" i="2"/>
  <c r="BE929" i="2"/>
  <c r="G930" i="2" s="1"/>
  <c r="V929" i="2"/>
  <c r="BT928" i="2"/>
  <c r="O928" i="2"/>
  <c r="AA929" i="2" l="1"/>
  <c r="R929" i="2" s="1"/>
  <c r="AF929" i="2"/>
  <c r="AU929" i="2"/>
  <c r="CE929" i="2"/>
  <c r="BZ929" i="2"/>
  <c r="BK929" i="2"/>
  <c r="CA929" i="2"/>
  <c r="CF929" i="2"/>
  <c r="BL929" i="2"/>
  <c r="BY929" i="2"/>
  <c r="L929" i="2"/>
  <c r="T928" i="2"/>
  <c r="AT929" i="2"/>
  <c r="AJ929" i="2"/>
  <c r="AE929" i="2"/>
  <c r="AO929" i="2"/>
  <c r="U929" i="2"/>
  <c r="Y929" i="2" s="1"/>
  <c r="AY929" i="2"/>
  <c r="BC929" i="2" s="1"/>
  <c r="BD929" i="2"/>
  <c r="BS928" i="2"/>
  <c r="BP929" i="2"/>
  <c r="BQ929" i="2"/>
  <c r="Q929" i="2" l="1"/>
  <c r="S929" i="2"/>
  <c r="CL929" i="2"/>
  <c r="CK929" i="2"/>
  <c r="BJ929" i="2"/>
  <c r="CD929" i="2"/>
  <c r="AX929" i="2"/>
  <c r="AB930" i="2"/>
  <c r="BH929" i="2"/>
  <c r="F930" i="2"/>
  <c r="AI929" i="2"/>
  <c r="BI929" i="2"/>
  <c r="AN929" i="2"/>
  <c r="CC929" i="2"/>
  <c r="BW928" i="2"/>
  <c r="CH928" i="2" s="1"/>
  <c r="K929" i="2"/>
  <c r="P929" i="2" s="1"/>
  <c r="AD929" i="2"/>
  <c r="AS929" i="2"/>
  <c r="BX929" i="2"/>
  <c r="BO929" i="2"/>
  <c r="BN929" i="2"/>
  <c r="CG929" i="2" l="1"/>
  <c r="CI929" i="2"/>
  <c r="CJ929" i="2"/>
  <c r="AA930" i="2"/>
  <c r="AC930" i="2"/>
  <c r="Z930" i="2"/>
  <c r="AM930" i="2"/>
  <c r="BV929" i="2"/>
  <c r="N930" i="2" s="1"/>
  <c r="AW930" i="2"/>
  <c r="BB930" i="2"/>
  <c r="AH930" i="2"/>
  <c r="BG930" i="2"/>
  <c r="I931" i="2" s="1"/>
  <c r="X930" i="2"/>
  <c r="AR930" i="2"/>
  <c r="O929" i="2"/>
  <c r="J930" i="2"/>
  <c r="BA930" i="2"/>
  <c r="BF930" i="2"/>
  <c r="H931" i="2" s="1"/>
  <c r="W930" i="2"/>
  <c r="AL930" i="2"/>
  <c r="AV930" i="2"/>
  <c r="AQ930" i="2"/>
  <c r="AG930" i="2"/>
  <c r="BU929" i="2"/>
  <c r="AP930" i="2"/>
  <c r="AK930" i="2"/>
  <c r="AZ930" i="2"/>
  <c r="AU930" i="2"/>
  <c r="BE930" i="2"/>
  <c r="G931" i="2" s="1"/>
  <c r="V930" i="2"/>
  <c r="AF930" i="2"/>
  <c r="BT929" i="2"/>
  <c r="BM929" i="2"/>
  <c r="BR929" i="2" s="1"/>
  <c r="S930" i="2" l="1"/>
  <c r="CM929" i="2"/>
  <c r="CA930" i="2"/>
  <c r="BL930" i="2"/>
  <c r="BZ930" i="2"/>
  <c r="CF930" i="2"/>
  <c r="BJ930" i="2"/>
  <c r="L930" i="2"/>
  <c r="Q930" i="2" s="1"/>
  <c r="BY930" i="2"/>
  <c r="M930" i="2"/>
  <c r="R930" i="2" s="1"/>
  <c r="CE930" i="2"/>
  <c r="BK930" i="2"/>
  <c r="T929" i="2"/>
  <c r="BD930" i="2"/>
  <c r="AY930" i="2"/>
  <c r="BC930" i="2" s="1"/>
  <c r="AE930" i="2"/>
  <c r="AO930" i="2"/>
  <c r="AT930" i="2"/>
  <c r="AX930" i="2" s="1"/>
  <c r="AJ930" i="2"/>
  <c r="U930" i="2"/>
  <c r="Y930" i="2" s="1"/>
  <c r="AD930" i="2"/>
  <c r="BS929" i="2"/>
  <c r="CD930" i="2"/>
  <c r="BP930" i="2"/>
  <c r="BQ930" i="2"/>
  <c r="BO930" i="2"/>
  <c r="CL930" i="2" l="1"/>
  <c r="CK930" i="2"/>
  <c r="CJ930" i="2"/>
  <c r="AN930" i="2"/>
  <c r="CC930" i="2"/>
  <c r="CG930" i="2" s="1"/>
  <c r="K930" i="2"/>
  <c r="P930" i="2" s="1"/>
  <c r="BW929" i="2"/>
  <c r="CH929" i="2" s="1"/>
  <c r="BH930" i="2"/>
  <c r="F931" i="2"/>
  <c r="AS930" i="2"/>
  <c r="BX930" i="2"/>
  <c r="AI930" i="2"/>
  <c r="BI930" i="2"/>
  <c r="BN930" i="2"/>
  <c r="CI930" i="2" l="1"/>
  <c r="CM930" i="2" s="1"/>
  <c r="AC931" i="2"/>
  <c r="AA931" i="2"/>
  <c r="Z931" i="2"/>
  <c r="AB931" i="2"/>
  <c r="BG931" i="2"/>
  <c r="I932" i="2" s="1"/>
  <c r="BV930" i="2"/>
  <c r="N931" i="2" s="1"/>
  <c r="AM931" i="2"/>
  <c r="AW931" i="2"/>
  <c r="BB931" i="2"/>
  <c r="AR931" i="2"/>
  <c r="X931" i="2"/>
  <c r="AH931" i="2"/>
  <c r="BM930" i="2"/>
  <c r="BR930" i="2" s="1"/>
  <c r="J931" i="2"/>
  <c r="O930" i="2"/>
  <c r="AL931" i="2"/>
  <c r="AQ931" i="2"/>
  <c r="BA931" i="2"/>
  <c r="BF931" i="2"/>
  <c r="H932" i="2" s="1"/>
  <c r="W931" i="2"/>
  <c r="AG931" i="2"/>
  <c r="AV931" i="2"/>
  <c r="BU930" i="2"/>
  <c r="AK931" i="2"/>
  <c r="AZ931" i="2"/>
  <c r="AF931" i="2"/>
  <c r="AP931" i="2"/>
  <c r="AU931" i="2"/>
  <c r="V931" i="2"/>
  <c r="BE931" i="2"/>
  <c r="G932" i="2" s="1"/>
  <c r="BT930" i="2"/>
  <c r="S931" i="2" l="1"/>
  <c r="CF931" i="2"/>
  <c r="BL931" i="2"/>
  <c r="CA931" i="2"/>
  <c r="BZ931" i="2"/>
  <c r="BK931" i="2"/>
  <c r="L931" i="2"/>
  <c r="Q931" i="2" s="1"/>
  <c r="CD931" i="2"/>
  <c r="T930" i="2"/>
  <c r="AE931" i="2"/>
  <c r="AT931" i="2"/>
  <c r="AX931" i="2" s="1"/>
  <c r="AJ931" i="2"/>
  <c r="AO931" i="2"/>
  <c r="BD931" i="2"/>
  <c r="AY931" i="2"/>
  <c r="BC931" i="2" s="1"/>
  <c r="AD931" i="2"/>
  <c r="U931" i="2"/>
  <c r="Y931" i="2" s="1"/>
  <c r="BS930" i="2"/>
  <c r="BY931" i="2"/>
  <c r="M931" i="2"/>
  <c r="R931" i="2" s="1"/>
  <c r="CE931" i="2"/>
  <c r="BJ931" i="2"/>
  <c r="BO931" i="2"/>
  <c r="BP931" i="2"/>
  <c r="BQ931" i="2"/>
  <c r="CL931" i="2" l="1"/>
  <c r="CJ931" i="2"/>
  <c r="CK931" i="2"/>
  <c r="BX931" i="2"/>
  <c r="AS931" i="2"/>
  <c r="AN931" i="2"/>
  <c r="CC931" i="2"/>
  <c r="CG931" i="2" s="1"/>
  <c r="BW930" i="2"/>
  <c r="CH930" i="2" s="1"/>
  <c r="K931" i="2"/>
  <c r="P931" i="2" s="1"/>
  <c r="BH931" i="2"/>
  <c r="F932" i="2"/>
  <c r="AI931" i="2"/>
  <c r="BI931" i="2"/>
  <c r="BN931" i="2"/>
  <c r="CI931" i="2" l="1"/>
  <c r="CM931" i="2" s="1"/>
  <c r="AA932" i="2"/>
  <c r="Z932" i="2"/>
  <c r="AC932" i="2"/>
  <c r="AB932" i="2"/>
  <c r="AL932" i="2"/>
  <c r="AG932" i="2"/>
  <c r="BA932" i="2"/>
  <c r="BU931" i="2"/>
  <c r="W932" i="2"/>
  <c r="AQ932" i="2"/>
  <c r="AV932" i="2"/>
  <c r="BF932" i="2"/>
  <c r="H933" i="2" s="1"/>
  <c r="J932" i="2"/>
  <c r="AM932" i="2"/>
  <c r="AW932" i="2"/>
  <c r="AR932" i="2"/>
  <c r="BB932" i="2"/>
  <c r="AH932" i="2"/>
  <c r="BG932" i="2"/>
  <c r="I933" i="2" s="1"/>
  <c r="X932" i="2"/>
  <c r="BV931" i="2"/>
  <c r="BM931" i="2"/>
  <c r="BR931" i="2" s="1"/>
  <c r="O931" i="2"/>
  <c r="M932" i="2"/>
  <c r="V932" i="2"/>
  <c r="AZ932" i="2"/>
  <c r="AK932" i="2"/>
  <c r="AU932" i="2"/>
  <c r="AP932" i="2"/>
  <c r="AF932" i="2"/>
  <c r="BE932" i="2"/>
  <c r="G933" i="2" s="1"/>
  <c r="BT931" i="2"/>
  <c r="R932" i="2" l="1"/>
  <c r="BZ932" i="2"/>
  <c r="CE932" i="2"/>
  <c r="BK932" i="2"/>
  <c r="BL932" i="2"/>
  <c r="BJ932" i="2"/>
  <c r="CF932" i="2"/>
  <c r="BY932" i="2"/>
  <c r="T931" i="2"/>
  <c r="BD932" i="2"/>
  <c r="AJ932" i="2"/>
  <c r="AD932" i="2"/>
  <c r="U932" i="2"/>
  <c r="Y932" i="2" s="1"/>
  <c r="AE932" i="2"/>
  <c r="AY932" i="2"/>
  <c r="BC932" i="2" s="1"/>
  <c r="AT932" i="2"/>
  <c r="AX932" i="2" s="1"/>
  <c r="AO932" i="2"/>
  <c r="BS931" i="2"/>
  <c r="CD932" i="2"/>
  <c r="N932" i="2"/>
  <c r="S932" i="2" s="1"/>
  <c r="L932" i="2"/>
  <c r="Q932" i="2" s="1"/>
  <c r="CA932" i="2"/>
  <c r="BO932" i="2"/>
  <c r="BQ932" i="2"/>
  <c r="BP932" i="2"/>
  <c r="CJ932" i="2" l="1"/>
  <c r="CL932" i="2"/>
  <c r="CK932" i="2"/>
  <c r="BW931" i="2"/>
  <c r="CH931" i="2" s="1"/>
  <c r="K932" i="2"/>
  <c r="P932" i="2" s="1"/>
  <c r="AI932" i="2"/>
  <c r="BI932" i="2"/>
  <c r="BH932" i="2"/>
  <c r="F933" i="2"/>
  <c r="AS932" i="2"/>
  <c r="BX932" i="2"/>
  <c r="AN932" i="2"/>
  <c r="CC932" i="2"/>
  <c r="CG932" i="2" s="1"/>
  <c r="BN932" i="2"/>
  <c r="CI932" i="2" l="1"/>
  <c r="CM932" i="2" s="1"/>
  <c r="BT932" i="2"/>
  <c r="L933" i="2" s="1"/>
  <c r="Z933" i="2"/>
  <c r="AC933" i="2"/>
  <c r="AB933" i="2"/>
  <c r="AA933" i="2"/>
  <c r="BV932" i="2"/>
  <c r="N933" i="2" s="1"/>
  <c r="BA933" i="2"/>
  <c r="BB933" i="2"/>
  <c r="AH933" i="2"/>
  <c r="AW933" i="2"/>
  <c r="AZ933" i="2"/>
  <c r="AM933" i="2"/>
  <c r="BE933" i="2"/>
  <c r="G934" i="2" s="1"/>
  <c r="AK933" i="2"/>
  <c r="V933" i="2"/>
  <c r="BG933" i="2"/>
  <c r="I934" i="2" s="1"/>
  <c r="AF933" i="2"/>
  <c r="X933" i="2"/>
  <c r="AR933" i="2"/>
  <c r="AP933" i="2"/>
  <c r="AG933" i="2"/>
  <c r="AV933" i="2"/>
  <c r="BU932" i="2"/>
  <c r="M933" i="2" s="1"/>
  <c r="AL933" i="2"/>
  <c r="BF933" i="2"/>
  <c r="H934" i="2" s="1"/>
  <c r="W933" i="2"/>
  <c r="AQ933" i="2"/>
  <c r="J933" i="2"/>
  <c r="O932" i="2"/>
  <c r="BM932" i="2"/>
  <c r="BR932" i="2" s="1"/>
  <c r="S933" i="2" l="1"/>
  <c r="R933" i="2"/>
  <c r="Q933" i="2"/>
  <c r="AU933" i="2"/>
  <c r="BJ933" i="2" s="1"/>
  <c r="BL933" i="2"/>
  <c r="BK933" i="2"/>
  <c r="CF933" i="2"/>
  <c r="BY933" i="2"/>
  <c r="CA933" i="2"/>
  <c r="BZ933" i="2"/>
  <c r="CE933" i="2"/>
  <c r="T932" i="2"/>
  <c r="AY933" i="2"/>
  <c r="BC933" i="2" s="1"/>
  <c r="AT933" i="2"/>
  <c r="U933" i="2"/>
  <c r="Y933" i="2" s="1"/>
  <c r="AJ933" i="2"/>
  <c r="BD933" i="2"/>
  <c r="AE933" i="2"/>
  <c r="AO933" i="2"/>
  <c r="BS932" i="2"/>
  <c r="BO933" i="2"/>
  <c r="BP933" i="2"/>
  <c r="BQ933" i="2"/>
  <c r="CK933" i="2" l="1"/>
  <c r="CL933" i="2"/>
  <c r="CJ933" i="2"/>
  <c r="AX933" i="2"/>
  <c r="CD933" i="2"/>
  <c r="BI933" i="2"/>
  <c r="AI933" i="2"/>
  <c r="BH933" i="2"/>
  <c r="F934" i="2"/>
  <c r="BW932" i="2"/>
  <c r="CH932" i="2" s="1"/>
  <c r="K933" i="2"/>
  <c r="P933" i="2" s="1"/>
  <c r="AD933" i="2"/>
  <c r="AA934" i="2" s="1"/>
  <c r="AS933" i="2"/>
  <c r="BX933" i="2"/>
  <c r="AN933" i="2"/>
  <c r="CC933" i="2"/>
  <c r="BN933" i="2"/>
  <c r="CG933" i="2" l="1"/>
  <c r="CI933" i="2"/>
  <c r="CM933" i="2" s="1"/>
  <c r="AB934" i="2"/>
  <c r="AC934" i="2"/>
  <c r="Z934" i="2"/>
  <c r="AL934" i="2"/>
  <c r="BA934" i="2"/>
  <c r="BU933" i="2"/>
  <c r="M934" i="2" s="1"/>
  <c r="AG934" i="2"/>
  <c r="AV934" i="2"/>
  <c r="AQ934" i="2"/>
  <c r="BF934" i="2"/>
  <c r="H935" i="2" s="1"/>
  <c r="W934" i="2"/>
  <c r="O933" i="2"/>
  <c r="AM934" i="2"/>
  <c r="AR934" i="2"/>
  <c r="AW934" i="2"/>
  <c r="BB934" i="2"/>
  <c r="AH934" i="2"/>
  <c r="BG934" i="2"/>
  <c r="I935" i="2" s="1"/>
  <c r="X934" i="2"/>
  <c r="BV933" i="2"/>
  <c r="AZ934" i="2"/>
  <c r="AP934" i="2"/>
  <c r="V934" i="2"/>
  <c r="BE934" i="2"/>
  <c r="G935" i="2" s="1"/>
  <c r="AU934" i="2"/>
  <c r="AK934" i="2"/>
  <c r="AF934" i="2"/>
  <c r="BT933" i="2"/>
  <c r="BM933" i="2"/>
  <c r="BR933" i="2" s="1"/>
  <c r="J934" i="2"/>
  <c r="R934" i="2" l="1"/>
  <c r="CE934" i="2"/>
  <c r="BK934" i="2"/>
  <c r="BZ934" i="2"/>
  <c r="BJ934" i="2"/>
  <c r="CD934" i="2"/>
  <c r="BL934" i="2"/>
  <c r="CF934" i="2"/>
  <c r="BY934" i="2"/>
  <c r="L934" i="2"/>
  <c r="Q934" i="2" s="1"/>
  <c r="CA934" i="2"/>
  <c r="N934" i="2"/>
  <c r="S934" i="2" s="1"/>
  <c r="T933" i="2"/>
  <c r="U934" i="2"/>
  <c r="Y934" i="2" s="1"/>
  <c r="BD934" i="2"/>
  <c r="AE934" i="2"/>
  <c r="AY934" i="2"/>
  <c r="BC934" i="2" s="1"/>
  <c r="AO934" i="2"/>
  <c r="AJ934" i="2"/>
  <c r="AD934" i="2"/>
  <c r="AT934" i="2"/>
  <c r="AX934" i="2" s="1"/>
  <c r="BS933" i="2"/>
  <c r="BP934" i="2"/>
  <c r="BO934" i="2"/>
  <c r="BQ934" i="2"/>
  <c r="CK934" i="2" l="1"/>
  <c r="CJ934" i="2"/>
  <c r="CL934" i="2"/>
  <c r="BI934" i="2"/>
  <c r="AI934" i="2"/>
  <c r="AN934" i="2"/>
  <c r="CC934" i="2"/>
  <c r="CG934" i="2" s="1"/>
  <c r="BH934" i="2"/>
  <c r="F935" i="2"/>
  <c r="BW933" i="2"/>
  <c r="CH933" i="2" s="1"/>
  <c r="K934" i="2"/>
  <c r="P934" i="2" s="1"/>
  <c r="AS934" i="2"/>
  <c r="BX934" i="2"/>
  <c r="BN934" i="2"/>
  <c r="CI934" i="2" l="1"/>
  <c r="CM934" i="2" s="1"/>
  <c r="AA935" i="2"/>
  <c r="Z935" i="2"/>
  <c r="AB935" i="2"/>
  <c r="AC935" i="2"/>
  <c r="BG935" i="2"/>
  <c r="I936" i="2" s="1"/>
  <c r="AM935" i="2"/>
  <c r="X935" i="2"/>
  <c r="AW935" i="2"/>
  <c r="AR935" i="2"/>
  <c r="AH935" i="2"/>
  <c r="BB935" i="2"/>
  <c r="BV934" i="2"/>
  <c r="O934" i="2"/>
  <c r="AP935" i="2"/>
  <c r="BE935" i="2"/>
  <c r="G936" i="2" s="1"/>
  <c r="AF935" i="2"/>
  <c r="AK935" i="2"/>
  <c r="AU935" i="2"/>
  <c r="V935" i="2"/>
  <c r="AZ935" i="2"/>
  <c r="BT934" i="2"/>
  <c r="J935" i="2"/>
  <c r="AQ935" i="2"/>
  <c r="BF935" i="2"/>
  <c r="H936" i="2" s="1"/>
  <c r="AV935" i="2"/>
  <c r="W935" i="2"/>
  <c r="AG935" i="2"/>
  <c r="AL935" i="2"/>
  <c r="BA935" i="2"/>
  <c r="BU934" i="2"/>
  <c r="BM934" i="2"/>
  <c r="BR934" i="2" s="1"/>
  <c r="CE935" i="2" l="1"/>
  <c r="CA935" i="2"/>
  <c r="CD935" i="2"/>
  <c r="T934" i="2"/>
  <c r="U935" i="2"/>
  <c r="Y935" i="2" s="1"/>
  <c r="AD935" i="2"/>
  <c r="AT935" i="2"/>
  <c r="AX935" i="2" s="1"/>
  <c r="AE935" i="2"/>
  <c r="AJ935" i="2"/>
  <c r="AY935" i="2"/>
  <c r="BC935" i="2" s="1"/>
  <c r="AO935" i="2"/>
  <c r="BD935" i="2"/>
  <c r="BS934" i="2"/>
  <c r="BL935" i="2"/>
  <c r="BJ935" i="2"/>
  <c r="CF935" i="2"/>
  <c r="BK935" i="2"/>
  <c r="N935" i="2"/>
  <c r="S935" i="2" s="1"/>
  <c r="M935" i="2"/>
  <c r="R935" i="2" s="1"/>
  <c r="BZ935" i="2"/>
  <c r="L935" i="2"/>
  <c r="Q935" i="2" s="1"/>
  <c r="BY935" i="2"/>
  <c r="BP935" i="2"/>
  <c r="BO935" i="2"/>
  <c r="BQ935" i="2"/>
  <c r="CL935" i="2" l="1"/>
  <c r="CJ935" i="2"/>
  <c r="CK935" i="2"/>
  <c r="BW934" i="2"/>
  <c r="CH934" i="2" s="1"/>
  <c r="K935" i="2"/>
  <c r="P935" i="2" s="1"/>
  <c r="AN935" i="2"/>
  <c r="CC935" i="2"/>
  <c r="CG935" i="2" s="1"/>
  <c r="BH935" i="2"/>
  <c r="F936" i="2"/>
  <c r="AI935" i="2"/>
  <c r="BI935" i="2"/>
  <c r="AS935" i="2"/>
  <c r="BX935" i="2"/>
  <c r="BN935" i="2"/>
  <c r="CI935" i="2" l="1"/>
  <c r="CM935" i="2" s="1"/>
  <c r="AK936" i="2"/>
  <c r="Z936" i="2"/>
  <c r="AC936" i="2"/>
  <c r="AB936" i="2"/>
  <c r="AA936" i="2"/>
  <c r="BV935" i="2"/>
  <c r="N936" i="2" s="1"/>
  <c r="BU935" i="2"/>
  <c r="M936" i="2" s="1"/>
  <c r="BB936" i="2"/>
  <c r="BG936" i="2"/>
  <c r="I937" i="2" s="1"/>
  <c r="AL936" i="2"/>
  <c r="AQ936" i="2"/>
  <c r="AH936" i="2"/>
  <c r="BA936" i="2"/>
  <c r="BT935" i="2"/>
  <c r="AR936" i="2"/>
  <c r="AU936" i="2"/>
  <c r="BE936" i="2"/>
  <c r="G937" i="2" s="1"/>
  <c r="AM936" i="2"/>
  <c r="X936" i="2"/>
  <c r="AF936" i="2"/>
  <c r="AW936" i="2"/>
  <c r="AZ936" i="2"/>
  <c r="AP936" i="2"/>
  <c r="V936" i="2"/>
  <c r="W936" i="2"/>
  <c r="AV936" i="2"/>
  <c r="BF936" i="2"/>
  <c r="H937" i="2" s="1"/>
  <c r="AG936" i="2"/>
  <c r="BM935" i="2"/>
  <c r="BR935" i="2" s="1"/>
  <c r="L936" i="2"/>
  <c r="J936" i="2"/>
  <c r="O935" i="2"/>
  <c r="S936" i="2" l="1"/>
  <c r="R936" i="2"/>
  <c r="Q936" i="2"/>
  <c r="BJ936" i="2"/>
  <c r="CD936" i="2"/>
  <c r="BL936" i="2"/>
  <c r="CA936" i="2"/>
  <c r="CE936" i="2"/>
  <c r="BY936" i="2"/>
  <c r="CF936" i="2"/>
  <c r="BK936" i="2"/>
  <c r="BZ936" i="2"/>
  <c r="T935" i="2"/>
  <c r="BD936" i="2"/>
  <c r="U936" i="2"/>
  <c r="Y936" i="2" s="1"/>
  <c r="AT936" i="2"/>
  <c r="AX936" i="2" s="1"/>
  <c r="AJ936" i="2"/>
  <c r="AY936" i="2"/>
  <c r="BC936" i="2" s="1"/>
  <c r="AO936" i="2"/>
  <c r="AE936" i="2"/>
  <c r="BS935" i="2"/>
  <c r="BP936" i="2"/>
  <c r="BQ936" i="2"/>
  <c r="BO936" i="2"/>
  <c r="CK936" i="2" l="1"/>
  <c r="CJ936" i="2"/>
  <c r="CL936" i="2"/>
  <c r="AC937" i="2"/>
  <c r="BW935" i="2"/>
  <c r="CH935" i="2" s="1"/>
  <c r="K936" i="2"/>
  <c r="P936" i="2" s="1"/>
  <c r="BH936" i="2"/>
  <c r="F937" i="2"/>
  <c r="BI936" i="2"/>
  <c r="AI936" i="2"/>
  <c r="AN936" i="2"/>
  <c r="CC936" i="2"/>
  <c r="CG936" i="2" s="1"/>
  <c r="AS936" i="2"/>
  <c r="BX936" i="2"/>
  <c r="AD936" i="2"/>
  <c r="BN936" i="2"/>
  <c r="CI936" i="2" l="1"/>
  <c r="CM936" i="2" s="1"/>
  <c r="Z937" i="2"/>
  <c r="AA937" i="2"/>
  <c r="AB937" i="2"/>
  <c r="AF937" i="2"/>
  <c r="AU937" i="2"/>
  <c r="BT936" i="2"/>
  <c r="L937" i="2" s="1"/>
  <c r="AK937" i="2"/>
  <c r="V937" i="2"/>
  <c r="AP937" i="2"/>
  <c r="AZ937" i="2"/>
  <c r="BE937" i="2"/>
  <c r="G938" i="2" s="1"/>
  <c r="AL937" i="2"/>
  <c r="AQ937" i="2"/>
  <c r="AG937" i="2"/>
  <c r="BF937" i="2"/>
  <c r="H938" i="2" s="1"/>
  <c r="BA937" i="2"/>
  <c r="AV937" i="2"/>
  <c r="W937" i="2"/>
  <c r="BU936" i="2"/>
  <c r="O936" i="2"/>
  <c r="BG937" i="2"/>
  <c r="I938" i="2" s="1"/>
  <c r="X937" i="2"/>
  <c r="AR937" i="2"/>
  <c r="BB937" i="2"/>
  <c r="AH937" i="2"/>
  <c r="AW937" i="2"/>
  <c r="AM937" i="2"/>
  <c r="BV936" i="2"/>
  <c r="BM936" i="2"/>
  <c r="BR936" i="2" s="1"/>
  <c r="J937" i="2"/>
  <c r="Q937" i="2" l="1"/>
  <c r="BJ937" i="2"/>
  <c r="CD937" i="2"/>
  <c r="BY937" i="2"/>
  <c r="CF937" i="2"/>
  <c r="BL937" i="2"/>
  <c r="M937" i="2"/>
  <c r="R937" i="2" s="1"/>
  <c r="BZ937" i="2"/>
  <c r="CE937" i="2"/>
  <c r="N937" i="2"/>
  <c r="S937" i="2" s="1"/>
  <c r="CA937" i="2"/>
  <c r="T936" i="2"/>
  <c r="U937" i="2"/>
  <c r="Y937" i="2" s="1"/>
  <c r="AO937" i="2"/>
  <c r="BD937" i="2"/>
  <c r="AJ937" i="2"/>
  <c r="AE937" i="2"/>
  <c r="AY937" i="2"/>
  <c r="BC937" i="2" s="1"/>
  <c r="AT937" i="2"/>
  <c r="AX937" i="2" s="1"/>
  <c r="AD937" i="2"/>
  <c r="BS936" i="2"/>
  <c r="BK937" i="2"/>
  <c r="BQ937" i="2"/>
  <c r="BO937" i="2"/>
  <c r="BP937" i="2"/>
  <c r="CK937" i="2" l="1"/>
  <c r="CJ937" i="2"/>
  <c r="CL937" i="2"/>
  <c r="AN937" i="2"/>
  <c r="CC937" i="2"/>
  <c r="CG937" i="2" s="1"/>
  <c r="BH937" i="2"/>
  <c r="F938" i="2"/>
  <c r="AS937" i="2"/>
  <c r="BX937" i="2"/>
  <c r="BW936" i="2"/>
  <c r="CH936" i="2" s="1"/>
  <c r="K937" i="2"/>
  <c r="P937" i="2" s="1"/>
  <c r="AI937" i="2"/>
  <c r="BI937" i="2"/>
  <c r="BN937" i="2"/>
  <c r="CI937" i="2" l="1"/>
  <c r="CM937" i="2" s="1"/>
  <c r="AA938" i="2"/>
  <c r="Z938" i="2"/>
  <c r="AB938" i="2"/>
  <c r="AC938" i="2"/>
  <c r="AZ938" i="2"/>
  <c r="AU938" i="2"/>
  <c r="BG938" i="2"/>
  <c r="I939" i="2" s="1"/>
  <c r="X938" i="2"/>
  <c r="AH938" i="2"/>
  <c r="AW938" i="2"/>
  <c r="AM938" i="2"/>
  <c r="AR938" i="2"/>
  <c r="BB938" i="2"/>
  <c r="BV937" i="2"/>
  <c r="BM937" i="2"/>
  <c r="BR937" i="2" s="1"/>
  <c r="W938" i="2"/>
  <c r="AQ938" i="2"/>
  <c r="BF938" i="2"/>
  <c r="H939" i="2" s="1"/>
  <c r="BA938" i="2"/>
  <c r="AG938" i="2"/>
  <c r="AV938" i="2"/>
  <c r="AL938" i="2"/>
  <c r="BU937" i="2"/>
  <c r="O937" i="2"/>
  <c r="J938" i="2"/>
  <c r="AF938" i="2" l="1"/>
  <c r="BJ938" i="2" s="1"/>
  <c r="BT937" i="2"/>
  <c r="L938" i="2" s="1"/>
  <c r="Q938" i="2" s="1"/>
  <c r="V938" i="2"/>
  <c r="BE938" i="2"/>
  <c r="G939" i="2" s="1"/>
  <c r="AP938" i="2"/>
  <c r="AK938" i="2"/>
  <c r="CA938" i="2"/>
  <c r="BZ938" i="2"/>
  <c r="BL938" i="2"/>
  <c r="T937" i="2"/>
  <c r="AO938" i="2"/>
  <c r="AD938" i="2"/>
  <c r="U938" i="2"/>
  <c r="AT938" i="2"/>
  <c r="AX938" i="2" s="1"/>
  <c r="AE938" i="2"/>
  <c r="AY938" i="2"/>
  <c r="BC938" i="2" s="1"/>
  <c r="AJ938" i="2"/>
  <c r="BD938" i="2"/>
  <c r="BS937" i="2"/>
  <c r="M938" i="2"/>
  <c r="R938" i="2" s="1"/>
  <c r="BK938" i="2"/>
  <c r="CE938" i="2"/>
  <c r="CF938" i="2"/>
  <c r="N938" i="2"/>
  <c r="S938" i="2" s="1"/>
  <c r="BO938" i="2"/>
  <c r="BP938" i="2"/>
  <c r="BQ938" i="2"/>
  <c r="CL938" i="2" l="1"/>
  <c r="CJ938" i="2"/>
  <c r="CK938" i="2"/>
  <c r="Y938" i="2"/>
  <c r="BY938" i="2"/>
  <c r="CD938" i="2"/>
  <c r="BH938" i="2"/>
  <c r="F939" i="2"/>
  <c r="AN938" i="2"/>
  <c r="CC938" i="2"/>
  <c r="K938" i="2"/>
  <c r="P938" i="2" s="1"/>
  <c r="BW937" i="2"/>
  <c r="CH937" i="2" s="1"/>
  <c r="BI938" i="2"/>
  <c r="AI938" i="2"/>
  <c r="AS938" i="2"/>
  <c r="BX938" i="2"/>
  <c r="BN938" i="2"/>
  <c r="CG938" i="2" l="1"/>
  <c r="CI938" i="2"/>
  <c r="CM938" i="2" s="1"/>
  <c r="Z939" i="2"/>
  <c r="AA939" i="2"/>
  <c r="AB939" i="2"/>
  <c r="AC939" i="2"/>
  <c r="AF939" i="2"/>
  <c r="BU938" i="2"/>
  <c r="M939" i="2" s="1"/>
  <c r="AL939" i="2"/>
  <c r="AG939" i="2"/>
  <c r="BF939" i="2"/>
  <c r="H940" i="2" s="1"/>
  <c r="W939" i="2"/>
  <c r="AV939" i="2"/>
  <c r="AQ939" i="2"/>
  <c r="BA939" i="2"/>
  <c r="AH939" i="2"/>
  <c r="AW939" i="2"/>
  <c r="BV938" i="2"/>
  <c r="N939" i="2" s="1"/>
  <c r="BG939" i="2"/>
  <c r="I940" i="2" s="1"/>
  <c r="BB939" i="2"/>
  <c r="AM939" i="2"/>
  <c r="X939" i="2"/>
  <c r="AR939" i="2"/>
  <c r="BT938" i="2"/>
  <c r="L939" i="2" s="1"/>
  <c r="AK939" i="2"/>
  <c r="BE939" i="2"/>
  <c r="G940" i="2" s="1"/>
  <c r="V939" i="2"/>
  <c r="AP939" i="2"/>
  <c r="AZ939" i="2"/>
  <c r="AU939" i="2"/>
  <c r="O938" i="2"/>
  <c r="BM938" i="2"/>
  <c r="BR938" i="2" s="1"/>
  <c r="J939" i="2"/>
  <c r="S939" i="2" l="1"/>
  <c r="R939" i="2"/>
  <c r="Q939" i="2"/>
  <c r="BZ939" i="2"/>
  <c r="BK939" i="2"/>
  <c r="CE939" i="2"/>
  <c r="CA939" i="2"/>
  <c r="BL939" i="2"/>
  <c r="CF939" i="2"/>
  <c r="BJ939" i="2"/>
  <c r="BY939" i="2"/>
  <c r="CD939" i="2"/>
  <c r="T938" i="2"/>
  <c r="AE939" i="2"/>
  <c r="AY939" i="2"/>
  <c r="BC939" i="2" s="1"/>
  <c r="U939" i="2"/>
  <c r="Y939" i="2" s="1"/>
  <c r="AO939" i="2"/>
  <c r="BD939" i="2"/>
  <c r="AT939" i="2"/>
  <c r="AX939" i="2" s="1"/>
  <c r="AJ939" i="2"/>
  <c r="BS938" i="2"/>
  <c r="BP939" i="2"/>
  <c r="BQ939" i="2"/>
  <c r="BO939" i="2"/>
  <c r="CJ939" i="2" l="1"/>
  <c r="CL939" i="2"/>
  <c r="CK939" i="2"/>
  <c r="AB940" i="2"/>
  <c r="BH939" i="2"/>
  <c r="F940" i="2"/>
  <c r="BW938" i="2"/>
  <c r="CH938" i="2" s="1"/>
  <c r="K939" i="2"/>
  <c r="P939" i="2" s="1"/>
  <c r="BX939" i="2"/>
  <c r="AS939" i="2"/>
  <c r="BI939" i="2"/>
  <c r="AI939" i="2"/>
  <c r="AN939" i="2"/>
  <c r="CC939" i="2"/>
  <c r="CG939" i="2" s="1"/>
  <c r="AD939" i="2"/>
  <c r="BN939" i="2"/>
  <c r="CI939" i="2" l="1"/>
  <c r="CM939" i="2" s="1"/>
  <c r="Z940" i="2"/>
  <c r="AC940" i="2"/>
  <c r="AA940" i="2"/>
  <c r="AK940" i="2"/>
  <c r="AF940" i="2"/>
  <c r="V940" i="2"/>
  <c r="AP940" i="2"/>
  <c r="BT939" i="2"/>
  <c r="L940" i="2" s="1"/>
  <c r="AZ940" i="2"/>
  <c r="BE940" i="2"/>
  <c r="G941" i="2" s="1"/>
  <c r="AU940" i="2"/>
  <c r="BG940" i="2"/>
  <c r="I941" i="2" s="1"/>
  <c r="AR940" i="2"/>
  <c r="AM940" i="2"/>
  <c r="AW940" i="2"/>
  <c r="AH940" i="2"/>
  <c r="BB940" i="2"/>
  <c r="X940" i="2"/>
  <c r="BV939" i="2"/>
  <c r="J940" i="2"/>
  <c r="BA940" i="2"/>
  <c r="AQ940" i="2"/>
  <c r="AL940" i="2"/>
  <c r="W940" i="2"/>
  <c r="AV940" i="2"/>
  <c r="AG940" i="2"/>
  <c r="BF940" i="2"/>
  <c r="H941" i="2" s="1"/>
  <c r="BU939" i="2"/>
  <c r="O939" i="2"/>
  <c r="BM939" i="2"/>
  <c r="BR939" i="2" s="1"/>
  <c r="Q940" i="2" l="1"/>
  <c r="CD940" i="2"/>
  <c r="BJ940" i="2"/>
  <c r="BY940" i="2"/>
  <c r="BL940" i="2"/>
  <c r="BK940" i="2"/>
  <c r="CE940" i="2"/>
  <c r="CF940" i="2"/>
  <c r="T939" i="2"/>
  <c r="U940" i="2"/>
  <c r="Y940" i="2" s="1"/>
  <c r="AO940" i="2"/>
  <c r="AE940" i="2"/>
  <c r="AD940" i="2"/>
  <c r="AJ940" i="2"/>
  <c r="AT940" i="2"/>
  <c r="AX940" i="2" s="1"/>
  <c r="BD940" i="2"/>
  <c r="AY940" i="2"/>
  <c r="BC940" i="2" s="1"/>
  <c r="BS939" i="2"/>
  <c r="M940" i="2"/>
  <c r="R940" i="2" s="1"/>
  <c r="BZ940" i="2"/>
  <c r="CA940" i="2"/>
  <c r="N940" i="2"/>
  <c r="S940" i="2" s="1"/>
  <c r="BQ940" i="2"/>
  <c r="BO940" i="2"/>
  <c r="BP940" i="2"/>
  <c r="CL940" i="2" l="1"/>
  <c r="CJ940" i="2"/>
  <c r="CK940" i="2"/>
  <c r="BH940" i="2"/>
  <c r="F941" i="2"/>
  <c r="AI940" i="2"/>
  <c r="BI940" i="2"/>
  <c r="AS940" i="2"/>
  <c r="BX940" i="2"/>
  <c r="K940" i="2"/>
  <c r="P940" i="2" s="1"/>
  <c r="BW939" i="2"/>
  <c r="CH939" i="2" s="1"/>
  <c r="AN940" i="2"/>
  <c r="CC940" i="2"/>
  <c r="CG940" i="2" s="1"/>
  <c r="BN940" i="2"/>
  <c r="CI940" i="2" l="1"/>
  <c r="CM940" i="2" s="1"/>
  <c r="AA941" i="2"/>
  <c r="AB941" i="2"/>
  <c r="Z941" i="2"/>
  <c r="AC941" i="2"/>
  <c r="BU940" i="2"/>
  <c r="M941" i="2" s="1"/>
  <c r="BV940" i="2"/>
  <c r="N941" i="2" s="1"/>
  <c r="AR941" i="2"/>
  <c r="AH941" i="2"/>
  <c r="AW941" i="2"/>
  <c r="BB941" i="2"/>
  <c r="X941" i="2"/>
  <c r="AM941" i="2"/>
  <c r="BG941" i="2"/>
  <c r="I942" i="2" s="1"/>
  <c r="W941" i="2"/>
  <c r="BA941" i="2"/>
  <c r="AL941" i="2"/>
  <c r="AQ941" i="2"/>
  <c r="BF941" i="2"/>
  <c r="H942" i="2" s="1"/>
  <c r="AG941" i="2"/>
  <c r="AV941" i="2"/>
  <c r="J941" i="2"/>
  <c r="AZ941" i="2"/>
  <c r="AP941" i="2"/>
  <c r="BE941" i="2"/>
  <c r="G942" i="2" s="1"/>
  <c r="V941" i="2"/>
  <c r="AU941" i="2"/>
  <c r="AF941" i="2"/>
  <c r="AK941" i="2"/>
  <c r="BT940" i="2"/>
  <c r="O940" i="2"/>
  <c r="BM940" i="2"/>
  <c r="BR940" i="2" s="1"/>
  <c r="S941" i="2" l="1"/>
  <c r="R941" i="2"/>
  <c r="CF941" i="2"/>
  <c r="BL941" i="2"/>
  <c r="CA941" i="2"/>
  <c r="BK941" i="2"/>
  <c r="CE941" i="2"/>
  <c r="BZ941" i="2"/>
  <c r="BY941" i="2"/>
  <c r="T940" i="2"/>
  <c r="U941" i="2"/>
  <c r="Y941" i="2" s="1"/>
  <c r="AT941" i="2"/>
  <c r="AX941" i="2" s="1"/>
  <c r="AE941" i="2"/>
  <c r="AY941" i="2"/>
  <c r="BC941" i="2" s="1"/>
  <c r="AJ941" i="2"/>
  <c r="AO941" i="2"/>
  <c r="BD941" i="2"/>
  <c r="BS940" i="2"/>
  <c r="CD941" i="2"/>
  <c r="BJ941" i="2"/>
  <c r="L941" i="2"/>
  <c r="Q941" i="2" s="1"/>
  <c r="BQ941" i="2"/>
  <c r="BO941" i="2"/>
  <c r="BP941" i="2"/>
  <c r="CJ941" i="2" l="1"/>
  <c r="CK941" i="2"/>
  <c r="CL941" i="2"/>
  <c r="AC942" i="2"/>
  <c r="AS941" i="2"/>
  <c r="BX941" i="2"/>
  <c r="AI941" i="2"/>
  <c r="BI941" i="2"/>
  <c r="AN941" i="2"/>
  <c r="CC941" i="2"/>
  <c r="CG941" i="2" s="1"/>
  <c r="BW940" i="2"/>
  <c r="CH940" i="2" s="1"/>
  <c r="K941" i="2"/>
  <c r="P941" i="2" s="1"/>
  <c r="AD941" i="2"/>
  <c r="BH941" i="2"/>
  <c r="F942" i="2"/>
  <c r="BN941" i="2"/>
  <c r="CI941" i="2" l="1"/>
  <c r="CM941" i="2" s="1"/>
  <c r="Z942" i="2"/>
  <c r="AB942" i="2"/>
  <c r="AA942" i="2"/>
  <c r="AP942" i="2"/>
  <c r="BT941" i="2"/>
  <c r="L942" i="2" s="1"/>
  <c r="AU942" i="2"/>
  <c r="AF942" i="2"/>
  <c r="V942" i="2"/>
  <c r="BE942" i="2"/>
  <c r="G943" i="2" s="1"/>
  <c r="AZ942" i="2"/>
  <c r="AK942" i="2"/>
  <c r="O941" i="2"/>
  <c r="AW942" i="2"/>
  <c r="AR942" i="2"/>
  <c r="BB942" i="2"/>
  <c r="X942" i="2"/>
  <c r="BG942" i="2"/>
  <c r="I943" i="2" s="1"/>
  <c r="AM942" i="2"/>
  <c r="AH942" i="2"/>
  <c r="BV941" i="2"/>
  <c r="J942" i="2"/>
  <c r="BF942" i="2"/>
  <c r="H943" i="2" s="1"/>
  <c r="AV942" i="2"/>
  <c r="AG942" i="2"/>
  <c r="AQ942" i="2"/>
  <c r="W942" i="2"/>
  <c r="BA942" i="2"/>
  <c r="AL942" i="2"/>
  <c r="BU941" i="2"/>
  <c r="BM941" i="2"/>
  <c r="BR941" i="2" s="1"/>
  <c r="Q942" i="2" l="1"/>
  <c r="CD942" i="2"/>
  <c r="BY942" i="2"/>
  <c r="CF942" i="2"/>
  <c r="BJ942" i="2"/>
  <c r="CE942" i="2"/>
  <c r="BK942" i="2"/>
  <c r="BZ942" i="2"/>
  <c r="BL942" i="2"/>
  <c r="M942" i="2"/>
  <c r="R942" i="2" s="1"/>
  <c r="N942" i="2"/>
  <c r="S942" i="2" s="1"/>
  <c r="CA942" i="2"/>
  <c r="T941" i="2"/>
  <c r="AY942" i="2"/>
  <c r="BC942" i="2" s="1"/>
  <c r="AO942" i="2"/>
  <c r="AD942" i="2"/>
  <c r="U942" i="2"/>
  <c r="Y942" i="2" s="1"/>
  <c r="AT942" i="2"/>
  <c r="AX942" i="2" s="1"/>
  <c r="AJ942" i="2"/>
  <c r="BD942" i="2"/>
  <c r="AE942" i="2"/>
  <c r="BS941" i="2"/>
  <c r="BO942" i="2"/>
  <c r="BQ942" i="2"/>
  <c r="BP942" i="2"/>
  <c r="CK942" i="2" l="1"/>
  <c r="CL942" i="2"/>
  <c r="CJ942" i="2"/>
  <c r="BW941" i="2"/>
  <c r="CH941" i="2" s="1"/>
  <c r="K942" i="2"/>
  <c r="P942" i="2" s="1"/>
  <c r="BI942" i="2"/>
  <c r="AI942" i="2"/>
  <c r="BH942" i="2"/>
  <c r="F943" i="2"/>
  <c r="AN942" i="2"/>
  <c r="CC942" i="2"/>
  <c r="CG942" i="2" s="1"/>
  <c r="AS942" i="2"/>
  <c r="BX942" i="2"/>
  <c r="BN942" i="2"/>
  <c r="CI942" i="2" l="1"/>
  <c r="CM942" i="2" s="1"/>
  <c r="AA943" i="2"/>
  <c r="Z943" i="2"/>
  <c r="AC943" i="2"/>
  <c r="AB943" i="2"/>
  <c r="AQ943" i="2"/>
  <c r="W943" i="2"/>
  <c r="AV943" i="2"/>
  <c r="AL943" i="2"/>
  <c r="BF943" i="2"/>
  <c r="H944" i="2" s="1"/>
  <c r="BA943" i="2"/>
  <c r="AG943" i="2"/>
  <c r="BU942" i="2"/>
  <c r="O942" i="2"/>
  <c r="J943" i="2"/>
  <c r="BM942" i="2"/>
  <c r="BR942" i="2" s="1"/>
  <c r="BE943" i="2"/>
  <c r="G944" i="2" s="1"/>
  <c r="AU943" i="2"/>
  <c r="AP943" i="2"/>
  <c r="V943" i="2"/>
  <c r="AF943" i="2"/>
  <c r="AZ943" i="2"/>
  <c r="BT942" i="2"/>
  <c r="AW943" i="2"/>
  <c r="BB943" i="2"/>
  <c r="AR943" i="2"/>
  <c r="X943" i="2"/>
  <c r="AM943" i="2"/>
  <c r="AH943" i="2"/>
  <c r="BG943" i="2"/>
  <c r="I944" i="2" s="1"/>
  <c r="BV942" i="2"/>
  <c r="AK943" i="2" l="1"/>
  <c r="CD943" i="2" s="1"/>
  <c r="CE943" i="2"/>
  <c r="BL943" i="2"/>
  <c r="N943" i="2"/>
  <c r="S943" i="2" s="1"/>
  <c r="CF943" i="2"/>
  <c r="BK943" i="2"/>
  <c r="L943" i="2"/>
  <c r="Q943" i="2" s="1"/>
  <c r="BY943" i="2"/>
  <c r="CA943" i="2"/>
  <c r="T942" i="2"/>
  <c r="BD943" i="2"/>
  <c r="U943" i="2"/>
  <c r="Y943" i="2" s="1"/>
  <c r="AJ943" i="2"/>
  <c r="AE943" i="2"/>
  <c r="AO943" i="2"/>
  <c r="AD943" i="2"/>
  <c r="AY943" i="2"/>
  <c r="BC943" i="2" s="1"/>
  <c r="AT943" i="2"/>
  <c r="AX943" i="2" s="1"/>
  <c r="BS942" i="2"/>
  <c r="BJ943" i="2"/>
  <c r="M943" i="2"/>
  <c r="R943" i="2" s="1"/>
  <c r="BZ943" i="2"/>
  <c r="BP943" i="2"/>
  <c r="BQ943" i="2"/>
  <c r="BO943" i="2"/>
  <c r="CJ943" i="2" l="1"/>
  <c r="CK943" i="2"/>
  <c r="CL943" i="2"/>
  <c r="AN943" i="2"/>
  <c r="CC943" i="2"/>
  <c r="CG943" i="2" s="1"/>
  <c r="BW942" i="2"/>
  <c r="CH942" i="2" s="1"/>
  <c r="K943" i="2"/>
  <c r="P943" i="2" s="1"/>
  <c r="AS943" i="2"/>
  <c r="BX943" i="2"/>
  <c r="BH943" i="2"/>
  <c r="F944" i="2"/>
  <c r="BI943" i="2"/>
  <c r="AI943" i="2"/>
  <c r="BN943" i="2"/>
  <c r="CI943" i="2" l="1"/>
  <c r="CM943" i="2" s="1"/>
  <c r="AA944" i="2"/>
  <c r="AB944" i="2"/>
  <c r="Z944" i="2"/>
  <c r="AC944" i="2"/>
  <c r="BA944" i="2"/>
  <c r="BU943" i="2"/>
  <c r="M944" i="2" s="1"/>
  <c r="AL944" i="2"/>
  <c r="AG944" i="2"/>
  <c r="AQ944" i="2"/>
  <c r="BF944" i="2"/>
  <c r="H945" i="2" s="1"/>
  <c r="W944" i="2"/>
  <c r="AV944" i="2"/>
  <c r="BM943" i="2"/>
  <c r="BR943" i="2" s="1"/>
  <c r="J944" i="2"/>
  <c r="O943" i="2"/>
  <c r="AP944" i="2"/>
  <c r="BT943" i="2"/>
  <c r="BB944" i="2"/>
  <c r="BG944" i="2"/>
  <c r="I945" i="2" s="1"/>
  <c r="AW944" i="2"/>
  <c r="AH944" i="2"/>
  <c r="AR944" i="2"/>
  <c r="AM944" i="2"/>
  <c r="X944" i="2"/>
  <c r="BV943" i="2"/>
  <c r="R944" i="2" l="1"/>
  <c r="BE944" i="2"/>
  <c r="G945" i="2" s="1"/>
  <c r="V944" i="2"/>
  <c r="AU944" i="2"/>
  <c r="AF944" i="2"/>
  <c r="AK944" i="2"/>
  <c r="AZ944" i="2"/>
  <c r="BK944" i="2"/>
  <c r="BZ944" i="2"/>
  <c r="CA944" i="2"/>
  <c r="CE944" i="2"/>
  <c r="CF944" i="2"/>
  <c r="BL944" i="2"/>
  <c r="L944" i="2"/>
  <c r="Q944" i="2" s="1"/>
  <c r="T943" i="2"/>
  <c r="AY944" i="2"/>
  <c r="U944" i="2"/>
  <c r="BD944" i="2"/>
  <c r="AT944" i="2"/>
  <c r="AO944" i="2"/>
  <c r="AJ944" i="2"/>
  <c r="AD944" i="2"/>
  <c r="AE944" i="2"/>
  <c r="BS943" i="2"/>
  <c r="N944" i="2"/>
  <c r="S944" i="2" s="1"/>
  <c r="BQ944" i="2"/>
  <c r="BP944" i="2"/>
  <c r="CK944" i="2" l="1"/>
  <c r="CL944" i="2"/>
  <c r="Y944" i="2"/>
  <c r="BC944" i="2"/>
  <c r="CD944" i="2"/>
  <c r="AX944" i="2"/>
  <c r="BY944" i="2"/>
  <c r="BJ944" i="2"/>
  <c r="AI944" i="2"/>
  <c r="BI944" i="2"/>
  <c r="BH944" i="2"/>
  <c r="F945" i="2"/>
  <c r="AN944" i="2"/>
  <c r="CC944" i="2"/>
  <c r="BW943" i="2"/>
  <c r="CH943" i="2" s="1"/>
  <c r="K944" i="2"/>
  <c r="P944" i="2" s="1"/>
  <c r="AS944" i="2"/>
  <c r="BX944" i="2"/>
  <c r="BN944" i="2"/>
  <c r="BO944" i="2"/>
  <c r="CG944" i="2" l="1"/>
  <c r="CI944" i="2"/>
  <c r="CJ944" i="2"/>
  <c r="AA945" i="2"/>
  <c r="Z945" i="2"/>
  <c r="AB945" i="2"/>
  <c r="AC945" i="2"/>
  <c r="BV944" i="2"/>
  <c r="N945" i="2" s="1"/>
  <c r="AH945" i="2"/>
  <c r="BB945" i="2"/>
  <c r="AW945" i="2"/>
  <c r="AR945" i="2"/>
  <c r="BG945" i="2"/>
  <c r="I946" i="2" s="1"/>
  <c r="AM945" i="2"/>
  <c r="X945" i="2"/>
  <c r="AF945" i="2"/>
  <c r="BE945" i="2"/>
  <c r="G946" i="2" s="1"/>
  <c r="AU945" i="2"/>
  <c r="V945" i="2"/>
  <c r="AK945" i="2"/>
  <c r="AZ945" i="2"/>
  <c r="AP945" i="2"/>
  <c r="BT944" i="2"/>
  <c r="BM944" i="2"/>
  <c r="BR944" i="2" s="1"/>
  <c r="O944" i="2"/>
  <c r="AL945" i="2"/>
  <c r="BF945" i="2"/>
  <c r="H946" i="2" s="1"/>
  <c r="BA945" i="2"/>
  <c r="AG945" i="2"/>
  <c r="AV945" i="2"/>
  <c r="AQ945" i="2"/>
  <c r="W945" i="2"/>
  <c r="BU944" i="2"/>
  <c r="J945" i="2"/>
  <c r="S945" i="2" l="1"/>
  <c r="CM944" i="2"/>
  <c r="CF945" i="2"/>
  <c r="BL945" i="2"/>
  <c r="CA945" i="2"/>
  <c r="CD945" i="2"/>
  <c r="BZ945" i="2"/>
  <c r="BY945" i="2"/>
  <c r="L945" i="2"/>
  <c r="Q945" i="2" s="1"/>
  <c r="BJ945" i="2"/>
  <c r="M945" i="2"/>
  <c r="R945" i="2" s="1"/>
  <c r="CE945" i="2"/>
  <c r="BK945" i="2"/>
  <c r="T944" i="2"/>
  <c r="AT945" i="2"/>
  <c r="AX945" i="2" s="1"/>
  <c r="U945" i="2"/>
  <c r="Y945" i="2" s="1"/>
  <c r="BD945" i="2"/>
  <c r="AE945" i="2"/>
  <c r="AO945" i="2"/>
  <c r="AJ945" i="2"/>
  <c r="AY945" i="2"/>
  <c r="BC945" i="2" s="1"/>
  <c r="BS944" i="2"/>
  <c r="BO945" i="2"/>
  <c r="BQ945" i="2"/>
  <c r="BP945" i="2"/>
  <c r="CJ945" i="2" l="1"/>
  <c r="CK945" i="2"/>
  <c r="CL945" i="2"/>
  <c r="AC946" i="2"/>
  <c r="AS945" i="2"/>
  <c r="BX945" i="2"/>
  <c r="K945" i="2"/>
  <c r="P945" i="2" s="1"/>
  <c r="BW944" i="2"/>
  <c r="CH944" i="2" s="1"/>
  <c r="AI945" i="2"/>
  <c r="BI945" i="2"/>
  <c r="AD945" i="2"/>
  <c r="AN945" i="2"/>
  <c r="CC945" i="2"/>
  <c r="CG945" i="2" s="1"/>
  <c r="BH945" i="2"/>
  <c r="F946" i="2"/>
  <c r="BN945" i="2"/>
  <c r="CI945" i="2" l="1"/>
  <c r="CM945" i="2" s="1"/>
  <c r="AB946" i="2"/>
  <c r="Z946" i="2"/>
  <c r="AA946" i="2"/>
  <c r="J946" i="2"/>
  <c r="AZ946" i="2"/>
  <c r="V946" i="2"/>
  <c r="AF946" i="2"/>
  <c r="AP946" i="2"/>
  <c r="AU946" i="2"/>
  <c r="AK946" i="2"/>
  <c r="BE946" i="2"/>
  <c r="G947" i="2" s="1"/>
  <c r="BT945" i="2"/>
  <c r="BM945" i="2"/>
  <c r="BR945" i="2" s="1"/>
  <c r="O945" i="2"/>
  <c r="AR946" i="2"/>
  <c r="AW946" i="2"/>
  <c r="AH946" i="2"/>
  <c r="AM946" i="2"/>
  <c r="BB946" i="2"/>
  <c r="X946" i="2"/>
  <c r="BG946" i="2"/>
  <c r="I947" i="2" s="1"/>
  <c r="BV945" i="2"/>
  <c r="AG946" i="2"/>
  <c r="AV946" i="2"/>
  <c r="BA946" i="2"/>
  <c r="AL946" i="2"/>
  <c r="W946" i="2"/>
  <c r="AQ946" i="2"/>
  <c r="BF946" i="2"/>
  <c r="H947" i="2" s="1"/>
  <c r="BU945" i="2"/>
  <c r="CF946" i="2" l="1"/>
  <c r="BZ946" i="2"/>
  <c r="CD946" i="2"/>
  <c r="BY946" i="2"/>
  <c r="N946" i="2"/>
  <c r="S946" i="2" s="1"/>
  <c r="BL946" i="2"/>
  <c r="L946" i="2"/>
  <c r="Q946" i="2" s="1"/>
  <c r="M946" i="2"/>
  <c r="R946" i="2" s="1"/>
  <c r="BK946" i="2"/>
  <c r="T945" i="2"/>
  <c r="AT946" i="2"/>
  <c r="AX946" i="2" s="1"/>
  <c r="AY946" i="2"/>
  <c r="BC946" i="2" s="1"/>
  <c r="AE946" i="2"/>
  <c r="AO946" i="2"/>
  <c r="AD946" i="2"/>
  <c r="U946" i="2"/>
  <c r="Y946" i="2" s="1"/>
  <c r="BD946" i="2"/>
  <c r="AJ946" i="2"/>
  <c r="BS945" i="2"/>
  <c r="BJ946" i="2"/>
  <c r="CE946" i="2"/>
  <c r="CA946" i="2"/>
  <c r="BO946" i="2"/>
  <c r="BP946" i="2"/>
  <c r="BQ946" i="2"/>
  <c r="CJ946" i="2" l="1"/>
  <c r="CK946" i="2"/>
  <c r="CL946" i="2"/>
  <c r="BW945" i="2"/>
  <c r="CH945" i="2" s="1"/>
  <c r="K946" i="2"/>
  <c r="P946" i="2" s="1"/>
  <c r="AN946" i="2"/>
  <c r="CC946" i="2"/>
  <c r="CG946" i="2" s="1"/>
  <c r="BX946" i="2"/>
  <c r="AS946" i="2"/>
  <c r="BH946" i="2"/>
  <c r="F947" i="2"/>
  <c r="AI946" i="2"/>
  <c r="BI946" i="2"/>
  <c r="BN946" i="2"/>
  <c r="CI946" i="2" l="1"/>
  <c r="CM946" i="2" s="1"/>
  <c r="V947" i="2"/>
  <c r="Z947" i="2"/>
  <c r="AB947" i="2"/>
  <c r="AC947" i="2"/>
  <c r="AA947" i="2"/>
  <c r="AZ947" i="2"/>
  <c r="BT946" i="2"/>
  <c r="J947" i="2"/>
  <c r="O946" i="2"/>
  <c r="X947" i="2"/>
  <c r="BG947" i="2"/>
  <c r="I948" i="2" s="1"/>
  <c r="AM947" i="2"/>
  <c r="AH947" i="2"/>
  <c r="BB947" i="2"/>
  <c r="AW947" i="2"/>
  <c r="AR947" i="2"/>
  <c r="BV946" i="2"/>
  <c r="BM946" i="2"/>
  <c r="BR946" i="2" s="1"/>
  <c r="AL947" i="2"/>
  <c r="AG947" i="2"/>
  <c r="W947" i="2"/>
  <c r="BA947" i="2"/>
  <c r="BF947" i="2"/>
  <c r="H948" i="2" s="1"/>
  <c r="AQ947" i="2"/>
  <c r="AV947" i="2"/>
  <c r="BU946" i="2"/>
  <c r="AF947" i="2" l="1"/>
  <c r="AK947" i="2"/>
  <c r="AU947" i="2"/>
  <c r="AP947" i="2"/>
  <c r="BE947" i="2"/>
  <c r="G948" i="2" s="1"/>
  <c r="CE947" i="2"/>
  <c r="M947" i="2"/>
  <c r="R947" i="2" s="1"/>
  <c r="N947" i="2"/>
  <c r="S947" i="2" s="1"/>
  <c r="BL947" i="2"/>
  <c r="CA947" i="2"/>
  <c r="BZ947" i="2"/>
  <c r="BK947" i="2"/>
  <c r="CF947" i="2"/>
  <c r="T946" i="2"/>
  <c r="AO947" i="2"/>
  <c r="AD947" i="2"/>
  <c r="AJ947" i="2"/>
  <c r="U947" i="2"/>
  <c r="Y947" i="2" s="1"/>
  <c r="BD947" i="2"/>
  <c r="AY947" i="2"/>
  <c r="BC947" i="2" s="1"/>
  <c r="AT947" i="2"/>
  <c r="AE947" i="2"/>
  <c r="BS946" i="2"/>
  <c r="L947" i="2"/>
  <c r="Q947" i="2" s="1"/>
  <c r="BP947" i="2"/>
  <c r="BQ947" i="2"/>
  <c r="CL947" i="2" l="1"/>
  <c r="CK947" i="2"/>
  <c r="BJ947" i="2"/>
  <c r="CD947" i="2"/>
  <c r="AX947" i="2"/>
  <c r="BY947" i="2"/>
  <c r="AN947" i="2"/>
  <c r="CC947" i="2"/>
  <c r="K947" i="2"/>
  <c r="P947" i="2" s="1"/>
  <c r="BW946" i="2"/>
  <c r="CH946" i="2" s="1"/>
  <c r="BH947" i="2"/>
  <c r="F948" i="2"/>
  <c r="AS947" i="2"/>
  <c r="BX947" i="2"/>
  <c r="BI947" i="2"/>
  <c r="AI947" i="2"/>
  <c r="BO947" i="2"/>
  <c r="BN947" i="2"/>
  <c r="CG947" i="2" l="1"/>
  <c r="CI947" i="2"/>
  <c r="CJ947" i="2"/>
  <c r="BT947" i="2"/>
  <c r="L948" i="2" s="1"/>
  <c r="AC948" i="2"/>
  <c r="Z948" i="2"/>
  <c r="AB948" i="2"/>
  <c r="BE948" i="2"/>
  <c r="G949" i="2" s="1"/>
  <c r="V948" i="2"/>
  <c r="AF948" i="2"/>
  <c r="AZ948" i="2"/>
  <c r="BM947" i="2"/>
  <c r="BR947" i="2" s="1"/>
  <c r="J948" i="2"/>
  <c r="O947" i="2"/>
  <c r="BF948" i="2"/>
  <c r="H949" i="2" s="1"/>
  <c r="AL948" i="2"/>
  <c r="AV948" i="2"/>
  <c r="AQ948" i="2"/>
  <c r="W948" i="2"/>
  <c r="BA948" i="2"/>
  <c r="AG948" i="2"/>
  <c r="BU947" i="2"/>
  <c r="X948" i="2"/>
  <c r="AH948" i="2"/>
  <c r="BB948" i="2"/>
  <c r="BG948" i="2"/>
  <c r="I949" i="2" s="1"/>
  <c r="AW948" i="2"/>
  <c r="AM948" i="2"/>
  <c r="AR948" i="2"/>
  <c r="BV947" i="2"/>
  <c r="CM947" i="2" l="1"/>
  <c r="AU948" i="2"/>
  <c r="BJ948" i="2" s="1"/>
  <c r="AP948" i="2"/>
  <c r="BY948" i="2" s="1"/>
  <c r="AA948" i="2"/>
  <c r="Q948" i="2" s="1"/>
  <c r="AK948" i="2"/>
  <c r="CE948" i="2"/>
  <c r="N948" i="2"/>
  <c r="CF948" i="2"/>
  <c r="BK948" i="2"/>
  <c r="BZ948" i="2"/>
  <c r="BL948" i="2"/>
  <c r="T947" i="2"/>
  <c r="U948" i="2"/>
  <c r="Y948" i="2" s="1"/>
  <c r="AO948" i="2"/>
  <c r="AE948" i="2"/>
  <c r="AY948" i="2"/>
  <c r="BC948" i="2" s="1"/>
  <c r="AT948" i="2"/>
  <c r="BD948" i="2"/>
  <c r="AJ948" i="2"/>
  <c r="BS947" i="2"/>
  <c r="CA948" i="2"/>
  <c r="M948" i="2"/>
  <c r="BP948" i="2"/>
  <c r="BQ948" i="2"/>
  <c r="BO948" i="2"/>
  <c r="S948" i="2" l="1"/>
  <c r="R948" i="2"/>
  <c r="CK948" i="2"/>
  <c r="CJ948" i="2"/>
  <c r="CL948" i="2"/>
  <c r="AX948" i="2"/>
  <c r="CD948" i="2"/>
  <c r="BW947" i="2"/>
  <c r="CH947" i="2" s="1"/>
  <c r="K948" i="2"/>
  <c r="P948" i="2" s="1"/>
  <c r="AD948" i="2"/>
  <c r="AA949" i="2" s="1"/>
  <c r="AN948" i="2"/>
  <c r="CC948" i="2"/>
  <c r="BI948" i="2"/>
  <c r="AI948" i="2"/>
  <c r="BH948" i="2"/>
  <c r="F949" i="2"/>
  <c r="AS948" i="2"/>
  <c r="BX948" i="2"/>
  <c r="BN948" i="2"/>
  <c r="CG948" i="2" l="1"/>
  <c r="CI948" i="2"/>
  <c r="CM948" i="2" s="1"/>
  <c r="AC949" i="2"/>
  <c r="AB949" i="2"/>
  <c r="Z949" i="2"/>
  <c r="BA949" i="2"/>
  <c r="AQ949" i="2"/>
  <c r="AL949" i="2"/>
  <c r="W949" i="2"/>
  <c r="BU948" i="2"/>
  <c r="M949" i="2" s="1"/>
  <c r="BF949" i="2"/>
  <c r="H950" i="2" s="1"/>
  <c r="AV949" i="2"/>
  <c r="AG949" i="2"/>
  <c r="AU949" i="2"/>
  <c r="AK949" i="2"/>
  <c r="AF949" i="2"/>
  <c r="AP949" i="2"/>
  <c r="AZ949" i="2"/>
  <c r="BE949" i="2"/>
  <c r="G950" i="2" s="1"/>
  <c r="V949" i="2"/>
  <c r="BT948" i="2"/>
  <c r="AH949" i="2"/>
  <c r="X949" i="2"/>
  <c r="AW949" i="2"/>
  <c r="AR949" i="2"/>
  <c r="AM949" i="2"/>
  <c r="BB949" i="2"/>
  <c r="BG949" i="2"/>
  <c r="I950" i="2" s="1"/>
  <c r="BV948" i="2"/>
  <c r="J949" i="2"/>
  <c r="BM948" i="2"/>
  <c r="BR948" i="2" s="1"/>
  <c r="O948" i="2"/>
  <c r="R949" i="2" l="1"/>
  <c r="BK949" i="2"/>
  <c r="CE949" i="2"/>
  <c r="BZ949" i="2"/>
  <c r="CF949" i="2"/>
  <c r="CD949" i="2"/>
  <c r="N949" i="2"/>
  <c r="S949" i="2" s="1"/>
  <c r="BL949" i="2"/>
  <c r="L949" i="2"/>
  <c r="Q949" i="2" s="1"/>
  <c r="CA949" i="2"/>
  <c r="BY949" i="2"/>
  <c r="T948" i="2"/>
  <c r="AY949" i="2"/>
  <c r="BC949" i="2" s="1"/>
  <c r="AE949" i="2"/>
  <c r="AO949" i="2"/>
  <c r="AD949" i="2"/>
  <c r="AJ949" i="2"/>
  <c r="AT949" i="2"/>
  <c r="AX949" i="2" s="1"/>
  <c r="U949" i="2"/>
  <c r="Y949" i="2" s="1"/>
  <c r="BD949" i="2"/>
  <c r="BS948" i="2"/>
  <c r="BJ949" i="2"/>
  <c r="BP949" i="2"/>
  <c r="BQ949" i="2"/>
  <c r="BO949" i="2"/>
  <c r="CL949" i="2" l="1"/>
  <c r="CK949" i="2"/>
  <c r="CJ949" i="2"/>
  <c r="AS949" i="2"/>
  <c r="BX949" i="2"/>
  <c r="AI949" i="2"/>
  <c r="BI949" i="2"/>
  <c r="BW948" i="2"/>
  <c r="CH948" i="2" s="1"/>
  <c r="K949" i="2"/>
  <c r="P949" i="2" s="1"/>
  <c r="AN949" i="2"/>
  <c r="CC949" i="2"/>
  <c r="CG949" i="2" s="1"/>
  <c r="BH949" i="2"/>
  <c r="F950" i="2"/>
  <c r="BN949" i="2"/>
  <c r="CI949" i="2" l="1"/>
  <c r="CM949" i="2" s="1"/>
  <c r="AA950" i="2"/>
  <c r="Z950" i="2"/>
  <c r="AB950" i="2"/>
  <c r="AC950" i="2"/>
  <c r="BF950" i="2"/>
  <c r="H951" i="2" s="1"/>
  <c r="AV950" i="2"/>
  <c r="AL950" i="2"/>
  <c r="W950" i="2"/>
  <c r="BA950" i="2"/>
  <c r="AG950" i="2"/>
  <c r="AQ950" i="2"/>
  <c r="BU949" i="2"/>
  <c r="AW950" i="2"/>
  <c r="BB950" i="2"/>
  <c r="BG950" i="2"/>
  <c r="I951" i="2" s="1"/>
  <c r="X950" i="2"/>
  <c r="AR950" i="2"/>
  <c r="AH950" i="2"/>
  <c r="AM950" i="2"/>
  <c r="BV949" i="2"/>
  <c r="J950" i="2"/>
  <c r="AF950" i="2"/>
  <c r="AK950" i="2"/>
  <c r="AU950" i="2"/>
  <c r="AZ950" i="2"/>
  <c r="BE950" i="2"/>
  <c r="G951" i="2" s="1"/>
  <c r="V950" i="2"/>
  <c r="AP950" i="2"/>
  <c r="BT949" i="2"/>
  <c r="O949" i="2"/>
  <c r="BM949" i="2"/>
  <c r="BR949" i="2" s="1"/>
  <c r="BL950" i="2" l="1"/>
  <c r="BY950" i="2"/>
  <c r="CA950" i="2"/>
  <c r="BK950" i="2"/>
  <c r="BZ950" i="2"/>
  <c r="CF950" i="2"/>
  <c r="CD950" i="2"/>
  <c r="L950" i="2"/>
  <c r="Q950" i="2" s="1"/>
  <c r="BJ950" i="2"/>
  <c r="N950" i="2"/>
  <c r="S950" i="2" s="1"/>
  <c r="CE950" i="2"/>
  <c r="T949" i="2"/>
  <c r="AJ950" i="2"/>
  <c r="U950" i="2"/>
  <c r="Y950" i="2" s="1"/>
  <c r="AO950" i="2"/>
  <c r="AT950" i="2"/>
  <c r="AX950" i="2" s="1"/>
  <c r="BD950" i="2"/>
  <c r="AE950" i="2"/>
  <c r="AY950" i="2"/>
  <c r="BC950" i="2" s="1"/>
  <c r="AD950" i="2"/>
  <c r="BS949" i="2"/>
  <c r="M950" i="2"/>
  <c r="R950" i="2" s="1"/>
  <c r="BQ950" i="2"/>
  <c r="BP950" i="2"/>
  <c r="BO950" i="2"/>
  <c r="CJ950" i="2" l="1"/>
  <c r="CK950" i="2"/>
  <c r="CL950" i="2"/>
  <c r="AL951" i="2"/>
  <c r="AS950" i="2"/>
  <c r="BX950" i="2"/>
  <c r="AI950" i="2"/>
  <c r="BI950" i="2"/>
  <c r="BW949" i="2"/>
  <c r="CH949" i="2" s="1"/>
  <c r="K950" i="2"/>
  <c r="P950" i="2" s="1"/>
  <c r="BH950" i="2"/>
  <c r="F951" i="2"/>
  <c r="AN950" i="2"/>
  <c r="CC950" i="2"/>
  <c r="CG950" i="2" s="1"/>
  <c r="BN950" i="2"/>
  <c r="CI950" i="2" l="1"/>
  <c r="CM950" i="2" s="1"/>
  <c r="BE951" i="2"/>
  <c r="G952" i="2" s="1"/>
  <c r="Z951" i="2"/>
  <c r="AB951" i="2"/>
  <c r="AC951" i="2"/>
  <c r="BU950" i="2"/>
  <c r="M951" i="2" s="1"/>
  <c r="BA951" i="2"/>
  <c r="AQ951" i="2"/>
  <c r="AG951" i="2"/>
  <c r="AV951" i="2"/>
  <c r="W951" i="2"/>
  <c r="BF951" i="2"/>
  <c r="H952" i="2" s="1"/>
  <c r="O950" i="2"/>
  <c r="BM950" i="2"/>
  <c r="BR950" i="2" s="1"/>
  <c r="V951" i="2"/>
  <c r="AK951" i="2"/>
  <c r="J951" i="2"/>
  <c r="AM951" i="2"/>
  <c r="AR951" i="2"/>
  <c r="BG951" i="2"/>
  <c r="I952" i="2" s="1"/>
  <c r="AW951" i="2"/>
  <c r="BB951" i="2"/>
  <c r="X951" i="2"/>
  <c r="AH951" i="2"/>
  <c r="BV950" i="2"/>
  <c r="AF951" i="2" l="1"/>
  <c r="AU951" i="2"/>
  <c r="AZ951" i="2"/>
  <c r="AP951" i="2"/>
  <c r="AA951" i="2"/>
  <c r="R951" i="2" s="1"/>
  <c r="BT950" i="2"/>
  <c r="L951" i="2" s="1"/>
  <c r="BK951" i="2"/>
  <c r="CE951" i="2"/>
  <c r="BZ951" i="2"/>
  <c r="BL951" i="2"/>
  <c r="CA951" i="2"/>
  <c r="T950" i="2"/>
  <c r="AT951" i="2"/>
  <c r="BD951" i="2"/>
  <c r="AO951" i="2"/>
  <c r="AJ951" i="2"/>
  <c r="U951" i="2"/>
  <c r="Y951" i="2" s="1"/>
  <c r="AY951" i="2"/>
  <c r="AE951" i="2"/>
  <c r="BS950" i="2"/>
  <c r="N951" i="2"/>
  <c r="CF951" i="2"/>
  <c r="BP951" i="2"/>
  <c r="BQ951" i="2"/>
  <c r="S951" i="2" l="1"/>
  <c r="Q951" i="2"/>
  <c r="CK951" i="2"/>
  <c r="CL951" i="2"/>
  <c r="AX951" i="2"/>
  <c r="CD951" i="2"/>
  <c r="BC951" i="2"/>
  <c r="BJ951" i="2"/>
  <c r="BY951" i="2"/>
  <c r="AB952" i="2"/>
  <c r="BH951" i="2"/>
  <c r="F952" i="2"/>
  <c r="BW950" i="2"/>
  <c r="CH950" i="2" s="1"/>
  <c r="K951" i="2"/>
  <c r="P951" i="2" s="1"/>
  <c r="AD951" i="2"/>
  <c r="AN951" i="2"/>
  <c r="CC951" i="2"/>
  <c r="BI951" i="2"/>
  <c r="AI951" i="2"/>
  <c r="AS951" i="2"/>
  <c r="BX951" i="2"/>
  <c r="BO951" i="2"/>
  <c r="BN951" i="2"/>
  <c r="CG951" i="2" l="1"/>
  <c r="CI951" i="2"/>
  <c r="CJ951" i="2"/>
  <c r="Z952" i="2"/>
  <c r="AC952" i="2"/>
  <c r="AA952" i="2"/>
  <c r="AU952" i="2"/>
  <c r="BV951" i="2"/>
  <c r="N952" i="2" s="1"/>
  <c r="BT951" i="2"/>
  <c r="L952" i="2" s="1"/>
  <c r="AP952" i="2"/>
  <c r="BE952" i="2"/>
  <c r="G953" i="2" s="1"/>
  <c r="AZ952" i="2"/>
  <c r="V952" i="2"/>
  <c r="AK952" i="2"/>
  <c r="AF952" i="2"/>
  <c r="AM952" i="2"/>
  <c r="AR952" i="2"/>
  <c r="X952" i="2"/>
  <c r="AW952" i="2"/>
  <c r="AH952" i="2"/>
  <c r="BB952" i="2"/>
  <c r="BG952" i="2"/>
  <c r="I953" i="2" s="1"/>
  <c r="AQ952" i="2"/>
  <c r="AL952" i="2"/>
  <c r="BA952" i="2"/>
  <c r="AG952" i="2"/>
  <c r="BF952" i="2"/>
  <c r="H953" i="2" s="1"/>
  <c r="AV952" i="2"/>
  <c r="W952" i="2"/>
  <c r="BU951" i="2"/>
  <c r="BM951" i="2"/>
  <c r="BR951" i="2" s="1"/>
  <c r="O951" i="2"/>
  <c r="J952" i="2"/>
  <c r="S952" i="2" l="1"/>
  <c r="Q952" i="2"/>
  <c r="CM951" i="2"/>
  <c r="CD952" i="2"/>
  <c r="BY952" i="2"/>
  <c r="BJ952" i="2"/>
  <c r="CF952" i="2"/>
  <c r="CA952" i="2"/>
  <c r="BL952" i="2"/>
  <c r="BK952" i="2"/>
  <c r="BZ952" i="2"/>
  <c r="M952" i="2"/>
  <c r="R952" i="2" s="1"/>
  <c r="CE952" i="2"/>
  <c r="T951" i="2"/>
  <c r="AO952" i="2"/>
  <c r="AT952" i="2"/>
  <c r="AX952" i="2" s="1"/>
  <c r="AY952" i="2"/>
  <c r="BC952" i="2" s="1"/>
  <c r="BD952" i="2"/>
  <c r="U952" i="2"/>
  <c r="Y952" i="2" s="1"/>
  <c r="AJ952" i="2"/>
  <c r="AE952" i="2"/>
  <c r="BS951" i="2"/>
  <c r="BP952" i="2"/>
  <c r="BO952" i="2"/>
  <c r="BQ952" i="2"/>
  <c r="CJ952" i="2" l="1"/>
  <c r="CK952" i="2"/>
  <c r="CL952" i="2"/>
  <c r="BW951" i="2"/>
  <c r="CH951" i="2" s="1"/>
  <c r="K952" i="2"/>
  <c r="P952" i="2" s="1"/>
  <c r="BH952" i="2"/>
  <c r="F953" i="2"/>
  <c r="AS952" i="2"/>
  <c r="BX952" i="2"/>
  <c r="BI952" i="2"/>
  <c r="AI952" i="2"/>
  <c r="AN952" i="2"/>
  <c r="CC952" i="2"/>
  <c r="CG952" i="2" s="1"/>
  <c r="AD952" i="2"/>
  <c r="BN952" i="2"/>
  <c r="CI952" i="2" l="1"/>
  <c r="CM952" i="2" s="1"/>
  <c r="AA953" i="2"/>
  <c r="AC953" i="2"/>
  <c r="AB953" i="2"/>
  <c r="Z953" i="2"/>
  <c r="O952" i="2"/>
  <c r="BE953" i="2"/>
  <c r="G954" i="2" s="1"/>
  <c r="AF953" i="2"/>
  <c r="BT952" i="2"/>
  <c r="AH953" i="2"/>
  <c r="AW953" i="2"/>
  <c r="AR953" i="2"/>
  <c r="BB953" i="2"/>
  <c r="BG953" i="2"/>
  <c r="I954" i="2" s="1"/>
  <c r="X953" i="2"/>
  <c r="AM953" i="2"/>
  <c r="BV952" i="2"/>
  <c r="J953" i="2"/>
  <c r="BM952" i="2"/>
  <c r="BR952" i="2" s="1"/>
  <c r="AV953" i="2"/>
  <c r="BF953" i="2"/>
  <c r="H954" i="2" s="1"/>
  <c r="W953" i="2"/>
  <c r="BA953" i="2"/>
  <c r="AQ953" i="2"/>
  <c r="AG953" i="2"/>
  <c r="AL953" i="2"/>
  <c r="BU952" i="2"/>
  <c r="V953" i="2" l="1"/>
  <c r="AK953" i="2"/>
  <c r="AZ953" i="2"/>
  <c r="AU953" i="2"/>
  <c r="AP953" i="2"/>
  <c r="BZ953" i="2"/>
  <c r="CF953" i="2"/>
  <c r="CE953" i="2"/>
  <c r="BK953" i="2"/>
  <c r="M953" i="2"/>
  <c r="R953" i="2" s="1"/>
  <c r="T952" i="2"/>
  <c r="AE953" i="2"/>
  <c r="U953" i="2"/>
  <c r="AJ953" i="2"/>
  <c r="AY953" i="2"/>
  <c r="AO953" i="2"/>
  <c r="AD953" i="2"/>
  <c r="BD953" i="2"/>
  <c r="AT953" i="2"/>
  <c r="BS952" i="2"/>
  <c r="N953" i="2"/>
  <c r="S953" i="2" s="1"/>
  <c r="BL953" i="2"/>
  <c r="CA953" i="2"/>
  <c r="L953" i="2"/>
  <c r="Q953" i="2" s="1"/>
  <c r="BQ953" i="2"/>
  <c r="BP953" i="2"/>
  <c r="BC953" i="2" l="1"/>
  <c r="Y953" i="2"/>
  <c r="CL953" i="2"/>
  <c r="CK953" i="2"/>
  <c r="BY953" i="2"/>
  <c r="AX953" i="2"/>
  <c r="CD953" i="2"/>
  <c r="BJ953" i="2"/>
  <c r="BW952" i="2"/>
  <c r="CH952" i="2" s="1"/>
  <c r="K953" i="2"/>
  <c r="P953" i="2" s="1"/>
  <c r="AS953" i="2"/>
  <c r="BX953" i="2"/>
  <c r="BI953" i="2"/>
  <c r="AI953" i="2"/>
  <c r="BH953" i="2"/>
  <c r="F954" i="2"/>
  <c r="AN953" i="2"/>
  <c r="CC953" i="2"/>
  <c r="BO953" i="2"/>
  <c r="BN953" i="2"/>
  <c r="CG953" i="2" l="1"/>
  <c r="CJ953" i="2"/>
  <c r="CI953" i="2"/>
  <c r="AP954" i="2"/>
  <c r="AB954" i="2"/>
  <c r="Z954" i="2"/>
  <c r="AC954" i="2"/>
  <c r="AA954" i="2"/>
  <c r="BG954" i="2"/>
  <c r="I955" i="2" s="1"/>
  <c r="BT953" i="2"/>
  <c r="L954" i="2" s="1"/>
  <c r="BE954" i="2"/>
  <c r="G955" i="2" s="1"/>
  <c r="AM954" i="2"/>
  <c r="BV953" i="2"/>
  <c r="N954" i="2" s="1"/>
  <c r="AW954" i="2"/>
  <c r="AH954" i="2"/>
  <c r="AR954" i="2"/>
  <c r="X954" i="2"/>
  <c r="BB954" i="2"/>
  <c r="J954" i="2"/>
  <c r="O953" i="2"/>
  <c r="BF954" i="2"/>
  <c r="H955" i="2" s="1"/>
  <c r="AQ954" i="2"/>
  <c r="BA954" i="2"/>
  <c r="W954" i="2"/>
  <c r="AV954" i="2"/>
  <c r="AL954" i="2"/>
  <c r="AG954" i="2"/>
  <c r="BU953" i="2"/>
  <c r="BM953" i="2"/>
  <c r="BR953" i="2" s="1"/>
  <c r="S954" i="2" l="1"/>
  <c r="Q954" i="2"/>
  <c r="CM953" i="2"/>
  <c r="V954" i="2"/>
  <c r="AF954" i="2"/>
  <c r="AZ954" i="2"/>
  <c r="BY954" i="2" s="1"/>
  <c r="AK954" i="2"/>
  <c r="AU954" i="2"/>
  <c r="CF954" i="2"/>
  <c r="BL954" i="2"/>
  <c r="CA954" i="2"/>
  <c r="CE954" i="2"/>
  <c r="BZ954" i="2"/>
  <c r="M954" i="2"/>
  <c r="R954" i="2" s="1"/>
  <c r="T953" i="2"/>
  <c r="AO954" i="2"/>
  <c r="AY954" i="2"/>
  <c r="BD954" i="2"/>
  <c r="AT954" i="2"/>
  <c r="AJ954" i="2"/>
  <c r="U954" i="2"/>
  <c r="AE954" i="2"/>
  <c r="BS953" i="2"/>
  <c r="BK954" i="2"/>
  <c r="BP954" i="2"/>
  <c r="BQ954" i="2"/>
  <c r="CL954" i="2" l="1"/>
  <c r="CK954" i="2"/>
  <c r="Y954" i="2"/>
  <c r="AX954" i="2"/>
  <c r="BC954" i="2"/>
  <c r="CD954" i="2"/>
  <c r="BJ954" i="2"/>
  <c r="AN954" i="2"/>
  <c r="CC954" i="2"/>
  <c r="AD954" i="2"/>
  <c r="BW953" i="2"/>
  <c r="CH953" i="2" s="1"/>
  <c r="K954" i="2"/>
  <c r="P954" i="2" s="1"/>
  <c r="AS954" i="2"/>
  <c r="BX954" i="2"/>
  <c r="BI954" i="2"/>
  <c r="AI954" i="2"/>
  <c r="BH954" i="2"/>
  <c r="F955" i="2"/>
  <c r="BO954" i="2"/>
  <c r="BN954" i="2"/>
  <c r="CG954" i="2" l="1"/>
  <c r="CI954" i="2"/>
  <c r="CJ954" i="2"/>
  <c r="AA955" i="2"/>
  <c r="AC955" i="2"/>
  <c r="AB955" i="2"/>
  <c r="Z955" i="2"/>
  <c r="AR955" i="2"/>
  <c r="AM955" i="2"/>
  <c r="BB955" i="2"/>
  <c r="BV954" i="2"/>
  <c r="N955" i="2" s="1"/>
  <c r="AH955" i="2"/>
  <c r="BG955" i="2"/>
  <c r="I956" i="2" s="1"/>
  <c r="X955" i="2"/>
  <c r="AW955" i="2"/>
  <c r="AU955" i="2"/>
  <c r="V955" i="2"/>
  <c r="O954" i="2"/>
  <c r="AG955" i="2"/>
  <c r="W955" i="2"/>
  <c r="AL955" i="2"/>
  <c r="AQ955" i="2"/>
  <c r="BF955" i="2"/>
  <c r="H956" i="2" s="1"/>
  <c r="BA955" i="2"/>
  <c r="AV955" i="2"/>
  <c r="BU954" i="2"/>
  <c r="BM954" i="2"/>
  <c r="BR954" i="2" s="1"/>
  <c r="J955" i="2"/>
  <c r="S955" i="2" l="1"/>
  <c r="CM954" i="2"/>
  <c r="AK955" i="2"/>
  <c r="AZ955" i="2"/>
  <c r="BT954" i="2"/>
  <c r="L955" i="2" s="1"/>
  <c r="Q955" i="2" s="1"/>
  <c r="BE955" i="2"/>
  <c r="G956" i="2" s="1"/>
  <c r="AF955" i="2"/>
  <c r="AP955" i="2"/>
  <c r="CA955" i="2"/>
  <c r="CF955" i="2"/>
  <c r="BL955" i="2"/>
  <c r="M955" i="2"/>
  <c r="R955" i="2" s="1"/>
  <c r="BK955" i="2"/>
  <c r="BZ955" i="2"/>
  <c r="CE955" i="2"/>
  <c r="T954" i="2"/>
  <c r="U955" i="2"/>
  <c r="Y955" i="2" s="1"/>
  <c r="BD955" i="2"/>
  <c r="AE955" i="2"/>
  <c r="AY955" i="2"/>
  <c r="AO955" i="2"/>
  <c r="AJ955" i="2"/>
  <c r="AT955" i="2"/>
  <c r="AX955" i="2" s="1"/>
  <c r="BS954" i="2"/>
  <c r="BQ955" i="2"/>
  <c r="BP955" i="2"/>
  <c r="BC955" i="2" l="1"/>
  <c r="CL955" i="2"/>
  <c r="CK955" i="2"/>
  <c r="BY955" i="2"/>
  <c r="BJ955" i="2"/>
  <c r="CD955" i="2"/>
  <c r="AC956" i="2"/>
  <c r="AN955" i="2"/>
  <c r="CC955" i="2"/>
  <c r="AI955" i="2"/>
  <c r="BI955" i="2"/>
  <c r="AS955" i="2"/>
  <c r="BX955" i="2"/>
  <c r="BH955" i="2"/>
  <c r="F956" i="2"/>
  <c r="BW954" i="2"/>
  <c r="CH954" i="2" s="1"/>
  <c r="K955" i="2"/>
  <c r="P955" i="2" s="1"/>
  <c r="AD955" i="2"/>
  <c r="BO955" i="2"/>
  <c r="BN955" i="2"/>
  <c r="CG955" i="2" l="1"/>
  <c r="CI955" i="2"/>
  <c r="CJ955" i="2"/>
  <c r="Z956" i="2"/>
  <c r="AB956" i="2"/>
  <c r="AA956" i="2"/>
  <c r="AZ956" i="2"/>
  <c r="AF956" i="2"/>
  <c r="V956" i="2"/>
  <c r="AU956" i="2"/>
  <c r="AP956" i="2"/>
  <c r="BE956" i="2"/>
  <c r="G957" i="2" s="1"/>
  <c r="AK956" i="2"/>
  <c r="BT955" i="2"/>
  <c r="AG956" i="2"/>
  <c r="BA956" i="2"/>
  <c r="BF956" i="2"/>
  <c r="H957" i="2" s="1"/>
  <c r="AQ956" i="2"/>
  <c r="AL956" i="2"/>
  <c r="AV956" i="2"/>
  <c r="W956" i="2"/>
  <c r="BU955" i="2"/>
  <c r="O955" i="2"/>
  <c r="J956" i="2"/>
  <c r="AR956" i="2"/>
  <c r="AW956" i="2"/>
  <c r="AM956" i="2"/>
  <c r="BB956" i="2"/>
  <c r="BG956" i="2"/>
  <c r="I957" i="2" s="1"/>
  <c r="X956" i="2"/>
  <c r="AH956" i="2"/>
  <c r="BV955" i="2"/>
  <c r="BM955" i="2"/>
  <c r="BR955" i="2" s="1"/>
  <c r="CM955" i="2" l="1"/>
  <c r="CD956" i="2"/>
  <c r="BZ956" i="2"/>
  <c r="BJ956" i="2"/>
  <c r="BL956" i="2"/>
  <c r="CA956" i="2"/>
  <c r="T955" i="2"/>
  <c r="AD956" i="2"/>
  <c r="AY956" i="2"/>
  <c r="BC956" i="2" s="1"/>
  <c r="AT956" i="2"/>
  <c r="AX956" i="2" s="1"/>
  <c r="AO956" i="2"/>
  <c r="U956" i="2"/>
  <c r="Y956" i="2" s="1"/>
  <c r="BD956" i="2"/>
  <c r="AJ956" i="2"/>
  <c r="AE956" i="2"/>
  <c r="BS955" i="2"/>
  <c r="CE956" i="2"/>
  <c r="BK956" i="2"/>
  <c r="N956" i="2"/>
  <c r="S956" i="2" s="1"/>
  <c r="CF956" i="2"/>
  <c r="M956" i="2"/>
  <c r="R956" i="2" s="1"/>
  <c r="BY956" i="2"/>
  <c r="L956" i="2"/>
  <c r="Q956" i="2" s="1"/>
  <c r="BO956" i="2"/>
  <c r="BQ956" i="2"/>
  <c r="BP956" i="2"/>
  <c r="CJ956" i="2" l="1"/>
  <c r="CL956" i="2"/>
  <c r="CK956" i="2"/>
  <c r="BH956" i="2"/>
  <c r="F957" i="2"/>
  <c r="BW955" i="2"/>
  <c r="CH955" i="2" s="1"/>
  <c r="K956" i="2"/>
  <c r="P956" i="2" s="1"/>
  <c r="AI956" i="2"/>
  <c r="BI956" i="2"/>
  <c r="AS956" i="2"/>
  <c r="BX956" i="2"/>
  <c r="AN956" i="2"/>
  <c r="CC956" i="2"/>
  <c r="CG956" i="2" s="1"/>
  <c r="BN956" i="2"/>
  <c r="CI956" i="2" l="1"/>
  <c r="CM956" i="2" s="1"/>
  <c r="BT956" i="2"/>
  <c r="L957" i="2" s="1"/>
  <c r="AC957" i="2"/>
  <c r="Z957" i="2"/>
  <c r="AB957" i="2"/>
  <c r="BU956" i="2"/>
  <c r="M957" i="2" s="1"/>
  <c r="BB957" i="2"/>
  <c r="W957" i="2"/>
  <c r="BA957" i="2"/>
  <c r="BF957" i="2"/>
  <c r="H958" i="2" s="1"/>
  <c r="AL957" i="2"/>
  <c r="AQ957" i="2"/>
  <c r="AG957" i="2"/>
  <c r="AV957" i="2"/>
  <c r="BE957" i="2"/>
  <c r="G958" i="2" s="1"/>
  <c r="AZ957" i="2"/>
  <c r="X957" i="2"/>
  <c r="AR957" i="2"/>
  <c r="AM957" i="2"/>
  <c r="BV956" i="2"/>
  <c r="N957" i="2" s="1"/>
  <c r="AF957" i="2"/>
  <c r="AH957" i="2"/>
  <c r="AW957" i="2"/>
  <c r="BG957" i="2"/>
  <c r="I958" i="2" s="1"/>
  <c r="V957" i="2"/>
  <c r="AK957" i="2"/>
  <c r="AU957" i="2"/>
  <c r="AP957" i="2"/>
  <c r="O956" i="2"/>
  <c r="BM956" i="2"/>
  <c r="BR956" i="2" s="1"/>
  <c r="J957" i="2"/>
  <c r="AA957" i="2" l="1"/>
  <c r="R957" i="2" s="1"/>
  <c r="CE957" i="2"/>
  <c r="BL957" i="2"/>
  <c r="BK957" i="2"/>
  <c r="BZ957" i="2"/>
  <c r="CA957" i="2"/>
  <c r="CF957" i="2"/>
  <c r="BY957" i="2"/>
  <c r="CD957" i="2"/>
  <c r="BJ957" i="2"/>
  <c r="T956" i="2"/>
  <c r="AO957" i="2"/>
  <c r="U957" i="2"/>
  <c r="Y957" i="2" s="1"/>
  <c r="AJ957" i="2"/>
  <c r="AY957" i="2"/>
  <c r="BC957" i="2" s="1"/>
  <c r="AE957" i="2"/>
  <c r="BD957" i="2"/>
  <c r="AT957" i="2"/>
  <c r="AX957" i="2" s="1"/>
  <c r="BS956" i="2"/>
  <c r="BQ957" i="2"/>
  <c r="BP957" i="2"/>
  <c r="BO957" i="2"/>
  <c r="S957" i="2" l="1"/>
  <c r="Q957" i="2"/>
  <c r="CK957" i="2"/>
  <c r="CJ957" i="2"/>
  <c r="CL957" i="2"/>
  <c r="BW956" i="2"/>
  <c r="CH956" i="2" s="1"/>
  <c r="K957" i="2"/>
  <c r="P957" i="2" s="1"/>
  <c r="AN957" i="2"/>
  <c r="CC957" i="2"/>
  <c r="CG957" i="2" s="1"/>
  <c r="BH957" i="2"/>
  <c r="F958" i="2"/>
  <c r="BI957" i="2"/>
  <c r="AI957" i="2"/>
  <c r="AS957" i="2"/>
  <c r="BX957" i="2"/>
  <c r="AD957" i="2"/>
  <c r="BN957" i="2"/>
  <c r="CI957" i="2" l="1"/>
  <c r="CM957" i="2" s="1"/>
  <c r="AA958" i="2"/>
  <c r="AC958" i="2"/>
  <c r="AB958" i="2"/>
  <c r="Z958" i="2"/>
  <c r="AH958" i="2"/>
  <c r="AW958" i="2"/>
  <c r="BV957" i="2"/>
  <c r="N958" i="2" s="1"/>
  <c r="BB958" i="2"/>
  <c r="X958" i="2"/>
  <c r="AR958" i="2"/>
  <c r="BG958" i="2"/>
  <c r="I959" i="2" s="1"/>
  <c r="AM958" i="2"/>
  <c r="BM957" i="2"/>
  <c r="BR957" i="2" s="1"/>
  <c r="J958" i="2"/>
  <c r="O957" i="2"/>
  <c r="AL958" i="2"/>
  <c r="W958" i="2"/>
  <c r="BA958" i="2"/>
  <c r="AG958" i="2"/>
  <c r="AQ958" i="2"/>
  <c r="BF958" i="2"/>
  <c r="H959" i="2" s="1"/>
  <c r="AV958" i="2"/>
  <c r="BU957" i="2"/>
  <c r="AU958" i="2"/>
  <c r="V958" i="2"/>
  <c r="AZ958" i="2"/>
  <c r="BE958" i="2"/>
  <c r="G959" i="2" s="1"/>
  <c r="AF958" i="2"/>
  <c r="AP958" i="2"/>
  <c r="AK958" i="2"/>
  <c r="BT957" i="2"/>
  <c r="S958" i="2" l="1"/>
  <c r="CA958" i="2"/>
  <c r="BL958" i="2"/>
  <c r="CF958" i="2"/>
  <c r="BJ958" i="2"/>
  <c r="BZ958" i="2"/>
  <c r="CD958" i="2"/>
  <c r="T957" i="2"/>
  <c r="AO958" i="2"/>
  <c r="AJ958" i="2"/>
  <c r="U958" i="2"/>
  <c r="Y958" i="2" s="1"/>
  <c r="AE958" i="2"/>
  <c r="BD958" i="2"/>
  <c r="AT958" i="2"/>
  <c r="AX958" i="2" s="1"/>
  <c r="AY958" i="2"/>
  <c r="BC958" i="2" s="1"/>
  <c r="AD958" i="2"/>
  <c r="BS957" i="2"/>
  <c r="CE958" i="2"/>
  <c r="BY958" i="2"/>
  <c r="M958" i="2"/>
  <c r="R958" i="2" s="1"/>
  <c r="BK958" i="2"/>
  <c r="L958" i="2"/>
  <c r="Q958" i="2" s="1"/>
  <c r="BP958" i="2"/>
  <c r="BO958" i="2"/>
  <c r="BQ958" i="2"/>
  <c r="CK958" i="2" l="1"/>
  <c r="CL958" i="2"/>
  <c r="CJ958" i="2"/>
  <c r="BH958" i="2"/>
  <c r="F959" i="2"/>
  <c r="AS958" i="2"/>
  <c r="BX958" i="2"/>
  <c r="K958" i="2"/>
  <c r="P958" i="2" s="1"/>
  <c r="BW957" i="2"/>
  <c r="CH957" i="2" s="1"/>
  <c r="BI958" i="2"/>
  <c r="AI958" i="2"/>
  <c r="AN958" i="2"/>
  <c r="CC958" i="2"/>
  <c r="CG958" i="2" s="1"/>
  <c r="BN958" i="2"/>
  <c r="CI958" i="2" l="1"/>
  <c r="CM958" i="2" s="1"/>
  <c r="AB959" i="2"/>
  <c r="Z959" i="2"/>
  <c r="AC959" i="2"/>
  <c r="AA959" i="2"/>
  <c r="AQ959" i="2"/>
  <c r="X959" i="2"/>
  <c r="BE959" i="2"/>
  <c r="G960" i="2" s="1"/>
  <c r="BU958" i="2"/>
  <c r="M959" i="2" s="1"/>
  <c r="BT958" i="2"/>
  <c r="L959" i="2" s="1"/>
  <c r="BV958" i="2"/>
  <c r="N959" i="2" s="1"/>
  <c r="BB959" i="2"/>
  <c r="AR959" i="2"/>
  <c r="AM959" i="2"/>
  <c r="BG959" i="2"/>
  <c r="I960" i="2" s="1"/>
  <c r="AW959" i="2"/>
  <c r="AH959" i="2"/>
  <c r="AV959" i="2"/>
  <c r="AG959" i="2"/>
  <c r="BA959" i="2"/>
  <c r="AL959" i="2"/>
  <c r="W959" i="2"/>
  <c r="BF959" i="2"/>
  <c r="H960" i="2" s="1"/>
  <c r="AP959" i="2"/>
  <c r="AK959" i="2"/>
  <c r="AZ959" i="2"/>
  <c r="AU959" i="2"/>
  <c r="AF959" i="2"/>
  <c r="V959" i="2"/>
  <c r="O958" i="2"/>
  <c r="BM958" i="2"/>
  <c r="BR958" i="2" s="1"/>
  <c r="J959" i="2"/>
  <c r="S959" i="2" l="1"/>
  <c r="R959" i="2"/>
  <c r="Q959" i="2"/>
  <c r="CE959" i="2"/>
  <c r="BK959" i="2"/>
  <c r="CA959" i="2"/>
  <c r="BL959" i="2"/>
  <c r="BZ959" i="2"/>
  <c r="CF959" i="2"/>
  <c r="CD959" i="2"/>
  <c r="BY959" i="2"/>
  <c r="BJ959" i="2"/>
  <c r="T958" i="2"/>
  <c r="AY959" i="2"/>
  <c r="BC959" i="2" s="1"/>
  <c r="U959" i="2"/>
  <c r="Y959" i="2" s="1"/>
  <c r="AE959" i="2"/>
  <c r="AO959" i="2"/>
  <c r="AJ959" i="2"/>
  <c r="BD959" i="2"/>
  <c r="AT959" i="2"/>
  <c r="AX959" i="2" s="1"/>
  <c r="AD959" i="2"/>
  <c r="BS958" i="2"/>
  <c r="BP959" i="2"/>
  <c r="BO959" i="2"/>
  <c r="BQ959" i="2"/>
  <c r="CL959" i="2" l="1"/>
  <c r="CK959" i="2"/>
  <c r="CJ959" i="2"/>
  <c r="AS959" i="2"/>
  <c r="BX959" i="2"/>
  <c r="AI959" i="2"/>
  <c r="BI959" i="2"/>
  <c r="BH959" i="2"/>
  <c r="F960" i="2"/>
  <c r="BW958" i="2"/>
  <c r="CH958" i="2" s="1"/>
  <c r="K959" i="2"/>
  <c r="P959" i="2" s="1"/>
  <c r="AN959" i="2"/>
  <c r="CC959" i="2"/>
  <c r="CG959" i="2" s="1"/>
  <c r="BN959" i="2"/>
  <c r="CI959" i="2" l="1"/>
  <c r="CM959" i="2" s="1"/>
  <c r="V960" i="2"/>
  <c r="Z960" i="2"/>
  <c r="AB960" i="2"/>
  <c r="AC960" i="2"/>
  <c r="AA960" i="2"/>
  <c r="AQ960" i="2"/>
  <c r="BA960" i="2"/>
  <c r="AG960" i="2"/>
  <c r="AK960" i="2"/>
  <c r="AZ960" i="2"/>
  <c r="BU959" i="2"/>
  <c r="M960" i="2" s="1"/>
  <c r="W960" i="2"/>
  <c r="AL960" i="2"/>
  <c r="AV960" i="2"/>
  <c r="BF960" i="2"/>
  <c r="H961" i="2" s="1"/>
  <c r="BT959" i="2"/>
  <c r="L960" i="2" s="1"/>
  <c r="BE960" i="2"/>
  <c r="G961" i="2" s="1"/>
  <c r="AF960" i="2"/>
  <c r="AU960" i="2"/>
  <c r="AP960" i="2"/>
  <c r="O959" i="2"/>
  <c r="AR960" i="2"/>
  <c r="AH960" i="2"/>
  <c r="X960" i="2"/>
  <c r="AM960" i="2"/>
  <c r="BG960" i="2"/>
  <c r="I961" i="2" s="1"/>
  <c r="AW960" i="2"/>
  <c r="BB960" i="2"/>
  <c r="BV959" i="2"/>
  <c r="J960" i="2"/>
  <c r="BM959" i="2"/>
  <c r="BR959" i="2" s="1"/>
  <c r="R960" i="2" l="1"/>
  <c r="Q960" i="2"/>
  <c r="BY960" i="2"/>
  <c r="BZ960" i="2"/>
  <c r="BJ960" i="2"/>
  <c r="CE960" i="2"/>
  <c r="BK960" i="2"/>
  <c r="CD960" i="2"/>
  <c r="N960" i="2"/>
  <c r="S960" i="2" s="1"/>
  <c r="CA960" i="2"/>
  <c r="CF960" i="2"/>
  <c r="BL960" i="2"/>
  <c r="T959" i="2"/>
  <c r="U960" i="2"/>
  <c r="Y960" i="2" s="1"/>
  <c r="AJ960" i="2"/>
  <c r="AO960" i="2"/>
  <c r="BD960" i="2"/>
  <c r="AE960" i="2"/>
  <c r="AD960" i="2"/>
  <c r="AT960" i="2"/>
  <c r="AX960" i="2" s="1"/>
  <c r="AY960" i="2"/>
  <c r="BC960" i="2" s="1"/>
  <c r="BS959" i="2"/>
  <c r="BQ960" i="2"/>
  <c r="BO960" i="2"/>
  <c r="BP960" i="2"/>
  <c r="CJ960" i="2" l="1"/>
  <c r="CL960" i="2"/>
  <c r="CK960" i="2"/>
  <c r="BX960" i="2"/>
  <c r="AS960" i="2"/>
  <c r="AN960" i="2"/>
  <c r="CC960" i="2"/>
  <c r="CG960" i="2" s="1"/>
  <c r="BW959" i="2"/>
  <c r="CH959" i="2" s="1"/>
  <c r="K960" i="2"/>
  <c r="P960" i="2" s="1"/>
  <c r="AI960" i="2"/>
  <c r="BI960" i="2"/>
  <c r="BH960" i="2"/>
  <c r="F961" i="2"/>
  <c r="BN960" i="2"/>
  <c r="CI960" i="2" l="1"/>
  <c r="CM960" i="2" s="1"/>
  <c r="AA961" i="2"/>
  <c r="Z961" i="2"/>
  <c r="AC961" i="2"/>
  <c r="AB961" i="2"/>
  <c r="AF961" i="2"/>
  <c r="AK961" i="2"/>
  <c r="BE961" i="2"/>
  <c r="G962" i="2" s="1"/>
  <c r="J961" i="2"/>
  <c r="W961" i="2"/>
  <c r="BA961" i="2"/>
  <c r="AL961" i="2"/>
  <c r="AQ961" i="2"/>
  <c r="BF961" i="2"/>
  <c r="H962" i="2" s="1"/>
  <c r="AV961" i="2"/>
  <c r="AG961" i="2"/>
  <c r="BU960" i="2"/>
  <c r="O960" i="2"/>
  <c r="BM960" i="2"/>
  <c r="BR960" i="2" s="1"/>
  <c r="AH961" i="2"/>
  <c r="X961" i="2"/>
  <c r="AR961" i="2"/>
  <c r="BB961" i="2"/>
  <c r="AW961" i="2"/>
  <c r="BG961" i="2"/>
  <c r="I962" i="2" s="1"/>
  <c r="AM961" i="2"/>
  <c r="BV960" i="2"/>
  <c r="AP961" i="2" l="1"/>
  <c r="BT960" i="2"/>
  <c r="L961" i="2" s="1"/>
  <c r="Q961" i="2" s="1"/>
  <c r="AU961" i="2"/>
  <c r="AZ961" i="2"/>
  <c r="V961" i="2"/>
  <c r="CF961" i="2"/>
  <c r="BZ961" i="2"/>
  <c r="BK961" i="2"/>
  <c r="CE961" i="2"/>
  <c r="BL961" i="2"/>
  <c r="T960" i="2"/>
  <c r="BD961" i="2"/>
  <c r="AO961" i="2"/>
  <c r="AY961" i="2"/>
  <c r="U961" i="2"/>
  <c r="AD961" i="2"/>
  <c r="AT961" i="2"/>
  <c r="AE961" i="2"/>
  <c r="AJ961" i="2"/>
  <c r="BS960" i="2"/>
  <c r="N961" i="2"/>
  <c r="S961" i="2" s="1"/>
  <c r="CA961" i="2"/>
  <c r="M961" i="2"/>
  <c r="R961" i="2" s="1"/>
  <c r="BQ961" i="2"/>
  <c r="BP961" i="2"/>
  <c r="CL961" i="2" l="1"/>
  <c r="CK961" i="2"/>
  <c r="BJ961" i="2"/>
  <c r="BC961" i="2"/>
  <c r="CD961" i="2"/>
  <c r="Y961" i="2"/>
  <c r="BY961" i="2"/>
  <c r="AX961" i="2"/>
  <c r="AI961" i="2"/>
  <c r="BI961" i="2"/>
  <c r="AS961" i="2"/>
  <c r="BX961" i="2"/>
  <c r="K961" i="2"/>
  <c r="P961" i="2" s="1"/>
  <c r="BW960" i="2"/>
  <c r="CH960" i="2" s="1"/>
  <c r="BH961" i="2"/>
  <c r="F962" i="2"/>
  <c r="AN961" i="2"/>
  <c r="CC961" i="2"/>
  <c r="BO961" i="2"/>
  <c r="BN961" i="2"/>
  <c r="CG961" i="2" l="1"/>
  <c r="CI961" i="2"/>
  <c r="CJ961" i="2"/>
  <c r="AB962" i="2"/>
  <c r="AC962" i="2"/>
  <c r="Z962" i="2"/>
  <c r="AA962" i="2"/>
  <c r="V962" i="2"/>
  <c r="BU961" i="2"/>
  <c r="M962" i="2" s="1"/>
  <c r="BV961" i="2"/>
  <c r="N962" i="2" s="1"/>
  <c r="BB962" i="2"/>
  <c r="BA962" i="2"/>
  <c r="AL962" i="2"/>
  <c r="AQ962" i="2"/>
  <c r="AV962" i="2"/>
  <c r="AG962" i="2"/>
  <c r="BF962" i="2"/>
  <c r="H963" i="2" s="1"/>
  <c r="W962" i="2"/>
  <c r="AM962" i="2"/>
  <c r="AR962" i="2"/>
  <c r="AH962" i="2"/>
  <c r="AP962" i="2"/>
  <c r="BT961" i="2"/>
  <c r="AF962" i="2"/>
  <c r="X962" i="2"/>
  <c r="BG962" i="2"/>
  <c r="I963" i="2" s="1"/>
  <c r="AW962" i="2"/>
  <c r="AK962" i="2"/>
  <c r="AU962" i="2"/>
  <c r="BE962" i="2"/>
  <c r="G963" i="2" s="1"/>
  <c r="AZ962" i="2"/>
  <c r="J962" i="2"/>
  <c r="O961" i="2"/>
  <c r="BM961" i="2"/>
  <c r="BR961" i="2" s="1"/>
  <c r="L962" i="2"/>
  <c r="Q962" i="2" l="1"/>
  <c r="S962" i="2"/>
  <c r="R962" i="2"/>
  <c r="CM961" i="2"/>
  <c r="CE962" i="2"/>
  <c r="CF962" i="2"/>
  <c r="CA962" i="2"/>
  <c r="BZ962" i="2"/>
  <c r="BK962" i="2"/>
  <c r="CD962" i="2"/>
  <c r="BL962" i="2"/>
  <c r="BJ962" i="2"/>
  <c r="BY962" i="2"/>
  <c r="T961" i="2"/>
  <c r="U962" i="2"/>
  <c r="Y962" i="2" s="1"/>
  <c r="AT962" i="2"/>
  <c r="AX962" i="2" s="1"/>
  <c r="AJ962" i="2"/>
  <c r="BD962" i="2"/>
  <c r="AO962" i="2"/>
  <c r="AE962" i="2"/>
  <c r="AY962" i="2"/>
  <c r="BC962" i="2" s="1"/>
  <c r="BS961" i="2"/>
  <c r="BP962" i="2"/>
  <c r="BO962" i="2"/>
  <c r="BQ962" i="2"/>
  <c r="CJ962" i="2" l="1"/>
  <c r="CL962" i="2"/>
  <c r="CK962" i="2"/>
  <c r="AB963" i="2"/>
  <c r="AD962" i="2"/>
  <c r="AI962" i="2"/>
  <c r="BI962" i="2"/>
  <c r="AN962" i="2"/>
  <c r="CC962" i="2"/>
  <c r="CG962" i="2" s="1"/>
  <c r="AS962" i="2"/>
  <c r="BX962" i="2"/>
  <c r="BW961" i="2"/>
  <c r="CH961" i="2" s="1"/>
  <c r="K962" i="2"/>
  <c r="P962" i="2" s="1"/>
  <c r="F963" i="2"/>
  <c r="BH962" i="2"/>
  <c r="BN962" i="2"/>
  <c r="CI962" i="2" l="1"/>
  <c r="CM962" i="2" s="1"/>
  <c r="AA963" i="2"/>
  <c r="AC963" i="2"/>
  <c r="Z963" i="2"/>
  <c r="AQ963" i="2"/>
  <c r="BF963" i="2"/>
  <c r="H964" i="2" s="1"/>
  <c r="AG963" i="2"/>
  <c r="AL963" i="2"/>
  <c r="W963" i="2"/>
  <c r="AV963" i="2"/>
  <c r="BA963" i="2"/>
  <c r="BU962" i="2"/>
  <c r="J963" i="2"/>
  <c r="AF963" i="2"/>
  <c r="BE963" i="2"/>
  <c r="G964" i="2" s="1"/>
  <c r="AK963" i="2"/>
  <c r="AU963" i="2"/>
  <c r="V963" i="2"/>
  <c r="AZ963" i="2"/>
  <c r="BT962" i="2"/>
  <c r="AH963" i="2"/>
  <c r="BG963" i="2"/>
  <c r="I964" i="2" s="1"/>
  <c r="AM963" i="2"/>
  <c r="BB963" i="2"/>
  <c r="AW963" i="2"/>
  <c r="X963" i="2"/>
  <c r="AR963" i="2"/>
  <c r="BV962" i="2"/>
  <c r="O962" i="2"/>
  <c r="BM962" i="2"/>
  <c r="BR962" i="2" s="1"/>
  <c r="AP963" i="2" l="1"/>
  <c r="BY963" i="2" s="1"/>
  <c r="CA963" i="2"/>
  <c r="CF963" i="2"/>
  <c r="BK963" i="2"/>
  <c r="T962" i="2"/>
  <c r="AJ963" i="2"/>
  <c r="BD963" i="2"/>
  <c r="AO963" i="2"/>
  <c r="AD963" i="2"/>
  <c r="AT963" i="2"/>
  <c r="AX963" i="2" s="1"/>
  <c r="U963" i="2"/>
  <c r="Y963" i="2" s="1"/>
  <c r="AE963" i="2"/>
  <c r="AY963" i="2"/>
  <c r="BC963" i="2" s="1"/>
  <c r="BS962" i="2"/>
  <c r="M963" i="2"/>
  <c r="R963" i="2" s="1"/>
  <c r="N963" i="2"/>
  <c r="S963" i="2" s="1"/>
  <c r="BL963" i="2"/>
  <c r="BZ963" i="2"/>
  <c r="L963" i="2"/>
  <c r="Q963" i="2" s="1"/>
  <c r="BJ963" i="2"/>
  <c r="CE963" i="2"/>
  <c r="BP963" i="2"/>
  <c r="BQ963" i="2"/>
  <c r="BO963" i="2"/>
  <c r="CJ963" i="2" l="1"/>
  <c r="CL963" i="2"/>
  <c r="CK963" i="2"/>
  <c r="CD963" i="2"/>
  <c r="AI963" i="2"/>
  <c r="BI963" i="2"/>
  <c r="BX963" i="2"/>
  <c r="AS963" i="2"/>
  <c r="BH963" i="2"/>
  <c r="F964" i="2"/>
  <c r="K963" i="2"/>
  <c r="P963" i="2" s="1"/>
  <c r="BW962" i="2"/>
  <c r="CH962" i="2" s="1"/>
  <c r="AN963" i="2"/>
  <c r="CC963" i="2"/>
  <c r="BN963" i="2"/>
  <c r="CG963" i="2" l="1"/>
  <c r="CI963" i="2"/>
  <c r="CM963" i="2" s="1"/>
  <c r="AA964" i="2"/>
  <c r="AB964" i="2"/>
  <c r="Z964" i="2"/>
  <c r="AC964" i="2"/>
  <c r="BU963" i="2"/>
  <c r="M964" i="2" s="1"/>
  <c r="BV963" i="2"/>
  <c r="N964" i="2" s="1"/>
  <c r="W964" i="2"/>
  <c r="BF964" i="2"/>
  <c r="H965" i="2" s="1"/>
  <c r="AG964" i="2"/>
  <c r="AV964" i="2"/>
  <c r="AQ964" i="2"/>
  <c r="AL964" i="2"/>
  <c r="BA964" i="2"/>
  <c r="BB964" i="2"/>
  <c r="AM964" i="2"/>
  <c r="AH964" i="2"/>
  <c r="BG964" i="2"/>
  <c r="I965" i="2" s="1"/>
  <c r="AR964" i="2"/>
  <c r="AW964" i="2"/>
  <c r="X964" i="2"/>
  <c r="BE964" i="2"/>
  <c r="G965" i="2" s="1"/>
  <c r="AZ964" i="2"/>
  <c r="AU964" i="2"/>
  <c r="AF964" i="2"/>
  <c r="V964" i="2"/>
  <c r="AP964" i="2"/>
  <c r="BM963" i="2"/>
  <c r="BR963" i="2" s="1"/>
  <c r="O963" i="2"/>
  <c r="J964" i="2"/>
  <c r="S964" i="2" l="1"/>
  <c r="R964" i="2"/>
  <c r="AK964" i="2"/>
  <c r="CD964" i="2" s="1"/>
  <c r="BT963" i="2"/>
  <c r="L964" i="2" s="1"/>
  <c r="Q964" i="2" s="1"/>
  <c r="BZ964" i="2"/>
  <c r="BY964" i="2"/>
  <c r="BK964" i="2"/>
  <c r="BL964" i="2"/>
  <c r="CA964" i="2"/>
  <c r="CE964" i="2"/>
  <c r="CF964" i="2"/>
  <c r="BJ964" i="2"/>
  <c r="T963" i="2"/>
  <c r="AT964" i="2"/>
  <c r="AX964" i="2" s="1"/>
  <c r="AE964" i="2"/>
  <c r="AJ964" i="2"/>
  <c r="U964" i="2"/>
  <c r="Y964" i="2" s="1"/>
  <c r="BD964" i="2"/>
  <c r="AO964" i="2"/>
  <c r="AY964" i="2"/>
  <c r="BC964" i="2" s="1"/>
  <c r="BS963" i="2"/>
  <c r="BO964" i="2"/>
  <c r="BQ964" i="2"/>
  <c r="BP964" i="2"/>
  <c r="CK964" i="2" l="1"/>
  <c r="CL964" i="2"/>
  <c r="CJ964" i="2"/>
  <c r="AB965" i="2"/>
  <c r="BX964" i="2"/>
  <c r="AS964" i="2"/>
  <c r="AN964" i="2"/>
  <c r="CC964" i="2"/>
  <c r="CG964" i="2" s="1"/>
  <c r="AD964" i="2"/>
  <c r="AI964" i="2"/>
  <c r="BI964" i="2"/>
  <c r="BW963" i="2"/>
  <c r="CH963" i="2" s="1"/>
  <c r="K964" i="2"/>
  <c r="P964" i="2" s="1"/>
  <c r="BH964" i="2"/>
  <c r="F965" i="2"/>
  <c r="BN964" i="2"/>
  <c r="CI964" i="2" l="1"/>
  <c r="CM964" i="2" s="1"/>
  <c r="AA965" i="2"/>
  <c r="Z965" i="2"/>
  <c r="AC965" i="2"/>
  <c r="W965" i="2"/>
  <c r="AG965" i="2"/>
  <c r="AQ965" i="2"/>
  <c r="BF965" i="2"/>
  <c r="H966" i="2" s="1"/>
  <c r="AL965" i="2"/>
  <c r="AV965" i="2"/>
  <c r="BA965" i="2"/>
  <c r="BU964" i="2"/>
  <c r="BE965" i="2"/>
  <c r="G966" i="2" s="1"/>
  <c r="AZ965" i="2"/>
  <c r="V965" i="2"/>
  <c r="AU965" i="2"/>
  <c r="AF965" i="2"/>
  <c r="AP965" i="2"/>
  <c r="AK965" i="2"/>
  <c r="BT964" i="2"/>
  <c r="BM964" i="2"/>
  <c r="BR964" i="2" s="1"/>
  <c r="AM965" i="2"/>
  <c r="AR965" i="2"/>
  <c r="AH965" i="2"/>
  <c r="X965" i="2"/>
  <c r="AW965" i="2"/>
  <c r="BG965" i="2"/>
  <c r="I966" i="2" s="1"/>
  <c r="BB965" i="2"/>
  <c r="BV964" i="2"/>
  <c r="J965" i="2"/>
  <c r="O964" i="2"/>
  <c r="BY965" i="2" l="1"/>
  <c r="BJ965" i="2"/>
  <c r="CD965" i="2"/>
  <c r="CE965" i="2"/>
  <c r="N965" i="2"/>
  <c r="S965" i="2" s="1"/>
  <c r="BL965" i="2"/>
  <c r="BZ965" i="2"/>
  <c r="CA965" i="2"/>
  <c r="L965" i="2"/>
  <c r="Q965" i="2" s="1"/>
  <c r="BK965" i="2"/>
  <c r="T964" i="2"/>
  <c r="AT965" i="2"/>
  <c r="AX965" i="2" s="1"/>
  <c r="BD965" i="2"/>
  <c r="AD965" i="2"/>
  <c r="U965" i="2"/>
  <c r="Y965" i="2" s="1"/>
  <c r="AO965" i="2"/>
  <c r="AJ965" i="2"/>
  <c r="AE965" i="2"/>
  <c r="AY965" i="2"/>
  <c r="BC965" i="2" s="1"/>
  <c r="BS964" i="2"/>
  <c r="CF965" i="2"/>
  <c r="M965" i="2"/>
  <c r="R965" i="2" s="1"/>
  <c r="BQ965" i="2"/>
  <c r="BO965" i="2"/>
  <c r="BP965" i="2"/>
  <c r="CJ965" i="2" l="1"/>
  <c r="CK965" i="2"/>
  <c r="CL965" i="2"/>
  <c r="AI965" i="2"/>
  <c r="BI965" i="2"/>
  <c r="AN965" i="2"/>
  <c r="CC965" i="2"/>
  <c r="CG965" i="2" s="1"/>
  <c r="BH965" i="2"/>
  <c r="F966" i="2"/>
  <c r="BW964" i="2"/>
  <c r="CH964" i="2" s="1"/>
  <c r="K965" i="2"/>
  <c r="P965" i="2" s="1"/>
  <c r="AS965" i="2"/>
  <c r="BX965" i="2"/>
  <c r="BN965" i="2"/>
  <c r="CI965" i="2" l="1"/>
  <c r="CM965" i="2" s="1"/>
  <c r="AA966" i="2"/>
  <c r="Z966" i="2"/>
  <c r="AC966" i="2"/>
  <c r="AB966" i="2"/>
  <c r="BU965" i="2"/>
  <c r="M966" i="2" s="1"/>
  <c r="AQ966" i="2"/>
  <c r="AV966" i="2"/>
  <c r="W966" i="2"/>
  <c r="AL966" i="2"/>
  <c r="BA966" i="2"/>
  <c r="AG966" i="2"/>
  <c r="BF966" i="2"/>
  <c r="H967" i="2" s="1"/>
  <c r="V966" i="2"/>
  <c r="AU966" i="2"/>
  <c r="BE966" i="2"/>
  <c r="G967" i="2" s="1"/>
  <c r="AF966" i="2"/>
  <c r="AZ966" i="2"/>
  <c r="AK966" i="2"/>
  <c r="AP966" i="2"/>
  <c r="BT965" i="2"/>
  <c r="BM965" i="2"/>
  <c r="BR965" i="2" s="1"/>
  <c r="J966" i="2"/>
  <c r="AR966" i="2"/>
  <c r="X966" i="2"/>
  <c r="AW966" i="2"/>
  <c r="AM966" i="2"/>
  <c r="BB966" i="2"/>
  <c r="BG966" i="2"/>
  <c r="I967" i="2" s="1"/>
  <c r="AH966" i="2"/>
  <c r="BV965" i="2"/>
  <c r="O965" i="2"/>
  <c r="R966" i="2" l="1"/>
  <c r="CE966" i="2"/>
  <c r="BK966" i="2"/>
  <c r="CF966" i="2"/>
  <c r="BL966" i="2"/>
  <c r="BY966" i="2"/>
  <c r="BZ966" i="2"/>
  <c r="CD966" i="2"/>
  <c r="T965" i="2"/>
  <c r="BD966" i="2"/>
  <c r="AY966" i="2"/>
  <c r="BC966" i="2" s="1"/>
  <c r="U966" i="2"/>
  <c r="Y966" i="2" s="1"/>
  <c r="AO966" i="2"/>
  <c r="AJ966" i="2"/>
  <c r="AT966" i="2"/>
  <c r="AX966" i="2" s="1"/>
  <c r="AE966" i="2"/>
  <c r="BS965" i="2"/>
  <c r="BJ966" i="2"/>
  <c r="N966" i="2"/>
  <c r="S966" i="2" s="1"/>
  <c r="CA966" i="2"/>
  <c r="L966" i="2"/>
  <c r="Q966" i="2" s="1"/>
  <c r="BP966" i="2"/>
  <c r="BO966" i="2"/>
  <c r="BQ966" i="2"/>
  <c r="CJ966" i="2" l="1"/>
  <c r="CK966" i="2"/>
  <c r="CL966" i="2"/>
  <c r="AB967" i="2"/>
  <c r="AD966" i="2"/>
  <c r="BW965" i="2"/>
  <c r="CH965" i="2" s="1"/>
  <c r="K966" i="2"/>
  <c r="P966" i="2" s="1"/>
  <c r="AN966" i="2"/>
  <c r="CC966" i="2"/>
  <c r="CG966" i="2" s="1"/>
  <c r="BH966" i="2"/>
  <c r="F967" i="2"/>
  <c r="AI966" i="2"/>
  <c r="BI966" i="2"/>
  <c r="AS966" i="2"/>
  <c r="BX966" i="2"/>
  <c r="BN966" i="2"/>
  <c r="CI966" i="2" l="1"/>
  <c r="CM966" i="2" s="1"/>
  <c r="AA967" i="2"/>
  <c r="Z967" i="2"/>
  <c r="AC967" i="2"/>
  <c r="BV966" i="2"/>
  <c r="N967" i="2" s="1"/>
  <c r="BB967" i="2"/>
  <c r="AR967" i="2"/>
  <c r="BG967" i="2"/>
  <c r="I968" i="2" s="1"/>
  <c r="X967" i="2"/>
  <c r="AM967" i="2"/>
  <c r="AW967" i="2"/>
  <c r="AH967" i="2"/>
  <c r="AF967" i="2"/>
  <c r="BE967" i="2"/>
  <c r="G968" i="2" s="1"/>
  <c r="V967" i="2"/>
  <c r="AP967" i="2"/>
  <c r="AU967" i="2"/>
  <c r="BM966" i="2"/>
  <c r="BR966" i="2" s="1"/>
  <c r="J967" i="2"/>
  <c r="O966" i="2"/>
  <c r="AQ967" i="2"/>
  <c r="BF967" i="2"/>
  <c r="H968" i="2" s="1"/>
  <c r="AG967" i="2"/>
  <c r="AL967" i="2"/>
  <c r="BA967" i="2"/>
  <c r="W967" i="2"/>
  <c r="AV967" i="2"/>
  <c r="BU966" i="2"/>
  <c r="S967" i="2" l="1"/>
  <c r="AK967" i="2"/>
  <c r="CD967" i="2" s="1"/>
  <c r="BT966" i="2"/>
  <c r="L967" i="2" s="1"/>
  <c r="Q967" i="2" s="1"/>
  <c r="AZ967" i="2"/>
  <c r="BY967" i="2" s="1"/>
  <c r="BL967" i="2"/>
  <c r="CF967" i="2"/>
  <c r="CA967" i="2"/>
  <c r="BK967" i="2"/>
  <c r="M967" i="2"/>
  <c r="R967" i="2" s="1"/>
  <c r="T966" i="2"/>
  <c r="AE967" i="2"/>
  <c r="AO967" i="2"/>
  <c r="BD967" i="2"/>
  <c r="AJ967" i="2"/>
  <c r="U967" i="2"/>
  <c r="Y967" i="2" s="1"/>
  <c r="AT967" i="2"/>
  <c r="AX967" i="2" s="1"/>
  <c r="AY967" i="2"/>
  <c r="BS966" i="2"/>
  <c r="BZ967" i="2"/>
  <c r="CE967" i="2"/>
  <c r="BQ967" i="2"/>
  <c r="BP967" i="2"/>
  <c r="CL967" i="2" l="1"/>
  <c r="CK967" i="2"/>
  <c r="BC967" i="2"/>
  <c r="BJ967" i="2"/>
  <c r="AC968" i="2"/>
  <c r="AD967" i="2"/>
  <c r="AN967" i="2"/>
  <c r="CC967" i="2"/>
  <c r="CG967" i="2" s="1"/>
  <c r="BH967" i="2"/>
  <c r="F968" i="2"/>
  <c r="AS967" i="2"/>
  <c r="BX967" i="2"/>
  <c r="BW966" i="2"/>
  <c r="CH966" i="2" s="1"/>
  <c r="K967" i="2"/>
  <c r="P967" i="2" s="1"/>
  <c r="BI967" i="2"/>
  <c r="AI967" i="2"/>
  <c r="BO967" i="2"/>
  <c r="BN967" i="2"/>
  <c r="CJ967" i="2" l="1"/>
  <c r="CI967" i="2"/>
  <c r="AA968" i="2"/>
  <c r="Z968" i="2"/>
  <c r="AB968" i="2"/>
  <c r="BM967" i="2"/>
  <c r="BR967" i="2" s="1"/>
  <c r="O967" i="2"/>
  <c r="AH968" i="2"/>
  <c r="BB968" i="2"/>
  <c r="AM968" i="2"/>
  <c r="X968" i="2"/>
  <c r="AW968" i="2"/>
  <c r="BG968" i="2"/>
  <c r="I969" i="2" s="1"/>
  <c r="AR968" i="2"/>
  <c r="BV967" i="2"/>
  <c r="AQ968" i="2"/>
  <c r="AG968" i="2"/>
  <c r="BF968" i="2"/>
  <c r="H969" i="2" s="1"/>
  <c r="AV968" i="2"/>
  <c r="BA968" i="2"/>
  <c r="W968" i="2"/>
  <c r="AL968" i="2"/>
  <c r="BU967" i="2"/>
  <c r="AU968" i="2"/>
  <c r="AK968" i="2"/>
  <c r="BE968" i="2"/>
  <c r="G969" i="2" s="1"/>
  <c r="AZ968" i="2"/>
  <c r="AF968" i="2"/>
  <c r="AP968" i="2"/>
  <c r="V968" i="2"/>
  <c r="BT967" i="2"/>
  <c r="J968" i="2"/>
  <c r="CM967" i="2" l="1"/>
  <c r="BY968" i="2"/>
  <c r="CE968" i="2"/>
  <c r="BJ968" i="2"/>
  <c r="CA968" i="2"/>
  <c r="L968" i="2"/>
  <c r="Q968" i="2" s="1"/>
  <c r="BK968" i="2"/>
  <c r="N968" i="2"/>
  <c r="S968" i="2" s="1"/>
  <c r="CF968" i="2"/>
  <c r="M968" i="2"/>
  <c r="R968" i="2" s="1"/>
  <c r="BZ968" i="2"/>
  <c r="BL968" i="2"/>
  <c r="CD968" i="2"/>
  <c r="T967" i="2"/>
  <c r="AT968" i="2"/>
  <c r="AX968" i="2" s="1"/>
  <c r="U968" i="2"/>
  <c r="Y968" i="2" s="1"/>
  <c r="AY968" i="2"/>
  <c r="BC968" i="2" s="1"/>
  <c r="AE968" i="2"/>
  <c r="AD968" i="2"/>
  <c r="AO968" i="2"/>
  <c r="BD968" i="2"/>
  <c r="AJ968" i="2"/>
  <c r="BS967" i="2"/>
  <c r="BP968" i="2"/>
  <c r="BO968" i="2"/>
  <c r="BQ968" i="2"/>
  <c r="CJ968" i="2" l="1"/>
  <c r="CL968" i="2"/>
  <c r="CK968" i="2"/>
  <c r="AS968" i="2"/>
  <c r="BX968" i="2"/>
  <c r="BW967" i="2"/>
  <c r="CH967" i="2" s="1"/>
  <c r="K968" i="2"/>
  <c r="P968" i="2" s="1"/>
  <c r="AN968" i="2"/>
  <c r="CC968" i="2"/>
  <c r="CG968" i="2" s="1"/>
  <c r="BI968" i="2"/>
  <c r="AI968" i="2"/>
  <c r="BH968" i="2"/>
  <c r="F969" i="2"/>
  <c r="BN968" i="2"/>
  <c r="CI968" i="2" l="1"/>
  <c r="CM968" i="2" s="1"/>
  <c r="AP969" i="2"/>
  <c r="AC969" i="2"/>
  <c r="Z969" i="2"/>
  <c r="AB969" i="2"/>
  <c r="BM968" i="2"/>
  <c r="BR968" i="2" s="1"/>
  <c r="O968" i="2"/>
  <c r="AF969" i="2"/>
  <c r="V969" i="2"/>
  <c r="AV969" i="2"/>
  <c r="AL969" i="2"/>
  <c r="AG969" i="2"/>
  <c r="BA969" i="2"/>
  <c r="W969" i="2"/>
  <c r="BF969" i="2"/>
  <c r="H970" i="2" s="1"/>
  <c r="AQ969" i="2"/>
  <c r="BU968" i="2"/>
  <c r="J969" i="2"/>
  <c r="AW969" i="2"/>
  <c r="AH969" i="2"/>
  <c r="BG969" i="2"/>
  <c r="I970" i="2" s="1"/>
  <c r="BB969" i="2"/>
  <c r="AR969" i="2"/>
  <c r="X969" i="2"/>
  <c r="AM969" i="2"/>
  <c r="BV968" i="2"/>
  <c r="AU969" i="2" l="1"/>
  <c r="AZ969" i="2"/>
  <c r="AA969" i="2"/>
  <c r="AD969" i="2" s="1"/>
  <c r="BT968" i="2"/>
  <c r="L969" i="2" s="1"/>
  <c r="AK969" i="2"/>
  <c r="BE969" i="2"/>
  <c r="G970" i="2" s="1"/>
  <c r="CA969" i="2"/>
  <c r="N969" i="2"/>
  <c r="M969" i="2"/>
  <c r="CF969" i="2"/>
  <c r="BZ969" i="2"/>
  <c r="T968" i="2"/>
  <c r="AY969" i="2"/>
  <c r="AT969" i="2"/>
  <c r="BD969" i="2"/>
  <c r="AO969" i="2"/>
  <c r="AE969" i="2"/>
  <c r="AJ969" i="2"/>
  <c r="U969" i="2"/>
  <c r="Y969" i="2" s="1"/>
  <c r="BS968" i="2"/>
  <c r="BK969" i="2"/>
  <c r="BL969" i="2"/>
  <c r="CE969" i="2"/>
  <c r="BP969" i="2"/>
  <c r="BQ969" i="2"/>
  <c r="S969" i="2" l="1"/>
  <c r="R969" i="2"/>
  <c r="Q969" i="2"/>
  <c r="CL969" i="2"/>
  <c r="CK969" i="2"/>
  <c r="BC969" i="2"/>
  <c r="CD969" i="2"/>
  <c r="BY969" i="2"/>
  <c r="BJ969" i="2"/>
  <c r="AX969" i="2"/>
  <c r="BH969" i="2"/>
  <c r="F970" i="2"/>
  <c r="AN969" i="2"/>
  <c r="CC969" i="2"/>
  <c r="BW968" i="2"/>
  <c r="CH968" i="2" s="1"/>
  <c r="K969" i="2"/>
  <c r="P969" i="2" s="1"/>
  <c r="BI969" i="2"/>
  <c r="AI969" i="2"/>
  <c r="AS969" i="2"/>
  <c r="BX969" i="2"/>
  <c r="BO969" i="2"/>
  <c r="BN969" i="2"/>
  <c r="CG969" i="2" l="1"/>
  <c r="CI969" i="2"/>
  <c r="CJ969" i="2"/>
  <c r="AP970" i="2"/>
  <c r="Z970" i="2"/>
  <c r="AC970" i="2"/>
  <c r="AB970" i="2"/>
  <c r="V970" i="2"/>
  <c r="AG970" i="2"/>
  <c r="BA970" i="2"/>
  <c r="AQ970" i="2"/>
  <c r="AL970" i="2"/>
  <c r="BF970" i="2"/>
  <c r="H971" i="2" s="1"/>
  <c r="W970" i="2"/>
  <c r="AV970" i="2"/>
  <c r="BU969" i="2"/>
  <c r="BM969" i="2"/>
  <c r="BR969" i="2" s="1"/>
  <c r="J970" i="2"/>
  <c r="BG970" i="2"/>
  <c r="I971" i="2" s="1"/>
  <c r="X970" i="2"/>
  <c r="AR970" i="2"/>
  <c r="BB970" i="2"/>
  <c r="AM970" i="2"/>
  <c r="AW970" i="2"/>
  <c r="AH970" i="2"/>
  <c r="BV969" i="2"/>
  <c r="O969" i="2"/>
  <c r="CM969" i="2" l="1"/>
  <c r="AF970" i="2"/>
  <c r="BE970" i="2"/>
  <c r="G971" i="2" s="1"/>
  <c r="AU970" i="2"/>
  <c r="AK970" i="2"/>
  <c r="AA970" i="2"/>
  <c r="BT969" i="2"/>
  <c r="L970" i="2" s="1"/>
  <c r="AZ970" i="2"/>
  <c r="BL970" i="2"/>
  <c r="CA970" i="2"/>
  <c r="CF970" i="2"/>
  <c r="CE970" i="2"/>
  <c r="M970" i="2"/>
  <c r="BK970" i="2"/>
  <c r="T969" i="2"/>
  <c r="U970" i="2"/>
  <c r="Y970" i="2" s="1"/>
  <c r="BD970" i="2"/>
  <c r="AJ970" i="2"/>
  <c r="AO970" i="2"/>
  <c r="AE970" i="2"/>
  <c r="AY970" i="2"/>
  <c r="AT970" i="2"/>
  <c r="BS969" i="2"/>
  <c r="N970" i="2"/>
  <c r="BZ970" i="2"/>
  <c r="BQ970" i="2"/>
  <c r="BP970" i="2"/>
  <c r="S970" i="2" l="1"/>
  <c r="R970" i="2"/>
  <c r="Q970" i="2"/>
  <c r="CK970" i="2"/>
  <c r="CL970" i="2"/>
  <c r="AX970" i="2"/>
  <c r="BY970" i="2"/>
  <c r="CD970" i="2"/>
  <c r="BC970" i="2"/>
  <c r="BJ970" i="2"/>
  <c r="AS970" i="2"/>
  <c r="BX970" i="2"/>
  <c r="AD970" i="2"/>
  <c r="AN970" i="2"/>
  <c r="CC970" i="2"/>
  <c r="BH970" i="2"/>
  <c r="F971" i="2"/>
  <c r="BW969" i="2"/>
  <c r="CH969" i="2" s="1"/>
  <c r="K970" i="2"/>
  <c r="P970" i="2" s="1"/>
  <c r="AI970" i="2"/>
  <c r="BI970" i="2"/>
  <c r="BN970" i="2"/>
  <c r="BO970" i="2"/>
  <c r="CG970" i="2" l="1"/>
  <c r="CJ970" i="2"/>
  <c r="CI970" i="2"/>
  <c r="AZ971" i="2"/>
  <c r="AU971" i="2"/>
  <c r="AF971" i="2"/>
  <c r="BE971" i="2"/>
  <c r="G972" i="2" s="1"/>
  <c r="V971" i="2"/>
  <c r="AA971" i="2"/>
  <c r="AK971" i="2"/>
  <c r="BT970" i="2"/>
  <c r="L971" i="2" s="1"/>
  <c r="AP971" i="2"/>
  <c r="AB971" i="2"/>
  <c r="Z971" i="2"/>
  <c r="AC971" i="2"/>
  <c r="J971" i="2"/>
  <c r="AQ971" i="2"/>
  <c r="BA971" i="2"/>
  <c r="AG971" i="2"/>
  <c r="AL971" i="2"/>
  <c r="AV971" i="2"/>
  <c r="W971" i="2"/>
  <c r="BF971" i="2"/>
  <c r="H972" i="2" s="1"/>
  <c r="BU970" i="2"/>
  <c r="O970" i="2"/>
  <c r="BG971" i="2"/>
  <c r="I972" i="2" s="1"/>
  <c r="X971" i="2"/>
  <c r="BB971" i="2"/>
  <c r="AH971" i="2"/>
  <c r="AW971" i="2"/>
  <c r="AR971" i="2"/>
  <c r="AM971" i="2"/>
  <c r="BV970" i="2"/>
  <c r="BM970" i="2"/>
  <c r="BR970" i="2" s="1"/>
  <c r="Q971" i="2" l="1"/>
  <c r="CM970" i="2"/>
  <c r="BJ971" i="2"/>
  <c r="BY971" i="2"/>
  <c r="CD971" i="2"/>
  <c r="CA971" i="2"/>
  <c r="BL971" i="2"/>
  <c r="BK971" i="2"/>
  <c r="T970" i="2"/>
  <c r="U971" i="2"/>
  <c r="Y971" i="2" s="1"/>
  <c r="AD971" i="2"/>
  <c r="BD971" i="2"/>
  <c r="AJ971" i="2"/>
  <c r="AT971" i="2"/>
  <c r="AX971" i="2" s="1"/>
  <c r="AY971" i="2"/>
  <c r="BC971" i="2" s="1"/>
  <c r="AE971" i="2"/>
  <c r="AO971" i="2"/>
  <c r="BS970" i="2"/>
  <c r="N971" i="2"/>
  <c r="S971" i="2" s="1"/>
  <c r="CF971" i="2"/>
  <c r="M971" i="2"/>
  <c r="R971" i="2" s="1"/>
  <c r="BZ971" i="2"/>
  <c r="CE971" i="2"/>
  <c r="BO971" i="2"/>
  <c r="BP971" i="2"/>
  <c r="BQ971" i="2"/>
  <c r="CL971" i="2" l="1"/>
  <c r="CJ971" i="2"/>
  <c r="CK971" i="2"/>
  <c r="BB972" i="2"/>
  <c r="BW970" i="2"/>
  <c r="CH970" i="2" s="1"/>
  <c r="K971" i="2"/>
  <c r="P971" i="2" s="1"/>
  <c r="AS971" i="2"/>
  <c r="BX971" i="2"/>
  <c r="AN971" i="2"/>
  <c r="CC971" i="2"/>
  <c r="CG971" i="2" s="1"/>
  <c r="AI971" i="2"/>
  <c r="BI971" i="2"/>
  <c r="BH971" i="2"/>
  <c r="F972" i="2"/>
  <c r="BN971" i="2"/>
  <c r="CI971" i="2" l="1"/>
  <c r="CM971" i="2" s="1"/>
  <c r="AA972" i="2"/>
  <c r="Z972" i="2"/>
  <c r="AC972" i="2"/>
  <c r="AB972" i="2"/>
  <c r="X972" i="2"/>
  <c r="BV971" i="2"/>
  <c r="N972" i="2" s="1"/>
  <c r="AG972" i="2"/>
  <c r="BU971" i="2"/>
  <c r="M972" i="2" s="1"/>
  <c r="W972" i="2"/>
  <c r="AV972" i="2"/>
  <c r="AL972" i="2"/>
  <c r="AQ972" i="2"/>
  <c r="BF972" i="2"/>
  <c r="H973" i="2" s="1"/>
  <c r="BA972" i="2"/>
  <c r="AM972" i="2"/>
  <c r="BG972" i="2"/>
  <c r="I973" i="2" s="1"/>
  <c r="AR972" i="2"/>
  <c r="AW972" i="2"/>
  <c r="AH972" i="2"/>
  <c r="O971" i="2"/>
  <c r="J972" i="2"/>
  <c r="BE972" i="2"/>
  <c r="G973" i="2" s="1"/>
  <c r="AZ972" i="2"/>
  <c r="AP972" i="2"/>
  <c r="V972" i="2"/>
  <c r="AF972" i="2"/>
  <c r="AU972" i="2"/>
  <c r="AK972" i="2"/>
  <c r="BT971" i="2"/>
  <c r="BM971" i="2"/>
  <c r="BR971" i="2" s="1"/>
  <c r="S972" i="2" l="1"/>
  <c r="R972" i="2"/>
  <c r="BK972" i="2"/>
  <c r="CE972" i="2"/>
  <c r="BZ972" i="2"/>
  <c r="BL972" i="2"/>
  <c r="CF972" i="2"/>
  <c r="CA972" i="2"/>
  <c r="BJ972" i="2"/>
  <c r="BY972" i="2"/>
  <c r="T971" i="2"/>
  <c r="BD972" i="2"/>
  <c r="AO972" i="2"/>
  <c r="AY972" i="2"/>
  <c r="BC972" i="2" s="1"/>
  <c r="AE972" i="2"/>
  <c r="AT972" i="2"/>
  <c r="AX972" i="2" s="1"/>
  <c r="AJ972" i="2"/>
  <c r="U972" i="2"/>
  <c r="Y972" i="2" s="1"/>
  <c r="BS971" i="2"/>
  <c r="L972" i="2"/>
  <c r="Q972" i="2" s="1"/>
  <c r="CD972" i="2"/>
  <c r="BO972" i="2"/>
  <c r="BP972" i="2"/>
  <c r="BQ972" i="2"/>
  <c r="CJ972" i="2" l="1"/>
  <c r="CK972" i="2"/>
  <c r="CL972" i="2"/>
  <c r="AC973" i="2"/>
  <c r="BW971" i="2"/>
  <c r="CH971" i="2" s="1"/>
  <c r="K972" i="2"/>
  <c r="P972" i="2" s="1"/>
  <c r="BH972" i="2"/>
  <c r="F973" i="2"/>
  <c r="AI972" i="2"/>
  <c r="BI972" i="2"/>
  <c r="AD972" i="2"/>
  <c r="V973" i="2" s="1"/>
  <c r="AN972" i="2"/>
  <c r="CC972" i="2"/>
  <c r="CG972" i="2" s="1"/>
  <c r="AS972" i="2"/>
  <c r="BX972" i="2"/>
  <c r="BN972" i="2"/>
  <c r="CI972" i="2" l="1"/>
  <c r="CM972" i="2" s="1"/>
  <c r="Z973" i="2"/>
  <c r="AB973" i="2"/>
  <c r="AA973" i="2"/>
  <c r="BE973" i="2"/>
  <c r="G974" i="2" s="1"/>
  <c r="BT972" i="2"/>
  <c r="L973" i="2" s="1"/>
  <c r="AP973" i="2"/>
  <c r="AF973" i="2"/>
  <c r="AZ973" i="2"/>
  <c r="AK973" i="2"/>
  <c r="AU973" i="2"/>
  <c r="BM972" i="2"/>
  <c r="BR972" i="2" s="1"/>
  <c r="O972" i="2"/>
  <c r="W973" i="2"/>
  <c r="AV973" i="2"/>
  <c r="AL973" i="2"/>
  <c r="AQ973" i="2"/>
  <c r="AG973" i="2"/>
  <c r="BF973" i="2"/>
  <c r="H974" i="2" s="1"/>
  <c r="BA973" i="2"/>
  <c r="BU972" i="2"/>
  <c r="BB973" i="2"/>
  <c r="AR973" i="2"/>
  <c r="AM973" i="2"/>
  <c r="BG973" i="2"/>
  <c r="I974" i="2" s="1"/>
  <c r="X973" i="2"/>
  <c r="AH973" i="2"/>
  <c r="AW973" i="2"/>
  <c r="BV972" i="2"/>
  <c r="J973" i="2"/>
  <c r="Q973" i="2" l="1"/>
  <c r="BY973" i="2"/>
  <c r="BJ973" i="2"/>
  <c r="CD973" i="2"/>
  <c r="CE973" i="2"/>
  <c r="BZ973" i="2"/>
  <c r="T972" i="2"/>
  <c r="AJ973" i="2"/>
  <c r="BD973" i="2"/>
  <c r="AD973" i="2"/>
  <c r="AY973" i="2"/>
  <c r="BC973" i="2" s="1"/>
  <c r="U973" i="2"/>
  <c r="Y973" i="2" s="1"/>
  <c r="AT973" i="2"/>
  <c r="AX973" i="2" s="1"/>
  <c r="AO973" i="2"/>
  <c r="AE973" i="2"/>
  <c r="BS972" i="2"/>
  <c r="CF973" i="2"/>
  <c r="BL973" i="2"/>
  <c r="CA973" i="2"/>
  <c r="N973" i="2"/>
  <c r="S973" i="2" s="1"/>
  <c r="M973" i="2"/>
  <c r="R973" i="2" s="1"/>
  <c r="BK973" i="2"/>
  <c r="BQ973" i="2"/>
  <c r="BO973" i="2"/>
  <c r="BP973" i="2"/>
  <c r="CJ973" i="2" l="1"/>
  <c r="CK973" i="2"/>
  <c r="CL973" i="2"/>
  <c r="AI973" i="2"/>
  <c r="BI973" i="2"/>
  <c r="AS973" i="2"/>
  <c r="BX973" i="2"/>
  <c r="BH973" i="2"/>
  <c r="F974" i="2"/>
  <c r="BW972" i="2"/>
  <c r="CH972" i="2" s="1"/>
  <c r="K973" i="2"/>
  <c r="P973" i="2" s="1"/>
  <c r="AN973" i="2"/>
  <c r="CC973" i="2"/>
  <c r="CG973" i="2" s="1"/>
  <c r="BN973" i="2"/>
  <c r="CI973" i="2" l="1"/>
  <c r="CM973" i="2" s="1"/>
  <c r="AA974" i="2"/>
  <c r="Z974" i="2"/>
  <c r="AC974" i="2"/>
  <c r="AB974" i="2"/>
  <c r="AV974" i="2"/>
  <c r="BV973" i="2"/>
  <c r="N974" i="2" s="1"/>
  <c r="BA974" i="2"/>
  <c r="AQ974" i="2"/>
  <c r="W974" i="2"/>
  <c r="X974" i="2"/>
  <c r="AR974" i="2"/>
  <c r="BF974" i="2"/>
  <c r="H975" i="2" s="1"/>
  <c r="BU973" i="2"/>
  <c r="M974" i="2" s="1"/>
  <c r="AG974" i="2"/>
  <c r="AL974" i="2"/>
  <c r="AH974" i="2"/>
  <c r="AW974" i="2"/>
  <c r="BG974" i="2"/>
  <c r="I975" i="2" s="1"/>
  <c r="BB974" i="2"/>
  <c r="AM974" i="2"/>
  <c r="BT973" i="2"/>
  <c r="L974" i="2" s="1"/>
  <c r="AU974" i="2"/>
  <c r="AK974" i="2"/>
  <c r="V974" i="2"/>
  <c r="AZ974" i="2"/>
  <c r="BE974" i="2"/>
  <c r="G975" i="2" s="1"/>
  <c r="AF974" i="2"/>
  <c r="AP974" i="2"/>
  <c r="O973" i="2"/>
  <c r="J974" i="2"/>
  <c r="BM973" i="2"/>
  <c r="BR973" i="2" s="1"/>
  <c r="S974" i="2" l="1"/>
  <c r="R974" i="2"/>
  <c r="Q974" i="2"/>
  <c r="CE974" i="2"/>
  <c r="BZ974" i="2"/>
  <c r="BK974" i="2"/>
  <c r="CF974" i="2"/>
  <c r="CA974" i="2"/>
  <c r="BL974" i="2"/>
  <c r="BJ974" i="2"/>
  <c r="CD974" i="2"/>
  <c r="BY974" i="2"/>
  <c r="T973" i="2"/>
  <c r="BD974" i="2"/>
  <c r="AO974" i="2"/>
  <c r="AE974" i="2"/>
  <c r="AY974" i="2"/>
  <c r="BC974" i="2" s="1"/>
  <c r="AJ974" i="2"/>
  <c r="U974" i="2"/>
  <c r="Y974" i="2" s="1"/>
  <c r="AT974" i="2"/>
  <c r="AX974" i="2" s="1"/>
  <c r="BS973" i="2"/>
  <c r="BQ974" i="2"/>
  <c r="BP974" i="2"/>
  <c r="BO974" i="2"/>
  <c r="CK974" i="2" l="1"/>
  <c r="CL974" i="2"/>
  <c r="CJ974" i="2"/>
  <c r="AC975" i="2"/>
  <c r="K974" i="2"/>
  <c r="P974" i="2" s="1"/>
  <c r="BW973" i="2"/>
  <c r="CH973" i="2" s="1"/>
  <c r="AD974" i="2"/>
  <c r="BH974" i="2"/>
  <c r="F975" i="2"/>
  <c r="AI974" i="2"/>
  <c r="BI974" i="2"/>
  <c r="AN974" i="2"/>
  <c r="CC974" i="2"/>
  <c r="CG974" i="2" s="1"/>
  <c r="AS974" i="2"/>
  <c r="BX974" i="2"/>
  <c r="BN974" i="2"/>
  <c r="CI974" i="2" l="1"/>
  <c r="CM974" i="2" s="1"/>
  <c r="Z975" i="2"/>
  <c r="AB975" i="2"/>
  <c r="AA975" i="2"/>
  <c r="AU975" i="2"/>
  <c r="AZ975" i="2"/>
  <c r="AF975" i="2"/>
  <c r="AP975" i="2"/>
  <c r="BE975" i="2"/>
  <c r="G976" i="2" s="1"/>
  <c r="V975" i="2"/>
  <c r="AK975" i="2"/>
  <c r="BT974" i="2"/>
  <c r="AG975" i="2"/>
  <c r="BA975" i="2"/>
  <c r="BF975" i="2"/>
  <c r="H976" i="2" s="1"/>
  <c r="AL975" i="2"/>
  <c r="AV975" i="2"/>
  <c r="W975" i="2"/>
  <c r="AQ975" i="2"/>
  <c r="BU974" i="2"/>
  <c r="J975" i="2"/>
  <c r="BM974" i="2"/>
  <c r="BR974" i="2" s="1"/>
  <c r="AH975" i="2"/>
  <c r="AW975" i="2"/>
  <c r="BB975" i="2"/>
  <c r="BG975" i="2"/>
  <c r="I976" i="2" s="1"/>
  <c r="AM975" i="2"/>
  <c r="AR975" i="2"/>
  <c r="X975" i="2"/>
  <c r="BV974" i="2"/>
  <c r="O974" i="2"/>
  <c r="CD975" i="2" l="1"/>
  <c r="BZ975" i="2"/>
  <c r="CF975" i="2"/>
  <c r="BL975" i="2"/>
  <c r="BJ975" i="2"/>
  <c r="N975" i="2"/>
  <c r="S975" i="2" s="1"/>
  <c r="CA975" i="2"/>
  <c r="M975" i="2"/>
  <c r="R975" i="2" s="1"/>
  <c r="CE975" i="2"/>
  <c r="BK975" i="2"/>
  <c r="T974" i="2"/>
  <c r="AY975" i="2"/>
  <c r="BC975" i="2" s="1"/>
  <c r="BD975" i="2"/>
  <c r="U975" i="2"/>
  <c r="Y975" i="2" s="1"/>
  <c r="AO975" i="2"/>
  <c r="AD975" i="2"/>
  <c r="AJ975" i="2"/>
  <c r="AT975" i="2"/>
  <c r="AX975" i="2" s="1"/>
  <c r="AE975" i="2"/>
  <c r="BS974" i="2"/>
  <c r="L975" i="2"/>
  <c r="Q975" i="2" s="1"/>
  <c r="BY975" i="2"/>
  <c r="BQ975" i="2"/>
  <c r="BO975" i="2"/>
  <c r="BP975" i="2"/>
  <c r="CK975" i="2" l="1"/>
  <c r="CJ975" i="2"/>
  <c r="CL975" i="2"/>
  <c r="AN975" i="2"/>
  <c r="CC975" i="2"/>
  <c r="CG975" i="2" s="1"/>
  <c r="BH975" i="2"/>
  <c r="F976" i="2"/>
  <c r="BW974" i="2"/>
  <c r="CH974" i="2" s="1"/>
  <c r="K975" i="2"/>
  <c r="P975" i="2" s="1"/>
  <c r="BI975" i="2"/>
  <c r="AI975" i="2"/>
  <c r="BX975" i="2"/>
  <c r="AS975" i="2"/>
  <c r="BN975" i="2"/>
  <c r="CI975" i="2" l="1"/>
  <c r="CM975" i="2" s="1"/>
  <c r="AZ976" i="2"/>
  <c r="Z976" i="2"/>
  <c r="AC976" i="2"/>
  <c r="AB976" i="2"/>
  <c r="BT975" i="2"/>
  <c r="L976" i="2" s="1"/>
  <c r="BE976" i="2"/>
  <c r="G977" i="2" s="1"/>
  <c r="BM975" i="2"/>
  <c r="BR975" i="2" s="1"/>
  <c r="J976" i="2"/>
  <c r="AQ976" i="2"/>
  <c r="AG976" i="2"/>
  <c r="BA976" i="2"/>
  <c r="AL976" i="2"/>
  <c r="BF976" i="2"/>
  <c r="H977" i="2" s="1"/>
  <c r="W976" i="2"/>
  <c r="AV976" i="2"/>
  <c r="BU975" i="2"/>
  <c r="BG976" i="2"/>
  <c r="I977" i="2" s="1"/>
  <c r="X976" i="2"/>
  <c r="AM976" i="2"/>
  <c r="BB976" i="2"/>
  <c r="AR976" i="2"/>
  <c r="AH976" i="2"/>
  <c r="AW976" i="2"/>
  <c r="BV975" i="2"/>
  <c r="O975" i="2"/>
  <c r="AP976" i="2" l="1"/>
  <c r="BY976" i="2" s="1"/>
  <c r="AK976" i="2"/>
  <c r="AU976" i="2"/>
  <c r="V976" i="2"/>
  <c r="AA976" i="2"/>
  <c r="AD976" i="2" s="1"/>
  <c r="AF976" i="2"/>
  <c r="CA976" i="2"/>
  <c r="BL976" i="2"/>
  <c r="N976" i="2"/>
  <c r="BK976" i="2"/>
  <c r="M976" i="2"/>
  <c r="BZ976" i="2"/>
  <c r="T975" i="2"/>
  <c r="AO976" i="2"/>
  <c r="AJ976" i="2"/>
  <c r="U976" i="2"/>
  <c r="AE976" i="2"/>
  <c r="AT976" i="2"/>
  <c r="AY976" i="2"/>
  <c r="BC976" i="2" s="1"/>
  <c r="BD976" i="2"/>
  <c r="BS975" i="2"/>
  <c r="CF976" i="2"/>
  <c r="CE976" i="2"/>
  <c r="BP976" i="2"/>
  <c r="BQ976" i="2"/>
  <c r="S976" i="2" l="1"/>
  <c r="R976" i="2"/>
  <c r="Q976" i="2"/>
  <c r="CK976" i="2"/>
  <c r="CL976" i="2"/>
  <c r="CD976" i="2"/>
  <c r="Y976" i="2"/>
  <c r="AX976" i="2"/>
  <c r="BJ976" i="2"/>
  <c r="AN976" i="2"/>
  <c r="CC976" i="2"/>
  <c r="BW975" i="2"/>
  <c r="CH975" i="2" s="1"/>
  <c r="K976" i="2"/>
  <c r="P976" i="2" s="1"/>
  <c r="BI976" i="2"/>
  <c r="AI976" i="2"/>
  <c r="AS976" i="2"/>
  <c r="BX976" i="2"/>
  <c r="BH976" i="2"/>
  <c r="F977" i="2"/>
  <c r="BO976" i="2"/>
  <c r="BN976" i="2"/>
  <c r="CG976" i="2" l="1"/>
  <c r="CI976" i="2"/>
  <c r="CJ976" i="2"/>
  <c r="AA977" i="2"/>
  <c r="AC977" i="2"/>
  <c r="Z977" i="2"/>
  <c r="AB977" i="2"/>
  <c r="AG977" i="2"/>
  <c r="AL977" i="2"/>
  <c r="BA977" i="2"/>
  <c r="BF977" i="2"/>
  <c r="H978" i="2" s="1"/>
  <c r="AQ977" i="2"/>
  <c r="W977" i="2"/>
  <c r="AV977" i="2"/>
  <c r="BU976" i="2"/>
  <c r="O976" i="2"/>
  <c r="AP977" i="2"/>
  <c r="AU977" i="2"/>
  <c r="AZ977" i="2"/>
  <c r="V977" i="2"/>
  <c r="AK977" i="2"/>
  <c r="BE977" i="2"/>
  <c r="G978" i="2" s="1"/>
  <c r="AF977" i="2"/>
  <c r="BT976" i="2"/>
  <c r="J977" i="2"/>
  <c r="AM977" i="2"/>
  <c r="BG977" i="2"/>
  <c r="I978" i="2" s="1"/>
  <c r="AW977" i="2"/>
  <c r="X977" i="2"/>
  <c r="AR977" i="2"/>
  <c r="AH977" i="2"/>
  <c r="BB977" i="2"/>
  <c r="BV976" i="2"/>
  <c r="BM976" i="2"/>
  <c r="BR976" i="2" s="1"/>
  <c r="CM976" i="2" l="1"/>
  <c r="CD977" i="2"/>
  <c r="BJ977" i="2"/>
  <c r="BZ977" i="2"/>
  <c r="CA977" i="2"/>
  <c r="BL977" i="2"/>
  <c r="T976" i="2"/>
  <c r="AY977" i="2"/>
  <c r="BC977" i="2" s="1"/>
  <c r="AE977" i="2"/>
  <c r="U977" i="2"/>
  <c r="Y977" i="2" s="1"/>
  <c r="BD977" i="2"/>
  <c r="AT977" i="2"/>
  <c r="AX977" i="2" s="1"/>
  <c r="AO977" i="2"/>
  <c r="AJ977" i="2"/>
  <c r="BS976" i="2"/>
  <c r="N977" i="2"/>
  <c r="S977" i="2" s="1"/>
  <c r="CF977" i="2"/>
  <c r="CE977" i="2"/>
  <c r="L977" i="2"/>
  <c r="Q977" i="2" s="1"/>
  <c r="BY977" i="2"/>
  <c r="M977" i="2"/>
  <c r="R977" i="2" s="1"/>
  <c r="BK977" i="2"/>
  <c r="BQ977" i="2"/>
  <c r="BP977" i="2"/>
  <c r="BO977" i="2"/>
  <c r="CK977" i="2" l="1"/>
  <c r="CJ977" i="2"/>
  <c r="CL977" i="2"/>
  <c r="AI977" i="2"/>
  <c r="BI977" i="2"/>
  <c r="BW976" i="2"/>
  <c r="CH976" i="2" s="1"/>
  <c r="K977" i="2"/>
  <c r="P977" i="2" s="1"/>
  <c r="AD977" i="2"/>
  <c r="AN977" i="2"/>
  <c r="CC977" i="2"/>
  <c r="CG977" i="2" s="1"/>
  <c r="BH977" i="2"/>
  <c r="F978" i="2"/>
  <c r="AS977" i="2"/>
  <c r="BX977" i="2"/>
  <c r="BN977" i="2"/>
  <c r="CI977" i="2" l="1"/>
  <c r="CM977" i="2" s="1"/>
  <c r="AA978" i="2"/>
  <c r="AB978" i="2"/>
  <c r="Z978" i="2"/>
  <c r="AC978" i="2"/>
  <c r="BU977" i="2"/>
  <c r="M978" i="2" s="1"/>
  <c r="W978" i="2"/>
  <c r="BT977" i="2"/>
  <c r="L978" i="2" s="1"/>
  <c r="AL978" i="2"/>
  <c r="AQ978" i="2"/>
  <c r="BF978" i="2"/>
  <c r="H979" i="2" s="1"/>
  <c r="AG978" i="2"/>
  <c r="BA978" i="2"/>
  <c r="AV978" i="2"/>
  <c r="AK978" i="2"/>
  <c r="AF978" i="2"/>
  <c r="AP978" i="2"/>
  <c r="AZ978" i="2"/>
  <c r="AU978" i="2"/>
  <c r="BE978" i="2"/>
  <c r="G979" i="2" s="1"/>
  <c r="J978" i="2"/>
  <c r="X978" i="2"/>
  <c r="BG978" i="2"/>
  <c r="I979" i="2" s="1"/>
  <c r="AW978" i="2"/>
  <c r="AH978" i="2"/>
  <c r="AM978" i="2"/>
  <c r="AR978" i="2"/>
  <c r="BB978" i="2"/>
  <c r="BV977" i="2"/>
  <c r="O977" i="2"/>
  <c r="BM977" i="2"/>
  <c r="BR977" i="2" s="1"/>
  <c r="R978" i="2" l="1"/>
  <c r="Q978" i="2"/>
  <c r="V978" i="2"/>
  <c r="BZ978" i="2"/>
  <c r="CE978" i="2"/>
  <c r="BK978" i="2"/>
  <c r="BJ978" i="2"/>
  <c r="CD978" i="2"/>
  <c r="BY978" i="2"/>
  <c r="CA978" i="2"/>
  <c r="CF978" i="2"/>
  <c r="N978" i="2"/>
  <c r="S978" i="2" s="1"/>
  <c r="BL978" i="2"/>
  <c r="T977" i="2"/>
  <c r="U978" i="2"/>
  <c r="AO978" i="2"/>
  <c r="AY978" i="2"/>
  <c r="BC978" i="2" s="1"/>
  <c r="BD978" i="2"/>
  <c r="AE978" i="2"/>
  <c r="AT978" i="2"/>
  <c r="AX978" i="2" s="1"/>
  <c r="AJ978" i="2"/>
  <c r="BS977" i="2"/>
  <c r="BO978" i="2"/>
  <c r="BP978" i="2"/>
  <c r="BQ978" i="2"/>
  <c r="CJ978" i="2" l="1"/>
  <c r="CL978" i="2"/>
  <c r="CK978" i="2"/>
  <c r="Y978" i="2"/>
  <c r="AB979" i="2"/>
  <c r="AD978" i="2"/>
  <c r="AS978" i="2"/>
  <c r="BX978" i="2"/>
  <c r="K978" i="2"/>
  <c r="P978" i="2" s="1"/>
  <c r="BW977" i="2"/>
  <c r="CH977" i="2" s="1"/>
  <c r="AI978" i="2"/>
  <c r="BI978" i="2"/>
  <c r="AN978" i="2"/>
  <c r="CC978" i="2"/>
  <c r="CG978" i="2" s="1"/>
  <c r="BH978" i="2"/>
  <c r="F979" i="2"/>
  <c r="BN978" i="2"/>
  <c r="CI978" i="2" l="1"/>
  <c r="CM978" i="2" s="1"/>
  <c r="Z979" i="2"/>
  <c r="AA979" i="2"/>
  <c r="AC979" i="2"/>
  <c r="AP979" i="2"/>
  <c r="BE979" i="2"/>
  <c r="G980" i="2" s="1"/>
  <c r="BT978" i="2"/>
  <c r="L979" i="2" s="1"/>
  <c r="V979" i="2"/>
  <c r="AU979" i="2"/>
  <c r="AK979" i="2"/>
  <c r="AZ979" i="2"/>
  <c r="AF979" i="2"/>
  <c r="J979" i="2"/>
  <c r="AR979" i="2"/>
  <c r="AW979" i="2"/>
  <c r="AH979" i="2"/>
  <c r="BG979" i="2"/>
  <c r="I980" i="2" s="1"/>
  <c r="X979" i="2"/>
  <c r="AM979" i="2"/>
  <c r="BB979" i="2"/>
  <c r="BV978" i="2"/>
  <c r="AL979" i="2"/>
  <c r="BF979" i="2"/>
  <c r="H980" i="2" s="1"/>
  <c r="BA979" i="2"/>
  <c r="W979" i="2"/>
  <c r="AV979" i="2"/>
  <c r="AG979" i="2"/>
  <c r="AQ979" i="2"/>
  <c r="BU978" i="2"/>
  <c r="BM978" i="2"/>
  <c r="BR978" i="2" s="1"/>
  <c r="O978" i="2"/>
  <c r="Q979" i="2" l="1"/>
  <c r="BY979" i="2"/>
  <c r="BJ979" i="2"/>
  <c r="CD979" i="2"/>
  <c r="CF979" i="2"/>
  <c r="BZ979" i="2"/>
  <c r="T978" i="2"/>
  <c r="AE979" i="2"/>
  <c r="AO979" i="2"/>
  <c r="BD979" i="2"/>
  <c r="AD979" i="2"/>
  <c r="AT979" i="2"/>
  <c r="AX979" i="2" s="1"/>
  <c r="AY979" i="2"/>
  <c r="BC979" i="2" s="1"/>
  <c r="AJ979" i="2"/>
  <c r="U979" i="2"/>
  <c r="Y979" i="2" s="1"/>
  <c r="BS978" i="2"/>
  <c r="M979" i="2"/>
  <c r="R979" i="2" s="1"/>
  <c r="N979" i="2"/>
  <c r="S979" i="2" s="1"/>
  <c r="CA979" i="2"/>
  <c r="BK979" i="2"/>
  <c r="BL979" i="2"/>
  <c r="CE979" i="2"/>
  <c r="BO979" i="2"/>
  <c r="BP979" i="2"/>
  <c r="BQ979" i="2"/>
  <c r="CL979" i="2" l="1"/>
  <c r="CJ979" i="2"/>
  <c r="CK979" i="2"/>
  <c r="BX979" i="2"/>
  <c r="AS979" i="2"/>
  <c r="BW978" i="2"/>
  <c r="CH978" i="2" s="1"/>
  <c r="K979" i="2"/>
  <c r="P979" i="2" s="1"/>
  <c r="AI979" i="2"/>
  <c r="BI979" i="2"/>
  <c r="AN979" i="2"/>
  <c r="CC979" i="2"/>
  <c r="CG979" i="2" s="1"/>
  <c r="BH979" i="2"/>
  <c r="F980" i="2"/>
  <c r="BN979" i="2"/>
  <c r="CI979" i="2" l="1"/>
  <c r="CM979" i="2" s="1"/>
  <c r="AK980" i="2"/>
  <c r="Z980" i="2"/>
  <c r="AB980" i="2"/>
  <c r="AC980" i="2"/>
  <c r="BU979" i="2"/>
  <c r="M980" i="2" s="1"/>
  <c r="AR980" i="2"/>
  <c r="AV980" i="2"/>
  <c r="AQ980" i="2"/>
  <c r="BF980" i="2"/>
  <c r="H981" i="2" s="1"/>
  <c r="BA980" i="2"/>
  <c r="BT979" i="2"/>
  <c r="L980" i="2" s="1"/>
  <c r="AP980" i="2"/>
  <c r="X980" i="2"/>
  <c r="W980" i="2"/>
  <c r="AL980" i="2"/>
  <c r="AH980" i="2"/>
  <c r="AM980" i="2"/>
  <c r="BG980" i="2"/>
  <c r="I981" i="2" s="1"/>
  <c r="BB980" i="2"/>
  <c r="AG980" i="2"/>
  <c r="BV979" i="2"/>
  <c r="N980" i="2" s="1"/>
  <c r="AW980" i="2"/>
  <c r="BM979" i="2"/>
  <c r="BR979" i="2" s="1"/>
  <c r="J980" i="2"/>
  <c r="O979" i="2"/>
  <c r="AU980" i="2" l="1"/>
  <c r="CD980" i="2" s="1"/>
  <c r="BE980" i="2"/>
  <c r="G981" i="2" s="1"/>
  <c r="V980" i="2"/>
  <c r="AA980" i="2"/>
  <c r="Q980" i="2" s="1"/>
  <c r="AF980" i="2"/>
  <c r="AZ980" i="2"/>
  <c r="CE980" i="2"/>
  <c r="BK980" i="2"/>
  <c r="BZ980" i="2"/>
  <c r="CA980" i="2"/>
  <c r="CF980" i="2"/>
  <c r="BL980" i="2"/>
  <c r="T979" i="2"/>
  <c r="AJ980" i="2"/>
  <c r="AT980" i="2"/>
  <c r="BD980" i="2"/>
  <c r="AE980" i="2"/>
  <c r="AO980" i="2"/>
  <c r="U980" i="2"/>
  <c r="AY980" i="2"/>
  <c r="BS979" i="2"/>
  <c r="BQ980" i="2"/>
  <c r="BP980" i="2"/>
  <c r="BY980" i="2" l="1"/>
  <c r="S980" i="2"/>
  <c r="R980" i="2"/>
  <c r="AB981" i="2" s="1"/>
  <c r="BC980" i="2"/>
  <c r="CK980" i="2"/>
  <c r="CL980" i="2"/>
  <c r="AX980" i="2"/>
  <c r="BJ980" i="2"/>
  <c r="Y980" i="2"/>
  <c r="AI980" i="2"/>
  <c r="BI980" i="2"/>
  <c r="BH980" i="2"/>
  <c r="F981" i="2"/>
  <c r="AD980" i="2"/>
  <c r="BW979" i="2"/>
  <c r="CH979" i="2" s="1"/>
  <c r="K980" i="2"/>
  <c r="P980" i="2" s="1"/>
  <c r="AS980" i="2"/>
  <c r="BX980" i="2"/>
  <c r="AN980" i="2"/>
  <c r="CC980" i="2"/>
  <c r="CG980" i="2" s="1"/>
  <c r="BO980" i="2"/>
  <c r="BN980" i="2"/>
  <c r="CI980" i="2" l="1"/>
  <c r="CJ980" i="2"/>
  <c r="AZ981" i="2"/>
  <c r="AC981" i="2"/>
  <c r="Z981" i="2"/>
  <c r="AH981" i="2"/>
  <c r="AM981" i="2"/>
  <c r="X981" i="2"/>
  <c r="BG981" i="2"/>
  <c r="I982" i="2" s="1"/>
  <c r="BV980" i="2"/>
  <c r="N981" i="2" s="1"/>
  <c r="AW981" i="2"/>
  <c r="BB981" i="2"/>
  <c r="AR981" i="2"/>
  <c r="AU981" i="2"/>
  <c r="AK981" i="2"/>
  <c r="AF981" i="2"/>
  <c r="AV981" i="2"/>
  <c r="BA981" i="2"/>
  <c r="AG981" i="2"/>
  <c r="W981" i="2"/>
  <c r="AL981" i="2"/>
  <c r="AQ981" i="2"/>
  <c r="BF981" i="2"/>
  <c r="H982" i="2" s="1"/>
  <c r="BU980" i="2"/>
  <c r="O980" i="2"/>
  <c r="BM980" i="2"/>
  <c r="BR980" i="2" s="1"/>
  <c r="J981" i="2"/>
  <c r="CM980" i="2" l="1"/>
  <c r="V981" i="2"/>
  <c r="BE981" i="2"/>
  <c r="G982" i="2" s="1"/>
  <c r="AA981" i="2"/>
  <c r="AD981" i="2" s="1"/>
  <c r="AP981" i="2"/>
  <c r="BT980" i="2"/>
  <c r="L981" i="2" s="1"/>
  <c r="BJ981" i="2"/>
  <c r="CA981" i="2"/>
  <c r="BL981" i="2"/>
  <c r="CF981" i="2"/>
  <c r="BZ981" i="2"/>
  <c r="BK981" i="2"/>
  <c r="M981" i="2"/>
  <c r="T980" i="2"/>
  <c r="AE981" i="2"/>
  <c r="AJ981" i="2"/>
  <c r="AT981" i="2"/>
  <c r="AX981" i="2" s="1"/>
  <c r="U981" i="2"/>
  <c r="AY981" i="2"/>
  <c r="BC981" i="2" s="1"/>
  <c r="AO981" i="2"/>
  <c r="BD981" i="2"/>
  <c r="BS980" i="2"/>
  <c r="CE981" i="2"/>
  <c r="BP981" i="2"/>
  <c r="BO981" i="2"/>
  <c r="BQ981" i="2"/>
  <c r="S981" i="2" l="1"/>
  <c r="Q981" i="2"/>
  <c r="R981" i="2"/>
  <c r="CJ981" i="2"/>
  <c r="CL981" i="2"/>
  <c r="CK981" i="2"/>
  <c r="BY981" i="2"/>
  <c r="CD981" i="2"/>
  <c r="Y981" i="2"/>
  <c r="BI981" i="2"/>
  <c r="AI981" i="2"/>
  <c r="K981" i="2"/>
  <c r="P981" i="2" s="1"/>
  <c r="BW980" i="2"/>
  <c r="CH980" i="2" s="1"/>
  <c r="BH981" i="2"/>
  <c r="F982" i="2"/>
  <c r="AS981" i="2"/>
  <c r="BX981" i="2"/>
  <c r="AN981" i="2"/>
  <c r="CC981" i="2"/>
  <c r="BN981" i="2"/>
  <c r="CG981" i="2" l="1"/>
  <c r="CI981" i="2"/>
  <c r="CM981" i="2" s="1"/>
  <c r="AZ982" i="2"/>
  <c r="Z982" i="2"/>
  <c r="AC982" i="2"/>
  <c r="AB982" i="2"/>
  <c r="AM982" i="2"/>
  <c r="X982" i="2"/>
  <c r="BG982" i="2"/>
  <c r="I983" i="2" s="1"/>
  <c r="AW982" i="2"/>
  <c r="AR982" i="2"/>
  <c r="BB982" i="2"/>
  <c r="AH982" i="2"/>
  <c r="BV981" i="2"/>
  <c r="J982" i="2"/>
  <c r="O981" i="2"/>
  <c r="V982" i="2"/>
  <c r="AU982" i="2"/>
  <c r="AK982" i="2"/>
  <c r="BT981" i="2"/>
  <c r="AV982" i="2"/>
  <c r="W982" i="2"/>
  <c r="AL982" i="2"/>
  <c r="AG982" i="2"/>
  <c r="AQ982" i="2"/>
  <c r="BF982" i="2"/>
  <c r="H983" i="2" s="1"/>
  <c r="BA982" i="2"/>
  <c r="BU981" i="2"/>
  <c r="BM981" i="2"/>
  <c r="BR981" i="2" s="1"/>
  <c r="AF982" i="2" l="1"/>
  <c r="BJ982" i="2" s="1"/>
  <c r="BE982" i="2"/>
  <c r="G983" i="2" s="1"/>
  <c r="AA982" i="2"/>
  <c r="AD982" i="2" s="1"/>
  <c r="AP982" i="2"/>
  <c r="CE982" i="2"/>
  <c r="L982" i="2"/>
  <c r="BL982" i="2"/>
  <c r="BZ982" i="2"/>
  <c r="T981" i="2"/>
  <c r="AO982" i="2"/>
  <c r="AJ982" i="2"/>
  <c r="AE982" i="2"/>
  <c r="AY982" i="2"/>
  <c r="BC982" i="2" s="1"/>
  <c r="AT982" i="2"/>
  <c r="AX982" i="2" s="1"/>
  <c r="U982" i="2"/>
  <c r="Y982" i="2" s="1"/>
  <c r="BD982" i="2"/>
  <c r="BS981" i="2"/>
  <c r="CA982" i="2"/>
  <c r="M982" i="2"/>
  <c r="BK982" i="2"/>
  <c r="N982" i="2"/>
  <c r="CF982" i="2"/>
  <c r="BQ982" i="2"/>
  <c r="BO982" i="2"/>
  <c r="BP982" i="2"/>
  <c r="R982" i="2" l="1"/>
  <c r="S982" i="2"/>
  <c r="Q982" i="2"/>
  <c r="CK982" i="2"/>
  <c r="CL982" i="2"/>
  <c r="CJ982" i="2"/>
  <c r="BY982" i="2"/>
  <c r="CD982" i="2"/>
  <c r="BW981" i="2"/>
  <c r="CH981" i="2" s="1"/>
  <c r="K982" i="2"/>
  <c r="P982" i="2" s="1"/>
  <c r="AS982" i="2"/>
  <c r="BX982" i="2"/>
  <c r="BH982" i="2"/>
  <c r="F983" i="2"/>
  <c r="AI982" i="2"/>
  <c r="BI982" i="2"/>
  <c r="AN982" i="2"/>
  <c r="CC982" i="2"/>
  <c r="BN982" i="2"/>
  <c r="CG982" i="2" l="1"/>
  <c r="CI982" i="2"/>
  <c r="CM982" i="2" s="1"/>
  <c r="AZ983" i="2"/>
  <c r="Z983" i="2"/>
  <c r="AB983" i="2"/>
  <c r="AC983" i="2"/>
  <c r="AQ983" i="2"/>
  <c r="BU982" i="2"/>
  <c r="M983" i="2" s="1"/>
  <c r="BV982" i="2"/>
  <c r="N983" i="2" s="1"/>
  <c r="AG983" i="2"/>
  <c r="W983" i="2"/>
  <c r="AL983" i="2"/>
  <c r="BG983" i="2"/>
  <c r="I984" i="2" s="1"/>
  <c r="AV983" i="2"/>
  <c r="BF983" i="2"/>
  <c r="H984" i="2" s="1"/>
  <c r="BA983" i="2"/>
  <c r="X983" i="2"/>
  <c r="AM983" i="2"/>
  <c r="AH983" i="2"/>
  <c r="AR983" i="2"/>
  <c r="AW983" i="2"/>
  <c r="BB983" i="2"/>
  <c r="BE983" i="2"/>
  <c r="G984" i="2" s="1"/>
  <c r="AK983" i="2"/>
  <c r="AU983" i="2"/>
  <c r="BT982" i="2"/>
  <c r="J983" i="2"/>
  <c r="O982" i="2"/>
  <c r="BM982" i="2"/>
  <c r="BR982" i="2" s="1"/>
  <c r="AP983" i="2" l="1"/>
  <c r="CD983" i="2" s="1"/>
  <c r="V983" i="2"/>
  <c r="AA983" i="2"/>
  <c r="S983" i="2" s="1"/>
  <c r="AF983" i="2"/>
  <c r="BJ983" i="2" s="1"/>
  <c r="CE983" i="2"/>
  <c r="BZ983" i="2"/>
  <c r="BK983" i="2"/>
  <c r="BL983" i="2"/>
  <c r="CF983" i="2"/>
  <c r="CA983" i="2"/>
  <c r="AO983" i="2"/>
  <c r="T982" i="2"/>
  <c r="AE983" i="2"/>
  <c r="AY983" i="2"/>
  <c r="BC983" i="2" s="1"/>
  <c r="AT983" i="2"/>
  <c r="AX983" i="2" s="1"/>
  <c r="BD983" i="2"/>
  <c r="AJ983" i="2"/>
  <c r="U983" i="2"/>
  <c r="BS982" i="2"/>
  <c r="L983" i="2"/>
  <c r="BP983" i="2"/>
  <c r="BQ983" i="2"/>
  <c r="BO983" i="2"/>
  <c r="Q983" i="2" l="1"/>
  <c r="R983" i="2"/>
  <c r="CL983" i="2"/>
  <c r="CJ983" i="2"/>
  <c r="CK983" i="2"/>
  <c r="Y983" i="2"/>
  <c r="BY983" i="2"/>
  <c r="AC984" i="2"/>
  <c r="AN983" i="2"/>
  <c r="CC983" i="2"/>
  <c r="CG983" i="2" s="1"/>
  <c r="F984" i="2"/>
  <c r="BH983" i="2"/>
  <c r="AI983" i="2"/>
  <c r="BI983" i="2"/>
  <c r="BW982" i="2"/>
  <c r="CH982" i="2" s="1"/>
  <c r="K983" i="2"/>
  <c r="P983" i="2" s="1"/>
  <c r="AD983" i="2"/>
  <c r="AS983" i="2"/>
  <c r="BX983" i="2"/>
  <c r="BN983" i="2"/>
  <c r="CI983" i="2" l="1"/>
  <c r="CM983" i="2" s="1"/>
  <c r="Z984" i="2"/>
  <c r="AB984" i="2"/>
  <c r="AA984" i="2"/>
  <c r="BT983" i="2"/>
  <c r="L984" i="2" s="1"/>
  <c r="AQ984" i="2"/>
  <c r="AL984" i="2"/>
  <c r="V984" i="2"/>
  <c r="AU984" i="2"/>
  <c r="AZ984" i="2"/>
  <c r="BE984" i="2"/>
  <c r="G985" i="2" s="1"/>
  <c r="AK984" i="2"/>
  <c r="AF984" i="2"/>
  <c r="AP984" i="2"/>
  <c r="BF984" i="2"/>
  <c r="H985" i="2" s="1"/>
  <c r="AV984" i="2"/>
  <c r="BU983" i="2"/>
  <c r="M984" i="2" s="1"/>
  <c r="W984" i="2"/>
  <c r="BA984" i="2"/>
  <c r="AG984" i="2"/>
  <c r="O983" i="2"/>
  <c r="BG984" i="2"/>
  <c r="I985" i="2" s="1"/>
  <c r="AR984" i="2"/>
  <c r="AM984" i="2"/>
  <c r="AW984" i="2"/>
  <c r="AH984" i="2"/>
  <c r="BB984" i="2"/>
  <c r="X984" i="2"/>
  <c r="BV983" i="2"/>
  <c r="J984" i="2"/>
  <c r="BM983" i="2"/>
  <c r="BR983" i="2" s="1"/>
  <c r="R984" i="2" l="1"/>
  <c r="Q984" i="2"/>
  <c r="BZ984" i="2"/>
  <c r="CE984" i="2"/>
  <c r="BJ984" i="2"/>
  <c r="BY984" i="2"/>
  <c r="CD984" i="2"/>
  <c r="BK984" i="2"/>
  <c r="BL984" i="2"/>
  <c r="T983" i="2"/>
  <c r="AY984" i="2"/>
  <c r="BC984" i="2" s="1"/>
  <c r="AE984" i="2"/>
  <c r="U984" i="2"/>
  <c r="Y984" i="2" s="1"/>
  <c r="AO984" i="2"/>
  <c r="AT984" i="2"/>
  <c r="AX984" i="2" s="1"/>
  <c r="AJ984" i="2"/>
  <c r="BD984" i="2"/>
  <c r="BS983" i="2"/>
  <c r="N984" i="2"/>
  <c r="S984" i="2" s="1"/>
  <c r="CF984" i="2"/>
  <c r="CA984" i="2"/>
  <c r="BQ984" i="2"/>
  <c r="BP984" i="2"/>
  <c r="BO984" i="2"/>
  <c r="CK984" i="2" l="1"/>
  <c r="CL984" i="2"/>
  <c r="CJ984" i="2"/>
  <c r="BH984" i="2"/>
  <c r="F985" i="2"/>
  <c r="AS984" i="2"/>
  <c r="BX984" i="2"/>
  <c r="AD984" i="2"/>
  <c r="AN984" i="2"/>
  <c r="CC984" i="2"/>
  <c r="CG984" i="2" s="1"/>
  <c r="BI984" i="2"/>
  <c r="AI984" i="2"/>
  <c r="K984" i="2"/>
  <c r="P984" i="2" s="1"/>
  <c r="BW983" i="2"/>
  <c r="CH983" i="2" s="1"/>
  <c r="BN984" i="2"/>
  <c r="CI984" i="2" l="1"/>
  <c r="CM984" i="2" s="1"/>
  <c r="AA985" i="2"/>
  <c r="AB985" i="2"/>
  <c r="AC985" i="2"/>
  <c r="Z985" i="2"/>
  <c r="BV984" i="2"/>
  <c r="N985" i="2" s="1"/>
  <c r="BG985" i="2"/>
  <c r="I986" i="2" s="1"/>
  <c r="X985" i="2"/>
  <c r="AW985" i="2"/>
  <c r="AH985" i="2"/>
  <c r="BB985" i="2"/>
  <c r="AR985" i="2"/>
  <c r="AM985" i="2"/>
  <c r="BM984" i="2"/>
  <c r="BR984" i="2" s="1"/>
  <c r="O984" i="2"/>
  <c r="BF985" i="2"/>
  <c r="H986" i="2" s="1"/>
  <c r="W985" i="2"/>
  <c r="AV985" i="2"/>
  <c r="AL985" i="2"/>
  <c r="AQ985" i="2"/>
  <c r="AG985" i="2"/>
  <c r="BA985" i="2"/>
  <c r="BU984" i="2"/>
  <c r="V985" i="2"/>
  <c r="AK985" i="2"/>
  <c r="AP985" i="2"/>
  <c r="AU985" i="2"/>
  <c r="AF985" i="2"/>
  <c r="AZ985" i="2"/>
  <c r="BT984" i="2"/>
  <c r="J985" i="2"/>
  <c r="S985" i="2" l="1"/>
  <c r="BE985" i="2"/>
  <c r="G986" i="2" s="1"/>
  <c r="BL985" i="2"/>
  <c r="CA985" i="2"/>
  <c r="CF985" i="2"/>
  <c r="CE985" i="2"/>
  <c r="BJ985" i="2"/>
  <c r="CD985" i="2"/>
  <c r="T984" i="2"/>
  <c r="AT985" i="2"/>
  <c r="AX985" i="2" s="1"/>
  <c r="BD985" i="2"/>
  <c r="AJ985" i="2"/>
  <c r="AO985" i="2"/>
  <c r="AE985" i="2"/>
  <c r="U985" i="2"/>
  <c r="Y985" i="2" s="1"/>
  <c r="AY985" i="2"/>
  <c r="BC985" i="2" s="1"/>
  <c r="BS984" i="2"/>
  <c r="BK985" i="2"/>
  <c r="BZ985" i="2"/>
  <c r="L985" i="2"/>
  <c r="Q985" i="2" s="1"/>
  <c r="M985" i="2"/>
  <c r="R985" i="2" s="1"/>
  <c r="BQ985" i="2"/>
  <c r="BP985" i="2"/>
  <c r="BO985" i="2"/>
  <c r="CK985" i="2" l="1"/>
  <c r="CL985" i="2"/>
  <c r="CJ985" i="2"/>
  <c r="BY985" i="2"/>
  <c r="AC986" i="2"/>
  <c r="BW984" i="2"/>
  <c r="CH984" i="2" s="1"/>
  <c r="K985" i="2"/>
  <c r="P985" i="2" s="1"/>
  <c r="AS985" i="2"/>
  <c r="BX985" i="2"/>
  <c r="AD985" i="2"/>
  <c r="AN985" i="2"/>
  <c r="CC985" i="2"/>
  <c r="CG985" i="2" s="1"/>
  <c r="BH985" i="2"/>
  <c r="F986" i="2"/>
  <c r="BI985" i="2"/>
  <c r="AI985" i="2"/>
  <c r="BN985" i="2"/>
  <c r="CI985" i="2" l="1"/>
  <c r="CM985" i="2" s="1"/>
  <c r="AP986" i="2"/>
  <c r="AB986" i="2"/>
  <c r="Z986" i="2"/>
  <c r="AL986" i="2"/>
  <c r="BU985" i="2"/>
  <c r="M986" i="2" s="1"/>
  <c r="AV986" i="2"/>
  <c r="AQ986" i="2"/>
  <c r="BA986" i="2"/>
  <c r="BF986" i="2"/>
  <c r="H987" i="2" s="1"/>
  <c r="AG986" i="2"/>
  <c r="W986" i="2"/>
  <c r="AF986" i="2"/>
  <c r="AU986" i="2"/>
  <c r="BT985" i="2"/>
  <c r="L986" i="2" s="1"/>
  <c r="V986" i="2"/>
  <c r="AK986" i="2"/>
  <c r="AZ986" i="2"/>
  <c r="BE986" i="2"/>
  <c r="G987" i="2" s="1"/>
  <c r="J986" i="2"/>
  <c r="BM985" i="2"/>
  <c r="BR985" i="2" s="1"/>
  <c r="AH986" i="2"/>
  <c r="X986" i="2"/>
  <c r="AR986" i="2"/>
  <c r="BB986" i="2"/>
  <c r="AW986" i="2"/>
  <c r="BG986" i="2"/>
  <c r="I987" i="2" s="1"/>
  <c r="AM986" i="2"/>
  <c r="BV985" i="2"/>
  <c r="O985" i="2"/>
  <c r="AA986" i="2" l="1"/>
  <c r="R986" i="2" s="1"/>
  <c r="CD986" i="2"/>
  <c r="CE986" i="2"/>
  <c r="BZ986" i="2"/>
  <c r="BK986" i="2"/>
  <c r="BJ986" i="2"/>
  <c r="BY986" i="2"/>
  <c r="CF986" i="2"/>
  <c r="CA986" i="2"/>
  <c r="T985" i="2"/>
  <c r="AT986" i="2"/>
  <c r="AX986" i="2" s="1"/>
  <c r="AE986" i="2"/>
  <c r="BD986" i="2"/>
  <c r="U986" i="2"/>
  <c r="Y986" i="2" s="1"/>
  <c r="AJ986" i="2"/>
  <c r="AO986" i="2"/>
  <c r="AY986" i="2"/>
  <c r="BC986" i="2" s="1"/>
  <c r="BS985" i="2"/>
  <c r="N986" i="2"/>
  <c r="BL986" i="2"/>
  <c r="BO986" i="2"/>
  <c r="BP986" i="2"/>
  <c r="BQ986" i="2"/>
  <c r="S986" i="2" l="1"/>
  <c r="Q986" i="2"/>
  <c r="CL986" i="2"/>
  <c r="CK986" i="2"/>
  <c r="CJ986" i="2"/>
  <c r="AB987" i="2"/>
  <c r="K986" i="2"/>
  <c r="P986" i="2" s="1"/>
  <c r="BW985" i="2"/>
  <c r="CH985" i="2" s="1"/>
  <c r="AD986" i="2"/>
  <c r="BH986" i="2"/>
  <c r="F987" i="2"/>
  <c r="AS986" i="2"/>
  <c r="BX986" i="2"/>
  <c r="AI986" i="2"/>
  <c r="BI986" i="2"/>
  <c r="AN986" i="2"/>
  <c r="CC986" i="2"/>
  <c r="CG986" i="2" s="1"/>
  <c r="BN986" i="2"/>
  <c r="CI986" i="2" l="1"/>
  <c r="CM986" i="2" s="1"/>
  <c r="AA987" i="2"/>
  <c r="AC987" i="2"/>
  <c r="Z987" i="2"/>
  <c r="AW987" i="2"/>
  <c r="BV986" i="2"/>
  <c r="N987" i="2" s="1"/>
  <c r="AH987" i="2"/>
  <c r="BB987" i="2"/>
  <c r="AR987" i="2"/>
  <c r="AM987" i="2"/>
  <c r="BG987" i="2"/>
  <c r="I988" i="2" s="1"/>
  <c r="X987" i="2"/>
  <c r="BM986" i="2"/>
  <c r="BR986" i="2" s="1"/>
  <c r="J987" i="2"/>
  <c r="AL987" i="2"/>
  <c r="AV987" i="2"/>
  <c r="AQ987" i="2"/>
  <c r="AG987" i="2"/>
  <c r="W987" i="2"/>
  <c r="BF987" i="2"/>
  <c r="H988" i="2" s="1"/>
  <c r="BA987" i="2"/>
  <c r="BU986" i="2"/>
  <c r="O986" i="2"/>
  <c r="AP987" i="2"/>
  <c r="AK987" i="2"/>
  <c r="BE987" i="2"/>
  <c r="G988" i="2" s="1"/>
  <c r="AZ987" i="2"/>
  <c r="AF987" i="2"/>
  <c r="V987" i="2"/>
  <c r="AU987" i="2"/>
  <c r="BT986" i="2"/>
  <c r="S987" i="2" l="1"/>
  <c r="CF987" i="2"/>
  <c r="BL987" i="2"/>
  <c r="CA987" i="2"/>
  <c r="BJ987" i="2"/>
  <c r="BY987" i="2"/>
  <c r="BZ987" i="2"/>
  <c r="T986" i="2"/>
  <c r="BD987" i="2"/>
  <c r="AD987" i="2"/>
  <c r="AY987" i="2"/>
  <c r="BC987" i="2" s="1"/>
  <c r="AJ987" i="2"/>
  <c r="AE987" i="2"/>
  <c r="AO987" i="2"/>
  <c r="U987" i="2"/>
  <c r="Y987" i="2" s="1"/>
  <c r="AT987" i="2"/>
  <c r="AX987" i="2" s="1"/>
  <c r="BS986" i="2"/>
  <c r="CD987" i="2"/>
  <c r="M987" i="2"/>
  <c r="R987" i="2" s="1"/>
  <c r="CE987" i="2"/>
  <c r="L987" i="2"/>
  <c r="Q987" i="2" s="1"/>
  <c r="BK987" i="2"/>
  <c r="BO987" i="2"/>
  <c r="BQ987" i="2"/>
  <c r="BP987" i="2"/>
  <c r="CL987" i="2" l="1"/>
  <c r="CJ987" i="2"/>
  <c r="CK987" i="2"/>
  <c r="AN987" i="2"/>
  <c r="CC987" i="2"/>
  <c r="CG987" i="2" s="1"/>
  <c r="AS987" i="2"/>
  <c r="BX987" i="2"/>
  <c r="BW986" i="2"/>
  <c r="CH986" i="2" s="1"/>
  <c r="K987" i="2"/>
  <c r="P987" i="2" s="1"/>
  <c r="AI987" i="2"/>
  <c r="BI987" i="2"/>
  <c r="F988" i="2"/>
  <c r="BH987" i="2"/>
  <c r="BN987" i="2"/>
  <c r="CI987" i="2" l="1"/>
  <c r="CM987" i="2" s="1"/>
  <c r="AA988" i="2"/>
  <c r="Z988" i="2"/>
  <c r="AC988" i="2"/>
  <c r="AB988" i="2"/>
  <c r="AZ988" i="2"/>
  <c r="AG988" i="2"/>
  <c r="BT987" i="2"/>
  <c r="L988" i="2" s="1"/>
  <c r="V988" i="2"/>
  <c r="BU987" i="2"/>
  <c r="M988" i="2" s="1"/>
  <c r="AQ988" i="2"/>
  <c r="AL988" i="2"/>
  <c r="BF988" i="2"/>
  <c r="H989" i="2" s="1"/>
  <c r="W988" i="2"/>
  <c r="AV988" i="2"/>
  <c r="BA988" i="2"/>
  <c r="J988" i="2"/>
  <c r="BM987" i="2"/>
  <c r="BR987" i="2" s="1"/>
  <c r="O987" i="2"/>
  <c r="X988" i="2"/>
  <c r="AM988" i="2"/>
  <c r="BB988" i="2"/>
  <c r="AR988" i="2"/>
  <c r="AH988" i="2"/>
  <c r="BG988" i="2"/>
  <c r="I989" i="2" s="1"/>
  <c r="AW988" i="2"/>
  <c r="BV987" i="2"/>
  <c r="R988" i="2" l="1"/>
  <c r="Q988" i="2"/>
  <c r="AP988" i="2"/>
  <c r="BE988" i="2"/>
  <c r="G989" i="2" s="1"/>
  <c r="AK988" i="2"/>
  <c r="AU988" i="2"/>
  <c r="AF988" i="2"/>
  <c r="BZ988" i="2"/>
  <c r="CE988" i="2"/>
  <c r="BK988" i="2"/>
  <c r="BL988" i="2"/>
  <c r="T987" i="2"/>
  <c r="AY988" i="2"/>
  <c r="BC988" i="2" s="1"/>
  <c r="U988" i="2"/>
  <c r="Y988" i="2" s="1"/>
  <c r="AT988" i="2"/>
  <c r="AO988" i="2"/>
  <c r="BD988" i="2"/>
  <c r="AE988" i="2"/>
  <c r="AJ988" i="2"/>
  <c r="BS987" i="2"/>
  <c r="CF988" i="2"/>
  <c r="N988" i="2"/>
  <c r="S988" i="2" s="1"/>
  <c r="CA988" i="2"/>
  <c r="BQ988" i="2"/>
  <c r="BP988" i="2"/>
  <c r="CL988" i="2" l="1"/>
  <c r="CK988" i="2"/>
  <c r="AX988" i="2"/>
  <c r="CD988" i="2"/>
  <c r="BJ988" i="2"/>
  <c r="BY988" i="2"/>
  <c r="AN988" i="2"/>
  <c r="CC988" i="2"/>
  <c r="AS988" i="2"/>
  <c r="BX988" i="2"/>
  <c r="AI988" i="2"/>
  <c r="BI988" i="2"/>
  <c r="AD988" i="2"/>
  <c r="AA989" i="2" s="1"/>
  <c r="BW987" i="2"/>
  <c r="CH987" i="2" s="1"/>
  <c r="K988" i="2"/>
  <c r="P988" i="2" s="1"/>
  <c r="BH988" i="2"/>
  <c r="F989" i="2"/>
  <c r="BO988" i="2"/>
  <c r="BN988" i="2"/>
  <c r="CG988" i="2" l="1"/>
  <c r="CJ988" i="2"/>
  <c r="CI988" i="2"/>
  <c r="Z989" i="2"/>
  <c r="AB989" i="2"/>
  <c r="AC989" i="2"/>
  <c r="AL989" i="2"/>
  <c r="BV988" i="2"/>
  <c r="N989" i="2" s="1"/>
  <c r="BF989" i="2"/>
  <c r="H990" i="2" s="1"/>
  <c r="AQ989" i="2"/>
  <c r="AV989" i="2"/>
  <c r="BU988" i="2"/>
  <c r="M989" i="2" s="1"/>
  <c r="AG989" i="2"/>
  <c r="BA989" i="2"/>
  <c r="W989" i="2"/>
  <c r="AW989" i="2"/>
  <c r="AH989" i="2"/>
  <c r="BB989" i="2"/>
  <c r="AM989" i="2"/>
  <c r="AR989" i="2"/>
  <c r="BG989" i="2"/>
  <c r="I990" i="2" s="1"/>
  <c r="X989" i="2"/>
  <c r="V989" i="2"/>
  <c r="AK989" i="2"/>
  <c r="AP989" i="2"/>
  <c r="BE989" i="2"/>
  <c r="G990" i="2" s="1"/>
  <c r="AF989" i="2"/>
  <c r="AZ989" i="2"/>
  <c r="AU989" i="2"/>
  <c r="BT988" i="2"/>
  <c r="O988" i="2"/>
  <c r="BM988" i="2"/>
  <c r="BR988" i="2" s="1"/>
  <c r="J989" i="2"/>
  <c r="S989" i="2" l="1"/>
  <c r="R989" i="2"/>
  <c r="CM988" i="2"/>
  <c r="CE989" i="2"/>
  <c r="BK989" i="2"/>
  <c r="BZ989" i="2"/>
  <c r="CA989" i="2"/>
  <c r="BL989" i="2"/>
  <c r="CF989" i="2"/>
  <c r="BY989" i="2"/>
  <c r="BJ989" i="2"/>
  <c r="T988" i="2"/>
  <c r="AJ989" i="2"/>
  <c r="AO989" i="2"/>
  <c r="AE989" i="2"/>
  <c r="U989" i="2"/>
  <c r="Y989" i="2" s="1"/>
  <c r="AT989" i="2"/>
  <c r="AX989" i="2" s="1"/>
  <c r="AY989" i="2"/>
  <c r="BC989" i="2" s="1"/>
  <c r="BD989" i="2"/>
  <c r="BS988" i="2"/>
  <c r="L989" i="2"/>
  <c r="Q989" i="2" s="1"/>
  <c r="CD989" i="2"/>
  <c r="BQ989" i="2"/>
  <c r="BP989" i="2"/>
  <c r="BO989" i="2"/>
  <c r="CK989" i="2" l="1"/>
  <c r="CJ989" i="2"/>
  <c r="CL989" i="2"/>
  <c r="AC990" i="2"/>
  <c r="AS989" i="2"/>
  <c r="BX989" i="2"/>
  <c r="AI989" i="2"/>
  <c r="BI989" i="2"/>
  <c r="BW988" i="2"/>
  <c r="CH988" i="2" s="1"/>
  <c r="K989" i="2"/>
  <c r="P989" i="2" s="1"/>
  <c r="AN989" i="2"/>
  <c r="CC989" i="2"/>
  <c r="CG989" i="2" s="1"/>
  <c r="BH989" i="2"/>
  <c r="F990" i="2"/>
  <c r="AD989" i="2"/>
  <c r="BN989" i="2"/>
  <c r="CI989" i="2" l="1"/>
  <c r="CM989" i="2" s="1"/>
  <c r="AB990" i="2"/>
  <c r="AA990" i="2"/>
  <c r="Z990" i="2"/>
  <c r="W990" i="2"/>
  <c r="AP990" i="2"/>
  <c r="BT989" i="2"/>
  <c r="L990" i="2" s="1"/>
  <c r="AK990" i="2"/>
  <c r="BE990" i="2"/>
  <c r="G991" i="2" s="1"/>
  <c r="V990" i="2"/>
  <c r="AU990" i="2"/>
  <c r="AF990" i="2"/>
  <c r="AZ990" i="2"/>
  <c r="AQ990" i="2"/>
  <c r="BF990" i="2"/>
  <c r="H991" i="2" s="1"/>
  <c r="BU989" i="2"/>
  <c r="M990" i="2" s="1"/>
  <c r="AV990" i="2"/>
  <c r="AG990" i="2"/>
  <c r="AL990" i="2"/>
  <c r="BA990" i="2"/>
  <c r="O989" i="2"/>
  <c r="AM990" i="2"/>
  <c r="X990" i="2"/>
  <c r="BB990" i="2"/>
  <c r="AH990" i="2"/>
  <c r="AR990" i="2"/>
  <c r="AW990" i="2"/>
  <c r="BG990" i="2"/>
  <c r="I991" i="2" s="1"/>
  <c r="BV989" i="2"/>
  <c r="J990" i="2"/>
  <c r="BM989" i="2"/>
  <c r="BR989" i="2" s="1"/>
  <c r="R990" i="2" l="1"/>
  <c r="Q990" i="2"/>
  <c r="BZ990" i="2"/>
  <c r="BY990" i="2"/>
  <c r="BJ990" i="2"/>
  <c r="CD990" i="2"/>
  <c r="CE990" i="2"/>
  <c r="BK990" i="2"/>
  <c r="BL990" i="2"/>
  <c r="N990" i="2"/>
  <c r="S990" i="2" s="1"/>
  <c r="CA990" i="2"/>
  <c r="CF990" i="2"/>
  <c r="T989" i="2"/>
  <c r="U990" i="2"/>
  <c r="Y990" i="2" s="1"/>
  <c r="AE990" i="2"/>
  <c r="BD990" i="2"/>
  <c r="AT990" i="2"/>
  <c r="AX990" i="2" s="1"/>
  <c r="AJ990" i="2"/>
  <c r="AO990" i="2"/>
  <c r="AY990" i="2"/>
  <c r="BC990" i="2" s="1"/>
  <c r="AD990" i="2"/>
  <c r="BS989" i="2"/>
  <c r="BO990" i="2"/>
  <c r="BQ990" i="2"/>
  <c r="BP990" i="2"/>
  <c r="CJ990" i="2" l="1"/>
  <c r="CL990" i="2"/>
  <c r="CK990" i="2"/>
  <c r="AS990" i="2"/>
  <c r="BX990" i="2"/>
  <c r="BI990" i="2"/>
  <c r="AI990" i="2"/>
  <c r="BW989" i="2"/>
  <c r="CH989" i="2" s="1"/>
  <c r="K990" i="2"/>
  <c r="P990" i="2" s="1"/>
  <c r="AN990" i="2"/>
  <c r="CC990" i="2"/>
  <c r="CG990" i="2" s="1"/>
  <c r="BH990" i="2"/>
  <c r="F991" i="2"/>
  <c r="BN990" i="2"/>
  <c r="CI990" i="2" l="1"/>
  <c r="CM990" i="2" s="1"/>
  <c r="AP991" i="2"/>
  <c r="AB991" i="2"/>
  <c r="Z991" i="2"/>
  <c r="AC991" i="2"/>
  <c r="AZ991" i="2"/>
  <c r="O990" i="2"/>
  <c r="W991" i="2"/>
  <c r="BA991" i="2"/>
  <c r="AQ991" i="2"/>
  <c r="BF991" i="2"/>
  <c r="H992" i="2" s="1"/>
  <c r="AG991" i="2"/>
  <c r="AV991" i="2"/>
  <c r="AL991" i="2"/>
  <c r="BU990" i="2"/>
  <c r="AW991" i="2"/>
  <c r="AM991" i="2"/>
  <c r="AR991" i="2"/>
  <c r="BG991" i="2"/>
  <c r="I992" i="2" s="1"/>
  <c r="AH991" i="2"/>
  <c r="BB991" i="2"/>
  <c r="X991" i="2"/>
  <c r="BV990" i="2"/>
  <c r="BM990" i="2"/>
  <c r="BR990" i="2" s="1"/>
  <c r="J991" i="2"/>
  <c r="BT990" i="2" l="1"/>
  <c r="V991" i="2"/>
  <c r="AU991" i="2"/>
  <c r="AF991" i="2"/>
  <c r="AA991" i="2"/>
  <c r="AD991" i="2" s="1"/>
  <c r="AK991" i="2"/>
  <c r="BE991" i="2"/>
  <c r="G992" i="2" s="1"/>
  <c r="CE991" i="2"/>
  <c r="CF991" i="2"/>
  <c r="BZ991" i="2"/>
  <c r="BL991" i="2"/>
  <c r="CA991" i="2"/>
  <c r="M991" i="2"/>
  <c r="T990" i="2"/>
  <c r="AE991" i="2"/>
  <c r="AJ991" i="2"/>
  <c r="AT991" i="2"/>
  <c r="U991" i="2"/>
  <c r="AY991" i="2"/>
  <c r="BC991" i="2" s="1"/>
  <c r="BD991" i="2"/>
  <c r="AO991" i="2"/>
  <c r="BS990" i="2"/>
  <c r="N991" i="2"/>
  <c r="BK991" i="2"/>
  <c r="L991" i="2"/>
  <c r="BQ991" i="2"/>
  <c r="BP991" i="2"/>
  <c r="Y991" i="2" l="1"/>
  <c r="Q991" i="2"/>
  <c r="S991" i="2"/>
  <c r="R991" i="2"/>
  <c r="CK991" i="2"/>
  <c r="CL991" i="2"/>
  <c r="BY991" i="2"/>
  <c r="CD991" i="2"/>
  <c r="AX991" i="2"/>
  <c r="BJ991" i="2"/>
  <c r="AS991" i="2"/>
  <c r="BX991" i="2"/>
  <c r="BH991" i="2"/>
  <c r="F992" i="2"/>
  <c r="AN991" i="2"/>
  <c r="CC991" i="2"/>
  <c r="BW990" i="2"/>
  <c r="CH990" i="2" s="1"/>
  <c r="K991" i="2"/>
  <c r="P991" i="2" s="1"/>
  <c r="AI991" i="2"/>
  <c r="BI991" i="2"/>
  <c r="BO991" i="2"/>
  <c r="BN991" i="2"/>
  <c r="CG991" i="2" l="1"/>
  <c r="CJ991" i="2"/>
  <c r="CI991" i="2"/>
  <c r="BT991" i="2"/>
  <c r="L992" i="2" s="1"/>
  <c r="Z992" i="2"/>
  <c r="AB992" i="2"/>
  <c r="AC992" i="2"/>
  <c r="AA992" i="2"/>
  <c r="AF992" i="2"/>
  <c r="AH992" i="2"/>
  <c r="AK992" i="2"/>
  <c r="BV991" i="2"/>
  <c r="N992" i="2" s="1"/>
  <c r="AP992" i="2"/>
  <c r="AW992" i="2"/>
  <c r="BE992" i="2"/>
  <c r="G993" i="2" s="1"/>
  <c r="AZ992" i="2"/>
  <c r="AU992" i="2"/>
  <c r="V992" i="2"/>
  <c r="AM992" i="2"/>
  <c r="BG992" i="2"/>
  <c r="I993" i="2" s="1"/>
  <c r="BB992" i="2"/>
  <c r="AR992" i="2"/>
  <c r="X992" i="2"/>
  <c r="O991" i="2"/>
  <c r="AG992" i="2"/>
  <c r="AV992" i="2"/>
  <c r="AQ992" i="2"/>
  <c r="BA992" i="2"/>
  <c r="BF992" i="2"/>
  <c r="H993" i="2" s="1"/>
  <c r="AL992" i="2"/>
  <c r="W992" i="2"/>
  <c r="BU991" i="2"/>
  <c r="BM991" i="2"/>
  <c r="BR991" i="2" s="1"/>
  <c r="J992" i="2"/>
  <c r="S992" i="2" l="1"/>
  <c r="Q992" i="2"/>
  <c r="CM991" i="2"/>
  <c r="CD992" i="2"/>
  <c r="BL992" i="2"/>
  <c r="BY992" i="2"/>
  <c r="BJ992" i="2"/>
  <c r="CA992" i="2"/>
  <c r="CE992" i="2"/>
  <c r="CF992" i="2"/>
  <c r="BK992" i="2"/>
  <c r="M992" i="2"/>
  <c r="R992" i="2" s="1"/>
  <c r="T991" i="2"/>
  <c r="AJ992" i="2"/>
  <c r="AT992" i="2"/>
  <c r="AX992" i="2" s="1"/>
  <c r="AY992" i="2"/>
  <c r="BC992" i="2" s="1"/>
  <c r="U992" i="2"/>
  <c r="Y992" i="2" s="1"/>
  <c r="BD992" i="2"/>
  <c r="AO992" i="2"/>
  <c r="AE992" i="2"/>
  <c r="BS991" i="2"/>
  <c r="BZ992" i="2"/>
  <c r="BP992" i="2"/>
  <c r="BQ992" i="2"/>
  <c r="BO992" i="2"/>
  <c r="CJ992" i="2" l="1"/>
  <c r="CK992" i="2"/>
  <c r="CL992" i="2"/>
  <c r="BW991" i="2"/>
  <c r="CH991" i="2" s="1"/>
  <c r="K992" i="2"/>
  <c r="P992" i="2" s="1"/>
  <c r="AD992" i="2"/>
  <c r="AA993" i="2" s="1"/>
  <c r="AN992" i="2"/>
  <c r="CC992" i="2"/>
  <c r="CG992" i="2" s="1"/>
  <c r="BI992" i="2"/>
  <c r="AI992" i="2"/>
  <c r="AS992" i="2"/>
  <c r="BX992" i="2"/>
  <c r="BH992" i="2"/>
  <c r="F993" i="2"/>
  <c r="BN992" i="2"/>
  <c r="CI992" i="2" l="1"/>
  <c r="CM992" i="2" s="1"/>
  <c r="AC993" i="2"/>
  <c r="AB993" i="2"/>
  <c r="Z993" i="2"/>
  <c r="J993" i="2"/>
  <c r="O992" i="2"/>
  <c r="BE993" i="2"/>
  <c r="G994" i="2" s="1"/>
  <c r="AF993" i="2"/>
  <c r="AZ993" i="2"/>
  <c r="AU993" i="2"/>
  <c r="V993" i="2"/>
  <c r="AP993" i="2"/>
  <c r="AK993" i="2"/>
  <c r="BT992" i="2"/>
  <c r="AL993" i="2"/>
  <c r="BF993" i="2"/>
  <c r="H994" i="2" s="1"/>
  <c r="AG993" i="2"/>
  <c r="W993" i="2"/>
  <c r="AV993" i="2"/>
  <c r="AQ993" i="2"/>
  <c r="BA993" i="2"/>
  <c r="BU992" i="2"/>
  <c r="BM992" i="2"/>
  <c r="BR992" i="2" s="1"/>
  <c r="BV992" i="2"/>
  <c r="AR993" i="2"/>
  <c r="AH993" i="2"/>
  <c r="X993" i="2"/>
  <c r="BB993" i="2"/>
  <c r="AM993" i="2"/>
  <c r="BG993" i="2"/>
  <c r="I994" i="2" s="1"/>
  <c r="AW993" i="2"/>
  <c r="BY993" i="2" l="1"/>
  <c r="CF993" i="2"/>
  <c r="CA993" i="2"/>
  <c r="M993" i="2"/>
  <c r="R993" i="2" s="1"/>
  <c r="CE993" i="2"/>
  <c r="L993" i="2"/>
  <c r="Q993" i="2" s="1"/>
  <c r="N993" i="2"/>
  <c r="S993" i="2" s="1"/>
  <c r="BZ993" i="2"/>
  <c r="BK993" i="2"/>
  <c r="CD993" i="2"/>
  <c r="BL993" i="2"/>
  <c r="BJ993" i="2"/>
  <c r="T992" i="2"/>
  <c r="U993" i="2"/>
  <c r="Y993" i="2" s="1"/>
  <c r="AY993" i="2"/>
  <c r="BC993" i="2" s="1"/>
  <c r="AT993" i="2"/>
  <c r="AX993" i="2" s="1"/>
  <c r="BD993" i="2"/>
  <c r="AE993" i="2"/>
  <c r="AO993" i="2"/>
  <c r="AJ993" i="2"/>
  <c r="BS992" i="2"/>
  <c r="BQ993" i="2"/>
  <c r="BO993" i="2"/>
  <c r="BP993" i="2"/>
  <c r="CL993" i="2" l="1"/>
  <c r="CK993" i="2"/>
  <c r="CJ993" i="2"/>
  <c r="K993" i="2"/>
  <c r="P993" i="2" s="1"/>
  <c r="BW992" i="2"/>
  <c r="CH992" i="2" s="1"/>
  <c r="BI993" i="2"/>
  <c r="AI993" i="2"/>
  <c r="AD993" i="2"/>
  <c r="BH993" i="2"/>
  <c r="F994" i="2"/>
  <c r="AN993" i="2"/>
  <c r="CC993" i="2"/>
  <c r="CG993" i="2" s="1"/>
  <c r="AS993" i="2"/>
  <c r="BX993" i="2"/>
  <c r="BN993" i="2"/>
  <c r="CI993" i="2" l="1"/>
  <c r="CM993" i="2" s="1"/>
  <c r="Z994" i="2"/>
  <c r="AA994" i="2"/>
  <c r="AC994" i="2"/>
  <c r="AB994" i="2"/>
  <c r="O993" i="2"/>
  <c r="BB994" i="2"/>
  <c r="AR994" i="2"/>
  <c r="AH994" i="2"/>
  <c r="X994" i="2"/>
  <c r="BG994" i="2"/>
  <c r="I995" i="2" s="1"/>
  <c r="AW994" i="2"/>
  <c r="AM994" i="2"/>
  <c r="BV993" i="2"/>
  <c r="BM993" i="2"/>
  <c r="BR993" i="2" s="1"/>
  <c r="AL994" i="2"/>
  <c r="AQ994" i="2"/>
  <c r="W994" i="2"/>
  <c r="AG994" i="2"/>
  <c r="BF994" i="2"/>
  <c r="H995" i="2" s="1"/>
  <c r="BA994" i="2"/>
  <c r="AV994" i="2"/>
  <c r="BU993" i="2"/>
  <c r="AK994" i="2"/>
  <c r="AZ994" i="2"/>
  <c r="AF994" i="2"/>
  <c r="AP994" i="2"/>
  <c r="AU994" i="2"/>
  <c r="V994" i="2"/>
  <c r="BE994" i="2"/>
  <c r="G995" i="2" s="1"/>
  <c r="BT993" i="2"/>
  <c r="J994" i="2"/>
  <c r="CF994" i="2" l="1"/>
  <c r="BK994" i="2"/>
  <c r="L994" i="2"/>
  <c r="Q994" i="2" s="1"/>
  <c r="BY994" i="2"/>
  <c r="CD994" i="2"/>
  <c r="CA994" i="2"/>
  <c r="BJ994" i="2"/>
  <c r="M994" i="2"/>
  <c r="R994" i="2" s="1"/>
  <c r="CE994" i="2"/>
  <c r="N994" i="2"/>
  <c r="S994" i="2" s="1"/>
  <c r="BZ994" i="2"/>
  <c r="BL994" i="2"/>
  <c r="T993" i="2"/>
  <c r="U994" i="2"/>
  <c r="Y994" i="2" s="1"/>
  <c r="AT994" i="2"/>
  <c r="AX994" i="2" s="1"/>
  <c r="BD994" i="2"/>
  <c r="AO994" i="2"/>
  <c r="AY994" i="2"/>
  <c r="BC994" i="2" s="1"/>
  <c r="AJ994" i="2"/>
  <c r="AE994" i="2"/>
  <c r="AD994" i="2"/>
  <c r="BS993" i="2"/>
  <c r="BP994" i="2"/>
  <c r="BO994" i="2"/>
  <c r="BQ994" i="2"/>
  <c r="CL994" i="2" l="1"/>
  <c r="CJ994" i="2"/>
  <c r="CK994" i="2"/>
  <c r="BW993" i="2"/>
  <c r="CH993" i="2" s="1"/>
  <c r="K994" i="2"/>
  <c r="P994" i="2" s="1"/>
  <c r="AS994" i="2"/>
  <c r="BX994" i="2"/>
  <c r="BI994" i="2"/>
  <c r="AI994" i="2"/>
  <c r="BH994" i="2"/>
  <c r="F995" i="2"/>
  <c r="AN994" i="2"/>
  <c r="CC994" i="2"/>
  <c r="CG994" i="2" s="1"/>
  <c r="BN994" i="2"/>
  <c r="CI994" i="2" l="1"/>
  <c r="CM994" i="2" s="1"/>
  <c r="Z995" i="2"/>
  <c r="AB995" i="2"/>
  <c r="AC995" i="2"/>
  <c r="AA995" i="2"/>
  <c r="AW995" i="2"/>
  <c r="AR995" i="2"/>
  <c r="AH995" i="2"/>
  <c r="BB995" i="2"/>
  <c r="X995" i="2"/>
  <c r="AM995" i="2"/>
  <c r="BG995" i="2"/>
  <c r="I996" i="2" s="1"/>
  <c r="BV994" i="2"/>
  <c r="BM994" i="2"/>
  <c r="BR994" i="2" s="1"/>
  <c r="O994" i="2"/>
  <c r="J995" i="2"/>
  <c r="AK995" i="2"/>
  <c r="AZ995" i="2"/>
  <c r="AF995" i="2"/>
  <c r="AP995" i="2"/>
  <c r="AU995" i="2"/>
  <c r="V995" i="2"/>
  <c r="BE995" i="2"/>
  <c r="G996" i="2" s="1"/>
  <c r="BT994" i="2"/>
  <c r="BA995" i="2"/>
  <c r="AG995" i="2"/>
  <c r="AV995" i="2"/>
  <c r="W995" i="2"/>
  <c r="BF995" i="2"/>
  <c r="H996" i="2" s="1"/>
  <c r="AL995" i="2"/>
  <c r="AQ995" i="2"/>
  <c r="BU994" i="2"/>
  <c r="CF995" i="2" l="1"/>
  <c r="BZ995" i="2"/>
  <c r="BY995" i="2"/>
  <c r="CE995" i="2"/>
  <c r="BK995" i="2"/>
  <c r="M995" i="2"/>
  <c r="R995" i="2" s="1"/>
  <c r="BL995" i="2"/>
  <c r="L995" i="2"/>
  <c r="Q995" i="2" s="1"/>
  <c r="CD995" i="2"/>
  <c r="CA995" i="2"/>
  <c r="BJ995" i="2"/>
  <c r="T994" i="2"/>
  <c r="AD995" i="2"/>
  <c r="AY995" i="2"/>
  <c r="BC995" i="2" s="1"/>
  <c r="AJ995" i="2"/>
  <c r="AT995" i="2"/>
  <c r="AX995" i="2" s="1"/>
  <c r="AE995" i="2"/>
  <c r="AO995" i="2"/>
  <c r="BD995" i="2"/>
  <c r="U995" i="2"/>
  <c r="Y995" i="2" s="1"/>
  <c r="BS994" i="2"/>
  <c r="N995" i="2"/>
  <c r="S995" i="2" s="1"/>
  <c r="BQ995" i="2"/>
  <c r="BP995" i="2"/>
  <c r="BO995" i="2"/>
  <c r="CJ995" i="2" l="1"/>
  <c r="CK995" i="2"/>
  <c r="CL995" i="2"/>
  <c r="BH995" i="2"/>
  <c r="F996" i="2"/>
  <c r="AN995" i="2"/>
  <c r="CC995" i="2"/>
  <c r="CG995" i="2" s="1"/>
  <c r="AS995" i="2"/>
  <c r="BX995" i="2"/>
  <c r="BW994" i="2"/>
  <c r="CH994" i="2" s="1"/>
  <c r="K995" i="2"/>
  <c r="P995" i="2" s="1"/>
  <c r="BI995" i="2"/>
  <c r="AI995" i="2"/>
  <c r="BN995" i="2"/>
  <c r="CI995" i="2" l="1"/>
  <c r="CM995" i="2" s="1"/>
  <c r="AC996" i="2"/>
  <c r="Z996" i="2"/>
  <c r="AB996" i="2"/>
  <c r="AA996" i="2"/>
  <c r="AM996" i="2"/>
  <c r="BV995" i="2"/>
  <c r="N996" i="2" s="1"/>
  <c r="AW996" i="2"/>
  <c r="BG996" i="2"/>
  <c r="I997" i="2" s="1"/>
  <c r="AR996" i="2"/>
  <c r="AH996" i="2"/>
  <c r="BB996" i="2"/>
  <c r="X996" i="2"/>
  <c r="AG996" i="2"/>
  <c r="AQ996" i="2"/>
  <c r="AL996" i="2"/>
  <c r="BA996" i="2"/>
  <c r="AV996" i="2"/>
  <c r="BF996" i="2"/>
  <c r="H997" i="2" s="1"/>
  <c r="W996" i="2"/>
  <c r="BU995" i="2"/>
  <c r="O995" i="2"/>
  <c r="J996" i="2"/>
  <c r="AK996" i="2"/>
  <c r="AP996" i="2"/>
  <c r="AZ996" i="2"/>
  <c r="AU996" i="2"/>
  <c r="V996" i="2"/>
  <c r="AF996" i="2"/>
  <c r="BE996" i="2"/>
  <c r="G997" i="2" s="1"/>
  <c r="BT995" i="2"/>
  <c r="BM995" i="2"/>
  <c r="BR995" i="2" s="1"/>
  <c r="S996" i="2" l="1"/>
  <c r="CF996" i="2"/>
  <c r="BL996" i="2"/>
  <c r="CA996" i="2"/>
  <c r="BY996" i="2"/>
  <c r="M996" i="2"/>
  <c r="R996" i="2" s="1"/>
  <c r="BK996" i="2"/>
  <c r="BJ996" i="2"/>
  <c r="CE996" i="2"/>
  <c r="L996" i="2"/>
  <c r="Q996" i="2" s="1"/>
  <c r="CD996" i="2"/>
  <c r="T995" i="2"/>
  <c r="U996" i="2"/>
  <c r="Y996" i="2" s="1"/>
  <c r="AJ996" i="2"/>
  <c r="BD996" i="2"/>
  <c r="AO996" i="2"/>
  <c r="AD996" i="2"/>
  <c r="AT996" i="2"/>
  <c r="AX996" i="2" s="1"/>
  <c r="AY996" i="2"/>
  <c r="BC996" i="2" s="1"/>
  <c r="AE996" i="2"/>
  <c r="BS995" i="2"/>
  <c r="BZ996" i="2"/>
  <c r="BP996" i="2"/>
  <c r="BO996" i="2"/>
  <c r="BQ996" i="2"/>
  <c r="CJ996" i="2" l="1"/>
  <c r="CK996" i="2"/>
  <c r="CL996" i="2"/>
  <c r="BW995" i="2"/>
  <c r="CH995" i="2" s="1"/>
  <c r="K996" i="2"/>
  <c r="P996" i="2" s="1"/>
  <c r="BI996" i="2"/>
  <c r="AI996" i="2"/>
  <c r="AS996" i="2"/>
  <c r="BX996" i="2"/>
  <c r="BH996" i="2"/>
  <c r="F997" i="2"/>
  <c r="AN996" i="2"/>
  <c r="CC996" i="2"/>
  <c r="CG996" i="2" s="1"/>
  <c r="BN996" i="2"/>
  <c r="CI996" i="2" l="1"/>
  <c r="CM996" i="2" s="1"/>
  <c r="AA997" i="2"/>
  <c r="AC997" i="2"/>
  <c r="AB997" i="2"/>
  <c r="Z997" i="2"/>
  <c r="O996" i="2"/>
  <c r="AG997" i="2"/>
  <c r="AV997" i="2"/>
  <c r="BA997" i="2"/>
  <c r="AL997" i="2"/>
  <c r="W997" i="2"/>
  <c r="BF997" i="2"/>
  <c r="H998" i="2" s="1"/>
  <c r="AQ997" i="2"/>
  <c r="BU996" i="2"/>
  <c r="BB997" i="2"/>
  <c r="BG997" i="2"/>
  <c r="I998" i="2" s="1"/>
  <c r="AW997" i="2"/>
  <c r="AR997" i="2"/>
  <c r="AM997" i="2"/>
  <c r="AH997" i="2"/>
  <c r="X997" i="2"/>
  <c r="BV996" i="2"/>
  <c r="BM996" i="2"/>
  <c r="BR996" i="2" s="1"/>
  <c r="J997" i="2"/>
  <c r="AP997" i="2"/>
  <c r="BE997" i="2"/>
  <c r="G998" i="2" s="1"/>
  <c r="AF997" i="2"/>
  <c r="V997" i="2"/>
  <c r="AU997" i="2"/>
  <c r="AZ997" i="2"/>
  <c r="AK997" i="2"/>
  <c r="BT996" i="2"/>
  <c r="BL997" i="2" l="1"/>
  <c r="CA997" i="2"/>
  <c r="BZ997" i="2"/>
  <c r="CF997" i="2"/>
  <c r="BY997" i="2"/>
  <c r="L997" i="2"/>
  <c r="Q997" i="2" s="1"/>
  <c r="N997" i="2"/>
  <c r="S997" i="2" s="1"/>
  <c r="BK997" i="2"/>
  <c r="CD997" i="2"/>
  <c r="BJ997" i="2"/>
  <c r="M997" i="2"/>
  <c r="R997" i="2" s="1"/>
  <c r="CE997" i="2"/>
  <c r="T996" i="2"/>
  <c r="AE997" i="2"/>
  <c r="BD997" i="2"/>
  <c r="AT997" i="2"/>
  <c r="AX997" i="2" s="1"/>
  <c r="AD997" i="2"/>
  <c r="AY997" i="2"/>
  <c r="BC997" i="2" s="1"/>
  <c r="AO997" i="2"/>
  <c r="U997" i="2"/>
  <c r="Y997" i="2" s="1"/>
  <c r="AJ997" i="2"/>
  <c r="BS996" i="2"/>
  <c r="BQ997" i="2"/>
  <c r="BO997" i="2"/>
  <c r="BP997" i="2"/>
  <c r="CJ997" i="2" l="1"/>
  <c r="CL997" i="2"/>
  <c r="CK997" i="2"/>
  <c r="BW996" i="2"/>
  <c r="CH996" i="2" s="1"/>
  <c r="K997" i="2"/>
  <c r="P997" i="2" s="1"/>
  <c r="AN997" i="2"/>
  <c r="CC997" i="2"/>
  <c r="CG997" i="2" s="1"/>
  <c r="AS997" i="2"/>
  <c r="BX997" i="2"/>
  <c r="BH997" i="2"/>
  <c r="F998" i="2"/>
  <c r="AI997" i="2"/>
  <c r="BI997" i="2"/>
  <c r="BN997" i="2"/>
  <c r="CI997" i="2" l="1"/>
  <c r="CM997" i="2" s="1"/>
  <c r="AF998" i="2"/>
  <c r="AC998" i="2"/>
  <c r="AB998" i="2"/>
  <c r="Z998" i="2"/>
  <c r="AA998" i="2"/>
  <c r="BB998" i="2"/>
  <c r="AW998" i="2"/>
  <c r="BG998" i="2"/>
  <c r="I999" i="2" s="1"/>
  <c r="AM998" i="2"/>
  <c r="AH998" i="2"/>
  <c r="X998" i="2"/>
  <c r="AR998" i="2"/>
  <c r="BV997" i="2"/>
  <c r="J998" i="2"/>
  <c r="AP998" i="2"/>
  <c r="AU998" i="2"/>
  <c r="W998" i="2"/>
  <c r="AQ998" i="2"/>
  <c r="AG998" i="2"/>
  <c r="AL998" i="2"/>
  <c r="AV998" i="2"/>
  <c r="BF998" i="2"/>
  <c r="H999" i="2" s="1"/>
  <c r="BA998" i="2"/>
  <c r="BU997" i="2"/>
  <c r="BM997" i="2"/>
  <c r="BR997" i="2" s="1"/>
  <c r="O997" i="2"/>
  <c r="AK998" i="2" l="1"/>
  <c r="CD998" i="2" s="1"/>
  <c r="BE998" i="2"/>
  <c r="G999" i="2" s="1"/>
  <c r="V998" i="2"/>
  <c r="AZ998" i="2"/>
  <c r="BT997" i="2"/>
  <c r="L998" i="2" s="1"/>
  <c r="Q998" i="2" s="1"/>
  <c r="CA998" i="2"/>
  <c r="BL998" i="2"/>
  <c r="CF998" i="2"/>
  <c r="T997" i="2"/>
  <c r="U998" i="2"/>
  <c r="AY998" i="2"/>
  <c r="AD998" i="2"/>
  <c r="AJ998" i="2"/>
  <c r="AO998" i="2"/>
  <c r="AT998" i="2"/>
  <c r="AX998" i="2" s="1"/>
  <c r="BD998" i="2"/>
  <c r="AE998" i="2"/>
  <c r="BS997" i="2"/>
  <c r="CE998" i="2"/>
  <c r="M998" i="2"/>
  <c r="R998" i="2" s="1"/>
  <c r="BK998" i="2"/>
  <c r="BZ998" i="2"/>
  <c r="N998" i="2"/>
  <c r="S998" i="2" s="1"/>
  <c r="BP998" i="2"/>
  <c r="BQ998" i="2"/>
  <c r="CL998" i="2" l="1"/>
  <c r="CK998" i="2"/>
  <c r="BY998" i="2"/>
  <c r="BJ998" i="2"/>
  <c r="BC998" i="2"/>
  <c r="Y998" i="2"/>
  <c r="BB999" i="2"/>
  <c r="AI998" i="2"/>
  <c r="BI998" i="2"/>
  <c r="AN998" i="2"/>
  <c r="CC998" i="2"/>
  <c r="CG998" i="2" s="1"/>
  <c r="BH998" i="2"/>
  <c r="F999" i="2"/>
  <c r="BW997" i="2"/>
  <c r="CH997" i="2" s="1"/>
  <c r="K998" i="2"/>
  <c r="P998" i="2" s="1"/>
  <c r="AS998" i="2"/>
  <c r="BX998" i="2"/>
  <c r="BN998" i="2"/>
  <c r="BO998" i="2"/>
  <c r="CI998" i="2" l="1"/>
  <c r="CJ998" i="2"/>
  <c r="AU999" i="2"/>
  <c r="Z999" i="2"/>
  <c r="AC999" i="2"/>
  <c r="AB999" i="2"/>
  <c r="X999" i="2"/>
  <c r="V999" i="2"/>
  <c r="AP999" i="2"/>
  <c r="AR999" i="2"/>
  <c r="AH999" i="2"/>
  <c r="BE999" i="2"/>
  <c r="G1000" i="2" s="1"/>
  <c r="BV998" i="2"/>
  <c r="N999" i="2" s="1"/>
  <c r="BG999" i="2"/>
  <c r="I1000" i="2" s="1"/>
  <c r="AM999" i="2"/>
  <c r="AK999" i="2"/>
  <c r="BU998" i="2"/>
  <c r="M999" i="2" s="1"/>
  <c r="AV999" i="2"/>
  <c r="AL999" i="2"/>
  <c r="W999" i="2"/>
  <c r="AG999" i="2"/>
  <c r="BF999" i="2"/>
  <c r="H1000" i="2" s="1"/>
  <c r="AQ999" i="2"/>
  <c r="BA999" i="2"/>
  <c r="AW999" i="2"/>
  <c r="O998" i="2"/>
  <c r="J999" i="2"/>
  <c r="BM998" i="2"/>
  <c r="BR998" i="2" s="1"/>
  <c r="CM998" i="2" l="1"/>
  <c r="CD999" i="2"/>
  <c r="AF999" i="2"/>
  <c r="BT998" i="2"/>
  <c r="L999" i="2" s="1"/>
  <c r="AA999" i="2"/>
  <c r="S999" i="2" s="1"/>
  <c r="AZ999" i="2"/>
  <c r="BY999" i="2" s="1"/>
  <c r="CA999" i="2"/>
  <c r="CF999" i="2"/>
  <c r="BK999" i="2"/>
  <c r="CE999" i="2"/>
  <c r="BZ999" i="2"/>
  <c r="BL999" i="2"/>
  <c r="T998" i="2"/>
  <c r="AT999" i="2"/>
  <c r="AX999" i="2" s="1"/>
  <c r="AY999" i="2"/>
  <c r="BD999" i="2"/>
  <c r="AE999" i="2"/>
  <c r="AO999" i="2"/>
  <c r="AJ999" i="2"/>
  <c r="U999" i="2"/>
  <c r="Y999" i="2" s="1"/>
  <c r="BS998" i="2"/>
  <c r="BQ999" i="2"/>
  <c r="BP999" i="2"/>
  <c r="R999" i="2" l="1"/>
  <c r="Q999" i="2"/>
  <c r="CK999" i="2"/>
  <c r="CL999" i="2"/>
  <c r="BC999" i="2"/>
  <c r="BJ999" i="2"/>
  <c r="AC1000" i="2"/>
  <c r="BW998" i="2"/>
  <c r="CH998" i="2" s="1"/>
  <c r="K999" i="2"/>
  <c r="P999" i="2" s="1"/>
  <c r="BI999" i="2"/>
  <c r="AI999" i="2"/>
  <c r="AD999" i="2"/>
  <c r="BH999" i="2"/>
  <c r="F1000" i="2"/>
  <c r="AN999" i="2"/>
  <c r="CC999" i="2"/>
  <c r="CG999" i="2" s="1"/>
  <c r="AS999" i="2"/>
  <c r="BX999" i="2"/>
  <c r="BO999" i="2"/>
  <c r="BN999" i="2"/>
  <c r="CJ999" i="2" l="1"/>
  <c r="CI999" i="2"/>
  <c r="AA1000" i="2"/>
  <c r="AB1000" i="2"/>
  <c r="Z1000" i="2"/>
  <c r="BE1000" i="2"/>
  <c r="G1001" i="2" s="1"/>
  <c r="AK1000" i="2"/>
  <c r="AU1000" i="2"/>
  <c r="V1000" i="2"/>
  <c r="BT999" i="2"/>
  <c r="L1000" i="2" s="1"/>
  <c r="AP1000" i="2"/>
  <c r="AF1000" i="2"/>
  <c r="AZ1000" i="2"/>
  <c r="AQ1000" i="2"/>
  <c r="BF1000" i="2"/>
  <c r="H1001" i="2" s="1"/>
  <c r="W1000" i="2"/>
  <c r="BA1000" i="2"/>
  <c r="AG1000" i="2"/>
  <c r="AL1000" i="2"/>
  <c r="AV1000" i="2"/>
  <c r="BU999" i="2"/>
  <c r="BM999" i="2"/>
  <c r="BR999" i="2" s="1"/>
  <c r="AW1000" i="2"/>
  <c r="AR1000" i="2"/>
  <c r="X1000" i="2"/>
  <c r="AH1000" i="2"/>
  <c r="BB1000" i="2"/>
  <c r="BG1000" i="2"/>
  <c r="I1001" i="2" s="1"/>
  <c r="AM1000" i="2"/>
  <c r="BV999" i="2"/>
  <c r="O999" i="2"/>
  <c r="J1000" i="2"/>
  <c r="Q1000" i="2" l="1"/>
  <c r="CM999" i="2"/>
  <c r="CD1000" i="2"/>
  <c r="BJ1000" i="2"/>
  <c r="BY1000" i="2"/>
  <c r="BK1000" i="2"/>
  <c r="CF1000" i="2"/>
  <c r="BL1000" i="2"/>
  <c r="CE1000" i="2"/>
  <c r="T999" i="2"/>
  <c r="AD1000" i="2"/>
  <c r="U1000" i="2"/>
  <c r="Y1000" i="2" s="1"/>
  <c r="AY1000" i="2"/>
  <c r="BC1000" i="2" s="1"/>
  <c r="AO1000" i="2"/>
  <c r="AT1000" i="2"/>
  <c r="AX1000" i="2" s="1"/>
  <c r="AE1000" i="2"/>
  <c r="BD1000" i="2"/>
  <c r="AJ1000" i="2"/>
  <c r="BS999" i="2"/>
  <c r="CA1000" i="2"/>
  <c r="BZ1000" i="2"/>
  <c r="N1000" i="2"/>
  <c r="S1000" i="2" s="1"/>
  <c r="M1000" i="2"/>
  <c r="R1000" i="2" s="1"/>
  <c r="BO1000" i="2"/>
  <c r="BP1000" i="2"/>
  <c r="BQ1000" i="2"/>
  <c r="CL1000" i="2" l="1"/>
  <c r="CK1000" i="2"/>
  <c r="CJ1000" i="2"/>
  <c r="BB1001" i="2"/>
  <c r="BH1000" i="2"/>
  <c r="F1001" i="2"/>
  <c r="AI1000" i="2"/>
  <c r="BI1000" i="2"/>
  <c r="BW999" i="2"/>
  <c r="CH999" i="2" s="1"/>
  <c r="K1000" i="2"/>
  <c r="P1000" i="2" s="1"/>
  <c r="AN1000" i="2"/>
  <c r="CC1000" i="2"/>
  <c r="CG1000" i="2" s="1"/>
  <c r="AS1000" i="2"/>
  <c r="BX1000" i="2"/>
  <c r="BN1000" i="2"/>
  <c r="CI1000" i="2" l="1"/>
  <c r="CM1000" i="2" s="1"/>
  <c r="Z1001" i="2"/>
  <c r="AA1001" i="2"/>
  <c r="X1001" i="2"/>
  <c r="AC1001" i="2"/>
  <c r="AB1001" i="2"/>
  <c r="AF1001" i="2"/>
  <c r="BV1000" i="2"/>
  <c r="N1001" i="2" s="1"/>
  <c r="BF1001" i="2"/>
  <c r="H1002" i="2" s="1"/>
  <c r="AM1001" i="2"/>
  <c r="BU1000" i="2"/>
  <c r="M1001" i="2" s="1"/>
  <c r="AP1001" i="2"/>
  <c r="AK1001" i="2"/>
  <c r="AV1001" i="2"/>
  <c r="BA1001" i="2"/>
  <c r="AL1001" i="2"/>
  <c r="V1001" i="2"/>
  <c r="BG1001" i="2"/>
  <c r="I1002" i="2" s="1"/>
  <c r="AU1001" i="2"/>
  <c r="AZ1001" i="2"/>
  <c r="BT1000" i="2"/>
  <c r="L1001" i="2" s="1"/>
  <c r="BE1001" i="2"/>
  <c r="G1002" i="2" s="1"/>
  <c r="AH1001" i="2"/>
  <c r="AR1001" i="2"/>
  <c r="AW1001" i="2"/>
  <c r="AG1001" i="2"/>
  <c r="W1001" i="2"/>
  <c r="AQ1001" i="2"/>
  <c r="O1000" i="2"/>
  <c r="BM1000" i="2"/>
  <c r="BR1000" i="2" s="1"/>
  <c r="J1001" i="2"/>
  <c r="S1001" i="2" l="1"/>
  <c r="R1001" i="2"/>
  <c r="Q1001" i="2"/>
  <c r="CA1001" i="2"/>
  <c r="BY1001" i="2"/>
  <c r="BK1001" i="2"/>
  <c r="CE1001" i="2"/>
  <c r="CD1001" i="2"/>
  <c r="BJ1001" i="2"/>
  <c r="BL1001" i="2"/>
  <c r="CF1001" i="2"/>
  <c r="BZ1001" i="2"/>
  <c r="T1000" i="2"/>
  <c r="AJ1001" i="2"/>
  <c r="U1001" i="2"/>
  <c r="Y1001" i="2" s="1"/>
  <c r="AO1001" i="2"/>
  <c r="AE1001" i="2"/>
  <c r="AY1001" i="2"/>
  <c r="BC1001" i="2" s="1"/>
  <c r="AT1001" i="2"/>
  <c r="AX1001" i="2" s="1"/>
  <c r="BD1001" i="2"/>
  <c r="BS1000" i="2"/>
  <c r="BP1001" i="2"/>
  <c r="BQ1001" i="2"/>
  <c r="BO1001" i="2"/>
  <c r="CK1001" i="2" l="1"/>
  <c r="CJ1001" i="2"/>
  <c r="CL1001" i="2"/>
  <c r="AC1002" i="2"/>
  <c r="K1001" i="2"/>
  <c r="P1001" i="2" s="1"/>
  <c r="BW1000" i="2"/>
  <c r="CH1000" i="2" s="1"/>
  <c r="AN1001" i="2"/>
  <c r="CC1001" i="2"/>
  <c r="CG1001" i="2" s="1"/>
  <c r="BH1001" i="2"/>
  <c r="F1002" i="2"/>
  <c r="AI1001" i="2"/>
  <c r="BI1001" i="2"/>
  <c r="AD1001" i="2"/>
  <c r="AS1001" i="2"/>
  <c r="BX1001" i="2"/>
  <c r="BN1001" i="2"/>
  <c r="CI1001" i="2" l="1"/>
  <c r="CM1001" i="2" s="1"/>
  <c r="Z1002" i="2"/>
  <c r="AB1002" i="2"/>
  <c r="AA1002" i="2"/>
  <c r="BA1002" i="2"/>
  <c r="V1002" i="2"/>
  <c r="W1002" i="2"/>
  <c r="BU1001" i="2"/>
  <c r="M1002" i="2" s="1"/>
  <c r="AG1002" i="2"/>
  <c r="AK1002" i="2"/>
  <c r="BF1002" i="2"/>
  <c r="H1003" i="2" s="1"/>
  <c r="AL1002" i="2"/>
  <c r="AQ1002" i="2"/>
  <c r="AV1002" i="2"/>
  <c r="AU1002" i="2"/>
  <c r="BE1002" i="2"/>
  <c r="G1003" i="2" s="1"/>
  <c r="BT1001" i="2"/>
  <c r="L1002" i="2" s="1"/>
  <c r="AP1002" i="2"/>
  <c r="AF1002" i="2"/>
  <c r="AZ1002" i="2"/>
  <c r="J1002" i="2"/>
  <c r="BM1001" i="2"/>
  <c r="BR1001" i="2" s="1"/>
  <c r="BG1002" i="2"/>
  <c r="I1003" i="2" s="1"/>
  <c r="BB1002" i="2"/>
  <c r="AM1002" i="2"/>
  <c r="X1002" i="2"/>
  <c r="AW1002" i="2"/>
  <c r="AR1002" i="2"/>
  <c r="AH1002" i="2"/>
  <c r="BV1001" i="2"/>
  <c r="O1001" i="2"/>
  <c r="R1002" i="2" l="1"/>
  <c r="Q1002" i="2"/>
  <c r="BZ1002" i="2"/>
  <c r="BK1002" i="2"/>
  <c r="CD1002" i="2"/>
  <c r="CE1002" i="2"/>
  <c r="BJ1002" i="2"/>
  <c r="BY1002" i="2"/>
  <c r="CA1002" i="2"/>
  <c r="T1001" i="2"/>
  <c r="BD1002" i="2"/>
  <c r="AJ1002" i="2"/>
  <c r="AE1002" i="2"/>
  <c r="AY1002" i="2"/>
  <c r="BC1002" i="2" s="1"/>
  <c r="AO1002" i="2"/>
  <c r="AT1002" i="2"/>
  <c r="AX1002" i="2" s="1"/>
  <c r="AD1002" i="2"/>
  <c r="U1002" i="2"/>
  <c r="Y1002" i="2" s="1"/>
  <c r="BS1001" i="2"/>
  <c r="CF1002" i="2"/>
  <c r="N1002" i="2"/>
  <c r="S1002" i="2" s="1"/>
  <c r="BL1002" i="2"/>
  <c r="BO1002" i="2"/>
  <c r="BP1002" i="2"/>
  <c r="BQ1002" i="2"/>
  <c r="CL1002" i="2" l="1"/>
  <c r="CK1002" i="2"/>
  <c r="CJ1002" i="2"/>
  <c r="AN1002" i="2"/>
  <c r="CC1002" i="2"/>
  <c r="CG1002" i="2" s="1"/>
  <c r="BW1001" i="2"/>
  <c r="CH1001" i="2" s="1"/>
  <c r="K1002" i="2"/>
  <c r="P1002" i="2" s="1"/>
  <c r="AS1002" i="2"/>
  <c r="BX1002" i="2"/>
  <c r="BH1002" i="2"/>
  <c r="F1003" i="2"/>
  <c r="AI1002" i="2"/>
  <c r="BI1002" i="2"/>
  <c r="BN1002" i="2"/>
  <c r="CI1002" i="2" l="1"/>
  <c r="CM1002" i="2" s="1"/>
  <c r="Z1003" i="2"/>
  <c r="AC1003" i="2"/>
  <c r="AB1003" i="2"/>
  <c r="AA1003" i="2"/>
  <c r="BB1003" i="2"/>
  <c r="AL1003" i="2"/>
  <c r="AF1003" i="2"/>
  <c r="BV1002" i="2"/>
  <c r="N1003" i="2" s="1"/>
  <c r="AQ1003" i="2"/>
  <c r="BA1003" i="2"/>
  <c r="BU1002" i="2"/>
  <c r="M1003" i="2" s="1"/>
  <c r="W1003" i="2"/>
  <c r="AW1003" i="2"/>
  <c r="AM1003" i="2"/>
  <c r="AV1003" i="2"/>
  <c r="X1003" i="2"/>
  <c r="AR1003" i="2"/>
  <c r="BG1003" i="2"/>
  <c r="I1004" i="2" s="1"/>
  <c r="AH1003" i="2"/>
  <c r="BT1002" i="2"/>
  <c r="L1003" i="2" s="1"/>
  <c r="V1003" i="2"/>
  <c r="AZ1003" i="2"/>
  <c r="BF1003" i="2"/>
  <c r="H1004" i="2" s="1"/>
  <c r="AG1003" i="2"/>
  <c r="AK1003" i="2"/>
  <c r="AU1003" i="2"/>
  <c r="BE1003" i="2"/>
  <c r="G1004" i="2" s="1"/>
  <c r="AP1003" i="2"/>
  <c r="BM1002" i="2"/>
  <c r="BR1002" i="2" s="1"/>
  <c r="J1003" i="2"/>
  <c r="O1002" i="2"/>
  <c r="S1003" i="2" l="1"/>
  <c r="R1003" i="2"/>
  <c r="Q1003" i="2"/>
  <c r="CA1003" i="2"/>
  <c r="BK1003" i="2"/>
  <c r="CF1003" i="2"/>
  <c r="BL1003" i="2"/>
  <c r="BZ1003" i="2"/>
  <c r="CE1003" i="2"/>
  <c r="BJ1003" i="2"/>
  <c r="CD1003" i="2"/>
  <c r="BY1003" i="2"/>
  <c r="T1002" i="2"/>
  <c r="AT1003" i="2"/>
  <c r="AX1003" i="2" s="1"/>
  <c r="AY1003" i="2"/>
  <c r="BC1003" i="2" s="1"/>
  <c r="BD1003" i="2"/>
  <c r="AE1003" i="2"/>
  <c r="AJ1003" i="2"/>
  <c r="AO1003" i="2"/>
  <c r="U1003" i="2"/>
  <c r="Y1003" i="2" s="1"/>
  <c r="BS1002" i="2"/>
  <c r="BP1003" i="2"/>
  <c r="BQ1003" i="2"/>
  <c r="BO1003" i="2"/>
  <c r="CJ1003" i="2" l="1"/>
  <c r="CK1003" i="2"/>
  <c r="CL1003" i="2"/>
  <c r="AC1004" i="2"/>
  <c r="AS1003" i="2"/>
  <c r="BX1003" i="2"/>
  <c r="BH1003" i="2"/>
  <c r="F1004" i="2"/>
  <c r="AD1003" i="2"/>
  <c r="BW1002" i="2"/>
  <c r="CH1002" i="2" s="1"/>
  <c r="K1003" i="2"/>
  <c r="P1003" i="2" s="1"/>
  <c r="AN1003" i="2"/>
  <c r="CC1003" i="2"/>
  <c r="CG1003" i="2" s="1"/>
  <c r="BI1003" i="2"/>
  <c r="AI1003" i="2"/>
  <c r="BN1003" i="2"/>
  <c r="CI1003" i="2" l="1"/>
  <c r="CM1003" i="2" s="1"/>
  <c r="AA1004" i="2"/>
  <c r="Z1004" i="2"/>
  <c r="AB1004" i="2"/>
  <c r="AG1004" i="2"/>
  <c r="BU1003" i="2"/>
  <c r="M1004" i="2" s="1"/>
  <c r="AL1004" i="2"/>
  <c r="BA1004" i="2"/>
  <c r="AV1004" i="2"/>
  <c r="W1004" i="2"/>
  <c r="AQ1004" i="2"/>
  <c r="BF1004" i="2"/>
  <c r="H1005" i="2" s="1"/>
  <c r="V1004" i="2"/>
  <c r="AF1004" i="2"/>
  <c r="BT1003" i="2"/>
  <c r="O1003" i="2"/>
  <c r="AM1004" i="2"/>
  <c r="X1004" i="2"/>
  <c r="AR1004" i="2"/>
  <c r="BB1004" i="2"/>
  <c r="AH1004" i="2"/>
  <c r="AW1004" i="2"/>
  <c r="BG1004" i="2"/>
  <c r="I1005" i="2" s="1"/>
  <c r="BV1003" i="2"/>
  <c r="BM1003" i="2"/>
  <c r="BR1003" i="2" s="1"/>
  <c r="J1004" i="2"/>
  <c r="R1004" i="2" l="1"/>
  <c r="AU1004" i="2"/>
  <c r="AK1004" i="2"/>
  <c r="BE1004" i="2"/>
  <c r="G1005" i="2" s="1"/>
  <c r="AP1004" i="2"/>
  <c r="AZ1004" i="2"/>
  <c r="BJ1004" i="2" s="1"/>
  <c r="BK1004" i="2"/>
  <c r="CE1004" i="2"/>
  <c r="BZ1004" i="2"/>
  <c r="BL1004" i="2"/>
  <c r="N1004" i="2"/>
  <c r="S1004" i="2" s="1"/>
  <c r="CA1004" i="2"/>
  <c r="T1003" i="2"/>
  <c r="AY1004" i="2"/>
  <c r="U1004" i="2"/>
  <c r="Y1004" i="2" s="1"/>
  <c r="AE1004" i="2"/>
  <c r="AT1004" i="2"/>
  <c r="AO1004" i="2"/>
  <c r="AD1004" i="2"/>
  <c r="AJ1004" i="2"/>
  <c r="BD1004" i="2"/>
  <c r="BS1003" i="2"/>
  <c r="CF1004" i="2"/>
  <c r="L1004" i="2"/>
  <c r="Q1004" i="2" s="1"/>
  <c r="BQ1004" i="2"/>
  <c r="BP1004" i="2"/>
  <c r="BO1004" i="2"/>
  <c r="CL1004" i="2" l="1"/>
  <c r="CK1004" i="2"/>
  <c r="CJ1004" i="2"/>
  <c r="BY1004" i="2"/>
  <c r="AX1004" i="2"/>
  <c r="CD1004" i="2"/>
  <c r="BC1004" i="2"/>
  <c r="BH1004" i="2"/>
  <c r="F1005" i="2"/>
  <c r="AN1004" i="2"/>
  <c r="CC1004" i="2"/>
  <c r="AI1004" i="2"/>
  <c r="BI1004" i="2"/>
  <c r="BW1003" i="2"/>
  <c r="CH1003" i="2" s="1"/>
  <c r="K1004" i="2"/>
  <c r="P1004" i="2" s="1"/>
  <c r="BX1004" i="2"/>
  <c r="AS1004" i="2"/>
  <c r="BN1004" i="2"/>
  <c r="CG1004" i="2" l="1"/>
  <c r="CI1004" i="2"/>
  <c r="CM1004" i="2" s="1"/>
  <c r="BE1005" i="2"/>
  <c r="G1006" i="2" s="1"/>
  <c r="Z1005" i="2"/>
  <c r="AB1005" i="2"/>
  <c r="AC1005" i="2"/>
  <c r="AK1005" i="2"/>
  <c r="AR1005" i="2"/>
  <c r="AW1005" i="2"/>
  <c r="AH1005" i="2"/>
  <c r="X1005" i="2"/>
  <c r="BG1005" i="2"/>
  <c r="I1006" i="2" s="1"/>
  <c r="AM1005" i="2"/>
  <c r="BB1005" i="2"/>
  <c r="BV1004" i="2"/>
  <c r="BF1005" i="2"/>
  <c r="H1006" i="2" s="1"/>
  <c r="AV1005" i="2"/>
  <c r="AL1005" i="2"/>
  <c r="AQ1005" i="2"/>
  <c r="AG1005" i="2"/>
  <c r="W1005" i="2"/>
  <c r="BA1005" i="2"/>
  <c r="BU1004" i="2"/>
  <c r="O1004" i="2"/>
  <c r="BM1004" i="2"/>
  <c r="BR1004" i="2" s="1"/>
  <c r="J1005" i="2"/>
  <c r="V1005" i="2" l="1"/>
  <c r="BT1004" i="2"/>
  <c r="L1005" i="2" s="1"/>
  <c r="AU1005" i="2"/>
  <c r="AZ1005" i="2"/>
  <c r="AA1005" i="2"/>
  <c r="AD1005" i="2" s="1"/>
  <c r="AP1005" i="2"/>
  <c r="AF1005" i="2"/>
  <c r="CF1005" i="2"/>
  <c r="BK1005" i="2"/>
  <c r="CE1005" i="2"/>
  <c r="M1005" i="2"/>
  <c r="BZ1005" i="2"/>
  <c r="N1005" i="2"/>
  <c r="CA1005" i="2"/>
  <c r="T1004" i="2"/>
  <c r="U1005" i="2"/>
  <c r="AE1005" i="2"/>
  <c r="AT1005" i="2"/>
  <c r="AJ1005" i="2"/>
  <c r="AY1005" i="2"/>
  <c r="BD1005" i="2"/>
  <c r="AO1005" i="2"/>
  <c r="BS1004" i="2"/>
  <c r="BL1005" i="2"/>
  <c r="BP1005" i="2"/>
  <c r="BQ1005" i="2"/>
  <c r="S1005" i="2" l="1"/>
  <c r="R1005" i="2"/>
  <c r="Q1005" i="2"/>
  <c r="BC1005" i="2"/>
  <c r="CK1005" i="2"/>
  <c r="CL1005" i="2"/>
  <c r="BJ1005" i="2"/>
  <c r="Y1005" i="2"/>
  <c r="AX1005" i="2"/>
  <c r="BY1005" i="2"/>
  <c r="CD1005" i="2"/>
  <c r="BH1005" i="2"/>
  <c r="F1006" i="2"/>
  <c r="AI1005" i="2"/>
  <c r="BI1005" i="2"/>
  <c r="BW1004" i="2"/>
  <c r="CH1004" i="2" s="1"/>
  <c r="K1005" i="2"/>
  <c r="P1005" i="2" s="1"/>
  <c r="AS1005" i="2"/>
  <c r="BX1005" i="2"/>
  <c r="AN1005" i="2"/>
  <c r="CC1005" i="2"/>
  <c r="BN1005" i="2"/>
  <c r="BO1005" i="2"/>
  <c r="CG1005" i="2" l="1"/>
  <c r="CI1005" i="2"/>
  <c r="CJ1005" i="2"/>
  <c r="AF1006" i="2"/>
  <c r="Z1006" i="2"/>
  <c r="AC1006" i="2"/>
  <c r="AB1006" i="2"/>
  <c r="X1006" i="2"/>
  <c r="BB1006" i="2"/>
  <c r="AR1006" i="2"/>
  <c r="AM1006" i="2"/>
  <c r="AH1006" i="2"/>
  <c r="BG1006" i="2"/>
  <c r="I1007" i="2" s="1"/>
  <c r="AW1006" i="2"/>
  <c r="BV1005" i="2"/>
  <c r="BF1006" i="2"/>
  <c r="H1007" i="2" s="1"/>
  <c r="W1006" i="2"/>
  <c r="AG1006" i="2"/>
  <c r="BA1006" i="2"/>
  <c r="AV1006" i="2"/>
  <c r="AL1006" i="2"/>
  <c r="AQ1006" i="2"/>
  <c r="BU1005" i="2"/>
  <c r="AP1006" i="2"/>
  <c r="AU1006" i="2"/>
  <c r="BE1006" i="2"/>
  <c r="G1007" i="2" s="1"/>
  <c r="BT1005" i="2"/>
  <c r="O1005" i="2"/>
  <c r="J1006" i="2"/>
  <c r="BM1005" i="2"/>
  <c r="BR1005" i="2" s="1"/>
  <c r="CM1005" i="2" l="1"/>
  <c r="AZ1006" i="2"/>
  <c r="BY1006" i="2" s="1"/>
  <c r="V1006" i="2"/>
  <c r="AK1006" i="2"/>
  <c r="CD1006" i="2" s="1"/>
  <c r="AA1006" i="2"/>
  <c r="AD1006" i="2" s="1"/>
  <c r="BZ1006" i="2"/>
  <c r="CF1006" i="2"/>
  <c r="CE1006" i="2"/>
  <c r="L1006" i="2"/>
  <c r="CA1006" i="2"/>
  <c r="M1006" i="2"/>
  <c r="T1005" i="2"/>
  <c r="AJ1006" i="2"/>
  <c r="AE1006" i="2"/>
  <c r="U1006" i="2"/>
  <c r="AO1006" i="2"/>
  <c r="AT1006" i="2"/>
  <c r="AX1006" i="2" s="1"/>
  <c r="BD1006" i="2"/>
  <c r="AY1006" i="2"/>
  <c r="BS1005" i="2"/>
  <c r="BL1006" i="2"/>
  <c r="BK1006" i="2"/>
  <c r="N1006" i="2"/>
  <c r="BQ1006" i="2"/>
  <c r="BP1006" i="2"/>
  <c r="S1006" i="2" l="1"/>
  <c r="BB1007" i="2" s="1"/>
  <c r="R1006" i="2"/>
  <c r="Q1006" i="2"/>
  <c r="CK1006" i="2"/>
  <c r="CL1006" i="2"/>
  <c r="BC1006" i="2"/>
  <c r="BJ1006" i="2"/>
  <c r="Y1006" i="2"/>
  <c r="BH1006" i="2"/>
  <c r="F1007" i="2"/>
  <c r="AI1006" i="2"/>
  <c r="BI1006" i="2"/>
  <c r="BW1005" i="2"/>
  <c r="CH1005" i="2" s="1"/>
  <c r="K1006" i="2"/>
  <c r="P1006" i="2" s="1"/>
  <c r="AS1006" i="2"/>
  <c r="BX1006" i="2"/>
  <c r="AN1006" i="2"/>
  <c r="CC1006" i="2"/>
  <c r="CG1006" i="2" s="1"/>
  <c r="BO1006" i="2"/>
  <c r="BN1006" i="2"/>
  <c r="CI1006" i="2" l="1"/>
  <c r="CJ1006" i="2"/>
  <c r="AA1007" i="2"/>
  <c r="AR1007" i="2"/>
  <c r="AB1007" i="2"/>
  <c r="Z1007" i="2"/>
  <c r="AC1007" i="2"/>
  <c r="BV1006" i="2"/>
  <c r="N1007" i="2" s="1"/>
  <c r="AW1007" i="2"/>
  <c r="AM1007" i="2"/>
  <c r="X1007" i="2"/>
  <c r="AH1007" i="2"/>
  <c r="BG1007" i="2"/>
  <c r="I1008" i="2" s="1"/>
  <c r="AF1007" i="2"/>
  <c r="AP1007" i="2"/>
  <c r="AU1007" i="2"/>
  <c r="BF1007" i="2"/>
  <c r="H1008" i="2" s="1"/>
  <c r="AQ1007" i="2"/>
  <c r="BA1007" i="2"/>
  <c r="AG1007" i="2"/>
  <c r="AV1007" i="2"/>
  <c r="AL1007" i="2"/>
  <c r="W1007" i="2"/>
  <c r="BU1006" i="2"/>
  <c r="O1006" i="2"/>
  <c r="BM1006" i="2"/>
  <c r="BR1006" i="2" s="1"/>
  <c r="J1007" i="2"/>
  <c r="S1007" i="2" l="1"/>
  <c r="CM1006" i="2"/>
  <c r="BE1007" i="2"/>
  <c r="G1008" i="2" s="1"/>
  <c r="AK1007" i="2"/>
  <c r="CD1007" i="2" s="1"/>
  <c r="BT1006" i="2"/>
  <c r="L1007" i="2" s="1"/>
  <c r="Q1007" i="2" s="1"/>
  <c r="AZ1007" i="2"/>
  <c r="BJ1007" i="2" s="1"/>
  <c r="V1007" i="2"/>
  <c r="BL1007" i="2"/>
  <c r="CF1007" i="2"/>
  <c r="CA1007" i="2"/>
  <c r="BK1007" i="2"/>
  <c r="CE1007" i="2"/>
  <c r="BZ1007" i="2"/>
  <c r="M1007" i="2"/>
  <c r="R1007" i="2" s="1"/>
  <c r="T1006" i="2"/>
  <c r="AT1007" i="2"/>
  <c r="AX1007" i="2" s="1"/>
  <c r="BD1007" i="2"/>
  <c r="AE1007" i="2"/>
  <c r="AY1007" i="2"/>
  <c r="AJ1007" i="2"/>
  <c r="U1007" i="2"/>
  <c r="AO1007" i="2"/>
  <c r="BS1006" i="2"/>
  <c r="BQ1007" i="2"/>
  <c r="BP1007" i="2"/>
  <c r="BO1007" i="2"/>
  <c r="CK1007" i="2" l="1"/>
  <c r="CJ1007" i="2"/>
  <c r="CL1007" i="2"/>
  <c r="BC1007" i="2"/>
  <c r="BY1007" i="2"/>
  <c r="Y1007" i="2"/>
  <c r="AC1008" i="2"/>
  <c r="AN1007" i="2"/>
  <c r="CC1007" i="2"/>
  <c r="CG1007" i="2" s="1"/>
  <c r="BH1007" i="2"/>
  <c r="F1008" i="2"/>
  <c r="BW1006" i="2"/>
  <c r="CH1006" i="2" s="1"/>
  <c r="K1007" i="2"/>
  <c r="P1007" i="2" s="1"/>
  <c r="AD1007" i="2"/>
  <c r="AS1007" i="2"/>
  <c r="BX1007" i="2"/>
  <c r="AI1007" i="2"/>
  <c r="BI1007" i="2"/>
  <c r="BN1007" i="2"/>
  <c r="CI1007" i="2" l="1"/>
  <c r="CM1007" i="2" s="1"/>
  <c r="AB1008" i="2"/>
  <c r="AA1008" i="2"/>
  <c r="Z1008" i="2"/>
  <c r="BE1008" i="2"/>
  <c r="G1009" i="2" s="1"/>
  <c r="BT1007" i="2"/>
  <c r="L1008" i="2" s="1"/>
  <c r="AZ1008" i="2"/>
  <c r="V1008" i="2"/>
  <c r="AK1008" i="2"/>
  <c r="AF1008" i="2"/>
  <c r="AP1008" i="2"/>
  <c r="AU1008" i="2"/>
  <c r="BM1007" i="2"/>
  <c r="BR1007" i="2" s="1"/>
  <c r="AH1008" i="2"/>
  <c r="AW1008" i="2"/>
  <c r="BB1008" i="2"/>
  <c r="AM1008" i="2"/>
  <c r="BG1008" i="2"/>
  <c r="I1009" i="2" s="1"/>
  <c r="X1008" i="2"/>
  <c r="AR1008" i="2"/>
  <c r="BV1007" i="2"/>
  <c r="BA1008" i="2"/>
  <c r="BF1008" i="2"/>
  <c r="H1009" i="2" s="1"/>
  <c r="AQ1008" i="2"/>
  <c r="AL1008" i="2"/>
  <c r="AV1008" i="2"/>
  <c r="AG1008" i="2"/>
  <c r="W1008" i="2"/>
  <c r="BU1007" i="2"/>
  <c r="O1007" i="2"/>
  <c r="J1008" i="2"/>
  <c r="Q1008" i="2" l="1"/>
  <c r="BY1008" i="2"/>
  <c r="CD1008" i="2"/>
  <c r="BJ1008" i="2"/>
  <c r="BK1008" i="2"/>
  <c r="CA1008" i="2"/>
  <c r="CE1008" i="2"/>
  <c r="T1007" i="2"/>
  <c r="U1008" i="2"/>
  <c r="Y1008" i="2" s="1"/>
  <c r="AT1008" i="2"/>
  <c r="AX1008" i="2" s="1"/>
  <c r="AO1008" i="2"/>
  <c r="BD1008" i="2"/>
  <c r="AE1008" i="2"/>
  <c r="AJ1008" i="2"/>
  <c r="AY1008" i="2"/>
  <c r="BC1008" i="2" s="1"/>
  <c r="AD1008" i="2"/>
  <c r="BS1007" i="2"/>
  <c r="BZ1008" i="2"/>
  <c r="N1008" i="2"/>
  <c r="S1008" i="2" s="1"/>
  <c r="BL1008" i="2"/>
  <c r="CF1008" i="2"/>
  <c r="M1008" i="2"/>
  <c r="R1008" i="2" s="1"/>
  <c r="BQ1008" i="2"/>
  <c r="BP1008" i="2"/>
  <c r="BO1008" i="2"/>
  <c r="CL1008" i="2" l="1"/>
  <c r="CK1008" i="2"/>
  <c r="CJ1008" i="2"/>
  <c r="AS1008" i="2"/>
  <c r="BX1008" i="2"/>
  <c r="AN1008" i="2"/>
  <c r="CC1008" i="2"/>
  <c r="CG1008" i="2" s="1"/>
  <c r="BW1007" i="2"/>
  <c r="CH1007" i="2" s="1"/>
  <c r="K1008" i="2"/>
  <c r="P1008" i="2" s="1"/>
  <c r="BI1008" i="2"/>
  <c r="AI1008" i="2"/>
  <c r="BH1008" i="2"/>
  <c r="F1009" i="2"/>
  <c r="BN1008" i="2"/>
  <c r="CI1008" i="2" l="1"/>
  <c r="CM1008" i="2" s="1"/>
  <c r="AU1009" i="2"/>
  <c r="Z1009" i="2"/>
  <c r="AB1009" i="2"/>
  <c r="AC1009" i="2"/>
  <c r="BU1008" i="2"/>
  <c r="M1009" i="2" s="1"/>
  <c r="BV1008" i="2"/>
  <c r="N1009" i="2" s="1"/>
  <c r="AM1009" i="2"/>
  <c r="BG1009" i="2"/>
  <c r="I1010" i="2" s="1"/>
  <c r="AH1009" i="2"/>
  <c r="AW1009" i="2"/>
  <c r="X1009" i="2"/>
  <c r="AR1009" i="2"/>
  <c r="BB1009" i="2"/>
  <c r="AG1009" i="2"/>
  <c r="AQ1009" i="2"/>
  <c r="AV1009" i="2"/>
  <c r="W1009" i="2"/>
  <c r="BA1009" i="2"/>
  <c r="BF1009" i="2"/>
  <c r="H1010" i="2" s="1"/>
  <c r="AL1009" i="2"/>
  <c r="AF1009" i="2"/>
  <c r="BT1008" i="2"/>
  <c r="L1009" i="2" s="1"/>
  <c r="AK1009" i="2"/>
  <c r="V1009" i="2"/>
  <c r="BM1008" i="2"/>
  <c r="BR1008" i="2" s="1"/>
  <c r="J1009" i="2"/>
  <c r="O1008" i="2"/>
  <c r="BE1009" i="2" l="1"/>
  <c r="G1010" i="2" s="1"/>
  <c r="AP1009" i="2"/>
  <c r="CD1009" i="2" s="1"/>
  <c r="AA1009" i="2"/>
  <c r="R1009" i="2" s="1"/>
  <c r="AZ1009" i="2"/>
  <c r="BJ1009" i="2" s="1"/>
  <c r="CA1009" i="2"/>
  <c r="CF1009" i="2"/>
  <c r="BK1009" i="2"/>
  <c r="BL1009" i="2"/>
  <c r="CE1009" i="2"/>
  <c r="BZ1009" i="2"/>
  <c r="T1008" i="2"/>
  <c r="AY1009" i="2"/>
  <c r="U1009" i="2"/>
  <c r="Y1009" i="2" s="1"/>
  <c r="AE1009" i="2"/>
  <c r="AT1009" i="2"/>
  <c r="AX1009" i="2" s="1"/>
  <c r="AO1009" i="2"/>
  <c r="BD1009" i="2"/>
  <c r="AJ1009" i="2"/>
  <c r="BS1008" i="2"/>
  <c r="BP1009" i="2"/>
  <c r="BO1009" i="2"/>
  <c r="BQ1009" i="2"/>
  <c r="S1009" i="2" l="1"/>
  <c r="Q1009" i="2"/>
  <c r="CL1009" i="2"/>
  <c r="CJ1009" i="2"/>
  <c r="CK1009" i="2"/>
  <c r="BC1009" i="2"/>
  <c r="BY1009" i="2"/>
  <c r="AB1010" i="2"/>
  <c r="AS1009" i="2"/>
  <c r="BX1009" i="2"/>
  <c r="K1009" i="2"/>
  <c r="P1009" i="2" s="1"/>
  <c r="BW1008" i="2"/>
  <c r="CH1008" i="2" s="1"/>
  <c r="AD1009" i="2"/>
  <c r="AN1009" i="2"/>
  <c r="CC1009" i="2"/>
  <c r="CG1009" i="2" s="1"/>
  <c r="BH1009" i="2"/>
  <c r="F1010" i="2"/>
  <c r="BI1009" i="2"/>
  <c r="AI1009" i="2"/>
  <c r="BN1009" i="2"/>
  <c r="CI1009" i="2" l="1"/>
  <c r="CM1009" i="2" s="1"/>
  <c r="AA1010" i="2"/>
  <c r="AC1010" i="2"/>
  <c r="Z1010" i="2"/>
  <c r="J1010" i="2"/>
  <c r="BB1010" i="2"/>
  <c r="AH1010" i="2"/>
  <c r="AW1010" i="2"/>
  <c r="X1010" i="2"/>
  <c r="AR1010" i="2"/>
  <c r="BG1010" i="2"/>
  <c r="I1011" i="2" s="1"/>
  <c r="AM1010" i="2"/>
  <c r="BV1009" i="2"/>
  <c r="BE1010" i="2"/>
  <c r="G1011" i="2" s="1"/>
  <c r="AP1010" i="2"/>
  <c r="AZ1010" i="2"/>
  <c r="AF1010" i="2"/>
  <c r="V1010" i="2"/>
  <c r="AU1010" i="2"/>
  <c r="BA1010" i="2"/>
  <c r="AL1010" i="2"/>
  <c r="AG1010" i="2"/>
  <c r="BF1010" i="2"/>
  <c r="H1011" i="2" s="1"/>
  <c r="W1010" i="2"/>
  <c r="AQ1010" i="2"/>
  <c r="AV1010" i="2"/>
  <c r="BU1009" i="2"/>
  <c r="O1009" i="2"/>
  <c r="BM1009" i="2"/>
  <c r="BR1009" i="2" s="1"/>
  <c r="BT1009" i="2" l="1"/>
  <c r="L1010" i="2" s="1"/>
  <c r="Q1010" i="2" s="1"/>
  <c r="AK1010" i="2"/>
  <c r="CD1010" i="2" s="1"/>
  <c r="BY1010" i="2"/>
  <c r="CF1010" i="2"/>
  <c r="BJ1010" i="2"/>
  <c r="BZ1010" i="2"/>
  <c r="T1009" i="2"/>
  <c r="AJ1010" i="2"/>
  <c r="AY1010" i="2"/>
  <c r="BC1010" i="2" s="1"/>
  <c r="AO1010" i="2"/>
  <c r="AD1010" i="2"/>
  <c r="U1010" i="2"/>
  <c r="Y1010" i="2" s="1"/>
  <c r="AE1010" i="2"/>
  <c r="BD1010" i="2"/>
  <c r="AT1010" i="2"/>
  <c r="AX1010" i="2" s="1"/>
  <c r="BS1009" i="2"/>
  <c r="BK1010" i="2"/>
  <c r="N1010" i="2"/>
  <c r="S1010" i="2" s="1"/>
  <c r="CE1010" i="2"/>
  <c r="M1010" i="2"/>
  <c r="R1010" i="2" s="1"/>
  <c r="CA1010" i="2"/>
  <c r="BL1010" i="2"/>
  <c r="BO1010" i="2"/>
  <c r="BP1010" i="2"/>
  <c r="BQ1010" i="2"/>
  <c r="CJ1010" i="2" l="1"/>
  <c r="CL1010" i="2"/>
  <c r="CK1010" i="2"/>
  <c r="AC1011" i="2"/>
  <c r="BV1010" i="2"/>
  <c r="N1011" i="2" s="1"/>
  <c r="BH1010" i="2"/>
  <c r="F1011" i="2"/>
  <c r="BX1010" i="2"/>
  <c r="AS1010" i="2"/>
  <c r="AI1010" i="2"/>
  <c r="BI1010" i="2"/>
  <c r="BW1009" i="2"/>
  <c r="CH1009" i="2" s="1"/>
  <c r="K1010" i="2"/>
  <c r="P1010" i="2" s="1"/>
  <c r="AN1010" i="2"/>
  <c r="CC1010" i="2"/>
  <c r="CG1010" i="2" s="1"/>
  <c r="AR1011" i="2"/>
  <c r="BG1011" i="2"/>
  <c r="I1012" i="2" s="1"/>
  <c r="AW1011" i="2"/>
  <c r="AM1011" i="2"/>
  <c r="BB1011" i="2"/>
  <c r="AH1011" i="2"/>
  <c r="X1011" i="2"/>
  <c r="BN1010" i="2"/>
  <c r="CI1010" i="2" l="1"/>
  <c r="CM1010" i="2" s="1"/>
  <c r="AB1011" i="2"/>
  <c r="AA1011" i="2"/>
  <c r="Z1011" i="2"/>
  <c r="W1011" i="2"/>
  <c r="BT1010" i="2"/>
  <c r="L1011" i="2" s="1"/>
  <c r="AZ1011" i="2"/>
  <c r="AP1011" i="2"/>
  <c r="AK1011" i="2"/>
  <c r="AU1011" i="2"/>
  <c r="V1011" i="2"/>
  <c r="AF1011" i="2"/>
  <c r="BE1011" i="2"/>
  <c r="G1012" i="2" s="1"/>
  <c r="AL1011" i="2"/>
  <c r="BF1011" i="2"/>
  <c r="H1012" i="2" s="1"/>
  <c r="BA1011" i="2"/>
  <c r="AQ1011" i="2"/>
  <c r="AV1011" i="2"/>
  <c r="CF1011" i="2"/>
  <c r="AG1011" i="2"/>
  <c r="BU1010" i="2"/>
  <c r="M1011" i="2" s="1"/>
  <c r="CA1011" i="2"/>
  <c r="J1011" i="2"/>
  <c r="BL1011" i="2"/>
  <c r="BM1010" i="2"/>
  <c r="BR1010" i="2" s="1"/>
  <c r="O1010" i="2"/>
  <c r="BQ1011" i="2"/>
  <c r="S1011" i="2" l="1"/>
  <c r="R1011" i="2"/>
  <c r="Q1011" i="2"/>
  <c r="CL1011" i="2"/>
  <c r="BJ1011" i="2"/>
  <c r="CD1011" i="2"/>
  <c r="BY1011" i="2"/>
  <c r="BZ1011" i="2"/>
  <c r="CE1011" i="2"/>
  <c r="BK1011" i="2"/>
  <c r="T1010" i="2"/>
  <c r="AO1011" i="2"/>
  <c r="BD1011" i="2"/>
  <c r="U1011" i="2"/>
  <c r="Y1011" i="2" s="1"/>
  <c r="AE1011" i="2"/>
  <c r="AY1011" i="2"/>
  <c r="BC1011" i="2" s="1"/>
  <c r="AJ1011" i="2"/>
  <c r="AT1011" i="2"/>
  <c r="AX1011" i="2" s="1"/>
  <c r="BS1010" i="2"/>
  <c r="BO1011" i="2"/>
  <c r="BP1011" i="2"/>
  <c r="CJ1011" i="2" l="1"/>
  <c r="CK1011" i="2"/>
  <c r="BW1010" i="2"/>
  <c r="CH1010" i="2" s="1"/>
  <c r="K1011" i="2"/>
  <c r="P1011" i="2" s="1"/>
  <c r="AS1011" i="2"/>
  <c r="BX1011" i="2"/>
  <c r="AD1011" i="2"/>
  <c r="AI1011" i="2"/>
  <c r="BI1011" i="2"/>
  <c r="AN1011" i="2"/>
  <c r="CC1011" i="2"/>
  <c r="CG1011" i="2" s="1"/>
  <c r="BH1011" i="2"/>
  <c r="F1012" i="2"/>
  <c r="BN1011" i="2"/>
  <c r="CI1011" i="2" l="1"/>
  <c r="CM1011" i="2" s="1"/>
  <c r="AA1012" i="2"/>
  <c r="AB1012" i="2"/>
  <c r="AC1012" i="2"/>
  <c r="Z1012" i="2"/>
  <c r="W1012" i="2"/>
  <c r="AL1012" i="2"/>
  <c r="BA1012" i="2"/>
  <c r="AG1012" i="2"/>
  <c r="AV1012" i="2"/>
  <c r="AQ1012" i="2"/>
  <c r="BF1012" i="2"/>
  <c r="H1013" i="2" s="1"/>
  <c r="BU1011" i="2"/>
  <c r="O1011" i="2"/>
  <c r="J1012" i="2"/>
  <c r="BM1011" i="2"/>
  <c r="BR1011" i="2" s="1"/>
  <c r="AM1012" i="2"/>
  <c r="BG1012" i="2"/>
  <c r="I1013" i="2" s="1"/>
  <c r="AH1012" i="2"/>
  <c r="AR1012" i="2"/>
  <c r="BB1012" i="2"/>
  <c r="AW1012" i="2"/>
  <c r="X1012" i="2"/>
  <c r="BV1011" i="2"/>
  <c r="AZ1012" i="2" l="1"/>
  <c r="AU1012" i="2"/>
  <c r="BT1011" i="2"/>
  <c r="L1012" i="2" s="1"/>
  <c r="Q1012" i="2" s="1"/>
  <c r="AF1012" i="2"/>
  <c r="AK1012" i="2"/>
  <c r="V1012" i="2"/>
  <c r="AP1012" i="2"/>
  <c r="BE1012" i="2"/>
  <c r="G1013" i="2" s="1"/>
  <c r="BZ1012" i="2"/>
  <c r="CA1012" i="2"/>
  <c r="T1011" i="2"/>
  <c r="AY1012" i="2"/>
  <c r="AO1012" i="2"/>
  <c r="AT1012" i="2"/>
  <c r="AX1012" i="2" s="1"/>
  <c r="AJ1012" i="2"/>
  <c r="AD1012" i="2"/>
  <c r="BD1012" i="2"/>
  <c r="AE1012" i="2"/>
  <c r="U1012" i="2"/>
  <c r="BS1011" i="2"/>
  <c r="BK1012" i="2"/>
  <c r="N1012" i="2"/>
  <c r="S1012" i="2" s="1"/>
  <c r="CF1012" i="2"/>
  <c r="CE1012" i="2"/>
  <c r="BL1012" i="2"/>
  <c r="M1012" i="2"/>
  <c r="R1012" i="2" s="1"/>
  <c r="BQ1012" i="2"/>
  <c r="BP1012" i="2"/>
  <c r="CK1012" i="2" l="1"/>
  <c r="CL1012" i="2"/>
  <c r="BY1012" i="2"/>
  <c r="Y1012" i="2"/>
  <c r="BJ1012" i="2"/>
  <c r="CD1012" i="2"/>
  <c r="BC1012" i="2"/>
  <c r="AR1013" i="2"/>
  <c r="AI1012" i="2"/>
  <c r="BI1012" i="2"/>
  <c r="BH1012" i="2"/>
  <c r="F1013" i="2"/>
  <c r="AS1012" i="2"/>
  <c r="BX1012" i="2"/>
  <c r="K1012" i="2"/>
  <c r="P1012" i="2" s="1"/>
  <c r="BW1011" i="2"/>
  <c r="CH1011" i="2" s="1"/>
  <c r="AN1012" i="2"/>
  <c r="CC1012" i="2"/>
  <c r="BN1012" i="2"/>
  <c r="BO1012" i="2"/>
  <c r="CG1012" i="2" l="1"/>
  <c r="CJ1012" i="2"/>
  <c r="CI1012" i="2"/>
  <c r="AA1013" i="2"/>
  <c r="AC1013" i="2"/>
  <c r="Z1013" i="2"/>
  <c r="AB1013" i="2"/>
  <c r="BV1012" i="2"/>
  <c r="N1013" i="2" s="1"/>
  <c r="BF1013" i="2"/>
  <c r="H1014" i="2" s="1"/>
  <c r="BG1013" i="2"/>
  <c r="I1014" i="2" s="1"/>
  <c r="AM1013" i="2"/>
  <c r="BB1013" i="2"/>
  <c r="AH1013" i="2"/>
  <c r="AL1013" i="2"/>
  <c r="AW1013" i="2"/>
  <c r="X1013" i="2"/>
  <c r="BU1012" i="2"/>
  <c r="M1013" i="2" s="1"/>
  <c r="AV1013" i="2"/>
  <c r="W1013" i="2"/>
  <c r="BA1013" i="2"/>
  <c r="AG1013" i="2"/>
  <c r="AQ1013" i="2"/>
  <c r="BE1013" i="2"/>
  <c r="G1014" i="2" s="1"/>
  <c r="AP1013" i="2"/>
  <c r="O1012" i="2"/>
  <c r="BM1012" i="2"/>
  <c r="BR1012" i="2" s="1"/>
  <c r="J1013" i="2"/>
  <c r="S1013" i="2" l="1"/>
  <c r="R1013" i="2"/>
  <c r="CM1012" i="2"/>
  <c r="V1013" i="2"/>
  <c r="AF1013" i="2"/>
  <c r="AZ1013" i="2"/>
  <c r="BY1013" i="2" s="1"/>
  <c r="AU1013" i="2"/>
  <c r="BT1012" i="2"/>
  <c r="L1013" i="2" s="1"/>
  <c r="Q1013" i="2" s="1"/>
  <c r="AK1013" i="2"/>
  <c r="CA1013" i="2"/>
  <c r="CF1013" i="2"/>
  <c r="BL1013" i="2"/>
  <c r="BK1013" i="2"/>
  <c r="CE1013" i="2"/>
  <c r="BZ1013" i="2"/>
  <c r="T1012" i="2"/>
  <c r="AE1013" i="2"/>
  <c r="AY1013" i="2"/>
  <c r="AJ1013" i="2"/>
  <c r="U1013" i="2"/>
  <c r="BD1013" i="2"/>
  <c r="AO1013" i="2"/>
  <c r="AT1013" i="2"/>
  <c r="BS1012" i="2"/>
  <c r="BQ1013" i="2"/>
  <c r="BP1013" i="2"/>
  <c r="CL1013" i="2" l="1"/>
  <c r="CK1013" i="2"/>
  <c r="BJ1013" i="2"/>
  <c r="CD1013" i="2"/>
  <c r="AX1013" i="2"/>
  <c r="BC1013" i="2"/>
  <c r="Y1013" i="2"/>
  <c r="F1014" i="2"/>
  <c r="BH1013" i="2"/>
  <c r="AD1013" i="2"/>
  <c r="AA1014" i="2" s="1"/>
  <c r="BW1012" i="2"/>
  <c r="CH1012" i="2" s="1"/>
  <c r="K1013" i="2"/>
  <c r="P1013" i="2" s="1"/>
  <c r="AI1013" i="2"/>
  <c r="BI1013" i="2"/>
  <c r="AN1013" i="2"/>
  <c r="CC1013" i="2"/>
  <c r="CG1013" i="2" s="1"/>
  <c r="AS1013" i="2"/>
  <c r="BX1013" i="2"/>
  <c r="BN1013" i="2"/>
  <c r="BO1013" i="2"/>
  <c r="CI1013" i="2" l="1"/>
  <c r="CJ1013" i="2"/>
  <c r="Z1014" i="2"/>
  <c r="AC1014" i="2"/>
  <c r="AB1014" i="2"/>
  <c r="O1013" i="2"/>
  <c r="BE1014" i="2"/>
  <c r="G1015" i="2" s="1"/>
  <c r="AF1014" i="2"/>
  <c r="AZ1014" i="2"/>
  <c r="AU1014" i="2"/>
  <c r="AP1014" i="2"/>
  <c r="AK1014" i="2"/>
  <c r="V1014" i="2"/>
  <c r="BT1013" i="2"/>
  <c r="BF1014" i="2"/>
  <c r="H1015" i="2" s="1"/>
  <c r="W1014" i="2"/>
  <c r="AL1014" i="2"/>
  <c r="AG1014" i="2"/>
  <c r="BA1014" i="2"/>
  <c r="AV1014" i="2"/>
  <c r="AQ1014" i="2"/>
  <c r="BU1013" i="2"/>
  <c r="BM1013" i="2"/>
  <c r="BR1013" i="2" s="1"/>
  <c r="BB1014" i="2"/>
  <c r="BG1014" i="2"/>
  <c r="I1015" i="2" s="1"/>
  <c r="AW1014" i="2"/>
  <c r="AM1014" i="2"/>
  <c r="AR1014" i="2"/>
  <c r="X1014" i="2"/>
  <c r="AH1014" i="2"/>
  <c r="BV1013" i="2"/>
  <c r="J1014" i="2"/>
  <c r="CM1013" i="2" l="1"/>
  <c r="BY1014" i="2"/>
  <c r="BL1014" i="2"/>
  <c r="CA1014" i="2"/>
  <c r="N1014" i="2"/>
  <c r="S1014" i="2" s="1"/>
  <c r="CF1014" i="2"/>
  <c r="M1014" i="2"/>
  <c r="R1014" i="2" s="1"/>
  <c r="BK1014" i="2"/>
  <c r="CD1014" i="2"/>
  <c r="BJ1014" i="2"/>
  <c r="BZ1014" i="2"/>
  <c r="CE1014" i="2"/>
  <c r="L1014" i="2"/>
  <c r="Q1014" i="2" s="1"/>
  <c r="T1013" i="2"/>
  <c r="AJ1014" i="2"/>
  <c r="AO1014" i="2"/>
  <c r="BD1014" i="2"/>
  <c r="AD1014" i="2"/>
  <c r="AE1014" i="2"/>
  <c r="AT1014" i="2"/>
  <c r="AX1014" i="2" s="1"/>
  <c r="AY1014" i="2"/>
  <c r="BC1014" i="2" s="1"/>
  <c r="U1014" i="2"/>
  <c r="Y1014" i="2" s="1"/>
  <c r="BS1013" i="2"/>
  <c r="BQ1014" i="2"/>
  <c r="BP1014" i="2"/>
  <c r="BO1014" i="2"/>
  <c r="CJ1014" i="2" l="1"/>
  <c r="CK1014" i="2"/>
  <c r="CL1014" i="2"/>
  <c r="BX1014" i="2"/>
  <c r="AS1014" i="2"/>
  <c r="BW1013" i="2"/>
  <c r="CH1013" i="2" s="1"/>
  <c r="K1014" i="2"/>
  <c r="P1014" i="2" s="1"/>
  <c r="AI1014" i="2"/>
  <c r="BI1014" i="2"/>
  <c r="AN1014" i="2"/>
  <c r="CC1014" i="2"/>
  <c r="CG1014" i="2" s="1"/>
  <c r="BH1014" i="2"/>
  <c r="F1015" i="2"/>
  <c r="BN1014" i="2"/>
  <c r="CI1014" i="2" l="1"/>
  <c r="CM1014" i="2" s="1"/>
  <c r="AA1015" i="2"/>
  <c r="Z1015" i="2"/>
  <c r="AB1015" i="2"/>
  <c r="AC1015" i="2"/>
  <c r="AG1015" i="2"/>
  <c r="BF1015" i="2"/>
  <c r="H1016" i="2" s="1"/>
  <c r="AV1015" i="2"/>
  <c r="W1015" i="2"/>
  <c r="BA1015" i="2"/>
  <c r="AQ1015" i="2"/>
  <c r="AL1015" i="2"/>
  <c r="BU1014" i="2"/>
  <c r="AR1015" i="2"/>
  <c r="AH1015" i="2"/>
  <c r="BB1015" i="2"/>
  <c r="BG1015" i="2"/>
  <c r="I1016" i="2" s="1"/>
  <c r="AW1015" i="2"/>
  <c r="AM1015" i="2"/>
  <c r="X1015" i="2"/>
  <c r="BV1014" i="2"/>
  <c r="AZ1015" i="2"/>
  <c r="AF1015" i="2"/>
  <c r="V1015" i="2"/>
  <c r="BT1014" i="2"/>
  <c r="O1014" i="2"/>
  <c r="J1015" i="2"/>
  <c r="BM1014" i="2"/>
  <c r="BR1014" i="2" s="1"/>
  <c r="AP1015" i="2" l="1"/>
  <c r="AK1015" i="2"/>
  <c r="BE1015" i="2"/>
  <c r="G1016" i="2" s="1"/>
  <c r="AU1015" i="2"/>
  <c r="BJ1015" i="2" s="1"/>
  <c r="CE1015" i="2"/>
  <c r="CA1015" i="2"/>
  <c r="T1014" i="2"/>
  <c r="U1015" i="2"/>
  <c r="Y1015" i="2" s="1"/>
  <c r="BD1015" i="2"/>
  <c r="AT1015" i="2"/>
  <c r="AY1015" i="2"/>
  <c r="BC1015" i="2" s="1"/>
  <c r="AE1015" i="2"/>
  <c r="AO1015" i="2"/>
  <c r="AJ1015" i="2"/>
  <c r="AD1015" i="2"/>
  <c r="BS1014" i="2"/>
  <c r="L1015" i="2"/>
  <c r="Q1015" i="2" s="1"/>
  <c r="CF1015" i="2"/>
  <c r="BL1015" i="2"/>
  <c r="BZ1015" i="2"/>
  <c r="N1015" i="2"/>
  <c r="S1015" i="2" s="1"/>
  <c r="M1015" i="2"/>
  <c r="R1015" i="2" s="1"/>
  <c r="BK1015" i="2"/>
  <c r="BO1015" i="2"/>
  <c r="BP1015" i="2"/>
  <c r="BQ1015" i="2"/>
  <c r="CK1015" i="2" l="1"/>
  <c r="CJ1015" i="2"/>
  <c r="CL1015" i="2"/>
  <c r="AX1015" i="2"/>
  <c r="CD1015" i="2"/>
  <c r="BY1015" i="2"/>
  <c r="AN1015" i="2"/>
  <c r="CC1015" i="2"/>
  <c r="AS1015" i="2"/>
  <c r="BX1015" i="2"/>
  <c r="BH1015" i="2"/>
  <c r="F1016" i="2"/>
  <c r="BW1014" i="2"/>
  <c r="CH1014" i="2" s="1"/>
  <c r="K1015" i="2"/>
  <c r="P1015" i="2" s="1"/>
  <c r="BI1015" i="2"/>
  <c r="AI1015" i="2"/>
  <c r="BN1015" i="2"/>
  <c r="CG1015" i="2" l="1"/>
  <c r="CI1015" i="2"/>
  <c r="CM1015" i="2" s="1"/>
  <c r="AA1016" i="2"/>
  <c r="Z1016" i="2"/>
  <c r="AB1016" i="2"/>
  <c r="AH1016" i="2"/>
  <c r="AC1016" i="2"/>
  <c r="AL1016" i="2"/>
  <c r="BV1015" i="2"/>
  <c r="N1016" i="2" s="1"/>
  <c r="AR1016" i="2"/>
  <c r="BG1016" i="2"/>
  <c r="I1017" i="2" s="1"/>
  <c r="AM1016" i="2"/>
  <c r="X1016" i="2"/>
  <c r="AW1016" i="2"/>
  <c r="BB1016" i="2"/>
  <c r="AV1016" i="2"/>
  <c r="AQ1016" i="2"/>
  <c r="W1016" i="2"/>
  <c r="BA1016" i="2"/>
  <c r="AG1016" i="2"/>
  <c r="BU1015" i="2"/>
  <c r="M1016" i="2" s="1"/>
  <c r="BF1016" i="2"/>
  <c r="H1017" i="2" s="1"/>
  <c r="AP1016" i="2"/>
  <c r="V1016" i="2"/>
  <c r="AZ1016" i="2"/>
  <c r="AU1016" i="2"/>
  <c r="BE1016" i="2"/>
  <c r="G1017" i="2" s="1"/>
  <c r="BM1015" i="2"/>
  <c r="BR1015" i="2" s="1"/>
  <c r="O1015" i="2"/>
  <c r="J1016" i="2"/>
  <c r="S1016" i="2" l="1"/>
  <c r="R1016" i="2"/>
  <c r="AF1016" i="2"/>
  <c r="BJ1016" i="2" s="1"/>
  <c r="AK1016" i="2"/>
  <c r="CD1016" i="2" s="1"/>
  <c r="BT1015" i="2"/>
  <c r="L1016" i="2" s="1"/>
  <c r="Q1016" i="2" s="1"/>
  <c r="CA1016" i="2"/>
  <c r="CF1016" i="2"/>
  <c r="BL1016" i="2"/>
  <c r="CE1016" i="2"/>
  <c r="BZ1016" i="2"/>
  <c r="BK1016" i="2"/>
  <c r="BY1016" i="2"/>
  <c r="T1015" i="2"/>
  <c r="AY1016" i="2"/>
  <c r="BC1016" i="2" s="1"/>
  <c r="BD1016" i="2"/>
  <c r="AT1016" i="2"/>
  <c r="AX1016" i="2" s="1"/>
  <c r="AO1016" i="2"/>
  <c r="AE1016" i="2"/>
  <c r="U1016" i="2"/>
  <c r="Y1016" i="2" s="1"/>
  <c r="AJ1016" i="2"/>
  <c r="BS1015" i="2"/>
  <c r="BQ1016" i="2"/>
  <c r="BO1016" i="2"/>
  <c r="BP1016" i="2"/>
  <c r="CL1016" i="2" l="1"/>
  <c r="CJ1016" i="2"/>
  <c r="CK1016" i="2"/>
  <c r="AC1017" i="2"/>
  <c r="BW1015" i="2"/>
  <c r="CH1015" i="2" s="1"/>
  <c r="K1016" i="2"/>
  <c r="P1016" i="2" s="1"/>
  <c r="AI1016" i="2"/>
  <c r="BI1016" i="2"/>
  <c r="AD1016" i="2"/>
  <c r="AS1016" i="2"/>
  <c r="BX1016" i="2"/>
  <c r="AN1016" i="2"/>
  <c r="CC1016" i="2"/>
  <c r="CG1016" i="2" s="1"/>
  <c r="BH1016" i="2"/>
  <c r="F1017" i="2"/>
  <c r="BN1016" i="2"/>
  <c r="CI1016" i="2" l="1"/>
  <c r="CM1016" i="2" s="1"/>
  <c r="Z1017" i="2"/>
  <c r="AA1017" i="2"/>
  <c r="AB1017" i="2"/>
  <c r="AM1017" i="2"/>
  <c r="BG1017" i="2"/>
  <c r="I1018" i="2" s="1"/>
  <c r="AR1017" i="2"/>
  <c r="AW1017" i="2"/>
  <c r="X1017" i="2"/>
  <c r="BB1017" i="2"/>
  <c r="AH1017" i="2"/>
  <c r="BV1016" i="2"/>
  <c r="N1017" i="2" s="1"/>
  <c r="AL1017" i="2"/>
  <c r="AG1017" i="2"/>
  <c r="BF1017" i="2"/>
  <c r="H1018" i="2" s="1"/>
  <c r="AQ1017" i="2"/>
  <c r="BA1017" i="2"/>
  <c r="AV1017" i="2"/>
  <c r="W1017" i="2"/>
  <c r="BU1016" i="2"/>
  <c r="AU1017" i="2"/>
  <c r="AK1017" i="2"/>
  <c r="V1017" i="2"/>
  <c r="AP1017" i="2"/>
  <c r="AZ1017" i="2"/>
  <c r="BE1017" i="2"/>
  <c r="G1018" i="2" s="1"/>
  <c r="AF1017" i="2"/>
  <c r="BT1016" i="2"/>
  <c r="O1016" i="2"/>
  <c r="J1017" i="2"/>
  <c r="BM1016" i="2"/>
  <c r="BR1016" i="2" s="1"/>
  <c r="S1017" i="2" l="1"/>
  <c r="CF1017" i="2"/>
  <c r="L1017" i="2"/>
  <c r="Q1017" i="2" s="1"/>
  <c r="CA1017" i="2"/>
  <c r="BJ1017" i="2"/>
  <c r="BY1017" i="2"/>
  <c r="M1017" i="2"/>
  <c r="R1017" i="2" s="1"/>
  <c r="BZ1017" i="2"/>
  <c r="CE1017" i="2"/>
  <c r="T1016" i="2"/>
  <c r="U1017" i="2"/>
  <c r="Y1017" i="2" s="1"/>
  <c r="AD1017" i="2"/>
  <c r="BD1017" i="2"/>
  <c r="AJ1017" i="2"/>
  <c r="AO1017" i="2"/>
  <c r="AY1017" i="2"/>
  <c r="BC1017" i="2" s="1"/>
  <c r="AE1017" i="2"/>
  <c r="AT1017" i="2"/>
  <c r="AX1017" i="2" s="1"/>
  <c r="BS1016" i="2"/>
  <c r="CD1017" i="2"/>
  <c r="BK1017" i="2"/>
  <c r="BL1017" i="2"/>
  <c r="BO1017" i="2"/>
  <c r="BP1017" i="2"/>
  <c r="BQ1017" i="2"/>
  <c r="CK1017" i="2" l="1"/>
  <c r="CJ1017" i="2"/>
  <c r="CL1017" i="2"/>
  <c r="BW1016" i="2"/>
  <c r="CH1016" i="2" s="1"/>
  <c r="K1017" i="2"/>
  <c r="P1017" i="2" s="1"/>
  <c r="AS1017" i="2"/>
  <c r="BX1017" i="2"/>
  <c r="AN1017" i="2"/>
  <c r="CC1017" i="2"/>
  <c r="CG1017" i="2" s="1"/>
  <c r="AI1017" i="2"/>
  <c r="BI1017" i="2"/>
  <c r="BH1017" i="2"/>
  <c r="F1018" i="2"/>
  <c r="BN1017" i="2"/>
  <c r="CI1017" i="2" l="1"/>
  <c r="CM1017" i="2" s="1"/>
  <c r="V1018" i="2"/>
  <c r="Z1018" i="2"/>
  <c r="AC1018" i="2"/>
  <c r="AB1018" i="2"/>
  <c r="J1018" i="2"/>
  <c r="AF1018" i="2"/>
  <c r="AL1018" i="2"/>
  <c r="BF1018" i="2"/>
  <c r="H1019" i="2" s="1"/>
  <c r="AV1018" i="2"/>
  <c r="W1018" i="2"/>
  <c r="BA1018" i="2"/>
  <c r="AG1018" i="2"/>
  <c r="AQ1018" i="2"/>
  <c r="BU1017" i="2"/>
  <c r="BV1017" i="2"/>
  <c r="BG1018" i="2"/>
  <c r="I1019" i="2" s="1"/>
  <c r="AW1018" i="2"/>
  <c r="AH1018" i="2"/>
  <c r="AR1018" i="2"/>
  <c r="AM1018" i="2"/>
  <c r="BB1018" i="2"/>
  <c r="X1018" i="2"/>
  <c r="BM1017" i="2"/>
  <c r="BR1017" i="2" s="1"/>
  <c r="O1017" i="2"/>
  <c r="AU1018" i="2" l="1"/>
  <c r="AK1018" i="2"/>
  <c r="AP1018" i="2"/>
  <c r="AA1018" i="2"/>
  <c r="AD1018" i="2" s="1"/>
  <c r="BE1018" i="2"/>
  <c r="G1019" i="2" s="1"/>
  <c r="AZ1018" i="2"/>
  <c r="BT1017" i="2"/>
  <c r="L1018" i="2" s="1"/>
  <c r="CF1018" i="2"/>
  <c r="BK1018" i="2"/>
  <c r="BZ1018" i="2"/>
  <c r="T1017" i="2"/>
  <c r="AO1018" i="2"/>
  <c r="AE1018" i="2"/>
  <c r="U1018" i="2"/>
  <c r="Y1018" i="2" s="1"/>
  <c r="AT1018" i="2"/>
  <c r="AJ1018" i="2"/>
  <c r="AY1018" i="2"/>
  <c r="BD1018" i="2"/>
  <c r="BS1017" i="2"/>
  <c r="CA1018" i="2"/>
  <c r="N1018" i="2"/>
  <c r="BL1018" i="2"/>
  <c r="M1018" i="2"/>
  <c r="CE1018" i="2"/>
  <c r="BQ1018" i="2"/>
  <c r="BP1018" i="2"/>
  <c r="R1018" i="2" l="1"/>
  <c r="Q1018" i="2"/>
  <c r="S1018" i="2"/>
  <c r="CK1018" i="2"/>
  <c r="CL1018" i="2"/>
  <c r="BC1018" i="2"/>
  <c r="CD1018" i="2"/>
  <c r="BJ1018" i="2"/>
  <c r="BY1018" i="2"/>
  <c r="AX1018" i="2"/>
  <c r="BH1018" i="2"/>
  <c r="F1019" i="2"/>
  <c r="BI1018" i="2"/>
  <c r="AI1018" i="2"/>
  <c r="AN1018" i="2"/>
  <c r="CC1018" i="2"/>
  <c r="AS1018" i="2"/>
  <c r="BX1018" i="2"/>
  <c r="BW1017" i="2"/>
  <c r="CH1017" i="2" s="1"/>
  <c r="K1018" i="2"/>
  <c r="P1018" i="2" s="1"/>
  <c r="BO1018" i="2"/>
  <c r="BN1018" i="2"/>
  <c r="CG1018" i="2" l="1"/>
  <c r="CI1018" i="2"/>
  <c r="CJ1018" i="2"/>
  <c r="AP1019" i="2"/>
  <c r="Z1019" i="2"/>
  <c r="AB1019" i="2"/>
  <c r="AC1019" i="2"/>
  <c r="BU1018" i="2"/>
  <c r="M1019" i="2" s="1"/>
  <c r="AR1019" i="2"/>
  <c r="BF1019" i="2"/>
  <c r="H1020" i="2" s="1"/>
  <c r="AG1019" i="2"/>
  <c r="AQ1019" i="2"/>
  <c r="BG1019" i="2"/>
  <c r="I1020" i="2" s="1"/>
  <c r="BV1018" i="2"/>
  <c r="N1019" i="2" s="1"/>
  <c r="W1019" i="2"/>
  <c r="BA1019" i="2"/>
  <c r="AW1019" i="2"/>
  <c r="AV1019" i="2"/>
  <c r="AL1019" i="2"/>
  <c r="X1019" i="2"/>
  <c r="AM1019" i="2"/>
  <c r="BB1019" i="2"/>
  <c r="AH1019" i="2"/>
  <c r="BM1018" i="2"/>
  <c r="BR1018" i="2" s="1"/>
  <c r="V1019" i="2"/>
  <c r="BE1019" i="2"/>
  <c r="G1020" i="2" s="1"/>
  <c r="AZ1019" i="2"/>
  <c r="AU1019" i="2"/>
  <c r="J1019" i="2"/>
  <c r="O1018" i="2"/>
  <c r="CM1018" i="2" l="1"/>
  <c r="AK1019" i="2"/>
  <c r="CD1019" i="2" s="1"/>
  <c r="AF1019" i="2"/>
  <c r="BJ1019" i="2" s="1"/>
  <c r="AA1019" i="2"/>
  <c r="R1019" i="2" s="1"/>
  <c r="BT1018" i="2"/>
  <c r="L1019" i="2" s="1"/>
  <c r="BZ1019" i="2"/>
  <c r="CF1019" i="2"/>
  <c r="CA1019" i="2"/>
  <c r="BK1019" i="2"/>
  <c r="CE1019" i="2"/>
  <c r="BL1019" i="2"/>
  <c r="BY1019" i="2"/>
  <c r="T1018" i="2"/>
  <c r="AY1019" i="2"/>
  <c r="BC1019" i="2" s="1"/>
  <c r="AO1019" i="2"/>
  <c r="AJ1019" i="2"/>
  <c r="AE1019" i="2"/>
  <c r="U1019" i="2"/>
  <c r="Y1019" i="2" s="1"/>
  <c r="BD1019" i="2"/>
  <c r="AT1019" i="2"/>
  <c r="AX1019" i="2" s="1"/>
  <c r="BS1018" i="2"/>
  <c r="BP1019" i="2"/>
  <c r="BQ1019" i="2"/>
  <c r="BO1019" i="2"/>
  <c r="S1019" i="2" l="1"/>
  <c r="Q1019" i="2"/>
  <c r="CL1019" i="2"/>
  <c r="CK1019" i="2"/>
  <c r="CJ1019" i="2"/>
  <c r="AB1020" i="2"/>
  <c r="AI1019" i="2"/>
  <c r="BI1019" i="2"/>
  <c r="BH1019" i="2"/>
  <c r="F1020" i="2"/>
  <c r="AN1019" i="2"/>
  <c r="CC1019" i="2"/>
  <c r="CG1019" i="2" s="1"/>
  <c r="AD1019" i="2"/>
  <c r="AS1019" i="2"/>
  <c r="BX1019" i="2"/>
  <c r="BW1018" i="2"/>
  <c r="CH1018" i="2" s="1"/>
  <c r="K1019" i="2"/>
  <c r="P1019" i="2" s="1"/>
  <c r="BN1019" i="2"/>
  <c r="CI1019" i="2" l="1"/>
  <c r="CM1019" i="2" s="1"/>
  <c r="AC1020" i="2"/>
  <c r="Z1020" i="2"/>
  <c r="AA1020" i="2"/>
  <c r="X1020" i="2"/>
  <c r="AW1020" i="2"/>
  <c r="BV1019" i="2"/>
  <c r="N1020" i="2" s="1"/>
  <c r="BB1020" i="2"/>
  <c r="AM1020" i="2"/>
  <c r="AH1020" i="2"/>
  <c r="BG1020" i="2"/>
  <c r="I1021" i="2" s="1"/>
  <c r="AR1020" i="2"/>
  <c r="O1019" i="2"/>
  <c r="BM1019" i="2"/>
  <c r="BR1019" i="2" s="1"/>
  <c r="AQ1020" i="2"/>
  <c r="AV1020" i="2"/>
  <c r="BF1020" i="2"/>
  <c r="H1021" i="2" s="1"/>
  <c r="AL1020" i="2"/>
  <c r="W1020" i="2"/>
  <c r="BA1020" i="2"/>
  <c r="AG1020" i="2"/>
  <c r="BU1019" i="2"/>
  <c r="J1020" i="2"/>
  <c r="V1020" i="2"/>
  <c r="AK1020" i="2"/>
  <c r="BE1020" i="2"/>
  <c r="G1021" i="2" s="1"/>
  <c r="AZ1020" i="2"/>
  <c r="AU1020" i="2"/>
  <c r="AP1020" i="2"/>
  <c r="AF1020" i="2"/>
  <c r="BT1019" i="2"/>
  <c r="S1020" i="2" l="1"/>
  <c r="BL1020" i="2"/>
  <c r="CF1020" i="2"/>
  <c r="CA1020" i="2"/>
  <c r="CE1020" i="2"/>
  <c r="BY1020" i="2"/>
  <c r="CD1020" i="2"/>
  <c r="M1020" i="2"/>
  <c r="R1020" i="2" s="1"/>
  <c r="BZ1020" i="2"/>
  <c r="L1020" i="2"/>
  <c r="Q1020" i="2" s="1"/>
  <c r="BJ1020" i="2"/>
  <c r="BK1020" i="2"/>
  <c r="T1019" i="2"/>
  <c r="BD1020" i="2"/>
  <c r="U1020" i="2"/>
  <c r="Y1020" i="2" s="1"/>
  <c r="AT1020" i="2"/>
  <c r="AX1020" i="2" s="1"/>
  <c r="AE1020" i="2"/>
  <c r="AO1020" i="2"/>
  <c r="AY1020" i="2"/>
  <c r="BC1020" i="2" s="1"/>
  <c r="AJ1020" i="2"/>
  <c r="BS1019" i="2"/>
  <c r="BQ1020" i="2"/>
  <c r="BP1020" i="2"/>
  <c r="BO1020" i="2"/>
  <c r="CK1020" i="2" l="1"/>
  <c r="CJ1020" i="2"/>
  <c r="CL1020" i="2"/>
  <c r="AC1021" i="2"/>
  <c r="AD1020" i="2"/>
  <c r="BI1020" i="2"/>
  <c r="AI1020" i="2"/>
  <c r="AN1020" i="2"/>
  <c r="CC1020" i="2"/>
  <c r="CG1020" i="2" s="1"/>
  <c r="BW1019" i="2"/>
  <c r="CH1019" i="2" s="1"/>
  <c r="K1020" i="2"/>
  <c r="P1020" i="2" s="1"/>
  <c r="AS1020" i="2"/>
  <c r="BX1020" i="2"/>
  <c r="BH1020" i="2"/>
  <c r="F1021" i="2"/>
  <c r="BN1020" i="2"/>
  <c r="CI1020" i="2" l="1"/>
  <c r="CM1020" i="2" s="1"/>
  <c r="AA1021" i="2"/>
  <c r="Z1021" i="2"/>
  <c r="AB1021" i="2"/>
  <c r="BF1021" i="2"/>
  <c r="H1022" i="2" s="1"/>
  <c r="AV1021" i="2"/>
  <c r="W1021" i="2"/>
  <c r="AQ1021" i="2"/>
  <c r="AG1021" i="2"/>
  <c r="BA1021" i="2"/>
  <c r="AL1021" i="2"/>
  <c r="BU1020" i="2"/>
  <c r="J1021" i="2"/>
  <c r="O1020" i="2"/>
  <c r="AZ1021" i="2"/>
  <c r="AU1021" i="2"/>
  <c r="BE1021" i="2"/>
  <c r="G1022" i="2" s="1"/>
  <c r="AP1021" i="2"/>
  <c r="AF1021" i="2"/>
  <c r="V1021" i="2"/>
  <c r="AK1021" i="2"/>
  <c r="BT1020" i="2"/>
  <c r="BM1020" i="2"/>
  <c r="BR1020" i="2" s="1"/>
  <c r="BV1020" i="2"/>
  <c r="AR1021" i="2"/>
  <c r="AW1021" i="2"/>
  <c r="BB1021" i="2"/>
  <c r="BG1021" i="2"/>
  <c r="I1022" i="2" s="1"/>
  <c r="AM1021" i="2"/>
  <c r="AH1021" i="2"/>
  <c r="X1021" i="2"/>
  <c r="BY1021" i="2" l="1"/>
  <c r="CF1021" i="2"/>
  <c r="BL1021" i="2"/>
  <c r="BJ1021" i="2"/>
  <c r="BZ1021" i="2"/>
  <c r="CA1021" i="2"/>
  <c r="CE1021" i="2"/>
  <c r="N1021" i="2"/>
  <c r="S1021" i="2" s="1"/>
  <c r="L1021" i="2"/>
  <c r="Q1021" i="2" s="1"/>
  <c r="CD1021" i="2"/>
  <c r="BK1021" i="2"/>
  <c r="T1020" i="2"/>
  <c r="BD1021" i="2"/>
  <c r="AY1021" i="2"/>
  <c r="BC1021" i="2" s="1"/>
  <c r="AE1021" i="2"/>
  <c r="AJ1021" i="2"/>
  <c r="U1021" i="2"/>
  <c r="Y1021" i="2" s="1"/>
  <c r="AO1021" i="2"/>
  <c r="AT1021" i="2"/>
  <c r="AX1021" i="2" s="1"/>
  <c r="BS1020" i="2"/>
  <c r="M1021" i="2"/>
  <c r="R1021" i="2" s="1"/>
  <c r="BO1021" i="2"/>
  <c r="BQ1021" i="2"/>
  <c r="BP1021" i="2"/>
  <c r="CL1021" i="2" l="1"/>
  <c r="CJ1021" i="2"/>
  <c r="CK1021" i="2"/>
  <c r="AS1021" i="2"/>
  <c r="BX1021" i="2"/>
  <c r="BI1021" i="2"/>
  <c r="AI1021" i="2"/>
  <c r="AD1021" i="2"/>
  <c r="BW1020" i="2"/>
  <c r="CH1020" i="2" s="1"/>
  <c r="K1021" i="2"/>
  <c r="P1021" i="2" s="1"/>
  <c r="BH1021" i="2"/>
  <c r="F1022" i="2"/>
  <c r="AN1021" i="2"/>
  <c r="CC1021" i="2"/>
  <c r="CG1021" i="2" s="1"/>
  <c r="BN1021" i="2"/>
  <c r="CI1021" i="2" l="1"/>
  <c r="CM1021" i="2" s="1"/>
  <c r="AA1022" i="2"/>
  <c r="Z1022" i="2"/>
  <c r="AC1022" i="2"/>
  <c r="AB1022" i="2"/>
  <c r="BU1021" i="2"/>
  <c r="M1022" i="2" s="1"/>
  <c r="AG1022" i="2"/>
  <c r="BF1022" i="2"/>
  <c r="H1023" i="2" s="1"/>
  <c r="AV1022" i="2"/>
  <c r="AL1022" i="2"/>
  <c r="W1022" i="2"/>
  <c r="AQ1022" i="2"/>
  <c r="BA1022" i="2"/>
  <c r="AF1022" i="2"/>
  <c r="AK1022" i="2"/>
  <c r="AZ1022" i="2"/>
  <c r="AU1022" i="2"/>
  <c r="AP1022" i="2"/>
  <c r="V1022" i="2"/>
  <c r="BE1022" i="2"/>
  <c r="G1023" i="2" s="1"/>
  <c r="BT1021" i="2"/>
  <c r="J1022" i="2"/>
  <c r="BG1022" i="2"/>
  <c r="I1023" i="2" s="1"/>
  <c r="X1022" i="2"/>
  <c r="BB1022" i="2"/>
  <c r="AM1022" i="2"/>
  <c r="AR1022" i="2"/>
  <c r="AW1022" i="2"/>
  <c r="AH1022" i="2"/>
  <c r="BV1021" i="2"/>
  <c r="O1021" i="2"/>
  <c r="BM1021" i="2"/>
  <c r="BR1021" i="2" s="1"/>
  <c r="R1022" i="2" l="1"/>
  <c r="BZ1022" i="2"/>
  <c r="BK1022" i="2"/>
  <c r="CE1022" i="2"/>
  <c r="BY1022" i="2"/>
  <c r="BL1022" i="2"/>
  <c r="BJ1022" i="2"/>
  <c r="N1022" i="2"/>
  <c r="S1022" i="2" s="1"/>
  <c r="CF1022" i="2"/>
  <c r="CD1022" i="2"/>
  <c r="L1022" i="2"/>
  <c r="Q1022" i="2" s="1"/>
  <c r="T1021" i="2"/>
  <c r="AO1022" i="2"/>
  <c r="AY1022" i="2"/>
  <c r="BC1022" i="2" s="1"/>
  <c r="AE1022" i="2"/>
  <c r="AT1022" i="2"/>
  <c r="AX1022" i="2" s="1"/>
  <c r="BD1022" i="2"/>
  <c r="U1022" i="2"/>
  <c r="Y1022" i="2" s="1"/>
  <c r="AJ1022" i="2"/>
  <c r="BS1021" i="2"/>
  <c r="CA1022" i="2"/>
  <c r="BO1022" i="2"/>
  <c r="BQ1022" i="2"/>
  <c r="BP1022" i="2"/>
  <c r="CL1022" i="2" l="1"/>
  <c r="CJ1022" i="2"/>
  <c r="CK1022" i="2"/>
  <c r="AB1023" i="2"/>
  <c r="BW1021" i="2"/>
  <c r="CH1021" i="2" s="1"/>
  <c r="K1022" i="2"/>
  <c r="P1022" i="2" s="1"/>
  <c r="BH1022" i="2"/>
  <c r="F1023" i="2"/>
  <c r="AS1022" i="2"/>
  <c r="BX1022" i="2"/>
  <c r="AN1022" i="2"/>
  <c r="CC1022" i="2"/>
  <c r="CG1022" i="2" s="1"/>
  <c r="AD1022" i="2"/>
  <c r="BI1022" i="2"/>
  <c r="AI1022" i="2"/>
  <c r="BN1022" i="2"/>
  <c r="CI1022" i="2" l="1"/>
  <c r="CM1022" i="2" s="1"/>
  <c r="AA1023" i="2"/>
  <c r="AC1023" i="2"/>
  <c r="Z1023" i="2"/>
  <c r="AU1023" i="2"/>
  <c r="AP1023" i="2"/>
  <c r="AZ1023" i="2"/>
  <c r="V1023" i="2"/>
  <c r="AK1023" i="2"/>
  <c r="BE1023" i="2"/>
  <c r="G1024" i="2" s="1"/>
  <c r="AF1023" i="2"/>
  <c r="BT1022" i="2"/>
  <c r="O1022" i="2"/>
  <c r="BM1022" i="2"/>
  <c r="BR1022" i="2" s="1"/>
  <c r="BB1023" i="2"/>
  <c r="BG1023" i="2"/>
  <c r="I1024" i="2" s="1"/>
  <c r="AH1023" i="2"/>
  <c r="AR1023" i="2"/>
  <c r="X1023" i="2"/>
  <c r="AM1023" i="2"/>
  <c r="AW1023" i="2"/>
  <c r="BV1022" i="2"/>
  <c r="BA1023" i="2"/>
  <c r="W1023" i="2"/>
  <c r="AQ1023" i="2"/>
  <c r="BF1023" i="2"/>
  <c r="H1024" i="2" s="1"/>
  <c r="AL1023" i="2"/>
  <c r="AV1023" i="2"/>
  <c r="AG1023" i="2"/>
  <c r="BU1022" i="2"/>
  <c r="J1023" i="2"/>
  <c r="CA1023" i="2" l="1"/>
  <c r="BJ1023" i="2"/>
  <c r="CD1023" i="2"/>
  <c r="CF1023" i="2"/>
  <c r="BZ1023" i="2"/>
  <c r="N1023" i="2"/>
  <c r="S1023" i="2" s="1"/>
  <c r="BK1023" i="2"/>
  <c r="BL1023" i="2"/>
  <c r="T1022" i="2"/>
  <c r="AY1023" i="2"/>
  <c r="BC1023" i="2" s="1"/>
  <c r="U1023" i="2"/>
  <c r="Y1023" i="2" s="1"/>
  <c r="AT1023" i="2"/>
  <c r="AX1023" i="2" s="1"/>
  <c r="AE1023" i="2"/>
  <c r="BD1023" i="2"/>
  <c r="AO1023" i="2"/>
  <c r="AJ1023" i="2"/>
  <c r="AD1023" i="2"/>
  <c r="BS1022" i="2"/>
  <c r="BY1023" i="2"/>
  <c r="M1023" i="2"/>
  <c r="R1023" i="2" s="1"/>
  <c r="CE1023" i="2"/>
  <c r="L1023" i="2"/>
  <c r="Q1023" i="2" s="1"/>
  <c r="BO1023" i="2"/>
  <c r="BQ1023" i="2"/>
  <c r="BP1023" i="2"/>
  <c r="CK1023" i="2" l="1"/>
  <c r="CL1023" i="2"/>
  <c r="CJ1023" i="2"/>
  <c r="AN1023" i="2"/>
  <c r="CC1023" i="2"/>
  <c r="CG1023" i="2" s="1"/>
  <c r="AS1023" i="2"/>
  <c r="BX1023" i="2"/>
  <c r="BW1022" i="2"/>
  <c r="CH1022" i="2" s="1"/>
  <c r="K1023" i="2"/>
  <c r="P1023" i="2" s="1"/>
  <c r="BH1023" i="2"/>
  <c r="F1024" i="2"/>
  <c r="AI1023" i="2"/>
  <c r="BI1023" i="2"/>
  <c r="BN1023" i="2"/>
  <c r="CI1023" i="2" l="1"/>
  <c r="CM1023" i="2" s="1"/>
  <c r="V1024" i="2"/>
  <c r="AC1024" i="2"/>
  <c r="AB1024" i="2"/>
  <c r="Z1024" i="2"/>
  <c r="AA1024" i="2"/>
  <c r="BU1023" i="2"/>
  <c r="M1024" i="2" s="1"/>
  <c r="BF1024" i="2"/>
  <c r="H1025" i="2" s="1"/>
  <c r="AV1024" i="2"/>
  <c r="W1024" i="2"/>
  <c r="AL1024" i="2"/>
  <c r="AG1024" i="2"/>
  <c r="AQ1024" i="2"/>
  <c r="BA1024" i="2"/>
  <c r="AU1024" i="2"/>
  <c r="AP1024" i="2"/>
  <c r="AK1024" i="2"/>
  <c r="J1024" i="2"/>
  <c r="BM1023" i="2"/>
  <c r="BR1023" i="2" s="1"/>
  <c r="O1023" i="2"/>
  <c r="AR1024" i="2"/>
  <c r="AM1024" i="2"/>
  <c r="BB1024" i="2"/>
  <c r="BG1024" i="2"/>
  <c r="I1025" i="2" s="1"/>
  <c r="X1024" i="2"/>
  <c r="AH1024" i="2"/>
  <c r="AW1024" i="2"/>
  <c r="BV1023" i="2"/>
  <c r="R1024" i="2" l="1"/>
  <c r="BE1024" i="2"/>
  <c r="G1025" i="2" s="1"/>
  <c r="AF1024" i="2"/>
  <c r="BT1023" i="2"/>
  <c r="L1024" i="2" s="1"/>
  <c r="Q1024" i="2" s="1"/>
  <c r="AZ1024" i="2"/>
  <c r="BK1024" i="2"/>
  <c r="CD1024" i="2"/>
  <c r="BZ1024" i="2"/>
  <c r="CE1024" i="2"/>
  <c r="CA1024" i="2"/>
  <c r="BL1024" i="2"/>
  <c r="N1024" i="2"/>
  <c r="S1024" i="2" s="1"/>
  <c r="CF1024" i="2"/>
  <c r="T1023" i="2"/>
  <c r="U1024" i="2"/>
  <c r="Y1024" i="2" s="1"/>
  <c r="BD1024" i="2"/>
  <c r="AE1024" i="2"/>
  <c r="AJ1024" i="2"/>
  <c r="AO1024" i="2"/>
  <c r="AT1024" i="2"/>
  <c r="AX1024" i="2" s="1"/>
  <c r="AY1024" i="2"/>
  <c r="BS1023" i="2"/>
  <c r="BP1024" i="2"/>
  <c r="BQ1024" i="2"/>
  <c r="BC1024" i="2" l="1"/>
  <c r="CL1024" i="2"/>
  <c r="CK1024" i="2"/>
  <c r="BJ1024" i="2"/>
  <c r="BY1024" i="2"/>
  <c r="AB1025" i="2"/>
  <c r="BW1023" i="2"/>
  <c r="CH1023" i="2" s="1"/>
  <c r="K1024" i="2"/>
  <c r="P1024" i="2" s="1"/>
  <c r="AN1024" i="2"/>
  <c r="CC1024" i="2"/>
  <c r="CG1024" i="2" s="1"/>
  <c r="BI1024" i="2"/>
  <c r="AI1024" i="2"/>
  <c r="BH1024" i="2"/>
  <c r="F1025" i="2"/>
  <c r="AS1024" i="2"/>
  <c r="BX1024" i="2"/>
  <c r="AD1024" i="2"/>
  <c r="BO1024" i="2"/>
  <c r="BN1024" i="2"/>
  <c r="CI1024" i="2" l="1"/>
  <c r="CJ1024" i="2"/>
  <c r="AC1025" i="2"/>
  <c r="Z1025" i="2"/>
  <c r="AA1025" i="2"/>
  <c r="AK1025" i="2"/>
  <c r="AU1025" i="2"/>
  <c r="AP1025" i="2"/>
  <c r="BE1025" i="2"/>
  <c r="G1026" i="2" s="1"/>
  <c r="BT1024" i="2"/>
  <c r="L1025" i="2" s="1"/>
  <c r="AF1025" i="2"/>
  <c r="V1025" i="2"/>
  <c r="AZ1025" i="2"/>
  <c r="AM1025" i="2"/>
  <c r="AH1025" i="2"/>
  <c r="BB1025" i="2"/>
  <c r="AW1025" i="2"/>
  <c r="X1025" i="2"/>
  <c r="BG1025" i="2"/>
  <c r="I1026" i="2" s="1"/>
  <c r="AR1025" i="2"/>
  <c r="BV1024" i="2"/>
  <c r="N1025" i="2" s="1"/>
  <c r="AL1025" i="2"/>
  <c r="AG1025" i="2"/>
  <c r="AV1025" i="2"/>
  <c r="AQ1025" i="2"/>
  <c r="BF1025" i="2"/>
  <c r="H1026" i="2" s="1"/>
  <c r="W1025" i="2"/>
  <c r="BA1025" i="2"/>
  <c r="BU1024" i="2"/>
  <c r="O1024" i="2"/>
  <c r="J1025" i="2"/>
  <c r="BM1024" i="2"/>
  <c r="BR1024" i="2" s="1"/>
  <c r="S1025" i="2" l="1"/>
  <c r="Q1025" i="2"/>
  <c r="CM1024" i="2"/>
  <c r="CD1025" i="2"/>
  <c r="BY1025" i="2"/>
  <c r="BJ1025" i="2"/>
  <c r="BL1025" i="2"/>
  <c r="CA1025" i="2"/>
  <c r="BK1025" i="2"/>
  <c r="BZ1025" i="2"/>
  <c r="CE1025" i="2"/>
  <c r="CF1025" i="2"/>
  <c r="T1024" i="2"/>
  <c r="AE1025" i="2"/>
  <c r="AJ1025" i="2"/>
  <c r="U1025" i="2"/>
  <c r="Y1025" i="2" s="1"/>
  <c r="BD1025" i="2"/>
  <c r="AY1025" i="2"/>
  <c r="BC1025" i="2" s="1"/>
  <c r="AT1025" i="2"/>
  <c r="AX1025" i="2" s="1"/>
  <c r="AO1025" i="2"/>
  <c r="BS1024" i="2"/>
  <c r="M1025" i="2"/>
  <c r="R1025" i="2" s="1"/>
  <c r="BP1025" i="2"/>
  <c r="BQ1025" i="2"/>
  <c r="BO1025" i="2"/>
  <c r="CK1025" i="2" l="1"/>
  <c r="CL1025" i="2"/>
  <c r="CJ1025" i="2"/>
  <c r="AB1026" i="2"/>
  <c r="AD1025" i="2"/>
  <c r="K1025" i="2"/>
  <c r="P1025" i="2" s="1"/>
  <c r="BW1024" i="2"/>
  <c r="CH1024" i="2" s="1"/>
  <c r="BH1025" i="2"/>
  <c r="F1026" i="2"/>
  <c r="BI1025" i="2"/>
  <c r="AI1025" i="2"/>
  <c r="W1026" i="2"/>
  <c r="AG1026" i="2"/>
  <c r="AQ1026" i="2"/>
  <c r="AV1026" i="2"/>
  <c r="AL1026" i="2"/>
  <c r="BA1026" i="2"/>
  <c r="BF1026" i="2"/>
  <c r="H1027" i="2" s="1"/>
  <c r="AS1025" i="2"/>
  <c r="BX1025" i="2"/>
  <c r="BU1025" i="2"/>
  <c r="AN1025" i="2"/>
  <c r="CC1025" i="2"/>
  <c r="CG1025" i="2" s="1"/>
  <c r="BN1025" i="2"/>
  <c r="CI1025" i="2" l="1"/>
  <c r="CM1025" i="2" s="1"/>
  <c r="AA1026" i="2"/>
  <c r="Z1026" i="2"/>
  <c r="AC1026" i="2"/>
  <c r="CE1026" i="2"/>
  <c r="J1026" i="2"/>
  <c r="O1025" i="2"/>
  <c r="BZ1026" i="2"/>
  <c r="BV1025" i="2"/>
  <c r="BB1026" i="2"/>
  <c r="X1026" i="2"/>
  <c r="AM1026" i="2"/>
  <c r="BG1026" i="2"/>
  <c r="I1027" i="2" s="1"/>
  <c r="AR1026" i="2"/>
  <c r="AH1026" i="2"/>
  <c r="AW1026" i="2"/>
  <c r="M1026" i="2"/>
  <c r="BT1025" i="2"/>
  <c r="AF1026" i="2"/>
  <c r="V1026" i="2"/>
  <c r="AK1026" i="2"/>
  <c r="BE1026" i="2"/>
  <c r="G1027" i="2" s="1"/>
  <c r="BK1026" i="2"/>
  <c r="BM1025" i="2"/>
  <c r="BR1025" i="2" s="1"/>
  <c r="BP1026" i="2"/>
  <c r="R1026" i="2" l="1"/>
  <c r="CK1026" i="2"/>
  <c r="AP1026" i="2"/>
  <c r="AZ1026" i="2"/>
  <c r="AU1026" i="2"/>
  <c r="CA1026" i="2"/>
  <c r="BL1026" i="2"/>
  <c r="N1026" i="2"/>
  <c r="S1026" i="2" s="1"/>
  <c r="L1026" i="2"/>
  <c r="Q1026" i="2" s="1"/>
  <c r="CF1026" i="2"/>
  <c r="T1025" i="2"/>
  <c r="U1026" i="2"/>
  <c r="Y1026" i="2" s="1"/>
  <c r="AT1026" i="2"/>
  <c r="AD1026" i="2"/>
  <c r="BD1026" i="2"/>
  <c r="AO1026" i="2"/>
  <c r="AJ1026" i="2"/>
  <c r="AE1026" i="2"/>
  <c r="AY1026" i="2"/>
  <c r="BS1025" i="2"/>
  <c r="BQ1026" i="2"/>
  <c r="CL1026" i="2" l="1"/>
  <c r="AX1026" i="2"/>
  <c r="CD1026" i="2"/>
  <c r="BC1026" i="2"/>
  <c r="BY1026" i="2"/>
  <c r="BJ1026" i="2"/>
  <c r="BH1026" i="2"/>
  <c r="F1027" i="2"/>
  <c r="AI1026" i="2"/>
  <c r="BI1026" i="2"/>
  <c r="AN1026" i="2"/>
  <c r="CC1026" i="2"/>
  <c r="K1026" i="2"/>
  <c r="P1026" i="2" s="1"/>
  <c r="BW1025" i="2"/>
  <c r="CH1025" i="2" s="1"/>
  <c r="AS1026" i="2"/>
  <c r="BX1026" i="2"/>
  <c r="BN1026" i="2"/>
  <c r="BO1026" i="2"/>
  <c r="CG1026" i="2" l="1"/>
  <c r="CI1026" i="2"/>
  <c r="CJ1026" i="2"/>
  <c r="AF1027" i="2"/>
  <c r="Z1027" i="2"/>
  <c r="AB1027" i="2"/>
  <c r="AC1027" i="2"/>
  <c r="AA1027" i="2"/>
  <c r="BM1026" i="2"/>
  <c r="BR1026" i="2" s="1"/>
  <c r="AR1027" i="2"/>
  <c r="AM1027" i="2"/>
  <c r="AH1027" i="2"/>
  <c r="BB1027" i="2"/>
  <c r="BG1027" i="2"/>
  <c r="I1028" i="2" s="1"/>
  <c r="X1027" i="2"/>
  <c r="AW1027" i="2"/>
  <c r="BV1026" i="2"/>
  <c r="AU1027" i="2"/>
  <c r="AZ1027" i="2"/>
  <c r="AP1027" i="2"/>
  <c r="AK1027" i="2"/>
  <c r="V1027" i="2"/>
  <c r="J1027" i="2"/>
  <c r="O1026" i="2"/>
  <c r="W1027" i="2"/>
  <c r="AQ1027" i="2"/>
  <c r="BA1027" i="2"/>
  <c r="AG1027" i="2"/>
  <c r="AV1027" i="2"/>
  <c r="BF1027" i="2"/>
  <c r="H1028" i="2" s="1"/>
  <c r="AL1027" i="2"/>
  <c r="BU1026" i="2"/>
  <c r="CM1026" i="2" l="1"/>
  <c r="BE1027" i="2"/>
  <c r="G1028" i="2" s="1"/>
  <c r="BT1026" i="2"/>
  <c r="CE1027" i="2"/>
  <c r="BJ1027" i="2"/>
  <c r="M1027" i="2"/>
  <c r="R1027" i="2" s="1"/>
  <c r="CF1027" i="2"/>
  <c r="BK1027" i="2"/>
  <c r="CD1027" i="2"/>
  <c r="N1027" i="2"/>
  <c r="S1027" i="2" s="1"/>
  <c r="CA1027" i="2"/>
  <c r="T1026" i="2"/>
  <c r="AY1027" i="2"/>
  <c r="BC1027" i="2" s="1"/>
  <c r="AO1027" i="2"/>
  <c r="AD1027" i="2"/>
  <c r="AT1027" i="2"/>
  <c r="AX1027" i="2" s="1"/>
  <c r="U1027" i="2"/>
  <c r="Y1027" i="2" s="1"/>
  <c r="AJ1027" i="2"/>
  <c r="BD1027" i="2"/>
  <c r="AE1027" i="2"/>
  <c r="BS1026" i="2"/>
  <c r="BZ1027" i="2"/>
  <c r="L1027" i="2"/>
  <c r="Q1027" i="2" s="1"/>
  <c r="BL1027" i="2"/>
  <c r="BO1027" i="2"/>
  <c r="BP1027" i="2"/>
  <c r="BQ1027" i="2"/>
  <c r="CL1027" i="2" l="1"/>
  <c r="CK1027" i="2"/>
  <c r="CJ1027" i="2"/>
  <c r="BY1027" i="2"/>
  <c r="AN1027" i="2"/>
  <c r="CC1027" i="2"/>
  <c r="CG1027" i="2" s="1"/>
  <c r="AS1027" i="2"/>
  <c r="BX1027" i="2"/>
  <c r="BW1026" i="2"/>
  <c r="CH1026" i="2" s="1"/>
  <c r="K1027" i="2"/>
  <c r="P1027" i="2" s="1"/>
  <c r="BI1027" i="2"/>
  <c r="AI1027" i="2"/>
  <c r="BH1027" i="2"/>
  <c r="F1028" i="2"/>
  <c r="BN1027" i="2"/>
  <c r="CI1027" i="2" l="1"/>
  <c r="CM1027" i="2" s="1"/>
  <c r="AB1028" i="2"/>
  <c r="AC1028" i="2"/>
  <c r="Z1028" i="2"/>
  <c r="AA1028" i="2"/>
  <c r="AK1028" i="2"/>
  <c r="BT1027" i="2"/>
  <c r="L1028" i="2" s="1"/>
  <c r="AZ1028" i="2"/>
  <c r="AF1028" i="2"/>
  <c r="AP1028" i="2"/>
  <c r="V1028" i="2"/>
  <c r="AU1028" i="2"/>
  <c r="BE1028" i="2"/>
  <c r="G1029" i="2" s="1"/>
  <c r="BM1027" i="2"/>
  <c r="BR1027" i="2" s="1"/>
  <c r="O1027" i="2"/>
  <c r="AV1028" i="2"/>
  <c r="AG1028" i="2"/>
  <c r="AL1028" i="2"/>
  <c r="W1028" i="2"/>
  <c r="AQ1028" i="2"/>
  <c r="BF1028" i="2"/>
  <c r="H1029" i="2" s="1"/>
  <c r="BA1028" i="2"/>
  <c r="BU1027" i="2"/>
  <c r="J1028" i="2"/>
  <c r="AM1028" i="2"/>
  <c r="AH1028" i="2"/>
  <c r="BB1028" i="2"/>
  <c r="BG1028" i="2"/>
  <c r="I1029" i="2" s="1"/>
  <c r="AR1028" i="2"/>
  <c r="X1028" i="2"/>
  <c r="AW1028" i="2"/>
  <c r="BV1027" i="2"/>
  <c r="Q1028" i="2" l="1"/>
  <c r="BY1028" i="2"/>
  <c r="CD1028" i="2"/>
  <c r="CA1028" i="2"/>
  <c r="BJ1028" i="2"/>
  <c r="BZ1028" i="2"/>
  <c r="BL1028" i="2"/>
  <c r="BK1028" i="2"/>
  <c r="T1027" i="2"/>
  <c r="AO1028" i="2"/>
  <c r="AY1028" i="2"/>
  <c r="BC1028" i="2" s="1"/>
  <c r="U1028" i="2"/>
  <c r="Y1028" i="2" s="1"/>
  <c r="BD1028" i="2"/>
  <c r="AT1028" i="2"/>
  <c r="AX1028" i="2" s="1"/>
  <c r="AJ1028" i="2"/>
  <c r="AE1028" i="2"/>
  <c r="AD1028" i="2"/>
  <c r="BS1027" i="2"/>
  <c r="CF1028" i="2"/>
  <c r="N1028" i="2"/>
  <c r="S1028" i="2" s="1"/>
  <c r="M1028" i="2"/>
  <c r="R1028" i="2" s="1"/>
  <c r="CE1028" i="2"/>
  <c r="BP1028" i="2"/>
  <c r="BQ1028" i="2"/>
  <c r="BO1028" i="2"/>
  <c r="CK1028" i="2" l="1"/>
  <c r="CJ1028" i="2"/>
  <c r="CL1028" i="2"/>
  <c r="X1029" i="2"/>
  <c r="BH1028" i="2"/>
  <c r="F1029" i="2"/>
  <c r="AI1028" i="2"/>
  <c r="BI1028" i="2"/>
  <c r="AN1028" i="2"/>
  <c r="CC1028" i="2"/>
  <c r="CG1028" i="2" s="1"/>
  <c r="BW1027" i="2"/>
  <c r="CH1027" i="2" s="1"/>
  <c r="K1028" i="2"/>
  <c r="P1028" i="2" s="1"/>
  <c r="AS1028" i="2"/>
  <c r="BX1028" i="2"/>
  <c r="BN1028" i="2"/>
  <c r="CI1028" i="2" l="1"/>
  <c r="CM1028" i="2" s="1"/>
  <c r="V1029" i="2"/>
  <c r="AR1029" i="2"/>
  <c r="AC1029" i="2"/>
  <c r="Z1029" i="2"/>
  <c r="AB1029" i="2"/>
  <c r="BV1028" i="2"/>
  <c r="N1029" i="2" s="1"/>
  <c r="BF1029" i="2"/>
  <c r="H1030" i="2" s="1"/>
  <c r="BU1028" i="2"/>
  <c r="M1029" i="2" s="1"/>
  <c r="AM1029" i="2"/>
  <c r="AW1029" i="2"/>
  <c r="BG1029" i="2"/>
  <c r="I1030" i="2" s="1"/>
  <c r="AH1029" i="2"/>
  <c r="BB1029" i="2"/>
  <c r="AL1029" i="2"/>
  <c r="AG1029" i="2"/>
  <c r="W1029" i="2"/>
  <c r="AV1029" i="2"/>
  <c r="AQ1029" i="2"/>
  <c r="BA1029" i="2"/>
  <c r="BM1028" i="2"/>
  <c r="BR1028" i="2" s="1"/>
  <c r="J1029" i="2"/>
  <c r="O1028" i="2"/>
  <c r="BE1029" i="2"/>
  <c r="G1030" i="2" s="1"/>
  <c r="AF1029" i="2"/>
  <c r="AU1029" i="2"/>
  <c r="AK1029" i="2"/>
  <c r="BT1028" i="2" l="1"/>
  <c r="L1029" i="2" s="1"/>
  <c r="AP1029" i="2"/>
  <c r="CD1029" i="2" s="1"/>
  <c r="AZ1029" i="2"/>
  <c r="BJ1029" i="2" s="1"/>
  <c r="AA1029" i="2"/>
  <c r="S1029" i="2" s="1"/>
  <c r="BL1029" i="2"/>
  <c r="CF1029" i="2"/>
  <c r="CA1029" i="2"/>
  <c r="BK1029" i="2"/>
  <c r="CE1029" i="2"/>
  <c r="BZ1029" i="2"/>
  <c r="T1028" i="2"/>
  <c r="AJ1029" i="2"/>
  <c r="BD1029" i="2"/>
  <c r="AO1029" i="2"/>
  <c r="AT1029" i="2"/>
  <c r="AX1029" i="2" s="1"/>
  <c r="U1029" i="2"/>
  <c r="Y1029" i="2" s="1"/>
  <c r="AY1029" i="2"/>
  <c r="AE1029" i="2"/>
  <c r="BS1028" i="2"/>
  <c r="BQ1029" i="2"/>
  <c r="BO1029" i="2"/>
  <c r="BP1029" i="2"/>
  <c r="R1029" i="2" l="1"/>
  <c r="Q1029" i="2"/>
  <c r="CL1029" i="2"/>
  <c r="CJ1029" i="2"/>
  <c r="CK1029" i="2"/>
  <c r="BC1029" i="2"/>
  <c r="BY1029" i="2"/>
  <c r="AC1030" i="2"/>
  <c r="BW1028" i="2"/>
  <c r="CH1028" i="2" s="1"/>
  <c r="K1029" i="2"/>
  <c r="P1029" i="2" s="1"/>
  <c r="AN1029" i="2"/>
  <c r="CC1029" i="2"/>
  <c r="CG1029" i="2" s="1"/>
  <c r="AI1029" i="2"/>
  <c r="BI1029" i="2"/>
  <c r="AS1029" i="2"/>
  <c r="BX1029" i="2"/>
  <c r="AD1029" i="2"/>
  <c r="BH1029" i="2"/>
  <c r="F1030" i="2"/>
  <c r="BN1029" i="2"/>
  <c r="CI1029" i="2" l="1"/>
  <c r="CM1029" i="2" s="1"/>
  <c r="AA1030" i="2"/>
  <c r="Z1030" i="2"/>
  <c r="AB1030" i="2"/>
  <c r="BF1030" i="2"/>
  <c r="H1031" i="2" s="1"/>
  <c r="AL1030" i="2"/>
  <c r="AQ1030" i="2"/>
  <c r="BU1029" i="2"/>
  <c r="AG1030" i="2"/>
  <c r="AV1030" i="2"/>
  <c r="BA1030" i="2"/>
  <c r="W1030" i="2"/>
  <c r="BM1029" i="2"/>
  <c r="BR1029" i="2" s="1"/>
  <c r="O1029" i="2"/>
  <c r="J1030" i="2"/>
  <c r="V1030" i="2"/>
  <c r="AF1030" i="2"/>
  <c r="AZ1030" i="2"/>
  <c r="BE1030" i="2"/>
  <c r="G1031" i="2" s="1"/>
  <c r="AU1030" i="2"/>
  <c r="AK1030" i="2"/>
  <c r="AP1030" i="2"/>
  <c r="BT1029" i="2"/>
  <c r="AR1030" i="2"/>
  <c r="AW1030" i="2"/>
  <c r="AH1030" i="2"/>
  <c r="X1030" i="2"/>
  <c r="BB1030" i="2"/>
  <c r="BG1030" i="2"/>
  <c r="I1031" i="2" s="1"/>
  <c r="AM1030" i="2"/>
  <c r="BV1029" i="2"/>
  <c r="M1030" i="2"/>
  <c r="R1030" i="2" l="1"/>
  <c r="BZ1030" i="2"/>
  <c r="CF1030" i="2"/>
  <c r="BK1030" i="2"/>
  <c r="CE1030" i="2"/>
  <c r="BY1030" i="2"/>
  <c r="L1030" i="2"/>
  <c r="Q1030" i="2" s="1"/>
  <c r="T1029" i="2"/>
  <c r="AJ1030" i="2"/>
  <c r="AE1030" i="2"/>
  <c r="U1030" i="2"/>
  <c r="Y1030" i="2" s="1"/>
  <c r="AD1030" i="2"/>
  <c r="AT1030" i="2"/>
  <c r="AX1030" i="2" s="1"/>
  <c r="AY1030" i="2"/>
  <c r="BC1030" i="2" s="1"/>
  <c r="AO1030" i="2"/>
  <c r="BD1030" i="2"/>
  <c r="BS1029" i="2"/>
  <c r="CA1030" i="2"/>
  <c r="CD1030" i="2"/>
  <c r="BJ1030" i="2"/>
  <c r="N1030" i="2"/>
  <c r="S1030" i="2" s="1"/>
  <c r="BL1030" i="2"/>
  <c r="BO1030" i="2"/>
  <c r="BP1030" i="2"/>
  <c r="BQ1030" i="2"/>
  <c r="CL1030" i="2" l="1"/>
  <c r="CK1030" i="2"/>
  <c r="CJ1030" i="2"/>
  <c r="BH1030" i="2"/>
  <c r="F1031" i="2"/>
  <c r="AS1030" i="2"/>
  <c r="BX1030" i="2"/>
  <c r="AI1030" i="2"/>
  <c r="BI1030" i="2"/>
  <c r="BW1029" i="2"/>
  <c r="CH1029" i="2" s="1"/>
  <c r="K1030" i="2"/>
  <c r="P1030" i="2" s="1"/>
  <c r="AN1030" i="2"/>
  <c r="CC1030" i="2"/>
  <c r="CG1030" i="2" s="1"/>
  <c r="BN1030" i="2"/>
  <c r="CI1030" i="2" l="1"/>
  <c r="CM1030" i="2" s="1"/>
  <c r="AC1031" i="2"/>
  <c r="Z1031" i="2"/>
  <c r="AB1031" i="2"/>
  <c r="AA1031" i="2"/>
  <c r="X1031" i="2"/>
  <c r="AG1031" i="2"/>
  <c r="AM1031" i="2"/>
  <c r="AH1031" i="2"/>
  <c r="BU1030" i="2"/>
  <c r="BA1031" i="2"/>
  <c r="AL1031" i="2"/>
  <c r="AQ1031" i="2"/>
  <c r="W1031" i="2"/>
  <c r="BF1031" i="2"/>
  <c r="H1032" i="2" s="1"/>
  <c r="AV1031" i="2"/>
  <c r="BG1031" i="2"/>
  <c r="I1032" i="2" s="1"/>
  <c r="AW1031" i="2"/>
  <c r="BV1030" i="2"/>
  <c r="N1031" i="2" s="1"/>
  <c r="AR1031" i="2"/>
  <c r="BB1031" i="2"/>
  <c r="M1031" i="2"/>
  <c r="O1030" i="2"/>
  <c r="AP1031" i="2"/>
  <c r="AZ1031" i="2"/>
  <c r="V1031" i="2"/>
  <c r="AK1031" i="2"/>
  <c r="AF1031" i="2"/>
  <c r="AU1031" i="2"/>
  <c r="BE1031" i="2"/>
  <c r="G1032" i="2" s="1"/>
  <c r="BT1030" i="2"/>
  <c r="J1031" i="2"/>
  <c r="BM1030" i="2"/>
  <c r="BR1030" i="2" s="1"/>
  <c r="S1031" i="2" l="1"/>
  <c r="R1031" i="2"/>
  <c r="CE1031" i="2"/>
  <c r="BK1031" i="2"/>
  <c r="BZ1031" i="2"/>
  <c r="BL1031" i="2"/>
  <c r="CA1031" i="2"/>
  <c r="CF1031" i="2"/>
  <c r="CD1031" i="2"/>
  <c r="L1031" i="2"/>
  <c r="Q1031" i="2" s="1"/>
  <c r="BJ1031" i="2"/>
  <c r="BY1031" i="2"/>
  <c r="T1030" i="2"/>
  <c r="AO1031" i="2"/>
  <c r="AT1031" i="2"/>
  <c r="AX1031" i="2" s="1"/>
  <c r="AE1031" i="2"/>
  <c r="AY1031" i="2"/>
  <c r="BC1031" i="2" s="1"/>
  <c r="BD1031" i="2"/>
  <c r="AJ1031" i="2"/>
  <c r="U1031" i="2"/>
  <c r="Y1031" i="2" s="1"/>
  <c r="BS1030" i="2"/>
  <c r="BQ1031" i="2"/>
  <c r="BP1031" i="2"/>
  <c r="BO1031" i="2"/>
  <c r="CJ1031" i="2" l="1"/>
  <c r="CL1031" i="2"/>
  <c r="CK1031" i="2"/>
  <c r="AC1032" i="2"/>
  <c r="BI1031" i="2"/>
  <c r="AI1031" i="2"/>
  <c r="BH1031" i="2"/>
  <c r="F1032" i="2"/>
  <c r="AS1031" i="2"/>
  <c r="BX1031" i="2"/>
  <c r="K1031" i="2"/>
  <c r="P1031" i="2" s="1"/>
  <c r="BW1030" i="2"/>
  <c r="CH1030" i="2" s="1"/>
  <c r="AD1031" i="2"/>
  <c r="AN1031" i="2"/>
  <c r="CC1031" i="2"/>
  <c r="CG1031" i="2" s="1"/>
  <c r="BN1031" i="2"/>
  <c r="CI1031" i="2" l="1"/>
  <c r="CM1031" i="2" s="1"/>
  <c r="AA1032" i="2"/>
  <c r="AB1032" i="2"/>
  <c r="Z1032" i="2"/>
  <c r="AL1032" i="2"/>
  <c r="AK1032" i="2"/>
  <c r="AU1032" i="2"/>
  <c r="W1032" i="2"/>
  <c r="AZ1032" i="2"/>
  <c r="BF1032" i="2"/>
  <c r="H1033" i="2" s="1"/>
  <c r="BU1031" i="2"/>
  <c r="M1032" i="2" s="1"/>
  <c r="AG1032" i="2"/>
  <c r="AV1032" i="2"/>
  <c r="BA1032" i="2"/>
  <c r="AQ1032" i="2"/>
  <c r="J1032" i="2"/>
  <c r="BM1031" i="2"/>
  <c r="BR1031" i="2" s="1"/>
  <c r="O1031" i="2"/>
  <c r="BG1032" i="2"/>
  <c r="I1033" i="2" s="1"/>
  <c r="AR1032" i="2"/>
  <c r="AH1032" i="2"/>
  <c r="AM1032" i="2"/>
  <c r="X1032" i="2"/>
  <c r="AW1032" i="2"/>
  <c r="BB1032" i="2"/>
  <c r="BV1031" i="2"/>
  <c r="R1032" i="2" l="1"/>
  <c r="V1032" i="2"/>
  <c r="BE1032" i="2"/>
  <c r="G1033" i="2" s="1"/>
  <c r="AF1032" i="2"/>
  <c r="BJ1032" i="2" s="1"/>
  <c r="BT1031" i="2"/>
  <c r="L1032" i="2" s="1"/>
  <c r="Q1032" i="2" s="1"/>
  <c r="AP1032" i="2"/>
  <c r="CD1032" i="2" s="1"/>
  <c r="CE1032" i="2"/>
  <c r="BZ1032" i="2"/>
  <c r="BK1032" i="2"/>
  <c r="N1032" i="2"/>
  <c r="S1032" i="2" s="1"/>
  <c r="CF1032" i="2"/>
  <c r="BL1032" i="2"/>
  <c r="CA1032" i="2"/>
  <c r="T1031" i="2"/>
  <c r="AO1032" i="2"/>
  <c r="AY1032" i="2"/>
  <c r="BC1032" i="2" s="1"/>
  <c r="BD1032" i="2"/>
  <c r="AE1032" i="2"/>
  <c r="AT1032" i="2"/>
  <c r="AX1032" i="2" s="1"/>
  <c r="AJ1032" i="2"/>
  <c r="U1032" i="2"/>
  <c r="BS1031" i="2"/>
  <c r="BP1032" i="2"/>
  <c r="BQ1032" i="2"/>
  <c r="BO1032" i="2"/>
  <c r="CJ1032" i="2" l="1"/>
  <c r="CL1032" i="2"/>
  <c r="CK1032" i="2"/>
  <c r="Y1032" i="2"/>
  <c r="BY1032" i="2"/>
  <c r="BI1032" i="2"/>
  <c r="AI1032" i="2"/>
  <c r="AN1032" i="2"/>
  <c r="CC1032" i="2"/>
  <c r="CG1032" i="2" s="1"/>
  <c r="BH1032" i="2"/>
  <c r="F1033" i="2"/>
  <c r="AD1032" i="2"/>
  <c r="AA1033" i="2" s="1"/>
  <c r="BW1031" i="2"/>
  <c r="CH1031" i="2" s="1"/>
  <c r="K1032" i="2"/>
  <c r="P1032" i="2" s="1"/>
  <c r="AS1032" i="2"/>
  <c r="BX1032" i="2"/>
  <c r="BN1032" i="2"/>
  <c r="CI1032" i="2" l="1"/>
  <c r="CM1032" i="2" s="1"/>
  <c r="AB1033" i="2"/>
  <c r="Z1033" i="2"/>
  <c r="AC1033" i="2"/>
  <c r="BB1033" i="2"/>
  <c r="AR1033" i="2"/>
  <c r="X1033" i="2"/>
  <c r="AW1033" i="2"/>
  <c r="BG1033" i="2"/>
  <c r="I1034" i="2" s="1"/>
  <c r="AM1033" i="2"/>
  <c r="AH1033" i="2"/>
  <c r="BV1032" i="2"/>
  <c r="J1033" i="2"/>
  <c r="O1032" i="2"/>
  <c r="AP1033" i="2"/>
  <c r="AF1033" i="2"/>
  <c r="V1033" i="2"/>
  <c r="AU1033" i="2"/>
  <c r="AZ1033" i="2"/>
  <c r="BE1033" i="2"/>
  <c r="G1034" i="2" s="1"/>
  <c r="AK1033" i="2"/>
  <c r="BT1032" i="2"/>
  <c r="BM1032" i="2"/>
  <c r="BR1032" i="2" s="1"/>
  <c r="AQ1033" i="2"/>
  <c r="BF1033" i="2"/>
  <c r="H1034" i="2" s="1"/>
  <c r="BA1033" i="2"/>
  <c r="AV1033" i="2"/>
  <c r="W1033" i="2"/>
  <c r="AG1033" i="2"/>
  <c r="AL1033" i="2"/>
  <c r="BU1032" i="2"/>
  <c r="BL1033" i="2" l="1"/>
  <c r="CF1033" i="2"/>
  <c r="CE1033" i="2"/>
  <c r="BK1033" i="2"/>
  <c r="M1033" i="2"/>
  <c r="R1033" i="2" s="1"/>
  <c r="BZ1033" i="2"/>
  <c r="CD1033" i="2"/>
  <c r="T1032" i="2"/>
  <c r="AJ1033" i="2"/>
  <c r="BD1033" i="2"/>
  <c r="AY1033" i="2"/>
  <c r="BC1033" i="2" s="1"/>
  <c r="U1033" i="2"/>
  <c r="Y1033" i="2" s="1"/>
  <c r="AO1033" i="2"/>
  <c r="AT1033" i="2"/>
  <c r="AX1033" i="2" s="1"/>
  <c r="AE1033" i="2"/>
  <c r="AD1033" i="2"/>
  <c r="BS1032" i="2"/>
  <c r="N1033" i="2"/>
  <c r="S1033" i="2" s="1"/>
  <c r="BJ1033" i="2"/>
  <c r="L1033" i="2"/>
  <c r="Q1033" i="2" s="1"/>
  <c r="BY1033" i="2"/>
  <c r="CA1033" i="2"/>
  <c r="BO1033" i="2"/>
  <c r="BP1033" i="2"/>
  <c r="BQ1033" i="2"/>
  <c r="CJ1033" i="2" l="1"/>
  <c r="CK1033" i="2"/>
  <c r="CL1033" i="2"/>
  <c r="BH1033" i="2"/>
  <c r="F1034" i="2"/>
  <c r="AI1033" i="2"/>
  <c r="BI1033" i="2"/>
  <c r="BW1032" i="2"/>
  <c r="CH1032" i="2" s="1"/>
  <c r="K1033" i="2"/>
  <c r="P1033" i="2" s="1"/>
  <c r="BX1033" i="2"/>
  <c r="AS1033" i="2"/>
  <c r="AN1033" i="2"/>
  <c r="CC1033" i="2"/>
  <c r="CG1033" i="2" s="1"/>
  <c r="BN1033" i="2"/>
  <c r="CI1033" i="2" l="1"/>
  <c r="CM1033" i="2" s="1"/>
  <c r="AP1034" i="2"/>
  <c r="Z1034" i="2"/>
  <c r="AC1034" i="2"/>
  <c r="AB1034" i="2"/>
  <c r="BT1033" i="2"/>
  <c r="L1034" i="2" s="1"/>
  <c r="AW1034" i="2"/>
  <c r="AF1034" i="2"/>
  <c r="V1034" i="2"/>
  <c r="BV1033" i="2"/>
  <c r="N1034" i="2" s="1"/>
  <c r="AR1034" i="2"/>
  <c r="X1034" i="2"/>
  <c r="AH1034" i="2"/>
  <c r="BG1034" i="2"/>
  <c r="I1035" i="2" s="1"/>
  <c r="BB1034" i="2"/>
  <c r="AM1034" i="2"/>
  <c r="AQ1034" i="2"/>
  <c r="AG1034" i="2"/>
  <c r="AL1034" i="2"/>
  <c r="W1034" i="2"/>
  <c r="BF1034" i="2"/>
  <c r="H1035" i="2" s="1"/>
  <c r="AV1034" i="2"/>
  <c r="BA1034" i="2"/>
  <c r="BU1033" i="2"/>
  <c r="O1033" i="2"/>
  <c r="BM1033" i="2"/>
  <c r="BR1033" i="2" s="1"/>
  <c r="J1034" i="2"/>
  <c r="AU1034" i="2" l="1"/>
  <c r="AZ1034" i="2"/>
  <c r="BE1034" i="2"/>
  <c r="G1035" i="2" s="1"/>
  <c r="AA1034" i="2"/>
  <c r="Q1034" i="2" s="1"/>
  <c r="AK1034" i="2"/>
  <c r="CF1034" i="2"/>
  <c r="CA1034" i="2"/>
  <c r="BL1034" i="2"/>
  <c r="CE1034" i="2"/>
  <c r="T1033" i="2"/>
  <c r="AY1034" i="2"/>
  <c r="U1034" i="2"/>
  <c r="Y1034" i="2" s="1"/>
  <c r="BD1034" i="2"/>
  <c r="AE1034" i="2"/>
  <c r="AO1034" i="2"/>
  <c r="AT1034" i="2"/>
  <c r="AJ1034" i="2"/>
  <c r="BS1033" i="2"/>
  <c r="BK1034" i="2"/>
  <c r="BZ1034" i="2"/>
  <c r="M1034" i="2"/>
  <c r="BQ1034" i="2"/>
  <c r="BP1034" i="2"/>
  <c r="R1034" i="2" l="1"/>
  <c r="S1034" i="2"/>
  <c r="CK1034" i="2"/>
  <c r="CL1034" i="2"/>
  <c r="CD1034" i="2"/>
  <c r="AX1034" i="2"/>
  <c r="BC1034" i="2"/>
  <c r="BJ1034" i="2"/>
  <c r="BY1034" i="2"/>
  <c r="K1034" i="2"/>
  <c r="P1034" i="2" s="1"/>
  <c r="BW1033" i="2"/>
  <c r="CH1033" i="2" s="1"/>
  <c r="AI1034" i="2"/>
  <c r="BI1034" i="2"/>
  <c r="AN1034" i="2"/>
  <c r="CC1034" i="2"/>
  <c r="BH1034" i="2"/>
  <c r="F1035" i="2"/>
  <c r="AS1034" i="2"/>
  <c r="BX1034" i="2"/>
  <c r="AD1034" i="2"/>
  <c r="AA1035" i="2" s="1"/>
  <c r="BN1034" i="2"/>
  <c r="BO1034" i="2"/>
  <c r="CG1034" i="2" l="1"/>
  <c r="CJ1034" i="2"/>
  <c r="CI1034" i="2"/>
  <c r="AC1035" i="2"/>
  <c r="AB1035" i="2"/>
  <c r="Z1035" i="2"/>
  <c r="AR1035" i="2"/>
  <c r="BU1034" i="2"/>
  <c r="M1035" i="2" s="1"/>
  <c r="AM1035" i="2"/>
  <c r="BV1034" i="2"/>
  <c r="BG1035" i="2"/>
  <c r="I1036" i="2" s="1"/>
  <c r="AW1035" i="2"/>
  <c r="X1035" i="2"/>
  <c r="BB1035" i="2"/>
  <c r="AH1035" i="2"/>
  <c r="AV1035" i="2"/>
  <c r="BF1035" i="2"/>
  <c r="H1036" i="2" s="1"/>
  <c r="W1035" i="2"/>
  <c r="AL1035" i="2"/>
  <c r="BA1035" i="2"/>
  <c r="AQ1035" i="2"/>
  <c r="AG1035" i="2"/>
  <c r="J1035" i="2"/>
  <c r="BM1034" i="2"/>
  <c r="BR1034" i="2" s="1"/>
  <c r="O1034" i="2"/>
  <c r="AU1035" i="2"/>
  <c r="AK1035" i="2"/>
  <c r="V1035" i="2"/>
  <c r="AZ1035" i="2"/>
  <c r="AF1035" i="2"/>
  <c r="BE1035" i="2"/>
  <c r="G1036" i="2" s="1"/>
  <c r="AP1035" i="2"/>
  <c r="BT1034" i="2"/>
  <c r="N1035" i="2"/>
  <c r="S1035" i="2" l="1"/>
  <c r="R1035" i="2"/>
  <c r="CM1034" i="2"/>
  <c r="CF1035" i="2"/>
  <c r="BL1035" i="2"/>
  <c r="CA1035" i="2"/>
  <c r="BK1035" i="2"/>
  <c r="CE1035" i="2"/>
  <c r="BZ1035" i="2"/>
  <c r="BJ1035" i="2"/>
  <c r="BY1035" i="2"/>
  <c r="T1034" i="2"/>
  <c r="AT1035" i="2"/>
  <c r="AX1035" i="2" s="1"/>
  <c r="AY1035" i="2"/>
  <c r="BC1035" i="2" s="1"/>
  <c r="AJ1035" i="2"/>
  <c r="BD1035" i="2"/>
  <c r="U1035" i="2"/>
  <c r="Y1035" i="2" s="1"/>
  <c r="AO1035" i="2"/>
  <c r="AE1035" i="2"/>
  <c r="BS1034" i="2"/>
  <c r="CD1035" i="2"/>
  <c r="L1035" i="2"/>
  <c r="Q1035" i="2" s="1"/>
  <c r="BO1035" i="2"/>
  <c r="BP1035" i="2"/>
  <c r="BQ1035" i="2"/>
  <c r="CL1035" i="2" l="1"/>
  <c r="CJ1035" i="2"/>
  <c r="CK1035" i="2"/>
  <c r="AB1036" i="2"/>
  <c r="AI1035" i="2"/>
  <c r="BI1035" i="2"/>
  <c r="BH1035" i="2"/>
  <c r="F1036" i="2"/>
  <c r="BX1035" i="2"/>
  <c r="AS1035" i="2"/>
  <c r="AN1035" i="2"/>
  <c r="CC1035" i="2"/>
  <c r="CG1035" i="2" s="1"/>
  <c r="AD1035" i="2"/>
  <c r="BW1034" i="2"/>
  <c r="CH1034" i="2" s="1"/>
  <c r="K1035" i="2"/>
  <c r="P1035" i="2" s="1"/>
  <c r="BN1035" i="2"/>
  <c r="CI1035" i="2" l="1"/>
  <c r="CM1035" i="2" s="1"/>
  <c r="BT1035" i="2"/>
  <c r="L1036" i="2" s="1"/>
  <c r="AC1036" i="2"/>
  <c r="Z1036" i="2"/>
  <c r="AH1036" i="2"/>
  <c r="BE1036" i="2"/>
  <c r="G1037" i="2" s="1"/>
  <c r="AU1036" i="2"/>
  <c r="BV1035" i="2"/>
  <c r="N1036" i="2" s="1"/>
  <c r="AM1036" i="2"/>
  <c r="AW1036" i="2"/>
  <c r="X1036" i="2"/>
  <c r="BB1036" i="2"/>
  <c r="BG1036" i="2"/>
  <c r="I1037" i="2" s="1"/>
  <c r="AR1036" i="2"/>
  <c r="BM1035" i="2"/>
  <c r="BR1035" i="2" s="1"/>
  <c r="J1036" i="2"/>
  <c r="O1035" i="2"/>
  <c r="AG1036" i="2"/>
  <c r="AV1036" i="2"/>
  <c r="BA1036" i="2"/>
  <c r="AQ1036" i="2"/>
  <c r="AL1036" i="2"/>
  <c r="W1036" i="2"/>
  <c r="BF1036" i="2"/>
  <c r="H1037" i="2" s="1"/>
  <c r="BU1035" i="2"/>
  <c r="AK1036" i="2" l="1"/>
  <c r="V1036" i="2"/>
  <c r="AZ1036" i="2"/>
  <c r="AP1036" i="2"/>
  <c r="AA1036" i="2"/>
  <c r="Q1036" i="2" s="1"/>
  <c r="AF1036" i="2"/>
  <c r="BL1036" i="2"/>
  <c r="CF1036" i="2"/>
  <c r="CA1036" i="2"/>
  <c r="BZ1036" i="2"/>
  <c r="BK1036" i="2"/>
  <c r="M1036" i="2"/>
  <c r="T1035" i="2"/>
  <c r="AT1036" i="2"/>
  <c r="AX1036" i="2" s="1"/>
  <c r="AO1036" i="2"/>
  <c r="AJ1036" i="2"/>
  <c r="AE1036" i="2"/>
  <c r="BD1036" i="2"/>
  <c r="U1036" i="2"/>
  <c r="AY1036" i="2"/>
  <c r="BS1035" i="2"/>
  <c r="CE1036" i="2"/>
  <c r="BP1036" i="2"/>
  <c r="BQ1036" i="2"/>
  <c r="S1036" i="2" l="1"/>
  <c r="R1036" i="2"/>
  <c r="CK1036" i="2"/>
  <c r="CL1036" i="2"/>
  <c r="Y1036" i="2"/>
  <c r="BC1036" i="2"/>
  <c r="BY1036" i="2"/>
  <c r="CD1036" i="2"/>
  <c r="BJ1036" i="2"/>
  <c r="AI1036" i="2"/>
  <c r="BI1036" i="2"/>
  <c r="AD1036" i="2"/>
  <c r="AN1036" i="2"/>
  <c r="CC1036" i="2"/>
  <c r="BX1036" i="2"/>
  <c r="AS1036" i="2"/>
  <c r="BW1035" i="2"/>
  <c r="CH1035" i="2" s="1"/>
  <c r="K1036" i="2"/>
  <c r="P1036" i="2" s="1"/>
  <c r="BH1036" i="2"/>
  <c r="F1037" i="2"/>
  <c r="BO1036" i="2"/>
  <c r="BN1036" i="2"/>
  <c r="CG1036" i="2" l="1"/>
  <c r="CJ1036" i="2"/>
  <c r="CI1036" i="2"/>
  <c r="AA1037" i="2"/>
  <c r="AB1037" i="2"/>
  <c r="AC1037" i="2"/>
  <c r="Z1037" i="2"/>
  <c r="X1037" i="2"/>
  <c r="AM1037" i="2"/>
  <c r="BG1037" i="2"/>
  <c r="I1038" i="2" s="1"/>
  <c r="BB1037" i="2"/>
  <c r="AR1037" i="2"/>
  <c r="AW1037" i="2"/>
  <c r="AH1037" i="2"/>
  <c r="BV1036" i="2"/>
  <c r="AU1037" i="2"/>
  <c r="AZ1037" i="2"/>
  <c r="AP1037" i="2"/>
  <c r="AF1037" i="2"/>
  <c r="AK1037" i="2"/>
  <c r="BE1037" i="2"/>
  <c r="G1038" i="2" s="1"/>
  <c r="V1037" i="2"/>
  <c r="BT1036" i="2"/>
  <c r="J1037" i="2"/>
  <c r="BA1037" i="2"/>
  <c r="W1037" i="2"/>
  <c r="AV1037" i="2"/>
  <c r="AG1037" i="2"/>
  <c r="BF1037" i="2"/>
  <c r="H1038" i="2" s="1"/>
  <c r="AQ1037" i="2"/>
  <c r="AL1037" i="2"/>
  <c r="BU1036" i="2"/>
  <c r="BM1036" i="2"/>
  <c r="BR1036" i="2" s="1"/>
  <c r="O1036" i="2"/>
  <c r="CM1036" i="2" l="1"/>
  <c r="CD1037" i="2"/>
  <c r="CE1037" i="2"/>
  <c r="CA1037" i="2"/>
  <c r="BL1037" i="2"/>
  <c r="BK1037" i="2"/>
  <c r="BJ1037" i="2"/>
  <c r="T1036" i="2"/>
  <c r="AT1037" i="2"/>
  <c r="AX1037" i="2" s="1"/>
  <c r="AD1037" i="2"/>
  <c r="AO1037" i="2"/>
  <c r="BD1037" i="2"/>
  <c r="U1037" i="2"/>
  <c r="Y1037" i="2" s="1"/>
  <c r="AY1037" i="2"/>
  <c r="BC1037" i="2" s="1"/>
  <c r="AE1037" i="2"/>
  <c r="AJ1037" i="2"/>
  <c r="BS1036" i="2"/>
  <c r="M1037" i="2"/>
  <c r="R1037" i="2" s="1"/>
  <c r="CF1037" i="2"/>
  <c r="BZ1037" i="2"/>
  <c r="L1037" i="2"/>
  <c r="Q1037" i="2" s="1"/>
  <c r="BY1037" i="2"/>
  <c r="N1037" i="2"/>
  <c r="S1037" i="2" s="1"/>
  <c r="BQ1037" i="2"/>
  <c r="BO1037" i="2"/>
  <c r="BP1037" i="2"/>
  <c r="CL1037" i="2" l="1"/>
  <c r="CJ1037" i="2"/>
  <c r="CK1037" i="2"/>
  <c r="AI1037" i="2"/>
  <c r="BI1037" i="2"/>
  <c r="AS1037" i="2"/>
  <c r="BX1037" i="2"/>
  <c r="BW1036" i="2"/>
  <c r="CH1036" i="2" s="1"/>
  <c r="K1037" i="2"/>
  <c r="P1037" i="2" s="1"/>
  <c r="AN1037" i="2"/>
  <c r="CC1037" i="2"/>
  <c r="CG1037" i="2" s="1"/>
  <c r="BH1037" i="2"/>
  <c r="F1038" i="2"/>
  <c r="BN1037" i="2"/>
  <c r="CI1037" i="2" l="1"/>
  <c r="CM1037" i="2" s="1"/>
  <c r="BT1037" i="2"/>
  <c r="L1038" i="2" s="1"/>
  <c r="Z1038" i="2"/>
  <c r="AC1038" i="2"/>
  <c r="AB1038" i="2"/>
  <c r="X1038" i="2"/>
  <c r="W1038" i="2"/>
  <c r="BF1038" i="2"/>
  <c r="H1039" i="2" s="1"/>
  <c r="BU1037" i="2"/>
  <c r="M1038" i="2" s="1"/>
  <c r="AQ1038" i="2"/>
  <c r="AG1038" i="2"/>
  <c r="AL1038" i="2"/>
  <c r="AV1038" i="2"/>
  <c r="BA1038" i="2"/>
  <c r="BV1037" i="2"/>
  <c r="N1038" i="2" s="1"/>
  <c r="AZ1038" i="2"/>
  <c r="BE1038" i="2"/>
  <c r="G1039" i="2" s="1"/>
  <c r="BB1038" i="2"/>
  <c r="AH1038" i="2"/>
  <c r="BG1038" i="2"/>
  <c r="I1039" i="2" s="1"/>
  <c r="AR1038" i="2"/>
  <c r="AW1038" i="2"/>
  <c r="AM1038" i="2"/>
  <c r="AU1038" i="2"/>
  <c r="AP1038" i="2"/>
  <c r="V1038" i="2"/>
  <c r="O1037" i="2"/>
  <c r="BM1037" i="2"/>
  <c r="BR1037" i="2" s="1"/>
  <c r="J1038" i="2"/>
  <c r="AF1038" i="2" l="1"/>
  <c r="BJ1038" i="2" s="1"/>
  <c r="AA1038" i="2"/>
  <c r="Q1038" i="2" s="1"/>
  <c r="AK1038" i="2"/>
  <c r="CD1038" i="2" s="1"/>
  <c r="BZ1038" i="2"/>
  <c r="CE1038" i="2"/>
  <c r="BY1038" i="2"/>
  <c r="BK1038" i="2"/>
  <c r="BL1038" i="2"/>
  <c r="CF1038" i="2"/>
  <c r="CA1038" i="2"/>
  <c r="T1037" i="2"/>
  <c r="U1038" i="2"/>
  <c r="Y1038" i="2" s="1"/>
  <c r="AT1038" i="2"/>
  <c r="AX1038" i="2" s="1"/>
  <c r="AJ1038" i="2"/>
  <c r="AE1038" i="2"/>
  <c r="AY1038" i="2"/>
  <c r="BC1038" i="2" s="1"/>
  <c r="AO1038" i="2"/>
  <c r="BD1038" i="2"/>
  <c r="BS1037" i="2"/>
  <c r="BP1038" i="2"/>
  <c r="BQ1038" i="2"/>
  <c r="BO1038" i="2"/>
  <c r="S1038" i="2" l="1"/>
  <c r="R1038" i="2"/>
  <c r="CK1038" i="2"/>
  <c r="CJ1038" i="2"/>
  <c r="CL1038" i="2"/>
  <c r="AS1038" i="2"/>
  <c r="BX1038" i="2"/>
  <c r="AD1038" i="2"/>
  <c r="AA1039" i="2" s="1"/>
  <c r="BW1037" i="2"/>
  <c r="CH1037" i="2" s="1"/>
  <c r="K1038" i="2"/>
  <c r="P1038" i="2" s="1"/>
  <c r="BI1038" i="2"/>
  <c r="AI1038" i="2"/>
  <c r="BH1038" i="2"/>
  <c r="F1039" i="2"/>
  <c r="AN1038" i="2"/>
  <c r="CC1038" i="2"/>
  <c r="CG1038" i="2" s="1"/>
  <c r="BN1038" i="2"/>
  <c r="CI1038" i="2" l="1"/>
  <c r="CM1038" i="2" s="1"/>
  <c r="AB1039" i="2"/>
  <c r="AC1039" i="2"/>
  <c r="Z1039" i="2"/>
  <c r="BE1039" i="2"/>
  <c r="G1040" i="2" s="1"/>
  <c r="AP1039" i="2"/>
  <c r="V1039" i="2"/>
  <c r="AK1039" i="2"/>
  <c r="AZ1039" i="2"/>
  <c r="AF1039" i="2"/>
  <c r="AU1039" i="2"/>
  <c r="BT1038" i="2"/>
  <c r="BM1038" i="2"/>
  <c r="BR1038" i="2" s="1"/>
  <c r="AG1039" i="2"/>
  <c r="BF1039" i="2"/>
  <c r="H1040" i="2" s="1"/>
  <c r="AV1039" i="2"/>
  <c r="AL1039" i="2"/>
  <c r="W1039" i="2"/>
  <c r="AQ1039" i="2"/>
  <c r="BA1039" i="2"/>
  <c r="BU1038" i="2"/>
  <c r="J1039" i="2"/>
  <c r="O1038" i="2"/>
  <c r="AM1039" i="2"/>
  <c r="AW1039" i="2"/>
  <c r="X1039" i="2"/>
  <c r="BG1039" i="2"/>
  <c r="I1040" i="2" s="1"/>
  <c r="BB1039" i="2"/>
  <c r="AH1039" i="2"/>
  <c r="AR1039" i="2"/>
  <c r="BV1038" i="2"/>
  <c r="BJ1039" i="2" l="1"/>
  <c r="CD1039" i="2"/>
  <c r="BK1039" i="2"/>
  <c r="N1039" i="2"/>
  <c r="S1039" i="2" s="1"/>
  <c r="CF1039" i="2"/>
  <c r="CE1039" i="2"/>
  <c r="L1039" i="2"/>
  <c r="Q1039" i="2" s="1"/>
  <c r="CA1039" i="2"/>
  <c r="BY1039" i="2"/>
  <c r="BL1039" i="2"/>
  <c r="T1038" i="2"/>
  <c r="AE1039" i="2"/>
  <c r="U1039" i="2"/>
  <c r="Y1039" i="2" s="1"/>
  <c r="BD1039" i="2"/>
  <c r="AJ1039" i="2"/>
  <c r="AY1039" i="2"/>
  <c r="BC1039" i="2" s="1"/>
  <c r="AD1039" i="2"/>
  <c r="AT1039" i="2"/>
  <c r="AX1039" i="2" s="1"/>
  <c r="AO1039" i="2"/>
  <c r="BS1038" i="2"/>
  <c r="BZ1039" i="2"/>
  <c r="M1039" i="2"/>
  <c r="R1039" i="2" s="1"/>
  <c r="BP1039" i="2"/>
  <c r="BO1039" i="2"/>
  <c r="BQ1039" i="2"/>
  <c r="CJ1039" i="2" l="1"/>
  <c r="CK1039" i="2"/>
  <c r="CL1039" i="2"/>
  <c r="BW1038" i="2"/>
  <c r="CH1038" i="2" s="1"/>
  <c r="K1039" i="2"/>
  <c r="P1039" i="2" s="1"/>
  <c r="BI1039" i="2"/>
  <c r="AI1039" i="2"/>
  <c r="AS1039" i="2"/>
  <c r="BX1039" i="2"/>
  <c r="AN1039" i="2"/>
  <c r="CC1039" i="2"/>
  <c r="CG1039" i="2" s="1"/>
  <c r="BH1039" i="2"/>
  <c r="F1040" i="2"/>
  <c r="BN1039" i="2"/>
  <c r="CI1039" i="2" l="1"/>
  <c r="CM1039" i="2" s="1"/>
  <c r="AP1040" i="2"/>
  <c r="Z1040" i="2"/>
  <c r="AC1040" i="2"/>
  <c r="AB1040" i="2"/>
  <c r="BU1039" i="2"/>
  <c r="M1040" i="2" s="1"/>
  <c r="AG1040" i="2"/>
  <c r="BA1040" i="2"/>
  <c r="AL1040" i="2"/>
  <c r="AQ1040" i="2"/>
  <c r="BF1040" i="2"/>
  <c r="H1041" i="2" s="1"/>
  <c r="W1040" i="2"/>
  <c r="AV1040" i="2"/>
  <c r="J1040" i="2"/>
  <c r="O1039" i="2"/>
  <c r="X1040" i="2"/>
  <c r="AM1040" i="2"/>
  <c r="BB1040" i="2"/>
  <c r="AR1040" i="2"/>
  <c r="AW1040" i="2"/>
  <c r="BG1040" i="2"/>
  <c r="I1041" i="2" s="1"/>
  <c r="AH1040" i="2"/>
  <c r="BV1039" i="2"/>
  <c r="AF1040" i="2"/>
  <c r="AZ1040" i="2"/>
  <c r="AU1040" i="2"/>
  <c r="BT1039" i="2"/>
  <c r="BM1039" i="2"/>
  <c r="BR1039" i="2" s="1"/>
  <c r="V1040" i="2" l="1"/>
  <c r="BE1040" i="2"/>
  <c r="G1041" i="2" s="1"/>
  <c r="AA1040" i="2"/>
  <c r="R1040" i="2" s="1"/>
  <c r="AK1040" i="2"/>
  <c r="CD1040" i="2" s="1"/>
  <c r="CE1040" i="2"/>
  <c r="BZ1040" i="2"/>
  <c r="BK1040" i="2"/>
  <c r="BL1040" i="2"/>
  <c r="CF1040" i="2"/>
  <c r="L1040" i="2"/>
  <c r="CA1040" i="2"/>
  <c r="BJ1040" i="2"/>
  <c r="T1039" i="2"/>
  <c r="U1040" i="2"/>
  <c r="AE1040" i="2"/>
  <c r="BD1040" i="2"/>
  <c r="AO1040" i="2"/>
  <c r="AJ1040" i="2"/>
  <c r="AT1040" i="2"/>
  <c r="AX1040" i="2" s="1"/>
  <c r="AY1040" i="2"/>
  <c r="BC1040" i="2" s="1"/>
  <c r="BS1039" i="2"/>
  <c r="N1040" i="2"/>
  <c r="BQ1040" i="2"/>
  <c r="BP1040" i="2"/>
  <c r="BO1040" i="2"/>
  <c r="S1040" i="2" l="1"/>
  <c r="Q1040" i="2"/>
  <c r="CK1040" i="2"/>
  <c r="CL1040" i="2"/>
  <c r="CJ1040" i="2"/>
  <c r="Y1040" i="2"/>
  <c r="BY1040" i="2"/>
  <c r="AB1041" i="2"/>
  <c r="K1040" i="2"/>
  <c r="P1040" i="2" s="1"/>
  <c r="BW1039" i="2"/>
  <c r="CH1039" i="2" s="1"/>
  <c r="AN1040" i="2"/>
  <c r="CC1040" i="2"/>
  <c r="CG1040" i="2" s="1"/>
  <c r="AD1040" i="2"/>
  <c r="AS1040" i="2"/>
  <c r="BX1040" i="2"/>
  <c r="BH1040" i="2"/>
  <c r="F1041" i="2"/>
  <c r="AI1040" i="2"/>
  <c r="BI1040" i="2"/>
  <c r="BN1040" i="2"/>
  <c r="CI1040" i="2" l="1"/>
  <c r="CM1040" i="2" s="1"/>
  <c r="AA1041" i="2"/>
  <c r="AC1041" i="2"/>
  <c r="Z1041" i="2"/>
  <c r="BV1040" i="2"/>
  <c r="N1041" i="2" s="1"/>
  <c r="BG1041" i="2"/>
  <c r="I1042" i="2" s="1"/>
  <c r="X1041" i="2"/>
  <c r="AW1041" i="2"/>
  <c r="AM1041" i="2"/>
  <c r="AR1041" i="2"/>
  <c r="BB1041" i="2"/>
  <c r="AH1041" i="2"/>
  <c r="BM1040" i="2"/>
  <c r="BR1040" i="2" s="1"/>
  <c r="AU1041" i="2"/>
  <c r="AK1041" i="2"/>
  <c r="V1041" i="2"/>
  <c r="AF1041" i="2"/>
  <c r="BE1041" i="2"/>
  <c r="G1042" i="2" s="1"/>
  <c r="AZ1041" i="2"/>
  <c r="AP1041" i="2"/>
  <c r="BT1040" i="2"/>
  <c r="O1040" i="2"/>
  <c r="J1041" i="2"/>
  <c r="AQ1041" i="2"/>
  <c r="AG1041" i="2"/>
  <c r="AL1041" i="2"/>
  <c r="AV1041" i="2"/>
  <c r="W1041" i="2"/>
  <c r="BA1041" i="2"/>
  <c r="BF1041" i="2"/>
  <c r="H1042" i="2" s="1"/>
  <c r="BU1040" i="2"/>
  <c r="S1041" i="2" l="1"/>
  <c r="CA1041" i="2"/>
  <c r="CF1041" i="2"/>
  <c r="BL1041" i="2"/>
  <c r="BY1041" i="2"/>
  <c r="BZ1041" i="2"/>
  <c r="M1041" i="2"/>
  <c r="R1041" i="2" s="1"/>
  <c r="CE1041" i="2"/>
  <c r="CD1041" i="2"/>
  <c r="BK1041" i="2"/>
  <c r="T1040" i="2"/>
  <c r="BD1041" i="2"/>
  <c r="AJ1041" i="2"/>
  <c r="U1041" i="2"/>
  <c r="Y1041" i="2" s="1"/>
  <c r="AO1041" i="2"/>
  <c r="AT1041" i="2"/>
  <c r="AX1041" i="2" s="1"/>
  <c r="AY1041" i="2"/>
  <c r="BC1041" i="2" s="1"/>
  <c r="AE1041" i="2"/>
  <c r="BS1040" i="2"/>
  <c r="L1041" i="2"/>
  <c r="Q1041" i="2" s="1"/>
  <c r="BJ1041" i="2"/>
  <c r="BQ1041" i="2"/>
  <c r="BP1041" i="2"/>
  <c r="BO1041" i="2"/>
  <c r="CJ1041" i="2" l="1"/>
  <c r="CL1041" i="2"/>
  <c r="CK1041" i="2"/>
  <c r="AC1042" i="2"/>
  <c r="AN1041" i="2"/>
  <c r="CC1041" i="2"/>
  <c r="CG1041" i="2" s="1"/>
  <c r="BW1040" i="2"/>
  <c r="CH1040" i="2" s="1"/>
  <c r="K1041" i="2"/>
  <c r="P1041" i="2" s="1"/>
  <c r="BH1041" i="2"/>
  <c r="F1042" i="2"/>
  <c r="AD1041" i="2"/>
  <c r="BX1041" i="2"/>
  <c r="AS1041" i="2"/>
  <c r="AI1041" i="2"/>
  <c r="BI1041" i="2"/>
  <c r="BN1041" i="2"/>
  <c r="CI1041" i="2" l="1"/>
  <c r="CM1041" i="2" s="1"/>
  <c r="AA1042" i="2"/>
  <c r="Z1042" i="2"/>
  <c r="AB1042" i="2"/>
  <c r="V1042" i="2"/>
  <c r="BT1041" i="2"/>
  <c r="L1042" i="2" s="1"/>
  <c r="AP1042" i="2"/>
  <c r="AZ1042" i="2"/>
  <c r="AU1042" i="2"/>
  <c r="AK1042" i="2"/>
  <c r="BE1042" i="2"/>
  <c r="G1043" i="2" s="1"/>
  <c r="AF1042" i="2"/>
  <c r="BB1042" i="2"/>
  <c r="BG1042" i="2"/>
  <c r="I1043" i="2" s="1"/>
  <c r="AH1042" i="2"/>
  <c r="X1042" i="2"/>
  <c r="AM1042" i="2"/>
  <c r="AR1042" i="2"/>
  <c r="AW1042" i="2"/>
  <c r="BV1041" i="2"/>
  <c r="O1041" i="2"/>
  <c r="BM1041" i="2"/>
  <c r="BR1041" i="2" s="1"/>
  <c r="AG1042" i="2"/>
  <c r="AV1042" i="2"/>
  <c r="BA1042" i="2"/>
  <c r="AL1042" i="2"/>
  <c r="AQ1042" i="2"/>
  <c r="BF1042" i="2"/>
  <c r="H1043" i="2" s="1"/>
  <c r="W1042" i="2"/>
  <c r="BU1041" i="2"/>
  <c r="J1042" i="2"/>
  <c r="Q1042" i="2" l="1"/>
  <c r="BJ1042" i="2"/>
  <c r="CD1042" i="2"/>
  <c r="CA1042" i="2"/>
  <c r="BY1042" i="2"/>
  <c r="BZ1042" i="2"/>
  <c r="BK1042" i="2"/>
  <c r="CF1042" i="2"/>
  <c r="CE1042" i="2"/>
  <c r="T1041" i="2"/>
  <c r="AJ1042" i="2"/>
  <c r="AO1042" i="2"/>
  <c r="AE1042" i="2"/>
  <c r="AT1042" i="2"/>
  <c r="AX1042" i="2" s="1"/>
  <c r="BD1042" i="2"/>
  <c r="AY1042" i="2"/>
  <c r="BC1042" i="2" s="1"/>
  <c r="AD1042" i="2"/>
  <c r="U1042" i="2"/>
  <c r="Y1042" i="2" s="1"/>
  <c r="BS1041" i="2"/>
  <c r="N1042" i="2"/>
  <c r="S1042" i="2" s="1"/>
  <c r="M1042" i="2"/>
  <c r="R1042" i="2" s="1"/>
  <c r="BL1042" i="2"/>
  <c r="BO1042" i="2"/>
  <c r="BQ1042" i="2"/>
  <c r="BP1042" i="2"/>
  <c r="CJ1042" i="2" l="1"/>
  <c r="CK1042" i="2"/>
  <c r="CL1042" i="2"/>
  <c r="AI1042" i="2"/>
  <c r="BI1042" i="2"/>
  <c r="AS1042" i="2"/>
  <c r="BX1042" i="2"/>
  <c r="BW1041" i="2"/>
  <c r="CH1041" i="2" s="1"/>
  <c r="K1042" i="2"/>
  <c r="P1042" i="2" s="1"/>
  <c r="BH1042" i="2"/>
  <c r="F1043" i="2"/>
  <c r="AN1042" i="2"/>
  <c r="CC1042" i="2"/>
  <c r="CG1042" i="2" s="1"/>
  <c r="BN1042" i="2"/>
  <c r="CI1042" i="2" l="1"/>
  <c r="CM1042" i="2" s="1"/>
  <c r="AA1043" i="2"/>
  <c r="AC1043" i="2"/>
  <c r="Z1043" i="2"/>
  <c r="AB1043" i="2"/>
  <c r="AR1043" i="2"/>
  <c r="BU1042" i="2"/>
  <c r="M1043" i="2" s="1"/>
  <c r="AL1043" i="2"/>
  <c r="AV1043" i="2"/>
  <c r="AQ1043" i="2"/>
  <c r="W1043" i="2"/>
  <c r="AG1043" i="2"/>
  <c r="BF1043" i="2"/>
  <c r="H1044" i="2" s="1"/>
  <c r="BA1043" i="2"/>
  <c r="BB1043" i="2"/>
  <c r="BG1043" i="2"/>
  <c r="I1044" i="2" s="1"/>
  <c r="X1043" i="2"/>
  <c r="BV1042" i="2"/>
  <c r="N1043" i="2" s="1"/>
  <c r="AW1043" i="2"/>
  <c r="AM1043" i="2"/>
  <c r="AH1043" i="2"/>
  <c r="AP1043" i="2"/>
  <c r="AU1043" i="2"/>
  <c r="AZ1043" i="2"/>
  <c r="BT1042" i="2"/>
  <c r="O1042" i="2"/>
  <c r="BM1042" i="2"/>
  <c r="BR1042" i="2" s="1"/>
  <c r="J1043" i="2"/>
  <c r="S1043" i="2" l="1"/>
  <c r="R1043" i="2"/>
  <c r="AF1043" i="2"/>
  <c r="BJ1043" i="2" s="1"/>
  <c r="V1043" i="2"/>
  <c r="BE1043" i="2"/>
  <c r="G1044" i="2" s="1"/>
  <c r="AK1043" i="2"/>
  <c r="CD1043" i="2" s="1"/>
  <c r="BK1043" i="2"/>
  <c r="CE1043" i="2"/>
  <c r="BZ1043" i="2"/>
  <c r="BL1043" i="2"/>
  <c r="CA1043" i="2"/>
  <c r="CF1043" i="2"/>
  <c r="L1043" i="2"/>
  <c r="Q1043" i="2" s="1"/>
  <c r="T1042" i="2"/>
  <c r="AJ1043" i="2"/>
  <c r="AE1043" i="2"/>
  <c r="U1043" i="2"/>
  <c r="BD1043" i="2"/>
  <c r="AO1043" i="2"/>
  <c r="AT1043" i="2"/>
  <c r="AX1043" i="2" s="1"/>
  <c r="AY1043" i="2"/>
  <c r="BC1043" i="2" s="1"/>
  <c r="BS1042" i="2"/>
  <c r="BP1043" i="2"/>
  <c r="BO1043" i="2"/>
  <c r="BQ1043" i="2"/>
  <c r="CJ1043" i="2" l="1"/>
  <c r="CK1043" i="2"/>
  <c r="CL1043" i="2"/>
  <c r="Y1043" i="2"/>
  <c r="BY1043" i="2"/>
  <c r="AB1044" i="2"/>
  <c r="AI1043" i="2"/>
  <c r="BI1043" i="2"/>
  <c r="AS1043" i="2"/>
  <c r="BX1043" i="2"/>
  <c r="AN1043" i="2"/>
  <c r="CC1043" i="2"/>
  <c r="CG1043" i="2" s="1"/>
  <c r="K1043" i="2"/>
  <c r="P1043" i="2" s="1"/>
  <c r="BW1042" i="2"/>
  <c r="CH1042" i="2" s="1"/>
  <c r="AD1043" i="2"/>
  <c r="BH1043" i="2"/>
  <c r="F1044" i="2"/>
  <c r="BN1043" i="2"/>
  <c r="CI1043" i="2" l="1"/>
  <c r="CM1043" i="2" s="1"/>
  <c r="AA1044" i="2"/>
  <c r="AC1044" i="2"/>
  <c r="Z1044" i="2"/>
  <c r="X1044" i="2"/>
  <c r="BB1044" i="2"/>
  <c r="BV1043" i="2"/>
  <c r="N1044" i="2" s="1"/>
  <c r="AH1044" i="2"/>
  <c r="AM1044" i="2"/>
  <c r="AW1044" i="2"/>
  <c r="BG1044" i="2"/>
  <c r="I1045" i="2" s="1"/>
  <c r="AR1044" i="2"/>
  <c r="J1044" i="2"/>
  <c r="BE1044" i="2"/>
  <c r="G1045" i="2" s="1"/>
  <c r="AF1044" i="2"/>
  <c r="AK1044" i="2"/>
  <c r="AU1044" i="2"/>
  <c r="AZ1044" i="2"/>
  <c r="V1044" i="2"/>
  <c r="AP1044" i="2"/>
  <c r="BT1043" i="2"/>
  <c r="BM1043" i="2"/>
  <c r="BR1043" i="2" s="1"/>
  <c r="AL1044" i="2"/>
  <c r="AV1044" i="2"/>
  <c r="AQ1044" i="2"/>
  <c r="BA1044" i="2"/>
  <c r="W1044" i="2"/>
  <c r="AG1044" i="2"/>
  <c r="BF1044" i="2"/>
  <c r="H1045" i="2" s="1"/>
  <c r="BU1043" i="2"/>
  <c r="O1043" i="2"/>
  <c r="S1044" i="2" l="1"/>
  <c r="CF1044" i="2"/>
  <c r="CA1044" i="2"/>
  <c r="BL1044" i="2"/>
  <c r="BK1044" i="2"/>
  <c r="M1044" i="2"/>
  <c r="R1044" i="2" s="1"/>
  <c r="CE1044" i="2"/>
  <c r="L1044" i="2"/>
  <c r="Q1044" i="2" s="1"/>
  <c r="BZ1044" i="2"/>
  <c r="BY1044" i="2"/>
  <c r="CD1044" i="2"/>
  <c r="T1043" i="2"/>
  <c r="AO1044" i="2"/>
  <c r="AE1044" i="2"/>
  <c r="AD1044" i="2"/>
  <c r="AJ1044" i="2"/>
  <c r="AY1044" i="2"/>
  <c r="BC1044" i="2" s="1"/>
  <c r="AT1044" i="2"/>
  <c r="AX1044" i="2" s="1"/>
  <c r="BD1044" i="2"/>
  <c r="U1044" i="2"/>
  <c r="Y1044" i="2" s="1"/>
  <c r="BS1043" i="2"/>
  <c r="BJ1044" i="2"/>
  <c r="BQ1044" i="2"/>
  <c r="BP1044" i="2"/>
  <c r="BO1044" i="2"/>
  <c r="CJ1044" i="2" l="1"/>
  <c r="CK1044" i="2"/>
  <c r="CL1044" i="2"/>
  <c r="BI1044" i="2"/>
  <c r="AI1044" i="2"/>
  <c r="BW1043" i="2"/>
  <c r="CH1043" i="2" s="1"/>
  <c r="K1044" i="2"/>
  <c r="P1044" i="2" s="1"/>
  <c r="BX1044" i="2"/>
  <c r="AS1044" i="2"/>
  <c r="AN1044" i="2"/>
  <c r="CC1044" i="2"/>
  <c r="CG1044" i="2" s="1"/>
  <c r="BH1044" i="2"/>
  <c r="F1045" i="2"/>
  <c r="BN1044" i="2"/>
  <c r="CI1044" i="2" l="1"/>
  <c r="CM1044" i="2" s="1"/>
  <c r="AA1045" i="2"/>
  <c r="Z1045" i="2"/>
  <c r="AC1045" i="2"/>
  <c r="AB1045" i="2"/>
  <c r="AL1045" i="2"/>
  <c r="AQ1045" i="2"/>
  <c r="AG1045" i="2"/>
  <c r="AV1045" i="2"/>
  <c r="BF1045" i="2"/>
  <c r="H1046" i="2" s="1"/>
  <c r="W1045" i="2"/>
  <c r="BA1045" i="2"/>
  <c r="BU1044" i="2"/>
  <c r="O1044" i="2"/>
  <c r="AM1045" i="2"/>
  <c r="X1045" i="2"/>
  <c r="AH1045" i="2"/>
  <c r="AW1045" i="2"/>
  <c r="BG1045" i="2"/>
  <c r="I1046" i="2" s="1"/>
  <c r="BB1045" i="2"/>
  <c r="AR1045" i="2"/>
  <c r="BV1044" i="2"/>
  <c r="AU1045" i="2"/>
  <c r="AZ1045" i="2"/>
  <c r="AF1045" i="2"/>
  <c r="AP1045" i="2"/>
  <c r="BE1045" i="2"/>
  <c r="G1046" i="2" s="1"/>
  <c r="AK1045" i="2"/>
  <c r="BT1044" i="2"/>
  <c r="BM1044" i="2"/>
  <c r="BR1044" i="2" s="1"/>
  <c r="J1045" i="2"/>
  <c r="V1045" i="2" l="1"/>
  <c r="BJ1045" i="2"/>
  <c r="BY1045" i="2"/>
  <c r="CD1045" i="2"/>
  <c r="N1045" i="2"/>
  <c r="S1045" i="2" s="1"/>
  <c r="CF1045" i="2"/>
  <c r="CA1045" i="2"/>
  <c r="BK1045" i="2"/>
  <c r="BL1045" i="2"/>
  <c r="T1044" i="2"/>
  <c r="AY1045" i="2"/>
  <c r="BC1045" i="2" s="1"/>
  <c r="U1045" i="2"/>
  <c r="AD1045" i="2"/>
  <c r="AE1045" i="2"/>
  <c r="AT1045" i="2"/>
  <c r="AX1045" i="2" s="1"/>
  <c r="AO1045" i="2"/>
  <c r="BD1045" i="2"/>
  <c r="AJ1045" i="2"/>
  <c r="BS1044" i="2"/>
  <c r="BZ1045" i="2"/>
  <c r="L1045" i="2"/>
  <c r="Q1045" i="2" s="1"/>
  <c r="M1045" i="2"/>
  <c r="R1045" i="2" s="1"/>
  <c r="CE1045" i="2"/>
  <c r="BP1045" i="2"/>
  <c r="BQ1045" i="2"/>
  <c r="BO1045" i="2"/>
  <c r="CJ1045" i="2" l="1"/>
  <c r="CL1045" i="2"/>
  <c r="CK1045" i="2"/>
  <c r="Y1045" i="2"/>
  <c r="AS1045" i="2"/>
  <c r="BX1045" i="2"/>
  <c r="BW1044" i="2"/>
  <c r="CH1044" i="2" s="1"/>
  <c r="K1045" i="2"/>
  <c r="P1045" i="2" s="1"/>
  <c r="AN1045" i="2"/>
  <c r="CC1045" i="2"/>
  <c r="CG1045" i="2" s="1"/>
  <c r="BI1045" i="2"/>
  <c r="AI1045" i="2"/>
  <c r="BH1045" i="2"/>
  <c r="F1046" i="2"/>
  <c r="BN1045" i="2"/>
  <c r="CI1045" i="2" l="1"/>
  <c r="CM1045" i="2" s="1"/>
  <c r="AP1046" i="2"/>
  <c r="Z1046" i="2"/>
  <c r="AC1046" i="2"/>
  <c r="AB1046" i="2"/>
  <c r="BF1046" i="2"/>
  <c r="H1047" i="2" s="1"/>
  <c r="BU1045" i="2"/>
  <c r="M1046" i="2" s="1"/>
  <c r="AL1046" i="2"/>
  <c r="AQ1046" i="2"/>
  <c r="W1046" i="2"/>
  <c r="AG1046" i="2"/>
  <c r="AV1046" i="2"/>
  <c r="BA1046" i="2"/>
  <c r="AU1046" i="2"/>
  <c r="V1046" i="2"/>
  <c r="AK1046" i="2"/>
  <c r="BT1045" i="2"/>
  <c r="L1046" i="2" s="1"/>
  <c r="J1046" i="2"/>
  <c r="BM1045" i="2"/>
  <c r="BR1045" i="2" s="1"/>
  <c r="O1045" i="2"/>
  <c r="AR1046" i="2"/>
  <c r="BG1046" i="2"/>
  <c r="I1047" i="2" s="1"/>
  <c r="BB1046" i="2"/>
  <c r="X1046" i="2"/>
  <c r="AM1046" i="2"/>
  <c r="AH1046" i="2"/>
  <c r="AW1046" i="2"/>
  <c r="BV1045" i="2"/>
  <c r="BE1046" i="2" l="1"/>
  <c r="G1047" i="2" s="1"/>
  <c r="AF1046" i="2"/>
  <c r="AZ1046" i="2"/>
  <c r="AA1046" i="2"/>
  <c r="R1046" i="2" s="1"/>
  <c r="CD1046" i="2"/>
  <c r="BZ1046" i="2"/>
  <c r="BK1046" i="2"/>
  <c r="CE1046" i="2"/>
  <c r="BL1046" i="2"/>
  <c r="T1045" i="2"/>
  <c r="AE1046" i="2"/>
  <c r="AY1046" i="2"/>
  <c r="AO1046" i="2"/>
  <c r="AJ1046" i="2"/>
  <c r="AT1046" i="2"/>
  <c r="AX1046" i="2" s="1"/>
  <c r="BD1046" i="2"/>
  <c r="U1046" i="2"/>
  <c r="Y1046" i="2" s="1"/>
  <c r="BS1045" i="2"/>
  <c r="N1046" i="2"/>
  <c r="CF1046" i="2"/>
  <c r="CA1046" i="2"/>
  <c r="BQ1046" i="2"/>
  <c r="BP1046" i="2"/>
  <c r="S1046" i="2" l="1"/>
  <c r="Q1046" i="2"/>
  <c r="CL1046" i="2"/>
  <c r="CK1046" i="2"/>
  <c r="BY1046" i="2"/>
  <c r="BJ1046" i="2"/>
  <c r="BC1046" i="2"/>
  <c r="AB1047" i="2"/>
  <c r="BW1045" i="2"/>
  <c r="CH1045" i="2" s="1"/>
  <c r="K1046" i="2"/>
  <c r="P1046" i="2" s="1"/>
  <c r="AN1046" i="2"/>
  <c r="CC1046" i="2"/>
  <c r="CG1046" i="2" s="1"/>
  <c r="BI1046" i="2"/>
  <c r="AI1046" i="2"/>
  <c r="AS1046" i="2"/>
  <c r="BX1046" i="2"/>
  <c r="BH1046" i="2"/>
  <c r="F1047" i="2"/>
  <c r="AD1046" i="2"/>
  <c r="BO1046" i="2"/>
  <c r="BN1046" i="2"/>
  <c r="CI1046" i="2" l="1"/>
  <c r="CJ1046" i="2"/>
  <c r="AA1047" i="2"/>
  <c r="AC1047" i="2"/>
  <c r="Z1047" i="2"/>
  <c r="BB1047" i="2"/>
  <c r="AW1047" i="2"/>
  <c r="BG1047" i="2"/>
  <c r="I1048" i="2" s="1"/>
  <c r="BV1046" i="2"/>
  <c r="AR1047" i="2"/>
  <c r="AH1047" i="2"/>
  <c r="AM1047" i="2"/>
  <c r="X1047" i="2"/>
  <c r="J1047" i="2"/>
  <c r="AZ1047" i="2"/>
  <c r="AP1047" i="2"/>
  <c r="V1047" i="2"/>
  <c r="AF1047" i="2"/>
  <c r="BE1047" i="2"/>
  <c r="G1048" i="2" s="1"/>
  <c r="AK1047" i="2"/>
  <c r="AU1047" i="2"/>
  <c r="BT1046" i="2"/>
  <c r="O1046" i="2"/>
  <c r="BU1046" i="2"/>
  <c r="BF1047" i="2"/>
  <c r="H1048" i="2" s="1"/>
  <c r="W1047" i="2"/>
  <c r="AV1047" i="2"/>
  <c r="AQ1047" i="2"/>
  <c r="AG1047" i="2"/>
  <c r="BA1047" i="2"/>
  <c r="AL1047" i="2"/>
  <c r="BM1046" i="2"/>
  <c r="BR1046" i="2" s="1"/>
  <c r="N1047" i="2"/>
  <c r="S1047" i="2" l="1"/>
  <c r="CM1046" i="2"/>
  <c r="BL1047" i="2"/>
  <c r="CA1047" i="2"/>
  <c r="CF1047" i="2"/>
  <c r="CE1047" i="2"/>
  <c r="BK1047" i="2"/>
  <c r="CD1047" i="2"/>
  <c r="T1046" i="2"/>
  <c r="AO1047" i="2"/>
  <c r="U1047" i="2"/>
  <c r="Y1047" i="2" s="1"/>
  <c r="BD1047" i="2"/>
  <c r="AY1047" i="2"/>
  <c r="BC1047" i="2" s="1"/>
  <c r="AJ1047" i="2"/>
  <c r="AE1047" i="2"/>
  <c r="AT1047" i="2"/>
  <c r="AX1047" i="2" s="1"/>
  <c r="BS1046" i="2"/>
  <c r="L1047" i="2"/>
  <c r="Q1047" i="2" s="1"/>
  <c r="BY1047" i="2"/>
  <c r="BZ1047" i="2"/>
  <c r="M1047" i="2"/>
  <c r="R1047" i="2" s="1"/>
  <c r="BJ1047" i="2"/>
  <c r="BP1047" i="2"/>
  <c r="BQ1047" i="2"/>
  <c r="BO1047" i="2"/>
  <c r="CJ1047" i="2" l="1"/>
  <c r="CL1047" i="2"/>
  <c r="CK1047" i="2"/>
  <c r="AC1048" i="2"/>
  <c r="AI1047" i="2"/>
  <c r="BI1047" i="2"/>
  <c r="AN1047" i="2"/>
  <c r="CC1047" i="2"/>
  <c r="CG1047" i="2" s="1"/>
  <c r="AD1047" i="2"/>
  <c r="AW1048" i="2"/>
  <c r="BG1048" i="2"/>
  <c r="I1049" i="2" s="1"/>
  <c r="BB1048" i="2"/>
  <c r="AM1048" i="2"/>
  <c r="AH1048" i="2"/>
  <c r="X1048" i="2"/>
  <c r="AR1048" i="2"/>
  <c r="BV1047" i="2"/>
  <c r="K1047" i="2"/>
  <c r="P1047" i="2" s="1"/>
  <c r="BW1046" i="2"/>
  <c r="CH1046" i="2" s="1"/>
  <c r="AS1047" i="2"/>
  <c r="BX1047" i="2"/>
  <c r="BH1047" i="2"/>
  <c r="F1048" i="2"/>
  <c r="BN1047" i="2"/>
  <c r="CI1047" i="2" l="1"/>
  <c r="CM1047" i="2" s="1"/>
  <c r="AB1048" i="2"/>
  <c r="AA1048" i="2"/>
  <c r="Z1048" i="2"/>
  <c r="BT1047" i="2"/>
  <c r="L1048" i="2" s="1"/>
  <c r="AK1048" i="2"/>
  <c r="AU1048" i="2"/>
  <c r="AF1048" i="2"/>
  <c r="AP1048" i="2"/>
  <c r="V1048" i="2"/>
  <c r="BE1048" i="2"/>
  <c r="G1049" i="2" s="1"/>
  <c r="AZ1048" i="2"/>
  <c r="BL1048" i="2"/>
  <c r="CA1048" i="2"/>
  <c r="CF1048" i="2"/>
  <c r="BM1047" i="2"/>
  <c r="BR1047" i="2" s="1"/>
  <c r="AL1048" i="2"/>
  <c r="AG1048" i="2"/>
  <c r="AQ1048" i="2"/>
  <c r="BF1048" i="2"/>
  <c r="H1049" i="2" s="1"/>
  <c r="AV1048" i="2"/>
  <c r="W1048" i="2"/>
  <c r="BA1048" i="2"/>
  <c r="BU1047" i="2"/>
  <c r="O1047" i="2"/>
  <c r="J1048" i="2"/>
  <c r="N1048" i="2"/>
  <c r="BQ1048" i="2"/>
  <c r="S1048" i="2" l="1"/>
  <c r="Q1048" i="2"/>
  <c r="CL1048" i="2"/>
  <c r="CD1048" i="2"/>
  <c r="BJ1048" i="2"/>
  <c r="BY1048" i="2"/>
  <c r="T1047" i="2"/>
  <c r="U1048" i="2"/>
  <c r="Y1048" i="2" s="1"/>
  <c r="AT1048" i="2"/>
  <c r="AX1048" i="2" s="1"/>
  <c r="AY1048" i="2"/>
  <c r="BC1048" i="2" s="1"/>
  <c r="AE1048" i="2"/>
  <c r="BD1048" i="2"/>
  <c r="AO1048" i="2"/>
  <c r="AJ1048" i="2"/>
  <c r="BS1047" i="2"/>
  <c r="BK1048" i="2"/>
  <c r="CE1048" i="2"/>
  <c r="M1048" i="2"/>
  <c r="R1048" i="2" s="1"/>
  <c r="BZ1048" i="2"/>
  <c r="BO1048" i="2"/>
  <c r="BP1048" i="2"/>
  <c r="CK1048" i="2" l="1"/>
  <c r="CJ1048" i="2"/>
  <c r="AS1048" i="2"/>
  <c r="BX1048" i="2"/>
  <c r="BW1047" i="2"/>
  <c r="CH1047" i="2" s="1"/>
  <c r="K1048" i="2"/>
  <c r="P1048" i="2" s="1"/>
  <c r="BH1048" i="2"/>
  <c r="F1049" i="2"/>
  <c r="AD1048" i="2"/>
  <c r="BI1048" i="2"/>
  <c r="AI1048" i="2"/>
  <c r="AN1048" i="2"/>
  <c r="CC1048" i="2"/>
  <c r="CG1048" i="2" s="1"/>
  <c r="BN1048" i="2"/>
  <c r="CI1048" i="2" l="1"/>
  <c r="CM1048" i="2" s="1"/>
  <c r="AA1049" i="2"/>
  <c r="Z1049" i="2"/>
  <c r="AC1049" i="2"/>
  <c r="AB1049" i="2"/>
  <c r="BG1049" i="2"/>
  <c r="I1050" i="2" s="1"/>
  <c r="AH1049" i="2"/>
  <c r="BV1048" i="2"/>
  <c r="N1049" i="2" s="1"/>
  <c r="AR1049" i="2"/>
  <c r="AM1049" i="2"/>
  <c r="AW1049" i="2"/>
  <c r="BB1049" i="2"/>
  <c r="X1049" i="2"/>
  <c r="BA1049" i="2"/>
  <c r="BU1048" i="2"/>
  <c r="M1049" i="2" s="1"/>
  <c r="W1049" i="2"/>
  <c r="AL1049" i="2"/>
  <c r="AQ1049" i="2"/>
  <c r="BF1049" i="2"/>
  <c r="H1050" i="2" s="1"/>
  <c r="AV1049" i="2"/>
  <c r="AG1049" i="2"/>
  <c r="O1048" i="2"/>
  <c r="BM1048" i="2"/>
  <c r="BR1048" i="2" s="1"/>
  <c r="AF1049" i="2"/>
  <c r="AZ1049" i="2"/>
  <c r="V1049" i="2"/>
  <c r="AK1049" i="2"/>
  <c r="AP1049" i="2"/>
  <c r="AU1049" i="2"/>
  <c r="BE1049" i="2"/>
  <c r="G1050" i="2" s="1"/>
  <c r="BT1048" i="2"/>
  <c r="J1049" i="2"/>
  <c r="S1049" i="2" l="1"/>
  <c r="R1049" i="2"/>
  <c r="BL1049" i="2"/>
  <c r="CF1049" i="2"/>
  <c r="CA1049" i="2"/>
  <c r="CE1049" i="2"/>
  <c r="BZ1049" i="2"/>
  <c r="BK1049" i="2"/>
  <c r="BY1049" i="2"/>
  <c r="BJ1049" i="2"/>
  <c r="CD1049" i="2"/>
  <c r="T1048" i="2"/>
  <c r="AY1049" i="2"/>
  <c r="BC1049" i="2" s="1"/>
  <c r="AD1049" i="2"/>
  <c r="AO1049" i="2"/>
  <c r="BD1049" i="2"/>
  <c r="AJ1049" i="2"/>
  <c r="U1049" i="2"/>
  <c r="Y1049" i="2" s="1"/>
  <c r="AE1049" i="2"/>
  <c r="AT1049" i="2"/>
  <c r="AX1049" i="2" s="1"/>
  <c r="BS1048" i="2"/>
  <c r="L1049" i="2"/>
  <c r="Q1049" i="2" s="1"/>
  <c r="BQ1049" i="2"/>
  <c r="BO1049" i="2"/>
  <c r="BP1049" i="2"/>
  <c r="CK1049" i="2" l="1"/>
  <c r="CJ1049" i="2"/>
  <c r="CL1049" i="2"/>
  <c r="BW1048" i="2"/>
  <c r="CH1048" i="2" s="1"/>
  <c r="K1049" i="2"/>
  <c r="P1049" i="2" s="1"/>
  <c r="AN1049" i="2"/>
  <c r="CC1049" i="2"/>
  <c r="CG1049" i="2" s="1"/>
  <c r="BH1049" i="2"/>
  <c r="F1050" i="2"/>
  <c r="BI1049" i="2"/>
  <c r="AI1049" i="2"/>
  <c r="AS1049" i="2"/>
  <c r="BX1049" i="2"/>
  <c r="BN1049" i="2"/>
  <c r="CI1049" i="2" l="1"/>
  <c r="CM1049" i="2" s="1"/>
  <c r="AP1050" i="2"/>
  <c r="Z1050" i="2"/>
  <c r="AC1050" i="2"/>
  <c r="AB1050" i="2"/>
  <c r="AA1050" i="2"/>
  <c r="AK1050" i="2"/>
  <c r="AZ1050" i="2"/>
  <c r="AU1050" i="2"/>
  <c r="V1050" i="2"/>
  <c r="BM1049" i="2"/>
  <c r="BR1049" i="2" s="1"/>
  <c r="AL1050" i="2"/>
  <c r="W1050" i="2"/>
  <c r="AQ1050" i="2"/>
  <c r="BA1050" i="2"/>
  <c r="AV1050" i="2"/>
  <c r="BF1050" i="2"/>
  <c r="H1051" i="2" s="1"/>
  <c r="AG1050" i="2"/>
  <c r="BU1049" i="2"/>
  <c r="AW1050" i="2"/>
  <c r="AM1050" i="2"/>
  <c r="BB1050" i="2"/>
  <c r="X1050" i="2"/>
  <c r="BG1050" i="2"/>
  <c r="I1051" i="2" s="1"/>
  <c r="AH1050" i="2"/>
  <c r="AR1050" i="2"/>
  <c r="BV1049" i="2"/>
  <c r="J1050" i="2"/>
  <c r="O1049" i="2"/>
  <c r="BT1049" i="2" l="1"/>
  <c r="L1050" i="2" s="1"/>
  <c r="Q1050" i="2" s="1"/>
  <c r="BE1050" i="2"/>
  <c r="G1051" i="2" s="1"/>
  <c r="AF1050" i="2"/>
  <c r="BJ1050" i="2" s="1"/>
  <c r="CD1050" i="2"/>
  <c r="BL1050" i="2"/>
  <c r="T1049" i="2"/>
  <c r="BD1050" i="2"/>
  <c r="AD1050" i="2"/>
  <c r="AT1050" i="2"/>
  <c r="AX1050" i="2" s="1"/>
  <c r="AO1050" i="2"/>
  <c r="AY1050" i="2"/>
  <c r="BC1050" i="2" s="1"/>
  <c r="U1050" i="2"/>
  <c r="Y1050" i="2" s="1"/>
  <c r="AE1050" i="2"/>
  <c r="AJ1050" i="2"/>
  <c r="BS1049" i="2"/>
  <c r="CA1050" i="2"/>
  <c r="M1050" i="2"/>
  <c r="R1050" i="2" s="1"/>
  <c r="CE1050" i="2"/>
  <c r="CF1050" i="2"/>
  <c r="BK1050" i="2"/>
  <c r="N1050" i="2"/>
  <c r="S1050" i="2" s="1"/>
  <c r="BZ1050" i="2"/>
  <c r="BQ1050" i="2"/>
  <c r="BP1050" i="2"/>
  <c r="BO1050" i="2"/>
  <c r="CJ1050" i="2" l="1"/>
  <c r="CK1050" i="2"/>
  <c r="CL1050" i="2"/>
  <c r="BY1050" i="2"/>
  <c r="BW1049" i="2"/>
  <c r="CH1049" i="2" s="1"/>
  <c r="K1050" i="2"/>
  <c r="P1050" i="2" s="1"/>
  <c r="BH1050" i="2"/>
  <c r="F1051" i="2"/>
  <c r="AN1050" i="2"/>
  <c r="CC1050" i="2"/>
  <c r="CG1050" i="2" s="1"/>
  <c r="AS1050" i="2"/>
  <c r="BX1050" i="2"/>
  <c r="AI1050" i="2"/>
  <c r="BI1050" i="2"/>
  <c r="BN1050" i="2"/>
  <c r="CI1050" i="2" l="1"/>
  <c r="CM1050" i="2" s="1"/>
  <c r="AA1051" i="2"/>
  <c r="Z1051" i="2"/>
  <c r="AC1051" i="2"/>
  <c r="AB1051" i="2"/>
  <c r="AV1051" i="2"/>
  <c r="BE1051" i="2"/>
  <c r="G1052" i="2" s="1"/>
  <c r="BV1050" i="2"/>
  <c r="N1051" i="2" s="1"/>
  <c r="AZ1051" i="2"/>
  <c r="AG1051" i="2"/>
  <c r="AF1051" i="2"/>
  <c r="AQ1051" i="2"/>
  <c r="W1051" i="2"/>
  <c r="BF1051" i="2"/>
  <c r="H1052" i="2" s="1"/>
  <c r="AL1051" i="2"/>
  <c r="BA1051" i="2"/>
  <c r="BU1050" i="2"/>
  <c r="M1051" i="2" s="1"/>
  <c r="BT1050" i="2"/>
  <c r="L1051" i="2" s="1"/>
  <c r="AU1051" i="2"/>
  <c r="AP1051" i="2"/>
  <c r="V1051" i="2"/>
  <c r="AM1051" i="2"/>
  <c r="BG1051" i="2"/>
  <c r="I1052" i="2" s="1"/>
  <c r="X1051" i="2"/>
  <c r="AW1051" i="2"/>
  <c r="AH1051" i="2"/>
  <c r="BB1051" i="2"/>
  <c r="AR1051" i="2"/>
  <c r="BM1050" i="2"/>
  <c r="BR1050" i="2" s="1"/>
  <c r="J1051" i="2"/>
  <c r="O1050" i="2"/>
  <c r="S1051" i="2" l="1"/>
  <c r="R1051" i="2"/>
  <c r="Q1051" i="2"/>
  <c r="BY1051" i="2"/>
  <c r="AK1051" i="2"/>
  <c r="CD1051" i="2" s="1"/>
  <c r="BZ1051" i="2"/>
  <c r="BJ1051" i="2"/>
  <c r="BK1051" i="2"/>
  <c r="CE1051" i="2"/>
  <c r="CF1051" i="2"/>
  <c r="BL1051" i="2"/>
  <c r="CA1051" i="2"/>
  <c r="T1050" i="2"/>
  <c r="AJ1051" i="2"/>
  <c r="AE1051" i="2"/>
  <c r="U1051" i="2"/>
  <c r="Y1051" i="2" s="1"/>
  <c r="AT1051" i="2"/>
  <c r="AX1051" i="2" s="1"/>
  <c r="AY1051" i="2"/>
  <c r="BC1051" i="2" s="1"/>
  <c r="AO1051" i="2"/>
  <c r="BD1051" i="2"/>
  <c r="BS1050" i="2"/>
  <c r="BP1051" i="2"/>
  <c r="BQ1051" i="2"/>
  <c r="BO1051" i="2"/>
  <c r="CK1051" i="2" l="1"/>
  <c r="CL1051" i="2"/>
  <c r="CJ1051" i="2"/>
  <c r="AB1052" i="2"/>
  <c r="AS1051" i="2"/>
  <c r="BX1051" i="2"/>
  <c r="BI1051" i="2"/>
  <c r="AI1051" i="2"/>
  <c r="BW1050" i="2"/>
  <c r="CH1050" i="2" s="1"/>
  <c r="K1051" i="2"/>
  <c r="P1051" i="2" s="1"/>
  <c r="AN1051" i="2"/>
  <c r="CC1051" i="2"/>
  <c r="CG1051" i="2" s="1"/>
  <c r="BH1051" i="2"/>
  <c r="F1052" i="2"/>
  <c r="AD1051" i="2"/>
  <c r="BN1051" i="2"/>
  <c r="CI1051" i="2" l="1"/>
  <c r="CM1051" i="2" s="1"/>
  <c r="AC1052" i="2"/>
  <c r="AA1052" i="2"/>
  <c r="Z1052" i="2"/>
  <c r="AZ1052" i="2"/>
  <c r="AK1052" i="2"/>
  <c r="BE1052" i="2"/>
  <c r="G1053" i="2" s="1"/>
  <c r="BT1051" i="2"/>
  <c r="L1052" i="2" s="1"/>
  <c r="AP1052" i="2"/>
  <c r="V1052" i="2"/>
  <c r="AU1052" i="2"/>
  <c r="AF1052" i="2"/>
  <c r="J1052" i="2"/>
  <c r="O1051" i="2"/>
  <c r="BM1051" i="2"/>
  <c r="BR1051" i="2" s="1"/>
  <c r="BF1052" i="2"/>
  <c r="H1053" i="2" s="1"/>
  <c r="AL1052" i="2"/>
  <c r="AQ1052" i="2"/>
  <c r="AG1052" i="2"/>
  <c r="AV1052" i="2"/>
  <c r="BA1052" i="2"/>
  <c r="W1052" i="2"/>
  <c r="BU1051" i="2"/>
  <c r="X1052" i="2"/>
  <c r="AH1052" i="2"/>
  <c r="BG1052" i="2"/>
  <c r="I1053" i="2" s="1"/>
  <c r="AW1052" i="2"/>
  <c r="AM1052" i="2"/>
  <c r="BB1052" i="2"/>
  <c r="AR1052" i="2"/>
  <c r="BV1051" i="2"/>
  <c r="Q1052" i="2" l="1"/>
  <c r="BY1052" i="2"/>
  <c r="CD1052" i="2"/>
  <c r="BJ1052" i="2"/>
  <c r="N1052" i="2"/>
  <c r="S1052" i="2" s="1"/>
  <c r="CA1052" i="2"/>
  <c r="BK1052" i="2"/>
  <c r="BZ1052" i="2"/>
  <c r="CF1052" i="2"/>
  <c r="BL1052" i="2"/>
  <c r="M1052" i="2"/>
  <c r="R1052" i="2" s="1"/>
  <c r="CE1052" i="2"/>
  <c r="T1051" i="2"/>
  <c r="AE1052" i="2"/>
  <c r="AO1052" i="2"/>
  <c r="U1052" i="2"/>
  <c r="Y1052" i="2" s="1"/>
  <c r="AT1052" i="2"/>
  <c r="AX1052" i="2" s="1"/>
  <c r="AJ1052" i="2"/>
  <c r="AY1052" i="2"/>
  <c r="BC1052" i="2" s="1"/>
  <c r="AD1052" i="2"/>
  <c r="BD1052" i="2"/>
  <c r="BS1051" i="2"/>
  <c r="BQ1052" i="2"/>
  <c r="BO1052" i="2"/>
  <c r="BP1052" i="2"/>
  <c r="CJ1052" i="2" l="1"/>
  <c r="CK1052" i="2"/>
  <c r="CL1052" i="2"/>
  <c r="BW1051" i="2"/>
  <c r="CH1051" i="2" s="1"/>
  <c r="K1052" i="2"/>
  <c r="P1052" i="2" s="1"/>
  <c r="AN1052" i="2"/>
  <c r="CC1052" i="2"/>
  <c r="CG1052" i="2" s="1"/>
  <c r="AI1052" i="2"/>
  <c r="BI1052" i="2"/>
  <c r="BH1052" i="2"/>
  <c r="F1053" i="2"/>
  <c r="AS1052" i="2"/>
  <c r="BX1052" i="2"/>
  <c r="BN1052" i="2"/>
  <c r="CI1052" i="2" l="1"/>
  <c r="CM1052" i="2" s="1"/>
  <c r="AF1053" i="2"/>
  <c r="Z1053" i="2"/>
  <c r="AC1053" i="2"/>
  <c r="AB1053" i="2"/>
  <c r="BB1053" i="2"/>
  <c r="X1053" i="2"/>
  <c r="BG1053" i="2"/>
  <c r="I1054" i="2" s="1"/>
  <c r="AR1053" i="2"/>
  <c r="AW1053" i="2"/>
  <c r="AH1053" i="2"/>
  <c r="AM1053" i="2"/>
  <c r="BV1052" i="2"/>
  <c r="AL1053" i="2"/>
  <c r="AG1053" i="2"/>
  <c r="BF1053" i="2"/>
  <c r="H1054" i="2" s="1"/>
  <c r="BA1053" i="2"/>
  <c r="AQ1053" i="2"/>
  <c r="W1053" i="2"/>
  <c r="AV1053" i="2"/>
  <c r="BU1052" i="2"/>
  <c r="AK1053" i="2"/>
  <c r="V1053" i="2"/>
  <c r="AZ1053" i="2"/>
  <c r="BT1052" i="2"/>
  <c r="J1053" i="2"/>
  <c r="BM1052" i="2"/>
  <c r="BR1052" i="2" s="1"/>
  <c r="O1052" i="2"/>
  <c r="BE1053" i="2" l="1"/>
  <c r="G1054" i="2" s="1"/>
  <c r="AU1053" i="2"/>
  <c r="BJ1053" i="2" s="1"/>
  <c r="AA1053" i="2"/>
  <c r="AD1053" i="2" s="1"/>
  <c r="AP1053" i="2"/>
  <c r="CF1053" i="2"/>
  <c r="BZ1053" i="2"/>
  <c r="BL1053" i="2"/>
  <c r="CA1053" i="2"/>
  <c r="T1052" i="2"/>
  <c r="AT1053" i="2"/>
  <c r="AO1053" i="2"/>
  <c r="AJ1053" i="2"/>
  <c r="U1053" i="2"/>
  <c r="Y1053" i="2" s="1"/>
  <c r="BD1053" i="2"/>
  <c r="AE1053" i="2"/>
  <c r="AY1053" i="2"/>
  <c r="BC1053" i="2" s="1"/>
  <c r="BS1052" i="2"/>
  <c r="BK1053" i="2"/>
  <c r="M1053" i="2"/>
  <c r="CE1053" i="2"/>
  <c r="L1053" i="2"/>
  <c r="N1053" i="2"/>
  <c r="BQ1053" i="2"/>
  <c r="BO1053" i="2"/>
  <c r="BP1053" i="2"/>
  <c r="AX1053" i="2" l="1"/>
  <c r="R1053" i="2"/>
  <c r="S1053" i="2"/>
  <c r="AR1054" i="2" s="1"/>
  <c r="Q1053" i="2"/>
  <c r="CK1053" i="2"/>
  <c r="CL1053" i="2"/>
  <c r="CJ1053" i="2"/>
  <c r="CD1053" i="2"/>
  <c r="BY1053" i="2"/>
  <c r="AN1053" i="2"/>
  <c r="CC1053" i="2"/>
  <c r="AI1053" i="2"/>
  <c r="BI1053" i="2"/>
  <c r="AS1053" i="2"/>
  <c r="BX1053" i="2"/>
  <c r="BW1052" i="2"/>
  <c r="CH1052" i="2" s="1"/>
  <c r="K1053" i="2"/>
  <c r="P1053" i="2" s="1"/>
  <c r="BH1053" i="2"/>
  <c r="F1054" i="2"/>
  <c r="BN1053" i="2"/>
  <c r="CG1053" i="2" l="1"/>
  <c r="CI1053" i="2"/>
  <c r="CM1053" i="2" s="1"/>
  <c r="BT1053" i="2"/>
  <c r="L1054" i="2" s="1"/>
  <c r="AM1054" i="2"/>
  <c r="Z1054" i="2"/>
  <c r="AB1054" i="2"/>
  <c r="AA1054" i="2"/>
  <c r="AC1054" i="2"/>
  <c r="BF1054" i="2"/>
  <c r="H1055" i="2" s="1"/>
  <c r="AP1054" i="2"/>
  <c r="AK1054" i="2"/>
  <c r="V1054" i="2"/>
  <c r="BE1054" i="2"/>
  <c r="G1055" i="2" s="1"/>
  <c r="AU1054" i="2"/>
  <c r="AZ1054" i="2"/>
  <c r="AH1054" i="2"/>
  <c r="BV1053" i="2"/>
  <c r="N1054" i="2" s="1"/>
  <c r="X1054" i="2"/>
  <c r="AW1054" i="2"/>
  <c r="BG1054" i="2"/>
  <c r="I1055" i="2" s="1"/>
  <c r="BB1054" i="2"/>
  <c r="AQ1054" i="2"/>
  <c r="BU1053" i="2"/>
  <c r="M1054" i="2" s="1"/>
  <c r="AL1054" i="2"/>
  <c r="BA1054" i="2"/>
  <c r="AV1054" i="2"/>
  <c r="AG1054" i="2"/>
  <c r="W1054" i="2"/>
  <c r="O1053" i="2"/>
  <c r="J1054" i="2"/>
  <c r="BM1053" i="2"/>
  <c r="BR1053" i="2" s="1"/>
  <c r="S1054" i="2" l="1"/>
  <c r="R1054" i="2"/>
  <c r="Q1054" i="2"/>
  <c r="AF1054" i="2"/>
  <c r="BJ1054" i="2" s="1"/>
  <c r="CD1054" i="2"/>
  <c r="CA1054" i="2"/>
  <c r="BL1054" i="2"/>
  <c r="BY1054" i="2"/>
  <c r="CF1054" i="2"/>
  <c r="BZ1054" i="2"/>
  <c r="CE1054" i="2"/>
  <c r="BK1054" i="2"/>
  <c r="T1053" i="2"/>
  <c r="U1054" i="2"/>
  <c r="Y1054" i="2" s="1"/>
  <c r="AY1054" i="2"/>
  <c r="BC1054" i="2" s="1"/>
  <c r="AO1054" i="2"/>
  <c r="BD1054" i="2"/>
  <c r="AE1054" i="2"/>
  <c r="AJ1054" i="2"/>
  <c r="AT1054" i="2"/>
  <c r="AX1054" i="2" s="1"/>
  <c r="BS1053" i="2"/>
  <c r="BQ1054" i="2"/>
  <c r="BP1054" i="2"/>
  <c r="BO1054" i="2"/>
  <c r="CK1054" i="2" l="1"/>
  <c r="CJ1054" i="2"/>
  <c r="CL1054" i="2"/>
  <c r="AB1055" i="2"/>
  <c r="AN1054" i="2"/>
  <c r="CC1054" i="2"/>
  <c r="CG1054" i="2" s="1"/>
  <c r="BI1054" i="2"/>
  <c r="AI1054" i="2"/>
  <c r="BW1053" i="2"/>
  <c r="CH1053" i="2" s="1"/>
  <c r="K1054" i="2"/>
  <c r="P1054" i="2" s="1"/>
  <c r="BH1054" i="2"/>
  <c r="F1055" i="2"/>
  <c r="AD1054" i="2"/>
  <c r="AS1054" i="2"/>
  <c r="BX1054" i="2"/>
  <c r="BN1054" i="2"/>
  <c r="CI1054" i="2" l="1"/>
  <c r="CM1054" i="2" s="1"/>
  <c r="AA1055" i="2"/>
  <c r="AC1055" i="2"/>
  <c r="Z1055" i="2"/>
  <c r="BF1055" i="2"/>
  <c r="H1056" i="2" s="1"/>
  <c r="AV1055" i="2"/>
  <c r="W1055" i="2"/>
  <c r="AQ1055" i="2"/>
  <c r="AG1055" i="2"/>
  <c r="AL1055" i="2"/>
  <c r="BA1055" i="2"/>
  <c r="BU1054" i="2"/>
  <c r="O1054" i="2"/>
  <c r="BM1054" i="2"/>
  <c r="BR1054" i="2" s="1"/>
  <c r="AZ1055" i="2"/>
  <c r="V1055" i="2"/>
  <c r="BE1055" i="2"/>
  <c r="G1056" i="2" s="1"/>
  <c r="AP1055" i="2"/>
  <c r="AU1055" i="2"/>
  <c r="AF1055" i="2"/>
  <c r="AK1055" i="2"/>
  <c r="BT1054" i="2"/>
  <c r="AM1055" i="2"/>
  <c r="AH1055" i="2"/>
  <c r="BG1055" i="2"/>
  <c r="I1056" i="2" s="1"/>
  <c r="AW1055" i="2"/>
  <c r="BB1055" i="2"/>
  <c r="AR1055" i="2"/>
  <c r="X1055" i="2"/>
  <c r="BV1054" i="2"/>
  <c r="J1055" i="2"/>
  <c r="BY1055" i="2" l="1"/>
  <c r="CD1055" i="2"/>
  <c r="CE1055" i="2"/>
  <c r="BJ1055" i="2"/>
  <c r="L1055" i="2"/>
  <c r="Q1055" i="2" s="1"/>
  <c r="T1054" i="2"/>
  <c r="AE1055" i="2"/>
  <c r="AO1055" i="2"/>
  <c r="AJ1055" i="2"/>
  <c r="BD1055" i="2"/>
  <c r="AY1055" i="2"/>
  <c r="BC1055" i="2" s="1"/>
  <c r="AD1055" i="2"/>
  <c r="AT1055" i="2"/>
  <c r="AX1055" i="2" s="1"/>
  <c r="U1055" i="2"/>
  <c r="Y1055" i="2" s="1"/>
  <c r="BS1054" i="2"/>
  <c r="M1055" i="2"/>
  <c r="R1055" i="2" s="1"/>
  <c r="BZ1055" i="2"/>
  <c r="CA1055" i="2"/>
  <c r="BL1055" i="2"/>
  <c r="BK1055" i="2"/>
  <c r="N1055" i="2"/>
  <c r="S1055" i="2" s="1"/>
  <c r="CF1055" i="2"/>
  <c r="BO1055" i="2"/>
  <c r="BP1055" i="2"/>
  <c r="BQ1055" i="2"/>
  <c r="CL1055" i="2" l="1"/>
  <c r="CJ1055" i="2"/>
  <c r="CK1055" i="2"/>
  <c r="AW1056" i="2"/>
  <c r="BA1056" i="2"/>
  <c r="BW1054" i="2"/>
  <c r="CH1054" i="2" s="1"/>
  <c r="K1055" i="2"/>
  <c r="P1055" i="2" s="1"/>
  <c r="BI1055" i="2"/>
  <c r="AI1055" i="2"/>
  <c r="BH1055" i="2"/>
  <c r="F1056" i="2"/>
  <c r="AN1055" i="2"/>
  <c r="CC1055" i="2"/>
  <c r="CG1055" i="2" s="1"/>
  <c r="AS1055" i="2"/>
  <c r="BX1055" i="2"/>
  <c r="BN1055" i="2"/>
  <c r="CI1055" i="2" l="1"/>
  <c r="CM1055" i="2" s="1"/>
  <c r="AA1056" i="2"/>
  <c r="BV1055" i="2"/>
  <c r="N1056" i="2" s="1"/>
  <c r="AB1056" i="2"/>
  <c r="Z1056" i="2"/>
  <c r="AC1056" i="2"/>
  <c r="BU1055" i="2"/>
  <c r="M1056" i="2" s="1"/>
  <c r="X1056" i="2"/>
  <c r="W1056" i="2"/>
  <c r="AL1056" i="2"/>
  <c r="BF1056" i="2"/>
  <c r="H1057" i="2" s="1"/>
  <c r="AV1056" i="2"/>
  <c r="AQ1056" i="2"/>
  <c r="AG1056" i="2"/>
  <c r="BG1056" i="2"/>
  <c r="I1057" i="2" s="1"/>
  <c r="AR1056" i="2"/>
  <c r="BB1056" i="2"/>
  <c r="AM1056" i="2"/>
  <c r="AH1056" i="2"/>
  <c r="O1055" i="2"/>
  <c r="AK1056" i="2"/>
  <c r="V1056" i="2"/>
  <c r="AP1056" i="2"/>
  <c r="AF1056" i="2"/>
  <c r="AU1056" i="2"/>
  <c r="BT1055" i="2"/>
  <c r="J1056" i="2"/>
  <c r="BM1055" i="2"/>
  <c r="BR1055" i="2" s="1"/>
  <c r="S1056" i="2" l="1"/>
  <c r="R1056" i="2"/>
  <c r="AZ1056" i="2"/>
  <c r="BJ1056" i="2" s="1"/>
  <c r="BE1056" i="2"/>
  <c r="G1057" i="2" s="1"/>
  <c r="BL1056" i="2"/>
  <c r="CE1056" i="2"/>
  <c r="BK1056" i="2"/>
  <c r="CA1056" i="2"/>
  <c r="BZ1056" i="2"/>
  <c r="CF1056" i="2"/>
  <c r="T1055" i="2"/>
  <c r="AO1056" i="2"/>
  <c r="U1056" i="2"/>
  <c r="Y1056" i="2" s="1"/>
  <c r="AT1056" i="2"/>
  <c r="AX1056" i="2" s="1"/>
  <c r="AJ1056" i="2"/>
  <c r="AE1056" i="2"/>
  <c r="AY1056" i="2"/>
  <c r="BD1056" i="2"/>
  <c r="BS1055" i="2"/>
  <c r="CD1056" i="2"/>
  <c r="L1056" i="2"/>
  <c r="Q1056" i="2" s="1"/>
  <c r="BQ1056" i="2"/>
  <c r="BO1056" i="2"/>
  <c r="BP1056" i="2"/>
  <c r="CK1056" i="2" l="1"/>
  <c r="CL1056" i="2"/>
  <c r="CJ1056" i="2"/>
  <c r="BC1056" i="2"/>
  <c r="BY1056" i="2"/>
  <c r="AB1057" i="2"/>
  <c r="AD1056" i="2"/>
  <c r="AN1056" i="2"/>
  <c r="CC1056" i="2"/>
  <c r="CG1056" i="2" s="1"/>
  <c r="BH1056" i="2"/>
  <c r="F1057" i="2"/>
  <c r="BW1055" i="2"/>
  <c r="CH1055" i="2" s="1"/>
  <c r="K1056" i="2"/>
  <c r="P1056" i="2" s="1"/>
  <c r="BI1056" i="2"/>
  <c r="AI1056" i="2"/>
  <c r="AS1056" i="2"/>
  <c r="BX1056" i="2"/>
  <c r="BN1056" i="2"/>
  <c r="CI1056" i="2" l="1"/>
  <c r="CM1056" i="2" s="1"/>
  <c r="AK1057" i="2"/>
  <c r="AC1057" i="2"/>
  <c r="Z1057" i="2"/>
  <c r="BE1057" i="2"/>
  <c r="G1058" i="2" s="1"/>
  <c r="AU1057" i="2"/>
  <c r="O1056" i="2"/>
  <c r="BB1057" i="2"/>
  <c r="AM1057" i="2"/>
  <c r="BG1057" i="2"/>
  <c r="I1058" i="2" s="1"/>
  <c r="X1057" i="2"/>
  <c r="AW1057" i="2"/>
  <c r="AH1057" i="2"/>
  <c r="AR1057" i="2"/>
  <c r="BV1056" i="2"/>
  <c r="J1057" i="2"/>
  <c r="W1057" i="2"/>
  <c r="AQ1057" i="2"/>
  <c r="AV1057" i="2"/>
  <c r="BA1057" i="2"/>
  <c r="AG1057" i="2"/>
  <c r="AL1057" i="2"/>
  <c r="BF1057" i="2"/>
  <c r="H1058" i="2" s="1"/>
  <c r="BU1056" i="2"/>
  <c r="BM1056" i="2"/>
  <c r="BR1056" i="2" s="1"/>
  <c r="BT1056" i="2" l="1"/>
  <c r="L1057" i="2" s="1"/>
  <c r="AZ1057" i="2"/>
  <c r="V1057" i="2"/>
  <c r="AF1057" i="2"/>
  <c r="AP1057" i="2"/>
  <c r="CD1057" i="2" s="1"/>
  <c r="AA1057" i="2"/>
  <c r="AD1057" i="2" s="1"/>
  <c r="CA1057" i="2"/>
  <c r="CE1057" i="2"/>
  <c r="BK1057" i="2"/>
  <c r="BL1057" i="2"/>
  <c r="N1057" i="2"/>
  <c r="T1056" i="2"/>
  <c r="AY1057" i="2"/>
  <c r="BD1057" i="2"/>
  <c r="AJ1057" i="2"/>
  <c r="U1057" i="2"/>
  <c r="AE1057" i="2"/>
  <c r="AO1057" i="2"/>
  <c r="AT1057" i="2"/>
  <c r="AX1057" i="2" s="1"/>
  <c r="BS1056" i="2"/>
  <c r="BZ1057" i="2"/>
  <c r="CF1057" i="2"/>
  <c r="M1057" i="2"/>
  <c r="BP1057" i="2"/>
  <c r="BQ1057" i="2"/>
  <c r="R1057" i="2" l="1"/>
  <c r="S1057" i="2"/>
  <c r="Q1057" i="2"/>
  <c r="CK1057" i="2"/>
  <c r="CL1057" i="2"/>
  <c r="BC1057" i="2"/>
  <c r="BJ1057" i="2"/>
  <c r="Y1057" i="2"/>
  <c r="BY1057" i="2"/>
  <c r="AN1057" i="2"/>
  <c r="CC1057" i="2"/>
  <c r="CG1057" i="2" s="1"/>
  <c r="AS1057" i="2"/>
  <c r="BX1057" i="2"/>
  <c r="BH1057" i="2"/>
  <c r="F1058" i="2"/>
  <c r="BW1056" i="2"/>
  <c r="CH1056" i="2" s="1"/>
  <c r="K1057" i="2"/>
  <c r="P1057" i="2" s="1"/>
  <c r="AI1057" i="2"/>
  <c r="BI1057" i="2"/>
  <c r="BO1057" i="2"/>
  <c r="BN1057" i="2"/>
  <c r="CI1057" i="2" l="1"/>
  <c r="CJ1057" i="2"/>
  <c r="AA1058" i="2"/>
  <c r="AB1058" i="2"/>
  <c r="Z1058" i="2"/>
  <c r="AC1058" i="2"/>
  <c r="AG1058" i="2"/>
  <c r="AL1058" i="2"/>
  <c r="AV1058" i="2"/>
  <c r="BU1057" i="2"/>
  <c r="M1058" i="2" s="1"/>
  <c r="BA1058" i="2"/>
  <c r="W1058" i="2"/>
  <c r="BF1058" i="2"/>
  <c r="H1059" i="2" s="1"/>
  <c r="AQ1058" i="2"/>
  <c r="AM1058" i="2"/>
  <c r="AR1058" i="2"/>
  <c r="BB1058" i="2"/>
  <c r="X1058" i="2"/>
  <c r="BG1058" i="2"/>
  <c r="I1059" i="2" s="1"/>
  <c r="AH1058" i="2"/>
  <c r="AW1058" i="2"/>
  <c r="BV1057" i="2"/>
  <c r="J1058" i="2"/>
  <c r="O1057" i="2"/>
  <c r="AK1058" i="2"/>
  <c r="V1058" i="2"/>
  <c r="AU1058" i="2"/>
  <c r="AZ1058" i="2"/>
  <c r="BE1058" i="2"/>
  <c r="G1059" i="2" s="1"/>
  <c r="AP1058" i="2"/>
  <c r="AF1058" i="2"/>
  <c r="BT1057" i="2"/>
  <c r="BM1057" i="2"/>
  <c r="BR1057" i="2" s="1"/>
  <c r="R1058" i="2" l="1"/>
  <c r="CM1057" i="2"/>
  <c r="CE1058" i="2"/>
  <c r="BK1058" i="2"/>
  <c r="BZ1058" i="2"/>
  <c r="BJ1058" i="2"/>
  <c r="BL1058" i="2"/>
  <c r="BY1058" i="2"/>
  <c r="L1058" i="2"/>
  <c r="Q1058" i="2" s="1"/>
  <c r="CD1058" i="2"/>
  <c r="T1057" i="2"/>
  <c r="AD1058" i="2"/>
  <c r="AJ1058" i="2"/>
  <c r="AT1058" i="2"/>
  <c r="AX1058" i="2" s="1"/>
  <c r="U1058" i="2"/>
  <c r="Y1058" i="2" s="1"/>
  <c r="AO1058" i="2"/>
  <c r="AY1058" i="2"/>
  <c r="BC1058" i="2" s="1"/>
  <c r="AE1058" i="2"/>
  <c r="BD1058" i="2"/>
  <c r="BS1057" i="2"/>
  <c r="CA1058" i="2"/>
  <c r="N1058" i="2"/>
  <c r="S1058" i="2" s="1"/>
  <c r="CF1058" i="2"/>
  <c r="BO1058" i="2"/>
  <c r="BP1058" i="2"/>
  <c r="BQ1058" i="2"/>
  <c r="CJ1058" i="2" l="1"/>
  <c r="CK1058" i="2"/>
  <c r="CL1058" i="2"/>
  <c r="K1058" i="2"/>
  <c r="P1058" i="2" s="1"/>
  <c r="BW1057" i="2"/>
  <c r="CH1057" i="2" s="1"/>
  <c r="AS1058" i="2"/>
  <c r="BX1058" i="2"/>
  <c r="BH1058" i="2"/>
  <c r="F1059" i="2"/>
  <c r="BI1058" i="2"/>
  <c r="AI1058" i="2"/>
  <c r="AN1058" i="2"/>
  <c r="CC1058" i="2"/>
  <c r="CG1058" i="2" s="1"/>
  <c r="BN1058" i="2"/>
  <c r="CI1058" i="2" l="1"/>
  <c r="CM1058" i="2" s="1"/>
  <c r="AC1059" i="2"/>
  <c r="Z1059" i="2"/>
  <c r="AB1059" i="2"/>
  <c r="AA1059" i="2"/>
  <c r="BB1059" i="2"/>
  <c r="AQ1059" i="2"/>
  <c r="BU1058" i="2"/>
  <c r="AL1059" i="2"/>
  <c r="AG1059" i="2"/>
  <c r="AV1059" i="2"/>
  <c r="BA1059" i="2"/>
  <c r="BF1059" i="2"/>
  <c r="H1060" i="2" s="1"/>
  <c r="BV1058" i="2"/>
  <c r="N1059" i="2" s="1"/>
  <c r="W1059" i="2"/>
  <c r="X1059" i="2"/>
  <c r="AH1059" i="2"/>
  <c r="AW1059" i="2"/>
  <c r="AR1059" i="2"/>
  <c r="BG1059" i="2"/>
  <c r="I1060" i="2" s="1"/>
  <c r="AM1059" i="2"/>
  <c r="J1059" i="2"/>
  <c r="BM1058" i="2"/>
  <c r="BR1058" i="2" s="1"/>
  <c r="AF1059" i="2"/>
  <c r="AU1059" i="2"/>
  <c r="AP1059" i="2"/>
  <c r="BE1059" i="2"/>
  <c r="G1060" i="2" s="1"/>
  <c r="AZ1059" i="2"/>
  <c r="AK1059" i="2"/>
  <c r="V1059" i="2"/>
  <c r="BT1058" i="2"/>
  <c r="M1059" i="2"/>
  <c r="O1058" i="2"/>
  <c r="R1059" i="2" l="1"/>
  <c r="S1059" i="2"/>
  <c r="BK1059" i="2"/>
  <c r="CE1059" i="2"/>
  <c r="BZ1059" i="2"/>
  <c r="BL1059" i="2"/>
  <c r="CD1059" i="2"/>
  <c r="CA1059" i="2"/>
  <c r="CF1059" i="2"/>
  <c r="T1058" i="2"/>
  <c r="AY1059" i="2"/>
  <c r="BC1059" i="2" s="1"/>
  <c r="AJ1059" i="2"/>
  <c r="AD1059" i="2"/>
  <c r="BD1059" i="2"/>
  <c r="AT1059" i="2"/>
  <c r="AX1059" i="2" s="1"/>
  <c r="U1059" i="2"/>
  <c r="Y1059" i="2" s="1"/>
  <c r="AE1059" i="2"/>
  <c r="AO1059" i="2"/>
  <c r="BS1058" i="2"/>
  <c r="L1059" i="2"/>
  <c r="Q1059" i="2" s="1"/>
  <c r="BJ1059" i="2"/>
  <c r="BY1059" i="2"/>
  <c r="BO1059" i="2"/>
  <c r="BP1059" i="2"/>
  <c r="BQ1059" i="2"/>
  <c r="CK1059" i="2" l="1"/>
  <c r="CJ1059" i="2"/>
  <c r="CL1059" i="2"/>
  <c r="BI1059" i="2"/>
  <c r="AI1059" i="2"/>
  <c r="AN1059" i="2"/>
  <c r="CC1059" i="2"/>
  <c r="CG1059" i="2" s="1"/>
  <c r="BW1058" i="2"/>
  <c r="CH1058" i="2" s="1"/>
  <c r="K1059" i="2"/>
  <c r="P1059" i="2" s="1"/>
  <c r="BX1059" i="2"/>
  <c r="AS1059" i="2"/>
  <c r="BH1059" i="2"/>
  <c r="F1060" i="2"/>
  <c r="BN1059" i="2"/>
  <c r="CI1059" i="2" l="1"/>
  <c r="CM1059" i="2" s="1"/>
  <c r="Z1060" i="2"/>
  <c r="AA1060" i="2"/>
  <c r="AB1060" i="2"/>
  <c r="AC1060" i="2"/>
  <c r="AP1060" i="2"/>
  <c r="BB1060" i="2"/>
  <c r="BV1059" i="2"/>
  <c r="N1060" i="2" s="1"/>
  <c r="BG1060" i="2"/>
  <c r="I1061" i="2" s="1"/>
  <c r="AW1060" i="2"/>
  <c r="AR1060" i="2"/>
  <c r="AH1060" i="2"/>
  <c r="X1060" i="2"/>
  <c r="AM1060" i="2"/>
  <c r="AQ1060" i="2"/>
  <c r="BA1060" i="2"/>
  <c r="BE1060" i="2"/>
  <c r="G1061" i="2" s="1"/>
  <c r="AF1060" i="2"/>
  <c r="BT1059" i="2"/>
  <c r="L1060" i="2" s="1"/>
  <c r="AU1060" i="2"/>
  <c r="V1060" i="2"/>
  <c r="AK1060" i="2"/>
  <c r="AZ1060" i="2"/>
  <c r="AL1060" i="2"/>
  <c r="BF1060" i="2"/>
  <c r="H1061" i="2" s="1"/>
  <c r="AV1060" i="2"/>
  <c r="AG1060" i="2"/>
  <c r="BU1059" i="2"/>
  <c r="M1060" i="2" s="1"/>
  <c r="W1060" i="2"/>
  <c r="J1060" i="2"/>
  <c r="O1059" i="2"/>
  <c r="BM1059" i="2"/>
  <c r="BR1059" i="2" s="1"/>
  <c r="S1060" i="2" l="1"/>
  <c r="R1060" i="2"/>
  <c r="Q1060" i="2"/>
  <c r="CD1060" i="2"/>
  <c r="CA1060" i="2"/>
  <c r="CF1060" i="2"/>
  <c r="BL1060" i="2"/>
  <c r="BY1060" i="2"/>
  <c r="BJ1060" i="2"/>
  <c r="BK1060" i="2"/>
  <c r="BZ1060" i="2"/>
  <c r="CE1060" i="2"/>
  <c r="T1059" i="2"/>
  <c r="AO1060" i="2"/>
  <c r="BD1060" i="2"/>
  <c r="U1060" i="2"/>
  <c r="Y1060" i="2" s="1"/>
  <c r="AE1060" i="2"/>
  <c r="AD1060" i="2"/>
  <c r="AT1060" i="2"/>
  <c r="AX1060" i="2" s="1"/>
  <c r="AJ1060" i="2"/>
  <c r="AY1060" i="2"/>
  <c r="BC1060" i="2" s="1"/>
  <c r="BS1059" i="2"/>
  <c r="BQ1060" i="2"/>
  <c r="BO1060" i="2"/>
  <c r="BP1060" i="2"/>
  <c r="CK1060" i="2" l="1"/>
  <c r="CL1060" i="2"/>
  <c r="CJ1060" i="2"/>
  <c r="BW1059" i="2"/>
  <c r="CH1059" i="2" s="1"/>
  <c r="K1060" i="2"/>
  <c r="P1060" i="2" s="1"/>
  <c r="AS1060" i="2"/>
  <c r="BX1060" i="2"/>
  <c r="BI1060" i="2"/>
  <c r="AI1060" i="2"/>
  <c r="AN1060" i="2"/>
  <c r="CC1060" i="2"/>
  <c r="CG1060" i="2" s="1"/>
  <c r="BH1060" i="2"/>
  <c r="F1061" i="2"/>
  <c r="BN1060" i="2"/>
  <c r="CI1060" i="2" l="1"/>
  <c r="CM1060" i="2" s="1"/>
  <c r="AA1061" i="2"/>
  <c r="Z1061" i="2"/>
  <c r="AC1061" i="2"/>
  <c r="AB1061" i="2"/>
  <c r="AL1061" i="2"/>
  <c r="BB1061" i="2"/>
  <c r="AQ1061" i="2"/>
  <c r="BA1061" i="2"/>
  <c r="W1061" i="2"/>
  <c r="AV1061" i="2"/>
  <c r="BF1061" i="2"/>
  <c r="H1062" i="2" s="1"/>
  <c r="BU1060" i="2"/>
  <c r="M1061" i="2" s="1"/>
  <c r="AG1061" i="2"/>
  <c r="BG1061" i="2"/>
  <c r="I1062" i="2" s="1"/>
  <c r="AR1061" i="2"/>
  <c r="BV1060" i="2"/>
  <c r="N1061" i="2" s="1"/>
  <c r="X1061" i="2"/>
  <c r="AM1061" i="2"/>
  <c r="AH1061" i="2"/>
  <c r="AW1061" i="2"/>
  <c r="BT1060" i="2"/>
  <c r="L1061" i="2" s="1"/>
  <c r="AK1061" i="2"/>
  <c r="AZ1061" i="2"/>
  <c r="AP1061" i="2"/>
  <c r="BE1061" i="2"/>
  <c r="G1062" i="2" s="1"/>
  <c r="V1061" i="2"/>
  <c r="AU1061" i="2"/>
  <c r="BM1060" i="2"/>
  <c r="BR1060" i="2" s="1"/>
  <c r="O1060" i="2"/>
  <c r="J1061" i="2"/>
  <c r="S1061" i="2" l="1"/>
  <c r="R1061" i="2"/>
  <c r="Q1061" i="2"/>
  <c r="AF1061" i="2"/>
  <c r="BJ1061" i="2" s="1"/>
  <c r="CE1061" i="2"/>
  <c r="BZ1061" i="2"/>
  <c r="CA1061" i="2"/>
  <c r="BK1061" i="2"/>
  <c r="BL1061" i="2"/>
  <c r="CF1061" i="2"/>
  <c r="CD1061" i="2"/>
  <c r="BY1061" i="2"/>
  <c r="T1060" i="2"/>
  <c r="AT1061" i="2"/>
  <c r="AX1061" i="2" s="1"/>
  <c r="AY1061" i="2"/>
  <c r="BC1061" i="2" s="1"/>
  <c r="AO1061" i="2"/>
  <c r="AE1061" i="2"/>
  <c r="AD1061" i="2"/>
  <c r="BD1061" i="2"/>
  <c r="AJ1061" i="2"/>
  <c r="U1061" i="2"/>
  <c r="Y1061" i="2" s="1"/>
  <c r="BS1060" i="2"/>
  <c r="BP1061" i="2"/>
  <c r="BO1061" i="2"/>
  <c r="BQ1061" i="2"/>
  <c r="CJ1061" i="2" l="1"/>
  <c r="CL1061" i="2"/>
  <c r="CK1061" i="2"/>
  <c r="BH1061" i="2"/>
  <c r="F1062" i="2"/>
  <c r="BW1060" i="2"/>
  <c r="CH1060" i="2" s="1"/>
  <c r="K1061" i="2"/>
  <c r="P1061" i="2" s="1"/>
  <c r="BI1061" i="2"/>
  <c r="AI1061" i="2"/>
  <c r="AN1061" i="2"/>
  <c r="CC1061" i="2"/>
  <c r="CG1061" i="2" s="1"/>
  <c r="AS1061" i="2"/>
  <c r="BX1061" i="2"/>
  <c r="BN1061" i="2"/>
  <c r="CI1061" i="2" l="1"/>
  <c r="CM1061" i="2" s="1"/>
  <c r="AA1062" i="2"/>
  <c r="Z1062" i="2"/>
  <c r="AB1062" i="2"/>
  <c r="AC1062" i="2"/>
  <c r="AQ1062" i="2"/>
  <c r="AF1062" i="2"/>
  <c r="AP1062" i="2"/>
  <c r="BT1061" i="2"/>
  <c r="L1062" i="2" s="1"/>
  <c r="AG1062" i="2"/>
  <c r="BU1061" i="2"/>
  <c r="M1062" i="2" s="1"/>
  <c r="AL1062" i="2"/>
  <c r="W1062" i="2"/>
  <c r="BA1062" i="2"/>
  <c r="BF1062" i="2"/>
  <c r="H1063" i="2" s="1"/>
  <c r="AV1062" i="2"/>
  <c r="BM1061" i="2"/>
  <c r="BR1061" i="2" s="1"/>
  <c r="J1062" i="2"/>
  <c r="AM1062" i="2"/>
  <c r="BG1062" i="2"/>
  <c r="I1063" i="2" s="1"/>
  <c r="BB1062" i="2"/>
  <c r="AR1062" i="2"/>
  <c r="X1062" i="2"/>
  <c r="AW1062" i="2"/>
  <c r="AH1062" i="2"/>
  <c r="BV1061" i="2"/>
  <c r="O1061" i="2"/>
  <c r="R1062" i="2" l="1"/>
  <c r="Q1062" i="2"/>
  <c r="AU1062" i="2"/>
  <c r="AK1062" i="2"/>
  <c r="BE1062" i="2"/>
  <c r="G1063" i="2" s="1"/>
  <c r="AZ1062" i="2"/>
  <c r="V1062" i="2"/>
  <c r="CE1062" i="2"/>
  <c r="BZ1062" i="2"/>
  <c r="CA1062" i="2"/>
  <c r="BK1062" i="2"/>
  <c r="BL1062" i="2"/>
  <c r="T1061" i="2"/>
  <c r="AY1062" i="2"/>
  <c r="BD1062" i="2"/>
  <c r="AJ1062" i="2"/>
  <c r="AE1062" i="2"/>
  <c r="AT1062" i="2"/>
  <c r="AD1062" i="2"/>
  <c r="U1062" i="2"/>
  <c r="AO1062" i="2"/>
  <c r="BS1061" i="2"/>
  <c r="N1062" i="2"/>
  <c r="S1062" i="2" s="1"/>
  <c r="CF1062" i="2"/>
  <c r="BQ1062" i="2"/>
  <c r="BP1062" i="2"/>
  <c r="CK1062" i="2" l="1"/>
  <c r="CL1062" i="2"/>
  <c r="AX1062" i="2"/>
  <c r="Y1062" i="2"/>
  <c r="CD1062" i="2"/>
  <c r="BJ1062" i="2"/>
  <c r="BC1062" i="2"/>
  <c r="BY1062" i="2"/>
  <c r="K1062" i="2"/>
  <c r="P1062" i="2" s="1"/>
  <c r="BW1061" i="2"/>
  <c r="CH1061" i="2" s="1"/>
  <c r="AS1062" i="2"/>
  <c r="BX1062" i="2"/>
  <c r="AI1062" i="2"/>
  <c r="BI1062" i="2"/>
  <c r="AN1062" i="2"/>
  <c r="CC1062" i="2"/>
  <c r="BH1062" i="2"/>
  <c r="F1063" i="2"/>
  <c r="BN1062" i="2"/>
  <c r="BO1062" i="2"/>
  <c r="CG1062" i="2" l="1"/>
  <c r="CI1062" i="2"/>
  <c r="CJ1062" i="2"/>
  <c r="AA1063" i="2"/>
  <c r="Z1063" i="2"/>
  <c r="AB1063" i="2"/>
  <c r="AC1063" i="2"/>
  <c r="BV1062" i="2"/>
  <c r="N1063" i="2" s="1"/>
  <c r="V1063" i="2"/>
  <c r="AK1063" i="2"/>
  <c r="BG1063" i="2"/>
  <c r="I1064" i="2" s="1"/>
  <c r="AM1063" i="2"/>
  <c r="AW1063" i="2"/>
  <c r="X1063" i="2"/>
  <c r="AR1063" i="2"/>
  <c r="BB1063" i="2"/>
  <c r="AH1063" i="2"/>
  <c r="AZ1063" i="2"/>
  <c r="AF1063" i="2"/>
  <c r="AU1063" i="2"/>
  <c r="BT1062" i="2"/>
  <c r="L1063" i="2" s="1"/>
  <c r="BE1063" i="2"/>
  <c r="G1064" i="2" s="1"/>
  <c r="AP1063" i="2"/>
  <c r="J1063" i="2"/>
  <c r="AQ1063" i="2"/>
  <c r="AL1063" i="2"/>
  <c r="W1063" i="2"/>
  <c r="BA1063" i="2"/>
  <c r="AV1063" i="2"/>
  <c r="BF1063" i="2"/>
  <c r="H1064" i="2" s="1"/>
  <c r="AG1063" i="2"/>
  <c r="BU1062" i="2"/>
  <c r="O1062" i="2"/>
  <c r="BM1062" i="2"/>
  <c r="BR1062" i="2" s="1"/>
  <c r="S1063" i="2" l="1"/>
  <c r="Q1063" i="2"/>
  <c r="CM1062" i="2"/>
  <c r="CF1063" i="2"/>
  <c r="BL1063" i="2"/>
  <c r="CA1063" i="2"/>
  <c r="CD1063" i="2"/>
  <c r="BJ1063" i="2"/>
  <c r="BY1063" i="2"/>
  <c r="BK1063" i="2"/>
  <c r="T1062" i="2"/>
  <c r="U1063" i="2"/>
  <c r="Y1063" i="2" s="1"/>
  <c r="BD1063" i="2"/>
  <c r="AO1063" i="2"/>
  <c r="AY1063" i="2"/>
  <c r="BC1063" i="2" s="1"/>
  <c r="AE1063" i="2"/>
  <c r="AT1063" i="2"/>
  <c r="AX1063" i="2" s="1"/>
  <c r="AJ1063" i="2"/>
  <c r="BS1062" i="2"/>
  <c r="CE1063" i="2"/>
  <c r="M1063" i="2"/>
  <c r="R1063" i="2" s="1"/>
  <c r="BZ1063" i="2"/>
  <c r="BP1063" i="2"/>
  <c r="BO1063" i="2"/>
  <c r="BQ1063" i="2"/>
  <c r="CK1063" i="2" l="1"/>
  <c r="CL1063" i="2"/>
  <c r="CJ1063" i="2"/>
  <c r="AC1064" i="2"/>
  <c r="AN1063" i="2"/>
  <c r="CC1063" i="2"/>
  <c r="CG1063" i="2" s="1"/>
  <c r="BX1063" i="2"/>
  <c r="AS1063" i="2"/>
  <c r="AD1063" i="2"/>
  <c r="BH1063" i="2"/>
  <c r="F1064" i="2"/>
  <c r="BW1062" i="2"/>
  <c r="CH1062" i="2" s="1"/>
  <c r="K1063" i="2"/>
  <c r="P1063" i="2" s="1"/>
  <c r="BI1063" i="2"/>
  <c r="AI1063" i="2"/>
  <c r="BN1063" i="2"/>
  <c r="CI1063" i="2" l="1"/>
  <c r="CM1063" i="2" s="1"/>
  <c r="Z1064" i="2"/>
  <c r="AA1064" i="2"/>
  <c r="AB1064" i="2"/>
  <c r="BU1063" i="2"/>
  <c r="M1064" i="2" s="1"/>
  <c r="AV1064" i="2"/>
  <c r="BF1064" i="2"/>
  <c r="H1065" i="2" s="1"/>
  <c r="AL1064" i="2"/>
  <c r="BA1064" i="2"/>
  <c r="W1064" i="2"/>
  <c r="AG1064" i="2"/>
  <c r="AQ1064" i="2"/>
  <c r="BT1063" i="2"/>
  <c r="L1064" i="2" s="1"/>
  <c r="BE1064" i="2"/>
  <c r="G1065" i="2" s="1"/>
  <c r="AZ1064" i="2"/>
  <c r="AF1064" i="2"/>
  <c r="AK1064" i="2"/>
  <c r="AP1064" i="2"/>
  <c r="V1064" i="2"/>
  <c r="AU1064" i="2"/>
  <c r="BM1063" i="2"/>
  <c r="BR1063" i="2" s="1"/>
  <c r="O1063" i="2"/>
  <c r="J1064" i="2"/>
  <c r="AH1064" i="2"/>
  <c r="AW1064" i="2"/>
  <c r="BB1064" i="2"/>
  <c r="X1064" i="2"/>
  <c r="BG1064" i="2"/>
  <c r="I1065" i="2" s="1"/>
  <c r="AR1064" i="2"/>
  <c r="AM1064" i="2"/>
  <c r="BV1063" i="2"/>
  <c r="R1064" i="2" l="1"/>
  <c r="Q1064" i="2"/>
  <c r="BZ1064" i="2"/>
  <c r="BK1064" i="2"/>
  <c r="BY1064" i="2"/>
  <c r="CE1064" i="2"/>
  <c r="CD1064" i="2"/>
  <c r="BJ1064" i="2"/>
  <c r="CF1064" i="2"/>
  <c r="BL1064" i="2"/>
  <c r="T1063" i="2"/>
  <c r="BD1064" i="2"/>
  <c r="AE1064" i="2"/>
  <c r="AJ1064" i="2"/>
  <c r="AO1064" i="2"/>
  <c r="U1064" i="2"/>
  <c r="Y1064" i="2" s="1"/>
  <c r="AT1064" i="2"/>
  <c r="AX1064" i="2" s="1"/>
  <c r="AY1064" i="2"/>
  <c r="BC1064" i="2" s="1"/>
  <c r="BS1063" i="2"/>
  <c r="CA1064" i="2"/>
  <c r="N1064" i="2"/>
  <c r="S1064" i="2" s="1"/>
  <c r="BQ1064" i="2"/>
  <c r="BP1064" i="2"/>
  <c r="BO1064" i="2"/>
  <c r="CL1064" i="2" l="1"/>
  <c r="CK1064" i="2"/>
  <c r="CJ1064" i="2"/>
  <c r="AB1065" i="2"/>
  <c r="AI1064" i="2"/>
  <c r="BI1064" i="2"/>
  <c r="BW1063" i="2"/>
  <c r="CH1063" i="2" s="1"/>
  <c r="K1064" i="2"/>
  <c r="P1064" i="2" s="1"/>
  <c r="BX1064" i="2"/>
  <c r="AS1064" i="2"/>
  <c r="BH1064" i="2"/>
  <c r="F1065" i="2"/>
  <c r="AN1064" i="2"/>
  <c r="CC1064" i="2"/>
  <c r="CG1064" i="2" s="1"/>
  <c r="AD1064" i="2"/>
  <c r="BN1064" i="2"/>
  <c r="CI1064" i="2" l="1"/>
  <c r="CM1064" i="2" s="1"/>
  <c r="Z1065" i="2"/>
  <c r="AA1065" i="2"/>
  <c r="AC1065" i="2"/>
  <c r="AK1065" i="2"/>
  <c r="AH1065" i="2"/>
  <c r="BV1064" i="2"/>
  <c r="N1065" i="2" s="1"/>
  <c r="BE1065" i="2"/>
  <c r="G1066" i="2" s="1"/>
  <c r="AM1065" i="2"/>
  <c r="AR1065" i="2"/>
  <c r="X1065" i="2"/>
  <c r="BG1065" i="2"/>
  <c r="I1066" i="2" s="1"/>
  <c r="BB1065" i="2"/>
  <c r="AW1065" i="2"/>
  <c r="AZ1065" i="2"/>
  <c r="BT1064" i="2"/>
  <c r="L1065" i="2" s="1"/>
  <c r="AF1065" i="2"/>
  <c r="AP1065" i="2"/>
  <c r="V1065" i="2"/>
  <c r="AU1065" i="2"/>
  <c r="AG1065" i="2"/>
  <c r="BA1065" i="2"/>
  <c r="AQ1065" i="2"/>
  <c r="AL1065" i="2"/>
  <c r="W1065" i="2"/>
  <c r="AV1065" i="2"/>
  <c r="BF1065" i="2"/>
  <c r="H1066" i="2" s="1"/>
  <c r="BU1064" i="2"/>
  <c r="J1065" i="2"/>
  <c r="O1064" i="2"/>
  <c r="BM1064" i="2"/>
  <c r="BR1064" i="2" s="1"/>
  <c r="S1065" i="2" l="1"/>
  <c r="Q1065" i="2"/>
  <c r="BY1065" i="2"/>
  <c r="CA1065" i="2"/>
  <c r="CF1065" i="2"/>
  <c r="BJ1065" i="2"/>
  <c r="BL1065" i="2"/>
  <c r="CD1065" i="2"/>
  <c r="BK1065" i="2"/>
  <c r="CE1065" i="2"/>
  <c r="T1064" i="2"/>
  <c r="AE1065" i="2"/>
  <c r="AT1065" i="2"/>
  <c r="AX1065" i="2" s="1"/>
  <c r="BD1065" i="2"/>
  <c r="AD1065" i="2"/>
  <c r="AO1065" i="2"/>
  <c r="U1065" i="2"/>
  <c r="Y1065" i="2" s="1"/>
  <c r="AY1065" i="2"/>
  <c r="BC1065" i="2" s="1"/>
  <c r="AJ1065" i="2"/>
  <c r="BS1064" i="2"/>
  <c r="M1065" i="2"/>
  <c r="R1065" i="2" s="1"/>
  <c r="BZ1065" i="2"/>
  <c r="BP1065" i="2"/>
  <c r="BO1065" i="2"/>
  <c r="BQ1065" i="2"/>
  <c r="CJ1065" i="2" l="1"/>
  <c r="CK1065" i="2"/>
  <c r="CL1065" i="2"/>
  <c r="BH1065" i="2"/>
  <c r="F1066" i="2"/>
  <c r="K1065" i="2"/>
  <c r="P1065" i="2" s="1"/>
  <c r="BW1064" i="2"/>
  <c r="CH1064" i="2" s="1"/>
  <c r="AS1065" i="2"/>
  <c r="BX1065" i="2"/>
  <c r="BI1065" i="2"/>
  <c r="AI1065" i="2"/>
  <c r="AN1065" i="2"/>
  <c r="CC1065" i="2"/>
  <c r="CG1065" i="2" s="1"/>
  <c r="BN1065" i="2"/>
  <c r="CI1065" i="2" l="1"/>
  <c r="CM1065" i="2" s="1"/>
  <c r="Z1066" i="2"/>
  <c r="AA1066" i="2"/>
  <c r="AC1066" i="2"/>
  <c r="AB1066" i="2"/>
  <c r="BU1065" i="2"/>
  <c r="M1066" i="2" s="1"/>
  <c r="AZ1066" i="2"/>
  <c r="X1066" i="2"/>
  <c r="BV1065" i="2"/>
  <c r="N1066" i="2" s="1"/>
  <c r="AR1066" i="2"/>
  <c r="BB1066" i="2"/>
  <c r="AW1066" i="2"/>
  <c r="AM1066" i="2"/>
  <c r="BG1066" i="2"/>
  <c r="I1067" i="2" s="1"/>
  <c r="AH1066" i="2"/>
  <c r="AL1066" i="2"/>
  <c r="AV1066" i="2"/>
  <c r="W1066" i="2"/>
  <c r="AG1066" i="2"/>
  <c r="BF1066" i="2"/>
  <c r="H1067" i="2" s="1"/>
  <c r="AQ1066" i="2"/>
  <c r="BA1066" i="2"/>
  <c r="AK1066" i="2"/>
  <c r="AP1066" i="2"/>
  <c r="BT1065" i="2"/>
  <c r="L1066" i="2" s="1"/>
  <c r="V1066" i="2"/>
  <c r="AF1066" i="2"/>
  <c r="BE1066" i="2"/>
  <c r="G1067" i="2" s="1"/>
  <c r="AU1066" i="2"/>
  <c r="BM1065" i="2"/>
  <c r="BR1065" i="2" s="1"/>
  <c r="J1066" i="2"/>
  <c r="O1065" i="2"/>
  <c r="S1066" i="2" l="1"/>
  <c r="R1066" i="2"/>
  <c r="Q1066" i="2"/>
  <c r="CE1066" i="2"/>
  <c r="CA1066" i="2"/>
  <c r="CF1066" i="2"/>
  <c r="BL1066" i="2"/>
  <c r="BK1066" i="2"/>
  <c r="BZ1066" i="2"/>
  <c r="BJ1066" i="2"/>
  <c r="BY1066" i="2"/>
  <c r="CD1066" i="2"/>
  <c r="T1065" i="2"/>
  <c r="AY1066" i="2"/>
  <c r="BC1066" i="2" s="1"/>
  <c r="AE1066" i="2"/>
  <c r="AT1066" i="2"/>
  <c r="AX1066" i="2" s="1"/>
  <c r="U1066" i="2"/>
  <c r="Y1066" i="2" s="1"/>
  <c r="AO1066" i="2"/>
  <c r="AJ1066" i="2"/>
  <c r="BD1066" i="2"/>
  <c r="BS1065" i="2"/>
  <c r="BQ1066" i="2"/>
  <c r="BO1066" i="2"/>
  <c r="BP1066" i="2"/>
  <c r="CK1066" i="2" l="1"/>
  <c r="CJ1066" i="2"/>
  <c r="CL1066" i="2"/>
  <c r="AB1067" i="2"/>
  <c r="F1067" i="2"/>
  <c r="BH1066" i="2"/>
  <c r="AN1066" i="2"/>
  <c r="CC1066" i="2"/>
  <c r="CG1066" i="2" s="1"/>
  <c r="BI1066" i="2"/>
  <c r="AI1066" i="2"/>
  <c r="AS1066" i="2"/>
  <c r="BX1066" i="2"/>
  <c r="BW1065" i="2"/>
  <c r="CH1065" i="2" s="1"/>
  <c r="K1066" i="2"/>
  <c r="P1066" i="2" s="1"/>
  <c r="AD1066" i="2"/>
  <c r="BN1066" i="2"/>
  <c r="CI1066" i="2" l="1"/>
  <c r="CM1066" i="2" s="1"/>
  <c r="AA1067" i="2"/>
  <c r="AC1067" i="2"/>
  <c r="Z1067" i="2"/>
  <c r="BE1067" i="2"/>
  <c r="G1068" i="2" s="1"/>
  <c r="AU1067" i="2"/>
  <c r="BG1067" i="2"/>
  <c r="I1068" i="2" s="1"/>
  <c r="AH1067" i="2"/>
  <c r="AP1067" i="2"/>
  <c r="AM1067" i="2"/>
  <c r="BV1066" i="2"/>
  <c r="X1067" i="2"/>
  <c r="BB1067" i="2"/>
  <c r="AR1067" i="2"/>
  <c r="AW1067" i="2"/>
  <c r="BT1066" i="2"/>
  <c r="L1067" i="2" s="1"/>
  <c r="AK1067" i="2"/>
  <c r="V1067" i="2"/>
  <c r="AZ1067" i="2"/>
  <c r="AF1067" i="2"/>
  <c r="O1066" i="2"/>
  <c r="BM1066" i="2"/>
  <c r="BR1066" i="2" s="1"/>
  <c r="AQ1067" i="2"/>
  <c r="AL1067" i="2"/>
  <c r="AG1067" i="2"/>
  <c r="BA1067" i="2"/>
  <c r="W1067" i="2"/>
  <c r="BF1067" i="2"/>
  <c r="H1068" i="2" s="1"/>
  <c r="AV1067" i="2"/>
  <c r="BU1066" i="2"/>
  <c r="N1067" i="2"/>
  <c r="J1067" i="2"/>
  <c r="S1067" i="2" l="1"/>
  <c r="Q1067" i="2"/>
  <c r="CD1067" i="2"/>
  <c r="BY1067" i="2"/>
  <c r="BJ1067" i="2"/>
  <c r="CA1067" i="2"/>
  <c r="BL1067" i="2"/>
  <c r="CF1067" i="2"/>
  <c r="BK1067" i="2"/>
  <c r="M1067" i="2"/>
  <c r="R1067" i="2" s="1"/>
  <c r="CE1067" i="2"/>
  <c r="BZ1067" i="2"/>
  <c r="T1066" i="2"/>
  <c r="AJ1067" i="2"/>
  <c r="AY1067" i="2"/>
  <c r="BC1067" i="2" s="1"/>
  <c r="U1067" i="2"/>
  <c r="Y1067" i="2" s="1"/>
  <c r="AE1067" i="2"/>
  <c r="AT1067" i="2"/>
  <c r="AX1067" i="2" s="1"/>
  <c r="BD1067" i="2"/>
  <c r="AD1067" i="2"/>
  <c r="AO1067" i="2"/>
  <c r="BS1066" i="2"/>
  <c r="BQ1067" i="2"/>
  <c r="BP1067" i="2"/>
  <c r="BO1067" i="2"/>
  <c r="CJ1067" i="2" l="1"/>
  <c r="CK1067" i="2"/>
  <c r="CL1067" i="2"/>
  <c r="BH1067" i="2"/>
  <c r="F1068" i="2"/>
  <c r="BW1066" i="2"/>
  <c r="CH1066" i="2" s="1"/>
  <c r="K1067" i="2"/>
  <c r="P1067" i="2" s="1"/>
  <c r="AN1067" i="2"/>
  <c r="CC1067" i="2"/>
  <c r="CG1067" i="2" s="1"/>
  <c r="BX1067" i="2"/>
  <c r="AS1067" i="2"/>
  <c r="AI1067" i="2"/>
  <c r="BI1067" i="2"/>
  <c r="BN1067" i="2"/>
  <c r="CI1067" i="2" l="1"/>
  <c r="CM1067" i="2" s="1"/>
  <c r="AA1068" i="2"/>
  <c r="Z1068" i="2"/>
  <c r="AC1068" i="2"/>
  <c r="AB1068" i="2"/>
  <c r="AR1068" i="2"/>
  <c r="AM1068" i="2"/>
  <c r="AH1068" i="2"/>
  <c r="BG1068" i="2"/>
  <c r="I1069" i="2" s="1"/>
  <c r="X1068" i="2"/>
  <c r="AW1068" i="2"/>
  <c r="BB1068" i="2"/>
  <c r="BV1067" i="2"/>
  <c r="AP1068" i="2"/>
  <c r="BE1068" i="2"/>
  <c r="G1069" i="2" s="1"/>
  <c r="AU1068" i="2"/>
  <c r="AZ1068" i="2"/>
  <c r="AK1068" i="2"/>
  <c r="V1068" i="2"/>
  <c r="AF1068" i="2"/>
  <c r="BT1067" i="2"/>
  <c r="AV1068" i="2"/>
  <c r="AL1068" i="2"/>
  <c r="BA1068" i="2"/>
  <c r="AQ1068" i="2"/>
  <c r="BF1068" i="2"/>
  <c r="H1069" i="2" s="1"/>
  <c r="W1068" i="2"/>
  <c r="AG1068" i="2"/>
  <c r="BU1067" i="2"/>
  <c r="O1067" i="2"/>
  <c r="BM1067" i="2"/>
  <c r="BR1067" i="2" s="1"/>
  <c r="J1068" i="2"/>
  <c r="BJ1068" i="2" l="1"/>
  <c r="BK1068" i="2"/>
  <c r="CD1068" i="2"/>
  <c r="BY1068" i="2"/>
  <c r="CE1068" i="2"/>
  <c r="BL1068" i="2"/>
  <c r="M1068" i="2"/>
  <c r="R1068" i="2" s="1"/>
  <c r="BZ1068" i="2"/>
  <c r="CF1068" i="2"/>
  <c r="L1068" i="2"/>
  <c r="Q1068" i="2" s="1"/>
  <c r="CA1068" i="2"/>
  <c r="T1067" i="2"/>
  <c r="AO1068" i="2"/>
  <c r="U1068" i="2"/>
  <c r="Y1068" i="2" s="1"/>
  <c r="AE1068" i="2"/>
  <c r="BD1068" i="2"/>
  <c r="AJ1068" i="2"/>
  <c r="AT1068" i="2"/>
  <c r="AX1068" i="2" s="1"/>
  <c r="AY1068" i="2"/>
  <c r="BC1068" i="2" s="1"/>
  <c r="BS1067" i="2"/>
  <c r="N1068" i="2"/>
  <c r="S1068" i="2" s="1"/>
  <c r="BO1068" i="2"/>
  <c r="BQ1068" i="2"/>
  <c r="BP1068" i="2"/>
  <c r="CK1068" i="2" l="1"/>
  <c r="CL1068" i="2"/>
  <c r="CJ1068" i="2"/>
  <c r="AN1068" i="2"/>
  <c r="CC1068" i="2"/>
  <c r="CG1068" i="2" s="1"/>
  <c r="K1068" i="2"/>
  <c r="P1068" i="2" s="1"/>
  <c r="BW1067" i="2"/>
  <c r="CH1067" i="2" s="1"/>
  <c r="AD1068" i="2"/>
  <c r="AS1068" i="2"/>
  <c r="BX1068" i="2"/>
  <c r="BH1068" i="2"/>
  <c r="F1069" i="2"/>
  <c r="AI1068" i="2"/>
  <c r="BI1068" i="2"/>
  <c r="BN1068" i="2"/>
  <c r="CI1068" i="2" l="1"/>
  <c r="CM1068" i="2" s="1"/>
  <c r="AC1069" i="2"/>
  <c r="AA1069" i="2"/>
  <c r="Z1069" i="2"/>
  <c r="AB1069" i="2"/>
  <c r="BV1068" i="2"/>
  <c r="N1069" i="2" s="1"/>
  <c r="X1069" i="2"/>
  <c r="AM1069" i="2"/>
  <c r="AR1069" i="2"/>
  <c r="BG1069" i="2"/>
  <c r="I1070" i="2" s="1"/>
  <c r="AW1069" i="2"/>
  <c r="BB1069" i="2"/>
  <c r="AH1069" i="2"/>
  <c r="J1069" i="2"/>
  <c r="O1068" i="2"/>
  <c r="BM1068" i="2"/>
  <c r="BR1068" i="2" s="1"/>
  <c r="AL1069" i="2"/>
  <c r="W1069" i="2"/>
  <c r="AQ1069" i="2"/>
  <c r="AG1069" i="2"/>
  <c r="AV1069" i="2"/>
  <c r="BA1069" i="2"/>
  <c r="BF1069" i="2"/>
  <c r="H1070" i="2" s="1"/>
  <c r="BU1068" i="2"/>
  <c r="M1069" i="2" s="1"/>
  <c r="BE1069" i="2"/>
  <c r="G1070" i="2" s="1"/>
  <c r="V1069" i="2"/>
  <c r="AZ1069" i="2"/>
  <c r="AF1069" i="2"/>
  <c r="AU1069" i="2"/>
  <c r="AP1069" i="2"/>
  <c r="AK1069" i="2"/>
  <c r="BT1068" i="2"/>
  <c r="S1069" i="2" l="1"/>
  <c r="R1069" i="2"/>
  <c r="BL1069" i="2"/>
  <c r="BY1069" i="2"/>
  <c r="CA1069" i="2"/>
  <c r="CF1069" i="2"/>
  <c r="CD1069" i="2"/>
  <c r="BZ1069" i="2"/>
  <c r="CE1069" i="2"/>
  <c r="T1068" i="2"/>
  <c r="BD1069" i="2"/>
  <c r="AJ1069" i="2"/>
  <c r="AY1069" i="2"/>
  <c r="BC1069" i="2" s="1"/>
  <c r="AT1069" i="2"/>
  <c r="AX1069" i="2" s="1"/>
  <c r="U1069" i="2"/>
  <c r="Y1069" i="2" s="1"/>
  <c r="AO1069" i="2"/>
  <c r="AE1069" i="2"/>
  <c r="BS1068" i="2"/>
  <c r="L1069" i="2"/>
  <c r="Q1069" i="2" s="1"/>
  <c r="BJ1069" i="2"/>
  <c r="BK1069" i="2"/>
  <c r="BQ1069" i="2"/>
  <c r="BO1069" i="2"/>
  <c r="BP1069" i="2"/>
  <c r="CK1069" i="2" l="1"/>
  <c r="CJ1069" i="2"/>
  <c r="CL1069" i="2"/>
  <c r="AC1070" i="2"/>
  <c r="AS1069" i="2"/>
  <c r="BX1069" i="2"/>
  <c r="AN1069" i="2"/>
  <c r="CC1069" i="2"/>
  <c r="CG1069" i="2" s="1"/>
  <c r="BW1068" i="2"/>
  <c r="CH1068" i="2" s="1"/>
  <c r="K1069" i="2"/>
  <c r="P1069" i="2" s="1"/>
  <c r="F1070" i="2"/>
  <c r="BH1069" i="2"/>
  <c r="AD1069" i="2"/>
  <c r="AI1069" i="2"/>
  <c r="BI1069" i="2"/>
  <c r="BN1069" i="2"/>
  <c r="CI1069" i="2" l="1"/>
  <c r="CM1069" i="2" s="1"/>
  <c r="AB1070" i="2"/>
  <c r="AA1070" i="2"/>
  <c r="Z1070" i="2"/>
  <c r="BT1069" i="2"/>
  <c r="L1070" i="2" s="1"/>
  <c r="BU1069" i="2"/>
  <c r="AF1070" i="2"/>
  <c r="AZ1070" i="2"/>
  <c r="BE1070" i="2"/>
  <c r="G1071" i="2" s="1"/>
  <c r="AP1070" i="2"/>
  <c r="AK1070" i="2"/>
  <c r="V1070" i="2"/>
  <c r="AU1070" i="2"/>
  <c r="AV1070" i="2"/>
  <c r="W1070" i="2"/>
  <c r="AL1070" i="2"/>
  <c r="AG1070" i="2"/>
  <c r="BF1070" i="2"/>
  <c r="H1071" i="2" s="1"/>
  <c r="BA1070" i="2"/>
  <c r="AQ1070" i="2"/>
  <c r="J1070" i="2"/>
  <c r="AH1070" i="2"/>
  <c r="AR1070" i="2"/>
  <c r="X1070" i="2"/>
  <c r="BB1070" i="2"/>
  <c r="AW1070" i="2"/>
  <c r="AM1070" i="2"/>
  <c r="BG1070" i="2"/>
  <c r="I1071" i="2" s="1"/>
  <c r="BV1069" i="2"/>
  <c r="O1069" i="2"/>
  <c r="BM1069" i="2"/>
  <c r="BR1069" i="2" s="1"/>
  <c r="M1070" i="2"/>
  <c r="R1070" i="2" l="1"/>
  <c r="Q1070" i="2"/>
  <c r="BJ1070" i="2"/>
  <c r="BY1070" i="2"/>
  <c r="CD1070" i="2"/>
  <c r="CE1070" i="2"/>
  <c r="BZ1070" i="2"/>
  <c r="BK1070" i="2"/>
  <c r="CF1070" i="2"/>
  <c r="CA1070" i="2"/>
  <c r="BL1070" i="2"/>
  <c r="N1070" i="2"/>
  <c r="S1070" i="2" s="1"/>
  <c r="T1069" i="2"/>
  <c r="AT1070" i="2"/>
  <c r="AX1070" i="2" s="1"/>
  <c r="AY1070" i="2"/>
  <c r="BC1070" i="2" s="1"/>
  <c r="AO1070" i="2"/>
  <c r="AE1070" i="2"/>
  <c r="BD1070" i="2"/>
  <c r="U1070" i="2"/>
  <c r="Y1070" i="2" s="1"/>
  <c r="AJ1070" i="2"/>
  <c r="BS1069" i="2"/>
  <c r="BO1070" i="2"/>
  <c r="BQ1070" i="2"/>
  <c r="BP1070" i="2"/>
  <c r="CJ1070" i="2" l="1"/>
  <c r="CL1070" i="2"/>
  <c r="CK1070" i="2"/>
  <c r="AS1070" i="2"/>
  <c r="BX1070" i="2"/>
  <c r="BH1070" i="2"/>
  <c r="F1071" i="2"/>
  <c r="BW1069" i="2"/>
  <c r="CH1069" i="2" s="1"/>
  <c r="K1070" i="2"/>
  <c r="P1070" i="2" s="1"/>
  <c r="BI1070" i="2"/>
  <c r="AI1070" i="2"/>
  <c r="AN1070" i="2"/>
  <c r="CC1070" i="2"/>
  <c r="CG1070" i="2" s="1"/>
  <c r="AD1070" i="2"/>
  <c r="AA1071" i="2" s="1"/>
  <c r="BN1070" i="2"/>
  <c r="CI1070" i="2" l="1"/>
  <c r="CM1070" i="2" s="1"/>
  <c r="AB1071" i="2"/>
  <c r="AC1071" i="2"/>
  <c r="Z1071" i="2"/>
  <c r="AV1071" i="2"/>
  <c r="BF1071" i="2"/>
  <c r="H1072" i="2" s="1"/>
  <c r="AL1071" i="2"/>
  <c r="BU1070" i="2"/>
  <c r="AQ1071" i="2"/>
  <c r="W1071" i="2"/>
  <c r="AG1071" i="2"/>
  <c r="BA1071" i="2"/>
  <c r="BE1071" i="2"/>
  <c r="G1072" i="2" s="1"/>
  <c r="AK1071" i="2"/>
  <c r="AU1071" i="2"/>
  <c r="AF1071" i="2"/>
  <c r="V1071" i="2"/>
  <c r="AP1071" i="2"/>
  <c r="AZ1071" i="2"/>
  <c r="BT1070" i="2"/>
  <c r="BM1070" i="2"/>
  <c r="BR1070" i="2" s="1"/>
  <c r="AW1071" i="2"/>
  <c r="AM1071" i="2"/>
  <c r="BG1071" i="2"/>
  <c r="I1072" i="2" s="1"/>
  <c r="X1071" i="2"/>
  <c r="BB1071" i="2"/>
  <c r="AR1071" i="2"/>
  <c r="AH1071" i="2"/>
  <c r="BV1070" i="2"/>
  <c r="O1070" i="2"/>
  <c r="J1071" i="2"/>
  <c r="M1071" i="2"/>
  <c r="R1071" i="2" l="1"/>
  <c r="BK1071" i="2"/>
  <c r="BZ1071" i="2"/>
  <c r="CE1071" i="2"/>
  <c r="CF1071" i="2"/>
  <c r="T1070" i="2"/>
  <c r="AD1071" i="2"/>
  <c r="U1071" i="2"/>
  <c r="Y1071" i="2" s="1"/>
  <c r="BD1071" i="2"/>
  <c r="AY1071" i="2"/>
  <c r="BC1071" i="2" s="1"/>
  <c r="AJ1071" i="2"/>
  <c r="AE1071" i="2"/>
  <c r="AO1071" i="2"/>
  <c r="AT1071" i="2"/>
  <c r="AX1071" i="2" s="1"/>
  <c r="BS1070" i="2"/>
  <c r="BL1071" i="2"/>
  <c r="BY1071" i="2"/>
  <c r="CA1071" i="2"/>
  <c r="L1071" i="2"/>
  <c r="Q1071" i="2" s="1"/>
  <c r="CD1071" i="2"/>
  <c r="N1071" i="2"/>
  <c r="S1071" i="2" s="1"/>
  <c r="BJ1071" i="2"/>
  <c r="BO1071" i="2"/>
  <c r="BP1071" i="2"/>
  <c r="BQ1071" i="2"/>
  <c r="CJ1071" i="2" l="1"/>
  <c r="CK1071" i="2"/>
  <c r="CL1071" i="2"/>
  <c r="AI1071" i="2"/>
  <c r="BI1071" i="2"/>
  <c r="BW1070" i="2"/>
  <c r="CH1070" i="2" s="1"/>
  <c r="K1071" i="2"/>
  <c r="P1071" i="2" s="1"/>
  <c r="AN1071" i="2"/>
  <c r="CC1071" i="2"/>
  <c r="CG1071" i="2" s="1"/>
  <c r="AS1071" i="2"/>
  <c r="BX1071" i="2"/>
  <c r="BH1071" i="2"/>
  <c r="F1072" i="2"/>
  <c r="BN1071" i="2"/>
  <c r="CI1071" i="2" l="1"/>
  <c r="CM1071" i="2" s="1"/>
  <c r="V1072" i="2"/>
  <c r="AB1072" i="2"/>
  <c r="AC1072" i="2"/>
  <c r="Z1072" i="2"/>
  <c r="AA1072" i="2"/>
  <c r="X1072" i="2"/>
  <c r="AF1072" i="2"/>
  <c r="BE1072" i="2"/>
  <c r="G1073" i="2" s="1"/>
  <c r="BV1071" i="2"/>
  <c r="N1072" i="2" s="1"/>
  <c r="AW1072" i="2"/>
  <c r="AH1072" i="2"/>
  <c r="AM1072" i="2"/>
  <c r="AR1072" i="2"/>
  <c r="BB1072" i="2"/>
  <c r="BG1072" i="2"/>
  <c r="I1073" i="2" s="1"/>
  <c r="AV1072" i="2"/>
  <c r="BF1072" i="2"/>
  <c r="H1073" i="2" s="1"/>
  <c r="AL1072" i="2"/>
  <c r="W1072" i="2"/>
  <c r="BA1072" i="2"/>
  <c r="AQ1072" i="2"/>
  <c r="AG1072" i="2"/>
  <c r="BU1071" i="2"/>
  <c r="J1072" i="2"/>
  <c r="O1071" i="2"/>
  <c r="BM1071" i="2"/>
  <c r="BR1071" i="2" s="1"/>
  <c r="S1072" i="2" l="1"/>
  <c r="AZ1072" i="2"/>
  <c r="AU1072" i="2"/>
  <c r="AK1072" i="2"/>
  <c r="BT1071" i="2"/>
  <c r="L1072" i="2" s="1"/>
  <c r="Q1072" i="2" s="1"/>
  <c r="AP1072" i="2"/>
  <c r="CF1072" i="2"/>
  <c r="BL1072" i="2"/>
  <c r="CA1072" i="2"/>
  <c r="BK1072" i="2"/>
  <c r="BZ1072" i="2"/>
  <c r="M1072" i="2"/>
  <c r="R1072" i="2" s="1"/>
  <c r="T1071" i="2"/>
  <c r="AJ1072" i="2"/>
  <c r="U1072" i="2"/>
  <c r="Y1072" i="2" s="1"/>
  <c r="AE1072" i="2"/>
  <c r="AY1072" i="2"/>
  <c r="BD1072" i="2"/>
  <c r="AO1072" i="2"/>
  <c r="AT1072" i="2"/>
  <c r="BS1071" i="2"/>
  <c r="CE1072" i="2"/>
  <c r="BP1072" i="2"/>
  <c r="BQ1072" i="2"/>
  <c r="CL1072" i="2" l="1"/>
  <c r="CK1072" i="2"/>
  <c r="AX1072" i="2"/>
  <c r="CD1072" i="2"/>
  <c r="BC1072" i="2"/>
  <c r="BJ1072" i="2"/>
  <c r="BY1072" i="2"/>
  <c r="BH1072" i="2"/>
  <c r="F1073" i="2"/>
  <c r="BW1071" i="2"/>
  <c r="CH1071" i="2" s="1"/>
  <c r="K1072" i="2"/>
  <c r="P1072" i="2" s="1"/>
  <c r="AN1072" i="2"/>
  <c r="CC1072" i="2"/>
  <c r="AI1072" i="2"/>
  <c r="BI1072" i="2"/>
  <c r="AS1072" i="2"/>
  <c r="BX1072" i="2"/>
  <c r="AD1072" i="2"/>
  <c r="AA1073" i="2" s="1"/>
  <c r="BO1072" i="2"/>
  <c r="BN1072" i="2"/>
  <c r="CG1072" i="2" l="1"/>
  <c r="CI1072" i="2"/>
  <c r="CJ1072" i="2"/>
  <c r="Z1073" i="2"/>
  <c r="AB1073" i="2"/>
  <c r="AC1073" i="2"/>
  <c r="BF1073" i="2"/>
  <c r="H1074" i="2" s="1"/>
  <c r="AV1073" i="2"/>
  <c r="AG1073" i="2"/>
  <c r="AQ1073" i="2"/>
  <c r="BA1073" i="2"/>
  <c r="AL1073" i="2"/>
  <c r="W1073" i="2"/>
  <c r="BU1072" i="2"/>
  <c r="BB1073" i="2"/>
  <c r="BG1073" i="2"/>
  <c r="I1074" i="2" s="1"/>
  <c r="AW1073" i="2"/>
  <c r="AH1073" i="2"/>
  <c r="AR1073" i="2"/>
  <c r="X1073" i="2"/>
  <c r="AM1073" i="2"/>
  <c r="BV1072" i="2"/>
  <c r="J1073" i="2"/>
  <c r="V1073" i="2"/>
  <c r="AU1073" i="2"/>
  <c r="AZ1073" i="2"/>
  <c r="AF1073" i="2"/>
  <c r="AK1073" i="2"/>
  <c r="AP1073" i="2"/>
  <c r="BE1073" i="2"/>
  <c r="G1074" i="2" s="1"/>
  <c r="BT1072" i="2"/>
  <c r="BM1072" i="2"/>
  <c r="BR1072" i="2" s="1"/>
  <c r="O1072" i="2"/>
  <c r="CM1072" i="2" l="1"/>
  <c r="BL1073" i="2"/>
  <c r="CA1073" i="2"/>
  <c r="BZ1073" i="2"/>
  <c r="CD1073" i="2"/>
  <c r="BY1073" i="2"/>
  <c r="T1072" i="2"/>
  <c r="AE1073" i="2"/>
  <c r="AT1073" i="2"/>
  <c r="AX1073" i="2" s="1"/>
  <c r="AD1073" i="2"/>
  <c r="U1073" i="2"/>
  <c r="Y1073" i="2" s="1"/>
  <c r="AY1073" i="2"/>
  <c r="BC1073" i="2" s="1"/>
  <c r="BD1073" i="2"/>
  <c r="AJ1073" i="2"/>
  <c r="AO1073" i="2"/>
  <c r="BS1072" i="2"/>
  <c r="L1073" i="2"/>
  <c r="Q1073" i="2" s="1"/>
  <c r="CE1073" i="2"/>
  <c r="BK1073" i="2"/>
  <c r="BJ1073" i="2"/>
  <c r="N1073" i="2"/>
  <c r="S1073" i="2" s="1"/>
  <c r="CF1073" i="2"/>
  <c r="M1073" i="2"/>
  <c r="R1073" i="2" s="1"/>
  <c r="BP1073" i="2"/>
  <c r="BQ1073" i="2"/>
  <c r="BO1073" i="2"/>
  <c r="CJ1073" i="2" l="1"/>
  <c r="CK1073" i="2"/>
  <c r="CL1073" i="2"/>
  <c r="AN1073" i="2"/>
  <c r="CC1073" i="2"/>
  <c r="CG1073" i="2" s="1"/>
  <c r="BH1073" i="2"/>
  <c r="F1074" i="2"/>
  <c r="BW1072" i="2"/>
  <c r="CH1072" i="2" s="1"/>
  <c r="K1073" i="2"/>
  <c r="P1073" i="2" s="1"/>
  <c r="AI1073" i="2"/>
  <c r="BI1073" i="2"/>
  <c r="AS1073" i="2"/>
  <c r="BX1073" i="2"/>
  <c r="BN1073" i="2"/>
  <c r="CI1073" i="2" l="1"/>
  <c r="CM1073" i="2" s="1"/>
  <c r="AK1074" i="2"/>
  <c r="Z1074" i="2"/>
  <c r="AC1074" i="2"/>
  <c r="AB1074" i="2"/>
  <c r="AA1074" i="2"/>
  <c r="AH1074" i="2"/>
  <c r="BU1073" i="2"/>
  <c r="M1074" i="2" s="1"/>
  <c r="AM1074" i="2"/>
  <c r="BB1074" i="2"/>
  <c r="AF1074" i="2"/>
  <c r="BG1074" i="2"/>
  <c r="I1075" i="2" s="1"/>
  <c r="AR1074" i="2"/>
  <c r="BF1074" i="2"/>
  <c r="H1075" i="2" s="1"/>
  <c r="AP1074" i="2"/>
  <c r="AW1074" i="2"/>
  <c r="AU1074" i="2"/>
  <c r="AL1074" i="2"/>
  <c r="BA1074" i="2"/>
  <c r="AZ1074" i="2"/>
  <c r="X1074" i="2"/>
  <c r="W1074" i="2"/>
  <c r="AG1074" i="2"/>
  <c r="BV1073" i="2"/>
  <c r="N1074" i="2" s="1"/>
  <c r="AV1074" i="2"/>
  <c r="AQ1074" i="2"/>
  <c r="BM1073" i="2"/>
  <c r="BR1073" i="2" s="1"/>
  <c r="O1073" i="2"/>
  <c r="J1074" i="2"/>
  <c r="S1074" i="2" l="1"/>
  <c r="R1074" i="2"/>
  <c r="BL1074" i="2"/>
  <c r="V1074" i="2"/>
  <c r="BE1074" i="2"/>
  <c r="G1075" i="2" s="1"/>
  <c r="BT1073" i="2"/>
  <c r="L1074" i="2" s="1"/>
  <c r="Q1074" i="2" s="1"/>
  <c r="CD1074" i="2"/>
  <c r="BJ1074" i="2"/>
  <c r="CA1074" i="2"/>
  <c r="CF1074" i="2"/>
  <c r="CE1074" i="2"/>
  <c r="BZ1074" i="2"/>
  <c r="BK1074" i="2"/>
  <c r="T1073" i="2"/>
  <c r="AY1074" i="2"/>
  <c r="BC1074" i="2" s="1"/>
  <c r="U1074" i="2"/>
  <c r="AE1074" i="2"/>
  <c r="AJ1074" i="2"/>
  <c r="AO1074" i="2"/>
  <c r="BD1074" i="2"/>
  <c r="AT1074" i="2"/>
  <c r="AX1074" i="2" s="1"/>
  <c r="BS1073" i="2"/>
  <c r="BQ1074" i="2"/>
  <c r="BP1074" i="2"/>
  <c r="BO1074" i="2"/>
  <c r="CL1074" i="2" l="1"/>
  <c r="CJ1074" i="2"/>
  <c r="CK1074" i="2"/>
  <c r="Y1074" i="2"/>
  <c r="BY1074" i="2"/>
  <c r="AB1075" i="2"/>
  <c r="AS1074" i="2"/>
  <c r="BX1074" i="2"/>
  <c r="AD1074" i="2"/>
  <c r="K1074" i="2"/>
  <c r="P1074" i="2" s="1"/>
  <c r="BW1073" i="2"/>
  <c r="CH1073" i="2" s="1"/>
  <c r="AN1074" i="2"/>
  <c r="CC1074" i="2"/>
  <c r="CG1074" i="2" s="1"/>
  <c r="AI1074" i="2"/>
  <c r="BI1074" i="2"/>
  <c r="BH1074" i="2"/>
  <c r="F1075" i="2"/>
  <c r="BN1074" i="2"/>
  <c r="CI1074" i="2" l="1"/>
  <c r="CM1074" i="2" s="1"/>
  <c r="Z1075" i="2"/>
  <c r="AA1075" i="2"/>
  <c r="AC1075" i="2"/>
  <c r="BV1074" i="2"/>
  <c r="AW1075" i="2"/>
  <c r="X1075" i="2"/>
  <c r="AR1075" i="2"/>
  <c r="BB1075" i="2"/>
  <c r="AM1075" i="2"/>
  <c r="BG1075" i="2"/>
  <c r="I1076" i="2" s="1"/>
  <c r="AH1075" i="2"/>
  <c r="J1075" i="2"/>
  <c r="O1074" i="2"/>
  <c r="AK1075" i="2"/>
  <c r="AZ1075" i="2"/>
  <c r="AF1075" i="2"/>
  <c r="V1075" i="2"/>
  <c r="BE1075" i="2"/>
  <c r="G1076" i="2" s="1"/>
  <c r="AU1075" i="2"/>
  <c r="AP1075" i="2"/>
  <c r="BT1074" i="2"/>
  <c r="BM1074" i="2"/>
  <c r="BR1074" i="2" s="1"/>
  <c r="W1075" i="2"/>
  <c r="BA1075" i="2"/>
  <c r="AG1075" i="2"/>
  <c r="AV1075" i="2"/>
  <c r="AQ1075" i="2"/>
  <c r="BF1075" i="2"/>
  <c r="H1076" i="2" s="1"/>
  <c r="AL1075" i="2"/>
  <c r="BU1074" i="2"/>
  <c r="BL1075" i="2" l="1"/>
  <c r="CF1075" i="2"/>
  <c r="CE1075" i="2"/>
  <c r="BY1075" i="2"/>
  <c r="BZ1075" i="2"/>
  <c r="L1075" i="2"/>
  <c r="Q1075" i="2" s="1"/>
  <c r="CD1075" i="2"/>
  <c r="CA1075" i="2"/>
  <c r="BJ1075" i="2"/>
  <c r="M1075" i="2"/>
  <c r="R1075" i="2" s="1"/>
  <c r="BK1075" i="2"/>
  <c r="T1074" i="2"/>
  <c r="AD1075" i="2"/>
  <c r="AY1075" i="2"/>
  <c r="BC1075" i="2" s="1"/>
  <c r="BD1075" i="2"/>
  <c r="AO1075" i="2"/>
  <c r="AJ1075" i="2"/>
  <c r="U1075" i="2"/>
  <c r="Y1075" i="2" s="1"/>
  <c r="AT1075" i="2"/>
  <c r="AX1075" i="2" s="1"/>
  <c r="AE1075" i="2"/>
  <c r="BS1074" i="2"/>
  <c r="N1075" i="2"/>
  <c r="S1075" i="2" s="1"/>
  <c r="BQ1075" i="2"/>
  <c r="BP1075" i="2"/>
  <c r="BO1075" i="2"/>
  <c r="CJ1075" i="2" l="1"/>
  <c r="CK1075" i="2"/>
  <c r="CL1075" i="2"/>
  <c r="BW1074" i="2"/>
  <c r="CH1074" i="2" s="1"/>
  <c r="K1075" i="2"/>
  <c r="P1075" i="2" s="1"/>
  <c r="AN1075" i="2"/>
  <c r="CC1075" i="2"/>
  <c r="CG1075" i="2" s="1"/>
  <c r="AI1075" i="2"/>
  <c r="BI1075" i="2"/>
  <c r="BX1075" i="2"/>
  <c r="AS1075" i="2"/>
  <c r="BH1075" i="2"/>
  <c r="F1076" i="2"/>
  <c r="BN1075" i="2"/>
  <c r="CI1075" i="2" l="1"/>
  <c r="CM1075" i="2" s="1"/>
  <c r="BE1076" i="2"/>
  <c r="G1077" i="2" s="1"/>
  <c r="Z1076" i="2"/>
  <c r="AC1076" i="2"/>
  <c r="AB1076" i="2"/>
  <c r="BV1075" i="2"/>
  <c r="N1076" i="2" s="1"/>
  <c r="X1076" i="2"/>
  <c r="AH1076" i="2"/>
  <c r="AW1076" i="2"/>
  <c r="AR1076" i="2"/>
  <c r="BG1076" i="2"/>
  <c r="I1077" i="2" s="1"/>
  <c r="BB1076" i="2"/>
  <c r="AM1076" i="2"/>
  <c r="BM1075" i="2"/>
  <c r="BR1075" i="2" s="1"/>
  <c r="AG1076" i="2"/>
  <c r="BA1076" i="2"/>
  <c r="AQ1076" i="2"/>
  <c r="W1076" i="2"/>
  <c r="AV1076" i="2"/>
  <c r="BF1076" i="2"/>
  <c r="H1077" i="2" s="1"/>
  <c r="AL1076" i="2"/>
  <c r="BU1075" i="2"/>
  <c r="J1076" i="2"/>
  <c r="AP1076" i="2"/>
  <c r="AU1076" i="2"/>
  <c r="V1076" i="2"/>
  <c r="BT1075" i="2"/>
  <c r="O1075" i="2"/>
  <c r="AF1076" i="2" l="1"/>
  <c r="AZ1076" i="2"/>
  <c r="BY1076" i="2" s="1"/>
  <c r="AA1076" i="2"/>
  <c r="S1076" i="2" s="1"/>
  <c r="AK1076" i="2"/>
  <c r="CD1076" i="2" s="1"/>
  <c r="CF1076" i="2"/>
  <c r="CA1076" i="2"/>
  <c r="CE1076" i="2"/>
  <c r="BL1076" i="2"/>
  <c r="T1075" i="2"/>
  <c r="AJ1076" i="2"/>
  <c r="U1076" i="2"/>
  <c r="Y1076" i="2" s="1"/>
  <c r="BD1076" i="2"/>
  <c r="AE1076" i="2"/>
  <c r="AT1076" i="2"/>
  <c r="AX1076" i="2" s="1"/>
  <c r="AY1076" i="2"/>
  <c r="AO1076" i="2"/>
  <c r="BS1075" i="2"/>
  <c r="L1076" i="2"/>
  <c r="M1076" i="2"/>
  <c r="BK1076" i="2"/>
  <c r="BZ1076" i="2"/>
  <c r="BQ1076" i="2"/>
  <c r="BP1076" i="2"/>
  <c r="R1076" i="2" l="1"/>
  <c r="Q1076" i="2"/>
  <c r="BC1076" i="2"/>
  <c r="CL1076" i="2"/>
  <c r="CK1076" i="2"/>
  <c r="BJ1076" i="2"/>
  <c r="AC1077" i="2"/>
  <c r="AD1076" i="2"/>
  <c r="K1076" i="2"/>
  <c r="P1076" i="2" s="1"/>
  <c r="BW1075" i="2"/>
  <c r="CH1075" i="2" s="1"/>
  <c r="BI1076" i="2"/>
  <c r="AI1076" i="2"/>
  <c r="AN1076" i="2"/>
  <c r="CC1076" i="2"/>
  <c r="CG1076" i="2" s="1"/>
  <c r="AS1076" i="2"/>
  <c r="BX1076" i="2"/>
  <c r="BH1076" i="2"/>
  <c r="F1077" i="2"/>
  <c r="BN1076" i="2"/>
  <c r="BO1076" i="2"/>
  <c r="CI1076" i="2" l="1"/>
  <c r="CJ1076" i="2"/>
  <c r="AA1077" i="2"/>
  <c r="AQ1077" i="2"/>
  <c r="AB1077" i="2"/>
  <c r="Z1077" i="2"/>
  <c r="BU1076" i="2"/>
  <c r="M1077" i="2" s="1"/>
  <c r="AG1077" i="2"/>
  <c r="AZ1077" i="2"/>
  <c r="BA1077" i="2"/>
  <c r="BF1077" i="2"/>
  <c r="H1078" i="2" s="1"/>
  <c r="AL1077" i="2"/>
  <c r="W1077" i="2"/>
  <c r="AV1077" i="2"/>
  <c r="AU1077" i="2"/>
  <c r="V1077" i="2"/>
  <c r="AP1077" i="2"/>
  <c r="BE1077" i="2"/>
  <c r="G1078" i="2" s="1"/>
  <c r="AF1077" i="2"/>
  <c r="AK1077" i="2"/>
  <c r="BT1076" i="2"/>
  <c r="L1077" i="2" s="1"/>
  <c r="O1076" i="2"/>
  <c r="BM1076" i="2"/>
  <c r="BR1076" i="2" s="1"/>
  <c r="J1077" i="2"/>
  <c r="X1077" i="2"/>
  <c r="BG1077" i="2"/>
  <c r="I1078" i="2" s="1"/>
  <c r="AW1077" i="2"/>
  <c r="AM1077" i="2"/>
  <c r="AH1077" i="2"/>
  <c r="AR1077" i="2"/>
  <c r="BB1077" i="2"/>
  <c r="BV1076" i="2"/>
  <c r="R1077" i="2" l="1"/>
  <c r="Q1077" i="2"/>
  <c r="CM1076" i="2"/>
  <c r="BZ1077" i="2"/>
  <c r="BK1077" i="2"/>
  <c r="CE1077" i="2"/>
  <c r="BJ1077" i="2"/>
  <c r="CD1077" i="2"/>
  <c r="BY1077" i="2"/>
  <c r="CA1077" i="2"/>
  <c r="CF1077" i="2"/>
  <c r="T1076" i="2"/>
  <c r="AJ1077" i="2"/>
  <c r="AO1077" i="2"/>
  <c r="AT1077" i="2"/>
  <c r="AX1077" i="2" s="1"/>
  <c r="BD1077" i="2"/>
  <c r="AY1077" i="2"/>
  <c r="BC1077" i="2" s="1"/>
  <c r="U1077" i="2"/>
  <c r="Y1077" i="2" s="1"/>
  <c r="AE1077" i="2"/>
  <c r="BS1076" i="2"/>
  <c r="N1077" i="2"/>
  <c r="S1077" i="2" s="1"/>
  <c r="BL1077" i="2"/>
  <c r="BO1077" i="2"/>
  <c r="BP1077" i="2"/>
  <c r="BQ1077" i="2"/>
  <c r="CL1077" i="2" l="1"/>
  <c r="CK1077" i="2"/>
  <c r="CJ1077" i="2"/>
  <c r="AB1078" i="2"/>
  <c r="BW1076" i="2"/>
  <c r="CH1076" i="2" s="1"/>
  <c r="K1077" i="2"/>
  <c r="P1077" i="2" s="1"/>
  <c r="BH1077" i="2"/>
  <c r="F1078" i="2"/>
  <c r="AD1077" i="2"/>
  <c r="AI1077" i="2"/>
  <c r="BI1077" i="2"/>
  <c r="AS1077" i="2"/>
  <c r="BX1077" i="2"/>
  <c r="AN1077" i="2"/>
  <c r="CC1077" i="2"/>
  <c r="CG1077" i="2" s="1"/>
  <c r="BN1077" i="2"/>
  <c r="CI1077" i="2" l="1"/>
  <c r="CM1077" i="2" s="1"/>
  <c r="AC1078" i="2"/>
  <c r="Z1078" i="2"/>
  <c r="AA1078" i="2"/>
  <c r="BV1077" i="2"/>
  <c r="N1078" i="2" s="1"/>
  <c r="AH1078" i="2"/>
  <c r="BB1078" i="2"/>
  <c r="AR1078" i="2"/>
  <c r="BG1078" i="2"/>
  <c r="I1079" i="2" s="1"/>
  <c r="AW1078" i="2"/>
  <c r="X1078" i="2"/>
  <c r="AM1078" i="2"/>
  <c r="BM1077" i="2"/>
  <c r="BR1077" i="2" s="1"/>
  <c r="J1078" i="2"/>
  <c r="AZ1078" i="2"/>
  <c r="AP1078" i="2"/>
  <c r="BE1078" i="2"/>
  <c r="G1079" i="2" s="1"/>
  <c r="AF1078" i="2"/>
  <c r="AU1078" i="2"/>
  <c r="V1078" i="2"/>
  <c r="AK1078" i="2"/>
  <c r="BT1077" i="2"/>
  <c r="BF1078" i="2"/>
  <c r="H1079" i="2" s="1"/>
  <c r="AL1078" i="2"/>
  <c r="AG1078" i="2"/>
  <c r="AQ1078" i="2"/>
  <c r="W1078" i="2"/>
  <c r="AV1078" i="2"/>
  <c r="BA1078" i="2"/>
  <c r="BU1077" i="2"/>
  <c r="O1077" i="2"/>
  <c r="S1078" i="2" l="1"/>
  <c r="CA1078" i="2"/>
  <c r="BL1078" i="2"/>
  <c r="CF1078" i="2"/>
  <c r="CD1078" i="2"/>
  <c r="CE1078" i="2"/>
  <c r="BY1078" i="2"/>
  <c r="T1077" i="2"/>
  <c r="BD1078" i="2"/>
  <c r="U1078" i="2"/>
  <c r="Y1078" i="2" s="1"/>
  <c r="AJ1078" i="2"/>
  <c r="AT1078" i="2"/>
  <c r="AX1078" i="2" s="1"/>
  <c r="AE1078" i="2"/>
  <c r="AO1078" i="2"/>
  <c r="AY1078" i="2"/>
  <c r="BC1078" i="2" s="1"/>
  <c r="BS1077" i="2"/>
  <c r="BK1078" i="2"/>
  <c r="L1078" i="2"/>
  <c r="Q1078" i="2" s="1"/>
  <c r="BJ1078" i="2"/>
  <c r="M1078" i="2"/>
  <c r="R1078" i="2" s="1"/>
  <c r="BZ1078" i="2"/>
  <c r="BO1078" i="2"/>
  <c r="BP1078" i="2"/>
  <c r="BQ1078" i="2"/>
  <c r="CJ1078" i="2" l="1"/>
  <c r="CL1078" i="2"/>
  <c r="CK1078" i="2"/>
  <c r="AC1079" i="2"/>
  <c r="AS1078" i="2"/>
  <c r="BX1078" i="2"/>
  <c r="AN1078" i="2"/>
  <c r="CC1078" i="2"/>
  <c r="CG1078" i="2" s="1"/>
  <c r="AI1078" i="2"/>
  <c r="BI1078" i="2"/>
  <c r="BW1077" i="2"/>
  <c r="CH1077" i="2" s="1"/>
  <c r="K1078" i="2"/>
  <c r="P1078" i="2" s="1"/>
  <c r="AD1078" i="2"/>
  <c r="F1079" i="2"/>
  <c r="BH1078" i="2"/>
  <c r="BN1078" i="2"/>
  <c r="CI1078" i="2" l="1"/>
  <c r="CM1078" i="2" s="1"/>
  <c r="BT1078" i="2"/>
  <c r="L1079" i="2" s="1"/>
  <c r="Z1079" i="2"/>
  <c r="AB1079" i="2"/>
  <c r="BU1078" i="2"/>
  <c r="M1079" i="2" s="1"/>
  <c r="AK1079" i="2"/>
  <c r="BE1079" i="2"/>
  <c r="G1080" i="2" s="1"/>
  <c r="W1079" i="2"/>
  <c r="AV1079" i="2"/>
  <c r="AL1079" i="2"/>
  <c r="BF1079" i="2"/>
  <c r="H1080" i="2" s="1"/>
  <c r="AQ1079" i="2"/>
  <c r="BA1079" i="2"/>
  <c r="AG1079" i="2"/>
  <c r="O1078" i="2"/>
  <c r="J1079" i="2"/>
  <c r="AM1079" i="2"/>
  <c r="AH1079" i="2"/>
  <c r="BG1079" i="2"/>
  <c r="I1080" i="2" s="1"/>
  <c r="BB1079" i="2"/>
  <c r="X1079" i="2"/>
  <c r="AR1079" i="2"/>
  <c r="AW1079" i="2"/>
  <c r="BV1078" i="2"/>
  <c r="BM1078" i="2"/>
  <c r="BR1078" i="2" s="1"/>
  <c r="V1079" i="2" l="1"/>
  <c r="AZ1079" i="2"/>
  <c r="AF1079" i="2"/>
  <c r="AP1079" i="2"/>
  <c r="AA1079" i="2"/>
  <c r="Q1079" i="2" s="1"/>
  <c r="AU1079" i="2"/>
  <c r="BZ1079" i="2"/>
  <c r="BK1079" i="2"/>
  <c r="CE1079" i="2"/>
  <c r="CA1079" i="2"/>
  <c r="N1079" i="2"/>
  <c r="CF1079" i="2"/>
  <c r="T1078" i="2"/>
  <c r="AE1079" i="2"/>
  <c r="AO1079" i="2"/>
  <c r="U1079" i="2"/>
  <c r="AT1079" i="2"/>
  <c r="AY1079" i="2"/>
  <c r="AJ1079" i="2"/>
  <c r="BD1079" i="2"/>
  <c r="BS1078" i="2"/>
  <c r="BL1079" i="2"/>
  <c r="BP1079" i="2"/>
  <c r="BQ1079" i="2"/>
  <c r="BC1079" i="2" l="1"/>
  <c r="S1079" i="2"/>
  <c r="R1079" i="2"/>
  <c r="AB1080" i="2" s="1"/>
  <c r="CL1079" i="2"/>
  <c r="CK1079" i="2"/>
  <c r="AX1079" i="2"/>
  <c r="BY1079" i="2"/>
  <c r="Y1079" i="2"/>
  <c r="CD1079" i="2"/>
  <c r="BJ1079" i="2"/>
  <c r="BH1079" i="2"/>
  <c r="F1080" i="2"/>
  <c r="AD1079" i="2"/>
  <c r="AN1079" i="2"/>
  <c r="CC1079" i="2"/>
  <c r="BX1079" i="2"/>
  <c r="AS1079" i="2"/>
  <c r="BW1078" i="2"/>
  <c r="CH1078" i="2" s="1"/>
  <c r="K1079" i="2"/>
  <c r="P1079" i="2" s="1"/>
  <c r="BI1079" i="2"/>
  <c r="AI1079" i="2"/>
  <c r="BO1079" i="2"/>
  <c r="BN1079" i="2"/>
  <c r="CG1079" i="2" l="1"/>
  <c r="CJ1079" i="2"/>
  <c r="CI1079" i="2"/>
  <c r="AA1080" i="2"/>
  <c r="Z1080" i="2"/>
  <c r="AC1080" i="2"/>
  <c r="BM1079" i="2"/>
  <c r="BR1079" i="2" s="1"/>
  <c r="AH1080" i="2"/>
  <c r="AR1080" i="2"/>
  <c r="AM1080" i="2"/>
  <c r="X1080" i="2"/>
  <c r="AW1080" i="2"/>
  <c r="BG1080" i="2"/>
  <c r="I1081" i="2" s="1"/>
  <c r="BB1080" i="2"/>
  <c r="BV1079" i="2"/>
  <c r="J1080" i="2"/>
  <c r="O1079" i="2"/>
  <c r="BA1080" i="2"/>
  <c r="AQ1080" i="2"/>
  <c r="W1080" i="2"/>
  <c r="BF1080" i="2"/>
  <c r="H1081" i="2" s="1"/>
  <c r="AG1080" i="2"/>
  <c r="AL1080" i="2"/>
  <c r="AV1080" i="2"/>
  <c r="BU1079" i="2"/>
  <c r="AZ1080" i="2"/>
  <c r="AK1080" i="2"/>
  <c r="AU1080" i="2"/>
  <c r="AF1080" i="2"/>
  <c r="AP1080" i="2"/>
  <c r="V1080" i="2"/>
  <c r="BE1080" i="2"/>
  <c r="G1081" i="2" s="1"/>
  <c r="BT1079" i="2"/>
  <c r="CM1079" i="2" l="1"/>
  <c r="BK1080" i="2"/>
  <c r="BY1080" i="2"/>
  <c r="L1080" i="2"/>
  <c r="Q1080" i="2" s="1"/>
  <c r="CA1080" i="2"/>
  <c r="BJ1080" i="2"/>
  <c r="CE1080" i="2"/>
  <c r="BZ1080" i="2"/>
  <c r="T1079" i="2"/>
  <c r="AJ1080" i="2"/>
  <c r="AT1080" i="2"/>
  <c r="AX1080" i="2" s="1"/>
  <c r="BD1080" i="2"/>
  <c r="U1080" i="2"/>
  <c r="Y1080" i="2" s="1"/>
  <c r="AD1080" i="2"/>
  <c r="AE1080" i="2"/>
  <c r="AY1080" i="2"/>
  <c r="BC1080" i="2" s="1"/>
  <c r="AO1080" i="2"/>
  <c r="BS1079" i="2"/>
  <c r="N1080" i="2"/>
  <c r="S1080" i="2" s="1"/>
  <c r="BL1080" i="2"/>
  <c r="M1080" i="2"/>
  <c r="R1080" i="2" s="1"/>
  <c r="CD1080" i="2"/>
  <c r="CF1080" i="2"/>
  <c r="BP1080" i="2"/>
  <c r="BO1080" i="2"/>
  <c r="BQ1080" i="2"/>
  <c r="CL1080" i="2" l="1"/>
  <c r="CK1080" i="2"/>
  <c r="CJ1080" i="2"/>
  <c r="W1081" i="2"/>
  <c r="BW1079" i="2"/>
  <c r="CH1079" i="2" s="1"/>
  <c r="K1080" i="2"/>
  <c r="P1080" i="2" s="1"/>
  <c r="AN1080" i="2"/>
  <c r="CC1080" i="2"/>
  <c r="CG1080" i="2" s="1"/>
  <c r="AS1080" i="2"/>
  <c r="BX1080" i="2"/>
  <c r="X1081" i="2"/>
  <c r="BH1080" i="2"/>
  <c r="F1081" i="2"/>
  <c r="AI1080" i="2"/>
  <c r="BI1080" i="2"/>
  <c r="BN1080" i="2"/>
  <c r="CI1080" i="2" l="1"/>
  <c r="CM1080" i="2" s="1"/>
  <c r="AA1081" i="2"/>
  <c r="AG1081" i="2"/>
  <c r="BA1081" i="2"/>
  <c r="Z1081" i="2"/>
  <c r="AB1081" i="2"/>
  <c r="AC1081" i="2"/>
  <c r="BU1080" i="2"/>
  <c r="M1081" i="2" s="1"/>
  <c r="AH1081" i="2"/>
  <c r="BV1080" i="2"/>
  <c r="N1081" i="2" s="1"/>
  <c r="AL1081" i="2"/>
  <c r="AV1081" i="2"/>
  <c r="BG1081" i="2"/>
  <c r="I1082" i="2" s="1"/>
  <c r="AM1081" i="2"/>
  <c r="BF1081" i="2"/>
  <c r="H1082" i="2" s="1"/>
  <c r="AQ1081" i="2"/>
  <c r="BB1081" i="2"/>
  <c r="AW1081" i="2"/>
  <c r="AR1081" i="2"/>
  <c r="J1081" i="2"/>
  <c r="BM1080" i="2"/>
  <c r="BR1080" i="2" s="1"/>
  <c r="AU1081" i="2"/>
  <c r="V1081" i="2"/>
  <c r="AF1081" i="2"/>
  <c r="BT1080" i="2"/>
  <c r="O1080" i="2"/>
  <c r="S1081" i="2" l="1"/>
  <c r="R1081" i="2"/>
  <c r="BE1081" i="2"/>
  <c r="G1082" i="2" s="1"/>
  <c r="AP1081" i="2"/>
  <c r="BK1081" i="2"/>
  <c r="AK1081" i="2"/>
  <c r="AZ1081" i="2"/>
  <c r="BJ1081" i="2" s="1"/>
  <c r="CE1081" i="2"/>
  <c r="BL1081" i="2"/>
  <c r="BZ1081" i="2"/>
  <c r="CF1081" i="2"/>
  <c r="CA1081" i="2"/>
  <c r="T1080" i="2"/>
  <c r="U1081" i="2"/>
  <c r="Y1081" i="2" s="1"/>
  <c r="AT1081" i="2"/>
  <c r="AX1081" i="2" s="1"/>
  <c r="AE1081" i="2"/>
  <c r="BD1081" i="2"/>
  <c r="AO1081" i="2"/>
  <c r="AY1081" i="2"/>
  <c r="AJ1081" i="2"/>
  <c r="BS1080" i="2"/>
  <c r="L1081" i="2"/>
  <c r="Q1081" i="2" s="1"/>
  <c r="BQ1081" i="2"/>
  <c r="BP1081" i="2"/>
  <c r="BO1081" i="2"/>
  <c r="CJ1081" i="2" l="1"/>
  <c r="CL1081" i="2"/>
  <c r="CK1081" i="2"/>
  <c r="CD1081" i="2"/>
  <c r="BC1081" i="2"/>
  <c r="BY1081" i="2"/>
  <c r="AB1082" i="2"/>
  <c r="BW1080" i="2"/>
  <c r="CH1080" i="2" s="1"/>
  <c r="K1081" i="2"/>
  <c r="P1081" i="2" s="1"/>
  <c r="AD1081" i="2"/>
  <c r="AN1081" i="2"/>
  <c r="CC1081" i="2"/>
  <c r="BH1081" i="2"/>
  <c r="F1082" i="2"/>
  <c r="AI1081" i="2"/>
  <c r="BI1081" i="2"/>
  <c r="AS1081" i="2"/>
  <c r="BX1081" i="2"/>
  <c r="BN1081" i="2"/>
  <c r="CG1081" i="2" l="1"/>
  <c r="CI1081" i="2"/>
  <c r="CM1081" i="2" s="1"/>
  <c r="AC1082" i="2"/>
  <c r="Z1082" i="2"/>
  <c r="AA1082" i="2"/>
  <c r="BT1081" i="2"/>
  <c r="L1082" i="2" s="1"/>
  <c r="V1082" i="2"/>
  <c r="AP1082" i="2"/>
  <c r="AU1082" i="2"/>
  <c r="BE1082" i="2"/>
  <c r="G1083" i="2" s="1"/>
  <c r="AK1082" i="2"/>
  <c r="AF1082" i="2"/>
  <c r="AZ1082" i="2"/>
  <c r="O1081" i="2"/>
  <c r="AH1082" i="2"/>
  <c r="AR1082" i="2"/>
  <c r="BG1082" i="2"/>
  <c r="I1083" i="2" s="1"/>
  <c r="AW1082" i="2"/>
  <c r="BB1082" i="2"/>
  <c r="AM1082" i="2"/>
  <c r="X1082" i="2"/>
  <c r="BV1081" i="2"/>
  <c r="J1082" i="2"/>
  <c r="AL1082" i="2"/>
  <c r="AQ1082" i="2"/>
  <c r="AV1082" i="2"/>
  <c r="W1082" i="2"/>
  <c r="BA1082" i="2"/>
  <c r="BF1082" i="2"/>
  <c r="H1083" i="2" s="1"/>
  <c r="AG1082" i="2"/>
  <c r="BU1081" i="2"/>
  <c r="BM1081" i="2"/>
  <c r="BR1081" i="2" s="1"/>
  <c r="Q1082" i="2" l="1"/>
  <c r="BJ1082" i="2"/>
  <c r="CD1082" i="2"/>
  <c r="BY1082" i="2"/>
  <c r="CF1082" i="2"/>
  <c r="CE1082" i="2"/>
  <c r="BZ1082" i="2"/>
  <c r="CA1082" i="2"/>
  <c r="T1081" i="2"/>
  <c r="AO1082" i="2"/>
  <c r="BD1082" i="2"/>
  <c r="AY1082" i="2"/>
  <c r="BC1082" i="2" s="1"/>
  <c r="AT1082" i="2"/>
  <c r="AX1082" i="2" s="1"/>
  <c r="AJ1082" i="2"/>
  <c r="AE1082" i="2"/>
  <c r="U1082" i="2"/>
  <c r="Y1082" i="2" s="1"/>
  <c r="BS1081" i="2"/>
  <c r="N1082" i="2"/>
  <c r="S1082" i="2" s="1"/>
  <c r="BL1082" i="2"/>
  <c r="M1082" i="2"/>
  <c r="R1082" i="2" s="1"/>
  <c r="BK1082" i="2"/>
  <c r="BO1082" i="2"/>
  <c r="BP1082" i="2"/>
  <c r="BQ1082" i="2"/>
  <c r="CL1082" i="2" l="1"/>
  <c r="CK1082" i="2"/>
  <c r="CJ1082" i="2"/>
  <c r="K1082" i="2"/>
  <c r="P1082" i="2" s="1"/>
  <c r="BW1081" i="2"/>
  <c r="CH1081" i="2" s="1"/>
  <c r="AS1082" i="2"/>
  <c r="BX1082" i="2"/>
  <c r="AD1082" i="2"/>
  <c r="AA1083" i="2" s="1"/>
  <c r="BI1082" i="2"/>
  <c r="AI1082" i="2"/>
  <c r="AN1082" i="2"/>
  <c r="CC1082" i="2"/>
  <c r="CG1082" i="2" s="1"/>
  <c r="BH1082" i="2"/>
  <c r="F1083" i="2"/>
  <c r="BN1082" i="2"/>
  <c r="CI1082" i="2" l="1"/>
  <c r="CM1082" i="2" s="1"/>
  <c r="Z1083" i="2"/>
  <c r="AC1083" i="2"/>
  <c r="AB1083" i="2"/>
  <c r="BG1083" i="2"/>
  <c r="I1084" i="2" s="1"/>
  <c r="BV1082" i="2"/>
  <c r="N1083" i="2" s="1"/>
  <c r="BU1082" i="2"/>
  <c r="M1083" i="2" s="1"/>
  <c r="AV1083" i="2"/>
  <c r="BF1083" i="2"/>
  <c r="H1084" i="2" s="1"/>
  <c r="AR1083" i="2"/>
  <c r="W1083" i="2"/>
  <c r="AQ1083" i="2"/>
  <c r="BA1083" i="2"/>
  <c r="BB1083" i="2"/>
  <c r="AG1083" i="2"/>
  <c r="AL1083" i="2"/>
  <c r="AW1083" i="2"/>
  <c r="AM1083" i="2"/>
  <c r="X1083" i="2"/>
  <c r="AH1083" i="2"/>
  <c r="BM1082" i="2"/>
  <c r="BR1082" i="2" s="1"/>
  <c r="AU1083" i="2"/>
  <c r="BE1083" i="2"/>
  <c r="G1084" i="2" s="1"/>
  <c r="AF1083" i="2"/>
  <c r="AK1083" i="2"/>
  <c r="V1083" i="2"/>
  <c r="AZ1083" i="2"/>
  <c r="AP1083" i="2"/>
  <c r="BT1082" i="2"/>
  <c r="J1083" i="2"/>
  <c r="O1082" i="2"/>
  <c r="S1083" i="2" l="1"/>
  <c r="R1083" i="2"/>
  <c r="CE1083" i="2"/>
  <c r="CA1083" i="2"/>
  <c r="BK1083" i="2"/>
  <c r="BL1083" i="2"/>
  <c r="BZ1083" i="2"/>
  <c r="CF1083" i="2"/>
  <c r="BY1083" i="2"/>
  <c r="CD1083" i="2"/>
  <c r="L1083" i="2"/>
  <c r="Q1083" i="2" s="1"/>
  <c r="BJ1083" i="2"/>
  <c r="T1082" i="2"/>
  <c r="AE1083" i="2"/>
  <c r="AY1083" i="2"/>
  <c r="BC1083" i="2" s="1"/>
  <c r="U1083" i="2"/>
  <c r="Y1083" i="2" s="1"/>
  <c r="AT1083" i="2"/>
  <c r="AX1083" i="2" s="1"/>
  <c r="AJ1083" i="2"/>
  <c r="BD1083" i="2"/>
  <c r="AO1083" i="2"/>
  <c r="BS1082" i="2"/>
  <c r="BP1083" i="2"/>
  <c r="BQ1083" i="2"/>
  <c r="BO1083" i="2"/>
  <c r="CL1083" i="2" l="1"/>
  <c r="CK1083" i="2"/>
  <c r="CJ1083" i="2"/>
  <c r="AC1084" i="2"/>
  <c r="AN1083" i="2"/>
  <c r="CC1083" i="2"/>
  <c r="CG1083" i="2" s="1"/>
  <c r="BI1083" i="2"/>
  <c r="AI1083" i="2"/>
  <c r="BW1082" i="2"/>
  <c r="CH1082" i="2" s="1"/>
  <c r="K1083" i="2"/>
  <c r="P1083" i="2" s="1"/>
  <c r="AD1083" i="2"/>
  <c r="BX1083" i="2"/>
  <c r="AS1083" i="2"/>
  <c r="BH1083" i="2"/>
  <c r="F1084" i="2"/>
  <c r="BN1083" i="2"/>
  <c r="CI1083" i="2" l="1"/>
  <c r="CM1083" i="2" s="1"/>
  <c r="AA1084" i="2"/>
  <c r="AB1084" i="2"/>
  <c r="Z1084" i="2"/>
  <c r="J1084" i="2"/>
  <c r="AZ1084" i="2"/>
  <c r="AU1084" i="2"/>
  <c r="V1084" i="2"/>
  <c r="AF1084" i="2"/>
  <c r="BE1084" i="2"/>
  <c r="G1085" i="2" s="1"/>
  <c r="AP1084" i="2"/>
  <c r="AK1084" i="2"/>
  <c r="BT1083" i="2"/>
  <c r="O1083" i="2"/>
  <c r="BM1083" i="2"/>
  <c r="BR1083" i="2" s="1"/>
  <c r="AW1084" i="2"/>
  <c r="AH1084" i="2"/>
  <c r="AM1084" i="2"/>
  <c r="AR1084" i="2"/>
  <c r="BG1084" i="2"/>
  <c r="I1085" i="2" s="1"/>
  <c r="BB1084" i="2"/>
  <c r="X1084" i="2"/>
  <c r="BV1083" i="2"/>
  <c r="AG1084" i="2"/>
  <c r="W1084" i="2"/>
  <c r="AV1084" i="2"/>
  <c r="AL1084" i="2"/>
  <c r="BF1084" i="2"/>
  <c r="H1085" i="2" s="1"/>
  <c r="AQ1084" i="2"/>
  <c r="BA1084" i="2"/>
  <c r="BU1083" i="2"/>
  <c r="CD1084" i="2" l="1"/>
  <c r="M1084" i="2"/>
  <c r="R1084" i="2" s="1"/>
  <c r="CE1084" i="2"/>
  <c r="BK1084" i="2"/>
  <c r="BL1084" i="2"/>
  <c r="BJ1084" i="2"/>
  <c r="T1083" i="2"/>
  <c r="AE1084" i="2"/>
  <c r="AY1084" i="2"/>
  <c r="BC1084" i="2" s="1"/>
  <c r="BD1084" i="2"/>
  <c r="AT1084" i="2"/>
  <c r="AX1084" i="2" s="1"/>
  <c r="U1084" i="2"/>
  <c r="Y1084" i="2" s="1"/>
  <c r="AJ1084" i="2"/>
  <c r="AO1084" i="2"/>
  <c r="BS1083" i="2"/>
  <c r="BZ1084" i="2"/>
  <c r="CA1084" i="2"/>
  <c r="BY1084" i="2"/>
  <c r="N1084" i="2"/>
  <c r="S1084" i="2" s="1"/>
  <c r="CF1084" i="2"/>
  <c r="L1084" i="2"/>
  <c r="Q1084" i="2" s="1"/>
  <c r="BQ1084" i="2"/>
  <c r="BP1084" i="2"/>
  <c r="BO1084" i="2"/>
  <c r="CK1084" i="2" l="1"/>
  <c r="CL1084" i="2"/>
  <c r="CJ1084" i="2"/>
  <c r="AN1084" i="2"/>
  <c r="CC1084" i="2"/>
  <c r="CG1084" i="2" s="1"/>
  <c r="AD1084" i="2"/>
  <c r="BW1083" i="2"/>
  <c r="CH1083" i="2" s="1"/>
  <c r="K1084" i="2"/>
  <c r="P1084" i="2" s="1"/>
  <c r="AI1084" i="2"/>
  <c r="BI1084" i="2"/>
  <c r="AS1084" i="2"/>
  <c r="BX1084" i="2"/>
  <c r="BH1084" i="2"/>
  <c r="F1085" i="2"/>
  <c r="BN1084" i="2"/>
  <c r="CI1084" i="2" l="1"/>
  <c r="CM1084" i="2" s="1"/>
  <c r="AC1085" i="2"/>
  <c r="Z1085" i="2"/>
  <c r="AA1085" i="2"/>
  <c r="AB1085" i="2"/>
  <c r="BT1084" i="2"/>
  <c r="L1085" i="2" s="1"/>
  <c r="AM1085" i="2"/>
  <c r="AU1085" i="2"/>
  <c r="V1085" i="2"/>
  <c r="AR1085" i="2"/>
  <c r="AK1085" i="2"/>
  <c r="AH1085" i="2"/>
  <c r="BE1085" i="2"/>
  <c r="G1086" i="2" s="1"/>
  <c r="AZ1085" i="2"/>
  <c r="BV1084" i="2"/>
  <c r="BB1085" i="2"/>
  <c r="X1085" i="2"/>
  <c r="BG1085" i="2"/>
  <c r="I1086" i="2" s="1"/>
  <c r="AP1085" i="2"/>
  <c r="AF1085" i="2"/>
  <c r="AW1085" i="2"/>
  <c r="O1084" i="2"/>
  <c r="BF1085" i="2"/>
  <c r="H1086" i="2" s="1"/>
  <c r="AV1085" i="2"/>
  <c r="AG1085" i="2"/>
  <c r="BA1085" i="2"/>
  <c r="W1085" i="2"/>
  <c r="AL1085" i="2"/>
  <c r="AQ1085" i="2"/>
  <c r="BU1084" i="2"/>
  <c r="N1085" i="2"/>
  <c r="J1085" i="2"/>
  <c r="BM1084" i="2"/>
  <c r="BR1084" i="2" s="1"/>
  <c r="S1085" i="2" l="1"/>
  <c r="Q1085" i="2"/>
  <c r="CD1085" i="2"/>
  <c r="CF1085" i="2"/>
  <c r="BJ1085" i="2"/>
  <c r="BY1085" i="2"/>
  <c r="BL1085" i="2"/>
  <c r="CA1085" i="2"/>
  <c r="BZ1085" i="2"/>
  <c r="CE1085" i="2"/>
  <c r="BK1085" i="2"/>
  <c r="T1084" i="2"/>
  <c r="U1085" i="2"/>
  <c r="Y1085" i="2" s="1"/>
  <c r="AO1085" i="2"/>
  <c r="AJ1085" i="2"/>
  <c r="AE1085" i="2"/>
  <c r="BD1085" i="2"/>
  <c r="AT1085" i="2"/>
  <c r="AX1085" i="2" s="1"/>
  <c r="AY1085" i="2"/>
  <c r="BC1085" i="2" s="1"/>
  <c r="BS1084" i="2"/>
  <c r="M1085" i="2"/>
  <c r="R1085" i="2" s="1"/>
  <c r="BO1085" i="2"/>
  <c r="BQ1085" i="2"/>
  <c r="BP1085" i="2"/>
  <c r="CK1085" i="2" l="1"/>
  <c r="CL1085" i="2"/>
  <c r="CJ1085" i="2"/>
  <c r="AD1085" i="2"/>
  <c r="BH1085" i="2"/>
  <c r="F1086" i="2"/>
  <c r="AS1085" i="2"/>
  <c r="BX1085" i="2"/>
  <c r="K1085" i="2"/>
  <c r="P1085" i="2" s="1"/>
  <c r="BW1084" i="2"/>
  <c r="CH1084" i="2" s="1"/>
  <c r="AI1085" i="2"/>
  <c r="BI1085" i="2"/>
  <c r="AN1085" i="2"/>
  <c r="CC1085" i="2"/>
  <c r="CG1085" i="2" s="1"/>
  <c r="BN1085" i="2"/>
  <c r="CI1085" i="2" l="1"/>
  <c r="CM1085" i="2" s="1"/>
  <c r="AA1086" i="2"/>
  <c r="AC1086" i="2"/>
  <c r="Z1086" i="2"/>
  <c r="AB1086" i="2"/>
  <c r="X1086" i="2"/>
  <c r="AG1086" i="2"/>
  <c r="AM1086" i="2"/>
  <c r="BG1086" i="2"/>
  <c r="I1087" i="2" s="1"/>
  <c r="AH1086" i="2"/>
  <c r="BV1085" i="2"/>
  <c r="N1086" i="2" s="1"/>
  <c r="AR1086" i="2"/>
  <c r="BB1086" i="2"/>
  <c r="AW1086" i="2"/>
  <c r="BF1086" i="2"/>
  <c r="H1087" i="2" s="1"/>
  <c r="BU1085" i="2"/>
  <c r="M1086" i="2" s="1"/>
  <c r="AL1086" i="2"/>
  <c r="AQ1086" i="2"/>
  <c r="AV1086" i="2"/>
  <c r="W1086" i="2"/>
  <c r="BA1086" i="2"/>
  <c r="V1086" i="2"/>
  <c r="AZ1086" i="2"/>
  <c r="BE1086" i="2"/>
  <c r="G1087" i="2" s="1"/>
  <c r="AK1086" i="2"/>
  <c r="AU1086" i="2"/>
  <c r="AF1086" i="2"/>
  <c r="AP1086" i="2"/>
  <c r="BT1085" i="2"/>
  <c r="BM1085" i="2"/>
  <c r="BR1085" i="2" s="1"/>
  <c r="O1085" i="2"/>
  <c r="J1086" i="2"/>
  <c r="S1086" i="2" l="1"/>
  <c r="R1086" i="2"/>
  <c r="BL1086" i="2"/>
  <c r="BZ1086" i="2"/>
  <c r="CA1086" i="2"/>
  <c r="CF1086" i="2"/>
  <c r="BK1086" i="2"/>
  <c r="CE1086" i="2"/>
  <c r="BY1086" i="2"/>
  <c r="BJ1086" i="2"/>
  <c r="T1085" i="2"/>
  <c r="AY1086" i="2"/>
  <c r="BC1086" i="2" s="1"/>
  <c r="AD1086" i="2"/>
  <c r="AO1086" i="2"/>
  <c r="U1086" i="2"/>
  <c r="Y1086" i="2" s="1"/>
  <c r="AE1086" i="2"/>
  <c r="BD1086" i="2"/>
  <c r="AT1086" i="2"/>
  <c r="AX1086" i="2" s="1"/>
  <c r="AJ1086" i="2"/>
  <c r="BS1085" i="2"/>
  <c r="CD1086" i="2"/>
  <c r="L1086" i="2"/>
  <c r="Q1086" i="2" s="1"/>
  <c r="BQ1086" i="2"/>
  <c r="BP1086" i="2"/>
  <c r="BO1086" i="2"/>
  <c r="CK1086" i="2" l="1"/>
  <c r="CL1086" i="2"/>
  <c r="CJ1086" i="2"/>
  <c r="AN1086" i="2"/>
  <c r="CC1086" i="2"/>
  <c r="CG1086" i="2" s="1"/>
  <c r="BX1086" i="2"/>
  <c r="AS1086" i="2"/>
  <c r="BH1086" i="2"/>
  <c r="F1087" i="2"/>
  <c r="BW1085" i="2"/>
  <c r="CH1085" i="2" s="1"/>
  <c r="K1086" i="2"/>
  <c r="P1086" i="2" s="1"/>
  <c r="AI1086" i="2"/>
  <c r="BI1086" i="2"/>
  <c r="BN1086" i="2"/>
  <c r="CI1086" i="2" l="1"/>
  <c r="CM1086" i="2" s="1"/>
  <c r="AA1087" i="2"/>
  <c r="Z1087" i="2"/>
  <c r="AC1087" i="2"/>
  <c r="AB1087" i="2"/>
  <c r="BB1087" i="2"/>
  <c r="AZ1087" i="2"/>
  <c r="AU1087" i="2"/>
  <c r="AK1087" i="2"/>
  <c r="BE1087" i="2"/>
  <c r="G1088" i="2" s="1"/>
  <c r="AF1087" i="2"/>
  <c r="AR1087" i="2"/>
  <c r="AM1087" i="2"/>
  <c r="BV1086" i="2"/>
  <c r="N1087" i="2" s="1"/>
  <c r="AW1087" i="2"/>
  <c r="BG1087" i="2"/>
  <c r="I1088" i="2" s="1"/>
  <c r="AH1087" i="2"/>
  <c r="X1087" i="2"/>
  <c r="BM1086" i="2"/>
  <c r="BR1086" i="2" s="1"/>
  <c r="AL1087" i="2"/>
  <c r="W1087" i="2"/>
  <c r="BF1087" i="2"/>
  <c r="H1088" i="2" s="1"/>
  <c r="AQ1087" i="2"/>
  <c r="AG1087" i="2"/>
  <c r="AV1087" i="2"/>
  <c r="BA1087" i="2"/>
  <c r="BU1086" i="2"/>
  <c r="O1086" i="2"/>
  <c r="J1087" i="2"/>
  <c r="S1087" i="2" l="1"/>
  <c r="AP1087" i="2"/>
  <c r="BY1087" i="2" s="1"/>
  <c r="V1087" i="2"/>
  <c r="BT1086" i="2"/>
  <c r="L1087" i="2" s="1"/>
  <c r="Q1087" i="2" s="1"/>
  <c r="BJ1087" i="2"/>
  <c r="CF1087" i="2"/>
  <c r="BL1087" i="2"/>
  <c r="CA1087" i="2"/>
  <c r="M1087" i="2"/>
  <c r="R1087" i="2" s="1"/>
  <c r="BZ1087" i="2"/>
  <c r="CE1087" i="2"/>
  <c r="T1086" i="2"/>
  <c r="AT1087" i="2"/>
  <c r="AX1087" i="2" s="1"/>
  <c r="U1087" i="2"/>
  <c r="BD1087" i="2"/>
  <c r="AO1087" i="2"/>
  <c r="AY1087" i="2"/>
  <c r="BC1087" i="2" s="1"/>
  <c r="AE1087" i="2"/>
  <c r="AJ1087" i="2"/>
  <c r="BS1086" i="2"/>
  <c r="BK1087" i="2"/>
  <c r="BO1087" i="2"/>
  <c r="BQ1087" i="2"/>
  <c r="BP1087" i="2"/>
  <c r="CJ1087" i="2" l="1"/>
  <c r="CL1087" i="2"/>
  <c r="CK1087" i="2"/>
  <c r="Y1087" i="2"/>
  <c r="CD1087" i="2"/>
  <c r="AN1087" i="2"/>
  <c r="CC1087" i="2"/>
  <c r="BH1087" i="2"/>
  <c r="F1088" i="2"/>
  <c r="AI1087" i="2"/>
  <c r="BI1087" i="2"/>
  <c r="AD1087" i="2"/>
  <c r="AA1088" i="2" s="1"/>
  <c r="BW1086" i="2"/>
  <c r="CH1086" i="2" s="1"/>
  <c r="K1087" i="2"/>
  <c r="P1087" i="2" s="1"/>
  <c r="AS1087" i="2"/>
  <c r="BX1087" i="2"/>
  <c r="BN1087" i="2"/>
  <c r="CG1087" i="2" l="1"/>
  <c r="CI1087" i="2"/>
  <c r="CM1087" i="2" s="1"/>
  <c r="AC1088" i="2"/>
  <c r="AB1088" i="2"/>
  <c r="Z1088" i="2"/>
  <c r="AV1088" i="2"/>
  <c r="AG1088" i="2"/>
  <c r="AQ1088" i="2"/>
  <c r="BA1088" i="2"/>
  <c r="AL1088" i="2"/>
  <c r="W1088" i="2"/>
  <c r="BF1088" i="2"/>
  <c r="H1089" i="2" s="1"/>
  <c r="BU1087" i="2"/>
  <c r="BM1087" i="2"/>
  <c r="BR1087" i="2" s="1"/>
  <c r="O1087" i="2"/>
  <c r="X1088" i="2"/>
  <c r="BG1088" i="2"/>
  <c r="I1089" i="2" s="1"/>
  <c r="AH1088" i="2"/>
  <c r="AM1088" i="2"/>
  <c r="AW1088" i="2"/>
  <c r="AR1088" i="2"/>
  <c r="BB1088" i="2"/>
  <c r="BV1087" i="2"/>
  <c r="AP1088" i="2"/>
  <c r="AZ1088" i="2"/>
  <c r="AK1088" i="2"/>
  <c r="BE1088" i="2"/>
  <c r="G1089" i="2" s="1"/>
  <c r="V1088" i="2"/>
  <c r="AF1088" i="2"/>
  <c r="AU1088" i="2"/>
  <c r="BT1087" i="2"/>
  <c r="J1088" i="2"/>
  <c r="CE1088" i="2" l="1"/>
  <c r="CA1088" i="2"/>
  <c r="BJ1088" i="2"/>
  <c r="BY1088" i="2"/>
  <c r="CF1088" i="2"/>
  <c r="L1088" i="2"/>
  <c r="Q1088" i="2" s="1"/>
  <c r="T1087" i="2"/>
  <c r="AY1088" i="2"/>
  <c r="BC1088" i="2" s="1"/>
  <c r="AJ1088" i="2"/>
  <c r="BD1088" i="2"/>
  <c r="AE1088" i="2"/>
  <c r="AO1088" i="2"/>
  <c r="U1088" i="2"/>
  <c r="Y1088" i="2" s="1"/>
  <c r="AD1088" i="2"/>
  <c r="AT1088" i="2"/>
  <c r="AX1088" i="2" s="1"/>
  <c r="BS1087" i="2"/>
  <c r="BZ1088" i="2"/>
  <c r="BK1088" i="2"/>
  <c r="CD1088" i="2"/>
  <c r="N1088" i="2"/>
  <c r="S1088" i="2" s="1"/>
  <c r="BL1088" i="2"/>
  <c r="M1088" i="2"/>
  <c r="R1088" i="2" s="1"/>
  <c r="BO1088" i="2"/>
  <c r="BQ1088" i="2"/>
  <c r="BP1088" i="2"/>
  <c r="CJ1088" i="2" l="1"/>
  <c r="CK1088" i="2"/>
  <c r="CL1088" i="2"/>
  <c r="AN1088" i="2"/>
  <c r="CC1088" i="2"/>
  <c r="CG1088" i="2" s="1"/>
  <c r="K1088" i="2"/>
  <c r="P1088" i="2" s="1"/>
  <c r="BW1087" i="2"/>
  <c r="CH1087" i="2" s="1"/>
  <c r="AS1088" i="2"/>
  <c r="BX1088" i="2"/>
  <c r="AI1088" i="2"/>
  <c r="BI1088" i="2"/>
  <c r="BH1088" i="2"/>
  <c r="F1089" i="2"/>
  <c r="BN1088" i="2"/>
  <c r="CI1088" i="2" l="1"/>
  <c r="CM1088" i="2" s="1"/>
  <c r="AA1089" i="2"/>
  <c r="AC1089" i="2"/>
  <c r="Z1089" i="2"/>
  <c r="AB1089" i="2"/>
  <c r="BV1088" i="2"/>
  <c r="N1089" i="2" s="1"/>
  <c r="BF1089" i="2"/>
  <c r="H1090" i="2" s="1"/>
  <c r="BB1089" i="2"/>
  <c r="AM1089" i="2"/>
  <c r="AW1089" i="2"/>
  <c r="AR1089" i="2"/>
  <c r="AH1089" i="2"/>
  <c r="BG1089" i="2"/>
  <c r="I1090" i="2" s="1"/>
  <c r="X1089" i="2"/>
  <c r="AL1089" i="2"/>
  <c r="AV1089" i="2"/>
  <c r="AG1089" i="2"/>
  <c r="W1089" i="2"/>
  <c r="BA1089" i="2"/>
  <c r="BU1088" i="2"/>
  <c r="M1089" i="2" s="1"/>
  <c r="AQ1089" i="2"/>
  <c r="J1089" i="2"/>
  <c r="AP1089" i="2"/>
  <c r="V1089" i="2"/>
  <c r="AZ1089" i="2"/>
  <c r="AK1089" i="2"/>
  <c r="O1088" i="2"/>
  <c r="BM1088" i="2"/>
  <c r="BR1088" i="2" s="1"/>
  <c r="R1089" i="2" l="1"/>
  <c r="S1089" i="2"/>
  <c r="AF1089" i="2"/>
  <c r="AU1089" i="2"/>
  <c r="CD1089" i="2" s="1"/>
  <c r="BT1088" i="2"/>
  <c r="L1089" i="2" s="1"/>
  <c r="Q1089" i="2" s="1"/>
  <c r="BE1089" i="2"/>
  <c r="G1090" i="2" s="1"/>
  <c r="CA1089" i="2"/>
  <c r="BL1089" i="2"/>
  <c r="CF1089" i="2"/>
  <c r="CE1089" i="2"/>
  <c r="BK1089" i="2"/>
  <c r="BZ1089" i="2"/>
  <c r="T1088" i="2"/>
  <c r="AE1089" i="2"/>
  <c r="U1089" i="2"/>
  <c r="Y1089" i="2" s="1"/>
  <c r="AT1089" i="2"/>
  <c r="BD1089" i="2"/>
  <c r="AJ1089" i="2"/>
  <c r="AO1089" i="2"/>
  <c r="AY1089" i="2"/>
  <c r="BC1089" i="2" s="1"/>
  <c r="BS1088" i="2"/>
  <c r="BQ1089" i="2"/>
  <c r="BP1089" i="2"/>
  <c r="BY1089" i="2" l="1"/>
  <c r="AX1089" i="2"/>
  <c r="CK1089" i="2"/>
  <c r="CL1089" i="2"/>
  <c r="BJ1089" i="2"/>
  <c r="AC1090" i="2"/>
  <c r="AD1089" i="2"/>
  <c r="BW1088" i="2"/>
  <c r="CH1088" i="2" s="1"/>
  <c r="K1089" i="2"/>
  <c r="P1089" i="2" s="1"/>
  <c r="AN1089" i="2"/>
  <c r="CC1089" i="2"/>
  <c r="CG1089" i="2" s="1"/>
  <c r="BI1089" i="2"/>
  <c r="AI1089" i="2"/>
  <c r="BH1089" i="2"/>
  <c r="F1090" i="2"/>
  <c r="AS1089" i="2"/>
  <c r="BX1089" i="2"/>
  <c r="BO1089" i="2"/>
  <c r="BN1089" i="2"/>
  <c r="CI1089" i="2" l="1"/>
  <c r="CJ1089" i="2"/>
  <c r="AK1090" i="2"/>
  <c r="AB1090" i="2"/>
  <c r="Z1090" i="2"/>
  <c r="AF1090" i="2"/>
  <c r="BF1090" i="2"/>
  <c r="H1091" i="2" s="1"/>
  <c r="W1090" i="2"/>
  <c r="AL1090" i="2"/>
  <c r="BU1089" i="2"/>
  <c r="BA1090" i="2"/>
  <c r="AG1090" i="2"/>
  <c r="AV1090" i="2"/>
  <c r="AQ1090" i="2"/>
  <c r="O1089" i="2"/>
  <c r="AR1090" i="2"/>
  <c r="BB1090" i="2"/>
  <c r="X1090" i="2"/>
  <c r="AM1090" i="2"/>
  <c r="AW1090" i="2"/>
  <c r="BG1090" i="2"/>
  <c r="I1091" i="2" s="1"/>
  <c r="AH1090" i="2"/>
  <c r="BV1089" i="2"/>
  <c r="J1090" i="2"/>
  <c r="BM1089" i="2"/>
  <c r="BR1089" i="2" s="1"/>
  <c r="M1090" i="2"/>
  <c r="CM1089" i="2" l="1"/>
  <c r="V1090" i="2"/>
  <c r="BE1090" i="2"/>
  <c r="G1091" i="2" s="1"/>
  <c r="AP1090" i="2"/>
  <c r="BT1089" i="2"/>
  <c r="L1090" i="2" s="1"/>
  <c r="AZ1090" i="2"/>
  <c r="AA1090" i="2"/>
  <c r="R1090" i="2" s="1"/>
  <c r="AU1090" i="2"/>
  <c r="CE1090" i="2"/>
  <c r="BZ1090" i="2"/>
  <c r="BK1090" i="2"/>
  <c r="BL1090" i="2"/>
  <c r="CF1090" i="2"/>
  <c r="T1089" i="2"/>
  <c r="AE1090" i="2"/>
  <c r="BD1090" i="2"/>
  <c r="AY1090" i="2"/>
  <c r="AT1090" i="2"/>
  <c r="AJ1090" i="2"/>
  <c r="AO1090" i="2"/>
  <c r="U1090" i="2"/>
  <c r="BS1089" i="2"/>
  <c r="N1090" i="2"/>
  <c r="CA1090" i="2"/>
  <c r="BP1090" i="2"/>
  <c r="BQ1090" i="2"/>
  <c r="S1090" i="2" l="1"/>
  <c r="AM1091" i="2" s="1"/>
  <c r="CD1090" i="2"/>
  <c r="Q1090" i="2"/>
  <c r="CK1090" i="2"/>
  <c r="CL1090" i="2"/>
  <c r="AX1090" i="2"/>
  <c r="BY1090" i="2"/>
  <c r="Y1090" i="2"/>
  <c r="BJ1090" i="2"/>
  <c r="BC1090" i="2"/>
  <c r="BW1089" i="2"/>
  <c r="CH1089" i="2" s="1"/>
  <c r="K1090" i="2"/>
  <c r="P1090" i="2" s="1"/>
  <c r="AN1090" i="2"/>
  <c r="CC1090" i="2"/>
  <c r="AI1090" i="2"/>
  <c r="BI1090" i="2"/>
  <c r="AD1090" i="2"/>
  <c r="AS1090" i="2"/>
  <c r="BX1090" i="2"/>
  <c r="BH1090" i="2"/>
  <c r="F1091" i="2"/>
  <c r="BO1090" i="2"/>
  <c r="BN1090" i="2"/>
  <c r="CG1090" i="2" l="1"/>
  <c r="CJ1090" i="2"/>
  <c r="CI1090" i="2"/>
  <c r="AA1091" i="2"/>
  <c r="AH1091" i="2"/>
  <c r="AC1091" i="2"/>
  <c r="AB1091" i="2"/>
  <c r="Z1091" i="2"/>
  <c r="AW1091" i="2"/>
  <c r="AR1091" i="2"/>
  <c r="BB1091" i="2"/>
  <c r="BG1091" i="2"/>
  <c r="I1092" i="2" s="1"/>
  <c r="BV1090" i="2"/>
  <c r="N1091" i="2" s="1"/>
  <c r="BF1091" i="2"/>
  <c r="H1092" i="2" s="1"/>
  <c r="X1091" i="2"/>
  <c r="AL1091" i="2"/>
  <c r="BU1090" i="2"/>
  <c r="M1091" i="2" s="1"/>
  <c r="AV1091" i="2"/>
  <c r="AG1091" i="2"/>
  <c r="BA1091" i="2"/>
  <c r="W1091" i="2"/>
  <c r="AQ1091" i="2"/>
  <c r="AF1091" i="2"/>
  <c r="V1091" i="2"/>
  <c r="AK1091" i="2"/>
  <c r="AZ1091" i="2"/>
  <c r="AU1091" i="2"/>
  <c r="BE1091" i="2"/>
  <c r="G1092" i="2" s="1"/>
  <c r="AP1091" i="2"/>
  <c r="BT1090" i="2"/>
  <c r="J1091" i="2"/>
  <c r="BM1090" i="2"/>
  <c r="BR1090" i="2" s="1"/>
  <c r="O1090" i="2"/>
  <c r="S1091" i="2" l="1"/>
  <c r="R1091" i="2"/>
  <c r="CM1090" i="2"/>
  <c r="CF1091" i="2"/>
  <c r="BL1091" i="2"/>
  <c r="CE1091" i="2"/>
  <c r="CA1091" i="2"/>
  <c r="BZ1091" i="2"/>
  <c r="BK1091" i="2"/>
  <c r="BY1091" i="2"/>
  <c r="T1090" i="2"/>
  <c r="AE1091" i="2"/>
  <c r="AJ1091" i="2"/>
  <c r="AY1091" i="2"/>
  <c r="BC1091" i="2" s="1"/>
  <c r="BD1091" i="2"/>
  <c r="AO1091" i="2"/>
  <c r="U1091" i="2"/>
  <c r="Y1091" i="2" s="1"/>
  <c r="AT1091" i="2"/>
  <c r="AX1091" i="2" s="1"/>
  <c r="BS1090" i="2"/>
  <c r="L1091" i="2"/>
  <c r="Q1091" i="2" s="1"/>
  <c r="BJ1091" i="2"/>
  <c r="CD1091" i="2"/>
  <c r="BP1091" i="2"/>
  <c r="BQ1091" i="2"/>
  <c r="BO1091" i="2"/>
  <c r="CJ1091" i="2" l="1"/>
  <c r="CL1091" i="2"/>
  <c r="CK1091" i="2"/>
  <c r="AC1092" i="2"/>
  <c r="AS1091" i="2"/>
  <c r="BX1091" i="2"/>
  <c r="AN1091" i="2"/>
  <c r="CC1091" i="2"/>
  <c r="CG1091" i="2" s="1"/>
  <c r="K1091" i="2"/>
  <c r="P1091" i="2" s="1"/>
  <c r="BW1090" i="2"/>
  <c r="CH1090" i="2" s="1"/>
  <c r="AD1091" i="2"/>
  <c r="AI1091" i="2"/>
  <c r="BI1091" i="2"/>
  <c r="BH1091" i="2"/>
  <c r="F1092" i="2"/>
  <c r="BN1091" i="2"/>
  <c r="CI1091" i="2" l="1"/>
  <c r="CM1091" i="2" s="1"/>
  <c r="AB1092" i="2"/>
  <c r="Z1092" i="2"/>
  <c r="AA1092" i="2"/>
  <c r="AV1092" i="2"/>
  <c r="BT1091" i="2"/>
  <c r="L1092" i="2" s="1"/>
  <c r="AZ1092" i="2"/>
  <c r="AP1092" i="2"/>
  <c r="AF1092" i="2"/>
  <c r="AK1092" i="2"/>
  <c r="AU1092" i="2"/>
  <c r="V1092" i="2"/>
  <c r="BE1092" i="2"/>
  <c r="G1093" i="2" s="1"/>
  <c r="BA1092" i="2"/>
  <c r="BU1091" i="2"/>
  <c r="M1092" i="2" s="1"/>
  <c r="W1092" i="2"/>
  <c r="AL1092" i="2"/>
  <c r="AQ1092" i="2"/>
  <c r="BF1092" i="2"/>
  <c r="H1093" i="2" s="1"/>
  <c r="AG1092" i="2"/>
  <c r="J1092" i="2"/>
  <c r="AH1092" i="2"/>
  <c r="X1092" i="2"/>
  <c r="AM1092" i="2"/>
  <c r="BB1092" i="2"/>
  <c r="AR1092" i="2"/>
  <c r="BG1092" i="2"/>
  <c r="I1093" i="2" s="1"/>
  <c r="AW1092" i="2"/>
  <c r="BV1091" i="2"/>
  <c r="O1091" i="2"/>
  <c r="BM1091" i="2"/>
  <c r="BR1091" i="2" s="1"/>
  <c r="R1092" i="2" l="1"/>
  <c r="Q1092" i="2"/>
  <c r="BK1092" i="2"/>
  <c r="BY1092" i="2"/>
  <c r="CD1092" i="2"/>
  <c r="BJ1092" i="2"/>
  <c r="CE1092" i="2"/>
  <c r="BZ1092" i="2"/>
  <c r="T1091" i="2"/>
  <c r="AE1092" i="2"/>
  <c r="U1092" i="2"/>
  <c r="Y1092" i="2" s="1"/>
  <c r="AJ1092" i="2"/>
  <c r="BD1092" i="2"/>
  <c r="AD1092" i="2"/>
  <c r="AO1092" i="2"/>
  <c r="AY1092" i="2"/>
  <c r="BC1092" i="2" s="1"/>
  <c r="AT1092" i="2"/>
  <c r="AX1092" i="2" s="1"/>
  <c r="BS1091" i="2"/>
  <c r="CA1092" i="2"/>
  <c r="N1092" i="2"/>
  <c r="S1092" i="2" s="1"/>
  <c r="BL1092" i="2"/>
  <c r="CF1092" i="2"/>
  <c r="BP1092" i="2"/>
  <c r="BQ1092" i="2"/>
  <c r="BO1092" i="2"/>
  <c r="CL1092" i="2" l="1"/>
  <c r="CK1092" i="2"/>
  <c r="CJ1092" i="2"/>
  <c r="BX1092" i="2"/>
  <c r="AS1092" i="2"/>
  <c r="BW1091" i="2"/>
  <c r="CH1091" i="2" s="1"/>
  <c r="K1092" i="2"/>
  <c r="P1092" i="2" s="1"/>
  <c r="BI1092" i="2"/>
  <c r="AI1092" i="2"/>
  <c r="BH1092" i="2"/>
  <c r="F1093" i="2"/>
  <c r="AN1092" i="2"/>
  <c r="CC1092" i="2"/>
  <c r="CG1092" i="2" s="1"/>
  <c r="BN1092" i="2"/>
  <c r="CI1092" i="2" l="1"/>
  <c r="CM1092" i="2" s="1"/>
  <c r="AU1093" i="2"/>
  <c r="AC1093" i="2"/>
  <c r="Z1093" i="2"/>
  <c r="AB1093" i="2"/>
  <c r="X1093" i="2"/>
  <c r="BU1092" i="2"/>
  <c r="M1093" i="2" s="1"/>
  <c r="BF1093" i="2"/>
  <c r="H1094" i="2" s="1"/>
  <c r="AL1093" i="2"/>
  <c r="BA1093" i="2"/>
  <c r="AV1093" i="2"/>
  <c r="AQ1093" i="2"/>
  <c r="AG1093" i="2"/>
  <c r="W1093" i="2"/>
  <c r="BE1093" i="2"/>
  <c r="G1094" i="2" s="1"/>
  <c r="BV1092" i="2"/>
  <c r="N1093" i="2" s="1"/>
  <c r="AH1093" i="2"/>
  <c r="BB1093" i="2"/>
  <c r="AM1093" i="2"/>
  <c r="BG1093" i="2"/>
  <c r="I1094" i="2" s="1"/>
  <c r="AW1093" i="2"/>
  <c r="AR1093" i="2"/>
  <c r="J1093" i="2"/>
  <c r="BM1092" i="2"/>
  <c r="BR1092" i="2" s="1"/>
  <c r="O1092" i="2"/>
  <c r="AP1093" i="2" l="1"/>
  <c r="AK1093" i="2"/>
  <c r="AZ1093" i="2"/>
  <c r="BT1092" i="2"/>
  <c r="L1093" i="2" s="1"/>
  <c r="AA1093" i="2"/>
  <c r="AD1093" i="2" s="1"/>
  <c r="V1093" i="2"/>
  <c r="AF1093" i="2"/>
  <c r="BZ1093" i="2"/>
  <c r="CE1093" i="2"/>
  <c r="BK1093" i="2"/>
  <c r="CA1093" i="2"/>
  <c r="BL1093" i="2"/>
  <c r="CF1093" i="2"/>
  <c r="T1092" i="2"/>
  <c r="AE1093" i="2"/>
  <c r="AT1093" i="2"/>
  <c r="AX1093" i="2" s="1"/>
  <c r="BD1093" i="2"/>
  <c r="AJ1093" i="2"/>
  <c r="AO1093" i="2"/>
  <c r="U1093" i="2"/>
  <c r="AY1093" i="2"/>
  <c r="BS1092" i="2"/>
  <c r="BQ1093" i="2"/>
  <c r="BP1093" i="2"/>
  <c r="BJ1093" i="2" l="1"/>
  <c r="S1093" i="2"/>
  <c r="AM1094" i="2" s="1"/>
  <c r="R1093" i="2"/>
  <c r="Q1093" i="2"/>
  <c r="CK1093" i="2"/>
  <c r="CL1093" i="2"/>
  <c r="BC1093" i="2"/>
  <c r="Y1093" i="2"/>
  <c r="BY1093" i="2"/>
  <c r="CD1093" i="2"/>
  <c r="AS1093" i="2"/>
  <c r="BX1093" i="2"/>
  <c r="BW1092" i="2"/>
  <c r="CH1092" i="2" s="1"/>
  <c r="K1093" i="2"/>
  <c r="P1093" i="2" s="1"/>
  <c r="AN1093" i="2"/>
  <c r="CC1093" i="2"/>
  <c r="BI1093" i="2"/>
  <c r="AI1093" i="2"/>
  <c r="BH1093" i="2"/>
  <c r="F1094" i="2"/>
  <c r="BO1093" i="2"/>
  <c r="BN1093" i="2"/>
  <c r="CJ1093" i="2" l="1"/>
  <c r="CG1093" i="2"/>
  <c r="CI1093" i="2"/>
  <c r="AA1094" i="2"/>
  <c r="AB1094" i="2"/>
  <c r="Z1094" i="2"/>
  <c r="AC1094" i="2"/>
  <c r="AF1094" i="2"/>
  <c r="W1094" i="2"/>
  <c r="AR1094" i="2"/>
  <c r="BE1094" i="2"/>
  <c r="G1095" i="2" s="1"/>
  <c r="AZ1094" i="2"/>
  <c r="BT1093" i="2"/>
  <c r="L1094" i="2" s="1"/>
  <c r="AP1094" i="2"/>
  <c r="AU1094" i="2"/>
  <c r="AK1094" i="2"/>
  <c r="V1094" i="2"/>
  <c r="BV1093" i="2"/>
  <c r="N1094" i="2" s="1"/>
  <c r="BB1094" i="2"/>
  <c r="AH1094" i="2"/>
  <c r="X1094" i="2"/>
  <c r="BG1094" i="2"/>
  <c r="I1095" i="2" s="1"/>
  <c r="AW1094" i="2"/>
  <c r="BU1093" i="2"/>
  <c r="M1094" i="2" s="1"/>
  <c r="AG1094" i="2"/>
  <c r="BF1094" i="2"/>
  <c r="H1095" i="2" s="1"/>
  <c r="BA1094" i="2"/>
  <c r="AQ1094" i="2"/>
  <c r="AV1094" i="2"/>
  <c r="AL1094" i="2"/>
  <c r="O1093" i="2"/>
  <c r="J1094" i="2"/>
  <c r="BM1093" i="2"/>
  <c r="BR1093" i="2" s="1"/>
  <c r="CM1093" i="2" l="1"/>
  <c r="S1094" i="2"/>
  <c r="R1094" i="2"/>
  <c r="Q1094" i="2"/>
  <c r="BY1094" i="2"/>
  <c r="BJ1094" i="2"/>
  <c r="CD1094" i="2"/>
  <c r="BK1094" i="2"/>
  <c r="BL1094" i="2"/>
  <c r="CF1094" i="2"/>
  <c r="CA1094" i="2"/>
  <c r="BZ1094" i="2"/>
  <c r="CE1094" i="2"/>
  <c r="T1093" i="2"/>
  <c r="U1094" i="2"/>
  <c r="Y1094" i="2" s="1"/>
  <c r="AE1094" i="2"/>
  <c r="BD1094" i="2"/>
  <c r="AY1094" i="2"/>
  <c r="BC1094" i="2" s="1"/>
  <c r="AO1094" i="2"/>
  <c r="AT1094" i="2"/>
  <c r="AX1094" i="2" s="1"/>
  <c r="AD1094" i="2"/>
  <c r="AJ1094" i="2"/>
  <c r="BS1093" i="2"/>
  <c r="BO1094" i="2"/>
  <c r="BP1094" i="2"/>
  <c r="BQ1094" i="2"/>
  <c r="CK1094" i="2" l="1"/>
  <c r="CL1094" i="2"/>
  <c r="CJ1094" i="2"/>
  <c r="AS1094" i="2"/>
  <c r="BX1094" i="2"/>
  <c r="BW1093" i="2"/>
  <c r="CH1093" i="2" s="1"/>
  <c r="K1094" i="2"/>
  <c r="P1094" i="2" s="1"/>
  <c r="AN1094" i="2"/>
  <c r="CC1094" i="2"/>
  <c r="CG1094" i="2" s="1"/>
  <c r="BH1094" i="2"/>
  <c r="F1095" i="2"/>
  <c r="AI1094" i="2"/>
  <c r="BI1094" i="2"/>
  <c r="BN1094" i="2"/>
  <c r="CI1094" i="2" l="1"/>
  <c r="CM1094" i="2" s="1"/>
  <c r="AA1095" i="2"/>
  <c r="Z1095" i="2"/>
  <c r="AC1095" i="2"/>
  <c r="AB1095" i="2"/>
  <c r="BM1094" i="2"/>
  <c r="BR1094" i="2" s="1"/>
  <c r="AG1095" i="2"/>
  <c r="AQ1095" i="2"/>
  <c r="BA1095" i="2"/>
  <c r="AL1095" i="2"/>
  <c r="W1095" i="2"/>
  <c r="BF1095" i="2"/>
  <c r="H1096" i="2" s="1"/>
  <c r="AV1095" i="2"/>
  <c r="BU1094" i="2"/>
  <c r="M1095" i="2" s="1"/>
  <c r="AK1095" i="2"/>
  <c r="AP1095" i="2"/>
  <c r="V1095" i="2"/>
  <c r="AU1095" i="2"/>
  <c r="AZ1095" i="2"/>
  <c r="AF1095" i="2"/>
  <c r="BE1095" i="2"/>
  <c r="G1096" i="2" s="1"/>
  <c r="BT1094" i="2"/>
  <c r="AW1095" i="2"/>
  <c r="BB1095" i="2"/>
  <c r="AM1095" i="2"/>
  <c r="AH1095" i="2"/>
  <c r="AR1095" i="2"/>
  <c r="X1095" i="2"/>
  <c r="BG1095" i="2"/>
  <c r="I1096" i="2" s="1"/>
  <c r="BV1094" i="2"/>
  <c r="N1095" i="2" s="1"/>
  <c r="J1095" i="2"/>
  <c r="O1094" i="2"/>
  <c r="S1095" i="2" l="1"/>
  <c r="R1095" i="2"/>
  <c r="BJ1095" i="2"/>
  <c r="BK1095" i="2"/>
  <c r="T1094" i="2"/>
  <c r="BD1095" i="2"/>
  <c r="AT1095" i="2"/>
  <c r="AX1095" i="2" s="1"/>
  <c r="AY1095" i="2"/>
  <c r="BC1095" i="2" s="1"/>
  <c r="U1095" i="2"/>
  <c r="Y1095" i="2" s="1"/>
  <c r="AE1095" i="2"/>
  <c r="AD1095" i="2"/>
  <c r="AO1095" i="2"/>
  <c r="AJ1095" i="2"/>
  <c r="BS1094" i="2"/>
  <c r="CA1095" i="2"/>
  <c r="BY1095" i="2"/>
  <c r="CE1095" i="2"/>
  <c r="BL1095" i="2"/>
  <c r="CF1095" i="2"/>
  <c r="L1095" i="2"/>
  <c r="Q1095" i="2" s="1"/>
  <c r="CD1095" i="2"/>
  <c r="BZ1095" i="2"/>
  <c r="BQ1095" i="2"/>
  <c r="BP1095" i="2"/>
  <c r="BO1095" i="2"/>
  <c r="CL1095" i="2" l="1"/>
  <c r="CK1095" i="2"/>
  <c r="CJ1095" i="2"/>
  <c r="K1095" i="2"/>
  <c r="P1095" i="2" s="1"/>
  <c r="BW1094" i="2"/>
  <c r="CH1094" i="2" s="1"/>
  <c r="AI1095" i="2"/>
  <c r="BI1095" i="2"/>
  <c r="BH1095" i="2"/>
  <c r="F1096" i="2"/>
  <c r="AN1095" i="2"/>
  <c r="CC1095" i="2"/>
  <c r="CG1095" i="2" s="1"/>
  <c r="AS1095" i="2"/>
  <c r="BX1095" i="2"/>
  <c r="BN1095" i="2"/>
  <c r="CI1095" i="2" l="1"/>
  <c r="CM1095" i="2" s="1"/>
  <c r="AA1096" i="2"/>
  <c r="Z1096" i="2"/>
  <c r="AB1096" i="2"/>
  <c r="AC1096" i="2"/>
  <c r="BT1095" i="2"/>
  <c r="L1096" i="2" s="1"/>
  <c r="AH1096" i="2"/>
  <c r="AM1096" i="2"/>
  <c r="BV1095" i="2"/>
  <c r="BG1096" i="2"/>
  <c r="I1097" i="2" s="1"/>
  <c r="X1096" i="2"/>
  <c r="BB1096" i="2"/>
  <c r="AR1096" i="2"/>
  <c r="AW1096" i="2"/>
  <c r="AP1096" i="2"/>
  <c r="AF1096" i="2"/>
  <c r="AZ1096" i="2"/>
  <c r="BE1096" i="2"/>
  <c r="G1097" i="2" s="1"/>
  <c r="V1096" i="2"/>
  <c r="AK1096" i="2"/>
  <c r="AU1096" i="2"/>
  <c r="BM1095" i="2"/>
  <c r="BR1095" i="2" s="1"/>
  <c r="O1095" i="2"/>
  <c r="J1096" i="2"/>
  <c r="N1096" i="2"/>
  <c r="BU1095" i="2"/>
  <c r="AL1096" i="2"/>
  <c r="AV1096" i="2"/>
  <c r="AG1096" i="2"/>
  <c r="BA1096" i="2"/>
  <c r="W1096" i="2"/>
  <c r="AQ1096" i="2"/>
  <c r="BF1096" i="2"/>
  <c r="H1097" i="2" s="1"/>
  <c r="S1096" i="2" l="1"/>
  <c r="Q1096" i="2"/>
  <c r="CF1096" i="2"/>
  <c r="BJ1096" i="2"/>
  <c r="BL1096" i="2"/>
  <c r="CA1096" i="2"/>
  <c r="BY1096" i="2"/>
  <c r="CD1096" i="2"/>
  <c r="BZ1096" i="2"/>
  <c r="BK1096" i="2"/>
  <c r="M1096" i="2"/>
  <c r="R1096" i="2" s="1"/>
  <c r="T1095" i="2"/>
  <c r="AT1096" i="2"/>
  <c r="AX1096" i="2" s="1"/>
  <c r="U1096" i="2"/>
  <c r="Y1096" i="2" s="1"/>
  <c r="AO1096" i="2"/>
  <c r="AJ1096" i="2"/>
  <c r="AY1096" i="2"/>
  <c r="BC1096" i="2" s="1"/>
  <c r="BD1096" i="2"/>
  <c r="AE1096" i="2"/>
  <c r="BS1095" i="2"/>
  <c r="CE1096" i="2"/>
  <c r="BP1096" i="2"/>
  <c r="BQ1096" i="2"/>
  <c r="BO1096" i="2"/>
  <c r="CL1096" i="2" l="1"/>
  <c r="CJ1096" i="2"/>
  <c r="CK1096" i="2"/>
  <c r="BW1095" i="2"/>
  <c r="CH1095" i="2" s="1"/>
  <c r="K1096" i="2"/>
  <c r="P1096" i="2" s="1"/>
  <c r="AN1096" i="2"/>
  <c r="CC1096" i="2"/>
  <c r="CG1096" i="2" s="1"/>
  <c r="AD1096" i="2"/>
  <c r="BI1096" i="2"/>
  <c r="AI1096" i="2"/>
  <c r="BX1096" i="2"/>
  <c r="AS1096" i="2"/>
  <c r="BH1096" i="2"/>
  <c r="F1097" i="2"/>
  <c r="BN1096" i="2"/>
  <c r="CI1096" i="2" l="1"/>
  <c r="CM1096" i="2" s="1"/>
  <c r="AA1097" i="2"/>
  <c r="Z1097" i="2"/>
  <c r="AB1097" i="2"/>
  <c r="AC1097" i="2"/>
  <c r="AQ1097" i="2"/>
  <c r="AL1097" i="2"/>
  <c r="BF1097" i="2"/>
  <c r="H1098" i="2" s="1"/>
  <c r="AV1097" i="2"/>
  <c r="BA1097" i="2"/>
  <c r="W1097" i="2"/>
  <c r="AG1097" i="2"/>
  <c r="BU1096" i="2"/>
  <c r="BM1096" i="2"/>
  <c r="BR1096" i="2" s="1"/>
  <c r="AP1097" i="2"/>
  <c r="AF1097" i="2"/>
  <c r="AU1097" i="2"/>
  <c r="AZ1097" i="2"/>
  <c r="BE1097" i="2"/>
  <c r="G1098" i="2" s="1"/>
  <c r="V1097" i="2"/>
  <c r="AK1097" i="2"/>
  <c r="BT1096" i="2"/>
  <c r="O1096" i="2"/>
  <c r="AM1097" i="2"/>
  <c r="AH1097" i="2"/>
  <c r="BB1097" i="2"/>
  <c r="AR1097" i="2"/>
  <c r="X1097" i="2"/>
  <c r="AW1097" i="2"/>
  <c r="BG1097" i="2"/>
  <c r="I1098" i="2" s="1"/>
  <c r="BV1096" i="2"/>
  <c r="J1097" i="2"/>
  <c r="BK1097" i="2" l="1"/>
  <c r="CD1097" i="2"/>
  <c r="L1097" i="2"/>
  <c r="Q1097" i="2" s="1"/>
  <c r="BY1097" i="2"/>
  <c r="N1097" i="2"/>
  <c r="S1097" i="2" s="1"/>
  <c r="CA1097" i="2"/>
  <c r="CF1097" i="2"/>
  <c r="CE1097" i="2"/>
  <c r="BL1097" i="2"/>
  <c r="T1096" i="2"/>
  <c r="AY1097" i="2"/>
  <c r="BC1097" i="2" s="1"/>
  <c r="BD1097" i="2"/>
  <c r="AO1097" i="2"/>
  <c r="U1097" i="2"/>
  <c r="Y1097" i="2" s="1"/>
  <c r="AT1097" i="2"/>
  <c r="AX1097" i="2" s="1"/>
  <c r="AE1097" i="2"/>
  <c r="AD1097" i="2"/>
  <c r="AJ1097" i="2"/>
  <c r="BS1096" i="2"/>
  <c r="BJ1097" i="2"/>
  <c r="M1097" i="2"/>
  <c r="R1097" i="2" s="1"/>
  <c r="BZ1097" i="2"/>
  <c r="BP1097" i="2"/>
  <c r="BQ1097" i="2"/>
  <c r="BO1097" i="2"/>
  <c r="CK1097" i="2" l="1"/>
  <c r="CJ1097" i="2"/>
  <c r="CL1097" i="2"/>
  <c r="AI1097" i="2"/>
  <c r="BI1097" i="2"/>
  <c r="BH1097" i="2"/>
  <c r="F1098" i="2"/>
  <c r="BW1096" i="2"/>
  <c r="CH1096" i="2" s="1"/>
  <c r="K1097" i="2"/>
  <c r="P1097" i="2" s="1"/>
  <c r="AN1097" i="2"/>
  <c r="CC1097" i="2"/>
  <c r="CG1097" i="2" s="1"/>
  <c r="AS1097" i="2"/>
  <c r="BX1097" i="2"/>
  <c r="BN1097" i="2"/>
  <c r="CI1097" i="2" l="1"/>
  <c r="CM1097" i="2" s="1"/>
  <c r="AA1098" i="2"/>
  <c r="Z1098" i="2"/>
  <c r="AB1098" i="2"/>
  <c r="AC1098" i="2"/>
  <c r="BU1097" i="2"/>
  <c r="M1098" i="2" s="1"/>
  <c r="W1098" i="2"/>
  <c r="AV1098" i="2"/>
  <c r="AQ1098" i="2"/>
  <c r="BA1098" i="2"/>
  <c r="AG1098" i="2"/>
  <c r="BF1098" i="2"/>
  <c r="H1099" i="2" s="1"/>
  <c r="AL1098" i="2"/>
  <c r="O1097" i="2"/>
  <c r="V1098" i="2"/>
  <c r="AP1098" i="2"/>
  <c r="AU1098" i="2"/>
  <c r="BT1097" i="2"/>
  <c r="J1098" i="2"/>
  <c r="AR1098" i="2"/>
  <c r="BB1098" i="2"/>
  <c r="AM1098" i="2"/>
  <c r="AH1098" i="2"/>
  <c r="X1098" i="2"/>
  <c r="BG1098" i="2"/>
  <c r="I1099" i="2" s="1"/>
  <c r="AW1098" i="2"/>
  <c r="BV1097" i="2"/>
  <c r="BM1097" i="2"/>
  <c r="BR1097" i="2" s="1"/>
  <c r="R1098" i="2" l="1"/>
  <c r="AZ1098" i="2"/>
  <c r="BE1098" i="2"/>
  <c r="G1099" i="2" s="1"/>
  <c r="AF1098" i="2"/>
  <c r="AK1098" i="2"/>
  <c r="CD1098" i="2" s="1"/>
  <c r="CE1098" i="2"/>
  <c r="BK1098" i="2"/>
  <c r="BZ1098" i="2"/>
  <c r="CA1098" i="2"/>
  <c r="L1098" i="2"/>
  <c r="Q1098" i="2" s="1"/>
  <c r="N1098" i="2"/>
  <c r="S1098" i="2" s="1"/>
  <c r="BL1098" i="2"/>
  <c r="T1097" i="2"/>
  <c r="AY1098" i="2"/>
  <c r="AO1098" i="2"/>
  <c r="AT1098" i="2"/>
  <c r="AX1098" i="2" s="1"/>
  <c r="U1098" i="2"/>
  <c r="Y1098" i="2" s="1"/>
  <c r="BD1098" i="2"/>
  <c r="AJ1098" i="2"/>
  <c r="AE1098" i="2"/>
  <c r="BS1097" i="2"/>
  <c r="CF1098" i="2"/>
  <c r="BP1098" i="2"/>
  <c r="BQ1098" i="2"/>
  <c r="CK1098" i="2" l="1"/>
  <c r="CL1098" i="2"/>
  <c r="BY1098" i="2"/>
  <c r="BC1098" i="2"/>
  <c r="BJ1098" i="2"/>
  <c r="AB1099" i="2"/>
  <c r="AN1098" i="2"/>
  <c r="CC1098" i="2"/>
  <c r="CG1098" i="2" s="1"/>
  <c r="AS1098" i="2"/>
  <c r="BX1098" i="2"/>
  <c r="BW1097" i="2"/>
  <c r="CH1097" i="2" s="1"/>
  <c r="K1098" i="2"/>
  <c r="P1098" i="2" s="1"/>
  <c r="BH1098" i="2"/>
  <c r="F1099" i="2"/>
  <c r="AD1098" i="2"/>
  <c r="BI1098" i="2"/>
  <c r="AI1098" i="2"/>
  <c r="BO1098" i="2"/>
  <c r="BN1098" i="2"/>
  <c r="CI1098" i="2" l="1"/>
  <c r="CJ1098" i="2"/>
  <c r="AA1099" i="2"/>
  <c r="AC1099" i="2"/>
  <c r="Z1099" i="2"/>
  <c r="BG1099" i="2"/>
  <c r="I1100" i="2" s="1"/>
  <c r="AR1099" i="2"/>
  <c r="AH1099" i="2"/>
  <c r="BB1099" i="2"/>
  <c r="AM1099" i="2"/>
  <c r="X1099" i="2"/>
  <c r="AW1099" i="2"/>
  <c r="BV1098" i="2"/>
  <c r="J1099" i="2"/>
  <c r="BF1099" i="2"/>
  <c r="H1100" i="2" s="1"/>
  <c r="AL1099" i="2"/>
  <c r="W1099" i="2"/>
  <c r="AV1099" i="2"/>
  <c r="BA1099" i="2"/>
  <c r="AQ1099" i="2"/>
  <c r="AG1099" i="2"/>
  <c r="BU1098" i="2"/>
  <c r="O1098" i="2"/>
  <c r="BM1098" i="2"/>
  <c r="BR1098" i="2" s="1"/>
  <c r="V1099" i="2"/>
  <c r="AK1099" i="2"/>
  <c r="AP1099" i="2"/>
  <c r="AU1099" i="2"/>
  <c r="AZ1099" i="2"/>
  <c r="AF1099" i="2"/>
  <c r="BE1099" i="2"/>
  <c r="G1100" i="2" s="1"/>
  <c r="BT1098" i="2"/>
  <c r="CM1098" i="2" l="1"/>
  <c r="CF1099" i="2"/>
  <c r="BJ1099" i="2"/>
  <c r="BZ1099" i="2"/>
  <c r="BY1099" i="2"/>
  <c r="BL1099" i="2"/>
  <c r="CD1099" i="2"/>
  <c r="BK1099" i="2"/>
  <c r="CA1099" i="2"/>
  <c r="T1098" i="2"/>
  <c r="AJ1099" i="2"/>
  <c r="U1099" i="2"/>
  <c r="Y1099" i="2" s="1"/>
  <c r="AE1099" i="2"/>
  <c r="AO1099" i="2"/>
  <c r="AD1099" i="2"/>
  <c r="AY1099" i="2"/>
  <c r="BC1099" i="2" s="1"/>
  <c r="BD1099" i="2"/>
  <c r="AT1099" i="2"/>
  <c r="AX1099" i="2" s="1"/>
  <c r="BS1098" i="2"/>
  <c r="CE1099" i="2"/>
  <c r="L1099" i="2"/>
  <c r="Q1099" i="2" s="1"/>
  <c r="M1099" i="2"/>
  <c r="R1099" i="2" s="1"/>
  <c r="N1099" i="2"/>
  <c r="S1099" i="2" s="1"/>
  <c r="BP1099" i="2"/>
  <c r="BO1099" i="2"/>
  <c r="BQ1099" i="2"/>
  <c r="CK1099" i="2" l="1"/>
  <c r="CL1099" i="2"/>
  <c r="CJ1099" i="2"/>
  <c r="AS1099" i="2"/>
  <c r="BX1099" i="2"/>
  <c r="BH1099" i="2"/>
  <c r="F1100" i="2"/>
  <c r="AI1099" i="2"/>
  <c r="BI1099" i="2"/>
  <c r="K1099" i="2"/>
  <c r="P1099" i="2" s="1"/>
  <c r="BW1098" i="2"/>
  <c r="CH1098" i="2" s="1"/>
  <c r="AN1099" i="2"/>
  <c r="CC1099" i="2"/>
  <c r="CG1099" i="2" s="1"/>
  <c r="BN1099" i="2"/>
  <c r="CI1099" i="2" l="1"/>
  <c r="CM1099" i="2" s="1"/>
  <c r="AU1100" i="2"/>
  <c r="Z1100" i="2"/>
  <c r="AB1100" i="2"/>
  <c r="AC1100" i="2"/>
  <c r="BU1099" i="2"/>
  <c r="M1100" i="2" s="1"/>
  <c r="BG1100" i="2"/>
  <c r="I1101" i="2" s="1"/>
  <c r="BV1099" i="2"/>
  <c r="N1100" i="2" s="1"/>
  <c r="AQ1100" i="2"/>
  <c r="BF1100" i="2"/>
  <c r="H1101" i="2" s="1"/>
  <c r="AL1100" i="2"/>
  <c r="AG1100" i="2"/>
  <c r="BA1100" i="2"/>
  <c r="BE1100" i="2"/>
  <c r="G1101" i="2" s="1"/>
  <c r="AV1100" i="2"/>
  <c r="W1100" i="2"/>
  <c r="AZ1100" i="2"/>
  <c r="V1100" i="2"/>
  <c r="AM1100" i="2"/>
  <c r="X1100" i="2"/>
  <c r="BB1100" i="2"/>
  <c r="AH1100" i="2"/>
  <c r="AR1100" i="2"/>
  <c r="AW1100" i="2"/>
  <c r="O1099" i="2"/>
  <c r="J1100" i="2"/>
  <c r="BM1099" i="2"/>
  <c r="BR1099" i="2" s="1"/>
  <c r="AP1100" i="2" l="1"/>
  <c r="BY1100" i="2" s="1"/>
  <c r="AF1100" i="2"/>
  <c r="BJ1100" i="2" s="1"/>
  <c r="AK1100" i="2"/>
  <c r="AA1100" i="2"/>
  <c r="R1100" i="2" s="1"/>
  <c r="BT1099" i="2"/>
  <c r="L1100" i="2" s="1"/>
  <c r="CE1100" i="2"/>
  <c r="BZ1100" i="2"/>
  <c r="BK1100" i="2"/>
  <c r="CF1100" i="2"/>
  <c r="CA1100" i="2"/>
  <c r="BL1100" i="2"/>
  <c r="T1099" i="2"/>
  <c r="AJ1100" i="2"/>
  <c r="AO1100" i="2"/>
  <c r="AY1100" i="2"/>
  <c r="BC1100" i="2" s="1"/>
  <c r="AE1100" i="2"/>
  <c r="AT1100" i="2"/>
  <c r="AX1100" i="2" s="1"/>
  <c r="U1100" i="2"/>
  <c r="Y1100" i="2" s="1"/>
  <c r="BD1100" i="2"/>
  <c r="BS1099" i="2"/>
  <c r="BO1100" i="2"/>
  <c r="BQ1100" i="2"/>
  <c r="BP1100" i="2"/>
  <c r="S1100" i="2" l="1"/>
  <c r="Q1100" i="2"/>
  <c r="CL1100" i="2"/>
  <c r="CK1100" i="2"/>
  <c r="CJ1100" i="2"/>
  <c r="CD1100" i="2"/>
  <c r="AB1101" i="2"/>
  <c r="BW1099" i="2"/>
  <c r="CH1099" i="2" s="1"/>
  <c r="K1100" i="2"/>
  <c r="P1100" i="2" s="1"/>
  <c r="AI1100" i="2"/>
  <c r="BI1100" i="2"/>
  <c r="AN1100" i="2"/>
  <c r="CC1100" i="2"/>
  <c r="BH1100" i="2"/>
  <c r="F1101" i="2"/>
  <c r="AD1100" i="2"/>
  <c r="AS1100" i="2"/>
  <c r="BX1100" i="2"/>
  <c r="BN1100" i="2"/>
  <c r="CG1100" i="2" l="1"/>
  <c r="CI1100" i="2"/>
  <c r="CM1100" i="2" s="1"/>
  <c r="AA1101" i="2"/>
  <c r="AC1101" i="2"/>
  <c r="Z1101" i="2"/>
  <c r="AW1101" i="2"/>
  <c r="BT1100" i="2"/>
  <c r="L1101" i="2" s="1"/>
  <c r="AZ1101" i="2"/>
  <c r="AK1101" i="2"/>
  <c r="AP1101" i="2"/>
  <c r="V1101" i="2"/>
  <c r="AF1101" i="2"/>
  <c r="AU1101" i="2"/>
  <c r="BE1101" i="2"/>
  <c r="G1102" i="2" s="1"/>
  <c r="AR1101" i="2"/>
  <c r="AM1101" i="2"/>
  <c r="BB1101" i="2"/>
  <c r="BV1100" i="2"/>
  <c r="N1101" i="2" s="1"/>
  <c r="X1101" i="2"/>
  <c r="BG1101" i="2"/>
  <c r="I1102" i="2" s="1"/>
  <c r="AH1101" i="2"/>
  <c r="O1100" i="2"/>
  <c r="J1101" i="2"/>
  <c r="BM1100" i="2"/>
  <c r="BR1100" i="2" s="1"/>
  <c r="AL1101" i="2"/>
  <c r="BA1101" i="2"/>
  <c r="AQ1101" i="2"/>
  <c r="BF1101" i="2"/>
  <c r="H1102" i="2" s="1"/>
  <c r="AG1101" i="2"/>
  <c r="AV1101" i="2"/>
  <c r="W1101" i="2"/>
  <c r="BU1100" i="2"/>
  <c r="S1101" i="2" l="1"/>
  <c r="Q1101" i="2"/>
  <c r="CD1101" i="2"/>
  <c r="BJ1101" i="2"/>
  <c r="CF1101" i="2"/>
  <c r="BY1101" i="2"/>
  <c r="BL1101" i="2"/>
  <c r="CA1101" i="2"/>
  <c r="BK1101" i="2"/>
  <c r="CE1101" i="2"/>
  <c r="T1100" i="2"/>
  <c r="U1101" i="2"/>
  <c r="Y1101" i="2" s="1"/>
  <c r="AT1101" i="2"/>
  <c r="AX1101" i="2" s="1"/>
  <c r="AD1101" i="2"/>
  <c r="AJ1101" i="2"/>
  <c r="AE1101" i="2"/>
  <c r="AO1101" i="2"/>
  <c r="BD1101" i="2"/>
  <c r="AY1101" i="2"/>
  <c r="BC1101" i="2" s="1"/>
  <c r="BS1100" i="2"/>
  <c r="M1101" i="2"/>
  <c r="R1101" i="2" s="1"/>
  <c r="BZ1101" i="2"/>
  <c r="BO1101" i="2"/>
  <c r="BP1101" i="2"/>
  <c r="BQ1101" i="2"/>
  <c r="CJ1101" i="2" l="1"/>
  <c r="CK1101" i="2"/>
  <c r="CL1101" i="2"/>
  <c r="BU1101" i="2"/>
  <c r="AN1101" i="2"/>
  <c r="CC1101" i="2"/>
  <c r="CG1101" i="2" s="1"/>
  <c r="K1101" i="2"/>
  <c r="P1101" i="2" s="1"/>
  <c r="BW1100" i="2"/>
  <c r="CH1100" i="2" s="1"/>
  <c r="BH1101" i="2"/>
  <c r="F1102" i="2"/>
  <c r="AS1101" i="2"/>
  <c r="BX1101" i="2"/>
  <c r="AI1101" i="2"/>
  <c r="BI1101" i="2"/>
  <c r="BN1101" i="2"/>
  <c r="CI1101" i="2" l="1"/>
  <c r="CM1101" i="2" s="1"/>
  <c r="AA1102" i="2"/>
  <c r="Z1102" i="2"/>
  <c r="AC1102" i="2"/>
  <c r="AB1102" i="2"/>
  <c r="AH1102" i="2"/>
  <c r="AQ1102" i="2"/>
  <c r="BG1102" i="2"/>
  <c r="I1103" i="2" s="1"/>
  <c r="X1102" i="2"/>
  <c r="AW1102" i="2"/>
  <c r="AL1102" i="2"/>
  <c r="AM1102" i="2"/>
  <c r="AR1102" i="2"/>
  <c r="BF1102" i="2"/>
  <c r="H1103" i="2" s="1"/>
  <c r="W1102" i="2"/>
  <c r="BV1101" i="2"/>
  <c r="N1102" i="2" s="1"/>
  <c r="BB1102" i="2"/>
  <c r="BA1102" i="2"/>
  <c r="AV1102" i="2"/>
  <c r="CE1102" i="2" s="1"/>
  <c r="AG1102" i="2"/>
  <c r="BT1101" i="2"/>
  <c r="L1102" i="2" s="1"/>
  <c r="AP1102" i="2"/>
  <c r="AK1102" i="2"/>
  <c r="V1102" i="2"/>
  <c r="AZ1102" i="2"/>
  <c r="BE1102" i="2"/>
  <c r="G1103" i="2" s="1"/>
  <c r="AU1102" i="2"/>
  <c r="BM1101" i="2"/>
  <c r="BR1101" i="2" s="1"/>
  <c r="M1102" i="2"/>
  <c r="J1102" i="2"/>
  <c r="O1101" i="2"/>
  <c r="S1102" i="2" l="1"/>
  <c r="R1102" i="2"/>
  <c r="Q1102" i="2"/>
  <c r="BL1102" i="2"/>
  <c r="AF1102" i="2"/>
  <c r="BJ1102" i="2" s="1"/>
  <c r="CF1102" i="2"/>
  <c r="BZ1102" i="2"/>
  <c r="CA1102" i="2"/>
  <c r="BK1102" i="2"/>
  <c r="BY1102" i="2"/>
  <c r="CD1102" i="2"/>
  <c r="T1101" i="2"/>
  <c r="AD1102" i="2"/>
  <c r="AT1102" i="2"/>
  <c r="AX1102" i="2" s="1"/>
  <c r="AO1102" i="2"/>
  <c r="BD1102" i="2"/>
  <c r="AE1102" i="2"/>
  <c r="AY1102" i="2"/>
  <c r="BC1102" i="2" s="1"/>
  <c r="AJ1102" i="2"/>
  <c r="U1102" i="2"/>
  <c r="Y1102" i="2" s="1"/>
  <c r="BS1101" i="2"/>
  <c r="BP1102" i="2"/>
  <c r="BQ1102" i="2"/>
  <c r="BO1102" i="2"/>
  <c r="CJ1102" i="2" l="1"/>
  <c r="CK1102" i="2"/>
  <c r="CL1102" i="2"/>
  <c r="AN1102" i="2"/>
  <c r="CC1102" i="2"/>
  <c r="CG1102" i="2" s="1"/>
  <c r="BX1102" i="2"/>
  <c r="AS1102" i="2"/>
  <c r="BW1101" i="2"/>
  <c r="CH1101" i="2" s="1"/>
  <c r="K1102" i="2"/>
  <c r="P1102" i="2" s="1"/>
  <c r="BI1102" i="2"/>
  <c r="AI1102" i="2"/>
  <c r="BH1102" i="2"/>
  <c r="F1103" i="2"/>
  <c r="BN1102" i="2"/>
  <c r="CI1102" i="2" l="1"/>
  <c r="CM1102" i="2" s="1"/>
  <c r="AA1103" i="2"/>
  <c r="AB1103" i="2"/>
  <c r="Z1103" i="2"/>
  <c r="AC1103" i="2"/>
  <c r="AH1103" i="2"/>
  <c r="BG1103" i="2"/>
  <c r="I1104" i="2" s="1"/>
  <c r="AM1103" i="2"/>
  <c r="BV1102" i="2"/>
  <c r="AW1103" i="2"/>
  <c r="AR1103" i="2"/>
  <c r="X1103" i="2"/>
  <c r="BB1103" i="2"/>
  <c r="AP1103" i="2"/>
  <c r="AU1103" i="2"/>
  <c r="AK1103" i="2"/>
  <c r="AZ1103" i="2"/>
  <c r="J1103" i="2"/>
  <c r="BM1102" i="2"/>
  <c r="BR1102" i="2" s="1"/>
  <c r="AG1103" i="2"/>
  <c r="W1103" i="2"/>
  <c r="AQ1103" i="2"/>
  <c r="BA1103" i="2"/>
  <c r="BF1103" i="2"/>
  <c r="H1104" i="2" s="1"/>
  <c r="AL1103" i="2"/>
  <c r="AV1103" i="2"/>
  <c r="BU1102" i="2"/>
  <c r="O1102" i="2"/>
  <c r="N1103" i="2"/>
  <c r="S1103" i="2" l="1"/>
  <c r="BT1102" i="2"/>
  <c r="L1103" i="2" s="1"/>
  <c r="Q1103" i="2" s="1"/>
  <c r="BE1103" i="2"/>
  <c r="G1104" i="2" s="1"/>
  <c r="AF1103" i="2"/>
  <c r="BJ1103" i="2" s="1"/>
  <c r="V1103" i="2"/>
  <c r="CD1103" i="2"/>
  <c r="BL1103" i="2"/>
  <c r="CA1103" i="2"/>
  <c r="CF1103" i="2"/>
  <c r="CE1103" i="2"/>
  <c r="M1103" i="2"/>
  <c r="R1103" i="2" s="1"/>
  <c r="BK1103" i="2"/>
  <c r="T1102" i="2"/>
  <c r="AE1103" i="2"/>
  <c r="AJ1103" i="2"/>
  <c r="AT1103" i="2"/>
  <c r="AX1103" i="2" s="1"/>
  <c r="U1103" i="2"/>
  <c r="AY1103" i="2"/>
  <c r="BC1103" i="2" s="1"/>
  <c r="AO1103" i="2"/>
  <c r="BD1103" i="2"/>
  <c r="AD1103" i="2"/>
  <c r="BS1102" i="2"/>
  <c r="BZ1103" i="2"/>
  <c r="BP1103" i="2"/>
  <c r="BO1103" i="2"/>
  <c r="BQ1103" i="2"/>
  <c r="Y1103" i="2" l="1"/>
  <c r="CK1103" i="2"/>
  <c r="CJ1103" i="2"/>
  <c r="CL1103" i="2"/>
  <c r="BY1103" i="2"/>
  <c r="K1103" i="2"/>
  <c r="P1103" i="2" s="1"/>
  <c r="BW1102" i="2"/>
  <c r="CH1102" i="2" s="1"/>
  <c r="BI1103" i="2"/>
  <c r="AI1103" i="2"/>
  <c r="BH1103" i="2"/>
  <c r="F1104" i="2"/>
  <c r="AS1103" i="2"/>
  <c r="BX1103" i="2"/>
  <c r="AN1103" i="2"/>
  <c r="CC1103" i="2"/>
  <c r="CG1103" i="2" s="1"/>
  <c r="BN1103" i="2"/>
  <c r="CI1103" i="2" l="1"/>
  <c r="CM1103" i="2" s="1"/>
  <c r="AK1104" i="2"/>
  <c r="Z1104" i="2"/>
  <c r="AC1104" i="2"/>
  <c r="AB1104" i="2"/>
  <c r="AA1104" i="2"/>
  <c r="BB1104" i="2"/>
  <c r="AP1104" i="2"/>
  <c r="BG1104" i="2"/>
  <c r="I1105" i="2" s="1"/>
  <c r="BT1103" i="2"/>
  <c r="L1104" i="2" s="1"/>
  <c r="AM1104" i="2"/>
  <c r="AR1104" i="2"/>
  <c r="AZ1104" i="2"/>
  <c r="AH1104" i="2"/>
  <c r="AW1104" i="2"/>
  <c r="AF1104" i="2"/>
  <c r="AU1104" i="2"/>
  <c r="BV1103" i="2"/>
  <c r="N1104" i="2" s="1"/>
  <c r="X1104" i="2"/>
  <c r="BE1104" i="2"/>
  <c r="G1105" i="2" s="1"/>
  <c r="V1104" i="2"/>
  <c r="J1104" i="2"/>
  <c r="BM1103" i="2"/>
  <c r="BR1103" i="2" s="1"/>
  <c r="BF1104" i="2"/>
  <c r="H1105" i="2" s="1"/>
  <c r="AQ1104" i="2"/>
  <c r="AG1104" i="2"/>
  <c r="AV1104" i="2"/>
  <c r="W1104" i="2"/>
  <c r="BA1104" i="2"/>
  <c r="AL1104" i="2"/>
  <c r="BU1103" i="2"/>
  <c r="O1103" i="2"/>
  <c r="S1104" i="2" l="1"/>
  <c r="Q1104" i="2"/>
  <c r="CA1104" i="2"/>
  <c r="CF1104" i="2"/>
  <c r="BJ1104" i="2"/>
  <c r="BL1104" i="2"/>
  <c r="CD1104" i="2"/>
  <c r="BY1104" i="2"/>
  <c r="CE1104" i="2"/>
  <c r="BK1104" i="2"/>
  <c r="T1103" i="2"/>
  <c r="AT1104" i="2"/>
  <c r="AX1104" i="2" s="1"/>
  <c r="AY1104" i="2"/>
  <c r="BC1104" i="2" s="1"/>
  <c r="BD1104" i="2"/>
  <c r="U1104" i="2"/>
  <c r="Y1104" i="2" s="1"/>
  <c r="AE1104" i="2"/>
  <c r="AJ1104" i="2"/>
  <c r="AO1104" i="2"/>
  <c r="AD1104" i="2"/>
  <c r="BS1103" i="2"/>
  <c r="BZ1104" i="2"/>
  <c r="M1104" i="2"/>
  <c r="R1104" i="2" s="1"/>
  <c r="BP1104" i="2"/>
  <c r="BQ1104" i="2"/>
  <c r="BO1104" i="2"/>
  <c r="CJ1104" i="2" l="1"/>
  <c r="CK1104" i="2"/>
  <c r="CL1104" i="2"/>
  <c r="BW1103" i="2"/>
  <c r="CH1103" i="2" s="1"/>
  <c r="K1104" i="2"/>
  <c r="P1104" i="2" s="1"/>
  <c r="BI1104" i="2"/>
  <c r="AI1104" i="2"/>
  <c r="BX1104" i="2"/>
  <c r="AS1104" i="2"/>
  <c r="BH1104" i="2"/>
  <c r="F1105" i="2"/>
  <c r="AN1104" i="2"/>
  <c r="CC1104" i="2"/>
  <c r="CG1104" i="2" s="1"/>
  <c r="BN1104" i="2"/>
  <c r="CI1104" i="2" l="1"/>
  <c r="CM1104" i="2" s="1"/>
  <c r="Z1105" i="2"/>
  <c r="AB1105" i="2"/>
  <c r="AC1105" i="2"/>
  <c r="AA1105" i="2"/>
  <c r="BU1104" i="2"/>
  <c r="M1105" i="2" s="1"/>
  <c r="AM1105" i="2"/>
  <c r="BG1105" i="2"/>
  <c r="I1106" i="2" s="1"/>
  <c r="BV1104" i="2"/>
  <c r="N1105" i="2" s="1"/>
  <c r="X1105" i="2"/>
  <c r="AH1105" i="2"/>
  <c r="AW1105" i="2"/>
  <c r="AR1105" i="2"/>
  <c r="BB1105" i="2"/>
  <c r="AL1105" i="2"/>
  <c r="BA1105" i="2"/>
  <c r="AG1105" i="2"/>
  <c r="BF1105" i="2"/>
  <c r="H1106" i="2" s="1"/>
  <c r="AV1105" i="2"/>
  <c r="W1105" i="2"/>
  <c r="AQ1105" i="2"/>
  <c r="J1105" i="2"/>
  <c r="V1105" i="2"/>
  <c r="AF1105" i="2"/>
  <c r="AK1105" i="2"/>
  <c r="BE1105" i="2"/>
  <c r="G1106" i="2" s="1"/>
  <c r="AP1105" i="2"/>
  <c r="AZ1105" i="2"/>
  <c r="AU1105" i="2"/>
  <c r="BT1104" i="2"/>
  <c r="BM1104" i="2"/>
  <c r="BR1104" i="2" s="1"/>
  <c r="O1104" i="2"/>
  <c r="S1105" i="2" l="1"/>
  <c r="R1105" i="2"/>
  <c r="CF1105" i="2"/>
  <c r="BK1105" i="2"/>
  <c r="BL1105" i="2"/>
  <c r="CA1105" i="2"/>
  <c r="CE1105" i="2"/>
  <c r="BY1105" i="2"/>
  <c r="BZ1105" i="2"/>
  <c r="L1105" i="2"/>
  <c r="Q1105" i="2" s="1"/>
  <c r="T1104" i="2"/>
  <c r="AE1105" i="2"/>
  <c r="AO1105" i="2"/>
  <c r="AJ1105" i="2"/>
  <c r="U1105" i="2"/>
  <c r="Y1105" i="2" s="1"/>
  <c r="AT1105" i="2"/>
  <c r="AX1105" i="2" s="1"/>
  <c r="AY1105" i="2"/>
  <c r="BC1105" i="2" s="1"/>
  <c r="BD1105" i="2"/>
  <c r="BS1104" i="2"/>
  <c r="CD1105" i="2"/>
  <c r="BJ1105" i="2"/>
  <c r="BP1105" i="2"/>
  <c r="BQ1105" i="2"/>
  <c r="BO1105" i="2"/>
  <c r="CJ1105" i="2" l="1"/>
  <c r="CL1105" i="2"/>
  <c r="CK1105" i="2"/>
  <c r="AB1106" i="2"/>
  <c r="AS1105" i="2"/>
  <c r="BX1105" i="2"/>
  <c r="BW1104" i="2"/>
  <c r="CH1104" i="2" s="1"/>
  <c r="K1105" i="2"/>
  <c r="P1105" i="2" s="1"/>
  <c r="BI1105" i="2"/>
  <c r="AI1105" i="2"/>
  <c r="BH1105" i="2"/>
  <c r="F1106" i="2"/>
  <c r="AD1105" i="2"/>
  <c r="AN1105" i="2"/>
  <c r="CC1105" i="2"/>
  <c r="CG1105" i="2" s="1"/>
  <c r="BN1105" i="2"/>
  <c r="CI1105" i="2" l="1"/>
  <c r="CM1105" i="2" s="1"/>
  <c r="Z1106" i="2"/>
  <c r="AC1106" i="2"/>
  <c r="AA1106" i="2"/>
  <c r="AM1106" i="2"/>
  <c r="X1106" i="2"/>
  <c r="BV1105" i="2"/>
  <c r="N1106" i="2" s="1"/>
  <c r="AW1106" i="2"/>
  <c r="BG1106" i="2"/>
  <c r="I1107" i="2" s="1"/>
  <c r="BB1106" i="2"/>
  <c r="AR1106" i="2"/>
  <c r="AH1106" i="2"/>
  <c r="AP1106" i="2"/>
  <c r="AU1106" i="2"/>
  <c r="AF1106" i="2"/>
  <c r="V1106" i="2"/>
  <c r="AK1106" i="2"/>
  <c r="AZ1106" i="2"/>
  <c r="BE1106" i="2"/>
  <c r="G1107" i="2" s="1"/>
  <c r="BT1105" i="2"/>
  <c r="BM1105" i="2"/>
  <c r="BR1105" i="2" s="1"/>
  <c r="AV1106" i="2"/>
  <c r="AL1106" i="2"/>
  <c r="AQ1106" i="2"/>
  <c r="BA1106" i="2"/>
  <c r="AG1106" i="2"/>
  <c r="W1106" i="2"/>
  <c r="BF1106" i="2"/>
  <c r="H1107" i="2" s="1"/>
  <c r="BU1105" i="2"/>
  <c r="J1106" i="2"/>
  <c r="O1105" i="2"/>
  <c r="S1106" i="2" l="1"/>
  <c r="CA1106" i="2"/>
  <c r="BL1106" i="2"/>
  <c r="CD1106" i="2"/>
  <c r="CF1106" i="2"/>
  <c r="BK1106" i="2"/>
  <c r="CE1106" i="2"/>
  <c r="T1105" i="2"/>
  <c r="BD1106" i="2"/>
  <c r="U1106" i="2"/>
  <c r="Y1106" i="2" s="1"/>
  <c r="AT1106" i="2"/>
  <c r="AX1106" i="2" s="1"/>
  <c r="AO1106" i="2"/>
  <c r="AD1106" i="2"/>
  <c r="AJ1106" i="2"/>
  <c r="AE1106" i="2"/>
  <c r="AY1106" i="2"/>
  <c r="BC1106" i="2" s="1"/>
  <c r="BS1105" i="2"/>
  <c r="M1106" i="2"/>
  <c r="R1106" i="2" s="1"/>
  <c r="BZ1106" i="2"/>
  <c r="BJ1106" i="2"/>
  <c r="L1106" i="2"/>
  <c r="Q1106" i="2" s="1"/>
  <c r="BY1106" i="2"/>
  <c r="BP1106" i="2"/>
  <c r="BQ1106" i="2"/>
  <c r="BO1106" i="2"/>
  <c r="CJ1106" i="2" l="1"/>
  <c r="CL1106" i="2"/>
  <c r="CK1106" i="2"/>
  <c r="AL1107" i="2"/>
  <c r="BW1105" i="2"/>
  <c r="CH1105" i="2" s="1"/>
  <c r="K1106" i="2"/>
  <c r="P1106" i="2" s="1"/>
  <c r="BH1106" i="2"/>
  <c r="F1107" i="2"/>
  <c r="BX1106" i="2"/>
  <c r="AS1106" i="2"/>
  <c r="BI1106" i="2"/>
  <c r="AI1106" i="2"/>
  <c r="AN1106" i="2"/>
  <c r="CC1106" i="2"/>
  <c r="CG1106" i="2" s="1"/>
  <c r="BN1106" i="2"/>
  <c r="CI1106" i="2" l="1"/>
  <c r="CM1106" i="2" s="1"/>
  <c r="AA1107" i="2"/>
  <c r="AC1107" i="2"/>
  <c r="Z1107" i="2"/>
  <c r="W1107" i="2"/>
  <c r="AB1107" i="2"/>
  <c r="AG1107" i="2"/>
  <c r="BU1106" i="2"/>
  <c r="AQ1107" i="2"/>
  <c r="AV1107" i="2"/>
  <c r="BF1107" i="2"/>
  <c r="H1108" i="2" s="1"/>
  <c r="BA1107" i="2"/>
  <c r="AK1107" i="2"/>
  <c r="BE1107" i="2"/>
  <c r="G1108" i="2" s="1"/>
  <c r="AP1107" i="2"/>
  <c r="AF1107" i="2"/>
  <c r="AU1107" i="2"/>
  <c r="V1107" i="2"/>
  <c r="AZ1107" i="2"/>
  <c r="M1107" i="2"/>
  <c r="O1106" i="2"/>
  <c r="J1107" i="2"/>
  <c r="BM1106" i="2"/>
  <c r="BR1106" i="2" s="1"/>
  <c r="BG1107" i="2"/>
  <c r="I1108" i="2" s="1"/>
  <c r="AH1107" i="2"/>
  <c r="BB1107" i="2"/>
  <c r="AW1107" i="2"/>
  <c r="AR1107" i="2"/>
  <c r="X1107" i="2"/>
  <c r="AM1107" i="2"/>
  <c r="BV1106" i="2"/>
  <c r="R1107" i="2" l="1"/>
  <c r="BT1106" i="2"/>
  <c r="L1107" i="2" s="1"/>
  <c r="Q1107" i="2" s="1"/>
  <c r="CD1107" i="2"/>
  <c r="BJ1107" i="2"/>
  <c r="BK1107" i="2"/>
  <c r="BZ1107" i="2"/>
  <c r="CE1107" i="2"/>
  <c r="BY1107" i="2"/>
  <c r="CF1107" i="2"/>
  <c r="N1107" i="2"/>
  <c r="S1107" i="2" s="1"/>
  <c r="T1106" i="2"/>
  <c r="U1107" i="2"/>
  <c r="Y1107" i="2" s="1"/>
  <c r="AY1107" i="2"/>
  <c r="BC1107" i="2" s="1"/>
  <c r="AE1107" i="2"/>
  <c r="BD1107" i="2"/>
  <c r="AT1107" i="2"/>
  <c r="AX1107" i="2" s="1"/>
  <c r="AJ1107" i="2"/>
  <c r="AO1107" i="2"/>
  <c r="BS1106" i="2"/>
  <c r="CA1107" i="2"/>
  <c r="BL1107" i="2"/>
  <c r="BP1107" i="2"/>
  <c r="BO1107" i="2"/>
  <c r="BQ1107" i="2"/>
  <c r="CL1107" i="2" l="1"/>
  <c r="CK1107" i="2"/>
  <c r="CJ1107" i="2"/>
  <c r="AN1107" i="2"/>
  <c r="CC1107" i="2"/>
  <c r="CG1107" i="2" s="1"/>
  <c r="AI1107" i="2"/>
  <c r="BI1107" i="2"/>
  <c r="BW1106" i="2"/>
  <c r="CH1106" i="2" s="1"/>
  <c r="K1107" i="2"/>
  <c r="P1107" i="2" s="1"/>
  <c r="BH1107" i="2"/>
  <c r="F1108" i="2"/>
  <c r="AS1107" i="2"/>
  <c r="BX1107" i="2"/>
  <c r="AD1107" i="2"/>
  <c r="AA1108" i="2" s="1"/>
  <c r="BN1107" i="2"/>
  <c r="CI1107" i="2" l="1"/>
  <c r="CM1107" i="2" s="1"/>
  <c r="AB1108" i="2"/>
  <c r="Z1108" i="2"/>
  <c r="AC1108" i="2"/>
  <c r="BA1108" i="2"/>
  <c r="BF1108" i="2"/>
  <c r="H1109" i="2" s="1"/>
  <c r="BU1107" i="2"/>
  <c r="M1108" i="2" s="1"/>
  <c r="AL1108" i="2"/>
  <c r="W1108" i="2"/>
  <c r="AV1108" i="2"/>
  <c r="AG1108" i="2"/>
  <c r="AQ1108" i="2"/>
  <c r="AW1108" i="2"/>
  <c r="AH1108" i="2"/>
  <c r="AM1108" i="2"/>
  <c r="AR1108" i="2"/>
  <c r="X1108" i="2"/>
  <c r="BG1108" i="2"/>
  <c r="I1109" i="2" s="1"/>
  <c r="BB1108" i="2"/>
  <c r="BV1107" i="2"/>
  <c r="J1108" i="2"/>
  <c r="AZ1108" i="2"/>
  <c r="AU1108" i="2"/>
  <c r="BE1108" i="2"/>
  <c r="G1109" i="2" s="1"/>
  <c r="AF1108" i="2"/>
  <c r="V1108" i="2"/>
  <c r="AK1108" i="2"/>
  <c r="AP1108" i="2"/>
  <c r="BT1107" i="2"/>
  <c r="O1107" i="2"/>
  <c r="BM1107" i="2"/>
  <c r="BR1107" i="2" s="1"/>
  <c r="R1108" i="2" l="1"/>
  <c r="CE1108" i="2"/>
  <c r="BZ1108" i="2"/>
  <c r="BK1108" i="2"/>
  <c r="BY1108" i="2"/>
  <c r="CF1108" i="2"/>
  <c r="BJ1108" i="2"/>
  <c r="CD1108" i="2"/>
  <c r="CA1108" i="2"/>
  <c r="BL1108" i="2"/>
  <c r="T1107" i="2"/>
  <c r="AO1108" i="2"/>
  <c r="AT1108" i="2"/>
  <c r="AX1108" i="2" s="1"/>
  <c r="BD1108" i="2"/>
  <c r="AY1108" i="2"/>
  <c r="BC1108" i="2" s="1"/>
  <c r="AD1108" i="2"/>
  <c r="AJ1108" i="2"/>
  <c r="AE1108" i="2"/>
  <c r="U1108" i="2"/>
  <c r="Y1108" i="2" s="1"/>
  <c r="BS1107" i="2"/>
  <c r="L1108" i="2"/>
  <c r="Q1108" i="2" s="1"/>
  <c r="N1108" i="2"/>
  <c r="S1108" i="2" s="1"/>
  <c r="BP1108" i="2"/>
  <c r="BO1108" i="2"/>
  <c r="BQ1108" i="2"/>
  <c r="CK1108" i="2" l="1"/>
  <c r="CL1108" i="2"/>
  <c r="CJ1108" i="2"/>
  <c r="AI1108" i="2"/>
  <c r="BI1108" i="2"/>
  <c r="BH1108" i="2"/>
  <c r="F1109" i="2"/>
  <c r="AN1108" i="2"/>
  <c r="CC1108" i="2"/>
  <c r="CG1108" i="2" s="1"/>
  <c r="K1108" i="2"/>
  <c r="P1108" i="2" s="1"/>
  <c r="BW1107" i="2"/>
  <c r="CH1107" i="2" s="1"/>
  <c r="AS1108" i="2"/>
  <c r="BX1108" i="2"/>
  <c r="BN1108" i="2"/>
  <c r="CI1108" i="2" l="1"/>
  <c r="CM1108" i="2" s="1"/>
  <c r="AB1109" i="2"/>
  <c r="AC1109" i="2"/>
  <c r="Z1109" i="2"/>
  <c r="AA1109" i="2"/>
  <c r="BG1109" i="2"/>
  <c r="I1110" i="2" s="1"/>
  <c r="BB1109" i="2"/>
  <c r="AR1109" i="2"/>
  <c r="BV1108" i="2"/>
  <c r="N1109" i="2" s="1"/>
  <c r="AH1109" i="2"/>
  <c r="AW1109" i="2"/>
  <c r="X1109" i="2"/>
  <c r="AM1109" i="2"/>
  <c r="AK1109" i="2"/>
  <c r="AF1109" i="2"/>
  <c r="AU1109" i="2"/>
  <c r="BE1109" i="2"/>
  <c r="G1110" i="2" s="1"/>
  <c r="AZ1109" i="2"/>
  <c r="BT1108" i="2"/>
  <c r="L1109" i="2" s="1"/>
  <c r="AP1109" i="2"/>
  <c r="V1109" i="2"/>
  <c r="BM1108" i="2"/>
  <c r="BR1108" i="2" s="1"/>
  <c r="AG1109" i="2"/>
  <c r="AV1109" i="2"/>
  <c r="AQ1109" i="2"/>
  <c r="W1109" i="2"/>
  <c r="BF1109" i="2"/>
  <c r="H1110" i="2" s="1"/>
  <c r="BA1109" i="2"/>
  <c r="AL1109" i="2"/>
  <c r="BU1108" i="2"/>
  <c r="J1109" i="2"/>
  <c r="O1108" i="2"/>
  <c r="S1109" i="2" l="1"/>
  <c r="Q1109" i="2"/>
  <c r="CA1109" i="2"/>
  <c r="BL1109" i="2"/>
  <c r="CF1109" i="2"/>
  <c r="CE1109" i="2"/>
  <c r="CD1109" i="2"/>
  <c r="BJ1109" i="2"/>
  <c r="BY1109" i="2"/>
  <c r="BZ1109" i="2"/>
  <c r="T1108" i="2"/>
  <c r="AJ1109" i="2"/>
  <c r="AE1109" i="2"/>
  <c r="AY1109" i="2"/>
  <c r="BC1109" i="2" s="1"/>
  <c r="BD1109" i="2"/>
  <c r="U1109" i="2"/>
  <c r="Y1109" i="2" s="1"/>
  <c r="AT1109" i="2"/>
  <c r="AX1109" i="2" s="1"/>
  <c r="AO1109" i="2"/>
  <c r="BS1108" i="2"/>
  <c r="M1109" i="2"/>
  <c r="R1109" i="2" s="1"/>
  <c r="BK1109" i="2"/>
  <c r="BQ1109" i="2"/>
  <c r="BO1109" i="2"/>
  <c r="BP1109" i="2"/>
  <c r="CJ1109" i="2" l="1"/>
  <c r="CL1109" i="2"/>
  <c r="CK1109" i="2"/>
  <c r="AD1109" i="2"/>
  <c r="AI1109" i="2"/>
  <c r="BI1109" i="2"/>
  <c r="BW1108" i="2"/>
  <c r="CH1108" i="2" s="1"/>
  <c r="K1109" i="2"/>
  <c r="P1109" i="2" s="1"/>
  <c r="AN1109" i="2"/>
  <c r="CC1109" i="2"/>
  <c r="CG1109" i="2" s="1"/>
  <c r="AS1109" i="2"/>
  <c r="BX1109" i="2"/>
  <c r="F1110" i="2"/>
  <c r="BH1109" i="2"/>
  <c r="BN1109" i="2"/>
  <c r="CI1109" i="2" l="1"/>
  <c r="CM1109" i="2" s="1"/>
  <c r="AA1110" i="2"/>
  <c r="AB1110" i="2"/>
  <c r="AC1110" i="2"/>
  <c r="Z1110" i="2"/>
  <c r="AQ1110" i="2"/>
  <c r="W1110" i="2"/>
  <c r="AG1110" i="2"/>
  <c r="BF1110" i="2"/>
  <c r="H1111" i="2" s="1"/>
  <c r="AV1110" i="2"/>
  <c r="BA1110" i="2"/>
  <c r="AL1110" i="2"/>
  <c r="BU1109" i="2"/>
  <c r="M1110" i="2" s="1"/>
  <c r="J1110" i="2"/>
  <c r="BM1109" i="2"/>
  <c r="BR1109" i="2" s="1"/>
  <c r="O1109" i="2"/>
  <c r="AP1110" i="2"/>
  <c r="AU1110" i="2"/>
  <c r="BE1110" i="2"/>
  <c r="G1111" i="2" s="1"/>
  <c r="AK1110" i="2"/>
  <c r="AZ1110" i="2"/>
  <c r="AF1110" i="2"/>
  <c r="V1110" i="2"/>
  <c r="BT1109" i="2"/>
  <c r="AR1110" i="2"/>
  <c r="BG1110" i="2"/>
  <c r="I1111" i="2" s="1"/>
  <c r="X1110" i="2"/>
  <c r="AH1110" i="2"/>
  <c r="AW1110" i="2"/>
  <c r="AM1110" i="2"/>
  <c r="BB1110" i="2"/>
  <c r="BV1109" i="2"/>
  <c r="R1110" i="2" l="1"/>
  <c r="CE1110" i="2"/>
  <c r="BZ1110" i="2"/>
  <c r="BK1110" i="2"/>
  <c r="BJ1110" i="2"/>
  <c r="CA1110" i="2"/>
  <c r="N1110" i="2"/>
  <c r="S1110" i="2" s="1"/>
  <c r="BL1110" i="2"/>
  <c r="L1110" i="2"/>
  <c r="Q1110" i="2" s="1"/>
  <c r="BY1110" i="2"/>
  <c r="T1109" i="2"/>
  <c r="AY1110" i="2"/>
  <c r="BC1110" i="2" s="1"/>
  <c r="U1110" i="2"/>
  <c r="Y1110" i="2" s="1"/>
  <c r="AJ1110" i="2"/>
  <c r="BD1110" i="2"/>
  <c r="AE1110" i="2"/>
  <c r="AT1110" i="2"/>
  <c r="AX1110" i="2" s="1"/>
  <c r="AO1110" i="2"/>
  <c r="BS1109" i="2"/>
  <c r="CF1110" i="2"/>
  <c r="CD1110" i="2"/>
  <c r="BO1110" i="2"/>
  <c r="BQ1110" i="2"/>
  <c r="BP1110" i="2"/>
  <c r="CJ1110" i="2" l="1"/>
  <c r="CL1110" i="2"/>
  <c r="CK1110" i="2"/>
  <c r="AB1111" i="2"/>
  <c r="BX1110" i="2"/>
  <c r="AS1110" i="2"/>
  <c r="AD1110" i="2"/>
  <c r="AN1110" i="2"/>
  <c r="CC1110" i="2"/>
  <c r="CG1110" i="2" s="1"/>
  <c r="AI1110" i="2"/>
  <c r="BI1110" i="2"/>
  <c r="K1110" i="2"/>
  <c r="P1110" i="2" s="1"/>
  <c r="BW1109" i="2"/>
  <c r="CH1109" i="2" s="1"/>
  <c r="BH1110" i="2"/>
  <c r="F1111" i="2"/>
  <c r="BN1110" i="2"/>
  <c r="CI1110" i="2" l="1"/>
  <c r="CM1110" i="2" s="1"/>
  <c r="Z1111" i="2"/>
  <c r="AA1111" i="2"/>
  <c r="AC1111" i="2"/>
  <c r="BB1111" i="2"/>
  <c r="AM1111" i="2"/>
  <c r="AR1111" i="2"/>
  <c r="BG1111" i="2"/>
  <c r="I1112" i="2" s="1"/>
  <c r="AH1111" i="2"/>
  <c r="X1111" i="2"/>
  <c r="AW1111" i="2"/>
  <c r="BV1110" i="2"/>
  <c r="BF1111" i="2"/>
  <c r="H1112" i="2" s="1"/>
  <c r="AQ1111" i="2"/>
  <c r="AL1111" i="2"/>
  <c r="W1111" i="2"/>
  <c r="AV1111" i="2"/>
  <c r="AG1111" i="2"/>
  <c r="BA1111" i="2"/>
  <c r="BU1110" i="2"/>
  <c r="BM1110" i="2"/>
  <c r="BR1110" i="2" s="1"/>
  <c r="BE1111" i="2"/>
  <c r="G1112" i="2" s="1"/>
  <c r="AK1111" i="2"/>
  <c r="V1111" i="2"/>
  <c r="AF1111" i="2"/>
  <c r="AP1111" i="2"/>
  <c r="AZ1111" i="2"/>
  <c r="AU1111" i="2"/>
  <c r="BT1110" i="2"/>
  <c r="J1111" i="2"/>
  <c r="O1110" i="2"/>
  <c r="CA1111" i="2" l="1"/>
  <c r="BJ1111" i="2"/>
  <c r="BK1111" i="2"/>
  <c r="BY1111" i="2"/>
  <c r="CD1111" i="2"/>
  <c r="BZ1111" i="2"/>
  <c r="T1110" i="2"/>
  <c r="AY1111" i="2"/>
  <c r="BC1111" i="2" s="1"/>
  <c r="AE1111" i="2"/>
  <c r="AT1111" i="2"/>
  <c r="AX1111" i="2" s="1"/>
  <c r="AO1111" i="2"/>
  <c r="U1111" i="2"/>
  <c r="Y1111" i="2" s="1"/>
  <c r="BD1111" i="2"/>
  <c r="AD1111" i="2"/>
  <c r="AJ1111" i="2"/>
  <c r="BS1110" i="2"/>
  <c r="L1111" i="2"/>
  <c r="Q1111" i="2" s="1"/>
  <c r="M1111" i="2"/>
  <c r="R1111" i="2" s="1"/>
  <c r="CF1111" i="2"/>
  <c r="CE1111" i="2"/>
  <c r="N1111" i="2"/>
  <c r="S1111" i="2" s="1"/>
  <c r="BL1111" i="2"/>
  <c r="BO1111" i="2"/>
  <c r="BP1111" i="2"/>
  <c r="BQ1111" i="2"/>
  <c r="CL1111" i="2" l="1"/>
  <c r="CK1111" i="2"/>
  <c r="CJ1111" i="2"/>
  <c r="AN1111" i="2"/>
  <c r="CC1111" i="2"/>
  <c r="CG1111" i="2" s="1"/>
  <c r="BX1111" i="2"/>
  <c r="AS1111" i="2"/>
  <c r="BH1111" i="2"/>
  <c r="F1112" i="2"/>
  <c r="AI1111" i="2"/>
  <c r="BI1111" i="2"/>
  <c r="BW1110" i="2"/>
  <c r="CH1110" i="2" s="1"/>
  <c r="K1111" i="2"/>
  <c r="P1111" i="2" s="1"/>
  <c r="BN1111" i="2"/>
  <c r="CI1111" i="2" l="1"/>
  <c r="CM1111" i="2" s="1"/>
  <c r="AK1112" i="2"/>
  <c r="Z1112" i="2"/>
  <c r="AB1112" i="2"/>
  <c r="AC1112" i="2"/>
  <c r="BU1111" i="2"/>
  <c r="M1112" i="2" s="1"/>
  <c r="BV1111" i="2"/>
  <c r="N1112" i="2" s="1"/>
  <c r="BF1112" i="2"/>
  <c r="H1113" i="2" s="1"/>
  <c r="AU1112" i="2"/>
  <c r="AQ1112" i="2"/>
  <c r="AG1112" i="2"/>
  <c r="V1112" i="2"/>
  <c r="W1112" i="2"/>
  <c r="AV1112" i="2"/>
  <c r="BB1112" i="2"/>
  <c r="AL1112" i="2"/>
  <c r="BA1112" i="2"/>
  <c r="AM1112" i="2"/>
  <c r="AR1112" i="2"/>
  <c r="BG1112" i="2"/>
  <c r="I1113" i="2" s="1"/>
  <c r="X1112" i="2"/>
  <c r="AW1112" i="2"/>
  <c r="AH1112" i="2"/>
  <c r="BM1111" i="2"/>
  <c r="BR1111" i="2" s="1"/>
  <c r="O1111" i="2"/>
  <c r="J1112" i="2"/>
  <c r="AF1112" i="2" l="1"/>
  <c r="AP1112" i="2"/>
  <c r="CD1112" i="2" s="1"/>
  <c r="BT1111" i="2"/>
  <c r="L1112" i="2" s="1"/>
  <c r="BE1112" i="2"/>
  <c r="G1113" i="2" s="1"/>
  <c r="AZ1112" i="2"/>
  <c r="AA1112" i="2"/>
  <c r="R1112" i="2" s="1"/>
  <c r="BZ1112" i="2"/>
  <c r="CE1112" i="2"/>
  <c r="BK1112" i="2"/>
  <c r="CA1112" i="2"/>
  <c r="BL1112" i="2"/>
  <c r="CF1112" i="2"/>
  <c r="T1111" i="2"/>
  <c r="AE1112" i="2"/>
  <c r="AY1112" i="2"/>
  <c r="BD1112" i="2"/>
  <c r="AT1112" i="2"/>
  <c r="AX1112" i="2" s="1"/>
  <c r="AJ1112" i="2"/>
  <c r="U1112" i="2"/>
  <c r="Y1112" i="2" s="1"/>
  <c r="AO1112" i="2"/>
  <c r="BS1111" i="2"/>
  <c r="BP1112" i="2"/>
  <c r="BQ1112" i="2"/>
  <c r="S1112" i="2" l="1"/>
  <c r="Q1112" i="2"/>
  <c r="CL1112" i="2"/>
  <c r="CK1112" i="2"/>
  <c r="BC1112" i="2"/>
  <c r="BJ1112" i="2"/>
  <c r="BY1112" i="2"/>
  <c r="AB1113" i="2"/>
  <c r="K1112" i="2"/>
  <c r="P1112" i="2" s="1"/>
  <c r="BW1111" i="2"/>
  <c r="CH1111" i="2" s="1"/>
  <c r="AI1112" i="2"/>
  <c r="BI1112" i="2"/>
  <c r="AS1112" i="2"/>
  <c r="BX1112" i="2"/>
  <c r="BH1112" i="2"/>
  <c r="F1113" i="2"/>
  <c r="AD1112" i="2"/>
  <c r="AN1112" i="2"/>
  <c r="CC1112" i="2"/>
  <c r="CG1112" i="2" s="1"/>
  <c r="BO1112" i="2"/>
  <c r="BN1112" i="2"/>
  <c r="CJ1112" i="2" l="1"/>
  <c r="CI1112" i="2"/>
  <c r="AC1113" i="2"/>
  <c r="AA1113" i="2"/>
  <c r="Z1113" i="2"/>
  <c r="AQ1113" i="2"/>
  <c r="AV1113" i="2"/>
  <c r="W1113" i="2"/>
  <c r="AL1113" i="2"/>
  <c r="BF1113" i="2"/>
  <c r="H1114" i="2" s="1"/>
  <c r="BA1113" i="2"/>
  <c r="AG1113" i="2"/>
  <c r="BU1112" i="2"/>
  <c r="BB1113" i="2"/>
  <c r="AW1113" i="2"/>
  <c r="BG1113" i="2"/>
  <c r="I1114" i="2" s="1"/>
  <c r="AR1113" i="2"/>
  <c r="X1113" i="2"/>
  <c r="AH1113" i="2"/>
  <c r="AM1113" i="2"/>
  <c r="BV1112" i="2"/>
  <c r="V1113" i="2"/>
  <c r="AK1113" i="2"/>
  <c r="AU1113" i="2"/>
  <c r="BE1113" i="2"/>
  <c r="G1114" i="2" s="1"/>
  <c r="AF1113" i="2"/>
  <c r="AP1113" i="2"/>
  <c r="AZ1113" i="2"/>
  <c r="BT1112" i="2"/>
  <c r="J1113" i="2"/>
  <c r="BM1112" i="2"/>
  <c r="BR1112" i="2" s="1"/>
  <c r="O1112" i="2"/>
  <c r="CM1112" i="2" l="1"/>
  <c r="BL1113" i="2"/>
  <c r="CF1113" i="2"/>
  <c r="CE1113" i="2"/>
  <c r="BY1113" i="2"/>
  <c r="CA1113" i="2"/>
  <c r="BK1113" i="2"/>
  <c r="L1113" i="2"/>
  <c r="Q1113" i="2" s="1"/>
  <c r="T1112" i="2"/>
  <c r="U1113" i="2"/>
  <c r="Y1113" i="2" s="1"/>
  <c r="AJ1113" i="2"/>
  <c r="AE1113" i="2"/>
  <c r="AO1113" i="2"/>
  <c r="AD1113" i="2"/>
  <c r="AY1113" i="2"/>
  <c r="BC1113" i="2" s="1"/>
  <c r="AT1113" i="2"/>
  <c r="AX1113" i="2" s="1"/>
  <c r="BD1113" i="2"/>
  <c r="BS1112" i="2"/>
  <c r="BJ1113" i="2"/>
  <c r="CD1113" i="2"/>
  <c r="N1113" i="2"/>
  <c r="S1113" i="2" s="1"/>
  <c r="M1113" i="2"/>
  <c r="R1113" i="2" s="1"/>
  <c r="BZ1113" i="2"/>
  <c r="BQ1113" i="2"/>
  <c r="BP1113" i="2"/>
  <c r="BO1113" i="2"/>
  <c r="CJ1113" i="2" l="1"/>
  <c r="CL1113" i="2"/>
  <c r="CK1113" i="2"/>
  <c r="AN1113" i="2"/>
  <c r="CC1113" i="2"/>
  <c r="CG1113" i="2" s="1"/>
  <c r="BW1112" i="2"/>
  <c r="CH1112" i="2" s="1"/>
  <c r="K1113" i="2"/>
  <c r="P1113" i="2" s="1"/>
  <c r="BH1113" i="2"/>
  <c r="F1114" i="2"/>
  <c r="BX1113" i="2"/>
  <c r="AS1113" i="2"/>
  <c r="BI1113" i="2"/>
  <c r="AI1113" i="2"/>
  <c r="BN1113" i="2"/>
  <c r="CI1113" i="2" l="1"/>
  <c r="CM1113" i="2" s="1"/>
  <c r="AU1114" i="2"/>
  <c r="AB1114" i="2"/>
  <c r="Z1114" i="2"/>
  <c r="AC1114" i="2"/>
  <c r="AH1114" i="2"/>
  <c r="BF1114" i="2"/>
  <c r="H1115" i="2" s="1"/>
  <c r="BV1113" i="2"/>
  <c r="N1114" i="2" s="1"/>
  <c r="AM1114" i="2"/>
  <c r="AR1114" i="2"/>
  <c r="BB1114" i="2"/>
  <c r="AW1114" i="2"/>
  <c r="BG1114" i="2"/>
  <c r="I1115" i="2" s="1"/>
  <c r="X1114" i="2"/>
  <c r="BU1113" i="2"/>
  <c r="M1114" i="2" s="1"/>
  <c r="AQ1114" i="2"/>
  <c r="W1114" i="2"/>
  <c r="AV1114" i="2"/>
  <c r="AG1114" i="2"/>
  <c r="BA1114" i="2"/>
  <c r="AL1114" i="2"/>
  <c r="BM1113" i="2"/>
  <c r="BR1113" i="2" s="1"/>
  <c r="O1113" i="2"/>
  <c r="J1114" i="2"/>
  <c r="BE1114" i="2"/>
  <c r="G1115" i="2" s="1"/>
  <c r="AP1114" i="2"/>
  <c r="V1114" i="2"/>
  <c r="AK1114" i="2"/>
  <c r="AZ1114" i="2"/>
  <c r="BT1113" i="2" l="1"/>
  <c r="L1114" i="2" s="1"/>
  <c r="AF1114" i="2"/>
  <c r="BJ1114" i="2" s="1"/>
  <c r="AA1114" i="2"/>
  <c r="AD1114" i="2" s="1"/>
  <c r="CF1114" i="2"/>
  <c r="CA1114" i="2"/>
  <c r="BL1114" i="2"/>
  <c r="BK1114" i="2"/>
  <c r="CE1114" i="2"/>
  <c r="BZ1114" i="2"/>
  <c r="CD1114" i="2"/>
  <c r="T1113" i="2"/>
  <c r="U1114" i="2"/>
  <c r="Y1114" i="2" s="1"/>
  <c r="AT1114" i="2"/>
  <c r="AX1114" i="2" s="1"/>
  <c r="AY1114" i="2"/>
  <c r="BC1114" i="2" s="1"/>
  <c r="AE1114" i="2"/>
  <c r="AJ1114" i="2"/>
  <c r="AO1114" i="2"/>
  <c r="BD1114" i="2"/>
  <c r="BS1113" i="2"/>
  <c r="BY1114" i="2"/>
  <c r="BQ1114" i="2"/>
  <c r="BO1114" i="2"/>
  <c r="BP1114" i="2"/>
  <c r="S1114" i="2" l="1"/>
  <c r="R1114" i="2"/>
  <c r="Q1114" i="2"/>
  <c r="CL1114" i="2"/>
  <c r="CK1114" i="2"/>
  <c r="CJ1114" i="2"/>
  <c r="BX1114" i="2"/>
  <c r="AS1114" i="2"/>
  <c r="BW1113" i="2"/>
  <c r="CH1113" i="2" s="1"/>
  <c r="K1114" i="2"/>
  <c r="P1114" i="2" s="1"/>
  <c r="AN1114" i="2"/>
  <c r="CC1114" i="2"/>
  <c r="CG1114" i="2" s="1"/>
  <c r="BH1114" i="2"/>
  <c r="F1115" i="2"/>
  <c r="AI1114" i="2"/>
  <c r="BI1114" i="2"/>
  <c r="BN1114" i="2"/>
  <c r="CI1114" i="2" l="1"/>
  <c r="CM1114" i="2" s="1"/>
  <c r="BT1114" i="2"/>
  <c r="L1115" i="2" s="1"/>
  <c r="Z1115" i="2"/>
  <c r="AB1115" i="2"/>
  <c r="AC1115" i="2"/>
  <c r="AA1115" i="2"/>
  <c r="W1115" i="2"/>
  <c r="AR1115" i="2"/>
  <c r="AF1115" i="2"/>
  <c r="AZ1115" i="2"/>
  <c r="BE1115" i="2"/>
  <c r="G1116" i="2" s="1"/>
  <c r="BU1114" i="2"/>
  <c r="M1115" i="2" s="1"/>
  <c r="BA1115" i="2"/>
  <c r="AV1115" i="2"/>
  <c r="AQ1115" i="2"/>
  <c r="AG1115" i="2"/>
  <c r="AL1115" i="2"/>
  <c r="BF1115" i="2"/>
  <c r="H1116" i="2" s="1"/>
  <c r="BV1114" i="2"/>
  <c r="N1115" i="2" s="1"/>
  <c r="X1115" i="2"/>
  <c r="BB1115" i="2"/>
  <c r="AM1115" i="2"/>
  <c r="BG1115" i="2"/>
  <c r="I1116" i="2" s="1"/>
  <c r="AH1115" i="2"/>
  <c r="AW1115" i="2"/>
  <c r="BM1114" i="2"/>
  <c r="BR1114" i="2" s="1"/>
  <c r="J1115" i="2"/>
  <c r="O1114" i="2"/>
  <c r="S1115" i="2" l="1"/>
  <c r="R1115" i="2"/>
  <c r="Q1115" i="2"/>
  <c r="AP1115" i="2"/>
  <c r="BY1115" i="2" s="1"/>
  <c r="AU1115" i="2"/>
  <c r="BJ1115" i="2" s="1"/>
  <c r="V1115" i="2"/>
  <c r="AK1115" i="2"/>
  <c r="BK1115" i="2"/>
  <c r="CF1115" i="2"/>
  <c r="BZ1115" i="2"/>
  <c r="CE1115" i="2"/>
  <c r="CA1115" i="2"/>
  <c r="BL1115" i="2"/>
  <c r="T1114" i="2"/>
  <c r="U1115" i="2"/>
  <c r="BD1115" i="2"/>
  <c r="AT1115" i="2"/>
  <c r="AE1115" i="2"/>
  <c r="AJ1115" i="2"/>
  <c r="AO1115" i="2"/>
  <c r="AY1115" i="2"/>
  <c r="BC1115" i="2" s="1"/>
  <c r="BS1114" i="2"/>
  <c r="BO1115" i="2"/>
  <c r="BQ1115" i="2"/>
  <c r="BP1115" i="2"/>
  <c r="CL1115" i="2" l="1"/>
  <c r="CJ1115" i="2"/>
  <c r="CK1115" i="2"/>
  <c r="Y1115" i="2"/>
  <c r="AX1115" i="2"/>
  <c r="CD1115" i="2"/>
  <c r="BX1115" i="2"/>
  <c r="AS1115" i="2"/>
  <c r="AN1115" i="2"/>
  <c r="CC1115" i="2"/>
  <c r="BH1115" i="2"/>
  <c r="F1116" i="2"/>
  <c r="BW1114" i="2"/>
  <c r="CH1114" i="2" s="1"/>
  <c r="K1115" i="2"/>
  <c r="P1115" i="2" s="1"/>
  <c r="AD1115" i="2"/>
  <c r="AI1115" i="2"/>
  <c r="BI1115" i="2"/>
  <c r="BN1115" i="2"/>
  <c r="CG1115" i="2" l="1"/>
  <c r="CI1115" i="2"/>
  <c r="CM1115" i="2" s="1"/>
  <c r="AA1116" i="2"/>
  <c r="Z1116" i="2"/>
  <c r="AC1116" i="2"/>
  <c r="AB1116" i="2"/>
  <c r="AR1116" i="2"/>
  <c r="BU1115" i="2"/>
  <c r="M1116" i="2" s="1"/>
  <c r="BF1116" i="2"/>
  <c r="H1117" i="2" s="1"/>
  <c r="AG1116" i="2"/>
  <c r="BA1116" i="2"/>
  <c r="AQ1116" i="2"/>
  <c r="AV1116" i="2"/>
  <c r="AL1116" i="2"/>
  <c r="W1116" i="2"/>
  <c r="AW1116" i="2"/>
  <c r="BV1115" i="2"/>
  <c r="N1116" i="2" s="1"/>
  <c r="X1116" i="2"/>
  <c r="AH1116" i="2"/>
  <c r="BB1116" i="2"/>
  <c r="AM1116" i="2"/>
  <c r="BG1116" i="2"/>
  <c r="I1117" i="2" s="1"/>
  <c r="BM1115" i="2"/>
  <c r="BR1115" i="2" s="1"/>
  <c r="J1116" i="2"/>
  <c r="AK1116" i="2"/>
  <c r="AZ1116" i="2"/>
  <c r="AU1116" i="2"/>
  <c r="AF1116" i="2"/>
  <c r="BE1116" i="2"/>
  <c r="G1117" i="2" s="1"/>
  <c r="AP1116" i="2"/>
  <c r="V1116" i="2"/>
  <c r="BT1115" i="2"/>
  <c r="O1115" i="2"/>
  <c r="S1116" i="2" l="1"/>
  <c r="R1116" i="2"/>
  <c r="CF1116" i="2"/>
  <c r="BK1116" i="2"/>
  <c r="BZ1116" i="2"/>
  <c r="CE1116" i="2"/>
  <c r="BL1116" i="2"/>
  <c r="CA1116" i="2"/>
  <c r="BY1116" i="2"/>
  <c r="L1116" i="2"/>
  <c r="Q1116" i="2" s="1"/>
  <c r="CD1116" i="2"/>
  <c r="T1115" i="2"/>
  <c r="AT1116" i="2"/>
  <c r="AX1116" i="2" s="1"/>
  <c r="AJ1116" i="2"/>
  <c r="AO1116" i="2"/>
  <c r="AY1116" i="2"/>
  <c r="BC1116" i="2" s="1"/>
  <c r="AE1116" i="2"/>
  <c r="AD1116" i="2"/>
  <c r="BD1116" i="2"/>
  <c r="U1116" i="2"/>
  <c r="Y1116" i="2" s="1"/>
  <c r="BS1115" i="2"/>
  <c r="BJ1116" i="2"/>
  <c r="BO1116" i="2"/>
  <c r="BP1116" i="2"/>
  <c r="BQ1116" i="2"/>
  <c r="CL1116" i="2" l="1"/>
  <c r="CJ1116" i="2"/>
  <c r="CK1116" i="2"/>
  <c r="AN1116" i="2"/>
  <c r="CC1116" i="2"/>
  <c r="CG1116" i="2" s="1"/>
  <c r="BW1115" i="2"/>
  <c r="CH1115" i="2" s="1"/>
  <c r="K1116" i="2"/>
  <c r="P1116" i="2" s="1"/>
  <c r="AI1116" i="2"/>
  <c r="BI1116" i="2"/>
  <c r="BH1116" i="2"/>
  <c r="F1117" i="2"/>
  <c r="AS1116" i="2"/>
  <c r="BX1116" i="2"/>
  <c r="BN1116" i="2"/>
  <c r="CI1116" i="2" l="1"/>
  <c r="CM1116" i="2" s="1"/>
  <c r="AA1117" i="2"/>
  <c r="Z1117" i="2"/>
  <c r="AB1117" i="2"/>
  <c r="AC1117" i="2"/>
  <c r="BA1117" i="2"/>
  <c r="AQ1117" i="2"/>
  <c r="AV1117" i="2"/>
  <c r="W1117" i="2"/>
  <c r="AG1117" i="2"/>
  <c r="AL1117" i="2"/>
  <c r="BF1117" i="2"/>
  <c r="H1118" i="2" s="1"/>
  <c r="BU1116" i="2"/>
  <c r="X1117" i="2"/>
  <c r="BG1117" i="2"/>
  <c r="I1118" i="2" s="1"/>
  <c r="AW1117" i="2"/>
  <c r="AM1117" i="2"/>
  <c r="AR1117" i="2"/>
  <c r="AH1117" i="2"/>
  <c r="BB1117" i="2"/>
  <c r="BV1116" i="2"/>
  <c r="O1116" i="2"/>
  <c r="AZ1117" i="2"/>
  <c r="AF1117" i="2"/>
  <c r="AP1117" i="2"/>
  <c r="J1117" i="2"/>
  <c r="BM1116" i="2"/>
  <c r="BR1116" i="2" s="1"/>
  <c r="AK1117" i="2" l="1"/>
  <c r="BE1117" i="2"/>
  <c r="G1118" i="2" s="1"/>
  <c r="AU1117" i="2"/>
  <c r="BT1116" i="2"/>
  <c r="L1117" i="2" s="1"/>
  <c r="Q1117" i="2" s="1"/>
  <c r="V1117" i="2"/>
  <c r="CE1117" i="2"/>
  <c r="BK1117" i="2"/>
  <c r="N1117" i="2"/>
  <c r="S1117" i="2" s="1"/>
  <c r="CA1117" i="2"/>
  <c r="BZ1117" i="2"/>
  <c r="CF1117" i="2"/>
  <c r="T1116" i="2"/>
  <c r="AO1117" i="2"/>
  <c r="AJ1117" i="2"/>
  <c r="BD1117" i="2"/>
  <c r="AT1117" i="2"/>
  <c r="AE1117" i="2"/>
  <c r="AD1117" i="2"/>
  <c r="AY1117" i="2"/>
  <c r="BC1117" i="2" s="1"/>
  <c r="U1117" i="2"/>
  <c r="BS1116" i="2"/>
  <c r="BL1117" i="2"/>
  <c r="M1117" i="2"/>
  <c r="R1117" i="2" s="1"/>
  <c r="BQ1117" i="2"/>
  <c r="BP1117" i="2"/>
  <c r="CL1117" i="2" l="1"/>
  <c r="CK1117" i="2"/>
  <c r="BY1117" i="2"/>
  <c r="CD1117" i="2"/>
  <c r="BJ1117" i="2"/>
  <c r="Y1117" i="2"/>
  <c r="AX1117" i="2"/>
  <c r="BH1117" i="2"/>
  <c r="F1118" i="2"/>
  <c r="AN1117" i="2"/>
  <c r="CC1117" i="2"/>
  <c r="K1117" i="2"/>
  <c r="P1117" i="2" s="1"/>
  <c r="BW1116" i="2"/>
  <c r="CH1116" i="2" s="1"/>
  <c r="AI1117" i="2"/>
  <c r="BI1117" i="2"/>
  <c r="AS1117" i="2"/>
  <c r="BX1117" i="2"/>
  <c r="BO1117" i="2"/>
  <c r="BN1117" i="2"/>
  <c r="CG1117" i="2" l="1"/>
  <c r="CJ1117" i="2"/>
  <c r="CI1117" i="2"/>
  <c r="Z1118" i="2"/>
  <c r="AA1118" i="2"/>
  <c r="AC1118" i="2"/>
  <c r="AB1118" i="2"/>
  <c r="AL1118" i="2"/>
  <c r="BU1117" i="2"/>
  <c r="M1118" i="2" s="1"/>
  <c r="W1118" i="2"/>
  <c r="AV1118" i="2"/>
  <c r="BF1118" i="2"/>
  <c r="H1119" i="2" s="1"/>
  <c r="AG1118" i="2"/>
  <c r="BA1118" i="2"/>
  <c r="AQ1118" i="2"/>
  <c r="BM1117" i="2"/>
  <c r="BR1117" i="2" s="1"/>
  <c r="O1117" i="2"/>
  <c r="BB1118" i="2"/>
  <c r="AM1118" i="2"/>
  <c r="X1118" i="2"/>
  <c r="BG1118" i="2"/>
  <c r="I1119" i="2" s="1"/>
  <c r="AH1118" i="2"/>
  <c r="AR1118" i="2"/>
  <c r="AW1118" i="2"/>
  <c r="BV1117" i="2"/>
  <c r="AK1118" i="2"/>
  <c r="AU1118" i="2"/>
  <c r="AP1118" i="2"/>
  <c r="V1118" i="2"/>
  <c r="BE1118" i="2"/>
  <c r="G1119" i="2" s="1"/>
  <c r="AZ1118" i="2"/>
  <c r="AF1118" i="2"/>
  <c r="BT1117" i="2"/>
  <c r="J1118" i="2"/>
  <c r="R1118" i="2" l="1"/>
  <c r="CM1117" i="2"/>
  <c r="BK1118" i="2"/>
  <c r="BZ1118" i="2"/>
  <c r="CE1118" i="2"/>
  <c r="BJ1118" i="2"/>
  <c r="N1118" i="2"/>
  <c r="S1118" i="2" s="1"/>
  <c r="BL1118" i="2"/>
  <c r="BY1118" i="2"/>
  <c r="T1117" i="2"/>
  <c r="U1118" i="2"/>
  <c r="Y1118" i="2" s="1"/>
  <c r="AY1118" i="2"/>
  <c r="BC1118" i="2" s="1"/>
  <c r="AO1118" i="2"/>
  <c r="AD1118" i="2"/>
  <c r="AT1118" i="2"/>
  <c r="AX1118" i="2" s="1"/>
  <c r="AE1118" i="2"/>
  <c r="AJ1118" i="2"/>
  <c r="BD1118" i="2"/>
  <c r="BS1117" i="2"/>
  <c r="L1118" i="2"/>
  <c r="Q1118" i="2" s="1"/>
  <c r="CD1118" i="2"/>
  <c r="CA1118" i="2"/>
  <c r="CF1118" i="2"/>
  <c r="BO1118" i="2"/>
  <c r="BP1118" i="2"/>
  <c r="BQ1118" i="2"/>
  <c r="CK1118" i="2" l="1"/>
  <c r="CJ1118" i="2"/>
  <c r="CL1118" i="2"/>
  <c r="BH1118" i="2"/>
  <c r="F1119" i="2"/>
  <c r="AN1118" i="2"/>
  <c r="CC1118" i="2"/>
  <c r="CG1118" i="2" s="1"/>
  <c r="BX1118" i="2"/>
  <c r="AS1118" i="2"/>
  <c r="BI1118" i="2"/>
  <c r="AI1118" i="2"/>
  <c r="BW1117" i="2"/>
  <c r="CH1117" i="2" s="1"/>
  <c r="K1118" i="2"/>
  <c r="P1118" i="2" s="1"/>
  <c r="BN1118" i="2"/>
  <c r="CI1118" i="2" l="1"/>
  <c r="CM1118" i="2" s="1"/>
  <c r="BT1118" i="2"/>
  <c r="L1119" i="2" s="1"/>
  <c r="Z1119" i="2"/>
  <c r="AB1119" i="2"/>
  <c r="AC1119" i="2"/>
  <c r="AA1119" i="2"/>
  <c r="BF1119" i="2"/>
  <c r="H1120" i="2" s="1"/>
  <c r="BU1118" i="2"/>
  <c r="M1119" i="2" s="1"/>
  <c r="AV1119" i="2"/>
  <c r="AL1119" i="2"/>
  <c r="W1119" i="2"/>
  <c r="AQ1119" i="2"/>
  <c r="BA1119" i="2"/>
  <c r="AG1119" i="2"/>
  <c r="AK1119" i="2"/>
  <c r="AP1119" i="2"/>
  <c r="AF1119" i="2"/>
  <c r="BE1119" i="2"/>
  <c r="G1120" i="2" s="1"/>
  <c r="BB1119" i="2"/>
  <c r="AW1119" i="2"/>
  <c r="AM1119" i="2"/>
  <c r="AH1119" i="2"/>
  <c r="BG1119" i="2"/>
  <c r="I1120" i="2" s="1"/>
  <c r="AR1119" i="2"/>
  <c r="X1119" i="2"/>
  <c r="BV1118" i="2"/>
  <c r="O1118" i="2"/>
  <c r="BM1118" i="2"/>
  <c r="BR1118" i="2" s="1"/>
  <c r="J1119" i="2"/>
  <c r="R1119" i="2" l="1"/>
  <c r="Q1119" i="2"/>
  <c r="V1119" i="2"/>
  <c r="AZ1119" i="2"/>
  <c r="BY1119" i="2" s="1"/>
  <c r="AU1119" i="2"/>
  <c r="BK1119" i="2"/>
  <c r="CE1119" i="2"/>
  <c r="BL1119" i="2"/>
  <c r="BZ1119" i="2"/>
  <c r="CA1119" i="2"/>
  <c r="T1118" i="2"/>
  <c r="U1119" i="2"/>
  <c r="AY1119" i="2"/>
  <c r="AJ1119" i="2"/>
  <c r="AO1119" i="2"/>
  <c r="AE1119" i="2"/>
  <c r="BD1119" i="2"/>
  <c r="AT1119" i="2"/>
  <c r="BS1118" i="2"/>
  <c r="N1119" i="2"/>
  <c r="S1119" i="2" s="1"/>
  <c r="CF1119" i="2"/>
  <c r="BP1119" i="2"/>
  <c r="BQ1119" i="2"/>
  <c r="CK1119" i="2" l="1"/>
  <c r="CL1119" i="2"/>
  <c r="Y1119" i="2"/>
  <c r="AX1119" i="2"/>
  <c r="BC1119" i="2"/>
  <c r="BJ1119" i="2"/>
  <c r="CD1119" i="2"/>
  <c r="BW1118" i="2"/>
  <c r="CH1118" i="2" s="1"/>
  <c r="K1119" i="2"/>
  <c r="P1119" i="2" s="1"/>
  <c r="AD1119" i="2"/>
  <c r="AA1120" i="2" s="1"/>
  <c r="AS1119" i="2"/>
  <c r="BX1119" i="2"/>
  <c r="BH1119" i="2"/>
  <c r="F1120" i="2"/>
  <c r="AN1119" i="2"/>
  <c r="CC1119" i="2"/>
  <c r="BI1119" i="2"/>
  <c r="AI1119" i="2"/>
  <c r="BN1119" i="2"/>
  <c r="BO1119" i="2"/>
  <c r="CG1119" i="2" l="1"/>
  <c r="CI1119" i="2"/>
  <c r="CJ1119" i="2"/>
  <c r="Z1120" i="2"/>
  <c r="AB1120" i="2"/>
  <c r="AC1120" i="2"/>
  <c r="AW1120" i="2"/>
  <c r="BV1119" i="2"/>
  <c r="N1120" i="2" s="1"/>
  <c r="AH1120" i="2"/>
  <c r="AM1120" i="2"/>
  <c r="AR1120" i="2"/>
  <c r="BB1120" i="2"/>
  <c r="BG1120" i="2"/>
  <c r="I1121" i="2" s="1"/>
  <c r="X1120" i="2"/>
  <c r="O1119" i="2"/>
  <c r="BM1119" i="2"/>
  <c r="BR1119" i="2" s="1"/>
  <c r="J1120" i="2"/>
  <c r="AU1120" i="2"/>
  <c r="V1120" i="2"/>
  <c r="AK1120" i="2"/>
  <c r="AP1120" i="2"/>
  <c r="BE1120" i="2"/>
  <c r="G1121" i="2" s="1"/>
  <c r="AF1120" i="2"/>
  <c r="AZ1120" i="2"/>
  <c r="BT1119" i="2"/>
  <c r="AG1120" i="2"/>
  <c r="BA1120" i="2"/>
  <c r="AV1120" i="2"/>
  <c r="BF1120" i="2"/>
  <c r="H1121" i="2" s="1"/>
  <c r="W1120" i="2"/>
  <c r="AQ1120" i="2"/>
  <c r="AL1120" i="2"/>
  <c r="BU1119" i="2"/>
  <c r="S1120" i="2" l="1"/>
  <c r="CM1119" i="2"/>
  <c r="CF1120" i="2"/>
  <c r="CA1120" i="2"/>
  <c r="BL1120" i="2"/>
  <c r="CE1120" i="2"/>
  <c r="BY1120" i="2"/>
  <c r="BJ1120" i="2"/>
  <c r="BK1120" i="2"/>
  <c r="T1119" i="2"/>
  <c r="AY1120" i="2"/>
  <c r="BC1120" i="2" s="1"/>
  <c r="AO1120" i="2"/>
  <c r="AJ1120" i="2"/>
  <c r="AE1120" i="2"/>
  <c r="AD1120" i="2"/>
  <c r="AT1120" i="2"/>
  <c r="AX1120" i="2" s="1"/>
  <c r="U1120" i="2"/>
  <c r="Y1120" i="2" s="1"/>
  <c r="BD1120" i="2"/>
  <c r="BS1119" i="2"/>
  <c r="M1120" i="2"/>
  <c r="R1120" i="2" s="1"/>
  <c r="BZ1120" i="2"/>
  <c r="L1120" i="2"/>
  <c r="Q1120" i="2" s="1"/>
  <c r="CD1120" i="2"/>
  <c r="BP1120" i="2"/>
  <c r="BO1120" i="2"/>
  <c r="BQ1120" i="2"/>
  <c r="CJ1120" i="2" l="1"/>
  <c r="CK1120" i="2"/>
  <c r="CL1120" i="2"/>
  <c r="AS1120" i="2"/>
  <c r="BX1120" i="2"/>
  <c r="BW1119" i="2"/>
  <c r="CH1119" i="2" s="1"/>
  <c r="K1120" i="2"/>
  <c r="P1120" i="2" s="1"/>
  <c r="BH1120" i="2"/>
  <c r="F1121" i="2"/>
  <c r="AI1120" i="2"/>
  <c r="BI1120" i="2"/>
  <c r="AN1120" i="2"/>
  <c r="CC1120" i="2"/>
  <c r="CG1120" i="2" s="1"/>
  <c r="BN1120" i="2"/>
  <c r="CI1120" i="2" l="1"/>
  <c r="CM1120" i="2" s="1"/>
  <c r="AK1121" i="2"/>
  <c r="Z1121" i="2"/>
  <c r="AC1121" i="2"/>
  <c r="AB1121" i="2"/>
  <c r="BB1121" i="2"/>
  <c r="AH1121" i="2"/>
  <c r="BU1120" i="2"/>
  <c r="M1121" i="2" s="1"/>
  <c r="BG1121" i="2"/>
  <c r="I1122" i="2" s="1"/>
  <c r="AR1121" i="2"/>
  <c r="AF1121" i="2"/>
  <c r="BV1120" i="2"/>
  <c r="N1121" i="2" s="1"/>
  <c r="AM1121" i="2"/>
  <c r="X1121" i="2"/>
  <c r="V1121" i="2"/>
  <c r="AW1121" i="2"/>
  <c r="AZ1121" i="2"/>
  <c r="AU1121" i="2"/>
  <c r="BA1121" i="2"/>
  <c r="BF1121" i="2"/>
  <c r="H1122" i="2" s="1"/>
  <c r="W1121" i="2"/>
  <c r="AG1121" i="2"/>
  <c r="AL1121" i="2"/>
  <c r="AQ1121" i="2"/>
  <c r="AV1121" i="2"/>
  <c r="BM1120" i="2"/>
  <c r="BR1120" i="2" s="1"/>
  <c r="O1120" i="2"/>
  <c r="J1121" i="2"/>
  <c r="AA1121" i="2" l="1"/>
  <c r="R1121" i="2" s="1"/>
  <c r="AP1121" i="2"/>
  <c r="CD1121" i="2" s="1"/>
  <c r="BT1120" i="2"/>
  <c r="L1121" i="2" s="1"/>
  <c r="BE1121" i="2"/>
  <c r="G1122" i="2" s="1"/>
  <c r="CA1121" i="2"/>
  <c r="BZ1121" i="2"/>
  <c r="BL1121" i="2"/>
  <c r="BJ1121" i="2"/>
  <c r="CF1121" i="2"/>
  <c r="CE1121" i="2"/>
  <c r="BK1121" i="2"/>
  <c r="T1120" i="2"/>
  <c r="AT1121" i="2"/>
  <c r="AX1121" i="2" s="1"/>
  <c r="BD1121" i="2"/>
  <c r="AY1121" i="2"/>
  <c r="BC1121" i="2" s="1"/>
  <c r="U1121" i="2"/>
  <c r="Y1121" i="2" s="1"/>
  <c r="AJ1121" i="2"/>
  <c r="AO1121" i="2"/>
  <c r="AE1121" i="2"/>
  <c r="BS1120" i="2"/>
  <c r="BP1121" i="2"/>
  <c r="BQ1121" i="2"/>
  <c r="BO1121" i="2"/>
  <c r="S1121" i="2" l="1"/>
  <c r="Q1121" i="2"/>
  <c r="CL1121" i="2"/>
  <c r="CJ1121" i="2"/>
  <c r="CK1121" i="2"/>
  <c r="BY1121" i="2"/>
  <c r="AB1122" i="2"/>
  <c r="AS1121" i="2"/>
  <c r="BX1121" i="2"/>
  <c r="BH1121" i="2"/>
  <c r="F1122" i="2"/>
  <c r="BW1120" i="2"/>
  <c r="CH1120" i="2" s="1"/>
  <c r="K1121" i="2"/>
  <c r="P1121" i="2" s="1"/>
  <c r="AN1121" i="2"/>
  <c r="CC1121" i="2"/>
  <c r="CG1121" i="2" s="1"/>
  <c r="AD1121" i="2"/>
  <c r="AI1121" i="2"/>
  <c r="BI1121" i="2"/>
  <c r="BN1121" i="2"/>
  <c r="CI1121" i="2" l="1"/>
  <c r="CM1121" i="2" s="1"/>
  <c r="AA1122" i="2"/>
  <c r="AC1122" i="2"/>
  <c r="Z1122" i="2"/>
  <c r="AH1122" i="2"/>
  <c r="AM1122" i="2"/>
  <c r="X1122" i="2"/>
  <c r="BV1121" i="2"/>
  <c r="N1122" i="2" s="1"/>
  <c r="AW1122" i="2"/>
  <c r="BB1122" i="2"/>
  <c r="BG1122" i="2"/>
  <c r="I1123" i="2" s="1"/>
  <c r="AR1122" i="2"/>
  <c r="AF1122" i="2"/>
  <c r="AZ1122" i="2"/>
  <c r="AK1122" i="2"/>
  <c r="J1122" i="2"/>
  <c r="BM1121" i="2"/>
  <c r="BR1121" i="2" s="1"/>
  <c r="BU1121" i="2"/>
  <c r="AQ1122" i="2"/>
  <c r="BA1122" i="2"/>
  <c r="BF1122" i="2"/>
  <c r="H1123" i="2" s="1"/>
  <c r="AL1122" i="2"/>
  <c r="AG1122" i="2"/>
  <c r="W1122" i="2"/>
  <c r="AV1122" i="2"/>
  <c r="O1121" i="2"/>
  <c r="S1122" i="2" l="1"/>
  <c r="AU1122" i="2"/>
  <c r="BJ1122" i="2" s="1"/>
  <c r="AP1122" i="2"/>
  <c r="BT1121" i="2"/>
  <c r="L1122" i="2" s="1"/>
  <c r="Q1122" i="2" s="1"/>
  <c r="V1122" i="2"/>
  <c r="BE1122" i="2"/>
  <c r="G1123" i="2" s="1"/>
  <c r="CF1122" i="2"/>
  <c r="BL1122" i="2"/>
  <c r="CA1122" i="2"/>
  <c r="T1121" i="2"/>
  <c r="AE1122" i="2"/>
  <c r="BD1122" i="2"/>
  <c r="AY1122" i="2"/>
  <c r="BC1122" i="2" s="1"/>
  <c r="AT1122" i="2"/>
  <c r="AO1122" i="2"/>
  <c r="AJ1122" i="2"/>
  <c r="U1122" i="2"/>
  <c r="BS1121" i="2"/>
  <c r="BK1122" i="2"/>
  <c r="BZ1122" i="2"/>
  <c r="CE1122" i="2"/>
  <c r="M1122" i="2"/>
  <c r="R1122" i="2" s="1"/>
  <c r="BO1122" i="2"/>
  <c r="BQ1122" i="2"/>
  <c r="BP1122" i="2"/>
  <c r="AX1122" i="2" l="1"/>
  <c r="Y1122" i="2"/>
  <c r="CL1122" i="2"/>
  <c r="CK1122" i="2"/>
  <c r="CJ1122" i="2"/>
  <c r="BY1122" i="2"/>
  <c r="CD1122" i="2"/>
  <c r="AC1123" i="2"/>
  <c r="BA1123" i="2"/>
  <c r="AN1122" i="2"/>
  <c r="CC1122" i="2"/>
  <c r="AW1123" i="2"/>
  <c r="BB1123" i="2"/>
  <c r="AH1123" i="2"/>
  <c r="BG1123" i="2"/>
  <c r="I1124" i="2" s="1"/>
  <c r="AM1123" i="2"/>
  <c r="AR1123" i="2"/>
  <c r="X1123" i="2"/>
  <c r="BV1122" i="2"/>
  <c r="AS1122" i="2"/>
  <c r="BX1122" i="2"/>
  <c r="BH1122" i="2"/>
  <c r="F1123" i="2"/>
  <c r="K1122" i="2"/>
  <c r="P1122" i="2" s="1"/>
  <c r="BW1121" i="2"/>
  <c r="CH1121" i="2" s="1"/>
  <c r="AD1122" i="2"/>
  <c r="AI1122" i="2"/>
  <c r="BI1122" i="2"/>
  <c r="BN1122" i="2"/>
  <c r="CG1122" i="2" l="1"/>
  <c r="CI1122" i="2"/>
  <c r="CM1122" i="2" s="1"/>
  <c r="AL1123" i="2"/>
  <c r="AV1123" i="2"/>
  <c r="AB1123" i="2"/>
  <c r="AA1123" i="2"/>
  <c r="Z1123" i="2"/>
  <c r="BF1123" i="2"/>
  <c r="H1124" i="2" s="1"/>
  <c r="BU1122" i="2"/>
  <c r="M1123" i="2" s="1"/>
  <c r="W1123" i="2"/>
  <c r="AG1123" i="2"/>
  <c r="AQ1123" i="2"/>
  <c r="CA1123" i="2"/>
  <c r="AF1123" i="2"/>
  <c r="AZ1123" i="2"/>
  <c r="AU1123" i="2"/>
  <c r="AK1123" i="2"/>
  <c r="BE1123" i="2"/>
  <c r="G1124" i="2" s="1"/>
  <c r="V1123" i="2"/>
  <c r="AP1123" i="2"/>
  <c r="BT1122" i="2"/>
  <c r="BM1122" i="2"/>
  <c r="BR1122" i="2" s="1"/>
  <c r="J1123" i="2"/>
  <c r="N1123" i="2"/>
  <c r="CF1123" i="2"/>
  <c r="O1122" i="2"/>
  <c r="BL1123" i="2"/>
  <c r="BQ1123" i="2"/>
  <c r="S1123" i="2" l="1"/>
  <c r="R1123" i="2"/>
  <c r="CL1123" i="2"/>
  <c r="CE1123" i="2"/>
  <c r="BK1123" i="2"/>
  <c r="BZ1123" i="2"/>
  <c r="BJ1123" i="2"/>
  <c r="CD1123" i="2"/>
  <c r="BY1123" i="2"/>
  <c r="T1122" i="2"/>
  <c r="AT1123" i="2"/>
  <c r="AX1123" i="2" s="1"/>
  <c r="AE1123" i="2"/>
  <c r="AY1123" i="2"/>
  <c r="BC1123" i="2" s="1"/>
  <c r="AO1123" i="2"/>
  <c r="AJ1123" i="2"/>
  <c r="U1123" i="2"/>
  <c r="Y1123" i="2" s="1"/>
  <c r="BD1123" i="2"/>
  <c r="BS1122" i="2"/>
  <c r="L1123" i="2"/>
  <c r="Q1123" i="2" s="1"/>
  <c r="BO1123" i="2"/>
  <c r="BP1123" i="2"/>
  <c r="CK1123" i="2" l="1"/>
  <c r="CJ1123" i="2"/>
  <c r="AB1124" i="2"/>
  <c r="AI1123" i="2"/>
  <c r="BI1123" i="2"/>
  <c r="AN1123" i="2"/>
  <c r="CC1123" i="2"/>
  <c r="CG1123" i="2" s="1"/>
  <c r="AD1123" i="2"/>
  <c r="BW1122" i="2"/>
  <c r="CH1122" i="2" s="1"/>
  <c r="K1123" i="2"/>
  <c r="P1123" i="2" s="1"/>
  <c r="AS1123" i="2"/>
  <c r="BX1123" i="2"/>
  <c r="BH1123" i="2"/>
  <c r="F1124" i="2"/>
  <c r="BN1123" i="2"/>
  <c r="CI1123" i="2" l="1"/>
  <c r="CM1123" i="2" s="1"/>
  <c r="BT1123" i="2"/>
  <c r="L1124" i="2" s="1"/>
  <c r="AC1124" i="2"/>
  <c r="Z1124" i="2"/>
  <c r="X1124" i="2"/>
  <c r="AK1124" i="2"/>
  <c r="V1124" i="2"/>
  <c r="AP1124" i="2"/>
  <c r="BE1124" i="2"/>
  <c r="G1125" i="2" s="1"/>
  <c r="AM1124" i="2"/>
  <c r="BG1124" i="2"/>
  <c r="I1125" i="2" s="1"/>
  <c r="AH1124" i="2"/>
  <c r="BV1123" i="2"/>
  <c r="N1124" i="2" s="1"/>
  <c r="AW1124" i="2"/>
  <c r="AR1124" i="2"/>
  <c r="BB1124" i="2"/>
  <c r="BM1123" i="2"/>
  <c r="BR1123" i="2" s="1"/>
  <c r="J1124" i="2"/>
  <c r="AG1124" i="2"/>
  <c r="AL1124" i="2"/>
  <c r="W1124" i="2"/>
  <c r="AQ1124" i="2"/>
  <c r="BF1124" i="2"/>
  <c r="H1125" i="2" s="1"/>
  <c r="BA1124" i="2"/>
  <c r="AV1124" i="2"/>
  <c r="BU1123" i="2"/>
  <c r="O1123" i="2"/>
  <c r="AF1124" i="2" l="1"/>
  <c r="AU1124" i="2"/>
  <c r="CD1124" i="2" s="1"/>
  <c r="AA1124" i="2"/>
  <c r="Q1124" i="2" s="1"/>
  <c r="AZ1124" i="2"/>
  <c r="BY1124" i="2" s="1"/>
  <c r="CA1124" i="2"/>
  <c r="CF1124" i="2"/>
  <c r="BL1124" i="2"/>
  <c r="M1124" i="2"/>
  <c r="CE1124" i="2"/>
  <c r="T1123" i="2"/>
  <c r="AT1124" i="2"/>
  <c r="U1124" i="2"/>
  <c r="Y1124" i="2" s="1"/>
  <c r="AJ1124" i="2"/>
  <c r="BD1124" i="2"/>
  <c r="AO1124" i="2"/>
  <c r="AE1124" i="2"/>
  <c r="AY1124" i="2"/>
  <c r="BS1123" i="2"/>
  <c r="BK1124" i="2"/>
  <c r="BZ1124" i="2"/>
  <c r="BQ1124" i="2"/>
  <c r="BP1124" i="2"/>
  <c r="S1124" i="2" l="1"/>
  <c r="R1124" i="2"/>
  <c r="CK1124" i="2"/>
  <c r="CL1124" i="2"/>
  <c r="AX1124" i="2"/>
  <c r="BC1124" i="2"/>
  <c r="BJ1124" i="2"/>
  <c r="AI1124" i="2"/>
  <c r="BI1124" i="2"/>
  <c r="AN1124" i="2"/>
  <c r="CC1124" i="2"/>
  <c r="CG1124" i="2" s="1"/>
  <c r="AS1124" i="2"/>
  <c r="BX1124" i="2"/>
  <c r="BW1123" i="2"/>
  <c r="CH1123" i="2" s="1"/>
  <c r="K1124" i="2"/>
  <c r="P1124" i="2" s="1"/>
  <c r="BH1124" i="2"/>
  <c r="F1125" i="2"/>
  <c r="AD1124" i="2"/>
  <c r="BO1124" i="2"/>
  <c r="BN1124" i="2"/>
  <c r="CI1124" i="2" l="1"/>
  <c r="CJ1124" i="2"/>
  <c r="AA1125" i="2"/>
  <c r="Z1125" i="2"/>
  <c r="AC1125" i="2"/>
  <c r="AB1125" i="2"/>
  <c r="AF1125" i="2"/>
  <c r="O1124" i="2"/>
  <c r="BM1124" i="2"/>
  <c r="BR1124" i="2" s="1"/>
  <c r="BA1125" i="2"/>
  <c r="AV1125" i="2"/>
  <c r="AG1125" i="2"/>
  <c r="W1125" i="2"/>
  <c r="AL1125" i="2"/>
  <c r="AQ1125" i="2"/>
  <c r="BF1125" i="2"/>
  <c r="H1126" i="2" s="1"/>
  <c r="BU1124" i="2"/>
  <c r="AM1125" i="2"/>
  <c r="BG1125" i="2"/>
  <c r="I1126" i="2" s="1"/>
  <c r="BB1125" i="2"/>
  <c r="AW1125" i="2"/>
  <c r="X1125" i="2"/>
  <c r="AH1125" i="2"/>
  <c r="AR1125" i="2"/>
  <c r="BV1124" i="2"/>
  <c r="J1125" i="2"/>
  <c r="CM1124" i="2" l="1"/>
  <c r="AP1125" i="2"/>
  <c r="BT1124" i="2"/>
  <c r="L1125" i="2" s="1"/>
  <c r="Q1125" i="2" s="1"/>
  <c r="AU1125" i="2"/>
  <c r="V1125" i="2"/>
  <c r="AK1125" i="2"/>
  <c r="AZ1125" i="2"/>
  <c r="BE1125" i="2"/>
  <c r="G1126" i="2" s="1"/>
  <c r="BL1125" i="2"/>
  <c r="BZ1125" i="2"/>
  <c r="N1125" i="2"/>
  <c r="S1125" i="2" s="1"/>
  <c r="CF1125" i="2"/>
  <c r="CE1125" i="2"/>
  <c r="CA1125" i="2"/>
  <c r="M1125" i="2"/>
  <c r="R1125" i="2" s="1"/>
  <c r="T1124" i="2"/>
  <c r="AT1125" i="2"/>
  <c r="AJ1125" i="2"/>
  <c r="AY1125" i="2"/>
  <c r="BD1125" i="2"/>
  <c r="U1125" i="2"/>
  <c r="AE1125" i="2"/>
  <c r="AO1125" i="2"/>
  <c r="BS1124" i="2"/>
  <c r="BK1125" i="2"/>
  <c r="BP1125" i="2"/>
  <c r="BQ1125" i="2"/>
  <c r="Y1125" i="2" l="1"/>
  <c r="BC1125" i="2"/>
  <c r="CK1125" i="2"/>
  <c r="CL1125" i="2"/>
  <c r="CD1125" i="2"/>
  <c r="BJ1125" i="2"/>
  <c r="AX1125" i="2"/>
  <c r="BY1125" i="2"/>
  <c r="AI1125" i="2"/>
  <c r="BI1125" i="2"/>
  <c r="AD1125" i="2"/>
  <c r="AN1125" i="2"/>
  <c r="CC1125" i="2"/>
  <c r="BW1124" i="2"/>
  <c r="CH1124" i="2" s="1"/>
  <c r="K1125" i="2"/>
  <c r="P1125" i="2" s="1"/>
  <c r="BH1125" i="2"/>
  <c r="F1126" i="2"/>
  <c r="AS1125" i="2"/>
  <c r="BX1125" i="2"/>
  <c r="BO1125" i="2"/>
  <c r="BN1125" i="2"/>
  <c r="CG1125" i="2" l="1"/>
  <c r="CI1125" i="2"/>
  <c r="CJ1125" i="2"/>
  <c r="AC1126" i="2"/>
  <c r="AB1126" i="2"/>
  <c r="Z1126" i="2"/>
  <c r="AA1126" i="2"/>
  <c r="BA1126" i="2"/>
  <c r="W1126" i="2"/>
  <c r="AV1126" i="2"/>
  <c r="AG1126" i="2"/>
  <c r="AL1126" i="2"/>
  <c r="AQ1126" i="2"/>
  <c r="BF1126" i="2"/>
  <c r="H1127" i="2" s="1"/>
  <c r="BU1125" i="2"/>
  <c r="X1126" i="2"/>
  <c r="AH1126" i="2"/>
  <c r="AW1126" i="2"/>
  <c r="BG1126" i="2"/>
  <c r="I1127" i="2" s="1"/>
  <c r="BB1126" i="2"/>
  <c r="AM1126" i="2"/>
  <c r="AR1126" i="2"/>
  <c r="BV1125" i="2"/>
  <c r="AU1126" i="2"/>
  <c r="AK1126" i="2"/>
  <c r="V1126" i="2"/>
  <c r="BE1126" i="2"/>
  <c r="G1127" i="2" s="1"/>
  <c r="AZ1126" i="2"/>
  <c r="AF1126" i="2"/>
  <c r="AP1126" i="2"/>
  <c r="BT1125" i="2"/>
  <c r="O1125" i="2"/>
  <c r="J1126" i="2"/>
  <c r="BM1125" i="2"/>
  <c r="BR1125" i="2" s="1"/>
  <c r="CM1125" i="2" l="1"/>
  <c r="BY1126" i="2"/>
  <c r="BJ1126" i="2"/>
  <c r="CA1126" i="2"/>
  <c r="BK1126" i="2"/>
  <c r="CE1126" i="2"/>
  <c r="BL1126" i="2"/>
  <c r="BZ1126" i="2"/>
  <c r="N1126" i="2"/>
  <c r="S1126" i="2" s="1"/>
  <c r="T1125" i="2"/>
  <c r="BD1126" i="2"/>
  <c r="AY1126" i="2"/>
  <c r="BC1126" i="2" s="1"/>
  <c r="AE1126" i="2"/>
  <c r="AJ1126" i="2"/>
  <c r="AD1126" i="2"/>
  <c r="AT1126" i="2"/>
  <c r="AX1126" i="2" s="1"/>
  <c r="AO1126" i="2"/>
  <c r="U1126" i="2"/>
  <c r="Y1126" i="2" s="1"/>
  <c r="BS1125" i="2"/>
  <c r="CD1126" i="2"/>
  <c r="M1126" i="2"/>
  <c r="R1126" i="2" s="1"/>
  <c r="L1126" i="2"/>
  <c r="Q1126" i="2" s="1"/>
  <c r="CF1126" i="2"/>
  <c r="BQ1126" i="2"/>
  <c r="BP1126" i="2"/>
  <c r="BO1126" i="2"/>
  <c r="CL1126" i="2" l="1"/>
  <c r="CJ1126" i="2"/>
  <c r="CK1126" i="2"/>
  <c r="BW1125" i="2"/>
  <c r="CH1125" i="2" s="1"/>
  <c r="K1126" i="2"/>
  <c r="P1126" i="2" s="1"/>
  <c r="BH1126" i="2"/>
  <c r="F1127" i="2"/>
  <c r="AN1126" i="2"/>
  <c r="CC1126" i="2"/>
  <c r="CG1126" i="2" s="1"/>
  <c r="AS1126" i="2"/>
  <c r="BX1126" i="2"/>
  <c r="AI1126" i="2"/>
  <c r="BI1126" i="2"/>
  <c r="BN1126" i="2"/>
  <c r="CI1126" i="2" l="1"/>
  <c r="CM1126" i="2" s="1"/>
  <c r="AZ1127" i="2"/>
  <c r="AB1127" i="2"/>
  <c r="AC1127" i="2"/>
  <c r="Z1127" i="2"/>
  <c r="AA1127" i="2"/>
  <c r="BU1126" i="2"/>
  <c r="M1127" i="2" s="1"/>
  <c r="BA1127" i="2"/>
  <c r="AV1127" i="2"/>
  <c r="AQ1127" i="2"/>
  <c r="W1127" i="2"/>
  <c r="BF1127" i="2"/>
  <c r="H1128" i="2" s="1"/>
  <c r="AG1127" i="2"/>
  <c r="AL1127" i="2"/>
  <c r="AK1127" i="2"/>
  <c r="V1127" i="2"/>
  <c r="BT1126" i="2"/>
  <c r="L1127" i="2" s="1"/>
  <c r="AP1127" i="2"/>
  <c r="AU1127" i="2"/>
  <c r="BE1127" i="2"/>
  <c r="G1128" i="2" s="1"/>
  <c r="AF1127" i="2"/>
  <c r="BM1126" i="2"/>
  <c r="BR1126" i="2" s="1"/>
  <c r="J1127" i="2"/>
  <c r="O1126" i="2"/>
  <c r="BG1127" i="2"/>
  <c r="I1128" i="2" s="1"/>
  <c r="AH1127" i="2"/>
  <c r="AR1127" i="2"/>
  <c r="BB1127" i="2"/>
  <c r="AM1127" i="2"/>
  <c r="AW1127" i="2"/>
  <c r="X1127" i="2"/>
  <c r="BV1126" i="2"/>
  <c r="R1127" i="2" l="1"/>
  <c r="Q1127" i="2"/>
  <c r="BZ1127" i="2"/>
  <c r="CE1127" i="2"/>
  <c r="BK1127" i="2"/>
  <c r="BJ1127" i="2"/>
  <c r="BY1127" i="2"/>
  <c r="CD1127" i="2"/>
  <c r="CA1127" i="2"/>
  <c r="T1126" i="2"/>
  <c r="BD1127" i="2"/>
  <c r="AE1127" i="2"/>
  <c r="AO1127" i="2"/>
  <c r="AT1127" i="2"/>
  <c r="AX1127" i="2" s="1"/>
  <c r="U1127" i="2"/>
  <c r="Y1127" i="2" s="1"/>
  <c r="AJ1127" i="2"/>
  <c r="AY1127" i="2"/>
  <c r="BC1127" i="2" s="1"/>
  <c r="BS1126" i="2"/>
  <c r="BL1127" i="2"/>
  <c r="N1127" i="2"/>
  <c r="S1127" i="2" s="1"/>
  <c r="CF1127" i="2"/>
  <c r="BO1127" i="2"/>
  <c r="BP1127" i="2"/>
  <c r="BQ1127" i="2"/>
  <c r="CK1127" i="2" l="1"/>
  <c r="CL1127" i="2"/>
  <c r="CJ1127" i="2"/>
  <c r="AB1128" i="2"/>
  <c r="AD1127" i="2"/>
  <c r="AS1127" i="2"/>
  <c r="BX1127" i="2"/>
  <c r="AN1127" i="2"/>
  <c r="CC1127" i="2"/>
  <c r="CG1127" i="2" s="1"/>
  <c r="BI1127" i="2"/>
  <c r="AI1127" i="2"/>
  <c r="BW1126" i="2"/>
  <c r="CH1126" i="2" s="1"/>
  <c r="K1127" i="2"/>
  <c r="P1127" i="2" s="1"/>
  <c r="BH1127" i="2"/>
  <c r="F1128" i="2"/>
  <c r="BN1127" i="2"/>
  <c r="CI1127" i="2" l="1"/>
  <c r="CM1127" i="2" s="1"/>
  <c r="AA1128" i="2"/>
  <c r="Z1128" i="2"/>
  <c r="AC1128" i="2"/>
  <c r="BV1127" i="2"/>
  <c r="N1128" i="2" s="1"/>
  <c r="X1128" i="2"/>
  <c r="BB1128" i="2"/>
  <c r="AM1128" i="2"/>
  <c r="AW1128" i="2"/>
  <c r="AR1128" i="2"/>
  <c r="BG1128" i="2"/>
  <c r="I1129" i="2" s="1"/>
  <c r="AH1128" i="2"/>
  <c r="AK1128" i="2"/>
  <c r="BT1127" i="2"/>
  <c r="L1128" i="2" s="1"/>
  <c r="AZ1128" i="2"/>
  <c r="V1128" i="2"/>
  <c r="BE1128" i="2"/>
  <c r="G1129" i="2" s="1"/>
  <c r="AU1128" i="2"/>
  <c r="AF1128" i="2"/>
  <c r="BM1127" i="2"/>
  <c r="BR1127" i="2" s="1"/>
  <c r="O1127" i="2"/>
  <c r="J1128" i="2"/>
  <c r="BU1127" i="2"/>
  <c r="BF1128" i="2"/>
  <c r="H1129" i="2" s="1"/>
  <c r="AL1128" i="2"/>
  <c r="W1128" i="2"/>
  <c r="AQ1128" i="2"/>
  <c r="AG1128" i="2"/>
  <c r="BA1128" i="2"/>
  <c r="AV1128" i="2"/>
  <c r="S1128" i="2" l="1"/>
  <c r="Q1128" i="2"/>
  <c r="AP1128" i="2"/>
  <c r="BY1128" i="2" s="1"/>
  <c r="CF1128" i="2"/>
  <c r="BL1128" i="2"/>
  <c r="BJ1128" i="2"/>
  <c r="CA1128" i="2"/>
  <c r="BZ1128" i="2"/>
  <c r="CE1128" i="2"/>
  <c r="BK1128" i="2"/>
  <c r="T1127" i="2"/>
  <c r="AY1128" i="2"/>
  <c r="BC1128" i="2" s="1"/>
  <c r="AO1128" i="2"/>
  <c r="U1128" i="2"/>
  <c r="Y1128" i="2" s="1"/>
  <c r="AT1128" i="2"/>
  <c r="AX1128" i="2" s="1"/>
  <c r="AJ1128" i="2"/>
  <c r="AE1128" i="2"/>
  <c r="BD1128" i="2"/>
  <c r="BS1127" i="2"/>
  <c r="M1128" i="2"/>
  <c r="R1128" i="2" s="1"/>
  <c r="BQ1128" i="2"/>
  <c r="BO1128" i="2"/>
  <c r="BP1128" i="2"/>
  <c r="CK1128" i="2" l="1"/>
  <c r="CL1128" i="2"/>
  <c r="CJ1128" i="2"/>
  <c r="CD1128" i="2"/>
  <c r="AC1129" i="2"/>
  <c r="BH1128" i="2"/>
  <c r="F1129" i="2"/>
  <c r="AD1128" i="2"/>
  <c r="AI1128" i="2"/>
  <c r="BI1128" i="2"/>
  <c r="AN1128" i="2"/>
  <c r="CC1128" i="2"/>
  <c r="AS1128" i="2"/>
  <c r="BX1128" i="2"/>
  <c r="BW1127" i="2"/>
  <c r="CH1127" i="2" s="1"/>
  <c r="K1128" i="2"/>
  <c r="P1128" i="2" s="1"/>
  <c r="BN1128" i="2"/>
  <c r="CG1128" i="2" l="1"/>
  <c r="CI1128" i="2"/>
  <c r="CM1128" i="2" s="1"/>
  <c r="AA1129" i="2"/>
  <c r="Z1129" i="2"/>
  <c r="AB1129" i="2"/>
  <c r="BF1129" i="2"/>
  <c r="H1130" i="2" s="1"/>
  <c r="AV1129" i="2"/>
  <c r="BU1128" i="2"/>
  <c r="M1129" i="2" s="1"/>
  <c r="BA1129" i="2"/>
  <c r="W1129" i="2"/>
  <c r="AQ1129" i="2"/>
  <c r="AG1129" i="2"/>
  <c r="AL1129" i="2"/>
  <c r="AF1129" i="2"/>
  <c r="AU1129" i="2"/>
  <c r="AZ1129" i="2"/>
  <c r="AP1129" i="2"/>
  <c r="AW1129" i="2"/>
  <c r="AM1129" i="2"/>
  <c r="X1129" i="2"/>
  <c r="BB1129" i="2"/>
  <c r="AR1129" i="2"/>
  <c r="BG1129" i="2"/>
  <c r="I1130" i="2" s="1"/>
  <c r="AH1129" i="2"/>
  <c r="BV1128" i="2"/>
  <c r="O1128" i="2"/>
  <c r="BM1128" i="2"/>
  <c r="BR1128" i="2" s="1"/>
  <c r="J1129" i="2"/>
  <c r="R1129" i="2" l="1"/>
  <c r="BT1128" i="2"/>
  <c r="L1129" i="2" s="1"/>
  <c r="Q1129" i="2" s="1"/>
  <c r="AK1129" i="2"/>
  <c r="CD1129" i="2" s="1"/>
  <c r="V1129" i="2"/>
  <c r="BE1129" i="2"/>
  <c r="G1130" i="2" s="1"/>
  <c r="BK1129" i="2"/>
  <c r="BZ1129" i="2"/>
  <c r="CE1129" i="2"/>
  <c r="CA1129" i="2"/>
  <c r="BL1129" i="2"/>
  <c r="N1129" i="2"/>
  <c r="S1129" i="2" s="1"/>
  <c r="BJ1129" i="2"/>
  <c r="T1128" i="2"/>
  <c r="AJ1129" i="2"/>
  <c r="AE1129" i="2"/>
  <c r="BD1129" i="2"/>
  <c r="AY1129" i="2"/>
  <c r="BC1129" i="2" s="1"/>
  <c r="AD1129" i="2"/>
  <c r="AT1129" i="2"/>
  <c r="AX1129" i="2" s="1"/>
  <c r="AO1129" i="2"/>
  <c r="U1129" i="2"/>
  <c r="BS1128" i="2"/>
  <c r="CF1129" i="2"/>
  <c r="BO1129" i="2"/>
  <c r="BP1129" i="2"/>
  <c r="BQ1129" i="2"/>
  <c r="CJ1129" i="2" l="1"/>
  <c r="CK1129" i="2"/>
  <c r="CL1129" i="2"/>
  <c r="Y1129" i="2"/>
  <c r="BY1129" i="2"/>
  <c r="AS1129" i="2"/>
  <c r="BX1129" i="2"/>
  <c r="BH1129" i="2"/>
  <c r="F1130" i="2"/>
  <c r="BI1129" i="2"/>
  <c r="AI1129" i="2"/>
  <c r="BW1128" i="2"/>
  <c r="CH1128" i="2" s="1"/>
  <c r="K1129" i="2"/>
  <c r="P1129" i="2" s="1"/>
  <c r="AN1129" i="2"/>
  <c r="CC1129" i="2"/>
  <c r="CG1129" i="2" s="1"/>
  <c r="BN1129" i="2"/>
  <c r="CI1129" i="2" l="1"/>
  <c r="CM1129" i="2" s="1"/>
  <c r="AA1130" i="2"/>
  <c r="Z1130" i="2"/>
  <c r="AB1130" i="2"/>
  <c r="AC1130" i="2"/>
  <c r="BM1129" i="2"/>
  <c r="BR1129" i="2" s="1"/>
  <c r="AW1130" i="2"/>
  <c r="AH1130" i="2"/>
  <c r="BG1130" i="2"/>
  <c r="I1131" i="2" s="1"/>
  <c r="X1130" i="2"/>
  <c r="AM1130" i="2"/>
  <c r="BB1130" i="2"/>
  <c r="AR1130" i="2"/>
  <c r="BV1129" i="2"/>
  <c r="O1129" i="2"/>
  <c r="AQ1130" i="2"/>
  <c r="AG1130" i="2"/>
  <c r="W1130" i="2"/>
  <c r="AL1130" i="2"/>
  <c r="BF1130" i="2"/>
  <c r="H1131" i="2" s="1"/>
  <c r="AV1130" i="2"/>
  <c r="BA1130" i="2"/>
  <c r="BU1129" i="2"/>
  <c r="J1130" i="2"/>
  <c r="V1130" i="2"/>
  <c r="BE1130" i="2"/>
  <c r="G1131" i="2" s="1"/>
  <c r="AK1130" i="2"/>
  <c r="AU1130" i="2"/>
  <c r="AP1130" i="2"/>
  <c r="AF1130" i="2"/>
  <c r="AZ1130" i="2"/>
  <c r="BT1129" i="2"/>
  <c r="L1130" i="2" s="1"/>
  <c r="Q1130" i="2" l="1"/>
  <c r="BY1130" i="2"/>
  <c r="M1130" i="2"/>
  <c r="R1130" i="2" s="1"/>
  <c r="BZ1130" i="2"/>
  <c r="CA1130" i="2"/>
  <c r="CE1130" i="2"/>
  <c r="T1129" i="2"/>
  <c r="AT1130" i="2"/>
  <c r="AX1130" i="2" s="1"/>
  <c r="BD1130" i="2"/>
  <c r="U1130" i="2"/>
  <c r="Y1130" i="2" s="1"/>
  <c r="AJ1130" i="2"/>
  <c r="AD1130" i="2"/>
  <c r="AY1130" i="2"/>
  <c r="BC1130" i="2" s="1"/>
  <c r="AE1130" i="2"/>
  <c r="AO1130" i="2"/>
  <c r="BS1129" i="2"/>
  <c r="BL1130" i="2"/>
  <c r="CD1130" i="2"/>
  <c r="CF1130" i="2"/>
  <c r="BJ1130" i="2"/>
  <c r="BK1130" i="2"/>
  <c r="N1130" i="2"/>
  <c r="S1130" i="2" s="1"/>
  <c r="BO1130" i="2"/>
  <c r="BQ1130" i="2"/>
  <c r="BP1130" i="2"/>
  <c r="CK1130" i="2" l="1"/>
  <c r="CL1130" i="2"/>
  <c r="CJ1130" i="2"/>
  <c r="K1130" i="2"/>
  <c r="P1130" i="2" s="1"/>
  <c r="BW1129" i="2"/>
  <c r="CH1129" i="2" s="1"/>
  <c r="AS1130" i="2"/>
  <c r="BX1130" i="2"/>
  <c r="AN1130" i="2"/>
  <c r="CC1130" i="2"/>
  <c r="CG1130" i="2" s="1"/>
  <c r="BI1130" i="2"/>
  <c r="AI1130" i="2"/>
  <c r="BH1130" i="2"/>
  <c r="F1131" i="2"/>
  <c r="BN1130" i="2"/>
  <c r="CI1130" i="2" l="1"/>
  <c r="CM1130" i="2" s="1"/>
  <c r="AA1131" i="2"/>
  <c r="AC1131" i="2"/>
  <c r="Z1131" i="2"/>
  <c r="AB1131" i="2"/>
  <c r="BV1130" i="2"/>
  <c r="N1131" i="2" s="1"/>
  <c r="AR1131" i="2"/>
  <c r="AM1131" i="2"/>
  <c r="AH1131" i="2"/>
  <c r="X1131" i="2"/>
  <c r="AW1131" i="2"/>
  <c r="BG1131" i="2"/>
  <c r="I1132" i="2" s="1"/>
  <c r="BB1131" i="2"/>
  <c r="BT1130" i="2"/>
  <c r="AZ1131" i="2"/>
  <c r="AP1131" i="2"/>
  <c r="BE1131" i="2"/>
  <c r="G1132" i="2" s="1"/>
  <c r="AU1131" i="2"/>
  <c r="AK1131" i="2"/>
  <c r="V1131" i="2"/>
  <c r="AF1131" i="2"/>
  <c r="O1130" i="2"/>
  <c r="J1131" i="2"/>
  <c r="BM1130" i="2"/>
  <c r="BR1130" i="2" s="1"/>
  <c r="AQ1131" i="2"/>
  <c r="AL1131" i="2"/>
  <c r="BA1131" i="2"/>
  <c r="AG1131" i="2"/>
  <c r="W1131" i="2"/>
  <c r="AV1131" i="2"/>
  <c r="BF1131" i="2"/>
  <c r="H1132" i="2" s="1"/>
  <c r="BU1130" i="2"/>
  <c r="S1131" i="2" l="1"/>
  <c r="CD1131" i="2"/>
  <c r="CF1131" i="2"/>
  <c r="BJ1131" i="2"/>
  <c r="CA1131" i="2"/>
  <c r="BY1131" i="2"/>
  <c r="BL1131" i="2"/>
  <c r="CE1131" i="2"/>
  <c r="M1131" i="2"/>
  <c r="R1131" i="2" s="1"/>
  <c r="BZ1131" i="2"/>
  <c r="BK1131" i="2"/>
  <c r="T1130" i="2"/>
  <c r="AY1131" i="2"/>
  <c r="BC1131" i="2" s="1"/>
  <c r="AO1131" i="2"/>
  <c r="AJ1131" i="2"/>
  <c r="AT1131" i="2"/>
  <c r="AX1131" i="2" s="1"/>
  <c r="BD1131" i="2"/>
  <c r="AE1131" i="2"/>
  <c r="AD1131" i="2"/>
  <c r="U1131" i="2"/>
  <c r="Y1131" i="2" s="1"/>
  <c r="BS1130" i="2"/>
  <c r="L1131" i="2"/>
  <c r="Q1131" i="2" s="1"/>
  <c r="BP1131" i="2"/>
  <c r="BQ1131" i="2"/>
  <c r="BO1131" i="2"/>
  <c r="CL1131" i="2" l="1"/>
  <c r="CJ1131" i="2"/>
  <c r="CK1131" i="2"/>
  <c r="AI1131" i="2"/>
  <c r="BI1131" i="2"/>
  <c r="BX1131" i="2"/>
  <c r="AS1131" i="2"/>
  <c r="BW1130" i="2"/>
  <c r="CH1130" i="2" s="1"/>
  <c r="K1131" i="2"/>
  <c r="P1131" i="2" s="1"/>
  <c r="BH1131" i="2"/>
  <c r="F1132" i="2"/>
  <c r="AN1131" i="2"/>
  <c r="CC1131" i="2"/>
  <c r="CG1131" i="2" s="1"/>
  <c r="BN1131" i="2"/>
  <c r="CI1131" i="2" l="1"/>
  <c r="CM1131" i="2" s="1"/>
  <c r="BT1131" i="2"/>
  <c r="L1132" i="2" s="1"/>
  <c r="Z1132" i="2"/>
  <c r="AC1132" i="2"/>
  <c r="AB1132" i="2"/>
  <c r="AU1132" i="2"/>
  <c r="AZ1132" i="2"/>
  <c r="V1132" i="2"/>
  <c r="BE1132" i="2"/>
  <c r="G1133" i="2" s="1"/>
  <c r="AK1132" i="2"/>
  <c r="BM1131" i="2"/>
  <c r="BR1131" i="2" s="1"/>
  <c r="J1132" i="2"/>
  <c r="BF1132" i="2"/>
  <c r="H1133" i="2" s="1"/>
  <c r="AV1132" i="2"/>
  <c r="AL1132" i="2"/>
  <c r="AG1132" i="2"/>
  <c r="W1132" i="2"/>
  <c r="AQ1132" i="2"/>
  <c r="BA1132" i="2"/>
  <c r="BU1131" i="2"/>
  <c r="AH1132" i="2"/>
  <c r="BG1132" i="2"/>
  <c r="I1133" i="2" s="1"/>
  <c r="BB1132" i="2"/>
  <c r="AM1132" i="2"/>
  <c r="AR1132" i="2"/>
  <c r="AW1132" i="2"/>
  <c r="X1132" i="2"/>
  <c r="BV1131" i="2"/>
  <c r="O1131" i="2"/>
  <c r="AF1132" i="2" l="1"/>
  <c r="BJ1132" i="2" s="1"/>
  <c r="AA1132" i="2"/>
  <c r="Q1132" i="2" s="1"/>
  <c r="AP1132" i="2"/>
  <c r="BY1132" i="2" s="1"/>
  <c r="CA1132" i="2"/>
  <c r="CF1132" i="2"/>
  <c r="M1132" i="2"/>
  <c r="BK1132" i="2"/>
  <c r="T1131" i="2"/>
  <c r="AO1132" i="2"/>
  <c r="AE1132" i="2"/>
  <c r="U1132" i="2"/>
  <c r="Y1132" i="2" s="1"/>
  <c r="BD1132" i="2"/>
  <c r="AY1132" i="2"/>
  <c r="BC1132" i="2" s="1"/>
  <c r="AJ1132" i="2"/>
  <c r="AT1132" i="2"/>
  <c r="AX1132" i="2" s="1"/>
  <c r="BS1131" i="2"/>
  <c r="N1132" i="2"/>
  <c r="BL1132" i="2"/>
  <c r="BZ1132" i="2"/>
  <c r="CE1132" i="2"/>
  <c r="BP1132" i="2"/>
  <c r="BO1132" i="2"/>
  <c r="BQ1132" i="2"/>
  <c r="R1132" i="2" l="1"/>
  <c r="S1132" i="2"/>
  <c r="CL1132" i="2"/>
  <c r="CJ1132" i="2"/>
  <c r="CK1132" i="2"/>
  <c r="CD1132" i="2"/>
  <c r="BW1131" i="2"/>
  <c r="CH1131" i="2" s="1"/>
  <c r="K1132" i="2"/>
  <c r="P1132" i="2" s="1"/>
  <c r="BH1132" i="2"/>
  <c r="F1133" i="2"/>
  <c r="AD1132" i="2"/>
  <c r="AN1132" i="2"/>
  <c r="CC1132" i="2"/>
  <c r="AI1132" i="2"/>
  <c r="BI1132" i="2"/>
  <c r="AS1132" i="2"/>
  <c r="BX1132" i="2"/>
  <c r="BN1132" i="2"/>
  <c r="CG1132" i="2" l="1"/>
  <c r="CI1132" i="2"/>
  <c r="CM1132" i="2" s="1"/>
  <c r="AA1133" i="2"/>
  <c r="AB1133" i="2"/>
  <c r="AC1133" i="2"/>
  <c r="Z1133" i="2"/>
  <c r="J1133" i="2"/>
  <c r="BE1133" i="2"/>
  <c r="G1134" i="2" s="1"/>
  <c r="V1133" i="2"/>
  <c r="AZ1133" i="2"/>
  <c r="AP1133" i="2"/>
  <c r="AU1133" i="2"/>
  <c r="BT1132" i="2"/>
  <c r="O1132" i="2"/>
  <c r="BM1132" i="2"/>
  <c r="BR1132" i="2" s="1"/>
  <c r="W1133" i="2"/>
  <c r="AQ1133" i="2"/>
  <c r="AL1133" i="2"/>
  <c r="AV1133" i="2"/>
  <c r="BA1133" i="2"/>
  <c r="BF1133" i="2"/>
  <c r="H1134" i="2" s="1"/>
  <c r="AG1133" i="2"/>
  <c r="BU1132" i="2"/>
  <c r="X1133" i="2"/>
  <c r="AW1133" i="2"/>
  <c r="AR1133" i="2"/>
  <c r="AH1133" i="2"/>
  <c r="BB1133" i="2"/>
  <c r="AM1133" i="2"/>
  <c r="BG1133" i="2"/>
  <c r="I1134" i="2" s="1"/>
  <c r="BV1132" i="2"/>
  <c r="AF1133" i="2" l="1"/>
  <c r="BJ1133" i="2" s="1"/>
  <c r="AK1133" i="2"/>
  <c r="CD1133" i="2" s="1"/>
  <c r="CF1133" i="2"/>
  <c r="CE1133" i="2"/>
  <c r="BL1133" i="2"/>
  <c r="BK1133" i="2"/>
  <c r="L1133" i="2"/>
  <c r="Q1133" i="2" s="1"/>
  <c r="CA1133" i="2"/>
  <c r="BZ1133" i="2"/>
  <c r="T1132" i="2"/>
  <c r="AE1133" i="2"/>
  <c r="U1133" i="2"/>
  <c r="Y1133" i="2" s="1"/>
  <c r="AD1133" i="2"/>
  <c r="AT1133" i="2"/>
  <c r="AX1133" i="2" s="1"/>
  <c r="AO1133" i="2"/>
  <c r="BD1133" i="2"/>
  <c r="AJ1133" i="2"/>
  <c r="AY1133" i="2"/>
  <c r="BC1133" i="2" s="1"/>
  <c r="BS1132" i="2"/>
  <c r="BY1133" i="2"/>
  <c r="N1133" i="2"/>
  <c r="S1133" i="2" s="1"/>
  <c r="M1133" i="2"/>
  <c r="R1133" i="2" s="1"/>
  <c r="BP1133" i="2"/>
  <c r="BO1133" i="2"/>
  <c r="BQ1133" i="2"/>
  <c r="CL1133" i="2" l="1"/>
  <c r="CJ1133" i="2"/>
  <c r="CK1133" i="2"/>
  <c r="AN1133" i="2"/>
  <c r="CC1133" i="2"/>
  <c r="CG1133" i="2" s="1"/>
  <c r="BH1133" i="2"/>
  <c r="F1134" i="2"/>
  <c r="BW1132" i="2"/>
  <c r="CH1132" i="2" s="1"/>
  <c r="K1133" i="2"/>
  <c r="P1133" i="2" s="1"/>
  <c r="AS1133" i="2"/>
  <c r="BX1133" i="2"/>
  <c r="BI1133" i="2"/>
  <c r="AI1133" i="2"/>
  <c r="BN1133" i="2"/>
  <c r="CI1133" i="2" l="1"/>
  <c r="CM1133" i="2" s="1"/>
  <c r="AA1134" i="2"/>
  <c r="AC1134" i="2"/>
  <c r="Z1134" i="2"/>
  <c r="AB1134" i="2"/>
  <c r="AL1134" i="2"/>
  <c r="BV1133" i="2"/>
  <c r="N1134" i="2" s="1"/>
  <c r="AR1134" i="2"/>
  <c r="BU1133" i="2"/>
  <c r="M1134" i="2" s="1"/>
  <c r="AW1134" i="2"/>
  <c r="AV1134" i="2"/>
  <c r="BG1134" i="2"/>
  <c r="I1135" i="2" s="1"/>
  <c r="AH1134" i="2"/>
  <c r="X1134" i="2"/>
  <c r="BF1134" i="2"/>
  <c r="H1135" i="2" s="1"/>
  <c r="BB1134" i="2"/>
  <c r="AM1134" i="2"/>
  <c r="BA1134" i="2"/>
  <c r="W1134" i="2"/>
  <c r="AQ1134" i="2"/>
  <c r="AG1134" i="2"/>
  <c r="BM1133" i="2"/>
  <c r="BR1133" i="2" s="1"/>
  <c r="J1134" i="2"/>
  <c r="O1133" i="2"/>
  <c r="BE1134" i="2"/>
  <c r="G1135" i="2" s="1"/>
  <c r="AU1134" i="2"/>
  <c r="AP1134" i="2"/>
  <c r="AF1134" i="2"/>
  <c r="V1134" i="2"/>
  <c r="AK1134" i="2"/>
  <c r="AZ1134" i="2"/>
  <c r="BT1133" i="2"/>
  <c r="S1134" i="2" l="1"/>
  <c r="R1134" i="2"/>
  <c r="CA1134" i="2"/>
  <c r="CF1134" i="2"/>
  <c r="BL1134" i="2"/>
  <c r="BZ1134" i="2"/>
  <c r="BK1134" i="2"/>
  <c r="CD1134" i="2"/>
  <c r="CE1134" i="2"/>
  <c r="L1134" i="2"/>
  <c r="Q1134" i="2" s="1"/>
  <c r="BJ1134" i="2"/>
  <c r="T1133" i="2"/>
  <c r="AE1134" i="2"/>
  <c r="AY1134" i="2"/>
  <c r="BC1134" i="2" s="1"/>
  <c r="AT1134" i="2"/>
  <c r="AX1134" i="2" s="1"/>
  <c r="BD1134" i="2"/>
  <c r="AO1134" i="2"/>
  <c r="AJ1134" i="2"/>
  <c r="U1134" i="2"/>
  <c r="Y1134" i="2" s="1"/>
  <c r="BS1133" i="2"/>
  <c r="BY1134" i="2"/>
  <c r="BO1134" i="2"/>
  <c r="BQ1134" i="2"/>
  <c r="BP1134" i="2"/>
  <c r="CL1134" i="2" l="1"/>
  <c r="CJ1134" i="2"/>
  <c r="CK1134" i="2"/>
  <c r="AC1135" i="2"/>
  <c r="AN1134" i="2"/>
  <c r="CC1134" i="2"/>
  <c r="CG1134" i="2" s="1"/>
  <c r="AD1134" i="2"/>
  <c r="AS1134" i="2"/>
  <c r="BX1134" i="2"/>
  <c r="K1134" i="2"/>
  <c r="P1134" i="2" s="1"/>
  <c r="BW1133" i="2"/>
  <c r="CH1133" i="2" s="1"/>
  <c r="BH1134" i="2"/>
  <c r="F1135" i="2"/>
  <c r="AI1134" i="2"/>
  <c r="BI1134" i="2"/>
  <c r="BN1134" i="2"/>
  <c r="CI1134" i="2" l="1"/>
  <c r="CM1134" i="2" s="1"/>
  <c r="AA1135" i="2"/>
  <c r="AB1135" i="2"/>
  <c r="Z1135" i="2"/>
  <c r="AV1135" i="2"/>
  <c r="W1135" i="2"/>
  <c r="BA1135" i="2"/>
  <c r="BF1135" i="2"/>
  <c r="H1136" i="2" s="1"/>
  <c r="BU1134" i="2"/>
  <c r="M1135" i="2" s="1"/>
  <c r="AQ1135" i="2"/>
  <c r="AL1135" i="2"/>
  <c r="AG1135" i="2"/>
  <c r="BM1134" i="2"/>
  <c r="BR1134" i="2" s="1"/>
  <c r="J1135" i="2"/>
  <c r="O1134" i="2"/>
  <c r="AK1135" i="2"/>
  <c r="V1135" i="2"/>
  <c r="AZ1135" i="2"/>
  <c r="AF1135" i="2"/>
  <c r="AU1135" i="2"/>
  <c r="BE1135" i="2"/>
  <c r="G1136" i="2" s="1"/>
  <c r="AP1135" i="2"/>
  <c r="BT1134" i="2"/>
  <c r="AH1135" i="2"/>
  <c r="AM1135" i="2"/>
  <c r="BG1135" i="2"/>
  <c r="I1136" i="2" s="1"/>
  <c r="AW1135" i="2"/>
  <c r="X1135" i="2"/>
  <c r="AR1135" i="2"/>
  <c r="BB1135" i="2"/>
  <c r="BV1134" i="2"/>
  <c r="R1135" i="2" l="1"/>
  <c r="BZ1135" i="2"/>
  <c r="BK1135" i="2"/>
  <c r="CE1135" i="2"/>
  <c r="CA1135" i="2"/>
  <c r="BJ1135" i="2"/>
  <c r="BL1135" i="2"/>
  <c r="CD1135" i="2"/>
  <c r="N1135" i="2"/>
  <c r="S1135" i="2" s="1"/>
  <c r="L1135" i="2"/>
  <c r="Q1135" i="2" s="1"/>
  <c r="BY1135" i="2"/>
  <c r="T1134" i="2"/>
  <c r="BD1135" i="2"/>
  <c r="AT1135" i="2"/>
  <c r="AX1135" i="2" s="1"/>
  <c r="AE1135" i="2"/>
  <c r="U1135" i="2"/>
  <c r="Y1135" i="2" s="1"/>
  <c r="AY1135" i="2"/>
  <c r="BC1135" i="2" s="1"/>
  <c r="AJ1135" i="2"/>
  <c r="AD1135" i="2"/>
  <c r="AO1135" i="2"/>
  <c r="BS1134" i="2"/>
  <c r="CF1135" i="2"/>
  <c r="BQ1135" i="2"/>
  <c r="BP1135" i="2"/>
  <c r="BO1135" i="2"/>
  <c r="CL1135" i="2" l="1"/>
  <c r="CK1135" i="2"/>
  <c r="CJ1135" i="2"/>
  <c r="BX1135" i="2"/>
  <c r="AS1135" i="2"/>
  <c r="BI1135" i="2"/>
  <c r="AI1135" i="2"/>
  <c r="AN1135" i="2"/>
  <c r="CC1135" i="2"/>
  <c r="CG1135" i="2" s="1"/>
  <c r="BW1134" i="2"/>
  <c r="CH1134" i="2" s="1"/>
  <c r="K1135" i="2"/>
  <c r="P1135" i="2" s="1"/>
  <c r="BH1135" i="2"/>
  <c r="F1136" i="2"/>
  <c r="BN1135" i="2"/>
  <c r="CI1135" i="2" l="1"/>
  <c r="CM1135" i="2" s="1"/>
  <c r="Z1136" i="2"/>
  <c r="AB1136" i="2"/>
  <c r="AC1136" i="2"/>
  <c r="AA1136" i="2"/>
  <c r="AV1136" i="2"/>
  <c r="BA1136" i="2"/>
  <c r="W1136" i="2"/>
  <c r="AQ1136" i="2"/>
  <c r="BF1136" i="2"/>
  <c r="H1137" i="2" s="1"/>
  <c r="AL1136" i="2"/>
  <c r="AG1136" i="2"/>
  <c r="BU1135" i="2"/>
  <c r="J1136" i="2"/>
  <c r="V1136" i="2"/>
  <c r="AP1136" i="2"/>
  <c r="AU1136" i="2"/>
  <c r="AF1136" i="2"/>
  <c r="AZ1136" i="2"/>
  <c r="BE1136" i="2"/>
  <c r="G1137" i="2" s="1"/>
  <c r="AK1136" i="2"/>
  <c r="BT1135" i="2"/>
  <c r="X1136" i="2"/>
  <c r="AH1136" i="2"/>
  <c r="BG1136" i="2"/>
  <c r="I1137" i="2" s="1"/>
  <c r="AM1136" i="2"/>
  <c r="BB1136" i="2"/>
  <c r="AW1136" i="2"/>
  <c r="AR1136" i="2"/>
  <c r="BV1135" i="2"/>
  <c r="O1135" i="2"/>
  <c r="BM1135" i="2"/>
  <c r="BR1135" i="2" s="1"/>
  <c r="BK1136" i="2" l="1"/>
  <c r="CA1136" i="2"/>
  <c r="CD1136" i="2"/>
  <c r="CE1136" i="2"/>
  <c r="BY1136" i="2"/>
  <c r="M1136" i="2"/>
  <c r="R1136" i="2" s="1"/>
  <c r="BZ1136" i="2"/>
  <c r="T1135" i="2"/>
  <c r="AD1136" i="2"/>
  <c r="AJ1136" i="2"/>
  <c r="AO1136" i="2"/>
  <c r="AE1136" i="2"/>
  <c r="BD1136" i="2"/>
  <c r="U1136" i="2"/>
  <c r="Y1136" i="2" s="1"/>
  <c r="AT1136" i="2"/>
  <c r="AX1136" i="2" s="1"/>
  <c r="AY1136" i="2"/>
  <c r="BC1136" i="2" s="1"/>
  <c r="BS1135" i="2"/>
  <c r="CF1136" i="2"/>
  <c r="N1136" i="2"/>
  <c r="S1136" i="2" s="1"/>
  <c r="L1136" i="2"/>
  <c r="Q1136" i="2" s="1"/>
  <c r="BJ1136" i="2"/>
  <c r="BL1136" i="2"/>
  <c r="BO1136" i="2"/>
  <c r="BP1136" i="2"/>
  <c r="BQ1136" i="2"/>
  <c r="CL1136" i="2" l="1"/>
  <c r="CK1136" i="2"/>
  <c r="CJ1136" i="2"/>
  <c r="AC1137" i="2"/>
  <c r="AM1137" i="2"/>
  <c r="BG1137" i="2"/>
  <c r="I1138" i="2" s="1"/>
  <c r="BB1137" i="2"/>
  <c r="AR1137" i="2"/>
  <c r="AW1137" i="2"/>
  <c r="X1137" i="2"/>
  <c r="AH1137" i="2"/>
  <c r="AS1136" i="2"/>
  <c r="BX1136" i="2"/>
  <c r="AN1136" i="2"/>
  <c r="CC1136" i="2"/>
  <c r="CG1136" i="2" s="1"/>
  <c r="K1136" i="2"/>
  <c r="P1136" i="2" s="1"/>
  <c r="BW1135" i="2"/>
  <c r="CH1135" i="2" s="1"/>
  <c r="BH1136" i="2"/>
  <c r="F1137" i="2"/>
  <c r="BV1136" i="2"/>
  <c r="BI1136" i="2"/>
  <c r="AI1136" i="2"/>
  <c r="BN1136" i="2"/>
  <c r="CI1136" i="2" l="1"/>
  <c r="CM1136" i="2" s="1"/>
  <c r="AA1137" i="2"/>
  <c r="Z1137" i="2"/>
  <c r="AB1137" i="2"/>
  <c r="AP1137" i="2"/>
  <c r="BT1136" i="2"/>
  <c r="L1137" i="2" s="1"/>
  <c r="AZ1137" i="2"/>
  <c r="V1137" i="2"/>
  <c r="BE1137" i="2"/>
  <c r="G1138" i="2" s="1"/>
  <c r="AU1137" i="2"/>
  <c r="AF1137" i="2"/>
  <c r="AK1137" i="2"/>
  <c r="CF1137" i="2"/>
  <c r="CA1137" i="2"/>
  <c r="J1137" i="2"/>
  <c r="O1136" i="2"/>
  <c r="BL1137" i="2"/>
  <c r="BM1136" i="2"/>
  <c r="BR1136" i="2" s="1"/>
  <c r="AV1137" i="2"/>
  <c r="AL1137" i="2"/>
  <c r="AG1137" i="2"/>
  <c r="W1137" i="2"/>
  <c r="BF1137" i="2"/>
  <c r="H1138" i="2" s="1"/>
  <c r="AQ1137" i="2"/>
  <c r="BA1137" i="2"/>
  <c r="BU1136" i="2"/>
  <c r="N1137" i="2"/>
  <c r="BQ1137" i="2"/>
  <c r="S1137" i="2" l="1"/>
  <c r="Q1137" i="2"/>
  <c r="CL1137" i="2"/>
  <c r="BJ1137" i="2"/>
  <c r="CD1137" i="2"/>
  <c r="BY1137" i="2"/>
  <c r="BZ1137" i="2"/>
  <c r="BK1137" i="2"/>
  <c r="CE1137" i="2"/>
  <c r="M1137" i="2"/>
  <c r="R1137" i="2" s="1"/>
  <c r="T1136" i="2"/>
  <c r="AD1137" i="2"/>
  <c r="BD1137" i="2"/>
  <c r="U1137" i="2"/>
  <c r="Y1137" i="2" s="1"/>
  <c r="AT1137" i="2"/>
  <c r="AX1137" i="2" s="1"/>
  <c r="AO1137" i="2"/>
  <c r="AE1137" i="2"/>
  <c r="AJ1137" i="2"/>
  <c r="AY1137" i="2"/>
  <c r="BC1137" i="2" s="1"/>
  <c r="BS1136" i="2"/>
  <c r="BP1137" i="2"/>
  <c r="BO1137" i="2"/>
  <c r="CK1137" i="2" l="1"/>
  <c r="CJ1137" i="2"/>
  <c r="AN1137" i="2"/>
  <c r="CC1137" i="2"/>
  <c r="CG1137" i="2" s="1"/>
  <c r="BI1137" i="2"/>
  <c r="AI1137" i="2"/>
  <c r="BH1137" i="2"/>
  <c r="F1138" i="2"/>
  <c r="BW1136" i="2"/>
  <c r="CH1136" i="2" s="1"/>
  <c r="K1137" i="2"/>
  <c r="P1137" i="2" s="1"/>
  <c r="AS1137" i="2"/>
  <c r="BX1137" i="2"/>
  <c r="BN1137" i="2"/>
  <c r="CI1137" i="2" l="1"/>
  <c r="CM1137" i="2" s="1"/>
  <c r="AA1138" i="2"/>
  <c r="AB1138" i="2"/>
  <c r="Z1138" i="2"/>
  <c r="AC1138" i="2"/>
  <c r="O1137" i="2"/>
  <c r="AV1138" i="2"/>
  <c r="W1138" i="2"/>
  <c r="BF1138" i="2"/>
  <c r="H1139" i="2" s="1"/>
  <c r="AG1138" i="2"/>
  <c r="AL1138" i="2"/>
  <c r="BA1138" i="2"/>
  <c r="AQ1138" i="2"/>
  <c r="BU1137" i="2"/>
  <c r="BM1137" i="2"/>
  <c r="BR1137" i="2" s="1"/>
  <c r="BE1138" i="2"/>
  <c r="G1139" i="2" s="1"/>
  <c r="AU1138" i="2"/>
  <c r="AZ1138" i="2"/>
  <c r="AP1138" i="2"/>
  <c r="AF1138" i="2"/>
  <c r="AK1138" i="2"/>
  <c r="V1138" i="2"/>
  <c r="BT1137" i="2"/>
  <c r="J1138" i="2"/>
  <c r="AM1138" i="2"/>
  <c r="BG1138" i="2"/>
  <c r="I1139" i="2" s="1"/>
  <c r="X1138" i="2"/>
  <c r="AR1138" i="2"/>
  <c r="AW1138" i="2"/>
  <c r="BB1138" i="2"/>
  <c r="AH1138" i="2"/>
  <c r="BV1137" i="2"/>
  <c r="BY1138" i="2" l="1"/>
  <c r="BZ1138" i="2"/>
  <c r="BK1138" i="2"/>
  <c r="BJ1138" i="2"/>
  <c r="CA1138" i="2"/>
  <c r="BL1138" i="2"/>
  <c r="CD1138" i="2"/>
  <c r="CE1138" i="2"/>
  <c r="M1138" i="2"/>
  <c r="R1138" i="2" s="1"/>
  <c r="L1138" i="2"/>
  <c r="Q1138" i="2" s="1"/>
  <c r="N1138" i="2"/>
  <c r="S1138" i="2" s="1"/>
  <c r="CF1138" i="2"/>
  <c r="T1137" i="2"/>
  <c r="U1138" i="2"/>
  <c r="Y1138" i="2" s="1"/>
  <c r="AD1138" i="2"/>
  <c r="AY1138" i="2"/>
  <c r="BC1138" i="2" s="1"/>
  <c r="BD1138" i="2"/>
  <c r="AE1138" i="2"/>
  <c r="AT1138" i="2"/>
  <c r="AX1138" i="2" s="1"/>
  <c r="AO1138" i="2"/>
  <c r="AJ1138" i="2"/>
  <c r="BS1137" i="2"/>
  <c r="BQ1138" i="2"/>
  <c r="BO1138" i="2"/>
  <c r="BP1138" i="2"/>
  <c r="CL1138" i="2" l="1"/>
  <c r="CK1138" i="2"/>
  <c r="CJ1138" i="2"/>
  <c r="K1138" i="2"/>
  <c r="P1138" i="2" s="1"/>
  <c r="BW1137" i="2"/>
  <c r="CH1137" i="2" s="1"/>
  <c r="BI1138" i="2"/>
  <c r="AI1138" i="2"/>
  <c r="AN1138" i="2"/>
  <c r="CC1138" i="2"/>
  <c r="CG1138" i="2" s="1"/>
  <c r="BH1138" i="2"/>
  <c r="F1139" i="2"/>
  <c r="BX1138" i="2"/>
  <c r="AS1138" i="2"/>
  <c r="BN1138" i="2"/>
  <c r="CI1138" i="2" l="1"/>
  <c r="CM1138" i="2" s="1"/>
  <c r="AP1139" i="2"/>
  <c r="Z1139" i="2"/>
  <c r="AC1139" i="2"/>
  <c r="AB1139" i="2"/>
  <c r="AA1139" i="2"/>
  <c r="W1139" i="2"/>
  <c r="AG1139" i="2"/>
  <c r="AQ1139" i="2"/>
  <c r="BF1139" i="2"/>
  <c r="H1140" i="2" s="1"/>
  <c r="AV1139" i="2"/>
  <c r="AL1139" i="2"/>
  <c r="BA1139" i="2"/>
  <c r="BU1138" i="2"/>
  <c r="J1139" i="2"/>
  <c r="AM1139" i="2"/>
  <c r="AW1139" i="2"/>
  <c r="BG1139" i="2"/>
  <c r="I1140" i="2" s="1"/>
  <c r="AH1139" i="2"/>
  <c r="BB1139" i="2"/>
  <c r="AR1139" i="2"/>
  <c r="X1139" i="2"/>
  <c r="BV1138" i="2"/>
  <c r="AF1139" i="2"/>
  <c r="AZ1139" i="2"/>
  <c r="AU1139" i="2"/>
  <c r="BE1139" i="2"/>
  <c r="G1140" i="2" s="1"/>
  <c r="V1139" i="2"/>
  <c r="AK1139" i="2"/>
  <c r="BT1138" i="2"/>
  <c r="O1138" i="2"/>
  <c r="BM1138" i="2"/>
  <c r="BR1138" i="2" s="1"/>
  <c r="CE1139" i="2" l="1"/>
  <c r="CD1139" i="2"/>
  <c r="CA1139" i="2"/>
  <c r="T1138" i="2"/>
  <c r="AY1139" i="2"/>
  <c r="BC1139" i="2" s="1"/>
  <c r="BD1139" i="2"/>
  <c r="U1139" i="2"/>
  <c r="Y1139" i="2" s="1"/>
  <c r="AO1139" i="2"/>
  <c r="AJ1139" i="2"/>
  <c r="AD1139" i="2"/>
  <c r="AE1139" i="2"/>
  <c r="AT1139" i="2"/>
  <c r="AX1139" i="2" s="1"/>
  <c r="BS1138" i="2"/>
  <c r="BW1138" i="2" s="1"/>
  <c r="CH1138" i="2" s="1"/>
  <c r="BL1139" i="2"/>
  <c r="BZ1139" i="2"/>
  <c r="L1139" i="2"/>
  <c r="Q1139" i="2" s="1"/>
  <c r="BJ1139" i="2"/>
  <c r="BK1139" i="2"/>
  <c r="BY1139" i="2"/>
  <c r="N1139" i="2"/>
  <c r="S1139" i="2" s="1"/>
  <c r="CF1139" i="2"/>
  <c r="M1139" i="2"/>
  <c r="R1139" i="2" s="1"/>
  <c r="BQ1139" i="2"/>
  <c r="BP1139" i="2"/>
  <c r="BO1139" i="2"/>
  <c r="CK1139" i="2" l="1"/>
  <c r="CL1139" i="2"/>
  <c r="CJ1139" i="2"/>
  <c r="BI1139" i="2"/>
  <c r="AI1139" i="2"/>
  <c r="BH1139" i="2"/>
  <c r="F1140" i="2"/>
  <c r="K1139" i="2"/>
  <c r="P1139" i="2" s="1"/>
  <c r="AN1139" i="2"/>
  <c r="CC1139" i="2"/>
  <c r="CG1139" i="2" s="1"/>
  <c r="AS1139" i="2"/>
  <c r="BX1139" i="2"/>
  <c r="BN1139" i="2"/>
  <c r="CI1139" i="2" l="1"/>
  <c r="CM1139" i="2" s="1"/>
  <c r="Z1140" i="2"/>
  <c r="AA1140" i="2"/>
  <c r="AB1140" i="2"/>
  <c r="AC1140" i="2"/>
  <c r="BE1140" i="2"/>
  <c r="G1141" i="2" s="1"/>
  <c r="BT1139" i="2"/>
  <c r="L1140" i="2" s="1"/>
  <c r="BU1139" i="2"/>
  <c r="M1140" i="2" s="1"/>
  <c r="X1140" i="2"/>
  <c r="AL1140" i="2"/>
  <c r="BF1140" i="2"/>
  <c r="H1141" i="2" s="1"/>
  <c r="AG1140" i="2"/>
  <c r="AQ1140" i="2"/>
  <c r="AV1140" i="2"/>
  <c r="BA1140" i="2"/>
  <c r="W1140" i="2"/>
  <c r="AK1140" i="2"/>
  <c r="AZ1140" i="2"/>
  <c r="AU1140" i="2"/>
  <c r="V1140" i="2"/>
  <c r="AF1140" i="2"/>
  <c r="BV1139" i="2"/>
  <c r="N1140" i="2" s="1"/>
  <c r="AW1140" i="2"/>
  <c r="AP1140" i="2"/>
  <c r="BB1140" i="2"/>
  <c r="BG1140" i="2"/>
  <c r="I1141" i="2" s="1"/>
  <c r="AH1140" i="2"/>
  <c r="AM1140" i="2"/>
  <c r="AR1140" i="2"/>
  <c r="O1139" i="2"/>
  <c r="J1140" i="2"/>
  <c r="BM1139" i="2"/>
  <c r="BR1139" i="2" s="1"/>
  <c r="S1140" i="2" l="1"/>
  <c r="R1140" i="2"/>
  <c r="Q1140" i="2"/>
  <c r="BK1140" i="2"/>
  <c r="CE1140" i="2"/>
  <c r="BZ1140" i="2"/>
  <c r="BY1140" i="2"/>
  <c r="BL1140" i="2"/>
  <c r="BJ1140" i="2"/>
  <c r="CD1140" i="2"/>
  <c r="CF1140" i="2"/>
  <c r="CA1140" i="2"/>
  <c r="T1139" i="2"/>
  <c r="AJ1140" i="2"/>
  <c r="AO1140" i="2"/>
  <c r="BD1140" i="2"/>
  <c r="AT1140" i="2"/>
  <c r="AX1140" i="2" s="1"/>
  <c r="AY1140" i="2"/>
  <c r="BC1140" i="2" s="1"/>
  <c r="AE1140" i="2"/>
  <c r="U1140" i="2"/>
  <c r="Y1140" i="2" s="1"/>
  <c r="BS1139" i="2"/>
  <c r="BP1140" i="2"/>
  <c r="BQ1140" i="2"/>
  <c r="BO1140" i="2"/>
  <c r="CJ1140" i="2" l="1"/>
  <c r="CK1140" i="2"/>
  <c r="CL1140" i="2"/>
  <c r="BW1139" i="2"/>
  <c r="CH1139" i="2" s="1"/>
  <c r="K1140" i="2"/>
  <c r="P1140" i="2" s="1"/>
  <c r="AN1140" i="2"/>
  <c r="CC1140" i="2"/>
  <c r="CG1140" i="2" s="1"/>
  <c r="AD1140" i="2"/>
  <c r="BH1140" i="2"/>
  <c r="F1141" i="2"/>
  <c r="AI1140" i="2"/>
  <c r="BI1140" i="2"/>
  <c r="AS1140" i="2"/>
  <c r="BX1140" i="2"/>
  <c r="BN1140" i="2"/>
  <c r="CI1140" i="2" l="1"/>
  <c r="CM1140" i="2" s="1"/>
  <c r="AA1141" i="2"/>
  <c r="AC1141" i="2"/>
  <c r="AB1141" i="2"/>
  <c r="Z1141" i="2"/>
  <c r="AL1141" i="2"/>
  <c r="AV1141" i="2"/>
  <c r="AQ1141" i="2"/>
  <c r="BA1141" i="2"/>
  <c r="BF1141" i="2"/>
  <c r="H1142" i="2" s="1"/>
  <c r="AG1141" i="2"/>
  <c r="W1141" i="2"/>
  <c r="BU1140" i="2"/>
  <c r="AH1141" i="2"/>
  <c r="X1141" i="2"/>
  <c r="AM1141" i="2"/>
  <c r="AW1141" i="2"/>
  <c r="BG1141" i="2"/>
  <c r="I1142" i="2" s="1"/>
  <c r="AR1141" i="2"/>
  <c r="BB1141" i="2"/>
  <c r="BV1140" i="2"/>
  <c r="AK1141" i="2"/>
  <c r="AP1141" i="2"/>
  <c r="AZ1141" i="2"/>
  <c r="AU1141" i="2"/>
  <c r="V1141" i="2"/>
  <c r="BE1141" i="2"/>
  <c r="G1142" i="2" s="1"/>
  <c r="AF1141" i="2"/>
  <c r="BT1140" i="2"/>
  <c r="O1140" i="2"/>
  <c r="J1141" i="2"/>
  <c r="BM1140" i="2"/>
  <c r="BR1140" i="2" s="1"/>
  <c r="BK1141" i="2" l="1"/>
  <c r="BJ1141" i="2"/>
  <c r="CA1141" i="2"/>
  <c r="CE1141" i="2"/>
  <c r="CD1141" i="2"/>
  <c r="T1140" i="2"/>
  <c r="AE1141" i="2"/>
  <c r="AT1141" i="2"/>
  <c r="AX1141" i="2" s="1"/>
  <c r="AD1141" i="2"/>
  <c r="AO1141" i="2"/>
  <c r="BD1141" i="2"/>
  <c r="AJ1141" i="2"/>
  <c r="AY1141" i="2"/>
  <c r="BC1141" i="2" s="1"/>
  <c r="U1141" i="2"/>
  <c r="Y1141" i="2" s="1"/>
  <c r="BS1140" i="2"/>
  <c r="L1141" i="2"/>
  <c r="Q1141" i="2" s="1"/>
  <c r="N1141" i="2"/>
  <c r="S1141" i="2" s="1"/>
  <c r="BL1141" i="2"/>
  <c r="BZ1141" i="2"/>
  <c r="BY1141" i="2"/>
  <c r="CF1141" i="2"/>
  <c r="M1141" i="2"/>
  <c r="R1141" i="2" s="1"/>
  <c r="BP1141" i="2"/>
  <c r="BQ1141" i="2"/>
  <c r="BO1141" i="2"/>
  <c r="CL1141" i="2" l="1"/>
  <c r="CJ1141" i="2"/>
  <c r="CK1141" i="2"/>
  <c r="AC1142" i="2"/>
  <c r="BV1141" i="2"/>
  <c r="N1142" i="2" s="1"/>
  <c r="AM1142" i="2"/>
  <c r="X1142" i="2"/>
  <c r="BG1142" i="2"/>
  <c r="I1143" i="2" s="1"/>
  <c r="AW1142" i="2"/>
  <c r="AR1142" i="2"/>
  <c r="AH1142" i="2"/>
  <c r="BB1142" i="2"/>
  <c r="BW1140" i="2"/>
  <c r="CH1140" i="2" s="1"/>
  <c r="K1141" i="2"/>
  <c r="P1141" i="2" s="1"/>
  <c r="BH1141" i="2"/>
  <c r="F1142" i="2"/>
  <c r="BI1141" i="2"/>
  <c r="AI1141" i="2"/>
  <c r="AS1141" i="2"/>
  <c r="BX1141" i="2"/>
  <c r="AN1141" i="2"/>
  <c r="CC1141" i="2"/>
  <c r="CG1141" i="2" s="1"/>
  <c r="BN1141" i="2"/>
  <c r="CI1141" i="2" l="1"/>
  <c r="CM1141" i="2" s="1"/>
  <c r="AK1142" i="2"/>
  <c r="AA1142" i="2"/>
  <c r="AB1142" i="2"/>
  <c r="Z1142" i="2"/>
  <c r="V1142" i="2"/>
  <c r="BE1142" i="2"/>
  <c r="G1143" i="2" s="1"/>
  <c r="BT1141" i="2"/>
  <c r="L1142" i="2" s="1"/>
  <c r="BA1142" i="2"/>
  <c r="AV1142" i="2"/>
  <c r="BF1142" i="2"/>
  <c r="H1143" i="2" s="1"/>
  <c r="AQ1142" i="2"/>
  <c r="CF1142" i="2"/>
  <c r="AU1142" i="2"/>
  <c r="W1142" i="2"/>
  <c r="BU1141" i="2"/>
  <c r="M1142" i="2" s="1"/>
  <c r="AG1142" i="2"/>
  <c r="AL1142" i="2"/>
  <c r="BL1142" i="2"/>
  <c r="CA1142" i="2"/>
  <c r="O1141" i="2"/>
  <c r="BM1141" i="2"/>
  <c r="BR1141" i="2" s="1"/>
  <c r="J1142" i="2"/>
  <c r="BQ1142" i="2"/>
  <c r="S1142" i="2" l="1"/>
  <c r="R1142" i="2"/>
  <c r="Q1142" i="2"/>
  <c r="CL1142" i="2"/>
  <c r="AZ1142" i="2"/>
  <c r="AP1142" i="2"/>
  <c r="CD1142" i="2" s="1"/>
  <c r="AF1142" i="2"/>
  <c r="CE1142" i="2"/>
  <c r="BK1142" i="2"/>
  <c r="BZ1142" i="2"/>
  <c r="T1141" i="2"/>
  <c r="AY1142" i="2"/>
  <c r="AE1142" i="2"/>
  <c r="BD1142" i="2"/>
  <c r="AO1142" i="2"/>
  <c r="AT1142" i="2"/>
  <c r="AX1142" i="2" s="1"/>
  <c r="AJ1142" i="2"/>
  <c r="U1142" i="2"/>
  <c r="Y1142" i="2" s="1"/>
  <c r="BS1141" i="2"/>
  <c r="BP1142" i="2"/>
  <c r="CK1142" i="2" l="1"/>
  <c r="BJ1142" i="2"/>
  <c r="BC1142" i="2"/>
  <c r="BY1142" i="2"/>
  <c r="AS1142" i="2"/>
  <c r="BX1142" i="2"/>
  <c r="AD1142" i="2"/>
  <c r="BH1142" i="2"/>
  <c r="F1143" i="2"/>
  <c r="AN1142" i="2"/>
  <c r="CC1142" i="2"/>
  <c r="CG1142" i="2" s="1"/>
  <c r="BI1142" i="2"/>
  <c r="AI1142" i="2"/>
  <c r="BW1141" i="2"/>
  <c r="CH1141" i="2" s="1"/>
  <c r="K1142" i="2"/>
  <c r="P1142" i="2" s="1"/>
  <c r="BN1142" i="2"/>
  <c r="BO1142" i="2"/>
  <c r="CI1142" i="2" l="1"/>
  <c r="CJ1142" i="2"/>
  <c r="AA1143" i="2"/>
  <c r="AB1143" i="2"/>
  <c r="AC1143" i="2"/>
  <c r="Z1143" i="2"/>
  <c r="W1143" i="2"/>
  <c r="AG1143" i="2"/>
  <c r="AV1143" i="2"/>
  <c r="BA1143" i="2"/>
  <c r="AL1143" i="2"/>
  <c r="AQ1143" i="2"/>
  <c r="BF1143" i="2"/>
  <c r="H1144" i="2" s="1"/>
  <c r="BU1142" i="2"/>
  <c r="AU1143" i="2"/>
  <c r="AK1143" i="2"/>
  <c r="V1143" i="2"/>
  <c r="BE1143" i="2"/>
  <c r="G1144" i="2" s="1"/>
  <c r="AF1143" i="2"/>
  <c r="AP1143" i="2"/>
  <c r="AZ1143" i="2"/>
  <c r="BT1142" i="2"/>
  <c r="O1142" i="2"/>
  <c r="J1143" i="2"/>
  <c r="BM1142" i="2"/>
  <c r="BR1142" i="2" s="1"/>
  <c r="BB1143" i="2"/>
  <c r="AW1143" i="2"/>
  <c r="X1143" i="2"/>
  <c r="AR1143" i="2"/>
  <c r="BG1143" i="2"/>
  <c r="I1144" i="2" s="1"/>
  <c r="AM1143" i="2"/>
  <c r="AH1143" i="2"/>
  <c r="BV1142" i="2"/>
  <c r="CM1142" i="2" l="1"/>
  <c r="CF1143" i="2"/>
  <c r="BL1143" i="2"/>
  <c r="BZ1143" i="2"/>
  <c r="BY1143" i="2"/>
  <c r="BK1143" i="2"/>
  <c r="N1143" i="2"/>
  <c r="S1143" i="2" s="1"/>
  <c r="CD1143" i="2"/>
  <c r="CA1143" i="2"/>
  <c r="T1142" i="2"/>
  <c r="AE1143" i="2"/>
  <c r="AO1143" i="2"/>
  <c r="BD1143" i="2"/>
  <c r="U1143" i="2"/>
  <c r="Y1143" i="2" s="1"/>
  <c r="AT1143" i="2"/>
  <c r="AX1143" i="2" s="1"/>
  <c r="AY1143" i="2"/>
  <c r="BC1143" i="2" s="1"/>
  <c r="AJ1143" i="2"/>
  <c r="AD1143" i="2"/>
  <c r="BS1142" i="2"/>
  <c r="BJ1143" i="2"/>
  <c r="L1143" i="2"/>
  <c r="Q1143" i="2" s="1"/>
  <c r="M1143" i="2"/>
  <c r="R1143" i="2" s="1"/>
  <c r="CE1143" i="2"/>
  <c r="BQ1143" i="2"/>
  <c r="BP1143" i="2"/>
  <c r="BO1143" i="2"/>
  <c r="CJ1143" i="2" l="1"/>
  <c r="CK1143" i="2"/>
  <c r="CL1143" i="2"/>
  <c r="AS1143" i="2"/>
  <c r="BX1143" i="2"/>
  <c r="BW1142" i="2"/>
  <c r="CH1142" i="2" s="1"/>
  <c r="K1143" i="2"/>
  <c r="P1143" i="2" s="1"/>
  <c r="BI1143" i="2"/>
  <c r="AI1143" i="2"/>
  <c r="AN1143" i="2"/>
  <c r="CC1143" i="2"/>
  <c r="CG1143" i="2" s="1"/>
  <c r="BH1143" i="2"/>
  <c r="F1144" i="2"/>
  <c r="BN1143" i="2"/>
  <c r="CI1143" i="2" l="1"/>
  <c r="CM1143" i="2" s="1"/>
  <c r="AB1144" i="2"/>
  <c r="Z1144" i="2"/>
  <c r="AC1144" i="2"/>
  <c r="AZ1144" i="2"/>
  <c r="AA1144" i="2"/>
  <c r="BA1144" i="2"/>
  <c r="AF1144" i="2"/>
  <c r="AK1144" i="2"/>
  <c r="BT1143" i="2"/>
  <c r="L1144" i="2" s="1"/>
  <c r="BU1143" i="2"/>
  <c r="M1144" i="2" s="1"/>
  <c r="V1144" i="2"/>
  <c r="BE1144" i="2"/>
  <c r="G1145" i="2" s="1"/>
  <c r="AU1144" i="2"/>
  <c r="AP1144" i="2"/>
  <c r="AL1144" i="2"/>
  <c r="AV1144" i="2"/>
  <c r="W1144" i="2"/>
  <c r="AQ1144" i="2"/>
  <c r="BF1144" i="2"/>
  <c r="H1145" i="2" s="1"/>
  <c r="AG1144" i="2"/>
  <c r="J1144" i="2"/>
  <c r="AM1144" i="2"/>
  <c r="BG1144" i="2"/>
  <c r="I1145" i="2" s="1"/>
  <c r="BB1144" i="2"/>
  <c r="AR1144" i="2"/>
  <c r="AW1144" i="2"/>
  <c r="X1144" i="2"/>
  <c r="AH1144" i="2"/>
  <c r="BV1143" i="2"/>
  <c r="BM1143" i="2"/>
  <c r="BR1143" i="2" s="1"/>
  <c r="O1143" i="2"/>
  <c r="R1144" i="2" l="1"/>
  <c r="Q1144" i="2"/>
  <c r="BK1144" i="2"/>
  <c r="BJ1144" i="2"/>
  <c r="BY1144" i="2"/>
  <c r="CD1144" i="2"/>
  <c r="CE1144" i="2"/>
  <c r="BZ1144" i="2"/>
  <c r="CA1144" i="2"/>
  <c r="T1143" i="2"/>
  <c r="AY1144" i="2"/>
  <c r="BC1144" i="2" s="1"/>
  <c r="BD1144" i="2"/>
  <c r="AT1144" i="2"/>
  <c r="AX1144" i="2" s="1"/>
  <c r="U1144" i="2"/>
  <c r="Y1144" i="2" s="1"/>
  <c r="AJ1144" i="2"/>
  <c r="AE1144" i="2"/>
  <c r="AD1144" i="2"/>
  <c r="AO1144" i="2"/>
  <c r="BS1143" i="2"/>
  <c r="BL1144" i="2"/>
  <c r="N1144" i="2"/>
  <c r="S1144" i="2" s="1"/>
  <c r="CF1144" i="2"/>
  <c r="BP1144" i="2"/>
  <c r="BO1144" i="2"/>
  <c r="BQ1144" i="2"/>
  <c r="CL1144" i="2" l="1"/>
  <c r="CJ1144" i="2"/>
  <c r="CK1144" i="2"/>
  <c r="AS1144" i="2"/>
  <c r="BX1144" i="2"/>
  <c r="AI1144" i="2"/>
  <c r="BI1144" i="2"/>
  <c r="BH1144" i="2"/>
  <c r="F1145" i="2"/>
  <c r="BW1143" i="2"/>
  <c r="CH1143" i="2" s="1"/>
  <c r="K1144" i="2"/>
  <c r="P1144" i="2" s="1"/>
  <c r="AN1144" i="2"/>
  <c r="CC1144" i="2"/>
  <c r="CG1144" i="2" s="1"/>
  <c r="BN1144" i="2"/>
  <c r="CI1144" i="2" l="1"/>
  <c r="CM1144" i="2" s="1"/>
  <c r="AA1145" i="2"/>
  <c r="Z1145" i="2"/>
  <c r="AB1145" i="2"/>
  <c r="AC1145" i="2"/>
  <c r="AF1145" i="2"/>
  <c r="BF1145" i="2"/>
  <c r="BV1144" i="2"/>
  <c r="N1145" i="2" s="1"/>
  <c r="AL1145" i="2"/>
  <c r="W1145" i="2"/>
  <c r="AG1145" i="2"/>
  <c r="BU1144" i="2"/>
  <c r="M1145" i="2" s="1"/>
  <c r="AV1145" i="2"/>
  <c r="BA1145" i="2"/>
  <c r="AQ1145" i="2"/>
  <c r="BT1144" i="2"/>
  <c r="L1145" i="2" s="1"/>
  <c r="AU1145" i="2"/>
  <c r="AP1145" i="2"/>
  <c r="BE1145" i="2"/>
  <c r="AK1145" i="2"/>
  <c r="AZ1145" i="2"/>
  <c r="V1145" i="2"/>
  <c r="AH1145" i="2"/>
  <c r="AR1145" i="2"/>
  <c r="X1145" i="2"/>
  <c r="AW1145" i="2"/>
  <c r="AM1145" i="2"/>
  <c r="BG1145" i="2"/>
  <c r="BB1145" i="2"/>
  <c r="BM1144" i="2"/>
  <c r="BR1144" i="2" s="1"/>
  <c r="O1144" i="2"/>
  <c r="J1145" i="2"/>
  <c r="S1145" i="2" l="1"/>
  <c r="R1145" i="2"/>
  <c r="Q1145" i="2"/>
  <c r="I1146" i="2"/>
  <c r="BG2" i="2"/>
  <c r="H1146" i="2"/>
  <c r="BF2" i="2"/>
  <c r="G1146" i="2"/>
  <c r="BE2" i="2"/>
  <c r="CE1145" i="2"/>
  <c r="BZ1145" i="2"/>
  <c r="BK1145" i="2"/>
  <c r="BJ1145" i="2"/>
  <c r="BY1145" i="2"/>
  <c r="CD1145" i="2"/>
  <c r="CF1145" i="2"/>
  <c r="CA1145" i="2"/>
  <c r="BL1145" i="2"/>
  <c r="T1144" i="2"/>
  <c r="AT1145" i="2"/>
  <c r="AX1145" i="2" s="1"/>
  <c r="U1145" i="2"/>
  <c r="Y1145" i="2" s="1"/>
  <c r="AO1145" i="2"/>
  <c r="AE1145" i="2"/>
  <c r="BD1145" i="2"/>
  <c r="BD2" i="2" s="1"/>
  <c r="AJ1145" i="2"/>
  <c r="AY1145" i="2"/>
  <c r="BC1145" i="2" s="1"/>
  <c r="BS1144" i="2"/>
  <c r="BP1145" i="2"/>
  <c r="BQ1145" i="2"/>
  <c r="BO1145" i="2"/>
  <c r="CL1145" i="2" l="1"/>
  <c r="CJ1145" i="2"/>
  <c r="CK1145" i="2"/>
  <c r="AB1146" i="2"/>
  <c r="AN1145" i="2"/>
  <c r="CC1145" i="2"/>
  <c r="CG1145" i="2" s="1"/>
  <c r="BW1144" i="2"/>
  <c r="CH1144" i="2" s="1"/>
  <c r="K1145" i="2"/>
  <c r="P1145" i="2" s="1"/>
  <c r="BH1145" i="2"/>
  <c r="F1146" i="2"/>
  <c r="AD1145" i="2"/>
  <c r="BI1145" i="2"/>
  <c r="AI1145" i="2"/>
  <c r="AS1145" i="2"/>
  <c r="BX1145" i="2"/>
  <c r="BN1145" i="2"/>
  <c r="CI1145" i="2" l="1"/>
  <c r="CM1145" i="2" s="1"/>
  <c r="Z1146" i="2"/>
  <c r="AA1146" i="2"/>
  <c r="AC1146" i="2"/>
  <c r="AZ1146" i="2"/>
  <c r="V1146" i="2"/>
  <c r="AK1146" i="2"/>
  <c r="BT1145" i="2"/>
  <c r="L1146" i="2" s="1"/>
  <c r="AF1146" i="2"/>
  <c r="AU1146" i="2"/>
  <c r="BE1146" i="2"/>
  <c r="G1147" i="2" s="1"/>
  <c r="AP1146" i="2"/>
  <c r="BM1145" i="2"/>
  <c r="BR1145" i="2" s="1"/>
  <c r="J1146" i="2"/>
  <c r="X1146" i="2"/>
  <c r="AM1146" i="2"/>
  <c r="BG1146" i="2"/>
  <c r="I1147" i="2" s="1"/>
  <c r="AW1146" i="2"/>
  <c r="AH1146" i="2"/>
  <c r="BB1146" i="2"/>
  <c r="AR1146" i="2"/>
  <c r="BV1145" i="2"/>
  <c r="BU1145" i="2"/>
  <c r="W1146" i="2"/>
  <c r="AQ1146" i="2"/>
  <c r="AG1146" i="2"/>
  <c r="BA1146" i="2"/>
  <c r="BF1146" i="2"/>
  <c r="H1147" i="2" s="1"/>
  <c r="AL1146" i="2"/>
  <c r="AV1146" i="2"/>
  <c r="O1145" i="2"/>
  <c r="Q1146" i="2" l="1"/>
  <c r="BJ1146" i="2"/>
  <c r="CA1146" i="2"/>
  <c r="BY1146" i="2"/>
  <c r="CD1146" i="2"/>
  <c r="CE1146" i="2"/>
  <c r="BL1146" i="2"/>
  <c r="BK1146" i="2"/>
  <c r="N1146" i="2"/>
  <c r="S1146" i="2" s="1"/>
  <c r="BZ1146" i="2"/>
  <c r="CF1146" i="2"/>
  <c r="T1145" i="2"/>
  <c r="AY1146" i="2"/>
  <c r="BC1146" i="2" s="1"/>
  <c r="AE1146" i="2"/>
  <c r="AJ1146" i="2"/>
  <c r="AT1146" i="2"/>
  <c r="AX1146" i="2" s="1"/>
  <c r="AD1146" i="2"/>
  <c r="AO1146" i="2"/>
  <c r="U1146" i="2"/>
  <c r="Y1146" i="2" s="1"/>
  <c r="BD1146" i="2"/>
  <c r="BS1145" i="2"/>
  <c r="M1146" i="2"/>
  <c r="R1146" i="2" s="1"/>
  <c r="BO1146" i="2"/>
  <c r="BP1146" i="2"/>
  <c r="BQ1146" i="2"/>
  <c r="CL1146" i="2" l="1"/>
  <c r="CJ1146" i="2"/>
  <c r="CK1146" i="2"/>
  <c r="AS1146" i="2"/>
  <c r="BX1146" i="2"/>
  <c r="BI1146" i="2"/>
  <c r="AI1146" i="2"/>
  <c r="K1146" i="2"/>
  <c r="P1146" i="2" s="1"/>
  <c r="BW1145" i="2"/>
  <c r="CH1145" i="2" s="1"/>
  <c r="BH1146" i="2"/>
  <c r="F1147" i="2"/>
  <c r="AN1146" i="2"/>
  <c r="CC1146" i="2"/>
  <c r="CG1146" i="2" s="1"/>
  <c r="BN1146" i="2"/>
  <c r="CI1146" i="2" l="1"/>
  <c r="CM1146" i="2" s="1"/>
  <c r="AA1147" i="2"/>
  <c r="AB1147" i="2"/>
  <c r="Z1147" i="2"/>
  <c r="AC1147" i="2"/>
  <c r="AP1147" i="2"/>
  <c r="BU1146" i="2"/>
  <c r="M1147" i="2" s="1"/>
  <c r="AF1147" i="2"/>
  <c r="AU1147" i="2"/>
  <c r="BT1146" i="2"/>
  <c r="L1147" i="2" s="1"/>
  <c r="BF1147" i="2"/>
  <c r="H1148" i="2" s="1"/>
  <c r="BE1147" i="2"/>
  <c r="G1148" i="2" s="1"/>
  <c r="V1147" i="2"/>
  <c r="AZ1147" i="2"/>
  <c r="AG1147" i="2"/>
  <c r="AK1147" i="2"/>
  <c r="AV1147" i="2"/>
  <c r="BA1147" i="2"/>
  <c r="W1147" i="2"/>
  <c r="AQ1147" i="2"/>
  <c r="AL1147" i="2"/>
  <c r="X1147" i="2"/>
  <c r="BG1147" i="2"/>
  <c r="I1148" i="2" s="1"/>
  <c r="AM1147" i="2"/>
  <c r="AH1147" i="2"/>
  <c r="AW1147" i="2"/>
  <c r="BB1147" i="2"/>
  <c r="AR1147" i="2"/>
  <c r="BV1146" i="2"/>
  <c r="J1147" i="2"/>
  <c r="BM1146" i="2"/>
  <c r="BR1146" i="2" s="1"/>
  <c r="O1146" i="2"/>
  <c r="R1147" i="2" l="1"/>
  <c r="Q1147" i="2"/>
  <c r="BJ1147" i="2"/>
  <c r="CD1147" i="2"/>
  <c r="BZ1147" i="2"/>
  <c r="BY1147" i="2"/>
  <c r="BK1147" i="2"/>
  <c r="CE1147" i="2"/>
  <c r="CA1147" i="2"/>
  <c r="N1147" i="2"/>
  <c r="S1147" i="2" s="1"/>
  <c r="CF1147" i="2"/>
  <c r="T1146" i="2"/>
  <c r="AY1147" i="2"/>
  <c r="BC1147" i="2" s="1"/>
  <c r="U1147" i="2"/>
  <c r="Y1147" i="2" s="1"/>
  <c r="AO1147" i="2"/>
  <c r="AE1147" i="2"/>
  <c r="AJ1147" i="2"/>
  <c r="BD1147" i="2"/>
  <c r="AT1147" i="2"/>
  <c r="AX1147" i="2" s="1"/>
  <c r="BS1146" i="2"/>
  <c r="BL1147" i="2"/>
  <c r="BP1147" i="2"/>
  <c r="BO1147" i="2"/>
  <c r="BQ1147" i="2"/>
  <c r="CL1147" i="2" l="1"/>
  <c r="CK1147" i="2"/>
  <c r="CJ1147" i="2"/>
  <c r="AB1148" i="2"/>
  <c r="AN1147" i="2"/>
  <c r="CC1147" i="2"/>
  <c r="CG1147" i="2" s="1"/>
  <c r="BW1146" i="2"/>
  <c r="CH1146" i="2" s="1"/>
  <c r="K1147" i="2"/>
  <c r="P1147" i="2" s="1"/>
  <c r="AI1147" i="2"/>
  <c r="BI1147" i="2"/>
  <c r="AD1147" i="2"/>
  <c r="AS1147" i="2"/>
  <c r="BX1147" i="2"/>
  <c r="BH1147" i="2"/>
  <c r="F1148" i="2"/>
  <c r="BN1147" i="2"/>
  <c r="CI1147" i="2" l="1"/>
  <c r="CM1147" i="2" s="1"/>
  <c r="Z1148" i="2"/>
  <c r="AA1148" i="2"/>
  <c r="AC1148" i="2"/>
  <c r="V1148" i="2"/>
  <c r="AP1148" i="2"/>
  <c r="BT1147" i="2"/>
  <c r="L1148" i="2" s="1"/>
  <c r="AF1148" i="2"/>
  <c r="AK1148" i="2"/>
  <c r="BE1148" i="2"/>
  <c r="G1149" i="2" s="1"/>
  <c r="AZ1148" i="2"/>
  <c r="AU1148" i="2"/>
  <c r="J1148" i="2"/>
  <c r="BA1148" i="2"/>
  <c r="AG1148" i="2"/>
  <c r="AQ1148" i="2"/>
  <c r="BF1148" i="2"/>
  <c r="H1149" i="2" s="1"/>
  <c r="W1148" i="2"/>
  <c r="AL1148" i="2"/>
  <c r="AV1148" i="2"/>
  <c r="BU1147" i="2"/>
  <c r="O1147" i="2"/>
  <c r="BB1148" i="2"/>
  <c r="X1148" i="2"/>
  <c r="BG1148" i="2"/>
  <c r="I1149" i="2" s="1"/>
  <c r="AH1148" i="2"/>
  <c r="AW1148" i="2"/>
  <c r="AM1148" i="2"/>
  <c r="AR1148" i="2"/>
  <c r="BV1147" i="2"/>
  <c r="BM1147" i="2"/>
  <c r="BR1147" i="2" s="1"/>
  <c r="Q1148" i="2" l="1"/>
  <c r="BJ1148" i="2"/>
  <c r="CA1148" i="2"/>
  <c r="BY1148" i="2"/>
  <c r="CD1148" i="2"/>
  <c r="BL1148" i="2"/>
  <c r="CF1148" i="2"/>
  <c r="BZ1148" i="2"/>
  <c r="T1147" i="2"/>
  <c r="AT1148" i="2"/>
  <c r="AX1148" i="2" s="1"/>
  <c r="AE1148" i="2"/>
  <c r="AY1148" i="2"/>
  <c r="BC1148" i="2" s="1"/>
  <c r="AJ1148" i="2"/>
  <c r="U1148" i="2"/>
  <c r="Y1148" i="2" s="1"/>
  <c r="BD1148" i="2"/>
  <c r="AO1148" i="2"/>
  <c r="AD1148" i="2"/>
  <c r="BS1147" i="2"/>
  <c r="M1148" i="2"/>
  <c r="R1148" i="2" s="1"/>
  <c r="CE1148" i="2"/>
  <c r="BK1148" i="2"/>
  <c r="N1148" i="2"/>
  <c r="S1148" i="2" s="1"/>
  <c r="BO1148" i="2"/>
  <c r="BQ1148" i="2"/>
  <c r="BP1148" i="2"/>
  <c r="CL1148" i="2" l="1"/>
  <c r="CJ1148" i="2"/>
  <c r="CK1148" i="2"/>
  <c r="AS1148" i="2"/>
  <c r="BX1148" i="2"/>
  <c r="BH1148" i="2"/>
  <c r="F1149" i="2"/>
  <c r="AI1148" i="2"/>
  <c r="BI1148" i="2"/>
  <c r="K1148" i="2"/>
  <c r="P1148" i="2" s="1"/>
  <c r="BW1147" i="2"/>
  <c r="CH1147" i="2" s="1"/>
  <c r="AN1148" i="2"/>
  <c r="CC1148" i="2"/>
  <c r="CG1148" i="2" s="1"/>
  <c r="BN1148" i="2"/>
  <c r="CI1148" i="2" l="1"/>
  <c r="CM1148" i="2" s="1"/>
  <c r="Z1149" i="2"/>
  <c r="AA1149" i="2"/>
  <c r="AC1149" i="2"/>
  <c r="AB1149" i="2"/>
  <c r="BU1148" i="2"/>
  <c r="M1149" i="2" s="1"/>
  <c r="BV1148" i="2"/>
  <c r="N1149" i="2" s="1"/>
  <c r="BB1149" i="2"/>
  <c r="AR1149" i="2"/>
  <c r="AV1149" i="2"/>
  <c r="BT1148" i="2"/>
  <c r="L1149" i="2" s="1"/>
  <c r="AP1149" i="2"/>
  <c r="AK1149" i="2"/>
  <c r="AL1149" i="2"/>
  <c r="BE1149" i="2"/>
  <c r="G1150" i="2" s="1"/>
  <c r="V1149" i="2"/>
  <c r="AG1149" i="2"/>
  <c r="AU1149" i="2"/>
  <c r="BF1149" i="2"/>
  <c r="H1150" i="2" s="1"/>
  <c r="BA1149" i="2"/>
  <c r="AZ1149" i="2"/>
  <c r="AQ1149" i="2"/>
  <c r="W1149" i="2"/>
  <c r="AF1149" i="2"/>
  <c r="X1149" i="2"/>
  <c r="AM1149" i="2"/>
  <c r="AH1149" i="2"/>
  <c r="BG1149" i="2"/>
  <c r="I1150" i="2" s="1"/>
  <c r="AW1149" i="2"/>
  <c r="O1148" i="2"/>
  <c r="J1149" i="2"/>
  <c r="BM1148" i="2"/>
  <c r="BR1148" i="2" s="1"/>
  <c r="S1149" i="2" l="1"/>
  <c r="R1149" i="2"/>
  <c r="Q1149" i="2"/>
  <c r="BJ1149" i="2"/>
  <c r="CD1149" i="2"/>
  <c r="BK1149" i="2"/>
  <c r="BY1149" i="2"/>
  <c r="CE1149" i="2"/>
  <c r="BL1149" i="2"/>
  <c r="BZ1149" i="2"/>
  <c r="CA1149" i="2"/>
  <c r="CF1149" i="2"/>
  <c r="T1148" i="2"/>
  <c r="AT1149" i="2"/>
  <c r="AX1149" i="2" s="1"/>
  <c r="AY1149" i="2"/>
  <c r="BC1149" i="2" s="1"/>
  <c r="BD1149" i="2"/>
  <c r="AJ1149" i="2"/>
  <c r="AO1149" i="2"/>
  <c r="AE1149" i="2"/>
  <c r="U1149" i="2"/>
  <c r="Y1149" i="2" s="1"/>
  <c r="BS1148" i="2"/>
  <c r="BQ1149" i="2"/>
  <c r="BP1149" i="2"/>
  <c r="BO1149" i="2"/>
  <c r="CL1149" i="2" l="1"/>
  <c r="CJ1149" i="2"/>
  <c r="CK1149" i="2"/>
  <c r="AB1150" i="2"/>
  <c r="BW1148" i="2"/>
  <c r="CH1148" i="2" s="1"/>
  <c r="K1149" i="2"/>
  <c r="P1149" i="2" s="1"/>
  <c r="AN1149" i="2"/>
  <c r="CC1149" i="2"/>
  <c r="CG1149" i="2" s="1"/>
  <c r="AD1149" i="2"/>
  <c r="BH1149" i="2"/>
  <c r="F1150" i="2"/>
  <c r="AI1149" i="2"/>
  <c r="BI1149" i="2"/>
  <c r="BX1149" i="2"/>
  <c r="AS1149" i="2"/>
  <c r="BN1149" i="2"/>
  <c r="CI1149" i="2" l="1"/>
  <c r="CM1149" i="2" s="1"/>
  <c r="AA1150" i="2"/>
  <c r="AC1150" i="2"/>
  <c r="Z1150" i="2"/>
  <c r="AZ1150" i="2"/>
  <c r="AK1150" i="2"/>
  <c r="BE1150" i="2"/>
  <c r="G1151" i="2" s="1"/>
  <c r="AF1150" i="2"/>
  <c r="BT1149" i="2"/>
  <c r="L1150" i="2" s="1"/>
  <c r="V1150" i="2"/>
  <c r="AU1150" i="2"/>
  <c r="AP1150" i="2"/>
  <c r="BF1150" i="2"/>
  <c r="H1151" i="2" s="1"/>
  <c r="AG1150" i="2"/>
  <c r="W1150" i="2"/>
  <c r="BA1150" i="2"/>
  <c r="AV1150" i="2"/>
  <c r="AL1150" i="2"/>
  <c r="AQ1150" i="2"/>
  <c r="BU1149" i="2"/>
  <c r="AW1150" i="2"/>
  <c r="X1150" i="2"/>
  <c r="BG1150" i="2"/>
  <c r="I1151" i="2" s="1"/>
  <c r="AH1150" i="2"/>
  <c r="BB1150" i="2"/>
  <c r="AR1150" i="2"/>
  <c r="AM1150" i="2"/>
  <c r="BV1149" i="2"/>
  <c r="O1149" i="2"/>
  <c r="J1150" i="2"/>
  <c r="BM1149" i="2"/>
  <c r="BR1149" i="2" s="1"/>
  <c r="Q1150" i="2" l="1"/>
  <c r="BY1150" i="2"/>
  <c r="BJ1150" i="2"/>
  <c r="CD1150" i="2"/>
  <c r="CA1150" i="2"/>
  <c r="CF1150" i="2"/>
  <c r="BZ1150" i="2"/>
  <c r="BL1150" i="2"/>
  <c r="N1150" i="2"/>
  <c r="S1150" i="2" s="1"/>
  <c r="CE1150" i="2"/>
  <c r="BK1150" i="2"/>
  <c r="T1149" i="2"/>
  <c r="AT1150" i="2"/>
  <c r="AX1150" i="2" s="1"/>
  <c r="AY1150" i="2"/>
  <c r="BC1150" i="2" s="1"/>
  <c r="U1150" i="2"/>
  <c r="Y1150" i="2" s="1"/>
  <c r="AJ1150" i="2"/>
  <c r="AE1150" i="2"/>
  <c r="AD1150" i="2"/>
  <c r="BD1150" i="2"/>
  <c r="AO1150" i="2"/>
  <c r="BS1149" i="2"/>
  <c r="M1150" i="2"/>
  <c r="R1150" i="2" s="1"/>
  <c r="BP1150" i="2"/>
  <c r="BO1150" i="2"/>
  <c r="BQ1150" i="2"/>
  <c r="CJ1150" i="2" l="1"/>
  <c r="CL1150" i="2"/>
  <c r="CK1150" i="2"/>
  <c r="K1150" i="2"/>
  <c r="P1150" i="2" s="1"/>
  <c r="BW1149" i="2"/>
  <c r="CH1149" i="2" s="1"/>
  <c r="AS1150" i="2"/>
  <c r="BX1150" i="2"/>
  <c r="AN1150" i="2"/>
  <c r="CC1150" i="2"/>
  <c r="CG1150" i="2" s="1"/>
  <c r="BH1150" i="2"/>
  <c r="F1151" i="2"/>
  <c r="BI1150" i="2"/>
  <c r="AI1150" i="2"/>
  <c r="BN1150" i="2"/>
  <c r="CI1150" i="2" l="1"/>
  <c r="CM1150" i="2" s="1"/>
  <c r="Z1151" i="2"/>
  <c r="AA1151" i="2"/>
  <c r="AC1151" i="2"/>
  <c r="AB1151" i="2"/>
  <c r="BU1150" i="2"/>
  <c r="M1151" i="2" s="1"/>
  <c r="BA1151" i="2"/>
  <c r="BF1151" i="2"/>
  <c r="H1152" i="2" s="1"/>
  <c r="AG1151" i="2"/>
  <c r="AL1151" i="2"/>
  <c r="W1151" i="2"/>
  <c r="AV1151" i="2"/>
  <c r="AQ1151" i="2"/>
  <c r="AP1151" i="2"/>
  <c r="V1151" i="2"/>
  <c r="AK1151" i="2"/>
  <c r="AZ1151" i="2"/>
  <c r="AF1151" i="2"/>
  <c r="AU1151" i="2"/>
  <c r="BE1151" i="2"/>
  <c r="G1152" i="2" s="1"/>
  <c r="BT1150" i="2"/>
  <c r="J1151" i="2"/>
  <c r="O1150" i="2"/>
  <c r="BM1150" i="2"/>
  <c r="BR1150" i="2" s="1"/>
  <c r="AW1151" i="2"/>
  <c r="X1151" i="2"/>
  <c r="BG1151" i="2"/>
  <c r="I1152" i="2" s="1"/>
  <c r="BB1151" i="2"/>
  <c r="AR1151" i="2"/>
  <c r="AM1151" i="2"/>
  <c r="AH1151" i="2"/>
  <c r="BV1150" i="2"/>
  <c r="R1151" i="2" l="1"/>
  <c r="CE1151" i="2"/>
  <c r="BK1151" i="2"/>
  <c r="BZ1151" i="2"/>
  <c r="BL1151" i="2"/>
  <c r="CF1151" i="2"/>
  <c r="BJ1151" i="2"/>
  <c r="CA1151" i="2"/>
  <c r="CD1151" i="2"/>
  <c r="N1151" i="2"/>
  <c r="S1151" i="2" s="1"/>
  <c r="T1150" i="2"/>
  <c r="AO1151" i="2"/>
  <c r="AT1151" i="2"/>
  <c r="AX1151" i="2" s="1"/>
  <c r="AY1151" i="2"/>
  <c r="BC1151" i="2" s="1"/>
  <c r="BD1151" i="2"/>
  <c r="AE1151" i="2"/>
  <c r="AJ1151" i="2"/>
  <c r="U1151" i="2"/>
  <c r="Y1151" i="2" s="1"/>
  <c r="BS1150" i="2"/>
  <c r="L1151" i="2"/>
  <c r="Q1151" i="2" s="1"/>
  <c r="BY1151" i="2"/>
  <c r="BO1151" i="2"/>
  <c r="BP1151" i="2"/>
  <c r="BQ1151" i="2"/>
  <c r="CL1151" i="2" l="1"/>
  <c r="CJ1151" i="2"/>
  <c r="CK1151" i="2"/>
  <c r="AB1152" i="2"/>
  <c r="BH1151" i="2"/>
  <c r="F1152" i="2"/>
  <c r="AD1151" i="2"/>
  <c r="AN1151" i="2"/>
  <c r="CC1151" i="2"/>
  <c r="CG1151" i="2" s="1"/>
  <c r="BW1150" i="2"/>
  <c r="CH1150" i="2" s="1"/>
  <c r="K1151" i="2"/>
  <c r="P1151" i="2" s="1"/>
  <c r="AI1151" i="2"/>
  <c r="BI1151" i="2"/>
  <c r="BX1151" i="2"/>
  <c r="AS1151" i="2"/>
  <c r="BN1151" i="2"/>
  <c r="CI1151" i="2" l="1"/>
  <c r="CM1151" i="2" s="1"/>
  <c r="AC1152" i="2"/>
  <c r="AA1152" i="2"/>
  <c r="Z1152" i="2"/>
  <c r="BE1152" i="2"/>
  <c r="G1153" i="2" s="1"/>
  <c r="AZ1152" i="2"/>
  <c r="BT1151" i="2"/>
  <c r="L1152" i="2" s="1"/>
  <c r="AU1152" i="2"/>
  <c r="AP1152" i="2"/>
  <c r="AF1152" i="2"/>
  <c r="AK1152" i="2"/>
  <c r="V1152" i="2"/>
  <c r="O1151" i="2"/>
  <c r="J1152" i="2"/>
  <c r="BM1151" i="2"/>
  <c r="BR1151" i="2" s="1"/>
  <c r="X1152" i="2"/>
  <c r="AH1152" i="2"/>
  <c r="BB1152" i="2"/>
  <c r="AW1152" i="2"/>
  <c r="AM1152" i="2"/>
  <c r="AR1152" i="2"/>
  <c r="BG1152" i="2"/>
  <c r="I1153" i="2" s="1"/>
  <c r="BV1151" i="2"/>
  <c r="AQ1152" i="2"/>
  <c r="AL1152" i="2"/>
  <c r="W1152" i="2"/>
  <c r="AG1152" i="2"/>
  <c r="BA1152" i="2"/>
  <c r="AV1152" i="2"/>
  <c r="BF1152" i="2"/>
  <c r="H1153" i="2" s="1"/>
  <c r="BU1151" i="2"/>
  <c r="Q1152" i="2" l="1"/>
  <c r="BY1152" i="2"/>
  <c r="BJ1152" i="2"/>
  <c r="CD1152" i="2"/>
  <c r="CF1152" i="2"/>
  <c r="CA1152" i="2"/>
  <c r="BK1152" i="2"/>
  <c r="CE1152" i="2"/>
  <c r="N1152" i="2"/>
  <c r="S1152" i="2" s="1"/>
  <c r="BZ1152" i="2"/>
  <c r="M1152" i="2"/>
  <c r="R1152" i="2" s="1"/>
  <c r="BL1152" i="2"/>
  <c r="T1151" i="2"/>
  <c r="AY1152" i="2"/>
  <c r="BC1152" i="2" s="1"/>
  <c r="AT1152" i="2"/>
  <c r="AX1152" i="2" s="1"/>
  <c r="AO1152" i="2"/>
  <c r="AD1152" i="2"/>
  <c r="BD1152" i="2"/>
  <c r="U1152" i="2"/>
  <c r="Y1152" i="2" s="1"/>
  <c r="AE1152" i="2"/>
  <c r="AJ1152" i="2"/>
  <c r="BS1151" i="2"/>
  <c r="BQ1152" i="2"/>
  <c r="BO1152" i="2"/>
  <c r="BP1152" i="2"/>
  <c r="CL1152" i="2" l="1"/>
  <c r="CJ1152" i="2"/>
  <c r="CK1152" i="2"/>
  <c r="AN1152" i="2"/>
  <c r="CC1152" i="2"/>
  <c r="CG1152" i="2" s="1"/>
  <c r="AI1152" i="2"/>
  <c r="BI1152" i="2"/>
  <c r="AS1152" i="2"/>
  <c r="BX1152" i="2"/>
  <c r="BW1151" i="2"/>
  <c r="CH1151" i="2" s="1"/>
  <c r="K1152" i="2"/>
  <c r="P1152" i="2" s="1"/>
  <c r="BH1152" i="2"/>
  <c r="F1153" i="2"/>
  <c r="BN1152" i="2"/>
  <c r="CI1152" i="2" l="1"/>
  <c r="CM1152" i="2" s="1"/>
  <c r="AA1153" i="2"/>
  <c r="Z1153" i="2"/>
  <c r="AB1153" i="2"/>
  <c r="AC1153" i="2"/>
  <c r="J1153" i="2"/>
  <c r="AL1153" i="2"/>
  <c r="BA1153" i="2"/>
  <c r="AQ1153" i="2"/>
  <c r="BF1153" i="2"/>
  <c r="H1154" i="2" s="1"/>
  <c r="AG1153" i="2"/>
  <c r="AV1153" i="2"/>
  <c r="W1153" i="2"/>
  <c r="BU1152" i="2"/>
  <c r="O1152" i="2"/>
  <c r="AR1153" i="2"/>
  <c r="BG1153" i="2"/>
  <c r="I1154" i="2" s="1"/>
  <c r="AM1153" i="2"/>
  <c r="BB1153" i="2"/>
  <c r="AW1153" i="2"/>
  <c r="AH1153" i="2"/>
  <c r="X1153" i="2"/>
  <c r="BV1152" i="2"/>
  <c r="BM1152" i="2"/>
  <c r="BR1152" i="2" s="1"/>
  <c r="AZ1153" i="2"/>
  <c r="BE1153" i="2"/>
  <c r="G1154" i="2" s="1"/>
  <c r="V1153" i="2"/>
  <c r="AP1153" i="2"/>
  <c r="AU1153" i="2"/>
  <c r="AF1153" i="2"/>
  <c r="AK1153" i="2"/>
  <c r="BT1152" i="2"/>
  <c r="CD1153" i="2" l="1"/>
  <c r="CA1153" i="2"/>
  <c r="BK1153" i="2"/>
  <c r="M1153" i="2"/>
  <c r="R1153" i="2" s="1"/>
  <c r="CE1153" i="2"/>
  <c r="L1153" i="2"/>
  <c r="Q1153" i="2" s="1"/>
  <c r="BJ1153" i="2"/>
  <c r="N1153" i="2"/>
  <c r="S1153" i="2" s="1"/>
  <c r="CF1153" i="2"/>
  <c r="T1152" i="2"/>
  <c r="AE1153" i="2"/>
  <c r="AJ1153" i="2"/>
  <c r="U1153" i="2"/>
  <c r="Y1153" i="2" s="1"/>
  <c r="AT1153" i="2"/>
  <c r="AX1153" i="2" s="1"/>
  <c r="AO1153" i="2"/>
  <c r="BD1153" i="2"/>
  <c r="AD1153" i="2"/>
  <c r="AY1153" i="2"/>
  <c r="BC1153" i="2" s="1"/>
  <c r="BS1152" i="2"/>
  <c r="BZ1153" i="2"/>
  <c r="BY1153" i="2"/>
  <c r="BL1153" i="2"/>
  <c r="BP1153" i="2"/>
  <c r="BO1153" i="2"/>
  <c r="BQ1153" i="2"/>
  <c r="CL1153" i="2" l="1"/>
  <c r="CJ1153" i="2"/>
  <c r="CK1153" i="2"/>
  <c r="BH1153" i="2"/>
  <c r="F1154" i="2"/>
  <c r="AN1153" i="2"/>
  <c r="CC1153" i="2"/>
  <c r="CG1153" i="2" s="1"/>
  <c r="K1153" i="2"/>
  <c r="P1153" i="2" s="1"/>
  <c r="BW1152" i="2"/>
  <c r="CH1152" i="2" s="1"/>
  <c r="AS1153" i="2"/>
  <c r="BX1153" i="2"/>
  <c r="AI1153" i="2"/>
  <c r="BI1153" i="2"/>
  <c r="BN1153" i="2"/>
  <c r="CI1153" i="2" l="1"/>
  <c r="CM1153" i="2" s="1"/>
  <c r="AA1154" i="2"/>
  <c r="AC1154" i="2"/>
  <c r="Z1154" i="2"/>
  <c r="AB1154" i="2"/>
  <c r="O1153" i="2"/>
  <c r="BG1154" i="2"/>
  <c r="I1155" i="2" s="1"/>
  <c r="AR1154" i="2"/>
  <c r="AW1154" i="2"/>
  <c r="AH1154" i="2"/>
  <c r="X1154" i="2"/>
  <c r="BB1154" i="2"/>
  <c r="AM1154" i="2"/>
  <c r="BV1153" i="2"/>
  <c r="BF1154" i="2"/>
  <c r="H1155" i="2" s="1"/>
  <c r="AV1154" i="2"/>
  <c r="AG1154" i="2"/>
  <c r="AL1154" i="2"/>
  <c r="AQ1154" i="2"/>
  <c r="W1154" i="2"/>
  <c r="BA1154" i="2"/>
  <c r="BU1153" i="2"/>
  <c r="J1154" i="2"/>
  <c r="BM1153" i="2"/>
  <c r="BR1153" i="2" s="1"/>
  <c r="BE1154" i="2"/>
  <c r="G1155" i="2" s="1"/>
  <c r="AU1154" i="2"/>
  <c r="V1154" i="2"/>
  <c r="AP1154" i="2"/>
  <c r="AZ1154" i="2"/>
  <c r="AF1154" i="2"/>
  <c r="AK1154" i="2"/>
  <c r="BT1153" i="2"/>
  <c r="CE1154" i="2" l="1"/>
  <c r="CF1154" i="2"/>
  <c r="BY1154" i="2"/>
  <c r="BJ1154" i="2"/>
  <c r="BZ1154" i="2"/>
  <c r="L1154" i="2"/>
  <c r="Q1154" i="2" s="1"/>
  <c r="M1154" i="2"/>
  <c r="R1154" i="2" s="1"/>
  <c r="BK1154" i="2"/>
  <c r="N1154" i="2"/>
  <c r="S1154" i="2" s="1"/>
  <c r="BL1154" i="2"/>
  <c r="T1153" i="2"/>
  <c r="AD1154" i="2"/>
  <c r="BD1154" i="2"/>
  <c r="AJ1154" i="2"/>
  <c r="AE1154" i="2"/>
  <c r="AY1154" i="2"/>
  <c r="BC1154" i="2" s="1"/>
  <c r="U1154" i="2"/>
  <c r="Y1154" i="2" s="1"/>
  <c r="AT1154" i="2"/>
  <c r="AX1154" i="2" s="1"/>
  <c r="AO1154" i="2"/>
  <c r="BS1153" i="2"/>
  <c r="CD1154" i="2"/>
  <c r="CA1154" i="2"/>
  <c r="BQ1154" i="2"/>
  <c r="BO1154" i="2"/>
  <c r="BP1154" i="2"/>
  <c r="CK1154" i="2" l="1"/>
  <c r="CJ1154" i="2"/>
  <c r="CL1154" i="2"/>
  <c r="BH1154" i="2"/>
  <c r="F1155" i="2"/>
  <c r="BW1153" i="2"/>
  <c r="CH1153" i="2" s="1"/>
  <c r="K1154" i="2"/>
  <c r="P1154" i="2" s="1"/>
  <c r="BX1154" i="2"/>
  <c r="AS1154" i="2"/>
  <c r="AI1154" i="2"/>
  <c r="BI1154" i="2"/>
  <c r="AN1154" i="2"/>
  <c r="CC1154" i="2"/>
  <c r="CG1154" i="2" s="1"/>
  <c r="BN1154" i="2"/>
  <c r="CI1154" i="2" l="1"/>
  <c r="CM1154" i="2" s="1"/>
  <c r="AC1155" i="2"/>
  <c r="Z1155" i="2"/>
  <c r="AB1155" i="2"/>
  <c r="AA1155" i="2"/>
  <c r="AW1155" i="2"/>
  <c r="BG1155" i="2"/>
  <c r="I1156" i="2" s="1"/>
  <c r="AR1155" i="2"/>
  <c r="AH1155" i="2"/>
  <c r="AM1155" i="2"/>
  <c r="X1155" i="2"/>
  <c r="BB1155" i="2"/>
  <c r="BV1154" i="2"/>
  <c r="BF1155" i="2"/>
  <c r="H1156" i="2" s="1"/>
  <c r="BA1155" i="2"/>
  <c r="AG1155" i="2"/>
  <c r="AV1155" i="2"/>
  <c r="AQ1155" i="2"/>
  <c r="AL1155" i="2"/>
  <c r="W1155" i="2"/>
  <c r="BU1154" i="2"/>
  <c r="AU1155" i="2"/>
  <c r="V1155" i="2"/>
  <c r="AK1155" i="2"/>
  <c r="AF1155" i="2"/>
  <c r="BE1155" i="2"/>
  <c r="G1156" i="2" s="1"/>
  <c r="AP1155" i="2"/>
  <c r="AZ1155" i="2"/>
  <c r="BT1154" i="2"/>
  <c r="BM1154" i="2"/>
  <c r="BR1154" i="2" s="1"/>
  <c r="O1154" i="2"/>
  <c r="J1155" i="2"/>
  <c r="BZ1155" i="2" l="1"/>
  <c r="CF1155" i="2"/>
  <c r="CE1155" i="2"/>
  <c r="BK1155" i="2"/>
  <c r="CD1155" i="2"/>
  <c r="M1155" i="2"/>
  <c r="R1155" i="2" s="1"/>
  <c r="BY1155" i="2"/>
  <c r="N1155" i="2"/>
  <c r="S1155" i="2" s="1"/>
  <c r="BL1155" i="2"/>
  <c r="CA1155" i="2"/>
  <c r="T1154" i="2"/>
  <c r="BD1155" i="2"/>
  <c r="AJ1155" i="2"/>
  <c r="AY1155" i="2"/>
  <c r="BC1155" i="2" s="1"/>
  <c r="AD1155" i="2"/>
  <c r="AT1155" i="2"/>
  <c r="AX1155" i="2" s="1"/>
  <c r="AE1155" i="2"/>
  <c r="U1155" i="2"/>
  <c r="Y1155" i="2" s="1"/>
  <c r="AO1155" i="2"/>
  <c r="BS1154" i="2"/>
  <c r="L1155" i="2"/>
  <c r="Q1155" i="2" s="1"/>
  <c r="BJ1155" i="2"/>
  <c r="BQ1155" i="2"/>
  <c r="BP1155" i="2"/>
  <c r="BO1155" i="2"/>
  <c r="CJ1155" i="2" l="1"/>
  <c r="CK1155" i="2"/>
  <c r="CL1155" i="2"/>
  <c r="AI1155" i="2"/>
  <c r="BI1155" i="2"/>
  <c r="AN1155" i="2"/>
  <c r="CC1155" i="2"/>
  <c r="CG1155" i="2" s="1"/>
  <c r="BW1154" i="2"/>
  <c r="CH1154" i="2" s="1"/>
  <c r="K1155" i="2"/>
  <c r="P1155" i="2" s="1"/>
  <c r="BH1155" i="2"/>
  <c r="F1156" i="2"/>
  <c r="BX1155" i="2"/>
  <c r="AS1155" i="2"/>
  <c r="BN1155" i="2"/>
  <c r="CI1155" i="2" l="1"/>
  <c r="CM1155" i="2" s="1"/>
  <c r="BE1156" i="2"/>
  <c r="G1157" i="2" s="1"/>
  <c r="AB1156" i="2"/>
  <c r="Z1156" i="2"/>
  <c r="AC1156" i="2"/>
  <c r="V1156" i="2"/>
  <c r="AF1156" i="2"/>
  <c r="AZ1156" i="2"/>
  <c r="AK1156" i="2"/>
  <c r="AP1156" i="2"/>
  <c r="BG1156" i="2"/>
  <c r="I1157" i="2" s="1"/>
  <c r="AW1156" i="2"/>
  <c r="BB1156" i="2"/>
  <c r="AM1156" i="2"/>
  <c r="AR1156" i="2"/>
  <c r="AH1156" i="2"/>
  <c r="X1156" i="2"/>
  <c r="BV1155" i="2"/>
  <c r="O1155" i="2"/>
  <c r="AL1156" i="2"/>
  <c r="AG1156" i="2"/>
  <c r="AQ1156" i="2"/>
  <c r="AV1156" i="2"/>
  <c r="BF1156" i="2"/>
  <c r="H1157" i="2" s="1"/>
  <c r="BA1156" i="2"/>
  <c r="W1156" i="2"/>
  <c r="BU1155" i="2"/>
  <c r="J1156" i="2"/>
  <c r="BM1155" i="2"/>
  <c r="BR1155" i="2" s="1"/>
  <c r="AA1156" i="2" l="1"/>
  <c r="AU1156" i="2"/>
  <c r="BJ1156" i="2" s="1"/>
  <c r="BT1155" i="2"/>
  <c r="L1156" i="2" s="1"/>
  <c r="BY1156" i="2"/>
  <c r="BL1156" i="2"/>
  <c r="CA1156" i="2"/>
  <c r="CF1156" i="2"/>
  <c r="BK1156" i="2"/>
  <c r="N1156" i="2"/>
  <c r="M1156" i="2"/>
  <c r="CE1156" i="2"/>
  <c r="BZ1156" i="2"/>
  <c r="T1155" i="2"/>
  <c r="AJ1156" i="2"/>
  <c r="U1156" i="2"/>
  <c r="Y1156" i="2" s="1"/>
  <c r="AO1156" i="2"/>
  <c r="AT1156" i="2"/>
  <c r="AE1156" i="2"/>
  <c r="AY1156" i="2"/>
  <c r="BC1156" i="2" s="1"/>
  <c r="BD1156" i="2"/>
  <c r="BS1155" i="2"/>
  <c r="BP1156" i="2"/>
  <c r="BQ1156" i="2"/>
  <c r="BO1156" i="2"/>
  <c r="S1156" i="2" l="1"/>
  <c r="R1156" i="2"/>
  <c r="Q1156" i="2"/>
  <c r="CK1156" i="2"/>
  <c r="CL1156" i="2"/>
  <c r="CJ1156" i="2"/>
  <c r="AX1156" i="2"/>
  <c r="CD1156" i="2"/>
  <c r="BH1156" i="2"/>
  <c r="F1157" i="2"/>
  <c r="AD1156" i="2"/>
  <c r="BX1156" i="2"/>
  <c r="AS1156" i="2"/>
  <c r="BW1155" i="2"/>
  <c r="CH1155" i="2" s="1"/>
  <c r="K1156" i="2"/>
  <c r="P1156" i="2" s="1"/>
  <c r="AI1156" i="2"/>
  <c r="BI1156" i="2"/>
  <c r="AN1156" i="2"/>
  <c r="CC1156" i="2"/>
  <c r="BN1156" i="2"/>
  <c r="CG1156" i="2" l="1"/>
  <c r="CI1156" i="2"/>
  <c r="CM1156" i="2" s="1"/>
  <c r="AA1157" i="2"/>
  <c r="AC1157" i="2"/>
  <c r="Z1157" i="2"/>
  <c r="AB1157" i="2"/>
  <c r="O1156" i="2"/>
  <c r="W1157" i="2"/>
  <c r="BF1157" i="2"/>
  <c r="H1158" i="2" s="1"/>
  <c r="AQ1157" i="2"/>
  <c r="AV1157" i="2"/>
  <c r="AL1157" i="2"/>
  <c r="AG1157" i="2"/>
  <c r="BA1157" i="2"/>
  <c r="BU1156" i="2"/>
  <c r="J1157" i="2"/>
  <c r="BM1156" i="2"/>
  <c r="BR1156" i="2" s="1"/>
  <c r="AP1157" i="2"/>
  <c r="AF1157" i="2"/>
  <c r="AZ1157" i="2"/>
  <c r="AU1157" i="2"/>
  <c r="V1157" i="2"/>
  <c r="BE1157" i="2"/>
  <c r="G1158" i="2" s="1"/>
  <c r="AK1157" i="2"/>
  <c r="BT1156" i="2"/>
  <c r="AH1157" i="2"/>
  <c r="AR1157" i="2"/>
  <c r="BG1157" i="2"/>
  <c r="I1158" i="2" s="1"/>
  <c r="AW1157" i="2"/>
  <c r="BB1157" i="2"/>
  <c r="X1157" i="2"/>
  <c r="AM1157" i="2"/>
  <c r="BV1156" i="2"/>
  <c r="CE1157" i="2" l="1"/>
  <c r="BK1157" i="2"/>
  <c r="CF1157" i="2"/>
  <c r="BL1157" i="2"/>
  <c r="BJ1157" i="2"/>
  <c r="M1157" i="2"/>
  <c r="R1157" i="2" s="1"/>
  <c r="N1157" i="2"/>
  <c r="S1157" i="2" s="1"/>
  <c r="BY1157" i="2"/>
  <c r="CD1157" i="2"/>
  <c r="BZ1157" i="2"/>
  <c r="T1156" i="2"/>
  <c r="AT1157" i="2"/>
  <c r="AX1157" i="2" s="1"/>
  <c r="AD1157" i="2"/>
  <c r="AJ1157" i="2"/>
  <c r="U1157" i="2"/>
  <c r="Y1157" i="2" s="1"/>
  <c r="AY1157" i="2"/>
  <c r="BC1157" i="2" s="1"/>
  <c r="AO1157" i="2"/>
  <c r="AE1157" i="2"/>
  <c r="BD1157" i="2"/>
  <c r="BS1156" i="2"/>
  <c r="CA1157" i="2"/>
  <c r="L1157" i="2"/>
  <c r="Q1157" i="2" s="1"/>
  <c r="BP1157" i="2"/>
  <c r="BQ1157" i="2"/>
  <c r="BO1157" i="2"/>
  <c r="CJ1157" i="2" l="1"/>
  <c r="CL1157" i="2"/>
  <c r="CK1157" i="2"/>
  <c r="BH1157" i="2"/>
  <c r="F1158" i="2"/>
  <c r="BI1157" i="2"/>
  <c r="AI1157" i="2"/>
  <c r="AN1157" i="2"/>
  <c r="CC1157" i="2"/>
  <c r="CG1157" i="2" s="1"/>
  <c r="AS1157" i="2"/>
  <c r="BX1157" i="2"/>
  <c r="BW1156" i="2"/>
  <c r="CH1156" i="2" s="1"/>
  <c r="K1157" i="2"/>
  <c r="P1157" i="2" s="1"/>
  <c r="BN1157" i="2"/>
  <c r="CI1157" i="2" l="1"/>
  <c r="CM1157" i="2" s="1"/>
  <c r="Z1158" i="2"/>
  <c r="AB1158" i="2"/>
  <c r="AC1158" i="2"/>
  <c r="AA1158" i="2"/>
  <c r="AZ1158" i="2"/>
  <c r="AF1158" i="2"/>
  <c r="BT1157" i="2"/>
  <c r="L1158" i="2" s="1"/>
  <c r="V1158" i="2"/>
  <c r="AP1158" i="2"/>
  <c r="AU1158" i="2"/>
  <c r="AK1158" i="2"/>
  <c r="BE1158" i="2"/>
  <c r="G1159" i="2" s="1"/>
  <c r="BG1158" i="2"/>
  <c r="I1159" i="2" s="1"/>
  <c r="X1158" i="2"/>
  <c r="BB1158" i="2"/>
  <c r="AW1158" i="2"/>
  <c r="AM1158" i="2"/>
  <c r="AH1158" i="2"/>
  <c r="AR1158" i="2"/>
  <c r="BV1157" i="2"/>
  <c r="O1157" i="2"/>
  <c r="W1158" i="2"/>
  <c r="AQ1158" i="2"/>
  <c r="BA1158" i="2"/>
  <c r="AV1158" i="2"/>
  <c r="AL1158" i="2"/>
  <c r="BF1158" i="2"/>
  <c r="H1159" i="2" s="1"/>
  <c r="AG1158" i="2"/>
  <c r="BU1157" i="2"/>
  <c r="J1158" i="2"/>
  <c r="BM1157" i="2"/>
  <c r="BR1157" i="2" s="1"/>
  <c r="Q1158" i="2" l="1"/>
  <c r="BJ1158" i="2"/>
  <c r="CD1158" i="2"/>
  <c r="BY1158" i="2"/>
  <c r="CA1158" i="2"/>
  <c r="M1158" i="2"/>
  <c r="R1158" i="2" s="1"/>
  <c r="BK1158" i="2"/>
  <c r="BL1158" i="2"/>
  <c r="N1158" i="2"/>
  <c r="S1158" i="2" s="1"/>
  <c r="BZ1158" i="2"/>
  <c r="T1157" i="2"/>
  <c r="U1158" i="2"/>
  <c r="Y1158" i="2" s="1"/>
  <c r="AE1158" i="2"/>
  <c r="AY1158" i="2"/>
  <c r="BC1158" i="2" s="1"/>
  <c r="BD1158" i="2"/>
  <c r="AO1158" i="2"/>
  <c r="AT1158" i="2"/>
  <c r="AX1158" i="2" s="1"/>
  <c r="AJ1158" i="2"/>
  <c r="BS1157" i="2"/>
  <c r="CE1158" i="2"/>
  <c r="CF1158" i="2"/>
  <c r="BO1158" i="2"/>
  <c r="BP1158" i="2"/>
  <c r="BQ1158" i="2"/>
  <c r="CL1158" i="2" l="1"/>
  <c r="CK1158" i="2"/>
  <c r="CJ1158" i="2"/>
  <c r="K1158" i="2"/>
  <c r="P1158" i="2" s="1"/>
  <c r="BW1157" i="2"/>
  <c r="CH1157" i="2" s="1"/>
  <c r="AS1158" i="2"/>
  <c r="BX1158" i="2"/>
  <c r="AN1158" i="2"/>
  <c r="CC1158" i="2"/>
  <c r="CG1158" i="2" s="1"/>
  <c r="BH1158" i="2"/>
  <c r="F1159" i="2"/>
  <c r="AD1158" i="2"/>
  <c r="AA1159" i="2" s="1"/>
  <c r="AI1158" i="2"/>
  <c r="BI1158" i="2"/>
  <c r="BN1158" i="2"/>
  <c r="CI1158" i="2" l="1"/>
  <c r="CM1158" i="2" s="1"/>
  <c r="Z1159" i="2"/>
  <c r="AC1159" i="2"/>
  <c r="AB1159" i="2"/>
  <c r="AF1159" i="2"/>
  <c r="AU1159" i="2"/>
  <c r="AZ1159" i="2"/>
  <c r="BE1159" i="2"/>
  <c r="G1160" i="2" s="1"/>
  <c r="V1159" i="2"/>
  <c r="AK1159" i="2"/>
  <c r="AP1159" i="2"/>
  <c r="BT1158" i="2"/>
  <c r="BB1159" i="2"/>
  <c r="AM1159" i="2"/>
  <c r="X1159" i="2"/>
  <c r="AH1159" i="2"/>
  <c r="AW1159" i="2"/>
  <c r="AR1159" i="2"/>
  <c r="BG1159" i="2"/>
  <c r="I1160" i="2" s="1"/>
  <c r="BV1158" i="2"/>
  <c r="BM1158" i="2"/>
  <c r="BR1158" i="2" s="1"/>
  <c r="J1159" i="2"/>
  <c r="O1158" i="2"/>
  <c r="AQ1159" i="2"/>
  <c r="W1159" i="2"/>
  <c r="BF1159" i="2"/>
  <c r="H1160" i="2" s="1"/>
  <c r="AV1159" i="2"/>
  <c r="BA1159" i="2"/>
  <c r="AG1159" i="2"/>
  <c r="AL1159" i="2"/>
  <c r="BU1158" i="2"/>
  <c r="BY1159" i="2" l="1"/>
  <c r="CE1159" i="2"/>
  <c r="CD1159" i="2"/>
  <c r="CA1159" i="2"/>
  <c r="BZ1159" i="2"/>
  <c r="BL1159" i="2"/>
  <c r="M1159" i="2"/>
  <c r="R1159" i="2" s="1"/>
  <c r="T1158" i="2"/>
  <c r="U1159" i="2"/>
  <c r="Y1159" i="2" s="1"/>
  <c r="AO1159" i="2"/>
  <c r="AJ1159" i="2"/>
  <c r="BD1159" i="2"/>
  <c r="AY1159" i="2"/>
  <c r="BC1159" i="2" s="1"/>
  <c r="AT1159" i="2"/>
  <c r="AX1159" i="2" s="1"/>
  <c r="AD1159" i="2"/>
  <c r="AE1159" i="2"/>
  <c r="BS1158" i="2"/>
  <c r="CF1159" i="2"/>
  <c r="BK1159" i="2"/>
  <c r="N1159" i="2"/>
  <c r="S1159" i="2" s="1"/>
  <c r="L1159" i="2"/>
  <c r="Q1159" i="2" s="1"/>
  <c r="BJ1159" i="2"/>
  <c r="BQ1159" i="2"/>
  <c r="BO1159" i="2"/>
  <c r="BP1159" i="2"/>
  <c r="CK1159" i="2" l="1"/>
  <c r="CL1159" i="2"/>
  <c r="CJ1159" i="2"/>
  <c r="K1159" i="2"/>
  <c r="P1159" i="2" s="1"/>
  <c r="BW1158" i="2"/>
  <c r="CH1158" i="2" s="1"/>
  <c r="BI1159" i="2"/>
  <c r="AI1159" i="2"/>
  <c r="BH1159" i="2"/>
  <c r="F1160" i="2"/>
  <c r="AN1159" i="2"/>
  <c r="CC1159" i="2"/>
  <c r="CG1159" i="2" s="1"/>
  <c r="BX1159" i="2"/>
  <c r="AS1159" i="2"/>
  <c r="BN1159" i="2"/>
  <c r="CI1159" i="2" l="1"/>
  <c r="CM1159" i="2" s="1"/>
  <c r="AB1160" i="2"/>
  <c r="Z1160" i="2"/>
  <c r="AC1160" i="2"/>
  <c r="AA1160" i="2"/>
  <c r="BV1159" i="2"/>
  <c r="N1160" i="2" s="1"/>
  <c r="AW1160" i="2"/>
  <c r="BB1160" i="2"/>
  <c r="X1160" i="2"/>
  <c r="BG1160" i="2"/>
  <c r="I1161" i="2" s="1"/>
  <c r="AR1160" i="2"/>
  <c r="AH1160" i="2"/>
  <c r="AM1160" i="2"/>
  <c r="BE1160" i="2"/>
  <c r="G1161" i="2" s="1"/>
  <c r="V1160" i="2"/>
  <c r="BT1159" i="2"/>
  <c r="L1160" i="2" s="1"/>
  <c r="AP1160" i="2"/>
  <c r="AK1160" i="2"/>
  <c r="AU1160" i="2"/>
  <c r="AZ1160" i="2"/>
  <c r="AF1160" i="2"/>
  <c r="BM1159" i="2"/>
  <c r="BR1159" i="2" s="1"/>
  <c r="O1159" i="2"/>
  <c r="J1160" i="2"/>
  <c r="AQ1160" i="2"/>
  <c r="BA1160" i="2"/>
  <c r="AV1160" i="2"/>
  <c r="AG1160" i="2"/>
  <c r="AL1160" i="2"/>
  <c r="BF1160" i="2"/>
  <c r="H1161" i="2" s="1"/>
  <c r="W1160" i="2"/>
  <c r="BU1159" i="2"/>
  <c r="S1160" i="2" l="1"/>
  <c r="Q1160" i="2"/>
  <c r="BL1160" i="2"/>
  <c r="CF1160" i="2"/>
  <c r="CA1160" i="2"/>
  <c r="BY1160" i="2"/>
  <c r="CD1160" i="2"/>
  <c r="BJ1160" i="2"/>
  <c r="CE1160" i="2"/>
  <c r="BK1160" i="2"/>
  <c r="BZ1160" i="2"/>
  <c r="T1159" i="2"/>
  <c r="AJ1160" i="2"/>
  <c r="BD1160" i="2"/>
  <c r="U1160" i="2"/>
  <c r="Y1160" i="2" s="1"/>
  <c r="AO1160" i="2"/>
  <c r="AE1160" i="2"/>
  <c r="AT1160" i="2"/>
  <c r="AX1160" i="2" s="1"/>
  <c r="AY1160" i="2"/>
  <c r="BC1160" i="2" s="1"/>
  <c r="BS1159" i="2"/>
  <c r="M1160" i="2"/>
  <c r="R1160" i="2" s="1"/>
  <c r="BO1160" i="2"/>
  <c r="BQ1160" i="2"/>
  <c r="BP1160" i="2"/>
  <c r="CJ1160" i="2" l="1"/>
  <c r="CK1160" i="2"/>
  <c r="CL1160" i="2"/>
  <c r="AC1161" i="2"/>
  <c r="BX1160" i="2"/>
  <c r="AS1160" i="2"/>
  <c r="AD1160" i="2"/>
  <c r="BH1160" i="2"/>
  <c r="F1161" i="2"/>
  <c r="BW1159" i="2"/>
  <c r="CH1159" i="2" s="1"/>
  <c r="K1160" i="2"/>
  <c r="P1160" i="2" s="1"/>
  <c r="BI1160" i="2"/>
  <c r="AI1160" i="2"/>
  <c r="AN1160" i="2"/>
  <c r="CC1160" i="2"/>
  <c r="CG1160" i="2" s="1"/>
  <c r="BN1160" i="2"/>
  <c r="CI1160" i="2" l="1"/>
  <c r="CM1160" i="2" s="1"/>
  <c r="AA1161" i="2"/>
  <c r="Z1161" i="2"/>
  <c r="AB1161" i="2"/>
  <c r="BU1160" i="2"/>
  <c r="M1161" i="2" s="1"/>
  <c r="AF1161" i="2"/>
  <c r="BT1160" i="2"/>
  <c r="L1161" i="2" s="1"/>
  <c r="V1161" i="2"/>
  <c r="AP1161" i="2"/>
  <c r="BA1161" i="2"/>
  <c r="AZ1161" i="2"/>
  <c r="AQ1161" i="2"/>
  <c r="AL1161" i="2"/>
  <c r="AG1161" i="2"/>
  <c r="AV1161" i="2"/>
  <c r="BF1161" i="2"/>
  <c r="H1162" i="2" s="1"/>
  <c r="W1161" i="2"/>
  <c r="O1160" i="2"/>
  <c r="AH1161" i="2"/>
  <c r="BG1161" i="2"/>
  <c r="I1162" i="2" s="1"/>
  <c r="AM1161" i="2"/>
  <c r="AW1161" i="2"/>
  <c r="AR1161" i="2"/>
  <c r="X1161" i="2"/>
  <c r="BB1161" i="2"/>
  <c r="BV1160" i="2"/>
  <c r="BM1160" i="2"/>
  <c r="BR1160" i="2" s="1"/>
  <c r="J1161" i="2"/>
  <c r="R1161" i="2" l="1"/>
  <c r="Q1161" i="2"/>
  <c r="BE1161" i="2"/>
  <c r="G1162" i="2" s="1"/>
  <c r="AK1161" i="2"/>
  <c r="AU1161" i="2"/>
  <c r="BJ1161" i="2" s="1"/>
  <c r="CE1161" i="2"/>
  <c r="BZ1161" i="2"/>
  <c r="BK1161" i="2"/>
  <c r="CA1161" i="2"/>
  <c r="BL1161" i="2"/>
  <c r="CF1161" i="2"/>
  <c r="N1161" i="2"/>
  <c r="S1161" i="2" s="1"/>
  <c r="T1160" i="2"/>
  <c r="BD1161" i="2"/>
  <c r="AJ1161" i="2"/>
  <c r="AO1161" i="2"/>
  <c r="AY1161" i="2"/>
  <c r="BC1161" i="2" s="1"/>
  <c r="U1161" i="2"/>
  <c r="Y1161" i="2" s="1"/>
  <c r="AT1161" i="2"/>
  <c r="AE1161" i="2"/>
  <c r="BS1160" i="2"/>
  <c r="BQ1161" i="2"/>
  <c r="BO1161" i="2"/>
  <c r="BP1161" i="2"/>
  <c r="CL1161" i="2" l="1"/>
  <c r="CJ1161" i="2"/>
  <c r="CK1161" i="2"/>
  <c r="AX1161" i="2"/>
  <c r="BY1161" i="2"/>
  <c r="CD1161" i="2"/>
  <c r="AB1162" i="2"/>
  <c r="AI1161" i="2"/>
  <c r="BI1161" i="2"/>
  <c r="AS1161" i="2"/>
  <c r="BX1161" i="2"/>
  <c r="AN1161" i="2"/>
  <c r="CC1161" i="2"/>
  <c r="AD1161" i="2"/>
  <c r="BW1160" i="2"/>
  <c r="CH1160" i="2" s="1"/>
  <c r="K1161" i="2"/>
  <c r="P1161" i="2" s="1"/>
  <c r="BH1161" i="2"/>
  <c r="F1162" i="2"/>
  <c r="BN1161" i="2"/>
  <c r="CG1161" i="2" l="1"/>
  <c r="CI1161" i="2"/>
  <c r="CM1161" i="2" s="1"/>
  <c r="Z1162" i="2"/>
  <c r="AA1162" i="2"/>
  <c r="AC1162" i="2"/>
  <c r="AF1162" i="2"/>
  <c r="BE1162" i="2"/>
  <c r="G1163" i="2" s="1"/>
  <c r="BT1161" i="2"/>
  <c r="AU1162" i="2"/>
  <c r="AP1162" i="2"/>
  <c r="V1162" i="2"/>
  <c r="AK1162" i="2"/>
  <c r="AZ1162" i="2"/>
  <c r="BM1161" i="2"/>
  <c r="BR1161" i="2" s="1"/>
  <c r="O1161" i="2"/>
  <c r="AW1162" i="2"/>
  <c r="BG1162" i="2"/>
  <c r="I1163" i="2" s="1"/>
  <c r="X1162" i="2"/>
  <c r="AR1162" i="2"/>
  <c r="AM1162" i="2"/>
  <c r="BB1162" i="2"/>
  <c r="AH1162" i="2"/>
  <c r="BV1161" i="2"/>
  <c r="BA1162" i="2"/>
  <c r="BF1162" i="2"/>
  <c r="H1163" i="2" s="1"/>
  <c r="AG1162" i="2"/>
  <c r="AQ1162" i="2"/>
  <c r="AL1162" i="2"/>
  <c r="W1162" i="2"/>
  <c r="AV1162" i="2"/>
  <c r="BU1161" i="2"/>
  <c r="L1162" i="2"/>
  <c r="J1162" i="2"/>
  <c r="Q1162" i="2" l="1"/>
  <c r="CD1162" i="2"/>
  <c r="BY1162" i="2"/>
  <c r="BJ1162" i="2"/>
  <c r="BK1162" i="2"/>
  <c r="BL1162" i="2"/>
  <c r="CF1162" i="2"/>
  <c r="CA1162" i="2"/>
  <c r="M1162" i="2"/>
  <c r="R1162" i="2" s="1"/>
  <c r="CE1162" i="2"/>
  <c r="BZ1162" i="2"/>
  <c r="N1162" i="2"/>
  <c r="S1162" i="2" s="1"/>
  <c r="T1161" i="2"/>
  <c r="U1162" i="2"/>
  <c r="Y1162" i="2" s="1"/>
  <c r="AY1162" i="2"/>
  <c r="BC1162" i="2" s="1"/>
  <c r="AO1162" i="2"/>
  <c r="AT1162" i="2"/>
  <c r="AX1162" i="2" s="1"/>
  <c r="AE1162" i="2"/>
  <c r="BD1162" i="2"/>
  <c r="AJ1162" i="2"/>
  <c r="BS1161" i="2"/>
  <c r="BP1162" i="2"/>
  <c r="BO1162" i="2"/>
  <c r="BQ1162" i="2"/>
  <c r="CL1162" i="2" l="1"/>
  <c r="CK1162" i="2"/>
  <c r="CJ1162" i="2"/>
  <c r="K1162" i="2"/>
  <c r="P1162" i="2" s="1"/>
  <c r="BW1161" i="2"/>
  <c r="CH1161" i="2" s="1"/>
  <c r="AN1162" i="2"/>
  <c r="CC1162" i="2"/>
  <c r="CG1162" i="2" s="1"/>
  <c r="AD1162" i="2"/>
  <c r="AA1163" i="2" s="1"/>
  <c r="BH1162" i="2"/>
  <c r="F1163" i="2"/>
  <c r="AS1162" i="2"/>
  <c r="BX1162" i="2"/>
  <c r="BI1162" i="2"/>
  <c r="AI1162" i="2"/>
  <c r="BN1162" i="2"/>
  <c r="CI1162" i="2" l="1"/>
  <c r="CM1162" i="2" s="1"/>
  <c r="AC1163" i="2"/>
  <c r="AB1163" i="2"/>
  <c r="Z1163" i="2"/>
  <c r="J1163" i="2"/>
  <c r="AZ1163" i="2"/>
  <c r="AP1163" i="2"/>
  <c r="AF1163" i="2"/>
  <c r="AK1163" i="2"/>
  <c r="AU1163" i="2"/>
  <c r="V1163" i="2"/>
  <c r="BE1163" i="2"/>
  <c r="G1164" i="2" s="1"/>
  <c r="BT1162" i="2"/>
  <c r="BM1162" i="2"/>
  <c r="BR1162" i="2" s="1"/>
  <c r="BG1163" i="2"/>
  <c r="I1164" i="2" s="1"/>
  <c r="BB1163" i="2"/>
  <c r="AH1163" i="2"/>
  <c r="X1163" i="2"/>
  <c r="AM1163" i="2"/>
  <c r="AR1163" i="2"/>
  <c r="AW1163" i="2"/>
  <c r="BV1162" i="2"/>
  <c r="W1163" i="2"/>
  <c r="BF1163" i="2"/>
  <c r="H1164" i="2" s="1"/>
  <c r="AL1163" i="2"/>
  <c r="AG1163" i="2"/>
  <c r="AQ1163" i="2"/>
  <c r="BA1163" i="2"/>
  <c r="AV1163" i="2"/>
  <c r="BU1162" i="2"/>
  <c r="O1162" i="2"/>
  <c r="CF1163" i="2" l="1"/>
  <c r="BZ1163" i="2"/>
  <c r="M1163" i="2"/>
  <c r="R1163" i="2" s="1"/>
  <c r="BK1163" i="2"/>
  <c r="CA1163" i="2"/>
  <c r="L1163" i="2"/>
  <c r="Q1163" i="2" s="1"/>
  <c r="T1162" i="2"/>
  <c r="AY1163" i="2"/>
  <c r="BC1163" i="2" s="1"/>
  <c r="U1163" i="2"/>
  <c r="Y1163" i="2" s="1"/>
  <c r="AE1163" i="2"/>
  <c r="AJ1163" i="2"/>
  <c r="AT1163" i="2"/>
  <c r="AX1163" i="2" s="1"/>
  <c r="AD1163" i="2"/>
  <c r="BD1163" i="2"/>
  <c r="AO1163" i="2"/>
  <c r="BS1162" i="2"/>
  <c r="CE1163" i="2"/>
  <c r="CD1163" i="2"/>
  <c r="N1163" i="2"/>
  <c r="S1163" i="2" s="1"/>
  <c r="BJ1163" i="2"/>
  <c r="BL1163" i="2"/>
  <c r="BY1163" i="2"/>
  <c r="BQ1163" i="2"/>
  <c r="BP1163" i="2"/>
  <c r="BO1163" i="2"/>
  <c r="CJ1163" i="2" l="1"/>
  <c r="CL1163" i="2"/>
  <c r="CK1163" i="2"/>
  <c r="BW1162" i="2"/>
  <c r="CH1162" i="2" s="1"/>
  <c r="K1163" i="2"/>
  <c r="P1163" i="2" s="1"/>
  <c r="AS1163" i="2"/>
  <c r="BX1163" i="2"/>
  <c r="AN1163" i="2"/>
  <c r="CC1163" i="2"/>
  <c r="CG1163" i="2" s="1"/>
  <c r="BH1163" i="2"/>
  <c r="F1164" i="2"/>
  <c r="AI1163" i="2"/>
  <c r="BI1163" i="2"/>
  <c r="BN1163" i="2"/>
  <c r="CI1163" i="2" l="1"/>
  <c r="CM1163" i="2" s="1"/>
  <c r="AA1164" i="2"/>
  <c r="Z1164" i="2"/>
  <c r="AC1164" i="2"/>
  <c r="X1164" i="2"/>
  <c r="AB1164" i="2"/>
  <c r="BV1163" i="2"/>
  <c r="N1164" i="2" s="1"/>
  <c r="AH1164" i="2"/>
  <c r="AW1164" i="2"/>
  <c r="AM1164" i="2"/>
  <c r="BG1164" i="2"/>
  <c r="I1165" i="2" s="1"/>
  <c r="BB1164" i="2"/>
  <c r="AR1164" i="2"/>
  <c r="AG1164" i="2"/>
  <c r="BA1164" i="2"/>
  <c r="AL1164" i="2"/>
  <c r="AV1164" i="2"/>
  <c r="AQ1164" i="2"/>
  <c r="BF1164" i="2"/>
  <c r="H1165" i="2" s="1"/>
  <c r="W1164" i="2"/>
  <c r="BU1163" i="2"/>
  <c r="BM1163" i="2"/>
  <c r="BR1163" i="2" s="1"/>
  <c r="J1164" i="2"/>
  <c r="AZ1164" i="2"/>
  <c r="BE1164" i="2"/>
  <c r="G1165" i="2" s="1"/>
  <c r="AF1164" i="2"/>
  <c r="AU1164" i="2"/>
  <c r="V1164" i="2"/>
  <c r="AK1164" i="2"/>
  <c r="AP1164" i="2"/>
  <c r="BT1163" i="2"/>
  <c r="O1163" i="2"/>
  <c r="S1164" i="2" l="1"/>
  <c r="BL1164" i="2"/>
  <c r="CA1164" i="2"/>
  <c r="BY1164" i="2"/>
  <c r="CF1164" i="2"/>
  <c r="BJ1164" i="2"/>
  <c r="BZ1164" i="2"/>
  <c r="L1164" i="2"/>
  <c r="Q1164" i="2" s="1"/>
  <c r="CE1164" i="2"/>
  <c r="T1163" i="2"/>
  <c r="AJ1164" i="2"/>
  <c r="AE1164" i="2"/>
  <c r="AO1164" i="2"/>
  <c r="AY1164" i="2"/>
  <c r="BC1164" i="2" s="1"/>
  <c r="BD1164" i="2"/>
  <c r="AT1164" i="2"/>
  <c r="AX1164" i="2" s="1"/>
  <c r="U1164" i="2"/>
  <c r="Y1164" i="2" s="1"/>
  <c r="BS1163" i="2"/>
  <c r="CD1164" i="2"/>
  <c r="BK1164" i="2"/>
  <c r="M1164" i="2"/>
  <c r="R1164" i="2" s="1"/>
  <c r="BQ1164" i="2"/>
  <c r="BP1164" i="2"/>
  <c r="BO1164" i="2"/>
  <c r="CK1164" i="2" l="1"/>
  <c r="CL1164" i="2"/>
  <c r="CJ1164" i="2"/>
  <c r="AC1165" i="2"/>
  <c r="AS1164" i="2"/>
  <c r="BX1164" i="2"/>
  <c r="AI1164" i="2"/>
  <c r="BI1164" i="2"/>
  <c r="BH1164" i="2"/>
  <c r="F1165" i="2"/>
  <c r="AD1164" i="2"/>
  <c r="BW1163" i="2"/>
  <c r="CH1163" i="2" s="1"/>
  <c r="K1164" i="2"/>
  <c r="P1164" i="2" s="1"/>
  <c r="AN1164" i="2"/>
  <c r="CC1164" i="2"/>
  <c r="CG1164" i="2" s="1"/>
  <c r="BN1164" i="2"/>
  <c r="CI1164" i="2" l="1"/>
  <c r="CM1164" i="2" s="1"/>
  <c r="Z1165" i="2"/>
  <c r="AA1165" i="2"/>
  <c r="AB1165" i="2"/>
  <c r="BU1164" i="2"/>
  <c r="M1165" i="2" s="1"/>
  <c r="BA1165" i="2"/>
  <c r="W1165" i="2"/>
  <c r="AV1165" i="2"/>
  <c r="AL1165" i="2"/>
  <c r="AQ1165" i="2"/>
  <c r="BF1165" i="2"/>
  <c r="H1166" i="2" s="1"/>
  <c r="AG1165" i="2"/>
  <c r="AH1165" i="2"/>
  <c r="AW1165" i="2"/>
  <c r="AR1165" i="2"/>
  <c r="AM1165" i="2"/>
  <c r="BG1165" i="2"/>
  <c r="I1166" i="2" s="1"/>
  <c r="BB1165" i="2"/>
  <c r="X1165" i="2"/>
  <c r="BV1164" i="2"/>
  <c r="O1164" i="2"/>
  <c r="AF1165" i="2"/>
  <c r="AZ1165" i="2"/>
  <c r="AP1165" i="2"/>
  <c r="AK1165" i="2"/>
  <c r="BE1165" i="2"/>
  <c r="G1166" i="2" s="1"/>
  <c r="V1165" i="2"/>
  <c r="AU1165" i="2"/>
  <c r="BT1164" i="2"/>
  <c r="BM1164" i="2"/>
  <c r="BR1164" i="2" s="1"/>
  <c r="J1165" i="2"/>
  <c r="R1165" i="2" l="1"/>
  <c r="BK1165" i="2"/>
  <c r="CE1165" i="2"/>
  <c r="BZ1165" i="2"/>
  <c r="BJ1165" i="2"/>
  <c r="CF1165" i="2"/>
  <c r="L1165" i="2"/>
  <c r="Q1165" i="2" s="1"/>
  <c r="BL1165" i="2"/>
  <c r="CD1165" i="2"/>
  <c r="BY1165" i="2"/>
  <c r="N1165" i="2"/>
  <c r="S1165" i="2" s="1"/>
  <c r="CA1165" i="2"/>
  <c r="T1164" i="2"/>
  <c r="BD1165" i="2"/>
  <c r="AT1165" i="2"/>
  <c r="AX1165" i="2" s="1"/>
  <c r="AO1165" i="2"/>
  <c r="U1165" i="2"/>
  <c r="Y1165" i="2" s="1"/>
  <c r="AE1165" i="2"/>
  <c r="AY1165" i="2"/>
  <c r="BC1165" i="2" s="1"/>
  <c r="AJ1165" i="2"/>
  <c r="BS1164" i="2"/>
  <c r="BP1165" i="2"/>
  <c r="BO1165" i="2"/>
  <c r="BQ1165" i="2"/>
  <c r="CL1165" i="2" l="1"/>
  <c r="CJ1165" i="2"/>
  <c r="CK1165" i="2"/>
  <c r="AB1166" i="2"/>
  <c r="AD1165" i="2"/>
  <c r="BW1164" i="2"/>
  <c r="CH1164" i="2" s="1"/>
  <c r="K1165" i="2"/>
  <c r="P1165" i="2" s="1"/>
  <c r="AN1165" i="2"/>
  <c r="CC1165" i="2"/>
  <c r="CG1165" i="2" s="1"/>
  <c r="AS1165" i="2"/>
  <c r="BX1165" i="2"/>
  <c r="AI1165" i="2"/>
  <c r="BI1165" i="2"/>
  <c r="BH1165" i="2"/>
  <c r="F1166" i="2"/>
  <c r="BN1165" i="2"/>
  <c r="CI1165" i="2" l="1"/>
  <c r="CM1165" i="2" s="1"/>
  <c r="AA1166" i="2"/>
  <c r="Z1166" i="2"/>
  <c r="AC1166" i="2"/>
  <c r="BM1165" i="2"/>
  <c r="BR1165" i="2" s="1"/>
  <c r="O1165" i="2"/>
  <c r="AH1166" i="2"/>
  <c r="AR1166" i="2"/>
  <c r="AW1166" i="2"/>
  <c r="X1166" i="2"/>
  <c r="BG1166" i="2"/>
  <c r="I1167" i="2" s="1"/>
  <c r="AM1166" i="2"/>
  <c r="BB1166" i="2"/>
  <c r="BV1165" i="2"/>
  <c r="N1166" i="2" s="1"/>
  <c r="J1166" i="2"/>
  <c r="V1166" i="2"/>
  <c r="AK1166" i="2"/>
  <c r="BE1166" i="2"/>
  <c r="G1167" i="2" s="1"/>
  <c r="AU1166" i="2"/>
  <c r="AP1166" i="2"/>
  <c r="AZ1166" i="2"/>
  <c r="AF1166" i="2"/>
  <c r="BT1165" i="2"/>
  <c r="BF1166" i="2"/>
  <c r="H1167" i="2" s="1"/>
  <c r="AL1166" i="2"/>
  <c r="AG1166" i="2"/>
  <c r="W1166" i="2"/>
  <c r="BA1166" i="2"/>
  <c r="AQ1166" i="2"/>
  <c r="AV1166" i="2"/>
  <c r="BU1165" i="2"/>
  <c r="S1166" i="2" l="1"/>
  <c r="CF1166" i="2"/>
  <c r="BY1166" i="2"/>
  <c r="BZ1166" i="2"/>
  <c r="CE1166" i="2"/>
  <c r="BJ1166" i="2"/>
  <c r="CA1166" i="2"/>
  <c r="CD1166" i="2"/>
  <c r="BL1166" i="2"/>
  <c r="M1166" i="2"/>
  <c r="R1166" i="2" s="1"/>
  <c r="BK1166" i="2"/>
  <c r="L1166" i="2"/>
  <c r="Q1166" i="2" s="1"/>
  <c r="T1165" i="2"/>
  <c r="AO1166" i="2"/>
  <c r="AE1166" i="2"/>
  <c r="AT1166" i="2"/>
  <c r="AX1166" i="2" s="1"/>
  <c r="U1166" i="2"/>
  <c r="Y1166" i="2" s="1"/>
  <c r="AJ1166" i="2"/>
  <c r="BD1166" i="2"/>
  <c r="AY1166" i="2"/>
  <c r="BC1166" i="2" s="1"/>
  <c r="BS1165" i="2"/>
  <c r="BP1166" i="2"/>
  <c r="BQ1166" i="2"/>
  <c r="BO1166" i="2"/>
  <c r="CJ1166" i="2" l="1"/>
  <c r="CL1166" i="2"/>
  <c r="CK1166" i="2"/>
  <c r="AC1167" i="2"/>
  <c r="BH1166" i="2"/>
  <c r="F1167" i="2"/>
  <c r="AD1166" i="2"/>
  <c r="AI1166" i="2"/>
  <c r="BI1166" i="2"/>
  <c r="K1166" i="2"/>
  <c r="P1166" i="2" s="1"/>
  <c r="BW1165" i="2"/>
  <c r="CH1165" i="2" s="1"/>
  <c r="AN1166" i="2"/>
  <c r="CC1166" i="2"/>
  <c r="CG1166" i="2" s="1"/>
  <c r="AS1166" i="2"/>
  <c r="BX1166" i="2"/>
  <c r="BN1166" i="2"/>
  <c r="CI1166" i="2" l="1"/>
  <c r="CM1166" i="2" s="1"/>
  <c r="AB1167" i="2"/>
  <c r="AA1167" i="2"/>
  <c r="Z1167" i="2"/>
  <c r="V1167" i="2"/>
  <c r="AF1167" i="2"/>
  <c r="AP1167" i="2"/>
  <c r="AU1167" i="2"/>
  <c r="AZ1167" i="2"/>
  <c r="AK1167" i="2"/>
  <c r="BE1167" i="2"/>
  <c r="G1168" i="2" s="1"/>
  <c r="BT1166" i="2"/>
  <c r="AV1167" i="2"/>
  <c r="W1167" i="2"/>
  <c r="AG1167" i="2"/>
  <c r="BA1167" i="2"/>
  <c r="AL1167" i="2"/>
  <c r="BF1167" i="2"/>
  <c r="H1168" i="2" s="1"/>
  <c r="AQ1167" i="2"/>
  <c r="BU1166" i="2"/>
  <c r="BM1166" i="2"/>
  <c r="BR1166" i="2" s="1"/>
  <c r="BV1166" i="2"/>
  <c r="BB1167" i="2"/>
  <c r="X1167" i="2"/>
  <c r="AM1167" i="2"/>
  <c r="BG1167" i="2"/>
  <c r="I1168" i="2" s="1"/>
  <c r="AH1167" i="2"/>
  <c r="AR1167" i="2"/>
  <c r="AW1167" i="2"/>
  <c r="O1166" i="2"/>
  <c r="J1167" i="2"/>
  <c r="CD1167" i="2" l="1"/>
  <c r="CA1167" i="2"/>
  <c r="T1166" i="2"/>
  <c r="AD1167" i="2"/>
  <c r="U1167" i="2"/>
  <c r="Y1167" i="2" s="1"/>
  <c r="AE1167" i="2"/>
  <c r="AT1167" i="2"/>
  <c r="AX1167" i="2" s="1"/>
  <c r="AY1167" i="2"/>
  <c r="BC1167" i="2" s="1"/>
  <c r="AO1167" i="2"/>
  <c r="BD1167" i="2"/>
  <c r="AJ1167" i="2"/>
  <c r="BS1166" i="2"/>
  <c r="CE1167" i="2"/>
  <c r="BY1167" i="2"/>
  <c r="BL1167" i="2"/>
  <c r="M1167" i="2"/>
  <c r="R1167" i="2" s="1"/>
  <c r="BJ1167" i="2"/>
  <c r="N1167" i="2"/>
  <c r="S1167" i="2" s="1"/>
  <c r="BZ1167" i="2"/>
  <c r="L1167" i="2"/>
  <c r="Q1167" i="2" s="1"/>
  <c r="CF1167" i="2"/>
  <c r="BK1167" i="2"/>
  <c r="BQ1167" i="2"/>
  <c r="BO1167" i="2"/>
  <c r="BP1167" i="2"/>
  <c r="CK1167" i="2" l="1"/>
  <c r="CJ1167" i="2"/>
  <c r="CL1167" i="2"/>
  <c r="BH1167" i="2"/>
  <c r="F1168" i="2"/>
  <c r="AI1167" i="2"/>
  <c r="BI1167" i="2"/>
  <c r="AS1167" i="2"/>
  <c r="BX1167" i="2"/>
  <c r="BW1166" i="2"/>
  <c r="CH1166" i="2" s="1"/>
  <c r="K1167" i="2"/>
  <c r="P1167" i="2" s="1"/>
  <c r="AN1167" i="2"/>
  <c r="CC1167" i="2"/>
  <c r="CG1167" i="2" s="1"/>
  <c r="BN1167" i="2"/>
  <c r="CI1167" i="2" l="1"/>
  <c r="CM1167" i="2" s="1"/>
  <c r="Z1168" i="2"/>
  <c r="AC1168" i="2"/>
  <c r="AB1168" i="2"/>
  <c r="AA1168" i="2"/>
  <c r="BV1167" i="2"/>
  <c r="N1168" i="2" s="1"/>
  <c r="BU1167" i="2"/>
  <c r="M1168" i="2" s="1"/>
  <c r="AV1168" i="2"/>
  <c r="W1168" i="2"/>
  <c r="BF1168" i="2"/>
  <c r="H1169" i="2" s="1"/>
  <c r="AQ1168" i="2"/>
  <c r="BA1168" i="2"/>
  <c r="AG1168" i="2"/>
  <c r="AW1168" i="2"/>
  <c r="AH1168" i="2"/>
  <c r="AL1168" i="2"/>
  <c r="X1168" i="2"/>
  <c r="BB1168" i="2"/>
  <c r="BG1168" i="2"/>
  <c r="I1169" i="2" s="1"/>
  <c r="AM1168" i="2"/>
  <c r="AR1168" i="2"/>
  <c r="BT1167" i="2"/>
  <c r="L1168" i="2" s="1"/>
  <c r="AP1168" i="2"/>
  <c r="AZ1168" i="2"/>
  <c r="BE1168" i="2"/>
  <c r="G1169" i="2" s="1"/>
  <c r="AU1168" i="2"/>
  <c r="AK1168" i="2"/>
  <c r="AF1168" i="2"/>
  <c r="V1168" i="2"/>
  <c r="BM1167" i="2"/>
  <c r="BR1167" i="2" s="1"/>
  <c r="O1167" i="2"/>
  <c r="J1168" i="2"/>
  <c r="S1168" i="2" l="1"/>
  <c r="R1168" i="2"/>
  <c r="Q1168" i="2"/>
  <c r="BK1168" i="2"/>
  <c r="BZ1168" i="2"/>
  <c r="CE1168" i="2"/>
  <c r="CF1168" i="2"/>
  <c r="BL1168" i="2"/>
  <c r="CA1168" i="2"/>
  <c r="BJ1168" i="2"/>
  <c r="BY1168" i="2"/>
  <c r="CD1168" i="2"/>
  <c r="T1167" i="2"/>
  <c r="AY1168" i="2"/>
  <c r="BC1168" i="2" s="1"/>
  <c r="AE1168" i="2"/>
  <c r="U1168" i="2"/>
  <c r="Y1168" i="2" s="1"/>
  <c r="AT1168" i="2"/>
  <c r="AX1168" i="2" s="1"/>
  <c r="AJ1168" i="2"/>
  <c r="AO1168" i="2"/>
  <c r="BD1168" i="2"/>
  <c r="BS1167" i="2"/>
  <c r="BO1168" i="2"/>
  <c r="BP1168" i="2"/>
  <c r="BQ1168" i="2"/>
  <c r="CJ1168" i="2" l="1"/>
  <c r="CK1168" i="2"/>
  <c r="CL1168" i="2"/>
  <c r="BW1167" i="2"/>
  <c r="CH1167" i="2" s="1"/>
  <c r="K1168" i="2"/>
  <c r="P1168" i="2" s="1"/>
  <c r="AD1168" i="2"/>
  <c r="AA1169" i="2" s="1"/>
  <c r="BH1168" i="2"/>
  <c r="F1169" i="2"/>
  <c r="AS1168" i="2"/>
  <c r="BX1168" i="2"/>
  <c r="AN1168" i="2"/>
  <c r="CC1168" i="2"/>
  <c r="CG1168" i="2" s="1"/>
  <c r="BI1168" i="2"/>
  <c r="AI1168" i="2"/>
  <c r="BN1168" i="2"/>
  <c r="CI1168" i="2" l="1"/>
  <c r="CM1168" i="2" s="1"/>
  <c r="AB1169" i="2"/>
  <c r="AC1169" i="2"/>
  <c r="Z1169" i="2"/>
  <c r="AW1169" i="2"/>
  <c r="AH1169" i="2"/>
  <c r="BB1169" i="2"/>
  <c r="AM1169" i="2"/>
  <c r="X1169" i="2"/>
  <c r="AR1169" i="2"/>
  <c r="BG1169" i="2"/>
  <c r="I1170" i="2" s="1"/>
  <c r="BV1168" i="2"/>
  <c r="O1168" i="2"/>
  <c r="BM1168" i="2"/>
  <c r="BR1168" i="2" s="1"/>
  <c r="AQ1169" i="2"/>
  <c r="BA1169" i="2"/>
  <c r="AL1169" i="2"/>
  <c r="W1169" i="2"/>
  <c r="AG1169" i="2"/>
  <c r="BF1169" i="2"/>
  <c r="H1170" i="2" s="1"/>
  <c r="AV1169" i="2"/>
  <c r="BU1168" i="2"/>
  <c r="J1169" i="2"/>
  <c r="BT1168" i="2"/>
  <c r="AZ1169" i="2"/>
  <c r="AU1169" i="2"/>
  <c r="AP1169" i="2"/>
  <c r="BE1169" i="2"/>
  <c r="G1170" i="2" s="1"/>
  <c r="AK1169" i="2"/>
  <c r="V1169" i="2"/>
  <c r="AF1169" i="2"/>
  <c r="BJ1169" i="2" l="1"/>
  <c r="BY1169" i="2"/>
  <c r="BL1169" i="2"/>
  <c r="BK1169" i="2"/>
  <c r="L1169" i="2"/>
  <c r="Q1169" i="2" s="1"/>
  <c r="CA1169" i="2"/>
  <c r="BZ1169" i="2"/>
  <c r="T1168" i="2"/>
  <c r="AO1169" i="2"/>
  <c r="BD1169" i="2"/>
  <c r="AD1169" i="2"/>
  <c r="U1169" i="2"/>
  <c r="Y1169" i="2" s="1"/>
  <c r="AE1169" i="2"/>
  <c r="AJ1169" i="2"/>
  <c r="AT1169" i="2"/>
  <c r="AX1169" i="2" s="1"/>
  <c r="AY1169" i="2"/>
  <c r="BC1169" i="2" s="1"/>
  <c r="BS1168" i="2"/>
  <c r="N1169" i="2"/>
  <c r="S1169" i="2" s="1"/>
  <c r="CD1169" i="2"/>
  <c r="M1169" i="2"/>
  <c r="R1169" i="2" s="1"/>
  <c r="CE1169" i="2"/>
  <c r="CF1169" i="2"/>
  <c r="BO1169" i="2"/>
  <c r="BQ1169" i="2"/>
  <c r="BP1169" i="2"/>
  <c r="CJ1169" i="2" l="1"/>
  <c r="CK1169" i="2"/>
  <c r="CL1169" i="2"/>
  <c r="BW1168" i="2"/>
  <c r="CH1168" i="2" s="1"/>
  <c r="K1169" i="2"/>
  <c r="P1169" i="2" s="1"/>
  <c r="AI1169" i="2"/>
  <c r="BI1169" i="2"/>
  <c r="AS1169" i="2"/>
  <c r="BX1169" i="2"/>
  <c r="AN1169" i="2"/>
  <c r="CC1169" i="2"/>
  <c r="CG1169" i="2" s="1"/>
  <c r="BH1169" i="2"/>
  <c r="F1170" i="2"/>
  <c r="BN1169" i="2"/>
  <c r="CI1169" i="2" l="1"/>
  <c r="CM1169" i="2" s="1"/>
  <c r="Z1170" i="2"/>
  <c r="AC1170" i="2"/>
  <c r="AB1170" i="2"/>
  <c r="AA1170" i="2"/>
  <c r="BV1169" i="2"/>
  <c r="N1170" i="2" s="1"/>
  <c r="BU1169" i="2"/>
  <c r="M1170" i="2" s="1"/>
  <c r="BB1170" i="2"/>
  <c r="AW1170" i="2"/>
  <c r="X1170" i="2"/>
  <c r="AH1170" i="2"/>
  <c r="AR1170" i="2"/>
  <c r="BG1170" i="2"/>
  <c r="I1171" i="2" s="1"/>
  <c r="AG1170" i="2"/>
  <c r="AM1170" i="2"/>
  <c r="AL1170" i="2"/>
  <c r="AV1170" i="2"/>
  <c r="AQ1170" i="2"/>
  <c r="BF1170" i="2"/>
  <c r="H1171" i="2" s="1"/>
  <c r="W1170" i="2"/>
  <c r="BA1170" i="2"/>
  <c r="BM1169" i="2"/>
  <c r="BR1169" i="2" s="1"/>
  <c r="AP1170" i="2"/>
  <c r="AZ1170" i="2"/>
  <c r="AK1170" i="2"/>
  <c r="AF1170" i="2"/>
  <c r="V1170" i="2"/>
  <c r="AU1170" i="2"/>
  <c r="BE1170" i="2"/>
  <c r="G1171" i="2" s="1"/>
  <c r="BT1169" i="2"/>
  <c r="O1169" i="2"/>
  <c r="J1170" i="2"/>
  <c r="S1170" i="2" l="1"/>
  <c r="R1170" i="2"/>
  <c r="CF1170" i="2"/>
  <c r="CA1170" i="2"/>
  <c r="BL1170" i="2"/>
  <c r="BK1170" i="2"/>
  <c r="CE1170" i="2"/>
  <c r="BZ1170" i="2"/>
  <c r="L1170" i="2"/>
  <c r="Q1170" i="2" s="1"/>
  <c r="BY1170" i="2"/>
  <c r="BJ1170" i="2"/>
  <c r="T1169" i="2"/>
  <c r="AY1170" i="2"/>
  <c r="BC1170" i="2" s="1"/>
  <c r="BD1170" i="2"/>
  <c r="U1170" i="2"/>
  <c r="Y1170" i="2" s="1"/>
  <c r="AT1170" i="2"/>
  <c r="AX1170" i="2" s="1"/>
  <c r="AO1170" i="2"/>
  <c r="AE1170" i="2"/>
  <c r="AJ1170" i="2"/>
  <c r="BS1169" i="2"/>
  <c r="CD1170" i="2"/>
  <c r="BO1170" i="2"/>
  <c r="BP1170" i="2"/>
  <c r="BQ1170" i="2"/>
  <c r="CK1170" i="2" l="1"/>
  <c r="CJ1170" i="2"/>
  <c r="CL1170" i="2"/>
  <c r="AC1171" i="2"/>
  <c r="BW1169" i="2"/>
  <c r="CH1169" i="2" s="1"/>
  <c r="K1170" i="2"/>
  <c r="P1170" i="2" s="1"/>
  <c r="AN1170" i="2"/>
  <c r="CC1170" i="2"/>
  <c r="CG1170" i="2" s="1"/>
  <c r="AI1170" i="2"/>
  <c r="BI1170" i="2"/>
  <c r="AD1170" i="2"/>
  <c r="AS1170" i="2"/>
  <c r="BX1170" i="2"/>
  <c r="BH1170" i="2"/>
  <c r="F1171" i="2"/>
  <c r="BN1170" i="2"/>
  <c r="CI1170" i="2" l="1"/>
  <c r="CM1170" i="2" s="1"/>
  <c r="Z1171" i="2"/>
  <c r="AB1171" i="2"/>
  <c r="AA1171" i="2"/>
  <c r="AK1171" i="2"/>
  <c r="AZ1171" i="2"/>
  <c r="BE1171" i="2"/>
  <c r="G1172" i="2" s="1"/>
  <c r="AU1171" i="2"/>
  <c r="V1171" i="2"/>
  <c r="AF1171" i="2"/>
  <c r="AP1171" i="2"/>
  <c r="BT1170" i="2"/>
  <c r="BM1170" i="2"/>
  <c r="BR1170" i="2" s="1"/>
  <c r="O1170" i="2"/>
  <c r="BG1171" i="2"/>
  <c r="I1172" i="2" s="1"/>
  <c r="AH1171" i="2"/>
  <c r="AR1171" i="2"/>
  <c r="BB1171" i="2"/>
  <c r="AW1171" i="2"/>
  <c r="X1171" i="2"/>
  <c r="AM1171" i="2"/>
  <c r="BV1170" i="2"/>
  <c r="W1171" i="2"/>
  <c r="AG1171" i="2"/>
  <c r="BF1171" i="2"/>
  <c r="H1172" i="2" s="1"/>
  <c r="AQ1171" i="2"/>
  <c r="AL1171" i="2"/>
  <c r="AV1171" i="2"/>
  <c r="BA1171" i="2"/>
  <c r="BU1170" i="2"/>
  <c r="J1171" i="2"/>
  <c r="BJ1171" i="2" l="1"/>
  <c r="BY1171" i="2"/>
  <c r="CF1171" i="2"/>
  <c r="CE1171" i="2"/>
  <c r="BL1171" i="2"/>
  <c r="T1170" i="2"/>
  <c r="AJ1171" i="2"/>
  <c r="AE1171" i="2"/>
  <c r="BD1171" i="2"/>
  <c r="AY1171" i="2"/>
  <c r="BC1171" i="2" s="1"/>
  <c r="AT1171" i="2"/>
  <c r="AX1171" i="2" s="1"/>
  <c r="AD1171" i="2"/>
  <c r="AO1171" i="2"/>
  <c r="U1171" i="2"/>
  <c r="Y1171" i="2" s="1"/>
  <c r="BS1170" i="2"/>
  <c r="BZ1171" i="2"/>
  <c r="N1171" i="2"/>
  <c r="S1171" i="2" s="1"/>
  <c r="M1171" i="2"/>
  <c r="R1171" i="2" s="1"/>
  <c r="BK1171" i="2"/>
  <c r="CA1171" i="2"/>
  <c r="L1171" i="2"/>
  <c r="Q1171" i="2" s="1"/>
  <c r="CD1171" i="2"/>
  <c r="BO1171" i="2"/>
  <c r="BP1171" i="2"/>
  <c r="BQ1171" i="2"/>
  <c r="CJ1171" i="2" l="1"/>
  <c r="CL1171" i="2"/>
  <c r="CK1171" i="2"/>
  <c r="BW1170" i="2"/>
  <c r="CH1170" i="2" s="1"/>
  <c r="K1171" i="2"/>
  <c r="P1171" i="2" s="1"/>
  <c r="AN1171" i="2"/>
  <c r="CC1171" i="2"/>
  <c r="CG1171" i="2" s="1"/>
  <c r="AS1171" i="2"/>
  <c r="BX1171" i="2"/>
  <c r="BH1171" i="2"/>
  <c r="F1172" i="2"/>
  <c r="AI1171" i="2"/>
  <c r="BI1171" i="2"/>
  <c r="BN1171" i="2"/>
  <c r="CI1171" i="2" l="1"/>
  <c r="CM1171" i="2" s="1"/>
  <c r="BE1172" i="2"/>
  <c r="G1173" i="2" s="1"/>
  <c r="Z1172" i="2"/>
  <c r="AB1172" i="2"/>
  <c r="AC1172" i="2"/>
  <c r="AA1172" i="2"/>
  <c r="BU1171" i="2"/>
  <c r="M1172" i="2" s="1"/>
  <c r="AH1172" i="2"/>
  <c r="AG1172" i="2"/>
  <c r="W1172" i="2"/>
  <c r="AL1172" i="2"/>
  <c r="BF1172" i="2"/>
  <c r="H1173" i="2" s="1"/>
  <c r="AQ1172" i="2"/>
  <c r="BA1172" i="2"/>
  <c r="AV1172" i="2"/>
  <c r="AP1172" i="2"/>
  <c r="AK1172" i="2"/>
  <c r="AF1172" i="2"/>
  <c r="BV1171" i="2"/>
  <c r="N1172" i="2" s="1"/>
  <c r="AW1172" i="2"/>
  <c r="AR1172" i="2"/>
  <c r="BG1172" i="2"/>
  <c r="I1173" i="2" s="1"/>
  <c r="BB1172" i="2"/>
  <c r="AM1172" i="2"/>
  <c r="X1172" i="2"/>
  <c r="BM1171" i="2"/>
  <c r="BR1171" i="2" s="1"/>
  <c r="J1172" i="2"/>
  <c r="O1171" i="2"/>
  <c r="S1172" i="2" l="1"/>
  <c r="R1172" i="2"/>
  <c r="AZ1172" i="2"/>
  <c r="BY1172" i="2" s="1"/>
  <c r="AU1172" i="2"/>
  <c r="CD1172" i="2" s="1"/>
  <c r="BT1171" i="2"/>
  <c r="L1172" i="2" s="1"/>
  <c r="Q1172" i="2" s="1"/>
  <c r="V1172" i="2"/>
  <c r="BZ1172" i="2"/>
  <c r="CE1172" i="2"/>
  <c r="BK1172" i="2"/>
  <c r="CF1172" i="2"/>
  <c r="CA1172" i="2"/>
  <c r="BL1172" i="2"/>
  <c r="T1171" i="2"/>
  <c r="AJ1172" i="2"/>
  <c r="U1172" i="2"/>
  <c r="AO1172" i="2"/>
  <c r="AE1172" i="2"/>
  <c r="AT1172" i="2"/>
  <c r="BD1172" i="2"/>
  <c r="AY1172" i="2"/>
  <c r="BS1171" i="2"/>
  <c r="BQ1172" i="2"/>
  <c r="BP1172" i="2"/>
  <c r="CK1172" i="2" l="1"/>
  <c r="CL1172" i="2"/>
  <c r="AX1172" i="2"/>
  <c r="Y1172" i="2"/>
  <c r="BC1172" i="2"/>
  <c r="BJ1172" i="2"/>
  <c r="AC1173" i="2"/>
  <c r="AD1172" i="2"/>
  <c r="AS1172" i="2"/>
  <c r="BX1172" i="2"/>
  <c r="BH1172" i="2"/>
  <c r="F1173" i="2"/>
  <c r="BW1171" i="2"/>
  <c r="CH1171" i="2" s="1"/>
  <c r="K1172" i="2"/>
  <c r="P1172" i="2" s="1"/>
  <c r="AN1172" i="2"/>
  <c r="CC1172" i="2"/>
  <c r="CG1172" i="2" s="1"/>
  <c r="AI1172" i="2"/>
  <c r="BI1172" i="2"/>
  <c r="BO1172" i="2"/>
  <c r="BN1172" i="2"/>
  <c r="CI1172" i="2" l="1"/>
  <c r="CJ1172" i="2"/>
  <c r="AA1173" i="2"/>
  <c r="AB1173" i="2"/>
  <c r="Z1173" i="2"/>
  <c r="J1173" i="2"/>
  <c r="BF1173" i="2"/>
  <c r="H1174" i="2" s="1"/>
  <c r="AL1173" i="2"/>
  <c r="AQ1173" i="2"/>
  <c r="W1173" i="2"/>
  <c r="AV1173" i="2"/>
  <c r="BA1173" i="2"/>
  <c r="AG1173" i="2"/>
  <c r="BU1172" i="2"/>
  <c r="M1173" i="2" s="1"/>
  <c r="BM1172" i="2"/>
  <c r="BR1172" i="2" s="1"/>
  <c r="BV1172" i="2"/>
  <c r="X1173" i="2"/>
  <c r="AM1173" i="2"/>
  <c r="AW1173" i="2"/>
  <c r="BG1173" i="2"/>
  <c r="I1174" i="2" s="1"/>
  <c r="AR1173" i="2"/>
  <c r="AH1173" i="2"/>
  <c r="BB1173" i="2"/>
  <c r="BT1172" i="2"/>
  <c r="AF1173" i="2"/>
  <c r="AU1173" i="2"/>
  <c r="AZ1173" i="2"/>
  <c r="BE1173" i="2"/>
  <c r="G1174" i="2" s="1"/>
  <c r="AK1173" i="2"/>
  <c r="AP1173" i="2"/>
  <c r="V1173" i="2"/>
  <c r="O1172" i="2"/>
  <c r="R1173" i="2" l="1"/>
  <c r="CM1172" i="2"/>
  <c r="BY1173" i="2"/>
  <c r="CD1173" i="2"/>
  <c r="BL1173" i="2"/>
  <c r="T1172" i="2"/>
  <c r="AO1173" i="2"/>
  <c r="AT1173" i="2"/>
  <c r="AX1173" i="2" s="1"/>
  <c r="U1173" i="2"/>
  <c r="Y1173" i="2" s="1"/>
  <c r="AE1173" i="2"/>
  <c r="BD1173" i="2"/>
  <c r="AJ1173" i="2"/>
  <c r="AY1173" i="2"/>
  <c r="BC1173" i="2" s="1"/>
  <c r="BS1172" i="2"/>
  <c r="BJ1173" i="2"/>
  <c r="CA1173" i="2"/>
  <c r="CF1173" i="2"/>
  <c r="CE1173" i="2"/>
  <c r="L1173" i="2"/>
  <c r="Q1173" i="2" s="1"/>
  <c r="N1173" i="2"/>
  <c r="S1173" i="2" s="1"/>
  <c r="BK1173" i="2"/>
  <c r="BZ1173" i="2"/>
  <c r="BO1173" i="2"/>
  <c r="BQ1173" i="2"/>
  <c r="BP1173" i="2"/>
  <c r="CK1173" i="2" l="1"/>
  <c r="CL1173" i="2"/>
  <c r="CJ1173" i="2"/>
  <c r="AB1174" i="2"/>
  <c r="AN1173" i="2"/>
  <c r="CC1173" i="2"/>
  <c r="CG1173" i="2" s="1"/>
  <c r="BU1173" i="2"/>
  <c r="AQ1174" i="2"/>
  <c r="AG1174" i="2"/>
  <c r="BA1174" i="2"/>
  <c r="W1174" i="2"/>
  <c r="AV1174" i="2"/>
  <c r="AL1174" i="2"/>
  <c r="BF1174" i="2"/>
  <c r="H1175" i="2" s="1"/>
  <c r="AD1173" i="2"/>
  <c r="K1173" i="2"/>
  <c r="P1173" i="2" s="1"/>
  <c r="BW1172" i="2"/>
  <c r="CH1172" i="2" s="1"/>
  <c r="BH1173" i="2"/>
  <c r="F1174" i="2"/>
  <c r="AS1173" i="2"/>
  <c r="BX1173" i="2"/>
  <c r="AI1173" i="2"/>
  <c r="BI1173" i="2"/>
  <c r="BN1173" i="2"/>
  <c r="CI1173" i="2" l="1"/>
  <c r="CM1173" i="2" s="1"/>
  <c r="Z1174" i="2"/>
  <c r="AA1174" i="2"/>
  <c r="AC1174" i="2"/>
  <c r="X1174" i="2"/>
  <c r="AM1174" i="2"/>
  <c r="AR1174" i="2"/>
  <c r="BV1173" i="2"/>
  <c r="N1174" i="2" s="1"/>
  <c r="BB1174" i="2"/>
  <c r="AW1174" i="2"/>
  <c r="AH1174" i="2"/>
  <c r="BG1174" i="2"/>
  <c r="I1175" i="2" s="1"/>
  <c r="BZ1174" i="2"/>
  <c r="CE1174" i="2"/>
  <c r="BM1173" i="2"/>
  <c r="BR1173" i="2" s="1"/>
  <c r="BK1174" i="2"/>
  <c r="J1174" i="2"/>
  <c r="O1173" i="2"/>
  <c r="AF1174" i="2"/>
  <c r="AU1174" i="2"/>
  <c r="AP1174" i="2"/>
  <c r="AK1174" i="2"/>
  <c r="V1174" i="2"/>
  <c r="BE1174" i="2"/>
  <c r="G1175" i="2" s="1"/>
  <c r="AZ1174" i="2"/>
  <c r="BT1173" i="2"/>
  <c r="M1174" i="2"/>
  <c r="BP1174" i="2"/>
  <c r="R1174" i="2" l="1"/>
  <c r="S1174" i="2"/>
  <c r="CK1174" i="2"/>
  <c r="CF1174" i="2"/>
  <c r="BL1174" i="2"/>
  <c r="CA1174" i="2"/>
  <c r="CD1174" i="2"/>
  <c r="BJ1174" i="2"/>
  <c r="L1174" i="2"/>
  <c r="Q1174" i="2" s="1"/>
  <c r="BY1174" i="2"/>
  <c r="T1173" i="2"/>
  <c r="AY1174" i="2"/>
  <c r="BC1174" i="2" s="1"/>
  <c r="AD1174" i="2"/>
  <c r="BD1174" i="2"/>
  <c r="AT1174" i="2"/>
  <c r="AX1174" i="2" s="1"/>
  <c r="AE1174" i="2"/>
  <c r="AJ1174" i="2"/>
  <c r="AO1174" i="2"/>
  <c r="U1174" i="2"/>
  <c r="Y1174" i="2" s="1"/>
  <c r="BS1173" i="2"/>
  <c r="BO1174" i="2"/>
  <c r="BQ1174" i="2"/>
  <c r="CL1174" i="2" l="1"/>
  <c r="CJ1174" i="2"/>
  <c r="BX1174" i="2"/>
  <c r="AS1174" i="2"/>
  <c r="BH1174" i="2"/>
  <c r="F1175" i="2"/>
  <c r="AN1174" i="2"/>
  <c r="CC1174" i="2"/>
  <c r="CG1174" i="2" s="1"/>
  <c r="BW1173" i="2"/>
  <c r="CH1173" i="2" s="1"/>
  <c r="K1174" i="2"/>
  <c r="P1174" i="2" s="1"/>
  <c r="BI1174" i="2"/>
  <c r="AI1174" i="2"/>
  <c r="BN1174" i="2"/>
  <c r="CI1174" i="2" l="1"/>
  <c r="CM1174" i="2" s="1"/>
  <c r="AZ1175" i="2"/>
  <c r="Z1175" i="2"/>
  <c r="AC1175" i="2"/>
  <c r="AB1175" i="2"/>
  <c r="O1174" i="2"/>
  <c r="J1175" i="2"/>
  <c r="V1175" i="2"/>
  <c r="AP1175" i="2"/>
  <c r="AF1175" i="2"/>
  <c r="BT1174" i="2"/>
  <c r="BF1175" i="2"/>
  <c r="H1176" i="2" s="1"/>
  <c r="AQ1175" i="2"/>
  <c r="AL1175" i="2"/>
  <c r="BA1175" i="2"/>
  <c r="W1175" i="2"/>
  <c r="AV1175" i="2"/>
  <c r="AG1175" i="2"/>
  <c r="BU1174" i="2"/>
  <c r="BB1175" i="2"/>
  <c r="AR1175" i="2"/>
  <c r="AW1175" i="2"/>
  <c r="AM1175" i="2"/>
  <c r="X1175" i="2"/>
  <c r="BG1175" i="2"/>
  <c r="I1176" i="2" s="1"/>
  <c r="AH1175" i="2"/>
  <c r="BV1174" i="2"/>
  <c r="BE1175" i="2" l="1"/>
  <c r="G1176" i="2" s="1"/>
  <c r="AU1175" i="2"/>
  <c r="BJ1175" i="2" s="1"/>
  <c r="AA1175" i="2"/>
  <c r="AD1175" i="2" s="1"/>
  <c r="AK1175" i="2"/>
  <c r="CF1175" i="2"/>
  <c r="BL1175" i="2"/>
  <c r="BZ1175" i="2"/>
  <c r="CE1175" i="2"/>
  <c r="N1175" i="2"/>
  <c r="L1175" i="2"/>
  <c r="M1175" i="2"/>
  <c r="AT1175" i="2"/>
  <c r="T1174" i="2"/>
  <c r="U1175" i="2"/>
  <c r="Y1175" i="2" s="1"/>
  <c r="AY1175" i="2"/>
  <c r="BC1175" i="2" s="1"/>
  <c r="AO1175" i="2"/>
  <c r="AJ1175" i="2"/>
  <c r="AE1175" i="2"/>
  <c r="BD1175" i="2"/>
  <c r="BS1174" i="2"/>
  <c r="CA1175" i="2"/>
  <c r="BK1175" i="2"/>
  <c r="BM1174" i="2"/>
  <c r="BR1174" i="2" s="1"/>
  <c r="BO1175" i="2"/>
  <c r="BQ1175" i="2"/>
  <c r="BP1175" i="2"/>
  <c r="R1175" i="2" l="1"/>
  <c r="S1175" i="2"/>
  <c r="Q1175" i="2"/>
  <c r="CK1175" i="2"/>
  <c r="CJ1175" i="2"/>
  <c r="CL1175" i="2"/>
  <c r="AX1175" i="2"/>
  <c r="CD1175" i="2"/>
  <c r="BY1175" i="2"/>
  <c r="BW1174" i="2"/>
  <c r="CH1174" i="2" s="1"/>
  <c r="K1175" i="2"/>
  <c r="P1175" i="2" s="1"/>
  <c r="AN1175" i="2"/>
  <c r="CC1175" i="2"/>
  <c r="AS1175" i="2"/>
  <c r="BX1175" i="2"/>
  <c r="BH1175" i="2"/>
  <c r="F1176" i="2"/>
  <c r="AI1175" i="2"/>
  <c r="BI1175" i="2"/>
  <c r="BN1175" i="2"/>
  <c r="CG1175" i="2" l="1"/>
  <c r="CI1175" i="2"/>
  <c r="CM1175" i="2" s="1"/>
  <c r="V1176" i="2"/>
  <c r="AB1176" i="2"/>
  <c r="AC1176" i="2"/>
  <c r="Z1176" i="2"/>
  <c r="AA1176" i="2"/>
  <c r="J1176" i="2"/>
  <c r="O1175" i="2"/>
  <c r="X1176" i="2"/>
  <c r="AW1176" i="2"/>
  <c r="AM1176" i="2"/>
  <c r="BB1176" i="2"/>
  <c r="BG1176" i="2"/>
  <c r="I1177" i="2" s="1"/>
  <c r="AH1176" i="2"/>
  <c r="AR1176" i="2"/>
  <c r="BV1175" i="2"/>
  <c r="AU1176" i="2"/>
  <c r="BE1176" i="2"/>
  <c r="G1177" i="2" s="1"/>
  <c r="AZ1176" i="2"/>
  <c r="AP1176" i="2"/>
  <c r="BF1176" i="2"/>
  <c r="H1177" i="2" s="1"/>
  <c r="AQ1176" i="2"/>
  <c r="AG1176" i="2"/>
  <c r="BA1176" i="2"/>
  <c r="W1176" i="2"/>
  <c r="AL1176" i="2"/>
  <c r="AV1176" i="2"/>
  <c r="BU1175" i="2"/>
  <c r="BT1175" i="2" l="1"/>
  <c r="L1176" i="2" s="1"/>
  <c r="Q1176" i="2" s="1"/>
  <c r="AK1176" i="2"/>
  <c r="CD1176" i="2" s="1"/>
  <c r="AF1176" i="2"/>
  <c r="BJ1176" i="2" s="1"/>
  <c r="BL1176" i="2"/>
  <c r="BY1176" i="2"/>
  <c r="CE1176" i="2"/>
  <c r="BK1176" i="2"/>
  <c r="BZ1176" i="2"/>
  <c r="N1176" i="2"/>
  <c r="S1176" i="2" s="1"/>
  <c r="M1176" i="2"/>
  <c r="R1176" i="2" s="1"/>
  <c r="CA1176" i="2"/>
  <c r="CF1176" i="2"/>
  <c r="T1175" i="2"/>
  <c r="AE1176" i="2"/>
  <c r="AO1176" i="2"/>
  <c r="U1176" i="2"/>
  <c r="Y1176" i="2" s="1"/>
  <c r="AD1176" i="2"/>
  <c r="AT1176" i="2"/>
  <c r="AX1176" i="2" s="1"/>
  <c r="AY1176" i="2"/>
  <c r="BC1176" i="2" s="1"/>
  <c r="AJ1176" i="2"/>
  <c r="BD1176" i="2"/>
  <c r="BS1175" i="2"/>
  <c r="BM1175" i="2"/>
  <c r="BR1175" i="2" s="1"/>
  <c r="BO1176" i="2"/>
  <c r="BQ1176" i="2"/>
  <c r="BP1176" i="2"/>
  <c r="CL1176" i="2" l="1"/>
  <c r="CJ1176" i="2"/>
  <c r="CK1176" i="2"/>
  <c r="BH1176" i="2"/>
  <c r="F1177" i="2"/>
  <c r="AN1176" i="2"/>
  <c r="CC1176" i="2"/>
  <c r="CG1176" i="2" s="1"/>
  <c r="AS1176" i="2"/>
  <c r="BX1176" i="2"/>
  <c r="BW1175" i="2"/>
  <c r="CH1175" i="2" s="1"/>
  <c r="K1176" i="2"/>
  <c r="P1176" i="2" s="1"/>
  <c r="BI1176" i="2"/>
  <c r="AI1176" i="2"/>
  <c r="BN1176" i="2"/>
  <c r="CI1176" i="2" l="1"/>
  <c r="CM1176" i="2" s="1"/>
  <c r="AA1177" i="2"/>
  <c r="AB1177" i="2"/>
  <c r="Z1177" i="2"/>
  <c r="AC1177" i="2"/>
  <c r="BM1176" i="2"/>
  <c r="BR1176" i="2" s="1"/>
  <c r="AR1177" i="2"/>
  <c r="AH1177" i="2"/>
  <c r="BB1177" i="2"/>
  <c r="AM1177" i="2"/>
  <c r="BG1177" i="2"/>
  <c r="I1178" i="2" s="1"/>
  <c r="AW1177" i="2"/>
  <c r="X1177" i="2"/>
  <c r="BV1176" i="2"/>
  <c r="J1177" i="2"/>
  <c r="O1176" i="2"/>
  <c r="BF1177" i="2"/>
  <c r="H1178" i="2" s="1"/>
  <c r="AG1177" i="2"/>
  <c r="BA1177" i="2"/>
  <c r="AL1177" i="2"/>
  <c r="AV1177" i="2"/>
  <c r="AQ1177" i="2"/>
  <c r="W1177" i="2"/>
  <c r="BU1176" i="2"/>
  <c r="BE1177" i="2"/>
  <c r="G1178" i="2" s="1"/>
  <c r="V1177" i="2"/>
  <c r="AP1177" i="2"/>
  <c r="AF1177" i="2"/>
  <c r="BT1176" i="2" l="1"/>
  <c r="L1177" i="2" s="1"/>
  <c r="Q1177" i="2" s="1"/>
  <c r="AZ1177" i="2"/>
  <c r="BY1177" i="2" s="1"/>
  <c r="AK1177" i="2"/>
  <c r="AU1177" i="2"/>
  <c r="BZ1177" i="2"/>
  <c r="CE1177" i="2"/>
  <c r="BL1177" i="2"/>
  <c r="N1177" i="2"/>
  <c r="S1177" i="2" s="1"/>
  <c r="CA1177" i="2"/>
  <c r="BK1177" i="2"/>
  <c r="T1176" i="2"/>
  <c r="AT1177" i="2"/>
  <c r="AO1177" i="2"/>
  <c r="AJ1177" i="2"/>
  <c r="AD1177" i="2"/>
  <c r="BD1177" i="2"/>
  <c r="AE1177" i="2"/>
  <c r="U1177" i="2"/>
  <c r="Y1177" i="2" s="1"/>
  <c r="AY1177" i="2"/>
  <c r="BS1176" i="2"/>
  <c r="CF1177" i="2"/>
  <c r="M1177" i="2"/>
  <c r="R1177" i="2" s="1"/>
  <c r="BQ1177" i="2"/>
  <c r="BP1177" i="2"/>
  <c r="CK1177" i="2" l="1"/>
  <c r="CL1177" i="2"/>
  <c r="BC1177" i="2"/>
  <c r="CD1177" i="2"/>
  <c r="BJ1177" i="2"/>
  <c r="AX1177" i="2"/>
  <c r="AN1177" i="2"/>
  <c r="CC1177" i="2"/>
  <c r="AI1177" i="2"/>
  <c r="BI1177" i="2"/>
  <c r="AS1177" i="2"/>
  <c r="BX1177" i="2"/>
  <c r="K1177" i="2"/>
  <c r="P1177" i="2" s="1"/>
  <c r="BW1176" i="2"/>
  <c r="CH1176" i="2" s="1"/>
  <c r="BH1177" i="2"/>
  <c r="F1178" i="2"/>
  <c r="BO1177" i="2"/>
  <c r="BN1177" i="2"/>
  <c r="CG1177" i="2" l="1"/>
  <c r="CI1177" i="2"/>
  <c r="CJ1177" i="2"/>
  <c r="V1178" i="2"/>
  <c r="AC1178" i="2"/>
  <c r="Z1178" i="2"/>
  <c r="AB1178" i="2"/>
  <c r="BF1178" i="2"/>
  <c r="H1179" i="2" s="1"/>
  <c r="BU1177" i="2"/>
  <c r="AG1178" i="2"/>
  <c r="W1178" i="2"/>
  <c r="AV1178" i="2"/>
  <c r="BA1178" i="2"/>
  <c r="AQ1178" i="2"/>
  <c r="AL1178" i="2"/>
  <c r="BM1177" i="2"/>
  <c r="BR1177" i="2" s="1"/>
  <c r="AK1178" i="2"/>
  <c r="AZ1178" i="2"/>
  <c r="J1178" i="2"/>
  <c r="O1177" i="2"/>
  <c r="AM1178" i="2"/>
  <c r="AR1178" i="2"/>
  <c r="AH1178" i="2"/>
  <c r="X1178" i="2"/>
  <c r="AW1178" i="2"/>
  <c r="BG1178" i="2"/>
  <c r="I1179" i="2" s="1"/>
  <c r="BB1178" i="2"/>
  <c r="BV1177" i="2"/>
  <c r="M1178" i="2"/>
  <c r="CM1177" i="2" l="1"/>
  <c r="AF1178" i="2"/>
  <c r="AU1178" i="2"/>
  <c r="AA1178" i="2"/>
  <c r="R1178" i="2" s="1"/>
  <c r="BE1178" i="2"/>
  <c r="G1179" i="2" s="1"/>
  <c r="AP1178" i="2"/>
  <c r="BT1177" i="2"/>
  <c r="L1178" i="2" s="1"/>
  <c r="CE1178" i="2"/>
  <c r="BK1178" i="2"/>
  <c r="BZ1178" i="2"/>
  <c r="N1178" i="2"/>
  <c r="CF1178" i="2"/>
  <c r="BL1178" i="2"/>
  <c r="CA1178" i="2"/>
  <c r="T1177" i="2"/>
  <c r="BD1178" i="2"/>
  <c r="AT1178" i="2"/>
  <c r="AY1178" i="2"/>
  <c r="BC1178" i="2" s="1"/>
  <c r="U1178" i="2"/>
  <c r="Y1178" i="2" s="1"/>
  <c r="AE1178" i="2"/>
  <c r="AO1178" i="2"/>
  <c r="AJ1178" i="2"/>
  <c r="BS1177" i="2"/>
  <c r="BP1178" i="2"/>
  <c r="BQ1178" i="2"/>
  <c r="S1178" i="2" l="1"/>
  <c r="Q1178" i="2"/>
  <c r="CL1178" i="2"/>
  <c r="CK1178" i="2"/>
  <c r="AX1178" i="2"/>
  <c r="AD1178" i="2"/>
  <c r="CD1178" i="2"/>
  <c r="BJ1178" i="2"/>
  <c r="BY1178" i="2"/>
  <c r="AN1178" i="2"/>
  <c r="CC1178" i="2"/>
  <c r="AS1178" i="2"/>
  <c r="BX1178" i="2"/>
  <c r="BW1177" i="2"/>
  <c r="CH1177" i="2" s="1"/>
  <c r="K1178" i="2"/>
  <c r="P1178" i="2" s="1"/>
  <c r="AI1178" i="2"/>
  <c r="BI1178" i="2"/>
  <c r="BH1178" i="2"/>
  <c r="F1179" i="2"/>
  <c r="BN1178" i="2"/>
  <c r="BO1178" i="2"/>
  <c r="CG1178" i="2" l="1"/>
  <c r="CI1178" i="2"/>
  <c r="CJ1178" i="2"/>
  <c r="AA1179" i="2"/>
  <c r="Z1179" i="2"/>
  <c r="AB1179" i="2"/>
  <c r="AC1179" i="2"/>
  <c r="BT1178" i="2"/>
  <c r="L1179" i="2" s="1"/>
  <c r="BE1179" i="2"/>
  <c r="G1180" i="2" s="1"/>
  <c r="AZ1179" i="2"/>
  <c r="AP1179" i="2"/>
  <c r="BA1179" i="2"/>
  <c r="AL1179" i="2"/>
  <c r="AG1179" i="2"/>
  <c r="BF1179" i="2"/>
  <c r="H1180" i="2" s="1"/>
  <c r="AV1179" i="2"/>
  <c r="AQ1179" i="2"/>
  <c r="W1179" i="2"/>
  <c r="BU1178" i="2"/>
  <c r="J1179" i="2"/>
  <c r="BB1179" i="2"/>
  <c r="AH1179" i="2"/>
  <c r="X1179" i="2"/>
  <c r="AW1179" i="2"/>
  <c r="AM1179" i="2"/>
  <c r="AR1179" i="2"/>
  <c r="BG1179" i="2"/>
  <c r="I1180" i="2" s="1"/>
  <c r="BV1178" i="2"/>
  <c r="O1178" i="2"/>
  <c r="BM1178" i="2"/>
  <c r="BR1178" i="2" s="1"/>
  <c r="Q1179" i="2" l="1"/>
  <c r="CM1178" i="2"/>
  <c r="AU1179" i="2"/>
  <c r="AK1179" i="2"/>
  <c r="AF1179" i="2"/>
  <c r="V1179" i="2"/>
  <c r="BY1179" i="2"/>
  <c r="BZ1179" i="2"/>
  <c r="CA1179" i="2"/>
  <c r="CF1179" i="2"/>
  <c r="N1179" i="2"/>
  <c r="S1179" i="2" s="1"/>
  <c r="CE1179" i="2"/>
  <c r="T1178" i="2"/>
  <c r="AE1179" i="2"/>
  <c r="AT1179" i="2"/>
  <c r="AY1179" i="2"/>
  <c r="BC1179" i="2" s="1"/>
  <c r="BD1179" i="2"/>
  <c r="AO1179" i="2"/>
  <c r="U1179" i="2"/>
  <c r="AJ1179" i="2"/>
  <c r="BS1178" i="2"/>
  <c r="BL1179" i="2"/>
  <c r="M1179" i="2"/>
  <c r="R1179" i="2" s="1"/>
  <c r="BK1179" i="2"/>
  <c r="BP1179" i="2"/>
  <c r="BQ1179" i="2"/>
  <c r="CK1179" i="2" l="1"/>
  <c r="CL1179" i="2"/>
  <c r="AX1179" i="2"/>
  <c r="BJ1179" i="2"/>
  <c r="CD1179" i="2"/>
  <c r="Y1179" i="2"/>
  <c r="AD1179" i="2"/>
  <c r="BW1178" i="2"/>
  <c r="CH1178" i="2" s="1"/>
  <c r="K1179" i="2"/>
  <c r="P1179" i="2" s="1"/>
  <c r="AS1179" i="2"/>
  <c r="BX1179" i="2"/>
  <c r="BI1179" i="2"/>
  <c r="AI1179" i="2"/>
  <c r="AN1179" i="2"/>
  <c r="CC1179" i="2"/>
  <c r="BH1179" i="2"/>
  <c r="F1180" i="2"/>
  <c r="BO1179" i="2"/>
  <c r="BN1179" i="2"/>
  <c r="CG1179" i="2" l="1"/>
  <c r="CI1179" i="2"/>
  <c r="CJ1179" i="2"/>
  <c r="AA1180" i="2"/>
  <c r="AB1180" i="2"/>
  <c r="Z1180" i="2"/>
  <c r="AC1180" i="2"/>
  <c r="BU1179" i="2"/>
  <c r="M1180" i="2" s="1"/>
  <c r="AL1180" i="2"/>
  <c r="AG1180" i="2"/>
  <c r="BF1180" i="2"/>
  <c r="H1181" i="2" s="1"/>
  <c r="BA1180" i="2"/>
  <c r="AV1180" i="2"/>
  <c r="AQ1180" i="2"/>
  <c r="W1180" i="2"/>
  <c r="BM1179" i="2"/>
  <c r="BR1179" i="2" s="1"/>
  <c r="AR1180" i="2"/>
  <c r="AM1180" i="2"/>
  <c r="AW1180" i="2"/>
  <c r="X1180" i="2"/>
  <c r="BG1180" i="2"/>
  <c r="I1181" i="2" s="1"/>
  <c r="BB1180" i="2"/>
  <c r="AH1180" i="2"/>
  <c r="BV1179" i="2"/>
  <c r="BE1180" i="2"/>
  <c r="G1181" i="2" s="1"/>
  <c r="V1180" i="2"/>
  <c r="AU1180" i="2"/>
  <c r="AF1180" i="2"/>
  <c r="AP1180" i="2"/>
  <c r="AZ1180" i="2"/>
  <c r="AK1180" i="2"/>
  <c r="BT1179" i="2"/>
  <c r="J1180" i="2"/>
  <c r="O1179" i="2"/>
  <c r="R1180" i="2" l="1"/>
  <c r="CM1179" i="2"/>
  <c r="BK1180" i="2"/>
  <c r="CE1180" i="2"/>
  <c r="BZ1180" i="2"/>
  <c r="CF1180" i="2"/>
  <c r="BY1180" i="2"/>
  <c r="BL1180" i="2"/>
  <c r="N1180" i="2"/>
  <c r="S1180" i="2" s="1"/>
  <c r="CA1180" i="2"/>
  <c r="T1179" i="2"/>
  <c r="U1180" i="2"/>
  <c r="Y1180" i="2" s="1"/>
  <c r="AO1180" i="2"/>
  <c r="AY1180" i="2"/>
  <c r="BC1180" i="2" s="1"/>
  <c r="AJ1180" i="2"/>
  <c r="AT1180" i="2"/>
  <c r="AX1180" i="2" s="1"/>
  <c r="AE1180" i="2"/>
  <c r="BD1180" i="2"/>
  <c r="BS1179" i="2"/>
  <c r="L1180" i="2"/>
  <c r="Q1180" i="2" s="1"/>
  <c r="CD1180" i="2"/>
  <c r="BJ1180" i="2"/>
  <c r="BP1180" i="2"/>
  <c r="BQ1180" i="2"/>
  <c r="BO1180" i="2"/>
  <c r="CJ1180" i="2" l="1"/>
  <c r="CL1180" i="2"/>
  <c r="CK1180" i="2"/>
  <c r="AB1181" i="2"/>
  <c r="BW1179" i="2"/>
  <c r="CH1179" i="2" s="1"/>
  <c r="K1180" i="2"/>
  <c r="P1180" i="2" s="1"/>
  <c r="AD1180" i="2"/>
  <c r="AN1180" i="2"/>
  <c r="CC1180" i="2"/>
  <c r="CG1180" i="2" s="1"/>
  <c r="BH1180" i="2"/>
  <c r="F1181" i="2"/>
  <c r="BI1180" i="2"/>
  <c r="AI1180" i="2"/>
  <c r="AS1180" i="2"/>
  <c r="BX1180" i="2"/>
  <c r="BN1180" i="2"/>
  <c r="CI1180" i="2" l="1"/>
  <c r="CM1180" i="2" s="1"/>
  <c r="Z1181" i="2"/>
  <c r="AC1181" i="2"/>
  <c r="AA1181" i="2"/>
  <c r="AZ1181" i="2"/>
  <c r="AU1181" i="2"/>
  <c r="BT1180" i="2"/>
  <c r="L1181" i="2" s="1"/>
  <c r="AK1181" i="2"/>
  <c r="BE1181" i="2"/>
  <c r="G1182" i="2" s="1"/>
  <c r="V1181" i="2"/>
  <c r="AP1181" i="2"/>
  <c r="AF1181" i="2"/>
  <c r="O1180" i="2"/>
  <c r="BM1180" i="2"/>
  <c r="BR1180" i="2" s="1"/>
  <c r="J1181" i="2"/>
  <c r="AL1181" i="2"/>
  <c r="BA1181" i="2"/>
  <c r="AV1181" i="2"/>
  <c r="AQ1181" i="2"/>
  <c r="W1181" i="2"/>
  <c r="BF1181" i="2"/>
  <c r="H1182" i="2" s="1"/>
  <c r="AG1181" i="2"/>
  <c r="BU1180" i="2"/>
  <c r="AM1181" i="2"/>
  <c r="BB1181" i="2"/>
  <c r="AW1181" i="2"/>
  <c r="AR1181" i="2"/>
  <c r="BG1181" i="2"/>
  <c r="I1182" i="2" s="1"/>
  <c r="X1181" i="2"/>
  <c r="AH1181" i="2"/>
  <c r="BV1180" i="2"/>
  <c r="Q1181" i="2" l="1"/>
  <c r="BJ1181" i="2"/>
  <c r="BY1181" i="2"/>
  <c r="CD1181" i="2"/>
  <c r="BL1181" i="2"/>
  <c r="BK1181" i="2"/>
  <c r="BZ1181" i="2"/>
  <c r="N1181" i="2"/>
  <c r="S1181" i="2" s="1"/>
  <c r="CA1181" i="2"/>
  <c r="CF1181" i="2"/>
  <c r="M1181" i="2"/>
  <c r="R1181" i="2" s="1"/>
  <c r="CE1181" i="2"/>
  <c r="T1180" i="2"/>
  <c r="AY1181" i="2"/>
  <c r="BC1181" i="2" s="1"/>
  <c r="U1181" i="2"/>
  <c r="Y1181" i="2" s="1"/>
  <c r="AJ1181" i="2"/>
  <c r="BD1181" i="2"/>
  <c r="AO1181" i="2"/>
  <c r="AE1181" i="2"/>
  <c r="AD1181" i="2"/>
  <c r="AT1181" i="2"/>
  <c r="AX1181" i="2" s="1"/>
  <c r="BS1180" i="2"/>
  <c r="BQ1181" i="2"/>
  <c r="BO1181" i="2"/>
  <c r="BP1181" i="2"/>
  <c r="CJ1181" i="2" l="1"/>
  <c r="CK1181" i="2"/>
  <c r="CL1181" i="2"/>
  <c r="BH1181" i="2"/>
  <c r="F1182" i="2"/>
  <c r="AN1181" i="2"/>
  <c r="CC1181" i="2"/>
  <c r="CG1181" i="2" s="1"/>
  <c r="AI1181" i="2"/>
  <c r="BI1181" i="2"/>
  <c r="BW1180" i="2"/>
  <c r="CH1180" i="2" s="1"/>
  <c r="K1181" i="2"/>
  <c r="P1181" i="2" s="1"/>
  <c r="AS1181" i="2"/>
  <c r="BX1181" i="2"/>
  <c r="BN1181" i="2"/>
  <c r="CI1181" i="2" l="1"/>
  <c r="CM1181" i="2" s="1"/>
  <c r="AZ1182" i="2"/>
  <c r="AC1182" i="2"/>
  <c r="Z1182" i="2"/>
  <c r="AB1182" i="2"/>
  <c r="AH1182" i="2"/>
  <c r="AR1182" i="2"/>
  <c r="BB1182" i="2"/>
  <c r="BG1182" i="2"/>
  <c r="I1183" i="2" s="1"/>
  <c r="AW1182" i="2"/>
  <c r="AM1182" i="2"/>
  <c r="X1182" i="2"/>
  <c r="BV1181" i="2"/>
  <c r="BE1182" i="2"/>
  <c r="G1183" i="2" s="1"/>
  <c r="AK1182" i="2"/>
  <c r="AF1182" i="2"/>
  <c r="BT1181" i="2"/>
  <c r="O1181" i="2"/>
  <c r="W1182" i="2"/>
  <c r="AV1182" i="2"/>
  <c r="BA1182" i="2"/>
  <c r="BF1182" i="2"/>
  <c r="H1183" i="2" s="1"/>
  <c r="AG1182" i="2"/>
  <c r="AL1182" i="2"/>
  <c r="AQ1182" i="2"/>
  <c r="BU1181" i="2"/>
  <c r="J1182" i="2"/>
  <c r="BM1181" i="2"/>
  <c r="BR1181" i="2" s="1"/>
  <c r="AP1182" i="2" l="1"/>
  <c r="BY1182" i="2" s="1"/>
  <c r="AU1182" i="2"/>
  <c r="BJ1182" i="2" s="1"/>
  <c r="AA1182" i="2"/>
  <c r="AD1182" i="2" s="1"/>
  <c r="V1182" i="2"/>
  <c r="CE1182" i="2"/>
  <c r="M1182" i="2"/>
  <c r="BZ1182" i="2"/>
  <c r="CF1182" i="2"/>
  <c r="T1181" i="2"/>
  <c r="U1182" i="2"/>
  <c r="AT1182" i="2"/>
  <c r="AY1182" i="2"/>
  <c r="BC1182" i="2" s="1"/>
  <c r="BD1182" i="2"/>
  <c r="AE1182" i="2"/>
  <c r="AO1182" i="2"/>
  <c r="AJ1182" i="2"/>
  <c r="BS1181" i="2"/>
  <c r="CA1182" i="2"/>
  <c r="BK1182" i="2"/>
  <c r="L1182" i="2"/>
  <c r="N1182" i="2"/>
  <c r="BL1182" i="2"/>
  <c r="BO1182" i="2"/>
  <c r="BQ1182" i="2"/>
  <c r="BP1182" i="2"/>
  <c r="AX1182" i="2" l="1"/>
  <c r="S1182" i="2"/>
  <c r="Q1182" i="2"/>
  <c r="R1182" i="2"/>
  <c r="CL1182" i="2"/>
  <c r="CK1182" i="2"/>
  <c r="CJ1182" i="2"/>
  <c r="Y1182" i="2"/>
  <c r="CD1182" i="2"/>
  <c r="BI1182" i="2"/>
  <c r="AI1182" i="2"/>
  <c r="BW1181" i="2"/>
  <c r="CH1181" i="2" s="1"/>
  <c r="K1182" i="2"/>
  <c r="P1182" i="2" s="1"/>
  <c r="BH1182" i="2"/>
  <c r="F1183" i="2"/>
  <c r="AN1182" i="2"/>
  <c r="CC1182" i="2"/>
  <c r="AS1182" i="2"/>
  <c r="BX1182" i="2"/>
  <c r="BN1182" i="2"/>
  <c r="CG1182" i="2" l="1"/>
  <c r="CI1182" i="2"/>
  <c r="CM1182" i="2" s="1"/>
  <c r="AP1183" i="2"/>
  <c r="AB1183" i="2"/>
  <c r="AC1183" i="2"/>
  <c r="Z1183" i="2"/>
  <c r="AA1183" i="2"/>
  <c r="AM1183" i="2"/>
  <c r="AZ1183" i="2"/>
  <c r="AR1183" i="2"/>
  <c r="BG1183" i="2"/>
  <c r="I1184" i="2" s="1"/>
  <c r="BV1182" i="2"/>
  <c r="AH1183" i="2"/>
  <c r="X1183" i="2"/>
  <c r="BB1183" i="2"/>
  <c r="AW1183" i="2"/>
  <c r="BT1182" i="2"/>
  <c r="L1183" i="2" s="1"/>
  <c r="AK1183" i="2"/>
  <c r="BE1183" i="2"/>
  <c r="G1184" i="2" s="1"/>
  <c r="AU1183" i="2"/>
  <c r="J1183" i="2"/>
  <c r="BM1182" i="2"/>
  <c r="BR1182" i="2" s="1"/>
  <c r="AL1183" i="2"/>
  <c r="AQ1183" i="2"/>
  <c r="W1183" i="2"/>
  <c r="AV1183" i="2"/>
  <c r="BF1183" i="2"/>
  <c r="H1184" i="2" s="1"/>
  <c r="BA1183" i="2"/>
  <c r="AG1183" i="2"/>
  <c r="BU1182" i="2"/>
  <c r="O1182" i="2"/>
  <c r="N1183" i="2"/>
  <c r="S1183" i="2" l="1"/>
  <c r="Q1183" i="2"/>
  <c r="AF1183" i="2"/>
  <c r="BJ1183" i="2" s="1"/>
  <c r="V1183" i="2"/>
  <c r="CF1183" i="2"/>
  <c r="CA1183" i="2"/>
  <c r="BL1183" i="2"/>
  <c r="BY1183" i="2"/>
  <c r="CD1183" i="2"/>
  <c r="T1182" i="2"/>
  <c r="AT1183" i="2"/>
  <c r="AX1183" i="2" s="1"/>
  <c r="AO1183" i="2"/>
  <c r="AJ1183" i="2"/>
  <c r="AY1183" i="2"/>
  <c r="BC1183" i="2" s="1"/>
  <c r="U1183" i="2"/>
  <c r="AE1183" i="2"/>
  <c r="AD1183" i="2"/>
  <c r="BD1183" i="2"/>
  <c r="BS1182" i="2"/>
  <c r="M1183" i="2"/>
  <c r="R1183" i="2" s="1"/>
  <c r="CE1183" i="2"/>
  <c r="BK1183" i="2"/>
  <c r="BZ1183" i="2"/>
  <c r="BQ1183" i="2"/>
  <c r="BO1183" i="2"/>
  <c r="BP1183" i="2"/>
  <c r="CJ1183" i="2" l="1"/>
  <c r="CK1183" i="2"/>
  <c r="CL1183" i="2"/>
  <c r="Y1183" i="2"/>
  <c r="AV1184" i="2"/>
  <c r="BB1184" i="2"/>
  <c r="BW1182" i="2"/>
  <c r="CH1182" i="2" s="1"/>
  <c r="K1183" i="2"/>
  <c r="P1183" i="2" s="1"/>
  <c r="BH1183" i="2"/>
  <c r="F1184" i="2"/>
  <c r="AN1183" i="2"/>
  <c r="CC1183" i="2"/>
  <c r="CG1183" i="2" s="1"/>
  <c r="AI1183" i="2"/>
  <c r="BI1183" i="2"/>
  <c r="AS1183" i="2"/>
  <c r="BX1183" i="2"/>
  <c r="BN1183" i="2"/>
  <c r="CI1183" i="2" l="1"/>
  <c r="CM1183" i="2" s="1"/>
  <c r="AA1184" i="2"/>
  <c r="AL1184" i="2"/>
  <c r="AG1184" i="2"/>
  <c r="Z1184" i="2"/>
  <c r="AB1184" i="2"/>
  <c r="AC1184" i="2"/>
  <c r="AR1184" i="2"/>
  <c r="BF1184" i="2"/>
  <c r="H1185" i="2" s="1"/>
  <c r="V1184" i="2"/>
  <c r="BU1183" i="2"/>
  <c r="M1184" i="2" s="1"/>
  <c r="BE1184" i="2"/>
  <c r="G1185" i="2" s="1"/>
  <c r="AZ1184" i="2"/>
  <c r="AK1184" i="2"/>
  <c r="AP1184" i="2"/>
  <c r="AF1184" i="2"/>
  <c r="W1184" i="2"/>
  <c r="BA1184" i="2"/>
  <c r="AQ1184" i="2"/>
  <c r="AW1184" i="2"/>
  <c r="BV1183" i="2"/>
  <c r="N1184" i="2" s="1"/>
  <c r="AM1184" i="2"/>
  <c r="X1184" i="2"/>
  <c r="BG1184" i="2"/>
  <c r="I1185" i="2" s="1"/>
  <c r="AH1184" i="2"/>
  <c r="J1184" i="2"/>
  <c r="BM1183" i="2"/>
  <c r="BR1183" i="2" s="1"/>
  <c r="O1183" i="2"/>
  <c r="S1184" i="2" l="1"/>
  <c r="R1184" i="2"/>
  <c r="BK1184" i="2"/>
  <c r="BT1183" i="2"/>
  <c r="L1184" i="2" s="1"/>
  <c r="Q1184" i="2" s="1"/>
  <c r="AU1184" i="2"/>
  <c r="BJ1184" i="2" s="1"/>
  <c r="CE1184" i="2"/>
  <c r="BY1184" i="2"/>
  <c r="BZ1184" i="2"/>
  <c r="BL1184" i="2"/>
  <c r="CF1184" i="2"/>
  <c r="CA1184" i="2"/>
  <c r="T1183" i="2"/>
  <c r="AO1184" i="2"/>
  <c r="AD1184" i="2"/>
  <c r="U1184" i="2"/>
  <c r="Y1184" i="2" s="1"/>
  <c r="AY1184" i="2"/>
  <c r="BC1184" i="2" s="1"/>
  <c r="AE1184" i="2"/>
  <c r="AJ1184" i="2"/>
  <c r="AT1184" i="2"/>
  <c r="BD1184" i="2"/>
  <c r="BS1183" i="2"/>
  <c r="BP1184" i="2"/>
  <c r="BO1184" i="2"/>
  <c r="BQ1184" i="2"/>
  <c r="CJ1184" i="2" l="1"/>
  <c r="CL1184" i="2"/>
  <c r="CK1184" i="2"/>
  <c r="AX1184" i="2"/>
  <c r="CD1184" i="2"/>
  <c r="X1185" i="2"/>
  <c r="AN1184" i="2"/>
  <c r="CC1184" i="2"/>
  <c r="BW1183" i="2"/>
  <c r="CH1183" i="2" s="1"/>
  <c r="K1184" i="2"/>
  <c r="P1184" i="2" s="1"/>
  <c r="BI1184" i="2"/>
  <c r="AI1184" i="2"/>
  <c r="AS1184" i="2"/>
  <c r="BX1184" i="2"/>
  <c r="BH1184" i="2"/>
  <c r="F1185" i="2"/>
  <c r="BN1184" i="2"/>
  <c r="CG1184" i="2" l="1"/>
  <c r="CI1184" i="2"/>
  <c r="CM1184" i="2" s="1"/>
  <c r="AP1185" i="2"/>
  <c r="AB1185" i="2"/>
  <c r="Z1185" i="2"/>
  <c r="AC1185" i="2"/>
  <c r="AH1185" i="2"/>
  <c r="BA1185" i="2"/>
  <c r="BT1184" i="2"/>
  <c r="L1185" i="2" s="1"/>
  <c r="AF1185" i="2"/>
  <c r="BU1184" i="2"/>
  <c r="AL1185" i="2"/>
  <c r="AK1185" i="2"/>
  <c r="BE1185" i="2"/>
  <c r="G1186" i="2" s="1"/>
  <c r="BF1185" i="2"/>
  <c r="H1186" i="2" s="1"/>
  <c r="AG1185" i="2"/>
  <c r="AV1185" i="2"/>
  <c r="AQ1185" i="2"/>
  <c r="W1185" i="2"/>
  <c r="AZ1185" i="2"/>
  <c r="BV1184" i="2"/>
  <c r="N1185" i="2" s="1"/>
  <c r="BG1185" i="2"/>
  <c r="I1186" i="2" s="1"/>
  <c r="AM1185" i="2"/>
  <c r="AR1185" i="2"/>
  <c r="BB1185" i="2"/>
  <c r="AW1185" i="2"/>
  <c r="M1185" i="2"/>
  <c r="BM1184" i="2"/>
  <c r="BR1184" i="2" s="1"/>
  <c r="O1184" i="2"/>
  <c r="J1185" i="2"/>
  <c r="V1185" i="2" l="1"/>
  <c r="AA1185" i="2"/>
  <c r="AD1185" i="2" s="1"/>
  <c r="AU1185" i="2"/>
  <c r="BJ1185" i="2" s="1"/>
  <c r="BZ1185" i="2"/>
  <c r="BK1185" i="2"/>
  <c r="CE1185" i="2"/>
  <c r="BY1185" i="2"/>
  <c r="CF1185" i="2"/>
  <c r="CA1185" i="2"/>
  <c r="BL1185" i="2"/>
  <c r="T1184" i="2"/>
  <c r="AE1185" i="2"/>
  <c r="BD1185" i="2"/>
  <c r="AO1185" i="2"/>
  <c r="AJ1185" i="2"/>
  <c r="U1185" i="2"/>
  <c r="AT1185" i="2"/>
  <c r="AY1185" i="2"/>
  <c r="BC1185" i="2" s="1"/>
  <c r="BS1184" i="2"/>
  <c r="BO1185" i="2"/>
  <c r="BP1185" i="2"/>
  <c r="BQ1185" i="2"/>
  <c r="S1185" i="2" l="1"/>
  <c r="R1185" i="2"/>
  <c r="Q1185" i="2"/>
  <c r="CJ1185" i="2"/>
  <c r="CL1185" i="2"/>
  <c r="CK1185" i="2"/>
  <c r="Y1185" i="2"/>
  <c r="AX1185" i="2"/>
  <c r="CD1185" i="2"/>
  <c r="BH1185" i="2"/>
  <c r="F1186" i="2"/>
  <c r="BW1184" i="2"/>
  <c r="CH1184" i="2" s="1"/>
  <c r="K1185" i="2"/>
  <c r="P1185" i="2" s="1"/>
  <c r="AN1185" i="2"/>
  <c r="CC1185" i="2"/>
  <c r="AI1185" i="2"/>
  <c r="BI1185" i="2"/>
  <c r="AS1185" i="2"/>
  <c r="BX1185" i="2"/>
  <c r="BN1185" i="2"/>
  <c r="CG1185" i="2" l="1"/>
  <c r="CI1185" i="2"/>
  <c r="CM1185" i="2" s="1"/>
  <c r="AU1186" i="2"/>
  <c r="Z1186" i="2"/>
  <c r="AB1186" i="2"/>
  <c r="AC1186" i="2"/>
  <c r="AQ1186" i="2"/>
  <c r="AW1186" i="2"/>
  <c r="BT1185" i="2"/>
  <c r="L1186" i="2" s="1"/>
  <c r="AP1186" i="2"/>
  <c r="AK1186" i="2"/>
  <c r="BG1186" i="2"/>
  <c r="I1187" i="2" s="1"/>
  <c r="BB1186" i="2"/>
  <c r="AM1186" i="2"/>
  <c r="BV1185" i="2"/>
  <c r="N1186" i="2" s="1"/>
  <c r="AH1186" i="2"/>
  <c r="AR1186" i="2"/>
  <c r="X1186" i="2"/>
  <c r="BU1185" i="2"/>
  <c r="M1186" i="2" s="1"/>
  <c r="AL1186" i="2"/>
  <c r="BA1186" i="2"/>
  <c r="AV1186" i="2"/>
  <c r="AG1186" i="2"/>
  <c r="BF1186" i="2"/>
  <c r="H1187" i="2" s="1"/>
  <c r="W1186" i="2"/>
  <c r="BM1185" i="2"/>
  <c r="BR1185" i="2" s="1"/>
  <c r="O1185" i="2"/>
  <c r="J1186" i="2"/>
  <c r="AF1186" i="2" l="1"/>
  <c r="BE1186" i="2"/>
  <c r="G1187" i="2" s="1"/>
  <c r="AA1186" i="2"/>
  <c r="AD1186" i="2" s="1"/>
  <c r="AZ1186" i="2"/>
  <c r="V1186" i="2"/>
  <c r="CD1186" i="2"/>
  <c r="CF1186" i="2"/>
  <c r="BL1186" i="2"/>
  <c r="CA1186" i="2"/>
  <c r="CE1186" i="2"/>
  <c r="BZ1186" i="2"/>
  <c r="BK1186" i="2"/>
  <c r="T1185" i="2"/>
  <c r="BD1186" i="2"/>
  <c r="AY1186" i="2"/>
  <c r="AT1186" i="2"/>
  <c r="AX1186" i="2" s="1"/>
  <c r="AE1186" i="2"/>
  <c r="AO1186" i="2"/>
  <c r="U1186" i="2"/>
  <c r="AJ1186" i="2"/>
  <c r="BS1185" i="2"/>
  <c r="BP1186" i="2"/>
  <c r="BQ1186" i="2"/>
  <c r="S1186" i="2" l="1"/>
  <c r="R1186" i="2"/>
  <c r="Q1186" i="2"/>
  <c r="CL1186" i="2"/>
  <c r="CK1186" i="2"/>
  <c r="BY1186" i="2"/>
  <c r="Y1186" i="2"/>
  <c r="BC1186" i="2"/>
  <c r="BJ1186" i="2"/>
  <c r="BW1185" i="2"/>
  <c r="CH1185" i="2" s="1"/>
  <c r="K1186" i="2"/>
  <c r="P1186" i="2" s="1"/>
  <c r="AS1186" i="2"/>
  <c r="BX1186" i="2"/>
  <c r="BH1186" i="2"/>
  <c r="F1187" i="2"/>
  <c r="AN1186" i="2"/>
  <c r="CC1186" i="2"/>
  <c r="CG1186" i="2" s="1"/>
  <c r="AI1186" i="2"/>
  <c r="BI1186" i="2"/>
  <c r="BO1186" i="2"/>
  <c r="BN1186" i="2"/>
  <c r="CJ1186" i="2" l="1"/>
  <c r="CI1186" i="2"/>
  <c r="Z1187" i="2"/>
  <c r="AA1187" i="2"/>
  <c r="AC1187" i="2"/>
  <c r="AB1187" i="2"/>
  <c r="BM1186" i="2"/>
  <c r="BR1186" i="2" s="1"/>
  <c r="X1187" i="2"/>
  <c r="BG1187" i="2"/>
  <c r="I1188" i="2" s="1"/>
  <c r="BB1187" i="2"/>
  <c r="AM1187" i="2"/>
  <c r="AH1187" i="2"/>
  <c r="AR1187" i="2"/>
  <c r="AW1187" i="2"/>
  <c r="BV1186" i="2"/>
  <c r="AF1187" i="2"/>
  <c r="AZ1187" i="2"/>
  <c r="AP1187" i="2"/>
  <c r="V1187" i="2"/>
  <c r="AU1187" i="2"/>
  <c r="BE1187" i="2"/>
  <c r="G1188" i="2" s="1"/>
  <c r="AK1187" i="2"/>
  <c r="BT1186" i="2"/>
  <c r="J1187" i="2"/>
  <c r="O1186" i="2"/>
  <c r="BF1187" i="2"/>
  <c r="H1188" i="2" s="1"/>
  <c r="BA1187" i="2"/>
  <c r="AL1187" i="2"/>
  <c r="AQ1187" i="2"/>
  <c r="W1187" i="2"/>
  <c r="AG1187" i="2"/>
  <c r="AV1187" i="2"/>
  <c r="BU1186" i="2"/>
  <c r="CM1186" i="2" l="1"/>
  <c r="CA1187" i="2"/>
  <c r="BL1187" i="2"/>
  <c r="BZ1187" i="2"/>
  <c r="M1187" i="2"/>
  <c r="R1187" i="2" s="1"/>
  <c r="BY1187" i="2"/>
  <c r="CF1187" i="2"/>
  <c r="CE1187" i="2"/>
  <c r="T1186" i="2"/>
  <c r="U1187" i="2"/>
  <c r="Y1187" i="2" s="1"/>
  <c r="AO1187" i="2"/>
  <c r="AY1187" i="2"/>
  <c r="BC1187" i="2" s="1"/>
  <c r="AT1187" i="2"/>
  <c r="AX1187" i="2" s="1"/>
  <c r="BD1187" i="2"/>
  <c r="AD1187" i="2"/>
  <c r="AE1187" i="2"/>
  <c r="AJ1187" i="2"/>
  <c r="BS1186" i="2"/>
  <c r="BK1187" i="2"/>
  <c r="L1187" i="2"/>
  <c r="Q1187" i="2" s="1"/>
  <c r="BJ1187" i="2"/>
  <c r="CD1187" i="2"/>
  <c r="N1187" i="2"/>
  <c r="S1187" i="2" s="1"/>
  <c r="BP1187" i="2"/>
  <c r="BQ1187" i="2"/>
  <c r="BO1187" i="2"/>
  <c r="CL1187" i="2" l="1"/>
  <c r="CK1187" i="2"/>
  <c r="CJ1187" i="2"/>
  <c r="AS1187" i="2"/>
  <c r="BX1187" i="2"/>
  <c r="BW1186" i="2"/>
  <c r="CH1186" i="2" s="1"/>
  <c r="K1187" i="2"/>
  <c r="P1187" i="2" s="1"/>
  <c r="BH1187" i="2"/>
  <c r="F1188" i="2"/>
  <c r="AN1187" i="2"/>
  <c r="CC1187" i="2"/>
  <c r="CG1187" i="2" s="1"/>
  <c r="BI1187" i="2"/>
  <c r="AI1187" i="2"/>
  <c r="BN1187" i="2"/>
  <c r="CI1187" i="2" l="1"/>
  <c r="CM1187" i="2" s="1"/>
  <c r="AA1188" i="2"/>
  <c r="Z1188" i="2"/>
  <c r="AB1188" i="2"/>
  <c r="X1188" i="2"/>
  <c r="AC1188" i="2"/>
  <c r="BB1188" i="2"/>
  <c r="AW1188" i="2"/>
  <c r="BV1187" i="2"/>
  <c r="N1188" i="2" s="1"/>
  <c r="BT1187" i="2"/>
  <c r="L1188" i="2" s="1"/>
  <c r="BG1188" i="2"/>
  <c r="I1189" i="2" s="1"/>
  <c r="AM1188" i="2"/>
  <c r="AH1188" i="2"/>
  <c r="AR1188" i="2"/>
  <c r="AZ1188" i="2"/>
  <c r="AF1188" i="2"/>
  <c r="BE1188" i="2"/>
  <c r="G1189" i="2" s="1"/>
  <c r="BM1187" i="2"/>
  <c r="BR1187" i="2" s="1"/>
  <c r="J1188" i="2"/>
  <c r="BF1188" i="2"/>
  <c r="H1189" i="2" s="1"/>
  <c r="AQ1188" i="2"/>
  <c r="AG1188" i="2"/>
  <c r="W1188" i="2"/>
  <c r="AV1188" i="2"/>
  <c r="AL1188" i="2"/>
  <c r="BA1188" i="2"/>
  <c r="BU1187" i="2"/>
  <c r="O1187" i="2"/>
  <c r="S1188" i="2" l="1"/>
  <c r="Q1188" i="2"/>
  <c r="AU1188" i="2"/>
  <c r="BJ1188" i="2" s="1"/>
  <c r="AP1188" i="2"/>
  <c r="BY1188" i="2" s="1"/>
  <c r="AK1188" i="2"/>
  <c r="V1188" i="2"/>
  <c r="BL1188" i="2"/>
  <c r="CA1188" i="2"/>
  <c r="CF1188" i="2"/>
  <c r="CE1188" i="2"/>
  <c r="BK1188" i="2"/>
  <c r="T1187" i="2"/>
  <c r="AJ1188" i="2"/>
  <c r="AO1188" i="2"/>
  <c r="BD1188" i="2"/>
  <c r="AE1188" i="2"/>
  <c r="U1188" i="2"/>
  <c r="AT1188" i="2"/>
  <c r="AY1188" i="2"/>
  <c r="BC1188" i="2" s="1"/>
  <c r="BS1187" i="2"/>
  <c r="BZ1188" i="2"/>
  <c r="M1188" i="2"/>
  <c r="R1188" i="2" s="1"/>
  <c r="BQ1188" i="2"/>
  <c r="BP1188" i="2"/>
  <c r="BO1188" i="2"/>
  <c r="CJ1188" i="2" l="1"/>
  <c r="CL1188" i="2"/>
  <c r="CK1188" i="2"/>
  <c r="Y1188" i="2"/>
  <c r="CD1188" i="2"/>
  <c r="AX1188" i="2"/>
  <c r="AC1189" i="2"/>
  <c r="K1188" i="2"/>
  <c r="P1188" i="2" s="1"/>
  <c r="BW1187" i="2"/>
  <c r="CH1187" i="2" s="1"/>
  <c r="BI1188" i="2"/>
  <c r="AI1188" i="2"/>
  <c r="AN1188" i="2"/>
  <c r="CC1188" i="2"/>
  <c r="CG1188" i="2" s="1"/>
  <c r="BH1188" i="2"/>
  <c r="F1189" i="2"/>
  <c r="AS1188" i="2"/>
  <c r="BX1188" i="2"/>
  <c r="AD1188" i="2"/>
  <c r="BN1188" i="2"/>
  <c r="CI1188" i="2" l="1"/>
  <c r="CM1188" i="2" s="1"/>
  <c r="AA1189" i="2"/>
  <c r="AB1189" i="2"/>
  <c r="Z1189" i="2"/>
  <c r="BU1188" i="2"/>
  <c r="M1189" i="2" s="1"/>
  <c r="AQ1189" i="2"/>
  <c r="W1189" i="2"/>
  <c r="AL1189" i="2"/>
  <c r="BA1189" i="2"/>
  <c r="AV1189" i="2"/>
  <c r="BF1189" i="2"/>
  <c r="H1190" i="2" s="1"/>
  <c r="AG1189" i="2"/>
  <c r="BM1188" i="2"/>
  <c r="BR1188" i="2" s="1"/>
  <c r="BT1188" i="2"/>
  <c r="AK1189" i="2"/>
  <c r="V1189" i="2"/>
  <c r="BE1189" i="2"/>
  <c r="G1190" i="2" s="1"/>
  <c r="AU1189" i="2"/>
  <c r="AF1189" i="2"/>
  <c r="AZ1189" i="2"/>
  <c r="AP1189" i="2"/>
  <c r="X1189" i="2"/>
  <c r="AR1189" i="2"/>
  <c r="BG1189" i="2"/>
  <c r="I1190" i="2" s="1"/>
  <c r="AH1189" i="2"/>
  <c r="BB1189" i="2"/>
  <c r="AM1189" i="2"/>
  <c r="AW1189" i="2"/>
  <c r="BV1188" i="2"/>
  <c r="J1189" i="2"/>
  <c r="O1188" i="2"/>
  <c r="R1189" i="2" l="1"/>
  <c r="CE1189" i="2"/>
  <c r="BK1189" i="2"/>
  <c r="BZ1189" i="2"/>
  <c r="CF1189" i="2"/>
  <c r="N1189" i="2"/>
  <c r="S1189" i="2" s="1"/>
  <c r="BL1189" i="2"/>
  <c r="BY1189" i="2"/>
  <c r="L1189" i="2"/>
  <c r="Q1189" i="2" s="1"/>
  <c r="CA1189" i="2"/>
  <c r="T1188" i="2"/>
  <c r="BD1189" i="2"/>
  <c r="U1189" i="2"/>
  <c r="Y1189" i="2" s="1"/>
  <c r="AY1189" i="2"/>
  <c r="BC1189" i="2" s="1"/>
  <c r="AE1189" i="2"/>
  <c r="AT1189" i="2"/>
  <c r="AX1189" i="2" s="1"/>
  <c r="AO1189" i="2"/>
  <c r="AJ1189" i="2"/>
  <c r="BS1188" i="2"/>
  <c r="BJ1189" i="2"/>
  <c r="CD1189" i="2"/>
  <c r="BP1189" i="2"/>
  <c r="BQ1189" i="2"/>
  <c r="BO1189" i="2"/>
  <c r="CL1189" i="2" l="1"/>
  <c r="CJ1189" i="2"/>
  <c r="CK1189" i="2"/>
  <c r="AB1190" i="2"/>
  <c r="BW1188" i="2"/>
  <c r="CH1188" i="2" s="1"/>
  <c r="K1189" i="2"/>
  <c r="P1189" i="2" s="1"/>
  <c r="AI1189" i="2"/>
  <c r="BI1189" i="2"/>
  <c r="BH1189" i="2"/>
  <c r="F1190" i="2"/>
  <c r="AN1189" i="2"/>
  <c r="CC1189" i="2"/>
  <c r="CG1189" i="2" s="1"/>
  <c r="AD1189" i="2"/>
  <c r="AS1189" i="2"/>
  <c r="BX1189" i="2"/>
  <c r="BN1189" i="2"/>
  <c r="CI1189" i="2" l="1"/>
  <c r="CM1189" i="2" s="1"/>
  <c r="AA1190" i="2"/>
  <c r="AC1190" i="2"/>
  <c r="Z1190" i="2"/>
  <c r="AQ1190" i="2"/>
  <c r="W1190" i="2"/>
  <c r="AV1190" i="2"/>
  <c r="AG1190" i="2"/>
  <c r="AL1190" i="2"/>
  <c r="BF1190" i="2"/>
  <c r="H1191" i="2" s="1"/>
  <c r="BA1190" i="2"/>
  <c r="BU1189" i="2"/>
  <c r="M1190" i="2" s="1"/>
  <c r="BB1190" i="2"/>
  <c r="X1190" i="2"/>
  <c r="AM1190" i="2"/>
  <c r="AH1190" i="2"/>
  <c r="AW1190" i="2"/>
  <c r="AR1190" i="2"/>
  <c r="BG1190" i="2"/>
  <c r="I1191" i="2" s="1"/>
  <c r="BV1189" i="2"/>
  <c r="BM1189" i="2"/>
  <c r="BR1189" i="2" s="1"/>
  <c r="BE1190" i="2"/>
  <c r="G1191" i="2" s="1"/>
  <c r="AU1190" i="2"/>
  <c r="AF1190" i="2"/>
  <c r="AK1190" i="2"/>
  <c r="V1190" i="2"/>
  <c r="AZ1190" i="2"/>
  <c r="AP1190" i="2"/>
  <c r="BT1189" i="2"/>
  <c r="J1190" i="2"/>
  <c r="O1189" i="2"/>
  <c r="R1190" i="2" l="1"/>
  <c r="CE1190" i="2"/>
  <c r="CD1190" i="2"/>
  <c r="CA1190" i="2"/>
  <c r="BL1190" i="2"/>
  <c r="BY1190" i="2"/>
  <c r="BJ1190" i="2"/>
  <c r="CF1190" i="2"/>
  <c r="BK1190" i="2"/>
  <c r="T1189" i="2"/>
  <c r="BD1190" i="2"/>
  <c r="U1190" i="2"/>
  <c r="Y1190" i="2" s="1"/>
  <c r="AT1190" i="2"/>
  <c r="AX1190" i="2" s="1"/>
  <c r="AJ1190" i="2"/>
  <c r="AY1190" i="2"/>
  <c r="BC1190" i="2" s="1"/>
  <c r="AO1190" i="2"/>
  <c r="AD1190" i="2"/>
  <c r="AE1190" i="2"/>
  <c r="BS1189" i="2"/>
  <c r="L1190" i="2"/>
  <c r="Q1190" i="2" s="1"/>
  <c r="N1190" i="2"/>
  <c r="S1190" i="2" s="1"/>
  <c r="BZ1190" i="2"/>
  <c r="BO1190" i="2"/>
  <c r="BQ1190" i="2"/>
  <c r="BP1190" i="2"/>
  <c r="CK1190" i="2" l="1"/>
  <c r="CJ1190" i="2"/>
  <c r="CL1190" i="2"/>
  <c r="AM1191" i="2"/>
  <c r="AS1190" i="2"/>
  <c r="BX1190" i="2"/>
  <c r="BW1189" i="2"/>
  <c r="CH1189" i="2" s="1"/>
  <c r="K1190" i="2"/>
  <c r="P1190" i="2" s="1"/>
  <c r="BH1190" i="2"/>
  <c r="F1191" i="2"/>
  <c r="AI1190" i="2"/>
  <c r="BI1190" i="2"/>
  <c r="AN1190" i="2"/>
  <c r="CC1190" i="2"/>
  <c r="CG1190" i="2" s="1"/>
  <c r="BN1190" i="2"/>
  <c r="CI1190" i="2" l="1"/>
  <c r="CM1190" i="2" s="1"/>
  <c r="BB1191" i="2"/>
  <c r="Z1191" i="2"/>
  <c r="AB1191" i="2"/>
  <c r="AA1191" i="2"/>
  <c r="AC1191" i="2"/>
  <c r="AF1191" i="2"/>
  <c r="AR1191" i="2"/>
  <c r="BV1190" i="2"/>
  <c r="N1191" i="2" s="1"/>
  <c r="BG1191" i="2"/>
  <c r="I1192" i="2" s="1"/>
  <c r="AW1191" i="2"/>
  <c r="X1191" i="2"/>
  <c r="AH1191" i="2"/>
  <c r="AK1191" i="2"/>
  <c r="V1191" i="2"/>
  <c r="BT1190" i="2"/>
  <c r="L1191" i="2" s="1"/>
  <c r="AP1191" i="2"/>
  <c r="AZ1191" i="2"/>
  <c r="BE1191" i="2"/>
  <c r="G1192" i="2" s="1"/>
  <c r="AU1191" i="2"/>
  <c r="J1191" i="2"/>
  <c r="BM1190" i="2"/>
  <c r="BR1190" i="2" s="1"/>
  <c r="BU1190" i="2"/>
  <c r="AV1191" i="2"/>
  <c r="BA1191" i="2"/>
  <c r="BF1191" i="2"/>
  <c r="H1192" i="2" s="1"/>
  <c r="AG1191" i="2"/>
  <c r="AL1191" i="2"/>
  <c r="AQ1191" i="2"/>
  <c r="W1191" i="2"/>
  <c r="O1190" i="2"/>
  <c r="S1191" i="2" l="1"/>
  <c r="Q1191" i="2"/>
  <c r="CA1191" i="2"/>
  <c r="CF1191" i="2"/>
  <c r="BL1191" i="2"/>
  <c r="BJ1191" i="2"/>
  <c r="BK1191" i="2"/>
  <c r="BY1191" i="2"/>
  <c r="BZ1191" i="2"/>
  <c r="CD1191" i="2"/>
  <c r="CE1191" i="2"/>
  <c r="T1190" i="2"/>
  <c r="AJ1191" i="2"/>
  <c r="AE1191" i="2"/>
  <c r="AT1191" i="2"/>
  <c r="AX1191" i="2" s="1"/>
  <c r="AO1191" i="2"/>
  <c r="U1191" i="2"/>
  <c r="Y1191" i="2" s="1"/>
  <c r="AY1191" i="2"/>
  <c r="BC1191" i="2" s="1"/>
  <c r="BD1191" i="2"/>
  <c r="BS1190" i="2"/>
  <c r="M1191" i="2"/>
  <c r="R1191" i="2" s="1"/>
  <c r="BQ1191" i="2"/>
  <c r="BO1191" i="2"/>
  <c r="BP1191" i="2"/>
  <c r="CK1191" i="2" l="1"/>
  <c r="CJ1191" i="2"/>
  <c r="CL1191" i="2"/>
  <c r="AC1192" i="2"/>
  <c r="BF1192" i="2"/>
  <c r="H1193" i="2" s="1"/>
  <c r="AR1192" i="2"/>
  <c r="AH1192" i="2"/>
  <c r="BB1192" i="2"/>
  <c r="BG1192" i="2"/>
  <c r="I1193" i="2" s="1"/>
  <c r="AM1192" i="2"/>
  <c r="AW1192" i="2"/>
  <c r="X1192" i="2"/>
  <c r="BV1191" i="2"/>
  <c r="BI1191" i="2"/>
  <c r="AI1191" i="2"/>
  <c r="AD1191" i="2"/>
  <c r="BW1190" i="2"/>
  <c r="CH1190" i="2" s="1"/>
  <c r="K1191" i="2"/>
  <c r="P1191" i="2" s="1"/>
  <c r="AS1191" i="2"/>
  <c r="BX1191" i="2"/>
  <c r="AN1191" i="2"/>
  <c r="CC1191" i="2"/>
  <c r="CG1191" i="2" s="1"/>
  <c r="BH1191" i="2"/>
  <c r="F1192" i="2"/>
  <c r="BN1191" i="2"/>
  <c r="CI1191" i="2" l="1"/>
  <c r="CM1191" i="2" s="1"/>
  <c r="AA1192" i="2"/>
  <c r="AB1192" i="2"/>
  <c r="Z1192" i="2"/>
  <c r="AV1192" i="2"/>
  <c r="BU1191" i="2"/>
  <c r="M1192" i="2" s="1"/>
  <c r="BA1192" i="2"/>
  <c r="W1192" i="2"/>
  <c r="AG1192" i="2"/>
  <c r="AQ1192" i="2"/>
  <c r="AL1192" i="2"/>
  <c r="O1191" i="2"/>
  <c r="J1192" i="2"/>
  <c r="BM1191" i="2"/>
  <c r="BR1191" i="2" s="1"/>
  <c r="CF1192" i="2"/>
  <c r="BL1192" i="2"/>
  <c r="V1192" i="2"/>
  <c r="AK1192" i="2"/>
  <c r="AZ1192" i="2"/>
  <c r="AU1192" i="2"/>
  <c r="AP1192" i="2"/>
  <c r="AF1192" i="2"/>
  <c r="BE1192" i="2"/>
  <c r="G1193" i="2" s="1"/>
  <c r="BT1191" i="2"/>
  <c r="N1192" i="2"/>
  <c r="CA1192" i="2"/>
  <c r="BQ1192" i="2"/>
  <c r="S1192" i="2" l="1"/>
  <c r="R1192" i="2"/>
  <c r="CL1192" i="2"/>
  <c r="BZ1192" i="2"/>
  <c r="BK1192" i="2"/>
  <c r="CE1192" i="2"/>
  <c r="BY1192" i="2"/>
  <c r="BJ1192" i="2"/>
  <c r="T1191" i="2"/>
  <c r="AE1192" i="2"/>
  <c r="AO1192" i="2"/>
  <c r="AJ1192" i="2"/>
  <c r="BD1192" i="2"/>
  <c r="AY1192" i="2"/>
  <c r="BC1192" i="2" s="1"/>
  <c r="AT1192" i="2"/>
  <c r="AX1192" i="2" s="1"/>
  <c r="U1192" i="2"/>
  <c r="Y1192" i="2" s="1"/>
  <c r="AD1192" i="2"/>
  <c r="BS1191" i="2"/>
  <c r="CD1192" i="2"/>
  <c r="L1192" i="2"/>
  <c r="Q1192" i="2" s="1"/>
  <c r="BP1192" i="2"/>
  <c r="BO1192" i="2"/>
  <c r="CK1192" i="2" l="1"/>
  <c r="CJ1192" i="2"/>
  <c r="AH1193" i="2"/>
  <c r="BW1191" i="2"/>
  <c r="CH1191" i="2" s="1"/>
  <c r="K1192" i="2"/>
  <c r="P1192" i="2" s="1"/>
  <c r="BI1192" i="2"/>
  <c r="AI1192" i="2"/>
  <c r="BH1192" i="2"/>
  <c r="F1193" i="2"/>
  <c r="AN1192" i="2"/>
  <c r="CC1192" i="2"/>
  <c r="CG1192" i="2" s="1"/>
  <c r="AS1192" i="2"/>
  <c r="BX1192" i="2"/>
  <c r="BN1192" i="2"/>
  <c r="CI1192" i="2" l="1"/>
  <c r="CM1192" i="2" s="1"/>
  <c r="AB1193" i="2"/>
  <c r="Z1193" i="2"/>
  <c r="AA1193" i="2"/>
  <c r="AC1193" i="2"/>
  <c r="BG1193" i="2"/>
  <c r="I1194" i="2" s="1"/>
  <c r="AK1193" i="2"/>
  <c r="BV1192" i="2"/>
  <c r="N1193" i="2" s="1"/>
  <c r="X1193" i="2"/>
  <c r="AW1193" i="2"/>
  <c r="AR1193" i="2"/>
  <c r="AM1193" i="2"/>
  <c r="BB1193" i="2"/>
  <c r="BT1192" i="2"/>
  <c r="L1193" i="2" s="1"/>
  <c r="AP1193" i="2"/>
  <c r="AU1193" i="2"/>
  <c r="BE1193" i="2"/>
  <c r="G1194" i="2" s="1"/>
  <c r="AZ1193" i="2"/>
  <c r="AF1193" i="2"/>
  <c r="V1193" i="2"/>
  <c r="AL1193" i="2"/>
  <c r="AG1193" i="2"/>
  <c r="BF1193" i="2"/>
  <c r="H1194" i="2" s="1"/>
  <c r="W1193" i="2"/>
  <c r="AV1193" i="2"/>
  <c r="BA1193" i="2"/>
  <c r="AQ1193" i="2"/>
  <c r="BU1192" i="2"/>
  <c r="J1193" i="2"/>
  <c r="BM1192" i="2"/>
  <c r="BR1192" i="2" s="1"/>
  <c r="O1192" i="2"/>
  <c r="S1193" i="2" l="1"/>
  <c r="Q1193" i="2"/>
  <c r="BJ1193" i="2"/>
  <c r="BL1193" i="2"/>
  <c r="CA1193" i="2"/>
  <c r="CF1193" i="2"/>
  <c r="CD1193" i="2"/>
  <c r="BY1193" i="2"/>
  <c r="BZ1193" i="2"/>
  <c r="M1193" i="2"/>
  <c r="R1193" i="2" s="1"/>
  <c r="BK1193" i="2"/>
  <c r="T1192" i="2"/>
  <c r="BD1193" i="2"/>
  <c r="AT1193" i="2"/>
  <c r="AX1193" i="2" s="1"/>
  <c r="AO1193" i="2"/>
  <c r="AD1193" i="2"/>
  <c r="U1193" i="2"/>
  <c r="Y1193" i="2" s="1"/>
  <c r="AE1193" i="2"/>
  <c r="AJ1193" i="2"/>
  <c r="AY1193" i="2"/>
  <c r="BC1193" i="2" s="1"/>
  <c r="BS1192" i="2"/>
  <c r="CE1193" i="2"/>
  <c r="BQ1193" i="2"/>
  <c r="BP1193" i="2"/>
  <c r="BO1193" i="2"/>
  <c r="CL1193" i="2" l="1"/>
  <c r="CJ1193" i="2"/>
  <c r="CK1193" i="2"/>
  <c r="AN1193" i="2"/>
  <c r="CC1193" i="2"/>
  <c r="CG1193" i="2" s="1"/>
  <c r="AS1193" i="2"/>
  <c r="BX1193" i="2"/>
  <c r="BI1193" i="2"/>
  <c r="AI1193" i="2"/>
  <c r="BW1192" i="2"/>
  <c r="CH1192" i="2" s="1"/>
  <c r="K1193" i="2"/>
  <c r="P1193" i="2" s="1"/>
  <c r="BH1193" i="2"/>
  <c r="F1194" i="2"/>
  <c r="BN1193" i="2"/>
  <c r="CI1193" i="2" l="1"/>
  <c r="CM1193" i="2" s="1"/>
  <c r="AA1194" i="2"/>
  <c r="Z1194" i="2"/>
  <c r="AC1194" i="2"/>
  <c r="AB1194" i="2"/>
  <c r="O1193" i="2"/>
  <c r="AR1194" i="2"/>
  <c r="BG1194" i="2"/>
  <c r="I1195" i="2" s="1"/>
  <c r="AM1194" i="2"/>
  <c r="AW1194" i="2"/>
  <c r="AH1194" i="2"/>
  <c r="X1194" i="2"/>
  <c r="BB1194" i="2"/>
  <c r="BV1193" i="2"/>
  <c r="BM1193" i="2"/>
  <c r="BR1193" i="2" s="1"/>
  <c r="J1194" i="2"/>
  <c r="AF1194" i="2"/>
  <c r="V1194" i="2"/>
  <c r="AU1194" i="2"/>
  <c r="AZ1194" i="2"/>
  <c r="BE1194" i="2"/>
  <c r="G1195" i="2" s="1"/>
  <c r="AP1194" i="2"/>
  <c r="AK1194" i="2"/>
  <c r="BT1193" i="2"/>
  <c r="BA1194" i="2"/>
  <c r="AG1194" i="2"/>
  <c r="AL1194" i="2"/>
  <c r="W1194" i="2"/>
  <c r="AV1194" i="2"/>
  <c r="BF1194" i="2"/>
  <c r="H1195" i="2" s="1"/>
  <c r="AQ1194" i="2"/>
  <c r="BU1193" i="2"/>
  <c r="BL1194" i="2" l="1"/>
  <c r="CD1194" i="2"/>
  <c r="BK1194" i="2"/>
  <c r="BY1194" i="2"/>
  <c r="M1194" i="2"/>
  <c r="R1194" i="2" s="1"/>
  <c r="N1194" i="2"/>
  <c r="S1194" i="2" s="1"/>
  <c r="CA1194" i="2"/>
  <c r="BZ1194" i="2"/>
  <c r="L1194" i="2"/>
  <c r="Q1194" i="2" s="1"/>
  <c r="BJ1194" i="2"/>
  <c r="CF1194" i="2"/>
  <c r="CE1194" i="2"/>
  <c r="T1193" i="2"/>
  <c r="AE1194" i="2"/>
  <c r="AJ1194" i="2"/>
  <c r="AY1194" i="2"/>
  <c r="BC1194" i="2" s="1"/>
  <c r="AD1194" i="2"/>
  <c r="U1194" i="2"/>
  <c r="Y1194" i="2" s="1"/>
  <c r="BD1194" i="2"/>
  <c r="AO1194" i="2"/>
  <c r="AT1194" i="2"/>
  <c r="AX1194" i="2" s="1"/>
  <c r="BS1193" i="2"/>
  <c r="BP1194" i="2"/>
  <c r="BO1194" i="2"/>
  <c r="BQ1194" i="2"/>
  <c r="CL1194" i="2" l="1"/>
  <c r="CK1194" i="2"/>
  <c r="CJ1194" i="2"/>
  <c r="AS1194" i="2"/>
  <c r="BX1194" i="2"/>
  <c r="BH1194" i="2"/>
  <c r="F1195" i="2"/>
  <c r="AN1194" i="2"/>
  <c r="CC1194" i="2"/>
  <c r="CG1194" i="2" s="1"/>
  <c r="BW1193" i="2"/>
  <c r="CH1193" i="2" s="1"/>
  <c r="K1194" i="2"/>
  <c r="P1194" i="2" s="1"/>
  <c r="BI1194" i="2"/>
  <c r="AI1194" i="2"/>
  <c r="BN1194" i="2"/>
  <c r="CI1194" i="2" l="1"/>
  <c r="CM1194" i="2" s="1"/>
  <c r="Z1195" i="2"/>
  <c r="AC1195" i="2"/>
  <c r="AB1195" i="2"/>
  <c r="AA1195" i="2"/>
  <c r="BF1195" i="2"/>
  <c r="H1196" i="2" s="1"/>
  <c r="AL1195" i="2"/>
  <c r="AQ1195" i="2"/>
  <c r="AG1195" i="2"/>
  <c r="AV1195" i="2"/>
  <c r="W1195" i="2"/>
  <c r="BA1195" i="2"/>
  <c r="BU1194" i="2"/>
  <c r="O1194" i="2"/>
  <c r="V1195" i="2"/>
  <c r="AP1195" i="2"/>
  <c r="AK1195" i="2"/>
  <c r="AF1195" i="2"/>
  <c r="BE1195" i="2"/>
  <c r="G1196" i="2" s="1"/>
  <c r="AU1195" i="2"/>
  <c r="AZ1195" i="2"/>
  <c r="BT1194" i="2"/>
  <c r="BM1194" i="2"/>
  <c r="BR1194" i="2" s="1"/>
  <c r="AH1195" i="2"/>
  <c r="BB1195" i="2"/>
  <c r="X1195" i="2"/>
  <c r="AW1195" i="2"/>
  <c r="BG1195" i="2"/>
  <c r="I1196" i="2" s="1"/>
  <c r="AR1195" i="2"/>
  <c r="AM1195" i="2"/>
  <c r="BV1194" i="2"/>
  <c r="J1195" i="2"/>
  <c r="BJ1195" i="2" l="1"/>
  <c r="N1195" i="2"/>
  <c r="S1195" i="2" s="1"/>
  <c r="CF1195" i="2"/>
  <c r="CD1195" i="2"/>
  <c r="BK1195" i="2"/>
  <c r="CA1195" i="2"/>
  <c r="BZ1195" i="2"/>
  <c r="BL1195" i="2"/>
  <c r="BY1195" i="2"/>
  <c r="T1194" i="2"/>
  <c r="AJ1195" i="2"/>
  <c r="U1195" i="2"/>
  <c r="Y1195" i="2" s="1"/>
  <c r="BD1195" i="2"/>
  <c r="AY1195" i="2"/>
  <c r="BC1195" i="2" s="1"/>
  <c r="AE1195" i="2"/>
  <c r="AT1195" i="2"/>
  <c r="AX1195" i="2" s="1"/>
  <c r="AO1195" i="2"/>
  <c r="BS1194" i="2"/>
  <c r="CE1195" i="2"/>
  <c r="L1195" i="2"/>
  <c r="Q1195" i="2" s="1"/>
  <c r="M1195" i="2"/>
  <c r="R1195" i="2" s="1"/>
  <c r="BP1195" i="2"/>
  <c r="BQ1195" i="2"/>
  <c r="BO1195" i="2"/>
  <c r="CK1195" i="2" l="1"/>
  <c r="CL1195" i="2"/>
  <c r="CJ1195" i="2"/>
  <c r="AS1195" i="2"/>
  <c r="BX1195" i="2"/>
  <c r="BH1195" i="2"/>
  <c r="F1196" i="2"/>
  <c r="AI1195" i="2"/>
  <c r="BI1195" i="2"/>
  <c r="AN1195" i="2"/>
  <c r="CC1195" i="2"/>
  <c r="CG1195" i="2" s="1"/>
  <c r="BW1194" i="2"/>
  <c r="CH1194" i="2" s="1"/>
  <c r="K1195" i="2"/>
  <c r="P1195" i="2" s="1"/>
  <c r="AD1195" i="2"/>
  <c r="BN1195" i="2"/>
  <c r="CI1195" i="2" l="1"/>
  <c r="CM1195" i="2" s="1"/>
  <c r="Z1196" i="2"/>
  <c r="AB1196" i="2"/>
  <c r="AA1196" i="2"/>
  <c r="AC1196" i="2"/>
  <c r="BT1195" i="2"/>
  <c r="L1196" i="2" s="1"/>
  <c r="BU1195" i="2"/>
  <c r="M1196" i="2" s="1"/>
  <c r="AG1196" i="2"/>
  <c r="W1196" i="2"/>
  <c r="AL1196" i="2"/>
  <c r="AQ1196" i="2"/>
  <c r="AV1196" i="2"/>
  <c r="BA1196" i="2"/>
  <c r="BF1196" i="2"/>
  <c r="H1197" i="2" s="1"/>
  <c r="BE1196" i="2"/>
  <c r="G1197" i="2" s="1"/>
  <c r="AF1196" i="2"/>
  <c r="AP1196" i="2"/>
  <c r="V1196" i="2"/>
  <c r="AZ1196" i="2"/>
  <c r="AU1196" i="2"/>
  <c r="AK1196" i="2"/>
  <c r="BM1195" i="2"/>
  <c r="BR1195" i="2" s="1"/>
  <c r="AR1196" i="2"/>
  <c r="BG1196" i="2"/>
  <c r="I1197" i="2" s="1"/>
  <c r="BB1196" i="2"/>
  <c r="AH1196" i="2"/>
  <c r="X1196" i="2"/>
  <c r="AW1196" i="2"/>
  <c r="AM1196" i="2"/>
  <c r="BV1195" i="2"/>
  <c r="O1195" i="2"/>
  <c r="J1196" i="2"/>
  <c r="R1196" i="2" l="1"/>
  <c r="Q1196" i="2"/>
  <c r="BK1196" i="2"/>
  <c r="CE1196" i="2"/>
  <c r="BZ1196" i="2"/>
  <c r="BY1196" i="2"/>
  <c r="BJ1196" i="2"/>
  <c r="CD1196" i="2"/>
  <c r="BL1196" i="2"/>
  <c r="CA1196" i="2"/>
  <c r="N1196" i="2"/>
  <c r="S1196" i="2" s="1"/>
  <c r="T1195" i="2"/>
  <c r="AE1196" i="2"/>
  <c r="U1196" i="2"/>
  <c r="Y1196" i="2" s="1"/>
  <c r="AO1196" i="2"/>
  <c r="AJ1196" i="2"/>
  <c r="AY1196" i="2"/>
  <c r="BC1196" i="2" s="1"/>
  <c r="AT1196" i="2"/>
  <c r="AX1196" i="2" s="1"/>
  <c r="BD1196" i="2"/>
  <c r="BS1195" i="2"/>
  <c r="CF1196" i="2"/>
  <c r="BP1196" i="2"/>
  <c r="BO1196" i="2"/>
  <c r="BQ1196" i="2"/>
  <c r="CL1196" i="2" l="1"/>
  <c r="CJ1196" i="2"/>
  <c r="CK1196" i="2"/>
  <c r="BH1196" i="2"/>
  <c r="F1197" i="2"/>
  <c r="AN1196" i="2"/>
  <c r="CC1196" i="2"/>
  <c r="CG1196" i="2" s="1"/>
  <c r="AS1196" i="2"/>
  <c r="BX1196" i="2"/>
  <c r="AD1196" i="2"/>
  <c r="BW1195" i="2"/>
  <c r="CH1195" i="2" s="1"/>
  <c r="K1196" i="2"/>
  <c r="P1196" i="2" s="1"/>
  <c r="BI1196" i="2"/>
  <c r="AI1196" i="2"/>
  <c r="BN1196" i="2"/>
  <c r="CI1196" i="2" l="1"/>
  <c r="CM1196" i="2" s="1"/>
  <c r="AA1197" i="2"/>
  <c r="AC1197" i="2"/>
  <c r="Z1197" i="2"/>
  <c r="AB1197" i="2"/>
  <c r="BM1196" i="2"/>
  <c r="BR1196" i="2" s="1"/>
  <c r="AM1197" i="2"/>
  <c r="BB1197" i="2"/>
  <c r="X1197" i="2"/>
  <c r="BG1197" i="2"/>
  <c r="I1198" i="2" s="1"/>
  <c r="AW1197" i="2"/>
  <c r="AH1197" i="2"/>
  <c r="AR1197" i="2"/>
  <c r="BV1196" i="2"/>
  <c r="O1196" i="2"/>
  <c r="V1197" i="2"/>
  <c r="AP1197" i="2"/>
  <c r="BE1197" i="2"/>
  <c r="G1198" i="2" s="1"/>
  <c r="AF1197" i="2"/>
  <c r="AU1197" i="2"/>
  <c r="AK1197" i="2"/>
  <c r="AZ1197" i="2"/>
  <c r="BT1196" i="2"/>
  <c r="J1197" i="2"/>
  <c r="AL1197" i="2"/>
  <c r="AQ1197" i="2"/>
  <c r="AV1197" i="2"/>
  <c r="BA1197" i="2"/>
  <c r="AG1197" i="2"/>
  <c r="BF1197" i="2"/>
  <c r="H1198" i="2" s="1"/>
  <c r="W1197" i="2"/>
  <c r="BU1196" i="2"/>
  <c r="CA1197" i="2" l="1"/>
  <c r="CE1197" i="2"/>
  <c r="BL1197" i="2"/>
  <c r="M1197" i="2"/>
  <c r="R1197" i="2" s="1"/>
  <c r="BY1197" i="2"/>
  <c r="N1197" i="2"/>
  <c r="S1197" i="2" s="1"/>
  <c r="CF1197" i="2"/>
  <c r="BJ1197" i="2"/>
  <c r="BK1197" i="2"/>
  <c r="BZ1197" i="2"/>
  <c r="L1197" i="2"/>
  <c r="Q1197" i="2" s="1"/>
  <c r="CD1197" i="2"/>
  <c r="T1196" i="2"/>
  <c r="BD1197" i="2"/>
  <c r="AO1197" i="2"/>
  <c r="AD1197" i="2"/>
  <c r="AE1197" i="2"/>
  <c r="AJ1197" i="2"/>
  <c r="AT1197" i="2"/>
  <c r="AX1197" i="2" s="1"/>
  <c r="AY1197" i="2"/>
  <c r="BC1197" i="2" s="1"/>
  <c r="U1197" i="2"/>
  <c r="Y1197" i="2" s="1"/>
  <c r="BS1196" i="2"/>
  <c r="BO1197" i="2"/>
  <c r="BP1197" i="2"/>
  <c r="BQ1197" i="2"/>
  <c r="CK1197" i="2" l="1"/>
  <c r="CL1197" i="2"/>
  <c r="CJ1197" i="2"/>
  <c r="AS1197" i="2"/>
  <c r="BX1197" i="2"/>
  <c r="BW1196" i="2"/>
  <c r="CH1196" i="2" s="1"/>
  <c r="K1197" i="2"/>
  <c r="P1197" i="2" s="1"/>
  <c r="AN1197" i="2"/>
  <c r="CC1197" i="2"/>
  <c r="CG1197" i="2" s="1"/>
  <c r="BH1197" i="2"/>
  <c r="F1198" i="2"/>
  <c r="AI1197" i="2"/>
  <c r="BI1197" i="2"/>
  <c r="BN1197" i="2"/>
  <c r="CI1197" i="2" l="1"/>
  <c r="CM1197" i="2" s="1"/>
  <c r="Z1198" i="2"/>
  <c r="AB1198" i="2"/>
  <c r="AC1198" i="2"/>
  <c r="AA1198" i="2"/>
  <c r="AZ1198" i="2"/>
  <c r="V1198" i="2"/>
  <c r="AK1198" i="2"/>
  <c r="AU1198" i="2"/>
  <c r="BE1198" i="2"/>
  <c r="G1199" i="2" s="1"/>
  <c r="AP1198" i="2"/>
  <c r="AF1198" i="2"/>
  <c r="BT1197" i="2"/>
  <c r="AM1198" i="2"/>
  <c r="BG1198" i="2"/>
  <c r="I1199" i="2" s="1"/>
  <c r="AH1198" i="2"/>
  <c r="X1198" i="2"/>
  <c r="AR1198" i="2"/>
  <c r="AW1198" i="2"/>
  <c r="BB1198" i="2"/>
  <c r="BV1197" i="2"/>
  <c r="J1198" i="2"/>
  <c r="O1197" i="2"/>
  <c r="AQ1198" i="2"/>
  <c r="AV1198" i="2"/>
  <c r="AL1198" i="2"/>
  <c r="BA1198" i="2"/>
  <c r="BF1198" i="2"/>
  <c r="H1199" i="2" s="1"/>
  <c r="W1198" i="2"/>
  <c r="AG1198" i="2"/>
  <c r="BU1197" i="2"/>
  <c r="BM1197" i="2"/>
  <c r="BR1197" i="2" s="1"/>
  <c r="BJ1198" i="2" l="1"/>
  <c r="BY1198" i="2"/>
  <c r="CA1198" i="2"/>
  <c r="BK1198" i="2"/>
  <c r="CE1198" i="2"/>
  <c r="L1198" i="2"/>
  <c r="Q1198" i="2" s="1"/>
  <c r="BL1198" i="2"/>
  <c r="M1198" i="2"/>
  <c r="R1198" i="2" s="1"/>
  <c r="BZ1198" i="2"/>
  <c r="T1197" i="2"/>
  <c r="AD1198" i="2"/>
  <c r="AT1198" i="2"/>
  <c r="AX1198" i="2" s="1"/>
  <c r="U1198" i="2"/>
  <c r="Y1198" i="2" s="1"/>
  <c r="AJ1198" i="2"/>
  <c r="AE1198" i="2"/>
  <c r="AO1198" i="2"/>
  <c r="AY1198" i="2"/>
  <c r="BC1198" i="2" s="1"/>
  <c r="BD1198" i="2"/>
  <c r="BS1197" i="2"/>
  <c r="CD1198" i="2"/>
  <c r="N1198" i="2"/>
  <c r="S1198" i="2" s="1"/>
  <c r="CF1198" i="2"/>
  <c r="BQ1198" i="2"/>
  <c r="BO1198" i="2"/>
  <c r="BP1198" i="2"/>
  <c r="CK1198" i="2" l="1"/>
  <c r="CJ1198" i="2"/>
  <c r="CL1198" i="2"/>
  <c r="AS1198" i="2"/>
  <c r="BX1198" i="2"/>
  <c r="BW1197" i="2"/>
  <c r="CH1197" i="2" s="1"/>
  <c r="K1198" i="2"/>
  <c r="P1198" i="2" s="1"/>
  <c r="AI1198" i="2"/>
  <c r="BI1198" i="2"/>
  <c r="BH1198" i="2"/>
  <c r="F1199" i="2"/>
  <c r="AN1198" i="2"/>
  <c r="CC1198" i="2"/>
  <c r="CG1198" i="2" s="1"/>
  <c r="BN1198" i="2"/>
  <c r="CI1198" i="2" l="1"/>
  <c r="CM1198" i="2" s="1"/>
  <c r="AC1199" i="2"/>
  <c r="Z1199" i="2"/>
  <c r="AB1199" i="2"/>
  <c r="AA1199" i="2"/>
  <c r="AM1199" i="2"/>
  <c r="AW1199" i="2"/>
  <c r="BB1199" i="2"/>
  <c r="X1199" i="2"/>
  <c r="BV1198" i="2"/>
  <c r="N1199" i="2" s="1"/>
  <c r="AR1199" i="2"/>
  <c r="BG1199" i="2"/>
  <c r="I1200" i="2" s="1"/>
  <c r="AH1199" i="2"/>
  <c r="O1198" i="2"/>
  <c r="J1199" i="2"/>
  <c r="BM1198" i="2"/>
  <c r="BR1198" i="2" s="1"/>
  <c r="AL1199" i="2"/>
  <c r="BA1199" i="2"/>
  <c r="AG1199" i="2"/>
  <c r="BF1199" i="2"/>
  <c r="H1200" i="2" s="1"/>
  <c r="AQ1199" i="2"/>
  <c r="AV1199" i="2"/>
  <c r="W1199" i="2"/>
  <c r="BU1198" i="2"/>
  <c r="V1199" i="2"/>
  <c r="AK1199" i="2"/>
  <c r="BE1199" i="2"/>
  <c r="G1200" i="2" s="1"/>
  <c r="AU1199" i="2"/>
  <c r="AP1199" i="2"/>
  <c r="AZ1199" i="2"/>
  <c r="AF1199" i="2"/>
  <c r="BT1198" i="2"/>
  <c r="S1199" i="2" l="1"/>
  <c r="CF1199" i="2"/>
  <c r="BL1199" i="2"/>
  <c r="CA1199" i="2"/>
  <c r="BZ1199" i="2"/>
  <c r="BY1199" i="2"/>
  <c r="BK1199" i="2"/>
  <c r="CD1199" i="2"/>
  <c r="CE1199" i="2"/>
  <c r="T1198" i="2"/>
  <c r="BD1199" i="2"/>
  <c r="AE1199" i="2"/>
  <c r="U1199" i="2"/>
  <c r="Y1199" i="2" s="1"/>
  <c r="AO1199" i="2"/>
  <c r="AY1199" i="2"/>
  <c r="BC1199" i="2" s="1"/>
  <c r="AJ1199" i="2"/>
  <c r="AT1199" i="2"/>
  <c r="AX1199" i="2" s="1"/>
  <c r="BS1198" i="2"/>
  <c r="L1199" i="2"/>
  <c r="Q1199" i="2" s="1"/>
  <c r="BJ1199" i="2"/>
  <c r="M1199" i="2"/>
  <c r="R1199" i="2" s="1"/>
  <c r="BO1199" i="2"/>
  <c r="BQ1199" i="2"/>
  <c r="BP1199" i="2"/>
  <c r="CJ1199" i="2" l="1"/>
  <c r="CK1199" i="2"/>
  <c r="CL1199" i="2"/>
  <c r="AC1200" i="2"/>
  <c r="AH1200" i="2"/>
  <c r="X1200" i="2"/>
  <c r="BG1200" i="2"/>
  <c r="I1201" i="2" s="1"/>
  <c r="BB1200" i="2"/>
  <c r="AM1200" i="2"/>
  <c r="AW1200" i="2"/>
  <c r="AR1200" i="2"/>
  <c r="BV1199" i="2"/>
  <c r="AN1199" i="2"/>
  <c r="CC1199" i="2"/>
  <c r="CG1199" i="2" s="1"/>
  <c r="AI1199" i="2"/>
  <c r="BI1199" i="2"/>
  <c r="BW1198" i="2"/>
  <c r="CH1198" i="2" s="1"/>
  <c r="K1199" i="2"/>
  <c r="P1199" i="2" s="1"/>
  <c r="BH1199" i="2"/>
  <c r="F1200" i="2"/>
  <c r="AD1199" i="2"/>
  <c r="AS1199" i="2"/>
  <c r="BX1199" i="2"/>
  <c r="BN1199" i="2"/>
  <c r="CI1199" i="2" l="1"/>
  <c r="CM1199" i="2" s="1"/>
  <c r="Z1200" i="2"/>
  <c r="AB1200" i="2"/>
  <c r="AA1200" i="2"/>
  <c r="AZ1200" i="2"/>
  <c r="BE1200" i="2"/>
  <c r="G1201" i="2" s="1"/>
  <c r="AP1200" i="2"/>
  <c r="BT1199" i="2"/>
  <c r="L1200" i="2" s="1"/>
  <c r="AK1200" i="2"/>
  <c r="V1200" i="2"/>
  <c r="AU1200" i="2"/>
  <c r="AF1200" i="2"/>
  <c r="CA1200" i="2"/>
  <c r="AG1200" i="2"/>
  <c r="BF1200" i="2"/>
  <c r="H1201" i="2" s="1"/>
  <c r="AL1200" i="2"/>
  <c r="AQ1200" i="2"/>
  <c r="AV1200" i="2"/>
  <c r="W1200" i="2"/>
  <c r="BA1200" i="2"/>
  <c r="BU1199" i="2"/>
  <c r="CF1200" i="2"/>
  <c r="J1200" i="2"/>
  <c r="BL1200" i="2"/>
  <c r="N1200" i="2"/>
  <c r="O1199" i="2"/>
  <c r="BM1199" i="2"/>
  <c r="BR1199" i="2" s="1"/>
  <c r="BQ1200" i="2"/>
  <c r="S1200" i="2" l="1"/>
  <c r="Q1200" i="2"/>
  <c r="CL1200" i="2"/>
  <c r="BY1200" i="2"/>
  <c r="CD1200" i="2"/>
  <c r="BJ1200" i="2"/>
  <c r="T1199" i="2"/>
  <c r="AT1200" i="2"/>
  <c r="AX1200" i="2" s="1"/>
  <c r="AJ1200" i="2"/>
  <c r="AD1200" i="2"/>
  <c r="U1200" i="2"/>
  <c r="Y1200" i="2" s="1"/>
  <c r="BD1200" i="2"/>
  <c r="AO1200" i="2"/>
  <c r="AE1200" i="2"/>
  <c r="AY1200" i="2"/>
  <c r="BC1200" i="2" s="1"/>
  <c r="BS1199" i="2"/>
  <c r="CE1200" i="2"/>
  <c r="BK1200" i="2"/>
  <c r="M1200" i="2"/>
  <c r="R1200" i="2" s="1"/>
  <c r="BZ1200" i="2"/>
  <c r="BO1200" i="2"/>
  <c r="BP1200" i="2"/>
  <c r="CK1200" i="2" l="1"/>
  <c r="CJ1200" i="2"/>
  <c r="AI1200" i="2"/>
  <c r="BI1200" i="2"/>
  <c r="AS1200" i="2"/>
  <c r="BX1200" i="2"/>
  <c r="AN1200" i="2"/>
  <c r="CC1200" i="2"/>
  <c r="CG1200" i="2" s="1"/>
  <c r="BW1199" i="2"/>
  <c r="CH1199" i="2" s="1"/>
  <c r="K1200" i="2"/>
  <c r="P1200" i="2" s="1"/>
  <c r="BH1200" i="2"/>
  <c r="F1201" i="2"/>
  <c r="BN1200" i="2"/>
  <c r="CI1200" i="2" l="1"/>
  <c r="CM1200" i="2" s="1"/>
  <c r="AA1201" i="2"/>
  <c r="AC1201" i="2"/>
  <c r="Z1201" i="2"/>
  <c r="AB1201" i="2"/>
  <c r="AM1201" i="2"/>
  <c r="AW1201" i="2"/>
  <c r="AH1201" i="2"/>
  <c r="BG1201" i="2"/>
  <c r="I1202" i="2" s="1"/>
  <c r="X1201" i="2"/>
  <c r="BB1201" i="2"/>
  <c r="AR1201" i="2"/>
  <c r="BV1200" i="2"/>
  <c r="V1201" i="2"/>
  <c r="AP1201" i="2"/>
  <c r="AK1201" i="2"/>
  <c r="BE1201" i="2"/>
  <c r="G1202" i="2" s="1"/>
  <c r="AZ1201" i="2"/>
  <c r="AU1201" i="2"/>
  <c r="AF1201" i="2"/>
  <c r="BT1200" i="2"/>
  <c r="BM1200" i="2"/>
  <c r="BR1200" i="2" s="1"/>
  <c r="O1200" i="2"/>
  <c r="J1201" i="2"/>
  <c r="AL1201" i="2"/>
  <c r="AG1201" i="2"/>
  <c r="W1201" i="2"/>
  <c r="BA1201" i="2"/>
  <c r="AQ1201" i="2"/>
  <c r="BF1201" i="2"/>
  <c r="H1202" i="2" s="1"/>
  <c r="AV1201" i="2"/>
  <c r="BU1200" i="2"/>
  <c r="BJ1201" i="2" l="1"/>
  <c r="CA1201" i="2"/>
  <c r="BL1201" i="2"/>
  <c r="L1201" i="2"/>
  <c r="Q1201" i="2" s="1"/>
  <c r="N1201" i="2"/>
  <c r="S1201" i="2" s="1"/>
  <c r="CD1201" i="2"/>
  <c r="M1201" i="2"/>
  <c r="R1201" i="2" s="1"/>
  <c r="BK1201" i="2"/>
  <c r="BY1201" i="2"/>
  <c r="BZ1201" i="2"/>
  <c r="CE1201" i="2"/>
  <c r="T1200" i="2"/>
  <c r="AJ1201" i="2"/>
  <c r="AO1201" i="2"/>
  <c r="AT1201" i="2"/>
  <c r="AX1201" i="2" s="1"/>
  <c r="U1201" i="2"/>
  <c r="Y1201" i="2" s="1"/>
  <c r="AY1201" i="2"/>
  <c r="BC1201" i="2" s="1"/>
  <c r="AE1201" i="2"/>
  <c r="AD1201" i="2"/>
  <c r="BD1201" i="2"/>
  <c r="BS1200" i="2"/>
  <c r="CF1201" i="2"/>
  <c r="BQ1201" i="2"/>
  <c r="BO1201" i="2"/>
  <c r="BP1201" i="2"/>
  <c r="CJ1201" i="2" l="1"/>
  <c r="CL1201" i="2"/>
  <c r="CK1201" i="2"/>
  <c r="AI1201" i="2"/>
  <c r="BI1201" i="2"/>
  <c r="AS1201" i="2"/>
  <c r="BX1201" i="2"/>
  <c r="AN1201" i="2"/>
  <c r="CC1201" i="2"/>
  <c r="CG1201" i="2" s="1"/>
  <c r="BW1200" i="2"/>
  <c r="CH1200" i="2" s="1"/>
  <c r="K1201" i="2"/>
  <c r="P1201" i="2" s="1"/>
  <c r="BH1201" i="2"/>
  <c r="F1202" i="2"/>
  <c r="BN1201" i="2"/>
  <c r="CI1201" i="2" l="1"/>
  <c r="CM1201" i="2" s="1"/>
  <c r="Z1202" i="2"/>
  <c r="AC1202" i="2"/>
  <c r="AB1202" i="2"/>
  <c r="AA1202" i="2"/>
  <c r="O1201" i="2"/>
  <c r="AH1202" i="2"/>
  <c r="AR1202" i="2"/>
  <c r="AM1202" i="2"/>
  <c r="AW1202" i="2"/>
  <c r="BG1202" i="2"/>
  <c r="I1203" i="2" s="1"/>
  <c r="BB1202" i="2"/>
  <c r="X1202" i="2"/>
  <c r="BV1201" i="2"/>
  <c r="BF1202" i="2"/>
  <c r="H1203" i="2" s="1"/>
  <c r="AV1202" i="2"/>
  <c r="AQ1202" i="2"/>
  <c r="AL1202" i="2"/>
  <c r="W1202" i="2"/>
  <c r="BA1202" i="2"/>
  <c r="AG1202" i="2"/>
  <c r="BU1201" i="2"/>
  <c r="J1202" i="2"/>
  <c r="BM1201" i="2"/>
  <c r="BR1201" i="2" s="1"/>
  <c r="AF1202" i="2"/>
  <c r="AZ1202" i="2"/>
  <c r="BE1202" i="2"/>
  <c r="G1203" i="2" s="1"/>
  <c r="AK1202" i="2"/>
  <c r="AP1202" i="2"/>
  <c r="AU1202" i="2"/>
  <c r="V1202" i="2"/>
  <c r="BT1201" i="2"/>
  <c r="BK1202" i="2" l="1"/>
  <c r="CD1202" i="2"/>
  <c r="BJ1202" i="2"/>
  <c r="BY1202" i="2"/>
  <c r="L1202" i="2"/>
  <c r="Q1202" i="2" s="1"/>
  <c r="BL1202" i="2"/>
  <c r="M1202" i="2"/>
  <c r="R1202" i="2" s="1"/>
  <c r="CE1202" i="2"/>
  <c r="BZ1202" i="2"/>
  <c r="N1202" i="2"/>
  <c r="S1202" i="2" s="1"/>
  <c r="CF1202" i="2"/>
  <c r="CA1202" i="2"/>
  <c r="T1201" i="2"/>
  <c r="BD1202" i="2"/>
  <c r="AT1202" i="2"/>
  <c r="AX1202" i="2" s="1"/>
  <c r="AO1202" i="2"/>
  <c r="U1202" i="2"/>
  <c r="Y1202" i="2" s="1"/>
  <c r="AY1202" i="2"/>
  <c r="BC1202" i="2" s="1"/>
  <c r="AE1202" i="2"/>
  <c r="AJ1202" i="2"/>
  <c r="AD1202" i="2"/>
  <c r="BS1201" i="2"/>
  <c r="BO1202" i="2"/>
  <c r="BP1202" i="2"/>
  <c r="BQ1202" i="2"/>
  <c r="CL1202" i="2" l="1"/>
  <c r="CJ1202" i="2"/>
  <c r="CK1202" i="2"/>
  <c r="K1202" i="2"/>
  <c r="P1202" i="2" s="1"/>
  <c r="BW1201" i="2"/>
  <c r="CH1201" i="2" s="1"/>
  <c r="BH1202" i="2"/>
  <c r="F1203" i="2"/>
  <c r="AN1202" i="2"/>
  <c r="CC1202" i="2"/>
  <c r="CG1202" i="2" s="1"/>
  <c r="AS1202" i="2"/>
  <c r="BX1202" i="2"/>
  <c r="BI1202" i="2"/>
  <c r="AI1202" i="2"/>
  <c r="BN1202" i="2"/>
  <c r="CI1202" i="2" l="1"/>
  <c r="CM1202" i="2" s="1"/>
  <c r="Z1203" i="2"/>
  <c r="AC1203" i="2"/>
  <c r="AB1203" i="2"/>
  <c r="AA1203" i="2"/>
  <c r="BM1202" i="2"/>
  <c r="BR1202" i="2" s="1"/>
  <c r="BE1203" i="2"/>
  <c r="G1204" i="2" s="1"/>
  <c r="AF1203" i="2"/>
  <c r="V1203" i="2"/>
  <c r="AZ1203" i="2"/>
  <c r="AP1203" i="2"/>
  <c r="AU1203" i="2"/>
  <c r="AK1203" i="2"/>
  <c r="BT1202" i="2"/>
  <c r="AQ1203" i="2"/>
  <c r="AL1203" i="2"/>
  <c r="BA1203" i="2"/>
  <c r="BF1203" i="2"/>
  <c r="H1204" i="2" s="1"/>
  <c r="W1203" i="2"/>
  <c r="AG1203" i="2"/>
  <c r="AV1203" i="2"/>
  <c r="BU1202" i="2"/>
  <c r="J1203" i="2"/>
  <c r="O1202" i="2"/>
  <c r="AH1203" i="2"/>
  <c r="BB1203" i="2"/>
  <c r="BG1203" i="2"/>
  <c r="I1204" i="2" s="1"/>
  <c r="AM1203" i="2"/>
  <c r="X1203" i="2"/>
  <c r="AR1203" i="2"/>
  <c r="AW1203" i="2"/>
  <c r="BV1202" i="2"/>
  <c r="BY1203" i="2" l="1"/>
  <c r="BK1203" i="2"/>
  <c r="CA1203" i="2"/>
  <c r="N1203" i="2"/>
  <c r="S1203" i="2" s="1"/>
  <c r="BL1203" i="2"/>
  <c r="L1203" i="2"/>
  <c r="Q1203" i="2" s="1"/>
  <c r="CF1203" i="2"/>
  <c r="T1202" i="2"/>
  <c r="U1203" i="2"/>
  <c r="Y1203" i="2" s="1"/>
  <c r="AJ1203" i="2"/>
  <c r="AO1203" i="2"/>
  <c r="AY1203" i="2"/>
  <c r="BC1203" i="2" s="1"/>
  <c r="AE1203" i="2"/>
  <c r="AD1203" i="2"/>
  <c r="BD1203" i="2"/>
  <c r="AT1203" i="2"/>
  <c r="AX1203" i="2" s="1"/>
  <c r="BS1202" i="2"/>
  <c r="CD1203" i="2"/>
  <c r="CE1203" i="2"/>
  <c r="BJ1203" i="2"/>
  <c r="M1203" i="2"/>
  <c r="R1203" i="2" s="1"/>
  <c r="BZ1203" i="2"/>
  <c r="BP1203" i="2"/>
  <c r="BQ1203" i="2"/>
  <c r="BO1203" i="2"/>
  <c r="CL1203" i="2" l="1"/>
  <c r="CK1203" i="2"/>
  <c r="CJ1203" i="2"/>
  <c r="BW1202" i="2"/>
  <c r="CH1202" i="2" s="1"/>
  <c r="K1203" i="2"/>
  <c r="P1203" i="2" s="1"/>
  <c r="AI1203" i="2"/>
  <c r="BI1203" i="2"/>
  <c r="BH1203" i="2"/>
  <c r="F1204" i="2"/>
  <c r="AS1203" i="2"/>
  <c r="BX1203" i="2"/>
  <c r="AN1203" i="2"/>
  <c r="CC1203" i="2"/>
  <c r="CG1203" i="2" s="1"/>
  <c r="BN1203" i="2"/>
  <c r="CI1203" i="2" l="1"/>
  <c r="CM1203" i="2" s="1"/>
  <c r="AA1204" i="2"/>
  <c r="AB1204" i="2"/>
  <c r="Z1204" i="2"/>
  <c r="AC1204" i="2"/>
  <c r="BU1203" i="2"/>
  <c r="M1204" i="2" s="1"/>
  <c r="AG1204" i="2"/>
  <c r="BA1204" i="2"/>
  <c r="BF1204" i="2"/>
  <c r="H1205" i="2" s="1"/>
  <c r="AQ1204" i="2"/>
  <c r="W1204" i="2"/>
  <c r="AL1204" i="2"/>
  <c r="AV1204" i="2"/>
  <c r="O1203" i="2"/>
  <c r="BE1204" i="2"/>
  <c r="G1205" i="2" s="1"/>
  <c r="AZ1204" i="2"/>
  <c r="AF1204" i="2"/>
  <c r="V1204" i="2"/>
  <c r="AU1204" i="2"/>
  <c r="AP1204" i="2"/>
  <c r="AK1204" i="2"/>
  <c r="BT1203" i="2"/>
  <c r="BM1203" i="2"/>
  <c r="BR1203" i="2" s="1"/>
  <c r="AR1204" i="2"/>
  <c r="BB1204" i="2"/>
  <c r="AW1204" i="2"/>
  <c r="AM1204" i="2"/>
  <c r="AH1204" i="2"/>
  <c r="BG1204" i="2"/>
  <c r="I1205" i="2" s="1"/>
  <c r="X1204" i="2"/>
  <c r="BV1203" i="2"/>
  <c r="J1204" i="2"/>
  <c r="R1204" i="2" l="1"/>
  <c r="BY1204" i="2"/>
  <c r="CE1204" i="2"/>
  <c r="BZ1204" i="2"/>
  <c r="BL1204" i="2"/>
  <c r="BK1204" i="2"/>
  <c r="N1204" i="2"/>
  <c r="S1204" i="2" s="1"/>
  <c r="CA1204" i="2"/>
  <c r="BJ1204" i="2"/>
  <c r="T1203" i="2"/>
  <c r="BD1204" i="2"/>
  <c r="AT1204" i="2"/>
  <c r="AX1204" i="2" s="1"/>
  <c r="AD1204" i="2"/>
  <c r="AY1204" i="2"/>
  <c r="BC1204" i="2" s="1"/>
  <c r="U1204" i="2"/>
  <c r="Y1204" i="2" s="1"/>
  <c r="AE1204" i="2"/>
  <c r="AO1204" i="2"/>
  <c r="AJ1204" i="2"/>
  <c r="BS1203" i="2"/>
  <c r="CF1204" i="2"/>
  <c r="L1204" i="2"/>
  <c r="Q1204" i="2" s="1"/>
  <c r="CD1204" i="2"/>
  <c r="BO1204" i="2"/>
  <c r="BQ1204" i="2"/>
  <c r="BP1204" i="2"/>
  <c r="CJ1204" i="2" l="1"/>
  <c r="CL1204" i="2"/>
  <c r="CK1204" i="2"/>
  <c r="BI1204" i="2"/>
  <c r="AI1204" i="2"/>
  <c r="BW1203" i="2"/>
  <c r="CH1203" i="2" s="1"/>
  <c r="K1204" i="2"/>
  <c r="P1204" i="2" s="1"/>
  <c r="BH1204" i="2"/>
  <c r="F1205" i="2"/>
  <c r="AN1204" i="2"/>
  <c r="CC1204" i="2"/>
  <c r="CG1204" i="2" s="1"/>
  <c r="BX1204" i="2"/>
  <c r="AS1204" i="2"/>
  <c r="BN1204" i="2"/>
  <c r="CI1204" i="2" l="1"/>
  <c r="CM1204" i="2" s="1"/>
  <c r="AZ1205" i="2"/>
  <c r="AB1205" i="2"/>
  <c r="Z1205" i="2"/>
  <c r="AC1205" i="2"/>
  <c r="BT1204" i="2"/>
  <c r="L1205" i="2" s="1"/>
  <c r="AF1205" i="2"/>
  <c r="AP1205" i="2"/>
  <c r="AK1205" i="2"/>
  <c r="AU1205" i="2"/>
  <c r="V1205" i="2"/>
  <c r="BE1205" i="2"/>
  <c r="G1206" i="2" s="1"/>
  <c r="BM1204" i="2"/>
  <c r="BR1204" i="2" s="1"/>
  <c r="J1205" i="2"/>
  <c r="AM1205" i="2"/>
  <c r="AR1205" i="2"/>
  <c r="AH1205" i="2"/>
  <c r="X1205" i="2"/>
  <c r="AW1205" i="2"/>
  <c r="BB1205" i="2"/>
  <c r="BG1205" i="2"/>
  <c r="I1206" i="2" s="1"/>
  <c r="BV1204" i="2"/>
  <c r="W1205" i="2"/>
  <c r="AL1205" i="2"/>
  <c r="AQ1205" i="2"/>
  <c r="AG1205" i="2"/>
  <c r="AV1205" i="2"/>
  <c r="BF1205" i="2"/>
  <c r="H1206" i="2" s="1"/>
  <c r="BA1205" i="2"/>
  <c r="BU1204" i="2"/>
  <c r="O1204" i="2"/>
  <c r="AA1205" i="2" l="1"/>
  <c r="Q1205" i="2" s="1"/>
  <c r="CD1205" i="2"/>
  <c r="BJ1205" i="2"/>
  <c r="BY1205" i="2"/>
  <c r="CE1205" i="2"/>
  <c r="CA1205" i="2"/>
  <c r="M1205" i="2"/>
  <c r="BK1205" i="2"/>
  <c r="N1205" i="2"/>
  <c r="CF1205" i="2"/>
  <c r="BZ1205" i="2"/>
  <c r="T1204" i="2"/>
  <c r="AO1205" i="2"/>
  <c r="BD1205" i="2"/>
  <c r="AT1205" i="2"/>
  <c r="AX1205" i="2" s="1"/>
  <c r="AY1205" i="2"/>
  <c r="BC1205" i="2" s="1"/>
  <c r="AJ1205" i="2"/>
  <c r="AE1205" i="2"/>
  <c r="U1205" i="2"/>
  <c r="Y1205" i="2" s="1"/>
  <c r="BS1204" i="2"/>
  <c r="BL1205" i="2"/>
  <c r="BO1205" i="2"/>
  <c r="BP1205" i="2"/>
  <c r="BQ1205" i="2"/>
  <c r="S1205" i="2" l="1"/>
  <c r="R1205" i="2"/>
  <c r="CL1205" i="2"/>
  <c r="CK1205" i="2"/>
  <c r="CJ1205" i="2"/>
  <c r="BI1205" i="2"/>
  <c r="AI1205" i="2"/>
  <c r="BH1205" i="2"/>
  <c r="F1206" i="2"/>
  <c r="K1205" i="2"/>
  <c r="P1205" i="2" s="1"/>
  <c r="BW1204" i="2"/>
  <c r="CH1204" i="2" s="1"/>
  <c r="AN1205" i="2"/>
  <c r="CC1205" i="2"/>
  <c r="CG1205" i="2" s="1"/>
  <c r="AS1205" i="2"/>
  <c r="BX1205" i="2"/>
  <c r="AD1205" i="2"/>
  <c r="AA1206" i="2" s="1"/>
  <c r="BN1205" i="2"/>
  <c r="CI1205" i="2" l="1"/>
  <c r="CM1205" i="2" s="1"/>
  <c r="AB1206" i="2"/>
  <c r="AC1206" i="2"/>
  <c r="Z1206" i="2"/>
  <c r="AM1206" i="2"/>
  <c r="AR1206" i="2"/>
  <c r="BB1206" i="2"/>
  <c r="AW1206" i="2"/>
  <c r="AH1206" i="2"/>
  <c r="BG1206" i="2"/>
  <c r="I1207" i="2" s="1"/>
  <c r="X1206" i="2"/>
  <c r="BV1205" i="2"/>
  <c r="O1205" i="2"/>
  <c r="BE1206" i="2"/>
  <c r="G1207" i="2" s="1"/>
  <c r="V1206" i="2"/>
  <c r="AF1206" i="2"/>
  <c r="AU1206" i="2"/>
  <c r="AZ1206" i="2"/>
  <c r="AP1206" i="2"/>
  <c r="AK1206" i="2"/>
  <c r="BT1205" i="2"/>
  <c r="AL1206" i="2"/>
  <c r="BA1206" i="2"/>
  <c r="AG1206" i="2"/>
  <c r="BF1206" i="2"/>
  <c r="H1207" i="2" s="1"/>
  <c r="W1206" i="2"/>
  <c r="AV1206" i="2"/>
  <c r="AQ1206" i="2"/>
  <c r="BU1205" i="2"/>
  <c r="BM1205" i="2"/>
  <c r="BR1205" i="2" s="1"/>
  <c r="J1206" i="2"/>
  <c r="BZ1206" i="2" l="1"/>
  <c r="CD1206" i="2"/>
  <c r="BL1206" i="2"/>
  <c r="CE1206" i="2"/>
  <c r="M1206" i="2"/>
  <c r="R1206" i="2" s="1"/>
  <c r="L1206" i="2"/>
  <c r="Q1206" i="2" s="1"/>
  <c r="BJ1206" i="2"/>
  <c r="CF1206" i="2"/>
  <c r="BK1206" i="2"/>
  <c r="BY1206" i="2"/>
  <c r="N1206" i="2"/>
  <c r="S1206" i="2" s="1"/>
  <c r="T1205" i="2"/>
  <c r="BD1206" i="2"/>
  <c r="AE1206" i="2"/>
  <c r="AO1206" i="2"/>
  <c r="AY1206" i="2"/>
  <c r="BC1206" i="2" s="1"/>
  <c r="AJ1206" i="2"/>
  <c r="AD1206" i="2"/>
  <c r="AT1206" i="2"/>
  <c r="AX1206" i="2" s="1"/>
  <c r="U1206" i="2"/>
  <c r="Y1206" i="2" s="1"/>
  <c r="BS1205" i="2"/>
  <c r="CA1206" i="2"/>
  <c r="BO1206" i="2"/>
  <c r="BP1206" i="2"/>
  <c r="BQ1206" i="2"/>
  <c r="CL1206" i="2" l="1"/>
  <c r="CK1206" i="2"/>
  <c r="CJ1206" i="2"/>
  <c r="BI1206" i="2"/>
  <c r="AI1206" i="2"/>
  <c r="AN1206" i="2"/>
  <c r="CC1206" i="2"/>
  <c r="CG1206" i="2" s="1"/>
  <c r="BH1206" i="2"/>
  <c r="F1207" i="2"/>
  <c r="BW1205" i="2"/>
  <c r="CH1205" i="2" s="1"/>
  <c r="K1206" i="2"/>
  <c r="P1206" i="2" s="1"/>
  <c r="BX1206" i="2"/>
  <c r="AS1206" i="2"/>
  <c r="BN1206" i="2"/>
  <c r="CI1206" i="2" l="1"/>
  <c r="CM1206" i="2" s="1"/>
  <c r="AA1207" i="2"/>
  <c r="Z1207" i="2"/>
  <c r="AC1207" i="2"/>
  <c r="AB1207" i="2"/>
  <c r="J1207" i="2"/>
  <c r="AL1207" i="2"/>
  <c r="AV1207" i="2"/>
  <c r="AG1207" i="2"/>
  <c r="W1207" i="2"/>
  <c r="BA1207" i="2"/>
  <c r="BF1207" i="2"/>
  <c r="H1208" i="2" s="1"/>
  <c r="AQ1207" i="2"/>
  <c r="BU1206" i="2"/>
  <c r="X1207" i="2"/>
  <c r="AW1207" i="2"/>
  <c r="AH1207" i="2"/>
  <c r="AM1207" i="2"/>
  <c r="AR1207" i="2"/>
  <c r="BB1207" i="2"/>
  <c r="BG1207" i="2"/>
  <c r="I1208" i="2" s="1"/>
  <c r="BV1206" i="2"/>
  <c r="BM1206" i="2"/>
  <c r="BR1206" i="2" s="1"/>
  <c r="O1206" i="2"/>
  <c r="AP1207" i="2"/>
  <c r="AZ1207" i="2"/>
  <c r="AK1207" i="2"/>
  <c r="AF1207" i="2"/>
  <c r="V1207" i="2"/>
  <c r="BE1207" i="2"/>
  <c r="G1208" i="2" s="1"/>
  <c r="AU1207" i="2"/>
  <c r="BT1206" i="2"/>
  <c r="BJ1207" i="2" l="1"/>
  <c r="CD1207" i="2"/>
  <c r="CF1207" i="2"/>
  <c r="BZ1207" i="2"/>
  <c r="T1206" i="2"/>
  <c r="AJ1207" i="2"/>
  <c r="AD1207" i="2"/>
  <c r="U1207" i="2"/>
  <c r="Y1207" i="2" s="1"/>
  <c r="AT1207" i="2"/>
  <c r="AX1207" i="2" s="1"/>
  <c r="BD1207" i="2"/>
  <c r="AE1207" i="2"/>
  <c r="AO1207" i="2"/>
  <c r="AY1207" i="2"/>
  <c r="BC1207" i="2" s="1"/>
  <c r="BS1206" i="2"/>
  <c r="N1207" i="2"/>
  <c r="S1207" i="2" s="1"/>
  <c r="BL1207" i="2"/>
  <c r="CE1207" i="2"/>
  <c r="L1207" i="2"/>
  <c r="Q1207" i="2" s="1"/>
  <c r="BK1207" i="2"/>
  <c r="BY1207" i="2"/>
  <c r="CA1207" i="2"/>
  <c r="M1207" i="2"/>
  <c r="R1207" i="2" s="1"/>
  <c r="BQ1207" i="2"/>
  <c r="BO1207" i="2"/>
  <c r="BP1207" i="2"/>
  <c r="CL1207" i="2" l="1"/>
  <c r="CK1207" i="2"/>
  <c r="CJ1207" i="2"/>
  <c r="AC1208" i="2"/>
  <c r="W1208" i="2"/>
  <c r="AS1207" i="2"/>
  <c r="BX1207" i="2"/>
  <c r="BB1208" i="2"/>
  <c r="AH1208" i="2"/>
  <c r="X1208" i="2"/>
  <c r="AR1208" i="2"/>
  <c r="AW1208" i="2"/>
  <c r="BG1208" i="2"/>
  <c r="I1209" i="2" s="1"/>
  <c r="AM1208" i="2"/>
  <c r="BI1207" i="2"/>
  <c r="AI1207" i="2"/>
  <c r="BV1207" i="2"/>
  <c r="BH1207" i="2"/>
  <c r="F1208" i="2"/>
  <c r="AN1207" i="2"/>
  <c r="CC1207" i="2"/>
  <c r="CG1207" i="2" s="1"/>
  <c r="BW1206" i="2"/>
  <c r="CH1206" i="2" s="1"/>
  <c r="K1207" i="2"/>
  <c r="P1207" i="2" s="1"/>
  <c r="BN1207" i="2"/>
  <c r="CI1207" i="2" l="1"/>
  <c r="CM1207" i="2" s="1"/>
  <c r="AA1208" i="2"/>
  <c r="AL1208" i="2"/>
  <c r="AQ1208" i="2"/>
  <c r="BF1208" i="2"/>
  <c r="H1209" i="2" s="1"/>
  <c r="BA1208" i="2"/>
  <c r="AG1208" i="2"/>
  <c r="AV1208" i="2"/>
  <c r="AB1208" i="2"/>
  <c r="Z1208" i="2"/>
  <c r="BU1207" i="2"/>
  <c r="M1208" i="2" s="1"/>
  <c r="BT1207" i="2"/>
  <c r="L1208" i="2" s="1"/>
  <c r="BE1208" i="2"/>
  <c r="G1209" i="2" s="1"/>
  <c r="AP1208" i="2"/>
  <c r="AK1208" i="2"/>
  <c r="AF1208" i="2"/>
  <c r="CF1208" i="2"/>
  <c r="CA1208" i="2"/>
  <c r="BM1207" i="2"/>
  <c r="BR1207" i="2" s="1"/>
  <c r="O1207" i="2"/>
  <c r="J1208" i="2"/>
  <c r="BL1208" i="2"/>
  <c r="N1208" i="2"/>
  <c r="BQ1208" i="2"/>
  <c r="S1208" i="2" l="1"/>
  <c r="R1208" i="2"/>
  <c r="Q1208" i="2"/>
  <c r="CL1208" i="2"/>
  <c r="AU1208" i="2"/>
  <c r="CD1208" i="2" s="1"/>
  <c r="V1208" i="2"/>
  <c r="AZ1208" i="2"/>
  <c r="BY1208" i="2" s="1"/>
  <c r="BZ1208" i="2"/>
  <c r="CE1208" i="2"/>
  <c r="BK1208" i="2"/>
  <c r="T1207" i="2"/>
  <c r="AT1208" i="2"/>
  <c r="BD1208" i="2"/>
  <c r="AE1208" i="2"/>
  <c r="AO1208" i="2"/>
  <c r="AJ1208" i="2"/>
  <c r="U1208" i="2"/>
  <c r="AY1208" i="2"/>
  <c r="BS1207" i="2"/>
  <c r="BP1208" i="2"/>
  <c r="CK1208" i="2" l="1"/>
  <c r="Y1208" i="2"/>
  <c r="AX1208" i="2"/>
  <c r="BJ1208" i="2"/>
  <c r="BC1208" i="2"/>
  <c r="AB1209" i="2"/>
  <c r="AN1208" i="2"/>
  <c r="CC1208" i="2"/>
  <c r="CG1208" i="2" s="1"/>
  <c r="BH1208" i="2"/>
  <c r="F1209" i="2"/>
  <c r="AS1208" i="2"/>
  <c r="BX1208" i="2"/>
  <c r="BW1207" i="2"/>
  <c r="CH1207" i="2" s="1"/>
  <c r="K1208" i="2"/>
  <c r="P1208" i="2" s="1"/>
  <c r="AI1208" i="2"/>
  <c r="BI1208" i="2"/>
  <c r="AD1208" i="2"/>
  <c r="BN1208" i="2"/>
  <c r="BO1208" i="2"/>
  <c r="CI1208" i="2" l="1"/>
  <c r="CJ1208" i="2"/>
  <c r="Z1209" i="2"/>
  <c r="AA1209" i="2"/>
  <c r="AC1209" i="2"/>
  <c r="BB1209" i="2"/>
  <c r="AR1209" i="2"/>
  <c r="BV1208" i="2"/>
  <c r="N1209" i="2" s="1"/>
  <c r="X1209" i="2"/>
  <c r="AW1209" i="2"/>
  <c r="AM1209" i="2"/>
  <c r="BG1209" i="2"/>
  <c r="I1210" i="2" s="1"/>
  <c r="AH1209" i="2"/>
  <c r="AQ1209" i="2"/>
  <c r="W1209" i="2"/>
  <c r="AV1209" i="2"/>
  <c r="BF1209" i="2"/>
  <c r="H1210" i="2" s="1"/>
  <c r="AG1209" i="2"/>
  <c r="BA1209" i="2"/>
  <c r="AL1209" i="2"/>
  <c r="BU1208" i="2"/>
  <c r="O1208" i="2"/>
  <c r="AK1209" i="2"/>
  <c r="AU1209" i="2"/>
  <c r="BE1209" i="2"/>
  <c r="G1210" i="2" s="1"/>
  <c r="AP1209" i="2"/>
  <c r="AZ1209" i="2"/>
  <c r="V1209" i="2"/>
  <c r="AF1209" i="2"/>
  <c r="BT1208" i="2"/>
  <c r="L1209" i="2" s="1"/>
  <c r="BM1208" i="2"/>
  <c r="BR1208" i="2" s="1"/>
  <c r="J1209" i="2"/>
  <c r="S1209" i="2" l="1"/>
  <c r="Q1209" i="2"/>
  <c r="CM1208" i="2"/>
  <c r="BL1209" i="2"/>
  <c r="CF1209" i="2"/>
  <c r="CA1209" i="2"/>
  <c r="CE1209" i="2"/>
  <c r="BJ1209" i="2"/>
  <c r="BK1209" i="2"/>
  <c r="CD1209" i="2"/>
  <c r="M1209" i="2"/>
  <c r="R1209" i="2" s="1"/>
  <c r="BZ1209" i="2"/>
  <c r="BY1209" i="2"/>
  <c r="T1208" i="2"/>
  <c r="BD1209" i="2"/>
  <c r="AD1209" i="2"/>
  <c r="AT1209" i="2"/>
  <c r="AX1209" i="2" s="1"/>
  <c r="AJ1209" i="2"/>
  <c r="AO1209" i="2"/>
  <c r="U1209" i="2"/>
  <c r="Y1209" i="2" s="1"/>
  <c r="AY1209" i="2"/>
  <c r="BC1209" i="2" s="1"/>
  <c r="AE1209" i="2"/>
  <c r="BS1208" i="2"/>
  <c r="BQ1209" i="2"/>
  <c r="BO1209" i="2"/>
  <c r="BP1209" i="2"/>
  <c r="CJ1209" i="2" l="1"/>
  <c r="CL1209" i="2"/>
  <c r="CK1209" i="2"/>
  <c r="BW1208" i="2"/>
  <c r="CH1208" i="2" s="1"/>
  <c r="K1209" i="2"/>
  <c r="P1209" i="2" s="1"/>
  <c r="AI1209" i="2"/>
  <c r="BI1209" i="2"/>
  <c r="AN1209" i="2"/>
  <c r="CC1209" i="2"/>
  <c r="CG1209" i="2" s="1"/>
  <c r="AS1209" i="2"/>
  <c r="BX1209" i="2"/>
  <c r="BH1209" i="2"/>
  <c r="F1210" i="2"/>
  <c r="BN1209" i="2"/>
  <c r="CI1209" i="2" l="1"/>
  <c r="CM1209" i="2" s="1"/>
  <c r="Z1210" i="2"/>
  <c r="AC1210" i="2"/>
  <c r="AB1210" i="2"/>
  <c r="AA1210" i="2"/>
  <c r="AW1210" i="2"/>
  <c r="AM1210" i="2"/>
  <c r="AH1210" i="2"/>
  <c r="X1210" i="2"/>
  <c r="BB1210" i="2"/>
  <c r="AR1210" i="2"/>
  <c r="BG1210" i="2"/>
  <c r="I1211" i="2" s="1"/>
  <c r="BV1209" i="2"/>
  <c r="O1209" i="2"/>
  <c r="J1210" i="2"/>
  <c r="AG1210" i="2"/>
  <c r="AL1210" i="2"/>
  <c r="BA1210" i="2"/>
  <c r="AQ1210" i="2"/>
  <c r="AV1210" i="2"/>
  <c r="W1210" i="2"/>
  <c r="BF1210" i="2"/>
  <c r="H1211" i="2" s="1"/>
  <c r="BU1209" i="2"/>
  <c r="BT1209" i="2"/>
  <c r="BE1210" i="2"/>
  <c r="G1211" i="2" s="1"/>
  <c r="AU1210" i="2"/>
  <c r="AP1210" i="2"/>
  <c r="AK1210" i="2"/>
  <c r="V1210" i="2"/>
  <c r="AZ1210" i="2"/>
  <c r="AF1210" i="2"/>
  <c r="BM1209" i="2"/>
  <c r="BR1209" i="2" s="1"/>
  <c r="BZ1210" i="2" l="1"/>
  <c r="BJ1210" i="2"/>
  <c r="CD1210" i="2"/>
  <c r="L1210" i="2"/>
  <c r="Q1210" i="2" s="1"/>
  <c r="CA1210" i="2"/>
  <c r="BL1210" i="2"/>
  <c r="BY1210" i="2"/>
  <c r="M1210" i="2"/>
  <c r="R1210" i="2" s="1"/>
  <c r="CE1210" i="2"/>
  <c r="N1210" i="2"/>
  <c r="S1210" i="2" s="1"/>
  <c r="CF1210" i="2"/>
  <c r="BK1210" i="2"/>
  <c r="T1209" i="2"/>
  <c r="AJ1210" i="2"/>
  <c r="U1210" i="2"/>
  <c r="Y1210" i="2" s="1"/>
  <c r="AE1210" i="2"/>
  <c r="AD1210" i="2"/>
  <c r="BD1210" i="2"/>
  <c r="AY1210" i="2"/>
  <c r="BC1210" i="2" s="1"/>
  <c r="AT1210" i="2"/>
  <c r="AX1210" i="2" s="1"/>
  <c r="AO1210" i="2"/>
  <c r="BS1209" i="2"/>
  <c r="BO1210" i="2"/>
  <c r="BQ1210" i="2"/>
  <c r="BP1210" i="2"/>
  <c r="CK1210" i="2" l="1"/>
  <c r="CJ1210" i="2"/>
  <c r="CL1210" i="2"/>
  <c r="BI1210" i="2"/>
  <c r="AI1210" i="2"/>
  <c r="BW1209" i="2"/>
  <c r="CH1209" i="2" s="1"/>
  <c r="K1210" i="2"/>
  <c r="P1210" i="2" s="1"/>
  <c r="BH1210" i="2"/>
  <c r="F1211" i="2"/>
  <c r="AN1210" i="2"/>
  <c r="CC1210" i="2"/>
  <c r="CG1210" i="2" s="1"/>
  <c r="AS1210" i="2"/>
  <c r="BX1210" i="2"/>
  <c r="BN1210" i="2"/>
  <c r="CI1210" i="2" l="1"/>
  <c r="CM1210" i="2" s="1"/>
  <c r="BE1211" i="2"/>
  <c r="G1212" i="2" s="1"/>
  <c r="AC1211" i="2"/>
  <c r="Z1211" i="2"/>
  <c r="AB1211" i="2"/>
  <c r="BG1211" i="2"/>
  <c r="I1212" i="2" s="1"/>
  <c r="AH1211" i="2"/>
  <c r="AR1211" i="2"/>
  <c r="AW1211" i="2"/>
  <c r="X1211" i="2"/>
  <c r="BB1211" i="2"/>
  <c r="AM1211" i="2"/>
  <c r="BV1210" i="2"/>
  <c r="J1211" i="2"/>
  <c r="V1211" i="2"/>
  <c r="AK1211" i="2"/>
  <c r="AF1211" i="2"/>
  <c r="AU1211" i="2"/>
  <c r="BM1210" i="2"/>
  <c r="BR1210" i="2" s="1"/>
  <c r="O1210" i="2"/>
  <c r="BF1211" i="2"/>
  <c r="H1212" i="2" s="1"/>
  <c r="AL1211" i="2"/>
  <c r="AG1211" i="2"/>
  <c r="AV1211" i="2"/>
  <c r="AQ1211" i="2"/>
  <c r="W1211" i="2"/>
  <c r="BA1211" i="2"/>
  <c r="BU1210" i="2"/>
  <c r="AZ1211" i="2" l="1"/>
  <c r="BJ1211" i="2" s="1"/>
  <c r="AP1211" i="2"/>
  <c r="CD1211" i="2" s="1"/>
  <c r="AA1211" i="2"/>
  <c r="AD1211" i="2" s="1"/>
  <c r="BT1210" i="2"/>
  <c r="L1211" i="2" s="1"/>
  <c r="CF1211" i="2"/>
  <c r="BZ1211" i="2"/>
  <c r="N1211" i="2"/>
  <c r="CA1211" i="2"/>
  <c r="M1211" i="2"/>
  <c r="BK1211" i="2"/>
  <c r="T1210" i="2"/>
  <c r="AE1211" i="2"/>
  <c r="AT1211" i="2"/>
  <c r="AX1211" i="2" s="1"/>
  <c r="U1211" i="2"/>
  <c r="Y1211" i="2" s="1"/>
  <c r="BD1211" i="2"/>
  <c r="AO1211" i="2"/>
  <c r="AY1211" i="2"/>
  <c r="AJ1211" i="2"/>
  <c r="BS1210" i="2"/>
  <c r="BL1211" i="2"/>
  <c r="CE1211" i="2"/>
  <c r="BP1211" i="2"/>
  <c r="BO1211" i="2"/>
  <c r="BQ1211" i="2"/>
  <c r="S1211" i="2" l="1"/>
  <c r="R1211" i="2"/>
  <c r="Q1211" i="2"/>
  <c r="CL1211" i="2"/>
  <c r="CK1211" i="2"/>
  <c r="CJ1211" i="2"/>
  <c r="BC1211" i="2"/>
  <c r="BY1211" i="2"/>
  <c r="AN1211" i="2"/>
  <c r="CC1211" i="2"/>
  <c r="CG1211" i="2" s="1"/>
  <c r="BH1211" i="2"/>
  <c r="F1212" i="2"/>
  <c r="AS1211" i="2"/>
  <c r="BX1211" i="2"/>
  <c r="BW1210" i="2"/>
  <c r="CH1210" i="2" s="1"/>
  <c r="K1211" i="2"/>
  <c r="P1211" i="2" s="1"/>
  <c r="AI1211" i="2"/>
  <c r="BI1211" i="2"/>
  <c r="BN1211" i="2"/>
  <c r="CI1211" i="2" l="1"/>
  <c r="CM1211" i="2" s="1"/>
  <c r="AP1212" i="2"/>
  <c r="Z1212" i="2"/>
  <c r="AC1212" i="2"/>
  <c r="AB1212" i="2"/>
  <c r="AU1212" i="2"/>
  <c r="AZ1212" i="2"/>
  <c r="V1212" i="2"/>
  <c r="BT1211" i="2"/>
  <c r="L1212" i="2" s="1"/>
  <c r="AL1212" i="2"/>
  <c r="AV1212" i="2"/>
  <c r="AG1212" i="2"/>
  <c r="AQ1212" i="2"/>
  <c r="BF1212" i="2"/>
  <c r="H1213" i="2" s="1"/>
  <c r="BA1212" i="2"/>
  <c r="W1212" i="2"/>
  <c r="BU1211" i="2"/>
  <c r="J1212" i="2"/>
  <c r="BM1211" i="2"/>
  <c r="BR1211" i="2" s="1"/>
  <c r="O1211" i="2"/>
  <c r="BB1212" i="2"/>
  <c r="X1212" i="2"/>
  <c r="AR1212" i="2"/>
  <c r="AH1212" i="2"/>
  <c r="AW1212" i="2"/>
  <c r="AM1212" i="2"/>
  <c r="BG1212" i="2"/>
  <c r="I1213" i="2" s="1"/>
  <c r="BV1211" i="2"/>
  <c r="AF1212" i="2" l="1"/>
  <c r="BJ1212" i="2" s="1"/>
  <c r="BE1212" i="2"/>
  <c r="G1213" i="2" s="1"/>
  <c r="AA1212" i="2"/>
  <c r="Q1212" i="2" s="1"/>
  <c r="AK1212" i="2"/>
  <c r="CD1212" i="2" s="1"/>
  <c r="CE1212" i="2"/>
  <c r="BK1212" i="2"/>
  <c r="N1212" i="2"/>
  <c r="BL1212" i="2"/>
  <c r="T1211" i="2"/>
  <c r="AO1212" i="2"/>
  <c r="AJ1212" i="2"/>
  <c r="AT1212" i="2"/>
  <c r="AX1212" i="2" s="1"/>
  <c r="BD1212" i="2"/>
  <c r="AE1212" i="2"/>
  <c r="AY1212" i="2"/>
  <c r="BC1212" i="2" s="1"/>
  <c r="U1212" i="2"/>
  <c r="Y1212" i="2" s="1"/>
  <c r="BS1211" i="2"/>
  <c r="CA1212" i="2"/>
  <c r="CF1212" i="2"/>
  <c r="M1212" i="2"/>
  <c r="BZ1212" i="2"/>
  <c r="BP1212" i="2"/>
  <c r="BQ1212" i="2"/>
  <c r="BO1212" i="2"/>
  <c r="R1212" i="2" l="1"/>
  <c r="S1212" i="2"/>
  <c r="CK1212" i="2"/>
  <c r="CJ1212" i="2"/>
  <c r="CL1212" i="2"/>
  <c r="BY1212" i="2"/>
  <c r="BW1211" i="2"/>
  <c r="CH1211" i="2" s="1"/>
  <c r="K1212" i="2"/>
  <c r="P1212" i="2" s="1"/>
  <c r="BI1212" i="2"/>
  <c r="AI1212" i="2"/>
  <c r="AS1212" i="2"/>
  <c r="BX1212" i="2"/>
  <c r="AD1212" i="2"/>
  <c r="AA1213" i="2" s="1"/>
  <c r="BH1212" i="2"/>
  <c r="F1213" i="2"/>
  <c r="AN1212" i="2"/>
  <c r="CC1212" i="2"/>
  <c r="CG1212" i="2" s="1"/>
  <c r="BN1212" i="2"/>
  <c r="CI1212" i="2" l="1"/>
  <c r="CM1212" i="2" s="1"/>
  <c r="AC1213" i="2"/>
  <c r="Z1213" i="2"/>
  <c r="AB1213" i="2"/>
  <c r="W1213" i="2"/>
  <c r="BA1213" i="2"/>
  <c r="AG1213" i="2"/>
  <c r="AV1213" i="2"/>
  <c r="AL1213" i="2"/>
  <c r="BU1212" i="2"/>
  <c r="M1213" i="2" s="1"/>
  <c r="BF1213" i="2"/>
  <c r="H1214" i="2" s="1"/>
  <c r="AQ1213" i="2"/>
  <c r="AP1213" i="2"/>
  <c r="AK1213" i="2"/>
  <c r="AZ1213" i="2"/>
  <c r="BE1213" i="2"/>
  <c r="G1214" i="2" s="1"/>
  <c r="V1213" i="2"/>
  <c r="AF1213" i="2"/>
  <c r="AU1213" i="2"/>
  <c r="BT1212" i="2"/>
  <c r="BG1213" i="2"/>
  <c r="I1214" i="2" s="1"/>
  <c r="X1213" i="2"/>
  <c r="BB1213" i="2"/>
  <c r="AR1213" i="2"/>
  <c r="AM1213" i="2"/>
  <c r="AW1213" i="2"/>
  <c r="AH1213" i="2"/>
  <c r="BV1212" i="2"/>
  <c r="BM1212" i="2"/>
  <c r="BR1212" i="2" s="1"/>
  <c r="J1213" i="2"/>
  <c r="O1212" i="2"/>
  <c r="R1213" i="2" l="1"/>
  <c r="CE1213" i="2"/>
  <c r="BK1213" i="2"/>
  <c r="BZ1213" i="2"/>
  <c r="BL1213" i="2"/>
  <c r="CA1213" i="2"/>
  <c r="CF1213" i="2"/>
  <c r="N1213" i="2"/>
  <c r="S1213" i="2" s="1"/>
  <c r="CD1213" i="2"/>
  <c r="L1213" i="2"/>
  <c r="Q1213" i="2" s="1"/>
  <c r="BY1213" i="2"/>
  <c r="T1212" i="2"/>
  <c r="AY1213" i="2"/>
  <c r="BC1213" i="2" s="1"/>
  <c r="AD1213" i="2"/>
  <c r="U1213" i="2"/>
  <c r="Y1213" i="2" s="1"/>
  <c r="AJ1213" i="2"/>
  <c r="AT1213" i="2"/>
  <c r="AX1213" i="2" s="1"/>
  <c r="BD1213" i="2"/>
  <c r="AO1213" i="2"/>
  <c r="AE1213" i="2"/>
  <c r="BS1212" i="2"/>
  <c r="BJ1213" i="2"/>
  <c r="BO1213" i="2"/>
  <c r="BQ1213" i="2"/>
  <c r="BP1213" i="2"/>
  <c r="CJ1213" i="2" l="1"/>
  <c r="CL1213" i="2"/>
  <c r="CK1213" i="2"/>
  <c r="BW1212" i="2"/>
  <c r="CH1212" i="2" s="1"/>
  <c r="K1213" i="2"/>
  <c r="P1213" i="2" s="1"/>
  <c r="AI1213" i="2"/>
  <c r="BI1213" i="2"/>
  <c r="AN1213" i="2"/>
  <c r="CC1213" i="2"/>
  <c r="CG1213" i="2" s="1"/>
  <c r="AS1213" i="2"/>
  <c r="BX1213" i="2"/>
  <c r="BH1213" i="2"/>
  <c r="F1214" i="2"/>
  <c r="BN1213" i="2"/>
  <c r="CI1213" i="2" l="1"/>
  <c r="CM1213" i="2" s="1"/>
  <c r="AA1214" i="2"/>
  <c r="Z1214" i="2"/>
  <c r="AB1214" i="2"/>
  <c r="AC1214" i="2"/>
  <c r="J1214" i="2"/>
  <c r="X1214" i="2"/>
  <c r="AR1214" i="2"/>
  <c r="AH1214" i="2"/>
  <c r="BG1214" i="2"/>
  <c r="I1215" i="2" s="1"/>
  <c r="BB1214" i="2"/>
  <c r="AW1214" i="2"/>
  <c r="AM1214" i="2"/>
  <c r="BV1213" i="2"/>
  <c r="O1213" i="2"/>
  <c r="V1214" i="2"/>
  <c r="BE1214" i="2"/>
  <c r="G1215" i="2" s="1"/>
  <c r="AU1214" i="2"/>
  <c r="AK1214" i="2"/>
  <c r="AF1214" i="2"/>
  <c r="AP1214" i="2"/>
  <c r="AZ1214" i="2"/>
  <c r="BT1213" i="2"/>
  <c r="AL1214" i="2"/>
  <c r="AG1214" i="2"/>
  <c r="AV1214" i="2"/>
  <c r="BA1214" i="2"/>
  <c r="AQ1214" i="2"/>
  <c r="W1214" i="2"/>
  <c r="BF1214" i="2"/>
  <c r="H1215" i="2" s="1"/>
  <c r="BU1213" i="2"/>
  <c r="BM1213" i="2"/>
  <c r="BR1213" i="2" s="1"/>
  <c r="BY1214" i="2" l="1"/>
  <c r="BJ1214" i="2"/>
  <c r="BZ1214" i="2"/>
  <c r="CF1214" i="2"/>
  <c r="L1214" i="2"/>
  <c r="Q1214" i="2" s="1"/>
  <c r="CD1214" i="2"/>
  <c r="N1214" i="2"/>
  <c r="S1214" i="2" s="1"/>
  <c r="BK1214" i="2"/>
  <c r="T1213" i="2"/>
  <c r="AT1214" i="2"/>
  <c r="AX1214" i="2" s="1"/>
  <c r="AO1214" i="2"/>
  <c r="U1214" i="2"/>
  <c r="Y1214" i="2" s="1"/>
  <c r="AE1214" i="2"/>
  <c r="AJ1214" i="2"/>
  <c r="BD1214" i="2"/>
  <c r="AD1214" i="2"/>
  <c r="AY1214" i="2"/>
  <c r="BC1214" i="2" s="1"/>
  <c r="BS1213" i="2"/>
  <c r="BL1214" i="2"/>
  <c r="M1214" i="2"/>
  <c r="R1214" i="2" s="1"/>
  <c r="CE1214" i="2"/>
  <c r="CA1214" i="2"/>
  <c r="BO1214" i="2"/>
  <c r="BP1214" i="2"/>
  <c r="BQ1214" i="2"/>
  <c r="CK1214" i="2" l="1"/>
  <c r="CL1214" i="2"/>
  <c r="CJ1214" i="2"/>
  <c r="BW1213" i="2"/>
  <c r="CH1213" i="2" s="1"/>
  <c r="K1214" i="2"/>
  <c r="P1214" i="2" s="1"/>
  <c r="AN1214" i="2"/>
  <c r="CC1214" i="2"/>
  <c r="CG1214" i="2" s="1"/>
  <c r="AI1214" i="2"/>
  <c r="BI1214" i="2"/>
  <c r="BH1214" i="2"/>
  <c r="F1215" i="2"/>
  <c r="AS1214" i="2"/>
  <c r="BX1214" i="2"/>
  <c r="BN1214" i="2"/>
  <c r="CI1214" i="2" l="1"/>
  <c r="CM1214" i="2" s="1"/>
  <c r="AA1215" i="2"/>
  <c r="Z1215" i="2"/>
  <c r="AB1215" i="2"/>
  <c r="AC1215" i="2"/>
  <c r="AV1215" i="2"/>
  <c r="AG1215" i="2"/>
  <c r="BF1215" i="2"/>
  <c r="H1216" i="2" s="1"/>
  <c r="AQ1215" i="2"/>
  <c r="W1215" i="2"/>
  <c r="BU1214" i="2"/>
  <c r="M1215" i="2" s="1"/>
  <c r="AL1215" i="2"/>
  <c r="BA1215" i="2"/>
  <c r="AP1215" i="2"/>
  <c r="BE1215" i="2"/>
  <c r="G1216" i="2" s="1"/>
  <c r="AK1215" i="2"/>
  <c r="V1215" i="2"/>
  <c r="AU1215" i="2"/>
  <c r="AZ1215" i="2"/>
  <c r="AF1215" i="2"/>
  <c r="BT1214" i="2"/>
  <c r="J1215" i="2"/>
  <c r="AM1215" i="2"/>
  <c r="AW1215" i="2"/>
  <c r="BB1215" i="2"/>
  <c r="AH1215" i="2"/>
  <c r="X1215" i="2"/>
  <c r="AR1215" i="2"/>
  <c r="BG1215" i="2"/>
  <c r="I1216" i="2" s="1"/>
  <c r="BV1214" i="2"/>
  <c r="BM1214" i="2"/>
  <c r="BR1214" i="2" s="1"/>
  <c r="O1214" i="2"/>
  <c r="R1215" i="2" l="1"/>
  <c r="CE1215" i="2"/>
  <c r="BZ1215" i="2"/>
  <c r="BK1215" i="2"/>
  <c r="CA1215" i="2"/>
  <c r="BJ1215" i="2"/>
  <c r="T1214" i="2"/>
  <c r="AY1215" i="2"/>
  <c r="BC1215" i="2" s="1"/>
  <c r="AO1215" i="2"/>
  <c r="AE1215" i="2"/>
  <c r="AT1215" i="2"/>
  <c r="AX1215" i="2" s="1"/>
  <c r="BD1215" i="2"/>
  <c r="AJ1215" i="2"/>
  <c r="U1215" i="2"/>
  <c r="Y1215" i="2" s="1"/>
  <c r="BS1214" i="2"/>
  <c r="N1215" i="2"/>
  <c r="S1215" i="2" s="1"/>
  <c r="CF1215" i="2"/>
  <c r="BL1215" i="2"/>
  <c r="L1215" i="2"/>
  <c r="Q1215" i="2" s="1"/>
  <c r="BY1215" i="2"/>
  <c r="CD1215" i="2"/>
  <c r="BQ1215" i="2"/>
  <c r="BO1215" i="2"/>
  <c r="BP1215" i="2"/>
  <c r="CJ1215" i="2" l="1"/>
  <c r="CL1215" i="2"/>
  <c r="CK1215" i="2"/>
  <c r="AB1216" i="2"/>
  <c r="BH1215" i="2"/>
  <c r="F1216" i="2"/>
  <c r="AD1215" i="2"/>
  <c r="BW1214" i="2"/>
  <c r="CH1214" i="2" s="1"/>
  <c r="K1215" i="2"/>
  <c r="P1215" i="2" s="1"/>
  <c r="AI1215" i="2"/>
  <c r="BI1215" i="2"/>
  <c r="AN1215" i="2"/>
  <c r="CC1215" i="2"/>
  <c r="CG1215" i="2" s="1"/>
  <c r="AS1215" i="2"/>
  <c r="BX1215" i="2"/>
  <c r="BN1215" i="2"/>
  <c r="CI1215" i="2" l="1"/>
  <c r="CM1215" i="2" s="1"/>
  <c r="V1216" i="2"/>
  <c r="AC1216" i="2"/>
  <c r="Z1216" i="2"/>
  <c r="BT1215" i="2"/>
  <c r="L1216" i="2" s="1"/>
  <c r="AR1216" i="2"/>
  <c r="AZ1216" i="2"/>
  <c r="AF1216" i="2"/>
  <c r="AK1216" i="2"/>
  <c r="BV1215" i="2"/>
  <c r="N1216" i="2" s="1"/>
  <c r="AP1216" i="2"/>
  <c r="AU1216" i="2"/>
  <c r="BE1216" i="2"/>
  <c r="G1217" i="2" s="1"/>
  <c r="AM1216" i="2"/>
  <c r="AW1216" i="2"/>
  <c r="X1216" i="2"/>
  <c r="BG1216" i="2"/>
  <c r="I1217" i="2" s="1"/>
  <c r="AH1216" i="2"/>
  <c r="BB1216" i="2"/>
  <c r="O1215" i="2"/>
  <c r="J1216" i="2"/>
  <c r="BM1215" i="2"/>
  <c r="BR1215" i="2" s="1"/>
  <c r="AL1216" i="2"/>
  <c r="BA1216" i="2"/>
  <c r="AV1216" i="2"/>
  <c r="AQ1216" i="2"/>
  <c r="W1216" i="2"/>
  <c r="AG1216" i="2"/>
  <c r="BF1216" i="2"/>
  <c r="H1217" i="2" s="1"/>
  <c r="BU1215" i="2"/>
  <c r="AA1216" i="2" l="1"/>
  <c r="Q1216" i="2" s="1"/>
  <c r="BY1216" i="2"/>
  <c r="BJ1216" i="2"/>
  <c r="CA1216" i="2"/>
  <c r="CD1216" i="2"/>
  <c r="CF1216" i="2"/>
  <c r="BL1216" i="2"/>
  <c r="BK1216" i="2"/>
  <c r="CE1216" i="2"/>
  <c r="M1216" i="2"/>
  <c r="T1215" i="2"/>
  <c r="U1216" i="2"/>
  <c r="Y1216" i="2" s="1"/>
  <c r="BD1216" i="2"/>
  <c r="AJ1216" i="2"/>
  <c r="AT1216" i="2"/>
  <c r="AX1216" i="2" s="1"/>
  <c r="AO1216" i="2"/>
  <c r="AE1216" i="2"/>
  <c r="AY1216" i="2"/>
  <c r="BC1216" i="2" s="1"/>
  <c r="BS1215" i="2"/>
  <c r="BZ1216" i="2"/>
  <c r="BO1216" i="2"/>
  <c r="BQ1216" i="2"/>
  <c r="BP1216" i="2"/>
  <c r="S1216" i="2" l="1"/>
  <c r="R1216" i="2"/>
  <c r="CJ1216" i="2"/>
  <c r="CL1216" i="2"/>
  <c r="CK1216" i="2"/>
  <c r="AD1216" i="2"/>
  <c r="AN1216" i="2"/>
  <c r="CC1216" i="2"/>
  <c r="CG1216" i="2" s="1"/>
  <c r="BI1216" i="2"/>
  <c r="AI1216" i="2"/>
  <c r="BH1216" i="2"/>
  <c r="F1217" i="2"/>
  <c r="BW1215" i="2"/>
  <c r="CH1215" i="2" s="1"/>
  <c r="K1216" i="2"/>
  <c r="P1216" i="2" s="1"/>
  <c r="AS1216" i="2"/>
  <c r="BX1216" i="2"/>
  <c r="BN1216" i="2"/>
  <c r="CI1216" i="2" l="1"/>
  <c r="CM1216" i="2" s="1"/>
  <c r="AA1217" i="2"/>
  <c r="Z1217" i="2"/>
  <c r="AC1217" i="2"/>
  <c r="AB1217" i="2"/>
  <c r="O1216" i="2"/>
  <c r="AW1217" i="2"/>
  <c r="AM1217" i="2"/>
  <c r="BB1217" i="2"/>
  <c r="AR1217" i="2"/>
  <c r="BG1217" i="2"/>
  <c r="I1218" i="2" s="1"/>
  <c r="X1217" i="2"/>
  <c r="AH1217" i="2"/>
  <c r="BV1216" i="2"/>
  <c r="BF1217" i="2"/>
  <c r="H1218" i="2" s="1"/>
  <c r="AL1217" i="2"/>
  <c r="AV1217" i="2"/>
  <c r="BA1217" i="2"/>
  <c r="AG1217" i="2"/>
  <c r="W1217" i="2"/>
  <c r="AQ1217" i="2"/>
  <c r="BU1216" i="2"/>
  <c r="BM1216" i="2"/>
  <c r="BR1216" i="2" s="1"/>
  <c r="V1217" i="2"/>
  <c r="AF1217" i="2"/>
  <c r="AU1217" i="2"/>
  <c r="AK1217" i="2"/>
  <c r="AZ1217" i="2"/>
  <c r="BE1217" i="2"/>
  <c r="G1218" i="2" s="1"/>
  <c r="AP1217" i="2"/>
  <c r="BT1216" i="2"/>
  <c r="J1217" i="2"/>
  <c r="BK1217" i="2" l="1"/>
  <c r="BZ1217" i="2"/>
  <c r="BL1217" i="2"/>
  <c r="CA1217" i="2"/>
  <c r="BJ1217" i="2"/>
  <c r="CE1217" i="2"/>
  <c r="L1217" i="2"/>
  <c r="Q1217" i="2" s="1"/>
  <c r="M1217" i="2"/>
  <c r="R1217" i="2" s="1"/>
  <c r="BY1217" i="2"/>
  <c r="CD1217" i="2"/>
  <c r="N1217" i="2"/>
  <c r="S1217" i="2" s="1"/>
  <c r="T1216" i="2"/>
  <c r="AE1217" i="2"/>
  <c r="AT1217" i="2"/>
  <c r="AX1217" i="2" s="1"/>
  <c r="BD1217" i="2"/>
  <c r="AY1217" i="2"/>
  <c r="BC1217" i="2" s="1"/>
  <c r="AD1217" i="2"/>
  <c r="U1217" i="2"/>
  <c r="Y1217" i="2" s="1"/>
  <c r="AO1217" i="2"/>
  <c r="AJ1217" i="2"/>
  <c r="BS1216" i="2"/>
  <c r="CF1217" i="2"/>
  <c r="BQ1217" i="2"/>
  <c r="BP1217" i="2"/>
  <c r="BO1217" i="2"/>
  <c r="CJ1217" i="2" l="1"/>
  <c r="CK1217" i="2"/>
  <c r="CL1217" i="2"/>
  <c r="BW1216" i="2"/>
  <c r="CH1216" i="2" s="1"/>
  <c r="K1217" i="2"/>
  <c r="P1217" i="2" s="1"/>
  <c r="AI1217" i="2"/>
  <c r="BI1217" i="2"/>
  <c r="AN1217" i="2"/>
  <c r="CC1217" i="2"/>
  <c r="CG1217" i="2" s="1"/>
  <c r="AS1217" i="2"/>
  <c r="BX1217" i="2"/>
  <c r="BH1217" i="2"/>
  <c r="F1218" i="2"/>
  <c r="BN1217" i="2"/>
  <c r="CI1217" i="2" l="1"/>
  <c r="CM1217" i="2" s="1"/>
  <c r="AA1218" i="2"/>
  <c r="Z1218" i="2"/>
  <c r="AB1218" i="2"/>
  <c r="AC1218" i="2"/>
  <c r="AQ1218" i="2"/>
  <c r="BF1218" i="2"/>
  <c r="H1219" i="2" s="1"/>
  <c r="W1218" i="2"/>
  <c r="AG1218" i="2"/>
  <c r="AL1218" i="2"/>
  <c r="BA1218" i="2"/>
  <c r="AV1218" i="2"/>
  <c r="BU1217" i="2"/>
  <c r="O1217" i="2"/>
  <c r="AP1218" i="2"/>
  <c r="AK1218" i="2"/>
  <c r="V1218" i="2"/>
  <c r="AZ1218" i="2"/>
  <c r="BE1218" i="2"/>
  <c r="G1219" i="2" s="1"/>
  <c r="AU1218" i="2"/>
  <c r="AF1218" i="2"/>
  <c r="BT1217" i="2"/>
  <c r="L1218" i="2" s="1"/>
  <c r="J1218" i="2"/>
  <c r="BM1217" i="2"/>
  <c r="BR1217" i="2" s="1"/>
  <c r="BG1218" i="2"/>
  <c r="I1219" i="2" s="1"/>
  <c r="AW1218" i="2"/>
  <c r="AH1218" i="2"/>
  <c r="AR1218" i="2"/>
  <c r="AM1218" i="2"/>
  <c r="BB1218" i="2"/>
  <c r="X1218" i="2"/>
  <c r="BV1217" i="2"/>
  <c r="Q1218" i="2" l="1"/>
  <c r="CF1218" i="2"/>
  <c r="N1218" i="2"/>
  <c r="S1218" i="2" s="1"/>
  <c r="BJ1218" i="2"/>
  <c r="T1217" i="2"/>
  <c r="AY1218" i="2"/>
  <c r="BC1218" i="2" s="1"/>
  <c r="AJ1218" i="2"/>
  <c r="AT1218" i="2"/>
  <c r="AX1218" i="2" s="1"/>
  <c r="AE1218" i="2"/>
  <c r="BD1218" i="2"/>
  <c r="AD1218" i="2"/>
  <c r="U1218" i="2"/>
  <c r="Y1218" i="2" s="1"/>
  <c r="AO1218" i="2"/>
  <c r="BS1217" i="2"/>
  <c r="BK1218" i="2"/>
  <c r="CA1218" i="2"/>
  <c r="BL1218" i="2"/>
  <c r="CD1218" i="2"/>
  <c r="BY1218" i="2"/>
  <c r="M1218" i="2"/>
  <c r="R1218" i="2" s="1"/>
  <c r="CE1218" i="2"/>
  <c r="BZ1218" i="2"/>
  <c r="BQ1218" i="2"/>
  <c r="BP1218" i="2"/>
  <c r="BO1218" i="2"/>
  <c r="CJ1218" i="2" l="1"/>
  <c r="CK1218" i="2"/>
  <c r="CL1218" i="2"/>
  <c r="AN1218" i="2"/>
  <c r="CC1218" i="2"/>
  <c r="CG1218" i="2" s="1"/>
  <c r="BW1217" i="2"/>
  <c r="CH1217" i="2" s="1"/>
  <c r="K1218" i="2"/>
  <c r="P1218" i="2" s="1"/>
  <c r="BH1218" i="2"/>
  <c r="F1219" i="2"/>
  <c r="AS1218" i="2"/>
  <c r="BX1218" i="2"/>
  <c r="AI1218" i="2"/>
  <c r="BI1218" i="2"/>
  <c r="BN1218" i="2"/>
  <c r="CI1218" i="2" l="1"/>
  <c r="CM1218" i="2" s="1"/>
  <c r="BT1218" i="2"/>
  <c r="L1219" i="2" s="1"/>
  <c r="Z1219" i="2"/>
  <c r="AC1219" i="2"/>
  <c r="AB1219" i="2"/>
  <c r="V1219" i="2"/>
  <c r="AQ1219" i="2"/>
  <c r="BU1218" i="2"/>
  <c r="M1219" i="2" s="1"/>
  <c r="AZ1219" i="2"/>
  <c r="BF1219" i="2"/>
  <c r="H1220" i="2" s="1"/>
  <c r="AV1219" i="2"/>
  <c r="AG1219" i="2"/>
  <c r="BE1219" i="2"/>
  <c r="G1220" i="2" s="1"/>
  <c r="BA1219" i="2"/>
  <c r="AL1219" i="2"/>
  <c r="AU1219" i="2"/>
  <c r="W1219" i="2"/>
  <c r="J1219" i="2"/>
  <c r="BG1219" i="2"/>
  <c r="I1220" i="2" s="1"/>
  <c r="AW1219" i="2"/>
  <c r="X1219" i="2"/>
  <c r="AR1219" i="2"/>
  <c r="BB1219" i="2"/>
  <c r="AH1219" i="2"/>
  <c r="AM1219" i="2"/>
  <c r="BV1218" i="2"/>
  <c r="BM1218" i="2"/>
  <c r="BR1218" i="2" s="1"/>
  <c r="O1218" i="2"/>
  <c r="AK1219" i="2" l="1"/>
  <c r="AF1219" i="2"/>
  <c r="BJ1219" i="2" s="1"/>
  <c r="AP1219" i="2"/>
  <c r="BY1219" i="2" s="1"/>
  <c r="AA1219" i="2"/>
  <c r="Q1219" i="2" s="1"/>
  <c r="BZ1219" i="2"/>
  <c r="CE1219" i="2"/>
  <c r="BK1219" i="2"/>
  <c r="CF1219" i="2"/>
  <c r="CA1219" i="2"/>
  <c r="BL1219" i="2"/>
  <c r="T1218" i="2"/>
  <c r="U1219" i="2"/>
  <c r="Y1219" i="2" s="1"/>
  <c r="AO1219" i="2"/>
  <c r="AT1219" i="2"/>
  <c r="AX1219" i="2" s="1"/>
  <c r="AE1219" i="2"/>
  <c r="AY1219" i="2"/>
  <c r="BC1219" i="2" s="1"/>
  <c r="BD1219" i="2"/>
  <c r="AJ1219" i="2"/>
  <c r="BS1218" i="2"/>
  <c r="N1219" i="2"/>
  <c r="BQ1219" i="2"/>
  <c r="BP1219" i="2"/>
  <c r="BO1219" i="2"/>
  <c r="S1219" i="2" l="1"/>
  <c r="R1219" i="2"/>
  <c r="AB1220" i="2" s="1"/>
  <c r="CL1219" i="2"/>
  <c r="CJ1219" i="2"/>
  <c r="CK1219" i="2"/>
  <c r="CD1219" i="2"/>
  <c r="BW1218" i="2"/>
  <c r="CH1218" i="2" s="1"/>
  <c r="K1219" i="2"/>
  <c r="P1219" i="2" s="1"/>
  <c r="AI1219" i="2"/>
  <c r="BI1219" i="2"/>
  <c r="AD1219" i="2"/>
  <c r="AN1219" i="2"/>
  <c r="CC1219" i="2"/>
  <c r="BH1219" i="2"/>
  <c r="F1220" i="2"/>
  <c r="AS1219" i="2"/>
  <c r="BX1219" i="2"/>
  <c r="BN1219" i="2"/>
  <c r="CG1219" i="2" l="1"/>
  <c r="CI1219" i="2"/>
  <c r="CM1219" i="2" s="1"/>
  <c r="AA1220" i="2"/>
  <c r="AC1220" i="2"/>
  <c r="Z1220" i="2"/>
  <c r="BB1220" i="2"/>
  <c r="AH1220" i="2"/>
  <c r="BG1220" i="2"/>
  <c r="I1221" i="2" s="1"/>
  <c r="AR1220" i="2"/>
  <c r="AM1220" i="2"/>
  <c r="X1220" i="2"/>
  <c r="BV1219" i="2"/>
  <c r="N1220" i="2" s="1"/>
  <c r="AW1220" i="2"/>
  <c r="BT1219" i="2"/>
  <c r="L1220" i="2" s="1"/>
  <c r="AZ1220" i="2"/>
  <c r="AF1220" i="2"/>
  <c r="V1220" i="2"/>
  <c r="AK1220" i="2"/>
  <c r="BE1220" i="2"/>
  <c r="G1221" i="2" s="1"/>
  <c r="AU1220" i="2"/>
  <c r="AP1220" i="2"/>
  <c r="O1219" i="2"/>
  <c r="J1220" i="2"/>
  <c r="BM1219" i="2"/>
  <c r="BR1219" i="2" s="1"/>
  <c r="BU1219" i="2"/>
  <c r="BA1220" i="2"/>
  <c r="AL1220" i="2"/>
  <c r="BF1220" i="2"/>
  <c r="H1221" i="2" s="1"/>
  <c r="AQ1220" i="2"/>
  <c r="AG1220" i="2"/>
  <c r="AV1220" i="2"/>
  <c r="W1220" i="2"/>
  <c r="S1220" i="2" l="1"/>
  <c r="Q1220" i="2"/>
  <c r="BL1220" i="2"/>
  <c r="CA1220" i="2"/>
  <c r="CF1220" i="2"/>
  <c r="BZ1220" i="2"/>
  <c r="BY1220" i="2"/>
  <c r="M1220" i="2"/>
  <c r="R1220" i="2" s="1"/>
  <c r="CE1220" i="2"/>
  <c r="T1219" i="2"/>
  <c r="AJ1220" i="2"/>
  <c r="AD1220" i="2"/>
  <c r="AY1220" i="2"/>
  <c r="BC1220" i="2" s="1"/>
  <c r="AE1220" i="2"/>
  <c r="AT1220" i="2"/>
  <c r="AX1220" i="2" s="1"/>
  <c r="AO1220" i="2"/>
  <c r="U1220" i="2"/>
  <c r="Y1220" i="2" s="1"/>
  <c r="BD1220" i="2"/>
  <c r="BS1219" i="2"/>
  <c r="BJ1220" i="2"/>
  <c r="BK1220" i="2"/>
  <c r="CD1220" i="2"/>
  <c r="BO1220" i="2"/>
  <c r="BQ1220" i="2"/>
  <c r="BP1220" i="2"/>
  <c r="CK1220" i="2" l="1"/>
  <c r="CL1220" i="2"/>
  <c r="CJ1220" i="2"/>
  <c r="BW1219" i="2"/>
  <c r="CH1219" i="2" s="1"/>
  <c r="K1220" i="2"/>
  <c r="P1220" i="2" s="1"/>
  <c r="AN1220" i="2"/>
  <c r="CC1220" i="2"/>
  <c r="CG1220" i="2" s="1"/>
  <c r="BH1220" i="2"/>
  <c r="F1221" i="2"/>
  <c r="AI1220" i="2"/>
  <c r="BI1220" i="2"/>
  <c r="AS1220" i="2"/>
  <c r="BX1220" i="2"/>
  <c r="BN1220" i="2"/>
  <c r="CI1220" i="2" l="1"/>
  <c r="CM1220" i="2" s="1"/>
  <c r="V1221" i="2"/>
  <c r="Z1221" i="2"/>
  <c r="AB1221" i="2"/>
  <c r="AC1221" i="2"/>
  <c r="AH1221" i="2"/>
  <c r="BV1220" i="2"/>
  <c r="N1221" i="2" s="1"/>
  <c r="BG1221" i="2"/>
  <c r="I1222" i="2" s="1"/>
  <c r="BB1221" i="2"/>
  <c r="AW1221" i="2"/>
  <c r="X1221" i="2"/>
  <c r="AR1221" i="2"/>
  <c r="AM1221" i="2"/>
  <c r="BM1220" i="2"/>
  <c r="BR1220" i="2" s="1"/>
  <c r="J1221" i="2"/>
  <c r="BA1221" i="2"/>
  <c r="AQ1221" i="2"/>
  <c r="AV1221" i="2"/>
  <c r="AL1221" i="2"/>
  <c r="AG1221" i="2"/>
  <c r="BF1221" i="2"/>
  <c r="H1222" i="2" s="1"/>
  <c r="W1221" i="2"/>
  <c r="BU1220" i="2"/>
  <c r="AK1221" i="2"/>
  <c r="AF1221" i="2"/>
  <c r="AP1221" i="2"/>
  <c r="AZ1221" i="2"/>
  <c r="BE1221" i="2"/>
  <c r="G1222" i="2" s="1"/>
  <c r="O1220" i="2"/>
  <c r="AU1221" i="2" l="1"/>
  <c r="CD1221" i="2" s="1"/>
  <c r="BT1220" i="2"/>
  <c r="L1221" i="2" s="1"/>
  <c r="AA1221" i="2"/>
  <c r="AD1221" i="2" s="1"/>
  <c r="CA1221" i="2"/>
  <c r="BL1221" i="2"/>
  <c r="CF1221" i="2"/>
  <c r="BK1221" i="2"/>
  <c r="T1220" i="2"/>
  <c r="AT1221" i="2"/>
  <c r="BD1221" i="2"/>
  <c r="AE1221" i="2"/>
  <c r="AJ1221" i="2"/>
  <c r="AY1221" i="2"/>
  <c r="BC1221" i="2" s="1"/>
  <c r="AO1221" i="2"/>
  <c r="U1221" i="2"/>
  <c r="Y1221" i="2" s="1"/>
  <c r="BS1220" i="2"/>
  <c r="BY1221" i="2"/>
  <c r="CE1221" i="2"/>
  <c r="BZ1221" i="2"/>
  <c r="M1221" i="2"/>
  <c r="BP1221" i="2"/>
  <c r="BQ1221" i="2"/>
  <c r="Q1221" i="2" l="1"/>
  <c r="R1221" i="2"/>
  <c r="S1221" i="2"/>
  <c r="BJ1221" i="2"/>
  <c r="CK1221" i="2"/>
  <c r="CL1221" i="2"/>
  <c r="AX1221" i="2"/>
  <c r="BW1220" i="2"/>
  <c r="CH1220" i="2" s="1"/>
  <c r="K1221" i="2"/>
  <c r="P1221" i="2" s="1"/>
  <c r="AN1221" i="2"/>
  <c r="CC1221" i="2"/>
  <c r="CG1221" i="2" s="1"/>
  <c r="AI1221" i="2"/>
  <c r="BI1221" i="2"/>
  <c r="AS1221" i="2"/>
  <c r="BX1221" i="2"/>
  <c r="BH1221" i="2"/>
  <c r="F1222" i="2"/>
  <c r="BO1221" i="2"/>
  <c r="BN1221" i="2"/>
  <c r="CJ1221" i="2" l="1"/>
  <c r="CI1221" i="2"/>
  <c r="BE1222" i="2"/>
  <c r="G1223" i="2" s="1"/>
  <c r="AC1222" i="2"/>
  <c r="Z1222" i="2"/>
  <c r="AB1222" i="2"/>
  <c r="BB1222" i="2"/>
  <c r="BT1221" i="2"/>
  <c r="L1222" i="2" s="1"/>
  <c r="AV1222" i="2"/>
  <c r="AP1222" i="2"/>
  <c r="AZ1222" i="2"/>
  <c r="AU1222" i="2"/>
  <c r="BV1221" i="2"/>
  <c r="N1222" i="2" s="1"/>
  <c r="X1222" i="2"/>
  <c r="AH1222" i="2"/>
  <c r="AR1222" i="2"/>
  <c r="AW1222" i="2"/>
  <c r="AL1222" i="2"/>
  <c r="W1222" i="2"/>
  <c r="AG1222" i="2"/>
  <c r="BF1222" i="2"/>
  <c r="H1223" i="2" s="1"/>
  <c r="AM1222" i="2"/>
  <c r="BG1222" i="2"/>
  <c r="I1223" i="2" s="1"/>
  <c r="BA1222" i="2"/>
  <c r="AQ1222" i="2"/>
  <c r="BU1221" i="2"/>
  <c r="M1222" i="2" s="1"/>
  <c r="J1222" i="2"/>
  <c r="O1221" i="2"/>
  <c r="BM1221" i="2"/>
  <c r="BR1221" i="2" s="1"/>
  <c r="CM1221" i="2" l="1"/>
  <c r="AK1222" i="2"/>
  <c r="CD1222" i="2" s="1"/>
  <c r="AA1222" i="2"/>
  <c r="Q1222" i="2" s="1"/>
  <c r="AF1222" i="2"/>
  <c r="BJ1222" i="2" s="1"/>
  <c r="V1222" i="2"/>
  <c r="BY1222" i="2"/>
  <c r="BL1222" i="2"/>
  <c r="CF1222" i="2"/>
  <c r="BK1222" i="2"/>
  <c r="CA1222" i="2"/>
  <c r="CE1222" i="2"/>
  <c r="BZ1222" i="2"/>
  <c r="T1221" i="2"/>
  <c r="AT1222" i="2"/>
  <c r="AX1222" i="2" s="1"/>
  <c r="AY1222" i="2"/>
  <c r="BC1222" i="2" s="1"/>
  <c r="U1222" i="2"/>
  <c r="BD1222" i="2"/>
  <c r="AO1222" i="2"/>
  <c r="AJ1222" i="2"/>
  <c r="AE1222" i="2"/>
  <c r="BS1221" i="2"/>
  <c r="BQ1222" i="2"/>
  <c r="BP1222" i="2"/>
  <c r="BO1222" i="2"/>
  <c r="S1222" i="2" l="1"/>
  <c r="R1222" i="2"/>
  <c r="CK1222" i="2"/>
  <c r="CL1222" i="2"/>
  <c r="CJ1222" i="2"/>
  <c r="Y1222" i="2"/>
  <c r="BI1222" i="2"/>
  <c r="AI1222" i="2"/>
  <c r="BH1222" i="2"/>
  <c r="F1223" i="2"/>
  <c r="AN1222" i="2"/>
  <c r="CC1222" i="2"/>
  <c r="CG1222" i="2" s="1"/>
  <c r="AD1222" i="2"/>
  <c r="AA1223" i="2" s="1"/>
  <c r="K1222" i="2"/>
  <c r="P1222" i="2" s="1"/>
  <c r="BW1221" i="2"/>
  <c r="CH1221" i="2" s="1"/>
  <c r="AS1222" i="2"/>
  <c r="BX1222" i="2"/>
  <c r="BN1222" i="2"/>
  <c r="CI1222" i="2" l="1"/>
  <c r="CM1222" i="2" s="1"/>
  <c r="Z1223" i="2"/>
  <c r="AB1223" i="2"/>
  <c r="AC1223" i="2"/>
  <c r="X1223" i="2"/>
  <c r="AH1223" i="2"/>
  <c r="AR1223" i="2"/>
  <c r="BV1222" i="2"/>
  <c r="BB1223" i="2"/>
  <c r="AM1223" i="2"/>
  <c r="AW1223" i="2"/>
  <c r="BG1223" i="2"/>
  <c r="I1224" i="2" s="1"/>
  <c r="O1222" i="2"/>
  <c r="BE1223" i="2"/>
  <c r="G1224" i="2" s="1"/>
  <c r="AZ1223" i="2"/>
  <c r="AK1223" i="2"/>
  <c r="AU1223" i="2"/>
  <c r="AP1223" i="2"/>
  <c r="V1223" i="2"/>
  <c r="AF1223" i="2"/>
  <c r="BT1222" i="2"/>
  <c r="BM1222" i="2"/>
  <c r="BR1222" i="2" s="1"/>
  <c r="BF1223" i="2"/>
  <c r="H1224" i="2" s="1"/>
  <c r="BA1223" i="2"/>
  <c r="AL1223" i="2"/>
  <c r="AQ1223" i="2"/>
  <c r="W1223" i="2"/>
  <c r="AV1223" i="2"/>
  <c r="AG1223" i="2"/>
  <c r="BU1222" i="2"/>
  <c r="J1223" i="2"/>
  <c r="N1223" i="2"/>
  <c r="S1223" i="2" l="1"/>
  <c r="CF1223" i="2"/>
  <c r="BL1223" i="2"/>
  <c r="BZ1223" i="2"/>
  <c r="BJ1223" i="2"/>
  <c r="CA1223" i="2"/>
  <c r="BY1223" i="2"/>
  <c r="M1223" i="2"/>
  <c r="R1223" i="2" s="1"/>
  <c r="L1223" i="2"/>
  <c r="Q1223" i="2" s="1"/>
  <c r="T1222" i="2"/>
  <c r="BD1223" i="2"/>
  <c r="U1223" i="2"/>
  <c r="Y1223" i="2" s="1"/>
  <c r="AT1223" i="2"/>
  <c r="AX1223" i="2" s="1"/>
  <c r="AO1223" i="2"/>
  <c r="AY1223" i="2"/>
  <c r="BC1223" i="2" s="1"/>
  <c r="AE1223" i="2"/>
  <c r="AD1223" i="2"/>
  <c r="AJ1223" i="2"/>
  <c r="BS1222" i="2"/>
  <c r="BK1223" i="2"/>
  <c r="CE1223" i="2"/>
  <c r="CD1223" i="2"/>
  <c r="BO1223" i="2"/>
  <c r="BQ1223" i="2"/>
  <c r="BP1223" i="2"/>
  <c r="CK1223" i="2" l="1"/>
  <c r="CJ1223" i="2"/>
  <c r="CL1223" i="2"/>
  <c r="AN1223" i="2"/>
  <c r="CC1223" i="2"/>
  <c r="CG1223" i="2" s="1"/>
  <c r="AS1223" i="2"/>
  <c r="BX1223" i="2"/>
  <c r="BI1223" i="2"/>
  <c r="AI1223" i="2"/>
  <c r="BW1222" i="2"/>
  <c r="CH1222" i="2" s="1"/>
  <c r="K1223" i="2"/>
  <c r="P1223" i="2" s="1"/>
  <c r="BH1223" i="2"/>
  <c r="F1224" i="2"/>
  <c r="BN1223" i="2"/>
  <c r="CI1223" i="2" l="1"/>
  <c r="CM1223" i="2" s="1"/>
  <c r="AA1224" i="2"/>
  <c r="Z1224" i="2"/>
  <c r="AC1224" i="2"/>
  <c r="AB1224" i="2"/>
  <c r="BA1224" i="2"/>
  <c r="BF1224" i="2"/>
  <c r="H1225" i="2" s="1"/>
  <c r="AV1224" i="2"/>
  <c r="AG1224" i="2"/>
  <c r="AL1224" i="2"/>
  <c r="W1224" i="2"/>
  <c r="AQ1224" i="2"/>
  <c r="BU1223" i="2"/>
  <c r="BM1223" i="2"/>
  <c r="BR1223" i="2" s="1"/>
  <c r="J1224" i="2"/>
  <c r="AH1224" i="2"/>
  <c r="BB1224" i="2"/>
  <c r="AM1224" i="2"/>
  <c r="AR1224" i="2"/>
  <c r="BG1224" i="2"/>
  <c r="I1225" i="2" s="1"/>
  <c r="AW1224" i="2"/>
  <c r="X1224" i="2"/>
  <c r="BV1223" i="2"/>
  <c r="O1223" i="2"/>
  <c r="AK1224" i="2"/>
  <c r="AP1224" i="2"/>
  <c r="AZ1224" i="2"/>
  <c r="AU1224" i="2"/>
  <c r="BE1224" i="2"/>
  <c r="G1225" i="2" s="1"/>
  <c r="BT1223" i="2"/>
  <c r="AF1224" i="2" l="1"/>
  <c r="BJ1224" i="2" s="1"/>
  <c r="V1224" i="2"/>
  <c r="BZ1224" i="2"/>
  <c r="BK1224" i="2"/>
  <c r="CE1224" i="2"/>
  <c r="CA1224" i="2"/>
  <c r="CD1224" i="2"/>
  <c r="N1224" i="2"/>
  <c r="S1224" i="2" s="1"/>
  <c r="BL1224" i="2"/>
  <c r="L1224" i="2"/>
  <c r="Q1224" i="2" s="1"/>
  <c r="BY1224" i="2"/>
  <c r="CF1224" i="2"/>
  <c r="T1223" i="2"/>
  <c r="AO1224" i="2"/>
  <c r="AY1224" i="2"/>
  <c r="BC1224" i="2" s="1"/>
  <c r="U1224" i="2"/>
  <c r="AD1224" i="2"/>
  <c r="AJ1224" i="2"/>
  <c r="BD1224" i="2"/>
  <c r="AT1224" i="2"/>
  <c r="AX1224" i="2" s="1"/>
  <c r="AE1224" i="2"/>
  <c r="BS1223" i="2"/>
  <c r="M1224" i="2"/>
  <c r="R1224" i="2" s="1"/>
  <c r="BQ1224" i="2"/>
  <c r="BP1224" i="2"/>
  <c r="BO1224" i="2"/>
  <c r="CJ1224" i="2" l="1"/>
  <c r="CK1224" i="2"/>
  <c r="CL1224" i="2"/>
  <c r="Y1224" i="2"/>
  <c r="BW1223" i="2"/>
  <c r="CH1223" i="2" s="1"/>
  <c r="K1224" i="2"/>
  <c r="P1224" i="2" s="1"/>
  <c r="AN1224" i="2"/>
  <c r="CC1224" i="2"/>
  <c r="CG1224" i="2" s="1"/>
  <c r="AS1224" i="2"/>
  <c r="BX1224" i="2"/>
  <c r="BI1224" i="2"/>
  <c r="AI1224" i="2"/>
  <c r="BH1224" i="2"/>
  <c r="F1225" i="2"/>
  <c r="BN1224" i="2"/>
  <c r="CI1224" i="2" l="1"/>
  <c r="CM1224" i="2" s="1"/>
  <c r="AA1225" i="2"/>
  <c r="AC1225" i="2"/>
  <c r="Z1225" i="2"/>
  <c r="AB1225" i="2"/>
  <c r="AG1225" i="2"/>
  <c r="BU1224" i="2"/>
  <c r="M1225" i="2" s="1"/>
  <c r="BA1225" i="2"/>
  <c r="AL1225" i="2"/>
  <c r="AV1225" i="2"/>
  <c r="AQ1225" i="2"/>
  <c r="BF1225" i="2"/>
  <c r="H1226" i="2" s="1"/>
  <c r="W1225" i="2"/>
  <c r="J1225" i="2"/>
  <c r="BM1224" i="2"/>
  <c r="BR1224" i="2" s="1"/>
  <c r="AU1225" i="2"/>
  <c r="AP1225" i="2"/>
  <c r="V1225" i="2"/>
  <c r="BT1224" i="2"/>
  <c r="AH1225" i="2"/>
  <c r="X1225" i="2"/>
  <c r="AM1225" i="2"/>
  <c r="BB1225" i="2"/>
  <c r="AR1225" i="2"/>
  <c r="AW1225" i="2"/>
  <c r="BG1225" i="2"/>
  <c r="I1226" i="2" s="1"/>
  <c r="BV1224" i="2"/>
  <c r="O1224" i="2"/>
  <c r="R1225" i="2" l="1"/>
  <c r="AZ1225" i="2"/>
  <c r="BE1225" i="2"/>
  <c r="G1226" i="2" s="1"/>
  <c r="AK1225" i="2"/>
  <c r="CD1225" i="2" s="1"/>
  <c r="AF1225" i="2"/>
  <c r="BK1225" i="2"/>
  <c r="BZ1225" i="2"/>
  <c r="CE1225" i="2"/>
  <c r="N1225" i="2"/>
  <c r="S1225" i="2" s="1"/>
  <c r="CA1225" i="2"/>
  <c r="BL1225" i="2"/>
  <c r="T1224" i="2"/>
  <c r="AT1225" i="2"/>
  <c r="AX1225" i="2" s="1"/>
  <c r="AJ1225" i="2"/>
  <c r="AE1225" i="2"/>
  <c r="AO1225" i="2"/>
  <c r="AY1225" i="2"/>
  <c r="AD1225" i="2"/>
  <c r="U1225" i="2"/>
  <c r="Y1225" i="2" s="1"/>
  <c r="BD1225" i="2"/>
  <c r="BS1224" i="2"/>
  <c r="CF1225" i="2"/>
  <c r="L1225" i="2"/>
  <c r="Q1225" i="2" s="1"/>
  <c r="BQ1225" i="2"/>
  <c r="BP1225" i="2"/>
  <c r="CK1225" i="2" l="1"/>
  <c r="CL1225" i="2"/>
  <c r="BC1225" i="2"/>
  <c r="BY1225" i="2"/>
  <c r="BJ1225" i="2"/>
  <c r="BH1225" i="2"/>
  <c r="F1226" i="2"/>
  <c r="AS1225" i="2"/>
  <c r="BX1225" i="2"/>
  <c r="AI1225" i="2"/>
  <c r="BI1225" i="2"/>
  <c r="AN1225" i="2"/>
  <c r="CC1225" i="2"/>
  <c r="CG1225" i="2" s="1"/>
  <c r="BW1224" i="2"/>
  <c r="CH1224" i="2" s="1"/>
  <c r="K1225" i="2"/>
  <c r="P1225" i="2" s="1"/>
  <c r="BN1225" i="2"/>
  <c r="BO1225" i="2"/>
  <c r="CJ1225" i="2" l="1"/>
  <c r="CI1225" i="2"/>
  <c r="BT1225" i="2"/>
  <c r="L1226" i="2" s="1"/>
  <c r="AB1226" i="2"/>
  <c r="Z1226" i="2"/>
  <c r="AC1226" i="2"/>
  <c r="AZ1226" i="2"/>
  <c r="V1226" i="2"/>
  <c r="AF1226" i="2"/>
  <c r="BE1226" i="2"/>
  <c r="G1227" i="2" s="1"/>
  <c r="BF1226" i="2"/>
  <c r="H1227" i="2" s="1"/>
  <c r="BU1225" i="2"/>
  <c r="M1226" i="2" s="1"/>
  <c r="W1226" i="2"/>
  <c r="BA1226" i="2"/>
  <c r="AL1226" i="2"/>
  <c r="AG1226" i="2"/>
  <c r="AV1226" i="2"/>
  <c r="AQ1226" i="2"/>
  <c r="O1225" i="2"/>
  <c r="AH1226" i="2"/>
  <c r="AW1226" i="2"/>
  <c r="X1226" i="2"/>
  <c r="AR1226" i="2"/>
  <c r="BG1226" i="2"/>
  <c r="I1227" i="2" s="1"/>
  <c r="AM1226" i="2"/>
  <c r="BB1226" i="2"/>
  <c r="BV1225" i="2"/>
  <c r="BM1225" i="2"/>
  <c r="BR1225" i="2" s="1"/>
  <c r="J1226" i="2"/>
  <c r="CM1225" i="2" l="1"/>
  <c r="AP1226" i="2"/>
  <c r="BY1226" i="2" s="1"/>
  <c r="AK1226" i="2"/>
  <c r="AA1226" i="2"/>
  <c r="Q1226" i="2" s="1"/>
  <c r="AU1226" i="2"/>
  <c r="BJ1226" i="2" s="1"/>
  <c r="BK1226" i="2"/>
  <c r="BZ1226" i="2"/>
  <c r="CE1226" i="2"/>
  <c r="CF1226" i="2"/>
  <c r="N1226" i="2"/>
  <c r="CA1226" i="2"/>
  <c r="BL1226" i="2"/>
  <c r="T1225" i="2"/>
  <c r="AY1226" i="2"/>
  <c r="BC1226" i="2" s="1"/>
  <c r="AE1226" i="2"/>
  <c r="U1226" i="2"/>
  <c r="Y1226" i="2" s="1"/>
  <c r="BD1226" i="2"/>
  <c r="AT1226" i="2"/>
  <c r="AO1226" i="2"/>
  <c r="AJ1226" i="2"/>
  <c r="BS1225" i="2"/>
  <c r="BO1226" i="2"/>
  <c r="BP1226" i="2"/>
  <c r="BQ1226" i="2"/>
  <c r="S1226" i="2" l="1"/>
  <c r="R1226" i="2"/>
  <c r="CJ1226" i="2"/>
  <c r="CL1226" i="2"/>
  <c r="CK1226" i="2"/>
  <c r="AX1226" i="2"/>
  <c r="CD1226" i="2"/>
  <c r="BI1226" i="2"/>
  <c r="AI1226" i="2"/>
  <c r="K1226" i="2"/>
  <c r="P1226" i="2" s="1"/>
  <c r="BW1225" i="2"/>
  <c r="CH1225" i="2" s="1"/>
  <c r="BH1226" i="2"/>
  <c r="F1227" i="2"/>
  <c r="AN1226" i="2"/>
  <c r="CC1226" i="2"/>
  <c r="CG1226" i="2" s="1"/>
  <c r="AD1226" i="2"/>
  <c r="AA1227" i="2" s="1"/>
  <c r="AS1226" i="2"/>
  <c r="BX1226" i="2"/>
  <c r="BN1226" i="2"/>
  <c r="CI1226" i="2" l="1"/>
  <c r="CM1226" i="2" s="1"/>
  <c r="AC1227" i="2"/>
  <c r="Z1227" i="2"/>
  <c r="AB1227" i="2"/>
  <c r="J1227" i="2"/>
  <c r="O1226" i="2"/>
  <c r="AH1227" i="2"/>
  <c r="BB1227" i="2"/>
  <c r="AM1227" i="2"/>
  <c r="BG1227" i="2"/>
  <c r="I1228" i="2" s="1"/>
  <c r="X1227" i="2"/>
  <c r="AR1227" i="2"/>
  <c r="AW1227" i="2"/>
  <c r="BV1226" i="2"/>
  <c r="BM1226" i="2"/>
  <c r="BR1226" i="2" s="1"/>
  <c r="BA1227" i="2"/>
  <c r="AV1227" i="2"/>
  <c r="BF1227" i="2"/>
  <c r="H1228" i="2" s="1"/>
  <c r="AQ1227" i="2"/>
  <c r="W1227" i="2"/>
  <c r="AL1227" i="2"/>
  <c r="AG1227" i="2"/>
  <c r="BU1226" i="2"/>
  <c r="V1227" i="2"/>
  <c r="AP1227" i="2"/>
  <c r="AZ1227" i="2"/>
  <c r="BE1227" i="2"/>
  <c r="G1228" i="2" s="1"/>
  <c r="AF1227" i="2"/>
  <c r="AK1227" i="2"/>
  <c r="AU1227" i="2"/>
  <c r="BT1226" i="2"/>
  <c r="BK1227" i="2" l="1"/>
  <c r="CE1227" i="2"/>
  <c r="CA1227" i="2"/>
  <c r="CD1227" i="2"/>
  <c r="BJ1227" i="2"/>
  <c r="BY1227" i="2"/>
  <c r="N1227" i="2"/>
  <c r="S1227" i="2" s="1"/>
  <c r="BL1227" i="2"/>
  <c r="M1227" i="2"/>
  <c r="R1227" i="2" s="1"/>
  <c r="CF1227" i="2"/>
  <c r="T1226" i="2"/>
  <c r="BD1227" i="2"/>
  <c r="AT1227" i="2"/>
  <c r="AX1227" i="2" s="1"/>
  <c r="AO1227" i="2"/>
  <c r="AJ1227" i="2"/>
  <c r="U1227" i="2"/>
  <c r="Y1227" i="2" s="1"/>
  <c r="AY1227" i="2"/>
  <c r="BC1227" i="2" s="1"/>
  <c r="AD1227" i="2"/>
  <c r="AE1227" i="2"/>
  <c r="BS1226" i="2"/>
  <c r="L1227" i="2"/>
  <c r="Q1227" i="2" s="1"/>
  <c r="BZ1227" i="2"/>
  <c r="BO1227" i="2"/>
  <c r="BP1227" i="2"/>
  <c r="BQ1227" i="2"/>
  <c r="CJ1227" i="2" l="1"/>
  <c r="CK1227" i="2"/>
  <c r="CL1227" i="2"/>
  <c r="AI1227" i="2"/>
  <c r="BI1227" i="2"/>
  <c r="AN1227" i="2"/>
  <c r="CC1227" i="2"/>
  <c r="CG1227" i="2" s="1"/>
  <c r="AS1227" i="2"/>
  <c r="BX1227" i="2"/>
  <c r="BW1226" i="2"/>
  <c r="CH1226" i="2" s="1"/>
  <c r="K1227" i="2"/>
  <c r="P1227" i="2" s="1"/>
  <c r="BH1227" i="2"/>
  <c r="F1228" i="2"/>
  <c r="BN1227" i="2"/>
  <c r="CI1227" i="2" l="1"/>
  <c r="CM1227" i="2" s="1"/>
  <c r="AA1228" i="2"/>
  <c r="Z1228" i="2"/>
  <c r="AC1228" i="2"/>
  <c r="AB1228" i="2"/>
  <c r="AU1228" i="2"/>
  <c r="BE1228" i="2"/>
  <c r="G1229" i="2" s="1"/>
  <c r="AZ1228" i="2"/>
  <c r="AP1228" i="2"/>
  <c r="AH1228" i="2"/>
  <c r="X1228" i="2"/>
  <c r="AM1228" i="2"/>
  <c r="BB1228" i="2"/>
  <c r="AR1228" i="2"/>
  <c r="AW1228" i="2"/>
  <c r="BG1228" i="2"/>
  <c r="I1229" i="2" s="1"/>
  <c r="BV1227" i="2"/>
  <c r="O1227" i="2"/>
  <c r="W1228" i="2"/>
  <c r="AL1228" i="2"/>
  <c r="AQ1228" i="2"/>
  <c r="BF1228" i="2"/>
  <c r="H1229" i="2" s="1"/>
  <c r="AV1228" i="2"/>
  <c r="AG1228" i="2"/>
  <c r="BA1228" i="2"/>
  <c r="BU1227" i="2"/>
  <c r="BM1227" i="2"/>
  <c r="BR1227" i="2" s="1"/>
  <c r="J1228" i="2"/>
  <c r="AK1228" i="2" l="1"/>
  <c r="CD1228" i="2" s="1"/>
  <c r="V1228" i="2"/>
  <c r="AF1228" i="2"/>
  <c r="BJ1228" i="2" s="1"/>
  <c r="BT1227" i="2"/>
  <c r="L1228" i="2" s="1"/>
  <c r="Q1228" i="2" s="1"/>
  <c r="BY1228" i="2"/>
  <c r="BK1228" i="2"/>
  <c r="CA1228" i="2"/>
  <c r="CE1228" i="2"/>
  <c r="T1227" i="2"/>
  <c r="AT1228" i="2"/>
  <c r="AX1228" i="2" s="1"/>
  <c r="AO1228" i="2"/>
  <c r="AE1228" i="2"/>
  <c r="BD1228" i="2"/>
  <c r="AY1228" i="2"/>
  <c r="BC1228" i="2" s="1"/>
  <c r="U1228" i="2"/>
  <c r="AJ1228" i="2"/>
  <c r="BS1227" i="2"/>
  <c r="CF1228" i="2"/>
  <c r="M1228" i="2"/>
  <c r="R1228" i="2" s="1"/>
  <c r="BZ1228" i="2"/>
  <c r="N1228" i="2"/>
  <c r="S1228" i="2" s="1"/>
  <c r="BL1228" i="2"/>
  <c r="BO1228" i="2"/>
  <c r="BP1228" i="2"/>
  <c r="BQ1228" i="2"/>
  <c r="Y1228" i="2" l="1"/>
  <c r="CL1228" i="2"/>
  <c r="CJ1228" i="2"/>
  <c r="CK1228" i="2"/>
  <c r="AS1228" i="2"/>
  <c r="BX1228" i="2"/>
  <c r="BW1227" i="2"/>
  <c r="CH1227" i="2" s="1"/>
  <c r="K1228" i="2"/>
  <c r="P1228" i="2" s="1"/>
  <c r="BH1228" i="2"/>
  <c r="F1229" i="2"/>
  <c r="AD1228" i="2"/>
  <c r="AA1229" i="2" s="1"/>
  <c r="AN1228" i="2"/>
  <c r="CC1228" i="2"/>
  <c r="CG1228" i="2" s="1"/>
  <c r="AI1228" i="2"/>
  <c r="BI1228" i="2"/>
  <c r="BN1228" i="2"/>
  <c r="CI1228" i="2" l="1"/>
  <c r="CM1228" i="2" s="1"/>
  <c r="Z1229" i="2"/>
  <c r="AB1229" i="2"/>
  <c r="AC1229" i="2"/>
  <c r="AM1229" i="2"/>
  <c r="AG1229" i="2"/>
  <c r="AW1229" i="2"/>
  <c r="X1229" i="2"/>
  <c r="BG1229" i="2"/>
  <c r="I1230" i="2" s="1"/>
  <c r="W1229" i="2"/>
  <c r="BF1229" i="2"/>
  <c r="H1230" i="2" s="1"/>
  <c r="BU1228" i="2"/>
  <c r="M1229" i="2" s="1"/>
  <c r="AV1229" i="2"/>
  <c r="AQ1229" i="2"/>
  <c r="AL1229" i="2"/>
  <c r="BA1229" i="2"/>
  <c r="BB1229" i="2"/>
  <c r="AH1229" i="2"/>
  <c r="BV1228" i="2"/>
  <c r="N1229" i="2" s="1"/>
  <c r="AR1229" i="2"/>
  <c r="J1229" i="2"/>
  <c r="BM1228" i="2"/>
  <c r="BR1228" i="2" s="1"/>
  <c r="BE1229" i="2"/>
  <c r="G1230" i="2" s="1"/>
  <c r="AK1229" i="2"/>
  <c r="AP1229" i="2"/>
  <c r="AU1229" i="2"/>
  <c r="V1229" i="2"/>
  <c r="AF1229" i="2"/>
  <c r="AZ1229" i="2"/>
  <c r="BT1228" i="2"/>
  <c r="O1228" i="2"/>
  <c r="S1229" i="2" l="1"/>
  <c r="R1229" i="2"/>
  <c r="CF1229" i="2"/>
  <c r="BK1229" i="2"/>
  <c r="CE1229" i="2"/>
  <c r="BZ1229" i="2"/>
  <c r="BL1229" i="2"/>
  <c r="CA1229" i="2"/>
  <c r="T1228" i="2"/>
  <c r="U1229" i="2"/>
  <c r="Y1229" i="2" s="1"/>
  <c r="AJ1229" i="2"/>
  <c r="BD1229" i="2"/>
  <c r="AT1229" i="2"/>
  <c r="AX1229" i="2" s="1"/>
  <c r="AO1229" i="2"/>
  <c r="AE1229" i="2"/>
  <c r="AY1229" i="2"/>
  <c r="BC1229" i="2" s="1"/>
  <c r="BS1228" i="2"/>
  <c r="L1229" i="2"/>
  <c r="Q1229" i="2" s="1"/>
  <c r="BY1229" i="2"/>
  <c r="BJ1229" i="2"/>
  <c r="CD1229" i="2"/>
  <c r="BQ1229" i="2"/>
  <c r="BO1229" i="2"/>
  <c r="BP1229" i="2"/>
  <c r="CJ1229" i="2" l="1"/>
  <c r="CK1229" i="2"/>
  <c r="CL1229" i="2"/>
  <c r="AC1230" i="2"/>
  <c r="BI1229" i="2"/>
  <c r="AI1229" i="2"/>
  <c r="AN1229" i="2"/>
  <c r="CC1229" i="2"/>
  <c r="CG1229" i="2" s="1"/>
  <c r="BW1228" i="2"/>
  <c r="CH1228" i="2" s="1"/>
  <c r="K1229" i="2"/>
  <c r="P1229" i="2" s="1"/>
  <c r="AS1229" i="2"/>
  <c r="BX1229" i="2"/>
  <c r="AD1229" i="2"/>
  <c r="V1230" i="2" s="1"/>
  <c r="BH1229" i="2"/>
  <c r="F1230" i="2"/>
  <c r="BN1229" i="2"/>
  <c r="CI1229" i="2" l="1"/>
  <c r="CM1229" i="2" s="1"/>
  <c r="AK1230" i="2"/>
  <c r="AZ1230" i="2"/>
  <c r="AA1230" i="2"/>
  <c r="AB1230" i="2"/>
  <c r="Z1230" i="2"/>
  <c r="AU1230" i="2"/>
  <c r="BT1229" i="2"/>
  <c r="L1230" i="2" s="1"/>
  <c r="W1230" i="2"/>
  <c r="AP1230" i="2"/>
  <c r="AF1230" i="2"/>
  <c r="AV1230" i="2"/>
  <c r="BE1230" i="2"/>
  <c r="G1231" i="2" s="1"/>
  <c r="AQ1230" i="2"/>
  <c r="AG1230" i="2"/>
  <c r="BF1230" i="2"/>
  <c r="H1231" i="2" s="1"/>
  <c r="BA1230" i="2"/>
  <c r="BU1229" i="2"/>
  <c r="M1230" i="2" s="1"/>
  <c r="AL1230" i="2"/>
  <c r="J1230" i="2"/>
  <c r="O1229" i="2"/>
  <c r="BM1229" i="2"/>
  <c r="BR1229" i="2" s="1"/>
  <c r="AW1230" i="2"/>
  <c r="BG1230" i="2"/>
  <c r="I1231" i="2" s="1"/>
  <c r="AR1230" i="2"/>
  <c r="X1230" i="2"/>
  <c r="AH1230" i="2"/>
  <c r="BB1230" i="2"/>
  <c r="AM1230" i="2"/>
  <c r="BV1229" i="2"/>
  <c r="R1230" i="2" l="1"/>
  <c r="Q1230" i="2"/>
  <c r="BJ1230" i="2"/>
  <c r="CD1230" i="2"/>
  <c r="BY1230" i="2"/>
  <c r="CE1230" i="2"/>
  <c r="BZ1230" i="2"/>
  <c r="BK1230" i="2"/>
  <c r="CF1230" i="2"/>
  <c r="BL1230" i="2"/>
  <c r="N1230" i="2"/>
  <c r="S1230" i="2" s="1"/>
  <c r="CA1230" i="2"/>
  <c r="T1229" i="2"/>
  <c r="AE1230" i="2"/>
  <c r="BD1230" i="2"/>
  <c r="AO1230" i="2"/>
  <c r="U1230" i="2"/>
  <c r="Y1230" i="2" s="1"/>
  <c r="AJ1230" i="2"/>
  <c r="AT1230" i="2"/>
  <c r="AX1230" i="2" s="1"/>
  <c r="AY1230" i="2"/>
  <c r="BC1230" i="2" s="1"/>
  <c r="BS1229" i="2"/>
  <c r="BQ1230" i="2"/>
  <c r="BP1230" i="2"/>
  <c r="BO1230" i="2"/>
  <c r="CL1230" i="2" l="1"/>
  <c r="CJ1230" i="2"/>
  <c r="CK1230" i="2"/>
  <c r="AN1230" i="2"/>
  <c r="CC1230" i="2"/>
  <c r="CG1230" i="2" s="1"/>
  <c r="BH1230" i="2"/>
  <c r="F1231" i="2"/>
  <c r="AD1230" i="2"/>
  <c r="AI1230" i="2"/>
  <c r="BI1230" i="2"/>
  <c r="BW1229" i="2"/>
  <c r="CH1229" i="2" s="1"/>
  <c r="K1230" i="2"/>
  <c r="P1230" i="2" s="1"/>
  <c r="AS1230" i="2"/>
  <c r="BX1230" i="2"/>
  <c r="BN1230" i="2"/>
  <c r="CI1230" i="2" l="1"/>
  <c r="CM1230" i="2" s="1"/>
  <c r="AA1231" i="2"/>
  <c r="AB1231" i="2"/>
  <c r="AC1231" i="2"/>
  <c r="Z1231" i="2"/>
  <c r="O1230" i="2"/>
  <c r="BM1230" i="2"/>
  <c r="BR1230" i="2" s="1"/>
  <c r="J1231" i="2"/>
  <c r="AK1231" i="2"/>
  <c r="AP1231" i="2"/>
  <c r="AZ1231" i="2"/>
  <c r="BT1230" i="2"/>
  <c r="AH1231" i="2"/>
  <c r="BG1231" i="2"/>
  <c r="I1232" i="2" s="1"/>
  <c r="X1231" i="2"/>
  <c r="AW1231" i="2"/>
  <c r="BB1231" i="2"/>
  <c r="AR1231" i="2"/>
  <c r="AM1231" i="2"/>
  <c r="BV1230" i="2"/>
  <c r="BF1231" i="2"/>
  <c r="H1232" i="2" s="1"/>
  <c r="AG1231" i="2"/>
  <c r="AV1231" i="2"/>
  <c r="AQ1231" i="2"/>
  <c r="AL1231" i="2"/>
  <c r="BA1231" i="2"/>
  <c r="W1231" i="2"/>
  <c r="BU1230" i="2"/>
  <c r="V1231" i="2" l="1"/>
  <c r="BE1231" i="2"/>
  <c r="G1232" i="2" s="1"/>
  <c r="AU1231" i="2"/>
  <c r="AF1231" i="2"/>
  <c r="CA1231" i="2"/>
  <c r="CE1231" i="2"/>
  <c r="BK1231" i="2"/>
  <c r="BL1231" i="2"/>
  <c r="M1231" i="2"/>
  <c r="R1231" i="2" s="1"/>
  <c r="BZ1231" i="2"/>
  <c r="N1231" i="2"/>
  <c r="S1231" i="2" s="1"/>
  <c r="CF1231" i="2"/>
  <c r="L1231" i="2"/>
  <c r="Q1231" i="2" s="1"/>
  <c r="T1230" i="2"/>
  <c r="U1231" i="2"/>
  <c r="BD1231" i="2"/>
  <c r="AJ1231" i="2"/>
  <c r="AT1231" i="2"/>
  <c r="AE1231" i="2"/>
  <c r="AO1231" i="2"/>
  <c r="AD1231" i="2"/>
  <c r="AY1231" i="2"/>
  <c r="BC1231" i="2" s="1"/>
  <c r="BS1230" i="2"/>
  <c r="BQ1231" i="2"/>
  <c r="BP1231" i="2"/>
  <c r="CL1231" i="2" l="1"/>
  <c r="CK1231" i="2"/>
  <c r="AX1231" i="2"/>
  <c r="BY1231" i="2"/>
  <c r="BJ1231" i="2"/>
  <c r="Y1231" i="2"/>
  <c r="CD1231" i="2"/>
  <c r="AN1231" i="2"/>
  <c r="CC1231" i="2"/>
  <c r="AS1231" i="2"/>
  <c r="BX1231" i="2"/>
  <c r="BH1231" i="2"/>
  <c r="F1232" i="2"/>
  <c r="K1231" i="2"/>
  <c r="P1231" i="2" s="1"/>
  <c r="BW1230" i="2"/>
  <c r="CH1230" i="2" s="1"/>
  <c r="AI1231" i="2"/>
  <c r="BI1231" i="2"/>
  <c r="BO1231" i="2"/>
  <c r="BN1231" i="2"/>
  <c r="CG1231" i="2" l="1"/>
  <c r="CI1231" i="2"/>
  <c r="CJ1231" i="2"/>
  <c r="AA1232" i="2"/>
  <c r="Z1232" i="2"/>
  <c r="AB1232" i="2"/>
  <c r="AC1232" i="2"/>
  <c r="BM1231" i="2"/>
  <c r="BR1231" i="2" s="1"/>
  <c r="O1231" i="2"/>
  <c r="J1232" i="2"/>
  <c r="X1232" i="2"/>
  <c r="BB1232" i="2"/>
  <c r="BG1232" i="2"/>
  <c r="I1233" i="2" s="1"/>
  <c r="AW1232" i="2"/>
  <c r="AR1232" i="2"/>
  <c r="AM1232" i="2"/>
  <c r="AH1232" i="2"/>
  <c r="BV1231" i="2"/>
  <c r="AQ1232" i="2"/>
  <c r="AG1232" i="2"/>
  <c r="AV1232" i="2"/>
  <c r="W1232" i="2"/>
  <c r="BA1232" i="2"/>
  <c r="AL1232" i="2"/>
  <c r="BF1232" i="2"/>
  <c r="H1233" i="2" s="1"/>
  <c r="BU1231" i="2"/>
  <c r="BE1232" i="2"/>
  <c r="G1233" i="2" s="1"/>
  <c r="AU1232" i="2"/>
  <c r="AK1232" i="2"/>
  <c r="AZ1232" i="2"/>
  <c r="AF1232" i="2"/>
  <c r="V1232" i="2"/>
  <c r="CM1231" i="2" l="1"/>
  <c r="BT1231" i="2"/>
  <c r="L1232" i="2" s="1"/>
  <c r="Q1232" i="2" s="1"/>
  <c r="AP1232" i="2"/>
  <c r="CD1232" i="2" s="1"/>
  <c r="BL1232" i="2"/>
  <c r="CA1232" i="2"/>
  <c r="CE1232" i="2"/>
  <c r="BJ1232" i="2"/>
  <c r="T1231" i="2"/>
  <c r="BD1232" i="2"/>
  <c r="AY1232" i="2"/>
  <c r="BC1232" i="2" s="1"/>
  <c r="AT1232" i="2"/>
  <c r="AX1232" i="2" s="1"/>
  <c r="AO1232" i="2"/>
  <c r="AE1232" i="2"/>
  <c r="AJ1232" i="2"/>
  <c r="AD1232" i="2"/>
  <c r="U1232" i="2"/>
  <c r="Y1232" i="2" s="1"/>
  <c r="BS1231" i="2"/>
  <c r="M1232" i="2"/>
  <c r="R1232" i="2" s="1"/>
  <c r="N1232" i="2"/>
  <c r="S1232" i="2" s="1"/>
  <c r="BK1232" i="2"/>
  <c r="BZ1232" i="2"/>
  <c r="CF1232" i="2"/>
  <c r="BQ1232" i="2"/>
  <c r="BO1232" i="2"/>
  <c r="BP1232" i="2"/>
  <c r="CL1232" i="2" l="1"/>
  <c r="CK1232" i="2"/>
  <c r="CJ1232" i="2"/>
  <c r="BY1232" i="2"/>
  <c r="AN1232" i="2"/>
  <c r="CC1232" i="2"/>
  <c r="CG1232" i="2" s="1"/>
  <c r="BW1231" i="2"/>
  <c r="CH1231" i="2" s="1"/>
  <c r="K1232" i="2"/>
  <c r="P1232" i="2" s="1"/>
  <c r="BI1232" i="2"/>
  <c r="AI1232" i="2"/>
  <c r="BH1232" i="2"/>
  <c r="F1233" i="2"/>
  <c r="AS1232" i="2"/>
  <c r="BX1232" i="2"/>
  <c r="BN1232" i="2"/>
  <c r="CI1232" i="2" l="1"/>
  <c r="CM1232" i="2" s="1"/>
  <c r="BG1233" i="2"/>
  <c r="I1234" i="2" s="1"/>
  <c r="AC1233" i="2"/>
  <c r="Z1233" i="2"/>
  <c r="AA1233" i="2"/>
  <c r="AB1233" i="2"/>
  <c r="AR1233" i="2"/>
  <c r="BV1232" i="2"/>
  <c r="N1233" i="2" s="1"/>
  <c r="BU1232" i="2"/>
  <c r="BB1233" i="2"/>
  <c r="AW1233" i="2"/>
  <c r="AH1233" i="2"/>
  <c r="AM1233" i="2"/>
  <c r="X1233" i="2"/>
  <c r="AV1233" i="2"/>
  <c r="AG1233" i="2"/>
  <c r="W1233" i="2"/>
  <c r="AQ1233" i="2"/>
  <c r="BF1233" i="2"/>
  <c r="H1234" i="2" s="1"/>
  <c r="BA1233" i="2"/>
  <c r="AL1233" i="2"/>
  <c r="AU1233" i="2"/>
  <c r="BE1233" i="2"/>
  <c r="G1234" i="2" s="1"/>
  <c r="AF1233" i="2"/>
  <c r="V1233" i="2"/>
  <c r="AP1233" i="2"/>
  <c r="AZ1233" i="2"/>
  <c r="AK1233" i="2"/>
  <c r="BT1232" i="2"/>
  <c r="BM1232" i="2"/>
  <c r="BR1232" i="2" s="1"/>
  <c r="J1233" i="2"/>
  <c r="O1232" i="2"/>
  <c r="M1233" i="2"/>
  <c r="S1233" i="2" l="1"/>
  <c r="R1233" i="2"/>
  <c r="CA1233" i="2"/>
  <c r="BL1233" i="2"/>
  <c r="CF1233" i="2"/>
  <c r="BK1233" i="2"/>
  <c r="CE1233" i="2"/>
  <c r="BZ1233" i="2"/>
  <c r="CD1233" i="2"/>
  <c r="BY1233" i="2"/>
  <c r="BJ1233" i="2"/>
  <c r="T1232" i="2"/>
  <c r="BD1233" i="2"/>
  <c r="AY1233" i="2"/>
  <c r="BC1233" i="2" s="1"/>
  <c r="AO1233" i="2"/>
  <c r="AJ1233" i="2"/>
  <c r="AT1233" i="2"/>
  <c r="AX1233" i="2" s="1"/>
  <c r="U1233" i="2"/>
  <c r="Y1233" i="2" s="1"/>
  <c r="AE1233" i="2"/>
  <c r="BS1232" i="2"/>
  <c r="L1233" i="2"/>
  <c r="Q1233" i="2" s="1"/>
  <c r="BQ1233" i="2"/>
  <c r="BO1233" i="2"/>
  <c r="BP1233" i="2"/>
  <c r="CJ1233" i="2" l="1"/>
  <c r="CK1233" i="2"/>
  <c r="CL1233" i="2"/>
  <c r="AC1234" i="2"/>
  <c r="K1233" i="2"/>
  <c r="P1233" i="2" s="1"/>
  <c r="BW1232" i="2"/>
  <c r="CH1232" i="2" s="1"/>
  <c r="BH1233" i="2"/>
  <c r="F1234" i="2"/>
  <c r="AD1233" i="2"/>
  <c r="AF1234" i="2" s="1"/>
  <c r="AN1233" i="2"/>
  <c r="CC1233" i="2"/>
  <c r="CG1233" i="2" s="1"/>
  <c r="AI1233" i="2"/>
  <c r="BI1233" i="2"/>
  <c r="AS1233" i="2"/>
  <c r="BX1233" i="2"/>
  <c r="BN1233" i="2"/>
  <c r="CI1233" i="2" l="1"/>
  <c r="CM1233" i="2" s="1"/>
  <c r="AB1234" i="2"/>
  <c r="AA1234" i="2"/>
  <c r="Z1234" i="2"/>
  <c r="AL1234" i="2"/>
  <c r="BT1233" i="2"/>
  <c r="L1234" i="2" s="1"/>
  <c r="AU1234" i="2"/>
  <c r="BE1234" i="2"/>
  <c r="G1235" i="2" s="1"/>
  <c r="AK1234" i="2"/>
  <c r="V1234" i="2"/>
  <c r="AP1234" i="2"/>
  <c r="AZ1234" i="2"/>
  <c r="BF1234" i="2"/>
  <c r="H1235" i="2" s="1"/>
  <c r="AQ1234" i="2"/>
  <c r="AG1234" i="2"/>
  <c r="W1234" i="2"/>
  <c r="BU1233" i="2"/>
  <c r="M1234" i="2" s="1"/>
  <c r="AV1234" i="2"/>
  <c r="BA1234" i="2"/>
  <c r="J1234" i="2"/>
  <c r="O1233" i="2"/>
  <c r="BM1233" i="2"/>
  <c r="BR1233" i="2" s="1"/>
  <c r="BG1234" i="2"/>
  <c r="I1235" i="2" s="1"/>
  <c r="X1234" i="2"/>
  <c r="BB1234" i="2"/>
  <c r="AM1234" i="2"/>
  <c r="AW1234" i="2"/>
  <c r="AR1234" i="2"/>
  <c r="AH1234" i="2"/>
  <c r="BV1233" i="2"/>
  <c r="R1234" i="2" l="1"/>
  <c r="Q1234" i="2"/>
  <c r="CE1234" i="2"/>
  <c r="CD1234" i="2"/>
  <c r="BJ1234" i="2"/>
  <c r="BY1234" i="2"/>
  <c r="BK1234" i="2"/>
  <c r="CA1234" i="2"/>
  <c r="BZ1234" i="2"/>
  <c r="BL1234" i="2"/>
  <c r="CF1234" i="2"/>
  <c r="BD1234" i="2"/>
  <c r="T1233" i="2"/>
  <c r="AT1234" i="2"/>
  <c r="AX1234" i="2" s="1"/>
  <c r="AY1234" i="2"/>
  <c r="BC1234" i="2" s="1"/>
  <c r="AJ1234" i="2"/>
  <c r="AE1234" i="2"/>
  <c r="AO1234" i="2"/>
  <c r="U1234" i="2"/>
  <c r="Y1234" i="2" s="1"/>
  <c r="BS1233" i="2"/>
  <c r="N1234" i="2"/>
  <c r="S1234" i="2" s="1"/>
  <c r="BP1234" i="2"/>
  <c r="BO1234" i="2"/>
  <c r="BQ1234" i="2"/>
  <c r="CL1234" i="2" l="1"/>
  <c r="CJ1234" i="2"/>
  <c r="CK1234" i="2"/>
  <c r="BW1233" i="2"/>
  <c r="CH1233" i="2" s="1"/>
  <c r="K1234" i="2"/>
  <c r="P1234" i="2" s="1"/>
  <c r="AN1234" i="2"/>
  <c r="CC1234" i="2"/>
  <c r="CG1234" i="2" s="1"/>
  <c r="AD1234" i="2"/>
  <c r="BH1234" i="2"/>
  <c r="F1235" i="2"/>
  <c r="AS1234" i="2"/>
  <c r="BX1234" i="2"/>
  <c r="AI1234" i="2"/>
  <c r="BI1234" i="2"/>
  <c r="BN1234" i="2"/>
  <c r="CI1234" i="2" l="1"/>
  <c r="CM1234" i="2" s="1"/>
  <c r="AA1235" i="2"/>
  <c r="AB1235" i="2"/>
  <c r="Z1235" i="2"/>
  <c r="AC1235" i="2"/>
  <c r="BM1234" i="2"/>
  <c r="BR1234" i="2" s="1"/>
  <c r="J1235" i="2"/>
  <c r="BG1235" i="2"/>
  <c r="I1236" i="2" s="1"/>
  <c r="AH1235" i="2"/>
  <c r="BB1235" i="2"/>
  <c r="AR1235" i="2"/>
  <c r="X1235" i="2"/>
  <c r="AM1235" i="2"/>
  <c r="AW1235" i="2"/>
  <c r="BV1234" i="2"/>
  <c r="T1234" i="2"/>
  <c r="AY1235" i="2"/>
  <c r="AE1235" i="2"/>
  <c r="AJ1235" i="2"/>
  <c r="U1235" i="2"/>
  <c r="AT1235" i="2"/>
  <c r="AO1235" i="2"/>
  <c r="BD1235" i="2"/>
  <c r="F1236" i="2" s="1"/>
  <c r="BF1235" i="2"/>
  <c r="H1236" i="2" s="1"/>
  <c r="W1235" i="2"/>
  <c r="AV1235" i="2"/>
  <c r="BA1235" i="2"/>
  <c r="AQ1235" i="2"/>
  <c r="AG1235" i="2"/>
  <c r="AL1235" i="2"/>
  <c r="BU1234" i="2"/>
  <c r="O1234" i="2"/>
  <c r="BS1234" i="2"/>
  <c r="BE1235" i="2"/>
  <c r="G1236" i="2" s="1"/>
  <c r="AF1235" i="2"/>
  <c r="AP1235" i="2"/>
  <c r="AZ1235" i="2"/>
  <c r="V1235" i="2"/>
  <c r="AU1235" i="2"/>
  <c r="AK1235" i="2"/>
  <c r="BT1234" i="2"/>
  <c r="BX1235" i="2" l="1"/>
  <c r="CC1235" i="2"/>
  <c r="CE1235" i="2"/>
  <c r="CF1235" i="2"/>
  <c r="BZ1235" i="2"/>
  <c r="CA1235" i="2"/>
  <c r="J1236" i="2"/>
  <c r="L1235" i="2"/>
  <c r="Q1235" i="2" s="1"/>
  <c r="CD1235" i="2"/>
  <c r="BY1235" i="2"/>
  <c r="K1235" i="2"/>
  <c r="P1235" i="2" s="1"/>
  <c r="BW1234" i="2"/>
  <c r="CH1234" i="2" s="1"/>
  <c r="BK1235" i="2"/>
  <c r="AS1235" i="2"/>
  <c r="BI1235" i="2"/>
  <c r="AI1235" i="2"/>
  <c r="N1235" i="2"/>
  <c r="S1235" i="2" s="1"/>
  <c r="Y1235" i="2"/>
  <c r="BJ1235" i="2"/>
  <c r="AX1235" i="2"/>
  <c r="M1235" i="2"/>
  <c r="R1235" i="2" s="1"/>
  <c r="BC1235" i="2"/>
  <c r="AD1235" i="2"/>
  <c r="BH1235" i="2"/>
  <c r="AN1235" i="2"/>
  <c r="BL1235" i="2"/>
  <c r="BQ1235" i="2"/>
  <c r="BP1235" i="2"/>
  <c r="BN1235" i="2"/>
  <c r="BO1235" i="2"/>
  <c r="CG1235" i="2" l="1"/>
  <c r="CJ1235" i="2"/>
  <c r="CI1235" i="2"/>
  <c r="CK1235" i="2"/>
  <c r="CL1235" i="2"/>
  <c r="AA1236" i="2"/>
  <c r="Z1236" i="2"/>
  <c r="O1235" i="2"/>
  <c r="BM1235" i="2"/>
  <c r="BR1235" i="2" s="1"/>
  <c r="V1236" i="2"/>
  <c r="AK1236" i="2"/>
  <c r="AU1236" i="2"/>
  <c r="CM1235" i="2" l="1"/>
  <c r="BE1236" i="2"/>
  <c r="G1237" i="2" s="1"/>
  <c r="AZ1236" i="2"/>
  <c r="AP1236" i="2"/>
  <c r="CD1236" i="2" s="1"/>
  <c r="AF1236" i="2"/>
  <c r="BT1235" i="2"/>
  <c r="L1236" i="2" s="1"/>
  <c r="AC1236" i="2"/>
  <c r="AB1236" i="2"/>
  <c r="BU1235" i="2"/>
  <c r="M1236" i="2" s="1"/>
  <c r="BV1235" i="2"/>
  <c r="N1236" i="2" s="1"/>
  <c r="BB1236" i="2"/>
  <c r="BF1236" i="2"/>
  <c r="H1237" i="2" s="1"/>
  <c r="X1236" i="2"/>
  <c r="AM1236" i="2"/>
  <c r="BG1236" i="2"/>
  <c r="I1237" i="2" s="1"/>
  <c r="AL1236" i="2"/>
  <c r="AR1236" i="2"/>
  <c r="AW1236" i="2"/>
  <c r="AH1236" i="2"/>
  <c r="AQ1236" i="2"/>
  <c r="AG1236" i="2"/>
  <c r="W1236" i="2"/>
  <c r="AV1236" i="2"/>
  <c r="BA1236" i="2"/>
  <c r="T1235" i="2"/>
  <c r="AJ1236" i="2"/>
  <c r="AY1236" i="2"/>
  <c r="AE1236" i="2"/>
  <c r="AO1236" i="2"/>
  <c r="AT1236" i="2"/>
  <c r="BD1236" i="2"/>
  <c r="U1236" i="2"/>
  <c r="BS1235" i="2"/>
  <c r="S1236" i="2" l="1"/>
  <c r="R1236" i="2"/>
  <c r="Q1236" i="2"/>
  <c r="BY1236" i="2"/>
  <c r="BJ1236" i="2"/>
  <c r="Y1236" i="2"/>
  <c r="CA1236" i="2"/>
  <c r="CE1236" i="2"/>
  <c r="AD1236" i="2"/>
  <c r="BL1236" i="2"/>
  <c r="AX1236" i="2"/>
  <c r="CF1236" i="2"/>
  <c r="BZ1236" i="2"/>
  <c r="BK1236" i="2"/>
  <c r="BC1236" i="2"/>
  <c r="BW1235" i="2"/>
  <c r="CH1235" i="2" s="1"/>
  <c r="K1236" i="2"/>
  <c r="P1236" i="2" s="1"/>
  <c r="AN1236" i="2"/>
  <c r="CC1236" i="2"/>
  <c r="AS1236" i="2"/>
  <c r="BX1236" i="2"/>
  <c r="BH1236" i="2"/>
  <c r="F1237" i="2"/>
  <c r="BI1236" i="2"/>
  <c r="AI1236" i="2"/>
  <c r="BP1236" i="2"/>
  <c r="BQ1236" i="2"/>
  <c r="BO1236" i="2"/>
  <c r="BN1236" i="2"/>
  <c r="CG1236" i="2" l="1"/>
  <c r="CL1236" i="2"/>
  <c r="CK1236" i="2"/>
  <c r="CJ1236" i="2"/>
  <c r="CI1236" i="2"/>
  <c r="AC1237" i="2"/>
  <c r="AB1237" i="2"/>
  <c r="AA1237" i="2"/>
  <c r="Z1237" i="2"/>
  <c r="BF1237" i="2"/>
  <c r="H1238" i="2" s="1"/>
  <c r="W1237" i="2"/>
  <c r="BU1236" i="2"/>
  <c r="M1237" i="2" s="1"/>
  <c r="AG1237" i="2"/>
  <c r="AV1237" i="2"/>
  <c r="BA1237" i="2"/>
  <c r="AQ1237" i="2"/>
  <c r="AL1237" i="2"/>
  <c r="BM1236" i="2"/>
  <c r="BR1236" i="2" s="1"/>
  <c r="O1236" i="2"/>
  <c r="BG1237" i="2"/>
  <c r="I1238" i="2" s="1"/>
  <c r="BB1237" i="2"/>
  <c r="AH1237" i="2"/>
  <c r="AW1237" i="2"/>
  <c r="AR1237" i="2"/>
  <c r="X1237" i="2"/>
  <c r="AM1237" i="2"/>
  <c r="BV1236" i="2"/>
  <c r="J1237" i="2"/>
  <c r="BE1237" i="2"/>
  <c r="G1238" i="2" s="1"/>
  <c r="AZ1237" i="2"/>
  <c r="AU1237" i="2"/>
  <c r="AP1237" i="2"/>
  <c r="V1237" i="2"/>
  <c r="AF1237" i="2"/>
  <c r="AK1237" i="2"/>
  <c r="BT1236" i="2"/>
  <c r="R1237" i="2" l="1"/>
  <c r="CM1236" i="2"/>
  <c r="CA1237" i="2"/>
  <c r="CD1237" i="2"/>
  <c r="BK1237" i="2"/>
  <c r="BZ1237" i="2"/>
  <c r="CE1237" i="2"/>
  <c r="BJ1237" i="2"/>
  <c r="CF1237" i="2"/>
  <c r="BL1237" i="2"/>
  <c r="BY1237" i="2"/>
  <c r="T1236" i="2"/>
  <c r="AE1237" i="2"/>
  <c r="AY1237" i="2"/>
  <c r="BC1237" i="2" s="1"/>
  <c r="AT1237" i="2"/>
  <c r="AX1237" i="2" s="1"/>
  <c r="AD1237" i="2"/>
  <c r="U1237" i="2"/>
  <c r="Y1237" i="2" s="1"/>
  <c r="BD1237" i="2"/>
  <c r="AO1237" i="2"/>
  <c r="AJ1237" i="2"/>
  <c r="BS1236" i="2"/>
  <c r="L1237" i="2"/>
  <c r="Q1237" i="2" s="1"/>
  <c r="N1237" i="2"/>
  <c r="S1237" i="2" s="1"/>
  <c r="BO1237" i="2"/>
  <c r="BP1237" i="2"/>
  <c r="BQ1237" i="2"/>
  <c r="CJ1237" i="2" l="1"/>
  <c r="CK1237" i="2"/>
  <c r="CL1237" i="2"/>
  <c r="K1237" i="2"/>
  <c r="P1237" i="2" s="1"/>
  <c r="BW1236" i="2"/>
  <c r="CH1236" i="2" s="1"/>
  <c r="BI1237" i="2"/>
  <c r="AI1237" i="2"/>
  <c r="AN1237" i="2"/>
  <c r="CC1237" i="2"/>
  <c r="CG1237" i="2" s="1"/>
  <c r="AS1237" i="2"/>
  <c r="BX1237" i="2"/>
  <c r="BH1237" i="2"/>
  <c r="F1238" i="2"/>
  <c r="BN1237" i="2"/>
  <c r="CI1237" i="2" l="1"/>
  <c r="CM1237" i="2" s="1"/>
  <c r="Z1238" i="2"/>
  <c r="AB1238" i="2"/>
  <c r="AA1238" i="2"/>
  <c r="AC1238" i="2"/>
  <c r="BT1237" i="2"/>
  <c r="L1238" i="2" s="1"/>
  <c r="BV1237" i="2"/>
  <c r="N1238" i="2" s="1"/>
  <c r="AU1238" i="2"/>
  <c r="AK1238" i="2"/>
  <c r="V1238" i="2"/>
  <c r="AP1238" i="2"/>
  <c r="BE1238" i="2"/>
  <c r="G1239" i="2" s="1"/>
  <c r="AZ1238" i="2"/>
  <c r="AW1238" i="2"/>
  <c r="AH1238" i="2"/>
  <c r="AF1238" i="2"/>
  <c r="X1238" i="2"/>
  <c r="BB1238" i="2"/>
  <c r="BG1238" i="2"/>
  <c r="I1239" i="2" s="1"/>
  <c r="AR1238" i="2"/>
  <c r="AM1238" i="2"/>
  <c r="AG1238" i="2"/>
  <c r="AL1238" i="2"/>
  <c r="W1238" i="2"/>
  <c r="AQ1238" i="2"/>
  <c r="BF1238" i="2"/>
  <c r="H1239" i="2" s="1"/>
  <c r="AV1238" i="2"/>
  <c r="BA1238" i="2"/>
  <c r="BU1237" i="2"/>
  <c r="J1238" i="2"/>
  <c r="O1237" i="2"/>
  <c r="BM1237" i="2"/>
  <c r="BR1237" i="2" s="1"/>
  <c r="S1238" i="2" l="1"/>
  <c r="Q1238" i="2"/>
  <c r="CD1238" i="2"/>
  <c r="BJ1238" i="2"/>
  <c r="BY1238" i="2"/>
  <c r="BL1238" i="2"/>
  <c r="CF1238" i="2"/>
  <c r="CA1238" i="2"/>
  <c r="BZ1238" i="2"/>
  <c r="T1237" i="2"/>
  <c r="U1238" i="2"/>
  <c r="Y1238" i="2" s="1"/>
  <c r="AY1238" i="2"/>
  <c r="BC1238" i="2" s="1"/>
  <c r="AE1238" i="2"/>
  <c r="AJ1238" i="2"/>
  <c r="BD1238" i="2"/>
  <c r="AT1238" i="2"/>
  <c r="AX1238" i="2" s="1"/>
  <c r="AO1238" i="2"/>
  <c r="BS1237" i="2"/>
  <c r="CE1238" i="2"/>
  <c r="M1238" i="2"/>
  <c r="R1238" i="2" s="1"/>
  <c r="BK1238" i="2"/>
  <c r="BQ1238" i="2"/>
  <c r="BO1238" i="2"/>
  <c r="BP1238" i="2"/>
  <c r="CJ1238" i="2" l="1"/>
  <c r="CL1238" i="2"/>
  <c r="CK1238" i="2"/>
  <c r="BW1237" i="2"/>
  <c r="CH1237" i="2" s="1"/>
  <c r="K1238" i="2"/>
  <c r="P1238" i="2" s="1"/>
  <c r="AN1238" i="2"/>
  <c r="CC1238" i="2"/>
  <c r="CG1238" i="2" s="1"/>
  <c r="AS1238" i="2"/>
  <c r="BX1238" i="2"/>
  <c r="AD1238" i="2"/>
  <c r="AA1239" i="2" s="1"/>
  <c r="BI1238" i="2"/>
  <c r="AI1238" i="2"/>
  <c r="BH1238" i="2"/>
  <c r="F1239" i="2"/>
  <c r="BN1238" i="2"/>
  <c r="CI1238" i="2" l="1"/>
  <c r="CM1238" i="2" s="1"/>
  <c r="AC1239" i="2"/>
  <c r="AB1239" i="2"/>
  <c r="Z1239" i="2"/>
  <c r="AV1239" i="2"/>
  <c r="AQ1239" i="2"/>
  <c r="W1239" i="2"/>
  <c r="AL1239" i="2"/>
  <c r="BU1238" i="2"/>
  <c r="M1239" i="2" s="1"/>
  <c r="BF1239" i="2"/>
  <c r="H1240" i="2" s="1"/>
  <c r="AG1239" i="2"/>
  <c r="BA1239" i="2"/>
  <c r="O1238" i="2"/>
  <c r="BG1239" i="2"/>
  <c r="I1240" i="2" s="1"/>
  <c r="AH1239" i="2"/>
  <c r="BB1239" i="2"/>
  <c r="AR1239" i="2"/>
  <c r="AM1239" i="2"/>
  <c r="X1239" i="2"/>
  <c r="AW1239" i="2"/>
  <c r="BV1238" i="2"/>
  <c r="BM1238" i="2"/>
  <c r="BR1238" i="2" s="1"/>
  <c r="AP1239" i="2"/>
  <c r="V1239" i="2"/>
  <c r="BE1239" i="2"/>
  <c r="G1240" i="2" s="1"/>
  <c r="AZ1239" i="2"/>
  <c r="AU1239" i="2"/>
  <c r="AK1239" i="2"/>
  <c r="AF1239" i="2"/>
  <c r="BT1238" i="2"/>
  <c r="J1239" i="2"/>
  <c r="R1239" i="2" l="1"/>
  <c r="BK1239" i="2"/>
  <c r="BZ1239" i="2"/>
  <c r="CE1239" i="2"/>
  <c r="CA1239" i="2"/>
  <c r="BY1239" i="2"/>
  <c r="BJ1239" i="2"/>
  <c r="BL1239" i="2"/>
  <c r="CD1239" i="2"/>
  <c r="N1239" i="2"/>
  <c r="S1239" i="2" s="1"/>
  <c r="CF1239" i="2"/>
  <c r="L1239" i="2"/>
  <c r="Q1239" i="2" s="1"/>
  <c r="T1238" i="2"/>
  <c r="BD1239" i="2"/>
  <c r="AD1239" i="2"/>
  <c r="AO1239" i="2"/>
  <c r="AY1239" i="2"/>
  <c r="BC1239" i="2" s="1"/>
  <c r="AJ1239" i="2"/>
  <c r="U1239" i="2"/>
  <c r="Y1239" i="2" s="1"/>
  <c r="AE1239" i="2"/>
  <c r="AT1239" i="2"/>
  <c r="AX1239" i="2" s="1"/>
  <c r="BS1238" i="2"/>
  <c r="BO1239" i="2"/>
  <c r="BP1239" i="2"/>
  <c r="BQ1239" i="2"/>
  <c r="CL1239" i="2" l="1"/>
  <c r="CK1239" i="2"/>
  <c r="CJ1239" i="2"/>
  <c r="K1239" i="2"/>
  <c r="P1239" i="2" s="1"/>
  <c r="BW1238" i="2"/>
  <c r="CH1238" i="2" s="1"/>
  <c r="AN1239" i="2"/>
  <c r="CC1239" i="2"/>
  <c r="CG1239" i="2" s="1"/>
  <c r="BH1239" i="2"/>
  <c r="F1240" i="2"/>
  <c r="AI1239" i="2"/>
  <c r="BI1239" i="2"/>
  <c r="AS1239" i="2"/>
  <c r="BX1239" i="2"/>
  <c r="BN1239" i="2"/>
  <c r="CI1239" i="2" l="1"/>
  <c r="CM1239" i="2" s="1"/>
  <c r="AZ1240" i="2"/>
  <c r="AC1240" i="2"/>
  <c r="Z1240" i="2"/>
  <c r="AB1240" i="2"/>
  <c r="AA1240" i="2"/>
  <c r="AM1240" i="2"/>
  <c r="X1240" i="2"/>
  <c r="AW1240" i="2"/>
  <c r="BB1240" i="2"/>
  <c r="AH1240" i="2"/>
  <c r="AR1240" i="2"/>
  <c r="BG1240" i="2"/>
  <c r="I1241" i="2" s="1"/>
  <c r="BV1239" i="2"/>
  <c r="J1240" i="2"/>
  <c r="AF1240" i="2"/>
  <c r="V1240" i="2"/>
  <c r="AP1240" i="2"/>
  <c r="AK1240" i="2"/>
  <c r="BM1239" i="2"/>
  <c r="BR1239" i="2" s="1"/>
  <c r="BA1240" i="2"/>
  <c r="AL1240" i="2"/>
  <c r="BF1240" i="2"/>
  <c r="H1241" i="2" s="1"/>
  <c r="W1240" i="2"/>
  <c r="AG1240" i="2"/>
  <c r="AV1240" i="2"/>
  <c r="AQ1240" i="2"/>
  <c r="BU1239" i="2"/>
  <c r="O1239" i="2"/>
  <c r="AU1240" i="2" l="1"/>
  <c r="CD1240" i="2" s="1"/>
  <c r="BE1240" i="2"/>
  <c r="G1241" i="2" s="1"/>
  <c r="BT1239" i="2"/>
  <c r="BZ1240" i="2"/>
  <c r="CA1240" i="2"/>
  <c r="BL1240" i="2"/>
  <c r="T1239" i="2"/>
  <c r="AT1240" i="2"/>
  <c r="AY1240" i="2"/>
  <c r="BC1240" i="2" s="1"/>
  <c r="AJ1240" i="2"/>
  <c r="AE1240" i="2"/>
  <c r="BD1240" i="2"/>
  <c r="AO1240" i="2"/>
  <c r="U1240" i="2"/>
  <c r="Y1240" i="2" s="1"/>
  <c r="AD1240" i="2"/>
  <c r="BS1239" i="2"/>
  <c r="N1240" i="2"/>
  <c r="S1240" i="2" s="1"/>
  <c r="CF1240" i="2"/>
  <c r="L1240" i="2"/>
  <c r="Q1240" i="2" s="1"/>
  <c r="CE1240" i="2"/>
  <c r="M1240" i="2"/>
  <c r="R1240" i="2" s="1"/>
  <c r="BK1240" i="2"/>
  <c r="BQ1240" i="2"/>
  <c r="BP1240" i="2"/>
  <c r="CK1240" i="2" l="1"/>
  <c r="CL1240" i="2"/>
  <c r="BY1240" i="2"/>
  <c r="BJ1240" i="2"/>
  <c r="AX1240" i="2"/>
  <c r="AN1240" i="2"/>
  <c r="CC1240" i="2"/>
  <c r="CG1240" i="2" s="1"/>
  <c r="BX1240" i="2"/>
  <c r="AS1240" i="2"/>
  <c r="BW1239" i="2"/>
  <c r="CH1239" i="2" s="1"/>
  <c r="K1240" i="2"/>
  <c r="P1240" i="2" s="1"/>
  <c r="BH1240" i="2"/>
  <c r="F1241" i="2"/>
  <c r="AI1240" i="2"/>
  <c r="BI1240" i="2"/>
  <c r="BO1240" i="2"/>
  <c r="BN1240" i="2"/>
  <c r="CI1240" i="2" l="1"/>
  <c r="CJ1240" i="2"/>
  <c r="AK1241" i="2"/>
  <c r="AC1241" i="2"/>
  <c r="Z1241" i="2"/>
  <c r="AB1241" i="2"/>
  <c r="AG1241" i="2"/>
  <c r="BV1240" i="2"/>
  <c r="N1241" i="2" s="1"/>
  <c r="AW1241" i="2"/>
  <c r="X1241" i="2"/>
  <c r="AM1241" i="2"/>
  <c r="BB1241" i="2"/>
  <c r="AP1241" i="2"/>
  <c r="AF1241" i="2"/>
  <c r="AR1241" i="2"/>
  <c r="AH1241" i="2"/>
  <c r="BG1241" i="2"/>
  <c r="I1242" i="2" s="1"/>
  <c r="AU1241" i="2"/>
  <c r="BU1240" i="2"/>
  <c r="M1241" i="2" s="1"/>
  <c r="BA1241" i="2"/>
  <c r="AQ1241" i="2"/>
  <c r="AL1241" i="2"/>
  <c r="W1241" i="2"/>
  <c r="AV1241" i="2"/>
  <c r="BF1241" i="2"/>
  <c r="H1242" i="2" s="1"/>
  <c r="BM1240" i="2"/>
  <c r="BR1240" i="2" s="1"/>
  <c r="J1241" i="2"/>
  <c r="O1240" i="2"/>
  <c r="CM1240" i="2" l="1"/>
  <c r="BE1241" i="2"/>
  <c r="G1242" i="2" s="1"/>
  <c r="V1241" i="2"/>
  <c r="BT1240" i="2"/>
  <c r="L1241" i="2" s="1"/>
  <c r="AA1241" i="2"/>
  <c r="R1241" i="2" s="1"/>
  <c r="AZ1241" i="2"/>
  <c r="BJ1241" i="2" s="1"/>
  <c r="BL1241" i="2"/>
  <c r="CF1241" i="2"/>
  <c r="CD1241" i="2"/>
  <c r="CA1241" i="2"/>
  <c r="CE1241" i="2"/>
  <c r="BK1241" i="2"/>
  <c r="BZ1241" i="2"/>
  <c r="T1240" i="2"/>
  <c r="AT1241" i="2"/>
  <c r="AX1241" i="2" s="1"/>
  <c r="AJ1241" i="2"/>
  <c r="AY1241" i="2"/>
  <c r="AO1241" i="2"/>
  <c r="BD1241" i="2"/>
  <c r="U1241" i="2"/>
  <c r="AE1241" i="2"/>
  <c r="BS1240" i="2"/>
  <c r="BQ1241" i="2"/>
  <c r="BO1241" i="2"/>
  <c r="BP1241" i="2"/>
  <c r="S1241" i="2" l="1"/>
  <c r="Q1241" i="2"/>
  <c r="Y1241" i="2"/>
  <c r="CK1241" i="2"/>
  <c r="CJ1241" i="2"/>
  <c r="CL1241" i="2"/>
  <c r="BY1241" i="2"/>
  <c r="BC1241" i="2"/>
  <c r="BW1240" i="2"/>
  <c r="CH1240" i="2" s="1"/>
  <c r="K1241" i="2"/>
  <c r="P1241" i="2" s="1"/>
  <c r="AD1241" i="2"/>
  <c r="BI1241" i="2"/>
  <c r="AI1241" i="2"/>
  <c r="AS1241" i="2"/>
  <c r="BX1241" i="2"/>
  <c r="BH1241" i="2"/>
  <c r="F1242" i="2"/>
  <c r="AN1241" i="2"/>
  <c r="CC1241" i="2"/>
  <c r="CG1241" i="2" s="1"/>
  <c r="BN1241" i="2"/>
  <c r="CI1241" i="2" l="1"/>
  <c r="CM1241" i="2" s="1"/>
  <c r="AA1242" i="2"/>
  <c r="Z1242" i="2"/>
  <c r="AB1242" i="2"/>
  <c r="AC1242" i="2"/>
  <c r="BM1241" i="2"/>
  <c r="BR1241" i="2" s="1"/>
  <c r="AP1242" i="2"/>
  <c r="AK1242" i="2"/>
  <c r="V1242" i="2"/>
  <c r="BE1242" i="2"/>
  <c r="G1243" i="2" s="1"/>
  <c r="AU1242" i="2"/>
  <c r="AF1242" i="2"/>
  <c r="AZ1242" i="2"/>
  <c r="BT1241" i="2"/>
  <c r="O1241" i="2"/>
  <c r="BG1242" i="2"/>
  <c r="I1243" i="2" s="1"/>
  <c r="X1242" i="2"/>
  <c r="BB1242" i="2"/>
  <c r="AH1242" i="2"/>
  <c r="AM1242" i="2"/>
  <c r="AR1242" i="2"/>
  <c r="AW1242" i="2"/>
  <c r="BV1241" i="2"/>
  <c r="J1242" i="2"/>
  <c r="BA1242" i="2"/>
  <c r="AQ1242" i="2"/>
  <c r="AG1242" i="2"/>
  <c r="AL1242" i="2"/>
  <c r="W1242" i="2"/>
  <c r="BF1242" i="2"/>
  <c r="H1243" i="2" s="1"/>
  <c r="AV1242" i="2"/>
  <c r="BU1241" i="2"/>
  <c r="CF1242" i="2" l="1"/>
  <c r="BJ1242" i="2"/>
  <c r="BZ1242" i="2"/>
  <c r="BK1242" i="2"/>
  <c r="CA1242" i="2"/>
  <c r="T1241" i="2"/>
  <c r="BD1242" i="2"/>
  <c r="AJ1242" i="2"/>
  <c r="AT1242" i="2"/>
  <c r="AX1242" i="2" s="1"/>
  <c r="AO1242" i="2"/>
  <c r="AD1242" i="2"/>
  <c r="U1242" i="2"/>
  <c r="Y1242" i="2" s="1"/>
  <c r="AY1242" i="2"/>
  <c r="BC1242" i="2" s="1"/>
  <c r="AE1242" i="2"/>
  <c r="BS1241" i="2"/>
  <c r="L1242" i="2"/>
  <c r="Q1242" i="2" s="1"/>
  <c r="BY1242" i="2"/>
  <c r="BL1242" i="2"/>
  <c r="M1242" i="2"/>
  <c r="R1242" i="2" s="1"/>
  <c r="CE1242" i="2"/>
  <c r="N1242" i="2"/>
  <c r="S1242" i="2" s="1"/>
  <c r="CD1242" i="2"/>
  <c r="BQ1242" i="2"/>
  <c r="BO1242" i="2"/>
  <c r="BP1242" i="2"/>
  <c r="CL1242" i="2" l="1"/>
  <c r="CJ1242" i="2"/>
  <c r="CK1242" i="2"/>
  <c r="BI1242" i="2"/>
  <c r="AI1242" i="2"/>
  <c r="AS1242" i="2"/>
  <c r="BX1242" i="2"/>
  <c r="AN1242" i="2"/>
  <c r="CC1242" i="2"/>
  <c r="CG1242" i="2" s="1"/>
  <c r="BW1241" i="2"/>
  <c r="CH1241" i="2" s="1"/>
  <c r="K1242" i="2"/>
  <c r="P1242" i="2" s="1"/>
  <c r="BH1242" i="2"/>
  <c r="F1243" i="2"/>
  <c r="BN1242" i="2"/>
  <c r="CI1242" i="2" l="1"/>
  <c r="CM1242" i="2" s="1"/>
  <c r="AP1243" i="2"/>
  <c r="AB1243" i="2"/>
  <c r="Z1243" i="2"/>
  <c r="AC1243" i="2"/>
  <c r="AA1243" i="2"/>
  <c r="BU1242" i="2"/>
  <c r="M1243" i="2" s="1"/>
  <c r="BG1243" i="2"/>
  <c r="I1244" i="2" s="1"/>
  <c r="BT1242" i="2"/>
  <c r="L1243" i="2" s="1"/>
  <c r="AF1243" i="2"/>
  <c r="AU1243" i="2"/>
  <c r="BE1243" i="2"/>
  <c r="G1244" i="2" s="1"/>
  <c r="V1243" i="2"/>
  <c r="AZ1243" i="2"/>
  <c r="AK1243" i="2"/>
  <c r="BB1243" i="2"/>
  <c r="AW1243" i="2"/>
  <c r="BV1242" i="2"/>
  <c r="N1243" i="2" s="1"/>
  <c r="AH1243" i="2"/>
  <c r="AR1243" i="2"/>
  <c r="X1243" i="2"/>
  <c r="AM1243" i="2"/>
  <c r="AQ1243" i="2"/>
  <c r="BF1243" i="2"/>
  <c r="H1244" i="2" s="1"/>
  <c r="W1243" i="2"/>
  <c r="AL1243" i="2"/>
  <c r="BA1243" i="2"/>
  <c r="AV1243" i="2"/>
  <c r="AG1243" i="2"/>
  <c r="J1243" i="2"/>
  <c r="O1242" i="2"/>
  <c r="BM1242" i="2"/>
  <c r="BR1242" i="2" s="1"/>
  <c r="S1243" i="2" l="1"/>
  <c r="R1243" i="2"/>
  <c r="Q1243" i="2"/>
  <c r="BJ1243" i="2"/>
  <c r="BY1243" i="2"/>
  <c r="BL1243" i="2"/>
  <c r="CA1243" i="2"/>
  <c r="CD1243" i="2"/>
  <c r="CF1243" i="2"/>
  <c r="BZ1243" i="2"/>
  <c r="CE1243" i="2"/>
  <c r="BK1243" i="2"/>
  <c r="T1242" i="2"/>
  <c r="AJ1243" i="2"/>
  <c r="AY1243" i="2"/>
  <c r="BC1243" i="2" s="1"/>
  <c r="U1243" i="2"/>
  <c r="Y1243" i="2" s="1"/>
  <c r="AT1243" i="2"/>
  <c r="AX1243" i="2" s="1"/>
  <c r="AE1243" i="2"/>
  <c r="BD1243" i="2"/>
  <c r="AO1243" i="2"/>
  <c r="BS1242" i="2"/>
  <c r="BO1243" i="2"/>
  <c r="BQ1243" i="2"/>
  <c r="BP1243" i="2"/>
  <c r="CJ1243" i="2" l="1"/>
  <c r="CK1243" i="2"/>
  <c r="CL1243" i="2"/>
  <c r="AB1244" i="2"/>
  <c r="AS1243" i="2"/>
  <c r="BX1243" i="2"/>
  <c r="AD1243" i="2"/>
  <c r="BH1243" i="2"/>
  <c r="F1244" i="2"/>
  <c r="BW1242" i="2"/>
  <c r="CH1242" i="2" s="1"/>
  <c r="K1243" i="2"/>
  <c r="P1243" i="2" s="1"/>
  <c r="BI1243" i="2"/>
  <c r="AI1243" i="2"/>
  <c r="AN1243" i="2"/>
  <c r="CC1243" i="2"/>
  <c r="CG1243" i="2" s="1"/>
  <c r="BN1243" i="2"/>
  <c r="CI1243" i="2" l="1"/>
  <c r="CM1243" i="2" s="1"/>
  <c r="AA1244" i="2"/>
  <c r="AC1244" i="2"/>
  <c r="Z1244" i="2"/>
  <c r="BB1244" i="2"/>
  <c r="AM1244" i="2"/>
  <c r="X1244" i="2"/>
  <c r="BG1244" i="2"/>
  <c r="I1245" i="2" s="1"/>
  <c r="AR1244" i="2"/>
  <c r="AW1244" i="2"/>
  <c r="AH1244" i="2"/>
  <c r="BV1243" i="2"/>
  <c r="BM1243" i="2"/>
  <c r="BR1243" i="2" s="1"/>
  <c r="J1244" i="2"/>
  <c r="O1243" i="2"/>
  <c r="W1244" i="2"/>
  <c r="AQ1244" i="2"/>
  <c r="BA1244" i="2"/>
  <c r="BF1244" i="2"/>
  <c r="H1245" i="2" s="1"/>
  <c r="AV1244" i="2"/>
  <c r="AG1244" i="2"/>
  <c r="AL1244" i="2"/>
  <c r="BU1243" i="2"/>
  <c r="V1244" i="2"/>
  <c r="BE1244" i="2"/>
  <c r="G1245" i="2" s="1"/>
  <c r="AP1244" i="2"/>
  <c r="AK1244" i="2"/>
  <c r="AZ1244" i="2"/>
  <c r="AF1244" i="2"/>
  <c r="AU1244" i="2"/>
  <c r="BT1243" i="2"/>
  <c r="CE1244" i="2" l="1"/>
  <c r="BJ1244" i="2"/>
  <c r="BK1244" i="2"/>
  <c r="CA1244" i="2"/>
  <c r="BL1244" i="2"/>
  <c r="BY1244" i="2"/>
  <c r="T1243" i="2"/>
  <c r="AO1244" i="2"/>
  <c r="AJ1244" i="2"/>
  <c r="AD1244" i="2"/>
  <c r="AY1244" i="2"/>
  <c r="BC1244" i="2" s="1"/>
  <c r="U1244" i="2"/>
  <c r="Y1244" i="2" s="1"/>
  <c r="BD1244" i="2"/>
  <c r="AT1244" i="2"/>
  <c r="AX1244" i="2" s="1"/>
  <c r="AE1244" i="2"/>
  <c r="BS1243" i="2"/>
  <c r="N1244" i="2"/>
  <c r="S1244" i="2" s="1"/>
  <c r="BZ1244" i="2"/>
  <c r="CF1244" i="2"/>
  <c r="L1244" i="2"/>
  <c r="Q1244" i="2" s="1"/>
  <c r="CD1244" i="2"/>
  <c r="M1244" i="2"/>
  <c r="R1244" i="2" s="1"/>
  <c r="BO1244" i="2"/>
  <c r="BP1244" i="2"/>
  <c r="BQ1244" i="2"/>
  <c r="CL1244" i="2" l="1"/>
  <c r="CJ1244" i="2"/>
  <c r="CK1244" i="2"/>
  <c r="BH1244" i="2"/>
  <c r="F1245" i="2"/>
  <c r="AN1244" i="2"/>
  <c r="CC1244" i="2"/>
  <c r="CG1244" i="2" s="1"/>
  <c r="AS1244" i="2"/>
  <c r="BX1244" i="2"/>
  <c r="AI1244" i="2"/>
  <c r="BI1244" i="2"/>
  <c r="BW1243" i="2"/>
  <c r="CH1243" i="2" s="1"/>
  <c r="K1244" i="2"/>
  <c r="P1244" i="2" s="1"/>
  <c r="BN1244" i="2"/>
  <c r="CI1244" i="2" l="1"/>
  <c r="CM1244" i="2" s="1"/>
  <c r="AP1245" i="2"/>
  <c r="AB1245" i="2"/>
  <c r="Z1245" i="2"/>
  <c r="AA1245" i="2"/>
  <c r="AC1245" i="2"/>
  <c r="BU1244" i="2"/>
  <c r="M1245" i="2" s="1"/>
  <c r="BB1245" i="2"/>
  <c r="AQ1245" i="2"/>
  <c r="BV1244" i="2"/>
  <c r="N1245" i="2" s="1"/>
  <c r="AW1245" i="2"/>
  <c r="BA1245" i="2"/>
  <c r="AL1245" i="2"/>
  <c r="AG1245" i="2"/>
  <c r="BF1245" i="2"/>
  <c r="H1246" i="2" s="1"/>
  <c r="W1245" i="2"/>
  <c r="AV1245" i="2"/>
  <c r="AH1245" i="2"/>
  <c r="X1245" i="2"/>
  <c r="AR1245" i="2"/>
  <c r="AM1245" i="2"/>
  <c r="BG1245" i="2"/>
  <c r="I1246" i="2" s="1"/>
  <c r="J1245" i="2"/>
  <c r="O1244" i="2"/>
  <c r="BM1244" i="2"/>
  <c r="BR1244" i="2" s="1"/>
  <c r="S1245" i="2" l="1"/>
  <c r="R1245" i="2"/>
  <c r="V1245" i="2"/>
  <c r="BT1244" i="2"/>
  <c r="L1245" i="2" s="1"/>
  <c r="Q1245" i="2" s="1"/>
  <c r="AF1245" i="2"/>
  <c r="BE1245" i="2"/>
  <c r="G1246" i="2" s="1"/>
  <c r="AK1245" i="2"/>
  <c r="AZ1245" i="2"/>
  <c r="AU1245" i="2"/>
  <c r="BZ1245" i="2"/>
  <c r="BL1245" i="2"/>
  <c r="CE1245" i="2"/>
  <c r="BK1245" i="2"/>
  <c r="CF1245" i="2"/>
  <c r="CA1245" i="2"/>
  <c r="T1244" i="2"/>
  <c r="AO1245" i="2"/>
  <c r="U1245" i="2"/>
  <c r="AE1245" i="2"/>
  <c r="AJ1245" i="2"/>
  <c r="AT1245" i="2"/>
  <c r="BD1245" i="2"/>
  <c r="AY1245" i="2"/>
  <c r="BS1244" i="2"/>
  <c r="BQ1245" i="2"/>
  <c r="BP1245" i="2"/>
  <c r="CK1245" i="2" l="1"/>
  <c r="CL1245" i="2"/>
  <c r="AX1245" i="2"/>
  <c r="Y1245" i="2"/>
  <c r="BC1245" i="2"/>
  <c r="BY1245" i="2"/>
  <c r="BJ1245" i="2"/>
  <c r="CD1245" i="2"/>
  <c r="AC1246" i="2"/>
  <c r="AI1245" i="2"/>
  <c r="BI1245" i="2"/>
  <c r="BH1245" i="2"/>
  <c r="F1246" i="2"/>
  <c r="BW1244" i="2"/>
  <c r="CH1244" i="2" s="1"/>
  <c r="K1245" i="2"/>
  <c r="P1245" i="2" s="1"/>
  <c r="AS1245" i="2"/>
  <c r="BX1245" i="2"/>
  <c r="AD1245" i="2"/>
  <c r="AN1245" i="2"/>
  <c r="CC1245" i="2"/>
  <c r="CG1245" i="2" s="1"/>
  <c r="BN1245" i="2"/>
  <c r="BO1245" i="2"/>
  <c r="CI1245" i="2" l="1"/>
  <c r="CJ1245" i="2"/>
  <c r="V1246" i="2"/>
  <c r="AB1246" i="2"/>
  <c r="Z1246" i="2"/>
  <c r="AK1246" i="2"/>
  <c r="AP1246" i="2"/>
  <c r="BE1246" i="2"/>
  <c r="G1247" i="2" s="1"/>
  <c r="J1246" i="2"/>
  <c r="BV1245" i="2"/>
  <c r="AR1246" i="2"/>
  <c r="BB1246" i="2"/>
  <c r="AH1246" i="2"/>
  <c r="AW1246" i="2"/>
  <c r="AM1246" i="2"/>
  <c r="X1246" i="2"/>
  <c r="BG1246" i="2"/>
  <c r="I1247" i="2" s="1"/>
  <c r="O1245" i="2"/>
  <c r="BM1245" i="2"/>
  <c r="BR1245" i="2" s="1"/>
  <c r="BF1246" i="2"/>
  <c r="H1247" i="2" s="1"/>
  <c r="W1246" i="2"/>
  <c r="AG1246" i="2"/>
  <c r="AQ1246" i="2"/>
  <c r="AV1246" i="2"/>
  <c r="BA1246" i="2"/>
  <c r="AL1246" i="2"/>
  <c r="BU1245" i="2"/>
  <c r="CM1245" i="2" l="1"/>
  <c r="AU1246" i="2"/>
  <c r="CD1246" i="2" s="1"/>
  <c r="BT1245" i="2"/>
  <c r="L1246" i="2" s="1"/>
  <c r="AF1246" i="2"/>
  <c r="AA1246" i="2"/>
  <c r="AD1246" i="2" s="1"/>
  <c r="AZ1246" i="2"/>
  <c r="BY1246" i="2" s="1"/>
  <c r="CF1246" i="2"/>
  <c r="CE1246" i="2"/>
  <c r="BK1246" i="2"/>
  <c r="BL1246" i="2"/>
  <c r="T1245" i="2"/>
  <c r="AJ1246" i="2"/>
  <c r="AY1246" i="2"/>
  <c r="AO1246" i="2"/>
  <c r="AT1246" i="2"/>
  <c r="BD1246" i="2"/>
  <c r="U1246" i="2"/>
  <c r="Y1246" i="2" s="1"/>
  <c r="AE1246" i="2"/>
  <c r="BS1245" i="2"/>
  <c r="M1246" i="2"/>
  <c r="CA1246" i="2"/>
  <c r="BZ1246" i="2"/>
  <c r="N1246" i="2"/>
  <c r="BQ1246" i="2"/>
  <c r="BP1246" i="2"/>
  <c r="R1246" i="2" l="1"/>
  <c r="S1246" i="2"/>
  <c r="Q1246" i="2"/>
  <c r="CL1246" i="2"/>
  <c r="CK1246" i="2"/>
  <c r="AX1246" i="2"/>
  <c r="BJ1246" i="2"/>
  <c r="BC1246" i="2"/>
  <c r="BH1246" i="2"/>
  <c r="F1247" i="2"/>
  <c r="K1246" i="2"/>
  <c r="P1246" i="2" s="1"/>
  <c r="BW1245" i="2"/>
  <c r="CH1245" i="2" s="1"/>
  <c r="AN1246" i="2"/>
  <c r="CC1246" i="2"/>
  <c r="CG1246" i="2" s="1"/>
  <c r="AI1246" i="2"/>
  <c r="BI1246" i="2"/>
  <c r="AS1246" i="2"/>
  <c r="BX1246" i="2"/>
  <c r="BN1246" i="2"/>
  <c r="BO1246" i="2"/>
  <c r="CJ1246" i="2" l="1"/>
  <c r="CI1246" i="2"/>
  <c r="BE1247" i="2"/>
  <c r="G1248" i="2" s="1"/>
  <c r="Z1247" i="2"/>
  <c r="AB1247" i="2"/>
  <c r="AC1247" i="2"/>
  <c r="AA1247" i="2"/>
  <c r="BU1246" i="2"/>
  <c r="M1247" i="2" s="1"/>
  <c r="BV1246" i="2"/>
  <c r="N1247" i="2" s="1"/>
  <c r="BT1246" i="2"/>
  <c r="L1247" i="2" s="1"/>
  <c r="AQ1247" i="2"/>
  <c r="AG1247" i="2"/>
  <c r="AV1247" i="2"/>
  <c r="AU1247" i="2"/>
  <c r="AL1247" i="2"/>
  <c r="BF1247" i="2"/>
  <c r="H1248" i="2" s="1"/>
  <c r="W1247" i="2"/>
  <c r="BA1247" i="2"/>
  <c r="V1247" i="2"/>
  <c r="AF1247" i="2"/>
  <c r="AK1247" i="2"/>
  <c r="BG1247" i="2"/>
  <c r="I1248" i="2" s="1"/>
  <c r="AW1247" i="2"/>
  <c r="AR1247" i="2"/>
  <c r="AM1247" i="2"/>
  <c r="AH1247" i="2"/>
  <c r="BB1247" i="2"/>
  <c r="X1247" i="2"/>
  <c r="BM1246" i="2"/>
  <c r="BR1246" i="2" s="1"/>
  <c r="J1247" i="2"/>
  <c r="O1246" i="2"/>
  <c r="S1247" i="2" l="1"/>
  <c r="R1247" i="2"/>
  <c r="Q1247" i="2"/>
  <c r="CM1246" i="2"/>
  <c r="AP1247" i="2"/>
  <c r="AZ1247" i="2"/>
  <c r="BJ1247" i="2" s="1"/>
  <c r="CE1247" i="2"/>
  <c r="BK1247" i="2"/>
  <c r="BZ1247" i="2"/>
  <c r="CA1247" i="2"/>
  <c r="CF1247" i="2"/>
  <c r="BL1247" i="2"/>
  <c r="T1246" i="2"/>
  <c r="AO1247" i="2"/>
  <c r="AE1247" i="2"/>
  <c r="AT1247" i="2"/>
  <c r="AX1247" i="2" s="1"/>
  <c r="AJ1247" i="2"/>
  <c r="BD1247" i="2"/>
  <c r="U1247" i="2"/>
  <c r="Y1247" i="2" s="1"/>
  <c r="AY1247" i="2"/>
  <c r="BS1246" i="2"/>
  <c r="BO1247" i="2"/>
  <c r="BP1247" i="2"/>
  <c r="BQ1247" i="2"/>
  <c r="CJ1247" i="2" l="1"/>
  <c r="CL1247" i="2"/>
  <c r="CK1247" i="2"/>
  <c r="BC1247" i="2"/>
  <c r="BY1247" i="2"/>
  <c r="CD1247" i="2"/>
  <c r="AB1248" i="2"/>
  <c r="BW1246" i="2"/>
  <c r="CH1246" i="2" s="1"/>
  <c r="K1247" i="2"/>
  <c r="P1247" i="2" s="1"/>
  <c r="AN1247" i="2"/>
  <c r="CC1247" i="2"/>
  <c r="BX1247" i="2"/>
  <c r="AS1247" i="2"/>
  <c r="AI1247" i="2"/>
  <c r="BI1247" i="2"/>
  <c r="BH1247" i="2"/>
  <c r="F1248" i="2"/>
  <c r="AD1247" i="2"/>
  <c r="BN1247" i="2"/>
  <c r="CG1247" i="2" l="1"/>
  <c r="CI1247" i="2"/>
  <c r="CM1247" i="2" s="1"/>
  <c r="AA1248" i="2"/>
  <c r="Z1248" i="2"/>
  <c r="AC1248" i="2"/>
  <c r="AM1248" i="2"/>
  <c r="AH1248" i="2"/>
  <c r="X1248" i="2"/>
  <c r="AW1248" i="2"/>
  <c r="AR1248" i="2"/>
  <c r="BG1248" i="2"/>
  <c r="I1249" i="2" s="1"/>
  <c r="BB1248" i="2"/>
  <c r="BV1247" i="2"/>
  <c r="J1248" i="2"/>
  <c r="O1247" i="2"/>
  <c r="AQ1248" i="2"/>
  <c r="W1248" i="2"/>
  <c r="AL1248" i="2"/>
  <c r="AG1248" i="2"/>
  <c r="AV1248" i="2"/>
  <c r="BA1248" i="2"/>
  <c r="BF1248" i="2"/>
  <c r="H1249" i="2" s="1"/>
  <c r="BU1247" i="2"/>
  <c r="AZ1248" i="2"/>
  <c r="AF1248" i="2"/>
  <c r="AU1248" i="2"/>
  <c r="BE1248" i="2"/>
  <c r="G1249" i="2" s="1"/>
  <c r="V1248" i="2"/>
  <c r="AP1248" i="2"/>
  <c r="AK1248" i="2"/>
  <c r="BT1247" i="2"/>
  <c r="BM1247" i="2"/>
  <c r="BR1247" i="2" s="1"/>
  <c r="BY1248" i="2" l="1"/>
  <c r="BJ1248" i="2"/>
  <c r="CA1248" i="2"/>
  <c r="CD1248" i="2"/>
  <c r="BZ1248" i="2"/>
  <c r="BK1248" i="2"/>
  <c r="T1247" i="2"/>
  <c r="AJ1248" i="2"/>
  <c r="BD1248" i="2"/>
  <c r="AY1248" i="2"/>
  <c r="BC1248" i="2" s="1"/>
  <c r="AT1248" i="2"/>
  <c r="AX1248" i="2" s="1"/>
  <c r="AE1248" i="2"/>
  <c r="U1248" i="2"/>
  <c r="Y1248" i="2" s="1"/>
  <c r="AD1248" i="2"/>
  <c r="AO1248" i="2"/>
  <c r="BS1247" i="2"/>
  <c r="BL1248" i="2"/>
  <c r="L1248" i="2"/>
  <c r="Q1248" i="2" s="1"/>
  <c r="M1248" i="2"/>
  <c r="R1248" i="2" s="1"/>
  <c r="CE1248" i="2"/>
  <c r="N1248" i="2"/>
  <c r="S1248" i="2" s="1"/>
  <c r="CF1248" i="2"/>
  <c r="BO1248" i="2"/>
  <c r="BP1248" i="2"/>
  <c r="BQ1248" i="2"/>
  <c r="CJ1248" i="2" l="1"/>
  <c r="CK1248" i="2"/>
  <c r="CL1248" i="2"/>
  <c r="BA1249" i="2"/>
  <c r="BG1249" i="2"/>
  <c r="I1250" i="2" s="1"/>
  <c r="BH1248" i="2"/>
  <c r="F1249" i="2"/>
  <c r="BW1247" i="2"/>
  <c r="CH1247" i="2" s="1"/>
  <c r="K1248" i="2"/>
  <c r="P1248" i="2" s="1"/>
  <c r="AI1248" i="2"/>
  <c r="BI1248" i="2"/>
  <c r="AN1248" i="2"/>
  <c r="CC1248" i="2"/>
  <c r="CG1248" i="2" s="1"/>
  <c r="AS1248" i="2"/>
  <c r="BX1248" i="2"/>
  <c r="BN1248" i="2"/>
  <c r="CI1248" i="2" l="1"/>
  <c r="CM1248" i="2" s="1"/>
  <c r="BT1248" i="2"/>
  <c r="L1249" i="2" s="1"/>
  <c r="Z1249" i="2"/>
  <c r="AC1249" i="2"/>
  <c r="AB1249" i="2"/>
  <c r="BV1248" i="2"/>
  <c r="N1249" i="2" s="1"/>
  <c r="BU1248" i="2"/>
  <c r="M1249" i="2" s="1"/>
  <c r="AL1249" i="2"/>
  <c r="AP1249" i="2"/>
  <c r="AQ1249" i="2"/>
  <c r="AZ1249" i="2"/>
  <c r="AU1249" i="2"/>
  <c r="W1249" i="2"/>
  <c r="AG1249" i="2"/>
  <c r="BF1249" i="2"/>
  <c r="H1250" i="2" s="1"/>
  <c r="AV1249" i="2"/>
  <c r="AM1249" i="2"/>
  <c r="AR1249" i="2"/>
  <c r="BB1249" i="2"/>
  <c r="AW1249" i="2"/>
  <c r="AH1249" i="2"/>
  <c r="X1249" i="2"/>
  <c r="BM1248" i="2"/>
  <c r="BR1248" i="2" s="1"/>
  <c r="J1249" i="2"/>
  <c r="O1248" i="2"/>
  <c r="AF1249" i="2" l="1"/>
  <c r="BJ1249" i="2" s="1"/>
  <c r="AK1249" i="2"/>
  <c r="CD1249" i="2" s="1"/>
  <c r="BE1249" i="2"/>
  <c r="G1250" i="2" s="1"/>
  <c r="AA1249" i="2"/>
  <c r="Q1249" i="2" s="1"/>
  <c r="V1249" i="2"/>
  <c r="BK1249" i="2"/>
  <c r="CF1249" i="2"/>
  <c r="BZ1249" i="2"/>
  <c r="CE1249" i="2"/>
  <c r="CA1249" i="2"/>
  <c r="BL1249" i="2"/>
  <c r="T1248" i="2"/>
  <c r="AJ1249" i="2"/>
  <c r="AT1249" i="2"/>
  <c r="AX1249" i="2" s="1"/>
  <c r="AY1249" i="2"/>
  <c r="BC1249" i="2" s="1"/>
  <c r="AO1249" i="2"/>
  <c r="BD1249" i="2"/>
  <c r="U1249" i="2"/>
  <c r="AE1249" i="2"/>
  <c r="BS1248" i="2"/>
  <c r="BP1249" i="2"/>
  <c r="BQ1249" i="2"/>
  <c r="BO1249" i="2"/>
  <c r="S1249" i="2" l="1"/>
  <c r="R1249" i="2"/>
  <c r="CL1249" i="2"/>
  <c r="CK1249" i="2"/>
  <c r="CJ1249" i="2"/>
  <c r="Y1249" i="2"/>
  <c r="BY1249" i="2"/>
  <c r="BH1249" i="2"/>
  <c r="F1250" i="2"/>
  <c r="AN1249" i="2"/>
  <c r="CC1249" i="2"/>
  <c r="CG1249" i="2" s="1"/>
  <c r="BW1248" i="2"/>
  <c r="CH1248" i="2" s="1"/>
  <c r="K1249" i="2"/>
  <c r="P1249" i="2" s="1"/>
  <c r="AS1249" i="2"/>
  <c r="BX1249" i="2"/>
  <c r="AD1249" i="2"/>
  <c r="AI1249" i="2"/>
  <c r="BI1249" i="2"/>
  <c r="BN1249" i="2"/>
  <c r="CI1249" i="2" l="1"/>
  <c r="CM1249" i="2" s="1"/>
  <c r="AA1250" i="2"/>
  <c r="Z1250" i="2"/>
  <c r="AB1250" i="2"/>
  <c r="AC1250" i="2"/>
  <c r="AV1250" i="2"/>
  <c r="AQ1250" i="2"/>
  <c r="W1250" i="2"/>
  <c r="BA1250" i="2"/>
  <c r="BF1250" i="2"/>
  <c r="H1251" i="2" s="1"/>
  <c r="AL1250" i="2"/>
  <c r="AG1250" i="2"/>
  <c r="BU1249" i="2"/>
  <c r="BM1249" i="2"/>
  <c r="BR1249" i="2" s="1"/>
  <c r="AP1250" i="2"/>
  <c r="AF1250" i="2"/>
  <c r="V1250" i="2"/>
  <c r="BT1249" i="2"/>
  <c r="O1249" i="2"/>
  <c r="J1250" i="2"/>
  <c r="X1250" i="2"/>
  <c r="BG1250" i="2"/>
  <c r="I1251" i="2" s="1"/>
  <c r="AR1250" i="2"/>
  <c r="AM1250" i="2"/>
  <c r="AW1250" i="2"/>
  <c r="BB1250" i="2"/>
  <c r="AH1250" i="2"/>
  <c r="BV1249" i="2"/>
  <c r="AU1250" i="2" l="1"/>
  <c r="BE1250" i="2"/>
  <c r="G1251" i="2" s="1"/>
  <c r="AZ1250" i="2"/>
  <c r="AK1250" i="2"/>
  <c r="CE1250" i="2"/>
  <c r="BK1250" i="2"/>
  <c r="N1250" i="2"/>
  <c r="S1250" i="2" s="1"/>
  <c r="BL1250" i="2"/>
  <c r="CA1250" i="2"/>
  <c r="T1249" i="2"/>
  <c r="AD1250" i="2"/>
  <c r="U1250" i="2"/>
  <c r="Y1250" i="2" s="1"/>
  <c r="AO1250" i="2"/>
  <c r="AE1250" i="2"/>
  <c r="AY1250" i="2"/>
  <c r="BC1250" i="2" s="1"/>
  <c r="AJ1250" i="2"/>
  <c r="BD1250" i="2"/>
  <c r="AT1250" i="2"/>
  <c r="BS1249" i="2"/>
  <c r="L1250" i="2"/>
  <c r="Q1250" i="2" s="1"/>
  <c r="M1250" i="2"/>
  <c r="R1250" i="2" s="1"/>
  <c r="CF1250" i="2"/>
  <c r="BZ1250" i="2"/>
  <c r="BQ1250" i="2"/>
  <c r="BP1250" i="2"/>
  <c r="CK1250" i="2" l="1"/>
  <c r="CL1250" i="2"/>
  <c r="BJ1250" i="2"/>
  <c r="CD1250" i="2"/>
  <c r="BY1250" i="2"/>
  <c r="AX1250" i="2"/>
  <c r="BH1250" i="2"/>
  <c r="F1251" i="2"/>
  <c r="AS1250" i="2"/>
  <c r="BX1250" i="2"/>
  <c r="AN1250" i="2"/>
  <c r="CC1250" i="2"/>
  <c r="CG1250" i="2" s="1"/>
  <c r="BW1249" i="2"/>
  <c r="CH1249" i="2" s="1"/>
  <c r="K1250" i="2"/>
  <c r="P1250" i="2" s="1"/>
  <c r="BI1250" i="2"/>
  <c r="AI1250" i="2"/>
  <c r="BN1250" i="2"/>
  <c r="BO1250" i="2"/>
  <c r="CI1250" i="2" l="1"/>
  <c r="CJ1250" i="2"/>
  <c r="AA1251" i="2"/>
  <c r="Z1251" i="2"/>
  <c r="AC1251" i="2"/>
  <c r="AB1251" i="2"/>
  <c r="BA1251" i="2"/>
  <c r="BU1250" i="2"/>
  <c r="M1251" i="2" s="1"/>
  <c r="AV1251" i="2"/>
  <c r="AQ1251" i="2"/>
  <c r="AL1251" i="2"/>
  <c r="AG1251" i="2"/>
  <c r="BF1251" i="2"/>
  <c r="H1252" i="2" s="1"/>
  <c r="W1251" i="2"/>
  <c r="AU1251" i="2"/>
  <c r="AK1251" i="2"/>
  <c r="AP1251" i="2"/>
  <c r="AF1251" i="2"/>
  <c r="BT1250" i="2"/>
  <c r="L1251" i="2" s="1"/>
  <c r="BE1251" i="2"/>
  <c r="G1252" i="2" s="1"/>
  <c r="AZ1251" i="2"/>
  <c r="V1251" i="2"/>
  <c r="BM1250" i="2"/>
  <c r="BR1250" i="2" s="1"/>
  <c r="J1251" i="2"/>
  <c r="BG1251" i="2"/>
  <c r="I1252" i="2" s="1"/>
  <c r="BB1251" i="2"/>
  <c r="AH1251" i="2"/>
  <c r="AW1251" i="2"/>
  <c r="AM1251" i="2"/>
  <c r="AR1251" i="2"/>
  <c r="X1251" i="2"/>
  <c r="BV1250" i="2"/>
  <c r="O1250" i="2"/>
  <c r="R1251" i="2" l="1"/>
  <c r="Q1251" i="2"/>
  <c r="CM1250" i="2"/>
  <c r="CE1251" i="2"/>
  <c r="BK1251" i="2"/>
  <c r="BZ1251" i="2"/>
  <c r="CD1251" i="2"/>
  <c r="BY1251" i="2"/>
  <c r="BJ1251" i="2"/>
  <c r="CA1251" i="2"/>
  <c r="N1251" i="2"/>
  <c r="S1251" i="2" s="1"/>
  <c r="T1250" i="2"/>
  <c r="AY1251" i="2"/>
  <c r="BC1251" i="2" s="1"/>
  <c r="U1251" i="2"/>
  <c r="Y1251" i="2" s="1"/>
  <c r="AJ1251" i="2"/>
  <c r="AE1251" i="2"/>
  <c r="AT1251" i="2"/>
  <c r="AX1251" i="2" s="1"/>
  <c r="AO1251" i="2"/>
  <c r="BD1251" i="2"/>
  <c r="AD1251" i="2"/>
  <c r="BS1250" i="2"/>
  <c r="BL1251" i="2"/>
  <c r="CF1251" i="2"/>
  <c r="BP1251" i="2"/>
  <c r="BQ1251" i="2"/>
  <c r="BO1251" i="2"/>
  <c r="CJ1251" i="2" l="1"/>
  <c r="CK1251" i="2"/>
  <c r="CL1251" i="2"/>
  <c r="BW1250" i="2"/>
  <c r="CH1250" i="2" s="1"/>
  <c r="K1251" i="2"/>
  <c r="P1251" i="2" s="1"/>
  <c r="BI1251" i="2"/>
  <c r="AI1251" i="2"/>
  <c r="BH1251" i="2"/>
  <c r="F1252" i="2"/>
  <c r="AN1251" i="2"/>
  <c r="CC1251" i="2"/>
  <c r="CG1251" i="2" s="1"/>
  <c r="AS1251" i="2"/>
  <c r="BX1251" i="2"/>
  <c r="BN1251" i="2"/>
  <c r="CI1251" i="2" l="1"/>
  <c r="CM1251" i="2" s="1"/>
  <c r="Z1252" i="2"/>
  <c r="AC1252" i="2"/>
  <c r="AB1252" i="2"/>
  <c r="AA1252" i="2"/>
  <c r="BA1252" i="2"/>
  <c r="AK1252" i="2"/>
  <c r="AQ1252" i="2"/>
  <c r="AG1252" i="2"/>
  <c r="AL1252" i="2"/>
  <c r="W1252" i="2"/>
  <c r="V1252" i="2"/>
  <c r="BT1251" i="2"/>
  <c r="L1252" i="2" s="1"/>
  <c r="BE1252" i="2"/>
  <c r="G1253" i="2" s="1"/>
  <c r="AP1252" i="2"/>
  <c r="AZ1252" i="2"/>
  <c r="AU1252" i="2"/>
  <c r="AF1252" i="2"/>
  <c r="AV1252" i="2"/>
  <c r="BF1252" i="2"/>
  <c r="H1253" i="2" s="1"/>
  <c r="BU1251" i="2"/>
  <c r="M1252" i="2" s="1"/>
  <c r="O1251" i="2"/>
  <c r="BM1251" i="2"/>
  <c r="BR1251" i="2" s="1"/>
  <c r="J1252" i="2"/>
  <c r="BG1252" i="2"/>
  <c r="I1253" i="2" s="1"/>
  <c r="AW1252" i="2"/>
  <c r="X1252" i="2"/>
  <c r="AR1252" i="2"/>
  <c r="AH1252" i="2"/>
  <c r="AM1252" i="2"/>
  <c r="BB1252" i="2"/>
  <c r="BV1251" i="2"/>
  <c r="R1252" i="2" l="1"/>
  <c r="Q1252" i="2"/>
  <c r="CE1252" i="2"/>
  <c r="BK1252" i="2"/>
  <c r="BJ1252" i="2"/>
  <c r="CD1252" i="2"/>
  <c r="BY1252" i="2"/>
  <c r="BZ1252" i="2"/>
  <c r="CF1252" i="2"/>
  <c r="BL1252" i="2"/>
  <c r="N1252" i="2"/>
  <c r="S1252" i="2" s="1"/>
  <c r="CA1252" i="2"/>
  <c r="T1251" i="2"/>
  <c r="AJ1252" i="2"/>
  <c r="BD1252" i="2"/>
  <c r="AE1252" i="2"/>
  <c r="AY1252" i="2"/>
  <c r="BC1252" i="2" s="1"/>
  <c r="AD1252" i="2"/>
  <c r="U1252" i="2"/>
  <c r="Y1252" i="2" s="1"/>
  <c r="AT1252" i="2"/>
  <c r="AX1252" i="2" s="1"/>
  <c r="AO1252" i="2"/>
  <c r="BS1251" i="2"/>
  <c r="BO1252" i="2"/>
  <c r="BP1252" i="2"/>
  <c r="BQ1252" i="2"/>
  <c r="CJ1252" i="2" l="1"/>
  <c r="CL1252" i="2"/>
  <c r="CK1252" i="2"/>
  <c r="BI1252" i="2"/>
  <c r="AI1252" i="2"/>
  <c r="BH1252" i="2"/>
  <c r="F1253" i="2"/>
  <c r="K1252" i="2"/>
  <c r="P1252" i="2" s="1"/>
  <c r="BW1251" i="2"/>
  <c r="CH1251" i="2" s="1"/>
  <c r="AN1252" i="2"/>
  <c r="CC1252" i="2"/>
  <c r="CG1252" i="2" s="1"/>
  <c r="AS1252" i="2"/>
  <c r="BX1252" i="2"/>
  <c r="BN1252" i="2"/>
  <c r="CI1252" i="2" l="1"/>
  <c r="CM1252" i="2" s="1"/>
  <c r="Z1253" i="2"/>
  <c r="AB1253" i="2"/>
  <c r="AC1253" i="2"/>
  <c r="AA1253" i="2"/>
  <c r="BT1252" i="2"/>
  <c r="L1253" i="2" s="1"/>
  <c r="AQ1253" i="2"/>
  <c r="AZ1253" i="2"/>
  <c r="BE1253" i="2"/>
  <c r="G1254" i="2" s="1"/>
  <c r="V1253" i="2"/>
  <c r="AP1253" i="2"/>
  <c r="AF1253" i="2"/>
  <c r="AU1253" i="2"/>
  <c r="AK1253" i="2"/>
  <c r="AV1253" i="2"/>
  <c r="AL1253" i="2"/>
  <c r="BU1252" i="2"/>
  <c r="M1253" i="2" s="1"/>
  <c r="AG1253" i="2"/>
  <c r="BF1253" i="2"/>
  <c r="H1254" i="2" s="1"/>
  <c r="BA1253" i="2"/>
  <c r="W1253" i="2"/>
  <c r="J1253" i="2"/>
  <c r="BB1253" i="2"/>
  <c r="AW1253" i="2"/>
  <c r="AH1253" i="2"/>
  <c r="X1253" i="2"/>
  <c r="AR1253" i="2"/>
  <c r="AM1253" i="2"/>
  <c r="BG1253" i="2"/>
  <c r="I1254" i="2" s="1"/>
  <c r="BV1252" i="2"/>
  <c r="BM1252" i="2"/>
  <c r="BR1252" i="2" s="1"/>
  <c r="O1252" i="2"/>
  <c r="R1253" i="2" l="1"/>
  <c r="Q1253" i="2"/>
  <c r="BY1253" i="2"/>
  <c r="BJ1253" i="2"/>
  <c r="CD1253" i="2"/>
  <c r="BZ1253" i="2"/>
  <c r="CE1253" i="2"/>
  <c r="BK1253" i="2"/>
  <c r="CF1253" i="2"/>
  <c r="BL1253" i="2"/>
  <c r="CA1253" i="2"/>
  <c r="T1252" i="2"/>
  <c r="AD1253" i="2"/>
  <c r="AT1253" i="2"/>
  <c r="AX1253" i="2" s="1"/>
  <c r="AY1253" i="2"/>
  <c r="BC1253" i="2" s="1"/>
  <c r="U1253" i="2"/>
  <c r="Y1253" i="2" s="1"/>
  <c r="AE1253" i="2"/>
  <c r="AJ1253" i="2"/>
  <c r="AO1253" i="2"/>
  <c r="BD1253" i="2"/>
  <c r="BS1252" i="2"/>
  <c r="N1253" i="2"/>
  <c r="S1253" i="2" s="1"/>
  <c r="BQ1253" i="2"/>
  <c r="BO1253" i="2"/>
  <c r="BP1253" i="2"/>
  <c r="CK1253" i="2" l="1"/>
  <c r="CJ1253" i="2"/>
  <c r="CL1253" i="2"/>
  <c r="BH1253" i="2"/>
  <c r="F1254" i="2"/>
  <c r="BX1253" i="2"/>
  <c r="AS1253" i="2"/>
  <c r="AN1253" i="2"/>
  <c r="CC1253" i="2"/>
  <c r="CG1253" i="2" s="1"/>
  <c r="BW1252" i="2"/>
  <c r="CH1252" i="2" s="1"/>
  <c r="K1253" i="2"/>
  <c r="P1253" i="2" s="1"/>
  <c r="AI1253" i="2"/>
  <c r="BI1253" i="2"/>
  <c r="BN1253" i="2"/>
  <c r="CI1253" i="2" l="1"/>
  <c r="CM1253" i="2" s="1"/>
  <c r="Z1254" i="2"/>
  <c r="AC1254" i="2"/>
  <c r="AB1254" i="2"/>
  <c r="AA1254" i="2"/>
  <c r="AM1254" i="2"/>
  <c r="AR1254" i="2"/>
  <c r="BV1253" i="2"/>
  <c r="N1254" i="2" s="1"/>
  <c r="X1254" i="2"/>
  <c r="BG1254" i="2"/>
  <c r="I1255" i="2" s="1"/>
  <c r="AH1254" i="2"/>
  <c r="BB1254" i="2"/>
  <c r="AW1254" i="2"/>
  <c r="O1253" i="2"/>
  <c r="J1254" i="2"/>
  <c r="BM1253" i="2"/>
  <c r="BR1253" i="2" s="1"/>
  <c r="AG1254" i="2"/>
  <c r="BA1254" i="2"/>
  <c r="AQ1254" i="2"/>
  <c r="AV1254" i="2"/>
  <c r="AL1254" i="2"/>
  <c r="BF1254" i="2"/>
  <c r="H1255" i="2" s="1"/>
  <c r="W1254" i="2"/>
  <c r="BU1253" i="2"/>
  <c r="AK1254" i="2"/>
  <c r="BE1254" i="2"/>
  <c r="G1255" i="2" s="1"/>
  <c r="AU1254" i="2"/>
  <c r="AZ1254" i="2"/>
  <c r="AF1254" i="2"/>
  <c r="V1254" i="2"/>
  <c r="AP1254" i="2"/>
  <c r="BT1253" i="2"/>
  <c r="S1254" i="2" l="1"/>
  <c r="CA1254" i="2"/>
  <c r="BL1254" i="2"/>
  <c r="BJ1254" i="2"/>
  <c r="CE1254" i="2"/>
  <c r="CF1254" i="2"/>
  <c r="BY1254" i="2"/>
  <c r="BK1254" i="2"/>
  <c r="CD1254" i="2"/>
  <c r="L1254" i="2"/>
  <c r="Q1254" i="2" s="1"/>
  <c r="M1254" i="2"/>
  <c r="R1254" i="2" s="1"/>
  <c r="BZ1254" i="2"/>
  <c r="T1253" i="2"/>
  <c r="BD1254" i="2"/>
  <c r="AT1254" i="2"/>
  <c r="AX1254" i="2" s="1"/>
  <c r="AJ1254" i="2"/>
  <c r="AD1254" i="2"/>
  <c r="U1254" i="2"/>
  <c r="Y1254" i="2" s="1"/>
  <c r="AE1254" i="2"/>
  <c r="AO1254" i="2"/>
  <c r="AY1254" i="2"/>
  <c r="BC1254" i="2" s="1"/>
  <c r="BS1253" i="2"/>
  <c r="BO1254" i="2"/>
  <c r="BQ1254" i="2"/>
  <c r="BP1254" i="2"/>
  <c r="CJ1254" i="2" l="1"/>
  <c r="CL1254" i="2"/>
  <c r="CK1254" i="2"/>
  <c r="AI1254" i="2"/>
  <c r="BI1254" i="2"/>
  <c r="K1254" i="2"/>
  <c r="P1254" i="2" s="1"/>
  <c r="BW1253" i="2"/>
  <c r="CH1253" i="2" s="1"/>
  <c r="BH1254" i="2"/>
  <c r="F1255" i="2"/>
  <c r="BX1254" i="2"/>
  <c r="AS1254" i="2"/>
  <c r="AN1254" i="2"/>
  <c r="CC1254" i="2"/>
  <c r="CG1254" i="2" s="1"/>
  <c r="BN1254" i="2"/>
  <c r="CI1254" i="2" l="1"/>
  <c r="CM1254" i="2" s="1"/>
  <c r="AA1255" i="2"/>
  <c r="AC1255" i="2"/>
  <c r="Z1255" i="2"/>
  <c r="AB1255" i="2"/>
  <c r="BG1255" i="2"/>
  <c r="I1256" i="2" s="1"/>
  <c r="AW1255" i="2"/>
  <c r="AH1255" i="2"/>
  <c r="X1255" i="2"/>
  <c r="BB1255" i="2"/>
  <c r="AM1255" i="2"/>
  <c r="AR1255" i="2"/>
  <c r="BV1254" i="2"/>
  <c r="BE1255" i="2"/>
  <c r="G1256" i="2" s="1"/>
  <c r="AP1255" i="2"/>
  <c r="AF1255" i="2"/>
  <c r="V1255" i="2"/>
  <c r="AU1255" i="2"/>
  <c r="AK1255" i="2"/>
  <c r="AZ1255" i="2"/>
  <c r="BT1254" i="2"/>
  <c r="BM1254" i="2"/>
  <c r="BR1254" i="2" s="1"/>
  <c r="BF1255" i="2"/>
  <c r="H1256" i="2" s="1"/>
  <c r="AV1255" i="2"/>
  <c r="BA1255" i="2"/>
  <c r="W1255" i="2"/>
  <c r="AL1255" i="2"/>
  <c r="AQ1255" i="2"/>
  <c r="AG1255" i="2"/>
  <c r="BU1254" i="2"/>
  <c r="J1255" i="2"/>
  <c r="O1254" i="2"/>
  <c r="CA1255" i="2" l="1"/>
  <c r="BZ1255" i="2"/>
  <c r="BK1255" i="2"/>
  <c r="CD1255" i="2"/>
  <c r="CF1255" i="2"/>
  <c r="CE1255" i="2"/>
  <c r="L1255" i="2"/>
  <c r="Q1255" i="2" s="1"/>
  <c r="BL1255" i="2"/>
  <c r="M1255" i="2"/>
  <c r="R1255" i="2" s="1"/>
  <c r="BJ1255" i="2"/>
  <c r="T1254" i="2"/>
  <c r="AO1255" i="2"/>
  <c r="AT1255" i="2"/>
  <c r="AX1255" i="2" s="1"/>
  <c r="AD1255" i="2"/>
  <c r="AY1255" i="2"/>
  <c r="BC1255" i="2" s="1"/>
  <c r="AE1255" i="2"/>
  <c r="BD1255" i="2"/>
  <c r="AJ1255" i="2"/>
  <c r="U1255" i="2"/>
  <c r="Y1255" i="2" s="1"/>
  <c r="BS1254" i="2"/>
  <c r="BY1255" i="2"/>
  <c r="N1255" i="2"/>
  <c r="S1255" i="2" s="1"/>
  <c r="BO1255" i="2"/>
  <c r="BP1255" i="2"/>
  <c r="BQ1255" i="2"/>
  <c r="CK1255" i="2" l="1"/>
  <c r="CL1255" i="2"/>
  <c r="CJ1255" i="2"/>
  <c r="F1256" i="2"/>
  <c r="BH1255" i="2"/>
  <c r="BW1254" i="2"/>
  <c r="CH1254" i="2" s="1"/>
  <c r="K1255" i="2"/>
  <c r="P1255" i="2" s="1"/>
  <c r="BI1255" i="2"/>
  <c r="AI1255" i="2"/>
  <c r="AS1255" i="2"/>
  <c r="BX1255" i="2"/>
  <c r="AN1255" i="2"/>
  <c r="CC1255" i="2"/>
  <c r="CG1255" i="2" s="1"/>
  <c r="BN1255" i="2"/>
  <c r="CI1255" i="2" l="1"/>
  <c r="CM1255" i="2" s="1"/>
  <c r="AA1256" i="2"/>
  <c r="AC1256" i="2"/>
  <c r="Z1256" i="2"/>
  <c r="AB1256" i="2"/>
  <c r="AR1256" i="2"/>
  <c r="AW1256" i="2"/>
  <c r="BV1255" i="2"/>
  <c r="N1256" i="2" s="1"/>
  <c r="BG1256" i="2"/>
  <c r="I1257" i="2" s="1"/>
  <c r="AH1256" i="2"/>
  <c r="X1256" i="2"/>
  <c r="AM1256" i="2"/>
  <c r="BB1256" i="2"/>
  <c r="O1255" i="2"/>
  <c r="J1256" i="2"/>
  <c r="AP1256" i="2"/>
  <c r="AZ1256" i="2"/>
  <c r="BE1256" i="2"/>
  <c r="G1257" i="2" s="1"/>
  <c r="V1256" i="2"/>
  <c r="AF1256" i="2"/>
  <c r="AU1256" i="2"/>
  <c r="AK1256" i="2"/>
  <c r="BT1255" i="2"/>
  <c r="BA1256" i="2"/>
  <c r="W1256" i="2"/>
  <c r="AQ1256" i="2"/>
  <c r="AG1256" i="2"/>
  <c r="BF1256" i="2"/>
  <c r="H1257" i="2" s="1"/>
  <c r="AL1256" i="2"/>
  <c r="AV1256" i="2"/>
  <c r="BU1255" i="2"/>
  <c r="BM1255" i="2"/>
  <c r="BR1255" i="2" s="1"/>
  <c r="S1256" i="2" l="1"/>
  <c r="CF1256" i="2"/>
  <c r="BL1256" i="2"/>
  <c r="CA1256" i="2"/>
  <c r="CD1256" i="2"/>
  <c r="BK1256" i="2"/>
  <c r="CE1256" i="2"/>
  <c r="L1256" i="2"/>
  <c r="Q1256" i="2" s="1"/>
  <c r="BY1256" i="2"/>
  <c r="M1256" i="2"/>
  <c r="R1256" i="2" s="1"/>
  <c r="BZ1256" i="2"/>
  <c r="BJ1256" i="2"/>
  <c r="T1255" i="2"/>
  <c r="AD1256" i="2"/>
  <c r="BD1256" i="2"/>
  <c r="AT1256" i="2"/>
  <c r="AX1256" i="2" s="1"/>
  <c r="AE1256" i="2"/>
  <c r="AI1256" i="2" s="1"/>
  <c r="U1256" i="2"/>
  <c r="Y1256" i="2" s="1"/>
  <c r="AY1256" i="2"/>
  <c r="BC1256" i="2" s="1"/>
  <c r="AO1256" i="2"/>
  <c r="AJ1256" i="2"/>
  <c r="BS1255" i="2"/>
  <c r="BO1256" i="2"/>
  <c r="BP1256" i="2"/>
  <c r="BQ1256" i="2"/>
  <c r="CJ1256" i="2" l="1"/>
  <c r="CL1256" i="2"/>
  <c r="CK1256" i="2"/>
  <c r="BX1256" i="2"/>
  <c r="AS1256" i="2"/>
  <c r="BH1256" i="2"/>
  <c r="F1257" i="2"/>
  <c r="K1256" i="2"/>
  <c r="P1256" i="2" s="1"/>
  <c r="BW1255" i="2"/>
  <c r="CH1255" i="2" s="1"/>
  <c r="AN1256" i="2"/>
  <c r="CC1256" i="2"/>
  <c r="CG1256" i="2" s="1"/>
  <c r="BI1256" i="2"/>
  <c r="BN1256" i="2"/>
  <c r="CI1256" i="2" l="1"/>
  <c r="CM1256" i="2" s="1"/>
  <c r="AA1257" i="2"/>
  <c r="Z1257" i="2"/>
  <c r="AC1257" i="2"/>
  <c r="AB1257" i="2"/>
  <c r="BM1256" i="2"/>
  <c r="BR1256" i="2" s="1"/>
  <c r="BA1257" i="2"/>
  <c r="W1257" i="2"/>
  <c r="AV1257" i="2"/>
  <c r="AG1257" i="2"/>
  <c r="BF1257" i="2"/>
  <c r="H1258" i="2" s="1"/>
  <c r="AL1257" i="2"/>
  <c r="AQ1257" i="2"/>
  <c r="BU1256" i="2"/>
  <c r="AP1257" i="2"/>
  <c r="AF1257" i="2"/>
  <c r="AK1257" i="2"/>
  <c r="AZ1257" i="2"/>
  <c r="BE1257" i="2"/>
  <c r="G1258" i="2" s="1"/>
  <c r="V1257" i="2"/>
  <c r="AU1257" i="2"/>
  <c r="BT1256" i="2"/>
  <c r="O1256" i="2"/>
  <c r="AH1257" i="2"/>
  <c r="BG1257" i="2"/>
  <c r="I1258" i="2" s="1"/>
  <c r="AW1257" i="2"/>
  <c r="BB1257" i="2"/>
  <c r="AR1257" i="2"/>
  <c r="X1257" i="2"/>
  <c r="AM1257" i="2"/>
  <c r="BV1256" i="2"/>
  <c r="J1257" i="2"/>
  <c r="BK1257" i="2" l="1"/>
  <c r="BZ1257" i="2"/>
  <c r="BJ1257" i="2"/>
  <c r="T1256" i="2"/>
  <c r="BD1257" i="2"/>
  <c r="AE1257" i="2"/>
  <c r="AO1257" i="2"/>
  <c r="U1257" i="2"/>
  <c r="Y1257" i="2" s="1"/>
  <c r="AY1257" i="2"/>
  <c r="BC1257" i="2" s="1"/>
  <c r="AD1257" i="2"/>
  <c r="AT1257" i="2"/>
  <c r="AX1257" i="2" s="1"/>
  <c r="AJ1257" i="2"/>
  <c r="BS1256" i="2"/>
  <c r="CA1257" i="2"/>
  <c r="L1257" i="2"/>
  <c r="Q1257" i="2" s="1"/>
  <c r="BY1257" i="2"/>
  <c r="N1257" i="2"/>
  <c r="S1257" i="2" s="1"/>
  <c r="BL1257" i="2"/>
  <c r="CF1257" i="2"/>
  <c r="CD1257" i="2"/>
  <c r="M1257" i="2"/>
  <c r="R1257" i="2" s="1"/>
  <c r="CE1257" i="2"/>
  <c r="BO1257" i="2"/>
  <c r="BP1257" i="2"/>
  <c r="BQ1257" i="2"/>
  <c r="CK1257" i="2" l="1"/>
  <c r="CL1257" i="2"/>
  <c r="CJ1257" i="2"/>
  <c r="BX1257" i="2"/>
  <c r="AS1257" i="2"/>
  <c r="BI1257" i="2"/>
  <c r="AI1257" i="2"/>
  <c r="K1257" i="2"/>
  <c r="P1257" i="2" s="1"/>
  <c r="BW1256" i="2"/>
  <c r="CH1256" i="2" s="1"/>
  <c r="BH1257" i="2"/>
  <c r="F1258" i="2"/>
  <c r="AN1257" i="2"/>
  <c r="CC1257" i="2"/>
  <c r="CG1257" i="2" s="1"/>
  <c r="BN1257" i="2"/>
  <c r="CI1257" i="2" l="1"/>
  <c r="CM1257" i="2" s="1"/>
  <c r="AA1258" i="2"/>
  <c r="Z1258" i="2"/>
  <c r="AC1258" i="2"/>
  <c r="AB1258" i="2"/>
  <c r="BT1257" i="2"/>
  <c r="L1258" i="2" s="1"/>
  <c r="BV1257" i="2"/>
  <c r="N1258" i="2" s="1"/>
  <c r="BF1258" i="2"/>
  <c r="H1259" i="2" s="1"/>
  <c r="AZ1258" i="2"/>
  <c r="BG1258" i="2"/>
  <c r="I1259" i="2" s="1"/>
  <c r="AH1258" i="2"/>
  <c r="AU1258" i="2"/>
  <c r="AF1258" i="2"/>
  <c r="AP1258" i="2"/>
  <c r="BE1258" i="2"/>
  <c r="G1259" i="2" s="1"/>
  <c r="V1258" i="2"/>
  <c r="AR1258" i="2"/>
  <c r="AW1258" i="2"/>
  <c r="AK1258" i="2"/>
  <c r="AM1258" i="2"/>
  <c r="X1258" i="2"/>
  <c r="BB1258" i="2"/>
  <c r="BU1257" i="2"/>
  <c r="M1258" i="2" s="1"/>
  <c r="AQ1258" i="2"/>
  <c r="AG1258" i="2"/>
  <c r="W1258" i="2"/>
  <c r="AL1258" i="2"/>
  <c r="BA1258" i="2"/>
  <c r="AV1258" i="2"/>
  <c r="BM1257" i="2"/>
  <c r="BR1257" i="2" s="1"/>
  <c r="J1258" i="2"/>
  <c r="O1257" i="2"/>
  <c r="S1258" i="2" l="1"/>
  <c r="R1258" i="2"/>
  <c r="Q1258" i="2"/>
  <c r="BZ1258" i="2"/>
  <c r="CD1258" i="2"/>
  <c r="CF1258" i="2"/>
  <c r="BY1258" i="2"/>
  <c r="BJ1258" i="2"/>
  <c r="CA1258" i="2"/>
  <c r="BL1258" i="2"/>
  <c r="BK1258" i="2"/>
  <c r="CE1258" i="2"/>
  <c r="T1257" i="2"/>
  <c r="AO1258" i="2"/>
  <c r="AY1258" i="2"/>
  <c r="BC1258" i="2" s="1"/>
  <c r="U1258" i="2"/>
  <c r="Y1258" i="2" s="1"/>
  <c r="AJ1258" i="2"/>
  <c r="BD1258" i="2"/>
  <c r="AT1258" i="2"/>
  <c r="AX1258" i="2" s="1"/>
  <c r="AE1258" i="2"/>
  <c r="BS1257" i="2"/>
  <c r="BP1258" i="2"/>
  <c r="BQ1258" i="2"/>
  <c r="BO1258" i="2"/>
  <c r="CK1258" i="2" l="1"/>
  <c r="CL1258" i="2"/>
  <c r="CJ1258" i="2"/>
  <c r="AC1259" i="2"/>
  <c r="BH1258" i="2"/>
  <c r="F1259" i="2"/>
  <c r="AD1258" i="2"/>
  <c r="BW1257" i="2"/>
  <c r="CH1257" i="2" s="1"/>
  <c r="K1258" i="2"/>
  <c r="P1258" i="2" s="1"/>
  <c r="AN1258" i="2"/>
  <c r="CC1258" i="2"/>
  <c r="CG1258" i="2" s="1"/>
  <c r="BX1258" i="2"/>
  <c r="AS1258" i="2"/>
  <c r="BI1258" i="2"/>
  <c r="AI1258" i="2"/>
  <c r="BN1258" i="2"/>
  <c r="CI1258" i="2" l="1"/>
  <c r="CM1258" i="2" s="1"/>
  <c r="Z1259" i="2"/>
  <c r="AB1259" i="2"/>
  <c r="AA1259" i="2"/>
  <c r="BU1258" i="2"/>
  <c r="M1259" i="2" s="1"/>
  <c r="AL1259" i="2"/>
  <c r="AQ1259" i="2"/>
  <c r="BA1259" i="2"/>
  <c r="AV1259" i="2"/>
  <c r="AG1259" i="2"/>
  <c r="BF1259" i="2"/>
  <c r="H1260" i="2" s="1"/>
  <c r="W1259" i="2"/>
  <c r="O1258" i="2"/>
  <c r="V1259" i="2"/>
  <c r="AZ1259" i="2"/>
  <c r="AP1259" i="2"/>
  <c r="AF1259" i="2"/>
  <c r="BE1259" i="2"/>
  <c r="G1260" i="2" s="1"/>
  <c r="AK1259" i="2"/>
  <c r="AU1259" i="2"/>
  <c r="BT1258" i="2"/>
  <c r="J1259" i="2"/>
  <c r="BM1258" i="2"/>
  <c r="BR1258" i="2" s="1"/>
  <c r="AW1259" i="2"/>
  <c r="X1259" i="2"/>
  <c r="BB1259" i="2"/>
  <c r="BG1259" i="2"/>
  <c r="I1260" i="2" s="1"/>
  <c r="AH1259" i="2"/>
  <c r="AR1259" i="2"/>
  <c r="AM1259" i="2"/>
  <c r="BV1258" i="2"/>
  <c r="R1259" i="2" l="1"/>
  <c r="CE1259" i="2"/>
  <c r="BK1259" i="2"/>
  <c r="BZ1259" i="2"/>
  <c r="CF1259" i="2"/>
  <c r="CA1259" i="2"/>
  <c r="BJ1259" i="2"/>
  <c r="N1259" i="2"/>
  <c r="S1259" i="2" s="1"/>
  <c r="BL1259" i="2"/>
  <c r="BY1259" i="2"/>
  <c r="L1259" i="2"/>
  <c r="Q1259" i="2" s="1"/>
  <c r="CD1259" i="2"/>
  <c r="T1258" i="2"/>
  <c r="AE1259" i="2"/>
  <c r="AJ1259" i="2"/>
  <c r="AT1259" i="2"/>
  <c r="AX1259" i="2" s="1"/>
  <c r="AO1259" i="2"/>
  <c r="AD1259" i="2"/>
  <c r="BD1259" i="2"/>
  <c r="AY1259" i="2"/>
  <c r="BC1259" i="2" s="1"/>
  <c r="U1259" i="2"/>
  <c r="Y1259" i="2" s="1"/>
  <c r="BS1258" i="2"/>
  <c r="BP1259" i="2"/>
  <c r="BO1259" i="2"/>
  <c r="BQ1259" i="2"/>
  <c r="CK1259" i="2" l="1"/>
  <c r="CJ1259" i="2"/>
  <c r="CL1259" i="2"/>
  <c r="BW1258" i="2"/>
  <c r="CH1258" i="2" s="1"/>
  <c r="K1259" i="2"/>
  <c r="P1259" i="2" s="1"/>
  <c r="BI1259" i="2"/>
  <c r="AI1259" i="2"/>
  <c r="BX1259" i="2"/>
  <c r="AS1259" i="2"/>
  <c r="BH1259" i="2"/>
  <c r="F1260" i="2"/>
  <c r="AN1259" i="2"/>
  <c r="CC1259" i="2"/>
  <c r="CG1259" i="2" s="1"/>
  <c r="BN1259" i="2"/>
  <c r="CI1259" i="2" l="1"/>
  <c r="CM1259" i="2" s="1"/>
  <c r="Z1260" i="2"/>
  <c r="AA1260" i="2"/>
  <c r="AB1260" i="2"/>
  <c r="AC1260" i="2"/>
  <c r="J1260" i="2"/>
  <c r="AQ1260" i="2"/>
  <c r="AL1260" i="2"/>
  <c r="BA1260" i="2"/>
  <c r="AG1260" i="2"/>
  <c r="AV1260" i="2"/>
  <c r="W1260" i="2"/>
  <c r="BF1260" i="2"/>
  <c r="H1261" i="2" s="1"/>
  <c r="BU1259" i="2"/>
  <c r="BM1259" i="2"/>
  <c r="BR1259" i="2" s="1"/>
  <c r="AP1260" i="2"/>
  <c r="AU1260" i="2"/>
  <c r="AK1260" i="2"/>
  <c r="V1260" i="2"/>
  <c r="BE1260" i="2"/>
  <c r="G1261" i="2" s="1"/>
  <c r="AZ1260" i="2"/>
  <c r="AF1260" i="2"/>
  <c r="BT1259" i="2"/>
  <c r="BB1260" i="2"/>
  <c r="AW1260" i="2"/>
  <c r="AH1260" i="2"/>
  <c r="BG1260" i="2"/>
  <c r="I1261" i="2" s="1"/>
  <c r="AM1260" i="2"/>
  <c r="AR1260" i="2"/>
  <c r="X1260" i="2"/>
  <c r="BV1259" i="2"/>
  <c r="O1259" i="2"/>
  <c r="BL1260" i="2" l="1"/>
  <c r="CF1260" i="2"/>
  <c r="L1260" i="2"/>
  <c r="Q1260" i="2" s="1"/>
  <c r="BY1260" i="2"/>
  <c r="BZ1260" i="2"/>
  <c r="T1259" i="2"/>
  <c r="AJ1260" i="2"/>
  <c r="BD1260" i="2"/>
  <c r="AO1260" i="2"/>
  <c r="AD1260" i="2"/>
  <c r="AE1260" i="2"/>
  <c r="AY1260" i="2"/>
  <c r="BC1260" i="2" s="1"/>
  <c r="AT1260" i="2"/>
  <c r="AX1260" i="2" s="1"/>
  <c r="U1260" i="2"/>
  <c r="Y1260" i="2" s="1"/>
  <c r="BS1259" i="2"/>
  <c r="CA1260" i="2"/>
  <c r="BJ1260" i="2"/>
  <c r="M1260" i="2"/>
  <c r="R1260" i="2" s="1"/>
  <c r="BK1260" i="2"/>
  <c r="CD1260" i="2"/>
  <c r="N1260" i="2"/>
  <c r="S1260" i="2" s="1"/>
  <c r="CE1260" i="2"/>
  <c r="BQ1260" i="2"/>
  <c r="BP1260" i="2"/>
  <c r="BO1260" i="2"/>
  <c r="CK1260" i="2" l="1"/>
  <c r="CJ1260" i="2"/>
  <c r="CL1260" i="2"/>
  <c r="BB1261" i="2"/>
  <c r="AS1260" i="2"/>
  <c r="BX1260" i="2"/>
  <c r="BH1260" i="2"/>
  <c r="F1261" i="2"/>
  <c r="BW1259" i="2"/>
  <c r="CH1259" i="2" s="1"/>
  <c r="K1260" i="2"/>
  <c r="P1260" i="2" s="1"/>
  <c r="AI1260" i="2"/>
  <c r="BI1260" i="2"/>
  <c r="AN1260" i="2"/>
  <c r="CC1260" i="2"/>
  <c r="CG1260" i="2" s="1"/>
  <c r="BN1260" i="2"/>
  <c r="CI1260" i="2" l="1"/>
  <c r="CM1260" i="2" s="1"/>
  <c r="AA1261" i="2"/>
  <c r="Z1261" i="2"/>
  <c r="AB1261" i="2"/>
  <c r="AC1261" i="2"/>
  <c r="BV1260" i="2"/>
  <c r="N1261" i="2" s="1"/>
  <c r="BU1260" i="2"/>
  <c r="M1261" i="2" s="1"/>
  <c r="AR1261" i="2"/>
  <c r="X1261" i="2"/>
  <c r="AQ1261" i="2"/>
  <c r="AM1261" i="2"/>
  <c r="AW1261" i="2"/>
  <c r="BG1261" i="2"/>
  <c r="I1262" i="2" s="1"/>
  <c r="BA1261" i="2"/>
  <c r="AH1261" i="2"/>
  <c r="W1261" i="2"/>
  <c r="AL1261" i="2"/>
  <c r="AV1261" i="2"/>
  <c r="BF1261" i="2"/>
  <c r="H1262" i="2" s="1"/>
  <c r="AG1261" i="2"/>
  <c r="O1260" i="2"/>
  <c r="J1261" i="2"/>
  <c r="BM1260" i="2"/>
  <c r="BR1260" i="2" s="1"/>
  <c r="AZ1261" i="2"/>
  <c r="AP1261" i="2"/>
  <c r="BE1261" i="2"/>
  <c r="G1262" i="2" s="1"/>
  <c r="AK1261" i="2"/>
  <c r="AF1261" i="2"/>
  <c r="V1261" i="2"/>
  <c r="AU1261" i="2"/>
  <c r="BT1260" i="2"/>
  <c r="S1261" i="2" l="1"/>
  <c r="R1261" i="2"/>
  <c r="CA1261" i="2"/>
  <c r="BL1261" i="2"/>
  <c r="CF1261" i="2"/>
  <c r="CE1261" i="2"/>
  <c r="BK1261" i="2"/>
  <c r="BZ1261" i="2"/>
  <c r="CD1261" i="2"/>
  <c r="T1260" i="2"/>
  <c r="BD1261" i="2"/>
  <c r="AO1261" i="2"/>
  <c r="AE1261" i="2"/>
  <c r="AY1261" i="2"/>
  <c r="BC1261" i="2" s="1"/>
  <c r="AT1261" i="2"/>
  <c r="AX1261" i="2" s="1"/>
  <c r="AJ1261" i="2"/>
  <c r="U1261" i="2"/>
  <c r="Y1261" i="2" s="1"/>
  <c r="BS1260" i="2"/>
  <c r="BY1261" i="2"/>
  <c r="L1261" i="2"/>
  <c r="Q1261" i="2" s="1"/>
  <c r="BJ1261" i="2"/>
  <c r="BQ1261" i="2"/>
  <c r="BP1261" i="2"/>
  <c r="BO1261" i="2"/>
  <c r="CJ1261" i="2" l="1"/>
  <c r="CK1261" i="2"/>
  <c r="CL1261" i="2"/>
  <c r="AB1262" i="2"/>
  <c r="K1261" i="2"/>
  <c r="P1261" i="2" s="1"/>
  <c r="BW1260" i="2"/>
  <c r="CH1260" i="2" s="1"/>
  <c r="AD1261" i="2"/>
  <c r="BH1261" i="2"/>
  <c r="F1262" i="2"/>
  <c r="AN1261" i="2"/>
  <c r="CC1261" i="2"/>
  <c r="CG1261" i="2" s="1"/>
  <c r="BI1261" i="2"/>
  <c r="AI1261" i="2"/>
  <c r="AS1261" i="2"/>
  <c r="BX1261" i="2"/>
  <c r="BN1261" i="2"/>
  <c r="CI1261" i="2" l="1"/>
  <c r="CM1261" i="2" s="1"/>
  <c r="Z1262" i="2"/>
  <c r="AC1262" i="2"/>
  <c r="AA1262" i="2"/>
  <c r="AW1262" i="2"/>
  <c r="BT1261" i="2"/>
  <c r="L1262" i="2" s="1"/>
  <c r="AK1262" i="2"/>
  <c r="AF1262" i="2"/>
  <c r="AP1262" i="2"/>
  <c r="V1262" i="2"/>
  <c r="AZ1262" i="2"/>
  <c r="BE1262" i="2"/>
  <c r="G1263" i="2" s="1"/>
  <c r="AU1262" i="2"/>
  <c r="BV1261" i="2"/>
  <c r="N1262" i="2" s="1"/>
  <c r="AM1262" i="2"/>
  <c r="X1262" i="2"/>
  <c r="BB1262" i="2"/>
  <c r="BG1262" i="2"/>
  <c r="I1263" i="2" s="1"/>
  <c r="AH1262" i="2"/>
  <c r="AR1262" i="2"/>
  <c r="O1261" i="2"/>
  <c r="BA1262" i="2"/>
  <c r="AG1262" i="2"/>
  <c r="BF1262" i="2"/>
  <c r="H1263" i="2" s="1"/>
  <c r="AV1262" i="2"/>
  <c r="AQ1262" i="2"/>
  <c r="W1262" i="2"/>
  <c r="AL1262" i="2"/>
  <c r="BU1261" i="2"/>
  <c r="J1262" i="2"/>
  <c r="BM1261" i="2"/>
  <c r="BR1261" i="2" s="1"/>
  <c r="S1262" i="2" l="1"/>
  <c r="Q1262" i="2"/>
  <c r="BJ1262" i="2"/>
  <c r="CD1262" i="2"/>
  <c r="BY1262" i="2"/>
  <c r="CF1262" i="2"/>
  <c r="BL1262" i="2"/>
  <c r="CA1262" i="2"/>
  <c r="BZ1262" i="2"/>
  <c r="BK1262" i="2"/>
  <c r="T1261" i="2"/>
  <c r="BD1262" i="2"/>
  <c r="U1262" i="2"/>
  <c r="Y1262" i="2" s="1"/>
  <c r="AY1262" i="2"/>
  <c r="BC1262" i="2" s="1"/>
  <c r="AJ1262" i="2"/>
  <c r="AT1262" i="2"/>
  <c r="AX1262" i="2" s="1"/>
  <c r="AO1262" i="2"/>
  <c r="AE1262" i="2"/>
  <c r="BS1261" i="2"/>
  <c r="M1262" i="2"/>
  <c r="R1262" i="2" s="1"/>
  <c r="CE1262" i="2"/>
  <c r="BP1262" i="2"/>
  <c r="BQ1262" i="2"/>
  <c r="BO1262" i="2"/>
  <c r="CK1262" i="2" l="1"/>
  <c r="CL1262" i="2"/>
  <c r="CJ1262" i="2"/>
  <c r="AI1262" i="2"/>
  <c r="BI1262" i="2"/>
  <c r="AD1262" i="2"/>
  <c r="AS1262" i="2"/>
  <c r="BX1262" i="2"/>
  <c r="BW1261" i="2"/>
  <c r="CH1261" i="2" s="1"/>
  <c r="K1262" i="2"/>
  <c r="P1262" i="2" s="1"/>
  <c r="AN1262" i="2"/>
  <c r="CC1262" i="2"/>
  <c r="CG1262" i="2" s="1"/>
  <c r="F1263" i="2"/>
  <c r="BH1262" i="2"/>
  <c r="BN1262" i="2"/>
  <c r="CI1262" i="2" l="1"/>
  <c r="CM1262" i="2" s="1"/>
  <c r="AA1263" i="2"/>
  <c r="AC1263" i="2"/>
  <c r="Z1263" i="2"/>
  <c r="AB1263" i="2"/>
  <c r="AQ1263" i="2"/>
  <c r="BU1262" i="2"/>
  <c r="M1263" i="2" s="1"/>
  <c r="AL1263" i="2"/>
  <c r="BF1263" i="2"/>
  <c r="H1264" i="2" s="1"/>
  <c r="W1263" i="2"/>
  <c r="AG1263" i="2"/>
  <c r="AV1263" i="2"/>
  <c r="BA1263" i="2"/>
  <c r="O1262" i="2"/>
  <c r="BB1263" i="2"/>
  <c r="X1263" i="2"/>
  <c r="AR1263" i="2"/>
  <c r="AM1263" i="2"/>
  <c r="BG1263" i="2"/>
  <c r="I1264" i="2" s="1"/>
  <c r="AH1263" i="2"/>
  <c r="AW1263" i="2"/>
  <c r="BV1262" i="2"/>
  <c r="V1263" i="2"/>
  <c r="AU1263" i="2"/>
  <c r="AZ1263" i="2"/>
  <c r="AK1263" i="2"/>
  <c r="BE1263" i="2"/>
  <c r="G1264" i="2" s="1"/>
  <c r="AP1263" i="2"/>
  <c r="AF1263" i="2"/>
  <c r="BT1262" i="2"/>
  <c r="J1263" i="2"/>
  <c r="BM1262" i="2"/>
  <c r="BR1262" i="2" s="1"/>
  <c r="R1263" i="2" l="1"/>
  <c r="CE1263" i="2"/>
  <c r="BZ1263" i="2"/>
  <c r="BK1263" i="2"/>
  <c r="CF1263" i="2"/>
  <c r="CD1263" i="2"/>
  <c r="BL1263" i="2"/>
  <c r="BJ1263" i="2"/>
  <c r="N1263" i="2"/>
  <c r="S1263" i="2" s="1"/>
  <c r="BY1263" i="2"/>
  <c r="CA1263" i="2"/>
  <c r="T1262" i="2"/>
  <c r="AT1263" i="2"/>
  <c r="AX1263" i="2" s="1"/>
  <c r="BD1263" i="2"/>
  <c r="U1263" i="2"/>
  <c r="Y1263" i="2" s="1"/>
  <c r="AE1263" i="2"/>
  <c r="AJ1263" i="2"/>
  <c r="AO1263" i="2"/>
  <c r="AD1263" i="2"/>
  <c r="AY1263" i="2"/>
  <c r="BC1263" i="2" s="1"/>
  <c r="BS1262" i="2"/>
  <c r="L1263" i="2"/>
  <c r="Q1263" i="2" s="1"/>
  <c r="BP1263" i="2"/>
  <c r="BQ1263" i="2"/>
  <c r="BO1263" i="2"/>
  <c r="CK1263" i="2" l="1"/>
  <c r="CL1263" i="2"/>
  <c r="CJ1263" i="2"/>
  <c r="AS1263" i="2"/>
  <c r="BX1263" i="2"/>
  <c r="BH1263" i="2"/>
  <c r="F1264" i="2"/>
  <c r="K1263" i="2"/>
  <c r="P1263" i="2" s="1"/>
  <c r="BW1262" i="2"/>
  <c r="CH1262" i="2" s="1"/>
  <c r="AN1263" i="2"/>
  <c r="CC1263" i="2"/>
  <c r="CG1263" i="2" s="1"/>
  <c r="AI1263" i="2"/>
  <c r="BI1263" i="2"/>
  <c r="BN1263" i="2"/>
  <c r="CI1263" i="2" l="1"/>
  <c r="CM1263" i="2" s="1"/>
  <c r="BE1264" i="2"/>
  <c r="G1265" i="2" s="1"/>
  <c r="Z1264" i="2"/>
  <c r="AB1264" i="2"/>
  <c r="AC1264" i="2"/>
  <c r="AA1264" i="2"/>
  <c r="AQ1264" i="2"/>
  <c r="AP1264" i="2"/>
  <c r="BA1264" i="2"/>
  <c r="BU1263" i="2"/>
  <c r="M1264" i="2" s="1"/>
  <c r="AG1264" i="2"/>
  <c r="AL1264" i="2"/>
  <c r="BF1264" i="2"/>
  <c r="H1265" i="2" s="1"/>
  <c r="AV1264" i="2"/>
  <c r="W1264" i="2"/>
  <c r="AZ1264" i="2"/>
  <c r="AF1264" i="2"/>
  <c r="AK1264" i="2"/>
  <c r="V1264" i="2"/>
  <c r="BM1263" i="2"/>
  <c r="BR1263" i="2" s="1"/>
  <c r="O1263" i="2"/>
  <c r="J1264" i="2"/>
  <c r="BG1264" i="2"/>
  <c r="I1265" i="2" s="1"/>
  <c r="AW1264" i="2"/>
  <c r="X1264" i="2"/>
  <c r="AM1264" i="2"/>
  <c r="BB1264" i="2"/>
  <c r="AH1264" i="2"/>
  <c r="AR1264" i="2"/>
  <c r="BV1263" i="2"/>
  <c r="R1264" i="2" l="1"/>
  <c r="AU1264" i="2"/>
  <c r="BJ1264" i="2" s="1"/>
  <c r="BT1263" i="2"/>
  <c r="L1264" i="2" s="1"/>
  <c r="Q1264" i="2" s="1"/>
  <c r="BK1264" i="2"/>
  <c r="BY1264" i="2"/>
  <c r="CE1264" i="2"/>
  <c r="BZ1264" i="2"/>
  <c r="CA1264" i="2"/>
  <c r="BL1264" i="2"/>
  <c r="N1264" i="2"/>
  <c r="S1264" i="2" s="1"/>
  <c r="CF1264" i="2"/>
  <c r="T1263" i="2"/>
  <c r="AJ1264" i="2"/>
  <c r="AE1264" i="2"/>
  <c r="BD1264" i="2"/>
  <c r="AY1264" i="2"/>
  <c r="BC1264" i="2" s="1"/>
  <c r="U1264" i="2"/>
  <c r="Y1264" i="2" s="1"/>
  <c r="AO1264" i="2"/>
  <c r="AT1264" i="2"/>
  <c r="AD1264" i="2"/>
  <c r="BS1263" i="2"/>
  <c r="BP1264" i="2"/>
  <c r="BO1264" i="2"/>
  <c r="BQ1264" i="2"/>
  <c r="CJ1264" i="2" l="1"/>
  <c r="CL1264" i="2"/>
  <c r="CK1264" i="2"/>
  <c r="AX1264" i="2"/>
  <c r="CD1264" i="2"/>
  <c r="BW1263" i="2"/>
  <c r="CH1263" i="2" s="1"/>
  <c r="K1264" i="2"/>
  <c r="P1264" i="2" s="1"/>
  <c r="AN1264" i="2"/>
  <c r="CC1264" i="2"/>
  <c r="F1265" i="2"/>
  <c r="BH1264" i="2"/>
  <c r="AS1264" i="2"/>
  <c r="BX1264" i="2"/>
  <c r="AI1264" i="2"/>
  <c r="BI1264" i="2"/>
  <c r="BN1264" i="2"/>
  <c r="CG1264" i="2" l="1"/>
  <c r="CI1264" i="2"/>
  <c r="CM1264" i="2" s="1"/>
  <c r="Z1265" i="2"/>
  <c r="AA1265" i="2"/>
  <c r="AC1265" i="2"/>
  <c r="AB1265" i="2"/>
  <c r="AL1265" i="2"/>
  <c r="W1265" i="2"/>
  <c r="AG1265" i="2"/>
  <c r="BF1265" i="2"/>
  <c r="H1266" i="2" s="1"/>
  <c r="BU1264" i="2"/>
  <c r="M1265" i="2" s="1"/>
  <c r="BA1265" i="2"/>
  <c r="AQ1265" i="2"/>
  <c r="AV1265" i="2"/>
  <c r="J1265" i="2"/>
  <c r="O1264" i="2"/>
  <c r="BM1264" i="2"/>
  <c r="BR1264" i="2" s="1"/>
  <c r="AP1265" i="2"/>
  <c r="V1265" i="2"/>
  <c r="AF1265" i="2"/>
  <c r="AK1265" i="2"/>
  <c r="AU1265" i="2"/>
  <c r="AZ1265" i="2"/>
  <c r="BE1265" i="2"/>
  <c r="G1266" i="2" s="1"/>
  <c r="BT1264" i="2"/>
  <c r="AR1265" i="2"/>
  <c r="X1265" i="2"/>
  <c r="AH1265" i="2"/>
  <c r="BB1265" i="2"/>
  <c r="AM1265" i="2"/>
  <c r="BG1265" i="2"/>
  <c r="I1266" i="2" s="1"/>
  <c r="AW1265" i="2"/>
  <c r="BV1264" i="2"/>
  <c r="R1265" i="2" l="1"/>
  <c r="BK1265" i="2"/>
  <c r="BZ1265" i="2"/>
  <c r="CE1265" i="2"/>
  <c r="N1265" i="2"/>
  <c r="S1265" i="2" s="1"/>
  <c r="CF1265" i="2"/>
  <c r="CA1265" i="2"/>
  <c r="BY1265" i="2"/>
  <c r="T1264" i="2"/>
  <c r="AT1265" i="2"/>
  <c r="AX1265" i="2" s="1"/>
  <c r="AD1265" i="2"/>
  <c r="U1265" i="2"/>
  <c r="Y1265" i="2" s="1"/>
  <c r="AO1265" i="2"/>
  <c r="AY1265" i="2"/>
  <c r="BC1265" i="2" s="1"/>
  <c r="BD1265" i="2"/>
  <c r="AJ1265" i="2"/>
  <c r="AE1265" i="2"/>
  <c r="BS1264" i="2"/>
  <c r="BL1265" i="2"/>
  <c r="L1265" i="2"/>
  <c r="Q1265" i="2" s="1"/>
  <c r="CD1265" i="2"/>
  <c r="BJ1265" i="2"/>
  <c r="BO1265" i="2"/>
  <c r="BP1265" i="2"/>
  <c r="BQ1265" i="2"/>
  <c r="CJ1265" i="2" l="1"/>
  <c r="CL1265" i="2"/>
  <c r="CK1265" i="2"/>
  <c r="BW1264" i="2"/>
  <c r="CH1264" i="2" s="1"/>
  <c r="K1265" i="2"/>
  <c r="P1265" i="2" s="1"/>
  <c r="AI1265" i="2"/>
  <c r="BI1265" i="2"/>
  <c r="AS1265" i="2"/>
  <c r="BX1265" i="2"/>
  <c r="AN1265" i="2"/>
  <c r="CC1265" i="2"/>
  <c r="CG1265" i="2" s="1"/>
  <c r="BH1265" i="2"/>
  <c r="F1266" i="2"/>
  <c r="BN1265" i="2"/>
  <c r="CI1265" i="2" l="1"/>
  <c r="CM1265" i="2" s="1"/>
  <c r="AA1266" i="2"/>
  <c r="Z1266" i="2"/>
  <c r="AB1266" i="2"/>
  <c r="AC1266" i="2"/>
  <c r="BA1266" i="2"/>
  <c r="AG1266" i="2"/>
  <c r="BF1266" i="2"/>
  <c r="H1267" i="2" s="1"/>
  <c r="AV1266" i="2"/>
  <c r="BU1265" i="2"/>
  <c r="M1266" i="2" s="1"/>
  <c r="AL1266" i="2"/>
  <c r="AQ1266" i="2"/>
  <c r="W1266" i="2"/>
  <c r="AP1266" i="2"/>
  <c r="BT1265" i="2"/>
  <c r="L1266" i="2" s="1"/>
  <c r="AU1266" i="2"/>
  <c r="AK1266" i="2"/>
  <c r="BE1266" i="2"/>
  <c r="G1267" i="2" s="1"/>
  <c r="V1266" i="2"/>
  <c r="AH1266" i="2"/>
  <c r="BG1266" i="2"/>
  <c r="I1267" i="2" s="1"/>
  <c r="AM1266" i="2"/>
  <c r="AW1266" i="2"/>
  <c r="AR1266" i="2"/>
  <c r="BB1266" i="2"/>
  <c r="X1266" i="2"/>
  <c r="BV1265" i="2"/>
  <c r="J1266" i="2"/>
  <c r="BM1265" i="2"/>
  <c r="BR1265" i="2" s="1"/>
  <c r="O1265" i="2"/>
  <c r="R1266" i="2" l="1"/>
  <c r="Q1266" i="2"/>
  <c r="AZ1266" i="2"/>
  <c r="BY1266" i="2" s="1"/>
  <c r="AF1266" i="2"/>
  <c r="BZ1266" i="2"/>
  <c r="BK1266" i="2"/>
  <c r="CE1266" i="2"/>
  <c r="CD1266" i="2"/>
  <c r="CA1266" i="2"/>
  <c r="T1265" i="2"/>
  <c r="AD1266" i="2"/>
  <c r="AO1266" i="2"/>
  <c r="BD1266" i="2"/>
  <c r="AT1266" i="2"/>
  <c r="AX1266" i="2" s="1"/>
  <c r="U1266" i="2"/>
  <c r="Y1266" i="2" s="1"/>
  <c r="AE1266" i="2"/>
  <c r="AY1266" i="2"/>
  <c r="AJ1266" i="2"/>
  <c r="BS1265" i="2"/>
  <c r="BL1266" i="2"/>
  <c r="N1266" i="2"/>
  <c r="S1266" i="2" s="1"/>
  <c r="CF1266" i="2"/>
  <c r="BQ1266" i="2"/>
  <c r="BP1266" i="2"/>
  <c r="CL1266" i="2" l="1"/>
  <c r="CK1266" i="2"/>
  <c r="BC1266" i="2"/>
  <c r="BJ1266" i="2"/>
  <c r="BW1265" i="2"/>
  <c r="CH1265" i="2" s="1"/>
  <c r="K1266" i="2"/>
  <c r="P1266" i="2" s="1"/>
  <c r="AN1266" i="2"/>
  <c r="CC1266" i="2"/>
  <c r="CG1266" i="2" s="1"/>
  <c r="BH1266" i="2"/>
  <c r="F1267" i="2"/>
  <c r="BI1266" i="2"/>
  <c r="AI1266" i="2"/>
  <c r="AS1266" i="2"/>
  <c r="BX1266" i="2"/>
  <c r="BO1266" i="2"/>
  <c r="BN1266" i="2"/>
  <c r="CJ1266" i="2" l="1"/>
  <c r="CI1266" i="2"/>
  <c r="Z1267" i="2"/>
  <c r="AA1267" i="2"/>
  <c r="AC1267" i="2"/>
  <c r="AG1267" i="2"/>
  <c r="AB1267" i="2"/>
  <c r="BB1267" i="2"/>
  <c r="BV1266" i="2"/>
  <c r="N1267" i="2" s="1"/>
  <c r="BF1267" i="2"/>
  <c r="H1268" i="2" s="1"/>
  <c r="AP1267" i="2"/>
  <c r="AH1267" i="2"/>
  <c r="X1267" i="2"/>
  <c r="AR1267" i="2"/>
  <c r="AW1267" i="2"/>
  <c r="AM1267" i="2"/>
  <c r="BG1267" i="2"/>
  <c r="I1268" i="2" s="1"/>
  <c r="W1267" i="2"/>
  <c r="AL1267" i="2"/>
  <c r="BU1266" i="2"/>
  <c r="M1267" i="2" s="1"/>
  <c r="AV1267" i="2"/>
  <c r="AQ1267" i="2"/>
  <c r="BA1267" i="2"/>
  <c r="AF1267" i="2"/>
  <c r="AU1267" i="2"/>
  <c r="BT1266" i="2"/>
  <c r="L1267" i="2" s="1"/>
  <c r="AZ1267" i="2"/>
  <c r="AK1267" i="2"/>
  <c r="BE1267" i="2"/>
  <c r="G1268" i="2" s="1"/>
  <c r="V1267" i="2"/>
  <c r="J1267" i="2"/>
  <c r="O1266" i="2"/>
  <c r="BM1266" i="2"/>
  <c r="BR1266" i="2" s="1"/>
  <c r="S1267" i="2" l="1"/>
  <c r="R1267" i="2"/>
  <c r="Q1267" i="2"/>
  <c r="CM1266" i="2"/>
  <c r="BL1267" i="2"/>
  <c r="CA1267" i="2"/>
  <c r="CF1267" i="2"/>
  <c r="BK1267" i="2"/>
  <c r="BZ1267" i="2"/>
  <c r="BJ1267" i="2"/>
  <c r="CD1267" i="2"/>
  <c r="CE1267" i="2"/>
  <c r="BY1267" i="2"/>
  <c r="T1266" i="2"/>
  <c r="AD1267" i="2"/>
  <c r="AE1267" i="2"/>
  <c r="AO1267" i="2"/>
  <c r="BD1267" i="2"/>
  <c r="AJ1267" i="2"/>
  <c r="AT1267" i="2"/>
  <c r="AX1267" i="2" s="1"/>
  <c r="AY1267" i="2"/>
  <c r="BC1267" i="2" s="1"/>
  <c r="U1267" i="2"/>
  <c r="Y1267" i="2" s="1"/>
  <c r="BS1266" i="2"/>
  <c r="BO1267" i="2"/>
  <c r="BP1267" i="2"/>
  <c r="BQ1267" i="2"/>
  <c r="CL1267" i="2" l="1"/>
  <c r="CK1267" i="2"/>
  <c r="CJ1267" i="2"/>
  <c r="AS1267" i="2"/>
  <c r="BX1267" i="2"/>
  <c r="AI1267" i="2"/>
  <c r="BI1267" i="2"/>
  <c r="BW1266" i="2"/>
  <c r="CH1266" i="2" s="1"/>
  <c r="K1267" i="2"/>
  <c r="P1267" i="2" s="1"/>
  <c r="AN1267" i="2"/>
  <c r="CC1267" i="2"/>
  <c r="CG1267" i="2" s="1"/>
  <c r="BH1267" i="2"/>
  <c r="F1268" i="2"/>
  <c r="BN1267" i="2"/>
  <c r="CI1267" i="2" l="1"/>
  <c r="CM1267" i="2" s="1"/>
  <c r="Z1268" i="2"/>
  <c r="AC1268" i="2"/>
  <c r="AB1268" i="2"/>
  <c r="AA1268" i="2"/>
  <c r="AF1268" i="2"/>
  <c r="BE1268" i="2"/>
  <c r="G1269" i="2" s="1"/>
  <c r="AU1268" i="2"/>
  <c r="BT1267" i="2"/>
  <c r="L1268" i="2" s="1"/>
  <c r="V1268" i="2"/>
  <c r="AK1268" i="2"/>
  <c r="AZ1268" i="2"/>
  <c r="AP1268" i="2"/>
  <c r="J1268" i="2"/>
  <c r="BM1267" i="2"/>
  <c r="BR1267" i="2" s="1"/>
  <c r="AQ1268" i="2"/>
  <c r="AV1268" i="2"/>
  <c r="BF1268" i="2"/>
  <c r="H1269" i="2" s="1"/>
  <c r="W1268" i="2"/>
  <c r="BA1268" i="2"/>
  <c r="AG1268" i="2"/>
  <c r="AL1268" i="2"/>
  <c r="BU1267" i="2"/>
  <c r="O1267" i="2"/>
  <c r="X1268" i="2"/>
  <c r="AM1268" i="2"/>
  <c r="AW1268" i="2"/>
  <c r="AH1268" i="2"/>
  <c r="AR1268" i="2"/>
  <c r="BB1268" i="2"/>
  <c r="BG1268" i="2"/>
  <c r="I1269" i="2" s="1"/>
  <c r="BV1267" i="2"/>
  <c r="Q1268" i="2" l="1"/>
  <c r="BJ1268" i="2"/>
  <c r="BK1268" i="2"/>
  <c r="BY1268" i="2"/>
  <c r="CD1268" i="2"/>
  <c r="CE1268" i="2"/>
  <c r="CF1268" i="2"/>
  <c r="M1268" i="2"/>
  <c r="R1268" i="2" s="1"/>
  <c r="CA1268" i="2"/>
  <c r="N1268" i="2"/>
  <c r="S1268" i="2" s="1"/>
  <c r="BL1268" i="2"/>
  <c r="T1267" i="2"/>
  <c r="AJ1268" i="2"/>
  <c r="AD1268" i="2"/>
  <c r="AO1268" i="2"/>
  <c r="AT1268" i="2"/>
  <c r="AX1268" i="2" s="1"/>
  <c r="AE1268" i="2"/>
  <c r="AY1268" i="2"/>
  <c r="BC1268" i="2" s="1"/>
  <c r="BD1268" i="2"/>
  <c r="U1268" i="2"/>
  <c r="Y1268" i="2" s="1"/>
  <c r="BS1267" i="2"/>
  <c r="BZ1268" i="2"/>
  <c r="BO1268" i="2"/>
  <c r="BP1268" i="2"/>
  <c r="BQ1268" i="2"/>
  <c r="CJ1268" i="2" l="1"/>
  <c r="CK1268" i="2"/>
  <c r="CL1268" i="2"/>
  <c r="BH1268" i="2"/>
  <c r="F1269" i="2"/>
  <c r="AS1268" i="2"/>
  <c r="BX1268" i="2"/>
  <c r="K1268" i="2"/>
  <c r="P1268" i="2" s="1"/>
  <c r="BW1267" i="2"/>
  <c r="CH1267" i="2" s="1"/>
  <c r="AI1268" i="2"/>
  <c r="BI1268" i="2"/>
  <c r="AN1268" i="2"/>
  <c r="CC1268" i="2"/>
  <c r="CG1268" i="2" s="1"/>
  <c r="BN1268" i="2"/>
  <c r="CI1268" i="2" l="1"/>
  <c r="CM1268" i="2" s="1"/>
  <c r="Z1269" i="2"/>
  <c r="AA1269" i="2"/>
  <c r="AC1269" i="2"/>
  <c r="AB1269" i="2"/>
  <c r="AF1269" i="2"/>
  <c r="AU1269" i="2"/>
  <c r="AZ1269" i="2"/>
  <c r="V1269" i="2"/>
  <c r="AK1269" i="2"/>
  <c r="AP1269" i="2"/>
  <c r="BE1269" i="2"/>
  <c r="G1270" i="2" s="1"/>
  <c r="BT1268" i="2"/>
  <c r="J1269" i="2"/>
  <c r="AG1269" i="2"/>
  <c r="W1269" i="2"/>
  <c r="AQ1269" i="2"/>
  <c r="BF1269" i="2"/>
  <c r="H1270" i="2" s="1"/>
  <c r="AL1269" i="2"/>
  <c r="AV1269" i="2"/>
  <c r="BA1269" i="2"/>
  <c r="BU1268" i="2"/>
  <c r="X1269" i="2"/>
  <c r="AH1269" i="2"/>
  <c r="AW1269" i="2"/>
  <c r="BG1269" i="2"/>
  <c r="I1270" i="2" s="1"/>
  <c r="AR1269" i="2"/>
  <c r="BB1269" i="2"/>
  <c r="AM1269" i="2"/>
  <c r="BV1268" i="2"/>
  <c r="BM1268" i="2"/>
  <c r="BR1268" i="2" s="1"/>
  <c r="O1268" i="2"/>
  <c r="CE1269" i="2" l="1"/>
  <c r="BY1269" i="2"/>
  <c r="BL1269" i="2"/>
  <c r="CA1269" i="2"/>
  <c r="BZ1269" i="2"/>
  <c r="BK1269" i="2"/>
  <c r="CD1269" i="2"/>
  <c r="BJ1269" i="2"/>
  <c r="N1269" i="2"/>
  <c r="S1269" i="2" s="1"/>
  <c r="T1268" i="2"/>
  <c r="AD1269" i="2"/>
  <c r="AY1269" i="2"/>
  <c r="BC1269" i="2" s="1"/>
  <c r="AO1269" i="2"/>
  <c r="AJ1269" i="2"/>
  <c r="AT1269" i="2"/>
  <c r="AX1269" i="2" s="1"/>
  <c r="AE1269" i="2"/>
  <c r="U1269" i="2"/>
  <c r="Y1269" i="2" s="1"/>
  <c r="BD1269" i="2"/>
  <c r="BS1268" i="2"/>
  <c r="CF1269" i="2"/>
  <c r="M1269" i="2"/>
  <c r="R1269" i="2" s="1"/>
  <c r="L1269" i="2"/>
  <c r="Q1269" i="2" s="1"/>
  <c r="BO1269" i="2"/>
  <c r="BP1269" i="2"/>
  <c r="BQ1269" i="2"/>
  <c r="CJ1269" i="2" l="1"/>
  <c r="CL1269" i="2"/>
  <c r="CK1269" i="2"/>
  <c r="BX1269" i="2"/>
  <c r="AS1269" i="2"/>
  <c r="AI1269" i="2"/>
  <c r="BI1269" i="2"/>
  <c r="BW1268" i="2"/>
  <c r="CH1268" i="2" s="1"/>
  <c r="K1269" i="2"/>
  <c r="P1269" i="2" s="1"/>
  <c r="BH1269" i="2"/>
  <c r="F1270" i="2"/>
  <c r="AN1269" i="2"/>
  <c r="CC1269" i="2"/>
  <c r="CG1269" i="2" s="1"/>
  <c r="BN1269" i="2"/>
  <c r="CI1269" i="2" l="1"/>
  <c r="CM1269" i="2" s="1"/>
  <c r="V1270" i="2"/>
  <c r="Z1270" i="2"/>
  <c r="AC1270" i="2"/>
  <c r="AB1270" i="2"/>
  <c r="BT1269" i="2"/>
  <c r="L1270" i="2" s="1"/>
  <c r="BF1270" i="2"/>
  <c r="H1271" i="2" s="1"/>
  <c r="BU1269" i="2"/>
  <c r="M1270" i="2" s="1"/>
  <c r="AV1270" i="2"/>
  <c r="BA1270" i="2"/>
  <c r="AG1270" i="2"/>
  <c r="W1270" i="2"/>
  <c r="AQ1270" i="2"/>
  <c r="AL1270" i="2"/>
  <c r="AK1270" i="2"/>
  <c r="AZ1270" i="2"/>
  <c r="BE1270" i="2"/>
  <c r="G1271" i="2" s="1"/>
  <c r="AF1270" i="2"/>
  <c r="AP1270" i="2"/>
  <c r="AU1270" i="2"/>
  <c r="O1269" i="2"/>
  <c r="BM1269" i="2"/>
  <c r="BR1269" i="2" s="1"/>
  <c r="AR1270" i="2"/>
  <c r="BG1270" i="2"/>
  <c r="I1271" i="2" s="1"/>
  <c r="AH1270" i="2"/>
  <c r="AW1270" i="2"/>
  <c r="BB1270" i="2"/>
  <c r="AM1270" i="2"/>
  <c r="X1270" i="2"/>
  <c r="BV1269" i="2"/>
  <c r="J1270" i="2"/>
  <c r="AA1270" i="2" l="1"/>
  <c r="Q1270" i="2" s="1"/>
  <c r="BK1270" i="2"/>
  <c r="BZ1270" i="2"/>
  <c r="CE1270" i="2"/>
  <c r="BJ1270" i="2"/>
  <c r="CD1270" i="2"/>
  <c r="BY1270" i="2"/>
  <c r="CF1270" i="2"/>
  <c r="N1270" i="2"/>
  <c r="BL1270" i="2"/>
  <c r="CA1270" i="2"/>
  <c r="T1269" i="2"/>
  <c r="AE1270" i="2"/>
  <c r="AY1270" i="2"/>
  <c r="BC1270" i="2" s="1"/>
  <c r="AJ1270" i="2"/>
  <c r="AO1270" i="2"/>
  <c r="AT1270" i="2"/>
  <c r="AX1270" i="2" s="1"/>
  <c r="BD1270" i="2"/>
  <c r="U1270" i="2"/>
  <c r="Y1270" i="2" s="1"/>
  <c r="BS1269" i="2"/>
  <c r="BQ1270" i="2"/>
  <c r="BO1270" i="2"/>
  <c r="BP1270" i="2"/>
  <c r="S1270" i="2" l="1"/>
  <c r="R1270" i="2"/>
  <c r="CJ1270" i="2"/>
  <c r="CK1270" i="2"/>
  <c r="CL1270" i="2"/>
  <c r="AD1270" i="2"/>
  <c r="BW1269" i="2"/>
  <c r="CH1269" i="2" s="1"/>
  <c r="K1270" i="2"/>
  <c r="P1270" i="2" s="1"/>
  <c r="BI1270" i="2"/>
  <c r="AI1270" i="2"/>
  <c r="AS1270" i="2"/>
  <c r="BX1270" i="2"/>
  <c r="F1271" i="2"/>
  <c r="BH1270" i="2"/>
  <c r="AN1270" i="2"/>
  <c r="CC1270" i="2"/>
  <c r="CG1270" i="2" s="1"/>
  <c r="BN1270" i="2"/>
  <c r="CI1270" i="2" l="1"/>
  <c r="CM1270" i="2" s="1"/>
  <c r="V1271" i="2"/>
  <c r="Z1271" i="2"/>
  <c r="AB1271" i="2"/>
  <c r="AC1271" i="2"/>
  <c r="BE1271" i="2"/>
  <c r="G1272" i="2" s="1"/>
  <c r="AZ1271" i="2"/>
  <c r="AF1271" i="2"/>
  <c r="AU1271" i="2"/>
  <c r="BT1270" i="2"/>
  <c r="O1270" i="2"/>
  <c r="J1271" i="2"/>
  <c r="AL1271" i="2"/>
  <c r="W1271" i="2"/>
  <c r="BF1271" i="2"/>
  <c r="H1272" i="2" s="1"/>
  <c r="AG1271" i="2"/>
  <c r="BA1271" i="2"/>
  <c r="AV1271" i="2"/>
  <c r="AQ1271" i="2"/>
  <c r="BU1270" i="2"/>
  <c r="BB1271" i="2"/>
  <c r="AW1271" i="2"/>
  <c r="X1271" i="2"/>
  <c r="BG1271" i="2"/>
  <c r="I1272" i="2" s="1"/>
  <c r="AH1271" i="2"/>
  <c r="AM1271" i="2"/>
  <c r="AR1271" i="2"/>
  <c r="BV1270" i="2"/>
  <c r="BM1270" i="2"/>
  <c r="BR1270" i="2" s="1"/>
  <c r="AK1271" i="2" l="1"/>
  <c r="AP1271" i="2"/>
  <c r="BY1271" i="2" s="1"/>
  <c r="AA1271" i="2"/>
  <c r="AD1271" i="2" s="1"/>
  <c r="BL1271" i="2"/>
  <c r="BZ1271" i="2"/>
  <c r="BJ1271" i="2"/>
  <c r="CA1271" i="2"/>
  <c r="BK1271" i="2"/>
  <c r="N1271" i="2"/>
  <c r="CE1271" i="2"/>
  <c r="CF1271" i="2"/>
  <c r="M1271" i="2"/>
  <c r="T1270" i="2"/>
  <c r="AY1271" i="2"/>
  <c r="BC1271" i="2" s="1"/>
  <c r="AJ1271" i="2"/>
  <c r="AE1271" i="2"/>
  <c r="U1271" i="2"/>
  <c r="Y1271" i="2" s="1"/>
  <c r="BD1271" i="2"/>
  <c r="AO1271" i="2"/>
  <c r="AT1271" i="2"/>
  <c r="AX1271" i="2" s="1"/>
  <c r="BS1270" i="2"/>
  <c r="L1271" i="2"/>
  <c r="BP1271" i="2"/>
  <c r="BQ1271" i="2"/>
  <c r="BO1271" i="2"/>
  <c r="Q1271" i="2" l="1"/>
  <c r="S1271" i="2"/>
  <c r="R1271" i="2"/>
  <c r="CK1271" i="2"/>
  <c r="CL1271" i="2"/>
  <c r="CJ1271" i="2"/>
  <c r="CD1271" i="2"/>
  <c r="AS1271" i="2"/>
  <c r="BX1271" i="2"/>
  <c r="AI1271" i="2"/>
  <c r="BI1271" i="2"/>
  <c r="AN1271" i="2"/>
  <c r="CC1271" i="2"/>
  <c r="BW1270" i="2"/>
  <c r="CH1270" i="2" s="1"/>
  <c r="K1271" i="2"/>
  <c r="P1271" i="2" s="1"/>
  <c r="BH1271" i="2"/>
  <c r="F1272" i="2"/>
  <c r="BN1271" i="2"/>
  <c r="CG1271" i="2" l="1"/>
  <c r="CI1271" i="2"/>
  <c r="CM1271" i="2" s="1"/>
  <c r="BT1271" i="2"/>
  <c r="L1272" i="2" s="1"/>
  <c r="AC1272" i="2"/>
  <c r="AB1272" i="2"/>
  <c r="Z1272" i="2"/>
  <c r="AA1272" i="2"/>
  <c r="AK1272" i="2"/>
  <c r="AP1272" i="2"/>
  <c r="BB1272" i="2"/>
  <c r="AH1272" i="2"/>
  <c r="AM1272" i="2"/>
  <c r="AW1272" i="2"/>
  <c r="AR1272" i="2"/>
  <c r="BG1272" i="2"/>
  <c r="I1273" i="2" s="1"/>
  <c r="X1272" i="2"/>
  <c r="BV1271" i="2"/>
  <c r="O1271" i="2"/>
  <c r="BM1271" i="2"/>
  <c r="BR1271" i="2" s="1"/>
  <c r="BA1272" i="2"/>
  <c r="BF1272" i="2"/>
  <c r="H1273" i="2" s="1"/>
  <c r="AL1272" i="2"/>
  <c r="AG1272" i="2"/>
  <c r="W1272" i="2"/>
  <c r="AQ1272" i="2"/>
  <c r="AV1272" i="2"/>
  <c r="BU1271" i="2"/>
  <c r="J1272" i="2"/>
  <c r="Q1272" i="2" l="1"/>
  <c r="V1272" i="2"/>
  <c r="AU1272" i="2"/>
  <c r="CD1272" i="2" s="1"/>
  <c r="AZ1272" i="2"/>
  <c r="AF1272" i="2"/>
  <c r="BE1272" i="2"/>
  <c r="G1273" i="2" s="1"/>
  <c r="BZ1272" i="2"/>
  <c r="CA1272" i="2"/>
  <c r="BK1272" i="2"/>
  <c r="CF1272" i="2"/>
  <c r="M1272" i="2"/>
  <c r="R1272" i="2" s="1"/>
  <c r="CE1272" i="2"/>
  <c r="T1271" i="2"/>
  <c r="AE1272" i="2"/>
  <c r="U1272" i="2"/>
  <c r="AO1272" i="2"/>
  <c r="AJ1272" i="2"/>
  <c r="BD1272" i="2"/>
  <c r="AT1272" i="2"/>
  <c r="AY1272" i="2"/>
  <c r="BS1271" i="2"/>
  <c r="BL1272" i="2"/>
  <c r="N1272" i="2"/>
  <c r="S1272" i="2" s="1"/>
  <c r="BP1272" i="2"/>
  <c r="BQ1272" i="2"/>
  <c r="Y1272" i="2" l="1"/>
  <c r="CL1272" i="2"/>
  <c r="CK1272" i="2"/>
  <c r="AX1272" i="2"/>
  <c r="BC1272" i="2"/>
  <c r="BJ1272" i="2"/>
  <c r="BY1272" i="2"/>
  <c r="K1272" i="2"/>
  <c r="P1272" i="2" s="1"/>
  <c r="BW1271" i="2"/>
  <c r="CH1271" i="2" s="1"/>
  <c r="BH1272" i="2"/>
  <c r="F1273" i="2"/>
  <c r="AI1272" i="2"/>
  <c r="BI1272" i="2"/>
  <c r="AD1272" i="2"/>
  <c r="AA1273" i="2" s="1"/>
  <c r="AN1272" i="2"/>
  <c r="CC1272" i="2"/>
  <c r="CG1272" i="2" s="1"/>
  <c r="AS1272" i="2"/>
  <c r="BX1272" i="2"/>
  <c r="BN1272" i="2"/>
  <c r="BO1272" i="2"/>
  <c r="CI1272" i="2" l="1"/>
  <c r="CJ1272" i="2"/>
  <c r="AB1273" i="2"/>
  <c r="AC1273" i="2"/>
  <c r="Z1273" i="2"/>
  <c r="BV1272" i="2"/>
  <c r="N1273" i="2" s="1"/>
  <c r="BG1273" i="2"/>
  <c r="I1274" i="2" s="1"/>
  <c r="X1273" i="2"/>
  <c r="AM1273" i="2"/>
  <c r="BB1273" i="2"/>
  <c r="AW1273" i="2"/>
  <c r="AR1273" i="2"/>
  <c r="AH1273" i="2"/>
  <c r="W1273" i="2"/>
  <c r="AL1273" i="2"/>
  <c r="AG1273" i="2"/>
  <c r="BA1273" i="2"/>
  <c r="AQ1273" i="2"/>
  <c r="AV1273" i="2"/>
  <c r="BF1273" i="2"/>
  <c r="H1274" i="2" s="1"/>
  <c r="BU1272" i="2"/>
  <c r="J1273" i="2"/>
  <c r="O1272" i="2"/>
  <c r="BM1272" i="2"/>
  <c r="BR1272" i="2" s="1"/>
  <c r="V1273" i="2"/>
  <c r="AU1273" i="2"/>
  <c r="BE1273" i="2"/>
  <c r="G1274" i="2" s="1"/>
  <c r="AP1273" i="2"/>
  <c r="AK1273" i="2"/>
  <c r="AF1273" i="2"/>
  <c r="AZ1273" i="2"/>
  <c r="BT1272" i="2"/>
  <c r="S1273" i="2" l="1"/>
  <c r="CM1272" i="2"/>
  <c r="BL1273" i="2"/>
  <c r="CA1273" i="2"/>
  <c r="CF1273" i="2"/>
  <c r="BZ1273" i="2"/>
  <c r="CD1273" i="2"/>
  <c r="T1272" i="2"/>
  <c r="BD1273" i="2"/>
  <c r="AY1273" i="2"/>
  <c r="BC1273" i="2" s="1"/>
  <c r="AJ1273" i="2"/>
  <c r="AT1273" i="2"/>
  <c r="AX1273" i="2" s="1"/>
  <c r="AO1273" i="2"/>
  <c r="U1273" i="2"/>
  <c r="Y1273" i="2" s="1"/>
  <c r="AE1273" i="2"/>
  <c r="BS1272" i="2"/>
  <c r="M1273" i="2"/>
  <c r="R1273" i="2" s="1"/>
  <c r="BK1273" i="2"/>
  <c r="L1273" i="2"/>
  <c r="Q1273" i="2" s="1"/>
  <c r="BY1273" i="2"/>
  <c r="CE1273" i="2"/>
  <c r="BJ1273" i="2"/>
  <c r="BQ1273" i="2"/>
  <c r="BP1273" i="2"/>
  <c r="BO1273" i="2"/>
  <c r="CJ1273" i="2" l="1"/>
  <c r="CK1273" i="2"/>
  <c r="CL1273" i="2"/>
  <c r="AC1274" i="2"/>
  <c r="BW1272" i="2"/>
  <c r="CH1272" i="2" s="1"/>
  <c r="K1273" i="2"/>
  <c r="P1273" i="2" s="1"/>
  <c r="BX1273" i="2"/>
  <c r="AS1273" i="2"/>
  <c r="F1274" i="2"/>
  <c r="BH1273" i="2"/>
  <c r="AI1273" i="2"/>
  <c r="BI1273" i="2"/>
  <c r="AD1273" i="2"/>
  <c r="AN1273" i="2"/>
  <c r="CC1273" i="2"/>
  <c r="CG1273" i="2" s="1"/>
  <c r="BN1273" i="2"/>
  <c r="CI1273" i="2" l="1"/>
  <c r="CM1273" i="2" s="1"/>
  <c r="AZ1274" i="2"/>
  <c r="AB1274" i="2"/>
  <c r="Z1274" i="2"/>
  <c r="W1274" i="2"/>
  <c r="BT1273" i="2"/>
  <c r="L1274" i="2" s="1"/>
  <c r="AU1274" i="2"/>
  <c r="AP1274" i="2"/>
  <c r="AF1274" i="2"/>
  <c r="AV1274" i="2"/>
  <c r="AG1274" i="2"/>
  <c r="BA1274" i="2"/>
  <c r="AL1274" i="2"/>
  <c r="BF1274" i="2"/>
  <c r="H1275" i="2" s="1"/>
  <c r="BU1273" i="2"/>
  <c r="M1274" i="2" s="1"/>
  <c r="AQ1274" i="2"/>
  <c r="AW1274" i="2"/>
  <c r="AH1274" i="2"/>
  <c r="AM1274" i="2"/>
  <c r="AR1274" i="2"/>
  <c r="BB1274" i="2"/>
  <c r="X1274" i="2"/>
  <c r="BG1274" i="2"/>
  <c r="I1275" i="2" s="1"/>
  <c r="BV1273" i="2"/>
  <c r="BM1273" i="2"/>
  <c r="BR1273" i="2" s="1"/>
  <c r="O1273" i="2"/>
  <c r="J1274" i="2"/>
  <c r="AK1274" i="2" l="1"/>
  <c r="CD1274" i="2" s="1"/>
  <c r="BE1274" i="2"/>
  <c r="G1275" i="2" s="1"/>
  <c r="AA1274" i="2"/>
  <c r="Q1274" i="2" s="1"/>
  <c r="V1274" i="2"/>
  <c r="BJ1274" i="2"/>
  <c r="BZ1274" i="2"/>
  <c r="BK1274" i="2"/>
  <c r="CE1274" i="2"/>
  <c r="CF1274" i="2"/>
  <c r="CA1274" i="2"/>
  <c r="N1274" i="2"/>
  <c r="BL1274" i="2"/>
  <c r="T1273" i="2"/>
  <c r="AT1274" i="2"/>
  <c r="AX1274" i="2" s="1"/>
  <c r="AO1274" i="2"/>
  <c r="BD1274" i="2"/>
  <c r="AY1274" i="2"/>
  <c r="BC1274" i="2" s="1"/>
  <c r="AJ1274" i="2"/>
  <c r="U1274" i="2"/>
  <c r="AE1274" i="2"/>
  <c r="BS1273" i="2"/>
  <c r="BP1274" i="2"/>
  <c r="BQ1274" i="2"/>
  <c r="BO1274" i="2"/>
  <c r="S1274" i="2" l="1"/>
  <c r="R1274" i="2"/>
  <c r="CL1274" i="2"/>
  <c r="CJ1274" i="2"/>
  <c r="CK1274" i="2"/>
  <c r="BY1274" i="2"/>
  <c r="Y1274" i="2"/>
  <c r="AN1274" i="2"/>
  <c r="CC1274" i="2"/>
  <c r="CG1274" i="2" s="1"/>
  <c r="AD1274" i="2"/>
  <c r="AA1275" i="2" s="1"/>
  <c r="BW1273" i="2"/>
  <c r="CH1273" i="2" s="1"/>
  <c r="K1274" i="2"/>
  <c r="P1274" i="2" s="1"/>
  <c r="AI1274" i="2"/>
  <c r="BI1274" i="2"/>
  <c r="BH1274" i="2"/>
  <c r="F1275" i="2"/>
  <c r="AS1274" i="2"/>
  <c r="BX1274" i="2"/>
  <c r="BN1274" i="2"/>
  <c r="CI1274" i="2" l="1"/>
  <c r="CM1274" i="2" s="1"/>
  <c r="AC1275" i="2"/>
  <c r="AB1275" i="2"/>
  <c r="Z1275" i="2"/>
  <c r="AH1275" i="2"/>
  <c r="AW1275" i="2"/>
  <c r="BG1275" i="2"/>
  <c r="I1276" i="2" s="1"/>
  <c r="AM1275" i="2"/>
  <c r="AR1275" i="2"/>
  <c r="X1275" i="2"/>
  <c r="BB1275" i="2"/>
  <c r="BV1274" i="2"/>
  <c r="J1275" i="2"/>
  <c r="O1274" i="2"/>
  <c r="BM1274" i="2"/>
  <c r="BR1274" i="2" s="1"/>
  <c r="BF1275" i="2"/>
  <c r="H1276" i="2" s="1"/>
  <c r="AV1275" i="2"/>
  <c r="AG1275" i="2"/>
  <c r="AQ1275" i="2"/>
  <c r="BA1275" i="2"/>
  <c r="W1275" i="2"/>
  <c r="AL1275" i="2"/>
  <c r="BU1274" i="2"/>
  <c r="M1275" i="2" s="1"/>
  <c r="BE1275" i="2"/>
  <c r="G1276" i="2" s="1"/>
  <c r="AF1275" i="2"/>
  <c r="AU1275" i="2"/>
  <c r="AZ1275" i="2"/>
  <c r="V1275" i="2"/>
  <c r="AK1275" i="2"/>
  <c r="AP1275" i="2"/>
  <c r="BT1274" i="2"/>
  <c r="R1275" i="2" l="1"/>
  <c r="BY1275" i="2"/>
  <c r="BZ1275" i="2"/>
  <c r="CE1275" i="2"/>
  <c r="CA1275" i="2"/>
  <c r="L1275" i="2"/>
  <c r="Q1275" i="2" s="1"/>
  <c r="CD1275" i="2"/>
  <c r="BJ1275" i="2"/>
  <c r="T1274" i="2"/>
  <c r="AE1275" i="2"/>
  <c r="AD1275" i="2"/>
  <c r="AJ1275" i="2"/>
  <c r="AO1275" i="2"/>
  <c r="AT1275" i="2"/>
  <c r="AX1275" i="2" s="1"/>
  <c r="AY1275" i="2"/>
  <c r="BC1275" i="2" s="1"/>
  <c r="BD1275" i="2"/>
  <c r="U1275" i="2"/>
  <c r="Y1275" i="2" s="1"/>
  <c r="BS1274" i="2"/>
  <c r="BL1275" i="2"/>
  <c r="BK1275" i="2"/>
  <c r="N1275" i="2"/>
  <c r="S1275" i="2" s="1"/>
  <c r="CF1275" i="2"/>
  <c r="BQ1275" i="2"/>
  <c r="BP1275" i="2"/>
  <c r="BO1275" i="2"/>
  <c r="CK1275" i="2" l="1"/>
  <c r="CJ1275" i="2"/>
  <c r="CL1275" i="2"/>
  <c r="AC1276" i="2"/>
  <c r="BV1275" i="2"/>
  <c r="N1276" i="2" s="1"/>
  <c r="BW1274" i="2"/>
  <c r="CH1274" i="2" s="1"/>
  <c r="K1275" i="2"/>
  <c r="P1275" i="2" s="1"/>
  <c r="BI1275" i="2"/>
  <c r="AI1275" i="2"/>
  <c r="AS1275" i="2"/>
  <c r="BX1275" i="2"/>
  <c r="BG1276" i="2"/>
  <c r="I1277" i="2" s="1"/>
  <c r="AM1276" i="2"/>
  <c r="AW1276" i="2"/>
  <c r="BB1276" i="2"/>
  <c r="X1276" i="2"/>
  <c r="AH1276" i="2"/>
  <c r="AR1276" i="2"/>
  <c r="BH1275" i="2"/>
  <c r="F1276" i="2"/>
  <c r="AN1275" i="2"/>
  <c r="CC1275" i="2"/>
  <c r="CG1275" i="2" s="1"/>
  <c r="BN1275" i="2"/>
  <c r="CI1275" i="2" l="1"/>
  <c r="CM1275" i="2" s="1"/>
  <c r="AA1276" i="2"/>
  <c r="AB1276" i="2"/>
  <c r="Z1276" i="2"/>
  <c r="BL1276" i="2"/>
  <c r="CA1276" i="2"/>
  <c r="CF1276" i="2"/>
  <c r="J1276" i="2"/>
  <c r="BM1275" i="2"/>
  <c r="BR1275" i="2" s="1"/>
  <c r="BU1275" i="2"/>
  <c r="W1276" i="2"/>
  <c r="BA1276" i="2"/>
  <c r="AG1276" i="2"/>
  <c r="AV1276" i="2"/>
  <c r="AL1276" i="2"/>
  <c r="AQ1276" i="2"/>
  <c r="BF1276" i="2"/>
  <c r="H1277" i="2" s="1"/>
  <c r="O1275" i="2"/>
  <c r="AZ1276" i="2"/>
  <c r="AK1276" i="2"/>
  <c r="BE1276" i="2"/>
  <c r="G1277" i="2" s="1"/>
  <c r="AP1276" i="2"/>
  <c r="AU1276" i="2"/>
  <c r="V1276" i="2"/>
  <c r="AF1276" i="2"/>
  <c r="BT1275" i="2"/>
  <c r="BQ1276" i="2"/>
  <c r="S1276" i="2" l="1"/>
  <c r="CL1276" i="2"/>
  <c r="BY1276" i="2"/>
  <c r="BK1276" i="2"/>
  <c r="BZ1276" i="2"/>
  <c r="CE1276" i="2"/>
  <c r="L1276" i="2"/>
  <c r="Q1276" i="2" s="1"/>
  <c r="BJ1276" i="2"/>
  <c r="M1276" i="2"/>
  <c r="R1276" i="2" s="1"/>
  <c r="CD1276" i="2"/>
  <c r="T1275" i="2"/>
  <c r="U1276" i="2"/>
  <c r="Y1276" i="2" s="1"/>
  <c r="AE1276" i="2"/>
  <c r="AT1276" i="2"/>
  <c r="AX1276" i="2" s="1"/>
  <c r="AJ1276" i="2"/>
  <c r="AO1276" i="2"/>
  <c r="AY1276" i="2"/>
  <c r="BC1276" i="2" s="1"/>
  <c r="BD1276" i="2"/>
  <c r="BS1275" i="2"/>
  <c r="BO1276" i="2"/>
  <c r="BP1276" i="2"/>
  <c r="CJ1276" i="2" l="1"/>
  <c r="CK1276" i="2"/>
  <c r="AC1277" i="2"/>
  <c r="BW1275" i="2"/>
  <c r="CH1275" i="2" s="1"/>
  <c r="K1276" i="2"/>
  <c r="P1276" i="2" s="1"/>
  <c r="AN1276" i="2"/>
  <c r="CC1276" i="2"/>
  <c r="CG1276" i="2" s="1"/>
  <c r="BH1276" i="2"/>
  <c r="F1277" i="2"/>
  <c r="BI1276" i="2"/>
  <c r="AI1276" i="2"/>
  <c r="AS1276" i="2"/>
  <c r="BX1276" i="2"/>
  <c r="AD1276" i="2"/>
  <c r="BN1276" i="2"/>
  <c r="CI1276" i="2" l="1"/>
  <c r="CM1276" i="2" s="1"/>
  <c r="AA1277" i="2"/>
  <c r="AB1277" i="2"/>
  <c r="Z1277" i="2"/>
  <c r="J1277" i="2"/>
  <c r="O1276" i="2"/>
  <c r="BA1277" i="2"/>
  <c r="AV1277" i="2"/>
  <c r="BF1277" i="2"/>
  <c r="H1278" i="2" s="1"/>
  <c r="AL1277" i="2"/>
  <c r="AG1277" i="2"/>
  <c r="W1277" i="2"/>
  <c r="AQ1277" i="2"/>
  <c r="BU1276" i="2"/>
  <c r="BM1276" i="2"/>
  <c r="BR1276" i="2" s="1"/>
  <c r="AR1277" i="2"/>
  <c r="AM1277" i="2"/>
  <c r="BB1277" i="2"/>
  <c r="AH1277" i="2"/>
  <c r="BG1277" i="2"/>
  <c r="I1278" i="2" s="1"/>
  <c r="AW1277" i="2"/>
  <c r="X1277" i="2"/>
  <c r="BV1276" i="2"/>
  <c r="AZ1277" i="2"/>
  <c r="AK1277" i="2"/>
  <c r="AU1277" i="2"/>
  <c r="AP1277" i="2"/>
  <c r="BE1277" i="2"/>
  <c r="G1278" i="2" s="1"/>
  <c r="AF1277" i="2"/>
  <c r="V1277" i="2"/>
  <c r="BT1276" i="2"/>
  <c r="BK1277" i="2" l="1"/>
  <c r="BJ1277" i="2"/>
  <c r="BZ1277" i="2"/>
  <c r="L1277" i="2"/>
  <c r="Q1277" i="2" s="1"/>
  <c r="BY1277" i="2"/>
  <c r="CF1277" i="2"/>
  <c r="T1276" i="2"/>
  <c r="AD1277" i="2"/>
  <c r="U1277" i="2"/>
  <c r="Y1277" i="2" s="1"/>
  <c r="AT1277" i="2"/>
  <c r="AX1277" i="2" s="1"/>
  <c r="AJ1277" i="2"/>
  <c r="AO1277" i="2"/>
  <c r="BD1277" i="2"/>
  <c r="AY1277" i="2"/>
  <c r="BC1277" i="2" s="1"/>
  <c r="AE1277" i="2"/>
  <c r="BS1276" i="2"/>
  <c r="N1277" i="2"/>
  <c r="S1277" i="2" s="1"/>
  <c r="CA1277" i="2"/>
  <c r="BL1277" i="2"/>
  <c r="M1277" i="2"/>
  <c r="R1277" i="2" s="1"/>
  <c r="CD1277" i="2"/>
  <c r="CE1277" i="2"/>
  <c r="BP1277" i="2"/>
  <c r="BO1277" i="2"/>
  <c r="BQ1277" i="2"/>
  <c r="CL1277" i="2" l="1"/>
  <c r="CJ1277" i="2"/>
  <c r="CK1277" i="2"/>
  <c r="BH1277" i="2"/>
  <c r="F1278" i="2"/>
  <c r="BW1276" i="2"/>
  <c r="CH1276" i="2" s="1"/>
  <c r="K1277" i="2"/>
  <c r="P1277" i="2" s="1"/>
  <c r="AS1277" i="2"/>
  <c r="BX1277" i="2"/>
  <c r="AI1277" i="2"/>
  <c r="BI1277" i="2"/>
  <c r="AN1277" i="2"/>
  <c r="CC1277" i="2"/>
  <c r="CG1277" i="2" s="1"/>
  <c r="BN1277" i="2"/>
  <c r="CI1277" i="2" l="1"/>
  <c r="CM1277" i="2" s="1"/>
  <c r="AA1278" i="2"/>
  <c r="AB1278" i="2"/>
  <c r="Z1278" i="2"/>
  <c r="AC1278" i="2"/>
  <c r="AV1278" i="2"/>
  <c r="AL1278" i="2"/>
  <c r="AM1278" i="2"/>
  <c r="BV1277" i="2"/>
  <c r="N1278" i="2" s="1"/>
  <c r="BU1277" i="2"/>
  <c r="M1278" i="2" s="1"/>
  <c r="BA1278" i="2"/>
  <c r="BG1278" i="2"/>
  <c r="I1279" i="2" s="1"/>
  <c r="X1278" i="2"/>
  <c r="AR1278" i="2"/>
  <c r="AW1278" i="2"/>
  <c r="BB1278" i="2"/>
  <c r="AQ1278" i="2"/>
  <c r="BF1278" i="2"/>
  <c r="H1279" i="2" s="1"/>
  <c r="AH1278" i="2"/>
  <c r="AG1278" i="2"/>
  <c r="W1278" i="2"/>
  <c r="O1277" i="2"/>
  <c r="J1278" i="2"/>
  <c r="BM1277" i="2"/>
  <c r="BR1277" i="2" s="1"/>
  <c r="AF1278" i="2"/>
  <c r="AP1278" i="2"/>
  <c r="AZ1278" i="2"/>
  <c r="AK1278" i="2"/>
  <c r="V1278" i="2"/>
  <c r="BE1278" i="2"/>
  <c r="G1279" i="2" s="1"/>
  <c r="AU1278" i="2"/>
  <c r="BT1277" i="2"/>
  <c r="S1278" i="2" l="1"/>
  <c r="R1278" i="2"/>
  <c r="BK1278" i="2"/>
  <c r="CE1278" i="2"/>
  <c r="CF1278" i="2"/>
  <c r="BZ1278" i="2"/>
  <c r="CA1278" i="2"/>
  <c r="BL1278" i="2"/>
  <c r="CD1278" i="2"/>
  <c r="BY1278" i="2"/>
  <c r="L1278" i="2"/>
  <c r="Q1278" i="2" s="1"/>
  <c r="BJ1278" i="2"/>
  <c r="T1277" i="2"/>
  <c r="AT1278" i="2"/>
  <c r="AX1278" i="2" s="1"/>
  <c r="AE1278" i="2"/>
  <c r="AJ1278" i="2"/>
  <c r="AO1278" i="2"/>
  <c r="U1278" i="2"/>
  <c r="Y1278" i="2" s="1"/>
  <c r="AY1278" i="2"/>
  <c r="BC1278" i="2" s="1"/>
  <c r="AD1278" i="2"/>
  <c r="BD1278" i="2"/>
  <c r="BS1277" i="2"/>
  <c r="BQ1278" i="2"/>
  <c r="BP1278" i="2"/>
  <c r="BO1278" i="2"/>
  <c r="CL1278" i="2" l="1"/>
  <c r="CK1278" i="2"/>
  <c r="CJ1278" i="2"/>
  <c r="BW1277" i="2"/>
  <c r="CH1277" i="2" s="1"/>
  <c r="K1278" i="2"/>
  <c r="P1278" i="2" s="1"/>
  <c r="AN1278" i="2"/>
  <c r="CC1278" i="2"/>
  <c r="CG1278" i="2" s="1"/>
  <c r="BI1278" i="2"/>
  <c r="AI1278" i="2"/>
  <c r="BH1278" i="2"/>
  <c r="F1279" i="2"/>
  <c r="AS1278" i="2"/>
  <c r="BX1278" i="2"/>
  <c r="BN1278" i="2"/>
  <c r="CI1278" i="2" l="1"/>
  <c r="CM1278" i="2" s="1"/>
  <c r="AA1279" i="2"/>
  <c r="Z1279" i="2"/>
  <c r="AC1279" i="2"/>
  <c r="AB1279" i="2"/>
  <c r="BB1279" i="2"/>
  <c r="X1279" i="2"/>
  <c r="AW1279" i="2"/>
  <c r="BG1279" i="2"/>
  <c r="I1280" i="2" s="1"/>
  <c r="AR1279" i="2"/>
  <c r="AM1279" i="2"/>
  <c r="AH1279" i="2"/>
  <c r="BV1278" i="2"/>
  <c r="BM1278" i="2"/>
  <c r="BR1278" i="2" s="1"/>
  <c r="O1278" i="2"/>
  <c r="AG1279" i="2"/>
  <c r="BA1279" i="2"/>
  <c r="AL1279" i="2"/>
  <c r="AQ1279" i="2"/>
  <c r="AV1279" i="2"/>
  <c r="BF1279" i="2"/>
  <c r="H1280" i="2" s="1"/>
  <c r="W1279" i="2"/>
  <c r="BU1278" i="2"/>
  <c r="J1279" i="2"/>
  <c r="AU1279" i="2"/>
  <c r="AP1279" i="2"/>
  <c r="V1279" i="2"/>
  <c r="BE1279" i="2"/>
  <c r="G1280" i="2" s="1"/>
  <c r="AF1279" i="2"/>
  <c r="BT1278" i="2"/>
  <c r="AK1279" i="2" l="1"/>
  <c r="CD1279" i="2" s="1"/>
  <c r="AZ1279" i="2"/>
  <c r="BJ1279" i="2" s="1"/>
  <c r="BL1279" i="2"/>
  <c r="CA1279" i="2"/>
  <c r="CF1279" i="2"/>
  <c r="BZ1279" i="2"/>
  <c r="L1279" i="2"/>
  <c r="Q1279" i="2" s="1"/>
  <c r="BK1279" i="2"/>
  <c r="M1279" i="2"/>
  <c r="R1279" i="2" s="1"/>
  <c r="CE1279" i="2"/>
  <c r="T1278" i="2"/>
  <c r="AY1279" i="2"/>
  <c r="AT1279" i="2"/>
  <c r="AX1279" i="2" s="1"/>
  <c r="AD1279" i="2"/>
  <c r="AJ1279" i="2"/>
  <c r="AO1279" i="2"/>
  <c r="AE1279" i="2"/>
  <c r="BD1279" i="2"/>
  <c r="U1279" i="2"/>
  <c r="Y1279" i="2" s="1"/>
  <c r="BS1278" i="2"/>
  <c r="N1279" i="2"/>
  <c r="S1279" i="2" s="1"/>
  <c r="BP1279" i="2"/>
  <c r="BO1279" i="2"/>
  <c r="BQ1279" i="2"/>
  <c r="CL1279" i="2" l="1"/>
  <c r="CK1279" i="2"/>
  <c r="CJ1279" i="2"/>
  <c r="BY1279" i="2"/>
  <c r="BC1279" i="2"/>
  <c r="K1279" i="2"/>
  <c r="P1279" i="2" s="1"/>
  <c r="BW1278" i="2"/>
  <c r="CH1278" i="2" s="1"/>
  <c r="AS1279" i="2"/>
  <c r="BX1279" i="2"/>
  <c r="AN1279" i="2"/>
  <c r="CC1279" i="2"/>
  <c r="CG1279" i="2" s="1"/>
  <c r="BH1279" i="2"/>
  <c r="F1280" i="2"/>
  <c r="AI1279" i="2"/>
  <c r="BI1279" i="2"/>
  <c r="BN1279" i="2"/>
  <c r="CI1279" i="2" l="1"/>
  <c r="CM1279" i="2" s="1"/>
  <c r="AC1280" i="2"/>
  <c r="Z1280" i="2"/>
  <c r="AB1280" i="2"/>
  <c r="AA1280" i="2"/>
  <c r="BV1279" i="2"/>
  <c r="N1280" i="2" s="1"/>
  <c r="BG1280" i="2"/>
  <c r="I1281" i="2" s="1"/>
  <c r="AM1280" i="2"/>
  <c r="X1280" i="2"/>
  <c r="AW1280" i="2"/>
  <c r="BB1280" i="2"/>
  <c r="AR1280" i="2"/>
  <c r="AH1280" i="2"/>
  <c r="W1280" i="2"/>
  <c r="AV1280" i="2"/>
  <c r="AL1280" i="2"/>
  <c r="AG1280" i="2"/>
  <c r="BA1280" i="2"/>
  <c r="BF1280" i="2"/>
  <c r="H1281" i="2" s="1"/>
  <c r="AQ1280" i="2"/>
  <c r="BU1279" i="2"/>
  <c r="BM1279" i="2"/>
  <c r="BR1279" i="2" s="1"/>
  <c r="O1279" i="2"/>
  <c r="AK1280" i="2"/>
  <c r="BE1280" i="2"/>
  <c r="G1281" i="2" s="1"/>
  <c r="AU1280" i="2"/>
  <c r="V1280" i="2"/>
  <c r="AP1280" i="2"/>
  <c r="AZ1280" i="2"/>
  <c r="AF1280" i="2"/>
  <c r="BT1279" i="2"/>
  <c r="J1280" i="2"/>
  <c r="S1280" i="2" l="1"/>
  <c r="CF1280" i="2"/>
  <c r="BL1280" i="2"/>
  <c r="CA1280" i="2"/>
  <c r="BY1280" i="2"/>
  <c r="BZ1280" i="2"/>
  <c r="M1280" i="2"/>
  <c r="R1280" i="2" s="1"/>
  <c r="BK1280" i="2"/>
  <c r="CD1280" i="2"/>
  <c r="CE1280" i="2"/>
  <c r="L1280" i="2"/>
  <c r="Q1280" i="2" s="1"/>
  <c r="BJ1280" i="2"/>
  <c r="T1279" i="2"/>
  <c r="AJ1280" i="2"/>
  <c r="AO1280" i="2"/>
  <c r="AE1280" i="2"/>
  <c r="U1280" i="2"/>
  <c r="Y1280" i="2" s="1"/>
  <c r="AT1280" i="2"/>
  <c r="AX1280" i="2" s="1"/>
  <c r="BD1280" i="2"/>
  <c r="AY1280" i="2"/>
  <c r="BC1280" i="2" s="1"/>
  <c r="BS1279" i="2"/>
  <c r="BQ1280" i="2"/>
  <c r="BP1280" i="2"/>
  <c r="BO1280" i="2"/>
  <c r="CJ1280" i="2" l="1"/>
  <c r="CK1280" i="2"/>
  <c r="CL1280" i="2"/>
  <c r="AC1281" i="2"/>
  <c r="BW1279" i="2"/>
  <c r="CH1279" i="2" s="1"/>
  <c r="K1280" i="2"/>
  <c r="P1280" i="2" s="1"/>
  <c r="BH1280" i="2"/>
  <c r="F1281" i="2"/>
  <c r="BI1280" i="2"/>
  <c r="AI1280" i="2"/>
  <c r="BX1280" i="2"/>
  <c r="AS1280" i="2"/>
  <c r="AN1280" i="2"/>
  <c r="CC1280" i="2"/>
  <c r="CG1280" i="2" s="1"/>
  <c r="AD1280" i="2"/>
  <c r="BN1280" i="2"/>
  <c r="CI1280" i="2" l="1"/>
  <c r="CM1280" i="2" s="1"/>
  <c r="AB1281" i="2"/>
  <c r="AA1281" i="2"/>
  <c r="Z1281" i="2"/>
  <c r="AW1281" i="2"/>
  <c r="BB1281" i="2"/>
  <c r="AR1281" i="2"/>
  <c r="AH1281" i="2"/>
  <c r="BG1281" i="2"/>
  <c r="I1282" i="2" s="1"/>
  <c r="AM1281" i="2"/>
  <c r="X1281" i="2"/>
  <c r="BV1280" i="2"/>
  <c r="O1280" i="2"/>
  <c r="BM1280" i="2"/>
  <c r="BR1280" i="2" s="1"/>
  <c r="BE1281" i="2"/>
  <c r="G1282" i="2" s="1"/>
  <c r="AZ1281" i="2"/>
  <c r="AF1281" i="2"/>
  <c r="AK1281" i="2"/>
  <c r="AU1281" i="2"/>
  <c r="V1281" i="2"/>
  <c r="AP1281" i="2"/>
  <c r="BT1280" i="2"/>
  <c r="J1281" i="2"/>
  <c r="AG1281" i="2"/>
  <c r="AQ1281" i="2"/>
  <c r="W1281" i="2"/>
  <c r="AV1281" i="2"/>
  <c r="BA1281" i="2"/>
  <c r="BF1281" i="2"/>
  <c r="H1282" i="2" s="1"/>
  <c r="AL1281" i="2"/>
  <c r="BU1280" i="2"/>
  <c r="CF1281" i="2" l="1"/>
  <c r="BY1281" i="2"/>
  <c r="BL1281" i="2"/>
  <c r="CA1281" i="2"/>
  <c r="BZ1281" i="2"/>
  <c r="CD1281" i="2"/>
  <c r="BK1281" i="2"/>
  <c r="BJ1281" i="2"/>
  <c r="M1281" i="2"/>
  <c r="R1281" i="2" s="1"/>
  <c r="CE1281" i="2"/>
  <c r="L1281" i="2"/>
  <c r="Q1281" i="2" s="1"/>
  <c r="T1280" i="2"/>
  <c r="U1281" i="2"/>
  <c r="Y1281" i="2" s="1"/>
  <c r="AO1281" i="2"/>
  <c r="AE1281" i="2"/>
  <c r="AJ1281" i="2"/>
  <c r="BD1281" i="2"/>
  <c r="AY1281" i="2"/>
  <c r="BC1281" i="2" s="1"/>
  <c r="AT1281" i="2"/>
  <c r="AX1281" i="2" s="1"/>
  <c r="AD1281" i="2"/>
  <c r="BS1280" i="2"/>
  <c r="N1281" i="2"/>
  <c r="S1281" i="2" s="1"/>
  <c r="BQ1281" i="2"/>
  <c r="BP1281" i="2"/>
  <c r="BO1281" i="2"/>
  <c r="CL1281" i="2" l="1"/>
  <c r="CK1281" i="2"/>
  <c r="CJ1281" i="2"/>
  <c r="BX1281" i="2"/>
  <c r="AS1281" i="2"/>
  <c r="BH1281" i="2"/>
  <c r="F1282" i="2"/>
  <c r="BW1280" i="2"/>
  <c r="CH1280" i="2" s="1"/>
  <c r="K1281" i="2"/>
  <c r="P1281" i="2" s="1"/>
  <c r="AN1281" i="2"/>
  <c r="CC1281" i="2"/>
  <c r="CG1281" i="2" s="1"/>
  <c r="BI1281" i="2"/>
  <c r="AI1281" i="2"/>
  <c r="BN1281" i="2"/>
  <c r="CI1281" i="2" l="1"/>
  <c r="CM1281" i="2" s="1"/>
  <c r="AA1282" i="2"/>
  <c r="Z1282" i="2"/>
  <c r="AC1282" i="2"/>
  <c r="AB1282" i="2"/>
  <c r="X1282" i="2"/>
  <c r="BV1281" i="2"/>
  <c r="N1282" i="2" s="1"/>
  <c r="AM1282" i="2"/>
  <c r="AH1282" i="2"/>
  <c r="AW1282" i="2"/>
  <c r="BG1282" i="2"/>
  <c r="I1283" i="2" s="1"/>
  <c r="BB1282" i="2"/>
  <c r="AR1282" i="2"/>
  <c r="BA1282" i="2"/>
  <c r="W1282" i="2"/>
  <c r="AL1282" i="2"/>
  <c r="AQ1282" i="2"/>
  <c r="BF1282" i="2"/>
  <c r="H1283" i="2" s="1"/>
  <c r="AG1282" i="2"/>
  <c r="AV1282" i="2"/>
  <c r="BU1281" i="2"/>
  <c r="AP1282" i="2"/>
  <c r="BE1282" i="2"/>
  <c r="G1283" i="2" s="1"/>
  <c r="AK1282" i="2"/>
  <c r="AF1282" i="2"/>
  <c r="V1282" i="2"/>
  <c r="AZ1282" i="2"/>
  <c r="AU1282" i="2"/>
  <c r="BT1281" i="2"/>
  <c r="O1281" i="2"/>
  <c r="J1282" i="2"/>
  <c r="BM1281" i="2"/>
  <c r="BR1281" i="2" s="1"/>
  <c r="S1282" i="2" l="1"/>
  <c r="CF1282" i="2"/>
  <c r="BL1282" i="2"/>
  <c r="CA1282" i="2"/>
  <c r="BJ1282" i="2"/>
  <c r="BY1282" i="2"/>
  <c r="CD1282" i="2"/>
  <c r="M1282" i="2"/>
  <c r="R1282" i="2" s="1"/>
  <c r="CE1282" i="2"/>
  <c r="T1281" i="2"/>
  <c r="U1282" i="2"/>
  <c r="Y1282" i="2" s="1"/>
  <c r="AT1282" i="2"/>
  <c r="AX1282" i="2" s="1"/>
  <c r="AJ1282" i="2"/>
  <c r="AY1282" i="2"/>
  <c r="BC1282" i="2" s="1"/>
  <c r="AE1282" i="2"/>
  <c r="AO1282" i="2"/>
  <c r="BD1282" i="2"/>
  <c r="AD1282" i="2"/>
  <c r="BS1281" i="2"/>
  <c r="BK1282" i="2"/>
  <c r="L1282" i="2"/>
  <c r="Q1282" i="2" s="1"/>
  <c r="BZ1282" i="2"/>
  <c r="BQ1282" i="2"/>
  <c r="BO1282" i="2"/>
  <c r="BP1282" i="2"/>
  <c r="CL1282" i="2" l="1"/>
  <c r="CK1282" i="2"/>
  <c r="CJ1282" i="2"/>
  <c r="AS1282" i="2"/>
  <c r="BX1282" i="2"/>
  <c r="AI1282" i="2"/>
  <c r="BI1282" i="2"/>
  <c r="BW1281" i="2"/>
  <c r="CH1281" i="2" s="1"/>
  <c r="K1282" i="2"/>
  <c r="P1282" i="2" s="1"/>
  <c r="BH1282" i="2"/>
  <c r="F1283" i="2"/>
  <c r="AN1282" i="2"/>
  <c r="CC1282" i="2"/>
  <c r="CG1282" i="2" s="1"/>
  <c r="BN1282" i="2"/>
  <c r="CI1282" i="2" l="1"/>
  <c r="CM1282" i="2" s="1"/>
  <c r="AF1283" i="2"/>
  <c r="AC1283" i="2"/>
  <c r="AB1283" i="2"/>
  <c r="Z1283" i="2"/>
  <c r="AA1283" i="2"/>
  <c r="V1283" i="2"/>
  <c r="AK1283" i="2"/>
  <c r="AV1283" i="2"/>
  <c r="AG1283" i="2"/>
  <c r="BF1283" i="2"/>
  <c r="H1284" i="2" s="1"/>
  <c r="W1283" i="2"/>
  <c r="AQ1283" i="2"/>
  <c r="AL1283" i="2"/>
  <c r="BA1283" i="2"/>
  <c r="BU1282" i="2"/>
  <c r="O1282" i="2"/>
  <c r="BM1282" i="2"/>
  <c r="BR1282" i="2" s="1"/>
  <c r="BB1283" i="2"/>
  <c r="AR1283" i="2"/>
  <c r="BG1283" i="2"/>
  <c r="I1284" i="2" s="1"/>
  <c r="AW1283" i="2"/>
  <c r="AH1283" i="2"/>
  <c r="X1283" i="2"/>
  <c r="AM1283" i="2"/>
  <c r="BV1282" i="2"/>
  <c r="J1283" i="2"/>
  <c r="AU1283" i="2" l="1"/>
  <c r="BT1282" i="2"/>
  <c r="L1283" i="2" s="1"/>
  <c r="Q1283" i="2" s="1"/>
  <c r="AZ1283" i="2"/>
  <c r="AP1283" i="2"/>
  <c r="BE1283" i="2"/>
  <c r="G1284" i="2" s="1"/>
  <c r="CE1283" i="2"/>
  <c r="BL1283" i="2"/>
  <c r="CF1283" i="2"/>
  <c r="BZ1283" i="2"/>
  <c r="CA1283" i="2"/>
  <c r="T1282" i="2"/>
  <c r="BD1283" i="2"/>
  <c r="AT1283" i="2"/>
  <c r="AY1283" i="2"/>
  <c r="AJ1283" i="2"/>
  <c r="AO1283" i="2"/>
  <c r="AE1283" i="2"/>
  <c r="U1283" i="2"/>
  <c r="Y1283" i="2" s="1"/>
  <c r="AD1283" i="2"/>
  <c r="BS1282" i="2"/>
  <c r="M1283" i="2"/>
  <c r="R1283" i="2" s="1"/>
  <c r="N1283" i="2"/>
  <c r="S1283" i="2" s="1"/>
  <c r="BK1283" i="2"/>
  <c r="BP1283" i="2"/>
  <c r="BQ1283" i="2"/>
  <c r="CL1283" i="2" l="1"/>
  <c r="CK1283" i="2"/>
  <c r="CD1283" i="2"/>
  <c r="AX1283" i="2"/>
  <c r="BY1283" i="2"/>
  <c r="BC1283" i="2"/>
  <c r="BJ1283" i="2"/>
  <c r="AI1283" i="2"/>
  <c r="BI1283" i="2"/>
  <c r="BW1282" i="2"/>
  <c r="CH1282" i="2" s="1"/>
  <c r="K1283" i="2"/>
  <c r="P1283" i="2" s="1"/>
  <c r="AS1283" i="2"/>
  <c r="BX1283" i="2"/>
  <c r="BH1283" i="2"/>
  <c r="F1284" i="2"/>
  <c r="AN1283" i="2"/>
  <c r="CC1283" i="2"/>
  <c r="BO1283" i="2"/>
  <c r="BN1283" i="2"/>
  <c r="CG1283" i="2" l="1"/>
  <c r="CI1283" i="2"/>
  <c r="CJ1283" i="2"/>
  <c r="AU1284" i="2"/>
  <c r="Z1284" i="2"/>
  <c r="AB1284" i="2"/>
  <c r="AC1284" i="2"/>
  <c r="AL1284" i="2"/>
  <c r="BV1283" i="2"/>
  <c r="N1284" i="2" s="1"/>
  <c r="AR1284" i="2"/>
  <c r="AM1284" i="2"/>
  <c r="BB1284" i="2"/>
  <c r="AW1284" i="2"/>
  <c r="AH1284" i="2"/>
  <c r="BG1284" i="2"/>
  <c r="I1285" i="2" s="1"/>
  <c r="X1284" i="2"/>
  <c r="AZ1284" i="2"/>
  <c r="BE1284" i="2"/>
  <c r="G1285" i="2" s="1"/>
  <c r="V1284" i="2"/>
  <c r="W1284" i="2"/>
  <c r="BU1283" i="2"/>
  <c r="M1284" i="2" s="1"/>
  <c r="AQ1284" i="2"/>
  <c r="AV1284" i="2"/>
  <c r="BF1284" i="2"/>
  <c r="H1285" i="2" s="1"/>
  <c r="AG1284" i="2"/>
  <c r="BA1284" i="2"/>
  <c r="J1284" i="2"/>
  <c r="O1283" i="2"/>
  <c r="BM1283" i="2"/>
  <c r="BR1283" i="2" s="1"/>
  <c r="CM1283" i="2" l="1"/>
  <c r="AK1284" i="2"/>
  <c r="AF1284" i="2"/>
  <c r="BJ1284" i="2" s="1"/>
  <c r="AA1284" i="2"/>
  <c r="S1284" i="2" s="1"/>
  <c r="AP1284" i="2"/>
  <c r="BY1284" i="2" s="1"/>
  <c r="BT1283" i="2"/>
  <c r="L1284" i="2" s="1"/>
  <c r="CF1284" i="2"/>
  <c r="CA1284" i="2"/>
  <c r="BL1284" i="2"/>
  <c r="CE1284" i="2"/>
  <c r="BZ1284" i="2"/>
  <c r="BK1284" i="2"/>
  <c r="T1283" i="2"/>
  <c r="AT1284" i="2"/>
  <c r="AX1284" i="2" s="1"/>
  <c r="AO1284" i="2"/>
  <c r="AJ1284" i="2"/>
  <c r="U1284" i="2"/>
  <c r="Y1284" i="2" s="1"/>
  <c r="AY1284" i="2"/>
  <c r="BC1284" i="2" s="1"/>
  <c r="BD1284" i="2"/>
  <c r="AE1284" i="2"/>
  <c r="BS1283" i="2"/>
  <c r="BO1284" i="2"/>
  <c r="BP1284" i="2"/>
  <c r="BQ1284" i="2"/>
  <c r="R1284" i="2" l="1"/>
  <c r="Q1284" i="2"/>
  <c r="CK1284" i="2"/>
  <c r="CJ1284" i="2"/>
  <c r="CL1284" i="2"/>
  <c r="CD1284" i="2"/>
  <c r="AC1285" i="2"/>
  <c r="K1284" i="2"/>
  <c r="P1284" i="2" s="1"/>
  <c r="BW1283" i="2"/>
  <c r="CH1283" i="2" s="1"/>
  <c r="BI1284" i="2"/>
  <c r="AI1284" i="2"/>
  <c r="BH1284" i="2"/>
  <c r="F1285" i="2"/>
  <c r="AN1284" i="2"/>
  <c r="CC1284" i="2"/>
  <c r="AD1284" i="2"/>
  <c r="AS1284" i="2"/>
  <c r="BX1284" i="2"/>
  <c r="BN1284" i="2"/>
  <c r="CG1284" i="2" l="1"/>
  <c r="CI1284" i="2"/>
  <c r="CM1284" i="2" s="1"/>
  <c r="AB1285" i="2"/>
  <c r="AA1285" i="2"/>
  <c r="Z1285" i="2"/>
  <c r="AZ1285" i="2"/>
  <c r="BE1285" i="2"/>
  <c r="G1286" i="2" s="1"/>
  <c r="AF1285" i="2"/>
  <c r="AU1285" i="2"/>
  <c r="BT1284" i="2"/>
  <c r="L1285" i="2" s="1"/>
  <c r="AK1285" i="2"/>
  <c r="V1285" i="2"/>
  <c r="AP1285" i="2"/>
  <c r="AR1285" i="2"/>
  <c r="AW1285" i="2"/>
  <c r="BG1285" i="2"/>
  <c r="I1286" i="2" s="1"/>
  <c r="AH1285" i="2"/>
  <c r="AM1285" i="2"/>
  <c r="X1285" i="2"/>
  <c r="BB1285" i="2"/>
  <c r="BV1284" i="2"/>
  <c r="AG1285" i="2"/>
  <c r="AV1285" i="2"/>
  <c r="BA1285" i="2"/>
  <c r="W1285" i="2"/>
  <c r="AL1285" i="2"/>
  <c r="BF1285" i="2"/>
  <c r="H1286" i="2" s="1"/>
  <c r="AQ1285" i="2"/>
  <c r="BU1284" i="2"/>
  <c r="O1284" i="2"/>
  <c r="J1285" i="2"/>
  <c r="BM1284" i="2"/>
  <c r="BR1284" i="2" s="1"/>
  <c r="Q1285" i="2" l="1"/>
  <c r="BY1285" i="2"/>
  <c r="CD1285" i="2"/>
  <c r="BJ1285" i="2"/>
  <c r="CF1285" i="2"/>
  <c r="CE1285" i="2"/>
  <c r="BK1285" i="2"/>
  <c r="BZ1285" i="2"/>
  <c r="T1284" i="2"/>
  <c r="AO1285" i="2"/>
  <c r="AE1285" i="2"/>
  <c r="AT1285" i="2"/>
  <c r="AX1285" i="2" s="1"/>
  <c r="BD1285" i="2"/>
  <c r="AJ1285" i="2"/>
  <c r="AY1285" i="2"/>
  <c r="BC1285" i="2" s="1"/>
  <c r="U1285" i="2"/>
  <c r="Y1285" i="2" s="1"/>
  <c r="AD1285" i="2"/>
  <c r="BS1284" i="2"/>
  <c r="CA1285" i="2"/>
  <c r="BL1285" i="2"/>
  <c r="M1285" i="2"/>
  <c r="R1285" i="2" s="1"/>
  <c r="N1285" i="2"/>
  <c r="S1285" i="2" s="1"/>
  <c r="BP1285" i="2"/>
  <c r="BO1285" i="2"/>
  <c r="BQ1285" i="2"/>
  <c r="CL1285" i="2" l="1"/>
  <c r="CK1285" i="2"/>
  <c r="CJ1285" i="2"/>
  <c r="AG1286" i="2"/>
  <c r="AI1285" i="2"/>
  <c r="BI1285" i="2"/>
  <c r="AN1285" i="2"/>
  <c r="CC1285" i="2"/>
  <c r="CG1285" i="2" s="1"/>
  <c r="AS1285" i="2"/>
  <c r="BX1285" i="2"/>
  <c r="BW1284" i="2"/>
  <c r="CH1284" i="2" s="1"/>
  <c r="K1285" i="2"/>
  <c r="P1285" i="2" s="1"/>
  <c r="BH1285" i="2"/>
  <c r="F1286" i="2"/>
  <c r="BN1285" i="2"/>
  <c r="CI1285" i="2" l="1"/>
  <c r="CM1285" i="2" s="1"/>
  <c r="AA1286" i="2"/>
  <c r="Z1286" i="2"/>
  <c r="AB1286" i="2"/>
  <c r="AC1286" i="2"/>
  <c r="BV1285" i="2"/>
  <c r="N1286" i="2" s="1"/>
  <c r="BU1285" i="2"/>
  <c r="M1286" i="2" s="1"/>
  <c r="AL1286" i="2"/>
  <c r="AQ1286" i="2"/>
  <c r="W1286" i="2"/>
  <c r="AV1286" i="2"/>
  <c r="BA1286" i="2"/>
  <c r="BF1286" i="2"/>
  <c r="H1287" i="2" s="1"/>
  <c r="AW1286" i="2"/>
  <c r="AR1286" i="2"/>
  <c r="BG1286" i="2"/>
  <c r="I1287" i="2" s="1"/>
  <c r="BB1286" i="2"/>
  <c r="AH1286" i="2"/>
  <c r="X1286" i="2"/>
  <c r="AM1286" i="2"/>
  <c r="V1286" i="2"/>
  <c r="AF1286" i="2"/>
  <c r="AP1286" i="2"/>
  <c r="AK1286" i="2"/>
  <c r="AZ1286" i="2"/>
  <c r="AU1286" i="2"/>
  <c r="BE1286" i="2"/>
  <c r="G1287" i="2" s="1"/>
  <c r="BT1285" i="2"/>
  <c r="O1285" i="2"/>
  <c r="BM1285" i="2"/>
  <c r="BR1285" i="2" s="1"/>
  <c r="J1286" i="2"/>
  <c r="S1286" i="2" l="1"/>
  <c r="R1286" i="2"/>
  <c r="CE1286" i="2"/>
  <c r="CF1286" i="2"/>
  <c r="BK1286" i="2"/>
  <c r="BZ1286" i="2"/>
  <c r="BL1286" i="2"/>
  <c r="CA1286" i="2"/>
  <c r="CD1286" i="2"/>
  <c r="T1285" i="2"/>
  <c r="AO1286" i="2"/>
  <c r="AY1286" i="2"/>
  <c r="BC1286" i="2" s="1"/>
  <c r="AT1286" i="2"/>
  <c r="AX1286" i="2" s="1"/>
  <c r="AE1286" i="2"/>
  <c r="AJ1286" i="2"/>
  <c r="U1286" i="2"/>
  <c r="Y1286" i="2" s="1"/>
  <c r="BD1286" i="2"/>
  <c r="BS1285" i="2"/>
  <c r="BY1286" i="2"/>
  <c r="BJ1286" i="2"/>
  <c r="L1286" i="2"/>
  <c r="Q1286" i="2" s="1"/>
  <c r="BQ1286" i="2"/>
  <c r="BP1286" i="2"/>
  <c r="BO1286" i="2"/>
  <c r="CJ1286" i="2" l="1"/>
  <c r="CK1286" i="2"/>
  <c r="CL1286" i="2"/>
  <c r="AB1287" i="2"/>
  <c r="BH1286" i="2"/>
  <c r="F1287" i="2"/>
  <c r="AN1286" i="2"/>
  <c r="CC1286" i="2"/>
  <c r="CG1286" i="2" s="1"/>
  <c r="AS1286" i="2"/>
  <c r="BX1286" i="2"/>
  <c r="BW1285" i="2"/>
  <c r="CH1285" i="2" s="1"/>
  <c r="K1286" i="2"/>
  <c r="P1286" i="2" s="1"/>
  <c r="AD1286" i="2"/>
  <c r="BI1286" i="2"/>
  <c r="AI1286" i="2"/>
  <c r="BN1286" i="2"/>
  <c r="CI1286" i="2" l="1"/>
  <c r="CM1286" i="2" s="1"/>
  <c r="AA1287" i="2"/>
  <c r="Z1287" i="2"/>
  <c r="AC1287" i="2"/>
  <c r="AF1287" i="2"/>
  <c r="AP1287" i="2"/>
  <c r="AU1287" i="2"/>
  <c r="AZ1287" i="2"/>
  <c r="V1287" i="2"/>
  <c r="AK1287" i="2"/>
  <c r="AG1287" i="2"/>
  <c r="AQ1287" i="2"/>
  <c r="AL1287" i="2"/>
  <c r="W1287" i="2"/>
  <c r="BA1287" i="2"/>
  <c r="BF1287" i="2"/>
  <c r="H1288" i="2" s="1"/>
  <c r="AV1287" i="2"/>
  <c r="BU1286" i="2"/>
  <c r="AH1287" i="2"/>
  <c r="BB1287" i="2"/>
  <c r="AR1287" i="2"/>
  <c r="BG1287" i="2"/>
  <c r="I1288" i="2" s="1"/>
  <c r="X1287" i="2"/>
  <c r="AW1287" i="2"/>
  <c r="AM1287" i="2"/>
  <c r="BV1286" i="2"/>
  <c r="BM1286" i="2"/>
  <c r="BR1286" i="2" s="1"/>
  <c r="O1286" i="2"/>
  <c r="J1287" i="2"/>
  <c r="BE1287" i="2" l="1"/>
  <c r="G1288" i="2" s="1"/>
  <c r="BT1286" i="2"/>
  <c r="L1287" i="2" s="1"/>
  <c r="Q1287" i="2" s="1"/>
  <c r="BJ1287" i="2"/>
  <c r="CD1287" i="2"/>
  <c r="CF1287" i="2"/>
  <c r="BL1287" i="2"/>
  <c r="T1286" i="2"/>
  <c r="AJ1287" i="2"/>
  <c r="AE1287" i="2"/>
  <c r="U1287" i="2"/>
  <c r="Y1287" i="2" s="1"/>
  <c r="AY1287" i="2"/>
  <c r="BC1287" i="2" s="1"/>
  <c r="AO1287" i="2"/>
  <c r="BD1287" i="2"/>
  <c r="AT1287" i="2"/>
  <c r="AX1287" i="2" s="1"/>
  <c r="BS1286" i="2"/>
  <c r="CE1287" i="2"/>
  <c r="N1287" i="2"/>
  <c r="S1287" i="2" s="1"/>
  <c r="BZ1287" i="2"/>
  <c r="CA1287" i="2"/>
  <c r="M1287" i="2"/>
  <c r="R1287" i="2" s="1"/>
  <c r="BK1287" i="2"/>
  <c r="BO1287" i="2"/>
  <c r="BQ1287" i="2"/>
  <c r="BP1287" i="2"/>
  <c r="CK1287" i="2" l="1"/>
  <c r="CL1287" i="2"/>
  <c r="CJ1287" i="2"/>
  <c r="BY1287" i="2"/>
  <c r="BH1287" i="2"/>
  <c r="F1288" i="2"/>
  <c r="AI1287" i="2"/>
  <c r="BI1287" i="2"/>
  <c r="BW1286" i="2"/>
  <c r="CH1286" i="2" s="1"/>
  <c r="K1287" i="2"/>
  <c r="P1287" i="2" s="1"/>
  <c r="AS1287" i="2"/>
  <c r="BX1287" i="2"/>
  <c r="AN1287" i="2"/>
  <c r="CC1287" i="2"/>
  <c r="CG1287" i="2" s="1"/>
  <c r="AD1287" i="2"/>
  <c r="AA1288" i="2" s="1"/>
  <c r="BN1287" i="2"/>
  <c r="CI1287" i="2" l="1"/>
  <c r="CM1287" i="2" s="1"/>
  <c r="AB1288" i="2"/>
  <c r="AC1288" i="2"/>
  <c r="Z1288" i="2"/>
  <c r="AR1288" i="2"/>
  <c r="BU1287" i="2"/>
  <c r="M1288" i="2" s="1"/>
  <c r="BV1287" i="2"/>
  <c r="N1288" i="2" s="1"/>
  <c r="AW1288" i="2"/>
  <c r="AM1288" i="2"/>
  <c r="BB1288" i="2"/>
  <c r="AH1288" i="2"/>
  <c r="X1288" i="2"/>
  <c r="BG1288" i="2"/>
  <c r="I1289" i="2" s="1"/>
  <c r="AG1288" i="2"/>
  <c r="W1288" i="2"/>
  <c r="AL1288" i="2"/>
  <c r="BA1288" i="2"/>
  <c r="AV1288" i="2"/>
  <c r="AQ1288" i="2"/>
  <c r="BF1288" i="2"/>
  <c r="H1289" i="2" s="1"/>
  <c r="BM1287" i="2"/>
  <c r="BR1287" i="2" s="1"/>
  <c r="O1287" i="2"/>
  <c r="BE1288" i="2"/>
  <c r="G1289" i="2" s="1"/>
  <c r="AK1288" i="2"/>
  <c r="AP1288" i="2"/>
  <c r="V1288" i="2"/>
  <c r="AF1288" i="2"/>
  <c r="AU1288" i="2"/>
  <c r="AZ1288" i="2"/>
  <c r="BT1287" i="2"/>
  <c r="J1288" i="2"/>
  <c r="S1288" i="2" l="1"/>
  <c r="R1288" i="2"/>
  <c r="BL1288" i="2"/>
  <c r="CA1288" i="2"/>
  <c r="CF1288" i="2"/>
  <c r="BK1288" i="2"/>
  <c r="CE1288" i="2"/>
  <c r="BZ1288" i="2"/>
  <c r="L1288" i="2"/>
  <c r="Q1288" i="2" s="1"/>
  <c r="T1287" i="2"/>
  <c r="AT1288" i="2"/>
  <c r="AX1288" i="2" s="1"/>
  <c r="U1288" i="2"/>
  <c r="Y1288" i="2" s="1"/>
  <c r="AJ1288" i="2"/>
  <c r="AO1288" i="2"/>
  <c r="BD1288" i="2"/>
  <c r="AY1288" i="2"/>
  <c r="BC1288" i="2" s="1"/>
  <c r="AE1288" i="2"/>
  <c r="BS1287" i="2"/>
  <c r="BY1288" i="2"/>
  <c r="BJ1288" i="2"/>
  <c r="CD1288" i="2"/>
  <c r="BQ1288" i="2"/>
  <c r="BP1288" i="2"/>
  <c r="BO1288" i="2"/>
  <c r="CK1288" i="2" l="1"/>
  <c r="CJ1288" i="2"/>
  <c r="CL1288" i="2"/>
  <c r="AC1289" i="2"/>
  <c r="AS1288" i="2"/>
  <c r="BX1288" i="2"/>
  <c r="AD1288" i="2"/>
  <c r="BW1287" i="2"/>
  <c r="CH1287" i="2" s="1"/>
  <c r="K1288" i="2"/>
  <c r="P1288" i="2" s="1"/>
  <c r="BI1288" i="2"/>
  <c r="AI1288" i="2"/>
  <c r="AN1288" i="2"/>
  <c r="CC1288" i="2"/>
  <c r="CG1288" i="2" s="1"/>
  <c r="BH1288" i="2"/>
  <c r="F1289" i="2"/>
  <c r="BN1288" i="2"/>
  <c r="CI1288" i="2" l="1"/>
  <c r="CM1288" i="2" s="1"/>
  <c r="Z1289" i="2"/>
  <c r="AB1289" i="2"/>
  <c r="AA1289" i="2"/>
  <c r="BM1288" i="2"/>
  <c r="BR1288" i="2" s="1"/>
  <c r="AU1289" i="2"/>
  <c r="BE1289" i="2"/>
  <c r="G1290" i="2" s="1"/>
  <c r="AP1289" i="2"/>
  <c r="AF1289" i="2"/>
  <c r="AK1289" i="2"/>
  <c r="AZ1289" i="2"/>
  <c r="V1289" i="2"/>
  <c r="BT1288" i="2"/>
  <c r="L1289" i="2" s="1"/>
  <c r="O1288" i="2"/>
  <c r="BU1288" i="2"/>
  <c r="M1289" i="2" s="1"/>
  <c r="BA1289" i="2"/>
  <c r="AV1289" i="2"/>
  <c r="AQ1289" i="2"/>
  <c r="W1289" i="2"/>
  <c r="BF1289" i="2"/>
  <c r="H1290" i="2" s="1"/>
  <c r="AG1289" i="2"/>
  <c r="AL1289" i="2"/>
  <c r="J1289" i="2"/>
  <c r="X1289" i="2"/>
  <c r="AM1289" i="2"/>
  <c r="BG1289" i="2"/>
  <c r="I1290" i="2" s="1"/>
  <c r="BB1289" i="2"/>
  <c r="AR1289" i="2"/>
  <c r="AH1289" i="2"/>
  <c r="AW1289" i="2"/>
  <c r="BV1288" i="2"/>
  <c r="R1289" i="2" l="1"/>
  <c r="Q1289" i="2"/>
  <c r="CE1289" i="2"/>
  <c r="CD1289" i="2"/>
  <c r="CA1289" i="2"/>
  <c r="BK1289" i="2"/>
  <c r="N1289" i="2"/>
  <c r="S1289" i="2" s="1"/>
  <c r="BZ1289" i="2"/>
  <c r="T1288" i="2"/>
  <c r="AO1289" i="2"/>
  <c r="BD1289" i="2"/>
  <c r="AE1289" i="2"/>
  <c r="AJ1289" i="2"/>
  <c r="AD1289" i="2"/>
  <c r="AY1289" i="2"/>
  <c r="BC1289" i="2" s="1"/>
  <c r="U1289" i="2"/>
  <c r="Y1289" i="2" s="1"/>
  <c r="AT1289" i="2"/>
  <c r="AX1289" i="2" s="1"/>
  <c r="BS1288" i="2"/>
  <c r="BJ1289" i="2"/>
  <c r="BL1289" i="2"/>
  <c r="CF1289" i="2"/>
  <c r="BY1289" i="2"/>
  <c r="BQ1289" i="2"/>
  <c r="BO1289" i="2"/>
  <c r="BP1289" i="2"/>
  <c r="CL1289" i="2" l="1"/>
  <c r="CK1289" i="2"/>
  <c r="CJ1289" i="2"/>
  <c r="AS1289" i="2"/>
  <c r="BX1289" i="2"/>
  <c r="BW1288" i="2"/>
  <c r="CH1288" i="2" s="1"/>
  <c r="K1289" i="2"/>
  <c r="P1289" i="2" s="1"/>
  <c r="AN1289" i="2"/>
  <c r="CC1289" i="2"/>
  <c r="CG1289" i="2" s="1"/>
  <c r="AI1289" i="2"/>
  <c r="BI1289" i="2"/>
  <c r="BH1289" i="2"/>
  <c r="F1290" i="2"/>
  <c r="BN1289" i="2"/>
  <c r="CI1289" i="2" l="1"/>
  <c r="CM1289" i="2" s="1"/>
  <c r="AA1290" i="2"/>
  <c r="AB1290" i="2"/>
  <c r="Z1290" i="2"/>
  <c r="AC1290" i="2"/>
  <c r="O1289" i="2"/>
  <c r="BG1290" i="2"/>
  <c r="I1291" i="2" s="1"/>
  <c r="AH1290" i="2"/>
  <c r="BB1290" i="2"/>
  <c r="X1290" i="2"/>
  <c r="AR1290" i="2"/>
  <c r="AM1290" i="2"/>
  <c r="AW1290" i="2"/>
  <c r="BV1289" i="2"/>
  <c r="BU1289" i="2"/>
  <c r="AV1290" i="2"/>
  <c r="AQ1290" i="2"/>
  <c r="AG1290" i="2"/>
  <c r="BA1290" i="2"/>
  <c r="AL1290" i="2"/>
  <c r="W1290" i="2"/>
  <c r="BF1290" i="2"/>
  <c r="H1291" i="2" s="1"/>
  <c r="BM1289" i="2"/>
  <c r="BR1289" i="2" s="1"/>
  <c r="J1290" i="2"/>
  <c r="V1290" i="2"/>
  <c r="AZ1290" i="2"/>
  <c r="BE1290" i="2"/>
  <c r="G1291" i="2" s="1"/>
  <c r="AU1290" i="2"/>
  <c r="AK1290" i="2" l="1"/>
  <c r="BT1289" i="2"/>
  <c r="L1290" i="2" s="1"/>
  <c r="Q1290" i="2" s="1"/>
  <c r="AP1290" i="2"/>
  <c r="BY1290" i="2" s="1"/>
  <c r="AF1290" i="2"/>
  <c r="BJ1290" i="2" s="1"/>
  <c r="CA1290" i="2"/>
  <c r="CE1290" i="2"/>
  <c r="BK1290" i="2"/>
  <c r="CF1290" i="2"/>
  <c r="BZ1290" i="2"/>
  <c r="N1290" i="2"/>
  <c r="S1290" i="2" s="1"/>
  <c r="M1290" i="2"/>
  <c r="R1290" i="2" s="1"/>
  <c r="BL1290" i="2"/>
  <c r="T1289" i="2"/>
  <c r="BD1290" i="2"/>
  <c r="AJ1290" i="2"/>
  <c r="AY1290" i="2"/>
  <c r="BC1290" i="2" s="1"/>
  <c r="AD1290" i="2"/>
  <c r="U1290" i="2"/>
  <c r="Y1290" i="2" s="1"/>
  <c r="AE1290" i="2"/>
  <c r="AO1290" i="2"/>
  <c r="AT1290" i="2"/>
  <c r="AX1290" i="2" s="1"/>
  <c r="BS1289" i="2"/>
  <c r="BO1290" i="2"/>
  <c r="BP1290" i="2"/>
  <c r="BQ1290" i="2"/>
  <c r="CJ1290" i="2" l="1"/>
  <c r="CK1290" i="2"/>
  <c r="CL1290" i="2"/>
  <c r="CD1290" i="2"/>
  <c r="AS1290" i="2"/>
  <c r="BX1290" i="2"/>
  <c r="K1290" i="2"/>
  <c r="P1290" i="2" s="1"/>
  <c r="BW1289" i="2"/>
  <c r="CH1289" i="2" s="1"/>
  <c r="AI1290" i="2"/>
  <c r="BI1290" i="2"/>
  <c r="AN1290" i="2"/>
  <c r="CC1290" i="2"/>
  <c r="CG1290" i="2" s="1"/>
  <c r="BH1290" i="2"/>
  <c r="F1291" i="2"/>
  <c r="BN1290" i="2"/>
  <c r="CI1290" i="2" l="1"/>
  <c r="CM1290" i="2" s="1"/>
  <c r="AA1291" i="2"/>
  <c r="AC1291" i="2"/>
  <c r="Z1291" i="2"/>
  <c r="AB1291" i="2"/>
  <c r="AL1291" i="2"/>
  <c r="AQ1291" i="2"/>
  <c r="BA1291" i="2"/>
  <c r="W1291" i="2"/>
  <c r="AV1291" i="2"/>
  <c r="BF1291" i="2"/>
  <c r="H1292" i="2" s="1"/>
  <c r="AG1291" i="2"/>
  <c r="BU1290" i="2"/>
  <c r="AR1291" i="2"/>
  <c r="BB1291" i="2"/>
  <c r="AW1291" i="2"/>
  <c r="AH1291" i="2"/>
  <c r="BG1291" i="2"/>
  <c r="I1292" i="2" s="1"/>
  <c r="X1291" i="2"/>
  <c r="AM1291" i="2"/>
  <c r="BV1290" i="2"/>
  <c r="J1291" i="2"/>
  <c r="BM1290" i="2"/>
  <c r="BR1290" i="2" s="1"/>
  <c r="O1290" i="2"/>
  <c r="BT1290" i="2"/>
  <c r="V1291" i="2"/>
  <c r="AP1291" i="2"/>
  <c r="BE1291" i="2"/>
  <c r="G1292" i="2" s="1"/>
  <c r="AU1291" i="2"/>
  <c r="AF1291" i="2"/>
  <c r="AZ1291" i="2"/>
  <c r="AK1291" i="2"/>
  <c r="BL1291" i="2" l="1"/>
  <c r="CF1291" i="2"/>
  <c r="BK1291" i="2"/>
  <c r="CD1291" i="2"/>
  <c r="L1291" i="2"/>
  <c r="Q1291" i="2" s="1"/>
  <c r="N1291" i="2"/>
  <c r="S1291" i="2" s="1"/>
  <c r="CA1291" i="2"/>
  <c r="BY1291" i="2"/>
  <c r="T1290" i="2"/>
  <c r="U1291" i="2"/>
  <c r="Y1291" i="2" s="1"/>
  <c r="BD1291" i="2"/>
  <c r="AT1291" i="2"/>
  <c r="AX1291" i="2" s="1"/>
  <c r="AY1291" i="2"/>
  <c r="BC1291" i="2" s="1"/>
  <c r="AJ1291" i="2"/>
  <c r="AE1291" i="2"/>
  <c r="AD1291" i="2"/>
  <c r="AO1291" i="2"/>
  <c r="BS1290" i="2"/>
  <c r="BZ1291" i="2"/>
  <c r="BJ1291" i="2"/>
  <c r="M1291" i="2"/>
  <c r="R1291" i="2" s="1"/>
  <c r="CE1291" i="2"/>
  <c r="BQ1291" i="2"/>
  <c r="BO1291" i="2"/>
  <c r="BP1291" i="2"/>
  <c r="CK1291" i="2" l="1"/>
  <c r="CJ1291" i="2"/>
  <c r="CL1291" i="2"/>
  <c r="AS1291" i="2"/>
  <c r="BX1291" i="2"/>
  <c r="BI1291" i="2"/>
  <c r="AI1291" i="2"/>
  <c r="BH1291" i="2"/>
  <c r="F1292" i="2"/>
  <c r="BW1290" i="2"/>
  <c r="CH1290" i="2" s="1"/>
  <c r="K1291" i="2"/>
  <c r="P1291" i="2" s="1"/>
  <c r="AN1291" i="2"/>
  <c r="CC1291" i="2"/>
  <c r="CG1291" i="2" s="1"/>
  <c r="BN1291" i="2"/>
  <c r="CI1291" i="2" l="1"/>
  <c r="CM1291" i="2" s="1"/>
  <c r="AA1292" i="2"/>
  <c r="Z1292" i="2"/>
  <c r="AB1292" i="2"/>
  <c r="AC1292" i="2"/>
  <c r="BU1291" i="2"/>
  <c r="M1292" i="2" s="1"/>
  <c r="AL1292" i="2"/>
  <c r="AQ1292" i="2"/>
  <c r="W1292" i="2"/>
  <c r="AV1292" i="2"/>
  <c r="AG1292" i="2"/>
  <c r="BF1292" i="2"/>
  <c r="H1293" i="2" s="1"/>
  <c r="BA1292" i="2"/>
  <c r="X1292" i="2"/>
  <c r="AH1292" i="2"/>
  <c r="AM1292" i="2"/>
  <c r="AR1292" i="2"/>
  <c r="BG1292" i="2"/>
  <c r="I1293" i="2" s="1"/>
  <c r="BB1292" i="2"/>
  <c r="AW1292" i="2"/>
  <c r="BV1291" i="2"/>
  <c r="O1291" i="2"/>
  <c r="J1292" i="2"/>
  <c r="BM1291" i="2"/>
  <c r="BR1291" i="2" s="1"/>
  <c r="AZ1292" i="2"/>
  <c r="AU1292" i="2"/>
  <c r="V1292" i="2"/>
  <c r="AP1292" i="2"/>
  <c r="AK1292" i="2"/>
  <c r="BE1292" i="2"/>
  <c r="G1293" i="2" s="1"/>
  <c r="AF1292" i="2"/>
  <c r="BT1291" i="2"/>
  <c r="R1292" i="2" l="1"/>
  <c r="BK1292" i="2"/>
  <c r="CE1292" i="2"/>
  <c r="BJ1292" i="2"/>
  <c r="BZ1292" i="2"/>
  <c r="CD1292" i="2"/>
  <c r="L1292" i="2"/>
  <c r="Q1292" i="2" s="1"/>
  <c r="BY1292" i="2"/>
  <c r="T1291" i="2"/>
  <c r="BD1292" i="2"/>
  <c r="AE1292" i="2"/>
  <c r="AJ1292" i="2"/>
  <c r="U1292" i="2"/>
  <c r="Y1292" i="2" s="1"/>
  <c r="AY1292" i="2"/>
  <c r="BC1292" i="2" s="1"/>
  <c r="AO1292" i="2"/>
  <c r="AT1292" i="2"/>
  <c r="AX1292" i="2" s="1"/>
  <c r="BS1291" i="2"/>
  <c r="CF1292" i="2"/>
  <c r="BL1292" i="2"/>
  <c r="N1292" i="2"/>
  <c r="S1292" i="2" s="1"/>
  <c r="CA1292" i="2"/>
  <c r="BP1292" i="2"/>
  <c r="BQ1292" i="2"/>
  <c r="BO1292" i="2"/>
  <c r="CJ1292" i="2" l="1"/>
  <c r="CL1292" i="2"/>
  <c r="CK1292" i="2"/>
  <c r="AB1293" i="2"/>
  <c r="BW1291" i="2"/>
  <c r="CH1291" i="2" s="1"/>
  <c r="K1292" i="2"/>
  <c r="P1292" i="2" s="1"/>
  <c r="AN1292" i="2"/>
  <c r="CC1292" i="2"/>
  <c r="CG1292" i="2" s="1"/>
  <c r="AS1292" i="2"/>
  <c r="BX1292" i="2"/>
  <c r="AD1292" i="2"/>
  <c r="AI1292" i="2"/>
  <c r="BI1292" i="2"/>
  <c r="F1293" i="2"/>
  <c r="BH1292" i="2"/>
  <c r="BN1292" i="2"/>
  <c r="CI1292" i="2" l="1"/>
  <c r="CM1292" i="2" s="1"/>
  <c r="AA1293" i="2"/>
  <c r="AC1293" i="2"/>
  <c r="Z1293" i="2"/>
  <c r="AW1293" i="2"/>
  <c r="AR1293" i="2"/>
  <c r="AM1293" i="2"/>
  <c r="AH1293" i="2"/>
  <c r="X1293" i="2"/>
  <c r="BV1292" i="2"/>
  <c r="N1293" i="2" s="1"/>
  <c r="BB1293" i="2"/>
  <c r="BG1293" i="2"/>
  <c r="I1294" i="2" s="1"/>
  <c r="J1293" i="2"/>
  <c r="O1292" i="2"/>
  <c r="AK1293" i="2"/>
  <c r="BE1293" i="2"/>
  <c r="G1294" i="2" s="1"/>
  <c r="V1293" i="2"/>
  <c r="AZ1293" i="2"/>
  <c r="AF1293" i="2"/>
  <c r="AP1293" i="2"/>
  <c r="AU1293" i="2"/>
  <c r="BT1292" i="2"/>
  <c r="BM1292" i="2"/>
  <c r="BR1292" i="2" s="1"/>
  <c r="BA1293" i="2"/>
  <c r="AL1293" i="2"/>
  <c r="BF1293" i="2"/>
  <c r="H1294" i="2" s="1"/>
  <c r="AG1293" i="2"/>
  <c r="W1293" i="2"/>
  <c r="AQ1293" i="2"/>
  <c r="AV1293" i="2"/>
  <c r="BU1292" i="2"/>
  <c r="S1293" i="2" l="1"/>
  <c r="CF1293" i="2"/>
  <c r="CA1293" i="2"/>
  <c r="BL1293" i="2"/>
  <c r="BZ1293" i="2"/>
  <c r="BY1293" i="2"/>
  <c r="M1293" i="2"/>
  <c r="R1293" i="2" s="1"/>
  <c r="BK1293" i="2"/>
  <c r="BJ1293" i="2"/>
  <c r="CD1293" i="2"/>
  <c r="CE1293" i="2"/>
  <c r="L1293" i="2"/>
  <c r="Q1293" i="2" s="1"/>
  <c r="T1292" i="2"/>
  <c r="AJ1293" i="2"/>
  <c r="AY1293" i="2"/>
  <c r="BC1293" i="2" s="1"/>
  <c r="AE1293" i="2"/>
  <c r="U1293" i="2"/>
  <c r="Y1293" i="2" s="1"/>
  <c r="AT1293" i="2"/>
  <c r="AX1293" i="2" s="1"/>
  <c r="BD1293" i="2"/>
  <c r="AO1293" i="2"/>
  <c r="AD1293" i="2"/>
  <c r="BS1292" i="2"/>
  <c r="BO1293" i="2"/>
  <c r="BQ1293" i="2"/>
  <c r="BP1293" i="2"/>
  <c r="CK1293" i="2" l="1"/>
  <c r="CL1293" i="2"/>
  <c r="CJ1293" i="2"/>
  <c r="AS1293" i="2"/>
  <c r="BX1293" i="2"/>
  <c r="AI1293" i="2"/>
  <c r="BI1293" i="2"/>
  <c r="BH1293" i="2"/>
  <c r="F1294" i="2"/>
  <c r="BW1292" i="2"/>
  <c r="CH1292" i="2" s="1"/>
  <c r="K1293" i="2"/>
  <c r="P1293" i="2" s="1"/>
  <c r="AN1293" i="2"/>
  <c r="CC1293" i="2"/>
  <c r="CG1293" i="2" s="1"/>
  <c r="BN1293" i="2"/>
  <c r="CI1293" i="2" l="1"/>
  <c r="CM1293" i="2" s="1"/>
  <c r="AA1294" i="2"/>
  <c r="Z1294" i="2"/>
  <c r="AC1294" i="2"/>
  <c r="AB1294" i="2"/>
  <c r="BB1294" i="2"/>
  <c r="AH1294" i="2"/>
  <c r="X1294" i="2"/>
  <c r="AR1294" i="2"/>
  <c r="BV1293" i="2"/>
  <c r="N1294" i="2" s="1"/>
  <c r="AW1294" i="2"/>
  <c r="BG1294" i="2"/>
  <c r="I1295" i="2" s="1"/>
  <c r="AM1294" i="2"/>
  <c r="AL1294" i="2"/>
  <c r="AG1294" i="2"/>
  <c r="AV1294" i="2"/>
  <c r="BA1294" i="2"/>
  <c r="BF1294" i="2"/>
  <c r="H1295" i="2" s="1"/>
  <c r="AQ1294" i="2"/>
  <c r="W1294" i="2"/>
  <c r="BU1293" i="2"/>
  <c r="O1293" i="2"/>
  <c r="V1294" i="2"/>
  <c r="AK1294" i="2"/>
  <c r="AZ1294" i="2"/>
  <c r="AF1294" i="2"/>
  <c r="AP1294" i="2"/>
  <c r="BE1294" i="2"/>
  <c r="G1295" i="2" s="1"/>
  <c r="AU1294" i="2"/>
  <c r="BT1293" i="2"/>
  <c r="L1294" i="2" s="1"/>
  <c r="BM1293" i="2"/>
  <c r="BR1293" i="2" s="1"/>
  <c r="J1294" i="2"/>
  <c r="S1294" i="2" l="1"/>
  <c r="Q1294" i="2"/>
  <c r="CF1294" i="2"/>
  <c r="BL1294" i="2"/>
  <c r="CA1294" i="2"/>
  <c r="BY1294" i="2"/>
  <c r="BZ1294" i="2"/>
  <c r="BJ1294" i="2"/>
  <c r="M1294" i="2"/>
  <c r="R1294" i="2" s="1"/>
  <c r="CD1294" i="2"/>
  <c r="BK1294" i="2"/>
  <c r="T1293" i="2"/>
  <c r="AE1294" i="2"/>
  <c r="AT1294" i="2"/>
  <c r="AX1294" i="2" s="1"/>
  <c r="AD1294" i="2"/>
  <c r="AJ1294" i="2"/>
  <c r="BD1294" i="2"/>
  <c r="U1294" i="2"/>
  <c r="Y1294" i="2" s="1"/>
  <c r="AY1294" i="2"/>
  <c r="BC1294" i="2" s="1"/>
  <c r="AO1294" i="2"/>
  <c r="BS1293" i="2"/>
  <c r="CE1294" i="2"/>
  <c r="BP1294" i="2"/>
  <c r="BO1294" i="2"/>
  <c r="BQ1294" i="2"/>
  <c r="CL1294" i="2" l="1"/>
  <c r="CK1294" i="2"/>
  <c r="CJ1294" i="2"/>
  <c r="BW1293" i="2"/>
  <c r="CH1293" i="2" s="1"/>
  <c r="K1294" i="2"/>
  <c r="P1294" i="2" s="1"/>
  <c r="BH1294" i="2"/>
  <c r="F1295" i="2"/>
  <c r="AI1294" i="2"/>
  <c r="BI1294" i="2"/>
  <c r="AS1294" i="2"/>
  <c r="BX1294" i="2"/>
  <c r="AN1294" i="2"/>
  <c r="CC1294" i="2"/>
  <c r="CG1294" i="2" s="1"/>
  <c r="BN1294" i="2"/>
  <c r="CI1294" i="2" l="1"/>
  <c r="CM1294" i="2" s="1"/>
  <c r="Z1295" i="2"/>
  <c r="AA1295" i="2"/>
  <c r="AC1295" i="2"/>
  <c r="AB1295" i="2"/>
  <c r="BM1294" i="2"/>
  <c r="BR1294" i="2" s="1"/>
  <c r="O1294" i="2"/>
  <c r="BG1295" i="2"/>
  <c r="I1296" i="2" s="1"/>
  <c r="AH1295" i="2"/>
  <c r="AM1295" i="2"/>
  <c r="AR1295" i="2"/>
  <c r="X1295" i="2"/>
  <c r="AW1295" i="2"/>
  <c r="BB1295" i="2"/>
  <c r="BV1294" i="2"/>
  <c r="BT1294" i="2"/>
  <c r="AU1295" i="2"/>
  <c r="AP1295" i="2"/>
  <c r="AF1295" i="2"/>
  <c r="BE1295" i="2"/>
  <c r="G1296" i="2" s="1"/>
  <c r="AZ1295" i="2"/>
  <c r="V1295" i="2"/>
  <c r="AK1295" i="2"/>
  <c r="J1295" i="2"/>
  <c r="W1295" i="2"/>
  <c r="BA1295" i="2"/>
  <c r="AG1295" i="2"/>
  <c r="BF1295" i="2"/>
  <c r="H1296" i="2" s="1"/>
  <c r="AV1295" i="2"/>
  <c r="AL1295" i="2"/>
  <c r="AQ1295" i="2"/>
  <c r="BU1294" i="2"/>
  <c r="BZ1295" i="2" l="1"/>
  <c r="CD1295" i="2"/>
  <c r="M1295" i="2"/>
  <c r="R1295" i="2" s="1"/>
  <c r="CF1295" i="2"/>
  <c r="T1294" i="2"/>
  <c r="AJ1295" i="2"/>
  <c r="AY1295" i="2"/>
  <c r="BC1295" i="2" s="1"/>
  <c r="AE1295" i="2"/>
  <c r="AD1295" i="2"/>
  <c r="BD1295" i="2"/>
  <c r="U1295" i="2"/>
  <c r="Y1295" i="2" s="1"/>
  <c r="AT1295" i="2"/>
  <c r="AX1295" i="2" s="1"/>
  <c r="AO1295" i="2"/>
  <c r="BS1294" i="2"/>
  <c r="BJ1295" i="2"/>
  <c r="L1295" i="2"/>
  <c r="Q1295" i="2" s="1"/>
  <c r="BL1295" i="2"/>
  <c r="BY1295" i="2"/>
  <c r="N1295" i="2"/>
  <c r="S1295" i="2" s="1"/>
  <c r="CE1295" i="2"/>
  <c r="BK1295" i="2"/>
  <c r="CA1295" i="2"/>
  <c r="BQ1295" i="2"/>
  <c r="BP1295" i="2"/>
  <c r="BO1295" i="2"/>
  <c r="CJ1295" i="2" l="1"/>
  <c r="CL1295" i="2"/>
  <c r="CK1295" i="2"/>
  <c r="BB1296" i="2"/>
  <c r="AI1295" i="2"/>
  <c r="BI1295" i="2"/>
  <c r="BW1294" i="2"/>
  <c r="CH1294" i="2" s="1"/>
  <c r="K1295" i="2"/>
  <c r="P1295" i="2" s="1"/>
  <c r="BH1295" i="2"/>
  <c r="F1296" i="2"/>
  <c r="AN1295" i="2"/>
  <c r="CC1295" i="2"/>
  <c r="CG1295" i="2" s="1"/>
  <c r="AS1295" i="2"/>
  <c r="BX1295" i="2"/>
  <c r="BN1295" i="2"/>
  <c r="CI1295" i="2" l="1"/>
  <c r="CM1295" i="2" s="1"/>
  <c r="AA1296" i="2"/>
  <c r="AB1296" i="2"/>
  <c r="Z1296" i="2"/>
  <c r="AR1296" i="2"/>
  <c r="AC1296" i="2"/>
  <c r="AH1296" i="2"/>
  <c r="X1296" i="2"/>
  <c r="AW1296" i="2"/>
  <c r="BV1295" i="2"/>
  <c r="N1296" i="2" s="1"/>
  <c r="AM1296" i="2"/>
  <c r="BG1296" i="2"/>
  <c r="I1297" i="2" s="1"/>
  <c r="BT1295" i="2"/>
  <c r="L1296" i="2" s="1"/>
  <c r="AZ1296" i="2"/>
  <c r="AU1296" i="2"/>
  <c r="AF1296" i="2"/>
  <c r="BE1296" i="2"/>
  <c r="G1297" i="2" s="1"/>
  <c r="V1296" i="2"/>
  <c r="AP1296" i="2"/>
  <c r="AK1296" i="2"/>
  <c r="J1296" i="2"/>
  <c r="BF1296" i="2"/>
  <c r="H1297" i="2" s="1"/>
  <c r="AL1296" i="2"/>
  <c r="W1296" i="2"/>
  <c r="AG1296" i="2"/>
  <c r="AQ1296" i="2"/>
  <c r="BA1296" i="2"/>
  <c r="AV1296" i="2"/>
  <c r="BU1295" i="2"/>
  <c r="BM1295" i="2"/>
  <c r="BR1295" i="2" s="1"/>
  <c r="O1295" i="2"/>
  <c r="S1296" i="2" l="1"/>
  <c r="Q1296" i="2"/>
  <c r="CF1296" i="2"/>
  <c r="BL1296" i="2"/>
  <c r="CA1296" i="2"/>
  <c r="BJ1296" i="2"/>
  <c r="CD1296" i="2"/>
  <c r="BY1296" i="2"/>
  <c r="BK1296" i="2"/>
  <c r="M1296" i="2"/>
  <c r="R1296" i="2" s="1"/>
  <c r="T1295" i="2"/>
  <c r="U1296" i="2"/>
  <c r="Y1296" i="2" s="1"/>
  <c r="AJ1296" i="2"/>
  <c r="AE1296" i="2"/>
  <c r="AT1296" i="2"/>
  <c r="AX1296" i="2" s="1"/>
  <c r="AY1296" i="2"/>
  <c r="BC1296" i="2" s="1"/>
  <c r="AO1296" i="2"/>
  <c r="BD1296" i="2"/>
  <c r="BS1295" i="2"/>
  <c r="BZ1296" i="2"/>
  <c r="CE1296" i="2"/>
  <c r="BO1296" i="2"/>
  <c r="BP1296" i="2"/>
  <c r="BQ1296" i="2"/>
  <c r="CL1296" i="2" l="1"/>
  <c r="CJ1296" i="2"/>
  <c r="CK1296" i="2"/>
  <c r="AC1297" i="2"/>
  <c r="BW1295" i="2"/>
  <c r="CH1295" i="2" s="1"/>
  <c r="K1296" i="2"/>
  <c r="P1296" i="2" s="1"/>
  <c r="BH1296" i="2"/>
  <c r="F1297" i="2"/>
  <c r="AS1296" i="2"/>
  <c r="BX1296" i="2"/>
  <c r="AI1296" i="2"/>
  <c r="BI1296" i="2"/>
  <c r="AD1296" i="2"/>
  <c r="AN1296" i="2"/>
  <c r="CC1296" i="2"/>
  <c r="CG1296" i="2" s="1"/>
  <c r="BN1296" i="2"/>
  <c r="CI1296" i="2" l="1"/>
  <c r="CM1296" i="2" s="1"/>
  <c r="AA1297" i="2"/>
  <c r="AB1297" i="2"/>
  <c r="Z1297" i="2"/>
  <c r="O1296" i="2"/>
  <c r="AV1297" i="2"/>
  <c r="AG1297" i="2"/>
  <c r="W1297" i="2"/>
  <c r="BF1297" i="2"/>
  <c r="H1298" i="2" s="1"/>
  <c r="AL1297" i="2"/>
  <c r="AQ1297" i="2"/>
  <c r="BA1297" i="2"/>
  <c r="BU1296" i="2"/>
  <c r="BE1297" i="2"/>
  <c r="G1298" i="2" s="1"/>
  <c r="AU1297" i="2"/>
  <c r="AK1297" i="2"/>
  <c r="V1297" i="2"/>
  <c r="AF1297" i="2"/>
  <c r="AP1297" i="2"/>
  <c r="AZ1297" i="2"/>
  <c r="BT1296" i="2"/>
  <c r="BM1296" i="2"/>
  <c r="BR1296" i="2" s="1"/>
  <c r="J1297" i="2"/>
  <c r="AM1297" i="2"/>
  <c r="AH1297" i="2"/>
  <c r="BB1297" i="2"/>
  <c r="AR1297" i="2"/>
  <c r="AW1297" i="2"/>
  <c r="BG1297" i="2"/>
  <c r="I1298" i="2" s="1"/>
  <c r="X1297" i="2"/>
  <c r="BV1296" i="2"/>
  <c r="BJ1297" i="2" l="1"/>
  <c r="CE1297" i="2"/>
  <c r="CA1297" i="2"/>
  <c r="CD1297" i="2"/>
  <c r="BY1297" i="2"/>
  <c r="BL1297" i="2"/>
  <c r="L1297" i="2"/>
  <c r="Q1297" i="2" s="1"/>
  <c r="M1297" i="2"/>
  <c r="R1297" i="2" s="1"/>
  <c r="T1296" i="2"/>
  <c r="AJ1297" i="2"/>
  <c r="U1297" i="2"/>
  <c r="Y1297" i="2" s="1"/>
  <c r="AY1297" i="2"/>
  <c r="BC1297" i="2" s="1"/>
  <c r="AT1297" i="2"/>
  <c r="AX1297" i="2" s="1"/>
  <c r="AO1297" i="2"/>
  <c r="AD1297" i="2"/>
  <c r="BD1297" i="2"/>
  <c r="AE1297" i="2"/>
  <c r="BS1296" i="2"/>
  <c r="CF1297" i="2"/>
  <c r="BZ1297" i="2"/>
  <c r="N1297" i="2"/>
  <c r="S1297" i="2" s="1"/>
  <c r="BK1297" i="2"/>
  <c r="BO1297" i="2"/>
  <c r="BQ1297" i="2"/>
  <c r="BP1297" i="2"/>
  <c r="CK1297" i="2" l="1"/>
  <c r="CJ1297" i="2"/>
  <c r="CL1297" i="2"/>
  <c r="BH1297" i="2"/>
  <c r="F1298" i="2"/>
  <c r="K1297" i="2"/>
  <c r="P1297" i="2" s="1"/>
  <c r="BW1296" i="2"/>
  <c r="CH1296" i="2" s="1"/>
  <c r="AS1297" i="2"/>
  <c r="BX1297" i="2"/>
  <c r="AN1297" i="2"/>
  <c r="CC1297" i="2"/>
  <c r="CG1297" i="2" s="1"/>
  <c r="AI1297" i="2"/>
  <c r="BI1297" i="2"/>
  <c r="BN1297" i="2"/>
  <c r="CI1297" i="2" l="1"/>
  <c r="CM1297" i="2" s="1"/>
  <c r="AF1298" i="2"/>
  <c r="AB1298" i="2"/>
  <c r="AC1298" i="2"/>
  <c r="Z1298" i="2"/>
  <c r="AA1298" i="2"/>
  <c r="AR1298" i="2"/>
  <c r="X1298" i="2"/>
  <c r="BV1297" i="2"/>
  <c r="N1298" i="2" s="1"/>
  <c r="AW1298" i="2"/>
  <c r="AH1298" i="2"/>
  <c r="BB1298" i="2"/>
  <c r="AM1298" i="2"/>
  <c r="BG1298" i="2"/>
  <c r="I1299" i="2" s="1"/>
  <c r="BM1297" i="2"/>
  <c r="BR1297" i="2" s="1"/>
  <c r="J1298" i="2"/>
  <c r="O1297" i="2"/>
  <c r="AQ1298" i="2"/>
  <c r="AL1298" i="2"/>
  <c r="AV1298" i="2"/>
  <c r="W1298" i="2"/>
  <c r="BA1298" i="2"/>
  <c r="BF1298" i="2"/>
  <c r="H1299" i="2" s="1"/>
  <c r="AG1298" i="2"/>
  <c r="BU1297" i="2"/>
  <c r="V1298" i="2"/>
  <c r="AP1298" i="2"/>
  <c r="BE1298" i="2"/>
  <c r="G1299" i="2" s="1"/>
  <c r="AU1298" i="2"/>
  <c r="AZ1298" i="2"/>
  <c r="AK1298" i="2"/>
  <c r="BT1297" i="2"/>
  <c r="S1298" i="2" l="1"/>
  <c r="CF1298" i="2"/>
  <c r="BL1298" i="2"/>
  <c r="CA1298" i="2"/>
  <c r="L1298" i="2"/>
  <c r="Q1298" i="2" s="1"/>
  <c r="BJ1298" i="2"/>
  <c r="M1298" i="2"/>
  <c r="R1298" i="2" s="1"/>
  <c r="BZ1298" i="2"/>
  <c r="CD1298" i="2"/>
  <c r="BK1298" i="2"/>
  <c r="BY1298" i="2"/>
  <c r="T1297" i="2"/>
  <c r="BD1298" i="2"/>
  <c r="AT1298" i="2"/>
  <c r="AX1298" i="2" s="1"/>
  <c r="AY1298" i="2"/>
  <c r="BC1298" i="2" s="1"/>
  <c r="AJ1298" i="2"/>
  <c r="AD1298" i="2"/>
  <c r="U1298" i="2"/>
  <c r="Y1298" i="2" s="1"/>
  <c r="AO1298" i="2"/>
  <c r="AE1298" i="2"/>
  <c r="BS1297" i="2"/>
  <c r="CE1298" i="2"/>
  <c r="BP1298" i="2"/>
  <c r="BQ1298" i="2"/>
  <c r="BO1298" i="2"/>
  <c r="CJ1298" i="2" l="1"/>
  <c r="CL1298" i="2"/>
  <c r="CK1298" i="2"/>
  <c r="AI1298" i="2"/>
  <c r="BI1298" i="2"/>
  <c r="AN1298" i="2"/>
  <c r="CC1298" i="2"/>
  <c r="CG1298" i="2" s="1"/>
  <c r="AS1298" i="2"/>
  <c r="BX1298" i="2"/>
  <c r="BW1297" i="2"/>
  <c r="CH1297" i="2" s="1"/>
  <c r="K1298" i="2"/>
  <c r="P1298" i="2" s="1"/>
  <c r="F1299" i="2"/>
  <c r="BH1298" i="2"/>
  <c r="BN1298" i="2"/>
  <c r="CI1298" i="2" l="1"/>
  <c r="CM1298" i="2" s="1"/>
  <c r="AK1299" i="2"/>
  <c r="Z1299" i="2"/>
  <c r="AC1299" i="2"/>
  <c r="AB1299" i="2"/>
  <c r="AA1299" i="2"/>
  <c r="BB1299" i="2"/>
  <c r="BG1299" i="2"/>
  <c r="I1300" i="2" s="1"/>
  <c r="BV1298" i="2"/>
  <c r="N1299" i="2" s="1"/>
  <c r="AR1299" i="2"/>
  <c r="AH1299" i="2"/>
  <c r="AW1299" i="2"/>
  <c r="X1299" i="2"/>
  <c r="AM1299" i="2"/>
  <c r="O1298" i="2"/>
  <c r="V1299" i="2"/>
  <c r="AP1299" i="2"/>
  <c r="AZ1299" i="2"/>
  <c r="AF1299" i="2"/>
  <c r="J1299" i="2"/>
  <c r="BM1298" i="2"/>
  <c r="BR1298" i="2" s="1"/>
  <c r="BF1299" i="2"/>
  <c r="H1300" i="2" s="1"/>
  <c r="AL1299" i="2"/>
  <c r="BA1299" i="2"/>
  <c r="W1299" i="2"/>
  <c r="AQ1299" i="2"/>
  <c r="AV1299" i="2"/>
  <c r="AG1299" i="2"/>
  <c r="BU1298" i="2"/>
  <c r="S1299" i="2" l="1"/>
  <c r="AU1299" i="2"/>
  <c r="CD1299" i="2" s="1"/>
  <c r="BE1299" i="2"/>
  <c r="G1300" i="2" s="1"/>
  <c r="BT1298" i="2"/>
  <c r="L1299" i="2" s="1"/>
  <c r="Q1299" i="2" s="1"/>
  <c r="CA1299" i="2"/>
  <c r="CF1299" i="2"/>
  <c r="BL1299" i="2"/>
  <c r="BZ1299" i="2"/>
  <c r="BK1299" i="2"/>
  <c r="M1299" i="2"/>
  <c r="R1299" i="2" s="1"/>
  <c r="CE1299" i="2"/>
  <c r="T1298" i="2"/>
  <c r="AE1299" i="2"/>
  <c r="AJ1299" i="2"/>
  <c r="AO1299" i="2"/>
  <c r="AD1299" i="2"/>
  <c r="U1299" i="2"/>
  <c r="Y1299" i="2" s="1"/>
  <c r="BD1299" i="2"/>
  <c r="AY1299" i="2"/>
  <c r="BC1299" i="2" s="1"/>
  <c r="AT1299" i="2"/>
  <c r="BS1298" i="2"/>
  <c r="BQ1299" i="2"/>
  <c r="BP1299" i="2"/>
  <c r="CK1299" i="2" l="1"/>
  <c r="CL1299" i="2"/>
  <c r="AX1299" i="2"/>
  <c r="BJ1299" i="2"/>
  <c r="BY1299" i="2"/>
  <c r="AI1299" i="2"/>
  <c r="BI1299" i="2"/>
  <c r="AS1299" i="2"/>
  <c r="BX1299" i="2"/>
  <c r="BW1298" i="2"/>
  <c r="CH1298" i="2" s="1"/>
  <c r="K1299" i="2"/>
  <c r="P1299" i="2" s="1"/>
  <c r="BH1299" i="2"/>
  <c r="F1300" i="2"/>
  <c r="AN1299" i="2"/>
  <c r="CC1299" i="2"/>
  <c r="CG1299" i="2" s="1"/>
  <c r="BO1299" i="2"/>
  <c r="BN1299" i="2"/>
  <c r="CJ1299" i="2" l="1"/>
  <c r="CI1299" i="2"/>
  <c r="V1300" i="2"/>
  <c r="Z1300" i="2"/>
  <c r="AC1300" i="2"/>
  <c r="AB1300" i="2"/>
  <c r="AA1300" i="2"/>
  <c r="AU1300" i="2"/>
  <c r="BT1299" i="2"/>
  <c r="AM1300" i="2"/>
  <c r="AR1300" i="2"/>
  <c r="AW1300" i="2"/>
  <c r="BB1300" i="2"/>
  <c r="AH1300" i="2"/>
  <c r="X1300" i="2"/>
  <c r="BG1300" i="2"/>
  <c r="I1301" i="2" s="1"/>
  <c r="BV1299" i="2"/>
  <c r="O1299" i="2"/>
  <c r="J1300" i="2"/>
  <c r="BM1299" i="2"/>
  <c r="BR1299" i="2" s="1"/>
  <c r="BF1300" i="2"/>
  <c r="H1301" i="2" s="1"/>
  <c r="W1300" i="2"/>
  <c r="AL1300" i="2"/>
  <c r="BA1300" i="2"/>
  <c r="AG1300" i="2"/>
  <c r="AQ1300" i="2"/>
  <c r="AV1300" i="2"/>
  <c r="BU1299" i="2"/>
  <c r="CM1299" i="2" l="1"/>
  <c r="AF1300" i="2"/>
  <c r="AK1300" i="2"/>
  <c r="AZ1300" i="2"/>
  <c r="AP1300" i="2"/>
  <c r="BE1300" i="2"/>
  <c r="G1301" i="2" s="1"/>
  <c r="BZ1300" i="2"/>
  <c r="BK1300" i="2"/>
  <c r="CE1300" i="2"/>
  <c r="T1299" i="2"/>
  <c r="AY1300" i="2"/>
  <c r="BD1300" i="2"/>
  <c r="AE1300" i="2"/>
  <c r="AO1300" i="2"/>
  <c r="AT1300" i="2"/>
  <c r="AX1300" i="2" s="1"/>
  <c r="AJ1300" i="2"/>
  <c r="U1300" i="2"/>
  <c r="Y1300" i="2" s="1"/>
  <c r="AD1300" i="2"/>
  <c r="BS1299" i="2"/>
  <c r="CA1300" i="2"/>
  <c r="M1300" i="2"/>
  <c r="R1300" i="2" s="1"/>
  <c r="N1300" i="2"/>
  <c r="S1300" i="2" s="1"/>
  <c r="BL1300" i="2"/>
  <c r="CF1300" i="2"/>
  <c r="L1300" i="2"/>
  <c r="Q1300" i="2" s="1"/>
  <c r="BQ1300" i="2"/>
  <c r="BP1300" i="2"/>
  <c r="CK1300" i="2" l="1"/>
  <c r="CL1300" i="2"/>
  <c r="CD1300" i="2"/>
  <c r="BC1300" i="2"/>
  <c r="BJ1300" i="2"/>
  <c r="BY1300" i="2"/>
  <c r="BW1299" i="2"/>
  <c r="CH1299" i="2" s="1"/>
  <c r="K1300" i="2"/>
  <c r="P1300" i="2" s="1"/>
  <c r="AS1300" i="2"/>
  <c r="BX1300" i="2"/>
  <c r="BI1300" i="2"/>
  <c r="AI1300" i="2"/>
  <c r="AN1300" i="2"/>
  <c r="CC1300" i="2"/>
  <c r="BH1300" i="2"/>
  <c r="F1301" i="2"/>
  <c r="BO1300" i="2"/>
  <c r="BN1300" i="2"/>
  <c r="CG1300" i="2" l="1"/>
  <c r="CI1300" i="2"/>
  <c r="CJ1300" i="2"/>
  <c r="AA1301" i="2"/>
  <c r="Z1301" i="2"/>
  <c r="AB1301" i="2"/>
  <c r="AC1301" i="2"/>
  <c r="AV1301" i="2"/>
  <c r="BT1300" i="2"/>
  <c r="L1301" i="2" s="1"/>
  <c r="BG1301" i="2"/>
  <c r="I1302" i="2" s="1"/>
  <c r="BU1300" i="2"/>
  <c r="M1301" i="2" s="1"/>
  <c r="BV1300" i="2"/>
  <c r="N1301" i="2" s="1"/>
  <c r="BE1301" i="2"/>
  <c r="G1302" i="2" s="1"/>
  <c r="AG1301" i="2"/>
  <c r="AF1301" i="2"/>
  <c r="AQ1301" i="2"/>
  <c r="AL1301" i="2"/>
  <c r="BA1301" i="2"/>
  <c r="W1301" i="2"/>
  <c r="BF1301" i="2"/>
  <c r="H1302" i="2" s="1"/>
  <c r="AH1301" i="2"/>
  <c r="BB1301" i="2"/>
  <c r="AM1301" i="2"/>
  <c r="X1301" i="2"/>
  <c r="AW1301" i="2"/>
  <c r="AR1301" i="2"/>
  <c r="AU1301" i="2"/>
  <c r="V1301" i="2"/>
  <c r="AK1301" i="2"/>
  <c r="AZ1301" i="2"/>
  <c r="AP1301" i="2"/>
  <c r="J1301" i="2"/>
  <c r="O1300" i="2"/>
  <c r="BM1300" i="2"/>
  <c r="BR1300" i="2" s="1"/>
  <c r="S1301" i="2" l="1"/>
  <c r="R1301" i="2"/>
  <c r="Q1301" i="2"/>
  <c r="CM1300" i="2"/>
  <c r="BZ1301" i="2"/>
  <c r="BJ1301" i="2"/>
  <c r="BK1301" i="2"/>
  <c r="CE1301" i="2"/>
  <c r="BL1301" i="2"/>
  <c r="CF1301" i="2"/>
  <c r="CA1301" i="2"/>
  <c r="BY1301" i="2"/>
  <c r="CD1301" i="2"/>
  <c r="T1300" i="2"/>
  <c r="AY1301" i="2"/>
  <c r="BC1301" i="2" s="1"/>
  <c r="BD1301" i="2"/>
  <c r="AJ1301" i="2"/>
  <c r="AO1301" i="2"/>
  <c r="AT1301" i="2"/>
  <c r="AX1301" i="2" s="1"/>
  <c r="U1301" i="2"/>
  <c r="Y1301" i="2" s="1"/>
  <c r="AE1301" i="2"/>
  <c r="BS1300" i="2"/>
  <c r="BP1301" i="2"/>
  <c r="BQ1301" i="2"/>
  <c r="BO1301" i="2"/>
  <c r="CL1301" i="2" l="1"/>
  <c r="CK1301" i="2"/>
  <c r="CJ1301" i="2"/>
  <c r="AS1301" i="2"/>
  <c r="BX1301" i="2"/>
  <c r="AD1301" i="2"/>
  <c r="K1301" i="2"/>
  <c r="P1301" i="2" s="1"/>
  <c r="BW1300" i="2"/>
  <c r="CH1300" i="2" s="1"/>
  <c r="BI1301" i="2"/>
  <c r="AI1301" i="2"/>
  <c r="AN1301" i="2"/>
  <c r="CC1301" i="2"/>
  <c r="CG1301" i="2" s="1"/>
  <c r="BH1301" i="2"/>
  <c r="F1302" i="2"/>
  <c r="BN1301" i="2"/>
  <c r="CI1301" i="2" l="1"/>
  <c r="CM1301" i="2" s="1"/>
  <c r="AA1302" i="2"/>
  <c r="Z1302" i="2"/>
  <c r="AB1302" i="2"/>
  <c r="AC1302" i="2"/>
  <c r="AR1302" i="2"/>
  <c r="BG1302" i="2"/>
  <c r="I1303" i="2" s="1"/>
  <c r="AH1302" i="2"/>
  <c r="BV1301" i="2"/>
  <c r="N1302" i="2" s="1"/>
  <c r="X1302" i="2"/>
  <c r="AW1302" i="2"/>
  <c r="BB1302" i="2"/>
  <c r="AM1302" i="2"/>
  <c r="V1302" i="2"/>
  <c r="AP1302" i="2"/>
  <c r="BE1302" i="2"/>
  <c r="G1303" i="2" s="1"/>
  <c r="AZ1302" i="2"/>
  <c r="AU1302" i="2"/>
  <c r="AK1302" i="2"/>
  <c r="AF1302" i="2"/>
  <c r="BT1301" i="2"/>
  <c r="AQ1302" i="2"/>
  <c r="AG1302" i="2"/>
  <c r="BF1302" i="2"/>
  <c r="H1303" i="2" s="1"/>
  <c r="BA1302" i="2"/>
  <c r="AV1302" i="2"/>
  <c r="AL1302" i="2"/>
  <c r="W1302" i="2"/>
  <c r="BU1301" i="2"/>
  <c r="J1302" i="2"/>
  <c r="BM1301" i="2"/>
  <c r="BR1301" i="2" s="1"/>
  <c r="O1301" i="2"/>
  <c r="S1302" i="2" l="1"/>
  <c r="CF1302" i="2"/>
  <c r="BL1302" i="2"/>
  <c r="CA1302" i="2"/>
  <c r="BY1302" i="2"/>
  <c r="BZ1302" i="2"/>
  <c r="CD1302" i="2"/>
  <c r="BJ1302" i="2"/>
  <c r="M1302" i="2"/>
  <c r="R1302" i="2" s="1"/>
  <c r="T1301" i="2"/>
  <c r="AY1302" i="2"/>
  <c r="BC1302" i="2" s="1"/>
  <c r="BD1302" i="2"/>
  <c r="AT1302" i="2"/>
  <c r="AX1302" i="2" s="1"/>
  <c r="U1302" i="2"/>
  <c r="Y1302" i="2" s="1"/>
  <c r="AE1302" i="2"/>
  <c r="AJ1302" i="2"/>
  <c r="AD1302" i="2"/>
  <c r="AO1302" i="2"/>
  <c r="BS1301" i="2"/>
  <c r="CE1302" i="2"/>
  <c r="BK1302" i="2"/>
  <c r="L1302" i="2"/>
  <c r="Q1302" i="2" s="1"/>
  <c r="BQ1302" i="2"/>
  <c r="BP1302" i="2"/>
  <c r="BO1302" i="2"/>
  <c r="CJ1302" i="2" l="1"/>
  <c r="CL1302" i="2"/>
  <c r="CK1302" i="2"/>
  <c r="AN1302" i="2"/>
  <c r="CC1302" i="2"/>
  <c r="CG1302" i="2" s="1"/>
  <c r="BH1302" i="2"/>
  <c r="F1303" i="2"/>
  <c r="AI1302" i="2"/>
  <c r="BI1302" i="2"/>
  <c r="BW1301" i="2"/>
  <c r="CH1301" i="2" s="1"/>
  <c r="K1302" i="2"/>
  <c r="P1302" i="2" s="1"/>
  <c r="AS1302" i="2"/>
  <c r="BX1302" i="2"/>
  <c r="BN1302" i="2"/>
  <c r="CI1302" i="2" l="1"/>
  <c r="CM1302" i="2" s="1"/>
  <c r="AK1303" i="2"/>
  <c r="Z1303" i="2"/>
  <c r="AC1303" i="2"/>
  <c r="AB1303" i="2"/>
  <c r="V1303" i="2"/>
  <c r="BT1302" i="2"/>
  <c r="L1303" i="2" s="1"/>
  <c r="AQ1303" i="2"/>
  <c r="W1303" i="2"/>
  <c r="BA1303" i="2"/>
  <c r="AV1303" i="2"/>
  <c r="AL1303" i="2"/>
  <c r="AG1303" i="2"/>
  <c r="BF1303" i="2"/>
  <c r="H1304" i="2" s="1"/>
  <c r="BU1302" i="2"/>
  <c r="O1302" i="2"/>
  <c r="BB1303" i="2"/>
  <c r="X1303" i="2"/>
  <c r="AM1303" i="2"/>
  <c r="AR1303" i="2"/>
  <c r="BG1303" i="2"/>
  <c r="I1304" i="2" s="1"/>
  <c r="AW1303" i="2"/>
  <c r="AH1303" i="2"/>
  <c r="BV1302" i="2"/>
  <c r="BM1302" i="2"/>
  <c r="BR1302" i="2" s="1"/>
  <c r="J1303" i="2"/>
  <c r="AZ1303" i="2" l="1"/>
  <c r="AP1303" i="2"/>
  <c r="AU1303" i="2"/>
  <c r="BE1303" i="2"/>
  <c r="G1304" i="2" s="1"/>
  <c r="AA1303" i="2"/>
  <c r="AD1303" i="2" s="1"/>
  <c r="AF1303" i="2"/>
  <c r="BK1303" i="2"/>
  <c r="CE1303" i="2"/>
  <c r="CF1303" i="2"/>
  <c r="T1302" i="2"/>
  <c r="AE1303" i="2"/>
  <c r="AT1303" i="2"/>
  <c r="U1303" i="2"/>
  <c r="Y1303" i="2" s="1"/>
  <c r="BD1303" i="2"/>
  <c r="AY1303" i="2"/>
  <c r="AO1303" i="2"/>
  <c r="AJ1303" i="2"/>
  <c r="BS1302" i="2"/>
  <c r="N1303" i="2"/>
  <c r="BL1303" i="2"/>
  <c r="CA1303" i="2"/>
  <c r="M1303" i="2"/>
  <c r="BZ1303" i="2"/>
  <c r="BP1303" i="2"/>
  <c r="BQ1303" i="2"/>
  <c r="S1303" i="2" l="1"/>
  <c r="R1303" i="2"/>
  <c r="W1304" i="2" s="1"/>
  <c r="Q1303" i="2"/>
  <c r="CK1303" i="2"/>
  <c r="CL1303" i="2"/>
  <c r="BC1303" i="2"/>
  <c r="AX1303" i="2"/>
  <c r="BJ1303" i="2"/>
  <c r="BY1303" i="2"/>
  <c r="CD1303" i="2"/>
  <c r="BI1303" i="2"/>
  <c r="AI1303" i="2"/>
  <c r="BW1302" i="2"/>
  <c r="CH1302" i="2" s="1"/>
  <c r="K1303" i="2"/>
  <c r="P1303" i="2" s="1"/>
  <c r="BH1303" i="2"/>
  <c r="F1304" i="2"/>
  <c r="AN1303" i="2"/>
  <c r="CC1303" i="2"/>
  <c r="CG1303" i="2" s="1"/>
  <c r="BX1303" i="2"/>
  <c r="AS1303" i="2"/>
  <c r="BO1303" i="2"/>
  <c r="BN1303" i="2"/>
  <c r="CJ1303" i="2" l="1"/>
  <c r="CI1303" i="2"/>
  <c r="AA1304" i="2"/>
  <c r="AB1304" i="2"/>
  <c r="Z1304" i="2"/>
  <c r="AC1304" i="2"/>
  <c r="BU1303" i="2"/>
  <c r="M1304" i="2" s="1"/>
  <c r="BV1303" i="2"/>
  <c r="N1304" i="2" s="1"/>
  <c r="AK1304" i="2"/>
  <c r="AG1304" i="2"/>
  <c r="AU1304" i="2"/>
  <c r="AQ1304" i="2"/>
  <c r="BG1304" i="2"/>
  <c r="I1305" i="2" s="1"/>
  <c r="AZ1304" i="2"/>
  <c r="BE1304" i="2"/>
  <c r="G1305" i="2" s="1"/>
  <c r="BF1304" i="2"/>
  <c r="H1305" i="2" s="1"/>
  <c r="AL1304" i="2"/>
  <c r="AF1304" i="2"/>
  <c r="BA1304" i="2"/>
  <c r="AV1304" i="2"/>
  <c r="X1304" i="2"/>
  <c r="AW1304" i="2"/>
  <c r="BB1304" i="2"/>
  <c r="AM1304" i="2"/>
  <c r="AR1304" i="2"/>
  <c r="AH1304" i="2"/>
  <c r="J1304" i="2"/>
  <c r="BM1303" i="2"/>
  <c r="BR1303" i="2" s="1"/>
  <c r="O1303" i="2"/>
  <c r="S1304" i="2" l="1"/>
  <c r="R1304" i="2"/>
  <c r="CM1303" i="2"/>
  <c r="BT1303" i="2"/>
  <c r="L1304" i="2" s="1"/>
  <c r="Q1304" i="2" s="1"/>
  <c r="V1304" i="2"/>
  <c r="AP1304" i="2"/>
  <c r="BY1304" i="2" s="1"/>
  <c r="BJ1304" i="2"/>
  <c r="CE1304" i="2"/>
  <c r="BZ1304" i="2"/>
  <c r="BL1304" i="2"/>
  <c r="BK1304" i="2"/>
  <c r="CF1304" i="2"/>
  <c r="CA1304" i="2"/>
  <c r="T1303" i="2"/>
  <c r="BD1304" i="2"/>
  <c r="AY1304" i="2"/>
  <c r="BC1304" i="2" s="1"/>
  <c r="AE1304" i="2"/>
  <c r="AT1304" i="2"/>
  <c r="AX1304" i="2" s="1"/>
  <c r="U1304" i="2"/>
  <c r="AJ1304" i="2"/>
  <c r="AO1304" i="2"/>
  <c r="BS1303" i="2"/>
  <c r="BP1304" i="2"/>
  <c r="BQ1304" i="2"/>
  <c r="BO1304" i="2"/>
  <c r="CL1304" i="2" l="1"/>
  <c r="CK1304" i="2"/>
  <c r="CJ1304" i="2"/>
  <c r="CD1304" i="2"/>
  <c r="Y1304" i="2"/>
  <c r="AC1305" i="2"/>
  <c r="AS1304" i="2"/>
  <c r="BX1304" i="2"/>
  <c r="AI1304" i="2"/>
  <c r="BI1304" i="2"/>
  <c r="AN1304" i="2"/>
  <c r="CC1304" i="2"/>
  <c r="CG1304" i="2" s="1"/>
  <c r="BW1303" i="2"/>
  <c r="CH1303" i="2" s="1"/>
  <c r="K1304" i="2"/>
  <c r="P1304" i="2" s="1"/>
  <c r="BH1304" i="2"/>
  <c r="F1305" i="2"/>
  <c r="AD1304" i="2"/>
  <c r="BN1304" i="2"/>
  <c r="CI1304" i="2" l="1"/>
  <c r="CM1304" i="2" s="1"/>
  <c r="Z1305" i="2"/>
  <c r="AA1305" i="2"/>
  <c r="AB1305" i="2"/>
  <c r="AP1305" i="2"/>
  <c r="V1305" i="2"/>
  <c r="AF1305" i="2"/>
  <c r="BT1304" i="2"/>
  <c r="L1305" i="2" s="1"/>
  <c r="BE1305" i="2"/>
  <c r="G1306" i="2" s="1"/>
  <c r="AK1305" i="2"/>
  <c r="AZ1305" i="2"/>
  <c r="AU1305" i="2"/>
  <c r="BG1305" i="2"/>
  <c r="I1306" i="2" s="1"/>
  <c r="X1305" i="2"/>
  <c r="BB1305" i="2"/>
  <c r="AH1305" i="2"/>
  <c r="AW1305" i="2"/>
  <c r="AM1305" i="2"/>
  <c r="AR1305" i="2"/>
  <c r="BV1304" i="2"/>
  <c r="J1305" i="2"/>
  <c r="AG1305" i="2"/>
  <c r="BA1305" i="2"/>
  <c r="AQ1305" i="2"/>
  <c r="W1305" i="2"/>
  <c r="AV1305" i="2"/>
  <c r="BF1305" i="2"/>
  <c r="H1306" i="2" s="1"/>
  <c r="AL1305" i="2"/>
  <c r="BU1304" i="2"/>
  <c r="O1304" i="2"/>
  <c r="BM1304" i="2"/>
  <c r="BR1304" i="2" s="1"/>
  <c r="Q1305" i="2" l="1"/>
  <c r="CD1305" i="2"/>
  <c r="BY1305" i="2"/>
  <c r="BJ1305" i="2"/>
  <c r="CE1305" i="2"/>
  <c r="CA1305" i="2"/>
  <c r="CF1305" i="2"/>
  <c r="BL1305" i="2"/>
  <c r="BZ1305" i="2"/>
  <c r="T1304" i="2"/>
  <c r="AE1305" i="2"/>
  <c r="AJ1305" i="2"/>
  <c r="AO1305" i="2"/>
  <c r="BD1305" i="2"/>
  <c r="AD1305" i="2"/>
  <c r="AT1305" i="2"/>
  <c r="AX1305" i="2" s="1"/>
  <c r="AY1305" i="2"/>
  <c r="BC1305" i="2" s="1"/>
  <c r="U1305" i="2"/>
  <c r="Y1305" i="2" s="1"/>
  <c r="BS1304" i="2"/>
  <c r="M1305" i="2"/>
  <c r="R1305" i="2" s="1"/>
  <c r="BK1305" i="2"/>
  <c r="N1305" i="2"/>
  <c r="S1305" i="2" s="1"/>
  <c r="BP1305" i="2"/>
  <c r="BO1305" i="2"/>
  <c r="BQ1305" i="2"/>
  <c r="CK1305" i="2" l="1"/>
  <c r="CJ1305" i="2"/>
  <c r="CL1305" i="2"/>
  <c r="AN1305" i="2"/>
  <c r="CC1305" i="2"/>
  <c r="CG1305" i="2" s="1"/>
  <c r="BW1304" i="2"/>
  <c r="CH1304" i="2" s="1"/>
  <c r="K1305" i="2"/>
  <c r="P1305" i="2" s="1"/>
  <c r="BI1305" i="2"/>
  <c r="AI1305" i="2"/>
  <c r="BH1305" i="2"/>
  <c r="F1306" i="2"/>
  <c r="AS1305" i="2"/>
  <c r="BX1305" i="2"/>
  <c r="BN1305" i="2"/>
  <c r="CI1305" i="2" l="1"/>
  <c r="CM1305" i="2" s="1"/>
  <c r="AA1306" i="2"/>
  <c r="Z1306" i="2"/>
  <c r="AC1306" i="2"/>
  <c r="AB1306" i="2"/>
  <c r="AG1306" i="2"/>
  <c r="BV1305" i="2"/>
  <c r="N1306" i="2" s="1"/>
  <c r="BB1306" i="2"/>
  <c r="X1306" i="2"/>
  <c r="AW1306" i="2"/>
  <c r="AH1306" i="2"/>
  <c r="BG1306" i="2"/>
  <c r="I1307" i="2" s="1"/>
  <c r="AM1306" i="2"/>
  <c r="AR1306" i="2"/>
  <c r="BU1305" i="2"/>
  <c r="M1306" i="2" s="1"/>
  <c r="W1306" i="2"/>
  <c r="AV1306" i="2"/>
  <c r="BA1306" i="2"/>
  <c r="AQ1306" i="2"/>
  <c r="AL1306" i="2"/>
  <c r="BF1306" i="2"/>
  <c r="H1307" i="2" s="1"/>
  <c r="BM1305" i="2"/>
  <c r="BR1305" i="2" s="1"/>
  <c r="AZ1306" i="2"/>
  <c r="BE1306" i="2"/>
  <c r="G1307" i="2" s="1"/>
  <c r="AK1306" i="2"/>
  <c r="V1306" i="2"/>
  <c r="AU1306" i="2"/>
  <c r="AP1306" i="2"/>
  <c r="BT1305" i="2"/>
  <c r="J1306" i="2"/>
  <c r="O1305" i="2"/>
  <c r="S1306" i="2" l="1"/>
  <c r="R1306" i="2"/>
  <c r="AF1306" i="2"/>
  <c r="BJ1306" i="2" s="1"/>
  <c r="BL1306" i="2"/>
  <c r="CF1306" i="2"/>
  <c r="CA1306" i="2"/>
  <c r="CE1306" i="2"/>
  <c r="BK1306" i="2"/>
  <c r="BY1306" i="2"/>
  <c r="BZ1306" i="2"/>
  <c r="L1306" i="2"/>
  <c r="Q1306" i="2" s="1"/>
  <c r="T1305" i="2"/>
  <c r="AT1306" i="2"/>
  <c r="AX1306" i="2" s="1"/>
  <c r="AO1306" i="2"/>
  <c r="U1306" i="2"/>
  <c r="Y1306" i="2" s="1"/>
  <c r="AJ1306" i="2"/>
  <c r="AY1306" i="2"/>
  <c r="BC1306" i="2" s="1"/>
  <c r="AE1306" i="2"/>
  <c r="BD1306" i="2"/>
  <c r="BS1305" i="2"/>
  <c r="CD1306" i="2"/>
  <c r="BP1306" i="2"/>
  <c r="BQ1306" i="2"/>
  <c r="BO1306" i="2"/>
  <c r="CK1306" i="2" l="1"/>
  <c r="CL1306" i="2"/>
  <c r="CJ1306" i="2"/>
  <c r="AC1307" i="2"/>
  <c r="BW1305" i="2"/>
  <c r="CH1305" i="2" s="1"/>
  <c r="K1306" i="2"/>
  <c r="P1306" i="2" s="1"/>
  <c r="AD1306" i="2"/>
  <c r="BH1306" i="2"/>
  <c r="F1307" i="2"/>
  <c r="AN1306" i="2"/>
  <c r="CC1306" i="2"/>
  <c r="CG1306" i="2" s="1"/>
  <c r="AI1306" i="2"/>
  <c r="BI1306" i="2"/>
  <c r="AS1306" i="2"/>
  <c r="BX1306" i="2"/>
  <c r="BN1306" i="2"/>
  <c r="CI1306" i="2" l="1"/>
  <c r="CM1306" i="2" s="1"/>
  <c r="AB1307" i="2"/>
  <c r="AA1307" i="2"/>
  <c r="Z1307" i="2"/>
  <c r="AU1307" i="2"/>
  <c r="BE1307" i="2"/>
  <c r="G1308" i="2" s="1"/>
  <c r="AP1307" i="2"/>
  <c r="AF1307" i="2"/>
  <c r="AZ1307" i="2"/>
  <c r="V1307" i="2"/>
  <c r="AK1307" i="2"/>
  <c r="BT1306" i="2"/>
  <c r="BM1306" i="2"/>
  <c r="BR1306" i="2" s="1"/>
  <c r="J1307" i="2"/>
  <c r="O1306" i="2"/>
  <c r="W1307" i="2"/>
  <c r="BF1307" i="2"/>
  <c r="H1308" i="2" s="1"/>
  <c r="BA1307" i="2"/>
  <c r="AV1307" i="2"/>
  <c r="AL1307" i="2"/>
  <c r="AQ1307" i="2"/>
  <c r="AG1307" i="2"/>
  <c r="BU1306" i="2"/>
  <c r="AH1307" i="2"/>
  <c r="AR1307" i="2"/>
  <c r="BG1307" i="2"/>
  <c r="I1308" i="2" s="1"/>
  <c r="AW1307" i="2"/>
  <c r="AM1307" i="2"/>
  <c r="BB1307" i="2"/>
  <c r="X1307" i="2"/>
  <c r="BV1306" i="2"/>
  <c r="CD1307" i="2" l="1"/>
  <c r="BZ1307" i="2"/>
  <c r="CF1307" i="2"/>
  <c r="CA1307" i="2"/>
  <c r="L1307" i="2"/>
  <c r="Q1307" i="2" s="1"/>
  <c r="BY1307" i="2"/>
  <c r="N1307" i="2"/>
  <c r="S1307" i="2" s="1"/>
  <c r="BL1307" i="2"/>
  <c r="CE1307" i="2"/>
  <c r="M1307" i="2"/>
  <c r="R1307" i="2" s="1"/>
  <c r="BK1307" i="2"/>
  <c r="T1306" i="2"/>
  <c r="BD1307" i="2"/>
  <c r="AJ1307" i="2"/>
  <c r="U1307" i="2"/>
  <c r="Y1307" i="2" s="1"/>
  <c r="AT1307" i="2"/>
  <c r="AX1307" i="2" s="1"/>
  <c r="AY1307" i="2"/>
  <c r="BC1307" i="2" s="1"/>
  <c r="AE1307" i="2"/>
  <c r="AO1307" i="2"/>
  <c r="BS1306" i="2"/>
  <c r="BJ1307" i="2"/>
  <c r="BP1307" i="2"/>
  <c r="BO1307" i="2"/>
  <c r="BQ1307" i="2"/>
  <c r="CJ1307" i="2" l="1"/>
  <c r="CK1307" i="2"/>
  <c r="CL1307" i="2"/>
  <c r="BW1306" i="2"/>
  <c r="CH1306" i="2" s="1"/>
  <c r="K1307" i="2"/>
  <c r="P1307" i="2" s="1"/>
  <c r="BI1307" i="2"/>
  <c r="AI1307" i="2"/>
  <c r="AN1307" i="2"/>
  <c r="CC1307" i="2"/>
  <c r="CG1307" i="2" s="1"/>
  <c r="BH1307" i="2"/>
  <c r="F1308" i="2"/>
  <c r="AS1307" i="2"/>
  <c r="BX1307" i="2"/>
  <c r="AD1307" i="2"/>
  <c r="BN1307" i="2"/>
  <c r="CI1307" i="2" l="1"/>
  <c r="CM1307" i="2" s="1"/>
  <c r="Z1308" i="2"/>
  <c r="AB1308" i="2"/>
  <c r="AC1308" i="2"/>
  <c r="AA1308" i="2"/>
  <c r="J1308" i="2"/>
  <c r="X1308" i="2"/>
  <c r="BB1308" i="2"/>
  <c r="AR1308" i="2"/>
  <c r="BG1308" i="2"/>
  <c r="I1309" i="2" s="1"/>
  <c r="AM1308" i="2"/>
  <c r="AW1308" i="2"/>
  <c r="AH1308" i="2"/>
  <c r="BV1307" i="2"/>
  <c r="BM1307" i="2"/>
  <c r="BR1307" i="2" s="1"/>
  <c r="AF1308" i="2"/>
  <c r="AK1308" i="2"/>
  <c r="AU1308" i="2"/>
  <c r="BE1308" i="2"/>
  <c r="G1309" i="2" s="1"/>
  <c r="AP1308" i="2"/>
  <c r="AZ1308" i="2"/>
  <c r="V1308" i="2"/>
  <c r="BT1307" i="2"/>
  <c r="O1307" i="2"/>
  <c r="BA1308" i="2"/>
  <c r="BF1308" i="2"/>
  <c r="H1309" i="2" s="1"/>
  <c r="W1308" i="2"/>
  <c r="AQ1308" i="2"/>
  <c r="AV1308" i="2"/>
  <c r="AG1308" i="2"/>
  <c r="AL1308" i="2"/>
  <c r="BU1307" i="2"/>
  <c r="CE1308" i="2" l="1"/>
  <c r="BK1308" i="2"/>
  <c r="BL1308" i="2"/>
  <c r="BZ1308" i="2"/>
  <c r="CA1308" i="2"/>
  <c r="CF1308" i="2"/>
  <c r="T1307" i="2"/>
  <c r="AE1308" i="2"/>
  <c r="AO1308" i="2"/>
  <c r="U1308" i="2"/>
  <c r="Y1308" i="2" s="1"/>
  <c r="AT1308" i="2"/>
  <c r="AX1308" i="2" s="1"/>
  <c r="AJ1308" i="2"/>
  <c r="AD1308" i="2"/>
  <c r="BD1308" i="2"/>
  <c r="AY1308" i="2"/>
  <c r="BC1308" i="2" s="1"/>
  <c r="BS1307" i="2"/>
  <c r="BY1308" i="2"/>
  <c r="CD1308" i="2"/>
  <c r="N1308" i="2"/>
  <c r="S1308" i="2" s="1"/>
  <c r="BJ1308" i="2"/>
  <c r="M1308" i="2"/>
  <c r="R1308" i="2" s="1"/>
  <c r="L1308" i="2"/>
  <c r="Q1308" i="2" s="1"/>
  <c r="BQ1308" i="2"/>
  <c r="BP1308" i="2"/>
  <c r="BO1308" i="2"/>
  <c r="CJ1308" i="2" l="1"/>
  <c r="CL1308" i="2"/>
  <c r="CK1308" i="2"/>
  <c r="BH1308" i="2"/>
  <c r="F1309" i="2"/>
  <c r="AS1308" i="2"/>
  <c r="BX1308" i="2"/>
  <c r="K1308" i="2"/>
  <c r="P1308" i="2" s="1"/>
  <c r="BW1307" i="2"/>
  <c r="CH1307" i="2" s="1"/>
  <c r="AN1308" i="2"/>
  <c r="CC1308" i="2"/>
  <c r="CG1308" i="2" s="1"/>
  <c r="BI1308" i="2"/>
  <c r="AI1308" i="2"/>
  <c r="BN1308" i="2"/>
  <c r="CI1308" i="2" l="1"/>
  <c r="CM1308" i="2" s="1"/>
  <c r="Z1309" i="2"/>
  <c r="AA1309" i="2"/>
  <c r="AC1309" i="2"/>
  <c r="AB1309" i="2"/>
  <c r="AL1309" i="2"/>
  <c r="AP1309" i="2"/>
  <c r="BV1308" i="2"/>
  <c r="N1309" i="2" s="1"/>
  <c r="BG1309" i="2"/>
  <c r="I1310" i="2" s="1"/>
  <c r="BB1309" i="2"/>
  <c r="AW1309" i="2"/>
  <c r="X1309" i="2"/>
  <c r="AH1309" i="2"/>
  <c r="AR1309" i="2"/>
  <c r="AM1309" i="2"/>
  <c r="BU1308" i="2"/>
  <c r="BF1309" i="2"/>
  <c r="H1310" i="2" s="1"/>
  <c r="W1309" i="2"/>
  <c r="AQ1309" i="2"/>
  <c r="AV1309" i="2"/>
  <c r="AG1309" i="2"/>
  <c r="BA1309" i="2"/>
  <c r="AZ1309" i="2"/>
  <c r="AK1309" i="2"/>
  <c r="AU1309" i="2"/>
  <c r="AF1309" i="2"/>
  <c r="V1309" i="2"/>
  <c r="BT1308" i="2"/>
  <c r="L1309" i="2" s="1"/>
  <c r="BE1309" i="2"/>
  <c r="G1310" i="2" s="1"/>
  <c r="BM1308" i="2"/>
  <c r="BR1308" i="2" s="1"/>
  <c r="O1308" i="2"/>
  <c r="M1309" i="2"/>
  <c r="J1309" i="2"/>
  <c r="S1309" i="2" l="1"/>
  <c r="R1309" i="2"/>
  <c r="Q1309" i="2"/>
  <c r="CA1309" i="2"/>
  <c r="BL1309" i="2"/>
  <c r="CF1309" i="2"/>
  <c r="BK1309" i="2"/>
  <c r="BZ1309" i="2"/>
  <c r="CE1309" i="2"/>
  <c r="BJ1309" i="2"/>
  <c r="BY1309" i="2"/>
  <c r="CD1309" i="2"/>
  <c r="T1308" i="2"/>
  <c r="AO1309" i="2"/>
  <c r="AE1309" i="2"/>
  <c r="AT1309" i="2"/>
  <c r="AX1309" i="2" s="1"/>
  <c r="BD1309" i="2"/>
  <c r="U1309" i="2"/>
  <c r="Y1309" i="2" s="1"/>
  <c r="AJ1309" i="2"/>
  <c r="AY1309" i="2"/>
  <c r="BC1309" i="2" s="1"/>
  <c r="BS1308" i="2"/>
  <c r="BQ1309" i="2"/>
  <c r="BP1309" i="2"/>
  <c r="BO1309" i="2"/>
  <c r="CL1309" i="2" l="1"/>
  <c r="CK1309" i="2"/>
  <c r="CJ1309" i="2"/>
  <c r="AC1310" i="2"/>
  <c r="BX1309" i="2"/>
  <c r="AS1309" i="2"/>
  <c r="BH1309" i="2"/>
  <c r="F1310" i="2"/>
  <c r="AN1309" i="2"/>
  <c r="CC1309" i="2"/>
  <c r="CG1309" i="2" s="1"/>
  <c r="BW1308" i="2"/>
  <c r="CH1308" i="2" s="1"/>
  <c r="K1309" i="2"/>
  <c r="P1309" i="2" s="1"/>
  <c r="AD1309" i="2"/>
  <c r="BI1309" i="2"/>
  <c r="AI1309" i="2"/>
  <c r="BN1309" i="2"/>
  <c r="CI1309" i="2" l="1"/>
  <c r="CM1309" i="2" s="1"/>
  <c r="Z1310" i="2"/>
  <c r="AB1310" i="2"/>
  <c r="AA1310" i="2"/>
  <c r="AL1310" i="2"/>
  <c r="BA1310" i="2"/>
  <c r="BU1309" i="2"/>
  <c r="M1310" i="2" s="1"/>
  <c r="AV1310" i="2"/>
  <c r="AG1310" i="2"/>
  <c r="BF1310" i="2"/>
  <c r="H1311" i="2" s="1"/>
  <c r="AQ1310" i="2"/>
  <c r="W1310" i="2"/>
  <c r="AP1310" i="2"/>
  <c r="AK1310" i="2"/>
  <c r="V1310" i="2"/>
  <c r="AU1310" i="2"/>
  <c r="BE1310" i="2"/>
  <c r="G1311" i="2" s="1"/>
  <c r="AZ1310" i="2"/>
  <c r="AF1310" i="2"/>
  <c r="BT1309" i="2"/>
  <c r="O1309" i="2"/>
  <c r="BM1309" i="2"/>
  <c r="BR1309" i="2" s="1"/>
  <c r="BG1310" i="2"/>
  <c r="I1311" i="2" s="1"/>
  <c r="AM1310" i="2"/>
  <c r="AW1310" i="2"/>
  <c r="X1310" i="2"/>
  <c r="AR1310" i="2"/>
  <c r="BB1310" i="2"/>
  <c r="AH1310" i="2"/>
  <c r="BV1309" i="2"/>
  <c r="J1310" i="2"/>
  <c r="R1310" i="2" l="1"/>
  <c r="CE1310" i="2"/>
  <c r="BZ1310" i="2"/>
  <c r="BK1310" i="2"/>
  <c r="BJ1310" i="2"/>
  <c r="CF1310" i="2"/>
  <c r="CD1310" i="2"/>
  <c r="CA1310" i="2"/>
  <c r="BY1310" i="2"/>
  <c r="L1310" i="2"/>
  <c r="Q1310" i="2" s="1"/>
  <c r="N1310" i="2"/>
  <c r="S1310" i="2" s="1"/>
  <c r="BL1310" i="2"/>
  <c r="T1309" i="2"/>
  <c r="BD1310" i="2"/>
  <c r="U1310" i="2"/>
  <c r="Y1310" i="2" s="1"/>
  <c r="AO1310" i="2"/>
  <c r="AD1310" i="2"/>
  <c r="AT1310" i="2"/>
  <c r="AX1310" i="2" s="1"/>
  <c r="AJ1310" i="2"/>
  <c r="AY1310" i="2"/>
  <c r="BC1310" i="2" s="1"/>
  <c r="AE1310" i="2"/>
  <c r="BS1309" i="2"/>
  <c r="BQ1310" i="2"/>
  <c r="BP1310" i="2"/>
  <c r="BO1310" i="2"/>
  <c r="CK1310" i="2" l="1"/>
  <c r="CJ1310" i="2"/>
  <c r="CL1310" i="2"/>
  <c r="BX1310" i="2"/>
  <c r="AS1310" i="2"/>
  <c r="CC1310" i="2"/>
  <c r="CG1310" i="2" s="1"/>
  <c r="AN1310" i="2"/>
  <c r="BW1309" i="2"/>
  <c r="CH1309" i="2" s="1"/>
  <c r="K1310" i="2"/>
  <c r="P1310" i="2" s="1"/>
  <c r="BH1310" i="2"/>
  <c r="F1311" i="2"/>
  <c r="BI1310" i="2"/>
  <c r="AI1310" i="2"/>
  <c r="BN1310" i="2"/>
  <c r="CI1310" i="2" l="1"/>
  <c r="CM1310" i="2" s="1"/>
  <c r="BE1311" i="2"/>
  <c r="G1312" i="2" s="1"/>
  <c r="Z1311" i="2"/>
  <c r="AC1311" i="2"/>
  <c r="AB1311" i="2"/>
  <c r="AA1311" i="2"/>
  <c r="AL1311" i="2"/>
  <c r="BF1311" i="2"/>
  <c r="H1312" i="2" s="1"/>
  <c r="AQ1311" i="2"/>
  <c r="W1311" i="2"/>
  <c r="AV1311" i="2"/>
  <c r="AG1311" i="2"/>
  <c r="BA1311" i="2"/>
  <c r="BU1310" i="2"/>
  <c r="J1311" i="2"/>
  <c r="AK1311" i="2"/>
  <c r="AU1311" i="2"/>
  <c r="AZ1311" i="2"/>
  <c r="AP1311" i="2"/>
  <c r="AW1311" i="2"/>
  <c r="AH1311" i="2"/>
  <c r="X1311" i="2"/>
  <c r="AR1311" i="2"/>
  <c r="AM1311" i="2"/>
  <c r="BB1311" i="2"/>
  <c r="BG1311" i="2"/>
  <c r="I1312" i="2" s="1"/>
  <c r="BV1310" i="2"/>
  <c r="BM1310" i="2"/>
  <c r="BR1310" i="2" s="1"/>
  <c r="O1310" i="2"/>
  <c r="V1311" i="2" l="1"/>
  <c r="AF1311" i="2"/>
  <c r="BJ1311" i="2" s="1"/>
  <c r="BT1310" i="2"/>
  <c r="L1311" i="2" s="1"/>
  <c r="Q1311" i="2" s="1"/>
  <c r="CF1311" i="2"/>
  <c r="BY1311" i="2"/>
  <c r="BL1311" i="2"/>
  <c r="BZ1311" i="2"/>
  <c r="BK1311" i="2"/>
  <c r="T1310" i="2"/>
  <c r="AT1311" i="2"/>
  <c r="AX1311" i="2" s="1"/>
  <c r="AJ1311" i="2"/>
  <c r="BD1311" i="2"/>
  <c r="AY1311" i="2"/>
  <c r="BC1311" i="2" s="1"/>
  <c r="AO1311" i="2"/>
  <c r="AD1311" i="2"/>
  <c r="U1311" i="2"/>
  <c r="AE1311" i="2"/>
  <c r="BS1310" i="2"/>
  <c r="N1311" i="2"/>
  <c r="S1311" i="2" s="1"/>
  <c r="CA1311" i="2"/>
  <c r="CD1311" i="2"/>
  <c r="M1311" i="2"/>
  <c r="R1311" i="2" s="1"/>
  <c r="CE1311" i="2"/>
  <c r="BP1311" i="2"/>
  <c r="BQ1311" i="2"/>
  <c r="BO1311" i="2"/>
  <c r="CJ1311" i="2" l="1"/>
  <c r="CK1311" i="2"/>
  <c r="CL1311" i="2"/>
  <c r="Y1311" i="2"/>
  <c r="BH1311" i="2"/>
  <c r="F1312" i="2"/>
  <c r="AN1311" i="2"/>
  <c r="CC1311" i="2"/>
  <c r="CG1311" i="2" s="1"/>
  <c r="BW1310" i="2"/>
  <c r="CH1310" i="2" s="1"/>
  <c r="K1311" i="2"/>
  <c r="P1311" i="2" s="1"/>
  <c r="AS1311" i="2"/>
  <c r="BX1311" i="2"/>
  <c r="BI1311" i="2"/>
  <c r="AI1311" i="2"/>
  <c r="BN1311" i="2"/>
  <c r="CI1311" i="2" l="1"/>
  <c r="CM1311" i="2" s="1"/>
  <c r="AA1312" i="2"/>
  <c r="Z1312" i="2"/>
  <c r="AC1312" i="2"/>
  <c r="AB1312" i="2"/>
  <c r="AR1312" i="2"/>
  <c r="BU1311" i="2"/>
  <c r="M1312" i="2" s="1"/>
  <c r="W1312" i="2"/>
  <c r="BF1312" i="2"/>
  <c r="H1313" i="2" s="1"/>
  <c r="AG1312" i="2"/>
  <c r="AV1312" i="2"/>
  <c r="AL1312" i="2"/>
  <c r="BA1312" i="2"/>
  <c r="BT1311" i="2"/>
  <c r="L1312" i="2" s="1"/>
  <c r="BV1311" i="2"/>
  <c r="N1312" i="2" s="1"/>
  <c r="AQ1312" i="2"/>
  <c r="AW1312" i="2"/>
  <c r="AH1312" i="2"/>
  <c r="AM1312" i="2"/>
  <c r="BB1312" i="2"/>
  <c r="X1312" i="2"/>
  <c r="BG1312" i="2"/>
  <c r="I1313" i="2" s="1"/>
  <c r="AU1312" i="2"/>
  <c r="AK1312" i="2"/>
  <c r="AP1312" i="2"/>
  <c r="AZ1312" i="2"/>
  <c r="AF1312" i="2"/>
  <c r="BM1311" i="2"/>
  <c r="BR1311" i="2" s="1"/>
  <c r="J1312" i="2"/>
  <c r="O1311" i="2"/>
  <c r="S1312" i="2" l="1"/>
  <c r="R1312" i="2"/>
  <c r="Q1312" i="2"/>
  <c r="V1312" i="2"/>
  <c r="BE1312" i="2"/>
  <c r="G1313" i="2" s="1"/>
  <c r="BZ1312" i="2"/>
  <c r="CF1312" i="2"/>
  <c r="CE1312" i="2"/>
  <c r="BK1312" i="2"/>
  <c r="CA1312" i="2"/>
  <c r="BL1312" i="2"/>
  <c r="CD1312" i="2"/>
  <c r="BJ1312" i="2"/>
  <c r="T1311" i="2"/>
  <c r="AJ1312" i="2"/>
  <c r="AY1312" i="2"/>
  <c r="BC1312" i="2" s="1"/>
  <c r="BD1312" i="2"/>
  <c r="U1312" i="2"/>
  <c r="AO1312" i="2"/>
  <c r="AT1312" i="2"/>
  <c r="AX1312" i="2" s="1"/>
  <c r="AE1312" i="2"/>
  <c r="BS1311" i="2"/>
  <c r="BP1312" i="2"/>
  <c r="BQ1312" i="2"/>
  <c r="BO1312" i="2"/>
  <c r="CL1312" i="2" l="1"/>
  <c r="CK1312" i="2"/>
  <c r="CJ1312" i="2"/>
  <c r="Y1312" i="2"/>
  <c r="BY1312" i="2"/>
  <c r="AB1313" i="2"/>
  <c r="AS1312" i="2"/>
  <c r="BX1312" i="2"/>
  <c r="AN1312" i="2"/>
  <c r="CC1312" i="2"/>
  <c r="CG1312" i="2" s="1"/>
  <c r="AD1312" i="2"/>
  <c r="BW1311" i="2"/>
  <c r="CH1311" i="2" s="1"/>
  <c r="K1312" i="2"/>
  <c r="P1312" i="2" s="1"/>
  <c r="AI1312" i="2"/>
  <c r="BI1312" i="2"/>
  <c r="BH1312" i="2"/>
  <c r="F1313" i="2"/>
  <c r="BN1312" i="2"/>
  <c r="CI1312" i="2" l="1"/>
  <c r="CM1312" i="2" s="1"/>
  <c r="AA1313" i="2"/>
  <c r="AC1313" i="2"/>
  <c r="Z1313" i="2"/>
  <c r="AZ1313" i="2"/>
  <c r="AP1313" i="2"/>
  <c r="BM1312" i="2"/>
  <c r="BR1312" i="2" s="1"/>
  <c r="O1312" i="2"/>
  <c r="AM1313" i="2"/>
  <c r="BB1313" i="2"/>
  <c r="BG1313" i="2"/>
  <c r="I1314" i="2" s="1"/>
  <c r="AR1313" i="2"/>
  <c r="X1313" i="2"/>
  <c r="AH1313" i="2"/>
  <c r="AW1313" i="2"/>
  <c r="BV1312" i="2"/>
  <c r="AV1313" i="2"/>
  <c r="BA1313" i="2"/>
  <c r="AL1313" i="2"/>
  <c r="W1313" i="2"/>
  <c r="BF1313" i="2"/>
  <c r="H1314" i="2" s="1"/>
  <c r="AG1313" i="2"/>
  <c r="AQ1313" i="2"/>
  <c r="BU1312" i="2"/>
  <c r="J1313" i="2"/>
  <c r="BT1312" i="2" l="1"/>
  <c r="L1313" i="2" s="1"/>
  <c r="Q1313" i="2" s="1"/>
  <c r="AK1313" i="2"/>
  <c r="AU1313" i="2"/>
  <c r="V1313" i="2"/>
  <c r="AF1313" i="2"/>
  <c r="BE1313" i="2"/>
  <c r="G1314" i="2" s="1"/>
  <c r="CA1313" i="2"/>
  <c r="BZ1313" i="2"/>
  <c r="BK1313" i="2"/>
  <c r="CF1313" i="2"/>
  <c r="T1312" i="2"/>
  <c r="AE1313" i="2"/>
  <c r="U1313" i="2"/>
  <c r="AO1313" i="2"/>
  <c r="AT1313" i="2"/>
  <c r="AJ1313" i="2"/>
  <c r="AD1313" i="2"/>
  <c r="BD1313" i="2"/>
  <c r="AY1313" i="2"/>
  <c r="BC1313" i="2" s="1"/>
  <c r="BS1312" i="2"/>
  <c r="M1313" i="2"/>
  <c r="R1313" i="2" s="1"/>
  <c r="CE1313" i="2"/>
  <c r="N1313" i="2"/>
  <c r="S1313" i="2" s="1"/>
  <c r="BL1313" i="2"/>
  <c r="BQ1313" i="2"/>
  <c r="BP1313" i="2"/>
  <c r="CL1313" i="2" l="1"/>
  <c r="CK1313" i="2"/>
  <c r="AX1313" i="2"/>
  <c r="Y1313" i="2"/>
  <c r="BJ1313" i="2"/>
  <c r="CD1313" i="2"/>
  <c r="BY1313" i="2"/>
  <c r="AM1314" i="2"/>
  <c r="BW1312" i="2"/>
  <c r="CH1312" i="2" s="1"/>
  <c r="K1313" i="2"/>
  <c r="P1313" i="2" s="1"/>
  <c r="AN1313" i="2"/>
  <c r="CC1313" i="2"/>
  <c r="AI1313" i="2"/>
  <c r="BI1313" i="2"/>
  <c r="BH1313" i="2"/>
  <c r="F1314" i="2"/>
  <c r="AS1313" i="2"/>
  <c r="BX1313" i="2"/>
  <c r="BN1313" i="2"/>
  <c r="BO1313" i="2"/>
  <c r="CG1313" i="2" l="1"/>
  <c r="CI1313" i="2"/>
  <c r="CJ1313" i="2"/>
  <c r="Z1314" i="2"/>
  <c r="AA1314" i="2"/>
  <c r="AB1314" i="2"/>
  <c r="AC1314" i="2"/>
  <c r="BE1314" i="2"/>
  <c r="G1315" i="2" s="1"/>
  <c r="AV1314" i="2"/>
  <c r="BG1314" i="2"/>
  <c r="I1315" i="2" s="1"/>
  <c r="AP1314" i="2"/>
  <c r="BV1313" i="2"/>
  <c r="N1314" i="2" s="1"/>
  <c r="BT1313" i="2"/>
  <c r="L1314" i="2" s="1"/>
  <c r="AU1314" i="2"/>
  <c r="AK1314" i="2"/>
  <c r="AF1314" i="2"/>
  <c r="AZ1314" i="2"/>
  <c r="V1314" i="2"/>
  <c r="BB1314" i="2"/>
  <c r="AR1314" i="2"/>
  <c r="AW1314" i="2"/>
  <c r="X1314" i="2"/>
  <c r="BU1313" i="2"/>
  <c r="M1314" i="2" s="1"/>
  <c r="AH1314" i="2"/>
  <c r="AL1314" i="2"/>
  <c r="W1314" i="2"/>
  <c r="AQ1314" i="2"/>
  <c r="BA1314" i="2"/>
  <c r="AG1314" i="2"/>
  <c r="BF1314" i="2"/>
  <c r="H1315" i="2" s="1"/>
  <c r="BM1313" i="2"/>
  <c r="BR1313" i="2" s="1"/>
  <c r="O1313" i="2"/>
  <c r="J1314" i="2"/>
  <c r="S1314" i="2" l="1"/>
  <c r="R1314" i="2"/>
  <c r="Q1314" i="2"/>
  <c r="CM1313" i="2"/>
  <c r="BY1314" i="2"/>
  <c r="BJ1314" i="2"/>
  <c r="CD1314" i="2"/>
  <c r="CF1314" i="2"/>
  <c r="CA1314" i="2"/>
  <c r="BL1314" i="2"/>
  <c r="CE1314" i="2"/>
  <c r="BK1314" i="2"/>
  <c r="BZ1314" i="2"/>
  <c r="T1313" i="2"/>
  <c r="AY1314" i="2"/>
  <c r="BC1314" i="2" s="1"/>
  <c r="AO1314" i="2"/>
  <c r="AE1314" i="2"/>
  <c r="BD1314" i="2"/>
  <c r="AJ1314" i="2"/>
  <c r="AT1314" i="2"/>
  <c r="AX1314" i="2" s="1"/>
  <c r="U1314" i="2"/>
  <c r="Y1314" i="2" s="1"/>
  <c r="BS1313" i="2"/>
  <c r="BO1314" i="2"/>
  <c r="BQ1314" i="2"/>
  <c r="BP1314" i="2"/>
  <c r="CJ1314" i="2" l="1"/>
  <c r="CK1314" i="2"/>
  <c r="CL1314" i="2"/>
  <c r="AB1315" i="2"/>
  <c r="BI1314" i="2"/>
  <c r="AI1314" i="2"/>
  <c r="AD1314" i="2"/>
  <c r="AS1314" i="2"/>
  <c r="BX1314" i="2"/>
  <c r="AN1314" i="2"/>
  <c r="CC1314" i="2"/>
  <c r="CG1314" i="2" s="1"/>
  <c r="BW1313" i="2"/>
  <c r="CH1313" i="2" s="1"/>
  <c r="K1314" i="2"/>
  <c r="P1314" i="2" s="1"/>
  <c r="BH1314" i="2"/>
  <c r="F1315" i="2"/>
  <c r="BN1314" i="2"/>
  <c r="CI1314" i="2" l="1"/>
  <c r="CM1314" i="2" s="1"/>
  <c r="Z1315" i="2"/>
  <c r="AC1315" i="2"/>
  <c r="AA1315" i="2"/>
  <c r="AU1315" i="2"/>
  <c r="AK1315" i="2"/>
  <c r="AP1315" i="2"/>
  <c r="AZ1315" i="2"/>
  <c r="BT1314" i="2"/>
  <c r="L1315" i="2" s="1"/>
  <c r="AF1315" i="2"/>
  <c r="BE1315" i="2"/>
  <c r="G1316" i="2" s="1"/>
  <c r="V1315" i="2"/>
  <c r="O1314" i="2"/>
  <c r="BV1314" i="2"/>
  <c r="BB1315" i="2"/>
  <c r="BG1315" i="2"/>
  <c r="I1316" i="2" s="1"/>
  <c r="X1315" i="2"/>
  <c r="AR1315" i="2"/>
  <c r="AM1315" i="2"/>
  <c r="AW1315" i="2"/>
  <c r="AH1315" i="2"/>
  <c r="J1315" i="2"/>
  <c r="BU1314" i="2"/>
  <c r="AL1315" i="2"/>
  <c r="AG1315" i="2"/>
  <c r="W1315" i="2"/>
  <c r="AQ1315" i="2"/>
  <c r="AV1315" i="2"/>
  <c r="BF1315" i="2"/>
  <c r="H1316" i="2" s="1"/>
  <c r="BA1315" i="2"/>
  <c r="BM1314" i="2"/>
  <c r="BR1314" i="2" s="1"/>
  <c r="Q1315" i="2" l="1"/>
  <c r="CD1315" i="2"/>
  <c r="BJ1315" i="2"/>
  <c r="BY1315" i="2"/>
  <c r="CA1315" i="2"/>
  <c r="CF1315" i="2"/>
  <c r="BL1315" i="2"/>
  <c r="BK1315" i="2"/>
  <c r="CE1315" i="2"/>
  <c r="M1315" i="2"/>
  <c r="R1315" i="2" s="1"/>
  <c r="N1315" i="2"/>
  <c r="S1315" i="2" s="1"/>
  <c r="BZ1315" i="2"/>
  <c r="T1314" i="2"/>
  <c r="AJ1315" i="2"/>
  <c r="AO1315" i="2"/>
  <c r="BD1315" i="2"/>
  <c r="AE1315" i="2"/>
  <c r="AT1315" i="2"/>
  <c r="AX1315" i="2" s="1"/>
  <c r="AY1315" i="2"/>
  <c r="BC1315" i="2" s="1"/>
  <c r="U1315" i="2"/>
  <c r="Y1315" i="2" s="1"/>
  <c r="BS1314" i="2"/>
  <c r="BP1315" i="2"/>
  <c r="BO1315" i="2"/>
  <c r="BQ1315" i="2"/>
  <c r="CK1315" i="2" l="1"/>
  <c r="CJ1315" i="2"/>
  <c r="CL1315" i="2"/>
  <c r="BH1315" i="2"/>
  <c r="F1316" i="2"/>
  <c r="AS1315" i="2"/>
  <c r="BX1315" i="2"/>
  <c r="K1315" i="2"/>
  <c r="P1315" i="2" s="1"/>
  <c r="BW1314" i="2"/>
  <c r="CH1314" i="2" s="1"/>
  <c r="AN1315" i="2"/>
  <c r="CC1315" i="2"/>
  <c r="CG1315" i="2" s="1"/>
  <c r="AD1315" i="2"/>
  <c r="AA1316" i="2" s="1"/>
  <c r="AI1315" i="2"/>
  <c r="BI1315" i="2"/>
  <c r="BN1315" i="2"/>
  <c r="CI1315" i="2" l="1"/>
  <c r="CM1315" i="2" s="1"/>
  <c r="AP1316" i="2"/>
  <c r="AZ1316" i="2"/>
  <c r="BT1315" i="2"/>
  <c r="L1316" i="2" s="1"/>
  <c r="AF1316" i="2"/>
  <c r="V1316" i="2"/>
  <c r="AK1316" i="2"/>
  <c r="AU1316" i="2"/>
  <c r="BE1316" i="2"/>
  <c r="G1317" i="2" s="1"/>
  <c r="Z1316" i="2"/>
  <c r="AB1316" i="2"/>
  <c r="AC1316" i="2"/>
  <c r="O1315" i="2"/>
  <c r="J1316" i="2"/>
  <c r="W1316" i="2"/>
  <c r="AG1316" i="2"/>
  <c r="AL1316" i="2"/>
  <c r="BF1316" i="2"/>
  <c r="H1317" i="2" s="1"/>
  <c r="BA1316" i="2"/>
  <c r="AV1316" i="2"/>
  <c r="AQ1316" i="2"/>
  <c r="BU1315" i="2"/>
  <c r="AM1316" i="2"/>
  <c r="AW1316" i="2"/>
  <c r="BB1316" i="2"/>
  <c r="AH1316" i="2"/>
  <c r="X1316" i="2"/>
  <c r="BG1316" i="2"/>
  <c r="I1317" i="2" s="1"/>
  <c r="AR1316" i="2"/>
  <c r="BV1315" i="2"/>
  <c r="BM1315" i="2"/>
  <c r="BR1315" i="2" s="1"/>
  <c r="Q1316" i="2" l="1"/>
  <c r="CD1316" i="2"/>
  <c r="BJ1316" i="2"/>
  <c r="BY1316" i="2"/>
  <c r="BL1316" i="2"/>
  <c r="BZ1316" i="2"/>
  <c r="CF1316" i="2"/>
  <c r="M1316" i="2"/>
  <c r="R1316" i="2" s="1"/>
  <c r="CE1316" i="2"/>
  <c r="N1316" i="2"/>
  <c r="S1316" i="2" s="1"/>
  <c r="CA1316" i="2"/>
  <c r="BK1316" i="2"/>
  <c r="T1315" i="2"/>
  <c r="AJ1316" i="2"/>
  <c r="AT1316" i="2"/>
  <c r="AX1316" i="2" s="1"/>
  <c r="BD1316" i="2"/>
  <c r="AY1316" i="2"/>
  <c r="BC1316" i="2" s="1"/>
  <c r="AE1316" i="2"/>
  <c r="AO1316" i="2"/>
  <c r="AD1316" i="2"/>
  <c r="U1316" i="2"/>
  <c r="Y1316" i="2" s="1"/>
  <c r="BS1315" i="2"/>
  <c r="BQ1316" i="2"/>
  <c r="BO1316" i="2"/>
  <c r="BP1316" i="2"/>
  <c r="CJ1316" i="2" l="1"/>
  <c r="CL1316" i="2"/>
  <c r="CK1316" i="2"/>
  <c r="BH1316" i="2"/>
  <c r="F1317" i="2"/>
  <c r="J1317" i="2" s="1"/>
  <c r="AS1316" i="2"/>
  <c r="BX1316" i="2"/>
  <c r="K1316" i="2"/>
  <c r="P1316" i="2" s="1"/>
  <c r="BW1315" i="2"/>
  <c r="CH1315" i="2" s="1"/>
  <c r="AI1316" i="2"/>
  <c r="BI1316" i="2"/>
  <c r="CC1316" i="2"/>
  <c r="CG1316" i="2" s="1"/>
  <c r="AN1316" i="2"/>
  <c r="BN1316" i="2"/>
  <c r="CI1316" i="2" l="1"/>
  <c r="CM1316" i="2" s="1"/>
  <c r="Z1317" i="2"/>
  <c r="AA1317" i="2"/>
  <c r="AB1317" i="2"/>
  <c r="AC1317" i="2"/>
  <c r="BM1316" i="2"/>
  <c r="BR1316" i="2" s="1"/>
  <c r="AL1317" i="2"/>
  <c r="W1317" i="2"/>
  <c r="BA1317" i="2"/>
  <c r="BF1317" i="2"/>
  <c r="H1318" i="2" s="1"/>
  <c r="AG1317" i="2"/>
  <c r="AQ1317" i="2"/>
  <c r="AV1317" i="2"/>
  <c r="BU1316" i="2"/>
  <c r="V1317" i="2"/>
  <c r="AU1317" i="2"/>
  <c r="AP1317" i="2"/>
  <c r="AK1317" i="2"/>
  <c r="BE1317" i="2"/>
  <c r="G1318" i="2" s="1"/>
  <c r="AZ1317" i="2"/>
  <c r="AF1317" i="2"/>
  <c r="BT1316" i="2"/>
  <c r="O1316" i="2"/>
  <c r="BG1317" i="2"/>
  <c r="I1318" i="2" s="1"/>
  <c r="BB1317" i="2"/>
  <c r="AR1317" i="2"/>
  <c r="AM1317" i="2"/>
  <c r="AW1317" i="2"/>
  <c r="AH1317" i="2"/>
  <c r="X1317" i="2"/>
  <c r="BV1316" i="2"/>
  <c r="BZ1317" i="2" l="1"/>
  <c r="CD1317" i="2"/>
  <c r="BK1317" i="2"/>
  <c r="CF1317" i="2"/>
  <c r="BL1317" i="2"/>
  <c r="T1316" i="2"/>
  <c r="AO1317" i="2"/>
  <c r="AE1317" i="2"/>
  <c r="AY1317" i="2"/>
  <c r="BC1317" i="2" s="1"/>
  <c r="BD1317" i="2"/>
  <c r="AD1317" i="2"/>
  <c r="AJ1317" i="2"/>
  <c r="AT1317" i="2"/>
  <c r="AX1317" i="2" s="1"/>
  <c r="U1317" i="2"/>
  <c r="Y1317" i="2" s="1"/>
  <c r="BS1316" i="2"/>
  <c r="L1317" i="2"/>
  <c r="Q1317" i="2" s="1"/>
  <c r="CE1317" i="2"/>
  <c r="N1317" i="2"/>
  <c r="S1317" i="2" s="1"/>
  <c r="CA1317" i="2"/>
  <c r="BJ1317" i="2"/>
  <c r="BY1317" i="2"/>
  <c r="M1317" i="2"/>
  <c r="R1317" i="2" s="1"/>
  <c r="BP1317" i="2"/>
  <c r="BQ1317" i="2"/>
  <c r="BO1317" i="2"/>
  <c r="CJ1317" i="2" l="1"/>
  <c r="CK1317" i="2"/>
  <c r="CL1317" i="2"/>
  <c r="AN1317" i="2"/>
  <c r="CC1317" i="2"/>
  <c r="CG1317" i="2" s="1"/>
  <c r="BI1317" i="2"/>
  <c r="AI1317" i="2"/>
  <c r="K1317" i="2"/>
  <c r="P1317" i="2" s="1"/>
  <c r="BW1316" i="2"/>
  <c r="CH1316" i="2" s="1"/>
  <c r="AS1317" i="2"/>
  <c r="BX1317" i="2"/>
  <c r="F1318" i="2"/>
  <c r="BH1317" i="2"/>
  <c r="BN1317" i="2"/>
  <c r="CI1317" i="2" l="1"/>
  <c r="CM1317" i="2" s="1"/>
  <c r="AB1318" i="2"/>
  <c r="Z1318" i="2"/>
  <c r="AA1318" i="2"/>
  <c r="AC1318" i="2"/>
  <c r="AF1318" i="2"/>
  <c r="AR1318" i="2"/>
  <c r="AG1318" i="2"/>
  <c r="BV1317" i="2"/>
  <c r="BE1318" i="2"/>
  <c r="G1319" i="2" s="1"/>
  <c r="AK1318" i="2"/>
  <c r="BT1317" i="2"/>
  <c r="L1318" i="2" s="1"/>
  <c r="V1318" i="2"/>
  <c r="AP1318" i="2"/>
  <c r="AZ1318" i="2"/>
  <c r="AU1318" i="2"/>
  <c r="AM1318" i="2"/>
  <c r="AW1318" i="2"/>
  <c r="BB1318" i="2"/>
  <c r="X1318" i="2"/>
  <c r="BG1318" i="2"/>
  <c r="I1319" i="2" s="1"/>
  <c r="AH1318" i="2"/>
  <c r="AV1318" i="2"/>
  <c r="BA1318" i="2"/>
  <c r="BU1317" i="2"/>
  <c r="M1318" i="2" s="1"/>
  <c r="W1318" i="2"/>
  <c r="BF1318" i="2"/>
  <c r="H1319" i="2" s="1"/>
  <c r="AL1318" i="2"/>
  <c r="AQ1318" i="2"/>
  <c r="BM1317" i="2"/>
  <c r="BR1317" i="2" s="1"/>
  <c r="O1317" i="2"/>
  <c r="J1318" i="2"/>
  <c r="N1318" i="2"/>
  <c r="S1318" i="2" l="1"/>
  <c r="R1318" i="2"/>
  <c r="Q1318" i="2"/>
  <c r="CA1318" i="2"/>
  <c r="BY1318" i="2"/>
  <c r="BL1318" i="2"/>
  <c r="CF1318" i="2"/>
  <c r="CD1318" i="2"/>
  <c r="BJ1318" i="2"/>
  <c r="BK1318" i="2"/>
  <c r="CE1318" i="2"/>
  <c r="BZ1318" i="2"/>
  <c r="T1317" i="2"/>
  <c r="AJ1318" i="2"/>
  <c r="AD1318" i="2"/>
  <c r="BD1318" i="2"/>
  <c r="AT1318" i="2"/>
  <c r="AX1318" i="2" s="1"/>
  <c r="AE1318" i="2"/>
  <c r="U1318" i="2"/>
  <c r="Y1318" i="2" s="1"/>
  <c r="AY1318" i="2"/>
  <c r="BC1318" i="2" s="1"/>
  <c r="AO1318" i="2"/>
  <c r="BS1317" i="2"/>
  <c r="BO1318" i="2"/>
  <c r="BQ1318" i="2"/>
  <c r="BP1318" i="2"/>
  <c r="CK1318" i="2" l="1"/>
  <c r="CJ1318" i="2"/>
  <c r="CL1318" i="2"/>
  <c r="BW1317" i="2"/>
  <c r="CH1317" i="2" s="1"/>
  <c r="K1318" i="2"/>
  <c r="P1318" i="2" s="1"/>
  <c r="BX1318" i="2"/>
  <c r="AS1318" i="2"/>
  <c r="BH1318" i="2"/>
  <c r="F1319" i="2"/>
  <c r="BI1318" i="2"/>
  <c r="AI1318" i="2"/>
  <c r="AN1318" i="2"/>
  <c r="CC1318" i="2"/>
  <c r="CG1318" i="2" s="1"/>
  <c r="BN1318" i="2"/>
  <c r="CI1318" i="2" l="1"/>
  <c r="CM1318" i="2" s="1"/>
  <c r="BE1319" i="2"/>
  <c r="G1320" i="2" s="1"/>
  <c r="Z1319" i="2"/>
  <c r="AC1319" i="2"/>
  <c r="AB1319" i="2"/>
  <c r="AA1319" i="2"/>
  <c r="AM1319" i="2"/>
  <c r="BV1318" i="2"/>
  <c r="BG1319" i="2"/>
  <c r="I1320" i="2" s="1"/>
  <c r="BB1319" i="2"/>
  <c r="AH1319" i="2"/>
  <c r="X1319" i="2"/>
  <c r="AW1319" i="2"/>
  <c r="AR1319" i="2"/>
  <c r="J1319" i="2"/>
  <c r="BF1319" i="2"/>
  <c r="H1320" i="2" s="1"/>
  <c r="BA1319" i="2"/>
  <c r="AQ1319" i="2"/>
  <c r="W1319" i="2"/>
  <c r="AV1319" i="2"/>
  <c r="AG1319" i="2"/>
  <c r="AL1319" i="2"/>
  <c r="BU1318" i="2"/>
  <c r="AF1319" i="2"/>
  <c r="V1319" i="2"/>
  <c r="AP1319" i="2"/>
  <c r="AK1319" i="2"/>
  <c r="N1319" i="2"/>
  <c r="O1318" i="2"/>
  <c r="BM1318" i="2"/>
  <c r="BR1318" i="2" s="1"/>
  <c r="S1319" i="2" l="1"/>
  <c r="AU1319" i="2"/>
  <c r="CD1319" i="2" s="1"/>
  <c r="AZ1319" i="2"/>
  <c r="BY1319" i="2" s="1"/>
  <c r="BT1318" i="2"/>
  <c r="L1319" i="2" s="1"/>
  <c r="Q1319" i="2" s="1"/>
  <c r="CA1319" i="2"/>
  <c r="BL1319" i="2"/>
  <c r="CF1319" i="2"/>
  <c r="BZ1319" i="2"/>
  <c r="CE1319" i="2"/>
  <c r="BK1319" i="2"/>
  <c r="T1318" i="2"/>
  <c r="AJ1319" i="2"/>
  <c r="AD1319" i="2"/>
  <c r="U1319" i="2"/>
  <c r="Y1319" i="2" s="1"/>
  <c r="AT1319" i="2"/>
  <c r="AO1319" i="2"/>
  <c r="AE1319" i="2"/>
  <c r="BD1319" i="2"/>
  <c r="AY1319" i="2"/>
  <c r="BS1318" i="2"/>
  <c r="M1319" i="2"/>
  <c r="R1319" i="2" s="1"/>
  <c r="BQ1319" i="2"/>
  <c r="BP1319" i="2"/>
  <c r="CL1319" i="2" l="1"/>
  <c r="CK1319" i="2"/>
  <c r="AX1319" i="2"/>
  <c r="BC1319" i="2"/>
  <c r="BJ1319" i="2"/>
  <c r="AV1320" i="2"/>
  <c r="BW1318" i="2"/>
  <c r="CH1318" i="2" s="1"/>
  <c r="K1319" i="2"/>
  <c r="P1319" i="2" s="1"/>
  <c r="AS1319" i="2"/>
  <c r="BX1319" i="2"/>
  <c r="AN1319" i="2"/>
  <c r="CC1319" i="2"/>
  <c r="CG1319" i="2" s="1"/>
  <c r="BA1320" i="2"/>
  <c r="BH1319" i="2"/>
  <c r="F1320" i="2"/>
  <c r="BI1319" i="2"/>
  <c r="AI1319" i="2"/>
  <c r="BO1319" i="2"/>
  <c r="BN1319" i="2"/>
  <c r="CI1319" i="2" l="1"/>
  <c r="CJ1319" i="2"/>
  <c r="Z1320" i="2"/>
  <c r="AB1320" i="2"/>
  <c r="AC1320" i="2"/>
  <c r="AA1320" i="2"/>
  <c r="BU1319" i="2"/>
  <c r="M1320" i="2" s="1"/>
  <c r="W1320" i="2"/>
  <c r="AL1320" i="2"/>
  <c r="AQ1320" i="2"/>
  <c r="AG1320" i="2"/>
  <c r="BK1320" i="2" s="1"/>
  <c r="BF1320" i="2"/>
  <c r="H1321" i="2" s="1"/>
  <c r="BM1319" i="2"/>
  <c r="BR1319" i="2" s="1"/>
  <c r="J1320" i="2"/>
  <c r="BG1320" i="2"/>
  <c r="I1321" i="2" s="1"/>
  <c r="X1320" i="2"/>
  <c r="BB1320" i="2"/>
  <c r="AR1320" i="2"/>
  <c r="AM1320" i="2"/>
  <c r="AH1320" i="2"/>
  <c r="AW1320" i="2"/>
  <c r="BV1319" i="2"/>
  <c r="AF1320" i="2"/>
  <c r="BE1320" i="2"/>
  <c r="G1321" i="2" s="1"/>
  <c r="AU1320" i="2"/>
  <c r="AP1320" i="2"/>
  <c r="AK1320" i="2"/>
  <c r="V1320" i="2"/>
  <c r="AZ1320" i="2"/>
  <c r="BT1319" i="2"/>
  <c r="O1319" i="2"/>
  <c r="BP1320" i="2"/>
  <c r="R1320" i="2" l="1"/>
  <c r="CM1319" i="2"/>
  <c r="CK1320" i="2"/>
  <c r="CE1320" i="2"/>
  <c r="BZ1320" i="2"/>
  <c r="CF1320" i="2"/>
  <c r="CD1320" i="2"/>
  <c r="T1319" i="2"/>
  <c r="AO1320" i="2"/>
  <c r="BD1320" i="2"/>
  <c r="AE1320" i="2"/>
  <c r="U1320" i="2"/>
  <c r="Y1320" i="2" s="1"/>
  <c r="AT1320" i="2"/>
  <c r="AX1320" i="2" s="1"/>
  <c r="AJ1320" i="2"/>
  <c r="AY1320" i="2"/>
  <c r="BC1320" i="2" s="1"/>
  <c r="BS1319" i="2"/>
  <c r="L1320" i="2"/>
  <c r="Q1320" i="2" s="1"/>
  <c r="BJ1320" i="2"/>
  <c r="BL1320" i="2"/>
  <c r="BY1320" i="2"/>
  <c r="N1320" i="2"/>
  <c r="S1320" i="2" s="1"/>
  <c r="CA1320" i="2"/>
  <c r="BO1320" i="2"/>
  <c r="BQ1320" i="2"/>
  <c r="CJ1320" i="2" l="1"/>
  <c r="CL1320" i="2"/>
  <c r="AB1321" i="2"/>
  <c r="X1321" i="2"/>
  <c r="AD1320" i="2"/>
  <c r="BW1319" i="2"/>
  <c r="CH1319" i="2" s="1"/>
  <c r="K1320" i="2"/>
  <c r="P1320" i="2" s="1"/>
  <c r="AS1320" i="2"/>
  <c r="BX1320" i="2"/>
  <c r="BI1320" i="2"/>
  <c r="AI1320" i="2"/>
  <c r="AN1320" i="2"/>
  <c r="CC1320" i="2"/>
  <c r="CG1320" i="2" s="1"/>
  <c r="BH1320" i="2"/>
  <c r="F1321" i="2"/>
  <c r="BN1320" i="2"/>
  <c r="CI1320" i="2" l="1"/>
  <c r="CM1320" i="2" s="1"/>
  <c r="AA1321" i="2"/>
  <c r="AC1321" i="2"/>
  <c r="Z1321" i="2"/>
  <c r="BV1320" i="2"/>
  <c r="N1321" i="2" s="1"/>
  <c r="AH1321" i="2"/>
  <c r="AM1321" i="2"/>
  <c r="AW1321" i="2"/>
  <c r="BB1321" i="2"/>
  <c r="BG1321" i="2"/>
  <c r="I1322" i="2" s="1"/>
  <c r="AR1321" i="2"/>
  <c r="AP1321" i="2"/>
  <c r="AF1321" i="2"/>
  <c r="BT1320" i="2"/>
  <c r="L1321" i="2" s="1"/>
  <c r="AZ1321" i="2"/>
  <c r="AK1321" i="2"/>
  <c r="BE1321" i="2"/>
  <c r="G1322" i="2" s="1"/>
  <c r="AU1321" i="2"/>
  <c r="V1321" i="2"/>
  <c r="J1321" i="2"/>
  <c r="BM1320" i="2"/>
  <c r="BR1320" i="2" s="1"/>
  <c r="O1320" i="2"/>
  <c r="AL1321" i="2"/>
  <c r="W1321" i="2"/>
  <c r="BA1321" i="2"/>
  <c r="AQ1321" i="2"/>
  <c r="AG1321" i="2"/>
  <c r="AV1321" i="2"/>
  <c r="BF1321" i="2"/>
  <c r="H1322" i="2" s="1"/>
  <c r="BU1320" i="2"/>
  <c r="S1321" i="2" l="1"/>
  <c r="Q1321" i="2"/>
  <c r="BL1321" i="2"/>
  <c r="CF1321" i="2"/>
  <c r="BJ1321" i="2"/>
  <c r="CA1321" i="2"/>
  <c r="CD1321" i="2"/>
  <c r="BY1321" i="2"/>
  <c r="T1320" i="2"/>
  <c r="AT1321" i="2"/>
  <c r="AX1321" i="2" s="1"/>
  <c r="AJ1321" i="2"/>
  <c r="U1321" i="2"/>
  <c r="Y1321" i="2" s="1"/>
  <c r="AY1321" i="2"/>
  <c r="BC1321" i="2" s="1"/>
  <c r="BD1321" i="2"/>
  <c r="AE1321" i="2"/>
  <c r="AO1321" i="2"/>
  <c r="BS1320" i="2"/>
  <c r="BK1321" i="2"/>
  <c r="M1321" i="2"/>
  <c r="R1321" i="2" s="1"/>
  <c r="BZ1321" i="2"/>
  <c r="CE1321" i="2"/>
  <c r="BQ1321" i="2"/>
  <c r="BO1321" i="2"/>
  <c r="BP1321" i="2"/>
  <c r="CK1321" i="2" l="1"/>
  <c r="CL1321" i="2"/>
  <c r="CJ1321" i="2"/>
  <c r="AC1322" i="2"/>
  <c r="AB1322" i="2"/>
  <c r="BU1321" i="2"/>
  <c r="M1322" i="2" s="1"/>
  <c r="AI1321" i="2"/>
  <c r="BI1321" i="2"/>
  <c r="AN1321" i="2"/>
  <c r="CC1321" i="2"/>
  <c r="CG1321" i="2" s="1"/>
  <c r="BH1321" i="2"/>
  <c r="F1322" i="2"/>
  <c r="AQ1322" i="2"/>
  <c r="AG1322" i="2"/>
  <c r="BA1322" i="2"/>
  <c r="W1322" i="2"/>
  <c r="AL1322" i="2"/>
  <c r="AV1322" i="2"/>
  <c r="BF1322" i="2"/>
  <c r="H1323" i="2" s="1"/>
  <c r="BW1320" i="2"/>
  <c r="CH1320" i="2" s="1"/>
  <c r="K1321" i="2"/>
  <c r="P1321" i="2" s="1"/>
  <c r="AD1321" i="2"/>
  <c r="AS1321" i="2"/>
  <c r="BX1321" i="2"/>
  <c r="BN1321" i="2"/>
  <c r="CI1321" i="2" l="1"/>
  <c r="CM1321" i="2" s="1"/>
  <c r="Z1322" i="2"/>
  <c r="AA1322" i="2"/>
  <c r="BE1322" i="2"/>
  <c r="G1323" i="2" s="1"/>
  <c r="V1322" i="2"/>
  <c r="AZ1322" i="2"/>
  <c r="BT1321" i="2"/>
  <c r="L1322" i="2" s="1"/>
  <c r="AF1322" i="2"/>
  <c r="AK1322" i="2"/>
  <c r="AP1322" i="2"/>
  <c r="AU1322" i="2"/>
  <c r="CE1322" i="2"/>
  <c r="BZ1322" i="2"/>
  <c r="O1321" i="2"/>
  <c r="X1322" i="2"/>
  <c r="BB1322" i="2"/>
  <c r="AW1322" i="2"/>
  <c r="AM1322" i="2"/>
  <c r="AH1322" i="2"/>
  <c r="AR1322" i="2"/>
  <c r="BG1322" i="2"/>
  <c r="I1323" i="2" s="1"/>
  <c r="BV1321" i="2"/>
  <c r="J1322" i="2"/>
  <c r="BM1321" i="2"/>
  <c r="BR1321" i="2" s="1"/>
  <c r="BK1322" i="2"/>
  <c r="BP1322" i="2"/>
  <c r="R1322" i="2" l="1"/>
  <c r="Q1322" i="2"/>
  <c r="CK1322" i="2"/>
  <c r="BY1322" i="2"/>
  <c r="CD1322" i="2"/>
  <c r="BL1322" i="2"/>
  <c r="BJ1322" i="2"/>
  <c r="CF1322" i="2"/>
  <c r="N1322" i="2"/>
  <c r="S1322" i="2" s="1"/>
  <c r="T1321" i="2"/>
  <c r="AJ1322" i="2"/>
  <c r="AE1322" i="2"/>
  <c r="U1322" i="2"/>
  <c r="Y1322" i="2" s="1"/>
  <c r="AY1322" i="2"/>
  <c r="BC1322" i="2" s="1"/>
  <c r="AT1322" i="2"/>
  <c r="AX1322" i="2" s="1"/>
  <c r="BD1322" i="2"/>
  <c r="AO1322" i="2"/>
  <c r="BS1321" i="2"/>
  <c r="CA1322" i="2"/>
  <c r="BQ1322" i="2"/>
  <c r="BO1322" i="2"/>
  <c r="CL1322" i="2" l="1"/>
  <c r="CJ1322" i="2"/>
  <c r="AB1323" i="2"/>
  <c r="AS1322" i="2"/>
  <c r="BX1322" i="2"/>
  <c r="BH1322" i="2"/>
  <c r="F1323" i="2"/>
  <c r="AI1322" i="2"/>
  <c r="BI1322" i="2"/>
  <c r="AN1322" i="2"/>
  <c r="CC1322" i="2"/>
  <c r="CG1322" i="2" s="1"/>
  <c r="BW1321" i="2"/>
  <c r="CH1321" i="2" s="1"/>
  <c r="K1322" i="2"/>
  <c r="P1322" i="2" s="1"/>
  <c r="AD1322" i="2"/>
  <c r="BN1322" i="2"/>
  <c r="CI1322" i="2" l="1"/>
  <c r="CM1322" i="2" s="1"/>
  <c r="AA1323" i="2"/>
  <c r="AC1323" i="2"/>
  <c r="Z1323" i="2"/>
  <c r="BE1323" i="2"/>
  <c r="G1324" i="2" s="1"/>
  <c r="AF1323" i="2"/>
  <c r="BT1322" i="2"/>
  <c r="L1323" i="2" s="1"/>
  <c r="V1323" i="2"/>
  <c r="AU1323" i="2"/>
  <c r="AZ1323" i="2"/>
  <c r="AP1323" i="2"/>
  <c r="AK1323" i="2"/>
  <c r="AG1323" i="2"/>
  <c r="AV1323" i="2"/>
  <c r="BF1323" i="2"/>
  <c r="H1324" i="2" s="1"/>
  <c r="W1323" i="2"/>
  <c r="AL1323" i="2"/>
  <c r="BA1323" i="2"/>
  <c r="AQ1323" i="2"/>
  <c r="BU1322" i="2"/>
  <c r="M1323" i="2" s="1"/>
  <c r="BM1322" i="2"/>
  <c r="BR1322" i="2" s="1"/>
  <c r="AM1323" i="2"/>
  <c r="BG1323" i="2"/>
  <c r="I1324" i="2" s="1"/>
  <c r="X1323" i="2"/>
  <c r="AH1323" i="2"/>
  <c r="BB1323" i="2"/>
  <c r="AW1323" i="2"/>
  <c r="AR1323" i="2"/>
  <c r="BV1322" i="2"/>
  <c r="O1322" i="2"/>
  <c r="J1323" i="2"/>
  <c r="R1323" i="2" l="1"/>
  <c r="Q1323" i="2"/>
  <c r="BY1323" i="2"/>
  <c r="BJ1323" i="2"/>
  <c r="CD1323" i="2"/>
  <c r="BZ1323" i="2"/>
  <c r="CE1323" i="2"/>
  <c r="CA1323" i="2"/>
  <c r="BL1323" i="2"/>
  <c r="T1322" i="2"/>
  <c r="AE1323" i="2"/>
  <c r="AT1323" i="2"/>
  <c r="AX1323" i="2" s="1"/>
  <c r="U1323" i="2"/>
  <c r="Y1323" i="2" s="1"/>
  <c r="AJ1323" i="2"/>
  <c r="BD1323" i="2"/>
  <c r="AD1323" i="2"/>
  <c r="AO1323" i="2"/>
  <c r="AY1323" i="2"/>
  <c r="BC1323" i="2" s="1"/>
  <c r="BS1322" i="2"/>
  <c r="N1323" i="2"/>
  <c r="S1323" i="2" s="1"/>
  <c r="BK1323" i="2"/>
  <c r="CF1323" i="2"/>
  <c r="BQ1323" i="2"/>
  <c r="BO1323" i="2"/>
  <c r="BP1323" i="2"/>
  <c r="CK1323" i="2" l="1"/>
  <c r="CJ1323" i="2"/>
  <c r="CL1323" i="2"/>
  <c r="BW1322" i="2"/>
  <c r="CH1322" i="2" s="1"/>
  <c r="K1323" i="2"/>
  <c r="P1323" i="2" s="1"/>
  <c r="BH1323" i="2"/>
  <c r="F1324" i="2"/>
  <c r="BI1323" i="2"/>
  <c r="AI1323" i="2"/>
  <c r="AN1323" i="2"/>
  <c r="CC1323" i="2"/>
  <c r="CG1323" i="2" s="1"/>
  <c r="AS1323" i="2"/>
  <c r="BX1323" i="2"/>
  <c r="BN1323" i="2"/>
  <c r="CI1323" i="2" l="1"/>
  <c r="CM1323" i="2" s="1"/>
  <c r="AA1324" i="2"/>
  <c r="AB1324" i="2"/>
  <c r="Z1324" i="2"/>
  <c r="AC1324" i="2"/>
  <c r="BU1323" i="2"/>
  <c r="BV1323" i="2"/>
  <c r="N1324" i="2" s="1"/>
  <c r="AW1324" i="2"/>
  <c r="AM1324" i="2"/>
  <c r="AH1324" i="2"/>
  <c r="BG1324" i="2"/>
  <c r="I1325" i="2" s="1"/>
  <c r="X1324" i="2"/>
  <c r="BB1324" i="2"/>
  <c r="AR1324" i="2"/>
  <c r="AG1324" i="2"/>
  <c r="BA1324" i="2"/>
  <c r="AV1324" i="2"/>
  <c r="AL1324" i="2"/>
  <c r="AQ1324" i="2"/>
  <c r="BF1324" i="2"/>
  <c r="H1325" i="2" s="1"/>
  <c r="W1324" i="2"/>
  <c r="M1324" i="2"/>
  <c r="J1324" i="2"/>
  <c r="AK1324" i="2"/>
  <c r="AF1324" i="2"/>
  <c r="AZ1324" i="2"/>
  <c r="AP1324" i="2"/>
  <c r="V1324" i="2"/>
  <c r="AU1324" i="2"/>
  <c r="BE1324" i="2"/>
  <c r="G1325" i="2" s="1"/>
  <c r="BT1323" i="2"/>
  <c r="O1323" i="2"/>
  <c r="BM1323" i="2"/>
  <c r="BR1323" i="2" s="1"/>
  <c r="S1324" i="2" l="1"/>
  <c r="R1324" i="2"/>
  <c r="CF1324" i="2"/>
  <c r="BL1324" i="2"/>
  <c r="CA1324" i="2"/>
  <c r="CE1324" i="2"/>
  <c r="BK1324" i="2"/>
  <c r="BZ1324" i="2"/>
  <c r="BY1324" i="2"/>
  <c r="T1323" i="2"/>
  <c r="AT1324" i="2"/>
  <c r="AX1324" i="2" s="1"/>
  <c r="AE1324" i="2"/>
  <c r="AO1324" i="2"/>
  <c r="U1324" i="2"/>
  <c r="Y1324" i="2" s="1"/>
  <c r="BD1324" i="2"/>
  <c r="AY1324" i="2"/>
  <c r="BC1324" i="2" s="1"/>
  <c r="AJ1324" i="2"/>
  <c r="BS1323" i="2"/>
  <c r="BJ1324" i="2"/>
  <c r="L1324" i="2"/>
  <c r="Q1324" i="2" s="1"/>
  <c r="CD1324" i="2"/>
  <c r="BP1324" i="2"/>
  <c r="BQ1324" i="2"/>
  <c r="BO1324" i="2"/>
  <c r="CL1324" i="2" l="1"/>
  <c r="CJ1324" i="2"/>
  <c r="CK1324" i="2"/>
  <c r="AC1325" i="2"/>
  <c r="AD1324" i="2"/>
  <c r="BW1323" i="2"/>
  <c r="CH1323" i="2" s="1"/>
  <c r="K1324" i="2"/>
  <c r="P1324" i="2" s="1"/>
  <c r="AN1324" i="2"/>
  <c r="CC1324" i="2"/>
  <c r="CG1324" i="2" s="1"/>
  <c r="AS1324" i="2"/>
  <c r="BX1324" i="2"/>
  <c r="BH1324" i="2"/>
  <c r="F1325" i="2"/>
  <c r="AI1324" i="2"/>
  <c r="BI1324" i="2"/>
  <c r="BN1324" i="2"/>
  <c r="CI1324" i="2" l="1"/>
  <c r="CM1324" i="2" s="1"/>
  <c r="Z1325" i="2"/>
  <c r="AA1325" i="2"/>
  <c r="AB1325" i="2"/>
  <c r="BT1324" i="2"/>
  <c r="L1325" i="2" s="1"/>
  <c r="AP1325" i="2"/>
  <c r="AU1325" i="2"/>
  <c r="AF1325" i="2"/>
  <c r="AZ1325" i="2"/>
  <c r="V1325" i="2"/>
  <c r="BE1325" i="2"/>
  <c r="G1326" i="2" s="1"/>
  <c r="AK1325" i="2"/>
  <c r="O1324" i="2"/>
  <c r="X1325" i="2"/>
  <c r="AR1325" i="2"/>
  <c r="BB1325" i="2"/>
  <c r="AW1325" i="2"/>
  <c r="BG1325" i="2"/>
  <c r="I1326" i="2" s="1"/>
  <c r="AH1325" i="2"/>
  <c r="AM1325" i="2"/>
  <c r="BV1324" i="2"/>
  <c r="J1325" i="2"/>
  <c r="BM1324" i="2"/>
  <c r="BR1324" i="2" s="1"/>
  <c r="BF1325" i="2"/>
  <c r="H1326" i="2" s="1"/>
  <c r="AQ1325" i="2"/>
  <c r="AL1325" i="2"/>
  <c r="AG1325" i="2"/>
  <c r="BA1325" i="2"/>
  <c r="W1325" i="2"/>
  <c r="AV1325" i="2"/>
  <c r="BU1324" i="2"/>
  <c r="Q1325" i="2" l="1"/>
  <c r="CD1325" i="2"/>
  <c r="BY1325" i="2"/>
  <c r="BJ1325" i="2"/>
  <c r="CF1325" i="2"/>
  <c r="BL1325" i="2"/>
  <c r="BZ1325" i="2"/>
  <c r="N1325" i="2"/>
  <c r="S1325" i="2" s="1"/>
  <c r="M1325" i="2"/>
  <c r="R1325" i="2" s="1"/>
  <c r="T1324" i="2"/>
  <c r="AO1325" i="2"/>
  <c r="BD1325" i="2"/>
  <c r="AY1325" i="2"/>
  <c r="BC1325" i="2" s="1"/>
  <c r="AT1325" i="2"/>
  <c r="AX1325" i="2" s="1"/>
  <c r="AJ1325" i="2"/>
  <c r="AE1325" i="2"/>
  <c r="U1325" i="2"/>
  <c r="Y1325" i="2" s="1"/>
  <c r="BS1324" i="2"/>
  <c r="BK1325" i="2"/>
  <c r="CA1325" i="2"/>
  <c r="CE1325" i="2"/>
  <c r="BQ1325" i="2"/>
  <c r="BP1325" i="2"/>
  <c r="BO1325" i="2"/>
  <c r="CK1325" i="2" l="1"/>
  <c r="CJ1325" i="2"/>
  <c r="CL1325" i="2"/>
  <c r="AD1325" i="2"/>
  <c r="AI1325" i="2"/>
  <c r="BI1325" i="2"/>
  <c r="BH1325" i="2"/>
  <c r="F1326" i="2"/>
  <c r="BW1324" i="2"/>
  <c r="CH1324" i="2" s="1"/>
  <c r="K1325" i="2"/>
  <c r="P1325" i="2" s="1"/>
  <c r="AN1325" i="2"/>
  <c r="CC1325" i="2"/>
  <c r="CG1325" i="2" s="1"/>
  <c r="AS1325" i="2"/>
  <c r="BX1325" i="2"/>
  <c r="BN1325" i="2"/>
  <c r="CI1325" i="2" l="1"/>
  <c r="CM1325" i="2" s="1"/>
  <c r="AA1326" i="2"/>
  <c r="AC1326" i="2"/>
  <c r="Z1326" i="2"/>
  <c r="AB1326" i="2"/>
  <c r="J1326" i="2"/>
  <c r="AR1326" i="2"/>
  <c r="X1326" i="2"/>
  <c r="BG1326" i="2"/>
  <c r="I1327" i="2" s="1"/>
  <c r="AH1326" i="2"/>
  <c r="BB1326" i="2"/>
  <c r="AM1326" i="2"/>
  <c r="AW1326" i="2"/>
  <c r="BV1325" i="2"/>
  <c r="BE1326" i="2"/>
  <c r="G1327" i="2" s="1"/>
  <c r="V1326" i="2"/>
  <c r="AZ1326" i="2"/>
  <c r="BT1325" i="2"/>
  <c r="L1326" i="2" s="1"/>
  <c r="BM1325" i="2"/>
  <c r="BR1325" i="2" s="1"/>
  <c r="O1325" i="2"/>
  <c r="AL1326" i="2"/>
  <c r="AV1326" i="2"/>
  <c r="W1326" i="2"/>
  <c r="AQ1326" i="2"/>
  <c r="AG1326" i="2"/>
  <c r="BF1326" i="2"/>
  <c r="H1327" i="2" s="1"/>
  <c r="BA1326" i="2"/>
  <c r="BU1325" i="2"/>
  <c r="Q1326" i="2" l="1"/>
  <c r="AU1326" i="2"/>
  <c r="AP1326" i="2"/>
  <c r="BY1326" i="2" s="1"/>
  <c r="AF1326" i="2"/>
  <c r="AK1326" i="2"/>
  <c r="CF1326" i="2"/>
  <c r="BZ1326" i="2"/>
  <c r="CE1326" i="2"/>
  <c r="N1326" i="2"/>
  <c r="S1326" i="2" s="1"/>
  <c r="CA1326" i="2"/>
  <c r="BL1326" i="2"/>
  <c r="M1326" i="2"/>
  <c r="R1326" i="2" s="1"/>
  <c r="T1325" i="2"/>
  <c r="AY1326" i="2"/>
  <c r="BC1326" i="2" s="1"/>
  <c r="U1326" i="2"/>
  <c r="Y1326" i="2" s="1"/>
  <c r="BD1326" i="2"/>
  <c r="AJ1326" i="2"/>
  <c r="AD1326" i="2"/>
  <c r="AT1326" i="2"/>
  <c r="AE1326" i="2"/>
  <c r="AO1326" i="2"/>
  <c r="BS1325" i="2"/>
  <c r="BK1326" i="2"/>
  <c r="BP1326" i="2"/>
  <c r="BQ1326" i="2"/>
  <c r="CL1326" i="2" l="1"/>
  <c r="CK1326" i="2"/>
  <c r="CD1326" i="2"/>
  <c r="BJ1326" i="2"/>
  <c r="AX1326" i="2"/>
  <c r="AS1326" i="2"/>
  <c r="BX1326" i="2"/>
  <c r="AN1326" i="2"/>
  <c r="CC1326" i="2"/>
  <c r="BI1326" i="2"/>
  <c r="AI1326" i="2"/>
  <c r="BH1326" i="2"/>
  <c r="F1327" i="2"/>
  <c r="BW1325" i="2"/>
  <c r="CH1325" i="2" s="1"/>
  <c r="K1326" i="2"/>
  <c r="P1326" i="2" s="1"/>
  <c r="BO1326" i="2"/>
  <c r="BN1326" i="2"/>
  <c r="CG1326" i="2" l="1"/>
  <c r="CI1326" i="2"/>
  <c r="CJ1326" i="2"/>
  <c r="Z1327" i="2"/>
  <c r="AA1327" i="2"/>
  <c r="AB1327" i="2"/>
  <c r="AC1327" i="2"/>
  <c r="O1326" i="2"/>
  <c r="AG1327" i="2"/>
  <c r="W1327" i="2"/>
  <c r="AV1327" i="2"/>
  <c r="AL1327" i="2"/>
  <c r="AQ1327" i="2"/>
  <c r="BA1327" i="2"/>
  <c r="BF1327" i="2"/>
  <c r="H1328" i="2" s="1"/>
  <c r="BU1326" i="2"/>
  <c r="BM1326" i="2"/>
  <c r="BR1326" i="2" s="1"/>
  <c r="X1327" i="2"/>
  <c r="AH1327" i="2"/>
  <c r="BG1327" i="2"/>
  <c r="I1328" i="2" s="1"/>
  <c r="BB1327" i="2"/>
  <c r="AR1327" i="2"/>
  <c r="AW1327" i="2"/>
  <c r="AM1327" i="2"/>
  <c r="BV1326" i="2"/>
  <c r="J1327" i="2"/>
  <c r="BT1326" i="2"/>
  <c r="AP1327" i="2"/>
  <c r="AK1327" i="2"/>
  <c r="BE1327" i="2"/>
  <c r="G1328" i="2" s="1"/>
  <c r="AF1327" i="2"/>
  <c r="AZ1327" i="2"/>
  <c r="V1327" i="2"/>
  <c r="AU1327" i="2"/>
  <c r="CM1326" i="2" l="1"/>
  <c r="CE1327" i="2"/>
  <c r="CA1327" i="2"/>
  <c r="BJ1327" i="2"/>
  <c r="BY1327" i="2"/>
  <c r="BL1327" i="2"/>
  <c r="BZ1327" i="2"/>
  <c r="L1327" i="2"/>
  <c r="Q1327" i="2" s="1"/>
  <c r="N1327" i="2"/>
  <c r="S1327" i="2" s="1"/>
  <c r="M1327" i="2"/>
  <c r="R1327" i="2" s="1"/>
  <c r="BK1327" i="2"/>
  <c r="CF1327" i="2"/>
  <c r="CD1327" i="2"/>
  <c r="T1326" i="2"/>
  <c r="AT1327" i="2"/>
  <c r="AX1327" i="2" s="1"/>
  <c r="AJ1327" i="2"/>
  <c r="AD1327" i="2"/>
  <c r="U1327" i="2"/>
  <c r="Y1327" i="2" s="1"/>
  <c r="AO1327" i="2"/>
  <c r="AE1327" i="2"/>
  <c r="BD1327" i="2"/>
  <c r="AY1327" i="2"/>
  <c r="BC1327" i="2" s="1"/>
  <c r="BS1326" i="2"/>
  <c r="BQ1327" i="2"/>
  <c r="BP1327" i="2"/>
  <c r="BO1327" i="2"/>
  <c r="CL1327" i="2" l="1"/>
  <c r="CJ1327" i="2"/>
  <c r="CK1327" i="2"/>
  <c r="BI1327" i="2"/>
  <c r="AI1327" i="2"/>
  <c r="AN1327" i="2"/>
  <c r="CC1327" i="2"/>
  <c r="CG1327" i="2" s="1"/>
  <c r="BW1326" i="2"/>
  <c r="CH1326" i="2" s="1"/>
  <c r="K1327" i="2"/>
  <c r="P1327" i="2" s="1"/>
  <c r="AS1327" i="2"/>
  <c r="BX1327" i="2"/>
  <c r="BH1327" i="2"/>
  <c r="F1328" i="2"/>
  <c r="BN1327" i="2"/>
  <c r="CI1327" i="2" l="1"/>
  <c r="CM1327" i="2" s="1"/>
  <c r="Z1328" i="2"/>
  <c r="AC1328" i="2"/>
  <c r="AB1328" i="2"/>
  <c r="AA1328" i="2"/>
  <c r="X1328" i="2"/>
  <c r="BG1328" i="2"/>
  <c r="I1329" i="2" s="1"/>
  <c r="AH1328" i="2"/>
  <c r="BB1328" i="2"/>
  <c r="AM1328" i="2"/>
  <c r="AR1328" i="2"/>
  <c r="AW1328" i="2"/>
  <c r="BV1327" i="2"/>
  <c r="V1328" i="2"/>
  <c r="AZ1328" i="2"/>
  <c r="AU1328" i="2"/>
  <c r="AF1328" i="2"/>
  <c r="AK1328" i="2"/>
  <c r="BE1328" i="2"/>
  <c r="G1329" i="2" s="1"/>
  <c r="AP1328" i="2"/>
  <c r="BT1327" i="2"/>
  <c r="BM1327" i="2"/>
  <c r="BR1327" i="2" s="1"/>
  <c r="AG1328" i="2"/>
  <c r="AL1328" i="2"/>
  <c r="W1328" i="2"/>
  <c r="BA1328" i="2"/>
  <c r="AQ1328" i="2"/>
  <c r="AV1328" i="2"/>
  <c r="BF1328" i="2"/>
  <c r="H1329" i="2" s="1"/>
  <c r="BU1327" i="2"/>
  <c r="M1328" i="2" s="1"/>
  <c r="O1327" i="2"/>
  <c r="J1328" i="2"/>
  <c r="R1328" i="2" l="1"/>
  <c r="BJ1328" i="2"/>
  <c r="CA1328" i="2"/>
  <c r="BZ1328" i="2"/>
  <c r="BY1328" i="2"/>
  <c r="CD1328" i="2"/>
  <c r="T1327" i="2"/>
  <c r="U1328" i="2"/>
  <c r="Y1328" i="2" s="1"/>
  <c r="AT1328" i="2"/>
  <c r="AX1328" i="2" s="1"/>
  <c r="AY1328" i="2"/>
  <c r="BC1328" i="2" s="1"/>
  <c r="AJ1328" i="2"/>
  <c r="AO1328" i="2"/>
  <c r="AD1328" i="2"/>
  <c r="AE1328" i="2"/>
  <c r="BD1328" i="2"/>
  <c r="BS1327" i="2"/>
  <c r="CE1328" i="2"/>
  <c r="L1328" i="2"/>
  <c r="Q1328" i="2" s="1"/>
  <c r="BL1328" i="2"/>
  <c r="BK1328" i="2"/>
  <c r="N1328" i="2"/>
  <c r="S1328" i="2" s="1"/>
  <c r="CF1328" i="2"/>
  <c r="BP1328" i="2"/>
  <c r="BO1328" i="2"/>
  <c r="BQ1328" i="2"/>
  <c r="CL1328" i="2" l="1"/>
  <c r="CK1328" i="2"/>
  <c r="CJ1328" i="2"/>
  <c r="AR1329" i="2"/>
  <c r="BH1328" i="2"/>
  <c r="F1329" i="2"/>
  <c r="AN1328" i="2"/>
  <c r="CC1328" i="2"/>
  <c r="CG1328" i="2" s="1"/>
  <c r="AI1328" i="2"/>
  <c r="BI1328" i="2"/>
  <c r="BW1327" i="2"/>
  <c r="CH1327" i="2" s="1"/>
  <c r="K1328" i="2"/>
  <c r="P1328" i="2" s="1"/>
  <c r="AS1328" i="2"/>
  <c r="BX1328" i="2"/>
  <c r="BN1328" i="2"/>
  <c r="CI1328" i="2" l="1"/>
  <c r="CM1328" i="2" s="1"/>
  <c r="BT1328" i="2"/>
  <c r="L1329" i="2" s="1"/>
  <c r="Z1329" i="2"/>
  <c r="AB1329" i="2"/>
  <c r="AC1329" i="2"/>
  <c r="AH1329" i="2"/>
  <c r="BV1328" i="2"/>
  <c r="N1329" i="2" s="1"/>
  <c r="AW1329" i="2"/>
  <c r="X1329" i="2"/>
  <c r="BG1329" i="2"/>
  <c r="I1330" i="2" s="1"/>
  <c r="AM1329" i="2"/>
  <c r="BB1329" i="2"/>
  <c r="V1329" i="2"/>
  <c r="BE1329" i="2"/>
  <c r="G1330" i="2" s="1"/>
  <c r="AP1329" i="2"/>
  <c r="BU1328" i="2"/>
  <c r="BA1329" i="2"/>
  <c r="AQ1329" i="2"/>
  <c r="AG1329" i="2"/>
  <c r="AL1329" i="2"/>
  <c r="BF1329" i="2"/>
  <c r="H1330" i="2" s="1"/>
  <c r="AV1329" i="2"/>
  <c r="W1329" i="2"/>
  <c r="O1328" i="2"/>
  <c r="J1329" i="2"/>
  <c r="BM1328" i="2"/>
  <c r="BR1328" i="2" s="1"/>
  <c r="AZ1329" i="2" l="1"/>
  <c r="BY1329" i="2" s="1"/>
  <c r="AU1329" i="2"/>
  <c r="AA1329" i="2"/>
  <c r="Q1329" i="2" s="1"/>
  <c r="AF1329" i="2"/>
  <c r="AK1329" i="2"/>
  <c r="BL1329" i="2"/>
  <c r="CF1329" i="2"/>
  <c r="CA1329" i="2"/>
  <c r="CE1329" i="2"/>
  <c r="T1328" i="2"/>
  <c r="AY1329" i="2"/>
  <c r="U1329" i="2"/>
  <c r="Y1329" i="2" s="1"/>
  <c r="AJ1329" i="2"/>
  <c r="AT1329" i="2"/>
  <c r="AE1329" i="2"/>
  <c r="BD1329" i="2"/>
  <c r="AO1329" i="2"/>
  <c r="BS1328" i="2"/>
  <c r="BZ1329" i="2"/>
  <c r="BK1329" i="2"/>
  <c r="M1329" i="2"/>
  <c r="BQ1329" i="2"/>
  <c r="BP1329" i="2"/>
  <c r="R1329" i="2" l="1"/>
  <c r="S1329" i="2"/>
  <c r="CK1329" i="2"/>
  <c r="CL1329" i="2"/>
  <c r="CD1329" i="2"/>
  <c r="BC1329" i="2"/>
  <c r="BJ1329" i="2"/>
  <c r="AX1329" i="2"/>
  <c r="AD1329" i="2"/>
  <c r="AN1329" i="2"/>
  <c r="CC1329" i="2"/>
  <c r="BH1329" i="2"/>
  <c r="F1330" i="2"/>
  <c r="BW1328" i="2"/>
  <c r="CH1328" i="2" s="1"/>
  <c r="K1329" i="2"/>
  <c r="P1329" i="2" s="1"/>
  <c r="AI1329" i="2"/>
  <c r="BI1329" i="2"/>
  <c r="AS1329" i="2"/>
  <c r="BX1329" i="2"/>
  <c r="BO1329" i="2"/>
  <c r="BN1329" i="2"/>
  <c r="CG1329" i="2" l="1"/>
  <c r="CI1329" i="2"/>
  <c r="CJ1329" i="2"/>
  <c r="AA1330" i="2"/>
  <c r="AC1330" i="2"/>
  <c r="Z1330" i="2"/>
  <c r="AB1330" i="2"/>
  <c r="BU1329" i="2"/>
  <c r="M1330" i="2" s="1"/>
  <c r="AQ1330" i="2"/>
  <c r="AL1330" i="2"/>
  <c r="AV1330" i="2"/>
  <c r="AG1330" i="2"/>
  <c r="BA1330" i="2"/>
  <c r="W1330" i="2"/>
  <c r="BF1330" i="2"/>
  <c r="H1331" i="2" s="1"/>
  <c r="BB1330" i="2"/>
  <c r="BV1329" i="2"/>
  <c r="N1330" i="2" s="1"/>
  <c r="X1330" i="2"/>
  <c r="AR1330" i="2"/>
  <c r="BG1330" i="2"/>
  <c r="I1331" i="2" s="1"/>
  <c r="AW1330" i="2"/>
  <c r="AM1330" i="2"/>
  <c r="AH1330" i="2"/>
  <c r="BM1329" i="2"/>
  <c r="BR1329" i="2" s="1"/>
  <c r="O1329" i="2"/>
  <c r="J1330" i="2"/>
  <c r="AK1330" i="2"/>
  <c r="AZ1330" i="2"/>
  <c r="AF1330" i="2"/>
  <c r="AU1330" i="2"/>
  <c r="BE1330" i="2"/>
  <c r="G1331" i="2" s="1"/>
  <c r="V1330" i="2"/>
  <c r="AP1330" i="2"/>
  <c r="BT1329" i="2"/>
  <c r="S1330" i="2" l="1"/>
  <c r="R1330" i="2"/>
  <c r="CM1329" i="2"/>
  <c r="CE1330" i="2"/>
  <c r="BK1330" i="2"/>
  <c r="BZ1330" i="2"/>
  <c r="BL1330" i="2"/>
  <c r="CF1330" i="2"/>
  <c r="CA1330" i="2"/>
  <c r="BY1330" i="2"/>
  <c r="CD1330" i="2"/>
  <c r="T1329" i="2"/>
  <c r="AT1330" i="2"/>
  <c r="AX1330" i="2" s="1"/>
  <c r="AE1330" i="2"/>
  <c r="AO1330" i="2"/>
  <c r="AY1330" i="2"/>
  <c r="BC1330" i="2" s="1"/>
  <c r="AJ1330" i="2"/>
  <c r="U1330" i="2"/>
  <c r="Y1330" i="2" s="1"/>
  <c r="BD1330" i="2"/>
  <c r="BS1329" i="2"/>
  <c r="L1330" i="2"/>
  <c r="Q1330" i="2" s="1"/>
  <c r="BJ1330" i="2"/>
  <c r="BO1330" i="2"/>
  <c r="BQ1330" i="2"/>
  <c r="BP1330" i="2"/>
  <c r="CJ1330" i="2" l="1"/>
  <c r="CK1330" i="2"/>
  <c r="CL1330" i="2"/>
  <c r="AB1331" i="2"/>
  <c r="AD1330" i="2"/>
  <c r="BH1330" i="2"/>
  <c r="F1331" i="2"/>
  <c r="AS1330" i="2"/>
  <c r="BX1330" i="2"/>
  <c r="BI1330" i="2"/>
  <c r="AI1330" i="2"/>
  <c r="BW1329" i="2"/>
  <c r="CH1329" i="2" s="1"/>
  <c r="K1330" i="2"/>
  <c r="P1330" i="2" s="1"/>
  <c r="AN1330" i="2"/>
  <c r="CC1330" i="2"/>
  <c r="CG1330" i="2" s="1"/>
  <c r="BN1330" i="2"/>
  <c r="CI1330" i="2" l="1"/>
  <c r="CM1330" i="2" s="1"/>
  <c r="AC1331" i="2"/>
  <c r="AA1331" i="2"/>
  <c r="Z1331" i="2"/>
  <c r="AH1331" i="2"/>
  <c r="BT1330" i="2"/>
  <c r="L1331" i="2" s="1"/>
  <c r="AF1331" i="2"/>
  <c r="AZ1331" i="2"/>
  <c r="AP1331" i="2"/>
  <c r="BE1331" i="2"/>
  <c r="G1332" i="2" s="1"/>
  <c r="AK1331" i="2"/>
  <c r="V1331" i="2"/>
  <c r="AU1331" i="2"/>
  <c r="AW1331" i="2"/>
  <c r="AM1331" i="2"/>
  <c r="BV1330" i="2"/>
  <c r="N1331" i="2" s="1"/>
  <c r="BB1331" i="2"/>
  <c r="BG1331" i="2"/>
  <c r="I1332" i="2" s="1"/>
  <c r="AR1331" i="2"/>
  <c r="X1331" i="2"/>
  <c r="O1330" i="2"/>
  <c r="BU1330" i="2"/>
  <c r="AL1331" i="2"/>
  <c r="AV1331" i="2"/>
  <c r="BA1331" i="2"/>
  <c r="W1331" i="2"/>
  <c r="BF1331" i="2"/>
  <c r="H1332" i="2" s="1"/>
  <c r="AQ1331" i="2"/>
  <c r="AG1331" i="2"/>
  <c r="BM1330" i="2"/>
  <c r="BR1330" i="2" s="1"/>
  <c r="J1331" i="2"/>
  <c r="S1331" i="2" l="1"/>
  <c r="Q1331" i="2"/>
  <c r="BY1331" i="2"/>
  <c r="CD1331" i="2"/>
  <c r="BJ1331" i="2"/>
  <c r="CF1331" i="2"/>
  <c r="CA1331" i="2"/>
  <c r="BL1331" i="2"/>
  <c r="BK1331" i="2"/>
  <c r="BZ1331" i="2"/>
  <c r="M1331" i="2"/>
  <c r="R1331" i="2" s="1"/>
  <c r="CE1331" i="2"/>
  <c r="T1330" i="2"/>
  <c r="AY1331" i="2"/>
  <c r="BC1331" i="2" s="1"/>
  <c r="BD1331" i="2"/>
  <c r="AJ1331" i="2"/>
  <c r="AE1331" i="2"/>
  <c r="U1331" i="2"/>
  <c r="Y1331" i="2" s="1"/>
  <c r="AT1331" i="2"/>
  <c r="AX1331" i="2" s="1"/>
  <c r="AO1331" i="2"/>
  <c r="BS1330" i="2"/>
  <c r="BQ1331" i="2"/>
  <c r="BO1331" i="2"/>
  <c r="BP1331" i="2"/>
  <c r="CL1331" i="2" l="1"/>
  <c r="CJ1331" i="2"/>
  <c r="CK1331" i="2"/>
  <c r="BW1330" i="2"/>
  <c r="CH1330" i="2" s="1"/>
  <c r="K1331" i="2"/>
  <c r="P1331" i="2" s="1"/>
  <c r="AD1331" i="2"/>
  <c r="AA1332" i="2" s="1"/>
  <c r="BH1331" i="2"/>
  <c r="F1332" i="2"/>
  <c r="AS1331" i="2"/>
  <c r="BX1331" i="2"/>
  <c r="AI1331" i="2"/>
  <c r="BI1331" i="2"/>
  <c r="AN1331" i="2"/>
  <c r="CC1331" i="2"/>
  <c r="CG1331" i="2" s="1"/>
  <c r="BN1331" i="2"/>
  <c r="CI1331" i="2" l="1"/>
  <c r="CM1331" i="2" s="1"/>
  <c r="AC1332" i="2"/>
  <c r="AB1332" i="2"/>
  <c r="Z1332" i="2"/>
  <c r="AV1332" i="2"/>
  <c r="AL1332" i="2"/>
  <c r="BA1332" i="2"/>
  <c r="W1332" i="2"/>
  <c r="BF1332" i="2"/>
  <c r="H1333" i="2" s="1"/>
  <c r="AQ1332" i="2"/>
  <c r="AG1332" i="2"/>
  <c r="BU1331" i="2"/>
  <c r="O1331" i="2"/>
  <c r="BM1331" i="2"/>
  <c r="BR1331" i="2" s="1"/>
  <c r="J1332" i="2"/>
  <c r="AW1332" i="2"/>
  <c r="AR1332" i="2"/>
  <c r="X1332" i="2"/>
  <c r="AM1332" i="2"/>
  <c r="AH1332" i="2"/>
  <c r="BG1332" i="2"/>
  <c r="I1333" i="2" s="1"/>
  <c r="BB1332" i="2"/>
  <c r="BV1331" i="2"/>
  <c r="BT1331" i="2"/>
  <c r="V1332" i="2"/>
  <c r="AP1332" i="2"/>
  <c r="AU1332" i="2"/>
  <c r="AZ1332" i="2"/>
  <c r="AF1332" i="2"/>
  <c r="AK1332" i="2"/>
  <c r="BE1332" i="2"/>
  <c r="G1333" i="2" s="1"/>
  <c r="BK1332" i="2" l="1"/>
  <c r="CD1332" i="2"/>
  <c r="BL1332" i="2"/>
  <c r="L1332" i="2"/>
  <c r="Q1332" i="2" s="1"/>
  <c r="CA1332" i="2"/>
  <c r="T1331" i="2"/>
  <c r="AD1332" i="2"/>
  <c r="AY1332" i="2"/>
  <c r="BC1332" i="2" s="1"/>
  <c r="AT1332" i="2"/>
  <c r="AX1332" i="2" s="1"/>
  <c r="BD1332" i="2"/>
  <c r="AE1332" i="2"/>
  <c r="AJ1332" i="2"/>
  <c r="U1332" i="2"/>
  <c r="Y1332" i="2" s="1"/>
  <c r="AO1332" i="2"/>
  <c r="BS1331" i="2"/>
  <c r="BZ1332" i="2"/>
  <c r="BY1332" i="2"/>
  <c r="N1332" i="2"/>
  <c r="S1332" i="2" s="1"/>
  <c r="CE1332" i="2"/>
  <c r="BJ1332" i="2"/>
  <c r="CF1332" i="2"/>
  <c r="M1332" i="2"/>
  <c r="R1332" i="2" s="1"/>
  <c r="BO1332" i="2"/>
  <c r="BP1332" i="2"/>
  <c r="BQ1332" i="2"/>
  <c r="CJ1332" i="2" l="1"/>
  <c r="CK1332" i="2"/>
  <c r="CL1332" i="2"/>
  <c r="AN1332" i="2"/>
  <c r="CC1332" i="2"/>
  <c r="CG1332" i="2" s="1"/>
  <c r="BI1332" i="2"/>
  <c r="AI1332" i="2"/>
  <c r="K1332" i="2"/>
  <c r="P1332" i="2" s="1"/>
  <c r="BW1331" i="2"/>
  <c r="CH1331" i="2" s="1"/>
  <c r="AS1332" i="2"/>
  <c r="BX1332" i="2"/>
  <c r="BH1332" i="2"/>
  <c r="F1333" i="2"/>
  <c r="BN1332" i="2"/>
  <c r="CI1332" i="2" l="1"/>
  <c r="CM1332" i="2" s="1"/>
  <c r="Z1333" i="2"/>
  <c r="AA1333" i="2"/>
  <c r="BB1333" i="2"/>
  <c r="AC1333" i="2"/>
  <c r="AB1333" i="2"/>
  <c r="BG1333" i="2"/>
  <c r="I1334" i="2" s="1"/>
  <c r="BU1332" i="2"/>
  <c r="M1333" i="2" s="1"/>
  <c r="X1333" i="2"/>
  <c r="AR1333" i="2"/>
  <c r="BV1332" i="2"/>
  <c r="N1333" i="2" s="1"/>
  <c r="BA1333" i="2"/>
  <c r="AH1333" i="2"/>
  <c r="AM1333" i="2"/>
  <c r="BF1333" i="2"/>
  <c r="H1334" i="2" s="1"/>
  <c r="AV1333" i="2"/>
  <c r="AQ1333" i="2"/>
  <c r="W1333" i="2"/>
  <c r="AL1333" i="2"/>
  <c r="AG1333" i="2"/>
  <c r="AW1333" i="2"/>
  <c r="AU1333" i="2"/>
  <c r="AK1333" i="2"/>
  <c r="AF1333" i="2"/>
  <c r="AZ1333" i="2"/>
  <c r="BE1333" i="2"/>
  <c r="G1334" i="2" s="1"/>
  <c r="V1333" i="2"/>
  <c r="AP1333" i="2"/>
  <c r="BT1332" i="2"/>
  <c r="BM1332" i="2"/>
  <c r="BR1332" i="2" s="1"/>
  <c r="O1332" i="2"/>
  <c r="J1333" i="2"/>
  <c r="S1333" i="2" l="1"/>
  <c r="R1333" i="2"/>
  <c r="CA1333" i="2"/>
  <c r="BZ1333" i="2"/>
  <c r="BK1333" i="2"/>
  <c r="CF1333" i="2"/>
  <c r="CE1333" i="2"/>
  <c r="BL1333" i="2"/>
  <c r="BY1333" i="2"/>
  <c r="CD1333" i="2"/>
  <c r="L1333" i="2"/>
  <c r="Q1333" i="2" s="1"/>
  <c r="T1332" i="2"/>
  <c r="AJ1333" i="2"/>
  <c r="BD1333" i="2"/>
  <c r="AO1333" i="2"/>
  <c r="AY1333" i="2"/>
  <c r="BC1333" i="2" s="1"/>
  <c r="AT1333" i="2"/>
  <c r="AX1333" i="2" s="1"/>
  <c r="U1333" i="2"/>
  <c r="Y1333" i="2" s="1"/>
  <c r="AE1333" i="2"/>
  <c r="BS1332" i="2"/>
  <c r="BJ1333" i="2"/>
  <c r="BP1333" i="2"/>
  <c r="BQ1333" i="2"/>
  <c r="BO1333" i="2"/>
  <c r="CJ1333" i="2" l="1"/>
  <c r="CK1333" i="2"/>
  <c r="CL1333" i="2"/>
  <c r="AC1334" i="2"/>
  <c r="BW1332" i="2"/>
  <c r="CH1332" i="2" s="1"/>
  <c r="K1333" i="2"/>
  <c r="P1333" i="2" s="1"/>
  <c r="AD1333" i="2"/>
  <c r="AN1333" i="2"/>
  <c r="CC1333" i="2"/>
  <c r="CG1333" i="2" s="1"/>
  <c r="AI1333" i="2"/>
  <c r="BI1333" i="2"/>
  <c r="AS1333" i="2"/>
  <c r="BX1333" i="2"/>
  <c r="BH1333" i="2"/>
  <c r="F1334" i="2"/>
  <c r="BN1333" i="2"/>
  <c r="CI1333" i="2" l="1"/>
  <c r="CM1333" i="2" s="1"/>
  <c r="AA1334" i="2"/>
  <c r="AB1334" i="2"/>
  <c r="Z1334" i="2"/>
  <c r="BF1334" i="2"/>
  <c r="H1335" i="2" s="1"/>
  <c r="AV1334" i="2"/>
  <c r="AL1334" i="2"/>
  <c r="AG1334" i="2"/>
  <c r="BA1334" i="2"/>
  <c r="AQ1334" i="2"/>
  <c r="BU1333" i="2"/>
  <c r="M1334" i="2" s="1"/>
  <c r="W1334" i="2"/>
  <c r="J1334" i="2"/>
  <c r="O1333" i="2"/>
  <c r="BM1333" i="2"/>
  <c r="BR1333" i="2" s="1"/>
  <c r="AK1334" i="2"/>
  <c r="AU1334" i="2"/>
  <c r="AF1334" i="2"/>
  <c r="BE1334" i="2"/>
  <c r="G1335" i="2" s="1"/>
  <c r="AP1334" i="2"/>
  <c r="V1334" i="2"/>
  <c r="AZ1334" i="2"/>
  <c r="BT1333" i="2"/>
  <c r="AW1334" i="2"/>
  <c r="AH1334" i="2"/>
  <c r="X1334" i="2"/>
  <c r="BG1334" i="2"/>
  <c r="I1335" i="2" s="1"/>
  <c r="AM1334" i="2"/>
  <c r="AR1334" i="2"/>
  <c r="BB1334" i="2"/>
  <c r="BV1333" i="2"/>
  <c r="R1334" i="2" l="1"/>
  <c r="BK1334" i="2"/>
  <c r="BZ1334" i="2"/>
  <c r="CE1334" i="2"/>
  <c r="CA1334" i="2"/>
  <c r="CF1334" i="2"/>
  <c r="L1334" i="2"/>
  <c r="Q1334" i="2" s="1"/>
  <c r="BY1334" i="2"/>
  <c r="CD1334" i="2"/>
  <c r="N1334" i="2"/>
  <c r="S1334" i="2" s="1"/>
  <c r="BL1334" i="2"/>
  <c r="BJ1334" i="2"/>
  <c r="T1333" i="2"/>
  <c r="BD1334" i="2"/>
  <c r="AE1334" i="2"/>
  <c r="AY1334" i="2"/>
  <c r="BC1334" i="2" s="1"/>
  <c r="U1334" i="2"/>
  <c r="Y1334" i="2" s="1"/>
  <c r="AO1334" i="2"/>
  <c r="AT1334" i="2"/>
  <c r="AX1334" i="2" s="1"/>
  <c r="AD1334" i="2"/>
  <c r="AJ1334" i="2"/>
  <c r="BS1333" i="2"/>
  <c r="BP1334" i="2"/>
  <c r="BO1334" i="2"/>
  <c r="BQ1334" i="2"/>
  <c r="CL1334" i="2" l="1"/>
  <c r="CK1334" i="2"/>
  <c r="CJ1334" i="2"/>
  <c r="BI1334" i="2"/>
  <c r="AI1334" i="2"/>
  <c r="AS1334" i="2"/>
  <c r="BX1334" i="2"/>
  <c r="BH1334" i="2"/>
  <c r="F1335" i="2"/>
  <c r="BW1333" i="2"/>
  <c r="CH1333" i="2" s="1"/>
  <c r="K1334" i="2"/>
  <c r="P1334" i="2" s="1"/>
  <c r="AN1334" i="2"/>
  <c r="CC1334" i="2"/>
  <c r="CG1334" i="2" s="1"/>
  <c r="BN1334" i="2"/>
  <c r="CI1334" i="2" l="1"/>
  <c r="CM1334" i="2" s="1"/>
  <c r="AB1335" i="2"/>
  <c r="AC1335" i="2"/>
  <c r="Z1335" i="2"/>
  <c r="AA1335" i="2"/>
  <c r="AG1335" i="2"/>
  <c r="BF1335" i="2"/>
  <c r="H1336" i="2" s="1"/>
  <c r="BA1335" i="2"/>
  <c r="AL1335" i="2"/>
  <c r="W1335" i="2"/>
  <c r="AV1335" i="2"/>
  <c r="AQ1335" i="2"/>
  <c r="BU1334" i="2"/>
  <c r="O1334" i="2"/>
  <c r="J1335" i="2"/>
  <c r="BM1334" i="2"/>
  <c r="BR1334" i="2" s="1"/>
  <c r="AF1335" i="2"/>
  <c r="BE1335" i="2"/>
  <c r="G1336" i="2" s="1"/>
  <c r="AU1335" i="2"/>
  <c r="AK1335" i="2"/>
  <c r="V1335" i="2"/>
  <c r="AZ1335" i="2"/>
  <c r="AP1335" i="2"/>
  <c r="BT1334" i="2"/>
  <c r="AH1335" i="2"/>
  <c r="AW1335" i="2"/>
  <c r="BB1335" i="2"/>
  <c r="AM1335" i="2"/>
  <c r="AR1335" i="2"/>
  <c r="BG1335" i="2"/>
  <c r="I1336" i="2" s="1"/>
  <c r="X1335" i="2"/>
  <c r="BV1334" i="2"/>
  <c r="BZ1335" i="2" l="1"/>
  <c r="CD1335" i="2"/>
  <c r="L1335" i="2"/>
  <c r="Q1335" i="2" s="1"/>
  <c r="BJ1335" i="2"/>
  <c r="CE1335" i="2"/>
  <c r="N1335" i="2"/>
  <c r="S1335" i="2" s="1"/>
  <c r="CA1335" i="2"/>
  <c r="BL1335" i="2"/>
  <c r="BY1335" i="2"/>
  <c r="T1334" i="2"/>
  <c r="AY1335" i="2"/>
  <c r="BC1335" i="2" s="1"/>
  <c r="AT1335" i="2"/>
  <c r="AX1335" i="2" s="1"/>
  <c r="AE1335" i="2"/>
  <c r="U1335" i="2"/>
  <c r="Y1335" i="2" s="1"/>
  <c r="AO1335" i="2"/>
  <c r="BD1335" i="2"/>
  <c r="AJ1335" i="2"/>
  <c r="BS1334" i="2"/>
  <c r="CF1335" i="2"/>
  <c r="M1335" i="2"/>
  <c r="R1335" i="2" s="1"/>
  <c r="BK1335" i="2"/>
  <c r="BO1335" i="2"/>
  <c r="BQ1335" i="2"/>
  <c r="BP1335" i="2"/>
  <c r="CL1335" i="2" l="1"/>
  <c r="CK1335" i="2"/>
  <c r="CJ1335" i="2"/>
  <c r="BH1335" i="2"/>
  <c r="F1336" i="2"/>
  <c r="AS1335" i="2"/>
  <c r="BX1335" i="2"/>
  <c r="K1335" i="2"/>
  <c r="P1335" i="2" s="1"/>
  <c r="BW1334" i="2"/>
  <c r="CH1334" i="2" s="1"/>
  <c r="AD1335" i="2"/>
  <c r="AN1335" i="2"/>
  <c r="CC1335" i="2"/>
  <c r="CG1335" i="2" s="1"/>
  <c r="AI1335" i="2"/>
  <c r="BI1335" i="2"/>
  <c r="BN1335" i="2"/>
  <c r="CI1335" i="2" l="1"/>
  <c r="CM1335" i="2" s="1"/>
  <c r="AC1336" i="2"/>
  <c r="Z1336" i="2"/>
  <c r="AB1336" i="2"/>
  <c r="AG1336" i="2"/>
  <c r="AA1336" i="2"/>
  <c r="BF1336" i="2"/>
  <c r="H1337" i="2" s="1"/>
  <c r="BA1336" i="2"/>
  <c r="BU1335" i="2"/>
  <c r="AQ1336" i="2"/>
  <c r="W1336" i="2"/>
  <c r="AL1336" i="2"/>
  <c r="AV1336" i="2"/>
  <c r="O1335" i="2"/>
  <c r="AR1336" i="2"/>
  <c r="AM1336" i="2"/>
  <c r="AW1336" i="2"/>
  <c r="BG1336" i="2"/>
  <c r="I1337" i="2" s="1"/>
  <c r="AH1336" i="2"/>
  <c r="X1336" i="2"/>
  <c r="BB1336" i="2"/>
  <c r="BV1335" i="2"/>
  <c r="AP1336" i="2"/>
  <c r="AU1336" i="2"/>
  <c r="AF1336" i="2"/>
  <c r="AZ1336" i="2"/>
  <c r="AK1336" i="2"/>
  <c r="BE1336" i="2"/>
  <c r="G1337" i="2" s="1"/>
  <c r="V1336" i="2"/>
  <c r="BT1335" i="2"/>
  <c r="BM1335" i="2"/>
  <c r="BR1335" i="2" s="1"/>
  <c r="J1336" i="2"/>
  <c r="M1336" i="2"/>
  <c r="R1336" i="2" l="1"/>
  <c r="BK1336" i="2"/>
  <c r="BZ1336" i="2"/>
  <c r="CE1336" i="2"/>
  <c r="CD1336" i="2"/>
  <c r="BL1336" i="2"/>
  <c r="N1336" i="2"/>
  <c r="S1336" i="2" s="1"/>
  <c r="CA1336" i="2"/>
  <c r="L1336" i="2"/>
  <c r="Q1336" i="2" s="1"/>
  <c r="BY1336" i="2"/>
  <c r="T1335" i="2"/>
  <c r="AY1336" i="2"/>
  <c r="BC1336" i="2" s="1"/>
  <c r="AE1336" i="2"/>
  <c r="BD1336" i="2"/>
  <c r="U1336" i="2"/>
  <c r="Y1336" i="2" s="1"/>
  <c r="AT1336" i="2"/>
  <c r="AX1336" i="2" s="1"/>
  <c r="AJ1336" i="2"/>
  <c r="AO1336" i="2"/>
  <c r="AD1336" i="2"/>
  <c r="BS1335" i="2"/>
  <c r="BJ1336" i="2"/>
  <c r="CF1336" i="2"/>
  <c r="BP1336" i="2"/>
  <c r="BQ1336" i="2"/>
  <c r="BO1336" i="2"/>
  <c r="CK1336" i="2" l="1"/>
  <c r="CL1336" i="2"/>
  <c r="CJ1336" i="2"/>
  <c r="BW1335" i="2"/>
  <c r="CH1335" i="2" s="1"/>
  <c r="K1336" i="2"/>
  <c r="P1336" i="2" s="1"/>
  <c r="AS1336" i="2"/>
  <c r="BX1336" i="2"/>
  <c r="BH1336" i="2"/>
  <c r="F1337" i="2"/>
  <c r="AN1336" i="2"/>
  <c r="CC1336" i="2"/>
  <c r="CG1336" i="2" s="1"/>
  <c r="AI1336" i="2"/>
  <c r="BI1336" i="2"/>
  <c r="BN1336" i="2"/>
  <c r="CI1336" i="2" l="1"/>
  <c r="CM1336" i="2" s="1"/>
  <c r="Z1337" i="2"/>
  <c r="AC1337" i="2"/>
  <c r="AB1337" i="2"/>
  <c r="AA1337" i="2"/>
  <c r="AV1337" i="2"/>
  <c r="BF1337" i="2"/>
  <c r="H1338" i="2" s="1"/>
  <c r="AG1337" i="2"/>
  <c r="BU1336" i="2"/>
  <c r="M1337" i="2" s="1"/>
  <c r="AL1337" i="2"/>
  <c r="BA1337" i="2"/>
  <c r="W1337" i="2"/>
  <c r="AQ1337" i="2"/>
  <c r="BM1336" i="2"/>
  <c r="BR1336" i="2" s="1"/>
  <c r="O1336" i="2"/>
  <c r="J1337" i="2"/>
  <c r="AF1337" i="2"/>
  <c r="BE1337" i="2"/>
  <c r="G1338" i="2" s="1"/>
  <c r="AZ1337" i="2"/>
  <c r="AK1337" i="2"/>
  <c r="AU1337" i="2"/>
  <c r="AP1337" i="2"/>
  <c r="V1337" i="2"/>
  <c r="BT1336" i="2"/>
  <c r="AM1337" i="2"/>
  <c r="AH1337" i="2"/>
  <c r="BG1337" i="2"/>
  <c r="I1338" i="2" s="1"/>
  <c r="BB1337" i="2"/>
  <c r="X1337" i="2"/>
  <c r="AR1337" i="2"/>
  <c r="AW1337" i="2"/>
  <c r="BV1336" i="2"/>
  <c r="R1337" i="2" l="1"/>
  <c r="CE1337" i="2"/>
  <c r="BK1337" i="2"/>
  <c r="BZ1337" i="2"/>
  <c r="CA1337" i="2"/>
  <c r="BY1337" i="2"/>
  <c r="BL1337" i="2"/>
  <c r="N1337" i="2"/>
  <c r="S1337" i="2" s="1"/>
  <c r="CF1337" i="2"/>
  <c r="L1337" i="2"/>
  <c r="Q1337" i="2" s="1"/>
  <c r="CD1337" i="2"/>
  <c r="BJ1337" i="2"/>
  <c r="T1336" i="2"/>
  <c r="AO1337" i="2"/>
  <c r="U1337" i="2"/>
  <c r="Y1337" i="2" s="1"/>
  <c r="AY1337" i="2"/>
  <c r="BC1337" i="2" s="1"/>
  <c r="AD1337" i="2"/>
  <c r="AT1337" i="2"/>
  <c r="AX1337" i="2" s="1"/>
  <c r="BD1337" i="2"/>
  <c r="AJ1337" i="2"/>
  <c r="AE1337" i="2"/>
  <c r="BS1336" i="2"/>
  <c r="BO1337" i="2"/>
  <c r="BP1337" i="2"/>
  <c r="BQ1337" i="2"/>
  <c r="CK1337" i="2" l="1"/>
  <c r="CL1337" i="2"/>
  <c r="CJ1337" i="2"/>
  <c r="BX1337" i="2"/>
  <c r="AS1337" i="2"/>
  <c r="BW1336" i="2"/>
  <c r="CH1336" i="2" s="1"/>
  <c r="K1337" i="2"/>
  <c r="P1337" i="2" s="1"/>
  <c r="AI1337" i="2"/>
  <c r="BI1337" i="2"/>
  <c r="AN1337" i="2"/>
  <c r="CC1337" i="2"/>
  <c r="CG1337" i="2" s="1"/>
  <c r="BH1337" i="2"/>
  <c r="F1338" i="2"/>
  <c r="BN1337" i="2"/>
  <c r="CI1337" i="2" l="1"/>
  <c r="CM1337" i="2" s="1"/>
  <c r="Z1338" i="2"/>
  <c r="AB1338" i="2"/>
  <c r="AC1338" i="2"/>
  <c r="AA1338" i="2"/>
  <c r="J1338" i="2"/>
  <c r="O1337" i="2"/>
  <c r="X1338" i="2"/>
  <c r="AR1338" i="2"/>
  <c r="BB1338" i="2"/>
  <c r="AW1338" i="2"/>
  <c r="BG1338" i="2"/>
  <c r="I1339" i="2" s="1"/>
  <c r="AM1338" i="2"/>
  <c r="AH1338" i="2"/>
  <c r="BV1337" i="2"/>
  <c r="BM1337" i="2"/>
  <c r="BR1337" i="2" s="1"/>
  <c r="BA1338" i="2"/>
  <c r="AV1338" i="2"/>
  <c r="BF1338" i="2"/>
  <c r="H1339" i="2" s="1"/>
  <c r="AG1338" i="2"/>
  <c r="AL1338" i="2"/>
  <c r="AQ1338" i="2"/>
  <c r="W1338" i="2"/>
  <c r="BU1337" i="2"/>
  <c r="AP1338" i="2"/>
  <c r="AU1338" i="2"/>
  <c r="AZ1338" i="2"/>
  <c r="AF1338" i="2"/>
  <c r="AK1338" i="2"/>
  <c r="BE1338" i="2"/>
  <c r="G1339" i="2" s="1"/>
  <c r="V1338" i="2"/>
  <c r="BT1337" i="2"/>
  <c r="CD1338" i="2" l="1"/>
  <c r="BJ1338" i="2"/>
  <c r="BZ1338" i="2"/>
  <c r="BL1338" i="2"/>
  <c r="CF1338" i="2"/>
  <c r="BK1338" i="2"/>
  <c r="T1337" i="2"/>
  <c r="AO1338" i="2"/>
  <c r="U1338" i="2"/>
  <c r="Y1338" i="2" s="1"/>
  <c r="AY1338" i="2"/>
  <c r="BC1338" i="2" s="1"/>
  <c r="BD1338" i="2"/>
  <c r="AJ1338" i="2"/>
  <c r="AD1338" i="2"/>
  <c r="AE1338" i="2"/>
  <c r="AT1338" i="2"/>
  <c r="AX1338" i="2" s="1"/>
  <c r="BS1337" i="2"/>
  <c r="L1338" i="2"/>
  <c r="Q1338" i="2" s="1"/>
  <c r="BY1338" i="2"/>
  <c r="CA1338" i="2"/>
  <c r="M1338" i="2"/>
  <c r="R1338" i="2" s="1"/>
  <c r="CE1338" i="2"/>
  <c r="N1338" i="2"/>
  <c r="S1338" i="2" s="1"/>
  <c r="BQ1338" i="2"/>
  <c r="BO1338" i="2"/>
  <c r="BP1338" i="2"/>
  <c r="CK1338" i="2" l="1"/>
  <c r="CL1338" i="2"/>
  <c r="CJ1338" i="2"/>
  <c r="K1338" i="2"/>
  <c r="P1338" i="2" s="1"/>
  <c r="BW1337" i="2"/>
  <c r="CH1337" i="2" s="1"/>
  <c r="AN1338" i="2"/>
  <c r="CC1338" i="2"/>
  <c r="CG1338" i="2" s="1"/>
  <c r="AS1338" i="2"/>
  <c r="BX1338" i="2"/>
  <c r="BH1338" i="2"/>
  <c r="F1339" i="2"/>
  <c r="AI1338" i="2"/>
  <c r="BI1338" i="2"/>
  <c r="BN1338" i="2"/>
  <c r="CI1338" i="2" l="1"/>
  <c r="CM1338" i="2" s="1"/>
  <c r="AB1339" i="2"/>
  <c r="Z1339" i="2"/>
  <c r="AA1339" i="2"/>
  <c r="AC1339" i="2"/>
  <c r="BT1338" i="2"/>
  <c r="L1339" i="2" s="1"/>
  <c r="AM1339" i="2"/>
  <c r="BU1338" i="2"/>
  <c r="M1339" i="2" s="1"/>
  <c r="AU1339" i="2"/>
  <c r="BE1339" i="2"/>
  <c r="G1340" i="2" s="1"/>
  <c r="V1339" i="2"/>
  <c r="AF1339" i="2"/>
  <c r="AK1339" i="2"/>
  <c r="AP1339" i="2"/>
  <c r="AZ1339" i="2"/>
  <c r="AL1339" i="2"/>
  <c r="BV1338" i="2"/>
  <c r="BA1339" i="2"/>
  <c r="AG1339" i="2"/>
  <c r="W1339" i="2"/>
  <c r="AQ1339" i="2"/>
  <c r="AW1339" i="2"/>
  <c r="AR1339" i="2"/>
  <c r="BB1339" i="2"/>
  <c r="AV1339" i="2"/>
  <c r="AH1339" i="2"/>
  <c r="BF1339" i="2"/>
  <c r="H1340" i="2" s="1"/>
  <c r="BG1339" i="2"/>
  <c r="I1340" i="2" s="1"/>
  <c r="X1339" i="2"/>
  <c r="J1339" i="2"/>
  <c r="O1338" i="2"/>
  <c r="BM1338" i="2"/>
  <c r="BR1338" i="2" s="1"/>
  <c r="N1339" i="2"/>
  <c r="S1339" i="2" l="1"/>
  <c r="R1339" i="2"/>
  <c r="Q1339" i="2"/>
  <c r="CD1339" i="2"/>
  <c r="BY1339" i="2"/>
  <c r="BJ1339" i="2"/>
  <c r="CE1339" i="2"/>
  <c r="CF1339" i="2"/>
  <c r="BK1339" i="2"/>
  <c r="BL1339" i="2"/>
  <c r="BZ1339" i="2"/>
  <c r="CA1339" i="2"/>
  <c r="T1338" i="2"/>
  <c r="AO1339" i="2"/>
  <c r="AT1339" i="2"/>
  <c r="AX1339" i="2" s="1"/>
  <c r="AE1339" i="2"/>
  <c r="BD1339" i="2"/>
  <c r="U1339" i="2"/>
  <c r="Y1339" i="2" s="1"/>
  <c r="AJ1339" i="2"/>
  <c r="AY1339" i="2"/>
  <c r="BC1339" i="2" s="1"/>
  <c r="BS1338" i="2"/>
  <c r="BO1339" i="2"/>
  <c r="BP1339" i="2"/>
  <c r="BQ1339" i="2"/>
  <c r="CK1339" i="2" l="1"/>
  <c r="CL1339" i="2"/>
  <c r="CJ1339" i="2"/>
  <c r="BH1339" i="2"/>
  <c r="F1340" i="2"/>
  <c r="AN1339" i="2"/>
  <c r="CC1339" i="2"/>
  <c r="CG1339" i="2" s="1"/>
  <c r="BI1339" i="2"/>
  <c r="AI1339" i="2"/>
  <c r="BW1338" i="2"/>
  <c r="CH1338" i="2" s="1"/>
  <c r="K1339" i="2"/>
  <c r="P1339" i="2" s="1"/>
  <c r="AD1339" i="2"/>
  <c r="AS1339" i="2"/>
  <c r="BX1339" i="2"/>
  <c r="BN1339" i="2"/>
  <c r="CI1339" i="2" l="1"/>
  <c r="CM1339" i="2" s="1"/>
  <c r="AA1340" i="2"/>
  <c r="Z1340" i="2"/>
  <c r="AB1340" i="2"/>
  <c r="AC1340" i="2"/>
  <c r="AR1340" i="2"/>
  <c r="AW1340" i="2"/>
  <c r="AH1340" i="2"/>
  <c r="X1340" i="2"/>
  <c r="AM1340" i="2"/>
  <c r="BV1339" i="2"/>
  <c r="N1340" i="2" s="1"/>
  <c r="BB1340" i="2"/>
  <c r="BG1340" i="2"/>
  <c r="I1341" i="2" s="1"/>
  <c r="BE1340" i="2"/>
  <c r="G1341" i="2" s="1"/>
  <c r="AU1340" i="2"/>
  <c r="AZ1340" i="2"/>
  <c r="AP1340" i="2"/>
  <c r="AF1340" i="2"/>
  <c r="V1340" i="2"/>
  <c r="AK1340" i="2"/>
  <c r="BT1339" i="2"/>
  <c r="AV1340" i="2"/>
  <c r="BA1340" i="2"/>
  <c r="AL1340" i="2"/>
  <c r="W1340" i="2"/>
  <c r="AQ1340" i="2"/>
  <c r="AG1340" i="2"/>
  <c r="BF1340" i="2"/>
  <c r="H1341" i="2" s="1"/>
  <c r="BU1339" i="2"/>
  <c r="BM1339" i="2"/>
  <c r="BR1339" i="2" s="1"/>
  <c r="J1340" i="2"/>
  <c r="O1339" i="2"/>
  <c r="S1340" i="2" l="1"/>
  <c r="CF1340" i="2"/>
  <c r="BL1340" i="2"/>
  <c r="BK1340" i="2"/>
  <c r="BY1340" i="2"/>
  <c r="CA1340" i="2"/>
  <c r="BJ1340" i="2"/>
  <c r="M1340" i="2"/>
  <c r="R1340" i="2" s="1"/>
  <c r="CD1340" i="2"/>
  <c r="CE1340" i="2"/>
  <c r="T1339" i="2"/>
  <c r="U1340" i="2"/>
  <c r="Y1340" i="2" s="1"/>
  <c r="AE1340" i="2"/>
  <c r="AT1340" i="2"/>
  <c r="AX1340" i="2" s="1"/>
  <c r="AY1340" i="2"/>
  <c r="BC1340" i="2" s="1"/>
  <c r="AJ1340" i="2"/>
  <c r="BD1340" i="2"/>
  <c r="AO1340" i="2"/>
  <c r="BS1339" i="2"/>
  <c r="L1340" i="2"/>
  <c r="Q1340" i="2" s="1"/>
  <c r="BZ1340" i="2"/>
  <c r="BP1340" i="2"/>
  <c r="BQ1340" i="2"/>
  <c r="BO1340" i="2"/>
  <c r="CK1340" i="2" l="1"/>
  <c r="CJ1340" i="2"/>
  <c r="CL1340" i="2"/>
  <c r="AC1341" i="2"/>
  <c r="BW1339" i="2"/>
  <c r="CH1339" i="2" s="1"/>
  <c r="K1340" i="2"/>
  <c r="P1340" i="2" s="1"/>
  <c r="AD1340" i="2"/>
  <c r="AS1340" i="2"/>
  <c r="BX1340" i="2"/>
  <c r="BH1340" i="2"/>
  <c r="F1341" i="2"/>
  <c r="AI1340" i="2"/>
  <c r="BI1340" i="2"/>
  <c r="AN1340" i="2"/>
  <c r="CC1340" i="2"/>
  <c r="CG1340" i="2" s="1"/>
  <c r="BN1340" i="2"/>
  <c r="CI1340" i="2" l="1"/>
  <c r="CM1340" i="2" s="1"/>
  <c r="AB1341" i="2"/>
  <c r="AA1341" i="2"/>
  <c r="Z1341" i="2"/>
  <c r="BT1340" i="2"/>
  <c r="L1341" i="2" s="1"/>
  <c r="BE1341" i="2"/>
  <c r="G1342" i="2" s="1"/>
  <c r="AU1341" i="2"/>
  <c r="AF1341" i="2"/>
  <c r="AK1341" i="2"/>
  <c r="AP1341" i="2"/>
  <c r="V1341" i="2"/>
  <c r="AZ1341" i="2"/>
  <c r="AW1341" i="2"/>
  <c r="AM1341" i="2"/>
  <c r="X1341" i="2"/>
  <c r="AH1341" i="2"/>
  <c r="AR1341" i="2"/>
  <c r="BB1341" i="2"/>
  <c r="BG1341" i="2"/>
  <c r="I1342" i="2" s="1"/>
  <c r="BV1340" i="2"/>
  <c r="BM1340" i="2"/>
  <c r="BR1340" i="2" s="1"/>
  <c r="W1341" i="2"/>
  <c r="BF1341" i="2"/>
  <c r="H1342" i="2" s="1"/>
  <c r="BA1341" i="2"/>
  <c r="AL1341" i="2"/>
  <c r="AV1341" i="2"/>
  <c r="AQ1341" i="2"/>
  <c r="AG1341" i="2"/>
  <c r="BU1340" i="2"/>
  <c r="O1340" i="2"/>
  <c r="J1341" i="2"/>
  <c r="Q1341" i="2" l="1"/>
  <c r="BY1341" i="2"/>
  <c r="CD1341" i="2"/>
  <c r="BJ1341" i="2"/>
  <c r="BZ1341" i="2"/>
  <c r="CA1341" i="2"/>
  <c r="T1340" i="2"/>
  <c r="AJ1341" i="2"/>
  <c r="AE1341" i="2"/>
  <c r="AO1341" i="2"/>
  <c r="BD1341" i="2"/>
  <c r="AT1341" i="2"/>
  <c r="AX1341" i="2" s="1"/>
  <c r="U1341" i="2"/>
  <c r="Y1341" i="2" s="1"/>
  <c r="AY1341" i="2"/>
  <c r="BC1341" i="2" s="1"/>
  <c r="BS1340" i="2"/>
  <c r="M1341" i="2"/>
  <c r="R1341" i="2" s="1"/>
  <c r="BK1341" i="2"/>
  <c r="CF1341" i="2"/>
  <c r="CE1341" i="2"/>
  <c r="N1341" i="2"/>
  <c r="S1341" i="2" s="1"/>
  <c r="BL1341" i="2"/>
  <c r="BP1341" i="2"/>
  <c r="BO1341" i="2"/>
  <c r="BQ1341" i="2"/>
  <c r="CL1341" i="2" l="1"/>
  <c r="CK1341" i="2"/>
  <c r="CJ1341" i="2"/>
  <c r="AI1341" i="2"/>
  <c r="BI1341" i="2"/>
  <c r="BW1340" i="2"/>
  <c r="CH1340" i="2" s="1"/>
  <c r="K1341" i="2"/>
  <c r="P1341" i="2" s="1"/>
  <c r="BH1341" i="2"/>
  <c r="F1342" i="2"/>
  <c r="AN1341" i="2"/>
  <c r="CC1341" i="2"/>
  <c r="CG1341" i="2" s="1"/>
  <c r="AD1341" i="2"/>
  <c r="AS1341" i="2"/>
  <c r="BX1341" i="2"/>
  <c r="BN1341" i="2"/>
  <c r="CI1341" i="2" l="1"/>
  <c r="CM1341" i="2" s="1"/>
  <c r="AA1342" i="2"/>
  <c r="Z1342" i="2"/>
  <c r="AC1342" i="2"/>
  <c r="AB1342" i="2"/>
  <c r="BV1341" i="2"/>
  <c r="N1342" i="2" s="1"/>
  <c r="AH1342" i="2"/>
  <c r="BG1342" i="2"/>
  <c r="I1343" i="2" s="1"/>
  <c r="AV1342" i="2"/>
  <c r="BB1342" i="2"/>
  <c r="AR1342" i="2"/>
  <c r="AW1342" i="2"/>
  <c r="X1342" i="2"/>
  <c r="AM1342" i="2"/>
  <c r="BU1341" i="2"/>
  <c r="M1342" i="2" s="1"/>
  <c r="AQ1342" i="2"/>
  <c r="BA1342" i="2"/>
  <c r="AL1342" i="2"/>
  <c r="BF1342" i="2"/>
  <c r="H1343" i="2" s="1"/>
  <c r="AG1342" i="2"/>
  <c r="W1342" i="2"/>
  <c r="O1341" i="2"/>
  <c r="BM1341" i="2"/>
  <c r="BR1341" i="2" s="1"/>
  <c r="AZ1342" i="2"/>
  <c r="AF1342" i="2"/>
  <c r="V1342" i="2"/>
  <c r="AP1342" i="2"/>
  <c r="AK1342" i="2"/>
  <c r="AU1342" i="2"/>
  <c r="BE1342" i="2"/>
  <c r="G1343" i="2" s="1"/>
  <c r="BT1341" i="2"/>
  <c r="L1342" i="2" s="1"/>
  <c r="J1342" i="2"/>
  <c r="Q1342" i="2" l="1"/>
  <c r="S1342" i="2"/>
  <c r="R1342" i="2"/>
  <c r="CA1342" i="2"/>
  <c r="BL1342" i="2"/>
  <c r="BK1342" i="2"/>
  <c r="BZ1342" i="2"/>
  <c r="CF1342" i="2"/>
  <c r="CE1342" i="2"/>
  <c r="CD1342" i="2"/>
  <c r="T1341" i="2"/>
  <c r="AY1342" i="2"/>
  <c r="BC1342" i="2" s="1"/>
  <c r="U1342" i="2"/>
  <c r="Y1342" i="2" s="1"/>
  <c r="AT1342" i="2"/>
  <c r="AX1342" i="2" s="1"/>
  <c r="BD1342" i="2"/>
  <c r="AJ1342" i="2"/>
  <c r="AO1342" i="2"/>
  <c r="AE1342" i="2"/>
  <c r="BS1341" i="2"/>
  <c r="BY1342" i="2"/>
  <c r="BJ1342" i="2"/>
  <c r="BP1342" i="2"/>
  <c r="BQ1342" i="2"/>
  <c r="BO1342" i="2"/>
  <c r="CJ1342" i="2" l="1"/>
  <c r="CK1342" i="2"/>
  <c r="CL1342" i="2"/>
  <c r="AC1343" i="2"/>
  <c r="BI1342" i="2"/>
  <c r="AI1342" i="2"/>
  <c r="AS1342" i="2"/>
  <c r="BX1342" i="2"/>
  <c r="AN1342" i="2"/>
  <c r="CC1342" i="2"/>
  <c r="CG1342" i="2" s="1"/>
  <c r="BW1341" i="2"/>
  <c r="CH1341" i="2" s="1"/>
  <c r="K1342" i="2"/>
  <c r="P1342" i="2" s="1"/>
  <c r="BH1342" i="2"/>
  <c r="F1343" i="2"/>
  <c r="AD1342" i="2"/>
  <c r="BN1342" i="2"/>
  <c r="CI1342" i="2" l="1"/>
  <c r="CM1342" i="2" s="1"/>
  <c r="Z1343" i="2"/>
  <c r="AB1343" i="2"/>
  <c r="AA1343" i="2"/>
  <c r="BT1342" i="2"/>
  <c r="BF1343" i="2"/>
  <c r="H1344" i="2" s="1"/>
  <c r="AF1343" i="2"/>
  <c r="BU1342" i="2"/>
  <c r="AL1343" i="2"/>
  <c r="W1343" i="2"/>
  <c r="AG1343" i="2"/>
  <c r="BA1343" i="2"/>
  <c r="AQ1343" i="2"/>
  <c r="AV1343" i="2"/>
  <c r="V1343" i="2"/>
  <c r="AK1343" i="2"/>
  <c r="AZ1343" i="2"/>
  <c r="AP1343" i="2"/>
  <c r="BE1343" i="2"/>
  <c r="AU1343" i="2"/>
  <c r="AW1343" i="2"/>
  <c r="AR1343" i="2"/>
  <c r="BB1343" i="2"/>
  <c r="AM1343" i="2"/>
  <c r="BG1343" i="2"/>
  <c r="I1344" i="2" s="1"/>
  <c r="AH1343" i="2"/>
  <c r="X1343" i="2"/>
  <c r="BV1342" i="2"/>
  <c r="O1342" i="2"/>
  <c r="BM1342" i="2"/>
  <c r="BR1342" i="2" s="1"/>
  <c r="J1343" i="2"/>
  <c r="M1343" i="2"/>
  <c r="L1343" i="2"/>
  <c r="R1343" i="2" l="1"/>
  <c r="Q1343" i="2"/>
  <c r="BZ1343" i="2"/>
  <c r="CD1343" i="2"/>
  <c r="BK1343" i="2"/>
  <c r="CE1343" i="2"/>
  <c r="CF1343" i="2"/>
  <c r="BJ1343" i="2"/>
  <c r="BL1343" i="2"/>
  <c r="G1344" i="2"/>
  <c r="BY1343" i="2"/>
  <c r="CA1343" i="2"/>
  <c r="T1342" i="2"/>
  <c r="AY1343" i="2"/>
  <c r="BC1343" i="2" s="1"/>
  <c r="U1343" i="2"/>
  <c r="Y1343" i="2" s="1"/>
  <c r="AT1343" i="2"/>
  <c r="AX1343" i="2" s="1"/>
  <c r="BD1343" i="2"/>
  <c r="AJ1343" i="2"/>
  <c r="AD1343" i="2"/>
  <c r="AE1343" i="2"/>
  <c r="AO1343" i="2"/>
  <c r="BS1342" i="2"/>
  <c r="N1343" i="2"/>
  <c r="S1343" i="2" s="1"/>
  <c r="BP1343" i="2"/>
  <c r="BO1343" i="2"/>
  <c r="BQ1343" i="2"/>
  <c r="CJ1343" i="2" l="1"/>
  <c r="CL1343" i="2"/>
  <c r="CK1343" i="2"/>
  <c r="AN1343" i="2"/>
  <c r="CC1343" i="2"/>
  <c r="CG1343" i="2" s="1"/>
  <c r="K1343" i="2"/>
  <c r="P1343" i="2" s="1"/>
  <c r="BW1342" i="2"/>
  <c r="CH1342" i="2" s="1"/>
  <c r="AS1343" i="2"/>
  <c r="BX1343" i="2"/>
  <c r="BH1343" i="2"/>
  <c r="F1344" i="2"/>
  <c r="AI1343" i="2"/>
  <c r="BI1343" i="2"/>
  <c r="BN1343" i="2"/>
  <c r="CI1343" i="2" l="1"/>
  <c r="CM1343" i="2" s="1"/>
  <c r="AA1344" i="2"/>
  <c r="Z1344" i="2"/>
  <c r="AB1344" i="2"/>
  <c r="AC1344" i="2"/>
  <c r="AL1344" i="2"/>
  <c r="BB1344" i="2"/>
  <c r="BV1343" i="2"/>
  <c r="N1344" i="2" s="1"/>
  <c r="BU1343" i="2"/>
  <c r="M1344" i="2" s="1"/>
  <c r="BA1344" i="2"/>
  <c r="AQ1344" i="2"/>
  <c r="AV1344" i="2"/>
  <c r="W1344" i="2"/>
  <c r="AG1344" i="2"/>
  <c r="AM1344" i="2"/>
  <c r="BF1344" i="2"/>
  <c r="H1345" i="2" s="1"/>
  <c r="BG1344" i="2"/>
  <c r="I1345" i="2" s="1"/>
  <c r="AH1344" i="2"/>
  <c r="AW1344" i="2"/>
  <c r="AR1344" i="2"/>
  <c r="X1344" i="2"/>
  <c r="AF1344" i="2"/>
  <c r="BE1344" i="2"/>
  <c r="G1345" i="2" s="1"/>
  <c r="V1344" i="2"/>
  <c r="AU1344" i="2"/>
  <c r="AK1344" i="2"/>
  <c r="AP1344" i="2"/>
  <c r="AZ1344" i="2"/>
  <c r="BT1343" i="2"/>
  <c r="O1343" i="2"/>
  <c r="BM1343" i="2"/>
  <c r="BR1343" i="2" s="1"/>
  <c r="J1344" i="2"/>
  <c r="S1344" i="2" l="1"/>
  <c r="R1344" i="2"/>
  <c r="CE1344" i="2"/>
  <c r="CF1344" i="2"/>
  <c r="BZ1344" i="2"/>
  <c r="BK1344" i="2"/>
  <c r="BL1344" i="2"/>
  <c r="CA1344" i="2"/>
  <c r="T1343" i="2"/>
  <c r="U1344" i="2"/>
  <c r="Y1344" i="2" s="1"/>
  <c r="AT1344" i="2"/>
  <c r="AX1344" i="2" s="1"/>
  <c r="AY1344" i="2"/>
  <c r="BC1344" i="2" s="1"/>
  <c r="AJ1344" i="2"/>
  <c r="AD1344" i="2"/>
  <c r="AE1344" i="2"/>
  <c r="BD1344" i="2"/>
  <c r="AO1344" i="2"/>
  <c r="BS1343" i="2"/>
  <c r="BY1344" i="2"/>
  <c r="CD1344" i="2"/>
  <c r="BJ1344" i="2"/>
  <c r="L1344" i="2"/>
  <c r="Q1344" i="2" s="1"/>
  <c r="BO1344" i="2"/>
  <c r="BQ1344" i="2"/>
  <c r="BP1344" i="2"/>
  <c r="CJ1344" i="2" l="1"/>
  <c r="CL1344" i="2"/>
  <c r="CK1344" i="2"/>
  <c r="AL1345" i="2"/>
  <c r="K1344" i="2"/>
  <c r="P1344" i="2" s="1"/>
  <c r="AS1344" i="2"/>
  <c r="BX1344" i="2"/>
  <c r="AN1344" i="2"/>
  <c r="CC1344" i="2"/>
  <c r="CG1344" i="2" s="1"/>
  <c r="BH1344" i="2"/>
  <c r="F1345" i="2"/>
  <c r="BW1343" i="2"/>
  <c r="CH1343" i="2" s="1"/>
  <c r="BI1344" i="2"/>
  <c r="AI1344" i="2"/>
  <c r="BN1344" i="2"/>
  <c r="CI1344" i="2" l="1"/>
  <c r="CM1344" i="2" s="1"/>
  <c r="BU1344" i="2"/>
  <c r="M1345" i="2" s="1"/>
  <c r="BF1345" i="2"/>
  <c r="H1346" i="2" s="1"/>
  <c r="W1345" i="2"/>
  <c r="AG1345" i="2"/>
  <c r="AV1345" i="2"/>
  <c r="AA1345" i="2"/>
  <c r="Z1345" i="2"/>
  <c r="AC1345" i="2"/>
  <c r="AB1345" i="2"/>
  <c r="BE1345" i="2"/>
  <c r="G1346" i="2" s="1"/>
  <c r="BA1345" i="2"/>
  <c r="AQ1345" i="2"/>
  <c r="BT1344" i="2"/>
  <c r="L1345" i="2" s="1"/>
  <c r="AP1345" i="2"/>
  <c r="AZ1345" i="2"/>
  <c r="V1345" i="2"/>
  <c r="AK1345" i="2"/>
  <c r="AF1345" i="2"/>
  <c r="AU1345" i="2"/>
  <c r="BG1345" i="2"/>
  <c r="I1346" i="2" s="1"/>
  <c r="AH1345" i="2"/>
  <c r="BB1345" i="2"/>
  <c r="AM1345" i="2"/>
  <c r="AW1345" i="2"/>
  <c r="X1345" i="2"/>
  <c r="AR1345" i="2"/>
  <c r="BV1344" i="2"/>
  <c r="O1344" i="2"/>
  <c r="J1345" i="2"/>
  <c r="BM1344" i="2"/>
  <c r="BR1344" i="2" s="1"/>
  <c r="R1345" i="2" l="1"/>
  <c r="Q1345" i="2"/>
  <c r="BK1345" i="2"/>
  <c r="BZ1345" i="2"/>
  <c r="CE1345" i="2"/>
  <c r="BY1345" i="2"/>
  <c r="CA1345" i="2"/>
  <c r="BJ1345" i="2"/>
  <c r="CD1345" i="2"/>
  <c r="T1344" i="2"/>
  <c r="BD1345" i="2"/>
  <c r="U1345" i="2"/>
  <c r="Y1345" i="2" s="1"/>
  <c r="AJ1345" i="2"/>
  <c r="AY1345" i="2"/>
  <c r="BC1345" i="2" s="1"/>
  <c r="AO1345" i="2"/>
  <c r="AE1345" i="2"/>
  <c r="AT1345" i="2"/>
  <c r="AX1345" i="2" s="1"/>
  <c r="AD1345" i="2"/>
  <c r="BS1344" i="2"/>
  <c r="BL1345" i="2"/>
  <c r="N1345" i="2"/>
  <c r="S1345" i="2" s="1"/>
  <c r="CF1345" i="2"/>
  <c r="BO1345" i="2"/>
  <c r="BP1345" i="2"/>
  <c r="BQ1345" i="2"/>
  <c r="CJ1345" i="2" l="1"/>
  <c r="CL1345" i="2"/>
  <c r="CK1345" i="2"/>
  <c r="AN1345" i="2"/>
  <c r="CC1345" i="2"/>
  <c r="CG1345" i="2" s="1"/>
  <c r="AI1345" i="2"/>
  <c r="BI1345" i="2"/>
  <c r="BW1344" i="2"/>
  <c r="CH1344" i="2" s="1"/>
  <c r="K1345" i="2"/>
  <c r="P1345" i="2" s="1"/>
  <c r="BX1345" i="2"/>
  <c r="AS1345" i="2"/>
  <c r="BH1345" i="2"/>
  <c r="F1346" i="2"/>
  <c r="BN1345" i="2"/>
  <c r="CI1345" i="2" l="1"/>
  <c r="CM1345" i="2" s="1"/>
  <c r="AA1346" i="2"/>
  <c r="AB1346" i="2"/>
  <c r="Z1346" i="2"/>
  <c r="AC1346" i="2"/>
  <c r="BV1345" i="2"/>
  <c r="N1346" i="2" s="1"/>
  <c r="BG1346" i="2"/>
  <c r="I1347" i="2" s="1"/>
  <c r="BB1346" i="2"/>
  <c r="AR1346" i="2"/>
  <c r="X1346" i="2"/>
  <c r="AM1346" i="2"/>
  <c r="AW1346" i="2"/>
  <c r="AH1346" i="2"/>
  <c r="AL1346" i="2"/>
  <c r="BA1346" i="2"/>
  <c r="AG1346" i="2"/>
  <c r="BF1346" i="2"/>
  <c r="H1347" i="2" s="1"/>
  <c r="AQ1346" i="2"/>
  <c r="W1346" i="2"/>
  <c r="AV1346" i="2"/>
  <c r="BU1345" i="2"/>
  <c r="BM1345" i="2"/>
  <c r="BR1345" i="2" s="1"/>
  <c r="J1346" i="2"/>
  <c r="O1345" i="2"/>
  <c r="AF1346" i="2"/>
  <c r="AP1346" i="2"/>
  <c r="BE1346" i="2"/>
  <c r="G1347" i="2" s="1"/>
  <c r="AZ1346" i="2"/>
  <c r="AK1346" i="2"/>
  <c r="V1346" i="2"/>
  <c r="AU1346" i="2"/>
  <c r="BT1345" i="2"/>
  <c r="S1346" i="2" l="1"/>
  <c r="CA1346" i="2"/>
  <c r="BL1346" i="2"/>
  <c r="CF1346" i="2"/>
  <c r="BZ1346" i="2"/>
  <c r="CD1346" i="2"/>
  <c r="L1346" i="2"/>
  <c r="Q1346" i="2" s="1"/>
  <c r="BY1346" i="2"/>
  <c r="T1345" i="2"/>
  <c r="AE1346" i="2"/>
  <c r="AY1346" i="2"/>
  <c r="BC1346" i="2" s="1"/>
  <c r="BD1346" i="2"/>
  <c r="U1346" i="2"/>
  <c r="Y1346" i="2" s="1"/>
  <c r="AO1346" i="2"/>
  <c r="AJ1346" i="2"/>
  <c r="AT1346" i="2"/>
  <c r="AX1346" i="2" s="1"/>
  <c r="BS1345" i="2"/>
  <c r="BJ1346" i="2"/>
  <c r="M1346" i="2"/>
  <c r="R1346" i="2" s="1"/>
  <c r="CE1346" i="2"/>
  <c r="BK1346" i="2"/>
  <c r="BQ1346" i="2"/>
  <c r="BP1346" i="2"/>
  <c r="BO1346" i="2"/>
  <c r="CK1346" i="2" l="1"/>
  <c r="CJ1346" i="2"/>
  <c r="CL1346" i="2"/>
  <c r="AC1347" i="2"/>
  <c r="AN1346" i="2"/>
  <c r="CC1346" i="2"/>
  <c r="CG1346" i="2" s="1"/>
  <c r="AD1346" i="2"/>
  <c r="AS1346" i="2"/>
  <c r="BX1346" i="2"/>
  <c r="K1346" i="2"/>
  <c r="P1346" i="2" s="1"/>
  <c r="BW1345" i="2"/>
  <c r="CH1345" i="2" s="1"/>
  <c r="AI1346" i="2"/>
  <c r="BI1346" i="2"/>
  <c r="BH1346" i="2"/>
  <c r="F1347" i="2"/>
  <c r="BN1346" i="2"/>
  <c r="CI1346" i="2" l="1"/>
  <c r="CM1346" i="2" s="1"/>
  <c r="AA1347" i="2"/>
  <c r="Z1347" i="2"/>
  <c r="AB1347" i="2"/>
  <c r="BA1347" i="2"/>
  <c r="AG1347" i="2"/>
  <c r="W1347" i="2"/>
  <c r="BU1346" i="2"/>
  <c r="AL1347" i="2"/>
  <c r="AQ1347" i="2"/>
  <c r="BF1347" i="2"/>
  <c r="H1348" i="2" s="1"/>
  <c r="AV1347" i="2"/>
  <c r="J1347" i="2"/>
  <c r="BM1346" i="2"/>
  <c r="BR1346" i="2" s="1"/>
  <c r="O1346" i="2"/>
  <c r="M1347" i="2"/>
  <c r="AZ1347" i="2"/>
  <c r="AF1347" i="2"/>
  <c r="V1347" i="2"/>
  <c r="BE1347" i="2"/>
  <c r="G1348" i="2" s="1"/>
  <c r="AP1347" i="2"/>
  <c r="AU1347" i="2"/>
  <c r="AK1347" i="2"/>
  <c r="BT1346" i="2"/>
  <c r="AH1347" i="2"/>
  <c r="AR1347" i="2"/>
  <c r="AM1347" i="2"/>
  <c r="BG1347" i="2"/>
  <c r="I1348" i="2" s="1"/>
  <c r="X1347" i="2"/>
  <c r="BB1347" i="2"/>
  <c r="AW1347" i="2"/>
  <c r="BV1346" i="2"/>
  <c r="R1347" i="2" l="1"/>
  <c r="BK1347" i="2"/>
  <c r="CE1347" i="2"/>
  <c r="BZ1347" i="2"/>
  <c r="BY1347" i="2"/>
  <c r="BL1347" i="2"/>
  <c r="N1347" i="2"/>
  <c r="S1347" i="2" s="1"/>
  <c r="BJ1347" i="2"/>
  <c r="CF1347" i="2"/>
  <c r="L1347" i="2"/>
  <c r="Q1347" i="2" s="1"/>
  <c r="CA1347" i="2"/>
  <c r="CD1347" i="2"/>
  <c r="T1346" i="2"/>
  <c r="AJ1347" i="2"/>
  <c r="U1347" i="2"/>
  <c r="Y1347" i="2" s="1"/>
  <c r="AY1347" i="2"/>
  <c r="BC1347" i="2" s="1"/>
  <c r="AT1347" i="2"/>
  <c r="AX1347" i="2" s="1"/>
  <c r="BD1347" i="2"/>
  <c r="AD1347" i="2"/>
  <c r="AE1347" i="2"/>
  <c r="AO1347" i="2"/>
  <c r="BS1346" i="2"/>
  <c r="BO1347" i="2"/>
  <c r="BQ1347" i="2"/>
  <c r="BP1347" i="2"/>
  <c r="CL1347" i="2" l="1"/>
  <c r="CJ1347" i="2"/>
  <c r="CK1347" i="2"/>
  <c r="BH1347" i="2"/>
  <c r="F1348" i="2"/>
  <c r="AN1347" i="2"/>
  <c r="CC1347" i="2"/>
  <c r="CG1347" i="2" s="1"/>
  <c r="BW1346" i="2"/>
  <c r="CH1346" i="2" s="1"/>
  <c r="K1347" i="2"/>
  <c r="P1347" i="2" s="1"/>
  <c r="BX1347" i="2"/>
  <c r="AS1347" i="2"/>
  <c r="AI1347" i="2"/>
  <c r="BI1347" i="2"/>
  <c r="BN1347" i="2"/>
  <c r="CI1347" i="2" l="1"/>
  <c r="CM1347" i="2" s="1"/>
  <c r="V1348" i="2"/>
  <c r="Z1348" i="2"/>
  <c r="AC1348" i="2"/>
  <c r="AB1348" i="2"/>
  <c r="AA1348" i="2"/>
  <c r="BA1348" i="2"/>
  <c r="AL1348" i="2"/>
  <c r="BF1348" i="2"/>
  <c r="H1349" i="2" s="1"/>
  <c r="AQ1348" i="2"/>
  <c r="AG1348" i="2"/>
  <c r="AV1348" i="2"/>
  <c r="W1348" i="2"/>
  <c r="BU1347" i="2"/>
  <c r="BM1347" i="2"/>
  <c r="BR1347" i="2" s="1"/>
  <c r="J1348" i="2"/>
  <c r="BE1348" i="2"/>
  <c r="G1349" i="2" s="1"/>
  <c r="AK1348" i="2"/>
  <c r="AP1348" i="2"/>
  <c r="BT1347" i="2"/>
  <c r="O1347" i="2"/>
  <c r="AM1348" i="2"/>
  <c r="AH1348" i="2"/>
  <c r="BG1348" i="2"/>
  <c r="I1349" i="2" s="1"/>
  <c r="AR1348" i="2"/>
  <c r="X1348" i="2"/>
  <c r="AW1348" i="2"/>
  <c r="BB1348" i="2"/>
  <c r="BV1347" i="2"/>
  <c r="AF1348" i="2" l="1"/>
  <c r="AU1348" i="2"/>
  <c r="CD1348" i="2" s="1"/>
  <c r="AZ1348" i="2"/>
  <c r="BY1348" i="2" s="1"/>
  <c r="BZ1348" i="2"/>
  <c r="BK1348" i="2"/>
  <c r="M1348" i="2"/>
  <c r="R1348" i="2" s="1"/>
  <c r="BL1348" i="2"/>
  <c r="L1348" i="2"/>
  <c r="Q1348" i="2" s="1"/>
  <c r="CF1348" i="2"/>
  <c r="CE1348" i="2"/>
  <c r="N1348" i="2"/>
  <c r="S1348" i="2" s="1"/>
  <c r="CA1348" i="2"/>
  <c r="T1347" i="2"/>
  <c r="BD1348" i="2"/>
  <c r="AJ1348" i="2"/>
  <c r="AT1348" i="2"/>
  <c r="AO1348" i="2"/>
  <c r="AY1348" i="2"/>
  <c r="AD1348" i="2"/>
  <c r="U1348" i="2"/>
  <c r="Y1348" i="2" s="1"/>
  <c r="AE1348" i="2"/>
  <c r="BS1347" i="2"/>
  <c r="BQ1348" i="2"/>
  <c r="BP1348" i="2"/>
  <c r="BC1348" i="2" l="1"/>
  <c r="CL1348" i="2"/>
  <c r="CK1348" i="2"/>
  <c r="AX1348" i="2"/>
  <c r="BJ1348" i="2"/>
  <c r="AN1348" i="2"/>
  <c r="CC1348" i="2"/>
  <c r="CG1348" i="2" s="1"/>
  <c r="BH1348" i="2"/>
  <c r="F1349" i="2"/>
  <c r="BW1347" i="2"/>
  <c r="CH1347" i="2" s="1"/>
  <c r="K1348" i="2"/>
  <c r="P1348" i="2" s="1"/>
  <c r="AI1348" i="2"/>
  <c r="BI1348" i="2"/>
  <c r="AS1348" i="2"/>
  <c r="BX1348" i="2"/>
  <c r="BO1348" i="2"/>
  <c r="BN1348" i="2"/>
  <c r="CJ1348" i="2" l="1"/>
  <c r="CI1348" i="2"/>
  <c r="AA1349" i="2"/>
  <c r="Z1349" i="2"/>
  <c r="AB1349" i="2"/>
  <c r="AC1349" i="2"/>
  <c r="O1348" i="2"/>
  <c r="J1349" i="2"/>
  <c r="AG1349" i="2"/>
  <c r="AQ1349" i="2"/>
  <c r="W1349" i="2"/>
  <c r="BF1349" i="2"/>
  <c r="H1350" i="2" s="1"/>
  <c r="AL1349" i="2"/>
  <c r="AV1349" i="2"/>
  <c r="BA1349" i="2"/>
  <c r="BU1348" i="2"/>
  <c r="BM1348" i="2"/>
  <c r="BR1348" i="2" s="1"/>
  <c r="AZ1349" i="2"/>
  <c r="AK1349" i="2"/>
  <c r="AF1349" i="2"/>
  <c r="BE1349" i="2"/>
  <c r="G1350" i="2" s="1"/>
  <c r="V1349" i="2"/>
  <c r="AP1349" i="2"/>
  <c r="AU1349" i="2"/>
  <c r="BT1348" i="2"/>
  <c r="BG1349" i="2"/>
  <c r="I1350" i="2" s="1"/>
  <c r="AM1349" i="2"/>
  <c r="BB1349" i="2"/>
  <c r="AW1349" i="2"/>
  <c r="AR1349" i="2"/>
  <c r="X1349" i="2"/>
  <c r="AH1349" i="2"/>
  <c r="BV1348" i="2"/>
  <c r="CM1348" i="2" l="1"/>
  <c r="CA1349" i="2"/>
  <c r="BY1349" i="2"/>
  <c r="BL1349" i="2"/>
  <c r="BJ1349" i="2"/>
  <c r="BK1349" i="2"/>
  <c r="N1349" i="2"/>
  <c r="S1349" i="2" s="1"/>
  <c r="CD1349" i="2"/>
  <c r="M1349" i="2"/>
  <c r="R1349" i="2" s="1"/>
  <c r="L1349" i="2"/>
  <c r="Q1349" i="2" s="1"/>
  <c r="T1348" i="2"/>
  <c r="AE1349" i="2"/>
  <c r="AJ1349" i="2"/>
  <c r="U1349" i="2"/>
  <c r="Y1349" i="2" s="1"/>
  <c r="AD1349" i="2"/>
  <c r="BD1349" i="2"/>
  <c r="AY1349" i="2"/>
  <c r="BC1349" i="2" s="1"/>
  <c r="AO1349" i="2"/>
  <c r="AT1349" i="2"/>
  <c r="AX1349" i="2" s="1"/>
  <c r="BS1348" i="2"/>
  <c r="CF1349" i="2"/>
  <c r="CE1349" i="2"/>
  <c r="BZ1349" i="2"/>
  <c r="BO1349" i="2"/>
  <c r="BP1349" i="2"/>
  <c r="BQ1349" i="2"/>
  <c r="CL1349" i="2" l="1"/>
  <c r="CK1349" i="2"/>
  <c r="CJ1349" i="2"/>
  <c r="BW1348" i="2"/>
  <c r="CH1348" i="2" s="1"/>
  <c r="K1349" i="2"/>
  <c r="P1349" i="2" s="1"/>
  <c r="AS1349" i="2"/>
  <c r="BX1349" i="2"/>
  <c r="AN1349" i="2"/>
  <c r="CC1349" i="2"/>
  <c r="CG1349" i="2" s="1"/>
  <c r="BH1349" i="2"/>
  <c r="F1350" i="2"/>
  <c r="BI1349" i="2"/>
  <c r="AI1349" i="2"/>
  <c r="BN1349" i="2"/>
  <c r="CI1349" i="2" l="1"/>
  <c r="CM1349" i="2" s="1"/>
  <c r="AU1350" i="2"/>
  <c r="AC1350" i="2"/>
  <c r="AB1350" i="2"/>
  <c r="Z1350" i="2"/>
  <c r="AA1350" i="2"/>
  <c r="J1350" i="2"/>
  <c r="V1350" i="2"/>
  <c r="AP1350" i="2"/>
  <c r="BE1350" i="2"/>
  <c r="G1351" i="2" s="1"/>
  <c r="BT1349" i="2"/>
  <c r="AH1350" i="2"/>
  <c r="AW1350" i="2"/>
  <c r="AM1350" i="2"/>
  <c r="BB1350" i="2"/>
  <c r="BG1350" i="2"/>
  <c r="I1351" i="2" s="1"/>
  <c r="X1350" i="2"/>
  <c r="AR1350" i="2"/>
  <c r="BV1349" i="2"/>
  <c r="O1349" i="2"/>
  <c r="AQ1350" i="2"/>
  <c r="BA1350" i="2"/>
  <c r="W1350" i="2"/>
  <c r="BF1350" i="2"/>
  <c r="H1351" i="2" s="1"/>
  <c r="AG1350" i="2"/>
  <c r="AL1350" i="2"/>
  <c r="AV1350" i="2"/>
  <c r="BU1349" i="2"/>
  <c r="BM1349" i="2"/>
  <c r="BR1349" i="2" s="1"/>
  <c r="AF1350" i="2" l="1"/>
  <c r="AK1350" i="2"/>
  <c r="CD1350" i="2" s="1"/>
  <c r="AZ1350" i="2"/>
  <c r="BY1350" i="2" s="1"/>
  <c r="BK1350" i="2"/>
  <c r="BZ1350" i="2"/>
  <c r="CA1350" i="2"/>
  <c r="L1350" i="2"/>
  <c r="Q1350" i="2" s="1"/>
  <c r="M1350" i="2"/>
  <c r="R1350" i="2" s="1"/>
  <c r="T1349" i="2"/>
  <c r="AY1350" i="2"/>
  <c r="AD1350" i="2"/>
  <c r="AJ1350" i="2"/>
  <c r="U1350" i="2"/>
  <c r="Y1350" i="2" s="1"/>
  <c r="AO1350" i="2"/>
  <c r="BD1350" i="2"/>
  <c r="AT1350" i="2"/>
  <c r="AX1350" i="2" s="1"/>
  <c r="AE1350" i="2"/>
  <c r="BS1349" i="2"/>
  <c r="CF1350" i="2"/>
  <c r="CE1350" i="2"/>
  <c r="N1350" i="2"/>
  <c r="S1350" i="2" s="1"/>
  <c r="BL1350" i="2"/>
  <c r="BP1350" i="2"/>
  <c r="BQ1350" i="2"/>
  <c r="CL1350" i="2" l="1"/>
  <c r="CK1350" i="2"/>
  <c r="BJ1350" i="2"/>
  <c r="BC1350" i="2"/>
  <c r="AI1350" i="2"/>
  <c r="BI1350" i="2"/>
  <c r="AN1350" i="2"/>
  <c r="CC1350" i="2"/>
  <c r="CG1350" i="2" s="1"/>
  <c r="BH1350" i="2"/>
  <c r="F1351" i="2"/>
  <c r="BW1349" i="2"/>
  <c r="CH1349" i="2" s="1"/>
  <c r="K1350" i="2"/>
  <c r="P1350" i="2" s="1"/>
  <c r="AS1350" i="2"/>
  <c r="BX1350" i="2"/>
  <c r="BN1350" i="2"/>
  <c r="BO1350" i="2"/>
  <c r="CI1350" i="2" l="1"/>
  <c r="CJ1350" i="2"/>
  <c r="AA1351" i="2"/>
  <c r="Z1351" i="2"/>
  <c r="AB1351" i="2"/>
  <c r="AC1351" i="2"/>
  <c r="X1351" i="2"/>
  <c r="BV1350" i="2"/>
  <c r="N1351" i="2" s="1"/>
  <c r="AH1351" i="2"/>
  <c r="BG1351" i="2"/>
  <c r="I1352" i="2" s="1"/>
  <c r="AW1351" i="2"/>
  <c r="BB1351" i="2"/>
  <c r="AM1351" i="2"/>
  <c r="AR1351" i="2"/>
  <c r="AU1351" i="2"/>
  <c r="V1351" i="2"/>
  <c r="BE1351" i="2"/>
  <c r="G1352" i="2" s="1"/>
  <c r="AZ1351" i="2"/>
  <c r="AF1351" i="2"/>
  <c r="AP1351" i="2"/>
  <c r="AK1351" i="2"/>
  <c r="BT1350" i="2"/>
  <c r="BA1351" i="2"/>
  <c r="AG1351" i="2"/>
  <c r="AQ1351" i="2"/>
  <c r="AV1351" i="2"/>
  <c r="BF1351" i="2"/>
  <c r="H1352" i="2" s="1"/>
  <c r="W1351" i="2"/>
  <c r="AL1351" i="2"/>
  <c r="BU1350" i="2"/>
  <c r="BM1350" i="2"/>
  <c r="BR1350" i="2" s="1"/>
  <c r="O1350" i="2"/>
  <c r="J1351" i="2"/>
  <c r="S1351" i="2" l="1"/>
  <c r="CM1350" i="2"/>
  <c r="CA1351" i="2"/>
  <c r="BL1351" i="2"/>
  <c r="BJ1351" i="2"/>
  <c r="CF1351" i="2"/>
  <c r="BY1351" i="2"/>
  <c r="CE1351" i="2"/>
  <c r="BK1351" i="2"/>
  <c r="CD1351" i="2"/>
  <c r="T1350" i="2"/>
  <c r="AJ1351" i="2"/>
  <c r="AT1351" i="2"/>
  <c r="AX1351" i="2" s="1"/>
  <c r="BD1351" i="2"/>
  <c r="AO1351" i="2"/>
  <c r="U1351" i="2"/>
  <c r="Y1351" i="2" s="1"/>
  <c r="AY1351" i="2"/>
  <c r="BC1351" i="2" s="1"/>
  <c r="AE1351" i="2"/>
  <c r="AD1351" i="2"/>
  <c r="BS1350" i="2"/>
  <c r="M1351" i="2"/>
  <c r="R1351" i="2" s="1"/>
  <c r="BZ1351" i="2"/>
  <c r="L1351" i="2"/>
  <c r="Q1351" i="2" s="1"/>
  <c r="BQ1351" i="2"/>
  <c r="BP1351" i="2"/>
  <c r="BO1351" i="2"/>
  <c r="CJ1351" i="2" l="1"/>
  <c r="CL1351" i="2"/>
  <c r="CK1351" i="2"/>
  <c r="AI1351" i="2"/>
  <c r="BI1351" i="2"/>
  <c r="BH1351" i="2"/>
  <c r="F1352" i="2"/>
  <c r="BW1350" i="2"/>
  <c r="CH1350" i="2" s="1"/>
  <c r="K1351" i="2"/>
  <c r="P1351" i="2" s="1"/>
  <c r="AN1351" i="2"/>
  <c r="CC1351" i="2"/>
  <c r="CG1351" i="2" s="1"/>
  <c r="AS1351" i="2"/>
  <c r="BX1351" i="2"/>
  <c r="BN1351" i="2"/>
  <c r="CI1351" i="2" l="1"/>
  <c r="CM1351" i="2" s="1"/>
  <c r="AP1352" i="2"/>
  <c r="Z1352" i="2"/>
  <c r="AC1352" i="2"/>
  <c r="AB1352" i="2"/>
  <c r="BU1351" i="2"/>
  <c r="M1352" i="2" s="1"/>
  <c r="AV1352" i="2"/>
  <c r="W1352" i="2"/>
  <c r="BF1352" i="2"/>
  <c r="H1353" i="2" s="1"/>
  <c r="AL1352" i="2"/>
  <c r="AG1352" i="2"/>
  <c r="AQ1352" i="2"/>
  <c r="BA1352" i="2"/>
  <c r="AU1352" i="2"/>
  <c r="BT1351" i="2"/>
  <c r="L1352" i="2" s="1"/>
  <c r="BE1352" i="2"/>
  <c r="G1353" i="2" s="1"/>
  <c r="AK1352" i="2"/>
  <c r="O1351" i="2"/>
  <c r="BM1351" i="2"/>
  <c r="BR1351" i="2" s="1"/>
  <c r="BG1352" i="2"/>
  <c r="I1353" i="2" s="1"/>
  <c r="AM1352" i="2"/>
  <c r="BB1352" i="2"/>
  <c r="AR1352" i="2"/>
  <c r="AW1352" i="2"/>
  <c r="AH1352" i="2"/>
  <c r="X1352" i="2"/>
  <c r="BV1351" i="2"/>
  <c r="J1352" i="2"/>
  <c r="AF1352" i="2" l="1"/>
  <c r="V1352" i="2"/>
  <c r="AZ1352" i="2"/>
  <c r="AA1352" i="2"/>
  <c r="Q1352" i="2" s="1"/>
  <c r="CD1352" i="2"/>
  <c r="CA1352" i="2"/>
  <c r="CE1352" i="2"/>
  <c r="BZ1352" i="2"/>
  <c r="BK1352" i="2"/>
  <c r="CF1352" i="2"/>
  <c r="N1352" i="2"/>
  <c r="T1351" i="2"/>
  <c r="U1352" i="2"/>
  <c r="BD1352" i="2"/>
  <c r="AJ1352" i="2"/>
  <c r="AT1352" i="2"/>
  <c r="AX1352" i="2" s="1"/>
  <c r="AE1352" i="2"/>
  <c r="AO1352" i="2"/>
  <c r="AY1352" i="2"/>
  <c r="BS1351" i="2"/>
  <c r="BL1352" i="2"/>
  <c r="BQ1352" i="2"/>
  <c r="BP1352" i="2"/>
  <c r="BC1352" i="2" l="1"/>
  <c r="S1352" i="2"/>
  <c r="R1352" i="2"/>
  <c r="AB1353" i="2" s="1"/>
  <c r="CK1352" i="2"/>
  <c r="CL1352" i="2"/>
  <c r="Y1352" i="2"/>
  <c r="BJ1352" i="2"/>
  <c r="BY1352" i="2"/>
  <c r="K1352" i="2"/>
  <c r="P1352" i="2" s="1"/>
  <c r="BW1351" i="2"/>
  <c r="CH1351" i="2" s="1"/>
  <c r="BI1352" i="2"/>
  <c r="AI1352" i="2"/>
  <c r="AD1352" i="2"/>
  <c r="AN1352" i="2"/>
  <c r="CC1352" i="2"/>
  <c r="CG1352" i="2" s="1"/>
  <c r="AS1352" i="2"/>
  <c r="BX1352" i="2"/>
  <c r="BH1352" i="2"/>
  <c r="F1353" i="2"/>
  <c r="BO1352" i="2"/>
  <c r="BN1352" i="2"/>
  <c r="CI1352" i="2" l="1"/>
  <c r="CJ1352" i="2"/>
  <c r="AA1353" i="2"/>
  <c r="AC1353" i="2"/>
  <c r="Z1353" i="2"/>
  <c r="BU1352" i="2"/>
  <c r="AL1353" i="2"/>
  <c r="BF1353" i="2"/>
  <c r="H1354" i="2" s="1"/>
  <c r="AV1353" i="2"/>
  <c r="AG1353" i="2"/>
  <c r="BA1353" i="2"/>
  <c r="W1353" i="2"/>
  <c r="AQ1353" i="2"/>
  <c r="BE1353" i="2"/>
  <c r="G1354" i="2" s="1"/>
  <c r="V1353" i="2"/>
  <c r="AF1353" i="2"/>
  <c r="AK1353" i="2"/>
  <c r="AU1353" i="2"/>
  <c r="AP1353" i="2"/>
  <c r="AZ1353" i="2"/>
  <c r="BT1352" i="2"/>
  <c r="O1352" i="2"/>
  <c r="J1353" i="2"/>
  <c r="BB1353" i="2"/>
  <c r="BG1353" i="2"/>
  <c r="I1354" i="2" s="1"/>
  <c r="AR1353" i="2"/>
  <c r="AH1353" i="2"/>
  <c r="AW1353" i="2"/>
  <c r="X1353" i="2"/>
  <c r="AM1353" i="2"/>
  <c r="BV1352" i="2"/>
  <c r="BM1352" i="2"/>
  <c r="BR1352" i="2" s="1"/>
  <c r="CM1352" i="2" l="1"/>
  <c r="BZ1353" i="2"/>
  <c r="BY1353" i="2"/>
  <c r="CF1353" i="2"/>
  <c r="L1353" i="2"/>
  <c r="Q1353" i="2" s="1"/>
  <c r="CE1353" i="2"/>
  <c r="CA1353" i="2"/>
  <c r="CD1353" i="2"/>
  <c r="BK1353" i="2"/>
  <c r="BJ1353" i="2"/>
  <c r="M1353" i="2"/>
  <c r="R1353" i="2" s="1"/>
  <c r="N1353" i="2"/>
  <c r="S1353" i="2" s="1"/>
  <c r="BL1353" i="2"/>
  <c r="T1352" i="2"/>
  <c r="BD1353" i="2"/>
  <c r="AY1353" i="2"/>
  <c r="BC1353" i="2" s="1"/>
  <c r="AE1353" i="2"/>
  <c r="U1353" i="2"/>
  <c r="Y1353" i="2" s="1"/>
  <c r="AO1353" i="2"/>
  <c r="AT1353" i="2"/>
  <c r="AX1353" i="2" s="1"/>
  <c r="AD1353" i="2"/>
  <c r="AJ1353" i="2"/>
  <c r="BS1352" i="2"/>
  <c r="BP1353" i="2"/>
  <c r="BO1353" i="2"/>
  <c r="BQ1353" i="2"/>
  <c r="CK1353" i="2" l="1"/>
  <c r="CL1353" i="2"/>
  <c r="CJ1353" i="2"/>
  <c r="AI1353" i="2"/>
  <c r="BI1353" i="2"/>
  <c r="BW1352" i="2"/>
  <c r="CH1352" i="2" s="1"/>
  <c r="K1353" i="2"/>
  <c r="P1353" i="2" s="1"/>
  <c r="AS1353" i="2"/>
  <c r="BX1353" i="2"/>
  <c r="BH1353" i="2"/>
  <c r="F1354" i="2"/>
  <c r="AN1353" i="2"/>
  <c r="CC1353" i="2"/>
  <c r="CG1353" i="2" s="1"/>
  <c r="BN1353" i="2"/>
  <c r="CI1353" i="2" l="1"/>
  <c r="CM1353" i="2" s="1"/>
  <c r="AA1354" i="2"/>
  <c r="Z1354" i="2"/>
  <c r="AB1354" i="2"/>
  <c r="AC1354" i="2"/>
  <c r="BA1354" i="2"/>
  <c r="AG1354" i="2"/>
  <c r="AL1354" i="2"/>
  <c r="W1354" i="2"/>
  <c r="AQ1354" i="2"/>
  <c r="AV1354" i="2"/>
  <c r="BF1354" i="2"/>
  <c r="H1355" i="2" s="1"/>
  <c r="BU1353" i="2"/>
  <c r="BM1353" i="2"/>
  <c r="BR1353" i="2" s="1"/>
  <c r="AZ1354" i="2"/>
  <c r="AU1354" i="2"/>
  <c r="V1354" i="2"/>
  <c r="AK1354" i="2"/>
  <c r="AF1354" i="2"/>
  <c r="AP1354" i="2"/>
  <c r="BE1354" i="2"/>
  <c r="G1355" i="2" s="1"/>
  <c r="BT1353" i="2"/>
  <c r="BB1354" i="2"/>
  <c r="AM1354" i="2"/>
  <c r="AW1354" i="2"/>
  <c r="BG1354" i="2"/>
  <c r="I1355" i="2" s="1"/>
  <c r="AH1354" i="2"/>
  <c r="X1354" i="2"/>
  <c r="AR1354" i="2"/>
  <c r="BV1353" i="2"/>
  <c r="J1354" i="2"/>
  <c r="O1353" i="2"/>
  <c r="BJ1354" i="2" l="1"/>
  <c r="CD1354" i="2"/>
  <c r="CA1354" i="2"/>
  <c r="BL1354" i="2"/>
  <c r="BZ1354" i="2"/>
  <c r="BY1354" i="2"/>
  <c r="T1353" i="2"/>
  <c r="AO1354" i="2"/>
  <c r="U1354" i="2"/>
  <c r="Y1354" i="2" s="1"/>
  <c r="AY1354" i="2"/>
  <c r="BC1354" i="2" s="1"/>
  <c r="AD1354" i="2"/>
  <c r="AE1354" i="2"/>
  <c r="BD1354" i="2"/>
  <c r="AT1354" i="2"/>
  <c r="AX1354" i="2" s="1"/>
  <c r="AJ1354" i="2"/>
  <c r="BS1353" i="2"/>
  <c r="N1354" i="2"/>
  <c r="S1354" i="2" s="1"/>
  <c r="L1354" i="2"/>
  <c r="Q1354" i="2" s="1"/>
  <c r="CE1354" i="2"/>
  <c r="CF1354" i="2"/>
  <c r="BK1354" i="2"/>
  <c r="M1354" i="2"/>
  <c r="R1354" i="2" s="1"/>
  <c r="BP1354" i="2"/>
  <c r="BQ1354" i="2"/>
  <c r="BO1354" i="2"/>
  <c r="CK1354" i="2" l="1"/>
  <c r="CL1354" i="2"/>
  <c r="CJ1354" i="2"/>
  <c r="BF1355" i="2"/>
  <c r="H1356" i="2" s="1"/>
  <c r="BH1354" i="2"/>
  <c r="F1355" i="2"/>
  <c r="BW1353" i="2"/>
  <c r="CH1353" i="2" s="1"/>
  <c r="K1354" i="2"/>
  <c r="P1354" i="2" s="1"/>
  <c r="AI1354" i="2"/>
  <c r="BI1354" i="2"/>
  <c r="BX1354" i="2"/>
  <c r="AS1354" i="2"/>
  <c r="AN1354" i="2"/>
  <c r="CC1354" i="2"/>
  <c r="CG1354" i="2" s="1"/>
  <c r="BN1354" i="2"/>
  <c r="CI1354" i="2" l="1"/>
  <c r="CM1354" i="2" s="1"/>
  <c r="BE1355" i="2"/>
  <c r="G1356" i="2" s="1"/>
  <c r="AQ1355" i="2"/>
  <c r="AL1355" i="2"/>
  <c r="Z1355" i="2"/>
  <c r="AC1355" i="2"/>
  <c r="BA1355" i="2"/>
  <c r="AB1355" i="2"/>
  <c r="BB1355" i="2"/>
  <c r="BU1354" i="2"/>
  <c r="M1355" i="2" s="1"/>
  <c r="AV1355" i="2"/>
  <c r="AG1355" i="2"/>
  <c r="W1355" i="2"/>
  <c r="AU1355" i="2"/>
  <c r="AP1355" i="2"/>
  <c r="AF1355" i="2"/>
  <c r="V1355" i="2"/>
  <c r="BG1355" i="2"/>
  <c r="I1356" i="2" s="1"/>
  <c r="AH1355" i="2"/>
  <c r="AR1355" i="2"/>
  <c r="X1355" i="2"/>
  <c r="AM1355" i="2"/>
  <c r="AW1355" i="2"/>
  <c r="BV1354" i="2"/>
  <c r="N1355" i="2" s="1"/>
  <c r="O1354" i="2"/>
  <c r="J1355" i="2"/>
  <c r="BM1354" i="2"/>
  <c r="BR1354" i="2" s="1"/>
  <c r="BZ1355" i="2" l="1"/>
  <c r="CE1355" i="2"/>
  <c r="BT1354" i="2"/>
  <c r="L1355" i="2" s="1"/>
  <c r="AK1355" i="2"/>
  <c r="CD1355" i="2" s="1"/>
  <c r="AA1355" i="2"/>
  <c r="R1355" i="2" s="1"/>
  <c r="AZ1355" i="2"/>
  <c r="BY1355" i="2" s="1"/>
  <c r="BL1355" i="2"/>
  <c r="BK1355" i="2"/>
  <c r="CA1355" i="2"/>
  <c r="CF1355" i="2"/>
  <c r="T1354" i="2"/>
  <c r="AY1355" i="2"/>
  <c r="AJ1355" i="2"/>
  <c r="U1355" i="2"/>
  <c r="Y1355" i="2" s="1"/>
  <c r="BD1355" i="2"/>
  <c r="AO1355" i="2"/>
  <c r="AE1355" i="2"/>
  <c r="AT1355" i="2"/>
  <c r="AX1355" i="2" s="1"/>
  <c r="BS1354" i="2"/>
  <c r="BP1355" i="2"/>
  <c r="BQ1355" i="2"/>
  <c r="S1355" i="2" l="1"/>
  <c r="Q1355" i="2"/>
  <c r="CK1355" i="2"/>
  <c r="CL1355" i="2"/>
  <c r="BJ1355" i="2"/>
  <c r="BC1355" i="2"/>
  <c r="AB1356" i="2"/>
  <c r="K1355" i="2"/>
  <c r="P1355" i="2" s="1"/>
  <c r="BW1354" i="2"/>
  <c r="CH1354" i="2" s="1"/>
  <c r="AI1355" i="2"/>
  <c r="BI1355" i="2"/>
  <c r="AN1355" i="2"/>
  <c r="CC1355" i="2"/>
  <c r="CG1355" i="2" s="1"/>
  <c r="AS1355" i="2"/>
  <c r="BX1355" i="2"/>
  <c r="AD1355" i="2"/>
  <c r="BH1355" i="2"/>
  <c r="F1356" i="2"/>
  <c r="BO1355" i="2"/>
  <c r="BN1355" i="2"/>
  <c r="CI1355" i="2" l="1"/>
  <c r="CJ1355" i="2"/>
  <c r="AC1356" i="2"/>
  <c r="AA1356" i="2"/>
  <c r="Z1356" i="2"/>
  <c r="AF1356" i="2"/>
  <c r="AZ1356" i="2"/>
  <c r="AU1356" i="2"/>
  <c r="BT1355" i="2"/>
  <c r="L1356" i="2" s="1"/>
  <c r="BE1356" i="2"/>
  <c r="G1357" i="2" s="1"/>
  <c r="V1356" i="2"/>
  <c r="AP1356" i="2"/>
  <c r="AK1356" i="2"/>
  <c r="J1356" i="2"/>
  <c r="AG1356" i="2"/>
  <c r="BA1356" i="2"/>
  <c r="W1356" i="2"/>
  <c r="AL1356" i="2"/>
  <c r="BF1356" i="2"/>
  <c r="H1357" i="2" s="1"/>
  <c r="AV1356" i="2"/>
  <c r="AQ1356" i="2"/>
  <c r="BU1355" i="2"/>
  <c r="BM1355" i="2"/>
  <c r="BR1355" i="2" s="1"/>
  <c r="O1355" i="2"/>
  <c r="X1356" i="2"/>
  <c r="AH1356" i="2"/>
  <c r="BB1356" i="2"/>
  <c r="BG1356" i="2"/>
  <c r="I1357" i="2" s="1"/>
  <c r="AR1356" i="2"/>
  <c r="AM1356" i="2"/>
  <c r="AW1356" i="2"/>
  <c r="BV1355" i="2"/>
  <c r="Q1356" i="2" l="1"/>
  <c r="CM1355" i="2"/>
  <c r="BY1356" i="2"/>
  <c r="BJ1356" i="2"/>
  <c r="CD1356" i="2"/>
  <c r="BZ1356" i="2"/>
  <c r="CF1356" i="2"/>
  <c r="CA1356" i="2"/>
  <c r="N1356" i="2"/>
  <c r="S1356" i="2" s="1"/>
  <c r="BL1356" i="2"/>
  <c r="T1355" i="2"/>
  <c r="BD1356" i="2"/>
  <c r="AY1356" i="2"/>
  <c r="BC1356" i="2" s="1"/>
  <c r="AT1356" i="2"/>
  <c r="AX1356" i="2" s="1"/>
  <c r="U1356" i="2"/>
  <c r="Y1356" i="2" s="1"/>
  <c r="AE1356" i="2"/>
  <c r="AO1356" i="2"/>
  <c r="AD1356" i="2"/>
  <c r="AJ1356" i="2"/>
  <c r="BS1355" i="2"/>
  <c r="M1356" i="2"/>
  <c r="R1356" i="2" s="1"/>
  <c r="CE1356" i="2"/>
  <c r="BK1356" i="2"/>
  <c r="BQ1356" i="2"/>
  <c r="BO1356" i="2"/>
  <c r="BP1356" i="2"/>
  <c r="CK1356" i="2" l="1"/>
  <c r="CL1356" i="2"/>
  <c r="CJ1356" i="2"/>
  <c r="AN1356" i="2"/>
  <c r="CC1356" i="2"/>
  <c r="CG1356" i="2" s="1"/>
  <c r="AS1356" i="2"/>
  <c r="BX1356" i="2"/>
  <c r="BW1355" i="2"/>
  <c r="CH1355" i="2" s="1"/>
  <c r="K1356" i="2"/>
  <c r="P1356" i="2" s="1"/>
  <c r="BI1356" i="2"/>
  <c r="AI1356" i="2"/>
  <c r="F1357" i="2"/>
  <c r="BH1356" i="2"/>
  <c r="BN1356" i="2"/>
  <c r="CI1356" i="2" l="1"/>
  <c r="CM1356" i="2" s="1"/>
  <c r="Z1357" i="2"/>
  <c r="AB1357" i="2"/>
  <c r="AC1357" i="2"/>
  <c r="AA1357" i="2"/>
  <c r="BU1356" i="2"/>
  <c r="M1357" i="2" s="1"/>
  <c r="BA1357" i="2"/>
  <c r="BF1357" i="2"/>
  <c r="H1358" i="2" s="1"/>
  <c r="W1357" i="2"/>
  <c r="AG1357" i="2"/>
  <c r="AL1357" i="2"/>
  <c r="AV1357" i="2"/>
  <c r="AQ1357" i="2"/>
  <c r="AZ1357" i="2"/>
  <c r="AU1357" i="2"/>
  <c r="AF1357" i="2"/>
  <c r="BE1357" i="2"/>
  <c r="G1358" i="2" s="1"/>
  <c r="AP1357" i="2"/>
  <c r="AK1357" i="2"/>
  <c r="V1357" i="2"/>
  <c r="BT1356" i="2"/>
  <c r="BM1356" i="2"/>
  <c r="BR1356" i="2" s="1"/>
  <c r="O1356" i="2"/>
  <c r="J1357" i="2"/>
  <c r="BB1357" i="2"/>
  <c r="AM1357" i="2"/>
  <c r="AR1357" i="2"/>
  <c r="X1357" i="2"/>
  <c r="BG1357" i="2"/>
  <c r="I1358" i="2" s="1"/>
  <c r="AW1357" i="2"/>
  <c r="AH1357" i="2"/>
  <c r="BV1356" i="2"/>
  <c r="R1357" i="2" l="1"/>
  <c r="BZ1357" i="2"/>
  <c r="BK1357" i="2"/>
  <c r="CE1357" i="2"/>
  <c r="BY1357" i="2"/>
  <c r="CD1357" i="2"/>
  <c r="BJ1357" i="2"/>
  <c r="BL1357" i="2"/>
  <c r="CF1357" i="2"/>
  <c r="N1357" i="2"/>
  <c r="S1357" i="2" s="1"/>
  <c r="T1356" i="2"/>
  <c r="AT1357" i="2"/>
  <c r="AX1357" i="2" s="1"/>
  <c r="AO1357" i="2"/>
  <c r="AY1357" i="2"/>
  <c r="BC1357" i="2" s="1"/>
  <c r="AJ1357" i="2"/>
  <c r="U1357" i="2"/>
  <c r="Y1357" i="2" s="1"/>
  <c r="BD1357" i="2"/>
  <c r="AE1357" i="2"/>
  <c r="BS1356" i="2"/>
  <c r="L1357" i="2"/>
  <c r="Q1357" i="2" s="1"/>
  <c r="CA1357" i="2"/>
  <c r="BQ1357" i="2"/>
  <c r="BP1357" i="2"/>
  <c r="BO1357" i="2"/>
  <c r="CL1357" i="2" l="1"/>
  <c r="CJ1357" i="2"/>
  <c r="CK1357" i="2"/>
  <c r="AB1358" i="2"/>
  <c r="AD1357" i="2"/>
  <c r="BH1357" i="2"/>
  <c r="F1358" i="2"/>
  <c r="AS1357" i="2"/>
  <c r="BX1357" i="2"/>
  <c r="K1357" i="2"/>
  <c r="P1357" i="2" s="1"/>
  <c r="BW1356" i="2"/>
  <c r="CH1356" i="2" s="1"/>
  <c r="BI1357" i="2"/>
  <c r="AI1357" i="2"/>
  <c r="AN1357" i="2"/>
  <c r="CC1357" i="2"/>
  <c r="CG1357" i="2" s="1"/>
  <c r="BN1357" i="2"/>
  <c r="CI1357" i="2" l="1"/>
  <c r="CM1357" i="2" s="1"/>
  <c r="AF1358" i="2"/>
  <c r="AC1358" i="2"/>
  <c r="Z1358" i="2"/>
  <c r="V1358" i="2"/>
  <c r="AZ1358" i="2"/>
  <c r="O1357" i="2"/>
  <c r="AM1358" i="2"/>
  <c r="BG1358" i="2"/>
  <c r="I1359" i="2" s="1"/>
  <c r="X1358" i="2"/>
  <c r="AH1358" i="2"/>
  <c r="BB1358" i="2"/>
  <c r="AW1358" i="2"/>
  <c r="AR1358" i="2"/>
  <c r="BV1357" i="2"/>
  <c r="AQ1358" i="2"/>
  <c r="BA1358" i="2"/>
  <c r="AL1358" i="2"/>
  <c r="AG1358" i="2"/>
  <c r="W1358" i="2"/>
  <c r="BF1358" i="2"/>
  <c r="H1359" i="2" s="1"/>
  <c r="AV1358" i="2"/>
  <c r="BU1357" i="2"/>
  <c r="BM1357" i="2"/>
  <c r="BR1357" i="2" s="1"/>
  <c r="J1358" i="2"/>
  <c r="BE1358" i="2" l="1"/>
  <c r="G1359" i="2" s="1"/>
  <c r="BT1357" i="2"/>
  <c r="L1358" i="2" s="1"/>
  <c r="AK1358" i="2"/>
  <c r="AP1358" i="2"/>
  <c r="AA1358" i="2"/>
  <c r="AU1358" i="2"/>
  <c r="BJ1358" i="2" s="1"/>
  <c r="BZ1358" i="2"/>
  <c r="M1358" i="2"/>
  <c r="BK1358" i="2"/>
  <c r="N1358" i="2"/>
  <c r="CF1358" i="2"/>
  <c r="CE1358" i="2"/>
  <c r="CA1358" i="2"/>
  <c r="BL1358" i="2"/>
  <c r="T1357" i="2"/>
  <c r="U1358" i="2"/>
  <c r="Y1358" i="2" s="1"/>
  <c r="AT1358" i="2"/>
  <c r="AY1358" i="2"/>
  <c r="BC1358" i="2" s="1"/>
  <c r="AE1358" i="2"/>
  <c r="AJ1358" i="2"/>
  <c r="BD1358" i="2"/>
  <c r="AO1358" i="2"/>
  <c r="BS1357" i="2"/>
  <c r="BQ1358" i="2"/>
  <c r="BP1358" i="2"/>
  <c r="BO1358" i="2"/>
  <c r="S1358" i="2" l="1"/>
  <c r="R1358" i="2"/>
  <c r="Q1358" i="2"/>
  <c r="CL1358" i="2"/>
  <c r="CJ1358" i="2"/>
  <c r="CK1358" i="2"/>
  <c r="AX1358" i="2"/>
  <c r="CD1358" i="2"/>
  <c r="BY1358" i="2"/>
  <c r="BW1357" i="2"/>
  <c r="CH1357" i="2" s="1"/>
  <c r="K1358" i="2"/>
  <c r="P1358" i="2" s="1"/>
  <c r="F1359" i="2"/>
  <c r="BH1358" i="2"/>
  <c r="AN1358" i="2"/>
  <c r="CC1358" i="2"/>
  <c r="BI1358" i="2"/>
  <c r="AI1358" i="2"/>
  <c r="AD1358" i="2"/>
  <c r="BX1358" i="2"/>
  <c r="AS1358" i="2"/>
  <c r="BN1358" i="2"/>
  <c r="CG1358" i="2" l="1"/>
  <c r="CI1358" i="2"/>
  <c r="CM1358" i="2" s="1"/>
  <c r="AA1359" i="2"/>
  <c r="AC1359" i="2"/>
  <c r="AB1359" i="2"/>
  <c r="Z1359" i="2"/>
  <c r="AG1359" i="2"/>
  <c r="AL1359" i="2"/>
  <c r="BA1359" i="2"/>
  <c r="AQ1359" i="2"/>
  <c r="W1359" i="2"/>
  <c r="AV1359" i="2"/>
  <c r="BF1359" i="2"/>
  <c r="H1360" i="2" s="1"/>
  <c r="BU1358" i="2"/>
  <c r="O1358" i="2"/>
  <c r="X1359" i="2"/>
  <c r="AH1359" i="2"/>
  <c r="AR1359" i="2"/>
  <c r="BG1359" i="2"/>
  <c r="I1360" i="2" s="1"/>
  <c r="AM1359" i="2"/>
  <c r="BB1359" i="2"/>
  <c r="AW1359" i="2"/>
  <c r="BV1358" i="2"/>
  <c r="BM1358" i="2"/>
  <c r="BR1358" i="2" s="1"/>
  <c r="AP1359" i="2"/>
  <c r="AF1359" i="2"/>
  <c r="AK1359" i="2"/>
  <c r="AZ1359" i="2"/>
  <c r="AU1359" i="2"/>
  <c r="BE1359" i="2"/>
  <c r="G1360" i="2" s="1"/>
  <c r="V1359" i="2"/>
  <c r="BT1358" i="2"/>
  <c r="J1359" i="2"/>
  <c r="CF1359" i="2" l="1"/>
  <c r="BJ1359" i="2"/>
  <c r="N1359" i="2"/>
  <c r="S1359" i="2" s="1"/>
  <c r="BZ1359" i="2"/>
  <c r="L1359" i="2"/>
  <c r="Q1359" i="2" s="1"/>
  <c r="BY1359" i="2"/>
  <c r="CA1359" i="2"/>
  <c r="T1358" i="2"/>
  <c r="AO1359" i="2"/>
  <c r="AY1359" i="2"/>
  <c r="BC1359" i="2" s="1"/>
  <c r="AD1359" i="2"/>
  <c r="AE1359" i="2"/>
  <c r="BD1359" i="2"/>
  <c r="AT1359" i="2"/>
  <c r="AX1359" i="2" s="1"/>
  <c r="U1359" i="2"/>
  <c r="Y1359" i="2" s="1"/>
  <c r="AJ1359" i="2"/>
  <c r="BS1358" i="2"/>
  <c r="CE1359" i="2"/>
  <c r="CD1359" i="2"/>
  <c r="BL1359" i="2"/>
  <c r="M1359" i="2"/>
  <c r="R1359" i="2" s="1"/>
  <c r="BK1359" i="2"/>
  <c r="BP1359" i="2"/>
  <c r="BO1359" i="2"/>
  <c r="BQ1359" i="2"/>
  <c r="CK1359" i="2" l="1"/>
  <c r="CJ1359" i="2"/>
  <c r="CL1359" i="2"/>
  <c r="AN1359" i="2"/>
  <c r="CC1359" i="2"/>
  <c r="CG1359" i="2" s="1"/>
  <c r="BI1359" i="2"/>
  <c r="AI1359" i="2"/>
  <c r="BW1358" i="2"/>
  <c r="CH1358" i="2" s="1"/>
  <c r="K1359" i="2"/>
  <c r="P1359" i="2" s="1"/>
  <c r="BH1359" i="2"/>
  <c r="F1360" i="2"/>
  <c r="BX1359" i="2"/>
  <c r="AS1359" i="2"/>
  <c r="BN1359" i="2"/>
  <c r="CI1359" i="2" l="1"/>
  <c r="CM1359" i="2" s="1"/>
  <c r="AA1360" i="2"/>
  <c r="Z1360" i="2"/>
  <c r="AB1360" i="2"/>
  <c r="AC1360" i="2"/>
  <c r="BU1359" i="2"/>
  <c r="M1360" i="2" s="1"/>
  <c r="AG1360" i="2"/>
  <c r="BF1360" i="2"/>
  <c r="H1361" i="2" s="1"/>
  <c r="AL1360" i="2"/>
  <c r="BA1360" i="2"/>
  <c r="W1360" i="2"/>
  <c r="AQ1360" i="2"/>
  <c r="AV1360" i="2"/>
  <c r="O1359" i="2"/>
  <c r="AM1360" i="2"/>
  <c r="BG1360" i="2"/>
  <c r="I1361" i="2" s="1"/>
  <c r="AR1360" i="2"/>
  <c r="X1360" i="2"/>
  <c r="AH1360" i="2"/>
  <c r="BB1360" i="2"/>
  <c r="AW1360" i="2"/>
  <c r="BV1359" i="2"/>
  <c r="AZ1360" i="2"/>
  <c r="V1360" i="2"/>
  <c r="AF1360" i="2"/>
  <c r="AU1360" i="2"/>
  <c r="AK1360" i="2"/>
  <c r="BE1360" i="2"/>
  <c r="G1361" i="2" s="1"/>
  <c r="AP1360" i="2"/>
  <c r="BT1359" i="2"/>
  <c r="J1360" i="2"/>
  <c r="BM1359" i="2"/>
  <c r="BR1359" i="2" s="1"/>
  <c r="R1360" i="2" l="1"/>
  <c r="BZ1360" i="2"/>
  <c r="CE1360" i="2"/>
  <c r="BK1360" i="2"/>
  <c r="BY1360" i="2"/>
  <c r="BJ1360" i="2"/>
  <c r="L1360" i="2"/>
  <c r="Q1360" i="2" s="1"/>
  <c r="CD1360" i="2"/>
  <c r="N1360" i="2"/>
  <c r="S1360" i="2" s="1"/>
  <c r="BL1360" i="2"/>
  <c r="CF1360" i="2"/>
  <c r="T1359" i="2"/>
  <c r="AE1360" i="2"/>
  <c r="AT1360" i="2"/>
  <c r="AX1360" i="2" s="1"/>
  <c r="U1360" i="2"/>
  <c r="Y1360" i="2" s="1"/>
  <c r="AY1360" i="2"/>
  <c r="BC1360" i="2" s="1"/>
  <c r="BD1360" i="2"/>
  <c r="AO1360" i="2"/>
  <c r="AJ1360" i="2"/>
  <c r="BS1359" i="2"/>
  <c r="CA1360" i="2"/>
  <c r="BQ1360" i="2"/>
  <c r="BO1360" i="2"/>
  <c r="BP1360" i="2"/>
  <c r="CL1360" i="2" l="1"/>
  <c r="CK1360" i="2"/>
  <c r="CJ1360" i="2"/>
  <c r="AB1361" i="2"/>
  <c r="BH1360" i="2"/>
  <c r="F1361" i="2"/>
  <c r="AI1360" i="2"/>
  <c r="BI1360" i="2"/>
  <c r="BW1359" i="2"/>
  <c r="CH1359" i="2" s="1"/>
  <c r="K1360" i="2"/>
  <c r="P1360" i="2" s="1"/>
  <c r="AN1360" i="2"/>
  <c r="CC1360" i="2"/>
  <c r="CG1360" i="2" s="1"/>
  <c r="AS1360" i="2"/>
  <c r="BX1360" i="2"/>
  <c r="AD1360" i="2"/>
  <c r="BN1360" i="2"/>
  <c r="CI1360" i="2" l="1"/>
  <c r="CM1360" i="2" s="1"/>
  <c r="AC1361" i="2"/>
  <c r="AA1361" i="2"/>
  <c r="Z1361" i="2"/>
  <c r="AZ1361" i="2"/>
  <c r="AU1361" i="2"/>
  <c r="AP1361" i="2"/>
  <c r="AK1361" i="2"/>
  <c r="BE1361" i="2"/>
  <c r="G1362" i="2" s="1"/>
  <c r="AF1361" i="2"/>
  <c r="V1361" i="2"/>
  <c r="BT1360" i="2"/>
  <c r="J1361" i="2"/>
  <c r="O1360" i="2"/>
  <c r="AW1361" i="2"/>
  <c r="X1361" i="2"/>
  <c r="AM1361" i="2"/>
  <c r="BG1361" i="2"/>
  <c r="I1362" i="2" s="1"/>
  <c r="AH1361" i="2"/>
  <c r="AR1361" i="2"/>
  <c r="BB1361" i="2"/>
  <c r="BV1360" i="2"/>
  <c r="BM1360" i="2"/>
  <c r="BR1360" i="2" s="1"/>
  <c r="AQ1361" i="2"/>
  <c r="AV1361" i="2"/>
  <c r="W1361" i="2"/>
  <c r="AG1361" i="2"/>
  <c r="BF1361" i="2"/>
  <c r="H1362" i="2" s="1"/>
  <c r="BA1361" i="2"/>
  <c r="AL1361" i="2"/>
  <c r="BU1360" i="2"/>
  <c r="BJ1361" i="2" l="1"/>
  <c r="CE1361" i="2"/>
  <c r="BK1361" i="2"/>
  <c r="CA1361" i="2"/>
  <c r="CD1361" i="2"/>
  <c r="BZ1361" i="2"/>
  <c r="N1361" i="2"/>
  <c r="S1361" i="2" s="1"/>
  <c r="BL1361" i="2"/>
  <c r="BY1361" i="2"/>
  <c r="T1360" i="2"/>
  <c r="AE1361" i="2"/>
  <c r="AY1361" i="2"/>
  <c r="BC1361" i="2" s="1"/>
  <c r="AJ1361" i="2"/>
  <c r="BD1361" i="2"/>
  <c r="AD1361" i="2"/>
  <c r="U1361" i="2"/>
  <c r="Y1361" i="2" s="1"/>
  <c r="AO1361" i="2"/>
  <c r="AT1361" i="2"/>
  <c r="AX1361" i="2" s="1"/>
  <c r="BS1360" i="2"/>
  <c r="M1361" i="2"/>
  <c r="R1361" i="2" s="1"/>
  <c r="CF1361" i="2"/>
  <c r="L1361" i="2"/>
  <c r="Q1361" i="2" s="1"/>
  <c r="BQ1361" i="2"/>
  <c r="BO1361" i="2"/>
  <c r="BP1361" i="2"/>
  <c r="CL1361" i="2" l="1"/>
  <c r="CJ1361" i="2"/>
  <c r="CK1361" i="2"/>
  <c r="BF1362" i="2"/>
  <c r="H1363" i="2" s="1"/>
  <c r="BW1360" i="2"/>
  <c r="CH1360" i="2" s="1"/>
  <c r="K1361" i="2"/>
  <c r="P1361" i="2" s="1"/>
  <c r="AS1361" i="2"/>
  <c r="BX1361" i="2"/>
  <c r="AN1361" i="2"/>
  <c r="CC1361" i="2"/>
  <c r="CG1361" i="2" s="1"/>
  <c r="AI1361" i="2"/>
  <c r="BI1361" i="2"/>
  <c r="BH1361" i="2"/>
  <c r="F1362" i="2"/>
  <c r="BN1361" i="2"/>
  <c r="CI1361" i="2" l="1"/>
  <c r="CM1361" i="2" s="1"/>
  <c r="V1362" i="2"/>
  <c r="Z1362" i="2"/>
  <c r="AB1362" i="2"/>
  <c r="AC1362" i="2"/>
  <c r="BU1361" i="2"/>
  <c r="M1362" i="2" s="1"/>
  <c r="BA1362" i="2"/>
  <c r="AL1362" i="2"/>
  <c r="AV1362" i="2"/>
  <c r="AQ1362" i="2"/>
  <c r="W1362" i="2"/>
  <c r="AG1362" i="2"/>
  <c r="J1362" i="2"/>
  <c r="BM1361" i="2"/>
  <c r="BR1361" i="2" s="1"/>
  <c r="X1362" i="2"/>
  <c r="AM1362" i="2"/>
  <c r="BB1362" i="2"/>
  <c r="AR1362" i="2"/>
  <c r="AH1362" i="2"/>
  <c r="BG1362" i="2"/>
  <c r="I1363" i="2" s="1"/>
  <c r="AW1362" i="2"/>
  <c r="BV1361" i="2"/>
  <c r="O1361" i="2"/>
  <c r="AZ1362" i="2" l="1"/>
  <c r="AA1362" i="2"/>
  <c r="R1362" i="2" s="1"/>
  <c r="AU1362" i="2"/>
  <c r="AP1362" i="2"/>
  <c r="BT1361" i="2"/>
  <c r="L1362" i="2" s="1"/>
  <c r="AF1362" i="2"/>
  <c r="AK1362" i="2"/>
  <c r="BE1362" i="2"/>
  <c r="G1363" i="2" s="1"/>
  <c r="BZ1362" i="2"/>
  <c r="BK1362" i="2"/>
  <c r="CE1362" i="2"/>
  <c r="BL1362" i="2"/>
  <c r="N1362" i="2"/>
  <c r="CA1362" i="2"/>
  <c r="T1361" i="2"/>
  <c r="AY1362" i="2"/>
  <c r="AO1362" i="2"/>
  <c r="AJ1362" i="2"/>
  <c r="AT1362" i="2"/>
  <c r="BD1362" i="2"/>
  <c r="AE1362" i="2"/>
  <c r="U1362" i="2"/>
  <c r="Y1362" i="2" s="1"/>
  <c r="BS1361" i="2"/>
  <c r="CF1362" i="2"/>
  <c r="BP1362" i="2"/>
  <c r="BQ1362" i="2"/>
  <c r="AX1362" i="2" l="1"/>
  <c r="S1362" i="2"/>
  <c r="Q1362" i="2"/>
  <c r="CL1362" i="2"/>
  <c r="CK1362" i="2"/>
  <c r="BC1362" i="2"/>
  <c r="BJ1362" i="2"/>
  <c r="CD1362" i="2"/>
  <c r="BY1362" i="2"/>
  <c r="AB1363" i="2"/>
  <c r="BW1361" i="2"/>
  <c r="CH1361" i="2" s="1"/>
  <c r="K1362" i="2"/>
  <c r="P1362" i="2" s="1"/>
  <c r="AN1362" i="2"/>
  <c r="CC1362" i="2"/>
  <c r="BI1362" i="2"/>
  <c r="AI1362" i="2"/>
  <c r="AD1362" i="2"/>
  <c r="BH1362" i="2"/>
  <c r="F1363" i="2"/>
  <c r="AS1362" i="2"/>
  <c r="BX1362" i="2"/>
  <c r="BN1362" i="2"/>
  <c r="BO1362" i="2"/>
  <c r="CG1362" i="2" l="1"/>
  <c r="CI1362" i="2"/>
  <c r="CJ1362" i="2"/>
  <c r="AC1363" i="2"/>
  <c r="Z1363" i="2"/>
  <c r="AA1363" i="2"/>
  <c r="O1362" i="2"/>
  <c r="BE1363" i="2"/>
  <c r="G1364" i="2" s="1"/>
  <c r="AF1363" i="2"/>
  <c r="AZ1363" i="2"/>
  <c r="AP1363" i="2"/>
  <c r="AU1363" i="2"/>
  <c r="AK1363" i="2"/>
  <c r="V1363" i="2"/>
  <c r="BT1362" i="2"/>
  <c r="BM1362" i="2"/>
  <c r="BR1362" i="2" s="1"/>
  <c r="J1363" i="2"/>
  <c r="BA1363" i="2"/>
  <c r="AQ1363" i="2"/>
  <c r="BF1363" i="2"/>
  <c r="H1364" i="2" s="1"/>
  <c r="AL1363" i="2"/>
  <c r="W1363" i="2"/>
  <c r="AV1363" i="2"/>
  <c r="AG1363" i="2"/>
  <c r="BU1362" i="2"/>
  <c r="X1363" i="2"/>
  <c r="BG1363" i="2"/>
  <c r="I1364" i="2" s="1"/>
  <c r="BB1363" i="2"/>
  <c r="AM1363" i="2"/>
  <c r="AR1363" i="2"/>
  <c r="AW1363" i="2"/>
  <c r="AH1363" i="2"/>
  <c r="BV1362" i="2"/>
  <c r="CM1362" i="2" l="1"/>
  <c r="CD1363" i="2"/>
  <c r="BZ1363" i="2"/>
  <c r="BK1363" i="2"/>
  <c r="BY1363" i="2"/>
  <c r="CA1363" i="2"/>
  <c r="M1363" i="2"/>
  <c r="R1363" i="2" s="1"/>
  <c r="CE1363" i="2"/>
  <c r="L1363" i="2"/>
  <c r="Q1363" i="2" s="1"/>
  <c r="N1363" i="2"/>
  <c r="S1363" i="2" s="1"/>
  <c r="BL1363" i="2"/>
  <c r="CF1363" i="2"/>
  <c r="T1362" i="2"/>
  <c r="AT1363" i="2"/>
  <c r="AX1363" i="2" s="1"/>
  <c r="AD1363" i="2"/>
  <c r="U1363" i="2"/>
  <c r="Y1363" i="2" s="1"/>
  <c r="AE1363" i="2"/>
  <c r="AO1363" i="2"/>
  <c r="BD1363" i="2"/>
  <c r="AJ1363" i="2"/>
  <c r="AY1363" i="2"/>
  <c r="BC1363" i="2" s="1"/>
  <c r="BS1362" i="2"/>
  <c r="BJ1363" i="2"/>
  <c r="BP1363" i="2"/>
  <c r="BQ1363" i="2"/>
  <c r="BO1363" i="2"/>
  <c r="CJ1363" i="2" l="1"/>
  <c r="CK1363" i="2"/>
  <c r="CL1363" i="2"/>
  <c r="K1363" i="2"/>
  <c r="P1363" i="2" s="1"/>
  <c r="BW1362" i="2"/>
  <c r="CH1362" i="2" s="1"/>
  <c r="AS1363" i="2"/>
  <c r="BX1363" i="2"/>
  <c r="BI1363" i="2"/>
  <c r="AI1363" i="2"/>
  <c r="AN1363" i="2"/>
  <c r="CC1363" i="2"/>
  <c r="CG1363" i="2" s="1"/>
  <c r="BH1363" i="2"/>
  <c r="F1364" i="2"/>
  <c r="BN1363" i="2"/>
  <c r="CI1363" i="2" l="1"/>
  <c r="CM1363" i="2" s="1"/>
  <c r="Z1364" i="2"/>
  <c r="AC1364" i="2"/>
  <c r="AB1364" i="2"/>
  <c r="AA1364" i="2"/>
  <c r="X1364" i="2"/>
  <c r="AM1364" i="2"/>
  <c r="AW1364" i="2"/>
  <c r="AR1364" i="2"/>
  <c r="AH1364" i="2"/>
  <c r="BG1364" i="2"/>
  <c r="I1365" i="2" s="1"/>
  <c r="BB1364" i="2"/>
  <c r="BV1363" i="2"/>
  <c r="BM1363" i="2"/>
  <c r="BR1363" i="2" s="1"/>
  <c r="J1364" i="2"/>
  <c r="W1364" i="2"/>
  <c r="AV1364" i="2"/>
  <c r="AG1364" i="2"/>
  <c r="BA1364" i="2"/>
  <c r="AL1364" i="2"/>
  <c r="AQ1364" i="2"/>
  <c r="BF1364" i="2"/>
  <c r="H1365" i="2" s="1"/>
  <c r="BU1363" i="2"/>
  <c r="O1363" i="2"/>
  <c r="AP1364" i="2"/>
  <c r="AZ1364" i="2"/>
  <c r="AU1364" i="2"/>
  <c r="V1364" i="2"/>
  <c r="AF1364" i="2"/>
  <c r="AK1364" i="2"/>
  <c r="BE1364" i="2"/>
  <c r="G1365" i="2" s="1"/>
  <c r="BT1363" i="2"/>
  <c r="BJ1364" i="2" l="1"/>
  <c r="CD1364" i="2"/>
  <c r="BK1364" i="2"/>
  <c r="BL1364" i="2"/>
  <c r="CA1364" i="2"/>
  <c r="M1364" i="2"/>
  <c r="R1364" i="2" s="1"/>
  <c r="CE1364" i="2"/>
  <c r="L1364" i="2"/>
  <c r="Q1364" i="2" s="1"/>
  <c r="BY1364" i="2"/>
  <c r="T1363" i="2"/>
  <c r="AT1364" i="2"/>
  <c r="AX1364" i="2" s="1"/>
  <c r="BD1364" i="2"/>
  <c r="AE1364" i="2"/>
  <c r="AO1364" i="2"/>
  <c r="U1364" i="2"/>
  <c r="Y1364" i="2" s="1"/>
  <c r="AJ1364" i="2"/>
  <c r="AD1364" i="2"/>
  <c r="AY1364" i="2"/>
  <c r="BC1364" i="2" s="1"/>
  <c r="BS1363" i="2"/>
  <c r="CF1364" i="2"/>
  <c r="BZ1364" i="2"/>
  <c r="N1364" i="2"/>
  <c r="S1364" i="2" s="1"/>
  <c r="BO1364" i="2"/>
  <c r="BP1364" i="2"/>
  <c r="BQ1364" i="2"/>
  <c r="CJ1364" i="2" l="1"/>
  <c r="CL1364" i="2"/>
  <c r="CK1364" i="2"/>
  <c r="BB1365" i="2"/>
  <c r="BI1364" i="2"/>
  <c r="AI1364" i="2"/>
  <c r="AN1364" i="2"/>
  <c r="CC1364" i="2"/>
  <c r="CG1364" i="2" s="1"/>
  <c r="BH1364" i="2"/>
  <c r="F1365" i="2"/>
  <c r="BW1363" i="2"/>
  <c r="CH1363" i="2" s="1"/>
  <c r="K1364" i="2"/>
  <c r="P1364" i="2" s="1"/>
  <c r="AS1364" i="2"/>
  <c r="BX1364" i="2"/>
  <c r="BN1364" i="2"/>
  <c r="CI1364" i="2" l="1"/>
  <c r="CM1364" i="2" s="1"/>
  <c r="AM1365" i="2"/>
  <c r="AA1365" i="2"/>
  <c r="Z1365" i="2"/>
  <c r="AC1365" i="2"/>
  <c r="AB1365" i="2"/>
  <c r="BV1364" i="2"/>
  <c r="N1365" i="2" s="1"/>
  <c r="BG1365" i="2"/>
  <c r="I1366" i="2" s="1"/>
  <c r="AR1365" i="2"/>
  <c r="X1365" i="2"/>
  <c r="AW1365" i="2"/>
  <c r="AH1365" i="2"/>
  <c r="AP1365" i="2"/>
  <c r="AU1365" i="2"/>
  <c r="BE1365" i="2"/>
  <c r="G1366" i="2" s="1"/>
  <c r="AZ1365" i="2"/>
  <c r="AF1365" i="2"/>
  <c r="V1365" i="2"/>
  <c r="BT1364" i="2"/>
  <c r="O1364" i="2"/>
  <c r="AL1365" i="2"/>
  <c r="W1365" i="2"/>
  <c r="AQ1365" i="2"/>
  <c r="BA1365" i="2"/>
  <c r="AG1365" i="2"/>
  <c r="BF1365" i="2"/>
  <c r="H1366" i="2" s="1"/>
  <c r="AV1365" i="2"/>
  <c r="BU1364" i="2"/>
  <c r="BM1364" i="2"/>
  <c r="BR1364" i="2" s="1"/>
  <c r="J1365" i="2"/>
  <c r="S1365" i="2" l="1"/>
  <c r="AK1365" i="2"/>
  <c r="CD1365" i="2" s="1"/>
  <c r="BL1365" i="2"/>
  <c r="CA1365" i="2"/>
  <c r="CF1365" i="2"/>
  <c r="BJ1365" i="2"/>
  <c r="BZ1365" i="2"/>
  <c r="T1364" i="2"/>
  <c r="AO1365" i="2"/>
  <c r="AJ1365" i="2"/>
  <c r="AT1365" i="2"/>
  <c r="AX1365" i="2" s="1"/>
  <c r="BD1365" i="2"/>
  <c r="U1365" i="2"/>
  <c r="Y1365" i="2" s="1"/>
  <c r="AY1365" i="2"/>
  <c r="BC1365" i="2" s="1"/>
  <c r="AE1365" i="2"/>
  <c r="BS1364" i="2"/>
  <c r="BY1365" i="2"/>
  <c r="M1365" i="2"/>
  <c r="R1365" i="2" s="1"/>
  <c r="BK1365" i="2"/>
  <c r="CE1365" i="2"/>
  <c r="L1365" i="2"/>
  <c r="Q1365" i="2" s="1"/>
  <c r="BO1365" i="2"/>
  <c r="BQ1365" i="2"/>
  <c r="BP1365" i="2"/>
  <c r="CK1365" i="2" l="1"/>
  <c r="CJ1365" i="2"/>
  <c r="CL1365" i="2"/>
  <c r="AC1366" i="2"/>
  <c r="BW1364" i="2"/>
  <c r="CH1364" i="2" s="1"/>
  <c r="K1365" i="2"/>
  <c r="P1365" i="2" s="1"/>
  <c r="BX1365" i="2"/>
  <c r="AS1365" i="2"/>
  <c r="BI1365" i="2"/>
  <c r="AI1365" i="2"/>
  <c r="BH1365" i="2"/>
  <c r="F1366" i="2"/>
  <c r="AD1365" i="2"/>
  <c r="AN1365" i="2"/>
  <c r="CC1365" i="2"/>
  <c r="CG1365" i="2" s="1"/>
  <c r="BN1365" i="2"/>
  <c r="CI1365" i="2" l="1"/>
  <c r="CM1365" i="2" s="1"/>
  <c r="AF1366" i="2"/>
  <c r="AB1366" i="2"/>
  <c r="Z1366" i="2"/>
  <c r="BU1365" i="2"/>
  <c r="M1366" i="2" s="1"/>
  <c r="AG1366" i="2"/>
  <c r="AL1366" i="2"/>
  <c r="AQ1366" i="2"/>
  <c r="BF1366" i="2"/>
  <c r="H1367" i="2" s="1"/>
  <c r="BA1366" i="2"/>
  <c r="AV1366" i="2"/>
  <c r="V1366" i="2"/>
  <c r="W1366" i="2"/>
  <c r="BT1365" i="2"/>
  <c r="L1366" i="2" s="1"/>
  <c r="AK1366" i="2"/>
  <c r="BE1366" i="2"/>
  <c r="G1367" i="2" s="1"/>
  <c r="AZ1366" i="2"/>
  <c r="AP1366" i="2"/>
  <c r="AU1366" i="2"/>
  <c r="BB1366" i="2"/>
  <c r="AM1366" i="2"/>
  <c r="BG1366" i="2"/>
  <c r="I1367" i="2" s="1"/>
  <c r="X1366" i="2"/>
  <c r="AW1366" i="2"/>
  <c r="AR1366" i="2"/>
  <c r="AH1366" i="2"/>
  <c r="BV1365" i="2"/>
  <c r="BM1365" i="2"/>
  <c r="BR1365" i="2" s="1"/>
  <c r="O1365" i="2"/>
  <c r="J1366" i="2"/>
  <c r="AA1366" i="2" l="1"/>
  <c r="Q1366" i="2" s="1"/>
  <c r="BZ1366" i="2"/>
  <c r="BY1366" i="2"/>
  <c r="BK1366" i="2"/>
  <c r="CE1366" i="2"/>
  <c r="BJ1366" i="2"/>
  <c r="CD1366" i="2"/>
  <c r="CA1366" i="2"/>
  <c r="BL1366" i="2"/>
  <c r="N1366" i="2"/>
  <c r="CF1366" i="2"/>
  <c r="T1365" i="2"/>
  <c r="AO1366" i="2"/>
  <c r="U1366" i="2"/>
  <c r="Y1366" i="2" s="1"/>
  <c r="AY1366" i="2"/>
  <c r="BC1366" i="2" s="1"/>
  <c r="AJ1366" i="2"/>
  <c r="AE1366" i="2"/>
  <c r="BD1366" i="2"/>
  <c r="AT1366" i="2"/>
  <c r="AX1366" i="2" s="1"/>
  <c r="BS1365" i="2"/>
  <c r="BQ1366" i="2"/>
  <c r="BO1366" i="2"/>
  <c r="BP1366" i="2"/>
  <c r="S1366" i="2" l="1"/>
  <c r="R1366" i="2"/>
  <c r="AB1367" i="2" s="1"/>
  <c r="CL1366" i="2"/>
  <c r="CK1366" i="2"/>
  <c r="CJ1366" i="2"/>
  <c r="BI1366" i="2"/>
  <c r="AI1366" i="2"/>
  <c r="AS1366" i="2"/>
  <c r="BX1366" i="2"/>
  <c r="AN1366" i="2"/>
  <c r="CC1366" i="2"/>
  <c r="CG1366" i="2" s="1"/>
  <c r="AD1366" i="2"/>
  <c r="BW1365" i="2"/>
  <c r="CH1365" i="2" s="1"/>
  <c r="K1366" i="2"/>
  <c r="P1366" i="2" s="1"/>
  <c r="BH1366" i="2"/>
  <c r="F1367" i="2"/>
  <c r="BN1366" i="2"/>
  <c r="CI1366" i="2" l="1"/>
  <c r="CM1366" i="2" s="1"/>
  <c r="AA1367" i="2"/>
  <c r="AC1367" i="2"/>
  <c r="Z1367" i="2"/>
  <c r="BE1367" i="2"/>
  <c r="G1368" i="2" s="1"/>
  <c r="BT1366" i="2"/>
  <c r="L1367" i="2" s="1"/>
  <c r="AK1367" i="2"/>
  <c r="AZ1367" i="2"/>
  <c r="AP1367" i="2"/>
  <c r="AU1367" i="2"/>
  <c r="AF1367" i="2"/>
  <c r="V1367" i="2"/>
  <c r="O1366" i="2"/>
  <c r="AR1367" i="2"/>
  <c r="BG1367" i="2"/>
  <c r="I1368" i="2" s="1"/>
  <c r="AH1367" i="2"/>
  <c r="BB1367" i="2"/>
  <c r="X1367" i="2"/>
  <c r="AW1367" i="2"/>
  <c r="AM1367" i="2"/>
  <c r="BV1366" i="2"/>
  <c r="BM1366" i="2"/>
  <c r="BR1366" i="2" s="1"/>
  <c r="J1367" i="2"/>
  <c r="AG1367" i="2"/>
  <c r="AV1367" i="2"/>
  <c r="AL1367" i="2"/>
  <c r="AQ1367" i="2"/>
  <c r="BA1367" i="2"/>
  <c r="W1367" i="2"/>
  <c r="BF1367" i="2"/>
  <c r="H1368" i="2" s="1"/>
  <c r="BU1366" i="2"/>
  <c r="Q1367" i="2" l="1"/>
  <c r="BJ1367" i="2"/>
  <c r="CD1367" i="2"/>
  <c r="BY1367" i="2"/>
  <c r="CA1367" i="2"/>
  <c r="BZ1367" i="2"/>
  <c r="BK1367" i="2"/>
  <c r="M1367" i="2"/>
  <c r="R1367" i="2" s="1"/>
  <c r="CE1367" i="2"/>
  <c r="N1367" i="2"/>
  <c r="S1367" i="2" s="1"/>
  <c r="CF1367" i="2"/>
  <c r="BL1367" i="2"/>
  <c r="T1366" i="2"/>
  <c r="AJ1367" i="2"/>
  <c r="AT1367" i="2"/>
  <c r="AX1367" i="2" s="1"/>
  <c r="BD1367" i="2"/>
  <c r="U1367" i="2"/>
  <c r="Y1367" i="2" s="1"/>
  <c r="AY1367" i="2"/>
  <c r="BC1367" i="2" s="1"/>
  <c r="AO1367" i="2"/>
  <c r="AD1367" i="2"/>
  <c r="AE1367" i="2"/>
  <c r="BS1366" i="2"/>
  <c r="BP1367" i="2"/>
  <c r="BQ1367" i="2"/>
  <c r="BO1367" i="2"/>
  <c r="CJ1367" i="2" l="1"/>
  <c r="CL1367" i="2"/>
  <c r="CK1367" i="2"/>
  <c r="BW1366" i="2"/>
  <c r="CH1366" i="2" s="1"/>
  <c r="K1367" i="2"/>
  <c r="P1367" i="2" s="1"/>
  <c r="AN1367" i="2"/>
  <c r="CC1367" i="2"/>
  <c r="CG1367" i="2" s="1"/>
  <c r="AI1367" i="2"/>
  <c r="BI1367" i="2"/>
  <c r="BH1367" i="2"/>
  <c r="F1368" i="2"/>
  <c r="AS1367" i="2"/>
  <c r="BX1367" i="2"/>
  <c r="BN1367" i="2"/>
  <c r="CI1367" i="2" l="1"/>
  <c r="CM1367" i="2" s="1"/>
  <c r="V1368" i="2"/>
  <c r="Z1368" i="2"/>
  <c r="AB1368" i="2"/>
  <c r="AC1368" i="2"/>
  <c r="AF1368" i="2"/>
  <c r="O1367" i="2"/>
  <c r="AH1368" i="2"/>
  <c r="AW1368" i="2"/>
  <c r="AR1368" i="2"/>
  <c r="AM1368" i="2"/>
  <c r="X1368" i="2"/>
  <c r="BG1368" i="2"/>
  <c r="I1369" i="2" s="1"/>
  <c r="BB1368" i="2"/>
  <c r="BV1367" i="2"/>
  <c r="BM1367" i="2"/>
  <c r="BR1367" i="2" s="1"/>
  <c r="BF1368" i="2"/>
  <c r="H1369" i="2" s="1"/>
  <c r="W1368" i="2"/>
  <c r="BA1368" i="2"/>
  <c r="AV1368" i="2"/>
  <c r="AL1368" i="2"/>
  <c r="AG1368" i="2"/>
  <c r="AQ1368" i="2"/>
  <c r="BU1367" i="2"/>
  <c r="J1368" i="2"/>
  <c r="BT1367" i="2" l="1"/>
  <c r="L1368" i="2" s="1"/>
  <c r="AK1368" i="2"/>
  <c r="AP1368" i="2"/>
  <c r="AA1368" i="2"/>
  <c r="AD1368" i="2" s="1"/>
  <c r="BE1368" i="2"/>
  <c r="G1369" i="2" s="1"/>
  <c r="AZ1368" i="2"/>
  <c r="AU1368" i="2"/>
  <c r="BZ1368" i="2"/>
  <c r="CF1368" i="2"/>
  <c r="BK1368" i="2"/>
  <c r="M1368" i="2"/>
  <c r="N1368" i="2"/>
  <c r="BL1368" i="2"/>
  <c r="CA1368" i="2"/>
  <c r="T1367" i="2"/>
  <c r="AE1368" i="2"/>
  <c r="AT1368" i="2"/>
  <c r="U1368" i="2"/>
  <c r="Y1368" i="2" s="1"/>
  <c r="AO1368" i="2"/>
  <c r="AY1368" i="2"/>
  <c r="BD1368" i="2"/>
  <c r="AJ1368" i="2"/>
  <c r="BS1367" i="2"/>
  <c r="CE1368" i="2"/>
  <c r="BQ1368" i="2"/>
  <c r="BP1368" i="2"/>
  <c r="R1368" i="2" l="1"/>
  <c r="S1368" i="2"/>
  <c r="Q1368" i="2"/>
  <c r="BC1368" i="2"/>
  <c r="CL1368" i="2"/>
  <c r="CK1368" i="2"/>
  <c r="BJ1368" i="2"/>
  <c r="BY1368" i="2"/>
  <c r="AX1368" i="2"/>
  <c r="CD1368" i="2"/>
  <c r="AN1368" i="2"/>
  <c r="CC1368" i="2"/>
  <c r="BH1368" i="2"/>
  <c r="F1369" i="2"/>
  <c r="AI1368" i="2"/>
  <c r="BI1368" i="2"/>
  <c r="K1368" i="2"/>
  <c r="P1368" i="2" s="1"/>
  <c r="BW1367" i="2"/>
  <c r="CH1367" i="2" s="1"/>
  <c r="AS1368" i="2"/>
  <c r="BX1368" i="2"/>
  <c r="BN1368" i="2"/>
  <c r="BO1368" i="2"/>
  <c r="CG1368" i="2" l="1"/>
  <c r="CJ1368" i="2"/>
  <c r="CI1368" i="2"/>
  <c r="AA1369" i="2"/>
  <c r="AB1369" i="2"/>
  <c r="Z1369" i="2"/>
  <c r="AC1369" i="2"/>
  <c r="AP1369" i="2"/>
  <c r="AF1369" i="2"/>
  <c r="V1369" i="2"/>
  <c r="BT1368" i="2"/>
  <c r="J1369" i="2"/>
  <c r="BA1369" i="2"/>
  <c r="W1369" i="2"/>
  <c r="AL1369" i="2"/>
  <c r="AV1369" i="2"/>
  <c r="BF1369" i="2"/>
  <c r="H1370" i="2" s="1"/>
  <c r="AG1369" i="2"/>
  <c r="AQ1369" i="2"/>
  <c r="BU1368" i="2"/>
  <c r="BM1368" i="2"/>
  <c r="BR1368" i="2" s="1"/>
  <c r="O1368" i="2"/>
  <c r="BB1369" i="2"/>
  <c r="AH1369" i="2"/>
  <c r="AR1369" i="2"/>
  <c r="AW1369" i="2"/>
  <c r="BG1369" i="2"/>
  <c r="I1370" i="2" s="1"/>
  <c r="AM1369" i="2"/>
  <c r="X1369" i="2"/>
  <c r="BV1368" i="2"/>
  <c r="CM1368" i="2" l="1"/>
  <c r="AZ1369" i="2"/>
  <c r="AK1369" i="2"/>
  <c r="AU1369" i="2"/>
  <c r="BE1369" i="2"/>
  <c r="G1370" i="2" s="1"/>
  <c r="BK1369" i="2"/>
  <c r="CF1369" i="2"/>
  <c r="BZ1369" i="2"/>
  <c r="N1369" i="2"/>
  <c r="S1369" i="2" s="1"/>
  <c r="CE1369" i="2"/>
  <c r="CA1369" i="2"/>
  <c r="BL1369" i="2"/>
  <c r="T1368" i="2"/>
  <c r="U1369" i="2"/>
  <c r="Y1369" i="2" s="1"/>
  <c r="AO1369" i="2"/>
  <c r="BD1369" i="2"/>
  <c r="AE1369" i="2"/>
  <c r="AT1369" i="2"/>
  <c r="AY1369" i="2"/>
  <c r="AD1369" i="2"/>
  <c r="AJ1369" i="2"/>
  <c r="BS1368" i="2"/>
  <c r="M1369" i="2"/>
  <c r="R1369" i="2" s="1"/>
  <c r="L1369" i="2"/>
  <c r="Q1369" i="2" s="1"/>
  <c r="BP1369" i="2"/>
  <c r="BQ1369" i="2"/>
  <c r="CK1369" i="2" l="1"/>
  <c r="CL1369" i="2"/>
  <c r="AX1369" i="2"/>
  <c r="BC1369" i="2"/>
  <c r="CD1369" i="2"/>
  <c r="BY1369" i="2"/>
  <c r="BJ1369" i="2"/>
  <c r="AS1369" i="2"/>
  <c r="BX1369" i="2"/>
  <c r="BW1368" i="2"/>
  <c r="CH1368" i="2" s="1"/>
  <c r="K1369" i="2"/>
  <c r="P1369" i="2" s="1"/>
  <c r="AN1369" i="2"/>
  <c r="CC1369" i="2"/>
  <c r="CG1369" i="2" s="1"/>
  <c r="BI1369" i="2"/>
  <c r="AI1369" i="2"/>
  <c r="F1370" i="2"/>
  <c r="BH1369" i="2"/>
  <c r="BN1369" i="2"/>
  <c r="BO1369" i="2"/>
  <c r="CI1369" i="2" l="1"/>
  <c r="CJ1369" i="2"/>
  <c r="AA1370" i="2"/>
  <c r="Z1370" i="2"/>
  <c r="AC1370" i="2"/>
  <c r="AB1370" i="2"/>
  <c r="W1370" i="2"/>
  <c r="BU1369" i="2"/>
  <c r="M1370" i="2" s="1"/>
  <c r="AK1370" i="2"/>
  <c r="BE1370" i="2"/>
  <c r="G1371" i="2" s="1"/>
  <c r="AQ1370" i="2"/>
  <c r="AV1370" i="2"/>
  <c r="AL1370" i="2"/>
  <c r="BA1370" i="2"/>
  <c r="BF1370" i="2"/>
  <c r="H1371" i="2" s="1"/>
  <c r="AG1370" i="2"/>
  <c r="BM1369" i="2"/>
  <c r="BR1369" i="2" s="1"/>
  <c r="O1369" i="2"/>
  <c r="J1370" i="2"/>
  <c r="AW1370" i="2"/>
  <c r="AH1370" i="2"/>
  <c r="X1370" i="2"/>
  <c r="AR1370" i="2"/>
  <c r="BG1370" i="2"/>
  <c r="I1371" i="2" s="1"/>
  <c r="AM1370" i="2"/>
  <c r="BB1370" i="2"/>
  <c r="BV1369" i="2"/>
  <c r="R1370" i="2" l="1"/>
  <c r="CM1369" i="2"/>
  <c r="BT1369" i="2"/>
  <c r="L1370" i="2" s="1"/>
  <c r="Q1370" i="2" s="1"/>
  <c r="V1370" i="2"/>
  <c r="AF1370" i="2"/>
  <c r="AP1370" i="2"/>
  <c r="AZ1370" i="2"/>
  <c r="AU1370" i="2"/>
  <c r="BK1370" i="2"/>
  <c r="CE1370" i="2"/>
  <c r="CF1370" i="2"/>
  <c r="BZ1370" i="2"/>
  <c r="BL1370" i="2"/>
  <c r="T1369" i="2"/>
  <c r="AY1370" i="2"/>
  <c r="AE1370" i="2"/>
  <c r="AO1370" i="2"/>
  <c r="BD1370" i="2"/>
  <c r="AT1370" i="2"/>
  <c r="AJ1370" i="2"/>
  <c r="U1370" i="2"/>
  <c r="AD1370" i="2"/>
  <c r="BS1369" i="2"/>
  <c r="N1370" i="2"/>
  <c r="S1370" i="2" s="1"/>
  <c r="CA1370" i="2"/>
  <c r="BP1370" i="2"/>
  <c r="BQ1370" i="2"/>
  <c r="CL1370" i="2" l="1"/>
  <c r="CK1370" i="2"/>
  <c r="BC1370" i="2"/>
  <c r="Y1370" i="2"/>
  <c r="AX1370" i="2"/>
  <c r="CD1370" i="2"/>
  <c r="BY1370" i="2"/>
  <c r="BJ1370" i="2"/>
  <c r="AN1370" i="2"/>
  <c r="CC1370" i="2"/>
  <c r="BI1370" i="2"/>
  <c r="AI1370" i="2"/>
  <c r="BW1369" i="2"/>
  <c r="CH1369" i="2" s="1"/>
  <c r="K1370" i="2"/>
  <c r="P1370" i="2" s="1"/>
  <c r="BH1370" i="2"/>
  <c r="F1371" i="2"/>
  <c r="AS1370" i="2"/>
  <c r="BX1370" i="2"/>
  <c r="BN1370" i="2"/>
  <c r="BO1370" i="2"/>
  <c r="CG1370" i="2" l="1"/>
  <c r="CJ1370" i="2"/>
  <c r="CI1370" i="2"/>
  <c r="AA1371" i="2"/>
  <c r="Z1371" i="2"/>
  <c r="AB1371" i="2"/>
  <c r="AC1371" i="2"/>
  <c r="BV1370" i="2"/>
  <c r="N1371" i="2" s="1"/>
  <c r="BA1371" i="2"/>
  <c r="AM1371" i="2"/>
  <c r="AR1371" i="2"/>
  <c r="BG1371" i="2"/>
  <c r="I1372" i="2" s="1"/>
  <c r="BB1371" i="2"/>
  <c r="AH1371" i="2"/>
  <c r="X1371" i="2"/>
  <c r="AW1371" i="2"/>
  <c r="AL1371" i="2"/>
  <c r="BF1371" i="2"/>
  <c r="H1372" i="2" s="1"/>
  <c r="BU1370" i="2"/>
  <c r="M1371" i="2" s="1"/>
  <c r="W1371" i="2"/>
  <c r="AQ1371" i="2"/>
  <c r="AV1371" i="2"/>
  <c r="AG1371" i="2"/>
  <c r="BM1370" i="2"/>
  <c r="BR1370" i="2" s="1"/>
  <c r="J1371" i="2"/>
  <c r="AU1371" i="2"/>
  <c r="AF1371" i="2"/>
  <c r="AZ1371" i="2"/>
  <c r="AK1371" i="2"/>
  <c r="BE1371" i="2"/>
  <c r="G1372" i="2" s="1"/>
  <c r="AP1371" i="2"/>
  <c r="V1371" i="2"/>
  <c r="BT1370" i="2"/>
  <c r="O1370" i="2"/>
  <c r="S1371" i="2" l="1"/>
  <c r="R1371" i="2"/>
  <c r="CM1370" i="2"/>
  <c r="BK1371" i="2"/>
  <c r="BZ1371" i="2"/>
  <c r="CF1371" i="2"/>
  <c r="CA1371" i="2"/>
  <c r="BL1371" i="2"/>
  <c r="CE1371" i="2"/>
  <c r="BY1371" i="2"/>
  <c r="CD1371" i="2"/>
  <c r="BJ1371" i="2"/>
  <c r="L1371" i="2"/>
  <c r="Q1371" i="2" s="1"/>
  <c r="T1370" i="2"/>
  <c r="BD1371" i="2"/>
  <c r="AE1371" i="2"/>
  <c r="U1371" i="2"/>
  <c r="Y1371" i="2" s="1"/>
  <c r="AJ1371" i="2"/>
  <c r="AY1371" i="2"/>
  <c r="BC1371" i="2" s="1"/>
  <c r="AT1371" i="2"/>
  <c r="AX1371" i="2" s="1"/>
  <c r="AO1371" i="2"/>
  <c r="BS1370" i="2"/>
  <c r="BQ1371" i="2"/>
  <c r="BO1371" i="2"/>
  <c r="BP1371" i="2"/>
  <c r="CK1371" i="2" l="1"/>
  <c r="CL1371" i="2"/>
  <c r="CJ1371" i="2"/>
  <c r="AC1372" i="2"/>
  <c r="BW1370" i="2"/>
  <c r="CH1370" i="2" s="1"/>
  <c r="K1371" i="2"/>
  <c r="P1371" i="2" s="1"/>
  <c r="BI1371" i="2"/>
  <c r="AI1371" i="2"/>
  <c r="AD1371" i="2"/>
  <c r="AN1371" i="2"/>
  <c r="CC1371" i="2"/>
  <c r="CG1371" i="2" s="1"/>
  <c r="BH1371" i="2"/>
  <c r="F1372" i="2"/>
  <c r="AS1371" i="2"/>
  <c r="BX1371" i="2"/>
  <c r="BN1371" i="2"/>
  <c r="CI1371" i="2" l="1"/>
  <c r="CM1371" i="2" s="1"/>
  <c r="AB1372" i="2"/>
  <c r="AA1372" i="2"/>
  <c r="Z1372" i="2"/>
  <c r="BA1372" i="2"/>
  <c r="AQ1372" i="2"/>
  <c r="W1372" i="2"/>
  <c r="BF1372" i="2"/>
  <c r="H1373" i="2" s="1"/>
  <c r="AL1372" i="2"/>
  <c r="AV1372" i="2"/>
  <c r="AG1372" i="2"/>
  <c r="BU1371" i="2"/>
  <c r="BM1371" i="2"/>
  <c r="BR1371" i="2" s="1"/>
  <c r="BG1372" i="2"/>
  <c r="I1373" i="2" s="1"/>
  <c r="AM1372" i="2"/>
  <c r="AH1372" i="2"/>
  <c r="AR1372" i="2"/>
  <c r="BB1372" i="2"/>
  <c r="AW1372" i="2"/>
  <c r="X1372" i="2"/>
  <c r="BV1371" i="2"/>
  <c r="AK1372" i="2"/>
  <c r="AP1372" i="2"/>
  <c r="AU1372" i="2"/>
  <c r="BE1372" i="2"/>
  <c r="G1373" i="2" s="1"/>
  <c r="AZ1372" i="2"/>
  <c r="AF1372" i="2"/>
  <c r="V1372" i="2"/>
  <c r="BT1371" i="2"/>
  <c r="L1372" i="2" s="1"/>
  <c r="J1372" i="2"/>
  <c r="O1371" i="2"/>
  <c r="Q1372" i="2" l="1"/>
  <c r="BJ1372" i="2"/>
  <c r="CD1372" i="2"/>
  <c r="BK1372" i="2"/>
  <c r="CA1372" i="2"/>
  <c r="BZ1372" i="2"/>
  <c r="T1371" i="2"/>
  <c r="AJ1372" i="2"/>
  <c r="AE1372" i="2"/>
  <c r="AD1372" i="2"/>
  <c r="U1372" i="2"/>
  <c r="Y1372" i="2" s="1"/>
  <c r="AY1372" i="2"/>
  <c r="BC1372" i="2" s="1"/>
  <c r="BD1372" i="2"/>
  <c r="AO1372" i="2"/>
  <c r="AT1372" i="2"/>
  <c r="AX1372" i="2" s="1"/>
  <c r="BS1371" i="2"/>
  <c r="BL1372" i="2"/>
  <c r="BY1372" i="2"/>
  <c r="N1372" i="2"/>
  <c r="S1372" i="2" s="1"/>
  <c r="CF1372" i="2"/>
  <c r="M1372" i="2"/>
  <c r="R1372" i="2" s="1"/>
  <c r="CE1372" i="2"/>
  <c r="BP1372" i="2"/>
  <c r="BQ1372" i="2"/>
  <c r="BO1372" i="2"/>
  <c r="CL1372" i="2" l="1"/>
  <c r="CJ1372" i="2"/>
  <c r="CK1372" i="2"/>
  <c r="BW1371" i="2"/>
  <c r="CH1371" i="2" s="1"/>
  <c r="K1372" i="2"/>
  <c r="P1372" i="2" s="1"/>
  <c r="AS1372" i="2"/>
  <c r="BX1372" i="2"/>
  <c r="BH1372" i="2"/>
  <c r="F1373" i="2"/>
  <c r="BI1372" i="2"/>
  <c r="AI1372" i="2"/>
  <c r="AN1372" i="2"/>
  <c r="CC1372" i="2"/>
  <c r="CG1372" i="2" s="1"/>
  <c r="BN1372" i="2"/>
  <c r="CI1372" i="2" l="1"/>
  <c r="CM1372" i="2" s="1"/>
  <c r="AA1373" i="2"/>
  <c r="AC1373" i="2"/>
  <c r="Z1373" i="2"/>
  <c r="AB1373" i="2"/>
  <c r="W1373" i="2"/>
  <c r="BT1372" i="2"/>
  <c r="L1373" i="2" s="1"/>
  <c r="BV1372" i="2"/>
  <c r="N1373" i="2" s="1"/>
  <c r="BE1373" i="2"/>
  <c r="G1374" i="2" s="1"/>
  <c r="AF1373" i="2"/>
  <c r="AP1373" i="2"/>
  <c r="AZ1373" i="2"/>
  <c r="AK1373" i="2"/>
  <c r="V1373" i="2"/>
  <c r="BG1373" i="2"/>
  <c r="I1374" i="2" s="1"/>
  <c r="BB1373" i="2"/>
  <c r="AR1373" i="2"/>
  <c r="X1373" i="2"/>
  <c r="AH1373" i="2"/>
  <c r="AW1373" i="2"/>
  <c r="AM1373" i="2"/>
  <c r="BU1372" i="2"/>
  <c r="M1373" i="2" s="1"/>
  <c r="AU1373" i="2"/>
  <c r="AV1373" i="2"/>
  <c r="AL1373" i="2"/>
  <c r="AQ1373" i="2"/>
  <c r="AG1373" i="2"/>
  <c r="BA1373" i="2"/>
  <c r="BF1373" i="2"/>
  <c r="H1374" i="2" s="1"/>
  <c r="J1373" i="2"/>
  <c r="O1372" i="2"/>
  <c r="BM1372" i="2"/>
  <c r="BR1372" i="2" s="1"/>
  <c r="S1373" i="2" l="1"/>
  <c r="R1373" i="2"/>
  <c r="Q1373" i="2"/>
  <c r="BL1373" i="2"/>
  <c r="CA1373" i="2"/>
  <c r="BY1373" i="2"/>
  <c r="BJ1373" i="2"/>
  <c r="CF1373" i="2"/>
  <c r="CE1373" i="2"/>
  <c r="CD1373" i="2"/>
  <c r="BK1373" i="2"/>
  <c r="BZ1373" i="2"/>
  <c r="T1372" i="2"/>
  <c r="AY1373" i="2"/>
  <c r="BC1373" i="2" s="1"/>
  <c r="AO1373" i="2"/>
  <c r="U1373" i="2"/>
  <c r="Y1373" i="2" s="1"/>
  <c r="AT1373" i="2"/>
  <c r="AX1373" i="2" s="1"/>
  <c r="AE1373" i="2"/>
  <c r="BD1373" i="2"/>
  <c r="AJ1373" i="2"/>
  <c r="BS1372" i="2"/>
  <c r="BO1373" i="2"/>
  <c r="BP1373" i="2"/>
  <c r="BQ1373" i="2"/>
  <c r="CL1373" i="2" l="1"/>
  <c r="CK1373" i="2"/>
  <c r="CJ1373" i="2"/>
  <c r="AC1374" i="2"/>
  <c r="BI1373" i="2"/>
  <c r="AI1373" i="2"/>
  <c r="AS1373" i="2"/>
  <c r="BX1373" i="2"/>
  <c r="AD1373" i="2"/>
  <c r="BW1372" i="2"/>
  <c r="CH1372" i="2" s="1"/>
  <c r="K1373" i="2"/>
  <c r="P1373" i="2" s="1"/>
  <c r="AN1373" i="2"/>
  <c r="CC1373" i="2"/>
  <c r="CG1373" i="2" s="1"/>
  <c r="BH1373" i="2"/>
  <c r="F1374" i="2"/>
  <c r="BN1373" i="2"/>
  <c r="CI1373" i="2" l="1"/>
  <c r="CM1373" i="2" s="1"/>
  <c r="AK1374" i="2"/>
  <c r="Z1374" i="2"/>
  <c r="AB1374" i="2"/>
  <c r="J1374" i="2"/>
  <c r="AH1374" i="2"/>
  <c r="X1374" i="2"/>
  <c r="AM1374" i="2"/>
  <c r="AR1374" i="2"/>
  <c r="BB1374" i="2"/>
  <c r="BG1374" i="2"/>
  <c r="I1375" i="2" s="1"/>
  <c r="AW1374" i="2"/>
  <c r="BV1373" i="2"/>
  <c r="W1374" i="2"/>
  <c r="AG1374" i="2"/>
  <c r="AV1374" i="2"/>
  <c r="AL1374" i="2"/>
  <c r="AQ1374" i="2"/>
  <c r="BA1374" i="2"/>
  <c r="BF1374" i="2"/>
  <c r="H1375" i="2" s="1"/>
  <c r="BU1373" i="2"/>
  <c r="O1373" i="2"/>
  <c r="BM1373" i="2"/>
  <c r="BR1373" i="2" s="1"/>
  <c r="AF1374" i="2" l="1"/>
  <c r="V1374" i="2"/>
  <c r="AZ1374" i="2"/>
  <c r="BT1373" i="2"/>
  <c r="L1374" i="2" s="1"/>
  <c r="BE1374" i="2"/>
  <c r="G1375" i="2" s="1"/>
  <c r="AA1374" i="2"/>
  <c r="AD1374" i="2" s="1"/>
  <c r="AU1374" i="2"/>
  <c r="AP1374" i="2"/>
  <c r="BK1374" i="2"/>
  <c r="BZ1374" i="2"/>
  <c r="CF1374" i="2"/>
  <c r="T1373" i="2"/>
  <c r="AO1374" i="2"/>
  <c r="AY1374" i="2"/>
  <c r="U1374" i="2"/>
  <c r="BD1374" i="2"/>
  <c r="AJ1374" i="2"/>
  <c r="AT1374" i="2"/>
  <c r="AE1374" i="2"/>
  <c r="BS1373" i="2"/>
  <c r="M1374" i="2"/>
  <c r="CE1374" i="2"/>
  <c r="BL1374" i="2"/>
  <c r="N1374" i="2"/>
  <c r="CA1374" i="2"/>
  <c r="BQ1374" i="2"/>
  <c r="BP1374" i="2"/>
  <c r="S1374" i="2" l="1"/>
  <c r="R1374" i="2"/>
  <c r="Q1374" i="2"/>
  <c r="CL1374" i="2"/>
  <c r="CK1374" i="2"/>
  <c r="BJ1374" i="2"/>
  <c r="AX1374" i="2"/>
  <c r="BC1374" i="2"/>
  <c r="Y1374" i="2"/>
  <c r="CD1374" i="2"/>
  <c r="BY1374" i="2"/>
  <c r="BW1373" i="2"/>
  <c r="CH1373" i="2" s="1"/>
  <c r="K1374" i="2"/>
  <c r="P1374" i="2" s="1"/>
  <c r="AN1374" i="2"/>
  <c r="CC1374" i="2"/>
  <c r="AS1374" i="2"/>
  <c r="BX1374" i="2"/>
  <c r="BI1374" i="2"/>
  <c r="AI1374" i="2"/>
  <c r="BH1374" i="2"/>
  <c r="F1375" i="2"/>
  <c r="BO1374" i="2"/>
  <c r="BN1374" i="2"/>
  <c r="CG1374" i="2" l="1"/>
  <c r="CJ1374" i="2"/>
  <c r="CI1374" i="2"/>
  <c r="AA1375" i="2"/>
  <c r="Z1375" i="2"/>
  <c r="AB1375" i="2"/>
  <c r="AC1375" i="2"/>
  <c r="BU1374" i="2"/>
  <c r="M1375" i="2" s="1"/>
  <c r="BV1374" i="2"/>
  <c r="N1375" i="2" s="1"/>
  <c r="AH1375" i="2"/>
  <c r="BB1375" i="2"/>
  <c r="AQ1375" i="2"/>
  <c r="BA1375" i="2"/>
  <c r="BG1375" i="2"/>
  <c r="I1376" i="2" s="1"/>
  <c r="AM1375" i="2"/>
  <c r="AL1375" i="2"/>
  <c r="AV1375" i="2"/>
  <c r="AG1375" i="2"/>
  <c r="W1375" i="2"/>
  <c r="BF1375" i="2"/>
  <c r="H1376" i="2" s="1"/>
  <c r="AW1375" i="2"/>
  <c r="X1375" i="2"/>
  <c r="AR1375" i="2"/>
  <c r="J1375" i="2"/>
  <c r="O1374" i="2"/>
  <c r="AP1375" i="2"/>
  <c r="BE1375" i="2"/>
  <c r="G1376" i="2" s="1"/>
  <c r="AU1375" i="2"/>
  <c r="V1375" i="2"/>
  <c r="AF1375" i="2"/>
  <c r="AZ1375" i="2"/>
  <c r="AK1375" i="2"/>
  <c r="BT1374" i="2"/>
  <c r="L1375" i="2" s="1"/>
  <c r="BM1374" i="2"/>
  <c r="BR1374" i="2" s="1"/>
  <c r="S1375" i="2" l="1"/>
  <c r="R1375" i="2"/>
  <c r="Q1375" i="2"/>
  <c r="CM1374" i="2"/>
  <c r="BL1375" i="2"/>
  <c r="CE1375" i="2"/>
  <c r="BK1375" i="2"/>
  <c r="CF1375" i="2"/>
  <c r="BZ1375" i="2"/>
  <c r="CA1375" i="2"/>
  <c r="CD1375" i="2"/>
  <c r="BJ1375" i="2"/>
  <c r="T1374" i="2"/>
  <c r="AJ1375" i="2"/>
  <c r="AT1375" i="2"/>
  <c r="AX1375" i="2" s="1"/>
  <c r="U1375" i="2"/>
  <c r="Y1375" i="2" s="1"/>
  <c r="AY1375" i="2"/>
  <c r="BC1375" i="2" s="1"/>
  <c r="AO1375" i="2"/>
  <c r="BD1375" i="2"/>
  <c r="AE1375" i="2"/>
  <c r="BS1374" i="2"/>
  <c r="BY1375" i="2"/>
  <c r="BO1375" i="2"/>
  <c r="BP1375" i="2"/>
  <c r="BQ1375" i="2"/>
  <c r="CK1375" i="2" l="1"/>
  <c r="CL1375" i="2"/>
  <c r="CJ1375" i="2"/>
  <c r="AC1376" i="2"/>
  <c r="K1375" i="2"/>
  <c r="P1375" i="2" s="1"/>
  <c r="BW1374" i="2"/>
  <c r="CH1374" i="2" s="1"/>
  <c r="AN1375" i="2"/>
  <c r="CC1375" i="2"/>
  <c r="CG1375" i="2" s="1"/>
  <c r="BI1375" i="2"/>
  <c r="AI1375" i="2"/>
  <c r="BH1375" i="2"/>
  <c r="F1376" i="2"/>
  <c r="AD1375" i="2"/>
  <c r="AS1375" i="2"/>
  <c r="BX1375" i="2"/>
  <c r="BN1375" i="2"/>
  <c r="CI1375" i="2" l="1"/>
  <c r="CM1375" i="2" s="1"/>
  <c r="AA1376" i="2"/>
  <c r="AB1376" i="2"/>
  <c r="Z1376" i="2"/>
  <c r="AG1376" i="2"/>
  <c r="AQ1376" i="2"/>
  <c r="W1376" i="2"/>
  <c r="AV1376" i="2"/>
  <c r="AL1376" i="2"/>
  <c r="BF1376" i="2"/>
  <c r="H1377" i="2" s="1"/>
  <c r="BA1376" i="2"/>
  <c r="BU1375" i="2"/>
  <c r="BT1375" i="2"/>
  <c r="BE1376" i="2"/>
  <c r="G1377" i="2" s="1"/>
  <c r="AF1376" i="2"/>
  <c r="AZ1376" i="2"/>
  <c r="AK1376" i="2"/>
  <c r="AP1376" i="2"/>
  <c r="V1376" i="2"/>
  <c r="AU1376" i="2"/>
  <c r="BM1375" i="2"/>
  <c r="BR1375" i="2" s="1"/>
  <c r="J1376" i="2"/>
  <c r="O1375" i="2"/>
  <c r="AM1376" i="2"/>
  <c r="AW1376" i="2"/>
  <c r="AR1376" i="2"/>
  <c r="X1376" i="2"/>
  <c r="BB1376" i="2"/>
  <c r="AH1376" i="2"/>
  <c r="BG1376" i="2"/>
  <c r="I1377" i="2" s="1"/>
  <c r="BV1375" i="2"/>
  <c r="CE1376" i="2" l="1"/>
  <c r="BY1376" i="2"/>
  <c r="CA1376" i="2"/>
  <c r="BL1376" i="2"/>
  <c r="BJ1376" i="2"/>
  <c r="CF1376" i="2"/>
  <c r="N1376" i="2"/>
  <c r="S1376" i="2" s="1"/>
  <c r="CD1376" i="2"/>
  <c r="L1376" i="2"/>
  <c r="Q1376" i="2" s="1"/>
  <c r="M1376" i="2"/>
  <c r="R1376" i="2" s="1"/>
  <c r="BZ1376" i="2"/>
  <c r="T1375" i="2"/>
  <c r="AJ1376" i="2"/>
  <c r="BD1376" i="2"/>
  <c r="AY1376" i="2"/>
  <c r="BC1376" i="2" s="1"/>
  <c r="AD1376" i="2"/>
  <c r="U1376" i="2"/>
  <c r="Y1376" i="2" s="1"/>
  <c r="AT1376" i="2"/>
  <c r="AX1376" i="2" s="1"/>
  <c r="AO1376" i="2"/>
  <c r="AE1376" i="2"/>
  <c r="BS1375" i="2"/>
  <c r="BK1376" i="2"/>
  <c r="BQ1376" i="2"/>
  <c r="BO1376" i="2"/>
  <c r="BP1376" i="2"/>
  <c r="CK1376" i="2" l="1"/>
  <c r="CL1376" i="2"/>
  <c r="CJ1376" i="2"/>
  <c r="BW1375" i="2"/>
  <c r="CH1375" i="2" s="1"/>
  <c r="K1376" i="2"/>
  <c r="P1376" i="2" s="1"/>
  <c r="AN1376" i="2"/>
  <c r="CC1376" i="2"/>
  <c r="CG1376" i="2" s="1"/>
  <c r="BI1376" i="2"/>
  <c r="AI1376" i="2"/>
  <c r="BX1376" i="2"/>
  <c r="AS1376" i="2"/>
  <c r="BH1376" i="2"/>
  <c r="F1377" i="2"/>
  <c r="BN1376" i="2"/>
  <c r="CI1376" i="2" l="1"/>
  <c r="CM1376" i="2" s="1"/>
  <c r="Z1377" i="2"/>
  <c r="AB1377" i="2"/>
  <c r="AC1377" i="2"/>
  <c r="AA1377" i="2"/>
  <c r="AV1377" i="2"/>
  <c r="AG1377" i="2"/>
  <c r="AQ1377" i="2"/>
  <c r="W1377" i="2"/>
  <c r="BF1377" i="2"/>
  <c r="H1378" i="2" s="1"/>
  <c r="AL1377" i="2"/>
  <c r="BA1377" i="2"/>
  <c r="BU1376" i="2"/>
  <c r="BM1376" i="2"/>
  <c r="BR1376" i="2" s="1"/>
  <c r="O1376" i="2"/>
  <c r="J1377" i="2"/>
  <c r="BB1377" i="2"/>
  <c r="BG1377" i="2"/>
  <c r="I1378" i="2" s="1"/>
  <c r="AR1377" i="2"/>
  <c r="X1377" i="2"/>
  <c r="AH1377" i="2"/>
  <c r="AM1377" i="2"/>
  <c r="AW1377" i="2"/>
  <c r="BV1376" i="2"/>
  <c r="AZ1377" i="2"/>
  <c r="AK1377" i="2"/>
  <c r="AU1377" i="2"/>
  <c r="AF1377" i="2"/>
  <c r="AP1377" i="2"/>
  <c r="BE1377" i="2"/>
  <c r="G1378" i="2" s="1"/>
  <c r="V1377" i="2"/>
  <c r="BT1376" i="2"/>
  <c r="CE1377" i="2" l="1"/>
  <c r="BJ1377" i="2"/>
  <c r="CF1377" i="2"/>
  <c r="CA1377" i="2"/>
  <c r="BL1377" i="2"/>
  <c r="BZ1377" i="2"/>
  <c r="CD1377" i="2"/>
  <c r="BK1377" i="2"/>
  <c r="L1377" i="2"/>
  <c r="Q1377" i="2" s="1"/>
  <c r="BY1377" i="2"/>
  <c r="N1377" i="2"/>
  <c r="S1377" i="2" s="1"/>
  <c r="T1376" i="2"/>
  <c r="AJ1377" i="2"/>
  <c r="AD1377" i="2"/>
  <c r="AY1377" i="2"/>
  <c r="BC1377" i="2" s="1"/>
  <c r="AO1377" i="2"/>
  <c r="BD1377" i="2"/>
  <c r="AT1377" i="2"/>
  <c r="AX1377" i="2" s="1"/>
  <c r="AE1377" i="2"/>
  <c r="U1377" i="2"/>
  <c r="Y1377" i="2" s="1"/>
  <c r="BS1376" i="2"/>
  <c r="M1377" i="2"/>
  <c r="R1377" i="2" s="1"/>
  <c r="BP1377" i="2"/>
  <c r="BO1377" i="2"/>
  <c r="BQ1377" i="2"/>
  <c r="CJ1377" i="2" l="1"/>
  <c r="CK1377" i="2"/>
  <c r="CL1377" i="2"/>
  <c r="AI1377" i="2"/>
  <c r="BI1377" i="2"/>
  <c r="BW1376" i="2"/>
  <c r="CH1376" i="2" s="1"/>
  <c r="K1377" i="2"/>
  <c r="P1377" i="2" s="1"/>
  <c r="BH1377" i="2"/>
  <c r="F1378" i="2"/>
  <c r="AN1377" i="2"/>
  <c r="CC1377" i="2"/>
  <c r="CG1377" i="2" s="1"/>
  <c r="AS1377" i="2"/>
  <c r="BX1377" i="2"/>
  <c r="BN1377" i="2"/>
  <c r="CI1377" i="2" l="1"/>
  <c r="CM1377" i="2" s="1"/>
  <c r="AB1378" i="2"/>
  <c r="Z1378" i="2"/>
  <c r="AC1378" i="2"/>
  <c r="AA1378" i="2"/>
  <c r="BA1378" i="2"/>
  <c r="AV1378" i="2"/>
  <c r="BF1378" i="2"/>
  <c r="H1379" i="2" s="1"/>
  <c r="AL1378" i="2"/>
  <c r="W1378" i="2"/>
  <c r="AQ1378" i="2"/>
  <c r="BU1377" i="2"/>
  <c r="M1378" i="2" s="1"/>
  <c r="AG1378" i="2"/>
  <c r="X1378" i="2"/>
  <c r="AH1378" i="2"/>
  <c r="BB1378" i="2"/>
  <c r="BG1378" i="2"/>
  <c r="I1379" i="2" s="1"/>
  <c r="AW1378" i="2"/>
  <c r="AR1378" i="2"/>
  <c r="AM1378" i="2"/>
  <c r="BV1377" i="2"/>
  <c r="AK1378" i="2"/>
  <c r="AP1378" i="2"/>
  <c r="AF1378" i="2"/>
  <c r="AZ1378" i="2"/>
  <c r="V1378" i="2"/>
  <c r="AU1378" i="2"/>
  <c r="BE1378" i="2"/>
  <c r="G1379" i="2" s="1"/>
  <c r="BT1377" i="2"/>
  <c r="BM1377" i="2"/>
  <c r="BR1377" i="2" s="1"/>
  <c r="O1377" i="2"/>
  <c r="J1378" i="2"/>
  <c r="R1378" i="2" l="1"/>
  <c r="BK1378" i="2"/>
  <c r="CE1378" i="2"/>
  <c r="BZ1378" i="2"/>
  <c r="BJ1378" i="2"/>
  <c r="CD1378" i="2"/>
  <c r="CA1378" i="2"/>
  <c r="BL1378" i="2"/>
  <c r="L1378" i="2"/>
  <c r="Q1378" i="2" s="1"/>
  <c r="T1377" i="2"/>
  <c r="AO1378" i="2"/>
  <c r="BD1378" i="2"/>
  <c r="AJ1378" i="2"/>
  <c r="U1378" i="2"/>
  <c r="Y1378" i="2" s="1"/>
  <c r="AT1378" i="2"/>
  <c r="AX1378" i="2" s="1"/>
  <c r="AY1378" i="2"/>
  <c r="BC1378" i="2" s="1"/>
  <c r="AE1378" i="2"/>
  <c r="BS1377" i="2"/>
  <c r="BY1378" i="2"/>
  <c r="N1378" i="2"/>
  <c r="S1378" i="2" s="1"/>
  <c r="CF1378" i="2"/>
  <c r="BO1378" i="2"/>
  <c r="BP1378" i="2"/>
  <c r="BQ1378" i="2"/>
  <c r="CK1378" i="2" l="1"/>
  <c r="CJ1378" i="2"/>
  <c r="CL1378" i="2"/>
  <c r="AB1379" i="2"/>
  <c r="AN1378" i="2"/>
  <c r="CC1378" i="2"/>
  <c r="CG1378" i="2" s="1"/>
  <c r="BH1378" i="2"/>
  <c r="F1379" i="2"/>
  <c r="BW1377" i="2"/>
  <c r="CH1377" i="2" s="1"/>
  <c r="K1378" i="2"/>
  <c r="P1378" i="2" s="1"/>
  <c r="AS1378" i="2"/>
  <c r="BX1378" i="2"/>
  <c r="AI1378" i="2"/>
  <c r="BI1378" i="2"/>
  <c r="AD1378" i="2"/>
  <c r="BN1378" i="2"/>
  <c r="CI1378" i="2" l="1"/>
  <c r="CM1378" i="2" s="1"/>
  <c r="AC1379" i="2"/>
  <c r="AA1379" i="2"/>
  <c r="Z1379" i="2"/>
  <c r="V1379" i="2"/>
  <c r="BV1378" i="2"/>
  <c r="N1379" i="2" s="1"/>
  <c r="AW1379" i="2"/>
  <c r="BG1379" i="2"/>
  <c r="I1380" i="2" s="1"/>
  <c r="AK1379" i="2"/>
  <c r="AR1379" i="2"/>
  <c r="AH1379" i="2"/>
  <c r="BB1379" i="2"/>
  <c r="BT1378" i="2"/>
  <c r="L1379" i="2" s="1"/>
  <c r="X1379" i="2"/>
  <c r="AM1379" i="2"/>
  <c r="AZ1379" i="2"/>
  <c r="AF1379" i="2"/>
  <c r="AU1379" i="2"/>
  <c r="BE1379" i="2"/>
  <c r="G1380" i="2" s="1"/>
  <c r="AP1379" i="2"/>
  <c r="BM1378" i="2"/>
  <c r="BR1378" i="2" s="1"/>
  <c r="O1378" i="2"/>
  <c r="J1379" i="2"/>
  <c r="W1379" i="2"/>
  <c r="BF1379" i="2"/>
  <c r="H1380" i="2" s="1"/>
  <c r="AQ1379" i="2"/>
  <c r="AV1379" i="2"/>
  <c r="AG1379" i="2"/>
  <c r="BA1379" i="2"/>
  <c r="AL1379" i="2"/>
  <c r="BU1378" i="2"/>
  <c r="S1379" i="2" l="1"/>
  <c r="Q1379" i="2"/>
  <c r="BL1379" i="2"/>
  <c r="CA1379" i="2"/>
  <c r="CF1379" i="2"/>
  <c r="BJ1379" i="2"/>
  <c r="BY1379" i="2"/>
  <c r="CD1379" i="2"/>
  <c r="T1378" i="2"/>
  <c r="U1379" i="2"/>
  <c r="Y1379" i="2" s="1"/>
  <c r="AJ1379" i="2"/>
  <c r="AT1379" i="2"/>
  <c r="AX1379" i="2" s="1"/>
  <c r="AE1379" i="2"/>
  <c r="AO1379" i="2"/>
  <c r="AY1379" i="2"/>
  <c r="BC1379" i="2" s="1"/>
  <c r="BD1379" i="2"/>
  <c r="BS1378" i="2"/>
  <c r="BK1379" i="2"/>
  <c r="M1379" i="2"/>
  <c r="R1379" i="2" s="1"/>
  <c r="CE1379" i="2"/>
  <c r="BZ1379" i="2"/>
  <c r="BP1379" i="2"/>
  <c r="BQ1379" i="2"/>
  <c r="BO1379" i="2"/>
  <c r="CL1379" i="2" l="1"/>
  <c r="CK1379" i="2"/>
  <c r="CJ1379" i="2"/>
  <c r="AC1380" i="2"/>
  <c r="AV1380" i="2"/>
  <c r="K1379" i="2"/>
  <c r="P1379" i="2" s="1"/>
  <c r="BW1378" i="2"/>
  <c r="CH1378" i="2" s="1"/>
  <c r="AD1379" i="2"/>
  <c r="BH1379" i="2"/>
  <c r="F1380" i="2"/>
  <c r="AI1379" i="2"/>
  <c r="BI1379" i="2"/>
  <c r="AS1379" i="2"/>
  <c r="BX1379" i="2"/>
  <c r="AN1379" i="2"/>
  <c r="CC1379" i="2"/>
  <c r="CG1379" i="2" s="1"/>
  <c r="BN1379" i="2"/>
  <c r="CI1379" i="2" l="1"/>
  <c r="CM1379" i="2" s="1"/>
  <c r="AA1380" i="2"/>
  <c r="AB1380" i="2"/>
  <c r="Z1380" i="2"/>
  <c r="BU1379" i="2"/>
  <c r="M1380" i="2" s="1"/>
  <c r="W1380" i="2"/>
  <c r="AP1380" i="2"/>
  <c r="AU1380" i="2"/>
  <c r="BE1380" i="2"/>
  <c r="G1381" i="2" s="1"/>
  <c r="BT1379" i="2"/>
  <c r="L1380" i="2" s="1"/>
  <c r="AK1380" i="2"/>
  <c r="AZ1380" i="2"/>
  <c r="V1380" i="2"/>
  <c r="AG1380" i="2"/>
  <c r="BA1380" i="2"/>
  <c r="AL1380" i="2"/>
  <c r="BF1380" i="2"/>
  <c r="H1381" i="2" s="1"/>
  <c r="AQ1380" i="2"/>
  <c r="AF1380" i="2"/>
  <c r="AH1380" i="2"/>
  <c r="AR1380" i="2"/>
  <c r="BB1380" i="2"/>
  <c r="AM1380" i="2"/>
  <c r="BG1380" i="2"/>
  <c r="I1381" i="2" s="1"/>
  <c r="X1380" i="2"/>
  <c r="AW1380" i="2"/>
  <c r="BV1379" i="2"/>
  <c r="O1379" i="2"/>
  <c r="J1380" i="2"/>
  <c r="BM1379" i="2"/>
  <c r="BR1379" i="2" s="1"/>
  <c r="R1380" i="2" l="1"/>
  <c r="Q1380" i="2"/>
  <c r="BY1380" i="2"/>
  <c r="CD1380" i="2"/>
  <c r="CE1380" i="2"/>
  <c r="BJ1380" i="2"/>
  <c r="BK1380" i="2"/>
  <c r="BZ1380" i="2"/>
  <c r="T1379" i="2"/>
  <c r="AT1380" i="2"/>
  <c r="AX1380" i="2" s="1"/>
  <c r="AO1380" i="2"/>
  <c r="AJ1380" i="2"/>
  <c r="AY1380" i="2"/>
  <c r="BC1380" i="2" s="1"/>
  <c r="BD1380" i="2"/>
  <c r="AE1380" i="2"/>
  <c r="U1380" i="2"/>
  <c r="Y1380" i="2" s="1"/>
  <c r="BS1379" i="2"/>
  <c r="N1380" i="2"/>
  <c r="S1380" i="2" s="1"/>
  <c r="CA1380" i="2"/>
  <c r="BL1380" i="2"/>
  <c r="CF1380" i="2"/>
  <c r="BO1380" i="2"/>
  <c r="BQ1380" i="2"/>
  <c r="BP1380" i="2"/>
  <c r="CL1380" i="2" l="1"/>
  <c r="CK1380" i="2"/>
  <c r="CJ1380" i="2"/>
  <c r="AB1381" i="2"/>
  <c r="BW1379" i="2"/>
  <c r="CH1379" i="2" s="1"/>
  <c r="K1380" i="2"/>
  <c r="P1380" i="2" s="1"/>
  <c r="AD1380" i="2"/>
  <c r="AI1380" i="2"/>
  <c r="BI1380" i="2"/>
  <c r="AN1380" i="2"/>
  <c r="CC1380" i="2"/>
  <c r="CG1380" i="2" s="1"/>
  <c r="BH1380" i="2"/>
  <c r="F1381" i="2"/>
  <c r="AS1380" i="2"/>
  <c r="BX1380" i="2"/>
  <c r="BN1380" i="2"/>
  <c r="CI1380" i="2" l="1"/>
  <c r="CM1380" i="2" s="1"/>
  <c r="Z1381" i="2"/>
  <c r="AA1381" i="2"/>
  <c r="AC1381" i="2"/>
  <c r="AH1381" i="2"/>
  <c r="BV1380" i="2"/>
  <c r="X1381" i="2"/>
  <c r="BG1381" i="2"/>
  <c r="I1382" i="2" s="1"/>
  <c r="AM1381" i="2"/>
  <c r="BB1381" i="2"/>
  <c r="AR1381" i="2"/>
  <c r="AW1381" i="2"/>
  <c r="AF1381" i="2"/>
  <c r="AZ1381" i="2"/>
  <c r="V1381" i="2"/>
  <c r="BE1381" i="2"/>
  <c r="G1382" i="2" s="1"/>
  <c r="AU1381" i="2"/>
  <c r="AP1381" i="2"/>
  <c r="AK1381" i="2"/>
  <c r="BT1380" i="2"/>
  <c r="BA1381" i="2"/>
  <c r="AV1381" i="2"/>
  <c r="AG1381" i="2"/>
  <c r="AQ1381" i="2"/>
  <c r="BF1381" i="2"/>
  <c r="H1382" i="2" s="1"/>
  <c r="W1381" i="2"/>
  <c r="AL1381" i="2"/>
  <c r="BU1380" i="2"/>
  <c r="J1381" i="2"/>
  <c r="N1381" i="2"/>
  <c r="BM1380" i="2"/>
  <c r="BR1380" i="2" s="1"/>
  <c r="O1380" i="2"/>
  <c r="S1381" i="2" l="1"/>
  <c r="BL1381" i="2"/>
  <c r="CA1381" i="2"/>
  <c r="CF1381" i="2"/>
  <c r="BK1381" i="2"/>
  <c r="CD1381" i="2"/>
  <c r="BY1381" i="2"/>
  <c r="BZ1381" i="2"/>
  <c r="CE1381" i="2"/>
  <c r="BJ1381" i="2"/>
  <c r="T1380" i="2"/>
  <c r="AJ1381" i="2"/>
  <c r="U1381" i="2"/>
  <c r="Y1381" i="2" s="1"/>
  <c r="AO1381" i="2"/>
  <c r="AE1381" i="2"/>
  <c r="BD1381" i="2"/>
  <c r="AT1381" i="2"/>
  <c r="AX1381" i="2" s="1"/>
  <c r="AY1381" i="2"/>
  <c r="BC1381" i="2" s="1"/>
  <c r="AD1381" i="2"/>
  <c r="BS1380" i="2"/>
  <c r="L1381" i="2"/>
  <c r="Q1381" i="2" s="1"/>
  <c r="M1381" i="2"/>
  <c r="R1381" i="2" s="1"/>
  <c r="BO1381" i="2"/>
  <c r="BP1381" i="2"/>
  <c r="BQ1381" i="2"/>
  <c r="CJ1381" i="2" l="1"/>
  <c r="CK1381" i="2"/>
  <c r="CL1381" i="2"/>
  <c r="AI1381" i="2"/>
  <c r="BI1381" i="2"/>
  <c r="AS1381" i="2"/>
  <c r="BX1381" i="2"/>
  <c r="K1381" i="2"/>
  <c r="P1381" i="2" s="1"/>
  <c r="BW1380" i="2"/>
  <c r="CH1380" i="2" s="1"/>
  <c r="BH1381" i="2"/>
  <c r="F1382" i="2"/>
  <c r="AN1381" i="2"/>
  <c r="CC1381" i="2"/>
  <c r="CG1381" i="2" s="1"/>
  <c r="BN1381" i="2"/>
  <c r="CI1381" i="2" l="1"/>
  <c r="CM1381" i="2" s="1"/>
  <c r="AA1382" i="2"/>
  <c r="Z1382" i="2"/>
  <c r="AC1382" i="2"/>
  <c r="AB1382" i="2"/>
  <c r="BU1381" i="2"/>
  <c r="M1382" i="2" s="1"/>
  <c r="AL1382" i="2"/>
  <c r="AV1382" i="2"/>
  <c r="BF1382" i="2"/>
  <c r="H1383" i="2" s="1"/>
  <c r="AG1382" i="2"/>
  <c r="W1382" i="2"/>
  <c r="AR1382" i="2"/>
  <c r="BA1382" i="2"/>
  <c r="AQ1382" i="2"/>
  <c r="AM1382" i="2"/>
  <c r="BT1381" i="2"/>
  <c r="BV1381" i="2"/>
  <c r="N1382" i="2" s="1"/>
  <c r="BG1382" i="2"/>
  <c r="I1383" i="2" s="1"/>
  <c r="X1382" i="2"/>
  <c r="AW1382" i="2"/>
  <c r="BB1382" i="2"/>
  <c r="AH1382" i="2"/>
  <c r="BE1382" i="2"/>
  <c r="G1383" i="2" s="1"/>
  <c r="AF1382" i="2"/>
  <c r="V1382" i="2"/>
  <c r="AZ1382" i="2"/>
  <c r="AK1382" i="2"/>
  <c r="AP1382" i="2"/>
  <c r="J1382" i="2"/>
  <c r="O1381" i="2"/>
  <c r="BM1381" i="2"/>
  <c r="BR1381" i="2" s="1"/>
  <c r="L1382" i="2"/>
  <c r="S1382" i="2" l="1"/>
  <c r="R1382" i="2"/>
  <c r="Q1382" i="2"/>
  <c r="AU1382" i="2"/>
  <c r="BJ1382" i="2" s="1"/>
  <c r="CF1382" i="2"/>
  <c r="CE1382" i="2"/>
  <c r="BZ1382" i="2"/>
  <c r="BK1382" i="2"/>
  <c r="BL1382" i="2"/>
  <c r="CA1382" i="2"/>
  <c r="BY1382" i="2"/>
  <c r="T1381" i="2"/>
  <c r="U1382" i="2"/>
  <c r="Y1382" i="2" s="1"/>
  <c r="AO1382" i="2"/>
  <c r="AE1382" i="2"/>
  <c r="AY1382" i="2"/>
  <c r="BC1382" i="2" s="1"/>
  <c r="AJ1382" i="2"/>
  <c r="AT1382" i="2"/>
  <c r="BD1382" i="2"/>
  <c r="BS1381" i="2"/>
  <c r="BO1382" i="2"/>
  <c r="BP1382" i="2"/>
  <c r="BQ1382" i="2"/>
  <c r="CK1382" i="2" l="1"/>
  <c r="CL1382" i="2"/>
  <c r="CJ1382" i="2"/>
  <c r="AX1382" i="2"/>
  <c r="CD1382" i="2"/>
  <c r="AB1383" i="2"/>
  <c r="AD1382" i="2"/>
  <c r="AN1382" i="2"/>
  <c r="CC1382" i="2"/>
  <c r="AS1382" i="2"/>
  <c r="BX1382" i="2"/>
  <c r="BW1381" i="2"/>
  <c r="CH1381" i="2" s="1"/>
  <c r="K1382" i="2"/>
  <c r="P1382" i="2" s="1"/>
  <c r="BH1382" i="2"/>
  <c r="F1383" i="2"/>
  <c r="AI1382" i="2"/>
  <c r="BI1382" i="2"/>
  <c r="BN1382" i="2"/>
  <c r="CG1382" i="2" l="1"/>
  <c r="CI1382" i="2"/>
  <c r="CM1382" i="2" s="1"/>
  <c r="AA1383" i="2"/>
  <c r="AC1383" i="2"/>
  <c r="Z1383" i="2"/>
  <c r="AH1383" i="2"/>
  <c r="AP1383" i="2"/>
  <c r="AW1383" i="2"/>
  <c r="AM1383" i="2"/>
  <c r="BV1382" i="2"/>
  <c r="N1383" i="2" s="1"/>
  <c r="BB1383" i="2"/>
  <c r="AK1383" i="2"/>
  <c r="X1383" i="2"/>
  <c r="BG1383" i="2"/>
  <c r="I1384" i="2" s="1"/>
  <c r="AZ1383" i="2"/>
  <c r="AR1383" i="2"/>
  <c r="AF1383" i="2"/>
  <c r="BT1382" i="2"/>
  <c r="L1383" i="2" s="1"/>
  <c r="AU1383" i="2"/>
  <c r="V1383" i="2"/>
  <c r="BE1383" i="2"/>
  <c r="G1384" i="2" s="1"/>
  <c r="J1383" i="2"/>
  <c r="O1382" i="2"/>
  <c r="BF1383" i="2"/>
  <c r="H1384" i="2" s="1"/>
  <c r="AG1383" i="2"/>
  <c r="BA1383" i="2"/>
  <c r="W1383" i="2"/>
  <c r="AL1383" i="2"/>
  <c r="AV1383" i="2"/>
  <c r="AQ1383" i="2"/>
  <c r="BU1382" i="2"/>
  <c r="BM1382" i="2"/>
  <c r="BR1382" i="2" s="1"/>
  <c r="S1383" i="2" l="1"/>
  <c r="Q1383" i="2"/>
  <c r="BL1383" i="2"/>
  <c r="CA1383" i="2"/>
  <c r="BY1383" i="2"/>
  <c r="CF1383" i="2"/>
  <c r="BJ1383" i="2"/>
  <c r="CD1383" i="2"/>
  <c r="BZ1383" i="2"/>
  <c r="CE1383" i="2"/>
  <c r="BK1383" i="2"/>
  <c r="M1383" i="2"/>
  <c r="R1383" i="2" s="1"/>
  <c r="T1382" i="2"/>
  <c r="AY1383" i="2"/>
  <c r="BC1383" i="2" s="1"/>
  <c r="U1383" i="2"/>
  <c r="Y1383" i="2" s="1"/>
  <c r="AE1383" i="2"/>
  <c r="AT1383" i="2"/>
  <c r="AX1383" i="2" s="1"/>
  <c r="AJ1383" i="2"/>
  <c r="AO1383" i="2"/>
  <c r="BD1383" i="2"/>
  <c r="AD1383" i="2"/>
  <c r="BS1382" i="2"/>
  <c r="BQ1383" i="2"/>
  <c r="BO1383" i="2"/>
  <c r="BP1383" i="2"/>
  <c r="CJ1383" i="2" l="1"/>
  <c r="CL1383" i="2"/>
  <c r="CK1383" i="2"/>
  <c r="BW1382" i="2"/>
  <c r="CH1382" i="2" s="1"/>
  <c r="K1383" i="2"/>
  <c r="P1383" i="2" s="1"/>
  <c r="BH1383" i="2"/>
  <c r="F1384" i="2"/>
  <c r="BI1383" i="2"/>
  <c r="AI1383" i="2"/>
  <c r="AS1383" i="2"/>
  <c r="BX1383" i="2"/>
  <c r="AN1383" i="2"/>
  <c r="CC1383" i="2"/>
  <c r="CG1383" i="2" s="1"/>
  <c r="BN1383" i="2"/>
  <c r="CI1383" i="2" l="1"/>
  <c r="CM1383" i="2" s="1"/>
  <c r="AA1384" i="2"/>
  <c r="AB1384" i="2"/>
  <c r="Z1384" i="2"/>
  <c r="AC1384" i="2"/>
  <c r="AU1384" i="2"/>
  <c r="AK1384" i="2"/>
  <c r="AZ1384" i="2"/>
  <c r="BT1383" i="2"/>
  <c r="O1383" i="2"/>
  <c r="AR1384" i="2"/>
  <c r="AH1384" i="2"/>
  <c r="BB1384" i="2"/>
  <c r="AM1384" i="2"/>
  <c r="BG1384" i="2"/>
  <c r="I1385" i="2" s="1"/>
  <c r="X1384" i="2"/>
  <c r="AW1384" i="2"/>
  <c r="BV1383" i="2"/>
  <c r="BM1383" i="2"/>
  <c r="BR1383" i="2" s="1"/>
  <c r="W1384" i="2"/>
  <c r="AG1384" i="2"/>
  <c r="BF1384" i="2"/>
  <c r="H1385" i="2" s="1"/>
  <c r="AL1384" i="2"/>
  <c r="AQ1384" i="2"/>
  <c r="AV1384" i="2"/>
  <c r="BA1384" i="2"/>
  <c r="BU1383" i="2"/>
  <c r="J1384" i="2"/>
  <c r="AP1384" i="2" l="1"/>
  <c r="AF1384" i="2"/>
  <c r="BJ1384" i="2" s="1"/>
  <c r="V1384" i="2"/>
  <c r="BE1384" i="2"/>
  <c r="G1385" i="2" s="1"/>
  <c r="BZ1384" i="2"/>
  <c r="CF1384" i="2"/>
  <c r="T1383" i="2"/>
  <c r="AO1384" i="2"/>
  <c r="U1384" i="2"/>
  <c r="BD1384" i="2"/>
  <c r="AT1384" i="2"/>
  <c r="AX1384" i="2" s="1"/>
  <c r="AE1384" i="2"/>
  <c r="AJ1384" i="2"/>
  <c r="AD1384" i="2"/>
  <c r="AY1384" i="2"/>
  <c r="BC1384" i="2" s="1"/>
  <c r="BS1383" i="2"/>
  <c r="M1384" i="2"/>
  <c r="R1384" i="2" s="1"/>
  <c r="CE1384" i="2"/>
  <c r="BL1384" i="2"/>
  <c r="BK1384" i="2"/>
  <c r="N1384" i="2"/>
  <c r="S1384" i="2" s="1"/>
  <c r="CA1384" i="2"/>
  <c r="L1384" i="2"/>
  <c r="Q1384" i="2" s="1"/>
  <c r="BO1384" i="2"/>
  <c r="BQ1384" i="2"/>
  <c r="BP1384" i="2"/>
  <c r="CK1384" i="2" l="1"/>
  <c r="CJ1384" i="2"/>
  <c r="CL1384" i="2"/>
  <c r="Y1384" i="2"/>
  <c r="BY1384" i="2"/>
  <c r="CD1384" i="2"/>
  <c r="BG1385" i="2"/>
  <c r="I1386" i="2" s="1"/>
  <c r="BW1383" i="2"/>
  <c r="CH1383" i="2" s="1"/>
  <c r="K1384" i="2"/>
  <c r="P1384" i="2" s="1"/>
  <c r="BI1384" i="2"/>
  <c r="AI1384" i="2"/>
  <c r="AS1384" i="2"/>
  <c r="BX1384" i="2"/>
  <c r="BH1384" i="2"/>
  <c r="F1385" i="2"/>
  <c r="AN1384" i="2"/>
  <c r="CC1384" i="2"/>
  <c r="BN1384" i="2"/>
  <c r="CG1384" i="2" l="1"/>
  <c r="CI1384" i="2"/>
  <c r="CM1384" i="2" s="1"/>
  <c r="AA1385" i="2"/>
  <c r="AB1385" i="2"/>
  <c r="Z1385" i="2"/>
  <c r="AM1385" i="2"/>
  <c r="AC1385" i="2"/>
  <c r="AG1385" i="2"/>
  <c r="BB1385" i="2"/>
  <c r="X1385" i="2"/>
  <c r="BU1384" i="2"/>
  <c r="M1385" i="2" s="1"/>
  <c r="AW1385" i="2"/>
  <c r="AH1385" i="2"/>
  <c r="BV1384" i="2"/>
  <c r="N1385" i="2" s="1"/>
  <c r="W1385" i="2"/>
  <c r="AL1385" i="2"/>
  <c r="BA1385" i="2"/>
  <c r="AQ1385" i="2"/>
  <c r="BF1385" i="2"/>
  <c r="H1386" i="2" s="1"/>
  <c r="AV1385" i="2"/>
  <c r="AR1385" i="2"/>
  <c r="AU1385" i="2"/>
  <c r="V1385" i="2"/>
  <c r="AZ1385" i="2"/>
  <c r="AF1385" i="2"/>
  <c r="AP1385" i="2"/>
  <c r="AK1385" i="2"/>
  <c r="BE1385" i="2"/>
  <c r="G1386" i="2" s="1"/>
  <c r="J1385" i="2"/>
  <c r="BM1384" i="2"/>
  <c r="BR1384" i="2" s="1"/>
  <c r="O1384" i="2"/>
  <c r="S1385" i="2" l="1"/>
  <c r="R1385" i="2"/>
  <c r="BT1384" i="2"/>
  <c r="L1385" i="2" s="1"/>
  <c r="Q1385" i="2" s="1"/>
  <c r="CF1385" i="2"/>
  <c r="BL1385" i="2"/>
  <c r="BZ1385" i="2"/>
  <c r="CE1385" i="2"/>
  <c r="BK1385" i="2"/>
  <c r="BJ1385" i="2"/>
  <c r="CA1385" i="2"/>
  <c r="CD1385" i="2"/>
  <c r="BY1385" i="2"/>
  <c r="T1384" i="2"/>
  <c r="AT1385" i="2"/>
  <c r="AX1385" i="2" s="1"/>
  <c r="U1385" i="2"/>
  <c r="Y1385" i="2" s="1"/>
  <c r="BD1385" i="2"/>
  <c r="AY1385" i="2"/>
  <c r="BC1385" i="2" s="1"/>
  <c r="AE1385" i="2"/>
  <c r="AO1385" i="2"/>
  <c r="AJ1385" i="2"/>
  <c r="BS1384" i="2"/>
  <c r="BO1385" i="2"/>
  <c r="BP1385" i="2"/>
  <c r="BQ1385" i="2"/>
  <c r="CJ1385" i="2" l="1"/>
  <c r="CK1385" i="2"/>
  <c r="CL1385" i="2"/>
  <c r="BW1384" i="2"/>
  <c r="CH1384" i="2" s="1"/>
  <c r="K1385" i="2"/>
  <c r="P1385" i="2" s="1"/>
  <c r="AS1385" i="2"/>
  <c r="BX1385" i="2"/>
  <c r="AD1385" i="2"/>
  <c r="AA1386" i="2" s="1"/>
  <c r="BI1385" i="2"/>
  <c r="AI1385" i="2"/>
  <c r="AN1385" i="2"/>
  <c r="CC1385" i="2"/>
  <c r="CG1385" i="2" s="1"/>
  <c r="BH1385" i="2"/>
  <c r="F1386" i="2"/>
  <c r="BN1385" i="2"/>
  <c r="CI1385" i="2" l="1"/>
  <c r="CM1385" i="2" s="1"/>
  <c r="Z1386" i="2"/>
  <c r="AC1386" i="2"/>
  <c r="AB1386" i="2"/>
  <c r="W1386" i="2"/>
  <c r="AV1386" i="2"/>
  <c r="AQ1386" i="2"/>
  <c r="BA1386" i="2"/>
  <c r="AL1386" i="2"/>
  <c r="BF1386" i="2"/>
  <c r="H1387" i="2" s="1"/>
  <c r="AG1386" i="2"/>
  <c r="BU1385" i="2"/>
  <c r="AU1386" i="2"/>
  <c r="AZ1386" i="2"/>
  <c r="AK1386" i="2"/>
  <c r="AP1386" i="2"/>
  <c r="BE1386" i="2"/>
  <c r="G1387" i="2" s="1"/>
  <c r="AF1386" i="2"/>
  <c r="V1386" i="2"/>
  <c r="BT1385" i="2"/>
  <c r="BG1386" i="2"/>
  <c r="I1387" i="2" s="1"/>
  <c r="AW1386" i="2"/>
  <c r="AM1386" i="2"/>
  <c r="X1386" i="2"/>
  <c r="BB1386" i="2"/>
  <c r="AH1386" i="2"/>
  <c r="AR1386" i="2"/>
  <c r="BV1385" i="2"/>
  <c r="O1385" i="2"/>
  <c r="J1386" i="2"/>
  <c r="BM1385" i="2"/>
  <c r="BR1385" i="2" s="1"/>
  <c r="BK1386" i="2" l="1"/>
  <c r="BJ1386" i="2"/>
  <c r="CE1386" i="2"/>
  <c r="BL1386" i="2"/>
  <c r="CA1386" i="2"/>
  <c r="BY1386" i="2"/>
  <c r="T1385" i="2"/>
  <c r="AE1386" i="2"/>
  <c r="U1386" i="2"/>
  <c r="Y1386" i="2" s="1"/>
  <c r="BD1386" i="2"/>
  <c r="AY1386" i="2"/>
  <c r="BC1386" i="2" s="1"/>
  <c r="AO1386" i="2"/>
  <c r="AJ1386" i="2"/>
  <c r="AT1386" i="2"/>
  <c r="AX1386" i="2" s="1"/>
  <c r="AD1386" i="2"/>
  <c r="BS1385" i="2"/>
  <c r="N1386" i="2"/>
  <c r="S1386" i="2" s="1"/>
  <c r="L1386" i="2"/>
  <c r="Q1386" i="2" s="1"/>
  <c r="BZ1386" i="2"/>
  <c r="CF1386" i="2"/>
  <c r="CD1386" i="2"/>
  <c r="M1386" i="2"/>
  <c r="R1386" i="2" s="1"/>
  <c r="BO1386" i="2"/>
  <c r="BP1386" i="2"/>
  <c r="BQ1386" i="2"/>
  <c r="CJ1386" i="2" l="1"/>
  <c r="CL1386" i="2"/>
  <c r="CK1386" i="2"/>
  <c r="BH1386" i="2"/>
  <c r="F1387" i="2"/>
  <c r="AN1386" i="2"/>
  <c r="CC1386" i="2"/>
  <c r="CG1386" i="2" s="1"/>
  <c r="BW1385" i="2"/>
  <c r="CH1385" i="2" s="1"/>
  <c r="K1386" i="2"/>
  <c r="P1386" i="2" s="1"/>
  <c r="AS1386" i="2"/>
  <c r="BX1386" i="2"/>
  <c r="AI1386" i="2"/>
  <c r="BI1386" i="2"/>
  <c r="BN1386" i="2"/>
  <c r="CI1386" i="2" l="1"/>
  <c r="CM1386" i="2" s="1"/>
  <c r="BE1387" i="2"/>
  <c r="G1388" i="2" s="1"/>
  <c r="Z1387" i="2"/>
  <c r="AB1387" i="2"/>
  <c r="AC1387" i="2"/>
  <c r="AA1387" i="2"/>
  <c r="BU1386" i="2"/>
  <c r="M1387" i="2" s="1"/>
  <c r="BG1387" i="2"/>
  <c r="I1388" i="2" s="1"/>
  <c r="AF1387" i="2"/>
  <c r="BT1386" i="2"/>
  <c r="L1387" i="2" s="1"/>
  <c r="AQ1387" i="2"/>
  <c r="AV1387" i="2"/>
  <c r="AG1387" i="2"/>
  <c r="BA1387" i="2"/>
  <c r="AL1387" i="2"/>
  <c r="AP1387" i="2"/>
  <c r="BV1386" i="2"/>
  <c r="N1387" i="2" s="1"/>
  <c r="AU1387" i="2"/>
  <c r="V1387" i="2"/>
  <c r="AK1387" i="2"/>
  <c r="AZ1387" i="2"/>
  <c r="BB1387" i="2"/>
  <c r="AR1387" i="2"/>
  <c r="AM1387" i="2"/>
  <c r="BF1387" i="2"/>
  <c r="H1388" i="2" s="1"/>
  <c r="W1387" i="2"/>
  <c r="AH1387" i="2"/>
  <c r="X1387" i="2"/>
  <c r="AW1387" i="2"/>
  <c r="BM1386" i="2"/>
  <c r="BR1386" i="2" s="1"/>
  <c r="O1386" i="2"/>
  <c r="J1387" i="2"/>
  <c r="S1387" i="2" l="1"/>
  <c r="R1387" i="2"/>
  <c r="Q1387" i="2"/>
  <c r="BY1387" i="2"/>
  <c r="BK1387" i="2"/>
  <c r="CE1387" i="2"/>
  <c r="CD1387" i="2"/>
  <c r="BJ1387" i="2"/>
  <c r="CA1387" i="2"/>
  <c r="CF1387" i="2"/>
  <c r="BZ1387" i="2"/>
  <c r="BL1387" i="2"/>
  <c r="T1386" i="2"/>
  <c r="AT1387" i="2"/>
  <c r="AX1387" i="2" s="1"/>
  <c r="AE1387" i="2"/>
  <c r="U1387" i="2"/>
  <c r="Y1387" i="2" s="1"/>
  <c r="AO1387" i="2"/>
  <c r="BD1387" i="2"/>
  <c r="AY1387" i="2"/>
  <c r="BC1387" i="2" s="1"/>
  <c r="AJ1387" i="2"/>
  <c r="BS1386" i="2"/>
  <c r="BP1387" i="2"/>
  <c r="BQ1387" i="2"/>
  <c r="BO1387" i="2"/>
  <c r="CL1387" i="2" l="1"/>
  <c r="CK1387" i="2"/>
  <c r="CJ1387" i="2"/>
  <c r="AB1388" i="2"/>
  <c r="AD1387" i="2"/>
  <c r="BW1386" i="2"/>
  <c r="CH1386" i="2" s="1"/>
  <c r="K1387" i="2"/>
  <c r="P1387" i="2" s="1"/>
  <c r="BH1387" i="2"/>
  <c r="F1388" i="2"/>
  <c r="BI1387" i="2"/>
  <c r="AI1387" i="2"/>
  <c r="AS1387" i="2"/>
  <c r="BX1387" i="2"/>
  <c r="AN1387" i="2"/>
  <c r="CC1387" i="2"/>
  <c r="CG1387" i="2" s="1"/>
  <c r="BN1387" i="2"/>
  <c r="CI1387" i="2" l="1"/>
  <c r="CM1387" i="2" s="1"/>
  <c r="AA1388" i="2"/>
  <c r="AC1388" i="2"/>
  <c r="Z1388" i="2"/>
  <c r="J1388" i="2"/>
  <c r="BF1388" i="2"/>
  <c r="H1389" i="2" s="1"/>
  <c r="AL1388" i="2"/>
  <c r="AQ1388" i="2"/>
  <c r="AV1388" i="2"/>
  <c r="W1388" i="2"/>
  <c r="AG1388" i="2"/>
  <c r="BA1388" i="2"/>
  <c r="BU1387" i="2"/>
  <c r="AH1388" i="2"/>
  <c r="AR1388" i="2"/>
  <c r="BG1388" i="2"/>
  <c r="I1389" i="2" s="1"/>
  <c r="BB1388" i="2"/>
  <c r="AW1388" i="2"/>
  <c r="AM1388" i="2"/>
  <c r="X1388" i="2"/>
  <c r="BV1387" i="2"/>
  <c r="O1387" i="2"/>
  <c r="BM1387" i="2"/>
  <c r="BR1387" i="2" s="1"/>
  <c r="AK1388" i="2"/>
  <c r="AU1388" i="2"/>
  <c r="AZ1388" i="2"/>
  <c r="AP1388" i="2"/>
  <c r="AF1388" i="2"/>
  <c r="BE1388" i="2"/>
  <c r="G1389" i="2" s="1"/>
  <c r="V1388" i="2"/>
  <c r="BT1387" i="2"/>
  <c r="BJ1388" i="2" l="1"/>
  <c r="BK1388" i="2"/>
  <c r="CF1388" i="2"/>
  <c r="CD1388" i="2"/>
  <c r="CA1388" i="2"/>
  <c r="BZ1388" i="2"/>
  <c r="L1388" i="2"/>
  <c r="Q1388" i="2" s="1"/>
  <c r="BY1388" i="2"/>
  <c r="T1387" i="2"/>
  <c r="AY1388" i="2"/>
  <c r="BC1388" i="2" s="1"/>
  <c r="AT1388" i="2"/>
  <c r="AX1388" i="2" s="1"/>
  <c r="AE1388" i="2"/>
  <c r="U1388" i="2"/>
  <c r="Y1388" i="2" s="1"/>
  <c r="AO1388" i="2"/>
  <c r="AJ1388" i="2"/>
  <c r="BD1388" i="2"/>
  <c r="AD1388" i="2"/>
  <c r="BS1387" i="2"/>
  <c r="CE1388" i="2"/>
  <c r="N1388" i="2"/>
  <c r="S1388" i="2" s="1"/>
  <c r="BL1388" i="2"/>
  <c r="M1388" i="2"/>
  <c r="R1388" i="2" s="1"/>
  <c r="BP1388" i="2"/>
  <c r="BQ1388" i="2"/>
  <c r="BO1388" i="2"/>
  <c r="CL1388" i="2" l="1"/>
  <c r="CK1388" i="2"/>
  <c r="CJ1388" i="2"/>
  <c r="BW1387" i="2"/>
  <c r="CH1387" i="2" s="1"/>
  <c r="K1388" i="2"/>
  <c r="P1388" i="2" s="1"/>
  <c r="AS1388" i="2"/>
  <c r="BX1388" i="2"/>
  <c r="BH1388" i="2"/>
  <c r="F1389" i="2"/>
  <c r="BI1388" i="2"/>
  <c r="AI1388" i="2"/>
  <c r="AN1388" i="2"/>
  <c r="CC1388" i="2"/>
  <c r="CG1388" i="2" s="1"/>
  <c r="BN1388" i="2"/>
  <c r="CI1388" i="2" l="1"/>
  <c r="CM1388" i="2" s="1"/>
  <c r="AA1389" i="2"/>
  <c r="Z1389" i="2"/>
  <c r="AC1389" i="2"/>
  <c r="AB1389" i="2"/>
  <c r="BV1388" i="2"/>
  <c r="N1389" i="2" s="1"/>
  <c r="BA1389" i="2"/>
  <c r="AH1389" i="2"/>
  <c r="BB1389" i="2"/>
  <c r="AR1389" i="2"/>
  <c r="BG1389" i="2"/>
  <c r="I1390" i="2" s="1"/>
  <c r="X1389" i="2"/>
  <c r="AW1389" i="2"/>
  <c r="AM1389" i="2"/>
  <c r="BU1388" i="2"/>
  <c r="M1389" i="2" s="1"/>
  <c r="AG1389" i="2"/>
  <c r="BF1389" i="2"/>
  <c r="H1390" i="2" s="1"/>
  <c r="W1389" i="2"/>
  <c r="AL1389" i="2"/>
  <c r="AV1389" i="2"/>
  <c r="AQ1389" i="2"/>
  <c r="BM1388" i="2"/>
  <c r="BR1388" i="2" s="1"/>
  <c r="J1389" i="2"/>
  <c r="O1388" i="2"/>
  <c r="AK1389" i="2"/>
  <c r="AZ1389" i="2"/>
  <c r="AU1389" i="2"/>
  <c r="BE1389" i="2"/>
  <c r="G1390" i="2" s="1"/>
  <c r="V1389" i="2"/>
  <c r="AP1389" i="2"/>
  <c r="AF1389" i="2"/>
  <c r="BT1388" i="2"/>
  <c r="S1389" i="2" l="1"/>
  <c r="R1389" i="2"/>
  <c r="BK1389" i="2"/>
  <c r="BL1389" i="2"/>
  <c r="CA1389" i="2"/>
  <c r="CF1389" i="2"/>
  <c r="CE1389" i="2"/>
  <c r="BY1389" i="2"/>
  <c r="BZ1389" i="2"/>
  <c r="BJ1389" i="2"/>
  <c r="L1389" i="2"/>
  <c r="Q1389" i="2" s="1"/>
  <c r="T1388" i="2"/>
  <c r="AY1389" i="2"/>
  <c r="BC1389" i="2" s="1"/>
  <c r="BD1389" i="2"/>
  <c r="AE1389" i="2"/>
  <c r="AT1389" i="2"/>
  <c r="AX1389" i="2" s="1"/>
  <c r="U1389" i="2"/>
  <c r="Y1389" i="2" s="1"/>
  <c r="AO1389" i="2"/>
  <c r="AJ1389" i="2"/>
  <c r="BS1388" i="2"/>
  <c r="CD1389" i="2"/>
  <c r="BP1389" i="2"/>
  <c r="BO1389" i="2"/>
  <c r="BQ1389" i="2"/>
  <c r="CJ1389" i="2" l="1"/>
  <c r="CL1389" i="2"/>
  <c r="CK1389" i="2"/>
  <c r="AC1390" i="2"/>
  <c r="BW1388" i="2"/>
  <c r="CH1388" i="2" s="1"/>
  <c r="K1389" i="2"/>
  <c r="P1389" i="2" s="1"/>
  <c r="AN1389" i="2"/>
  <c r="CC1389" i="2"/>
  <c r="CG1389" i="2" s="1"/>
  <c r="AI1389" i="2"/>
  <c r="BI1389" i="2"/>
  <c r="AS1389" i="2"/>
  <c r="BX1389" i="2"/>
  <c r="BH1389" i="2"/>
  <c r="F1390" i="2"/>
  <c r="AD1389" i="2"/>
  <c r="BN1389" i="2"/>
  <c r="CI1389" i="2" l="1"/>
  <c r="CM1389" i="2" s="1"/>
  <c r="AB1390" i="2"/>
  <c r="Z1390" i="2"/>
  <c r="AA1390" i="2"/>
  <c r="AQ1390" i="2"/>
  <c r="BU1389" i="2"/>
  <c r="M1390" i="2" s="1"/>
  <c r="BF1390" i="2"/>
  <c r="H1391" i="2" s="1"/>
  <c r="AG1390" i="2"/>
  <c r="AV1390" i="2"/>
  <c r="AL1390" i="2"/>
  <c r="BA1390" i="2"/>
  <c r="W1390" i="2"/>
  <c r="AM1390" i="2"/>
  <c r="BB1390" i="2"/>
  <c r="X1390" i="2"/>
  <c r="BG1390" i="2"/>
  <c r="I1391" i="2" s="1"/>
  <c r="AH1390" i="2"/>
  <c r="AR1390" i="2"/>
  <c r="AW1390" i="2"/>
  <c r="BV1389" i="2"/>
  <c r="AF1390" i="2"/>
  <c r="AP1390" i="2"/>
  <c r="BE1390" i="2"/>
  <c r="G1391" i="2" s="1"/>
  <c r="AU1390" i="2"/>
  <c r="V1390" i="2"/>
  <c r="AK1390" i="2"/>
  <c r="AZ1390" i="2"/>
  <c r="BT1389" i="2"/>
  <c r="J1390" i="2"/>
  <c r="BM1389" i="2"/>
  <c r="BR1389" i="2" s="1"/>
  <c r="O1389" i="2"/>
  <c r="R1390" i="2" l="1"/>
  <c r="CE1390" i="2"/>
  <c r="BZ1390" i="2"/>
  <c r="CD1390" i="2"/>
  <c r="BK1390" i="2"/>
  <c r="CA1390" i="2"/>
  <c r="BY1390" i="2"/>
  <c r="L1390" i="2"/>
  <c r="Q1390" i="2" s="1"/>
  <c r="BJ1390" i="2"/>
  <c r="T1389" i="2"/>
  <c r="U1390" i="2"/>
  <c r="Y1390" i="2" s="1"/>
  <c r="AT1390" i="2"/>
  <c r="AX1390" i="2" s="1"/>
  <c r="BD1390" i="2"/>
  <c r="AE1390" i="2"/>
  <c r="AO1390" i="2"/>
  <c r="AJ1390" i="2"/>
  <c r="AY1390" i="2"/>
  <c r="BC1390" i="2" s="1"/>
  <c r="AD1390" i="2"/>
  <c r="BS1389" i="2"/>
  <c r="N1390" i="2"/>
  <c r="S1390" i="2" s="1"/>
  <c r="BL1390" i="2"/>
  <c r="CF1390" i="2"/>
  <c r="BO1390" i="2"/>
  <c r="BP1390" i="2"/>
  <c r="BQ1390" i="2"/>
  <c r="CL1390" i="2" l="1"/>
  <c r="CJ1390" i="2"/>
  <c r="CK1390" i="2"/>
  <c r="X1391" i="2"/>
  <c r="BH1390" i="2"/>
  <c r="F1391" i="2"/>
  <c r="AN1390" i="2"/>
  <c r="CC1390" i="2"/>
  <c r="CG1390" i="2" s="1"/>
  <c r="AS1390" i="2"/>
  <c r="BX1390" i="2"/>
  <c r="K1390" i="2"/>
  <c r="P1390" i="2" s="1"/>
  <c r="BW1389" i="2"/>
  <c r="CH1389" i="2" s="1"/>
  <c r="AI1390" i="2"/>
  <c r="BI1390" i="2"/>
  <c r="BN1390" i="2"/>
  <c r="CI1390" i="2" l="1"/>
  <c r="CM1390" i="2" s="1"/>
  <c r="AK1391" i="2"/>
  <c r="Z1391" i="2"/>
  <c r="AB1391" i="2"/>
  <c r="AC1391" i="2"/>
  <c r="AA1391" i="2"/>
  <c r="AH1391" i="2"/>
  <c r="BG1391" i="2"/>
  <c r="I1392" i="2" s="1"/>
  <c r="BV1390" i="2"/>
  <c r="N1391" i="2" s="1"/>
  <c r="AW1391" i="2"/>
  <c r="AR1391" i="2"/>
  <c r="BB1391" i="2"/>
  <c r="AM1391" i="2"/>
  <c r="O1390" i="2"/>
  <c r="J1391" i="2"/>
  <c r="BM1390" i="2"/>
  <c r="BR1390" i="2" s="1"/>
  <c r="AU1391" i="2"/>
  <c r="V1391" i="2"/>
  <c r="BE1391" i="2"/>
  <c r="G1392" i="2" s="1"/>
  <c r="AF1391" i="2"/>
  <c r="AP1391" i="2"/>
  <c r="AZ1391" i="2"/>
  <c r="BT1390" i="2"/>
  <c r="W1391" i="2"/>
  <c r="AV1391" i="2"/>
  <c r="AL1391" i="2"/>
  <c r="BA1391" i="2"/>
  <c r="BF1391" i="2"/>
  <c r="H1392" i="2" s="1"/>
  <c r="AQ1391" i="2"/>
  <c r="AG1391" i="2"/>
  <c r="BU1390" i="2"/>
  <c r="S1391" i="2" l="1"/>
  <c r="BK1391" i="2"/>
  <c r="CA1391" i="2"/>
  <c r="BL1391" i="2"/>
  <c r="CF1391" i="2"/>
  <c r="L1391" i="2"/>
  <c r="Q1391" i="2" s="1"/>
  <c r="CD1391" i="2"/>
  <c r="M1391" i="2"/>
  <c r="R1391" i="2" s="1"/>
  <c r="T1390" i="2"/>
  <c r="AJ1391" i="2"/>
  <c r="AE1391" i="2"/>
  <c r="AD1391" i="2"/>
  <c r="AT1391" i="2"/>
  <c r="AX1391" i="2" s="1"/>
  <c r="AY1391" i="2"/>
  <c r="BC1391" i="2" s="1"/>
  <c r="U1391" i="2"/>
  <c r="Y1391" i="2" s="1"/>
  <c r="AO1391" i="2"/>
  <c r="BD1391" i="2"/>
  <c r="BS1390" i="2"/>
  <c r="CE1391" i="2"/>
  <c r="BY1391" i="2"/>
  <c r="BZ1391" i="2"/>
  <c r="BJ1391" i="2"/>
  <c r="BQ1391" i="2"/>
  <c r="BP1391" i="2"/>
  <c r="BO1391" i="2"/>
  <c r="CJ1391" i="2" l="1"/>
  <c r="CL1391" i="2"/>
  <c r="CK1391" i="2"/>
  <c r="AI1391" i="2"/>
  <c r="BI1391" i="2"/>
  <c r="AN1391" i="2"/>
  <c r="CC1391" i="2"/>
  <c r="CG1391" i="2" s="1"/>
  <c r="BW1390" i="2"/>
  <c r="CH1390" i="2" s="1"/>
  <c r="K1391" i="2"/>
  <c r="P1391" i="2" s="1"/>
  <c r="BH1391" i="2"/>
  <c r="F1392" i="2"/>
  <c r="BX1391" i="2"/>
  <c r="AS1391" i="2"/>
  <c r="BN1391" i="2"/>
  <c r="CI1391" i="2" l="1"/>
  <c r="CM1391" i="2" s="1"/>
  <c r="AK1392" i="2"/>
  <c r="Z1392" i="2"/>
  <c r="AB1392" i="2"/>
  <c r="AC1392" i="2"/>
  <c r="AA1392" i="2"/>
  <c r="AW1392" i="2"/>
  <c r="AH1392" i="2"/>
  <c r="BV1391" i="2"/>
  <c r="N1392" i="2" s="1"/>
  <c r="AM1392" i="2"/>
  <c r="AR1392" i="2"/>
  <c r="X1392" i="2"/>
  <c r="BG1392" i="2"/>
  <c r="I1393" i="2" s="1"/>
  <c r="BB1392" i="2"/>
  <c r="BM1391" i="2"/>
  <c r="BR1391" i="2" s="1"/>
  <c r="O1391" i="2"/>
  <c r="J1392" i="2"/>
  <c r="AL1392" i="2"/>
  <c r="AG1392" i="2"/>
  <c r="AV1392" i="2"/>
  <c r="BA1392" i="2"/>
  <c r="AQ1392" i="2"/>
  <c r="BF1392" i="2"/>
  <c r="H1393" i="2" s="1"/>
  <c r="W1392" i="2"/>
  <c r="BU1391" i="2"/>
  <c r="BE1392" i="2"/>
  <c r="G1393" i="2" s="1"/>
  <c r="AP1392" i="2"/>
  <c r="V1392" i="2"/>
  <c r="AU1392" i="2"/>
  <c r="AZ1392" i="2"/>
  <c r="AF1392" i="2"/>
  <c r="BT1391" i="2"/>
  <c r="S1392" i="2" l="1"/>
  <c r="BL1392" i="2"/>
  <c r="CF1392" i="2"/>
  <c r="CA1392" i="2"/>
  <c r="BZ1392" i="2"/>
  <c r="BK1392" i="2"/>
  <c r="BY1392" i="2"/>
  <c r="L1392" i="2"/>
  <c r="Q1392" i="2" s="1"/>
  <c r="CD1392" i="2"/>
  <c r="M1392" i="2"/>
  <c r="R1392" i="2" s="1"/>
  <c r="CE1392" i="2"/>
  <c r="BJ1392" i="2"/>
  <c r="T1391" i="2"/>
  <c r="AT1392" i="2"/>
  <c r="AX1392" i="2" s="1"/>
  <c r="BD1392" i="2"/>
  <c r="AO1392" i="2"/>
  <c r="U1392" i="2"/>
  <c r="Y1392" i="2" s="1"/>
  <c r="AD1392" i="2"/>
  <c r="AY1392" i="2"/>
  <c r="BC1392" i="2" s="1"/>
  <c r="AE1392" i="2"/>
  <c r="AJ1392" i="2"/>
  <c r="BS1391" i="2"/>
  <c r="BQ1392" i="2"/>
  <c r="BO1392" i="2"/>
  <c r="BP1392" i="2"/>
  <c r="CL1392" i="2" l="1"/>
  <c r="CJ1392" i="2"/>
  <c r="CK1392" i="2"/>
  <c r="BW1391" i="2"/>
  <c r="CH1391" i="2" s="1"/>
  <c r="K1392" i="2"/>
  <c r="P1392" i="2" s="1"/>
  <c r="AN1392" i="2"/>
  <c r="CC1392" i="2"/>
  <c r="CG1392" i="2" s="1"/>
  <c r="BI1392" i="2"/>
  <c r="AI1392" i="2"/>
  <c r="AS1392" i="2"/>
  <c r="BX1392" i="2"/>
  <c r="BH1392" i="2"/>
  <c r="F1393" i="2"/>
  <c r="BN1392" i="2"/>
  <c r="CI1392" i="2" l="1"/>
  <c r="CM1392" i="2" s="1"/>
  <c r="AA1393" i="2"/>
  <c r="Z1393" i="2"/>
  <c r="AC1393" i="2"/>
  <c r="AB1393" i="2"/>
  <c r="BB1393" i="2"/>
  <c r="AW1393" i="2"/>
  <c r="BV1392" i="2"/>
  <c r="N1393" i="2" s="1"/>
  <c r="AH1393" i="2"/>
  <c r="AM1393" i="2"/>
  <c r="X1393" i="2"/>
  <c r="AR1393" i="2"/>
  <c r="BG1393" i="2"/>
  <c r="I1394" i="2" s="1"/>
  <c r="J1393" i="2"/>
  <c r="O1392" i="2"/>
  <c r="AZ1393" i="2"/>
  <c r="V1393" i="2"/>
  <c r="AP1393" i="2"/>
  <c r="AF1393" i="2"/>
  <c r="BE1393" i="2"/>
  <c r="G1394" i="2" s="1"/>
  <c r="AK1393" i="2"/>
  <c r="AU1393" i="2"/>
  <c r="BT1392" i="2"/>
  <c r="W1393" i="2"/>
  <c r="AQ1393" i="2"/>
  <c r="AL1393" i="2"/>
  <c r="BA1393" i="2"/>
  <c r="BF1393" i="2"/>
  <c r="H1394" i="2" s="1"/>
  <c r="AG1393" i="2"/>
  <c r="AV1393" i="2"/>
  <c r="BU1392" i="2"/>
  <c r="M1393" i="2" s="1"/>
  <c r="BM1392" i="2"/>
  <c r="BR1392" i="2" s="1"/>
  <c r="R1393" i="2" l="1"/>
  <c r="S1393" i="2"/>
  <c r="CF1393" i="2"/>
  <c r="BL1393" i="2"/>
  <c r="CA1393" i="2"/>
  <c r="CD1393" i="2"/>
  <c r="BK1393" i="2"/>
  <c r="BZ1393" i="2"/>
  <c r="L1393" i="2"/>
  <c r="Q1393" i="2" s="1"/>
  <c r="BJ1393" i="2"/>
  <c r="BY1393" i="2"/>
  <c r="CE1393" i="2"/>
  <c r="T1392" i="2"/>
  <c r="AJ1393" i="2"/>
  <c r="AE1393" i="2"/>
  <c r="AD1393" i="2"/>
  <c r="BD1393" i="2"/>
  <c r="AY1393" i="2"/>
  <c r="BC1393" i="2" s="1"/>
  <c r="AO1393" i="2"/>
  <c r="AT1393" i="2"/>
  <c r="AX1393" i="2" s="1"/>
  <c r="U1393" i="2"/>
  <c r="Y1393" i="2" s="1"/>
  <c r="BS1392" i="2"/>
  <c r="BP1393" i="2"/>
  <c r="BQ1393" i="2"/>
  <c r="BO1393" i="2"/>
  <c r="CK1393" i="2" l="1"/>
  <c r="CL1393" i="2"/>
  <c r="CJ1393" i="2"/>
  <c r="AS1393" i="2"/>
  <c r="BX1393" i="2"/>
  <c r="AI1393" i="2"/>
  <c r="BI1393" i="2"/>
  <c r="K1393" i="2"/>
  <c r="P1393" i="2" s="1"/>
  <c r="BW1392" i="2"/>
  <c r="CH1392" i="2" s="1"/>
  <c r="AN1393" i="2"/>
  <c r="CC1393" i="2"/>
  <c r="CG1393" i="2" s="1"/>
  <c r="BH1393" i="2"/>
  <c r="F1394" i="2"/>
  <c r="BN1393" i="2"/>
  <c r="CI1393" i="2" l="1"/>
  <c r="CM1393" i="2" s="1"/>
  <c r="AA1394" i="2"/>
  <c r="Z1394" i="2"/>
  <c r="AC1394" i="2"/>
  <c r="AB1394" i="2"/>
  <c r="O1393" i="2"/>
  <c r="BU1393" i="2"/>
  <c r="AV1394" i="2"/>
  <c r="BA1394" i="2"/>
  <c r="AQ1394" i="2"/>
  <c r="W1394" i="2"/>
  <c r="AL1394" i="2"/>
  <c r="BF1394" i="2"/>
  <c r="H1395" i="2" s="1"/>
  <c r="AG1394" i="2"/>
  <c r="AM1394" i="2"/>
  <c r="BB1394" i="2"/>
  <c r="BG1394" i="2"/>
  <c r="I1395" i="2" s="1"/>
  <c r="X1394" i="2"/>
  <c r="AH1394" i="2"/>
  <c r="AR1394" i="2"/>
  <c r="AW1394" i="2"/>
  <c r="BV1393" i="2"/>
  <c r="V1394" i="2"/>
  <c r="BE1394" i="2"/>
  <c r="G1395" i="2" s="1"/>
  <c r="AU1394" i="2"/>
  <c r="AZ1394" i="2"/>
  <c r="AF1394" i="2"/>
  <c r="AP1394" i="2"/>
  <c r="AK1394" i="2"/>
  <c r="BT1393" i="2"/>
  <c r="J1394" i="2"/>
  <c r="BM1393" i="2"/>
  <c r="BR1393" i="2" s="1"/>
  <c r="CE1394" i="2" l="1"/>
  <c r="BK1394" i="2"/>
  <c r="CA1394" i="2"/>
  <c r="CD1394" i="2"/>
  <c r="BZ1394" i="2"/>
  <c r="M1394" i="2"/>
  <c r="R1394" i="2" s="1"/>
  <c r="BY1394" i="2"/>
  <c r="T1393" i="2"/>
  <c r="AD1394" i="2"/>
  <c r="AO1394" i="2"/>
  <c r="BD1394" i="2"/>
  <c r="AJ1394" i="2"/>
  <c r="AT1394" i="2"/>
  <c r="AX1394" i="2" s="1"/>
  <c r="U1394" i="2"/>
  <c r="Y1394" i="2" s="1"/>
  <c r="AE1394" i="2"/>
  <c r="AY1394" i="2"/>
  <c r="BC1394" i="2" s="1"/>
  <c r="BS1393" i="2"/>
  <c r="L1394" i="2"/>
  <c r="Q1394" i="2" s="1"/>
  <c r="BJ1394" i="2"/>
  <c r="N1394" i="2"/>
  <c r="S1394" i="2" s="1"/>
  <c r="BL1394" i="2"/>
  <c r="CF1394" i="2"/>
  <c r="BP1394" i="2"/>
  <c r="BQ1394" i="2"/>
  <c r="BO1394" i="2"/>
  <c r="CJ1394" i="2" l="1"/>
  <c r="CK1394" i="2"/>
  <c r="CL1394" i="2"/>
  <c r="AI1394" i="2"/>
  <c r="BI1394" i="2"/>
  <c r="BH1394" i="2"/>
  <c r="F1395" i="2"/>
  <c r="BX1394" i="2"/>
  <c r="AS1394" i="2"/>
  <c r="BW1393" i="2"/>
  <c r="CH1393" i="2" s="1"/>
  <c r="K1394" i="2"/>
  <c r="P1394" i="2" s="1"/>
  <c r="AN1394" i="2"/>
  <c r="CC1394" i="2"/>
  <c r="CG1394" i="2" s="1"/>
  <c r="BN1394" i="2"/>
  <c r="CI1394" i="2" l="1"/>
  <c r="CM1394" i="2" s="1"/>
  <c r="V1395" i="2"/>
  <c r="Z1395" i="2"/>
  <c r="AB1395" i="2"/>
  <c r="AC1395" i="2"/>
  <c r="BV1394" i="2"/>
  <c r="N1395" i="2" s="1"/>
  <c r="AK1395" i="2"/>
  <c r="AR1395" i="2"/>
  <c r="X1395" i="2"/>
  <c r="AH1395" i="2"/>
  <c r="BG1395" i="2"/>
  <c r="I1396" i="2" s="1"/>
  <c r="AW1395" i="2"/>
  <c r="AM1395" i="2"/>
  <c r="BB1395" i="2"/>
  <c r="O1394" i="2"/>
  <c r="BA1395" i="2"/>
  <c r="W1395" i="2"/>
  <c r="BF1395" i="2"/>
  <c r="H1396" i="2" s="1"/>
  <c r="AV1395" i="2"/>
  <c r="AG1395" i="2"/>
  <c r="AL1395" i="2"/>
  <c r="AQ1395" i="2"/>
  <c r="BU1394" i="2"/>
  <c r="J1395" i="2"/>
  <c r="BM1394" i="2"/>
  <c r="BR1394" i="2" s="1"/>
  <c r="AF1395" i="2" l="1"/>
  <c r="AZ1395" i="2"/>
  <c r="BT1394" i="2"/>
  <c r="L1395" i="2" s="1"/>
  <c r="AA1395" i="2"/>
  <c r="S1395" i="2" s="1"/>
  <c r="AP1395" i="2"/>
  <c r="AU1395" i="2"/>
  <c r="BE1395" i="2"/>
  <c r="G1396" i="2" s="1"/>
  <c r="BZ1395" i="2"/>
  <c r="BL1395" i="2"/>
  <c r="CF1395" i="2"/>
  <c r="CA1395" i="2"/>
  <c r="BK1395" i="2"/>
  <c r="CE1395" i="2"/>
  <c r="T1394" i="2"/>
  <c r="AY1395" i="2"/>
  <c r="AJ1395" i="2"/>
  <c r="BD1395" i="2"/>
  <c r="U1395" i="2"/>
  <c r="Y1395" i="2" s="1"/>
  <c r="AO1395" i="2"/>
  <c r="AT1395" i="2"/>
  <c r="AE1395" i="2"/>
  <c r="BS1394" i="2"/>
  <c r="M1395" i="2"/>
  <c r="BP1395" i="2"/>
  <c r="BQ1395" i="2"/>
  <c r="AX1395" i="2" l="1"/>
  <c r="R1395" i="2"/>
  <c r="W1396" i="2" s="1"/>
  <c r="Q1395" i="2"/>
  <c r="CK1395" i="2"/>
  <c r="CL1395" i="2"/>
  <c r="BC1395" i="2"/>
  <c r="AD1395" i="2"/>
  <c r="BJ1395" i="2"/>
  <c r="CD1395" i="2"/>
  <c r="BY1395" i="2"/>
  <c r="BW1394" i="2"/>
  <c r="CH1394" i="2" s="1"/>
  <c r="K1395" i="2"/>
  <c r="P1395" i="2" s="1"/>
  <c r="BI1395" i="2"/>
  <c r="AI1395" i="2"/>
  <c r="BH1395" i="2"/>
  <c r="F1396" i="2"/>
  <c r="AN1395" i="2"/>
  <c r="CC1395" i="2"/>
  <c r="BX1395" i="2"/>
  <c r="AS1395" i="2"/>
  <c r="BN1395" i="2"/>
  <c r="BO1395" i="2"/>
  <c r="CG1395" i="2" l="1"/>
  <c r="CJ1395" i="2"/>
  <c r="CI1395" i="2"/>
  <c r="AA1396" i="2"/>
  <c r="Z1396" i="2"/>
  <c r="AB1396" i="2"/>
  <c r="AC1396" i="2"/>
  <c r="AG1396" i="2"/>
  <c r="BU1395" i="2"/>
  <c r="M1396" i="2" s="1"/>
  <c r="BF1396" i="2"/>
  <c r="H1397" i="2" s="1"/>
  <c r="AV1396" i="2"/>
  <c r="AL1396" i="2"/>
  <c r="BA1396" i="2"/>
  <c r="AQ1396" i="2"/>
  <c r="X1396" i="2"/>
  <c r="BV1395" i="2"/>
  <c r="N1396" i="2" s="1"/>
  <c r="AW1396" i="2"/>
  <c r="AR1396" i="2"/>
  <c r="AM1396" i="2"/>
  <c r="AH1396" i="2"/>
  <c r="BG1396" i="2"/>
  <c r="I1397" i="2" s="1"/>
  <c r="BB1396" i="2"/>
  <c r="BM1395" i="2"/>
  <c r="BR1395" i="2" s="1"/>
  <c r="O1395" i="2"/>
  <c r="J1396" i="2"/>
  <c r="AF1396" i="2"/>
  <c r="AU1396" i="2"/>
  <c r="AP1396" i="2"/>
  <c r="V1396" i="2"/>
  <c r="AZ1396" i="2"/>
  <c r="AK1396" i="2"/>
  <c r="BE1396" i="2"/>
  <c r="G1397" i="2" s="1"/>
  <c r="BT1395" i="2"/>
  <c r="S1396" i="2" l="1"/>
  <c r="R1396" i="2"/>
  <c r="CM1395" i="2"/>
  <c r="BZ1396" i="2"/>
  <c r="CE1396" i="2"/>
  <c r="BK1396" i="2"/>
  <c r="CF1396" i="2"/>
  <c r="CA1396" i="2"/>
  <c r="BL1396" i="2"/>
  <c r="CD1396" i="2"/>
  <c r="BJ1396" i="2"/>
  <c r="T1395" i="2"/>
  <c r="AJ1396" i="2"/>
  <c r="AD1396" i="2"/>
  <c r="AT1396" i="2"/>
  <c r="AX1396" i="2" s="1"/>
  <c r="U1396" i="2"/>
  <c r="Y1396" i="2" s="1"/>
  <c r="AE1396" i="2"/>
  <c r="BD1396" i="2"/>
  <c r="AO1396" i="2"/>
  <c r="AY1396" i="2"/>
  <c r="BC1396" i="2" s="1"/>
  <c r="BS1395" i="2"/>
  <c r="L1396" i="2"/>
  <c r="Q1396" i="2" s="1"/>
  <c r="BY1396" i="2"/>
  <c r="BP1396" i="2"/>
  <c r="BO1396" i="2"/>
  <c r="BQ1396" i="2"/>
  <c r="CL1396" i="2" l="1"/>
  <c r="CK1396" i="2"/>
  <c r="CJ1396" i="2"/>
  <c r="BX1396" i="2"/>
  <c r="AS1396" i="2"/>
  <c r="BH1396" i="2"/>
  <c r="F1397" i="2"/>
  <c r="BW1395" i="2"/>
  <c r="CH1395" i="2" s="1"/>
  <c r="K1396" i="2"/>
  <c r="P1396" i="2" s="1"/>
  <c r="AI1396" i="2"/>
  <c r="BI1396" i="2"/>
  <c r="CC1396" i="2"/>
  <c r="CG1396" i="2" s="1"/>
  <c r="AN1396" i="2"/>
  <c r="BN1396" i="2"/>
  <c r="CI1396" i="2" l="1"/>
  <c r="CM1396" i="2" s="1"/>
  <c r="AK1397" i="2"/>
  <c r="AB1397" i="2"/>
  <c r="Z1397" i="2"/>
  <c r="AA1397" i="2"/>
  <c r="AC1397" i="2"/>
  <c r="W1397" i="2"/>
  <c r="BT1396" i="2"/>
  <c r="L1397" i="2" s="1"/>
  <c r="BE1397" i="2"/>
  <c r="G1398" i="2" s="1"/>
  <c r="V1397" i="2"/>
  <c r="AZ1397" i="2"/>
  <c r="AF1397" i="2"/>
  <c r="AP1397" i="2"/>
  <c r="BU1396" i="2"/>
  <c r="M1397" i="2" s="1"/>
  <c r="AV1397" i="2"/>
  <c r="AQ1397" i="2"/>
  <c r="BA1397" i="2"/>
  <c r="AG1397" i="2"/>
  <c r="BF1397" i="2"/>
  <c r="H1398" i="2" s="1"/>
  <c r="AL1397" i="2"/>
  <c r="BB1397" i="2"/>
  <c r="AH1397" i="2"/>
  <c r="AW1397" i="2"/>
  <c r="X1397" i="2"/>
  <c r="AR1397" i="2"/>
  <c r="AM1397" i="2"/>
  <c r="BG1397" i="2"/>
  <c r="I1398" i="2" s="1"/>
  <c r="BV1396" i="2"/>
  <c r="O1396" i="2"/>
  <c r="J1397" i="2"/>
  <c r="BM1396" i="2"/>
  <c r="BR1396" i="2" s="1"/>
  <c r="R1397" i="2" l="1"/>
  <c r="Q1397" i="2"/>
  <c r="AU1397" i="2"/>
  <c r="CD1397" i="2" s="1"/>
  <c r="BY1397" i="2"/>
  <c r="CE1397" i="2"/>
  <c r="BK1397" i="2"/>
  <c r="BZ1397" i="2"/>
  <c r="CA1397" i="2"/>
  <c r="BL1397" i="2"/>
  <c r="N1397" i="2"/>
  <c r="S1397" i="2" s="1"/>
  <c r="T1396" i="2"/>
  <c r="AT1397" i="2"/>
  <c r="AY1397" i="2"/>
  <c r="BC1397" i="2" s="1"/>
  <c r="AO1397" i="2"/>
  <c r="U1397" i="2"/>
  <c r="Y1397" i="2" s="1"/>
  <c r="AJ1397" i="2"/>
  <c r="AE1397" i="2"/>
  <c r="BD1397" i="2"/>
  <c r="BS1396" i="2"/>
  <c r="CF1397" i="2"/>
  <c r="BP1397" i="2"/>
  <c r="BQ1397" i="2"/>
  <c r="CK1397" i="2" l="1"/>
  <c r="CL1397" i="2"/>
  <c r="AX1397" i="2"/>
  <c r="BJ1397" i="2"/>
  <c r="BH1397" i="2"/>
  <c r="F1398" i="2"/>
  <c r="AS1397" i="2"/>
  <c r="BX1397" i="2"/>
  <c r="AI1397" i="2"/>
  <c r="BI1397" i="2"/>
  <c r="AN1397" i="2"/>
  <c r="CC1397" i="2"/>
  <c r="CG1397" i="2" s="1"/>
  <c r="BW1396" i="2"/>
  <c r="CH1396" i="2" s="1"/>
  <c r="K1397" i="2"/>
  <c r="P1397" i="2" s="1"/>
  <c r="AD1397" i="2"/>
  <c r="AA1398" i="2" s="1"/>
  <c r="BN1397" i="2"/>
  <c r="BO1397" i="2"/>
  <c r="CI1397" i="2" l="1"/>
  <c r="CJ1397" i="2"/>
  <c r="AC1398" i="2"/>
  <c r="AB1398" i="2"/>
  <c r="Z1398" i="2"/>
  <c r="BF1398" i="2"/>
  <c r="H1399" i="2" s="1"/>
  <c r="AG1398" i="2"/>
  <c r="BA1398" i="2"/>
  <c r="BU1397" i="2"/>
  <c r="M1398" i="2" s="1"/>
  <c r="W1398" i="2"/>
  <c r="AQ1398" i="2"/>
  <c r="AV1398" i="2"/>
  <c r="AL1398" i="2"/>
  <c r="BM1397" i="2"/>
  <c r="BR1397" i="2" s="1"/>
  <c r="O1397" i="2"/>
  <c r="V1398" i="2"/>
  <c r="AZ1398" i="2"/>
  <c r="BE1398" i="2"/>
  <c r="G1399" i="2" s="1"/>
  <c r="AF1398" i="2"/>
  <c r="AU1398" i="2"/>
  <c r="AK1398" i="2"/>
  <c r="AP1398" i="2"/>
  <c r="BT1397" i="2"/>
  <c r="L1398" i="2" s="1"/>
  <c r="J1398" i="2"/>
  <c r="AW1398" i="2"/>
  <c r="BG1398" i="2"/>
  <c r="I1399" i="2" s="1"/>
  <c r="AM1398" i="2"/>
  <c r="AH1398" i="2"/>
  <c r="BB1398" i="2"/>
  <c r="AR1398" i="2"/>
  <c r="X1398" i="2"/>
  <c r="BV1397" i="2"/>
  <c r="Q1398" i="2" l="1"/>
  <c r="R1398" i="2"/>
  <c r="CM1397" i="2"/>
  <c r="BZ1398" i="2"/>
  <c r="BK1398" i="2"/>
  <c r="CE1398" i="2"/>
  <c r="CA1398" i="2"/>
  <c r="BL1398" i="2"/>
  <c r="BY1398" i="2"/>
  <c r="BJ1398" i="2"/>
  <c r="N1398" i="2"/>
  <c r="S1398" i="2" s="1"/>
  <c r="T1397" i="2"/>
  <c r="AJ1398" i="2"/>
  <c r="AY1398" i="2"/>
  <c r="BC1398" i="2" s="1"/>
  <c r="U1398" i="2"/>
  <c r="Y1398" i="2" s="1"/>
  <c r="BD1398" i="2"/>
  <c r="AO1398" i="2"/>
  <c r="AE1398" i="2"/>
  <c r="AT1398" i="2"/>
  <c r="AX1398" i="2" s="1"/>
  <c r="BS1397" i="2"/>
  <c r="CF1398" i="2"/>
  <c r="CD1398" i="2"/>
  <c r="BQ1398" i="2"/>
  <c r="BP1398" i="2"/>
  <c r="BO1398" i="2"/>
  <c r="CJ1398" i="2" l="1"/>
  <c r="CL1398" i="2"/>
  <c r="CK1398" i="2"/>
  <c r="AB1399" i="2"/>
  <c r="BW1397" i="2"/>
  <c r="CH1397" i="2" s="1"/>
  <c r="K1398" i="2"/>
  <c r="P1398" i="2" s="1"/>
  <c r="BH1398" i="2"/>
  <c r="F1399" i="2"/>
  <c r="AN1398" i="2"/>
  <c r="CC1398" i="2"/>
  <c r="CG1398" i="2" s="1"/>
  <c r="AI1398" i="2"/>
  <c r="BI1398" i="2"/>
  <c r="AS1398" i="2"/>
  <c r="BX1398" i="2"/>
  <c r="AD1398" i="2"/>
  <c r="BN1398" i="2"/>
  <c r="CI1398" i="2" l="1"/>
  <c r="CM1398" i="2" s="1"/>
  <c r="AA1399" i="2"/>
  <c r="AC1399" i="2"/>
  <c r="Z1399" i="2"/>
  <c r="BT1398" i="2"/>
  <c r="L1399" i="2" s="1"/>
  <c r="AP1399" i="2"/>
  <c r="AZ1399" i="2"/>
  <c r="BE1399" i="2"/>
  <c r="G1400" i="2" s="1"/>
  <c r="V1399" i="2"/>
  <c r="AK1399" i="2"/>
  <c r="AU1399" i="2"/>
  <c r="AF1399" i="2"/>
  <c r="BU1398" i="2"/>
  <c r="BA1399" i="2"/>
  <c r="AG1399" i="2"/>
  <c r="AQ1399" i="2"/>
  <c r="AV1399" i="2"/>
  <c r="BF1399" i="2"/>
  <c r="H1400" i="2" s="1"/>
  <c r="AL1399" i="2"/>
  <c r="W1399" i="2"/>
  <c r="X1399" i="2"/>
  <c r="BG1399" i="2"/>
  <c r="I1400" i="2" s="1"/>
  <c r="AM1399" i="2"/>
  <c r="AH1399" i="2"/>
  <c r="AR1399" i="2"/>
  <c r="AW1399" i="2"/>
  <c r="BB1399" i="2"/>
  <c r="BV1398" i="2"/>
  <c r="BM1398" i="2"/>
  <c r="BR1398" i="2" s="1"/>
  <c r="O1398" i="2"/>
  <c r="J1399" i="2"/>
  <c r="Q1399" i="2" l="1"/>
  <c r="BY1399" i="2"/>
  <c r="BJ1399" i="2"/>
  <c r="CD1399" i="2"/>
  <c r="CE1399" i="2"/>
  <c r="CA1399" i="2"/>
  <c r="BK1399" i="2"/>
  <c r="BL1399" i="2"/>
  <c r="T1398" i="2"/>
  <c r="U1399" i="2"/>
  <c r="Y1399" i="2" s="1"/>
  <c r="AT1399" i="2"/>
  <c r="AX1399" i="2" s="1"/>
  <c r="AD1399" i="2"/>
  <c r="AO1399" i="2"/>
  <c r="AJ1399" i="2"/>
  <c r="AY1399" i="2"/>
  <c r="BC1399" i="2" s="1"/>
  <c r="BD1399" i="2"/>
  <c r="AE1399" i="2"/>
  <c r="BS1398" i="2"/>
  <c r="N1399" i="2"/>
  <c r="S1399" i="2" s="1"/>
  <c r="CF1399" i="2"/>
  <c r="M1399" i="2"/>
  <c r="R1399" i="2" s="1"/>
  <c r="BZ1399" i="2"/>
  <c r="BO1399" i="2"/>
  <c r="BQ1399" i="2"/>
  <c r="BP1399" i="2"/>
  <c r="CK1399" i="2" l="1"/>
  <c r="CL1399" i="2"/>
  <c r="CJ1399" i="2"/>
  <c r="AL1400" i="2"/>
  <c r="BH1399" i="2"/>
  <c r="F1400" i="2"/>
  <c r="K1399" i="2"/>
  <c r="P1399" i="2" s="1"/>
  <c r="BW1398" i="2"/>
  <c r="CH1398" i="2" s="1"/>
  <c r="AN1399" i="2"/>
  <c r="CC1399" i="2"/>
  <c r="CG1399" i="2" s="1"/>
  <c r="AI1399" i="2"/>
  <c r="BI1399" i="2"/>
  <c r="AS1399" i="2"/>
  <c r="BX1399" i="2"/>
  <c r="BN1399" i="2"/>
  <c r="CI1399" i="2" l="1"/>
  <c r="CM1399" i="2" s="1"/>
  <c r="AA1400" i="2"/>
  <c r="AB1400" i="2"/>
  <c r="Z1400" i="2"/>
  <c r="AC1400" i="2"/>
  <c r="BV1399" i="2"/>
  <c r="N1400" i="2" s="1"/>
  <c r="AV1400" i="2"/>
  <c r="AG1400" i="2"/>
  <c r="W1400" i="2"/>
  <c r="AQ1400" i="2"/>
  <c r="BU1399" i="2"/>
  <c r="M1400" i="2" s="1"/>
  <c r="BF1400" i="2"/>
  <c r="H1401" i="2" s="1"/>
  <c r="BA1400" i="2"/>
  <c r="X1400" i="2"/>
  <c r="BB1400" i="2"/>
  <c r="AM1400" i="2"/>
  <c r="AW1400" i="2"/>
  <c r="AR1400" i="2"/>
  <c r="AH1400" i="2"/>
  <c r="BG1400" i="2"/>
  <c r="I1401" i="2" s="1"/>
  <c r="J1400" i="2"/>
  <c r="BM1399" i="2"/>
  <c r="BR1399" i="2" s="1"/>
  <c r="O1399" i="2"/>
  <c r="V1400" i="2"/>
  <c r="BE1400" i="2"/>
  <c r="G1401" i="2" s="1"/>
  <c r="AZ1400" i="2"/>
  <c r="AP1400" i="2"/>
  <c r="AF1400" i="2"/>
  <c r="AU1400" i="2"/>
  <c r="AK1400" i="2"/>
  <c r="BT1399" i="2"/>
  <c r="S1400" i="2" l="1"/>
  <c r="R1400" i="2"/>
  <c r="CE1400" i="2"/>
  <c r="BK1400" i="2"/>
  <c r="BL1400" i="2"/>
  <c r="BZ1400" i="2"/>
  <c r="CF1400" i="2"/>
  <c r="CA1400" i="2"/>
  <c r="L1400" i="2"/>
  <c r="Q1400" i="2" s="1"/>
  <c r="CD1400" i="2"/>
  <c r="BY1400" i="2"/>
  <c r="T1399" i="2"/>
  <c r="AY1400" i="2"/>
  <c r="BC1400" i="2" s="1"/>
  <c r="AE1400" i="2"/>
  <c r="AT1400" i="2"/>
  <c r="AX1400" i="2" s="1"/>
  <c r="AJ1400" i="2"/>
  <c r="U1400" i="2"/>
  <c r="Y1400" i="2" s="1"/>
  <c r="BD1400" i="2"/>
  <c r="AO1400" i="2"/>
  <c r="BS1399" i="2"/>
  <c r="BJ1400" i="2"/>
  <c r="BP1400" i="2"/>
  <c r="BQ1400" i="2"/>
  <c r="BO1400" i="2"/>
  <c r="CJ1400" i="2" l="1"/>
  <c r="CL1400" i="2"/>
  <c r="CK1400" i="2"/>
  <c r="AC1401" i="2"/>
  <c r="K1400" i="2"/>
  <c r="P1400" i="2" s="1"/>
  <c r="BW1399" i="2"/>
  <c r="CH1399" i="2" s="1"/>
  <c r="AN1400" i="2"/>
  <c r="CC1400" i="2"/>
  <c r="CG1400" i="2" s="1"/>
  <c r="BX1400" i="2"/>
  <c r="AS1400" i="2"/>
  <c r="BH1400" i="2"/>
  <c r="F1401" i="2"/>
  <c r="AI1400" i="2"/>
  <c r="BI1400" i="2"/>
  <c r="AD1400" i="2"/>
  <c r="BN1400" i="2"/>
  <c r="CI1400" i="2" l="1"/>
  <c r="CM1400" i="2" s="1"/>
  <c r="Z1401" i="2"/>
  <c r="AB1401" i="2"/>
  <c r="AA1401" i="2"/>
  <c r="AG1401" i="2"/>
  <c r="BA1401" i="2"/>
  <c r="AV1401" i="2"/>
  <c r="BU1400" i="2"/>
  <c r="M1401" i="2" s="1"/>
  <c r="AL1401" i="2"/>
  <c r="W1401" i="2"/>
  <c r="AQ1401" i="2"/>
  <c r="BF1401" i="2"/>
  <c r="H1402" i="2" s="1"/>
  <c r="AH1401" i="2"/>
  <c r="BG1401" i="2"/>
  <c r="I1402" i="2" s="1"/>
  <c r="AW1401" i="2"/>
  <c r="X1401" i="2"/>
  <c r="AR1401" i="2"/>
  <c r="AM1401" i="2"/>
  <c r="BB1401" i="2"/>
  <c r="BV1400" i="2"/>
  <c r="J1401" i="2"/>
  <c r="BM1400" i="2"/>
  <c r="BR1400" i="2" s="1"/>
  <c r="AK1401" i="2"/>
  <c r="AF1401" i="2"/>
  <c r="AU1401" i="2"/>
  <c r="V1401" i="2"/>
  <c r="BE1401" i="2"/>
  <c r="G1402" i="2" s="1"/>
  <c r="AP1401" i="2"/>
  <c r="AZ1401" i="2"/>
  <c r="BT1400" i="2"/>
  <c r="O1400" i="2"/>
  <c r="R1401" i="2" l="1"/>
  <c r="BK1401" i="2"/>
  <c r="CE1401" i="2"/>
  <c r="BZ1401" i="2"/>
  <c r="CA1401" i="2"/>
  <c r="BY1401" i="2"/>
  <c r="T1400" i="2"/>
  <c r="AY1401" i="2"/>
  <c r="BC1401" i="2" s="1"/>
  <c r="AO1401" i="2"/>
  <c r="BD1401" i="2"/>
  <c r="AJ1401" i="2"/>
  <c r="AT1401" i="2"/>
  <c r="AX1401" i="2" s="1"/>
  <c r="AE1401" i="2"/>
  <c r="U1401" i="2"/>
  <c r="Y1401" i="2" s="1"/>
  <c r="AD1401" i="2"/>
  <c r="BS1400" i="2"/>
  <c r="CD1401" i="2"/>
  <c r="L1401" i="2"/>
  <c r="Q1401" i="2" s="1"/>
  <c r="CF1401" i="2"/>
  <c r="BJ1401" i="2"/>
  <c r="N1401" i="2"/>
  <c r="S1401" i="2" s="1"/>
  <c r="BL1401" i="2"/>
  <c r="BP1401" i="2"/>
  <c r="BO1401" i="2"/>
  <c r="BQ1401" i="2"/>
  <c r="CL1401" i="2" l="1"/>
  <c r="CJ1401" i="2"/>
  <c r="CK1401" i="2"/>
  <c r="AI1401" i="2"/>
  <c r="BI1401" i="2"/>
  <c r="BX1401" i="2"/>
  <c r="AS1401" i="2"/>
  <c r="BW1400" i="2"/>
  <c r="CH1400" i="2" s="1"/>
  <c r="K1401" i="2"/>
  <c r="P1401" i="2" s="1"/>
  <c r="AN1401" i="2"/>
  <c r="CC1401" i="2"/>
  <c r="CG1401" i="2" s="1"/>
  <c r="BH1401" i="2"/>
  <c r="F1402" i="2"/>
  <c r="BN1401" i="2"/>
  <c r="CI1401" i="2" l="1"/>
  <c r="CM1401" i="2" s="1"/>
  <c r="AA1402" i="2"/>
  <c r="Z1402" i="2"/>
  <c r="AB1402" i="2"/>
  <c r="AC1402" i="2"/>
  <c r="BF1402" i="2"/>
  <c r="H1403" i="2" s="1"/>
  <c r="BV1401" i="2"/>
  <c r="N1402" i="2" s="1"/>
  <c r="AV1402" i="2"/>
  <c r="AG1402" i="2"/>
  <c r="BT1401" i="2"/>
  <c r="L1402" i="2" s="1"/>
  <c r="BU1401" i="2"/>
  <c r="BA1402" i="2"/>
  <c r="AL1402" i="2"/>
  <c r="AQ1402" i="2"/>
  <c r="W1402" i="2"/>
  <c r="AH1402" i="2"/>
  <c r="AW1402" i="2"/>
  <c r="BG1402" i="2"/>
  <c r="I1403" i="2" s="1"/>
  <c r="AR1402" i="2"/>
  <c r="BB1402" i="2"/>
  <c r="X1402" i="2"/>
  <c r="AM1402" i="2"/>
  <c r="AU1402" i="2"/>
  <c r="AF1402" i="2"/>
  <c r="AZ1402" i="2"/>
  <c r="AP1402" i="2"/>
  <c r="V1402" i="2"/>
  <c r="AK1402" i="2"/>
  <c r="O1401" i="2"/>
  <c r="J1402" i="2"/>
  <c r="M1402" i="2"/>
  <c r="BM1401" i="2"/>
  <c r="BR1401" i="2" s="1"/>
  <c r="R1402" i="2" l="1"/>
  <c r="S1402" i="2"/>
  <c r="Q1402" i="2"/>
  <c r="BE1402" i="2"/>
  <c r="G1403" i="2" s="1"/>
  <c r="CF1402" i="2"/>
  <c r="BL1402" i="2"/>
  <c r="BK1402" i="2"/>
  <c r="CD1402" i="2"/>
  <c r="BZ1402" i="2"/>
  <c r="CA1402" i="2"/>
  <c r="CE1402" i="2"/>
  <c r="BJ1402" i="2"/>
  <c r="T1401" i="2"/>
  <c r="BD1402" i="2"/>
  <c r="U1402" i="2"/>
  <c r="Y1402" i="2" s="1"/>
  <c r="AT1402" i="2"/>
  <c r="AX1402" i="2" s="1"/>
  <c r="AE1402" i="2"/>
  <c r="AJ1402" i="2"/>
  <c r="AO1402" i="2"/>
  <c r="AY1402" i="2"/>
  <c r="BC1402" i="2" s="1"/>
  <c r="BS1401" i="2"/>
  <c r="BP1402" i="2"/>
  <c r="BQ1402" i="2"/>
  <c r="BO1402" i="2"/>
  <c r="CJ1402" i="2" l="1"/>
  <c r="CK1402" i="2"/>
  <c r="CL1402" i="2"/>
  <c r="BY1402" i="2"/>
  <c r="AC1403" i="2"/>
  <c r="BW1401" i="2"/>
  <c r="CH1401" i="2" s="1"/>
  <c r="K1402" i="2"/>
  <c r="P1402" i="2" s="1"/>
  <c r="AS1402" i="2"/>
  <c r="BX1402" i="2"/>
  <c r="AN1402" i="2"/>
  <c r="CC1402" i="2"/>
  <c r="CG1402" i="2" s="1"/>
  <c r="AD1402" i="2"/>
  <c r="BI1402" i="2"/>
  <c r="AI1402" i="2"/>
  <c r="BH1402" i="2"/>
  <c r="F1403" i="2"/>
  <c r="BN1402" i="2"/>
  <c r="CI1402" i="2" l="1"/>
  <c r="CM1402" i="2" s="1"/>
  <c r="AA1403" i="2"/>
  <c r="AB1403" i="2"/>
  <c r="Z1403" i="2"/>
  <c r="BF1403" i="2"/>
  <c r="H1404" i="2" s="1"/>
  <c r="AL1403" i="2"/>
  <c r="W1403" i="2"/>
  <c r="AG1403" i="2"/>
  <c r="AV1403" i="2"/>
  <c r="BU1402" i="2"/>
  <c r="M1403" i="2" s="1"/>
  <c r="BA1403" i="2"/>
  <c r="AQ1403" i="2"/>
  <c r="O1402" i="2"/>
  <c r="BM1402" i="2"/>
  <c r="BR1402" i="2" s="1"/>
  <c r="J1403" i="2"/>
  <c r="AZ1403" i="2"/>
  <c r="V1403" i="2"/>
  <c r="AK1403" i="2"/>
  <c r="AU1403" i="2"/>
  <c r="AF1403" i="2"/>
  <c r="BE1403" i="2"/>
  <c r="G1404" i="2" s="1"/>
  <c r="AP1403" i="2"/>
  <c r="BT1402" i="2"/>
  <c r="AM1403" i="2"/>
  <c r="BG1403" i="2"/>
  <c r="I1404" i="2" s="1"/>
  <c r="AW1403" i="2"/>
  <c r="AH1403" i="2"/>
  <c r="BB1403" i="2"/>
  <c r="AR1403" i="2"/>
  <c r="X1403" i="2"/>
  <c r="BV1402" i="2"/>
  <c r="N1403" i="2" s="1"/>
  <c r="S1403" i="2" l="1"/>
  <c r="R1403" i="2"/>
  <c r="BZ1403" i="2"/>
  <c r="BK1403" i="2"/>
  <c r="CE1403" i="2"/>
  <c r="BJ1403" i="2"/>
  <c r="CA1403" i="2"/>
  <c r="BY1403" i="2"/>
  <c r="L1403" i="2"/>
  <c r="Q1403" i="2" s="1"/>
  <c r="T1402" i="2"/>
  <c r="AY1403" i="2"/>
  <c r="BC1403" i="2" s="1"/>
  <c r="AT1403" i="2"/>
  <c r="AX1403" i="2" s="1"/>
  <c r="AO1403" i="2"/>
  <c r="AJ1403" i="2"/>
  <c r="AD1403" i="2"/>
  <c r="U1403" i="2"/>
  <c r="Y1403" i="2" s="1"/>
  <c r="AE1403" i="2"/>
  <c r="BD1403" i="2"/>
  <c r="BS1402" i="2"/>
  <c r="CD1403" i="2"/>
  <c r="BL1403" i="2"/>
  <c r="CF1403" i="2"/>
  <c r="BP1403" i="2"/>
  <c r="BO1403" i="2"/>
  <c r="BQ1403" i="2"/>
  <c r="CK1403" i="2" l="1"/>
  <c r="CJ1403" i="2"/>
  <c r="CL1403" i="2"/>
  <c r="AI1403" i="2"/>
  <c r="BI1403" i="2"/>
  <c r="AS1403" i="2"/>
  <c r="BX1403" i="2"/>
  <c r="K1403" i="2"/>
  <c r="P1403" i="2" s="1"/>
  <c r="BW1402" i="2"/>
  <c r="CH1402" i="2" s="1"/>
  <c r="BH1403" i="2"/>
  <c r="F1404" i="2"/>
  <c r="AN1403" i="2"/>
  <c r="CC1403" i="2"/>
  <c r="CG1403" i="2" s="1"/>
  <c r="BN1403" i="2"/>
  <c r="CI1403" i="2" l="1"/>
  <c r="CM1403" i="2" s="1"/>
  <c r="Z1404" i="2"/>
  <c r="AB1404" i="2"/>
  <c r="AC1404" i="2"/>
  <c r="AA1404" i="2"/>
  <c r="AG1404" i="2"/>
  <c r="BV1403" i="2"/>
  <c r="N1404" i="2" s="1"/>
  <c r="AL1404" i="2"/>
  <c r="BU1403" i="2"/>
  <c r="BF1404" i="2"/>
  <c r="H1405" i="2" s="1"/>
  <c r="W1404" i="2"/>
  <c r="AV1404" i="2"/>
  <c r="BA1404" i="2"/>
  <c r="AQ1404" i="2"/>
  <c r="BB1404" i="2"/>
  <c r="AH1404" i="2"/>
  <c r="BG1404" i="2"/>
  <c r="I1405" i="2" s="1"/>
  <c r="AM1404" i="2"/>
  <c r="AW1404" i="2"/>
  <c r="AR1404" i="2"/>
  <c r="X1404" i="2"/>
  <c r="BM1403" i="2"/>
  <c r="BR1403" i="2" s="1"/>
  <c r="J1404" i="2"/>
  <c r="O1403" i="2"/>
  <c r="AU1404" i="2"/>
  <c r="BE1404" i="2"/>
  <c r="G1405" i="2" s="1"/>
  <c r="AK1404" i="2"/>
  <c r="V1404" i="2"/>
  <c r="AZ1404" i="2"/>
  <c r="AF1404" i="2"/>
  <c r="AP1404" i="2"/>
  <c r="BT1403" i="2"/>
  <c r="M1404" i="2"/>
  <c r="R1404" i="2" l="1"/>
  <c r="S1404" i="2"/>
  <c r="BZ1404" i="2"/>
  <c r="BL1404" i="2"/>
  <c r="BK1404" i="2"/>
  <c r="CE1404" i="2"/>
  <c r="CF1404" i="2"/>
  <c r="CA1404" i="2"/>
  <c r="BY1404" i="2"/>
  <c r="BJ1404" i="2"/>
  <c r="CD1404" i="2"/>
  <c r="T1403" i="2"/>
  <c r="AT1404" i="2"/>
  <c r="AX1404" i="2" s="1"/>
  <c r="AY1404" i="2"/>
  <c r="BC1404" i="2" s="1"/>
  <c r="AE1404" i="2"/>
  <c r="BD1404" i="2"/>
  <c r="AD1404" i="2"/>
  <c r="AO1404" i="2"/>
  <c r="AJ1404" i="2"/>
  <c r="U1404" i="2"/>
  <c r="Y1404" i="2" s="1"/>
  <c r="BS1403" i="2"/>
  <c r="L1404" i="2"/>
  <c r="Q1404" i="2" s="1"/>
  <c r="BQ1404" i="2"/>
  <c r="BP1404" i="2"/>
  <c r="BO1404" i="2"/>
  <c r="CK1404" i="2" l="1"/>
  <c r="CL1404" i="2"/>
  <c r="CJ1404" i="2"/>
  <c r="BH1404" i="2"/>
  <c r="F1405" i="2"/>
  <c r="AN1404" i="2"/>
  <c r="CC1404" i="2"/>
  <c r="CG1404" i="2" s="1"/>
  <c r="BI1404" i="2"/>
  <c r="AI1404" i="2"/>
  <c r="BX1404" i="2"/>
  <c r="AS1404" i="2"/>
  <c r="BW1403" i="2"/>
  <c r="CH1403" i="2" s="1"/>
  <c r="K1404" i="2"/>
  <c r="P1404" i="2" s="1"/>
  <c r="BN1404" i="2"/>
  <c r="CI1404" i="2" l="1"/>
  <c r="CM1404" i="2" s="1"/>
  <c r="BT1404" i="2"/>
  <c r="L1405" i="2" s="1"/>
  <c r="Z1405" i="2"/>
  <c r="AB1405" i="2"/>
  <c r="AC1405" i="2"/>
  <c r="AR1405" i="2"/>
  <c r="BG1405" i="2"/>
  <c r="I1406" i="2" s="1"/>
  <c r="AH1405" i="2"/>
  <c r="BV1404" i="2"/>
  <c r="N1405" i="2" s="1"/>
  <c r="BB1405" i="2"/>
  <c r="AM1405" i="2"/>
  <c r="X1405" i="2"/>
  <c r="AW1405" i="2"/>
  <c r="AK1405" i="2"/>
  <c r="BE1405" i="2"/>
  <c r="G1406" i="2" s="1"/>
  <c r="AF1405" i="2"/>
  <c r="AU1405" i="2"/>
  <c r="AP1405" i="2"/>
  <c r="V1405" i="2"/>
  <c r="AZ1405" i="2"/>
  <c r="AG1405" i="2"/>
  <c r="BA1405" i="2"/>
  <c r="BF1405" i="2"/>
  <c r="H1406" i="2" s="1"/>
  <c r="AV1405" i="2"/>
  <c r="AQ1405" i="2"/>
  <c r="AL1405" i="2"/>
  <c r="W1405" i="2"/>
  <c r="BU1404" i="2"/>
  <c r="O1404" i="2"/>
  <c r="J1405" i="2"/>
  <c r="BM1404" i="2"/>
  <c r="BR1404" i="2" s="1"/>
  <c r="AA1405" i="2" l="1"/>
  <c r="Q1405" i="2" s="1"/>
  <c r="CA1405" i="2"/>
  <c r="BJ1405" i="2"/>
  <c r="CF1405" i="2"/>
  <c r="BL1405" i="2"/>
  <c r="BZ1405" i="2"/>
  <c r="CD1405" i="2"/>
  <c r="BY1405" i="2"/>
  <c r="CE1405" i="2"/>
  <c r="T1404" i="2"/>
  <c r="U1405" i="2"/>
  <c r="Y1405" i="2" s="1"/>
  <c r="AY1405" i="2"/>
  <c r="BC1405" i="2" s="1"/>
  <c r="AJ1405" i="2"/>
  <c r="AT1405" i="2"/>
  <c r="AX1405" i="2" s="1"/>
  <c r="AO1405" i="2"/>
  <c r="AE1405" i="2"/>
  <c r="BD1405" i="2"/>
  <c r="BS1404" i="2"/>
  <c r="BK1405" i="2"/>
  <c r="M1405" i="2"/>
  <c r="BO1405" i="2"/>
  <c r="BQ1405" i="2"/>
  <c r="BP1405" i="2"/>
  <c r="R1405" i="2" l="1"/>
  <c r="S1405" i="2"/>
  <c r="CK1405" i="2"/>
  <c r="CJ1405" i="2"/>
  <c r="CL1405" i="2"/>
  <c r="BW1404" i="2"/>
  <c r="CH1404" i="2" s="1"/>
  <c r="K1405" i="2"/>
  <c r="P1405" i="2" s="1"/>
  <c r="BH1405" i="2"/>
  <c r="F1406" i="2"/>
  <c r="AN1405" i="2"/>
  <c r="CC1405" i="2"/>
  <c r="CG1405" i="2" s="1"/>
  <c r="BI1405" i="2"/>
  <c r="AI1405" i="2"/>
  <c r="AS1405" i="2"/>
  <c r="BX1405" i="2"/>
  <c r="AD1405" i="2"/>
  <c r="AA1406" i="2" s="1"/>
  <c r="BN1405" i="2"/>
  <c r="CI1405" i="2" l="1"/>
  <c r="CM1405" i="2" s="1"/>
  <c r="AB1406" i="2"/>
  <c r="AC1406" i="2"/>
  <c r="Z1406" i="2"/>
  <c r="BU1405" i="2"/>
  <c r="M1406" i="2" s="1"/>
  <c r="AW1406" i="2"/>
  <c r="AQ1406" i="2"/>
  <c r="AL1406" i="2"/>
  <c r="AG1406" i="2"/>
  <c r="BF1406" i="2"/>
  <c r="H1407" i="2" s="1"/>
  <c r="AV1406" i="2"/>
  <c r="W1406" i="2"/>
  <c r="BA1406" i="2"/>
  <c r="BV1405" i="2"/>
  <c r="N1406" i="2" s="1"/>
  <c r="BB1406" i="2"/>
  <c r="AM1406" i="2"/>
  <c r="AH1406" i="2"/>
  <c r="BG1406" i="2"/>
  <c r="I1407" i="2" s="1"/>
  <c r="X1406" i="2"/>
  <c r="AR1406" i="2"/>
  <c r="J1406" i="2"/>
  <c r="AF1406" i="2"/>
  <c r="AU1406" i="2"/>
  <c r="AZ1406" i="2"/>
  <c r="AK1406" i="2"/>
  <c r="AP1406" i="2"/>
  <c r="BE1406" i="2"/>
  <c r="G1407" i="2" s="1"/>
  <c r="V1406" i="2"/>
  <c r="BT1405" i="2"/>
  <c r="BM1405" i="2"/>
  <c r="BR1405" i="2" s="1"/>
  <c r="O1405" i="2"/>
  <c r="S1406" i="2" l="1"/>
  <c r="R1406" i="2"/>
  <c r="BZ1406" i="2"/>
  <c r="CE1406" i="2"/>
  <c r="CA1406" i="2"/>
  <c r="BK1406" i="2"/>
  <c r="CF1406" i="2"/>
  <c r="BL1406" i="2"/>
  <c r="CD1406" i="2"/>
  <c r="BY1406" i="2"/>
  <c r="BJ1406" i="2"/>
  <c r="T1405" i="2"/>
  <c r="AO1406" i="2"/>
  <c r="BD1406" i="2"/>
  <c r="U1406" i="2"/>
  <c r="Y1406" i="2" s="1"/>
  <c r="AT1406" i="2"/>
  <c r="AX1406" i="2" s="1"/>
  <c r="AY1406" i="2"/>
  <c r="BC1406" i="2" s="1"/>
  <c r="AJ1406" i="2"/>
  <c r="AE1406" i="2"/>
  <c r="BS1405" i="2"/>
  <c r="L1406" i="2"/>
  <c r="Q1406" i="2" s="1"/>
  <c r="BO1406" i="2"/>
  <c r="BP1406" i="2"/>
  <c r="BQ1406" i="2"/>
  <c r="CL1406" i="2" l="1"/>
  <c r="CK1406" i="2"/>
  <c r="CJ1406" i="2"/>
  <c r="AB1407" i="2"/>
  <c r="AN1406" i="2"/>
  <c r="CC1406" i="2"/>
  <c r="CG1406" i="2" s="1"/>
  <c r="BH1406" i="2"/>
  <c r="F1407" i="2"/>
  <c r="AS1406" i="2"/>
  <c r="BX1406" i="2"/>
  <c r="BW1405" i="2"/>
  <c r="CH1405" i="2" s="1"/>
  <c r="K1406" i="2"/>
  <c r="P1406" i="2" s="1"/>
  <c r="AD1406" i="2"/>
  <c r="AI1406" i="2"/>
  <c r="BI1406" i="2"/>
  <c r="BN1406" i="2"/>
  <c r="CI1406" i="2" l="1"/>
  <c r="CM1406" i="2" s="1"/>
  <c r="Z1407" i="2"/>
  <c r="AC1407" i="2"/>
  <c r="AA1407" i="2"/>
  <c r="BT1406" i="2"/>
  <c r="L1407" i="2" s="1"/>
  <c r="BE1407" i="2"/>
  <c r="G1408" i="2" s="1"/>
  <c r="AK1407" i="2"/>
  <c r="AP1407" i="2"/>
  <c r="AF1407" i="2"/>
  <c r="AU1407" i="2"/>
  <c r="V1407" i="2"/>
  <c r="AZ1407" i="2"/>
  <c r="AH1407" i="2"/>
  <c r="BB1407" i="2"/>
  <c r="X1407" i="2"/>
  <c r="AR1407" i="2"/>
  <c r="AW1407" i="2"/>
  <c r="BG1407" i="2"/>
  <c r="I1408" i="2" s="1"/>
  <c r="AM1407" i="2"/>
  <c r="BV1406" i="2"/>
  <c r="BM1406" i="2"/>
  <c r="BR1406" i="2" s="1"/>
  <c r="O1406" i="2"/>
  <c r="BA1407" i="2"/>
  <c r="AG1407" i="2"/>
  <c r="BF1407" i="2"/>
  <c r="H1408" i="2" s="1"/>
  <c r="AV1407" i="2"/>
  <c r="AL1407" i="2"/>
  <c r="W1407" i="2"/>
  <c r="AQ1407" i="2"/>
  <c r="BU1406" i="2"/>
  <c r="J1407" i="2"/>
  <c r="Q1407" i="2" l="1"/>
  <c r="BY1407" i="2"/>
  <c r="CD1407" i="2"/>
  <c r="BJ1407" i="2"/>
  <c r="BZ1407" i="2"/>
  <c r="CF1407" i="2"/>
  <c r="CE1407" i="2"/>
  <c r="BK1407" i="2"/>
  <c r="T1406" i="2"/>
  <c r="AT1407" i="2"/>
  <c r="AX1407" i="2" s="1"/>
  <c r="AY1407" i="2"/>
  <c r="BC1407" i="2" s="1"/>
  <c r="AJ1407" i="2"/>
  <c r="U1407" i="2"/>
  <c r="Y1407" i="2" s="1"/>
  <c r="AO1407" i="2"/>
  <c r="AE1407" i="2"/>
  <c r="BD1407" i="2"/>
  <c r="BS1406" i="2"/>
  <c r="CA1407" i="2"/>
  <c r="M1407" i="2"/>
  <c r="R1407" i="2" s="1"/>
  <c r="N1407" i="2"/>
  <c r="S1407" i="2" s="1"/>
  <c r="BL1407" i="2"/>
  <c r="BQ1407" i="2"/>
  <c r="BP1407" i="2"/>
  <c r="BO1407" i="2"/>
  <c r="CL1407" i="2" l="1"/>
  <c r="CJ1407" i="2"/>
  <c r="CK1407" i="2"/>
  <c r="BW1406" i="2"/>
  <c r="CH1406" i="2" s="1"/>
  <c r="K1407" i="2"/>
  <c r="P1407" i="2" s="1"/>
  <c r="BH1407" i="2"/>
  <c r="F1408" i="2"/>
  <c r="AD1407" i="2"/>
  <c r="BI1407" i="2"/>
  <c r="AI1407" i="2"/>
  <c r="AN1407" i="2"/>
  <c r="CC1407" i="2"/>
  <c r="CG1407" i="2" s="1"/>
  <c r="AS1407" i="2"/>
  <c r="BX1407" i="2"/>
  <c r="BN1407" i="2"/>
  <c r="CI1407" i="2" l="1"/>
  <c r="CM1407" i="2" s="1"/>
  <c r="AA1408" i="2"/>
  <c r="AB1408" i="2"/>
  <c r="AC1408" i="2"/>
  <c r="AM1408" i="2"/>
  <c r="Z1408" i="2"/>
  <c r="AH1408" i="2"/>
  <c r="BA1408" i="2"/>
  <c r="AW1408" i="2"/>
  <c r="BB1408" i="2"/>
  <c r="X1408" i="2"/>
  <c r="BV1407" i="2"/>
  <c r="N1408" i="2" s="1"/>
  <c r="AR1408" i="2"/>
  <c r="BG1408" i="2"/>
  <c r="I1409" i="2" s="1"/>
  <c r="AG1408" i="2"/>
  <c r="BF1408" i="2"/>
  <c r="H1409" i="2" s="1"/>
  <c r="AQ1408" i="2"/>
  <c r="BU1407" i="2"/>
  <c r="M1408" i="2" s="1"/>
  <c r="AV1408" i="2"/>
  <c r="W1408" i="2"/>
  <c r="AL1408" i="2"/>
  <c r="AU1408" i="2"/>
  <c r="AP1408" i="2"/>
  <c r="AZ1408" i="2"/>
  <c r="AF1408" i="2"/>
  <c r="V1408" i="2"/>
  <c r="BE1408" i="2"/>
  <c r="G1409" i="2" s="1"/>
  <c r="AK1408" i="2"/>
  <c r="BT1407" i="2"/>
  <c r="L1408" i="2" s="1"/>
  <c r="O1407" i="2"/>
  <c r="BM1407" i="2"/>
  <c r="BR1407" i="2" s="1"/>
  <c r="J1408" i="2"/>
  <c r="S1408" i="2" l="1"/>
  <c r="R1408" i="2"/>
  <c r="Q1408" i="2"/>
  <c r="CF1408" i="2"/>
  <c r="CA1408" i="2"/>
  <c r="BL1408" i="2"/>
  <c r="BZ1408" i="2"/>
  <c r="CE1408" i="2"/>
  <c r="BK1408" i="2"/>
  <c r="CD1408" i="2"/>
  <c r="BJ1408" i="2"/>
  <c r="BY1408" i="2"/>
  <c r="T1407" i="2"/>
  <c r="AE1408" i="2"/>
  <c r="AY1408" i="2"/>
  <c r="BC1408" i="2" s="1"/>
  <c r="AJ1408" i="2"/>
  <c r="AD1408" i="2"/>
  <c r="BD1408" i="2"/>
  <c r="U1408" i="2"/>
  <c r="Y1408" i="2" s="1"/>
  <c r="AO1408" i="2"/>
  <c r="AT1408" i="2"/>
  <c r="AX1408" i="2" s="1"/>
  <c r="BS1407" i="2"/>
  <c r="BQ1408" i="2"/>
  <c r="BP1408" i="2"/>
  <c r="BO1408" i="2"/>
  <c r="CK1408" i="2" l="1"/>
  <c r="CL1408" i="2"/>
  <c r="CJ1408" i="2"/>
  <c r="BH1408" i="2"/>
  <c r="F1409" i="2"/>
  <c r="AI1408" i="2"/>
  <c r="BI1408" i="2"/>
  <c r="BW1407" i="2"/>
  <c r="CH1407" i="2" s="1"/>
  <c r="K1408" i="2"/>
  <c r="P1408" i="2" s="1"/>
  <c r="AS1408" i="2"/>
  <c r="BX1408" i="2"/>
  <c r="AN1408" i="2"/>
  <c r="CC1408" i="2"/>
  <c r="CG1408" i="2" s="1"/>
  <c r="BN1408" i="2"/>
  <c r="CI1408" i="2" l="1"/>
  <c r="CM1408" i="2" s="1"/>
  <c r="Z1409" i="2"/>
  <c r="AC1409" i="2"/>
  <c r="AB1409" i="2"/>
  <c r="AA1409" i="2"/>
  <c r="BT1408" i="2"/>
  <c r="L1409" i="2" s="1"/>
  <c r="V1409" i="2"/>
  <c r="AP1409" i="2"/>
  <c r="BE1409" i="2"/>
  <c r="G1410" i="2" s="1"/>
  <c r="AK1409" i="2"/>
  <c r="AF1409" i="2"/>
  <c r="AU1409" i="2"/>
  <c r="AZ1409" i="2"/>
  <c r="AW1409" i="2"/>
  <c r="BG1409" i="2"/>
  <c r="I1410" i="2" s="1"/>
  <c r="X1409" i="2"/>
  <c r="AR1409" i="2"/>
  <c r="BB1409" i="2"/>
  <c r="AM1409" i="2"/>
  <c r="AH1409" i="2"/>
  <c r="BV1408" i="2"/>
  <c r="BM1408" i="2"/>
  <c r="BR1408" i="2" s="1"/>
  <c r="AQ1409" i="2"/>
  <c r="AG1409" i="2"/>
  <c r="BA1409" i="2"/>
  <c r="BF1409" i="2"/>
  <c r="H1410" i="2" s="1"/>
  <c r="AV1409" i="2"/>
  <c r="AL1409" i="2"/>
  <c r="W1409" i="2"/>
  <c r="BU1408" i="2"/>
  <c r="J1409" i="2"/>
  <c r="O1408" i="2"/>
  <c r="Q1409" i="2" l="1"/>
  <c r="BY1409" i="2"/>
  <c r="CD1409" i="2"/>
  <c r="BJ1409" i="2"/>
  <c r="CF1409" i="2"/>
  <c r="BK1409" i="2"/>
  <c r="BL1409" i="2"/>
  <c r="BZ1409" i="2"/>
  <c r="T1408" i="2"/>
  <c r="AT1409" i="2"/>
  <c r="AX1409" i="2" s="1"/>
  <c r="AY1409" i="2"/>
  <c r="BC1409" i="2" s="1"/>
  <c r="AD1409" i="2"/>
  <c r="AE1409" i="2"/>
  <c r="AJ1409" i="2"/>
  <c r="U1409" i="2"/>
  <c r="Y1409" i="2" s="1"/>
  <c r="BD1409" i="2"/>
  <c r="AO1409" i="2"/>
  <c r="BS1408" i="2"/>
  <c r="M1409" i="2"/>
  <c r="R1409" i="2" s="1"/>
  <c r="CE1409" i="2"/>
  <c r="N1409" i="2"/>
  <c r="S1409" i="2" s="1"/>
  <c r="CA1409" i="2"/>
  <c r="BO1409" i="2"/>
  <c r="BP1409" i="2"/>
  <c r="BQ1409" i="2"/>
  <c r="CL1409" i="2" l="1"/>
  <c r="CJ1409" i="2"/>
  <c r="CK1409" i="2"/>
  <c r="BW1408" i="2"/>
  <c r="CH1408" i="2" s="1"/>
  <c r="K1409" i="2"/>
  <c r="P1409" i="2" s="1"/>
  <c r="AN1409" i="2"/>
  <c r="CC1409" i="2"/>
  <c r="CG1409" i="2" s="1"/>
  <c r="AS1409" i="2"/>
  <c r="BX1409" i="2"/>
  <c r="AI1409" i="2"/>
  <c r="BI1409" i="2"/>
  <c r="BH1409" i="2"/>
  <c r="F1410" i="2"/>
  <c r="BN1409" i="2"/>
  <c r="CI1409" i="2" l="1"/>
  <c r="CM1409" i="2" s="1"/>
  <c r="BT1409" i="2"/>
  <c r="L1410" i="2" s="1"/>
  <c r="Z1410" i="2"/>
  <c r="AB1410" i="2"/>
  <c r="BV1409" i="2"/>
  <c r="N1410" i="2" s="1"/>
  <c r="AC1410" i="2"/>
  <c r="AW1410" i="2"/>
  <c r="AR1410" i="2"/>
  <c r="AU1410" i="2"/>
  <c r="BG1410" i="2"/>
  <c r="I1411" i="2" s="1"/>
  <c r="AM1410" i="2"/>
  <c r="AV1410" i="2"/>
  <c r="AH1410" i="2"/>
  <c r="BB1410" i="2"/>
  <c r="X1410" i="2"/>
  <c r="BU1409" i="2"/>
  <c r="M1410" i="2" s="1"/>
  <c r="AG1410" i="2"/>
  <c r="BA1410" i="2"/>
  <c r="AQ1410" i="2"/>
  <c r="W1410" i="2"/>
  <c r="BF1410" i="2"/>
  <c r="H1411" i="2" s="1"/>
  <c r="AL1410" i="2"/>
  <c r="AK1410" i="2"/>
  <c r="BE1410" i="2"/>
  <c r="G1411" i="2" s="1"/>
  <c r="AF1410" i="2"/>
  <c r="AZ1410" i="2"/>
  <c r="J1410" i="2"/>
  <c r="BM1409" i="2"/>
  <c r="BR1409" i="2" s="1"/>
  <c r="O1409" i="2"/>
  <c r="AP1410" i="2" l="1"/>
  <c r="BY1410" i="2" s="1"/>
  <c r="V1410" i="2"/>
  <c r="AA1410" i="2"/>
  <c r="Q1410" i="2" s="1"/>
  <c r="CF1410" i="2"/>
  <c r="CA1410" i="2"/>
  <c r="BL1410" i="2"/>
  <c r="BK1410" i="2"/>
  <c r="CE1410" i="2"/>
  <c r="BZ1410" i="2"/>
  <c r="BJ1410" i="2"/>
  <c r="T1409" i="2"/>
  <c r="BD1410" i="2"/>
  <c r="AT1410" i="2"/>
  <c r="AX1410" i="2" s="1"/>
  <c r="AY1410" i="2"/>
  <c r="BC1410" i="2" s="1"/>
  <c r="AO1410" i="2"/>
  <c r="AE1410" i="2"/>
  <c r="AJ1410" i="2"/>
  <c r="U1410" i="2"/>
  <c r="BS1409" i="2"/>
  <c r="BP1410" i="2"/>
  <c r="BQ1410" i="2"/>
  <c r="BO1410" i="2"/>
  <c r="S1410" i="2" l="1"/>
  <c r="R1410" i="2"/>
  <c r="AB1411" i="2" s="1"/>
  <c r="CL1410" i="2"/>
  <c r="CK1410" i="2"/>
  <c r="CJ1410" i="2"/>
  <c r="Y1410" i="2"/>
  <c r="CD1410" i="2"/>
  <c r="AD1410" i="2"/>
  <c r="AS1410" i="2"/>
  <c r="BX1410" i="2"/>
  <c r="AN1410" i="2"/>
  <c r="CC1410" i="2"/>
  <c r="BW1409" i="2"/>
  <c r="CH1409" i="2" s="1"/>
  <c r="K1410" i="2"/>
  <c r="P1410" i="2" s="1"/>
  <c r="AI1410" i="2"/>
  <c r="BI1410" i="2"/>
  <c r="BH1410" i="2"/>
  <c r="F1411" i="2"/>
  <c r="BN1410" i="2"/>
  <c r="CG1410" i="2" l="1"/>
  <c r="CI1410" i="2"/>
  <c r="CM1410" i="2" s="1"/>
  <c r="AA1411" i="2"/>
  <c r="AC1411" i="2"/>
  <c r="Z1411" i="2"/>
  <c r="BE1411" i="2"/>
  <c r="G1412" i="2" s="1"/>
  <c r="O1410" i="2"/>
  <c r="J1411" i="2"/>
  <c r="AQ1411" i="2"/>
  <c r="AG1411" i="2"/>
  <c r="AL1411" i="2"/>
  <c r="W1411" i="2"/>
  <c r="BA1411" i="2"/>
  <c r="BF1411" i="2"/>
  <c r="H1412" i="2" s="1"/>
  <c r="AV1411" i="2"/>
  <c r="BU1410" i="2"/>
  <c r="BM1410" i="2"/>
  <c r="BR1410" i="2" s="1"/>
  <c r="AW1411" i="2"/>
  <c r="AM1411" i="2"/>
  <c r="AR1411" i="2"/>
  <c r="AH1411" i="2"/>
  <c r="X1411" i="2"/>
  <c r="BG1411" i="2"/>
  <c r="I1412" i="2" s="1"/>
  <c r="BB1411" i="2"/>
  <c r="BV1410" i="2"/>
  <c r="AF1411" i="2" l="1"/>
  <c r="AZ1411" i="2"/>
  <c r="V1411" i="2"/>
  <c r="BT1410" i="2"/>
  <c r="L1411" i="2" s="1"/>
  <c r="Q1411" i="2" s="1"/>
  <c r="AU1411" i="2"/>
  <c r="AK1411" i="2"/>
  <c r="AP1411" i="2"/>
  <c r="CF1411" i="2"/>
  <c r="CA1411" i="2"/>
  <c r="BK1411" i="2"/>
  <c r="M1411" i="2"/>
  <c r="R1411" i="2" s="1"/>
  <c r="BZ1411" i="2"/>
  <c r="T1410" i="2"/>
  <c r="U1411" i="2"/>
  <c r="AY1411" i="2"/>
  <c r="AD1411" i="2"/>
  <c r="AO1411" i="2"/>
  <c r="AT1411" i="2"/>
  <c r="BD1411" i="2"/>
  <c r="AE1411" i="2"/>
  <c r="AJ1411" i="2"/>
  <c r="BS1410" i="2"/>
  <c r="N1411" i="2"/>
  <c r="S1411" i="2" s="1"/>
  <c r="BL1411" i="2"/>
  <c r="CE1411" i="2"/>
  <c r="BQ1411" i="2"/>
  <c r="BP1411" i="2"/>
  <c r="CK1411" i="2" l="1"/>
  <c r="CL1411" i="2"/>
  <c r="AX1411" i="2"/>
  <c r="BY1411" i="2"/>
  <c r="Y1411" i="2"/>
  <c r="CD1411" i="2"/>
  <c r="BJ1411" i="2"/>
  <c r="BC1411" i="2"/>
  <c r="BB1412" i="2"/>
  <c r="AN1411" i="2"/>
  <c r="CC1411" i="2"/>
  <c r="AS1411" i="2"/>
  <c r="BX1411" i="2"/>
  <c r="BI1411" i="2"/>
  <c r="AI1411" i="2"/>
  <c r="BH1411" i="2"/>
  <c r="F1412" i="2"/>
  <c r="K1411" i="2"/>
  <c r="P1411" i="2" s="1"/>
  <c r="BW1410" i="2"/>
  <c r="CH1410" i="2" s="1"/>
  <c r="BO1411" i="2"/>
  <c r="BN1411" i="2"/>
  <c r="CG1411" i="2" l="1"/>
  <c r="CJ1411" i="2"/>
  <c r="CI1411" i="2"/>
  <c r="AR1412" i="2"/>
  <c r="Z1412" i="2"/>
  <c r="AC1412" i="2"/>
  <c r="AA1412" i="2"/>
  <c r="AB1412" i="2"/>
  <c r="AM1412" i="2"/>
  <c r="X1412" i="2"/>
  <c r="BG1412" i="2"/>
  <c r="I1413" i="2" s="1"/>
  <c r="AH1412" i="2"/>
  <c r="BV1411" i="2"/>
  <c r="N1412" i="2" s="1"/>
  <c r="AW1412" i="2"/>
  <c r="J1412" i="2"/>
  <c r="BM1411" i="2"/>
  <c r="BR1411" i="2" s="1"/>
  <c r="AK1412" i="2"/>
  <c r="V1412" i="2"/>
  <c r="AF1412" i="2"/>
  <c r="BE1412" i="2"/>
  <c r="G1413" i="2" s="1"/>
  <c r="AU1412" i="2"/>
  <c r="AZ1412" i="2"/>
  <c r="AP1412" i="2"/>
  <c r="BT1411" i="2"/>
  <c r="O1411" i="2"/>
  <c r="BF1412" i="2"/>
  <c r="H1413" i="2" s="1"/>
  <c r="AG1412" i="2"/>
  <c r="BA1412" i="2"/>
  <c r="AV1412" i="2"/>
  <c r="AQ1412" i="2"/>
  <c r="W1412" i="2"/>
  <c r="AL1412" i="2"/>
  <c r="BU1411" i="2"/>
  <c r="S1412" i="2" l="1"/>
  <c r="CM1411" i="2"/>
  <c r="CA1412" i="2"/>
  <c r="BL1412" i="2"/>
  <c r="CF1412" i="2"/>
  <c r="BZ1412" i="2"/>
  <c r="BY1412" i="2"/>
  <c r="CE1412" i="2"/>
  <c r="M1412" i="2"/>
  <c r="R1412" i="2" s="1"/>
  <c r="T1411" i="2"/>
  <c r="AT1412" i="2"/>
  <c r="AX1412" i="2" s="1"/>
  <c r="AE1412" i="2"/>
  <c r="AJ1412" i="2"/>
  <c r="BD1412" i="2"/>
  <c r="AO1412" i="2"/>
  <c r="U1412" i="2"/>
  <c r="Y1412" i="2" s="1"/>
  <c r="AY1412" i="2"/>
  <c r="BC1412" i="2" s="1"/>
  <c r="BS1411" i="2"/>
  <c r="CD1412" i="2"/>
  <c r="L1412" i="2"/>
  <c r="Q1412" i="2" s="1"/>
  <c r="BK1412" i="2"/>
  <c r="BJ1412" i="2"/>
  <c r="BO1412" i="2"/>
  <c r="BP1412" i="2"/>
  <c r="BQ1412" i="2"/>
  <c r="CK1412" i="2" l="1"/>
  <c r="CJ1412" i="2"/>
  <c r="CL1412" i="2"/>
  <c r="AC1413" i="2"/>
  <c r="AS1412" i="2"/>
  <c r="BX1412" i="2"/>
  <c r="AD1412" i="2"/>
  <c r="BW1411" i="2"/>
  <c r="CH1411" i="2" s="1"/>
  <c r="K1412" i="2"/>
  <c r="P1412" i="2" s="1"/>
  <c r="BH1412" i="2"/>
  <c r="F1413" i="2"/>
  <c r="AN1412" i="2"/>
  <c r="CC1412" i="2"/>
  <c r="CG1412" i="2" s="1"/>
  <c r="AI1412" i="2"/>
  <c r="BI1412" i="2"/>
  <c r="BN1412" i="2"/>
  <c r="CI1412" i="2" l="1"/>
  <c r="CM1412" i="2" s="1"/>
  <c r="AF1413" i="2"/>
  <c r="AZ1413" i="2"/>
  <c r="AA1413" i="2"/>
  <c r="V1413" i="2"/>
  <c r="AU1413" i="2"/>
  <c r="AK1413" i="2"/>
  <c r="AP1413" i="2"/>
  <c r="BE1413" i="2"/>
  <c r="G1414" i="2" s="1"/>
  <c r="BT1412" i="2"/>
  <c r="L1413" i="2" s="1"/>
  <c r="AB1413" i="2"/>
  <c r="Z1413" i="2"/>
  <c r="O1412" i="2"/>
  <c r="BM1412" i="2"/>
  <c r="BR1412" i="2" s="1"/>
  <c r="W1413" i="2"/>
  <c r="AV1413" i="2"/>
  <c r="BA1413" i="2"/>
  <c r="AL1413" i="2"/>
  <c r="BF1413" i="2"/>
  <c r="H1414" i="2" s="1"/>
  <c r="AG1413" i="2"/>
  <c r="AQ1413" i="2"/>
  <c r="BU1412" i="2"/>
  <c r="J1413" i="2"/>
  <c r="AW1413" i="2"/>
  <c r="AH1413" i="2"/>
  <c r="AR1413" i="2"/>
  <c r="BB1413" i="2"/>
  <c r="X1413" i="2"/>
  <c r="AM1413" i="2"/>
  <c r="BG1413" i="2"/>
  <c r="I1414" i="2" s="1"/>
  <c r="BV1412" i="2"/>
  <c r="Q1413" i="2" l="1"/>
  <c r="BJ1413" i="2"/>
  <c r="BY1413" i="2"/>
  <c r="CD1413" i="2"/>
  <c r="BK1413" i="2"/>
  <c r="CF1413" i="2"/>
  <c r="BZ1413" i="2"/>
  <c r="BL1413" i="2"/>
  <c r="CA1413" i="2"/>
  <c r="N1413" i="2"/>
  <c r="S1413" i="2" s="1"/>
  <c r="M1413" i="2"/>
  <c r="R1413" i="2" s="1"/>
  <c r="CE1413" i="2"/>
  <c r="T1412" i="2"/>
  <c r="AT1413" i="2"/>
  <c r="AX1413" i="2" s="1"/>
  <c r="AE1413" i="2"/>
  <c r="AO1413" i="2"/>
  <c r="BD1413" i="2"/>
  <c r="AJ1413" i="2"/>
  <c r="AY1413" i="2"/>
  <c r="BC1413" i="2" s="1"/>
  <c r="U1413" i="2"/>
  <c r="Y1413" i="2" s="1"/>
  <c r="AD1413" i="2"/>
  <c r="BS1412" i="2"/>
  <c r="BQ1413" i="2"/>
  <c r="BO1413" i="2"/>
  <c r="BP1413" i="2"/>
  <c r="CK1413" i="2" l="1"/>
  <c r="CJ1413" i="2"/>
  <c r="CL1413" i="2"/>
  <c r="BH1413" i="2"/>
  <c r="F1414" i="2"/>
  <c r="BX1413" i="2"/>
  <c r="AS1413" i="2"/>
  <c r="AI1413" i="2"/>
  <c r="BI1413" i="2"/>
  <c r="K1413" i="2"/>
  <c r="P1413" i="2" s="1"/>
  <c r="BW1412" i="2"/>
  <c r="CH1412" i="2" s="1"/>
  <c r="AN1413" i="2"/>
  <c r="CC1413" i="2"/>
  <c r="CG1413" i="2" s="1"/>
  <c r="BN1413" i="2"/>
  <c r="CI1413" i="2" l="1"/>
  <c r="CM1413" i="2" s="1"/>
  <c r="AP1414" i="2"/>
  <c r="AB1414" i="2"/>
  <c r="Z1414" i="2"/>
  <c r="AC1414" i="2"/>
  <c r="BE1414" i="2"/>
  <c r="G1415" i="2" s="1"/>
  <c r="AU1414" i="2"/>
  <c r="AG1414" i="2"/>
  <c r="AV1414" i="2"/>
  <c r="BF1414" i="2"/>
  <c r="H1415" i="2" s="1"/>
  <c r="AQ1414" i="2"/>
  <c r="W1414" i="2"/>
  <c r="AL1414" i="2"/>
  <c r="BA1414" i="2"/>
  <c r="BU1413" i="2"/>
  <c r="X1414" i="2"/>
  <c r="AR1414" i="2"/>
  <c r="BG1414" i="2"/>
  <c r="I1415" i="2" s="1"/>
  <c r="AH1414" i="2"/>
  <c r="AM1414" i="2"/>
  <c r="BB1414" i="2"/>
  <c r="AW1414" i="2"/>
  <c r="BV1413" i="2"/>
  <c r="J1414" i="2"/>
  <c r="O1413" i="2"/>
  <c r="BM1413" i="2"/>
  <c r="BR1413" i="2" s="1"/>
  <c r="BT1413" i="2" l="1"/>
  <c r="L1414" i="2" s="1"/>
  <c r="AF1414" i="2"/>
  <c r="V1414" i="2"/>
  <c r="AZ1414" i="2"/>
  <c r="BY1414" i="2" s="1"/>
  <c r="AA1414" i="2"/>
  <c r="AD1414" i="2" s="1"/>
  <c r="AK1414" i="2"/>
  <c r="CD1414" i="2" s="1"/>
  <c r="CE1414" i="2"/>
  <c r="N1414" i="2"/>
  <c r="T1413" i="2"/>
  <c r="AO1414" i="2"/>
  <c r="AY1414" i="2"/>
  <c r="AJ1414" i="2"/>
  <c r="AT1414" i="2"/>
  <c r="AX1414" i="2" s="1"/>
  <c r="BD1414" i="2"/>
  <c r="AE1414" i="2"/>
  <c r="U1414" i="2"/>
  <c r="BS1413" i="2"/>
  <c r="CF1414" i="2"/>
  <c r="BZ1414" i="2"/>
  <c r="BL1414" i="2"/>
  <c r="CA1414" i="2"/>
  <c r="M1414" i="2"/>
  <c r="BK1414" i="2"/>
  <c r="BP1414" i="2"/>
  <c r="BQ1414" i="2"/>
  <c r="Q1414" i="2" l="1"/>
  <c r="R1414" i="2"/>
  <c r="BU1414" i="2" s="1"/>
  <c r="M1415" i="2" s="1"/>
  <c r="S1414" i="2"/>
  <c r="CK1414" i="2"/>
  <c r="CL1414" i="2"/>
  <c r="Y1414" i="2"/>
  <c r="BJ1414" i="2"/>
  <c r="BC1414" i="2"/>
  <c r="BW1413" i="2"/>
  <c r="CH1413" i="2" s="1"/>
  <c r="K1414" i="2"/>
  <c r="P1414" i="2" s="1"/>
  <c r="F1415" i="2"/>
  <c r="BH1414" i="2"/>
  <c r="BX1414" i="2"/>
  <c r="AS1414" i="2"/>
  <c r="AN1414" i="2"/>
  <c r="CC1414" i="2"/>
  <c r="CG1414" i="2" s="1"/>
  <c r="BI1414" i="2"/>
  <c r="AI1414" i="2"/>
  <c r="BO1414" i="2"/>
  <c r="BN1414" i="2"/>
  <c r="CI1414" i="2" l="1"/>
  <c r="CJ1414" i="2"/>
  <c r="BT1414" i="2"/>
  <c r="L1415" i="2" s="1"/>
  <c r="Z1415" i="2"/>
  <c r="AB1415" i="2"/>
  <c r="AC1415" i="2"/>
  <c r="AA1415" i="2"/>
  <c r="BA1415" i="2"/>
  <c r="V1415" i="2"/>
  <c r="AU1415" i="2"/>
  <c r="BE1415" i="2"/>
  <c r="G1416" i="2" s="1"/>
  <c r="AK1415" i="2"/>
  <c r="AP1415" i="2"/>
  <c r="AZ1415" i="2"/>
  <c r="AV1415" i="2"/>
  <c r="AL1415" i="2"/>
  <c r="AQ1415" i="2"/>
  <c r="BF1415" i="2"/>
  <c r="H1416" i="2" s="1"/>
  <c r="W1415" i="2"/>
  <c r="AG1415" i="2"/>
  <c r="BM1414" i="2"/>
  <c r="BR1414" i="2" s="1"/>
  <c r="O1414" i="2"/>
  <c r="X1415" i="2"/>
  <c r="AM1415" i="2"/>
  <c r="BG1415" i="2"/>
  <c r="I1416" i="2" s="1"/>
  <c r="AW1415" i="2"/>
  <c r="BB1415" i="2"/>
  <c r="AH1415" i="2"/>
  <c r="AR1415" i="2"/>
  <c r="BV1414" i="2"/>
  <c r="J1415" i="2"/>
  <c r="R1415" i="2" l="1"/>
  <c r="Q1415" i="2"/>
  <c r="CM1414" i="2"/>
  <c r="AF1415" i="2"/>
  <c r="BJ1415" i="2" s="1"/>
  <c r="CD1415" i="2"/>
  <c r="CE1415" i="2"/>
  <c r="BY1415" i="2"/>
  <c r="BK1415" i="2"/>
  <c r="BZ1415" i="2"/>
  <c r="CA1415" i="2"/>
  <c r="BL1415" i="2"/>
  <c r="CF1415" i="2"/>
  <c r="T1414" i="2"/>
  <c r="AT1415" i="2"/>
  <c r="AX1415" i="2" s="1"/>
  <c r="AO1415" i="2"/>
  <c r="AE1415" i="2"/>
  <c r="AJ1415" i="2"/>
  <c r="U1415" i="2"/>
  <c r="Y1415" i="2" s="1"/>
  <c r="BD1415" i="2"/>
  <c r="AY1415" i="2"/>
  <c r="BC1415" i="2" s="1"/>
  <c r="BS1414" i="2"/>
  <c r="N1415" i="2"/>
  <c r="S1415" i="2" s="1"/>
  <c r="BP1415" i="2"/>
  <c r="BQ1415" i="2"/>
  <c r="BO1415" i="2"/>
  <c r="CL1415" i="2" l="1"/>
  <c r="CK1415" i="2"/>
  <c r="CJ1415" i="2"/>
  <c r="AR1416" i="2"/>
  <c r="K1415" i="2"/>
  <c r="P1415" i="2" s="1"/>
  <c r="BW1414" i="2"/>
  <c r="CH1414" i="2" s="1"/>
  <c r="AN1415" i="2"/>
  <c r="CC1415" i="2"/>
  <c r="CG1415" i="2" s="1"/>
  <c r="BH1415" i="2"/>
  <c r="F1416" i="2"/>
  <c r="AI1415" i="2"/>
  <c r="BI1415" i="2"/>
  <c r="AD1415" i="2"/>
  <c r="AA1416" i="2" s="1"/>
  <c r="AS1415" i="2"/>
  <c r="BX1415" i="2"/>
  <c r="BN1415" i="2"/>
  <c r="CI1415" i="2" l="1"/>
  <c r="CM1415" i="2" s="1"/>
  <c r="Z1416" i="2"/>
  <c r="AB1416" i="2"/>
  <c r="AC1416" i="2"/>
  <c r="BV1415" i="2"/>
  <c r="N1416" i="2" s="1"/>
  <c r="AW1416" i="2"/>
  <c r="AM1416" i="2"/>
  <c r="AH1416" i="2"/>
  <c r="X1416" i="2"/>
  <c r="BB1416" i="2"/>
  <c r="BG1416" i="2"/>
  <c r="I1417" i="2" s="1"/>
  <c r="BM1415" i="2"/>
  <c r="BR1415" i="2" s="1"/>
  <c r="O1415" i="2"/>
  <c r="AK1416" i="2"/>
  <c r="BE1416" i="2"/>
  <c r="G1417" i="2" s="1"/>
  <c r="V1416" i="2"/>
  <c r="AU1416" i="2"/>
  <c r="AZ1416" i="2"/>
  <c r="AF1416" i="2"/>
  <c r="AP1416" i="2"/>
  <c r="BT1415" i="2"/>
  <c r="BU1415" i="2"/>
  <c r="AG1416" i="2"/>
  <c r="AL1416" i="2"/>
  <c r="BA1416" i="2"/>
  <c r="W1416" i="2"/>
  <c r="BF1416" i="2"/>
  <c r="H1417" i="2" s="1"/>
  <c r="AQ1416" i="2"/>
  <c r="AV1416" i="2"/>
  <c r="J1416" i="2"/>
  <c r="S1416" i="2" l="1"/>
  <c r="BL1416" i="2"/>
  <c r="CF1416" i="2"/>
  <c r="BJ1416" i="2"/>
  <c r="CA1416" i="2"/>
  <c r="BY1416" i="2"/>
  <c r="BZ1416" i="2"/>
  <c r="CE1416" i="2"/>
  <c r="T1415" i="2"/>
  <c r="AJ1416" i="2"/>
  <c r="AE1416" i="2"/>
  <c r="AO1416" i="2"/>
  <c r="AY1416" i="2"/>
  <c r="BC1416" i="2" s="1"/>
  <c r="AT1416" i="2"/>
  <c r="AX1416" i="2" s="1"/>
  <c r="U1416" i="2"/>
  <c r="Y1416" i="2" s="1"/>
  <c r="BD1416" i="2"/>
  <c r="BS1415" i="2"/>
  <c r="BK1416" i="2"/>
  <c r="M1416" i="2"/>
  <c r="R1416" i="2" s="1"/>
  <c r="CD1416" i="2"/>
  <c r="L1416" i="2"/>
  <c r="Q1416" i="2" s="1"/>
  <c r="BP1416" i="2"/>
  <c r="BQ1416" i="2"/>
  <c r="BO1416" i="2"/>
  <c r="CJ1416" i="2" l="1"/>
  <c r="CK1416" i="2"/>
  <c r="CL1416" i="2"/>
  <c r="AC1417" i="2"/>
  <c r="BW1415" i="2"/>
  <c r="CH1415" i="2" s="1"/>
  <c r="K1416" i="2"/>
  <c r="P1416" i="2" s="1"/>
  <c r="AN1416" i="2"/>
  <c r="CC1416" i="2"/>
  <c r="CG1416" i="2" s="1"/>
  <c r="BH1416" i="2"/>
  <c r="F1417" i="2"/>
  <c r="AS1416" i="2"/>
  <c r="BX1416" i="2"/>
  <c r="AD1416" i="2"/>
  <c r="AP1417" i="2" s="1"/>
  <c r="AI1416" i="2"/>
  <c r="BI1416" i="2"/>
  <c r="BN1416" i="2"/>
  <c r="CI1416" i="2" l="1"/>
  <c r="CM1416" i="2" s="1"/>
  <c r="AZ1417" i="2"/>
  <c r="AA1417" i="2"/>
  <c r="AB1417" i="2"/>
  <c r="Z1417" i="2"/>
  <c r="V1417" i="2"/>
  <c r="AU1417" i="2"/>
  <c r="AF1417" i="2"/>
  <c r="BE1417" i="2"/>
  <c r="G1418" i="2" s="1"/>
  <c r="AK1417" i="2"/>
  <c r="BT1416" i="2"/>
  <c r="L1417" i="2" s="1"/>
  <c r="AQ1417" i="2"/>
  <c r="AV1417" i="2"/>
  <c r="W1417" i="2"/>
  <c r="AL1417" i="2"/>
  <c r="AG1417" i="2"/>
  <c r="BA1417" i="2"/>
  <c r="BU1416" i="2"/>
  <c r="M1417" i="2" s="1"/>
  <c r="BF1417" i="2"/>
  <c r="H1418" i="2" s="1"/>
  <c r="BM1416" i="2"/>
  <c r="BR1416" i="2" s="1"/>
  <c r="BB1417" i="2"/>
  <c r="AM1417" i="2"/>
  <c r="X1417" i="2"/>
  <c r="AR1417" i="2"/>
  <c r="AH1417" i="2"/>
  <c r="AW1417" i="2"/>
  <c r="BG1417" i="2"/>
  <c r="I1418" i="2" s="1"/>
  <c r="BV1416" i="2"/>
  <c r="O1416" i="2"/>
  <c r="J1417" i="2"/>
  <c r="R1417" i="2" l="1"/>
  <c r="Q1417" i="2"/>
  <c r="BY1417" i="2"/>
  <c r="CD1417" i="2"/>
  <c r="BJ1417" i="2"/>
  <c r="CE1417" i="2"/>
  <c r="BZ1417" i="2"/>
  <c r="BK1417" i="2"/>
  <c r="BL1417" i="2"/>
  <c r="AY1417" i="2"/>
  <c r="BC1417" i="2" s="1"/>
  <c r="T1416" i="2"/>
  <c r="U1417" i="2"/>
  <c r="Y1417" i="2" s="1"/>
  <c r="AJ1417" i="2"/>
  <c r="BD1417" i="2"/>
  <c r="AE1417" i="2"/>
  <c r="AT1417" i="2"/>
  <c r="AX1417" i="2" s="1"/>
  <c r="AO1417" i="2"/>
  <c r="BS1416" i="2"/>
  <c r="N1417" i="2"/>
  <c r="S1417" i="2" s="1"/>
  <c r="CA1417" i="2"/>
  <c r="CF1417" i="2"/>
  <c r="BO1417" i="2"/>
  <c r="BP1417" i="2"/>
  <c r="BQ1417" i="2"/>
  <c r="CK1417" i="2" l="1"/>
  <c r="CL1417" i="2"/>
  <c r="CJ1417" i="2"/>
  <c r="AI1417" i="2"/>
  <c r="BI1417" i="2"/>
  <c r="BW1416" i="2"/>
  <c r="CH1416" i="2" s="1"/>
  <c r="K1417" i="2"/>
  <c r="P1417" i="2" s="1"/>
  <c r="BH1417" i="2"/>
  <c r="F1418" i="2"/>
  <c r="AS1417" i="2"/>
  <c r="BX1417" i="2"/>
  <c r="AD1417" i="2"/>
  <c r="AN1417" i="2"/>
  <c r="CC1417" i="2"/>
  <c r="CG1417" i="2" s="1"/>
  <c r="BN1417" i="2"/>
  <c r="CI1417" i="2" l="1"/>
  <c r="CM1417" i="2" s="1"/>
  <c r="AA1418" i="2"/>
  <c r="Z1418" i="2"/>
  <c r="AB1418" i="2"/>
  <c r="AC1418" i="2"/>
  <c r="AL1418" i="2"/>
  <c r="AM1418" i="2"/>
  <c r="BV1417" i="2"/>
  <c r="N1418" i="2" s="1"/>
  <c r="AW1418" i="2"/>
  <c r="X1418" i="2"/>
  <c r="BU1417" i="2"/>
  <c r="M1418" i="2" s="1"/>
  <c r="W1418" i="2"/>
  <c r="AG1418" i="2"/>
  <c r="AQ1418" i="2"/>
  <c r="BA1418" i="2"/>
  <c r="BF1418" i="2"/>
  <c r="H1419" i="2" s="1"/>
  <c r="AV1418" i="2"/>
  <c r="BG1418" i="2"/>
  <c r="I1419" i="2" s="1"/>
  <c r="AR1418" i="2"/>
  <c r="AH1418" i="2"/>
  <c r="BB1418" i="2"/>
  <c r="AU1418" i="2"/>
  <c r="AF1418" i="2"/>
  <c r="AK1418" i="2"/>
  <c r="AZ1418" i="2"/>
  <c r="AP1418" i="2"/>
  <c r="BE1418" i="2"/>
  <c r="G1419" i="2" s="1"/>
  <c r="V1418" i="2"/>
  <c r="BT1417" i="2"/>
  <c r="J1418" i="2"/>
  <c r="BM1417" i="2"/>
  <c r="BR1417" i="2" s="1"/>
  <c r="O1417" i="2"/>
  <c r="S1418" i="2" l="1"/>
  <c r="R1418" i="2"/>
  <c r="CF1418" i="2"/>
  <c r="CE1418" i="2"/>
  <c r="BZ1418" i="2"/>
  <c r="BK1418" i="2"/>
  <c r="CA1418" i="2"/>
  <c r="BL1418" i="2"/>
  <c r="CD1418" i="2"/>
  <c r="BJ1418" i="2"/>
  <c r="L1418" i="2"/>
  <c r="Q1418" i="2" s="1"/>
  <c r="T1417" i="2"/>
  <c r="BD1418" i="2"/>
  <c r="AO1418" i="2"/>
  <c r="AE1418" i="2"/>
  <c r="AT1418" i="2"/>
  <c r="AX1418" i="2" s="1"/>
  <c r="U1418" i="2"/>
  <c r="Y1418" i="2" s="1"/>
  <c r="AY1418" i="2"/>
  <c r="BC1418" i="2" s="1"/>
  <c r="AJ1418" i="2"/>
  <c r="AD1418" i="2"/>
  <c r="BS1417" i="2"/>
  <c r="BY1418" i="2"/>
  <c r="BQ1418" i="2"/>
  <c r="BP1418" i="2"/>
  <c r="BO1418" i="2"/>
  <c r="CL1418" i="2" l="1"/>
  <c r="CK1418" i="2"/>
  <c r="CJ1418" i="2"/>
  <c r="BW1417" i="2"/>
  <c r="CH1417" i="2" s="1"/>
  <c r="K1418" i="2"/>
  <c r="P1418" i="2" s="1"/>
  <c r="AN1418" i="2"/>
  <c r="CC1418" i="2"/>
  <c r="CG1418" i="2" s="1"/>
  <c r="BI1418" i="2"/>
  <c r="AI1418" i="2"/>
  <c r="AS1418" i="2"/>
  <c r="BX1418" i="2"/>
  <c r="BH1418" i="2"/>
  <c r="F1419" i="2"/>
  <c r="BN1418" i="2"/>
  <c r="CI1418" i="2" l="1"/>
  <c r="CM1418" i="2" s="1"/>
  <c r="AZ1419" i="2"/>
  <c r="Z1419" i="2"/>
  <c r="AC1419" i="2"/>
  <c r="AB1419" i="2"/>
  <c r="V1419" i="2"/>
  <c r="BE1419" i="2"/>
  <c r="G1420" i="2" s="1"/>
  <c r="AU1419" i="2"/>
  <c r="BT1418" i="2"/>
  <c r="AH1419" i="2"/>
  <c r="BG1419" i="2"/>
  <c r="I1420" i="2" s="1"/>
  <c r="AW1419" i="2"/>
  <c r="AR1419" i="2"/>
  <c r="BB1419" i="2"/>
  <c r="AM1419" i="2"/>
  <c r="X1419" i="2"/>
  <c r="BV1418" i="2"/>
  <c r="O1418" i="2"/>
  <c r="J1419" i="2"/>
  <c r="BM1418" i="2"/>
  <c r="BR1418" i="2" s="1"/>
  <c r="W1419" i="2"/>
  <c r="AQ1419" i="2"/>
  <c r="AL1419" i="2"/>
  <c r="BF1419" i="2"/>
  <c r="H1420" i="2" s="1"/>
  <c r="AV1419" i="2"/>
  <c r="AG1419" i="2"/>
  <c r="BA1419" i="2"/>
  <c r="BU1418" i="2"/>
  <c r="AK1419" i="2" l="1"/>
  <c r="AP1419" i="2"/>
  <c r="BY1419" i="2" s="1"/>
  <c r="AA1419" i="2"/>
  <c r="AF1419" i="2"/>
  <c r="BJ1419" i="2" s="1"/>
  <c r="CF1419" i="2"/>
  <c r="BK1419" i="2"/>
  <c r="BZ1419" i="2"/>
  <c r="CA1419" i="2"/>
  <c r="L1419" i="2"/>
  <c r="M1419" i="2"/>
  <c r="CE1419" i="2"/>
  <c r="N1419" i="2"/>
  <c r="T1418" i="2"/>
  <c r="AJ1419" i="2"/>
  <c r="U1419" i="2"/>
  <c r="Y1419" i="2" s="1"/>
  <c r="AE1419" i="2"/>
  <c r="BD1419" i="2"/>
  <c r="AY1419" i="2"/>
  <c r="BC1419" i="2" s="1"/>
  <c r="AO1419" i="2"/>
  <c r="AT1419" i="2"/>
  <c r="AX1419" i="2" s="1"/>
  <c r="BS1418" i="2"/>
  <c r="BL1419" i="2"/>
  <c r="BP1419" i="2"/>
  <c r="BO1419" i="2"/>
  <c r="BQ1419" i="2"/>
  <c r="S1419" i="2" l="1"/>
  <c r="R1419" i="2"/>
  <c r="Q1419" i="2"/>
  <c r="CL1419" i="2"/>
  <c r="CJ1419" i="2"/>
  <c r="CK1419" i="2"/>
  <c r="CD1419" i="2"/>
  <c r="AN1419" i="2"/>
  <c r="CC1419" i="2"/>
  <c r="BW1418" i="2"/>
  <c r="CH1418" i="2" s="1"/>
  <c r="K1419" i="2"/>
  <c r="P1419" i="2" s="1"/>
  <c r="BH1419" i="2"/>
  <c r="F1420" i="2"/>
  <c r="AD1419" i="2"/>
  <c r="AI1419" i="2"/>
  <c r="BI1419" i="2"/>
  <c r="AS1419" i="2"/>
  <c r="BX1419" i="2"/>
  <c r="BN1419" i="2"/>
  <c r="CG1419" i="2" l="1"/>
  <c r="CI1419" i="2"/>
  <c r="CM1419" i="2" s="1"/>
  <c r="AB1420" i="2"/>
  <c r="Z1420" i="2"/>
  <c r="AA1420" i="2"/>
  <c r="AC1420" i="2"/>
  <c r="AZ1420" i="2"/>
  <c r="V1420" i="2"/>
  <c r="AF1420" i="2"/>
  <c r="AU1420" i="2"/>
  <c r="AP1420" i="2"/>
  <c r="AK1420" i="2"/>
  <c r="BE1420" i="2"/>
  <c r="G1421" i="2" s="1"/>
  <c r="BT1419" i="2"/>
  <c r="O1419" i="2"/>
  <c r="BF1420" i="2"/>
  <c r="H1421" i="2" s="1"/>
  <c r="AL1420" i="2"/>
  <c r="AV1420" i="2"/>
  <c r="BA1420" i="2"/>
  <c r="AG1420" i="2"/>
  <c r="AQ1420" i="2"/>
  <c r="W1420" i="2"/>
  <c r="BU1419" i="2"/>
  <c r="AM1420" i="2"/>
  <c r="BG1420" i="2"/>
  <c r="I1421" i="2" s="1"/>
  <c r="AW1420" i="2"/>
  <c r="BB1420" i="2"/>
  <c r="AH1420" i="2"/>
  <c r="X1420" i="2"/>
  <c r="AR1420" i="2"/>
  <c r="BV1419" i="2"/>
  <c r="N1420" i="2" s="1"/>
  <c r="BM1419" i="2"/>
  <c r="BR1419" i="2" s="1"/>
  <c r="J1420" i="2"/>
  <c r="S1420" i="2" l="1"/>
  <c r="BL1420" i="2"/>
  <c r="BZ1420" i="2"/>
  <c r="CD1420" i="2"/>
  <c r="BJ1420" i="2"/>
  <c r="BK1420" i="2"/>
  <c r="CF1420" i="2"/>
  <c r="L1420" i="2"/>
  <c r="Q1420" i="2" s="1"/>
  <c r="CA1420" i="2"/>
  <c r="M1420" i="2"/>
  <c r="R1420" i="2" s="1"/>
  <c r="CE1420" i="2"/>
  <c r="T1419" i="2"/>
  <c r="U1420" i="2"/>
  <c r="Y1420" i="2" s="1"/>
  <c r="AT1420" i="2"/>
  <c r="AX1420" i="2" s="1"/>
  <c r="BD1420" i="2"/>
  <c r="AD1420" i="2"/>
  <c r="AO1420" i="2"/>
  <c r="AJ1420" i="2"/>
  <c r="AE1420" i="2"/>
  <c r="AY1420" i="2"/>
  <c r="BC1420" i="2" s="1"/>
  <c r="BS1419" i="2"/>
  <c r="BY1420" i="2"/>
  <c r="BP1420" i="2"/>
  <c r="BO1420" i="2"/>
  <c r="BQ1420" i="2"/>
  <c r="CK1420" i="2" l="1"/>
  <c r="CJ1420" i="2"/>
  <c r="CL1420" i="2"/>
  <c r="BI1420" i="2"/>
  <c r="AI1420" i="2"/>
  <c r="BH1420" i="2"/>
  <c r="F1421" i="2"/>
  <c r="AN1420" i="2"/>
  <c r="CC1420" i="2"/>
  <c r="CG1420" i="2" s="1"/>
  <c r="BW1419" i="2"/>
  <c r="CH1419" i="2" s="1"/>
  <c r="K1420" i="2"/>
  <c r="P1420" i="2" s="1"/>
  <c r="AS1420" i="2"/>
  <c r="BX1420" i="2"/>
  <c r="BN1420" i="2"/>
  <c r="CI1420" i="2" l="1"/>
  <c r="CM1420" i="2" s="1"/>
  <c r="AZ1421" i="2"/>
  <c r="Z1421" i="2"/>
  <c r="AC1421" i="2"/>
  <c r="AB1421" i="2"/>
  <c r="BV1420" i="2"/>
  <c r="N1421" i="2" s="1"/>
  <c r="X1421" i="2"/>
  <c r="BG1421" i="2"/>
  <c r="I1422" i="2" s="1"/>
  <c r="AH1421" i="2"/>
  <c r="AM1421" i="2"/>
  <c r="AR1421" i="2"/>
  <c r="AW1421" i="2"/>
  <c r="BB1421" i="2"/>
  <c r="V1421" i="2"/>
  <c r="BE1421" i="2"/>
  <c r="G1422" i="2" s="1"/>
  <c r="AF1421" i="2"/>
  <c r="BT1420" i="2"/>
  <c r="BA1421" i="2"/>
  <c r="AG1421" i="2"/>
  <c r="AQ1421" i="2"/>
  <c r="AL1421" i="2"/>
  <c r="W1421" i="2"/>
  <c r="BF1421" i="2"/>
  <c r="H1422" i="2" s="1"/>
  <c r="AV1421" i="2"/>
  <c r="BU1420" i="2"/>
  <c r="BM1420" i="2"/>
  <c r="BR1420" i="2" s="1"/>
  <c r="O1420" i="2"/>
  <c r="J1421" i="2"/>
  <c r="AK1421" i="2" l="1"/>
  <c r="AP1421" i="2"/>
  <c r="BY1421" i="2" s="1"/>
  <c r="AA1421" i="2"/>
  <c r="S1421" i="2" s="1"/>
  <c r="AU1421" i="2"/>
  <c r="BJ1421" i="2" s="1"/>
  <c r="BL1421" i="2"/>
  <c r="CF1421" i="2"/>
  <c r="CA1421" i="2"/>
  <c r="M1421" i="2"/>
  <c r="BZ1421" i="2"/>
  <c r="L1421" i="2"/>
  <c r="BK1421" i="2"/>
  <c r="T1420" i="2"/>
  <c r="AE1421" i="2"/>
  <c r="AT1421" i="2"/>
  <c r="AY1421" i="2"/>
  <c r="BC1421" i="2" s="1"/>
  <c r="BD1421" i="2"/>
  <c r="U1421" i="2"/>
  <c r="Y1421" i="2" s="1"/>
  <c r="AO1421" i="2"/>
  <c r="AJ1421" i="2"/>
  <c r="BS1420" i="2"/>
  <c r="CE1421" i="2"/>
  <c r="BQ1421" i="2"/>
  <c r="BP1421" i="2"/>
  <c r="BO1421" i="2"/>
  <c r="R1421" i="2" l="1"/>
  <c r="Q1421" i="2"/>
  <c r="CK1421" i="2"/>
  <c r="CL1421" i="2"/>
  <c r="CJ1421" i="2"/>
  <c r="AX1421" i="2"/>
  <c r="CD1421" i="2"/>
  <c r="AC1422" i="2"/>
  <c r="AD1421" i="2"/>
  <c r="AS1421" i="2"/>
  <c r="BX1421" i="2"/>
  <c r="BI1421" i="2"/>
  <c r="AI1421" i="2"/>
  <c r="BW1420" i="2"/>
  <c r="CH1420" i="2" s="1"/>
  <c r="K1421" i="2"/>
  <c r="P1421" i="2" s="1"/>
  <c r="AN1421" i="2"/>
  <c r="CC1421" i="2"/>
  <c r="BH1421" i="2"/>
  <c r="F1422" i="2"/>
  <c r="BN1421" i="2"/>
  <c r="CG1421" i="2" l="1"/>
  <c r="CI1421" i="2"/>
  <c r="CM1421" i="2" s="1"/>
  <c r="AZ1422" i="2"/>
  <c r="AB1422" i="2"/>
  <c r="Z1422" i="2"/>
  <c r="BM1421" i="2"/>
  <c r="BR1421" i="2" s="1"/>
  <c r="AU1422" i="2"/>
  <c r="AG1422" i="2"/>
  <c r="AV1422" i="2"/>
  <c r="BF1422" i="2"/>
  <c r="H1423" i="2" s="1"/>
  <c r="AL1422" i="2"/>
  <c r="W1422" i="2"/>
  <c r="BA1422" i="2"/>
  <c r="AQ1422" i="2"/>
  <c r="BU1421" i="2"/>
  <c r="BV1421" i="2"/>
  <c r="AM1422" i="2"/>
  <c r="BG1422" i="2"/>
  <c r="I1423" i="2" s="1"/>
  <c r="AW1422" i="2"/>
  <c r="AH1422" i="2"/>
  <c r="X1422" i="2"/>
  <c r="BB1422" i="2"/>
  <c r="AR1422" i="2"/>
  <c r="J1422" i="2"/>
  <c r="O1421" i="2"/>
  <c r="BE1422" i="2" l="1"/>
  <c r="G1423" i="2" s="1"/>
  <c r="BT1421" i="2"/>
  <c r="AP1422" i="2"/>
  <c r="AK1422" i="2"/>
  <c r="V1422" i="2"/>
  <c r="AA1422" i="2"/>
  <c r="AD1422" i="2" s="1"/>
  <c r="AF1422" i="2"/>
  <c r="BJ1422" i="2" s="1"/>
  <c r="BZ1422" i="2"/>
  <c r="CF1422" i="2"/>
  <c r="BL1422" i="2"/>
  <c r="T1421" i="2"/>
  <c r="AO1422" i="2"/>
  <c r="AT1422" i="2"/>
  <c r="AX1422" i="2" s="1"/>
  <c r="U1422" i="2"/>
  <c r="AY1422" i="2"/>
  <c r="BC1422" i="2" s="1"/>
  <c r="AJ1422" i="2"/>
  <c r="BD1422" i="2"/>
  <c r="AE1422" i="2"/>
  <c r="BS1421" i="2"/>
  <c r="CA1422" i="2"/>
  <c r="N1422" i="2"/>
  <c r="L1422" i="2"/>
  <c r="Q1422" i="2" s="1"/>
  <c r="M1422" i="2"/>
  <c r="R1422" i="2" s="1"/>
  <c r="CE1422" i="2"/>
  <c r="BK1422" i="2"/>
  <c r="BQ1422" i="2"/>
  <c r="BO1422" i="2"/>
  <c r="BP1422" i="2"/>
  <c r="S1422" i="2" l="1"/>
  <c r="AM1423" i="2" s="1"/>
  <c r="CK1422" i="2"/>
  <c r="CL1422" i="2"/>
  <c r="CJ1422" i="2"/>
  <c r="BY1422" i="2"/>
  <c r="Y1422" i="2"/>
  <c r="CD1422" i="2"/>
  <c r="BW1421" i="2"/>
  <c r="CH1421" i="2" s="1"/>
  <c r="K1422" i="2"/>
  <c r="P1422" i="2" s="1"/>
  <c r="AS1422" i="2"/>
  <c r="BX1422" i="2"/>
  <c r="AI1422" i="2"/>
  <c r="BI1422" i="2"/>
  <c r="BH1422" i="2"/>
  <c r="F1423" i="2"/>
  <c r="AN1422" i="2"/>
  <c r="CC1422" i="2"/>
  <c r="BN1422" i="2"/>
  <c r="CG1422" i="2" l="1"/>
  <c r="CI1422" i="2"/>
  <c r="CM1422" i="2" s="1"/>
  <c r="AA1423" i="2"/>
  <c r="AC1423" i="2"/>
  <c r="Z1423" i="2"/>
  <c r="AB1423" i="2"/>
  <c r="AR1423" i="2"/>
  <c r="BV1422" i="2"/>
  <c r="N1423" i="2" s="1"/>
  <c r="X1423" i="2"/>
  <c r="AL1423" i="2"/>
  <c r="BT1422" i="2"/>
  <c r="L1423" i="2" s="1"/>
  <c r="BB1423" i="2"/>
  <c r="AW1423" i="2"/>
  <c r="BG1423" i="2"/>
  <c r="I1424" i="2" s="1"/>
  <c r="BU1422" i="2"/>
  <c r="M1423" i="2" s="1"/>
  <c r="AH1423" i="2"/>
  <c r="BE1423" i="2"/>
  <c r="G1424" i="2" s="1"/>
  <c r="AF1423" i="2"/>
  <c r="AK1423" i="2"/>
  <c r="AZ1423" i="2"/>
  <c r="AU1423" i="2"/>
  <c r="V1423" i="2"/>
  <c r="W1423" i="2"/>
  <c r="AQ1423" i="2"/>
  <c r="AP1423" i="2"/>
  <c r="AV1423" i="2"/>
  <c r="BA1423" i="2"/>
  <c r="AG1423" i="2"/>
  <c r="BF1423" i="2"/>
  <c r="H1424" i="2" s="1"/>
  <c r="J1423" i="2"/>
  <c r="BM1422" i="2"/>
  <c r="BR1422" i="2" s="1"/>
  <c r="O1422" i="2"/>
  <c r="S1423" i="2" l="1"/>
  <c r="R1423" i="2"/>
  <c r="Q1423" i="2"/>
  <c r="CF1423" i="2"/>
  <c r="BL1423" i="2"/>
  <c r="CA1423" i="2"/>
  <c r="CD1423" i="2"/>
  <c r="CE1423" i="2"/>
  <c r="BJ1423" i="2"/>
  <c r="BY1423" i="2"/>
  <c r="BK1423" i="2"/>
  <c r="BZ1423" i="2"/>
  <c r="T1422" i="2"/>
  <c r="AT1423" i="2"/>
  <c r="AX1423" i="2" s="1"/>
  <c r="AY1423" i="2"/>
  <c r="BC1423" i="2" s="1"/>
  <c r="AO1423" i="2"/>
  <c r="AJ1423" i="2"/>
  <c r="BD1423" i="2"/>
  <c r="AE1423" i="2"/>
  <c r="U1423" i="2"/>
  <c r="Y1423" i="2" s="1"/>
  <c r="BS1422" i="2"/>
  <c r="BQ1423" i="2"/>
  <c r="BO1423" i="2"/>
  <c r="BP1423" i="2"/>
  <c r="CJ1423" i="2" l="1"/>
  <c r="CK1423" i="2"/>
  <c r="CL1423" i="2"/>
  <c r="BW1422" i="2"/>
  <c r="CH1422" i="2" s="1"/>
  <c r="K1423" i="2"/>
  <c r="P1423" i="2" s="1"/>
  <c r="BI1423" i="2"/>
  <c r="AI1423" i="2"/>
  <c r="AS1423" i="2"/>
  <c r="BX1423" i="2"/>
  <c r="AD1423" i="2"/>
  <c r="AA1424" i="2" s="1"/>
  <c r="BH1423" i="2"/>
  <c r="F1424" i="2"/>
  <c r="AN1423" i="2"/>
  <c r="CC1423" i="2"/>
  <c r="CG1423" i="2" s="1"/>
  <c r="BN1423" i="2"/>
  <c r="CI1423" i="2" l="1"/>
  <c r="CM1423" i="2" s="1"/>
  <c r="AB1424" i="2"/>
  <c r="AC1424" i="2"/>
  <c r="Z1424" i="2"/>
  <c r="BB1424" i="2"/>
  <c r="AR1424" i="2"/>
  <c r="X1424" i="2"/>
  <c r="BG1424" i="2"/>
  <c r="I1425" i="2" s="1"/>
  <c r="AM1424" i="2"/>
  <c r="AW1424" i="2"/>
  <c r="AH1424" i="2"/>
  <c r="BV1423" i="2"/>
  <c r="J1424" i="2"/>
  <c r="BM1423" i="2"/>
  <c r="BR1423" i="2" s="1"/>
  <c r="O1423" i="2"/>
  <c r="AZ1424" i="2"/>
  <c r="BE1424" i="2"/>
  <c r="G1425" i="2" s="1"/>
  <c r="V1424" i="2"/>
  <c r="AP1424" i="2"/>
  <c r="AK1424" i="2"/>
  <c r="AF1424" i="2"/>
  <c r="AU1424" i="2"/>
  <c r="BT1423" i="2"/>
  <c r="BU1423" i="2"/>
  <c r="W1424" i="2"/>
  <c r="BF1424" i="2"/>
  <c r="H1425" i="2" s="1"/>
  <c r="AL1424" i="2"/>
  <c r="AG1424" i="2"/>
  <c r="AV1424" i="2"/>
  <c r="BA1424" i="2"/>
  <c r="AQ1424" i="2"/>
  <c r="BZ1424" i="2" l="1"/>
  <c r="CE1424" i="2"/>
  <c r="BY1424" i="2"/>
  <c r="L1424" i="2"/>
  <c r="Q1424" i="2" s="1"/>
  <c r="BJ1424" i="2"/>
  <c r="T1423" i="2"/>
  <c r="AT1424" i="2"/>
  <c r="AX1424" i="2" s="1"/>
  <c r="AO1424" i="2"/>
  <c r="U1424" i="2"/>
  <c r="Y1424" i="2" s="1"/>
  <c r="AJ1424" i="2"/>
  <c r="AE1424" i="2"/>
  <c r="BD1424" i="2"/>
  <c r="AY1424" i="2"/>
  <c r="BC1424" i="2" s="1"/>
  <c r="BS1423" i="2"/>
  <c r="BL1424" i="2"/>
  <c r="BK1424" i="2"/>
  <c r="M1424" i="2"/>
  <c r="R1424" i="2" s="1"/>
  <c r="CD1424" i="2"/>
  <c r="CA1424" i="2"/>
  <c r="CF1424" i="2"/>
  <c r="N1424" i="2"/>
  <c r="S1424" i="2" s="1"/>
  <c r="BO1424" i="2"/>
  <c r="BP1424" i="2"/>
  <c r="BQ1424" i="2"/>
  <c r="CL1424" i="2" l="1"/>
  <c r="CK1424" i="2"/>
  <c r="CJ1424" i="2"/>
  <c r="BH1424" i="2"/>
  <c r="F1425" i="2"/>
  <c r="BI1424" i="2"/>
  <c r="AI1424" i="2"/>
  <c r="AD1424" i="2"/>
  <c r="K1424" i="2"/>
  <c r="P1424" i="2" s="1"/>
  <c r="BW1423" i="2"/>
  <c r="CH1423" i="2" s="1"/>
  <c r="AN1424" i="2"/>
  <c r="CC1424" i="2"/>
  <c r="CG1424" i="2" s="1"/>
  <c r="AS1424" i="2"/>
  <c r="BX1424" i="2"/>
  <c r="BN1424" i="2"/>
  <c r="CI1424" i="2" l="1"/>
  <c r="CM1424" i="2" s="1"/>
  <c r="AK1425" i="2"/>
  <c r="Z1425" i="2"/>
  <c r="AB1425" i="2"/>
  <c r="AC1425" i="2"/>
  <c r="AR1425" i="2"/>
  <c r="BB1425" i="2"/>
  <c r="BG1425" i="2"/>
  <c r="I1426" i="2" s="1"/>
  <c r="AM1425" i="2"/>
  <c r="BV1424" i="2"/>
  <c r="N1425" i="2" s="1"/>
  <c r="AW1425" i="2"/>
  <c r="AH1425" i="2"/>
  <c r="X1425" i="2"/>
  <c r="O1424" i="2"/>
  <c r="BM1424" i="2"/>
  <c r="BR1424" i="2" s="1"/>
  <c r="AU1425" i="2"/>
  <c r="AZ1425" i="2"/>
  <c r="AF1425" i="2"/>
  <c r="V1425" i="2"/>
  <c r="AP1425" i="2"/>
  <c r="BE1425" i="2"/>
  <c r="G1426" i="2" s="1"/>
  <c r="BT1424" i="2"/>
  <c r="AG1425" i="2"/>
  <c r="BA1425" i="2"/>
  <c r="W1425" i="2"/>
  <c r="AV1425" i="2"/>
  <c r="AL1425" i="2"/>
  <c r="BF1425" i="2"/>
  <c r="H1426" i="2" s="1"/>
  <c r="AQ1425" i="2"/>
  <c r="BU1424" i="2"/>
  <c r="J1425" i="2"/>
  <c r="AA1425" i="2" l="1"/>
  <c r="S1425" i="2" s="1"/>
  <c r="CF1425" i="2"/>
  <c r="CA1425" i="2"/>
  <c r="BL1425" i="2"/>
  <c r="BY1425" i="2"/>
  <c r="BZ1425" i="2"/>
  <c r="BJ1425" i="2"/>
  <c r="CE1425" i="2"/>
  <c r="M1425" i="2"/>
  <c r="BK1425" i="2"/>
  <c r="L1425" i="2"/>
  <c r="T1424" i="2"/>
  <c r="BD1425" i="2"/>
  <c r="AJ1425" i="2"/>
  <c r="AE1425" i="2"/>
  <c r="AT1425" i="2"/>
  <c r="AX1425" i="2" s="1"/>
  <c r="AO1425" i="2"/>
  <c r="AY1425" i="2"/>
  <c r="BC1425" i="2" s="1"/>
  <c r="U1425" i="2"/>
  <c r="Y1425" i="2" s="1"/>
  <c r="BS1424" i="2"/>
  <c r="CD1425" i="2"/>
  <c r="BQ1425" i="2"/>
  <c r="BP1425" i="2"/>
  <c r="BO1425" i="2"/>
  <c r="R1425" i="2" l="1"/>
  <c r="Q1425" i="2"/>
  <c r="CJ1425" i="2"/>
  <c r="CL1425" i="2"/>
  <c r="CK1425" i="2"/>
  <c r="AC1426" i="2"/>
  <c r="BI1425" i="2"/>
  <c r="AI1425" i="2"/>
  <c r="AS1425" i="2"/>
  <c r="BX1425" i="2"/>
  <c r="AN1425" i="2"/>
  <c r="CC1425" i="2"/>
  <c r="CG1425" i="2" s="1"/>
  <c r="BW1424" i="2"/>
  <c r="CH1424" i="2" s="1"/>
  <c r="K1425" i="2"/>
  <c r="P1425" i="2" s="1"/>
  <c r="AD1425" i="2"/>
  <c r="BH1425" i="2"/>
  <c r="F1426" i="2"/>
  <c r="BN1425" i="2"/>
  <c r="CI1425" i="2" l="1"/>
  <c r="CM1425" i="2" s="1"/>
  <c r="Z1426" i="2"/>
  <c r="AB1426" i="2"/>
  <c r="AA1426" i="2"/>
  <c r="BF1426" i="2"/>
  <c r="H1427" i="2" s="1"/>
  <c r="BA1426" i="2"/>
  <c r="AG1426" i="2"/>
  <c r="AQ1426" i="2"/>
  <c r="W1426" i="2"/>
  <c r="AL1426" i="2"/>
  <c r="AV1426" i="2"/>
  <c r="BU1425" i="2"/>
  <c r="AU1426" i="2"/>
  <c r="AF1426" i="2"/>
  <c r="V1426" i="2"/>
  <c r="AP1426" i="2"/>
  <c r="AK1426" i="2"/>
  <c r="AZ1426" i="2"/>
  <c r="BE1426" i="2"/>
  <c r="G1427" i="2" s="1"/>
  <c r="BT1425" i="2"/>
  <c r="O1425" i="2"/>
  <c r="J1426" i="2"/>
  <c r="X1426" i="2"/>
  <c r="AR1426" i="2"/>
  <c r="BG1426" i="2"/>
  <c r="I1427" i="2" s="1"/>
  <c r="AH1426" i="2"/>
  <c r="AW1426" i="2"/>
  <c r="BB1426" i="2"/>
  <c r="AM1426" i="2"/>
  <c r="BV1425" i="2"/>
  <c r="BM1425" i="2"/>
  <c r="BR1425" i="2" s="1"/>
  <c r="CD1426" i="2" l="1"/>
  <c r="BZ1426" i="2"/>
  <c r="CF1426" i="2"/>
  <c r="CA1426" i="2"/>
  <c r="BY1426" i="2"/>
  <c r="BK1426" i="2"/>
  <c r="BL1426" i="2"/>
  <c r="CE1426" i="2"/>
  <c r="T1425" i="2"/>
  <c r="AE1426" i="2"/>
  <c r="BD1426" i="2"/>
  <c r="U1426" i="2"/>
  <c r="Y1426" i="2" s="1"/>
  <c r="AJ1426" i="2"/>
  <c r="AT1426" i="2"/>
  <c r="AX1426" i="2" s="1"/>
  <c r="AO1426" i="2"/>
  <c r="AY1426" i="2"/>
  <c r="BC1426" i="2" s="1"/>
  <c r="AD1426" i="2"/>
  <c r="BS1425" i="2"/>
  <c r="BJ1426" i="2"/>
  <c r="N1426" i="2"/>
  <c r="S1426" i="2" s="1"/>
  <c r="L1426" i="2"/>
  <c r="Q1426" i="2" s="1"/>
  <c r="M1426" i="2"/>
  <c r="R1426" i="2" s="1"/>
  <c r="BQ1426" i="2"/>
  <c r="BO1426" i="2"/>
  <c r="BP1426" i="2"/>
  <c r="CJ1426" i="2" l="1"/>
  <c r="CL1426" i="2"/>
  <c r="CK1426" i="2"/>
  <c r="BW1425" i="2"/>
  <c r="CH1425" i="2" s="1"/>
  <c r="K1426" i="2"/>
  <c r="P1426" i="2" s="1"/>
  <c r="BI1426" i="2"/>
  <c r="AI1426" i="2"/>
  <c r="AN1426" i="2"/>
  <c r="CC1426" i="2"/>
  <c r="CG1426" i="2" s="1"/>
  <c r="AS1426" i="2"/>
  <c r="BX1426" i="2"/>
  <c r="BH1426" i="2"/>
  <c r="F1427" i="2"/>
  <c r="BN1426" i="2"/>
  <c r="CI1426" i="2" l="1"/>
  <c r="CM1426" i="2" s="1"/>
  <c r="AU1427" i="2"/>
  <c r="AB1427" i="2"/>
  <c r="AC1427" i="2"/>
  <c r="Z1427" i="2"/>
  <c r="AA1427" i="2"/>
  <c r="BF1427" i="2"/>
  <c r="H1428" i="2" s="1"/>
  <c r="BV1426" i="2"/>
  <c r="N1427" i="2" s="1"/>
  <c r="BG1427" i="2"/>
  <c r="I1428" i="2" s="1"/>
  <c r="AZ1427" i="2"/>
  <c r="V1427" i="2"/>
  <c r="BB1427" i="2"/>
  <c r="AR1427" i="2"/>
  <c r="AM1427" i="2"/>
  <c r="BE1427" i="2"/>
  <c r="G1428" i="2" s="1"/>
  <c r="AF1427" i="2"/>
  <c r="AW1427" i="2"/>
  <c r="AK1427" i="2"/>
  <c r="AP1427" i="2"/>
  <c r="AH1427" i="2"/>
  <c r="X1427" i="2"/>
  <c r="AV1427" i="2"/>
  <c r="AQ1427" i="2"/>
  <c r="AG1427" i="2"/>
  <c r="BU1426" i="2"/>
  <c r="M1427" i="2" s="1"/>
  <c r="AL1427" i="2"/>
  <c r="W1427" i="2"/>
  <c r="BA1427" i="2"/>
  <c r="J1427" i="2"/>
  <c r="BM1426" i="2"/>
  <c r="BR1426" i="2" s="1"/>
  <c r="O1426" i="2"/>
  <c r="S1427" i="2" l="1"/>
  <c r="R1427" i="2"/>
  <c r="BT1426" i="2"/>
  <c r="L1427" i="2" s="1"/>
  <c r="Q1427" i="2" s="1"/>
  <c r="BJ1427" i="2"/>
  <c r="BL1427" i="2"/>
  <c r="CF1427" i="2"/>
  <c r="CA1427" i="2"/>
  <c r="BY1427" i="2"/>
  <c r="CD1427" i="2"/>
  <c r="CE1427" i="2"/>
  <c r="BZ1427" i="2"/>
  <c r="BK1427" i="2"/>
  <c r="T1426" i="2"/>
  <c r="AJ1427" i="2"/>
  <c r="AE1427" i="2"/>
  <c r="U1427" i="2"/>
  <c r="Y1427" i="2" s="1"/>
  <c r="AT1427" i="2"/>
  <c r="AX1427" i="2" s="1"/>
  <c r="BD1427" i="2"/>
  <c r="AO1427" i="2"/>
  <c r="AY1427" i="2"/>
  <c r="BC1427" i="2" s="1"/>
  <c r="BS1426" i="2"/>
  <c r="BQ1427" i="2"/>
  <c r="BO1427" i="2"/>
  <c r="BP1427" i="2"/>
  <c r="CK1427" i="2" l="1"/>
  <c r="CL1427" i="2"/>
  <c r="CJ1427" i="2"/>
  <c r="AC1428" i="2"/>
  <c r="K1427" i="2"/>
  <c r="P1427" i="2" s="1"/>
  <c r="BW1426" i="2"/>
  <c r="CH1426" i="2" s="1"/>
  <c r="AS1427" i="2"/>
  <c r="BX1427" i="2"/>
  <c r="AD1427" i="2"/>
  <c r="BH1427" i="2"/>
  <c r="F1428" i="2"/>
  <c r="AI1427" i="2"/>
  <c r="BI1427" i="2"/>
  <c r="AN1427" i="2"/>
  <c r="CC1427" i="2"/>
  <c r="CG1427" i="2" s="1"/>
  <c r="BN1427" i="2"/>
  <c r="CI1427" i="2" l="1"/>
  <c r="CM1427" i="2" s="1"/>
  <c r="AB1428" i="2"/>
  <c r="AA1428" i="2"/>
  <c r="Z1428" i="2"/>
  <c r="AP1428" i="2"/>
  <c r="V1428" i="2"/>
  <c r="AU1428" i="2"/>
  <c r="AF1428" i="2"/>
  <c r="AK1428" i="2"/>
  <c r="BE1428" i="2"/>
  <c r="G1429" i="2" s="1"/>
  <c r="AZ1428" i="2"/>
  <c r="BT1427" i="2"/>
  <c r="AR1428" i="2"/>
  <c r="BB1428" i="2"/>
  <c r="AW1428" i="2"/>
  <c r="AM1428" i="2"/>
  <c r="AH1428" i="2"/>
  <c r="BG1428" i="2"/>
  <c r="I1429" i="2" s="1"/>
  <c r="X1428" i="2"/>
  <c r="BV1427" i="2"/>
  <c r="BM1427" i="2"/>
  <c r="BR1427" i="2" s="1"/>
  <c r="J1428" i="2"/>
  <c r="W1428" i="2"/>
  <c r="AG1428" i="2"/>
  <c r="AQ1428" i="2"/>
  <c r="BF1428" i="2"/>
  <c r="H1429" i="2" s="1"/>
  <c r="AV1428" i="2"/>
  <c r="AL1428" i="2"/>
  <c r="BA1428" i="2"/>
  <c r="BU1427" i="2"/>
  <c r="O1427" i="2"/>
  <c r="CD1428" i="2" l="1"/>
  <c r="BL1428" i="2"/>
  <c r="CF1428" i="2"/>
  <c r="BJ1428" i="2"/>
  <c r="T1427" i="2"/>
  <c r="AE1428" i="2"/>
  <c r="AT1428" i="2"/>
  <c r="AX1428" i="2" s="1"/>
  <c r="AY1428" i="2"/>
  <c r="BC1428" i="2" s="1"/>
  <c r="AD1428" i="2"/>
  <c r="AJ1428" i="2"/>
  <c r="BD1428" i="2"/>
  <c r="AO1428" i="2"/>
  <c r="U1428" i="2"/>
  <c r="Y1428" i="2" s="1"/>
  <c r="BS1427" i="2"/>
  <c r="BK1428" i="2"/>
  <c r="L1428" i="2"/>
  <c r="Q1428" i="2" s="1"/>
  <c r="M1428" i="2"/>
  <c r="R1428" i="2" s="1"/>
  <c r="CE1428" i="2"/>
  <c r="BZ1428" i="2"/>
  <c r="N1428" i="2"/>
  <c r="S1428" i="2" s="1"/>
  <c r="CA1428" i="2"/>
  <c r="BY1428" i="2"/>
  <c r="BO1428" i="2"/>
  <c r="BQ1428" i="2"/>
  <c r="BP1428" i="2"/>
  <c r="CK1428" i="2" l="1"/>
  <c r="CJ1428" i="2"/>
  <c r="CL1428" i="2"/>
  <c r="BX1428" i="2"/>
  <c r="AS1428" i="2"/>
  <c r="BH1428" i="2"/>
  <c r="F1429" i="2"/>
  <c r="BW1427" i="2"/>
  <c r="CH1427" i="2" s="1"/>
  <c r="K1428" i="2"/>
  <c r="P1428" i="2" s="1"/>
  <c r="AN1428" i="2"/>
  <c r="CC1428" i="2"/>
  <c r="CG1428" i="2" s="1"/>
  <c r="AI1428" i="2"/>
  <c r="BI1428" i="2"/>
  <c r="BN1428" i="2"/>
  <c r="CI1428" i="2" l="1"/>
  <c r="CM1428" i="2" s="1"/>
  <c r="BT1428" i="2"/>
  <c r="L1429" i="2" s="1"/>
  <c r="Z1429" i="2"/>
  <c r="AC1429" i="2"/>
  <c r="AB1429" i="2"/>
  <c r="AG1429" i="2"/>
  <c r="AH1429" i="2"/>
  <c r="BU1428" i="2"/>
  <c r="M1429" i="2" s="1"/>
  <c r="BV1428" i="2"/>
  <c r="N1429" i="2" s="1"/>
  <c r="AZ1429" i="2"/>
  <c r="BE1429" i="2"/>
  <c r="G1430" i="2" s="1"/>
  <c r="AF1429" i="2"/>
  <c r="V1429" i="2"/>
  <c r="BA1429" i="2"/>
  <c r="AV1429" i="2"/>
  <c r="AL1429" i="2"/>
  <c r="AQ1429" i="2"/>
  <c r="W1429" i="2"/>
  <c r="BF1429" i="2"/>
  <c r="H1430" i="2" s="1"/>
  <c r="AM1429" i="2"/>
  <c r="X1429" i="2"/>
  <c r="BG1429" i="2"/>
  <c r="I1430" i="2" s="1"/>
  <c r="AR1429" i="2"/>
  <c r="BB1429" i="2"/>
  <c r="AW1429" i="2"/>
  <c r="BM1428" i="2"/>
  <c r="BR1428" i="2" s="1"/>
  <c r="O1428" i="2"/>
  <c r="J1429" i="2"/>
  <c r="AU1429" i="2" l="1"/>
  <c r="BJ1429" i="2" s="1"/>
  <c r="AP1429" i="2"/>
  <c r="BY1429" i="2" s="1"/>
  <c r="AK1429" i="2"/>
  <c r="AA1429" i="2"/>
  <c r="Q1429" i="2" s="1"/>
  <c r="BK1429" i="2"/>
  <c r="CE1429" i="2"/>
  <c r="BZ1429" i="2"/>
  <c r="CF1429" i="2"/>
  <c r="CA1429" i="2"/>
  <c r="BL1429" i="2"/>
  <c r="T1428" i="2"/>
  <c r="AE1429" i="2"/>
  <c r="AY1429" i="2"/>
  <c r="BC1429" i="2" s="1"/>
  <c r="AO1429" i="2"/>
  <c r="BD1429" i="2"/>
  <c r="AJ1429" i="2"/>
  <c r="U1429" i="2"/>
  <c r="Y1429" i="2" s="1"/>
  <c r="AT1429" i="2"/>
  <c r="BS1428" i="2"/>
  <c r="BQ1429" i="2"/>
  <c r="BO1429" i="2"/>
  <c r="BP1429" i="2"/>
  <c r="S1429" i="2" l="1"/>
  <c r="R1429" i="2"/>
  <c r="CJ1429" i="2"/>
  <c r="CL1429" i="2"/>
  <c r="CK1429" i="2"/>
  <c r="AX1429" i="2"/>
  <c r="CD1429" i="2"/>
  <c r="AN1429" i="2"/>
  <c r="CC1429" i="2"/>
  <c r="AI1429" i="2"/>
  <c r="BI1429" i="2"/>
  <c r="BW1428" i="2"/>
  <c r="CH1428" i="2" s="1"/>
  <c r="K1429" i="2"/>
  <c r="P1429" i="2" s="1"/>
  <c r="BH1429" i="2"/>
  <c r="F1430" i="2"/>
  <c r="AD1429" i="2"/>
  <c r="BX1429" i="2"/>
  <c r="AS1429" i="2"/>
  <c r="BN1429" i="2"/>
  <c r="CG1429" i="2" l="1"/>
  <c r="CI1429" i="2"/>
  <c r="CM1429" i="2" s="1"/>
  <c r="AA1430" i="2"/>
  <c r="AB1430" i="2"/>
  <c r="AC1430" i="2"/>
  <c r="Z1430" i="2"/>
  <c r="BA1430" i="2"/>
  <c r="AW1430" i="2"/>
  <c r="BU1429" i="2"/>
  <c r="M1430" i="2" s="1"/>
  <c r="AL1430" i="2"/>
  <c r="W1430" i="2"/>
  <c r="BF1430" i="2"/>
  <c r="H1431" i="2" s="1"/>
  <c r="AQ1430" i="2"/>
  <c r="AG1430" i="2"/>
  <c r="AV1430" i="2"/>
  <c r="BB1430" i="2"/>
  <c r="BG1430" i="2"/>
  <c r="I1431" i="2" s="1"/>
  <c r="BV1429" i="2"/>
  <c r="N1430" i="2" s="1"/>
  <c r="AM1430" i="2"/>
  <c r="X1430" i="2"/>
  <c r="AH1430" i="2"/>
  <c r="AR1430" i="2"/>
  <c r="O1429" i="2"/>
  <c r="J1430" i="2"/>
  <c r="BM1429" i="2"/>
  <c r="BR1429" i="2" s="1"/>
  <c r="BE1430" i="2"/>
  <c r="G1431" i="2" s="1"/>
  <c r="AZ1430" i="2"/>
  <c r="AU1430" i="2"/>
  <c r="V1430" i="2"/>
  <c r="AK1430" i="2"/>
  <c r="AF1430" i="2"/>
  <c r="AP1430" i="2"/>
  <c r="BT1429" i="2"/>
  <c r="S1430" i="2" l="1"/>
  <c r="R1430" i="2"/>
  <c r="BL1430" i="2"/>
  <c r="CE1430" i="2"/>
  <c r="BK1430" i="2"/>
  <c r="BZ1430" i="2"/>
  <c r="CF1430" i="2"/>
  <c r="CA1430" i="2"/>
  <c r="BJ1430" i="2"/>
  <c r="BY1430" i="2"/>
  <c r="L1430" i="2"/>
  <c r="Q1430" i="2" s="1"/>
  <c r="T1429" i="2"/>
  <c r="AJ1430" i="2"/>
  <c r="AT1430" i="2"/>
  <c r="AX1430" i="2" s="1"/>
  <c r="AY1430" i="2"/>
  <c r="BC1430" i="2" s="1"/>
  <c r="AD1430" i="2"/>
  <c r="BD1430" i="2"/>
  <c r="U1430" i="2"/>
  <c r="Y1430" i="2" s="1"/>
  <c r="AE1430" i="2"/>
  <c r="AO1430" i="2"/>
  <c r="BS1429" i="2"/>
  <c r="CD1430" i="2"/>
  <c r="BO1430" i="2"/>
  <c r="BQ1430" i="2"/>
  <c r="BP1430" i="2"/>
  <c r="CJ1430" i="2" l="1"/>
  <c r="CL1430" i="2"/>
  <c r="CK1430" i="2"/>
  <c r="AI1430" i="2"/>
  <c r="BI1430" i="2"/>
  <c r="BW1429" i="2"/>
  <c r="CH1429" i="2" s="1"/>
  <c r="K1430" i="2"/>
  <c r="P1430" i="2" s="1"/>
  <c r="BH1430" i="2"/>
  <c r="F1431" i="2"/>
  <c r="AN1430" i="2"/>
  <c r="CC1430" i="2"/>
  <c r="CG1430" i="2" s="1"/>
  <c r="AS1430" i="2"/>
  <c r="BX1430" i="2"/>
  <c r="BN1430" i="2"/>
  <c r="CI1430" i="2" l="1"/>
  <c r="CM1430" i="2" s="1"/>
  <c r="AC1431" i="2"/>
  <c r="Z1431" i="2"/>
  <c r="AB1431" i="2"/>
  <c r="AA1431" i="2"/>
  <c r="BA1431" i="2"/>
  <c r="W1431" i="2"/>
  <c r="AQ1431" i="2"/>
  <c r="AV1431" i="2"/>
  <c r="AL1431" i="2"/>
  <c r="AG1431" i="2"/>
  <c r="BF1431" i="2"/>
  <c r="H1432" i="2" s="1"/>
  <c r="BU1430" i="2"/>
  <c r="X1431" i="2"/>
  <c r="BB1431" i="2"/>
  <c r="AM1431" i="2"/>
  <c r="AR1431" i="2"/>
  <c r="AH1431" i="2"/>
  <c r="AW1431" i="2"/>
  <c r="BG1431" i="2"/>
  <c r="I1432" i="2" s="1"/>
  <c r="BV1430" i="2"/>
  <c r="AK1431" i="2"/>
  <c r="AZ1431" i="2"/>
  <c r="AU1431" i="2"/>
  <c r="AF1431" i="2"/>
  <c r="BE1431" i="2"/>
  <c r="G1432" i="2" s="1"/>
  <c r="V1431" i="2"/>
  <c r="AP1431" i="2"/>
  <c r="BT1430" i="2"/>
  <c r="BM1430" i="2"/>
  <c r="BR1430" i="2" s="1"/>
  <c r="O1430" i="2"/>
  <c r="J1431" i="2"/>
  <c r="CE1431" i="2" l="1"/>
  <c r="BJ1431" i="2"/>
  <c r="CA1431" i="2"/>
  <c r="BK1431" i="2"/>
  <c r="CD1431" i="2"/>
  <c r="T1430" i="2"/>
  <c r="AD1431" i="2"/>
  <c r="AT1431" i="2"/>
  <c r="AX1431" i="2" s="1"/>
  <c r="AJ1431" i="2"/>
  <c r="U1431" i="2"/>
  <c r="Y1431" i="2" s="1"/>
  <c r="AE1431" i="2"/>
  <c r="BD1431" i="2"/>
  <c r="AO1431" i="2"/>
  <c r="AY1431" i="2"/>
  <c r="BC1431" i="2" s="1"/>
  <c r="BS1430" i="2"/>
  <c r="L1431" i="2"/>
  <c r="Q1431" i="2" s="1"/>
  <c r="BY1431" i="2"/>
  <c r="N1431" i="2"/>
  <c r="S1431" i="2" s="1"/>
  <c r="CF1431" i="2"/>
  <c r="M1431" i="2"/>
  <c r="R1431" i="2" s="1"/>
  <c r="BZ1431" i="2"/>
  <c r="BL1431" i="2"/>
  <c r="BO1431" i="2"/>
  <c r="BP1431" i="2"/>
  <c r="BQ1431" i="2"/>
  <c r="CL1431" i="2" l="1"/>
  <c r="CK1431" i="2"/>
  <c r="CJ1431" i="2"/>
  <c r="AS1431" i="2"/>
  <c r="BX1431" i="2"/>
  <c r="AN1431" i="2"/>
  <c r="CC1431" i="2"/>
  <c r="CG1431" i="2" s="1"/>
  <c r="BH1431" i="2"/>
  <c r="F1432" i="2"/>
  <c r="K1431" i="2"/>
  <c r="P1431" i="2" s="1"/>
  <c r="BW1430" i="2"/>
  <c r="CH1430" i="2" s="1"/>
  <c r="AI1431" i="2"/>
  <c r="BI1431" i="2"/>
  <c r="BN1431" i="2"/>
  <c r="CI1431" i="2" l="1"/>
  <c r="CM1431" i="2" s="1"/>
  <c r="AB1432" i="2"/>
  <c r="AC1432" i="2"/>
  <c r="Z1432" i="2"/>
  <c r="AA1432" i="2"/>
  <c r="BU1431" i="2"/>
  <c r="M1432" i="2" s="1"/>
  <c r="BG1432" i="2"/>
  <c r="I1433" i="2" s="1"/>
  <c r="BT1431" i="2"/>
  <c r="L1432" i="2" s="1"/>
  <c r="BA1432" i="2"/>
  <c r="AV1432" i="2"/>
  <c r="X1432" i="2"/>
  <c r="AL1432" i="2"/>
  <c r="AR1432" i="2"/>
  <c r="W1432" i="2"/>
  <c r="BV1431" i="2"/>
  <c r="N1432" i="2" s="1"/>
  <c r="BB1432" i="2"/>
  <c r="AM1432" i="2"/>
  <c r="AQ1432" i="2"/>
  <c r="AG1432" i="2"/>
  <c r="AW1432" i="2"/>
  <c r="BF1432" i="2"/>
  <c r="H1433" i="2" s="1"/>
  <c r="AH1432" i="2"/>
  <c r="AU1432" i="2"/>
  <c r="V1432" i="2"/>
  <c r="AZ1432" i="2"/>
  <c r="BE1432" i="2"/>
  <c r="G1433" i="2" s="1"/>
  <c r="AK1432" i="2"/>
  <c r="AF1432" i="2"/>
  <c r="AP1432" i="2"/>
  <c r="BM1431" i="2"/>
  <c r="BR1431" i="2" s="1"/>
  <c r="O1431" i="2"/>
  <c r="J1432" i="2"/>
  <c r="S1432" i="2" l="1"/>
  <c r="R1432" i="2"/>
  <c r="Q1432" i="2"/>
  <c r="CA1432" i="2"/>
  <c r="BK1432" i="2"/>
  <c r="CE1432" i="2"/>
  <c r="BL1432" i="2"/>
  <c r="CF1432" i="2"/>
  <c r="BZ1432" i="2"/>
  <c r="BJ1432" i="2"/>
  <c r="BY1432" i="2"/>
  <c r="CD1432" i="2"/>
  <c r="T1431" i="2"/>
  <c r="AJ1432" i="2"/>
  <c r="U1432" i="2"/>
  <c r="Y1432" i="2" s="1"/>
  <c r="AE1432" i="2"/>
  <c r="AY1432" i="2"/>
  <c r="BC1432" i="2" s="1"/>
  <c r="AO1432" i="2"/>
  <c r="AT1432" i="2"/>
  <c r="AX1432" i="2" s="1"/>
  <c r="BD1432" i="2"/>
  <c r="BS1431" i="2"/>
  <c r="BQ1432" i="2"/>
  <c r="BO1432" i="2"/>
  <c r="BP1432" i="2"/>
  <c r="CJ1432" i="2" l="1"/>
  <c r="CK1432" i="2"/>
  <c r="CL1432" i="2"/>
  <c r="AB1433" i="2"/>
  <c r="BW1431" i="2"/>
  <c r="CH1431" i="2" s="1"/>
  <c r="K1432" i="2"/>
  <c r="P1432" i="2" s="1"/>
  <c r="AN1432" i="2"/>
  <c r="CC1432" i="2"/>
  <c r="CG1432" i="2" s="1"/>
  <c r="BH1432" i="2"/>
  <c r="F1433" i="2"/>
  <c r="AI1432" i="2"/>
  <c r="BI1432" i="2"/>
  <c r="BX1432" i="2"/>
  <c r="AS1432" i="2"/>
  <c r="AD1432" i="2"/>
  <c r="BN1432" i="2"/>
  <c r="CI1432" i="2" l="1"/>
  <c r="CM1432" i="2" s="1"/>
  <c r="AA1433" i="2"/>
  <c r="AC1433" i="2"/>
  <c r="Z1433" i="2"/>
  <c r="AH1433" i="2"/>
  <c r="BV1432" i="2"/>
  <c r="N1433" i="2" s="1"/>
  <c r="BB1433" i="2"/>
  <c r="AM1433" i="2"/>
  <c r="X1433" i="2"/>
  <c r="BG1433" i="2"/>
  <c r="I1434" i="2" s="1"/>
  <c r="AW1433" i="2"/>
  <c r="AR1433" i="2"/>
  <c r="AV1433" i="2"/>
  <c r="AQ1433" i="2"/>
  <c r="AG1433" i="2"/>
  <c r="BA1433" i="2"/>
  <c r="AL1433" i="2"/>
  <c r="BF1433" i="2"/>
  <c r="H1434" i="2" s="1"/>
  <c r="W1433" i="2"/>
  <c r="BU1432" i="2"/>
  <c r="O1432" i="2"/>
  <c r="J1433" i="2"/>
  <c r="V1433" i="2"/>
  <c r="AU1433" i="2"/>
  <c r="AK1433" i="2"/>
  <c r="AF1433" i="2"/>
  <c r="AZ1433" i="2"/>
  <c r="AP1433" i="2"/>
  <c r="BE1433" i="2"/>
  <c r="G1434" i="2" s="1"/>
  <c r="BT1432" i="2"/>
  <c r="BM1432" i="2"/>
  <c r="BR1432" i="2" s="1"/>
  <c r="S1433" i="2" l="1"/>
  <c r="BL1433" i="2"/>
  <c r="CA1433" i="2"/>
  <c r="CF1433" i="2"/>
  <c r="BJ1433" i="2"/>
  <c r="CE1433" i="2"/>
  <c r="BY1433" i="2"/>
  <c r="BK1433" i="2"/>
  <c r="T1432" i="2"/>
  <c r="AD1433" i="2"/>
  <c r="U1433" i="2"/>
  <c r="Y1433" i="2" s="1"/>
  <c r="AJ1433" i="2"/>
  <c r="AY1433" i="2"/>
  <c r="BC1433" i="2" s="1"/>
  <c r="BD1433" i="2"/>
  <c r="AO1433" i="2"/>
  <c r="AE1433" i="2"/>
  <c r="AT1433" i="2"/>
  <c r="AX1433" i="2" s="1"/>
  <c r="BS1432" i="2"/>
  <c r="M1433" i="2"/>
  <c r="R1433" i="2" s="1"/>
  <c r="L1433" i="2"/>
  <c r="Q1433" i="2" s="1"/>
  <c r="BZ1433" i="2"/>
  <c r="CD1433" i="2"/>
  <c r="BQ1433" i="2"/>
  <c r="BP1433" i="2"/>
  <c r="BO1433" i="2"/>
  <c r="CJ1433" i="2" l="1"/>
  <c r="CL1433" i="2"/>
  <c r="CK1433" i="2"/>
  <c r="BI1433" i="2"/>
  <c r="AI1433" i="2"/>
  <c r="AN1433" i="2"/>
  <c r="CC1433" i="2"/>
  <c r="CG1433" i="2" s="1"/>
  <c r="AS1433" i="2"/>
  <c r="BX1433" i="2"/>
  <c r="K1433" i="2"/>
  <c r="P1433" i="2" s="1"/>
  <c r="BW1432" i="2"/>
  <c r="CH1432" i="2" s="1"/>
  <c r="BH1433" i="2"/>
  <c r="F1434" i="2"/>
  <c r="BN1433" i="2"/>
  <c r="CI1433" i="2" l="1"/>
  <c r="CM1433" i="2" s="1"/>
  <c r="AC1434" i="2"/>
  <c r="Z1434" i="2"/>
  <c r="AB1434" i="2"/>
  <c r="AA1434" i="2"/>
  <c r="BT1433" i="2"/>
  <c r="L1434" i="2" s="1"/>
  <c r="BG1434" i="2"/>
  <c r="I1435" i="2" s="1"/>
  <c r="BU1433" i="2"/>
  <c r="M1434" i="2" s="1"/>
  <c r="AF1434" i="2"/>
  <c r="AQ1434" i="2"/>
  <c r="AL1434" i="2"/>
  <c r="W1434" i="2"/>
  <c r="AG1434" i="2"/>
  <c r="BA1434" i="2"/>
  <c r="AV1434" i="2"/>
  <c r="BF1434" i="2"/>
  <c r="H1435" i="2" s="1"/>
  <c r="BE1434" i="2"/>
  <c r="G1435" i="2" s="1"/>
  <c r="AU1434" i="2"/>
  <c r="V1434" i="2"/>
  <c r="AK1434" i="2"/>
  <c r="AP1434" i="2"/>
  <c r="AZ1434" i="2"/>
  <c r="AW1434" i="2"/>
  <c r="AM1434" i="2"/>
  <c r="BB1434" i="2"/>
  <c r="X1434" i="2"/>
  <c r="BV1433" i="2"/>
  <c r="N1434" i="2" s="1"/>
  <c r="AH1434" i="2"/>
  <c r="AR1434" i="2"/>
  <c r="O1433" i="2"/>
  <c r="BM1433" i="2"/>
  <c r="BR1433" i="2" s="1"/>
  <c r="J1434" i="2"/>
  <c r="S1434" i="2" l="1"/>
  <c r="R1434" i="2"/>
  <c r="Q1434" i="2"/>
  <c r="CE1434" i="2"/>
  <c r="BJ1434" i="2"/>
  <c r="BK1434" i="2"/>
  <c r="BY1434" i="2"/>
  <c r="BZ1434" i="2"/>
  <c r="CA1434" i="2"/>
  <c r="BL1434" i="2"/>
  <c r="CD1434" i="2"/>
  <c r="CF1434" i="2"/>
  <c r="T1433" i="2"/>
  <c r="BD1434" i="2"/>
  <c r="AJ1434" i="2"/>
  <c r="AT1434" i="2"/>
  <c r="AX1434" i="2" s="1"/>
  <c r="AY1434" i="2"/>
  <c r="BC1434" i="2" s="1"/>
  <c r="AE1434" i="2"/>
  <c r="U1434" i="2"/>
  <c r="Y1434" i="2" s="1"/>
  <c r="AO1434" i="2"/>
  <c r="BS1433" i="2"/>
  <c r="BP1434" i="2"/>
  <c r="BQ1434" i="2"/>
  <c r="BO1434" i="2"/>
  <c r="CL1434" i="2" l="1"/>
  <c r="CK1434" i="2"/>
  <c r="CJ1434" i="2"/>
  <c r="AB1435" i="2"/>
  <c r="AD1434" i="2"/>
  <c r="BW1433" i="2"/>
  <c r="CH1433" i="2" s="1"/>
  <c r="K1434" i="2"/>
  <c r="P1434" i="2" s="1"/>
  <c r="BI1434" i="2"/>
  <c r="AI1434" i="2"/>
  <c r="AN1434" i="2"/>
  <c r="CC1434" i="2"/>
  <c r="CG1434" i="2" s="1"/>
  <c r="BH1434" i="2"/>
  <c r="F1435" i="2"/>
  <c r="BX1434" i="2"/>
  <c r="AS1434" i="2"/>
  <c r="BN1434" i="2"/>
  <c r="CI1434" i="2" l="1"/>
  <c r="CM1434" i="2" s="1"/>
  <c r="AA1435" i="2"/>
  <c r="Z1435" i="2"/>
  <c r="AC1435" i="2"/>
  <c r="BM1434" i="2"/>
  <c r="BR1434" i="2" s="1"/>
  <c r="J1435" i="2"/>
  <c r="AZ1435" i="2"/>
  <c r="AU1435" i="2"/>
  <c r="V1435" i="2"/>
  <c r="AP1435" i="2"/>
  <c r="AK1435" i="2"/>
  <c r="AF1435" i="2"/>
  <c r="BE1435" i="2"/>
  <c r="G1436" i="2" s="1"/>
  <c r="BT1434" i="2"/>
  <c r="O1434" i="2"/>
  <c r="BA1435" i="2"/>
  <c r="AV1435" i="2"/>
  <c r="W1435" i="2"/>
  <c r="AQ1435" i="2"/>
  <c r="AG1435" i="2"/>
  <c r="AL1435" i="2"/>
  <c r="BF1435" i="2"/>
  <c r="H1436" i="2" s="1"/>
  <c r="BU1434" i="2"/>
  <c r="AH1435" i="2"/>
  <c r="BG1435" i="2"/>
  <c r="I1436" i="2" s="1"/>
  <c r="AM1435" i="2"/>
  <c r="X1435" i="2"/>
  <c r="AW1435" i="2"/>
  <c r="BB1435" i="2"/>
  <c r="AR1435" i="2"/>
  <c r="BV1434" i="2"/>
  <c r="CD1435" i="2" l="1"/>
  <c r="BK1435" i="2"/>
  <c r="BJ1435" i="2"/>
  <c r="CE1435" i="2"/>
  <c r="CA1435" i="2"/>
  <c r="CF1435" i="2"/>
  <c r="M1435" i="2"/>
  <c r="R1435" i="2" s="1"/>
  <c r="BZ1435" i="2"/>
  <c r="L1435" i="2"/>
  <c r="Q1435" i="2" s="1"/>
  <c r="BY1435" i="2"/>
  <c r="BL1435" i="2"/>
  <c r="T1434" i="2"/>
  <c r="AO1435" i="2"/>
  <c r="AT1435" i="2"/>
  <c r="AX1435" i="2" s="1"/>
  <c r="AE1435" i="2"/>
  <c r="AD1435" i="2"/>
  <c r="BD1435" i="2"/>
  <c r="U1435" i="2"/>
  <c r="Y1435" i="2" s="1"/>
  <c r="AJ1435" i="2"/>
  <c r="AY1435" i="2"/>
  <c r="BC1435" i="2" s="1"/>
  <c r="BS1434" i="2"/>
  <c r="N1435" i="2"/>
  <c r="S1435" i="2" s="1"/>
  <c r="BQ1435" i="2"/>
  <c r="BP1435" i="2"/>
  <c r="BO1435" i="2"/>
  <c r="CL1435" i="2" l="1"/>
  <c r="CJ1435" i="2"/>
  <c r="CK1435" i="2"/>
  <c r="BH1435" i="2"/>
  <c r="F1436" i="2"/>
  <c r="BX1435" i="2"/>
  <c r="AS1435" i="2"/>
  <c r="K1435" i="2"/>
  <c r="P1435" i="2" s="1"/>
  <c r="BW1434" i="2"/>
  <c r="CH1434" i="2" s="1"/>
  <c r="AN1435" i="2"/>
  <c r="CC1435" i="2"/>
  <c r="CG1435" i="2" s="1"/>
  <c r="BI1435" i="2"/>
  <c r="AI1435" i="2"/>
  <c r="BN1435" i="2"/>
  <c r="CI1435" i="2" l="1"/>
  <c r="CM1435" i="2" s="1"/>
  <c r="Z1436" i="2"/>
  <c r="AB1436" i="2"/>
  <c r="AA1436" i="2"/>
  <c r="AC1436" i="2"/>
  <c r="AR1436" i="2"/>
  <c r="AW1436" i="2"/>
  <c r="AM1436" i="2"/>
  <c r="BG1436" i="2"/>
  <c r="I1437" i="2" s="1"/>
  <c r="BB1436" i="2"/>
  <c r="AH1436" i="2"/>
  <c r="BV1435" i="2"/>
  <c r="N1436" i="2" s="1"/>
  <c r="X1436" i="2"/>
  <c r="AL1436" i="2"/>
  <c r="AV1436" i="2"/>
  <c r="BF1436" i="2"/>
  <c r="H1437" i="2" s="1"/>
  <c r="W1436" i="2"/>
  <c r="AQ1436" i="2"/>
  <c r="AG1436" i="2"/>
  <c r="BA1436" i="2"/>
  <c r="BU1435" i="2"/>
  <c r="J1436" i="2"/>
  <c r="V1436" i="2"/>
  <c r="AK1436" i="2"/>
  <c r="AZ1436" i="2"/>
  <c r="AF1436" i="2"/>
  <c r="AP1436" i="2"/>
  <c r="AU1436" i="2"/>
  <c r="BE1436" i="2"/>
  <c r="G1437" i="2" s="1"/>
  <c r="BT1435" i="2"/>
  <c r="BM1435" i="2"/>
  <c r="BR1435" i="2" s="1"/>
  <c r="O1435" i="2"/>
  <c r="S1436" i="2" l="1"/>
  <c r="CF1436" i="2"/>
  <c r="CA1436" i="2"/>
  <c r="BL1436" i="2"/>
  <c r="BK1436" i="2"/>
  <c r="BZ1436" i="2"/>
  <c r="BY1436" i="2"/>
  <c r="L1436" i="2"/>
  <c r="Q1436" i="2" s="1"/>
  <c r="BJ1436" i="2"/>
  <c r="M1436" i="2"/>
  <c r="R1436" i="2" s="1"/>
  <c r="CE1436" i="2"/>
  <c r="T1435" i="2"/>
  <c r="AT1436" i="2"/>
  <c r="AX1436" i="2" s="1"/>
  <c r="AY1436" i="2"/>
  <c r="BC1436" i="2" s="1"/>
  <c r="AO1436" i="2"/>
  <c r="AJ1436" i="2"/>
  <c r="AE1436" i="2"/>
  <c r="U1436" i="2"/>
  <c r="Y1436" i="2" s="1"/>
  <c r="AD1436" i="2"/>
  <c r="BD1436" i="2"/>
  <c r="BS1435" i="2"/>
  <c r="CD1436" i="2"/>
  <c r="BO1436" i="2"/>
  <c r="BQ1436" i="2"/>
  <c r="BP1436" i="2"/>
  <c r="CK1436" i="2" l="1"/>
  <c r="CL1436" i="2"/>
  <c r="CJ1436" i="2"/>
  <c r="AI1436" i="2"/>
  <c r="BI1436" i="2"/>
  <c r="F1437" i="2"/>
  <c r="BH1436" i="2"/>
  <c r="AN1436" i="2"/>
  <c r="CC1436" i="2"/>
  <c r="CG1436" i="2" s="1"/>
  <c r="BW1435" i="2"/>
  <c r="CH1435" i="2" s="1"/>
  <c r="K1436" i="2"/>
  <c r="P1436" i="2" s="1"/>
  <c r="BX1436" i="2"/>
  <c r="AS1436" i="2"/>
  <c r="BN1436" i="2"/>
  <c r="CI1436" i="2" l="1"/>
  <c r="CM1436" i="2" s="1"/>
  <c r="BE1437" i="2"/>
  <c r="G1438" i="2" s="1"/>
  <c r="Z1437" i="2"/>
  <c r="AC1437" i="2"/>
  <c r="AB1437" i="2"/>
  <c r="V1437" i="2"/>
  <c r="AK1437" i="2"/>
  <c r="AQ1437" i="2"/>
  <c r="AG1437" i="2"/>
  <c r="BA1437" i="2"/>
  <c r="W1437" i="2"/>
  <c r="AL1437" i="2"/>
  <c r="BF1437" i="2"/>
  <c r="H1438" i="2" s="1"/>
  <c r="AV1437" i="2"/>
  <c r="BU1436" i="2"/>
  <c r="O1436" i="2"/>
  <c r="BM1436" i="2"/>
  <c r="BR1436" i="2" s="1"/>
  <c r="AH1437" i="2"/>
  <c r="AW1437" i="2"/>
  <c r="X1437" i="2"/>
  <c r="AR1437" i="2"/>
  <c r="BB1437" i="2"/>
  <c r="BG1437" i="2"/>
  <c r="I1438" i="2" s="1"/>
  <c r="AM1437" i="2"/>
  <c r="BV1436" i="2"/>
  <c r="J1437" i="2"/>
  <c r="BT1436" i="2" l="1"/>
  <c r="L1437" i="2" s="1"/>
  <c r="AF1437" i="2"/>
  <c r="AU1437" i="2"/>
  <c r="AZ1437" i="2"/>
  <c r="AA1437" i="2"/>
  <c r="AD1437" i="2" s="1"/>
  <c r="AP1437" i="2"/>
  <c r="CE1437" i="2"/>
  <c r="CF1437" i="2"/>
  <c r="N1437" i="2"/>
  <c r="CA1437" i="2"/>
  <c r="BL1437" i="2"/>
  <c r="T1436" i="2"/>
  <c r="AT1437" i="2"/>
  <c r="AO1437" i="2"/>
  <c r="U1437" i="2"/>
  <c r="Y1437" i="2" s="1"/>
  <c r="AJ1437" i="2"/>
  <c r="BD1437" i="2"/>
  <c r="AE1437" i="2"/>
  <c r="AY1437" i="2"/>
  <c r="BS1436" i="2"/>
  <c r="BK1437" i="2"/>
  <c r="M1437" i="2"/>
  <c r="BZ1437" i="2"/>
  <c r="BQ1437" i="2"/>
  <c r="BP1437" i="2"/>
  <c r="R1437" i="2" l="1"/>
  <c r="S1437" i="2"/>
  <c r="Q1437" i="2"/>
  <c r="CL1437" i="2"/>
  <c r="CK1437" i="2"/>
  <c r="AX1437" i="2"/>
  <c r="CD1437" i="2"/>
  <c r="BJ1437" i="2"/>
  <c r="BC1437" i="2"/>
  <c r="BY1437" i="2"/>
  <c r="BW1436" i="2"/>
  <c r="CH1436" i="2" s="1"/>
  <c r="K1437" i="2"/>
  <c r="P1437" i="2" s="1"/>
  <c r="BI1437" i="2"/>
  <c r="AI1437" i="2"/>
  <c r="AS1437" i="2"/>
  <c r="BX1437" i="2"/>
  <c r="BH1437" i="2"/>
  <c r="F1438" i="2"/>
  <c r="AN1437" i="2"/>
  <c r="CC1437" i="2"/>
  <c r="BO1437" i="2"/>
  <c r="BN1437" i="2"/>
  <c r="CG1437" i="2" l="1"/>
  <c r="CI1437" i="2"/>
  <c r="CJ1437" i="2"/>
  <c r="BE1438" i="2"/>
  <c r="G1439" i="2" s="1"/>
  <c r="Z1438" i="2"/>
  <c r="AC1438" i="2"/>
  <c r="AB1438" i="2"/>
  <c r="BU1437" i="2"/>
  <c r="M1438" i="2" s="1"/>
  <c r="AQ1438" i="2"/>
  <c r="W1438" i="2"/>
  <c r="AV1438" i="2"/>
  <c r="BF1438" i="2"/>
  <c r="H1439" i="2" s="1"/>
  <c r="AL1438" i="2"/>
  <c r="AG1438" i="2"/>
  <c r="BA1438" i="2"/>
  <c r="AH1438" i="2"/>
  <c r="AM1438" i="2"/>
  <c r="AW1438" i="2"/>
  <c r="BG1438" i="2"/>
  <c r="I1439" i="2" s="1"/>
  <c r="X1438" i="2"/>
  <c r="AR1438" i="2"/>
  <c r="BB1438" i="2"/>
  <c r="BV1437" i="2"/>
  <c r="J1438" i="2"/>
  <c r="AP1438" i="2"/>
  <c r="AF1438" i="2"/>
  <c r="AK1438" i="2"/>
  <c r="AU1438" i="2"/>
  <c r="BM1437" i="2"/>
  <c r="BR1437" i="2" s="1"/>
  <c r="O1437" i="2"/>
  <c r="CM1437" i="2" l="1"/>
  <c r="AZ1438" i="2"/>
  <c r="BY1438" i="2" s="1"/>
  <c r="V1438" i="2"/>
  <c r="AA1438" i="2"/>
  <c r="R1438" i="2" s="1"/>
  <c r="BT1437" i="2"/>
  <c r="L1438" i="2" s="1"/>
  <c r="BZ1438" i="2"/>
  <c r="CE1438" i="2"/>
  <c r="BK1438" i="2"/>
  <c r="CD1438" i="2"/>
  <c r="T1437" i="2"/>
  <c r="BD1438" i="2"/>
  <c r="U1438" i="2"/>
  <c r="AT1438" i="2"/>
  <c r="AX1438" i="2" s="1"/>
  <c r="AE1438" i="2"/>
  <c r="AY1438" i="2"/>
  <c r="AJ1438" i="2"/>
  <c r="AO1438" i="2"/>
  <c r="BS1437" i="2"/>
  <c r="CA1438" i="2"/>
  <c r="CF1438" i="2"/>
  <c r="N1438" i="2"/>
  <c r="BL1438" i="2"/>
  <c r="BQ1438" i="2"/>
  <c r="BP1438" i="2"/>
  <c r="S1438" i="2" l="1"/>
  <c r="Q1438" i="2"/>
  <c r="CK1438" i="2"/>
  <c r="CL1438" i="2"/>
  <c r="BJ1438" i="2"/>
  <c r="Y1438" i="2"/>
  <c r="BC1438" i="2"/>
  <c r="AB1439" i="2"/>
  <c r="AN1438" i="2"/>
  <c r="CC1438" i="2"/>
  <c r="CG1438" i="2" s="1"/>
  <c r="BW1437" i="2"/>
  <c r="CH1437" i="2" s="1"/>
  <c r="K1438" i="2"/>
  <c r="P1438" i="2" s="1"/>
  <c r="BH1438" i="2"/>
  <c r="F1439" i="2"/>
  <c r="AS1438" i="2"/>
  <c r="BX1438" i="2"/>
  <c r="AI1438" i="2"/>
  <c r="BI1438" i="2"/>
  <c r="AD1438" i="2"/>
  <c r="BO1438" i="2"/>
  <c r="BN1438" i="2"/>
  <c r="CJ1438" i="2" l="1"/>
  <c r="CI1438" i="2"/>
  <c r="Z1439" i="2"/>
  <c r="AC1439" i="2"/>
  <c r="AA1439" i="2"/>
  <c r="AR1439" i="2"/>
  <c r="AH1439" i="2"/>
  <c r="BT1438" i="2"/>
  <c r="L1439" i="2" s="1"/>
  <c r="BV1438" i="2"/>
  <c r="N1439" i="2" s="1"/>
  <c r="BB1439" i="2"/>
  <c r="AM1439" i="2"/>
  <c r="AW1439" i="2"/>
  <c r="X1439" i="2"/>
  <c r="BG1439" i="2"/>
  <c r="I1440" i="2" s="1"/>
  <c r="V1439" i="2"/>
  <c r="AU1439" i="2"/>
  <c r="BE1439" i="2"/>
  <c r="G1440" i="2" s="1"/>
  <c r="AP1439" i="2"/>
  <c r="AF1439" i="2"/>
  <c r="AZ1439" i="2"/>
  <c r="AK1439" i="2"/>
  <c r="O1438" i="2"/>
  <c r="AQ1439" i="2"/>
  <c r="W1439" i="2"/>
  <c r="AL1439" i="2"/>
  <c r="BF1439" i="2"/>
  <c r="H1440" i="2" s="1"/>
  <c r="BA1439" i="2"/>
  <c r="AG1439" i="2"/>
  <c r="AV1439" i="2"/>
  <c r="BU1438" i="2"/>
  <c r="BM1438" i="2"/>
  <c r="BR1438" i="2" s="1"/>
  <c r="J1439" i="2"/>
  <c r="S1439" i="2" l="1"/>
  <c r="Q1439" i="2"/>
  <c r="CM1438" i="2"/>
  <c r="CF1439" i="2"/>
  <c r="BL1439" i="2"/>
  <c r="CA1439" i="2"/>
  <c r="CD1439" i="2"/>
  <c r="BY1439" i="2"/>
  <c r="BJ1439" i="2"/>
  <c r="BZ1439" i="2"/>
  <c r="M1439" i="2"/>
  <c r="R1439" i="2" s="1"/>
  <c r="T1438" i="2"/>
  <c r="AY1439" i="2"/>
  <c r="BC1439" i="2" s="1"/>
  <c r="AO1439" i="2"/>
  <c r="AJ1439" i="2"/>
  <c r="AE1439" i="2"/>
  <c r="BD1439" i="2"/>
  <c r="AD1439" i="2"/>
  <c r="U1439" i="2"/>
  <c r="Y1439" i="2" s="1"/>
  <c r="AT1439" i="2"/>
  <c r="AX1439" i="2" s="1"/>
  <c r="BS1438" i="2"/>
  <c r="CE1439" i="2"/>
  <c r="BK1439" i="2"/>
  <c r="BQ1439" i="2"/>
  <c r="BO1439" i="2"/>
  <c r="BP1439" i="2"/>
  <c r="CK1439" i="2" l="1"/>
  <c r="CJ1439" i="2"/>
  <c r="CL1439" i="2"/>
  <c r="BH1439" i="2"/>
  <c r="F1440" i="2"/>
  <c r="AI1439" i="2"/>
  <c r="BI1439" i="2"/>
  <c r="AN1439" i="2"/>
  <c r="CC1439" i="2"/>
  <c r="CG1439" i="2" s="1"/>
  <c r="K1439" i="2"/>
  <c r="P1439" i="2" s="1"/>
  <c r="BW1438" i="2"/>
  <c r="CH1438" i="2" s="1"/>
  <c r="AS1439" i="2"/>
  <c r="BX1439" i="2"/>
  <c r="BN1439" i="2"/>
  <c r="CI1439" i="2" l="1"/>
  <c r="CM1439" i="2" s="1"/>
  <c r="Z1440" i="2"/>
  <c r="AA1440" i="2"/>
  <c r="AB1440" i="2"/>
  <c r="AC1440" i="2"/>
  <c r="O1439" i="2"/>
  <c r="AZ1440" i="2"/>
  <c r="AU1440" i="2"/>
  <c r="AK1440" i="2"/>
  <c r="BE1440" i="2"/>
  <c r="G1441" i="2" s="1"/>
  <c r="AF1440" i="2"/>
  <c r="V1440" i="2"/>
  <c r="AP1440" i="2"/>
  <c r="BT1439" i="2"/>
  <c r="BB1440" i="2"/>
  <c r="X1440" i="2"/>
  <c r="BG1440" i="2"/>
  <c r="I1441" i="2" s="1"/>
  <c r="AR1440" i="2"/>
  <c r="AM1440" i="2"/>
  <c r="AH1440" i="2"/>
  <c r="AW1440" i="2"/>
  <c r="BV1439" i="2"/>
  <c r="J1440" i="2"/>
  <c r="AL1440" i="2"/>
  <c r="W1440" i="2"/>
  <c r="AG1440" i="2"/>
  <c r="AQ1440" i="2"/>
  <c r="AV1440" i="2"/>
  <c r="BA1440" i="2"/>
  <c r="BF1440" i="2"/>
  <c r="H1441" i="2" s="1"/>
  <c r="BU1439" i="2"/>
  <c r="BM1439" i="2"/>
  <c r="BR1439" i="2" s="1"/>
  <c r="BJ1440" i="2" l="1"/>
  <c r="BY1440" i="2"/>
  <c r="BL1440" i="2"/>
  <c r="CA1440" i="2"/>
  <c r="CF1440" i="2"/>
  <c r="M1440" i="2"/>
  <c r="R1440" i="2" s="1"/>
  <c r="BZ1440" i="2"/>
  <c r="CE1440" i="2"/>
  <c r="N1440" i="2"/>
  <c r="S1440" i="2" s="1"/>
  <c r="L1440" i="2"/>
  <c r="Q1440" i="2" s="1"/>
  <c r="BK1440" i="2"/>
  <c r="T1439" i="2"/>
  <c r="BD1440" i="2"/>
  <c r="U1440" i="2"/>
  <c r="Y1440" i="2" s="1"/>
  <c r="AJ1440" i="2"/>
  <c r="AO1440" i="2"/>
  <c r="AD1440" i="2"/>
  <c r="AY1440" i="2"/>
  <c r="BC1440" i="2" s="1"/>
  <c r="AT1440" i="2"/>
  <c r="AX1440" i="2" s="1"/>
  <c r="AE1440" i="2"/>
  <c r="BS1439" i="2"/>
  <c r="CD1440" i="2"/>
  <c r="BO1440" i="2"/>
  <c r="BQ1440" i="2"/>
  <c r="BP1440" i="2"/>
  <c r="CK1440" i="2" l="1"/>
  <c r="CJ1440" i="2"/>
  <c r="CL1440" i="2"/>
  <c r="BH1440" i="2"/>
  <c r="F1441" i="2"/>
  <c r="BW1439" i="2"/>
  <c r="CH1439" i="2" s="1"/>
  <c r="K1440" i="2"/>
  <c r="P1440" i="2" s="1"/>
  <c r="AI1440" i="2"/>
  <c r="BI1440" i="2"/>
  <c r="BX1440" i="2"/>
  <c r="AS1440" i="2"/>
  <c r="AN1440" i="2"/>
  <c r="CC1440" i="2"/>
  <c r="CG1440" i="2" s="1"/>
  <c r="BN1440" i="2"/>
  <c r="CI1440" i="2" l="1"/>
  <c r="CM1440" i="2" s="1"/>
  <c r="AZ1441" i="2"/>
  <c r="Z1441" i="2"/>
  <c r="AC1441" i="2"/>
  <c r="AB1441" i="2"/>
  <c r="AA1441" i="2"/>
  <c r="J1441" i="2"/>
  <c r="BM1440" i="2"/>
  <c r="BR1440" i="2" s="1"/>
  <c r="AW1441" i="2"/>
  <c r="X1441" i="2"/>
  <c r="AH1441" i="2"/>
  <c r="AR1441" i="2"/>
  <c r="AM1441" i="2"/>
  <c r="BB1441" i="2"/>
  <c r="BG1441" i="2"/>
  <c r="I1442" i="2" s="1"/>
  <c r="BV1440" i="2"/>
  <c r="AL1441" i="2"/>
  <c r="BA1441" i="2"/>
  <c r="AG1441" i="2"/>
  <c r="BF1441" i="2"/>
  <c r="H1442" i="2" s="1"/>
  <c r="W1441" i="2"/>
  <c r="AQ1441" i="2"/>
  <c r="AV1441" i="2"/>
  <c r="BU1440" i="2"/>
  <c r="O1440" i="2"/>
  <c r="AK1441" i="2"/>
  <c r="AU1441" i="2"/>
  <c r="AF1441" i="2"/>
  <c r="BE1441" i="2"/>
  <c r="G1442" i="2" s="1"/>
  <c r="AP1441" i="2"/>
  <c r="BT1440" i="2" l="1"/>
  <c r="L1441" i="2" s="1"/>
  <c r="Q1441" i="2" s="1"/>
  <c r="V1441" i="2"/>
  <c r="BZ1441" i="2"/>
  <c r="BJ1441" i="2"/>
  <c r="M1441" i="2"/>
  <c r="R1441" i="2" s="1"/>
  <c r="CE1441" i="2"/>
  <c r="CA1441" i="2"/>
  <c r="CD1441" i="2"/>
  <c r="N1441" i="2"/>
  <c r="S1441" i="2" s="1"/>
  <c r="BL1441" i="2"/>
  <c r="T1440" i="2"/>
  <c r="AJ1441" i="2"/>
  <c r="AD1441" i="2"/>
  <c r="AO1441" i="2"/>
  <c r="AE1441" i="2"/>
  <c r="AT1441" i="2"/>
  <c r="AX1441" i="2" s="1"/>
  <c r="U1441" i="2"/>
  <c r="AY1441" i="2"/>
  <c r="BC1441" i="2" s="1"/>
  <c r="BD1441" i="2"/>
  <c r="BS1440" i="2"/>
  <c r="BK1441" i="2"/>
  <c r="BY1441" i="2"/>
  <c r="CF1441" i="2"/>
  <c r="BQ1441" i="2"/>
  <c r="BP1441" i="2"/>
  <c r="BO1441" i="2"/>
  <c r="CL1441" i="2" l="1"/>
  <c r="CJ1441" i="2"/>
  <c r="CK1441" i="2"/>
  <c r="Y1441" i="2"/>
  <c r="AS1441" i="2"/>
  <c r="BX1441" i="2"/>
  <c r="AN1441" i="2"/>
  <c r="CC1441" i="2"/>
  <c r="CG1441" i="2" s="1"/>
  <c r="BW1440" i="2"/>
  <c r="CH1440" i="2" s="1"/>
  <c r="K1441" i="2"/>
  <c r="P1441" i="2" s="1"/>
  <c r="BH1441" i="2"/>
  <c r="F1442" i="2"/>
  <c r="AI1441" i="2"/>
  <c r="BI1441" i="2"/>
  <c r="BN1441" i="2"/>
  <c r="CI1441" i="2" l="1"/>
  <c r="CM1441" i="2" s="1"/>
  <c r="AA1442" i="2"/>
  <c r="AB1442" i="2"/>
  <c r="Z1442" i="2"/>
  <c r="AC1442" i="2"/>
  <c r="O1441" i="2"/>
  <c r="J1442" i="2"/>
  <c r="BM1441" i="2"/>
  <c r="BR1441" i="2" s="1"/>
  <c r="BF1442" i="2"/>
  <c r="H1443" i="2" s="1"/>
  <c r="AL1442" i="2"/>
  <c r="W1442" i="2"/>
  <c r="AQ1442" i="2"/>
  <c r="AG1442" i="2"/>
  <c r="AV1442" i="2"/>
  <c r="BA1442" i="2"/>
  <c r="BU1441" i="2"/>
  <c r="BG1442" i="2"/>
  <c r="I1443" i="2" s="1"/>
  <c r="X1442" i="2"/>
  <c r="AW1442" i="2"/>
  <c r="AH1442" i="2"/>
  <c r="AR1442" i="2"/>
  <c r="BB1442" i="2"/>
  <c r="AM1442" i="2"/>
  <c r="BV1441" i="2"/>
  <c r="AP1442" i="2"/>
  <c r="AF1442" i="2"/>
  <c r="V1442" i="2"/>
  <c r="AZ1442" i="2"/>
  <c r="AK1442" i="2"/>
  <c r="AU1442" i="2"/>
  <c r="BE1442" i="2"/>
  <c r="G1443" i="2" s="1"/>
  <c r="BT1441" i="2"/>
  <c r="CF1442" i="2" l="1"/>
  <c r="CD1442" i="2"/>
  <c r="CA1442" i="2"/>
  <c r="L1442" i="2"/>
  <c r="Q1442" i="2" s="1"/>
  <c r="BY1442" i="2"/>
  <c r="BL1442" i="2"/>
  <c r="CE1442" i="2"/>
  <c r="N1442" i="2"/>
  <c r="S1442" i="2" s="1"/>
  <c r="M1442" i="2"/>
  <c r="R1442" i="2" s="1"/>
  <c r="BK1442" i="2"/>
  <c r="BJ1442" i="2"/>
  <c r="BZ1442" i="2"/>
  <c r="T1441" i="2"/>
  <c r="AT1442" i="2"/>
  <c r="AX1442" i="2" s="1"/>
  <c r="U1442" i="2"/>
  <c r="Y1442" i="2" s="1"/>
  <c r="AE1442" i="2"/>
  <c r="BD1442" i="2"/>
  <c r="AJ1442" i="2"/>
  <c r="AO1442" i="2"/>
  <c r="AY1442" i="2"/>
  <c r="BC1442" i="2" s="1"/>
  <c r="BS1441" i="2"/>
  <c r="BP1442" i="2"/>
  <c r="BQ1442" i="2"/>
  <c r="BO1442" i="2"/>
  <c r="CJ1442" i="2" l="1"/>
  <c r="CL1442" i="2"/>
  <c r="CK1442" i="2"/>
  <c r="BW1441" i="2"/>
  <c r="CH1441" i="2" s="1"/>
  <c r="K1442" i="2"/>
  <c r="P1442" i="2" s="1"/>
  <c r="BH1442" i="2"/>
  <c r="F1443" i="2"/>
  <c r="AI1442" i="2"/>
  <c r="BI1442" i="2"/>
  <c r="AS1442" i="2"/>
  <c r="BX1442" i="2"/>
  <c r="AN1442" i="2"/>
  <c r="CC1442" i="2"/>
  <c r="CG1442" i="2" s="1"/>
  <c r="AD1442" i="2"/>
  <c r="BN1442" i="2"/>
  <c r="CI1442" i="2" l="1"/>
  <c r="CM1442" i="2" s="1"/>
  <c r="Z1443" i="2"/>
  <c r="AB1443" i="2"/>
  <c r="AA1443" i="2"/>
  <c r="AC1443" i="2"/>
  <c r="J1443" i="2"/>
  <c r="AL1443" i="2"/>
  <c r="BF1443" i="2"/>
  <c r="H1444" i="2" s="1"/>
  <c r="AQ1443" i="2"/>
  <c r="AG1443" i="2"/>
  <c r="AV1443" i="2"/>
  <c r="BA1443" i="2"/>
  <c r="W1443" i="2"/>
  <c r="BU1442" i="2"/>
  <c r="BM1442" i="2"/>
  <c r="BR1442" i="2" s="1"/>
  <c r="X1443" i="2"/>
  <c r="AM1443" i="2"/>
  <c r="BB1443" i="2"/>
  <c r="AH1443" i="2"/>
  <c r="AW1443" i="2"/>
  <c r="BG1443" i="2"/>
  <c r="I1444" i="2" s="1"/>
  <c r="AR1443" i="2"/>
  <c r="BV1442" i="2"/>
  <c r="O1442" i="2"/>
  <c r="AP1443" i="2"/>
  <c r="BE1443" i="2"/>
  <c r="G1444" i="2" s="1"/>
  <c r="AK1443" i="2"/>
  <c r="V1443" i="2"/>
  <c r="AZ1443" i="2"/>
  <c r="AF1443" i="2"/>
  <c r="AU1443" i="2"/>
  <c r="BT1442" i="2"/>
  <c r="CA1443" i="2" l="1"/>
  <c r="BL1443" i="2"/>
  <c r="CF1443" i="2"/>
  <c r="M1443" i="2"/>
  <c r="R1443" i="2" s="1"/>
  <c r="BK1443" i="2"/>
  <c r="L1443" i="2"/>
  <c r="Q1443" i="2" s="1"/>
  <c r="BY1443" i="2"/>
  <c r="N1443" i="2"/>
  <c r="S1443" i="2" s="1"/>
  <c r="BZ1443" i="2"/>
  <c r="CD1443" i="2"/>
  <c r="BJ1443" i="2"/>
  <c r="T1442" i="2"/>
  <c r="AD1443" i="2"/>
  <c r="AY1443" i="2"/>
  <c r="BC1443" i="2" s="1"/>
  <c r="AE1443" i="2"/>
  <c r="AO1443" i="2"/>
  <c r="U1443" i="2"/>
  <c r="Y1443" i="2" s="1"/>
  <c r="AT1443" i="2"/>
  <c r="AX1443" i="2" s="1"/>
  <c r="AJ1443" i="2"/>
  <c r="BD1443" i="2"/>
  <c r="BS1442" i="2"/>
  <c r="CE1443" i="2"/>
  <c r="BQ1443" i="2"/>
  <c r="BP1443" i="2"/>
  <c r="BO1443" i="2"/>
  <c r="CJ1443" i="2" l="1"/>
  <c r="CK1443" i="2"/>
  <c r="CL1443" i="2"/>
  <c r="AN1443" i="2"/>
  <c r="CC1443" i="2"/>
  <c r="CG1443" i="2" s="1"/>
  <c r="BI1443" i="2"/>
  <c r="AI1443" i="2"/>
  <c r="BW1442" i="2"/>
  <c r="CH1442" i="2" s="1"/>
  <c r="K1443" i="2"/>
  <c r="P1443" i="2" s="1"/>
  <c r="BH1443" i="2"/>
  <c r="F1444" i="2"/>
  <c r="AS1443" i="2"/>
  <c r="BX1443" i="2"/>
  <c r="BN1443" i="2"/>
  <c r="CI1443" i="2" l="1"/>
  <c r="CM1443" i="2" s="1"/>
  <c r="AA1444" i="2"/>
  <c r="Z1444" i="2"/>
  <c r="AB1444" i="2"/>
  <c r="AC1444" i="2"/>
  <c r="J1444" i="2"/>
  <c r="AW1444" i="2"/>
  <c r="AM1444" i="2"/>
  <c r="BG1444" i="2"/>
  <c r="I1445" i="2" s="1"/>
  <c r="X1444" i="2"/>
  <c r="AH1444" i="2"/>
  <c r="AR1444" i="2"/>
  <c r="BB1444" i="2"/>
  <c r="BV1443" i="2"/>
  <c r="V1444" i="2"/>
  <c r="AP1444" i="2"/>
  <c r="BE1444" i="2"/>
  <c r="G1445" i="2" s="1"/>
  <c r="AF1444" i="2"/>
  <c r="AU1444" i="2"/>
  <c r="AZ1444" i="2"/>
  <c r="AK1444" i="2"/>
  <c r="BT1443" i="2"/>
  <c r="O1443" i="2"/>
  <c r="BM1443" i="2"/>
  <c r="BR1443" i="2" s="1"/>
  <c r="AG1444" i="2"/>
  <c r="BF1444" i="2"/>
  <c r="H1445" i="2" s="1"/>
  <c r="AL1444" i="2"/>
  <c r="W1444" i="2"/>
  <c r="AQ1444" i="2"/>
  <c r="AV1444" i="2"/>
  <c r="BA1444" i="2"/>
  <c r="BU1443" i="2"/>
  <c r="CD1444" i="2" l="1"/>
  <c r="CE1444" i="2"/>
  <c r="T1443" i="2"/>
  <c r="AD1444" i="2"/>
  <c r="U1444" i="2"/>
  <c r="Y1444" i="2" s="1"/>
  <c r="AY1444" i="2"/>
  <c r="BC1444" i="2" s="1"/>
  <c r="AO1444" i="2"/>
  <c r="AE1444" i="2"/>
  <c r="BD1444" i="2"/>
  <c r="AT1444" i="2"/>
  <c r="AX1444" i="2" s="1"/>
  <c r="AJ1444" i="2"/>
  <c r="BS1443" i="2"/>
  <c r="N1444" i="2"/>
  <c r="S1444" i="2" s="1"/>
  <c r="BY1444" i="2"/>
  <c r="M1444" i="2"/>
  <c r="R1444" i="2" s="1"/>
  <c r="BZ1444" i="2"/>
  <c r="BK1444" i="2"/>
  <c r="CA1444" i="2"/>
  <c r="CF1444" i="2"/>
  <c r="L1444" i="2"/>
  <c r="Q1444" i="2" s="1"/>
  <c r="BJ1444" i="2"/>
  <c r="BL1444" i="2"/>
  <c r="BO1444" i="2"/>
  <c r="BP1444" i="2"/>
  <c r="BQ1444" i="2"/>
  <c r="CL1444" i="2" l="1"/>
  <c r="CJ1444" i="2"/>
  <c r="CK1444" i="2"/>
  <c r="BH1444" i="2"/>
  <c r="F1445" i="2"/>
  <c r="BW1443" i="2"/>
  <c r="CH1443" i="2" s="1"/>
  <c r="K1444" i="2"/>
  <c r="P1444" i="2" s="1"/>
  <c r="BI1444" i="2"/>
  <c r="AI1444" i="2"/>
  <c r="AN1444" i="2"/>
  <c r="CC1444" i="2"/>
  <c r="CG1444" i="2" s="1"/>
  <c r="AS1444" i="2"/>
  <c r="BX1444" i="2"/>
  <c r="BN1444" i="2"/>
  <c r="CI1444" i="2" l="1"/>
  <c r="CM1444" i="2" s="1"/>
  <c r="BT1444" i="2"/>
  <c r="L1445" i="2" s="1"/>
  <c r="AB1445" i="2"/>
  <c r="Z1445" i="2"/>
  <c r="AC1445" i="2"/>
  <c r="AA1445" i="2"/>
  <c r="BU1444" i="2"/>
  <c r="M1445" i="2" s="1"/>
  <c r="BB1445" i="2"/>
  <c r="AM1445" i="2"/>
  <c r="AL1445" i="2"/>
  <c r="BV1444" i="2"/>
  <c r="N1445" i="2" s="1"/>
  <c r="AW1445" i="2"/>
  <c r="AR1445" i="2"/>
  <c r="AH1445" i="2"/>
  <c r="AG1445" i="2"/>
  <c r="BG1445" i="2"/>
  <c r="I1446" i="2" s="1"/>
  <c r="X1445" i="2"/>
  <c r="AP1445" i="2"/>
  <c r="AF1445" i="2"/>
  <c r="AZ1445" i="2"/>
  <c r="AU1445" i="2"/>
  <c r="BE1445" i="2"/>
  <c r="G1446" i="2" s="1"/>
  <c r="AK1445" i="2"/>
  <c r="V1445" i="2"/>
  <c r="BA1445" i="2"/>
  <c r="AV1445" i="2"/>
  <c r="BF1445" i="2"/>
  <c r="H1446" i="2" s="1"/>
  <c r="W1445" i="2"/>
  <c r="AQ1445" i="2"/>
  <c r="BM1444" i="2"/>
  <c r="BR1444" i="2" s="1"/>
  <c r="J1445" i="2"/>
  <c r="O1444" i="2"/>
  <c r="S1445" i="2" l="1"/>
  <c r="R1445" i="2"/>
  <c r="Q1445" i="2"/>
  <c r="CF1445" i="2"/>
  <c r="BL1445" i="2"/>
  <c r="CA1445" i="2"/>
  <c r="CD1445" i="2"/>
  <c r="BJ1445" i="2"/>
  <c r="BY1445" i="2"/>
  <c r="CE1445" i="2"/>
  <c r="BK1445" i="2"/>
  <c r="BZ1445" i="2"/>
  <c r="T1444" i="2"/>
  <c r="AO1445" i="2"/>
  <c r="AE1445" i="2"/>
  <c r="AY1445" i="2"/>
  <c r="BC1445" i="2" s="1"/>
  <c r="AT1445" i="2"/>
  <c r="AX1445" i="2" s="1"/>
  <c r="BD1445" i="2"/>
  <c r="AJ1445" i="2"/>
  <c r="U1445" i="2"/>
  <c r="Y1445" i="2" s="1"/>
  <c r="BS1444" i="2"/>
  <c r="BO1445" i="2"/>
  <c r="BQ1445" i="2"/>
  <c r="BP1445" i="2"/>
  <c r="CK1445" i="2" l="1"/>
  <c r="CL1445" i="2"/>
  <c r="CJ1445" i="2"/>
  <c r="AB1446" i="2"/>
  <c r="AN1445" i="2"/>
  <c r="CC1445" i="2"/>
  <c r="CG1445" i="2" s="1"/>
  <c r="AD1445" i="2"/>
  <c r="BH1445" i="2"/>
  <c r="F1446" i="2"/>
  <c r="BI1445" i="2"/>
  <c r="AI1445" i="2"/>
  <c r="BW1444" i="2"/>
  <c r="CH1444" i="2" s="1"/>
  <c r="K1445" i="2"/>
  <c r="P1445" i="2" s="1"/>
  <c r="AS1445" i="2"/>
  <c r="BX1445" i="2"/>
  <c r="BN1445" i="2"/>
  <c r="CI1445" i="2" l="1"/>
  <c r="CM1445" i="2" s="1"/>
  <c r="AA1446" i="2"/>
  <c r="AC1446" i="2"/>
  <c r="Z1446" i="2"/>
  <c r="BM1445" i="2"/>
  <c r="BR1445" i="2" s="1"/>
  <c r="BF1446" i="2"/>
  <c r="H1447" i="2" s="1"/>
  <c r="AG1446" i="2"/>
  <c r="W1446" i="2"/>
  <c r="AL1446" i="2"/>
  <c r="AV1446" i="2"/>
  <c r="BA1446" i="2"/>
  <c r="AQ1446" i="2"/>
  <c r="BU1445" i="2"/>
  <c r="J1446" i="2"/>
  <c r="AM1446" i="2"/>
  <c r="X1446" i="2"/>
  <c r="AH1446" i="2"/>
  <c r="AR1446" i="2"/>
  <c r="AW1446" i="2"/>
  <c r="BG1446" i="2"/>
  <c r="I1447" i="2" s="1"/>
  <c r="BB1446" i="2"/>
  <c r="BV1445" i="2"/>
  <c r="O1445" i="2"/>
  <c r="AU1446" i="2"/>
  <c r="V1446" i="2"/>
  <c r="AZ1446" i="2"/>
  <c r="BE1446" i="2"/>
  <c r="G1447" i="2" s="1"/>
  <c r="AK1446" i="2"/>
  <c r="AF1446" i="2"/>
  <c r="AP1446" i="2"/>
  <c r="BT1445" i="2"/>
  <c r="BY1446" i="2" l="1"/>
  <c r="BZ1446" i="2"/>
  <c r="CE1446" i="2"/>
  <c r="BJ1446" i="2"/>
  <c r="L1446" i="2"/>
  <c r="Q1446" i="2" s="1"/>
  <c r="CD1446" i="2"/>
  <c r="M1446" i="2"/>
  <c r="R1446" i="2" s="1"/>
  <c r="BK1446" i="2"/>
  <c r="N1446" i="2"/>
  <c r="S1446" i="2" s="1"/>
  <c r="CF1446" i="2"/>
  <c r="CA1446" i="2"/>
  <c r="T1445" i="2"/>
  <c r="U1446" i="2"/>
  <c r="Y1446" i="2" s="1"/>
  <c r="AY1446" i="2"/>
  <c r="BC1446" i="2" s="1"/>
  <c r="AD1446" i="2"/>
  <c r="AE1446" i="2"/>
  <c r="AT1446" i="2"/>
  <c r="AX1446" i="2" s="1"/>
  <c r="AJ1446" i="2"/>
  <c r="AO1446" i="2"/>
  <c r="BD1446" i="2"/>
  <c r="BS1445" i="2"/>
  <c r="BL1446" i="2"/>
  <c r="BQ1446" i="2"/>
  <c r="BP1446" i="2"/>
  <c r="BO1446" i="2"/>
  <c r="CK1446" i="2" l="1"/>
  <c r="CJ1446" i="2"/>
  <c r="CL1446" i="2"/>
  <c r="AS1446" i="2"/>
  <c r="BX1446" i="2"/>
  <c r="BW1445" i="2"/>
  <c r="CH1445" i="2" s="1"/>
  <c r="K1446" i="2"/>
  <c r="P1446" i="2" s="1"/>
  <c r="AN1446" i="2"/>
  <c r="CC1446" i="2"/>
  <c r="CG1446" i="2" s="1"/>
  <c r="BH1446" i="2"/>
  <c r="F1447" i="2"/>
  <c r="BI1446" i="2"/>
  <c r="AI1446" i="2"/>
  <c r="BN1446" i="2"/>
  <c r="CI1446" i="2" l="1"/>
  <c r="CM1446" i="2" s="1"/>
  <c r="AU1447" i="2"/>
  <c r="Z1447" i="2"/>
  <c r="AC1447" i="2"/>
  <c r="AB1447" i="2"/>
  <c r="AA1447" i="2"/>
  <c r="AH1447" i="2"/>
  <c r="AM1447" i="2"/>
  <c r="BG1447" i="2"/>
  <c r="I1448" i="2" s="1"/>
  <c r="X1447" i="2"/>
  <c r="AW1447" i="2"/>
  <c r="BB1447" i="2"/>
  <c r="AR1447" i="2"/>
  <c r="BV1446" i="2"/>
  <c r="J1447" i="2"/>
  <c r="BM1446" i="2"/>
  <c r="BR1446" i="2" s="1"/>
  <c r="O1446" i="2"/>
  <c r="AK1447" i="2"/>
  <c r="AF1447" i="2"/>
  <c r="BE1447" i="2"/>
  <c r="G1448" i="2" s="1"/>
  <c r="AZ1447" i="2"/>
  <c r="AV1447" i="2"/>
  <c r="BA1447" i="2"/>
  <c r="AQ1447" i="2"/>
  <c r="AG1447" i="2"/>
  <c r="AL1447" i="2"/>
  <c r="BF1447" i="2"/>
  <c r="H1448" i="2" s="1"/>
  <c r="W1447" i="2"/>
  <c r="BU1446" i="2"/>
  <c r="BT1446" i="2" l="1"/>
  <c r="L1447" i="2" s="1"/>
  <c r="Q1447" i="2" s="1"/>
  <c r="AP1447" i="2"/>
  <c r="BY1447" i="2" s="1"/>
  <c r="V1447" i="2"/>
  <c r="BK1447" i="2"/>
  <c r="CA1447" i="2"/>
  <c r="CE1447" i="2"/>
  <c r="T1446" i="2"/>
  <c r="AO1447" i="2"/>
  <c r="AJ1447" i="2"/>
  <c r="AY1447" i="2"/>
  <c r="BC1447" i="2" s="1"/>
  <c r="AE1447" i="2"/>
  <c r="U1447" i="2"/>
  <c r="BD1447" i="2"/>
  <c r="AT1447" i="2"/>
  <c r="AX1447" i="2" s="1"/>
  <c r="BS1446" i="2"/>
  <c r="M1447" i="2"/>
  <c r="R1447" i="2" s="1"/>
  <c r="BZ1447" i="2"/>
  <c r="CF1447" i="2"/>
  <c r="BJ1447" i="2"/>
  <c r="N1447" i="2"/>
  <c r="S1447" i="2" s="1"/>
  <c r="BL1447" i="2"/>
  <c r="BP1447" i="2"/>
  <c r="BO1447" i="2"/>
  <c r="BQ1447" i="2"/>
  <c r="CL1447" i="2" l="1"/>
  <c r="CJ1447" i="2"/>
  <c r="CK1447" i="2"/>
  <c r="CD1447" i="2"/>
  <c r="Y1447" i="2"/>
  <c r="BG1448" i="2"/>
  <c r="I1449" i="2" s="1"/>
  <c r="AD1447" i="2"/>
  <c r="BW1446" i="2"/>
  <c r="CH1446" i="2" s="1"/>
  <c r="K1447" i="2"/>
  <c r="P1447" i="2" s="1"/>
  <c r="AI1447" i="2"/>
  <c r="BI1447" i="2"/>
  <c r="AS1447" i="2"/>
  <c r="BX1447" i="2"/>
  <c r="BH1447" i="2"/>
  <c r="F1448" i="2"/>
  <c r="AN1447" i="2"/>
  <c r="CC1447" i="2"/>
  <c r="BN1447" i="2"/>
  <c r="CG1447" i="2" l="1"/>
  <c r="CI1447" i="2"/>
  <c r="CM1447" i="2" s="1"/>
  <c r="AC1448" i="2"/>
  <c r="Z1448" i="2"/>
  <c r="AB1448" i="2"/>
  <c r="AA1448" i="2"/>
  <c r="BF1448" i="2"/>
  <c r="H1449" i="2" s="1"/>
  <c r="AH1448" i="2"/>
  <c r="BU1447" i="2"/>
  <c r="M1448" i="2" s="1"/>
  <c r="BA1448" i="2"/>
  <c r="BV1447" i="2"/>
  <c r="N1448" i="2" s="1"/>
  <c r="AW1448" i="2"/>
  <c r="AV1448" i="2"/>
  <c r="AM1448" i="2"/>
  <c r="BB1448" i="2"/>
  <c r="X1448" i="2"/>
  <c r="AR1448" i="2"/>
  <c r="AL1448" i="2"/>
  <c r="W1448" i="2"/>
  <c r="AG1448" i="2"/>
  <c r="AQ1448" i="2"/>
  <c r="O1447" i="2"/>
  <c r="J1448" i="2"/>
  <c r="BM1447" i="2"/>
  <c r="BR1447" i="2" s="1"/>
  <c r="AK1448" i="2"/>
  <c r="AU1448" i="2"/>
  <c r="AP1448" i="2"/>
  <c r="AF1448" i="2"/>
  <c r="AZ1448" i="2"/>
  <c r="BE1448" i="2"/>
  <c r="G1449" i="2" s="1"/>
  <c r="V1448" i="2"/>
  <c r="BT1447" i="2"/>
  <c r="S1448" i="2" l="1"/>
  <c r="R1448" i="2"/>
  <c r="BZ1448" i="2"/>
  <c r="CA1448" i="2"/>
  <c r="BL1448" i="2"/>
  <c r="CF1448" i="2"/>
  <c r="BK1448" i="2"/>
  <c r="CE1448" i="2"/>
  <c r="BJ1448" i="2"/>
  <c r="BY1448" i="2"/>
  <c r="T1447" i="2"/>
  <c r="AT1448" i="2"/>
  <c r="AX1448" i="2" s="1"/>
  <c r="AO1448" i="2"/>
  <c r="AE1448" i="2"/>
  <c r="BD1448" i="2"/>
  <c r="U1448" i="2"/>
  <c r="Y1448" i="2" s="1"/>
  <c r="AY1448" i="2"/>
  <c r="BC1448" i="2" s="1"/>
  <c r="AJ1448" i="2"/>
  <c r="BS1447" i="2"/>
  <c r="L1448" i="2"/>
  <c r="Q1448" i="2" s="1"/>
  <c r="CD1448" i="2"/>
  <c r="BQ1448" i="2"/>
  <c r="BP1448" i="2"/>
  <c r="BO1448" i="2"/>
  <c r="CJ1448" i="2" l="1"/>
  <c r="CK1448" i="2"/>
  <c r="CL1448" i="2"/>
  <c r="AB1449" i="2"/>
  <c r="AN1448" i="2"/>
  <c r="CC1448" i="2"/>
  <c r="CG1448" i="2" s="1"/>
  <c r="BI1448" i="2"/>
  <c r="AI1448" i="2"/>
  <c r="AS1448" i="2"/>
  <c r="BX1448" i="2"/>
  <c r="K1448" i="2"/>
  <c r="P1448" i="2" s="1"/>
  <c r="BW1447" i="2"/>
  <c r="CH1447" i="2" s="1"/>
  <c r="BH1448" i="2"/>
  <c r="F1449" i="2"/>
  <c r="AD1448" i="2"/>
  <c r="BN1448" i="2"/>
  <c r="CI1448" i="2" l="1"/>
  <c r="CM1448" i="2" s="1"/>
  <c r="AC1449" i="2"/>
  <c r="Z1449" i="2"/>
  <c r="AA1449" i="2"/>
  <c r="BG1449" i="2"/>
  <c r="I1450" i="2" s="1"/>
  <c r="BE1449" i="2"/>
  <c r="G1450" i="2" s="1"/>
  <c r="AU1449" i="2"/>
  <c r="BT1448" i="2"/>
  <c r="L1449" i="2" s="1"/>
  <c r="AK1449" i="2"/>
  <c r="AF1449" i="2"/>
  <c r="AP1449" i="2"/>
  <c r="V1449" i="2"/>
  <c r="AZ1449" i="2"/>
  <c r="BV1448" i="2"/>
  <c r="N1449" i="2" s="1"/>
  <c r="AW1449" i="2"/>
  <c r="AR1449" i="2"/>
  <c r="AM1449" i="2"/>
  <c r="X1449" i="2"/>
  <c r="AH1449" i="2"/>
  <c r="BB1449" i="2"/>
  <c r="J1449" i="2"/>
  <c r="O1448" i="2"/>
  <c r="BM1448" i="2"/>
  <c r="BR1448" i="2" s="1"/>
  <c r="BF1449" i="2"/>
  <c r="H1450" i="2" s="1"/>
  <c r="AV1449" i="2"/>
  <c r="BA1449" i="2"/>
  <c r="AL1449" i="2"/>
  <c r="AG1449" i="2"/>
  <c r="AQ1449" i="2"/>
  <c r="W1449" i="2"/>
  <c r="BU1448" i="2"/>
  <c r="Q1449" i="2" l="1"/>
  <c r="S1449" i="2"/>
  <c r="BJ1449" i="2"/>
  <c r="CD1449" i="2"/>
  <c r="CF1449" i="2"/>
  <c r="BZ1449" i="2"/>
  <c r="BY1449" i="2"/>
  <c r="CA1449" i="2"/>
  <c r="BK1449" i="2"/>
  <c r="BL1449" i="2"/>
  <c r="CE1449" i="2"/>
  <c r="M1449" i="2"/>
  <c r="R1449" i="2" s="1"/>
  <c r="T1448" i="2"/>
  <c r="AY1449" i="2"/>
  <c r="BC1449" i="2" s="1"/>
  <c r="AD1449" i="2"/>
  <c r="U1449" i="2"/>
  <c r="Y1449" i="2" s="1"/>
  <c r="AJ1449" i="2"/>
  <c r="AO1449" i="2"/>
  <c r="BD1449" i="2"/>
  <c r="AT1449" i="2"/>
  <c r="AX1449" i="2" s="1"/>
  <c r="AE1449" i="2"/>
  <c r="BS1448" i="2"/>
  <c r="BQ1449" i="2"/>
  <c r="BP1449" i="2"/>
  <c r="BO1449" i="2"/>
  <c r="CK1449" i="2" l="1"/>
  <c r="CL1449" i="2"/>
  <c r="CJ1449" i="2"/>
  <c r="BW1448" i="2"/>
  <c r="CH1448" i="2" s="1"/>
  <c r="K1449" i="2"/>
  <c r="P1449" i="2" s="1"/>
  <c r="BI1449" i="2"/>
  <c r="AI1449" i="2"/>
  <c r="AN1449" i="2"/>
  <c r="CC1449" i="2"/>
  <c r="CG1449" i="2" s="1"/>
  <c r="BH1449" i="2"/>
  <c r="F1450" i="2"/>
  <c r="AS1449" i="2"/>
  <c r="BX1449" i="2"/>
  <c r="BN1449" i="2"/>
  <c r="CI1449" i="2" l="1"/>
  <c r="CM1449" i="2" s="1"/>
  <c r="Z1450" i="2"/>
  <c r="AA1450" i="2"/>
  <c r="AC1450" i="2"/>
  <c r="AB1450" i="2"/>
  <c r="BM1449" i="2"/>
  <c r="BR1449" i="2" s="1"/>
  <c r="AQ1450" i="2"/>
  <c r="AG1450" i="2"/>
  <c r="W1450" i="2"/>
  <c r="AL1450" i="2"/>
  <c r="BA1450" i="2"/>
  <c r="AV1450" i="2"/>
  <c r="BF1450" i="2"/>
  <c r="H1451" i="2" s="1"/>
  <c r="BU1449" i="2"/>
  <c r="O1449" i="2"/>
  <c r="AU1450" i="2"/>
  <c r="V1450" i="2"/>
  <c r="AZ1450" i="2"/>
  <c r="BE1450" i="2"/>
  <c r="G1451" i="2" s="1"/>
  <c r="AF1450" i="2"/>
  <c r="AP1450" i="2"/>
  <c r="AK1450" i="2"/>
  <c r="BT1449" i="2"/>
  <c r="BB1450" i="2"/>
  <c r="AW1450" i="2"/>
  <c r="AR1450" i="2"/>
  <c r="AM1450" i="2"/>
  <c r="X1450" i="2"/>
  <c r="BG1450" i="2"/>
  <c r="I1451" i="2" s="1"/>
  <c r="AH1450" i="2"/>
  <c r="BV1449" i="2"/>
  <c r="J1450" i="2"/>
  <c r="BJ1450" i="2" l="1"/>
  <c r="BL1450" i="2"/>
  <c r="BY1450" i="2"/>
  <c r="CE1450" i="2"/>
  <c r="CF1450" i="2"/>
  <c r="CD1450" i="2"/>
  <c r="N1450" i="2"/>
  <c r="S1450" i="2" s="1"/>
  <c r="M1450" i="2"/>
  <c r="R1450" i="2" s="1"/>
  <c r="BZ1450" i="2"/>
  <c r="L1450" i="2"/>
  <c r="Q1450" i="2" s="1"/>
  <c r="CA1450" i="2"/>
  <c r="BK1450" i="2"/>
  <c r="T1449" i="2"/>
  <c r="AD1450" i="2"/>
  <c r="AJ1450" i="2"/>
  <c r="AO1450" i="2"/>
  <c r="AE1450" i="2"/>
  <c r="AT1450" i="2"/>
  <c r="AX1450" i="2" s="1"/>
  <c r="U1450" i="2"/>
  <c r="Y1450" i="2" s="1"/>
  <c r="AY1450" i="2"/>
  <c r="BC1450" i="2" s="1"/>
  <c r="BD1450" i="2"/>
  <c r="BS1449" i="2"/>
  <c r="BQ1450" i="2"/>
  <c r="BP1450" i="2"/>
  <c r="BO1450" i="2"/>
  <c r="CJ1450" i="2" l="1"/>
  <c r="CK1450" i="2"/>
  <c r="CL1450" i="2"/>
  <c r="K1450" i="2"/>
  <c r="P1450" i="2" s="1"/>
  <c r="BW1449" i="2"/>
  <c r="CH1449" i="2" s="1"/>
  <c r="AN1450" i="2"/>
  <c r="CC1450" i="2"/>
  <c r="CG1450" i="2" s="1"/>
  <c r="BH1450" i="2"/>
  <c r="F1451" i="2"/>
  <c r="BI1450" i="2"/>
  <c r="AI1450" i="2"/>
  <c r="BX1450" i="2"/>
  <c r="AS1450" i="2"/>
  <c r="BN1450" i="2"/>
  <c r="CI1450" i="2" l="1"/>
  <c r="CM1450" i="2" s="1"/>
  <c r="Z1451" i="2"/>
  <c r="AA1451" i="2"/>
  <c r="AC1451" i="2"/>
  <c r="AB1451" i="2"/>
  <c r="BA1451" i="2"/>
  <c r="AQ1451" i="2"/>
  <c r="AG1451" i="2"/>
  <c r="AV1451" i="2"/>
  <c r="W1451" i="2"/>
  <c r="AL1451" i="2"/>
  <c r="BF1451" i="2"/>
  <c r="H1452" i="2" s="1"/>
  <c r="BU1450" i="2"/>
  <c r="X1451" i="2"/>
  <c r="BG1451" i="2"/>
  <c r="I1452" i="2" s="1"/>
  <c r="BB1451" i="2"/>
  <c r="AW1451" i="2"/>
  <c r="AM1451" i="2"/>
  <c r="AH1451" i="2"/>
  <c r="AR1451" i="2"/>
  <c r="BV1450" i="2"/>
  <c r="BM1450" i="2"/>
  <c r="BR1450" i="2" s="1"/>
  <c r="J1451" i="2"/>
  <c r="O1450" i="2"/>
  <c r="BE1451" i="2"/>
  <c r="G1452" i="2" s="1"/>
  <c r="AU1451" i="2"/>
  <c r="AF1451" i="2"/>
  <c r="AK1451" i="2"/>
  <c r="V1451" i="2"/>
  <c r="AP1451" i="2"/>
  <c r="AZ1451" i="2"/>
  <c r="BT1450" i="2"/>
  <c r="CE1451" i="2" l="1"/>
  <c r="CF1451" i="2"/>
  <c r="CA1451" i="2"/>
  <c r="CD1451" i="2"/>
  <c r="BL1451" i="2"/>
  <c r="BK1451" i="2"/>
  <c r="L1451" i="2"/>
  <c r="Q1451" i="2" s="1"/>
  <c r="T1450" i="2"/>
  <c r="BD1451" i="2"/>
  <c r="AJ1451" i="2"/>
  <c r="AE1451" i="2"/>
  <c r="U1451" i="2"/>
  <c r="Y1451" i="2" s="1"/>
  <c r="AO1451" i="2"/>
  <c r="AD1451" i="2"/>
  <c r="AT1451" i="2"/>
  <c r="AX1451" i="2" s="1"/>
  <c r="AY1451" i="2"/>
  <c r="BC1451" i="2" s="1"/>
  <c r="BS1450" i="2"/>
  <c r="BY1451" i="2"/>
  <c r="BJ1451" i="2"/>
  <c r="N1451" i="2"/>
  <c r="S1451" i="2" s="1"/>
  <c r="BZ1451" i="2"/>
  <c r="M1451" i="2"/>
  <c r="R1451" i="2" s="1"/>
  <c r="BQ1451" i="2"/>
  <c r="BO1451" i="2"/>
  <c r="BP1451" i="2"/>
  <c r="CL1451" i="2" l="1"/>
  <c r="CJ1451" i="2"/>
  <c r="CK1451" i="2"/>
  <c r="BI1451" i="2"/>
  <c r="AI1451" i="2"/>
  <c r="AN1451" i="2"/>
  <c r="CC1451" i="2"/>
  <c r="CG1451" i="2" s="1"/>
  <c r="BW1450" i="2"/>
  <c r="CH1450" i="2" s="1"/>
  <c r="K1451" i="2"/>
  <c r="P1451" i="2" s="1"/>
  <c r="AS1451" i="2"/>
  <c r="BX1451" i="2"/>
  <c r="BH1451" i="2"/>
  <c r="F1452" i="2"/>
  <c r="BN1451" i="2"/>
  <c r="CI1451" i="2" l="1"/>
  <c r="CM1451" i="2" s="1"/>
  <c r="AA1452" i="2"/>
  <c r="Z1452" i="2"/>
  <c r="AB1452" i="2"/>
  <c r="AC1452" i="2"/>
  <c r="AH1452" i="2"/>
  <c r="BV1451" i="2"/>
  <c r="N1452" i="2" s="1"/>
  <c r="BU1451" i="2"/>
  <c r="M1452" i="2" s="1"/>
  <c r="W1452" i="2"/>
  <c r="AG1452" i="2"/>
  <c r="AQ1452" i="2"/>
  <c r="BA1452" i="2"/>
  <c r="AW1452" i="2"/>
  <c r="X1452" i="2"/>
  <c r="AL1452" i="2"/>
  <c r="AV1452" i="2"/>
  <c r="AM1452" i="2"/>
  <c r="BF1452" i="2"/>
  <c r="H1453" i="2" s="1"/>
  <c r="BG1452" i="2"/>
  <c r="I1453" i="2" s="1"/>
  <c r="BB1452" i="2"/>
  <c r="AR1452" i="2"/>
  <c r="J1452" i="2"/>
  <c r="O1451" i="2"/>
  <c r="AU1452" i="2"/>
  <c r="AZ1452" i="2"/>
  <c r="BE1452" i="2"/>
  <c r="G1453" i="2" s="1"/>
  <c r="AF1452" i="2"/>
  <c r="AK1452" i="2"/>
  <c r="V1452" i="2"/>
  <c r="AP1452" i="2"/>
  <c r="BT1451" i="2"/>
  <c r="BM1451" i="2"/>
  <c r="BR1451" i="2" s="1"/>
  <c r="S1452" i="2" l="1"/>
  <c r="R1452" i="2"/>
  <c r="BL1452" i="2"/>
  <c r="BK1452" i="2"/>
  <c r="BZ1452" i="2"/>
  <c r="CE1452" i="2"/>
  <c r="CF1452" i="2"/>
  <c r="BY1452" i="2"/>
  <c r="CA1452" i="2"/>
  <c r="BJ1452" i="2"/>
  <c r="L1452" i="2"/>
  <c r="Q1452" i="2" s="1"/>
  <c r="CD1452" i="2"/>
  <c r="T1451" i="2"/>
  <c r="AD1452" i="2"/>
  <c r="AO1452" i="2"/>
  <c r="AJ1452" i="2"/>
  <c r="AE1452" i="2"/>
  <c r="AY1452" i="2"/>
  <c r="BC1452" i="2" s="1"/>
  <c r="BD1452" i="2"/>
  <c r="AT1452" i="2"/>
  <c r="AX1452" i="2" s="1"/>
  <c r="U1452" i="2"/>
  <c r="Y1452" i="2" s="1"/>
  <c r="BS1451" i="2"/>
  <c r="BQ1452" i="2"/>
  <c r="BP1452" i="2"/>
  <c r="BO1452" i="2"/>
  <c r="CK1452" i="2" l="1"/>
  <c r="CL1452" i="2"/>
  <c r="CJ1452" i="2"/>
  <c r="BI1452" i="2"/>
  <c r="AI1452" i="2"/>
  <c r="AN1452" i="2"/>
  <c r="CC1452" i="2"/>
  <c r="CG1452" i="2" s="1"/>
  <c r="BW1451" i="2"/>
  <c r="CH1451" i="2" s="1"/>
  <c r="K1452" i="2"/>
  <c r="P1452" i="2" s="1"/>
  <c r="BH1452" i="2"/>
  <c r="F1453" i="2"/>
  <c r="AS1452" i="2"/>
  <c r="BX1452" i="2"/>
  <c r="BN1452" i="2"/>
  <c r="CI1452" i="2" l="1"/>
  <c r="CM1452" i="2" s="1"/>
  <c r="AK1453" i="2"/>
  <c r="AB1453" i="2"/>
  <c r="Z1453" i="2"/>
  <c r="AC1453" i="2"/>
  <c r="BE1453" i="2"/>
  <c r="G1454" i="2" s="1"/>
  <c r="AF1453" i="2"/>
  <c r="J1453" i="2"/>
  <c r="AM1453" i="2"/>
  <c r="AH1453" i="2"/>
  <c r="AW1453" i="2"/>
  <c r="BB1453" i="2"/>
  <c r="AR1453" i="2"/>
  <c r="BG1453" i="2"/>
  <c r="I1454" i="2" s="1"/>
  <c r="X1453" i="2"/>
  <c r="BV1452" i="2"/>
  <c r="AQ1453" i="2"/>
  <c r="AV1453" i="2"/>
  <c r="W1453" i="2"/>
  <c r="BA1453" i="2"/>
  <c r="AG1453" i="2"/>
  <c r="BF1453" i="2"/>
  <c r="H1454" i="2" s="1"/>
  <c r="AL1453" i="2"/>
  <c r="BU1452" i="2"/>
  <c r="O1452" i="2"/>
  <c r="BM1452" i="2"/>
  <c r="BR1452" i="2" s="1"/>
  <c r="BT1452" i="2" l="1"/>
  <c r="L1453" i="2" s="1"/>
  <c r="AZ1453" i="2"/>
  <c r="AP1453" i="2"/>
  <c r="AU1453" i="2"/>
  <c r="AA1453" i="2"/>
  <c r="AD1453" i="2" s="1"/>
  <c r="V1453" i="2"/>
  <c r="CE1453" i="2"/>
  <c r="BK1453" i="2"/>
  <c r="T1452" i="2"/>
  <c r="AY1453" i="2"/>
  <c r="BD1453" i="2"/>
  <c r="AJ1453" i="2"/>
  <c r="AT1453" i="2"/>
  <c r="AE1453" i="2"/>
  <c r="AO1453" i="2"/>
  <c r="U1453" i="2"/>
  <c r="BS1452" i="2"/>
  <c r="M1453" i="2"/>
  <c r="BL1453" i="2"/>
  <c r="CA1453" i="2"/>
  <c r="CF1453" i="2"/>
  <c r="BZ1453" i="2"/>
  <c r="N1453" i="2"/>
  <c r="BP1453" i="2"/>
  <c r="BQ1453" i="2"/>
  <c r="S1453" i="2" l="1"/>
  <c r="R1453" i="2"/>
  <c r="AV1454" i="2" s="1"/>
  <c r="Q1453" i="2"/>
  <c r="Y1453" i="2"/>
  <c r="CL1453" i="2"/>
  <c r="CK1453" i="2"/>
  <c r="BC1453" i="2"/>
  <c r="CD1453" i="2"/>
  <c r="BY1453" i="2"/>
  <c r="BJ1453" i="2"/>
  <c r="AX1453" i="2"/>
  <c r="AN1453" i="2"/>
  <c r="CC1453" i="2"/>
  <c r="AS1453" i="2"/>
  <c r="BX1453" i="2"/>
  <c r="BH1453" i="2"/>
  <c r="F1454" i="2"/>
  <c r="AI1453" i="2"/>
  <c r="BI1453" i="2"/>
  <c r="BW1452" i="2"/>
  <c r="CH1452" i="2" s="1"/>
  <c r="K1453" i="2"/>
  <c r="P1453" i="2" s="1"/>
  <c r="BN1453" i="2"/>
  <c r="BO1453" i="2"/>
  <c r="CG1453" i="2" l="1"/>
  <c r="CI1453" i="2"/>
  <c r="CJ1453" i="2"/>
  <c r="W1454" i="2"/>
  <c r="BU1453" i="2"/>
  <c r="Z1454" i="2"/>
  <c r="AZ1454" i="2"/>
  <c r="AA1454" i="2"/>
  <c r="AL1454" i="2"/>
  <c r="AB1454" i="2"/>
  <c r="AC1454" i="2"/>
  <c r="AQ1454" i="2"/>
  <c r="BA1454" i="2"/>
  <c r="AU1454" i="2"/>
  <c r="AG1454" i="2"/>
  <c r="AW1454" i="2"/>
  <c r="BF1454" i="2"/>
  <c r="H1455" i="2" s="1"/>
  <c r="AK1454" i="2"/>
  <c r="AF1454" i="2"/>
  <c r="BT1453" i="2"/>
  <c r="L1454" i="2" s="1"/>
  <c r="V1454" i="2"/>
  <c r="BV1453" i="2"/>
  <c r="N1454" i="2" s="1"/>
  <c r="X1454" i="2"/>
  <c r="BE1454" i="2"/>
  <c r="G1455" i="2" s="1"/>
  <c r="AH1454" i="2"/>
  <c r="AP1454" i="2"/>
  <c r="AR1454" i="2"/>
  <c r="AM1454" i="2"/>
  <c r="BG1454" i="2"/>
  <c r="I1455" i="2" s="1"/>
  <c r="BB1454" i="2"/>
  <c r="O1453" i="2"/>
  <c r="J1454" i="2"/>
  <c r="M1454" i="2"/>
  <c r="BM1453" i="2"/>
  <c r="BR1453" i="2" s="1"/>
  <c r="S1454" i="2" l="1"/>
  <c r="R1454" i="2"/>
  <c r="Q1454" i="2"/>
  <c r="CM1453" i="2"/>
  <c r="BK1454" i="2"/>
  <c r="CE1454" i="2"/>
  <c r="CD1454" i="2"/>
  <c r="BZ1454" i="2"/>
  <c r="BJ1454" i="2"/>
  <c r="BY1454" i="2"/>
  <c r="CF1454" i="2"/>
  <c r="CA1454" i="2"/>
  <c r="BL1454" i="2"/>
  <c r="T1453" i="2"/>
  <c r="BD1454" i="2"/>
  <c r="AY1454" i="2"/>
  <c r="BC1454" i="2" s="1"/>
  <c r="AJ1454" i="2"/>
  <c r="U1454" i="2"/>
  <c r="Y1454" i="2" s="1"/>
  <c r="AE1454" i="2"/>
  <c r="AD1454" i="2"/>
  <c r="AO1454" i="2"/>
  <c r="AT1454" i="2"/>
  <c r="AX1454" i="2" s="1"/>
  <c r="BS1453" i="2"/>
  <c r="BP1454" i="2"/>
  <c r="BO1454" i="2"/>
  <c r="BQ1454" i="2"/>
  <c r="CK1454" i="2" l="1"/>
  <c r="CJ1454" i="2"/>
  <c r="CL1454" i="2"/>
  <c r="AS1454" i="2"/>
  <c r="BX1454" i="2"/>
  <c r="AN1454" i="2"/>
  <c r="CC1454" i="2"/>
  <c r="CG1454" i="2" s="1"/>
  <c r="BW1453" i="2"/>
  <c r="CH1453" i="2" s="1"/>
  <c r="K1454" i="2"/>
  <c r="P1454" i="2" s="1"/>
  <c r="BI1454" i="2"/>
  <c r="AI1454" i="2"/>
  <c r="BH1454" i="2"/>
  <c r="F1455" i="2"/>
  <c r="BN1454" i="2"/>
  <c r="CI1454" i="2" l="1"/>
  <c r="CM1454" i="2" s="1"/>
  <c r="Z1455" i="2"/>
  <c r="AA1455" i="2"/>
  <c r="AB1455" i="2"/>
  <c r="AC1455" i="2"/>
  <c r="AP1455" i="2"/>
  <c r="AK1455" i="2"/>
  <c r="BE1455" i="2"/>
  <c r="G1456" i="2" s="1"/>
  <c r="BT1454" i="2"/>
  <c r="L1455" i="2" s="1"/>
  <c r="AZ1455" i="2"/>
  <c r="V1455" i="2"/>
  <c r="AU1455" i="2"/>
  <c r="AF1455" i="2"/>
  <c r="J1455" i="2"/>
  <c r="O1454" i="2"/>
  <c r="W1455" i="2"/>
  <c r="BF1455" i="2"/>
  <c r="H1456" i="2" s="1"/>
  <c r="AQ1455" i="2"/>
  <c r="AL1455" i="2"/>
  <c r="BA1455" i="2"/>
  <c r="AV1455" i="2"/>
  <c r="AG1455" i="2"/>
  <c r="BU1454" i="2"/>
  <c r="BM1454" i="2"/>
  <c r="BR1454" i="2" s="1"/>
  <c r="AM1455" i="2"/>
  <c r="AR1455" i="2"/>
  <c r="BB1455" i="2"/>
  <c r="AH1455" i="2"/>
  <c r="AW1455" i="2"/>
  <c r="X1455" i="2"/>
  <c r="BG1455" i="2"/>
  <c r="I1456" i="2" s="1"/>
  <c r="BV1454" i="2"/>
  <c r="Q1455" i="2" l="1"/>
  <c r="CD1455" i="2"/>
  <c r="BY1455" i="2"/>
  <c r="BJ1455" i="2"/>
  <c r="N1455" i="2"/>
  <c r="S1455" i="2" s="1"/>
  <c r="CA1455" i="2"/>
  <c r="CF1455" i="2"/>
  <c r="BL1455" i="2"/>
  <c r="M1455" i="2"/>
  <c r="R1455" i="2" s="1"/>
  <c r="T1454" i="2"/>
  <c r="AJ1455" i="2"/>
  <c r="U1455" i="2"/>
  <c r="Y1455" i="2" s="1"/>
  <c r="BD1455" i="2"/>
  <c r="AY1455" i="2"/>
  <c r="BC1455" i="2" s="1"/>
  <c r="AO1455" i="2"/>
  <c r="AT1455" i="2"/>
  <c r="AX1455" i="2" s="1"/>
  <c r="AE1455" i="2"/>
  <c r="BS1454" i="2"/>
  <c r="CE1455" i="2"/>
  <c r="BK1455" i="2"/>
  <c r="BZ1455" i="2"/>
  <c r="BQ1455" i="2"/>
  <c r="BO1455" i="2"/>
  <c r="BP1455" i="2"/>
  <c r="CK1455" i="2" l="1"/>
  <c r="CL1455" i="2"/>
  <c r="CJ1455" i="2"/>
  <c r="BI1455" i="2"/>
  <c r="AI1455" i="2"/>
  <c r="BH1455" i="2"/>
  <c r="F1456" i="2"/>
  <c r="BW1454" i="2"/>
  <c r="CH1454" i="2" s="1"/>
  <c r="K1455" i="2"/>
  <c r="P1455" i="2" s="1"/>
  <c r="AD1455" i="2"/>
  <c r="AA1456" i="2" s="1"/>
  <c r="AS1455" i="2"/>
  <c r="BX1455" i="2"/>
  <c r="AN1455" i="2"/>
  <c r="CC1455" i="2"/>
  <c r="CG1455" i="2" s="1"/>
  <c r="BN1455" i="2"/>
  <c r="CI1455" i="2" l="1"/>
  <c r="CM1455" i="2" s="1"/>
  <c r="AC1456" i="2"/>
  <c r="AB1456" i="2"/>
  <c r="Z1456" i="2"/>
  <c r="AH1456" i="2"/>
  <c r="AM1456" i="2"/>
  <c r="BB1456" i="2"/>
  <c r="X1456" i="2"/>
  <c r="AR1456" i="2"/>
  <c r="BG1456" i="2"/>
  <c r="I1457" i="2" s="1"/>
  <c r="AW1456" i="2"/>
  <c r="BV1455" i="2"/>
  <c r="BM1455" i="2"/>
  <c r="BR1455" i="2" s="1"/>
  <c r="AU1456" i="2"/>
  <c r="BE1456" i="2"/>
  <c r="G1457" i="2" s="1"/>
  <c r="AP1456" i="2"/>
  <c r="V1456" i="2"/>
  <c r="AK1456" i="2"/>
  <c r="AF1456" i="2"/>
  <c r="AZ1456" i="2"/>
  <c r="BT1455" i="2"/>
  <c r="O1455" i="2"/>
  <c r="J1456" i="2"/>
  <c r="AQ1456" i="2"/>
  <c r="AV1456" i="2"/>
  <c r="AG1456" i="2"/>
  <c r="AL1456" i="2"/>
  <c r="BA1456" i="2"/>
  <c r="W1456" i="2"/>
  <c r="BF1456" i="2"/>
  <c r="H1457" i="2" s="1"/>
  <c r="BU1455" i="2"/>
  <c r="CD1456" i="2" l="1"/>
  <c r="CE1456" i="2"/>
  <c r="CA1456" i="2"/>
  <c r="BJ1456" i="2"/>
  <c r="L1456" i="2"/>
  <c r="Q1456" i="2" s="1"/>
  <c r="N1456" i="2"/>
  <c r="S1456" i="2" s="1"/>
  <c r="BL1456" i="2"/>
  <c r="M1456" i="2"/>
  <c r="R1456" i="2" s="1"/>
  <c r="BZ1456" i="2"/>
  <c r="T1455" i="2"/>
  <c r="AJ1456" i="2"/>
  <c r="AE1456" i="2"/>
  <c r="AT1456" i="2"/>
  <c r="AX1456" i="2" s="1"/>
  <c r="AD1456" i="2"/>
  <c r="BD1456" i="2"/>
  <c r="AY1456" i="2"/>
  <c r="BC1456" i="2" s="1"/>
  <c r="U1456" i="2"/>
  <c r="Y1456" i="2" s="1"/>
  <c r="AO1456" i="2"/>
  <c r="BS1455" i="2"/>
  <c r="BY1456" i="2"/>
  <c r="CF1456" i="2"/>
  <c r="BK1456" i="2"/>
  <c r="BQ1456" i="2"/>
  <c r="BO1456" i="2"/>
  <c r="BP1456" i="2"/>
  <c r="CL1456" i="2" l="1"/>
  <c r="CK1456" i="2"/>
  <c r="CJ1456" i="2"/>
  <c r="AI1456" i="2"/>
  <c r="BI1456" i="2"/>
  <c r="BH1456" i="2"/>
  <c r="F1457" i="2"/>
  <c r="AN1456" i="2"/>
  <c r="CC1456" i="2"/>
  <c r="CG1456" i="2" s="1"/>
  <c r="AS1456" i="2"/>
  <c r="BX1456" i="2"/>
  <c r="BW1455" i="2"/>
  <c r="CH1455" i="2" s="1"/>
  <c r="K1456" i="2"/>
  <c r="P1456" i="2" s="1"/>
  <c r="BN1456" i="2"/>
  <c r="CI1456" i="2" l="1"/>
  <c r="CM1456" i="2" s="1"/>
  <c r="AA1457" i="2"/>
  <c r="AB1457" i="2"/>
  <c r="Z1457" i="2"/>
  <c r="AC1457" i="2"/>
  <c r="AQ1457" i="2"/>
  <c r="AV1457" i="2"/>
  <c r="AL1457" i="2"/>
  <c r="W1457" i="2"/>
  <c r="AG1457" i="2"/>
  <c r="BA1457" i="2"/>
  <c r="BF1457" i="2"/>
  <c r="H1458" i="2" s="1"/>
  <c r="BU1456" i="2"/>
  <c r="BM1456" i="2"/>
  <c r="BR1456" i="2" s="1"/>
  <c r="O1456" i="2"/>
  <c r="AZ1457" i="2"/>
  <c r="AU1457" i="2"/>
  <c r="AF1457" i="2"/>
  <c r="V1457" i="2"/>
  <c r="AK1457" i="2"/>
  <c r="AP1457" i="2"/>
  <c r="BE1457" i="2"/>
  <c r="G1458" i="2" s="1"/>
  <c r="BT1456" i="2"/>
  <c r="J1457" i="2"/>
  <c r="BG1457" i="2"/>
  <c r="I1458" i="2" s="1"/>
  <c r="AR1457" i="2"/>
  <c r="AW1457" i="2"/>
  <c r="AH1457" i="2"/>
  <c r="BB1457" i="2"/>
  <c r="X1457" i="2"/>
  <c r="AM1457" i="2"/>
  <c r="BV1456" i="2"/>
  <c r="CF1457" i="2" l="1"/>
  <c r="CE1457" i="2"/>
  <c r="CD1457" i="2"/>
  <c r="BK1457" i="2"/>
  <c r="BJ1457" i="2"/>
  <c r="BY1457" i="2"/>
  <c r="BZ1457" i="2"/>
  <c r="CA1457" i="2"/>
  <c r="N1457" i="2"/>
  <c r="S1457" i="2" s="1"/>
  <c r="L1457" i="2"/>
  <c r="Q1457" i="2" s="1"/>
  <c r="BL1457" i="2"/>
  <c r="T1456" i="2"/>
  <c r="AE1457" i="2"/>
  <c r="AD1457" i="2"/>
  <c r="BD1457" i="2"/>
  <c r="U1457" i="2"/>
  <c r="Y1457" i="2" s="1"/>
  <c r="AT1457" i="2"/>
  <c r="AX1457" i="2" s="1"/>
  <c r="AO1457" i="2"/>
  <c r="AJ1457" i="2"/>
  <c r="AY1457" i="2"/>
  <c r="BC1457" i="2" s="1"/>
  <c r="BS1456" i="2"/>
  <c r="M1457" i="2"/>
  <c r="R1457" i="2" s="1"/>
  <c r="BP1457" i="2"/>
  <c r="BQ1457" i="2"/>
  <c r="BO1457" i="2"/>
  <c r="CK1457" i="2" l="1"/>
  <c r="CJ1457" i="2"/>
  <c r="CL1457" i="2"/>
  <c r="AB1458" i="2"/>
  <c r="AL1458" i="2"/>
  <c r="W1458" i="2"/>
  <c r="AG1458" i="2"/>
  <c r="AV1458" i="2"/>
  <c r="BA1458" i="2"/>
  <c r="BF1458" i="2"/>
  <c r="H1459" i="2" s="1"/>
  <c r="AQ1458" i="2"/>
  <c r="BU1457" i="2"/>
  <c r="BW1456" i="2"/>
  <c r="CH1456" i="2" s="1"/>
  <c r="K1457" i="2"/>
  <c r="P1457" i="2" s="1"/>
  <c r="AN1457" i="2"/>
  <c r="CC1457" i="2"/>
  <c r="CG1457" i="2" s="1"/>
  <c r="BH1457" i="2"/>
  <c r="F1458" i="2"/>
  <c r="AS1457" i="2"/>
  <c r="BX1457" i="2"/>
  <c r="BI1457" i="2"/>
  <c r="AI1457" i="2"/>
  <c r="BN1457" i="2"/>
  <c r="CI1457" i="2" l="1"/>
  <c r="CM1457" i="2" s="1"/>
  <c r="AZ1458" i="2"/>
  <c r="AC1458" i="2"/>
  <c r="Z1458" i="2"/>
  <c r="BZ1458" i="2"/>
  <c r="BK1458" i="2"/>
  <c r="J1458" i="2"/>
  <c r="BM1457" i="2"/>
  <c r="BR1457" i="2" s="1"/>
  <c r="M1458" i="2"/>
  <c r="CE1458" i="2"/>
  <c r="AR1458" i="2"/>
  <c r="BB1458" i="2"/>
  <c r="AH1458" i="2"/>
  <c r="BG1458" i="2"/>
  <c r="I1459" i="2" s="1"/>
  <c r="AM1458" i="2"/>
  <c r="AW1458" i="2"/>
  <c r="X1458" i="2"/>
  <c r="BV1457" i="2"/>
  <c r="O1457" i="2"/>
  <c r="BE1458" i="2"/>
  <c r="G1459" i="2" s="1"/>
  <c r="AK1458" i="2"/>
  <c r="AP1458" i="2"/>
  <c r="BT1457" i="2"/>
  <c r="BP1458" i="2"/>
  <c r="CK1458" i="2" l="1"/>
  <c r="AF1458" i="2"/>
  <c r="V1458" i="2"/>
  <c r="AA1458" i="2"/>
  <c r="AD1458" i="2" s="1"/>
  <c r="AU1458" i="2"/>
  <c r="BY1458" i="2"/>
  <c r="CF1458" i="2"/>
  <c r="T1457" i="2"/>
  <c r="U1458" i="2"/>
  <c r="AO1458" i="2"/>
  <c r="AJ1458" i="2"/>
  <c r="AE1458" i="2"/>
  <c r="AT1458" i="2"/>
  <c r="AY1458" i="2"/>
  <c r="BC1458" i="2" s="1"/>
  <c r="BD1458" i="2"/>
  <c r="BS1457" i="2"/>
  <c r="CA1458" i="2"/>
  <c r="N1458" i="2"/>
  <c r="BL1458" i="2"/>
  <c r="L1458" i="2"/>
  <c r="BQ1458" i="2"/>
  <c r="Q1458" i="2" l="1"/>
  <c r="S1458" i="2"/>
  <c r="R1458" i="2"/>
  <c r="CL1458" i="2"/>
  <c r="Y1458" i="2"/>
  <c r="BJ1458" i="2"/>
  <c r="CD1458" i="2"/>
  <c r="AX1458" i="2"/>
  <c r="AS1458" i="2"/>
  <c r="BX1458" i="2"/>
  <c r="K1458" i="2"/>
  <c r="P1458" i="2" s="1"/>
  <c r="BW1457" i="2"/>
  <c r="CH1457" i="2" s="1"/>
  <c r="BH1458" i="2"/>
  <c r="F1459" i="2"/>
  <c r="AI1458" i="2"/>
  <c r="BI1458" i="2"/>
  <c r="AN1458" i="2"/>
  <c r="CC1458" i="2"/>
  <c r="BN1458" i="2"/>
  <c r="BO1458" i="2"/>
  <c r="CG1458" i="2" l="1"/>
  <c r="CI1458" i="2"/>
  <c r="CJ1458" i="2"/>
  <c r="AP1459" i="2"/>
  <c r="AB1459" i="2"/>
  <c r="Z1459" i="2"/>
  <c r="AC1459" i="2"/>
  <c r="BF1459" i="2"/>
  <c r="H1460" i="2" s="1"/>
  <c r="BV1458" i="2"/>
  <c r="BU1458" i="2"/>
  <c r="M1459" i="2" s="1"/>
  <c r="AQ1459" i="2"/>
  <c r="AG1459" i="2"/>
  <c r="AL1459" i="2"/>
  <c r="BA1459" i="2"/>
  <c r="AV1459" i="2"/>
  <c r="W1459" i="2"/>
  <c r="AZ1459" i="2"/>
  <c r="AK1459" i="2"/>
  <c r="AH1459" i="2"/>
  <c r="X1459" i="2"/>
  <c r="AM1459" i="2"/>
  <c r="BB1459" i="2"/>
  <c r="AW1459" i="2"/>
  <c r="BG1459" i="2"/>
  <c r="I1460" i="2" s="1"/>
  <c r="AR1459" i="2"/>
  <c r="BM1458" i="2"/>
  <c r="BR1458" i="2" s="1"/>
  <c r="J1459" i="2"/>
  <c r="O1458" i="2"/>
  <c r="N1459" i="2"/>
  <c r="CM1458" i="2" l="1"/>
  <c r="BE1459" i="2"/>
  <c r="G1460" i="2" s="1"/>
  <c r="AF1459" i="2"/>
  <c r="BT1458" i="2"/>
  <c r="L1459" i="2" s="1"/>
  <c r="AA1459" i="2"/>
  <c r="AD1459" i="2" s="1"/>
  <c r="V1459" i="2"/>
  <c r="AU1459" i="2"/>
  <c r="CD1459" i="2" s="1"/>
  <c r="BK1459" i="2"/>
  <c r="CE1459" i="2"/>
  <c r="BZ1459" i="2"/>
  <c r="BL1459" i="2"/>
  <c r="CA1459" i="2"/>
  <c r="CF1459" i="2"/>
  <c r="T1458" i="2"/>
  <c r="U1459" i="2"/>
  <c r="AY1459" i="2"/>
  <c r="BC1459" i="2" s="1"/>
  <c r="AT1459" i="2"/>
  <c r="AO1459" i="2"/>
  <c r="AE1459" i="2"/>
  <c r="BD1459" i="2"/>
  <c r="AJ1459" i="2"/>
  <c r="BS1458" i="2"/>
  <c r="BQ1459" i="2"/>
  <c r="BP1459" i="2"/>
  <c r="S1459" i="2" l="1"/>
  <c r="R1459" i="2"/>
  <c r="Q1459" i="2"/>
  <c r="CL1459" i="2"/>
  <c r="CK1459" i="2"/>
  <c r="Y1459" i="2"/>
  <c r="BY1459" i="2"/>
  <c r="AX1459" i="2"/>
  <c r="BJ1459" i="2"/>
  <c r="AN1459" i="2"/>
  <c r="CC1459" i="2"/>
  <c r="CG1459" i="2" s="1"/>
  <c r="BH1459" i="2"/>
  <c r="F1460" i="2"/>
  <c r="AI1459" i="2"/>
  <c r="BI1459" i="2"/>
  <c r="BW1458" i="2"/>
  <c r="CH1458" i="2" s="1"/>
  <c r="K1459" i="2"/>
  <c r="P1459" i="2" s="1"/>
  <c r="AS1459" i="2"/>
  <c r="BX1459" i="2"/>
  <c r="BO1459" i="2"/>
  <c r="BN1459" i="2"/>
  <c r="CJ1459" i="2" l="1"/>
  <c r="CI1459" i="2"/>
  <c r="AA1460" i="2"/>
  <c r="Z1460" i="2"/>
  <c r="AB1460" i="2"/>
  <c r="AC1460" i="2"/>
  <c r="AR1460" i="2"/>
  <c r="X1460" i="2"/>
  <c r="AH1460" i="2"/>
  <c r="AW1460" i="2"/>
  <c r="BG1460" i="2"/>
  <c r="I1461" i="2" s="1"/>
  <c r="BB1460" i="2"/>
  <c r="BV1459" i="2"/>
  <c r="N1460" i="2" s="1"/>
  <c r="AM1460" i="2"/>
  <c r="V1460" i="2"/>
  <c r="AZ1460" i="2"/>
  <c r="AP1460" i="2"/>
  <c r="AF1460" i="2"/>
  <c r="AU1460" i="2"/>
  <c r="BE1460" i="2"/>
  <c r="G1461" i="2" s="1"/>
  <c r="AK1460" i="2"/>
  <c r="BT1459" i="2"/>
  <c r="J1460" i="2"/>
  <c r="O1459" i="2"/>
  <c r="BM1459" i="2"/>
  <c r="BR1459" i="2" s="1"/>
  <c r="BF1460" i="2"/>
  <c r="H1461" i="2" s="1"/>
  <c r="AV1460" i="2"/>
  <c r="BA1460" i="2"/>
  <c r="AL1460" i="2"/>
  <c r="W1460" i="2"/>
  <c r="AQ1460" i="2"/>
  <c r="AG1460" i="2"/>
  <c r="BU1459" i="2"/>
  <c r="S1460" i="2" l="1"/>
  <c r="CM1459" i="2"/>
  <c r="CF1460" i="2"/>
  <c r="BL1460" i="2"/>
  <c r="CA1460" i="2"/>
  <c r="BK1460" i="2"/>
  <c r="CD1460" i="2"/>
  <c r="BZ1460" i="2"/>
  <c r="CE1460" i="2"/>
  <c r="M1460" i="2"/>
  <c r="R1460" i="2" s="1"/>
  <c r="L1460" i="2"/>
  <c r="Q1460" i="2" s="1"/>
  <c r="BJ1460" i="2"/>
  <c r="BY1460" i="2"/>
  <c r="T1459" i="2"/>
  <c r="AT1460" i="2"/>
  <c r="AX1460" i="2" s="1"/>
  <c r="U1460" i="2"/>
  <c r="Y1460" i="2" s="1"/>
  <c r="AD1460" i="2"/>
  <c r="AE1460" i="2"/>
  <c r="AO1460" i="2"/>
  <c r="BD1460" i="2"/>
  <c r="AJ1460" i="2"/>
  <c r="AY1460" i="2"/>
  <c r="BC1460" i="2" s="1"/>
  <c r="BS1459" i="2"/>
  <c r="BP1460" i="2"/>
  <c r="BO1460" i="2"/>
  <c r="BQ1460" i="2"/>
  <c r="CL1460" i="2" l="1"/>
  <c r="CJ1460" i="2"/>
  <c r="CK1460" i="2"/>
  <c r="AS1460" i="2"/>
  <c r="BX1460" i="2"/>
  <c r="K1460" i="2"/>
  <c r="P1460" i="2" s="1"/>
  <c r="BW1459" i="2"/>
  <c r="CH1459" i="2" s="1"/>
  <c r="AI1460" i="2"/>
  <c r="BI1460" i="2"/>
  <c r="AN1460" i="2"/>
  <c r="CC1460" i="2"/>
  <c r="CG1460" i="2" s="1"/>
  <c r="BH1460" i="2"/>
  <c r="F1461" i="2"/>
  <c r="BN1460" i="2"/>
  <c r="CI1460" i="2" l="1"/>
  <c r="CM1460" i="2" s="1"/>
  <c r="AA1461" i="2"/>
  <c r="AC1461" i="2"/>
  <c r="Z1461" i="2"/>
  <c r="AB1461" i="2"/>
  <c r="BF1461" i="2"/>
  <c r="H1462" i="2" s="1"/>
  <c r="AG1461" i="2"/>
  <c r="AQ1461" i="2"/>
  <c r="BA1461" i="2"/>
  <c r="W1461" i="2"/>
  <c r="AL1461" i="2"/>
  <c r="AV1461" i="2"/>
  <c r="BU1460" i="2"/>
  <c r="O1460" i="2"/>
  <c r="AP1461" i="2"/>
  <c r="AZ1461" i="2"/>
  <c r="AK1461" i="2"/>
  <c r="AF1461" i="2"/>
  <c r="V1461" i="2"/>
  <c r="BE1461" i="2"/>
  <c r="G1462" i="2" s="1"/>
  <c r="AU1461" i="2"/>
  <c r="BT1460" i="2"/>
  <c r="J1461" i="2"/>
  <c r="X1461" i="2"/>
  <c r="AM1461" i="2"/>
  <c r="AR1461" i="2"/>
  <c r="BG1461" i="2"/>
  <c r="I1462" i="2" s="1"/>
  <c r="BB1461" i="2"/>
  <c r="AH1461" i="2"/>
  <c r="AW1461" i="2"/>
  <c r="BV1460" i="2"/>
  <c r="BM1460" i="2"/>
  <c r="BR1460" i="2" s="1"/>
  <c r="BL1461" i="2" l="1"/>
  <c r="CF1461" i="2"/>
  <c r="CD1461" i="2"/>
  <c r="M1461" i="2"/>
  <c r="R1461" i="2" s="1"/>
  <c r="N1461" i="2"/>
  <c r="S1461" i="2" s="1"/>
  <c r="L1461" i="2"/>
  <c r="Q1461" i="2" s="1"/>
  <c r="BY1461" i="2"/>
  <c r="CE1461" i="2"/>
  <c r="BZ1461" i="2"/>
  <c r="CA1461" i="2"/>
  <c r="BJ1461" i="2"/>
  <c r="T1460" i="2"/>
  <c r="AO1461" i="2"/>
  <c r="AY1461" i="2"/>
  <c r="BC1461" i="2" s="1"/>
  <c r="AD1461" i="2"/>
  <c r="AT1461" i="2"/>
  <c r="AX1461" i="2" s="1"/>
  <c r="AE1461" i="2"/>
  <c r="AJ1461" i="2"/>
  <c r="BD1461" i="2"/>
  <c r="U1461" i="2"/>
  <c r="Y1461" i="2" s="1"/>
  <c r="BS1460" i="2"/>
  <c r="BK1461" i="2"/>
  <c r="BO1461" i="2"/>
  <c r="BQ1461" i="2"/>
  <c r="BP1461" i="2"/>
  <c r="CK1461" i="2" l="1"/>
  <c r="CJ1461" i="2"/>
  <c r="CL1461" i="2"/>
  <c r="AN1461" i="2"/>
  <c r="CC1461" i="2"/>
  <c r="CG1461" i="2" s="1"/>
  <c r="BI1461" i="2"/>
  <c r="AI1461" i="2"/>
  <c r="BX1461" i="2"/>
  <c r="AS1461" i="2"/>
  <c r="BW1460" i="2"/>
  <c r="CH1460" i="2" s="1"/>
  <c r="K1461" i="2"/>
  <c r="P1461" i="2" s="1"/>
  <c r="BH1461" i="2"/>
  <c r="F1462" i="2"/>
  <c r="BN1461" i="2"/>
  <c r="CI1461" i="2" l="1"/>
  <c r="CM1461" i="2" s="1"/>
  <c r="AF1462" i="2"/>
  <c r="AB1462" i="2"/>
  <c r="Z1462" i="2"/>
  <c r="AC1462" i="2"/>
  <c r="AA1462" i="2"/>
  <c r="O1461" i="2"/>
  <c r="V1462" i="2"/>
  <c r="AU1462" i="2"/>
  <c r="BM1461" i="2"/>
  <c r="BR1461" i="2" s="1"/>
  <c r="J1462" i="2"/>
  <c r="BB1462" i="2"/>
  <c r="AH1462" i="2"/>
  <c r="BG1462" i="2"/>
  <c r="I1463" i="2" s="1"/>
  <c r="AW1462" i="2"/>
  <c r="X1462" i="2"/>
  <c r="AR1462" i="2"/>
  <c r="AM1462" i="2"/>
  <c r="BV1461" i="2"/>
  <c r="BA1462" i="2"/>
  <c r="AQ1462" i="2"/>
  <c r="W1462" i="2"/>
  <c r="BF1462" i="2"/>
  <c r="H1463" i="2" s="1"/>
  <c r="AG1462" i="2"/>
  <c r="AL1462" i="2"/>
  <c r="AV1462" i="2"/>
  <c r="BU1461" i="2"/>
  <c r="AK1462" i="2" l="1"/>
  <c r="AZ1462" i="2"/>
  <c r="BJ1462" i="2" s="1"/>
  <c r="BE1462" i="2"/>
  <c r="G1463" i="2" s="1"/>
  <c r="AP1462" i="2"/>
  <c r="BT1461" i="2"/>
  <c r="CA1462" i="2"/>
  <c r="BZ1462" i="2"/>
  <c r="BL1462" i="2"/>
  <c r="CF1462" i="2"/>
  <c r="M1462" i="2"/>
  <c r="R1462" i="2" s="1"/>
  <c r="BK1462" i="2"/>
  <c r="N1462" i="2"/>
  <c r="S1462" i="2" s="1"/>
  <c r="L1462" i="2"/>
  <c r="Q1462" i="2" s="1"/>
  <c r="CE1462" i="2"/>
  <c r="T1461" i="2"/>
  <c r="AE1462" i="2"/>
  <c r="U1462" i="2"/>
  <c r="Y1462" i="2" s="1"/>
  <c r="AJ1462" i="2"/>
  <c r="AO1462" i="2"/>
  <c r="AD1462" i="2"/>
  <c r="BD1462" i="2"/>
  <c r="AY1462" i="2"/>
  <c r="BC1462" i="2" s="1"/>
  <c r="AT1462" i="2"/>
  <c r="AX1462" i="2" s="1"/>
  <c r="BS1461" i="2"/>
  <c r="BP1462" i="2"/>
  <c r="BQ1462" i="2"/>
  <c r="BO1462" i="2"/>
  <c r="CJ1462" i="2" l="1"/>
  <c r="CL1462" i="2"/>
  <c r="CK1462" i="2"/>
  <c r="CD1462" i="2"/>
  <c r="BY1462" i="2"/>
  <c r="BX1462" i="2"/>
  <c r="AS1462" i="2"/>
  <c r="AN1462" i="2"/>
  <c r="CC1462" i="2"/>
  <c r="K1462" i="2"/>
  <c r="P1462" i="2" s="1"/>
  <c r="BW1461" i="2"/>
  <c r="CH1461" i="2" s="1"/>
  <c r="BH1462" i="2"/>
  <c r="F1463" i="2"/>
  <c r="AI1462" i="2"/>
  <c r="BI1462" i="2"/>
  <c r="BN1462" i="2"/>
  <c r="CI1462" i="2" l="1"/>
  <c r="CM1462" i="2" s="1"/>
  <c r="CG1462" i="2"/>
  <c r="V1463" i="2"/>
  <c r="AB1463" i="2"/>
  <c r="Z1463" i="2"/>
  <c r="AC1463" i="2"/>
  <c r="AA1463" i="2"/>
  <c r="AU1463" i="2"/>
  <c r="AF1463" i="2"/>
  <c r="AP1463" i="2"/>
  <c r="BE1463" i="2"/>
  <c r="G1464" i="2" s="1"/>
  <c r="AK1463" i="2"/>
  <c r="BT1462" i="2"/>
  <c r="BM1462" i="2"/>
  <c r="BR1462" i="2" s="1"/>
  <c r="X1463" i="2"/>
  <c r="AR1463" i="2"/>
  <c r="BG1463" i="2"/>
  <c r="I1464" i="2" s="1"/>
  <c r="AW1463" i="2"/>
  <c r="BB1463" i="2"/>
  <c r="AM1463" i="2"/>
  <c r="AH1463" i="2"/>
  <c r="BV1462" i="2"/>
  <c r="J1463" i="2"/>
  <c r="O1462" i="2"/>
  <c r="AG1463" i="2"/>
  <c r="BA1463" i="2"/>
  <c r="AQ1463" i="2"/>
  <c r="AV1463" i="2"/>
  <c r="W1463" i="2"/>
  <c r="BF1463" i="2"/>
  <c r="H1464" i="2" s="1"/>
  <c r="AL1463" i="2"/>
  <c r="BU1462" i="2"/>
  <c r="AZ1463" i="2" l="1"/>
  <c r="BY1463" i="2" s="1"/>
  <c r="BL1463" i="2"/>
  <c r="CE1463" i="2"/>
  <c r="CD1463" i="2"/>
  <c r="CF1463" i="2"/>
  <c r="BZ1463" i="2"/>
  <c r="M1463" i="2"/>
  <c r="R1463" i="2" s="1"/>
  <c r="BK1463" i="2"/>
  <c r="L1463" i="2"/>
  <c r="Q1463" i="2" s="1"/>
  <c r="T1462" i="2"/>
  <c r="AY1463" i="2"/>
  <c r="AO1463" i="2"/>
  <c r="AT1463" i="2"/>
  <c r="AX1463" i="2" s="1"/>
  <c r="BD1463" i="2"/>
  <c r="U1463" i="2"/>
  <c r="Y1463" i="2" s="1"/>
  <c r="AE1463" i="2"/>
  <c r="AD1463" i="2"/>
  <c r="AJ1463" i="2"/>
  <c r="BS1462" i="2"/>
  <c r="CA1463" i="2"/>
  <c r="N1463" i="2"/>
  <c r="S1463" i="2" s="1"/>
  <c r="BQ1463" i="2"/>
  <c r="BP1463" i="2"/>
  <c r="CL1463" i="2" l="1"/>
  <c r="CK1463" i="2"/>
  <c r="BC1463" i="2"/>
  <c r="BJ1463" i="2"/>
  <c r="AI1463" i="2"/>
  <c r="BI1463" i="2"/>
  <c r="BX1463" i="2"/>
  <c r="AS1463" i="2"/>
  <c r="BW1462" i="2"/>
  <c r="CH1462" i="2" s="1"/>
  <c r="K1463" i="2"/>
  <c r="P1463" i="2" s="1"/>
  <c r="AN1463" i="2"/>
  <c r="CC1463" i="2"/>
  <c r="CG1463" i="2" s="1"/>
  <c r="BH1463" i="2"/>
  <c r="F1464" i="2"/>
  <c r="BN1463" i="2"/>
  <c r="BO1463" i="2"/>
  <c r="CI1463" i="2" l="1"/>
  <c r="CJ1463" i="2"/>
  <c r="AU1464" i="2"/>
  <c r="Z1464" i="2"/>
  <c r="AC1464" i="2"/>
  <c r="AB1464" i="2"/>
  <c r="AW1464" i="2"/>
  <c r="BV1463" i="2"/>
  <c r="AH1464" i="2"/>
  <c r="AR1464" i="2"/>
  <c r="X1464" i="2"/>
  <c r="BB1464" i="2"/>
  <c r="BG1464" i="2"/>
  <c r="I1465" i="2" s="1"/>
  <c r="AM1464" i="2"/>
  <c r="AP1464" i="2"/>
  <c r="AF1464" i="2"/>
  <c r="V1464" i="2"/>
  <c r="BT1463" i="2"/>
  <c r="AG1464" i="2"/>
  <c r="BA1464" i="2"/>
  <c r="W1464" i="2"/>
  <c r="BF1464" i="2"/>
  <c r="H1465" i="2" s="1"/>
  <c r="AQ1464" i="2"/>
  <c r="AL1464" i="2"/>
  <c r="AV1464" i="2"/>
  <c r="BU1463" i="2"/>
  <c r="J1464" i="2"/>
  <c r="N1464" i="2"/>
  <c r="O1463" i="2"/>
  <c r="BM1463" i="2"/>
  <c r="BR1463" i="2" s="1"/>
  <c r="CM1463" i="2" l="1"/>
  <c r="BE1464" i="2"/>
  <c r="G1465" i="2" s="1"/>
  <c r="AK1464" i="2"/>
  <c r="CD1464" i="2" s="1"/>
  <c r="AA1464" i="2"/>
  <c r="AD1464" i="2" s="1"/>
  <c r="AZ1464" i="2"/>
  <c r="BJ1464" i="2" s="1"/>
  <c r="CF1464" i="2"/>
  <c r="BL1464" i="2"/>
  <c r="CA1464" i="2"/>
  <c r="M1464" i="2"/>
  <c r="BZ1464" i="2"/>
  <c r="BK1464" i="2"/>
  <c r="T1463" i="2"/>
  <c r="AE1464" i="2"/>
  <c r="U1464" i="2"/>
  <c r="Y1464" i="2" s="1"/>
  <c r="AY1464" i="2"/>
  <c r="AT1464" i="2"/>
  <c r="AX1464" i="2" s="1"/>
  <c r="BD1464" i="2"/>
  <c r="AO1464" i="2"/>
  <c r="AJ1464" i="2"/>
  <c r="BS1463" i="2"/>
  <c r="CE1464" i="2"/>
  <c r="L1464" i="2"/>
  <c r="BQ1464" i="2"/>
  <c r="BO1464" i="2"/>
  <c r="BP1464" i="2"/>
  <c r="Q1464" i="2" l="1"/>
  <c r="S1464" i="2"/>
  <c r="R1464" i="2"/>
  <c r="CL1464" i="2"/>
  <c r="CK1464" i="2"/>
  <c r="CJ1464" i="2"/>
  <c r="BC1464" i="2"/>
  <c r="BY1464" i="2"/>
  <c r="BW1463" i="2"/>
  <c r="CH1463" i="2" s="1"/>
  <c r="K1464" i="2"/>
  <c r="P1464" i="2" s="1"/>
  <c r="BH1464" i="2"/>
  <c r="F1465" i="2"/>
  <c r="BI1464" i="2"/>
  <c r="AI1464" i="2"/>
  <c r="AN1464" i="2"/>
  <c r="CC1464" i="2"/>
  <c r="CG1464" i="2" s="1"/>
  <c r="AS1464" i="2"/>
  <c r="BX1464" i="2"/>
  <c r="BN1464" i="2"/>
  <c r="CI1464" i="2" l="1"/>
  <c r="CM1464" i="2" s="1"/>
  <c r="BT1464" i="2"/>
  <c r="L1465" i="2" s="1"/>
  <c r="Z1465" i="2"/>
  <c r="AC1465" i="2"/>
  <c r="AB1465" i="2"/>
  <c r="AU1465" i="2"/>
  <c r="V1465" i="2"/>
  <c r="BE1465" i="2"/>
  <c r="G1466" i="2" s="1"/>
  <c r="X1465" i="2"/>
  <c r="BB1465" i="2"/>
  <c r="AH1465" i="2"/>
  <c r="AR1465" i="2"/>
  <c r="AW1465" i="2"/>
  <c r="BG1465" i="2"/>
  <c r="I1466" i="2" s="1"/>
  <c r="AM1465" i="2"/>
  <c r="BV1464" i="2"/>
  <c r="AV1465" i="2"/>
  <c r="AL1465" i="2"/>
  <c r="W1465" i="2"/>
  <c r="BA1465" i="2"/>
  <c r="AQ1465" i="2"/>
  <c r="BF1465" i="2"/>
  <c r="H1466" i="2" s="1"/>
  <c r="AG1465" i="2"/>
  <c r="BU1464" i="2"/>
  <c r="J1465" i="2"/>
  <c r="BM1464" i="2"/>
  <c r="BR1464" i="2" s="1"/>
  <c r="O1464" i="2"/>
  <c r="AZ1465" i="2" l="1"/>
  <c r="AF1465" i="2"/>
  <c r="AK1465" i="2"/>
  <c r="AA1465" i="2"/>
  <c r="Q1465" i="2" s="1"/>
  <c r="AP1465" i="2"/>
  <c r="CF1465" i="2"/>
  <c r="BK1465" i="2"/>
  <c r="T1464" i="2"/>
  <c r="AJ1465" i="2"/>
  <c r="AY1465" i="2"/>
  <c r="AO1465" i="2"/>
  <c r="AE1465" i="2"/>
  <c r="AT1465" i="2"/>
  <c r="AX1465" i="2" s="1"/>
  <c r="BD1465" i="2"/>
  <c r="U1465" i="2"/>
  <c r="Y1465" i="2" s="1"/>
  <c r="BS1464" i="2"/>
  <c r="M1465" i="2"/>
  <c r="N1465" i="2"/>
  <c r="CA1465" i="2"/>
  <c r="BL1465" i="2"/>
  <c r="BZ1465" i="2"/>
  <c r="CE1465" i="2"/>
  <c r="BP1465" i="2"/>
  <c r="BQ1465" i="2"/>
  <c r="S1465" i="2" l="1"/>
  <c r="R1465" i="2"/>
  <c r="CK1465" i="2"/>
  <c r="CL1465" i="2"/>
  <c r="BY1465" i="2"/>
  <c r="BC1465" i="2"/>
  <c r="BJ1465" i="2"/>
  <c r="CD1465" i="2"/>
  <c r="BH1465" i="2"/>
  <c r="F1466" i="2"/>
  <c r="AS1465" i="2"/>
  <c r="BX1465" i="2"/>
  <c r="BW1464" i="2"/>
  <c r="CH1464" i="2" s="1"/>
  <c r="K1465" i="2"/>
  <c r="P1465" i="2" s="1"/>
  <c r="BI1465" i="2"/>
  <c r="AI1465" i="2"/>
  <c r="AN1465" i="2"/>
  <c r="CC1465" i="2"/>
  <c r="AD1465" i="2"/>
  <c r="AA1466" i="2" s="1"/>
  <c r="BO1465" i="2"/>
  <c r="BN1465" i="2"/>
  <c r="CG1465" i="2" l="1"/>
  <c r="CI1465" i="2"/>
  <c r="CJ1465" i="2"/>
  <c r="AB1466" i="2"/>
  <c r="AC1466" i="2"/>
  <c r="Z1466" i="2"/>
  <c r="BF1466" i="2"/>
  <c r="H1467" i="2" s="1"/>
  <c r="AV1466" i="2"/>
  <c r="BU1465" i="2"/>
  <c r="BA1466" i="2"/>
  <c r="W1466" i="2"/>
  <c r="AG1466" i="2"/>
  <c r="AL1466" i="2"/>
  <c r="AQ1466" i="2"/>
  <c r="O1465" i="2"/>
  <c r="BM1465" i="2"/>
  <c r="BR1465" i="2" s="1"/>
  <c r="M1466" i="2"/>
  <c r="J1466" i="2"/>
  <c r="BG1466" i="2"/>
  <c r="I1467" i="2" s="1"/>
  <c r="AM1466" i="2"/>
  <c r="AH1466" i="2"/>
  <c r="AR1466" i="2"/>
  <c r="X1466" i="2"/>
  <c r="AW1466" i="2"/>
  <c r="BB1466" i="2"/>
  <c r="BV1465" i="2"/>
  <c r="V1466" i="2"/>
  <c r="AK1466" i="2"/>
  <c r="BE1466" i="2"/>
  <c r="G1467" i="2" s="1"/>
  <c r="AF1466" i="2"/>
  <c r="AZ1466" i="2"/>
  <c r="AP1466" i="2"/>
  <c r="AU1466" i="2"/>
  <c r="BT1465" i="2"/>
  <c r="L1466" i="2" s="1"/>
  <c r="Q1466" i="2" l="1"/>
  <c r="R1466" i="2"/>
  <c r="CM1465" i="2"/>
  <c r="BK1466" i="2"/>
  <c r="BZ1466" i="2"/>
  <c r="CE1466" i="2"/>
  <c r="BY1466" i="2"/>
  <c r="BJ1466" i="2"/>
  <c r="BL1466" i="2"/>
  <c r="CF1466" i="2"/>
  <c r="CD1466" i="2"/>
  <c r="T1465" i="2"/>
  <c r="AY1466" i="2"/>
  <c r="BC1466" i="2" s="1"/>
  <c r="AO1466" i="2"/>
  <c r="AD1466" i="2"/>
  <c r="AT1466" i="2"/>
  <c r="AX1466" i="2" s="1"/>
  <c r="AJ1466" i="2"/>
  <c r="U1466" i="2"/>
  <c r="Y1466" i="2" s="1"/>
  <c r="BD1466" i="2"/>
  <c r="AE1466" i="2"/>
  <c r="BS1465" i="2"/>
  <c r="N1466" i="2"/>
  <c r="S1466" i="2" s="1"/>
  <c r="CA1466" i="2"/>
  <c r="BQ1466" i="2"/>
  <c r="BP1466" i="2"/>
  <c r="BO1466" i="2"/>
  <c r="CJ1466" i="2" l="1"/>
  <c r="CL1466" i="2"/>
  <c r="CK1466" i="2"/>
  <c r="AM1467" i="2"/>
  <c r="BW1465" i="2"/>
  <c r="CH1465" i="2" s="1"/>
  <c r="K1466" i="2"/>
  <c r="P1466" i="2" s="1"/>
  <c r="AN1466" i="2"/>
  <c r="CC1466" i="2"/>
  <c r="CG1466" i="2" s="1"/>
  <c r="BI1466" i="2"/>
  <c r="AI1466" i="2"/>
  <c r="BH1466" i="2"/>
  <c r="F1467" i="2"/>
  <c r="AS1466" i="2"/>
  <c r="BX1466" i="2"/>
  <c r="BN1466" i="2"/>
  <c r="CI1466" i="2" l="1"/>
  <c r="CM1466" i="2" s="1"/>
  <c r="AA1467" i="2"/>
  <c r="AR1467" i="2"/>
  <c r="Z1467" i="2"/>
  <c r="AC1467" i="2"/>
  <c r="AB1467" i="2"/>
  <c r="AQ1467" i="2"/>
  <c r="BV1466" i="2"/>
  <c r="N1467" i="2" s="1"/>
  <c r="BG1467" i="2"/>
  <c r="I1468" i="2" s="1"/>
  <c r="AH1467" i="2"/>
  <c r="AW1467" i="2"/>
  <c r="BB1467" i="2"/>
  <c r="X1467" i="2"/>
  <c r="BU1466" i="2"/>
  <c r="M1467" i="2" s="1"/>
  <c r="BA1467" i="2"/>
  <c r="AG1467" i="2"/>
  <c r="BF1467" i="2"/>
  <c r="H1468" i="2" s="1"/>
  <c r="AV1467" i="2"/>
  <c r="W1467" i="2"/>
  <c r="AL1467" i="2"/>
  <c r="BT1466" i="2"/>
  <c r="AK1467" i="2"/>
  <c r="AF1467" i="2"/>
  <c r="AZ1467" i="2"/>
  <c r="AP1467" i="2"/>
  <c r="AU1467" i="2"/>
  <c r="V1467" i="2"/>
  <c r="BE1467" i="2"/>
  <c r="G1468" i="2" s="1"/>
  <c r="J1467" i="2"/>
  <c r="BM1466" i="2"/>
  <c r="BR1466" i="2" s="1"/>
  <c r="O1466" i="2"/>
  <c r="S1467" i="2" l="1"/>
  <c r="R1467" i="2"/>
  <c r="CF1467" i="2"/>
  <c r="CA1467" i="2"/>
  <c r="BK1467" i="2"/>
  <c r="BL1467" i="2"/>
  <c r="BZ1467" i="2"/>
  <c r="CE1467" i="2"/>
  <c r="T1466" i="2"/>
  <c r="AJ1467" i="2"/>
  <c r="BD1467" i="2"/>
  <c r="U1467" i="2"/>
  <c r="Y1467" i="2" s="1"/>
  <c r="AO1467" i="2"/>
  <c r="AE1467" i="2"/>
  <c r="AY1467" i="2"/>
  <c r="BC1467" i="2" s="1"/>
  <c r="AT1467" i="2"/>
  <c r="AX1467" i="2" s="1"/>
  <c r="BS1466" i="2"/>
  <c r="BJ1467" i="2"/>
  <c r="CD1467" i="2"/>
  <c r="L1467" i="2"/>
  <c r="Q1467" i="2" s="1"/>
  <c r="BY1467" i="2"/>
  <c r="BO1467" i="2"/>
  <c r="BP1467" i="2"/>
  <c r="BQ1467" i="2"/>
  <c r="CK1467" i="2" l="1"/>
  <c r="CJ1467" i="2"/>
  <c r="CL1467" i="2"/>
  <c r="AC1468" i="2"/>
  <c r="AI1467" i="2"/>
  <c r="BI1467" i="2"/>
  <c r="BH1467" i="2"/>
  <c r="F1468" i="2"/>
  <c r="BW1466" i="2"/>
  <c r="CH1466" i="2" s="1"/>
  <c r="K1467" i="2"/>
  <c r="P1467" i="2" s="1"/>
  <c r="AS1467" i="2"/>
  <c r="BX1467" i="2"/>
  <c r="AN1467" i="2"/>
  <c r="CC1467" i="2"/>
  <c r="CG1467" i="2" s="1"/>
  <c r="AD1467" i="2"/>
  <c r="BT1467" i="2" s="1"/>
  <c r="BN1467" i="2"/>
  <c r="CI1467" i="2" l="1"/>
  <c r="CM1467" i="2" s="1"/>
  <c r="AB1468" i="2"/>
  <c r="AA1468" i="2"/>
  <c r="Z1468" i="2"/>
  <c r="AV1468" i="2"/>
  <c r="V1468" i="2"/>
  <c r="W1468" i="2"/>
  <c r="BU1467" i="2"/>
  <c r="M1468" i="2" s="1"/>
  <c r="BA1468" i="2"/>
  <c r="BF1468" i="2"/>
  <c r="H1469" i="2" s="1"/>
  <c r="AG1468" i="2"/>
  <c r="AL1468" i="2"/>
  <c r="AQ1468" i="2"/>
  <c r="AZ1468" i="2"/>
  <c r="BE1468" i="2"/>
  <c r="G1469" i="2" s="1"/>
  <c r="AF1468" i="2"/>
  <c r="AK1468" i="2"/>
  <c r="AU1468" i="2"/>
  <c r="AP1468" i="2"/>
  <c r="BM1467" i="2"/>
  <c r="BR1467" i="2" s="1"/>
  <c r="BB1468" i="2"/>
  <c r="AR1468" i="2"/>
  <c r="AH1468" i="2"/>
  <c r="X1468" i="2"/>
  <c r="BG1468" i="2"/>
  <c r="I1469" i="2" s="1"/>
  <c r="AW1468" i="2"/>
  <c r="AM1468" i="2"/>
  <c r="BV1467" i="2"/>
  <c r="J1468" i="2"/>
  <c r="O1467" i="2"/>
  <c r="L1468" i="2"/>
  <c r="Q1468" i="2" l="1"/>
  <c r="R1468" i="2"/>
  <c r="BK1468" i="2"/>
  <c r="CE1468" i="2"/>
  <c r="BZ1468" i="2"/>
  <c r="BY1468" i="2"/>
  <c r="BJ1468" i="2"/>
  <c r="CD1468" i="2"/>
  <c r="CF1468" i="2"/>
  <c r="BL1468" i="2"/>
  <c r="CA1468" i="2"/>
  <c r="T1467" i="2"/>
  <c r="AT1468" i="2"/>
  <c r="AX1468" i="2" s="1"/>
  <c r="AD1468" i="2"/>
  <c r="U1468" i="2"/>
  <c r="Y1468" i="2" s="1"/>
  <c r="AO1468" i="2"/>
  <c r="AY1468" i="2"/>
  <c r="BC1468" i="2" s="1"/>
  <c r="AE1468" i="2"/>
  <c r="AJ1468" i="2"/>
  <c r="BD1468" i="2"/>
  <c r="BS1467" i="2"/>
  <c r="N1468" i="2"/>
  <c r="S1468" i="2" s="1"/>
  <c r="BQ1468" i="2"/>
  <c r="BO1468" i="2"/>
  <c r="BP1468" i="2"/>
  <c r="CJ1468" i="2" l="1"/>
  <c r="CK1468" i="2"/>
  <c r="CL1468" i="2"/>
  <c r="BW1467" i="2"/>
  <c r="CH1467" i="2" s="1"/>
  <c r="K1468" i="2"/>
  <c r="P1468" i="2" s="1"/>
  <c r="BH1468" i="2"/>
  <c r="F1469" i="2"/>
  <c r="AS1468" i="2"/>
  <c r="BX1468" i="2"/>
  <c r="AN1468" i="2"/>
  <c r="CC1468" i="2"/>
  <c r="CG1468" i="2" s="1"/>
  <c r="AI1468" i="2"/>
  <c r="BI1468" i="2"/>
  <c r="BN1468" i="2"/>
  <c r="CI1468" i="2" l="1"/>
  <c r="CM1468" i="2" s="1"/>
  <c r="AA1469" i="2"/>
  <c r="Z1469" i="2"/>
  <c r="AC1469" i="2"/>
  <c r="AB1469" i="2"/>
  <c r="AG1469" i="2"/>
  <c r="AW1469" i="2"/>
  <c r="BU1468" i="2"/>
  <c r="M1469" i="2" s="1"/>
  <c r="AL1469" i="2"/>
  <c r="AV1469" i="2"/>
  <c r="BA1469" i="2"/>
  <c r="AQ1469" i="2"/>
  <c r="BF1469" i="2"/>
  <c r="H1470" i="2" s="1"/>
  <c r="W1469" i="2"/>
  <c r="AH1469" i="2"/>
  <c r="AM1469" i="2"/>
  <c r="BV1468" i="2"/>
  <c r="BG1469" i="2"/>
  <c r="I1470" i="2" s="1"/>
  <c r="X1469" i="2"/>
  <c r="BB1469" i="2"/>
  <c r="AR1469" i="2"/>
  <c r="AK1469" i="2"/>
  <c r="AU1469" i="2"/>
  <c r="AP1469" i="2"/>
  <c r="BE1469" i="2"/>
  <c r="G1470" i="2" s="1"/>
  <c r="AZ1469" i="2"/>
  <c r="V1469" i="2"/>
  <c r="AF1469" i="2"/>
  <c r="BT1468" i="2"/>
  <c r="O1468" i="2"/>
  <c r="J1469" i="2"/>
  <c r="BM1468" i="2"/>
  <c r="BR1468" i="2" s="1"/>
  <c r="N1469" i="2"/>
  <c r="S1469" i="2" l="1"/>
  <c r="R1469" i="2"/>
  <c r="CA1469" i="2"/>
  <c r="CE1469" i="2"/>
  <c r="BK1469" i="2"/>
  <c r="BZ1469" i="2"/>
  <c r="CF1469" i="2"/>
  <c r="BL1469" i="2"/>
  <c r="CD1469" i="2"/>
  <c r="BJ1469" i="2"/>
  <c r="T1468" i="2"/>
  <c r="AD1469" i="2"/>
  <c r="AE1469" i="2"/>
  <c r="AJ1469" i="2"/>
  <c r="U1469" i="2"/>
  <c r="Y1469" i="2" s="1"/>
  <c r="BD1469" i="2"/>
  <c r="AT1469" i="2"/>
  <c r="AX1469" i="2" s="1"/>
  <c r="AO1469" i="2"/>
  <c r="AY1469" i="2"/>
  <c r="BC1469" i="2" s="1"/>
  <c r="BS1468" i="2"/>
  <c r="L1469" i="2"/>
  <c r="Q1469" i="2" s="1"/>
  <c r="BY1469" i="2"/>
  <c r="BO1469" i="2"/>
  <c r="BP1469" i="2"/>
  <c r="BQ1469" i="2"/>
  <c r="CK1469" i="2" l="1"/>
  <c r="CJ1469" i="2"/>
  <c r="CL1469" i="2"/>
  <c r="BI1469" i="2"/>
  <c r="AI1469" i="2"/>
  <c r="BH1469" i="2"/>
  <c r="F1470" i="2"/>
  <c r="BW1468" i="2"/>
  <c r="CH1468" i="2" s="1"/>
  <c r="K1469" i="2"/>
  <c r="P1469" i="2" s="1"/>
  <c r="AS1469" i="2"/>
  <c r="BX1469" i="2"/>
  <c r="AN1469" i="2"/>
  <c r="CC1469" i="2"/>
  <c r="CG1469" i="2" s="1"/>
  <c r="BN1469" i="2"/>
  <c r="CI1469" i="2" l="1"/>
  <c r="CM1469" i="2" s="1"/>
  <c r="AF1470" i="2"/>
  <c r="Z1470" i="2"/>
  <c r="AB1470" i="2"/>
  <c r="AC1470" i="2"/>
  <c r="AU1470" i="2"/>
  <c r="V1470" i="2"/>
  <c r="O1469" i="2"/>
  <c r="AM1470" i="2"/>
  <c r="BB1470" i="2"/>
  <c r="AR1470" i="2"/>
  <c r="X1470" i="2"/>
  <c r="AH1470" i="2"/>
  <c r="BG1470" i="2"/>
  <c r="I1471" i="2" s="1"/>
  <c r="AW1470" i="2"/>
  <c r="BV1469" i="2"/>
  <c r="AL1470" i="2"/>
  <c r="AQ1470" i="2"/>
  <c r="BA1470" i="2"/>
  <c r="W1470" i="2"/>
  <c r="AG1470" i="2"/>
  <c r="AV1470" i="2"/>
  <c r="BF1470" i="2"/>
  <c r="H1471" i="2" s="1"/>
  <c r="BU1469" i="2"/>
  <c r="J1470" i="2"/>
  <c r="BM1469" i="2"/>
  <c r="BR1469" i="2" s="1"/>
  <c r="AZ1470" i="2" l="1"/>
  <c r="BJ1470" i="2" s="1"/>
  <c r="BT1469" i="2"/>
  <c r="L1470" i="2" s="1"/>
  <c r="AK1470" i="2"/>
  <c r="AP1470" i="2"/>
  <c r="AA1470" i="2"/>
  <c r="AD1470" i="2" s="1"/>
  <c r="BE1470" i="2"/>
  <c r="G1471" i="2" s="1"/>
  <c r="BZ1470" i="2"/>
  <c r="N1470" i="2"/>
  <c r="BL1470" i="2"/>
  <c r="CF1470" i="2"/>
  <c r="T1469" i="2"/>
  <c r="U1470" i="2"/>
  <c r="Y1470" i="2" s="1"/>
  <c r="AY1470" i="2"/>
  <c r="AJ1470" i="2"/>
  <c r="AO1470" i="2"/>
  <c r="BD1470" i="2"/>
  <c r="AT1470" i="2"/>
  <c r="AX1470" i="2" s="1"/>
  <c r="AE1470" i="2"/>
  <c r="BS1469" i="2"/>
  <c r="BK1470" i="2"/>
  <c r="CA1470" i="2"/>
  <c r="M1470" i="2"/>
  <c r="CE1470" i="2"/>
  <c r="BP1470" i="2"/>
  <c r="BQ1470" i="2"/>
  <c r="BO1470" i="2"/>
  <c r="S1470" i="2" l="1"/>
  <c r="R1470" i="2"/>
  <c r="Q1470" i="2"/>
  <c r="CL1470" i="2"/>
  <c r="CK1470" i="2"/>
  <c r="CJ1470" i="2"/>
  <c r="BY1470" i="2"/>
  <c r="CD1470" i="2"/>
  <c r="BC1470" i="2"/>
  <c r="K1470" i="2"/>
  <c r="P1470" i="2" s="1"/>
  <c r="BW1469" i="2"/>
  <c r="CH1469" i="2" s="1"/>
  <c r="AI1470" i="2"/>
  <c r="BI1470" i="2"/>
  <c r="AS1470" i="2"/>
  <c r="BX1470" i="2"/>
  <c r="AN1470" i="2"/>
  <c r="CC1470" i="2"/>
  <c r="BH1470" i="2"/>
  <c r="F1471" i="2"/>
  <c r="BN1470" i="2"/>
  <c r="CG1470" i="2" l="1"/>
  <c r="CI1470" i="2"/>
  <c r="CM1470" i="2" s="1"/>
  <c r="BE1471" i="2"/>
  <c r="G1472" i="2" s="1"/>
  <c r="Z1471" i="2"/>
  <c r="AB1471" i="2"/>
  <c r="AC1471" i="2"/>
  <c r="BF1471" i="2"/>
  <c r="H1472" i="2" s="1"/>
  <c r="AZ1471" i="2"/>
  <c r="V1471" i="2"/>
  <c r="AK1471" i="2"/>
  <c r="AU1471" i="2"/>
  <c r="AF1471" i="2"/>
  <c r="BU1470" i="2"/>
  <c r="M1471" i="2" s="1"/>
  <c r="BA1471" i="2"/>
  <c r="W1471" i="2"/>
  <c r="AV1471" i="2"/>
  <c r="AL1471" i="2"/>
  <c r="AQ1471" i="2"/>
  <c r="AG1471" i="2"/>
  <c r="O1470" i="2"/>
  <c r="BB1471" i="2"/>
  <c r="AH1471" i="2"/>
  <c r="X1471" i="2"/>
  <c r="AR1471" i="2"/>
  <c r="AM1471" i="2"/>
  <c r="AW1471" i="2"/>
  <c r="BG1471" i="2"/>
  <c r="I1472" i="2" s="1"/>
  <c r="BV1470" i="2"/>
  <c r="J1471" i="2"/>
  <c r="BM1470" i="2"/>
  <c r="BR1470" i="2" s="1"/>
  <c r="AP1471" i="2" l="1"/>
  <c r="BY1471" i="2" s="1"/>
  <c r="BT1470" i="2"/>
  <c r="L1471" i="2" s="1"/>
  <c r="AA1471" i="2"/>
  <c r="AD1471" i="2" s="1"/>
  <c r="BJ1471" i="2"/>
  <c r="BK1471" i="2"/>
  <c r="BZ1471" i="2"/>
  <c r="CE1471" i="2"/>
  <c r="CF1471" i="2"/>
  <c r="BL1471" i="2"/>
  <c r="N1471" i="2"/>
  <c r="CA1471" i="2"/>
  <c r="T1470" i="2"/>
  <c r="AE1471" i="2"/>
  <c r="AT1471" i="2"/>
  <c r="AX1471" i="2" s="1"/>
  <c r="BD1471" i="2"/>
  <c r="U1471" i="2"/>
  <c r="Y1471" i="2" s="1"/>
  <c r="AJ1471" i="2"/>
  <c r="AY1471" i="2"/>
  <c r="BC1471" i="2" s="1"/>
  <c r="AO1471" i="2"/>
  <c r="BS1470" i="2"/>
  <c r="BO1471" i="2"/>
  <c r="BP1471" i="2"/>
  <c r="BQ1471" i="2"/>
  <c r="S1471" i="2" l="1"/>
  <c r="R1471" i="2"/>
  <c r="Q1471" i="2"/>
  <c r="CK1471" i="2"/>
  <c r="CL1471" i="2"/>
  <c r="CJ1471" i="2"/>
  <c r="CD1471" i="2"/>
  <c r="AS1471" i="2"/>
  <c r="BX1471" i="2"/>
  <c r="BW1470" i="2"/>
  <c r="CH1470" i="2" s="1"/>
  <c r="K1471" i="2"/>
  <c r="P1471" i="2" s="1"/>
  <c r="BH1471" i="2"/>
  <c r="F1472" i="2"/>
  <c r="J1472" i="2" s="1"/>
  <c r="AN1471" i="2"/>
  <c r="CC1471" i="2"/>
  <c r="CG1471" i="2" s="1"/>
  <c r="BI1471" i="2"/>
  <c r="AI1471" i="2"/>
  <c r="BN1471" i="2"/>
  <c r="CI1471" i="2" l="1"/>
  <c r="CM1471" i="2" s="1"/>
  <c r="AK1472" i="2"/>
  <c r="Z1472" i="2"/>
  <c r="AB1472" i="2"/>
  <c r="AC1472" i="2"/>
  <c r="AZ1472" i="2"/>
  <c r="BT1471" i="2"/>
  <c r="L1472" i="2" s="1"/>
  <c r="AP1472" i="2"/>
  <c r="AF1472" i="2"/>
  <c r="BG1472" i="2"/>
  <c r="I1473" i="2" s="1"/>
  <c r="AR1472" i="2"/>
  <c r="AM1472" i="2"/>
  <c r="BB1472" i="2"/>
  <c r="AH1472" i="2"/>
  <c r="X1472" i="2"/>
  <c r="AW1472" i="2"/>
  <c r="BV1471" i="2"/>
  <c r="AL1472" i="2"/>
  <c r="BF1472" i="2"/>
  <c r="H1473" i="2" s="1"/>
  <c r="BA1472" i="2"/>
  <c r="AG1472" i="2"/>
  <c r="AV1472" i="2"/>
  <c r="AQ1472" i="2"/>
  <c r="W1472" i="2"/>
  <c r="BU1471" i="2"/>
  <c r="O1471" i="2"/>
  <c r="BM1471" i="2"/>
  <c r="BR1471" i="2" s="1"/>
  <c r="V1472" i="2" l="1"/>
  <c r="AU1472" i="2"/>
  <c r="BJ1472" i="2" s="1"/>
  <c r="AA1472" i="2"/>
  <c r="Q1472" i="2" s="1"/>
  <c r="BE1472" i="2"/>
  <c r="G1473" i="2" s="1"/>
  <c r="CA1472" i="2"/>
  <c r="CF1472" i="2"/>
  <c r="T1471" i="2"/>
  <c r="AJ1472" i="2"/>
  <c r="U1472" i="2"/>
  <c r="Y1472" i="2" s="1"/>
  <c r="AE1472" i="2"/>
  <c r="AT1472" i="2"/>
  <c r="BD1472" i="2"/>
  <c r="AO1472" i="2"/>
  <c r="AY1472" i="2"/>
  <c r="BC1472" i="2" s="1"/>
  <c r="BS1471" i="2"/>
  <c r="BZ1472" i="2"/>
  <c r="M1472" i="2"/>
  <c r="CE1472" i="2"/>
  <c r="BL1472" i="2"/>
  <c r="BK1472" i="2"/>
  <c r="N1472" i="2"/>
  <c r="BO1472" i="2"/>
  <c r="BP1472" i="2"/>
  <c r="BQ1472" i="2"/>
  <c r="S1472" i="2" l="1"/>
  <c r="R1472" i="2"/>
  <c r="CK1472" i="2"/>
  <c r="CJ1472" i="2"/>
  <c r="CL1472" i="2"/>
  <c r="AX1472" i="2"/>
  <c r="AD1472" i="2"/>
  <c r="CD1472" i="2"/>
  <c r="BY1472" i="2"/>
  <c r="F1473" i="2"/>
  <c r="BH1472" i="2"/>
  <c r="AN1472" i="2"/>
  <c r="CC1472" i="2"/>
  <c r="AS1472" i="2"/>
  <c r="BX1472" i="2"/>
  <c r="AI1472" i="2"/>
  <c r="BI1472" i="2"/>
  <c r="K1472" i="2"/>
  <c r="P1472" i="2" s="1"/>
  <c r="BW1471" i="2"/>
  <c r="CH1471" i="2" s="1"/>
  <c r="BN1472" i="2"/>
  <c r="CG1472" i="2" l="1"/>
  <c r="CI1472" i="2"/>
  <c r="CM1472" i="2" s="1"/>
  <c r="Z1473" i="2"/>
  <c r="AA1473" i="2"/>
  <c r="AB1473" i="2"/>
  <c r="AC1473" i="2"/>
  <c r="AK1473" i="2"/>
  <c r="AG1473" i="2"/>
  <c r="AH1473" i="2"/>
  <c r="BV1472" i="2"/>
  <c r="N1473" i="2" s="1"/>
  <c r="BU1472" i="2"/>
  <c r="M1473" i="2" s="1"/>
  <c r="BT1472" i="2"/>
  <c r="L1473" i="2" s="1"/>
  <c r="V1473" i="2"/>
  <c r="AP1473" i="2"/>
  <c r="AF1473" i="2"/>
  <c r="BE1473" i="2"/>
  <c r="G1474" i="2" s="1"/>
  <c r="BG1473" i="2"/>
  <c r="I1474" i="2" s="1"/>
  <c r="BB1473" i="2"/>
  <c r="AZ1473" i="2"/>
  <c r="AU1473" i="2"/>
  <c r="AW1473" i="2"/>
  <c r="AM1473" i="2"/>
  <c r="X1473" i="2"/>
  <c r="AR1473" i="2"/>
  <c r="BA1473" i="2"/>
  <c r="BF1473" i="2"/>
  <c r="H1474" i="2" s="1"/>
  <c r="AL1473" i="2"/>
  <c r="AQ1473" i="2"/>
  <c r="AV1473" i="2"/>
  <c r="W1473" i="2"/>
  <c r="BM1472" i="2"/>
  <c r="BR1472" i="2" s="1"/>
  <c r="J1473" i="2"/>
  <c r="O1472" i="2"/>
  <c r="S1473" i="2" l="1"/>
  <c r="R1473" i="2"/>
  <c r="Q1473" i="2"/>
  <c r="BY1473" i="2"/>
  <c r="CD1473" i="2"/>
  <c r="CA1473" i="2"/>
  <c r="CF1473" i="2"/>
  <c r="BL1473" i="2"/>
  <c r="BJ1473" i="2"/>
  <c r="BZ1473" i="2"/>
  <c r="CE1473" i="2"/>
  <c r="BK1473" i="2"/>
  <c r="T1472" i="2"/>
  <c r="AY1473" i="2"/>
  <c r="BC1473" i="2" s="1"/>
  <c r="AE1473" i="2"/>
  <c r="AO1473" i="2"/>
  <c r="AT1473" i="2"/>
  <c r="AX1473" i="2" s="1"/>
  <c r="BD1473" i="2"/>
  <c r="AJ1473" i="2"/>
  <c r="U1473" i="2"/>
  <c r="Y1473" i="2" s="1"/>
  <c r="BS1472" i="2"/>
  <c r="BO1473" i="2"/>
  <c r="BQ1473" i="2"/>
  <c r="BP1473" i="2"/>
  <c r="CL1473" i="2" l="1"/>
  <c r="CJ1473" i="2"/>
  <c r="CK1473" i="2"/>
  <c r="AB1474" i="2"/>
  <c r="AD1473" i="2"/>
  <c r="AI1473" i="2"/>
  <c r="BI1473" i="2"/>
  <c r="BH1473" i="2"/>
  <c r="F1474" i="2"/>
  <c r="BW1472" i="2"/>
  <c r="CH1472" i="2" s="1"/>
  <c r="K1473" i="2"/>
  <c r="P1473" i="2" s="1"/>
  <c r="AN1473" i="2"/>
  <c r="CC1473" i="2"/>
  <c r="CG1473" i="2" s="1"/>
  <c r="AS1473" i="2"/>
  <c r="BX1473" i="2"/>
  <c r="BN1473" i="2"/>
  <c r="CI1473" i="2" l="1"/>
  <c r="CM1473" i="2" s="1"/>
  <c r="AK1474" i="2"/>
  <c r="AC1474" i="2"/>
  <c r="Z1474" i="2"/>
  <c r="BB1474" i="2"/>
  <c r="AR1474" i="2"/>
  <c r="AH1474" i="2"/>
  <c r="BV1473" i="2"/>
  <c r="N1474" i="2" s="1"/>
  <c r="AM1474" i="2"/>
  <c r="X1474" i="2"/>
  <c r="BG1474" i="2"/>
  <c r="I1475" i="2" s="1"/>
  <c r="AW1474" i="2"/>
  <c r="BT1473" i="2"/>
  <c r="L1474" i="2" s="1"/>
  <c r="AU1474" i="2"/>
  <c r="BE1474" i="2"/>
  <c r="G1475" i="2" s="1"/>
  <c r="V1474" i="2"/>
  <c r="BM1473" i="2"/>
  <c r="BR1473" i="2" s="1"/>
  <c r="J1474" i="2"/>
  <c r="AL1474" i="2"/>
  <c r="AG1474" i="2"/>
  <c r="AQ1474" i="2"/>
  <c r="BA1474" i="2"/>
  <c r="W1474" i="2"/>
  <c r="AV1474" i="2"/>
  <c r="BF1474" i="2"/>
  <c r="H1475" i="2" s="1"/>
  <c r="BU1473" i="2"/>
  <c r="O1473" i="2"/>
  <c r="AF1474" i="2" l="1"/>
  <c r="AZ1474" i="2"/>
  <c r="AA1474" i="2"/>
  <c r="S1474" i="2" s="1"/>
  <c r="AP1474" i="2"/>
  <c r="CD1474" i="2" s="1"/>
  <c r="BL1474" i="2"/>
  <c r="CF1474" i="2"/>
  <c r="CA1474" i="2"/>
  <c r="M1474" i="2"/>
  <c r="BZ1474" i="2"/>
  <c r="BK1474" i="2"/>
  <c r="T1473" i="2"/>
  <c r="U1474" i="2"/>
  <c r="Y1474" i="2" s="1"/>
  <c r="AJ1474" i="2"/>
  <c r="AO1474" i="2"/>
  <c r="AY1474" i="2"/>
  <c r="BD1474" i="2"/>
  <c r="AT1474" i="2"/>
  <c r="AX1474" i="2" s="1"/>
  <c r="AE1474" i="2"/>
  <c r="BS1473" i="2"/>
  <c r="CE1474" i="2"/>
  <c r="BQ1474" i="2"/>
  <c r="BP1474" i="2"/>
  <c r="R1474" i="2" l="1"/>
  <c r="Q1474" i="2"/>
  <c r="CK1474" i="2"/>
  <c r="CL1474" i="2"/>
  <c r="BC1474" i="2"/>
  <c r="BY1474" i="2"/>
  <c r="BJ1474" i="2"/>
  <c r="AC1475" i="2"/>
  <c r="AI1474" i="2"/>
  <c r="BI1474" i="2"/>
  <c r="AD1474" i="2"/>
  <c r="BW1473" i="2"/>
  <c r="CH1473" i="2" s="1"/>
  <c r="K1474" i="2"/>
  <c r="P1474" i="2" s="1"/>
  <c r="AS1474" i="2"/>
  <c r="BX1474" i="2"/>
  <c r="BH1474" i="2"/>
  <c r="F1475" i="2"/>
  <c r="AN1474" i="2"/>
  <c r="CC1474" i="2"/>
  <c r="CG1474" i="2" s="1"/>
  <c r="BO1474" i="2"/>
  <c r="BN1474" i="2"/>
  <c r="CI1474" i="2" l="1"/>
  <c r="CJ1474" i="2"/>
  <c r="Z1475" i="2"/>
  <c r="AA1475" i="2"/>
  <c r="AB1475" i="2"/>
  <c r="J1475" i="2"/>
  <c r="BM1474" i="2"/>
  <c r="BR1474" i="2" s="1"/>
  <c r="V1475" i="2"/>
  <c r="AU1475" i="2"/>
  <c r="AZ1475" i="2"/>
  <c r="AP1475" i="2"/>
  <c r="BE1475" i="2"/>
  <c r="G1476" i="2" s="1"/>
  <c r="AK1475" i="2"/>
  <c r="AF1475" i="2"/>
  <c r="BT1474" i="2"/>
  <c r="O1474" i="2"/>
  <c r="BV1474" i="2"/>
  <c r="X1475" i="2"/>
  <c r="AH1475" i="2"/>
  <c r="AW1475" i="2"/>
  <c r="BG1475" i="2"/>
  <c r="I1476" i="2" s="1"/>
  <c r="AM1475" i="2"/>
  <c r="BB1475" i="2"/>
  <c r="AR1475" i="2"/>
  <c r="BA1475" i="2"/>
  <c r="AG1475" i="2"/>
  <c r="BF1475" i="2"/>
  <c r="H1476" i="2" s="1"/>
  <c r="AV1475" i="2"/>
  <c r="AL1475" i="2"/>
  <c r="W1475" i="2"/>
  <c r="AQ1475" i="2"/>
  <c r="BU1474" i="2"/>
  <c r="CM1474" i="2" l="1"/>
  <c r="BJ1475" i="2"/>
  <c r="BZ1475" i="2"/>
  <c r="CD1475" i="2"/>
  <c r="CA1475" i="2"/>
  <c r="CF1475" i="2"/>
  <c r="BL1475" i="2"/>
  <c r="L1475" i="2"/>
  <c r="Q1475" i="2" s="1"/>
  <c r="BY1475" i="2"/>
  <c r="CE1475" i="2"/>
  <c r="BK1475" i="2"/>
  <c r="N1475" i="2"/>
  <c r="S1475" i="2" s="1"/>
  <c r="M1475" i="2"/>
  <c r="R1475" i="2" s="1"/>
  <c r="T1474" i="2"/>
  <c r="AE1475" i="2"/>
  <c r="AT1475" i="2"/>
  <c r="AX1475" i="2" s="1"/>
  <c r="BD1475" i="2"/>
  <c r="AJ1475" i="2"/>
  <c r="U1475" i="2"/>
  <c r="Y1475" i="2" s="1"/>
  <c r="AD1475" i="2"/>
  <c r="AY1475" i="2"/>
  <c r="BC1475" i="2" s="1"/>
  <c r="AO1475" i="2"/>
  <c r="BS1474" i="2"/>
  <c r="BP1475" i="2"/>
  <c r="BO1475" i="2"/>
  <c r="BQ1475" i="2"/>
  <c r="CL1475" i="2" l="1"/>
  <c r="CK1475" i="2"/>
  <c r="CJ1475" i="2"/>
  <c r="BI1475" i="2"/>
  <c r="AI1475" i="2"/>
  <c r="AS1475" i="2"/>
  <c r="BX1475" i="2"/>
  <c r="AN1475" i="2"/>
  <c r="CC1475" i="2"/>
  <c r="CG1475" i="2" s="1"/>
  <c r="BW1474" i="2"/>
  <c r="CH1474" i="2" s="1"/>
  <c r="K1475" i="2"/>
  <c r="P1475" i="2" s="1"/>
  <c r="BH1475" i="2"/>
  <c r="F1476" i="2"/>
  <c r="BN1475" i="2"/>
  <c r="CI1475" i="2" l="1"/>
  <c r="CM1475" i="2" s="1"/>
  <c r="AK1476" i="2"/>
  <c r="AB1476" i="2"/>
  <c r="Z1476" i="2"/>
  <c r="AC1476" i="2"/>
  <c r="V1476" i="2"/>
  <c r="BT1475" i="2"/>
  <c r="AL1476" i="2"/>
  <c r="W1476" i="2"/>
  <c r="AG1476" i="2"/>
  <c r="BA1476" i="2"/>
  <c r="BF1476" i="2"/>
  <c r="H1477" i="2" s="1"/>
  <c r="AQ1476" i="2"/>
  <c r="AV1476" i="2"/>
  <c r="BU1475" i="2"/>
  <c r="AR1476" i="2"/>
  <c r="BB1476" i="2"/>
  <c r="AH1476" i="2"/>
  <c r="X1476" i="2"/>
  <c r="AM1476" i="2"/>
  <c r="BG1476" i="2"/>
  <c r="I1477" i="2" s="1"/>
  <c r="AW1476" i="2"/>
  <c r="BV1475" i="2"/>
  <c r="J1476" i="2"/>
  <c r="O1475" i="2"/>
  <c r="BM1475" i="2"/>
  <c r="BR1475" i="2" s="1"/>
  <c r="AZ1476" i="2" l="1"/>
  <c r="AP1476" i="2"/>
  <c r="AA1476" i="2"/>
  <c r="AD1476" i="2" s="1"/>
  <c r="AU1476" i="2"/>
  <c r="AF1476" i="2"/>
  <c r="BE1476" i="2"/>
  <c r="G1477" i="2" s="1"/>
  <c r="CF1476" i="2"/>
  <c r="N1476" i="2"/>
  <c r="CA1476" i="2"/>
  <c r="M1476" i="2"/>
  <c r="CE1476" i="2"/>
  <c r="L1476" i="2"/>
  <c r="BK1476" i="2"/>
  <c r="T1475" i="2"/>
  <c r="AJ1476" i="2"/>
  <c r="U1476" i="2"/>
  <c r="Y1476" i="2" s="1"/>
  <c r="BD1476" i="2"/>
  <c r="AY1476" i="2"/>
  <c r="AT1476" i="2"/>
  <c r="AE1476" i="2"/>
  <c r="AO1476" i="2"/>
  <c r="BS1475" i="2"/>
  <c r="BL1476" i="2"/>
  <c r="BZ1476" i="2"/>
  <c r="BQ1476" i="2"/>
  <c r="BP1476" i="2"/>
  <c r="S1476" i="2" l="1"/>
  <c r="R1476" i="2"/>
  <c r="Q1476" i="2"/>
  <c r="CL1476" i="2"/>
  <c r="CK1476" i="2"/>
  <c r="BY1476" i="2"/>
  <c r="BC1476" i="2"/>
  <c r="CD1476" i="2"/>
  <c r="BJ1476" i="2"/>
  <c r="AX1476" i="2"/>
  <c r="AN1476" i="2"/>
  <c r="CC1476" i="2"/>
  <c r="CG1476" i="2" s="1"/>
  <c r="AS1476" i="2"/>
  <c r="BX1476" i="2"/>
  <c r="BH1476" i="2"/>
  <c r="F1477" i="2"/>
  <c r="BW1475" i="2"/>
  <c r="CH1475" i="2" s="1"/>
  <c r="K1476" i="2"/>
  <c r="P1476" i="2" s="1"/>
  <c r="BI1476" i="2"/>
  <c r="AI1476" i="2"/>
  <c r="BO1476" i="2"/>
  <c r="BN1476" i="2"/>
  <c r="CJ1476" i="2" l="1"/>
  <c r="CI1476" i="2"/>
  <c r="AA1477" i="2"/>
  <c r="Z1477" i="2"/>
  <c r="AC1477" i="2"/>
  <c r="AB1477" i="2"/>
  <c r="X1477" i="2"/>
  <c r="BB1477" i="2"/>
  <c r="AW1477" i="2"/>
  <c r="AM1477" i="2"/>
  <c r="BG1477" i="2"/>
  <c r="I1478" i="2" s="1"/>
  <c r="AH1477" i="2"/>
  <c r="AR1477" i="2"/>
  <c r="BV1476" i="2"/>
  <c r="O1476" i="2"/>
  <c r="BM1476" i="2"/>
  <c r="BR1476" i="2" s="1"/>
  <c r="J1477" i="2"/>
  <c r="AF1477" i="2"/>
  <c r="AK1477" i="2"/>
  <c r="AZ1477" i="2"/>
  <c r="V1477" i="2"/>
  <c r="BE1477" i="2"/>
  <c r="G1478" i="2" s="1"/>
  <c r="AP1477" i="2"/>
  <c r="AU1477" i="2"/>
  <c r="BT1476" i="2"/>
  <c r="BA1477" i="2"/>
  <c r="AG1477" i="2"/>
  <c r="AL1477" i="2"/>
  <c r="BF1477" i="2"/>
  <c r="H1478" i="2" s="1"/>
  <c r="AV1477" i="2"/>
  <c r="W1477" i="2"/>
  <c r="AQ1477" i="2"/>
  <c r="BU1476" i="2"/>
  <c r="CM1476" i="2" l="1"/>
  <c r="BL1477" i="2"/>
  <c r="CA1477" i="2"/>
  <c r="BY1477" i="2"/>
  <c r="BZ1477" i="2"/>
  <c r="BK1477" i="2"/>
  <c r="CF1477" i="2"/>
  <c r="CD1477" i="2"/>
  <c r="T1476" i="2"/>
  <c r="U1477" i="2"/>
  <c r="Y1477" i="2" s="1"/>
  <c r="AE1477" i="2"/>
  <c r="AJ1477" i="2"/>
  <c r="AY1477" i="2"/>
  <c r="BC1477" i="2" s="1"/>
  <c r="AT1477" i="2"/>
  <c r="AX1477" i="2" s="1"/>
  <c r="AO1477" i="2"/>
  <c r="BD1477" i="2"/>
  <c r="BS1476" i="2"/>
  <c r="M1477" i="2"/>
  <c r="R1477" i="2" s="1"/>
  <c r="CE1477" i="2"/>
  <c r="L1477" i="2"/>
  <c r="Q1477" i="2" s="1"/>
  <c r="BJ1477" i="2"/>
  <c r="N1477" i="2"/>
  <c r="S1477" i="2" s="1"/>
  <c r="BP1477" i="2"/>
  <c r="BQ1477" i="2"/>
  <c r="BO1477" i="2"/>
  <c r="CL1477" i="2" l="1"/>
  <c r="CK1477" i="2"/>
  <c r="CJ1477" i="2"/>
  <c r="AL1478" i="2"/>
  <c r="AS1477" i="2"/>
  <c r="BX1477" i="2"/>
  <c r="BI1477" i="2"/>
  <c r="AI1477" i="2"/>
  <c r="K1477" i="2"/>
  <c r="P1477" i="2" s="1"/>
  <c r="BW1476" i="2"/>
  <c r="CH1476" i="2" s="1"/>
  <c r="AD1477" i="2"/>
  <c r="BH1477" i="2"/>
  <c r="F1478" i="2"/>
  <c r="AN1477" i="2"/>
  <c r="CC1477" i="2"/>
  <c r="CG1477" i="2" s="1"/>
  <c r="BN1477" i="2"/>
  <c r="CI1477" i="2" l="1"/>
  <c r="CM1477" i="2" s="1"/>
  <c r="AG1478" i="2"/>
  <c r="BU1477" i="2"/>
  <c r="BF1478" i="2"/>
  <c r="H1479" i="2" s="1"/>
  <c r="W1478" i="2"/>
  <c r="AQ1478" i="2"/>
  <c r="AA1478" i="2"/>
  <c r="Z1478" i="2"/>
  <c r="BB1478" i="2"/>
  <c r="AC1478" i="2"/>
  <c r="AB1478" i="2"/>
  <c r="BA1478" i="2"/>
  <c r="BV1477" i="2"/>
  <c r="N1478" i="2" s="1"/>
  <c r="AV1478" i="2"/>
  <c r="CE1478" i="2" s="1"/>
  <c r="AH1478" i="2"/>
  <c r="AW1478" i="2"/>
  <c r="BG1478" i="2"/>
  <c r="I1479" i="2" s="1"/>
  <c r="AR1478" i="2"/>
  <c r="AM1478" i="2"/>
  <c r="X1478" i="2"/>
  <c r="J1478" i="2"/>
  <c r="BM1477" i="2"/>
  <c r="BR1477" i="2" s="1"/>
  <c r="AU1478" i="2"/>
  <c r="V1478" i="2"/>
  <c r="AF1478" i="2"/>
  <c r="BE1478" i="2"/>
  <c r="G1479" i="2" s="1"/>
  <c r="AZ1478" i="2"/>
  <c r="AP1478" i="2"/>
  <c r="AK1478" i="2"/>
  <c r="BT1477" i="2"/>
  <c r="O1477" i="2"/>
  <c r="M1478" i="2"/>
  <c r="S1478" i="2" l="1"/>
  <c r="R1478" i="2"/>
  <c r="BZ1478" i="2"/>
  <c r="BK1478" i="2"/>
  <c r="BL1478" i="2"/>
  <c r="CA1478" i="2"/>
  <c r="CF1478" i="2"/>
  <c r="CD1478" i="2"/>
  <c r="BY1478" i="2"/>
  <c r="T1477" i="2"/>
  <c r="U1478" i="2"/>
  <c r="Y1478" i="2" s="1"/>
  <c r="AT1478" i="2"/>
  <c r="AX1478" i="2" s="1"/>
  <c r="AE1478" i="2"/>
  <c r="AJ1478" i="2"/>
  <c r="BD1478" i="2"/>
  <c r="AO1478" i="2"/>
  <c r="AY1478" i="2"/>
  <c r="BC1478" i="2" s="1"/>
  <c r="BS1477" i="2"/>
  <c r="BJ1478" i="2"/>
  <c r="L1478" i="2"/>
  <c r="Q1478" i="2" s="1"/>
  <c r="BP1478" i="2"/>
  <c r="BO1478" i="2"/>
  <c r="BQ1478" i="2"/>
  <c r="CJ1478" i="2" l="1"/>
  <c r="CL1478" i="2"/>
  <c r="CK1478" i="2"/>
  <c r="AC1479" i="2"/>
  <c r="BH1478" i="2"/>
  <c r="F1479" i="2"/>
  <c r="CC1478" i="2"/>
  <c r="CG1478" i="2" s="1"/>
  <c r="AN1478" i="2"/>
  <c r="AD1478" i="2"/>
  <c r="BI1478" i="2"/>
  <c r="AI1478" i="2"/>
  <c r="BW1477" i="2"/>
  <c r="CH1477" i="2" s="1"/>
  <c r="K1478" i="2"/>
  <c r="P1478" i="2" s="1"/>
  <c r="AS1478" i="2"/>
  <c r="BX1478" i="2"/>
  <c r="BN1478" i="2"/>
  <c r="CI1478" i="2" l="1"/>
  <c r="CM1478" i="2" s="1"/>
  <c r="AF1479" i="2"/>
  <c r="Z1479" i="2"/>
  <c r="AB1479" i="2"/>
  <c r="BF1479" i="2"/>
  <c r="H1480" i="2" s="1"/>
  <c r="AU1479" i="2"/>
  <c r="V1479" i="2"/>
  <c r="BE1479" i="2"/>
  <c r="G1480" i="2" s="1"/>
  <c r="AV1479" i="2"/>
  <c r="AG1479" i="2"/>
  <c r="BU1478" i="2"/>
  <c r="M1479" i="2" s="1"/>
  <c r="AL1479" i="2"/>
  <c r="BA1479" i="2"/>
  <c r="W1479" i="2"/>
  <c r="AQ1479" i="2"/>
  <c r="BM1478" i="2"/>
  <c r="BR1478" i="2" s="1"/>
  <c r="J1479" i="2"/>
  <c r="AM1479" i="2"/>
  <c r="BG1479" i="2"/>
  <c r="I1480" i="2" s="1"/>
  <c r="AR1479" i="2"/>
  <c r="AW1479" i="2"/>
  <c r="BB1479" i="2"/>
  <c r="X1479" i="2"/>
  <c r="AH1479" i="2"/>
  <c r="BV1478" i="2"/>
  <c r="O1478" i="2"/>
  <c r="AZ1479" i="2" l="1"/>
  <c r="AP1479" i="2"/>
  <c r="AK1479" i="2"/>
  <c r="BT1478" i="2"/>
  <c r="L1479" i="2" s="1"/>
  <c r="AA1479" i="2"/>
  <c r="R1479" i="2" s="1"/>
  <c r="BZ1479" i="2"/>
  <c r="CE1479" i="2"/>
  <c r="BK1479" i="2"/>
  <c r="BL1479" i="2"/>
  <c r="CF1479" i="2"/>
  <c r="CA1479" i="2"/>
  <c r="T1478" i="2"/>
  <c r="BD1479" i="2"/>
  <c r="AT1479" i="2"/>
  <c r="AX1479" i="2" s="1"/>
  <c r="U1479" i="2"/>
  <c r="Y1479" i="2" s="1"/>
  <c r="AE1479" i="2"/>
  <c r="AJ1479" i="2"/>
  <c r="AY1479" i="2"/>
  <c r="AO1479" i="2"/>
  <c r="BS1478" i="2"/>
  <c r="N1479" i="2"/>
  <c r="BQ1479" i="2"/>
  <c r="BP1479" i="2"/>
  <c r="S1479" i="2" l="1"/>
  <c r="Q1479" i="2"/>
  <c r="CL1479" i="2"/>
  <c r="CK1479" i="2"/>
  <c r="BC1479" i="2"/>
  <c r="CD1479" i="2"/>
  <c r="BY1479" i="2"/>
  <c r="BJ1479" i="2"/>
  <c r="BW1478" i="2"/>
  <c r="CH1478" i="2" s="1"/>
  <c r="K1479" i="2"/>
  <c r="P1479" i="2" s="1"/>
  <c r="AD1479" i="2"/>
  <c r="AN1479" i="2"/>
  <c r="CC1479" i="2"/>
  <c r="AI1479" i="2"/>
  <c r="BI1479" i="2"/>
  <c r="BH1479" i="2"/>
  <c r="F1480" i="2"/>
  <c r="BX1479" i="2"/>
  <c r="AS1479" i="2"/>
  <c r="BN1479" i="2"/>
  <c r="BO1479" i="2"/>
  <c r="CG1479" i="2" l="1"/>
  <c r="CJ1479" i="2"/>
  <c r="CI1479" i="2"/>
  <c r="AA1480" i="2"/>
  <c r="AC1480" i="2"/>
  <c r="AB1480" i="2"/>
  <c r="Z1480" i="2"/>
  <c r="BF1480" i="2"/>
  <c r="H1481" i="2" s="1"/>
  <c r="BG1480" i="2"/>
  <c r="I1481" i="2" s="1"/>
  <c r="AW1480" i="2"/>
  <c r="BV1479" i="2"/>
  <c r="N1480" i="2" s="1"/>
  <c r="BB1480" i="2"/>
  <c r="X1480" i="2"/>
  <c r="AM1480" i="2"/>
  <c r="AR1480" i="2"/>
  <c r="AH1480" i="2"/>
  <c r="AG1480" i="2"/>
  <c r="BU1479" i="2"/>
  <c r="M1480" i="2" s="1"/>
  <c r="AL1480" i="2"/>
  <c r="W1480" i="2"/>
  <c r="AV1480" i="2"/>
  <c r="AQ1480" i="2"/>
  <c r="BA1480" i="2"/>
  <c r="J1480" i="2"/>
  <c r="O1479" i="2"/>
  <c r="BM1479" i="2"/>
  <c r="BR1479" i="2" s="1"/>
  <c r="AK1480" i="2"/>
  <c r="AU1480" i="2"/>
  <c r="V1480" i="2"/>
  <c r="AF1480" i="2"/>
  <c r="AP1480" i="2"/>
  <c r="BE1480" i="2"/>
  <c r="G1481" i="2" s="1"/>
  <c r="AZ1480" i="2"/>
  <c r="BT1479" i="2"/>
  <c r="S1480" i="2" l="1"/>
  <c r="R1480" i="2"/>
  <c r="CM1479" i="2"/>
  <c r="CA1480" i="2"/>
  <c r="CE1480" i="2"/>
  <c r="BL1480" i="2"/>
  <c r="CF1480" i="2"/>
  <c r="BZ1480" i="2"/>
  <c r="BK1480" i="2"/>
  <c r="BJ1480" i="2"/>
  <c r="L1480" i="2"/>
  <c r="Q1480" i="2" s="1"/>
  <c r="BY1480" i="2"/>
  <c r="CD1480" i="2"/>
  <c r="T1479" i="2"/>
  <c r="AJ1480" i="2"/>
  <c r="AY1480" i="2"/>
  <c r="BC1480" i="2" s="1"/>
  <c r="BD1480" i="2"/>
  <c r="AD1480" i="2"/>
  <c r="AO1480" i="2"/>
  <c r="AT1480" i="2"/>
  <c r="AX1480" i="2" s="1"/>
  <c r="U1480" i="2"/>
  <c r="Y1480" i="2" s="1"/>
  <c r="AE1480" i="2"/>
  <c r="BS1479" i="2"/>
  <c r="BO1480" i="2"/>
  <c r="BP1480" i="2"/>
  <c r="BQ1480" i="2"/>
  <c r="CJ1480" i="2" l="1"/>
  <c r="CK1480" i="2"/>
  <c r="CL1480" i="2"/>
  <c r="AC1481" i="2"/>
  <c r="AB1481" i="2"/>
  <c r="BW1479" i="2"/>
  <c r="CH1479" i="2" s="1"/>
  <c r="K1480" i="2"/>
  <c r="P1480" i="2" s="1"/>
  <c r="AI1480" i="2"/>
  <c r="BI1480" i="2"/>
  <c r="BH1480" i="2"/>
  <c r="F1481" i="2"/>
  <c r="AS1480" i="2"/>
  <c r="BX1480" i="2"/>
  <c r="AN1480" i="2"/>
  <c r="CC1480" i="2"/>
  <c r="CG1480" i="2" s="1"/>
  <c r="BN1480" i="2"/>
  <c r="CI1480" i="2" l="1"/>
  <c r="CM1480" i="2" s="1"/>
  <c r="AA1481" i="2"/>
  <c r="Z1481" i="2"/>
  <c r="BG1481" i="2"/>
  <c r="I1482" i="2" s="1"/>
  <c r="AM1481" i="2"/>
  <c r="AH1481" i="2"/>
  <c r="AR1481" i="2"/>
  <c r="BB1481" i="2"/>
  <c r="AW1481" i="2"/>
  <c r="X1481" i="2"/>
  <c r="BV1480" i="2"/>
  <c r="O1480" i="2"/>
  <c r="BF1481" i="2"/>
  <c r="H1482" i="2" s="1"/>
  <c r="AQ1481" i="2"/>
  <c r="AV1481" i="2"/>
  <c r="AL1481" i="2"/>
  <c r="W1481" i="2"/>
  <c r="AG1481" i="2"/>
  <c r="BA1481" i="2"/>
  <c r="BU1480" i="2"/>
  <c r="BE1481" i="2"/>
  <c r="G1482" i="2" s="1"/>
  <c r="AZ1481" i="2"/>
  <c r="AF1481" i="2"/>
  <c r="AP1481" i="2"/>
  <c r="AK1481" i="2"/>
  <c r="V1481" i="2"/>
  <c r="AU1481" i="2"/>
  <c r="BT1480" i="2"/>
  <c r="BM1480" i="2"/>
  <c r="BR1480" i="2" s="1"/>
  <c r="J1481" i="2"/>
  <c r="CE1481" i="2" l="1"/>
  <c r="CD1481" i="2"/>
  <c r="L1481" i="2"/>
  <c r="Q1481" i="2" s="1"/>
  <c r="BY1481" i="2"/>
  <c r="M1481" i="2"/>
  <c r="R1481" i="2" s="1"/>
  <c r="CA1481" i="2"/>
  <c r="BJ1481" i="2"/>
  <c r="BL1481" i="2"/>
  <c r="BK1481" i="2"/>
  <c r="T1480" i="2"/>
  <c r="AY1481" i="2"/>
  <c r="BC1481" i="2" s="1"/>
  <c r="AE1481" i="2"/>
  <c r="AD1481" i="2"/>
  <c r="U1481" i="2"/>
  <c r="Y1481" i="2" s="1"/>
  <c r="BD1481" i="2"/>
  <c r="AT1481" i="2"/>
  <c r="AX1481" i="2" s="1"/>
  <c r="AJ1481" i="2"/>
  <c r="AO1481" i="2"/>
  <c r="BS1480" i="2"/>
  <c r="CF1481" i="2"/>
  <c r="BZ1481" i="2"/>
  <c r="N1481" i="2"/>
  <c r="S1481" i="2" s="1"/>
  <c r="BQ1481" i="2"/>
  <c r="BO1481" i="2"/>
  <c r="BP1481" i="2"/>
  <c r="CJ1481" i="2" l="1"/>
  <c r="CL1481" i="2"/>
  <c r="CK1481" i="2"/>
  <c r="AC1482" i="2"/>
  <c r="AB1482" i="2"/>
  <c r="AN1481" i="2"/>
  <c r="CC1481" i="2"/>
  <c r="CG1481" i="2" s="1"/>
  <c r="AI1481" i="2"/>
  <c r="BI1481" i="2"/>
  <c r="K1481" i="2"/>
  <c r="P1481" i="2" s="1"/>
  <c r="BW1480" i="2"/>
  <c r="CH1480" i="2" s="1"/>
  <c r="BH1481" i="2"/>
  <c r="F1482" i="2"/>
  <c r="AS1481" i="2"/>
  <c r="BX1481" i="2"/>
  <c r="BN1481" i="2"/>
  <c r="CI1481" i="2" l="1"/>
  <c r="CM1481" i="2" s="1"/>
  <c r="AA1482" i="2"/>
  <c r="Z1482" i="2"/>
  <c r="BV1481" i="2"/>
  <c r="N1482" i="2" s="1"/>
  <c r="AW1482" i="2"/>
  <c r="AM1482" i="2"/>
  <c r="AH1482" i="2"/>
  <c r="BG1482" i="2"/>
  <c r="I1483" i="2" s="1"/>
  <c r="X1482" i="2"/>
  <c r="AR1482" i="2"/>
  <c r="BB1482" i="2"/>
  <c r="J1482" i="2"/>
  <c r="O1481" i="2"/>
  <c r="BF1482" i="2"/>
  <c r="H1483" i="2" s="1"/>
  <c r="AG1482" i="2"/>
  <c r="AV1482" i="2"/>
  <c r="W1482" i="2"/>
  <c r="AL1482" i="2"/>
  <c r="BA1482" i="2"/>
  <c r="AQ1482" i="2"/>
  <c r="BU1481" i="2"/>
  <c r="BM1481" i="2"/>
  <c r="BR1481" i="2" s="1"/>
  <c r="BE1482" i="2"/>
  <c r="G1483" i="2" s="1"/>
  <c r="V1482" i="2"/>
  <c r="AP1482" i="2"/>
  <c r="AF1482" i="2"/>
  <c r="AZ1482" i="2"/>
  <c r="AU1482" i="2"/>
  <c r="AK1482" i="2"/>
  <c r="BT1481" i="2"/>
  <c r="S1482" i="2" l="1"/>
  <c r="AC1483" i="2" s="1"/>
  <c r="BL1482" i="2"/>
  <c r="CF1482" i="2"/>
  <c r="CA1482" i="2"/>
  <c r="CD1482" i="2"/>
  <c r="BZ1482" i="2"/>
  <c r="BJ1482" i="2"/>
  <c r="L1482" i="2"/>
  <c r="Q1482" i="2" s="1"/>
  <c r="BY1482" i="2"/>
  <c r="BD1482" i="2"/>
  <c r="T1481" i="2"/>
  <c r="AJ1482" i="2"/>
  <c r="AY1482" i="2"/>
  <c r="BC1482" i="2" s="1"/>
  <c r="AO1482" i="2"/>
  <c r="AE1482" i="2"/>
  <c r="AT1482" i="2"/>
  <c r="AX1482" i="2" s="1"/>
  <c r="U1482" i="2"/>
  <c r="Y1482" i="2" s="1"/>
  <c r="BS1481" i="2"/>
  <c r="CE1482" i="2"/>
  <c r="BK1482" i="2"/>
  <c r="M1482" i="2"/>
  <c r="R1482" i="2" s="1"/>
  <c r="BQ1482" i="2"/>
  <c r="BO1482" i="2"/>
  <c r="BP1482" i="2"/>
  <c r="CK1482" i="2" l="1"/>
  <c r="CJ1482" i="2"/>
  <c r="CL1482" i="2"/>
  <c r="AB1483" i="2"/>
  <c r="BW1481" i="2"/>
  <c r="CH1481" i="2" s="1"/>
  <c r="K1482" i="2"/>
  <c r="P1482" i="2" s="1"/>
  <c r="AS1482" i="2"/>
  <c r="BX1482" i="2"/>
  <c r="AD1482" i="2"/>
  <c r="BH1482" i="2"/>
  <c r="F1483" i="2"/>
  <c r="AI1482" i="2"/>
  <c r="BI1482" i="2"/>
  <c r="AN1482" i="2"/>
  <c r="CC1482" i="2"/>
  <c r="CG1482" i="2" s="1"/>
  <c r="BN1482" i="2"/>
  <c r="CI1482" i="2" l="1"/>
  <c r="CM1482" i="2" s="1"/>
  <c r="AA1483" i="2"/>
  <c r="Z1483" i="2"/>
  <c r="BM1482" i="2"/>
  <c r="BR1482" i="2" s="1"/>
  <c r="O1482" i="2"/>
  <c r="BF1483" i="2"/>
  <c r="H1484" i="2" s="1"/>
  <c r="AQ1483" i="2"/>
  <c r="AL1483" i="2"/>
  <c r="W1483" i="2"/>
  <c r="AV1483" i="2"/>
  <c r="BA1483" i="2"/>
  <c r="AG1483" i="2"/>
  <c r="BU1482" i="2"/>
  <c r="BE1483" i="2"/>
  <c r="G1484" i="2" s="1"/>
  <c r="AF1483" i="2"/>
  <c r="AZ1483" i="2"/>
  <c r="AU1483" i="2"/>
  <c r="AK1483" i="2"/>
  <c r="AP1483" i="2"/>
  <c r="V1483" i="2"/>
  <c r="BT1482" i="2"/>
  <c r="BG1483" i="2"/>
  <c r="I1484" i="2" s="1"/>
  <c r="AW1483" i="2"/>
  <c r="AR1483" i="2"/>
  <c r="BB1483" i="2"/>
  <c r="AH1483" i="2"/>
  <c r="AM1483" i="2"/>
  <c r="X1483" i="2"/>
  <c r="BV1482" i="2"/>
  <c r="J1483" i="2"/>
  <c r="BL1483" i="2" l="1"/>
  <c r="BY1483" i="2"/>
  <c r="CF1483" i="2"/>
  <c r="BJ1483" i="2"/>
  <c r="N1483" i="2"/>
  <c r="S1483" i="2" s="1"/>
  <c r="BK1483" i="2"/>
  <c r="CE1483" i="2"/>
  <c r="BD1483" i="2"/>
  <c r="T1482" i="2"/>
  <c r="AD1483" i="2"/>
  <c r="AO1483" i="2"/>
  <c r="AT1483" i="2"/>
  <c r="AX1483" i="2" s="1"/>
  <c r="U1483" i="2"/>
  <c r="Y1483" i="2" s="1"/>
  <c r="AE1483" i="2"/>
  <c r="AJ1483" i="2"/>
  <c r="AY1483" i="2"/>
  <c r="BC1483" i="2" s="1"/>
  <c r="BS1482" i="2"/>
  <c r="L1483" i="2"/>
  <c r="Q1483" i="2" s="1"/>
  <c r="CD1483" i="2"/>
  <c r="BZ1483" i="2"/>
  <c r="CA1483" i="2"/>
  <c r="M1483" i="2"/>
  <c r="R1483" i="2" s="1"/>
  <c r="BP1483" i="2"/>
  <c r="BQ1483" i="2"/>
  <c r="BO1483" i="2"/>
  <c r="CK1483" i="2" l="1"/>
  <c r="CJ1483" i="2"/>
  <c r="CL1483" i="2"/>
  <c r="AB1484" i="2"/>
  <c r="AC1484" i="2"/>
  <c r="AN1483" i="2"/>
  <c r="CC1483" i="2"/>
  <c r="CG1483" i="2" s="1"/>
  <c r="BX1483" i="2"/>
  <c r="AS1483" i="2"/>
  <c r="AI1483" i="2"/>
  <c r="BI1483" i="2"/>
  <c r="BW1482" i="2"/>
  <c r="CH1482" i="2" s="1"/>
  <c r="K1483" i="2"/>
  <c r="P1483" i="2" s="1"/>
  <c r="BH1483" i="2"/>
  <c r="F1484" i="2"/>
  <c r="BN1483" i="2"/>
  <c r="CI1483" i="2" l="1"/>
  <c r="CM1483" i="2" s="1"/>
  <c r="AL1484" i="2"/>
  <c r="BT1483" i="2"/>
  <c r="L1484" i="2" s="1"/>
  <c r="AA1484" i="2"/>
  <c r="Z1484" i="2"/>
  <c r="BU1483" i="2"/>
  <c r="M1484" i="2" s="1"/>
  <c r="BE1484" i="2"/>
  <c r="G1485" i="2" s="1"/>
  <c r="AQ1484" i="2"/>
  <c r="BA1484" i="2"/>
  <c r="AG1484" i="2"/>
  <c r="BF1484" i="2"/>
  <c r="H1485" i="2" s="1"/>
  <c r="W1484" i="2"/>
  <c r="AV1484" i="2"/>
  <c r="AZ1484" i="2"/>
  <c r="AP1484" i="2"/>
  <c r="V1484" i="2"/>
  <c r="AF1484" i="2"/>
  <c r="AU1484" i="2"/>
  <c r="AK1484" i="2"/>
  <c r="J1484" i="2"/>
  <c r="BM1483" i="2"/>
  <c r="BR1483" i="2" s="1"/>
  <c r="BG1484" i="2"/>
  <c r="I1485" i="2" s="1"/>
  <c r="AM1484" i="2"/>
  <c r="AW1484" i="2"/>
  <c r="AH1484" i="2"/>
  <c r="BB1484" i="2"/>
  <c r="AR1484" i="2"/>
  <c r="X1484" i="2"/>
  <c r="BV1483" i="2"/>
  <c r="O1483" i="2"/>
  <c r="R1484" i="2" l="1"/>
  <c r="AB1485" i="2" s="1"/>
  <c r="Q1484" i="2"/>
  <c r="BK1484" i="2"/>
  <c r="BZ1484" i="2"/>
  <c r="BY1484" i="2"/>
  <c r="CE1484" i="2"/>
  <c r="BJ1484" i="2"/>
  <c r="CD1484" i="2"/>
  <c r="N1484" i="2"/>
  <c r="S1484" i="2" s="1"/>
  <c r="BL1484" i="2"/>
  <c r="T1483" i="2"/>
  <c r="U1484" i="2"/>
  <c r="Y1484" i="2" s="1"/>
  <c r="AE1484" i="2"/>
  <c r="AO1484" i="2"/>
  <c r="AY1484" i="2"/>
  <c r="BC1484" i="2" s="1"/>
  <c r="AJ1484" i="2"/>
  <c r="BD1484" i="2"/>
  <c r="AT1484" i="2"/>
  <c r="AX1484" i="2" s="1"/>
  <c r="BS1483" i="2"/>
  <c r="CA1484" i="2"/>
  <c r="CF1484" i="2"/>
  <c r="BO1484" i="2"/>
  <c r="BQ1484" i="2"/>
  <c r="BP1484" i="2"/>
  <c r="CL1484" i="2" l="1"/>
  <c r="CJ1484" i="2"/>
  <c r="CK1484" i="2"/>
  <c r="AC1485" i="2"/>
  <c r="BH1484" i="2"/>
  <c r="F1485" i="2"/>
  <c r="AS1484" i="2"/>
  <c r="BX1484" i="2"/>
  <c r="AN1484" i="2"/>
  <c r="CC1484" i="2"/>
  <c r="CG1484" i="2" s="1"/>
  <c r="AI1484" i="2"/>
  <c r="BI1484" i="2"/>
  <c r="BW1483" i="2"/>
  <c r="CH1483" i="2" s="1"/>
  <c r="K1484" i="2"/>
  <c r="P1484" i="2" s="1"/>
  <c r="AD1484" i="2"/>
  <c r="AA1485" i="2" s="1"/>
  <c r="BN1484" i="2"/>
  <c r="CI1484" i="2" l="1"/>
  <c r="CM1484" i="2" s="1"/>
  <c r="Z1485" i="2"/>
  <c r="BE1485" i="2"/>
  <c r="G1486" i="2" s="1"/>
  <c r="AZ1485" i="2"/>
  <c r="AP1485" i="2"/>
  <c r="BT1484" i="2"/>
  <c r="V1485" i="2"/>
  <c r="AF1485" i="2"/>
  <c r="AK1485" i="2"/>
  <c r="AU1485" i="2"/>
  <c r="J1485" i="2"/>
  <c r="BG1485" i="2"/>
  <c r="I1486" i="2" s="1"/>
  <c r="X1485" i="2"/>
  <c r="AH1485" i="2"/>
  <c r="AM1485" i="2"/>
  <c r="BB1485" i="2"/>
  <c r="AR1485" i="2"/>
  <c r="AW1485" i="2"/>
  <c r="BV1484" i="2"/>
  <c r="BM1484" i="2"/>
  <c r="BR1484" i="2" s="1"/>
  <c r="W1485" i="2"/>
  <c r="BA1485" i="2"/>
  <c r="AL1485" i="2"/>
  <c r="AQ1485" i="2"/>
  <c r="BF1485" i="2"/>
  <c r="H1486" i="2" s="1"/>
  <c r="AG1485" i="2"/>
  <c r="AV1485" i="2"/>
  <c r="BU1484" i="2"/>
  <c r="O1484" i="2"/>
  <c r="L1485" i="2"/>
  <c r="Q1485" i="2" l="1"/>
  <c r="CD1485" i="2"/>
  <c r="BJ1485" i="2"/>
  <c r="BY1485" i="2"/>
  <c r="CA1485" i="2"/>
  <c r="M1485" i="2"/>
  <c r="R1485" i="2" s="1"/>
  <c r="BL1485" i="2"/>
  <c r="T1484" i="2"/>
  <c r="BD1485" i="2"/>
  <c r="AD1485" i="2"/>
  <c r="AO1485" i="2"/>
  <c r="U1485" i="2"/>
  <c r="Y1485" i="2" s="1"/>
  <c r="AJ1485" i="2"/>
  <c r="AE1485" i="2"/>
  <c r="AT1485" i="2"/>
  <c r="AX1485" i="2" s="1"/>
  <c r="AY1485" i="2"/>
  <c r="BC1485" i="2" s="1"/>
  <c r="BS1484" i="2"/>
  <c r="BZ1485" i="2"/>
  <c r="BK1485" i="2"/>
  <c r="CE1485" i="2"/>
  <c r="N1485" i="2"/>
  <c r="S1485" i="2" s="1"/>
  <c r="CF1485" i="2"/>
  <c r="BQ1485" i="2"/>
  <c r="BO1485" i="2"/>
  <c r="BP1485" i="2"/>
  <c r="CL1485" i="2" l="1"/>
  <c r="CJ1485" i="2"/>
  <c r="CK1485" i="2"/>
  <c r="AC1486" i="2"/>
  <c r="AB1486" i="2"/>
  <c r="BI1485" i="2"/>
  <c r="AI1485" i="2"/>
  <c r="BW1484" i="2"/>
  <c r="CH1484" i="2" s="1"/>
  <c r="K1485" i="2"/>
  <c r="P1485" i="2" s="1"/>
  <c r="AN1485" i="2"/>
  <c r="CC1485" i="2"/>
  <c r="CG1485" i="2" s="1"/>
  <c r="BH1485" i="2"/>
  <c r="F1486" i="2"/>
  <c r="AS1485" i="2"/>
  <c r="BX1485" i="2"/>
  <c r="BN1485" i="2"/>
  <c r="CI1485" i="2" l="1"/>
  <c r="CM1485" i="2" s="1"/>
  <c r="AA1486" i="2"/>
  <c r="Z1486" i="2"/>
  <c r="X1486" i="2"/>
  <c r="BT1485" i="2"/>
  <c r="L1486" i="2" s="1"/>
  <c r="BV1485" i="2"/>
  <c r="AR1486" i="2"/>
  <c r="AP1486" i="2"/>
  <c r="BE1486" i="2"/>
  <c r="G1487" i="2" s="1"/>
  <c r="BB1486" i="2"/>
  <c r="V1486" i="2"/>
  <c r="AM1486" i="2"/>
  <c r="AK1486" i="2"/>
  <c r="AU1486" i="2"/>
  <c r="AZ1486" i="2"/>
  <c r="AF1486" i="2"/>
  <c r="AW1486" i="2"/>
  <c r="AH1486" i="2"/>
  <c r="BG1486" i="2"/>
  <c r="I1487" i="2" s="1"/>
  <c r="BF1486" i="2"/>
  <c r="H1487" i="2" s="1"/>
  <c r="AQ1486" i="2"/>
  <c r="BA1486" i="2"/>
  <c r="AL1486" i="2"/>
  <c r="AG1486" i="2"/>
  <c r="W1486" i="2"/>
  <c r="AV1486" i="2"/>
  <c r="BU1485" i="2"/>
  <c r="J1486" i="2"/>
  <c r="O1485" i="2"/>
  <c r="N1486" i="2"/>
  <c r="BM1485" i="2"/>
  <c r="BR1485" i="2" s="1"/>
  <c r="S1486" i="2" l="1"/>
  <c r="Q1486" i="2"/>
  <c r="CD1486" i="2"/>
  <c r="BJ1486" i="2"/>
  <c r="CF1486" i="2"/>
  <c r="BY1486" i="2"/>
  <c r="BL1486" i="2"/>
  <c r="CA1486" i="2"/>
  <c r="BZ1486" i="2"/>
  <c r="M1486" i="2"/>
  <c r="R1486" i="2" s="1"/>
  <c r="CE1486" i="2"/>
  <c r="T1485" i="2"/>
  <c r="AD1486" i="2"/>
  <c r="AT1486" i="2"/>
  <c r="AX1486" i="2" s="1"/>
  <c r="U1486" i="2"/>
  <c r="Y1486" i="2" s="1"/>
  <c r="AY1486" i="2"/>
  <c r="BC1486" i="2" s="1"/>
  <c r="AJ1486" i="2"/>
  <c r="AE1486" i="2"/>
  <c r="AO1486" i="2"/>
  <c r="BD1486" i="2"/>
  <c r="BS1485" i="2"/>
  <c r="BK1486" i="2"/>
  <c r="BQ1486" i="2"/>
  <c r="BO1486" i="2"/>
  <c r="BP1486" i="2"/>
  <c r="CK1486" i="2" l="1"/>
  <c r="CL1486" i="2"/>
  <c r="CJ1486" i="2"/>
  <c r="AB1487" i="2"/>
  <c r="AC1487" i="2"/>
  <c r="BI1486" i="2"/>
  <c r="AI1486" i="2"/>
  <c r="AN1486" i="2"/>
  <c r="CC1486" i="2"/>
  <c r="CG1486" i="2" s="1"/>
  <c r="BW1485" i="2"/>
  <c r="CH1485" i="2" s="1"/>
  <c r="K1486" i="2"/>
  <c r="P1486" i="2" s="1"/>
  <c r="BH1486" i="2"/>
  <c r="F1487" i="2"/>
  <c r="AS1486" i="2"/>
  <c r="BX1486" i="2"/>
  <c r="BN1486" i="2"/>
  <c r="CI1486" i="2" l="1"/>
  <c r="CM1486" i="2" s="1"/>
  <c r="AA1487" i="2"/>
  <c r="Z1487" i="2"/>
  <c r="J1487" i="2"/>
  <c r="BE1487" i="2"/>
  <c r="G1488" i="2" s="1"/>
  <c r="AF1487" i="2"/>
  <c r="AK1487" i="2"/>
  <c r="AU1487" i="2"/>
  <c r="AZ1487" i="2"/>
  <c r="V1487" i="2"/>
  <c r="AP1487" i="2"/>
  <c r="BT1486" i="2"/>
  <c r="BG1487" i="2"/>
  <c r="I1488" i="2" s="1"/>
  <c r="AR1487" i="2"/>
  <c r="AM1487" i="2"/>
  <c r="X1487" i="2"/>
  <c r="BB1487" i="2"/>
  <c r="AH1487" i="2"/>
  <c r="AW1487" i="2"/>
  <c r="BV1486" i="2"/>
  <c r="O1486" i="2"/>
  <c r="BM1486" i="2"/>
  <c r="BR1486" i="2" s="1"/>
  <c r="BF1487" i="2"/>
  <c r="H1488" i="2" s="1"/>
  <c r="AG1487" i="2"/>
  <c r="AV1487" i="2"/>
  <c r="AL1487" i="2"/>
  <c r="AQ1487" i="2"/>
  <c r="W1487" i="2"/>
  <c r="BA1487" i="2"/>
  <c r="BU1486" i="2"/>
  <c r="BL1487" i="2" l="1"/>
  <c r="BY1487" i="2"/>
  <c r="BZ1487" i="2"/>
  <c r="CF1487" i="2"/>
  <c r="L1487" i="2"/>
  <c r="Q1487" i="2" s="1"/>
  <c r="CE1487" i="2"/>
  <c r="CD1487" i="2"/>
  <c r="M1487" i="2"/>
  <c r="R1487" i="2" s="1"/>
  <c r="CA1487" i="2"/>
  <c r="BK1487" i="2"/>
  <c r="T1486" i="2"/>
  <c r="AD1487" i="2"/>
  <c r="AJ1487" i="2"/>
  <c r="AE1487" i="2"/>
  <c r="AT1487" i="2"/>
  <c r="AX1487" i="2" s="1"/>
  <c r="BD1487" i="2"/>
  <c r="AO1487" i="2"/>
  <c r="AY1487" i="2"/>
  <c r="BC1487" i="2" s="1"/>
  <c r="U1487" i="2"/>
  <c r="Y1487" i="2" s="1"/>
  <c r="BS1486" i="2"/>
  <c r="N1487" i="2"/>
  <c r="S1487" i="2" s="1"/>
  <c r="BJ1487" i="2"/>
  <c r="BP1487" i="2"/>
  <c r="BQ1487" i="2"/>
  <c r="BO1487" i="2"/>
  <c r="CJ1487" i="2" l="1"/>
  <c r="CL1487" i="2"/>
  <c r="CK1487" i="2"/>
  <c r="AC1488" i="2"/>
  <c r="AB1488" i="2"/>
  <c r="AS1487" i="2"/>
  <c r="BX1487" i="2"/>
  <c r="AN1487" i="2"/>
  <c r="CC1487" i="2"/>
  <c r="CG1487" i="2" s="1"/>
  <c r="BH1487" i="2"/>
  <c r="F1488" i="2"/>
  <c r="BW1486" i="2"/>
  <c r="CH1486" i="2" s="1"/>
  <c r="K1487" i="2"/>
  <c r="P1487" i="2" s="1"/>
  <c r="AI1487" i="2"/>
  <c r="BI1487" i="2"/>
  <c r="BN1487" i="2"/>
  <c r="CI1487" i="2" l="1"/>
  <c r="CM1487" i="2" s="1"/>
  <c r="AA1488" i="2"/>
  <c r="Z1488" i="2"/>
  <c r="BG1488" i="2"/>
  <c r="I1489" i="2" s="1"/>
  <c r="BV1487" i="2"/>
  <c r="AR1488" i="2"/>
  <c r="AW1488" i="2"/>
  <c r="X1488" i="2"/>
  <c r="BB1488" i="2"/>
  <c r="AM1488" i="2"/>
  <c r="AH1488" i="2"/>
  <c r="O1487" i="2"/>
  <c r="BE1488" i="2"/>
  <c r="G1489" i="2" s="1"/>
  <c r="AZ1488" i="2"/>
  <c r="AF1488" i="2"/>
  <c r="AK1488" i="2"/>
  <c r="AU1488" i="2"/>
  <c r="AP1488" i="2"/>
  <c r="V1488" i="2"/>
  <c r="BT1487" i="2"/>
  <c r="BF1488" i="2"/>
  <c r="H1489" i="2" s="1"/>
  <c r="BA1488" i="2"/>
  <c r="AV1488" i="2"/>
  <c r="AQ1488" i="2"/>
  <c r="AL1488" i="2"/>
  <c r="AG1488" i="2"/>
  <c r="W1488" i="2"/>
  <c r="BU1487" i="2"/>
  <c r="N1488" i="2"/>
  <c r="BM1487" i="2"/>
  <c r="BR1487" i="2" s="1"/>
  <c r="J1488" i="2"/>
  <c r="S1488" i="2" l="1"/>
  <c r="CF1488" i="2"/>
  <c r="CA1488" i="2"/>
  <c r="BL1488" i="2"/>
  <c r="BK1488" i="2"/>
  <c r="BZ1488" i="2"/>
  <c r="BY1488" i="2"/>
  <c r="CD1488" i="2"/>
  <c r="CE1488" i="2"/>
  <c r="L1488" i="2"/>
  <c r="Q1488" i="2" s="1"/>
  <c r="M1488" i="2"/>
  <c r="R1488" i="2" s="1"/>
  <c r="BJ1488" i="2"/>
  <c r="T1487" i="2"/>
  <c r="AO1488" i="2"/>
  <c r="AE1488" i="2"/>
  <c r="BD1488" i="2"/>
  <c r="AD1488" i="2"/>
  <c r="AY1488" i="2"/>
  <c r="BC1488" i="2" s="1"/>
  <c r="AT1488" i="2"/>
  <c r="AX1488" i="2" s="1"/>
  <c r="U1488" i="2"/>
  <c r="Y1488" i="2" s="1"/>
  <c r="AJ1488" i="2"/>
  <c r="BS1487" i="2"/>
  <c r="BQ1488" i="2"/>
  <c r="BP1488" i="2"/>
  <c r="BO1488" i="2"/>
  <c r="CK1488" i="2" l="1"/>
  <c r="CJ1488" i="2"/>
  <c r="CL1488" i="2"/>
  <c r="AB1489" i="2"/>
  <c r="AC1489" i="2"/>
  <c r="AI1488" i="2"/>
  <c r="BI1488" i="2"/>
  <c r="AS1488" i="2"/>
  <c r="BX1488" i="2"/>
  <c r="BW1487" i="2"/>
  <c r="CH1487" i="2" s="1"/>
  <c r="K1488" i="2"/>
  <c r="P1488" i="2" s="1"/>
  <c r="AN1488" i="2"/>
  <c r="CC1488" i="2"/>
  <c r="CG1488" i="2" s="1"/>
  <c r="BH1488" i="2"/>
  <c r="F1489" i="2"/>
  <c r="BN1488" i="2"/>
  <c r="CI1488" i="2" l="1"/>
  <c r="CM1488" i="2" s="1"/>
  <c r="AA1489" i="2"/>
  <c r="Z1489" i="2"/>
  <c r="BG1489" i="2"/>
  <c r="I1490" i="2" s="1"/>
  <c r="X1489" i="2"/>
  <c r="BB1489" i="2"/>
  <c r="AW1489" i="2"/>
  <c r="AR1489" i="2"/>
  <c r="AH1489" i="2"/>
  <c r="AM1489" i="2"/>
  <c r="BV1488" i="2"/>
  <c r="BE1489" i="2"/>
  <c r="G1490" i="2" s="1"/>
  <c r="AU1489" i="2"/>
  <c r="AF1489" i="2"/>
  <c r="V1489" i="2"/>
  <c r="AZ1489" i="2"/>
  <c r="AP1489" i="2"/>
  <c r="AK1489" i="2"/>
  <c r="BT1488" i="2"/>
  <c r="BM1488" i="2"/>
  <c r="BR1488" i="2" s="1"/>
  <c r="BF1489" i="2"/>
  <c r="H1490" i="2" s="1"/>
  <c r="W1489" i="2"/>
  <c r="AV1489" i="2"/>
  <c r="AL1489" i="2"/>
  <c r="AQ1489" i="2"/>
  <c r="BA1489" i="2"/>
  <c r="AG1489" i="2"/>
  <c r="BU1488" i="2"/>
  <c r="O1488" i="2"/>
  <c r="J1489" i="2"/>
  <c r="CA1489" i="2" l="1"/>
  <c r="BL1489" i="2"/>
  <c r="CD1489" i="2"/>
  <c r="CF1489" i="2"/>
  <c r="BY1489" i="2"/>
  <c r="BZ1489" i="2"/>
  <c r="CE1489" i="2"/>
  <c r="BJ1489" i="2"/>
  <c r="BK1489" i="2"/>
  <c r="T1488" i="2"/>
  <c r="AY1489" i="2"/>
  <c r="BC1489" i="2" s="1"/>
  <c r="AO1489" i="2"/>
  <c r="AE1489" i="2"/>
  <c r="U1489" i="2"/>
  <c r="Y1489" i="2" s="1"/>
  <c r="BD1489" i="2"/>
  <c r="AD1489" i="2"/>
  <c r="AJ1489" i="2"/>
  <c r="AT1489" i="2"/>
  <c r="AX1489" i="2" s="1"/>
  <c r="BS1488" i="2"/>
  <c r="L1489" i="2"/>
  <c r="Q1489" i="2" s="1"/>
  <c r="M1489" i="2"/>
  <c r="R1489" i="2" s="1"/>
  <c r="N1489" i="2"/>
  <c r="S1489" i="2" s="1"/>
  <c r="BP1489" i="2"/>
  <c r="BQ1489" i="2"/>
  <c r="BO1489" i="2"/>
  <c r="CJ1489" i="2" l="1"/>
  <c r="CK1489" i="2"/>
  <c r="CL1489" i="2"/>
  <c r="AC1490" i="2"/>
  <c r="AB1490" i="2"/>
  <c r="AS1489" i="2"/>
  <c r="BX1489" i="2"/>
  <c r="BW1488" i="2"/>
  <c r="CH1488" i="2" s="1"/>
  <c r="K1489" i="2"/>
  <c r="P1489" i="2" s="1"/>
  <c r="BH1489" i="2"/>
  <c r="F1490" i="2"/>
  <c r="AN1489" i="2"/>
  <c r="CC1489" i="2"/>
  <c r="CG1489" i="2" s="1"/>
  <c r="AI1489" i="2"/>
  <c r="BI1489" i="2"/>
  <c r="BN1489" i="2"/>
  <c r="CI1489" i="2" l="1"/>
  <c r="CM1489" i="2" s="1"/>
  <c r="AA1490" i="2"/>
  <c r="Z1490" i="2"/>
  <c r="BV1489" i="2"/>
  <c r="N1490" i="2" s="1"/>
  <c r="AU1490" i="2"/>
  <c r="BU1489" i="2"/>
  <c r="M1490" i="2" s="1"/>
  <c r="BG1490" i="2"/>
  <c r="I1491" i="2" s="1"/>
  <c r="BT1489" i="2"/>
  <c r="L1490" i="2" s="1"/>
  <c r="V1490" i="2"/>
  <c r="AZ1490" i="2"/>
  <c r="BF1490" i="2"/>
  <c r="H1491" i="2" s="1"/>
  <c r="AP1490" i="2"/>
  <c r="AF1490" i="2"/>
  <c r="BE1490" i="2"/>
  <c r="G1491" i="2" s="1"/>
  <c r="AK1490" i="2"/>
  <c r="AV1490" i="2"/>
  <c r="W1490" i="2"/>
  <c r="BA1490" i="2"/>
  <c r="AL1490" i="2"/>
  <c r="AQ1490" i="2"/>
  <c r="AG1490" i="2"/>
  <c r="AH1490" i="2"/>
  <c r="X1490" i="2"/>
  <c r="AR1490" i="2"/>
  <c r="AW1490" i="2"/>
  <c r="BB1490" i="2"/>
  <c r="AM1490" i="2"/>
  <c r="BM1489" i="2"/>
  <c r="BR1489" i="2" s="1"/>
  <c r="J1490" i="2"/>
  <c r="O1489" i="2"/>
  <c r="S1490" i="2" l="1"/>
  <c r="R1490" i="2"/>
  <c r="AB1491" i="2" s="1"/>
  <c r="Q1490" i="2"/>
  <c r="BY1490" i="2"/>
  <c r="CD1490" i="2"/>
  <c r="BJ1490" i="2"/>
  <c r="BZ1490" i="2"/>
  <c r="BK1490" i="2"/>
  <c r="BL1490" i="2"/>
  <c r="CE1490" i="2"/>
  <c r="CF1490" i="2"/>
  <c r="CA1490" i="2"/>
  <c r="T1489" i="2"/>
  <c r="U1490" i="2"/>
  <c r="Y1490" i="2" s="1"/>
  <c r="BD1490" i="2"/>
  <c r="AJ1490" i="2"/>
  <c r="AT1490" i="2"/>
  <c r="AX1490" i="2" s="1"/>
  <c r="AY1490" i="2"/>
  <c r="BC1490" i="2" s="1"/>
  <c r="AO1490" i="2"/>
  <c r="AE1490" i="2"/>
  <c r="BS1489" i="2"/>
  <c r="BP1490" i="2"/>
  <c r="BO1490" i="2"/>
  <c r="BQ1490" i="2"/>
  <c r="CL1490" i="2" l="1"/>
  <c r="CK1490" i="2"/>
  <c r="CJ1490" i="2"/>
  <c r="AC1491" i="2"/>
  <c r="AI1490" i="2"/>
  <c r="BI1490" i="2"/>
  <c r="AS1490" i="2"/>
  <c r="BX1490" i="2"/>
  <c r="AN1490" i="2"/>
  <c r="CC1490" i="2"/>
  <c r="CG1490" i="2" s="1"/>
  <c r="AD1490" i="2"/>
  <c r="BH1490" i="2"/>
  <c r="F1491" i="2"/>
  <c r="BW1489" i="2"/>
  <c r="CH1489" i="2" s="1"/>
  <c r="K1490" i="2"/>
  <c r="P1490" i="2" s="1"/>
  <c r="BN1490" i="2"/>
  <c r="CI1490" i="2" l="1"/>
  <c r="CM1490" i="2" s="1"/>
  <c r="AA1491" i="2"/>
  <c r="Z1491" i="2"/>
  <c r="BG1491" i="2"/>
  <c r="I1492" i="2" s="1"/>
  <c r="BB1491" i="2"/>
  <c r="BV1490" i="2"/>
  <c r="N1491" i="2" s="1"/>
  <c r="AH1491" i="2"/>
  <c r="X1491" i="2"/>
  <c r="AM1491" i="2"/>
  <c r="AR1491" i="2"/>
  <c r="AW1491" i="2"/>
  <c r="J1491" i="2"/>
  <c r="O1490" i="2"/>
  <c r="BF1491" i="2"/>
  <c r="H1492" i="2" s="1"/>
  <c r="W1491" i="2"/>
  <c r="BA1491" i="2"/>
  <c r="AG1491" i="2"/>
  <c r="AL1491" i="2"/>
  <c r="AQ1491" i="2"/>
  <c r="AV1491" i="2"/>
  <c r="BU1490" i="2"/>
  <c r="BM1490" i="2"/>
  <c r="BR1490" i="2" s="1"/>
  <c r="BE1491" i="2"/>
  <c r="G1492" i="2" s="1"/>
  <c r="V1491" i="2"/>
  <c r="AP1491" i="2"/>
  <c r="AF1491" i="2"/>
  <c r="AU1491" i="2"/>
  <c r="AZ1491" i="2"/>
  <c r="AK1491" i="2"/>
  <c r="BT1490" i="2"/>
  <c r="S1491" i="2" l="1"/>
  <c r="BL1491" i="2"/>
  <c r="CA1491" i="2"/>
  <c r="CF1491" i="2"/>
  <c r="BZ1491" i="2"/>
  <c r="CD1491" i="2"/>
  <c r="L1491" i="2"/>
  <c r="Q1491" i="2" s="1"/>
  <c r="BJ1491" i="2"/>
  <c r="T1490" i="2"/>
  <c r="AE1491" i="2"/>
  <c r="AD1491" i="2"/>
  <c r="AT1491" i="2"/>
  <c r="AX1491" i="2" s="1"/>
  <c r="U1491" i="2"/>
  <c r="Y1491" i="2" s="1"/>
  <c r="AJ1491" i="2"/>
  <c r="AY1491" i="2"/>
  <c r="BC1491" i="2" s="1"/>
  <c r="BD1491" i="2"/>
  <c r="AO1491" i="2"/>
  <c r="BS1490" i="2"/>
  <c r="BY1491" i="2"/>
  <c r="CE1491" i="2"/>
  <c r="M1491" i="2"/>
  <c r="R1491" i="2" s="1"/>
  <c r="BK1491" i="2"/>
  <c r="BQ1491" i="2"/>
  <c r="BO1491" i="2"/>
  <c r="BP1491" i="2"/>
  <c r="CK1491" i="2" l="1"/>
  <c r="CJ1491" i="2"/>
  <c r="CL1491" i="2"/>
  <c r="AB1492" i="2"/>
  <c r="AC1492" i="2"/>
  <c r="AS1491" i="2"/>
  <c r="BX1491" i="2"/>
  <c r="BH1491" i="2"/>
  <c r="F1492" i="2"/>
  <c r="BW1490" i="2"/>
  <c r="CH1490" i="2" s="1"/>
  <c r="K1491" i="2"/>
  <c r="P1491" i="2" s="1"/>
  <c r="AN1491" i="2"/>
  <c r="CC1491" i="2"/>
  <c r="CG1491" i="2" s="1"/>
  <c r="AI1491" i="2"/>
  <c r="BI1491" i="2"/>
  <c r="BN1491" i="2"/>
  <c r="CI1491" i="2" l="1"/>
  <c r="CM1491" i="2" s="1"/>
  <c r="AA1492" i="2"/>
  <c r="Z1492" i="2"/>
  <c r="BG1492" i="2"/>
  <c r="I1493" i="2" s="1"/>
  <c r="BU1491" i="2"/>
  <c r="M1492" i="2" s="1"/>
  <c r="AL1492" i="2"/>
  <c r="AG1492" i="2"/>
  <c r="BA1492" i="2"/>
  <c r="W1492" i="2"/>
  <c r="AV1492" i="2"/>
  <c r="BF1492" i="2"/>
  <c r="H1493" i="2" s="1"/>
  <c r="AQ1492" i="2"/>
  <c r="BV1491" i="2"/>
  <c r="N1492" i="2" s="1"/>
  <c r="AM1492" i="2"/>
  <c r="AR1492" i="2"/>
  <c r="AH1492" i="2"/>
  <c r="X1492" i="2"/>
  <c r="BB1492" i="2"/>
  <c r="AW1492" i="2"/>
  <c r="BM1491" i="2"/>
  <c r="BR1491" i="2" s="1"/>
  <c r="O1491" i="2"/>
  <c r="J1492" i="2"/>
  <c r="BE1492" i="2"/>
  <c r="G1493" i="2" s="1"/>
  <c r="AK1492" i="2"/>
  <c r="AZ1492" i="2"/>
  <c r="V1492" i="2"/>
  <c r="AF1492" i="2"/>
  <c r="AU1492" i="2"/>
  <c r="AP1492" i="2"/>
  <c r="BT1491" i="2"/>
  <c r="S1492" i="2" l="1"/>
  <c r="R1492" i="2"/>
  <c r="AB1493" i="2" s="1"/>
  <c r="CA1492" i="2"/>
  <c r="CF1492" i="2"/>
  <c r="CE1492" i="2"/>
  <c r="BZ1492" i="2"/>
  <c r="BK1492" i="2"/>
  <c r="BL1492" i="2"/>
  <c r="BY1492" i="2"/>
  <c r="L1492" i="2"/>
  <c r="Q1492" i="2" s="1"/>
  <c r="BJ1492" i="2"/>
  <c r="CD1492" i="2"/>
  <c r="T1491" i="2"/>
  <c r="AO1492" i="2"/>
  <c r="BD1492" i="2"/>
  <c r="AY1492" i="2"/>
  <c r="BC1492" i="2" s="1"/>
  <c r="AJ1492" i="2"/>
  <c r="AT1492" i="2"/>
  <c r="AX1492" i="2" s="1"/>
  <c r="U1492" i="2"/>
  <c r="Y1492" i="2" s="1"/>
  <c r="AE1492" i="2"/>
  <c r="BS1491" i="2"/>
  <c r="BP1492" i="2"/>
  <c r="BQ1492" i="2"/>
  <c r="BO1492" i="2"/>
  <c r="CK1492" i="2" l="1"/>
  <c r="CJ1492" i="2"/>
  <c r="CL1492" i="2"/>
  <c r="AC1493" i="2"/>
  <c r="AD1492" i="2"/>
  <c r="AN1492" i="2"/>
  <c r="CC1492" i="2"/>
  <c r="CG1492" i="2" s="1"/>
  <c r="BI1492" i="2"/>
  <c r="AI1492" i="2"/>
  <c r="BH1492" i="2"/>
  <c r="F1493" i="2"/>
  <c r="BW1491" i="2"/>
  <c r="CH1491" i="2" s="1"/>
  <c r="K1492" i="2"/>
  <c r="P1492" i="2" s="1"/>
  <c r="AS1492" i="2"/>
  <c r="BX1492" i="2"/>
  <c r="BN1492" i="2"/>
  <c r="CI1492" i="2" l="1"/>
  <c r="CM1492" i="2" s="1"/>
  <c r="AA1493" i="2"/>
  <c r="Z1493" i="2"/>
  <c r="BF1493" i="2"/>
  <c r="H1494" i="2" s="1"/>
  <c r="W1493" i="2"/>
  <c r="AV1493" i="2"/>
  <c r="AQ1493" i="2"/>
  <c r="BA1493" i="2"/>
  <c r="AL1493" i="2"/>
  <c r="AG1493" i="2"/>
  <c r="BU1492" i="2"/>
  <c r="BE1493" i="2"/>
  <c r="G1494" i="2" s="1"/>
  <c r="V1493" i="2"/>
  <c r="AU1493" i="2"/>
  <c r="AP1493" i="2"/>
  <c r="AF1493" i="2"/>
  <c r="AK1493" i="2"/>
  <c r="AZ1493" i="2"/>
  <c r="BT1492" i="2"/>
  <c r="BM1492" i="2"/>
  <c r="BR1492" i="2" s="1"/>
  <c r="O1492" i="2"/>
  <c r="J1493" i="2"/>
  <c r="BG1493" i="2"/>
  <c r="I1494" i="2" s="1"/>
  <c r="AW1493" i="2"/>
  <c r="AR1493" i="2"/>
  <c r="X1493" i="2"/>
  <c r="AH1493" i="2"/>
  <c r="AM1493" i="2"/>
  <c r="BB1493" i="2"/>
  <c r="BV1492" i="2"/>
  <c r="BJ1493" i="2" l="1"/>
  <c r="CE1493" i="2"/>
  <c r="BL1493" i="2"/>
  <c r="CF1493" i="2"/>
  <c r="BY1493" i="2"/>
  <c r="L1493" i="2"/>
  <c r="Q1493" i="2" s="1"/>
  <c r="T1492" i="2"/>
  <c r="AJ1493" i="2"/>
  <c r="AD1493" i="2"/>
  <c r="AT1493" i="2"/>
  <c r="AX1493" i="2" s="1"/>
  <c r="AY1493" i="2"/>
  <c r="BC1493" i="2" s="1"/>
  <c r="AE1493" i="2"/>
  <c r="AO1493" i="2"/>
  <c r="BD1493" i="2"/>
  <c r="U1493" i="2"/>
  <c r="Y1493" i="2" s="1"/>
  <c r="BS1492" i="2"/>
  <c r="M1493" i="2"/>
  <c r="R1493" i="2" s="1"/>
  <c r="BZ1493" i="2"/>
  <c r="N1493" i="2"/>
  <c r="S1493" i="2" s="1"/>
  <c r="CA1493" i="2"/>
  <c r="CD1493" i="2"/>
  <c r="BK1493" i="2"/>
  <c r="BQ1493" i="2"/>
  <c r="BO1493" i="2"/>
  <c r="BP1493" i="2"/>
  <c r="CK1493" i="2" l="1"/>
  <c r="CL1493" i="2"/>
  <c r="CJ1493" i="2"/>
  <c r="AB1494" i="2"/>
  <c r="AC1494" i="2"/>
  <c r="BH1493" i="2"/>
  <c r="F1494" i="2"/>
  <c r="AS1493" i="2"/>
  <c r="BX1493" i="2"/>
  <c r="BW1492" i="2"/>
  <c r="CH1492" i="2" s="1"/>
  <c r="K1493" i="2"/>
  <c r="P1493" i="2" s="1"/>
  <c r="AI1493" i="2"/>
  <c r="BI1493" i="2"/>
  <c r="AN1493" i="2"/>
  <c r="CC1493" i="2"/>
  <c r="CG1493" i="2" s="1"/>
  <c r="BN1493" i="2"/>
  <c r="CI1493" i="2" l="1"/>
  <c r="CM1493" i="2" s="1"/>
  <c r="AA1494" i="2"/>
  <c r="Z1494" i="2"/>
  <c r="BG1494" i="2"/>
  <c r="I1495" i="2" s="1"/>
  <c r="BF1494" i="2"/>
  <c r="H1495" i="2" s="1"/>
  <c r="BV1493" i="2"/>
  <c r="N1494" i="2" s="1"/>
  <c r="AW1494" i="2"/>
  <c r="AM1494" i="2"/>
  <c r="AR1494" i="2"/>
  <c r="AH1494" i="2"/>
  <c r="X1494" i="2"/>
  <c r="BB1494" i="2"/>
  <c r="AG1494" i="2"/>
  <c r="BU1493" i="2"/>
  <c r="M1494" i="2" s="1"/>
  <c r="AL1494" i="2"/>
  <c r="AV1494" i="2"/>
  <c r="BA1494" i="2"/>
  <c r="W1494" i="2"/>
  <c r="AQ1494" i="2"/>
  <c r="O1493" i="2"/>
  <c r="J1494" i="2"/>
  <c r="BM1493" i="2"/>
  <c r="BR1493" i="2" s="1"/>
  <c r="BE1494" i="2"/>
  <c r="G1495" i="2" s="1"/>
  <c r="V1494" i="2"/>
  <c r="AP1494" i="2"/>
  <c r="AF1494" i="2"/>
  <c r="AU1494" i="2"/>
  <c r="AZ1494" i="2"/>
  <c r="AK1494" i="2"/>
  <c r="BT1493" i="2"/>
  <c r="S1494" i="2" l="1"/>
  <c r="R1494" i="2"/>
  <c r="CA1494" i="2"/>
  <c r="CF1494" i="2"/>
  <c r="BL1494" i="2"/>
  <c r="BK1494" i="2"/>
  <c r="BZ1494" i="2"/>
  <c r="CE1494" i="2"/>
  <c r="CD1494" i="2"/>
  <c r="T1493" i="2"/>
  <c r="AD1494" i="2"/>
  <c r="AT1494" i="2"/>
  <c r="AX1494" i="2" s="1"/>
  <c r="AE1494" i="2"/>
  <c r="U1494" i="2"/>
  <c r="Y1494" i="2" s="1"/>
  <c r="AO1494" i="2"/>
  <c r="BD1494" i="2"/>
  <c r="AY1494" i="2"/>
  <c r="BC1494" i="2" s="1"/>
  <c r="AJ1494" i="2"/>
  <c r="BS1493" i="2"/>
  <c r="L1494" i="2"/>
  <c r="Q1494" i="2" s="1"/>
  <c r="BJ1494" i="2"/>
  <c r="BY1494" i="2"/>
  <c r="BO1494" i="2"/>
  <c r="BQ1494" i="2"/>
  <c r="BP1494" i="2"/>
  <c r="CJ1494" i="2" l="1"/>
  <c r="CK1494" i="2"/>
  <c r="CL1494" i="2"/>
  <c r="AC1495" i="2"/>
  <c r="AB1495" i="2"/>
  <c r="BH1494" i="2"/>
  <c r="F1495" i="2"/>
  <c r="AS1494" i="2"/>
  <c r="BX1494" i="2"/>
  <c r="BW1493" i="2"/>
  <c r="CH1493" i="2" s="1"/>
  <c r="K1494" i="2"/>
  <c r="P1494" i="2" s="1"/>
  <c r="AN1494" i="2"/>
  <c r="CC1494" i="2"/>
  <c r="CG1494" i="2" s="1"/>
  <c r="AI1494" i="2"/>
  <c r="BI1494" i="2"/>
  <c r="BN1494" i="2"/>
  <c r="CI1494" i="2" l="1"/>
  <c r="CM1494" i="2" s="1"/>
  <c r="AA1495" i="2"/>
  <c r="Z1495" i="2"/>
  <c r="AV1495" i="2"/>
  <c r="BT1494" i="2"/>
  <c r="L1495" i="2" s="1"/>
  <c r="AF1495" i="2"/>
  <c r="AU1495" i="2"/>
  <c r="BE1495" i="2"/>
  <c r="G1496" i="2" s="1"/>
  <c r="AZ1495" i="2"/>
  <c r="AP1495" i="2"/>
  <c r="AK1495" i="2"/>
  <c r="V1495" i="2"/>
  <c r="BA1495" i="2"/>
  <c r="BU1494" i="2"/>
  <c r="M1495" i="2" s="1"/>
  <c r="AL1495" i="2"/>
  <c r="W1495" i="2"/>
  <c r="AG1495" i="2"/>
  <c r="BF1495" i="2"/>
  <c r="H1496" i="2" s="1"/>
  <c r="AQ1495" i="2"/>
  <c r="BG1495" i="2"/>
  <c r="I1496" i="2" s="1"/>
  <c r="AM1495" i="2"/>
  <c r="AR1495" i="2"/>
  <c r="X1495" i="2"/>
  <c r="AW1495" i="2"/>
  <c r="BB1495" i="2"/>
  <c r="AH1495" i="2"/>
  <c r="BV1494" i="2"/>
  <c r="BM1494" i="2"/>
  <c r="BR1494" i="2" s="1"/>
  <c r="O1494" i="2"/>
  <c r="J1495" i="2"/>
  <c r="R1495" i="2" l="1"/>
  <c r="Q1495" i="2"/>
  <c r="CE1495" i="2"/>
  <c r="CD1495" i="2"/>
  <c r="BY1495" i="2"/>
  <c r="BJ1495" i="2"/>
  <c r="BK1495" i="2"/>
  <c r="BZ1495" i="2"/>
  <c r="BL1495" i="2"/>
  <c r="CA1495" i="2"/>
  <c r="CF1495" i="2"/>
  <c r="T1494" i="2"/>
  <c r="AT1495" i="2"/>
  <c r="AX1495" i="2" s="1"/>
  <c r="U1495" i="2"/>
  <c r="Y1495" i="2" s="1"/>
  <c r="AO1495" i="2"/>
  <c r="BD1495" i="2"/>
  <c r="AJ1495" i="2"/>
  <c r="AY1495" i="2"/>
  <c r="BC1495" i="2" s="1"/>
  <c r="AE1495" i="2"/>
  <c r="BS1494" i="2"/>
  <c r="N1495" i="2"/>
  <c r="S1495" i="2" s="1"/>
  <c r="BP1495" i="2"/>
  <c r="BQ1495" i="2"/>
  <c r="BO1495" i="2"/>
  <c r="CK1495" i="2" l="1"/>
  <c r="CL1495" i="2"/>
  <c r="CJ1495" i="2"/>
  <c r="AC1496" i="2"/>
  <c r="AB1496" i="2"/>
  <c r="BW1494" i="2"/>
  <c r="CH1494" i="2" s="1"/>
  <c r="K1495" i="2"/>
  <c r="P1495" i="2" s="1"/>
  <c r="AN1495" i="2"/>
  <c r="CC1495" i="2"/>
  <c r="CG1495" i="2" s="1"/>
  <c r="AD1495" i="2"/>
  <c r="AA1496" i="2" s="1"/>
  <c r="BH1495" i="2"/>
  <c r="F1496" i="2"/>
  <c r="AR1496" i="2"/>
  <c r="AI1495" i="2"/>
  <c r="BI1495" i="2"/>
  <c r="AS1495" i="2"/>
  <c r="BX1495" i="2"/>
  <c r="BN1495" i="2"/>
  <c r="CI1495" i="2" l="1"/>
  <c r="CM1495" i="2" s="1"/>
  <c r="BV1495" i="2"/>
  <c r="N1496" i="2" s="1"/>
  <c r="X1496" i="2"/>
  <c r="BB1496" i="2"/>
  <c r="AM1496" i="2"/>
  <c r="AW1496" i="2"/>
  <c r="AH1496" i="2"/>
  <c r="BG1496" i="2"/>
  <c r="I1497" i="2" s="1"/>
  <c r="Z1496" i="2"/>
  <c r="BE1496" i="2"/>
  <c r="G1497" i="2" s="1"/>
  <c r="AU1496" i="2"/>
  <c r="AK1496" i="2"/>
  <c r="V1496" i="2"/>
  <c r="AP1496" i="2"/>
  <c r="AF1496" i="2"/>
  <c r="AZ1496" i="2"/>
  <c r="BT1495" i="2"/>
  <c r="O1495" i="2"/>
  <c r="BF1496" i="2"/>
  <c r="H1497" i="2" s="1"/>
  <c r="AV1496" i="2"/>
  <c r="AQ1496" i="2"/>
  <c r="AL1496" i="2"/>
  <c r="AG1496" i="2"/>
  <c r="W1496" i="2"/>
  <c r="BA1496" i="2"/>
  <c r="BU1495" i="2"/>
  <c r="J1496" i="2"/>
  <c r="BM1495" i="2"/>
  <c r="BR1495" i="2" s="1"/>
  <c r="S1496" i="2" l="1"/>
  <c r="BL1496" i="2"/>
  <c r="CF1496" i="2"/>
  <c r="CA1496" i="2"/>
  <c r="BJ1496" i="2"/>
  <c r="CE1496" i="2"/>
  <c r="BY1496" i="2"/>
  <c r="BZ1496" i="2"/>
  <c r="T1495" i="2"/>
  <c r="U1496" i="2"/>
  <c r="Y1496" i="2" s="1"/>
  <c r="AT1496" i="2"/>
  <c r="AX1496" i="2" s="1"/>
  <c r="BD1496" i="2"/>
  <c r="AJ1496" i="2"/>
  <c r="AE1496" i="2"/>
  <c r="AO1496" i="2"/>
  <c r="AD1496" i="2"/>
  <c r="AY1496" i="2"/>
  <c r="BC1496" i="2" s="1"/>
  <c r="BS1495" i="2"/>
  <c r="L1496" i="2"/>
  <c r="Q1496" i="2" s="1"/>
  <c r="M1496" i="2"/>
  <c r="R1496" i="2" s="1"/>
  <c r="BK1496" i="2"/>
  <c r="CD1496" i="2"/>
  <c r="BQ1496" i="2"/>
  <c r="BP1496" i="2"/>
  <c r="BO1496" i="2"/>
  <c r="CJ1496" i="2" l="1"/>
  <c r="CL1496" i="2"/>
  <c r="CK1496" i="2"/>
  <c r="AB1497" i="2"/>
  <c r="AC1497" i="2"/>
  <c r="AN1496" i="2"/>
  <c r="CC1496" i="2"/>
  <c r="CG1496" i="2" s="1"/>
  <c r="BH1496" i="2"/>
  <c r="F1497" i="2"/>
  <c r="AS1496" i="2"/>
  <c r="BX1496" i="2"/>
  <c r="K1496" i="2"/>
  <c r="P1496" i="2" s="1"/>
  <c r="BW1495" i="2"/>
  <c r="CH1495" i="2" s="1"/>
  <c r="AI1496" i="2"/>
  <c r="BI1496" i="2"/>
  <c r="BN1496" i="2"/>
  <c r="CI1496" i="2" l="1"/>
  <c r="CM1496" i="2" s="1"/>
  <c r="AA1497" i="2"/>
  <c r="Z1497" i="2"/>
  <c r="AU1497" i="2"/>
  <c r="W1497" i="2"/>
  <c r="AF1497" i="2"/>
  <c r="AQ1497" i="2"/>
  <c r="BF1497" i="2"/>
  <c r="H1498" i="2" s="1"/>
  <c r="BT1496" i="2"/>
  <c r="L1497" i="2" s="1"/>
  <c r="BU1496" i="2"/>
  <c r="M1497" i="2" s="1"/>
  <c r="AL1497" i="2"/>
  <c r="AV1497" i="2"/>
  <c r="AG1497" i="2"/>
  <c r="BA1497" i="2"/>
  <c r="AZ1497" i="2"/>
  <c r="AP1497" i="2"/>
  <c r="AK1497" i="2"/>
  <c r="BE1497" i="2"/>
  <c r="G1498" i="2" s="1"/>
  <c r="V1497" i="2"/>
  <c r="BM1496" i="2"/>
  <c r="BR1496" i="2" s="1"/>
  <c r="O1496" i="2"/>
  <c r="BG1497" i="2"/>
  <c r="I1498" i="2" s="1"/>
  <c r="AH1497" i="2"/>
  <c r="BB1497" i="2"/>
  <c r="AM1497" i="2"/>
  <c r="AR1497" i="2"/>
  <c r="X1497" i="2"/>
  <c r="AW1497" i="2"/>
  <c r="BV1496" i="2"/>
  <c r="J1497" i="2"/>
  <c r="R1497" i="2" l="1"/>
  <c r="Q1497" i="2"/>
  <c r="BK1497" i="2"/>
  <c r="BJ1497" i="2"/>
  <c r="BZ1497" i="2"/>
  <c r="CE1497" i="2"/>
  <c r="CD1497" i="2"/>
  <c r="BY1497" i="2"/>
  <c r="CA1497" i="2"/>
  <c r="CF1497" i="2"/>
  <c r="N1497" i="2"/>
  <c r="S1497" i="2" s="1"/>
  <c r="BL1497" i="2"/>
  <c r="BD1497" i="2"/>
  <c r="T1496" i="2"/>
  <c r="AY1497" i="2"/>
  <c r="BC1497" i="2" s="1"/>
  <c r="AT1497" i="2"/>
  <c r="AX1497" i="2" s="1"/>
  <c r="AO1497" i="2"/>
  <c r="U1497" i="2"/>
  <c r="Y1497" i="2" s="1"/>
  <c r="AE1497" i="2"/>
  <c r="AJ1497" i="2"/>
  <c r="AD1497" i="2"/>
  <c r="BS1496" i="2"/>
  <c r="BP1497" i="2"/>
  <c r="BO1497" i="2"/>
  <c r="BQ1497" i="2"/>
  <c r="CL1497" i="2" l="1"/>
  <c r="CJ1497" i="2"/>
  <c r="CK1497" i="2"/>
  <c r="AC1498" i="2"/>
  <c r="AB1498" i="2"/>
  <c r="BI1497" i="2"/>
  <c r="AI1497" i="2"/>
  <c r="BW1496" i="2"/>
  <c r="CH1496" i="2" s="1"/>
  <c r="K1497" i="2"/>
  <c r="P1497" i="2" s="1"/>
  <c r="AS1497" i="2"/>
  <c r="BX1497" i="2"/>
  <c r="BH1497" i="2"/>
  <c r="F1498" i="2"/>
  <c r="CC1497" i="2"/>
  <c r="CG1497" i="2" s="1"/>
  <c r="AN1497" i="2"/>
  <c r="BN1497" i="2"/>
  <c r="CI1497" i="2" l="1"/>
  <c r="CM1497" i="2" s="1"/>
  <c r="AA1498" i="2"/>
  <c r="Z1498" i="2"/>
  <c r="BG1498" i="2"/>
  <c r="I1499" i="2" s="1"/>
  <c r="AH1498" i="2"/>
  <c r="BB1498" i="2"/>
  <c r="AR1498" i="2"/>
  <c r="X1498" i="2"/>
  <c r="AM1498" i="2"/>
  <c r="AW1498" i="2"/>
  <c r="BV1497" i="2"/>
  <c r="BE1498" i="2"/>
  <c r="G1499" i="2" s="1"/>
  <c r="AK1498" i="2"/>
  <c r="AZ1498" i="2"/>
  <c r="V1498" i="2"/>
  <c r="AP1498" i="2"/>
  <c r="AU1498" i="2"/>
  <c r="AF1498" i="2"/>
  <c r="BT1497" i="2"/>
  <c r="J1498" i="2"/>
  <c r="O1497" i="2"/>
  <c r="BM1497" i="2"/>
  <c r="BR1497" i="2" s="1"/>
  <c r="BF1498" i="2"/>
  <c r="H1499" i="2" s="1"/>
  <c r="BA1498" i="2"/>
  <c r="AQ1498" i="2"/>
  <c r="AG1498" i="2"/>
  <c r="AV1498" i="2"/>
  <c r="W1498" i="2"/>
  <c r="AL1498" i="2"/>
  <c r="BU1497" i="2"/>
  <c r="CA1498" i="2" l="1"/>
  <c r="BY1498" i="2"/>
  <c r="CF1498" i="2"/>
  <c r="BJ1498" i="2"/>
  <c r="CE1498" i="2"/>
  <c r="M1498" i="2"/>
  <c r="R1498" i="2" s="1"/>
  <c r="BZ1498" i="2"/>
  <c r="T1497" i="2"/>
  <c r="AD1498" i="2"/>
  <c r="AO1498" i="2"/>
  <c r="U1498" i="2"/>
  <c r="Y1498" i="2" s="1"/>
  <c r="AJ1498" i="2"/>
  <c r="AT1498" i="2"/>
  <c r="AX1498" i="2" s="1"/>
  <c r="AY1498" i="2"/>
  <c r="BC1498" i="2" s="1"/>
  <c r="BD1498" i="2"/>
  <c r="AE1498" i="2"/>
  <c r="BS1497" i="2"/>
  <c r="CD1498" i="2"/>
  <c r="L1498" i="2"/>
  <c r="Q1498" i="2" s="1"/>
  <c r="BL1498" i="2"/>
  <c r="BK1498" i="2"/>
  <c r="N1498" i="2"/>
  <c r="S1498" i="2" s="1"/>
  <c r="BP1498" i="2"/>
  <c r="BO1498" i="2"/>
  <c r="BQ1498" i="2"/>
  <c r="CL1498" i="2" l="1"/>
  <c r="CJ1498" i="2"/>
  <c r="CK1498" i="2"/>
  <c r="AC1499" i="2"/>
  <c r="AB1499" i="2"/>
  <c r="K1498" i="2"/>
  <c r="P1498" i="2" s="1"/>
  <c r="BW1497" i="2"/>
  <c r="CH1497" i="2" s="1"/>
  <c r="BI1498" i="2"/>
  <c r="AI1498" i="2"/>
  <c r="AN1498" i="2"/>
  <c r="CC1498" i="2"/>
  <c r="CG1498" i="2" s="1"/>
  <c r="BH1498" i="2"/>
  <c r="F1499" i="2"/>
  <c r="BG1499" i="2"/>
  <c r="I1500" i="2" s="1"/>
  <c r="AS1498" i="2"/>
  <c r="BX1498" i="2"/>
  <c r="BN1498" i="2"/>
  <c r="CI1498" i="2" l="1"/>
  <c r="CM1498" i="2" s="1"/>
  <c r="AA1499" i="2"/>
  <c r="X1499" i="2"/>
  <c r="AM1499" i="2"/>
  <c r="AW1499" i="2"/>
  <c r="BV1498" i="2"/>
  <c r="N1499" i="2" s="1"/>
  <c r="AR1499" i="2"/>
  <c r="BB1499" i="2"/>
  <c r="AH1499" i="2"/>
  <c r="Z1499" i="2"/>
  <c r="BT1498" i="2"/>
  <c r="L1499" i="2" s="1"/>
  <c r="AZ1499" i="2"/>
  <c r="AF1499" i="2"/>
  <c r="V1499" i="2"/>
  <c r="AK1499" i="2"/>
  <c r="AP1499" i="2"/>
  <c r="AU1499" i="2"/>
  <c r="BE1499" i="2"/>
  <c r="G1500" i="2" s="1"/>
  <c r="J1499" i="2"/>
  <c r="O1498" i="2"/>
  <c r="BM1498" i="2"/>
  <c r="BR1498" i="2" s="1"/>
  <c r="BF1499" i="2"/>
  <c r="H1500" i="2" s="1"/>
  <c r="AQ1499" i="2"/>
  <c r="AL1499" i="2"/>
  <c r="AG1499" i="2"/>
  <c r="BA1499" i="2"/>
  <c r="AV1499" i="2"/>
  <c r="W1499" i="2"/>
  <c r="BU1498" i="2"/>
  <c r="S1499" i="2" l="1"/>
  <c r="Q1499" i="2"/>
  <c r="CF1499" i="2"/>
  <c r="CA1499" i="2"/>
  <c r="BL1499" i="2"/>
  <c r="BJ1499" i="2"/>
  <c r="CD1499" i="2"/>
  <c r="BY1499" i="2"/>
  <c r="BK1499" i="2"/>
  <c r="M1499" i="2"/>
  <c r="R1499" i="2" s="1"/>
  <c r="BD1499" i="2"/>
  <c r="T1498" i="2"/>
  <c r="AY1499" i="2"/>
  <c r="BC1499" i="2" s="1"/>
  <c r="AD1499" i="2"/>
  <c r="AO1499" i="2"/>
  <c r="AJ1499" i="2"/>
  <c r="U1499" i="2"/>
  <c r="Y1499" i="2" s="1"/>
  <c r="AT1499" i="2"/>
  <c r="AX1499" i="2" s="1"/>
  <c r="AE1499" i="2"/>
  <c r="BS1498" i="2"/>
  <c r="CE1499" i="2"/>
  <c r="BZ1499" i="2"/>
  <c r="BP1499" i="2"/>
  <c r="BQ1499" i="2"/>
  <c r="BO1499" i="2"/>
  <c r="CK1499" i="2" l="1"/>
  <c r="CJ1499" i="2"/>
  <c r="CL1499" i="2"/>
  <c r="AB1500" i="2"/>
  <c r="AC1500" i="2"/>
  <c r="BW1498" i="2"/>
  <c r="CH1498" i="2" s="1"/>
  <c r="K1499" i="2"/>
  <c r="P1499" i="2" s="1"/>
  <c r="AN1499" i="2"/>
  <c r="CC1499" i="2"/>
  <c r="CG1499" i="2" s="1"/>
  <c r="AI1499" i="2"/>
  <c r="BI1499" i="2"/>
  <c r="AS1499" i="2"/>
  <c r="BX1499" i="2"/>
  <c r="BH1499" i="2"/>
  <c r="F1500" i="2"/>
  <c r="BN1499" i="2"/>
  <c r="CI1499" i="2" l="1"/>
  <c r="CM1499" i="2" s="1"/>
  <c r="AA1500" i="2"/>
  <c r="Z1500" i="2"/>
  <c r="AU1500" i="2"/>
  <c r="BB1500" i="2"/>
  <c r="AM1500" i="2"/>
  <c r="BG1500" i="2"/>
  <c r="I1501" i="2" s="1"/>
  <c r="X1500" i="2"/>
  <c r="BV1499" i="2"/>
  <c r="AR1500" i="2"/>
  <c r="AH1500" i="2"/>
  <c r="AW1500" i="2"/>
  <c r="V1500" i="2"/>
  <c r="AF1500" i="2"/>
  <c r="BT1499" i="2"/>
  <c r="L1500" i="2" s="1"/>
  <c r="BE1500" i="2"/>
  <c r="G1501" i="2" s="1"/>
  <c r="AZ1500" i="2"/>
  <c r="AP1500" i="2"/>
  <c r="AK1500" i="2"/>
  <c r="O1499" i="2"/>
  <c r="BF1500" i="2"/>
  <c r="H1501" i="2" s="1"/>
  <c r="W1500" i="2"/>
  <c r="AQ1500" i="2"/>
  <c r="AG1500" i="2"/>
  <c r="AL1500" i="2"/>
  <c r="AV1500" i="2"/>
  <c r="BA1500" i="2"/>
  <c r="BU1499" i="2"/>
  <c r="N1500" i="2"/>
  <c r="J1500" i="2"/>
  <c r="BM1499" i="2"/>
  <c r="BR1499" i="2" s="1"/>
  <c r="S1500" i="2" l="1"/>
  <c r="Q1500" i="2"/>
  <c r="CA1500" i="2"/>
  <c r="CF1500" i="2"/>
  <c r="BL1500" i="2"/>
  <c r="CD1500" i="2"/>
  <c r="BJ1500" i="2"/>
  <c r="BY1500" i="2"/>
  <c r="CE1500" i="2"/>
  <c r="BZ1500" i="2"/>
  <c r="BD1500" i="2"/>
  <c r="T1499" i="2"/>
  <c r="AD1500" i="2"/>
  <c r="AY1500" i="2"/>
  <c r="BC1500" i="2" s="1"/>
  <c r="AE1500" i="2"/>
  <c r="AO1500" i="2"/>
  <c r="AT1500" i="2"/>
  <c r="AX1500" i="2" s="1"/>
  <c r="AJ1500" i="2"/>
  <c r="U1500" i="2"/>
  <c r="Y1500" i="2" s="1"/>
  <c r="BS1499" i="2"/>
  <c r="M1500" i="2"/>
  <c r="R1500" i="2" s="1"/>
  <c r="BK1500" i="2"/>
  <c r="BO1500" i="2"/>
  <c r="BQ1500" i="2"/>
  <c r="BP1500" i="2"/>
  <c r="CK1500" i="2" l="1"/>
  <c r="CJ1500" i="2"/>
  <c r="CL1500" i="2"/>
  <c r="AB1501" i="2"/>
  <c r="AC1501" i="2"/>
  <c r="BW1499" i="2"/>
  <c r="CH1499" i="2" s="1"/>
  <c r="K1500" i="2"/>
  <c r="P1500" i="2" s="1"/>
  <c r="BX1500" i="2"/>
  <c r="AS1500" i="2"/>
  <c r="BI1500" i="2"/>
  <c r="AI1500" i="2"/>
  <c r="BH1500" i="2"/>
  <c r="F1501" i="2"/>
  <c r="AN1500" i="2"/>
  <c r="CC1500" i="2"/>
  <c r="CG1500" i="2" s="1"/>
  <c r="BN1500" i="2"/>
  <c r="CI1500" i="2" l="1"/>
  <c r="CM1500" i="2" s="1"/>
  <c r="AA1501" i="2"/>
  <c r="Z1501" i="2"/>
  <c r="AV1501" i="2"/>
  <c r="AQ1501" i="2"/>
  <c r="BE1501" i="2"/>
  <c r="G1502" i="2" s="1"/>
  <c r="BU1500" i="2"/>
  <c r="M1501" i="2" s="1"/>
  <c r="AL1501" i="2"/>
  <c r="BA1501" i="2"/>
  <c r="W1501" i="2"/>
  <c r="AG1501" i="2"/>
  <c r="BF1501" i="2"/>
  <c r="H1502" i="2" s="1"/>
  <c r="AP1501" i="2"/>
  <c r="AZ1501" i="2"/>
  <c r="BT1500" i="2"/>
  <c r="L1501" i="2" s="1"/>
  <c r="AF1501" i="2"/>
  <c r="AU1501" i="2"/>
  <c r="AK1501" i="2"/>
  <c r="V1501" i="2"/>
  <c r="BM1500" i="2"/>
  <c r="BR1500" i="2" s="1"/>
  <c r="O1500" i="2"/>
  <c r="J1501" i="2"/>
  <c r="BG1501" i="2"/>
  <c r="I1502" i="2" s="1"/>
  <c r="X1501" i="2"/>
  <c r="BB1501" i="2"/>
  <c r="AM1501" i="2"/>
  <c r="AR1501" i="2"/>
  <c r="AH1501" i="2"/>
  <c r="AW1501" i="2"/>
  <c r="BV1500" i="2"/>
  <c r="R1501" i="2" l="1"/>
  <c r="AB1502" i="2" s="1"/>
  <c r="Q1501" i="2"/>
  <c r="CE1501" i="2"/>
  <c r="BK1501" i="2"/>
  <c r="BY1501" i="2"/>
  <c r="BZ1501" i="2"/>
  <c r="CD1501" i="2"/>
  <c r="BJ1501" i="2"/>
  <c r="CA1501" i="2"/>
  <c r="T1500" i="2"/>
  <c r="BD1501" i="2"/>
  <c r="U1501" i="2"/>
  <c r="Y1501" i="2" s="1"/>
  <c r="AY1501" i="2"/>
  <c r="BC1501" i="2" s="1"/>
  <c r="AE1501" i="2"/>
  <c r="AJ1501" i="2"/>
  <c r="AT1501" i="2"/>
  <c r="AX1501" i="2" s="1"/>
  <c r="AO1501" i="2"/>
  <c r="BS1500" i="2"/>
  <c r="BL1501" i="2"/>
  <c r="N1501" i="2"/>
  <c r="S1501" i="2" s="1"/>
  <c r="CF1501" i="2"/>
  <c r="BO1501" i="2"/>
  <c r="BP1501" i="2"/>
  <c r="BQ1501" i="2"/>
  <c r="CJ1501" i="2" l="1"/>
  <c r="CL1501" i="2"/>
  <c r="CK1501" i="2"/>
  <c r="AC1502" i="2"/>
  <c r="AD1501" i="2"/>
  <c r="AN1501" i="2"/>
  <c r="CC1501" i="2"/>
  <c r="CG1501" i="2" s="1"/>
  <c r="BW1500" i="2"/>
  <c r="CH1500" i="2" s="1"/>
  <c r="K1501" i="2"/>
  <c r="P1501" i="2" s="1"/>
  <c r="AI1501" i="2"/>
  <c r="BI1501" i="2"/>
  <c r="BH1501" i="2"/>
  <c r="F1502" i="2"/>
  <c r="AS1501" i="2"/>
  <c r="BX1501" i="2"/>
  <c r="BN1501" i="2"/>
  <c r="CI1501" i="2" l="1"/>
  <c r="CM1501" i="2" s="1"/>
  <c r="AA1502" i="2"/>
  <c r="Z1502" i="2"/>
  <c r="AW1502" i="2"/>
  <c r="BV1501" i="2"/>
  <c r="N1502" i="2" s="1"/>
  <c r="AR1502" i="2"/>
  <c r="AM1502" i="2"/>
  <c r="AH1502" i="2"/>
  <c r="BG1502" i="2"/>
  <c r="I1503" i="2" s="1"/>
  <c r="X1502" i="2"/>
  <c r="BB1502" i="2"/>
  <c r="AF1502" i="2"/>
  <c r="AU1502" i="2"/>
  <c r="V1502" i="2"/>
  <c r="AZ1502" i="2"/>
  <c r="AK1502" i="2"/>
  <c r="AP1502" i="2"/>
  <c r="BM1501" i="2"/>
  <c r="BR1501" i="2" s="1"/>
  <c r="J1502" i="2"/>
  <c r="O1501" i="2"/>
  <c r="BF1502" i="2"/>
  <c r="H1503" i="2" s="1"/>
  <c r="AQ1502" i="2"/>
  <c r="BA1502" i="2"/>
  <c r="W1502" i="2"/>
  <c r="AV1502" i="2"/>
  <c r="AG1502" i="2"/>
  <c r="AL1502" i="2"/>
  <c r="BU1501" i="2"/>
  <c r="S1502" i="2" l="1"/>
  <c r="AC1503" i="2" s="1"/>
  <c r="BE1502" i="2"/>
  <c r="G1503" i="2" s="1"/>
  <c r="BT1501" i="2"/>
  <c r="L1502" i="2" s="1"/>
  <c r="Q1502" i="2" s="1"/>
  <c r="CF1502" i="2"/>
  <c r="BL1502" i="2"/>
  <c r="CA1502" i="2"/>
  <c r="BJ1502" i="2"/>
  <c r="CD1502" i="2"/>
  <c r="BK1502" i="2"/>
  <c r="BZ1502" i="2"/>
  <c r="T1501" i="2"/>
  <c r="U1502" i="2"/>
  <c r="Y1502" i="2" s="1"/>
  <c r="AY1502" i="2"/>
  <c r="BC1502" i="2" s="1"/>
  <c r="AJ1502" i="2"/>
  <c r="AE1502" i="2"/>
  <c r="BD1502" i="2"/>
  <c r="AO1502" i="2"/>
  <c r="AT1502" i="2"/>
  <c r="AX1502" i="2" s="1"/>
  <c r="BS1501" i="2"/>
  <c r="M1502" i="2"/>
  <c r="R1502" i="2" s="1"/>
  <c r="CE1502" i="2"/>
  <c r="BQ1502" i="2"/>
  <c r="BO1502" i="2"/>
  <c r="BP1502" i="2"/>
  <c r="CK1502" i="2" l="1"/>
  <c r="CL1502" i="2"/>
  <c r="CJ1502" i="2"/>
  <c r="BY1502" i="2"/>
  <c r="AB1503" i="2"/>
  <c r="K1502" i="2"/>
  <c r="P1502" i="2" s="1"/>
  <c r="BW1501" i="2"/>
  <c r="CH1501" i="2" s="1"/>
  <c r="AI1502" i="2"/>
  <c r="BI1502" i="2"/>
  <c r="AN1502" i="2"/>
  <c r="CC1502" i="2"/>
  <c r="CG1502" i="2" s="1"/>
  <c r="AS1502" i="2"/>
  <c r="BX1502" i="2"/>
  <c r="AD1502" i="2"/>
  <c r="AA1503" i="2" s="1"/>
  <c r="BH1502" i="2"/>
  <c r="F1503" i="2"/>
  <c r="BN1502" i="2"/>
  <c r="CI1502" i="2" l="1"/>
  <c r="CM1502" i="2" s="1"/>
  <c r="Z1503" i="2"/>
  <c r="BU1502" i="2"/>
  <c r="M1503" i="2" s="1"/>
  <c r="W1503" i="2"/>
  <c r="AQ1503" i="2"/>
  <c r="AL1503" i="2"/>
  <c r="BF1503" i="2"/>
  <c r="H1504" i="2" s="1"/>
  <c r="AV1503" i="2"/>
  <c r="AG1503" i="2"/>
  <c r="BA1503" i="2"/>
  <c r="BE1503" i="2"/>
  <c r="G1504" i="2" s="1"/>
  <c r="AU1503" i="2"/>
  <c r="AP1503" i="2"/>
  <c r="AZ1503" i="2"/>
  <c r="AF1503" i="2"/>
  <c r="AK1503" i="2"/>
  <c r="V1503" i="2"/>
  <c r="BT1502" i="2"/>
  <c r="BM1502" i="2"/>
  <c r="BR1502" i="2" s="1"/>
  <c r="O1502" i="2"/>
  <c r="BG1503" i="2"/>
  <c r="I1504" i="2" s="1"/>
  <c r="BB1503" i="2"/>
  <c r="AW1503" i="2"/>
  <c r="AH1503" i="2"/>
  <c r="AM1503" i="2"/>
  <c r="AR1503" i="2"/>
  <c r="X1503" i="2"/>
  <c r="BV1502" i="2"/>
  <c r="J1503" i="2"/>
  <c r="R1503" i="2" l="1"/>
  <c r="AB1504" i="2" s="1"/>
  <c r="CD1503" i="2"/>
  <c r="BZ1503" i="2"/>
  <c r="CE1503" i="2"/>
  <c r="BL1503" i="2"/>
  <c r="BK1503" i="2"/>
  <c r="CA1503" i="2"/>
  <c r="CF1503" i="2"/>
  <c r="N1503" i="2"/>
  <c r="S1503" i="2" s="1"/>
  <c r="BY1503" i="2"/>
  <c r="BD1503" i="2"/>
  <c r="T1502" i="2"/>
  <c r="AY1503" i="2"/>
  <c r="BC1503" i="2" s="1"/>
  <c r="AE1503" i="2"/>
  <c r="U1503" i="2"/>
  <c r="Y1503" i="2" s="1"/>
  <c r="AJ1503" i="2"/>
  <c r="AO1503" i="2"/>
  <c r="AT1503" i="2"/>
  <c r="AX1503" i="2" s="1"/>
  <c r="BS1502" i="2"/>
  <c r="BJ1503" i="2"/>
  <c r="L1503" i="2"/>
  <c r="Q1503" i="2" s="1"/>
  <c r="BQ1503" i="2"/>
  <c r="BP1503" i="2"/>
  <c r="BO1503" i="2"/>
  <c r="CJ1503" i="2" l="1"/>
  <c r="CK1503" i="2"/>
  <c r="CL1503" i="2"/>
  <c r="AC1504" i="2"/>
  <c r="BW1502" i="2"/>
  <c r="CH1502" i="2" s="1"/>
  <c r="K1503" i="2"/>
  <c r="P1503" i="2" s="1"/>
  <c r="AD1503" i="2"/>
  <c r="AA1504" i="2" s="1"/>
  <c r="BH1503" i="2"/>
  <c r="F1504" i="2"/>
  <c r="AS1503" i="2"/>
  <c r="BX1503" i="2"/>
  <c r="BI1503" i="2"/>
  <c r="AI1503" i="2"/>
  <c r="AN1503" i="2"/>
  <c r="CC1503" i="2"/>
  <c r="CG1503" i="2" s="1"/>
  <c r="BN1503" i="2"/>
  <c r="CI1503" i="2" l="1"/>
  <c r="CM1503" i="2" s="1"/>
  <c r="Z1504" i="2"/>
  <c r="BT1503" i="2"/>
  <c r="L1504" i="2" s="1"/>
  <c r="AP1504" i="2"/>
  <c r="AF1504" i="2"/>
  <c r="V1504" i="2"/>
  <c r="AU1504" i="2"/>
  <c r="AZ1504" i="2"/>
  <c r="AK1504" i="2"/>
  <c r="BE1504" i="2"/>
  <c r="G1505" i="2" s="1"/>
  <c r="BG1504" i="2"/>
  <c r="I1505" i="2" s="1"/>
  <c r="AW1504" i="2"/>
  <c r="AH1504" i="2"/>
  <c r="AR1504" i="2"/>
  <c r="AM1504" i="2"/>
  <c r="BB1504" i="2"/>
  <c r="X1504" i="2"/>
  <c r="BV1503" i="2"/>
  <c r="BF1504" i="2"/>
  <c r="H1505" i="2" s="1"/>
  <c r="AG1504" i="2"/>
  <c r="W1504" i="2"/>
  <c r="BA1504" i="2"/>
  <c r="AL1504" i="2"/>
  <c r="AQ1504" i="2"/>
  <c r="AV1504" i="2"/>
  <c r="BU1503" i="2"/>
  <c r="J1504" i="2"/>
  <c r="BM1503" i="2"/>
  <c r="BR1503" i="2" s="1"/>
  <c r="O1503" i="2"/>
  <c r="Q1504" i="2" l="1"/>
  <c r="BJ1504" i="2"/>
  <c r="CD1504" i="2"/>
  <c r="BY1504" i="2"/>
  <c r="CE1504" i="2"/>
  <c r="CA1504" i="2"/>
  <c r="BD1504" i="2"/>
  <c r="T1503" i="2"/>
  <c r="AE1504" i="2"/>
  <c r="AO1504" i="2"/>
  <c r="AJ1504" i="2"/>
  <c r="U1504" i="2"/>
  <c r="Y1504" i="2" s="1"/>
  <c r="AY1504" i="2"/>
  <c r="BC1504" i="2" s="1"/>
  <c r="AT1504" i="2"/>
  <c r="AX1504" i="2" s="1"/>
  <c r="BS1503" i="2"/>
  <c r="M1504" i="2"/>
  <c r="R1504" i="2" s="1"/>
  <c r="BL1504" i="2"/>
  <c r="BZ1504" i="2"/>
  <c r="BK1504" i="2"/>
  <c r="CF1504" i="2"/>
  <c r="N1504" i="2"/>
  <c r="S1504" i="2" s="1"/>
  <c r="BP1504" i="2"/>
  <c r="BO1504" i="2"/>
  <c r="BQ1504" i="2"/>
  <c r="CK1504" i="2" l="1"/>
  <c r="CJ1504" i="2"/>
  <c r="CL1504" i="2"/>
  <c r="AC1505" i="2"/>
  <c r="BF1505" i="2"/>
  <c r="W1505" i="2"/>
  <c r="BI1504" i="2"/>
  <c r="AI1504" i="2"/>
  <c r="BB1505" i="2"/>
  <c r="K1504" i="2"/>
  <c r="P1504" i="2" s="1"/>
  <c r="BW1503" i="2"/>
  <c r="CH1503" i="2" s="1"/>
  <c r="AD1504" i="2"/>
  <c r="AN1504" i="2"/>
  <c r="CC1504" i="2"/>
  <c r="CG1504" i="2" s="1"/>
  <c r="BH1504" i="2"/>
  <c r="F1505" i="2"/>
  <c r="AS1504" i="2"/>
  <c r="BX1504" i="2"/>
  <c r="BN1504" i="2"/>
  <c r="CI1504" i="2" l="1"/>
  <c r="CM1504" i="2" s="1"/>
  <c r="X1505" i="2"/>
  <c r="AW1505" i="2"/>
  <c r="AL1505" i="2"/>
  <c r="BA1505" i="2"/>
  <c r="AH1505" i="2"/>
  <c r="BG1505" i="2"/>
  <c r="AG1505" i="2"/>
  <c r="AQ1505" i="2"/>
  <c r="BU1504" i="2"/>
  <c r="AR1505" i="2"/>
  <c r="AM1505" i="2"/>
  <c r="AV1505" i="2"/>
  <c r="AB1505" i="2"/>
  <c r="BV1504" i="2"/>
  <c r="N1505" i="2" s="1"/>
  <c r="AA1505" i="2"/>
  <c r="Z1505" i="2"/>
  <c r="M1505" i="2"/>
  <c r="BM1504" i="2"/>
  <c r="BR1504" i="2" s="1"/>
  <c r="J1505" i="2"/>
  <c r="BE1505" i="2"/>
  <c r="AP1505" i="2"/>
  <c r="AK1505" i="2"/>
  <c r="BT1504" i="2"/>
  <c r="O1504" i="2"/>
  <c r="S1505" i="2" l="1"/>
  <c r="R1505" i="2"/>
  <c r="BL1505" i="2"/>
  <c r="BZ1505" i="2"/>
  <c r="BZ2" i="2" s="1"/>
  <c r="BK1505" i="2"/>
  <c r="CE1505" i="2"/>
  <c r="CE2" i="2" s="1"/>
  <c r="CF1505" i="2"/>
  <c r="CF2" i="2" s="1"/>
  <c r="CA1505" i="2"/>
  <c r="CA2" i="2" s="1"/>
  <c r="V1505" i="2"/>
  <c r="AU1505" i="2"/>
  <c r="CD1505" i="2" s="1"/>
  <c r="CD2" i="2" s="1"/>
  <c r="AZ1505" i="2"/>
  <c r="BY1505" i="2" s="1"/>
  <c r="BY2" i="2" s="1"/>
  <c r="AF1505" i="2"/>
  <c r="L1505" i="2"/>
  <c r="Q1505" i="2" s="1"/>
  <c r="BD1505" i="2"/>
  <c r="T1504" i="2"/>
  <c r="AE1505" i="2"/>
  <c r="U1505" i="2"/>
  <c r="Y1505" i="2" s="1"/>
  <c r="AT1505" i="2"/>
  <c r="AO1505" i="2"/>
  <c r="AY1505" i="2"/>
  <c r="AJ1505" i="2"/>
  <c r="BS1504" i="2"/>
  <c r="BQ1505" i="2"/>
  <c r="BP1505" i="2"/>
  <c r="CK1505" i="2" l="1"/>
  <c r="CL1505" i="2"/>
  <c r="AX1505" i="2"/>
  <c r="BC1505" i="2"/>
  <c r="BJ1505" i="2"/>
  <c r="BW1504" i="2"/>
  <c r="CH1504" i="2" s="1"/>
  <c r="K1505" i="2"/>
  <c r="P1505" i="2" s="1"/>
  <c r="AN1505" i="2"/>
  <c r="CC1505" i="2"/>
  <c r="B20" i="6"/>
  <c r="B21" i="6" s="1"/>
  <c r="BH1505" i="2"/>
  <c r="AD1505" i="2"/>
  <c r="BV1505" i="2"/>
  <c r="BU1505" i="2"/>
  <c r="AS1505" i="2"/>
  <c r="BX1505" i="2"/>
  <c r="BX2" i="2" s="1"/>
  <c r="B22" i="6" s="1"/>
  <c r="AI1505" i="2"/>
  <c r="BI1505" i="2"/>
  <c r="BN1505" i="2"/>
  <c r="BO1505" i="2"/>
  <c r="CC2" i="2" l="1"/>
  <c r="B23" i="6" s="1"/>
  <c r="CG1505" i="2"/>
  <c r="CI1505" i="2"/>
  <c r="CJ1505" i="2"/>
  <c r="BT1505" i="2"/>
  <c r="BM1505" i="2"/>
  <c r="BR1505" i="2" s="1"/>
  <c r="O1505" i="2"/>
  <c r="CM1505" i="2" l="1"/>
  <c r="T1505" i="2"/>
  <c r="BS1505" i="2"/>
  <c r="BW1505" i="2" s="1"/>
  <c r="CH1505" i="2" s="1"/>
  <c r="CH2" i="2" s="1"/>
  <c r="B24" i="6" s="1"/>
</calcChain>
</file>

<file path=xl/sharedStrings.xml><?xml version="1.0" encoding="utf-8"?>
<sst xmlns="http://schemas.openxmlformats.org/spreadsheetml/2006/main" count="517" uniqueCount="241">
  <si>
    <t>day</t>
  </si>
  <si>
    <t>0-14</t>
  </si>
  <si>
    <t>15-29</t>
  </si>
  <si>
    <t>30-64</t>
  </si>
  <si>
    <t>65+</t>
  </si>
  <si>
    <t>contact probabilities by age group relative</t>
  </si>
  <si>
    <t>year</t>
  </si>
  <si>
    <t>line</t>
  </si>
  <si>
    <t>--</t>
  </si>
  <si>
    <t>col.</t>
  </si>
  <si>
    <t>population</t>
  </si>
  <si>
    <t>https://population.un.org/wpp/Download/Standard/Population/</t>
  </si>
  <si>
    <t>https://population.un.org/wpp/Download/Files/1_Indicators%20(Standard)/EXCEL_FILES/1_Population/WPP2019_POP_F07_1_POPULATION_BY_AGE_BOTH_SEXES.xlsx</t>
  </si>
  <si>
    <t>0-4</t>
  </si>
  <si>
    <t>5-9</t>
  </si>
  <si>
    <t>10-14</t>
  </si>
  <si>
    <t>15-19</t>
  </si>
  <si>
    <t>20-24</t>
  </si>
  <si>
    <t>25-29</t>
  </si>
  <si>
    <t>30-34</t>
  </si>
  <si>
    <t>35-39</t>
  </si>
  <si>
    <t>40-44</t>
  </si>
  <si>
    <t>45-49</t>
  </si>
  <si>
    <t>50-54</t>
  </si>
  <si>
    <t>55-59</t>
  </si>
  <si>
    <t>60-64</t>
  </si>
  <si>
    <t>65-69</t>
  </si>
  <si>
    <t>70-74</t>
  </si>
  <si>
    <t>75-79</t>
  </si>
  <si>
    <t>80-84</t>
  </si>
  <si>
    <t>85-89</t>
  </si>
  <si>
    <t>90-94</t>
  </si>
  <si>
    <t>95-99</t>
  </si>
  <si>
    <t>100+</t>
  </si>
  <si>
    <t>© August 2019 by United Nations, made available under a Creative Commons license CC BY 3.0 IGO: http://creativecommons.org/licenses/by/3.0/igo/</t>
  </si>
  <si>
    <t>combination to age groups here:</t>
  </si>
  <si>
    <t>total</t>
  </si>
  <si>
    <t>in cap</t>
  </si>
  <si>
    <t>in 1000 cap</t>
  </si>
  <si>
    <t>newly infected</t>
  </si>
  <si>
    <t>total infected</t>
  </si>
  <si>
    <t>eff infect factor</t>
  </si>
  <si>
    <t>raw infect factor</t>
  </si>
  <si>
    <t>hospital</t>
  </si>
  <si>
    <t>intensive care</t>
  </si>
  <si>
    <t>death</t>
  </si>
  <si>
    <t>number of initially infected people, age 0-14</t>
  </si>
  <si>
    <t>variables as function of age:</t>
  </si>
  <si>
    <t>age</t>
  </si>
  <si>
    <t>newly with symptoms</t>
  </si>
  <si>
    <t xml:space="preserve">symptoms </t>
  </si>
  <si>
    <t>from</t>
  </si>
  <si>
    <t>to</t>
  </si>
  <si>
    <t>infected</t>
  </si>
  <si>
    <t xml:space="preserve">infected </t>
  </si>
  <si>
    <t>non-symptoms</t>
  </si>
  <si>
    <t>recovered</t>
  </si>
  <si>
    <t>newly recovered from infected</t>
  </si>
  <si>
    <t>newly hospitalized from infected</t>
  </si>
  <si>
    <t>newly intensive care from hospitalized</t>
  </si>
  <si>
    <t>newly recovered from hospitalized</t>
  </si>
  <si>
    <t>hospital recovered</t>
  </si>
  <si>
    <t>intensive recovered</t>
  </si>
  <si>
    <t>newly recovered from intensive care</t>
  </si>
  <si>
    <t>newly died from intensive care</t>
  </si>
  <si>
    <t>total newly recovered</t>
  </si>
  <si>
    <t>susceptible</t>
  </si>
  <si>
    <t>total immune</t>
  </si>
  <si>
    <t>uncontrolled infection factor, fitted to match</t>
  </si>
  <si>
    <t>overall transition probabilities as function of time</t>
  </si>
  <si>
    <t>age-specific transition probabilities</t>
  </si>
  <si>
    <t>sum</t>
  </si>
  <si>
    <t>check</t>
  </si>
  <si>
    <t>note: these values in the blue cells effectively define the population of the  country investigated</t>
  </si>
  <si>
    <t>no symptoms</t>
  </si>
  <si>
    <t>age dependent transition probabilities as function of time</t>
  </si>
  <si>
    <t>eff infection factor</t>
  </si>
  <si>
    <t>alpha</t>
  </si>
  <si>
    <t>0-15</t>
  </si>
  <si>
    <t>15-30</t>
  </si>
  <si>
    <t>30-65</t>
  </si>
  <si>
    <t xml:space="preserve">note: these probabilities only indicate the relative probabilities. </t>
  </si>
  <si>
    <t>the absolute probabilities are scaled to result in the overall transition probabilities.</t>
  </si>
  <si>
    <t>alpha_i</t>
  </si>
  <si>
    <t>UN world population prospects, 2019 revision, population by age group</t>
  </si>
  <si>
    <t>Version</t>
  </si>
  <si>
    <t>%</t>
  </si>
  <si>
    <t xml:space="preserve">   </t>
  </si>
  <si>
    <t>limiting indices languages</t>
  </si>
  <si>
    <t>1 - English, 2 - Deutsch, other - English</t>
  </si>
  <si>
    <t>1 - English, 2 - Deutsch, 3 - Français, other - English</t>
  </si>
  <si>
    <t>text in chosen language</t>
  </si>
  <si>
    <t>1 - English</t>
  </si>
  <si>
    <t>2 - Deutsch</t>
  </si>
  <si>
    <t>3 - Français</t>
  </si>
  <si>
    <t>scenario settings</t>
  </si>
  <si>
    <t>Szenario-Einstellungen</t>
  </si>
  <si>
    <t>value</t>
  </si>
  <si>
    <t>Wert</t>
  </si>
  <si>
    <t>Urheberrecht</t>
  </si>
  <si>
    <t>comments</t>
  </si>
  <si>
    <t>COVID-19 Simulator</t>
  </si>
  <si>
    <t>COVID-19-Simulator</t>
  </si>
  <si>
    <t>Attribution, citation: COVID-19 Simulator, Andreas Pfennig, University of Liège, Department of Chemical Engineering, https://www.chemeng.uliege.be/Pfennig, www.vision3000.eu</t>
  </si>
  <si>
    <t>Namensnennung, Zitierung: COVID-19-Simulator, Andreas Pfennig, Université de Liège, Departement of Chemical Engineering, https://www.chemeng.uliege.be/Pfennig, www.vision3000.eu</t>
  </si>
  <si>
    <t>Disclaimer</t>
  </si>
  <si>
    <t>This Excel file does not allow to quantitatively predict the future development of the COVID-19 pandemic. This is currently not possible in principle, because the parameters describing COVID-19 together with societal intercations quantitatively are missing. It is rather a tool that allows some insight into how a pandemic generally behaves, where the influencing parameters have been chosen such that they roughly mimic COVID-19 behavior. No guarantee is given for absense of any errors. Thus this tool does explicitly not allow any quantitative description of political or societal measures. Since this Excel file also does not allow spatial resolution the development of hotspots and the resulting consequences cannot be depicted.</t>
  </si>
  <si>
    <t>Diese Excel-Datei erlaubt keine quantitative Vorhersage der zukünftigen Entwicklung der COVID-19-Pandemie. Dies ist derzeit prinzipiell nicht möglich, da die Parameter fehlen, die COVID-19 sowie gesellschaftliche Zusammenhänge quantitativ beschreiben. Es handelt sich vielmehr um ein Hilfsmittel, das einen gewissen Einblick in das allgemeine Verhalten einer Pandemie ermöglicht, wobei die Einflussparameter so gewählt wurden, dass sie das Verhalten von COVID-19 grob nachbilden. Es wird keine Garantie für die Abwesenheit von Fehlern gegeben. Daher erlaubt dieses Instrument ausdrücklich keine quantitative Beschreibung politischer oder gesellschaftlicher Maßnahmen. Da diese Excel-Datei auch keine räumliche Auflösung erlaubt, können die Entwicklung von Hotspots und die sich daraus ergebenden Konsequenzen nicht dargestellt werden.</t>
  </si>
  <si>
    <t>Copyright</t>
  </si>
  <si>
    <t>Author: Andreas Pfennig. Details and disclaimer see here.</t>
  </si>
  <si>
    <t>Autor: Andreas Pfennig. Details und Disclaimer finden Sie hier.</t>
  </si>
  <si>
    <t>language</t>
  </si>
  <si>
    <t>Sprache</t>
  </si>
  <si>
    <t>other variables</t>
  </si>
  <si>
    <t>units</t>
  </si>
  <si>
    <t>scale and values for control panel</t>
  </si>
  <si>
    <t>minimum seasonal basic reproduction number R0</t>
  </si>
  <si>
    <t>maximale saisonale Basis-Reproduktionszahl R0</t>
  </si>
  <si>
    <t>maximum seasonal basic reproduction number R0</t>
  </si>
  <si>
    <t>minimale saisonale Basis-Reproduktionszahl R0</t>
  </si>
  <si>
    <t>if the minimum and maximum are identical, no seasonal dependence is realized</t>
  </si>
  <si>
    <t>limited to maximum R0</t>
  </si>
  <si>
    <t>scale for maximum seasonal basic reproduction number R0</t>
  </si>
  <si>
    <t>scale minimum seasonal basic reproduction number R0</t>
  </si>
  <si>
    <t>unscaled R0 contribution</t>
  </si>
  <si>
    <t>infecting incl. R0</t>
  </si>
  <si>
    <t>start</t>
  </si>
  <si>
    <t>R0_rel</t>
  </si>
  <si>
    <t>month</t>
  </si>
  <si>
    <t>since 8.3.20</t>
  </si>
  <si>
    <t>Diese Excel-Datei wird unter der folgenden Lizenz zur Verfügung gestellt: Namensnennung - ShareAlike 4.0 International (CC BY-SA 4.0). Dies gilt auch für Daten, die mit diesem Excel erstellt werden. Falls Sie dieses Tool oder Daten in größerem Umfang kommerziell nutzen möchten, kontaktieren Sie mich bitte.</t>
  </si>
  <si>
    <t>This excel file is supplied under the following license: Attribution-ShareAlike 4.0 International (CC BY-SA 4.0). This also applies for data that are generated with this excel. In case you would like to use this tool or the data comemrcially on larger scale, please contact me.</t>
  </si>
  <si>
    <t>Die Simulation is umgesetzt basierend auf: Heiden, M., Buchholz, U.: Modellierung von Beispielszenarien der SARS-CoV-2-Epidemie 2020 in Deutschland. DOI 10.25646/6571.2, http://dx.doi.org/10.25646/6571.2</t>
  </si>
  <si>
    <t>The simulation is realized based on: Heiden, M., Buchholz, U.: Modellierung von Beispielszenarien der SARS-CoV-2-Epidemie 2020 in Deutschland. DOI 10..25646/6571.2, http://dx.doi.org/10.25646/6571.2</t>
  </si>
  <si>
    <t>fraction of base immune in population</t>
  </si>
  <si>
    <t>Anteil Basis-Immuner in der Bevölkerung</t>
  </si>
  <si>
    <t>scale of base immune in population</t>
  </si>
  <si>
    <t>months after which acquired immunity is lost</t>
  </si>
  <si>
    <t>Monate, nachdem erworbene Immunität verloren wird</t>
  </si>
  <si>
    <t>months, after which acquired immunity is lost</t>
  </si>
  <si>
    <t>months</t>
  </si>
  <si>
    <t>age-dependence of transitions scaled 0 to 1</t>
  </si>
  <si>
    <t>Altersabhängigkeit der Übergänge skaliert 0 bis 1</t>
  </si>
  <si>
    <t>scale age-dependence of transition probabilities</t>
  </si>
  <si>
    <t>slider scale age-dependence of transition probabilities</t>
  </si>
  <si>
    <t>overall probabilities (informative)</t>
  </si>
  <si>
    <t>no age dependence:</t>
  </si>
  <si>
    <t>full age dependence:</t>
  </si>
  <si>
    <t>scaled age dependece:</t>
  </si>
  <si>
    <t>overall death rate relative to infected</t>
  </si>
  <si>
    <t>Gesamt-Sterberate bezogen auf Infizierte</t>
  </si>
  <si>
    <t>scale overall death rate relative to infected</t>
  </si>
  <si>
    <t>fraction of infected without symptoms, age 0 to 30</t>
  </si>
  <si>
    <t>Anteil Infiztierter ohne Symptome im Alter 0 bis 30</t>
  </si>
  <si>
    <t>scale fraction of infected without symptoms, age 0 to 30</t>
  </si>
  <si>
    <t>counter-measures</t>
  </si>
  <si>
    <t>Gegenmaßnahmen</t>
  </si>
  <si>
    <t>isolated fraction of people with symptoms</t>
  </si>
  <si>
    <t>scale isolated fraction of people with symptoms</t>
  </si>
  <si>
    <t>isolierter Anteil von Personen mit Symptomen</t>
  </si>
  <si>
    <t>scale reducing contact over all age groups</t>
  </si>
  <si>
    <t>factor educing contact over all age groups</t>
  </si>
  <si>
    <t>scale reducing contact between older and younger</t>
  </si>
  <si>
    <t>factor reducing contact between older and younger</t>
  </si>
  <si>
    <t>scale reducing contact between older</t>
  </si>
  <si>
    <t>factor reducing contact between older</t>
  </si>
  <si>
    <t>benötigte Intensivbetten</t>
  </si>
  <si>
    <t>required intensive-care beds</t>
  </si>
  <si>
    <t>total in intensive care</t>
  </si>
  <si>
    <t>total hospitalized</t>
  </si>
  <si>
    <t>benötigte Krankenhausbetten (inkl. Intensivbetten)</t>
  </si>
  <si>
    <t>required hospital beds (incl. intensive care)</t>
  </si>
  <si>
    <t>imported cases</t>
  </si>
  <si>
    <t>pro Tag</t>
  </si>
  <si>
    <t>per day</t>
  </si>
  <si>
    <t>scale for imported cases</t>
  </si>
  <si>
    <t>imported newly infected cases</t>
  </si>
  <si>
    <t>importierte frisch infizierte Fälle</t>
  </si>
  <si>
    <t>days</t>
  </si>
  <si>
    <t>Tage</t>
  </si>
  <si>
    <t>lag time for counter measures</t>
  </si>
  <si>
    <t>Verzögerung der Gegenmaßnahmen</t>
  </si>
  <si>
    <t>non-dependent</t>
  </si>
  <si>
    <t>Tage bis COVID-19 besiegt ist</t>
  </si>
  <si>
    <t>days until COVID-19 is defeated</t>
  </si>
  <si>
    <t>days of COVID-19</t>
  </si>
  <si>
    <t>delay until counter measures are taken</t>
  </si>
  <si>
    <t>never</t>
  </si>
  <si>
    <t>nie</t>
  </si>
  <si>
    <t>kids and teenagers are included in the measures</t>
  </si>
  <si>
    <t>0 - no, 1 - yes</t>
  </si>
  <si>
    <t>Gegenmaßnahmen inkl. Kinder und Jugendliche</t>
  </si>
  <si>
    <t>counter measures incl. kids and teenagers</t>
  </si>
  <si>
    <t>yes</t>
  </si>
  <si>
    <t>no</t>
  </si>
  <si>
    <t>Ja</t>
  </si>
  <si>
    <t>Nein</t>
  </si>
  <si>
    <t>0 to 14 old</t>
  </si>
  <si>
    <t>0 bis 14 alt</t>
  </si>
  <si>
    <t>15 to 29 old</t>
  </si>
  <si>
    <t>30 to 64 old</t>
  </si>
  <si>
    <t>65+ old</t>
  </si>
  <si>
    <t>15 bis 29 alt</t>
  </si>
  <si>
    <t>30 bis 64 alt</t>
  </si>
  <si>
    <t>65+ alt</t>
  </si>
  <si>
    <t>thousands</t>
  </si>
  <si>
    <t>Tausende</t>
  </si>
  <si>
    <t>daily newly infected</t>
  </si>
  <si>
    <t>täglich Neuinfizierte</t>
  </si>
  <si>
    <t>daily died</t>
  </si>
  <si>
    <t>täglich Verstorbene</t>
  </si>
  <si>
    <t>age-distribution died</t>
  </si>
  <si>
    <t>Altersverteilung Verstorbene</t>
  </si>
  <si>
    <t>fraction immune</t>
  </si>
  <si>
    <t>Anteil Immune</t>
  </si>
  <si>
    <t>results for 3 years</t>
  </si>
  <si>
    <t>Ergebnisse über 3 Jahre</t>
  </si>
  <si>
    <t>limit zero of newly infected</t>
  </si>
  <si>
    <t>Monate</t>
  </si>
  <si>
    <t>initial number of infected at day 0</t>
  </si>
  <si>
    <t>www.vision3000.eu</t>
  </si>
  <si>
    <t>effective reproduction number R_eff</t>
  </si>
  <si>
    <t>effektive Reproduktionszahl R_eff</t>
  </si>
  <si>
    <t>Gesamtzahl der Verstorbenen</t>
  </si>
  <si>
    <t>total number of deaths</t>
  </si>
  <si>
    <t>total number of deaths without imported cases</t>
  </si>
  <si>
    <t>Gesamtzahl der Verstorbenen ohne importierte Fälle</t>
  </si>
  <si>
    <t>relative</t>
  </si>
  <si>
    <t>Reduktion der Übertragung aller Altersgruppen um</t>
  </si>
  <si>
    <t>Reduktion der Übertragung unter Älteren um</t>
  </si>
  <si>
    <t>reduction of transmissions between older and younger by</t>
  </si>
  <si>
    <t>reduction of transmissions among older by</t>
  </si>
  <si>
    <t>reduction of transmissions of all age groups by</t>
  </si>
  <si>
    <t>Reduktion der Übertr. zwischen Älteren &amp; Jüngeren um</t>
  </si>
  <si>
    <t>sources</t>
  </si>
  <si>
    <t>Quellen</t>
  </si>
  <si>
    <t>The Epidemiological Characteristics of an Outbreak of 2019 Novel Coronavirus Diseases (COVID-19) - China, 2020. China CDC Weekly, Vol. 2 / No. 8, 113-122. https://doi.org/10.3760/cma.j.issn.0254-6450.2020.02.003</t>
  </si>
  <si>
    <t>S. Ruan: Likelihood of survival of coronavirus disease 2019. The Lances, Infectious Diseases, March 30, 2020. https://doi.org/10.1016/S1473-3099(20)30257-7</t>
  </si>
  <si>
    <t>He, X. et al., 2020: Temporal dynamics in viral shedding and transmissibility of COVID-19. https://doi.org/10.1101/2020.03.15.20036707</t>
  </si>
  <si>
    <t xml:space="preserve">age-dependent mortality and time-dependent infectiveness roughly after: </t>
  </si>
  <si>
    <t>altersabhängige Mortalität und zeitabhängige Infektiosität etwa nach: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</si>
</sst>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0000"/>
    <numFmt numFmtId="166" formatCode="0.0000000"/>
    <numFmt numFmtId="167" formatCode="0.0"/>
    <numFmt numFmtId="168" formatCode="0.0%"/>
    <numFmt numFmtId="169" formatCode="0.0000%"/>
    <numFmt numFmtId="170" formatCode="0.0000"/>
  </numFmts>
  <fonts count="12" x14ac:knownFonts="1">
    <font>
      <sz val="11"/>
      <color theme="1"/>
      <name val="Calibri"/>
      <family val="2"/>
      <scheme val="minor"/>
    </font>
    <font>
      <sz val="11"/>
      <color theme="1"/>
      <name val="Calibri"/>
      <family val="2"/>
      <scheme val="minor"/>
    </font>
    <font>
      <sz val="12"/>
      <color theme="1"/>
      <name val="Calibri"/>
      <family val="2"/>
      <scheme val="minor"/>
    </font>
    <font>
      <b/>
      <sz val="18"/>
      <color theme="1"/>
      <name val="Calibri"/>
      <family val="2"/>
      <scheme val="minor"/>
    </font>
    <font>
      <u/>
      <sz val="11"/>
      <color theme="10"/>
      <name val="Calibri"/>
      <family val="2"/>
      <scheme val="minor"/>
    </font>
    <font>
      <b/>
      <sz val="12"/>
      <color theme="1"/>
      <name val="Calibri"/>
      <family val="2"/>
      <scheme val="minor"/>
    </font>
    <font>
      <sz val="14"/>
      <color theme="1"/>
      <name val="Calibri"/>
      <family val="2"/>
      <scheme val="minor"/>
    </font>
    <font>
      <b/>
      <sz val="12"/>
      <color rgb="FFFF0000"/>
      <name val="Calibri"/>
      <family val="2"/>
      <scheme val="minor"/>
    </font>
    <font>
      <b/>
      <sz val="12"/>
      <color rgb="FF0000FF"/>
      <name val="Calibri"/>
      <family val="2"/>
      <scheme val="minor"/>
    </font>
    <font>
      <b/>
      <sz val="16"/>
      <color theme="1"/>
      <name val="Calibri"/>
      <family val="2"/>
      <scheme val="minor"/>
    </font>
    <font>
      <b/>
      <sz val="11"/>
      <color theme="1"/>
      <name val="Calibri"/>
      <family val="2"/>
      <scheme val="minor"/>
    </font>
    <font>
      <b/>
      <sz val="16"/>
      <color rgb="FF002060"/>
      <name val="Calibri"/>
      <family val="2"/>
      <scheme val="minor"/>
    </font>
  </fonts>
  <fills count="7">
    <fill>
      <patternFill patternType="none"/>
    </fill>
    <fill>
      <patternFill patternType="gray125"/>
    </fill>
    <fill>
      <patternFill patternType="solid">
        <fgColor theme="5"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6" tint="0.79998168889431442"/>
        <bgColor indexed="64"/>
      </patternFill>
    </fill>
  </fills>
  <borders count="2">
    <border>
      <left/>
      <right/>
      <top/>
      <bottom/>
      <diagonal/>
    </border>
    <border>
      <left/>
      <right/>
      <top style="thick">
        <color auto="1"/>
      </top>
      <bottom style="thick">
        <color auto="1"/>
      </bottom>
      <diagonal/>
    </border>
  </borders>
  <cellStyleXfs count="3">
    <xf numFmtId="0" fontId="0" fillId="0" borderId="0"/>
    <xf numFmtId="9" fontId="1" fillId="0" borderId="0" applyFont="0" applyFill="0" applyBorder="0" applyAlignment="0" applyProtection="0"/>
    <xf numFmtId="0" fontId="4" fillId="0" borderId="0" applyNumberFormat="0" applyFill="0" applyBorder="0" applyAlignment="0" applyProtection="0"/>
  </cellStyleXfs>
  <cellXfs count="98">
    <xf numFmtId="0" fontId="0" fillId="0" borderId="0" xfId="0"/>
    <xf numFmtId="0" fontId="0" fillId="2" borderId="0" xfId="0" applyFill="1"/>
    <xf numFmtId="0" fontId="0" fillId="3" borderId="0" xfId="0" applyFill="1"/>
    <xf numFmtId="164" fontId="0" fillId="0" borderId="0" xfId="0" applyNumberFormat="1"/>
    <xf numFmtId="1" fontId="0" fillId="0" borderId="0" xfId="0" applyNumberFormat="1"/>
    <xf numFmtId="0" fontId="0" fillId="0" borderId="0" xfId="0" quotePrefix="1"/>
    <xf numFmtId="164" fontId="0" fillId="0" borderId="0" xfId="0" quotePrefix="1" applyNumberFormat="1"/>
    <xf numFmtId="1" fontId="0" fillId="0" borderId="0" xfId="0" quotePrefix="1" applyNumberFormat="1"/>
    <xf numFmtId="0" fontId="0" fillId="0" borderId="1" xfId="0" applyBorder="1"/>
    <xf numFmtId="1" fontId="0" fillId="0" borderId="1" xfId="0" applyNumberFormat="1" applyBorder="1"/>
    <xf numFmtId="1" fontId="0" fillId="4" borderId="0" xfId="0" applyNumberFormat="1" applyFill="1"/>
    <xf numFmtId="1" fontId="0" fillId="4" borderId="0" xfId="0" quotePrefix="1" applyNumberFormat="1" applyFill="1"/>
    <xf numFmtId="1" fontId="0" fillId="4" borderId="1" xfId="0" applyNumberFormat="1" applyFill="1" applyBorder="1"/>
    <xf numFmtId="0" fontId="0" fillId="4" borderId="0" xfId="0" applyFill="1"/>
    <xf numFmtId="0" fontId="0" fillId="4" borderId="1" xfId="0" applyFill="1" applyBorder="1"/>
    <xf numFmtId="0" fontId="0" fillId="4" borderId="0" xfId="0" quotePrefix="1" applyFill="1"/>
    <xf numFmtId="164" fontId="0" fillId="4" borderId="0" xfId="0" quotePrefix="1" applyNumberFormat="1" applyFill="1"/>
    <xf numFmtId="0" fontId="0" fillId="0" borderId="0" xfId="0" applyFill="1"/>
    <xf numFmtId="166" fontId="0" fillId="0" borderId="0" xfId="0" applyNumberFormat="1"/>
    <xf numFmtId="0" fontId="0" fillId="0" borderId="0" xfId="0" applyBorder="1"/>
    <xf numFmtId="1" fontId="0" fillId="0" borderId="0" xfId="0" applyNumberFormat="1" applyBorder="1"/>
    <xf numFmtId="0" fontId="0" fillId="4" borderId="0" xfId="0" applyFill="1" applyBorder="1"/>
    <xf numFmtId="1" fontId="0" fillId="4" borderId="0" xfId="0" applyNumberFormat="1" applyFill="1" applyBorder="1"/>
    <xf numFmtId="0" fontId="0" fillId="5" borderId="0" xfId="0" applyFill="1"/>
    <xf numFmtId="0" fontId="3" fillId="0" borderId="0" xfId="0" applyFont="1" applyAlignment="1" applyProtection="1">
      <alignment vertical="center"/>
    </xf>
    <xf numFmtId="0" fontId="2" fillId="0" borderId="0" xfId="0" applyFont="1" applyFill="1" applyAlignment="1" applyProtection="1">
      <alignment vertical="center"/>
    </xf>
    <xf numFmtId="2" fontId="2" fillId="0" borderId="0" xfId="0" quotePrefix="1" applyNumberFormat="1" applyFont="1" applyFill="1" applyAlignment="1" applyProtection="1">
      <alignment vertical="center"/>
    </xf>
    <xf numFmtId="0" fontId="2" fillId="0" borderId="0" xfId="0" applyFont="1" applyAlignment="1" applyProtection="1">
      <alignment vertical="center"/>
    </xf>
    <xf numFmtId="14" fontId="2" fillId="0" borderId="0" xfId="0" applyNumberFormat="1" applyFont="1" applyAlignment="1" applyProtection="1">
      <alignment vertical="center"/>
    </xf>
    <xf numFmtId="0" fontId="5" fillId="0" borderId="0" xfId="0" applyFont="1" applyAlignment="1" applyProtection="1">
      <alignment vertical="center"/>
    </xf>
    <xf numFmtId="0" fontId="2" fillId="0" borderId="0" xfId="0" applyFont="1" applyAlignment="1" applyProtection="1">
      <alignment horizontal="right" vertical="center"/>
    </xf>
    <xf numFmtId="0" fontId="2" fillId="5" borderId="0" xfId="0" applyFont="1" applyFill="1" applyAlignment="1" applyProtection="1">
      <alignment vertical="center"/>
      <protection locked="0"/>
    </xf>
    <xf numFmtId="0" fontId="2" fillId="3" borderId="0" xfId="0" applyFont="1" applyFill="1" applyAlignment="1" applyProtection="1">
      <alignment vertical="center"/>
    </xf>
    <xf numFmtId="0" fontId="2" fillId="3" borderId="0" xfId="0" quotePrefix="1" applyFont="1" applyFill="1" applyAlignment="1" applyProtection="1">
      <alignment vertical="center"/>
    </xf>
    <xf numFmtId="0" fontId="6" fillId="0" borderId="0" xfId="0" applyFont="1" applyAlignment="1" applyProtection="1">
      <alignment vertical="center"/>
    </xf>
    <xf numFmtId="0" fontId="6" fillId="0" borderId="0" xfId="0" applyFont="1" applyFill="1" applyAlignment="1" applyProtection="1">
      <alignment vertical="center"/>
    </xf>
    <xf numFmtId="2" fontId="2" fillId="3" borderId="0" xfId="0" applyNumberFormat="1" applyFont="1" applyFill="1" applyAlignment="1" applyProtection="1">
      <alignment vertical="center"/>
    </xf>
    <xf numFmtId="1" fontId="2" fillId="3" borderId="0" xfId="0" applyNumberFormat="1" applyFont="1" applyFill="1" applyAlignment="1" applyProtection="1">
      <alignment vertical="center"/>
    </xf>
    <xf numFmtId="0" fontId="6" fillId="3" borderId="0" xfId="0" applyFont="1" applyFill="1" applyAlignment="1" applyProtection="1">
      <alignment vertical="center"/>
    </xf>
    <xf numFmtId="167" fontId="2" fillId="3" borderId="0" xfId="0" applyNumberFormat="1" applyFont="1" applyFill="1" applyAlignment="1" applyProtection="1">
      <alignment vertical="center"/>
    </xf>
    <xf numFmtId="0" fontId="5" fillId="0" borderId="0" xfId="0" applyFont="1" applyFill="1" applyAlignment="1" applyProtection="1">
      <alignment horizontal="left"/>
    </xf>
    <xf numFmtId="1" fontId="2" fillId="0" borderId="0" xfId="0" applyNumberFormat="1" applyFont="1" applyFill="1" applyAlignment="1" applyProtection="1">
      <alignment vertical="center"/>
    </xf>
    <xf numFmtId="0" fontId="0" fillId="0" borderId="0" xfId="0" applyFill="1" applyAlignment="1">
      <alignment vertical="center" wrapText="1"/>
    </xf>
    <xf numFmtId="0" fontId="2" fillId="0" borderId="0" xfId="0" applyFont="1" applyAlignment="1" applyProtection="1">
      <alignment vertical="center" wrapText="1"/>
    </xf>
    <xf numFmtId="0" fontId="2" fillId="0" borderId="0" xfId="0" applyFont="1" applyAlignment="1">
      <alignment wrapText="1"/>
    </xf>
    <xf numFmtId="0" fontId="0" fillId="0" borderId="0" xfId="0" applyFont="1" applyAlignment="1" applyProtection="1">
      <alignment wrapText="1"/>
      <protection locked="0"/>
    </xf>
    <xf numFmtId="0" fontId="2" fillId="0" borderId="0" xfId="0" applyFont="1" applyAlignment="1" applyProtection="1">
      <alignment wrapText="1"/>
      <protection locked="0"/>
    </xf>
    <xf numFmtId="0" fontId="2" fillId="0" borderId="0" xfId="0" applyFont="1"/>
    <xf numFmtId="0" fontId="0" fillId="0" borderId="0" xfId="0" applyFont="1" applyAlignment="1" applyProtection="1">
      <alignment vertical="center"/>
    </xf>
    <xf numFmtId="0" fontId="0" fillId="0" borderId="0" xfId="0" applyFont="1" applyAlignment="1" applyProtection="1">
      <alignment vertical="center" wrapText="1"/>
      <protection locked="0"/>
    </xf>
    <xf numFmtId="0" fontId="0" fillId="0" borderId="0" xfId="0" applyFont="1" applyFill="1" applyAlignment="1" applyProtection="1">
      <alignment vertical="center" wrapText="1"/>
      <protection locked="0"/>
    </xf>
    <xf numFmtId="170" fontId="0" fillId="0" borderId="0" xfId="0" applyNumberFormat="1" applyFont="1" applyAlignment="1">
      <alignment wrapText="1"/>
    </xf>
    <xf numFmtId="0" fontId="2" fillId="0" borderId="0" xfId="0" applyFont="1" applyAlignment="1"/>
    <xf numFmtId="0" fontId="0" fillId="0" borderId="0" xfId="0" applyFont="1" applyAlignment="1" applyProtection="1">
      <alignment horizontal="left" wrapText="1"/>
      <protection locked="0"/>
    </xf>
    <xf numFmtId="0" fontId="0" fillId="0" borderId="0" xfId="0" applyFont="1" applyAlignment="1" applyProtection="1">
      <alignment vertical="top" wrapText="1"/>
      <protection locked="0"/>
    </xf>
    <xf numFmtId="0" fontId="5" fillId="0" borderId="0" xfId="0" applyFont="1"/>
    <xf numFmtId="0" fontId="2" fillId="0" borderId="0" xfId="0" quotePrefix="1" applyFont="1"/>
    <xf numFmtId="14" fontId="0" fillId="0" borderId="0" xfId="0" quotePrefix="1" applyNumberFormat="1"/>
    <xf numFmtId="170" fontId="0" fillId="0" borderId="0" xfId="0" applyNumberFormat="1"/>
    <xf numFmtId="170" fontId="0" fillId="0" borderId="0" xfId="0" quotePrefix="1" applyNumberFormat="1"/>
    <xf numFmtId="170" fontId="0" fillId="0" borderId="0" xfId="0" applyNumberFormat="1" applyBorder="1"/>
    <xf numFmtId="170" fontId="0" fillId="0" borderId="1" xfId="0" applyNumberFormat="1" applyBorder="1"/>
    <xf numFmtId="165" fontId="0" fillId="3" borderId="0" xfId="0" applyNumberFormat="1" applyFill="1"/>
    <xf numFmtId="0" fontId="9" fillId="0" borderId="0" xfId="0" applyFont="1" applyAlignment="1">
      <alignment wrapText="1"/>
    </xf>
    <xf numFmtId="10" fontId="2" fillId="3" borderId="0" xfId="0" quotePrefix="1" applyNumberFormat="1" applyFont="1" applyFill="1" applyAlignment="1" applyProtection="1">
      <alignment vertical="center"/>
    </xf>
    <xf numFmtId="0" fontId="10" fillId="0" borderId="0" xfId="0" applyFont="1"/>
    <xf numFmtId="0" fontId="5" fillId="0" borderId="0" xfId="0" applyFont="1" applyFill="1" applyAlignment="1" applyProtection="1">
      <alignment vertical="center"/>
    </xf>
    <xf numFmtId="0" fontId="2" fillId="0" borderId="0" xfId="0" quotePrefix="1" applyFont="1" applyFill="1" applyAlignment="1" applyProtection="1">
      <alignment vertical="center"/>
    </xf>
    <xf numFmtId="0" fontId="7" fillId="0" borderId="0" xfId="0" applyFont="1" applyAlignment="1" applyProtection="1">
      <alignment vertical="top" wrapText="1"/>
    </xf>
    <xf numFmtId="169" fontId="8" fillId="0" borderId="0" xfId="1" applyNumberFormat="1" applyFont="1" applyFill="1" applyAlignment="1" applyProtection="1">
      <alignment vertical="top" wrapText="1"/>
    </xf>
    <xf numFmtId="0" fontId="2" fillId="6" borderId="0" xfId="0" applyFont="1" applyFill="1" applyAlignment="1" applyProtection="1">
      <alignment vertical="center"/>
    </xf>
    <xf numFmtId="2" fontId="2" fillId="6" borderId="0" xfId="0" applyNumberFormat="1" applyFont="1" applyFill="1" applyAlignment="1" applyProtection="1">
      <alignment vertical="center"/>
    </xf>
    <xf numFmtId="0" fontId="2" fillId="6" borderId="0" xfId="0" quotePrefix="1" applyFont="1" applyFill="1" applyAlignment="1" applyProtection="1">
      <alignment vertical="center"/>
    </xf>
    <xf numFmtId="1" fontId="2" fillId="6" borderId="0" xfId="1" applyNumberFormat="1" applyFont="1" applyFill="1" applyAlignment="1" applyProtection="1">
      <alignment vertical="center"/>
    </xf>
    <xf numFmtId="168" fontId="2" fillId="6" borderId="0" xfId="1" quotePrefix="1" applyNumberFormat="1" applyFont="1" applyFill="1" applyAlignment="1" applyProtection="1">
      <alignment vertical="center"/>
    </xf>
    <xf numFmtId="0" fontId="6" fillId="6" borderId="0" xfId="0" applyFont="1" applyFill="1" applyAlignment="1" applyProtection="1">
      <alignment vertical="center"/>
    </xf>
    <xf numFmtId="167" fontId="2" fillId="6" borderId="0" xfId="0" applyNumberFormat="1" applyFont="1" applyFill="1" applyAlignment="1" applyProtection="1">
      <alignment vertical="center"/>
    </xf>
    <xf numFmtId="0" fontId="2" fillId="6" borderId="0" xfId="0" applyFont="1" applyFill="1" applyAlignment="1" applyProtection="1">
      <alignment horizontal="right" vertical="center"/>
    </xf>
    <xf numFmtId="0" fontId="2" fillId="6" borderId="0" xfId="0" applyFont="1" applyFill="1" applyAlignment="1" applyProtection="1">
      <alignment horizontal="left"/>
    </xf>
    <xf numFmtId="1" fontId="2" fillId="6" borderId="0" xfId="0" applyNumberFormat="1" applyFont="1" applyFill="1" applyAlignment="1" applyProtection="1">
      <alignment vertical="center"/>
    </xf>
    <xf numFmtId="164" fontId="0" fillId="0" borderId="1" xfId="0" applyNumberFormat="1" applyBorder="1"/>
    <xf numFmtId="0" fontId="0" fillId="6" borderId="0" xfId="0" applyFill="1"/>
    <xf numFmtId="1" fontId="0" fillId="6" borderId="0" xfId="0" applyNumberFormat="1" applyFill="1"/>
    <xf numFmtId="0" fontId="0" fillId="6" borderId="0" xfId="0" applyFill="1" applyBorder="1"/>
    <xf numFmtId="0" fontId="0" fillId="6" borderId="1" xfId="0" applyFill="1" applyBorder="1"/>
    <xf numFmtId="1" fontId="0" fillId="6" borderId="0" xfId="0" quotePrefix="1" applyNumberFormat="1" applyFill="1"/>
    <xf numFmtId="1" fontId="0" fillId="6" borderId="1" xfId="0" applyNumberFormat="1" applyFill="1" applyBorder="1"/>
    <xf numFmtId="1" fontId="0" fillId="6" borderId="0" xfId="0" applyNumberFormat="1" applyFill="1" applyBorder="1"/>
    <xf numFmtId="164" fontId="0" fillId="6" borderId="0" xfId="0" quotePrefix="1" applyNumberFormat="1" applyFill="1"/>
    <xf numFmtId="165" fontId="0" fillId="6" borderId="0" xfId="0" applyNumberFormat="1" applyFill="1"/>
    <xf numFmtId="0" fontId="0" fillId="0" borderId="0" xfId="0" applyFill="1" applyAlignment="1">
      <alignment horizontal="right"/>
    </xf>
    <xf numFmtId="165" fontId="0" fillId="6" borderId="1" xfId="0" applyNumberFormat="1" applyFill="1" applyBorder="1"/>
    <xf numFmtId="0" fontId="11" fillId="0" borderId="0" xfId="2" applyFont="1" applyAlignment="1" applyProtection="1">
      <alignment vertical="center"/>
    </xf>
    <xf numFmtId="0" fontId="2" fillId="3" borderId="0" xfId="0" applyFont="1" applyFill="1" applyAlignment="1" applyProtection="1">
      <alignment horizontal="left"/>
    </xf>
    <xf numFmtId="1" fontId="2" fillId="6" borderId="0" xfId="0" applyNumberFormat="1" applyFont="1" applyFill="1" applyAlignment="1" applyProtection="1">
      <alignment horizontal="right" vertical="center"/>
    </xf>
    <xf numFmtId="1" fontId="2" fillId="3" borderId="0" xfId="0" applyNumberFormat="1" applyFont="1" applyFill="1" applyAlignment="1" applyProtection="1">
      <alignment vertical="center" wrapText="1"/>
    </xf>
    <xf numFmtId="0" fontId="4" fillId="0" borderId="0" xfId="2" applyFill="1" applyAlignment="1" applyProtection="1">
      <alignment vertical="center"/>
      <protection locked="0" hidden="1"/>
    </xf>
    <xf numFmtId="0" fontId="2" fillId="0" borderId="0" xfId="0" applyFont="1" applyProtection="1">
      <protection locked="0"/>
    </xf>
  </cellXfs>
  <cellStyles count="3">
    <cellStyle name="Link" xfId="2" builtinId="8"/>
    <cellStyle name="Prozent" xfId="1"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FD181E0-5E2F-11CE-A449-00AA004A803D}" ax:persistence="persistStreamInit" r:id="rId1"/>
</file>

<file path=xl/activeX/activeX10.xml><?xml version="1.0" encoding="utf-8"?>
<ax:ocx xmlns:ax="http://schemas.microsoft.com/office/2006/activeX" xmlns:r="http://schemas.openxmlformats.org/officeDocument/2006/relationships" ax:classid="{DFD181E0-5E2F-11CE-A449-00AA004A803D}" ax:persistence="persistStreamInit" r:id="rId1"/>
</file>

<file path=xl/activeX/activeX11.xml><?xml version="1.0" encoding="utf-8"?>
<ax:ocx xmlns:ax="http://schemas.microsoft.com/office/2006/activeX" xmlns:r="http://schemas.openxmlformats.org/officeDocument/2006/relationships" ax:classid="{DFD181E0-5E2F-11CE-A449-00AA004A803D}" ax:persistence="persistStreamInit" r:id="rId1"/>
</file>

<file path=xl/activeX/activeX12.xml><?xml version="1.0" encoding="utf-8"?>
<ax:ocx xmlns:ax="http://schemas.microsoft.com/office/2006/activeX" xmlns:r="http://schemas.openxmlformats.org/officeDocument/2006/relationships" ax:classid="{DFD181E0-5E2F-11CE-A449-00AA004A803D}" ax:persistence="persistStreamInit" r:id="rId1"/>
</file>

<file path=xl/activeX/activeX13.xml><?xml version="1.0" encoding="utf-8"?>
<ax:ocx xmlns:ax="http://schemas.microsoft.com/office/2006/activeX" xmlns:r="http://schemas.openxmlformats.org/officeDocument/2006/relationships" ax:classid="{DFD181E0-5E2F-11CE-A449-00AA004A803D}" ax:persistence="persistStreamInit" r:id="rId1"/>
</file>

<file path=xl/activeX/activeX14.xml><?xml version="1.0" encoding="utf-8"?>
<ax:ocx xmlns:ax="http://schemas.microsoft.com/office/2006/activeX" xmlns:r="http://schemas.openxmlformats.org/officeDocument/2006/relationships" ax:classid="{DFD181E0-5E2F-11CE-A449-00AA004A803D}" ax:persistence="persistStreamInit" r:id="rId1"/>
</file>

<file path=xl/activeX/activeX2.xml><?xml version="1.0" encoding="utf-8"?>
<ax:ocx xmlns:ax="http://schemas.microsoft.com/office/2006/activeX" xmlns:r="http://schemas.openxmlformats.org/officeDocument/2006/relationships" ax:classid="{DFD181E0-5E2F-11CE-A449-00AA004A803D}" ax:persistence="persistStreamInit" r:id="rId1"/>
</file>

<file path=xl/activeX/activeX3.xml><?xml version="1.0" encoding="utf-8"?>
<ax:ocx xmlns:ax="http://schemas.microsoft.com/office/2006/activeX" xmlns:r="http://schemas.openxmlformats.org/officeDocument/2006/relationships" ax:classid="{DFD181E0-5E2F-11CE-A449-00AA004A803D}" ax:persistence="persistStreamInit" r:id="rId1"/>
</file>

<file path=xl/activeX/activeX4.xml><?xml version="1.0" encoding="utf-8"?>
<ax:ocx xmlns:ax="http://schemas.microsoft.com/office/2006/activeX" xmlns:r="http://schemas.openxmlformats.org/officeDocument/2006/relationships" ax:classid="{DFD181E0-5E2F-11CE-A449-00AA004A803D}" ax:persistence="persistStreamInit" r:id="rId1"/>
</file>

<file path=xl/activeX/activeX5.xml><?xml version="1.0" encoding="utf-8"?>
<ax:ocx xmlns:ax="http://schemas.microsoft.com/office/2006/activeX" xmlns:r="http://schemas.openxmlformats.org/officeDocument/2006/relationships" ax:classid="{DFD181E0-5E2F-11CE-A449-00AA004A803D}" ax:persistence="persistStreamInit" r:id="rId1"/>
</file>

<file path=xl/activeX/activeX6.xml><?xml version="1.0" encoding="utf-8"?>
<ax:ocx xmlns:ax="http://schemas.microsoft.com/office/2006/activeX" xmlns:r="http://schemas.openxmlformats.org/officeDocument/2006/relationships" ax:classid="{DFD181E0-5E2F-11CE-A449-00AA004A803D}" ax:persistence="persistStreamInit" r:id="rId1"/>
</file>

<file path=xl/activeX/activeX7.xml><?xml version="1.0" encoding="utf-8"?>
<ax:ocx xmlns:ax="http://schemas.microsoft.com/office/2006/activeX" xmlns:r="http://schemas.openxmlformats.org/officeDocument/2006/relationships" ax:classid="{DFD181E0-5E2F-11CE-A449-00AA004A803D}" ax:persistence="persistStreamInit" r:id="rId1"/>
</file>

<file path=xl/activeX/activeX8.xml><?xml version="1.0" encoding="utf-8"?>
<ax:ocx xmlns:ax="http://schemas.microsoft.com/office/2006/activeX" xmlns:r="http://schemas.openxmlformats.org/officeDocument/2006/relationships" ax:classid="{DFD181E0-5E2F-11CE-A449-00AA004A803D}" ax:persistence="persistStreamInit" r:id="rId1"/>
</file>

<file path=xl/activeX/activeX9.xml><?xml version="1.0" encoding="utf-8"?>
<ax:ocx xmlns:ax="http://schemas.microsoft.com/office/2006/activeX" xmlns:r="http://schemas.openxmlformats.org/officeDocument/2006/relationships" ax:classid="{DFD181E0-5E2F-11CE-A449-00AA004A803D}" ax:persistence="persistStreamInit" r:id="rId1"/>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texts!$A$48</c:f>
          <c:strCache>
            <c:ptCount val="1"/>
            <c:pt idx="0">
              <c:v>Altersverteilung Verstorbene</c:v>
            </c:pt>
          </c:strCache>
        </c:strRef>
      </c:tx>
      <c:layout>
        <c:manualLayout>
          <c:xMode val="edge"/>
          <c:yMode val="edge"/>
          <c:x val="0.19631714004499437"/>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0322940101237341"/>
          <c:y val="0.10030463405189105"/>
          <c:w val="0.78784202755905508"/>
          <c:h val="0.80449611831307977"/>
        </c:manualLayout>
      </c:layout>
      <c:barChart>
        <c:barDir val="col"/>
        <c:grouping val="clustered"/>
        <c:varyColors val="0"/>
        <c:ser>
          <c:idx val="0"/>
          <c:order val="0"/>
          <c:spPr>
            <a:solidFill>
              <a:srgbClr val="0070C0"/>
            </a:solidFill>
            <a:ln>
              <a:noFill/>
            </a:ln>
            <a:effectLst/>
          </c:spPr>
          <c:invertIfNegative val="0"/>
          <c:val>
            <c:numRef>
              <c:f>scenario!$BD$2:$BG$2</c:f>
              <c:numCache>
                <c:formatCode>0</c:formatCode>
                <c:ptCount val="4"/>
                <c:pt idx="0">
                  <c:v>3326.105609908293</c:v>
                </c:pt>
                <c:pt idx="1">
                  <c:v>3839.2163743239253</c:v>
                </c:pt>
                <c:pt idx="2">
                  <c:v>114992.93081345332</c:v>
                </c:pt>
                <c:pt idx="3">
                  <c:v>258443.7658870359</c:v>
                </c:pt>
              </c:numCache>
            </c:numRef>
          </c:val>
        </c:ser>
        <c:ser>
          <c:idx val="1"/>
          <c:order val="1"/>
          <c:spPr>
            <a:solidFill>
              <a:schemeClr val="accent2"/>
            </a:solidFill>
            <a:ln>
              <a:noFill/>
            </a:ln>
            <a:effectLst/>
          </c:spPr>
          <c:invertIfNegative val="0"/>
          <c:val>
            <c:numRef>
              <c:f>scenario!$BD$3:$BG$3</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0"/>
        <c:overlap val="100"/>
        <c:axId val="334901344"/>
        <c:axId val="334904088"/>
      </c:barChart>
      <c:catAx>
        <c:axId val="334901344"/>
        <c:scaling>
          <c:orientation val="minMax"/>
        </c:scaling>
        <c:delete val="1"/>
        <c:axPos val="b"/>
        <c:numFmt formatCode="General" sourceLinked="1"/>
        <c:majorTickMark val="none"/>
        <c:minorTickMark val="none"/>
        <c:tickLblPos val="nextTo"/>
        <c:crossAx val="334904088"/>
        <c:crosses val="autoZero"/>
        <c:auto val="0"/>
        <c:lblAlgn val="ctr"/>
        <c:lblOffset val="100"/>
        <c:noMultiLvlLbl val="0"/>
      </c:catAx>
      <c:valAx>
        <c:axId val="334904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334901344"/>
        <c:crosses val="autoZero"/>
        <c:crossBetween val="between"/>
        <c:dispUnits>
          <c:builtInUnit val="thousands"/>
          <c:dispUnitsLbl>
            <c:layout>
              <c:manualLayout>
                <c:xMode val="edge"/>
                <c:yMode val="edge"/>
                <c:x val="0"/>
                <c:y val="8.1569271054232992E-2"/>
              </c:manualLayout>
            </c:layout>
            <c:tx>
              <c:strRef>
                <c:f>texts!$A$45</c:f>
                <c:strCache>
                  <c:ptCount val="1"/>
                  <c:pt idx="0">
                    <c:v>Tausende</c:v>
                  </c:pt>
                </c:strCache>
              </c:strRef>
            </c:tx>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texts!$A$46</c:f>
          <c:strCache>
            <c:ptCount val="1"/>
            <c:pt idx="0">
              <c:v>täglich Neuinfizierte</c:v>
            </c:pt>
          </c:strCache>
        </c:strRef>
      </c:tx>
      <c:layout>
        <c:manualLayout>
          <c:xMode val="edge"/>
          <c:yMode val="edge"/>
          <c:x val="0.2984065663667041"/>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3557930004266525"/>
          <c:y val="0.11008629603117792"/>
          <c:w val="0.71059683020742936"/>
          <c:h val="0.7247474747474747"/>
        </c:manualLayout>
      </c:layout>
      <c:barChart>
        <c:barDir val="col"/>
        <c:grouping val="stacked"/>
        <c:varyColors val="0"/>
        <c:ser>
          <c:idx val="0"/>
          <c:order val="0"/>
          <c:tx>
            <c:strRef>
              <c:f>texts!$A$41</c:f>
              <c:strCache>
                <c:ptCount val="1"/>
                <c:pt idx="0">
                  <c:v>0 bis 14 alt</c:v>
                </c:pt>
              </c:strCache>
            </c:strRef>
          </c:tx>
          <c:spPr>
            <a:solidFill>
              <a:schemeClr val="accent1"/>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scenario!$P$65:$P$1145</c:f>
              <c:numCache>
                <c:formatCode>0</c:formatCode>
                <c:ptCount val="1081"/>
                <c:pt idx="0">
                  <c:v>139.55596146731929</c:v>
                </c:pt>
                <c:pt idx="1">
                  <c:v>148.36611923229731</c:v>
                </c:pt>
                <c:pt idx="2">
                  <c:v>172.98000064864254</c:v>
                </c:pt>
                <c:pt idx="3">
                  <c:v>201.67689092293753</c:v>
                </c:pt>
                <c:pt idx="4">
                  <c:v>226.52852703575269</c:v>
                </c:pt>
                <c:pt idx="5">
                  <c:v>258.3696111161575</c:v>
                </c:pt>
                <c:pt idx="6">
                  <c:v>298.35917735767811</c:v>
                </c:pt>
                <c:pt idx="7">
                  <c:v>339.81780502485645</c:v>
                </c:pt>
                <c:pt idx="8">
                  <c:v>387.86362762950381</c:v>
                </c:pt>
                <c:pt idx="9">
                  <c:v>445.02160082589853</c:v>
                </c:pt>
                <c:pt idx="10">
                  <c:v>508.55775761247332</c:v>
                </c:pt>
                <c:pt idx="11">
                  <c:v>580.67481092809248</c:v>
                </c:pt>
                <c:pt idx="12">
                  <c:v>664.28355076617379</c:v>
                </c:pt>
                <c:pt idx="13">
                  <c:v>758.96973797631654</c:v>
                </c:pt>
                <c:pt idx="14">
                  <c:v>867.7355845194412</c:v>
                </c:pt>
                <c:pt idx="15">
                  <c:v>992.237640740129</c:v>
                </c:pt>
                <c:pt idx="16">
                  <c:v>1133.7789545488333</c:v>
                </c:pt>
                <c:pt idx="17">
                  <c:v>1296.0266279572402</c:v>
                </c:pt>
                <c:pt idx="18">
                  <c:v>1481.8168752769113</c:v>
                </c:pt>
                <c:pt idx="19">
                  <c:v>1693.4247579030132</c:v>
                </c:pt>
                <c:pt idx="20">
                  <c:v>1935.4348366517029</c:v>
                </c:pt>
                <c:pt idx="21">
                  <c:v>2212.3187458667862</c:v>
                </c:pt>
                <c:pt idx="22">
                  <c:v>2528.1840569280148</c:v>
                </c:pt>
                <c:pt idx="23">
                  <c:v>2888.9935916483837</c:v>
                </c:pt>
                <c:pt idx="24">
                  <c:v>3301.4143499782508</c:v>
                </c:pt>
                <c:pt idx="25">
                  <c:v>3772.1677308192247</c:v>
                </c:pt>
                <c:pt idx="26">
                  <c:v>4309.6165649832119</c:v>
                </c:pt>
                <c:pt idx="27">
                  <c:v>4923.3072526360675</c:v>
                </c:pt>
                <c:pt idx="28">
                  <c:v>5623.6246567042372</c:v>
                </c:pt>
                <c:pt idx="29">
                  <c:v>6422.6782301673657</c:v>
                </c:pt>
                <c:pt idx="30">
                  <c:v>7334.2292160083898</c:v>
                </c:pt>
                <c:pt idx="31">
                  <c:v>8373.6138197840719</c:v>
                </c:pt>
                <c:pt idx="32">
                  <c:v>9558.3854357382406</c:v>
                </c:pt>
                <c:pt idx="33">
                  <c:v>10908.350347593545</c:v>
                </c:pt>
                <c:pt idx="34">
                  <c:v>12445.669211328601</c:v>
                </c:pt>
                <c:pt idx="35">
                  <c:v>14195.412741178834</c:v>
                </c:pt>
                <c:pt idx="36">
                  <c:v>16185.694373862338</c:v>
                </c:pt>
                <c:pt idx="37">
                  <c:v>18447.822169579147</c:v>
                </c:pt>
                <c:pt idx="38">
                  <c:v>21016.789229937302</c:v>
                </c:pt>
                <c:pt idx="39">
                  <c:v>23931.44471848262</c:v>
                </c:pt>
                <c:pt idx="40">
                  <c:v>27234.603170989103</c:v>
                </c:pt>
                <c:pt idx="41">
                  <c:v>30973.33948233207</c:v>
                </c:pt>
                <c:pt idx="42">
                  <c:v>35199.025283276853</c:v>
                </c:pt>
                <c:pt idx="43">
                  <c:v>39967.183999295747</c:v>
                </c:pt>
                <c:pt idx="44">
                  <c:v>45337.323389845311</c:v>
                </c:pt>
                <c:pt idx="45">
                  <c:v>51372.438323140799</c:v>
                </c:pt>
                <c:pt idx="46">
                  <c:v>58138.155959487223</c:v>
                </c:pt>
                <c:pt idx="47">
                  <c:v>65701.567491162292</c:v>
                </c:pt>
                <c:pt idx="48">
                  <c:v>74129.506617141626</c:v>
                </c:pt>
                <c:pt idx="49">
                  <c:v>83486.186747797357</c:v>
                </c:pt>
                <c:pt idx="50">
                  <c:v>93830.163436026924</c:v>
                </c:pt>
                <c:pt idx="51">
                  <c:v>105210.42801403916</c:v>
                </c:pt>
                <c:pt idx="52">
                  <c:v>117661.56107442969</c:v>
                </c:pt>
                <c:pt idx="53">
                  <c:v>131197.95363153744</c:v>
                </c:pt>
                <c:pt idx="54">
                  <c:v>145807.07081306729</c:v>
                </c:pt>
                <c:pt idx="55">
                  <c:v>161441.9066547612</c:v>
                </c:pt>
                <c:pt idx="56">
                  <c:v>178012.95876253714</c:v>
                </c:pt>
                <c:pt idx="57">
                  <c:v>195380.17962075435</c:v>
                </c:pt>
                <c:pt idx="58">
                  <c:v>213345.63253535336</c:v>
                </c:pt>
                <c:pt idx="59">
                  <c:v>231647.85078622578</c:v>
                </c:pt>
                <c:pt idx="60">
                  <c:v>249959.08510150088</c:v>
                </c:pt>
                <c:pt idx="61">
                  <c:v>267886.79420049029</c:v>
                </c:pt>
                <c:pt idx="62">
                  <c:v>284980.74207736517</c:v>
                </c:pt>
                <c:pt idx="63">
                  <c:v>300746.79998855718</c:v>
                </c:pt>
                <c:pt idx="64">
                  <c:v>314668.01310113305</c:v>
                </c:pt>
                <c:pt idx="65">
                  <c:v>326232.61679753353</c:v>
                </c:pt>
                <c:pt idx="66">
                  <c:v>334967.50996193528</c:v>
                </c:pt>
                <c:pt idx="67">
                  <c:v>340474.4081490832</c:v>
                </c:pt>
                <c:pt idx="68">
                  <c:v>342464.7505412536</c:v>
                </c:pt>
                <c:pt idx="69">
                  <c:v>340788.74354881357</c:v>
                </c:pt>
                <c:pt idx="70">
                  <c:v>335454.02161776432</c:v>
                </c:pt>
                <c:pt idx="71">
                  <c:v>326630.45177479228</c:v>
                </c:pt>
                <c:pt idx="72">
                  <c:v>314639.52820410574</c:v>
                </c:pt>
                <c:pt idx="73">
                  <c:v>299929.25560071925</c:v>
                </c:pt>
                <c:pt idx="74">
                  <c:v>283037.8353581237</c:v>
                </c:pt>
                <c:pt idx="75">
                  <c:v>264551.24011342129</c:v>
                </c:pt>
                <c:pt idx="76">
                  <c:v>245060.45487830337</c:v>
                </c:pt>
                <c:pt idx="77">
                  <c:v>225123.65449759361</c:v>
                </c:pt>
                <c:pt idx="78">
                  <c:v>205237.10865342288</c:v>
                </c:pt>
                <c:pt idx="79">
                  <c:v>185816.63528622565</c:v>
                </c:pt>
                <c:pt idx="80">
                  <c:v>167189.49466906552</c:v>
                </c:pt>
                <c:pt idx="81">
                  <c:v>149595.1462132124</c:v>
                </c:pt>
                <c:pt idx="82">
                  <c:v>133192.47892131723</c:v>
                </c:pt>
                <c:pt idx="83">
                  <c:v>118070.95538951992</c:v>
                </c:pt>
                <c:pt idx="84">
                  <c:v>104263.41243559895</c:v>
                </c:pt>
                <c:pt idx="85">
                  <c:v>91758.818786143063</c:v>
                </c:pt>
                <c:pt idx="86">
                  <c:v>80513.903598913399</c:v>
                </c:pt>
                <c:pt idx="87">
                  <c:v>70463.104741936346</c:v>
                </c:pt>
                <c:pt idx="88">
                  <c:v>61526.679569199259</c:v>
                </c:pt>
                <c:pt idx="89">
                  <c:v>53617.06637486563</c:v>
                </c:pt>
                <c:pt idx="90">
                  <c:v>46643.708195242281</c:v>
                </c:pt>
                <c:pt idx="91">
                  <c:v>40516.590708587304</c:v>
                </c:pt>
                <c:pt idx="92">
                  <c:v>35148.738664575649</c:v>
                </c:pt>
                <c:pt idx="93">
                  <c:v>30457.8871004832</c:v>
                </c:pt>
                <c:pt idx="94">
                  <c:v>26367.510418815178</c:v>
                </c:pt>
                <c:pt idx="95">
                  <c:v>22807.361497258407</c:v>
                </c:pt>
                <c:pt idx="96">
                  <c:v>19713.646395410353</c:v>
                </c:pt>
                <c:pt idx="97">
                  <c:v>17028.937507290422</c:v>
                </c:pt>
                <c:pt idx="98">
                  <c:v>14701.908202101287</c:v>
                </c:pt>
                <c:pt idx="99">
                  <c:v>12686.954424741978</c:v>
                </c:pt>
                <c:pt idx="100">
                  <c:v>10943.753194149813</c:v>
                </c:pt>
                <c:pt idx="101">
                  <c:v>9436.7945459667208</c:v>
                </c:pt>
                <c:pt idx="102">
                  <c:v>8134.9123816469746</c:v>
                </c:pt>
                <c:pt idx="103">
                  <c:v>7010.830952374683</c:v>
                </c:pt>
                <c:pt idx="104">
                  <c:v>6040.7371762247376</c:v>
                </c:pt>
                <c:pt idx="105">
                  <c:v>5203.8843531505472</c:v>
                </c:pt>
                <c:pt idx="106">
                  <c:v>4482.2297108494131</c:v>
                </c:pt>
                <c:pt idx="107">
                  <c:v>3860.1061865518082</c:v>
                </c:pt>
                <c:pt idx="108">
                  <c:v>3323.9275813206759</c:v>
                </c:pt>
                <c:pt idx="109">
                  <c:v>2861.9254525176625</c:v>
                </c:pt>
                <c:pt idx="110">
                  <c:v>2463.9156573123955</c:v>
                </c:pt>
                <c:pt idx="111">
                  <c:v>2121.0922135390588</c:v>
                </c:pt>
                <c:pt idx="112">
                  <c:v>1825.8460380546283</c:v>
                </c:pt>
                <c:pt idx="113">
                  <c:v>1571.6061180702925</c:v>
                </c:pt>
                <c:pt idx="114">
                  <c:v>1352.7007418621413</c:v>
                </c:pt>
                <c:pt idx="115">
                  <c:v>1164.2365412002155</c:v>
                </c:pt>
                <c:pt idx="116">
                  <c:v>1001.9932603154328</c:v>
                </c:pt>
                <c:pt idx="117">
                  <c:v>862.33234875925052</c:v>
                </c:pt>
                <c:pt idx="118">
                  <c:v>742.11766435011123</c:v>
                </c:pt>
                <c:pt idx="119">
                  <c:v>638.64675724523499</c:v>
                </c:pt>
                <c:pt idx="120">
                  <c:v>549.59138032381384</c:v>
                </c:pt>
                <c:pt idx="121">
                  <c:v>472.94603095227353</c:v>
                </c:pt>
                <c:pt idx="122">
                  <c:v>406.98347360169282</c:v>
                </c:pt>
                <c:pt idx="123">
                  <c:v>350.21632196863317</c:v>
                </c:pt>
                <c:pt idx="124">
                  <c:v>301.36387423928136</c:v>
                </c:pt>
                <c:pt idx="125">
                  <c:v>259.32349721415289</c:v>
                </c:pt>
                <c:pt idx="126">
                  <c:v>223.14594543647894</c:v>
                </c:pt>
                <c:pt idx="127">
                  <c:v>192.01408137252577</c:v>
                </c:pt>
                <c:pt idx="128">
                  <c:v>165.22453307490179</c:v>
                </c:pt>
                <c:pt idx="129">
                  <c:v>142.17188752470804</c:v>
                </c:pt>
                <c:pt idx="130">
                  <c:v>122.33507184338458</c:v>
                </c:pt>
                <c:pt idx="131">
                  <c:v>105.26562160379832</c:v>
                </c:pt>
                <c:pt idx="132">
                  <c:v>90.57757633379596</c:v>
                </c:pt>
                <c:pt idx="133">
                  <c:v>77.938777733413133</c:v>
                </c:pt>
                <c:pt idx="134">
                  <c:v>67.063376803168907</c:v>
                </c:pt>
                <c:pt idx="135">
                  <c:v>57.705382623648468</c:v>
                </c:pt>
                <c:pt idx="136">
                  <c:v>49.653108483521002</c:v>
                </c:pt>
                <c:pt idx="137">
                  <c:v>42.724390902508645</c:v>
                </c:pt>
                <c:pt idx="138">
                  <c:v>36.762474252003884</c:v>
                </c:pt>
                <c:pt idx="139">
                  <c:v>31.632468497344064</c:v>
                </c:pt>
                <c:pt idx="140">
                  <c:v>27.218300382577777</c:v>
                </c:pt>
                <c:pt idx="141">
                  <c:v>23.420089420686754</c:v>
                </c:pt>
                <c:pt idx="142">
                  <c:v>20.151889574812632</c:v>
                </c:pt>
                <c:pt idx="143">
                  <c:v>17.339745724290029</c:v>
                </c:pt>
                <c:pt idx="144">
                  <c:v>14.920021082128322</c:v>
                </c:pt>
                <c:pt idx="145">
                  <c:v>12.837957823659954</c:v>
                </c:pt>
                <c:pt idx="146">
                  <c:v>11.046438434376636</c:v>
                </c:pt>
                <c:pt idx="147">
                  <c:v>9.5049198052479476</c:v>
                </c:pt>
                <c:pt idx="148">
                  <c:v>8.1785159967957277</c:v>
                </c:pt>
                <c:pt idx="149">
                  <c:v>7.0372089456930809</c:v>
                </c:pt>
                <c:pt idx="150">
                  <c:v>6.0551692744519263</c:v>
                </c:pt>
                <c:pt idx="151">
                  <c:v>5.2101718502893979</c:v>
                </c:pt>
                <c:pt idx="152">
                  <c:v>4.4830928790649507</c:v>
                </c:pt>
                <c:pt idx="153">
                  <c:v>3.8574771621555248</c:v>
                </c:pt>
                <c:pt idx="154">
                  <c:v>3.3191657296023056</c:v>
                </c:pt>
                <c:pt idx="155">
                  <c:v>2.8559754274510518</c:v>
                </c:pt>
                <c:pt idx="156">
                  <c:v>2.457423211638766</c:v>
                </c:pt>
                <c:pt idx="157">
                  <c:v>2.1144889115228933</c:v>
                </c:pt>
                <c:pt idx="158">
                  <c:v>1.8194110960039351</c:v>
                </c:pt>
                <c:pt idx="159">
                  <c:v>1.5655114237863454</c:v>
                </c:pt>
                <c:pt idx="160">
                  <c:v>1.3470435035506483</c:v>
                </c:pt>
                <c:pt idx="161">
                  <c:v>1.1590628442126456</c:v>
                </c:pt>
                <c:pt idx="162">
                  <c:v>0.99731495253859859</c:v>
                </c:pt>
                <c:pt idx="163">
                  <c:v>0.85813904594065582</c:v>
                </c:pt>
                <c:pt idx="164">
                  <c:v>0.73838520156774134</c:v>
                </c:pt>
                <c:pt idx="165">
                  <c:v>0.63534306681587449</c:v>
                </c:pt>
                <c:pt idx="166">
                  <c:v>0.54668051798005102</c:v>
                </c:pt>
                <c:pt idx="167">
                  <c:v>0.47039087887184028</c:v>
                </c:pt>
                <c:pt idx="168">
                  <c:v>0.40474750492333356</c:v>
                </c:pt>
                <c:pt idx="169">
                  <c:v>0.34826470497002093</c:v>
                </c:pt>
                <c:pt idx="170">
                  <c:v>0.2996641163226067</c:v>
                </c:pt>
                <c:pt idx="171">
                  <c:v>0.2578457721448178</c:v>
                </c:pt>
                <c:pt idx="172">
                  <c:v>0.22186320634259485</c:v>
                </c:pt>
                <c:pt idx="173">
                  <c:v>0.19090203254178464</c:v>
                </c:pt>
                <c:pt idx="174">
                  <c:v>0.16426151235368464</c:v>
                </c:pt>
                <c:pt idx="175">
                  <c:v>0.14133869577928804</c:v>
                </c:pt>
                <c:pt idx="176">
                  <c:v>0.12161477481449007</c:v>
                </c:pt>
                <c:pt idx="177">
                  <c:v>0.10464334140699813</c:v>
                </c:pt>
                <c:pt idx="178">
                  <c:v>9.0040284014665919E-2</c:v>
                </c:pt>
                <c:pt idx="179">
                  <c:v>7.7475094099728664E-2</c:v>
                </c:pt>
                <c:pt idx="180">
                  <c:v>6.6663385803194142E-2</c:v>
                </c:pt>
                <c:pt idx="181">
                  <c:v>5.7360459500549951E-2</c:v>
                </c:pt>
                <c:pt idx="182">
                  <c:v>4.9355763565362025E-2</c:v>
                </c:pt>
                <c:pt idx="183">
                  <c:v>4.2468128995902667E-2</c:v>
                </c:pt>
                <c:pt idx="184">
                  <c:v>3.6541669051725768E-2</c:v>
                </c:pt>
                <c:pt idx="185">
                  <c:v>3.1442251097943047E-2</c:v>
                </c:pt>
                <c:pt idx="186">
                  <c:v>2.7054460805478086E-2</c:v>
                </c:pt>
                <c:pt idx="187">
                  <c:v>2.3278989998868085E-2</c:v>
                </c:pt>
                <c:pt idx="188">
                  <c:v>2.003038903144036E-2</c:v>
                </c:pt>
                <c:pt idx="189">
                  <c:v>1.723513281791338E-2</c:v>
                </c:pt>
                <c:pt idx="190">
                  <c:v>1.4829956753380454E-2</c:v>
                </c:pt>
                <c:pt idx="191">
                  <c:v>1.2760424855891919E-2</c:v>
                </c:pt>
                <c:pt idx="192">
                  <c:v>1.0979697725704021E-2</c:v>
                </c:pt>
                <c:pt idx="193">
                  <c:v>9.4474724366615873E-3</c:v>
                </c:pt>
                <c:pt idx="194">
                  <c:v>8.1290703664794774E-3</c:v>
                </c:pt>
                <c:pt idx="195">
                  <c:v>6.9946523209553982E-3</c:v>
                </c:pt>
                <c:pt idx="196">
                  <c:v>6.0185431881623419E-3</c:v>
                </c:pt>
                <c:pt idx="197">
                  <c:v>5.1786508376385366E-3</c:v>
                </c:pt>
                <c:pt idx="198">
                  <c:v>4.4559661126208506E-3</c:v>
                </c:pt>
                <c:pt idx="199">
                  <c:v>3.8341325987309963E-3</c:v>
                </c:pt>
                <c:pt idx="200">
                  <c:v>3.2990764317612185E-3</c:v>
                </c:pt>
                <c:pt idx="201">
                  <c:v>2.8386877660601189E-3</c:v>
                </c:pt>
                <c:pt idx="202">
                  <c:v>2.4425466942444656E-3</c:v>
                </c:pt>
                <c:pt idx="203">
                  <c:v>2.1016874150219383E-3</c:v>
                </c:pt>
                <c:pt idx="204">
                  <c:v>1.808395311572712E-3</c:v>
                </c:pt>
                <c:pt idx="205">
                  <c:v>1.5560323477969509E-3</c:v>
                </c:pt>
                <c:pt idx="206">
                  <c:v>1.3388868306488503E-3</c:v>
                </c:pt>
                <c:pt idx="207">
                  <c:v>1.1520441382515784E-3</c:v>
                </c:pt>
                <c:pt idx="208">
                  <c:v>9.9127548800256242E-4</c:v>
                </c:pt>
                <c:pt idx="209">
                  <c:v>8.5294222717483513E-4</c:v>
                </c:pt>
                <c:pt idx="210">
                  <c:v>7.3391347983833345E-4</c:v>
                </c:pt>
                <c:pt idx="211">
                  <c:v>6.3149528621654042E-4</c:v>
                </c:pt>
                <c:pt idx="212">
                  <c:v>5.4336963070035667E-4</c:v>
                </c:pt>
                <c:pt idx="213">
                  <c:v>4.6754197854953174E-4</c:v>
                </c:pt>
                <c:pt idx="214">
                  <c:v>4.0229613388779019E-4</c:v>
                </c:pt>
                <c:pt idx="215">
                  <c:v>3.4615539729950792E-4</c:v>
                </c:pt>
                <c:pt idx="216">
                  <c:v>2.9784914391371042E-4</c:v>
                </c:pt>
                <c:pt idx="217">
                  <c:v>2.5628406554221311E-4</c:v>
                </c:pt>
                <c:pt idx="218">
                  <c:v>2.2051942599957109E-4</c:v>
                </c:pt>
                <c:pt idx="219">
                  <c:v>1.8974576956222298E-4</c:v>
                </c:pt>
                <c:pt idx="220">
                  <c:v>1.6326660067859475E-4</c:v>
                </c:pt>
                <c:pt idx="221">
                  <c:v>1.4048262028980437E-4</c:v>
                </c:pt>
                <c:pt idx="222">
                  <c:v>1.2087816198398599E-4</c:v>
                </c:pt>
                <c:pt idx="223">
                  <c:v>1.0400952099575488E-4</c:v>
                </c:pt>
                <c:pt idx="224">
                  <c:v>8.9494911902813983E-5</c:v>
                </c:pt>
                <c:pt idx="225">
                  <c:v>7.7005827733758541E-5</c:v>
                </c:pt>
                <c:pt idx="226">
                  <c:v>6.6259604919064212E-5</c:v>
                </c:pt>
                <c:pt idx="227">
                  <c:v>5.7013025808910752E-5</c:v>
                </c:pt>
                <c:pt idx="228">
                  <c:v>4.9056813964588831E-5</c:v>
                </c:pt>
                <c:pt idx="229">
                  <c:v>4.221089763624555E-5</c:v>
                </c:pt>
                <c:pt idx="230">
                  <c:v>3.6320334225972661E-5</c:v>
                </c:pt>
                <c:pt idx="231">
                  <c:v>3.1251803495221431E-5</c:v>
                </c:pt>
                <c:pt idx="232">
                  <c:v>2.6890590147833794E-5</c:v>
                </c:pt>
                <c:pt idx="233">
                  <c:v>2.3137987495944986E-5</c:v>
                </c:pt>
                <c:pt idx="234">
                  <c:v>1.9909063446316481E-5</c:v>
                </c:pt>
                <c:pt idx="235">
                  <c:v>1.7130738245003886E-5</c:v>
                </c:pt>
                <c:pt idx="236">
                  <c:v>1.4740130474242663E-5</c:v>
                </c:pt>
                <c:pt idx="237">
                  <c:v>1.2683133866747564E-5</c:v>
                </c:pt>
                <c:pt idx="238">
                  <c:v>1.0913192726676964E-5</c:v>
                </c:pt>
                <c:pt idx="239">
                  <c:v>9.3902482415487819E-6</c:v>
                </c:pt>
                <c:pt idx="240">
                  <c:v>8.0798318371431751E-6</c:v>
                </c:pt>
                <c:pt idx="241">
                  <c:v>6.9522850554298345E-6</c:v>
                </c:pt>
                <c:pt idx="242">
                  <c:v>5.9820882991337337E-6</c:v>
                </c:pt>
                <c:pt idx="243">
                  <c:v>5.1472832505158988E-6</c:v>
                </c:pt>
                <c:pt idx="244">
                  <c:v>4.4289758920599493E-6</c:v>
                </c:pt>
                <c:pt idx="245">
                  <c:v>3.810908881006197E-6</c:v>
                </c:pt>
                <c:pt idx="246">
                  <c:v>3.279093599350206E-6</c:v>
                </c:pt>
                <c:pt idx="247">
                  <c:v>2.8214935515486292E-6</c:v>
                </c:pt>
                <c:pt idx="248">
                  <c:v>2.4277519443200184E-6</c:v>
                </c:pt>
                <c:pt idx="249">
                  <c:v>2.0889572828951365E-6</c:v>
                </c:pt>
                <c:pt idx="250">
                  <c:v>1.7974416784918169E-6</c:v>
                </c:pt>
                <c:pt idx="251">
                  <c:v>1.5466073021376763E-6</c:v>
                </c:pt>
                <c:pt idx="252">
                  <c:v>1.3307770569960976E-6</c:v>
                </c:pt>
                <c:pt idx="253">
                  <c:v>1.1450660894846026E-6</c:v>
                </c:pt>
                <c:pt idx="254">
                  <c:v>9.8527123111603023E-7</c:v>
                </c:pt>
                <c:pt idx="255">
                  <c:v>8.4777586881627896E-7</c:v>
                </c:pt>
                <c:pt idx="256">
                  <c:v>7.2946809066277939E-7</c:v>
                </c:pt>
                <c:pt idx="257">
                  <c:v>6.2767025444847316E-7</c:v>
                </c:pt>
                <c:pt idx="258">
                  <c:v>5.4007838500714998E-7</c:v>
                </c:pt>
                <c:pt idx="259">
                  <c:v>4.6471002868891109E-7</c:v>
                </c:pt>
                <c:pt idx="260">
                  <c:v>3.9985938478390789E-7</c:v>
                </c:pt>
                <c:pt idx="261">
                  <c:v>3.4405869839059613E-7</c:v>
                </c:pt>
                <c:pt idx="262">
                  <c:v>2.9604504093908644E-7</c:v>
                </c:pt>
                <c:pt idx="263">
                  <c:v>2.5473172651815157E-7</c:v>
                </c:pt>
                <c:pt idx="264">
                  <c:v>2.1918371707590645E-7</c:v>
                </c:pt>
                <c:pt idx="265">
                  <c:v>1.8859645984375385E-7</c:v>
                </c:pt>
                <c:pt idx="266">
                  <c:v>1.6227767801418628E-7</c:v>
                </c:pt>
                <c:pt idx="267">
                  <c:v>1.3963170254358265E-7</c:v>
                </c:pt>
                <c:pt idx="268">
                  <c:v>1.2014599046404299E-7</c:v>
                </c:pt>
                <c:pt idx="269">
                  <c:v>1.0337952457523255E-7</c:v>
                </c:pt>
                <c:pt idx="270">
                  <c:v>8.8952831968200837E-8</c:v>
                </c:pt>
                <c:pt idx="271">
                  <c:v>7.6539395471921506E-8</c:v>
                </c:pt>
                <c:pt idx="272">
                  <c:v>6.5858263639109567E-8</c:v>
                </c:pt>
                <c:pt idx="273">
                  <c:v>5.6667692014233293E-8</c:v>
                </c:pt>
                <c:pt idx="274">
                  <c:v>4.8759671767492886E-8</c:v>
                </c:pt>
                <c:pt idx="275">
                  <c:v>4.1955221862158747E-8</c:v>
                </c:pt>
                <c:pt idx="276">
                  <c:v>3.6100338203598796E-8</c:v>
                </c:pt>
                <c:pt idx="277">
                  <c:v>3.1062508087691879E-8</c:v>
                </c:pt>
                <c:pt idx="278">
                  <c:v>2.6727711060660767E-8</c:v>
                </c:pt>
                <c:pt idx="279">
                  <c:v>2.2997838311235017E-8</c:v>
                </c:pt>
                <c:pt idx="280">
                  <c:v>1.9788472188633168E-8</c:v>
                </c:pt>
                <c:pt idx="281">
                  <c:v>1.7026975590527988E-8</c:v>
                </c:pt>
                <c:pt idx="282">
                  <c:v>1.465084797839872E-8</c:v>
                </c:pt>
                <c:pt idx="283">
                  <c:v>1.2606310812212414E-8</c:v>
                </c:pt>
                <c:pt idx="284">
                  <c:v>1.0847090388789415E-8</c:v>
                </c:pt>
                <c:pt idx="285">
                  <c:v>9.3333705360163477E-9</c:v>
                </c:pt>
                <c:pt idx="286">
                  <c:v>8.0308914593916451E-9</c:v>
                </c:pt>
                <c:pt idx="287">
                  <c:v>6.9101743452325591E-9</c:v>
                </c:pt>
                <c:pt idx="288">
                  <c:v>5.9458541711043641E-9</c:v>
                </c:pt>
                <c:pt idx="289">
                  <c:v>5.1161056230701135E-9</c:v>
                </c:pt>
                <c:pt idx="290">
                  <c:v>4.4021491266322253E-9</c:v>
                </c:pt>
                <c:pt idx="291">
                  <c:v>3.7878258114381522E-9</c:v>
                </c:pt>
                <c:pt idx="292">
                  <c:v>3.2592317899901467E-9</c:v>
                </c:pt>
                <c:pt idx="293">
                  <c:v>2.8044034730438699E-9</c:v>
                </c:pt>
                <c:pt idx="294">
                  <c:v>2.413046799486542E-9</c:v>
                </c:pt>
                <c:pt idx="295">
                  <c:v>2.076304252394982E-9</c:v>
                </c:pt>
                <c:pt idx="296">
                  <c:v>1.7865543881829422E-9</c:v>
                </c:pt>
                <c:pt idx="297">
                  <c:v>1.5372393416109732E-9</c:v>
                </c:pt>
                <c:pt idx="298">
                  <c:v>1.3227164026055712E-9</c:v>
                </c:pt>
                <c:pt idx="299">
                  <c:v>1.1381303056479977E-9</c:v>
                </c:pt>
                <c:pt idx="300">
                  <c:v>9.7930334127766205E-10</c:v>
                </c:pt>
                <c:pt idx="301">
                  <c:v>8.42640802620191E-10</c:v>
                </c:pt>
                <c:pt idx="302">
                  <c:v>7.250496269256386E-10</c:v>
                </c:pt>
                <c:pt idx="303">
                  <c:v>6.238683907429516E-10</c:v>
                </c:pt>
                <c:pt idx="304">
                  <c:v>5.3680707432198686E-10</c:v>
                </c:pt>
                <c:pt idx="305">
                  <c:v>4.6189523193980918E-10</c:v>
                </c:pt>
                <c:pt idx="306">
                  <c:v>3.9743739509803926E-10</c:v>
                </c:pt>
                <c:pt idx="307">
                  <c:v>3.4197469923850327E-10</c:v>
                </c:pt>
                <c:pt idx="308">
                  <c:v>2.9425186548038998E-10</c:v>
                </c:pt>
                <c:pt idx="309">
                  <c:v>2.5318879008152342E-10</c:v>
                </c:pt>
                <c:pt idx="310">
                  <c:v>2.1785609861228857E-10</c:v>
                </c:pt>
                <c:pt idx="311">
                  <c:v>1.8745411156349098E-10</c:v>
                </c:pt>
                <c:pt idx="312">
                  <c:v>1.6129474531990743E-10</c:v>
                </c:pt>
                <c:pt idx="313">
                  <c:v>1.387859388669752E-10</c:v>
                </c:pt>
                <c:pt idx="314">
                  <c:v>1.1941825376260697E-10</c:v>
                </c:pt>
                <c:pt idx="315">
                  <c:v>1.0275334409330288E-10</c:v>
                </c:pt>
                <c:pt idx="316">
                  <c:v>8.8414035456803635E-11</c:v>
                </c:pt>
                <c:pt idx="317">
                  <c:v>7.6075788430387613E-11</c:v>
                </c:pt>
                <c:pt idx="318">
                  <c:v>6.5459353318769204E-11</c:v>
                </c:pt>
                <c:pt idx="319">
                  <c:v>5.632444993760847E-11</c:v>
                </c:pt>
                <c:pt idx="320">
                  <c:v>4.8464329388120095E-11</c:v>
                </c:pt>
                <c:pt idx="321">
                  <c:v>4.1701094740241501E-11</c:v>
                </c:pt>
                <c:pt idx="322">
                  <c:v>3.5881674718083865E-11</c:v>
                </c:pt>
                <c:pt idx="323">
                  <c:v>3.0874359260692227E-11</c:v>
                </c:pt>
                <c:pt idx="324">
                  <c:v>2.6565818547980962E-11</c:v>
                </c:pt>
                <c:pt idx="325">
                  <c:v>2.2858538023905395E-11</c:v>
                </c:pt>
                <c:pt idx="326">
                  <c:v>1.9668611364133579E-11</c:v>
                </c:pt>
                <c:pt idx="327">
                  <c:v>1.6923841436786262E-11</c:v>
                </c:pt>
                <c:pt idx="328">
                  <c:v>1.4562106275574413E-11</c:v>
                </c:pt>
                <c:pt idx="329">
                  <c:v>1.2529953082649043E-11</c:v>
                </c:pt>
                <c:pt idx="330">
                  <c:v>1.0781388439440798E-11</c:v>
                </c:pt>
                <c:pt idx="331">
                  <c:v>9.2768373445124636E-12</c:v>
                </c:pt>
                <c:pt idx="332">
                  <c:v>7.9822475184842438E-12</c:v>
                </c:pt>
                <c:pt idx="333">
                  <c:v>6.868318703899453E-12</c:v>
                </c:pt>
                <c:pt idx="334">
                  <c:v>5.9098395168899674E-12</c:v>
                </c:pt>
                <c:pt idx="335">
                  <c:v>5.0851168417046603E-12</c:v>
                </c:pt>
                <c:pt idx="336">
                  <c:v>4.3754848536726922E-12</c:v>
                </c:pt>
                <c:pt idx="337">
                  <c:v>3.7648825583919689E-12</c:v>
                </c:pt>
                <c:pt idx="338">
                  <c:v>3.2394902856506089E-12</c:v>
                </c:pt>
                <c:pt idx="339">
                  <c:v>2.7874169109027705E-12</c:v>
                </c:pt>
                <c:pt idx="340">
                  <c:v>2.3984307252294484E-12</c:v>
                </c:pt>
                <c:pt idx="341">
                  <c:v>2.0637278626043731E-12</c:v>
                </c:pt>
                <c:pt idx="342">
                  <c:v>1.7757330433140507E-12</c:v>
                </c:pt>
                <c:pt idx="343">
                  <c:v>1.5279281237876419E-12</c:v>
                </c:pt>
                <c:pt idx="344">
                  <c:v>1.3147045724306767E-12</c:v>
                </c:pt>
                <c:pt idx="345">
                  <c:v>1.1312365325702691E-12</c:v>
                </c:pt>
                <c:pt idx="346">
                  <c:v>9.7337159956449651E-13</c:v>
                </c:pt>
                <c:pt idx="347">
                  <c:v>8.3753684005064047E-13</c:v>
                </c:pt>
                <c:pt idx="348">
                  <c:v>7.2065792628001585E-13</c:v>
                </c:pt>
                <c:pt idx="349">
                  <c:v>6.2008955531891733E-13</c:v>
                </c:pt>
                <c:pt idx="350">
                  <c:v>5.3355557830388525E-13</c:v>
                </c:pt>
                <c:pt idx="351">
                  <c:v>4.5909748470570402E-13</c:v>
                </c:pt>
                <c:pt idx="352">
                  <c:v>3.9503007565419988E-13</c:v>
                </c:pt>
                <c:pt idx="353">
                  <c:v>3.3990332308484555E-13</c:v>
                </c:pt>
                <c:pt idx="354">
                  <c:v>2.9246955147095418E-13</c:v>
                </c:pt>
                <c:pt idx="355">
                  <c:v>2.5165519937052587E-13</c:v>
                </c:pt>
                <c:pt idx="356">
                  <c:v>2.1653652167107261E-13</c:v>
                </c:pt>
                <c:pt idx="357">
                  <c:v>1.8631868260496771E-13</c:v>
                </c:pt>
                <c:pt idx="358">
                  <c:v>1.6031776635067412E-13</c:v>
                </c:pt>
                <c:pt idx="359">
                  <c:v>1.3794529806848296E-13</c:v>
                </c:pt>
                <c:pt idx="360">
                  <c:v>1.1869492503768649E-13</c:v>
                </c:pt>
                <c:pt idx="361">
                  <c:v>1.0213095645135937E-13</c:v>
                </c:pt>
                <c:pt idx="362">
                  <c:v>8.7878502491640891E-14</c:v>
                </c:pt>
                <c:pt idx="363">
                  <c:v>7.5614989504688491E-14</c:v>
                </c:pt>
                <c:pt idx="364">
                  <c:v>6.5062859239528083E-14</c:v>
                </c:pt>
                <c:pt idx="365">
                  <c:v>5.5983286913769513E-14</c:v>
                </c:pt>
                <c:pt idx="366">
                  <c:v>4.81707759281095E-14</c:v>
                </c:pt>
                <c:pt idx="367">
                  <c:v>4.1448506892606332E-14</c:v>
                </c:pt>
                <c:pt idx="368">
                  <c:v>3.5664335699934785E-14</c:v>
                </c:pt>
                <c:pt idx="369">
                  <c:v>3.0687350070613398E-14</c:v>
                </c:pt>
                <c:pt idx="370">
                  <c:v>2.6404906635008432E-14</c:v>
                </c:pt>
                <c:pt idx="371">
                  <c:v>2.2720081492835648E-14</c:v>
                </c:pt>
                <c:pt idx="372">
                  <c:v>1.9549476549055336E-14</c:v>
                </c:pt>
                <c:pt idx="373">
                  <c:v>1.6821331977289718E-14</c:v>
                </c:pt>
                <c:pt idx="374">
                  <c:v>1.4473902090430267E-14</c:v>
                </c:pt>
                <c:pt idx="375">
                  <c:v>1.2454057859757889E-14</c:v>
                </c:pt>
                <c:pt idx="376">
                  <c:v>1.0716084453600616E-14</c:v>
                </c:pt>
                <c:pt idx="377">
                  <c:v>9.2206465804016433E-15</c:v>
                </c:pt>
                <c:pt idx="378">
                  <c:v>7.9338982189623964E-15</c:v>
                </c:pt>
                <c:pt idx="379">
                  <c:v>6.8267165865186823E-15</c:v>
                </c:pt>
                <c:pt idx="380">
                  <c:v>5.8740430071642917E-15</c:v>
                </c:pt>
                <c:pt idx="381">
                  <c:v>5.0543157625958214E-15</c:v>
                </c:pt>
                <c:pt idx="382">
                  <c:v>4.3489820889746981E-15</c:v>
                </c:pt>
                <c:pt idx="383">
                  <c:v>3.7420782750045199E-15</c:v>
                </c:pt>
                <c:pt idx="384">
                  <c:v>3.2198683576464539E-15</c:v>
                </c:pt>
                <c:pt idx="385">
                  <c:v>2.7705332381269735E-15</c:v>
                </c:pt>
                <c:pt idx="386">
                  <c:v>2.3839031820471565E-15</c:v>
                </c:pt>
                <c:pt idx="387">
                  <c:v>2.051227649308608E-15</c:v>
                </c:pt>
                <c:pt idx="388">
                  <c:v>1.7649772444512341E-15</c:v>
                </c:pt>
                <c:pt idx="389">
                  <c:v>1.5186733049745451E-15</c:v>
                </c:pt>
                <c:pt idx="390">
                  <c:v>1.3067412707405205E-15</c:v>
                </c:pt>
                <c:pt idx="391">
                  <c:v>1.1243845157897017E-15</c:v>
                </c:pt>
                <c:pt idx="392">
                  <c:v>9.6747578702492969E-16</c:v>
                </c:pt>
                <c:pt idx="393">
                  <c:v>8.3246379271072519E-16</c:v>
                </c:pt>
                <c:pt idx="394">
                  <c:v>7.1629282661982365E-16</c:v>
                </c:pt>
                <c:pt idx="395">
                  <c:v>6.1633360869222377E-16</c:v>
                </c:pt>
                <c:pt idx="396">
                  <c:v>5.3032377693375369E-16</c:v>
                </c:pt>
                <c:pt idx="397">
                  <c:v>4.5631668371621308E-16</c:v>
                </c:pt>
                <c:pt idx="398">
                  <c:v>3.9263733759343263E-16</c:v>
                </c:pt>
                <c:pt idx="399">
                  <c:v>3.3784449347097493E-16</c:v>
                </c:pt>
                <c:pt idx="400">
                  <c:v>2.906980331219748E-16</c:v>
                </c:pt>
                <c:pt idx="401">
                  <c:v>2.5013089777721896E-16</c:v>
                </c:pt>
                <c:pt idx="402">
                  <c:v>2.1522493754398932E-16</c:v>
                </c:pt>
                <c:pt idx="403">
                  <c:v>1.8519013105718332E-16</c:v>
                </c:pt>
                <c:pt idx="404">
                  <c:v>1.5934670504419208E-16</c:v>
                </c:pt>
                <c:pt idx="405">
                  <c:v>1.3710974911832837E-16</c:v>
                </c:pt>
                <c:pt idx="406">
                  <c:v>1.1797597758973012E-16</c:v>
                </c:pt>
                <c:pt idx="407">
                  <c:v>1.0151233867579116E-16</c:v>
                </c:pt>
                <c:pt idx="408">
                  <c:v>8.7346213305085268E-17</c:v>
                </c:pt>
                <c:pt idx="409">
                  <c:v>7.5156981685783144E-17</c:v>
                </c:pt>
                <c:pt idx="410">
                  <c:v>6.4668766765969093E-17</c:v>
                </c:pt>
                <c:pt idx="411">
                  <c:v>5.564419034968233E-17</c:v>
                </c:pt>
                <c:pt idx="412">
                  <c:v>4.7879000551794154E-17</c:v>
                </c:pt>
                <c:pt idx="413">
                  <c:v>4.119744899571159E-17</c:v>
                </c:pt>
                <c:pt idx="414">
                  <c:v>3.5448313126717045E-17</c:v>
                </c:pt>
                <c:pt idx="415">
                  <c:v>3.050147361455762E-17</c:v>
                </c:pt>
                <c:pt idx="416">
                  <c:v>2.6244969382149996E-17</c:v>
                </c:pt>
                <c:pt idx="417">
                  <c:v>2.2582463607307279E-17</c:v>
                </c:pt>
                <c:pt idx="418">
                  <c:v>1.9431063345884571E-17</c:v>
                </c:pt>
                <c:pt idx="419">
                  <c:v>1.671944342820087E-17</c:v>
                </c:pt>
                <c:pt idx="420">
                  <c:v>1.4386232167166227E-17</c:v>
                </c:pt>
                <c:pt idx="421">
                  <c:v>1.2378622342088276E-17</c:v>
                </c:pt>
                <c:pt idx="422">
                  <c:v>1.0651176020762774E-17</c:v>
                </c:pt>
                <c:pt idx="423">
                  <c:v>9.1647961695657744E-18</c:v>
                </c:pt>
                <c:pt idx="424">
                  <c:v>7.8858417761527521E-18</c:v>
                </c:pt>
                <c:pt idx="425">
                  <c:v>6.7853664574694359E-18</c:v>
                </c:pt>
                <c:pt idx="426">
                  <c:v>5.8384633206035903E-18</c:v>
                </c:pt>
                <c:pt idx="427">
                  <c:v>5.0237012488115944E-18</c:v>
                </c:pt>
                <c:pt idx="428">
                  <c:v>4.3226398542659806E-18</c:v>
                </c:pt>
                <c:pt idx="429">
                  <c:v>3.7194121195221923E-18</c:v>
                </c:pt>
                <c:pt idx="430">
                  <c:v>3.2003652816914337E-18</c:v>
                </c:pt>
                <c:pt idx="431">
                  <c:v>2.7537518315049354E-18</c:v>
                </c:pt>
                <c:pt idx="432">
                  <c:v>2.3694636336977749E-18</c:v>
                </c:pt>
                <c:pt idx="433">
                  <c:v>2.0388031510987667E-18</c:v>
                </c:pt>
                <c:pt idx="434">
                  <c:v>1.7542865945755429E-18</c:v>
                </c:pt>
                <c:pt idx="435">
                  <c:v>1.5094745435570347E-18</c:v>
                </c:pt>
                <c:pt idx="436">
                  <c:v>1.2988262035930421E-18</c:v>
                </c:pt>
                <c:pt idx="437">
                  <c:v>1.1175740023840778E-18</c:v>
                </c:pt>
                <c:pt idx="438">
                  <c:v>9.6161568603223502E-19</c:v>
                </c:pt>
                <c:pt idx="439">
                  <c:v>8.2742147334369728E-19</c:v>
                </c:pt>
                <c:pt idx="440">
                  <c:v>7.119541668201372E-19</c:v>
                </c:pt>
                <c:pt idx="441">
                  <c:v>6.1260041222305435E-19</c:v>
                </c:pt>
                <c:pt idx="442">
                  <c:v>5.2711155091906894E-19</c:v>
                </c:pt>
                <c:pt idx="443">
                  <c:v>4.5355272632617705E-19</c:v>
                </c:pt>
                <c:pt idx="444">
                  <c:v>3.9025909259478946E-19</c:v>
                </c:pt>
                <c:pt idx="445">
                  <c:v>3.3579813440120051E-19</c:v>
                </c:pt>
                <c:pt idx="446">
                  <c:v>2.8893724504301837E-19</c:v>
                </c:pt>
                <c:pt idx="447">
                  <c:v>2.4861582903645455E-19</c:v>
                </c:pt>
                <c:pt idx="448">
                  <c:v>2.139212978177357E-19</c:v>
                </c:pt>
                <c:pt idx="449">
                  <c:v>1.8406841526294867E-19</c:v>
                </c:pt>
                <c:pt idx="450">
                  <c:v>1.5838152555656522E-19</c:v>
                </c:pt>
                <c:pt idx="451">
                  <c:v>1.3627926117465879E-19</c:v>
                </c:pt>
                <c:pt idx="452">
                  <c:v>1.1726138488088969E-19</c:v>
                </c:pt>
                <c:pt idx="453">
                  <c:v>1.0089746793212733E-19</c:v>
                </c:pt>
                <c:pt idx="454">
                  <c:v>8.6817148249233823E-20</c:v>
                </c:pt>
                <c:pt idx="455">
                  <c:v>7.4701748067648753E-20</c:v>
                </c:pt>
                <c:pt idx="456">
                  <c:v>6.4277061351317888E-20</c:v>
                </c:pt>
                <c:pt idx="457">
                  <c:v>5.5307147728586284E-20</c:v>
                </c:pt>
                <c:pt idx="458">
                  <c:v>4.7588992489137002E-20</c:v>
                </c:pt>
                <c:pt idx="459">
                  <c:v>4.0947911782487216E-20</c:v>
                </c:pt>
                <c:pt idx="460">
                  <c:v>3.5233599024587409E-20</c:v>
                </c:pt>
                <c:pt idx="461">
                  <c:v>3.0316723031437642E-20</c:v>
                </c:pt>
                <c:pt idx="462">
                  <c:v>2.6086000885788425E-20</c:v>
                </c:pt>
                <c:pt idx="463">
                  <c:v>2.2445679287557411E-20</c:v>
                </c:pt>
                <c:pt idx="464">
                  <c:v>1.9313367383743253E-20</c:v>
                </c:pt>
                <c:pt idx="465">
                  <c:v>1.6618172028601099E-20</c:v>
                </c:pt>
                <c:pt idx="466">
                  <c:v>1.4299093269702767E-20</c:v>
                </c:pt>
                <c:pt idx="467">
                  <c:v>1.2303643745158081E-20</c:v>
                </c:pt>
                <c:pt idx="468">
                  <c:v>1.0586660745021793E-20</c:v>
                </c:pt>
                <c:pt idx="469">
                  <c:v>9.109284050449836E-21</c:v>
                </c:pt>
                <c:pt idx="470">
                  <c:v>7.8380764161918884E-21</c:v>
                </c:pt>
                <c:pt idx="471">
                  <c:v>6.7442667904323012E-21</c:v>
                </c:pt>
                <c:pt idx="472">
                  <c:v>5.8030991438875092E-21</c:v>
                </c:pt>
                <c:pt idx="473">
                  <c:v>4.9932721703064977E-21</c:v>
                </c:pt>
                <c:pt idx="474">
                  <c:v>4.2964571771997764E-21</c:v>
                </c:pt>
                <c:pt idx="475">
                  <c:v>3.6968832552899637E-21</c:v>
                </c:pt>
                <c:pt idx="476">
                  <c:v>3.1809803378863835E-21</c:v>
                </c:pt>
                <c:pt idx="477">
                  <c:v>2.7370720715999772E-21</c:v>
                </c:pt>
                <c:pt idx="478">
                  <c:v>2.3551115471874921E-21</c:v>
                </c:pt>
                <c:pt idx="479">
                  <c:v>2.0264539093607362E-21</c:v>
                </c:pt>
                <c:pt idx="480">
                  <c:v>1.7436606990728186E-21</c:v>
                </c:pt>
                <c:pt idx="481">
                  <c:v>1.5003314999896635E-21</c:v>
                </c:pt>
                <c:pt idx="482">
                  <c:v>1.2909590788266245E-21</c:v>
                </c:pt>
                <c:pt idx="483">
                  <c:v>1.1108047409631594E-21</c:v>
                </c:pt>
                <c:pt idx="484">
                  <c:v>9.5579108027787638E-22</c:v>
                </c:pt>
                <c:pt idx="485">
                  <c:v>8.2240969582704382E-22</c:v>
                </c:pt>
                <c:pt idx="486">
                  <c:v>7.0764178673198506E-22</c:v>
                </c:pt>
                <c:pt idx="487">
                  <c:v>6.0888982811135005E-22</c:v>
                </c:pt>
                <c:pt idx="488">
                  <c:v>5.2391878168987675E-22</c:v>
                </c:pt>
                <c:pt idx="489">
                  <c:v>4.5080551051217043E-22</c:v>
                </c:pt>
                <c:pt idx="490">
                  <c:v>3.8789525287229326E-22</c:v>
                </c:pt>
                <c:pt idx="491">
                  <c:v>3.3376417034014565E-22</c:v>
                </c:pt>
                <c:pt idx="492">
                  <c:v>2.8718712223972863E-22</c:v>
                </c:pt>
                <c:pt idx="493">
                  <c:v>2.471099372238892E-22</c:v>
                </c:pt>
                <c:pt idx="494">
                  <c:v>2.1262555437225356E-22</c:v>
                </c:pt>
                <c:pt idx="495">
                  <c:v>1.8295349381739696E-22</c:v>
                </c:pt>
                <c:pt idx="496">
                  <c:v>1.5742219226100797E-22</c:v>
                </c:pt>
                <c:pt idx="497">
                  <c:v>1.354538035824341E-22</c:v>
                </c:pt>
                <c:pt idx="498">
                  <c:v>1.1655112053405955E-22</c:v>
                </c:pt>
                <c:pt idx="499">
                  <c:v>1.0028632152420781E-22</c:v>
                </c:pt>
                <c:pt idx="500">
                  <c:v>8.6291287795193225E-23</c:v>
                </c:pt>
                <c:pt idx="501">
                  <c:v>7.4249271846664043E-23</c:v>
                </c:pt>
                <c:pt idx="502">
                  <c:v>6.3887728536911611E-23</c:v>
                </c:pt>
                <c:pt idx="503">
                  <c:v>5.4972146609535999E-23</c:v>
                </c:pt>
                <c:pt idx="504">
                  <c:v>4.7300741035336295E-23</c:v>
                </c:pt>
                <c:pt idx="505">
                  <c:v>4.0699886041994822E-23</c:v>
                </c:pt>
                <c:pt idx="506">
                  <c:v>3.5020185468001037E-23</c:v>
                </c:pt>
                <c:pt idx="507">
                  <c:v>3.0133091501724533E-23</c:v>
                </c:pt>
                <c:pt idx="508">
                  <c:v>2.5927995278065349E-23</c:v>
                </c:pt>
                <c:pt idx="509">
                  <c:v>2.2309723484591842E-23</c:v>
                </c:pt>
                <c:pt idx="510">
                  <c:v>1.9196384318228219E-23</c:v>
                </c:pt>
                <c:pt idx="511">
                  <c:v>1.6517514040352073E-23</c:v>
                </c:pt>
                <c:pt idx="512">
                  <c:v>1.4212482181561643E-23</c:v>
                </c:pt>
                <c:pt idx="513">
                  <c:v>1.2229119301351095E-23</c:v>
                </c:pt>
                <c:pt idx="514">
                  <c:v>1.0522536244984436E-23</c:v>
                </c:pt>
                <c:pt idx="515">
                  <c:v>9.0541081739858569E-24</c:v>
                </c:pt>
                <c:pt idx="516">
                  <c:v>7.7906003759608585E-24</c:v>
                </c:pt>
                <c:pt idx="517">
                  <c:v>6.7034160683329482E-24</c:v>
                </c:pt>
                <c:pt idx="518">
                  <c:v>5.7679491716506087E-24</c:v>
                </c:pt>
                <c:pt idx="519">
                  <c:v>4.9630274038798485E-24</c:v>
                </c:pt>
                <c:pt idx="520">
                  <c:v>4.2704330913189281E-24</c:v>
                </c:pt>
                <c:pt idx="521">
                  <c:v>3.6744908507205228E-24</c:v>
                </c:pt>
                <c:pt idx="522">
                  <c:v>3.1617128106926409E-24</c:v>
                </c:pt>
                <c:pt idx="523">
                  <c:v>2.7204933427274098E-24</c:v>
                </c:pt>
                <c:pt idx="524">
                  <c:v>2.3408463927508934E-24</c:v>
                </c:pt>
                <c:pt idx="525">
                  <c:v>2.0141794682582748E-24</c:v>
                </c:pt>
                <c:pt idx="526">
                  <c:v>1.7330991657191202E-24</c:v>
                </c:pt>
                <c:pt idx="527">
                  <c:v>1.4912438367836449E-24</c:v>
                </c:pt>
                <c:pt idx="528">
                  <c:v>1.283139606049302E-24</c:v>
                </c:pt>
                <c:pt idx="529">
                  <c:v>1.1040764816594044E-24</c:v>
                </c:pt>
                <c:pt idx="530">
                  <c:v>9.5000175476352051E-25</c:v>
                </c:pt>
                <c:pt idx="531">
                  <c:v>8.1742827516561519E-25</c:v>
                </c:pt>
                <c:pt idx="532">
                  <c:v>7.0335552717643369E-25</c:v>
                </c:pt>
                <c:pt idx="533">
                  <c:v>6.0520171939172052E-25</c:v>
                </c:pt>
                <c:pt idx="534">
                  <c:v>5.2074535139441339E-25</c:v>
                </c:pt>
                <c:pt idx="535">
                  <c:v>4.4807493486873412E-25</c:v>
                </c:pt>
                <c:pt idx="536">
                  <c:v>3.85545731171695E-25</c:v>
                </c:pt>
                <c:pt idx="537">
                  <c:v>3.317425262099595E-25</c:v>
                </c:pt>
                <c:pt idx="538">
                  <c:v>2.8544760011142674E-25</c:v>
                </c:pt>
                <c:pt idx="539">
                  <c:v>2.4561316675391871E-25</c:v>
                </c:pt>
                <c:pt idx="540">
                  <c:v>2.1133765937895284E-25</c:v>
                </c:pt>
                <c:pt idx="541">
                  <c:v>1.818453255664548E-25</c:v>
                </c:pt>
                <c:pt idx="542">
                  <c:v>1.5646866974652969E-25</c:v>
                </c:pt>
                <c:pt idx="543">
                  <c:v>1.3463334587229478E-25</c:v>
                </c:pt>
                <c:pt idx="544">
                  <c:v>1.1584515833190293E-25</c:v>
                </c:pt>
                <c:pt idx="545">
                  <c:v>9.9678876893345354E-26</c:v>
                </c:pt>
                <c:pt idx="546">
                  <c:v>8.5768612532358432E-26</c:v>
                </c:pt>
                <c:pt idx="547">
                  <c:v>7.3799536320989041E-26</c:v>
                </c:pt>
                <c:pt idx="548">
                  <c:v>6.3500753951664944E-26</c:v>
                </c:pt>
                <c:pt idx="549">
                  <c:v>5.4639174626942298E-26</c:v>
                </c:pt>
                <c:pt idx="550">
                  <c:v>4.7014235550430324E-26</c:v>
                </c:pt>
                <c:pt idx="551">
                  <c:v>4.0453362619087582E-26</c:v>
                </c:pt>
                <c:pt idx="552">
                  <c:v>3.4808064579418949E-26</c:v>
                </c:pt>
                <c:pt idx="553">
                  <c:v>2.9950572247195989E-26</c:v>
                </c:pt>
                <c:pt idx="554">
                  <c:v>2.577094672666459E-26</c:v>
                </c:pt>
                <c:pt idx="555">
                  <c:v>2.2174591179998639E-26</c:v>
                </c:pt>
                <c:pt idx="556">
                  <c:v>1.9080109831250801E-26</c:v>
                </c:pt>
                <c:pt idx="557">
                  <c:v>1.6417465747957734E-26</c:v>
                </c:pt>
                <c:pt idx="558">
                  <c:v>1.4126395705747158E-26</c:v>
                </c:pt>
                <c:pt idx="559">
                  <c:v>1.2155046259814829E-26</c:v>
                </c:pt>
                <c:pt idx="560">
                  <c:v>1.0458800153681812E-26</c:v>
                </c:pt>
                <c:pt idx="561">
                  <c:v>8.9992665035172906E-27</c:v>
                </c:pt>
                <c:pt idx="562">
                  <c:v>7.7434119030201107E-27</c:v>
                </c:pt>
                <c:pt idx="563">
                  <c:v>6.6628127832861151E-27</c:v>
                </c:pt>
                <c:pt idx="564">
                  <c:v>5.7330121064341826E-27</c:v>
                </c:pt>
                <c:pt idx="565">
                  <c:v>4.9329658331343088E-27</c:v>
                </c:pt>
                <c:pt idx="566">
                  <c:v>4.2445666360202078E-27</c:v>
                </c:pt>
                <c:pt idx="567">
                  <c:v>3.6522340792635638E-27</c:v>
                </c:pt>
                <c:pt idx="568">
                  <c:v>3.1425619889056367E-27</c:v>
                </c:pt>
                <c:pt idx="569">
                  <c:v>2.7040150329318129E-27</c:v>
                </c:pt>
                <c:pt idx="570">
                  <c:v>2.3266676438314113E-27</c:v>
                </c:pt>
                <c:pt idx="571">
                  <c:v>2.0019793747161905E-27</c:v>
                </c:pt>
                <c:pt idx="572">
                  <c:v>1.722601604666249E-27</c:v>
                </c:pt>
                <c:pt idx="573">
                  <c:v>1.4822112184943972E-27</c:v>
                </c:pt>
                <c:pt idx="574">
                  <c:v>1.2753674966280441E-27</c:v>
                </c:pt>
                <c:pt idx="575">
                  <c:v>1.0973889761187449E-27</c:v>
                </c:pt>
                <c:pt idx="576">
                  <c:v>9.4424749579310145E-28</c:v>
                </c:pt>
                <c:pt idx="577">
                  <c:v>8.1247702748479755E-28</c:v>
                </c:pt>
                <c:pt idx="578">
                  <c:v>6.9909522993871301E-28</c:v>
                </c:pt>
                <c:pt idx="579">
                  <c:v>6.015359499283897E-28</c:v>
                </c:pt>
                <c:pt idx="580">
                  <c:v>5.1759114289475521E-28</c:v>
                </c:pt>
                <c:pt idx="581">
                  <c:v>4.4536089860463259E-28</c:v>
                </c:pt>
                <c:pt idx="582">
                  <c:v>3.8321044076725389E-28</c:v>
                </c:pt>
                <c:pt idx="583">
                  <c:v>3.2973312738754538E-28</c:v>
                </c:pt>
                <c:pt idx="584">
                  <c:v>2.8371861444872697E-28</c:v>
                </c:pt>
                <c:pt idx="585">
                  <c:v>2.4412546237762666E-28</c:v>
                </c:pt>
                <c:pt idx="586">
                  <c:v>2.1005756529894619E-28</c:v>
                </c:pt>
                <c:pt idx="587">
                  <c:v>1.8074386960532343E-28</c:v>
                </c:pt>
                <c:pt idx="588">
                  <c:v>1.5552092281662778E-28</c:v>
                </c:pt>
                <c:pt idx="589">
                  <c:v>1.3381785775943756E-28</c:v>
                </c:pt>
                <c:pt idx="590">
                  <c:v>1.1514347221588421E-28</c:v>
                </c:pt>
                <c:pt idx="591">
                  <c:v>9.9075111617493198E-29</c:v>
                </c:pt>
                <c:pt idx="592">
                  <c:v>8.5249103167696749E-29</c:v>
                </c:pt>
                <c:pt idx="593">
                  <c:v>7.3352524889948543E-29</c:v>
                </c:pt>
                <c:pt idx="594">
                  <c:v>6.3116123311539747E-29</c:v>
                </c:pt>
                <c:pt idx="595">
                  <c:v>5.4308219490115581E-29</c:v>
                </c:pt>
                <c:pt idx="596">
                  <c:v>4.6729465458904741E-29</c:v>
                </c:pt>
                <c:pt idx="597">
                  <c:v>4.0208332414072392E-29</c:v>
                </c:pt>
                <c:pt idx="598">
                  <c:v>3.4597228529017227E-29</c:v>
                </c:pt>
                <c:pt idx="599">
                  <c:v>2.976915853068605E-29</c:v>
                </c:pt>
                <c:pt idx="600">
                  <c:v>2.5614849434596932E-29</c:v>
                </c:pt>
                <c:pt idx="601">
                  <c:v>2.2040277385762917E-29</c:v>
                </c:pt>
                <c:pt idx="602">
                  <c:v>1.8964539630877444E-29</c:v>
                </c:pt>
                <c:pt idx="603">
                  <c:v>1.6318023458427171E-29</c:v>
                </c:pt>
                <c:pt idx="604">
                  <c:v>1.404083066462813E-29</c:v>
                </c:pt>
                <c:pt idx="605">
                  <c:v>1.2081421886359003E-29</c:v>
                </c:pt>
                <c:pt idx="606">
                  <c:v>1.0395450118482006E-29</c:v>
                </c:pt>
                <c:pt idx="607">
                  <c:v>8.9447570147238202E-30</c:v>
                </c:pt>
                <c:pt idx="608">
                  <c:v>7.6965092555447953E-30</c:v>
                </c:pt>
                <c:pt idx="609">
                  <c:v>6.622455436539957E-30</c:v>
                </c:pt>
                <c:pt idx="610">
                  <c:v>5.6982866586383705E-30</c:v>
                </c:pt>
                <c:pt idx="611">
                  <c:v>4.9030863484346729E-30</c:v>
                </c:pt>
                <c:pt idx="612">
                  <c:v>4.218856856518863E-30</c:v>
                </c:pt>
                <c:pt idx="613">
                  <c:v>3.6301121193752853E-30</c:v>
                </c:pt>
                <c:pt idx="614">
                  <c:v>3.1235271656286431E-30</c:v>
                </c:pt>
                <c:pt idx="615">
                  <c:v>2.6876365339644406E-30</c:v>
                </c:pt>
                <c:pt idx="616">
                  <c:v>2.3125747770618823E-30</c:v>
                </c:pt>
                <c:pt idx="617">
                  <c:v>1.9898531784036141E-30</c:v>
                </c:pt>
                <c:pt idx="618">
                  <c:v>1.7121676284273559E-30</c:v>
                </c:pt>
                <c:pt idx="619">
                  <c:v>1.4732333117091615E-30</c:v>
                </c:pt>
                <c:pt idx="620">
                  <c:v>1.2676424636781E-30</c:v>
                </c:pt>
                <c:pt idx="621">
                  <c:v>1.090741977491419E-30</c:v>
                </c:pt>
                <c:pt idx="622">
                  <c:v>9.3852809096493275E-31</c:v>
                </c:pt>
                <c:pt idx="623">
                  <c:v>8.0755577002372271E-31</c:v>
                </c:pt>
                <c:pt idx="624">
                  <c:v>6.9486073776237656E-31</c:v>
                </c:pt>
                <c:pt idx="625">
                  <c:v>5.978923844101696E-31</c:v>
                </c:pt>
                <c:pt idx="626">
                  <c:v>5.1445603976249515E-31</c:v>
                </c:pt>
                <c:pt idx="627">
                  <c:v>4.4266330153913289E-31</c:v>
                </c:pt>
                <c:pt idx="628">
                  <c:v>3.8088929545853585E-31</c:v>
                </c:pt>
                <c:pt idx="629">
                  <c:v>3.2773589970180666E-31</c:v>
                </c:pt>
                <c:pt idx="630">
                  <c:v>2.8200010143116643E-31</c:v>
                </c:pt>
                <c:pt idx="631">
                  <c:v>2.4264676918074532E-31</c:v>
                </c:pt>
                <c:pt idx="632">
                  <c:v>2.087852248812943E-31</c:v>
                </c:pt>
                <c:pt idx="633">
                  <c:v>1.7964908527696862E-31</c:v>
                </c:pt>
                <c:pt idx="634">
                  <c:v>1.5457891648798874E-31</c:v>
                </c:pt>
                <c:pt idx="635">
                  <c:v>1.3300730914249715E-31</c:v>
                </c:pt>
                <c:pt idx="636">
                  <c:v>1.1444603628530706E-31</c:v>
                </c:pt>
                <c:pt idx="637">
                  <c:v>9.847500341041716E-32</c:v>
                </c:pt>
                <c:pt idx="638">
                  <c:v>8.4732740525035064E-32</c:v>
                </c:pt>
                <c:pt idx="639">
                  <c:v>7.2908221053419375E-32</c:v>
                </c:pt>
                <c:pt idx="640">
                  <c:v>6.2733822419017814E-32</c:v>
                </c:pt>
                <c:pt idx="641">
                  <c:v>5.3979268982812273E-32</c:v>
                </c:pt>
                <c:pt idx="642">
                  <c:v>4.6446420249302248E-32</c:v>
                </c:pt>
                <c:pt idx="643">
                  <c:v>3.9964786382373892E-32</c:v>
                </c:pt>
                <c:pt idx="644">
                  <c:v>3.4387669534398008E-32</c:v>
                </c:pt>
                <c:pt idx="645">
                  <c:v>2.9588843655836505E-32</c:v>
                </c:pt>
                <c:pt idx="646">
                  <c:v>2.5459697639986148E-32</c:v>
                </c:pt>
                <c:pt idx="647">
                  <c:v>2.1906777144082711E-32</c:v>
                </c:pt>
                <c:pt idx="648">
                  <c:v>1.8849669451171291E-32</c:v>
                </c:pt>
                <c:pt idx="649">
                  <c:v>1.6219183501138319E-32</c:v>
                </c:pt>
                <c:pt idx="650">
                  <c:v>1.3955783899820646E-32</c:v>
                </c:pt>
                <c:pt idx="651">
                  <c:v>1.2008243463354611E-32</c:v>
                </c:pt>
                <c:pt idx="652">
                  <c:v>1.0332483801003248E-32</c:v>
                </c:pt>
                <c:pt idx="653">
                  <c:v>8.8905776955466618E-33</c:v>
                </c:pt>
                <c:pt idx="654">
                  <c:v>7.6498907022604839E-33</c:v>
                </c:pt>
                <c:pt idx="655">
                  <c:v>6.5823425384207378E-33</c:v>
                </c:pt>
                <c:pt idx="656">
                  <c:v>5.66377154647455E-33</c:v>
                </c:pt>
                <c:pt idx="657">
                  <c:v>4.8733878468669124E-33</c:v>
                </c:pt>
                <c:pt idx="658">
                  <c:v>4.1933028038133705E-33</c:v>
                </c:pt>
                <c:pt idx="659">
                  <c:v>3.6081241544880618E-33</c:v>
                </c:pt>
                <c:pt idx="660">
                  <c:v>3.104607638246675E-33</c:v>
                </c:pt>
                <c:pt idx="661">
                  <c:v>2.671357241260776E-33</c:v>
                </c:pt>
                <c:pt idx="662">
                  <c:v>2.2985672722452355E-33</c:v>
                </c:pt>
                <c:pt idx="663">
                  <c:v>1.9778004317173766E-33</c:v>
                </c:pt>
                <c:pt idx="664">
                  <c:v>1.7017968518626418E-33</c:v>
                </c:pt>
                <c:pt idx="665">
                  <c:v>1.4643097850346947E-33</c:v>
                </c:pt>
                <c:pt idx="666">
                  <c:v>1.2599642220524101E-33</c:v>
                </c:pt>
                <c:pt idx="667">
                  <c:v>1.0841352404228597E-33</c:v>
                </c:pt>
                <c:pt idx="668">
                  <c:v>9.328433291638668E-34</c:v>
                </c:pt>
                <c:pt idx="669">
                  <c:v>8.0266432112852641E-34</c:v>
                </c:pt>
                <c:pt idx="670">
                  <c:v>6.9065189434349614E-34</c:v>
                </c:pt>
                <c:pt idx="671">
                  <c:v>5.9427088834546617E-34</c:v>
                </c:pt>
                <c:pt idx="672">
                  <c:v>5.1133992627444539E-34</c:v>
                </c:pt>
                <c:pt idx="673">
                  <c:v>4.3998204409830762E-34</c:v>
                </c:pt>
                <c:pt idx="674">
                  <c:v>3.7858220956723203E-34</c:v>
                </c:pt>
                <c:pt idx="675">
                  <c:v>3.2575076943090844E-34</c:v>
                </c:pt>
                <c:pt idx="676">
                  <c:v>2.8029199762484948E-34</c:v>
                </c:pt>
                <c:pt idx="677">
                  <c:v>2.4117703258162815E-34</c:v>
                </c:pt>
                <c:pt idx="678">
                  <c:v>2.0752059116126166E-34</c:v>
                </c:pt>
                <c:pt idx="679">
                  <c:v>1.7856093217061999E-34</c:v>
                </c:pt>
                <c:pt idx="680">
                  <c:v>1.5364261598919643E-34</c:v>
                </c:pt>
                <c:pt idx="681">
                  <c:v>1.322016701024356E-34</c:v>
                </c:pt>
                <c:pt idx="682">
                  <c:v>1.137528247963582E-34</c:v>
                </c:pt>
                <c:pt idx="683">
                  <c:v>9.7878530120873093E-35</c:v>
                </c:pt>
                <c:pt idx="684">
                  <c:v>8.4219505544352617E-35</c:v>
                </c:pt>
                <c:pt idx="685">
                  <c:v>7.2466608411221312E-35</c:v>
                </c:pt>
                <c:pt idx="686">
                  <c:v>6.2353837162576729E-35</c:v>
                </c:pt>
                <c:pt idx="687">
                  <c:v>5.3652310962783846E-35</c:v>
                </c:pt>
                <c:pt idx="688">
                  <c:v>4.6165089473834434E-35</c:v>
                </c:pt>
                <c:pt idx="689">
                  <c:v>3.9722715534200668E-35</c:v>
                </c:pt>
                <c:pt idx="690">
                  <c:v>3.4179379860302222E-35</c:v>
                </c:pt>
                <c:pt idx="691">
                  <c:v>2.9409620966849682E-35</c:v>
                </c:pt>
                <c:pt idx="692">
                  <c:v>2.530548561585623E-35</c:v>
                </c:pt>
                <c:pt idx="693">
                  <c:v>2.177408552718598E-35</c:v>
                </c:pt>
                <c:pt idx="694">
                  <c:v>1.8735495052034699E-35</c:v>
                </c:pt>
                <c:pt idx="695">
                  <c:v>1.6120942227702428E-35</c:v>
                </c:pt>
                <c:pt idx="696">
                  <c:v>1.387125227207143E-35</c:v>
                </c:pt>
                <c:pt idx="697">
                  <c:v>1.1935508289633609E-35</c:v>
                </c:pt>
                <c:pt idx="698">
                  <c:v>1.0269898877027575E-35</c:v>
                </c:pt>
                <c:pt idx="699">
                  <c:v>8.8367265461142692E-36</c:v>
                </c:pt>
                <c:pt idx="700">
                  <c:v>7.6035545223792547E-36</c:v>
                </c:pt>
                <c:pt idx="701">
                  <c:v>6.5424726082778095E-36</c:v>
                </c:pt>
                <c:pt idx="702">
                  <c:v>5.6294654959180255E-36</c:v>
                </c:pt>
                <c:pt idx="703">
                  <c:v>4.8438692321974638E-36</c:v>
                </c:pt>
                <c:pt idx="704">
                  <c:v>4.1679035346504068E-36</c:v>
                </c:pt>
                <c:pt idx="705">
                  <c:v>3.5862693729802986E-36</c:v>
                </c:pt>
                <c:pt idx="706">
                  <c:v>3.0858027084005617E-36</c:v>
                </c:pt>
                <c:pt idx="707">
                  <c:v>2.655176553918209E-36</c:v>
                </c:pt>
                <c:pt idx="708">
                  <c:v>2.2846446123352851E-36</c:v>
                </c:pt>
                <c:pt idx="709">
                  <c:v>1.9658206897654883E-36</c:v>
                </c:pt>
                <c:pt idx="710">
                  <c:v>1.691488892165137E-36</c:v>
                </c:pt>
                <c:pt idx="711">
                  <c:v>1.4554403090850368E-36</c:v>
                </c:pt>
                <c:pt idx="712">
                  <c:v>1.2523324883310794E-36</c:v>
                </c:pt>
                <c:pt idx="713">
                  <c:v>1.0775685210446377E-36</c:v>
                </c:pt>
                <c:pt idx="714">
                  <c:v>9.2719300055350257E-37</c:v>
                </c:pt>
                <c:pt idx="715">
                  <c:v>7.9780250024563915E-37</c:v>
                </c:pt>
                <c:pt idx="716">
                  <c:v>6.8646854432489329E-37</c:v>
                </c:pt>
                <c:pt idx="717">
                  <c:v>5.9067132805731495E-37</c:v>
                </c:pt>
                <c:pt idx="718">
                  <c:v>5.0824268740836506E-37</c:v>
                </c:pt>
                <c:pt idx="719">
                  <c:v>4.3731702731135834E-37</c:v>
                </c:pt>
                <c:pt idx="720">
                  <c:v>3.7628909793399555E-37</c:v>
                </c:pt>
                <c:pt idx="721">
                  <c:v>3.2377766329955681E-37</c:v>
                </c:pt>
                <c:pt idx="722">
                  <c:v>2.7859423998010609E-37</c:v>
                </c:pt>
                <c:pt idx="723">
                  <c:v>2.3971619832923532E-37</c:v>
                </c:pt>
                <c:pt idx="724">
                  <c:v>2.0626361745858298E-37</c:v>
                </c:pt>
                <c:pt idx="725">
                  <c:v>1.7747937012027948E-37</c:v>
                </c:pt>
                <c:pt idx="726">
                  <c:v>1.5271198675944882E-37</c:v>
                </c:pt>
                <c:pt idx="727">
                  <c:v>1.3140091090143739E-37</c:v>
                </c:pt>
                <c:pt idx="728">
                  <c:v>1.130638121611575E-37</c:v>
                </c:pt>
                <c:pt idx="729">
                  <c:v>9.7285669731789245E-38</c:v>
                </c:pt>
                <c:pt idx="730">
                  <c:v>8.3709379281076953E-38</c:v>
                </c:pt>
                <c:pt idx="731">
                  <c:v>7.2027670662511659E-38</c:v>
                </c:pt>
                <c:pt idx="732">
                  <c:v>6.1976153516169029E-38</c:v>
                </c:pt>
                <c:pt idx="733">
                  <c:v>5.3327333361328631E-38</c:v>
                </c:pt>
                <c:pt idx="734">
                  <c:v>4.588546274799631E-38</c:v>
                </c:pt>
                <c:pt idx="735">
                  <c:v>3.9482110934213412E-38</c:v>
                </c:pt>
                <c:pt idx="736">
                  <c:v>3.397235181832408E-38</c:v>
                </c:pt>
                <c:pt idx="737">
                  <c:v>2.9231483848242737E-38</c:v>
                </c:pt>
                <c:pt idx="738">
                  <c:v>2.5152207669920135E-38</c:v>
                </c:pt>
                <c:pt idx="739">
                  <c:v>2.1642197637148693E-38</c:v>
                </c:pt>
                <c:pt idx="740">
                  <c:v>1.862201221905273E-38</c:v>
                </c:pt>
                <c:pt idx="741">
                  <c:v>1.6023296011829439E-38</c:v>
                </c:pt>
                <c:pt idx="742">
                  <c:v>1.3787232661142002E-38</c:v>
                </c:pt>
                <c:pt idx="743">
                  <c:v>1.1863213680389198E-38</c:v>
                </c:pt>
                <c:pt idx="744">
                  <c:v>1.0207693036415058E-38</c:v>
                </c:pt>
                <c:pt idx="745">
                  <c:v>8.7832015786685276E-39</c:v>
                </c:pt>
                <c:pt idx="746">
                  <c:v>7.5574990055361726E-39</c:v>
                </c:pt>
                <c:pt idx="747">
                  <c:v>6.5028441744289994E-39</c:v>
                </c:pt>
                <c:pt idx="748">
                  <c:v>5.5953672406609991E-39</c:v>
                </c:pt>
                <c:pt idx="749">
                  <c:v>4.8145294148327614E-39</c:v>
                </c:pt>
                <c:pt idx="750">
                  <c:v>4.1426581114900338E-39</c:v>
                </c:pt>
                <c:pt idx="751">
                  <c:v>3.5645469681464805E-39</c:v>
                </c:pt>
                <c:pt idx="752">
                  <c:v>3.0671116819611672E-39</c:v>
                </c:pt>
                <c:pt idx="753">
                  <c:v>2.6390938746738607E-39</c:v>
                </c:pt>
                <c:pt idx="754">
                  <c:v>2.2708062834176491E-39</c:v>
                </c:pt>
                <c:pt idx="755">
                  <c:v>1.9539135103507156E-39</c:v>
                </c:pt>
                <c:pt idx="756">
                  <c:v>1.6812433688465743E-39</c:v>
                </c:pt>
                <c:pt idx="757">
                  <c:v>1.4466245564693516E-39</c:v>
                </c:pt>
                <c:pt idx="758">
                  <c:v>1.244746980810917E-39</c:v>
                </c:pt>
                <c:pt idx="759">
                  <c:v>1.0710415769654601E-39</c:v>
                </c:pt>
                <c:pt idx="760">
                  <c:v>9.2157689656843933E-40</c:v>
                </c:pt>
                <c:pt idx="761">
                  <c:v>7.9297012791512284E-40</c:v>
                </c:pt>
                <c:pt idx="762">
                  <c:v>6.8231053329040294E-40</c:v>
                </c:pt>
                <c:pt idx="763">
                  <c:v>5.8709357067844662E-40</c:v>
                </c:pt>
                <c:pt idx="764">
                  <c:v>5.0516420883871516E-40</c:v>
                </c:pt>
                <c:pt idx="765">
                  <c:v>4.3466815280696368E-40</c:v>
                </c:pt>
                <c:pt idx="766">
                  <c:v>3.7400987591529892E-40</c:v>
                </c:pt>
                <c:pt idx="767">
                  <c:v>3.2181650847629387E-40</c:v>
                </c:pt>
                <c:pt idx="768">
                  <c:v>2.7690676582916451E-40</c:v>
                </c:pt>
                <c:pt idx="769">
                  <c:v>2.3826421250113115E-40</c:v>
                </c:pt>
                <c:pt idx="770">
                  <c:v>2.0501425737574027E-40</c:v>
                </c:pt>
                <c:pt idx="771">
                  <c:v>1.7640435920323844E-40</c:v>
                </c:pt>
                <c:pt idx="772">
                  <c:v>1.517869944472822E-40</c:v>
                </c:pt>
                <c:pt idx="773">
                  <c:v>1.3060500198181227E-40</c:v>
                </c:pt>
                <c:pt idx="774">
                  <c:v>1.1237897294681304E-40</c:v>
                </c:pt>
                <c:pt idx="775">
                  <c:v>9.6696400359453478E-41</c:v>
                </c:pt>
                <c:pt idx="776">
                  <c:v>8.3202342905384942E-41</c:v>
                </c:pt>
                <c:pt idx="777">
                  <c:v>7.1591391605183704E-41</c:v>
                </c:pt>
                <c:pt idx="778">
                  <c:v>6.1600757538704493E-41</c:v>
                </c:pt>
                <c:pt idx="779">
                  <c:v>5.300432418284629E-41</c:v>
                </c:pt>
                <c:pt idx="780">
                  <c:v>4.5607529750182836E-41</c:v>
                </c:pt>
                <c:pt idx="781">
                  <c:v>3.924296370119506E-41</c:v>
                </c:pt>
                <c:pt idx="782">
                  <c:v>3.3766577766627218E-41</c:v>
                </c:pt>
                <c:pt idx="783">
                  <c:v>2.9054425724603512E-41</c:v>
                </c:pt>
                <c:pt idx="784">
                  <c:v>2.4999858144369519E-41</c:v>
                </c:pt>
                <c:pt idx="785">
                  <c:v>2.1511108605714073E-41</c:v>
                </c:pt>
                <c:pt idx="786">
                  <c:v>1.8509216763337589E-41</c:v>
                </c:pt>
                <c:pt idx="787">
                  <c:v>1.5926241249194081E-41</c:v>
                </c:pt>
                <c:pt idx="788">
                  <c:v>1.3703721965693465E-41</c:v>
                </c:pt>
                <c:pt idx="789">
                  <c:v>1.179135696707674E-41</c:v>
                </c:pt>
                <c:pt idx="790">
                  <c:v>1.0145863983018523E-41</c:v>
                </c:pt>
                <c:pt idx="791">
                  <c:v>8.7300008174913719E-42</c:v>
                </c:pt>
                <c:pt idx="792">
                  <c:v>7.5117224517261582E-42</c:v>
                </c:pt>
                <c:pt idx="793">
                  <c:v>6.4634557741062443E-42</c:v>
                </c:pt>
                <c:pt idx="794">
                  <c:v>5.56147552206583E-42</c:v>
                </c:pt>
                <c:pt idx="795">
                  <c:v>4.7853673117790223E-42</c:v>
                </c:pt>
                <c:pt idx="796">
                  <c:v>4.1175656024710851E-42</c:v>
                </c:pt>
                <c:pt idx="797">
                  <c:v>3.5429561381673899E-42</c:v>
                </c:pt>
                <c:pt idx="798">
                  <c:v>3.0485338690037629E-42</c:v>
                </c:pt>
                <c:pt idx="799">
                  <c:v>2.623108609882534E-42</c:v>
                </c:pt>
                <c:pt idx="800">
                  <c:v>2.2570517746907754E-42</c:v>
                </c:pt>
                <c:pt idx="801">
                  <c:v>1.9420784539542595E-42</c:v>
                </c:pt>
                <c:pt idx="802">
                  <c:v>1.671059903723343E-42</c:v>
                </c:pt>
                <c:pt idx="803">
                  <c:v>1.4378622017798446E-42</c:v>
                </c:pt>
                <c:pt idx="804">
                  <c:v>1.237207419495037E-42</c:v>
                </c:pt>
                <c:pt idx="805">
                  <c:v>1.064554167262223E-42</c:v>
                </c:pt>
                <c:pt idx="806">
                  <c:v>9.1599480990657824E-43</c:v>
                </c:pt>
                <c:pt idx="807">
                  <c:v>7.8816702576404761E-43</c:v>
                </c:pt>
                <c:pt idx="808">
                  <c:v>6.7817770775917538E-43</c:v>
                </c:pt>
                <c:pt idx="809">
                  <c:v>5.8353748414638253E-43</c:v>
                </c:pt>
                <c:pt idx="810">
                  <c:v>5.021043769324379E-43</c:v>
                </c:pt>
                <c:pt idx="811">
                  <c:v>4.32035322809647E-43</c:v>
                </c:pt>
                <c:pt idx="812">
                  <c:v>3.7174445938030883E-43</c:v>
                </c:pt>
                <c:pt idx="813">
                  <c:v>3.1986723257080925E-43</c:v>
                </c:pt>
                <c:pt idx="814">
                  <c:v>2.7522951288383831E-43</c:v>
                </c:pt>
                <c:pt idx="815">
                  <c:v>2.3682102150149373E-43</c:v>
                </c:pt>
                <c:pt idx="816">
                  <c:v>2.0377246479624993E-43</c:v>
                </c:pt>
                <c:pt idx="817">
                  <c:v>1.7533585973860439E-43</c:v>
                </c:pt>
                <c:pt idx="818">
                  <c:v>1.5086760490930328E-43</c:v>
                </c:pt>
                <c:pt idx="819">
                  <c:v>1.2981391396490381E-43</c:v>
                </c:pt>
                <c:pt idx="820">
                  <c:v>1.116982818744827E-43</c:v>
                </c:pt>
                <c:pt idx="821">
                  <c:v>9.6110700252705653E-44</c:v>
                </c:pt>
                <c:pt idx="822">
                  <c:v>8.2698377701507653E-44</c:v>
                </c:pt>
                <c:pt idx="823">
                  <c:v>7.1157755135268497E-44</c:v>
                </c:pt>
                <c:pt idx="824">
                  <c:v>6.1227635373535522E-44</c:v>
                </c:pt>
                <c:pt idx="825">
                  <c:v>5.2683271504395136E-44</c:v>
                </c:pt>
                <c:pt idx="826">
                  <c:v>4.5331280221308061E-44</c:v>
                </c:pt>
                <c:pt idx="827">
                  <c:v>3.9005265007723028E-44</c:v>
                </c:pt>
                <c:pt idx="828">
                  <c:v>3.3562050109662699E-44</c:v>
                </c:pt>
                <c:pt idx="829">
                  <c:v>2.8878440060347773E-44</c:v>
                </c:pt>
                <c:pt idx="830">
                  <c:v>2.4848431415666001E-44</c:v>
                </c:pt>
                <c:pt idx="831">
                  <c:v>2.1380813594112855E-44</c:v>
                </c:pt>
                <c:pt idx="832">
                  <c:v>1.8397104521374016E-44</c:v>
                </c:pt>
                <c:pt idx="833">
                  <c:v>1.582977435730287E-44</c:v>
                </c:pt>
                <c:pt idx="834">
                  <c:v>1.3620717103172081E-44</c:v>
                </c:pt>
                <c:pt idx="835">
                  <c:v>1.171993549731524E-44</c:v>
                </c:pt>
                <c:pt idx="836">
                  <c:v>1.0084409434598803E-44</c:v>
                </c:pt>
                <c:pt idx="837">
                  <c:v>8.6771222988318806E-45</c:v>
                </c:pt>
                <c:pt idx="838">
                  <c:v>7.4662231712412472E-45</c:v>
                </c:pt>
                <c:pt idx="839">
                  <c:v>6.424305953401633E-45</c:v>
                </c:pt>
                <c:pt idx="840">
                  <c:v>5.5277890891185767E-45</c:v>
                </c:pt>
                <c:pt idx="841">
                  <c:v>4.7563818466022679E-45</c:v>
                </c:pt>
                <c:pt idx="842">
                  <c:v>4.0926250813767776E-45</c:v>
                </c:pt>
                <c:pt idx="843">
                  <c:v>3.5214960860805134E-45</c:v>
                </c:pt>
                <c:pt idx="844">
                  <c:v>3.0300685837825716E-45</c:v>
                </c:pt>
                <c:pt idx="845">
                  <c:v>2.6072201694948034E-45</c:v>
                </c:pt>
                <c:pt idx="846">
                  <c:v>2.2433805784470937E-45</c:v>
                </c:pt>
                <c:pt idx="847">
                  <c:v>1.9303150837195327E-45</c:v>
                </c:pt>
                <c:pt idx="848">
                  <c:v>1.6609381209025301E-45</c:v>
                </c:pt>
                <c:pt idx="849">
                  <c:v>1.429152921579749E-45</c:v>
                </c:pt>
                <c:pt idx="850">
                  <c:v>1.229713526082524E-45</c:v>
                </c:pt>
                <c:pt idx="851">
                  <c:v>1.058106052471119E-45</c:v>
                </c:pt>
                <c:pt idx="852">
                  <c:v>9.1044653452147232E-46</c:v>
                </c:pt>
                <c:pt idx="853">
                  <c:v>7.8339301649990672E-46</c:v>
                </c:pt>
                <c:pt idx="854">
                  <c:v>6.7406991518001025E-46</c:v>
                </c:pt>
                <c:pt idx="855">
                  <c:v>5.8000293719856064E-46</c:v>
                </c:pt>
                <c:pt idx="856">
                  <c:v>4.9906307874476321E-46</c:v>
                </c:pt>
                <c:pt idx="857">
                  <c:v>4.2941844013616802E-46</c:v>
                </c:pt>
                <c:pt idx="858">
                  <c:v>3.694927647077814E-46</c:v>
                </c:pt>
                <c:pt idx="859">
                  <c:v>3.1792976363126844E-46</c:v>
                </c:pt>
                <c:pt idx="860">
                  <c:v>2.7356241923322702E-46</c:v>
                </c:pt>
                <c:pt idx="861">
                  <c:v>2.3538657205913673E-46</c:v>
                </c:pt>
                <c:pt idx="862">
                  <c:v>2.0253819388296086E-46</c:v>
                </c:pt>
                <c:pt idx="863">
                  <c:v>1.7427383228583603E-46</c:v>
                </c:pt>
                <c:pt idx="864">
                  <c:v>1.4995378420892883E-46</c:v>
                </c:pt>
                <c:pt idx="865">
                  <c:v>1.2902761765000524E-46</c:v>
                </c:pt>
                <c:pt idx="866">
                  <c:v>1.1102171381844095E-46</c:v>
                </c:pt>
                <c:pt idx="867">
                  <c:v>9.5528547792134654E-47</c:v>
                </c:pt>
                <c:pt idx="868">
                  <c:v>8.2197465067039489E-47</c:v>
                </c:pt>
                <c:pt idx="869">
                  <c:v>7.0726745246340545E-47</c:v>
                </c:pt>
                <c:pt idx="870">
                  <c:v>6.0856773247945642E-47</c:v>
                </c:pt>
                <c:pt idx="871">
                  <c:v>5.2364163475251922E-47</c:v>
                </c:pt>
                <c:pt idx="872">
                  <c:v>4.5056703964426344E-47</c:v>
                </c:pt>
                <c:pt idx="873">
                  <c:v>3.876900607984333E-47</c:v>
                </c:pt>
                <c:pt idx="874">
                  <c:v>3.3358761297888609E-47</c:v>
                </c:pt>
                <c:pt idx="875">
                  <c:v>2.8703520359478044E-47</c:v>
                </c:pt>
                <c:pt idx="876">
                  <c:v>2.4697921894333563E-47</c:v>
                </c:pt>
                <c:pt idx="877">
                  <c:v>2.125130779288473E-47</c:v>
                </c:pt>
                <c:pt idx="878">
                  <c:v>1.8285671354865604E-47</c:v>
                </c:pt>
                <c:pt idx="879">
                  <c:v>1.5733891775361861E-47</c:v>
                </c:pt>
                <c:pt idx="880">
                  <c:v>1.3538215009695451E-47</c:v>
                </c:pt>
                <c:pt idx="881">
                  <c:v>1.1648946634789458E-47</c:v>
                </c:pt>
                <c:pt idx="882">
                  <c:v>1.0023327122740484E-47</c:v>
                </c:pt>
                <c:pt idx="883">
                  <c:v>8.6245640708337594E-48</c:v>
                </c:pt>
                <c:pt idx="884">
                  <c:v>7.4209994846082083E-48</c:v>
                </c:pt>
                <c:pt idx="885">
                  <c:v>6.3853932672137237E-48</c:v>
                </c:pt>
                <c:pt idx="886">
                  <c:v>5.494306698382824E-48</c:v>
                </c:pt>
                <c:pt idx="887">
                  <c:v>4.7275719493885919E-48</c:v>
                </c:pt>
                <c:pt idx="888">
                  <c:v>4.0678356276005212E-48</c:v>
                </c:pt>
                <c:pt idx="889">
                  <c:v>3.5001660197506165E-48</c:v>
                </c:pt>
                <c:pt idx="890">
                  <c:v>3.0117151447054454E-48</c:v>
                </c:pt>
                <c:pt idx="891">
                  <c:v>2.591427967035233E-48</c:v>
                </c:pt>
                <c:pt idx="892">
                  <c:v>2.2297921900542681E-48</c:v>
                </c:pt>
                <c:pt idx="893">
                  <c:v>1.9186229654360323E-48</c:v>
                </c:pt>
                <c:pt idx="894">
                  <c:v>1.6508776467680449E-48</c:v>
                </c:pt>
                <c:pt idx="895">
                  <c:v>1.4204963943913885E-48</c:v>
                </c:pt>
                <c:pt idx="896">
                  <c:v>1.2222650239581599E-48</c:v>
                </c:pt>
                <c:pt idx="897">
                  <c:v>1.0516969945787973E-48</c:v>
                </c:pt>
                <c:pt idx="898">
                  <c:v>9.049318656147173E-49</c:v>
                </c:pt>
                <c:pt idx="899">
                  <c:v>7.7864792390407223E-49</c:v>
                </c:pt>
                <c:pt idx="900">
                  <c:v>6.6998700392572584E-49</c:v>
                </c:pt>
                <c:pt idx="901">
                  <c:v>5.76489799367489E-49</c:v>
                </c:pt>
                <c:pt idx="902">
                  <c:v>4.9604020201503885E-49</c:v>
                </c:pt>
                <c:pt idx="903">
                  <c:v>4.2681740819193568E-49</c:v>
                </c:pt>
                <c:pt idx="904">
                  <c:v>3.672547087829754E-49</c:v>
                </c:pt>
                <c:pt idx="905">
                  <c:v>3.1600403014165633E-49</c:v>
                </c:pt>
                <c:pt idx="906">
                  <c:v>2.719054233414309E-49</c:v>
                </c:pt>
                <c:pt idx="907">
                  <c:v>2.3396081122554265E-49</c:v>
                </c:pt>
                <c:pt idx="908">
                  <c:v>2.0131139907636226E-49</c:v>
                </c:pt>
                <c:pt idx="909">
                  <c:v>1.7321823764328753E-49</c:v>
                </c:pt>
                <c:pt idx="910">
                  <c:v>1.4904549861513295E-49</c:v>
                </c:pt>
                <c:pt idx="911">
                  <c:v>1.2824608401328144E-49</c:v>
                </c:pt>
                <c:pt idx="912">
                  <c:v>1.1034924380515127E-49</c:v>
                </c:pt>
                <c:pt idx="913">
                  <c:v>9.4949921489280255E-50</c:v>
                </c:pt>
                <c:pt idx="914">
                  <c:v>8.1699586512251474E-50</c:v>
                </c:pt>
                <c:pt idx="915">
                  <c:v>7.0298346028926885E-50</c:v>
                </c:pt>
                <c:pt idx="916">
                  <c:v>6.0488157472641191E-50</c:v>
                </c:pt>
                <c:pt idx="917">
                  <c:v>5.2046988316474493E-50</c:v>
                </c:pt>
                <c:pt idx="918">
                  <c:v>4.4783790844356E-50</c:v>
                </c:pt>
                <c:pt idx="919">
                  <c:v>3.8534178196746743E-50</c:v>
                </c:pt>
                <c:pt idx="920">
                  <c:v>3.3156703827491393E-50</c:v>
                </c:pt>
                <c:pt idx="921">
                  <c:v>2.8529660165343722E-50</c:v>
                </c:pt>
                <c:pt idx="922">
                  <c:v>2.4548324024752202E-50</c:v>
                </c:pt>
                <c:pt idx="923">
                  <c:v>2.1122586421700754E-50</c:v>
                </c:pt>
                <c:pt idx="924">
                  <c:v>1.817491315058201E-50</c:v>
                </c:pt>
                <c:pt idx="925">
                  <c:v>1.5638589964145192E-50</c:v>
                </c:pt>
                <c:pt idx="926">
                  <c:v>1.3456212639939412E-50</c:v>
                </c:pt>
                <c:pt idx="927">
                  <c:v>1.1578387759152589E-50</c:v>
                </c:pt>
                <c:pt idx="928">
                  <c:v>9.9626147927681766E-51</c:v>
                </c:pt>
                <c:pt idx="929">
                  <c:v>8.5723241934633198E-51</c:v>
                </c:pt>
                <c:pt idx="930">
                  <c:v>7.3760497225265456E-51</c:v>
                </c:pt>
                <c:pt idx="931">
                  <c:v>6.3467162791941977E-51</c:v>
                </c:pt>
                <c:pt idx="932">
                  <c:v>5.4610271139537699E-51</c:v>
                </c:pt>
                <c:pt idx="933">
                  <c:v>4.6989365567046663E-51</c:v>
                </c:pt>
                <c:pt idx="934">
                  <c:v>4.0431963261119289E-51</c:v>
                </c:pt>
                <c:pt idx="935">
                  <c:v>3.4789651518405147E-51</c:v>
                </c:pt>
                <c:pt idx="936">
                  <c:v>2.9934728743087115E-51</c:v>
                </c:pt>
                <c:pt idx="937">
                  <c:v>2.57573141958073E-51</c:v>
                </c:pt>
                <c:pt idx="938">
                  <c:v>2.2162861079365732E-51</c:v>
                </c:pt>
                <c:pt idx="939">
                  <c:v>1.9070016675233136E-51</c:v>
                </c:pt>
                <c:pt idx="940">
                  <c:v>1.6408781099668271E-51</c:v>
                </c:pt>
                <c:pt idx="941">
                  <c:v>1.4118923006843095E-51</c:v>
                </c:pt>
                <c:pt idx="942">
                  <c:v>1.2148616381822133E-51</c:v>
                </c:pt>
                <c:pt idx="943">
                  <c:v>1.0453267570135792E-51</c:v>
                </c:pt>
                <c:pt idx="944">
                  <c:v>8.9945059962839543E-52</c:v>
                </c:pt>
                <c:pt idx="945">
                  <c:v>7.7393157282529082E-52</c:v>
                </c:pt>
                <c:pt idx="946">
                  <c:v>6.6592882328756109E-52</c:v>
                </c:pt>
                <c:pt idx="947">
                  <c:v>5.729979409759313E-52</c:v>
                </c:pt>
                <c:pt idx="948">
                  <c:v>4.9303563516258707E-52</c:v>
                </c:pt>
                <c:pt idx="949">
                  <c:v>4.2423213096744172E-52</c:v>
                </c:pt>
                <c:pt idx="950">
                  <c:v>3.6503020899458376E-52</c:v>
                </c:pt>
                <c:pt idx="951">
                  <c:v>3.1408996101913793E-52</c:v>
                </c:pt>
                <c:pt idx="952">
                  <c:v>2.7025846404527942E-52</c:v>
                </c:pt>
                <c:pt idx="953">
                  <c:v>2.325436863729089E-52</c:v>
                </c:pt>
                <c:pt idx="954">
                  <c:v>2.0009203509290188E-52</c:v>
                </c:pt>
                <c:pt idx="955">
                  <c:v>1.7216903684676141E-52</c:v>
                </c:pt>
                <c:pt idx="956">
                  <c:v>1.4814271460120217E-52</c:v>
                </c:pt>
                <c:pt idx="957">
                  <c:v>1.2746928420669769E-52</c:v>
                </c:pt>
                <c:pt idx="958">
                  <c:v>1.0968084701234447E-52</c:v>
                </c:pt>
                <c:pt idx="959">
                  <c:v>9.4374799985840228E-53</c:v>
                </c:pt>
                <c:pt idx="960">
                  <c:v>8.1204723659408995E-53</c:v>
                </c:pt>
                <c:pt idx="961">
                  <c:v>6.9872541669919948E-53</c:v>
                </c:pt>
                <c:pt idx="962">
                  <c:v>6.0121774441245949E-53</c:v>
                </c:pt>
                <c:pt idx="963">
                  <c:v>5.1731734320466966E-53</c:v>
                </c:pt>
                <c:pt idx="964">
                  <c:v>4.4512530787305216E-53</c:v>
                </c:pt>
                <c:pt idx="965">
                  <c:v>3.8300772690446862E-53</c:v>
                </c:pt>
                <c:pt idx="966">
                  <c:v>3.2955870240108844E-53</c:v>
                </c:pt>
                <c:pt idx="967">
                  <c:v>2.8356853060402846E-53</c:v>
                </c:pt>
                <c:pt idx="968">
                  <c:v>2.4399632284952892E-53</c:v>
                </c:pt>
                <c:pt idx="969">
                  <c:v>2.0994644729186961E-53</c:v>
                </c:pt>
                <c:pt idx="970">
                  <c:v>1.806482582020718E-53</c:v>
                </c:pt>
                <c:pt idx="971">
                  <c:v>1.5543865405864465E-53</c:v>
                </c:pt>
                <c:pt idx="972">
                  <c:v>1.3374706967025669E-53</c:v>
                </c:pt>
                <c:pt idx="973">
                  <c:v>1.1508256265929528E-53</c:v>
                </c:pt>
                <c:pt idx="974">
                  <c:v>9.9022702036633022E-54</c:v>
                </c:pt>
                <c:pt idx="975">
                  <c:v>8.5204007384378562E-54</c:v>
                </c:pt>
                <c:pt idx="976">
                  <c:v>7.3313722258068999E-54</c:v>
                </c:pt>
                <c:pt idx="977">
                  <c:v>6.3082735616948521E-54</c:v>
                </c:pt>
                <c:pt idx="978">
                  <c:v>5.4279491074126224E-54</c:v>
                </c:pt>
                <c:pt idx="979">
                  <c:v>4.670474611558495E-54</c:v>
                </c:pt>
                <c:pt idx="980">
                  <c:v>4.0187062674230526E-54</c:v>
                </c:pt>
                <c:pt idx="981">
                  <c:v>3.457892699782006E-54</c:v>
                </c:pt>
                <c:pt idx="982">
                  <c:v>2.9753410992321645E-54</c:v>
                </c:pt>
                <c:pt idx="983">
                  <c:v>2.5601299477390255E-54</c:v>
                </c:pt>
                <c:pt idx="984">
                  <c:v>2.2028618335563819E-54</c:v>
                </c:pt>
                <c:pt idx="985">
                  <c:v>1.8954507610150605E-54</c:v>
                </c:pt>
                <c:pt idx="986">
                  <c:v>1.6309391413951417E-54</c:v>
                </c:pt>
                <c:pt idx="987">
                  <c:v>1.4033403228634891E-54</c:v>
                </c:pt>
                <c:pt idx="988">
                  <c:v>1.2075030954802918E-54</c:v>
                </c:pt>
                <c:pt idx="989">
                  <c:v>1.0389951046367247E-54</c:v>
                </c:pt>
                <c:pt idx="990">
                  <c:v>8.9400253423755962E-55</c:v>
                </c:pt>
                <c:pt idx="991">
                  <c:v>7.6924378917321887E-55</c:v>
                </c:pt>
                <c:pt idx="992">
                  <c:v>6.6189522346961454E-55</c:v>
                </c:pt>
                <c:pt idx="993">
                  <c:v>5.6952723313212001E-55</c:v>
                </c:pt>
                <c:pt idx="994">
                  <c:v>4.9004926728258586E-55</c:v>
                </c:pt>
                <c:pt idx="995">
                  <c:v>4.2166251303471794E-55</c:v>
                </c:pt>
                <c:pt idx="996">
                  <c:v>3.628191832316852E-55</c:v>
                </c:pt>
                <c:pt idx="997">
                  <c:v>3.1218748561143428E-55</c:v>
                </c:pt>
                <c:pt idx="998">
                  <c:v>2.686214805520739E-55</c:v>
                </c:pt>
                <c:pt idx="999">
                  <c:v>2.3113514519220476E-55</c:v>
                </c:pt>
                <c:pt idx="1000">
                  <c:v>1.988800569233149E-55</c:v>
                </c:pt>
                <c:pt idx="1001">
                  <c:v>1.7112619116807058E-55</c:v>
                </c:pt>
                <c:pt idx="1002">
                  <c:v>1.4724539884349774E-55</c:v>
                </c:pt>
                <c:pt idx="1003">
                  <c:v>1.2669718955695478E-55</c:v>
                </c:pt>
                <c:pt idx="1004">
                  <c:v>1.0901649876810251E-55</c:v>
                </c:pt>
                <c:pt idx="1005">
                  <c:v>9.380316205288168E-56</c:v>
                </c:pt>
                <c:pt idx="1006">
                  <c:v>8.0712858242093153E-56</c:v>
                </c:pt>
                <c:pt idx="1007">
                  <c:v>6.9449316451993681E-56</c:v>
                </c:pt>
                <c:pt idx="1008">
                  <c:v>5.9757610629798933E-56</c:v>
                </c:pt>
                <c:pt idx="1009">
                  <c:v>5.1418389850547578E-56</c:v>
                </c:pt>
                <c:pt idx="1010">
                  <c:v>4.4242913780500142E-56</c:v>
                </c:pt>
                <c:pt idx="1011">
                  <c:v>3.8068780945460204E-56</c:v>
                </c:pt>
                <c:pt idx="1012">
                  <c:v>3.2756253122554878E-56</c:v>
                </c:pt>
                <c:pt idx="1013">
                  <c:v>2.8185092665985156E-56</c:v>
                </c:pt>
                <c:pt idx="1014">
                  <c:v>2.4251841186413755E-56</c:v>
                </c:pt>
                <c:pt idx="1015">
                  <c:v>2.0867477992748924E-56</c:v>
                </c:pt>
                <c:pt idx="1016">
                  <c:v>1.7955405300188394E-56</c:v>
                </c:pt>
                <c:pt idx="1017">
                  <c:v>1.5449714604038904E-56</c:v>
                </c:pt>
                <c:pt idx="1018">
                  <c:v>1.3293694982410034E-56</c:v>
                </c:pt>
                <c:pt idx="1019">
                  <c:v>1.143854956642076E-56</c:v>
                </c:pt>
                <c:pt idx="1020">
                  <c:v>9.8422911279813558E-57</c:v>
                </c:pt>
                <c:pt idx="1021">
                  <c:v>8.4687917891544693E-57</c:v>
                </c:pt>
                <c:pt idx="1022">
                  <c:v>7.2869653453097898E-57</c:v>
                </c:pt>
                <c:pt idx="1023">
                  <c:v>6.2700636957148933E-57</c:v>
                </c:pt>
                <c:pt idx="1024">
                  <c:v>5.3950714577812463E-57</c:v>
                </c:pt>
                <c:pt idx="1025">
                  <c:v>4.6421850633603814E-57</c:v>
                </c:pt>
                <c:pt idx="1026">
                  <c:v>3.9943645475548042E-57</c:v>
                </c:pt>
                <c:pt idx="1027">
                  <c:v>3.4369478857469848E-57</c:v>
                </c:pt>
                <c:pt idx="1028">
                  <c:v>2.9573191501942135E-57</c:v>
                </c:pt>
                <c:pt idx="1029">
                  <c:v>2.5446229756272928E-57</c:v>
                </c:pt>
                <c:pt idx="1030">
                  <c:v>2.1895188713957587E-57</c:v>
                </c:pt>
                <c:pt idx="1031">
                  <c:v>1.8839698195432491E-57</c:v>
                </c:pt>
                <c:pt idx="1032">
                  <c:v>1.6210603741849524E-57</c:v>
                </c:pt>
                <c:pt idx="1033">
                  <c:v>1.3948401452576092E-57</c:v>
                </c:pt>
                <c:pt idx="1034">
                  <c:v>1.2001891242332536E-57</c:v>
                </c:pt>
                <c:pt idx="1035">
                  <c:v>1.0327018037337539E-57</c:v>
                </c:pt>
                <c:pt idx="1036">
                  <c:v>8.885874683427665E-58</c:v>
                </c:pt>
                <c:pt idx="1037">
                  <c:v>7.6458439991199472E-58</c:v>
                </c:pt>
                <c:pt idx="1038">
                  <c:v>6.578860555833138E-58</c:v>
                </c:pt>
                <c:pt idx="1039">
                  <c:v>5.6607754772499765E-58</c:v>
                </c:pt>
                <c:pt idx="1040">
                  <c:v>4.8708098814197532E-58</c:v>
                </c:pt>
                <c:pt idx="1041">
                  <c:v>4.1910845954381322E-58</c:v>
                </c:pt>
                <c:pt idx="1042">
                  <c:v>3.6062154988071245E-58</c:v>
                </c:pt>
                <c:pt idx="1043">
                  <c:v>3.1029653369421461E-58</c:v>
                </c:pt>
                <c:pt idx="1044">
                  <c:v>2.6699441243734313E-58</c:v>
                </c:pt>
                <c:pt idx="1045">
                  <c:v>2.2973513569124086E-58</c:v>
                </c:pt>
                <c:pt idx="1046">
                  <c:v>1.9767541983096212E-58</c:v>
                </c:pt>
                <c:pt idx="1047">
                  <c:v>1.7008966211360834E-58</c:v>
                </c:pt>
                <c:pt idx="1048">
                  <c:v>1.4635351822022563E-58</c:v>
                </c:pt>
                <c:pt idx="1049">
                  <c:v>1.2592977156443073E-58</c:v>
                </c:pt>
                <c:pt idx="1050">
                  <c:v>1.0835617454994762E-58</c:v>
                </c:pt>
                <c:pt idx="1051">
                  <c:v>9.3234986590057628E-59</c:v>
                </c:pt>
                <c:pt idx="1052">
                  <c:v>8.0223972104526692E-59</c:v>
                </c:pt>
                <c:pt idx="1053">
                  <c:v>6.9028654753023646E-59</c:v>
                </c:pt>
                <c:pt idx="1054">
                  <c:v>5.9395652596255175E-59</c:v>
                </c:pt>
                <c:pt idx="1055">
                  <c:v>5.1106943340519113E-59</c:v>
                </c:pt>
                <c:pt idx="1056">
                  <c:v>4.397492987181538E-59</c:v>
                </c:pt>
                <c:pt idx="1057">
                  <c:v>3.7838194398488143E-59</c:v>
                </c:pt>
                <c:pt idx="1058">
                  <c:v>3.2557845106545793E-59</c:v>
                </c:pt>
                <c:pt idx="1059">
                  <c:v>2.8014372642056677E-59</c:v>
                </c:pt>
                <c:pt idx="1060">
                  <c:v>2.4104945273857433E-59</c:v>
                </c:pt>
                <c:pt idx="1061">
                  <c:v>2.0741081518397484E-59</c:v>
                </c:pt>
                <c:pt idx="1062">
                  <c:v>1.7846647551586305E-59</c:v>
                </c:pt>
                <c:pt idx="1063">
                  <c:v>1.5356134083366255E-59</c:v>
                </c:pt>
                <c:pt idx="1064">
                  <c:v>1.321317369577137E-59</c:v>
                </c:pt>
                <c:pt idx="1065">
                  <c:v>1.1369265087606779E-59</c:v>
                </c:pt>
                <c:pt idx="1066">
                  <c:v>9.7826753517697043E-60</c:v>
                </c:pt>
                <c:pt idx="1067">
                  <c:v>8.4174954406193218E-60</c:v>
                </c:pt>
                <c:pt idx="1068">
                  <c:v>7.2428274418847388E-60</c:v>
                </c:pt>
                <c:pt idx="1069">
                  <c:v>6.2320852708485668E-60</c:v>
                </c:pt>
                <c:pt idx="1070">
                  <c:v>5.3623929514771034E-60</c:v>
                </c:pt>
                <c:pt idx="1071">
                  <c:v>4.6140668678841694E-60</c:v>
                </c:pt>
                <c:pt idx="1072">
                  <c:v>3.9701702680035923E-60</c:v>
                </c:pt>
                <c:pt idx="1073">
                  <c:v>3.4161299366187277E-60</c:v>
                </c:pt>
                <c:pt idx="1074">
                  <c:v>2.9394063619671723E-60</c:v>
                </c:pt>
                <c:pt idx="1075">
                  <c:v>2.5292099308508839E-60</c:v>
                </c:pt>
                <c:pt idx="1076">
                  <c:v>2.1762567289381728E-60</c:v>
                </c:pt>
                <c:pt idx="1077">
                  <c:v>1.8725584193224111E-60</c:v>
                </c:pt>
                <c:pt idx="1078">
                  <c:v>1.6112414436903805E-60</c:v>
                </c:pt>
                <c:pt idx="1079">
                  <c:v>1.3863914541074049E-60</c:v>
                </c:pt>
                <c:pt idx="1080">
                  <c:v>1.192919454467183E-60</c:v>
                </c:pt>
              </c:numCache>
            </c:numRef>
          </c:val>
        </c:ser>
        <c:ser>
          <c:idx val="1"/>
          <c:order val="1"/>
          <c:tx>
            <c:strRef>
              <c:f>texts!$A$42</c:f>
              <c:strCache>
                <c:ptCount val="1"/>
                <c:pt idx="0">
                  <c:v>15 bis 29 alt</c:v>
                </c:pt>
              </c:strCache>
            </c:strRef>
          </c:tx>
          <c:spPr>
            <a:solidFill>
              <a:schemeClr val="accent2"/>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scenario!$Q$65:$Q$1145</c:f>
              <c:numCache>
                <c:formatCode>0</c:formatCode>
                <c:ptCount val="1081"/>
                <c:pt idx="0">
                  <c:v>161.08494294461784</c:v>
                </c:pt>
                <c:pt idx="1">
                  <c:v>171.25422375486039</c:v>
                </c:pt>
                <c:pt idx="2">
                  <c:v>199.66523280033243</c:v>
                </c:pt>
                <c:pt idx="3">
                  <c:v>232.78912721458337</c:v>
                </c:pt>
                <c:pt idx="4">
                  <c:v>261.47456883400639</c:v>
                </c:pt>
                <c:pt idx="5">
                  <c:v>298.22770469762844</c:v>
                </c:pt>
                <c:pt idx="6">
                  <c:v>344.38637057378207</c:v>
                </c:pt>
                <c:pt idx="7">
                  <c:v>392.24072664794721</c:v>
                </c:pt>
                <c:pt idx="8">
                  <c:v>447.69846927407804</c:v>
                </c:pt>
                <c:pt idx="9">
                  <c:v>513.674073285286</c:v>
                </c:pt>
                <c:pt idx="10">
                  <c:v>587.01180879493961</c:v>
                </c:pt>
                <c:pt idx="11">
                  <c:v>670.25419626830399</c:v>
                </c:pt>
                <c:pt idx="12">
                  <c:v>766.76106666554335</c:v>
                </c:pt>
                <c:pt idx="13">
                  <c:v>876.05427710256936</c:v>
                </c:pt>
                <c:pt idx="14">
                  <c:v>1001.5991839665098</c:v>
                </c:pt>
                <c:pt idx="15">
                  <c:v>1145.3078898643482</c:v>
                </c:pt>
                <c:pt idx="16">
                  <c:v>1308.6844609506406</c:v>
                </c:pt>
                <c:pt idx="17">
                  <c:v>1495.9617147425586</c:v>
                </c:pt>
                <c:pt idx="18">
                  <c:v>1710.4134018972065</c:v>
                </c:pt>
                <c:pt idx="19">
                  <c:v>1954.6655523683232</c:v>
                </c:pt>
                <c:pt idx="20">
                  <c:v>2234.009976765301</c:v>
                </c:pt>
                <c:pt idx="21">
                  <c:v>2553.6081383145597</c:v>
                </c:pt>
                <c:pt idx="22">
                  <c:v>2918.201274111178</c:v>
                </c:pt>
                <c:pt idx="23">
                  <c:v>3334.6720769576432</c:v>
                </c:pt>
                <c:pt idx="24">
                  <c:v>3810.7160497570426</c:v>
                </c:pt>
                <c:pt idx="25">
                  <c:v>4354.0914863664793</c:v>
                </c:pt>
                <c:pt idx="26">
                  <c:v>4974.4513325292037</c:v>
                </c:pt>
                <c:pt idx="27">
                  <c:v>5682.8146899007434</c:v>
                </c:pt>
                <c:pt idx="28">
                  <c:v>6491.1684706445449</c:v>
                </c:pt>
                <c:pt idx="29">
                  <c:v>7413.4902255711031</c:v>
                </c:pt>
                <c:pt idx="30">
                  <c:v>8465.6641133895555</c:v>
                </c:pt>
                <c:pt idx="31">
                  <c:v>9665.392221285023</c:v>
                </c:pt>
                <c:pt idx="32">
                  <c:v>11032.935865796921</c:v>
                </c:pt>
                <c:pt idx="33">
                  <c:v>12591.156801090836</c:v>
                </c:pt>
                <c:pt idx="34">
                  <c:v>14365.634357253408</c:v>
                </c:pt>
                <c:pt idx="35">
                  <c:v>16385.306850711469</c:v>
                </c:pt>
                <c:pt idx="36">
                  <c:v>18682.624714267029</c:v>
                </c:pt>
                <c:pt idx="37">
                  <c:v>21293.725831518892</c:v>
                </c:pt>
                <c:pt idx="38">
                  <c:v>24259.001610449362</c:v>
                </c:pt>
                <c:pt idx="39">
                  <c:v>27623.294386902966</c:v>
                </c:pt>
                <c:pt idx="40">
                  <c:v>31436.02359792732</c:v>
                </c:pt>
                <c:pt idx="41">
                  <c:v>35751.526275601806</c:v>
                </c:pt>
                <c:pt idx="42">
                  <c:v>40629.099035590814</c:v>
                </c:pt>
                <c:pt idx="43">
                  <c:v>46132.830776213377</c:v>
                </c:pt>
                <c:pt idx="44">
                  <c:v>52331.409383934813</c:v>
                </c:pt>
                <c:pt idx="45">
                  <c:v>59297.547802333902</c:v>
                </c:pt>
                <c:pt idx="46">
                  <c:v>67106.997344806339</c:v>
                </c:pt>
                <c:pt idx="47">
                  <c:v>75837.199209610611</c:v>
                </c:pt>
                <c:pt idx="48">
                  <c:v>85565.297378795673</c:v>
                </c:pt>
                <c:pt idx="49">
                  <c:v>96365.411319830528</c:v>
                </c:pt>
                <c:pt idx="50">
                  <c:v>108305.1298178763</c:v>
                </c:pt>
                <c:pt idx="51">
                  <c:v>121441.00198678429</c:v>
                </c:pt>
                <c:pt idx="52">
                  <c:v>135812.94308869517</c:v>
                </c:pt>
                <c:pt idx="53">
                  <c:v>151437.5642070719</c:v>
                </c:pt>
                <c:pt idx="54">
                  <c:v>168300.3967433162</c:v>
                </c:pt>
                <c:pt idx="55">
                  <c:v>186347.18322973594</c:v>
                </c:pt>
                <c:pt idx="56">
                  <c:v>205474.6139410242</c:v>
                </c:pt>
                <c:pt idx="57">
                  <c:v>225521.03654911628</c:v>
                </c:pt>
                <c:pt idx="58">
                  <c:v>246257.97911534342</c:v>
                </c:pt>
                <c:pt idx="59">
                  <c:v>267383.63904203969</c:v>
                </c:pt>
                <c:pt idx="60">
                  <c:v>288519.70592093375</c:v>
                </c:pt>
                <c:pt idx="61">
                  <c:v>309213.08201877022</c:v>
                </c:pt>
                <c:pt idx="62">
                  <c:v>328944.07444283436</c:v>
                </c:pt>
                <c:pt idx="63">
                  <c:v>347142.32632962777</c:v>
                </c:pt>
                <c:pt idx="64">
                  <c:v>363211.13339728059</c:v>
                </c:pt>
                <c:pt idx="65">
                  <c:v>376559.78226204443</c:v>
                </c:pt>
                <c:pt idx="66">
                  <c:v>386642.18757257995</c:v>
                </c:pt>
                <c:pt idx="67">
                  <c:v>392998.62244610034</c:v>
                </c:pt>
                <c:pt idx="68">
                  <c:v>395296.01044237113</c:v>
                </c:pt>
                <c:pt idx="69">
                  <c:v>393361.449654617</c:v>
                </c:pt>
                <c:pt idx="70">
                  <c:v>387203.75227749912</c:v>
                </c:pt>
                <c:pt idx="71">
                  <c:v>377018.99033842678</c:v>
                </c:pt>
                <c:pt idx="72">
                  <c:v>363178.25419983029</c:v>
                </c:pt>
                <c:pt idx="73">
                  <c:v>346198.66122435429</c:v>
                </c:pt>
                <c:pt idx="74">
                  <c:v>326701.43991310796</c:v>
                </c:pt>
                <c:pt idx="75">
                  <c:v>305362.95957215544</c:v>
                </c:pt>
                <c:pt idx="76">
                  <c:v>282865.37512980262</c:v>
                </c:pt>
                <c:pt idx="77">
                  <c:v>259852.96979750213</c:v>
                </c:pt>
                <c:pt idx="78">
                  <c:v>236898.57165504835</c:v>
                </c:pt>
                <c:pt idx="79">
                  <c:v>214482.14593291949</c:v>
                </c:pt>
                <c:pt idx="80">
                  <c:v>192981.43860384374</c:v>
                </c:pt>
                <c:pt idx="81">
                  <c:v>172672.84993905557</c:v>
                </c:pt>
                <c:pt idx="82">
                  <c:v>153739.78038707358</c:v>
                </c:pt>
                <c:pt idx="83">
                  <c:v>136285.49373572419</c:v>
                </c:pt>
                <c:pt idx="84">
                  <c:v>120347.89246414707</c:v>
                </c:pt>
                <c:pt idx="85">
                  <c:v>105914.24352941538</c:v>
                </c:pt>
                <c:pt idx="86">
                  <c:v>92934.600794653787</c:v>
                </c:pt>
                <c:pt idx="87">
                  <c:v>81333.28800657118</c:v>
                </c:pt>
                <c:pt idx="88">
                  <c:v>71018.260802116696</c:v>
                </c:pt>
                <c:pt idx="89">
                  <c:v>61888.449529800717</c:v>
                </c:pt>
                <c:pt idx="90">
                  <c:v>53839.32720864455</c:v>
                </c:pt>
                <c:pt idx="91">
                  <c:v>46766.993211763191</c:v>
                </c:pt>
                <c:pt idx="92">
                  <c:v>40571.054814339353</c:v>
                </c:pt>
                <c:pt idx="93">
                  <c:v>35156.556224535649</c:v>
                </c:pt>
                <c:pt idx="94">
                  <c:v>30435.166414593452</c:v>
                </c:pt>
                <c:pt idx="95">
                  <c:v>26325.801398054111</c:v>
                </c:pt>
                <c:pt idx="96">
                  <c:v>22754.825888098563</c:v>
                </c:pt>
                <c:pt idx="97">
                  <c:v>19655.953052293713</c:v>
                </c:pt>
                <c:pt idx="98">
                  <c:v>16969.938216986047</c:v>
                </c:pt>
                <c:pt idx="99">
                  <c:v>14644.142092984743</c:v>
                </c:pt>
                <c:pt idx="100">
                  <c:v>12632.021164444659</c:v>
                </c:pt>
                <c:pt idx="101">
                  <c:v>10892.587425389964</c:v>
                </c:pt>
                <c:pt idx="102">
                  <c:v>9389.8668539783866</c:v>
                </c:pt>
                <c:pt idx="103">
                  <c:v>8092.3759335218283</c:v>
                </c:pt>
                <c:pt idx="104">
                  <c:v>6972.6279919862945</c:v>
                </c:pt>
                <c:pt idx="105">
                  <c:v>6006.6757829900753</c:v>
                </c:pt>
                <c:pt idx="106">
                  <c:v>5173.693116692305</c:v>
                </c:pt>
                <c:pt idx="107">
                  <c:v>4455.5960081037056</c:v>
                </c:pt>
                <c:pt idx="108">
                  <c:v>3836.7023462087445</c:v>
                </c:pt>
                <c:pt idx="109">
                  <c:v>3303.4281974297019</c:v>
                </c:pt>
                <c:pt idx="110">
                  <c:v>2844.0183343329309</c:v>
                </c:pt>
                <c:pt idx="111">
                  <c:v>2448.3082958675568</c:v>
                </c:pt>
                <c:pt idx="112">
                  <c:v>2107.5151629015872</c:v>
                </c:pt>
                <c:pt idx="113">
                  <c:v>1814.054227415063</c:v>
                </c:pt>
                <c:pt idx="114">
                  <c:v>1561.3788155874024</c:v>
                </c:pt>
                <c:pt idx="115">
                  <c:v>1343.8406703764681</c:v>
                </c:pt>
                <c:pt idx="116">
                  <c:v>1156.568486732828</c:v>
                </c:pt>
                <c:pt idx="117">
                  <c:v>995.36240328730401</c:v>
                </c:pt>
                <c:pt idx="118">
                  <c:v>856.60247232092968</c:v>
                </c:pt>
                <c:pt idx="119">
                  <c:v>737.16934318642166</c:v>
                </c:pt>
                <c:pt idx="120">
                  <c:v>634.37559536320248</c:v>
                </c:pt>
                <c:pt idx="121">
                  <c:v>545.90634187756007</c:v>
                </c:pt>
                <c:pt idx="122">
                  <c:v>469.76789049519044</c:v>
                </c:pt>
                <c:pt idx="123">
                  <c:v>404.2433992029915</c:v>
                </c:pt>
                <c:pt idx="124">
                  <c:v>347.85459522466533</c:v>
                </c:pt>
                <c:pt idx="125">
                  <c:v>299.32874463927948</c:v>
                </c:pt>
                <c:pt idx="126">
                  <c:v>257.57016404759884</c:v>
                </c:pt>
                <c:pt idx="127">
                  <c:v>221.63565796291374</c:v>
                </c:pt>
                <c:pt idx="128">
                  <c:v>190.71334684369029</c:v>
                </c:pt>
                <c:pt idx="129">
                  <c:v>164.10442197848468</c:v>
                </c:pt>
                <c:pt idx="130">
                  <c:v>141.20742575824681</c:v>
                </c:pt>
                <c:pt idx="131">
                  <c:v>121.50471016638267</c:v>
                </c:pt>
                <c:pt idx="132">
                  <c:v>104.55077348457097</c:v>
                </c:pt>
                <c:pt idx="133">
                  <c:v>89.962216105687972</c:v>
                </c:pt>
                <c:pt idx="134">
                  <c:v>77.409091753787962</c:v>
                </c:pt>
                <c:pt idx="135">
                  <c:v>66.607461048552054</c:v>
                </c:pt>
                <c:pt idx="136">
                  <c:v>57.312980850079121</c:v>
                </c:pt>
                <c:pt idx="137">
                  <c:v>49.315385731377518</c:v>
                </c:pt>
                <c:pt idx="138">
                  <c:v>42.43373772874444</c:v>
                </c:pt>
                <c:pt idx="139">
                  <c:v>36.51233762797947</c:v>
                </c:pt>
                <c:pt idx="140">
                  <c:v>31.417205815343941</c:v>
                </c:pt>
                <c:pt idx="141">
                  <c:v>27.033053467748886</c:v>
                </c:pt>
                <c:pt idx="142">
                  <c:v>23.260675848269539</c:v>
                </c:pt>
                <c:pt idx="143">
                  <c:v>20.0147089476039</c:v>
                </c:pt>
                <c:pt idx="144">
                  <c:v>17.221698876045057</c:v>
                </c:pt>
                <c:pt idx="145">
                  <c:v>14.818440443577451</c:v>
                </c:pt>
                <c:pt idx="146">
                  <c:v>12.750547423654702</c:v>
                </c:pt>
                <c:pt idx="147">
                  <c:v>10.971222213821886</c:v>
                </c:pt>
                <c:pt idx="148">
                  <c:v>9.4401970998851858</c:v>
                </c:pt>
                <c:pt idx="149">
                  <c:v>8.1228232000091047</c:v>
                </c:pt>
                <c:pt idx="150">
                  <c:v>6.9892864972558018</c:v>
                </c:pt>
                <c:pt idx="151">
                  <c:v>6.0139332380441246</c:v>
                </c:pt>
                <c:pt idx="152">
                  <c:v>5.1746894439096263</c:v>
                </c:pt>
                <c:pt idx="153">
                  <c:v>4.4525614100799142</c:v>
                </c:pt>
                <c:pt idx="154">
                  <c:v>3.8312058944319727</c:v>
                </c:pt>
                <c:pt idx="155">
                  <c:v>3.2965602754986159</c:v>
                </c:pt>
                <c:pt idx="156">
                  <c:v>2.8365243137987162</c:v>
                </c:pt>
                <c:pt idx="157">
                  <c:v>2.4406863174344138</c:v>
                </c:pt>
                <c:pt idx="158">
                  <c:v>2.1000875169437254</c:v>
                </c:pt>
                <c:pt idx="159">
                  <c:v>1.8070193184747911</c:v>
                </c:pt>
                <c:pt idx="160">
                  <c:v>1.5548488479597242</c:v>
                </c:pt>
                <c:pt idx="161">
                  <c:v>1.3378688388954418</c:v>
                </c:pt>
                <c:pt idx="162">
                  <c:v>1.151168467031876</c:v>
                </c:pt>
                <c:pt idx="163">
                  <c:v>0.99052220915886546</c:v>
                </c:pt>
                <c:pt idx="164">
                  <c:v>0.852294210975306</c:v>
                </c:pt>
                <c:pt idx="165">
                  <c:v>0.73335599993168044</c:v>
                </c:pt>
                <c:pt idx="166">
                  <c:v>0.63101568089136861</c:v>
                </c:pt>
                <c:pt idx="167">
                  <c:v>0.54295701228415705</c:v>
                </c:pt>
                <c:pt idx="168">
                  <c:v>0.46718698400296754</c:v>
                </c:pt>
                <c:pt idx="169">
                  <c:v>0.40199071067886266</c:v>
                </c:pt>
                <c:pt idx="170">
                  <c:v>0.3458926195114938</c:v>
                </c:pt>
                <c:pt idx="171">
                  <c:v>0.29762305427694113</c:v>
                </c:pt>
                <c:pt idx="172">
                  <c:v>0.25608953970465709</c:v>
                </c:pt>
                <c:pt idx="173">
                  <c:v>0.22035205588265769</c:v>
                </c:pt>
                <c:pt idx="174">
                  <c:v>0.18960176310122073</c:v>
                </c:pt>
                <c:pt idx="175">
                  <c:v>0.16314269563328396</c:v>
                </c:pt>
                <c:pt idx="176">
                  <c:v>0.14037601014129483</c:v>
                </c:pt>
                <c:pt idx="177">
                  <c:v>0.12078643221577996</c:v>
                </c:pt>
                <c:pt idx="178">
                  <c:v>0.10393059429866111</c:v>
                </c:pt>
                <c:pt idx="179">
                  <c:v>8.9427001050085136E-2</c:v>
                </c:pt>
                <c:pt idx="180">
                  <c:v>7.6947395049957706E-2</c:v>
                </c:pt>
                <c:pt idx="181">
                  <c:v>6.6209327417996788E-2</c:v>
                </c:pt>
                <c:pt idx="182">
                  <c:v>5.6969765206168872E-2</c:v>
                </c:pt>
                <c:pt idx="183">
                  <c:v>4.9019590881981753E-2</c:v>
                </c:pt>
                <c:pt idx="184">
                  <c:v>4.2178869411298829E-2</c:v>
                </c:pt>
                <c:pt idx="185">
                  <c:v>3.6292775822038555E-2</c:v>
                </c:pt>
                <c:pt idx="186">
                  <c:v>3.1228091078490863E-2</c:v>
                </c:pt>
                <c:pt idx="187">
                  <c:v>2.6870186958327165E-2</c:v>
                </c:pt>
                <c:pt idx="188">
                  <c:v>2.3120431691795843E-2</c:v>
                </c:pt>
                <c:pt idx="189">
                  <c:v>1.9893957645561549E-2</c:v>
                </c:pt>
                <c:pt idx="190">
                  <c:v>1.7117740527686779E-2</c:v>
                </c:pt>
                <c:pt idx="191">
                  <c:v>1.4728946640819598E-2</c:v>
                </c:pt>
                <c:pt idx="192">
                  <c:v>1.2673510777311742E-2</c:v>
                </c:pt>
                <c:pt idx="193">
                  <c:v>1.0904912570050643E-2</c:v>
                </c:pt>
                <c:pt idx="194">
                  <c:v>9.3831236043884093E-3</c:v>
                </c:pt>
                <c:pt idx="195">
                  <c:v>8.0737014613480838E-3</c:v>
                </c:pt>
                <c:pt idx="196">
                  <c:v>6.947010187750932E-3</c:v>
                </c:pt>
                <c:pt idx="197">
                  <c:v>5.9775495503031351E-3</c:v>
                </c:pt>
                <c:pt idx="198">
                  <c:v>5.1433778927657253E-3</c:v>
                </c:pt>
                <c:pt idx="199">
                  <c:v>4.425615533832355E-3</c:v>
                </c:pt>
                <c:pt idx="200">
                  <c:v>3.8080174662021506E-3</c:v>
                </c:pt>
                <c:pt idx="201">
                  <c:v>3.2766056858162815E-3</c:v>
                </c:pt>
                <c:pt idx="202">
                  <c:v>2.8193528298256958E-3</c:v>
                </c:pt>
                <c:pt idx="203">
                  <c:v>2.4259099631190524E-3</c:v>
                </c:pt>
                <c:pt idx="204">
                  <c:v>2.0873723524467282E-3</c:v>
                </c:pt>
                <c:pt idx="205">
                  <c:v>1.7960779269436471E-3</c:v>
                </c:pt>
                <c:pt idx="206">
                  <c:v>1.5454338636395344E-3</c:v>
                </c:pt>
                <c:pt idx="207">
                  <c:v>1.3297673730935085E-3</c:v>
                </c:pt>
                <c:pt idx="208">
                  <c:v>1.1441973080073933E-3</c:v>
                </c:pt>
                <c:pt idx="209">
                  <c:v>9.845236889553298E-4</c:v>
                </c:pt>
                <c:pt idx="210">
                  <c:v>8.4713264688250742E-4</c:v>
                </c:pt>
                <c:pt idx="211">
                  <c:v>7.2891463095116609E-4</c:v>
                </c:pt>
                <c:pt idx="212">
                  <c:v>6.2719403054452727E-4</c:v>
                </c:pt>
                <c:pt idx="213">
                  <c:v>5.3966861857421679E-4</c:v>
                </c:pt>
                <c:pt idx="214">
                  <c:v>4.6435744552073726E-4</c:v>
                </c:pt>
                <c:pt idx="215">
                  <c:v>3.9955600490073213E-4</c:v>
                </c:pt>
                <c:pt idx="216">
                  <c:v>3.4379765542784586E-4</c:v>
                </c:pt>
                <c:pt idx="217">
                  <c:v>2.9582042674077805E-4</c:v>
                </c:pt>
                <c:pt idx="218">
                  <c:v>2.5453845741759415E-4</c:v>
                </c:pt>
                <c:pt idx="219">
                  <c:v>2.1901741883717974E-4</c:v>
                </c:pt>
                <c:pt idx="220">
                  <c:v>1.8845336865979629E-4</c:v>
                </c:pt>
                <c:pt idx="221">
                  <c:v>1.6215455532075427E-4</c:v>
                </c:pt>
                <c:pt idx="222">
                  <c:v>1.3952576172104555E-4</c:v>
                </c:pt>
                <c:pt idx="223">
                  <c:v>1.2005483376804107E-4</c:v>
                </c:pt>
                <c:pt idx="224">
                  <c:v>1.0330108886874248E-4</c:v>
                </c:pt>
                <c:pt idx="225">
                  <c:v>8.8885342026756472E-5</c:v>
                </c:pt>
                <c:pt idx="226">
                  <c:v>7.6481323805144687E-5</c:v>
                </c:pt>
                <c:pt idx="227">
                  <c:v>6.5808295919189723E-5</c:v>
                </c:pt>
                <c:pt idx="228">
                  <c:v>5.6624697328899368E-5</c:v>
                </c:pt>
                <c:pt idx="229">
                  <c:v>4.8722677024212888E-5</c:v>
                </c:pt>
                <c:pt idx="230">
                  <c:v>4.1923389764258329E-5</c:v>
                </c:pt>
                <c:pt idx="231">
                  <c:v>3.6072948299833295E-5</c:v>
                </c:pt>
                <c:pt idx="232">
                  <c:v>3.103894046636819E-5</c:v>
                </c:pt>
                <c:pt idx="233">
                  <c:v>2.6707432319259148E-5</c:v>
                </c:pt>
                <c:pt idx="234">
                  <c:v>2.2980389483982538E-5</c:v>
                </c:pt>
                <c:pt idx="235">
                  <c:v>1.9773458358794891E-5</c:v>
                </c:pt>
                <c:pt idx="236">
                  <c:v>1.7014056952311726E-5</c:v>
                </c:pt>
                <c:pt idx="237">
                  <c:v>1.4639732146178553E-5</c:v>
                </c:pt>
                <c:pt idx="238">
                  <c:v>1.2596746203006445E-5</c:v>
                </c:pt>
                <c:pt idx="239">
                  <c:v>1.0838860528218261E-5</c:v>
                </c:pt>
                <c:pt idx="240">
                  <c:v>9.3262891588697731E-6</c:v>
                </c:pt>
                <c:pt idx="241">
                  <c:v>8.024798293915116E-6</c:v>
                </c:pt>
                <c:pt idx="242">
                  <c:v>6.9049314857199851E-6</c:v>
                </c:pt>
                <c:pt idx="243">
                  <c:v>5.941342956698436E-6</c:v>
                </c:pt>
                <c:pt idx="244">
                  <c:v>5.1122239521285631E-6</c:v>
                </c:pt>
                <c:pt idx="245">
                  <c:v>4.3988091458763858E-6</c:v>
                </c:pt>
                <c:pt idx="246">
                  <c:v>3.7849519275826947E-6</c:v>
                </c:pt>
                <c:pt idx="247">
                  <c:v>3.25675895885142E-6</c:v>
                </c:pt>
                <c:pt idx="248">
                  <c:v>2.8022757274045459E-6</c:v>
                </c:pt>
                <c:pt idx="249">
                  <c:v>2.4112159823978963E-6</c:v>
                </c:pt>
                <c:pt idx="250">
                  <c:v>2.0747289272478323E-6</c:v>
                </c:pt>
                <c:pt idx="251">
                  <c:v>1.785198900879038E-6</c:v>
                </c:pt>
                <c:pt idx="252">
                  <c:v>1.5360730136091086E-6</c:v>
                </c:pt>
                <c:pt idx="253">
                  <c:v>1.3217128365787333E-6</c:v>
                </c:pt>
                <c:pt idx="254">
                  <c:v>1.1372667880366042E-6</c:v>
                </c:pt>
                <c:pt idx="255">
                  <c:v>9.7856032821695957E-7</c:v>
                </c:pt>
                <c:pt idx="256">
                  <c:v>8.420014776068863E-7</c:v>
                </c:pt>
                <c:pt idx="257">
                  <c:v>7.2449952021248919E-7</c:v>
                </c:pt>
                <c:pt idx="258">
                  <c:v>6.2339505184714431E-7</c:v>
                </c:pt>
                <c:pt idx="259">
                  <c:v>5.3639979023522035E-7</c:v>
                </c:pt>
                <c:pt idx="260">
                  <c:v>4.6154478466238123E-7</c:v>
                </c:pt>
                <c:pt idx="261">
                  <c:v>3.9713585300923913E-7</c:v>
                </c:pt>
                <c:pt idx="262">
                  <c:v>3.4171523758142734E-7</c:v>
                </c:pt>
                <c:pt idx="263">
                  <c:v>2.9402861189824057E-7</c:v>
                </c:pt>
                <c:pt idx="264">
                  <c:v>2.5299669170943723E-7</c:v>
                </c:pt>
                <c:pt idx="265">
                  <c:v>2.1769080771660287E-7</c:v>
                </c:pt>
                <c:pt idx="266">
                  <c:v>1.873118871401391E-7</c:v>
                </c:pt>
                <c:pt idx="267">
                  <c:v>1.6117236842483416E-7</c:v>
                </c:pt>
                <c:pt idx="268">
                  <c:v>1.3868063976225796E-7</c:v>
                </c:pt>
                <c:pt idx="269">
                  <c:v>1.1932764922939306E-7</c:v>
                </c:pt>
                <c:pt idx="270">
                  <c:v>1.0267538349277354E-7</c:v>
                </c:pt>
                <c:pt idx="271">
                  <c:v>8.8346954318373502E-8</c:v>
                </c:pt>
                <c:pt idx="272">
                  <c:v>7.6018068516706305E-8</c:v>
                </c:pt>
                <c:pt idx="273">
                  <c:v>6.540968826368286E-8</c:v>
                </c:pt>
                <c:pt idx="274">
                  <c:v>5.6281715679370431E-8</c:v>
                </c:pt>
                <c:pt idx="275">
                  <c:v>4.8427558728669827E-8</c:v>
                </c:pt>
                <c:pt idx="276">
                  <c:v>4.166945545475586E-8</c:v>
                </c:pt>
                <c:pt idx="277">
                  <c:v>3.5854450719357444E-8</c:v>
                </c:pt>
                <c:pt idx="278">
                  <c:v>3.0850934392042981E-8</c:v>
                </c:pt>
                <c:pt idx="279">
                  <c:v>2.6545662637868358E-8</c:v>
                </c:pt>
                <c:pt idx="280">
                  <c:v>2.2841194886637473E-8</c:v>
                </c:pt>
                <c:pt idx="281">
                  <c:v>1.9653688475084453E-8</c:v>
                </c:pt>
                <c:pt idx="282">
                  <c:v>1.6911001048445185E-8</c:v>
                </c:pt>
                <c:pt idx="283">
                  <c:v>1.4551057773356983E-8</c:v>
                </c:pt>
                <c:pt idx="284">
                  <c:v>1.2520446407460875E-8</c:v>
                </c:pt>
                <c:pt idx="285">
                  <c:v>1.0773208428127511E-8</c:v>
                </c:pt>
                <c:pt idx="286">
                  <c:v>9.2697988601042867E-9</c:v>
                </c:pt>
                <c:pt idx="287">
                  <c:v>7.9761912600187242E-9</c:v>
                </c:pt>
                <c:pt idx="288">
                  <c:v>6.8631076009866465E-9</c:v>
                </c:pt>
                <c:pt idx="289">
                  <c:v>5.9053556274188575E-9</c:v>
                </c:pt>
                <c:pt idx="290">
                  <c:v>5.0812586824770356E-9</c:v>
                </c:pt>
                <c:pt idx="291">
                  <c:v>4.3721651035491416E-9</c:v>
                </c:pt>
                <c:pt idx="292">
                  <c:v>3.7620260819656181E-9</c:v>
                </c:pt>
                <c:pt idx="293">
                  <c:v>3.2370324327187241E-9</c:v>
                </c:pt>
                <c:pt idx="294">
                  <c:v>2.7853020532484066E-9</c:v>
                </c:pt>
                <c:pt idx="295">
                  <c:v>2.3966109975963583E-9</c:v>
                </c:pt>
                <c:pt idx="296">
                  <c:v>2.0621620793698381E-9</c:v>
                </c:pt>
                <c:pt idx="297">
                  <c:v>1.7743857663408544E-9</c:v>
                </c:pt>
                <c:pt idx="298">
                  <c:v>1.5267688603580236E-9</c:v>
                </c:pt>
                <c:pt idx="299">
                  <c:v>1.3137070851092227E-9</c:v>
                </c:pt>
                <c:pt idx="300">
                  <c:v>1.1303782453759696E-9</c:v>
                </c:pt>
                <c:pt idx="301">
                  <c:v>9.7263308701195117E-10</c:v>
                </c:pt>
                <c:pt idx="302">
                  <c:v>8.3690138749595964E-10</c:v>
                </c:pt>
                <c:pt idx="303">
                  <c:v>7.2011115162079296E-10</c:v>
                </c:pt>
                <c:pt idx="304">
                  <c:v>6.1961908348625817E-10</c:v>
                </c:pt>
                <c:pt idx="305">
                  <c:v>5.331507611793315E-10</c:v>
                </c:pt>
                <c:pt idx="306">
                  <c:v>4.587491601239626E-10</c:v>
                </c:pt>
                <c:pt idx="307">
                  <c:v>3.9473036003723072E-10</c:v>
                </c:pt>
                <c:pt idx="308">
                  <c:v>3.3964543301402092E-10</c:v>
                </c:pt>
                <c:pt idx="309">
                  <c:v>2.9224765015896243E-10</c:v>
                </c:pt>
                <c:pt idx="310">
                  <c:v>2.5146426455823856E-10</c:v>
                </c:pt>
                <c:pt idx="311">
                  <c:v>2.1637223195950671E-10</c:v>
                </c:pt>
                <c:pt idx="312">
                  <c:v>1.8617731964971062E-10</c:v>
                </c:pt>
                <c:pt idx="313">
                  <c:v>1.6019613070515167E-10</c:v>
                </c:pt>
                <c:pt idx="314">
                  <c:v>1.3784063677136473E-10</c:v>
                </c:pt>
                <c:pt idx="315">
                  <c:v>1.1860486930552492E-10</c:v>
                </c:pt>
                <c:pt idx="316">
                  <c:v>1.0205346806626904E-10</c:v>
                </c:pt>
                <c:pt idx="317">
                  <c:v>8.7811827670618567E-11</c:v>
                </c:pt>
                <c:pt idx="318">
                  <c:v>7.5557619206505405E-11</c:v>
                </c:pt>
                <c:pt idx="319">
                  <c:v>6.5013495010825996E-11</c:v>
                </c:pt>
                <c:pt idx="320">
                  <c:v>5.5940811501360521E-11</c:v>
                </c:pt>
                <c:pt idx="321">
                  <c:v>4.8134227992352183E-11</c:v>
                </c:pt>
                <c:pt idx="322">
                  <c:v>4.1417059249549702E-11</c:v>
                </c:pt>
                <c:pt idx="323">
                  <c:v>3.5637276599787968E-11</c:v>
                </c:pt>
                <c:pt idx="324">
                  <c:v>3.066406708881927E-11</c:v>
                </c:pt>
                <c:pt idx="325">
                  <c:v>2.638487281133046E-11</c:v>
                </c:pt>
                <c:pt idx="326">
                  <c:v>2.2702843404745881E-11</c:v>
                </c:pt>
                <c:pt idx="327">
                  <c:v>1.9534644049490234E-11</c:v>
                </c:pt>
                <c:pt idx="328">
                  <c:v>1.6808569364510213E-11</c:v>
                </c:pt>
                <c:pt idx="329">
                  <c:v>1.4462920510134603E-11</c:v>
                </c:pt>
                <c:pt idx="330">
                  <c:v>1.2444608767485515E-11</c:v>
                </c:pt>
                <c:pt idx="331">
                  <c:v>1.0707953989462673E-11</c:v>
                </c:pt>
                <c:pt idx="332">
                  <c:v>9.2136507288221605E-12</c:v>
                </c:pt>
                <c:pt idx="333">
                  <c:v>7.9278786438813405E-12</c:v>
                </c:pt>
                <c:pt idx="334">
                  <c:v>6.8215370477956597E-12</c:v>
                </c:pt>
                <c:pt idx="335">
                  <c:v>5.8695862770758632E-12</c:v>
                </c:pt>
                <c:pt idx="336">
                  <c:v>5.0504809726380191E-12</c:v>
                </c:pt>
                <c:pt idx="337">
                  <c:v>4.345682446921289E-12</c:v>
                </c:pt>
                <c:pt idx="338">
                  <c:v>3.7392391005515703E-12</c:v>
                </c:pt>
                <c:pt idx="339">
                  <c:v>3.2174253921841991E-12</c:v>
                </c:pt>
                <c:pt idx="340">
                  <c:v>2.7684311903843384E-12</c:v>
                </c:pt>
                <c:pt idx="341">
                  <c:v>2.3820944766927069E-12</c:v>
                </c:pt>
                <c:pt idx="342">
                  <c:v>2.0496713501852041E-12</c:v>
                </c:pt>
                <c:pt idx="343">
                  <c:v>1.7636381280741253E-12</c:v>
                </c:pt>
                <c:pt idx="344">
                  <c:v>1.5175210633235193E-12</c:v>
                </c:pt>
                <c:pt idx="345">
                  <c:v>1.3057498253030258E-12</c:v>
                </c:pt>
                <c:pt idx="346">
                  <c:v>1.1235314273297822E-12</c:v>
                </c:pt>
                <c:pt idx="347">
                  <c:v>9.6674174771936105E-13</c:v>
                </c:pt>
                <c:pt idx="348">
                  <c:v>8.3183218915794647E-13</c:v>
                </c:pt>
                <c:pt idx="349">
                  <c:v>7.1574936383131013E-13</c:v>
                </c:pt>
                <c:pt idx="350">
                  <c:v>6.158659865561554E-13</c:v>
                </c:pt>
                <c:pt idx="351">
                  <c:v>5.2992141182842722E-13</c:v>
                </c:pt>
                <c:pt idx="352">
                  <c:v>4.5597046897251966E-13</c:v>
                </c:pt>
                <c:pt idx="353">
                  <c:v>3.9233943738498009E-13</c:v>
                </c:pt>
                <c:pt idx="354">
                  <c:v>3.3758816546700475E-13</c:v>
                </c:pt>
                <c:pt idx="355">
                  <c:v>2.9047747588919977E-13</c:v>
                </c:pt>
                <c:pt idx="356">
                  <c:v>2.499411194768542E-13</c:v>
                </c:pt>
                <c:pt idx="357">
                  <c:v>2.1506164295221283E-13</c:v>
                </c:pt>
                <c:pt idx="358">
                  <c:v>1.8504962435197946E-13</c:v>
                </c:pt>
                <c:pt idx="359">
                  <c:v>1.5922580615836574E-13</c:v>
                </c:pt>
                <c:pt idx="360">
                  <c:v>1.3700572176552089E-13</c:v>
                </c:pt>
                <c:pt idx="361">
                  <c:v>1.1788646733446054E-13</c:v>
                </c:pt>
                <c:pt idx="362">
                  <c:v>1.0143531964587066E-13</c:v>
                </c:pt>
                <c:pt idx="363">
                  <c:v>8.727994234035581E-14</c:v>
                </c:pt>
                <c:pt idx="364">
                  <c:v>7.5099958885434909E-14</c:v>
                </c:pt>
                <c:pt idx="365">
                  <c:v>6.4619701541510252E-14</c:v>
                </c:pt>
                <c:pt idx="366">
                  <c:v>5.5601972215243212E-14</c:v>
                </c:pt>
                <c:pt idx="367">
                  <c:v>4.7842673990667043E-14</c:v>
                </c:pt>
                <c:pt idx="368">
                  <c:v>4.1166191834284318E-14</c:v>
                </c:pt>
                <c:pt idx="369">
                  <c:v>3.5421417926340888E-14</c:v>
                </c:pt>
                <c:pt idx="370">
                  <c:v>3.0478331660194407E-14</c:v>
                </c:pt>
                <c:pt idx="371">
                  <c:v>2.6225056905415886E-14</c:v>
                </c:pt>
                <c:pt idx="372">
                  <c:v>2.2565329932101502E-14</c:v>
                </c:pt>
                <c:pt idx="373">
                  <c:v>1.9416320688304756E-14</c:v>
                </c:pt>
                <c:pt idx="374">
                  <c:v>1.6706758119888116E-14</c:v>
                </c:pt>
                <c:pt idx="375">
                  <c:v>1.4375317103439195E-14</c:v>
                </c:pt>
                <c:pt idx="376">
                  <c:v>1.2369230483945939E-14</c:v>
                </c:pt>
                <c:pt idx="377">
                  <c:v>1.0643094803687758E-14</c:v>
                </c:pt>
                <c:pt idx="378">
                  <c:v>9.1578426925835014E-15</c:v>
                </c:pt>
                <c:pt idx="379">
                  <c:v>7.8798586622610935E-15</c:v>
                </c:pt>
                <c:pt idx="380">
                  <c:v>6.7802182917486308E-15</c:v>
                </c:pt>
                <c:pt idx="381">
                  <c:v>5.8340335853906589E-15</c:v>
                </c:pt>
                <c:pt idx="382">
                  <c:v>5.0198896865735342E-15</c:v>
                </c:pt>
                <c:pt idx="383">
                  <c:v>4.31936019848606E-15</c:v>
                </c:pt>
                <c:pt idx="384">
                  <c:v>3.7165901422428087E-15</c:v>
                </c:pt>
                <c:pt idx="385">
                  <c:v>3.1979371135238738E-15</c:v>
                </c:pt>
                <c:pt idx="386">
                  <c:v>2.751662516083077E-15</c:v>
                </c:pt>
                <c:pt idx="387">
                  <c:v>2.3676658838588895E-15</c:v>
                </c:pt>
                <c:pt idx="388">
                  <c:v>2.0372562786402576E-15</c:v>
                </c:pt>
                <c:pt idx="389">
                  <c:v>1.7529555893649524E-15</c:v>
                </c:pt>
                <c:pt idx="390">
                  <c:v>1.5083292811529667E-15</c:v>
                </c:pt>
                <c:pt idx="391">
                  <c:v>1.2978407634431945E-15</c:v>
                </c:pt>
                <c:pt idx="392">
                  <c:v>1.1167260811692698E-15</c:v>
                </c:pt>
                <c:pt idx="393">
                  <c:v>9.6088609287872624E-16</c:v>
                </c:pt>
                <c:pt idx="394">
                  <c:v>8.2679369547901981E-16</c:v>
                </c:pt>
                <c:pt idx="395">
                  <c:v>7.114139958419918E-16</c:v>
                </c:pt>
                <c:pt idx="396">
                  <c:v>6.1213562252267119E-16</c:v>
                </c:pt>
                <c:pt idx="397">
                  <c:v>5.2671162298083738E-16</c:v>
                </c:pt>
                <c:pt idx="398">
                  <c:v>4.5320860864102545E-16</c:v>
                </c:pt>
                <c:pt idx="399">
                  <c:v>3.8996299679873755E-16</c:v>
                </c:pt>
                <c:pt idx="400">
                  <c:v>3.3554335900248471E-16</c:v>
                </c:pt>
                <c:pt idx="401">
                  <c:v>2.8871802374823384E-16</c:v>
                </c:pt>
                <c:pt idx="402">
                  <c:v>2.4842720024290052E-16</c:v>
                </c:pt>
                <c:pt idx="403">
                  <c:v>2.1375899231820548E-16</c:v>
                </c:pt>
                <c:pt idx="404">
                  <c:v>1.8392875962140316E-16</c:v>
                </c:pt>
                <c:pt idx="405">
                  <c:v>1.5826135896780552E-16</c:v>
                </c:pt>
                <c:pt idx="406">
                  <c:v>1.3617586392629595E-16</c:v>
                </c:pt>
                <c:pt idx="407">
                  <c:v>1.1717241679850213E-16</c:v>
                </c:pt>
                <c:pt idx="408">
                  <c:v>1.008209154144439E-16</c:v>
                </c:pt>
                <c:pt idx="409">
                  <c:v>8.6751278694597962E-17</c:v>
                </c:pt>
                <c:pt idx="410">
                  <c:v>7.4645070660305103E-17</c:v>
                </c:pt>
                <c:pt idx="411">
                  <c:v>6.422829332000269E-17</c:v>
                </c:pt>
                <c:pt idx="412">
                  <c:v>5.5265185313757759E-17</c:v>
                </c:pt>
                <c:pt idx="413">
                  <c:v>4.755288596175109E-17</c:v>
                </c:pt>
                <c:pt idx="414">
                  <c:v>4.0916843948922373E-17</c:v>
                </c:pt>
                <c:pt idx="415">
                  <c:v>3.5206866731224054E-17</c:v>
                </c:pt>
                <c:pt idx="416">
                  <c:v>3.0293721250287598E-17</c:v>
                </c:pt>
                <c:pt idx="417">
                  <c:v>2.6066209020987189E-17</c:v>
                </c:pt>
                <c:pt idx="418">
                  <c:v>2.2428649392795992E-17</c:v>
                </c:pt>
                <c:pt idx="419">
                  <c:v>1.9298714023966518E-17</c:v>
                </c:pt>
                <c:pt idx="420">
                  <c:v>1.6605563556513957E-17</c:v>
                </c:pt>
                <c:pt idx="421">
                  <c:v>1.4288244319646631E-17</c:v>
                </c:pt>
                <c:pt idx="422">
                  <c:v>1.2294308774472734E-17</c:v>
                </c:pt>
                <c:pt idx="423">
                  <c:v>1.0578628476715149E-17</c:v>
                </c:pt>
                <c:pt idx="424">
                  <c:v>9.1023726913974485E-18</c:v>
                </c:pt>
                <c:pt idx="425">
                  <c:v>7.8321295426404283E-18</c:v>
                </c:pt>
                <c:pt idx="426">
                  <c:v>6.7391498076841932E-18</c:v>
                </c:pt>
                <c:pt idx="427">
                  <c:v>5.798696240039315E-18</c:v>
                </c:pt>
                <c:pt idx="428">
                  <c:v>4.9894836950954768E-18</c:v>
                </c:pt>
                <c:pt idx="429">
                  <c:v>4.2931973866344164E-18</c:v>
                </c:pt>
                <c:pt idx="430">
                  <c:v>3.6940783710190857E-18</c:v>
                </c:pt>
                <c:pt idx="431">
                  <c:v>3.1785668773847719E-18</c:v>
                </c:pt>
                <c:pt idx="432">
                  <c:v>2.7349954113779091E-18</c:v>
                </c:pt>
                <c:pt idx="433">
                  <c:v>2.3533246865054789E-18</c:v>
                </c:pt>
                <c:pt idx="434">
                  <c:v>2.0249164064688358E-18</c:v>
                </c:pt>
                <c:pt idx="435">
                  <c:v>1.7423377558985703E-18</c:v>
                </c:pt>
                <c:pt idx="436">
                  <c:v>1.4991931745585314E-18</c:v>
                </c:pt>
                <c:pt idx="437">
                  <c:v>1.2899796075897745E-18</c:v>
                </c:pt>
                <c:pt idx="438">
                  <c:v>1.1099619556949237E-18</c:v>
                </c:pt>
                <c:pt idx="439">
                  <c:v>9.5506590634562392E-19</c:v>
                </c:pt>
                <c:pt idx="440">
                  <c:v>8.2178572047787831E-19</c:v>
                </c:pt>
                <c:pt idx="441">
                  <c:v>7.0710488762537126E-19</c:v>
                </c:pt>
                <c:pt idx="442">
                  <c:v>6.0842785369029587E-19</c:v>
                </c:pt>
                <c:pt idx="443">
                  <c:v>5.2352127615656656E-19</c:v>
                </c:pt>
                <c:pt idx="444">
                  <c:v>4.5046347718345993E-19</c:v>
                </c:pt>
                <c:pt idx="445">
                  <c:v>3.8760095055912914E-19</c:v>
                </c:pt>
                <c:pt idx="446">
                  <c:v>3.3351093814239355E-19</c:v>
                </c:pt>
                <c:pt idx="447">
                  <c:v>2.8696922879101979E-19</c:v>
                </c:pt>
                <c:pt idx="448">
                  <c:v>2.4692245097446406E-19</c:v>
                </c:pt>
                <c:pt idx="449">
                  <c:v>2.1246423197393544E-19</c:v>
                </c:pt>
                <c:pt idx="450">
                  <c:v>1.82814684084529E-19</c:v>
                </c:pt>
                <c:pt idx="451">
                  <c:v>1.5730275353371565E-19</c:v>
                </c:pt>
                <c:pt idx="452">
                  <c:v>1.35351032621908E-19</c:v>
                </c:pt>
                <c:pt idx="453">
                  <c:v>1.1646269134055676E-19</c:v>
                </c:pt>
                <c:pt idx="454">
                  <c:v>1.0021023269304845E-19</c:v>
                </c:pt>
                <c:pt idx="455">
                  <c:v>8.6225817219268413E-20</c:v>
                </c:pt>
                <c:pt idx="456">
                  <c:v>7.4192937740243764E-20</c:v>
                </c:pt>
                <c:pt idx="457">
                  <c:v>6.3839255898610449E-20</c:v>
                </c:pt>
                <c:pt idx="458">
                  <c:v>5.493043836539795E-20</c:v>
                </c:pt>
                <c:pt idx="459">
                  <c:v>4.7264853208924408E-20</c:v>
                </c:pt>
                <c:pt idx="460">
                  <c:v>4.066900638951394E-20</c:v>
                </c:pt>
                <c:pt idx="461">
                  <c:v>3.4993615094905843E-20</c:v>
                </c:pt>
                <c:pt idx="462">
                  <c:v>3.0110229044744008E-20</c:v>
                </c:pt>
                <c:pt idx="463">
                  <c:v>2.5908323294638011E-20</c:v>
                </c:pt>
                <c:pt idx="464">
                  <c:v>2.2292796741665886E-20</c:v>
                </c:pt>
                <c:pt idx="465">
                  <c:v>1.9181819715368527E-20</c:v>
                </c:pt>
                <c:pt idx="466">
                  <c:v>1.6504981939085556E-20</c:v>
                </c:pt>
                <c:pt idx="467">
                  <c:v>1.4201698944719055E-20</c:v>
                </c:pt>
                <c:pt idx="468">
                  <c:v>1.221984087354952E-20</c:v>
                </c:pt>
                <c:pt idx="469">
                  <c:v>1.0514552628958404E-20</c:v>
                </c:pt>
                <c:pt idx="470">
                  <c:v>9.0472386777506975E-21</c:v>
                </c:pt>
                <c:pt idx="471">
                  <c:v>7.7846895232381061E-21</c:v>
                </c:pt>
                <c:pt idx="472">
                  <c:v>6.6983300796790421E-21</c:v>
                </c:pt>
                <c:pt idx="473">
                  <c:v>5.7635729366468009E-21</c:v>
                </c:pt>
                <c:pt idx="474">
                  <c:v>4.9592618758553544E-21</c:v>
                </c:pt>
                <c:pt idx="475">
                  <c:v>4.2671930456424682E-21</c:v>
                </c:pt>
                <c:pt idx="476">
                  <c:v>3.671702955924028E-21</c:v>
                </c:pt>
                <c:pt idx="477">
                  <c:v>3.1593139687711233E-21</c:v>
                </c:pt>
                <c:pt idx="478">
                  <c:v>2.7184292610512783E-21</c:v>
                </c:pt>
                <c:pt idx="479">
                  <c:v>2.3390703552690038E-21</c:v>
                </c:pt>
                <c:pt idx="480">
                  <c:v>2.0126512781805495E-21</c:v>
                </c:pt>
                <c:pt idx="481">
                  <c:v>1.7317842357486268E-21</c:v>
                </c:pt>
                <c:pt idx="482">
                  <c:v>1.4901124063074854E-21</c:v>
                </c:pt>
                <c:pt idx="483">
                  <c:v>1.2821660675711263E-21</c:v>
                </c:pt>
                <c:pt idx="484">
                  <c:v>1.1032388012287818E-21</c:v>
                </c:pt>
                <c:pt idx="485">
                  <c:v>9.4928097328484403E-22</c:v>
                </c:pt>
                <c:pt idx="486">
                  <c:v>8.1680807929973227E-22</c:v>
                </c:pt>
                <c:pt idx="487">
                  <c:v>7.0282188012328715E-22</c:v>
                </c:pt>
                <c:pt idx="488">
                  <c:v>6.0474254319755721E-22</c:v>
                </c:pt>
                <c:pt idx="489">
                  <c:v>5.2035025359326727E-22</c:v>
                </c:pt>
                <c:pt idx="490">
                  <c:v>4.4773497327130218E-22</c:v>
                </c:pt>
                <c:pt idx="491">
                  <c:v>3.8525321147810713E-22</c:v>
                </c:pt>
                <c:pt idx="492">
                  <c:v>3.3149082786584321E-22</c:v>
                </c:pt>
                <c:pt idx="493">
                  <c:v>2.8523102646589263E-22</c:v>
                </c:pt>
                <c:pt idx="494">
                  <c:v>2.4542681612811439E-22</c:v>
                </c:pt>
                <c:pt idx="495">
                  <c:v>2.1117731412710107E-22</c:v>
                </c:pt>
                <c:pt idx="496">
                  <c:v>1.8170735661850813E-22</c:v>
                </c:pt>
                <c:pt idx="497">
                  <c:v>1.5634995447197259E-22</c:v>
                </c:pt>
                <c:pt idx="498">
                  <c:v>1.345311974061152E-22</c:v>
                </c:pt>
                <c:pt idx="499">
                  <c:v>1.1575726476317921E-22</c:v>
                </c:pt>
                <c:pt idx="500">
                  <c:v>9.9603248940112921E-23</c:v>
                </c:pt>
                <c:pt idx="501">
                  <c:v>8.5703538518489409E-23</c:v>
                </c:pt>
                <c:pt idx="502">
                  <c:v>7.3743543436082922E-23</c:v>
                </c:pt>
                <c:pt idx="503">
                  <c:v>6.3452574917151737E-23</c:v>
                </c:pt>
                <c:pt idx="504">
                  <c:v>5.4597719013956534E-23</c:v>
                </c:pt>
                <c:pt idx="505">
                  <c:v>4.6978565100298028E-23</c:v>
                </c:pt>
                <c:pt idx="506">
                  <c:v>4.0422670007858375E-23</c:v>
                </c:pt>
                <c:pt idx="507">
                  <c:v>3.4781655145824089E-23</c:v>
                </c:pt>
                <c:pt idx="508">
                  <c:v>2.9927848270484059E-23</c:v>
                </c:pt>
                <c:pt idx="509">
                  <c:v>2.5751393898477275E-23</c:v>
                </c:pt>
                <c:pt idx="510">
                  <c:v>2.2157766964106806E-23</c:v>
                </c:pt>
                <c:pt idx="511">
                  <c:v>1.9065633447698324E-23</c:v>
                </c:pt>
                <c:pt idx="512">
                  <c:v>1.6405009554925881E-23</c:v>
                </c:pt>
                <c:pt idx="513">
                  <c:v>1.411567778408638E-23</c:v>
                </c:pt>
                <c:pt idx="514">
                  <c:v>1.2145824032410933E-23</c:v>
                </c:pt>
                <c:pt idx="515">
                  <c:v>1.0450864895244495E-23</c:v>
                </c:pt>
                <c:pt idx="516">
                  <c:v>8.9924386165319389E-24</c:v>
                </c:pt>
                <c:pt idx="517">
                  <c:v>7.7375368529441758E-24</c:v>
                </c:pt>
                <c:pt idx="518">
                  <c:v>6.6577576009919743E-24</c:v>
                </c:pt>
                <c:pt idx="519">
                  <c:v>5.7286623787388103E-24</c:v>
                </c:pt>
                <c:pt idx="520">
                  <c:v>4.929223113302858E-24</c:v>
                </c:pt>
                <c:pt idx="521">
                  <c:v>4.241346215635813E-24</c:v>
                </c:pt>
                <c:pt idx="522">
                  <c:v>3.6494630710344482E-24</c:v>
                </c:pt>
                <c:pt idx="523">
                  <c:v>3.140177677017961E-24</c:v>
                </c:pt>
                <c:pt idx="524">
                  <c:v>2.7019634536120612E-24</c:v>
                </c:pt>
                <c:pt idx="525">
                  <c:v>2.3249023639923997E-24</c:v>
                </c:pt>
                <c:pt idx="526">
                  <c:v>2.0004604410439606E-24</c:v>
                </c:pt>
                <c:pt idx="527">
                  <c:v>1.7212946393627052E-24</c:v>
                </c:pt>
                <c:pt idx="528">
                  <c:v>1.481086641209755E-24</c:v>
                </c:pt>
                <c:pt idx="529">
                  <c:v>1.2743998549732089E-24</c:v>
                </c:pt>
                <c:pt idx="530">
                  <c:v>1.0965563696052055E-24</c:v>
                </c:pt>
                <c:pt idx="531">
                  <c:v>9.435310801624547E-25</c:v>
                </c:pt>
                <c:pt idx="532">
                  <c:v>8.1186058820947528E-25</c:v>
                </c:pt>
                <c:pt idx="533">
                  <c:v>6.9856481524100913E-25</c:v>
                </c:pt>
                <c:pt idx="534">
                  <c:v>6.0107955501196716E-25</c:v>
                </c:pt>
                <c:pt idx="535">
                  <c:v>5.1719843824189013E-25</c:v>
                </c:pt>
                <c:pt idx="536">
                  <c:v>4.4502299618978819E-25</c:v>
                </c:pt>
                <c:pt idx="537">
                  <c:v>3.8291969289573103E-25</c:v>
                </c:pt>
                <c:pt idx="538">
                  <c:v>3.2948295360635462E-25</c:v>
                </c:pt>
                <c:pt idx="539">
                  <c:v>2.8350335261218303E-25</c:v>
                </c:pt>
                <c:pt idx="540">
                  <c:v>2.4394024049685347E-25</c:v>
                </c:pt>
                <c:pt idx="541">
                  <c:v>2.0989819127488342E-25</c:v>
                </c:pt>
                <c:pt idx="542">
                  <c:v>1.8060673634957672E-25</c:v>
                </c:pt>
                <c:pt idx="543">
                  <c:v>1.554029266127778E-25</c:v>
                </c:pt>
                <c:pt idx="544">
                  <c:v>1.3371632801709177E-25</c:v>
                </c:pt>
                <c:pt idx="545">
                  <c:v>1.1505611102760477E-25</c:v>
                </c:pt>
                <c:pt idx="546">
                  <c:v>9.8999941750602293E-26</c:v>
                </c:pt>
                <c:pt idx="547">
                  <c:v>8.5184423313865992E-26</c:v>
                </c:pt>
                <c:pt idx="548">
                  <c:v>7.3296871159742547E-26</c:v>
                </c:pt>
                <c:pt idx="549">
                  <c:v>6.3068236102425976E-26</c:v>
                </c:pt>
                <c:pt idx="550">
                  <c:v>5.426701497806906E-26</c:v>
                </c:pt>
                <c:pt idx="551">
                  <c:v>4.669401106838142E-26</c:v>
                </c:pt>
                <c:pt idx="552">
                  <c:v>4.0177825711166619E-26</c:v>
                </c:pt>
                <c:pt idx="553">
                  <c:v>3.4570979060095497E-26</c:v>
                </c:pt>
                <c:pt idx="554">
                  <c:v>2.9746572195453397E-26</c:v>
                </c:pt>
                <c:pt idx="555">
                  <c:v>2.5595415039914012E-26</c:v>
                </c:pt>
                <c:pt idx="556">
                  <c:v>2.2023555075888342E-26</c:v>
                </c:pt>
                <c:pt idx="557">
                  <c:v>1.895015093227871E-26</c:v>
                </c:pt>
                <c:pt idx="558">
                  <c:v>1.630564271384595E-26</c:v>
                </c:pt>
                <c:pt idx="559">
                  <c:v>1.4030177662528347E-26</c:v>
                </c:pt>
                <c:pt idx="560">
                  <c:v>1.2072255518941154E-26</c:v>
                </c:pt>
                <c:pt idx="561">
                  <c:v>1.0387562924726487E-26</c:v>
                </c:pt>
                <c:pt idx="562">
                  <c:v>8.9379704849567491E-27</c:v>
                </c:pt>
                <c:pt idx="563">
                  <c:v>7.6906697912553435E-27</c:v>
                </c:pt>
                <c:pt idx="564">
                  <c:v>6.6174308740082754E-27</c:v>
                </c:pt>
                <c:pt idx="565">
                  <c:v>5.693963277693924E-27</c:v>
                </c:pt>
                <c:pt idx="566">
                  <c:v>4.8993662986446774E-27</c:v>
                </c:pt>
                <c:pt idx="567">
                  <c:v>4.2156559425541056E-27</c:v>
                </c:pt>
                <c:pt idx="568">
                  <c:v>3.6273578954298609E-27</c:v>
                </c:pt>
                <c:pt idx="569">
                  <c:v>3.1211572957648886E-27</c:v>
                </c:pt>
                <c:pt idx="570">
                  <c:v>2.685597381273004E-27</c:v>
                </c:pt>
                <c:pt idx="571">
                  <c:v>2.3108201897055932E-27</c:v>
                </c:pt>
                <c:pt idx="572">
                  <c:v>1.9883434450698734E-27</c:v>
                </c:pt>
                <c:pt idx="573">
                  <c:v>1.7108685795479501E-27</c:v>
                </c:pt>
                <c:pt idx="574">
                  <c:v>1.4721155461055461E-27</c:v>
                </c:pt>
                <c:pt idx="575">
                  <c:v>1.2666806831289363E-27</c:v>
                </c:pt>
                <c:pt idx="576">
                  <c:v>1.0899144141617213E-27</c:v>
                </c:pt>
                <c:pt idx="577">
                  <c:v>9.3781601473792262E-28</c:v>
                </c:pt>
                <c:pt idx="578">
                  <c:v>8.069430645849038E-28</c:v>
                </c:pt>
                <c:pt idx="579">
                  <c:v>6.9433353584140406E-28</c:v>
                </c:pt>
                <c:pt idx="580">
                  <c:v>5.974387539250008E-28</c:v>
                </c:pt>
                <c:pt idx="581">
                  <c:v>5.1406571376236451E-28</c:v>
                </c:pt>
                <c:pt idx="582">
                  <c:v>4.4232744583419417E-28</c:v>
                </c:pt>
                <c:pt idx="583">
                  <c:v>3.806003086769684E-28</c:v>
                </c:pt>
                <c:pt idx="584">
                  <c:v>3.2748724124910598E-28</c:v>
                </c:pt>
                <c:pt idx="585">
                  <c:v>2.8178614345784979E-28</c:v>
                </c:pt>
                <c:pt idx="586">
                  <c:v>2.4246266920807768E-28</c:v>
                </c:pt>
                <c:pt idx="587">
                  <c:v>2.0862681620219325E-28</c:v>
                </c:pt>
                <c:pt idx="588">
                  <c:v>1.795127826515476E-28</c:v>
                </c:pt>
                <c:pt idx="589">
                  <c:v>1.5446163499936022E-28</c:v>
                </c:pt>
                <c:pt idx="590">
                  <c:v>1.3290639437631087E-28</c:v>
                </c:pt>
                <c:pt idx="591">
                  <c:v>1.1435920425278839E-28</c:v>
                </c:pt>
                <c:pt idx="592">
                  <c:v>9.8400288855191422E-29</c:v>
                </c:pt>
                <c:pt idx="593">
                  <c:v>8.4668452443774485E-29</c:v>
                </c:pt>
                <c:pt idx="594">
                  <c:v>7.285290442361837E-29</c:v>
                </c:pt>
                <c:pt idx="595">
                  <c:v>6.2686225267686803E-29</c:v>
                </c:pt>
                <c:pt idx="596">
                  <c:v>5.3938314050760598E-29</c:v>
                </c:pt>
                <c:pt idx="597">
                  <c:v>4.6411180609692474E-29</c:v>
                </c:pt>
                <c:pt idx="598">
                  <c:v>3.9934464461725601E-29</c:v>
                </c:pt>
                <c:pt idx="599">
                  <c:v>3.4361579061226819E-29</c:v>
                </c:pt>
                <c:pt idx="600">
                  <c:v>2.9566394128374432E-29</c:v>
                </c:pt>
                <c:pt idx="601">
                  <c:v>2.5440380961443612E-29</c:v>
                </c:pt>
                <c:pt idx="602">
                  <c:v>2.1890156122970095E-29</c:v>
                </c:pt>
                <c:pt idx="603">
                  <c:v>1.8835367906409452E-29</c:v>
                </c:pt>
                <c:pt idx="604">
                  <c:v>1.6206877748008644E-29</c:v>
                </c:pt>
                <c:pt idx="605">
                  <c:v>1.3945195424057351E-29</c:v>
                </c:pt>
                <c:pt idx="606">
                  <c:v>1.1999132617573089E-29</c:v>
                </c:pt>
                <c:pt idx="607">
                  <c:v>1.0324644380796763E-29</c:v>
                </c:pt>
                <c:pt idx="608">
                  <c:v>8.8838322724929142E-30</c:v>
                </c:pt>
                <c:pt idx="609">
                  <c:v>7.644086608210718E-30</c:v>
                </c:pt>
                <c:pt idx="610">
                  <c:v>6.5773484101844376E-30</c:v>
                </c:pt>
                <c:pt idx="611">
                  <c:v>5.6594743526960296E-30</c:v>
                </c:pt>
                <c:pt idx="612">
                  <c:v>4.8696903298035853E-30</c:v>
                </c:pt>
                <c:pt idx="613">
                  <c:v>4.1901212781158468E-30</c:v>
                </c:pt>
                <c:pt idx="614">
                  <c:v>3.6053866131621852E-30</c:v>
                </c:pt>
                <c:pt idx="615">
                  <c:v>3.1022521229300078E-30</c:v>
                </c:pt>
                <c:pt idx="616">
                  <c:v>2.669330439928279E-30</c:v>
                </c:pt>
                <c:pt idx="617">
                  <c:v>2.296823312606194E-30</c:v>
                </c:pt>
                <c:pt idx="618">
                  <c:v>1.9762998429947218E-30</c:v>
                </c:pt>
                <c:pt idx="619">
                  <c:v>1.7005056714567721E-30</c:v>
                </c:pt>
                <c:pt idx="620">
                  <c:v>1.4631987898530484E-30</c:v>
                </c:pt>
                <c:pt idx="621">
                  <c:v>1.2590082671075936E-30</c:v>
                </c:pt>
                <c:pt idx="622">
                  <c:v>1.0833126897299172E-30</c:v>
                </c:pt>
                <c:pt idx="623">
                  <c:v>9.3213556605627598E-31</c:v>
                </c:pt>
                <c:pt idx="624">
                  <c:v>8.0205532690997592E-31</c:v>
                </c:pt>
                <c:pt idx="625">
                  <c:v>6.9012788573913378E-31</c:v>
                </c:pt>
                <c:pt idx="626">
                  <c:v>5.9382000554710463E-31</c:v>
                </c:pt>
                <c:pt idx="627">
                  <c:v>5.1095196451930296E-31</c:v>
                </c:pt>
                <c:pt idx="628">
                  <c:v>4.3964822270614048E-31</c:v>
                </c:pt>
                <c:pt idx="629">
                  <c:v>3.7829497320851552E-31</c:v>
                </c:pt>
                <c:pt idx="630">
                  <c:v>3.255036171281962E-31</c:v>
                </c:pt>
                <c:pt idx="631">
                  <c:v>2.800793356171256E-31</c:v>
                </c:pt>
                <c:pt idx="632">
                  <c:v>2.4099404772155247E-31</c:v>
                </c:pt>
                <c:pt idx="633">
                  <c:v>2.0736314197992801E-31</c:v>
                </c:pt>
                <c:pt idx="634">
                  <c:v>1.7842545514431088E-31</c:v>
                </c:pt>
                <c:pt idx="635">
                  <c:v>1.5352604488668512E-31</c:v>
                </c:pt>
                <c:pt idx="636">
                  <c:v>1.3210136658743452E-31</c:v>
                </c:pt>
                <c:pt idx="637">
                  <c:v>1.1366651871444916E-31</c:v>
                </c:pt>
                <c:pt idx="638">
                  <c:v>9.7804268119442596E-32</c:v>
                </c:pt>
                <c:pt idx="639">
                  <c:v>8.415560686265515E-32</c:v>
                </c:pt>
                <c:pt idx="640">
                  <c:v>7.2411626839973241E-32</c:v>
                </c:pt>
                <c:pt idx="641">
                  <c:v>6.2306528312118452E-32</c:v>
                </c:pt>
                <c:pt idx="642">
                  <c:v>5.3611604098995179E-32</c:v>
                </c:pt>
                <c:pt idx="643">
                  <c:v>4.6130063284369702E-32</c:v>
                </c:pt>
                <c:pt idx="644">
                  <c:v>3.9692577276564587E-32</c:v>
                </c:pt>
                <c:pt idx="645">
                  <c:v>3.415344741982785E-32</c:v>
                </c:pt>
                <c:pt idx="646">
                  <c:v>2.9387307418499368E-32</c:v>
                </c:pt>
                <c:pt idx="647">
                  <c:v>2.5286285940435253E-32</c:v>
                </c:pt>
                <c:pt idx="648">
                  <c:v>2.1757565181318801E-32</c:v>
                </c:pt>
                <c:pt idx="649">
                  <c:v>1.872128013320994E-32</c:v>
                </c:pt>
                <c:pt idx="650">
                  <c:v>1.6108711011793323E-32</c:v>
                </c:pt>
                <c:pt idx="651">
                  <c:v>1.3860727931801924E-32</c:v>
                </c:pt>
                <c:pt idx="652">
                  <c:v>1.1926452629188118E-32</c:v>
                </c:pt>
                <c:pt idx="653">
                  <c:v>1.0262106941000795E-32</c:v>
                </c:pt>
                <c:pt idx="654">
                  <c:v>8.8300219807862247E-33</c:v>
                </c:pt>
                <c:pt idx="655">
                  <c:v>7.5977855843279747E-33</c:v>
                </c:pt>
                <c:pt idx="656">
                  <c:v>6.5375087299932195E-33</c:v>
                </c:pt>
                <c:pt idx="657">
                  <c:v>5.6251943306870554E-33</c:v>
                </c:pt>
                <c:pt idx="658">
                  <c:v>4.8401941113777464E-33</c:v>
                </c:pt>
                <c:pt idx="659">
                  <c:v>4.1647412797833787E-33</c:v>
                </c:pt>
                <c:pt idx="660">
                  <c:v>3.5835484132256154E-33</c:v>
                </c:pt>
                <c:pt idx="661">
                  <c:v>3.0834614606840051E-33</c:v>
                </c:pt>
                <c:pt idx="662">
                  <c:v>2.6531620291311921E-33</c:v>
                </c:pt>
                <c:pt idx="663">
                  <c:v>2.2829112160403071E-33</c:v>
                </c:pt>
                <c:pt idx="664">
                  <c:v>1.9643291902640638E-33</c:v>
                </c:pt>
                <c:pt idx="665">
                  <c:v>1.690205532572645E-33</c:v>
                </c:pt>
                <c:pt idx="666">
                  <c:v>1.4543360433162128E-33</c:v>
                </c:pt>
                <c:pt idx="667">
                  <c:v>1.2513823237043218E-33</c:v>
                </c:pt>
                <c:pt idx="668">
                  <c:v>1.0767509526263905E-33</c:v>
                </c:pt>
                <c:pt idx="669">
                  <c:v>9.2648952444032015E-34</c:v>
                </c:pt>
                <c:pt idx="670">
                  <c:v>7.9719719476811155E-34</c:v>
                </c:pt>
                <c:pt idx="671">
                  <c:v>6.859477096948913E-34</c:v>
                </c:pt>
                <c:pt idx="672">
                  <c:v>5.9022317630273739E-34</c:v>
                </c:pt>
                <c:pt idx="673">
                  <c:v>5.0785707557773436E-34</c:v>
                </c:pt>
                <c:pt idx="674">
                  <c:v>4.3698522790992001E-34</c:v>
                </c:pt>
                <c:pt idx="675">
                  <c:v>3.7600360139563784E-34</c:v>
                </c:pt>
                <c:pt idx="676">
                  <c:v>3.2353200802392674E-34</c:v>
                </c:pt>
                <c:pt idx="677">
                  <c:v>2.7838286608817718E-34</c:v>
                </c:pt>
                <c:pt idx="678">
                  <c:v>2.3953432182739925E-34</c:v>
                </c:pt>
                <c:pt idx="679">
                  <c:v>2.0610712196323941E-34</c:v>
                </c:pt>
                <c:pt idx="680">
                  <c:v>1.773447136923429E-34</c:v>
                </c:pt>
                <c:pt idx="681">
                  <c:v>1.5259612174017261E-34</c:v>
                </c:pt>
                <c:pt idx="682">
                  <c:v>1.3130121493520987E-34</c:v>
                </c:pt>
                <c:pt idx="683">
                  <c:v>1.1297802884412074E-34</c:v>
                </c:pt>
                <c:pt idx="684">
                  <c:v>9.7211857542988827E-35</c:v>
                </c:pt>
                <c:pt idx="685">
                  <c:v>8.364586764030914E-35</c:v>
                </c:pt>
                <c:pt idx="686">
                  <c:v>7.1973022120332206E-35</c:v>
                </c:pt>
                <c:pt idx="687">
                  <c:v>6.1929131220315262E-35</c:v>
                </c:pt>
                <c:pt idx="688">
                  <c:v>5.3286873063227783E-35</c:v>
                </c:pt>
                <c:pt idx="689">
                  <c:v>4.5850648715786971E-35</c:v>
                </c:pt>
                <c:pt idx="690">
                  <c:v>3.9452155227123667E-35</c:v>
                </c:pt>
                <c:pt idx="691">
                  <c:v>3.3946576453326118E-35</c:v>
                </c:pt>
                <c:pt idx="692">
                  <c:v>2.9209305455364615E-35</c:v>
                </c:pt>
                <c:pt idx="693">
                  <c:v>2.5133124288920678E-35</c:v>
                </c:pt>
                <c:pt idx="694">
                  <c:v>2.1625777356726576E-35</c:v>
                </c:pt>
                <c:pt idx="695">
                  <c:v>1.8607883401462779E-35</c:v>
                </c:pt>
                <c:pt idx="696">
                  <c:v>1.6011138881661236E-35</c:v>
                </c:pt>
                <c:pt idx="697">
                  <c:v>1.3776772067890956E-35</c:v>
                </c:pt>
                <c:pt idx="698">
                  <c:v>1.1854212871016444E-35</c:v>
                </c:pt>
                <c:pt idx="699">
                  <c:v>1.0199948296951394E-35</c:v>
                </c:pt>
                <c:pt idx="700">
                  <c:v>8.7765376235867151E-36</c:v>
                </c:pt>
                <c:pt idx="701">
                  <c:v>7.5517650105398505E-36</c:v>
                </c:pt>
                <c:pt idx="702">
                  <c:v>6.4979103628690236E-36</c:v>
                </c:pt>
                <c:pt idx="703">
                  <c:v>5.5911219463199727E-36</c:v>
                </c:pt>
                <c:pt idx="704">
                  <c:v>4.810876554600288E-36</c:v>
                </c:pt>
                <c:pt idx="705">
                  <c:v>4.1395150107280829E-36</c:v>
                </c:pt>
                <c:pt idx="706">
                  <c:v>3.5618424895266989E-36</c:v>
                </c:pt>
                <c:pt idx="707">
                  <c:v>3.0647846154243887E-36</c:v>
                </c:pt>
                <c:pt idx="708">
                  <c:v>2.6370915520720172E-36</c:v>
                </c:pt>
                <c:pt idx="709">
                  <c:v>2.269083386483466E-36</c:v>
                </c:pt>
                <c:pt idx="710">
                  <c:v>1.9524310450161674E-36</c:v>
                </c:pt>
                <c:pt idx="711">
                  <c:v>1.6799677826959844E-36</c:v>
                </c:pt>
                <c:pt idx="712">
                  <c:v>1.4455269793526003E-36</c:v>
                </c:pt>
                <c:pt idx="713">
                  <c:v>1.2438025714296624E-36</c:v>
                </c:pt>
                <c:pt idx="714">
                  <c:v>1.070228960643755E-36</c:v>
                </c:pt>
                <c:pt idx="715">
                  <c:v>9.2087768148289655E-37</c:v>
                </c:pt>
                <c:pt idx="716">
                  <c:v>7.9236848883553245E-37</c:v>
                </c:pt>
                <c:pt idx="717">
                  <c:v>6.8179285340967041E-37</c:v>
                </c:pt>
                <c:pt idx="718">
                  <c:v>5.86648133425438E-37</c:v>
                </c:pt>
                <c:pt idx="719">
                  <c:v>5.0478093269885991E-37</c:v>
                </c:pt>
                <c:pt idx="720">
                  <c:v>4.3433836314884691E-37</c:v>
                </c:pt>
                <c:pt idx="721">
                  <c:v>3.7372610865902781E-37</c:v>
                </c:pt>
                <c:pt idx="722">
                  <c:v>3.2157234116009792E-37</c:v>
                </c:pt>
                <c:pt idx="723">
                  <c:v>2.7669667225077994E-37</c:v>
                </c:pt>
                <c:pt idx="724">
                  <c:v>2.3808343764409405E-37</c:v>
                </c:pt>
                <c:pt idx="725">
                  <c:v>2.0485870978981205E-37</c:v>
                </c:pt>
                <c:pt idx="726">
                  <c:v>1.7627051840322522E-37</c:v>
                </c:pt>
                <c:pt idx="727">
                  <c:v>1.5167183123442179E-37</c:v>
                </c:pt>
                <c:pt idx="728">
                  <c:v>1.3050590988437247E-37</c:v>
                </c:pt>
                <c:pt idx="729">
                  <c:v>1.1229370922820768E-37</c:v>
                </c:pt>
                <c:pt idx="730">
                  <c:v>9.6623035258721511E-38</c:v>
                </c:pt>
                <c:pt idx="731">
                  <c:v>8.3139215961199834E-38</c:v>
                </c:pt>
                <c:pt idx="732">
                  <c:v>7.1537074074881307E-38</c:v>
                </c:pt>
                <c:pt idx="733">
                  <c:v>6.1554020061764358E-38</c:v>
                </c:pt>
                <c:pt idx="734">
                  <c:v>5.2964108956959397E-38</c:v>
                </c:pt>
                <c:pt idx="735">
                  <c:v>4.5572926590170461E-38</c:v>
                </c:pt>
                <c:pt idx="736">
                  <c:v>3.9213189438924102E-38</c:v>
                </c:pt>
                <c:pt idx="737">
                  <c:v>3.3740958525683253E-38</c:v>
                </c:pt>
                <c:pt idx="738">
                  <c:v>2.9032381668546904E-38</c:v>
                </c:pt>
                <c:pt idx="739">
                  <c:v>2.4980890353384236E-38</c:v>
                </c:pt>
                <c:pt idx="740">
                  <c:v>2.1494787784630263E-38</c:v>
                </c:pt>
                <c:pt idx="741">
                  <c:v>1.8495173525458364E-38</c:v>
                </c:pt>
                <c:pt idx="742">
                  <c:v>1.5914157756021784E-38</c:v>
                </c:pt>
                <c:pt idx="743">
                  <c:v>1.3693324733338601E-38</c:v>
                </c:pt>
                <c:pt idx="744">
                  <c:v>1.1782410676538098E-38</c:v>
                </c:pt>
                <c:pt idx="745">
                  <c:v>1.0138166154243511E-38</c:v>
                </c:pt>
                <c:pt idx="746">
                  <c:v>8.7233772266753278E-39</c:v>
                </c:pt>
                <c:pt idx="747">
                  <c:v>7.5060231881311029E-39</c:v>
                </c:pt>
                <c:pt idx="748">
                  <c:v>6.4585518471536249E-39</c:v>
                </c:pt>
                <c:pt idx="749">
                  <c:v>5.55725594191209E-39</c:v>
                </c:pt>
                <c:pt idx="750">
                  <c:v>4.7817365772991121E-39</c:v>
                </c:pt>
                <c:pt idx="751">
                  <c:v>4.1144415397958162E-39</c:v>
                </c:pt>
                <c:pt idx="752">
                  <c:v>3.54026804085457E-39</c:v>
                </c:pt>
                <c:pt idx="753">
                  <c:v>3.0462208977498912E-39</c:v>
                </c:pt>
                <c:pt idx="754">
                  <c:v>2.6211184155559658E-39</c:v>
                </c:pt>
                <c:pt idx="755">
                  <c:v>2.2553393135216738E-39</c:v>
                </c:pt>
                <c:pt idx="756">
                  <c:v>1.9406049680657043E-39</c:v>
                </c:pt>
                <c:pt idx="757">
                  <c:v>1.6697920439301126E-39</c:v>
                </c:pt>
                <c:pt idx="758">
                  <c:v>1.4367712728013081E-39</c:v>
                </c:pt>
                <c:pt idx="759">
                  <c:v>1.2362687304991677E-39</c:v>
                </c:pt>
                <c:pt idx="760">
                  <c:v>1.0637464730416984E-39</c:v>
                </c:pt>
                <c:pt idx="761">
                  <c:v>9.1529983003918992E-40</c:v>
                </c:pt>
                <c:pt idx="762">
                  <c:v>7.8756903087464271E-40</c:v>
                </c:pt>
                <c:pt idx="763">
                  <c:v>6.7766316351906937E-40</c:v>
                </c:pt>
                <c:pt idx="764">
                  <c:v>5.8309474495292618E-40</c:v>
                </c:pt>
                <c:pt idx="765">
                  <c:v>5.017234223358377E-40</c:v>
                </c:pt>
                <c:pt idx="766">
                  <c:v>4.3170753072162848E-40</c:v>
                </c:pt>
                <c:pt idx="767">
                  <c:v>3.7146241093168383E-40</c:v>
                </c:pt>
                <c:pt idx="768">
                  <c:v>3.1962454420132308E-40</c:v>
                </c:pt>
                <c:pt idx="769">
                  <c:v>2.7502069186400639E-40</c:v>
                </c:pt>
                <c:pt idx="770">
                  <c:v>2.3664134161647917E-40</c:v>
                </c:pt>
                <c:pt idx="771">
                  <c:v>2.0361785937815156E-40</c:v>
                </c:pt>
                <c:pt idx="772">
                  <c:v>1.7520282962617169E-40</c:v>
                </c:pt>
                <c:pt idx="773">
                  <c:v>1.507531392519446E-40</c:v>
                </c:pt>
                <c:pt idx="774">
                  <c:v>1.2971542207855597E-40</c:v>
                </c:pt>
                <c:pt idx="775">
                  <c:v>1.1161353460704722E-40</c:v>
                </c:pt>
                <c:pt idx="776">
                  <c:v>9.6037779531983389E-41</c:v>
                </c:pt>
                <c:pt idx="777">
                  <c:v>8.2635633123758241E-41</c:v>
                </c:pt>
                <c:pt idx="778">
                  <c:v>7.1103766611869966E-41</c:v>
                </c:pt>
                <c:pt idx="779">
                  <c:v>6.1181180990331345E-41</c:v>
                </c:pt>
                <c:pt idx="780">
                  <c:v>5.2643299866294403E-41</c:v>
                </c:pt>
                <c:pt idx="781">
                  <c:v>4.5296886656217906E-41</c:v>
                </c:pt>
                <c:pt idx="782">
                  <c:v>3.8975671091240808E-41</c:v>
                </c:pt>
                <c:pt idx="783">
                  <c:v>3.3536586047113174E-41</c:v>
                </c:pt>
                <c:pt idx="784">
                  <c:v>2.8856529527420654E-41</c:v>
                </c:pt>
                <c:pt idx="785">
                  <c:v>2.4829578514554218E-41</c:v>
                </c:pt>
                <c:pt idx="786">
                  <c:v>2.1364591629931846E-41</c:v>
                </c:pt>
                <c:pt idx="787">
                  <c:v>1.8383146344840352E-41</c:v>
                </c:pt>
                <c:pt idx="788">
                  <c:v>1.5817764055099573E-41</c:v>
                </c:pt>
                <c:pt idx="789">
                  <c:v>1.3610382847929884E-41</c:v>
                </c:pt>
                <c:pt idx="790">
                  <c:v>1.1711043395384487E-41</c:v>
                </c:pt>
                <c:pt idx="791">
                  <c:v>1.007675823236954E-41</c:v>
                </c:pt>
                <c:pt idx="792">
                  <c:v>8.6705388277910633E-42</c:v>
                </c:pt>
                <c:pt idx="793">
                  <c:v>7.4605584286757604E-42</c:v>
                </c:pt>
                <c:pt idx="794">
                  <c:v>6.4194317300422089E-42</c:v>
                </c:pt>
                <c:pt idx="795">
                  <c:v>5.5235950673986303E-42</c:v>
                </c:pt>
                <c:pt idx="796">
                  <c:v>4.7527731038569465E-42</c:v>
                </c:pt>
                <c:pt idx="797">
                  <c:v>4.0895199414725282E-42</c:v>
                </c:pt>
                <c:pt idx="798">
                  <c:v>3.5188242708513805E-42</c:v>
                </c:pt>
                <c:pt idx="799">
                  <c:v>3.0277696224350176E-42</c:v>
                </c:pt>
                <c:pt idx="800">
                  <c:v>2.6052420299812909E-42</c:v>
                </c:pt>
                <c:pt idx="801">
                  <c:v>2.2416784898325622E-42</c:v>
                </c:pt>
                <c:pt idx="802">
                  <c:v>1.9288505228875355E-42</c:v>
                </c:pt>
                <c:pt idx="803">
                  <c:v>1.6596779406673132E-42</c:v>
                </c:pt>
                <c:pt idx="804">
                  <c:v>1.4280686004709658E-42</c:v>
                </c:pt>
                <c:pt idx="805">
                  <c:v>1.2287805228230733E-42</c:v>
                </c:pt>
                <c:pt idx="806">
                  <c:v>1.0573032505380984E-42</c:v>
                </c:pt>
                <c:pt idx="807">
                  <c:v>9.0975576421908302E-43</c:v>
                </c:pt>
                <c:pt idx="808">
                  <c:v>7.8279864372744977E-43</c:v>
                </c:pt>
                <c:pt idx="809">
                  <c:v>6.7355848758763098E-43</c:v>
                </c:pt>
                <c:pt idx="810">
                  <c:v>5.7956287972223007E-43</c:v>
                </c:pt>
                <c:pt idx="811">
                  <c:v>4.9868443162959017E-43</c:v>
                </c:pt>
                <c:pt idx="812">
                  <c:v>4.2909263351875882E-43</c:v>
                </c:pt>
                <c:pt idx="813">
                  <c:v>3.6921242465580672E-43</c:v>
                </c:pt>
                <c:pt idx="814">
                  <c:v>3.1768854525035868E-43</c:v>
                </c:pt>
                <c:pt idx="815">
                  <c:v>2.7335486306392885E-43</c:v>
                </c:pt>
                <c:pt idx="816">
                  <c:v>2.3520798051378569E-43</c:v>
                </c:pt>
                <c:pt idx="817">
                  <c:v>2.0238452492588425E-43</c:v>
                </c:pt>
                <c:pt idx="818">
                  <c:v>1.7414160795056527E-43</c:v>
                </c:pt>
                <c:pt idx="819">
                  <c:v>1.4984001188190592E-43</c:v>
                </c:pt>
                <c:pt idx="820">
                  <c:v>1.2892972233920863E-43</c:v>
                </c:pt>
                <c:pt idx="821">
                  <c:v>1.1093747987397712E-43</c:v>
                </c:pt>
                <c:pt idx="822">
                  <c:v>9.5456068759766341E-44</c:v>
                </c:pt>
                <c:pt idx="823">
                  <c:v>8.2135100539692633E-44</c:v>
                </c:pt>
                <c:pt idx="824">
                  <c:v>7.0673083737016991E-44</c:v>
                </c:pt>
                <c:pt idx="825">
                  <c:v>6.0810600243749389E-44</c:v>
                </c:pt>
                <c:pt idx="826">
                  <c:v>5.2324433949500943E-44</c:v>
                </c:pt>
                <c:pt idx="827">
                  <c:v>4.502251872472027E-44</c:v>
                </c:pt>
                <c:pt idx="828">
                  <c:v>3.8739591416776727E-44</c:v>
                </c:pt>
                <c:pt idx="829">
                  <c:v>3.3333451473801921E-44</c:v>
                </c:pt>
                <c:pt idx="830">
                  <c:v>2.8681742540916976E-44</c:v>
                </c:pt>
                <c:pt idx="831">
                  <c:v>2.4679183187195413E-44</c:v>
                </c:pt>
                <c:pt idx="832">
                  <c:v>2.1235184086820018E-44</c:v>
                </c:pt>
                <c:pt idx="833">
                  <c:v>1.8271797724452111E-44</c:v>
                </c:pt>
                <c:pt idx="834">
                  <c:v>1.5721954220802284E-44</c:v>
                </c:pt>
                <c:pt idx="835">
                  <c:v>1.352794335010703E-44</c:v>
                </c:pt>
                <c:pt idx="836">
                  <c:v>1.1640108393240593E-44</c:v>
                </c:pt>
                <c:pt idx="837">
                  <c:v>1.0015722264635157E-44</c:v>
                </c:pt>
                <c:pt idx="838">
                  <c:v>8.6180204765585415E-45</c:v>
                </c:pt>
                <c:pt idx="839">
                  <c:v>7.4153690539748386E-45</c:v>
                </c:pt>
                <c:pt idx="840">
                  <c:v>6.3805485675297522E-45</c:v>
                </c:pt>
                <c:pt idx="841">
                  <c:v>5.490138080286588E-45</c:v>
                </c:pt>
                <c:pt idx="842">
                  <c:v>4.7239850651716463E-45</c:v>
                </c:pt>
                <c:pt idx="843">
                  <c:v>4.0647492958501077E-45</c:v>
                </c:pt>
                <c:pt idx="844">
                  <c:v>3.4975103879829071E-45</c:v>
                </c:pt>
                <c:pt idx="845">
                  <c:v>3.0094301084047556E-45</c:v>
                </c:pt>
                <c:pt idx="846">
                  <c:v>2.5894618093175262E-45</c:v>
                </c:pt>
                <c:pt idx="847">
                  <c:v>2.2281004111666708E-45</c:v>
                </c:pt>
                <c:pt idx="848">
                  <c:v>1.9171672756006023E-45</c:v>
                </c:pt>
                <c:pt idx="849">
                  <c:v>1.6496250995749632E-45</c:v>
                </c:pt>
                <c:pt idx="850">
                  <c:v>1.4194186411278071E-45</c:v>
                </c:pt>
                <c:pt idx="851">
                  <c:v>1.2213376719960337E-45</c:v>
                </c:pt>
                <c:pt idx="852">
                  <c:v>1.0508990553001895E-45</c:v>
                </c:pt>
                <c:pt idx="853">
                  <c:v>9.0424527937955632E-46</c:v>
                </c:pt>
                <c:pt idx="854">
                  <c:v>7.7805715130902615E-46</c:v>
                </c:pt>
                <c:pt idx="855">
                  <c:v>6.6947867410321517E-46</c:v>
                </c:pt>
                <c:pt idx="856">
                  <c:v>5.760524073648462E-46</c:v>
                </c:pt>
                <c:pt idx="857">
                  <c:v>4.9566384840463893E-46</c:v>
                </c:pt>
                <c:pt idx="858">
                  <c:v>4.2649357501893462E-46</c:v>
                </c:pt>
                <c:pt idx="859">
                  <c:v>3.6697606677971565E-46</c:v>
                </c:pt>
                <c:pt idx="860">
                  <c:v>3.1576427284545005E-46</c:v>
                </c:pt>
                <c:pt idx="861">
                  <c:v>2.7169912436133584E-46</c:v>
                </c:pt>
                <c:pt idx="862">
                  <c:v>2.3378330142766916E-46</c:v>
                </c:pt>
                <c:pt idx="863">
                  <c:v>2.0115866090806609E-46</c:v>
                </c:pt>
                <c:pt idx="864">
                  <c:v>1.7308681420450305E-46</c:v>
                </c:pt>
                <c:pt idx="865">
                  <c:v>1.4893241541887225E-46</c:v>
                </c:pt>
                <c:pt idx="866">
                  <c:v>1.2814878166451619E-46</c:v>
                </c:pt>
                <c:pt idx="867">
                  <c:v>1.1026552007440878E-46</c:v>
                </c:pt>
                <c:pt idx="868">
                  <c:v>9.4877881469913889E-47</c:v>
                </c:pt>
                <c:pt idx="869">
                  <c:v>8.163759973330261E-47</c:v>
                </c:pt>
                <c:pt idx="870">
                  <c:v>7.0245009552920208E-47</c:v>
                </c:pt>
                <c:pt idx="871">
                  <c:v>6.0442264143111083E-47</c:v>
                </c:pt>
                <c:pt idx="872">
                  <c:v>5.2007499436573701E-47</c:v>
                </c:pt>
                <c:pt idx="873">
                  <c:v>4.4749812668185602E-47</c:v>
                </c:pt>
                <c:pt idx="874">
                  <c:v>3.8504941701339274E-47</c:v>
                </c:pt>
                <c:pt idx="875">
                  <c:v>3.3131547307629206E-47</c:v>
                </c:pt>
                <c:pt idx="876">
                  <c:v>2.8508014257284071E-47</c:v>
                </c:pt>
                <c:pt idx="877">
                  <c:v>2.4529698819902978E-47</c:v>
                </c:pt>
                <c:pt idx="878">
                  <c:v>2.1106560378592761E-47</c:v>
                </c:pt>
                <c:pt idx="879">
                  <c:v>1.8161123554184103E-47</c:v>
                </c:pt>
                <c:pt idx="880">
                  <c:v>1.5626724716589331E-47</c:v>
                </c:pt>
                <c:pt idx="881">
                  <c:v>1.344600319685642E-47</c:v>
                </c:pt>
                <c:pt idx="882">
                  <c:v>1.1569603051747694E-47</c:v>
                </c:pt>
                <c:pt idx="883">
                  <c:v>9.9550559980756297E-48</c:v>
                </c:pt>
                <c:pt idx="884">
                  <c:v>8.5658202344160064E-48</c:v>
                </c:pt>
                <c:pt idx="885">
                  <c:v>7.3704533959943727E-48</c:v>
                </c:pt>
                <c:pt idx="886">
                  <c:v>6.3419009243577252E-48</c:v>
                </c:pt>
                <c:pt idx="887">
                  <c:v>5.4568837456088686E-48</c:v>
                </c:pt>
                <c:pt idx="888">
                  <c:v>4.6953713986167304E-48</c:v>
                </c:pt>
                <c:pt idx="889">
                  <c:v>4.0401286885924177E-48</c:v>
                </c:pt>
                <c:pt idx="890">
                  <c:v>3.4763256055093272E-48</c:v>
                </c:pt>
                <c:pt idx="891">
                  <c:v>2.9912016787094361E-48</c:v>
                </c:pt>
                <c:pt idx="892">
                  <c:v>2.5737771710838512E-48</c:v>
                </c:pt>
                <c:pt idx="893">
                  <c:v>2.2146045763288276E-48</c:v>
                </c:pt>
                <c:pt idx="894">
                  <c:v>1.9055547949519065E-48</c:v>
                </c:pt>
                <c:pt idx="895">
                  <c:v>1.6396331495817547E-48</c:v>
                </c:pt>
                <c:pt idx="896">
                  <c:v>1.4108210754838127E-48</c:v>
                </c:pt>
                <c:pt idx="897">
                  <c:v>1.2139399032869188E-48</c:v>
                </c:pt>
                <c:pt idx="898">
                  <c:v>1.0445336509357824E-48</c:v>
                </c:pt>
                <c:pt idx="899">
                  <c:v>8.987681721171347E-49</c:v>
                </c:pt>
                <c:pt idx="900">
                  <c:v>7.733443786010084E-49</c:v>
                </c:pt>
                <c:pt idx="901">
                  <c:v>6.6542357247140659E-49</c:v>
                </c:pt>
                <c:pt idx="902">
                  <c:v>5.7256319830192644E-49</c:v>
                </c:pt>
                <c:pt idx="903">
                  <c:v>4.9266156116496477E-49</c:v>
                </c:pt>
                <c:pt idx="904">
                  <c:v>4.2391025928549204E-49</c:v>
                </c:pt>
                <c:pt idx="905">
                  <c:v>3.6475325475478221E-49</c:v>
                </c:pt>
                <c:pt idx="906">
                  <c:v>3.1385165595769386E-49</c:v>
                </c:pt>
                <c:pt idx="907">
                  <c:v>2.7005341463946233E-49</c:v>
                </c:pt>
                <c:pt idx="908">
                  <c:v>2.3236725177025656E-49</c:v>
                </c:pt>
                <c:pt idx="909">
                  <c:v>1.999402220755022E-49</c:v>
                </c:pt>
                <c:pt idx="910">
                  <c:v>1.7203840945335033E-49</c:v>
                </c:pt>
                <c:pt idx="911">
                  <c:v>1.4803031636156733E-49</c:v>
                </c:pt>
                <c:pt idx="912">
                  <c:v>1.2737257122833144E-49</c:v>
                </c:pt>
                <c:pt idx="913">
                  <c:v>1.0959763040490596E-49</c:v>
                </c:pt>
                <c:pt idx="914">
                  <c:v>9.430319632032854E-50</c:v>
                </c:pt>
                <c:pt idx="915">
                  <c:v>8.1143112340796936E-50</c:v>
                </c:pt>
                <c:pt idx="916">
                  <c:v>6.9819528258469684E-50</c:v>
                </c:pt>
                <c:pt idx="917">
                  <c:v>6.007615909236356E-50</c:v>
                </c:pt>
                <c:pt idx="918">
                  <c:v>5.1692484628799509E-50</c:v>
                </c:pt>
                <c:pt idx="919">
                  <c:v>4.4478758420465218E-50</c:v>
                </c:pt>
                <c:pt idx="920">
                  <c:v>3.8271713283518569E-50</c:v>
                </c:pt>
                <c:pt idx="921">
                  <c:v>3.2930866095891612E-50</c:v>
                </c:pt>
                <c:pt idx="922">
                  <c:v>2.8335338263849036E-50</c:v>
                </c:pt>
                <c:pt idx="923">
                  <c:v>2.4381119894897478E-50</c:v>
                </c:pt>
                <c:pt idx="924">
                  <c:v>2.0978715757481046E-50</c:v>
                </c:pt>
                <c:pt idx="925">
                  <c:v>1.8051119748822114E-50</c:v>
                </c:pt>
                <c:pt idx="926">
                  <c:v>1.5532072027341311E-50</c:v>
                </c:pt>
                <c:pt idx="927">
                  <c:v>1.3364559363596288E-50</c:v>
                </c:pt>
                <c:pt idx="928">
                  <c:v>1.1499524768406758E-50</c:v>
                </c:pt>
                <c:pt idx="929">
                  <c:v>9.8947571933726743E-51</c:v>
                </c:pt>
                <c:pt idx="930">
                  <c:v>8.5139361745437651E-51</c:v>
                </c:pt>
                <c:pt idx="931">
                  <c:v>7.3258097968038492E-51</c:v>
                </c:pt>
                <c:pt idx="932">
                  <c:v>6.3034873739610967E-51</c:v>
                </c:pt>
                <c:pt idx="933">
                  <c:v>5.4238308358786966E-51</c:v>
                </c:pt>
                <c:pt idx="934">
                  <c:v>4.6669310480021524E-51</c:v>
                </c:pt>
                <c:pt idx="935">
                  <c:v>4.0156572109015504E-51</c:v>
                </c:pt>
                <c:pt idx="936">
                  <c:v>3.4552691414561862E-51</c:v>
                </c:pt>
                <c:pt idx="937">
                  <c:v>2.9730836604997428E-51</c:v>
                </c:pt>
                <c:pt idx="938">
                  <c:v>2.5581875363275913E-51</c:v>
                </c:pt>
                <c:pt idx="939">
                  <c:v>2.201190487159652E-51</c:v>
                </c:pt>
                <c:pt idx="940">
                  <c:v>1.8940126523005949E-51</c:v>
                </c:pt>
                <c:pt idx="941">
                  <c:v>1.6297017218639965E-51</c:v>
                </c:pt>
                <c:pt idx="942">
                  <c:v>1.4022755861849219E-51</c:v>
                </c:pt>
                <c:pt idx="943">
                  <c:v>1.2065869436286739E-51</c:v>
                </c:pt>
                <c:pt idx="944">
                  <c:v>1.0382068024845416E-51</c:v>
                </c:pt>
                <c:pt idx="945">
                  <c:v>8.9332424026037758E-52</c:v>
                </c:pt>
                <c:pt idx="946">
                  <c:v>7.6866015164513742E-52</c:v>
                </c:pt>
                <c:pt idx="947">
                  <c:v>6.6139303300995576E-52</c:v>
                </c:pt>
                <c:pt idx="948">
                  <c:v>5.6909512373949481E-52</c:v>
                </c:pt>
                <c:pt idx="949">
                  <c:v>4.8967745908989031E-52</c:v>
                </c:pt>
                <c:pt idx="950">
                  <c:v>4.2134259096286517E-52</c:v>
                </c:pt>
                <c:pt idx="951">
                  <c:v>3.6254390653238374E-52</c:v>
                </c:pt>
                <c:pt idx="952">
                  <c:v>3.1195062398841613E-52</c:v>
                </c:pt>
                <c:pt idx="953">
                  <c:v>2.6841767315173401E-52</c:v>
                </c:pt>
                <c:pt idx="954">
                  <c:v>2.3095977927220472E-52</c:v>
                </c:pt>
                <c:pt idx="955">
                  <c:v>1.9872916345307689E-52</c:v>
                </c:pt>
                <c:pt idx="956">
                  <c:v>1.7099635499830361E-52</c:v>
                </c:pt>
                <c:pt idx="957">
                  <c:v>1.4713368141163555E-52</c:v>
                </c:pt>
                <c:pt idx="958">
                  <c:v>1.2660106237910997E-52</c:v>
                </c:pt>
                <c:pt idx="959">
                  <c:v>1.0893378621226963E-52</c:v>
                </c:pt>
                <c:pt idx="960">
                  <c:v>9.3731992098184229E-53</c:v>
                </c:pt>
                <c:pt idx="961">
                  <c:v>8.06516201096158E-53</c:v>
                </c:pt>
                <c:pt idx="962">
                  <c:v>6.9396624148264403E-53</c:v>
                </c:pt>
                <c:pt idx="963">
                  <c:v>5.9712271577806705E-53</c:v>
                </c:pt>
                <c:pt idx="964">
                  <c:v>5.1379377898325572E-53</c:v>
                </c:pt>
                <c:pt idx="965">
                  <c:v>4.4209345976382122E-53</c:v>
                </c:pt>
                <c:pt idx="966">
                  <c:v>3.8039897554367821E-53</c:v>
                </c:pt>
                <c:pt idx="967">
                  <c:v>3.2731400431027524E-53</c:v>
                </c:pt>
                <c:pt idx="968">
                  <c:v>2.8163708186781237E-53</c:v>
                </c:pt>
                <c:pt idx="969">
                  <c:v>2.4233440927821262E-53</c:v>
                </c:pt>
                <c:pt idx="970">
                  <c:v>2.0851645504473566E-53</c:v>
                </c:pt>
                <c:pt idx="971">
                  <c:v>1.7941782247896527E-53</c:v>
                </c:pt>
                <c:pt idx="972">
                  <c:v>1.543799265923028E-53</c:v>
                </c:pt>
                <c:pt idx="973">
                  <c:v>1.3283608844065073E-53</c:v>
                </c:pt>
                <c:pt idx="974">
                  <c:v>1.1429870956482346E-53</c:v>
                </c:pt>
                <c:pt idx="975">
                  <c:v>9.8348236247717877E-54</c:v>
                </c:pt>
                <c:pt idx="976">
                  <c:v>8.4623663817930778E-54</c:v>
                </c:pt>
                <c:pt idx="977">
                  <c:v>7.2814366085150183E-54</c:v>
                </c:pt>
                <c:pt idx="978">
                  <c:v>6.2653064984156964E-54</c:v>
                </c:pt>
                <c:pt idx="979">
                  <c:v>5.3909781310443158E-54</c:v>
                </c:pt>
                <c:pt idx="980">
                  <c:v>4.6386629635353216E-54</c:v>
                </c:pt>
                <c:pt idx="981">
                  <c:v>3.9913339594842827E-54</c:v>
                </c:pt>
                <c:pt idx="982">
                  <c:v>3.4343402185855277E-54</c:v>
                </c:pt>
                <c:pt idx="983">
                  <c:v>2.9550753850018777E-54</c:v>
                </c:pt>
                <c:pt idx="984">
                  <c:v>2.5426923296028509E-54</c:v>
                </c:pt>
                <c:pt idx="985">
                  <c:v>2.1878576485171672E-54</c:v>
                </c:pt>
                <c:pt idx="986">
                  <c:v>1.8825404216021363E-54</c:v>
                </c:pt>
                <c:pt idx="987">
                  <c:v>1.6198304498320018E-54</c:v>
                </c:pt>
                <c:pt idx="988">
                  <c:v>1.3937818577993229E-54</c:v>
                </c:pt>
                <c:pt idx="989">
                  <c:v>1.1992785216082386E-54</c:v>
                </c:pt>
                <c:pt idx="990">
                  <c:v>1.0319182764093095E-54</c:v>
                </c:pt>
                <c:pt idx="991">
                  <c:v>8.8791328286241975E-55</c:v>
                </c:pt>
                <c:pt idx="992">
                  <c:v>7.6400429753683777E-55</c:v>
                </c:pt>
                <c:pt idx="993">
                  <c:v>6.5738690694325449E-55</c:v>
                </c:pt>
                <c:pt idx="994">
                  <c:v>5.656480556636945E-55</c:v>
                </c:pt>
                <c:pt idx="995">
                  <c:v>4.8671143202999148E-55</c:v>
                </c:pt>
                <c:pt idx="996">
                  <c:v>4.1879047527306713E-55</c:v>
                </c:pt>
                <c:pt idx="997">
                  <c:v>3.603479405608746E-55</c:v>
                </c:pt>
                <c:pt idx="998">
                  <c:v>3.1006110676656642E-55</c:v>
                </c:pt>
                <c:pt idx="999">
                  <c:v>2.6679183951952474E-55</c:v>
                </c:pt>
                <c:pt idx="1000">
                  <c:v>2.2956083198077166E-55</c:v>
                </c:pt>
                <c:pt idx="1001">
                  <c:v>1.9752544033809342E-55</c:v>
                </c:pt>
                <c:pt idx="1002">
                  <c:v>1.6996061237496199E-55</c:v>
                </c:pt>
                <c:pt idx="1003">
                  <c:v>1.4624247747241291E-55</c:v>
                </c:pt>
                <c:pt idx="1004">
                  <c:v>1.2583422663885296E-55</c:v>
                </c:pt>
                <c:pt idx="1005">
                  <c:v>1.082739629926276E-55</c:v>
                </c:pt>
                <c:pt idx="1006">
                  <c:v>9.3164247719143081E-56</c:v>
                </c:pt>
                <c:pt idx="1007">
                  <c:v>8.0163104897756936E-56</c:v>
                </c:pt>
                <c:pt idx="1008">
                  <c:v>6.8976281612032625E-56</c:v>
                </c:pt>
                <c:pt idx="1009">
                  <c:v>5.9350588167594259E-56</c:v>
                </c:pt>
                <c:pt idx="1010">
                  <c:v>5.1068167687730135E-56</c:v>
                </c:pt>
                <c:pt idx="1011">
                  <c:v>4.3941565391361768E-56</c:v>
                </c:pt>
                <c:pt idx="1012">
                  <c:v>3.7809485957085536E-56</c:v>
                </c:pt>
                <c:pt idx="1013">
                  <c:v>3.2533142950343713E-56</c:v>
                </c:pt>
                <c:pt idx="1014">
                  <c:v>2.7993117690856963E-56</c:v>
                </c:pt>
                <c:pt idx="1015">
                  <c:v>2.4086656467535975E-56</c:v>
                </c:pt>
                <c:pt idx="1016">
                  <c:v>2.0725344929142546E-56</c:v>
                </c:pt>
                <c:pt idx="1017">
                  <c:v>1.7833107015532396E-56</c:v>
                </c:pt>
                <c:pt idx="1018">
                  <c:v>1.5344483139590764E-56</c:v>
                </c:pt>
                <c:pt idx="1019">
                  <c:v>1.3203148650210459E-56</c:v>
                </c:pt>
                <c:pt idx="1020">
                  <c:v>1.1360639044907149E-56</c:v>
                </c:pt>
                <c:pt idx="1021">
                  <c:v>9.7752530800000923E-57</c:v>
                </c:pt>
                <c:pt idx="1022">
                  <c:v>8.4111089526154611E-57</c:v>
                </c:pt>
                <c:pt idx="1023">
                  <c:v>7.2373321932210552E-57</c:v>
                </c:pt>
                <c:pt idx="1024">
                  <c:v>6.2273568883858626E-57</c:v>
                </c:pt>
                <c:pt idx="1025">
                  <c:v>5.3583244184439476E-57</c:v>
                </c:pt>
                <c:pt idx="1026">
                  <c:v>4.6105661017823479E-57</c:v>
                </c:pt>
                <c:pt idx="1027">
                  <c:v>3.9671580365187337E-57</c:v>
                </c:pt>
                <c:pt idx="1028">
                  <c:v>3.4135380643672069E-57</c:v>
                </c:pt>
                <c:pt idx="1029">
                  <c:v>2.9371761874928752E-57</c:v>
                </c:pt>
                <c:pt idx="1030">
                  <c:v>2.5272909789492676E-57</c:v>
                </c:pt>
                <c:pt idx="1031">
                  <c:v>2.1746055682585225E-57</c:v>
                </c:pt>
                <c:pt idx="1032">
                  <c:v>1.8711376793925953E-57</c:v>
                </c:pt>
                <c:pt idx="1033">
                  <c:v>1.6100189691165548E-57</c:v>
                </c:pt>
                <c:pt idx="1034">
                  <c:v>1.3853395768058046E-57</c:v>
                </c:pt>
                <c:pt idx="1035">
                  <c:v>1.1920143674565311E-57</c:v>
                </c:pt>
                <c:pt idx="1036">
                  <c:v>1.0256678405874877E-57</c:v>
                </c:pt>
                <c:pt idx="1037">
                  <c:v>8.8253510019354964E-58</c:v>
                </c:pt>
                <c:pt idx="1038">
                  <c:v>7.5937664441883458E-58</c:v>
                </c:pt>
                <c:pt idx="1039">
                  <c:v>6.5340504639684338E-58</c:v>
                </c:pt>
                <c:pt idx="1040">
                  <c:v>5.6222186683606126E-58</c:v>
                </c:pt>
                <c:pt idx="1041">
                  <c:v>4.8376337050303023E-58</c:v>
                </c:pt>
                <c:pt idx="1042">
                  <c:v>4.1625381801219097E-58</c:v>
                </c:pt>
                <c:pt idx="1043">
                  <c:v>3.5816527578257575E-58</c:v>
                </c:pt>
                <c:pt idx="1044">
                  <c:v>3.0818303454612755E-58</c:v>
                </c:pt>
                <c:pt idx="1045">
                  <c:v>2.6517585372992802E-58</c:v>
                </c:pt>
                <c:pt idx="1046">
                  <c:v>2.2817035825789841E-58</c:v>
                </c:pt>
                <c:pt idx="1047">
                  <c:v>1.9632900829862382E-58</c:v>
                </c:pt>
                <c:pt idx="1048">
                  <c:v>1.6893114335190743E-58</c:v>
                </c:pt>
                <c:pt idx="1049">
                  <c:v>1.4535667164770538E-58</c:v>
                </c:pt>
                <c:pt idx="1050">
                  <c:v>1.2507203570205559E-58</c:v>
                </c:pt>
                <c:pt idx="1051">
                  <c:v>1.0761813639053021E-58</c:v>
                </c:pt>
                <c:pt idx="1052">
                  <c:v>9.2599942226577296E-59</c:v>
                </c:pt>
                <c:pt idx="1053">
                  <c:v>7.9677548673106195E-59</c:v>
                </c:pt>
                <c:pt idx="1054">
                  <c:v>6.8558485134055613E-59</c:v>
                </c:pt>
                <c:pt idx="1055">
                  <c:v>5.8991095511238029E-59</c:v>
                </c:pt>
                <c:pt idx="1056">
                  <c:v>5.0758842509595998E-59</c:v>
                </c:pt>
                <c:pt idx="1057">
                  <c:v>4.3675406781064851E-59</c:v>
                </c:pt>
                <c:pt idx="1058">
                  <c:v>3.7580469986699619E-59</c:v>
                </c:pt>
                <c:pt idx="1059">
                  <c:v>3.2336086335743533E-59</c:v>
                </c:pt>
                <c:pt idx="1060">
                  <c:v>2.7823560479225601E-59</c:v>
                </c:pt>
                <c:pt idx="1061">
                  <c:v>2.3940761095921407E-59</c:v>
                </c:pt>
                <c:pt idx="1062">
                  <c:v>2.0599809369470623E-59</c:v>
                </c:pt>
                <c:pt idx="1063">
                  <c:v>1.772509004030048E-59</c:v>
                </c:pt>
                <c:pt idx="1064">
                  <c:v>1.5251540016791573E-59</c:v>
                </c:pt>
                <c:pt idx="1065">
                  <c:v>1.3123175812079063E-59</c:v>
                </c:pt>
                <c:pt idx="1066">
                  <c:v>1.1291826478187082E-59</c:v>
                </c:pt>
                <c:pt idx="1067">
                  <c:v>9.7160433601846724E-60</c:v>
                </c:pt>
                <c:pt idx="1068">
                  <c:v>8.3601619949924129E-60</c:v>
                </c:pt>
                <c:pt idx="1069">
                  <c:v>7.1934949229361073E-60</c:v>
                </c:pt>
                <c:pt idx="1070">
                  <c:v>6.189637143072432E-60</c:v>
                </c:pt>
                <c:pt idx="1071">
                  <c:v>5.3258684927610301E-60</c:v>
                </c:pt>
                <c:pt idx="1072">
                  <c:v>4.582639425629529E-60</c:v>
                </c:pt>
                <c:pt idx="1073">
                  <c:v>3.9431285496212179E-60</c:v>
                </c:pt>
                <c:pt idx="1074">
                  <c:v>3.3928619109503737E-60</c:v>
                </c:pt>
                <c:pt idx="1075">
                  <c:v>2.9193854072760661E-60</c:v>
                </c:pt>
                <c:pt idx="1076">
                  <c:v>2.511982915870903E-60</c:v>
                </c:pt>
                <c:pt idx="1077">
                  <c:v>2.1614337572218272E-60</c:v>
                </c:pt>
                <c:pt idx="1078">
                  <c:v>1.8598040047730008E-60</c:v>
                </c:pt>
                <c:pt idx="1079">
                  <c:v>1.6002669175554606E-60</c:v>
                </c:pt>
                <c:pt idx="1080">
                  <c:v>1.3769484315821884E-60</c:v>
                </c:pt>
              </c:numCache>
            </c:numRef>
          </c:val>
        </c:ser>
        <c:ser>
          <c:idx val="2"/>
          <c:order val="2"/>
          <c:tx>
            <c:strRef>
              <c:f>texts!$A$43</c:f>
              <c:strCache>
                <c:ptCount val="1"/>
                <c:pt idx="0">
                  <c:v>30 bis 64 alt</c:v>
                </c:pt>
              </c:strCache>
            </c:strRef>
          </c:tx>
          <c:spPr>
            <a:solidFill>
              <a:schemeClr val="accent3"/>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scenario!$R$65:$R$1145</c:f>
              <c:numCache>
                <c:formatCode>0</c:formatCode>
                <c:ptCount val="1081"/>
                <c:pt idx="0">
                  <c:v>482.48464547712581</c:v>
                </c:pt>
                <c:pt idx="1">
                  <c:v>512.94387144935672</c:v>
                </c:pt>
                <c:pt idx="2">
                  <c:v>598.04106001521552</c:v>
                </c:pt>
                <c:pt idx="3">
                  <c:v>697.2543714640866</c:v>
                </c:pt>
                <c:pt idx="4">
                  <c:v>783.17354563618494</c:v>
                </c:pt>
                <c:pt idx="5">
                  <c:v>893.2572293225877</c:v>
                </c:pt>
                <c:pt idx="6">
                  <c:v>1031.5125333747867</c:v>
                </c:pt>
                <c:pt idx="7">
                  <c:v>1174.8468005957529</c:v>
                </c:pt>
                <c:pt idx="8">
                  <c:v>1340.9548741998776</c:v>
                </c:pt>
                <c:pt idx="9">
                  <c:v>1538.5662440143883</c:v>
                </c:pt>
                <c:pt idx="10">
                  <c:v>1758.2288085389207</c:v>
                </c:pt>
                <c:pt idx="11">
                  <c:v>2007.5579728834764</c:v>
                </c:pt>
                <c:pt idx="12">
                  <c:v>2296.6171659220149</c:v>
                </c:pt>
                <c:pt idx="13">
                  <c:v>2623.9742450965732</c:v>
                </c:pt>
                <c:pt idx="14">
                  <c:v>3000.0087110243717</c:v>
                </c:pt>
                <c:pt idx="15">
                  <c:v>3430.4477293911937</c:v>
                </c:pt>
                <c:pt idx="16">
                  <c:v>3919.7963074273339</c:v>
                </c:pt>
                <c:pt idx="17">
                  <c:v>4480.7326597589263</c:v>
                </c:pt>
                <c:pt idx="18">
                  <c:v>5123.0623859174602</c:v>
                </c:pt>
                <c:pt idx="19">
                  <c:v>5854.6510202032141</c:v>
                </c:pt>
                <c:pt idx="20">
                  <c:v>6691.3486932666574</c:v>
                </c:pt>
                <c:pt idx="21">
                  <c:v>7648.6151168255728</c:v>
                </c:pt>
                <c:pt idx="22">
                  <c:v>8740.6513333867479</c:v>
                </c:pt>
                <c:pt idx="23">
                  <c:v>9988.0725138621528</c:v>
                </c:pt>
                <c:pt idx="24">
                  <c:v>11413.928373262099</c:v>
                </c:pt>
                <c:pt idx="25">
                  <c:v>13041.456699243128</c:v>
                </c:pt>
                <c:pt idx="26">
                  <c:v>14899.570176420379</c:v>
                </c:pt>
                <c:pt idx="27">
                  <c:v>17021.273425288189</c:v>
                </c:pt>
                <c:pt idx="28">
                  <c:v>19442.469870574005</c:v>
                </c:pt>
                <c:pt idx="29">
                  <c:v>22205.02533531516</c:v>
                </c:pt>
                <c:pt idx="30">
                  <c:v>25356.516350381007</c:v>
                </c:pt>
                <c:pt idx="31">
                  <c:v>28949.964540198551</c:v>
                </c:pt>
                <c:pt idx="32">
                  <c:v>33046.056981083464</c:v>
                </c:pt>
                <c:pt idx="33">
                  <c:v>37713.269629030852</c:v>
                </c:pt>
                <c:pt idx="34">
                  <c:v>43028.218174538997</c:v>
                </c:pt>
                <c:pt idx="35">
                  <c:v>49077.579207158524</c:v>
                </c:pt>
                <c:pt idx="36">
                  <c:v>55958.548873452695</c:v>
                </c:pt>
                <c:pt idx="37">
                  <c:v>63779.368041954513</c:v>
                </c:pt>
                <c:pt idx="38">
                  <c:v>72661.017817418426</c:v>
                </c:pt>
                <c:pt idx="39">
                  <c:v>82737.81080743215</c:v>
                </c:pt>
                <c:pt idx="40">
                  <c:v>94157.769039179839</c:v>
                </c:pt>
                <c:pt idx="41">
                  <c:v>107083.64381296095</c:v>
                </c:pt>
                <c:pt idx="42">
                  <c:v>121693.04146709426</c:v>
                </c:pt>
                <c:pt idx="43">
                  <c:v>138177.9222750254</c:v>
                </c:pt>
                <c:pt idx="44">
                  <c:v>156744.02148598025</c:v>
                </c:pt>
                <c:pt idx="45">
                  <c:v>177609.13027594268</c:v>
                </c:pt>
                <c:pt idx="46">
                  <c:v>201000.14040330911</c:v>
                </c:pt>
                <c:pt idx="47">
                  <c:v>227149.00520139557</c:v>
                </c:pt>
                <c:pt idx="48">
                  <c:v>256286.78777593817</c:v>
                </c:pt>
                <c:pt idx="49">
                  <c:v>288635.4921497266</c:v>
                </c:pt>
                <c:pt idx="50">
                  <c:v>324397.56152309169</c:v>
                </c:pt>
                <c:pt idx="51">
                  <c:v>363742.37286525453</c:v>
                </c:pt>
                <c:pt idx="52">
                  <c:v>406789.48111999064</c:v>
                </c:pt>
                <c:pt idx="53">
                  <c:v>453588.64011686225</c:v>
                </c:pt>
                <c:pt idx="54">
                  <c:v>504096.51323726372</c:v>
                </c:pt>
                <c:pt idx="55">
                  <c:v>558150.58749364456</c:v>
                </c:pt>
                <c:pt idx="56">
                  <c:v>615441.42765401211</c:v>
                </c:pt>
                <c:pt idx="57">
                  <c:v>675484.84962545324</c:v>
                </c:pt>
                <c:pt idx="58">
                  <c:v>737596.52996082138</c:v>
                </c:pt>
                <c:pt idx="59">
                  <c:v>800872.50384414895</c:v>
                </c:pt>
                <c:pt idx="60">
                  <c:v>864179.64882640366</c:v>
                </c:pt>
                <c:pt idx="61">
                  <c:v>926160.83805637492</c:v>
                </c:pt>
                <c:pt idx="62">
                  <c:v>985259.47760890808</c:v>
                </c:pt>
                <c:pt idx="63">
                  <c:v>1039767.2238808154</c:v>
                </c:pt>
                <c:pt idx="64">
                  <c:v>1087896.8169859354</c:v>
                </c:pt>
                <c:pt idx="65">
                  <c:v>1127878.9410888203</c:v>
                </c:pt>
                <c:pt idx="66">
                  <c:v>1158077.9510759299</c:v>
                </c:pt>
                <c:pt idx="67">
                  <c:v>1177116.8643427142</c:v>
                </c:pt>
                <c:pt idx="68">
                  <c:v>1183998.0440718355</c:v>
                </c:pt>
                <c:pt idx="69">
                  <c:v>1178203.6112206776</c:v>
                </c:pt>
                <c:pt idx="70">
                  <c:v>1159759.9602404034</c:v>
                </c:pt>
                <c:pt idx="71">
                  <c:v>1129254.3697546716</c:v>
                </c:pt>
                <c:pt idx="72">
                  <c:v>1087798.3365954354</c:v>
                </c:pt>
                <c:pt idx="73">
                  <c:v>1036940.7404117513</c:v>
                </c:pt>
                <c:pt idx="74">
                  <c:v>978542.29649242712</c:v>
                </c:pt>
                <c:pt idx="75">
                  <c:v>914628.87890220189</c:v>
                </c:pt>
                <c:pt idx="76">
                  <c:v>847243.69091035356</c:v>
                </c:pt>
                <c:pt idx="77">
                  <c:v>778316.50170765782</c:v>
                </c:pt>
                <c:pt idx="78">
                  <c:v>709563.05673082417</c:v>
                </c:pt>
                <c:pt idx="79">
                  <c:v>642420.95686399168</c:v>
                </c:pt>
                <c:pt idx="80">
                  <c:v>578021.63394823985</c:v>
                </c:pt>
                <c:pt idx="81">
                  <c:v>517192.96727371466</c:v>
                </c:pt>
                <c:pt idx="82">
                  <c:v>460484.28131268924</c:v>
                </c:pt>
                <c:pt idx="83">
                  <c:v>408204.87370435067</c:v>
                </c:pt>
                <c:pt idx="84">
                  <c:v>360468.27066697914</c:v>
                </c:pt>
                <c:pt idx="85">
                  <c:v>317236.33395095373</c:v>
                </c:pt>
                <c:pt idx="86">
                  <c:v>278359.4639478618</c:v>
                </c:pt>
                <c:pt idx="87">
                  <c:v>243610.99372074366</c:v>
                </c:pt>
                <c:pt idx="88">
                  <c:v>212715.23026248254</c:v>
                </c:pt>
                <c:pt idx="89">
                  <c:v>185369.44785230813</c:v>
                </c:pt>
                <c:pt idx="90">
                  <c:v>161260.56531114911</c:v>
                </c:pt>
                <c:pt idx="91">
                  <c:v>140077.37752749451</c:v>
                </c:pt>
                <c:pt idx="92">
                  <c:v>121519.18632407252</c:v>
                </c:pt>
                <c:pt idx="93">
                  <c:v>105301.57832751544</c:v>
                </c:pt>
                <c:pt idx="94">
                  <c:v>91159.982782403764</c:v>
                </c:pt>
                <c:pt idx="95">
                  <c:v>78851.535407701216</c:v>
                </c:pt>
                <c:pt idx="96">
                  <c:v>68155.682407605738</c:v>
                </c:pt>
                <c:pt idx="97">
                  <c:v>58873.880215081008</c:v>
                </c:pt>
                <c:pt idx="98">
                  <c:v>50828.67806949588</c:v>
                </c:pt>
                <c:pt idx="99">
                  <c:v>43862.409781977054</c:v>
                </c:pt>
                <c:pt idx="100">
                  <c:v>37835.667338608073</c:v>
                </c:pt>
                <c:pt idx="101">
                  <c:v>32625.682693105155</c:v>
                </c:pt>
                <c:pt idx="102">
                  <c:v>28124.705778749965</c:v>
                </c:pt>
                <c:pt idx="103">
                  <c:v>24238.436574306539</c:v>
                </c:pt>
                <c:pt idx="104">
                  <c:v>20884.546482808091</c:v>
                </c:pt>
                <c:pt idx="105">
                  <c:v>17991.308261560913</c:v>
                </c:pt>
                <c:pt idx="106">
                  <c:v>15496.342915114339</c:v>
                </c:pt>
                <c:pt idx="107">
                  <c:v>13345.484951556684</c:v>
                </c:pt>
                <c:pt idx="108">
                  <c:v>11491.763017070025</c:v>
                </c:pt>
                <c:pt idx="109">
                  <c:v>9894.4902583546846</c:v>
                </c:pt>
                <c:pt idx="110">
                  <c:v>8518.4571971427358</c:v>
                </c:pt>
                <c:pt idx="111">
                  <c:v>7333.2190485505498</c:v>
                </c:pt>
                <c:pt idx="112">
                  <c:v>6312.4690480300023</c:v>
                </c:pt>
                <c:pt idx="113">
                  <c:v>5433.4893354882561</c:v>
                </c:pt>
                <c:pt idx="114">
                  <c:v>4676.6711903868127</c:v>
                </c:pt>
                <c:pt idx="115">
                  <c:v>4025.0968470168305</c:v>
                </c:pt>
                <c:pt idx="116">
                  <c:v>3464.1756808887017</c:v>
                </c:pt>
                <c:pt idx="117">
                  <c:v>2981.3281882505075</c:v>
                </c:pt>
                <c:pt idx="118">
                  <c:v>2565.7118336207855</c:v>
                </c:pt>
                <c:pt idx="119">
                  <c:v>2207.9834792809897</c:v>
                </c:pt>
                <c:pt idx="120">
                  <c:v>1900.093712750579</c:v>
                </c:pt>
                <c:pt idx="121">
                  <c:v>1635.1089410341278</c:v>
                </c:pt>
                <c:pt idx="122">
                  <c:v>1407.057619659797</c:v>
                </c:pt>
                <c:pt idx="123">
                  <c:v>1210.7974311444973</c:v>
                </c:pt>
                <c:pt idx="124">
                  <c:v>1041.9006250695429</c:v>
                </c:pt>
                <c:pt idx="125">
                  <c:v>896.5550848610236</c:v>
                </c:pt>
                <c:pt idx="126">
                  <c:v>771.47899899707659</c:v>
                </c:pt>
                <c:pt idx="127">
                  <c:v>663.84729061898918</c:v>
                </c:pt>
                <c:pt idx="128">
                  <c:v>571.22820285645571</c:v>
                </c:pt>
                <c:pt idx="129">
                  <c:v>491.5286507157673</c:v>
                </c:pt>
                <c:pt idx="130">
                  <c:v>422.94713705580602</c:v>
                </c:pt>
                <c:pt idx="131">
                  <c:v>363.93319280282805</c:v>
                </c:pt>
                <c:pt idx="132">
                  <c:v>313.15244283239747</c:v>
                </c:pt>
                <c:pt idx="133">
                  <c:v>269.45652143137602</c:v>
                </c:pt>
                <c:pt idx="134">
                  <c:v>231.85716730936693</c:v>
                </c:pt>
                <c:pt idx="135">
                  <c:v>199.5039198949207</c:v>
                </c:pt>
                <c:pt idx="136">
                  <c:v>171.66491802049958</c:v>
                </c:pt>
                <c:pt idx="137">
                  <c:v>147.71037072510865</c:v>
                </c:pt>
                <c:pt idx="138">
                  <c:v>127.09832921730228</c:v>
                </c:pt>
                <c:pt idx="139">
                  <c:v>109.36244028276271</c:v>
                </c:pt>
                <c:pt idx="140">
                  <c:v>94.101405662915155</c:v>
                </c:pt>
                <c:pt idx="141">
                  <c:v>80.969910106821629</c:v>
                </c:pt>
                <c:pt idx="142">
                  <c:v>69.670813720886613</c:v>
                </c:pt>
                <c:pt idx="143">
                  <c:v>59.948432619167114</c:v>
                </c:pt>
                <c:pt idx="144">
                  <c:v>51.582756329902587</c:v>
                </c:pt>
                <c:pt idx="145">
                  <c:v>44.384471479376323</c:v>
                </c:pt>
                <c:pt idx="146">
                  <c:v>38.190679419096284</c:v>
                </c:pt>
                <c:pt idx="147">
                  <c:v>32.861211090154256</c:v>
                </c:pt>
                <c:pt idx="148">
                  <c:v>28.275455877757075</c:v>
                </c:pt>
                <c:pt idx="149">
                  <c:v>24.329632799454192</c:v>
                </c:pt>
                <c:pt idx="150">
                  <c:v>20.934442351056777</c:v>
                </c:pt>
                <c:pt idx="151">
                  <c:v>18.01304592741624</c:v>
                </c:pt>
                <c:pt idx="152">
                  <c:v>15.499327133131736</c:v>
                </c:pt>
                <c:pt idx="153">
                  <c:v>13.336395666489812</c:v>
                </c:pt>
                <c:pt idx="154">
                  <c:v>11.475299941346732</c:v>
                </c:pt>
                <c:pt idx="155">
                  <c:v>9.8739193294345018</c:v>
                </c:pt>
                <c:pt idx="156">
                  <c:v>8.4960109659125855</c:v>
                </c:pt>
                <c:pt idx="157">
                  <c:v>7.3103895554152611</c:v>
                </c:pt>
                <c:pt idx="158">
                  <c:v>6.2902216231791206</c:v>
                </c:pt>
                <c:pt idx="159">
                  <c:v>5.4124182439379318</c:v>
                </c:pt>
                <c:pt idx="160">
                  <c:v>4.657112508551462</c:v>
                </c:pt>
                <c:pt idx="161">
                  <c:v>4.0072099050637577</c:v>
                </c:pt>
                <c:pt idx="162">
                  <c:v>3.4480014403323072</c:v>
                </c:pt>
                <c:pt idx="163">
                  <c:v>2.9668307477764988</c:v>
                </c:pt>
                <c:pt idx="164">
                  <c:v>2.5528076482209343</c:v>
                </c:pt>
                <c:pt idx="165">
                  <c:v>2.1965616818539511</c:v>
                </c:pt>
                <c:pt idx="166">
                  <c:v>1.8900300337408924</c:v>
                </c:pt>
                <c:pt idx="167">
                  <c:v>1.6262750535734201</c:v>
                </c:pt>
                <c:pt idx="168">
                  <c:v>1.3993272399999903</c:v>
                </c:pt>
                <c:pt idx="169">
                  <c:v>1.2040501361149103</c:v>
                </c:pt>
                <c:pt idx="170">
                  <c:v>1.0360240785182295</c:v>
                </c:pt>
                <c:pt idx="171">
                  <c:v>0.89144616901200624</c:v>
                </c:pt>
                <c:pt idx="172">
                  <c:v>0.7670442051217532</c:v>
                </c:pt>
                <c:pt idx="173">
                  <c:v>0.6600026215298932</c:v>
                </c:pt>
                <c:pt idx="174">
                  <c:v>0.56789876632752645</c:v>
                </c:pt>
                <c:pt idx="175">
                  <c:v>0.48864806988122667</c:v>
                </c:pt>
                <c:pt idx="176">
                  <c:v>0.42045686536502647</c:v>
                </c:pt>
                <c:pt idx="177">
                  <c:v>0.36178179317786713</c:v>
                </c:pt>
                <c:pt idx="178">
                  <c:v>0.31129487047220555</c:v>
                </c:pt>
                <c:pt idx="179">
                  <c:v>0.26785343523204175</c:v>
                </c:pt>
                <c:pt idx="180">
                  <c:v>0.2304742846597847</c:v>
                </c:pt>
                <c:pt idx="181">
                  <c:v>0.19831142255772385</c:v>
                </c:pt>
                <c:pt idx="182">
                  <c:v>0.17063691206964224</c:v>
                </c:pt>
                <c:pt idx="183">
                  <c:v>0.14682440042973557</c:v>
                </c:pt>
                <c:pt idx="184">
                  <c:v>0.12633494284005539</c:v>
                </c:pt>
                <c:pt idx="185">
                  <c:v>0.10870480463271844</c:v>
                </c:pt>
                <c:pt idx="186">
                  <c:v>9.3534965646764057E-2</c:v>
                </c:pt>
                <c:pt idx="187">
                  <c:v>8.0482089275074498E-2</c:v>
                </c:pt>
                <c:pt idx="188">
                  <c:v>6.9250751786105874E-2</c:v>
                </c:pt>
                <c:pt idx="189">
                  <c:v>5.9586756048544916E-2</c:v>
                </c:pt>
                <c:pt idx="190">
                  <c:v>5.1271378329948748E-2</c:v>
                </c:pt>
                <c:pt idx="191">
                  <c:v>4.4116417958412681E-2</c:v>
                </c:pt>
                <c:pt idx="192">
                  <c:v>3.7959937807285057E-2</c:v>
                </c:pt>
                <c:pt idx="193">
                  <c:v>3.2662599198168572E-2</c:v>
                </c:pt>
                <c:pt idx="194">
                  <c:v>2.8104508270770153E-2</c:v>
                </c:pt>
                <c:pt idx="195">
                  <c:v>2.4182502444075608E-2</c:v>
                </c:pt>
                <c:pt idx="196">
                  <c:v>2.0807815553815931E-2</c:v>
                </c:pt>
                <c:pt idx="197">
                  <c:v>1.7904068821694145E-2</c:v>
                </c:pt>
                <c:pt idx="198">
                  <c:v>1.5405542186327472E-2</c:v>
                </c:pt>
                <c:pt idx="199">
                  <c:v>1.3255686871232188E-2</c:v>
                </c:pt>
                <c:pt idx="200">
                  <c:v>1.1405845525051165E-2</c:v>
                </c:pt>
                <c:pt idx="201">
                  <c:v>9.8141509671691475E-3</c:v>
                </c:pt>
                <c:pt idx="202">
                  <c:v>8.4445786142044663E-3</c:v>
                </c:pt>
                <c:pt idx="203">
                  <c:v>7.2661311410985056E-3</c:v>
                </c:pt>
                <c:pt idx="204">
                  <c:v>6.2521369233672942E-3</c:v>
                </c:pt>
                <c:pt idx="205">
                  <c:v>5.3796463822694722E-3</c:v>
                </c:pt>
                <c:pt idx="206">
                  <c:v>4.6289125704655487E-3</c:v>
                </c:pt>
                <c:pt idx="207">
                  <c:v>3.9829442423446266E-3</c:v>
                </c:pt>
                <c:pt idx="208">
                  <c:v>3.4271212937285692E-3</c:v>
                </c:pt>
                <c:pt idx="209">
                  <c:v>2.9488638672598663E-3</c:v>
                </c:pt>
                <c:pt idx="210">
                  <c:v>2.5373476343862568E-3</c:v>
                </c:pt>
                <c:pt idx="211">
                  <c:v>2.1832588099629543E-3</c:v>
                </c:pt>
                <c:pt idx="212">
                  <c:v>1.8785833547553701E-3</c:v>
                </c:pt>
                <c:pt idx="213">
                  <c:v>1.6164255948947087E-3</c:v>
                </c:pt>
                <c:pt idx="214">
                  <c:v>1.3908521531281514E-3</c:v>
                </c:pt>
                <c:pt idx="215">
                  <c:v>1.1967576595832746E-3</c:v>
                </c:pt>
                <c:pt idx="216">
                  <c:v>1.0297492026987984E-3</c:v>
                </c:pt>
                <c:pt idx="217">
                  <c:v>8.8604690511703181E-4</c:v>
                </c:pt>
                <c:pt idx="218">
                  <c:v>7.6239837428722671E-4</c:v>
                </c:pt>
                <c:pt idx="219">
                  <c:v>6.5600509155324435E-4</c:v>
                </c:pt>
                <c:pt idx="220">
                  <c:v>5.6445907370085663E-4</c:v>
                </c:pt>
                <c:pt idx="221">
                  <c:v>4.8568837343502321E-4</c:v>
                </c:pt>
                <c:pt idx="222">
                  <c:v>4.1791018530765769E-4</c:v>
                </c:pt>
                <c:pt idx="223">
                  <c:v>3.595904957493904E-4</c:v>
                </c:pt>
                <c:pt idx="224">
                  <c:v>3.0940936397057695E-4</c:v>
                </c:pt>
                <c:pt idx="225">
                  <c:v>2.6623104793939558E-4</c:v>
                </c:pt>
                <c:pt idx="226">
                  <c:v>2.29078299302787E-4</c:v>
                </c:pt>
                <c:pt idx="227">
                  <c:v>1.9711024547104452E-4</c:v>
                </c:pt>
                <c:pt idx="228">
                  <c:v>1.6960335827459583E-4</c:v>
                </c:pt>
                <c:pt idx="229">
                  <c:v>1.4593507845944045E-4</c:v>
                </c:pt>
                <c:pt idx="230">
                  <c:v>1.2556972539690977E-4</c:v>
                </c:pt>
                <c:pt idx="231">
                  <c:v>1.080463731043225E-4</c:v>
                </c:pt>
                <c:pt idx="232">
                  <c:v>9.2968418176331041E-5</c:v>
                </c:pt>
                <c:pt idx="233">
                  <c:v>7.9994603519514698E-5</c:v>
                </c:pt>
                <c:pt idx="234">
                  <c:v>6.8831294731750553E-5</c:v>
                </c:pt>
                <c:pt idx="235">
                  <c:v>5.9225834318815867E-5</c:v>
                </c:pt>
                <c:pt idx="236">
                  <c:v>5.0960823335201605E-5</c:v>
                </c:pt>
                <c:pt idx="237">
                  <c:v>4.3849201026373065E-5</c:v>
                </c:pt>
                <c:pt idx="238">
                  <c:v>3.773001111075755E-5</c:v>
                </c:pt>
                <c:pt idx="239">
                  <c:v>3.2464758880354593E-5</c:v>
                </c:pt>
                <c:pt idx="240">
                  <c:v>2.7934276670773243E-5</c:v>
                </c:pt>
                <c:pt idx="241">
                  <c:v>2.4036026757349664E-5</c:v>
                </c:pt>
                <c:pt idx="242">
                  <c:v>2.0681780634197103E-5</c:v>
                </c:pt>
                <c:pt idx="243">
                  <c:v>1.7795622151659409E-5</c:v>
                </c:pt>
                <c:pt idx="244">
                  <c:v>1.5312229317476939E-5</c:v>
                </c:pt>
                <c:pt idx="245">
                  <c:v>1.3175395873928694E-5</c:v>
                </c:pt>
                <c:pt idx="246">
                  <c:v>1.1336759190027575E-5</c:v>
                </c:pt>
                <c:pt idx="247">
                  <c:v>9.754705677343588E-6</c:v>
                </c:pt>
                <c:pt idx="248">
                  <c:v>8.3934289558953969E-6</c:v>
                </c:pt>
                <c:pt idx="249">
                  <c:v>7.2221194537201898E-6</c:v>
                </c:pt>
                <c:pt idx="250">
                  <c:v>6.2142670984502292E-6</c:v>
                </c:pt>
                <c:pt idx="251">
                  <c:v>5.3470613188191915E-6</c:v>
                </c:pt>
                <c:pt idx="252">
                  <c:v>4.6008747764223622E-6</c:v>
                </c:pt>
                <c:pt idx="253">
                  <c:v>3.9588191431089172E-6</c:v>
                </c:pt>
                <c:pt idx="254">
                  <c:v>3.4063628699826933E-6</c:v>
                </c:pt>
                <c:pt idx="255">
                  <c:v>2.931002297034496E-6</c:v>
                </c:pt>
                <c:pt idx="256">
                  <c:v>2.5219786596795868E-6</c:v>
                </c:pt>
                <c:pt idx="257">
                  <c:v>2.1700345872517197E-6</c:v>
                </c:pt>
                <c:pt idx="258">
                  <c:v>1.8672045823206632E-6</c:v>
                </c:pt>
                <c:pt idx="259">
                  <c:v>1.6066347387829916E-6</c:v>
                </c:pt>
                <c:pt idx="260">
                  <c:v>1.3824276184327408E-6</c:v>
                </c:pt>
                <c:pt idx="261">
                  <c:v>1.1895087751265967E-6</c:v>
                </c:pt>
                <c:pt idx="262">
                  <c:v>1.0235119056050601E-6</c:v>
                </c:pt>
                <c:pt idx="263">
                  <c:v>8.8068002760534624E-7</c:v>
                </c:pt>
                <c:pt idx="264">
                  <c:v>7.5778044864504458E-7</c:v>
                </c:pt>
                <c:pt idx="265">
                  <c:v>6.5203160097779305E-7</c:v>
                </c:pt>
                <c:pt idx="266">
                  <c:v>5.610400867874672E-7</c:v>
                </c:pt>
                <c:pt idx="267">
                  <c:v>4.827465087742079E-7</c:v>
                </c:pt>
                <c:pt idx="268">
                  <c:v>4.1537886012406613E-7</c:v>
                </c:pt>
                <c:pt idx="269">
                  <c:v>3.5741241894442972E-7</c:v>
                </c:pt>
                <c:pt idx="270">
                  <c:v>3.0753523946200184E-7</c:v>
                </c:pt>
                <c:pt idx="271">
                  <c:v>2.6461845895079376E-7</c:v>
                </c:pt>
                <c:pt idx="272">
                  <c:v>2.2769074835127855E-7</c:v>
                </c:pt>
                <c:pt idx="273">
                  <c:v>1.9591632832540003E-7</c:v>
                </c:pt>
                <c:pt idx="274">
                  <c:v>1.6857605318811074E-7</c:v>
                </c:pt>
                <c:pt idx="275">
                  <c:v>1.4505113459089066E-7</c:v>
                </c:pt>
                <c:pt idx="276">
                  <c:v>1.2480913657781925E-7</c:v>
                </c:pt>
                <c:pt idx="277">
                  <c:v>1.0739192504240495E-7</c:v>
                </c:pt>
                <c:pt idx="278">
                  <c:v>9.2405298847032717E-8</c:v>
                </c:pt>
                <c:pt idx="279">
                  <c:v>7.9510067927712432E-8</c:v>
                </c:pt>
                <c:pt idx="280">
                  <c:v>6.8414376456209544E-8</c:v>
                </c:pt>
                <c:pt idx="281">
                  <c:v>5.8867097310837575E-8</c:v>
                </c:pt>
                <c:pt idx="282">
                  <c:v>5.0652148353960408E-8</c:v>
                </c:pt>
                <c:pt idx="283">
                  <c:v>4.3583601877364387E-8</c:v>
                </c:pt>
                <c:pt idx="284">
                  <c:v>3.7501476528311521E-8</c:v>
                </c:pt>
                <c:pt idx="285">
                  <c:v>3.2268116475566197E-8</c:v>
                </c:pt>
                <c:pt idx="286">
                  <c:v>2.7765075865603183E-8</c:v>
                </c:pt>
                <c:pt idx="287">
                  <c:v>2.389043805536137E-8</c:v>
                </c:pt>
                <c:pt idx="288">
                  <c:v>2.0556508948140036E-8</c:v>
                </c:pt>
                <c:pt idx="289">
                  <c:v>1.7687832226254649E-8</c:v>
                </c:pt>
                <c:pt idx="290">
                  <c:v>1.5219481559510621E-8</c:v>
                </c:pt>
                <c:pt idx="291">
                  <c:v>1.3095591137305328E-8</c:v>
                </c:pt>
                <c:pt idx="292">
                  <c:v>1.1268091266111705E-8</c:v>
                </c:pt>
                <c:pt idx="293">
                  <c:v>9.695620415310962E-9</c:v>
                </c:pt>
                <c:pt idx="294">
                  <c:v>8.3425890878707053E-9</c:v>
                </c:pt>
                <c:pt idx="295">
                  <c:v>7.1783743285939232E-9</c:v>
                </c:pt>
                <c:pt idx="296">
                  <c:v>6.176626639364798E-9</c:v>
                </c:pt>
                <c:pt idx="297">
                  <c:v>5.314673614907976E-9</c:v>
                </c:pt>
                <c:pt idx="298">
                  <c:v>4.5730068016388618E-9</c:v>
                </c:pt>
                <c:pt idx="299">
                  <c:v>3.9348401657582097E-9</c:v>
                </c:pt>
                <c:pt idx="300">
                  <c:v>3.3857301774655918E-9</c:v>
                </c:pt>
                <c:pt idx="301">
                  <c:v>2.9132489127146884E-9</c:v>
                </c:pt>
                <c:pt idx="302">
                  <c:v>2.5067027738714606E-9</c:v>
                </c:pt>
                <c:pt idx="303">
                  <c:v>2.1568904631220104E-9</c:v>
                </c:pt>
                <c:pt idx="304">
                  <c:v>1.8558947308785455E-9</c:v>
                </c:pt>
                <c:pt idx="305">
                  <c:v>1.5969031858563649E-9</c:v>
                </c:pt>
                <c:pt idx="306">
                  <c:v>1.3740541112431736E-9</c:v>
                </c:pt>
                <c:pt idx="307">
                  <c:v>1.182303797341217E-9</c:v>
                </c:pt>
                <c:pt idx="308">
                  <c:v>1.017312388041811E-9</c:v>
                </c:pt>
                <c:pt idx="309">
                  <c:v>8.75345657512635E-10</c:v>
                </c:pt>
                <c:pt idx="310">
                  <c:v>7.5319049402427542E-10</c:v>
                </c:pt>
                <c:pt idx="311">
                  <c:v>6.4808217807414361E-10</c:v>
                </c:pt>
                <c:pt idx="312">
                  <c:v>5.5764180890444069E-10</c:v>
                </c:pt>
                <c:pt idx="313">
                  <c:v>4.7982246319793257E-10</c:v>
                </c:pt>
                <c:pt idx="314">
                  <c:v>4.1286286736937294E-10</c:v>
                </c:pt>
                <c:pt idx="315">
                  <c:v>3.5524753492448587E-10</c:v>
                </c:pt>
                <c:pt idx="316">
                  <c:v>3.0567246668133198E-10</c:v>
                </c:pt>
                <c:pt idx="317">
                  <c:v>2.630156375523095E-10</c:v>
                </c:pt>
                <c:pt idx="318">
                  <c:v>2.2631160191855326E-10</c:v>
                </c:pt>
                <c:pt idx="319">
                  <c:v>1.9472964284397553E-10</c:v>
                </c:pt>
                <c:pt idx="320">
                  <c:v>1.6755497058338652E-10</c:v>
                </c:pt>
                <c:pt idx="321">
                  <c:v>1.4417254485334808E-10</c:v>
                </c:pt>
                <c:pt idx="322">
                  <c:v>1.2405315471764117E-10</c:v>
                </c:pt>
                <c:pt idx="323">
                  <c:v>1.067414410354819E-10</c:v>
                </c:pt>
                <c:pt idx="324">
                  <c:v>9.1845590386352294E-11</c:v>
                </c:pt>
                <c:pt idx="325">
                  <c:v>7.902846721559179E-11</c:v>
                </c:pt>
                <c:pt idx="326">
                  <c:v>6.7999983495929643E-11</c:v>
                </c:pt>
                <c:pt idx="327">
                  <c:v>5.8510533208651389E-11</c:v>
                </c:pt>
                <c:pt idx="328">
                  <c:v>5.0345343047996799E-11</c:v>
                </c:pt>
                <c:pt idx="329">
                  <c:v>4.3319611489127645E-11</c:v>
                </c:pt>
                <c:pt idx="330">
                  <c:v>3.7274326202920329E-11</c:v>
                </c:pt>
                <c:pt idx="331">
                  <c:v>3.2072665153758794E-11</c:v>
                </c:pt>
                <c:pt idx="332">
                  <c:v>2.7596899926913802E-11</c:v>
                </c:pt>
                <c:pt idx="333">
                  <c:v>2.3745731198981437E-11</c:v>
                </c:pt>
                <c:pt idx="334">
                  <c:v>2.0431996045482555E-11</c:v>
                </c:pt>
                <c:pt idx="335">
                  <c:v>1.7580695195459877E-11</c:v>
                </c:pt>
                <c:pt idx="336">
                  <c:v>1.5127295584221827E-11</c:v>
                </c:pt>
                <c:pt idx="337">
                  <c:v>1.3016269786163665E-11</c:v>
                </c:pt>
                <c:pt idx="338">
                  <c:v>1.1199839270868095E-11</c:v>
                </c:pt>
                <c:pt idx="339">
                  <c:v>9.6368930387889205E-12</c:v>
                </c:pt>
                <c:pt idx="340">
                  <c:v>8.2920571621614045E-12</c:v>
                </c:pt>
                <c:pt idx="341">
                  <c:v>7.134894172198177E-12</c:v>
                </c:pt>
                <c:pt idx="342">
                  <c:v>6.1392141724211389E-12</c:v>
                </c:pt>
                <c:pt idx="343">
                  <c:v>5.2824820866606834E-12</c:v>
                </c:pt>
                <c:pt idx="344">
                  <c:v>4.5453076260550434E-12</c:v>
                </c:pt>
                <c:pt idx="345">
                  <c:v>3.9110064315493449E-12</c:v>
                </c:pt>
                <c:pt idx="346">
                  <c:v>3.3652224592983149E-12</c:v>
                </c:pt>
                <c:pt idx="347">
                  <c:v>2.8956030624780923E-12</c:v>
                </c:pt>
                <c:pt idx="348">
                  <c:v>2.4915194156824836E-12</c:v>
                </c:pt>
                <c:pt idx="349">
                  <c:v>2.1438259543109429E-12</c:v>
                </c:pt>
                <c:pt idx="350">
                  <c:v>1.8446533843760068E-12</c:v>
                </c:pt>
                <c:pt idx="351">
                  <c:v>1.5872305779521862E-12</c:v>
                </c:pt>
                <c:pt idx="352">
                  <c:v>1.3657313232527092E-12</c:v>
                </c:pt>
                <c:pt idx="353">
                  <c:v>1.1751424608515726E-12</c:v>
                </c:pt>
                <c:pt idx="354">
                  <c:v>1.0111504215977939E-12</c:v>
                </c:pt>
                <c:pt idx="355">
                  <c:v>8.7004359825147565E-13</c:v>
                </c:pt>
                <c:pt idx="356">
                  <c:v>7.4862834123356397E-13</c:v>
                </c:pt>
                <c:pt idx="357">
                  <c:v>6.4415667723369386E-13</c:v>
                </c:pt>
                <c:pt idx="358">
                  <c:v>5.5426411474221376E-13</c:v>
                </c:pt>
                <c:pt idx="359">
                  <c:v>4.7691612886831502E-13</c:v>
                </c:pt>
                <c:pt idx="360">
                  <c:v>4.1036211424317978E-13</c:v>
                </c:pt>
                <c:pt idx="361">
                  <c:v>3.5309576383110739E-13</c:v>
                </c:pt>
                <c:pt idx="362">
                  <c:v>3.0382097690819003E-13</c:v>
                </c:pt>
                <c:pt idx="363">
                  <c:v>2.6142252460893098E-13</c:v>
                </c:pt>
                <c:pt idx="364">
                  <c:v>2.2494080911851892E-13</c:v>
                </c:pt>
                <c:pt idx="365">
                  <c:v>1.935501452393417E-13</c:v>
                </c:pt>
                <c:pt idx="366">
                  <c:v>1.6654007278168947E-13</c:v>
                </c:pt>
                <c:pt idx="367">
                  <c:v>1.4329927682478839E-13</c:v>
                </c:pt>
                <c:pt idx="368">
                  <c:v>1.2330175191784268E-13</c:v>
                </c:pt>
                <c:pt idx="369">
                  <c:v>1.0609489707752173E-13</c:v>
                </c:pt>
                <c:pt idx="370">
                  <c:v>9.1289272137755284E-14</c:v>
                </c:pt>
                <c:pt idx="371">
                  <c:v>7.8549783608836774E-14</c:v>
                </c:pt>
                <c:pt idx="372">
                  <c:v>6.7588100556705786E-14</c:v>
                </c:pt>
                <c:pt idx="373">
                  <c:v>5.8156128852141867E-14</c:v>
                </c:pt>
                <c:pt idx="374">
                  <c:v>5.0040396093530509E-14</c:v>
                </c:pt>
                <c:pt idx="375">
                  <c:v>4.3057220117999667E-14</c:v>
                </c:pt>
                <c:pt idx="376">
                  <c:v>3.7048551750563797E-14</c:v>
                </c:pt>
                <c:pt idx="377">
                  <c:v>3.1878397700840017E-14</c:v>
                </c:pt>
                <c:pt idx="378">
                  <c:v>2.7429742647294113E-14</c:v>
                </c:pt>
                <c:pt idx="379">
                  <c:v>2.3601900847010238E-14</c:v>
                </c:pt>
                <c:pt idx="380">
                  <c:v>2.0308237330365707E-14</c:v>
                </c:pt>
                <c:pt idx="381">
                  <c:v>1.7474207104751183E-14</c:v>
                </c:pt>
                <c:pt idx="382">
                  <c:v>1.5035667988928219E-14</c:v>
                </c:pt>
                <c:pt idx="383">
                  <c:v>1.2937428892657032E-14</c:v>
                </c:pt>
                <c:pt idx="384">
                  <c:v>1.1132000685024972E-14</c:v>
                </c:pt>
                <c:pt idx="385">
                  <c:v>9.5785213800658035E-15</c:v>
                </c:pt>
                <c:pt idx="386">
                  <c:v>8.2418313135570825E-15</c:v>
                </c:pt>
                <c:pt idx="387">
                  <c:v>7.091677379610693E-15</c:v>
                </c:pt>
                <c:pt idx="388">
                  <c:v>6.1020283166626196E-15</c:v>
                </c:pt>
                <c:pt idx="389">
                  <c:v>5.2504855458323877E-15</c:v>
                </c:pt>
                <c:pt idx="390">
                  <c:v>4.517776227245101E-15</c:v>
                </c:pt>
                <c:pt idx="391">
                  <c:v>3.8873170607358029E-15</c:v>
                </c:pt>
                <c:pt idx="392">
                  <c:v>3.3448389585028946E-15</c:v>
                </c:pt>
                <c:pt idx="393">
                  <c:v>2.8780640949830432E-15</c:v>
                </c:pt>
                <c:pt idx="394">
                  <c:v>2.4764280246658088E-15</c:v>
                </c:pt>
                <c:pt idx="395">
                  <c:v>2.1308405785821563E-15</c:v>
                </c:pt>
                <c:pt idx="396">
                  <c:v>1.8334801278729162E-15</c:v>
                </c:pt>
                <c:pt idx="397">
                  <c:v>1.5776165580353727E-15</c:v>
                </c:pt>
                <c:pt idx="398">
                  <c:v>1.3574589472506617E-15</c:v>
                </c:pt>
                <c:pt idx="399">
                  <c:v>1.1680245013183729E-15</c:v>
                </c:pt>
                <c:pt idx="400">
                  <c:v>1.0050257788224017E-15</c:v>
                </c:pt>
                <c:pt idx="401">
                  <c:v>8.6477365411211948E-16</c:v>
                </c:pt>
                <c:pt idx="402">
                  <c:v>7.440938218745703E-16</c:v>
                </c:pt>
                <c:pt idx="403">
                  <c:v>6.4025495355819409E-16</c:v>
                </c:pt>
                <c:pt idx="404">
                  <c:v>5.5090687962317917E-16</c:v>
                </c:pt>
                <c:pt idx="405">
                  <c:v>4.7402739850658948E-16</c:v>
                </c:pt>
                <c:pt idx="406">
                  <c:v>4.0787650843754454E-16</c:v>
                </c:pt>
                <c:pt idx="407">
                  <c:v>3.5095702623798809E-16</c:v>
                </c:pt>
                <c:pt idx="408">
                  <c:v>3.0198070180026613E-16</c:v>
                </c:pt>
                <c:pt idx="409">
                  <c:v>2.5983906131556585E-16</c:v>
                </c:pt>
                <c:pt idx="410">
                  <c:v>2.235783193523756E-16</c:v>
                </c:pt>
                <c:pt idx="411">
                  <c:v>1.9237779197379786E-16</c:v>
                </c:pt>
                <c:pt idx="412">
                  <c:v>1.6553132232103708E-16</c:v>
                </c:pt>
                <c:pt idx="413">
                  <c:v>1.4243129827107632E-16</c:v>
                </c:pt>
                <c:pt idx="414">
                  <c:v>1.2255490044258594E-16</c:v>
                </c:pt>
                <c:pt idx="415">
                  <c:v>1.0545226930324361E-16</c:v>
                </c:pt>
                <c:pt idx="416">
                  <c:v>9.0736323566378738E-17</c:v>
                </c:pt>
                <c:pt idx="417">
                  <c:v>7.8073999438240044E-17</c:v>
                </c:pt>
                <c:pt idx="418">
                  <c:v>6.7178712435081924E-17</c:v>
                </c:pt>
                <c:pt idx="419">
                  <c:v>5.7803871159506798E-17</c:v>
                </c:pt>
                <c:pt idx="420">
                  <c:v>4.9737296234334796E-17</c:v>
                </c:pt>
                <c:pt idx="421">
                  <c:v>4.2796418078568724E-17</c:v>
                </c:pt>
                <c:pt idx="422">
                  <c:v>3.6824144837436801E-17</c:v>
                </c:pt>
                <c:pt idx="423">
                  <c:v>3.1685306945993677E-17</c:v>
                </c:pt>
                <c:pt idx="424">
                  <c:v>2.7263597856620794E-17</c:v>
                </c:pt>
                <c:pt idx="425">
                  <c:v>2.3458941690369887E-17</c:v>
                </c:pt>
                <c:pt idx="426">
                  <c:v>2.0185228234597515E-17</c:v>
                </c:pt>
                <c:pt idx="427">
                  <c:v>1.7368364023431292E-17</c:v>
                </c:pt>
                <c:pt idx="428">
                  <c:v>1.4944595391464367E-17</c:v>
                </c:pt>
                <c:pt idx="429">
                  <c:v>1.2859065546603783E-17</c:v>
                </c:pt>
                <c:pt idx="430">
                  <c:v>1.1064573004518781E-17</c:v>
                </c:pt>
                <c:pt idx="431">
                  <c:v>9.5205032845220584E-18</c:v>
                </c:pt>
                <c:pt idx="432">
                  <c:v>8.1919096881170095E-18</c:v>
                </c:pt>
                <c:pt idx="433">
                  <c:v>7.0487223556096046E-18</c:v>
                </c:pt>
                <c:pt idx="434">
                  <c:v>6.0650676994818146E-18</c:v>
                </c:pt>
                <c:pt idx="435">
                  <c:v>5.2186828113640887E-18</c:v>
                </c:pt>
                <c:pt idx="436">
                  <c:v>4.49041158896773E-18</c:v>
                </c:pt>
                <c:pt idx="437">
                  <c:v>3.8637711788935425E-18</c:v>
                </c:pt>
                <c:pt idx="438">
                  <c:v>3.3245789226818417E-18</c:v>
                </c:pt>
                <c:pt idx="439">
                  <c:v>2.8606313628297015E-18</c:v>
                </c:pt>
                <c:pt idx="440">
                  <c:v>2.4614280437667442E-18</c:v>
                </c:pt>
                <c:pt idx="441">
                  <c:v>2.1179338566183734E-18</c:v>
                </c:pt>
                <c:pt idx="442">
                  <c:v>1.8223745489410917E-18</c:v>
                </c:pt>
                <c:pt idx="443">
                  <c:v>1.5680607712324141E-18</c:v>
                </c:pt>
                <c:pt idx="444">
                  <c:v>1.3492366778863939E-18</c:v>
                </c:pt>
                <c:pt idx="445">
                  <c:v>1.1609496560028995E-18</c:v>
                </c:pt>
                <c:pt idx="446">
                  <c:v>9.9893823364230829E-19</c:v>
                </c:pt>
                <c:pt idx="447">
                  <c:v>8.5953563056994662E-19</c:v>
                </c:pt>
                <c:pt idx="448">
                  <c:v>7.3958676856873628E-19</c:v>
                </c:pt>
                <c:pt idx="449">
                  <c:v>6.3637686302689342E-19</c:v>
                </c:pt>
                <c:pt idx="450">
                  <c:v>5.4756997962479285E-19</c:v>
                </c:pt>
                <c:pt idx="451">
                  <c:v>4.7115616548369896E-19</c:v>
                </c:pt>
                <c:pt idx="452">
                  <c:v>4.0540595820357772E-19</c:v>
                </c:pt>
                <c:pt idx="453">
                  <c:v>3.4883124319986702E-19</c:v>
                </c:pt>
                <c:pt idx="454">
                  <c:v>3.0015157342917149E-19</c:v>
                </c:pt>
                <c:pt idx="455">
                  <c:v>2.582651892232848E-19</c:v>
                </c:pt>
                <c:pt idx="456">
                  <c:v>2.2222408232778727E-19</c:v>
                </c:pt>
                <c:pt idx="457">
                  <c:v>1.9121253977334254E-19</c:v>
                </c:pt>
                <c:pt idx="458">
                  <c:v>1.6452868196634822E-19</c:v>
                </c:pt>
                <c:pt idx="459">
                  <c:v>1.4156857715331505E-19</c:v>
                </c:pt>
                <c:pt idx="460">
                  <c:v>1.2181257272402705E-19</c:v>
                </c:pt>
                <c:pt idx="461">
                  <c:v>1.0481353399191749E-19</c:v>
                </c:pt>
                <c:pt idx="462">
                  <c:v>9.0186724261738878E-20</c:v>
                </c:pt>
                <c:pt idx="463">
                  <c:v>7.7601097141616578E-20</c:v>
                </c:pt>
                <c:pt idx="464">
                  <c:v>6.6771804019689603E-20</c:v>
                </c:pt>
                <c:pt idx="465">
                  <c:v>5.7453747128180816E-20</c:v>
                </c:pt>
                <c:pt idx="466">
                  <c:v>4.943603228236236E-20</c:v>
                </c:pt>
                <c:pt idx="467">
                  <c:v>4.2537195744088198E-20</c:v>
                </c:pt>
                <c:pt idx="468">
                  <c:v>3.6601097180212653E-20</c:v>
                </c:pt>
                <c:pt idx="469">
                  <c:v>3.1493385761837715E-20</c:v>
                </c:pt>
                <c:pt idx="470">
                  <c:v>2.7098459422143471E-20</c:v>
                </c:pt>
                <c:pt idx="471">
                  <c:v>2.3316848452140083E-20</c:v>
                </c:pt>
                <c:pt idx="472">
                  <c:v>2.0062964217655991E-20</c:v>
                </c:pt>
                <c:pt idx="473">
                  <c:v>1.726316204461157E-20</c:v>
                </c:pt>
                <c:pt idx="474">
                  <c:v>1.4854074430150964E-20</c:v>
                </c:pt>
                <c:pt idx="475">
                  <c:v>1.2781176855449552E-20</c:v>
                </c:pt>
                <c:pt idx="476">
                  <c:v>1.0997553740453363E-20</c:v>
                </c:pt>
                <c:pt idx="477">
                  <c:v>9.4628366105889136E-21</c:v>
                </c:pt>
                <c:pt idx="478">
                  <c:v>8.1422904431299921E-21</c:v>
                </c:pt>
                <c:pt idx="479">
                  <c:v>7.0060275146354917E-21</c:v>
                </c:pt>
                <c:pt idx="480">
                  <c:v>6.0283309565853474E-21</c:v>
                </c:pt>
                <c:pt idx="481">
                  <c:v>5.1870727093506064E-21</c:v>
                </c:pt>
                <c:pt idx="482">
                  <c:v>4.4632127011371247E-21</c:v>
                </c:pt>
                <c:pt idx="483">
                  <c:v>3.8403679168950126E-21</c:v>
                </c:pt>
                <c:pt idx="484">
                  <c:v>3.3044416039950256E-21</c:v>
                </c:pt>
                <c:pt idx="485">
                  <c:v>2.8433042225396064E-21</c:v>
                </c:pt>
                <c:pt idx="486">
                  <c:v>2.4465189193047469E-21</c:v>
                </c:pt>
                <c:pt idx="487">
                  <c:v>2.1051053120055965E-21</c:v>
                </c:pt>
                <c:pt idx="488">
                  <c:v>1.8113362376504795E-21</c:v>
                </c:pt>
                <c:pt idx="489">
                  <c:v>1.5585628648193129E-21</c:v>
                </c:pt>
                <c:pt idx="490">
                  <c:v>1.3410642116588145E-21</c:v>
                </c:pt>
                <c:pt idx="491">
                  <c:v>1.1539176637578721E-21</c:v>
                </c:pt>
                <c:pt idx="492">
                  <c:v>9.9288756135353799E-22</c:v>
                </c:pt>
                <c:pt idx="493">
                  <c:v>8.5432933427859631E-22</c:v>
                </c:pt>
                <c:pt idx="494">
                  <c:v>7.3510701495133456E-22</c:v>
                </c:pt>
                <c:pt idx="495">
                  <c:v>6.3252226249139119E-22</c:v>
                </c:pt>
                <c:pt idx="496">
                  <c:v>5.4425329157512474E-22</c:v>
                </c:pt>
                <c:pt idx="497">
                  <c:v>4.6830232381645122E-22</c:v>
                </c:pt>
                <c:pt idx="498">
                  <c:v>4.0295037234812329E-22</c:v>
                </c:pt>
                <c:pt idx="499">
                  <c:v>3.4671833624966378E-22</c:v>
                </c:pt>
                <c:pt idx="500">
                  <c:v>2.9833352427796757E-22</c:v>
                </c:pt>
                <c:pt idx="501">
                  <c:v>2.5670085023719002E-22</c:v>
                </c:pt>
                <c:pt idx="502">
                  <c:v>2.208780480570442E-22</c:v>
                </c:pt>
                <c:pt idx="503">
                  <c:v>1.9005434562608937E-22</c:v>
                </c:pt>
                <c:pt idx="504">
                  <c:v>1.6353211470807855E-22</c:v>
                </c:pt>
                <c:pt idx="505">
                  <c:v>1.4071108162667079E-22</c:v>
                </c:pt>
                <c:pt idx="506">
                  <c:v>1.2107474136130338E-22</c:v>
                </c:pt>
                <c:pt idx="507">
                  <c:v>1.0417866756649235E-22</c:v>
                </c:pt>
                <c:pt idx="508">
                  <c:v>8.9640453936980414E-23</c:v>
                </c:pt>
                <c:pt idx="509">
                  <c:v>7.7131059263157459E-23</c:v>
                </c:pt>
                <c:pt idx="510">
                  <c:v>6.6367360290691446E-23</c:v>
                </c:pt>
                <c:pt idx="511">
                  <c:v>5.71057438343566E-23</c:v>
                </c:pt>
                <c:pt idx="512">
                  <c:v>4.9136593117333119E-23</c:v>
                </c:pt>
                <c:pt idx="513">
                  <c:v>4.2279543546121665E-23</c:v>
                </c:pt>
                <c:pt idx="514">
                  <c:v>3.6379400545737668E-23</c:v>
                </c:pt>
                <c:pt idx="515">
                  <c:v>3.1302627064161382E-23</c:v>
                </c:pt>
                <c:pt idx="516">
                  <c:v>2.6934321248258499E-23</c:v>
                </c:pt>
                <c:pt idx="517">
                  <c:v>2.3175615887363375E-23</c:v>
                </c:pt>
                <c:pt idx="518">
                  <c:v>1.9941440766521552E-23</c:v>
                </c:pt>
                <c:pt idx="519">
                  <c:v>1.7158597285067807E-23</c:v>
                </c:pt>
                <c:pt idx="520">
                  <c:v>1.4764101763670739E-23</c:v>
                </c:pt>
                <c:pt idx="521">
                  <c:v>1.2703759944160493E-23</c:v>
                </c:pt>
                <c:pt idx="522">
                  <c:v>1.0930940419008057E-23</c:v>
                </c:pt>
                <c:pt idx="523">
                  <c:v>9.405519229669292E-24</c:v>
                </c:pt>
                <c:pt idx="524">
                  <c:v>8.0929717470463193E-24</c:v>
                </c:pt>
                <c:pt idx="525">
                  <c:v>6.9635912807328192E-24</c:v>
                </c:pt>
                <c:pt idx="526">
                  <c:v>5.9918167319434979E-24</c:v>
                </c:pt>
                <c:pt idx="527">
                  <c:v>5.1556540729972174E-24</c:v>
                </c:pt>
                <c:pt idx="528">
                  <c:v>4.4361785597856716E-24</c:v>
                </c:pt>
                <c:pt idx="529">
                  <c:v>3.8171064108770542E-24</c:v>
                </c:pt>
                <c:pt idx="530">
                  <c:v>3.2844262591320609E-24</c:v>
                </c:pt>
                <c:pt idx="531">
                  <c:v>2.8260820345319098E-24</c:v>
                </c:pt>
                <c:pt idx="532">
                  <c:v>2.4317001009529711E-24</c:v>
                </c:pt>
                <c:pt idx="533">
                  <c:v>2.0923544712155174E-24</c:v>
                </c:pt>
                <c:pt idx="534">
                  <c:v>1.8003647865540135E-24</c:v>
                </c:pt>
                <c:pt idx="535">
                  <c:v>1.549122488208555E-24</c:v>
                </c:pt>
                <c:pt idx="536">
                  <c:v>1.332941246905169E-24</c:v>
                </c:pt>
                <c:pt idx="537">
                  <c:v>1.1469282650178072E-24</c:v>
                </c:pt>
                <c:pt idx="538">
                  <c:v>9.8687353861317141E-25</c:v>
                </c:pt>
                <c:pt idx="539">
                  <c:v>8.4915457306282554E-25</c:v>
                </c:pt>
                <c:pt idx="540">
                  <c:v>7.3065439566532642E-25</c:v>
                </c:pt>
                <c:pt idx="541">
                  <c:v>6.2869100967035102E-25</c:v>
                </c:pt>
                <c:pt idx="542">
                  <c:v>5.4095669304830861E-25</c:v>
                </c:pt>
                <c:pt idx="543">
                  <c:v>4.6546576816360417E-25</c:v>
                </c:pt>
                <c:pt idx="544">
                  <c:v>4.0050966023039148E-25</c:v>
                </c:pt>
                <c:pt idx="545">
                  <c:v>3.4461822739558063E-25</c:v>
                </c:pt>
                <c:pt idx="546">
                  <c:v>2.9652648723867215E-25</c:v>
                </c:pt>
                <c:pt idx="547">
                  <c:v>2.551459866142705E-25</c:v>
                </c:pt>
                <c:pt idx="548">
                  <c:v>2.1954016685521708E-25</c:v>
                </c:pt>
                <c:pt idx="549">
                  <c:v>1.889031667806795E-25</c:v>
                </c:pt>
                <c:pt idx="550">
                  <c:v>1.6254158376085437E-25</c:v>
                </c:pt>
                <c:pt idx="551">
                  <c:v>1.3985878003919721E-25</c:v>
                </c:pt>
                <c:pt idx="552">
                  <c:v>1.2034137911952218E-25</c:v>
                </c:pt>
                <c:pt idx="553">
                  <c:v>1.0354764659272585E-25</c:v>
                </c:pt>
                <c:pt idx="554">
                  <c:v>8.9097492428127496E-26</c:v>
                </c:pt>
                <c:pt idx="555">
                  <c:v>7.6663868452785288E-26</c:v>
                </c:pt>
                <c:pt idx="556">
                  <c:v>6.5965366319226823E-26</c:v>
                </c:pt>
                <c:pt idx="557">
                  <c:v>5.6759848432507477E-26</c:v>
                </c:pt>
                <c:pt idx="558">
                  <c:v>4.8838967686323656E-26</c:v>
                </c:pt>
                <c:pt idx="559">
                  <c:v>4.202345197418972E-26</c:v>
                </c:pt>
                <c:pt idx="560">
                  <c:v>3.6159046750727158E-26</c:v>
                </c:pt>
                <c:pt idx="561">
                  <c:v>3.1113023811663742E-26</c:v>
                </c:pt>
                <c:pt idx="562">
                  <c:v>2.6771177276283928E-26</c:v>
                </c:pt>
                <c:pt idx="563">
                  <c:v>2.3035238782851563E-26</c:v>
                </c:pt>
                <c:pt idx="564">
                  <c:v>1.9820653395510428E-26</c:v>
                </c:pt>
                <c:pt idx="565">
                  <c:v>1.7054665885096882E-26</c:v>
                </c:pt>
                <c:pt idx="566">
                  <c:v>1.4674674070945126E-26</c:v>
                </c:pt>
                <c:pt idx="567">
                  <c:v>1.2626811955117109E-26</c:v>
                </c:pt>
                <c:pt idx="568">
                  <c:v>1.0864730581346386E-26</c:v>
                </c:pt>
                <c:pt idx="569">
                  <c:v>9.3485490260592525E-27</c:v>
                </c:pt>
                <c:pt idx="570">
                  <c:v>8.0439517794101745E-27</c:v>
                </c:pt>
                <c:pt idx="571">
                  <c:v>6.9214120874917885E-27</c:v>
                </c:pt>
                <c:pt idx="572">
                  <c:v>5.9555236777401665E-27</c:v>
                </c:pt>
                <c:pt idx="573">
                  <c:v>5.1244257425766002E-27</c:v>
                </c:pt>
                <c:pt idx="574">
                  <c:v>4.4093081670268902E-27</c:v>
                </c:pt>
                <c:pt idx="575">
                  <c:v>3.7939858022090201E-27</c:v>
                </c:pt>
                <c:pt idx="576">
                  <c:v>3.2645321492848687E-27</c:v>
                </c:pt>
                <c:pt idx="577">
                  <c:v>2.8089641630997746E-27</c:v>
                </c:pt>
                <c:pt idx="578">
                  <c:v>2.4169710417179588E-27</c:v>
                </c:pt>
                <c:pt idx="579">
                  <c:v>2.0796808635880402E-27</c:v>
                </c:pt>
                <c:pt idx="580">
                  <c:v>1.7894597906725757E-27</c:v>
                </c:pt>
                <c:pt idx="581">
                  <c:v>1.539739292936173E-27</c:v>
                </c:pt>
                <c:pt idx="582">
                  <c:v>1.3248674837899052E-27</c:v>
                </c:pt>
                <c:pt idx="583">
                  <c:v>1.1399812017894359E-27</c:v>
                </c:pt>
                <c:pt idx="584">
                  <c:v>9.8089594343109977E-28</c:v>
                </c:pt>
                <c:pt idx="585">
                  <c:v>8.4401115591141656E-28</c:v>
                </c:pt>
                <c:pt idx="586">
                  <c:v>7.2622874635525766E-28</c:v>
                </c:pt>
                <c:pt idx="587">
                  <c:v>6.2488296314424957E-28</c:v>
                </c:pt>
                <c:pt idx="588">
                  <c:v>5.3768006236002484E-28</c:v>
                </c:pt>
                <c:pt idx="589">
                  <c:v>4.6264639382197999E-28</c:v>
                </c:pt>
                <c:pt idx="590">
                  <c:v>3.9808373175861303E-28</c:v>
                </c:pt>
                <c:pt idx="591">
                  <c:v>3.4253083911822462E-28</c:v>
                </c:pt>
                <c:pt idx="592">
                  <c:v>2.9473039560978393E-28</c:v>
                </c:pt>
                <c:pt idx="593">
                  <c:v>2.5360054096127056E-28</c:v>
                </c:pt>
                <c:pt idx="594">
                  <c:v>2.1821038933832351E-28</c:v>
                </c:pt>
                <c:pt idx="595">
                  <c:v>1.877589607447034E-28</c:v>
                </c:pt>
                <c:pt idx="596">
                  <c:v>1.6155705256211479E-28</c:v>
                </c:pt>
                <c:pt idx="597">
                  <c:v>1.3901164093066711E-28</c:v>
                </c:pt>
                <c:pt idx="598">
                  <c:v>1.1961245892875529E-28</c:v>
                </c:pt>
                <c:pt idx="599">
                  <c:v>1.0292044777831915E-28</c:v>
                </c:pt>
                <c:pt idx="600">
                  <c:v>8.8557819693339735E-29</c:v>
                </c:pt>
                <c:pt idx="601">
                  <c:v>7.6199507465513968E-29</c:v>
                </c:pt>
                <c:pt idx="602">
                  <c:v>6.5565807266860779E-29</c:v>
                </c:pt>
                <c:pt idx="603">
                  <c:v>5.6416048154913583E-29</c:v>
                </c:pt>
                <c:pt idx="604">
                  <c:v>4.8543145003359234E-29</c:v>
                </c:pt>
                <c:pt idx="605">
                  <c:v>4.176891157541893E-29</c:v>
                </c:pt>
                <c:pt idx="606">
                  <c:v>3.5940027661463503E-29</c:v>
                </c:pt>
                <c:pt idx="607">
                  <c:v>3.0924569005693724E-29</c:v>
                </c:pt>
                <c:pt idx="608">
                  <c:v>2.6609021484235847E-29</c:v>
                </c:pt>
                <c:pt idx="609">
                  <c:v>2.2895711956993252E-29</c:v>
                </c:pt>
                <c:pt idx="610">
                  <c:v>1.9700597646109127E-29</c:v>
                </c:pt>
                <c:pt idx="611">
                  <c:v>1.6951364008374298E-29</c:v>
                </c:pt>
                <c:pt idx="612">
                  <c:v>1.4585788051011691E-29</c:v>
                </c:pt>
                <c:pt idx="613">
                  <c:v>1.2550330048008828E-29</c:v>
                </c:pt>
                <c:pt idx="614">
                  <c:v>1.0798921783525313E-29</c:v>
                </c:pt>
                <c:pt idx="615">
                  <c:v>9.2919238968698914E-30</c:v>
                </c:pt>
                <c:pt idx="616">
                  <c:v>7.9952287307924246E-30</c:v>
                </c:pt>
                <c:pt idx="617">
                  <c:v>6.8794883779905045E-30</c:v>
                </c:pt>
                <c:pt idx="618">
                  <c:v>5.9194504543231109E-30</c:v>
                </c:pt>
                <c:pt idx="619">
                  <c:v>5.0933865653860188E-30</c:v>
                </c:pt>
                <c:pt idx="620">
                  <c:v>4.3826005310186046E-30</c:v>
                </c:pt>
                <c:pt idx="621">
                  <c:v>3.7710052374610753E-30</c:v>
                </c:pt>
                <c:pt idx="622">
                  <c:v>3.2447585401204101E-30</c:v>
                </c:pt>
                <c:pt idx="623">
                  <c:v>2.7919499763869023E-30</c:v>
                </c:pt>
                <c:pt idx="624">
                  <c:v>2.4023311979194485E-30</c:v>
                </c:pt>
                <c:pt idx="625">
                  <c:v>2.0670840213139018E-30</c:v>
                </c:pt>
                <c:pt idx="626">
                  <c:v>1.7786208474800494E-30</c:v>
                </c:pt>
                <c:pt idx="627">
                  <c:v>1.5304129326488801E-30</c:v>
                </c:pt>
                <c:pt idx="628">
                  <c:v>1.3168426242936059E-30</c:v>
                </c:pt>
                <c:pt idx="629">
                  <c:v>1.1330762176421814E-30</c:v>
                </c:pt>
                <c:pt idx="630">
                  <c:v>9.7495455516183168E-31</c:v>
                </c:pt>
                <c:pt idx="631">
                  <c:v>8.3889889297012753E-31</c:v>
                </c:pt>
                <c:pt idx="632">
                  <c:v>7.218299036611922E-31</c:v>
                </c:pt>
                <c:pt idx="633">
                  <c:v>6.2109798235015634E-31</c:v>
                </c:pt>
                <c:pt idx="634">
                  <c:v>5.3442327856300878E-31</c:v>
                </c:pt>
                <c:pt idx="635">
                  <c:v>4.598440967225973E-31</c:v>
                </c:pt>
                <c:pt idx="636">
                  <c:v>3.9567249738671435E-31</c:v>
                </c:pt>
                <c:pt idx="637">
                  <c:v>3.404560943677459E-31</c:v>
                </c:pt>
                <c:pt idx="638">
                  <c:v>2.9294518309381864E-31</c:v>
                </c:pt>
                <c:pt idx="639">
                  <c:v>2.5206445623257153E-31</c:v>
                </c:pt>
                <c:pt idx="640">
                  <c:v>2.168886664215051E-31</c:v>
                </c:pt>
                <c:pt idx="641">
                  <c:v>1.8662168528313259E-31</c:v>
                </c:pt>
                <c:pt idx="642">
                  <c:v>1.6057848477076222E-31</c:v>
                </c:pt>
                <c:pt idx="643">
                  <c:v>1.3816963303141109E-31</c:v>
                </c:pt>
                <c:pt idx="644">
                  <c:v>1.1888795388303989E-31</c:v>
                </c:pt>
                <c:pt idx="645">
                  <c:v>1.0229704797205733E-31</c:v>
                </c:pt>
                <c:pt idx="646">
                  <c:v>8.8021415812172182E-32</c:v>
                </c:pt>
                <c:pt idx="647">
                  <c:v>7.5737959160812063E-32</c:v>
                </c:pt>
                <c:pt idx="648">
                  <c:v>6.5168668385036266E-32</c:v>
                </c:pt>
                <c:pt idx="649">
                  <c:v>5.6074330311190416E-32</c:v>
                </c:pt>
                <c:pt idx="650">
                  <c:v>4.8249114149008376E-32</c:v>
                </c:pt>
                <c:pt idx="651">
                  <c:v>4.1515912954192885E-32</c:v>
                </c:pt>
                <c:pt idx="652">
                  <c:v>3.5722335193495844E-32</c:v>
                </c:pt>
                <c:pt idx="653">
                  <c:v>3.0737255689991852E-32</c:v>
                </c:pt>
                <c:pt idx="654">
                  <c:v>2.6447847886606174E-32</c:v>
                </c:pt>
                <c:pt idx="655">
                  <c:v>2.2757030259562656E-32</c:v>
                </c:pt>
                <c:pt idx="656">
                  <c:v>1.9581269086809827E-32</c:v>
                </c:pt>
                <c:pt idx="657">
                  <c:v>1.6848687841812575E-32</c:v>
                </c:pt>
                <c:pt idx="658">
                  <c:v>1.4497440422902247E-32</c:v>
                </c:pt>
                <c:pt idx="659">
                  <c:v>1.247431139972912E-32</c:v>
                </c:pt>
                <c:pt idx="660">
                  <c:v>1.0733511596405002E-32</c:v>
                </c:pt>
                <c:pt idx="661">
                  <c:v>9.2356417519497237E-33</c:v>
                </c:pt>
                <c:pt idx="662">
                  <c:v>7.9468008027238429E-33</c:v>
                </c:pt>
                <c:pt idx="663">
                  <c:v>6.8378186047375052E-33</c:v>
                </c:pt>
                <c:pt idx="664">
                  <c:v>5.8835957301545034E-33</c:v>
                </c:pt>
                <c:pt idx="665">
                  <c:v>5.0625353957047797E-33</c:v>
                </c:pt>
                <c:pt idx="666">
                  <c:v>4.3560546659263303E-33</c:v>
                </c:pt>
                <c:pt idx="667">
                  <c:v>3.7481638683727007E-33</c:v>
                </c:pt>
                <c:pt idx="668">
                  <c:v>3.2251047017535749E-33</c:v>
                </c:pt>
                <c:pt idx="669">
                  <c:v>2.7750388463642166E-33</c:v>
                </c:pt>
                <c:pt idx="670">
                  <c:v>2.3877800291703058E-33</c:v>
                </c:pt>
                <c:pt idx="671">
                  <c:v>2.0545634794174123E-33</c:v>
                </c:pt>
                <c:pt idx="672">
                  <c:v>1.7678475568884611E-33</c:v>
                </c:pt>
                <c:pt idx="673">
                  <c:v>1.5211430630912896E-33</c:v>
                </c:pt>
                <c:pt idx="674">
                  <c:v>1.3088663722019901E-33</c:v>
                </c:pt>
                <c:pt idx="675">
                  <c:v>1.1262130576986939E-33</c:v>
                </c:pt>
                <c:pt idx="676">
                  <c:v>9.6904915449634837E-34</c:v>
                </c:pt>
                <c:pt idx="677">
                  <c:v>8.3381759553468281E-34</c:v>
                </c:pt>
                <c:pt idx="678">
                  <c:v>7.174577052126819E-34</c:v>
                </c:pt>
                <c:pt idx="679">
                  <c:v>6.1733592757654476E-34</c:v>
                </c:pt>
                <c:pt idx="680">
                  <c:v>5.3118622144258548E-34</c:v>
                </c:pt>
                <c:pt idx="681">
                  <c:v>4.5705877342683258E-34</c:v>
                </c:pt>
                <c:pt idx="682">
                  <c:v>3.9327586811101122E-34</c:v>
                </c:pt>
                <c:pt idx="683">
                  <c:v>3.3839391656099328E-34</c:v>
                </c:pt>
                <c:pt idx="684">
                  <c:v>2.9117078379486344E-34</c:v>
                </c:pt>
                <c:pt idx="685">
                  <c:v>2.5053767572808595E-34</c:v>
                </c:pt>
                <c:pt idx="686">
                  <c:v>2.1557494931721534E-34</c:v>
                </c:pt>
                <c:pt idx="687">
                  <c:v>1.8549129841676042E-34</c:v>
                </c:pt>
                <c:pt idx="688">
                  <c:v>1.5960584426582079E-34</c:v>
                </c:pt>
                <c:pt idx="689">
                  <c:v>1.3733272526116343E-34</c:v>
                </c:pt>
                <c:pt idx="690">
                  <c:v>1.1816783723938532E-34</c:v>
                </c:pt>
                <c:pt idx="691">
                  <c:v>1.0167742416295489E-34</c:v>
                </c:pt>
                <c:pt idx="692">
                  <c:v>8.7488260984840012E-35</c:v>
                </c:pt>
                <c:pt idx="693">
                  <c:v>7.5279206501970078E-35</c:v>
                </c:pt>
                <c:pt idx="694">
                  <c:v>6.4773935014529805E-35</c:v>
                </c:pt>
                <c:pt idx="695">
                  <c:v>5.5734682287820474E-35</c:v>
                </c:pt>
                <c:pt idx="696">
                  <c:v>4.795686426997967E-35</c:v>
                </c:pt>
                <c:pt idx="697">
                  <c:v>4.1264446771805395E-35</c:v>
                </c:pt>
                <c:pt idx="698">
                  <c:v>3.5505961311341646E-35</c:v>
                </c:pt>
                <c:pt idx="699">
                  <c:v>3.0551076950433393E-35</c:v>
                </c:pt>
                <c:pt idx="700">
                  <c:v>2.6287650534141647E-35</c:v>
                </c:pt>
                <c:pt idx="701">
                  <c:v>2.2619188571529364E-35</c:v>
                </c:pt>
                <c:pt idx="702">
                  <c:v>1.9462663312946797E-35</c:v>
                </c:pt>
                <c:pt idx="703">
                  <c:v>1.6746633595420505E-35</c:v>
                </c:pt>
                <c:pt idx="704">
                  <c:v>1.4409627925521791E-35</c:v>
                </c:pt>
                <c:pt idx="705">
                  <c:v>1.2398753204271306E-35</c:v>
                </c:pt>
                <c:pt idx="706">
                  <c:v>1.0668497605559182E-35</c:v>
                </c:pt>
                <c:pt idx="707">
                  <c:v>9.1797005138075242E-36</c:v>
                </c:pt>
                <c:pt idx="708">
                  <c:v>7.898666207628711E-36</c:v>
                </c:pt>
                <c:pt idx="709">
                  <c:v>6.7964012296146549E-36</c:v>
                </c:pt>
                <c:pt idx="710">
                  <c:v>5.8479581817617765E-36</c:v>
                </c:pt>
                <c:pt idx="711">
                  <c:v>5.0318710947519371E-36</c:v>
                </c:pt>
                <c:pt idx="712">
                  <c:v>4.3296695918868805E-36</c:v>
                </c:pt>
                <c:pt idx="713">
                  <c:v>3.7254608518213765E-36</c:v>
                </c:pt>
                <c:pt idx="714">
                  <c:v>3.2055699087202453E-36</c:v>
                </c:pt>
                <c:pt idx="715">
                  <c:v>2.758230148806677E-36</c:v>
                </c:pt>
                <c:pt idx="716">
                  <c:v>2.3733169983565778E-36</c:v>
                </c:pt>
                <c:pt idx="717">
                  <c:v>2.0421187757392854E-36</c:v>
                </c:pt>
                <c:pt idx="718">
                  <c:v>1.7571395212332104E-36</c:v>
                </c:pt>
                <c:pt idx="719">
                  <c:v>1.511929342093203E-36</c:v>
                </c:pt>
                <c:pt idx="720">
                  <c:v>1.3009384330949749E-36</c:v>
                </c:pt>
                <c:pt idx="721">
                  <c:v>1.1193914686254412E-36</c:v>
                </c:pt>
                <c:pt idx="722">
                  <c:v>9.6317952345400856E-37</c:v>
                </c:pt>
                <c:pt idx="723">
                  <c:v>8.2876707604380793E-37</c:v>
                </c:pt>
                <c:pt idx="724">
                  <c:v>7.1311198962277325E-37</c:v>
                </c:pt>
                <c:pt idx="725">
                  <c:v>6.1359665995813555E-37</c:v>
                </c:pt>
                <c:pt idx="726">
                  <c:v>5.2796877151223273E-37</c:v>
                </c:pt>
                <c:pt idx="727">
                  <c:v>4.5429032112260002E-37</c:v>
                </c:pt>
                <c:pt idx="728">
                  <c:v>3.9089375546692422E-37</c:v>
                </c:pt>
                <c:pt idx="729">
                  <c:v>3.3634422957868773E-37</c:v>
                </c:pt>
                <c:pt idx="730">
                  <c:v>2.8940713221614342E-37</c:v>
                </c:pt>
                <c:pt idx="731">
                  <c:v>2.4902014309116451E-37</c:v>
                </c:pt>
                <c:pt idx="732">
                  <c:v>2.1426918953341894E-37</c:v>
                </c:pt>
                <c:pt idx="733">
                  <c:v>1.8436775842065278E-37</c:v>
                </c:pt>
                <c:pt idx="734">
                  <c:v>1.5863909514510312E-37</c:v>
                </c:pt>
                <c:pt idx="735">
                  <c:v>1.365008867279148E-37</c:v>
                </c:pt>
                <c:pt idx="736">
                  <c:v>1.174520824167861E-37</c:v>
                </c:pt>
                <c:pt idx="737">
                  <c:v>1.0106155347940608E-37</c:v>
                </c:pt>
                <c:pt idx="738">
                  <c:v>8.6958335531487922E-38</c:v>
                </c:pt>
                <c:pt idx="739">
                  <c:v>7.482323255547162E-38</c:v>
                </c:pt>
                <c:pt idx="740">
                  <c:v>6.4381592584910351E-38</c:v>
                </c:pt>
                <c:pt idx="741">
                  <c:v>5.5397091547687623E-38</c:v>
                </c:pt>
                <c:pt idx="742">
                  <c:v>4.7666384578721236E-38</c:v>
                </c:pt>
                <c:pt idx="743">
                  <c:v>4.1014503746115786E-38</c:v>
                </c:pt>
                <c:pt idx="744">
                  <c:v>3.5290898028190138E-38</c:v>
                </c:pt>
                <c:pt idx="745">
                  <c:v>3.0366025914773205E-38</c:v>
                </c:pt>
                <c:pt idx="746">
                  <c:v>2.6128423513624222E-38</c:v>
                </c:pt>
                <c:pt idx="747">
                  <c:v>2.2482181804869541E-38</c:v>
                </c:pt>
                <c:pt idx="748">
                  <c:v>1.9344775946533833E-38</c:v>
                </c:pt>
                <c:pt idx="749">
                  <c:v>1.6645197502163229E-38</c:v>
                </c:pt>
                <c:pt idx="750">
                  <c:v>1.4322347317528104E-38</c:v>
                </c:pt>
                <c:pt idx="751">
                  <c:v>1.2323652672624973E-38</c:v>
                </c:pt>
                <c:pt idx="752">
                  <c:v>1.0603877411186004E-38</c:v>
                </c:pt>
                <c:pt idx="753">
                  <c:v>9.1240981175356524E-39</c:v>
                </c:pt>
                <c:pt idx="754">
                  <c:v>7.8508231687588466E-39</c:v>
                </c:pt>
                <c:pt idx="755">
                  <c:v>6.755234723820347E-39</c:v>
                </c:pt>
                <c:pt idx="756">
                  <c:v>5.812536493688776E-39</c:v>
                </c:pt>
                <c:pt idx="757">
                  <c:v>5.0013925306442575E-39</c:v>
                </c:pt>
                <c:pt idx="758">
                  <c:v>4.3034443349722059E-39</c:v>
                </c:pt>
                <c:pt idx="759">
                  <c:v>3.7028953497914625E-39</c:v>
                </c:pt>
                <c:pt idx="760">
                  <c:v>3.1861534399505119E-39</c:v>
                </c:pt>
                <c:pt idx="761">
                  <c:v>2.7415232632702377E-39</c:v>
                </c:pt>
                <c:pt idx="762">
                  <c:v>2.358941571617666E-39</c:v>
                </c:pt>
                <c:pt idx="763">
                  <c:v>2.0297494509195815E-39</c:v>
                </c:pt>
                <c:pt idx="764">
                  <c:v>1.7464963452583926E-39</c:v>
                </c:pt>
                <c:pt idx="765">
                  <c:v>1.5027714295569839E-39</c:v>
                </c:pt>
                <c:pt idx="766">
                  <c:v>1.2930585143358112E-39</c:v>
                </c:pt>
                <c:pt idx="767">
                  <c:v>1.1126111986233592E-39</c:v>
                </c:pt>
                <c:pt idx="768">
                  <c:v>9.5734544537450138E-40</c:v>
                </c:pt>
                <c:pt idx="769">
                  <c:v>8.2374714807230631E-40</c:v>
                </c:pt>
                <c:pt idx="770">
                  <c:v>7.0879259648205078E-40</c:v>
                </c:pt>
                <c:pt idx="771">
                  <c:v>6.0988004147077072E-40</c:v>
                </c:pt>
                <c:pt idx="772">
                  <c:v>5.2477081000917044E-40</c:v>
                </c:pt>
                <c:pt idx="773">
                  <c:v>4.5153863762055759E-40</c:v>
                </c:pt>
                <c:pt idx="774">
                  <c:v>3.8852607152571271E-40</c:v>
                </c:pt>
                <c:pt idx="775">
                  <c:v>3.3430695776261237E-40</c:v>
                </c:pt>
                <c:pt idx="776">
                  <c:v>2.8765416325760447E-40</c:v>
                </c:pt>
                <c:pt idx="777">
                  <c:v>2.4751180230651616E-40</c:v>
                </c:pt>
                <c:pt idx="778">
                  <c:v>2.1297133887180207E-40</c:v>
                </c:pt>
                <c:pt idx="779">
                  <c:v>1.8325102382260753E-40</c:v>
                </c:pt>
                <c:pt idx="780">
                  <c:v>1.5767820172388508E-40</c:v>
                </c:pt>
                <c:pt idx="781">
                  <c:v>1.3567408672677188E-40</c:v>
                </c:pt>
                <c:pt idx="782">
                  <c:v>1.1674066299524049E-40</c:v>
                </c:pt>
                <c:pt idx="783">
                  <c:v>1.0044941318834095E-40</c:v>
                </c:pt>
                <c:pt idx="784">
                  <c:v>8.6431619891463321E-41</c:v>
                </c:pt>
                <c:pt idx="785">
                  <c:v>7.4370020490368391E-41</c:v>
                </c:pt>
                <c:pt idx="786">
                  <c:v>6.3991626614001376E-41</c:v>
                </c:pt>
                <c:pt idx="787">
                  <c:v>5.5061545629614295E-41</c:v>
                </c:pt>
                <c:pt idx="788">
                  <c:v>4.7377664353022464E-41</c:v>
                </c:pt>
                <c:pt idx="789">
                  <c:v>4.0766074651206255E-41</c:v>
                </c:pt>
                <c:pt idx="790">
                  <c:v>3.5077137405607487E-41</c:v>
                </c:pt>
                <c:pt idx="791">
                  <c:v>3.0182095752392025E-41</c:v>
                </c:pt>
                <c:pt idx="792">
                  <c:v>2.5970160947652849E-41</c:v>
                </c:pt>
                <c:pt idx="793">
                  <c:v>2.2346004902377957E-41</c:v>
                </c:pt>
                <c:pt idx="794">
                  <c:v>1.9227602636102639E-41</c:v>
                </c:pt>
                <c:pt idx="795">
                  <c:v>1.6544375817823225E-41</c:v>
                </c:pt>
                <c:pt idx="796">
                  <c:v>1.4235595377212101E-41</c:v>
                </c:pt>
                <c:pt idx="797">
                  <c:v>1.2249007032673041E-41</c:v>
                </c:pt>
                <c:pt idx="798">
                  <c:v>1.0539648628019459E-41</c:v>
                </c:pt>
                <c:pt idx="799">
                  <c:v>9.0688325107338196E-42</c:v>
                </c:pt>
                <c:pt idx="800">
                  <c:v>7.8032699201280072E-42</c:v>
                </c:pt>
                <c:pt idx="801">
                  <c:v>6.714317567813086E-42</c:v>
                </c:pt>
                <c:pt idx="802">
                  <c:v>5.7773293584471971E-42</c:v>
                </c:pt>
                <c:pt idx="803">
                  <c:v>4.971098578354443E-42</c:v>
                </c:pt>
                <c:pt idx="804">
                  <c:v>4.2773779271534372E-42</c:v>
                </c:pt>
                <c:pt idx="805">
                  <c:v>3.6804665293432684E-42</c:v>
                </c:pt>
                <c:pt idx="806">
                  <c:v>3.1668545787420599E-42</c:v>
                </c:pt>
                <c:pt idx="807">
                  <c:v>2.7249175730689474E-42</c:v>
                </c:pt>
                <c:pt idx="808">
                  <c:v>2.3446532183266193E-42</c:v>
                </c:pt>
                <c:pt idx="809">
                  <c:v>2.0174550483807523E-42</c:v>
                </c:pt>
                <c:pt idx="810">
                  <c:v>1.7359176361022092E-42</c:v>
                </c:pt>
                <c:pt idx="811">
                  <c:v>1.4936689874450004E-42</c:v>
                </c:pt>
                <c:pt idx="812">
                  <c:v>1.2852263250602813E-42</c:v>
                </c:pt>
                <c:pt idx="813">
                  <c:v>1.1058719974185563E-42</c:v>
                </c:pt>
                <c:pt idx="814">
                  <c:v>9.5154670490985107E-43</c:v>
                </c:pt>
                <c:pt idx="815">
                  <c:v>8.187576263241786E-43</c:v>
                </c:pt>
                <c:pt idx="816">
                  <c:v>7.0449936635271416E-43</c:v>
                </c:pt>
                <c:pt idx="817">
                  <c:v>6.0618593492631876E-43</c:v>
                </c:pt>
                <c:pt idx="818">
                  <c:v>5.2159221888997723E-43</c:v>
                </c:pt>
                <c:pt idx="819">
                  <c:v>4.4880362135033435E-43</c:v>
                </c:pt>
                <c:pt idx="820">
                  <c:v>3.8617272889122992E-43</c:v>
                </c:pt>
                <c:pt idx="821">
                  <c:v>3.3228202591282029E-43</c:v>
                </c:pt>
                <c:pt idx="822">
                  <c:v>2.8591181221351041E-43</c:v>
                </c:pt>
                <c:pt idx="823">
                  <c:v>2.4601259769814005E-43</c:v>
                </c:pt>
                <c:pt idx="824">
                  <c:v>2.116813494259928E-43</c:v>
                </c:pt>
                <c:pt idx="825">
                  <c:v>1.821410534016243E-43</c:v>
                </c:pt>
                <c:pt idx="826">
                  <c:v>1.5672312853358871E-43</c:v>
                </c:pt>
                <c:pt idx="827">
                  <c:v>1.3485229473882417E-43</c:v>
                </c:pt>
                <c:pt idx="828">
                  <c:v>1.1603355271477555E-43</c:v>
                </c:pt>
                <c:pt idx="829">
                  <c:v>9.9840980694386008E-44</c:v>
                </c:pt>
                <c:pt idx="830">
                  <c:v>8.5908094622594621E-44</c:v>
                </c:pt>
                <c:pt idx="831">
                  <c:v>7.3919553577658885E-44</c:v>
                </c:pt>
                <c:pt idx="832">
                  <c:v>6.360402270734651E-44</c:v>
                </c:pt>
                <c:pt idx="833">
                  <c:v>5.47280321479016E-44</c:v>
                </c:pt>
                <c:pt idx="834">
                  <c:v>4.7090692935618359E-44</c:v>
                </c:pt>
                <c:pt idx="835">
                  <c:v>4.0519150317041355E-44</c:v>
                </c:pt>
                <c:pt idx="836">
                  <c:v>3.4864671553243802E-44</c:v>
                </c:pt>
                <c:pt idx="837">
                  <c:v>2.9999279674044388E-44</c:v>
                </c:pt>
                <c:pt idx="838">
                  <c:v>2.5812856994426516E-44</c:v>
                </c:pt>
                <c:pt idx="839">
                  <c:v>2.2210652837481464E-44</c:v>
                </c:pt>
                <c:pt idx="840">
                  <c:v>1.911113905654221E-44</c:v>
                </c:pt>
                <c:pt idx="841">
                  <c:v>1.644416482086208E-44</c:v>
                </c:pt>
                <c:pt idx="842">
                  <c:v>1.4149368902378934E-44</c:v>
                </c:pt>
                <c:pt idx="843">
                  <c:v>1.2174813529089435E-44</c:v>
                </c:pt>
                <c:pt idx="844">
                  <c:v>1.0475808885241362E-44</c:v>
                </c:pt>
                <c:pt idx="845">
                  <c:v>9.0139016534333436E-45</c:v>
                </c:pt>
                <c:pt idx="846">
                  <c:v>7.7560047064467186E-45</c:v>
                </c:pt>
                <c:pt idx="847">
                  <c:v>6.6736482512554056E-45</c:v>
                </c:pt>
                <c:pt idx="848">
                  <c:v>5.7423354764683317E-45</c:v>
                </c:pt>
                <c:pt idx="849">
                  <c:v>4.9409881196696032E-45</c:v>
                </c:pt>
                <c:pt idx="850">
                  <c:v>4.2514694062651552E-45</c:v>
                </c:pt>
                <c:pt idx="851">
                  <c:v>3.6581735625823049E-45</c:v>
                </c:pt>
                <c:pt idx="852">
                  <c:v>3.1476726127337193E-45</c:v>
                </c:pt>
                <c:pt idx="853">
                  <c:v>2.7084124652521862E-45</c:v>
                </c:pt>
                <c:pt idx="854">
                  <c:v>2.3304514110705517E-45</c:v>
                </c:pt>
                <c:pt idx="855">
                  <c:v>2.0052351143107868E-45</c:v>
                </c:pt>
                <c:pt idx="856">
                  <c:v>1.7254030032824669E-45</c:v>
                </c:pt>
                <c:pt idx="857">
                  <c:v>1.4846216797671516E-45</c:v>
                </c:pt>
                <c:pt idx="858">
                  <c:v>1.277441576165962E-45</c:v>
                </c:pt>
                <c:pt idx="859">
                  <c:v>1.0991736162530766E-45</c:v>
                </c:pt>
                <c:pt idx="860">
                  <c:v>9.4578308801646657E-46</c:v>
                </c:pt>
                <c:pt idx="861">
                  <c:v>8.1379832662578225E-46</c:v>
                </c:pt>
                <c:pt idx="862">
                  <c:v>7.0023214076269549E-46</c:v>
                </c:pt>
                <c:pt idx="863">
                  <c:v>6.0251420396761143E-46</c:v>
                </c:pt>
                <c:pt idx="864">
                  <c:v>5.1843288082623298E-46</c:v>
                </c:pt>
                <c:pt idx="865">
                  <c:v>4.4608517135678188E-46</c:v>
                </c:pt>
                <c:pt idx="866">
                  <c:v>3.8383364069669637E-46</c:v>
                </c:pt>
                <c:pt idx="867">
                  <c:v>3.3026935928485839E-46</c:v>
                </c:pt>
                <c:pt idx="868">
                  <c:v>2.8418001477005428E-46</c:v>
                </c:pt>
                <c:pt idx="869">
                  <c:v>2.4452247392727089E-46</c:v>
                </c:pt>
                <c:pt idx="870">
                  <c:v>2.1039917357979331E-46</c:v>
                </c:pt>
                <c:pt idx="871">
                  <c:v>1.8103780618638238E-46</c:v>
                </c:pt>
                <c:pt idx="872">
                  <c:v>1.5577384032047271E-46</c:v>
                </c:pt>
                <c:pt idx="873">
                  <c:v>1.3403548043001731E-46</c:v>
                </c:pt>
                <c:pt idx="874">
                  <c:v>1.1533072547447769E-46</c:v>
                </c:pt>
                <c:pt idx="875">
                  <c:v>9.9236233539030406E-47</c:v>
                </c:pt>
                <c:pt idx="876">
                  <c:v>8.5387740400473525E-47</c:v>
                </c:pt>
                <c:pt idx="877">
                  <c:v>7.3471815189670873E-47</c:v>
                </c:pt>
                <c:pt idx="878">
                  <c:v>6.3218766557678042E-47</c:v>
                </c:pt>
                <c:pt idx="879">
                  <c:v>5.4396538791872158E-47</c:v>
                </c:pt>
                <c:pt idx="880">
                  <c:v>4.6805459733796048E-47</c:v>
                </c:pt>
                <c:pt idx="881">
                  <c:v>4.0273721629129479E-47</c:v>
                </c:pt>
                <c:pt idx="882">
                  <c:v>3.465349262854182E-47</c:v>
                </c:pt>
                <c:pt idx="883">
                  <c:v>2.9817570931607959E-47</c:v>
                </c:pt>
                <c:pt idx="884">
                  <c:v>2.5656505847528593E-47</c:v>
                </c:pt>
                <c:pt idx="885">
                  <c:v>2.2076120614053359E-47</c:v>
                </c:pt>
                <c:pt idx="886">
                  <c:v>1.8995380908939208E-47</c:v>
                </c:pt>
                <c:pt idx="887">
                  <c:v>1.634456081228312E-47</c:v>
                </c:pt>
                <c:pt idx="888">
                  <c:v>1.4063664710229789E-47</c:v>
                </c:pt>
                <c:pt idx="889">
                  <c:v>1.2101069423237356E-47</c:v>
                </c:pt>
                <c:pt idx="890">
                  <c:v>1.0412355826393805E-47</c:v>
                </c:pt>
                <c:pt idx="891">
                  <c:v>8.9593035180218414E-48</c:v>
                </c:pt>
                <c:pt idx="892">
                  <c:v>7.7090257830574761E-48</c:v>
                </c:pt>
                <c:pt idx="893">
                  <c:v>6.6332252729581022E-48</c:v>
                </c:pt>
                <c:pt idx="894">
                  <c:v>5.7075535560550923E-48</c:v>
                </c:pt>
                <c:pt idx="895">
                  <c:v>4.911060043149977E-48</c:v>
                </c:pt>
                <c:pt idx="896">
                  <c:v>4.2257178159698806E-48</c:v>
                </c:pt>
                <c:pt idx="897">
                  <c:v>3.6360156266287258E-48</c:v>
                </c:pt>
                <c:pt idx="898">
                  <c:v>3.1286068338791587E-48</c:v>
                </c:pt>
                <c:pt idx="899">
                  <c:v>2.6920073305820395E-48</c:v>
                </c:pt>
                <c:pt idx="900">
                  <c:v>2.3163356256311702E-48</c:v>
                </c:pt>
                <c:pt idx="901">
                  <c:v>1.9930891976464598E-48</c:v>
                </c:pt>
                <c:pt idx="902">
                  <c:v>1.714952058682162E-48</c:v>
                </c:pt>
                <c:pt idx="903">
                  <c:v>1.4756291725684622E-48</c:v>
                </c:pt>
                <c:pt idx="904">
                  <c:v>1.2697039803015534E-48</c:v>
                </c:pt>
                <c:pt idx="905">
                  <c:v>1.0925158078757159E-48</c:v>
                </c:pt>
                <c:pt idx="906">
                  <c:v>9.4005438194724055E-49</c:v>
                </c:pt>
                <c:pt idx="907">
                  <c:v>8.0886906591903326E-49</c:v>
                </c:pt>
                <c:pt idx="908">
                  <c:v>6.9599076219980809E-49</c:v>
                </c:pt>
                <c:pt idx="909">
                  <c:v>5.9886471306340944E-49</c:v>
                </c:pt>
                <c:pt idx="910">
                  <c:v>5.1529267920018741E-49</c:v>
                </c:pt>
                <c:pt idx="911">
                  <c:v>4.4338318729624765E-49</c:v>
                </c:pt>
                <c:pt idx="912">
                  <c:v>3.8150872060149373E-49</c:v>
                </c:pt>
                <c:pt idx="913">
                  <c:v>3.2826888358700827E-49</c:v>
                </c:pt>
                <c:pt idx="914">
                  <c:v>2.8245870700298442E-49</c:v>
                </c:pt>
                <c:pt idx="915">
                  <c:v>2.4304137599033573E-49</c:v>
                </c:pt>
                <c:pt idx="916">
                  <c:v>2.0912476400542193E-49</c:v>
                </c:pt>
                <c:pt idx="917">
                  <c:v>1.7994124145372849E-49</c:v>
                </c:pt>
                <c:pt idx="918">
                  <c:v>1.5483030204433147E-49</c:v>
                </c:pt>
                <c:pt idx="919">
                  <c:v>1.3322361365003351E-49</c:v>
                </c:pt>
                <c:pt idx="920">
                  <c:v>1.1463215533152924E-49</c:v>
                </c:pt>
                <c:pt idx="921">
                  <c:v>9.8635149399796687E-50</c:v>
                </c:pt>
                <c:pt idx="922">
                  <c:v>8.4870538017741556E-50</c:v>
                </c:pt>
                <c:pt idx="923">
                  <c:v>7.3026788799447659E-50</c:v>
                </c:pt>
                <c:pt idx="924">
                  <c:v>6.2835843944388874E-50</c:v>
                </c:pt>
                <c:pt idx="925">
                  <c:v>5.406705332541552E-50</c:v>
                </c:pt>
                <c:pt idx="926">
                  <c:v>4.6521954219003774E-50</c:v>
                </c:pt>
                <c:pt idx="927">
                  <c:v>4.0029779528186456E-50</c:v>
                </c:pt>
                <c:pt idx="928">
                  <c:v>3.4443592836447462E-50</c:v>
                </c:pt>
                <c:pt idx="929">
                  <c:v>2.9636962817834502E-50</c:v>
                </c:pt>
                <c:pt idx="930">
                  <c:v>2.5501101735712503E-50</c:v>
                </c:pt>
                <c:pt idx="931">
                  <c:v>2.1942403266228997E-50</c:v>
                </c:pt>
                <c:pt idx="932">
                  <c:v>1.8880323920419225E-50</c:v>
                </c:pt>
                <c:pt idx="933">
                  <c:v>1.6245560115494879E-50</c:v>
                </c:pt>
                <c:pt idx="934">
                  <c:v>1.3978479637244374E-50</c:v>
                </c:pt>
                <c:pt idx="935">
                  <c:v>1.2027771993068232E-50</c:v>
                </c:pt>
                <c:pt idx="936">
                  <c:v>1.0349287109292185E-50</c:v>
                </c:pt>
                <c:pt idx="937">
                  <c:v>8.9050360891683906E-51</c:v>
                </c:pt>
                <c:pt idx="938">
                  <c:v>7.6623314158703412E-51</c:v>
                </c:pt>
                <c:pt idx="939">
                  <c:v>6.5930471408248298E-51</c:v>
                </c:pt>
                <c:pt idx="940">
                  <c:v>5.6729823133343325E-51</c:v>
                </c:pt>
                <c:pt idx="941">
                  <c:v>4.8813132440879089E-51</c:v>
                </c:pt>
                <c:pt idx="942">
                  <c:v>4.2001222057227637E-51</c:v>
                </c:pt>
                <c:pt idx="943">
                  <c:v>3.6139919035869504E-51</c:v>
                </c:pt>
                <c:pt idx="944">
                  <c:v>3.1096565384207625E-51</c:v>
                </c:pt>
                <c:pt idx="945">
                  <c:v>2.6757015635108067E-51</c:v>
                </c:pt>
                <c:pt idx="946">
                  <c:v>2.3023053409654256E-51</c:v>
                </c:pt>
                <c:pt idx="947">
                  <c:v>1.9810168500566838E-51</c:v>
                </c:pt>
                <c:pt idx="948">
                  <c:v>1.7045644165351565E-51</c:v>
                </c:pt>
                <c:pt idx="949">
                  <c:v>1.4666911339167572E-51</c:v>
                </c:pt>
                <c:pt idx="950">
                  <c:v>1.2620132518562721E-51</c:v>
                </c:pt>
                <c:pt idx="951">
                  <c:v>1.0858983265328963E-51</c:v>
                </c:pt>
                <c:pt idx="952">
                  <c:v>9.3436037524369707E-52</c:v>
                </c:pt>
                <c:pt idx="953">
                  <c:v>8.0396966225464982E-52</c:v>
                </c:pt>
                <c:pt idx="954">
                  <c:v>6.9177507410593303E-52</c:v>
                </c:pt>
                <c:pt idx="955">
                  <c:v>5.9523732750340027E-52</c:v>
                </c:pt>
                <c:pt idx="956">
                  <c:v>5.1217149810045671E-52</c:v>
                </c:pt>
                <c:pt idx="957">
                  <c:v>4.4069756943287062E-52</c:v>
                </c:pt>
                <c:pt idx="958">
                  <c:v>3.7919788278797761E-52</c:v>
                </c:pt>
                <c:pt idx="959">
                  <c:v>3.2628052497754424E-52</c:v>
                </c:pt>
                <c:pt idx="960">
                  <c:v>2.8074782537524525E-52</c:v>
                </c:pt>
                <c:pt idx="961">
                  <c:v>2.4156924921692417E-52</c:v>
                </c:pt>
                <c:pt idx="962">
                  <c:v>2.0785807366176621E-52</c:v>
                </c:pt>
                <c:pt idx="963">
                  <c:v>1.7885131872717394E-52</c:v>
                </c:pt>
                <c:pt idx="964">
                  <c:v>1.5389247887720164E-52</c:v>
                </c:pt>
                <c:pt idx="965">
                  <c:v>1.3241666443117846E-52</c:v>
                </c:pt>
                <c:pt idx="966">
                  <c:v>1.1393781650025085E-52</c:v>
                </c:pt>
                <c:pt idx="967">
                  <c:v>9.8037706089417025E-53</c:v>
                </c:pt>
                <c:pt idx="968">
                  <c:v>8.43564683833813E-53</c:v>
                </c:pt>
                <c:pt idx="969">
                  <c:v>7.2584457980138051E-53</c:v>
                </c:pt>
                <c:pt idx="970">
                  <c:v>6.2455240733007605E-53</c:v>
                </c:pt>
                <c:pt idx="971">
                  <c:v>5.3739563586536728E-53</c:v>
                </c:pt>
                <c:pt idx="972">
                  <c:v>4.6240165926462398E-53</c:v>
                </c:pt>
                <c:pt idx="973">
                  <c:v>3.9787315009801122E-53</c:v>
                </c:pt>
                <c:pt idx="974">
                  <c:v>3.423496442912213E-53</c:v>
                </c:pt>
                <c:pt idx="975">
                  <c:v>2.9457448666102286E-53</c:v>
                </c:pt>
                <c:pt idx="976">
                  <c:v>2.5346638922688736E-53</c:v>
                </c:pt>
                <c:pt idx="977">
                  <c:v>2.18094958582225E-53</c:v>
                </c:pt>
                <c:pt idx="978">
                  <c:v>1.8765963843989122E-53</c:v>
                </c:pt>
                <c:pt idx="979">
                  <c:v>1.6147159076175396E-53</c:v>
                </c:pt>
                <c:pt idx="980">
                  <c:v>1.3893810539064177E-53</c:v>
                </c:pt>
                <c:pt idx="981">
                  <c:v>1.1954918533021207E-53</c:v>
                </c:pt>
                <c:pt idx="982">
                  <c:v>1.0286600405938769E-53</c:v>
                </c:pt>
                <c:pt idx="983">
                  <c:v>8.8510973637491318E-54</c:v>
                </c:pt>
                <c:pt idx="984">
                  <c:v>7.6159198812989447E-54</c:v>
                </c:pt>
                <c:pt idx="985">
                  <c:v>6.553112371797029E-54</c:v>
                </c:pt>
                <c:pt idx="986">
                  <c:v>5.6386204722094629E-54</c:v>
                </c:pt>
                <c:pt idx="987">
                  <c:v>4.851746624467075E-54</c:v>
                </c:pt>
                <c:pt idx="988">
                  <c:v>4.1746816307365081E-54</c:v>
                </c:pt>
                <c:pt idx="989">
                  <c:v>3.5921015805154811E-54</c:v>
                </c:pt>
                <c:pt idx="990">
                  <c:v>3.090821026863646E-54</c:v>
                </c:pt>
                <c:pt idx="991">
                  <c:v>2.6594945621586592E-54</c:v>
                </c:pt>
                <c:pt idx="992">
                  <c:v>2.2883600391862812E-54</c:v>
                </c:pt>
                <c:pt idx="993">
                  <c:v>1.9690176259259589E-54</c:v>
                </c:pt>
                <c:pt idx="994">
                  <c:v>1.6942396934119389E-54</c:v>
                </c:pt>
                <c:pt idx="995">
                  <c:v>1.4578072338904088E-54</c:v>
                </c:pt>
                <c:pt idx="996">
                  <c:v>1.2543691069493091E-54</c:v>
                </c:pt>
                <c:pt idx="997">
                  <c:v>1.0793209279595956E-54</c:v>
                </c:pt>
                <c:pt idx="998">
                  <c:v>9.2870085772818646E-55</c:v>
                </c:pt>
                <c:pt idx="999">
                  <c:v>7.9909993478543576E-55</c:v>
                </c:pt>
                <c:pt idx="1000">
                  <c:v>6.8758492087124007E-55</c:v>
                </c:pt>
                <c:pt idx="1001">
                  <c:v>5.9163191339322603E-55</c:v>
                </c:pt>
                <c:pt idx="1002">
                  <c:v>5.09069222317744E-55</c:v>
                </c:pt>
                <c:pt idx="1003">
                  <c:v>4.3802821863490059E-55</c:v>
                </c:pt>
                <c:pt idx="1004">
                  <c:v>3.7690104195831014E-55</c:v>
                </c:pt>
                <c:pt idx="1005">
                  <c:v>3.2430421006200774E-55</c:v>
                </c:pt>
                <c:pt idx="1006">
                  <c:v>2.7904730673463156E-55</c:v>
                </c:pt>
                <c:pt idx="1007">
                  <c:v>2.4010603926777004E-55</c:v>
                </c:pt>
                <c:pt idx="1008">
                  <c:v>2.0659905579264667E-55</c:v>
                </c:pt>
                <c:pt idx="1009">
                  <c:v>1.7776799777540032E-55</c:v>
                </c:pt>
                <c:pt idx="1010">
                  <c:v>1.5296033620207615E-55</c:v>
                </c:pt>
                <c:pt idx="1011">
                  <c:v>1.3161460298727543E-55</c:v>
                </c:pt>
                <c:pt idx="1012">
                  <c:v>1.1324768335114976E-55</c:v>
                </c:pt>
                <c:pt idx="1013">
                  <c:v>9.7443881555014177E-56</c:v>
                </c:pt>
                <c:pt idx="1014">
                  <c:v>8.3845512522011614E-56</c:v>
                </c:pt>
                <c:pt idx="1015">
                  <c:v>7.2144806404389978E-56</c:v>
                </c:pt>
                <c:pt idx="1016">
                  <c:v>6.2076942874676773E-56</c:v>
                </c:pt>
                <c:pt idx="1017">
                  <c:v>5.3414057486907274E-56</c:v>
                </c:pt>
                <c:pt idx="1018">
                  <c:v>4.5960084454778974E-56</c:v>
                </c:pt>
                <c:pt idx="1019">
                  <c:v>3.9546319124102973E-56</c:v>
                </c:pt>
                <c:pt idx="1020">
                  <c:v>3.4027599705656653E-56</c:v>
                </c:pt>
                <c:pt idx="1021">
                  <c:v>2.9279021850169966E-56</c:v>
                </c:pt>
                <c:pt idx="1022">
                  <c:v>2.5193111706913062E-56</c:v>
                </c:pt>
                <c:pt idx="1023">
                  <c:v>2.1677393484144536E-56</c:v>
                </c:pt>
                <c:pt idx="1024">
                  <c:v>1.8652296458380226E-56</c:v>
                </c:pt>
                <c:pt idx="1025">
                  <c:v>1.6049354062137298E-56</c:v>
                </c:pt>
                <c:pt idx="1026">
                  <c:v>1.3809654290376393E-56</c:v>
                </c:pt>
                <c:pt idx="1027">
                  <c:v>1.1882506353923298E-56</c:v>
                </c:pt>
                <c:pt idx="1028">
                  <c:v>1.0224293402436736E-56</c:v>
                </c:pt>
                <c:pt idx="1029">
                  <c:v>8.7974853507733442E-57</c:v>
                </c:pt>
                <c:pt idx="1030">
                  <c:v>7.5697894661968539E-57</c:v>
                </c:pt>
                <c:pt idx="1031">
                  <c:v>6.5134194917991783E-57</c:v>
                </c:pt>
                <c:pt idx="1032">
                  <c:v>5.6044667643133389E-57</c:v>
                </c:pt>
                <c:pt idx="1033">
                  <c:v>4.8223590929219487E-57</c:v>
                </c:pt>
                <c:pt idx="1034">
                  <c:v>4.1493951519464895E-57</c:v>
                </c:pt>
                <c:pt idx="1035">
                  <c:v>3.5703438493968866E-57</c:v>
                </c:pt>
                <c:pt idx="1036">
                  <c:v>3.0720996039498367E-57</c:v>
                </c:pt>
                <c:pt idx="1037">
                  <c:v>2.6433857282914086E-57</c:v>
                </c:pt>
                <c:pt idx="1038">
                  <c:v>2.274499205543597E-57</c:v>
                </c:pt>
                <c:pt idx="1039">
                  <c:v>1.9570910823379233E-57</c:v>
                </c:pt>
                <c:pt idx="1040">
                  <c:v>1.6839775082054681E-57</c:v>
                </c:pt>
                <c:pt idx="1041">
                  <c:v>1.4489771445661597E-57</c:v>
                </c:pt>
                <c:pt idx="1042">
                  <c:v>1.2467712634193504E-57</c:v>
                </c:pt>
                <c:pt idx="1043">
                  <c:v>1.0727833693703292E-57</c:v>
                </c:pt>
                <c:pt idx="1044">
                  <c:v>9.2307562049612612E-58</c:v>
                </c:pt>
                <c:pt idx="1045">
                  <c:v>7.9425970375960477E-58</c:v>
                </c:pt>
                <c:pt idx="1046">
                  <c:v>6.8342014782844412E-58</c:v>
                </c:pt>
                <c:pt idx="1047">
                  <c:v>5.8804833764954077E-58</c:v>
                </c:pt>
                <c:pt idx="1048">
                  <c:v>5.0598573734058718E-58</c:v>
                </c:pt>
                <c:pt idx="1049">
                  <c:v>4.3537503637103853E-58</c:v>
                </c:pt>
                <c:pt idx="1050">
                  <c:v>3.7461811333131123E-58</c:v>
                </c:pt>
                <c:pt idx="1051">
                  <c:v>3.2233986589049782E-58</c:v>
                </c:pt>
                <c:pt idx="1052">
                  <c:v>2.7735708831145754E-58</c:v>
                </c:pt>
                <c:pt idx="1053">
                  <c:v>2.3865169213274581E-58</c:v>
                </c:pt>
                <c:pt idx="1054">
                  <c:v>2.0534766392509074E-58</c:v>
                </c:pt>
                <c:pt idx="1055">
                  <c:v>1.7669123861077419E-58</c:v>
                </c:pt>
                <c:pt idx="1056">
                  <c:v>1.5203383961162701E-58</c:v>
                </c:pt>
                <c:pt idx="1057">
                  <c:v>1.3081739971256551E-58</c:v>
                </c:pt>
                <c:pt idx="1058">
                  <c:v>1.1256173040997363E-58</c:v>
                </c:pt>
                <c:pt idx="1059">
                  <c:v>9.6853653877287463E-59</c:v>
                </c:pt>
                <c:pt idx="1060">
                  <c:v>8.3337651573187107E-59</c:v>
                </c:pt>
                <c:pt idx="1061">
                  <c:v>7.1707817843747883E-59</c:v>
                </c:pt>
                <c:pt idx="1062">
                  <c:v>6.1700936405634283E-59</c:v>
                </c:pt>
                <c:pt idx="1063">
                  <c:v>5.3090523011418845E-59</c:v>
                </c:pt>
                <c:pt idx="1064">
                  <c:v>4.568169946556288E-59</c:v>
                </c:pt>
                <c:pt idx="1065">
                  <c:v>3.9306782975431794E-59</c:v>
                </c:pt>
                <c:pt idx="1066">
                  <c:v>3.3821491011787105E-59</c:v>
                </c:pt>
                <c:pt idx="1067">
                  <c:v>2.9101675783932047E-59</c:v>
                </c:pt>
                <c:pt idx="1068">
                  <c:v>2.5040514421376095E-59</c:v>
                </c:pt>
                <c:pt idx="1069">
                  <c:v>2.1546091267821274E-59</c:v>
                </c:pt>
                <c:pt idx="1070">
                  <c:v>1.8539317567892538E-59</c:v>
                </c:pt>
                <c:pt idx="1071">
                  <c:v>1.5952141463193761E-59</c:v>
                </c:pt>
                <c:pt idx="1072">
                  <c:v>1.3726007784798556E-59</c:v>
                </c:pt>
                <c:pt idx="1073">
                  <c:v>1.1810532782890114E-59</c:v>
                </c:pt>
                <c:pt idx="1074">
                  <c:v>1.0162363798904783E-59</c:v>
                </c:pt>
                <c:pt idx="1075">
                  <c:v>8.7441980713099325E-60</c:v>
                </c:pt>
                <c:pt idx="1076">
                  <c:v>7.5239384677943419E-60</c:v>
                </c:pt>
                <c:pt idx="1077">
                  <c:v>6.4739670356843835E-60</c:v>
                </c:pt>
                <c:pt idx="1078">
                  <c:v>5.5705199289614496E-60</c:v>
                </c:pt>
                <c:pt idx="1079">
                  <c:v>4.7931495646975138E-60</c:v>
                </c:pt>
                <c:pt idx="1080">
                  <c:v>4.1242618359760946E-60</c:v>
                </c:pt>
              </c:numCache>
            </c:numRef>
          </c:val>
        </c:ser>
        <c:ser>
          <c:idx val="3"/>
          <c:order val="3"/>
          <c:tx>
            <c:strRef>
              <c:f>texts!$A$44</c:f>
              <c:strCache>
                <c:ptCount val="1"/>
                <c:pt idx="0">
                  <c:v>65+ alt</c:v>
                </c:pt>
              </c:strCache>
            </c:strRef>
          </c:tx>
          <c:spPr>
            <a:solidFill>
              <a:schemeClr val="accent4"/>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scenario!$S$65:$S$1145</c:f>
              <c:numCache>
                <c:formatCode>0</c:formatCode>
                <c:ptCount val="1081"/>
                <c:pt idx="0">
                  <c:v>216.87445011093709</c:v>
                </c:pt>
                <c:pt idx="1">
                  <c:v>230.56573110866063</c:v>
                </c:pt>
                <c:pt idx="2">
                  <c:v>268.81649613201444</c:v>
                </c:pt>
                <c:pt idx="3">
                  <c:v>313.41238851549269</c:v>
                </c:pt>
                <c:pt idx="4">
                  <c:v>352.0326319999653</c:v>
                </c:pt>
                <c:pt idx="5">
                  <c:v>401.51470289511587</c:v>
                </c:pt>
                <c:pt idx="6">
                  <c:v>463.65977769321222</c:v>
                </c:pt>
                <c:pt idx="7">
                  <c:v>528.08782129444899</c:v>
                </c:pt>
                <c:pt idx="8">
                  <c:v>602.75257813299027</c:v>
                </c:pt>
                <c:pt idx="9">
                  <c:v>691.57791067459368</c:v>
                </c:pt>
                <c:pt idx="10">
                  <c:v>790.31514608340478</c:v>
                </c:pt>
                <c:pt idx="11">
                  <c:v>902.38737125958494</c:v>
                </c:pt>
                <c:pt idx="12">
                  <c:v>1032.318047667306</c:v>
                </c:pt>
                <c:pt idx="13">
                  <c:v>1179.4634343159694</c:v>
                </c:pt>
                <c:pt idx="14">
                  <c:v>1348.489065353765</c:v>
                </c:pt>
                <c:pt idx="15">
                  <c:v>1541.9692734065852</c:v>
                </c:pt>
                <c:pt idx="16">
                  <c:v>1761.9290369243483</c:v>
                </c:pt>
                <c:pt idx="17">
                  <c:v>2014.0671506234573</c:v>
                </c:pt>
                <c:pt idx="18">
                  <c:v>2302.7911829549157</c:v>
                </c:pt>
                <c:pt idx="19">
                  <c:v>2631.6366526517604</c:v>
                </c:pt>
                <c:pt idx="20">
                  <c:v>3007.7281149821265</c:v>
                </c:pt>
                <c:pt idx="21">
                  <c:v>3438.0146338365103</c:v>
                </c:pt>
                <c:pt idx="22">
                  <c:v>3928.879507525563</c:v>
                </c:pt>
                <c:pt idx="23">
                  <c:v>4489.5891533276899</c:v>
                </c:pt>
                <c:pt idx="24">
                  <c:v>5130.5043040423307</c:v>
                </c:pt>
                <c:pt idx="25">
                  <c:v>5862.0702301924375</c:v>
                </c:pt>
                <c:pt idx="26">
                  <c:v>6697.2830403927155</c:v>
                </c:pt>
                <c:pt idx="27">
                  <c:v>7650.9781481802083</c:v>
                </c:pt>
                <c:pt idx="28">
                  <c:v>8739.2939652454497</c:v>
                </c:pt>
                <c:pt idx="29">
                  <c:v>9981.048971804983</c:v>
                </c:pt>
                <c:pt idx="30">
                  <c:v>11397.62858297745</c:v>
                </c:pt>
                <c:pt idx="31">
                  <c:v>13012.865756482073</c:v>
                </c:pt>
                <c:pt idx="32">
                  <c:v>14854.039032717485</c:v>
                </c:pt>
                <c:pt idx="33">
                  <c:v>16951.92801494275</c:v>
                </c:pt>
                <c:pt idx="34">
                  <c:v>19340.971076783841</c:v>
                </c:pt>
                <c:pt idx="35">
                  <c:v>22060.128916188634</c:v>
                </c:pt>
                <c:pt idx="36">
                  <c:v>25153.090719909633</c:v>
                </c:pt>
                <c:pt idx="37">
                  <c:v>28668.510222552584</c:v>
                </c:pt>
                <c:pt idx="38">
                  <c:v>32660.767831839734</c:v>
                </c:pt>
                <c:pt idx="39">
                  <c:v>37190.236400025031</c:v>
                </c:pt>
                <c:pt idx="40">
                  <c:v>42323.451095608427</c:v>
                </c:pt>
                <c:pt idx="41">
                  <c:v>48133.567822444253</c:v>
                </c:pt>
                <c:pt idx="42">
                  <c:v>54700.419750443099</c:v>
                </c:pt>
                <c:pt idx="43">
                  <c:v>62110.292072302065</c:v>
                </c:pt>
                <c:pt idx="44">
                  <c:v>70455.661764144374</c:v>
                </c:pt>
                <c:pt idx="45">
                  <c:v>79834.424881493367</c:v>
                </c:pt>
                <c:pt idx="46">
                  <c:v>90348.568146618229</c:v>
                </c:pt>
                <c:pt idx="47">
                  <c:v>102102.35343465942</c:v>
                </c:pt>
                <c:pt idx="48">
                  <c:v>115199.64246786683</c:v>
                </c:pt>
                <c:pt idx="49">
                  <c:v>129740.22495554903</c:v>
                </c:pt>
                <c:pt idx="50">
                  <c:v>145815.09811414691</c:v>
                </c:pt>
                <c:pt idx="51">
                  <c:v>163500.39605289762</c:v>
                </c:pt>
                <c:pt idx="52">
                  <c:v>182849.85812722289</c:v>
                </c:pt>
                <c:pt idx="53">
                  <c:v>203885.84843722606</c:v>
                </c:pt>
                <c:pt idx="54">
                  <c:v>226588.88738736301</c:v>
                </c:pt>
                <c:pt idx="55">
                  <c:v>250885.92619418065</c:v>
                </c:pt>
                <c:pt idx="56">
                  <c:v>276637.8752526241</c:v>
                </c:pt>
                <c:pt idx="57">
                  <c:v>303627.09620967356</c:v>
                </c:pt>
                <c:pt idx="58">
                  <c:v>331545.9890632857</c:v>
                </c:pt>
                <c:pt idx="59">
                  <c:v>359988.22610337165</c:v>
                </c:pt>
                <c:pt idx="60">
                  <c:v>388444.47439812619</c:v>
                </c:pt>
                <c:pt idx="61">
                  <c:v>416304.71214580251</c:v>
                </c:pt>
                <c:pt idx="62">
                  <c:v>442869.25808229164</c:v>
                </c:pt>
                <c:pt idx="63">
                  <c:v>467370.22021438036</c:v>
                </c:pt>
                <c:pt idx="64">
                  <c:v>489004.23407029989</c:v>
                </c:pt>
                <c:pt idx="65">
                  <c:v>506976.00094025268</c:v>
                </c:pt>
                <c:pt idx="66">
                  <c:v>520550.3064422594</c:v>
                </c:pt>
                <c:pt idx="67">
                  <c:v>529108.20371173462</c:v>
                </c:pt>
                <c:pt idx="68">
                  <c:v>532201.25993765669</c:v>
                </c:pt>
                <c:pt idx="69">
                  <c:v>529596.69105390692</c:v>
                </c:pt>
                <c:pt idx="70">
                  <c:v>521306.36123562825</c:v>
                </c:pt>
                <c:pt idx="71">
                  <c:v>507594.24931708502</c:v>
                </c:pt>
                <c:pt idx="72">
                  <c:v>488959.96762225468</c:v>
                </c:pt>
                <c:pt idx="73">
                  <c:v>466099.72988632577</c:v>
                </c:pt>
                <c:pt idx="74">
                  <c:v>439849.9184209471</c:v>
                </c:pt>
                <c:pt idx="75">
                  <c:v>411121.15359000157</c:v>
                </c:pt>
                <c:pt idx="76">
                  <c:v>380831.8451490312</c:v>
                </c:pt>
                <c:pt idx="77">
                  <c:v>349849.41479679837</c:v>
                </c:pt>
                <c:pt idx="78">
                  <c:v>318945.08161404426</c:v>
                </c:pt>
                <c:pt idx="79">
                  <c:v>288765.04008196527</c:v>
                </c:pt>
                <c:pt idx="80">
                  <c:v>259817.86321246027</c:v>
                </c:pt>
                <c:pt idx="81">
                  <c:v>232475.67864839014</c:v>
                </c:pt>
                <c:pt idx="82">
                  <c:v>206985.40502084716</c:v>
                </c:pt>
                <c:pt idx="83">
                  <c:v>183486.07008760117</c:v>
                </c:pt>
                <c:pt idx="84">
                  <c:v>162028.70332180656</c:v>
                </c:pt>
                <c:pt idx="85">
                  <c:v>142596.16176904563</c:v>
                </c:pt>
                <c:pt idx="86">
                  <c:v>125121.20114586508</c:v>
                </c:pt>
                <c:pt idx="87">
                  <c:v>109501.93578611886</c:v>
                </c:pt>
                <c:pt idx="88">
                  <c:v>95614.443047807494</c:v>
                </c:pt>
                <c:pt idx="89">
                  <c:v>83322.649217958169</c:v>
                </c:pt>
                <c:pt idx="90">
                  <c:v>72485.825856351948</c:v>
                </c:pt>
                <c:pt idx="91">
                  <c:v>62964.087805851406</c:v>
                </c:pt>
                <c:pt idx="92">
                  <c:v>54622.272724249939</c:v>
                </c:pt>
                <c:pt idx="93">
                  <c:v>47332.538208084596</c:v>
                </c:pt>
                <c:pt idx="94">
                  <c:v>40975.961012437991</c:v>
                </c:pt>
                <c:pt idx="95">
                  <c:v>35443.374845179416</c:v>
                </c:pt>
                <c:pt idx="96">
                  <c:v>30635.641866852471</c:v>
                </c:pt>
                <c:pt idx="97">
                  <c:v>26463.517726878737</c:v>
                </c:pt>
                <c:pt idx="98">
                  <c:v>22847.239186748193</c:v>
                </c:pt>
                <c:pt idx="99">
                  <c:v>19715.936075020807</c:v>
                </c:pt>
                <c:pt idx="100">
                  <c:v>17006.945179520542</c:v>
                </c:pt>
                <c:pt idx="101">
                  <c:v>14665.082871153194</c:v>
                </c:pt>
                <c:pt idx="102">
                  <c:v>12641.916028299185</c:v>
                </c:pt>
                <c:pt idx="103">
                  <c:v>10895.057258204624</c:v>
                </c:pt>
                <c:pt idx="104">
                  <c:v>9387.5002640652019</c:v>
                </c:pt>
                <c:pt idx="105">
                  <c:v>8087.0040053449411</c:v>
                </c:pt>
                <c:pt idx="106">
                  <c:v>6965.5294323691205</c:v>
                </c:pt>
                <c:pt idx="107">
                  <c:v>5998.7294246464107</c:v>
                </c:pt>
                <c:pt idx="108">
                  <c:v>5165.4905911471105</c:v>
                </c:pt>
                <c:pt idx="109">
                  <c:v>4447.5243927157626</c:v>
                </c:pt>
                <c:pt idx="110">
                  <c:v>3829.0043431603103</c:v>
                </c:pt>
                <c:pt idx="111">
                  <c:v>3296.2456623793587</c:v>
                </c:pt>
                <c:pt idx="112">
                  <c:v>2837.4235899288415</c:v>
                </c:pt>
                <c:pt idx="113">
                  <c:v>2442.326560152012</c:v>
                </c:pt>
                <c:pt idx="114">
                  <c:v>2102.1405502313464</c:v>
                </c:pt>
                <c:pt idx="115">
                  <c:v>1809.26110822484</c:v>
                </c:pt>
                <c:pt idx="116">
                  <c:v>1557.1298206490153</c:v>
                </c:pt>
                <c:pt idx="117">
                  <c:v>1340.0922628368035</c:v>
                </c:pt>
                <c:pt idx="118">
                  <c:v>1153.274768760594</c:v>
                </c:pt>
                <c:pt idx="119">
                  <c:v>992.47764426508024</c:v>
                </c:pt>
                <c:pt idx="120">
                  <c:v>854.08271828541001</c:v>
                </c:pt>
                <c:pt idx="121">
                  <c:v>734.97337509190697</c:v>
                </c:pt>
                <c:pt idx="122">
                  <c:v>632.46543500404084</c:v>
                </c:pt>
                <c:pt idx="123">
                  <c:v>544.24745176799115</c:v>
                </c:pt>
                <c:pt idx="124">
                  <c:v>468.32917348823116</c:v>
                </c:pt>
                <c:pt idx="125">
                  <c:v>402.99707263503035</c:v>
                </c:pt>
                <c:pt idx="126">
                  <c:v>346.77599117450654</c:v>
                </c:pt>
                <c:pt idx="127">
                  <c:v>298.39607104299552</c:v>
                </c:pt>
                <c:pt idx="128">
                  <c:v>256.76424956466019</c:v>
                </c:pt>
                <c:pt idx="129">
                  <c:v>220.93969539574456</c:v>
                </c:pt>
                <c:pt idx="130">
                  <c:v>190.11264448885237</c:v>
                </c:pt>
                <c:pt idx="131">
                  <c:v>163.58616867026552</c:v>
                </c:pt>
                <c:pt idx="132">
                  <c:v>140.76047292679971</c:v>
                </c:pt>
                <c:pt idx="133">
                  <c:v>121.11937255488932</c:v>
                </c:pt>
                <c:pt idx="134">
                  <c:v>104.21864899646316</c:v>
                </c:pt>
                <c:pt idx="135">
                  <c:v>89.676024434493613</c:v>
                </c:pt>
                <c:pt idx="136">
                  <c:v>77.162530896935962</c:v>
                </c:pt>
                <c:pt idx="137">
                  <c:v>66.39508046433221</c:v>
                </c:pt>
                <c:pt idx="138">
                  <c:v>57.130069837611664</c:v>
                </c:pt>
                <c:pt idx="139">
                  <c:v>49.157875555419395</c:v>
                </c:pt>
                <c:pt idx="140">
                  <c:v>42.29811603698024</c:v>
                </c:pt>
                <c:pt idx="141">
                  <c:v>36.395573786332122</c:v>
                </c:pt>
                <c:pt idx="142">
                  <c:v>31.316685892166973</c:v>
                </c:pt>
                <c:pt idx="143">
                  <c:v>26.946523713406428</c:v>
                </c:pt>
                <c:pt idx="144">
                  <c:v>23.186193632061247</c:v>
                </c:pt>
                <c:pt idx="145">
                  <c:v>19.950600223760151</c:v>
                </c:pt>
                <c:pt idx="146">
                  <c:v>17.166521352365564</c:v>
                </c:pt>
                <c:pt idx="147">
                  <c:v>14.770951719744852</c:v>
                </c:pt>
                <c:pt idx="148">
                  <c:v>12.709677451579436</c:v>
                </c:pt>
                <c:pt idx="149">
                  <c:v>10.936049509980847</c:v>
                </c:pt>
                <c:pt idx="150">
                  <c:v>9.4099282098549626</c:v>
                </c:pt>
                <c:pt idx="151">
                  <c:v>8.0967749785439498</c:v>
                </c:pt>
                <c:pt idx="152">
                  <c:v>6.9668708235958539</c:v>
                </c:pt>
                <c:pt idx="153">
                  <c:v>5.9946438360014396</c:v>
                </c:pt>
                <c:pt idx="154">
                  <c:v>5.1580905201028555</c:v>
                </c:pt>
                <c:pt idx="155">
                  <c:v>4.438277861993666</c:v>
                </c:pt>
                <c:pt idx="156">
                  <c:v>3.8189148733327634</c:v>
                </c:pt>
                <c:pt idx="157">
                  <c:v>3.2859839182226258</c:v>
                </c:pt>
                <c:pt idx="158">
                  <c:v>2.8274234825846722</c:v>
                </c:pt>
                <c:pt idx="159">
                  <c:v>2.4328552088035114</c:v>
                </c:pt>
                <c:pt idx="160">
                  <c:v>2.0933490195631941</c:v>
                </c:pt>
                <c:pt idx="161">
                  <c:v>1.8012210163585418</c:v>
                </c:pt>
                <c:pt idx="162">
                  <c:v>1.5498595795825325</c:v>
                </c:pt>
                <c:pt idx="163">
                  <c:v>1.3335757351070761</c:v>
                </c:pt>
                <c:pt idx="164">
                  <c:v>1.1474744012999765</c:v>
                </c:pt>
                <c:pt idx="165">
                  <c:v>0.98734360286031819</c:v>
                </c:pt>
                <c:pt idx="166">
                  <c:v>0.84955914438646729</c:v>
                </c:pt>
                <c:pt idx="167">
                  <c:v>0.73100258640667726</c:v>
                </c:pt>
                <c:pt idx="168">
                  <c:v>0.62899066761287514</c:v>
                </c:pt>
                <c:pt idx="169">
                  <c:v>0.5412145760517717</c:v>
                </c:pt>
                <c:pt idx="170">
                  <c:v>0.46568769490273032</c:v>
                </c:pt>
                <c:pt idx="171">
                  <c:v>0.40070064025038671</c:v>
                </c:pt>
                <c:pt idx="172">
                  <c:v>0.34478257328008743</c:v>
                </c:pt>
                <c:pt idx="173">
                  <c:v>0.2966679113188268</c:v>
                </c:pt>
                <c:pt idx="174">
                  <c:v>0.2552676843258494</c:v>
                </c:pt>
                <c:pt idx="175">
                  <c:v>0.21964488856969477</c:v>
                </c:pt>
                <c:pt idx="176">
                  <c:v>0.18899327969086593</c:v>
                </c:pt>
                <c:pt idx="177">
                  <c:v>0.16261912518842411</c:v>
                </c:pt>
                <c:pt idx="178">
                  <c:v>0.13992550334600654</c:v>
                </c:pt>
                <c:pt idx="179">
                  <c:v>0.12039879324367737</c:v>
                </c:pt>
                <c:pt idx="180">
                  <c:v>0.10359705009084166</c:v>
                </c:pt>
                <c:pt idx="181">
                  <c:v>8.9140002784368774E-2</c:v>
                </c:pt>
                <c:pt idx="182">
                  <c:v>7.6700447310726935E-2</c:v>
                </c:pt>
                <c:pt idx="183">
                  <c:v>6.5996841202176915E-2</c:v>
                </c:pt>
                <c:pt idx="184">
                  <c:v>5.6786931439855137E-2</c:v>
                </c:pt>
                <c:pt idx="185">
                  <c:v>4.8862271586066944E-2</c:v>
                </c:pt>
                <c:pt idx="186">
                  <c:v>4.2043504053638041E-2</c:v>
                </c:pt>
                <c:pt idx="187">
                  <c:v>3.6176300737209018E-2</c:v>
                </c:pt>
                <c:pt idx="188">
                  <c:v>3.1127870131819002E-2</c:v>
                </c:pt>
                <c:pt idx="189">
                  <c:v>2.6783951885236093E-2</c:v>
                </c:pt>
                <c:pt idx="190">
                  <c:v>2.3046230762424898E-2</c:v>
                </c:pt>
                <c:pt idx="191">
                  <c:v>1.9830111492970683E-2</c:v>
                </c:pt>
                <c:pt idx="192">
                  <c:v>1.7062804140043557E-2</c:v>
                </c:pt>
                <c:pt idx="193">
                  <c:v>1.4681676657440081E-2</c:v>
                </c:pt>
                <c:pt idx="194">
                  <c:v>1.2632837348441455E-2</c:v>
                </c:pt>
                <c:pt idx="195">
                  <c:v>1.0869915143543752E-2</c:v>
                </c:pt>
                <c:pt idx="196">
                  <c:v>9.3530100913067349E-3</c:v>
                </c:pt>
                <c:pt idx="197">
                  <c:v>8.0477903089661781E-3</c:v>
                </c:pt>
                <c:pt idx="198">
                  <c:v>6.9247149542494028E-3</c:v>
                </c:pt>
                <c:pt idx="199">
                  <c:v>5.95836563204734E-3</c:v>
                </c:pt>
                <c:pt idx="200">
                  <c:v>5.1268711037822309E-3</c:v>
                </c:pt>
                <c:pt idx="201">
                  <c:v>4.4114122790129794E-3</c:v>
                </c:pt>
                <c:pt idx="202">
                  <c:v>3.7957962858337128E-3</c:v>
                </c:pt>
                <c:pt idx="203">
                  <c:v>3.2660899800694984E-3</c:v>
                </c:pt>
                <c:pt idx="204">
                  <c:v>2.810304598541188E-3</c:v>
                </c:pt>
                <c:pt idx="205">
                  <c:v>2.4181244192065482E-3</c:v>
                </c:pt>
                <c:pt idx="206">
                  <c:v>2.0806732869852428E-3</c:v>
                </c:pt>
                <c:pt idx="207">
                  <c:v>1.7903137210830188E-3</c:v>
                </c:pt>
                <c:pt idx="208">
                  <c:v>1.5404740570423379E-3</c:v>
                </c:pt>
                <c:pt idx="209">
                  <c:v>1.3254997112521656E-3</c:v>
                </c:pt>
                <c:pt idx="210">
                  <c:v>1.14052520160944E-3</c:v>
                </c:pt>
                <c:pt idx="211">
                  <c:v>9.8136402779546166E-4</c:v>
                </c:pt>
                <c:pt idx="212">
                  <c:v>8.4441391884433582E-4</c:v>
                </c:pt>
                <c:pt idx="213">
                  <c:v>7.2657530348610509E-4</c:v>
                </c:pt>
                <c:pt idx="214">
                  <c:v>6.2518115801625594E-4</c:v>
                </c:pt>
                <c:pt idx="215">
                  <c:v>5.3793664394906988E-4</c:v>
                </c:pt>
                <c:pt idx="216">
                  <c:v>4.6286716928296959E-4</c:v>
                </c:pt>
                <c:pt idx="217">
                  <c:v>3.9827369785632865E-4</c:v>
                </c:pt>
                <c:pt idx="218">
                  <c:v>3.4269429531715468E-4</c:v>
                </c:pt>
                <c:pt idx="219">
                  <c:v>2.9487104138237571E-4</c:v>
                </c:pt>
                <c:pt idx="220">
                  <c:v>2.5372155951687992E-4</c:v>
                </c:pt>
                <c:pt idx="221">
                  <c:v>2.1831451966783009E-4</c:v>
                </c:pt>
                <c:pt idx="222">
                  <c:v>1.8784855961132235E-4</c:v>
                </c:pt>
                <c:pt idx="223">
                  <c:v>1.6163414784139881E-4</c:v>
                </c:pt>
                <c:pt idx="224">
                  <c:v>1.3907797750691304E-4</c:v>
                </c:pt>
                <c:pt idx="225">
                  <c:v>1.1966953818656301E-4</c:v>
                </c:pt>
                <c:pt idx="226">
                  <c:v>1.0296956158309593E-4</c:v>
                </c:pt>
                <c:pt idx="227">
                  <c:v>8.8600079629816547E-5</c:v>
                </c:pt>
                <c:pt idx="228">
                  <c:v>7.6235869996016679E-5</c:v>
                </c:pt>
                <c:pt idx="229">
                  <c:v>6.5597095378734779E-5</c:v>
                </c:pt>
                <c:pt idx="230">
                  <c:v>5.6442969987040693E-5</c:v>
                </c:pt>
                <c:pt idx="231">
                  <c:v>4.8566309873334744E-5</c:v>
                </c:pt>
                <c:pt idx="232">
                  <c:v>4.1788843770127688E-5</c:v>
                </c:pt>
                <c:pt idx="233">
                  <c:v>3.5957178303173219E-5</c:v>
                </c:pt>
                <c:pt idx="234">
                  <c:v>3.0939326262227816E-5</c:v>
                </c:pt>
                <c:pt idx="235">
                  <c:v>2.6621719354310478E-5</c:v>
                </c:pt>
                <c:pt idx="236">
                  <c:v>2.2906637829554835E-5</c:v>
                </c:pt>
                <c:pt idx="237">
                  <c:v>1.9709998804761237E-5</c:v>
                </c:pt>
                <c:pt idx="238">
                  <c:v>1.6959453228107545E-5</c:v>
                </c:pt>
                <c:pt idx="239">
                  <c:v>1.459274841390599E-5</c:v>
                </c:pt>
                <c:pt idx="240">
                  <c:v>1.2556319086901066E-5</c:v>
                </c:pt>
                <c:pt idx="241">
                  <c:v>1.0804075047425248E-5</c:v>
                </c:pt>
                <c:pt idx="242">
                  <c:v>9.2963580188196742E-6</c:v>
                </c:pt>
                <c:pt idx="243">
                  <c:v>7.9990440676041131E-6</c:v>
                </c:pt>
                <c:pt idx="244">
                  <c:v>6.8827712816062595E-6</c:v>
                </c:pt>
                <c:pt idx="245">
                  <c:v>5.9222752262054205E-6</c:v>
                </c:pt>
                <c:pt idx="246">
                  <c:v>5.0958171381712757E-6</c:v>
                </c:pt>
                <c:pt idx="247">
                  <c:v>4.3846919154946928E-6</c:v>
                </c:pt>
                <c:pt idx="248">
                  <c:v>3.7728047676181415E-6</c:v>
                </c:pt>
                <c:pt idx="249">
                  <c:v>3.2463069444538508E-6</c:v>
                </c:pt>
                <c:pt idx="250">
                  <c:v>2.7932822996992255E-6</c:v>
                </c:pt>
                <c:pt idx="251">
                  <c:v>2.4034775944839711E-6</c:v>
                </c:pt>
                <c:pt idx="252">
                  <c:v>2.0680704373518549E-6</c:v>
                </c:pt>
                <c:pt idx="253">
                  <c:v>1.7794696083974824E-6</c:v>
                </c:pt>
                <c:pt idx="254">
                  <c:v>1.5311432483242042E-6</c:v>
                </c:pt>
                <c:pt idx="255">
                  <c:v>1.3174710238518724E-6</c:v>
                </c:pt>
                <c:pt idx="256">
                  <c:v>1.1336169235562808E-6</c:v>
                </c:pt>
                <c:pt idx="257">
                  <c:v>9.7541980514758063E-7</c:v>
                </c:pt>
                <c:pt idx="258">
                  <c:v>8.3929921696064841E-7</c:v>
                </c:pt>
                <c:pt idx="259">
                  <c:v>7.2217436212930509E-7</c:v>
                </c:pt>
                <c:pt idx="260">
                  <c:v>6.213943713726998E-7</c:v>
                </c:pt>
                <c:pt idx="261">
                  <c:v>5.3467830626827388E-7</c:v>
                </c:pt>
                <c:pt idx="262">
                  <c:v>4.6006353511438758E-7</c:v>
                </c:pt>
                <c:pt idx="263">
                  <c:v>3.9586131298124171E-7</c:v>
                </c:pt>
                <c:pt idx="264">
                  <c:v>3.4061856060004566E-7</c:v>
                </c:pt>
                <c:pt idx="265">
                  <c:v>2.9308497703776378E-7</c:v>
                </c:pt>
                <c:pt idx="266">
                  <c:v>2.5218474182353331E-7</c:v>
                </c:pt>
                <c:pt idx="267">
                  <c:v>2.1699216606522734E-7</c:v>
                </c:pt>
                <c:pt idx="268">
                  <c:v>1.8671074147153281E-7</c:v>
                </c:pt>
                <c:pt idx="269">
                  <c:v>1.6065511309919996E-7</c:v>
                </c:pt>
                <c:pt idx="270">
                  <c:v>1.3823556781735454E-7</c:v>
                </c:pt>
                <c:pt idx="271">
                  <c:v>1.1894468741861374E-7</c:v>
                </c:pt>
                <c:pt idx="272">
                  <c:v>1.0234586429886622E-7</c:v>
                </c:pt>
                <c:pt idx="273">
                  <c:v>8.8063419782821984E-8</c:v>
                </c:pt>
                <c:pt idx="274">
                  <c:v>7.5774101444873122E-8</c:v>
                </c:pt>
                <c:pt idx="275">
                  <c:v>6.5199766985405189E-8</c:v>
                </c:pt>
                <c:pt idx="276">
                  <c:v>5.6101089077827001E-8</c:v>
                </c:pt>
                <c:pt idx="277">
                  <c:v>4.8272138709066204E-8</c:v>
                </c:pt>
                <c:pt idx="278">
                  <c:v>4.1535724419087934E-8</c:v>
                </c:pt>
                <c:pt idx="279">
                  <c:v>3.573938195314302E-8</c:v>
                </c:pt>
                <c:pt idx="280">
                  <c:v>3.0751923561146637E-8</c:v>
                </c:pt>
                <c:pt idx="281">
                  <c:v>2.6460468844997425E-8</c:v>
                </c:pt>
                <c:pt idx="282">
                  <c:v>2.2767889953449555E-8</c:v>
                </c:pt>
                <c:pt idx="283">
                  <c:v>1.9590613302016088E-8</c:v>
                </c:pt>
                <c:pt idx="284">
                  <c:v>1.6856728064560123E-8</c:v>
                </c:pt>
                <c:pt idx="285">
                  <c:v>1.4504358626347187E-8</c:v>
                </c:pt>
                <c:pt idx="286">
                  <c:v>1.248026416253288E-8</c:v>
                </c:pt>
                <c:pt idx="287">
                  <c:v>1.0738633646555707E-8</c:v>
                </c:pt>
                <c:pt idx="288">
                  <c:v>9.2400490160405668E-9</c:v>
                </c:pt>
                <c:pt idx="289">
                  <c:v>7.9505930297022878E-9</c:v>
                </c:pt>
                <c:pt idx="290">
                  <c:v>6.8410816235082474E-9</c:v>
                </c:pt>
                <c:pt idx="291">
                  <c:v>5.8864033921322031E-9</c:v>
                </c:pt>
                <c:pt idx="292">
                  <c:v>5.0649512462820841E-9</c:v>
                </c:pt>
                <c:pt idx="293">
                  <c:v>4.3581333826871813E-9</c:v>
                </c:pt>
                <c:pt idx="294">
                  <c:v>3.7499524986019219E-9</c:v>
                </c:pt>
                <c:pt idx="295">
                  <c:v>3.2266437272510032E-9</c:v>
                </c:pt>
                <c:pt idx="296">
                  <c:v>2.7763630996632153E-9</c:v>
                </c:pt>
                <c:pt idx="297">
                  <c:v>2.388919481897268E-9</c:v>
                </c:pt>
                <c:pt idx="298">
                  <c:v>2.0555439206350872E-9</c:v>
                </c:pt>
                <c:pt idx="299">
                  <c:v>1.7686911767759472E-9</c:v>
                </c:pt>
                <c:pt idx="300">
                  <c:v>1.5218689551710314E-9</c:v>
                </c:pt>
                <c:pt idx="301">
                  <c:v>1.3094909654806071E-9</c:v>
                </c:pt>
                <c:pt idx="302">
                  <c:v>1.1267504885022261E-9</c:v>
                </c:pt>
                <c:pt idx="303">
                  <c:v>9.6951158641560508E-10</c:v>
                </c:pt>
                <c:pt idx="304">
                  <c:v>8.3421549472196788E-10</c:v>
                </c:pt>
                <c:pt idx="305">
                  <c:v>7.1780007726065035E-10</c:v>
                </c:pt>
                <c:pt idx="306">
                  <c:v>6.1763052134043254E-10</c:v>
                </c:pt>
                <c:pt idx="307">
                  <c:v>5.3143970441888712E-10</c:v>
                </c:pt>
                <c:pt idx="308">
                  <c:v>4.5727688265775055E-10</c:v>
                </c:pt>
                <c:pt idx="309">
                  <c:v>3.9346354003007138E-10</c:v>
                </c:pt>
                <c:pt idx="310">
                  <c:v>3.3855539871860515E-10</c:v>
                </c:pt>
                <c:pt idx="311">
                  <c:v>2.9130973099249192E-10</c:v>
                </c:pt>
                <c:pt idx="312">
                  <c:v>2.5065723273682524E-10</c:v>
                </c:pt>
                <c:pt idx="313">
                  <c:v>2.1567782205292102E-10</c:v>
                </c:pt>
                <c:pt idx="314">
                  <c:v>1.8557981518263775E-10</c:v>
                </c:pt>
                <c:pt idx="315">
                  <c:v>1.5968200844856201E-10</c:v>
                </c:pt>
                <c:pt idx="316">
                  <c:v>1.3739826067329851E-10</c:v>
                </c:pt>
                <c:pt idx="317">
                  <c:v>1.1822422713407258E-10</c:v>
                </c:pt>
                <c:pt idx="318">
                  <c:v>1.0172594480422718E-10</c:v>
                </c:pt>
                <c:pt idx="319">
                  <c:v>8.7530010533097458E-11</c:v>
                </c:pt>
                <c:pt idx="320">
                  <c:v>7.5315129868479547E-11</c:v>
                </c:pt>
                <c:pt idx="321">
                  <c:v>6.4804845247460163E-11</c:v>
                </c:pt>
                <c:pt idx="322">
                  <c:v>5.5761278973839772E-11</c:v>
                </c:pt>
                <c:pt idx="323">
                  <c:v>4.7979749367895398E-11</c:v>
                </c:pt>
                <c:pt idx="324">
                  <c:v>4.1284138236607908E-11</c:v>
                </c:pt>
                <c:pt idx="325">
                  <c:v>3.5522904817001793E-11</c:v>
                </c:pt>
                <c:pt idx="326">
                  <c:v>3.0565655976774763E-11</c:v>
                </c:pt>
                <c:pt idx="327">
                  <c:v>2.630019504608181E-11</c:v>
                </c:pt>
                <c:pt idx="328">
                  <c:v>2.2629982487126507E-11</c:v>
                </c:pt>
                <c:pt idx="329">
                  <c:v>1.9471950929274458E-11</c:v>
                </c:pt>
                <c:pt idx="330">
                  <c:v>1.6754625117706701E-11</c:v>
                </c:pt>
                <c:pt idx="331">
                  <c:v>1.4416504224692398E-11</c:v>
                </c:pt>
                <c:pt idx="332">
                  <c:v>1.2404669910574601E-11</c:v>
                </c:pt>
                <c:pt idx="333">
                  <c:v>1.0673588630921938E-11</c:v>
                </c:pt>
                <c:pt idx="334">
                  <c:v>9.1840810826435661E-12</c:v>
                </c:pt>
                <c:pt idx="335">
                  <c:v>7.9024354646958008E-12</c:v>
                </c:pt>
                <c:pt idx="336">
                  <c:v>6.7996444839429324E-12</c:v>
                </c:pt>
                <c:pt idx="337">
                  <c:v>5.8507488374402443E-12</c:v>
                </c:pt>
                <c:pt idx="338">
                  <c:v>5.0342723122722142E-12</c:v>
                </c:pt>
                <c:pt idx="339">
                  <c:v>4.3317357176451291E-12</c:v>
                </c:pt>
                <c:pt idx="340">
                  <c:v>3.7272386481321416E-12</c:v>
                </c:pt>
                <c:pt idx="341">
                  <c:v>3.207099612180916E-12</c:v>
                </c:pt>
                <c:pt idx="342">
                  <c:v>2.7595463809663554E-12</c:v>
                </c:pt>
                <c:pt idx="343">
                  <c:v>2.374449549300414E-12</c:v>
                </c:pt>
                <c:pt idx="344">
                  <c:v>2.0430932783230065E-12</c:v>
                </c:pt>
                <c:pt idx="345">
                  <c:v>1.7579780312277041E-12</c:v>
                </c:pt>
                <c:pt idx="346">
                  <c:v>1.5126508373694714E-12</c:v>
                </c:pt>
                <c:pt idx="347">
                  <c:v>1.3015592431474433E-12</c:v>
                </c:pt>
                <c:pt idx="348">
                  <c:v>1.1199256441549602E-12</c:v>
                </c:pt>
                <c:pt idx="349">
                  <c:v>9.6363915437525779E-13</c:v>
                </c:pt>
                <c:pt idx="350">
                  <c:v>8.2916256511452338E-13</c:v>
                </c:pt>
                <c:pt idx="351">
                  <c:v>7.1345228788780378E-13</c:v>
                </c:pt>
                <c:pt idx="352">
                  <c:v>6.1388946933709812E-13</c:v>
                </c:pt>
                <c:pt idx="353">
                  <c:v>5.282207191159056E-13</c:v>
                </c:pt>
                <c:pt idx="354">
                  <c:v>4.5450710924332702E-13</c:v>
                </c:pt>
                <c:pt idx="355">
                  <c:v>3.9108029063774214E-13</c:v>
                </c:pt>
                <c:pt idx="356">
                  <c:v>3.3650473362215375E-13</c:v>
                </c:pt>
                <c:pt idx="357">
                  <c:v>2.8954523779621178E-13</c:v>
                </c:pt>
                <c:pt idx="358">
                  <c:v>2.4913897593072511E-13</c:v>
                </c:pt>
                <c:pt idx="359">
                  <c:v>2.1437143915831484E-13</c:v>
                </c:pt>
                <c:pt idx="360">
                  <c:v>1.8445573903131573E-13</c:v>
                </c:pt>
                <c:pt idx="361">
                  <c:v>1.5871479799350485E-13</c:v>
                </c:pt>
                <c:pt idx="362">
                  <c:v>1.3656602518527432E-13</c:v>
                </c:pt>
                <c:pt idx="363">
                  <c:v>1.1750813075204376E-13</c:v>
                </c:pt>
                <c:pt idx="364">
                  <c:v>1.011097802261314E-13</c:v>
                </c:pt>
                <c:pt idx="365">
                  <c:v>8.6999832198409701E-14</c:v>
                </c:pt>
                <c:pt idx="366">
                  <c:v>7.485893833043139E-14</c:v>
                </c:pt>
                <c:pt idx="367">
                  <c:v>6.4412315591360042E-14</c:v>
                </c:pt>
                <c:pt idx="368">
                  <c:v>5.5423527134826434E-14</c:v>
                </c:pt>
                <c:pt idx="369">
                  <c:v>4.7689131059229843E-14</c:v>
                </c:pt>
                <c:pt idx="370">
                  <c:v>4.1034075937677554E-14</c:v>
                </c:pt>
                <c:pt idx="371">
                  <c:v>3.5307738905282544E-14</c:v>
                </c:pt>
                <c:pt idx="372">
                  <c:v>3.0380516634442823E-14</c:v>
                </c:pt>
                <c:pt idx="373">
                  <c:v>2.6140892042156979E-14</c:v>
                </c:pt>
                <c:pt idx="374">
                  <c:v>2.2492910340602526E-14</c:v>
                </c:pt>
                <c:pt idx="375">
                  <c:v>1.935400730680796E-14</c:v>
                </c:pt>
                <c:pt idx="376">
                  <c:v>1.6653140618971672E-14</c:v>
                </c:pt>
                <c:pt idx="377">
                  <c:v>1.4329181966242808E-14</c:v>
                </c:pt>
                <c:pt idx="378">
                  <c:v>1.2329533540825705E-14</c:v>
                </c:pt>
                <c:pt idx="379">
                  <c:v>1.0608937599681122E-14</c:v>
                </c:pt>
                <c:pt idx="380">
                  <c:v>9.1284521528127868E-15</c:v>
                </c:pt>
                <c:pt idx="381">
                  <c:v>7.854569595045695E-15</c:v>
                </c:pt>
                <c:pt idx="382">
                  <c:v>6.7584583334214208E-15</c:v>
                </c:pt>
                <c:pt idx="383">
                  <c:v>5.8153102460769168E-15</c:v>
                </c:pt>
                <c:pt idx="384">
                  <c:v>5.0037792037414454E-15</c:v>
                </c:pt>
                <c:pt idx="385">
                  <c:v>4.3054979459928554E-15</c:v>
                </c:pt>
                <c:pt idx="386">
                  <c:v>3.7046623778059397E-15</c:v>
                </c:pt>
                <c:pt idx="387">
                  <c:v>3.1876738778389693E-15</c:v>
                </c:pt>
                <c:pt idx="388">
                  <c:v>2.7428315228754715E-15</c:v>
                </c:pt>
                <c:pt idx="389">
                  <c:v>2.3600672625831962E-15</c:v>
                </c:pt>
                <c:pt idx="390">
                  <c:v>2.0307180508402753E-15</c:v>
                </c:pt>
                <c:pt idx="391">
                  <c:v>1.7473297763110493E-15</c:v>
                </c:pt>
                <c:pt idx="392">
                  <c:v>1.5034885546616757E-15</c:v>
                </c:pt>
                <c:pt idx="393">
                  <c:v>1.2936755640775269E-15</c:v>
                </c:pt>
                <c:pt idx="394">
                  <c:v>1.1131421385963995E-15</c:v>
                </c:pt>
                <c:pt idx="395">
                  <c:v>9.5780229226368083E-16</c:v>
                </c:pt>
                <c:pt idx="396">
                  <c:v>8.2414024162478059E-16</c:v>
                </c:pt>
                <c:pt idx="397">
                  <c:v>7.0913083352526299E-16</c:v>
                </c:pt>
                <c:pt idx="398">
                  <c:v>6.1017107727301397E-16</c:v>
                </c:pt>
                <c:pt idx="399">
                  <c:v>5.2502123154012684E-16</c:v>
                </c:pt>
                <c:pt idx="400">
                  <c:v>4.5175411263319576E-16</c:v>
                </c:pt>
                <c:pt idx="401">
                  <c:v>3.8871147683369134E-16</c:v>
                </c:pt>
                <c:pt idx="402">
                  <c:v>3.3446648961647223E-16</c:v>
                </c:pt>
                <c:pt idx="403">
                  <c:v>2.8779143231787808E-16</c:v>
                </c:pt>
                <c:pt idx="404">
                  <c:v>2.4762991536326621E-16</c:v>
                </c:pt>
                <c:pt idx="405">
                  <c:v>2.1307296916013533E-16</c:v>
                </c:pt>
                <c:pt idx="406">
                  <c:v>1.8333847152560423E-16</c:v>
                </c:pt>
                <c:pt idx="407">
                  <c:v>1.5775344603229748E-16</c:v>
                </c:pt>
                <c:pt idx="408">
                  <c:v>1.3573883063375224E-16</c:v>
                </c:pt>
                <c:pt idx="409">
                  <c:v>1.1679637183992952E-16</c:v>
                </c:pt>
                <c:pt idx="410">
                  <c:v>1.0049734782066904E-16</c:v>
                </c:pt>
                <c:pt idx="411">
                  <c:v>8.6472865208777898E-17</c:v>
                </c:pt>
                <c:pt idx="412">
                  <c:v>7.4405509991753068E-17</c:v>
                </c:pt>
                <c:pt idx="413">
                  <c:v>6.402216352802065E-17</c:v>
                </c:pt>
                <c:pt idx="414">
                  <c:v>5.5087821093665268E-17</c:v>
                </c:pt>
                <c:pt idx="415">
                  <c:v>4.7400273055743982E-17</c:v>
                </c:pt>
                <c:pt idx="416">
                  <c:v>4.0785528291977667E-17</c:v>
                </c:pt>
                <c:pt idx="417">
                  <c:v>3.509387627576403E-17</c:v>
                </c:pt>
                <c:pt idx="418">
                  <c:v>3.0196498700272555E-17</c:v>
                </c:pt>
                <c:pt idx="419">
                  <c:v>2.598255395301758E-17</c:v>
                </c:pt>
                <c:pt idx="420">
                  <c:v>2.235666845425943E-17</c:v>
                </c:pt>
                <c:pt idx="421">
                  <c:v>1.9236778081071979E-17</c:v>
                </c:pt>
                <c:pt idx="422">
                  <c:v>1.6552270822350907E-17</c:v>
                </c:pt>
                <c:pt idx="423">
                  <c:v>1.4242388627752037E-17</c:v>
                </c:pt>
                <c:pt idx="424">
                  <c:v>1.2254852279846312E-17</c:v>
                </c:pt>
                <c:pt idx="425">
                  <c:v>1.0544678166429049E-17</c:v>
                </c:pt>
                <c:pt idx="426">
                  <c:v>9.0731601731685595E-18</c:v>
                </c:pt>
                <c:pt idx="427">
                  <c:v>7.8069936539230138E-18</c:v>
                </c:pt>
                <c:pt idx="428">
                  <c:v>6.7175216516771091E-18</c:v>
                </c:pt>
                <c:pt idx="429">
                  <c:v>5.7800863099299917E-18</c:v>
                </c:pt>
                <c:pt idx="430">
                  <c:v>4.9734707951256185E-18</c:v>
                </c:pt>
                <c:pt idx="431">
                  <c:v>4.279419099239549E-18</c:v>
                </c:pt>
                <c:pt idx="432">
                  <c:v>3.682222854286144E-18</c:v>
                </c:pt>
                <c:pt idx="433">
                  <c:v>3.1683658071808356E-18</c:v>
                </c:pt>
                <c:pt idx="434">
                  <c:v>2.7262179084103244E-18</c:v>
                </c:pt>
                <c:pt idx="435">
                  <c:v>2.3457720908654426E-18</c:v>
                </c:pt>
                <c:pt idx="436">
                  <c:v>2.0184177813914592E-18</c:v>
                </c:pt>
                <c:pt idx="437">
                  <c:v>1.7367460189767051E-18</c:v>
                </c:pt>
                <c:pt idx="438">
                  <c:v>1.4943817688486981E-18</c:v>
                </c:pt>
                <c:pt idx="439">
                  <c:v>1.285839637267836E-18</c:v>
                </c:pt>
                <c:pt idx="440">
                  <c:v>1.1063997214332182E-18</c:v>
                </c:pt>
                <c:pt idx="441">
                  <c:v>9.5200078463013135E-19</c:v>
                </c:pt>
                <c:pt idx="442">
                  <c:v>8.1914833886831338E-19</c:v>
                </c:pt>
                <c:pt idx="443">
                  <c:v>7.0483555465914223E-19</c:v>
                </c:pt>
                <c:pt idx="444">
                  <c:v>6.0647520789458053E-19</c:v>
                </c:pt>
                <c:pt idx="445">
                  <c:v>5.2184112359179771E-19</c:v>
                </c:pt>
                <c:pt idx="446">
                  <c:v>4.4901779120851556E-19</c:v>
                </c:pt>
                <c:pt idx="447">
                  <c:v>3.8635701118006538E-19</c:v>
                </c:pt>
                <c:pt idx="448">
                  <c:v>3.3244059146572703E-19</c:v>
                </c:pt>
                <c:pt idx="449">
                  <c:v>2.8604824982087614E-19</c:v>
                </c:pt>
                <c:pt idx="450">
                  <c:v>2.4612999533187859E-19</c:v>
                </c:pt>
                <c:pt idx="451">
                  <c:v>2.1178236412914911E-19</c:v>
                </c:pt>
                <c:pt idx="452">
                  <c:v>1.8222797142483156E-19</c:v>
                </c:pt>
                <c:pt idx="453">
                  <c:v>1.5679791707943592E-19</c:v>
                </c:pt>
                <c:pt idx="454">
                  <c:v>1.3491664648525781E-19</c:v>
                </c:pt>
                <c:pt idx="455">
                  <c:v>1.1608892412522546E-19</c:v>
                </c:pt>
                <c:pt idx="456">
                  <c:v>9.9888624981684007E-20</c:v>
                </c:pt>
                <c:pt idx="457">
                  <c:v>8.5949090112752645E-20</c:v>
                </c:pt>
                <c:pt idx="458">
                  <c:v>7.3954828115459872E-20</c:v>
                </c:pt>
                <c:pt idx="459">
                  <c:v>6.363437465611646E-20</c:v>
                </c:pt>
                <c:pt idx="460">
                  <c:v>5.4754148458746856E-20</c:v>
                </c:pt>
                <c:pt idx="461">
                  <c:v>4.7113164695087092E-20</c:v>
                </c:pt>
                <c:pt idx="462">
                  <c:v>4.0538486125096818E-20</c:v>
                </c:pt>
                <c:pt idx="463">
                  <c:v>3.4881309034331034E-20</c:v>
                </c:pt>
                <c:pt idx="464">
                  <c:v>3.0013595381778649E-20</c:v>
                </c:pt>
                <c:pt idx="465">
                  <c:v>2.5825174934074856E-20</c:v>
                </c:pt>
                <c:pt idx="466">
                  <c:v>2.2221251799125325E-20</c:v>
                </c:pt>
                <c:pt idx="467">
                  <c:v>1.9120258924891555E-20</c:v>
                </c:pt>
                <c:pt idx="468">
                  <c:v>1.6452012004530063E-20</c:v>
                </c:pt>
                <c:pt idx="469">
                  <c:v>1.4156121005497134E-20</c:v>
                </c:pt>
                <c:pt idx="470">
                  <c:v>1.2180623370995485E-20</c:v>
                </c:pt>
                <c:pt idx="471">
                  <c:v>1.048080795921616E-20</c:v>
                </c:pt>
                <c:pt idx="472">
                  <c:v>9.0182031027687295E-21</c:v>
                </c:pt>
                <c:pt idx="473">
                  <c:v>7.7597058852006572E-21</c:v>
                </c:pt>
                <c:pt idx="474">
                  <c:v>6.6768329276517847E-21</c:v>
                </c:pt>
                <c:pt idx="475">
                  <c:v>5.7450757288106017E-21</c:v>
                </c:pt>
                <c:pt idx="476">
                  <c:v>4.9433459676782291E-21</c:v>
                </c:pt>
                <c:pt idx="477">
                  <c:v>4.2534982147606451E-21</c:v>
                </c:pt>
                <c:pt idx="478">
                  <c:v>3.6599192492831911E-21</c:v>
                </c:pt>
                <c:pt idx="479">
                  <c:v>3.1491746875054022E-21</c:v>
                </c:pt>
                <c:pt idx="480">
                  <c:v>2.7097049243277934E-21</c:v>
                </c:pt>
                <c:pt idx="481">
                  <c:v>2.3315635064825849E-21</c:v>
                </c:pt>
                <c:pt idx="482">
                  <c:v>2.0061920159479876E-21</c:v>
                </c:pt>
                <c:pt idx="483">
                  <c:v>1.72622636855614E-21</c:v>
                </c:pt>
                <c:pt idx="484">
                  <c:v>1.4853301437801021E-21</c:v>
                </c:pt>
                <c:pt idx="485">
                  <c:v>1.2780511734779872E-21</c:v>
                </c:pt>
                <c:pt idx="486">
                  <c:v>1.0996981437887529E-21</c:v>
                </c:pt>
                <c:pt idx="487">
                  <c:v>9.462344173288758E-22</c:v>
                </c:pt>
                <c:pt idx="488">
                  <c:v>8.1418667258359152E-22</c:v>
                </c:pt>
                <c:pt idx="489">
                  <c:v>7.0056629274175018E-22</c:v>
                </c:pt>
                <c:pt idx="490">
                  <c:v>6.0280172477955963E-22</c:v>
                </c:pt>
                <c:pt idx="491">
                  <c:v>5.1868027788650838E-22</c:v>
                </c:pt>
                <c:pt idx="492">
                  <c:v>4.4629804396596186E-22</c:v>
                </c:pt>
                <c:pt idx="493">
                  <c:v>3.8401680676863207E-22</c:v>
                </c:pt>
                <c:pt idx="494">
                  <c:v>3.3042696438979681E-22</c:v>
                </c:pt>
                <c:pt idx="495">
                  <c:v>2.8431562596070851E-22</c:v>
                </c:pt>
                <c:pt idx="496">
                  <c:v>2.4463916047138914E-22</c:v>
                </c:pt>
                <c:pt idx="497">
                  <c:v>2.1049957642643588E-22</c:v>
                </c:pt>
                <c:pt idx="498">
                  <c:v>1.8112419773812547E-22</c:v>
                </c:pt>
                <c:pt idx="499">
                  <c:v>1.5584817586435582E-22</c:v>
                </c:pt>
                <c:pt idx="500">
                  <c:v>1.3409944239126131E-22</c:v>
                </c:pt>
                <c:pt idx="501">
                  <c:v>1.1538576149456259E-22</c:v>
                </c:pt>
                <c:pt idx="502">
                  <c:v>9.9283589239948202E-23</c:v>
                </c:pt>
                <c:pt idx="503">
                  <c:v>8.5428487576703883E-23</c:v>
                </c:pt>
                <c:pt idx="504">
                  <c:v>7.3506876065944876E-23</c:v>
                </c:pt>
                <c:pt idx="505">
                  <c:v>6.3248934661552339E-23</c:v>
                </c:pt>
                <c:pt idx="506">
                  <c:v>5.4422496913519102E-23</c:v>
                </c:pt>
                <c:pt idx="507">
                  <c:v>4.6827795379491431E-23</c:v>
                </c:pt>
                <c:pt idx="508">
                  <c:v>4.0292940318193966E-23</c:v>
                </c:pt>
                <c:pt idx="509">
                  <c:v>3.4670029334683827E-23</c:v>
                </c:pt>
                <c:pt idx="510">
                  <c:v>2.9831799927618553E-23</c:v>
                </c:pt>
                <c:pt idx="511">
                  <c:v>2.5668749176141357E-23</c:v>
                </c:pt>
                <c:pt idx="512">
                  <c:v>2.2086655376689365E-23</c:v>
                </c:pt>
                <c:pt idx="513">
                  <c:v>1.9004445537301892E-23</c:v>
                </c:pt>
                <c:pt idx="514">
                  <c:v>1.6352360464747307E-23</c:v>
                </c:pt>
                <c:pt idx="515">
                  <c:v>1.407037591516044E-23</c:v>
                </c:pt>
                <c:pt idx="516">
                  <c:v>1.2106844074329562E-23</c:v>
                </c:pt>
                <c:pt idx="517">
                  <c:v>1.0417324620460043E-23</c:v>
                </c:pt>
                <c:pt idx="518">
                  <c:v>8.9635789130333275E-24</c:v>
                </c:pt>
                <c:pt idx="519">
                  <c:v>7.712704543388564E-24</c:v>
                </c:pt>
                <c:pt idx="520">
                  <c:v>6.636390659439877E-24</c:v>
                </c:pt>
                <c:pt idx="521">
                  <c:v>5.7102772104052619E-24</c:v>
                </c:pt>
                <c:pt idx="522">
                  <c:v>4.9134036094291362E-24</c:v>
                </c:pt>
                <c:pt idx="523">
                  <c:v>4.2277343357622948E-24</c:v>
                </c:pt>
                <c:pt idx="524">
                  <c:v>3.6377507395245547E-24</c:v>
                </c:pt>
                <c:pt idx="525">
                  <c:v>3.1300998104284588E-24</c:v>
                </c:pt>
                <c:pt idx="526">
                  <c:v>2.6932919610992326E-24</c:v>
                </c:pt>
                <c:pt idx="527">
                  <c:v>2.3174409849661706E-24</c:v>
                </c:pt>
                <c:pt idx="528">
                  <c:v>1.9940403032313885E-24</c:v>
                </c:pt>
                <c:pt idx="529">
                  <c:v>1.7157704367471396E-24</c:v>
                </c:pt>
                <c:pt idx="530">
                  <c:v>1.4763333453415478E-24</c:v>
                </c:pt>
                <c:pt idx="531">
                  <c:v>1.2703098852195553E-24</c:v>
                </c:pt>
                <c:pt idx="532">
                  <c:v>1.0930371582938108E-24</c:v>
                </c:pt>
                <c:pt idx="533">
                  <c:v>9.4050297751128362E-25</c:v>
                </c:pt>
                <c:pt idx="534">
                  <c:v>8.0925505962517551E-25</c:v>
                </c:pt>
                <c:pt idx="535">
                  <c:v>6.9632289018573502E-25</c:v>
                </c:pt>
                <c:pt idx="536">
                  <c:v>5.9915049233203612E-25</c:v>
                </c:pt>
                <c:pt idx="537">
                  <c:v>5.155385777508589E-25</c:v>
                </c:pt>
                <c:pt idx="538">
                  <c:v>4.4359477051399769E-25</c:v>
                </c:pt>
                <c:pt idx="539">
                  <c:v>3.8169077721757081E-25</c:v>
                </c:pt>
                <c:pt idx="540">
                  <c:v>3.2842553406151116E-25</c:v>
                </c:pt>
                <c:pt idx="541">
                  <c:v>2.8259349678261873E-25</c:v>
                </c:pt>
                <c:pt idx="542">
                  <c:v>2.4315735575197724E-25</c:v>
                </c:pt>
                <c:pt idx="543">
                  <c:v>2.0922455870162884E-25</c:v>
                </c:pt>
                <c:pt idx="544">
                  <c:v>1.8002710972289966E-25</c:v>
                </c:pt>
                <c:pt idx="545">
                  <c:v>1.5490418733013026E-25</c:v>
                </c:pt>
                <c:pt idx="546">
                  <c:v>1.33287188187057E-25</c:v>
                </c:pt>
                <c:pt idx="547">
                  <c:v>1.1468685799274328E-25</c:v>
                </c:pt>
                <c:pt idx="548">
                  <c:v>9.8682218262331863E-26</c:v>
                </c:pt>
                <c:pt idx="549">
                  <c:v>8.4911038384107465E-26</c:v>
                </c:pt>
                <c:pt idx="550">
                  <c:v>7.3061637308364656E-26</c:v>
                </c:pt>
                <c:pt idx="551">
                  <c:v>6.2865829316935073E-26</c:v>
                </c:pt>
                <c:pt idx="552">
                  <c:v>5.4092854216032547E-26</c:v>
                </c:pt>
                <c:pt idx="553">
                  <c:v>4.6544154575381085E-26</c:v>
                </c:pt>
                <c:pt idx="554">
                  <c:v>4.0048881807661801E-26</c:v>
                </c:pt>
                <c:pt idx="555">
                  <c:v>3.4460029378048533E-26</c:v>
                </c:pt>
                <c:pt idx="556">
                  <c:v>2.9651105627343313E-26</c:v>
                </c:pt>
                <c:pt idx="557">
                  <c:v>2.5513270905216468E-26</c:v>
                </c:pt>
                <c:pt idx="558">
                  <c:v>2.1952874218717185E-26</c:v>
                </c:pt>
                <c:pt idx="559">
                  <c:v>1.888933364338957E-26</c:v>
                </c:pt>
                <c:pt idx="560">
                  <c:v>1.6253312524656692E-26</c:v>
                </c:pt>
                <c:pt idx="561">
                  <c:v>1.3985150191712033E-26</c:v>
                </c:pt>
                <c:pt idx="562">
                  <c:v>1.2033511666500993E-26</c:v>
                </c:pt>
                <c:pt idx="563">
                  <c:v>1.0354225806858408E-26</c:v>
                </c:pt>
                <c:pt idx="564">
                  <c:v>8.9092855876697126E-27</c:v>
                </c:pt>
                <c:pt idx="565">
                  <c:v>7.6659878935692894E-27</c:v>
                </c:pt>
                <c:pt idx="566">
                  <c:v>6.5961933542330124E-27</c:v>
                </c:pt>
                <c:pt idx="567">
                  <c:v>5.6756894702281564E-27</c:v>
                </c:pt>
                <c:pt idx="568">
                  <c:v>4.8836426151435144E-27</c:v>
                </c:pt>
                <c:pt idx="569">
                  <c:v>4.2021265112460509E-27</c:v>
                </c:pt>
                <c:pt idx="570">
                  <c:v>3.6157165067243555E-27</c:v>
                </c:pt>
                <c:pt idx="571">
                  <c:v>3.111140471856554E-27</c:v>
                </c:pt>
                <c:pt idx="572">
                  <c:v>2.6769784128879766E-27</c:v>
                </c:pt>
                <c:pt idx="573">
                  <c:v>2.3034040050245098E-27</c:v>
                </c:pt>
                <c:pt idx="574">
                  <c:v>1.9819621946966286E-27</c:v>
                </c:pt>
                <c:pt idx="575">
                  <c:v>1.7053778375994784E-27</c:v>
                </c:pt>
                <c:pt idx="576">
                  <c:v>1.4673910414424619E-27</c:v>
                </c:pt>
                <c:pt idx="577">
                  <c:v>1.2626154867454644E-27</c:v>
                </c:pt>
                <c:pt idx="578">
                  <c:v>1.08641651907754E-27</c:v>
                </c:pt>
                <c:pt idx="579">
                  <c:v>9.3480625361797124E-28</c:v>
                </c:pt>
                <c:pt idx="580">
                  <c:v>8.0435331795695698E-28</c:v>
                </c:pt>
                <c:pt idx="581">
                  <c:v>6.9210519035826818E-28</c:v>
                </c:pt>
                <c:pt idx="582">
                  <c:v>5.9552137577741381E-28</c:v>
                </c:pt>
                <c:pt idx="583">
                  <c:v>5.1241590721815198E-28</c:v>
                </c:pt>
                <c:pt idx="584">
                  <c:v>4.4090787106916821E-28</c:v>
                </c:pt>
                <c:pt idx="585">
                  <c:v>3.7937883666828495E-28</c:v>
                </c:pt>
                <c:pt idx="586">
                  <c:v>3.2643622660390698E-28</c:v>
                </c:pt>
                <c:pt idx="587">
                  <c:v>2.8088179871923119E-28</c:v>
                </c:pt>
                <c:pt idx="588">
                  <c:v>2.4168452647714336E-28</c:v>
                </c:pt>
                <c:pt idx="589">
                  <c:v>2.0795726389116775E-28</c:v>
                </c:pt>
                <c:pt idx="590">
                  <c:v>1.7893666688334986E-28</c:v>
                </c:pt>
                <c:pt idx="591">
                  <c:v>1.5396591663217586E-28</c:v>
                </c:pt>
                <c:pt idx="592">
                  <c:v>1.3247985389065016E-28</c:v>
                </c:pt>
                <c:pt idx="593">
                  <c:v>1.1399218782178324E-28</c:v>
                </c:pt>
                <c:pt idx="594">
                  <c:v>9.8084489850979378E-29</c:v>
                </c:pt>
                <c:pt idx="595">
                  <c:v>8.4396723434835626E-29</c:v>
                </c:pt>
                <c:pt idx="596">
                  <c:v>7.2619095408029081E-29</c:v>
                </c:pt>
                <c:pt idx="597">
                  <c:v>6.2485044481048265E-29</c:v>
                </c:pt>
                <c:pt idx="598">
                  <c:v>5.3765208198488434E-29</c:v>
                </c:pt>
                <c:pt idx="599">
                  <c:v>4.6262231812982999E-29</c:v>
                </c:pt>
                <c:pt idx="600">
                  <c:v>3.9806301584792252E-29</c:v>
                </c:pt>
                <c:pt idx="601">
                  <c:v>3.425130141288924E-29</c:v>
                </c:pt>
                <c:pt idx="602">
                  <c:v>2.9471505811149861E-29</c:v>
                </c:pt>
                <c:pt idx="603">
                  <c:v>2.5358734382273284E-29</c:v>
                </c:pt>
                <c:pt idx="604">
                  <c:v>2.1819903387067525E-29</c:v>
                </c:pt>
                <c:pt idx="605">
                  <c:v>1.8774918994134765E-29</c:v>
                </c:pt>
                <c:pt idx="606">
                  <c:v>1.6154864528192396E-29</c:v>
                </c:pt>
                <c:pt idx="607">
                  <c:v>1.3900440689292899E-29</c:v>
                </c:pt>
                <c:pt idx="608">
                  <c:v>1.1960623440657828E-29</c:v>
                </c:pt>
                <c:pt idx="609">
                  <c:v>1.0291509189302586E-29</c:v>
                </c:pt>
                <c:pt idx="610">
                  <c:v>8.8553211225981331E-30</c:v>
                </c:pt>
                <c:pt idx="611">
                  <c:v>7.6195542113339598E-30</c:v>
                </c:pt>
                <c:pt idx="612">
                  <c:v>6.5562395282649089E-30</c:v>
                </c:pt>
                <c:pt idx="613">
                  <c:v>5.6413112315737405E-30</c:v>
                </c:pt>
                <c:pt idx="614">
                  <c:v>4.8540618862810661E-30</c:v>
                </c:pt>
                <c:pt idx="615">
                  <c:v>4.1766737959737586E-30</c:v>
                </c:pt>
                <c:pt idx="616">
                  <c:v>3.593815737553155E-30</c:v>
                </c:pt>
                <c:pt idx="617">
                  <c:v>3.0922959719610036E-30</c:v>
                </c:pt>
                <c:pt idx="618">
                  <c:v>2.6607636775269734E-30</c:v>
                </c:pt>
                <c:pt idx="619">
                  <c:v>2.2894520485234284E-30</c:v>
                </c:pt>
                <c:pt idx="620">
                  <c:v>1.9699572445155593E-30</c:v>
                </c:pt>
                <c:pt idx="621">
                  <c:v>1.6950481875006703E-30</c:v>
                </c:pt>
                <c:pt idx="622">
                  <c:v>1.4585029020037774E-30</c:v>
                </c:pt>
                <c:pt idx="623">
                  <c:v>1.2549676940394351E-30</c:v>
                </c:pt>
                <c:pt idx="624">
                  <c:v>1.079835981758354E-30</c:v>
                </c:pt>
                <c:pt idx="625">
                  <c:v>9.2914403537099122E-31</c:v>
                </c:pt>
                <c:pt idx="626">
                  <c:v>7.9948126664543876E-31</c:v>
                </c:pt>
                <c:pt idx="627">
                  <c:v>6.8791303757526184E-31</c:v>
                </c:pt>
                <c:pt idx="628">
                  <c:v>5.9191424115743975E-31</c:v>
                </c:pt>
                <c:pt idx="629">
                  <c:v>5.0931215102411254E-31</c:v>
                </c:pt>
                <c:pt idx="630">
                  <c:v>4.3823724645241716E-31</c:v>
                </c:pt>
                <c:pt idx="631">
                  <c:v>3.770808997822325E-31</c:v>
                </c:pt>
                <c:pt idx="632">
                  <c:v>3.2445896858750165E-31</c:v>
                </c:pt>
                <c:pt idx="633">
                  <c:v>2.7918046858820436E-31</c:v>
                </c:pt>
                <c:pt idx="634">
                  <c:v>2.4022061828169084E-31</c:v>
                </c:pt>
                <c:pt idx="635">
                  <c:v>2.0669764521656068E-31</c:v>
                </c:pt>
                <c:pt idx="636">
                  <c:v>1.778528289689592E-31</c:v>
                </c:pt>
                <c:pt idx="637">
                  <c:v>1.530333291369664E-31</c:v>
                </c:pt>
                <c:pt idx="638">
                  <c:v>1.3167740970164983E-31</c:v>
                </c:pt>
                <c:pt idx="639">
                  <c:v>1.1330172533995922E-31</c:v>
                </c:pt>
                <c:pt idx="640">
                  <c:v>9.7490381942489812E-32</c:v>
                </c:pt>
                <c:pt idx="641">
                  <c:v>8.388552374445215E-32</c:v>
                </c:pt>
                <c:pt idx="642">
                  <c:v>7.2179234029794708E-32</c:v>
                </c:pt>
                <c:pt idx="643">
                  <c:v>6.2106566098330322E-32</c:v>
                </c:pt>
                <c:pt idx="644">
                  <c:v>5.3439546766789693E-32</c:v>
                </c:pt>
                <c:pt idx="645">
                  <c:v>4.5982016685940689E-32</c:v>
                </c:pt>
                <c:pt idx="646">
                  <c:v>3.9565190695443937E-32</c:v>
                </c:pt>
                <c:pt idx="647">
                  <c:v>3.4043837734621925E-32</c:v>
                </c:pt>
                <c:pt idx="648">
                  <c:v>2.9292993849634816E-32</c:v>
                </c:pt>
                <c:pt idx="649">
                  <c:v>2.5205133903046812E-32</c:v>
                </c:pt>
                <c:pt idx="650">
                  <c:v>2.1687737973509987E-32</c:v>
                </c:pt>
                <c:pt idx="651">
                  <c:v>1.866119736625442E-32</c:v>
                </c:pt>
                <c:pt idx="652">
                  <c:v>1.6057012841433783E-32</c:v>
                </c:pt>
                <c:pt idx="653">
                  <c:v>1.3816244281098838E-32</c:v>
                </c:pt>
                <c:pt idx="654">
                  <c:v>1.1888176706343802E-32</c:v>
                </c:pt>
                <c:pt idx="655">
                  <c:v>1.0229172452791576E-32</c:v>
                </c:pt>
                <c:pt idx="656">
                  <c:v>8.8016835258777621E-33</c:v>
                </c:pt>
                <c:pt idx="657">
                  <c:v>7.5734017827186281E-33</c:v>
                </c:pt>
                <c:pt idx="658">
                  <c:v>6.5165277067566158E-33</c:v>
                </c:pt>
                <c:pt idx="659">
                  <c:v>5.6071412254696069E-33</c:v>
                </c:pt>
                <c:pt idx="660">
                  <c:v>4.8246603309554602E-33</c:v>
                </c:pt>
                <c:pt idx="661">
                  <c:v>4.1513752504326732E-33</c:v>
                </c:pt>
                <c:pt idx="662">
                  <c:v>3.5720476236079379E-33</c:v>
                </c:pt>
                <c:pt idx="663">
                  <c:v>3.0735656151520552E-33</c:v>
                </c:pt>
                <c:pt idx="664">
                  <c:v>2.644647156496562E-33</c:v>
                </c:pt>
                <c:pt idx="665">
                  <c:v>2.275584600467146E-33</c:v>
                </c:pt>
                <c:pt idx="666">
                  <c:v>1.9580250095604592E-33</c:v>
                </c:pt>
                <c:pt idx="667">
                  <c:v>1.6847811051618111E-33</c:v>
                </c:pt>
                <c:pt idx="668">
                  <c:v>1.4496685989457513E-33</c:v>
                </c:pt>
                <c:pt idx="669">
                  <c:v>1.2473662248055071E-33</c:v>
                </c:pt>
                <c:pt idx="670">
                  <c:v>1.0732953034349114E-33</c:v>
                </c:pt>
                <c:pt idx="671">
                  <c:v>9.235161137660719E-34</c:v>
                </c:pt>
                <c:pt idx="672">
                  <c:v>7.9463872585305714E-34</c:v>
                </c:pt>
                <c:pt idx="673">
                  <c:v>6.8374627709562359E-34</c:v>
                </c:pt>
                <c:pt idx="674">
                  <c:v>5.8832895532526068E-34</c:v>
                </c:pt>
                <c:pt idx="675">
                  <c:v>5.0622719460263377E-34</c:v>
                </c:pt>
                <c:pt idx="676">
                  <c:v>4.3558279808542622E-34</c:v>
                </c:pt>
                <c:pt idx="677">
                  <c:v>3.7479688173777563E-34</c:v>
                </c:pt>
                <c:pt idx="678">
                  <c:v>3.2249368702758257E-34</c:v>
                </c:pt>
                <c:pt idx="679">
                  <c:v>2.7748944358989862E-34</c:v>
                </c:pt>
                <c:pt idx="680">
                  <c:v>2.3876557712971836E-34</c:v>
                </c:pt>
                <c:pt idx="681">
                  <c:v>2.0544565618265841E-34</c:v>
                </c:pt>
                <c:pt idx="682">
                  <c:v>1.7677555597301215E-34</c:v>
                </c:pt>
                <c:pt idx="683">
                  <c:v>1.5210639042075462E-34</c:v>
                </c:pt>
                <c:pt idx="684">
                  <c:v>1.3087982600016937E-34</c:v>
                </c:pt>
                <c:pt idx="685">
                  <c:v>1.1261544506086258E-34</c:v>
                </c:pt>
                <c:pt idx="686">
                  <c:v>9.6899872607102547E-35</c:v>
                </c:pt>
                <c:pt idx="687">
                  <c:v>8.3377420443511426E-35</c:v>
                </c:pt>
                <c:pt idx="688">
                  <c:v>7.1742036937461647E-35</c:v>
                </c:pt>
                <c:pt idx="689">
                  <c:v>6.1730380198355644E-35</c:v>
                </c:pt>
                <c:pt idx="690">
                  <c:v>5.3115857900094426E-35</c:v>
                </c:pt>
                <c:pt idx="691">
                  <c:v>4.5703498850930074E-35</c:v>
                </c:pt>
                <c:pt idx="692">
                  <c:v>3.932554023971159E-35</c:v>
                </c:pt>
                <c:pt idx="693">
                  <c:v>3.3837630685330009E-35</c:v>
                </c:pt>
                <c:pt idx="694">
                  <c:v>2.9115563153549792E-35</c:v>
                </c:pt>
                <c:pt idx="695">
                  <c:v>2.5052463797823347E-35</c:v>
                </c:pt>
                <c:pt idx="696">
                  <c:v>2.1556373099543802E-35</c:v>
                </c:pt>
                <c:pt idx="697">
                  <c:v>1.8548164562046333E-35</c:v>
                </c:pt>
                <c:pt idx="698">
                  <c:v>1.5959753852471229E-35</c:v>
                </c:pt>
                <c:pt idx="699">
                  <c:v>1.3732557859265016E-35</c:v>
                </c:pt>
                <c:pt idx="700">
                  <c:v>1.1816168789399027E-35</c:v>
                </c:pt>
                <c:pt idx="701">
                  <c:v>1.016721329634655E-35</c:v>
                </c:pt>
                <c:pt idx="702">
                  <c:v>8.7483708176331564E-36</c:v>
                </c:pt>
                <c:pt idx="703">
                  <c:v>7.5275289041410058E-36</c:v>
                </c:pt>
                <c:pt idx="704">
                  <c:v>6.4770564238620677E-36</c:v>
                </c:pt>
                <c:pt idx="705">
                  <c:v>5.5731781906296385E-36</c:v>
                </c:pt>
                <c:pt idx="706">
                  <c:v>4.7954368638940384E-36</c:v>
                </c:pt>
                <c:pt idx="707">
                  <c:v>4.1262299408007728E-36</c:v>
                </c:pt>
                <c:pt idx="708">
                  <c:v>3.5504113613822687E-36</c:v>
                </c:pt>
                <c:pt idx="709">
                  <c:v>3.0549487100532201E-36</c:v>
                </c:pt>
                <c:pt idx="710">
                  <c:v>2.6286282549023727E-36</c:v>
                </c:pt>
                <c:pt idx="711">
                  <c:v>2.261801148979265E-36</c:v>
                </c:pt>
                <c:pt idx="712">
                  <c:v>1.9461650493876774E-36</c:v>
                </c:pt>
                <c:pt idx="713">
                  <c:v>1.6745762116035008E-36</c:v>
                </c:pt>
                <c:pt idx="714">
                  <c:v>1.4408878061758535E-36</c:v>
                </c:pt>
                <c:pt idx="715">
                  <c:v>1.2398107984576145E-36</c:v>
                </c:pt>
                <c:pt idx="716">
                  <c:v>1.0667942426771486E-36</c:v>
                </c:pt>
                <c:pt idx="717">
                  <c:v>9.1792228106490236E-37</c:v>
                </c:pt>
                <c:pt idx="718">
                  <c:v>7.8982551683154276E-37</c:v>
                </c:pt>
                <c:pt idx="719">
                  <c:v>6.7960475511554316E-37</c:v>
                </c:pt>
                <c:pt idx="720">
                  <c:v>5.8476538594050704E-37</c:v>
                </c:pt>
                <c:pt idx="721">
                  <c:v>5.0316092408154684E-37</c:v>
                </c:pt>
                <c:pt idx="722">
                  <c:v>4.3294442798697624E-37</c:v>
                </c:pt>
                <c:pt idx="723">
                  <c:v>3.7252669822704994E-37</c:v>
                </c:pt>
                <c:pt idx="724">
                  <c:v>3.2054030938151296E-37</c:v>
                </c:pt>
                <c:pt idx="725">
                  <c:v>2.7580866130505838E-37</c:v>
                </c:pt>
                <c:pt idx="726">
                  <c:v>2.3731934931262563E-37</c:v>
                </c:pt>
                <c:pt idx="727">
                  <c:v>2.0420125057593723E-37</c:v>
                </c:pt>
                <c:pt idx="728">
                  <c:v>1.7570480813111823E-37</c:v>
                </c:pt>
                <c:pt idx="729">
                  <c:v>1.5118506626830131E-37</c:v>
                </c:pt>
                <c:pt idx="730">
                  <c:v>1.3008707334573261E-37</c:v>
                </c:pt>
                <c:pt idx="731">
                  <c:v>1.1193332165245846E-37</c:v>
                </c:pt>
                <c:pt idx="732">
                  <c:v>9.6312940047887802E-38</c:v>
                </c:pt>
                <c:pt idx="733">
                  <c:v>8.2872394776862114E-38</c:v>
                </c:pt>
                <c:pt idx="734">
                  <c:v>7.1307487993174422E-38</c:v>
                </c:pt>
                <c:pt idx="735">
                  <c:v>6.1356472895318955E-38</c:v>
                </c:pt>
                <c:pt idx="736">
                  <c:v>5.2794129650372202E-38</c:v>
                </c:pt>
                <c:pt idx="737">
                  <c:v>4.5426668027277591E-38</c:v>
                </c:pt>
                <c:pt idx="738">
                  <c:v>3.9087341371597656E-38</c:v>
                </c:pt>
                <c:pt idx="739">
                  <c:v>3.3632672653481687E-38</c:v>
                </c:pt>
                <c:pt idx="740">
                  <c:v>2.8939207173558145E-38</c:v>
                </c:pt>
                <c:pt idx="741">
                  <c:v>2.4900718431231262E-38</c:v>
                </c:pt>
                <c:pt idx="742">
                  <c:v>2.1425803916217799E-38</c:v>
                </c:pt>
                <c:pt idx="743">
                  <c:v>1.8435816409234204E-38</c:v>
                </c:pt>
                <c:pt idx="744">
                  <c:v>1.5863083971272833E-38</c:v>
                </c:pt>
                <c:pt idx="745">
                  <c:v>1.3649378334751254E-38</c:v>
                </c:pt>
                <c:pt idx="746">
                  <c:v>1.1744597031861267E-38</c:v>
                </c:pt>
                <c:pt idx="747">
                  <c:v>1.0105629432925979E-38</c:v>
                </c:pt>
                <c:pt idx="748">
                  <c:v>8.6953810299811903E-39</c:v>
                </c:pt>
                <c:pt idx="749">
                  <c:v>7.4819338823375752E-39</c:v>
                </c:pt>
                <c:pt idx="750">
                  <c:v>6.4378242226139815E-39</c:v>
                </c:pt>
                <c:pt idx="751">
                  <c:v>5.5394208734074653E-39</c:v>
                </c:pt>
                <c:pt idx="752">
                  <c:v>4.7663904063977489E-39</c:v>
                </c:pt>
                <c:pt idx="753">
                  <c:v>4.1012369389122931E-39</c:v>
                </c:pt>
                <c:pt idx="754">
                  <c:v>3.5289061522366326E-39</c:v>
                </c:pt>
                <c:pt idx="755">
                  <c:v>3.0364445694757438E-39</c:v>
                </c:pt>
                <c:pt idx="756">
                  <c:v>2.6127063814533778E-39</c:v>
                </c:pt>
                <c:pt idx="757">
                  <c:v>2.2481011852838741E-39</c:v>
                </c:pt>
                <c:pt idx="758">
                  <c:v>1.9343769262213762E-39</c:v>
                </c:pt>
                <c:pt idx="759">
                  <c:v>1.6644331301418583E-39</c:v>
                </c:pt>
                <c:pt idx="760">
                  <c:v>1.4321601995767281E-39</c:v>
                </c:pt>
                <c:pt idx="761">
                  <c:v>1.23230113610923E-39</c:v>
                </c:pt>
                <c:pt idx="762">
                  <c:v>1.0603325595173694E-39</c:v>
                </c:pt>
                <c:pt idx="763">
                  <c:v>9.1236233078746309E-40</c:v>
                </c:pt>
                <c:pt idx="764">
                  <c:v>7.8504146191532332E-40</c:v>
                </c:pt>
                <c:pt idx="765">
                  <c:v>6.7548831876281631E-40</c:v>
                </c:pt>
                <c:pt idx="766">
                  <c:v>5.8122340146440867E-40</c:v>
                </c:pt>
                <c:pt idx="767">
                  <c:v>5.0011322627841883E-40</c:v>
                </c:pt>
                <c:pt idx="768">
                  <c:v>4.3032203876932976E-40</c:v>
                </c:pt>
                <c:pt idx="769">
                  <c:v>3.7027026545285246E-40</c:v>
                </c:pt>
                <c:pt idx="770">
                  <c:v>3.1859876354605443E-40</c:v>
                </c:pt>
                <c:pt idx="771">
                  <c:v>2.7413805969250772E-40</c:v>
                </c:pt>
                <c:pt idx="772">
                  <c:v>2.3588188144713088E-40</c:v>
                </c:pt>
                <c:pt idx="773">
                  <c:v>2.029643824627938E-40</c:v>
                </c:pt>
                <c:pt idx="774">
                  <c:v>1.7464054591974378E-40</c:v>
                </c:pt>
                <c:pt idx="775">
                  <c:v>1.5026932267161255E-40</c:v>
                </c:pt>
                <c:pt idx="776">
                  <c:v>1.2929912247618757E-40</c:v>
                </c:pt>
                <c:pt idx="777">
                  <c:v>1.1125532993615076E-40</c:v>
                </c:pt>
                <c:pt idx="778">
                  <c:v>9.5729562599941988E-41</c:v>
                </c:pt>
                <c:pt idx="779">
                  <c:v>8.23704281029547E-41</c:v>
                </c:pt>
                <c:pt idx="780">
                  <c:v>7.0875571156826127E-41</c:v>
                </c:pt>
                <c:pt idx="781">
                  <c:v>6.0984830387522699E-41</c:v>
                </c:pt>
                <c:pt idx="782">
                  <c:v>5.2474350141963044E-41</c:v>
                </c:pt>
                <c:pt idx="783">
                  <c:v>4.515151399658081E-41</c:v>
                </c:pt>
                <c:pt idx="784">
                  <c:v>3.8850585298685636E-41</c:v>
                </c:pt>
                <c:pt idx="785">
                  <c:v>3.3428956073649016E-41</c:v>
                </c:pt>
                <c:pt idx="786">
                  <c:v>2.8763919399993227E-41</c:v>
                </c:pt>
                <c:pt idx="787">
                  <c:v>2.4749892202032919E-41</c:v>
                </c:pt>
                <c:pt idx="788">
                  <c:v>2.1296025603951391E-41</c:v>
                </c:pt>
                <c:pt idx="789">
                  <c:v>1.832414876081366E-41</c:v>
                </c:pt>
                <c:pt idx="790">
                  <c:v>1.5766999629551871E-41</c:v>
                </c:pt>
                <c:pt idx="791">
                  <c:v>1.3566702637228004E-41</c:v>
                </c:pt>
                <c:pt idx="792">
                  <c:v>1.1673458791867838E-41</c:v>
                </c:pt>
                <c:pt idx="793">
                  <c:v>1.0044418589341147E-41</c:v>
                </c:pt>
                <c:pt idx="794">
                  <c:v>8.642712206958399E-42</c:v>
                </c:pt>
                <c:pt idx="795">
                  <c:v>7.4366150343010893E-42</c:v>
                </c:pt>
                <c:pt idx="796">
                  <c:v>6.3988296548700738E-42</c:v>
                </c:pt>
                <c:pt idx="797">
                  <c:v>5.5058680277501787E-42</c:v>
                </c:pt>
                <c:pt idx="798">
                  <c:v>4.7375198863013292E-42</c:v>
                </c:pt>
                <c:pt idx="799">
                  <c:v>4.0763953222234657E-42</c:v>
                </c:pt>
                <c:pt idx="800">
                  <c:v>3.5075312023689572E-42</c:v>
                </c:pt>
                <c:pt idx="801">
                  <c:v>3.0180525103932471E-42</c:v>
                </c:pt>
                <c:pt idx="802">
                  <c:v>2.5968809484400552E-42</c:v>
                </c:pt>
                <c:pt idx="803">
                  <c:v>2.2344842036867723E-42</c:v>
                </c:pt>
                <c:pt idx="804">
                  <c:v>1.9226602049373706E-42</c:v>
                </c:pt>
                <c:pt idx="805">
                  <c:v>1.6543514863746155E-42</c:v>
                </c:pt>
                <c:pt idx="806">
                  <c:v>1.4234854569942336E-42</c:v>
                </c:pt>
                <c:pt idx="807">
                  <c:v>1.2248369605630711E-42</c:v>
                </c:pt>
                <c:pt idx="808">
                  <c:v>1.0539100154413862E-42</c:v>
                </c:pt>
                <c:pt idx="809">
                  <c:v>9.0683605770440662E-43</c:v>
                </c:pt>
                <c:pt idx="810">
                  <c:v>7.8028638451496457E-43</c:v>
                </c:pt>
                <c:pt idx="811">
                  <c:v>6.7139681609120101E-43</c:v>
                </c:pt>
                <c:pt idx="812">
                  <c:v>5.7770287115493938E-43</c:v>
                </c:pt>
                <c:pt idx="813">
                  <c:v>4.9708398869637441E-43</c:v>
                </c:pt>
                <c:pt idx="814">
                  <c:v>4.2771553363463793E-43</c:v>
                </c:pt>
                <c:pt idx="815">
                  <c:v>3.6802750012554852E-43</c:v>
                </c:pt>
                <c:pt idx="816">
                  <c:v>3.1666897785470526E-43</c:v>
                </c:pt>
                <c:pt idx="817">
                  <c:v>2.724775770868608E-43</c:v>
                </c:pt>
                <c:pt idx="818">
                  <c:v>2.3445312047330056E-43</c:v>
                </c:pt>
                <c:pt idx="819">
                  <c:v>2.0173500618784912E-43</c:v>
                </c:pt>
                <c:pt idx="820">
                  <c:v>1.7358273005475339E-43</c:v>
                </c:pt>
                <c:pt idx="821">
                  <c:v>1.4935912582868445E-43</c:v>
                </c:pt>
                <c:pt idx="822">
                  <c:v>1.2851594430662609E-43</c:v>
                </c:pt>
                <c:pt idx="823">
                  <c:v>1.1058144488585275E-43</c:v>
                </c:pt>
                <c:pt idx="824">
                  <c:v>9.5149718729588176E-44</c:v>
                </c:pt>
                <c:pt idx="825">
                  <c:v>8.1871501893153479E-44</c:v>
                </c:pt>
                <c:pt idx="826">
                  <c:v>7.0446270485466605E-44</c:v>
                </c:pt>
                <c:pt idx="827">
                  <c:v>6.0615438956867675E-44</c:v>
                </c:pt>
                <c:pt idx="828">
                  <c:v>5.2156507571139102E-44</c:v>
                </c:pt>
                <c:pt idx="829">
                  <c:v>4.4878026602331202E-44</c:v>
                </c:pt>
                <c:pt idx="830">
                  <c:v>3.8615263281815636E-44</c:v>
                </c:pt>
                <c:pt idx="831">
                  <c:v>3.3226473426228623E-44</c:v>
                </c:pt>
                <c:pt idx="832">
                  <c:v>2.8589693362618147E-44</c:v>
                </c:pt>
                <c:pt idx="833">
                  <c:v>2.4599979542917987E-44</c:v>
                </c:pt>
                <c:pt idx="834">
                  <c:v>2.1167033372356711E-44</c:v>
                </c:pt>
                <c:pt idx="835">
                  <c:v>1.8213157494899158E-44</c:v>
                </c:pt>
                <c:pt idx="836">
                  <c:v>1.5671497280635135E-44</c:v>
                </c:pt>
                <c:pt idx="837">
                  <c:v>1.3484527714963038E-44</c:v>
                </c:pt>
                <c:pt idx="838">
                  <c:v>1.1602751443558107E-44</c:v>
                </c:pt>
                <c:pt idx="839">
                  <c:v>9.9835785061723028E-45</c:v>
                </c:pt>
                <c:pt idx="840">
                  <c:v>8.5903624044488013E-45</c:v>
                </c:pt>
                <c:pt idx="841">
                  <c:v>7.3915706872184557E-45</c:v>
                </c:pt>
                <c:pt idx="842">
                  <c:v>6.3600712812596111E-45</c:v>
                </c:pt>
                <c:pt idx="843">
                  <c:v>5.4725184151523479E-45</c:v>
                </c:pt>
                <c:pt idx="844">
                  <c:v>4.7088242379337397E-45</c:v>
                </c:pt>
                <c:pt idx="845">
                  <c:v>4.0517041737784627E-45</c:v>
                </c:pt>
                <c:pt idx="846">
                  <c:v>3.4862857227853116E-45</c:v>
                </c:pt>
                <c:pt idx="847">
                  <c:v>2.9997718539165143E-45</c:v>
                </c:pt>
                <c:pt idx="848">
                  <c:v>2.5811513717127036E-45</c:v>
                </c:pt>
                <c:pt idx="849">
                  <c:v>2.2209497015568007E-45</c:v>
                </c:pt>
                <c:pt idx="850">
                  <c:v>1.9110144530470671E-45</c:v>
                </c:pt>
                <c:pt idx="851">
                  <c:v>1.6443309081672979E-45</c:v>
                </c:pt>
                <c:pt idx="852">
                  <c:v>1.4148632582255497E-45</c:v>
                </c:pt>
                <c:pt idx="853">
                  <c:v>1.217417996300868E-45</c:v>
                </c:pt>
                <c:pt idx="854">
                  <c:v>1.047526373379717E-45</c:v>
                </c:pt>
                <c:pt idx="855">
                  <c:v>9.0134325782948036E-46</c:v>
                </c:pt>
                <c:pt idx="856">
                  <c:v>7.7556010911065388E-46</c:v>
                </c:pt>
                <c:pt idx="857">
                  <c:v>6.6733009607480999E-46</c:v>
                </c:pt>
                <c:pt idx="858">
                  <c:v>5.7420366506199108E-46</c:v>
                </c:pt>
                <c:pt idx="859">
                  <c:v>4.9407309951994375E-46</c:v>
                </c:pt>
                <c:pt idx="860">
                  <c:v>4.2512481637136592E-46</c:v>
                </c:pt>
                <c:pt idx="861">
                  <c:v>3.6579831945999767E-46</c:v>
                </c:pt>
                <c:pt idx="862">
                  <c:v>3.1475088107505521E-46</c:v>
                </c:pt>
                <c:pt idx="863">
                  <c:v>2.7082715219624533E-46</c:v>
                </c:pt>
                <c:pt idx="864">
                  <c:v>2.3303301365259055E-46</c:v>
                </c:pt>
                <c:pt idx="865">
                  <c:v>2.0051307637226375E-46</c:v>
                </c:pt>
                <c:pt idx="866">
                  <c:v>1.7253132148995974E-46</c:v>
                </c:pt>
                <c:pt idx="867">
                  <c:v>1.4845444214225532E-46</c:v>
                </c:pt>
                <c:pt idx="868">
                  <c:v>1.277375099283103E-46</c:v>
                </c:pt>
                <c:pt idx="869">
                  <c:v>1.099116416270633E-46</c:v>
                </c:pt>
                <c:pt idx="870">
                  <c:v>9.4573387033581088E-47</c:v>
                </c:pt>
                <c:pt idx="871">
                  <c:v>8.1375597731052625E-47</c:v>
                </c:pt>
                <c:pt idx="872">
                  <c:v>7.0019570132713609E-47</c:v>
                </c:pt>
                <c:pt idx="873">
                  <c:v>6.0248284968346607E-47</c:v>
                </c:pt>
                <c:pt idx="874">
                  <c:v>5.1840590205668916E-47</c:v>
                </c:pt>
                <c:pt idx="875">
                  <c:v>4.4606195749539314E-47</c:v>
                </c:pt>
                <c:pt idx="876">
                  <c:v>3.8381366634761776E-47</c:v>
                </c:pt>
                <c:pt idx="877">
                  <c:v>3.3025217237164159E-47</c:v>
                </c:pt>
                <c:pt idx="878">
                  <c:v>2.8416522630386902E-47</c:v>
                </c:pt>
                <c:pt idx="879">
                  <c:v>2.4450974920297908E-47</c:v>
                </c:pt>
                <c:pt idx="880">
                  <c:v>2.1038822460061759E-47</c:v>
                </c:pt>
                <c:pt idx="881">
                  <c:v>1.8102838514571836E-47</c:v>
                </c:pt>
                <c:pt idx="882">
                  <c:v>1.5576573399331951E-47</c:v>
                </c:pt>
                <c:pt idx="883">
                  <c:v>1.3402850534708772E-47</c:v>
                </c:pt>
                <c:pt idx="884">
                  <c:v>1.1532472376976534E-47</c:v>
                </c:pt>
                <c:pt idx="885">
                  <c:v>9.9231069376852295E-48</c:v>
                </c:pt>
                <c:pt idx="886">
                  <c:v>8.5383296901121283E-48</c:v>
                </c:pt>
                <c:pt idx="887">
                  <c:v>7.3467991784089795E-48</c:v>
                </c:pt>
                <c:pt idx="888">
                  <c:v>6.3215476711302785E-48</c:v>
                </c:pt>
                <c:pt idx="889">
                  <c:v>5.4393708046102903E-48</c:v>
                </c:pt>
                <c:pt idx="890">
                  <c:v>4.6803024020788145E-48</c:v>
                </c:pt>
                <c:pt idx="891">
                  <c:v>4.0271625821755588E-48</c:v>
                </c:pt>
                <c:pt idx="892">
                  <c:v>3.4651689292707834E-48</c:v>
                </c:pt>
                <c:pt idx="893">
                  <c:v>2.981601925268429E-48</c:v>
                </c:pt>
                <c:pt idx="894">
                  <c:v>2.5655170706598766E-48</c:v>
                </c:pt>
                <c:pt idx="895">
                  <c:v>2.2074971793072877E-48</c:v>
                </c:pt>
                <c:pt idx="896">
                  <c:v>1.8994392406815034E-48</c:v>
                </c:pt>
                <c:pt idx="897">
                  <c:v>1.6343710256394873E-48</c:v>
                </c:pt>
                <c:pt idx="898">
                  <c:v>1.4062932850073557E-48</c:v>
                </c:pt>
                <c:pt idx="899">
                  <c:v>1.210043969473194E-48</c:v>
                </c:pt>
                <c:pt idx="900">
                  <c:v>1.0411813976988342E-48</c:v>
                </c:pt>
                <c:pt idx="901">
                  <c:v>8.9588372841199718E-49</c:v>
                </c:pt>
                <c:pt idx="902">
                  <c:v>7.7086246124571919E-49</c:v>
                </c:pt>
                <c:pt idx="903">
                  <c:v>6.632880086025349E-49</c:v>
                </c:pt>
                <c:pt idx="904">
                  <c:v>5.7072565402257686E-49</c:v>
                </c:pt>
                <c:pt idx="905">
                  <c:v>4.9108044761093443E-49</c:v>
                </c:pt>
                <c:pt idx="906">
                  <c:v>4.2254979135074211E-49</c:v>
                </c:pt>
                <c:pt idx="907">
                  <c:v>3.635826411724971E-49</c:v>
                </c:pt>
                <c:pt idx="908">
                  <c:v>3.1284440240615613E-49</c:v>
                </c:pt>
                <c:pt idx="909">
                  <c:v>2.6918672410004022E-49</c:v>
                </c:pt>
                <c:pt idx="910">
                  <c:v>2.3162150856589945E-49</c:v>
                </c:pt>
                <c:pt idx="911">
                  <c:v>1.9929854791206253E-49</c:v>
                </c:pt>
                <c:pt idx="912">
                  <c:v>1.7148628141568226E-49</c:v>
                </c:pt>
                <c:pt idx="913">
                  <c:v>1.4755523821856544E-49</c:v>
                </c:pt>
                <c:pt idx="914">
                  <c:v>1.269637906076055E-49</c:v>
                </c:pt>
                <c:pt idx="915">
                  <c:v>1.092458954359487E-49</c:v>
                </c:pt>
                <c:pt idx="916">
                  <c:v>9.4000546238317114E-50</c:v>
                </c:pt>
                <c:pt idx="917">
                  <c:v>8.0882697311796374E-50</c:v>
                </c:pt>
                <c:pt idx="918">
                  <c:v>6.9595454348168191E-50</c:v>
                </c:pt>
                <c:pt idx="919">
                  <c:v>5.9883354869540885E-50</c:v>
                </c:pt>
                <c:pt idx="920">
                  <c:v>5.1526586384384358E-50</c:v>
                </c:pt>
                <c:pt idx="921">
                  <c:v>4.4336011404362032E-50</c:v>
                </c:pt>
                <c:pt idx="922">
                  <c:v>3.8148886723911501E-50</c:v>
                </c:pt>
                <c:pt idx="923">
                  <c:v>3.2825180077670392E-50</c:v>
                </c:pt>
                <c:pt idx="924">
                  <c:v>2.8244400811206973E-50</c:v>
                </c:pt>
                <c:pt idx="925">
                  <c:v>2.4302872834101612E-50</c:v>
                </c:pt>
                <c:pt idx="926">
                  <c:v>2.0911388134534643E-50</c:v>
                </c:pt>
                <c:pt idx="927">
                  <c:v>1.7993187747728307E-50</c:v>
                </c:pt>
                <c:pt idx="928">
                  <c:v>1.54822244818041E-50</c:v>
                </c:pt>
                <c:pt idx="929">
                  <c:v>1.3321668081590323E-50</c:v>
                </c:pt>
                <c:pt idx="930">
                  <c:v>1.1462618997976361E-50</c:v>
                </c:pt>
                <c:pt idx="931">
                  <c:v>9.8630016517483473E-51</c:v>
                </c:pt>
                <c:pt idx="932">
                  <c:v>8.4866121433124894E-51</c:v>
                </c:pt>
                <c:pt idx="933">
                  <c:v>7.302298855262997E-51</c:v>
                </c:pt>
                <c:pt idx="934">
                  <c:v>6.2832574024953683E-51</c:v>
                </c:pt>
                <c:pt idx="935">
                  <c:v>5.4064239725766414E-51</c:v>
                </c:pt>
                <c:pt idx="936">
                  <c:v>4.6519533259361707E-51</c:v>
                </c:pt>
                <c:pt idx="937">
                  <c:v>4.0027696415334788E-51</c:v>
                </c:pt>
                <c:pt idx="938">
                  <c:v>3.4441800423605303E-51</c:v>
                </c:pt>
                <c:pt idx="939">
                  <c:v>2.9635420537590697E-51</c:v>
                </c:pt>
                <c:pt idx="940">
                  <c:v>2.5499774681869501E-51</c:v>
                </c:pt>
                <c:pt idx="941">
                  <c:v>2.1941261403776114E-51</c:v>
                </c:pt>
                <c:pt idx="942">
                  <c:v>1.8879341405754745E-51</c:v>
                </c:pt>
                <c:pt idx="943">
                  <c:v>1.6244714711511693E-51</c:v>
                </c:pt>
                <c:pt idx="944">
                  <c:v>1.3977752210040865E-51</c:v>
                </c:pt>
                <c:pt idx="945">
                  <c:v>1.2027146078893554E-51</c:v>
                </c:pt>
                <c:pt idx="946">
                  <c:v>1.0348748541924664E-51</c:v>
                </c:pt>
                <c:pt idx="947">
                  <c:v>8.9045726792935283E-52</c:v>
                </c:pt>
                <c:pt idx="948">
                  <c:v>7.66193267520191E-52</c:v>
                </c:pt>
                <c:pt idx="949">
                  <c:v>6.5927040447250621E-52</c:v>
                </c:pt>
                <c:pt idx="950">
                  <c:v>5.6726870965606331E-52</c:v>
                </c:pt>
                <c:pt idx="951">
                  <c:v>4.881059225043297E-52</c:v>
                </c:pt>
                <c:pt idx="952">
                  <c:v>4.1999036352322828E-52</c:v>
                </c:pt>
                <c:pt idx="953">
                  <c:v>3.6138038347774554E-52</c:v>
                </c:pt>
                <c:pt idx="954">
                  <c:v>3.1094947147590838E-52</c:v>
                </c:pt>
                <c:pt idx="955">
                  <c:v>2.6755623224662677E-52</c:v>
                </c:pt>
                <c:pt idx="956">
                  <c:v>2.302185531116339E-52</c:v>
                </c:pt>
                <c:pt idx="957">
                  <c:v>1.9809137597646968E-52</c:v>
                </c:pt>
                <c:pt idx="958">
                  <c:v>1.7044757125731457E-52</c:v>
                </c:pt>
                <c:pt idx="959">
                  <c:v>1.466614808661247E-52</c:v>
                </c:pt>
                <c:pt idx="960">
                  <c:v>1.2619475778491977E-52</c:v>
                </c:pt>
                <c:pt idx="961">
                  <c:v>1.0858418173843008E-52</c:v>
                </c:pt>
                <c:pt idx="962">
                  <c:v>9.3431175199049126E-53</c:v>
                </c:pt>
                <c:pt idx="963">
                  <c:v>8.0392782441403388E-53</c:v>
                </c:pt>
                <c:pt idx="964">
                  <c:v>6.9173907476833202E-53</c:v>
                </c:pt>
                <c:pt idx="965">
                  <c:v>5.9520635190120277E-53</c:v>
                </c:pt>
                <c:pt idx="966">
                  <c:v>5.1214484516750206E-53</c:v>
                </c:pt>
                <c:pt idx="967">
                  <c:v>4.4067463593732299E-53</c:v>
                </c:pt>
                <c:pt idx="968">
                  <c:v>3.7917814967947E-53</c:v>
                </c:pt>
                <c:pt idx="969">
                  <c:v>3.2626354563959032E-53</c:v>
                </c:pt>
                <c:pt idx="970">
                  <c:v>2.8073321551703449E-53</c:v>
                </c:pt>
                <c:pt idx="971">
                  <c:v>2.4155667817572572E-53</c:v>
                </c:pt>
                <c:pt idx="972">
                  <c:v>2.078472569190893E-53</c:v>
                </c:pt>
                <c:pt idx="973">
                  <c:v>1.7884201146930321E-53</c:v>
                </c:pt>
                <c:pt idx="974">
                  <c:v>1.5388447045436484E-53</c:v>
                </c:pt>
                <c:pt idx="975">
                  <c:v>1.3240977358994218E-53</c:v>
                </c:pt>
                <c:pt idx="976">
                  <c:v>1.139318872812384E-53</c:v>
                </c:pt>
                <c:pt idx="977">
                  <c:v>9.8032604297503346E-54</c:v>
                </c:pt>
                <c:pt idx="978">
                  <c:v>8.4352078550474863E-54</c:v>
                </c:pt>
                <c:pt idx="979">
                  <c:v>7.258068075180874E-54</c:v>
                </c:pt>
                <c:pt idx="980">
                  <c:v>6.2451990619812923E-54</c:v>
                </c:pt>
                <c:pt idx="981">
                  <c:v>5.3736767029151966E-54</c:v>
                </c:pt>
                <c:pt idx="982">
                  <c:v>4.6237759630823503E-54</c:v>
                </c:pt>
                <c:pt idx="983">
                  <c:v>3.9785244514579624E-54</c:v>
                </c:pt>
                <c:pt idx="984">
                  <c:v>3.4233182873110099E-54</c:v>
                </c:pt>
                <c:pt idx="985">
                  <c:v>2.9455915727609567E-54</c:v>
                </c:pt>
                <c:pt idx="986">
                  <c:v>2.5345319906948236E-54</c:v>
                </c:pt>
                <c:pt idx="987">
                  <c:v>2.1808360912148692E-54</c:v>
                </c:pt>
                <c:pt idx="988">
                  <c:v>1.8764987280517675E-54</c:v>
                </c:pt>
                <c:pt idx="989">
                  <c:v>1.6146318792891648E-54</c:v>
                </c:pt>
                <c:pt idx="990">
                  <c:v>1.3893087517962543E-54</c:v>
                </c:pt>
                <c:pt idx="991">
                  <c:v>1.1954296410073486E-54</c:v>
                </c:pt>
                <c:pt idx="992">
                  <c:v>1.0286065100729544E-54</c:v>
                </c:pt>
                <c:pt idx="993">
                  <c:v>8.8506367607958548E-55</c:v>
                </c:pt>
                <c:pt idx="994">
                  <c:v>7.6155235558440201E-55</c:v>
                </c:pt>
                <c:pt idx="995">
                  <c:v>6.5527713538658533E-55</c:v>
                </c:pt>
                <c:pt idx="996">
                  <c:v>5.638327043594321E-55</c:v>
                </c:pt>
                <c:pt idx="997">
                  <c:v>4.851494144042112E-55</c:v>
                </c:pt>
                <c:pt idx="998">
                  <c:v>4.174464384150114E-55</c:v>
                </c:pt>
                <c:pt idx="999">
                  <c:v>3.5919146508582333E-55</c:v>
                </c:pt>
                <c:pt idx="1000">
                  <c:v>3.090660183384637E-55</c:v>
                </c:pt>
                <c:pt idx="1001">
                  <c:v>2.6593561645115401E-55</c:v>
                </c:pt>
                <c:pt idx="1002">
                  <c:v>2.2882409550378537E-55</c:v>
                </c:pt>
                <c:pt idx="1003">
                  <c:v>1.968915160062542E-55</c:v>
                </c:pt>
                <c:pt idx="1004">
                  <c:v>1.6941515267390084E-55</c:v>
                </c:pt>
                <c:pt idx="1005">
                  <c:v>1.4577313709448725E-55</c:v>
                </c:pt>
                <c:pt idx="1006">
                  <c:v>1.2543038307364941E-55</c:v>
                </c:pt>
                <c:pt idx="1007">
                  <c:v>1.0792647610927626E-55</c:v>
                </c:pt>
                <c:pt idx="1008">
                  <c:v>9.2865252899105888E-56</c:v>
                </c:pt>
                <c:pt idx="1009">
                  <c:v>7.9905835036095148E-56</c:v>
                </c:pt>
                <c:pt idx="1010">
                  <c:v>6.8754913958535338E-56</c:v>
                </c:pt>
                <c:pt idx="1011">
                  <c:v>5.9160112541345765E-56</c:v>
                </c:pt>
                <c:pt idx="1012">
                  <c:v>5.0904273082436332E-56</c:v>
                </c:pt>
                <c:pt idx="1013">
                  <c:v>4.3800542404990946E-56</c:v>
                </c:pt>
                <c:pt idx="1014">
                  <c:v>3.7688142837528356E-56</c:v>
                </c:pt>
                <c:pt idx="1015">
                  <c:v>3.2428733356966139E-56</c:v>
                </c:pt>
                <c:pt idx="1016">
                  <c:v>2.7903278536984431E-56</c:v>
                </c:pt>
                <c:pt idx="1017">
                  <c:v>2.4009354437066949E-56</c:v>
                </c:pt>
                <c:pt idx="1018">
                  <c:v>2.0658830456809988E-56</c:v>
                </c:pt>
                <c:pt idx="1019">
                  <c:v>1.7775874689255392E-56</c:v>
                </c:pt>
                <c:pt idx="1020">
                  <c:v>1.5295237628708549E-56</c:v>
                </c:pt>
                <c:pt idx="1021">
                  <c:v>1.3160775388457784E-56</c:v>
                </c:pt>
                <c:pt idx="1022">
                  <c:v>1.1324179004603065E-56</c:v>
                </c:pt>
                <c:pt idx="1023">
                  <c:v>9.7438810665182256E-57</c:v>
                </c:pt>
                <c:pt idx="1024">
                  <c:v>8.38411492787775E-57</c:v>
                </c:pt>
                <c:pt idx="1025">
                  <c:v>7.2141052055123689E-57</c:v>
                </c:pt>
                <c:pt idx="1026">
                  <c:v>6.207371244775414E-57</c:v>
                </c:pt>
                <c:pt idx="1027">
                  <c:v>5.3411277868560082E-57</c:v>
                </c:pt>
                <c:pt idx="1028">
                  <c:v>4.5957692734321855E-57</c:v>
                </c:pt>
                <c:pt idx="1029">
                  <c:v>3.9544261170085368E-57</c:v>
                </c:pt>
                <c:pt idx="1030">
                  <c:v>3.4025828940713817E-57</c:v>
                </c:pt>
                <c:pt idx="1031">
                  <c:v>2.9277498196844378E-57</c:v>
                </c:pt>
                <c:pt idx="1032">
                  <c:v>2.5191800680587441E-57</c:v>
                </c:pt>
                <c:pt idx="1033">
                  <c:v>2.167626541255659E-57</c:v>
                </c:pt>
                <c:pt idx="1034">
                  <c:v>1.8651325810054817E-57</c:v>
                </c:pt>
                <c:pt idx="1035">
                  <c:v>1.6048518868536385E-57</c:v>
                </c:pt>
                <c:pt idx="1036">
                  <c:v>1.3808935648688417E-57</c:v>
                </c:pt>
                <c:pt idx="1037">
                  <c:v>1.1881887999238669E-57</c:v>
                </c:pt>
                <c:pt idx="1038">
                  <c:v>1.0223761339626578E-57</c:v>
                </c:pt>
                <c:pt idx="1039">
                  <c:v>8.7970275377398336E-58</c:v>
                </c:pt>
                <c:pt idx="1040">
                  <c:v>7.5693955413262348E-58</c:v>
                </c:pt>
                <c:pt idx="1041">
                  <c:v>6.5130805394489142E-58</c:v>
                </c:pt>
                <c:pt idx="1042">
                  <c:v>5.6041751130256953E-58</c:v>
                </c:pt>
                <c:pt idx="1043">
                  <c:v>4.8221081417970546E-58</c:v>
                </c:pt>
                <c:pt idx="1044">
                  <c:v>4.1491792212451573E-58</c:v>
                </c:pt>
                <c:pt idx="1045">
                  <c:v>3.5701580519919245E-58</c:v>
                </c:pt>
                <c:pt idx="1046">
                  <c:v>3.0719397347164304E-58</c:v>
                </c:pt>
                <c:pt idx="1047">
                  <c:v>2.6432481689331652E-58</c:v>
                </c:pt>
                <c:pt idx="1048">
                  <c:v>2.2743808427001832E-58</c:v>
                </c:pt>
                <c:pt idx="1049">
                  <c:v>1.9569892371208484E-58</c:v>
                </c:pt>
                <c:pt idx="1050">
                  <c:v>1.6838898755672022E-58</c:v>
                </c:pt>
                <c:pt idx="1051">
                  <c:v>1.4489017411303378E-58</c:v>
                </c:pt>
                <c:pt idx="1052">
                  <c:v>1.2467063825913137E-58</c:v>
                </c:pt>
                <c:pt idx="1053">
                  <c:v>1.0727275427120231E-58</c:v>
                </c:pt>
                <c:pt idx="1054">
                  <c:v>9.2302758449116226E-59</c:v>
                </c:pt>
                <c:pt idx="1055">
                  <c:v>7.9421837121628426E-59</c:v>
                </c:pt>
                <c:pt idx="1056">
                  <c:v>6.8338458327350989E-59</c:v>
                </c:pt>
                <c:pt idx="1057">
                  <c:v>5.8801773615575293E-59</c:v>
                </c:pt>
                <c:pt idx="1058">
                  <c:v>5.0595940630892414E-59</c:v>
                </c:pt>
                <c:pt idx="1059">
                  <c:v>4.3535237985520834E-59</c:v>
                </c:pt>
                <c:pt idx="1060">
                  <c:v>3.7459861854978746E-59</c:v>
                </c:pt>
                <c:pt idx="1061">
                  <c:v>3.2232309162081271E-59</c:v>
                </c:pt>
                <c:pt idx="1062">
                  <c:v>2.7734265490407996E-59</c:v>
                </c:pt>
                <c:pt idx="1063">
                  <c:v>2.3863927291853048E-59</c:v>
                </c:pt>
                <c:pt idx="1064">
                  <c:v>2.0533697782182398E-59</c:v>
                </c:pt>
                <c:pt idx="1065">
                  <c:v>1.7668204376148283E-59</c:v>
                </c:pt>
                <c:pt idx="1066">
                  <c:v>1.5202592791066551E-59</c:v>
                </c:pt>
                <c:pt idx="1067">
                  <c:v>1.3081059209559198E-59</c:v>
                </c:pt>
                <c:pt idx="1068">
                  <c:v>1.1255587280121369E-59</c:v>
                </c:pt>
                <c:pt idx="1069">
                  <c:v>9.6848613702360172E-60</c:v>
                </c:pt>
                <c:pt idx="1070">
                  <c:v>8.3333314758568937E-60</c:v>
                </c:pt>
                <c:pt idx="1071">
                  <c:v>7.1704086234963707E-60</c:v>
                </c:pt>
                <c:pt idx="1072">
                  <c:v>6.1697725545741949E-60</c:v>
                </c:pt>
                <c:pt idx="1073">
                  <c:v>5.3087760229507716E-60</c:v>
                </c:pt>
                <c:pt idx="1074">
                  <c:v>4.5679322232004151E-60</c:v>
                </c:pt>
                <c:pt idx="1075">
                  <c:v>3.9304737486654719E-60</c:v>
                </c:pt>
                <c:pt idx="1076">
                  <c:v>3.3819730972550823E-60</c:v>
                </c:pt>
                <c:pt idx="1077">
                  <c:v>2.9100161359532388E-60</c:v>
                </c:pt>
                <c:pt idx="1078">
                  <c:v>2.5039211336072643E-60</c:v>
                </c:pt>
                <c:pt idx="1079">
                  <c:v>2.1544970029079708E-60</c:v>
                </c:pt>
                <c:pt idx="1080">
                  <c:v>1.8538352798884511E-60</c:v>
                </c:pt>
              </c:numCache>
            </c:numRef>
          </c:val>
        </c:ser>
        <c:dLbls>
          <c:showLegendKey val="0"/>
          <c:showVal val="0"/>
          <c:showCatName val="0"/>
          <c:showSerName val="0"/>
          <c:showPercent val="0"/>
          <c:showBubbleSize val="0"/>
        </c:dLbls>
        <c:gapWidth val="150"/>
        <c:overlap val="100"/>
        <c:axId val="334901736"/>
        <c:axId val="334902520"/>
      </c:barChart>
      <c:catAx>
        <c:axId val="334901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334902520"/>
        <c:crosses val="autoZero"/>
        <c:auto val="1"/>
        <c:lblAlgn val="ctr"/>
        <c:lblOffset val="100"/>
        <c:tickLblSkip val="90"/>
        <c:tickMarkSkip val="90"/>
        <c:noMultiLvlLbl val="0"/>
      </c:catAx>
      <c:valAx>
        <c:axId val="334902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334901736"/>
        <c:crosses val="autoZero"/>
        <c:crossBetween val="between"/>
        <c:dispUnits>
          <c:builtInUnit val="thousands"/>
          <c:dispUnitsLbl>
            <c:layout>
              <c:manualLayout>
                <c:xMode val="edge"/>
                <c:yMode val="edge"/>
                <c:x val="0"/>
                <c:y val="8.6517537580529713E-2"/>
              </c:manualLayout>
            </c:layout>
            <c:tx>
              <c:strRef>
                <c:f>texts!$A$45</c:f>
                <c:strCache>
                  <c:ptCount val="1"/>
                  <c:pt idx="0">
                    <c:v>Tausende</c:v>
                  </c:pt>
                </c:strCache>
              </c:strRef>
            </c:tx>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57127776996625423"/>
          <c:y val="0.10832219836156844"/>
          <c:w val="0.36954724409448819"/>
          <c:h val="0.27972480712638192"/>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texts!$A$47</c:f>
          <c:strCache>
            <c:ptCount val="1"/>
            <c:pt idx="0">
              <c:v>täglich Verstorbene</c:v>
            </c:pt>
          </c:strCache>
        </c:strRef>
      </c:tx>
      <c:layout>
        <c:manualLayout>
          <c:xMode val="edge"/>
          <c:yMode val="edge"/>
          <c:x val="0.23463160854893139"/>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4978557367829021"/>
          <c:y val="0.11320726954585222"/>
          <c:w val="0.69660784589426317"/>
          <c:h val="0.72130398472918145"/>
        </c:manualLayout>
      </c:layout>
      <c:barChart>
        <c:barDir val="col"/>
        <c:grouping val="stacked"/>
        <c:varyColors val="0"/>
        <c:ser>
          <c:idx val="0"/>
          <c:order val="0"/>
          <c:tx>
            <c:strRef>
              <c:f>texts!$A$41</c:f>
              <c:strCache>
                <c:ptCount val="1"/>
                <c:pt idx="0">
                  <c:v>0 bis 14 alt</c:v>
                </c:pt>
              </c:strCache>
            </c:strRef>
          </c:tx>
          <c:spPr>
            <a:solidFill>
              <a:schemeClr val="accent1"/>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scenario!$BD$65:$BD$1145</c:f>
              <c:numCache>
                <c:formatCode>0</c:formatCode>
                <c:ptCount val="1081"/>
                <c:pt idx="0">
                  <c:v>2.6602400341957291E-3</c:v>
                </c:pt>
                <c:pt idx="1">
                  <c:v>3.1016121664639287E-3</c:v>
                </c:pt>
                <c:pt idx="2">
                  <c:v>3.616214291754872E-3</c:v>
                </c:pt>
                <c:pt idx="3">
                  <c:v>4.2161963205093311E-3</c:v>
                </c:pt>
                <c:pt idx="4">
                  <c:v>4.9157240082832463E-3</c:v>
                </c:pt>
                <c:pt idx="5">
                  <c:v>5.7313134134828825E-3</c:v>
                </c:pt>
                <c:pt idx="6">
                  <c:v>6.6822208464548333E-3</c:v>
                </c:pt>
                <c:pt idx="7">
                  <c:v>7.7908975167457744E-3</c:v>
                </c:pt>
                <c:pt idx="8">
                  <c:v>9.0835196128900876E-3</c:v>
                </c:pt>
                <c:pt idx="9">
                  <c:v>1.0590606330068003E-2</c:v>
                </c:pt>
                <c:pt idx="10">
                  <c:v>1.234774043745257E-2</c:v>
                </c:pt>
                <c:pt idx="11">
                  <c:v>1.4396408398056507E-2</c:v>
                </c:pt>
                <c:pt idx="12">
                  <c:v>1.6784979876560351E-2</c:v>
                </c:pt>
                <c:pt idx="13">
                  <c:v>1.9569849761595388E-2</c:v>
                </c:pt>
                <c:pt idx="14">
                  <c:v>2.2816769665969756E-2</c:v>
                </c:pt>
                <c:pt idx="15">
                  <c:v>2.6602400341957277E-2</c:v>
                </c:pt>
                <c:pt idx="16">
                  <c:v>3.1016121664639268E-2</c:v>
                </c:pt>
                <c:pt idx="17">
                  <c:v>3.6162142917548698E-2</c:v>
                </c:pt>
                <c:pt idx="18">
                  <c:v>4.2161963205093286E-2</c:v>
                </c:pt>
                <c:pt idx="19">
                  <c:v>4.9157240082832433E-2</c:v>
                </c:pt>
                <c:pt idx="20">
                  <c:v>5.2260533097814615E-2</c:v>
                </c:pt>
                <c:pt idx="21">
                  <c:v>6.0930535191827576E-2</c:v>
                </c:pt>
                <c:pt idx="22">
                  <c:v>7.1038737736615037E-2</c:v>
                </c:pt>
                <c:pt idx="23">
                  <c:v>7.9792486627055098E-2</c:v>
                </c:pt>
                <c:pt idx="24">
                  <c:v>9.1008201084403106E-2</c:v>
                </c:pt>
                <c:pt idx="25">
                  <c:v>0.10509413971342468</c:v>
                </c:pt>
                <c:pt idx="26">
                  <c:v>0.11969754104657013</c:v>
                </c:pt>
                <c:pt idx="27">
                  <c:v>0.13662121820031828</c:v>
                </c:pt>
                <c:pt idx="28">
                  <c:v>0.15675456242668617</c:v>
                </c:pt>
                <c:pt idx="29">
                  <c:v>0.17913456024447583</c:v>
                </c:pt>
                <c:pt idx="30">
                  <c:v>0.20453709602029424</c:v>
                </c:pt>
                <c:pt idx="31">
                  <c:v>0.23398746742708004</c:v>
                </c:pt>
                <c:pt idx="32">
                  <c:v>0.26733976272337939</c:v>
                </c:pt>
                <c:pt idx="33">
                  <c:v>0.30565148208754961</c:v>
                </c:pt>
                <c:pt idx="34">
                  <c:v>0.34950612938529224</c:v>
                </c:pt>
                <c:pt idx="35">
                  <c:v>0.39936269066277913</c:v>
                </c:pt>
                <c:pt idx="36">
                  <c:v>0.45651286719956397</c:v>
                </c:pt>
                <c:pt idx="37">
                  <c:v>0.52195568810464299</c:v>
                </c:pt>
                <c:pt idx="38">
                  <c:v>0.59649252178986711</c:v>
                </c:pt>
                <c:pt idx="39">
                  <c:v>0.68173823554105217</c:v>
                </c:pt>
                <c:pt idx="40">
                  <c:v>0.77926791938437823</c:v>
                </c:pt>
                <c:pt idx="41">
                  <c:v>0.89052842568178514</c:v>
                </c:pt>
                <c:pt idx="42">
                  <c:v>1.0176201008487946</c:v>
                </c:pt>
                <c:pt idx="43">
                  <c:v>1.1628913312513214</c:v>
                </c:pt>
                <c:pt idx="44">
                  <c:v>1.3287096647606633</c:v>
                </c:pt>
                <c:pt idx="45">
                  <c:v>1.5180208277913041</c:v>
                </c:pt>
                <c:pt idx="46">
                  <c:v>1.7341874476358774</c:v>
                </c:pt>
                <c:pt idx="47">
                  <c:v>1.9808674919994904</c:v>
                </c:pt>
                <c:pt idx="48">
                  <c:v>2.2623263987834221</c:v>
                </c:pt>
                <c:pt idx="49">
                  <c:v>2.5834114329703932</c:v>
                </c:pt>
                <c:pt idx="50">
                  <c:v>2.9495246249042664</c:v>
                </c:pt>
                <c:pt idx="51">
                  <c:v>3.3668489882380594</c:v>
                </c:pt>
                <c:pt idx="52">
                  <c:v>3.8423610951931679</c:v>
                </c:pt>
                <c:pt idx="53">
                  <c:v>4.383866822887847</c:v>
                </c:pt>
                <c:pt idx="54">
                  <c:v>5.000197088366134</c:v>
                </c:pt>
                <c:pt idx="55">
                  <c:v>5.7012545782906026</c:v>
                </c:pt>
                <c:pt idx="56">
                  <c:v>6.4980672546028231</c:v>
                </c:pt>
                <c:pt idx="57">
                  <c:v>7.4029610995030755</c:v>
                </c:pt>
                <c:pt idx="58">
                  <c:v>8.4296203557808482</c:v>
                </c:pt>
                <c:pt idx="59">
                  <c:v>9.5931260303092891</c:v>
                </c:pt>
                <c:pt idx="60">
                  <c:v>10.910059800323319</c:v>
                </c:pt>
                <c:pt idx="61">
                  <c:v>12.39851682679225</c:v>
                </c:pt>
                <c:pt idx="62">
                  <c:v>14.078054700287387</c:v>
                </c:pt>
                <c:pt idx="63">
                  <c:v>15.969634454559214</c:v>
                </c:pt>
                <c:pt idx="64">
                  <c:v>18.095445423752146</c:v>
                </c:pt>
                <c:pt idx="65">
                  <c:v>20.478604141485736</c:v>
                </c:pt>
                <c:pt idx="66">
                  <c:v>23.142742832507405</c:v>
                </c:pt>
                <c:pt idx="67">
                  <c:v>26.111403022034896</c:v>
                </c:pt>
                <c:pt idx="68">
                  <c:v>29.407203263922955</c:v>
                </c:pt>
                <c:pt idx="69">
                  <c:v>33.0507691863547</c:v>
                </c:pt>
                <c:pt idx="70">
                  <c:v>37.059357513113532</c:v>
                </c:pt>
                <c:pt idx="71">
                  <c:v>41.445148924082673</c:v>
                </c:pt>
                <c:pt idx="72">
                  <c:v>46.213212515124866</c:v>
                </c:pt>
                <c:pt idx="73">
                  <c:v>51.359132998492157</c:v>
                </c:pt>
                <c:pt idx="74">
                  <c:v>56.866352977094081</c:v>
                </c:pt>
                <c:pt idx="75">
                  <c:v>62.703346096716743</c:v>
                </c:pt>
                <c:pt idx="76">
                  <c:v>68.820781972065433</c:v>
                </c:pt>
                <c:pt idx="77">
                  <c:v>75.148939313638934</c:v>
                </c:pt>
                <c:pt idx="78">
                  <c:v>81.595718993611385</c:v>
                </c:pt>
                <c:pt idx="79">
                  <c:v>88.045674495224034</c:v>
                </c:pt>
                <c:pt idx="80">
                  <c:v>94.360536942146993</c:v>
                </c:pt>
                <c:pt idx="81">
                  <c:v>100.3817150481338</c:v>
                </c:pt>
                <c:pt idx="82">
                  <c:v>105.93515673383202</c:v>
                </c:pt>
                <c:pt idx="83">
                  <c:v>110.83876965028504</c:v>
                </c:pt>
                <c:pt idx="84">
                  <c:v>114.91228965179279</c:v>
                </c:pt>
                <c:pt idx="85">
                  <c:v>117.98907143786461</c:v>
                </c:pt>
                <c:pt idx="86">
                  <c:v>119.92882315789943</c:v>
                </c:pt>
                <c:pt idx="87">
                  <c:v>120.62990204976654</c:v>
                </c:pt>
                <c:pt idx="88">
                  <c:v>120.03954476770107</c:v>
                </c:pt>
                <c:pt idx="89">
                  <c:v>118.16044047160011</c:v>
                </c:pt>
                <c:pt idx="90">
                  <c:v>115.05242318163154</c:v>
                </c:pt>
                <c:pt idx="91">
                  <c:v>110.82873612031482</c:v>
                </c:pt>
                <c:pt idx="92">
                  <c:v>105.64718461620426</c:v>
                </c:pt>
                <c:pt idx="93">
                  <c:v>99.69734491408785</c:v>
                </c:pt>
                <c:pt idx="94">
                  <c:v>93.185620218107786</c:v>
                </c:pt>
                <c:pt idx="95">
                  <c:v>86.320179292963331</c:v>
                </c:pt>
                <c:pt idx="96">
                  <c:v>79.297633838840568</c:v>
                </c:pt>
                <c:pt idx="97">
                  <c:v>72.292790060030896</c:v>
                </c:pt>
                <c:pt idx="98">
                  <c:v>65.452115811535052</c:v>
                </c:pt>
                <c:pt idx="99">
                  <c:v>58.890885365003072</c:v>
                </c:pt>
                <c:pt idx="100">
                  <c:v>52.693445986192152</c:v>
                </c:pt>
                <c:pt idx="101">
                  <c:v>46.915764792291078</c:v>
                </c:pt>
                <c:pt idx="102">
                  <c:v>41.589354119072858</c:v>
                </c:pt>
                <c:pt idx="103">
                  <c:v>36.725780418576662</c:v>
                </c:pt>
                <c:pt idx="104">
                  <c:v>32.321158031244892</c:v>
                </c:pt>
                <c:pt idx="105">
                  <c:v>28.360245220657557</c:v>
                </c:pt>
                <c:pt idx="106">
                  <c:v>24.819948358797031</c:v>
                </c:pt>
                <c:pt idx="107">
                  <c:v>21.672178868481311</c:v>
                </c:pt>
                <c:pt idx="108">
                  <c:v>18.886093984194595</c:v>
                </c:pt>
                <c:pt idx="109">
                  <c:v>16.429795889758825</c:v>
                </c:pt>
                <c:pt idx="110">
                  <c:v>14.271577909384323</c:v>
                </c:pt>
                <c:pt idx="111">
                  <c:v>12.380803850847272</c:v>
                </c:pt>
                <c:pt idx="112">
                  <c:v>10.728496675255771</c:v>
                </c:pt>
                <c:pt idx="113">
                  <c:v>9.2877009797092178</c:v>
                </c:pt>
                <c:pt idx="114">
                  <c:v>8.0336728935741402</c:v>
                </c:pt>
                <c:pt idx="115">
                  <c:v>6.9439416172427988</c:v>
                </c:pt>
                <c:pt idx="116">
                  <c:v>5.9982788309437671</c:v>
                </c:pt>
                <c:pt idx="117">
                  <c:v>5.1786052245120091</c:v>
                </c:pt>
                <c:pt idx="118">
                  <c:v>4.468857209822886</c:v>
                </c:pt>
                <c:pt idx="119">
                  <c:v>3.8548314060955771</c:v>
                </c:pt>
                <c:pt idx="120">
                  <c:v>3.3240197712161588</c:v>
                </c:pt>
                <c:pt idx="121">
                  <c:v>2.8654443478652198</c:v>
                </c:pt>
                <c:pt idx="122">
                  <c:v>2.4694975168562752</c:v>
                </c:pt>
                <c:pt idx="123">
                  <c:v>2.1277913499847756</c:v>
                </c:pt>
                <c:pt idx="124">
                  <c:v>1.833018022458474</c:v>
                </c:pt>
                <c:pt idx="125">
                  <c:v>1.5788221419278188</c:v>
                </c:pt>
                <c:pt idx="126">
                  <c:v>1.3596851367900142</c:v>
                </c:pt>
                <c:pt idx="127">
                  <c:v>1.1708213996375372</c:v>
                </c:pt>
                <c:pt idx="128">
                  <c:v>1.0080856101695415</c:v>
                </c:pt>
                <c:pt idx="129">
                  <c:v>0.86789050239690824</c:v>
                </c:pt>
                <c:pt idx="130">
                  <c:v>0.7471342541191468</c:v>
                </c:pt>
                <c:pt idx="131">
                  <c:v>0.64313663926107467</c:v>
                </c:pt>
                <c:pt idx="132">
                  <c:v>0.5535830820077231</c:v>
                </c:pt>
                <c:pt idx="133">
                  <c:v>0.47647577666192625</c:v>
                </c:pt>
                <c:pt idx="134">
                  <c:v>0.41009108150773976</c:v>
                </c:pt>
                <c:pt idx="135">
                  <c:v>0.35294245219499387</c:v>
                </c:pt>
                <c:pt idx="136">
                  <c:v>0.30374824445660081</c:v>
                </c:pt>
                <c:pt idx="137">
                  <c:v>0.26140378248701424</c:v>
                </c:pt>
                <c:pt idx="138">
                  <c:v>0.22495715441993624</c:v>
                </c:pt>
                <c:pt idx="139">
                  <c:v>0.19358825768514079</c:v>
                </c:pt>
                <c:pt idx="140">
                  <c:v>0.16659067334209088</c:v>
                </c:pt>
                <c:pt idx="141">
                  <c:v>0.14335599935133178</c:v>
                </c:pt>
                <c:pt idx="142">
                  <c:v>0.12336031824745906</c:v>
                </c:pt>
                <c:pt idx="143">
                  <c:v>0.10615251518110183</c:v>
                </c:pt>
                <c:pt idx="144">
                  <c:v>9.1344198253121803E-2</c:v>
                </c:pt>
                <c:pt idx="145">
                  <c:v>7.860100491586923E-2</c:v>
                </c:pt>
                <c:pt idx="146">
                  <c:v>6.7635106362146591E-2</c:v>
                </c:pt>
                <c:pt idx="147">
                  <c:v>5.8198746614194698E-2</c:v>
                </c:pt>
                <c:pt idx="148">
                  <c:v>5.0078674781070739E-2</c:v>
                </c:pt>
                <c:pt idx="149">
                  <c:v>4.3091347972003799E-2</c:v>
                </c:pt>
                <c:pt idx="150">
                  <c:v>3.7078798922239288E-2</c:v>
                </c:pt>
                <c:pt idx="151">
                  <c:v>3.1905076781719346E-2</c:v>
                </c:pt>
                <c:pt idx="152">
                  <c:v>2.7453181996106222E-2</c:v>
                </c:pt>
                <c:pt idx="153">
                  <c:v>2.3622427015063965E-2</c:v>
                </c:pt>
                <c:pt idx="154">
                  <c:v>2.0326163912149808E-2</c:v>
                </c:pt>
                <c:pt idx="155">
                  <c:v>1.7489828087028338E-2</c:v>
                </c:pt>
                <c:pt idx="156">
                  <c:v>1.504925421247031E-2</c:v>
                </c:pt>
                <c:pt idx="157">
                  <c:v>1.2949226631697066E-2</c:v>
                </c:pt>
                <c:pt idx="158">
                  <c:v>1.1142231632295491E-2</c:v>
                </c:pt>
                <c:pt idx="159">
                  <c:v>9.5873835304867861E-3</c:v>
                </c:pt>
                <c:pt idx="160">
                  <c:v>8.2495003890156442E-3</c:v>
                </c:pt>
                <c:pt idx="161">
                  <c:v>7.0983085461653337E-3</c:v>
                </c:pt>
                <c:pt idx="162">
                  <c:v>6.1077580246817181E-3</c:v>
                </c:pt>
                <c:pt idx="163">
                  <c:v>5.2554333807291673E-3</c:v>
                </c:pt>
                <c:pt idx="164">
                  <c:v>4.5220466992283445E-3</c:v>
                </c:pt>
                <c:pt idx="165">
                  <c:v>3.8910012905900874E-3</c:v>
                </c:pt>
                <c:pt idx="166">
                  <c:v>3.3480162360821665E-3</c:v>
                </c:pt>
                <c:pt idx="167">
                  <c:v>2.8808033003299531E-3</c:v>
                </c:pt>
                <c:pt idx="168">
                  <c:v>2.4787889103361554E-3</c:v>
                </c:pt>
                <c:pt idx="169">
                  <c:v>2.1328749172505072E-3</c:v>
                </c:pt>
                <c:pt idx="170">
                  <c:v>1.8352327326229478E-3</c:v>
                </c:pt>
                <c:pt idx="171">
                  <c:v>1.5791261845982782E-3</c:v>
                </c:pt>
                <c:pt idx="172">
                  <c:v>1.3587590883283583E-3</c:v>
                </c:pt>
                <c:pt idx="173">
                  <c:v>1.1691440833430729E-3</c:v>
                </c:pt>
                <c:pt idx="174">
                  <c:v>1.0059897712843876E-3</c:v>
                </c:pt>
                <c:pt idx="175">
                  <c:v>8.6560360108973555E-4</c:v>
                </c:pt>
                <c:pt idx="176">
                  <c:v>7.4480830473557913E-4</c:v>
                </c:pt>
                <c:pt idx="177">
                  <c:v>6.4086999304991212E-4</c:v>
                </c:pt>
                <c:pt idx="178">
                  <c:v>5.5143628478747245E-4</c:v>
                </c:pt>
                <c:pt idx="179">
                  <c:v>4.7448306908455073E-4</c:v>
                </c:pt>
                <c:pt idx="180">
                  <c:v>4.0826869669336293E-4</c:v>
                </c:pt>
                <c:pt idx="181">
                  <c:v>3.5129456344735999E-4</c:v>
                </c:pt>
                <c:pt idx="182">
                  <c:v>3.0227119402302297E-4</c:v>
                </c:pt>
                <c:pt idx="183">
                  <c:v>2.6008905850701311E-4</c:v>
                </c:pt>
                <c:pt idx="184">
                  <c:v>2.2379346136169696E-4</c:v>
                </c:pt>
                <c:pt idx="185">
                  <c:v>1.925629345274917E-4</c:v>
                </c:pt>
                <c:pt idx="186">
                  <c:v>1.6569064569049233E-4</c:v>
                </c:pt>
                <c:pt idx="187">
                  <c:v>1.4256840097155539E-4</c:v>
                </c:pt>
                <c:pt idx="188">
                  <c:v>1.2267288000159822E-4</c:v>
                </c:pt>
                <c:pt idx="189">
                  <c:v>1.0555379186527818E-4</c:v>
                </c:pt>
                <c:pt idx="190">
                  <c:v>9.0823683864155796E-5</c:v>
                </c:pt>
                <c:pt idx="191">
                  <c:v>7.8149172454262337E-5</c:v>
                </c:pt>
                <c:pt idx="192">
                  <c:v>6.7243397897801438E-5</c:v>
                </c:pt>
                <c:pt idx="193">
                  <c:v>5.7859531862636421E-5</c:v>
                </c:pt>
                <c:pt idx="194">
                  <c:v>4.9785191032802219E-5</c:v>
                </c:pt>
                <c:pt idx="195">
                  <c:v>4.2837630297688537E-5</c:v>
                </c:pt>
                <c:pt idx="196">
                  <c:v>3.6859606730725042E-5</c:v>
                </c:pt>
                <c:pt idx="197">
                  <c:v>3.1715820749598341E-5</c:v>
                </c:pt>
                <c:pt idx="198">
                  <c:v>2.7289853912777835E-5</c:v>
                </c:pt>
                <c:pt idx="199">
                  <c:v>2.3481534047038835E-5</c:v>
                </c:pt>
                <c:pt idx="200">
                  <c:v>2.0204668072101121E-5</c:v>
                </c:pt>
                <c:pt idx="201">
                  <c:v>1.7385091210325483E-5</c:v>
                </c:pt>
                <c:pt idx="202">
                  <c:v>1.495898842995077E-5</c:v>
                </c:pt>
                <c:pt idx="203">
                  <c:v>1.2871450131664489E-5</c:v>
                </c:pt>
                <c:pt idx="204">
                  <c:v>1.107522938981173E-5</c:v>
                </c:pt>
                <c:pt idx="205">
                  <c:v>9.5296726212437923E-6</c:v>
                </c:pt>
                <c:pt idx="206">
                  <c:v>8.1997994799253981E-6</c:v>
                </c:pt>
                <c:pt idx="207">
                  <c:v>7.0555111527903176E-6</c:v>
                </c:pt>
                <c:pt idx="208">
                  <c:v>6.0709091383965983E-6</c:v>
                </c:pt>
                <c:pt idx="209">
                  <c:v>5.2237090904544385E-6</c:v>
                </c:pt>
                <c:pt idx="210">
                  <c:v>4.4947364598746476E-6</c:v>
                </c:pt>
                <c:pt idx="211">
                  <c:v>3.8674925203088094E-6</c:v>
                </c:pt>
                <c:pt idx="212">
                  <c:v>3.3277809551236535E-6</c:v>
                </c:pt>
                <c:pt idx="213">
                  <c:v>2.8633865544242463E-6</c:v>
                </c:pt>
                <c:pt idx="214">
                  <c:v>2.4637987501355451E-6</c:v>
                </c:pt>
                <c:pt idx="215">
                  <c:v>2.1199737319618137E-6</c:v>
                </c:pt>
                <c:pt idx="216">
                  <c:v>1.8241297602365246E-6</c:v>
                </c:pt>
                <c:pt idx="217">
                  <c:v>1.569571043013905E-6</c:v>
                </c:pt>
                <c:pt idx="218">
                  <c:v>1.3505361912423231E-6</c:v>
                </c:pt>
                <c:pt idx="219">
                  <c:v>1.16206782213082E-6</c:v>
                </c:pt>
                <c:pt idx="220">
                  <c:v>9.9990035946328221E-7</c:v>
                </c:pt>
                <c:pt idx="221">
                  <c:v>8.6036349146303709E-7</c:v>
                </c:pt>
                <c:pt idx="222">
                  <c:v>7.4029910118525749E-7</c:v>
                </c:pt>
                <c:pt idx="223">
                  <c:v>6.3698978933598358E-7</c:v>
                </c:pt>
                <c:pt idx="224">
                  <c:v>5.4809737178601532E-7</c:v>
                </c:pt>
                <c:pt idx="225">
                  <c:v>4.7160995980354943E-7</c:v>
                </c:pt>
                <c:pt idx="226">
                  <c:v>4.0579642528072408E-7</c:v>
                </c:pt>
                <c:pt idx="227">
                  <c:v>3.4916722037259494E-7</c:v>
                </c:pt>
                <c:pt idx="228">
                  <c:v>3.0044066478548667E-7</c:v>
                </c:pt>
                <c:pt idx="229">
                  <c:v>2.5851393770009872E-7</c:v>
                </c:pt>
                <c:pt idx="230">
                  <c:v>2.2243811779400691E-7</c:v>
                </c:pt>
                <c:pt idx="231">
                  <c:v>1.9139670644820436E-7</c:v>
                </c:pt>
                <c:pt idx="232">
                  <c:v>1.6468714805668774E-7</c:v>
                </c:pt>
                <c:pt idx="233">
                  <c:v>1.4170492919106447E-7</c:v>
                </c:pt>
                <c:pt idx="234">
                  <c:v>1.2192989673898603E-7</c:v>
                </c:pt>
                <c:pt idx="235">
                  <c:v>1.049144853569086E-7</c:v>
                </c:pt>
                <c:pt idx="236">
                  <c:v>9.0273587790895894E-8</c:v>
                </c:pt>
                <c:pt idx="237">
                  <c:v>7.7675838801969188E-8</c:v>
                </c:pt>
                <c:pt idx="238">
                  <c:v>6.6836115426400076E-8</c:v>
                </c:pt>
                <c:pt idx="239">
                  <c:v>5.7509083830467907E-8</c:v>
                </c:pt>
                <c:pt idx="240">
                  <c:v>4.948364670661855E-8</c:v>
                </c:pt>
                <c:pt idx="241">
                  <c:v>4.2578165539777333E-8</c:v>
                </c:pt>
                <c:pt idx="242">
                  <c:v>3.6636349610088312E-8</c:v>
                </c:pt>
                <c:pt idx="243">
                  <c:v>3.1523718688497464E-8</c:v>
                </c:pt>
                <c:pt idx="244">
                  <c:v>2.7124559365900354E-8</c:v>
                </c:pt>
                <c:pt idx="245">
                  <c:v>2.3339306128909507E-8</c:v>
                </c:pt>
                <c:pt idx="246">
                  <c:v>2.0082287908522281E-8</c:v>
                </c:pt>
                <c:pt idx="247">
                  <c:v>1.7279789099664192E-8</c:v>
                </c:pt>
                <c:pt idx="248">
                  <c:v>1.4868381166953557E-8</c:v>
                </c:pt>
                <c:pt idx="249">
                  <c:v>1.2793487076171619E-8</c:v>
                </c:pt>
                <c:pt idx="250">
                  <c:v>1.1008146060430787E-8</c:v>
                </c:pt>
                <c:pt idx="251">
                  <c:v>9.4719507641790308E-9</c:v>
                </c:pt>
                <c:pt idx="252">
                  <c:v>8.1501327095804119E-9</c:v>
                </c:pt>
                <c:pt idx="253">
                  <c:v>7.0127753867691634E-9</c:v>
                </c:pt>
                <c:pt idx="254">
                  <c:v>6.0341371579673817E-9</c:v>
                </c:pt>
                <c:pt idx="255">
                  <c:v>5.1920686508566082E-9</c:v>
                </c:pt>
                <c:pt idx="256">
                  <c:v>4.4675114551549578E-9</c:v>
                </c:pt>
                <c:pt idx="257">
                  <c:v>3.8440667764745187E-9</c:v>
                </c:pt>
                <c:pt idx="258">
                  <c:v>3.3076242848665697E-9</c:v>
                </c:pt>
                <c:pt idx="259">
                  <c:v>2.8460427578392687E-9</c:v>
                </c:pt>
                <c:pt idx="260">
                  <c:v>2.4488752898892341E-9</c:v>
                </c:pt>
                <c:pt idx="261">
                  <c:v>2.1071328492554742E-9</c:v>
                </c:pt>
                <c:pt idx="262">
                  <c:v>1.8130808305111704E-9</c:v>
                </c:pt>
                <c:pt idx="263">
                  <c:v>1.5600639983986055E-9</c:v>
                </c:pt>
                <c:pt idx="264">
                  <c:v>1.342355860887312E-9</c:v>
                </c:pt>
                <c:pt idx="265">
                  <c:v>1.1550290623384396E-9</c:v>
                </c:pt>
                <c:pt idx="266">
                  <c:v>9.9384386340327724E-10</c:v>
                </c:pt>
                <c:pt idx="267">
                  <c:v>8.5515218363816975E-10</c:v>
                </c:pt>
                <c:pt idx="268">
                  <c:v>7.3581503504674352E-10</c:v>
                </c:pt>
                <c:pt idx="269">
                  <c:v>6.3313147783516746E-10</c:v>
                </c:pt>
                <c:pt idx="270">
                  <c:v>5.4477749044670673E-10</c:v>
                </c:pt>
                <c:pt idx="271">
                  <c:v>4.6875337033023519E-10</c:v>
                </c:pt>
                <c:pt idx="272">
                  <c:v>4.0333847497217866E-10</c:v>
                </c:pt>
                <c:pt idx="273">
                  <c:v>3.4705227885245511E-10</c:v>
                </c:pt>
                <c:pt idx="274">
                  <c:v>2.986208649323291E-10</c:v>
                </c:pt>
                <c:pt idx="275">
                  <c:v>2.5694809228105145E-10</c:v>
                </c:pt>
                <c:pt idx="276">
                  <c:v>2.2109078728250185E-10</c:v>
                </c:pt>
                <c:pt idx="277">
                  <c:v>1.9023739692812744E-10</c:v>
                </c:pt>
                <c:pt idx="278">
                  <c:v>1.6368962105936436E-10</c:v>
                </c:pt>
                <c:pt idx="279">
                  <c:v>1.4084660784483363E-10</c:v>
                </c:pt>
                <c:pt idx="280">
                  <c:v>1.2119135479091651E-10</c:v>
                </c:pt>
                <c:pt idx="281">
                  <c:v>1.0427900750182241E-10</c:v>
                </c:pt>
                <c:pt idx="282">
                  <c:v>8.9726791356738453E-11</c:v>
                </c:pt>
                <c:pt idx="283">
                  <c:v>7.7205348229219697E-11</c:v>
                </c:pt>
                <c:pt idx="284">
                  <c:v>6.6431282174088238E-11</c:v>
                </c:pt>
                <c:pt idx="285">
                  <c:v>5.7160745369490978E-11</c:v>
                </c:pt>
                <c:pt idx="286">
                  <c:v>4.9183919145703431E-11</c:v>
                </c:pt>
                <c:pt idx="287">
                  <c:v>4.23202651906326E-11</c:v>
                </c:pt>
                <c:pt idx="288">
                  <c:v>3.6414439453264283E-11</c:v>
                </c:pt>
                <c:pt idx="289">
                  <c:v>3.1332776265044595E-11</c:v>
                </c:pt>
                <c:pt idx="290">
                  <c:v>2.6960263104841876E-11</c:v>
                </c:pt>
                <c:pt idx="291">
                  <c:v>2.319793753779775E-11</c:v>
                </c:pt>
                <c:pt idx="292">
                  <c:v>1.9960647413374742E-11</c:v>
                </c:pt>
                <c:pt idx="293">
                  <c:v>1.7175123629498616E-11</c:v>
                </c:pt>
                <c:pt idx="294">
                  <c:v>1.4778321843955076E-11</c:v>
                </c:pt>
                <c:pt idx="295">
                  <c:v>1.2715995601243601E-11</c:v>
                </c:pt>
                <c:pt idx="296">
                  <c:v>1.0941468580682372E-11</c:v>
                </c:pt>
                <c:pt idx="297">
                  <c:v>9.4145781782396466E-12</c:v>
                </c:pt>
                <c:pt idx="298">
                  <c:v>8.1007665123376327E-12</c:v>
                </c:pt>
                <c:pt idx="299">
                  <c:v>6.9702982804993783E-12</c:v>
                </c:pt>
                <c:pt idx="300">
                  <c:v>5.997587764705539E-12</c:v>
                </c:pt>
                <c:pt idx="301">
                  <c:v>5.1606197536740759E-12</c:v>
                </c:pt>
                <c:pt idx="302">
                  <c:v>4.4404512758836818E-12</c:v>
                </c:pt>
                <c:pt idx="303">
                  <c:v>3.8207828661391248E-12</c:v>
                </c:pt>
                <c:pt idx="304">
                  <c:v>3.2875896622189855E-12</c:v>
                </c:pt>
                <c:pt idx="305">
                  <c:v>2.8288039822715199E-12</c:v>
                </c:pt>
                <c:pt idx="306">
                  <c:v>2.4340421987803978E-12</c:v>
                </c:pt>
                <c:pt idx="307">
                  <c:v>2.0943697274797775E-12</c:v>
                </c:pt>
                <c:pt idx="308">
                  <c:v>1.8020988122480202E-12</c:v>
                </c:pt>
                <c:pt idx="309">
                  <c:v>1.550614529275889E-12</c:v>
                </c:pt>
                <c:pt idx="310">
                  <c:v>1.3342250724876288E-12</c:v>
                </c:pt>
                <c:pt idx="311">
                  <c:v>1.1480329317473397E-12</c:v>
                </c:pt>
                <c:pt idx="312">
                  <c:v>9.8782404824626122E-13</c:v>
                </c:pt>
                <c:pt idx="313">
                  <c:v>8.4997243834150396E-13</c:v>
                </c:pt>
                <c:pt idx="314">
                  <c:v>7.313581272118378E-13</c:v>
                </c:pt>
                <c:pt idx="315">
                  <c:v>6.2929653493528872E-13</c:v>
                </c:pt>
                <c:pt idx="316">
                  <c:v>5.414777167942177E-13</c:v>
                </c:pt>
                <c:pt idx="317">
                  <c:v>4.6591408264281788E-13</c:v>
                </c:pt>
                <c:pt idx="318">
                  <c:v>4.0089541207730936E-13</c:v>
                </c:pt>
                <c:pt idx="319">
                  <c:v>3.4495014727392516E-13</c:v>
                </c:pt>
                <c:pt idx="320">
                  <c:v>2.9681208744129054E-13</c:v>
                </c:pt>
                <c:pt idx="321">
                  <c:v>2.5539173108773348E-13</c:v>
                </c:pt>
                <c:pt idx="322">
                  <c:v>2.1975161749735229E-13</c:v>
                </c:pt>
                <c:pt idx="323">
                  <c:v>1.8908510932217119E-13</c:v>
                </c:pt>
                <c:pt idx="324">
                  <c:v>1.6269813607996862E-13</c:v>
                </c:pt>
                <c:pt idx="325">
                  <c:v>1.399934853611032E-13</c:v>
                </c:pt>
                <c:pt idx="326">
                  <c:v>1.2045728620957656E-13</c:v>
                </c:pt>
                <c:pt idx="327">
                  <c:v>1.0364737875872191E-13</c:v>
                </c:pt>
                <c:pt idx="328">
                  <c:v>8.9183306893227079E-14</c:v>
                </c:pt>
                <c:pt idx="329">
                  <c:v>7.6737707442912278E-14</c:v>
                </c:pt>
                <c:pt idx="330">
                  <c:v>6.6028901021175311E-14</c:v>
                </c:pt>
                <c:pt idx="331">
                  <c:v>5.6814516817662003E-14</c:v>
                </c:pt>
                <c:pt idx="332">
                  <c:v>4.8886007056049943E-14</c:v>
                </c:pt>
                <c:pt idx="333">
                  <c:v>4.2063926963490968E-14</c:v>
                </c:pt>
                <c:pt idx="334">
                  <c:v>3.6193873423968515E-14</c:v>
                </c:pt>
                <c:pt idx="335">
                  <c:v>3.1142990395719715E-14</c:v>
                </c:pt>
                <c:pt idx="336">
                  <c:v>2.6796962000359069E-14</c:v>
                </c:pt>
                <c:pt idx="337">
                  <c:v>2.3057425228740403E-14</c:v>
                </c:pt>
                <c:pt idx="338">
                  <c:v>1.9839743705716739E-14</c:v>
                </c:pt>
                <c:pt idx="339">
                  <c:v>1.7071092127749671E-14</c:v>
                </c:pt>
                <c:pt idx="340">
                  <c:v>1.4688808018731845E-14</c:v>
                </c:pt>
                <c:pt idx="341">
                  <c:v>1.2638973499559157E-14</c:v>
                </c:pt>
                <c:pt idx="342">
                  <c:v>1.0875194972855944E-14</c:v>
                </c:pt>
                <c:pt idx="343">
                  <c:v>9.3575531036406098E-15</c:v>
                </c:pt>
                <c:pt idx="344">
                  <c:v>8.051699331001397E-15</c:v>
                </c:pt>
                <c:pt idx="345">
                  <c:v>6.9280784622665881E-15</c:v>
                </c:pt>
                <c:pt idx="346">
                  <c:v>5.9612597547594426E-15</c:v>
                </c:pt>
                <c:pt idx="347">
                  <c:v>5.1293613456116196E-15</c:v>
                </c:pt>
                <c:pt idx="348">
                  <c:v>4.4135550028412324E-15</c:v>
                </c:pt>
                <c:pt idx="349">
                  <c:v>3.7976399888010158E-15</c:v>
                </c:pt>
                <c:pt idx="350">
                  <c:v>3.2676763913118455E-15</c:v>
                </c:pt>
                <c:pt idx="351">
                  <c:v>2.8116696237201642E-15</c:v>
                </c:pt>
                <c:pt idx="352">
                  <c:v>2.4192989532164004E-15</c:v>
                </c:pt>
                <c:pt idx="353">
                  <c:v>2.0816839132364936E-15</c:v>
                </c:pt>
                <c:pt idx="354">
                  <c:v>1.7911833131934512E-15</c:v>
                </c:pt>
                <c:pt idx="355">
                  <c:v>1.541222296556308E-15</c:v>
                </c:pt>
                <c:pt idx="356">
                  <c:v>1.3261435331079118E-15</c:v>
                </c:pt>
                <c:pt idx="357">
                  <c:v>1.1410791774382327E-15</c:v>
                </c:pt>
                <c:pt idx="358">
                  <c:v>9.8184069572894502E-16</c:v>
                </c:pt>
                <c:pt idx="359">
                  <c:v>8.4482406729543648E-16</c:v>
                </c:pt>
                <c:pt idx="360">
                  <c:v>7.2692821532694122E-16</c:v>
                </c:pt>
                <c:pt idx="361">
                  <c:v>6.2548482067997323E-16</c:v>
                </c:pt>
                <c:pt idx="362">
                  <c:v>5.3819793021116843E-16</c:v>
                </c:pt>
                <c:pt idx="363">
                  <c:v>4.6309199281398314E-16</c:v>
                </c:pt>
                <c:pt idx="364">
                  <c:v>3.9846714706666112E-16</c:v>
                </c:pt>
                <c:pt idx="365">
                  <c:v>3.4286074852350554E-16</c:v>
                </c:pt>
                <c:pt idx="366">
                  <c:v>2.9501426590240955E-16</c:v>
                </c:pt>
                <c:pt idx="367">
                  <c:v>2.5384479693501824E-16</c:v>
                </c:pt>
                <c:pt idx="368">
                  <c:v>2.1842055920202993E-16</c:v>
                </c:pt>
                <c:pt idx="369">
                  <c:v>1.8793980124138654E-16</c:v>
                </c:pt>
                <c:pt idx="370">
                  <c:v>1.617126566276258E-16</c:v>
                </c:pt>
                <c:pt idx="371">
                  <c:v>1.3914553032849361E-16</c:v>
                </c:pt>
                <c:pt idx="372">
                  <c:v>1.1972766395756656E-16</c:v>
                </c:pt>
                <c:pt idx="373">
                  <c:v>1.0301957585626154E-16</c:v>
                </c:pt>
                <c:pt idx="374">
                  <c:v>8.8643114371340711E-17</c:v>
                </c:pt>
                <c:pt idx="375">
                  <c:v>7.6272899205233991E-17</c:v>
                </c:pt>
                <c:pt idx="376">
                  <c:v>6.562895713254251E-17</c:v>
                </c:pt>
                <c:pt idx="377">
                  <c:v>5.6470385408000032E-17</c:v>
                </c:pt>
                <c:pt idx="378">
                  <c:v>4.8589899450753663E-17</c:v>
                </c:pt>
                <c:pt idx="379">
                  <c:v>4.1809141403520087E-17</c:v>
                </c:pt>
                <c:pt idx="380">
                  <c:v>3.5974643385939864E-17</c:v>
                </c:pt>
                <c:pt idx="381">
                  <c:v>3.0954354079047992E-17</c:v>
                </c:pt>
                <c:pt idx="382">
                  <c:v>2.6634650027568087E-17</c:v>
                </c:pt>
                <c:pt idx="383">
                  <c:v>2.291776401728265E-17</c:v>
                </c:pt>
                <c:pt idx="384">
                  <c:v>1.9719572324330327E-17</c:v>
                </c:pt>
                <c:pt idx="385">
                  <c:v>1.6967690755574924E-17</c:v>
                </c:pt>
                <c:pt idx="386">
                  <c:v>1.4599836388013543E-17</c:v>
                </c:pt>
                <c:pt idx="387">
                  <c:v>1.2562417928717252E-17</c:v>
                </c:pt>
                <c:pt idx="388">
                  <c:v>1.0809322791132244E-17</c:v>
                </c:pt>
                <c:pt idx="389">
                  <c:v>9.3008734358212544E-18</c:v>
                </c:pt>
                <c:pt idx="390">
                  <c:v>8.0029293546616514E-18</c:v>
                </c:pt>
                <c:pt idx="391">
                  <c:v>6.8861143738432037E-18</c:v>
                </c:pt>
                <c:pt idx="392">
                  <c:v>5.9251517873300967E-18</c:v>
                </c:pt>
                <c:pt idx="393">
                  <c:v>5.0982922729625318E-18</c:v>
                </c:pt>
                <c:pt idx="394">
                  <c:v>4.3868216433087968E-18</c:v>
                </c:pt>
                <c:pt idx="395">
                  <c:v>3.7746372902666105E-18</c:v>
                </c:pt>
                <c:pt idx="396">
                  <c:v>3.2478837371479441E-18</c:v>
                </c:pt>
                <c:pt idx="397">
                  <c:v>2.7946390497522524E-18</c:v>
                </c:pt>
                <c:pt idx="398">
                  <c:v>2.4046450090169647E-18</c:v>
                </c:pt>
                <c:pt idx="399">
                  <c:v>2.0690749382832844E-18</c:v>
                </c:pt>
                <c:pt idx="400">
                  <c:v>1.780333930446602E-18</c:v>
                </c:pt>
                <c:pt idx="401">
                  <c:v>1.5318869535625714E-18</c:v>
                </c:pt>
                <c:pt idx="402">
                  <c:v>1.3181109444488004E-18</c:v>
                </c:pt>
                <c:pt idx="403">
                  <c:v>1.1341675427388137E-18</c:v>
                </c:pt>
                <c:pt idx="404">
                  <c:v>9.7589358499721053E-19</c:v>
                </c:pt>
                <c:pt idx="405">
                  <c:v>8.3970688046574398E-19</c:v>
                </c:pt>
                <c:pt idx="406">
                  <c:v>7.2252513587690687E-19</c:v>
                </c:pt>
                <c:pt idx="407">
                  <c:v>6.2169619437248337E-19</c:v>
                </c:pt>
                <c:pt idx="408">
                  <c:v>5.3493800963496969E-19</c:v>
                </c:pt>
                <c:pt idx="409">
                  <c:v>4.602869966753789E-19</c:v>
                </c:pt>
                <c:pt idx="410">
                  <c:v>3.9605359030855138E-19</c:v>
                </c:pt>
                <c:pt idx="411">
                  <c:v>3.4078400547760756E-19</c:v>
                </c:pt>
                <c:pt idx="412">
                  <c:v>2.9322733395469632E-19</c:v>
                </c:pt>
                <c:pt idx="413">
                  <c:v>2.5230723272260151E-19</c:v>
                </c:pt>
                <c:pt idx="414">
                  <c:v>2.1709756326459074E-19</c:v>
                </c:pt>
                <c:pt idx="415">
                  <c:v>1.8680143041020719E-19</c:v>
                </c:pt>
                <c:pt idx="416">
                  <c:v>1.6073314632634071E-19</c:v>
                </c:pt>
                <c:pt idx="417">
                  <c:v>1.3830271144729511E-19</c:v>
                </c:pt>
                <c:pt idx="418">
                  <c:v>1.1900246110306591E-19</c:v>
                </c:pt>
                <c:pt idx="419">
                  <c:v>1.0239557562097015E-19</c:v>
                </c:pt>
                <c:pt idx="420">
                  <c:v>8.8106193851479008E-20</c:v>
                </c:pt>
                <c:pt idx="421">
                  <c:v>7.5810906359167267E-20</c:v>
                </c:pt>
                <c:pt idx="422">
                  <c:v>6.5231435745444476E-20</c:v>
                </c:pt>
                <c:pt idx="423">
                  <c:v>5.612833843791008E-20</c:v>
                </c:pt>
                <c:pt idx="424">
                  <c:v>4.8295585399875046E-20</c:v>
                </c:pt>
                <c:pt idx="425">
                  <c:v>4.1555899106060747E-20</c:v>
                </c:pt>
                <c:pt idx="426">
                  <c:v>3.575674124694571E-20</c:v>
                </c:pt>
                <c:pt idx="427">
                  <c:v>3.0766860352073541E-20</c:v>
                </c:pt>
                <c:pt idx="428">
                  <c:v>2.6473321195198452E-20</c:v>
                </c:pt>
                <c:pt idx="429">
                  <c:v>2.277894874824011E-20</c:v>
                </c:pt>
                <c:pt idx="430">
                  <c:v>1.9600128833440827E-20</c:v>
                </c:pt>
                <c:pt idx="431">
                  <c:v>1.6864915696215306E-20</c:v>
                </c:pt>
                <c:pt idx="432">
                  <c:v>1.4511403667672636E-20</c:v>
                </c:pt>
                <c:pt idx="433">
                  <c:v>1.2486326062892785E-20</c:v>
                </c:pt>
                <c:pt idx="434">
                  <c:v>1.0743849604032174E-20</c:v>
                </c:pt>
                <c:pt idx="435">
                  <c:v>9.2445370826172241E-21</c:v>
                </c:pt>
                <c:pt idx="436">
                  <c:v>7.9544547831171463E-21</c:v>
                </c:pt>
                <c:pt idx="437">
                  <c:v>6.8444044662474208E-21</c:v>
                </c:pt>
                <c:pt idx="438">
                  <c:v>5.8892625295972775E-21</c:v>
                </c:pt>
                <c:pt idx="439">
                  <c:v>5.0674113889026768E-21</c:v>
                </c:pt>
                <c:pt idx="440">
                  <c:v>4.360250210502422E-21</c:v>
                </c:pt>
                <c:pt idx="441">
                  <c:v>3.7517739214584117E-21</c:v>
                </c:pt>
                <c:pt idx="442">
                  <c:v>3.228210969139201E-21</c:v>
                </c:pt>
                <c:pt idx="443">
                  <c:v>2.7777116317338269E-21</c:v>
                </c:pt>
                <c:pt idx="444">
                  <c:v>2.3900798252744849E-21</c:v>
                </c:pt>
                <c:pt idx="445">
                  <c:v>2.0565423371966164E-21</c:v>
                </c:pt>
                <c:pt idx="446">
                  <c:v>1.7695502635341508E-21</c:v>
                </c:pt>
                <c:pt idx="447">
                  <c:v>1.5226081557077194E-21</c:v>
                </c:pt>
                <c:pt idx="448">
                  <c:v>1.3101270100107112E-21</c:v>
                </c:pt>
                <c:pt idx="449">
                  <c:v>1.1272977725262445E-21</c:v>
                </c:pt>
                <c:pt idx="450">
                  <c:v>9.6998249653080816E-22</c:v>
                </c:pt>
                <c:pt idx="451">
                  <c:v>8.3462068896639745E-22</c:v>
                </c:pt>
                <c:pt idx="452">
                  <c:v>7.1814872633489734E-22</c:v>
                </c:pt>
                <c:pt idx="453">
                  <c:v>6.1793051616672703E-22</c:v>
                </c:pt>
                <c:pt idx="454">
                  <c:v>5.316978347351597E-22</c:v>
                </c:pt>
                <c:pt idx="455">
                  <c:v>4.5749899068875212E-22</c:v>
                </c:pt>
                <c:pt idx="456">
                  <c:v>3.936546527135709E-22</c:v>
                </c:pt>
                <c:pt idx="457">
                  <c:v>3.3871984147931793E-22</c:v>
                </c:pt>
                <c:pt idx="458">
                  <c:v>2.9145122563876927E-22</c:v>
                </c:pt>
                <c:pt idx="459">
                  <c:v>2.5077898169578409E-22</c:v>
                </c:pt>
                <c:pt idx="460">
                  <c:v>2.1578258085049793E-22</c:v>
                </c:pt>
                <c:pt idx="461">
                  <c:v>1.8566995480899358E-22</c:v>
                </c:pt>
                <c:pt idx="462">
                  <c:v>1.5975956902034698E-22</c:v>
                </c:pt>
                <c:pt idx="463">
                  <c:v>1.3746499760730646E-22</c:v>
                </c:pt>
                <c:pt idx="464">
                  <c:v>1.1828165087732617E-22</c:v>
                </c:pt>
                <c:pt idx="465">
                  <c:v>1.0177535501969888E-22</c:v>
                </c:pt>
                <c:pt idx="466">
                  <c:v>8.7572525514786778E-23</c:v>
                </c:pt>
                <c:pt idx="467">
                  <c:v>7.5351711851593515E-23</c:v>
                </c:pt>
                <c:pt idx="468">
                  <c:v>6.4836322186538497E-23</c:v>
                </c:pt>
                <c:pt idx="469">
                  <c:v>5.5788363281725808E-23</c:v>
                </c:pt>
                <c:pt idx="470">
                  <c:v>4.8003054039669241E-23</c:v>
                </c:pt>
                <c:pt idx="471">
                  <c:v>4.1304190723412138E-23</c:v>
                </c:pt>
                <c:pt idx="472">
                  <c:v>3.5540158963764131E-23</c:v>
                </c:pt>
                <c:pt idx="473">
                  <c:v>3.0580502294012247E-23</c:v>
                </c:pt>
                <c:pt idx="474">
                  <c:v>2.6312969548266842E-23</c:v>
                </c:pt>
                <c:pt idx="475">
                  <c:v>2.2640974297651956E-23</c:v>
                </c:pt>
                <c:pt idx="476">
                  <c:v>1.9481408824140147E-23</c:v>
                </c:pt>
                <c:pt idx="477">
                  <c:v>1.6762763156029245E-23</c:v>
                </c:pt>
                <c:pt idx="478">
                  <c:v>1.4423506593473166E-23</c:v>
                </c:pt>
                <c:pt idx="479">
                  <c:v>1.2410695093376459E-23</c:v>
                </c:pt>
                <c:pt idx="480">
                  <c:v>1.0678772994803991E-23</c:v>
                </c:pt>
                <c:pt idx="481">
                  <c:v>9.1885419645363486E-24</c:v>
                </c:pt>
                <c:pt idx="482">
                  <c:v>7.9062738270704508E-24</c:v>
                </c:pt>
                <c:pt idx="483">
                  <c:v>6.8029471998796516E-24</c:v>
                </c:pt>
                <c:pt idx="484">
                  <c:v>5.8535906568137121E-24</c:v>
                </c:pt>
                <c:pt idx="485">
                  <c:v>5.0367175535542836E-24</c:v>
                </c:pt>
                <c:pt idx="486">
                  <c:v>4.3338397236151625E-24</c:v>
                </c:pt>
                <c:pt idx="487">
                  <c:v>3.7290490384418431E-24</c:v>
                </c:pt>
                <c:pt idx="488">
                  <c:v>3.2086573611227639E-24</c:v>
                </c:pt>
                <c:pt idx="489">
                  <c:v>2.7608867448386231E-24</c:v>
                </c:pt>
                <c:pt idx="490">
                  <c:v>2.3756028643576845E-24</c:v>
                </c:pt>
                <c:pt idx="491">
                  <c:v>2.0440856473720744E-24</c:v>
                </c:pt>
                <c:pt idx="492">
                  <c:v>1.7588319144084873E-24</c:v>
                </c:pt>
                <c:pt idx="493">
                  <c:v>1.5133855604919925E-24</c:v>
                </c:pt>
                <c:pt idx="494">
                  <c:v>1.3021914350899899E-24</c:v>
                </c:pt>
                <c:pt idx="495">
                  <c:v>1.1204696132229946E-24</c:v>
                </c:pt>
                <c:pt idx="496">
                  <c:v>9.6410721213914821E-25</c:v>
                </c:pt>
                <c:pt idx="497">
                  <c:v>8.2956530505547238E-25</c:v>
                </c:pt>
                <c:pt idx="498">
                  <c:v>7.1379882515851902E-25</c:v>
                </c:pt>
                <c:pt idx="499">
                  <c:v>6.1418764706367675E-25</c:v>
                </c:pt>
                <c:pt idx="500">
                  <c:v>5.2847728591013295E-25</c:v>
                </c:pt>
                <c:pt idx="501">
                  <c:v>4.5472787194299401E-25</c:v>
                </c:pt>
                <c:pt idx="502">
                  <c:v>3.9127024573193532E-25</c:v>
                </c:pt>
                <c:pt idx="503">
                  <c:v>3.3666818033604309E-25</c:v>
                </c:pt>
                <c:pt idx="504">
                  <c:v>2.8968587539477006E-25</c:v>
                </c:pt>
                <c:pt idx="505">
                  <c:v>2.4925998744363701E-25</c:v>
                </c:pt>
                <c:pt idx="506">
                  <c:v>2.1447556342101099E-25</c:v>
                </c:pt>
                <c:pt idx="507">
                  <c:v>1.8454533267262407E-25</c:v>
                </c:pt>
                <c:pt idx="508">
                  <c:v>1.5879188877287791E-25</c:v>
                </c:pt>
                <c:pt idx="509">
                  <c:v>1.3663235788676473E-25</c:v>
                </c:pt>
                <c:pt idx="510">
                  <c:v>1.1756520667374022E-25</c:v>
                </c:pt>
                <c:pt idx="511">
                  <c:v>1.0115889115881323E-25</c:v>
                </c:pt>
                <c:pt idx="512">
                  <c:v>8.7042089662453936E-26</c:v>
                </c:pt>
                <c:pt idx="513">
                  <c:v>7.4895298732686819E-26</c:v>
                </c:pt>
                <c:pt idx="514">
                  <c:v>6.444360187136E-26</c:v>
                </c:pt>
                <c:pt idx="515">
                  <c:v>5.5450447390255949E-26</c:v>
                </c:pt>
                <c:pt idx="516">
                  <c:v>4.7712294572194337E-26</c:v>
                </c:pt>
                <c:pt idx="517">
                  <c:v>4.1054006964493451E-26</c:v>
                </c:pt>
                <c:pt idx="518">
                  <c:v>3.532488854189186E-26</c:v>
                </c:pt>
                <c:pt idx="519">
                  <c:v>3.0395273025999971E-26</c:v>
                </c:pt>
                <c:pt idx="520">
                  <c:v>2.6153589167859898E-26</c:v>
                </c:pt>
                <c:pt idx="521">
                  <c:v>2.2503835572593795E-26</c:v>
                </c:pt>
                <c:pt idx="522">
                  <c:v>1.936340791422539E-26</c:v>
                </c:pt>
                <c:pt idx="523">
                  <c:v>1.6661229364353674E-26</c:v>
                </c:pt>
                <c:pt idx="524">
                  <c:v>1.433614192095101E-26</c:v>
                </c:pt>
                <c:pt idx="525">
                  <c:v>1.2335522228471623E-26</c:v>
                </c:pt>
                <c:pt idx="526">
                  <c:v>1.0614090561334469E-26</c:v>
                </c:pt>
                <c:pt idx="527">
                  <c:v>9.1328860146821685E-27</c:v>
                </c:pt>
                <c:pt idx="528">
                  <c:v>7.8583847080621037E-27</c:v>
                </c:pt>
                <c:pt idx="529">
                  <c:v>6.7617410444658265E-27</c:v>
                </c:pt>
                <c:pt idx="530">
                  <c:v>5.8181348522562624E-27</c:v>
                </c:pt>
                <c:pt idx="531">
                  <c:v>5.0062096339439445E-27</c:v>
                </c:pt>
                <c:pt idx="532">
                  <c:v>4.3075892077809289E-27</c:v>
                </c:pt>
                <c:pt idx="533">
                  <c:v>3.7064618023941297E-27</c:v>
                </c:pt>
                <c:pt idx="534">
                  <c:v>3.1892221913342222E-27</c:v>
                </c:pt>
                <c:pt idx="535">
                  <c:v>2.7441637680250137E-27</c:v>
                </c:pt>
                <c:pt idx="536">
                  <c:v>2.3612135918917766E-27</c:v>
                </c:pt>
                <c:pt idx="537">
                  <c:v>2.0317044090072852E-27</c:v>
                </c:pt>
                <c:pt idx="538">
                  <c:v>1.7481784874330143E-27</c:v>
                </c:pt>
                <c:pt idx="539">
                  <c:v>1.5042188274901876E-27</c:v>
                </c:pt>
                <c:pt idx="540">
                  <c:v>1.2943039267680348E-27</c:v>
                </c:pt>
                <c:pt idx="541">
                  <c:v>1.1136828127874781E-27</c:v>
                </c:pt>
                <c:pt idx="542">
                  <c:v>9.5826751495324309E-28</c:v>
                </c:pt>
                <c:pt idx="543">
                  <c:v>8.2454054212821645E-28</c:v>
                </c:pt>
                <c:pt idx="544">
                  <c:v>7.0947527178385665E-28</c:v>
                </c:pt>
                <c:pt idx="545">
                  <c:v>6.1046744890623605E-28</c:v>
                </c:pt>
                <c:pt idx="546">
                  <c:v>5.2527624428272248E-28</c:v>
                </c:pt>
                <c:pt idx="547">
                  <c:v>4.519735381503382E-28</c:v>
                </c:pt>
                <c:pt idx="548">
                  <c:v>3.8890028135021533E-28</c:v>
                </c:pt>
                <c:pt idx="549">
                  <c:v>3.3462894631669596E-28</c:v>
                </c:pt>
                <c:pt idx="550">
                  <c:v>2.8793121805994333E-28</c:v>
                </c:pt>
                <c:pt idx="551">
                  <c:v>2.4775019389691764E-28</c:v>
                </c:pt>
                <c:pt idx="552">
                  <c:v>2.1317646273139359E-28</c:v>
                </c:pt>
                <c:pt idx="553">
                  <c:v>1.8342752248895264E-28</c:v>
                </c:pt>
                <c:pt idx="554">
                  <c:v>1.578300698648396E-28</c:v>
                </c:pt>
                <c:pt idx="555">
                  <c:v>1.3580476155120309E-28</c:v>
                </c:pt>
                <c:pt idx="556">
                  <c:v>1.1685310204685991E-28</c:v>
                </c:pt>
                <c:pt idx="557">
                  <c:v>1.0054616128334775E-28</c:v>
                </c:pt>
                <c:pt idx="558">
                  <c:v>8.6514866714988058E-29</c:v>
                </c:pt>
                <c:pt idx="559">
                  <c:v>7.4441650155288088E-29</c:v>
                </c:pt>
                <c:pt idx="560">
                  <c:v>6.4053260303783946E-29</c:v>
                </c:pt>
                <c:pt idx="561">
                  <c:v>5.5114578290320926E-29</c:v>
                </c:pt>
                <c:pt idx="562">
                  <c:v>4.742329626491261E-29</c:v>
                </c:pt>
                <c:pt idx="563">
                  <c:v>4.0805338594500927E-29</c:v>
                </c:pt>
                <c:pt idx="564">
                  <c:v>3.5110922035249104E-29</c:v>
                </c:pt>
                <c:pt idx="565">
                  <c:v>3.0211165710838486E-29</c:v>
                </c:pt>
                <c:pt idx="566">
                  <c:v>2.5995174170915736E-29</c:v>
                </c:pt>
                <c:pt idx="567">
                  <c:v>2.2367527510989563E-29</c:v>
                </c:pt>
                <c:pt idx="568">
                  <c:v>1.9246121748037152E-29</c:v>
                </c:pt>
                <c:pt idx="569">
                  <c:v>1.6560310573364804E-29</c:v>
                </c:pt>
                <c:pt idx="570">
                  <c:v>1.4249306425294091E-29</c:v>
                </c:pt>
                <c:pt idx="571">
                  <c:v>1.2260804693391222E-29</c:v>
                </c:pt>
                <c:pt idx="572">
                  <c:v>1.0549799916060241E-29</c:v>
                </c:pt>
                <c:pt idx="573">
                  <c:v>9.0775671786776165E-30</c:v>
                </c:pt>
                <c:pt idx="574">
                  <c:v>7.810785658404951E-30</c:v>
                </c:pt>
                <c:pt idx="575">
                  <c:v>6.7207844790008992E-30</c:v>
                </c:pt>
                <c:pt idx="576">
                  <c:v>5.782893807177313E-30</c:v>
                </c:pt>
                <c:pt idx="577">
                  <c:v>4.9758865039607903E-30</c:v>
                </c:pt>
                <c:pt idx="578">
                  <c:v>4.2814976940384903E-30</c:v>
                </c:pt>
                <c:pt idx="579">
                  <c:v>3.6840113795733311E-30</c:v>
                </c:pt>
                <c:pt idx="580">
                  <c:v>3.1699047423809703E-30</c:v>
                </c:pt>
                <c:pt idx="581">
                  <c:v>2.7275420840130857E-30</c:v>
                </c:pt>
                <c:pt idx="582">
                  <c:v>2.3469114767387364E-30</c:v>
                </c:pt>
                <c:pt idx="583">
                  <c:v>2.0193981650849458E-30</c:v>
                </c:pt>
                <c:pt idx="584">
                  <c:v>1.7375895893675482E-30</c:v>
                </c:pt>
                <c:pt idx="585">
                  <c:v>1.4951076183390915E-30</c:v>
                </c:pt>
                <c:pt idx="586">
                  <c:v>1.2864641939004808E-30</c:v>
                </c:pt>
                <c:pt idx="587">
                  <c:v>1.1069371207047522E-30</c:v>
                </c:pt>
                <c:pt idx="588">
                  <c:v>9.5246318941770424E-31</c:v>
                </c:pt>
                <c:pt idx="589">
                  <c:v>8.1954621471016189E-31</c:v>
                </c:pt>
                <c:pt idx="590">
                  <c:v>7.0517790661954802E-31</c:v>
                </c:pt>
                <c:pt idx="591">
                  <c:v>6.0676978437414063E-31</c:v>
                </c:pt>
                <c:pt idx="592">
                  <c:v>5.2209459169581296E-31</c:v>
                </c:pt>
                <c:pt idx="593">
                  <c:v>4.492358876425863E-31</c:v>
                </c:pt>
                <c:pt idx="594">
                  <c:v>3.8654467208808817E-31</c:v>
                </c:pt>
                <c:pt idx="595">
                  <c:v>3.3260206414890031E-31</c:v>
                </c:pt>
                <c:pt idx="596">
                  <c:v>2.8618718886623155E-31</c:v>
                </c:pt>
                <c:pt idx="597">
                  <c:v>2.4624954532600074E-31</c:v>
                </c:pt>
                <c:pt idx="598">
                  <c:v>2.1188523082913288E-31</c:v>
                </c:pt>
                <c:pt idx="599">
                  <c:v>1.8231648299727663E-31</c:v>
                </c:pt>
                <c:pt idx="600">
                  <c:v>1.5687407679349242E-31</c:v>
                </c:pt>
                <c:pt idx="601">
                  <c:v>1.3498217805231665E-31</c:v>
                </c:pt>
                <c:pt idx="602">
                  <c:v>1.1614531071141987E-31</c:v>
                </c:pt>
                <c:pt idx="603">
                  <c:v>9.9937142776166234E-32</c:v>
                </c:pt>
                <c:pt idx="604">
                  <c:v>8.5990837211491756E-32</c:v>
                </c:pt>
                <c:pt idx="605">
                  <c:v>7.3990749374283221E-32</c:v>
                </c:pt>
                <c:pt idx="606">
                  <c:v>6.3665283075489895E-32</c:v>
                </c:pt>
                <c:pt idx="607">
                  <c:v>5.4780743584292508E-32</c:v>
                </c:pt>
                <c:pt idx="608">
                  <c:v>4.7136048450294486E-32</c:v>
                </c:pt>
                <c:pt idx="609">
                  <c:v>4.0558176434566972E-32</c:v>
                </c:pt>
                <c:pt idx="610">
                  <c:v>3.4898251545886368E-32</c:v>
                </c:pt>
                <c:pt idx="611">
                  <c:v>3.0028173552743299E-32</c:v>
                </c:pt>
                <c:pt idx="612">
                  <c:v>2.5837718710006787E-32</c:v>
                </c:pt>
                <c:pt idx="613">
                  <c:v>2.2232045081424737E-32</c:v>
                </c:pt>
                <c:pt idx="614">
                  <c:v>1.9129545996298683E-32</c:v>
                </c:pt>
                <c:pt idx="615">
                  <c:v>1.6460003057939809E-32</c:v>
                </c:pt>
                <c:pt idx="616">
                  <c:v>1.4162996901223362E-32</c:v>
                </c:pt>
                <c:pt idx="617">
                  <c:v>1.2186539730155376E-32</c:v>
                </c:pt>
                <c:pt idx="618">
                  <c:v>1.0485898685879642E-32</c:v>
                </c:pt>
                <c:pt idx="619">
                  <c:v>9.0225834145892105E-33</c:v>
                </c:pt>
                <c:pt idx="620">
                  <c:v>7.7634749211189077E-33</c:v>
                </c:pt>
                <c:pt idx="621">
                  <c:v>6.6800759916927123E-33</c:v>
                </c:pt>
                <c:pt idx="622">
                  <c:v>5.7478662207564693E-33</c:v>
                </c:pt>
                <c:pt idx="623">
                  <c:v>4.9457470443149157E-33</c:v>
                </c:pt>
                <c:pt idx="624">
                  <c:v>4.255564219295717E-33</c:v>
                </c:pt>
                <c:pt idx="625">
                  <c:v>3.6616969412875682E-33</c:v>
                </c:pt>
                <c:pt idx="626">
                  <c:v>3.1507043012157213E-33</c:v>
                </c:pt>
                <c:pt idx="627">
                  <c:v>2.7110210792618522E-33</c:v>
                </c:pt>
                <c:pt idx="628">
                  <c:v>2.3326959909776958E-33</c:v>
                </c:pt>
                <c:pt idx="629">
                  <c:v>2.0071664613559559E-33</c:v>
                </c:pt>
                <c:pt idx="630">
                  <c:v>1.7270648293538009E-33</c:v>
                </c:pt>
                <c:pt idx="631">
                  <c:v>1.4860515967249934E-33</c:v>
                </c:pt>
                <c:pt idx="632">
                  <c:v>1.2786719471064551E-33</c:v>
                </c:pt>
                <c:pt idx="633">
                  <c:v>1.1002322879772691E-33</c:v>
                </c:pt>
                <c:pt idx="634">
                  <c:v>9.4669402128278299E-34</c:v>
                </c:pt>
                <c:pt idx="635">
                  <c:v>8.1458213845027865E-34</c:v>
                </c:pt>
                <c:pt idx="636">
                  <c:v>7.0090657104089227E-34</c:v>
                </c:pt>
                <c:pt idx="637">
                  <c:v>6.0309451697888896E-34</c:v>
                </c:pt>
                <c:pt idx="638">
                  <c:v>5.1893221070797923E-34</c:v>
                </c:pt>
                <c:pt idx="639">
                  <c:v>4.4651481936735444E-34</c:v>
                </c:pt>
                <c:pt idx="640">
                  <c:v>3.8420333099510856E-34</c:v>
                </c:pt>
                <c:pt idx="641">
                  <c:v>3.3058745901621283E-34</c:v>
                </c:pt>
                <c:pt idx="642">
                  <c:v>2.8445372343788337E-34</c:v>
                </c:pt>
                <c:pt idx="643">
                  <c:v>2.4475798633882132E-34</c:v>
                </c:pt>
                <c:pt idx="644">
                  <c:v>2.1060182005216926E-34</c:v>
                </c:pt>
                <c:pt idx="645">
                  <c:v>1.8121217318681368E-34</c:v>
                </c:pt>
                <c:pt idx="646">
                  <c:v>1.5592387427114037E-34</c:v>
                </c:pt>
                <c:pt idx="647">
                  <c:v>1.3416457702683477E-34</c:v>
                </c:pt>
                <c:pt idx="648">
                  <c:v>1.1544180654136741E-34</c:v>
                </c:pt>
                <c:pt idx="649">
                  <c:v>9.9331813157126788E-35</c:v>
                </c:pt>
                <c:pt idx="650">
                  <c:v>8.5469981808944383E-35</c:v>
                </c:pt>
                <c:pt idx="651">
                  <c:v>7.3542579745985034E-35</c:v>
                </c:pt>
                <c:pt idx="652">
                  <c:v>6.3279655865430061E-35</c:v>
                </c:pt>
                <c:pt idx="653">
                  <c:v>5.4448930949636262E-35</c:v>
                </c:pt>
                <c:pt idx="654">
                  <c:v>4.6850540525424665E-35</c:v>
                </c:pt>
                <c:pt idx="655">
                  <c:v>4.0312511361421361E-35</c:v>
                </c:pt>
                <c:pt idx="656">
                  <c:v>3.4686869223692819E-35</c:v>
                </c:pt>
                <c:pt idx="657">
                  <c:v>2.9846289797092554E-35</c:v>
                </c:pt>
                <c:pt idx="658">
                  <c:v>2.5681216973123966E-35</c:v>
                </c:pt>
                <c:pt idx="659">
                  <c:v>2.2097383282960596E-35</c:v>
                </c:pt>
                <c:pt idx="660">
                  <c:v>1.9013676355956126E-35</c:v>
                </c:pt>
                <c:pt idx="661">
                  <c:v>1.6360303115519337E-35</c:v>
                </c:pt>
                <c:pt idx="662">
                  <c:v>1.4077210162874473E-35</c:v>
                </c:pt>
                <c:pt idx="663">
                  <c:v>1.2112724597489573E-35</c:v>
                </c:pt>
                <c:pt idx="664">
                  <c:v>1.0422384512065142E-35</c:v>
                </c:pt>
                <c:pt idx="665">
                  <c:v>8.9679326928516752E-36</c:v>
                </c:pt>
                <c:pt idx="666">
                  <c:v>7.7164507498660969E-36</c:v>
                </c:pt>
                <c:pt idx="667">
                  <c:v>6.6396140799061938E-36</c:v>
                </c:pt>
                <c:pt idx="668">
                  <c:v>5.713050800052548E-36</c:v>
                </c:pt>
                <c:pt idx="669">
                  <c:v>4.9157901424960802E-36</c:v>
                </c:pt>
                <c:pt idx="670">
                  <c:v>4.2297878262940295E-36</c:v>
                </c:pt>
                <c:pt idx="671">
                  <c:v>3.6395176638644395E-36</c:v>
                </c:pt>
                <c:pt idx="672">
                  <c:v>3.1316201591101923E-36</c:v>
                </c:pt>
                <c:pt idx="673">
                  <c:v>2.6946001439466106E-36</c:v>
                </c:pt>
                <c:pt idx="674">
                  <c:v>2.3185666098854635E-36</c:v>
                </c:pt>
                <c:pt idx="675">
                  <c:v>1.9950088463226479E-36</c:v>
                </c:pt>
                <c:pt idx="676">
                  <c:v>1.7166038189009537E-36</c:v>
                </c:pt>
                <c:pt idx="677">
                  <c:v>1.4770504283712688E-36</c:v>
                </c:pt>
                <c:pt idx="678">
                  <c:v>1.2709268987578952E-36</c:v>
                </c:pt>
                <c:pt idx="679">
                  <c:v>1.0935680671156836E-36</c:v>
                </c:pt>
                <c:pt idx="680">
                  <c:v>9.4095979759646531E-37</c:v>
                </c:pt>
                <c:pt idx="681">
                  <c:v>8.0964813011417053E-37</c:v>
                </c:pt>
                <c:pt idx="682">
                  <c:v>6.9666110738399438E-37</c:v>
                </c:pt>
                <c:pt idx="683">
                  <c:v>5.9944151105870512E-37</c:v>
                </c:pt>
                <c:pt idx="684">
                  <c:v>5.1578898458915053E-37</c:v>
                </c:pt>
                <c:pt idx="685">
                  <c:v>4.4381023288434401E-37</c:v>
                </c:pt>
                <c:pt idx="686">
                  <c:v>3.8187617164749898E-37</c:v>
                </c:pt>
                <c:pt idx="687">
                  <c:v>3.2858505655536092E-37</c:v>
                </c:pt>
                <c:pt idx="688">
                  <c:v>2.8273075778907892E-37</c:v>
                </c:pt>
                <c:pt idx="689">
                  <c:v>2.4327546187882969E-37</c:v>
                </c:pt>
                <c:pt idx="690">
                  <c:v>2.093261830271372E-37</c:v>
                </c:pt>
                <c:pt idx="691">
                  <c:v>1.8011455229518818E-37</c:v>
                </c:pt>
                <c:pt idx="692">
                  <c:v>1.5497942722382886E-37</c:v>
                </c:pt>
                <c:pt idx="693">
                  <c:v>1.3335192829540027E-37</c:v>
                </c:pt>
                <c:pt idx="694">
                  <c:v>1.1474256356889795E-37</c:v>
                </c:pt>
                <c:pt idx="695">
                  <c:v>9.8730150082252089E-38</c:v>
                </c:pt>
                <c:pt idx="696">
                  <c:v>8.4952281281487891E-38</c:v>
                </c:pt>
                <c:pt idx="697">
                  <c:v>7.3097124727518848E-38</c:v>
                </c:pt>
                <c:pt idx="698">
                  <c:v>6.2896364439300726E-38</c:v>
                </c:pt>
                <c:pt idx="699">
                  <c:v>5.4119128138456553E-38</c:v>
                </c:pt>
                <c:pt idx="700">
                  <c:v>4.6566761951610874E-38</c:v>
                </c:pt>
                <c:pt idx="701">
                  <c:v>4.0068334307054422E-38</c:v>
                </c:pt>
                <c:pt idx="702">
                  <c:v>3.4476767266106575E-38</c:v>
                </c:pt>
                <c:pt idx="703">
                  <c:v>2.9665507730177965E-38</c:v>
                </c:pt>
                <c:pt idx="704">
                  <c:v>2.552566318346212E-38</c:v>
                </c:pt>
                <c:pt idx="705">
                  <c:v>2.1963537144949607E-38</c:v>
                </c:pt>
                <c:pt idx="706">
                  <c:v>1.889850855001966E-38</c:v>
                </c:pt>
                <c:pt idx="707">
                  <c:v>1.6261207065970788E-38</c:v>
                </c:pt>
                <c:pt idx="708">
                  <c:v>1.3991943043680195E-38</c:v>
                </c:pt>
                <c:pt idx="709">
                  <c:v>1.2039356570723485E-38</c:v>
                </c:pt>
                <c:pt idx="710">
                  <c:v>1.0359255050176269E-38</c:v>
                </c:pt>
                <c:pt idx="711">
                  <c:v>8.9136129961930041E-39</c:v>
                </c:pt>
                <c:pt idx="712">
                  <c:v>7.6697114088863895E-39</c:v>
                </c:pt>
                <c:pt idx="713">
                  <c:v>6.5993972501078845E-39</c:v>
                </c:pt>
                <c:pt idx="714">
                  <c:v>5.6784462599558343E-39</c:v>
                </c:pt>
                <c:pt idx="715">
                  <c:v>4.8860146927326251E-39</c:v>
                </c:pt>
                <c:pt idx="716">
                  <c:v>4.2041675635730628E-39</c:v>
                </c:pt>
                <c:pt idx="717">
                  <c:v>3.6174727286206058E-39</c:v>
                </c:pt>
                <c:pt idx="718">
                  <c:v>3.1126516116289406E-39</c:v>
                </c:pt>
                <c:pt idx="719">
                  <c:v>2.6782786719364285E-39</c:v>
                </c:pt>
                <c:pt idx="720">
                  <c:v>2.3045228119171436E-39</c:v>
                </c:pt>
                <c:pt idx="721">
                  <c:v>1.9829248712221234E-39</c:v>
                </c:pt>
                <c:pt idx="722">
                  <c:v>1.7062061718713172E-39</c:v>
                </c:pt>
                <c:pt idx="723">
                  <c:v>1.4681037810260411E-39</c:v>
                </c:pt>
                <c:pt idx="724">
                  <c:v>1.2632287629689304E-39</c:v>
                </c:pt>
                <c:pt idx="725">
                  <c:v>1.0869442121297202E-39</c:v>
                </c:pt>
                <c:pt idx="726">
                  <c:v>9.3526030669660808E-40</c:v>
                </c:pt>
                <c:pt idx="727">
                  <c:v>8.0474400757731039E-40</c:v>
                </c:pt>
                <c:pt idx="728">
                  <c:v>6.9244135893994632E-40</c:v>
                </c:pt>
                <c:pt idx="729">
                  <c:v>5.9581063177352988E-40</c:v>
                </c:pt>
                <c:pt idx="730">
                  <c:v>5.1266479731630272E-40</c:v>
                </c:pt>
                <c:pt idx="731">
                  <c:v>4.4112202836163318E-40</c:v>
                </c:pt>
                <c:pt idx="732">
                  <c:v>3.7956310814495962E-40</c:v>
                </c:pt>
                <c:pt idx="733">
                  <c:v>3.265947828534982E-40</c:v>
                </c:pt>
                <c:pt idx="734">
                  <c:v>2.8101822832156644E-40</c:v>
                </c:pt>
                <c:pt idx="735">
                  <c:v>2.4180191722295957E-40</c:v>
                </c:pt>
                <c:pt idx="736">
                  <c:v>2.0805827266761656E-40</c:v>
                </c:pt>
                <c:pt idx="737">
                  <c:v>1.7902357980692623E-40</c:v>
                </c:pt>
                <c:pt idx="738">
                  <c:v>1.5404070079004965E-40</c:v>
                </c:pt>
                <c:pt idx="739">
                  <c:v>1.3254420186145543E-40</c:v>
                </c:pt>
                <c:pt idx="740">
                  <c:v>1.1404755598349665E-40</c:v>
                </c:pt>
                <c:pt idx="741">
                  <c:v>9.8132131342904581E-41</c:v>
                </c:pt>
                <c:pt idx="742">
                  <c:v>8.4437716519717282E-41</c:v>
                </c:pt>
                <c:pt idx="743">
                  <c:v>7.2654367876211916E-41</c:v>
                </c:pt>
                <c:pt idx="744">
                  <c:v>6.2515394649016854E-41</c:v>
                </c:pt>
                <c:pt idx="745">
                  <c:v>5.3791322977044534E-41</c:v>
                </c:pt>
                <c:pt idx="746">
                  <c:v>4.6284702253994701E-41</c:v>
                </c:pt>
                <c:pt idx="747">
                  <c:v>3.98256362583824E-41</c:v>
                </c:pt>
                <c:pt idx="748">
                  <c:v>3.4267937917826665E-41</c:v>
                </c:pt>
                <c:pt idx="749">
                  <c:v>2.9485820678956777E-41</c:v>
                </c:pt>
                <c:pt idx="750">
                  <c:v>2.5371051599206783E-41</c:v>
                </c:pt>
                <c:pt idx="751">
                  <c:v>2.1830501726851967E-41</c:v>
                </c:pt>
                <c:pt idx="752">
                  <c:v>1.8784038327405646E-41</c:v>
                </c:pt>
                <c:pt idx="753">
                  <c:v>1.6162711251452538E-41</c:v>
                </c:pt>
                <c:pt idx="754">
                  <c:v>1.390719239625352E-41</c:v>
                </c:pt>
                <c:pt idx="755">
                  <c:v>1.19664329416904E-41</c:v>
                </c:pt>
                <c:pt idx="756">
                  <c:v>1.0296507969973062E-41</c:v>
                </c:pt>
                <c:pt idx="757">
                  <c:v>8.8596223195600437E-42</c:v>
                </c:pt>
                <c:pt idx="758">
                  <c:v>7.6232551729333362E-42</c:v>
                </c:pt>
                <c:pt idx="759">
                  <c:v>6.5594240178108104E-42</c:v>
                </c:pt>
                <c:pt idx="760">
                  <c:v>5.644051323140665E-42</c:v>
                </c:pt>
                <c:pt idx="761">
                  <c:v>4.8564195959506704E-42</c:v>
                </c:pt>
                <c:pt idx="762">
                  <c:v>4.1787024854355425E-42</c:v>
                </c:pt>
                <c:pt idx="763">
                  <c:v>3.5955613218315815E-42</c:v>
                </c:pt>
                <c:pt idx="764">
                  <c:v>3.0937979586033604E-42</c:v>
                </c:pt>
                <c:pt idx="765">
                  <c:v>2.6620560607717705E-42</c:v>
                </c:pt>
                <c:pt idx="766">
                  <c:v>2.2905640786868988E-42</c:v>
                </c:pt>
                <c:pt idx="767">
                  <c:v>1.9709140900096856E-42</c:v>
                </c:pt>
                <c:pt idx="768">
                  <c:v>1.6958715044660781E-42</c:v>
                </c:pt>
                <c:pt idx="769">
                  <c:v>1.4592113244499185E-42</c:v>
                </c:pt>
                <c:pt idx="770">
                  <c:v>1.2555772555853313E-42</c:v>
                </c:pt>
                <c:pt idx="771">
                  <c:v>1.0803604785190923E-42</c:v>
                </c:pt>
                <c:pt idx="772">
                  <c:v>9.2959533820312861E-43</c:v>
                </c:pt>
                <c:pt idx="773">
                  <c:v>7.9986958981831889E-43</c:v>
                </c:pt>
                <c:pt idx="774">
                  <c:v>6.8824716994904171E-43</c:v>
                </c:pt>
                <c:pt idx="775">
                  <c:v>5.9220174510004448E-43</c:v>
                </c:pt>
                <c:pt idx="776">
                  <c:v>5.0955953356917444E-43</c:v>
                </c:pt>
                <c:pt idx="777">
                  <c:v>4.3845010657199278E-43</c:v>
                </c:pt>
                <c:pt idx="778">
                  <c:v>3.7726405510749767E-43</c:v>
                </c:pt>
                <c:pt idx="779">
                  <c:v>3.2461656444547589E-43</c:v>
                </c:pt>
                <c:pt idx="780">
                  <c:v>2.793160718223154E-43</c:v>
                </c:pt>
                <c:pt idx="781">
                  <c:v>2.4033729797960769E-43</c:v>
                </c:pt>
                <c:pt idx="782">
                  <c:v>2.0679804217239446E-43</c:v>
                </c:pt>
                <c:pt idx="783">
                  <c:v>1.7793921545196048E-43</c:v>
                </c:pt>
                <c:pt idx="784">
                  <c:v>1.5310766031945453E-43</c:v>
                </c:pt>
                <c:pt idx="785">
                  <c:v>1.3174136791013487E-43</c:v>
                </c:pt>
                <c:pt idx="786">
                  <c:v>1.1335675813098557E-43</c:v>
                </c:pt>
                <c:pt idx="787">
                  <c:v>9.7537734864966711E-44</c:v>
                </c:pt>
                <c:pt idx="788">
                  <c:v>8.3926268529975186E-44</c:v>
                </c:pt>
                <c:pt idx="789">
                  <c:v>7.2214292848986449E-44</c:v>
                </c:pt>
                <c:pt idx="790">
                  <c:v>6.2136732432189759E-44</c:v>
                </c:pt>
                <c:pt idx="791">
                  <c:v>5.3465503365428744E-44</c:v>
                </c:pt>
                <c:pt idx="792">
                  <c:v>4.6004351021165125E-44</c:v>
                </c:pt>
                <c:pt idx="793">
                  <c:v>3.9584408256914671E-44</c:v>
                </c:pt>
                <c:pt idx="794">
                  <c:v>3.4060373470526772E-44</c:v>
                </c:pt>
                <c:pt idx="795">
                  <c:v>2.9307222010805595E-44</c:v>
                </c:pt>
                <c:pt idx="796">
                  <c:v>2.5217376513322302E-44</c:v>
                </c:pt>
                <c:pt idx="797">
                  <c:v>2.169827211805324E-44</c:v>
                </c:pt>
                <c:pt idx="798">
                  <c:v>1.8670261462779671E-44</c:v>
                </c:pt>
                <c:pt idx="799">
                  <c:v>1.6064812036278863E-44</c:v>
                </c:pt>
                <c:pt idx="800">
                  <c:v>1.3822955092271481E-44</c:v>
                </c:pt>
                <c:pt idx="801">
                  <c:v>1.1893951018627239E-44</c:v>
                </c:pt>
                <c:pt idx="802">
                  <c:v>1.0234140955330069E-44</c:v>
                </c:pt>
                <c:pt idx="803">
                  <c:v>8.8059586700444254E-45</c:v>
                </c:pt>
                <c:pt idx="804">
                  <c:v>7.5770803272104845E-45</c:v>
                </c:pt>
                <c:pt idx="805">
                  <c:v>6.5196929075196884E-45</c:v>
                </c:pt>
                <c:pt idx="806">
                  <c:v>5.609864720018262E-45</c:v>
                </c:pt>
                <c:pt idx="807">
                  <c:v>4.8270037597335308E-45</c:v>
                </c:pt>
                <c:pt idx="808">
                  <c:v>4.1533916519123832E-45</c:v>
                </c:pt>
                <c:pt idx="809">
                  <c:v>3.5737826347016911E-45</c:v>
                </c:pt>
                <c:pt idx="810">
                  <c:v>3.0750585041058377E-45</c:v>
                </c:pt>
                <c:pt idx="811">
                  <c:v>2.6459317116422598E-45</c:v>
                </c:pt>
                <c:pt idx="812">
                  <c:v>2.2766898949488017E-45</c:v>
                </c:pt>
                <c:pt idx="813">
                  <c:v>1.9589760593423776E-45</c:v>
                </c:pt>
                <c:pt idx="814">
                  <c:v>1.6855994352111317E-45</c:v>
                </c:pt>
                <c:pt idx="815">
                  <c:v>1.4503727304038021E-45</c:v>
                </c:pt>
                <c:pt idx="816">
                  <c:v>1.2479720941740195E-45</c:v>
                </c:pt>
                <c:pt idx="817">
                  <c:v>1.0738166232644751E-45</c:v>
                </c:pt>
                <c:pt idx="818">
                  <c:v>9.2396468301023722E-46</c:v>
                </c:pt>
                <c:pt idx="819">
                  <c:v>7.9502469691228079E-46</c:v>
                </c:pt>
                <c:pt idx="820">
                  <c:v>6.8407838559502685E-46</c:v>
                </c:pt>
                <c:pt idx="821">
                  <c:v>5.8861471782672336E-46</c:v>
                </c:pt>
                <c:pt idx="822">
                  <c:v>5.0647307872601179E-46</c:v>
                </c:pt>
                <c:pt idx="823">
                  <c:v>4.3579436888922287E-46</c:v>
                </c:pt>
                <c:pt idx="824">
                  <c:v>3.7497892767227596E-46</c:v>
                </c:pt>
                <c:pt idx="825">
                  <c:v>3.2265032831113102E-46</c:v>
                </c:pt>
                <c:pt idx="826">
                  <c:v>2.7762422546118331E-46</c:v>
                </c:pt>
                <c:pt idx="827">
                  <c:v>2.3888155008662651E-46</c:v>
                </c:pt>
                <c:pt idx="828">
                  <c:v>2.0554544502373782E-46</c:v>
                </c:pt>
                <c:pt idx="829">
                  <c:v>1.768614192041434E-46</c:v>
                </c:pt>
                <c:pt idx="830">
                  <c:v>1.5218027137157581E-46</c:v>
                </c:pt>
                <c:pt idx="831">
                  <c:v>1.309433968071648E-46</c:v>
                </c:pt>
                <c:pt idx="832">
                  <c:v>1.1267014451257682E-46</c:v>
                </c:pt>
                <c:pt idx="833">
                  <c:v>9.6946938708026135E-47</c:v>
                </c:pt>
                <c:pt idx="834">
                  <c:v>8.3417918433650756E-47</c:v>
                </c:pt>
                <c:pt idx="835">
                  <c:v>7.1776883401756345E-47</c:v>
                </c:pt>
                <c:pt idx="836">
                  <c:v>6.1760363811608156E-47</c:v>
                </c:pt>
                <c:pt idx="837">
                  <c:v>5.3141657276928564E-47</c:v>
                </c:pt>
                <c:pt idx="838">
                  <c:v>4.5725697904774056E-47</c:v>
                </c:pt>
                <c:pt idx="839">
                  <c:v>3.9344641398423148E-47</c:v>
                </c:pt>
                <c:pt idx="840">
                  <c:v>3.3854066262570734E-47</c:v>
                </c:pt>
                <c:pt idx="841">
                  <c:v>2.9129705133275492E-47</c:v>
                </c:pt>
                <c:pt idx="842">
                  <c:v>2.5064632253341077E-47</c:v>
                </c:pt>
                <c:pt idx="843">
                  <c:v>2.1566843437683088E-47</c:v>
                </c:pt>
                <c:pt idx="844">
                  <c:v>1.8557173756400637E-47</c:v>
                </c:pt>
                <c:pt idx="845">
                  <c:v>1.5967505806785781E-47</c:v>
                </c:pt>
                <c:pt idx="846">
                  <c:v>1.37392280223597E-47</c:v>
                </c:pt>
                <c:pt idx="847">
                  <c:v>1.1821908126075217E-47</c:v>
                </c:pt>
                <c:pt idx="848">
                  <c:v>1.0172151704150844E-47</c:v>
                </c:pt>
                <c:pt idx="849">
                  <c:v>8.7526200668090496E-48</c:v>
                </c:pt>
                <c:pt idx="850">
                  <c:v>7.5311851673080792E-48</c:v>
                </c:pt>
                <c:pt idx="851">
                  <c:v>6.4802024526764637E-48</c:v>
                </c:pt>
                <c:pt idx="852">
                  <c:v>5.5758851886898822E-48</c:v>
                </c:pt>
                <c:pt idx="853">
                  <c:v>4.7977660982814146E-48</c:v>
                </c:pt>
                <c:pt idx="854">
                  <c:v>4.1282341287279864E-48</c:v>
                </c:pt>
                <c:pt idx="855">
                  <c:v>3.5521358633342232E-48</c:v>
                </c:pt>
                <c:pt idx="856">
                  <c:v>3.0564325564240691E-48</c:v>
                </c:pt>
                <c:pt idx="857">
                  <c:v>2.6299050293645796E-48</c:v>
                </c:pt>
                <c:pt idx="858">
                  <c:v>2.2628997485778272E-48</c:v>
                </c:pt>
                <c:pt idx="859">
                  <c:v>1.947110338562616E-48</c:v>
                </c:pt>
                <c:pt idx="860">
                  <c:v>1.6753895849430013E-48</c:v>
                </c:pt>
                <c:pt idx="861">
                  <c:v>1.4415876726367722E-48</c:v>
                </c:pt>
                <c:pt idx="862">
                  <c:v>1.240412998012644E-48</c:v>
                </c:pt>
                <c:pt idx="863">
                  <c:v>1.0673124048185391E-48</c:v>
                </c:pt>
                <c:pt idx="864">
                  <c:v>9.1836813327872091E-49</c:v>
                </c:pt>
                <c:pt idx="865">
                  <c:v>7.9020915002410613E-49</c:v>
                </c:pt>
                <c:pt idx="866">
                  <c:v>6.7993485199938666E-49</c:v>
                </c:pt>
                <c:pt idx="867">
                  <c:v>5.8504941754891679E-49</c:v>
                </c:pt>
                <c:pt idx="868">
                  <c:v>5.0340531885933622E-49</c:v>
                </c:pt>
                <c:pt idx="869">
                  <c:v>4.3315471728451287E-49</c:v>
                </c:pt>
                <c:pt idx="870">
                  <c:v>3.7270764149048004E-49</c:v>
                </c:pt>
                <c:pt idx="871">
                  <c:v>3.2069600187259198E-49</c:v>
                </c:pt>
                <c:pt idx="872">
                  <c:v>2.7594262678859634E-49</c:v>
                </c:pt>
                <c:pt idx="873">
                  <c:v>2.3743461980932853E-49</c:v>
                </c:pt>
                <c:pt idx="874">
                  <c:v>2.0430043498567642E-49</c:v>
                </c:pt>
                <c:pt idx="875">
                  <c:v>1.7579015127977014E-49</c:v>
                </c:pt>
                <c:pt idx="876">
                  <c:v>1.5125849971455538E-49</c:v>
                </c:pt>
                <c:pt idx="877">
                  <c:v>1.3015025909776937E-49</c:v>
                </c:pt>
                <c:pt idx="878">
                  <c:v>1.1198768978393135E-49</c:v>
                </c:pt>
                <c:pt idx="879">
                  <c:v>9.635972106456592E-50</c:v>
                </c:pt>
                <c:pt idx="880">
                  <c:v>8.2912647466482926E-50</c:v>
                </c:pt>
                <c:pt idx="881">
                  <c:v>7.1342123388827651E-50</c:v>
                </c:pt>
                <c:pt idx="882">
                  <c:v>6.1386274894722163E-50</c:v>
                </c:pt>
                <c:pt idx="883">
                  <c:v>5.2819772757710164E-50</c:v>
                </c:pt>
                <c:pt idx="884">
                  <c:v>4.5448732619154436E-50</c:v>
                </c:pt>
                <c:pt idx="885">
                  <c:v>3.910632683261359E-50</c:v>
                </c:pt>
                <c:pt idx="886">
                  <c:v>3.3649008678729702E-50</c:v>
                </c:pt>
                <c:pt idx="887">
                  <c:v>2.8953263493848706E-50</c:v>
                </c:pt>
                <c:pt idx="888">
                  <c:v>2.491281318115427E-50</c:v>
                </c:pt>
                <c:pt idx="889">
                  <c:v>2.1436210834435106E-50</c:v>
                </c:pt>
                <c:pt idx="890">
                  <c:v>1.8444771033965696E-50</c:v>
                </c:pt>
                <c:pt idx="891">
                  <c:v>1.5870788971197638E-50</c:v>
                </c:pt>
                <c:pt idx="892">
                  <c:v>1.365600809597759E-50</c:v>
                </c:pt>
                <c:pt idx="893">
                  <c:v>1.1750301604781085E-50</c:v>
                </c:pt>
                <c:pt idx="894">
                  <c:v>1.0110537928282987E-50</c:v>
                </c:pt>
                <c:pt idx="895">
                  <c:v>8.6996045410149513E-51</c:v>
                </c:pt>
                <c:pt idx="896">
                  <c:v>7.4855679991401594E-51</c:v>
                </c:pt>
                <c:pt idx="897">
                  <c:v>6.4409511956061808E-51</c:v>
                </c:pt>
                <c:pt idx="898">
                  <c:v>5.5421114749002367E-51</c:v>
                </c:pt>
                <c:pt idx="899">
                  <c:v>4.7687055323713244E-51</c:v>
                </c:pt>
                <c:pt idx="900">
                  <c:v>4.1032289872657625E-51</c:v>
                </c:pt>
                <c:pt idx="901">
                  <c:v>3.5306202087017482E-51</c:v>
                </c:pt>
                <c:pt idx="902">
                  <c:v>3.0379194280355202E-51</c:v>
                </c:pt>
                <c:pt idx="903">
                  <c:v>2.6139754223604988E-51</c:v>
                </c:pt>
                <c:pt idx="904">
                  <c:v>2.2491931305509441E-51</c:v>
                </c:pt>
                <c:pt idx="905">
                  <c:v>1.9353164896819288E-51</c:v>
                </c:pt>
                <c:pt idx="906">
                  <c:v>1.6652415767948432E-51</c:v>
                </c:pt>
                <c:pt idx="907">
                  <c:v>1.4328558268740452E-51</c:v>
                </c:pt>
                <c:pt idx="908">
                  <c:v>1.232899688079216E-51</c:v>
                </c:pt>
                <c:pt idx="909">
                  <c:v>1.0608475830970305E-51</c:v>
                </c:pt>
                <c:pt idx="910">
                  <c:v>9.1280548242826905E-52</c:v>
                </c:pt>
                <c:pt idx="911">
                  <c:v>7.8542277140192653E-52</c:v>
                </c:pt>
                <c:pt idx="912">
                  <c:v>6.7581641621566355E-52</c:v>
                </c:pt>
                <c:pt idx="913">
                  <c:v>5.8150571266396408E-52</c:v>
                </c:pt>
                <c:pt idx="914">
                  <c:v>5.0035614073174006E-52</c:v>
                </c:pt>
                <c:pt idx="915">
                  <c:v>4.3053105432282274E-52</c:v>
                </c:pt>
                <c:pt idx="916">
                  <c:v>3.704501127242051E-52</c:v>
                </c:pt>
                <c:pt idx="917">
                  <c:v>3.1875351299159801E-52</c:v>
                </c:pt>
                <c:pt idx="918">
                  <c:v>2.7427121373324417E-52</c:v>
                </c:pt>
                <c:pt idx="919">
                  <c:v>2.3599645373850281E-52</c:v>
                </c:pt>
                <c:pt idx="920">
                  <c:v>2.030629661022958E-52</c:v>
                </c:pt>
                <c:pt idx="921">
                  <c:v>1.7472537213610981E-52</c:v>
                </c:pt>
                <c:pt idx="922">
                  <c:v>1.5034231132388109E-52</c:v>
                </c:pt>
                <c:pt idx="923">
                  <c:v>1.2936192550558344E-52</c:v>
                </c:pt>
                <c:pt idx="924">
                  <c:v>1.1130936875422326E-52</c:v>
                </c:pt>
                <c:pt idx="925">
                  <c:v>9.5776060259159463E-53</c:v>
                </c:pt>
                <c:pt idx="926">
                  <c:v>8.2410436977867611E-53</c:v>
                </c:pt>
                <c:pt idx="927">
                  <c:v>7.0909996762302548E-53</c:v>
                </c:pt>
                <c:pt idx="928">
                  <c:v>6.1014451873130501E-53</c:v>
                </c:pt>
                <c:pt idx="929">
                  <c:v>5.2499837926345347E-53</c:v>
                </c:pt>
                <c:pt idx="930">
                  <c:v>4.5173444940940583E-53</c:v>
                </c:pt>
                <c:pt idx="931">
                  <c:v>3.8869455762798865E-53</c:v>
                </c:pt>
                <c:pt idx="932">
                  <c:v>3.3445193149901033E-53</c:v>
                </c:pt>
                <c:pt idx="933">
                  <c:v>2.8777890579696701E-53</c:v>
                </c:pt>
                <c:pt idx="934">
                  <c:v>2.4761913692803625E-53</c:v>
                </c:pt>
                <c:pt idx="935">
                  <c:v>2.1306369486387759E-53</c:v>
                </c:pt>
                <c:pt idx="936">
                  <c:v>1.8333049146456192E-53</c:v>
                </c:pt>
                <c:pt idx="937">
                  <c:v>1.5774657959494535E-53</c:v>
                </c:pt>
                <c:pt idx="938">
                  <c:v>1.3573292241304298E-53</c:v>
                </c:pt>
                <c:pt idx="939">
                  <c:v>1.1679128811598962E-53</c:v>
                </c:pt>
                <c:pt idx="940">
                  <c:v>1.0049297353433664E-53</c:v>
                </c:pt>
                <c:pt idx="941">
                  <c:v>8.6469101357486211E-54</c:v>
                </c:pt>
                <c:pt idx="942">
                  <c:v>7.4402271388820052E-54</c:v>
                </c:pt>
                <c:pt idx="943">
                  <c:v>6.4019376874631625E-54</c:v>
                </c:pt>
                <c:pt idx="944">
                  <c:v>5.5085423319911853E-54</c:v>
                </c:pt>
                <c:pt idx="945">
                  <c:v>4.7398209893172265E-54</c:v>
                </c:pt>
                <c:pt idx="946">
                  <c:v>4.0783753045338465E-54</c:v>
                </c:pt>
                <c:pt idx="947">
                  <c:v>3.5092348766166281E-54</c:v>
                </c:pt>
                <c:pt idx="948">
                  <c:v>3.0195184355820535E-54</c:v>
                </c:pt>
                <c:pt idx="949">
                  <c:v>2.5981423026350332E-54</c:v>
                </c:pt>
                <c:pt idx="950">
                  <c:v>2.2355695349283243E-54</c:v>
                </c:pt>
                <c:pt idx="951">
                  <c:v>1.9235940773647809E-54</c:v>
                </c:pt>
                <c:pt idx="952">
                  <c:v>1.6551550361825344E-54</c:v>
                </c:pt>
                <c:pt idx="953">
                  <c:v>1.4241768708050012E-54</c:v>
                </c:pt>
                <c:pt idx="954">
                  <c:v>1.2254318870418141E-54</c:v>
                </c:pt>
                <c:pt idx="955">
                  <c:v>1.0544219194699114E-54</c:v>
                </c:pt>
                <c:pt idx="956">
                  <c:v>9.0727652512985038E-55</c:v>
                </c:pt>
                <c:pt idx="957">
                  <c:v>7.8066538437053511E-55</c:v>
                </c:pt>
                <c:pt idx="958">
                  <c:v>6.7172292622381231E-55</c:v>
                </c:pt>
                <c:pt idx="959">
                  <c:v>5.7798347236633488E-55</c:v>
                </c:pt>
                <c:pt idx="960">
                  <c:v>4.9732543179170591E-55</c:v>
                </c:pt>
                <c:pt idx="961">
                  <c:v>4.2792328315928663E-55</c:v>
                </c:pt>
                <c:pt idx="962">
                  <c:v>3.682062580433613E-55</c:v>
                </c:pt>
                <c:pt idx="963">
                  <c:v>3.1682278996683793E-55</c:v>
                </c:pt>
                <c:pt idx="964">
                  <c:v>2.7260992459978871E-55</c:v>
                </c:pt>
                <c:pt idx="965">
                  <c:v>2.3456699878844335E-55</c:v>
                </c:pt>
                <c:pt idx="966">
                  <c:v>2.0183299269604147E-55</c:v>
                </c:pt>
                <c:pt idx="967">
                  <c:v>1.7366704246994589E-55</c:v>
                </c:pt>
                <c:pt idx="968">
                  <c:v>1.494316723811306E-55</c:v>
                </c:pt>
                <c:pt idx="969">
                  <c:v>1.2857836693157163E-55</c:v>
                </c:pt>
                <c:pt idx="970">
                  <c:v>1.1063515638521022E-55</c:v>
                </c:pt>
                <c:pt idx="971">
                  <c:v>9.5195934747670444E-56</c:v>
                </c:pt>
                <c:pt idx="972">
                  <c:v>8.1911268430169415E-56</c:v>
                </c:pt>
                <c:pt idx="973">
                  <c:v>7.0480487571486953E-56</c:v>
                </c:pt>
                <c:pt idx="974">
                  <c:v>6.0644881022070786E-56</c:v>
                </c:pt>
                <c:pt idx="975">
                  <c:v>5.2181840973372962E-56</c:v>
                </c:pt>
                <c:pt idx="976">
                  <c:v>4.4899824708690757E-56</c:v>
                </c:pt>
                <c:pt idx="977">
                  <c:v>3.8634019445574301E-56</c:v>
                </c:pt>
                <c:pt idx="978">
                  <c:v>3.3242612152828965E-56</c:v>
                </c:pt>
                <c:pt idx="979">
                  <c:v>2.8603579917439902E-56</c:v>
                </c:pt>
                <c:pt idx="980">
                  <c:v>2.4611928218274668E-56</c:v>
                </c:pt>
                <c:pt idx="981">
                  <c:v>2.1177314600826389E-56</c:v>
                </c:pt>
                <c:pt idx="982">
                  <c:v>1.8222003969984507E-56</c:v>
                </c:pt>
                <c:pt idx="983">
                  <c:v>1.5679109223280561E-56</c:v>
                </c:pt>
                <c:pt idx="984">
                  <c:v>1.3491077405125299E-56</c:v>
                </c:pt>
                <c:pt idx="985">
                  <c:v>1.160838711939277E-56</c:v>
                </c:pt>
                <c:pt idx="986">
                  <c:v>9.9884277190856743E-57</c:v>
                </c:pt>
                <c:pt idx="987">
                  <c:v>8.5945349059497833E-57</c:v>
                </c:pt>
                <c:pt idx="988">
                  <c:v>7.3951609129080097E-57</c:v>
                </c:pt>
                <c:pt idx="989">
                  <c:v>6.3631604881775492E-57</c:v>
                </c:pt>
                <c:pt idx="990">
                  <c:v>5.4751765208557261E-57</c:v>
                </c:pt>
                <c:pt idx="991">
                  <c:v>4.7111114029304642E-57</c:v>
                </c:pt>
                <c:pt idx="992">
                  <c:v>4.053672163131027E-57</c:v>
                </c:pt>
                <c:pt idx="993">
                  <c:v>3.4879790777017041E-57</c:v>
                </c:pt>
                <c:pt idx="994">
                  <c:v>3.0012288998447029E-57</c:v>
                </c:pt>
                <c:pt idx="995">
                  <c:v>2.5824050857547506E-57</c:v>
                </c:pt>
                <c:pt idx="996">
                  <c:v>2.2220284588346716E-57</c:v>
                </c:pt>
                <c:pt idx="997">
                  <c:v>1.9119426689125131E-57</c:v>
                </c:pt>
                <c:pt idx="998">
                  <c:v>1.645129590790849E-57</c:v>
                </c:pt>
                <c:pt idx="999">
                  <c:v>1.4155504840712918E-57</c:v>
                </c:pt>
                <c:pt idx="1000">
                  <c:v>1.2180093192483439E-57</c:v>
                </c:pt>
                <c:pt idx="1001">
                  <c:v>1.0480351767525502E-57</c:v>
                </c:pt>
                <c:pt idx="1002">
                  <c:v>9.0178105729813169E-58</c:v>
                </c:pt>
                <c:pt idx="1003">
                  <c:v>7.7593681332486593E-58</c:v>
                </c:pt>
                <c:pt idx="1004">
                  <c:v>6.6765423092458989E-58</c:v>
                </c:pt>
                <c:pt idx="1005">
                  <c:v>5.7448256664280205E-58</c:v>
                </c:pt>
                <c:pt idx="1006">
                  <c:v>4.9431308016945309E-58</c:v>
                </c:pt>
                <c:pt idx="1007">
                  <c:v>4.2533130753563804E-58</c:v>
                </c:pt>
                <c:pt idx="1008">
                  <c:v>3.6597599462259755E-58</c:v>
                </c:pt>
                <c:pt idx="1009">
                  <c:v>3.1490376153130236E-58</c:v>
                </c:pt>
                <c:pt idx="1010">
                  <c:v>2.7095869806658726E-58</c:v>
                </c:pt>
                <c:pt idx="1011">
                  <c:v>2.3314620219499005E-58</c:v>
                </c:pt>
                <c:pt idx="1012">
                  <c:v>2.0061046936603271E-58</c:v>
                </c:pt>
                <c:pt idx="1013">
                  <c:v>1.7261512321612558E-58</c:v>
                </c:pt>
                <c:pt idx="1014">
                  <c:v>1.4852654927272341E-58</c:v>
                </c:pt>
                <c:pt idx="1015">
                  <c:v>1.277995544529547E-58</c:v>
                </c:pt>
                <c:pt idx="1016">
                  <c:v>1.0996502779030908E-58</c:v>
                </c:pt>
                <c:pt idx="1017">
                  <c:v>9.4619323116457663E-59</c:v>
                </c:pt>
                <c:pt idx="1018">
                  <c:v>8.1415123398037314E-59</c:v>
                </c:pt>
                <c:pt idx="1019">
                  <c:v>7.0053579962301874E-59</c:v>
                </c:pt>
                <c:pt idx="1020">
                  <c:v>6.0277548699913021E-59</c:v>
                </c:pt>
                <c:pt idx="1021">
                  <c:v>5.1865770160862995E-59</c:v>
                </c:pt>
                <c:pt idx="1022">
                  <c:v>4.4627861822512157E-59</c:v>
                </c:pt>
                <c:pt idx="1023">
                  <c:v>3.8400009190494959E-59</c:v>
                </c:pt>
                <c:pt idx="1024">
                  <c:v>3.3041258209826838E-59</c:v>
                </c:pt>
                <c:pt idx="1025">
                  <c:v>2.8430325072908597E-59</c:v>
                </c:pt>
                <c:pt idx="1026">
                  <c:v>2.4462851221291046E-59</c:v>
                </c:pt>
                <c:pt idx="1027">
                  <c:v>2.1049041414066305E-59</c:v>
                </c:pt>
                <c:pt idx="1028">
                  <c:v>1.8111631405641834E-59</c:v>
                </c:pt>
                <c:pt idx="1029">
                  <c:v>1.5584139235652801E-59</c:v>
                </c:pt>
                <c:pt idx="1030">
                  <c:v>1.3409360552719716E-59</c:v>
                </c:pt>
                <c:pt idx="1031">
                  <c:v>1.1538073916939278E-59</c:v>
                </c:pt>
                <c:pt idx="1032">
                  <c:v>9.9279267784140027E-60</c:v>
                </c:pt>
                <c:pt idx="1033">
                  <c:v>8.5424769183395921E-60</c:v>
                </c:pt>
                <c:pt idx="1034">
                  <c:v>7.3503676577298797E-60</c:v>
                </c:pt>
                <c:pt idx="1035">
                  <c:v>6.3246181664021266E-60</c:v>
                </c:pt>
                <c:pt idx="1036">
                  <c:v>5.4420128098922636E-60</c:v>
                </c:pt>
                <c:pt idx="1037">
                  <c:v>4.6825757134803934E-60</c:v>
                </c:pt>
                <c:pt idx="1038">
                  <c:v>4.0291186512128941E-60</c:v>
                </c:pt>
                <c:pt idx="1039">
                  <c:v>3.4668520273611551E-60</c:v>
                </c:pt>
                <c:pt idx="1040">
                  <c:v>2.9830501457186009E-60</c:v>
                </c:pt>
                <c:pt idx="1041">
                  <c:v>2.5667631908261896E-60</c:v>
                </c:pt>
                <c:pt idx="1042">
                  <c:v>2.2085694024406561E-60</c:v>
                </c:pt>
                <c:pt idx="1043">
                  <c:v>1.9003618342473649E-60</c:v>
                </c:pt>
                <c:pt idx="1044">
                  <c:v>1.6351648705597095E-60</c:v>
                </c:pt>
                <c:pt idx="1045">
                  <c:v>1.4069763482550105E-60</c:v>
                </c:pt>
                <c:pt idx="1046">
                  <c:v>1.210631710716365E-60</c:v>
                </c:pt>
                <c:pt idx="1047">
                  <c:v>1.0416871191969682E-60</c:v>
                </c:pt>
                <c:pt idx="1048">
                  <c:v>8.9631887608394738E-61</c:v>
                </c:pt>
                <c:pt idx="1049">
                  <c:v>7.7123688372351038E-61</c:v>
                </c:pt>
                <c:pt idx="1050">
                  <c:v>6.6361018013397607E-61</c:v>
                </c:pt>
                <c:pt idx="1051">
                  <c:v>5.7100286626764172E-61</c:v>
                </c:pt>
                <c:pt idx="1052">
                  <c:v>4.9131897467280759E-61</c:v>
                </c:pt>
                <c:pt idx="1053">
                  <c:v>4.2275503177665673E-61</c:v>
                </c:pt>
                <c:pt idx="1054">
                  <c:v>3.6375924013824483E-61</c:v>
                </c:pt>
                <c:pt idx="1055">
                  <c:v>3.12996356849654E-61</c:v>
                </c:pt>
                <c:pt idx="1056">
                  <c:v>2.6931747318342808E-61</c:v>
                </c:pt>
                <c:pt idx="1057">
                  <c:v>2.3173401151358074E-61</c:v>
                </c:pt>
                <c:pt idx="1058">
                  <c:v>1.9939535098638638E-61</c:v>
                </c:pt>
                <c:pt idx="1059">
                  <c:v>1.7156957554611778E-61</c:v>
                </c:pt>
                <c:pt idx="1060">
                  <c:v>1.4762690858867997E-61</c:v>
                </c:pt>
                <c:pt idx="1061">
                  <c:v>1.2702545932214149E-61</c:v>
                </c:pt>
                <c:pt idx="1062">
                  <c:v>1.092989582336773E-61</c:v>
                </c:pt>
                <c:pt idx="1063">
                  <c:v>9.4046204081584526E-62</c:v>
                </c:pt>
                <c:pt idx="1064">
                  <c:v>8.0921983567724551E-62</c:v>
                </c:pt>
                <c:pt idx="1065">
                  <c:v>6.962925817669805E-62</c:v>
                </c:pt>
                <c:pt idx="1066">
                  <c:v>5.9912441347655895E-62</c:v>
                </c:pt>
                <c:pt idx="1067">
                  <c:v>5.1551613821983272E-62</c:v>
                </c:pt>
                <c:pt idx="1068">
                  <c:v>4.4357546243688072E-62</c:v>
                </c:pt>
                <c:pt idx="1069">
                  <c:v>3.8167416359754797E-62</c:v>
                </c:pt>
                <c:pt idx="1070">
                  <c:v>3.2841123888501147E-62</c:v>
                </c:pt>
                <c:pt idx="1071">
                  <c:v>2.825811965090553E-62</c:v>
                </c:pt>
                <c:pt idx="1072">
                  <c:v>2.4314677199110237E-62</c:v>
                </c:pt>
                <c:pt idx="1073">
                  <c:v>2.0921545191276949E-62</c:v>
                </c:pt>
                <c:pt idx="1074">
                  <c:v>1.800192737934687E-62</c:v>
                </c:pt>
                <c:pt idx="1075">
                  <c:v>1.548974449107116E-62</c:v>
                </c:pt>
                <c:pt idx="1076">
                  <c:v>1.3328138667748278E-62</c:v>
                </c:pt>
                <c:pt idx="1077">
                  <c:v>1.1468186608831691E-62</c:v>
                </c:pt>
                <c:pt idx="1078">
                  <c:v>9.86779229820289E-63</c:v>
                </c:pt>
                <c:pt idx="1079">
                  <c:v>8.4907342513492696E-63</c:v>
                </c:pt>
                <c:pt idx="1080">
                  <c:v>7.3058457199352528E-63</c:v>
                </c:pt>
              </c:numCache>
            </c:numRef>
          </c:val>
        </c:ser>
        <c:ser>
          <c:idx val="1"/>
          <c:order val="1"/>
          <c:tx>
            <c:strRef>
              <c:f>texts!$A$42</c:f>
              <c:strCache>
                <c:ptCount val="1"/>
                <c:pt idx="0">
                  <c:v>15 bis 29 alt</c:v>
                </c:pt>
              </c:strCache>
            </c:strRef>
          </c:tx>
          <c:spPr>
            <a:solidFill>
              <a:schemeClr val="accent2"/>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scenario!$BE$65:$BE$1145</c:f>
              <c:numCache>
                <c:formatCode>0</c:formatCode>
                <c:ptCount val="1081"/>
                <c:pt idx="0">
                  <c:v>3.0706292273136432E-3</c:v>
                </c:pt>
                <c:pt idx="1">
                  <c:v>3.5800908368086755E-3</c:v>
                </c:pt>
                <c:pt idx="2">
                  <c:v>4.1740794641671897E-3</c:v>
                </c:pt>
                <c:pt idx="3">
                  <c:v>4.8666193589415223E-3</c:v>
                </c:pt>
                <c:pt idx="4">
                  <c:v>5.6740615956504805E-3</c:v>
                </c:pt>
                <c:pt idx="5">
                  <c:v>6.6154701275503106E-3</c:v>
                </c:pt>
                <c:pt idx="6">
                  <c:v>7.713071892285886E-3</c:v>
                </c:pt>
                <c:pt idx="7">
                  <c:v>8.9927815965514905E-3</c:v>
                </c:pt>
                <c:pt idx="8">
                  <c:v>1.0484813570084342E-2</c:v>
                </c:pt>
                <c:pt idx="9">
                  <c:v>1.2224395135047059E-2</c:v>
                </c:pt>
                <c:pt idx="10">
                  <c:v>1.4252598333664041E-2</c:v>
                </c:pt>
                <c:pt idx="11">
                  <c:v>1.6617309651450578E-2</c:v>
                </c:pt>
                <c:pt idx="12">
                  <c:v>1.9374360631490836E-2</c:v>
                </c:pt>
                <c:pt idx="13">
                  <c:v>2.2588846073906745E-2</c:v>
                </c:pt>
                <c:pt idx="14">
                  <c:v>2.6336660943602375E-2</c:v>
                </c:pt>
                <c:pt idx="15">
                  <c:v>3.0706292273136423E-2</c:v>
                </c:pt>
                <c:pt idx="16">
                  <c:v>3.5800908368086741E-2</c:v>
                </c:pt>
                <c:pt idx="17">
                  <c:v>4.174079464167188E-2</c:v>
                </c:pt>
                <c:pt idx="18">
                  <c:v>4.8666193589415201E-2</c:v>
                </c:pt>
                <c:pt idx="19">
                  <c:v>5.6740615956504779E-2</c:v>
                </c:pt>
                <c:pt idx="20">
                  <c:v>6.032264694251821E-2</c:v>
                </c:pt>
                <c:pt idx="21">
                  <c:v>7.0330150584495155E-2</c:v>
                </c:pt>
                <c:pt idx="22">
                  <c:v>8.1997722597038886E-2</c:v>
                </c:pt>
                <c:pt idx="23">
                  <c:v>9.2101892463678822E-2</c:v>
                </c:pt>
                <c:pt idx="24">
                  <c:v>0.10504782973822592</c:v>
                </c:pt>
                <c:pt idx="25">
                  <c:v>0.12130677415393032</c:v>
                </c:pt>
                <c:pt idx="26">
                  <c:v>0.13816300907083109</c:v>
                </c:pt>
                <c:pt idx="27">
                  <c:v>0.15769746349371178</c:v>
                </c:pt>
                <c:pt idx="28">
                  <c:v>0.18093673304471772</c:v>
                </c:pt>
                <c:pt idx="29">
                  <c:v>0.2067692423382998</c:v>
                </c:pt>
                <c:pt idx="30">
                  <c:v>0.23609056966156558</c:v>
                </c:pt>
                <c:pt idx="31">
                  <c:v>0.2700841830327208</c:v>
                </c:pt>
                <c:pt idx="32">
                  <c:v>0.30858166123707931</c:v>
                </c:pt>
                <c:pt idx="33">
                  <c:v>0.35280364260569869</c:v>
                </c:pt>
                <c:pt idx="34">
                  <c:v>0.40342364682148057</c:v>
                </c:pt>
                <c:pt idx="35">
                  <c:v>0.46097146666634992</c:v>
                </c:pt>
                <c:pt idx="36">
                  <c:v>0.52693807124496317</c:v>
                </c:pt>
                <c:pt idx="37">
                  <c:v>0.60247660761983646</c:v>
                </c:pt>
                <c:pt idx="38">
                  <c:v>0.68851206948914889</c:v>
                </c:pt>
                <c:pt idx="39">
                  <c:v>0.78690844605023569</c:v>
                </c:pt>
                <c:pt idx="40">
                  <c:v>0.89948381289321955</c:v>
                </c:pt>
                <c:pt idx="41">
                  <c:v>1.027908225010534</c:v>
                </c:pt>
                <c:pt idx="42">
                  <c:v>1.1746060444928488</c:v>
                </c:pt>
                <c:pt idx="43">
                  <c:v>1.3422879379414878</c:v>
                </c:pt>
                <c:pt idx="44">
                  <c:v>1.5336866894651124</c:v>
                </c:pt>
                <c:pt idx="45">
                  <c:v>1.7522024560073486</c:v>
                </c:pt>
                <c:pt idx="46">
                  <c:v>2.0017166097423598</c:v>
                </c:pt>
                <c:pt idx="47">
                  <c:v>2.2864514247519905</c:v>
                </c:pt>
                <c:pt idx="48">
                  <c:v>2.6113303583628737</c:v>
                </c:pt>
                <c:pt idx="49">
                  <c:v>2.981948452126578</c:v>
                </c:pt>
                <c:pt idx="50">
                  <c:v>3.4045410953491353</c:v>
                </c:pt>
                <c:pt idx="51">
                  <c:v>3.8862451411685281</c:v>
                </c:pt>
                <c:pt idx="52">
                  <c:v>4.4351134217706152</c:v>
                </c:pt>
                <c:pt idx="53">
                  <c:v>5.0601560092225899</c:v>
                </c:pt>
                <c:pt idx="54">
                  <c:v>5.7715661461006205</c:v>
                </c:pt>
                <c:pt idx="55">
                  <c:v>6.5807741840662777</c:v>
                </c:pt>
                <c:pt idx="56">
                  <c:v>7.5005093437237846</c:v>
                </c:pt>
                <c:pt idx="57">
                  <c:v>8.5449991085757695</c:v>
                </c:pt>
                <c:pt idx="58">
                  <c:v>9.7300387584928156</c:v>
                </c:pt>
                <c:pt idx="59">
                  <c:v>11.073035813054634</c:v>
                </c:pt>
                <c:pt idx="60">
                  <c:v>12.593129967213923</c:v>
                </c:pt>
                <c:pt idx="61">
                  <c:v>14.311207881358859</c:v>
                </c:pt>
                <c:pt idx="62">
                  <c:v>16.249844251175599</c:v>
                </c:pt>
                <c:pt idx="63">
                  <c:v>18.433233721523855</c:v>
                </c:pt>
                <c:pt idx="64">
                  <c:v>20.886988724771616</c:v>
                </c:pt>
                <c:pt idx="65">
                  <c:v>23.637791929720919</c:v>
                </c:pt>
                <c:pt idx="66">
                  <c:v>26.712921250801713</c:v>
                </c:pt>
                <c:pt idx="67">
                  <c:v>30.139549910903614</c:v>
                </c:pt>
                <c:pt idx="68">
                  <c:v>33.943785776855648</c:v>
                </c:pt>
                <c:pt idx="69">
                  <c:v>38.149436345694404</c:v>
                </c:pt>
                <c:pt idx="70">
                  <c:v>42.776420496820194</c:v>
                </c:pt>
                <c:pt idx="71">
                  <c:v>47.838797995959865</c:v>
                </c:pt>
                <c:pt idx="72">
                  <c:v>53.342419936891432</c:v>
                </c:pt>
                <c:pt idx="73">
                  <c:v>59.282189895445832</c:v>
                </c:pt>
                <c:pt idx="74">
                  <c:v>65.638996202457633</c:v>
                </c:pt>
                <c:pt idx="75">
                  <c:v>72.376449004591947</c:v>
                </c:pt>
                <c:pt idx="76">
                  <c:v>79.437607829961564</c:v>
                </c:pt>
                <c:pt idx="77">
                  <c:v>86.741995643954354</c:v>
                </c:pt>
                <c:pt idx="78">
                  <c:v>94.18330539529785</c:v>
                </c:pt>
                <c:pt idx="79">
                  <c:v>101.62828089507903</c:v>
                </c:pt>
                <c:pt idx="80">
                  <c:v>108.91732284119399</c:v>
                </c:pt>
                <c:pt idx="81">
                  <c:v>115.86737442956273</c:v>
                </c:pt>
                <c:pt idx="82">
                  <c:v>122.27753296153236</c:v>
                </c:pt>
                <c:pt idx="83">
                  <c:v>127.93761511469999</c:v>
                </c:pt>
                <c:pt idx="84">
                  <c:v>132.63954780268688</c:v>
                </c:pt>
                <c:pt idx="85">
                  <c:v>136.19097773266861</c:v>
                </c:pt>
                <c:pt idx="86">
                  <c:v>138.4299705486201</c:v>
                </c:pt>
                <c:pt idx="87">
                  <c:v>139.2392032901576</c:v>
                </c:pt>
                <c:pt idx="88">
                  <c:v>138.55777292990223</c:v>
                </c:pt>
                <c:pt idx="89">
                  <c:v>136.38878347834594</c:v>
                </c:pt>
                <c:pt idx="90">
                  <c:v>132.80129941416487</c:v>
                </c:pt>
                <c:pt idx="91">
                  <c:v>127.92603373483057</c:v>
                </c:pt>
                <c:pt idx="92">
                  <c:v>121.9451360388213</c:v>
                </c:pt>
                <c:pt idx="93">
                  <c:v>115.07742806799774</c:v>
                </c:pt>
                <c:pt idx="94">
                  <c:v>107.56115438040869</c:v>
                </c:pt>
                <c:pt idx="95">
                  <c:v>99.63659746368026</c:v>
                </c:pt>
                <c:pt idx="96">
                  <c:v>91.530699858809726</c:v>
                </c:pt>
                <c:pt idx="97">
                  <c:v>83.445234726531851</c:v>
                </c:pt>
                <c:pt idx="98">
                  <c:v>75.549265185454857</c:v>
                </c:pt>
                <c:pt idx="99">
                  <c:v>67.975848607521016</c:v>
                </c:pt>
                <c:pt idx="100">
                  <c:v>60.822344319764291</c:v>
                </c:pt>
                <c:pt idx="101">
                  <c:v>54.1533533595344</c:v>
                </c:pt>
                <c:pt idx="102">
                  <c:v>48.005249399132225</c:v>
                </c:pt>
                <c:pt idx="103">
                  <c:v>42.391383220904956</c:v>
                </c:pt>
                <c:pt idx="104">
                  <c:v>37.307269733412866</c:v>
                </c:pt>
                <c:pt idx="105">
                  <c:v>32.735315892146957</c:v>
                </c:pt>
                <c:pt idx="106">
                  <c:v>28.648865467502368</c:v>
                </c:pt>
                <c:pt idx="107">
                  <c:v>25.015496721237398</c:v>
                </c:pt>
                <c:pt idx="108">
                  <c:v>21.799608844392495</c:v>
                </c:pt>
                <c:pt idx="109">
                  <c:v>18.964383217074406</c:v>
                </c:pt>
                <c:pt idx="110">
                  <c:v>16.47322184657224</c:v>
                </c:pt>
                <c:pt idx="111">
                  <c:v>14.290762364811384</c:v>
                </c:pt>
                <c:pt idx="112">
                  <c:v>12.383557510868492</c:v>
                </c:pt>
                <c:pt idx="113">
                  <c:v>10.720493533008133</c:v>
                </c:pt>
                <c:pt idx="114">
                  <c:v>9.2730093798261723</c:v>
                </c:pt>
                <c:pt idx="115">
                  <c:v>8.0151677324529995</c:v>
                </c:pt>
                <c:pt idx="116">
                  <c:v>6.9236196941307577</c:v>
                </c:pt>
                <c:pt idx="117">
                  <c:v>5.9774969005431222</c:v>
                </c:pt>
                <c:pt idx="118">
                  <c:v>5.1582576702790206</c:v>
                </c:pt>
                <c:pt idx="119">
                  <c:v>4.4495074992367103</c:v>
                </c:pt>
                <c:pt idx="120">
                  <c:v>3.8368087580302017</c:v>
                </c:pt>
                <c:pt idx="121">
                  <c:v>3.3074899447770072</c:v>
                </c:pt>
                <c:pt idx="122">
                  <c:v>2.8504612946815806</c:v>
                </c:pt>
                <c:pt idx="123">
                  <c:v>2.4560408928902207</c:v>
                </c:pt>
                <c:pt idx="124">
                  <c:v>2.1157935530638312</c:v>
                </c:pt>
                <c:pt idx="125">
                  <c:v>1.8223834508975669</c:v>
                </c:pt>
                <c:pt idx="126">
                  <c:v>1.5694406772709175</c:v>
                </c:pt>
                <c:pt idx="127">
                  <c:v>1.3514413599817146</c:v>
                </c:pt>
                <c:pt idx="128">
                  <c:v>1.1636006895733904</c:v>
                </c:pt>
                <c:pt idx="129">
                  <c:v>1.0017780006733707</c:v>
                </c:pt>
                <c:pt idx="130">
                  <c:v>0.86239296000934673</c:v>
                </c:pt>
                <c:pt idx="131">
                  <c:v>0.74235186911183015</c:v>
                </c:pt>
                <c:pt idx="132">
                  <c:v>0.6389830878074082</c:v>
                </c:pt>
                <c:pt idx="133">
                  <c:v>0.54998061344769023</c:v>
                </c:pt>
                <c:pt idx="134">
                  <c:v>0.47335490202072161</c:v>
                </c:pt>
                <c:pt idx="135">
                  <c:v>0.40739008335288934</c:v>
                </c:pt>
                <c:pt idx="136">
                  <c:v>0.3506067968244922</c:v>
                </c:pt>
                <c:pt idx="137">
                  <c:v>0.30172995080033549</c:v>
                </c:pt>
                <c:pt idx="138">
                  <c:v>0.25966078413070676</c:v>
                </c:pt>
                <c:pt idx="139">
                  <c:v>0.22345267888295331</c:v>
                </c:pt>
                <c:pt idx="140">
                  <c:v>0.19229023846967799</c:v>
                </c:pt>
                <c:pt idx="141">
                  <c:v>0.16547120404946319</c:v>
                </c:pt>
                <c:pt idx="142">
                  <c:v>0.14239083459845719</c:v>
                </c:pt>
                <c:pt idx="143">
                  <c:v>0.12252842280320418</c:v>
                </c:pt>
                <c:pt idx="144">
                  <c:v>0.10543566042767449</c:v>
                </c:pt>
                <c:pt idx="145">
                  <c:v>9.0726603572770764E-2</c:v>
                </c:pt>
                <c:pt idx="146">
                  <c:v>7.8069020734387137E-2</c:v>
                </c:pt>
                <c:pt idx="147">
                  <c:v>6.7176935182315128E-2</c:v>
                </c:pt>
                <c:pt idx="148">
                  <c:v>5.7804198294602385E-2</c:v>
                </c:pt>
                <c:pt idx="149">
                  <c:v>4.9738952435237807E-2</c:v>
                </c:pt>
                <c:pt idx="150">
                  <c:v>4.2798861088012639E-2</c:v>
                </c:pt>
                <c:pt idx="151">
                  <c:v>3.6827000573747749E-2</c:v>
                </c:pt>
                <c:pt idx="152">
                  <c:v>3.1688322082368048E-2</c:v>
                </c:pt>
                <c:pt idx="153">
                  <c:v>2.7266605223640345E-2</c:v>
                </c:pt>
                <c:pt idx="154">
                  <c:v>2.3461835092142103E-2</c:v>
                </c:pt>
                <c:pt idx="155">
                  <c:v>2.0187944175855742E-2</c:v>
                </c:pt>
                <c:pt idx="156">
                  <c:v>1.737086850813253E-2</c:v>
                </c:pt>
                <c:pt idx="157">
                  <c:v>1.494687443812502E-2</c:v>
                </c:pt>
                <c:pt idx="158">
                  <c:v>1.2861118420830297E-2</c:v>
                </c:pt>
                <c:pt idx="159">
                  <c:v>1.1066407430816055E-2</c:v>
                </c:pt>
                <c:pt idx="160">
                  <c:v>9.5221320932059768E-3</c:v>
                </c:pt>
                <c:pt idx="161">
                  <c:v>8.1933484971911576E-3</c:v>
                </c:pt>
                <c:pt idx="162">
                  <c:v>7.0499879946424064E-3</c:v>
                </c:pt>
                <c:pt idx="163">
                  <c:v>6.0661771620715696E-3</c:v>
                </c:pt>
                <c:pt idx="164">
                  <c:v>5.2196525815106261E-3</c:v>
                </c:pt>
                <c:pt idx="165">
                  <c:v>4.4912572297308283E-3</c:v>
                </c:pt>
                <c:pt idx="166">
                  <c:v>3.8645071030752173E-3</c:v>
                </c:pt>
                <c:pt idx="167">
                  <c:v>3.325218287983957E-3</c:v>
                </c:pt>
                <c:pt idx="168">
                  <c:v>2.8611860503483712E-3</c:v>
                </c:pt>
                <c:pt idx="169">
                  <c:v>2.4619086905417458E-3</c:v>
                </c:pt>
                <c:pt idx="170">
                  <c:v>2.1183499215394683E-3</c:v>
                </c:pt>
                <c:pt idx="171">
                  <c:v>1.8227343975408203E-3</c:v>
                </c:pt>
                <c:pt idx="172">
                  <c:v>1.5683717694145853E-3</c:v>
                </c:pt>
                <c:pt idx="173">
                  <c:v>1.3495052879088797E-3</c:v>
                </c:pt>
                <c:pt idx="174">
                  <c:v>1.1611815303795669E-3</c:v>
                </c:pt>
                <c:pt idx="175">
                  <c:v>9.9913830429126851E-4</c:v>
                </c:pt>
                <c:pt idx="176">
                  <c:v>8.5970819169271762E-4</c:v>
                </c:pt>
                <c:pt idx="177">
                  <c:v>7.3973555253343452E-4</c:v>
                </c:pt>
                <c:pt idx="178">
                  <c:v>6.3650510905177617E-4</c:v>
                </c:pt>
                <c:pt idx="179">
                  <c:v>5.4768049539445987E-4</c:v>
                </c:pt>
                <c:pt idx="180">
                  <c:v>4.7125138203661995E-4</c:v>
                </c:pt>
                <c:pt idx="181">
                  <c:v>4.0548797854775796E-4</c:v>
                </c:pt>
                <c:pt idx="182">
                  <c:v>3.4890188517243864E-4</c:v>
                </c:pt>
                <c:pt idx="183">
                  <c:v>3.0021240733547959E-4</c:v>
                </c:pt>
                <c:pt idx="184">
                  <c:v>2.5831757078517394E-4</c:v>
                </c:pt>
                <c:pt idx="185">
                  <c:v>2.222691814485682E-4</c:v>
                </c:pt>
                <c:pt idx="186">
                  <c:v>1.912513655947255E-4</c:v>
                </c:pt>
                <c:pt idx="187">
                  <c:v>1.6456210465495789E-4</c:v>
                </c:pt>
                <c:pt idx="188">
                  <c:v>1.4159734681443032E-4</c:v>
                </c:pt>
                <c:pt idx="189">
                  <c:v>1.2183733580014811E-4</c:v>
                </c:pt>
                <c:pt idx="190">
                  <c:v>1.0483484746514064E-4</c:v>
                </c:pt>
                <c:pt idx="191">
                  <c:v>9.0205067942667871E-5</c:v>
                </c:pt>
                <c:pt idx="192">
                  <c:v>7.7616884294162428E-5</c:v>
                </c:pt>
                <c:pt idx="193">
                  <c:v>6.6785390540823441E-5</c:v>
                </c:pt>
                <c:pt idx="194">
                  <c:v>5.7465439474499333E-5</c:v>
                </c:pt>
                <c:pt idx="195">
                  <c:v>4.9446094311074508E-5</c:v>
                </c:pt>
                <c:pt idx="196">
                  <c:v>4.2545854614532462E-5</c:v>
                </c:pt>
                <c:pt idx="197">
                  <c:v>3.6608548443035397E-5</c:v>
                </c:pt>
                <c:pt idx="198">
                  <c:v>3.149979774626954E-5</c:v>
                </c:pt>
                <c:pt idx="199">
                  <c:v>2.7103977017170276E-5</c:v>
                </c:pt>
                <c:pt idx="200">
                  <c:v>2.3321596364563E-5</c:v>
                </c:pt>
                <c:pt idx="201">
                  <c:v>2.0067049778866253E-5</c:v>
                </c:pt>
                <c:pt idx="202">
                  <c:v>1.7266677628186365E-5</c:v>
                </c:pt>
                <c:pt idx="203">
                  <c:v>1.4857099533932801E-5</c:v>
                </c:pt>
                <c:pt idx="204">
                  <c:v>1.2783779894448639E-5</c:v>
                </c:pt>
                <c:pt idx="205">
                  <c:v>1.0999793590569142E-5</c:v>
                </c:pt>
                <c:pt idx="206">
                  <c:v>9.4647639376580594E-6</c:v>
                </c:pt>
                <c:pt idx="207">
                  <c:v>8.1439488470615123E-6</c:v>
                </c:pt>
                <c:pt idx="208">
                  <c:v>7.0074545142923003E-6</c:v>
                </c:pt>
                <c:pt idx="209">
                  <c:v>6.029558837528986E-6</c:v>
                </c:pt>
                <c:pt idx="210">
                  <c:v>5.1881292535077332E-6</c:v>
                </c:pt>
                <c:pt idx="211">
                  <c:v>4.4641218148073756E-6</c:v>
                </c:pt>
                <c:pt idx="212">
                  <c:v>3.841150171243729E-6</c:v>
                </c:pt>
                <c:pt idx="213">
                  <c:v>3.3051147002116891E-6</c:v>
                </c:pt>
                <c:pt idx="214">
                  <c:v>2.8438833921512046E-6</c:v>
                </c:pt>
                <c:pt idx="215">
                  <c:v>2.4470172686755888E-6</c:v>
                </c:pt>
                <c:pt idx="216">
                  <c:v>2.1055341187992788E-6</c:v>
                </c:pt>
                <c:pt idx="217">
                  <c:v>1.8117052059479761E-6</c:v>
                </c:pt>
                <c:pt idx="218">
                  <c:v>1.5588803446555381E-6</c:v>
                </c:pt>
                <c:pt idx="219">
                  <c:v>1.3413373879377715E-6</c:v>
                </c:pt>
                <c:pt idx="220">
                  <c:v>1.1541527188156937E-6</c:v>
                </c:pt>
                <c:pt idx="221">
                  <c:v>9.930898148439872E-7</c:v>
                </c:pt>
                <c:pt idx="222">
                  <c:v>8.5450336354355021E-7</c:v>
                </c:pt>
                <c:pt idx="223">
                  <c:v>7.3525675859801407E-7</c:v>
                </c:pt>
                <c:pt idx="224">
                  <c:v>6.3265110951867373E-7</c:v>
                </c:pt>
                <c:pt idx="225">
                  <c:v>5.4436415806470668E-7</c:v>
                </c:pt>
                <c:pt idx="226">
                  <c:v>4.6839771892354863E-7</c:v>
                </c:pt>
                <c:pt idx="227">
                  <c:v>4.0303245508448867E-7</c:v>
                </c:pt>
                <c:pt idx="228">
                  <c:v>3.4678896434349955E-7</c:v>
                </c:pt>
                <c:pt idx="229">
                  <c:v>2.9839429621614881E-7</c:v>
                </c:pt>
                <c:pt idx="230">
                  <c:v>2.5675314144101642E-7</c:v>
                </c:pt>
                <c:pt idx="231">
                  <c:v>2.2092304201004403E-7</c:v>
                </c:pt>
                <c:pt idx="232">
                  <c:v>1.9009306065821968E-7</c:v>
                </c:pt>
                <c:pt idx="233">
                  <c:v>1.6356542704239186E-7</c:v>
                </c:pt>
                <c:pt idx="234">
                  <c:v>1.4073974520996822E-7</c:v>
                </c:pt>
                <c:pt idx="235">
                  <c:v>1.2109940492752887E-7</c:v>
                </c:pt>
                <c:pt idx="236">
                  <c:v>1.0419988931900767E-7</c:v>
                </c:pt>
                <c:pt idx="237">
                  <c:v>8.9658714181985019E-8</c:v>
                </c:pt>
                <c:pt idx="238">
                  <c:v>7.7146771280155749E-8</c:v>
                </c:pt>
                <c:pt idx="239">
                  <c:v>6.638087968601405E-8</c:v>
                </c:pt>
                <c:pt idx="240">
                  <c:v>5.7117376589418479E-8</c:v>
                </c:pt>
                <c:pt idx="241">
                  <c:v>4.9146602513771171E-8</c:v>
                </c:pt>
                <c:pt idx="242">
                  <c:v>4.2288156124538902E-8</c:v>
                </c:pt>
                <c:pt idx="243">
                  <c:v>3.6386811232911246E-8</c:v>
                </c:pt>
                <c:pt idx="244">
                  <c:v>3.1309003584752944E-8</c:v>
                </c:pt>
                <c:pt idx="245">
                  <c:v>2.6939807920873064E-8</c:v>
                </c:pt>
                <c:pt idx="246">
                  <c:v>2.3180336890869696E-8</c:v>
                </c:pt>
                <c:pt idx="247">
                  <c:v>1.9945502950558365E-8</c:v>
                </c:pt>
                <c:pt idx="248">
                  <c:v>1.7162092588344252E-8</c:v>
                </c:pt>
                <c:pt idx="249">
                  <c:v>1.4767109294792871E-8</c:v>
                </c:pt>
                <c:pt idx="250">
                  <c:v>1.2706347772078225E-8</c:v>
                </c:pt>
                <c:pt idx="251">
                  <c:v>1.0933167113604871E-8</c:v>
                </c:pt>
                <c:pt idx="252">
                  <c:v>9.40743518736218E-9</c:v>
                </c:pt>
                <c:pt idx="253">
                  <c:v>8.0946203313977763E-9</c:v>
                </c:pt>
                <c:pt idx="254">
                  <c:v>6.9650098038899728E-9</c:v>
                </c:pt>
                <c:pt idx="255">
                  <c:v>5.9930372991169456E-9</c:v>
                </c:pt>
                <c:pt idx="256">
                  <c:v>5.1567043090924035E-9</c:v>
                </c:pt>
                <c:pt idx="257">
                  <c:v>4.4370822346324674E-9</c:v>
                </c:pt>
                <c:pt idx="258">
                  <c:v>3.817883977208184E-9</c:v>
                </c:pt>
                <c:pt idx="259">
                  <c:v>3.2850953154863111E-9</c:v>
                </c:pt>
                <c:pt idx="260">
                  <c:v>2.8266577235589223E-9</c:v>
                </c:pt>
                <c:pt idx="261">
                  <c:v>2.4321954521343184E-9</c:v>
                </c:pt>
                <c:pt idx="262">
                  <c:v>2.0927806957588412E-9</c:v>
                </c:pt>
                <c:pt idx="263">
                  <c:v>1.8007315311344791E-9</c:v>
                </c:pt>
                <c:pt idx="264">
                  <c:v>1.5494380533005127E-9</c:v>
                </c:pt>
                <c:pt idx="265">
                  <c:v>1.3332127746454762E-9</c:v>
                </c:pt>
                <c:pt idx="266">
                  <c:v>1.1471619008526892E-9</c:v>
                </c:pt>
                <c:pt idx="267">
                  <c:v>9.87074570387145E-10</c:v>
                </c:pt>
                <c:pt idx="268">
                  <c:v>8.4932755069766527E-10</c:v>
                </c:pt>
                <c:pt idx="269">
                  <c:v>7.3080323413774221E-10</c:v>
                </c:pt>
                <c:pt idx="270">
                  <c:v>6.288190776190503E-10</c:v>
                </c:pt>
                <c:pt idx="271">
                  <c:v>5.4106688901588293E-10</c:v>
                </c:pt>
                <c:pt idx="272">
                  <c:v>4.6556058619879958E-10</c:v>
                </c:pt>
                <c:pt idx="273">
                  <c:v>4.0059124633553301E-10</c:v>
                </c:pt>
                <c:pt idx="274">
                  <c:v>3.4468842809671765E-10</c:v>
                </c:pt>
                <c:pt idx="275">
                  <c:v>2.9658689137772184E-10</c:v>
                </c:pt>
                <c:pt idx="276">
                  <c:v>2.5519796130903578E-10</c:v>
                </c:pt>
                <c:pt idx="277">
                  <c:v>2.1958488844115795E-10</c:v>
                </c:pt>
                <c:pt idx="278">
                  <c:v>1.8894164743473485E-10</c:v>
                </c:pt>
                <c:pt idx="279">
                  <c:v>1.6257469440989038E-10</c:v>
                </c:pt>
                <c:pt idx="280">
                  <c:v>1.3988727007156362E-10</c:v>
                </c:pt>
                <c:pt idx="281">
                  <c:v>1.2036589334584599E-10</c:v>
                </c:pt>
                <c:pt idx="282">
                  <c:v>1.0356873983981309E-10</c:v>
                </c:pt>
                <c:pt idx="283">
                  <c:v>8.9115642096274831E-11</c:v>
                </c:pt>
                <c:pt idx="284">
                  <c:v>7.6679485320709123E-11</c:v>
                </c:pt>
                <c:pt idx="285">
                  <c:v>6.5978803841156322E-11</c:v>
                </c:pt>
                <c:pt idx="286">
                  <c:v>5.677141073786105E-11</c:v>
                </c:pt>
                <c:pt idx="287">
                  <c:v>4.8848916463024254E-11</c:v>
                </c:pt>
                <c:pt idx="288">
                  <c:v>4.2032012391408483E-11</c:v>
                </c:pt>
                <c:pt idx="289">
                  <c:v>3.6166412555103228E-11</c:v>
                </c:pt>
                <c:pt idx="290">
                  <c:v>3.1119361712343035E-11</c:v>
                </c:pt>
                <c:pt idx="291">
                  <c:v>2.677663071802215E-11</c:v>
                </c:pt>
                <c:pt idx="292">
                  <c:v>2.3039931192577871E-11</c:v>
                </c:pt>
                <c:pt idx="293">
                  <c:v>1.9824690975830593E-11</c:v>
                </c:pt>
                <c:pt idx="294">
                  <c:v>1.7058140017960911E-11</c:v>
                </c:pt>
                <c:pt idx="295">
                  <c:v>1.4677663385881238E-11</c:v>
                </c:pt>
                <c:pt idx="296">
                  <c:v>1.2629384108842066E-11</c:v>
                </c:pt>
                <c:pt idx="297">
                  <c:v>1.086694378902981E-11</c:v>
                </c:pt>
                <c:pt idx="298">
                  <c:v>9.3504533788988233E-12</c:v>
                </c:pt>
                <c:pt idx="299">
                  <c:v>8.0455903783382155E-12</c:v>
                </c:pt>
                <c:pt idx="300">
                  <c:v>6.9228220186721727E-12</c:v>
                </c:pt>
                <c:pt idx="301">
                  <c:v>5.9567368519339197E-12</c:v>
                </c:pt>
                <c:pt idx="302">
                  <c:v>5.1254696173733735E-12</c:v>
                </c:pt>
                <c:pt idx="303">
                  <c:v>4.4102063682884637E-12</c:v>
                </c:pt>
                <c:pt idx="304">
                  <c:v>3.7947586587898881E-12</c:v>
                </c:pt>
                <c:pt idx="305">
                  <c:v>3.2651971531321632E-12</c:v>
                </c:pt>
                <c:pt idx="306">
                  <c:v>2.8095363651458758E-12</c:v>
                </c:pt>
                <c:pt idx="307">
                  <c:v>2.4174633925259947E-12</c:v>
                </c:pt>
                <c:pt idx="308">
                  <c:v>2.0801045064600384E-12</c:v>
                </c:pt>
                <c:pt idx="309">
                  <c:v>1.7898243138541464E-12</c:v>
                </c:pt>
                <c:pt idx="310">
                  <c:v>1.5400529466258386E-12</c:v>
                </c:pt>
                <c:pt idx="311">
                  <c:v>1.3251373668646018E-12</c:v>
                </c:pt>
                <c:pt idx="312">
                  <c:v>1.140213422472335E-12</c:v>
                </c:pt>
                <c:pt idx="313">
                  <c:v>9.8109575753810389E-13</c:v>
                </c:pt>
                <c:pt idx="314">
                  <c:v>8.4418308580525395E-13</c:v>
                </c:pt>
                <c:pt idx="315">
                  <c:v>7.2637668329944173E-13</c:v>
                </c:pt>
                <c:pt idx="316">
                  <c:v>6.250102553734601E-13</c:v>
                </c:pt>
                <c:pt idx="317">
                  <c:v>5.3778959086020247E-13</c:v>
                </c:pt>
                <c:pt idx="318">
                  <c:v>4.6274063753524946E-13</c:v>
                </c:pt>
                <c:pt idx="319">
                  <c:v>3.9816482368880897E-13</c:v>
                </c:pt>
                <c:pt idx="320">
                  <c:v>3.4260061460684616E-13</c:v>
                </c:pt>
                <c:pt idx="321">
                  <c:v>2.9479043387500451E-13</c:v>
                </c:pt>
                <c:pt idx="322">
                  <c:v>2.5365220084014685E-13</c:v>
                </c:pt>
                <c:pt idx="323">
                  <c:v>2.1825484004114942E-13</c:v>
                </c:pt>
                <c:pt idx="324">
                  <c:v>1.8779720831757232E-13</c:v>
                </c:pt>
                <c:pt idx="325">
                  <c:v>1.6158996265660956E-13</c:v>
                </c:pt>
                <c:pt idx="326">
                  <c:v>1.3903995839602279E-13</c:v>
                </c:pt>
                <c:pt idx="327">
                  <c:v>1.1963682466992012E-13</c:v>
                </c:pt>
                <c:pt idx="328">
                  <c:v>1.0294141326146024E-13</c:v>
                </c:pt>
                <c:pt idx="329">
                  <c:v>8.8575859427094022E-14</c:v>
                </c:pt>
                <c:pt idx="330">
                  <c:v>7.6215029740471112E-14</c:v>
                </c:pt>
                <c:pt idx="331">
                  <c:v>6.5579163396342868E-14</c:v>
                </c:pt>
                <c:pt idx="332">
                  <c:v>5.642754042619696E-14</c:v>
                </c:pt>
                <c:pt idx="333">
                  <c:v>4.8553033519297013E-14</c:v>
                </c:pt>
                <c:pt idx="334">
                  <c:v>4.1777420141309888E-14</c:v>
                </c:pt>
                <c:pt idx="335">
                  <c:v>3.5947348850403963E-14</c:v>
                </c:pt>
                <c:pt idx="336">
                  <c:v>3.0930868517055418E-14</c:v>
                </c:pt>
                <c:pt idx="337">
                  <c:v>2.661444189391505E-14</c:v>
                </c:pt>
                <c:pt idx="338">
                  <c:v>2.2900375944309643E-14</c:v>
                </c:pt>
                <c:pt idx="339">
                  <c:v>1.9704610770388434E-14</c:v>
                </c:pt>
                <c:pt idx="340">
                  <c:v>1.6954817098056717E-14</c:v>
                </c:pt>
                <c:pt idx="341">
                  <c:v>1.4588759259358341E-14</c:v>
                </c:pt>
                <c:pt idx="342">
                  <c:v>1.2552886621932812E-14</c:v>
                </c:pt>
                <c:pt idx="343">
                  <c:v>1.0801121585580977E-14</c:v>
                </c:pt>
                <c:pt idx="344">
                  <c:v>9.2938167148473828E-15</c:v>
                </c:pt>
                <c:pt idx="345">
                  <c:v>7.9968574045572747E-15</c:v>
                </c:pt>
                <c:pt idx="346">
                  <c:v>6.8808897690718694E-15</c:v>
                </c:pt>
                <c:pt idx="347">
                  <c:v>5.9206562801952527E-15</c:v>
                </c:pt>
                <c:pt idx="348">
                  <c:v>5.0944241173251302E-15</c:v>
                </c:pt>
                <c:pt idx="349">
                  <c:v>4.3834932917821827E-15</c:v>
                </c:pt>
                <c:pt idx="350">
                  <c:v>3.7717734127696452E-15</c:v>
                </c:pt>
                <c:pt idx="351">
                  <c:v>3.2454195159705706E-15</c:v>
                </c:pt>
                <c:pt idx="352">
                  <c:v>2.7925187125459812E-15</c:v>
                </c:pt>
                <c:pt idx="353">
                  <c:v>2.4028205665076735E-15</c:v>
                </c:pt>
                <c:pt idx="354">
                  <c:v>2.0675050981371681E-15</c:v>
                </c:pt>
                <c:pt idx="355">
                  <c:v>1.7789831627069732E-15</c:v>
                </c:pt>
                <c:pt idx="356">
                  <c:v>1.5307246865056758E-15</c:v>
                </c:pt>
                <c:pt idx="357">
                  <c:v>1.317110872658579E-15</c:v>
                </c:pt>
                <c:pt idx="358">
                  <c:v>1.1333070317403621E-15</c:v>
                </c:pt>
                <c:pt idx="359">
                  <c:v>9.7515315897410227E-16</c:v>
                </c:pt>
                <c:pt idx="360">
                  <c:v>8.3906978146679799E-16</c:v>
                </c:pt>
                <c:pt idx="361">
                  <c:v>7.2197694453598887E-16</c:v>
                </c:pt>
                <c:pt idx="362">
                  <c:v>6.212245035571555E-16</c:v>
                </c:pt>
                <c:pt idx="363">
                  <c:v>5.3453214363772117E-16</c:v>
                </c:pt>
                <c:pt idx="364">
                  <c:v>4.5993776959193847E-16</c:v>
                </c:pt>
                <c:pt idx="365">
                  <c:v>3.9575309813469343E-16</c:v>
                </c:pt>
                <c:pt idx="366">
                  <c:v>3.4052544721900875E-16</c:v>
                </c:pt>
                <c:pt idx="367">
                  <c:v>2.9300485770105105E-16</c:v>
                </c:pt>
                <c:pt idx="368">
                  <c:v>2.5211580320221297E-16</c:v>
                </c:pt>
                <c:pt idx="369">
                  <c:v>2.1693284788182195E-16</c:v>
                </c:pt>
                <c:pt idx="370">
                  <c:v>1.8665970118649274E-16</c:v>
                </c:pt>
                <c:pt idx="371">
                  <c:v>1.6061119552540744E-16</c:v>
                </c:pt>
                <c:pt idx="372">
                  <c:v>1.381977789749474E-16</c:v>
                </c:pt>
                <c:pt idx="373">
                  <c:v>1.1891217203838796E-16</c:v>
                </c:pt>
                <c:pt idx="374">
                  <c:v>1.0231788646509654E-16</c:v>
                </c:pt>
                <c:pt idx="375">
                  <c:v>8.8039346277391485E-17</c:v>
                </c:pt>
                <c:pt idx="376">
                  <c:v>7.5753387415742807E-17</c:v>
                </c:pt>
                <c:pt idx="377">
                  <c:v>6.5181943615059402E-17</c:v>
                </c:pt>
                <c:pt idx="378">
                  <c:v>5.6085752972596908E-17</c:v>
                </c:pt>
                <c:pt idx="379">
                  <c:v>4.8258942769181435E-17</c:v>
                </c:pt>
                <c:pt idx="380">
                  <c:v>4.1524369982819438E-17</c:v>
                </c:pt>
                <c:pt idx="381">
                  <c:v>3.5729612037236991E-17</c:v>
                </c:pt>
                <c:pt idx="382">
                  <c:v>3.0743517044561094E-17</c:v>
                </c:pt>
                <c:pt idx="383">
                  <c:v>2.6453235464302818E-17</c:v>
                </c:pt>
                <c:pt idx="384">
                  <c:v>2.2761665996625043E-17</c:v>
                </c:pt>
                <c:pt idx="385">
                  <c:v>1.9585257903179929E-17</c:v>
                </c:pt>
                <c:pt idx="386">
                  <c:v>1.6852120015773326E-17</c:v>
                </c:pt>
                <c:pt idx="387">
                  <c:v>1.4500393634332371E-17</c:v>
                </c:pt>
                <c:pt idx="388">
                  <c:v>1.2476852488220189E-17</c:v>
                </c:pt>
                <c:pt idx="389">
                  <c:v>1.0735698074031897E-17</c:v>
                </c:pt>
                <c:pt idx="390">
                  <c:v>9.237523104932783E-18</c:v>
                </c:pt>
                <c:pt idx="391">
                  <c:v>7.9484196114431001E-18</c:v>
                </c:pt>
                <c:pt idx="392">
                  <c:v>6.8392115074480236E-18</c:v>
                </c:pt>
                <c:pt idx="393">
                  <c:v>5.8847942522145103E-18</c:v>
                </c:pt>
                <c:pt idx="394">
                  <c:v>5.0635666630843911E-18</c:v>
                </c:pt>
                <c:pt idx="395">
                  <c:v>4.3569420191455461E-18</c:v>
                </c:pt>
                <c:pt idx="396">
                  <c:v>3.748927390763905E-18</c:v>
                </c:pt>
                <c:pt idx="397">
                  <c:v>3.225761674004589E-18</c:v>
                </c:pt>
                <c:pt idx="398">
                  <c:v>2.7756041376295061E-18</c:v>
                </c:pt>
                <c:pt idx="399">
                  <c:v>2.3882664336023341E-18</c:v>
                </c:pt>
                <c:pt idx="400">
                  <c:v>2.0549820057347717E-18</c:v>
                </c:pt>
                <c:pt idx="401">
                  <c:v>1.7682076775345489E-18</c:v>
                </c:pt>
                <c:pt idx="402">
                  <c:v>1.5214529286227028E-18</c:v>
                </c:pt>
                <c:pt idx="403">
                  <c:v>1.3091329957588481E-18</c:v>
                </c:pt>
                <c:pt idx="404">
                  <c:v>1.1264424737319885E-18</c:v>
                </c:pt>
                <c:pt idx="405">
                  <c:v>9.6924655534476919E-19</c:v>
                </c:pt>
                <c:pt idx="406">
                  <c:v>8.339874489420388E-19</c:v>
                </c:pt>
                <c:pt idx="407">
                  <c:v>7.1760385544567878E-19</c:v>
                </c:pt>
                <c:pt idx="408">
                  <c:v>6.1746168243149589E-19</c:v>
                </c:pt>
                <c:pt idx="409">
                  <c:v>5.3129442711027089E-19</c:v>
                </c:pt>
                <c:pt idx="410">
                  <c:v>4.5715187890990738E-19</c:v>
                </c:pt>
                <c:pt idx="411">
                  <c:v>3.9335598065191621E-19</c:v>
                </c:pt>
                <c:pt idx="412">
                  <c:v>3.3846284933485677E-19</c:v>
                </c:pt>
                <c:pt idx="413">
                  <c:v>2.912300969468225E-19</c:v>
                </c:pt>
                <c:pt idx="414">
                  <c:v>2.5058871168381697E-19</c:v>
                </c:pt>
                <c:pt idx="415">
                  <c:v>2.1561886316585345E-19</c:v>
                </c:pt>
                <c:pt idx="416">
                  <c:v>1.8552908405385867E-19</c:v>
                </c:pt>
                <c:pt idx="417">
                  <c:v>1.5963835688803896E-19</c:v>
                </c:pt>
                <c:pt idx="418">
                  <c:v>1.3736070072180616E-19</c:v>
                </c:pt>
                <c:pt idx="419">
                  <c:v>1.1819190870285944E-19</c:v>
                </c:pt>
                <c:pt idx="420">
                  <c:v>1.016981364350846E-19</c:v>
                </c:pt>
                <c:pt idx="421">
                  <c:v>8.7506082843375406E-20</c:v>
                </c:pt>
                <c:pt idx="422">
                  <c:v>7.5294541306363605E-20</c:v>
                </c:pt>
                <c:pt idx="423">
                  <c:v>6.4787129835110487E-20</c:v>
                </c:pt>
                <c:pt idx="424">
                  <c:v>5.5746035760984396E-20</c:v>
                </c:pt>
                <c:pt idx="425">
                  <c:v>4.7966633357182908E-20</c:v>
                </c:pt>
                <c:pt idx="426">
                  <c:v>4.1272852575334111E-20</c:v>
                </c:pt>
                <c:pt idx="427">
                  <c:v>3.5513194078486975E-20</c:v>
                </c:pt>
                <c:pt idx="428">
                  <c:v>3.0557300379329854E-20</c:v>
                </c:pt>
                <c:pt idx="429">
                  <c:v>2.6293005478722478E-20</c:v>
                </c:pt>
                <c:pt idx="430">
                  <c:v>2.2623796229452485E-20</c:v>
                </c:pt>
                <c:pt idx="431">
                  <c:v>1.9466627968643232E-20</c:v>
                </c:pt>
                <c:pt idx="432">
                  <c:v>1.6750044980348287E-20</c:v>
                </c:pt>
                <c:pt idx="433">
                  <c:v>1.4412563249044572E-20</c:v>
                </c:pt>
                <c:pt idx="434">
                  <c:v>1.2401278901126336E-20</c:v>
                </c:pt>
                <c:pt idx="435">
                  <c:v>1.0670670839464749E-20</c:v>
                </c:pt>
                <c:pt idx="436">
                  <c:v>9.1815704712408149E-21</c:v>
                </c:pt>
                <c:pt idx="437">
                  <c:v>7.9002752110559818E-21</c:v>
                </c:pt>
                <c:pt idx="438">
                  <c:v>6.7977856953692644E-21</c:v>
                </c:pt>
                <c:pt idx="439">
                  <c:v>5.8491494442496013E-21</c:v>
                </c:pt>
                <c:pt idx="440">
                  <c:v>5.0328961156382754E-21</c:v>
                </c:pt>
                <c:pt idx="441">
                  <c:v>4.330551570315791E-21</c:v>
                </c:pt>
                <c:pt idx="442">
                  <c:v>3.7262197494784196E-21</c:v>
                </c:pt>
                <c:pt idx="443">
                  <c:v>3.2062229016223261E-21</c:v>
                </c:pt>
                <c:pt idx="444">
                  <c:v>2.7587920160442546E-21</c:v>
                </c:pt>
                <c:pt idx="445">
                  <c:v>2.3738004565866101E-21</c:v>
                </c:pt>
                <c:pt idx="446">
                  <c:v>2.042534766999415E-21</c:v>
                </c:pt>
                <c:pt idx="447">
                  <c:v>1.7574974605912662E-21</c:v>
                </c:pt>
                <c:pt idx="448">
                  <c:v>1.512237330737016E-21</c:v>
                </c:pt>
                <c:pt idx="449">
                  <c:v>1.3012034416853484E-21</c:v>
                </c:pt>
                <c:pt idx="450">
                  <c:v>1.1196194950620735E-21</c:v>
                </c:pt>
                <c:pt idx="451">
                  <c:v>9.6337572862505567E-22</c:v>
                </c:pt>
                <c:pt idx="452">
                  <c:v>8.2893590063149253E-22</c:v>
                </c:pt>
                <c:pt idx="453">
                  <c:v>7.1325725460867978E-22</c:v>
                </c:pt>
                <c:pt idx="454">
                  <c:v>6.137216531029122E-22</c:v>
                </c:pt>
                <c:pt idx="455">
                  <c:v>5.2807632176698768E-22</c:v>
                </c:pt>
                <c:pt idx="456">
                  <c:v>4.5438286265612567E-22</c:v>
                </c:pt>
                <c:pt idx="457">
                  <c:v>3.9097338275787573E-22</c:v>
                </c:pt>
                <c:pt idx="458">
                  <c:v>3.3641274481960409E-22</c:v>
                </c:pt>
                <c:pt idx="459">
                  <c:v>2.8946608610220098E-22</c:v>
                </c:pt>
                <c:pt idx="460">
                  <c:v>2.4907086991682854E-22</c:v>
                </c:pt>
                <c:pt idx="461">
                  <c:v>2.1431283739133003E-22</c:v>
                </c:pt>
                <c:pt idx="462">
                  <c:v>1.8440531518623558E-22</c:v>
                </c:pt>
                <c:pt idx="463">
                  <c:v>1.5867141083500287E-22</c:v>
                </c:pt>
                <c:pt idx="464">
                  <c:v>1.3652869273829644E-22</c:v>
                </c:pt>
                <c:pt idx="465">
                  <c:v>1.174760080769141E-22</c:v>
                </c:pt>
                <c:pt idx="466">
                  <c:v>1.0108214029515941E-22</c:v>
                </c:pt>
                <c:pt idx="467">
                  <c:v>8.6976049441181265E-23</c:v>
                </c:pt>
                <c:pt idx="468">
                  <c:v>7.4838474475367514E-23</c:v>
                </c:pt>
                <c:pt idx="469">
                  <c:v>6.4394707483096814E-23</c:v>
                </c:pt>
                <c:pt idx="470">
                  <c:v>5.5408376251689278E-23</c:v>
                </c:pt>
                <c:pt idx="471">
                  <c:v>4.7676094493551996E-23</c:v>
                </c:pt>
                <c:pt idx="472">
                  <c:v>4.1022858634822375E-23</c:v>
                </c:pt>
                <c:pt idx="473">
                  <c:v>3.5298086985716139E-23</c:v>
                </c:pt>
                <c:pt idx="474">
                  <c:v>3.0372211647716603E-23</c:v>
                </c:pt>
                <c:pt idx="475">
                  <c:v>2.6133746022751391E-23</c:v>
                </c:pt>
                <c:pt idx="476">
                  <c:v>2.2486761553731645E-23</c:v>
                </c:pt>
                <c:pt idx="477">
                  <c:v>1.9348716587900305E-23</c:v>
                </c:pt>
                <c:pt idx="478">
                  <c:v>1.6648588223979363E-23</c:v>
                </c:pt>
                <c:pt idx="479">
                  <c:v>1.4325264861492445E-23</c:v>
                </c:pt>
                <c:pt idx="480">
                  <c:v>1.2326163071072698E-23</c:v>
                </c:pt>
                <c:pt idx="481">
                  <c:v>1.0606037481588833E-23</c:v>
                </c:pt>
                <c:pt idx="482">
                  <c:v>9.1259567484431941E-24</c:v>
                </c:pt>
                <c:pt idx="483">
                  <c:v>7.8524224262857972E-24</c:v>
                </c:pt>
                <c:pt idx="484">
                  <c:v>6.7566108037225627E-24</c:v>
                </c:pt>
                <c:pt idx="485">
                  <c:v>5.8137205405763934E-24</c:v>
                </c:pt>
                <c:pt idx="486">
                  <c:v>5.0024113428729803E-24</c:v>
                </c:pt>
                <c:pt idx="487">
                  <c:v>4.3043209711664724E-24</c:v>
                </c:pt>
                <c:pt idx="488">
                  <c:v>3.7036496507268381E-24</c:v>
                </c:pt>
                <c:pt idx="489">
                  <c:v>3.186802477606988E-24</c:v>
                </c:pt>
                <c:pt idx="490">
                  <c:v>2.742081727219794E-24</c:v>
                </c:pt>
                <c:pt idx="491">
                  <c:v>2.3594221014911523E-24</c:v>
                </c:pt>
                <c:pt idx="492">
                  <c:v>2.0301629224775862E-24</c:v>
                </c:pt>
                <c:pt idx="493">
                  <c:v>1.7468521165407035E-24</c:v>
                </c:pt>
                <c:pt idx="494">
                  <c:v>1.5030775526816987E-24</c:v>
                </c:pt>
                <c:pt idx="495">
                  <c:v>1.2933219177417198E-24</c:v>
                </c:pt>
                <c:pt idx="496">
                  <c:v>1.1128378438802602E-24</c:v>
                </c:pt>
                <c:pt idx="497">
                  <c:v>9.5754046211051723E-25</c:v>
                </c:pt>
                <c:pt idx="498">
                  <c:v>8.2391495007198733E-25</c:v>
                </c:pt>
                <c:pt idx="499">
                  <c:v>7.0893698158289999E-25</c:v>
                </c:pt>
                <c:pt idx="500">
                  <c:v>6.1000427751913053E-25</c:v>
                </c:pt>
                <c:pt idx="501">
                  <c:v>5.2487770882089892E-25</c:v>
                </c:pt>
                <c:pt idx="502">
                  <c:v>4.5163061862043499E-25</c:v>
                </c:pt>
                <c:pt idx="503">
                  <c:v>3.8860521650592019E-25</c:v>
                </c:pt>
                <c:pt idx="504">
                  <c:v>3.3437505799962209E-25</c:v>
                </c:pt>
                <c:pt idx="505">
                  <c:v>2.8771276005387148E-25</c:v>
                </c:pt>
                <c:pt idx="506">
                  <c:v>2.4756222187454607E-25</c:v>
                </c:pt>
                <c:pt idx="507">
                  <c:v>2.1301472235011939E-25</c:v>
                </c:pt>
                <c:pt idx="508">
                  <c:v>1.8328835310297347E-25</c:v>
                </c:pt>
                <c:pt idx="509">
                  <c:v>1.5771032167430589E-25</c:v>
                </c:pt>
                <c:pt idx="510">
                  <c:v>1.3570172431327023E-25</c:v>
                </c:pt>
                <c:pt idx="511">
                  <c:v>1.1676444373516841E-25</c:v>
                </c:pt>
                <c:pt idx="512">
                  <c:v>1.0046987530762017E-25</c:v>
                </c:pt>
                <c:pt idx="513">
                  <c:v>8.6449226506171941E-26</c:v>
                </c:pt>
                <c:pt idx="514">
                  <c:v>7.4385170088377691E-26</c:v>
                </c:pt>
                <c:pt idx="515">
                  <c:v>6.4004662073891935E-26</c:v>
                </c:pt>
                <c:pt idx="516">
                  <c:v>5.5072761980995651E-26</c:v>
                </c:pt>
                <c:pt idx="517">
                  <c:v>4.7387315453893952E-26</c:v>
                </c:pt>
                <c:pt idx="518">
                  <c:v>4.0774378933487087E-26</c:v>
                </c:pt>
                <c:pt idx="519">
                  <c:v>3.5084282818873595E-26</c:v>
                </c:pt>
                <c:pt idx="520">
                  <c:v>3.0188244017710657E-26</c:v>
                </c:pt>
                <c:pt idx="521">
                  <c:v>2.5975451217791264E-26</c:v>
                </c:pt>
                <c:pt idx="522">
                  <c:v>2.2350556911227123E-26</c:v>
                </c:pt>
                <c:pt idx="523">
                  <c:v>1.9231519408596431E-26</c:v>
                </c:pt>
                <c:pt idx="524">
                  <c:v>1.6547746001686319E-26</c:v>
                </c:pt>
                <c:pt idx="525">
                  <c:v>1.4238495249310636E-26</c:v>
                </c:pt>
                <c:pt idx="526">
                  <c:v>1.2251502225377499E-26</c:v>
                </c:pt>
                <c:pt idx="527">
                  <c:v>1.0541795614652259E-26</c:v>
                </c:pt>
                <c:pt idx="528">
                  <c:v>9.0706798837215549E-27</c:v>
                </c:pt>
                <c:pt idx="529">
                  <c:v>7.8048594907865673E-27</c:v>
                </c:pt>
                <c:pt idx="530">
                  <c:v>6.7156853126568876E-27</c:v>
                </c:pt>
                <c:pt idx="531">
                  <c:v>5.7785062334402473E-27</c:v>
                </c:pt>
                <c:pt idx="532">
                  <c:v>4.9721112195320326E-27</c:v>
                </c:pt>
                <c:pt idx="533">
                  <c:v>4.2782492534715287E-27</c:v>
                </c:pt>
                <c:pt idx="534">
                  <c:v>3.6812162613997953E-27</c:v>
                </c:pt>
                <c:pt idx="535">
                  <c:v>3.1674996851102642E-27</c:v>
                </c:pt>
                <c:pt idx="536">
                  <c:v>2.7254726543445507E-27</c:v>
                </c:pt>
                <c:pt idx="537">
                  <c:v>2.3451308375809193E-27</c:v>
                </c:pt>
                <c:pt idx="538">
                  <c:v>2.0178660154987282E-27</c:v>
                </c:pt>
                <c:pt idx="539">
                  <c:v>1.7362712524410352E-27</c:v>
                </c:pt>
                <c:pt idx="540">
                  <c:v>1.4939732563502602E-27</c:v>
                </c:pt>
                <c:pt idx="541">
                  <c:v>1.2854881330044934E-27</c:v>
                </c:pt>
                <c:pt idx="542">
                  <c:v>1.1060972698616747E-27</c:v>
                </c:pt>
                <c:pt idx="543">
                  <c:v>9.517405404093089E-28</c:v>
                </c:pt>
                <c:pt idx="544">
                  <c:v>8.1892441192977697E-28</c:v>
                </c:pt>
                <c:pt idx="545">
                  <c:v>7.0464287689806105E-28</c:v>
                </c:pt>
                <c:pt idx="546">
                  <c:v>6.0630941846407317E-28</c:v>
                </c:pt>
                <c:pt idx="547">
                  <c:v>5.2169847020453728E-28</c:v>
                </c:pt>
                <c:pt idx="548">
                  <c:v>4.4889504521177382E-28</c:v>
                </c:pt>
                <c:pt idx="549">
                  <c:v>3.862513944820995E-28</c:v>
                </c:pt>
                <c:pt idx="550">
                  <c:v>3.3234971365964483E-28</c:v>
                </c:pt>
                <c:pt idx="551">
                  <c:v>2.8597005408291665E-28</c:v>
                </c:pt>
                <c:pt idx="552">
                  <c:v>2.4606271186962707E-28</c:v>
                </c:pt>
                <c:pt idx="553">
                  <c:v>2.1172447012609103E-28</c:v>
                </c:pt>
                <c:pt idx="554">
                  <c:v>1.8217815657467477E-28</c:v>
                </c:pt>
                <c:pt idx="555">
                  <c:v>1.5675505393014475E-28</c:v>
                </c:pt>
                <c:pt idx="556">
                  <c:v>1.3487976492160014E-28</c:v>
                </c:pt>
                <c:pt idx="557">
                  <c:v>1.1605718941229999E-28</c:v>
                </c:pt>
                <c:pt idx="558">
                  <c:v>9.9861318872490578E-29</c:v>
                </c:pt>
                <c:pt idx="559">
                  <c:v>8.5925594592215379E-29</c:v>
                </c:pt>
                <c:pt idx="560">
                  <c:v>7.3934611412984769E-29</c:v>
                </c:pt>
                <c:pt idx="561">
                  <c:v>6.3616979210107116E-29</c:v>
                </c:pt>
                <c:pt idx="562">
                  <c:v>5.4739180560681554E-29</c:v>
                </c:pt>
                <c:pt idx="563">
                  <c:v>4.7100285578772809E-29</c:v>
                </c:pt>
                <c:pt idx="564">
                  <c:v>4.0527404299424758E-29</c:v>
                </c:pt>
                <c:pt idx="565">
                  <c:v>3.4871773686002061E-29</c:v>
                </c:pt>
                <c:pt idx="566">
                  <c:v>3.0005390698683523E-29</c:v>
                </c:pt>
                <c:pt idx="567">
                  <c:v>2.5818115220851063E-29</c:v>
                </c:pt>
                <c:pt idx="568">
                  <c:v>2.2215177274341816E-29</c:v>
                </c:pt>
                <c:pt idx="569">
                  <c:v>1.9115032104739554E-29</c:v>
                </c:pt>
                <c:pt idx="570">
                  <c:v>1.6447514591172638E-29</c:v>
                </c:pt>
                <c:pt idx="571">
                  <c:v>1.4152251209651984E-29</c:v>
                </c:pt>
                <c:pt idx="572">
                  <c:v>1.2177293608153382E-29</c:v>
                </c:pt>
                <c:pt idx="573">
                  <c:v>1.0477942867353875E-29</c:v>
                </c:pt>
                <c:pt idx="574">
                  <c:v>9.0157378366916545E-30</c:v>
                </c:pt>
                <c:pt idx="575">
                  <c:v>7.7575846489112504E-30</c:v>
                </c:pt>
                <c:pt idx="576">
                  <c:v>6.6750077115271022E-30</c:v>
                </c:pt>
                <c:pt idx="577">
                  <c:v>5.7435052230077214E-30</c:v>
                </c:pt>
                <c:pt idx="578">
                  <c:v>4.9419946271747519E-30</c:v>
                </c:pt>
                <c:pt idx="579">
                  <c:v>4.2523354548695397E-30</c:v>
                </c:pt>
                <c:pt idx="580">
                  <c:v>3.6589187534341552E-30</c:v>
                </c:pt>
                <c:pt idx="581">
                  <c:v>3.1483138116258707E-30</c:v>
                </c:pt>
                <c:pt idx="582">
                  <c:v>2.7089641843430425E-30</c:v>
                </c:pt>
                <c:pt idx="583">
                  <c:v>2.330926137335586E-30</c:v>
                </c:pt>
                <c:pt idx="584">
                  <c:v>2.005643592158387E-30</c:v>
                </c:pt>
                <c:pt idx="585">
                  <c:v>1.7257544777305225E-30</c:v>
                </c:pt>
                <c:pt idx="586">
                  <c:v>1.4849241056841544E-30</c:v>
                </c:pt>
                <c:pt idx="587">
                  <c:v>1.277701798312354E-30</c:v>
                </c:pt>
                <c:pt idx="588">
                  <c:v>1.0993975241976872E-30</c:v>
                </c:pt>
                <c:pt idx="589">
                  <c:v>9.4597574943423876E-31</c:v>
                </c:pt>
                <c:pt idx="590">
                  <c:v>8.1396410199370198E-31</c:v>
                </c:pt>
                <c:pt idx="591">
                  <c:v>7.0037478204981335E-31</c:v>
                </c:pt>
                <c:pt idx="592">
                  <c:v>6.0263693955279496E-31</c:v>
                </c:pt>
                <c:pt idx="593">
                  <c:v>5.1853848856558171E-31</c:v>
                </c:pt>
                <c:pt idx="594">
                  <c:v>4.4617604145442874E-31</c:v>
                </c:pt>
                <c:pt idx="595">
                  <c:v>3.8391182980193866E-31</c:v>
                </c:pt>
                <c:pt idx="596">
                  <c:v>3.3033663703999356E-31</c:v>
                </c:pt>
                <c:pt idx="597">
                  <c:v>2.8423790386242844E-31</c:v>
                </c:pt>
                <c:pt idx="598">
                  <c:v>2.4457228455203352E-31</c:v>
                </c:pt>
                <c:pt idx="599">
                  <c:v>2.1044203309334734E-31</c:v>
                </c:pt>
                <c:pt idx="600">
                  <c:v>1.8107468462167283E-31</c:v>
                </c:pt>
                <c:pt idx="601">
                  <c:v>1.55805572341597E-31</c:v>
                </c:pt>
                <c:pt idx="602">
                  <c:v>1.3406278422305258E-31</c:v>
                </c:pt>
                <c:pt idx="603">
                  <c:v>1.1535421900207841E-31</c:v>
                </c:pt>
                <c:pt idx="604">
                  <c:v>9.9256448526684799E-32</c:v>
                </c:pt>
                <c:pt idx="605">
                  <c:v>8.5405134370966707E-32</c:v>
                </c:pt>
                <c:pt idx="606">
                  <c:v>7.348678181812941E-32</c:v>
                </c:pt>
                <c:pt idx="607">
                  <c:v>6.3231644581560181E-32</c:v>
                </c:pt>
                <c:pt idx="608">
                  <c:v>5.4407619677561839E-32</c:v>
                </c:pt>
                <c:pt idx="609">
                  <c:v>4.6814994273317882E-32</c:v>
                </c:pt>
                <c:pt idx="610">
                  <c:v>4.028192561628714E-32</c:v>
                </c:pt>
                <c:pt idx="611">
                  <c:v>3.4660551742946764E-32</c:v>
                </c:pt>
                <c:pt idx="612">
                  <c:v>2.9823644941138258E-32</c:v>
                </c:pt>
                <c:pt idx="613">
                  <c:v>2.5661732224331357E-32</c:v>
                </c:pt>
                <c:pt idx="614">
                  <c:v>2.2080617645931285E-32</c:v>
                </c:pt>
                <c:pt idx="615">
                  <c:v>1.8999250376540608E-32</c:v>
                </c:pt>
                <c:pt idx="616">
                  <c:v>1.6347890292688147E-32</c:v>
                </c:pt>
                <c:pt idx="617">
                  <c:v>1.4066529559069312E-32</c:v>
                </c:pt>
                <c:pt idx="618">
                  <c:v>1.2103534480205681E-32</c:v>
                </c:pt>
                <c:pt idx="619">
                  <c:v>1.0414476882755751E-32</c:v>
                </c:pt>
                <c:pt idx="620">
                  <c:v>8.961128579328078E-33</c:v>
                </c:pt>
                <c:pt idx="621">
                  <c:v>7.7105961556469452E-33</c:v>
                </c:pt>
                <c:pt idx="622">
                  <c:v>6.6345764988382023E-33</c:v>
                </c:pt>
                <c:pt idx="623">
                  <c:v>5.7087162173186017E-33</c:v>
                </c:pt>
                <c:pt idx="624">
                  <c:v>4.9120604541349746E-33</c:v>
                </c:pt>
                <c:pt idx="625">
                  <c:v>4.226578618828214E-33</c:v>
                </c:pt>
                <c:pt idx="626">
                  <c:v>3.6367563037824437E-33</c:v>
                </c:pt>
                <c:pt idx="627">
                  <c:v>3.1292441489632454E-33</c:v>
                </c:pt>
                <c:pt idx="628">
                  <c:v>2.6925557078532482E-33</c:v>
                </c:pt>
                <c:pt idx="629">
                  <c:v>2.3168074764300737E-33</c:v>
                </c:pt>
                <c:pt idx="630">
                  <c:v>1.9934952013014523E-33</c:v>
                </c:pt>
                <c:pt idx="631">
                  <c:v>1.7153014042131017E-33</c:v>
                </c:pt>
                <c:pt idx="632">
                  <c:v>1.4759297666603787E-33</c:v>
                </c:pt>
                <c:pt idx="633">
                  <c:v>1.2699626262554675E-33</c:v>
                </c:pt>
                <c:pt idx="634">
                  <c:v>1.0927383595867272E-33</c:v>
                </c:pt>
                <c:pt idx="635">
                  <c:v>9.4024587639486126E-34</c:v>
                </c:pt>
                <c:pt idx="636">
                  <c:v>8.0903383716838891E-34</c:v>
                </c:pt>
                <c:pt idx="637">
                  <c:v>6.9613253949388381E-34</c:v>
                </c:pt>
                <c:pt idx="638">
                  <c:v>5.9898670522644798E-34</c:v>
                </c:pt>
                <c:pt idx="639">
                  <c:v>5.1539764726252658E-34</c:v>
                </c:pt>
                <c:pt idx="640">
                  <c:v>4.4347350698430629E-34</c:v>
                </c:pt>
                <c:pt idx="641">
                  <c:v>3.8158643610723154E-34</c:v>
                </c:pt>
                <c:pt idx="642">
                  <c:v>3.2833575383381605E-34</c:v>
                </c:pt>
                <c:pt idx="643">
                  <c:v>2.8251624545513355E-34</c:v>
                </c:pt>
                <c:pt idx="644">
                  <c:v>2.4309088490698785E-34</c:v>
                </c:pt>
                <c:pt idx="645">
                  <c:v>2.0916736391446557E-34</c:v>
                </c:pt>
                <c:pt idx="646">
                  <c:v>1.799778965125188E-34</c:v>
                </c:pt>
                <c:pt idx="647">
                  <c:v>1.5486184186131901E-34</c:v>
                </c:pt>
                <c:pt idx="648">
                  <c:v>1.3325075206116787E-34</c:v>
                </c:pt>
                <c:pt idx="649">
                  <c:v>1.1465550655640125E-34</c:v>
                </c:pt>
                <c:pt idx="650">
                  <c:v>9.8655241943178225E-35</c:v>
                </c:pt>
                <c:pt idx="651">
                  <c:v>8.4887826631154884E-35</c:v>
                </c:pt>
                <c:pt idx="652">
                  <c:v>7.3041664773488328E-35</c:v>
                </c:pt>
                <c:pt idx="653">
                  <c:v>6.2848643964747262E-35</c:v>
                </c:pt>
                <c:pt idx="654">
                  <c:v>5.4078067093033485E-35</c:v>
                </c:pt>
                <c:pt idx="655">
                  <c:v>4.6531431006832744E-35</c:v>
                </c:pt>
                <c:pt idx="656">
                  <c:v>4.0037933822944646E-35</c:v>
                </c:pt>
                <c:pt idx="657">
                  <c:v>3.4450609193065706E-35</c:v>
                </c:pt>
                <c:pt idx="658">
                  <c:v>2.964300003646031E-35</c:v>
                </c:pt>
                <c:pt idx="659">
                  <c:v>2.5506296455809961E-35</c:v>
                </c:pt>
                <c:pt idx="660">
                  <c:v>2.1946873059119314E-35</c:v>
                </c:pt>
                <c:pt idx="661">
                  <c:v>1.8884169950254811E-35</c:v>
                </c:pt>
                <c:pt idx="662">
                  <c:v>1.6248869428892433E-35</c:v>
                </c:pt>
                <c:pt idx="663">
                  <c:v>1.3981327133397909E-35</c:v>
                </c:pt>
                <c:pt idx="664">
                  <c:v>1.2030222118931319E-35</c:v>
                </c:pt>
                <c:pt idx="665">
                  <c:v>1.0351395318196184E-35</c:v>
                </c:pt>
                <c:pt idx="666">
                  <c:v>8.9068500958893691E-36</c:v>
                </c:pt>
                <c:pt idx="667">
                  <c:v>7.6638922765504733E-36</c:v>
                </c:pt>
                <c:pt idx="668">
                  <c:v>6.594390182189898E-36</c:v>
                </c:pt>
                <c:pt idx="669">
                  <c:v>5.6741379322382137E-36</c:v>
                </c:pt>
                <c:pt idx="670">
                  <c:v>4.8823075954800103E-36</c:v>
                </c:pt>
                <c:pt idx="671">
                  <c:v>4.200977794609077E-36</c:v>
                </c:pt>
                <c:pt idx="672">
                  <c:v>3.6147280943824751E-36</c:v>
                </c:pt>
                <c:pt idx="673">
                  <c:v>3.1102899932214113E-36</c:v>
                </c:pt>
                <c:pt idx="674">
                  <c:v>2.6762466192041189E-36</c:v>
                </c:pt>
                <c:pt idx="675">
                  <c:v>2.3027743337151953E-36</c:v>
                </c:pt>
                <c:pt idx="676">
                  <c:v>1.9814203945055093E-36</c:v>
                </c:pt>
                <c:pt idx="677">
                  <c:v>1.7049116460440523E-36</c:v>
                </c:pt>
                <c:pt idx="678">
                  <c:v>1.4669899072791427E-36</c:v>
                </c:pt>
                <c:pt idx="679">
                  <c:v>1.2622703311648688E-36</c:v>
                </c:pt>
                <c:pt idx="680">
                  <c:v>1.0861195302251561E-36</c:v>
                </c:pt>
                <c:pt idx="681">
                  <c:v>9.3455070978962551E-37</c:v>
                </c:pt>
                <c:pt idx="682">
                  <c:v>8.0413343546749144E-37</c:v>
                </c:pt>
                <c:pt idx="683">
                  <c:v>6.919159926402622E-37</c:v>
                </c:pt>
                <c:pt idx="684">
                  <c:v>5.9535858074727895E-37</c:v>
                </c:pt>
                <c:pt idx="685">
                  <c:v>5.1227583036037619E-37</c:v>
                </c:pt>
                <c:pt idx="686">
                  <c:v>4.4078734204522904E-37</c:v>
                </c:pt>
                <c:pt idx="687">
                  <c:v>3.7927512756285215E-37</c:v>
                </c:pt>
                <c:pt idx="688">
                  <c:v>3.2634699018434491E-37</c:v>
                </c:pt>
                <c:pt idx="689">
                  <c:v>2.8080501531103343E-37</c:v>
                </c:pt>
                <c:pt idx="690">
                  <c:v>2.4161845825294305E-37</c:v>
                </c:pt>
                <c:pt idx="691">
                  <c:v>2.0790041553875095E-37</c:v>
                </c:pt>
                <c:pt idx="692">
                  <c:v>1.7888775176247874E-37</c:v>
                </c:pt>
                <c:pt idx="693">
                  <c:v>1.5392382765425269E-37</c:v>
                </c:pt>
                <c:pt idx="694">
                  <c:v>1.3244363846214731E-37</c:v>
                </c:pt>
                <c:pt idx="695">
                  <c:v>1.1396102628433657E-37</c:v>
                </c:pt>
                <c:pt idx="696">
                  <c:v>9.8057676930183388E-38</c:v>
                </c:pt>
                <c:pt idx="697">
                  <c:v>8.4373652277873515E-38</c:v>
                </c:pt>
                <c:pt idx="698">
                  <c:v>7.2599243848864022E-38</c:v>
                </c:pt>
                <c:pt idx="699">
                  <c:v>6.2467963222317642E-38</c:v>
                </c:pt>
                <c:pt idx="700">
                  <c:v>5.3750510642624142E-38</c:v>
                </c:pt>
                <c:pt idx="701">
                  <c:v>4.6249585312406481E-38</c:v>
                </c:pt>
                <c:pt idx="702">
                  <c:v>3.979541991315185E-38</c:v>
                </c:pt>
                <c:pt idx="703">
                  <c:v>3.4241938286942026E-38</c:v>
                </c:pt>
                <c:pt idx="704">
                  <c:v>2.9463449316669907E-38</c:v>
                </c:pt>
                <c:pt idx="705">
                  <c:v>2.5351802177828817E-38</c:v>
                </c:pt>
                <c:pt idx="706">
                  <c:v>2.1813938577114571E-38</c:v>
                </c:pt>
                <c:pt idx="707">
                  <c:v>1.876978657802386E-38</c:v>
                </c:pt>
                <c:pt idx="708">
                  <c:v>1.6150448344719123E-38</c:v>
                </c:pt>
                <c:pt idx="709">
                  <c:v>1.3896640787638746E-38</c:v>
                </c:pt>
                <c:pt idx="710">
                  <c:v>1.1957353818218314E-38</c:v>
                </c:pt>
                <c:pt idx="711">
                  <c:v>1.0288695845203196E-38</c:v>
                </c:pt>
                <c:pt idx="712">
                  <c:v>8.8529003828436226E-39</c:v>
                </c:pt>
                <c:pt idx="713">
                  <c:v>7.6174712876843599E-39</c:v>
                </c:pt>
                <c:pt idx="714">
                  <c:v>6.5544472782215204E-39</c:v>
                </c:pt>
                <c:pt idx="715">
                  <c:v>5.639769091410016E-39</c:v>
                </c:pt>
                <c:pt idx="716">
                  <c:v>4.8527349529698617E-39</c:v>
                </c:pt>
                <c:pt idx="717">
                  <c:v>4.1755320372323683E-39</c:v>
                </c:pt>
                <c:pt idx="718">
                  <c:v>3.5928333121271483E-39</c:v>
                </c:pt>
                <c:pt idx="719">
                  <c:v>3.0914506447629938E-39</c:v>
                </c:pt>
                <c:pt idx="720">
                  <c:v>2.6600363163932119E-39</c:v>
                </c:pt>
                <c:pt idx="721">
                  <c:v>2.2888261911984164E-39</c:v>
                </c:pt>
                <c:pt idx="722">
                  <c:v>1.9694187260642839E-39</c:v>
                </c:pt>
                <c:pt idx="723">
                  <c:v>1.6945848197157545E-39</c:v>
                </c:pt>
                <c:pt idx="724">
                  <c:v>1.4581041975516102E-39</c:v>
                </c:pt>
                <c:pt idx="725">
                  <c:v>1.2546246291019214E-39</c:v>
                </c:pt>
                <c:pt idx="726">
                  <c:v>1.0795407917981927E-39</c:v>
                </c:pt>
                <c:pt idx="727">
                  <c:v>9.28890039398067E-40</c:v>
                </c:pt>
                <c:pt idx="728">
                  <c:v>7.9926271600697371E-40</c:v>
                </c:pt>
                <c:pt idx="729">
                  <c:v>6.8772498584741932E-40</c:v>
                </c:pt>
                <c:pt idx="730">
                  <c:v>5.9175243219365481E-40</c:v>
                </c:pt>
                <c:pt idx="731">
                  <c:v>5.0917292262636493E-40</c:v>
                </c:pt>
                <c:pt idx="732">
                  <c:v>4.3811744748525295E-40</c:v>
                </c:pt>
                <c:pt idx="733">
                  <c:v>3.7697781885358716E-40</c:v>
                </c:pt>
                <c:pt idx="734">
                  <c:v>3.2437027268217051E-40</c:v>
                </c:pt>
                <c:pt idx="735">
                  <c:v>2.7910415026505849E-40</c:v>
                </c:pt>
                <c:pt idx="736">
                  <c:v>2.4015495023956379E-40</c:v>
                </c:pt>
                <c:pt idx="737">
                  <c:v>2.0664114120049934E-40</c:v>
                </c:pt>
                <c:pt idx="738">
                  <c:v>1.7780421013203871E-40</c:v>
                </c:pt>
                <c:pt idx="739">
                  <c:v>1.5299149509633952E-40</c:v>
                </c:pt>
                <c:pt idx="740">
                  <c:v>1.3164141363374637E-40</c:v>
                </c:pt>
                <c:pt idx="741">
                  <c:v>1.1327075255117065E-40</c:v>
                </c:pt>
                <c:pt idx="742">
                  <c:v>9.7463731430330698E-41</c:v>
                </c:pt>
                <c:pt idx="743">
                  <c:v>8.3862592331876014E-41</c:v>
                </c:pt>
                <c:pt idx="744">
                  <c:v>7.2159502713578513E-41</c:v>
                </c:pt>
                <c:pt idx="745">
                  <c:v>6.2089588302552063E-41</c:v>
                </c:pt>
                <c:pt idx="746">
                  <c:v>5.3424938235542732E-41</c:v>
                </c:pt>
                <c:pt idx="747">
                  <c:v>4.5969446786527316E-41</c:v>
                </c:pt>
                <c:pt idx="748">
                  <c:v>3.9554374935215112E-41</c:v>
                </c:pt>
                <c:pt idx="749">
                  <c:v>3.4034531322097831E-41</c:v>
                </c:pt>
                <c:pt idx="750">
                  <c:v>2.9284986154175924E-41</c:v>
                </c:pt>
                <c:pt idx="751">
                  <c:v>2.5198243687682269E-41</c:v>
                </c:pt>
                <c:pt idx="752">
                  <c:v>2.1681809293028385E-41</c:v>
                </c:pt>
                <c:pt idx="753">
                  <c:v>1.8656096037719199E-41</c:v>
                </c:pt>
                <c:pt idx="754">
                  <c:v>1.6052623407240961E-41</c:v>
                </c:pt>
                <c:pt idx="755">
                  <c:v>1.3812467395842366E-41</c:v>
                </c:pt>
                <c:pt idx="756">
                  <c:v>1.1884926888345872E-41</c:v>
                </c:pt>
                <c:pt idx="757">
                  <c:v>1.0226376149408627E-41</c:v>
                </c:pt>
                <c:pt idx="758">
                  <c:v>8.7992774487945343E-42</c:v>
                </c:pt>
                <c:pt idx="759">
                  <c:v>7.5713314755531965E-42</c:v>
                </c:pt>
                <c:pt idx="760">
                  <c:v>6.5147463125572721E-42</c:v>
                </c:pt>
                <c:pt idx="761">
                  <c:v>5.6056084262084918E-42</c:v>
                </c:pt>
                <c:pt idx="762">
                  <c:v>4.8233414350166843E-42</c:v>
                </c:pt>
                <c:pt idx="763">
                  <c:v>4.1502404074421728E-42</c:v>
                </c:pt>
                <c:pt idx="764">
                  <c:v>3.5710711488344363E-42</c:v>
                </c:pt>
                <c:pt idx="765">
                  <c:v>3.072725408188391E-42</c:v>
                </c:pt>
                <c:pt idx="766">
                  <c:v>2.643924201064483E-42</c:v>
                </c:pt>
                <c:pt idx="767">
                  <c:v>2.2749625340247396E-42</c:v>
                </c:pt>
                <c:pt idx="768">
                  <c:v>1.9574897529711894E-42</c:v>
                </c:pt>
                <c:pt idx="769">
                  <c:v>1.6843205440435353E-42</c:v>
                </c:pt>
                <c:pt idx="770">
                  <c:v>1.4492723094877242E-42</c:v>
                </c:pt>
                <c:pt idx="771">
                  <c:v>1.2470252378478333E-42</c:v>
                </c:pt>
                <c:pt idx="772">
                  <c:v>1.0730019014708964E-42</c:v>
                </c:pt>
                <c:pt idx="773">
                  <c:v>9.2326365627304903E-43</c:v>
                </c:pt>
                <c:pt idx="774">
                  <c:v>7.9442149899843347E-43</c:v>
                </c:pt>
                <c:pt idx="775">
                  <c:v>6.8355936441656338E-43</c:v>
                </c:pt>
                <c:pt idx="776">
                  <c:v>5.8816812645511937E-43</c:v>
                </c:pt>
                <c:pt idx="777">
                  <c:v>5.0608880952570393E-43</c:v>
                </c:pt>
                <c:pt idx="778">
                  <c:v>4.3546372475300754E-43</c:v>
                </c:pt>
                <c:pt idx="779">
                  <c:v>3.7469442518098576E-43</c:v>
                </c:pt>
                <c:pt idx="780">
                  <c:v>3.2240552836253159E-43</c:v>
                </c:pt>
                <c:pt idx="781">
                  <c:v>2.774135875347364E-43</c:v>
                </c:pt>
                <c:pt idx="782">
                  <c:v>2.3870030684572025E-43</c:v>
                </c:pt>
                <c:pt idx="783">
                  <c:v>2.0538949441727151E-43</c:v>
                </c:pt>
                <c:pt idx="784">
                  <c:v>1.7672723162541986E-43</c:v>
                </c:pt>
                <c:pt idx="785">
                  <c:v>1.5206480977324236E-43</c:v>
                </c:pt>
                <c:pt idx="786">
                  <c:v>1.308440479641754E-43</c:v>
                </c:pt>
                <c:pt idx="787">
                  <c:v>1.1258465987746193E-43</c:v>
                </c:pt>
                <c:pt idx="788">
                  <c:v>9.6873383519854374E-44</c:v>
                </c:pt>
                <c:pt idx="789">
                  <c:v>8.3354627928875113E-44</c:v>
                </c:pt>
                <c:pt idx="790">
                  <c:v>7.1722425135870309E-44</c:v>
                </c:pt>
                <c:pt idx="791">
                  <c:v>6.171350523884391E-44</c:v>
                </c:pt>
                <c:pt idx="792">
                  <c:v>5.3101337854233473E-44</c:v>
                </c:pt>
                <c:pt idx="793">
                  <c:v>4.5691005088698647E-44</c:v>
                </c:pt>
                <c:pt idx="794">
                  <c:v>3.9314789991662103E-44</c:v>
                </c:pt>
                <c:pt idx="795">
                  <c:v>3.3828380642709938E-44</c:v>
                </c:pt>
                <c:pt idx="796">
                  <c:v>2.910760396153124E-44</c:v>
                </c:pt>
                <c:pt idx="797">
                  <c:v>2.504561531720653E-44</c:v>
                </c:pt>
                <c:pt idx="798">
                  <c:v>2.1550480329693594E-44</c:v>
                </c:pt>
                <c:pt idx="799">
                  <c:v>1.8543094132786122E-44</c:v>
                </c:pt>
                <c:pt idx="800">
                  <c:v>1.5955391005535696E-44</c:v>
                </c:pt>
                <c:pt idx="801">
                  <c:v>1.3728803850993517E-44</c:v>
                </c:pt>
                <c:pt idx="802">
                  <c:v>1.1812938655885122E-44</c:v>
                </c:pt>
                <c:pt idx="803">
                  <c:v>1.0164433930462663E-44</c:v>
                </c:pt>
                <c:pt idx="804">
                  <c:v>8.7459793144078929E-45</c:v>
                </c:pt>
                <c:pt idx="805">
                  <c:v>7.5254711370403887E-45</c:v>
                </c:pt>
                <c:pt idx="806">
                  <c:v>6.4752858197517962E-45</c:v>
                </c:pt>
                <c:pt idx="807">
                  <c:v>5.5716546756923204E-45</c:v>
                </c:pt>
                <c:pt idx="808">
                  <c:v>4.7941259566444915E-45</c:v>
                </c:pt>
                <c:pt idx="809">
                  <c:v>4.1251019716717409E-45</c:v>
                </c:pt>
                <c:pt idx="810">
                  <c:v>3.5494408012175523E-45</c:v>
                </c:pt>
                <c:pt idx="811">
                  <c:v>3.0541135923101098E-45</c:v>
                </c:pt>
                <c:pt idx="812">
                  <c:v>2.6279096784861847E-45</c:v>
                </c:pt>
                <c:pt idx="813">
                  <c:v>2.2611828504576945E-45</c:v>
                </c:pt>
                <c:pt idx="814">
                  <c:v>1.9456330349029779E-45</c:v>
                </c:pt>
                <c:pt idx="815">
                  <c:v>1.6741184401515944E-45</c:v>
                </c:pt>
                <c:pt idx="816">
                  <c:v>1.4404939170840958E-45</c:v>
                </c:pt>
                <c:pt idx="817">
                  <c:v>1.2394718768932412E-45</c:v>
                </c:pt>
                <c:pt idx="818">
                  <c:v>1.0665026178792019E-45</c:v>
                </c:pt>
                <c:pt idx="819">
                  <c:v>9.1767135273304821E-46</c:v>
                </c:pt>
                <c:pt idx="820">
                  <c:v>7.8960960574246417E-46</c:v>
                </c:pt>
                <c:pt idx="821">
                  <c:v>6.794189745859287E-46</c:v>
                </c:pt>
                <c:pt idx="822">
                  <c:v>5.8460553122748076E-46</c:v>
                </c:pt>
                <c:pt idx="823">
                  <c:v>5.0302337721735328E-46</c:v>
                </c:pt>
                <c:pt idx="824">
                  <c:v>4.3282607589405793E-46</c:v>
                </c:pt>
                <c:pt idx="825">
                  <c:v>3.7242486226023057E-46</c:v>
                </c:pt>
                <c:pt idx="826">
                  <c:v>3.2045268470262216E-46</c:v>
                </c:pt>
                <c:pt idx="827">
                  <c:v>2.7573326471787461E-46</c:v>
                </c:pt>
                <c:pt idx="828">
                  <c:v>2.3725447437749428E-46</c:v>
                </c:pt>
                <c:pt idx="829">
                  <c:v>2.0414542898817701E-46</c:v>
                </c:pt>
                <c:pt idx="830">
                  <c:v>1.7565677648910175E-46</c:v>
                </c:pt>
                <c:pt idx="831">
                  <c:v>1.5114373747907531E-46</c:v>
                </c:pt>
                <c:pt idx="832">
                  <c:v>1.3005151202100633E-46</c:v>
                </c:pt>
                <c:pt idx="833">
                  <c:v>1.1190272293810047E-46</c:v>
                </c:pt>
                <c:pt idx="834">
                  <c:v>9.6286611407783169E-47</c:v>
                </c:pt>
                <c:pt idx="835">
                  <c:v>8.2849740318846382E-47</c:v>
                </c:pt>
                <c:pt idx="836">
                  <c:v>7.128799498229546E-47</c:v>
                </c:pt>
                <c:pt idx="837">
                  <c:v>6.1339700149183831E-47</c:v>
                </c:pt>
                <c:pt idx="838">
                  <c:v>5.2779697553932087E-47</c:v>
                </c:pt>
                <c:pt idx="839">
                  <c:v>4.5414249941057317E-47</c:v>
                </c:pt>
                <c:pt idx="840">
                  <c:v>3.9076656238913428E-47</c:v>
                </c:pt>
                <c:pt idx="841">
                  <c:v>3.3623478639327305E-47</c:v>
                </c:pt>
                <c:pt idx="842">
                  <c:v>2.8931296191189551E-47</c:v>
                </c:pt>
                <c:pt idx="843">
                  <c:v>2.4893911432570476E-47</c:v>
                </c:pt>
                <c:pt idx="844">
                  <c:v>2.1419946839484575E-47</c:v>
                </c:pt>
                <c:pt idx="845">
                  <c:v>1.8430776692088905E-47</c:v>
                </c:pt>
                <c:pt idx="846">
                  <c:v>1.5858747550552816E-47</c:v>
                </c:pt>
                <c:pt idx="847">
                  <c:v>1.3645647064896453E-47</c:v>
                </c:pt>
                <c:pt idx="848">
                  <c:v>1.1741386463600426E-47</c:v>
                </c:pt>
                <c:pt idx="849">
                  <c:v>1.0102866901948957E-47</c:v>
                </c:pt>
                <c:pt idx="850">
                  <c:v>8.693004012338521E-48</c:v>
                </c:pt>
                <c:pt idx="851">
                  <c:v>7.4798885793453008E-48</c:v>
                </c:pt>
                <c:pt idx="852">
                  <c:v>6.4360643432360918E-48</c:v>
                </c:pt>
                <c:pt idx="853">
                  <c:v>5.5379065865578329E-48</c:v>
                </c:pt>
                <c:pt idx="854">
                  <c:v>4.7650874394491143E-48</c:v>
                </c:pt>
                <c:pt idx="855">
                  <c:v>4.1001158020090412E-48</c:v>
                </c:pt>
                <c:pt idx="856">
                  <c:v>3.5279414708553037E-48</c:v>
                </c:pt>
                <c:pt idx="857">
                  <c:v>3.0356145101272523E-48</c:v>
                </c:pt>
                <c:pt idx="858">
                  <c:v>2.6119921575289271E-48</c:v>
                </c:pt>
                <c:pt idx="859">
                  <c:v>2.2474866318604529E-48</c:v>
                </c:pt>
                <c:pt idx="860">
                  <c:v>1.933848134203483E-48</c:v>
                </c:pt>
                <c:pt idx="861">
                  <c:v>1.6639781314590235E-48</c:v>
                </c:pt>
                <c:pt idx="862">
                  <c:v>1.431768696311974E-48</c:v>
                </c:pt>
                <c:pt idx="863">
                  <c:v>1.2319642674278564E-48</c:v>
                </c:pt>
                <c:pt idx="864">
                  <c:v>1.0600427011210119E-48</c:v>
                </c:pt>
                <c:pt idx="865">
                  <c:v>9.1211292235449067E-49</c:v>
                </c:pt>
                <c:pt idx="866">
                  <c:v>7.8482685862206176E-49</c:v>
                </c:pt>
                <c:pt idx="867">
                  <c:v>6.7530366352510123E-49</c:v>
                </c:pt>
                <c:pt idx="868">
                  <c:v>5.8106451500792695E-49</c:v>
                </c:pt>
                <c:pt idx="869">
                  <c:v>4.9997651254982017E-49</c:v>
                </c:pt>
                <c:pt idx="870">
                  <c:v>4.3020440354728998E-49</c:v>
                </c:pt>
                <c:pt idx="871">
                  <c:v>3.7016904631702599E-49</c:v>
                </c:pt>
                <c:pt idx="872">
                  <c:v>3.185116696189143E-49</c:v>
                </c:pt>
                <c:pt idx="873">
                  <c:v>2.7406311979025745E-49</c:v>
                </c:pt>
                <c:pt idx="874">
                  <c:v>2.3581739946619734E-49</c:v>
                </c:pt>
                <c:pt idx="875">
                  <c:v>2.0290889899216908E-49</c:v>
                </c:pt>
                <c:pt idx="876">
                  <c:v>1.7459280521035507E-49</c:v>
                </c:pt>
                <c:pt idx="877">
                  <c:v>1.5022824421514117E-49</c:v>
                </c:pt>
                <c:pt idx="878">
                  <c:v>1.292637765500864E-49</c:v>
                </c:pt>
                <c:pt idx="879">
                  <c:v>1.1122491656137313E-49</c:v>
                </c:pt>
                <c:pt idx="880">
                  <c:v>9.5703393435135947E-50</c:v>
                </c:pt>
                <c:pt idx="881">
                  <c:v>8.2347910865336292E-50</c:v>
                </c:pt>
                <c:pt idx="882">
                  <c:v>7.0856196217131966E-50</c:v>
                </c:pt>
                <c:pt idx="883">
                  <c:v>6.0968159235647195E-50</c:v>
                </c:pt>
                <c:pt idx="884">
                  <c:v>5.2460005462225044E-50</c:v>
                </c:pt>
                <c:pt idx="885">
                  <c:v>4.513917112799425E-50</c:v>
                </c:pt>
                <c:pt idx="886">
                  <c:v>3.883996488695618E-50</c:v>
                </c:pt>
                <c:pt idx="887">
                  <c:v>3.3419817748590116E-50</c:v>
                </c:pt>
                <c:pt idx="888">
                  <c:v>2.8756056335263767E-50</c:v>
                </c:pt>
                <c:pt idx="889">
                  <c:v>2.4743126434067663E-50</c:v>
                </c:pt>
                <c:pt idx="890">
                  <c:v>2.1290204004138257E-50</c:v>
                </c:pt>
                <c:pt idx="891">
                  <c:v>1.8319139569756811E-50</c:v>
                </c:pt>
                <c:pt idx="892">
                  <c:v>1.5762689474981058E-50</c:v>
                </c:pt>
                <c:pt idx="893">
                  <c:v>1.3562993968060971E-50</c:v>
                </c:pt>
                <c:pt idx="894">
                  <c:v>1.167026767035131E-50</c:v>
                </c:pt>
                <c:pt idx="895">
                  <c:v>1.0041672791300227E-50</c:v>
                </c:pt>
                <c:pt idx="896">
                  <c:v>8.6403495871576561E-51</c:v>
                </c:pt>
                <c:pt idx="897">
                  <c:v>7.4345821199207621E-51</c:v>
                </c:pt>
                <c:pt idx="898">
                  <c:v>6.3970804352637566E-51</c:v>
                </c:pt>
                <c:pt idx="899">
                  <c:v>5.5043629130927509E-51</c:v>
                </c:pt>
                <c:pt idx="900">
                  <c:v>4.7362248115583838E-51</c:v>
                </c:pt>
                <c:pt idx="901">
                  <c:v>4.0752809761624927E-51</c:v>
                </c:pt>
                <c:pt idx="902">
                  <c:v>3.5065723641626162E-51</c:v>
                </c:pt>
                <c:pt idx="903">
                  <c:v>3.0172274788001568E-51</c:v>
                </c:pt>
                <c:pt idx="904">
                  <c:v>2.59617105064385E-51</c:v>
                </c:pt>
                <c:pt idx="905">
                  <c:v>2.2338733726770544E-51</c:v>
                </c:pt>
                <c:pt idx="906">
                  <c:v>1.9221346158674688E-51</c:v>
                </c:pt>
                <c:pt idx="907">
                  <c:v>1.6538992436659031E-51</c:v>
                </c:pt>
                <c:pt idx="908">
                  <c:v>1.423096325105282E-51</c:v>
                </c:pt>
                <c:pt idx="909">
                  <c:v>1.2245021323301721E-51</c:v>
                </c:pt>
                <c:pt idx="910">
                  <c:v>1.0536219127473408E-51</c:v>
                </c:pt>
                <c:pt idx="911">
                  <c:v>9.0658815996413098E-52</c:v>
                </c:pt>
                <c:pt idx="912">
                  <c:v>7.8007308109606573E-52</c:v>
                </c:pt>
                <c:pt idx="913">
                  <c:v>6.7121327932937578E-52</c:v>
                </c:pt>
                <c:pt idx="914">
                  <c:v>5.775449470901721E-52</c:v>
                </c:pt>
                <c:pt idx="915">
                  <c:v>4.9694810305698228E-52</c:v>
                </c:pt>
                <c:pt idx="916">
                  <c:v>4.2759861094131528E-52</c:v>
                </c:pt>
                <c:pt idx="917">
                  <c:v>3.679268940845057E-52</c:v>
                </c:pt>
                <c:pt idx="918">
                  <c:v>3.1658241146449762E-52</c:v>
                </c:pt>
                <c:pt idx="919">
                  <c:v>2.7240309110335609E-52</c:v>
                </c:pt>
                <c:pt idx="920">
                  <c:v>2.3438902906640055E-52</c:v>
                </c:pt>
                <c:pt idx="921">
                  <c:v>2.0167985878634954E-52</c:v>
                </c:pt>
                <c:pt idx="922">
                  <c:v>1.7353527851578352E-52</c:v>
                </c:pt>
                <c:pt idx="923">
                  <c:v>1.4931829618867629E-52</c:v>
                </c:pt>
                <c:pt idx="924">
                  <c:v>1.2848081247445823E-52</c:v>
                </c:pt>
                <c:pt idx="925">
                  <c:v>1.1055121572803448E-52</c:v>
                </c:pt>
                <c:pt idx="926">
                  <c:v>9.5123708074122322E-53</c:v>
                </c:pt>
                <c:pt idx="927">
                  <c:v>8.1849121044774275E-53</c:v>
                </c:pt>
                <c:pt idx="928">
                  <c:v>7.0427012901787777E-53</c:v>
                </c:pt>
                <c:pt idx="929">
                  <c:v>6.0598868783884839E-53</c:v>
                </c:pt>
                <c:pt idx="930">
                  <c:v>5.2142249778611202E-53</c:v>
                </c:pt>
                <c:pt idx="931">
                  <c:v>4.4865758495777394E-53</c:v>
                </c:pt>
                <c:pt idx="932">
                  <c:v>3.8604707199019418E-53</c:v>
                </c:pt>
                <c:pt idx="933">
                  <c:v>3.3217390452950572E-53</c:v>
                </c:pt>
                <c:pt idx="934">
                  <c:v>2.8581877925285722E-53</c:v>
                </c:pt>
                <c:pt idx="935">
                  <c:v>2.4593254755909674E-53</c:v>
                </c:pt>
                <c:pt idx="936">
                  <c:v>2.1161247034576279E-53</c:v>
                </c:pt>
                <c:pt idx="937">
                  <c:v>1.8208178645031073E-53</c:v>
                </c:pt>
                <c:pt idx="938">
                  <c:v>1.5667213233116731E-53</c:v>
                </c:pt>
                <c:pt idx="939">
                  <c:v>1.3480841509589062E-53</c:v>
                </c:pt>
                <c:pt idx="940">
                  <c:v>1.1599579650994939E-53</c:v>
                </c:pt>
                <c:pt idx="941">
                  <c:v>9.9808493397143526E-54</c:v>
                </c:pt>
                <c:pt idx="942">
                  <c:v>8.5880140952807661E-54</c:v>
                </c:pt>
                <c:pt idx="943">
                  <c:v>7.3895500864109724E-54</c:v>
                </c:pt>
                <c:pt idx="944">
                  <c:v>6.3583326568575235E-54</c:v>
                </c:pt>
                <c:pt idx="945">
                  <c:v>5.4710224171302026E-54</c:v>
                </c:pt>
                <c:pt idx="946">
                  <c:v>4.7075370075925748E-54</c:v>
                </c:pt>
                <c:pt idx="947">
                  <c:v>4.0505965774269365E-54</c:v>
                </c:pt>
                <c:pt idx="948">
                  <c:v>3.4853326923612423E-54</c:v>
                </c:pt>
                <c:pt idx="949">
                  <c:v>2.9989518196251876E-54</c:v>
                </c:pt>
                <c:pt idx="950">
                  <c:v>2.5804457738409367E-54</c:v>
                </c:pt>
                <c:pt idx="951">
                  <c:v>2.22034257041374E-54</c:v>
                </c:pt>
                <c:pt idx="952">
                  <c:v>1.9104920475245698E-54</c:v>
                </c:pt>
                <c:pt idx="953">
                  <c:v>1.6438814047394872E-54</c:v>
                </c:pt>
                <c:pt idx="954">
                  <c:v>1.4144764833487307E-54</c:v>
                </c:pt>
                <c:pt idx="955">
                  <c:v>1.2170851961572365E-54</c:v>
                </c:pt>
                <c:pt idx="956">
                  <c:v>1.047240015753513E-54</c:v>
                </c:pt>
                <c:pt idx="957">
                  <c:v>9.0109686163147895E-55</c:v>
                </c:pt>
                <c:pt idx="958">
                  <c:v>7.7534809769264358E-55</c:v>
                </c:pt>
                <c:pt idx="959">
                  <c:v>6.6714767101415034E-55</c:v>
                </c:pt>
                <c:pt idx="960">
                  <c:v>5.7404669755963188E-55</c:v>
                </c:pt>
                <c:pt idx="961">
                  <c:v>4.9393803695393574E-55</c:v>
                </c:pt>
                <c:pt idx="962">
                  <c:v>4.2500860189090026E-55</c:v>
                </c:pt>
                <c:pt idx="963">
                  <c:v>3.6569832280015984E-55</c:v>
                </c:pt>
                <c:pt idx="964">
                  <c:v>3.1466483902643408E-55</c:v>
                </c:pt>
                <c:pt idx="965">
                  <c:v>2.7075311738205326E-55</c:v>
                </c:pt>
                <c:pt idx="966">
                  <c:v>2.3296931045397664E-55</c:v>
                </c:pt>
                <c:pt idx="967">
                  <c:v>2.0045826300428373E-55</c:v>
                </c:pt>
                <c:pt idx="968">
                  <c:v>1.7248415736987345E-55</c:v>
                </c:pt>
                <c:pt idx="969">
                  <c:v>1.4841385981160322E-55</c:v>
                </c:pt>
                <c:pt idx="970">
                  <c:v>1.2770259089328662E-55</c:v>
                </c:pt>
                <c:pt idx="971">
                  <c:v>1.0988159557038319E-55</c:v>
                </c:pt>
                <c:pt idx="972">
                  <c:v>9.4547533927347954E-56</c:v>
                </c:pt>
                <c:pt idx="973">
                  <c:v>8.1353352445788832E-56</c:v>
                </c:pt>
                <c:pt idx="974">
                  <c:v>7.0000429194212623E-56</c:v>
                </c:pt>
                <c:pt idx="975">
                  <c:v>6.0231815162616838E-56</c:v>
                </c:pt>
                <c:pt idx="976">
                  <c:v>5.1826418774066285E-56</c:v>
                </c:pt>
                <c:pt idx="977">
                  <c:v>4.4594001952176845E-56</c:v>
                </c:pt>
                <c:pt idx="978">
                  <c:v>3.8370874491251791E-56</c:v>
                </c:pt>
                <c:pt idx="979">
                  <c:v>3.3016189280395499E-56</c:v>
                </c:pt>
                <c:pt idx="980">
                  <c:v>2.8408754531967436E-56</c:v>
                </c:pt>
                <c:pt idx="981">
                  <c:v>2.4444290866020627E-56</c:v>
                </c:pt>
                <c:pt idx="982">
                  <c:v>2.1033071170728245E-56</c:v>
                </c:pt>
                <c:pt idx="983">
                  <c:v>1.8097889822112804E-56</c:v>
                </c:pt>
                <c:pt idx="984">
                  <c:v>1.5572315300732832E-56</c:v>
                </c:pt>
                <c:pt idx="985">
                  <c:v>1.3399186657062329E-56</c:v>
                </c:pt>
                <c:pt idx="986">
                  <c:v>1.1529319796289256E-56</c:v>
                </c:pt>
                <c:pt idx="987">
                  <c:v>9.92039430207103E-57</c:v>
                </c:pt>
                <c:pt idx="988">
                  <c:v>8.5359956048958161E-57</c:v>
                </c:pt>
                <c:pt idx="989">
                  <c:v>7.3447908165897566E-57</c:v>
                </c:pt>
                <c:pt idx="990">
                  <c:v>6.3198195777561727E-57</c:v>
                </c:pt>
                <c:pt idx="991">
                  <c:v>5.4378838680030262E-57</c:v>
                </c:pt>
                <c:pt idx="992">
                  <c:v>4.6790229686250755E-57</c:v>
                </c:pt>
                <c:pt idx="993">
                  <c:v>4.0260616946497898E-57</c:v>
                </c:pt>
                <c:pt idx="994">
                  <c:v>3.4642216714506481E-57</c:v>
                </c:pt>
                <c:pt idx="995">
                  <c:v>2.980786858009692E-57</c:v>
                </c:pt>
                <c:pt idx="996">
                  <c:v>2.5648157466674606E-57</c:v>
                </c:pt>
                <c:pt idx="997">
                  <c:v>2.2068937256204094E-57</c:v>
                </c:pt>
                <c:pt idx="998">
                  <c:v>1.8989199994233335E-57</c:v>
                </c:pt>
                <c:pt idx="999">
                  <c:v>1.63392424490047E-57</c:v>
                </c:pt>
                <c:pt idx="1000">
                  <c:v>1.4059088528660034E-57</c:v>
                </c:pt>
                <c:pt idx="1001">
                  <c:v>1.209713185134483E-57</c:v>
                </c:pt>
                <c:pt idx="1002">
                  <c:v>1.0408967745704151E-57</c:v>
                </c:pt>
                <c:pt idx="1003">
                  <c:v>8.9563882466127358E-58</c:v>
                </c:pt>
                <c:pt idx="1004">
                  <c:v>7.7065173400281464E-58</c:v>
                </c:pt>
                <c:pt idx="1005">
                  <c:v>6.6310668850935187E-58</c:v>
                </c:pt>
                <c:pt idx="1006">
                  <c:v>5.7056963728862834E-58</c:v>
                </c:pt>
                <c:pt idx="1007">
                  <c:v>4.9094620313287012E-58</c:v>
                </c:pt>
                <c:pt idx="1008">
                  <c:v>4.2243428079341473E-58</c:v>
                </c:pt>
                <c:pt idx="1009">
                  <c:v>3.6348325020277941E-58</c:v>
                </c:pt>
                <c:pt idx="1010">
                  <c:v>3.1275888152313042E-58</c:v>
                </c:pt>
                <c:pt idx="1011">
                  <c:v>2.6911313772238159E-58</c:v>
                </c:pt>
                <c:pt idx="1012">
                  <c:v>2.3155819122415396E-58</c:v>
                </c:pt>
                <c:pt idx="1013">
                  <c:v>1.9924406655432652E-58</c:v>
                </c:pt>
                <c:pt idx="1014">
                  <c:v>1.7143940297355358E-58</c:v>
                </c:pt>
                <c:pt idx="1015">
                  <c:v>1.4751490169929108E-58</c:v>
                </c:pt>
                <c:pt idx="1016">
                  <c:v>1.2692908308079175E-58</c:v>
                </c:pt>
                <c:pt idx="1017">
                  <c:v>1.0921603137134418E-58</c:v>
                </c:pt>
                <c:pt idx="1018">
                  <c:v>9.39748497270247E-59</c:v>
                </c:pt>
                <c:pt idx="1019">
                  <c:v>8.0860586768528197E-59</c:v>
                </c:pt>
                <c:pt idx="1020">
                  <c:v>6.9576429348313138E-59</c:v>
                </c:pt>
                <c:pt idx="1021">
                  <c:v>5.986698482312934E-59</c:v>
                </c:pt>
                <c:pt idx="1022">
                  <c:v>5.1512500790609931E-59</c:v>
                </c:pt>
                <c:pt idx="1023">
                  <c:v>4.4323891466092469E-59</c:v>
                </c:pt>
                <c:pt idx="1024">
                  <c:v>3.8138458132400889E-59</c:v>
                </c:pt>
                <c:pt idx="1025">
                  <c:v>3.2816206804170435E-59</c:v>
                </c:pt>
                <c:pt idx="1026">
                  <c:v>2.8236679764963766E-59</c:v>
                </c:pt>
                <c:pt idx="1027">
                  <c:v>2.4296229265833015E-59</c:v>
                </c:pt>
                <c:pt idx="1028">
                  <c:v>2.090567168135599E-59</c:v>
                </c:pt>
                <c:pt idx="1029">
                  <c:v>1.7988269030011772E-59</c:v>
                </c:pt>
                <c:pt idx="1030">
                  <c:v>1.5477992174948991E-59</c:v>
                </c:pt>
                <c:pt idx="1031">
                  <c:v>1.3318026396430063E-59</c:v>
                </c:pt>
                <c:pt idx="1032">
                  <c:v>1.1459485512796652E-59</c:v>
                </c:pt>
                <c:pt idx="1033">
                  <c:v>9.8603054468488705E-60</c:v>
                </c:pt>
                <c:pt idx="1034">
                  <c:v>8.4842921958919472E-60</c:v>
                </c:pt>
                <c:pt idx="1035">
                  <c:v>7.3003026582992151E-60</c:v>
                </c:pt>
                <c:pt idx="1036">
                  <c:v>6.2815397763617174E-60</c:v>
                </c:pt>
                <c:pt idx="1037">
                  <c:v>5.4049460424983343E-60</c:v>
                </c:pt>
                <c:pt idx="1038">
                  <c:v>4.6506816421433063E-60</c:v>
                </c:pt>
                <c:pt idx="1039">
                  <c:v>4.0016754221974134E-60</c:v>
                </c:pt>
                <c:pt idx="1040">
                  <c:v>3.4432385221790697E-60</c:v>
                </c:pt>
                <c:pt idx="1041">
                  <c:v>2.962731923447094E-60</c:v>
                </c:pt>
                <c:pt idx="1042">
                  <c:v>2.5492803921865556E-60</c:v>
                </c:pt>
                <c:pt idx="1043">
                  <c:v>2.1935263418721826E-60</c:v>
                </c:pt>
                <c:pt idx="1044">
                  <c:v>1.8874180444153562E-60</c:v>
                </c:pt>
                <c:pt idx="1045">
                  <c:v>1.6240273966093384E-60</c:v>
                </c:pt>
                <c:pt idx="1046">
                  <c:v>1.3973931174080104E-60</c:v>
                </c:pt>
                <c:pt idx="1047">
                  <c:v>1.2023858271456266E-60</c:v>
                </c:pt>
                <c:pt idx="1048">
                  <c:v>1.0345919550557996E-60</c:v>
                </c:pt>
                <c:pt idx="1049">
                  <c:v>8.9021384758599925E-61</c:v>
                </c:pt>
                <c:pt idx="1050">
                  <c:v>7.6598381667401091E-61</c:v>
                </c:pt>
                <c:pt idx="1051">
                  <c:v>6.5909018265389741E-61</c:v>
                </c:pt>
                <c:pt idx="1052">
                  <c:v>5.6711363793162309E-61</c:v>
                </c:pt>
                <c:pt idx="1053">
                  <c:v>4.8797249115896566E-61</c:v>
                </c:pt>
                <c:pt idx="1054">
                  <c:v>4.1987555262530416E-61</c:v>
                </c:pt>
                <c:pt idx="1055">
                  <c:v>3.6128159452942021E-61</c:v>
                </c:pt>
                <c:pt idx="1056">
                  <c:v>3.1086446860172407E-61</c:v>
                </c:pt>
                <c:pt idx="1057">
                  <c:v>2.6748309158927517E-61</c:v>
                </c:pt>
                <c:pt idx="1058">
                  <c:v>2.3015561928958186E-61</c:v>
                </c:pt>
                <c:pt idx="1059">
                  <c:v>1.9803722461795734E-61</c:v>
                </c:pt>
                <c:pt idx="1060">
                  <c:v>1.7040097676276265E-61</c:v>
                </c:pt>
                <c:pt idx="1061">
                  <c:v>1.4662138866932317E-61</c:v>
                </c:pt>
                <c:pt idx="1062">
                  <c:v>1.2616026048518873E-61</c:v>
                </c:pt>
                <c:pt idx="1063">
                  <c:v>1.0855449856355632E-61</c:v>
                </c:pt>
                <c:pt idx="1064">
                  <c:v>9.3405634334185647E-62</c:v>
                </c:pt>
                <c:pt idx="1065">
                  <c:v>8.0370805823984626E-62</c:v>
                </c:pt>
                <c:pt idx="1066">
                  <c:v>6.915499771337168E-62</c:v>
                </c:pt>
                <c:pt idx="1067">
                  <c:v>5.9504364298774441E-62</c:v>
                </c:pt>
                <c:pt idx="1068">
                  <c:v>5.1200484240875392E-62</c:v>
                </c:pt>
                <c:pt idx="1069">
                  <c:v>4.4055417067183467E-62</c:v>
                </c:pt>
                <c:pt idx="1070">
                  <c:v>3.7907449543494718E-62</c:v>
                </c:pt>
                <c:pt idx="1071">
                  <c:v>3.2617435642505558E-62</c:v>
                </c:pt>
                <c:pt idx="1072">
                  <c:v>2.8065647272636599E-62</c:v>
                </c:pt>
                <c:pt idx="1073">
                  <c:v>2.4149064490084706E-62</c:v>
                </c:pt>
                <c:pt idx="1074">
                  <c:v>2.0779043863878938E-62</c:v>
                </c:pt>
                <c:pt idx="1075">
                  <c:v>1.7879312222396172E-62</c:v>
                </c:pt>
                <c:pt idx="1076">
                  <c:v>1.5384240374102115E-62</c:v>
                </c:pt>
                <c:pt idx="1077">
                  <c:v>1.3237357731897953E-62</c:v>
                </c:pt>
                <c:pt idx="1078">
                  <c:v>1.1390074222788237E-62</c:v>
                </c:pt>
                <c:pt idx="1079">
                  <c:v>9.8005805560430386E-63</c:v>
                </c:pt>
                <c:pt idx="1080">
                  <c:v>8.4329019597886274E-63</c:v>
                </c:pt>
              </c:numCache>
            </c:numRef>
          </c:val>
        </c:ser>
        <c:ser>
          <c:idx val="2"/>
          <c:order val="2"/>
          <c:tx>
            <c:strRef>
              <c:f>texts!$A$43</c:f>
              <c:strCache>
                <c:ptCount val="1"/>
                <c:pt idx="0">
                  <c:v>30 bis 64 alt</c:v>
                </c:pt>
              </c:strCache>
            </c:strRef>
          </c:tx>
          <c:spPr>
            <a:solidFill>
              <a:schemeClr val="accent3"/>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scenario!$BF$65:$BF$1145</c:f>
              <c:numCache>
                <c:formatCode>0</c:formatCode>
                <c:ptCount val="1081"/>
                <c:pt idx="0">
                  <c:v>9.1972063127059925E-2</c:v>
                </c:pt>
                <c:pt idx="1">
                  <c:v>0.10723155290605975</c:v>
                </c:pt>
                <c:pt idx="2">
                  <c:v>0.12502281179405209</c:v>
                </c:pt>
                <c:pt idx="3">
                  <c:v>0.14576589674668106</c:v>
                </c:pt>
                <c:pt idx="4">
                  <c:v>0.16995055821784782</c:v>
                </c:pt>
                <c:pt idx="5">
                  <c:v>0.19814780331474016</c:v>
                </c:pt>
                <c:pt idx="6">
                  <c:v>0.23102337744680437</c:v>
                </c:pt>
                <c:pt idx="7">
                  <c:v>0.26935348277443316</c:v>
                </c:pt>
                <c:pt idx="8">
                  <c:v>0.31404310457465534</c:v>
                </c:pt>
                <c:pt idx="9">
                  <c:v>0.36614737821481458</c:v>
                </c:pt>
                <c:pt idx="10">
                  <c:v>0.42689650121489087</c:v>
                </c:pt>
                <c:pt idx="11">
                  <c:v>0.4977247785797248</c:v>
                </c:pt>
                <c:pt idx="12">
                  <c:v>0.58030448717014405</c:v>
                </c:pt>
                <c:pt idx="13">
                  <c:v>0.67658535866094793</c:v>
                </c:pt>
                <c:pt idx="14">
                  <c:v>0.7888406132902207</c:v>
                </c:pt>
                <c:pt idx="15">
                  <c:v>0.91972063127059889</c:v>
                </c:pt>
                <c:pt idx="16">
                  <c:v>1.0723155290605972</c:v>
                </c:pt>
                <c:pt idx="17">
                  <c:v>1.2502281179405206</c:v>
                </c:pt>
                <c:pt idx="18">
                  <c:v>1.4576589674668099</c:v>
                </c:pt>
                <c:pt idx="19">
                  <c:v>1.6995055821784772</c:v>
                </c:pt>
                <c:pt idx="20">
                  <c:v>1.806795264977505</c:v>
                </c:pt>
                <c:pt idx="21">
                  <c:v>2.1065418959865698</c:v>
                </c:pt>
                <c:pt idx="22">
                  <c:v>2.4560112070089493</c:v>
                </c:pt>
                <c:pt idx="23">
                  <c:v>2.7586532029573338</c:v>
                </c:pt>
                <c:pt idx="24">
                  <c:v>3.1464123507055515</c:v>
                </c:pt>
                <c:pt idx="25">
                  <c:v>3.6334033113611781</c:v>
                </c:pt>
                <c:pt idx="26">
                  <c:v>4.1382844294299233</c:v>
                </c:pt>
                <c:pt idx="27">
                  <c:v>4.7233840817845749</c:v>
                </c:pt>
                <c:pt idx="28">
                  <c:v>5.4194510535523186</c:v>
                </c:pt>
                <c:pt idx="29">
                  <c:v>6.1931912297519389</c:v>
                </c:pt>
                <c:pt idx="30">
                  <c:v>7.071429139653584</c:v>
                </c:pt>
                <c:pt idx="31">
                  <c:v>8.0896122398913146</c:v>
                </c:pt>
                <c:pt idx="32">
                  <c:v>9.2426959465710112</c:v>
                </c:pt>
                <c:pt idx="33">
                  <c:v>10.567241048527201</c:v>
                </c:pt>
                <c:pt idx="34">
                  <c:v>12.083420933958436</c:v>
                </c:pt>
                <c:pt idx="35">
                  <c:v>13.807104055897181</c:v>
                </c:pt>
                <c:pt idx="36">
                  <c:v>15.782948201344851</c:v>
                </c:pt>
                <c:pt idx="37">
                  <c:v>18.04549264796881</c:v>
                </c:pt>
                <c:pt idx="38">
                  <c:v>20.622442980963218</c:v>
                </c:pt>
                <c:pt idx="39">
                  <c:v>23.569629755292347</c:v>
                </c:pt>
                <c:pt idx="40">
                  <c:v>26.941508312923116</c:v>
                </c:pt>
                <c:pt idx="41">
                  <c:v>30.788100455045015</c:v>
                </c:pt>
                <c:pt idx="42">
                  <c:v>35.182021130902299</c:v>
                </c:pt>
                <c:pt idx="43">
                  <c:v>40.204460736282414</c:v>
                </c:pt>
                <c:pt idx="44">
                  <c:v>45.937272134711641</c:v>
                </c:pt>
                <c:pt idx="45">
                  <c:v>52.482297466369602</c:v>
                </c:pt>
                <c:pt idx="46">
                  <c:v>59.955792320514142</c:v>
                </c:pt>
                <c:pt idx="47">
                  <c:v>68.484223044448981</c:v>
                </c:pt>
                <c:pt idx="48">
                  <c:v>78.215057957884255</c:v>
                </c:pt>
                <c:pt idx="49">
                  <c:v>89.31588079752764</c:v>
                </c:pt>
                <c:pt idx="50">
                  <c:v>101.97345511644676</c:v>
                </c:pt>
                <c:pt idx="51">
                  <c:v>116.40154528192541</c:v>
                </c:pt>
                <c:pt idx="52">
                  <c:v>132.84135123794027</c:v>
                </c:pt>
                <c:pt idx="53">
                  <c:v>151.56274435740426</c:v>
                </c:pt>
                <c:pt idx="54">
                  <c:v>172.8710345588118</c:v>
                </c:pt>
                <c:pt idx="55">
                  <c:v>197.10858588462315</c:v>
                </c:pt>
                <c:pt idx="56">
                  <c:v>224.65666634412332</c:v>
                </c:pt>
                <c:pt idx="57">
                  <c:v>255.94142019868045</c:v>
                </c:pt>
                <c:pt idx="58">
                  <c:v>291.43595064130193</c:v>
                </c:pt>
                <c:pt idx="59">
                  <c:v>331.6616509719467</c:v>
                </c:pt>
                <c:pt idx="60">
                  <c:v>377.19179693308365</c:v>
                </c:pt>
                <c:pt idx="61">
                  <c:v>428.65198970442401</c:v>
                </c:pt>
                <c:pt idx="62">
                  <c:v>486.7183908163617</c:v>
                </c:pt>
                <c:pt idx="63">
                  <c:v>552.11568282157043</c:v>
                </c:pt>
                <c:pt idx="64">
                  <c:v>625.61101411078857</c:v>
                </c:pt>
                <c:pt idx="65">
                  <c:v>708.00358899768662</c:v>
                </c:pt>
                <c:pt idx="66">
                  <c:v>800.11044070491903</c:v>
                </c:pt>
                <c:pt idx="67">
                  <c:v>902.74546671443716</c:v>
                </c:pt>
                <c:pt idx="68">
                  <c:v>1016.6906547631232</c:v>
                </c:pt>
                <c:pt idx="69">
                  <c:v>1142.6590914792496</c:v>
                </c:pt>
                <c:pt idx="70">
                  <c:v>1281.2473908843856</c:v>
                </c:pt>
                <c:pt idx="71">
                  <c:v>1432.8766737255398</c:v>
                </c:pt>
                <c:pt idx="72">
                  <c:v>1597.7221930638586</c:v>
                </c:pt>
                <c:pt idx="73">
                  <c:v>1775.6312998442404</c:v>
                </c:pt>
                <c:pt idx="74">
                  <c:v>1966.0315577578663</c:v>
                </c:pt>
                <c:pt idx="75">
                  <c:v>2167.8330110744891</c:v>
                </c:pt>
                <c:pt idx="76">
                  <c:v>2379.3301680724103</c:v>
                </c:pt>
                <c:pt idx="77">
                  <c:v>2598.1125654771126</c:v>
                </c:pt>
                <c:pt idx="78">
                  <c:v>2820.9960744976975</c:v>
                </c:pt>
                <c:pt idx="79">
                  <c:v>3043.9893807048375</c:v>
                </c:pt>
                <c:pt idx="80">
                  <c:v>3262.3121357890523</c:v>
                </c:pt>
                <c:pt idx="81">
                  <c:v>3470.4813879304565</c:v>
                </c:pt>
                <c:pt idx="82">
                  <c:v>3662.4796617189772</c:v>
                </c:pt>
                <c:pt idx="83">
                  <c:v>3832.0115067567444</c:v>
                </c:pt>
                <c:pt idx="84">
                  <c:v>3972.844678832118</c:v>
                </c:pt>
                <c:pt idx="85">
                  <c:v>4079.2177759461265</c:v>
                </c:pt>
                <c:pt idx="86">
                  <c:v>4146.2805098151275</c:v>
                </c:pt>
                <c:pt idx="87">
                  <c:v>4170.5188010669663</c:v>
                </c:pt>
                <c:pt idx="88">
                  <c:v>4150.1084707726986</c:v>
                </c:pt>
                <c:pt idx="89">
                  <c:v>4085.1424908382892</c:v>
                </c:pt>
                <c:pt idx="90">
                  <c:v>3977.6894935167197</c:v>
                </c:pt>
                <c:pt idx="91">
                  <c:v>3831.6646190890046</c:v>
                </c:pt>
                <c:pt idx="92">
                  <c:v>3652.5236465822481</c:v>
                </c:pt>
                <c:pt idx="93">
                  <c:v>3446.820765958385</c:v>
                </c:pt>
                <c:pt idx="94">
                  <c:v>3221.6919230223011</c:v>
                </c:pt>
                <c:pt idx="95">
                  <c:v>2984.3341040288224</c:v>
                </c:pt>
                <c:pt idx="96">
                  <c:v>2741.5447346427513</c:v>
                </c:pt>
                <c:pt idx="97">
                  <c:v>2499.3673625181309</c:v>
                </c:pt>
                <c:pt idx="98">
                  <c:v>2262.8657979760601</c:v>
                </c:pt>
                <c:pt idx="99">
                  <c:v>2036.0254004425733</c:v>
                </c:pt>
                <c:pt idx="100">
                  <c:v>1821.7622947895447</c:v>
                </c:pt>
                <c:pt idx="101">
                  <c:v>1622.0114234359855</c:v>
                </c:pt>
                <c:pt idx="102">
                  <c:v>1437.8622574547696</c:v>
                </c:pt>
                <c:pt idx="103">
                  <c:v>1269.7146819893919</c:v>
                </c:pt>
                <c:pt idx="104">
                  <c:v>1117.4343587376231</c:v>
                </c:pt>
                <c:pt idx="105">
                  <c:v>980.4943375219342</c:v>
                </c:pt>
                <c:pt idx="106">
                  <c:v>858.09620594046055</c:v>
                </c:pt>
                <c:pt idx="107">
                  <c:v>749.26886199243449</c:v>
                </c:pt>
                <c:pt idx="108">
                  <c:v>652.94598355311894</c:v>
                </c:pt>
                <c:pt idx="109">
                  <c:v>568.0247723956802</c:v>
                </c:pt>
                <c:pt idx="110">
                  <c:v>493.40903856014057</c:v>
                </c:pt>
                <c:pt idx="111">
                  <c:v>428.03960174798721</c:v>
                </c:pt>
                <c:pt idx="112">
                  <c:v>370.91464331024196</c:v>
                </c:pt>
                <c:pt idx="113">
                  <c:v>321.1022383039421</c:v>
                </c:pt>
                <c:pt idx="114">
                  <c:v>277.74692074648686</c:v>
                </c:pt>
                <c:pt idx="115">
                  <c:v>240.07181118554547</c:v>
                </c:pt>
                <c:pt idx="116">
                  <c:v>207.37755907463543</c:v>
                </c:pt>
                <c:pt idx="117">
                  <c:v>179.03911124142991</c:v>
                </c:pt>
                <c:pt idx="118">
                  <c:v>154.50110375751623</c:v>
                </c:pt>
                <c:pt idx="119">
                  <c:v>133.27248535303039</c:v>
                </c:pt>
                <c:pt idx="120">
                  <c:v>114.9208174375876</c:v>
                </c:pt>
                <c:pt idx="121">
                  <c:v>99.06656080391042</c:v>
                </c:pt>
                <c:pt idx="122">
                  <c:v>85.377552731397486</c:v>
                </c:pt>
                <c:pt idx="123">
                  <c:v>73.563798685653609</c:v>
                </c:pt>
                <c:pt idx="124">
                  <c:v>63.372646379201981</c:v>
                </c:pt>
                <c:pt idx="125">
                  <c:v>54.584371822952221</c:v>
                </c:pt>
                <c:pt idx="126">
                  <c:v>47.008182301056721</c:v>
                </c:pt>
                <c:pt idx="127">
                  <c:v>40.478625754544566</c:v>
                </c:pt>
                <c:pt idx="128">
                  <c:v>34.852386670782813</c:v>
                </c:pt>
                <c:pt idx="129">
                  <c:v>30.005443061874299</c:v>
                </c:pt>
                <c:pt idx="130">
                  <c:v>25.830556112360377</c:v>
                </c:pt>
                <c:pt idx="131">
                  <c:v>22.235062783908752</c:v>
                </c:pt>
                <c:pt idx="132">
                  <c:v>19.138941607639833</c:v>
                </c:pt>
                <c:pt idx="133">
                  <c:v>16.47312275858209</c:v>
                </c:pt>
                <c:pt idx="134">
                  <c:v>14.178015040353035</c:v>
                </c:pt>
                <c:pt idx="135">
                  <c:v>12.202224386840912</c:v>
                </c:pt>
                <c:pt idx="136">
                  <c:v>10.501440710568676</c:v>
                </c:pt>
                <c:pt idx="137">
                  <c:v>9.0374722270962433</c:v>
                </c:pt>
                <c:pt idx="138">
                  <c:v>7.7774086358439369</c:v>
                </c:pt>
                <c:pt idx="139">
                  <c:v>6.6928966584801541</c:v>
                </c:pt>
                <c:pt idx="140">
                  <c:v>5.7595133830827434</c:v>
                </c:pt>
                <c:pt idx="141">
                  <c:v>4.9562246207728391</c:v>
                </c:pt>
                <c:pt idx="142">
                  <c:v>4.2649170546816713</c:v>
                </c:pt>
                <c:pt idx="143">
                  <c:v>3.6699943614368991</c:v>
                </c:pt>
                <c:pt idx="144">
                  <c:v>3.1580287284479924</c:v>
                </c:pt>
                <c:pt idx="145">
                  <c:v>2.7174602914719186</c:v>
                </c:pt>
                <c:pt idx="146">
                  <c:v>2.3383379900211096</c:v>
                </c:pt>
                <c:pt idx="147">
                  <c:v>2.0120961952940557</c:v>
                </c:pt>
                <c:pt idx="148">
                  <c:v>1.7313622174774577</c:v>
                </c:pt>
                <c:pt idx="149">
                  <c:v>1.4897904568173985</c:v>
                </c:pt>
                <c:pt idx="150">
                  <c:v>1.2819195356917636</c:v>
                </c:pt>
                <c:pt idx="151">
                  <c:v>1.1030492465520696</c:v>
                </c:pt>
                <c:pt idx="152">
                  <c:v>0.94913458204283674</c:v>
                </c:pt>
                <c:pt idx="153">
                  <c:v>0.81669448718039983</c:v>
                </c:pt>
                <c:pt idx="154">
                  <c:v>0.70273329670960472</c:v>
                </c:pt>
                <c:pt idx="155">
                  <c:v>0.60467310032538879</c:v>
                </c:pt>
                <c:pt idx="156">
                  <c:v>0.52029552017086067</c:v>
                </c:pt>
                <c:pt idx="157">
                  <c:v>0.44769159395063829</c:v>
                </c:pt>
                <c:pt idx="158">
                  <c:v>0.38521863749139174</c:v>
                </c:pt>
                <c:pt idx="159">
                  <c:v>0.33146311642066056</c:v>
                </c:pt>
                <c:pt idx="160">
                  <c:v>0.28520869110550129</c:v>
                </c:pt>
                <c:pt idx="161">
                  <c:v>0.24540871495811606</c:v>
                </c:pt>
                <c:pt idx="162">
                  <c:v>0.21116256617528983</c:v>
                </c:pt>
                <c:pt idx="163">
                  <c:v>0.18169527911117281</c:v>
                </c:pt>
                <c:pt idx="164">
                  <c:v>0.15634001568412115</c:v>
                </c:pt>
                <c:pt idx="165">
                  <c:v>0.13452298113188335</c:v>
                </c:pt>
                <c:pt idx="166">
                  <c:v>0.11575044347708707</c:v>
                </c:pt>
                <c:pt idx="167">
                  <c:v>9.9597563473483849E-2</c:v>
                </c:pt>
                <c:pt idx="168">
                  <c:v>8.5698782629933995E-2</c:v>
                </c:pt>
                <c:pt idx="169">
                  <c:v>7.3739552064359434E-2</c:v>
                </c:pt>
                <c:pt idx="170">
                  <c:v>6.3449215208512863E-2</c:v>
                </c:pt>
                <c:pt idx="171">
                  <c:v>5.4594883442806962E-2</c:v>
                </c:pt>
                <c:pt idx="172">
                  <c:v>4.6976166171934342E-2</c:v>
                </c:pt>
                <c:pt idx="173">
                  <c:v>4.0420636159738087E-2</c:v>
                </c:pt>
                <c:pt idx="174">
                  <c:v>3.4779927559683274E-2</c:v>
                </c:pt>
                <c:pt idx="175">
                  <c:v>2.9926378379439098E-2</c:v>
                </c:pt>
                <c:pt idx="176">
                  <c:v>2.5750141426866376E-2</c:v>
                </c:pt>
                <c:pt idx="177">
                  <c:v>2.2156698377750746E-2</c:v>
                </c:pt>
                <c:pt idx="178">
                  <c:v>1.9064720721963861E-2</c:v>
                </c:pt>
                <c:pt idx="179">
                  <c:v>1.6404229190111409E-2</c:v>
                </c:pt>
                <c:pt idx="180">
                  <c:v>1.411501001421943E-2</c:v>
                </c:pt>
                <c:pt idx="181">
                  <c:v>1.2145252186024226E-2</c:v>
                </c:pt>
                <c:pt idx="182">
                  <c:v>1.045037487615541E-2</c:v>
                </c:pt>
                <c:pt idx="183">
                  <c:v>8.9920184798607718E-3</c:v>
                </c:pt>
                <c:pt idx="184">
                  <c:v>7.7371764571254444E-3</c:v>
                </c:pt>
                <c:pt idx="185">
                  <c:v>6.6574483207671453E-3</c:v>
                </c:pt>
                <c:pt idx="186">
                  <c:v>5.7283968673706989E-3</c:v>
                </c:pt>
                <c:pt idx="187">
                  <c:v>4.9289951047512296E-3</c:v>
                </c:pt>
                <c:pt idx="188">
                  <c:v>4.2411503593580337E-3</c:v>
                </c:pt>
                <c:pt idx="189">
                  <c:v>3.649294793561506E-3</c:v>
                </c:pt>
                <c:pt idx="190">
                  <c:v>3.1400330656104758E-3</c:v>
                </c:pt>
                <c:pt idx="191">
                  <c:v>2.7018391582035845E-3</c:v>
                </c:pt>
                <c:pt idx="192">
                  <c:v>2.3247955143386222E-3</c:v>
                </c:pt>
                <c:pt idx="193">
                  <c:v>2.0003685765615908E-3</c:v>
                </c:pt>
                <c:pt idx="194">
                  <c:v>1.7212156495936715E-3</c:v>
                </c:pt>
                <c:pt idx="195">
                  <c:v>1.4810187152100866E-3</c:v>
                </c:pt>
                <c:pt idx="196">
                  <c:v>1.2743414382198699E-3</c:v>
                </c:pt>
                <c:pt idx="197">
                  <c:v>1.0965061272527501E-3</c:v>
                </c:pt>
                <c:pt idx="198">
                  <c:v>9.4348786567575386E-4</c:v>
                </c:pt>
                <c:pt idx="199">
                  <c:v>8.11823416557751E-4</c:v>
                </c:pt>
                <c:pt idx="200">
                  <c:v>6.9853283996906986E-4</c:v>
                </c:pt>
                <c:pt idx="201">
                  <c:v>6.01052048612402E-4</c:v>
                </c:pt>
                <c:pt idx="202">
                  <c:v>5.1717477534147474E-4</c:v>
                </c:pt>
                <c:pt idx="203">
                  <c:v>4.4500263913797866E-4</c:v>
                </c:pt>
                <c:pt idx="204">
                  <c:v>3.829021794055918E-4</c:v>
                </c:pt>
                <c:pt idx="205">
                  <c:v>3.2946788615076031E-4</c:v>
                </c:pt>
                <c:pt idx="206">
                  <c:v>2.8349038932236917E-4</c:v>
                </c:pt>
                <c:pt idx="207">
                  <c:v>2.4392908734776052E-4</c:v>
                </c:pt>
                <c:pt idx="208">
                  <c:v>2.0988859537336357E-4</c:v>
                </c:pt>
                <c:pt idx="209">
                  <c:v>1.8059848016834676E-4</c:v>
                </c:pt>
                <c:pt idx="210">
                  <c:v>1.5539582303577312E-4</c:v>
                </c:pt>
                <c:pt idx="211">
                  <c:v>1.3371021608124376E-4</c:v>
                </c:pt>
                <c:pt idx="212">
                  <c:v>1.1505085226256685E-4</c:v>
                </c:pt>
                <c:pt idx="213">
                  <c:v>9.899541703202138E-5</c:v>
                </c:pt>
                <c:pt idx="214">
                  <c:v>8.5180530157823655E-5</c:v>
                </c:pt>
                <c:pt idx="215">
                  <c:v>7.329352139627177E-5</c:v>
                </c:pt>
                <c:pt idx="216">
                  <c:v>6.3065353874809264E-5</c:v>
                </c:pt>
                <c:pt idx="217">
                  <c:v>5.4264535022163353E-5</c:v>
                </c:pt>
                <c:pt idx="218">
                  <c:v>4.6691877232675786E-5</c:v>
                </c:pt>
                <c:pt idx="219">
                  <c:v>4.0175989683818561E-5</c:v>
                </c:pt>
                <c:pt idx="220">
                  <c:v>3.4569399273944386E-5</c:v>
                </c:pt>
                <c:pt idx="221">
                  <c:v>2.9745212886087333E-5</c:v>
                </c:pt>
                <c:pt idx="222">
                  <c:v>2.5594245435367389E-5</c:v>
                </c:pt>
                <c:pt idx="223">
                  <c:v>2.2022548699553665E-5</c:v>
                </c:pt>
                <c:pt idx="224">
                  <c:v>1.8949285003198444E-5</c:v>
                </c:pt>
                <c:pt idx="225">
                  <c:v>1.6304897630768823E-5</c:v>
                </c:pt>
                <c:pt idx="226">
                  <c:v>1.4029536560021439E-5</c:v>
                </c:pt>
                <c:pt idx="227">
                  <c:v>1.2071703885487811E-5</c:v>
                </c:pt>
                <c:pt idx="228">
                  <c:v>1.038708827414934E-5</c:v>
                </c:pt>
                <c:pt idx="229">
                  <c:v>8.9375620737162643E-6</c:v>
                </c:pt>
                <c:pt idx="230">
                  <c:v>7.6903183752161299E-6</c:v>
                </c:pt>
                <c:pt idx="231">
                  <c:v>6.617128499161086E-6</c:v>
                </c:pt>
                <c:pt idx="232">
                  <c:v>5.6937031000916329E-6</c:v>
                </c:pt>
                <c:pt idx="233">
                  <c:v>4.8991424294730466E-6</c:v>
                </c:pt>
                <c:pt idx="234">
                  <c:v>4.2154633148280165E-6</c:v>
                </c:pt>
                <c:pt idx="235">
                  <c:v>3.6271921492958957E-6</c:v>
                </c:pt>
                <c:pt idx="236">
                  <c:v>3.1210146798127483E-6</c:v>
                </c:pt>
                <c:pt idx="237">
                  <c:v>2.6854746676210362E-6</c:v>
                </c:pt>
                <c:pt idx="238">
                  <c:v>2.3107146009376949E-6</c:v>
                </c:pt>
                <c:pt idx="239">
                  <c:v>1.9882525913695174E-6</c:v>
                </c:pt>
                <c:pt idx="240">
                  <c:v>1.7107904046060255E-6</c:v>
                </c:pt>
                <c:pt idx="241">
                  <c:v>1.4720482805774137E-6</c:v>
                </c:pt>
                <c:pt idx="242">
                  <c:v>1.2666228045870279E-6</c:v>
                </c:pt>
                <c:pt idx="243">
                  <c:v>1.0898646126371239E-6</c:v>
                </c:pt>
                <c:pt idx="244">
                  <c:v>9.3777316307090523E-7</c:v>
                </c:pt>
                <c:pt idx="245">
                  <c:v>8.0690619291323299E-7</c:v>
                </c:pt>
                <c:pt idx="246">
                  <c:v>6.9430180964896982E-7</c:v>
                </c:pt>
                <c:pt idx="247">
                  <c:v>5.9741145515387628E-7</c:v>
                </c:pt>
                <c:pt idx="248">
                  <c:v>5.1404222456076359E-7</c:v>
                </c:pt>
                <c:pt idx="249">
                  <c:v>4.4230723457247115E-7</c:v>
                </c:pt>
                <c:pt idx="250">
                  <c:v>3.8058291791513628E-7</c:v>
                </c:pt>
                <c:pt idx="251">
                  <c:v>3.2747227738352615E-7</c:v>
                </c:pt>
                <c:pt idx="252">
                  <c:v>2.8177326781275702E-7</c:v>
                </c:pt>
                <c:pt idx="253">
                  <c:v>2.4245159037030528E-7</c:v>
                </c:pt>
                <c:pt idx="254">
                  <c:v>2.0861728342560728E-7</c:v>
                </c:pt>
                <c:pt idx="255">
                  <c:v>1.7950458018190417E-7</c:v>
                </c:pt>
                <c:pt idx="256">
                  <c:v>1.5445457719114144E-7</c:v>
                </c:pt>
                <c:pt idx="257">
                  <c:v>1.3290032149101503E-7</c:v>
                </c:pt>
                <c:pt idx="258">
                  <c:v>1.1435397884357478E-7</c:v>
                </c:pt>
                <c:pt idx="259">
                  <c:v>9.8395792656054298E-8</c:v>
                </c:pt>
                <c:pt idx="260">
                  <c:v>8.4664583692837197E-8</c:v>
                </c:pt>
                <c:pt idx="261">
                  <c:v>7.28495755599648E-8</c:v>
                </c:pt>
                <c:pt idx="262">
                  <c:v>6.2683360949603451E-8</c:v>
                </c:pt>
                <c:pt idx="263">
                  <c:v>5.3935849450534967E-8</c:v>
                </c:pt>
                <c:pt idx="264">
                  <c:v>4.6409059946374319E-8</c:v>
                </c:pt>
                <c:pt idx="265">
                  <c:v>3.9932639738643129E-8</c:v>
                </c:pt>
                <c:pt idx="266">
                  <c:v>3.4360008979683621E-8</c:v>
                </c:pt>
                <c:pt idx="267">
                  <c:v>2.9565043152941064E-8</c:v>
                </c:pt>
                <c:pt idx="268">
                  <c:v>2.5439218515688786E-8</c:v>
                </c:pt>
                <c:pt idx="269">
                  <c:v>2.1889155897428266E-8</c:v>
                </c:pt>
                <c:pt idx="270">
                  <c:v>1.8834507263122121E-8</c:v>
                </c:pt>
                <c:pt idx="271">
                  <c:v>1.6206137208162536E-8</c:v>
                </c:pt>
                <c:pt idx="272">
                  <c:v>1.3944558227123088E-8</c:v>
                </c:pt>
                <c:pt idx="273">
                  <c:v>1.1998584341966473E-8</c:v>
                </c:pt>
                <c:pt idx="274">
                  <c:v>1.0324172617477052E-8</c:v>
                </c:pt>
                <c:pt idx="275">
                  <c:v>8.8834263441107853E-9</c:v>
                </c:pt>
                <c:pt idx="276">
                  <c:v>7.6437373274493363E-9</c:v>
                </c:pt>
                <c:pt idx="277">
                  <c:v>6.5770478718242318E-9</c:v>
                </c:pt>
                <c:pt idx="278">
                  <c:v>5.6592157546970141E-9</c:v>
                </c:pt>
                <c:pt idx="279">
                  <c:v>4.8694678193557689E-9</c:v>
                </c:pt>
                <c:pt idx="280">
                  <c:v>4.1899298191734384E-9</c:v>
                </c:pt>
                <c:pt idx="281">
                  <c:v>3.6052218724634977E-9</c:v>
                </c:pt>
                <c:pt idx="282">
                  <c:v>3.1021103719234103E-9</c:v>
                </c:pt>
                <c:pt idx="283">
                  <c:v>2.6692084703844121E-9</c:v>
                </c:pt>
                <c:pt idx="284">
                  <c:v>2.2967183640065999E-9</c:v>
                </c:pt>
                <c:pt idx="285">
                  <c:v>1.9762095400534402E-9</c:v>
                </c:pt>
                <c:pt idx="286">
                  <c:v>1.7004279703608383E-9</c:v>
                </c:pt>
                <c:pt idx="287">
                  <c:v>1.463131932005184E-9</c:v>
                </c:pt>
                <c:pt idx="288">
                  <c:v>1.2589507393241354E-9</c:v>
                </c:pt>
                <c:pt idx="289">
                  <c:v>1.0832631899931532E-9</c:v>
                </c:pt>
                <c:pt idx="290">
                  <c:v>9.3209297404607479E-10</c:v>
                </c:pt>
                <c:pt idx="291">
                  <c:v>8.0201867864775057E-10</c:v>
                </c:pt>
                <c:pt idx="292">
                  <c:v>6.9009635177025357E-10</c:v>
                </c:pt>
                <c:pt idx="293">
                  <c:v>5.937928721679758E-10</c:v>
                </c:pt>
                <c:pt idx="294">
                  <c:v>5.1092861762422113E-10</c:v>
                </c:pt>
                <c:pt idx="295">
                  <c:v>4.3962813388832688E-10</c:v>
                </c:pt>
                <c:pt idx="296">
                  <c:v>3.7827768780076675E-10</c:v>
                </c:pt>
                <c:pt idx="297">
                  <c:v>3.2548874391246886E-10</c:v>
                </c:pt>
                <c:pt idx="298">
                  <c:v>2.8006653797015698E-10</c:v>
                </c:pt>
                <c:pt idx="299">
                  <c:v>2.409830359961169E-10</c:v>
                </c:pt>
                <c:pt idx="300">
                  <c:v>2.073536669492939E-10</c:v>
                </c:pt>
                <c:pt idx="301">
                  <c:v>1.7841730236153024E-10</c:v>
                </c:pt>
                <c:pt idx="302">
                  <c:v>1.5351902983104727E-10</c:v>
                </c:pt>
                <c:pt idx="303">
                  <c:v>1.3209533048823655E-10</c:v>
                </c:pt>
                <c:pt idx="304">
                  <c:v>1.1366132495756273E-10</c:v>
                </c:pt>
                <c:pt idx="305">
                  <c:v>9.7799799155346633E-11</c:v>
                </c:pt>
                <c:pt idx="306">
                  <c:v>8.4151761545955105E-11</c:v>
                </c:pt>
                <c:pt idx="307">
                  <c:v>7.24083181401927E-11</c:v>
                </c:pt>
                <c:pt idx="308">
                  <c:v>6.2303681343951256E-11</c:v>
                </c:pt>
                <c:pt idx="309">
                  <c:v>5.3609154427437554E-11</c:v>
                </c:pt>
                <c:pt idx="310">
                  <c:v>4.6127955466372535E-11</c:v>
                </c:pt>
                <c:pt idx="311">
                  <c:v>3.969076360619912E-11</c:v>
                </c:pt>
                <c:pt idx="312">
                  <c:v>3.4151886848564559E-11</c:v>
                </c:pt>
                <c:pt idx="313">
                  <c:v>2.9385964626162791E-11</c:v>
                </c:pt>
                <c:pt idx="314">
                  <c:v>2.5285130535807754E-11</c:v>
                </c:pt>
                <c:pt idx="315">
                  <c:v>2.1756571014300656E-11</c:v>
                </c:pt>
                <c:pt idx="316">
                  <c:v>1.872042470296806E-11</c:v>
                </c:pt>
                <c:pt idx="317">
                  <c:v>1.610797495750328E-11</c:v>
                </c:pt>
                <c:pt idx="318">
                  <c:v>1.3860094594457309E-11</c:v>
                </c:pt>
                <c:pt idx="319">
                  <c:v>1.192590767455976E-11</c:v>
                </c:pt>
                <c:pt idx="320">
                  <c:v>1.0261638035212293E-11</c:v>
                </c:pt>
                <c:pt idx="321">
                  <c:v>8.8296185111631526E-12</c:v>
                </c:pt>
                <c:pt idx="322">
                  <c:v>7.5974384192028407E-12</c:v>
                </c:pt>
                <c:pt idx="323">
                  <c:v>6.5372100120297912E-12</c:v>
                </c:pt>
                <c:pt idx="324">
                  <c:v>5.6249372990464475E-12</c:v>
                </c:pt>
                <c:pt idx="325">
                  <c:v>4.839972948701371E-12</c:v>
                </c:pt>
                <c:pt idx="326">
                  <c:v>4.1645509805295354E-12</c:v>
                </c:pt>
                <c:pt idx="327">
                  <c:v>3.5833846703798206E-12</c:v>
                </c:pt>
                <c:pt idx="328">
                  <c:v>3.083320568278978E-12</c:v>
                </c:pt>
                <c:pt idx="329">
                  <c:v>2.6530407983702505E-12</c:v>
                </c:pt>
                <c:pt idx="330">
                  <c:v>2.2828069031258124E-12</c:v>
                </c:pt>
                <c:pt idx="331">
                  <c:v>1.964239434297461E-12</c:v>
                </c:pt>
                <c:pt idx="332">
                  <c:v>1.6901283021205983E-12</c:v>
                </c:pt>
                <c:pt idx="333">
                  <c:v>1.4542695904334781E-12</c:v>
                </c:pt>
                <c:pt idx="334">
                  <c:v>1.2513251443727661E-12</c:v>
                </c:pt>
                <c:pt idx="335">
                  <c:v>1.0767017527147753E-12</c:v>
                </c:pt>
                <c:pt idx="336">
                  <c:v>9.2644719041442099E-13</c:v>
                </c:pt>
                <c:pt idx="337">
                  <c:v>7.9716076848826706E-13</c:v>
                </c:pt>
                <c:pt idx="338">
                  <c:v>6.859163667305707E-13</c:v>
                </c:pt>
                <c:pt idx="339">
                  <c:v>5.9019620727332802E-13</c:v>
                </c:pt>
                <c:pt idx="340">
                  <c:v>5.0783387009723658E-13</c:v>
                </c:pt>
                <c:pt idx="341">
                  <c:v>4.3696526077217247E-13</c:v>
                </c:pt>
                <c:pt idx="342">
                  <c:v>3.7598642068740538E-13</c:v>
                </c:pt>
                <c:pt idx="343">
                  <c:v>3.2351722489681551E-13</c:v>
                </c:pt>
                <c:pt idx="344">
                  <c:v>2.7837014595788731E-13</c:v>
                </c:pt>
                <c:pt idx="345">
                  <c:v>2.3952337680112904E-13</c:v>
                </c:pt>
                <c:pt idx="346">
                  <c:v>2.0609770432384988E-13</c:v>
                </c:pt>
                <c:pt idx="347">
                  <c:v>1.7733661029181371E-13</c:v>
                </c:pt>
                <c:pt idx="348">
                  <c:v>1.5258914917545431E-13</c:v>
                </c:pt>
                <c:pt idx="349">
                  <c:v>1.3129521539729051E-13</c:v>
                </c:pt>
                <c:pt idx="350">
                  <c:v>1.1297286654635803E-13</c:v>
                </c:pt>
                <c:pt idx="351">
                  <c:v>9.7207415647871344E-14</c:v>
                </c:pt>
                <c:pt idx="352">
                  <c:v>8.3642045615090614E-14</c:v>
                </c:pt>
                <c:pt idx="353">
                  <c:v>7.1969733461688834E-14</c:v>
                </c:pt>
                <c:pt idx="354">
                  <c:v>6.1926301496528994E-14</c:v>
                </c:pt>
                <c:pt idx="355">
                  <c:v>5.328443822958437E-14</c:v>
                </c:pt>
                <c:pt idx="356">
                  <c:v>4.5848553665061559E-14</c:v>
                </c:pt>
                <c:pt idx="357">
                  <c:v>3.9450352542347279E-14</c:v>
                </c:pt>
                <c:pt idx="358">
                  <c:v>3.3945025334604443E-14</c:v>
                </c:pt>
                <c:pt idx="359">
                  <c:v>2.9207970796460175E-14</c:v>
                </c:pt>
                <c:pt idx="360">
                  <c:v>2.5131975882698554E-14</c:v>
                </c:pt>
                <c:pt idx="361">
                  <c:v>2.162478921148092E-14</c:v>
                </c:pt>
                <c:pt idx="362">
                  <c:v>1.8607033152650375E-14</c:v>
                </c:pt>
                <c:pt idx="363">
                  <c:v>1.6010407285728173E-14</c:v>
                </c:pt>
                <c:pt idx="364">
                  <c:v>1.3776142566736162E-14</c:v>
                </c:pt>
                <c:pt idx="365">
                  <c:v>1.1853671217234649E-14</c:v>
                </c:pt>
                <c:pt idx="366">
                  <c:v>1.0199482231373759E-14</c:v>
                </c:pt>
                <c:pt idx="367">
                  <c:v>8.776136597820885E-15</c:v>
                </c:pt>
                <c:pt idx="368">
                  <c:v>7.5514199482297961E-15</c:v>
                </c:pt>
                <c:pt idx="369">
                  <c:v>6.4976134542712026E-15</c:v>
                </c:pt>
                <c:pt idx="370">
                  <c:v>5.5908664715466012E-15</c:v>
                </c:pt>
                <c:pt idx="371">
                  <c:v>4.810656731529123E-15</c:v>
                </c:pt>
                <c:pt idx="372">
                  <c:v>4.1393258641365082E-15</c:v>
                </c:pt>
                <c:pt idx="373">
                  <c:v>3.5616797384882624E-15</c:v>
                </c:pt>
                <c:pt idx="374">
                  <c:v>3.0646445764192357E-15</c:v>
                </c:pt>
                <c:pt idx="375">
                  <c:v>2.6369710556183377E-15</c:v>
                </c:pt>
                <c:pt idx="376">
                  <c:v>2.2689797054030883E-15</c:v>
                </c:pt>
                <c:pt idx="377">
                  <c:v>1.952341832710742E-15</c:v>
                </c:pt>
                <c:pt idx="378">
                  <c:v>1.6798910200367767E-15</c:v>
                </c:pt>
                <c:pt idx="379">
                  <c:v>1.4454609289818526E-15</c:v>
                </c:pt>
                <c:pt idx="380">
                  <c:v>1.2437457384392349E-15</c:v>
                </c:pt>
                <c:pt idx="381">
                  <c:v>1.0701800587410957E-15</c:v>
                </c:pt>
                <c:pt idx="382">
                  <c:v>9.2083560387857347E-16</c:v>
                </c:pt>
                <c:pt idx="383">
                  <c:v>7.9233228319343524E-16</c:v>
                </c:pt>
                <c:pt idx="384">
                  <c:v>6.8176170029292885E-16</c:v>
                </c:pt>
                <c:pt idx="385">
                  <c:v>5.8662132775023123E-16</c:v>
                </c:pt>
                <c:pt idx="386">
                  <c:v>5.047578677763595E-16</c:v>
                </c:pt>
                <c:pt idx="387">
                  <c:v>4.3431851695411949E-16</c:v>
                </c:pt>
                <c:pt idx="388">
                  <c:v>3.7370903201612351E-16</c:v>
                </c:pt>
                <c:pt idx="389">
                  <c:v>3.2155764757591778E-16</c:v>
                </c:pt>
                <c:pt idx="390">
                  <c:v>2.7668402916763594E-16</c:v>
                </c:pt>
                <c:pt idx="391">
                  <c:v>2.3807255891298091E-16</c:v>
                </c:pt>
                <c:pt idx="392">
                  <c:v>2.0484934919403911E-16</c:v>
                </c:pt>
                <c:pt idx="393">
                  <c:v>1.762624640858318E-16</c:v>
                </c:pt>
                <c:pt idx="394">
                  <c:v>1.5166490090324974E-16</c:v>
                </c:pt>
                <c:pt idx="395">
                  <c:v>1.3049994668627532E-16</c:v>
                </c:pt>
                <c:pt idx="396">
                  <c:v>1.1228857819901683E-16</c:v>
                </c:pt>
                <c:pt idx="397">
                  <c:v>9.661862026862254E-17</c:v>
                </c:pt>
                <c:pt idx="398">
                  <c:v>8.3135417086383716E-17</c:v>
                </c:pt>
                <c:pt idx="399">
                  <c:v>7.1533805335983766E-17</c:v>
                </c:pt>
                <c:pt idx="400">
                  <c:v>6.1551207477907976E-17</c:v>
                </c:pt>
                <c:pt idx="401">
                  <c:v>5.2961688871355397E-17</c:v>
                </c:pt>
                <c:pt idx="402">
                  <c:v>4.5570844229384162E-17</c:v>
                </c:pt>
                <c:pt idx="403">
                  <c:v>3.9211397673196009E-17</c:v>
                </c:pt>
                <c:pt idx="404">
                  <c:v>3.3739416802248241E-17</c:v>
                </c:pt>
                <c:pt idx="405">
                  <c:v>2.9031055093809602E-17</c:v>
                </c:pt>
                <c:pt idx="406">
                  <c:v>2.4979748903177482E-17</c:v>
                </c:pt>
                <c:pt idx="407">
                  <c:v>2.1493805624682648E-17</c:v>
                </c:pt>
                <c:pt idx="408">
                  <c:v>1.8494328426691031E-17</c:v>
                </c:pt>
                <c:pt idx="409">
                  <c:v>1.5913430591441023E-17</c:v>
                </c:pt>
                <c:pt idx="410">
                  <c:v>1.3692699045137464E-17</c:v>
                </c:pt>
                <c:pt idx="411">
                  <c:v>1.1781872303609327E-17</c:v>
                </c:pt>
                <c:pt idx="412">
                  <c:v>1.0137702911673323E-17</c:v>
                </c:pt>
                <c:pt idx="413">
                  <c:v>8.7229786299640771E-18</c:v>
                </c:pt>
                <c:pt idx="414">
                  <c:v>7.5056802158991755E-18</c:v>
                </c:pt>
                <c:pt idx="415">
                  <c:v>6.4582567369619162E-18</c:v>
                </c:pt>
                <c:pt idx="416">
                  <c:v>5.557002014575868E-18</c:v>
                </c:pt>
                <c:pt idx="417">
                  <c:v>4.781518085719045E-18</c:v>
                </c:pt>
                <c:pt idx="418">
                  <c:v>4.1142535388847252E-18</c:v>
                </c:pt>
                <c:pt idx="419">
                  <c:v>3.5401062756160197E-18</c:v>
                </c:pt>
                <c:pt idx="420">
                  <c:v>3.0460817069754884E-18</c:v>
                </c:pt>
                <c:pt idx="421">
                  <c:v>2.6209986489617793E-18</c:v>
                </c:pt>
                <c:pt idx="422">
                  <c:v>2.2552362604483323E-18</c:v>
                </c:pt>
                <c:pt idx="423">
                  <c:v>1.940516296128448E-18</c:v>
                </c:pt>
                <c:pt idx="424">
                  <c:v>1.6697157462302784E-18</c:v>
                </c:pt>
                <c:pt idx="425">
                  <c:v>1.4367056225044932E-18</c:v>
                </c:pt>
                <c:pt idx="426">
                  <c:v>1.2362122417520465E-18</c:v>
                </c:pt>
                <c:pt idx="427">
                  <c:v>1.0636978673429259E-18</c:v>
                </c:pt>
                <c:pt idx="428">
                  <c:v>9.152580073032719E-19</c:v>
                </c:pt>
                <c:pt idx="429">
                  <c:v>7.8753304453386755E-19</c:v>
                </c:pt>
                <c:pt idx="430">
                  <c:v>6.7763219909998077E-19</c:v>
                </c:pt>
                <c:pt idx="431">
                  <c:v>5.8306810164246874E-19</c:v>
                </c:pt>
                <c:pt idx="432">
                  <c:v>5.0170049711996055E-19</c:v>
                </c:pt>
                <c:pt idx="433">
                  <c:v>4.3168780473735689E-19</c:v>
                </c:pt>
                <c:pt idx="434">
                  <c:v>3.7144543772377338E-19</c:v>
                </c:pt>
                <c:pt idx="435">
                  <c:v>3.1960993961770334E-19</c:v>
                </c:pt>
                <c:pt idx="436">
                  <c:v>2.750081253613258E-19</c:v>
                </c:pt>
                <c:pt idx="437">
                  <c:v>2.3663052877896638E-19</c:v>
                </c:pt>
                <c:pt idx="438">
                  <c:v>2.0360855548047628E-19</c:v>
                </c:pt>
                <c:pt idx="439">
                  <c:v>1.7519482409461253E-19</c:v>
                </c:pt>
                <c:pt idx="440">
                  <c:v>1.5074625089850585E-19</c:v>
                </c:pt>
                <c:pt idx="441">
                  <c:v>1.2970949500016702E-19</c:v>
                </c:pt>
                <c:pt idx="442">
                  <c:v>1.1160843465703136E-19</c:v>
                </c:pt>
                <c:pt idx="443">
                  <c:v>9.603339128393651E-20</c:v>
                </c:pt>
                <c:pt idx="444">
                  <c:v>8.2631857259120107E-20</c:v>
                </c:pt>
                <c:pt idx="445">
                  <c:v>7.1100517672062285E-20</c:v>
                </c:pt>
                <c:pt idx="446">
                  <c:v>6.1178385442586531E-20</c:v>
                </c:pt>
                <c:pt idx="447">
                  <c:v>5.2640894439399434E-20</c:v>
                </c:pt>
                <c:pt idx="448">
                  <c:v>4.5294816908506459E-20</c:v>
                </c:pt>
                <c:pt idx="449">
                  <c:v>3.8973890178423206E-20</c:v>
                </c:pt>
                <c:pt idx="450">
                  <c:v>3.3535053662056599E-20</c:v>
                </c:pt>
                <c:pt idx="451">
                  <c:v>2.8855210987883853E-20</c:v>
                </c:pt>
                <c:pt idx="452">
                  <c:v>2.482844397822952E-20</c:v>
                </c:pt>
                <c:pt idx="453">
                  <c:v>2.1363615419028697E-20</c:v>
                </c:pt>
                <c:pt idx="454">
                  <c:v>1.8382306364923727E-20</c:v>
                </c:pt>
                <c:pt idx="455">
                  <c:v>1.5817041295029948E-20</c:v>
                </c:pt>
                <c:pt idx="456">
                  <c:v>1.3609760949586951E-20</c:v>
                </c:pt>
                <c:pt idx="457">
                  <c:v>1.1710508283436278E-20</c:v>
                </c:pt>
                <c:pt idx="458">
                  <c:v>1.0076297795707553E-20</c:v>
                </c:pt>
                <c:pt idx="459">
                  <c:v>8.6701426454213533E-21</c:v>
                </c:pt>
                <c:pt idx="460">
                  <c:v>7.4602175338621474E-21</c:v>
                </c:pt>
                <c:pt idx="461">
                  <c:v>6.419138407363479E-21</c:v>
                </c:pt>
                <c:pt idx="462">
                  <c:v>5.523342678126569E-21</c:v>
                </c:pt>
                <c:pt idx="463">
                  <c:v>4.7525559357029968E-21</c:v>
                </c:pt>
                <c:pt idx="464">
                  <c:v>4.0893330793024191E-21</c:v>
                </c:pt>
                <c:pt idx="465">
                  <c:v>3.5186634854416267E-21</c:v>
                </c:pt>
                <c:pt idx="466">
                  <c:v>3.0276312747535431E-21</c:v>
                </c:pt>
                <c:pt idx="467">
                  <c:v>2.6051229888257636E-21</c:v>
                </c:pt>
                <c:pt idx="468">
                  <c:v>2.2415760609623542E-21</c:v>
                </c:pt>
                <c:pt idx="469">
                  <c:v>1.9287623880453818E-21</c:v>
                </c:pt>
                <c:pt idx="470">
                  <c:v>1.6596021051105446E-21</c:v>
                </c:pt>
                <c:pt idx="471">
                  <c:v>1.4280033478247945E-21</c:v>
                </c:pt>
                <c:pt idx="472">
                  <c:v>1.2287243762341409E-21</c:v>
                </c:pt>
                <c:pt idx="473">
                  <c:v>1.0572549392490748E-21</c:v>
                </c:pt>
                <c:pt idx="474">
                  <c:v>9.0971419480780601E-22</c:v>
                </c:pt>
                <c:pt idx="475">
                  <c:v>7.8276287535966581E-22</c:v>
                </c:pt>
                <c:pt idx="476">
                  <c:v>6.7352771072323415E-22</c:v>
                </c:pt>
                <c:pt idx="477">
                  <c:v>5.7953639779306225E-22</c:v>
                </c:pt>
                <c:pt idx="478">
                  <c:v>4.9866164527411863E-22</c:v>
                </c:pt>
                <c:pt idx="479">
                  <c:v>4.2907302701681599E-22</c:v>
                </c:pt>
                <c:pt idx="480">
                  <c:v>3.6919555425637354E-22</c:v>
                </c:pt>
                <c:pt idx="481">
                  <c:v>3.1767402912821371E-22</c:v>
                </c:pt>
                <c:pt idx="482">
                  <c:v>2.733423726778558E-22</c:v>
                </c:pt>
                <c:pt idx="483">
                  <c:v>2.3519723317074911E-22</c:v>
                </c:pt>
                <c:pt idx="484">
                  <c:v>2.0237527738288021E-22</c:v>
                </c:pt>
                <c:pt idx="485">
                  <c:v>1.7413365090933947E-22</c:v>
                </c:pt>
                <c:pt idx="486">
                  <c:v>1.4983316525193707E-22</c:v>
                </c:pt>
                <c:pt idx="487">
                  <c:v>1.28923831161747E-22</c:v>
                </c:pt>
                <c:pt idx="488">
                  <c:v>1.1093241081488647E-22</c:v>
                </c:pt>
                <c:pt idx="489">
                  <c:v>9.5451707091792137E-23</c:v>
                </c:pt>
                <c:pt idx="490">
                  <c:v>8.2131347545857498E-23</c:v>
                </c:pt>
                <c:pt idx="491">
                  <c:v>7.066985447637405E-23</c:v>
                </c:pt>
                <c:pt idx="492">
                  <c:v>6.0807821628926649E-23</c:v>
                </c:pt>
                <c:pt idx="493">
                  <c:v>5.232204309252567E-23</c:v>
                </c:pt>
                <c:pt idx="494">
                  <c:v>4.5020461513684953E-23</c:v>
                </c:pt>
                <c:pt idx="495">
                  <c:v>3.8737821291132425E-23</c:v>
                </c:pt>
                <c:pt idx="496">
                  <c:v>3.3331928370560263E-23</c:v>
                </c:pt>
                <c:pt idx="497">
                  <c:v>2.8680431987910655E-23</c:v>
                </c:pt>
                <c:pt idx="498">
                  <c:v>2.4678055522874692E-23</c:v>
                </c:pt>
                <c:pt idx="499">
                  <c:v>2.1234213788927369E-23</c:v>
                </c:pt>
                <c:pt idx="500">
                  <c:v>1.8270962832380802E-23</c:v>
                </c:pt>
                <c:pt idx="501">
                  <c:v>1.5721235838565217E-23</c:v>
                </c:pt>
                <c:pt idx="502">
                  <c:v>1.3527325218666738E-23</c:v>
                </c:pt>
                <c:pt idx="503">
                  <c:v>1.1639576522520846E-23</c:v>
                </c:pt>
                <c:pt idx="504">
                  <c:v>1.0015264616885694E-23</c:v>
                </c:pt>
                <c:pt idx="505">
                  <c:v>8.6176266939064574E-24</c:v>
                </c:pt>
                <c:pt idx="506">
                  <c:v>7.4150302239964014E-24</c:v>
                </c:pt>
                <c:pt idx="507">
                  <c:v>6.3802570215368526E-24</c:v>
                </c:pt>
                <c:pt idx="508">
                  <c:v>5.489887219762475E-24</c:v>
                </c:pt>
                <c:pt idx="509">
                  <c:v>4.7237692124276872E-24</c:v>
                </c:pt>
                <c:pt idx="510">
                  <c:v>4.064563565523505E-24</c:v>
                </c:pt>
                <c:pt idx="511">
                  <c:v>3.4973505764670232E-24</c:v>
                </c:pt>
                <c:pt idx="512">
                  <c:v>3.0092925987095106E-24</c:v>
                </c:pt>
                <c:pt idx="513">
                  <c:v>2.5893434892066001E-24</c:v>
                </c:pt>
                <c:pt idx="514">
                  <c:v>2.2279986027187327E-24</c:v>
                </c:pt>
                <c:pt idx="515">
                  <c:v>1.9170796746003115E-24</c:v>
                </c:pt>
                <c:pt idx="516">
                  <c:v>1.6495497233620129E-24</c:v>
                </c:pt>
                <c:pt idx="517">
                  <c:v>1.4193537837236688E-24</c:v>
                </c:pt>
                <c:pt idx="518">
                  <c:v>1.2212818654928029E-24</c:v>
                </c:pt>
                <c:pt idx="519">
                  <c:v>1.0508510366376447E-24</c:v>
                </c:pt>
                <c:pt idx="520">
                  <c:v>9.0420396175850666E-25</c:v>
                </c:pt>
                <c:pt idx="521">
                  <c:v>7.7802159959394855E-25</c:v>
                </c:pt>
                <c:pt idx="522">
                  <c:v>6.6944808365747183E-25</c:v>
                </c:pt>
                <c:pt idx="523">
                  <c:v>5.7602608583946469E-25</c:v>
                </c:pt>
                <c:pt idx="524">
                  <c:v>4.9564120006848128E-25</c:v>
                </c:pt>
                <c:pt idx="525">
                  <c:v>4.264740872756037E-25</c:v>
                </c:pt>
                <c:pt idx="526">
                  <c:v>3.6695929856603804E-25</c:v>
                </c:pt>
                <c:pt idx="527">
                  <c:v>3.1574984464895971E-25</c:v>
                </c:pt>
                <c:pt idx="528">
                  <c:v>2.7168670963082422E-25</c:v>
                </c:pt>
                <c:pt idx="529">
                  <c:v>2.3377261918240192E-25</c:v>
                </c:pt>
                <c:pt idx="530">
                  <c:v>2.0114946937838739E-25</c:v>
                </c:pt>
                <c:pt idx="531">
                  <c:v>1.7307890535989963E-25</c:v>
                </c:pt>
                <c:pt idx="532">
                  <c:v>1.4892561025964988E-25</c:v>
                </c:pt>
                <c:pt idx="533">
                  <c:v>1.2814292617052634E-25</c:v>
                </c:pt>
                <c:pt idx="534">
                  <c:v>1.1026048171913374E-25</c:v>
                </c:pt>
                <c:pt idx="535">
                  <c:v>9.4873546221014087E-26</c:v>
                </c:pt>
                <c:pt idx="536">
                  <c:v>8.1633869471739636E-26</c:v>
                </c:pt>
                <c:pt idx="537">
                  <c:v>7.0241799852243289E-26</c:v>
                </c:pt>
                <c:pt idx="538">
                  <c:v>6.0439502358645952E-26</c:v>
                </c:pt>
                <c:pt idx="539">
                  <c:v>5.2005123061266614E-26</c:v>
                </c:pt>
                <c:pt idx="540">
                  <c:v>4.4747767917890493E-26</c:v>
                </c:pt>
                <c:pt idx="541">
                  <c:v>3.8503182297529228E-26</c:v>
                </c:pt>
                <c:pt idx="542">
                  <c:v>3.3130033429981551E-26</c:v>
                </c:pt>
                <c:pt idx="543">
                  <c:v>2.8506711642432963E-26</c:v>
                </c:pt>
                <c:pt idx="544">
                  <c:v>2.4528577985961772E-26</c:v>
                </c:pt>
                <c:pt idx="545">
                  <c:v>2.1105595957894891E-26</c:v>
                </c:pt>
                <c:pt idx="546">
                  <c:v>1.8160293719140489E-26</c:v>
                </c:pt>
                <c:pt idx="547">
                  <c:v>1.5626010685667839E-26</c:v>
                </c:pt>
                <c:pt idx="548">
                  <c:v>1.3445388809502247E-26</c:v>
                </c:pt>
                <c:pt idx="549">
                  <c:v>1.1569074402623958E-26</c:v>
                </c:pt>
                <c:pt idx="550">
                  <c:v>9.9546011223459602E-27</c:v>
                </c:pt>
                <c:pt idx="551">
                  <c:v>8.5654288369462073E-27</c:v>
                </c:pt>
                <c:pt idx="552">
                  <c:v>7.3701166183441859E-27</c:v>
                </c:pt>
                <c:pt idx="553">
                  <c:v>6.3416111442890836E-27</c:v>
                </c:pt>
                <c:pt idx="554">
                  <c:v>5.4566344045729175E-27</c:v>
                </c:pt>
                <c:pt idx="555">
                  <c:v>4.6951568533151853E-27</c:v>
                </c:pt>
                <c:pt idx="556">
                  <c:v>4.0399440832536294E-27</c:v>
                </c:pt>
                <c:pt idx="557">
                  <c:v>3.4761667619883385E-27</c:v>
                </c:pt>
                <c:pt idx="558">
                  <c:v>2.9910650019246507E-27</c:v>
                </c:pt>
                <c:pt idx="559">
                  <c:v>2.573659567650085E-27</c:v>
                </c:pt>
                <c:pt idx="560">
                  <c:v>2.2145033845451972E-27</c:v>
                </c:pt>
                <c:pt idx="561">
                  <c:v>1.9054677245599428E-27</c:v>
                </c:pt>
                <c:pt idx="562">
                  <c:v>1.6395582299303279E-27</c:v>
                </c:pt>
                <c:pt idx="563">
                  <c:v>1.4107566109276851E-27</c:v>
                </c:pt>
                <c:pt idx="564">
                  <c:v>1.213884434809455E-27</c:v>
                </c:pt>
                <c:pt idx="565">
                  <c:v>1.0444859231272472E-27</c:v>
                </c:pt>
                <c:pt idx="566">
                  <c:v>8.9872710476119268E-28</c:v>
                </c:pt>
                <c:pt idx="567">
                  <c:v>7.7330904222634912E-28</c:v>
                </c:pt>
                <c:pt idx="568">
                  <c:v>6.6539316731515973E-28</c:v>
                </c:pt>
                <c:pt idx="569">
                  <c:v>5.7253703620874887E-28</c:v>
                </c:pt>
                <c:pt idx="570">
                  <c:v>4.9263905001212347E-28</c:v>
                </c:pt>
                <c:pt idx="571">
                  <c:v>4.2389088958143961E-28</c:v>
                </c:pt>
                <c:pt idx="572">
                  <c:v>3.6473658810791074E-28</c:v>
                </c:pt>
                <c:pt idx="573">
                  <c:v>3.1383731515428311E-28</c:v>
                </c:pt>
                <c:pt idx="574">
                  <c:v>2.7004107510625856E-28</c:v>
                </c:pt>
                <c:pt idx="575">
                  <c:v>2.3235663422845459E-28</c:v>
                </c:pt>
                <c:pt idx="576">
                  <c:v>1.9993108621987023E-28</c:v>
                </c:pt>
                <c:pt idx="577">
                  <c:v>1.7203054851343738E-28</c:v>
                </c:pt>
                <c:pt idx="578">
                  <c:v>1.4802355242189879E-28</c:v>
                </c:pt>
                <c:pt idx="579">
                  <c:v>1.2736675120167477E-28</c:v>
                </c:pt>
                <c:pt idx="580">
                  <c:v>1.0959262256747041E-28</c:v>
                </c:pt>
                <c:pt idx="581">
                  <c:v>9.4298887330480143E-29</c:v>
                </c:pt>
                <c:pt idx="582">
                  <c:v>8.1139404673814403E-29</c:v>
                </c:pt>
                <c:pt idx="583">
                  <c:v>6.9816337999282004E-29</c:v>
                </c:pt>
                <c:pt idx="584">
                  <c:v>6.0073414036312842E-29</c:v>
                </c:pt>
                <c:pt idx="585">
                  <c:v>5.169012264744365E-29</c:v>
                </c:pt>
                <c:pt idx="586">
                  <c:v>4.4476726055434297E-29</c:v>
                </c:pt>
                <c:pt idx="587">
                  <c:v>3.8269964536599521E-29</c:v>
                </c:pt>
                <c:pt idx="588">
                  <c:v>3.2929361387957577E-29</c:v>
                </c:pt>
                <c:pt idx="589">
                  <c:v>2.8334043539070934E-29</c:v>
                </c:pt>
                <c:pt idx="590">
                  <c:v>2.4380005849963479E-29</c:v>
                </c:pt>
                <c:pt idx="591">
                  <c:v>2.0977757178379177E-29</c:v>
                </c:pt>
                <c:pt idx="592">
                  <c:v>1.8050294940175267E-29</c:v>
                </c:pt>
                <c:pt idx="593">
                  <c:v>1.5531362321379026E-29</c:v>
                </c:pt>
                <c:pt idx="594">
                  <c:v>1.3363948697649919E-29</c:v>
                </c:pt>
                <c:pt idx="595">
                  <c:v>1.1498999321365486E-29</c:v>
                </c:pt>
                <c:pt idx="596">
                  <c:v>9.894305072872388E-30</c:v>
                </c:pt>
                <c:pt idx="597">
                  <c:v>8.5135471478089574E-30</c:v>
                </c:pt>
                <c:pt idx="598">
                  <c:v>7.3254750590507555E-30</c:v>
                </c:pt>
                <c:pt idx="599">
                  <c:v>6.3031993491203285E-30</c:v>
                </c:pt>
                <c:pt idx="600">
                  <c:v>5.4235830051272123E-30</c:v>
                </c:pt>
                <c:pt idx="601">
                  <c:v>4.6667178022237071E-30</c:v>
                </c:pt>
                <c:pt idx="602">
                  <c:v>4.0154737237364092E-30</c:v>
                </c:pt>
                <c:pt idx="603">
                  <c:v>3.4551112600668469E-30</c:v>
                </c:pt>
                <c:pt idx="604">
                  <c:v>2.9729478115803901E-30</c:v>
                </c:pt>
                <c:pt idx="605">
                  <c:v>2.5580706452299979E-30</c:v>
                </c:pt>
                <c:pt idx="606">
                  <c:v>2.2010899083051296E-30</c:v>
                </c:pt>
                <c:pt idx="607">
                  <c:v>1.8939261093030078E-30</c:v>
                </c:pt>
                <c:pt idx="608">
                  <c:v>1.629627256008655E-30</c:v>
                </c:pt>
                <c:pt idx="609">
                  <c:v>1.4022115120972837E-30</c:v>
                </c:pt>
                <c:pt idx="610">
                  <c:v>1.2065318111295194E-30</c:v>
                </c:pt>
                <c:pt idx="611">
                  <c:v>1.0381593637682836E-30</c:v>
                </c:pt>
                <c:pt idx="612">
                  <c:v>8.9328342165366188E-31</c:v>
                </c:pt>
                <c:pt idx="613">
                  <c:v>7.6862502930655725E-31</c:v>
                </c:pt>
                <c:pt idx="614">
                  <c:v>6.6136281202088774E-31</c:v>
                </c:pt>
                <c:pt idx="615">
                  <c:v>5.6906912011282388E-31</c:v>
                </c:pt>
                <c:pt idx="616">
                  <c:v>4.8965508428943217E-31</c:v>
                </c:pt>
                <c:pt idx="617">
                  <c:v>4.213233385831154E-31</c:v>
                </c:pt>
                <c:pt idx="618">
                  <c:v>3.6252734083711763E-31</c:v>
                </c:pt>
                <c:pt idx="619">
                  <c:v>3.1193637004873613E-31</c:v>
                </c:pt>
                <c:pt idx="620">
                  <c:v>2.6840540836036017E-31</c:v>
                </c:pt>
                <c:pt idx="621">
                  <c:v>2.3094922604195253E-31</c:v>
                </c:pt>
                <c:pt idx="622">
                  <c:v>1.9872008293426818E-31</c:v>
                </c:pt>
                <c:pt idx="623">
                  <c:v>1.7098854167291735E-31</c:v>
                </c:pt>
                <c:pt idx="624">
                  <c:v>1.4712695844184974E-31</c:v>
                </c:pt>
                <c:pt idx="625">
                  <c:v>1.2659527760495723E-31</c:v>
                </c:pt>
                <c:pt idx="626">
                  <c:v>1.0892880870782377E-31</c:v>
                </c:pt>
                <c:pt idx="627">
                  <c:v>9.3727709208333349E-32</c:v>
                </c:pt>
                <c:pt idx="628">
                  <c:v>8.0647934900355905E-32</c:v>
                </c:pt>
                <c:pt idx="629">
                  <c:v>6.9393453212806855E-32</c:v>
                </c:pt>
                <c:pt idx="630">
                  <c:v>5.970954314884463E-32</c:v>
                </c:pt>
                <c:pt idx="631">
                  <c:v>5.1377030223735293E-32</c:v>
                </c:pt>
                <c:pt idx="632">
                  <c:v>4.4207325921596582E-32</c:v>
                </c:pt>
                <c:pt idx="633">
                  <c:v>3.8038159399789896E-32</c:v>
                </c:pt>
                <c:pt idx="634">
                  <c:v>3.272990483726521E-32</c:v>
                </c:pt>
                <c:pt idx="635">
                  <c:v>2.8162421304285133E-32</c:v>
                </c:pt>
                <c:pt idx="636">
                  <c:v>2.4232333630772746E-32</c:v>
                </c:pt>
                <c:pt idx="637">
                  <c:v>2.0850692731584541E-32</c:v>
                </c:pt>
                <c:pt idx="638">
                  <c:v>1.794096243520103E-32</c:v>
                </c:pt>
                <c:pt idx="639">
                  <c:v>1.5437287252030476E-32</c:v>
                </c:pt>
                <c:pt idx="640">
                  <c:v>1.3283001876985554E-32</c:v>
                </c:pt>
                <c:pt idx="641">
                  <c:v>1.1429348692128194E-32</c:v>
                </c:pt>
                <c:pt idx="642">
                  <c:v>9.834374242812172E-33</c:v>
                </c:pt>
                <c:pt idx="643">
                  <c:v>8.4619797114334742E-33</c:v>
                </c:pt>
                <c:pt idx="644">
                  <c:v>7.2811038983031433E-33</c:v>
                </c:pt>
                <c:pt idx="645">
                  <c:v>6.2650202181712031E-33</c:v>
                </c:pt>
                <c:pt idx="646">
                  <c:v>5.390731801429346E-33</c:v>
                </c:pt>
                <c:pt idx="647">
                  <c:v>4.6384510094086285E-33</c:v>
                </c:pt>
                <c:pt idx="648">
                  <c:v>3.9911515837198951E-33</c:v>
                </c:pt>
                <c:pt idx="649">
                  <c:v>3.4341832935001062E-33</c:v>
                </c:pt>
                <c:pt idx="650">
                  <c:v>2.954940358933492E-33</c:v>
                </c:pt>
                <c:pt idx="651">
                  <c:v>2.5425761465267354E-33</c:v>
                </c:pt>
                <c:pt idx="652">
                  <c:v>2.1877576788791784E-33</c:v>
                </c:pt>
                <c:pt idx="653">
                  <c:v>1.882454402804444E-33</c:v>
                </c:pt>
                <c:pt idx="654">
                  <c:v>1.6197564350240539E-33</c:v>
                </c:pt>
                <c:pt idx="655">
                  <c:v>1.3937181718150659E-33</c:v>
                </c:pt>
                <c:pt idx="656">
                  <c:v>1.1992237230523389E-33</c:v>
                </c:pt>
                <c:pt idx="657">
                  <c:v>1.0318711250342663E-33</c:v>
                </c:pt>
                <c:pt idx="658">
                  <c:v>8.878727114982298E-34</c:v>
                </c:pt>
                <c:pt idx="659">
                  <c:v>7.6396938793789813E-34</c:v>
                </c:pt>
                <c:pt idx="660">
                  <c:v>6.5735686900584554E-34</c:v>
                </c:pt>
                <c:pt idx="661">
                  <c:v>5.6562220954368205E-34</c:v>
                </c:pt>
                <c:pt idx="662">
                  <c:v>4.8668919275601588E-34</c:v>
                </c:pt>
                <c:pt idx="663">
                  <c:v>4.1877133950697447E-34</c:v>
                </c:pt>
                <c:pt idx="664">
                  <c:v>3.6033147520573938E-34</c:v>
                </c:pt>
                <c:pt idx="665">
                  <c:v>3.1004693916447457E-34</c:v>
                </c:pt>
                <c:pt idx="666">
                  <c:v>2.6677964901726186E-34</c:v>
                </c:pt>
                <c:pt idx="667">
                  <c:v>2.2955034267252753E-34</c:v>
                </c:pt>
                <c:pt idx="668">
                  <c:v>1.9751641482092704E-34</c:v>
                </c:pt>
                <c:pt idx="669">
                  <c:v>1.6995284637569637E-34</c:v>
                </c:pt>
                <c:pt idx="670">
                  <c:v>1.4623579522435102E-34</c:v>
                </c:pt>
                <c:pt idx="671">
                  <c:v>1.2582847690367607E-34</c:v>
                </c:pt>
                <c:pt idx="672">
                  <c:v>1.0826901563744143E-34</c:v>
                </c:pt>
                <c:pt idx="673">
                  <c:v>9.3159990771199361E-35</c:v>
                </c:pt>
                <c:pt idx="674">
                  <c:v>8.0159442010191059E-35</c:v>
                </c:pt>
                <c:pt idx="675">
                  <c:v>6.8973129883259388E-35</c:v>
                </c:pt>
                <c:pt idx="676">
                  <c:v>5.9347876265008829E-35</c:v>
                </c:pt>
                <c:pt idx="677">
                  <c:v>5.1065834233247869E-35</c:v>
                </c:pt>
                <c:pt idx="678">
                  <c:v>4.393955757225716E-35</c:v>
                </c:pt>
                <c:pt idx="679">
                  <c:v>3.7807758330689805E-35</c:v>
                </c:pt>
                <c:pt idx="680">
                  <c:v>3.2531656415547636E-35</c:v>
                </c:pt>
                <c:pt idx="681">
                  <c:v>2.7991838603141342E-35</c:v>
                </c:pt>
                <c:pt idx="682">
                  <c:v>2.4085555877500305E-35</c:v>
                </c:pt>
                <c:pt idx="683">
                  <c:v>2.0724397927297536E-35</c:v>
                </c:pt>
                <c:pt idx="684">
                  <c:v>1.7832292168527255E-35</c:v>
                </c:pt>
                <c:pt idx="685">
                  <c:v>1.5343782005115389E-35</c:v>
                </c:pt>
                <c:pt idx="686">
                  <c:v>1.3202545359593371E-35</c:v>
                </c:pt>
                <c:pt idx="687">
                  <c:v>1.1360119943962253E-35</c:v>
                </c:pt>
                <c:pt idx="688">
                  <c:v>9.7748064199935223E-36</c:v>
                </c:pt>
                <c:pt idx="689">
                  <c:v>8.41072462435825E-36</c:v>
                </c:pt>
                <c:pt idx="690">
                  <c:v>7.2370014982693747E-36</c:v>
                </c:pt>
                <c:pt idx="691">
                  <c:v>6.2270723421704464E-36</c:v>
                </c:pt>
                <c:pt idx="692">
                  <c:v>5.3580795808729548E-36</c:v>
                </c:pt>
                <c:pt idx="693">
                  <c:v>4.6103554314837425E-36</c:v>
                </c:pt>
                <c:pt idx="694">
                  <c:v>3.9669767654232289E-36</c:v>
                </c:pt>
                <c:pt idx="695">
                  <c:v>3.4133820897932724E-36</c:v>
                </c:pt>
                <c:pt idx="696">
                  <c:v>2.9370419792913633E-36</c:v>
                </c:pt>
                <c:pt idx="697">
                  <c:v>2.5271754996060707E-36</c:v>
                </c:pt>
                <c:pt idx="698">
                  <c:v>2.1745062041469798E-36</c:v>
                </c:pt>
                <c:pt idx="699">
                  <c:v>1.8710521816196649E-36</c:v>
                </c:pt>
                <c:pt idx="700">
                  <c:v>1.6099454026239601E-36</c:v>
                </c:pt>
                <c:pt idx="701">
                  <c:v>1.3852762765741469E-36</c:v>
                </c:pt>
                <c:pt idx="702">
                  <c:v>1.191959900821157E-36</c:v>
                </c:pt>
                <c:pt idx="703">
                  <c:v>1.0256209748132041E-36</c:v>
                </c:pt>
                <c:pt idx="704">
                  <c:v>8.8249477457431262E-37</c:v>
                </c:pt>
                <c:pt idx="705">
                  <c:v>7.5934194627094959E-37</c:v>
                </c:pt>
                <c:pt idx="706">
                  <c:v>6.5337519040233068E-37</c:v>
                </c:pt>
                <c:pt idx="707">
                  <c:v>5.6219617726867314E-37</c:v>
                </c:pt>
                <c:pt idx="708">
                  <c:v>4.8374126593463919E-37</c:v>
                </c:pt>
                <c:pt idx="709">
                  <c:v>4.1623479815341429E-37</c:v>
                </c:pt>
                <c:pt idx="710">
                  <c:v>3.5814891015980114E-37</c:v>
                </c:pt>
                <c:pt idx="711">
                  <c:v>3.0816895275866804E-37</c:v>
                </c:pt>
                <c:pt idx="712">
                  <c:v>2.6516373706679934E-37</c:v>
                </c:pt>
                <c:pt idx="713">
                  <c:v>2.2815993248448009E-37</c:v>
                </c:pt>
                <c:pt idx="714">
                  <c:v>1.9632003744994922E-37</c:v>
                </c:pt>
                <c:pt idx="715">
                  <c:v>1.6892342439210328E-37</c:v>
                </c:pt>
                <c:pt idx="716">
                  <c:v>1.4535002987471169E-37</c:v>
                </c:pt>
                <c:pt idx="717">
                  <c:v>1.2506632079361987E-37</c:v>
                </c:pt>
                <c:pt idx="718">
                  <c:v>1.0761321900198651E-37</c:v>
                </c:pt>
                <c:pt idx="719">
                  <c:v>9.2595711063407945E-38</c:v>
                </c:pt>
                <c:pt idx="720">
                  <c:v>7.9673907972029446E-38</c:v>
                </c:pt>
                <c:pt idx="721">
                  <c:v>6.8555352495629812E-38</c:v>
                </c:pt>
                <c:pt idx="722">
                  <c:v>5.8988400034927299E-38</c:v>
                </c:pt>
                <c:pt idx="723">
                  <c:v>5.0756523189089072E-38</c:v>
                </c:pt>
                <c:pt idx="724">
                  <c:v>4.3673411123528412E-38</c:v>
                </c:pt>
                <c:pt idx="725">
                  <c:v>3.7578752824715813E-38</c:v>
                </c:pt>
                <c:pt idx="726">
                  <c:v>3.2334608805042587E-38</c:v>
                </c:pt>
                <c:pt idx="727">
                  <c:v>2.7822289139076676E-38</c:v>
                </c:pt>
                <c:pt idx="728">
                  <c:v>2.3939667172273515E-38</c:v>
                </c:pt>
                <c:pt idx="729">
                  <c:v>2.0598868103713822E-38</c:v>
                </c:pt>
                <c:pt idx="730">
                  <c:v>1.7724280128908003E-38</c:v>
                </c:pt>
                <c:pt idx="731">
                  <c:v>1.525084312916029E-38</c:v>
                </c:pt>
                <c:pt idx="732">
                  <c:v>1.3122576175655694E-38</c:v>
                </c:pt>
                <c:pt idx="733">
                  <c:v>1.1291310521490344E-38</c:v>
                </c:pt>
                <c:pt idx="734">
                  <c:v>9.7155994056439999E-39</c:v>
                </c:pt>
                <c:pt idx="735">
                  <c:v>8.3597799946512403E-39</c:v>
                </c:pt>
                <c:pt idx="736">
                  <c:v>7.193166231037981E-39</c:v>
                </c:pt>
                <c:pt idx="737">
                  <c:v>6.1893543203828946E-39</c:v>
                </c:pt>
                <c:pt idx="738">
                  <c:v>5.3256251381965494E-39</c:v>
                </c:pt>
                <c:pt idx="739">
                  <c:v>4.5824300313827307E-39</c:v>
                </c:pt>
                <c:pt idx="740">
                  <c:v>3.9429483765035029E-39</c:v>
                </c:pt>
                <c:pt idx="741">
                  <c:v>3.3927068811305799E-39</c:v>
                </c:pt>
                <c:pt idx="742">
                  <c:v>2.9192520119875228E-39</c:v>
                </c:pt>
                <c:pt idx="743">
                  <c:v>2.5118681359980407E-39</c:v>
                </c:pt>
                <c:pt idx="744">
                  <c:v>2.1613349949689936E-39</c:v>
                </c:pt>
                <c:pt idx="745">
                  <c:v>1.8597190248689314E-39</c:v>
                </c:pt>
                <c:pt idx="746">
                  <c:v>1.600193796662727E-39</c:v>
                </c:pt>
                <c:pt idx="747">
                  <c:v>1.3768855147665866E-39</c:v>
                </c:pt>
                <c:pt idx="748">
                  <c:v>1.1847400763131624E-39</c:v>
                </c:pt>
                <c:pt idx="749">
                  <c:v>1.0194086823990309E-39</c:v>
                </c:pt>
                <c:pt idx="750">
                  <c:v>8.7714941237105417E-40</c:v>
                </c:pt>
                <c:pt idx="751">
                  <c:v>7.5474253349719869E-40</c:v>
                </c:pt>
                <c:pt idx="752">
                  <c:v>6.4941762923829105E-40</c:v>
                </c:pt>
                <c:pt idx="753">
                  <c:v>5.5879089682580842E-40</c:v>
                </c:pt>
                <c:pt idx="754">
                  <c:v>4.8081119501118177E-40</c:v>
                </c:pt>
                <c:pt idx="755">
                  <c:v>4.1371362089340916E-40</c:v>
                </c:pt>
                <c:pt idx="756">
                  <c:v>3.5597956513627974E-40</c:v>
                </c:pt>
                <c:pt idx="757">
                  <c:v>3.0630234151092621E-40</c:v>
                </c:pt>
                <c:pt idx="758">
                  <c:v>2.6355761286229585E-40</c:v>
                </c:pt>
                <c:pt idx="759">
                  <c:v>2.2677794415487357E-40</c:v>
                </c:pt>
                <c:pt idx="760">
                  <c:v>1.9513090666055344E-40</c:v>
                </c:pt>
                <c:pt idx="761">
                  <c:v>1.6790023772402807E-40</c:v>
                </c:pt>
                <c:pt idx="762">
                  <c:v>1.444696296974874E-40</c:v>
                </c:pt>
                <c:pt idx="763">
                  <c:v>1.243087811420188E-40</c:v>
                </c:pt>
                <c:pt idx="764">
                  <c:v>1.06961394594639E-40</c:v>
                </c:pt>
                <c:pt idx="765">
                  <c:v>9.2034849256219442E-41</c:v>
                </c:pt>
                <c:pt idx="766">
                  <c:v>7.9191314863798324E-41</c:v>
                </c:pt>
                <c:pt idx="767">
                  <c:v>6.8140105628884382E-41</c:v>
                </c:pt>
                <c:pt idx="768">
                  <c:v>5.8631101189583436E-41</c:v>
                </c:pt>
                <c:pt idx="769">
                  <c:v>5.0449085673943867E-41</c:v>
                </c:pt>
                <c:pt idx="770">
                  <c:v>4.3408876751390412E-41</c:v>
                </c:pt>
                <c:pt idx="771">
                  <c:v>3.7351134428797591E-41</c:v>
                </c:pt>
                <c:pt idx="772">
                  <c:v>3.2138754732312256E-41</c:v>
                </c:pt>
                <c:pt idx="773">
                  <c:v>2.76537666536672E-41</c:v>
                </c:pt>
                <c:pt idx="774">
                  <c:v>2.379466213003632E-41</c:v>
                </c:pt>
                <c:pt idx="775">
                  <c:v>2.0474098627266093E-41</c:v>
                </c:pt>
                <c:pt idx="776">
                  <c:v>1.7616922329393857E-41</c:v>
                </c:pt>
                <c:pt idx="777">
                  <c:v>1.5158467193597659E-41</c:v>
                </c:pt>
                <c:pt idx="778">
                  <c:v>1.3043091373343333E-41</c:v>
                </c:pt>
                <c:pt idx="779">
                  <c:v>1.1222917884813327E-41</c:v>
                </c:pt>
                <c:pt idx="780">
                  <c:v>9.6567510143093553E-42</c:v>
                </c:pt>
                <c:pt idx="781">
                  <c:v>8.3091439418400285E-42</c:v>
                </c:pt>
                <c:pt idx="782">
                  <c:v>7.1495964785579255E-42</c:v>
                </c:pt>
                <c:pt idx="783">
                  <c:v>6.1518647605577876E-42</c:v>
                </c:pt>
                <c:pt idx="784">
                  <c:v>5.29336727543904E-42</c:v>
                </c:pt>
                <c:pt idx="785">
                  <c:v>4.5546737783208988E-42</c:v>
                </c:pt>
                <c:pt idx="786">
                  <c:v>3.9190655300228223E-42</c:v>
                </c:pt>
                <c:pt idx="787">
                  <c:v>3.3721569043470027E-42</c:v>
                </c:pt>
                <c:pt idx="788">
                  <c:v>2.9015698003572145E-42</c:v>
                </c:pt>
                <c:pt idx="789">
                  <c:v>2.4966534906759663E-42</c:v>
                </c:pt>
                <c:pt idx="790">
                  <c:v>2.1482435651684494E-42</c:v>
                </c:pt>
                <c:pt idx="791">
                  <c:v>1.8484545142218174E-42</c:v>
                </c:pt>
                <c:pt idx="792">
                  <c:v>1.5905012571882635E-42</c:v>
                </c:pt>
                <c:pt idx="793">
                  <c:v>1.368545576671885E-42</c:v>
                </c:pt>
                <c:pt idx="794">
                  <c:v>1.1775639830295904E-42</c:v>
                </c:pt>
                <c:pt idx="795">
                  <c:v>1.0132340184830914E-42</c:v>
                </c:pt>
                <c:pt idx="796">
                  <c:v>8.7183642757999949E-43</c:v>
                </c:pt>
                <c:pt idx="797">
                  <c:v>7.5017097984273841E-43</c:v>
                </c:pt>
                <c:pt idx="798">
                  <c:v>6.4548403943189846E-43</c:v>
                </c:pt>
                <c:pt idx="799">
                  <c:v>5.5540624251909207E-43</c:v>
                </c:pt>
                <c:pt idx="800">
                  <c:v>4.7789887183062124E-43</c:v>
                </c:pt>
                <c:pt idx="801">
                  <c:v>4.1120771466505384E-43</c:v>
                </c:pt>
                <c:pt idx="802">
                  <c:v>3.5382336006013113E-43</c:v>
                </c:pt>
                <c:pt idx="803">
                  <c:v>3.0444703652073881E-43</c:v>
                </c:pt>
                <c:pt idx="804">
                  <c:v>2.6196121711836106E-43</c:v>
                </c:pt>
                <c:pt idx="805">
                  <c:v>2.2540432667163933E-43</c:v>
                </c:pt>
                <c:pt idx="806">
                  <c:v>1.9394897855944486E-43</c:v>
                </c:pt>
                <c:pt idx="807">
                  <c:v>1.6688324860351904E-43</c:v>
                </c:pt>
                <c:pt idx="808">
                  <c:v>1.4359456219527335E-43</c:v>
                </c:pt>
                <c:pt idx="809">
                  <c:v>1.2355582998650604E-43</c:v>
                </c:pt>
                <c:pt idx="810">
                  <c:v>1.0631351835520203E-43</c:v>
                </c:pt>
                <c:pt idx="811">
                  <c:v>9.147738464705606E-44</c:v>
                </c:pt>
                <c:pt idx="812">
                  <c:v>7.8711644871980541E-44</c:v>
                </c:pt>
                <c:pt idx="813">
                  <c:v>6.7727373955396163E-44</c:v>
                </c:pt>
                <c:pt idx="814">
                  <c:v>5.8275966540332515E-44</c:v>
                </c:pt>
                <c:pt idx="815">
                  <c:v>5.0143510339653049E-44</c:v>
                </c:pt>
                <c:pt idx="816">
                  <c:v>4.3145944691328396E-44</c:v>
                </c:pt>
                <c:pt idx="817">
                  <c:v>3.7124894741065916E-44</c:v>
                </c:pt>
                <c:pt idx="818">
                  <c:v>3.1944086967974773E-44</c:v>
                </c:pt>
                <c:pt idx="819">
                  <c:v>2.7486264926396864E-44</c:v>
                </c:pt>
                <c:pt idx="820">
                  <c:v>2.3650535398350503E-44</c:v>
                </c:pt>
                <c:pt idx="821">
                  <c:v>2.0350084892453027E-44</c:v>
                </c:pt>
                <c:pt idx="822">
                  <c:v>1.7510214807184783E-44</c:v>
                </c:pt>
                <c:pt idx="823">
                  <c:v>1.5066650788639259E-44</c:v>
                </c:pt>
                <c:pt idx="824">
                  <c:v>1.2964088018706647E-44</c:v>
                </c:pt>
                <c:pt idx="825">
                  <c:v>1.1154939509416494E-44</c:v>
                </c:pt>
                <c:pt idx="826">
                  <c:v>9.5982590737728618E-45</c:v>
                </c:pt>
                <c:pt idx="827">
                  <c:v>8.258814596842409E-45</c:v>
                </c:pt>
                <c:pt idx="828">
                  <c:v>7.1062906325788749E-45</c:v>
                </c:pt>
                <c:pt idx="829">
                  <c:v>6.114602278877365E-45</c:v>
                </c:pt>
                <c:pt idx="830">
                  <c:v>5.2613048018955043E-45</c:v>
                </c:pt>
                <c:pt idx="831">
                  <c:v>4.5270856477571197E-45</c:v>
                </c:pt>
                <c:pt idx="832">
                  <c:v>3.895327344415568E-45</c:v>
                </c:pt>
                <c:pt idx="833">
                  <c:v>3.3517314009000861E-45</c:v>
                </c:pt>
                <c:pt idx="834">
                  <c:v>2.8839946917131694E-45</c:v>
                </c:pt>
                <c:pt idx="835">
                  <c:v>2.4815310020355888E-45</c:v>
                </c:pt>
                <c:pt idx="836">
                  <c:v>2.1352314315133987E-45</c:v>
                </c:pt>
                <c:pt idx="837">
                  <c:v>1.8372582338817669E-45</c:v>
                </c:pt>
                <c:pt idx="838">
                  <c:v>1.5808674264287443E-45</c:v>
                </c:pt>
                <c:pt idx="839">
                  <c:v>1.3602561544455527E-45</c:v>
                </c:pt>
                <c:pt idx="840">
                  <c:v>1.1704313560858885E-45</c:v>
                </c:pt>
                <c:pt idx="841">
                  <c:v>1.0070967551456764E-45</c:v>
                </c:pt>
                <c:pt idx="842">
                  <c:v>8.6655562408781114E-46</c:v>
                </c:pt>
                <c:pt idx="843">
                  <c:v>7.4562711656199878E-46</c:v>
                </c:pt>
                <c:pt idx="844">
                  <c:v>6.4157427578615898E-46</c:v>
                </c:pt>
                <c:pt idx="845">
                  <c:v>5.5204208941388274E-46</c:v>
                </c:pt>
                <c:pt idx="846">
                  <c:v>4.7500418889304183E-46</c:v>
                </c:pt>
                <c:pt idx="847">
                  <c:v>4.0871698697012881E-46</c:v>
                </c:pt>
                <c:pt idx="848">
                  <c:v>3.5168021534133358E-46</c:v>
                </c:pt>
                <c:pt idx="849">
                  <c:v>3.0260296930493344E-46</c:v>
                </c:pt>
                <c:pt idx="850">
                  <c:v>2.6037449090870222E-46</c:v>
                </c:pt>
                <c:pt idx="851">
                  <c:v>2.2403902933169452E-46</c:v>
                </c:pt>
                <c:pt idx="852">
                  <c:v>1.9277420951919494E-46</c:v>
                </c:pt>
                <c:pt idx="853">
                  <c:v>1.6587241949138916E-46</c:v>
                </c:pt>
                <c:pt idx="854">
                  <c:v>1.4272479506750503E-46</c:v>
                </c:pt>
                <c:pt idx="855">
                  <c:v>1.2280743953408591E-46</c:v>
                </c:pt>
                <c:pt idx="856">
                  <c:v>1.0566956636921386E-46</c:v>
                </c:pt>
                <c:pt idx="857">
                  <c:v>9.0923296658737734E-47</c:v>
                </c:pt>
                <c:pt idx="858">
                  <c:v>7.8234880290957451E-47</c:v>
                </c:pt>
                <c:pt idx="859">
                  <c:v>6.7317142240379193E-47</c:v>
                </c:pt>
                <c:pt idx="860">
                  <c:v>5.7922982978414777E-47</c:v>
                </c:pt>
                <c:pt idx="861">
                  <c:v>4.9839785906794413E-47</c:v>
                </c:pt>
                <c:pt idx="862">
                  <c:v>4.2884605237972269E-47</c:v>
                </c:pt>
                <c:pt idx="863">
                  <c:v>3.6900025410542613E-47</c:v>
                </c:pt>
                <c:pt idx="864">
                  <c:v>3.17505983264374E-47</c:v>
                </c:pt>
                <c:pt idx="865">
                  <c:v>2.7319777774427972E-47</c:v>
                </c:pt>
                <c:pt idx="866">
                  <c:v>2.3507281657198157E-47</c:v>
                </c:pt>
                <c:pt idx="867">
                  <c:v>2.0226822321669318E-47</c:v>
                </c:pt>
                <c:pt idx="868">
                  <c:v>1.7404153623483828E-47</c:v>
                </c:pt>
                <c:pt idx="869">
                  <c:v>1.4975390525150293E-47</c:v>
                </c:pt>
                <c:pt idx="870">
                  <c:v>1.2885563195567228E-47</c:v>
                </c:pt>
                <c:pt idx="871">
                  <c:v>1.1087372886076399E-47</c:v>
                </c:pt>
                <c:pt idx="872">
                  <c:v>9.5401214249751381E-48</c:v>
                </c:pt>
                <c:pt idx="873">
                  <c:v>8.2087901018974115E-48</c:v>
                </c:pt>
                <c:pt idx="874">
                  <c:v>7.0632470945918325E-48</c:v>
                </c:pt>
                <c:pt idx="875">
                  <c:v>6.0775654999058026E-48</c:v>
                </c:pt>
                <c:pt idx="876">
                  <c:v>5.2294365340732505E-48</c:v>
                </c:pt>
                <c:pt idx="877">
                  <c:v>4.4996646213560201E-48</c:v>
                </c:pt>
                <c:pt idx="878">
                  <c:v>3.8717329434558552E-48</c:v>
                </c:pt>
                <c:pt idx="879">
                  <c:v>3.3314296168419451E-48</c:v>
                </c:pt>
                <c:pt idx="880">
                  <c:v>2.8665260373215135E-48</c:v>
                </c:pt>
                <c:pt idx="881">
                  <c:v>2.4665001118743488E-48</c:v>
                </c:pt>
                <c:pt idx="882">
                  <c:v>2.1222981136988808E-48</c:v>
                </c:pt>
                <c:pt idx="883">
                  <c:v>1.8261297705707475E-48</c:v>
                </c:pt>
                <c:pt idx="884">
                  <c:v>1.571291948779405E-48</c:v>
                </c:pt>
                <c:pt idx="885">
                  <c:v>1.3520169421077459E-48</c:v>
                </c:pt>
                <c:pt idx="886">
                  <c:v>1.1633419322019366E-48</c:v>
                </c:pt>
                <c:pt idx="887">
                  <c:v>1.0009966658476106E-48</c:v>
                </c:pt>
                <c:pt idx="888">
                  <c:v>8.6130680696903081E-49</c:v>
                </c:pt>
                <c:pt idx="889">
                  <c:v>7.411107759315201E-49</c:v>
                </c:pt>
                <c:pt idx="890">
                  <c:v>6.376881939835508E-49</c:v>
                </c:pt>
                <c:pt idx="891">
                  <c:v>5.4869831333228027E-49</c:v>
                </c:pt>
                <c:pt idx="892">
                  <c:v>4.7212703934966568E-49</c:v>
                </c:pt>
                <c:pt idx="893">
                  <c:v>4.0624134587068593E-49</c:v>
                </c:pt>
                <c:pt idx="894">
                  <c:v>3.4955005187195102E-49</c:v>
                </c:pt>
                <c:pt idx="895">
                  <c:v>3.0077007179514755E-49</c:v>
                </c:pt>
                <c:pt idx="896">
                  <c:v>2.5879737566394922E-49</c:v>
                </c:pt>
                <c:pt idx="897">
                  <c:v>2.2268200173906994E-49</c:v>
                </c:pt>
                <c:pt idx="898">
                  <c:v>1.9160655617663104E-49</c:v>
                </c:pt>
                <c:pt idx="899">
                  <c:v>1.6486771307583E-49</c:v>
                </c:pt>
                <c:pt idx="900">
                  <c:v>1.4186029620926573E-49</c:v>
                </c:pt>
                <c:pt idx="901">
                  <c:v>1.2206358216010761E-49</c:v>
                </c:pt>
                <c:pt idx="902">
                  <c:v>1.0502951486706511E-49</c:v>
                </c:pt>
                <c:pt idx="903">
                  <c:v>9.0372564838722503E-50</c:v>
                </c:pt>
                <c:pt idx="904">
                  <c:v>7.7761003522355119E-50</c:v>
                </c:pt>
                <c:pt idx="905">
                  <c:v>6.6909395341326283E-50</c:v>
                </c:pt>
                <c:pt idx="906">
                  <c:v>5.7572137474471539E-50</c:v>
                </c:pt>
                <c:pt idx="907">
                  <c:v>4.9537901164266421E-50</c:v>
                </c:pt>
                <c:pt idx="908">
                  <c:v>4.2624848744738309E-50</c:v>
                </c:pt>
                <c:pt idx="909">
                  <c:v>3.6676518136832212E-50</c:v>
                </c:pt>
                <c:pt idx="910">
                  <c:v>3.1558281665631284E-50</c:v>
                </c:pt>
                <c:pt idx="911">
                  <c:v>2.7154299052372892E-50</c:v>
                </c:pt>
                <c:pt idx="912">
                  <c:v>2.3364895618785243E-50</c:v>
                </c:pt>
                <c:pt idx="913">
                  <c:v>2.0104306365036684E-50</c:v>
                </c:pt>
                <c:pt idx="914">
                  <c:v>1.7298734863351738E-50</c:v>
                </c:pt>
                <c:pt idx="915">
                  <c:v>1.488468303452432E-50</c:v>
                </c:pt>
                <c:pt idx="916">
                  <c:v>1.2807514005410261E-50</c:v>
                </c:pt>
                <c:pt idx="917">
                  <c:v>1.1020215520768195E-50</c:v>
                </c:pt>
                <c:pt idx="918">
                  <c:v>9.4823359219344497E-51</c:v>
                </c:pt>
                <c:pt idx="919">
                  <c:v>8.1590686104967075E-51</c:v>
                </c:pt>
                <c:pt idx="920">
                  <c:v>7.0204642757701357E-51</c:v>
                </c:pt>
                <c:pt idx="921">
                  <c:v>6.0407530565384244E-51</c:v>
                </c:pt>
                <c:pt idx="922">
                  <c:v>5.1977612956481198E-51</c:v>
                </c:pt>
                <c:pt idx="923">
                  <c:v>4.4724096869503887E-51</c:v>
                </c:pt>
                <c:pt idx="924">
                  <c:v>3.8482814562251899E-51</c:v>
                </c:pt>
                <c:pt idx="925">
                  <c:v>3.3112508027914351E-51</c:v>
                </c:pt>
                <c:pt idx="926">
                  <c:v>2.8491631923778183E-51</c:v>
                </c:pt>
                <c:pt idx="927">
                  <c:v>2.4515602653707755E-51</c:v>
                </c:pt>
                <c:pt idx="928">
                  <c:v>2.1094431343291904E-51</c:v>
                </c:pt>
                <c:pt idx="929">
                  <c:v>1.8150687135139933E-51</c:v>
                </c:pt>
                <c:pt idx="930">
                  <c:v>1.5617744707894181E-51</c:v>
                </c:pt>
                <c:pt idx="931">
                  <c:v>1.343827635531972E-51</c:v>
                </c:pt>
                <c:pt idx="932">
                  <c:v>1.1562954496923293E-51</c:v>
                </c:pt>
                <c:pt idx="933">
                  <c:v>9.9493352542188883E-52</c:v>
                </c:pt>
                <c:pt idx="934">
                  <c:v>8.5608978247888323E-52</c:v>
                </c:pt>
                <c:pt idx="935">
                  <c:v>7.3662179124376083E-52</c:v>
                </c:pt>
                <c:pt idx="936">
                  <c:v>6.3382565058069818E-52</c:v>
                </c:pt>
                <c:pt idx="937">
                  <c:v>5.4537479084854329E-52</c:v>
                </c:pt>
                <c:pt idx="938">
                  <c:v>4.6926731699890924E-52</c:v>
                </c:pt>
                <c:pt idx="939">
                  <c:v>4.0378069998565456E-52</c:v>
                </c:pt>
                <c:pt idx="940">
                  <c:v>3.4743279102321151E-52</c:v>
                </c:pt>
                <c:pt idx="941">
                  <c:v>2.9894827633531533E-52</c:v>
                </c:pt>
                <c:pt idx="942">
                  <c:v>2.5722981316949272E-52</c:v>
                </c:pt>
                <c:pt idx="943">
                  <c:v>2.2133319380305002E-52</c:v>
                </c:pt>
                <c:pt idx="944">
                  <c:v>1.9044597543123553E-52</c:v>
                </c:pt>
                <c:pt idx="945">
                  <c:v>1.6386909227103445E-52</c:v>
                </c:pt>
                <c:pt idx="946">
                  <c:v>1.4100103371010156E-52</c:v>
                </c:pt>
                <c:pt idx="947">
                  <c:v>1.2132423040724572E-52</c:v>
                </c:pt>
                <c:pt idx="948">
                  <c:v>1.0439334022312141E-52</c:v>
                </c:pt>
                <c:pt idx="949">
                  <c:v>8.9825168858351446E-53</c:v>
                </c:pt>
                <c:pt idx="950">
                  <c:v>7.7289997074394734E-53</c:v>
                </c:pt>
                <c:pt idx="951">
                  <c:v>6.6504118207449849E-53</c:v>
                </c:pt>
                <c:pt idx="952">
                  <c:v>5.7223417078064332E-53</c:v>
                </c:pt>
                <c:pt idx="953">
                  <c:v>4.9237844968874278E-53</c:v>
                </c:pt>
                <c:pt idx="954">
                  <c:v>4.2366665623473223E-53</c:v>
                </c:pt>
                <c:pt idx="955">
                  <c:v>3.6454364669815568E-53</c:v>
                </c:pt>
                <c:pt idx="956">
                  <c:v>3.1367129886747816E-53</c:v>
                </c:pt>
                <c:pt idx="957">
                  <c:v>2.6989822652067239E-53</c:v>
                </c:pt>
                <c:pt idx="958">
                  <c:v>2.3223372027346443E-53</c:v>
                </c:pt>
                <c:pt idx="959">
                  <c:v>1.9982532500235916E-53</c:v>
                </c:pt>
                <c:pt idx="960">
                  <c:v>1.7193954635562451E-53</c:v>
                </c:pt>
                <c:pt idx="961">
                  <c:v>1.4794524968558877E-53</c:v>
                </c:pt>
                <c:pt idx="962">
                  <c:v>1.2729937567277527E-53</c:v>
                </c:pt>
                <c:pt idx="963">
                  <c:v>1.095346493457363E-53</c:v>
                </c:pt>
                <c:pt idx="964">
                  <c:v>9.4249004316674826E-54</c:v>
                </c:pt>
                <c:pt idx="965">
                  <c:v>8.109648287316462E-54</c:v>
                </c:pt>
                <c:pt idx="966">
                  <c:v>6.9779405969108139E-54</c:v>
                </c:pt>
                <c:pt idx="967">
                  <c:v>6.004163589951254E-54</c:v>
                </c:pt>
                <c:pt idx="968">
                  <c:v>5.1662779174210718E-54</c:v>
                </c:pt>
                <c:pt idx="969">
                  <c:v>4.4453198385038144E-54</c:v>
                </c:pt>
                <c:pt idx="970">
                  <c:v>3.8249720170803188E-54</c:v>
                </c:pt>
                <c:pt idx="971">
                  <c:v>3.2911942139064884E-54</c:v>
                </c:pt>
                <c:pt idx="972">
                  <c:v>2.8319055159833059E-54</c:v>
                </c:pt>
                <c:pt idx="973">
                  <c:v>2.4367109110640098E-54</c:v>
                </c:pt>
                <c:pt idx="974">
                  <c:v>2.096666018900257E-54</c:v>
                </c:pt>
                <c:pt idx="975">
                  <c:v>1.8040746544248449E-54</c:v>
                </c:pt>
                <c:pt idx="976">
                  <c:v>1.5523146411488418E-54</c:v>
                </c:pt>
                <c:pt idx="977">
                  <c:v>1.3356879324338637E-54</c:v>
                </c:pt>
                <c:pt idx="978">
                  <c:v>1.1492916484567169E-54</c:v>
                </c:pt>
                <c:pt idx="979">
                  <c:v>9.8890711006536705E-55</c:v>
                </c:pt>
                <c:pt idx="980">
                  <c:v>8.5090435804612586E-55</c:v>
                </c:pt>
                <c:pt idx="981">
                  <c:v>7.3215999680094355E-55</c:v>
                </c:pt>
                <c:pt idx="982">
                  <c:v>6.2998650300307762E-55</c:v>
                </c:pt>
                <c:pt idx="983">
                  <c:v>5.4207139928453341E-55</c:v>
                </c:pt>
                <c:pt idx="984">
                  <c:v>4.6642491628246256E-55</c:v>
                </c:pt>
                <c:pt idx="985">
                  <c:v>4.0133495848746868E-55</c:v>
                </c:pt>
                <c:pt idx="986">
                  <c:v>3.4532835464260641E-55</c:v>
                </c:pt>
                <c:pt idx="987">
                  <c:v>2.9713751567917106E-55</c:v>
                </c:pt>
                <c:pt idx="988">
                  <c:v>2.5567174556333531E-55</c:v>
                </c:pt>
                <c:pt idx="989">
                  <c:v>2.1999255573632383E-55</c:v>
                </c:pt>
                <c:pt idx="990">
                  <c:v>1.8929242444355532E-55</c:v>
                </c:pt>
                <c:pt idx="991">
                  <c:v>1.6287652021582837E-55</c:v>
                </c:pt>
                <c:pt idx="992">
                  <c:v>1.4014697585284354E-55</c:v>
                </c:pt>
                <c:pt idx="993">
                  <c:v>1.2058935698448677E-55</c:v>
                </c:pt>
                <c:pt idx="994">
                  <c:v>1.0376101895485133E-55</c:v>
                </c:pt>
                <c:pt idx="995">
                  <c:v>8.9281088512098584E-56</c:v>
                </c:pt>
                <c:pt idx="996">
                  <c:v>7.6821843561247083E-56</c:v>
                </c:pt>
                <c:pt idx="997">
                  <c:v>6.6101295879126586E-56</c:v>
                </c:pt>
                <c:pt idx="998">
                  <c:v>5.6876808917196849E-56</c:v>
                </c:pt>
                <c:pt idx="999">
                  <c:v>4.8939606244918693E-56</c:v>
                </c:pt>
                <c:pt idx="1000">
                  <c:v>4.2110046344100098E-56</c:v>
                </c:pt>
                <c:pt idx="1001">
                  <c:v>3.6233556809345436E-56</c:v>
                </c:pt>
                <c:pt idx="1002">
                  <c:v>3.1177135933976591E-56</c:v>
                </c:pt>
                <c:pt idx="1003">
                  <c:v>2.6826342502344429E-56</c:v>
                </c:pt>
                <c:pt idx="1004">
                  <c:v>2.3082705658951154E-56</c:v>
                </c:pt>
                <c:pt idx="1005">
                  <c:v>1.9861496232339977E-56</c:v>
                </c:pt>
                <c:pt idx="1006">
                  <c:v>1.7089809072459476E-56</c:v>
                </c:pt>
                <c:pt idx="1007">
                  <c:v>1.4704912999331928E-56</c:v>
                </c:pt>
                <c:pt idx="1008">
                  <c:v>1.2652831017661089E-56</c:v>
                </c:pt>
                <c:pt idx="1009">
                  <c:v>1.0887118663589501E-56</c:v>
                </c:pt>
                <c:pt idx="1010">
                  <c:v>9.3678128341106513E-57</c:v>
                </c:pt>
                <c:pt idx="1011">
                  <c:v>8.0605273081495863E-57</c:v>
                </c:pt>
                <c:pt idx="1012">
                  <c:v>6.9356744883762897E-57</c:v>
                </c:pt>
                <c:pt idx="1013">
                  <c:v>5.9677957495508538E-57</c:v>
                </c:pt>
                <c:pt idx="1014">
                  <c:v>5.1349852372750243E-57</c:v>
                </c:pt>
                <c:pt idx="1015">
                  <c:v>4.4183940760735556E-57</c:v>
                </c:pt>
                <c:pt idx="1016">
                  <c:v>3.8018037656212833E-57</c:v>
                </c:pt>
                <c:pt idx="1017">
                  <c:v>3.2712591098566272E-57</c:v>
                </c:pt>
                <c:pt idx="1018">
                  <c:v>2.8147523711211871E-57</c:v>
                </c:pt>
                <c:pt idx="1019">
                  <c:v>2.4219515008334484E-57</c:v>
                </c:pt>
                <c:pt idx="1020">
                  <c:v>2.0839662957821322E-57</c:v>
                </c:pt>
                <c:pt idx="1021">
                  <c:v>1.7931471874896773E-57</c:v>
                </c:pt>
                <c:pt idx="1022">
                  <c:v>1.5429121106756566E-57</c:v>
                </c:pt>
                <c:pt idx="1023">
                  <c:v>1.3275975323600226E-57</c:v>
                </c:pt>
                <c:pt idx="1024">
                  <c:v>1.1423302699702048E-57</c:v>
                </c:pt>
                <c:pt idx="1025">
                  <c:v>9.8291719733049949E-58</c:v>
                </c:pt>
                <c:pt idx="1026">
                  <c:v>8.4575034226593999E-58</c:v>
                </c:pt>
                <c:pt idx="1027">
                  <c:v>7.2772522790894047E-58</c:v>
                </c:pt>
                <c:pt idx="1028">
                  <c:v>6.2617060953975399E-58</c:v>
                </c:pt>
                <c:pt idx="1029">
                  <c:v>5.387880167051853E-58</c:v>
                </c:pt>
                <c:pt idx="1030">
                  <c:v>4.635997322813937E-58</c:v>
                </c:pt>
                <c:pt idx="1031">
                  <c:v>3.9890403109871447E-58</c:v>
                </c:pt>
                <c:pt idx="1032">
                  <c:v>3.4323666505100464E-58</c:v>
                </c:pt>
                <c:pt idx="1033">
                  <c:v>2.9533772298776661E-58</c:v>
                </c:pt>
                <c:pt idx="1034">
                  <c:v>2.5412311533395562E-58</c:v>
                </c:pt>
                <c:pt idx="1035">
                  <c:v>2.1866003805314733E-58</c:v>
                </c:pt>
                <c:pt idx="1036">
                  <c:v>1.8814586063362027E-58</c:v>
                </c:pt>
                <c:pt idx="1037">
                  <c:v>1.6188996027230927E-58</c:v>
                </c:pt>
                <c:pt idx="1038">
                  <c:v>1.3929809111243687E-58</c:v>
                </c:pt>
                <c:pt idx="1039">
                  <c:v>1.1985893476612174E-58</c:v>
                </c:pt>
                <c:pt idx="1040">
                  <c:v>1.0313252772195947E-58</c:v>
                </c:pt>
                <c:pt idx="1041">
                  <c:v>8.8740303716824819E-59</c:v>
                </c:pt>
                <c:pt idx="1042">
                  <c:v>7.6356525702390636E-59</c:v>
                </c:pt>
                <c:pt idx="1043">
                  <c:v>6.5700913487345152E-59</c:v>
                </c:pt>
                <c:pt idx="1044">
                  <c:v>5.6532300197839743E-59</c:v>
                </c:pt>
                <c:pt idx="1045">
                  <c:v>4.8643173983787044E-59</c:v>
                </c:pt>
                <c:pt idx="1046">
                  <c:v>4.1854981434266736E-59</c:v>
                </c:pt>
                <c:pt idx="1047">
                  <c:v>3.6014086404943646E-59</c:v>
                </c:pt>
                <c:pt idx="1048">
                  <c:v>3.0988292794245014E-59</c:v>
                </c:pt>
                <c:pt idx="1049">
                  <c:v>2.6663852568811547E-59</c:v>
                </c:pt>
                <c:pt idx="1050">
                  <c:v>2.2942891321310671E-59</c:v>
                </c:pt>
                <c:pt idx="1051">
                  <c:v>1.974119309364806E-59</c:v>
                </c:pt>
                <c:pt idx="1052">
                  <c:v>1.6986294329813109E-59</c:v>
                </c:pt>
                <c:pt idx="1053">
                  <c:v>1.4615843819078996E-59</c:v>
                </c:pt>
                <c:pt idx="1054">
                  <c:v>1.2576191510397552E-59</c:v>
                </c:pt>
                <c:pt idx="1055">
                  <c:v>1.0821174258836724E-59</c:v>
                </c:pt>
                <c:pt idx="1056">
                  <c:v>9.3110710220417821E-60</c:v>
                </c:pt>
                <c:pt idx="1057">
                  <c:v>8.0117038598384086E-60</c:v>
                </c:pt>
                <c:pt idx="1058">
                  <c:v>6.8936643900364406E-60</c:v>
                </c:pt>
                <c:pt idx="1059">
                  <c:v>5.9316481929244678E-60</c:v>
                </c:pt>
                <c:pt idx="1060">
                  <c:v>5.1038821001319636E-60</c:v>
                </c:pt>
                <c:pt idx="1061">
                  <c:v>4.3916314057736245E-60</c:v>
                </c:pt>
                <c:pt idx="1062">
                  <c:v>3.7787758466596555E-60</c:v>
                </c:pt>
                <c:pt idx="1063">
                  <c:v>3.2514447547956261E-60</c:v>
                </c:pt>
                <c:pt idx="1064">
                  <c:v>2.7977031246331489E-60</c:v>
                </c:pt>
                <c:pt idx="1065">
                  <c:v>2.4072814898785119E-60</c:v>
                </c:pt>
                <c:pt idx="1066">
                  <c:v>2.0713434962015778E-60</c:v>
                </c:pt>
                <c:pt idx="1067">
                  <c:v>1.7822859093529207E-60</c:v>
                </c:pt>
                <c:pt idx="1068">
                  <c:v>1.5335665323028746E-60</c:v>
                </c:pt>
                <c:pt idx="1069">
                  <c:v>1.3195561366769271E-60</c:v>
                </c:pt>
                <c:pt idx="1070">
                  <c:v>1.1354110572738101E-60</c:v>
                </c:pt>
                <c:pt idx="1071">
                  <c:v>9.7696356611712791E-61</c:v>
                </c:pt>
                <c:pt idx="1072">
                  <c:v>8.406275448928656E-61</c:v>
                </c:pt>
                <c:pt idx="1073">
                  <c:v>7.2331732087119227E-61</c:v>
                </c:pt>
                <c:pt idx="1074">
                  <c:v>6.2237782933814925E-61</c:v>
                </c:pt>
                <c:pt idx="1075">
                  <c:v>5.3552452191400798E-61</c:v>
                </c:pt>
                <c:pt idx="1076">
                  <c:v>4.607916607122754E-61</c:v>
                </c:pt>
                <c:pt idx="1077">
                  <c:v>3.9648782808879747E-61</c:v>
                </c:pt>
                <c:pt idx="1078">
                  <c:v>3.411576450397858E-61</c:v>
                </c:pt>
                <c:pt idx="1079">
                  <c:v>2.93548831827004E-61</c:v>
                </c:pt>
                <c:pt idx="1080">
                  <c:v>2.5258386531818575E-61</c:v>
                </c:pt>
              </c:numCache>
            </c:numRef>
          </c:val>
        </c:ser>
        <c:ser>
          <c:idx val="3"/>
          <c:order val="3"/>
          <c:tx>
            <c:strRef>
              <c:f>texts!$A$44</c:f>
              <c:strCache>
                <c:ptCount val="1"/>
                <c:pt idx="0">
                  <c:v>65+ alt</c:v>
                </c:pt>
              </c:strCache>
            </c:strRef>
          </c:tx>
          <c:spPr>
            <a:solidFill>
              <a:schemeClr val="accent4"/>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scenario!$BG$65:$BG$1145</c:f>
              <c:numCache>
                <c:formatCode>0</c:formatCode>
                <c:ptCount val="1081"/>
                <c:pt idx="0">
                  <c:v>0.20670492629381673</c:v>
                </c:pt>
                <c:pt idx="1">
                  <c:v>0.2410002503607766</c:v>
                </c:pt>
                <c:pt idx="2">
                  <c:v>0.28098566258357438</c:v>
                </c:pt>
                <c:pt idx="3">
                  <c:v>0.32760523053124635</c:v>
                </c:pt>
                <c:pt idx="4">
                  <c:v>0.38195965617821881</c:v>
                </c:pt>
                <c:pt idx="5">
                  <c:v>0.44533226380788243</c:v>
                </c:pt>
                <c:pt idx="6">
                  <c:v>0.51921929968362612</c:v>
                </c:pt>
                <c:pt idx="7">
                  <c:v>0.60536525887164649</c:v>
                </c:pt>
                <c:pt idx="8">
                  <c:v>0.70580407329240935</c:v>
                </c:pt>
                <c:pt idx="9">
                  <c:v>0.82290713346300559</c:v>
                </c:pt>
                <c:pt idx="10">
                  <c:v>0.95943927773813198</c:v>
                </c:pt>
                <c:pt idx="11">
                  <c:v>1.1186240709724642</c:v>
                </c:pt>
                <c:pt idx="12">
                  <c:v>1.3042199138532062</c:v>
                </c:pt>
                <c:pt idx="13">
                  <c:v>1.5206087798669727</c:v>
                </c:pt>
                <c:pt idx="14">
                  <c:v>1.772899675007396</c:v>
                </c:pt>
                <c:pt idx="15">
                  <c:v>2.0670492629381663</c:v>
                </c:pt>
                <c:pt idx="16">
                  <c:v>2.4100025036077644</c:v>
                </c:pt>
                <c:pt idx="17">
                  <c:v>2.8098566258357422</c:v>
                </c:pt>
                <c:pt idx="18">
                  <c:v>3.2760523053124615</c:v>
                </c:pt>
                <c:pt idx="19">
                  <c:v>3.8195965617821854</c:v>
                </c:pt>
                <c:pt idx="20">
                  <c:v>4.0607276392260623</c:v>
                </c:pt>
                <c:pt idx="21">
                  <c:v>4.7344007735856195</c:v>
                </c:pt>
                <c:pt idx="22">
                  <c:v>5.5198244006214896</c:v>
                </c:pt>
                <c:pt idx="23">
                  <c:v>6.2000047960208793</c:v>
                </c:pt>
                <c:pt idx="24">
                  <c:v>7.071483883411303</c:v>
                </c:pt>
                <c:pt idx="25">
                  <c:v>8.1659840142892595</c:v>
                </c:pt>
                <c:pt idx="26">
                  <c:v>9.3006918311655937</c:v>
                </c:pt>
                <c:pt idx="27">
                  <c:v>10.615688818412885</c:v>
                </c:pt>
                <c:pt idx="28">
                  <c:v>12.180082109561374</c:v>
                </c:pt>
                <c:pt idx="29">
                  <c:v>13.919044005231692</c:v>
                </c:pt>
                <c:pt idx="30">
                  <c:v>15.89286197104208</c:v>
                </c:pt>
                <c:pt idx="31">
                  <c:v>18.18120328844071</c:v>
                </c:pt>
                <c:pt idx="32">
                  <c:v>20.772730379980761</c:v>
                </c:pt>
                <c:pt idx="33">
                  <c:v>23.749612713675589</c:v>
                </c:pt>
                <c:pt idx="34">
                  <c:v>27.157189480203076</c:v>
                </c:pt>
                <c:pt idx="35">
                  <c:v>31.031124635003962</c:v>
                </c:pt>
                <c:pt idx="36">
                  <c:v>35.471785449068179</c:v>
                </c:pt>
                <c:pt idx="37">
                  <c:v>40.556798094093956</c:v>
                </c:pt>
                <c:pt idx="38">
                  <c:v>46.348430187082357</c:v>
                </c:pt>
                <c:pt idx="39">
                  <c:v>52.972159518489924</c:v>
                </c:pt>
                <c:pt idx="40">
                  <c:v>60.550373121598653</c:v>
                </c:pt>
                <c:pt idx="41">
                  <c:v>69.195493756524939</c:v>
                </c:pt>
                <c:pt idx="42">
                  <c:v>79.070721724450081</c:v>
                </c:pt>
                <c:pt idx="43">
                  <c:v>90.35853043041574</c:v>
                </c:pt>
                <c:pt idx="44">
                  <c:v>103.24288215931048</c:v>
                </c:pt>
                <c:pt idx="45">
                  <c:v>117.9526646005596</c:v>
                </c:pt>
                <c:pt idx="46">
                  <c:v>134.74915931365393</c:v>
                </c:pt>
                <c:pt idx="47">
                  <c:v>153.91659628407248</c:v>
                </c:pt>
                <c:pt idx="48">
                  <c:v>175.78640691047147</c:v>
                </c:pt>
                <c:pt idx="49">
                  <c:v>200.73523149334579</c:v>
                </c:pt>
                <c:pt idx="50">
                  <c:v>229.18281649575221</c:v>
                </c:pt>
                <c:pt idx="51">
                  <c:v>261.60959204241846</c:v>
                </c:pt>
                <c:pt idx="52">
                  <c:v>298.55764903764975</c:v>
                </c:pt>
                <c:pt idx="53">
                  <c:v>340.6335167126573</c:v>
                </c:pt>
                <c:pt idx="54">
                  <c:v>388.52337155273119</c:v>
                </c:pt>
                <c:pt idx="55">
                  <c:v>442.99666826967155</c:v>
                </c:pt>
                <c:pt idx="56">
                  <c:v>504.91029727783058</c:v>
                </c:pt>
                <c:pt idx="57">
                  <c:v>575.22200725741459</c:v>
                </c:pt>
                <c:pt idx="58">
                  <c:v>654.99508592523944</c:v>
                </c:pt>
                <c:pt idx="59">
                  <c:v>745.40135181829748</c:v>
                </c:pt>
                <c:pt idx="60">
                  <c:v>847.7292279790131</c:v>
                </c:pt>
                <c:pt idx="61">
                  <c:v>963.38473757494125</c:v>
                </c:pt>
                <c:pt idx="62">
                  <c:v>1093.8875369104087</c:v>
                </c:pt>
                <c:pt idx="63">
                  <c:v>1240.8663320864046</c:v>
                </c:pt>
                <c:pt idx="64">
                  <c:v>1406.0452701239249</c:v>
                </c:pt>
                <c:pt idx="65">
                  <c:v>1591.2205429373589</c:v>
                </c:pt>
                <c:pt idx="66">
                  <c:v>1798.2284124727666</c:v>
                </c:pt>
                <c:pt idx="67">
                  <c:v>2028.8980931765873</c:v>
                </c:pt>
                <c:pt idx="68">
                  <c:v>2284.9870831329949</c:v>
                </c:pt>
                <c:pt idx="69">
                  <c:v>2568.0980268898907</c:v>
                </c:pt>
                <c:pt idx="70">
                  <c:v>2879.5717996943486</c:v>
                </c:pt>
                <c:pt idx="71">
                  <c:v>3220.3548600023846</c:v>
                </c:pt>
                <c:pt idx="72">
                  <c:v>3590.8410847313503</c:v>
                </c:pt>
                <c:pt idx="73">
                  <c:v>3990.6873989080195</c:v>
                </c:pt>
                <c:pt idx="74">
                  <c:v>4418.6072660963246</c:v>
                </c:pt>
                <c:pt idx="75">
                  <c:v>4872.1510377693166</c:v>
                </c:pt>
                <c:pt idx="76">
                  <c:v>5347.485663493987</c:v>
                </c:pt>
                <c:pt idx="77">
                  <c:v>5839.1936867206668</c:v>
                </c:pt>
                <c:pt idx="78">
                  <c:v>6340.1188568001071</c:v>
                </c:pt>
                <c:pt idx="79">
                  <c:v>6841.2907933388096</c:v>
                </c:pt>
                <c:pt idx="80">
                  <c:v>7331.9657818265023</c:v>
                </c:pt>
                <c:pt idx="81">
                  <c:v>7799.8210237529547</c:v>
                </c:pt>
                <c:pt idx="82">
                  <c:v>8231.3323920686362</c:v>
                </c:pt>
                <c:pt idx="83">
                  <c:v>8612.3510178189244</c:v>
                </c:pt>
                <c:pt idx="84">
                  <c:v>8928.8700863883605</c:v>
                </c:pt>
                <c:pt idx="85">
                  <c:v>9167.9409893809643</c:v>
                </c:pt>
                <c:pt idx="86">
                  <c:v>9318.6628239255679</c:v>
                </c:pt>
                <c:pt idx="87">
                  <c:v>9373.1377836079446</c:v>
                </c:pt>
                <c:pt idx="88">
                  <c:v>9327.2660714343492</c:v>
                </c:pt>
                <c:pt idx="89">
                  <c:v>9181.2566394623518</c:v>
                </c:pt>
                <c:pt idx="90">
                  <c:v>8939.7586874811514</c:v>
                </c:pt>
                <c:pt idx="91">
                  <c:v>8611.5713963712642</c:v>
                </c:pt>
                <c:pt idx="92">
                  <c:v>8208.956494463675</c:v>
                </c:pt>
                <c:pt idx="93">
                  <c:v>7746.6443614793452</c:v>
                </c:pt>
                <c:pt idx="94">
                  <c:v>7240.672858997621</c:v>
                </c:pt>
                <c:pt idx="95">
                  <c:v>6707.2170354983082</c:v>
                </c:pt>
                <c:pt idx="96">
                  <c:v>6161.5539369244088</c:v>
                </c:pt>
                <c:pt idx="97">
                  <c:v>5617.2662870484692</c:v>
                </c:pt>
                <c:pt idx="98">
                  <c:v>5085.7348742360982</c:v>
                </c:pt>
                <c:pt idx="99">
                  <c:v>4575.9166951582747</c:v>
                </c:pt>
                <c:pt idx="100">
                  <c:v>4094.3656682894375</c:v>
                </c:pt>
                <c:pt idx="101">
                  <c:v>3645.4305288258133</c:v>
                </c:pt>
                <c:pt idx="102">
                  <c:v>3231.5598360389004</c:v>
                </c:pt>
                <c:pt idx="103">
                  <c:v>2853.6523218914085</c:v>
                </c:pt>
                <c:pt idx="104">
                  <c:v>2511.4060643739958</c:v>
                </c:pt>
                <c:pt idx="105">
                  <c:v>2203.6367560048611</c:v>
                </c:pt>
                <c:pt idx="106">
                  <c:v>1928.5499846718021</c:v>
                </c:pt>
                <c:pt idx="107">
                  <c:v>1683.963222663205</c:v>
                </c:pt>
                <c:pt idx="108">
                  <c:v>1467.4799373955677</c:v>
                </c:pt>
                <c:pt idx="109">
                  <c:v>1276.621617148721</c:v>
                </c:pt>
                <c:pt idx="110">
                  <c:v>1108.9246021186948</c:v>
                </c:pt>
                <c:pt idx="111">
                  <c:v>962.0084107996654</c:v>
                </c:pt>
                <c:pt idx="112">
                  <c:v>833.62148057341153</c:v>
                </c:pt>
                <c:pt idx="113">
                  <c:v>721.66933319609166</c:v>
                </c:pt>
                <c:pt idx="114">
                  <c:v>624.22933004489141</c:v>
                </c:pt>
                <c:pt idx="115">
                  <c:v>539.55545377873398</c:v>
                </c:pt>
                <c:pt idx="116">
                  <c:v>466.07593135356808</c:v>
                </c:pt>
                <c:pt idx="117">
                  <c:v>402.38597123487381</c:v>
                </c:pt>
                <c:pt idx="118">
                  <c:v>347.23740673899266</c:v>
                </c:pt>
                <c:pt idx="119">
                  <c:v>299.52661229059561</c:v>
                </c:pt>
                <c:pt idx="120">
                  <c:v>258.28169286079822</c:v>
                </c:pt>
                <c:pt idx="121">
                  <c:v>222.64964347497164</c:v>
                </c:pt>
                <c:pt idx="122">
                  <c:v>191.88393663970734</c:v>
                </c:pt>
                <c:pt idx="123">
                  <c:v>165.33281681641733</c:v>
                </c:pt>
                <c:pt idx="124">
                  <c:v>142.42845424222955</c:v>
                </c:pt>
                <c:pt idx="125">
                  <c:v>122.67702468990828</c:v>
                </c:pt>
                <c:pt idx="126">
                  <c:v>105.64972625277244</c:v>
                </c:pt>
                <c:pt idx="127">
                  <c:v>90.974709523280694</c:v>
                </c:pt>
                <c:pt idx="128">
                  <c:v>78.329876433899159</c:v>
                </c:pt>
                <c:pt idx="129">
                  <c:v>67.436490636416451</c:v>
                </c:pt>
                <c:pt idx="130">
                  <c:v>58.053535547287154</c:v>
                </c:pt>
                <c:pt idx="131">
                  <c:v>49.972753281301863</c:v>
                </c:pt>
                <c:pt idx="132">
                  <c:v>43.014297567712823</c:v>
                </c:pt>
                <c:pt idx="133">
                  <c:v>37.022935684398718</c:v>
                </c:pt>
                <c:pt idx="134">
                  <c:v>31.864737892392782</c:v>
                </c:pt>
                <c:pt idx="135">
                  <c:v>27.424197300129773</c:v>
                </c:pt>
                <c:pt idx="136">
                  <c:v>23.601728082695107</c:v>
                </c:pt>
                <c:pt idx="137">
                  <c:v>20.311495149819685</c:v>
                </c:pt>
                <c:pt idx="138">
                  <c:v>17.479533415492028</c:v>
                </c:pt>
                <c:pt idx="139">
                  <c:v>15.042119588415353</c:v>
                </c:pt>
                <c:pt idx="140">
                  <c:v>12.944363778520183</c:v>
                </c:pt>
                <c:pt idx="141">
                  <c:v>11.138992166904774</c:v>
                </c:pt>
                <c:pt idx="142">
                  <c:v>9.5852955222174394</c:v>
                </c:pt>
                <c:pt idx="143">
                  <c:v>8.2482214936932721</c:v>
                </c:pt>
                <c:pt idx="144">
                  <c:v>7.0975914048780826</c:v>
                </c:pt>
                <c:pt idx="145">
                  <c:v>6.1074247469963137</c:v>
                </c:pt>
                <c:pt idx="146">
                  <c:v>5.2553567578943685</c:v>
                </c:pt>
                <c:pt idx="147">
                  <c:v>4.5221363988431387</c:v>
                </c:pt>
                <c:pt idx="148">
                  <c:v>3.8911937319638694</c:v>
                </c:pt>
                <c:pt idx="149">
                  <c:v>3.348267178865433</c:v>
                </c:pt>
                <c:pt idx="150">
                  <c:v>2.8810824285131234</c:v>
                </c:pt>
                <c:pt idx="151">
                  <c:v>2.4790758807734941</c:v>
                </c:pt>
                <c:pt idx="152">
                  <c:v>2.1331564817304423</c:v>
                </c:pt>
                <c:pt idx="153">
                  <c:v>1.835500646465501</c:v>
                </c:pt>
                <c:pt idx="154">
                  <c:v>1.5793756914614687</c:v>
                </c:pt>
                <c:pt idx="155">
                  <c:v>1.3589878271118894</c:v>
                </c:pt>
                <c:pt idx="156">
                  <c:v>1.1693513040890267</c:v>
                </c:pt>
                <c:pt idx="157">
                  <c:v>1.0061757768814881</c:v>
                </c:pt>
                <c:pt idx="158">
                  <c:v>0.86576935346672013</c:v>
                </c:pt>
                <c:pt idx="159">
                  <c:v>0.74495515032808379</c:v>
                </c:pt>
                <c:pt idx="160">
                  <c:v>0.64099947424536818</c:v>
                </c:pt>
                <c:pt idx="161">
                  <c:v>0.55155001291736439</c:v>
                </c:pt>
                <c:pt idx="162">
                  <c:v>0.47458264113204901</c:v>
                </c:pt>
                <c:pt idx="163">
                  <c:v>0.40835564278104386</c:v>
                </c:pt>
                <c:pt idx="164">
                  <c:v>0.35137031578032901</c:v>
                </c:pt>
                <c:pt idx="165">
                  <c:v>0.30233707060336329</c:v>
                </c:pt>
                <c:pt idx="166">
                  <c:v>0.26014625685104092</c:v>
                </c:pt>
                <c:pt idx="167">
                  <c:v>0.22384305883233771</c:v>
                </c:pt>
                <c:pt idx="168">
                  <c:v>0.19260589288611665</c:v>
                </c:pt>
                <c:pt idx="169">
                  <c:v>0.16572781818510132</c:v>
                </c:pt>
                <c:pt idx="170">
                  <c:v>0.14260054079100054</c:v>
                </c:pt>
                <c:pt idx="171">
                  <c:v>0.12270064929536556</c:v>
                </c:pt>
                <c:pt idx="172">
                  <c:v>0.10557777079498014</c:v>
                </c:pt>
                <c:pt idx="173">
                  <c:v>9.08443793442157E-2</c:v>
                </c:pt>
                <c:pt idx="174">
                  <c:v>7.8167026375091084E-2</c:v>
                </c:pt>
                <c:pt idx="175">
                  <c:v>6.7258794719521717E-2</c:v>
                </c:pt>
                <c:pt idx="176">
                  <c:v>5.7872805531930825E-2</c:v>
                </c:pt>
                <c:pt idx="177">
                  <c:v>4.9796631218008085E-2</c:v>
                </c:pt>
                <c:pt idx="178">
                  <c:v>4.2847487964148827E-2</c:v>
                </c:pt>
                <c:pt idx="179">
                  <c:v>3.6868099094400676E-2</c:v>
                </c:pt>
                <c:pt idx="180">
                  <c:v>3.1723135655553833E-2</c:v>
                </c:pt>
                <c:pt idx="181">
                  <c:v>2.7296153688876071E-2</c:v>
                </c:pt>
                <c:pt idx="182">
                  <c:v>2.3486958883748469E-2</c:v>
                </c:pt>
                <c:pt idx="183">
                  <c:v>2.0209338977904018E-2</c:v>
                </c:pt>
                <c:pt idx="184">
                  <c:v>1.7389112589582634E-2</c:v>
                </c:pt>
                <c:pt idx="185">
                  <c:v>1.4962450326764055E-2</c:v>
                </c:pt>
                <c:pt idx="186">
                  <c:v>1.2874430179601966E-2</c:v>
                </c:pt>
                <c:pt idx="187">
                  <c:v>1.1077794503586204E-2</c:v>
                </c:pt>
                <c:pt idx="188">
                  <c:v>9.5318804627115422E-3</c:v>
                </c:pt>
                <c:pt idx="189">
                  <c:v>8.201699727214835E-3</c:v>
                </c:pt>
                <c:pt idx="190">
                  <c:v>7.0571465980496925E-3</c:v>
                </c:pt>
                <c:pt idx="191">
                  <c:v>6.0723166366042254E-3</c:v>
                </c:pt>
                <c:pt idx="192">
                  <c:v>5.2249203789789698E-3</c:v>
                </c:pt>
                <c:pt idx="193">
                  <c:v>4.4957788660045751E-3</c:v>
                </c:pt>
                <c:pt idx="194">
                  <c:v>3.8683895717761567E-3</c:v>
                </c:pt>
                <c:pt idx="195">
                  <c:v>3.3285529067066705E-3</c:v>
                </c:pt>
                <c:pt idx="196">
                  <c:v>2.8640508420056032E-3</c:v>
                </c:pt>
                <c:pt idx="197">
                  <c:v>2.4643703820927646E-3</c:v>
                </c:pt>
                <c:pt idx="198">
                  <c:v>2.1204656264536279E-3</c:v>
                </c:pt>
                <c:pt idx="199">
                  <c:v>1.8245530358017971E-3</c:v>
                </c:pt>
                <c:pt idx="200">
                  <c:v>1.5699352688998882E-3</c:v>
                </c:pt>
                <c:pt idx="201">
                  <c:v>1.3508496030092477E-3</c:v>
                </c:pt>
                <c:pt idx="202">
                  <c:v>1.1623375073245073E-3</c:v>
                </c:pt>
                <c:pt idx="203">
                  <c:v>1.0001324174926073E-3</c:v>
                </c:pt>
                <c:pt idx="204">
                  <c:v>8.6056317125203226E-4</c:v>
                </c:pt>
                <c:pt idx="205">
                  <c:v>7.4047091967913029E-4</c:v>
                </c:pt>
                <c:pt idx="206">
                  <c:v>6.3713763351634883E-4</c:v>
                </c:pt>
                <c:pt idx="207">
                  <c:v>5.4822458648439137E-4</c:v>
                </c:pt>
                <c:pt idx="208">
                  <c:v>4.7171942328594303E-4</c:v>
                </c:pt>
                <c:pt idx="209">
                  <c:v>4.0589061430320011E-4</c:v>
                </c:pt>
                <c:pt idx="210">
                  <c:v>3.4924826617226525E-4</c:v>
                </c:pt>
                <c:pt idx="211">
                  <c:v>3.0051040126827049E-4</c:v>
                </c:pt>
                <c:pt idx="212">
                  <c:v>2.5857394291153456E-4</c:v>
                </c:pt>
                <c:pt idx="213">
                  <c:v>2.2248974960848637E-4</c:v>
                </c:pt>
                <c:pt idx="214">
                  <c:v>1.9144113328197905E-4</c:v>
                </c:pt>
                <c:pt idx="215">
                  <c:v>1.6472537529798985E-4</c:v>
                </c:pt>
                <c:pt idx="216">
                  <c:v>1.4173782194420423E-4</c:v>
                </c:pt>
                <c:pt idx="217">
                  <c:v>1.2195819939620834E-4</c:v>
                </c:pt>
                <c:pt idx="218">
                  <c:v>1.0493883844024756E-4</c:v>
                </c:pt>
                <c:pt idx="219">
                  <c:v>9.0294542444672635E-5</c:v>
                </c:pt>
                <c:pt idx="220">
                  <c:v>7.7693869263541915E-5</c:v>
                </c:pt>
                <c:pt idx="221">
                  <c:v>6.6851629757123132E-5</c:v>
                </c:pt>
                <c:pt idx="222">
                  <c:v>5.7522433149517294E-5</c:v>
                </c:pt>
                <c:pt idx="223">
                  <c:v>4.9495133136511655E-5</c:v>
                </c:pt>
                <c:pt idx="224">
                  <c:v>4.2588049043298007E-5</c:v>
                </c:pt>
                <c:pt idx="225">
                  <c:v>3.6644853873269065E-5</c:v>
                </c:pt>
                <c:pt idx="226">
                  <c:v>3.1531036182741712E-5</c:v>
                </c:pt>
                <c:pt idx="227">
                  <c:v>2.7130855703766626E-5</c:v>
                </c:pt>
                <c:pt idx="228">
                  <c:v>2.3344723812105371E-5</c:v>
                </c:pt>
                <c:pt idx="229">
                  <c:v>2.0086949552909359E-5</c:v>
                </c:pt>
                <c:pt idx="230">
                  <c:v>1.7283800210245364E-5</c:v>
                </c:pt>
                <c:pt idx="231">
                  <c:v>1.487183252563411E-5</c:v>
                </c:pt>
                <c:pt idx="232">
                  <c:v>1.2796456796325123E-5</c:v>
                </c:pt>
                <c:pt idx="233">
                  <c:v>1.1010701354762634E-5</c:v>
                </c:pt>
                <c:pt idx="234">
                  <c:v>9.474149465893656E-6</c:v>
                </c:pt>
                <c:pt idx="235">
                  <c:v>8.1520245812760397E-6</c:v>
                </c:pt>
                <c:pt idx="236">
                  <c:v>7.0144032466809826E-6</c:v>
                </c:pt>
                <c:pt idx="237">
                  <c:v>6.0355378490468007E-6</c:v>
                </c:pt>
                <c:pt idx="238">
                  <c:v>5.1932738746179095E-6</c:v>
                </c:pt>
                <c:pt idx="239">
                  <c:v>4.4685484891602532E-6</c:v>
                </c:pt>
                <c:pt idx="240">
                  <c:v>3.8449590916948698E-6</c:v>
                </c:pt>
                <c:pt idx="241">
                  <c:v>3.3083920768911202E-6</c:v>
                </c:pt>
                <c:pt idx="242">
                  <c:v>2.8467034039546628E-6</c:v>
                </c:pt>
                <c:pt idx="243">
                  <c:v>2.449443742373945E-6</c:v>
                </c:pt>
                <c:pt idx="244">
                  <c:v>2.1076219737901101E-6</c:v>
                </c:pt>
                <c:pt idx="245">
                  <c:v>1.8135016973637403E-6</c:v>
                </c:pt>
                <c:pt idx="246">
                  <c:v>1.5604261329749354E-6</c:v>
                </c:pt>
                <c:pt idx="247">
                  <c:v>1.3426674593171642E-6</c:v>
                </c:pt>
                <c:pt idx="248">
                  <c:v>1.1552971769765785E-6</c:v>
                </c:pt>
                <c:pt idx="249">
                  <c:v>9.9407456244382852E-7</c:v>
                </c:pt>
                <c:pt idx="250">
                  <c:v>8.5535068845476029E-7</c:v>
                </c:pt>
                <c:pt idx="251">
                  <c:v>7.3598583836678084E-7</c:v>
                </c:pt>
                <c:pt idx="252">
                  <c:v>6.3327844542284879E-7</c:v>
                </c:pt>
                <c:pt idx="253">
                  <c:v>5.4490394859612357E-7</c:v>
                </c:pt>
                <c:pt idx="254">
                  <c:v>4.6886218114877229E-7</c:v>
                </c:pt>
                <c:pt idx="255">
                  <c:v>4.0343210115807467E-7</c:v>
                </c:pt>
                <c:pt idx="256">
                  <c:v>3.4713283943261688E-7</c:v>
                </c:pt>
                <c:pt idx="257">
                  <c:v>2.9869018322190348E-7</c:v>
                </c:pt>
                <c:pt idx="258">
                  <c:v>2.5700773715020863E-7</c:v>
                </c:pt>
                <c:pt idx="259">
                  <c:v>2.2114210866441151E-7</c:v>
                </c:pt>
                <c:pt idx="260">
                  <c:v>1.902815563717759E-7</c:v>
                </c:pt>
                <c:pt idx="261">
                  <c:v>1.6372761801870351E-7</c:v>
                </c:pt>
                <c:pt idx="262">
                  <c:v>1.408793022992617E-7</c:v>
                </c:pt>
                <c:pt idx="263">
                  <c:v>1.2121948670905539E-7</c:v>
                </c:pt>
                <c:pt idx="264">
                  <c:v>1.0430321358911086E-7</c:v>
                </c:pt>
                <c:pt idx="265">
                  <c:v>8.974761946588637E-8</c:v>
                </c:pt>
                <c:pt idx="266">
                  <c:v>7.7223269759673158E-8</c:v>
                </c:pt>
                <c:pt idx="267">
                  <c:v>6.6446702741140267E-8</c:v>
                </c:pt>
                <c:pt idx="268">
                  <c:v>5.7174013984509664E-8</c:v>
                </c:pt>
                <c:pt idx="269">
                  <c:v>4.9195336115252907E-8</c:v>
                </c:pt>
                <c:pt idx="270">
                  <c:v>4.2330088913265336E-8</c:v>
                </c:pt>
                <c:pt idx="271">
                  <c:v>3.6422892267816128E-8</c:v>
                </c:pt>
                <c:pt idx="272">
                  <c:v>3.1340049482795883E-8</c:v>
                </c:pt>
                <c:pt idx="273">
                  <c:v>2.6966521339436481E-8</c:v>
                </c:pt>
                <c:pt idx="274">
                  <c:v>2.3203322430918711E-8</c:v>
                </c:pt>
                <c:pt idx="275">
                  <c:v>1.9965280840499091E-8</c:v>
                </c:pt>
                <c:pt idx="276">
                  <c:v>1.717911045828657E-8</c:v>
                </c:pt>
                <c:pt idx="277">
                  <c:v>1.4781752307703967E-8</c:v>
                </c:pt>
                <c:pt idx="278">
                  <c:v>1.2718947341124478E-8</c:v>
                </c:pt>
                <c:pt idx="279">
                  <c:v>1.0944008402980942E-8</c:v>
                </c:pt>
                <c:pt idx="280">
                  <c:v>9.4167635663728614E-9</c:v>
                </c:pt>
                <c:pt idx="281">
                  <c:v>8.1026469278671984E-9</c:v>
                </c:pt>
                <c:pt idx="282">
                  <c:v>6.9719162825878672E-9</c:v>
                </c:pt>
                <c:pt idx="283">
                  <c:v>5.9989799733515038E-9</c:v>
                </c:pt>
                <c:pt idx="284">
                  <c:v>5.1618176785269827E-9</c:v>
                </c:pt>
                <c:pt idx="285">
                  <c:v>4.4414820293970581E-9</c:v>
                </c:pt>
                <c:pt idx="286">
                  <c:v>3.8216697772026459E-9</c:v>
                </c:pt>
                <c:pt idx="287">
                  <c:v>3.2883528041577462E-9</c:v>
                </c:pt>
                <c:pt idx="288">
                  <c:v>2.8294606271625827E-9</c:v>
                </c:pt>
                <c:pt idx="289">
                  <c:v>2.4346072083691153E-9</c:v>
                </c:pt>
                <c:pt idx="290">
                  <c:v>2.0948558895434505E-9</c:v>
                </c:pt>
                <c:pt idx="291">
                  <c:v>1.8025171300197398E-9</c:v>
                </c:pt>
                <c:pt idx="292">
                  <c:v>1.5509744704790608E-9</c:v>
                </c:pt>
                <c:pt idx="293">
                  <c:v>1.3345347836175377E-9</c:v>
                </c:pt>
                <c:pt idx="294">
                  <c:v>1.1482994224495522E-9</c:v>
                </c:pt>
                <c:pt idx="295">
                  <c:v>9.8805334996488696E-10</c:v>
                </c:pt>
                <c:pt idx="296">
                  <c:v>8.5016974082796132E-10</c:v>
                </c:pt>
                <c:pt idx="297">
                  <c:v>7.3152789598372267E-10</c:v>
                </c:pt>
                <c:pt idx="298">
                  <c:v>6.2944261234376311E-10</c:v>
                </c:pt>
                <c:pt idx="299">
                  <c:v>5.4160340898736742E-10</c:v>
                </c:pt>
                <c:pt idx="300">
                  <c:v>4.6602223439320609E-10</c:v>
                </c:pt>
                <c:pt idx="301">
                  <c:v>4.0098847116728868E-10</c:v>
                </c:pt>
                <c:pt idx="302">
                  <c:v>3.4503021989592754E-10</c:v>
                </c:pt>
                <c:pt idx="303">
                  <c:v>2.9688098586696589E-10</c:v>
                </c:pt>
                <c:pt idx="304">
                  <c:v>2.5545101468482113E-10</c:v>
                </c:pt>
                <c:pt idx="305">
                  <c:v>2.1980262802261747E-10</c:v>
                </c:pt>
                <c:pt idx="306">
                  <c:v>1.8912900128918483E-10</c:v>
                </c:pt>
                <c:pt idx="307">
                  <c:v>1.6273590288904002E-10</c:v>
                </c:pt>
                <c:pt idx="308">
                  <c:v>1.4002598178276045E-10</c:v>
                </c:pt>
                <c:pt idx="309">
                  <c:v>1.2048524773045931E-10</c:v>
                </c:pt>
                <c:pt idx="310">
                  <c:v>1.0367143822774028E-10</c:v>
                </c:pt>
                <c:pt idx="311">
                  <c:v>8.9204008844736719E-11</c:v>
                </c:pt>
                <c:pt idx="312">
                  <c:v>7.675552042107814E-11</c:v>
                </c:pt>
                <c:pt idx="313">
                  <c:v>6.6044228184461842E-11</c:v>
                </c:pt>
                <c:pt idx="314">
                  <c:v>5.6827705063458084E-11</c:v>
                </c:pt>
                <c:pt idx="315">
                  <c:v>4.8897354871945577E-11</c:v>
                </c:pt>
                <c:pt idx="316">
                  <c:v>4.2073691182902146E-11</c:v>
                </c:pt>
                <c:pt idx="317">
                  <c:v>3.620227503900933E-11</c:v>
                </c:pt>
                <c:pt idx="318">
                  <c:v>3.1150219558883864E-11</c:v>
                </c:pt>
                <c:pt idx="319">
                  <c:v>2.6803182328212713E-11</c:v>
                </c:pt>
                <c:pt idx="320">
                  <c:v>2.3062777505031339E-11</c:v>
                </c:pt>
                <c:pt idx="321">
                  <c:v>1.9844349067711877E-11</c:v>
                </c:pt>
                <c:pt idx="322">
                  <c:v>1.7075054807916657E-11</c:v>
                </c:pt>
                <c:pt idx="323">
                  <c:v>1.4692217703816848E-11</c:v>
                </c:pt>
                <c:pt idx="324">
                  <c:v>1.2641907360453529E-11</c:v>
                </c:pt>
                <c:pt idx="325">
                  <c:v>1.0877719411193491E-11</c:v>
                </c:pt>
                <c:pt idx="326">
                  <c:v>9.3597252546557766E-12</c:v>
                </c:pt>
                <c:pt idx="327">
                  <c:v>8.0535683566624849E-12</c:v>
                </c:pt>
                <c:pt idx="328">
                  <c:v>6.9296866639511876E-12</c:v>
                </c:pt>
                <c:pt idx="329">
                  <c:v>5.9626435306551912E-12</c:v>
                </c:pt>
                <c:pt idx="330">
                  <c:v>5.1305520145109158E-12</c:v>
                </c:pt>
                <c:pt idx="331">
                  <c:v>4.414579512974784E-12</c:v>
                </c:pt>
                <c:pt idx="332">
                  <c:v>3.798521527753086E-12</c:v>
                </c:pt>
                <c:pt idx="333">
                  <c:v>3.2684349108213804E-12</c:v>
                </c:pt>
                <c:pt idx="334">
                  <c:v>2.8123222912455134E-12</c:v>
                </c:pt>
                <c:pt idx="335">
                  <c:v>2.4198605404838199E-12</c:v>
                </c:pt>
                <c:pt idx="336">
                  <c:v>2.0821671305664188E-12</c:v>
                </c:pt>
                <c:pt idx="337">
                  <c:v>1.7915990971712699E-12</c:v>
                </c:pt>
                <c:pt idx="338">
                  <c:v>1.541580057558459E-12</c:v>
                </c:pt>
                <c:pt idx="339">
                  <c:v>1.3264513682855246E-12</c:v>
                </c:pt>
                <c:pt idx="340">
                  <c:v>1.1413440539787331E-12</c:v>
                </c:pt>
                <c:pt idx="341">
                  <c:v>9.820686085433662E-13</c:v>
                </c:pt>
                <c:pt idx="342">
                  <c:v>8.4502017470034006E-13</c:v>
                </c:pt>
                <c:pt idx="343">
                  <c:v>7.2709695579182339E-13</c:v>
                </c:pt>
                <c:pt idx="344">
                  <c:v>6.2563001328247887E-13</c:v>
                </c:pt>
                <c:pt idx="345">
                  <c:v>5.3832286107370425E-13</c:v>
                </c:pt>
                <c:pt idx="346">
                  <c:v>4.6319948947803188E-13</c:v>
                </c:pt>
                <c:pt idx="347">
                  <c:v>3.9855964248810509E-13</c:v>
                </c:pt>
                <c:pt idx="348">
                  <c:v>3.4294033613735206E-13</c:v>
                </c:pt>
                <c:pt idx="349">
                  <c:v>2.9508274700319165E-13</c:v>
                </c:pt>
                <c:pt idx="350">
                  <c:v>2.5390372144522372E-13</c:v>
                </c:pt>
                <c:pt idx="351">
                  <c:v>2.1847126075126466E-13</c:v>
                </c:pt>
                <c:pt idx="352">
                  <c:v>1.8798342735021357E-13</c:v>
                </c:pt>
                <c:pt idx="353">
                  <c:v>1.6175019467922607E-13</c:v>
                </c:pt>
                <c:pt idx="354">
                  <c:v>1.3917782991596154E-13</c:v>
                </c:pt>
                <c:pt idx="355">
                  <c:v>1.1975545611262326E-13</c:v>
                </c:pt>
                <c:pt idx="356">
                  <c:v>1.0304348959458585E-13</c:v>
                </c:pt>
                <c:pt idx="357">
                  <c:v>8.8663690928987305E-14</c:v>
                </c:pt>
                <c:pt idx="358">
                  <c:v>7.6290604288347317E-14</c:v>
                </c:pt>
                <c:pt idx="359">
                  <c:v>6.5644191457614457E-14</c:v>
                </c:pt>
                <c:pt idx="360">
                  <c:v>5.6483493771226127E-14</c:v>
                </c:pt>
                <c:pt idx="361">
                  <c:v>4.8601178531753698E-14</c:v>
                </c:pt>
                <c:pt idx="362">
                  <c:v>4.1818846480043455E-14</c:v>
                </c:pt>
                <c:pt idx="363">
                  <c:v>3.5982994111528586E-14</c:v>
                </c:pt>
                <c:pt idx="364">
                  <c:v>3.0961539454422462E-14</c:v>
                </c:pt>
                <c:pt idx="365">
                  <c:v>2.6640832678251956E-14</c:v>
                </c:pt>
                <c:pt idx="366">
                  <c:v>2.2923083874281997E-14</c:v>
                </c:pt>
                <c:pt idx="367">
                  <c:v>1.9724149791171092E-14</c:v>
                </c:pt>
                <c:pt idx="368">
                  <c:v>1.69716294333779E-14</c:v>
                </c:pt>
                <c:pt idx="369">
                  <c:v>1.4603225420282985E-14</c:v>
                </c:pt>
                <c:pt idx="370">
                  <c:v>1.2565334018912452E-14</c:v>
                </c:pt>
                <c:pt idx="371">
                  <c:v>1.0811831938685434E-14</c:v>
                </c:pt>
                <c:pt idx="372">
                  <c:v>9.3030324298928494E-15</c:v>
                </c:pt>
                <c:pt idx="373">
                  <c:v>8.0047870594408161E-15</c:v>
                </c:pt>
                <c:pt idx="374">
                  <c:v>6.8877128344837066E-15</c:v>
                </c:pt>
                <c:pt idx="375">
                  <c:v>5.9265271815519854E-15</c:v>
                </c:pt>
                <c:pt idx="376">
                  <c:v>5.0994757298570432E-15</c:v>
                </c:pt>
                <c:pt idx="377">
                  <c:v>4.3878399478784066E-15</c:v>
                </c:pt>
                <c:pt idx="378">
                  <c:v>3.7755134896459859E-15</c:v>
                </c:pt>
                <c:pt idx="379">
                  <c:v>3.2486376622262845E-15</c:v>
                </c:pt>
                <c:pt idx="380">
                  <c:v>2.7952877640028326E-15</c:v>
                </c:pt>
                <c:pt idx="381">
                  <c:v>2.4052031946921683E-15</c:v>
                </c:pt>
                <c:pt idx="382">
                  <c:v>2.069555228715819E-15</c:v>
                </c:pt>
                <c:pt idx="383">
                  <c:v>1.7807471959778248E-15</c:v>
                </c:pt>
                <c:pt idx="384">
                  <c:v>1.5322425475692974E-15</c:v>
                </c:pt>
                <c:pt idx="385">
                  <c:v>1.3184169150368753E-15</c:v>
                </c:pt>
                <c:pt idx="386">
                  <c:v>1.1344308148946887E-15</c:v>
                </c:pt>
                <c:pt idx="387">
                  <c:v>9.7612011732012133E-16</c:v>
                </c:pt>
                <c:pt idx="388">
                  <c:v>8.3990180002779519E-16</c:v>
                </c:pt>
                <c:pt idx="389">
                  <c:v>7.2269285426332539E-16</c:v>
                </c:pt>
                <c:pt idx="390">
                  <c:v>6.2184050752836554E-16</c:v>
                </c:pt>
                <c:pt idx="391">
                  <c:v>5.3506218377833841E-16</c:v>
                </c:pt>
                <c:pt idx="392">
                  <c:v>4.6039384222100541E-16</c:v>
                </c:pt>
                <c:pt idx="393">
                  <c:v>3.9614552547565256E-16</c:v>
                </c:pt>
                <c:pt idx="394">
                  <c:v>3.4086311102103826E-16</c:v>
                </c:pt>
                <c:pt idx="395">
                  <c:v>2.93295400258362E-16</c:v>
                </c:pt>
                <c:pt idx="396">
                  <c:v>2.5236580032094881E-16</c:v>
                </c:pt>
                <c:pt idx="397">
                  <c:v>2.1714795770929326E-16</c:v>
                </c:pt>
                <c:pt idx="398">
                  <c:v>1.8684479227117694E-16</c:v>
                </c:pt>
                <c:pt idx="399">
                  <c:v>1.6077045700607657E-16</c:v>
                </c:pt>
                <c:pt idx="400">
                  <c:v>1.3833481539281814E-16</c:v>
                </c:pt>
                <c:pt idx="401">
                  <c:v>1.190300849181624E-16</c:v>
                </c:pt>
                <c:pt idx="402">
                  <c:v>1.0241934451130597E-16</c:v>
                </c:pt>
                <c:pt idx="403">
                  <c:v>8.8126645774785878E-17</c:v>
                </c:pt>
                <c:pt idx="404">
                  <c:v>7.5828504200759376E-17</c:v>
                </c:pt>
                <c:pt idx="405">
                  <c:v>6.5246577794632412E-17</c:v>
                </c:pt>
                <c:pt idx="406">
                  <c:v>5.6141367402423168E-17</c:v>
                </c:pt>
                <c:pt idx="407">
                  <c:v>4.830679616231387E-17</c:v>
                </c:pt>
                <c:pt idx="408">
                  <c:v>4.1565545397930965E-17</c:v>
                </c:pt>
                <c:pt idx="409">
                  <c:v>3.5765041391325108E-17</c:v>
                </c:pt>
                <c:pt idx="410">
                  <c:v>3.0774002204885551E-17</c:v>
                </c:pt>
                <c:pt idx="411">
                  <c:v>2.6479466396927111E-17</c:v>
                </c:pt>
                <c:pt idx="412">
                  <c:v>2.2784236382314902E-17</c:v>
                </c:pt>
                <c:pt idx="413">
                  <c:v>1.9604678574091096E-17</c:v>
                </c:pt>
                <c:pt idx="414">
                  <c:v>1.6868830517039108E-17</c:v>
                </c:pt>
                <c:pt idx="415">
                  <c:v>1.4514772172222801E-17</c:v>
                </c:pt>
                <c:pt idx="416">
                  <c:v>1.248922449002781E-17</c:v>
                </c:pt>
                <c:pt idx="417">
                  <c:v>1.0746343553418894E-17</c:v>
                </c:pt>
                <c:pt idx="418">
                  <c:v>9.2466829994382333E-18</c:v>
                </c:pt>
                <c:pt idx="419">
                  <c:v>7.956301235586155E-18</c:v>
                </c:pt>
                <c:pt idx="420">
                  <c:v>6.8459932448463542E-18</c:v>
                </c:pt>
                <c:pt idx="421">
                  <c:v>5.8906295929139883E-18</c:v>
                </c:pt>
                <c:pt idx="422">
                  <c:v>5.0685876774762695E-18</c:v>
                </c:pt>
                <c:pt idx="423">
                  <c:v>4.3612623470958402E-18</c:v>
                </c:pt>
                <c:pt idx="424">
                  <c:v>3.7526448136074445E-18</c:v>
                </c:pt>
                <c:pt idx="425">
                  <c:v>3.2289603276152981E-18</c:v>
                </c:pt>
                <c:pt idx="426">
                  <c:v>2.7783564166550383E-18</c:v>
                </c:pt>
                <c:pt idx="427">
                  <c:v>2.3906346299612719E-18</c:v>
                </c:pt>
                <c:pt idx="428">
                  <c:v>2.0570197184602828E-18</c:v>
                </c:pt>
                <c:pt idx="429">
                  <c:v>1.7699610258732714E-18</c:v>
                </c:pt>
                <c:pt idx="430">
                  <c:v>1.5229615958447365E-18</c:v>
                </c:pt>
                <c:pt idx="431">
                  <c:v>1.3104311273032606E-18</c:v>
                </c:pt>
                <c:pt idx="432">
                  <c:v>1.1275594500154184E-18</c:v>
                </c:pt>
                <c:pt idx="433">
                  <c:v>9.7020765672398929E-19</c:v>
                </c:pt>
                <c:pt idx="434">
                  <c:v>8.3481442788048381E-19</c:v>
                </c:pt>
                <c:pt idx="435">
                  <c:v>7.1831542883368757E-19</c:v>
                </c:pt>
                <c:pt idx="436">
                  <c:v>6.1807395520288518E-19</c:v>
                </c:pt>
                <c:pt idx="437">
                  <c:v>5.3182125674288773E-19</c:v>
                </c:pt>
                <c:pt idx="438">
                  <c:v>4.5760518905984865E-19</c:v>
                </c:pt>
                <c:pt idx="439">
                  <c:v>3.9374603101984823E-19</c:v>
                </c:pt>
                <c:pt idx="440">
                  <c:v>3.3879846787228334E-19</c:v>
                </c:pt>
                <c:pt idx="441">
                  <c:v>2.915188796577875E-19</c:v>
                </c:pt>
                <c:pt idx="442">
                  <c:v>2.5083719454412555E-19</c:v>
                </c:pt>
                <c:pt idx="443">
                  <c:v>2.1583267005083217E-19</c:v>
                </c:pt>
                <c:pt idx="444">
                  <c:v>1.8571305402268275E-19</c:v>
                </c:pt>
                <c:pt idx="445">
                  <c:v>1.5979665370543332E-19</c:v>
                </c:pt>
                <c:pt idx="446">
                  <c:v>1.3749690709590816E-19</c:v>
                </c:pt>
                <c:pt idx="447">
                  <c:v>1.1830910737211508E-19</c:v>
                </c:pt>
                <c:pt idx="448">
                  <c:v>1.0179897993940547E-19</c:v>
                </c:pt>
                <c:pt idx="449">
                  <c:v>8.7592853558677054E-20</c:v>
                </c:pt>
                <c:pt idx="450">
                  <c:v>7.5369203101237407E-20</c:v>
                </c:pt>
                <c:pt idx="451">
                  <c:v>6.4851372518767049E-20</c:v>
                </c:pt>
                <c:pt idx="452">
                  <c:v>5.5801313328452123E-20</c:v>
                </c:pt>
                <c:pt idx="453">
                  <c:v>4.8014196897359465E-20</c:v>
                </c:pt>
                <c:pt idx="454">
                  <c:v>4.1313778586693928E-20</c:v>
                </c:pt>
                <c:pt idx="455">
                  <c:v>3.5548408833309811E-20</c:v>
                </c:pt>
                <c:pt idx="456">
                  <c:v>3.0587600887882463E-20</c:v>
                </c:pt>
                <c:pt idx="457">
                  <c:v>2.631907752787249E-20</c:v>
                </c:pt>
                <c:pt idx="458">
                  <c:v>2.2646229903979799E-20</c:v>
                </c:pt>
                <c:pt idx="459">
                  <c:v>1.9485931006540306E-20</c:v>
                </c:pt>
                <c:pt idx="460">
                  <c:v>1.6766654264378071E-20</c:v>
                </c:pt>
                <c:pt idx="461">
                  <c:v>1.4426854694642567E-20</c:v>
                </c:pt>
                <c:pt idx="462">
                  <c:v>1.2413575964438288E-20</c:v>
                </c:pt>
                <c:pt idx="463">
                  <c:v>1.0681251838081107E-20</c:v>
                </c:pt>
                <c:pt idx="464">
                  <c:v>9.190674883317035E-21</c:v>
                </c:pt>
                <c:pt idx="465">
                  <c:v>7.908109095385715E-21</c:v>
                </c:pt>
                <c:pt idx="466">
                  <c:v>6.8045263550821447E-21</c:v>
                </c:pt>
                <c:pt idx="467">
                  <c:v>5.8549494396863995E-21</c:v>
                </c:pt>
                <c:pt idx="468">
                  <c:v>5.0378867172262188E-21</c:v>
                </c:pt>
                <c:pt idx="469">
                  <c:v>4.3348457295924608E-21</c:v>
                </c:pt>
                <c:pt idx="470">
                  <c:v>3.7299146555069763E-21</c:v>
                </c:pt>
                <c:pt idx="471">
                  <c:v>3.2094021806569988E-21</c:v>
                </c:pt>
                <c:pt idx="472">
                  <c:v>2.7615276242308203E-21</c:v>
                </c:pt>
                <c:pt idx="473">
                  <c:v>2.3761543085350518E-21</c:v>
                </c:pt>
                <c:pt idx="474">
                  <c:v>2.0445601370880093E-21</c:v>
                </c:pt>
                <c:pt idx="475">
                  <c:v>1.7592401887175984E-21</c:v>
                </c:pt>
                <c:pt idx="476">
                  <c:v>1.5137368598055126E-21</c:v>
                </c:pt>
                <c:pt idx="477">
                  <c:v>1.302493710312617E-21</c:v>
                </c:pt>
                <c:pt idx="478">
                  <c:v>1.1207297057045281E-21</c:v>
                </c:pt>
                <c:pt idx="479">
                  <c:v>9.6433100851373115E-22</c:v>
                </c:pt>
                <c:pt idx="480">
                  <c:v>8.297578704729007E-22</c:v>
                </c:pt>
                <c:pt idx="481">
                  <c:v>7.1396451792301716E-22</c:v>
                </c:pt>
                <c:pt idx="482">
                  <c:v>6.1433021727474438E-22</c:v>
                </c:pt>
                <c:pt idx="483">
                  <c:v>5.2859996033798382E-22</c:v>
                </c:pt>
                <c:pt idx="484">
                  <c:v>4.5483342705956326E-22</c:v>
                </c:pt>
                <c:pt idx="485">
                  <c:v>3.9136107055035222E-22</c:v>
                </c:pt>
                <c:pt idx="486">
                  <c:v>3.3674633048080708E-22</c:v>
                </c:pt>
                <c:pt idx="487">
                  <c:v>2.8975311962639166E-22</c:v>
                </c:pt>
                <c:pt idx="488">
                  <c:v>2.4931784769072999E-22</c:v>
                </c:pt>
                <c:pt idx="489">
                  <c:v>2.145253492258736E-22</c:v>
                </c:pt>
                <c:pt idx="490">
                  <c:v>1.8458817082991442E-22</c:v>
                </c:pt>
                <c:pt idx="491">
                  <c:v>1.5882874883218782E-22</c:v>
                </c:pt>
                <c:pt idx="492">
                  <c:v>1.3666407409629077E-22</c:v>
                </c:pt>
                <c:pt idx="493">
                  <c:v>1.1759249686169795E-22</c:v>
                </c:pt>
                <c:pt idx="494">
                  <c:v>1.0118237297993553E-22</c:v>
                </c:pt>
                <c:pt idx="495">
                  <c:v>8.7062294577278037E-23</c:v>
                </c:pt>
                <c:pt idx="496">
                  <c:v>7.4912684036020967E-23</c:v>
                </c:pt>
                <c:pt idx="497">
                  <c:v>6.4458561042168268E-23</c:v>
                </c:pt>
                <c:pt idx="498">
                  <c:v>5.5463318997208678E-23</c:v>
                </c:pt>
                <c:pt idx="499">
                  <c:v>4.7723369936442052E-23</c:v>
                </c:pt>
                <c:pt idx="500">
                  <c:v>4.1063536753094833E-23</c:v>
                </c:pt>
                <c:pt idx="501">
                  <c:v>3.5333088441123675E-23</c:v>
                </c:pt>
                <c:pt idx="502">
                  <c:v>3.0402328622952287E-23</c:v>
                </c:pt>
                <c:pt idx="503">
                  <c:v>2.6159660150800799E-23</c:v>
                </c:pt>
                <c:pt idx="504">
                  <c:v>2.2509059345170065E-23</c:v>
                </c:pt>
                <c:pt idx="505">
                  <c:v>1.9367902705298633E-23</c:v>
                </c:pt>
                <c:pt idx="506">
                  <c:v>1.6665096903856429E-23</c:v>
                </c:pt>
                <c:pt idx="507">
                  <c:v>1.4339469742325042E-23</c:v>
                </c:pt>
                <c:pt idx="508">
                  <c:v>1.233838564979921E-23</c:v>
                </c:pt>
                <c:pt idx="509">
                  <c:v>1.0616554390001255E-23</c:v>
                </c:pt>
                <c:pt idx="510">
                  <c:v>9.1350060141530037E-24</c:v>
                </c:pt>
                <c:pt idx="511">
                  <c:v>7.860208859967201E-24</c:v>
                </c:pt>
                <c:pt idx="512">
                  <c:v>6.7633106345617895E-24</c:v>
                </c:pt>
                <c:pt idx="513">
                  <c:v>5.8194854048404305E-24</c:v>
                </c:pt>
                <c:pt idx="514">
                  <c:v>5.0073717158704906E-24</c:v>
                </c:pt>
                <c:pt idx="515">
                  <c:v>4.308589120275883E-24</c:v>
                </c:pt>
                <c:pt idx="516">
                  <c:v>3.707322176327093E-24</c:v>
                </c:pt>
                <c:pt idx="517">
                  <c:v>3.1899624994194365E-24</c:v>
                </c:pt>
                <c:pt idx="518">
                  <c:v>2.7448007655443906E-24</c:v>
                </c:pt>
                <c:pt idx="519">
                  <c:v>2.3617616959146777E-24</c:v>
                </c:pt>
                <c:pt idx="520">
                  <c:v>2.0321760246898926E-24</c:v>
                </c:pt>
                <c:pt idx="521">
                  <c:v>1.7485842887823718E-24</c:v>
                </c:pt>
                <c:pt idx="522">
                  <c:v>1.5045679989473998E-24</c:v>
                </c:pt>
                <c:pt idx="523">
                  <c:v>1.294604371078348E-24</c:v>
                </c:pt>
                <c:pt idx="524">
                  <c:v>1.113941329861927E-24</c:v>
                </c:pt>
                <c:pt idx="525">
                  <c:v>9.5848995577001846E-25</c:v>
                </c:pt>
                <c:pt idx="526">
                  <c:v>8.2473194115697729E-25</c:v>
                </c:pt>
                <c:pt idx="527">
                  <c:v>7.0963996093012836E-25</c:v>
                </c:pt>
                <c:pt idx="528">
                  <c:v>6.1060915555477676E-25</c:v>
                </c:pt>
                <c:pt idx="529">
                  <c:v>5.2539817565886495E-25</c:v>
                </c:pt>
                <c:pt idx="530">
                  <c:v>4.5207845390863955E-25</c:v>
                </c:pt>
                <c:pt idx="531">
                  <c:v>3.8899055603330515E-25</c:v>
                </c:pt>
                <c:pt idx="532">
                  <c:v>3.3470662309794319E-25</c:v>
                </c:pt>
                <c:pt idx="533">
                  <c:v>2.8799805498629316E-25</c:v>
                </c:pt>
                <c:pt idx="534">
                  <c:v>2.4780770367850441E-25</c:v>
                </c:pt>
                <c:pt idx="535">
                  <c:v>2.1322594697848248E-25</c:v>
                </c:pt>
                <c:pt idx="536">
                  <c:v>1.8347010117108979E-25</c:v>
                </c:pt>
                <c:pt idx="537">
                  <c:v>1.5786670665895464E-25</c:v>
                </c:pt>
                <c:pt idx="538">
                  <c:v>1.3583628565236484E-25</c:v>
                </c:pt>
                <c:pt idx="539">
                  <c:v>1.1688022693532416E-25</c:v>
                </c:pt>
                <c:pt idx="540">
                  <c:v>1.0056950087264876E-25</c:v>
                </c:pt>
                <c:pt idx="541">
                  <c:v>8.6534949246551509E-26</c:v>
                </c:pt>
                <c:pt idx="542">
                  <c:v>7.4458930154040258E-26</c:v>
                </c:pt>
                <c:pt idx="543">
                  <c:v>6.4068128865346104E-26</c:v>
                </c:pt>
                <c:pt idx="544">
                  <c:v>5.5127371932617889E-26</c:v>
                </c:pt>
                <c:pt idx="545">
                  <c:v>4.7434304544532585E-26</c:v>
                </c:pt>
                <c:pt idx="546">
                  <c:v>4.0814810660186252E-26</c:v>
                </c:pt>
                <c:pt idx="547">
                  <c:v>3.5119072266842456E-26</c:v>
                </c:pt>
                <c:pt idx="548">
                  <c:v>3.0218178571309695E-26</c:v>
                </c:pt>
                <c:pt idx="549">
                  <c:v>2.6001208381284513E-26</c:v>
                </c:pt>
                <c:pt idx="550">
                  <c:v>2.2372719642634583E-26</c:v>
                </c:pt>
                <c:pt idx="551">
                  <c:v>1.9250589313695579E-26</c:v>
                </c:pt>
                <c:pt idx="552">
                  <c:v>1.6564154686780428E-26</c:v>
                </c:pt>
                <c:pt idx="553">
                  <c:v>1.4252614089709572E-26</c:v>
                </c:pt>
                <c:pt idx="554">
                  <c:v>1.2263650770679414E-26</c:v>
                </c:pt>
                <c:pt idx="555">
                  <c:v>1.0552248821061738E-26</c:v>
                </c:pt>
                <c:pt idx="556">
                  <c:v>9.0796743370922012E-27</c:v>
                </c:pt>
                <c:pt idx="557">
                  <c:v>7.8125987612331292E-27</c:v>
                </c:pt>
                <c:pt idx="558">
                  <c:v>6.7223445619271719E-27</c:v>
                </c:pt>
                <c:pt idx="559">
                  <c:v>5.7842361793246726E-27</c:v>
                </c:pt>
                <c:pt idx="560">
                  <c:v>4.9770415470368091E-27</c:v>
                </c:pt>
                <c:pt idx="561">
                  <c:v>4.2824915499599553E-27</c:v>
                </c:pt>
                <c:pt idx="562">
                  <c:v>3.6848665421323177E-27</c:v>
                </c:pt>
                <c:pt idx="563">
                  <c:v>3.1706405663434771E-27</c:v>
                </c:pt>
                <c:pt idx="564">
                  <c:v>2.7281752231725464E-27</c:v>
                </c:pt>
                <c:pt idx="565">
                  <c:v>2.3474562608388312E-27</c:v>
                </c:pt>
                <c:pt idx="566">
                  <c:v>2.0198669241425436E-27</c:v>
                </c:pt>
                <c:pt idx="567">
                  <c:v>1.737992932736125E-27</c:v>
                </c:pt>
                <c:pt idx="568">
                  <c:v>1.4954546748286423E-27</c:v>
                </c:pt>
                <c:pt idx="569">
                  <c:v>1.2867628183885053E-27</c:v>
                </c:pt>
                <c:pt idx="570">
                  <c:v>1.1071940719145203E-27</c:v>
                </c:pt>
                <c:pt idx="571">
                  <c:v>9.5268428288742585E-28</c:v>
                </c:pt>
                <c:pt idx="572">
                  <c:v>8.1973645441519263E-28</c:v>
                </c:pt>
                <c:pt idx="573">
                  <c:v>7.0534159822661265E-28</c:v>
                </c:pt>
                <c:pt idx="574">
                  <c:v>6.0691063269084203E-28</c:v>
                </c:pt>
                <c:pt idx="575">
                  <c:v>5.2221578452098819E-28</c:v>
                </c:pt>
                <c:pt idx="576">
                  <c:v>4.4934016791527908E-28</c:v>
                </c:pt>
                <c:pt idx="577">
                  <c:v>3.866343999680776E-28</c:v>
                </c:pt>
                <c:pt idx="578">
                  <c:v>3.3267927043384269E-28</c:v>
                </c:pt>
                <c:pt idx="579">
                  <c:v>2.8625362095439961E-28</c:v>
                </c:pt>
                <c:pt idx="580">
                  <c:v>2.4630670676488727E-28</c:v>
                </c:pt>
                <c:pt idx="581">
                  <c:v>2.1193441534501468E-28</c:v>
                </c:pt>
                <c:pt idx="582">
                  <c:v>1.8235880377592841E-28</c:v>
                </c:pt>
                <c:pt idx="583">
                  <c:v>1.5691049167475292E-28</c:v>
                </c:pt>
                <c:pt idx="584">
                  <c:v>1.3501351120873442E-28</c:v>
                </c:pt>
                <c:pt idx="585">
                  <c:v>1.1617227130162683E-28</c:v>
                </c:pt>
                <c:pt idx="586">
                  <c:v>9.996034099515877E-29</c:v>
                </c:pt>
                <c:pt idx="587">
                  <c:v>8.6010798101082628E-29</c:v>
                </c:pt>
                <c:pt idx="588">
                  <c:v>7.4007924706294177E-29</c:v>
                </c:pt>
                <c:pt idx="589">
                  <c:v>6.368006157663552E-29</c:v>
                </c:pt>
                <c:pt idx="590">
                  <c:v>5.4793459734173726E-29</c:v>
                </c:pt>
                <c:pt idx="591">
                  <c:v>4.7146990051625246E-29</c:v>
                </c:pt>
                <c:pt idx="592">
                  <c:v>4.0567591126969928E-29</c:v>
                </c:pt>
                <c:pt idx="593">
                  <c:v>3.4906352410683269E-29</c:v>
                </c:pt>
                <c:pt idx="594">
                  <c:v>3.0035143935592663E-29</c:v>
                </c:pt>
                <c:pt idx="595">
                  <c:v>2.584371637053872E-29</c:v>
                </c:pt>
                <c:pt idx="596">
                  <c:v>2.2237205763790918E-29</c:v>
                </c:pt>
                <c:pt idx="597">
                  <c:v>1.9133986501449446E-29</c:v>
                </c:pt>
                <c:pt idx="598">
                  <c:v>1.6463823887162549E-29</c:v>
                </c:pt>
                <c:pt idx="599">
                  <c:v>1.4166284530773079E-29</c:v>
                </c:pt>
                <c:pt idx="600">
                  <c:v>1.2189368568458816E-29</c:v>
                </c:pt>
                <c:pt idx="601">
                  <c:v>1.0488332757610043E-29</c:v>
                </c:pt>
                <c:pt idx="602">
                  <c:v>9.0246778097271539E-30</c:v>
                </c:pt>
                <c:pt idx="603">
                  <c:v>7.765277041795568E-30</c:v>
                </c:pt>
                <c:pt idx="604">
                  <c:v>6.6816266250352049E-30</c:v>
                </c:pt>
                <c:pt idx="605">
                  <c:v>5.7492004620167745E-30</c:v>
                </c:pt>
                <c:pt idx="606">
                  <c:v>4.9468950911754577E-30</c:v>
                </c:pt>
                <c:pt idx="607">
                  <c:v>4.2565520553289835E-30</c:v>
                </c:pt>
                <c:pt idx="608">
                  <c:v>3.6625469240384134E-30</c:v>
                </c:pt>
                <c:pt idx="609">
                  <c:v>3.1514356682163171E-30</c:v>
                </c:pt>
                <c:pt idx="610">
                  <c:v>2.7116503834318837E-30</c:v>
                </c:pt>
                <c:pt idx="611">
                  <c:v>2.3332374752641036E-30</c:v>
                </c:pt>
                <c:pt idx="612">
                  <c:v>2.0076323810914172E-30</c:v>
                </c:pt>
                <c:pt idx="613">
                  <c:v>1.7274657296298409E-30</c:v>
                </c:pt>
                <c:pt idx="614">
                  <c:v>1.4863965510574603E-30</c:v>
                </c:pt>
                <c:pt idx="615">
                  <c:v>1.2789687627950425E-30</c:v>
                </c:pt>
                <c:pt idx="616">
                  <c:v>1.1004876828069602E-30</c:v>
                </c:pt>
                <c:pt idx="617">
                  <c:v>9.4691377556647145E-31</c:v>
                </c:pt>
                <c:pt idx="618">
                  <c:v>8.1477122585372305E-31</c:v>
                </c:pt>
                <c:pt idx="619">
                  <c:v>7.0106927115094774E-31</c:v>
                </c:pt>
                <c:pt idx="620">
                  <c:v>6.0323451216275579E-31</c:v>
                </c:pt>
                <c:pt idx="621">
                  <c:v>5.1905266945566666E-31</c:v>
                </c:pt>
                <c:pt idx="622">
                  <c:v>4.4661846800364069E-31</c:v>
                </c:pt>
                <c:pt idx="623">
                  <c:v>3.8429251538404035E-31</c:v>
                </c:pt>
                <c:pt idx="624">
                  <c:v>3.3066419765469502E-31</c:v>
                </c:pt>
                <c:pt idx="625">
                  <c:v>2.8451975314001657E-31</c:v>
                </c:pt>
                <c:pt idx="626">
                  <c:v>2.4481480154495518E-31</c:v>
                </c:pt>
                <c:pt idx="627">
                  <c:v>2.1065070665234691E-31</c:v>
                </c:pt>
                <c:pt idx="628">
                  <c:v>1.812542376241282E-31</c:v>
                </c:pt>
                <c:pt idx="629">
                  <c:v>1.5596006858369547E-31</c:v>
                </c:pt>
                <c:pt idx="630">
                  <c:v>1.3419572039508058E-31</c:v>
                </c:pt>
                <c:pt idx="631">
                  <c:v>1.1546860382848857E-31</c:v>
                </c:pt>
                <c:pt idx="632">
                  <c:v>9.9354870862105441E-32</c:v>
                </c:pt>
                <c:pt idx="633">
                  <c:v>8.5489821793360704E-32</c:v>
                </c:pt>
                <c:pt idx="634">
                  <c:v>7.3559651045232044E-32</c:v>
                </c:pt>
                <c:pt idx="635">
                  <c:v>6.3294344851664407E-32</c:v>
                </c:pt>
                <c:pt idx="636">
                  <c:v>5.4461570076481317E-32</c:v>
                </c:pt>
                <c:pt idx="637">
                  <c:v>4.686141585234352E-32</c:v>
                </c:pt>
                <c:pt idx="638">
                  <c:v>4.0321869028057837E-32</c:v>
                </c:pt>
                <c:pt idx="639">
                  <c:v>3.4694921020713064E-32</c:v>
                </c:pt>
                <c:pt idx="640">
                  <c:v>2.9853217959611453E-32</c:v>
                </c:pt>
                <c:pt idx="641">
                  <c:v>2.5687178305205189E-32</c:v>
                </c:pt>
                <c:pt idx="642">
                  <c:v>2.2102512706539455E-32</c:v>
                </c:pt>
                <c:pt idx="643">
                  <c:v>1.9018089964507521E-32</c:v>
                </c:pt>
                <c:pt idx="644">
                  <c:v>1.6364100801583947E-32</c:v>
                </c:pt>
                <c:pt idx="645">
                  <c:v>1.408047787891168E-32</c:v>
                </c:pt>
                <c:pt idx="646">
                  <c:v>1.2115536301226572E-32</c:v>
                </c:pt>
                <c:pt idx="647">
                  <c:v>1.0424803840371103E-32</c:v>
                </c:pt>
                <c:pt idx="648">
                  <c:v>8.970014402021456E-33</c:v>
                </c:pt>
                <c:pt idx="649">
                  <c:v>7.7182419549112658E-33</c:v>
                </c:pt>
                <c:pt idx="650">
                  <c:v>6.641155320902013E-33</c:v>
                </c:pt>
                <c:pt idx="651">
                  <c:v>5.7143769596754205E-33</c:v>
                </c:pt>
                <c:pt idx="652">
                  <c:v>4.916931235517945E-33</c:v>
                </c:pt>
                <c:pt idx="653">
                  <c:v>4.2307696789021845E-33</c:v>
                </c:pt>
                <c:pt idx="654">
                  <c:v>3.6403624981817728E-33</c:v>
                </c:pt>
                <c:pt idx="655">
                  <c:v>3.1323470961451576E-33</c:v>
                </c:pt>
                <c:pt idx="656">
                  <c:v>2.6952256363561401E-33</c:v>
                </c:pt>
                <c:pt idx="657">
                  <c:v>2.3191048143454939E-33</c:v>
                </c:pt>
                <c:pt idx="658">
                  <c:v>1.9954719439340406E-33</c:v>
                </c:pt>
                <c:pt idx="659">
                  <c:v>1.7170022908825216E-33</c:v>
                </c:pt>
                <c:pt idx="660">
                  <c:v>1.4773932932796352E-33</c:v>
                </c:pt>
                <c:pt idx="661">
                  <c:v>1.271221916603131E-33</c:v>
                </c:pt>
                <c:pt idx="662">
                  <c:v>1.0938219149924535E-33</c:v>
                </c:pt>
                <c:pt idx="663">
                  <c:v>9.4117822080570881E-34</c:v>
                </c:pt>
                <c:pt idx="664">
                  <c:v>8.0983607219563801E-34</c:v>
                </c:pt>
                <c:pt idx="665">
                  <c:v>6.9682282200264107E-34</c:v>
                </c:pt>
                <c:pt idx="666">
                  <c:v>5.9958065827725114E-34</c:v>
                </c:pt>
                <c:pt idx="667">
                  <c:v>5.1590871370573355E-34</c:v>
                </c:pt>
                <c:pt idx="668">
                  <c:v>4.4391325371011084E-34</c:v>
                </c:pt>
                <c:pt idx="669">
                  <c:v>3.8196481583735483E-34</c:v>
                </c:pt>
                <c:pt idx="670">
                  <c:v>3.2866133037996604E-34</c:v>
                </c:pt>
                <c:pt idx="671">
                  <c:v>2.827963875424711E-34</c:v>
                </c:pt>
                <c:pt idx="672">
                  <c:v>2.4333193294937865E-34</c:v>
                </c:pt>
                <c:pt idx="673">
                  <c:v>2.0937477351611694E-34</c:v>
                </c:pt>
                <c:pt idx="674">
                  <c:v>1.8015636194385149E-34</c:v>
                </c:pt>
                <c:pt idx="675">
                  <c:v>1.5501540230368605E-34</c:v>
                </c:pt>
                <c:pt idx="676">
                  <c:v>1.333828830250407E-34</c:v>
                </c:pt>
                <c:pt idx="677">
                  <c:v>1.1476919854207703E-34</c:v>
                </c:pt>
                <c:pt idx="678">
                  <c:v>9.8753068124324852E-35</c:v>
                </c:pt>
                <c:pt idx="679">
                  <c:v>8.4972001093064815E-35</c:v>
                </c:pt>
                <c:pt idx="680">
                  <c:v>7.3114092624139137E-35</c:v>
                </c:pt>
                <c:pt idx="681">
                  <c:v>6.2910964452824872E-35</c:v>
                </c:pt>
                <c:pt idx="682">
                  <c:v>5.413169070880191E-35</c:v>
                </c:pt>
                <c:pt idx="683">
                  <c:v>4.657757140554879E-35</c:v>
                </c:pt>
                <c:pt idx="684">
                  <c:v>4.0077635293335395E-35</c:v>
                </c:pt>
                <c:pt idx="685">
                  <c:v>3.4484770292558762E-35</c:v>
                </c:pt>
                <c:pt idx="686">
                  <c:v>2.9672393928099297E-35</c:v>
                </c:pt>
                <c:pt idx="687">
                  <c:v>2.553158840713781E-35</c:v>
                </c:pt>
                <c:pt idx="688">
                  <c:v>2.196863549907886E-35</c:v>
                </c:pt>
                <c:pt idx="689">
                  <c:v>1.8902895424887176E-35</c:v>
                </c:pt>
                <c:pt idx="690">
                  <c:v>1.626498174905778E-35</c:v>
                </c:pt>
                <c:pt idx="691">
                  <c:v>1.3995190966823099E-35</c:v>
                </c:pt>
                <c:pt idx="692">
                  <c:v>1.2042151243679889E-35</c:v>
                </c:pt>
                <c:pt idx="693">
                  <c:v>1.0361659724360238E-35</c:v>
                </c:pt>
                <c:pt idx="694">
                  <c:v>8.9156820962348559E-36</c:v>
                </c:pt>
                <c:pt idx="695">
                  <c:v>7.6714917644171774E-36</c:v>
                </c:pt>
                <c:pt idx="696">
                  <c:v>6.6009291556474462E-36</c:v>
                </c:pt>
                <c:pt idx="697">
                  <c:v>5.6797643868925915E-36</c:v>
                </c:pt>
                <c:pt idx="698">
                  <c:v>4.8871488740359336E-36</c:v>
                </c:pt>
                <c:pt idx="699">
                  <c:v>4.2051434689983312E-36</c:v>
                </c:pt>
                <c:pt idx="700">
                  <c:v>3.6183124456890244E-36</c:v>
                </c:pt>
                <c:pt idx="701">
                  <c:v>3.1133741455310331E-36</c:v>
                </c:pt>
                <c:pt idx="702">
                  <c:v>2.6789003756736842E-36</c:v>
                </c:pt>
                <c:pt idx="703">
                  <c:v>2.3050577564170478E-36</c:v>
                </c:pt>
                <c:pt idx="704">
                  <c:v>1.9833851638033449E-36</c:v>
                </c:pt>
                <c:pt idx="705">
                  <c:v>1.7066022302668443E-36</c:v>
                </c:pt>
                <c:pt idx="706">
                  <c:v>1.4684445691661648E-36</c:v>
                </c:pt>
                <c:pt idx="707">
                  <c:v>1.2635219938605382E-36</c:v>
                </c:pt>
                <c:pt idx="708">
                  <c:v>1.0871965224236229E-36</c:v>
                </c:pt>
                <c:pt idx="709">
                  <c:v>9.3547740689386262E-37</c:v>
                </c:pt>
                <c:pt idx="710">
                  <c:v>8.0493081127413528E-37</c:v>
                </c:pt>
                <c:pt idx="711">
                  <c:v>6.9260209403640729E-37</c:v>
                </c:pt>
                <c:pt idx="712">
                  <c:v>5.9594893616296909E-37</c:v>
                </c:pt>
                <c:pt idx="713">
                  <c:v>5.1278380122123252E-37</c:v>
                </c:pt>
                <c:pt idx="714">
                  <c:v>4.4122442517959387E-37</c:v>
                </c:pt>
                <c:pt idx="715">
                  <c:v>3.7965121540778127E-37</c:v>
                </c:pt>
                <c:pt idx="716">
                  <c:v>3.2667059467965204E-37</c:v>
                </c:pt>
                <c:pt idx="717">
                  <c:v>2.8108346054874843E-37</c:v>
                </c:pt>
                <c:pt idx="718">
                  <c:v>2.4185804624238844E-37</c:v>
                </c:pt>
                <c:pt idx="719">
                  <c:v>2.0810656883897457E-37</c:v>
                </c:pt>
                <c:pt idx="720">
                  <c:v>1.7906513621021949E-37</c:v>
                </c:pt>
                <c:pt idx="721">
                  <c:v>1.5407645796512413E-37</c:v>
                </c:pt>
                <c:pt idx="722">
                  <c:v>1.3257496909509408E-37</c:v>
                </c:pt>
                <c:pt idx="723">
                  <c:v>1.1407402962588598E-37</c:v>
                </c:pt>
                <c:pt idx="724">
                  <c:v>9.8154910568024077E-38</c:v>
                </c:pt>
                <c:pt idx="725">
                  <c:v>8.445731688635414E-38</c:v>
                </c:pt>
                <c:pt idx="726">
                  <c:v>7.2671232996525897E-38</c:v>
                </c:pt>
                <c:pt idx="727">
                  <c:v>6.2529906228747719E-38</c:v>
                </c:pt>
                <c:pt idx="728">
                  <c:v>5.3803809454600875E-38</c:v>
                </c:pt>
                <c:pt idx="729">
                  <c:v>4.6295446233951152E-38</c:v>
                </c:pt>
                <c:pt idx="730">
                  <c:v>3.9834880907626652E-38</c:v>
                </c:pt>
                <c:pt idx="731">
                  <c:v>3.4275892469119172E-38</c:v>
                </c:pt>
                <c:pt idx="732">
                  <c:v>2.949266516646446E-38</c:v>
                </c:pt>
                <c:pt idx="733">
                  <c:v>2.5376940933189324E-38</c:v>
                </c:pt>
                <c:pt idx="734">
                  <c:v>2.1835569199722492E-38</c:v>
                </c:pt>
                <c:pt idx="735">
                  <c:v>1.8788398630517964E-38</c:v>
                </c:pt>
                <c:pt idx="736">
                  <c:v>1.6166463070893327E-38</c:v>
                </c:pt>
                <c:pt idx="737">
                  <c:v>1.3910420646389727E-38</c:v>
                </c:pt>
                <c:pt idx="738">
                  <c:v>1.1969210687023406E-38</c:v>
                </c:pt>
                <c:pt idx="739">
                  <c:v>1.0298898078796574E-38</c:v>
                </c:pt>
                <c:pt idx="740">
                  <c:v>8.8616788868487493E-39</c:v>
                </c:pt>
                <c:pt idx="741">
                  <c:v>7.6250247446663786E-39</c:v>
                </c:pt>
                <c:pt idx="742">
                  <c:v>6.5609466444399397E-39</c:v>
                </c:pt>
                <c:pt idx="743">
                  <c:v>5.6453614660461155E-39</c:v>
                </c:pt>
                <c:pt idx="744">
                  <c:v>4.8575469074004158E-39</c:v>
                </c:pt>
                <c:pt idx="745">
                  <c:v>4.1796724797006268E-39</c:v>
                </c:pt>
                <c:pt idx="746">
                  <c:v>3.59639595264679E-39</c:v>
                </c:pt>
                <c:pt idx="747">
                  <c:v>3.0945161160428127E-39</c:v>
                </c:pt>
                <c:pt idx="748">
                  <c:v>2.6626739987851324E-39</c:v>
                </c:pt>
                <c:pt idx="749">
                  <c:v>2.2910957829725897E-39</c:v>
                </c:pt>
                <c:pt idx="750">
                  <c:v>1.9713715945510943E-39</c:v>
                </c:pt>
                <c:pt idx="751">
                  <c:v>1.6962651638949046E-39</c:v>
                </c:pt>
                <c:pt idx="752">
                  <c:v>1.4595500484009998E-39</c:v>
                </c:pt>
                <c:pt idx="753">
                  <c:v>1.2558687103470743E-39</c:v>
                </c:pt>
                <c:pt idx="754">
                  <c:v>1.0806112605434263E-39</c:v>
                </c:pt>
                <c:pt idx="755">
                  <c:v>9.298111234020147E-40</c:v>
                </c:pt>
                <c:pt idx="756">
                  <c:v>8.0005526202581448E-40</c:v>
                </c:pt>
                <c:pt idx="757">
                  <c:v>6.884069314563846E-40</c:v>
                </c:pt>
                <c:pt idx="758">
                  <c:v>5.9233921176547997E-40</c:v>
                </c:pt>
                <c:pt idx="759">
                  <c:v>5.0967781665513332E-40</c:v>
                </c:pt>
                <c:pt idx="760">
                  <c:v>4.385518831618273E-40</c:v>
                </c:pt>
                <c:pt idx="761">
                  <c:v>3.7735162869550794E-40</c:v>
                </c:pt>
                <c:pt idx="762">
                  <c:v>3.2469191707155075E-40</c:v>
                </c:pt>
                <c:pt idx="763">
                  <c:v>2.7938090893114475E-40</c:v>
                </c:pt>
                <c:pt idx="764">
                  <c:v>2.4039308701975557E-40</c:v>
                </c:pt>
                <c:pt idx="765">
                  <c:v>2.0684604580884315E-40</c:v>
                </c:pt>
                <c:pt idx="766">
                  <c:v>1.7798052014381725E-40</c:v>
                </c:pt>
                <c:pt idx="767">
                  <c:v>1.5314320090961813E-40</c:v>
                </c:pt>
                <c:pt idx="768">
                  <c:v>1.317719487834544E-40</c:v>
                </c:pt>
                <c:pt idx="769">
                  <c:v>1.133830714197825E-40</c:v>
                </c:pt>
                <c:pt idx="770">
                  <c:v>9.7560376113961599E-41</c:v>
                </c:pt>
                <c:pt idx="771">
                  <c:v>8.3945750175162346E-41</c:v>
                </c:pt>
                <c:pt idx="772">
                  <c:v>7.2231055815520848E-41</c:v>
                </c:pt>
                <c:pt idx="773">
                  <c:v>6.2151156113780001E-41</c:v>
                </c:pt>
                <c:pt idx="774">
                  <c:v>5.347791421109796E-41</c:v>
                </c:pt>
                <c:pt idx="775">
                  <c:v>4.6015029923722795E-41</c:v>
                </c:pt>
                <c:pt idx="776">
                  <c:v>3.9593596910361467E-41</c:v>
                </c:pt>
                <c:pt idx="777">
                  <c:v>3.4068279840278671E-41</c:v>
                </c:pt>
                <c:pt idx="778">
                  <c:v>2.9314025040543919E-41</c:v>
                </c:pt>
                <c:pt idx="779">
                  <c:v>2.5223230174999253E-41</c:v>
                </c:pt>
                <c:pt idx="780">
                  <c:v>2.1703308896716022E-41</c:v>
                </c:pt>
                <c:pt idx="781">
                  <c:v>1.8674595355084673E-41</c:v>
                </c:pt>
                <c:pt idx="782">
                  <c:v>1.606854113056092E-41</c:v>
                </c:pt>
                <c:pt idx="783">
                  <c:v>1.3826163788562437E-41</c:v>
                </c:pt>
                <c:pt idx="784">
                  <c:v>1.189671193886922E-41</c:v>
                </c:pt>
                <c:pt idx="785">
                  <c:v>1.0236516587017018E-41</c:v>
                </c:pt>
                <c:pt idx="786">
                  <c:v>8.8080027804921716E-42</c:v>
                </c:pt>
                <c:pt idx="787">
                  <c:v>7.5788391804643556E-42</c:v>
                </c:pt>
                <c:pt idx="788">
                  <c:v>6.5212063114417066E-42</c:v>
                </c:pt>
                <c:pt idx="789">
                  <c:v>5.6111669272525113E-42</c:v>
                </c:pt>
                <c:pt idx="790">
                  <c:v>4.8281242429411301E-42</c:v>
                </c:pt>
                <c:pt idx="791">
                  <c:v>4.1543557708217916E-42</c:v>
                </c:pt>
                <c:pt idx="792">
                  <c:v>3.574612210071655E-42</c:v>
                </c:pt>
                <c:pt idx="793">
                  <c:v>3.0757723115913376E-42</c:v>
                </c:pt>
                <c:pt idx="794">
                  <c:v>2.6465459067411077E-42</c:v>
                </c:pt>
                <c:pt idx="795">
                  <c:v>2.2772183786465936E-42</c:v>
                </c:pt>
                <c:pt idx="796">
                  <c:v>1.9594307927314194E-42</c:v>
                </c:pt>
                <c:pt idx="797">
                  <c:v>1.6859907102040467E-42</c:v>
                </c:pt>
                <c:pt idx="798">
                  <c:v>1.4507094026688482E-42</c:v>
                </c:pt>
                <c:pt idx="799">
                  <c:v>1.2482617835640998E-42</c:v>
                </c:pt>
                <c:pt idx="800">
                  <c:v>1.0740658862761275E-42</c:v>
                </c:pt>
                <c:pt idx="801">
                  <c:v>9.2417916117583614E-43</c:v>
                </c:pt>
                <c:pt idx="802">
                  <c:v>7.9520924448399559E-43</c:v>
                </c:pt>
                <c:pt idx="803">
                  <c:v>6.8423717941038184E-43</c:v>
                </c:pt>
                <c:pt idx="804">
                  <c:v>5.8875135184233607E-43</c:v>
                </c:pt>
                <c:pt idx="805">
                  <c:v>5.0659064535907448E-43</c:v>
                </c:pt>
                <c:pt idx="806">
                  <c:v>4.3589552900771706E-43</c:v>
                </c:pt>
                <c:pt idx="807">
                  <c:v>3.7506597081799809E-43</c:v>
                </c:pt>
                <c:pt idx="808">
                  <c:v>3.2272522451854958E-43</c:v>
                </c:pt>
                <c:pt idx="809">
                  <c:v>2.776886698449326E-43</c:v>
                </c:pt>
                <c:pt idx="810">
                  <c:v>2.3893700120678308E-43</c:v>
                </c:pt>
                <c:pt idx="811">
                  <c:v>2.0559315789719128E-43</c:v>
                </c:pt>
                <c:pt idx="812">
                  <c:v>1.7690247370920582E-43</c:v>
                </c:pt>
                <c:pt idx="813">
                  <c:v>1.522155966887057E-43</c:v>
                </c:pt>
                <c:pt idx="814">
                  <c:v>1.3097379244896896E-43</c:v>
                </c:pt>
                <c:pt idx="815">
                  <c:v>1.1269629841905962E-43</c:v>
                </c:pt>
                <c:pt idx="816">
                  <c:v>9.6969442816632102E-44</c:v>
                </c:pt>
                <c:pt idx="817">
                  <c:v>8.3437282076496323E-44</c:v>
                </c:pt>
                <c:pt idx="818">
                  <c:v>7.1793544833267198E-44</c:v>
                </c:pt>
                <c:pt idx="819">
                  <c:v>6.1774700127465908E-44</c:v>
                </c:pt>
                <c:pt idx="820">
                  <c:v>5.315399294882081E-44</c:v>
                </c:pt>
                <c:pt idx="821">
                  <c:v>4.5736312124113482E-44</c:v>
                </c:pt>
                <c:pt idx="822">
                  <c:v>3.9353774395244836E-44</c:v>
                </c:pt>
                <c:pt idx="823">
                  <c:v>3.3861924742622604E-44</c:v>
                </c:pt>
                <c:pt idx="824">
                  <c:v>2.9136466956358456E-44</c:v>
                </c:pt>
                <c:pt idx="825">
                  <c:v>2.5070450458783297E-44</c:v>
                </c:pt>
                <c:pt idx="826">
                  <c:v>2.1571849708056115E-44</c:v>
                </c:pt>
                <c:pt idx="827">
                  <c:v>1.8561481397871313E-44</c:v>
                </c:pt>
                <c:pt idx="828">
                  <c:v>1.5971212313557744E-44</c:v>
                </c:pt>
                <c:pt idx="829">
                  <c:v>1.3742417283245063E-44</c:v>
                </c:pt>
                <c:pt idx="830">
                  <c:v>1.1824652323137487E-44</c:v>
                </c:pt>
                <c:pt idx="831">
                  <c:v>1.0174512946390746E-44</c:v>
                </c:pt>
                <c:pt idx="832">
                  <c:v>8.7546517958682123E-45</c:v>
                </c:pt>
                <c:pt idx="833">
                  <c:v>7.532933367005721E-45</c:v>
                </c:pt>
                <c:pt idx="834">
                  <c:v>6.4817066897542622E-45</c:v>
                </c:pt>
                <c:pt idx="835">
                  <c:v>5.577179508320114E-45</c:v>
                </c:pt>
                <c:pt idx="836">
                  <c:v>4.7988797946062349E-45</c:v>
                </c:pt>
                <c:pt idx="837">
                  <c:v>4.129192407869358E-45</c:v>
                </c:pt>
                <c:pt idx="838">
                  <c:v>3.5529604138802951E-45</c:v>
                </c:pt>
                <c:pt idx="839">
                  <c:v>3.0571420403037374E-45</c:v>
                </c:pt>
                <c:pt idx="840">
                  <c:v>2.6305155042201338E-45</c:v>
                </c:pt>
                <c:pt idx="841">
                  <c:v>2.2634250311951547E-45</c:v>
                </c:pt>
                <c:pt idx="842">
                  <c:v>1.9475623175844481E-45</c:v>
                </c:pt>
                <c:pt idx="843">
                  <c:v>1.6757784899427804E-45</c:v>
                </c:pt>
                <c:pt idx="844">
                  <c:v>1.4419223056430579E-45</c:v>
                </c:pt>
                <c:pt idx="845">
                  <c:v>1.2407009327241007E-45</c:v>
                </c:pt>
                <c:pt idx="846">
                  <c:v>1.0675601580183267E-45</c:v>
                </c:pt>
                <c:pt idx="847">
                  <c:v>9.1858131232786852E-46</c:v>
                </c:pt>
                <c:pt idx="848">
                  <c:v>7.903925797720749E-46</c:v>
                </c:pt>
                <c:pt idx="849">
                  <c:v>6.8009268398416399E-46</c:v>
                </c:pt>
                <c:pt idx="850">
                  <c:v>5.8518522395815301E-46</c:v>
                </c:pt>
                <c:pt idx="851">
                  <c:v>5.0352217337913225E-46</c:v>
                </c:pt>
                <c:pt idx="852">
                  <c:v>4.332552646656974E-46</c:v>
                </c:pt>
                <c:pt idx="853">
                  <c:v>3.7279415740685804E-46</c:v>
                </c:pt>
                <c:pt idx="854">
                  <c:v>3.2077044442592905E-46</c:v>
                </c:pt>
                <c:pt idx="855">
                  <c:v>2.7600668082604221E-46</c:v>
                </c:pt>
                <c:pt idx="856">
                  <c:v>2.374897350563102E-46</c:v>
                </c:pt>
                <c:pt idx="857">
                  <c:v>2.043478588573162E-46</c:v>
                </c:pt>
                <c:pt idx="858">
                  <c:v>1.758309571134455E-46</c:v>
                </c:pt>
                <c:pt idx="859">
                  <c:v>1.512936110625826E-46</c:v>
                </c:pt>
                <c:pt idx="860">
                  <c:v>1.3018047063002468E-46</c:v>
                </c:pt>
                <c:pt idx="861">
                  <c:v>1.1201368527349514E-46</c:v>
                </c:pt>
                <c:pt idx="862">
                  <c:v>9.6382088863456503E-47</c:v>
                </c:pt>
                <c:pt idx="863">
                  <c:v>8.2931893821739297E-47</c:v>
                </c:pt>
                <c:pt idx="864">
                  <c:v>7.1358683900323074E-47</c:v>
                </c:pt>
                <c:pt idx="865">
                  <c:v>6.1400524374030702E-47</c:v>
                </c:pt>
                <c:pt idx="866">
                  <c:v>5.2832033711160801E-47</c:v>
                </c:pt>
                <c:pt idx="867">
                  <c:v>4.5459282547068561E-47</c:v>
                </c:pt>
                <c:pt idx="868">
                  <c:v>3.9115404509928105E-47</c:v>
                </c:pt>
                <c:pt idx="869">
                  <c:v>3.3656819559154391E-47</c:v>
                </c:pt>
                <c:pt idx="870">
                  <c:v>2.8959984359869286E-47</c:v>
                </c:pt>
                <c:pt idx="871">
                  <c:v>2.4918596145123843E-47</c:v>
                </c:pt>
                <c:pt idx="872">
                  <c:v>2.1441186781310247E-47</c:v>
                </c:pt>
                <c:pt idx="873">
                  <c:v>1.8449052583606066E-47</c:v>
                </c:pt>
                <c:pt idx="874">
                  <c:v>1.5874473027274393E-47</c:v>
                </c:pt>
                <c:pt idx="875">
                  <c:v>1.365917803917963E-47</c:v>
                </c:pt>
                <c:pt idx="876">
                  <c:v>1.175302917995768E-47</c:v>
                </c:pt>
                <c:pt idx="877">
                  <c:v>1.011288486823421E-47</c:v>
                </c:pt>
                <c:pt idx="878">
                  <c:v>8.7016239636808844E-48</c:v>
                </c:pt>
                <c:pt idx="879">
                  <c:v>7.4873056098112636E-48</c:v>
                </c:pt>
                <c:pt idx="880">
                  <c:v>6.4424463213642837E-48</c:v>
                </c:pt>
                <c:pt idx="881">
                  <c:v>5.5433979547024828E-48</c:v>
                </c:pt>
                <c:pt idx="882">
                  <c:v>4.7698124829222168E-48</c:v>
                </c:pt>
                <c:pt idx="883">
                  <c:v>4.1041814620111776E-48</c:v>
                </c:pt>
                <c:pt idx="884">
                  <c:v>3.531439764859806E-48</c:v>
                </c:pt>
                <c:pt idx="885">
                  <c:v>3.0386246144978852E-48</c:v>
                </c:pt>
                <c:pt idx="886">
                  <c:v>2.6145821995066577E-48</c:v>
                </c:pt>
                <c:pt idx="887">
                  <c:v>2.2497152314770824E-48</c:v>
                </c:pt>
                <c:pt idx="888">
                  <c:v>1.9357657310200371E-48</c:v>
                </c:pt>
                <c:pt idx="889">
                  <c:v>1.6656281261567802E-48</c:v>
                </c:pt>
                <c:pt idx="890">
                  <c:v>1.433188432973571E-48</c:v>
                </c:pt>
                <c:pt idx="891">
                  <c:v>1.2331858787403194E-48</c:v>
                </c:pt>
                <c:pt idx="892">
                  <c:v>1.0610938356300401E-48</c:v>
                </c:pt>
                <c:pt idx="893">
                  <c:v>9.1301737022984832E-49</c:v>
                </c:pt>
                <c:pt idx="894">
                  <c:v>7.8560509009692363E-49</c:v>
                </c:pt>
                <c:pt idx="895">
                  <c:v>6.7597329219577067E-49</c:v>
                </c:pt>
                <c:pt idx="896">
                  <c:v>5.8164069647972114E-49</c:v>
                </c:pt>
                <c:pt idx="897">
                  <c:v>5.0047228745161325E-49</c:v>
                </c:pt>
                <c:pt idx="898">
                  <c:v>4.3063099267811119E-49</c:v>
                </c:pt>
                <c:pt idx="899">
                  <c:v>3.7053610460472182E-49</c:v>
                </c:pt>
                <c:pt idx="900">
                  <c:v>3.188275046386834E-49</c:v>
                </c:pt>
                <c:pt idx="901">
                  <c:v>2.7433487978875454E-49</c:v>
                </c:pt>
                <c:pt idx="902">
                  <c:v>2.3605123514672803E-49</c:v>
                </c:pt>
                <c:pt idx="903">
                  <c:v>2.0311010272263583E-49</c:v>
                </c:pt>
                <c:pt idx="904">
                  <c:v>1.7476593080462649E-49</c:v>
                </c:pt>
                <c:pt idx="905">
                  <c:v>1.5037720999883863E-49</c:v>
                </c:pt>
                <c:pt idx="906">
                  <c:v>1.2939195404346043E-49</c:v>
                </c:pt>
                <c:pt idx="907">
                  <c:v>1.1133520678641578E-49</c:v>
                </c:pt>
                <c:pt idx="908">
                  <c:v>9.5798292573976698E-50</c:v>
                </c:pt>
                <c:pt idx="909">
                  <c:v>8.2429566755957866E-50</c:v>
                </c:pt>
                <c:pt idx="910">
                  <c:v>7.0926456965065535E-50</c:v>
                </c:pt>
                <c:pt idx="911">
                  <c:v>6.1028615041867789E-50</c:v>
                </c:pt>
                <c:pt idx="912">
                  <c:v>5.2512024613931726E-50</c:v>
                </c:pt>
                <c:pt idx="913">
                  <c:v>4.5183930966849228E-50</c:v>
                </c:pt>
                <c:pt idx="914">
                  <c:v>3.8878478455682185E-50</c:v>
                </c:pt>
                <c:pt idx="915">
                  <c:v>3.3452956719014444E-50</c:v>
                </c:pt>
                <c:pt idx="916">
                  <c:v>2.8784570736736084E-50</c:v>
                </c:pt>
                <c:pt idx="917">
                  <c:v>2.4767661628761797E-50</c:v>
                </c:pt>
                <c:pt idx="918">
                  <c:v>2.1311315293437582E-50</c:v>
                </c:pt>
                <c:pt idx="919">
                  <c:v>1.8337304762307178E-50</c:v>
                </c:pt>
                <c:pt idx="920">
                  <c:v>1.5778319700862267E-50</c:v>
                </c:pt>
                <c:pt idx="921">
                  <c:v>1.3576442983832217E-50</c:v>
                </c:pt>
                <c:pt idx="922">
                  <c:v>1.1681839865570359E-50</c:v>
                </c:pt>
                <c:pt idx="923">
                  <c:v>1.0051630077726653E-50</c:v>
                </c:pt>
                <c:pt idx="924">
                  <c:v>8.6489173265624241E-51</c:v>
                </c:pt>
                <c:pt idx="925">
                  <c:v>7.4419542246654027E-51</c:v>
                </c:pt>
                <c:pt idx="926">
                  <c:v>6.4034237570897758E-51</c:v>
                </c:pt>
                <c:pt idx="927">
                  <c:v>5.5098210194520973E-51</c:v>
                </c:pt>
                <c:pt idx="928">
                  <c:v>4.7409212349540453E-51</c:v>
                </c:pt>
                <c:pt idx="929">
                  <c:v>4.0793220100411293E-51</c:v>
                </c:pt>
                <c:pt idx="930">
                  <c:v>3.5100494686381984E-51</c:v>
                </c:pt>
                <c:pt idx="931">
                  <c:v>3.0202193506570178E-51</c:v>
                </c:pt>
                <c:pt idx="932">
                  <c:v>2.5987454044692062E-51</c:v>
                </c:pt>
                <c:pt idx="933">
                  <c:v>2.2360884734351056E-51</c:v>
                </c:pt>
                <c:pt idx="934">
                  <c:v>1.9240405976016001E-51</c:v>
                </c:pt>
                <c:pt idx="935">
                  <c:v>1.6555392441749718E-51</c:v>
                </c:pt>
                <c:pt idx="936">
                  <c:v>1.4245074622749517E-51</c:v>
                </c:pt>
                <c:pt idx="937">
                  <c:v>1.2257163442164573E-51</c:v>
                </c:pt>
                <c:pt idx="938">
                  <c:v>1.0546666804258371E-51</c:v>
                </c:pt>
                <c:pt idx="939">
                  <c:v>9.0748712950508124E-52</c:v>
                </c:pt>
                <c:pt idx="940">
                  <c:v>7.808465987423236E-52</c:v>
                </c:pt>
                <c:pt idx="941">
                  <c:v>6.7187885198986845E-52</c:v>
                </c:pt>
                <c:pt idx="942">
                  <c:v>5.7811763857114675E-52</c:v>
                </c:pt>
                <c:pt idx="943">
                  <c:v>4.9744087499887366E-52</c:v>
                </c:pt>
                <c:pt idx="944">
                  <c:v>4.2802261617761155E-52</c:v>
                </c:pt>
                <c:pt idx="945">
                  <c:v>3.6829172906215596E-52</c:v>
                </c:pt>
                <c:pt idx="946">
                  <c:v>3.168963334388575E-52</c:v>
                </c:pt>
                <c:pt idx="947">
                  <c:v>2.7267320502341028E-52</c:v>
                </c:pt>
                <c:pt idx="948">
                  <c:v>2.3462144838000816E-52</c:v>
                </c:pt>
                <c:pt idx="949">
                  <c:v>2.0187984380499271E-52</c:v>
                </c:pt>
                <c:pt idx="950">
                  <c:v>1.7370735547040887E-52</c:v>
                </c:pt>
                <c:pt idx="951">
                  <c:v>1.4946635967120131E-52</c:v>
                </c:pt>
                <c:pt idx="952">
                  <c:v>1.2860821358348626E-52</c:v>
                </c:pt>
                <c:pt idx="953">
                  <c:v>1.1066083791376708E-52</c:v>
                </c:pt>
                <c:pt idx="954">
                  <c:v>9.5218032399055353E-53</c:v>
                </c:pt>
                <c:pt idx="955">
                  <c:v>8.1930282337213499E-53</c:v>
                </c:pt>
                <c:pt idx="956">
                  <c:v>7.0496848073097919E-53</c:v>
                </c:pt>
                <c:pt idx="957">
                  <c:v>6.0658958403028917E-53</c:v>
                </c:pt>
                <c:pt idx="958">
                  <c:v>5.219395384493108E-53</c:v>
                </c:pt>
                <c:pt idx="959">
                  <c:v>4.4910247219654987E-53</c:v>
                </c:pt>
                <c:pt idx="960">
                  <c:v>3.864298748707282E-53</c:v>
                </c:pt>
                <c:pt idx="961">
                  <c:v>3.3250328697200583E-53</c:v>
                </c:pt>
                <c:pt idx="962">
                  <c:v>2.8610219612076576E-53</c:v>
                </c:pt>
                <c:pt idx="963">
                  <c:v>2.4617641338389715E-53</c:v>
                </c:pt>
                <c:pt idx="964">
                  <c:v>2.1182230450610923E-53</c:v>
                </c:pt>
                <c:pt idx="965">
                  <c:v>1.8226233809129751E-53</c:v>
                </c:pt>
                <c:pt idx="966">
                  <c:v>1.5682748785101776E-53</c:v>
                </c:pt>
                <c:pt idx="967">
                  <c:v>1.3494209063279568E-53</c:v>
                </c:pt>
                <c:pt idx="968">
                  <c:v>1.1611081752229623E-53</c:v>
                </c:pt>
                <c:pt idx="969">
                  <c:v>9.9907463138261416E-54</c:v>
                </c:pt>
                <c:pt idx="970">
                  <c:v>8.596529939001047E-54</c:v>
                </c:pt>
                <c:pt idx="971">
                  <c:v>7.3968775375540318E-54</c:v>
                </c:pt>
                <c:pt idx="972">
                  <c:v>6.3646375565265997E-54</c:v>
                </c:pt>
                <c:pt idx="973">
                  <c:v>5.4764474631743215E-54</c:v>
                </c:pt>
                <c:pt idx="974">
                  <c:v>4.7122049842655654E-54</c:v>
                </c:pt>
                <c:pt idx="975">
                  <c:v>4.054613134345052E-54</c:v>
                </c:pt>
                <c:pt idx="976">
                  <c:v>3.4887887356550744E-54</c:v>
                </c:pt>
                <c:pt idx="977">
                  <c:v>3.0019255694045007E-54</c:v>
                </c:pt>
                <c:pt idx="978">
                  <c:v>2.5830045345386821E-54</c:v>
                </c:pt>
                <c:pt idx="979">
                  <c:v>2.2225442540771983E-54</c:v>
                </c:pt>
                <c:pt idx="980">
                  <c:v>1.9123864845300353E-54</c:v>
                </c:pt>
                <c:pt idx="981">
                  <c:v>1.6455114715957033E-54</c:v>
                </c:pt>
                <c:pt idx="982">
                  <c:v>1.415879073114487E-54</c:v>
                </c:pt>
                <c:pt idx="983">
                  <c:v>1.2182920534364345E-54</c:v>
                </c:pt>
                <c:pt idx="984">
                  <c:v>1.0482784551660291E-54</c:v>
                </c:pt>
                <c:pt idx="985">
                  <c:v>9.0199038602086074E-55</c:v>
                </c:pt>
                <c:pt idx="986">
                  <c:v>7.7611693006244569E-55</c:v>
                </c:pt>
                <c:pt idx="987">
                  <c:v>6.6780921223214007E-55</c:v>
                </c:pt>
                <c:pt idx="988">
                  <c:v>5.7461592018902276E-55</c:v>
                </c:pt>
                <c:pt idx="989">
                  <c:v>4.9442782412516472E-55</c:v>
                </c:pt>
                <c:pt idx="990">
                  <c:v>4.2543003888358822E-55</c:v>
                </c:pt>
                <c:pt idx="991">
                  <c:v>3.6606094793458365E-55</c:v>
                </c:pt>
                <c:pt idx="992">
                  <c:v>3.149768595428989E-55</c:v>
                </c:pt>
                <c:pt idx="993">
                  <c:v>2.7102159519413225E-55</c:v>
                </c:pt>
                <c:pt idx="994">
                  <c:v>2.3320032197974224E-55</c:v>
                </c:pt>
                <c:pt idx="995">
                  <c:v>2.0065703669296713E-55</c:v>
                </c:pt>
                <c:pt idx="996">
                  <c:v>1.7265519203657167E-55</c:v>
                </c:pt>
                <c:pt idx="997">
                  <c:v>1.4856102645828742E-55</c:v>
                </c:pt>
                <c:pt idx="998">
                  <c:v>1.2782922032060903E-55</c:v>
                </c:pt>
                <c:pt idx="999">
                  <c:v>1.0999055376318898E-55</c:v>
                </c:pt>
                <c:pt idx="1000">
                  <c:v>9.4641286920080658E-56</c:v>
                </c:pt>
                <c:pt idx="1001">
                  <c:v>8.1434022135878179E-56</c:v>
                </c:pt>
                <c:pt idx="1002">
                  <c:v>7.0069841366660963E-56</c:v>
                </c:pt>
                <c:pt idx="1003">
                  <c:v>6.0291540812717428E-56</c:v>
                </c:pt>
                <c:pt idx="1004">
                  <c:v>5.187780966350419E-56</c:v>
                </c:pt>
                <c:pt idx="1005">
                  <c:v>4.4638221203248566E-56</c:v>
                </c:pt>
                <c:pt idx="1006">
                  <c:v>3.8408922911637772E-56</c:v>
                </c:pt>
                <c:pt idx="1007">
                  <c:v>3.3048928014290405E-56</c:v>
                </c:pt>
                <c:pt idx="1008">
                  <c:v>2.843692455022753E-56</c:v>
                </c:pt>
                <c:pt idx="1009">
                  <c:v>2.4468529736446156E-56</c:v>
                </c:pt>
                <c:pt idx="1010">
                  <c:v>2.1053927488039828E-56</c:v>
                </c:pt>
                <c:pt idx="1011">
                  <c:v>1.8115835624213509E-56</c:v>
                </c:pt>
                <c:pt idx="1012">
                  <c:v>1.5587756752271307E-56</c:v>
                </c:pt>
                <c:pt idx="1013">
                  <c:v>1.3412473242096363E-56</c:v>
                </c:pt>
                <c:pt idx="1014">
                  <c:v>1.1540752228106092E-56</c:v>
                </c:pt>
                <c:pt idx="1015">
                  <c:v>9.9302313291861132E-57</c:v>
                </c:pt>
                <c:pt idx="1016">
                  <c:v>8.5444598672691426E-57</c:v>
                </c:pt>
                <c:pt idx="1017">
                  <c:v>7.3520738846027213E-57</c:v>
                </c:pt>
                <c:pt idx="1018">
                  <c:v>6.3260862879952849E-57</c:v>
                </c:pt>
                <c:pt idx="1019">
                  <c:v>5.4432760539816678E-57</c:v>
                </c:pt>
                <c:pt idx="1020">
                  <c:v>4.6836626708801427E-57</c:v>
                </c:pt>
                <c:pt idx="1021">
                  <c:v>4.0300539228668686E-57</c:v>
                </c:pt>
                <c:pt idx="1022">
                  <c:v>3.4676567811324887E-57</c:v>
                </c:pt>
                <c:pt idx="1023">
                  <c:v>2.983742595478757E-57</c:v>
                </c:pt>
                <c:pt idx="1024">
                  <c:v>2.567359008686783E-57</c:v>
                </c:pt>
                <c:pt idx="1025">
                  <c:v>2.2090820734580057E-57</c:v>
                </c:pt>
                <c:pt idx="1026">
                  <c:v>1.9008029616277494E-57</c:v>
                </c:pt>
                <c:pt idx="1027">
                  <c:v>1.6355444382729983E-57</c:v>
                </c:pt>
                <c:pt idx="1028">
                  <c:v>1.4073029470003562E-57</c:v>
                </c:pt>
                <c:pt idx="1029">
                  <c:v>1.2109127323542097E-57</c:v>
                </c:pt>
                <c:pt idx="1030">
                  <c:v>1.0419289240479129E-57</c:v>
                </c:pt>
                <c:pt idx="1031">
                  <c:v>8.9652693688093353E-58</c:v>
                </c:pt>
                <c:pt idx="1032">
                  <c:v>7.7141590947536515E-58</c:v>
                </c:pt>
                <c:pt idx="1033">
                  <c:v>6.6376422270370317E-58</c:v>
                </c:pt>
                <c:pt idx="1034">
                  <c:v>5.7113541207762848E-58</c:v>
                </c:pt>
                <c:pt idx="1035">
                  <c:v>4.9143302361250131E-58</c:v>
                </c:pt>
                <c:pt idx="1036">
                  <c:v>4.2285316509861198E-58</c:v>
                </c:pt>
                <c:pt idx="1037">
                  <c:v>3.6384367887922608E-58</c:v>
                </c:pt>
                <c:pt idx="1038">
                  <c:v>3.1306901209902737E-58</c:v>
                </c:pt>
                <c:pt idx="1039">
                  <c:v>2.6937998933656063E-58</c:v>
                </c:pt>
                <c:pt idx="1040">
                  <c:v>2.3178780348919429E-58</c:v>
                </c:pt>
                <c:pt idx="1041">
                  <c:v>1.9944163625020101E-58</c:v>
                </c:pt>
                <c:pt idx="1042">
                  <c:v>1.7160940166557056E-58</c:v>
                </c:pt>
                <c:pt idx="1043">
                  <c:v>1.4766117694236203E-58</c:v>
                </c:pt>
                <c:pt idx="1044">
                  <c:v>1.2705494550056451E-58</c:v>
                </c:pt>
                <c:pt idx="1045">
                  <c:v>1.0932432959309707E-58</c:v>
                </c:pt>
                <c:pt idx="1046">
                  <c:v>9.4068034848175378E-59</c:v>
                </c:pt>
                <c:pt idx="1047">
                  <c:v>8.094076783395396E-59</c:v>
                </c:pt>
                <c:pt idx="1048">
                  <c:v>6.9645421084047586E-59</c:v>
                </c:pt>
                <c:pt idx="1049">
                  <c:v>5.9926348708784613E-59</c:v>
                </c:pt>
                <c:pt idx="1050">
                  <c:v>5.1563580400110652E-59</c:v>
                </c:pt>
                <c:pt idx="1051">
                  <c:v>4.4367842876582981E-59</c:v>
                </c:pt>
                <c:pt idx="1052">
                  <c:v>3.8176276089565927E-59</c:v>
                </c:pt>
                <c:pt idx="1053">
                  <c:v>3.2848747236165102E-59</c:v>
                </c:pt>
                <c:pt idx="1054">
                  <c:v>2.826467915450718E-59</c:v>
                </c:pt>
                <c:pt idx="1055">
                  <c:v>2.4320321318911228E-59</c:v>
                </c:pt>
                <c:pt idx="1056">
                  <c:v>2.0926401669794618E-59</c:v>
                </c:pt>
                <c:pt idx="1057">
                  <c:v>1.8006106132531452E-59</c:v>
                </c:pt>
                <c:pt idx="1058">
                  <c:v>1.5493340096017033E-59</c:v>
                </c:pt>
                <c:pt idx="1059">
                  <c:v>1.3331232503243147E-59</c:v>
                </c:pt>
                <c:pt idx="1060">
                  <c:v>1.1470848697190522E-59</c:v>
                </c:pt>
                <c:pt idx="1061">
                  <c:v>9.8700828900724149E-60</c:v>
                </c:pt>
                <c:pt idx="1062">
                  <c:v>8.492705189351882E-60</c:v>
                </c:pt>
                <c:pt idx="1063">
                  <c:v>7.3075416120152994E-60</c:v>
                </c:pt>
                <c:pt idx="1064">
                  <c:v>6.287768528488198E-60</c:v>
                </c:pt>
                <c:pt idx="1065">
                  <c:v>5.4103055674483187E-60</c:v>
                </c:pt>
                <c:pt idx="1066">
                  <c:v>4.6552932412415238E-60</c:v>
                </c:pt>
                <c:pt idx="1067">
                  <c:v>4.0056434690749163E-60</c:v>
                </c:pt>
                <c:pt idx="1068">
                  <c:v>3.4466528250459741E-60</c:v>
                </c:pt>
                <c:pt idx="1069">
                  <c:v>2.9656697577083373E-60</c:v>
                </c:pt>
                <c:pt idx="1070">
                  <c:v>2.551808249404556E-60</c:v>
                </c:pt>
                <c:pt idx="1071">
                  <c:v>2.1957014346603947E-60</c:v>
                </c:pt>
                <c:pt idx="1072">
                  <c:v>1.8892896013227804E-60</c:v>
                </c:pt>
                <c:pt idx="1073">
                  <c:v>1.6256377763028904E-60</c:v>
                </c:pt>
                <c:pt idx="1074">
                  <c:v>1.398778767369878E-60</c:v>
                </c:pt>
                <c:pt idx="1075">
                  <c:v>1.2035781085836692E-60</c:v>
                </c:pt>
                <c:pt idx="1076">
                  <c:v>1.0356178526970669E-60</c:v>
                </c:pt>
                <c:pt idx="1077">
                  <c:v>8.9109658041800944E-61</c:v>
                </c:pt>
                <c:pt idx="1078">
                  <c:v>7.6674336345661879E-61</c:v>
                </c:pt>
                <c:pt idx="1079">
                  <c:v>6.5974373409556737E-61</c:v>
                </c:pt>
                <c:pt idx="1080">
                  <c:v>5.6767598576415864E-61</c:v>
                </c:pt>
              </c:numCache>
            </c:numRef>
          </c:val>
        </c:ser>
        <c:dLbls>
          <c:showLegendKey val="0"/>
          <c:showVal val="0"/>
          <c:showCatName val="0"/>
          <c:showSerName val="0"/>
          <c:showPercent val="0"/>
          <c:showBubbleSize val="0"/>
        </c:dLbls>
        <c:gapWidth val="150"/>
        <c:overlap val="100"/>
        <c:axId val="334897816"/>
        <c:axId val="334898208"/>
      </c:barChart>
      <c:catAx>
        <c:axId val="334897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334898208"/>
        <c:crosses val="autoZero"/>
        <c:auto val="1"/>
        <c:lblAlgn val="ctr"/>
        <c:lblOffset val="100"/>
        <c:tickLblSkip val="90"/>
        <c:tickMarkSkip val="90"/>
        <c:noMultiLvlLbl val="0"/>
      </c:catAx>
      <c:valAx>
        <c:axId val="334898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334897816"/>
        <c:crosses val="autoZero"/>
        <c:crossBetween val="between"/>
        <c:dispUnits>
          <c:builtInUnit val="thousands"/>
          <c:dispUnitsLbl>
            <c:layout>
              <c:manualLayout>
                <c:xMode val="edge"/>
                <c:yMode val="edge"/>
                <c:x val="0"/>
                <c:y val="0.10310625944484213"/>
              </c:manualLayout>
            </c:layout>
            <c:tx>
              <c:strRef>
                <c:f>texts!$A$45</c:f>
                <c:strCache>
                  <c:ptCount val="1"/>
                  <c:pt idx="0">
                    <c:v>Tausende</c:v>
                  </c:pt>
                </c:strCache>
              </c:strRef>
            </c:tx>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55740333239595052"/>
          <c:y val="0.11489779686630081"/>
          <c:w val="0.38519333520809901"/>
          <c:h val="0.27399109202258815"/>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texts!$A$49</c:f>
          <c:strCache>
            <c:ptCount val="1"/>
            <c:pt idx="0">
              <c:v>Anteil Immune</c:v>
            </c:pt>
          </c:strCache>
        </c:strRef>
      </c:tx>
      <c:layout>
        <c:manualLayout>
          <c:xMode val="edge"/>
          <c:yMode val="edge"/>
          <c:x val="0.29410714285714279"/>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4206868672665918"/>
          <c:y val="0.10030463405189105"/>
          <c:w val="0.80437253937007869"/>
          <c:h val="0.74153718490106757"/>
        </c:manualLayout>
      </c:layout>
      <c:barChart>
        <c:barDir val="col"/>
        <c:grouping val="stacked"/>
        <c:varyColors val="0"/>
        <c:ser>
          <c:idx val="0"/>
          <c:order val="0"/>
          <c:tx>
            <c:strRef>
              <c:f>texts!$A$41</c:f>
              <c:strCache>
                <c:ptCount val="1"/>
                <c:pt idx="0">
                  <c:v>0 bis 14 alt</c:v>
                </c:pt>
              </c:strCache>
            </c:strRef>
          </c:tx>
          <c:spPr>
            <a:solidFill>
              <a:schemeClr val="accent1"/>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scenario!$CI$65:$CI$1145</c:f>
              <c:numCache>
                <c:formatCode>General</c:formatCode>
                <c:ptCount val="1081"/>
                <c:pt idx="0">
                  <c:v>1.4889440219018827E-6</c:v>
                </c:pt>
                <c:pt idx="1">
                  <c:v>1.7526320641318915E-6</c:v>
                </c:pt>
                <c:pt idx="2">
                  <c:v>2.0600697524060951E-6</c:v>
                </c:pt>
                <c:pt idx="3">
                  <c:v>2.4185157839191442E-6</c:v>
                </c:pt>
                <c:pt idx="4">
                  <c:v>2.8364331785765092E-6</c:v>
                </c:pt>
                <c:pt idx="5">
                  <c:v>3.323689093588146E-6</c:v>
                </c:pt>
                <c:pt idx="6">
                  <c:v>3.8917877902211592E-6</c:v>
                </c:pt>
                <c:pt idx="7">
                  <c:v>4.554142253146574E-6</c:v>
                </c:pt>
                <c:pt idx="8">
                  <c:v>5.3263908754219329E-6</c:v>
                </c:pt>
                <c:pt idx="9">
                  <c:v>6.2267666861744743E-6</c:v>
                </c:pt>
                <c:pt idx="10">
                  <c:v>7.2765278386120441E-6</c:v>
                </c:pt>
                <c:pt idx="11">
                  <c:v>8.5004595223818006E-6</c:v>
                </c:pt>
                <c:pt idx="12">
                  <c:v>9.9274591506719424E-6</c:v>
                </c:pt>
                <c:pt idx="13">
                  <c:v>1.1591218638627012E-5</c:v>
                </c:pt>
                <c:pt idx="14">
                  <c:v>1.3360113295827744E-5</c:v>
                </c:pt>
                <c:pt idx="15">
                  <c:v>1.5422467024477467E-5</c:v>
                </c:pt>
                <c:pt idx="16">
                  <c:v>1.7826959558398348E-5</c:v>
                </c:pt>
                <c:pt idx="17">
                  <c:v>2.0527813106308672E-5</c:v>
                </c:pt>
                <c:pt idx="18">
                  <c:v>2.3608348236248972E-5</c:v>
                </c:pt>
                <c:pt idx="19">
                  <c:v>2.7165702290458536E-5</c:v>
                </c:pt>
                <c:pt idx="20">
                  <c:v>3.121714950148376E-5</c:v>
                </c:pt>
                <c:pt idx="21">
                  <c:v>3.5841483382353775E-5</c:v>
                </c:pt>
                <c:pt idx="22">
                  <c:v>4.1147345033817053E-5</c:v>
                </c:pt>
                <c:pt idx="23">
                  <c:v>4.7210690804462567E-5</c:v>
                </c:pt>
                <c:pt idx="24">
                  <c:v>5.4133844531216659E-5</c:v>
                </c:pt>
                <c:pt idx="25">
                  <c:v>6.2053876323547185E-5</c:v>
                </c:pt>
                <c:pt idx="26">
                  <c:v>7.1102814817764243E-5</c:v>
                </c:pt>
                <c:pt idx="27">
                  <c:v>8.1448523786646255E-5</c:v>
                </c:pt>
                <c:pt idx="28">
                  <c:v>9.3278651484140124E-5</c:v>
                </c:pt>
                <c:pt idx="29">
                  <c:v>1.0679634086203429E-4</c:v>
                </c:pt>
                <c:pt idx="30">
                  <c:v>1.2224845403911226E-4</c:v>
                </c:pt>
                <c:pt idx="31">
                  <c:v>1.3991569631565943E-4</c:v>
                </c:pt>
                <c:pt idx="32">
                  <c:v>1.6010588230265009E-4</c:v>
                </c:pt>
                <c:pt idx="33">
                  <c:v>1.8318150431508343E-4</c:v>
                </c:pt>
                <c:pt idx="34">
                  <c:v>2.0955835805052986E-4</c:v>
                </c:pt>
                <c:pt idx="35">
                  <c:v>2.3970121004226411E-4</c:v>
                </c:pt>
                <c:pt idx="36">
                  <c:v>2.7414593862699568E-4</c:v>
                </c:pt>
                <c:pt idx="37">
                  <c:v>3.1350791340547564E-4</c:v>
                </c:pt>
                <c:pt idx="38">
                  <c:v>3.5848263465951562E-4</c:v>
                </c:pt>
                <c:pt idx="39">
                  <c:v>4.0986533029301921E-4</c:v>
                </c:pt>
                <c:pt idx="40">
                  <c:v>4.6856506110512497E-4</c:v>
                </c:pt>
                <c:pt idx="41">
                  <c:v>5.3561470858071874E-4</c:v>
                </c:pt>
                <c:pt idx="42">
                  <c:v>6.1219155590111561E-4</c:v>
                </c:pt>
                <c:pt idx="43">
                  <c:v>6.9963698871688463E-4</c:v>
                </c:pt>
                <c:pt idx="44">
                  <c:v>7.9947526975055426E-4</c:v>
                </c:pt>
                <c:pt idx="45">
                  <c:v>9.1343999120067757E-4</c:v>
                </c:pt>
                <c:pt idx="46">
                  <c:v>1.0435009505305565E-3</c:v>
                </c:pt>
                <c:pt idx="47">
                  <c:v>1.19189223409484E-3</c:v>
                </c:pt>
                <c:pt idx="48">
                  <c:v>1.3611469380727854E-3</c:v>
                </c:pt>
                <c:pt idx="49">
                  <c:v>1.5541334763168888E-3</c:v>
                </c:pt>
                <c:pt idx="50">
                  <c:v>1.7740937050488323E-3</c:v>
                </c:pt>
                <c:pt idx="51">
                  <c:v>2.0246869098378938E-3</c:v>
                </c:pt>
                <c:pt idx="52">
                  <c:v>2.3100358436200764E-3</c:v>
                </c:pt>
                <c:pt idx="53">
                  <c:v>2.63477408466371E-3</c:v>
                </c:pt>
                <c:pt idx="54">
                  <c:v>3.004096937412745E-3</c:v>
                </c:pt>
                <c:pt idx="55">
                  <c:v>3.4238127940804169E-3</c:v>
                </c:pt>
                <c:pt idx="56">
                  <c:v>3.9003928024573401E-3</c:v>
                </c:pt>
                <c:pt idx="57">
                  <c:v>4.4410185841497881E-3</c:v>
                </c:pt>
                <c:pt idx="58">
                  <c:v>5.0536240786074604E-3</c:v>
                </c:pt>
                <c:pt idx="59">
                  <c:v>5.7469272608020976E-3</c:v>
                </c:pt>
                <c:pt idx="60">
                  <c:v>6.5304480119718501E-3</c:v>
                </c:pt>
                <c:pt idx="61">
                  <c:v>7.4145055606770543E-3</c:v>
                </c:pt>
                <c:pt idx="62">
                  <c:v>8.4101878631974176E-3</c:v>
                </c:pt>
                <c:pt idx="63">
                  <c:v>9.5292848951696405E-3</c:v>
                </c:pt>
                <c:pt idx="64">
                  <c:v>1.0784175508805564E-2</c:v>
                </c:pt>
                <c:pt idx="65">
                  <c:v>1.2187656653863208E-2</c:v>
                </c:pt>
                <c:pt idx="66">
                  <c:v>1.3752703846571727E-2</c:v>
                </c:pt>
                <c:pt idx="67">
                  <c:v>1.5492151455743133E-2</c:v>
                </c:pt>
                <c:pt idx="68">
                  <c:v>1.7418283125331169E-2</c:v>
                </c:pt>
                <c:pt idx="69">
                  <c:v>1.9542326544437116E-2</c:v>
                </c:pt>
                <c:pt idx="70">
                  <c:v>2.1873852183854455E-2</c:v>
                </c:pt>
                <c:pt idx="71">
                  <c:v>2.4420084251906563E-2</c:v>
                </c:pt>
                <c:pt idx="72">
                  <c:v>2.718514397757691E-2</c:v>
                </c:pt>
                <c:pt idx="73">
                  <c:v>3.0169259407403691E-2</c:v>
                </c:pt>
                <c:pt idx="74">
                  <c:v>3.3367992012298987E-2</c:v>
                </c:pt>
                <c:pt idx="75">
                  <c:v>3.6771546639283871E-2</c:v>
                </c:pt>
                <c:pt idx="76">
                  <c:v>4.0364244451509809E-2</c:v>
                </c:pt>
                <c:pt idx="77">
                  <c:v>4.4124245248065776E-2</c:v>
                </c:pt>
                <c:pt idx="78">
                  <c:v>4.8023601940158887E-2</c:v>
                </c:pt>
                <c:pt idx="79">
                  <c:v>5.2028712376892758E-2</c:v>
                </c:pt>
                <c:pt idx="80">
                  <c:v>5.6101200878015414E-2</c:v>
                </c:pt>
                <c:pt idx="81">
                  <c:v>6.0199215327693796E-2</c:v>
                </c:pt>
                <c:pt idx="82">
                  <c:v>6.4279070921445455E-2</c:v>
                </c:pt>
                <c:pt idx="83">
                  <c:v>6.8297117977120902E-2</c:v>
                </c:pt>
                <c:pt idx="84">
                  <c:v>7.2211669862191297E-2</c:v>
                </c:pt>
                <c:pt idx="85">
                  <c:v>7.5984808424434697E-2</c:v>
                </c:pt>
                <c:pt idx="86">
                  <c:v>7.9583894680207795E-2</c:v>
                </c:pt>
                <c:pt idx="87">
                  <c:v>8.2982651504768232E-2</c:v>
                </c:pt>
                <c:pt idx="88">
                  <c:v>8.6161745082746363E-2</c:v>
                </c:pt>
                <c:pt idx="89">
                  <c:v>8.9108860158022107E-2</c:v>
                </c:pt>
                <c:pt idx="90">
                  <c:v>9.1818326462249966E-2</c:v>
                </c:pt>
                <c:pt idx="91">
                  <c:v>9.4290398627538671E-2</c:v>
                </c:pt>
                <c:pt idx="92">
                  <c:v>9.6530313589225925E-2</c:v>
                </c:pt>
                <c:pt idx="93">
                  <c:v>9.8547248455085307E-2</c:v>
                </c:pt>
                <c:pt idx="94">
                  <c:v>0.1003532834685385</c:v>
                </c:pt>
                <c:pt idx="95">
                  <c:v>0.1019624467867077</c:v>
                </c:pt>
                <c:pt idx="96">
                  <c:v>0.10338988784922287</c:v>
                </c:pt>
                <c:pt idx="97">
                  <c:v>0.10465119968255465</c:v>
                </c:pt>
                <c:pt idx="98">
                  <c:v>0.10576189053037453</c:v>
                </c:pt>
                <c:pt idx="99">
                  <c:v>0.1067369923691114</c:v>
                </c:pt>
                <c:pt idx="100">
                  <c:v>0.10759078724861676</c:v>
                </c:pt>
                <c:pt idx="101">
                  <c:v>0.10833663035587965</c:v>
                </c:pt>
                <c:pt idx="102">
                  <c:v>0.10898684952604257</c:v>
                </c:pt>
                <c:pt idx="103">
                  <c:v>0.10955270321887367</c:v>
                </c:pt>
                <c:pt idx="104">
                  <c:v>0.11004438178280462</c:v>
                </c:pt>
                <c:pt idx="105">
                  <c:v>0.11047103959562256</c:v>
                </c:pt>
                <c:pt idx="106">
                  <c:v>0.11084084815465139</c:v>
                </c:pt>
                <c:pt idx="107">
                  <c:v>0.11116106232243914</c:v>
                </c:pt>
                <c:pt idx="108">
                  <c:v>0.11143809373177148</c:v>
                </c:pt>
                <c:pt idx="109">
                  <c:v>0.11167758685539302</c:v>
                </c:pt>
                <c:pt idx="110">
                  <c:v>0.11188449448768999</c:v>
                </c:pt>
                <c:pt idx="111">
                  <c:v>0.11206315039565769</c:v>
                </c:pt>
                <c:pt idx="112">
                  <c:v>0.11221733769737709</c:v>
                </c:pt>
                <c:pt idx="113">
                  <c:v>0.1123503521402715</c:v>
                </c:pt>
                <c:pt idx="114">
                  <c:v>0.11246505990342126</c:v>
                </c:pt>
                <c:pt idx="115">
                  <c:v>0.11256394986559884</c:v>
                </c:pt>
                <c:pt idx="116">
                  <c:v>0.11264918049164208</c:v>
                </c:pt>
                <c:pt idx="117">
                  <c:v>0.11272262162080184</c:v>
                </c:pt>
                <c:pt idx="118">
                  <c:v>0.11278589151461307</c:v>
                </c:pt>
                <c:pt idx="119">
                  <c:v>0.11284038955676672</c:v>
                </c:pt>
                <c:pt idx="120">
                  <c:v>0.11288732500677789</c:v>
                </c:pt>
                <c:pt idx="121">
                  <c:v>0.11292774220223425</c:v>
                </c:pt>
                <c:pt idx="122">
                  <c:v>0.11296254258722692</c:v>
                </c:pt>
                <c:pt idx="123">
                  <c:v>0.11299250392122363</c:v>
                </c:pt>
                <c:pt idx="124">
                  <c:v>0.11301829699579616</c:v>
                </c:pt>
                <c:pt idx="125">
                  <c:v>0.11304050015809203</c:v>
                </c:pt>
                <c:pt idx="126">
                  <c:v>0.11305961191108498</c:v>
                </c:pt>
                <c:pt idx="127">
                  <c:v>0.11307606183244055</c:v>
                </c:pt>
                <c:pt idx="128">
                  <c:v>0.11309022002701249</c:v>
                </c:pt>
                <c:pt idx="129">
                  <c:v>0.1131024053030267</c:v>
                </c:pt>
                <c:pt idx="130">
                  <c:v>0.11311289223917466</c:v>
                </c:pt>
                <c:pt idx="131">
                  <c:v>0.11312191728922932</c:v>
                </c:pt>
                <c:pt idx="132">
                  <c:v>0.11312968405237511</c:v>
                </c:pt>
                <c:pt idx="133">
                  <c:v>0.11313636782109679</c:v>
                </c:pt>
                <c:pt idx="134">
                  <c:v>0.11314211950403306</c:v>
                </c:pt>
                <c:pt idx="135">
                  <c:v>0.11314706900849468</c:v>
                </c:pt>
                <c:pt idx="136">
                  <c:v>0.11315132815619156</c:v>
                </c:pt>
                <c:pt idx="137">
                  <c:v>0.1131549931959443</c:v>
                </c:pt>
                <c:pt idx="138">
                  <c:v>0.1131581469686188</c:v>
                </c:pt>
                <c:pt idx="139">
                  <c:v>0.11316086077207743</c:v>
                </c:pt>
                <c:pt idx="140">
                  <c:v>0.11316319596746273</c:v>
                </c:pt>
                <c:pt idx="141">
                  <c:v>0.11316520536250434</c:v>
                </c:pt>
                <c:pt idx="142">
                  <c:v>0.11316693440266161</c:v>
                </c:pt>
                <c:pt idx="143">
                  <c:v>0.11316842219669161</c:v>
                </c:pt>
                <c:pt idx="144">
                  <c:v>0.11316970239957901</c:v>
                </c:pt>
                <c:pt idx="145">
                  <c:v>0.11317080397260727</c:v>
                </c:pt>
                <c:pt idx="146">
                  <c:v>0.11317175183762296</c:v>
                </c:pt>
                <c:pt idx="147">
                  <c:v>0.11317256744019011</c:v>
                </c:pt>
                <c:pt idx="148">
                  <c:v>0.11317326923429864</c:v>
                </c:pt>
                <c:pt idx="149">
                  <c:v>0.1131738730995371</c:v>
                </c:pt>
                <c:pt idx="150">
                  <c:v>0.11317439270012707</c:v>
                </c:pt>
                <c:pt idx="151">
                  <c:v>0.11317483979391248</c:v>
                </c:pt>
                <c:pt idx="152">
                  <c:v>0.11317522449827233</c:v>
                </c:pt>
                <c:pt idx="153">
                  <c:v>0.11317555551895765</c:v>
                </c:pt>
                <c:pt idx="154">
                  <c:v>0.11317584034701753</c:v>
                </c:pt>
                <c:pt idx="155">
                  <c:v>0.11317608542826174</c:v>
                </c:pt>
                <c:pt idx="156">
                  <c:v>0.11317629630908785</c:v>
                </c:pt>
                <c:pt idx="157">
                  <c:v>0.11317647776196757</c:v>
                </c:pt>
                <c:pt idx="158">
                  <c:v>0.1131766338934284</c:v>
                </c:pt>
                <c:pt idx="159">
                  <c:v>0.11317676823697162</c:v>
                </c:pt>
                <c:pt idx="160">
                  <c:v>0.11317688383302749</c:v>
                </c:pt>
                <c:pt idx="161">
                  <c:v>0.11317698329775536</c:v>
                </c:pt>
                <c:pt idx="162">
                  <c:v>0.11317706888224496</c:v>
                </c:pt>
                <c:pt idx="163">
                  <c:v>0.11317714252345759</c:v>
                </c:pt>
                <c:pt idx="164">
                  <c:v>0.11317720588805956</c:v>
                </c:pt>
                <c:pt idx="165">
                  <c:v>0.11317726041013978</c:v>
                </c:pt>
                <c:pt idx="166">
                  <c:v>0.11317730732366403</c:v>
                </c:pt>
                <c:pt idx="167">
                  <c:v>0.11317734769040118</c:v>
                </c:pt>
                <c:pt idx="168">
                  <c:v>0.11317738242395223</c:v>
                </c:pt>
                <c:pt idx="169">
                  <c:v>0.11317741231042661</c:v>
                </c:pt>
                <c:pt idx="170">
                  <c:v>0.11317743802623316</c:v>
                </c:pt>
                <c:pt idx="171">
                  <c:v>0.11317746015338848</c:v>
                </c:pt>
                <c:pt idx="172">
                  <c:v>0.11317747919268914</c:v>
                </c:pt>
                <c:pt idx="173">
                  <c:v>0.11317749557504586</c:v>
                </c:pt>
                <c:pt idx="174">
                  <c:v>0.11317750967123588</c:v>
                </c:pt>
                <c:pt idx="175">
                  <c:v>0.1131775218002945</c:v>
                </c:pt>
                <c:pt idx="176">
                  <c:v>0.11317753223673575</c:v>
                </c:pt>
                <c:pt idx="177">
                  <c:v>0.11317754121676506</c:v>
                </c:pt>
                <c:pt idx="178">
                  <c:v>0.1131775489436255</c:v>
                </c:pt>
                <c:pt idx="179">
                  <c:v>0.11317755559219746</c:v>
                </c:pt>
                <c:pt idx="180">
                  <c:v>0.1131775613129567</c:v>
                </c:pt>
                <c:pt idx="181">
                  <c:v>0.11317756623538003</c:v>
                </c:pt>
                <c:pt idx="182">
                  <c:v>0.11317757047087569</c:v>
                </c:pt>
                <c:pt idx="183">
                  <c:v>0.11317757411530496</c:v>
                </c:pt>
                <c:pt idx="184">
                  <c:v>0.11317757725115146</c:v>
                </c:pt>
                <c:pt idx="185">
                  <c:v>0.11317757994938832</c:v>
                </c:pt>
                <c:pt idx="186">
                  <c:v>0.11317758227108424</c:v>
                </c:pt>
                <c:pt idx="187">
                  <c:v>0.11317758426878574</c:v>
                </c:pt>
                <c:pt idx="188">
                  <c:v>0.11317758598770654</c:v>
                </c:pt>
                <c:pt idx="189">
                  <c:v>0.11317758746675066</c:v>
                </c:pt>
                <c:pt idx="190">
                  <c:v>0.11317758873939304</c:v>
                </c:pt>
                <c:pt idx="191">
                  <c:v>0.11317758983443725</c:v>
                </c:pt>
                <c:pt idx="192">
                  <c:v>0.1131775907766672</c:v>
                </c:pt>
                <c:pt idx="193">
                  <c:v>0.11317759158740821</c:v>
                </c:pt>
                <c:pt idx="194">
                  <c:v>0.11317759228500973</c:v>
                </c:pt>
                <c:pt idx="195">
                  <c:v>0.11317759288526043</c:v>
                </c:pt>
                <c:pt idx="196">
                  <c:v>0.11317759340174567</c:v>
                </c:pt>
                <c:pt idx="197">
                  <c:v>0.11317759384615499</c:v>
                </c:pt>
                <c:pt idx="198">
                  <c:v>0.11317759422854666</c:v>
                </c:pt>
                <c:pt idx="199">
                  <c:v>0.11317759455757528</c:v>
                </c:pt>
                <c:pt idx="200">
                  <c:v>0.11317759484068771</c:v>
                </c:pt>
                <c:pt idx="201">
                  <c:v>0.11317759508429155</c:v>
                </c:pt>
                <c:pt idx="202">
                  <c:v>0.11317759529390031</c:v>
                </c:pt>
                <c:pt idx="203">
                  <c:v>0.11317759547425803</c:v>
                </c:pt>
                <c:pt idx="204">
                  <c:v>0.11317759562944665</c:v>
                </c:pt>
                <c:pt idx="205">
                  <c:v>0.1131775957629786</c:v>
                </c:pt>
                <c:pt idx="206">
                  <c:v>0.11317759587787603</c:v>
                </c:pt>
                <c:pt idx="207">
                  <c:v>0.11317759597673947</c:v>
                </c:pt>
                <c:pt idx="208">
                  <c:v>0.11317759606180645</c:v>
                </c:pt>
                <c:pt idx="209">
                  <c:v>0.11317759613500225</c:v>
                </c:pt>
                <c:pt idx="210">
                  <c:v>0.11317759619798352</c:v>
                </c:pt>
                <c:pt idx="211">
                  <c:v>0.11317759625217572</c:v>
                </c:pt>
                <c:pt idx="212">
                  <c:v>0.11317759629880533</c:v>
                </c:pt>
                <c:pt idx="213">
                  <c:v>0.11317759633892775</c:v>
                </c:pt>
                <c:pt idx="214">
                  <c:v>0.11317759637345107</c:v>
                </c:pt>
                <c:pt idx="215">
                  <c:v>0.11317759640315664</c:v>
                </c:pt>
                <c:pt idx="216">
                  <c:v>0.11317759642871675</c:v>
                </c:pt>
                <c:pt idx="217">
                  <c:v>0.11317759645070991</c:v>
                </c:pt>
                <c:pt idx="218">
                  <c:v>0.11317759646963393</c:v>
                </c:pt>
                <c:pt idx="219">
                  <c:v>0.11317759648591709</c:v>
                </c:pt>
                <c:pt idx="220">
                  <c:v>0.11317759649992794</c:v>
                </c:pt>
                <c:pt idx="221">
                  <c:v>0.11317759651198354</c:v>
                </c:pt>
                <c:pt idx="222">
                  <c:v>0.11317759652235679</c:v>
                </c:pt>
                <c:pt idx="223">
                  <c:v>0.11317759653128244</c:v>
                </c:pt>
                <c:pt idx="224">
                  <c:v>0.1131775965389625</c:v>
                </c:pt>
                <c:pt idx="225">
                  <c:v>0.1131775965455708</c:v>
                </c:pt>
                <c:pt idx="226">
                  <c:v>0.11317759655125692</c:v>
                </c:pt>
                <c:pt idx="227">
                  <c:v>0.11317759655614952</c:v>
                </c:pt>
                <c:pt idx="228">
                  <c:v>0.11317759656035936</c:v>
                </c:pt>
                <c:pt idx="229">
                  <c:v>0.11317759656398173</c:v>
                </c:pt>
                <c:pt idx="230">
                  <c:v>0.11317759656709857</c:v>
                </c:pt>
                <c:pt idx="231">
                  <c:v>0.11317759656978048</c:v>
                </c:pt>
                <c:pt idx="232">
                  <c:v>0.11317759657208809</c:v>
                </c:pt>
                <c:pt idx="233">
                  <c:v>0.11317759657407371</c:v>
                </c:pt>
                <c:pt idx="234">
                  <c:v>0.11317759657578221</c:v>
                </c:pt>
                <c:pt idx="235">
                  <c:v>0.11317759657725231</c:v>
                </c:pt>
                <c:pt idx="236">
                  <c:v>0.11317759657851721</c:v>
                </c:pt>
                <c:pt idx="237">
                  <c:v>0.11317759657960565</c:v>
                </c:pt>
                <c:pt idx="238">
                  <c:v>0.11317759658054215</c:v>
                </c:pt>
                <c:pt idx="239">
                  <c:v>0.11317759658134798</c:v>
                </c:pt>
                <c:pt idx="240">
                  <c:v>0.11317759658204134</c:v>
                </c:pt>
                <c:pt idx="241">
                  <c:v>0.11317759658263796</c:v>
                </c:pt>
                <c:pt idx="242">
                  <c:v>0.11317759658315131</c:v>
                </c:pt>
                <c:pt idx="243">
                  <c:v>0.11317759658359304</c:v>
                </c:pt>
                <c:pt idx="244">
                  <c:v>0.1131775965839731</c:v>
                </c:pt>
                <c:pt idx="245">
                  <c:v>0.11317759658430013</c:v>
                </c:pt>
                <c:pt idx="246">
                  <c:v>0.11317759658458153</c:v>
                </c:pt>
                <c:pt idx="247">
                  <c:v>0.11317759658482367</c:v>
                </c:pt>
                <c:pt idx="248">
                  <c:v>0.113177596585032</c:v>
                </c:pt>
                <c:pt idx="249">
                  <c:v>0.11317759658521127</c:v>
                </c:pt>
                <c:pt idx="250">
                  <c:v>0.11317759658536553</c:v>
                </c:pt>
                <c:pt idx="251">
                  <c:v>0.11317759658549825</c:v>
                </c:pt>
                <c:pt idx="252">
                  <c:v>0.11317759658561247</c:v>
                </c:pt>
                <c:pt idx="253">
                  <c:v>0.11317759658571071</c:v>
                </c:pt>
                <c:pt idx="254">
                  <c:v>0.11317759658579525</c:v>
                </c:pt>
                <c:pt idx="255">
                  <c:v>0.11317759658586803</c:v>
                </c:pt>
                <c:pt idx="256">
                  <c:v>0.11317759658593061</c:v>
                </c:pt>
                <c:pt idx="257">
                  <c:v>0.1131775965859845</c:v>
                </c:pt>
                <c:pt idx="258">
                  <c:v>0.11317759658603084</c:v>
                </c:pt>
                <c:pt idx="259">
                  <c:v>0.11317759658607073</c:v>
                </c:pt>
                <c:pt idx="260">
                  <c:v>0.11317759658610504</c:v>
                </c:pt>
                <c:pt idx="261">
                  <c:v>0.11317759658613458</c:v>
                </c:pt>
                <c:pt idx="262">
                  <c:v>0.11317759658615997</c:v>
                </c:pt>
                <c:pt idx="263">
                  <c:v>0.11317759658618183</c:v>
                </c:pt>
                <c:pt idx="264">
                  <c:v>0.11317759658620064</c:v>
                </c:pt>
                <c:pt idx="265">
                  <c:v>0.1131775965862168</c:v>
                </c:pt>
                <c:pt idx="266">
                  <c:v>0.11317759658623075</c:v>
                </c:pt>
                <c:pt idx="267">
                  <c:v>0.11317759658624274</c:v>
                </c:pt>
                <c:pt idx="268">
                  <c:v>0.11317759658625305</c:v>
                </c:pt>
                <c:pt idx="269">
                  <c:v>0.11317759658626192</c:v>
                </c:pt>
                <c:pt idx="270">
                  <c:v>0.11317759658626954</c:v>
                </c:pt>
                <c:pt idx="271">
                  <c:v>0.11317759658627612</c:v>
                </c:pt>
                <c:pt idx="272">
                  <c:v>0.11317759658628178</c:v>
                </c:pt>
                <c:pt idx="273">
                  <c:v>0.11317759658628662</c:v>
                </c:pt>
                <c:pt idx="274">
                  <c:v>0.11317759658629081</c:v>
                </c:pt>
                <c:pt idx="275">
                  <c:v>0.11317759658629439</c:v>
                </c:pt>
                <c:pt idx="276">
                  <c:v>0.1131775965862975</c:v>
                </c:pt>
                <c:pt idx="277">
                  <c:v>0.11317759658630015</c:v>
                </c:pt>
                <c:pt idx="278">
                  <c:v>0.11317759658630246</c:v>
                </c:pt>
                <c:pt idx="279">
                  <c:v>0.11317759658630441</c:v>
                </c:pt>
                <c:pt idx="280">
                  <c:v>0.11317759658630613</c:v>
                </c:pt>
                <c:pt idx="281">
                  <c:v>0.1131775965863076</c:v>
                </c:pt>
                <c:pt idx="282">
                  <c:v>0.11317759658630885</c:v>
                </c:pt>
                <c:pt idx="283">
                  <c:v>0.11317759658630992</c:v>
                </c:pt>
                <c:pt idx="284">
                  <c:v>0.11317759658631087</c:v>
                </c:pt>
                <c:pt idx="285">
                  <c:v>0.11317759658631164</c:v>
                </c:pt>
                <c:pt idx="286">
                  <c:v>0.11317759658631234</c:v>
                </c:pt>
                <c:pt idx="287">
                  <c:v>0.11317759658631291</c:v>
                </c:pt>
                <c:pt idx="288">
                  <c:v>0.11317759658631343</c:v>
                </c:pt>
                <c:pt idx="289">
                  <c:v>0.11317759658631385</c:v>
                </c:pt>
                <c:pt idx="290">
                  <c:v>0.11317759658631422</c:v>
                </c:pt>
                <c:pt idx="291">
                  <c:v>0.11317759658631456</c:v>
                </c:pt>
                <c:pt idx="292">
                  <c:v>0.11317759658631484</c:v>
                </c:pt>
                <c:pt idx="293">
                  <c:v>0.11317759658631507</c:v>
                </c:pt>
                <c:pt idx="294">
                  <c:v>0.11317759658631528</c:v>
                </c:pt>
                <c:pt idx="295">
                  <c:v>0.11317759658631546</c:v>
                </c:pt>
                <c:pt idx="296">
                  <c:v>0.11317759658631561</c:v>
                </c:pt>
                <c:pt idx="297">
                  <c:v>0.11317759658631575</c:v>
                </c:pt>
                <c:pt idx="298">
                  <c:v>0.11317759658631586</c:v>
                </c:pt>
                <c:pt idx="299">
                  <c:v>0.11317759658631595</c:v>
                </c:pt>
                <c:pt idx="300">
                  <c:v>0.11317759658631604</c:v>
                </c:pt>
                <c:pt idx="301">
                  <c:v>0.1131775965863161</c:v>
                </c:pt>
                <c:pt idx="302">
                  <c:v>0.11317759658631617</c:v>
                </c:pt>
                <c:pt idx="303">
                  <c:v>0.11317759658631622</c:v>
                </c:pt>
                <c:pt idx="304">
                  <c:v>0.11317759658631626</c:v>
                </c:pt>
                <c:pt idx="305">
                  <c:v>0.11317759658631631</c:v>
                </c:pt>
                <c:pt idx="306">
                  <c:v>0.11317759658631635</c:v>
                </c:pt>
                <c:pt idx="307">
                  <c:v>0.11317759658631638</c:v>
                </c:pt>
                <c:pt idx="308">
                  <c:v>0.11317759658631639</c:v>
                </c:pt>
                <c:pt idx="309">
                  <c:v>0.11317759658631642</c:v>
                </c:pt>
                <c:pt idx="310">
                  <c:v>0.11317759658631645</c:v>
                </c:pt>
                <c:pt idx="311">
                  <c:v>0.11317759658631646</c:v>
                </c:pt>
                <c:pt idx="312">
                  <c:v>0.11317759658631649</c:v>
                </c:pt>
                <c:pt idx="313">
                  <c:v>0.1131775965863165</c:v>
                </c:pt>
                <c:pt idx="314">
                  <c:v>0.1131775965863165</c:v>
                </c:pt>
                <c:pt idx="315">
                  <c:v>0.1131775965863165</c:v>
                </c:pt>
                <c:pt idx="316">
                  <c:v>0.1131775965863165</c:v>
                </c:pt>
                <c:pt idx="317">
                  <c:v>0.1131775965863165</c:v>
                </c:pt>
                <c:pt idx="318">
                  <c:v>0.1131775965863165</c:v>
                </c:pt>
                <c:pt idx="319">
                  <c:v>0.1131775965863165</c:v>
                </c:pt>
                <c:pt idx="320">
                  <c:v>0.1131775965863165</c:v>
                </c:pt>
                <c:pt idx="321">
                  <c:v>0.1131775965863165</c:v>
                </c:pt>
                <c:pt idx="322">
                  <c:v>0.1131775965863165</c:v>
                </c:pt>
                <c:pt idx="323">
                  <c:v>0.1131775965863165</c:v>
                </c:pt>
                <c:pt idx="324">
                  <c:v>0.1131775965863165</c:v>
                </c:pt>
                <c:pt idx="325">
                  <c:v>0.1131775965863165</c:v>
                </c:pt>
                <c:pt idx="326">
                  <c:v>0.1131775965863165</c:v>
                </c:pt>
                <c:pt idx="327">
                  <c:v>0.1131775965863165</c:v>
                </c:pt>
                <c:pt idx="328">
                  <c:v>0.1131775965863165</c:v>
                </c:pt>
                <c:pt idx="329">
                  <c:v>0.1131775965863165</c:v>
                </c:pt>
                <c:pt idx="330">
                  <c:v>0.1131775965863165</c:v>
                </c:pt>
                <c:pt idx="331">
                  <c:v>0.1131775965863165</c:v>
                </c:pt>
                <c:pt idx="332">
                  <c:v>0.1131775965863165</c:v>
                </c:pt>
                <c:pt idx="333">
                  <c:v>0.1131775965863165</c:v>
                </c:pt>
                <c:pt idx="334">
                  <c:v>0.1131775965863165</c:v>
                </c:pt>
                <c:pt idx="335">
                  <c:v>0.1131775965863165</c:v>
                </c:pt>
                <c:pt idx="336">
                  <c:v>0.1131775965863165</c:v>
                </c:pt>
                <c:pt idx="337">
                  <c:v>0.1131775965863165</c:v>
                </c:pt>
                <c:pt idx="338">
                  <c:v>0.1131775965863165</c:v>
                </c:pt>
                <c:pt idx="339">
                  <c:v>0.1131775965863165</c:v>
                </c:pt>
                <c:pt idx="340">
                  <c:v>0.1131775965863165</c:v>
                </c:pt>
                <c:pt idx="341">
                  <c:v>0.1131775965863165</c:v>
                </c:pt>
                <c:pt idx="342">
                  <c:v>0.1131775965863165</c:v>
                </c:pt>
                <c:pt idx="343">
                  <c:v>0.1131775965863165</c:v>
                </c:pt>
                <c:pt idx="344">
                  <c:v>0.1131775965863165</c:v>
                </c:pt>
                <c:pt idx="345">
                  <c:v>0.1131775965863165</c:v>
                </c:pt>
                <c:pt idx="346">
                  <c:v>0.1131775965863165</c:v>
                </c:pt>
                <c:pt idx="347">
                  <c:v>0.1131775965863165</c:v>
                </c:pt>
                <c:pt idx="348">
                  <c:v>0.1131775965863165</c:v>
                </c:pt>
                <c:pt idx="349">
                  <c:v>0.1131775965863165</c:v>
                </c:pt>
                <c:pt idx="350">
                  <c:v>0.1131775965863165</c:v>
                </c:pt>
                <c:pt idx="351">
                  <c:v>0.1131775965863165</c:v>
                </c:pt>
                <c:pt idx="352">
                  <c:v>0.1131775965863165</c:v>
                </c:pt>
                <c:pt idx="353">
                  <c:v>0.1131775965863165</c:v>
                </c:pt>
                <c:pt idx="354">
                  <c:v>0.1131775965863165</c:v>
                </c:pt>
                <c:pt idx="355">
                  <c:v>0.1131775965863165</c:v>
                </c:pt>
                <c:pt idx="356">
                  <c:v>0.1131775965863165</c:v>
                </c:pt>
                <c:pt idx="357">
                  <c:v>0.1131775965863165</c:v>
                </c:pt>
                <c:pt idx="358">
                  <c:v>0.1131775965863165</c:v>
                </c:pt>
                <c:pt idx="359">
                  <c:v>0.1131775965863165</c:v>
                </c:pt>
                <c:pt idx="360">
                  <c:v>0.1131775965863165</c:v>
                </c:pt>
                <c:pt idx="361">
                  <c:v>0.1131775965863165</c:v>
                </c:pt>
                <c:pt idx="362">
                  <c:v>0.1131775965863165</c:v>
                </c:pt>
                <c:pt idx="363">
                  <c:v>0.1131775965863165</c:v>
                </c:pt>
                <c:pt idx="364">
                  <c:v>0.1131775965863165</c:v>
                </c:pt>
                <c:pt idx="365">
                  <c:v>0.1131775965863165</c:v>
                </c:pt>
                <c:pt idx="366">
                  <c:v>0.1131775965863165</c:v>
                </c:pt>
                <c:pt idx="367">
                  <c:v>0.1131775965863165</c:v>
                </c:pt>
                <c:pt idx="368">
                  <c:v>0.1131775965863165</c:v>
                </c:pt>
                <c:pt idx="369">
                  <c:v>0.1131775965863165</c:v>
                </c:pt>
                <c:pt idx="370">
                  <c:v>0.1131775965863165</c:v>
                </c:pt>
                <c:pt idx="371">
                  <c:v>0.1131775965863165</c:v>
                </c:pt>
                <c:pt idx="372">
                  <c:v>0.1131775965863165</c:v>
                </c:pt>
                <c:pt idx="373">
                  <c:v>0.1131775965863165</c:v>
                </c:pt>
                <c:pt idx="374">
                  <c:v>0.1131775965863165</c:v>
                </c:pt>
                <c:pt idx="375">
                  <c:v>0.1131775965863165</c:v>
                </c:pt>
                <c:pt idx="376">
                  <c:v>0.1131775965863165</c:v>
                </c:pt>
                <c:pt idx="377">
                  <c:v>0.1131775965863165</c:v>
                </c:pt>
                <c:pt idx="378">
                  <c:v>0.1131775965863165</c:v>
                </c:pt>
                <c:pt idx="379">
                  <c:v>0.1131775965863165</c:v>
                </c:pt>
                <c:pt idx="380">
                  <c:v>0.1131775965863165</c:v>
                </c:pt>
                <c:pt idx="381">
                  <c:v>0.1131775965863165</c:v>
                </c:pt>
                <c:pt idx="382">
                  <c:v>0.1131775965863165</c:v>
                </c:pt>
                <c:pt idx="383">
                  <c:v>0.1131775965863165</c:v>
                </c:pt>
                <c:pt idx="384">
                  <c:v>0.1131775965863165</c:v>
                </c:pt>
                <c:pt idx="385">
                  <c:v>0.1131775965863165</c:v>
                </c:pt>
                <c:pt idx="386">
                  <c:v>0.1131775965863165</c:v>
                </c:pt>
                <c:pt idx="387">
                  <c:v>0.1131775965863165</c:v>
                </c:pt>
                <c:pt idx="388">
                  <c:v>0.1131775965863165</c:v>
                </c:pt>
                <c:pt idx="389">
                  <c:v>0.1131775965863165</c:v>
                </c:pt>
                <c:pt idx="390">
                  <c:v>0.1131775965863165</c:v>
                </c:pt>
                <c:pt idx="391">
                  <c:v>0.1131775965863165</c:v>
                </c:pt>
                <c:pt idx="392">
                  <c:v>0.1131775965863165</c:v>
                </c:pt>
                <c:pt idx="393">
                  <c:v>0.1131775965863165</c:v>
                </c:pt>
                <c:pt idx="394">
                  <c:v>0.1131775965863165</c:v>
                </c:pt>
                <c:pt idx="395">
                  <c:v>0.1131775965863165</c:v>
                </c:pt>
                <c:pt idx="396">
                  <c:v>0.1131775965863165</c:v>
                </c:pt>
                <c:pt idx="397">
                  <c:v>0.1131775965863165</c:v>
                </c:pt>
                <c:pt idx="398">
                  <c:v>0.1131775965863165</c:v>
                </c:pt>
                <c:pt idx="399">
                  <c:v>0.1131775965863165</c:v>
                </c:pt>
                <c:pt idx="400">
                  <c:v>0.1131775965863165</c:v>
                </c:pt>
                <c:pt idx="401">
                  <c:v>0.1131775965863165</c:v>
                </c:pt>
                <c:pt idx="402">
                  <c:v>0.1131775965863165</c:v>
                </c:pt>
                <c:pt idx="403">
                  <c:v>0.1131775965863165</c:v>
                </c:pt>
                <c:pt idx="404">
                  <c:v>0.1131775965863165</c:v>
                </c:pt>
                <c:pt idx="405">
                  <c:v>0.1131775965863165</c:v>
                </c:pt>
                <c:pt idx="406">
                  <c:v>0.1131775965863165</c:v>
                </c:pt>
                <c:pt idx="407">
                  <c:v>0.1131775965863165</c:v>
                </c:pt>
                <c:pt idx="408">
                  <c:v>0.1131775965863165</c:v>
                </c:pt>
                <c:pt idx="409">
                  <c:v>0.1131775965863165</c:v>
                </c:pt>
                <c:pt idx="410">
                  <c:v>0.1131775965863165</c:v>
                </c:pt>
                <c:pt idx="411">
                  <c:v>0.1131775965863165</c:v>
                </c:pt>
                <c:pt idx="412">
                  <c:v>0.1131775965863165</c:v>
                </c:pt>
                <c:pt idx="413">
                  <c:v>0.1131775965863165</c:v>
                </c:pt>
                <c:pt idx="414">
                  <c:v>0.1131775965863165</c:v>
                </c:pt>
                <c:pt idx="415">
                  <c:v>0.1131775965863165</c:v>
                </c:pt>
                <c:pt idx="416">
                  <c:v>0.1131775965863165</c:v>
                </c:pt>
                <c:pt idx="417">
                  <c:v>0.1131775965863165</c:v>
                </c:pt>
                <c:pt idx="418">
                  <c:v>0.1131775965863165</c:v>
                </c:pt>
                <c:pt idx="419">
                  <c:v>0.1131775965863165</c:v>
                </c:pt>
                <c:pt idx="420">
                  <c:v>0.1131775965863165</c:v>
                </c:pt>
                <c:pt idx="421">
                  <c:v>0.1131775965863165</c:v>
                </c:pt>
                <c:pt idx="422">
                  <c:v>0.1131775965863165</c:v>
                </c:pt>
                <c:pt idx="423">
                  <c:v>0.1131775965863165</c:v>
                </c:pt>
                <c:pt idx="424">
                  <c:v>0.1131775965863165</c:v>
                </c:pt>
                <c:pt idx="425">
                  <c:v>0.1131775965863165</c:v>
                </c:pt>
                <c:pt idx="426">
                  <c:v>0.1131775965863165</c:v>
                </c:pt>
                <c:pt idx="427">
                  <c:v>0.1131775965863165</c:v>
                </c:pt>
                <c:pt idx="428">
                  <c:v>0.1131775965863165</c:v>
                </c:pt>
                <c:pt idx="429">
                  <c:v>0.1131775965863165</c:v>
                </c:pt>
                <c:pt idx="430">
                  <c:v>0.1131775965863165</c:v>
                </c:pt>
                <c:pt idx="431">
                  <c:v>0.1131775965863165</c:v>
                </c:pt>
                <c:pt idx="432">
                  <c:v>0.1131775965863165</c:v>
                </c:pt>
                <c:pt idx="433">
                  <c:v>0.1131775965863165</c:v>
                </c:pt>
                <c:pt idx="434">
                  <c:v>0.1131775965863165</c:v>
                </c:pt>
                <c:pt idx="435">
                  <c:v>0.1131775965863165</c:v>
                </c:pt>
                <c:pt idx="436">
                  <c:v>0.1131775965863165</c:v>
                </c:pt>
                <c:pt idx="437">
                  <c:v>0.1131775965863165</c:v>
                </c:pt>
                <c:pt idx="438">
                  <c:v>0.1131775965863165</c:v>
                </c:pt>
                <c:pt idx="439">
                  <c:v>0.1131775965863165</c:v>
                </c:pt>
                <c:pt idx="440">
                  <c:v>0.1131775965863165</c:v>
                </c:pt>
                <c:pt idx="441">
                  <c:v>0.1131775965863165</c:v>
                </c:pt>
                <c:pt idx="442">
                  <c:v>0.1131775965863165</c:v>
                </c:pt>
                <c:pt idx="443">
                  <c:v>0.1131775965863165</c:v>
                </c:pt>
                <c:pt idx="444">
                  <c:v>0.1131775965863165</c:v>
                </c:pt>
                <c:pt idx="445">
                  <c:v>0.1131775965863165</c:v>
                </c:pt>
                <c:pt idx="446">
                  <c:v>0.1131775965863165</c:v>
                </c:pt>
                <c:pt idx="447">
                  <c:v>0.1131775965863165</c:v>
                </c:pt>
                <c:pt idx="448">
                  <c:v>0.1131775965863165</c:v>
                </c:pt>
                <c:pt idx="449">
                  <c:v>0.1131775965863165</c:v>
                </c:pt>
                <c:pt idx="450">
                  <c:v>0.1131775965863165</c:v>
                </c:pt>
                <c:pt idx="451">
                  <c:v>0.1131775965863165</c:v>
                </c:pt>
                <c:pt idx="452">
                  <c:v>0.1131775965863165</c:v>
                </c:pt>
                <c:pt idx="453">
                  <c:v>0.1131775965863165</c:v>
                </c:pt>
                <c:pt idx="454">
                  <c:v>0.1131775965863165</c:v>
                </c:pt>
                <c:pt idx="455">
                  <c:v>0.1131775965863165</c:v>
                </c:pt>
                <c:pt idx="456">
                  <c:v>0.1131775965863165</c:v>
                </c:pt>
                <c:pt idx="457">
                  <c:v>0.1131775965863165</c:v>
                </c:pt>
                <c:pt idx="458">
                  <c:v>0.1131775965863165</c:v>
                </c:pt>
                <c:pt idx="459">
                  <c:v>0.1131775965863165</c:v>
                </c:pt>
                <c:pt idx="460">
                  <c:v>0.1131775965863165</c:v>
                </c:pt>
                <c:pt idx="461">
                  <c:v>0.1131775965863165</c:v>
                </c:pt>
                <c:pt idx="462">
                  <c:v>0.1131775965863165</c:v>
                </c:pt>
                <c:pt idx="463">
                  <c:v>0.1131775965863165</c:v>
                </c:pt>
                <c:pt idx="464">
                  <c:v>0.1131775965863165</c:v>
                </c:pt>
                <c:pt idx="465">
                  <c:v>0.1131775965863165</c:v>
                </c:pt>
                <c:pt idx="466">
                  <c:v>0.1131775965863165</c:v>
                </c:pt>
                <c:pt idx="467">
                  <c:v>0.1131775965863165</c:v>
                </c:pt>
                <c:pt idx="468">
                  <c:v>0.1131775965863165</c:v>
                </c:pt>
                <c:pt idx="469">
                  <c:v>0.1131775965863165</c:v>
                </c:pt>
                <c:pt idx="470">
                  <c:v>0.1131775965863165</c:v>
                </c:pt>
                <c:pt idx="471">
                  <c:v>0.1131775965863165</c:v>
                </c:pt>
                <c:pt idx="472">
                  <c:v>0.1131775965863165</c:v>
                </c:pt>
                <c:pt idx="473">
                  <c:v>0.1131775965863165</c:v>
                </c:pt>
                <c:pt idx="474">
                  <c:v>0.1131775965863165</c:v>
                </c:pt>
                <c:pt idx="475">
                  <c:v>0.1131775965863165</c:v>
                </c:pt>
                <c:pt idx="476">
                  <c:v>0.1131775965863165</c:v>
                </c:pt>
                <c:pt idx="477">
                  <c:v>0.1131775965863165</c:v>
                </c:pt>
                <c:pt idx="478">
                  <c:v>0.1131775965863165</c:v>
                </c:pt>
                <c:pt idx="479">
                  <c:v>0.1131775965863165</c:v>
                </c:pt>
                <c:pt idx="480">
                  <c:v>0.1131775965863165</c:v>
                </c:pt>
                <c:pt idx="481">
                  <c:v>0.1131775965863165</c:v>
                </c:pt>
                <c:pt idx="482">
                  <c:v>0.1131775965863165</c:v>
                </c:pt>
                <c:pt idx="483">
                  <c:v>0.1131775965863165</c:v>
                </c:pt>
                <c:pt idx="484">
                  <c:v>0.1131775965863165</c:v>
                </c:pt>
                <c:pt idx="485">
                  <c:v>0.1131775965863165</c:v>
                </c:pt>
                <c:pt idx="486">
                  <c:v>0.1131775965863165</c:v>
                </c:pt>
                <c:pt idx="487">
                  <c:v>0.1131775965863165</c:v>
                </c:pt>
                <c:pt idx="488">
                  <c:v>0.1131775965863165</c:v>
                </c:pt>
                <c:pt idx="489">
                  <c:v>0.1131775965863165</c:v>
                </c:pt>
                <c:pt idx="490">
                  <c:v>0.1131775965863165</c:v>
                </c:pt>
                <c:pt idx="491">
                  <c:v>0.1131775965863165</c:v>
                </c:pt>
                <c:pt idx="492">
                  <c:v>0.1131775965863165</c:v>
                </c:pt>
                <c:pt idx="493">
                  <c:v>0.1131775965863165</c:v>
                </c:pt>
                <c:pt idx="494">
                  <c:v>0.1131775965863165</c:v>
                </c:pt>
                <c:pt idx="495">
                  <c:v>0.1131775965863165</c:v>
                </c:pt>
                <c:pt idx="496">
                  <c:v>0.1131775965863165</c:v>
                </c:pt>
                <c:pt idx="497">
                  <c:v>0.1131775965863165</c:v>
                </c:pt>
                <c:pt idx="498">
                  <c:v>0.1131775965863165</c:v>
                </c:pt>
                <c:pt idx="499">
                  <c:v>0.1131775965863165</c:v>
                </c:pt>
                <c:pt idx="500">
                  <c:v>0.1131775965863165</c:v>
                </c:pt>
                <c:pt idx="501">
                  <c:v>0.1131775965863165</c:v>
                </c:pt>
                <c:pt idx="502">
                  <c:v>0.1131775965863165</c:v>
                </c:pt>
                <c:pt idx="503">
                  <c:v>0.1131775965863165</c:v>
                </c:pt>
                <c:pt idx="504">
                  <c:v>0.1131775965863165</c:v>
                </c:pt>
                <c:pt idx="505">
                  <c:v>0.1131775965863165</c:v>
                </c:pt>
                <c:pt idx="506">
                  <c:v>0.1131775965863165</c:v>
                </c:pt>
                <c:pt idx="507">
                  <c:v>0.1131775965863165</c:v>
                </c:pt>
                <c:pt idx="508">
                  <c:v>0.1131775965863165</c:v>
                </c:pt>
                <c:pt idx="509">
                  <c:v>0.1131775965863165</c:v>
                </c:pt>
                <c:pt idx="510">
                  <c:v>0.1131775965863165</c:v>
                </c:pt>
                <c:pt idx="511">
                  <c:v>0.1131775965863165</c:v>
                </c:pt>
                <c:pt idx="512">
                  <c:v>0.1131775965863165</c:v>
                </c:pt>
                <c:pt idx="513">
                  <c:v>0.1131775965863165</c:v>
                </c:pt>
                <c:pt idx="514">
                  <c:v>0.1131775965863165</c:v>
                </c:pt>
                <c:pt idx="515">
                  <c:v>0.1131775965863165</c:v>
                </c:pt>
                <c:pt idx="516">
                  <c:v>0.1131775965863165</c:v>
                </c:pt>
                <c:pt idx="517">
                  <c:v>0.1131775965863165</c:v>
                </c:pt>
                <c:pt idx="518">
                  <c:v>0.1131775965863165</c:v>
                </c:pt>
                <c:pt idx="519">
                  <c:v>0.1131775965863165</c:v>
                </c:pt>
                <c:pt idx="520">
                  <c:v>0.1131775965863165</c:v>
                </c:pt>
                <c:pt idx="521">
                  <c:v>0.1131775965863165</c:v>
                </c:pt>
                <c:pt idx="522">
                  <c:v>0.1131775965863165</c:v>
                </c:pt>
                <c:pt idx="523">
                  <c:v>0.1131775965863165</c:v>
                </c:pt>
                <c:pt idx="524">
                  <c:v>0.1131775965863165</c:v>
                </c:pt>
                <c:pt idx="525">
                  <c:v>0.1131775965863165</c:v>
                </c:pt>
                <c:pt idx="526">
                  <c:v>0.1131775965863165</c:v>
                </c:pt>
                <c:pt idx="527">
                  <c:v>0.1131775965863165</c:v>
                </c:pt>
                <c:pt idx="528">
                  <c:v>0.1131775965863165</c:v>
                </c:pt>
                <c:pt idx="529">
                  <c:v>0.1131775965863165</c:v>
                </c:pt>
                <c:pt idx="530">
                  <c:v>0.1131775965863165</c:v>
                </c:pt>
                <c:pt idx="531">
                  <c:v>0.1131775965863165</c:v>
                </c:pt>
                <c:pt idx="532">
                  <c:v>0.1131775965863165</c:v>
                </c:pt>
                <c:pt idx="533">
                  <c:v>0.1131775965863165</c:v>
                </c:pt>
                <c:pt idx="534">
                  <c:v>0.1131775965863165</c:v>
                </c:pt>
                <c:pt idx="535">
                  <c:v>0.1131775965863165</c:v>
                </c:pt>
                <c:pt idx="536">
                  <c:v>0.1131775965863165</c:v>
                </c:pt>
                <c:pt idx="537">
                  <c:v>0.1131775965863165</c:v>
                </c:pt>
                <c:pt idx="538">
                  <c:v>0.1131775965863165</c:v>
                </c:pt>
                <c:pt idx="539">
                  <c:v>0.1131775965863165</c:v>
                </c:pt>
                <c:pt idx="540">
                  <c:v>0.1131775965863165</c:v>
                </c:pt>
                <c:pt idx="541">
                  <c:v>0.1131775965863165</c:v>
                </c:pt>
                <c:pt idx="542">
                  <c:v>0.1131775965863165</c:v>
                </c:pt>
                <c:pt idx="543">
                  <c:v>0.1131775965863165</c:v>
                </c:pt>
                <c:pt idx="544">
                  <c:v>0.1131775965863165</c:v>
                </c:pt>
                <c:pt idx="545">
                  <c:v>0.1131775965863165</c:v>
                </c:pt>
                <c:pt idx="546">
                  <c:v>0.1131775965863165</c:v>
                </c:pt>
                <c:pt idx="547">
                  <c:v>0.1131775965863165</c:v>
                </c:pt>
                <c:pt idx="548">
                  <c:v>0.1131775965863165</c:v>
                </c:pt>
                <c:pt idx="549">
                  <c:v>0.1131775965863165</c:v>
                </c:pt>
                <c:pt idx="550">
                  <c:v>0.1131775965863165</c:v>
                </c:pt>
                <c:pt idx="551">
                  <c:v>0.1131775965863165</c:v>
                </c:pt>
                <c:pt idx="552">
                  <c:v>0.1131775965863165</c:v>
                </c:pt>
                <c:pt idx="553">
                  <c:v>0.1131775965863165</c:v>
                </c:pt>
                <c:pt idx="554">
                  <c:v>0.1131775965863165</c:v>
                </c:pt>
                <c:pt idx="555">
                  <c:v>0.1131775965863165</c:v>
                </c:pt>
                <c:pt idx="556">
                  <c:v>0.1131775965863165</c:v>
                </c:pt>
                <c:pt idx="557">
                  <c:v>0.1131775965863165</c:v>
                </c:pt>
                <c:pt idx="558">
                  <c:v>0.1131775965863165</c:v>
                </c:pt>
                <c:pt idx="559">
                  <c:v>0.1131775965863165</c:v>
                </c:pt>
                <c:pt idx="560">
                  <c:v>0.1131775965863165</c:v>
                </c:pt>
                <c:pt idx="561">
                  <c:v>0.1131775965863165</c:v>
                </c:pt>
                <c:pt idx="562">
                  <c:v>0.1131775965863165</c:v>
                </c:pt>
                <c:pt idx="563">
                  <c:v>0.1131775965863165</c:v>
                </c:pt>
                <c:pt idx="564">
                  <c:v>0.1131775965863165</c:v>
                </c:pt>
                <c:pt idx="565">
                  <c:v>0.1131775965863165</c:v>
                </c:pt>
                <c:pt idx="566">
                  <c:v>0.1131775965863165</c:v>
                </c:pt>
                <c:pt idx="567">
                  <c:v>0.1131775965863165</c:v>
                </c:pt>
                <c:pt idx="568">
                  <c:v>0.1131775965863165</c:v>
                </c:pt>
                <c:pt idx="569">
                  <c:v>0.1131775965863165</c:v>
                </c:pt>
                <c:pt idx="570">
                  <c:v>0.1131775965863165</c:v>
                </c:pt>
                <c:pt idx="571">
                  <c:v>0.1131775965863165</c:v>
                </c:pt>
                <c:pt idx="572">
                  <c:v>0.1131775965863165</c:v>
                </c:pt>
                <c:pt idx="573">
                  <c:v>0.1131775965863165</c:v>
                </c:pt>
                <c:pt idx="574">
                  <c:v>0.1131775965863165</c:v>
                </c:pt>
                <c:pt idx="575">
                  <c:v>0.1131775965863165</c:v>
                </c:pt>
                <c:pt idx="576">
                  <c:v>0.1131775965863165</c:v>
                </c:pt>
                <c:pt idx="577">
                  <c:v>0.1131775965863165</c:v>
                </c:pt>
                <c:pt idx="578">
                  <c:v>0.1131775965863165</c:v>
                </c:pt>
                <c:pt idx="579">
                  <c:v>0.1131775965863165</c:v>
                </c:pt>
                <c:pt idx="580">
                  <c:v>0.1131775965863165</c:v>
                </c:pt>
                <c:pt idx="581">
                  <c:v>0.1131775965863165</c:v>
                </c:pt>
                <c:pt idx="582">
                  <c:v>0.1131775965863165</c:v>
                </c:pt>
                <c:pt idx="583">
                  <c:v>0.1131775965863165</c:v>
                </c:pt>
                <c:pt idx="584">
                  <c:v>0.1131775965863165</c:v>
                </c:pt>
                <c:pt idx="585">
                  <c:v>0.1131775965863165</c:v>
                </c:pt>
                <c:pt idx="586">
                  <c:v>0.1131775965863165</c:v>
                </c:pt>
                <c:pt idx="587">
                  <c:v>0.1131775965863165</c:v>
                </c:pt>
                <c:pt idx="588">
                  <c:v>0.1131775965863165</c:v>
                </c:pt>
                <c:pt idx="589">
                  <c:v>0.1131775965863165</c:v>
                </c:pt>
                <c:pt idx="590">
                  <c:v>0.1131775965863165</c:v>
                </c:pt>
                <c:pt idx="591">
                  <c:v>0.1131775965863165</c:v>
                </c:pt>
                <c:pt idx="592">
                  <c:v>0.1131775965863165</c:v>
                </c:pt>
                <c:pt idx="593">
                  <c:v>0.1131775965863165</c:v>
                </c:pt>
                <c:pt idx="594">
                  <c:v>0.1131775965863165</c:v>
                </c:pt>
                <c:pt idx="595">
                  <c:v>0.1131775965863165</c:v>
                </c:pt>
                <c:pt idx="596">
                  <c:v>0.1131775965863165</c:v>
                </c:pt>
                <c:pt idx="597">
                  <c:v>0.1131775965863165</c:v>
                </c:pt>
                <c:pt idx="598">
                  <c:v>0.1131775965863165</c:v>
                </c:pt>
                <c:pt idx="599">
                  <c:v>0.1131775965863165</c:v>
                </c:pt>
                <c:pt idx="600">
                  <c:v>0.1131775965863165</c:v>
                </c:pt>
                <c:pt idx="601">
                  <c:v>0.1131775965863165</c:v>
                </c:pt>
                <c:pt idx="602">
                  <c:v>0.1131775965863165</c:v>
                </c:pt>
                <c:pt idx="603">
                  <c:v>0.1131775965863165</c:v>
                </c:pt>
                <c:pt idx="604">
                  <c:v>0.1131775965863165</c:v>
                </c:pt>
                <c:pt idx="605">
                  <c:v>0.1131775965863165</c:v>
                </c:pt>
                <c:pt idx="606">
                  <c:v>0.1131775965863165</c:v>
                </c:pt>
                <c:pt idx="607">
                  <c:v>0.1131775965863165</c:v>
                </c:pt>
                <c:pt idx="608">
                  <c:v>0.1131775965863165</c:v>
                </c:pt>
                <c:pt idx="609">
                  <c:v>0.1131775965863165</c:v>
                </c:pt>
                <c:pt idx="610">
                  <c:v>0.1131775965863165</c:v>
                </c:pt>
                <c:pt idx="611">
                  <c:v>0.1131775965863165</c:v>
                </c:pt>
                <c:pt idx="612">
                  <c:v>0.1131775965863165</c:v>
                </c:pt>
                <c:pt idx="613">
                  <c:v>0.1131775965863165</c:v>
                </c:pt>
                <c:pt idx="614">
                  <c:v>0.1131775965863165</c:v>
                </c:pt>
                <c:pt idx="615">
                  <c:v>0.1131775965863165</c:v>
                </c:pt>
                <c:pt idx="616">
                  <c:v>0.1131775965863165</c:v>
                </c:pt>
                <c:pt idx="617">
                  <c:v>0.1131775965863165</c:v>
                </c:pt>
                <c:pt idx="618">
                  <c:v>0.1131775965863165</c:v>
                </c:pt>
                <c:pt idx="619">
                  <c:v>0.1131775965863165</c:v>
                </c:pt>
                <c:pt idx="620">
                  <c:v>0.1131775965863165</c:v>
                </c:pt>
                <c:pt idx="621">
                  <c:v>0.1131775965863165</c:v>
                </c:pt>
                <c:pt idx="622">
                  <c:v>0.1131775965863165</c:v>
                </c:pt>
                <c:pt idx="623">
                  <c:v>0.1131775965863165</c:v>
                </c:pt>
                <c:pt idx="624">
                  <c:v>0.1131775965863165</c:v>
                </c:pt>
                <c:pt idx="625">
                  <c:v>0.1131775965863165</c:v>
                </c:pt>
                <c:pt idx="626">
                  <c:v>0.1131775965863165</c:v>
                </c:pt>
                <c:pt idx="627">
                  <c:v>0.1131775965863165</c:v>
                </c:pt>
                <c:pt idx="628">
                  <c:v>0.1131775965863165</c:v>
                </c:pt>
                <c:pt idx="629">
                  <c:v>0.1131775965863165</c:v>
                </c:pt>
                <c:pt idx="630">
                  <c:v>0.1131775965863165</c:v>
                </c:pt>
                <c:pt idx="631">
                  <c:v>0.1131775965863165</c:v>
                </c:pt>
                <c:pt idx="632">
                  <c:v>0.1131775965863165</c:v>
                </c:pt>
                <c:pt idx="633">
                  <c:v>0.1131775965863165</c:v>
                </c:pt>
                <c:pt idx="634">
                  <c:v>0.1131775965863165</c:v>
                </c:pt>
                <c:pt idx="635">
                  <c:v>0.1131775965863165</c:v>
                </c:pt>
                <c:pt idx="636">
                  <c:v>0.1131775965863165</c:v>
                </c:pt>
                <c:pt idx="637">
                  <c:v>0.1131775965863165</c:v>
                </c:pt>
                <c:pt idx="638">
                  <c:v>0.1131775965863165</c:v>
                </c:pt>
                <c:pt idx="639">
                  <c:v>0.1131775965863165</c:v>
                </c:pt>
                <c:pt idx="640">
                  <c:v>0.1131775965863165</c:v>
                </c:pt>
                <c:pt idx="641">
                  <c:v>0.1131775965863165</c:v>
                </c:pt>
                <c:pt idx="642">
                  <c:v>0.1131775965863165</c:v>
                </c:pt>
                <c:pt idx="643">
                  <c:v>0.1131775965863165</c:v>
                </c:pt>
                <c:pt idx="644">
                  <c:v>0.1131775965863165</c:v>
                </c:pt>
                <c:pt idx="645">
                  <c:v>0.1131775965863165</c:v>
                </c:pt>
                <c:pt idx="646">
                  <c:v>0.1131775965863165</c:v>
                </c:pt>
                <c:pt idx="647">
                  <c:v>0.1131775965863165</c:v>
                </c:pt>
                <c:pt idx="648">
                  <c:v>0.1131775965863165</c:v>
                </c:pt>
                <c:pt idx="649">
                  <c:v>0.1131775965863165</c:v>
                </c:pt>
                <c:pt idx="650">
                  <c:v>0.1131775965863165</c:v>
                </c:pt>
                <c:pt idx="651">
                  <c:v>0.1131775965863165</c:v>
                </c:pt>
                <c:pt idx="652">
                  <c:v>0.1131775965863165</c:v>
                </c:pt>
                <c:pt idx="653">
                  <c:v>0.1131775965863165</c:v>
                </c:pt>
                <c:pt idx="654">
                  <c:v>0.1131775965863165</c:v>
                </c:pt>
                <c:pt idx="655">
                  <c:v>0.1131775965863165</c:v>
                </c:pt>
                <c:pt idx="656">
                  <c:v>0.1131775965863165</c:v>
                </c:pt>
                <c:pt idx="657">
                  <c:v>0.1131775965863165</c:v>
                </c:pt>
                <c:pt idx="658">
                  <c:v>0.1131775965863165</c:v>
                </c:pt>
                <c:pt idx="659">
                  <c:v>0.1131775965863165</c:v>
                </c:pt>
                <c:pt idx="660">
                  <c:v>0.1131775965863165</c:v>
                </c:pt>
                <c:pt idx="661">
                  <c:v>0.1131775965863165</c:v>
                </c:pt>
                <c:pt idx="662">
                  <c:v>0.1131775965863165</c:v>
                </c:pt>
                <c:pt idx="663">
                  <c:v>0.1131775965863165</c:v>
                </c:pt>
                <c:pt idx="664">
                  <c:v>0.1131775965863165</c:v>
                </c:pt>
                <c:pt idx="665">
                  <c:v>0.1131775965863165</c:v>
                </c:pt>
                <c:pt idx="666">
                  <c:v>0.1131775965863165</c:v>
                </c:pt>
                <c:pt idx="667">
                  <c:v>0.1131775965863165</c:v>
                </c:pt>
                <c:pt idx="668">
                  <c:v>0.1131775965863165</c:v>
                </c:pt>
                <c:pt idx="669">
                  <c:v>0.1131775965863165</c:v>
                </c:pt>
                <c:pt idx="670">
                  <c:v>0.1131775965863165</c:v>
                </c:pt>
                <c:pt idx="671">
                  <c:v>0.1131775965863165</c:v>
                </c:pt>
                <c:pt idx="672">
                  <c:v>0.1131775965863165</c:v>
                </c:pt>
                <c:pt idx="673">
                  <c:v>0.1131775965863165</c:v>
                </c:pt>
                <c:pt idx="674">
                  <c:v>0.1131775965863165</c:v>
                </c:pt>
                <c:pt idx="675">
                  <c:v>0.1131775965863165</c:v>
                </c:pt>
                <c:pt idx="676">
                  <c:v>0.1131775965863165</c:v>
                </c:pt>
                <c:pt idx="677">
                  <c:v>0.1131775965863165</c:v>
                </c:pt>
                <c:pt idx="678">
                  <c:v>0.1131775965863165</c:v>
                </c:pt>
                <c:pt idx="679">
                  <c:v>0.1131775965863165</c:v>
                </c:pt>
                <c:pt idx="680">
                  <c:v>0.1131775965863165</c:v>
                </c:pt>
                <c:pt idx="681">
                  <c:v>0.1131775965863165</c:v>
                </c:pt>
                <c:pt idx="682">
                  <c:v>0.1131775965863165</c:v>
                </c:pt>
                <c:pt idx="683">
                  <c:v>0.1131775965863165</c:v>
                </c:pt>
                <c:pt idx="684">
                  <c:v>0.1131775965863165</c:v>
                </c:pt>
                <c:pt idx="685">
                  <c:v>0.1131775965863165</c:v>
                </c:pt>
                <c:pt idx="686">
                  <c:v>0.1131775965863165</c:v>
                </c:pt>
                <c:pt idx="687">
                  <c:v>0.1131775965863165</c:v>
                </c:pt>
                <c:pt idx="688">
                  <c:v>0.1131775965863165</c:v>
                </c:pt>
                <c:pt idx="689">
                  <c:v>0.1131775965863165</c:v>
                </c:pt>
                <c:pt idx="690">
                  <c:v>0.1131775965863165</c:v>
                </c:pt>
                <c:pt idx="691">
                  <c:v>0.1131775965863165</c:v>
                </c:pt>
                <c:pt idx="692">
                  <c:v>0.1131775965863165</c:v>
                </c:pt>
                <c:pt idx="693">
                  <c:v>0.1131775965863165</c:v>
                </c:pt>
                <c:pt idx="694">
                  <c:v>0.1131775965863165</c:v>
                </c:pt>
                <c:pt idx="695">
                  <c:v>0.1131775965863165</c:v>
                </c:pt>
                <c:pt idx="696">
                  <c:v>0.1131775965863165</c:v>
                </c:pt>
                <c:pt idx="697">
                  <c:v>0.1131775965863165</c:v>
                </c:pt>
                <c:pt idx="698">
                  <c:v>0.1131775965863165</c:v>
                </c:pt>
                <c:pt idx="699">
                  <c:v>0.1131775965863165</c:v>
                </c:pt>
                <c:pt idx="700">
                  <c:v>0.1131775965863165</c:v>
                </c:pt>
                <c:pt idx="701">
                  <c:v>0.1131775965863165</c:v>
                </c:pt>
                <c:pt idx="702">
                  <c:v>0.1131775965863165</c:v>
                </c:pt>
                <c:pt idx="703">
                  <c:v>0.1131775965863165</c:v>
                </c:pt>
                <c:pt idx="704">
                  <c:v>0.1131775965863165</c:v>
                </c:pt>
                <c:pt idx="705">
                  <c:v>0.1131775965863165</c:v>
                </c:pt>
                <c:pt idx="706">
                  <c:v>0.1131775965863165</c:v>
                </c:pt>
                <c:pt idx="707">
                  <c:v>0.1131775965863165</c:v>
                </c:pt>
                <c:pt idx="708">
                  <c:v>0.1131775965863165</c:v>
                </c:pt>
                <c:pt idx="709">
                  <c:v>0.1131775965863165</c:v>
                </c:pt>
                <c:pt idx="710">
                  <c:v>0.1131775965863165</c:v>
                </c:pt>
                <c:pt idx="711">
                  <c:v>0.1131775965863165</c:v>
                </c:pt>
                <c:pt idx="712">
                  <c:v>0.1131775965863165</c:v>
                </c:pt>
                <c:pt idx="713">
                  <c:v>0.1131775965863165</c:v>
                </c:pt>
                <c:pt idx="714">
                  <c:v>0.1131775965863165</c:v>
                </c:pt>
                <c:pt idx="715">
                  <c:v>0.1131775965863165</c:v>
                </c:pt>
                <c:pt idx="716">
                  <c:v>0.1131775965863165</c:v>
                </c:pt>
                <c:pt idx="717">
                  <c:v>0.1131775965863165</c:v>
                </c:pt>
                <c:pt idx="718">
                  <c:v>0.1131775965863165</c:v>
                </c:pt>
                <c:pt idx="719">
                  <c:v>0.1131775965863165</c:v>
                </c:pt>
                <c:pt idx="720">
                  <c:v>0.1131775965863165</c:v>
                </c:pt>
                <c:pt idx="721">
                  <c:v>0.1131775965863165</c:v>
                </c:pt>
                <c:pt idx="722">
                  <c:v>0.1131775965863165</c:v>
                </c:pt>
                <c:pt idx="723">
                  <c:v>0.1131775965863165</c:v>
                </c:pt>
                <c:pt idx="724">
                  <c:v>0.1131775965863165</c:v>
                </c:pt>
                <c:pt idx="725">
                  <c:v>0.1131775965863165</c:v>
                </c:pt>
                <c:pt idx="726">
                  <c:v>0.1131775965863165</c:v>
                </c:pt>
                <c:pt idx="727">
                  <c:v>0.1131775965863165</c:v>
                </c:pt>
                <c:pt idx="728">
                  <c:v>0.1131775965863165</c:v>
                </c:pt>
                <c:pt idx="729">
                  <c:v>0.1131775965863165</c:v>
                </c:pt>
                <c:pt idx="730">
                  <c:v>0.1131775965863165</c:v>
                </c:pt>
                <c:pt idx="731">
                  <c:v>0.1131775965863165</c:v>
                </c:pt>
                <c:pt idx="732">
                  <c:v>0.1131775965863165</c:v>
                </c:pt>
                <c:pt idx="733">
                  <c:v>0.1131775965863165</c:v>
                </c:pt>
                <c:pt idx="734">
                  <c:v>0.1131775965863165</c:v>
                </c:pt>
                <c:pt idx="735">
                  <c:v>0.1131775965863165</c:v>
                </c:pt>
                <c:pt idx="736">
                  <c:v>0.1131775965863165</c:v>
                </c:pt>
                <c:pt idx="737">
                  <c:v>0.1131775965863165</c:v>
                </c:pt>
                <c:pt idx="738">
                  <c:v>0.1131775965863165</c:v>
                </c:pt>
                <c:pt idx="739">
                  <c:v>0.1131775965863165</c:v>
                </c:pt>
                <c:pt idx="740">
                  <c:v>0.1131775965863165</c:v>
                </c:pt>
                <c:pt idx="741">
                  <c:v>0.1131775965863165</c:v>
                </c:pt>
                <c:pt idx="742">
                  <c:v>0.1131775965863165</c:v>
                </c:pt>
                <c:pt idx="743">
                  <c:v>0.1131775965863165</c:v>
                </c:pt>
                <c:pt idx="744">
                  <c:v>0.1131775965863165</c:v>
                </c:pt>
                <c:pt idx="745">
                  <c:v>0.1131775965863165</c:v>
                </c:pt>
                <c:pt idx="746">
                  <c:v>0.1131775965863165</c:v>
                </c:pt>
                <c:pt idx="747">
                  <c:v>0.1131775965863165</c:v>
                </c:pt>
                <c:pt idx="748">
                  <c:v>0.1131775965863165</c:v>
                </c:pt>
                <c:pt idx="749">
                  <c:v>0.1131775965863165</c:v>
                </c:pt>
                <c:pt idx="750">
                  <c:v>0.1131775965863165</c:v>
                </c:pt>
                <c:pt idx="751">
                  <c:v>0.1131775965863165</c:v>
                </c:pt>
                <c:pt idx="752">
                  <c:v>0.1131775965863165</c:v>
                </c:pt>
                <c:pt idx="753">
                  <c:v>0.1131775965863165</c:v>
                </c:pt>
                <c:pt idx="754">
                  <c:v>0.1131775965863165</c:v>
                </c:pt>
                <c:pt idx="755">
                  <c:v>0.1131775965863165</c:v>
                </c:pt>
                <c:pt idx="756">
                  <c:v>0.1131775965863165</c:v>
                </c:pt>
                <c:pt idx="757">
                  <c:v>0.1131775965863165</c:v>
                </c:pt>
                <c:pt idx="758">
                  <c:v>0.1131775965863165</c:v>
                </c:pt>
                <c:pt idx="759">
                  <c:v>0.1131775965863165</c:v>
                </c:pt>
                <c:pt idx="760">
                  <c:v>0.1131775965863165</c:v>
                </c:pt>
                <c:pt idx="761">
                  <c:v>0.1131775965863165</c:v>
                </c:pt>
                <c:pt idx="762">
                  <c:v>0.1131775965863165</c:v>
                </c:pt>
                <c:pt idx="763">
                  <c:v>0.1131775965863165</c:v>
                </c:pt>
                <c:pt idx="764">
                  <c:v>0.1131775965863165</c:v>
                </c:pt>
                <c:pt idx="765">
                  <c:v>0.1131775965863165</c:v>
                </c:pt>
                <c:pt idx="766">
                  <c:v>0.1131775965863165</c:v>
                </c:pt>
                <c:pt idx="767">
                  <c:v>0.1131775965863165</c:v>
                </c:pt>
                <c:pt idx="768">
                  <c:v>0.1131775965863165</c:v>
                </c:pt>
                <c:pt idx="769">
                  <c:v>0.1131775965863165</c:v>
                </c:pt>
                <c:pt idx="770">
                  <c:v>0.1131775965863165</c:v>
                </c:pt>
                <c:pt idx="771">
                  <c:v>0.1131775965863165</c:v>
                </c:pt>
                <c:pt idx="772">
                  <c:v>0.1131775965863165</c:v>
                </c:pt>
                <c:pt idx="773">
                  <c:v>0.1131775965863165</c:v>
                </c:pt>
                <c:pt idx="774">
                  <c:v>0.1131775965863165</c:v>
                </c:pt>
                <c:pt idx="775">
                  <c:v>0.1131775965863165</c:v>
                </c:pt>
                <c:pt idx="776">
                  <c:v>0.1131775965863165</c:v>
                </c:pt>
                <c:pt idx="777">
                  <c:v>0.1131775965863165</c:v>
                </c:pt>
                <c:pt idx="778">
                  <c:v>0.1131775965863165</c:v>
                </c:pt>
                <c:pt idx="779">
                  <c:v>0.1131775965863165</c:v>
                </c:pt>
                <c:pt idx="780">
                  <c:v>0.1131775965863165</c:v>
                </c:pt>
                <c:pt idx="781">
                  <c:v>0.1131775965863165</c:v>
                </c:pt>
                <c:pt idx="782">
                  <c:v>0.1131775965863165</c:v>
                </c:pt>
                <c:pt idx="783">
                  <c:v>0.1131775965863165</c:v>
                </c:pt>
                <c:pt idx="784">
                  <c:v>0.1131775965863165</c:v>
                </c:pt>
                <c:pt idx="785">
                  <c:v>0.1131775965863165</c:v>
                </c:pt>
                <c:pt idx="786">
                  <c:v>0.1131775965863165</c:v>
                </c:pt>
                <c:pt idx="787">
                  <c:v>0.1131775965863165</c:v>
                </c:pt>
                <c:pt idx="788">
                  <c:v>0.1131775965863165</c:v>
                </c:pt>
                <c:pt idx="789">
                  <c:v>0.1131775965863165</c:v>
                </c:pt>
                <c:pt idx="790">
                  <c:v>0.1131775965863165</c:v>
                </c:pt>
                <c:pt idx="791">
                  <c:v>0.1131775965863165</c:v>
                </c:pt>
                <c:pt idx="792">
                  <c:v>0.1131775965863165</c:v>
                </c:pt>
                <c:pt idx="793">
                  <c:v>0.1131775965863165</c:v>
                </c:pt>
                <c:pt idx="794">
                  <c:v>0.1131775965863165</c:v>
                </c:pt>
                <c:pt idx="795">
                  <c:v>0.1131775965863165</c:v>
                </c:pt>
                <c:pt idx="796">
                  <c:v>0.1131775965863165</c:v>
                </c:pt>
                <c:pt idx="797">
                  <c:v>0.1131775965863165</c:v>
                </c:pt>
                <c:pt idx="798">
                  <c:v>0.1131775965863165</c:v>
                </c:pt>
                <c:pt idx="799">
                  <c:v>0.1131775965863165</c:v>
                </c:pt>
                <c:pt idx="800">
                  <c:v>0.1131775965863165</c:v>
                </c:pt>
                <c:pt idx="801">
                  <c:v>0.1131775965863165</c:v>
                </c:pt>
                <c:pt idx="802">
                  <c:v>0.1131775965863165</c:v>
                </c:pt>
                <c:pt idx="803">
                  <c:v>0.1131775965863165</c:v>
                </c:pt>
                <c:pt idx="804">
                  <c:v>0.1131775965863165</c:v>
                </c:pt>
                <c:pt idx="805">
                  <c:v>0.1131775965863165</c:v>
                </c:pt>
                <c:pt idx="806">
                  <c:v>0.1131775965863165</c:v>
                </c:pt>
                <c:pt idx="807">
                  <c:v>0.1131775965863165</c:v>
                </c:pt>
                <c:pt idx="808">
                  <c:v>0.1131775965863165</c:v>
                </c:pt>
                <c:pt idx="809">
                  <c:v>0.1131775965863165</c:v>
                </c:pt>
                <c:pt idx="810">
                  <c:v>0.1131775965863165</c:v>
                </c:pt>
                <c:pt idx="811">
                  <c:v>0.1131775965863165</c:v>
                </c:pt>
                <c:pt idx="812">
                  <c:v>0.1131775965863165</c:v>
                </c:pt>
                <c:pt idx="813">
                  <c:v>0.1131775965863165</c:v>
                </c:pt>
                <c:pt idx="814">
                  <c:v>0.1131775965863165</c:v>
                </c:pt>
                <c:pt idx="815">
                  <c:v>0.1131775965863165</c:v>
                </c:pt>
                <c:pt idx="816">
                  <c:v>0.1131775965863165</c:v>
                </c:pt>
                <c:pt idx="817">
                  <c:v>0.1131775965863165</c:v>
                </c:pt>
                <c:pt idx="818">
                  <c:v>0.1131775965863165</c:v>
                </c:pt>
                <c:pt idx="819">
                  <c:v>0.1131775965863165</c:v>
                </c:pt>
                <c:pt idx="820">
                  <c:v>0.1131775965863165</c:v>
                </c:pt>
                <c:pt idx="821">
                  <c:v>0.1131775965863165</c:v>
                </c:pt>
                <c:pt idx="822">
                  <c:v>0.1131775965863165</c:v>
                </c:pt>
                <c:pt idx="823">
                  <c:v>0.1131775965863165</c:v>
                </c:pt>
                <c:pt idx="824">
                  <c:v>0.1131775965863165</c:v>
                </c:pt>
                <c:pt idx="825">
                  <c:v>0.1131775965863165</c:v>
                </c:pt>
                <c:pt idx="826">
                  <c:v>0.1131775965863165</c:v>
                </c:pt>
                <c:pt idx="827">
                  <c:v>0.1131775965863165</c:v>
                </c:pt>
                <c:pt idx="828">
                  <c:v>0.1131775965863165</c:v>
                </c:pt>
                <c:pt idx="829">
                  <c:v>0.1131775965863165</c:v>
                </c:pt>
                <c:pt idx="830">
                  <c:v>0.1131775965863165</c:v>
                </c:pt>
                <c:pt idx="831">
                  <c:v>0.1131775965863165</c:v>
                </c:pt>
                <c:pt idx="832">
                  <c:v>0.1131775965863165</c:v>
                </c:pt>
                <c:pt idx="833">
                  <c:v>0.1131775965863165</c:v>
                </c:pt>
                <c:pt idx="834">
                  <c:v>0.1131775965863165</c:v>
                </c:pt>
                <c:pt idx="835">
                  <c:v>0.1131775965863165</c:v>
                </c:pt>
                <c:pt idx="836">
                  <c:v>0.1131775965863165</c:v>
                </c:pt>
                <c:pt idx="837">
                  <c:v>0.1131775965863165</c:v>
                </c:pt>
                <c:pt idx="838">
                  <c:v>0.1131775965863165</c:v>
                </c:pt>
                <c:pt idx="839">
                  <c:v>0.1131775965863165</c:v>
                </c:pt>
                <c:pt idx="840">
                  <c:v>0.1131775965863165</c:v>
                </c:pt>
                <c:pt idx="841">
                  <c:v>0.1131775965863165</c:v>
                </c:pt>
                <c:pt idx="842">
                  <c:v>0.1131775965863165</c:v>
                </c:pt>
                <c:pt idx="843">
                  <c:v>0.1131775965863165</c:v>
                </c:pt>
                <c:pt idx="844">
                  <c:v>0.1131775965863165</c:v>
                </c:pt>
                <c:pt idx="845">
                  <c:v>0.1131775965863165</c:v>
                </c:pt>
                <c:pt idx="846">
                  <c:v>0.1131775965863165</c:v>
                </c:pt>
                <c:pt idx="847">
                  <c:v>0.1131775965863165</c:v>
                </c:pt>
                <c:pt idx="848">
                  <c:v>0.1131775965863165</c:v>
                </c:pt>
                <c:pt idx="849">
                  <c:v>0.1131775965863165</c:v>
                </c:pt>
                <c:pt idx="850">
                  <c:v>0.1131775965863165</c:v>
                </c:pt>
                <c:pt idx="851">
                  <c:v>0.1131775965863165</c:v>
                </c:pt>
                <c:pt idx="852">
                  <c:v>0.1131775965863165</c:v>
                </c:pt>
                <c:pt idx="853">
                  <c:v>0.1131775965863165</c:v>
                </c:pt>
                <c:pt idx="854">
                  <c:v>0.1131775965863165</c:v>
                </c:pt>
                <c:pt idx="855">
                  <c:v>0.1131775965863165</c:v>
                </c:pt>
                <c:pt idx="856">
                  <c:v>0.1131775965863165</c:v>
                </c:pt>
                <c:pt idx="857">
                  <c:v>0.1131775965863165</c:v>
                </c:pt>
                <c:pt idx="858">
                  <c:v>0.1131775965863165</c:v>
                </c:pt>
                <c:pt idx="859">
                  <c:v>0.1131775965863165</c:v>
                </c:pt>
                <c:pt idx="860">
                  <c:v>0.1131775965863165</c:v>
                </c:pt>
                <c:pt idx="861">
                  <c:v>0.1131775965863165</c:v>
                </c:pt>
                <c:pt idx="862">
                  <c:v>0.1131775965863165</c:v>
                </c:pt>
                <c:pt idx="863">
                  <c:v>0.1131775965863165</c:v>
                </c:pt>
                <c:pt idx="864">
                  <c:v>0.1131775965863165</c:v>
                </c:pt>
                <c:pt idx="865">
                  <c:v>0.1131775965863165</c:v>
                </c:pt>
                <c:pt idx="866">
                  <c:v>0.1131775965863165</c:v>
                </c:pt>
                <c:pt idx="867">
                  <c:v>0.1131775965863165</c:v>
                </c:pt>
                <c:pt idx="868">
                  <c:v>0.1131775965863165</c:v>
                </c:pt>
                <c:pt idx="869">
                  <c:v>0.1131775965863165</c:v>
                </c:pt>
                <c:pt idx="870">
                  <c:v>0.1131775965863165</c:v>
                </c:pt>
                <c:pt idx="871">
                  <c:v>0.1131775965863165</c:v>
                </c:pt>
                <c:pt idx="872">
                  <c:v>0.1131775965863165</c:v>
                </c:pt>
                <c:pt idx="873">
                  <c:v>0.1131775965863165</c:v>
                </c:pt>
                <c:pt idx="874">
                  <c:v>0.1131775965863165</c:v>
                </c:pt>
                <c:pt idx="875">
                  <c:v>0.1131775965863165</c:v>
                </c:pt>
                <c:pt idx="876">
                  <c:v>0.1131775965863165</c:v>
                </c:pt>
                <c:pt idx="877">
                  <c:v>0.1131775965863165</c:v>
                </c:pt>
                <c:pt idx="878">
                  <c:v>0.1131775965863165</c:v>
                </c:pt>
                <c:pt idx="879">
                  <c:v>0.1131775965863165</c:v>
                </c:pt>
                <c:pt idx="880">
                  <c:v>0.1131775965863165</c:v>
                </c:pt>
                <c:pt idx="881">
                  <c:v>0.1131775965863165</c:v>
                </c:pt>
                <c:pt idx="882">
                  <c:v>0.1131775965863165</c:v>
                </c:pt>
                <c:pt idx="883">
                  <c:v>0.1131775965863165</c:v>
                </c:pt>
                <c:pt idx="884">
                  <c:v>0.1131775965863165</c:v>
                </c:pt>
                <c:pt idx="885">
                  <c:v>0.1131775965863165</c:v>
                </c:pt>
                <c:pt idx="886">
                  <c:v>0.1131775965863165</c:v>
                </c:pt>
                <c:pt idx="887">
                  <c:v>0.1131775965863165</c:v>
                </c:pt>
                <c:pt idx="888">
                  <c:v>0.1131775965863165</c:v>
                </c:pt>
                <c:pt idx="889">
                  <c:v>0.1131775965863165</c:v>
                </c:pt>
                <c:pt idx="890">
                  <c:v>0.1131775965863165</c:v>
                </c:pt>
                <c:pt idx="891">
                  <c:v>0.1131775965863165</c:v>
                </c:pt>
                <c:pt idx="892">
                  <c:v>0.1131775965863165</c:v>
                </c:pt>
                <c:pt idx="893">
                  <c:v>0.1131775965863165</c:v>
                </c:pt>
                <c:pt idx="894">
                  <c:v>0.1131775965863165</c:v>
                </c:pt>
                <c:pt idx="895">
                  <c:v>0.1131775965863165</c:v>
                </c:pt>
                <c:pt idx="896">
                  <c:v>0.1131775965863165</c:v>
                </c:pt>
                <c:pt idx="897">
                  <c:v>0.1131775965863165</c:v>
                </c:pt>
                <c:pt idx="898">
                  <c:v>0.1131775965863165</c:v>
                </c:pt>
                <c:pt idx="899">
                  <c:v>0.1131775965863165</c:v>
                </c:pt>
                <c:pt idx="900">
                  <c:v>0.1131775965863165</c:v>
                </c:pt>
                <c:pt idx="901">
                  <c:v>0.1131775965863165</c:v>
                </c:pt>
                <c:pt idx="902">
                  <c:v>0.1131775965863165</c:v>
                </c:pt>
                <c:pt idx="903">
                  <c:v>0.1131775965863165</c:v>
                </c:pt>
                <c:pt idx="904">
                  <c:v>0.1131775965863165</c:v>
                </c:pt>
                <c:pt idx="905">
                  <c:v>0.1131775965863165</c:v>
                </c:pt>
                <c:pt idx="906">
                  <c:v>0.1131775965863165</c:v>
                </c:pt>
                <c:pt idx="907">
                  <c:v>0.1131775965863165</c:v>
                </c:pt>
                <c:pt idx="908">
                  <c:v>0.1131775965863165</c:v>
                </c:pt>
                <c:pt idx="909">
                  <c:v>0.1131775965863165</c:v>
                </c:pt>
                <c:pt idx="910">
                  <c:v>0.1131775965863165</c:v>
                </c:pt>
                <c:pt idx="911">
                  <c:v>0.1131775965863165</c:v>
                </c:pt>
                <c:pt idx="912">
                  <c:v>0.1131775965863165</c:v>
                </c:pt>
                <c:pt idx="913">
                  <c:v>0.1131775965863165</c:v>
                </c:pt>
                <c:pt idx="914">
                  <c:v>0.1131775965863165</c:v>
                </c:pt>
                <c:pt idx="915">
                  <c:v>0.1131775965863165</c:v>
                </c:pt>
                <c:pt idx="916">
                  <c:v>0.1131775965863165</c:v>
                </c:pt>
                <c:pt idx="917">
                  <c:v>0.1131775965863165</c:v>
                </c:pt>
                <c:pt idx="918">
                  <c:v>0.1131775965863165</c:v>
                </c:pt>
                <c:pt idx="919">
                  <c:v>0.1131775965863165</c:v>
                </c:pt>
                <c:pt idx="920">
                  <c:v>0.1131775965863165</c:v>
                </c:pt>
                <c:pt idx="921">
                  <c:v>0.1131775965863165</c:v>
                </c:pt>
                <c:pt idx="922">
                  <c:v>0.1131775965863165</c:v>
                </c:pt>
                <c:pt idx="923">
                  <c:v>0.1131775965863165</c:v>
                </c:pt>
                <c:pt idx="924">
                  <c:v>0.1131775965863165</c:v>
                </c:pt>
                <c:pt idx="925">
                  <c:v>0.1131775965863165</c:v>
                </c:pt>
                <c:pt idx="926">
                  <c:v>0.1131775965863165</c:v>
                </c:pt>
                <c:pt idx="927">
                  <c:v>0.1131775965863165</c:v>
                </c:pt>
                <c:pt idx="928">
                  <c:v>0.1131775965863165</c:v>
                </c:pt>
                <c:pt idx="929">
                  <c:v>0.1131775965863165</c:v>
                </c:pt>
                <c:pt idx="930">
                  <c:v>0.1131775965863165</c:v>
                </c:pt>
                <c:pt idx="931">
                  <c:v>0.1131775965863165</c:v>
                </c:pt>
                <c:pt idx="932">
                  <c:v>0.1131775965863165</c:v>
                </c:pt>
                <c:pt idx="933">
                  <c:v>0.1131775965863165</c:v>
                </c:pt>
                <c:pt idx="934">
                  <c:v>0.1131775965863165</c:v>
                </c:pt>
                <c:pt idx="935">
                  <c:v>0.1131775965863165</c:v>
                </c:pt>
                <c:pt idx="936">
                  <c:v>0.1131775965863165</c:v>
                </c:pt>
                <c:pt idx="937">
                  <c:v>0.1131775965863165</c:v>
                </c:pt>
                <c:pt idx="938">
                  <c:v>0.1131775965863165</c:v>
                </c:pt>
                <c:pt idx="939">
                  <c:v>0.1131775965863165</c:v>
                </c:pt>
                <c:pt idx="940">
                  <c:v>0.1131775965863165</c:v>
                </c:pt>
                <c:pt idx="941">
                  <c:v>0.1131775965863165</c:v>
                </c:pt>
                <c:pt idx="942">
                  <c:v>0.1131775965863165</c:v>
                </c:pt>
                <c:pt idx="943">
                  <c:v>0.1131775965863165</c:v>
                </c:pt>
                <c:pt idx="944">
                  <c:v>0.1131775965863165</c:v>
                </c:pt>
                <c:pt idx="945">
                  <c:v>0.1131775965863165</c:v>
                </c:pt>
                <c:pt idx="946">
                  <c:v>0.1131775965863165</c:v>
                </c:pt>
                <c:pt idx="947">
                  <c:v>0.1131775965863165</c:v>
                </c:pt>
                <c:pt idx="948">
                  <c:v>0.1131775965863165</c:v>
                </c:pt>
                <c:pt idx="949">
                  <c:v>0.1131775965863165</c:v>
                </c:pt>
                <c:pt idx="950">
                  <c:v>0.1131775965863165</c:v>
                </c:pt>
                <c:pt idx="951">
                  <c:v>0.1131775965863165</c:v>
                </c:pt>
                <c:pt idx="952">
                  <c:v>0.1131775965863165</c:v>
                </c:pt>
                <c:pt idx="953">
                  <c:v>0.1131775965863165</c:v>
                </c:pt>
                <c:pt idx="954">
                  <c:v>0.1131775965863165</c:v>
                </c:pt>
                <c:pt idx="955">
                  <c:v>0.1131775965863165</c:v>
                </c:pt>
                <c:pt idx="956">
                  <c:v>0.1131775965863165</c:v>
                </c:pt>
                <c:pt idx="957">
                  <c:v>0.1131775965863165</c:v>
                </c:pt>
                <c:pt idx="958">
                  <c:v>0.1131775965863165</c:v>
                </c:pt>
                <c:pt idx="959">
                  <c:v>0.1131775965863165</c:v>
                </c:pt>
                <c:pt idx="960">
                  <c:v>0.1131775965863165</c:v>
                </c:pt>
                <c:pt idx="961">
                  <c:v>0.1131775965863165</c:v>
                </c:pt>
                <c:pt idx="962">
                  <c:v>0.1131775965863165</c:v>
                </c:pt>
                <c:pt idx="963">
                  <c:v>0.1131775965863165</c:v>
                </c:pt>
                <c:pt idx="964">
                  <c:v>0.1131775965863165</c:v>
                </c:pt>
                <c:pt idx="965">
                  <c:v>0.1131775965863165</c:v>
                </c:pt>
                <c:pt idx="966">
                  <c:v>0.1131775965863165</c:v>
                </c:pt>
                <c:pt idx="967">
                  <c:v>0.1131775965863165</c:v>
                </c:pt>
                <c:pt idx="968">
                  <c:v>0.1131775965863165</c:v>
                </c:pt>
                <c:pt idx="969">
                  <c:v>0.1131775965863165</c:v>
                </c:pt>
                <c:pt idx="970">
                  <c:v>0.1131775965863165</c:v>
                </c:pt>
                <c:pt idx="971">
                  <c:v>0.1131775965863165</c:v>
                </c:pt>
                <c:pt idx="972">
                  <c:v>0.1131775965863165</c:v>
                </c:pt>
                <c:pt idx="973">
                  <c:v>0.1131775965863165</c:v>
                </c:pt>
                <c:pt idx="974">
                  <c:v>0.1131775965863165</c:v>
                </c:pt>
                <c:pt idx="975">
                  <c:v>0.1131775965863165</c:v>
                </c:pt>
                <c:pt idx="976">
                  <c:v>0.1131775965863165</c:v>
                </c:pt>
                <c:pt idx="977">
                  <c:v>0.1131775965863165</c:v>
                </c:pt>
                <c:pt idx="978">
                  <c:v>0.1131775965863165</c:v>
                </c:pt>
                <c:pt idx="979">
                  <c:v>0.1131775965863165</c:v>
                </c:pt>
                <c:pt idx="980">
                  <c:v>0.1131775965863165</c:v>
                </c:pt>
                <c:pt idx="981">
                  <c:v>0.1131775965863165</c:v>
                </c:pt>
                <c:pt idx="982">
                  <c:v>0.1131775965863165</c:v>
                </c:pt>
                <c:pt idx="983">
                  <c:v>0.1131775965863165</c:v>
                </c:pt>
                <c:pt idx="984">
                  <c:v>0.1131775965863165</c:v>
                </c:pt>
                <c:pt idx="985">
                  <c:v>0.1131775965863165</c:v>
                </c:pt>
                <c:pt idx="986">
                  <c:v>0.1131775965863165</c:v>
                </c:pt>
                <c:pt idx="987">
                  <c:v>0.1131775965863165</c:v>
                </c:pt>
                <c:pt idx="988">
                  <c:v>0.1131775965863165</c:v>
                </c:pt>
                <c:pt idx="989">
                  <c:v>0.1131775965863165</c:v>
                </c:pt>
                <c:pt idx="990">
                  <c:v>0.1131775965863165</c:v>
                </c:pt>
                <c:pt idx="991">
                  <c:v>0.1131775965863165</c:v>
                </c:pt>
                <c:pt idx="992">
                  <c:v>0.1131775965863165</c:v>
                </c:pt>
                <c:pt idx="993">
                  <c:v>0.1131775965863165</c:v>
                </c:pt>
                <c:pt idx="994">
                  <c:v>0.1131775965863165</c:v>
                </c:pt>
                <c:pt idx="995">
                  <c:v>0.1131775965863165</c:v>
                </c:pt>
                <c:pt idx="996">
                  <c:v>0.1131775965863165</c:v>
                </c:pt>
                <c:pt idx="997">
                  <c:v>0.1131775965863165</c:v>
                </c:pt>
                <c:pt idx="998">
                  <c:v>0.1131775965863165</c:v>
                </c:pt>
                <c:pt idx="999">
                  <c:v>0.1131775965863165</c:v>
                </c:pt>
                <c:pt idx="1000">
                  <c:v>0.1131775965863165</c:v>
                </c:pt>
                <c:pt idx="1001">
                  <c:v>0.1131775965863165</c:v>
                </c:pt>
                <c:pt idx="1002">
                  <c:v>0.1131775965863165</c:v>
                </c:pt>
                <c:pt idx="1003">
                  <c:v>0.1131775965863165</c:v>
                </c:pt>
                <c:pt idx="1004">
                  <c:v>0.1131775965863165</c:v>
                </c:pt>
                <c:pt idx="1005">
                  <c:v>0.1131775965863165</c:v>
                </c:pt>
                <c:pt idx="1006">
                  <c:v>0.1131775965863165</c:v>
                </c:pt>
                <c:pt idx="1007">
                  <c:v>0.1131775965863165</c:v>
                </c:pt>
                <c:pt idx="1008">
                  <c:v>0.1131775965863165</c:v>
                </c:pt>
                <c:pt idx="1009">
                  <c:v>0.1131775965863165</c:v>
                </c:pt>
                <c:pt idx="1010">
                  <c:v>0.1131775965863165</c:v>
                </c:pt>
                <c:pt idx="1011">
                  <c:v>0.1131775965863165</c:v>
                </c:pt>
                <c:pt idx="1012">
                  <c:v>0.1131775965863165</c:v>
                </c:pt>
                <c:pt idx="1013">
                  <c:v>0.1131775965863165</c:v>
                </c:pt>
                <c:pt idx="1014">
                  <c:v>0.1131775965863165</c:v>
                </c:pt>
                <c:pt idx="1015">
                  <c:v>0.1131775965863165</c:v>
                </c:pt>
                <c:pt idx="1016">
                  <c:v>0.1131775965863165</c:v>
                </c:pt>
                <c:pt idx="1017">
                  <c:v>0.1131775965863165</c:v>
                </c:pt>
                <c:pt idx="1018">
                  <c:v>0.1131775965863165</c:v>
                </c:pt>
                <c:pt idx="1019">
                  <c:v>0.1131775965863165</c:v>
                </c:pt>
                <c:pt idx="1020">
                  <c:v>0.1131775965863165</c:v>
                </c:pt>
                <c:pt idx="1021">
                  <c:v>0.1131775965863165</c:v>
                </c:pt>
                <c:pt idx="1022">
                  <c:v>0.1131775965863165</c:v>
                </c:pt>
                <c:pt idx="1023">
                  <c:v>0.1131775965863165</c:v>
                </c:pt>
                <c:pt idx="1024">
                  <c:v>0.1131775965863165</c:v>
                </c:pt>
                <c:pt idx="1025">
                  <c:v>0.1131775965863165</c:v>
                </c:pt>
                <c:pt idx="1026">
                  <c:v>0.1131775965863165</c:v>
                </c:pt>
                <c:pt idx="1027">
                  <c:v>0.1131775965863165</c:v>
                </c:pt>
                <c:pt idx="1028">
                  <c:v>0.1131775965863165</c:v>
                </c:pt>
                <c:pt idx="1029">
                  <c:v>0.1131775965863165</c:v>
                </c:pt>
                <c:pt idx="1030">
                  <c:v>0.1131775965863165</c:v>
                </c:pt>
                <c:pt idx="1031">
                  <c:v>0.1131775965863165</c:v>
                </c:pt>
                <c:pt idx="1032">
                  <c:v>0.1131775965863165</c:v>
                </c:pt>
                <c:pt idx="1033">
                  <c:v>0.1131775965863165</c:v>
                </c:pt>
                <c:pt idx="1034">
                  <c:v>0.1131775965863165</c:v>
                </c:pt>
                <c:pt idx="1035">
                  <c:v>0.1131775965863165</c:v>
                </c:pt>
                <c:pt idx="1036">
                  <c:v>0.1131775965863165</c:v>
                </c:pt>
                <c:pt idx="1037">
                  <c:v>0.1131775965863165</c:v>
                </c:pt>
                <c:pt idx="1038">
                  <c:v>0.1131775965863165</c:v>
                </c:pt>
                <c:pt idx="1039">
                  <c:v>0.1131775965863165</c:v>
                </c:pt>
                <c:pt idx="1040">
                  <c:v>0.1131775965863165</c:v>
                </c:pt>
                <c:pt idx="1041">
                  <c:v>0.1131775965863165</c:v>
                </c:pt>
                <c:pt idx="1042">
                  <c:v>0.1131775965863165</c:v>
                </c:pt>
                <c:pt idx="1043">
                  <c:v>0.1131775965863165</c:v>
                </c:pt>
                <c:pt idx="1044">
                  <c:v>0.1131775965863165</c:v>
                </c:pt>
                <c:pt idx="1045">
                  <c:v>0.1131775965863165</c:v>
                </c:pt>
                <c:pt idx="1046">
                  <c:v>0.1131775965863165</c:v>
                </c:pt>
                <c:pt idx="1047">
                  <c:v>0.1131775965863165</c:v>
                </c:pt>
                <c:pt idx="1048">
                  <c:v>0.1131775965863165</c:v>
                </c:pt>
                <c:pt idx="1049">
                  <c:v>0.1131775965863165</c:v>
                </c:pt>
                <c:pt idx="1050">
                  <c:v>0.1131775965863165</c:v>
                </c:pt>
                <c:pt idx="1051">
                  <c:v>0.1131775965863165</c:v>
                </c:pt>
                <c:pt idx="1052">
                  <c:v>0.1131775965863165</c:v>
                </c:pt>
                <c:pt idx="1053">
                  <c:v>0.1131775965863165</c:v>
                </c:pt>
                <c:pt idx="1054">
                  <c:v>0.1131775965863165</c:v>
                </c:pt>
                <c:pt idx="1055">
                  <c:v>0.1131775965863165</c:v>
                </c:pt>
                <c:pt idx="1056">
                  <c:v>0.1131775965863165</c:v>
                </c:pt>
                <c:pt idx="1057">
                  <c:v>0.1131775965863165</c:v>
                </c:pt>
                <c:pt idx="1058">
                  <c:v>0.1131775965863165</c:v>
                </c:pt>
                <c:pt idx="1059">
                  <c:v>0.1131775965863165</c:v>
                </c:pt>
                <c:pt idx="1060">
                  <c:v>0.1131775965863165</c:v>
                </c:pt>
                <c:pt idx="1061">
                  <c:v>0.1131775965863165</c:v>
                </c:pt>
                <c:pt idx="1062">
                  <c:v>0.1131775965863165</c:v>
                </c:pt>
                <c:pt idx="1063">
                  <c:v>0.1131775965863165</c:v>
                </c:pt>
                <c:pt idx="1064">
                  <c:v>0.1131775965863165</c:v>
                </c:pt>
                <c:pt idx="1065">
                  <c:v>0.1131775965863165</c:v>
                </c:pt>
                <c:pt idx="1066">
                  <c:v>0.1131775965863165</c:v>
                </c:pt>
                <c:pt idx="1067">
                  <c:v>0.1131775965863165</c:v>
                </c:pt>
                <c:pt idx="1068">
                  <c:v>0.1131775965863165</c:v>
                </c:pt>
                <c:pt idx="1069">
                  <c:v>0.1131775965863165</c:v>
                </c:pt>
                <c:pt idx="1070">
                  <c:v>0.1131775965863165</c:v>
                </c:pt>
                <c:pt idx="1071">
                  <c:v>0.1131775965863165</c:v>
                </c:pt>
                <c:pt idx="1072">
                  <c:v>0.1131775965863165</c:v>
                </c:pt>
                <c:pt idx="1073">
                  <c:v>0.1131775965863165</c:v>
                </c:pt>
                <c:pt idx="1074">
                  <c:v>0.1131775965863165</c:v>
                </c:pt>
                <c:pt idx="1075">
                  <c:v>0.1131775965863165</c:v>
                </c:pt>
                <c:pt idx="1076">
                  <c:v>0.1131775965863165</c:v>
                </c:pt>
                <c:pt idx="1077">
                  <c:v>0.1131775965863165</c:v>
                </c:pt>
                <c:pt idx="1078">
                  <c:v>0.1131775965863165</c:v>
                </c:pt>
                <c:pt idx="1079">
                  <c:v>0.1131775965863165</c:v>
                </c:pt>
                <c:pt idx="1080">
                  <c:v>0.1131775965863165</c:v>
                </c:pt>
              </c:numCache>
            </c:numRef>
          </c:val>
        </c:ser>
        <c:ser>
          <c:idx val="1"/>
          <c:order val="1"/>
          <c:tx>
            <c:strRef>
              <c:f>texts!$A$42</c:f>
              <c:strCache>
                <c:ptCount val="1"/>
                <c:pt idx="0">
                  <c:v>15 bis 29 alt</c:v>
                </c:pt>
              </c:strCache>
            </c:strRef>
          </c:tx>
          <c:spPr>
            <a:solidFill>
              <a:schemeClr val="accent2"/>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scenario!$CJ$65:$CJ$1145</c:f>
              <c:numCache>
                <c:formatCode>General</c:formatCode>
                <c:ptCount val="1081"/>
                <c:pt idx="0">
                  <c:v>1.7155997997694896E-6</c:v>
                </c:pt>
                <c:pt idx="1">
                  <c:v>2.0194619786843792E-6</c:v>
                </c:pt>
                <c:pt idx="2">
                  <c:v>2.3737392718430473E-6</c:v>
                </c:pt>
                <c:pt idx="3">
                  <c:v>2.7867962737375189E-6</c:v>
                </c:pt>
                <c:pt idx="4">
                  <c:v>3.2683853859060984E-6</c:v>
                </c:pt>
                <c:pt idx="5">
                  <c:v>3.8298770742377833E-6</c:v>
                </c:pt>
                <c:pt idx="6">
                  <c:v>4.4845283293259482E-6</c:v>
                </c:pt>
                <c:pt idx="7">
                  <c:v>5.2477956683240502E-6</c:v>
                </c:pt>
                <c:pt idx="8">
                  <c:v>6.1377000684027086E-6</c:v>
                </c:pt>
                <c:pt idx="9">
                  <c:v>7.1752524480395582E-6</c:v>
                </c:pt>
                <c:pt idx="10">
                  <c:v>8.3849497419412839E-6</c:v>
                </c:pt>
                <c:pt idx="11">
                  <c:v>9.7953532821550748E-6</c:v>
                </c:pt>
                <c:pt idx="12">
                  <c:v>1.1439763141229197E-5</c:v>
                </c:pt>
                <c:pt idx="13">
                  <c:v>1.3357004359013987E-5</c:v>
                </c:pt>
                <c:pt idx="14">
                  <c:v>1.539558746692515E-5</c:v>
                </c:pt>
                <c:pt idx="15">
                  <c:v>1.7772370907758024E-5</c:v>
                </c:pt>
                <c:pt idx="16">
                  <c:v>2.0543456220461636E-5</c:v>
                </c:pt>
                <c:pt idx="17">
                  <c:v>2.3656210541183441E-5</c:v>
                </c:pt>
                <c:pt idx="18">
                  <c:v>2.7206636863867588E-5</c:v>
                </c:pt>
                <c:pt idx="19">
                  <c:v>3.1306658048465329E-5</c:v>
                </c:pt>
                <c:pt idx="20">
                  <c:v>3.5975866866821232E-5</c:v>
                </c:pt>
                <c:pt idx="21">
                  <c:v>4.1305437726039638E-5</c:v>
                </c:pt>
                <c:pt idx="22">
                  <c:v>4.7420580755879073E-5</c:v>
                </c:pt>
                <c:pt idx="23">
                  <c:v>5.4408545311661127E-5</c:v>
                </c:pt>
                <c:pt idx="24">
                  <c:v>6.2387452981692857E-5</c:v>
                </c:pt>
                <c:pt idx="25">
                  <c:v>7.1515366994745976E-5</c:v>
                </c:pt>
                <c:pt idx="26">
                  <c:v>8.1944296199807127E-5</c:v>
                </c:pt>
                <c:pt idx="27">
                  <c:v>9.3867734087874527E-5</c:v>
                </c:pt>
                <c:pt idx="28">
                  <c:v>1.0750203116128558E-4</c:v>
                </c:pt>
                <c:pt idx="29">
                  <c:v>1.2308124657707929E-4</c:v>
                </c:pt>
                <c:pt idx="30">
                  <c:v>1.4088987351496918E-4</c:v>
                </c:pt>
                <c:pt idx="31">
                  <c:v>1.6125146887542726E-4</c:v>
                </c:pt>
                <c:pt idx="32">
                  <c:v>1.8452076590636229E-4</c:v>
                </c:pt>
                <c:pt idx="33">
                  <c:v>2.1111554733878248E-4</c:v>
                </c:pt>
                <c:pt idx="34">
                  <c:v>2.4151503096554771E-4</c:v>
                </c:pt>
                <c:pt idx="35">
                  <c:v>2.7625484559881891E-4</c:v>
                </c:pt>
                <c:pt idx="36">
                  <c:v>3.1595261429328907E-4</c:v>
                </c:pt>
                <c:pt idx="37">
                  <c:v>3.6131756721325526E-4</c:v>
                </c:pt>
                <c:pt idx="38">
                  <c:v>4.1315125919612637E-4</c:v>
                </c:pt>
                <c:pt idx="39">
                  <c:v>4.7237021432109977E-4</c:v>
                </c:pt>
                <c:pt idx="40">
                  <c:v>5.4002215486624453E-4</c:v>
                </c:pt>
                <c:pt idx="41">
                  <c:v>6.1729748508627144E-4</c:v>
                </c:pt>
                <c:pt idx="42">
                  <c:v>7.0555305549364466E-4</c:v>
                </c:pt>
                <c:pt idx="43">
                  <c:v>8.0633486227693792E-4</c:v>
                </c:pt>
                <c:pt idx="44">
                  <c:v>9.2139966021820025E-4</c:v>
                </c:pt>
                <c:pt idx="45">
                  <c:v>1.0527454768214919E-3</c:v>
                </c:pt>
                <c:pt idx="46">
                  <c:v>1.2026425919041493E-3</c:v>
                </c:pt>
                <c:pt idx="47">
                  <c:v>1.3736658928815517E-3</c:v>
                </c:pt>
                <c:pt idx="48">
                  <c:v>1.5687349086999107E-3</c:v>
                </c:pt>
                <c:pt idx="49">
                  <c:v>1.7911556650499262E-3</c:v>
                </c:pt>
                <c:pt idx="50">
                  <c:v>2.0446646263493355E-3</c:v>
                </c:pt>
                <c:pt idx="51">
                  <c:v>2.3334794117416302E-3</c:v>
                </c:pt>
                <c:pt idx="52">
                  <c:v>2.6623518728000348E-3</c:v>
                </c:pt>
                <c:pt idx="53">
                  <c:v>3.036622693086184E-3</c:v>
                </c:pt>
                <c:pt idx="54">
                  <c:v>3.4622800871662732E-3</c:v>
                </c:pt>
                <c:pt idx="55">
                  <c:v>3.9460190341122471E-3</c:v>
                </c:pt>
                <c:pt idx="56">
                  <c:v>4.4952985661484805E-3</c:v>
                </c:pt>
                <c:pt idx="57">
                  <c:v>5.1183968310883725E-3</c:v>
                </c:pt>
                <c:pt idx="58">
                  <c:v>5.8244593980149488E-3</c:v>
                </c:pt>
                <c:pt idx="59">
                  <c:v>6.6235359093670659E-3</c:v>
                </c:pt>
                <c:pt idx="60">
                  <c:v>7.5266008040249452E-3</c:v>
                </c:pt>
                <c:pt idx="61">
                  <c:v>8.5455505232360281E-3</c:v>
                </c:pt>
                <c:pt idx="62">
                  <c:v>9.6931684086762719E-3</c:v>
                </c:pt>
                <c:pt idx="63">
                  <c:v>1.0983048051169094E-2</c:v>
                </c:pt>
                <c:pt idx="64">
                  <c:v>1.2429463168354042E-2</c:v>
                </c:pt>
                <c:pt idx="65">
                  <c:v>1.4047171103765533E-2</c:v>
                </c:pt>
                <c:pt idx="66">
                  <c:v>1.5851137141319877E-2</c:v>
                </c:pt>
                <c:pt idx="67">
                  <c:v>1.7856166457431315E-2</c:v>
                </c:pt>
                <c:pt idx="68">
                  <c:v>2.007643254499281E-2</c:v>
                </c:pt>
                <c:pt idx="69">
                  <c:v>2.2524895423210334E-2</c:v>
                </c:pt>
                <c:pt idx="70">
                  <c:v>2.5212609165963587E-2</c:v>
                </c:pt>
                <c:pt idx="71">
                  <c:v>2.8147928218115046E-2</c:v>
                </c:pt>
                <c:pt idx="72">
                  <c:v>3.1335635617419803E-2</c:v>
                </c:pt>
                <c:pt idx="73">
                  <c:v>3.4776032445186345E-2</c:v>
                </c:pt>
                <c:pt idx="74">
                  <c:v>3.8464046378594664E-2</c:v>
                </c:pt>
                <c:pt idx="75">
                  <c:v>4.2388435921676598E-2</c:v>
                </c:pt>
                <c:pt idx="76">
                  <c:v>4.6531181995450338E-2</c:v>
                </c:pt>
                <c:pt idx="77">
                  <c:v>5.086716635795261E-2</c:v>
                </c:pt>
                <c:pt idx="78">
                  <c:v>5.5364232193786549E-2</c:v>
                </c:pt>
                <c:pt idx="79">
                  <c:v>5.9983702006846343E-2</c:v>
                </c:pt>
                <c:pt idx="80">
                  <c:v>6.4681390191561244E-2</c:v>
                </c:pt>
                <c:pt idx="81">
                  <c:v>6.9409094167627736E-2</c:v>
                </c:pt>
                <c:pt idx="82">
                  <c:v>7.4116484959371232E-2</c:v>
                </c:pt>
                <c:pt idx="83">
                  <c:v>7.8753256327685608E-2</c:v>
                </c:pt>
                <c:pt idx="84">
                  <c:v>8.3271343951383386E-2</c:v>
                </c:pt>
                <c:pt idx="85">
                  <c:v>8.7627004634390132E-2</c:v>
                </c:pt>
                <c:pt idx="86">
                  <c:v>9.1782557377652271E-2</c:v>
                </c:pt>
                <c:pt idx="87">
                  <c:v>9.5707632929801778E-2</c:v>
                </c:pt>
                <c:pt idx="88">
                  <c:v>9.9379847379433534E-2</c:v>
                </c:pt>
                <c:pt idx="89">
                  <c:v>0.10278489381033032</c:v>
                </c:pt>
                <c:pt idx="90">
                  <c:v>0.10591611767915901</c:v>
                </c:pt>
                <c:pt idx="91">
                  <c:v>0.10877369321380034</c:v>
                </c:pt>
                <c:pt idx="92">
                  <c:v>0.11136354310012635</c:v>
                </c:pt>
                <c:pt idx="93">
                  <c:v>0.11369614260354212</c:v>
                </c:pt>
                <c:pt idx="94">
                  <c:v>0.11578532827750476</c:v>
                </c:pt>
                <c:pt idx="95">
                  <c:v>0.11764719945364228</c:v>
                </c:pt>
                <c:pt idx="96">
                  <c:v>0.11929916640993643</c:v>
                </c:pt>
                <c:pt idx="97">
                  <c:v>0.12075916883357722</c:v>
                </c:pt>
                <c:pt idx="98">
                  <c:v>0.12204506532189359</c:v>
                </c:pt>
                <c:pt idx="99">
                  <c:v>0.12317417993318056</c:v>
                </c:pt>
                <c:pt idx="100">
                  <c:v>0.12416298416559192</c:v>
                </c:pt>
                <c:pt idx="101">
                  <c:v>0.12502689033908185</c:v>
                </c:pt>
                <c:pt idx="102">
                  <c:v>0.12578013323363724</c:v>
                </c:pt>
                <c:pt idx="103">
                  <c:v>0.12643571940138126</c:v>
                </c:pt>
                <c:pt idx="104">
                  <c:v>0.1270054267307662</c:v>
                </c:pt>
                <c:pt idx="105">
                  <c:v>0.12749983997506156</c:v>
                </c:pt>
                <c:pt idx="106">
                  <c:v>0.12792841078283049</c:v>
                </c:pt>
                <c:pt idx="107">
                  <c:v>0.12829953320563076</c:v>
                </c:pt>
                <c:pt idx="108">
                  <c:v>0.12862062772152486</c:v>
                </c:pt>
                <c:pt idx="109">
                  <c:v>0.12889822854310726</c:v>
                </c:pt>
                <c:pt idx="110">
                  <c:v>0.12913807041424641</c:v>
                </c:pt>
                <c:pt idx="111">
                  <c:v>0.12934517227014961</c:v>
                </c:pt>
                <c:pt idx="112">
                  <c:v>0.12952391606518254</c:v>
                </c:pt>
                <c:pt idx="113">
                  <c:v>0.12967811978697866</c:v>
                </c:pt>
                <c:pt idx="114">
                  <c:v>0.12981110420200617</c:v>
                </c:pt>
                <c:pt idx="115">
                  <c:v>0.12992575324844033</c:v>
                </c:pt>
                <c:pt idx="116">
                  <c:v>0.1300245682394327</c:v>
                </c:pt>
                <c:pt idx="117">
                  <c:v>0.13010971619428449</c:v>
                </c:pt>
                <c:pt idx="118">
                  <c:v>0.13018307270299009</c:v>
                </c:pt>
                <c:pt idx="119">
                  <c:v>0.13024625977207366</c:v>
                </c:pt>
                <c:pt idx="120">
                  <c:v>0.1303006791120771</c:v>
                </c:pt>
                <c:pt idx="121">
                  <c:v>0.13034754132023563</c:v>
                </c:pt>
                <c:pt idx="122">
                  <c:v>0.13038789139297627</c:v>
                </c:pt>
                <c:pt idx="123">
                  <c:v>0.13042263097658593</c:v>
                </c:pt>
                <c:pt idx="124">
                  <c:v>0.13045253773385207</c:v>
                </c:pt>
                <c:pt idx="125">
                  <c:v>0.1304782821718484</c:v>
                </c:pt>
                <c:pt idx="126">
                  <c:v>0.13050044224291282</c:v>
                </c:pt>
                <c:pt idx="127">
                  <c:v>0.13051951599842318</c:v>
                </c:pt>
                <c:pt idx="128">
                  <c:v>0.13053593254407411</c:v>
                </c:pt>
                <c:pt idx="129">
                  <c:v>0.13055006151656828</c:v>
                </c:pt>
                <c:pt idx="130">
                  <c:v>0.13056222127527556</c:v>
                </c:pt>
                <c:pt idx="131">
                  <c:v>0.13057268597860475</c:v>
                </c:pt>
                <c:pt idx="132">
                  <c:v>0.13058169169354064</c:v>
                </c:pt>
                <c:pt idx="133">
                  <c:v>0.1305894416678931</c:v>
                </c:pt>
                <c:pt idx="134">
                  <c:v>0.13059611087809994</c:v>
                </c:pt>
                <c:pt idx="135">
                  <c:v>0.13060184995071816</c:v>
                </c:pt>
                <c:pt idx="136">
                  <c:v>0.13060678854282404</c:v>
                </c:pt>
                <c:pt idx="137">
                  <c:v>0.13061103825522841</c:v>
                </c:pt>
                <c:pt idx="138">
                  <c:v>0.13061469514252574</c:v>
                </c:pt>
                <c:pt idx="139">
                  <c:v>0.13061784187537148</c:v>
                </c:pt>
                <c:pt idx="140">
                  <c:v>0.13062054960287689</c:v>
                </c:pt>
                <c:pt idx="141">
                  <c:v>0.13062287955649224</c:v>
                </c:pt>
                <c:pt idx="142">
                  <c:v>0.13062488443109713</c:v>
                </c:pt>
                <c:pt idx="143">
                  <c:v>0.13062660957412164</c:v>
                </c:pt>
                <c:pt idx="144">
                  <c:v>0.13062809400928962</c:v>
                </c:pt>
                <c:pt idx="145">
                  <c:v>0.13062937131791394</c:v>
                </c:pt>
                <c:pt idx="146">
                  <c:v>0.13063047039751388</c:v>
                </c:pt>
                <c:pt idx="147">
                  <c:v>0.13063141611479359</c:v>
                </c:pt>
                <c:pt idx="148">
                  <c:v>0.13063222986766451</c:v>
                </c:pt>
                <c:pt idx="149">
                  <c:v>0.1306329300689614</c:v>
                </c:pt>
                <c:pt idx="150">
                  <c:v>0.13063353256274746</c:v>
                </c:pt>
                <c:pt idx="151">
                  <c:v>0.13063405098259254</c:v>
                </c:pt>
                <c:pt idx="152">
                  <c:v>0.13063449705990371</c:v>
                </c:pt>
                <c:pt idx="153">
                  <c:v>0.13063488088926664</c:v>
                </c:pt>
                <c:pt idx="154">
                  <c:v>0.13063521115678561</c:v>
                </c:pt>
                <c:pt idx="155">
                  <c:v>0.13063549533657959</c:v>
                </c:pt>
                <c:pt idx="156">
                  <c:v>0.13063573985987248</c:v>
                </c:pt>
                <c:pt idx="157">
                  <c:v>0.13063595026049762</c:v>
                </c:pt>
                <c:pt idx="158">
                  <c:v>0.13063613130010571</c:v>
                </c:pt>
                <c:pt idx="159">
                  <c:v>0.13063628707590574</c:v>
                </c:pt>
                <c:pt idx="160">
                  <c:v>0.13063642111337542</c:v>
                </c:pt>
                <c:pt idx="161">
                  <c:v>0.13063653644603684</c:v>
                </c:pt>
                <c:pt idx="162">
                  <c:v>0.13063663568410228</c:v>
                </c:pt>
                <c:pt idx="163">
                  <c:v>0.13063672107354196</c:v>
                </c:pt>
                <c:pt idx="164">
                  <c:v>0.13063679454691032</c:v>
                </c:pt>
                <c:pt idx="165">
                  <c:v>0.13063685776708076</c:v>
                </c:pt>
                <c:pt idx="166">
                  <c:v>0.13063691216487744</c:v>
                </c:pt>
                <c:pt idx="167">
                  <c:v>0.13063695897145647</c:v>
                </c:pt>
                <c:pt idx="168">
                  <c:v>0.13063699924616859</c:v>
                </c:pt>
                <c:pt idx="169">
                  <c:v>0.13063703390053372</c:v>
                </c:pt>
                <c:pt idx="170">
                  <c:v>0.13063706371887043</c:v>
                </c:pt>
                <c:pt idx="171">
                  <c:v>0.13063708937604629</c:v>
                </c:pt>
                <c:pt idx="172">
                  <c:v>0.13063711145275164</c:v>
                </c:pt>
                <c:pt idx="173">
                  <c:v>0.13063713044864173</c:v>
                </c:pt>
                <c:pt idx="174">
                  <c:v>0.13063714679364519</c:v>
                </c:pt>
                <c:pt idx="175">
                  <c:v>0.13063716085769411</c:v>
                </c:pt>
                <c:pt idx="176">
                  <c:v>0.13063717295909663</c:v>
                </c:pt>
                <c:pt idx="177">
                  <c:v>0.13063718337174085</c:v>
                </c:pt>
                <c:pt idx="178">
                  <c:v>0.13063719233129389</c:v>
                </c:pt>
                <c:pt idx="179">
                  <c:v>0.13063720004053539</c:v>
                </c:pt>
                <c:pt idx="180">
                  <c:v>0.13063720667394704</c:v>
                </c:pt>
                <c:pt idx="181">
                  <c:v>0.13063721238166148</c:v>
                </c:pt>
                <c:pt idx="182">
                  <c:v>0.13063721729286037</c:v>
                </c:pt>
                <c:pt idx="183">
                  <c:v>0.13063722151869797</c:v>
                </c:pt>
                <c:pt idx="184">
                  <c:v>0.13063722515481685</c:v>
                </c:pt>
                <c:pt idx="185">
                  <c:v>0.13063722828351271</c:v>
                </c:pt>
                <c:pt idx="186">
                  <c:v>0.13063723097559676</c:v>
                </c:pt>
                <c:pt idx="187">
                  <c:v>0.13063723329199847</c:v>
                </c:pt>
                <c:pt idx="188">
                  <c:v>0.13063723528514465</c:v>
                </c:pt>
                <c:pt idx="189">
                  <c:v>0.13063723700014579</c:v>
                </c:pt>
                <c:pt idx="190">
                  <c:v>0.13063723847581718</c:v>
                </c:pt>
                <c:pt idx="191">
                  <c:v>0.13063723974555755</c:v>
                </c:pt>
                <c:pt idx="192">
                  <c:v>0.13063724083810468</c:v>
                </c:pt>
                <c:pt idx="193">
                  <c:v>0.13063724177818603</c:v>
                </c:pt>
                <c:pt idx="194">
                  <c:v>0.13063724258707832</c:v>
                </c:pt>
                <c:pt idx="195">
                  <c:v>0.13063724328308909</c:v>
                </c:pt>
                <c:pt idx="196">
                  <c:v>0.13063724388197098</c:v>
                </c:pt>
                <c:pt idx="197">
                  <c:v>0.13063724439727847</c:v>
                </c:pt>
                <c:pt idx="198">
                  <c:v>0.1306372448406744</c:v>
                </c:pt>
                <c:pt idx="199">
                  <c:v>0.13063724522219411</c:v>
                </c:pt>
                <c:pt idx="200">
                  <c:v>0.1306372455504724</c:v>
                </c:pt>
                <c:pt idx="201">
                  <c:v>0.13063724583293923</c:v>
                </c:pt>
                <c:pt idx="202">
                  <c:v>0.13063724607598759</c:v>
                </c:pt>
                <c:pt idx="203">
                  <c:v>0.13063724628511839</c:v>
                </c:pt>
                <c:pt idx="204">
                  <c:v>0.13063724646506478</c:v>
                </c:pt>
                <c:pt idx="205">
                  <c:v>0.13063724661989953</c:v>
                </c:pt>
                <c:pt idx="206">
                  <c:v>0.13063724675312696</c:v>
                </c:pt>
                <c:pt idx="207">
                  <c:v>0.13063724686776243</c:v>
                </c:pt>
                <c:pt idx="208">
                  <c:v>0.13063724696640042</c:v>
                </c:pt>
                <c:pt idx="209">
                  <c:v>0.13063724705127339</c:v>
                </c:pt>
                <c:pt idx="210">
                  <c:v>0.13063724712430227</c:v>
                </c:pt>
                <c:pt idx="211">
                  <c:v>0.13063724718713993</c:v>
                </c:pt>
                <c:pt idx="212">
                  <c:v>0.13063724724120851</c:v>
                </c:pt>
                <c:pt idx="213">
                  <c:v>0.13063724728773179</c:v>
                </c:pt>
                <c:pt idx="214">
                  <c:v>0.13063724732776272</c:v>
                </c:pt>
                <c:pt idx="215">
                  <c:v>0.13063724736220733</c:v>
                </c:pt>
                <c:pt idx="216">
                  <c:v>0.13063724739184515</c:v>
                </c:pt>
                <c:pt idx="217">
                  <c:v>0.13063724741734697</c:v>
                </c:pt>
                <c:pt idx="218">
                  <c:v>0.13063724743929001</c:v>
                </c:pt>
                <c:pt idx="219">
                  <c:v>0.13063724745817087</c:v>
                </c:pt>
                <c:pt idx="220">
                  <c:v>0.13063724747441691</c:v>
                </c:pt>
                <c:pt idx="221">
                  <c:v>0.13063724748839575</c:v>
                </c:pt>
                <c:pt idx="222">
                  <c:v>0.13063724750042388</c:v>
                </c:pt>
                <c:pt idx="223">
                  <c:v>0.13063724751077346</c:v>
                </c:pt>
                <c:pt idx="224">
                  <c:v>0.13063724751967876</c:v>
                </c:pt>
                <c:pt idx="225">
                  <c:v>0.13063724752734129</c:v>
                </c:pt>
                <c:pt idx="226">
                  <c:v>0.13063724753393455</c:v>
                </c:pt>
                <c:pt idx="227">
                  <c:v>0.13063724753960768</c:v>
                </c:pt>
                <c:pt idx="228">
                  <c:v>0.13063724754448913</c:v>
                </c:pt>
                <c:pt idx="229">
                  <c:v>0.13063724754868936</c:v>
                </c:pt>
                <c:pt idx="230">
                  <c:v>0.13063724755230346</c:v>
                </c:pt>
                <c:pt idx="231">
                  <c:v>0.13063724755541323</c:v>
                </c:pt>
                <c:pt idx="232">
                  <c:v>0.13063724755808898</c:v>
                </c:pt>
                <c:pt idx="233">
                  <c:v>0.13063724756039136</c:v>
                </c:pt>
                <c:pt idx="234">
                  <c:v>0.13063724756237244</c:v>
                </c:pt>
                <c:pt idx="235">
                  <c:v>0.13063724756407707</c:v>
                </c:pt>
                <c:pt idx="236">
                  <c:v>0.13063724756554379</c:v>
                </c:pt>
                <c:pt idx="237">
                  <c:v>0.13063724756680586</c:v>
                </c:pt>
                <c:pt idx="238">
                  <c:v>0.13063724756789177</c:v>
                </c:pt>
                <c:pt idx="239">
                  <c:v>0.13063724756882616</c:v>
                </c:pt>
                <c:pt idx="240">
                  <c:v>0.13063724756963013</c:v>
                </c:pt>
                <c:pt idx="241">
                  <c:v>0.13063724757032197</c:v>
                </c:pt>
                <c:pt idx="242">
                  <c:v>0.13063724757091721</c:v>
                </c:pt>
                <c:pt idx="243">
                  <c:v>0.13063724757142942</c:v>
                </c:pt>
                <c:pt idx="244">
                  <c:v>0.13063724757187015</c:v>
                </c:pt>
                <c:pt idx="245">
                  <c:v>0.13063724757224934</c:v>
                </c:pt>
                <c:pt idx="246">
                  <c:v>0.13063724757257561</c:v>
                </c:pt>
                <c:pt idx="247">
                  <c:v>0.13063724757285639</c:v>
                </c:pt>
                <c:pt idx="248">
                  <c:v>0.13063724757309794</c:v>
                </c:pt>
                <c:pt idx="249">
                  <c:v>0.1306372475733058</c:v>
                </c:pt>
                <c:pt idx="250">
                  <c:v>0.13063724757348466</c:v>
                </c:pt>
                <c:pt idx="251">
                  <c:v>0.13063724757363857</c:v>
                </c:pt>
                <c:pt idx="252">
                  <c:v>0.13063724757377099</c:v>
                </c:pt>
                <c:pt idx="253">
                  <c:v>0.13063724757388492</c:v>
                </c:pt>
                <c:pt idx="254">
                  <c:v>0.13063724757398298</c:v>
                </c:pt>
                <c:pt idx="255">
                  <c:v>0.13063724757406736</c:v>
                </c:pt>
                <c:pt idx="256">
                  <c:v>0.13063724757413994</c:v>
                </c:pt>
                <c:pt idx="257">
                  <c:v>0.13063724757420242</c:v>
                </c:pt>
                <c:pt idx="258">
                  <c:v>0.13063724757425615</c:v>
                </c:pt>
                <c:pt idx="259">
                  <c:v>0.13063724757430237</c:v>
                </c:pt>
                <c:pt idx="260">
                  <c:v>0.13063724757434217</c:v>
                </c:pt>
                <c:pt idx="261">
                  <c:v>0.13063724757437642</c:v>
                </c:pt>
                <c:pt idx="262">
                  <c:v>0.13063724757440587</c:v>
                </c:pt>
                <c:pt idx="263">
                  <c:v>0.13063724757443121</c:v>
                </c:pt>
                <c:pt idx="264">
                  <c:v>0.130637247574453</c:v>
                </c:pt>
                <c:pt idx="265">
                  <c:v>0.13063724757447179</c:v>
                </c:pt>
                <c:pt idx="266">
                  <c:v>0.13063724757448794</c:v>
                </c:pt>
                <c:pt idx="267">
                  <c:v>0.13063724757450185</c:v>
                </c:pt>
                <c:pt idx="268">
                  <c:v>0.13063724757451375</c:v>
                </c:pt>
                <c:pt idx="269">
                  <c:v>0.13063724757452408</c:v>
                </c:pt>
                <c:pt idx="270">
                  <c:v>0.13063724757453291</c:v>
                </c:pt>
                <c:pt idx="271">
                  <c:v>0.13063724757454054</c:v>
                </c:pt>
                <c:pt idx="272">
                  <c:v>0.13063724757454712</c:v>
                </c:pt>
                <c:pt idx="273">
                  <c:v>0.13063724757455272</c:v>
                </c:pt>
                <c:pt idx="274">
                  <c:v>0.13063724757455755</c:v>
                </c:pt>
                <c:pt idx="275">
                  <c:v>0.13063724757456174</c:v>
                </c:pt>
                <c:pt idx="276">
                  <c:v>0.13063724757456535</c:v>
                </c:pt>
                <c:pt idx="277">
                  <c:v>0.13063724757456843</c:v>
                </c:pt>
                <c:pt idx="278">
                  <c:v>0.1306372475745711</c:v>
                </c:pt>
                <c:pt idx="279">
                  <c:v>0.13063724757457337</c:v>
                </c:pt>
                <c:pt idx="280">
                  <c:v>0.13063724757457537</c:v>
                </c:pt>
                <c:pt idx="281">
                  <c:v>0.13063724757457706</c:v>
                </c:pt>
                <c:pt idx="282">
                  <c:v>0.13063724757457851</c:v>
                </c:pt>
                <c:pt idx="283">
                  <c:v>0.13063724757457973</c:v>
                </c:pt>
                <c:pt idx="284">
                  <c:v>0.13063724757458081</c:v>
                </c:pt>
                <c:pt idx="285">
                  <c:v>0.13063724757458173</c:v>
                </c:pt>
                <c:pt idx="286">
                  <c:v>0.13063724757458253</c:v>
                </c:pt>
                <c:pt idx="287">
                  <c:v>0.13063724757458323</c:v>
                </c:pt>
                <c:pt idx="288">
                  <c:v>0.13063724757458378</c:v>
                </c:pt>
                <c:pt idx="289">
                  <c:v>0.13063724757458431</c:v>
                </c:pt>
                <c:pt idx="290">
                  <c:v>0.13063724757458473</c:v>
                </c:pt>
                <c:pt idx="291">
                  <c:v>0.13063724757458514</c:v>
                </c:pt>
                <c:pt idx="292">
                  <c:v>0.13063724757458545</c:v>
                </c:pt>
                <c:pt idx="293">
                  <c:v>0.13063724757458572</c:v>
                </c:pt>
                <c:pt idx="294">
                  <c:v>0.13063724757458597</c:v>
                </c:pt>
                <c:pt idx="295">
                  <c:v>0.13063724757458617</c:v>
                </c:pt>
                <c:pt idx="296">
                  <c:v>0.13063724757458633</c:v>
                </c:pt>
                <c:pt idx="297">
                  <c:v>0.1306372475745865</c:v>
                </c:pt>
                <c:pt idx="298">
                  <c:v>0.13063724757458664</c:v>
                </c:pt>
                <c:pt idx="299">
                  <c:v>0.13063724757458675</c:v>
                </c:pt>
                <c:pt idx="300">
                  <c:v>0.13063724757458683</c:v>
                </c:pt>
                <c:pt idx="301">
                  <c:v>0.13063724757458692</c:v>
                </c:pt>
                <c:pt idx="302">
                  <c:v>0.130637247574587</c:v>
                </c:pt>
                <c:pt idx="303">
                  <c:v>0.13063724757458706</c:v>
                </c:pt>
                <c:pt idx="304">
                  <c:v>0.13063724757458711</c:v>
                </c:pt>
                <c:pt idx="305">
                  <c:v>0.13063724757458714</c:v>
                </c:pt>
                <c:pt idx="306">
                  <c:v>0.1306372475745872</c:v>
                </c:pt>
                <c:pt idx="307">
                  <c:v>0.13063724757458722</c:v>
                </c:pt>
                <c:pt idx="308">
                  <c:v>0.13063724757458725</c:v>
                </c:pt>
                <c:pt idx="309">
                  <c:v>0.13063724757458728</c:v>
                </c:pt>
                <c:pt idx="310">
                  <c:v>0.13063724757458731</c:v>
                </c:pt>
                <c:pt idx="311">
                  <c:v>0.13063724757458733</c:v>
                </c:pt>
                <c:pt idx="312">
                  <c:v>0.13063724757458733</c:v>
                </c:pt>
                <c:pt idx="313">
                  <c:v>0.13063724757458736</c:v>
                </c:pt>
                <c:pt idx="314">
                  <c:v>0.13063724757458739</c:v>
                </c:pt>
                <c:pt idx="315">
                  <c:v>0.13063724757458739</c:v>
                </c:pt>
                <c:pt idx="316">
                  <c:v>0.13063724757458739</c:v>
                </c:pt>
                <c:pt idx="317">
                  <c:v>0.13063724757458739</c:v>
                </c:pt>
                <c:pt idx="318">
                  <c:v>0.13063724757458739</c:v>
                </c:pt>
                <c:pt idx="319">
                  <c:v>0.13063724757458739</c:v>
                </c:pt>
                <c:pt idx="320">
                  <c:v>0.13063724757458739</c:v>
                </c:pt>
                <c:pt idx="321">
                  <c:v>0.13063724757458739</c:v>
                </c:pt>
                <c:pt idx="322">
                  <c:v>0.13063724757458739</c:v>
                </c:pt>
                <c:pt idx="323">
                  <c:v>0.13063724757458739</c:v>
                </c:pt>
                <c:pt idx="324">
                  <c:v>0.13063724757458739</c:v>
                </c:pt>
                <c:pt idx="325">
                  <c:v>0.13063724757458739</c:v>
                </c:pt>
                <c:pt idx="326">
                  <c:v>0.13063724757458739</c:v>
                </c:pt>
                <c:pt idx="327">
                  <c:v>0.13063724757458739</c:v>
                </c:pt>
                <c:pt idx="328">
                  <c:v>0.13063724757458739</c:v>
                </c:pt>
                <c:pt idx="329">
                  <c:v>0.13063724757458739</c:v>
                </c:pt>
                <c:pt idx="330">
                  <c:v>0.13063724757458739</c:v>
                </c:pt>
                <c:pt idx="331">
                  <c:v>0.13063724757458739</c:v>
                </c:pt>
                <c:pt idx="332">
                  <c:v>0.13063724757458739</c:v>
                </c:pt>
                <c:pt idx="333">
                  <c:v>0.13063724757458739</c:v>
                </c:pt>
                <c:pt idx="334">
                  <c:v>0.13063724757458739</c:v>
                </c:pt>
                <c:pt idx="335">
                  <c:v>0.13063724757458739</c:v>
                </c:pt>
                <c:pt idx="336">
                  <c:v>0.13063724757458739</c:v>
                </c:pt>
                <c:pt idx="337">
                  <c:v>0.13063724757458739</c:v>
                </c:pt>
                <c:pt idx="338">
                  <c:v>0.13063724757458739</c:v>
                </c:pt>
                <c:pt idx="339">
                  <c:v>0.13063724757458739</c:v>
                </c:pt>
                <c:pt idx="340">
                  <c:v>0.13063724757458739</c:v>
                </c:pt>
                <c:pt idx="341">
                  <c:v>0.13063724757458739</c:v>
                </c:pt>
                <c:pt idx="342">
                  <c:v>0.13063724757458739</c:v>
                </c:pt>
                <c:pt idx="343">
                  <c:v>0.13063724757458739</c:v>
                </c:pt>
                <c:pt idx="344">
                  <c:v>0.13063724757458739</c:v>
                </c:pt>
                <c:pt idx="345">
                  <c:v>0.13063724757458739</c:v>
                </c:pt>
                <c:pt idx="346">
                  <c:v>0.13063724757458739</c:v>
                </c:pt>
                <c:pt idx="347">
                  <c:v>0.13063724757458739</c:v>
                </c:pt>
                <c:pt idx="348">
                  <c:v>0.13063724757458739</c:v>
                </c:pt>
                <c:pt idx="349">
                  <c:v>0.13063724757458739</c:v>
                </c:pt>
                <c:pt idx="350">
                  <c:v>0.13063724757458739</c:v>
                </c:pt>
                <c:pt idx="351">
                  <c:v>0.13063724757458739</c:v>
                </c:pt>
                <c:pt idx="352">
                  <c:v>0.13063724757458739</c:v>
                </c:pt>
                <c:pt idx="353">
                  <c:v>0.13063724757458739</c:v>
                </c:pt>
                <c:pt idx="354">
                  <c:v>0.13063724757458739</c:v>
                </c:pt>
                <c:pt idx="355">
                  <c:v>0.13063724757458739</c:v>
                </c:pt>
                <c:pt idx="356">
                  <c:v>0.13063724757458739</c:v>
                </c:pt>
                <c:pt idx="357">
                  <c:v>0.13063724757458739</c:v>
                </c:pt>
                <c:pt idx="358">
                  <c:v>0.13063724757458739</c:v>
                </c:pt>
                <c:pt idx="359">
                  <c:v>0.13063724757458739</c:v>
                </c:pt>
                <c:pt idx="360">
                  <c:v>0.13063724757458739</c:v>
                </c:pt>
                <c:pt idx="361">
                  <c:v>0.13063724757458739</c:v>
                </c:pt>
                <c:pt idx="362">
                  <c:v>0.13063724757458739</c:v>
                </c:pt>
                <c:pt idx="363">
                  <c:v>0.13063724757458739</c:v>
                </c:pt>
                <c:pt idx="364">
                  <c:v>0.13063724757458739</c:v>
                </c:pt>
                <c:pt idx="365">
                  <c:v>0.13063724757458739</c:v>
                </c:pt>
                <c:pt idx="366">
                  <c:v>0.13063724757458739</c:v>
                </c:pt>
                <c:pt idx="367">
                  <c:v>0.13063724757458739</c:v>
                </c:pt>
                <c:pt idx="368">
                  <c:v>0.13063724757458739</c:v>
                </c:pt>
                <c:pt idx="369">
                  <c:v>0.13063724757458739</c:v>
                </c:pt>
                <c:pt idx="370">
                  <c:v>0.13063724757458739</c:v>
                </c:pt>
                <c:pt idx="371">
                  <c:v>0.13063724757458739</c:v>
                </c:pt>
                <c:pt idx="372">
                  <c:v>0.13063724757458739</c:v>
                </c:pt>
                <c:pt idx="373">
                  <c:v>0.13063724757458739</c:v>
                </c:pt>
                <c:pt idx="374">
                  <c:v>0.13063724757458739</c:v>
                </c:pt>
                <c:pt idx="375">
                  <c:v>0.13063724757458739</c:v>
                </c:pt>
                <c:pt idx="376">
                  <c:v>0.13063724757458739</c:v>
                </c:pt>
                <c:pt idx="377">
                  <c:v>0.13063724757458739</c:v>
                </c:pt>
                <c:pt idx="378">
                  <c:v>0.13063724757458739</c:v>
                </c:pt>
                <c:pt idx="379">
                  <c:v>0.13063724757458739</c:v>
                </c:pt>
                <c:pt idx="380">
                  <c:v>0.13063724757458739</c:v>
                </c:pt>
                <c:pt idx="381">
                  <c:v>0.13063724757458739</c:v>
                </c:pt>
                <c:pt idx="382">
                  <c:v>0.13063724757458739</c:v>
                </c:pt>
                <c:pt idx="383">
                  <c:v>0.13063724757458739</c:v>
                </c:pt>
                <c:pt idx="384">
                  <c:v>0.13063724757458739</c:v>
                </c:pt>
                <c:pt idx="385">
                  <c:v>0.13063724757458739</c:v>
                </c:pt>
                <c:pt idx="386">
                  <c:v>0.13063724757458739</c:v>
                </c:pt>
                <c:pt idx="387">
                  <c:v>0.13063724757458739</c:v>
                </c:pt>
                <c:pt idx="388">
                  <c:v>0.13063724757458739</c:v>
                </c:pt>
                <c:pt idx="389">
                  <c:v>0.13063724757458739</c:v>
                </c:pt>
                <c:pt idx="390">
                  <c:v>0.13063724757458739</c:v>
                </c:pt>
                <c:pt idx="391">
                  <c:v>0.13063724757458739</c:v>
                </c:pt>
                <c:pt idx="392">
                  <c:v>0.13063724757458739</c:v>
                </c:pt>
                <c:pt idx="393">
                  <c:v>0.13063724757458739</c:v>
                </c:pt>
                <c:pt idx="394">
                  <c:v>0.13063724757458739</c:v>
                </c:pt>
                <c:pt idx="395">
                  <c:v>0.13063724757458739</c:v>
                </c:pt>
                <c:pt idx="396">
                  <c:v>0.13063724757458739</c:v>
                </c:pt>
                <c:pt idx="397">
                  <c:v>0.13063724757458739</c:v>
                </c:pt>
                <c:pt idx="398">
                  <c:v>0.13063724757458739</c:v>
                </c:pt>
                <c:pt idx="399">
                  <c:v>0.13063724757458739</c:v>
                </c:pt>
                <c:pt idx="400">
                  <c:v>0.13063724757458739</c:v>
                </c:pt>
                <c:pt idx="401">
                  <c:v>0.13063724757458739</c:v>
                </c:pt>
                <c:pt idx="402">
                  <c:v>0.13063724757458739</c:v>
                </c:pt>
                <c:pt idx="403">
                  <c:v>0.13063724757458739</c:v>
                </c:pt>
                <c:pt idx="404">
                  <c:v>0.13063724757458739</c:v>
                </c:pt>
                <c:pt idx="405">
                  <c:v>0.13063724757458739</c:v>
                </c:pt>
                <c:pt idx="406">
                  <c:v>0.13063724757458739</c:v>
                </c:pt>
                <c:pt idx="407">
                  <c:v>0.13063724757458739</c:v>
                </c:pt>
                <c:pt idx="408">
                  <c:v>0.13063724757458739</c:v>
                </c:pt>
                <c:pt idx="409">
                  <c:v>0.13063724757458739</c:v>
                </c:pt>
                <c:pt idx="410">
                  <c:v>0.13063724757458739</c:v>
                </c:pt>
                <c:pt idx="411">
                  <c:v>0.13063724757458739</c:v>
                </c:pt>
                <c:pt idx="412">
                  <c:v>0.13063724757458739</c:v>
                </c:pt>
                <c:pt idx="413">
                  <c:v>0.13063724757458739</c:v>
                </c:pt>
                <c:pt idx="414">
                  <c:v>0.13063724757458739</c:v>
                </c:pt>
                <c:pt idx="415">
                  <c:v>0.13063724757458739</c:v>
                </c:pt>
                <c:pt idx="416">
                  <c:v>0.13063724757458739</c:v>
                </c:pt>
                <c:pt idx="417">
                  <c:v>0.13063724757458739</c:v>
                </c:pt>
                <c:pt idx="418">
                  <c:v>0.13063724757458739</c:v>
                </c:pt>
                <c:pt idx="419">
                  <c:v>0.13063724757458739</c:v>
                </c:pt>
                <c:pt idx="420">
                  <c:v>0.13063724757458739</c:v>
                </c:pt>
                <c:pt idx="421">
                  <c:v>0.13063724757458739</c:v>
                </c:pt>
                <c:pt idx="422">
                  <c:v>0.13063724757458739</c:v>
                </c:pt>
                <c:pt idx="423">
                  <c:v>0.13063724757458739</c:v>
                </c:pt>
                <c:pt idx="424">
                  <c:v>0.13063724757458739</c:v>
                </c:pt>
                <c:pt idx="425">
                  <c:v>0.13063724757458739</c:v>
                </c:pt>
                <c:pt idx="426">
                  <c:v>0.13063724757458739</c:v>
                </c:pt>
                <c:pt idx="427">
                  <c:v>0.13063724757458739</c:v>
                </c:pt>
                <c:pt idx="428">
                  <c:v>0.13063724757458739</c:v>
                </c:pt>
                <c:pt idx="429">
                  <c:v>0.13063724757458739</c:v>
                </c:pt>
                <c:pt idx="430">
                  <c:v>0.13063724757458739</c:v>
                </c:pt>
                <c:pt idx="431">
                  <c:v>0.13063724757458739</c:v>
                </c:pt>
                <c:pt idx="432">
                  <c:v>0.13063724757458739</c:v>
                </c:pt>
                <c:pt idx="433">
                  <c:v>0.13063724757458739</c:v>
                </c:pt>
                <c:pt idx="434">
                  <c:v>0.13063724757458739</c:v>
                </c:pt>
                <c:pt idx="435">
                  <c:v>0.13063724757458739</c:v>
                </c:pt>
                <c:pt idx="436">
                  <c:v>0.13063724757458739</c:v>
                </c:pt>
                <c:pt idx="437">
                  <c:v>0.13063724757458739</c:v>
                </c:pt>
                <c:pt idx="438">
                  <c:v>0.13063724757458739</c:v>
                </c:pt>
                <c:pt idx="439">
                  <c:v>0.13063724757458739</c:v>
                </c:pt>
                <c:pt idx="440">
                  <c:v>0.13063724757458739</c:v>
                </c:pt>
                <c:pt idx="441">
                  <c:v>0.13063724757458739</c:v>
                </c:pt>
                <c:pt idx="442">
                  <c:v>0.13063724757458739</c:v>
                </c:pt>
                <c:pt idx="443">
                  <c:v>0.13063724757458739</c:v>
                </c:pt>
                <c:pt idx="444">
                  <c:v>0.13063724757458739</c:v>
                </c:pt>
                <c:pt idx="445">
                  <c:v>0.13063724757458739</c:v>
                </c:pt>
                <c:pt idx="446">
                  <c:v>0.13063724757458739</c:v>
                </c:pt>
                <c:pt idx="447">
                  <c:v>0.13063724757458739</c:v>
                </c:pt>
                <c:pt idx="448">
                  <c:v>0.13063724757458739</c:v>
                </c:pt>
                <c:pt idx="449">
                  <c:v>0.13063724757458739</c:v>
                </c:pt>
                <c:pt idx="450">
                  <c:v>0.13063724757458739</c:v>
                </c:pt>
                <c:pt idx="451">
                  <c:v>0.13063724757458739</c:v>
                </c:pt>
                <c:pt idx="452">
                  <c:v>0.13063724757458739</c:v>
                </c:pt>
                <c:pt idx="453">
                  <c:v>0.13063724757458739</c:v>
                </c:pt>
                <c:pt idx="454">
                  <c:v>0.13063724757458739</c:v>
                </c:pt>
                <c:pt idx="455">
                  <c:v>0.13063724757458739</c:v>
                </c:pt>
                <c:pt idx="456">
                  <c:v>0.13063724757458739</c:v>
                </c:pt>
                <c:pt idx="457">
                  <c:v>0.13063724757458739</c:v>
                </c:pt>
                <c:pt idx="458">
                  <c:v>0.13063724757458739</c:v>
                </c:pt>
                <c:pt idx="459">
                  <c:v>0.13063724757458739</c:v>
                </c:pt>
                <c:pt idx="460">
                  <c:v>0.13063724757458739</c:v>
                </c:pt>
                <c:pt idx="461">
                  <c:v>0.13063724757458739</c:v>
                </c:pt>
                <c:pt idx="462">
                  <c:v>0.13063724757458739</c:v>
                </c:pt>
                <c:pt idx="463">
                  <c:v>0.13063724757458739</c:v>
                </c:pt>
                <c:pt idx="464">
                  <c:v>0.13063724757458739</c:v>
                </c:pt>
                <c:pt idx="465">
                  <c:v>0.13063724757458739</c:v>
                </c:pt>
                <c:pt idx="466">
                  <c:v>0.13063724757458739</c:v>
                </c:pt>
                <c:pt idx="467">
                  <c:v>0.13063724757458739</c:v>
                </c:pt>
                <c:pt idx="468">
                  <c:v>0.13063724757458739</c:v>
                </c:pt>
                <c:pt idx="469">
                  <c:v>0.13063724757458739</c:v>
                </c:pt>
                <c:pt idx="470">
                  <c:v>0.13063724757458739</c:v>
                </c:pt>
                <c:pt idx="471">
                  <c:v>0.13063724757458739</c:v>
                </c:pt>
                <c:pt idx="472">
                  <c:v>0.13063724757458739</c:v>
                </c:pt>
                <c:pt idx="473">
                  <c:v>0.13063724757458739</c:v>
                </c:pt>
                <c:pt idx="474">
                  <c:v>0.13063724757458739</c:v>
                </c:pt>
                <c:pt idx="475">
                  <c:v>0.13063724757458739</c:v>
                </c:pt>
                <c:pt idx="476">
                  <c:v>0.13063724757458739</c:v>
                </c:pt>
                <c:pt idx="477">
                  <c:v>0.13063724757458739</c:v>
                </c:pt>
                <c:pt idx="478">
                  <c:v>0.13063724757458739</c:v>
                </c:pt>
                <c:pt idx="479">
                  <c:v>0.13063724757458739</c:v>
                </c:pt>
                <c:pt idx="480">
                  <c:v>0.13063724757458739</c:v>
                </c:pt>
                <c:pt idx="481">
                  <c:v>0.13063724757458739</c:v>
                </c:pt>
                <c:pt idx="482">
                  <c:v>0.13063724757458739</c:v>
                </c:pt>
                <c:pt idx="483">
                  <c:v>0.13063724757458739</c:v>
                </c:pt>
                <c:pt idx="484">
                  <c:v>0.13063724757458739</c:v>
                </c:pt>
                <c:pt idx="485">
                  <c:v>0.13063724757458739</c:v>
                </c:pt>
                <c:pt idx="486">
                  <c:v>0.13063724757458739</c:v>
                </c:pt>
                <c:pt idx="487">
                  <c:v>0.13063724757458739</c:v>
                </c:pt>
                <c:pt idx="488">
                  <c:v>0.13063724757458739</c:v>
                </c:pt>
                <c:pt idx="489">
                  <c:v>0.13063724757458739</c:v>
                </c:pt>
                <c:pt idx="490">
                  <c:v>0.13063724757458739</c:v>
                </c:pt>
                <c:pt idx="491">
                  <c:v>0.13063724757458739</c:v>
                </c:pt>
                <c:pt idx="492">
                  <c:v>0.13063724757458739</c:v>
                </c:pt>
                <c:pt idx="493">
                  <c:v>0.13063724757458739</c:v>
                </c:pt>
                <c:pt idx="494">
                  <c:v>0.13063724757458739</c:v>
                </c:pt>
                <c:pt idx="495">
                  <c:v>0.13063724757458739</c:v>
                </c:pt>
                <c:pt idx="496">
                  <c:v>0.13063724757458739</c:v>
                </c:pt>
                <c:pt idx="497">
                  <c:v>0.13063724757458739</c:v>
                </c:pt>
                <c:pt idx="498">
                  <c:v>0.13063724757458739</c:v>
                </c:pt>
                <c:pt idx="499">
                  <c:v>0.13063724757458739</c:v>
                </c:pt>
                <c:pt idx="500">
                  <c:v>0.13063724757458739</c:v>
                </c:pt>
                <c:pt idx="501">
                  <c:v>0.13063724757458739</c:v>
                </c:pt>
                <c:pt idx="502">
                  <c:v>0.13063724757458739</c:v>
                </c:pt>
                <c:pt idx="503">
                  <c:v>0.13063724757458739</c:v>
                </c:pt>
                <c:pt idx="504">
                  <c:v>0.13063724757458739</c:v>
                </c:pt>
                <c:pt idx="505">
                  <c:v>0.13063724757458739</c:v>
                </c:pt>
                <c:pt idx="506">
                  <c:v>0.13063724757458739</c:v>
                </c:pt>
                <c:pt idx="507">
                  <c:v>0.13063724757458739</c:v>
                </c:pt>
                <c:pt idx="508">
                  <c:v>0.13063724757458739</c:v>
                </c:pt>
                <c:pt idx="509">
                  <c:v>0.13063724757458739</c:v>
                </c:pt>
                <c:pt idx="510">
                  <c:v>0.13063724757458739</c:v>
                </c:pt>
                <c:pt idx="511">
                  <c:v>0.13063724757458739</c:v>
                </c:pt>
                <c:pt idx="512">
                  <c:v>0.13063724757458739</c:v>
                </c:pt>
                <c:pt idx="513">
                  <c:v>0.13063724757458739</c:v>
                </c:pt>
                <c:pt idx="514">
                  <c:v>0.13063724757458739</c:v>
                </c:pt>
                <c:pt idx="515">
                  <c:v>0.13063724757458739</c:v>
                </c:pt>
                <c:pt idx="516">
                  <c:v>0.13063724757458739</c:v>
                </c:pt>
                <c:pt idx="517">
                  <c:v>0.13063724757458739</c:v>
                </c:pt>
                <c:pt idx="518">
                  <c:v>0.13063724757458739</c:v>
                </c:pt>
                <c:pt idx="519">
                  <c:v>0.13063724757458739</c:v>
                </c:pt>
                <c:pt idx="520">
                  <c:v>0.13063724757458739</c:v>
                </c:pt>
                <c:pt idx="521">
                  <c:v>0.13063724757458739</c:v>
                </c:pt>
                <c:pt idx="522">
                  <c:v>0.13063724757458739</c:v>
                </c:pt>
                <c:pt idx="523">
                  <c:v>0.13063724757458739</c:v>
                </c:pt>
                <c:pt idx="524">
                  <c:v>0.13063724757458739</c:v>
                </c:pt>
                <c:pt idx="525">
                  <c:v>0.13063724757458739</c:v>
                </c:pt>
                <c:pt idx="526">
                  <c:v>0.13063724757458739</c:v>
                </c:pt>
                <c:pt idx="527">
                  <c:v>0.13063724757458739</c:v>
                </c:pt>
                <c:pt idx="528">
                  <c:v>0.13063724757458739</c:v>
                </c:pt>
                <c:pt idx="529">
                  <c:v>0.13063724757458739</c:v>
                </c:pt>
                <c:pt idx="530">
                  <c:v>0.13063724757458739</c:v>
                </c:pt>
                <c:pt idx="531">
                  <c:v>0.13063724757458739</c:v>
                </c:pt>
                <c:pt idx="532">
                  <c:v>0.13063724757458739</c:v>
                </c:pt>
                <c:pt idx="533">
                  <c:v>0.13063724757458739</c:v>
                </c:pt>
                <c:pt idx="534">
                  <c:v>0.13063724757458739</c:v>
                </c:pt>
                <c:pt idx="535">
                  <c:v>0.13063724757458739</c:v>
                </c:pt>
                <c:pt idx="536">
                  <c:v>0.13063724757458739</c:v>
                </c:pt>
                <c:pt idx="537">
                  <c:v>0.13063724757458739</c:v>
                </c:pt>
                <c:pt idx="538">
                  <c:v>0.13063724757458739</c:v>
                </c:pt>
                <c:pt idx="539">
                  <c:v>0.13063724757458739</c:v>
                </c:pt>
                <c:pt idx="540">
                  <c:v>0.13063724757458739</c:v>
                </c:pt>
                <c:pt idx="541">
                  <c:v>0.13063724757458739</c:v>
                </c:pt>
                <c:pt idx="542">
                  <c:v>0.13063724757458739</c:v>
                </c:pt>
                <c:pt idx="543">
                  <c:v>0.13063724757458739</c:v>
                </c:pt>
                <c:pt idx="544">
                  <c:v>0.13063724757458739</c:v>
                </c:pt>
                <c:pt idx="545">
                  <c:v>0.13063724757458739</c:v>
                </c:pt>
                <c:pt idx="546">
                  <c:v>0.13063724757458739</c:v>
                </c:pt>
                <c:pt idx="547">
                  <c:v>0.13063724757458739</c:v>
                </c:pt>
                <c:pt idx="548">
                  <c:v>0.13063724757458739</c:v>
                </c:pt>
                <c:pt idx="549">
                  <c:v>0.13063724757458739</c:v>
                </c:pt>
                <c:pt idx="550">
                  <c:v>0.13063724757458739</c:v>
                </c:pt>
                <c:pt idx="551">
                  <c:v>0.13063724757458739</c:v>
                </c:pt>
                <c:pt idx="552">
                  <c:v>0.13063724757458739</c:v>
                </c:pt>
                <c:pt idx="553">
                  <c:v>0.13063724757458739</c:v>
                </c:pt>
                <c:pt idx="554">
                  <c:v>0.13063724757458739</c:v>
                </c:pt>
                <c:pt idx="555">
                  <c:v>0.13063724757458739</c:v>
                </c:pt>
                <c:pt idx="556">
                  <c:v>0.13063724757458739</c:v>
                </c:pt>
                <c:pt idx="557">
                  <c:v>0.13063724757458739</c:v>
                </c:pt>
                <c:pt idx="558">
                  <c:v>0.13063724757458739</c:v>
                </c:pt>
                <c:pt idx="559">
                  <c:v>0.13063724757458739</c:v>
                </c:pt>
                <c:pt idx="560">
                  <c:v>0.13063724757458739</c:v>
                </c:pt>
                <c:pt idx="561">
                  <c:v>0.13063724757458739</c:v>
                </c:pt>
                <c:pt idx="562">
                  <c:v>0.13063724757458739</c:v>
                </c:pt>
                <c:pt idx="563">
                  <c:v>0.13063724757458739</c:v>
                </c:pt>
                <c:pt idx="564">
                  <c:v>0.13063724757458739</c:v>
                </c:pt>
                <c:pt idx="565">
                  <c:v>0.13063724757458739</c:v>
                </c:pt>
                <c:pt idx="566">
                  <c:v>0.13063724757458739</c:v>
                </c:pt>
                <c:pt idx="567">
                  <c:v>0.13063724757458739</c:v>
                </c:pt>
                <c:pt idx="568">
                  <c:v>0.13063724757458739</c:v>
                </c:pt>
                <c:pt idx="569">
                  <c:v>0.13063724757458739</c:v>
                </c:pt>
                <c:pt idx="570">
                  <c:v>0.13063724757458739</c:v>
                </c:pt>
                <c:pt idx="571">
                  <c:v>0.13063724757458739</c:v>
                </c:pt>
                <c:pt idx="572">
                  <c:v>0.13063724757458739</c:v>
                </c:pt>
                <c:pt idx="573">
                  <c:v>0.13063724757458739</c:v>
                </c:pt>
                <c:pt idx="574">
                  <c:v>0.13063724757458739</c:v>
                </c:pt>
                <c:pt idx="575">
                  <c:v>0.13063724757458739</c:v>
                </c:pt>
                <c:pt idx="576">
                  <c:v>0.13063724757458739</c:v>
                </c:pt>
                <c:pt idx="577">
                  <c:v>0.13063724757458739</c:v>
                </c:pt>
                <c:pt idx="578">
                  <c:v>0.13063724757458739</c:v>
                </c:pt>
                <c:pt idx="579">
                  <c:v>0.13063724757458739</c:v>
                </c:pt>
                <c:pt idx="580">
                  <c:v>0.13063724757458739</c:v>
                </c:pt>
                <c:pt idx="581">
                  <c:v>0.13063724757458739</c:v>
                </c:pt>
                <c:pt idx="582">
                  <c:v>0.13063724757458739</c:v>
                </c:pt>
                <c:pt idx="583">
                  <c:v>0.13063724757458739</c:v>
                </c:pt>
                <c:pt idx="584">
                  <c:v>0.13063724757458739</c:v>
                </c:pt>
                <c:pt idx="585">
                  <c:v>0.13063724757458739</c:v>
                </c:pt>
                <c:pt idx="586">
                  <c:v>0.13063724757458739</c:v>
                </c:pt>
                <c:pt idx="587">
                  <c:v>0.13063724757458739</c:v>
                </c:pt>
                <c:pt idx="588">
                  <c:v>0.13063724757458739</c:v>
                </c:pt>
                <c:pt idx="589">
                  <c:v>0.13063724757458739</c:v>
                </c:pt>
                <c:pt idx="590">
                  <c:v>0.13063724757458739</c:v>
                </c:pt>
                <c:pt idx="591">
                  <c:v>0.13063724757458739</c:v>
                </c:pt>
                <c:pt idx="592">
                  <c:v>0.13063724757458739</c:v>
                </c:pt>
                <c:pt idx="593">
                  <c:v>0.13063724757458739</c:v>
                </c:pt>
                <c:pt idx="594">
                  <c:v>0.13063724757458739</c:v>
                </c:pt>
                <c:pt idx="595">
                  <c:v>0.13063724757458739</c:v>
                </c:pt>
                <c:pt idx="596">
                  <c:v>0.13063724757458739</c:v>
                </c:pt>
                <c:pt idx="597">
                  <c:v>0.13063724757458739</c:v>
                </c:pt>
                <c:pt idx="598">
                  <c:v>0.13063724757458739</c:v>
                </c:pt>
                <c:pt idx="599">
                  <c:v>0.13063724757458739</c:v>
                </c:pt>
                <c:pt idx="600">
                  <c:v>0.13063724757458739</c:v>
                </c:pt>
                <c:pt idx="601">
                  <c:v>0.13063724757458739</c:v>
                </c:pt>
                <c:pt idx="602">
                  <c:v>0.13063724757458739</c:v>
                </c:pt>
                <c:pt idx="603">
                  <c:v>0.13063724757458739</c:v>
                </c:pt>
                <c:pt idx="604">
                  <c:v>0.13063724757458739</c:v>
                </c:pt>
                <c:pt idx="605">
                  <c:v>0.13063724757458739</c:v>
                </c:pt>
                <c:pt idx="606">
                  <c:v>0.13063724757458739</c:v>
                </c:pt>
                <c:pt idx="607">
                  <c:v>0.13063724757458739</c:v>
                </c:pt>
                <c:pt idx="608">
                  <c:v>0.13063724757458739</c:v>
                </c:pt>
                <c:pt idx="609">
                  <c:v>0.13063724757458739</c:v>
                </c:pt>
                <c:pt idx="610">
                  <c:v>0.13063724757458739</c:v>
                </c:pt>
                <c:pt idx="611">
                  <c:v>0.13063724757458739</c:v>
                </c:pt>
                <c:pt idx="612">
                  <c:v>0.13063724757458739</c:v>
                </c:pt>
                <c:pt idx="613">
                  <c:v>0.13063724757458739</c:v>
                </c:pt>
                <c:pt idx="614">
                  <c:v>0.13063724757458739</c:v>
                </c:pt>
                <c:pt idx="615">
                  <c:v>0.13063724757458739</c:v>
                </c:pt>
                <c:pt idx="616">
                  <c:v>0.13063724757458739</c:v>
                </c:pt>
                <c:pt idx="617">
                  <c:v>0.13063724757458739</c:v>
                </c:pt>
                <c:pt idx="618">
                  <c:v>0.13063724757458739</c:v>
                </c:pt>
                <c:pt idx="619">
                  <c:v>0.13063724757458739</c:v>
                </c:pt>
                <c:pt idx="620">
                  <c:v>0.13063724757458739</c:v>
                </c:pt>
                <c:pt idx="621">
                  <c:v>0.13063724757458739</c:v>
                </c:pt>
                <c:pt idx="622">
                  <c:v>0.13063724757458739</c:v>
                </c:pt>
                <c:pt idx="623">
                  <c:v>0.13063724757458739</c:v>
                </c:pt>
                <c:pt idx="624">
                  <c:v>0.13063724757458739</c:v>
                </c:pt>
                <c:pt idx="625">
                  <c:v>0.13063724757458739</c:v>
                </c:pt>
                <c:pt idx="626">
                  <c:v>0.13063724757458739</c:v>
                </c:pt>
                <c:pt idx="627">
                  <c:v>0.13063724757458739</c:v>
                </c:pt>
                <c:pt idx="628">
                  <c:v>0.13063724757458739</c:v>
                </c:pt>
                <c:pt idx="629">
                  <c:v>0.13063724757458739</c:v>
                </c:pt>
                <c:pt idx="630">
                  <c:v>0.13063724757458739</c:v>
                </c:pt>
                <c:pt idx="631">
                  <c:v>0.13063724757458739</c:v>
                </c:pt>
                <c:pt idx="632">
                  <c:v>0.13063724757458739</c:v>
                </c:pt>
                <c:pt idx="633">
                  <c:v>0.13063724757458739</c:v>
                </c:pt>
                <c:pt idx="634">
                  <c:v>0.13063724757458739</c:v>
                </c:pt>
                <c:pt idx="635">
                  <c:v>0.13063724757458739</c:v>
                </c:pt>
                <c:pt idx="636">
                  <c:v>0.13063724757458739</c:v>
                </c:pt>
                <c:pt idx="637">
                  <c:v>0.13063724757458739</c:v>
                </c:pt>
                <c:pt idx="638">
                  <c:v>0.13063724757458739</c:v>
                </c:pt>
                <c:pt idx="639">
                  <c:v>0.13063724757458739</c:v>
                </c:pt>
                <c:pt idx="640">
                  <c:v>0.13063724757458739</c:v>
                </c:pt>
                <c:pt idx="641">
                  <c:v>0.13063724757458739</c:v>
                </c:pt>
                <c:pt idx="642">
                  <c:v>0.13063724757458739</c:v>
                </c:pt>
                <c:pt idx="643">
                  <c:v>0.13063724757458739</c:v>
                </c:pt>
                <c:pt idx="644">
                  <c:v>0.13063724757458739</c:v>
                </c:pt>
                <c:pt idx="645">
                  <c:v>0.13063724757458739</c:v>
                </c:pt>
                <c:pt idx="646">
                  <c:v>0.13063724757458739</c:v>
                </c:pt>
                <c:pt idx="647">
                  <c:v>0.13063724757458739</c:v>
                </c:pt>
                <c:pt idx="648">
                  <c:v>0.13063724757458739</c:v>
                </c:pt>
                <c:pt idx="649">
                  <c:v>0.13063724757458739</c:v>
                </c:pt>
                <c:pt idx="650">
                  <c:v>0.13063724757458739</c:v>
                </c:pt>
                <c:pt idx="651">
                  <c:v>0.13063724757458739</c:v>
                </c:pt>
                <c:pt idx="652">
                  <c:v>0.13063724757458739</c:v>
                </c:pt>
                <c:pt idx="653">
                  <c:v>0.13063724757458739</c:v>
                </c:pt>
                <c:pt idx="654">
                  <c:v>0.13063724757458739</c:v>
                </c:pt>
                <c:pt idx="655">
                  <c:v>0.13063724757458739</c:v>
                </c:pt>
                <c:pt idx="656">
                  <c:v>0.13063724757458739</c:v>
                </c:pt>
                <c:pt idx="657">
                  <c:v>0.13063724757458739</c:v>
                </c:pt>
                <c:pt idx="658">
                  <c:v>0.13063724757458739</c:v>
                </c:pt>
                <c:pt idx="659">
                  <c:v>0.13063724757458739</c:v>
                </c:pt>
                <c:pt idx="660">
                  <c:v>0.13063724757458739</c:v>
                </c:pt>
                <c:pt idx="661">
                  <c:v>0.13063724757458739</c:v>
                </c:pt>
                <c:pt idx="662">
                  <c:v>0.13063724757458739</c:v>
                </c:pt>
                <c:pt idx="663">
                  <c:v>0.13063724757458739</c:v>
                </c:pt>
                <c:pt idx="664">
                  <c:v>0.13063724757458739</c:v>
                </c:pt>
                <c:pt idx="665">
                  <c:v>0.13063724757458739</c:v>
                </c:pt>
                <c:pt idx="666">
                  <c:v>0.13063724757458739</c:v>
                </c:pt>
                <c:pt idx="667">
                  <c:v>0.13063724757458739</c:v>
                </c:pt>
                <c:pt idx="668">
                  <c:v>0.13063724757458739</c:v>
                </c:pt>
                <c:pt idx="669">
                  <c:v>0.13063724757458739</c:v>
                </c:pt>
                <c:pt idx="670">
                  <c:v>0.13063724757458739</c:v>
                </c:pt>
                <c:pt idx="671">
                  <c:v>0.13063724757458739</c:v>
                </c:pt>
                <c:pt idx="672">
                  <c:v>0.13063724757458739</c:v>
                </c:pt>
                <c:pt idx="673">
                  <c:v>0.13063724757458739</c:v>
                </c:pt>
                <c:pt idx="674">
                  <c:v>0.13063724757458739</c:v>
                </c:pt>
                <c:pt idx="675">
                  <c:v>0.13063724757458739</c:v>
                </c:pt>
                <c:pt idx="676">
                  <c:v>0.13063724757458739</c:v>
                </c:pt>
                <c:pt idx="677">
                  <c:v>0.13063724757458739</c:v>
                </c:pt>
                <c:pt idx="678">
                  <c:v>0.13063724757458739</c:v>
                </c:pt>
                <c:pt idx="679">
                  <c:v>0.13063724757458739</c:v>
                </c:pt>
                <c:pt idx="680">
                  <c:v>0.13063724757458739</c:v>
                </c:pt>
                <c:pt idx="681">
                  <c:v>0.13063724757458739</c:v>
                </c:pt>
                <c:pt idx="682">
                  <c:v>0.13063724757458739</c:v>
                </c:pt>
                <c:pt idx="683">
                  <c:v>0.13063724757458739</c:v>
                </c:pt>
                <c:pt idx="684">
                  <c:v>0.13063724757458739</c:v>
                </c:pt>
                <c:pt idx="685">
                  <c:v>0.13063724757458739</c:v>
                </c:pt>
                <c:pt idx="686">
                  <c:v>0.13063724757458739</c:v>
                </c:pt>
                <c:pt idx="687">
                  <c:v>0.13063724757458739</c:v>
                </c:pt>
                <c:pt idx="688">
                  <c:v>0.13063724757458739</c:v>
                </c:pt>
                <c:pt idx="689">
                  <c:v>0.13063724757458739</c:v>
                </c:pt>
                <c:pt idx="690">
                  <c:v>0.13063724757458739</c:v>
                </c:pt>
                <c:pt idx="691">
                  <c:v>0.13063724757458739</c:v>
                </c:pt>
                <c:pt idx="692">
                  <c:v>0.13063724757458739</c:v>
                </c:pt>
                <c:pt idx="693">
                  <c:v>0.13063724757458739</c:v>
                </c:pt>
                <c:pt idx="694">
                  <c:v>0.13063724757458739</c:v>
                </c:pt>
                <c:pt idx="695">
                  <c:v>0.13063724757458739</c:v>
                </c:pt>
                <c:pt idx="696">
                  <c:v>0.13063724757458739</c:v>
                </c:pt>
                <c:pt idx="697">
                  <c:v>0.13063724757458739</c:v>
                </c:pt>
                <c:pt idx="698">
                  <c:v>0.13063724757458739</c:v>
                </c:pt>
                <c:pt idx="699">
                  <c:v>0.13063724757458739</c:v>
                </c:pt>
                <c:pt idx="700">
                  <c:v>0.13063724757458739</c:v>
                </c:pt>
                <c:pt idx="701">
                  <c:v>0.13063724757458739</c:v>
                </c:pt>
                <c:pt idx="702">
                  <c:v>0.13063724757458739</c:v>
                </c:pt>
                <c:pt idx="703">
                  <c:v>0.13063724757458739</c:v>
                </c:pt>
                <c:pt idx="704">
                  <c:v>0.13063724757458739</c:v>
                </c:pt>
                <c:pt idx="705">
                  <c:v>0.13063724757458739</c:v>
                </c:pt>
                <c:pt idx="706">
                  <c:v>0.13063724757458739</c:v>
                </c:pt>
                <c:pt idx="707">
                  <c:v>0.13063724757458739</c:v>
                </c:pt>
                <c:pt idx="708">
                  <c:v>0.13063724757458739</c:v>
                </c:pt>
                <c:pt idx="709">
                  <c:v>0.13063724757458739</c:v>
                </c:pt>
                <c:pt idx="710">
                  <c:v>0.13063724757458739</c:v>
                </c:pt>
                <c:pt idx="711">
                  <c:v>0.13063724757458739</c:v>
                </c:pt>
                <c:pt idx="712">
                  <c:v>0.13063724757458739</c:v>
                </c:pt>
                <c:pt idx="713">
                  <c:v>0.13063724757458739</c:v>
                </c:pt>
                <c:pt idx="714">
                  <c:v>0.13063724757458739</c:v>
                </c:pt>
                <c:pt idx="715">
                  <c:v>0.13063724757458739</c:v>
                </c:pt>
                <c:pt idx="716">
                  <c:v>0.13063724757458739</c:v>
                </c:pt>
                <c:pt idx="717">
                  <c:v>0.13063724757458739</c:v>
                </c:pt>
                <c:pt idx="718">
                  <c:v>0.13063724757458739</c:v>
                </c:pt>
                <c:pt idx="719">
                  <c:v>0.13063724757458739</c:v>
                </c:pt>
                <c:pt idx="720">
                  <c:v>0.13063724757458739</c:v>
                </c:pt>
                <c:pt idx="721">
                  <c:v>0.13063724757458739</c:v>
                </c:pt>
                <c:pt idx="722">
                  <c:v>0.13063724757458739</c:v>
                </c:pt>
                <c:pt idx="723">
                  <c:v>0.13063724757458739</c:v>
                </c:pt>
                <c:pt idx="724">
                  <c:v>0.13063724757458739</c:v>
                </c:pt>
                <c:pt idx="725">
                  <c:v>0.13063724757458739</c:v>
                </c:pt>
                <c:pt idx="726">
                  <c:v>0.13063724757458739</c:v>
                </c:pt>
                <c:pt idx="727">
                  <c:v>0.13063724757458739</c:v>
                </c:pt>
                <c:pt idx="728">
                  <c:v>0.13063724757458739</c:v>
                </c:pt>
                <c:pt idx="729">
                  <c:v>0.13063724757458739</c:v>
                </c:pt>
                <c:pt idx="730">
                  <c:v>0.13063724757458739</c:v>
                </c:pt>
                <c:pt idx="731">
                  <c:v>0.13063724757458739</c:v>
                </c:pt>
                <c:pt idx="732">
                  <c:v>0.13063724757458739</c:v>
                </c:pt>
                <c:pt idx="733">
                  <c:v>0.13063724757458739</c:v>
                </c:pt>
                <c:pt idx="734">
                  <c:v>0.13063724757458739</c:v>
                </c:pt>
                <c:pt idx="735">
                  <c:v>0.13063724757458739</c:v>
                </c:pt>
                <c:pt idx="736">
                  <c:v>0.13063724757458739</c:v>
                </c:pt>
                <c:pt idx="737">
                  <c:v>0.13063724757458739</c:v>
                </c:pt>
                <c:pt idx="738">
                  <c:v>0.13063724757458739</c:v>
                </c:pt>
                <c:pt idx="739">
                  <c:v>0.13063724757458739</c:v>
                </c:pt>
                <c:pt idx="740">
                  <c:v>0.13063724757458739</c:v>
                </c:pt>
                <c:pt idx="741">
                  <c:v>0.13063724757458739</c:v>
                </c:pt>
                <c:pt idx="742">
                  <c:v>0.13063724757458739</c:v>
                </c:pt>
                <c:pt idx="743">
                  <c:v>0.13063724757458739</c:v>
                </c:pt>
                <c:pt idx="744">
                  <c:v>0.13063724757458739</c:v>
                </c:pt>
                <c:pt idx="745">
                  <c:v>0.13063724757458739</c:v>
                </c:pt>
                <c:pt idx="746">
                  <c:v>0.13063724757458739</c:v>
                </c:pt>
                <c:pt idx="747">
                  <c:v>0.13063724757458739</c:v>
                </c:pt>
                <c:pt idx="748">
                  <c:v>0.13063724757458739</c:v>
                </c:pt>
                <c:pt idx="749">
                  <c:v>0.13063724757458739</c:v>
                </c:pt>
                <c:pt idx="750">
                  <c:v>0.13063724757458739</c:v>
                </c:pt>
                <c:pt idx="751">
                  <c:v>0.13063724757458739</c:v>
                </c:pt>
                <c:pt idx="752">
                  <c:v>0.13063724757458739</c:v>
                </c:pt>
                <c:pt idx="753">
                  <c:v>0.13063724757458739</c:v>
                </c:pt>
                <c:pt idx="754">
                  <c:v>0.13063724757458739</c:v>
                </c:pt>
                <c:pt idx="755">
                  <c:v>0.13063724757458739</c:v>
                </c:pt>
                <c:pt idx="756">
                  <c:v>0.13063724757458739</c:v>
                </c:pt>
                <c:pt idx="757">
                  <c:v>0.13063724757458739</c:v>
                </c:pt>
                <c:pt idx="758">
                  <c:v>0.13063724757458739</c:v>
                </c:pt>
                <c:pt idx="759">
                  <c:v>0.13063724757458739</c:v>
                </c:pt>
                <c:pt idx="760">
                  <c:v>0.13063724757458739</c:v>
                </c:pt>
                <c:pt idx="761">
                  <c:v>0.13063724757458739</c:v>
                </c:pt>
                <c:pt idx="762">
                  <c:v>0.13063724757458739</c:v>
                </c:pt>
                <c:pt idx="763">
                  <c:v>0.13063724757458739</c:v>
                </c:pt>
                <c:pt idx="764">
                  <c:v>0.13063724757458739</c:v>
                </c:pt>
                <c:pt idx="765">
                  <c:v>0.13063724757458739</c:v>
                </c:pt>
                <c:pt idx="766">
                  <c:v>0.13063724757458739</c:v>
                </c:pt>
                <c:pt idx="767">
                  <c:v>0.13063724757458739</c:v>
                </c:pt>
                <c:pt idx="768">
                  <c:v>0.13063724757458739</c:v>
                </c:pt>
                <c:pt idx="769">
                  <c:v>0.13063724757458739</c:v>
                </c:pt>
                <c:pt idx="770">
                  <c:v>0.13063724757458739</c:v>
                </c:pt>
                <c:pt idx="771">
                  <c:v>0.13063724757458739</c:v>
                </c:pt>
                <c:pt idx="772">
                  <c:v>0.13063724757458739</c:v>
                </c:pt>
                <c:pt idx="773">
                  <c:v>0.13063724757458739</c:v>
                </c:pt>
                <c:pt idx="774">
                  <c:v>0.13063724757458739</c:v>
                </c:pt>
                <c:pt idx="775">
                  <c:v>0.13063724757458739</c:v>
                </c:pt>
                <c:pt idx="776">
                  <c:v>0.13063724757458739</c:v>
                </c:pt>
                <c:pt idx="777">
                  <c:v>0.13063724757458739</c:v>
                </c:pt>
                <c:pt idx="778">
                  <c:v>0.13063724757458739</c:v>
                </c:pt>
                <c:pt idx="779">
                  <c:v>0.13063724757458739</c:v>
                </c:pt>
                <c:pt idx="780">
                  <c:v>0.13063724757458739</c:v>
                </c:pt>
                <c:pt idx="781">
                  <c:v>0.13063724757458739</c:v>
                </c:pt>
                <c:pt idx="782">
                  <c:v>0.13063724757458739</c:v>
                </c:pt>
                <c:pt idx="783">
                  <c:v>0.13063724757458739</c:v>
                </c:pt>
                <c:pt idx="784">
                  <c:v>0.13063724757458739</c:v>
                </c:pt>
                <c:pt idx="785">
                  <c:v>0.13063724757458739</c:v>
                </c:pt>
                <c:pt idx="786">
                  <c:v>0.13063724757458739</c:v>
                </c:pt>
                <c:pt idx="787">
                  <c:v>0.13063724757458739</c:v>
                </c:pt>
                <c:pt idx="788">
                  <c:v>0.13063724757458739</c:v>
                </c:pt>
                <c:pt idx="789">
                  <c:v>0.13063724757458739</c:v>
                </c:pt>
                <c:pt idx="790">
                  <c:v>0.13063724757458739</c:v>
                </c:pt>
                <c:pt idx="791">
                  <c:v>0.13063724757458739</c:v>
                </c:pt>
                <c:pt idx="792">
                  <c:v>0.13063724757458739</c:v>
                </c:pt>
                <c:pt idx="793">
                  <c:v>0.13063724757458739</c:v>
                </c:pt>
                <c:pt idx="794">
                  <c:v>0.13063724757458739</c:v>
                </c:pt>
                <c:pt idx="795">
                  <c:v>0.13063724757458739</c:v>
                </c:pt>
                <c:pt idx="796">
                  <c:v>0.13063724757458739</c:v>
                </c:pt>
                <c:pt idx="797">
                  <c:v>0.13063724757458739</c:v>
                </c:pt>
                <c:pt idx="798">
                  <c:v>0.13063724757458739</c:v>
                </c:pt>
                <c:pt idx="799">
                  <c:v>0.13063724757458739</c:v>
                </c:pt>
                <c:pt idx="800">
                  <c:v>0.13063724757458739</c:v>
                </c:pt>
                <c:pt idx="801">
                  <c:v>0.13063724757458739</c:v>
                </c:pt>
                <c:pt idx="802">
                  <c:v>0.13063724757458739</c:v>
                </c:pt>
                <c:pt idx="803">
                  <c:v>0.13063724757458739</c:v>
                </c:pt>
                <c:pt idx="804">
                  <c:v>0.13063724757458739</c:v>
                </c:pt>
                <c:pt idx="805">
                  <c:v>0.13063724757458739</c:v>
                </c:pt>
                <c:pt idx="806">
                  <c:v>0.13063724757458739</c:v>
                </c:pt>
                <c:pt idx="807">
                  <c:v>0.13063724757458739</c:v>
                </c:pt>
                <c:pt idx="808">
                  <c:v>0.13063724757458739</c:v>
                </c:pt>
                <c:pt idx="809">
                  <c:v>0.13063724757458739</c:v>
                </c:pt>
                <c:pt idx="810">
                  <c:v>0.13063724757458739</c:v>
                </c:pt>
                <c:pt idx="811">
                  <c:v>0.13063724757458739</c:v>
                </c:pt>
                <c:pt idx="812">
                  <c:v>0.13063724757458739</c:v>
                </c:pt>
                <c:pt idx="813">
                  <c:v>0.13063724757458739</c:v>
                </c:pt>
                <c:pt idx="814">
                  <c:v>0.13063724757458739</c:v>
                </c:pt>
                <c:pt idx="815">
                  <c:v>0.13063724757458739</c:v>
                </c:pt>
                <c:pt idx="816">
                  <c:v>0.13063724757458739</c:v>
                </c:pt>
                <c:pt idx="817">
                  <c:v>0.13063724757458739</c:v>
                </c:pt>
                <c:pt idx="818">
                  <c:v>0.13063724757458739</c:v>
                </c:pt>
                <c:pt idx="819">
                  <c:v>0.13063724757458739</c:v>
                </c:pt>
                <c:pt idx="820">
                  <c:v>0.13063724757458739</c:v>
                </c:pt>
                <c:pt idx="821">
                  <c:v>0.13063724757458739</c:v>
                </c:pt>
                <c:pt idx="822">
                  <c:v>0.13063724757458739</c:v>
                </c:pt>
                <c:pt idx="823">
                  <c:v>0.13063724757458739</c:v>
                </c:pt>
                <c:pt idx="824">
                  <c:v>0.13063724757458739</c:v>
                </c:pt>
                <c:pt idx="825">
                  <c:v>0.13063724757458739</c:v>
                </c:pt>
                <c:pt idx="826">
                  <c:v>0.13063724757458739</c:v>
                </c:pt>
                <c:pt idx="827">
                  <c:v>0.13063724757458739</c:v>
                </c:pt>
                <c:pt idx="828">
                  <c:v>0.13063724757458739</c:v>
                </c:pt>
                <c:pt idx="829">
                  <c:v>0.13063724757458739</c:v>
                </c:pt>
                <c:pt idx="830">
                  <c:v>0.13063724757458739</c:v>
                </c:pt>
                <c:pt idx="831">
                  <c:v>0.13063724757458739</c:v>
                </c:pt>
                <c:pt idx="832">
                  <c:v>0.13063724757458739</c:v>
                </c:pt>
                <c:pt idx="833">
                  <c:v>0.13063724757458739</c:v>
                </c:pt>
                <c:pt idx="834">
                  <c:v>0.13063724757458739</c:v>
                </c:pt>
                <c:pt idx="835">
                  <c:v>0.13063724757458739</c:v>
                </c:pt>
                <c:pt idx="836">
                  <c:v>0.13063724757458739</c:v>
                </c:pt>
                <c:pt idx="837">
                  <c:v>0.13063724757458739</c:v>
                </c:pt>
                <c:pt idx="838">
                  <c:v>0.13063724757458739</c:v>
                </c:pt>
                <c:pt idx="839">
                  <c:v>0.13063724757458739</c:v>
                </c:pt>
                <c:pt idx="840">
                  <c:v>0.13063724757458739</c:v>
                </c:pt>
                <c:pt idx="841">
                  <c:v>0.13063724757458739</c:v>
                </c:pt>
                <c:pt idx="842">
                  <c:v>0.13063724757458739</c:v>
                </c:pt>
                <c:pt idx="843">
                  <c:v>0.13063724757458739</c:v>
                </c:pt>
                <c:pt idx="844">
                  <c:v>0.13063724757458739</c:v>
                </c:pt>
                <c:pt idx="845">
                  <c:v>0.13063724757458739</c:v>
                </c:pt>
                <c:pt idx="846">
                  <c:v>0.13063724757458739</c:v>
                </c:pt>
                <c:pt idx="847">
                  <c:v>0.13063724757458739</c:v>
                </c:pt>
                <c:pt idx="848">
                  <c:v>0.13063724757458739</c:v>
                </c:pt>
                <c:pt idx="849">
                  <c:v>0.13063724757458739</c:v>
                </c:pt>
                <c:pt idx="850">
                  <c:v>0.13063724757458739</c:v>
                </c:pt>
                <c:pt idx="851">
                  <c:v>0.13063724757458739</c:v>
                </c:pt>
                <c:pt idx="852">
                  <c:v>0.13063724757458739</c:v>
                </c:pt>
                <c:pt idx="853">
                  <c:v>0.13063724757458739</c:v>
                </c:pt>
                <c:pt idx="854">
                  <c:v>0.13063724757458739</c:v>
                </c:pt>
                <c:pt idx="855">
                  <c:v>0.13063724757458739</c:v>
                </c:pt>
                <c:pt idx="856">
                  <c:v>0.13063724757458739</c:v>
                </c:pt>
                <c:pt idx="857">
                  <c:v>0.13063724757458739</c:v>
                </c:pt>
                <c:pt idx="858">
                  <c:v>0.13063724757458739</c:v>
                </c:pt>
                <c:pt idx="859">
                  <c:v>0.13063724757458739</c:v>
                </c:pt>
                <c:pt idx="860">
                  <c:v>0.13063724757458739</c:v>
                </c:pt>
                <c:pt idx="861">
                  <c:v>0.13063724757458739</c:v>
                </c:pt>
                <c:pt idx="862">
                  <c:v>0.13063724757458739</c:v>
                </c:pt>
                <c:pt idx="863">
                  <c:v>0.13063724757458739</c:v>
                </c:pt>
                <c:pt idx="864">
                  <c:v>0.13063724757458739</c:v>
                </c:pt>
                <c:pt idx="865">
                  <c:v>0.13063724757458739</c:v>
                </c:pt>
                <c:pt idx="866">
                  <c:v>0.13063724757458739</c:v>
                </c:pt>
                <c:pt idx="867">
                  <c:v>0.13063724757458739</c:v>
                </c:pt>
                <c:pt idx="868">
                  <c:v>0.13063724757458739</c:v>
                </c:pt>
                <c:pt idx="869">
                  <c:v>0.13063724757458739</c:v>
                </c:pt>
                <c:pt idx="870">
                  <c:v>0.13063724757458739</c:v>
                </c:pt>
                <c:pt idx="871">
                  <c:v>0.13063724757458739</c:v>
                </c:pt>
                <c:pt idx="872">
                  <c:v>0.13063724757458739</c:v>
                </c:pt>
                <c:pt idx="873">
                  <c:v>0.13063724757458739</c:v>
                </c:pt>
                <c:pt idx="874">
                  <c:v>0.13063724757458739</c:v>
                </c:pt>
                <c:pt idx="875">
                  <c:v>0.13063724757458739</c:v>
                </c:pt>
                <c:pt idx="876">
                  <c:v>0.13063724757458739</c:v>
                </c:pt>
                <c:pt idx="877">
                  <c:v>0.13063724757458739</c:v>
                </c:pt>
                <c:pt idx="878">
                  <c:v>0.13063724757458739</c:v>
                </c:pt>
                <c:pt idx="879">
                  <c:v>0.13063724757458739</c:v>
                </c:pt>
                <c:pt idx="880">
                  <c:v>0.13063724757458739</c:v>
                </c:pt>
                <c:pt idx="881">
                  <c:v>0.13063724757458739</c:v>
                </c:pt>
                <c:pt idx="882">
                  <c:v>0.13063724757458739</c:v>
                </c:pt>
                <c:pt idx="883">
                  <c:v>0.13063724757458739</c:v>
                </c:pt>
                <c:pt idx="884">
                  <c:v>0.13063724757458739</c:v>
                </c:pt>
                <c:pt idx="885">
                  <c:v>0.13063724757458739</c:v>
                </c:pt>
                <c:pt idx="886">
                  <c:v>0.13063724757458739</c:v>
                </c:pt>
                <c:pt idx="887">
                  <c:v>0.13063724757458739</c:v>
                </c:pt>
                <c:pt idx="888">
                  <c:v>0.13063724757458739</c:v>
                </c:pt>
                <c:pt idx="889">
                  <c:v>0.13063724757458739</c:v>
                </c:pt>
                <c:pt idx="890">
                  <c:v>0.13063724757458739</c:v>
                </c:pt>
                <c:pt idx="891">
                  <c:v>0.13063724757458739</c:v>
                </c:pt>
                <c:pt idx="892">
                  <c:v>0.13063724757458739</c:v>
                </c:pt>
                <c:pt idx="893">
                  <c:v>0.13063724757458739</c:v>
                </c:pt>
                <c:pt idx="894">
                  <c:v>0.13063724757458739</c:v>
                </c:pt>
                <c:pt idx="895">
                  <c:v>0.13063724757458739</c:v>
                </c:pt>
                <c:pt idx="896">
                  <c:v>0.13063724757458739</c:v>
                </c:pt>
                <c:pt idx="897">
                  <c:v>0.13063724757458739</c:v>
                </c:pt>
                <c:pt idx="898">
                  <c:v>0.13063724757458739</c:v>
                </c:pt>
                <c:pt idx="899">
                  <c:v>0.13063724757458739</c:v>
                </c:pt>
                <c:pt idx="900">
                  <c:v>0.13063724757458739</c:v>
                </c:pt>
                <c:pt idx="901">
                  <c:v>0.13063724757458739</c:v>
                </c:pt>
                <c:pt idx="902">
                  <c:v>0.13063724757458739</c:v>
                </c:pt>
                <c:pt idx="903">
                  <c:v>0.13063724757458739</c:v>
                </c:pt>
                <c:pt idx="904">
                  <c:v>0.13063724757458739</c:v>
                </c:pt>
                <c:pt idx="905">
                  <c:v>0.13063724757458739</c:v>
                </c:pt>
                <c:pt idx="906">
                  <c:v>0.13063724757458739</c:v>
                </c:pt>
                <c:pt idx="907">
                  <c:v>0.13063724757458739</c:v>
                </c:pt>
                <c:pt idx="908">
                  <c:v>0.13063724757458739</c:v>
                </c:pt>
                <c:pt idx="909">
                  <c:v>0.13063724757458739</c:v>
                </c:pt>
                <c:pt idx="910">
                  <c:v>0.13063724757458739</c:v>
                </c:pt>
                <c:pt idx="911">
                  <c:v>0.13063724757458739</c:v>
                </c:pt>
                <c:pt idx="912">
                  <c:v>0.13063724757458739</c:v>
                </c:pt>
                <c:pt idx="913">
                  <c:v>0.13063724757458739</c:v>
                </c:pt>
                <c:pt idx="914">
                  <c:v>0.13063724757458739</c:v>
                </c:pt>
                <c:pt idx="915">
                  <c:v>0.13063724757458739</c:v>
                </c:pt>
                <c:pt idx="916">
                  <c:v>0.13063724757458739</c:v>
                </c:pt>
                <c:pt idx="917">
                  <c:v>0.13063724757458739</c:v>
                </c:pt>
                <c:pt idx="918">
                  <c:v>0.13063724757458739</c:v>
                </c:pt>
                <c:pt idx="919">
                  <c:v>0.13063724757458739</c:v>
                </c:pt>
                <c:pt idx="920">
                  <c:v>0.13063724757458739</c:v>
                </c:pt>
                <c:pt idx="921">
                  <c:v>0.13063724757458739</c:v>
                </c:pt>
                <c:pt idx="922">
                  <c:v>0.13063724757458739</c:v>
                </c:pt>
                <c:pt idx="923">
                  <c:v>0.13063724757458739</c:v>
                </c:pt>
                <c:pt idx="924">
                  <c:v>0.13063724757458739</c:v>
                </c:pt>
                <c:pt idx="925">
                  <c:v>0.13063724757458739</c:v>
                </c:pt>
                <c:pt idx="926">
                  <c:v>0.13063724757458739</c:v>
                </c:pt>
                <c:pt idx="927">
                  <c:v>0.13063724757458739</c:v>
                </c:pt>
                <c:pt idx="928">
                  <c:v>0.13063724757458739</c:v>
                </c:pt>
                <c:pt idx="929">
                  <c:v>0.13063724757458739</c:v>
                </c:pt>
                <c:pt idx="930">
                  <c:v>0.13063724757458739</c:v>
                </c:pt>
                <c:pt idx="931">
                  <c:v>0.13063724757458739</c:v>
                </c:pt>
                <c:pt idx="932">
                  <c:v>0.13063724757458739</c:v>
                </c:pt>
                <c:pt idx="933">
                  <c:v>0.13063724757458739</c:v>
                </c:pt>
                <c:pt idx="934">
                  <c:v>0.13063724757458739</c:v>
                </c:pt>
                <c:pt idx="935">
                  <c:v>0.13063724757458739</c:v>
                </c:pt>
                <c:pt idx="936">
                  <c:v>0.13063724757458739</c:v>
                </c:pt>
                <c:pt idx="937">
                  <c:v>0.13063724757458739</c:v>
                </c:pt>
                <c:pt idx="938">
                  <c:v>0.13063724757458739</c:v>
                </c:pt>
                <c:pt idx="939">
                  <c:v>0.13063724757458739</c:v>
                </c:pt>
                <c:pt idx="940">
                  <c:v>0.13063724757458739</c:v>
                </c:pt>
                <c:pt idx="941">
                  <c:v>0.13063724757458739</c:v>
                </c:pt>
                <c:pt idx="942">
                  <c:v>0.13063724757458739</c:v>
                </c:pt>
                <c:pt idx="943">
                  <c:v>0.13063724757458739</c:v>
                </c:pt>
                <c:pt idx="944">
                  <c:v>0.13063724757458739</c:v>
                </c:pt>
                <c:pt idx="945">
                  <c:v>0.13063724757458739</c:v>
                </c:pt>
                <c:pt idx="946">
                  <c:v>0.13063724757458739</c:v>
                </c:pt>
                <c:pt idx="947">
                  <c:v>0.13063724757458739</c:v>
                </c:pt>
                <c:pt idx="948">
                  <c:v>0.13063724757458739</c:v>
                </c:pt>
                <c:pt idx="949">
                  <c:v>0.13063724757458739</c:v>
                </c:pt>
                <c:pt idx="950">
                  <c:v>0.13063724757458739</c:v>
                </c:pt>
                <c:pt idx="951">
                  <c:v>0.13063724757458739</c:v>
                </c:pt>
                <c:pt idx="952">
                  <c:v>0.13063724757458739</c:v>
                </c:pt>
                <c:pt idx="953">
                  <c:v>0.13063724757458739</c:v>
                </c:pt>
                <c:pt idx="954">
                  <c:v>0.13063724757458739</c:v>
                </c:pt>
                <c:pt idx="955">
                  <c:v>0.13063724757458739</c:v>
                </c:pt>
                <c:pt idx="956">
                  <c:v>0.13063724757458739</c:v>
                </c:pt>
                <c:pt idx="957">
                  <c:v>0.13063724757458739</c:v>
                </c:pt>
                <c:pt idx="958">
                  <c:v>0.13063724757458739</c:v>
                </c:pt>
                <c:pt idx="959">
                  <c:v>0.13063724757458739</c:v>
                </c:pt>
                <c:pt idx="960">
                  <c:v>0.13063724757458739</c:v>
                </c:pt>
                <c:pt idx="961">
                  <c:v>0.13063724757458739</c:v>
                </c:pt>
                <c:pt idx="962">
                  <c:v>0.13063724757458739</c:v>
                </c:pt>
                <c:pt idx="963">
                  <c:v>0.13063724757458739</c:v>
                </c:pt>
                <c:pt idx="964">
                  <c:v>0.13063724757458739</c:v>
                </c:pt>
                <c:pt idx="965">
                  <c:v>0.13063724757458739</c:v>
                </c:pt>
                <c:pt idx="966">
                  <c:v>0.13063724757458739</c:v>
                </c:pt>
                <c:pt idx="967">
                  <c:v>0.13063724757458739</c:v>
                </c:pt>
                <c:pt idx="968">
                  <c:v>0.13063724757458739</c:v>
                </c:pt>
                <c:pt idx="969">
                  <c:v>0.13063724757458739</c:v>
                </c:pt>
                <c:pt idx="970">
                  <c:v>0.13063724757458739</c:v>
                </c:pt>
                <c:pt idx="971">
                  <c:v>0.13063724757458739</c:v>
                </c:pt>
                <c:pt idx="972">
                  <c:v>0.13063724757458739</c:v>
                </c:pt>
                <c:pt idx="973">
                  <c:v>0.13063724757458739</c:v>
                </c:pt>
                <c:pt idx="974">
                  <c:v>0.13063724757458739</c:v>
                </c:pt>
                <c:pt idx="975">
                  <c:v>0.13063724757458739</c:v>
                </c:pt>
                <c:pt idx="976">
                  <c:v>0.13063724757458739</c:v>
                </c:pt>
                <c:pt idx="977">
                  <c:v>0.13063724757458739</c:v>
                </c:pt>
                <c:pt idx="978">
                  <c:v>0.13063724757458739</c:v>
                </c:pt>
                <c:pt idx="979">
                  <c:v>0.13063724757458739</c:v>
                </c:pt>
                <c:pt idx="980">
                  <c:v>0.13063724757458739</c:v>
                </c:pt>
                <c:pt idx="981">
                  <c:v>0.13063724757458739</c:v>
                </c:pt>
                <c:pt idx="982">
                  <c:v>0.13063724757458739</c:v>
                </c:pt>
                <c:pt idx="983">
                  <c:v>0.13063724757458739</c:v>
                </c:pt>
                <c:pt idx="984">
                  <c:v>0.13063724757458739</c:v>
                </c:pt>
                <c:pt idx="985">
                  <c:v>0.13063724757458739</c:v>
                </c:pt>
                <c:pt idx="986">
                  <c:v>0.13063724757458739</c:v>
                </c:pt>
                <c:pt idx="987">
                  <c:v>0.13063724757458739</c:v>
                </c:pt>
                <c:pt idx="988">
                  <c:v>0.13063724757458739</c:v>
                </c:pt>
                <c:pt idx="989">
                  <c:v>0.13063724757458739</c:v>
                </c:pt>
                <c:pt idx="990">
                  <c:v>0.13063724757458739</c:v>
                </c:pt>
                <c:pt idx="991">
                  <c:v>0.13063724757458739</c:v>
                </c:pt>
                <c:pt idx="992">
                  <c:v>0.13063724757458739</c:v>
                </c:pt>
                <c:pt idx="993">
                  <c:v>0.13063724757458739</c:v>
                </c:pt>
                <c:pt idx="994">
                  <c:v>0.13063724757458739</c:v>
                </c:pt>
                <c:pt idx="995">
                  <c:v>0.13063724757458739</c:v>
                </c:pt>
                <c:pt idx="996">
                  <c:v>0.13063724757458739</c:v>
                </c:pt>
                <c:pt idx="997">
                  <c:v>0.13063724757458739</c:v>
                </c:pt>
                <c:pt idx="998">
                  <c:v>0.13063724757458739</c:v>
                </c:pt>
                <c:pt idx="999">
                  <c:v>0.13063724757458739</c:v>
                </c:pt>
                <c:pt idx="1000">
                  <c:v>0.13063724757458739</c:v>
                </c:pt>
                <c:pt idx="1001">
                  <c:v>0.13063724757458739</c:v>
                </c:pt>
                <c:pt idx="1002">
                  <c:v>0.13063724757458739</c:v>
                </c:pt>
                <c:pt idx="1003">
                  <c:v>0.13063724757458739</c:v>
                </c:pt>
                <c:pt idx="1004">
                  <c:v>0.13063724757458739</c:v>
                </c:pt>
                <c:pt idx="1005">
                  <c:v>0.13063724757458739</c:v>
                </c:pt>
                <c:pt idx="1006">
                  <c:v>0.13063724757458739</c:v>
                </c:pt>
                <c:pt idx="1007">
                  <c:v>0.13063724757458739</c:v>
                </c:pt>
                <c:pt idx="1008">
                  <c:v>0.13063724757458739</c:v>
                </c:pt>
                <c:pt idx="1009">
                  <c:v>0.13063724757458739</c:v>
                </c:pt>
                <c:pt idx="1010">
                  <c:v>0.13063724757458739</c:v>
                </c:pt>
                <c:pt idx="1011">
                  <c:v>0.13063724757458739</c:v>
                </c:pt>
                <c:pt idx="1012">
                  <c:v>0.13063724757458739</c:v>
                </c:pt>
                <c:pt idx="1013">
                  <c:v>0.13063724757458739</c:v>
                </c:pt>
                <c:pt idx="1014">
                  <c:v>0.13063724757458739</c:v>
                </c:pt>
                <c:pt idx="1015">
                  <c:v>0.13063724757458739</c:v>
                </c:pt>
                <c:pt idx="1016">
                  <c:v>0.13063724757458739</c:v>
                </c:pt>
                <c:pt idx="1017">
                  <c:v>0.13063724757458739</c:v>
                </c:pt>
                <c:pt idx="1018">
                  <c:v>0.13063724757458739</c:v>
                </c:pt>
                <c:pt idx="1019">
                  <c:v>0.13063724757458739</c:v>
                </c:pt>
                <c:pt idx="1020">
                  <c:v>0.13063724757458739</c:v>
                </c:pt>
                <c:pt idx="1021">
                  <c:v>0.13063724757458739</c:v>
                </c:pt>
                <c:pt idx="1022">
                  <c:v>0.13063724757458739</c:v>
                </c:pt>
                <c:pt idx="1023">
                  <c:v>0.13063724757458739</c:v>
                </c:pt>
                <c:pt idx="1024">
                  <c:v>0.13063724757458739</c:v>
                </c:pt>
                <c:pt idx="1025">
                  <c:v>0.13063724757458739</c:v>
                </c:pt>
                <c:pt idx="1026">
                  <c:v>0.13063724757458739</c:v>
                </c:pt>
                <c:pt idx="1027">
                  <c:v>0.13063724757458739</c:v>
                </c:pt>
                <c:pt idx="1028">
                  <c:v>0.13063724757458739</c:v>
                </c:pt>
                <c:pt idx="1029">
                  <c:v>0.13063724757458739</c:v>
                </c:pt>
                <c:pt idx="1030">
                  <c:v>0.13063724757458739</c:v>
                </c:pt>
                <c:pt idx="1031">
                  <c:v>0.13063724757458739</c:v>
                </c:pt>
                <c:pt idx="1032">
                  <c:v>0.13063724757458739</c:v>
                </c:pt>
                <c:pt idx="1033">
                  <c:v>0.13063724757458739</c:v>
                </c:pt>
                <c:pt idx="1034">
                  <c:v>0.13063724757458739</c:v>
                </c:pt>
                <c:pt idx="1035">
                  <c:v>0.13063724757458739</c:v>
                </c:pt>
                <c:pt idx="1036">
                  <c:v>0.13063724757458739</c:v>
                </c:pt>
                <c:pt idx="1037">
                  <c:v>0.13063724757458739</c:v>
                </c:pt>
                <c:pt idx="1038">
                  <c:v>0.13063724757458739</c:v>
                </c:pt>
                <c:pt idx="1039">
                  <c:v>0.13063724757458739</c:v>
                </c:pt>
                <c:pt idx="1040">
                  <c:v>0.13063724757458739</c:v>
                </c:pt>
                <c:pt idx="1041">
                  <c:v>0.13063724757458739</c:v>
                </c:pt>
                <c:pt idx="1042">
                  <c:v>0.13063724757458739</c:v>
                </c:pt>
                <c:pt idx="1043">
                  <c:v>0.13063724757458739</c:v>
                </c:pt>
                <c:pt idx="1044">
                  <c:v>0.13063724757458739</c:v>
                </c:pt>
                <c:pt idx="1045">
                  <c:v>0.13063724757458739</c:v>
                </c:pt>
                <c:pt idx="1046">
                  <c:v>0.13063724757458739</c:v>
                </c:pt>
                <c:pt idx="1047">
                  <c:v>0.13063724757458739</c:v>
                </c:pt>
                <c:pt idx="1048">
                  <c:v>0.13063724757458739</c:v>
                </c:pt>
                <c:pt idx="1049">
                  <c:v>0.13063724757458739</c:v>
                </c:pt>
                <c:pt idx="1050">
                  <c:v>0.13063724757458739</c:v>
                </c:pt>
                <c:pt idx="1051">
                  <c:v>0.13063724757458739</c:v>
                </c:pt>
                <c:pt idx="1052">
                  <c:v>0.13063724757458739</c:v>
                </c:pt>
                <c:pt idx="1053">
                  <c:v>0.13063724757458739</c:v>
                </c:pt>
                <c:pt idx="1054">
                  <c:v>0.13063724757458739</c:v>
                </c:pt>
                <c:pt idx="1055">
                  <c:v>0.13063724757458739</c:v>
                </c:pt>
                <c:pt idx="1056">
                  <c:v>0.13063724757458739</c:v>
                </c:pt>
                <c:pt idx="1057">
                  <c:v>0.13063724757458739</c:v>
                </c:pt>
                <c:pt idx="1058">
                  <c:v>0.13063724757458739</c:v>
                </c:pt>
                <c:pt idx="1059">
                  <c:v>0.13063724757458739</c:v>
                </c:pt>
                <c:pt idx="1060">
                  <c:v>0.13063724757458739</c:v>
                </c:pt>
                <c:pt idx="1061">
                  <c:v>0.13063724757458739</c:v>
                </c:pt>
                <c:pt idx="1062">
                  <c:v>0.13063724757458739</c:v>
                </c:pt>
                <c:pt idx="1063">
                  <c:v>0.13063724757458739</c:v>
                </c:pt>
                <c:pt idx="1064">
                  <c:v>0.13063724757458739</c:v>
                </c:pt>
                <c:pt idx="1065">
                  <c:v>0.13063724757458739</c:v>
                </c:pt>
                <c:pt idx="1066">
                  <c:v>0.13063724757458739</c:v>
                </c:pt>
                <c:pt idx="1067">
                  <c:v>0.13063724757458739</c:v>
                </c:pt>
                <c:pt idx="1068">
                  <c:v>0.13063724757458739</c:v>
                </c:pt>
                <c:pt idx="1069">
                  <c:v>0.13063724757458739</c:v>
                </c:pt>
                <c:pt idx="1070">
                  <c:v>0.13063724757458739</c:v>
                </c:pt>
                <c:pt idx="1071">
                  <c:v>0.13063724757458739</c:v>
                </c:pt>
                <c:pt idx="1072">
                  <c:v>0.13063724757458739</c:v>
                </c:pt>
                <c:pt idx="1073">
                  <c:v>0.13063724757458739</c:v>
                </c:pt>
                <c:pt idx="1074">
                  <c:v>0.13063724757458739</c:v>
                </c:pt>
                <c:pt idx="1075">
                  <c:v>0.13063724757458739</c:v>
                </c:pt>
                <c:pt idx="1076">
                  <c:v>0.13063724757458739</c:v>
                </c:pt>
                <c:pt idx="1077">
                  <c:v>0.13063724757458739</c:v>
                </c:pt>
                <c:pt idx="1078">
                  <c:v>0.13063724757458739</c:v>
                </c:pt>
                <c:pt idx="1079">
                  <c:v>0.13063724757458739</c:v>
                </c:pt>
                <c:pt idx="1080">
                  <c:v>0.13063724757458739</c:v>
                </c:pt>
              </c:numCache>
            </c:numRef>
          </c:val>
        </c:ser>
        <c:ser>
          <c:idx val="2"/>
          <c:order val="2"/>
          <c:tx>
            <c:strRef>
              <c:f>texts!$A$43</c:f>
              <c:strCache>
                <c:ptCount val="1"/>
                <c:pt idx="0">
                  <c:v>30 bis 64 alt</c:v>
                </c:pt>
              </c:strCache>
            </c:strRef>
          </c:tx>
          <c:spPr>
            <a:solidFill>
              <a:schemeClr val="accent3"/>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scenario!$CK$65:$CK$1145</c:f>
              <c:numCache>
                <c:formatCode>General</c:formatCode>
                <c:ptCount val="1081"/>
                <c:pt idx="0">
                  <c:v>4.9422219935639828E-6</c:v>
                </c:pt>
                <c:pt idx="1">
                  <c:v>5.8195917396763625E-6</c:v>
                </c:pt>
                <c:pt idx="2">
                  <c:v>6.8425297698780894E-6</c:v>
                </c:pt>
                <c:pt idx="3">
                  <c:v>8.0351879617473749E-6</c:v>
                </c:pt>
                <c:pt idx="4">
                  <c:v>9.425725338207715E-6</c:v>
                </c:pt>
                <c:pt idx="5">
                  <c:v>1.1046972911021859E-5</c:v>
                </c:pt>
                <c:pt idx="6">
                  <c:v>1.293720883153019E-5</c:v>
                </c:pt>
                <c:pt idx="7">
                  <c:v>1.5141062150242184E-5</c:v>
                </c:pt>
                <c:pt idx="8">
                  <c:v>1.7710566523407343E-5</c:v>
                </c:pt>
                <c:pt idx="9">
                  <c:v>2.0706388745018057E-5</c:v>
                </c:pt>
                <c:pt idx="10">
                  <c:v>2.4199261110422475E-5</c:v>
                </c:pt>
                <c:pt idx="11">
                  <c:v>2.8271651430311475E-5</c:v>
                </c:pt>
                <c:pt idx="12">
                  <c:v>3.3019710124923366E-5</c:v>
                </c:pt>
                <c:pt idx="13">
                  <c:v>3.8555540370368907E-5</c:v>
                </c:pt>
                <c:pt idx="14">
                  <c:v>4.4448841468730373E-5</c:v>
                </c:pt>
                <c:pt idx="15">
                  <c:v>5.1319840663767231E-5</c:v>
                </c:pt>
                <c:pt idx="16">
                  <c:v>5.9330721452802077E-5</c:v>
                </c:pt>
                <c:pt idx="17">
                  <c:v>6.8334005846617908E-5</c:v>
                </c:pt>
                <c:pt idx="18">
                  <c:v>7.8606445823785914E-5</c:v>
                </c:pt>
                <c:pt idx="19">
                  <c:v>9.0470686514606603E-5</c:v>
                </c:pt>
                <c:pt idx="20">
                  <c:v>1.0398365033555628E-4</c:v>
                </c:pt>
                <c:pt idx="21">
                  <c:v>1.1941263284859167E-4</c:v>
                </c:pt>
                <c:pt idx="22">
                  <c:v>1.3712014144605671E-4</c:v>
                </c:pt>
                <c:pt idx="23">
                  <c:v>1.5733601859326435E-4</c:v>
                </c:pt>
                <c:pt idx="24">
                  <c:v>1.8042445004070714E-4</c:v>
                </c:pt>
                <c:pt idx="25">
                  <c:v>2.0684454069921096E-4</c:v>
                </c:pt>
                <c:pt idx="26">
                  <c:v>2.3702371740597176E-4</c:v>
                </c:pt>
                <c:pt idx="27">
                  <c:v>2.7152653804725927E-4</c:v>
                </c:pt>
                <c:pt idx="28">
                  <c:v>3.1098516853760315E-4</c:v>
                </c:pt>
                <c:pt idx="29">
                  <c:v>3.5607073728405108E-4</c:v>
                </c:pt>
                <c:pt idx="30">
                  <c:v>4.0760703087103445E-4</c:v>
                </c:pt>
                <c:pt idx="31">
                  <c:v>4.6653397444295399E-4</c:v>
                </c:pt>
                <c:pt idx="32">
                  <c:v>5.3387581583727215E-4</c:v>
                </c:pt>
                <c:pt idx="33">
                  <c:v>6.1084082243621177E-4</c:v>
                </c:pt>
                <c:pt idx="34">
                  <c:v>6.9881755254889088E-4</c:v>
                </c:pt>
                <c:pt idx="35">
                  <c:v>7.9935500534003914E-4</c:v>
                </c:pt>
                <c:pt idx="36">
                  <c:v>9.1424166794455697E-4</c:v>
                </c:pt>
                <c:pt idx="37">
                  <c:v>1.0455305419927855E-3</c:v>
                </c:pt>
                <c:pt idx="38">
                  <c:v>1.1955404908885348E-3</c:v>
                </c:pt>
                <c:pt idx="39">
                  <c:v>1.3669251715127447E-3</c:v>
                </c:pt>
                <c:pt idx="40">
                  <c:v>1.5627179214552818E-3</c:v>
                </c:pt>
                <c:pt idx="41">
                  <c:v>1.7863635052297806E-3</c:v>
                </c:pt>
                <c:pt idx="42">
                  <c:v>2.0417900526797268E-3</c:v>
                </c:pt>
                <c:pt idx="43">
                  <c:v>2.3334737458960524E-3</c:v>
                </c:pt>
                <c:pt idx="44">
                  <c:v>2.6664998584922856E-3</c:v>
                </c:pt>
                <c:pt idx="45">
                  <c:v>3.0466531498239097E-3</c:v>
                </c:pt>
                <c:pt idx="46">
                  <c:v>3.480507602434691E-3</c:v>
                </c:pt>
                <c:pt idx="47">
                  <c:v>3.9755189436847804E-3</c:v>
                </c:pt>
                <c:pt idx="48">
                  <c:v>4.5401418511978311E-3</c:v>
                </c:pt>
                <c:pt idx="49">
                  <c:v>5.183951585607925E-3</c:v>
                </c:pt>
                <c:pt idx="50">
                  <c:v>5.9177709916018199E-3</c:v>
                </c:pt>
                <c:pt idx="51">
                  <c:v>6.7538184029896026E-3</c:v>
                </c:pt>
                <c:pt idx="52">
                  <c:v>7.7058621705472672E-3</c:v>
                </c:pt>
                <c:pt idx="53">
                  <c:v>8.7893794255395393E-3</c:v>
                </c:pt>
                <c:pt idx="54">
                  <c:v>1.0021727703799908E-2</c:v>
                </c:pt>
                <c:pt idx="55">
                  <c:v>1.1422318181894061E-2</c:v>
                </c:pt>
                <c:pt idx="56">
                  <c:v>1.3012783568391108E-2</c:v>
                </c:pt>
                <c:pt idx="57">
                  <c:v>1.4817140665009181E-2</c:v>
                </c:pt>
                <c:pt idx="58">
                  <c:v>1.6861933919179881E-2</c:v>
                </c:pt>
                <c:pt idx="59">
                  <c:v>1.9176346024997327E-2</c:v>
                </c:pt>
                <c:pt idx="60">
                  <c:v>2.1792263977560095E-2</c:v>
                </c:pt>
                <c:pt idx="61">
                  <c:v>2.4744278367500275E-2</c:v>
                </c:pt>
                <c:pt idx="62">
                  <c:v>2.8069590712731053E-2</c:v>
                </c:pt>
                <c:pt idx="63">
                  <c:v>3.1807802778745412E-2</c:v>
                </c:pt>
                <c:pt idx="64">
                  <c:v>3.6000553403434471E-2</c:v>
                </c:pt>
                <c:pt idx="65">
                  <c:v>4.0690965652509972E-2</c:v>
                </c:pt>
                <c:pt idx="66">
                  <c:v>4.5922867691050265E-2</c:v>
                </c:pt>
                <c:pt idx="67">
                  <c:v>5.1739749142111137E-2</c:v>
                </c:pt>
                <c:pt idx="68">
                  <c:v>5.8183420375639769E-2</c:v>
                </c:pt>
                <c:pt idx="69">
                  <c:v>6.5292355008721728E-2</c:v>
                </c:pt>
                <c:pt idx="70">
                  <c:v>7.3099713193996926E-2</c:v>
                </c:pt>
                <c:pt idx="71">
                  <c:v>8.1631071444281056E-2</c:v>
                </c:pt>
                <c:pt idx="72">
                  <c:v>9.0901923600373372E-2</c:v>
                </c:pt>
                <c:pt idx="73">
                  <c:v>0.10091506342807249</c:v>
                </c:pt>
                <c:pt idx="74">
                  <c:v>0.11165801213015619</c:v>
                </c:pt>
                <c:pt idx="75">
                  <c:v>0.12310070746561159</c:v>
                </c:pt>
                <c:pt idx="76">
                  <c:v>0.13519371428039934</c:v>
                </c:pt>
                <c:pt idx="77">
                  <c:v>0.14786723885563621</c:v>
                </c:pt>
                <c:pt idx="78">
                  <c:v>0.1610312184428804</c:v>
                </c:pt>
                <c:pt idx="79">
                  <c:v>0.17457670073786938</c:v>
                </c:pt>
                <c:pt idx="80">
                  <c:v>0.1883786218644401</c:v>
                </c:pt>
                <c:pt idx="81">
                  <c:v>0.2022999408576589</c:v>
                </c:pt>
                <c:pt idx="82">
                  <c:v>0.21619691118730955</c:v>
                </c:pt>
                <c:pt idx="83">
                  <c:v>0.22992509610101472</c:v>
                </c:pt>
                <c:pt idx="84">
                  <c:v>0.24334560102683789</c:v>
                </c:pt>
                <c:pt idx="85">
                  <c:v>0.25633093645232213</c:v>
                </c:pt>
                <c:pt idx="86">
                  <c:v>0.26876995890568267</c:v>
                </c:pt>
                <c:pt idx="87">
                  <c:v>0.28057146402917482</c:v>
                </c:pt>
                <c:pt idx="88">
                  <c:v>0.29166619892298495</c:v>
                </c:pt>
                <c:pt idx="89">
                  <c:v>0.30200727911797598</c:v>
                </c:pt>
                <c:pt idx="90">
                  <c:v>0.31156919256178933</c:v>
                </c:pt>
                <c:pt idx="91">
                  <c:v>0.32034571223699221</c:v>
                </c:pt>
                <c:pt idx="92">
                  <c:v>0.32834710287831104</c:v>
                </c:pt>
                <c:pt idx="93">
                  <c:v>0.33559699893973971</c:v>
                </c:pt>
                <c:pt idx="94">
                  <c:v>0.34212926953836598</c:v>
                </c:pt>
                <c:pt idx="95">
                  <c:v>0.34798509764077284</c:v>
                </c:pt>
                <c:pt idx="96">
                  <c:v>0.3532104095396767</c:v>
                </c:pt>
                <c:pt idx="97">
                  <c:v>0.35785371355408369</c:v>
                </c:pt>
                <c:pt idx="98">
                  <c:v>0.36196435164111351</c:v>
                </c:pt>
                <c:pt idx="99">
                  <c:v>0.3655911343381833</c:v>
                </c:pt>
                <c:pt idx="100">
                  <c:v>0.36878131366629407</c:v>
                </c:pt>
                <c:pt idx="101">
                  <c:v>0.3715798443124359</c:v>
                </c:pt>
                <c:pt idx="102">
                  <c:v>0.37402888521556199</c:v>
                </c:pt>
                <c:pt idx="103">
                  <c:v>0.37616749791626097</c:v>
                </c:pt>
                <c:pt idx="104">
                  <c:v>0.37803150273395358</c:v>
                </c:pt>
                <c:pt idx="105">
                  <c:v>0.37965345830448949</c:v>
                </c:pt>
                <c:pt idx="106">
                  <c:v>0.38106273421211312</c:v>
                </c:pt>
                <c:pt idx="107">
                  <c:v>0.38228565054876928</c:v>
                </c:pt>
                <c:pt idx="108">
                  <c:v>0.38334566233220813</c:v>
                </c:pt>
                <c:pt idx="109">
                  <c:v>0.38426357077467904</c:v>
                </c:pt>
                <c:pt idx="110">
                  <c:v>0.38505774727511299</c:v>
                </c:pt>
                <c:pt idx="111">
                  <c:v>0.38574435953854191</c:v>
                </c:pt>
                <c:pt idx="112">
                  <c:v>0.38633759227076803</c:v>
                </c:pt>
                <c:pt idx="113">
                  <c:v>0.3868498573857494</c:v>
                </c:pt>
                <c:pt idx="114">
                  <c:v>0.38729199060026626</c:v>
                </c:pt>
                <c:pt idx="115">
                  <c:v>0.38767343273123606</c:v>
                </c:pt>
                <c:pt idx="116">
                  <c:v>0.38800239504061629</c:v>
                </c:pt>
                <c:pt idx="117">
                  <c:v>0.38828600868263624</c:v>
                </c:pt>
                <c:pt idx="118">
                  <c:v>0.3885304587807919</c:v>
                </c:pt>
                <c:pt idx="119">
                  <c:v>0.38874110396413541</c:v>
                </c:pt>
                <c:pt idx="120">
                  <c:v>0.38892258237326194</c:v>
                </c:pt>
                <c:pt idx="121">
                  <c:v>0.38907890524089389</c:v>
                </c:pt>
                <c:pt idx="122">
                  <c:v>0.38921353918443136</c:v>
                </c:pt>
                <c:pt idx="123">
                  <c:v>0.38932947833565834</c:v>
                </c:pt>
                <c:pt idx="124">
                  <c:v>0.38942930738913917</c:v>
                </c:pt>
                <c:pt idx="125">
                  <c:v>0.38951525658609715</c:v>
                </c:pt>
                <c:pt idx="126">
                  <c:v>0.38958924957316104</c:v>
                </c:pt>
                <c:pt idx="127">
                  <c:v>0.38965294499196318</c:v>
                </c:pt>
                <c:pt idx="128">
                  <c:v>0.38970777257119765</c:v>
                </c:pt>
                <c:pt idx="129">
                  <c:v>0.38975496441093527</c:v>
                </c:pt>
                <c:pt idx="130">
                  <c:v>0.3897955820719457</c:v>
                </c:pt>
                <c:pt idx="131">
                  <c:v>0.38983054001169981</c:v>
                </c:pt>
                <c:pt idx="132">
                  <c:v>0.38986062584406661</c:v>
                </c:pt>
                <c:pt idx="133">
                  <c:v>0.38988651784146411</c:v>
                </c:pt>
                <c:pt idx="134">
                  <c:v>0.38990880004609385</c:v>
                </c:pt>
                <c:pt idx="135">
                  <c:v>0.38992797531047796</c:v>
                </c:pt>
                <c:pt idx="136">
                  <c:v>0.38994447654637032</c:v>
                </c:pt>
                <c:pt idx="137">
                  <c:v>0.38995867642478188</c:v>
                </c:pt>
                <c:pt idx="138">
                  <c:v>0.38997089573789623</c:v>
                </c:pt>
                <c:pt idx="139">
                  <c:v>0.38998141060562952</c:v>
                </c:pt>
                <c:pt idx="140">
                  <c:v>0.38999045868510646</c:v>
                </c:pt>
                <c:pt idx="141">
                  <c:v>0.38999824451998677</c:v>
                </c:pt>
                <c:pt idx="142">
                  <c:v>0.39000494414802517</c:v>
                </c:pt>
                <c:pt idx="143">
                  <c:v>0.39001070906914842</c:v>
                </c:pt>
                <c:pt idx="144">
                  <c:v>0.39001566966237283</c:v>
                </c:pt>
                <c:pt idx="145">
                  <c:v>0.39001993812779906</c:v>
                </c:pt>
                <c:pt idx="146">
                  <c:v>0.39002361101946037</c:v>
                </c:pt>
                <c:pt idx="147">
                  <c:v>0.39002677142575287</c:v>
                </c:pt>
                <c:pt idx="148">
                  <c:v>0.39002949084635757</c:v>
                </c:pt>
                <c:pt idx="149">
                  <c:v>0.39003183080780934</c:v>
                </c:pt>
                <c:pt idx="150">
                  <c:v>0.39003384425403814</c:v>
                </c:pt>
                <c:pt idx="151">
                  <c:v>0.39003557674317585</c:v>
                </c:pt>
                <c:pt idx="152">
                  <c:v>0.39003706747758154</c:v>
                </c:pt>
                <c:pt idx="153">
                  <c:v>0.39003835019030125</c:v>
                </c:pt>
                <c:pt idx="154">
                  <c:v>0.39003945390794936</c:v>
                </c:pt>
                <c:pt idx="155">
                  <c:v>0.39004040360722481</c:v>
                </c:pt>
                <c:pt idx="156">
                  <c:v>0.39004122077987996</c:v>
                </c:pt>
                <c:pt idx="157">
                  <c:v>0.39004192391890019</c:v>
                </c:pt>
                <c:pt idx="158">
                  <c:v>0.39004252893687358</c:v>
                </c:pt>
                <c:pt idx="159">
                  <c:v>0.3900430495260066</c:v>
                </c:pt>
                <c:pt idx="160">
                  <c:v>0.39004349746791961</c:v>
                </c:pt>
                <c:pt idx="161">
                  <c:v>0.39004388290022596</c:v>
                </c:pt>
                <c:pt idx="162">
                  <c:v>0.3900442145459212</c:v>
                </c:pt>
                <c:pt idx="163">
                  <c:v>0.39004449991077</c:v>
                </c:pt>
                <c:pt idx="164">
                  <c:v>0.3900447454531531</c:v>
                </c:pt>
                <c:pt idx="165">
                  <c:v>0.39004495673021761</c:v>
                </c:pt>
                <c:pt idx="166">
                  <c:v>0.39004513852363432</c:v>
                </c:pt>
                <c:pt idx="167">
                  <c:v>0.39004529494780943</c:v>
                </c:pt>
                <c:pt idx="168">
                  <c:v>0.39004542954299609</c:v>
                </c:pt>
                <c:pt idx="169">
                  <c:v>0.39004554535541364</c:v>
                </c:pt>
                <c:pt idx="170">
                  <c:v>0.39004564500618788</c:v>
                </c:pt>
                <c:pt idx="171">
                  <c:v>0.39004573075067067</c:v>
                </c:pt>
                <c:pt idx="172">
                  <c:v>0.39004580452948251</c:v>
                </c:pt>
                <c:pt idx="173">
                  <c:v>0.39004586801243196</c:v>
                </c:pt>
                <c:pt idx="174">
                  <c:v>0.39004592263630761</c:v>
                </c:pt>
                <c:pt idx="175">
                  <c:v>0.39004596963739452</c:v>
                </c:pt>
                <c:pt idx="176">
                  <c:v>0.39004601007945483</c:v>
                </c:pt>
                <c:pt idx="177">
                  <c:v>0.39004604487780264</c:v>
                </c:pt>
                <c:pt idx="178">
                  <c:v>0.39004607482002041</c:v>
                </c:pt>
                <c:pt idx="179">
                  <c:v>0.39004610058378325</c:v>
                </c:pt>
                <c:pt idx="180">
                  <c:v>0.39004612275219641</c:v>
                </c:pt>
                <c:pt idx="181">
                  <c:v>0.39004614182699299</c:v>
                </c:pt>
                <c:pt idx="182">
                  <c:v>0.39004615823988864</c:v>
                </c:pt>
                <c:pt idx="183">
                  <c:v>0.39004617236235356</c:v>
                </c:pt>
                <c:pt idx="184">
                  <c:v>0.39004618451401857</c:v>
                </c:pt>
                <c:pt idx="185">
                  <c:v>0.39004619496991</c:v>
                </c:pt>
                <c:pt idx="186">
                  <c:v>0.39004620396667433</c:v>
                </c:pt>
                <c:pt idx="187">
                  <c:v>0.39004621170793358</c:v>
                </c:pt>
                <c:pt idx="188">
                  <c:v>0.39004621836889453</c:v>
                </c:pt>
                <c:pt idx="189">
                  <c:v>0.39004622410031348</c:v>
                </c:pt>
                <c:pt idx="190">
                  <c:v>0.3900462290319085</c:v>
                </c:pt>
                <c:pt idx="191">
                  <c:v>0.39004623327529586</c:v>
                </c:pt>
                <c:pt idx="192">
                  <c:v>0.39004623692651536</c:v>
                </c:pt>
                <c:pt idx="193">
                  <c:v>0.39004624006820432</c:v>
                </c:pt>
                <c:pt idx="194">
                  <c:v>0.39004624277146827</c:v>
                </c:pt>
                <c:pt idx="195">
                  <c:v>0.39004624509748964</c:v>
                </c:pt>
                <c:pt idx="196">
                  <c:v>0.390046247098913</c:v>
                </c:pt>
                <c:pt idx="197">
                  <c:v>0.39004624882103611</c:v>
                </c:pt>
                <c:pt idx="198">
                  <c:v>0.39004625030283574</c:v>
                </c:pt>
                <c:pt idx="199">
                  <c:v>0.39004625157784906</c:v>
                </c:pt>
                <c:pt idx="200">
                  <c:v>0.39004625267493331</c:v>
                </c:pt>
                <c:pt idx="201">
                  <c:v>0.39004625361891848</c:v>
                </c:pt>
                <c:pt idx="202">
                  <c:v>0.39004625443116997</c:v>
                </c:pt>
                <c:pt idx="203">
                  <c:v>0.39004625513007107</c:v>
                </c:pt>
                <c:pt idx="204">
                  <c:v>0.39004625573144003</c:v>
                </c:pt>
                <c:pt idx="205">
                  <c:v>0.39004625624888745</c:v>
                </c:pt>
                <c:pt idx="206">
                  <c:v>0.39004625669412463</c:v>
                </c:pt>
                <c:pt idx="207">
                  <c:v>0.39004625707722868</c:v>
                </c:pt>
                <c:pt idx="208">
                  <c:v>0.39004625740687032</c:v>
                </c:pt>
                <c:pt idx="209">
                  <c:v>0.3900462576905101</c:v>
                </c:pt>
                <c:pt idx="210">
                  <c:v>0.39004625793456782</c:v>
                </c:pt>
                <c:pt idx="211">
                  <c:v>0.39004625814456706</c:v>
                </c:pt>
                <c:pt idx="212">
                  <c:v>0.39004625832526074</c:v>
                </c:pt>
                <c:pt idx="213">
                  <c:v>0.39004625848073848</c:v>
                </c:pt>
                <c:pt idx="214">
                  <c:v>0.39004625861451914</c:v>
                </c:pt>
                <c:pt idx="215">
                  <c:v>0.39004625872963072</c:v>
                </c:pt>
                <c:pt idx="216">
                  <c:v>0.39004625882867827</c:v>
                </c:pt>
                <c:pt idx="217">
                  <c:v>0.39004625891390371</c:v>
                </c:pt>
                <c:pt idx="218">
                  <c:v>0.39004625898723583</c:v>
                </c:pt>
                <c:pt idx="219">
                  <c:v>0.39004625905033447</c:v>
                </c:pt>
                <c:pt idx="220">
                  <c:v>0.39004625910462765</c:v>
                </c:pt>
                <c:pt idx="221">
                  <c:v>0.39004625915134405</c:v>
                </c:pt>
                <c:pt idx="222">
                  <c:v>0.39004625919154123</c:v>
                </c:pt>
                <c:pt idx="223">
                  <c:v>0.3900462592261289</c:v>
                </c:pt>
                <c:pt idx="224">
                  <c:v>0.39004625925588982</c:v>
                </c:pt>
                <c:pt idx="225">
                  <c:v>0.3900462592814975</c:v>
                </c:pt>
                <c:pt idx="226">
                  <c:v>0.39004625930353171</c:v>
                </c:pt>
                <c:pt idx="227">
                  <c:v>0.39004625932249093</c:v>
                </c:pt>
                <c:pt idx="228">
                  <c:v>0.39004625933880444</c:v>
                </c:pt>
                <c:pt idx="229">
                  <c:v>0.39004625935284132</c:v>
                </c:pt>
                <c:pt idx="230">
                  <c:v>0.39004625936491943</c:v>
                </c:pt>
                <c:pt idx="231">
                  <c:v>0.39004625937531201</c:v>
                </c:pt>
                <c:pt idx="232">
                  <c:v>0.39004625938425425</c:v>
                </c:pt>
                <c:pt idx="233">
                  <c:v>0.39004625939194865</c:v>
                </c:pt>
                <c:pt idx="234">
                  <c:v>0.39004625939856924</c:v>
                </c:pt>
                <c:pt idx="235">
                  <c:v>0.39004625940426596</c:v>
                </c:pt>
                <c:pt idx="236">
                  <c:v>0.39004625940916765</c:v>
                </c:pt>
                <c:pt idx="237">
                  <c:v>0.39004625941338539</c:v>
                </c:pt>
                <c:pt idx="238">
                  <c:v>0.39004625941701448</c:v>
                </c:pt>
                <c:pt idx="239">
                  <c:v>0.39004625942013715</c:v>
                </c:pt>
                <c:pt idx="240">
                  <c:v>0.39004625942282395</c:v>
                </c:pt>
                <c:pt idx="241">
                  <c:v>0.39004625942513599</c:v>
                </c:pt>
                <c:pt idx="242">
                  <c:v>0.39004625942712529</c:v>
                </c:pt>
                <c:pt idx="243">
                  <c:v>0.39004625942883703</c:v>
                </c:pt>
                <c:pt idx="244">
                  <c:v>0.39004625943030985</c:v>
                </c:pt>
                <c:pt idx="245">
                  <c:v>0.39004625943157711</c:v>
                </c:pt>
                <c:pt idx="246">
                  <c:v>0.39004625943266757</c:v>
                </c:pt>
                <c:pt idx="247">
                  <c:v>0.39004625943360594</c:v>
                </c:pt>
                <c:pt idx="248">
                  <c:v>0.39004625943441318</c:v>
                </c:pt>
                <c:pt idx="249">
                  <c:v>0.39004625943510784</c:v>
                </c:pt>
                <c:pt idx="250">
                  <c:v>0.39004625943570553</c:v>
                </c:pt>
                <c:pt idx="251">
                  <c:v>0.3900462594362199</c:v>
                </c:pt>
                <c:pt idx="252">
                  <c:v>0.39004625943666243</c:v>
                </c:pt>
                <c:pt idx="253">
                  <c:v>0.39004625943704319</c:v>
                </c:pt>
                <c:pt idx="254">
                  <c:v>0.39004625943737081</c:v>
                </c:pt>
                <c:pt idx="255">
                  <c:v>0.39004625943765275</c:v>
                </c:pt>
                <c:pt idx="256">
                  <c:v>0.39004625943789528</c:v>
                </c:pt>
                <c:pt idx="257">
                  <c:v>0.39004625943810411</c:v>
                </c:pt>
                <c:pt idx="258">
                  <c:v>0.39004625943828364</c:v>
                </c:pt>
                <c:pt idx="259">
                  <c:v>0.39004625943843818</c:v>
                </c:pt>
                <c:pt idx="260">
                  <c:v>0.39004625943857113</c:v>
                </c:pt>
                <c:pt idx="261">
                  <c:v>0.39004625943868554</c:v>
                </c:pt>
                <c:pt idx="262">
                  <c:v>0.39004625943878402</c:v>
                </c:pt>
                <c:pt idx="263">
                  <c:v>0.39004625943886873</c:v>
                </c:pt>
                <c:pt idx="264">
                  <c:v>0.39004625943894161</c:v>
                </c:pt>
                <c:pt idx="265">
                  <c:v>0.39004625943900428</c:v>
                </c:pt>
                <c:pt idx="266">
                  <c:v>0.39004625943905824</c:v>
                </c:pt>
                <c:pt idx="267">
                  <c:v>0.39004625943910476</c:v>
                </c:pt>
                <c:pt idx="268">
                  <c:v>0.39004625943914462</c:v>
                </c:pt>
                <c:pt idx="269">
                  <c:v>0.39004625943917903</c:v>
                </c:pt>
                <c:pt idx="270">
                  <c:v>0.39004625943920856</c:v>
                </c:pt>
                <c:pt idx="271">
                  <c:v>0.3900462594392341</c:v>
                </c:pt>
                <c:pt idx="272">
                  <c:v>0.39004625943925603</c:v>
                </c:pt>
                <c:pt idx="273">
                  <c:v>0.39004625943927479</c:v>
                </c:pt>
                <c:pt idx="274">
                  <c:v>0.39004625943929105</c:v>
                </c:pt>
                <c:pt idx="275">
                  <c:v>0.39004625943930499</c:v>
                </c:pt>
                <c:pt idx="276">
                  <c:v>0.39004625943931698</c:v>
                </c:pt>
                <c:pt idx="277">
                  <c:v>0.3900462594393273</c:v>
                </c:pt>
                <c:pt idx="278">
                  <c:v>0.39004625943933624</c:v>
                </c:pt>
                <c:pt idx="279">
                  <c:v>0.39004625943934385</c:v>
                </c:pt>
                <c:pt idx="280">
                  <c:v>0.39004625943935051</c:v>
                </c:pt>
                <c:pt idx="281">
                  <c:v>0.39004625943935617</c:v>
                </c:pt>
                <c:pt idx="282">
                  <c:v>0.390046259439361</c:v>
                </c:pt>
                <c:pt idx="283">
                  <c:v>0.39004625943936516</c:v>
                </c:pt>
                <c:pt idx="284">
                  <c:v>0.39004625943936877</c:v>
                </c:pt>
                <c:pt idx="285">
                  <c:v>0.39004625943937188</c:v>
                </c:pt>
                <c:pt idx="286">
                  <c:v>0.39004625943937454</c:v>
                </c:pt>
                <c:pt idx="287">
                  <c:v>0.39004625943937682</c:v>
                </c:pt>
                <c:pt idx="288">
                  <c:v>0.39004625943937882</c:v>
                </c:pt>
                <c:pt idx="289">
                  <c:v>0.39004625943938048</c:v>
                </c:pt>
                <c:pt idx="290">
                  <c:v>0.39004625943938193</c:v>
                </c:pt>
                <c:pt idx="291">
                  <c:v>0.39004625943938326</c:v>
                </c:pt>
                <c:pt idx="292">
                  <c:v>0.39004625943938431</c:v>
                </c:pt>
                <c:pt idx="293">
                  <c:v>0.39004625943938526</c:v>
                </c:pt>
                <c:pt idx="294">
                  <c:v>0.39004625943938609</c:v>
                </c:pt>
                <c:pt idx="295">
                  <c:v>0.39004625943938676</c:v>
                </c:pt>
                <c:pt idx="296">
                  <c:v>0.39004625943938731</c:v>
                </c:pt>
                <c:pt idx="297">
                  <c:v>0.39004625943938781</c:v>
                </c:pt>
                <c:pt idx="298">
                  <c:v>0.39004625943938825</c:v>
                </c:pt>
                <c:pt idx="299">
                  <c:v>0.39004625943938864</c:v>
                </c:pt>
                <c:pt idx="300">
                  <c:v>0.39004625943938892</c:v>
                </c:pt>
                <c:pt idx="301">
                  <c:v>0.3900462594393892</c:v>
                </c:pt>
                <c:pt idx="302">
                  <c:v>0.39004625943938942</c:v>
                </c:pt>
                <c:pt idx="303">
                  <c:v>0.39004625943938964</c:v>
                </c:pt>
                <c:pt idx="304">
                  <c:v>0.39004625943938981</c:v>
                </c:pt>
                <c:pt idx="305">
                  <c:v>0.39004625943938998</c:v>
                </c:pt>
                <c:pt idx="306">
                  <c:v>0.39004625943939009</c:v>
                </c:pt>
                <c:pt idx="307">
                  <c:v>0.3900462594393902</c:v>
                </c:pt>
                <c:pt idx="308">
                  <c:v>0.39004625943939031</c:v>
                </c:pt>
                <c:pt idx="309">
                  <c:v>0.39004625943939042</c:v>
                </c:pt>
                <c:pt idx="310">
                  <c:v>0.39004625943939047</c:v>
                </c:pt>
                <c:pt idx="311">
                  <c:v>0.39004625943939053</c:v>
                </c:pt>
                <c:pt idx="312">
                  <c:v>0.39004625943939059</c:v>
                </c:pt>
                <c:pt idx="313">
                  <c:v>0.39004625943939064</c:v>
                </c:pt>
                <c:pt idx="314">
                  <c:v>0.3900462594393907</c:v>
                </c:pt>
                <c:pt idx="315">
                  <c:v>0.3900462594393907</c:v>
                </c:pt>
                <c:pt idx="316">
                  <c:v>0.39004625943939075</c:v>
                </c:pt>
                <c:pt idx="317">
                  <c:v>0.39004625943939081</c:v>
                </c:pt>
                <c:pt idx="318">
                  <c:v>0.39004625943939081</c:v>
                </c:pt>
                <c:pt idx="319">
                  <c:v>0.39004625943939081</c:v>
                </c:pt>
                <c:pt idx="320">
                  <c:v>0.39004625943939081</c:v>
                </c:pt>
                <c:pt idx="321">
                  <c:v>0.39004625943939081</c:v>
                </c:pt>
                <c:pt idx="322">
                  <c:v>0.39004625943939081</c:v>
                </c:pt>
                <c:pt idx="323">
                  <c:v>0.39004625943939081</c:v>
                </c:pt>
                <c:pt idx="324">
                  <c:v>0.39004625943939081</c:v>
                </c:pt>
                <c:pt idx="325">
                  <c:v>0.39004625943939081</c:v>
                </c:pt>
                <c:pt idx="326">
                  <c:v>0.39004625943939081</c:v>
                </c:pt>
                <c:pt idx="327">
                  <c:v>0.39004625943939081</c:v>
                </c:pt>
                <c:pt idx="328">
                  <c:v>0.39004625943939081</c:v>
                </c:pt>
                <c:pt idx="329">
                  <c:v>0.39004625943939081</c:v>
                </c:pt>
                <c:pt idx="330">
                  <c:v>0.39004625943939081</c:v>
                </c:pt>
                <c:pt idx="331">
                  <c:v>0.39004625943939081</c:v>
                </c:pt>
                <c:pt idx="332">
                  <c:v>0.39004625943939081</c:v>
                </c:pt>
                <c:pt idx="333">
                  <c:v>0.39004625943939081</c:v>
                </c:pt>
                <c:pt idx="334">
                  <c:v>0.39004625943939081</c:v>
                </c:pt>
                <c:pt idx="335">
                  <c:v>0.39004625943939081</c:v>
                </c:pt>
                <c:pt idx="336">
                  <c:v>0.39004625943939081</c:v>
                </c:pt>
                <c:pt idx="337">
                  <c:v>0.39004625943939081</c:v>
                </c:pt>
                <c:pt idx="338">
                  <c:v>0.39004625943939081</c:v>
                </c:pt>
                <c:pt idx="339">
                  <c:v>0.39004625943939081</c:v>
                </c:pt>
                <c:pt idx="340">
                  <c:v>0.39004625943939081</c:v>
                </c:pt>
                <c:pt idx="341">
                  <c:v>0.39004625943939081</c:v>
                </c:pt>
                <c:pt idx="342">
                  <c:v>0.39004625943939081</c:v>
                </c:pt>
                <c:pt idx="343">
                  <c:v>0.39004625943939081</c:v>
                </c:pt>
                <c:pt idx="344">
                  <c:v>0.39004625943939081</c:v>
                </c:pt>
                <c:pt idx="345">
                  <c:v>0.39004625943939081</c:v>
                </c:pt>
                <c:pt idx="346">
                  <c:v>0.39004625943939081</c:v>
                </c:pt>
                <c:pt idx="347">
                  <c:v>0.39004625943939081</c:v>
                </c:pt>
                <c:pt idx="348">
                  <c:v>0.39004625943939081</c:v>
                </c:pt>
                <c:pt idx="349">
                  <c:v>0.39004625943939081</c:v>
                </c:pt>
                <c:pt idx="350">
                  <c:v>0.39004625943939081</c:v>
                </c:pt>
                <c:pt idx="351">
                  <c:v>0.39004625943939081</c:v>
                </c:pt>
                <c:pt idx="352">
                  <c:v>0.39004625943939081</c:v>
                </c:pt>
                <c:pt idx="353">
                  <c:v>0.39004625943939081</c:v>
                </c:pt>
                <c:pt idx="354">
                  <c:v>0.39004625943939081</c:v>
                </c:pt>
                <c:pt idx="355">
                  <c:v>0.39004625943939081</c:v>
                </c:pt>
                <c:pt idx="356">
                  <c:v>0.39004625943939081</c:v>
                </c:pt>
                <c:pt idx="357">
                  <c:v>0.39004625943939081</c:v>
                </c:pt>
                <c:pt idx="358">
                  <c:v>0.39004625943939081</c:v>
                </c:pt>
                <c:pt idx="359">
                  <c:v>0.39004625943939081</c:v>
                </c:pt>
                <c:pt idx="360">
                  <c:v>0.39004625943939081</c:v>
                </c:pt>
                <c:pt idx="361">
                  <c:v>0.39004625943939081</c:v>
                </c:pt>
                <c:pt idx="362">
                  <c:v>0.39004625943939081</c:v>
                </c:pt>
                <c:pt idx="363">
                  <c:v>0.39004625943939081</c:v>
                </c:pt>
                <c:pt idx="364">
                  <c:v>0.39004625943939081</c:v>
                </c:pt>
                <c:pt idx="365">
                  <c:v>0.39004625943939081</c:v>
                </c:pt>
                <c:pt idx="366">
                  <c:v>0.39004625943939081</c:v>
                </c:pt>
                <c:pt idx="367">
                  <c:v>0.39004625943939081</c:v>
                </c:pt>
                <c:pt idx="368">
                  <c:v>0.39004625943939081</c:v>
                </c:pt>
                <c:pt idx="369">
                  <c:v>0.39004625943939081</c:v>
                </c:pt>
                <c:pt idx="370">
                  <c:v>0.39004625943939081</c:v>
                </c:pt>
                <c:pt idx="371">
                  <c:v>0.39004625943939081</c:v>
                </c:pt>
                <c:pt idx="372">
                  <c:v>0.39004625943939081</c:v>
                </c:pt>
                <c:pt idx="373">
                  <c:v>0.39004625943939081</c:v>
                </c:pt>
                <c:pt idx="374">
                  <c:v>0.39004625943939081</c:v>
                </c:pt>
                <c:pt idx="375">
                  <c:v>0.39004625943939081</c:v>
                </c:pt>
                <c:pt idx="376">
                  <c:v>0.39004625943939081</c:v>
                </c:pt>
                <c:pt idx="377">
                  <c:v>0.39004625943939081</c:v>
                </c:pt>
                <c:pt idx="378">
                  <c:v>0.39004625943939081</c:v>
                </c:pt>
                <c:pt idx="379">
                  <c:v>0.39004625943939081</c:v>
                </c:pt>
                <c:pt idx="380">
                  <c:v>0.39004625943939081</c:v>
                </c:pt>
                <c:pt idx="381">
                  <c:v>0.39004625943939081</c:v>
                </c:pt>
                <c:pt idx="382">
                  <c:v>0.39004625943939081</c:v>
                </c:pt>
                <c:pt idx="383">
                  <c:v>0.39004625943939081</c:v>
                </c:pt>
                <c:pt idx="384">
                  <c:v>0.39004625943939081</c:v>
                </c:pt>
                <c:pt idx="385">
                  <c:v>0.39004625943939081</c:v>
                </c:pt>
                <c:pt idx="386">
                  <c:v>0.39004625943939081</c:v>
                </c:pt>
                <c:pt idx="387">
                  <c:v>0.39004625943939081</c:v>
                </c:pt>
                <c:pt idx="388">
                  <c:v>0.39004625943939081</c:v>
                </c:pt>
                <c:pt idx="389">
                  <c:v>0.39004625943939081</c:v>
                </c:pt>
                <c:pt idx="390">
                  <c:v>0.39004625943939081</c:v>
                </c:pt>
                <c:pt idx="391">
                  <c:v>0.39004625943939081</c:v>
                </c:pt>
                <c:pt idx="392">
                  <c:v>0.39004625943939081</c:v>
                </c:pt>
                <c:pt idx="393">
                  <c:v>0.39004625943939081</c:v>
                </c:pt>
                <c:pt idx="394">
                  <c:v>0.39004625943939081</c:v>
                </c:pt>
                <c:pt idx="395">
                  <c:v>0.39004625943939081</c:v>
                </c:pt>
                <c:pt idx="396">
                  <c:v>0.39004625943939081</c:v>
                </c:pt>
                <c:pt idx="397">
                  <c:v>0.39004625943939081</c:v>
                </c:pt>
                <c:pt idx="398">
                  <c:v>0.39004625943939081</c:v>
                </c:pt>
                <c:pt idx="399">
                  <c:v>0.39004625943939081</c:v>
                </c:pt>
                <c:pt idx="400">
                  <c:v>0.39004625943939081</c:v>
                </c:pt>
                <c:pt idx="401">
                  <c:v>0.39004625943939081</c:v>
                </c:pt>
                <c:pt idx="402">
                  <c:v>0.39004625943939081</c:v>
                </c:pt>
                <c:pt idx="403">
                  <c:v>0.39004625943939081</c:v>
                </c:pt>
                <c:pt idx="404">
                  <c:v>0.39004625943939081</c:v>
                </c:pt>
                <c:pt idx="405">
                  <c:v>0.39004625943939081</c:v>
                </c:pt>
                <c:pt idx="406">
                  <c:v>0.39004625943939081</c:v>
                </c:pt>
                <c:pt idx="407">
                  <c:v>0.39004625943939081</c:v>
                </c:pt>
                <c:pt idx="408">
                  <c:v>0.39004625943939081</c:v>
                </c:pt>
                <c:pt idx="409">
                  <c:v>0.39004625943939081</c:v>
                </c:pt>
                <c:pt idx="410">
                  <c:v>0.39004625943939081</c:v>
                </c:pt>
                <c:pt idx="411">
                  <c:v>0.39004625943939081</c:v>
                </c:pt>
                <c:pt idx="412">
                  <c:v>0.39004625943939081</c:v>
                </c:pt>
                <c:pt idx="413">
                  <c:v>0.39004625943939081</c:v>
                </c:pt>
                <c:pt idx="414">
                  <c:v>0.39004625943939081</c:v>
                </c:pt>
                <c:pt idx="415">
                  <c:v>0.39004625943939081</c:v>
                </c:pt>
                <c:pt idx="416">
                  <c:v>0.39004625943939081</c:v>
                </c:pt>
                <c:pt idx="417">
                  <c:v>0.39004625943939081</c:v>
                </c:pt>
                <c:pt idx="418">
                  <c:v>0.39004625943939081</c:v>
                </c:pt>
                <c:pt idx="419">
                  <c:v>0.39004625943939081</c:v>
                </c:pt>
                <c:pt idx="420">
                  <c:v>0.39004625943939081</c:v>
                </c:pt>
                <c:pt idx="421">
                  <c:v>0.39004625943939081</c:v>
                </c:pt>
                <c:pt idx="422">
                  <c:v>0.39004625943939081</c:v>
                </c:pt>
                <c:pt idx="423">
                  <c:v>0.39004625943939081</c:v>
                </c:pt>
                <c:pt idx="424">
                  <c:v>0.39004625943939081</c:v>
                </c:pt>
                <c:pt idx="425">
                  <c:v>0.39004625943939081</c:v>
                </c:pt>
                <c:pt idx="426">
                  <c:v>0.39004625943939081</c:v>
                </c:pt>
                <c:pt idx="427">
                  <c:v>0.39004625943939081</c:v>
                </c:pt>
                <c:pt idx="428">
                  <c:v>0.39004625943939081</c:v>
                </c:pt>
                <c:pt idx="429">
                  <c:v>0.39004625943939081</c:v>
                </c:pt>
                <c:pt idx="430">
                  <c:v>0.39004625943939081</c:v>
                </c:pt>
                <c:pt idx="431">
                  <c:v>0.39004625943939081</c:v>
                </c:pt>
                <c:pt idx="432">
                  <c:v>0.39004625943939081</c:v>
                </c:pt>
                <c:pt idx="433">
                  <c:v>0.39004625943939081</c:v>
                </c:pt>
                <c:pt idx="434">
                  <c:v>0.39004625943939081</c:v>
                </c:pt>
                <c:pt idx="435">
                  <c:v>0.39004625943939081</c:v>
                </c:pt>
                <c:pt idx="436">
                  <c:v>0.39004625943939081</c:v>
                </c:pt>
                <c:pt idx="437">
                  <c:v>0.39004625943939081</c:v>
                </c:pt>
                <c:pt idx="438">
                  <c:v>0.39004625943939081</c:v>
                </c:pt>
                <c:pt idx="439">
                  <c:v>0.39004625943939081</c:v>
                </c:pt>
                <c:pt idx="440">
                  <c:v>0.39004625943939081</c:v>
                </c:pt>
                <c:pt idx="441">
                  <c:v>0.39004625943939081</c:v>
                </c:pt>
                <c:pt idx="442">
                  <c:v>0.39004625943939081</c:v>
                </c:pt>
                <c:pt idx="443">
                  <c:v>0.39004625943939081</c:v>
                </c:pt>
                <c:pt idx="444">
                  <c:v>0.39004625943939081</c:v>
                </c:pt>
                <c:pt idx="445">
                  <c:v>0.39004625943939081</c:v>
                </c:pt>
                <c:pt idx="446">
                  <c:v>0.39004625943939081</c:v>
                </c:pt>
                <c:pt idx="447">
                  <c:v>0.39004625943939081</c:v>
                </c:pt>
                <c:pt idx="448">
                  <c:v>0.39004625943939081</c:v>
                </c:pt>
                <c:pt idx="449">
                  <c:v>0.39004625943939081</c:v>
                </c:pt>
                <c:pt idx="450">
                  <c:v>0.39004625943939081</c:v>
                </c:pt>
                <c:pt idx="451">
                  <c:v>0.39004625943939081</c:v>
                </c:pt>
                <c:pt idx="452">
                  <c:v>0.39004625943939081</c:v>
                </c:pt>
                <c:pt idx="453">
                  <c:v>0.39004625943939081</c:v>
                </c:pt>
                <c:pt idx="454">
                  <c:v>0.39004625943939081</c:v>
                </c:pt>
                <c:pt idx="455">
                  <c:v>0.39004625943939081</c:v>
                </c:pt>
                <c:pt idx="456">
                  <c:v>0.39004625943939081</c:v>
                </c:pt>
                <c:pt idx="457">
                  <c:v>0.39004625943939081</c:v>
                </c:pt>
                <c:pt idx="458">
                  <c:v>0.39004625943939081</c:v>
                </c:pt>
                <c:pt idx="459">
                  <c:v>0.39004625943939081</c:v>
                </c:pt>
                <c:pt idx="460">
                  <c:v>0.39004625943939081</c:v>
                </c:pt>
                <c:pt idx="461">
                  <c:v>0.39004625943939081</c:v>
                </c:pt>
                <c:pt idx="462">
                  <c:v>0.39004625943939081</c:v>
                </c:pt>
                <c:pt idx="463">
                  <c:v>0.39004625943939081</c:v>
                </c:pt>
                <c:pt idx="464">
                  <c:v>0.39004625943939081</c:v>
                </c:pt>
                <c:pt idx="465">
                  <c:v>0.39004625943939081</c:v>
                </c:pt>
                <c:pt idx="466">
                  <c:v>0.39004625943939081</c:v>
                </c:pt>
                <c:pt idx="467">
                  <c:v>0.39004625943939081</c:v>
                </c:pt>
                <c:pt idx="468">
                  <c:v>0.39004625943939081</c:v>
                </c:pt>
                <c:pt idx="469">
                  <c:v>0.39004625943939081</c:v>
                </c:pt>
                <c:pt idx="470">
                  <c:v>0.39004625943939081</c:v>
                </c:pt>
                <c:pt idx="471">
                  <c:v>0.39004625943939081</c:v>
                </c:pt>
                <c:pt idx="472">
                  <c:v>0.39004625943939081</c:v>
                </c:pt>
                <c:pt idx="473">
                  <c:v>0.39004625943939081</c:v>
                </c:pt>
                <c:pt idx="474">
                  <c:v>0.39004625943939081</c:v>
                </c:pt>
                <c:pt idx="475">
                  <c:v>0.39004625943939081</c:v>
                </c:pt>
                <c:pt idx="476">
                  <c:v>0.39004625943939081</c:v>
                </c:pt>
                <c:pt idx="477">
                  <c:v>0.39004625943939081</c:v>
                </c:pt>
                <c:pt idx="478">
                  <c:v>0.39004625943939081</c:v>
                </c:pt>
                <c:pt idx="479">
                  <c:v>0.39004625943939081</c:v>
                </c:pt>
                <c:pt idx="480">
                  <c:v>0.39004625943939081</c:v>
                </c:pt>
                <c:pt idx="481">
                  <c:v>0.39004625943939081</c:v>
                </c:pt>
                <c:pt idx="482">
                  <c:v>0.39004625943939081</c:v>
                </c:pt>
                <c:pt idx="483">
                  <c:v>0.39004625943939081</c:v>
                </c:pt>
                <c:pt idx="484">
                  <c:v>0.39004625943939081</c:v>
                </c:pt>
                <c:pt idx="485">
                  <c:v>0.39004625943939081</c:v>
                </c:pt>
                <c:pt idx="486">
                  <c:v>0.39004625943939081</c:v>
                </c:pt>
                <c:pt idx="487">
                  <c:v>0.39004625943939081</c:v>
                </c:pt>
                <c:pt idx="488">
                  <c:v>0.39004625943939081</c:v>
                </c:pt>
                <c:pt idx="489">
                  <c:v>0.39004625943939081</c:v>
                </c:pt>
                <c:pt idx="490">
                  <c:v>0.39004625943939081</c:v>
                </c:pt>
                <c:pt idx="491">
                  <c:v>0.39004625943939081</c:v>
                </c:pt>
                <c:pt idx="492">
                  <c:v>0.39004625943939081</c:v>
                </c:pt>
                <c:pt idx="493">
                  <c:v>0.39004625943939081</c:v>
                </c:pt>
                <c:pt idx="494">
                  <c:v>0.39004625943939081</c:v>
                </c:pt>
                <c:pt idx="495">
                  <c:v>0.39004625943939081</c:v>
                </c:pt>
                <c:pt idx="496">
                  <c:v>0.39004625943939081</c:v>
                </c:pt>
                <c:pt idx="497">
                  <c:v>0.39004625943939081</c:v>
                </c:pt>
                <c:pt idx="498">
                  <c:v>0.39004625943939081</c:v>
                </c:pt>
                <c:pt idx="499">
                  <c:v>0.39004625943939081</c:v>
                </c:pt>
                <c:pt idx="500">
                  <c:v>0.39004625943939081</c:v>
                </c:pt>
                <c:pt idx="501">
                  <c:v>0.39004625943939081</c:v>
                </c:pt>
                <c:pt idx="502">
                  <c:v>0.39004625943939081</c:v>
                </c:pt>
                <c:pt idx="503">
                  <c:v>0.39004625943939081</c:v>
                </c:pt>
                <c:pt idx="504">
                  <c:v>0.39004625943939081</c:v>
                </c:pt>
                <c:pt idx="505">
                  <c:v>0.39004625943939081</c:v>
                </c:pt>
                <c:pt idx="506">
                  <c:v>0.39004625943939081</c:v>
                </c:pt>
                <c:pt idx="507">
                  <c:v>0.39004625943939081</c:v>
                </c:pt>
                <c:pt idx="508">
                  <c:v>0.39004625943939081</c:v>
                </c:pt>
                <c:pt idx="509">
                  <c:v>0.39004625943939081</c:v>
                </c:pt>
                <c:pt idx="510">
                  <c:v>0.39004625943939081</c:v>
                </c:pt>
                <c:pt idx="511">
                  <c:v>0.39004625943939081</c:v>
                </c:pt>
                <c:pt idx="512">
                  <c:v>0.39004625943939081</c:v>
                </c:pt>
                <c:pt idx="513">
                  <c:v>0.39004625943939081</c:v>
                </c:pt>
                <c:pt idx="514">
                  <c:v>0.39004625943939081</c:v>
                </c:pt>
                <c:pt idx="515">
                  <c:v>0.39004625943939081</c:v>
                </c:pt>
                <c:pt idx="516">
                  <c:v>0.39004625943939081</c:v>
                </c:pt>
                <c:pt idx="517">
                  <c:v>0.39004625943939081</c:v>
                </c:pt>
                <c:pt idx="518">
                  <c:v>0.39004625943939081</c:v>
                </c:pt>
                <c:pt idx="519">
                  <c:v>0.39004625943939081</c:v>
                </c:pt>
                <c:pt idx="520">
                  <c:v>0.39004625943939081</c:v>
                </c:pt>
                <c:pt idx="521">
                  <c:v>0.39004625943939081</c:v>
                </c:pt>
                <c:pt idx="522">
                  <c:v>0.39004625943939081</c:v>
                </c:pt>
                <c:pt idx="523">
                  <c:v>0.39004625943939081</c:v>
                </c:pt>
                <c:pt idx="524">
                  <c:v>0.39004625943939081</c:v>
                </c:pt>
                <c:pt idx="525">
                  <c:v>0.39004625943939081</c:v>
                </c:pt>
                <c:pt idx="526">
                  <c:v>0.39004625943939081</c:v>
                </c:pt>
                <c:pt idx="527">
                  <c:v>0.39004625943939081</c:v>
                </c:pt>
                <c:pt idx="528">
                  <c:v>0.39004625943939081</c:v>
                </c:pt>
                <c:pt idx="529">
                  <c:v>0.39004625943939081</c:v>
                </c:pt>
                <c:pt idx="530">
                  <c:v>0.39004625943939081</c:v>
                </c:pt>
                <c:pt idx="531">
                  <c:v>0.39004625943939081</c:v>
                </c:pt>
                <c:pt idx="532">
                  <c:v>0.39004625943939081</c:v>
                </c:pt>
                <c:pt idx="533">
                  <c:v>0.39004625943939081</c:v>
                </c:pt>
                <c:pt idx="534">
                  <c:v>0.39004625943939081</c:v>
                </c:pt>
                <c:pt idx="535">
                  <c:v>0.39004625943939081</c:v>
                </c:pt>
                <c:pt idx="536">
                  <c:v>0.39004625943939081</c:v>
                </c:pt>
                <c:pt idx="537">
                  <c:v>0.39004625943939081</c:v>
                </c:pt>
                <c:pt idx="538">
                  <c:v>0.39004625943939081</c:v>
                </c:pt>
                <c:pt idx="539">
                  <c:v>0.39004625943939081</c:v>
                </c:pt>
                <c:pt idx="540">
                  <c:v>0.39004625943939081</c:v>
                </c:pt>
                <c:pt idx="541">
                  <c:v>0.39004625943939081</c:v>
                </c:pt>
                <c:pt idx="542">
                  <c:v>0.39004625943939081</c:v>
                </c:pt>
                <c:pt idx="543">
                  <c:v>0.39004625943939081</c:v>
                </c:pt>
                <c:pt idx="544">
                  <c:v>0.39004625943939081</c:v>
                </c:pt>
                <c:pt idx="545">
                  <c:v>0.39004625943939081</c:v>
                </c:pt>
                <c:pt idx="546">
                  <c:v>0.39004625943939081</c:v>
                </c:pt>
                <c:pt idx="547">
                  <c:v>0.39004625943939081</c:v>
                </c:pt>
                <c:pt idx="548">
                  <c:v>0.39004625943939081</c:v>
                </c:pt>
                <c:pt idx="549">
                  <c:v>0.39004625943939081</c:v>
                </c:pt>
                <c:pt idx="550">
                  <c:v>0.39004625943939081</c:v>
                </c:pt>
                <c:pt idx="551">
                  <c:v>0.39004625943939081</c:v>
                </c:pt>
                <c:pt idx="552">
                  <c:v>0.39004625943939081</c:v>
                </c:pt>
                <c:pt idx="553">
                  <c:v>0.39004625943939081</c:v>
                </c:pt>
                <c:pt idx="554">
                  <c:v>0.39004625943939081</c:v>
                </c:pt>
                <c:pt idx="555">
                  <c:v>0.39004625943939081</c:v>
                </c:pt>
                <c:pt idx="556">
                  <c:v>0.39004625943939081</c:v>
                </c:pt>
                <c:pt idx="557">
                  <c:v>0.39004625943939081</c:v>
                </c:pt>
                <c:pt idx="558">
                  <c:v>0.39004625943939081</c:v>
                </c:pt>
                <c:pt idx="559">
                  <c:v>0.39004625943939081</c:v>
                </c:pt>
                <c:pt idx="560">
                  <c:v>0.39004625943939081</c:v>
                </c:pt>
                <c:pt idx="561">
                  <c:v>0.39004625943939081</c:v>
                </c:pt>
                <c:pt idx="562">
                  <c:v>0.39004625943939081</c:v>
                </c:pt>
                <c:pt idx="563">
                  <c:v>0.39004625943939081</c:v>
                </c:pt>
                <c:pt idx="564">
                  <c:v>0.39004625943939081</c:v>
                </c:pt>
                <c:pt idx="565">
                  <c:v>0.39004625943939081</c:v>
                </c:pt>
                <c:pt idx="566">
                  <c:v>0.39004625943939081</c:v>
                </c:pt>
                <c:pt idx="567">
                  <c:v>0.39004625943939081</c:v>
                </c:pt>
                <c:pt idx="568">
                  <c:v>0.39004625943939081</c:v>
                </c:pt>
                <c:pt idx="569">
                  <c:v>0.39004625943939081</c:v>
                </c:pt>
                <c:pt idx="570">
                  <c:v>0.39004625943939081</c:v>
                </c:pt>
                <c:pt idx="571">
                  <c:v>0.39004625943939081</c:v>
                </c:pt>
                <c:pt idx="572">
                  <c:v>0.39004625943939081</c:v>
                </c:pt>
                <c:pt idx="573">
                  <c:v>0.39004625943939081</c:v>
                </c:pt>
                <c:pt idx="574">
                  <c:v>0.39004625943939081</c:v>
                </c:pt>
                <c:pt idx="575">
                  <c:v>0.39004625943939081</c:v>
                </c:pt>
                <c:pt idx="576">
                  <c:v>0.39004625943939081</c:v>
                </c:pt>
                <c:pt idx="577">
                  <c:v>0.39004625943939081</c:v>
                </c:pt>
                <c:pt idx="578">
                  <c:v>0.39004625943939081</c:v>
                </c:pt>
                <c:pt idx="579">
                  <c:v>0.39004625943939081</c:v>
                </c:pt>
                <c:pt idx="580">
                  <c:v>0.39004625943939081</c:v>
                </c:pt>
                <c:pt idx="581">
                  <c:v>0.39004625943939081</c:v>
                </c:pt>
                <c:pt idx="582">
                  <c:v>0.39004625943939081</c:v>
                </c:pt>
                <c:pt idx="583">
                  <c:v>0.39004625943939081</c:v>
                </c:pt>
                <c:pt idx="584">
                  <c:v>0.39004625943939081</c:v>
                </c:pt>
                <c:pt idx="585">
                  <c:v>0.39004625943939081</c:v>
                </c:pt>
                <c:pt idx="586">
                  <c:v>0.39004625943939081</c:v>
                </c:pt>
                <c:pt idx="587">
                  <c:v>0.39004625943939081</c:v>
                </c:pt>
                <c:pt idx="588">
                  <c:v>0.39004625943939081</c:v>
                </c:pt>
                <c:pt idx="589">
                  <c:v>0.39004625943939081</c:v>
                </c:pt>
                <c:pt idx="590">
                  <c:v>0.39004625943939081</c:v>
                </c:pt>
                <c:pt idx="591">
                  <c:v>0.39004625943939081</c:v>
                </c:pt>
                <c:pt idx="592">
                  <c:v>0.39004625943939081</c:v>
                </c:pt>
                <c:pt idx="593">
                  <c:v>0.39004625943939081</c:v>
                </c:pt>
                <c:pt idx="594">
                  <c:v>0.39004625943939081</c:v>
                </c:pt>
                <c:pt idx="595">
                  <c:v>0.39004625943939081</c:v>
                </c:pt>
                <c:pt idx="596">
                  <c:v>0.39004625943939081</c:v>
                </c:pt>
                <c:pt idx="597">
                  <c:v>0.39004625943939081</c:v>
                </c:pt>
                <c:pt idx="598">
                  <c:v>0.39004625943939081</c:v>
                </c:pt>
                <c:pt idx="599">
                  <c:v>0.39004625943939081</c:v>
                </c:pt>
                <c:pt idx="600">
                  <c:v>0.39004625943939081</c:v>
                </c:pt>
                <c:pt idx="601">
                  <c:v>0.39004625943939081</c:v>
                </c:pt>
                <c:pt idx="602">
                  <c:v>0.39004625943939081</c:v>
                </c:pt>
                <c:pt idx="603">
                  <c:v>0.39004625943939081</c:v>
                </c:pt>
                <c:pt idx="604">
                  <c:v>0.39004625943939081</c:v>
                </c:pt>
                <c:pt idx="605">
                  <c:v>0.39004625943939081</c:v>
                </c:pt>
                <c:pt idx="606">
                  <c:v>0.39004625943939081</c:v>
                </c:pt>
                <c:pt idx="607">
                  <c:v>0.39004625943939081</c:v>
                </c:pt>
                <c:pt idx="608">
                  <c:v>0.39004625943939081</c:v>
                </c:pt>
                <c:pt idx="609">
                  <c:v>0.39004625943939081</c:v>
                </c:pt>
                <c:pt idx="610">
                  <c:v>0.39004625943939081</c:v>
                </c:pt>
                <c:pt idx="611">
                  <c:v>0.39004625943939081</c:v>
                </c:pt>
                <c:pt idx="612">
                  <c:v>0.39004625943939081</c:v>
                </c:pt>
                <c:pt idx="613">
                  <c:v>0.39004625943939081</c:v>
                </c:pt>
                <c:pt idx="614">
                  <c:v>0.39004625943939081</c:v>
                </c:pt>
                <c:pt idx="615">
                  <c:v>0.39004625943939081</c:v>
                </c:pt>
                <c:pt idx="616">
                  <c:v>0.39004625943939081</c:v>
                </c:pt>
                <c:pt idx="617">
                  <c:v>0.39004625943939081</c:v>
                </c:pt>
                <c:pt idx="618">
                  <c:v>0.39004625943939081</c:v>
                </c:pt>
                <c:pt idx="619">
                  <c:v>0.39004625943939081</c:v>
                </c:pt>
                <c:pt idx="620">
                  <c:v>0.39004625943939081</c:v>
                </c:pt>
                <c:pt idx="621">
                  <c:v>0.39004625943939081</c:v>
                </c:pt>
                <c:pt idx="622">
                  <c:v>0.39004625943939081</c:v>
                </c:pt>
                <c:pt idx="623">
                  <c:v>0.39004625943939081</c:v>
                </c:pt>
                <c:pt idx="624">
                  <c:v>0.39004625943939081</c:v>
                </c:pt>
                <c:pt idx="625">
                  <c:v>0.39004625943939081</c:v>
                </c:pt>
                <c:pt idx="626">
                  <c:v>0.39004625943939081</c:v>
                </c:pt>
                <c:pt idx="627">
                  <c:v>0.39004625943939081</c:v>
                </c:pt>
                <c:pt idx="628">
                  <c:v>0.39004625943939081</c:v>
                </c:pt>
                <c:pt idx="629">
                  <c:v>0.39004625943939081</c:v>
                </c:pt>
                <c:pt idx="630">
                  <c:v>0.39004625943939081</c:v>
                </c:pt>
                <c:pt idx="631">
                  <c:v>0.39004625943939081</c:v>
                </c:pt>
                <c:pt idx="632">
                  <c:v>0.39004625943939081</c:v>
                </c:pt>
                <c:pt idx="633">
                  <c:v>0.39004625943939081</c:v>
                </c:pt>
                <c:pt idx="634">
                  <c:v>0.39004625943939081</c:v>
                </c:pt>
                <c:pt idx="635">
                  <c:v>0.39004625943939081</c:v>
                </c:pt>
                <c:pt idx="636">
                  <c:v>0.39004625943939081</c:v>
                </c:pt>
                <c:pt idx="637">
                  <c:v>0.39004625943939081</c:v>
                </c:pt>
                <c:pt idx="638">
                  <c:v>0.39004625943939081</c:v>
                </c:pt>
                <c:pt idx="639">
                  <c:v>0.39004625943939081</c:v>
                </c:pt>
                <c:pt idx="640">
                  <c:v>0.39004625943939081</c:v>
                </c:pt>
                <c:pt idx="641">
                  <c:v>0.39004625943939081</c:v>
                </c:pt>
                <c:pt idx="642">
                  <c:v>0.39004625943939081</c:v>
                </c:pt>
                <c:pt idx="643">
                  <c:v>0.39004625943939081</c:v>
                </c:pt>
                <c:pt idx="644">
                  <c:v>0.39004625943939081</c:v>
                </c:pt>
                <c:pt idx="645">
                  <c:v>0.39004625943939081</c:v>
                </c:pt>
                <c:pt idx="646">
                  <c:v>0.39004625943939081</c:v>
                </c:pt>
                <c:pt idx="647">
                  <c:v>0.39004625943939081</c:v>
                </c:pt>
                <c:pt idx="648">
                  <c:v>0.39004625943939081</c:v>
                </c:pt>
                <c:pt idx="649">
                  <c:v>0.39004625943939081</c:v>
                </c:pt>
                <c:pt idx="650">
                  <c:v>0.39004625943939081</c:v>
                </c:pt>
                <c:pt idx="651">
                  <c:v>0.39004625943939081</c:v>
                </c:pt>
                <c:pt idx="652">
                  <c:v>0.39004625943939081</c:v>
                </c:pt>
                <c:pt idx="653">
                  <c:v>0.39004625943939081</c:v>
                </c:pt>
                <c:pt idx="654">
                  <c:v>0.39004625943939081</c:v>
                </c:pt>
                <c:pt idx="655">
                  <c:v>0.39004625943939081</c:v>
                </c:pt>
                <c:pt idx="656">
                  <c:v>0.39004625943939081</c:v>
                </c:pt>
                <c:pt idx="657">
                  <c:v>0.39004625943939081</c:v>
                </c:pt>
                <c:pt idx="658">
                  <c:v>0.39004625943939081</c:v>
                </c:pt>
                <c:pt idx="659">
                  <c:v>0.39004625943939081</c:v>
                </c:pt>
                <c:pt idx="660">
                  <c:v>0.39004625943939081</c:v>
                </c:pt>
                <c:pt idx="661">
                  <c:v>0.39004625943939081</c:v>
                </c:pt>
                <c:pt idx="662">
                  <c:v>0.39004625943939081</c:v>
                </c:pt>
                <c:pt idx="663">
                  <c:v>0.39004625943939081</c:v>
                </c:pt>
                <c:pt idx="664">
                  <c:v>0.39004625943939081</c:v>
                </c:pt>
                <c:pt idx="665">
                  <c:v>0.39004625943939081</c:v>
                </c:pt>
                <c:pt idx="666">
                  <c:v>0.39004625943939081</c:v>
                </c:pt>
                <c:pt idx="667">
                  <c:v>0.39004625943939081</c:v>
                </c:pt>
                <c:pt idx="668">
                  <c:v>0.39004625943939081</c:v>
                </c:pt>
                <c:pt idx="669">
                  <c:v>0.39004625943939081</c:v>
                </c:pt>
                <c:pt idx="670">
                  <c:v>0.39004625943939081</c:v>
                </c:pt>
                <c:pt idx="671">
                  <c:v>0.39004625943939081</c:v>
                </c:pt>
                <c:pt idx="672">
                  <c:v>0.39004625943939081</c:v>
                </c:pt>
                <c:pt idx="673">
                  <c:v>0.39004625943939081</c:v>
                </c:pt>
                <c:pt idx="674">
                  <c:v>0.39004625943939081</c:v>
                </c:pt>
                <c:pt idx="675">
                  <c:v>0.39004625943939081</c:v>
                </c:pt>
                <c:pt idx="676">
                  <c:v>0.39004625943939081</c:v>
                </c:pt>
                <c:pt idx="677">
                  <c:v>0.39004625943939081</c:v>
                </c:pt>
                <c:pt idx="678">
                  <c:v>0.39004625943939081</c:v>
                </c:pt>
                <c:pt idx="679">
                  <c:v>0.39004625943939081</c:v>
                </c:pt>
                <c:pt idx="680">
                  <c:v>0.39004625943939081</c:v>
                </c:pt>
                <c:pt idx="681">
                  <c:v>0.39004625943939081</c:v>
                </c:pt>
                <c:pt idx="682">
                  <c:v>0.39004625943939081</c:v>
                </c:pt>
                <c:pt idx="683">
                  <c:v>0.39004625943939081</c:v>
                </c:pt>
                <c:pt idx="684">
                  <c:v>0.39004625943939081</c:v>
                </c:pt>
                <c:pt idx="685">
                  <c:v>0.39004625943939081</c:v>
                </c:pt>
                <c:pt idx="686">
                  <c:v>0.39004625943939081</c:v>
                </c:pt>
                <c:pt idx="687">
                  <c:v>0.39004625943939081</c:v>
                </c:pt>
                <c:pt idx="688">
                  <c:v>0.39004625943939081</c:v>
                </c:pt>
                <c:pt idx="689">
                  <c:v>0.39004625943939081</c:v>
                </c:pt>
                <c:pt idx="690">
                  <c:v>0.39004625943939081</c:v>
                </c:pt>
                <c:pt idx="691">
                  <c:v>0.39004625943939081</c:v>
                </c:pt>
                <c:pt idx="692">
                  <c:v>0.39004625943939081</c:v>
                </c:pt>
                <c:pt idx="693">
                  <c:v>0.39004625943939081</c:v>
                </c:pt>
                <c:pt idx="694">
                  <c:v>0.39004625943939081</c:v>
                </c:pt>
                <c:pt idx="695">
                  <c:v>0.39004625943939081</c:v>
                </c:pt>
                <c:pt idx="696">
                  <c:v>0.39004625943939081</c:v>
                </c:pt>
                <c:pt idx="697">
                  <c:v>0.39004625943939081</c:v>
                </c:pt>
                <c:pt idx="698">
                  <c:v>0.39004625943939081</c:v>
                </c:pt>
                <c:pt idx="699">
                  <c:v>0.39004625943939081</c:v>
                </c:pt>
                <c:pt idx="700">
                  <c:v>0.39004625943939081</c:v>
                </c:pt>
                <c:pt idx="701">
                  <c:v>0.39004625943939081</c:v>
                </c:pt>
                <c:pt idx="702">
                  <c:v>0.39004625943939081</c:v>
                </c:pt>
                <c:pt idx="703">
                  <c:v>0.39004625943939081</c:v>
                </c:pt>
                <c:pt idx="704">
                  <c:v>0.39004625943939081</c:v>
                </c:pt>
                <c:pt idx="705">
                  <c:v>0.39004625943939081</c:v>
                </c:pt>
                <c:pt idx="706">
                  <c:v>0.39004625943939081</c:v>
                </c:pt>
                <c:pt idx="707">
                  <c:v>0.39004625943939081</c:v>
                </c:pt>
                <c:pt idx="708">
                  <c:v>0.39004625943939081</c:v>
                </c:pt>
                <c:pt idx="709">
                  <c:v>0.39004625943939081</c:v>
                </c:pt>
                <c:pt idx="710">
                  <c:v>0.39004625943939081</c:v>
                </c:pt>
                <c:pt idx="711">
                  <c:v>0.39004625943939081</c:v>
                </c:pt>
                <c:pt idx="712">
                  <c:v>0.39004625943939081</c:v>
                </c:pt>
                <c:pt idx="713">
                  <c:v>0.39004625943939081</c:v>
                </c:pt>
                <c:pt idx="714">
                  <c:v>0.39004625943939081</c:v>
                </c:pt>
                <c:pt idx="715">
                  <c:v>0.39004625943939081</c:v>
                </c:pt>
                <c:pt idx="716">
                  <c:v>0.39004625943939081</c:v>
                </c:pt>
                <c:pt idx="717">
                  <c:v>0.39004625943939081</c:v>
                </c:pt>
                <c:pt idx="718">
                  <c:v>0.39004625943939081</c:v>
                </c:pt>
                <c:pt idx="719">
                  <c:v>0.39004625943939081</c:v>
                </c:pt>
                <c:pt idx="720">
                  <c:v>0.39004625943939081</c:v>
                </c:pt>
                <c:pt idx="721">
                  <c:v>0.39004625943939081</c:v>
                </c:pt>
                <c:pt idx="722">
                  <c:v>0.39004625943939081</c:v>
                </c:pt>
                <c:pt idx="723">
                  <c:v>0.39004625943939081</c:v>
                </c:pt>
                <c:pt idx="724">
                  <c:v>0.39004625943939081</c:v>
                </c:pt>
                <c:pt idx="725">
                  <c:v>0.39004625943939081</c:v>
                </c:pt>
                <c:pt idx="726">
                  <c:v>0.39004625943939081</c:v>
                </c:pt>
                <c:pt idx="727">
                  <c:v>0.39004625943939081</c:v>
                </c:pt>
                <c:pt idx="728">
                  <c:v>0.39004625943939081</c:v>
                </c:pt>
                <c:pt idx="729">
                  <c:v>0.39004625943939081</c:v>
                </c:pt>
                <c:pt idx="730">
                  <c:v>0.39004625943939081</c:v>
                </c:pt>
                <c:pt idx="731">
                  <c:v>0.39004625943939081</c:v>
                </c:pt>
                <c:pt idx="732">
                  <c:v>0.39004625943939081</c:v>
                </c:pt>
                <c:pt idx="733">
                  <c:v>0.39004625943939081</c:v>
                </c:pt>
                <c:pt idx="734">
                  <c:v>0.39004625943939081</c:v>
                </c:pt>
                <c:pt idx="735">
                  <c:v>0.39004625943939081</c:v>
                </c:pt>
                <c:pt idx="736">
                  <c:v>0.39004625943939081</c:v>
                </c:pt>
                <c:pt idx="737">
                  <c:v>0.39004625943939081</c:v>
                </c:pt>
                <c:pt idx="738">
                  <c:v>0.39004625943939081</c:v>
                </c:pt>
                <c:pt idx="739">
                  <c:v>0.39004625943939081</c:v>
                </c:pt>
                <c:pt idx="740">
                  <c:v>0.39004625943939081</c:v>
                </c:pt>
                <c:pt idx="741">
                  <c:v>0.39004625943939081</c:v>
                </c:pt>
                <c:pt idx="742">
                  <c:v>0.39004625943939081</c:v>
                </c:pt>
                <c:pt idx="743">
                  <c:v>0.39004625943939081</c:v>
                </c:pt>
                <c:pt idx="744">
                  <c:v>0.39004625943939081</c:v>
                </c:pt>
                <c:pt idx="745">
                  <c:v>0.39004625943939081</c:v>
                </c:pt>
                <c:pt idx="746">
                  <c:v>0.39004625943939081</c:v>
                </c:pt>
                <c:pt idx="747">
                  <c:v>0.39004625943939081</c:v>
                </c:pt>
                <c:pt idx="748">
                  <c:v>0.39004625943939081</c:v>
                </c:pt>
                <c:pt idx="749">
                  <c:v>0.39004625943939081</c:v>
                </c:pt>
                <c:pt idx="750">
                  <c:v>0.39004625943939081</c:v>
                </c:pt>
                <c:pt idx="751">
                  <c:v>0.39004625943939081</c:v>
                </c:pt>
                <c:pt idx="752">
                  <c:v>0.39004625943939081</c:v>
                </c:pt>
                <c:pt idx="753">
                  <c:v>0.39004625943939081</c:v>
                </c:pt>
                <c:pt idx="754">
                  <c:v>0.39004625943939081</c:v>
                </c:pt>
                <c:pt idx="755">
                  <c:v>0.39004625943939081</c:v>
                </c:pt>
                <c:pt idx="756">
                  <c:v>0.39004625943939081</c:v>
                </c:pt>
                <c:pt idx="757">
                  <c:v>0.39004625943939081</c:v>
                </c:pt>
                <c:pt idx="758">
                  <c:v>0.39004625943939081</c:v>
                </c:pt>
                <c:pt idx="759">
                  <c:v>0.39004625943939081</c:v>
                </c:pt>
                <c:pt idx="760">
                  <c:v>0.39004625943939081</c:v>
                </c:pt>
                <c:pt idx="761">
                  <c:v>0.39004625943939081</c:v>
                </c:pt>
                <c:pt idx="762">
                  <c:v>0.39004625943939081</c:v>
                </c:pt>
                <c:pt idx="763">
                  <c:v>0.39004625943939081</c:v>
                </c:pt>
                <c:pt idx="764">
                  <c:v>0.39004625943939081</c:v>
                </c:pt>
                <c:pt idx="765">
                  <c:v>0.39004625943939081</c:v>
                </c:pt>
                <c:pt idx="766">
                  <c:v>0.39004625943939081</c:v>
                </c:pt>
                <c:pt idx="767">
                  <c:v>0.39004625943939081</c:v>
                </c:pt>
                <c:pt idx="768">
                  <c:v>0.39004625943939081</c:v>
                </c:pt>
                <c:pt idx="769">
                  <c:v>0.39004625943939081</c:v>
                </c:pt>
                <c:pt idx="770">
                  <c:v>0.39004625943939081</c:v>
                </c:pt>
                <c:pt idx="771">
                  <c:v>0.39004625943939081</c:v>
                </c:pt>
                <c:pt idx="772">
                  <c:v>0.39004625943939081</c:v>
                </c:pt>
                <c:pt idx="773">
                  <c:v>0.39004625943939081</c:v>
                </c:pt>
                <c:pt idx="774">
                  <c:v>0.39004625943939081</c:v>
                </c:pt>
                <c:pt idx="775">
                  <c:v>0.39004625943939081</c:v>
                </c:pt>
                <c:pt idx="776">
                  <c:v>0.39004625943939081</c:v>
                </c:pt>
                <c:pt idx="777">
                  <c:v>0.39004625943939081</c:v>
                </c:pt>
                <c:pt idx="778">
                  <c:v>0.39004625943939081</c:v>
                </c:pt>
                <c:pt idx="779">
                  <c:v>0.39004625943939081</c:v>
                </c:pt>
                <c:pt idx="780">
                  <c:v>0.39004625943939081</c:v>
                </c:pt>
                <c:pt idx="781">
                  <c:v>0.39004625943939081</c:v>
                </c:pt>
                <c:pt idx="782">
                  <c:v>0.39004625943939081</c:v>
                </c:pt>
                <c:pt idx="783">
                  <c:v>0.39004625943939081</c:v>
                </c:pt>
                <c:pt idx="784">
                  <c:v>0.39004625943939081</c:v>
                </c:pt>
                <c:pt idx="785">
                  <c:v>0.39004625943939081</c:v>
                </c:pt>
                <c:pt idx="786">
                  <c:v>0.39004625943939081</c:v>
                </c:pt>
                <c:pt idx="787">
                  <c:v>0.39004625943939081</c:v>
                </c:pt>
                <c:pt idx="788">
                  <c:v>0.39004625943939081</c:v>
                </c:pt>
                <c:pt idx="789">
                  <c:v>0.39004625943939081</c:v>
                </c:pt>
                <c:pt idx="790">
                  <c:v>0.39004625943939081</c:v>
                </c:pt>
                <c:pt idx="791">
                  <c:v>0.39004625943939081</c:v>
                </c:pt>
                <c:pt idx="792">
                  <c:v>0.39004625943939081</c:v>
                </c:pt>
                <c:pt idx="793">
                  <c:v>0.39004625943939081</c:v>
                </c:pt>
                <c:pt idx="794">
                  <c:v>0.39004625943939081</c:v>
                </c:pt>
                <c:pt idx="795">
                  <c:v>0.39004625943939081</c:v>
                </c:pt>
                <c:pt idx="796">
                  <c:v>0.39004625943939081</c:v>
                </c:pt>
                <c:pt idx="797">
                  <c:v>0.39004625943939081</c:v>
                </c:pt>
                <c:pt idx="798">
                  <c:v>0.39004625943939081</c:v>
                </c:pt>
                <c:pt idx="799">
                  <c:v>0.39004625943939081</c:v>
                </c:pt>
                <c:pt idx="800">
                  <c:v>0.39004625943939081</c:v>
                </c:pt>
                <c:pt idx="801">
                  <c:v>0.39004625943939081</c:v>
                </c:pt>
                <c:pt idx="802">
                  <c:v>0.39004625943939081</c:v>
                </c:pt>
                <c:pt idx="803">
                  <c:v>0.39004625943939081</c:v>
                </c:pt>
                <c:pt idx="804">
                  <c:v>0.39004625943939081</c:v>
                </c:pt>
                <c:pt idx="805">
                  <c:v>0.39004625943939081</c:v>
                </c:pt>
                <c:pt idx="806">
                  <c:v>0.39004625943939081</c:v>
                </c:pt>
                <c:pt idx="807">
                  <c:v>0.39004625943939081</c:v>
                </c:pt>
                <c:pt idx="808">
                  <c:v>0.39004625943939081</c:v>
                </c:pt>
                <c:pt idx="809">
                  <c:v>0.39004625943939081</c:v>
                </c:pt>
                <c:pt idx="810">
                  <c:v>0.39004625943939081</c:v>
                </c:pt>
                <c:pt idx="811">
                  <c:v>0.39004625943939081</c:v>
                </c:pt>
                <c:pt idx="812">
                  <c:v>0.39004625943939081</c:v>
                </c:pt>
                <c:pt idx="813">
                  <c:v>0.39004625943939081</c:v>
                </c:pt>
                <c:pt idx="814">
                  <c:v>0.39004625943939081</c:v>
                </c:pt>
                <c:pt idx="815">
                  <c:v>0.39004625943939081</c:v>
                </c:pt>
                <c:pt idx="816">
                  <c:v>0.39004625943939081</c:v>
                </c:pt>
                <c:pt idx="817">
                  <c:v>0.39004625943939081</c:v>
                </c:pt>
                <c:pt idx="818">
                  <c:v>0.39004625943939081</c:v>
                </c:pt>
                <c:pt idx="819">
                  <c:v>0.39004625943939081</c:v>
                </c:pt>
                <c:pt idx="820">
                  <c:v>0.39004625943939081</c:v>
                </c:pt>
                <c:pt idx="821">
                  <c:v>0.39004625943939081</c:v>
                </c:pt>
                <c:pt idx="822">
                  <c:v>0.39004625943939081</c:v>
                </c:pt>
                <c:pt idx="823">
                  <c:v>0.39004625943939081</c:v>
                </c:pt>
                <c:pt idx="824">
                  <c:v>0.39004625943939081</c:v>
                </c:pt>
                <c:pt idx="825">
                  <c:v>0.39004625943939081</c:v>
                </c:pt>
                <c:pt idx="826">
                  <c:v>0.39004625943939081</c:v>
                </c:pt>
                <c:pt idx="827">
                  <c:v>0.39004625943939081</c:v>
                </c:pt>
                <c:pt idx="828">
                  <c:v>0.39004625943939081</c:v>
                </c:pt>
                <c:pt idx="829">
                  <c:v>0.39004625943939081</c:v>
                </c:pt>
                <c:pt idx="830">
                  <c:v>0.39004625943939081</c:v>
                </c:pt>
                <c:pt idx="831">
                  <c:v>0.39004625943939081</c:v>
                </c:pt>
                <c:pt idx="832">
                  <c:v>0.39004625943939081</c:v>
                </c:pt>
                <c:pt idx="833">
                  <c:v>0.39004625943939081</c:v>
                </c:pt>
                <c:pt idx="834">
                  <c:v>0.39004625943939081</c:v>
                </c:pt>
                <c:pt idx="835">
                  <c:v>0.39004625943939081</c:v>
                </c:pt>
                <c:pt idx="836">
                  <c:v>0.39004625943939081</c:v>
                </c:pt>
                <c:pt idx="837">
                  <c:v>0.39004625943939081</c:v>
                </c:pt>
                <c:pt idx="838">
                  <c:v>0.39004625943939081</c:v>
                </c:pt>
                <c:pt idx="839">
                  <c:v>0.39004625943939081</c:v>
                </c:pt>
                <c:pt idx="840">
                  <c:v>0.39004625943939081</c:v>
                </c:pt>
                <c:pt idx="841">
                  <c:v>0.39004625943939081</c:v>
                </c:pt>
                <c:pt idx="842">
                  <c:v>0.39004625943939081</c:v>
                </c:pt>
                <c:pt idx="843">
                  <c:v>0.39004625943939081</c:v>
                </c:pt>
                <c:pt idx="844">
                  <c:v>0.39004625943939081</c:v>
                </c:pt>
                <c:pt idx="845">
                  <c:v>0.39004625943939081</c:v>
                </c:pt>
                <c:pt idx="846">
                  <c:v>0.39004625943939081</c:v>
                </c:pt>
                <c:pt idx="847">
                  <c:v>0.39004625943939081</c:v>
                </c:pt>
                <c:pt idx="848">
                  <c:v>0.39004625943939081</c:v>
                </c:pt>
                <c:pt idx="849">
                  <c:v>0.39004625943939081</c:v>
                </c:pt>
                <c:pt idx="850">
                  <c:v>0.39004625943939081</c:v>
                </c:pt>
                <c:pt idx="851">
                  <c:v>0.39004625943939081</c:v>
                </c:pt>
                <c:pt idx="852">
                  <c:v>0.39004625943939081</c:v>
                </c:pt>
                <c:pt idx="853">
                  <c:v>0.39004625943939081</c:v>
                </c:pt>
                <c:pt idx="854">
                  <c:v>0.39004625943939081</c:v>
                </c:pt>
                <c:pt idx="855">
                  <c:v>0.39004625943939081</c:v>
                </c:pt>
                <c:pt idx="856">
                  <c:v>0.39004625943939081</c:v>
                </c:pt>
                <c:pt idx="857">
                  <c:v>0.39004625943939081</c:v>
                </c:pt>
                <c:pt idx="858">
                  <c:v>0.39004625943939081</c:v>
                </c:pt>
                <c:pt idx="859">
                  <c:v>0.39004625943939081</c:v>
                </c:pt>
                <c:pt idx="860">
                  <c:v>0.39004625943939081</c:v>
                </c:pt>
                <c:pt idx="861">
                  <c:v>0.39004625943939081</c:v>
                </c:pt>
                <c:pt idx="862">
                  <c:v>0.39004625943939081</c:v>
                </c:pt>
                <c:pt idx="863">
                  <c:v>0.39004625943939081</c:v>
                </c:pt>
                <c:pt idx="864">
                  <c:v>0.39004625943939081</c:v>
                </c:pt>
                <c:pt idx="865">
                  <c:v>0.39004625943939081</c:v>
                </c:pt>
                <c:pt idx="866">
                  <c:v>0.39004625943939081</c:v>
                </c:pt>
                <c:pt idx="867">
                  <c:v>0.39004625943939081</c:v>
                </c:pt>
                <c:pt idx="868">
                  <c:v>0.39004625943939081</c:v>
                </c:pt>
                <c:pt idx="869">
                  <c:v>0.39004625943939081</c:v>
                </c:pt>
                <c:pt idx="870">
                  <c:v>0.39004625943939081</c:v>
                </c:pt>
                <c:pt idx="871">
                  <c:v>0.39004625943939081</c:v>
                </c:pt>
                <c:pt idx="872">
                  <c:v>0.39004625943939081</c:v>
                </c:pt>
                <c:pt idx="873">
                  <c:v>0.39004625943939081</c:v>
                </c:pt>
                <c:pt idx="874">
                  <c:v>0.39004625943939081</c:v>
                </c:pt>
                <c:pt idx="875">
                  <c:v>0.39004625943939081</c:v>
                </c:pt>
                <c:pt idx="876">
                  <c:v>0.39004625943939081</c:v>
                </c:pt>
                <c:pt idx="877">
                  <c:v>0.39004625943939081</c:v>
                </c:pt>
                <c:pt idx="878">
                  <c:v>0.39004625943939081</c:v>
                </c:pt>
                <c:pt idx="879">
                  <c:v>0.39004625943939081</c:v>
                </c:pt>
                <c:pt idx="880">
                  <c:v>0.39004625943939081</c:v>
                </c:pt>
                <c:pt idx="881">
                  <c:v>0.39004625943939081</c:v>
                </c:pt>
                <c:pt idx="882">
                  <c:v>0.39004625943939081</c:v>
                </c:pt>
                <c:pt idx="883">
                  <c:v>0.39004625943939081</c:v>
                </c:pt>
                <c:pt idx="884">
                  <c:v>0.39004625943939081</c:v>
                </c:pt>
                <c:pt idx="885">
                  <c:v>0.39004625943939081</c:v>
                </c:pt>
                <c:pt idx="886">
                  <c:v>0.39004625943939081</c:v>
                </c:pt>
                <c:pt idx="887">
                  <c:v>0.39004625943939081</c:v>
                </c:pt>
                <c:pt idx="888">
                  <c:v>0.39004625943939081</c:v>
                </c:pt>
                <c:pt idx="889">
                  <c:v>0.39004625943939081</c:v>
                </c:pt>
                <c:pt idx="890">
                  <c:v>0.39004625943939081</c:v>
                </c:pt>
                <c:pt idx="891">
                  <c:v>0.39004625943939081</c:v>
                </c:pt>
                <c:pt idx="892">
                  <c:v>0.39004625943939081</c:v>
                </c:pt>
                <c:pt idx="893">
                  <c:v>0.39004625943939081</c:v>
                </c:pt>
                <c:pt idx="894">
                  <c:v>0.39004625943939081</c:v>
                </c:pt>
                <c:pt idx="895">
                  <c:v>0.39004625943939081</c:v>
                </c:pt>
                <c:pt idx="896">
                  <c:v>0.39004625943939081</c:v>
                </c:pt>
                <c:pt idx="897">
                  <c:v>0.39004625943939081</c:v>
                </c:pt>
                <c:pt idx="898">
                  <c:v>0.39004625943939081</c:v>
                </c:pt>
                <c:pt idx="899">
                  <c:v>0.39004625943939081</c:v>
                </c:pt>
                <c:pt idx="900">
                  <c:v>0.39004625943939081</c:v>
                </c:pt>
                <c:pt idx="901">
                  <c:v>0.39004625943939081</c:v>
                </c:pt>
                <c:pt idx="902">
                  <c:v>0.39004625943939081</c:v>
                </c:pt>
                <c:pt idx="903">
                  <c:v>0.39004625943939081</c:v>
                </c:pt>
                <c:pt idx="904">
                  <c:v>0.39004625943939081</c:v>
                </c:pt>
                <c:pt idx="905">
                  <c:v>0.39004625943939081</c:v>
                </c:pt>
                <c:pt idx="906">
                  <c:v>0.39004625943939081</c:v>
                </c:pt>
                <c:pt idx="907">
                  <c:v>0.39004625943939081</c:v>
                </c:pt>
                <c:pt idx="908">
                  <c:v>0.39004625943939081</c:v>
                </c:pt>
                <c:pt idx="909">
                  <c:v>0.39004625943939081</c:v>
                </c:pt>
                <c:pt idx="910">
                  <c:v>0.39004625943939081</c:v>
                </c:pt>
                <c:pt idx="911">
                  <c:v>0.39004625943939081</c:v>
                </c:pt>
                <c:pt idx="912">
                  <c:v>0.39004625943939081</c:v>
                </c:pt>
                <c:pt idx="913">
                  <c:v>0.39004625943939081</c:v>
                </c:pt>
                <c:pt idx="914">
                  <c:v>0.39004625943939081</c:v>
                </c:pt>
                <c:pt idx="915">
                  <c:v>0.39004625943939081</c:v>
                </c:pt>
                <c:pt idx="916">
                  <c:v>0.39004625943939081</c:v>
                </c:pt>
                <c:pt idx="917">
                  <c:v>0.39004625943939081</c:v>
                </c:pt>
                <c:pt idx="918">
                  <c:v>0.39004625943939081</c:v>
                </c:pt>
                <c:pt idx="919">
                  <c:v>0.39004625943939081</c:v>
                </c:pt>
                <c:pt idx="920">
                  <c:v>0.39004625943939081</c:v>
                </c:pt>
                <c:pt idx="921">
                  <c:v>0.39004625943939081</c:v>
                </c:pt>
                <c:pt idx="922">
                  <c:v>0.39004625943939081</c:v>
                </c:pt>
                <c:pt idx="923">
                  <c:v>0.39004625943939081</c:v>
                </c:pt>
                <c:pt idx="924">
                  <c:v>0.39004625943939081</c:v>
                </c:pt>
                <c:pt idx="925">
                  <c:v>0.39004625943939081</c:v>
                </c:pt>
                <c:pt idx="926">
                  <c:v>0.39004625943939081</c:v>
                </c:pt>
                <c:pt idx="927">
                  <c:v>0.39004625943939081</c:v>
                </c:pt>
                <c:pt idx="928">
                  <c:v>0.39004625943939081</c:v>
                </c:pt>
                <c:pt idx="929">
                  <c:v>0.39004625943939081</c:v>
                </c:pt>
                <c:pt idx="930">
                  <c:v>0.39004625943939081</c:v>
                </c:pt>
                <c:pt idx="931">
                  <c:v>0.39004625943939081</c:v>
                </c:pt>
                <c:pt idx="932">
                  <c:v>0.39004625943939081</c:v>
                </c:pt>
                <c:pt idx="933">
                  <c:v>0.39004625943939081</c:v>
                </c:pt>
                <c:pt idx="934">
                  <c:v>0.39004625943939081</c:v>
                </c:pt>
                <c:pt idx="935">
                  <c:v>0.39004625943939081</c:v>
                </c:pt>
                <c:pt idx="936">
                  <c:v>0.39004625943939081</c:v>
                </c:pt>
                <c:pt idx="937">
                  <c:v>0.39004625943939081</c:v>
                </c:pt>
                <c:pt idx="938">
                  <c:v>0.39004625943939081</c:v>
                </c:pt>
                <c:pt idx="939">
                  <c:v>0.39004625943939081</c:v>
                </c:pt>
                <c:pt idx="940">
                  <c:v>0.39004625943939081</c:v>
                </c:pt>
                <c:pt idx="941">
                  <c:v>0.39004625943939081</c:v>
                </c:pt>
                <c:pt idx="942">
                  <c:v>0.39004625943939081</c:v>
                </c:pt>
                <c:pt idx="943">
                  <c:v>0.39004625943939081</c:v>
                </c:pt>
                <c:pt idx="944">
                  <c:v>0.39004625943939081</c:v>
                </c:pt>
                <c:pt idx="945">
                  <c:v>0.39004625943939081</c:v>
                </c:pt>
                <c:pt idx="946">
                  <c:v>0.39004625943939081</c:v>
                </c:pt>
                <c:pt idx="947">
                  <c:v>0.39004625943939081</c:v>
                </c:pt>
                <c:pt idx="948">
                  <c:v>0.39004625943939081</c:v>
                </c:pt>
                <c:pt idx="949">
                  <c:v>0.39004625943939081</c:v>
                </c:pt>
                <c:pt idx="950">
                  <c:v>0.39004625943939081</c:v>
                </c:pt>
                <c:pt idx="951">
                  <c:v>0.39004625943939081</c:v>
                </c:pt>
                <c:pt idx="952">
                  <c:v>0.39004625943939081</c:v>
                </c:pt>
                <c:pt idx="953">
                  <c:v>0.39004625943939081</c:v>
                </c:pt>
                <c:pt idx="954">
                  <c:v>0.39004625943939081</c:v>
                </c:pt>
                <c:pt idx="955">
                  <c:v>0.39004625943939081</c:v>
                </c:pt>
                <c:pt idx="956">
                  <c:v>0.39004625943939081</c:v>
                </c:pt>
                <c:pt idx="957">
                  <c:v>0.39004625943939081</c:v>
                </c:pt>
                <c:pt idx="958">
                  <c:v>0.39004625943939081</c:v>
                </c:pt>
                <c:pt idx="959">
                  <c:v>0.39004625943939081</c:v>
                </c:pt>
                <c:pt idx="960">
                  <c:v>0.39004625943939081</c:v>
                </c:pt>
                <c:pt idx="961">
                  <c:v>0.39004625943939081</c:v>
                </c:pt>
                <c:pt idx="962">
                  <c:v>0.39004625943939081</c:v>
                </c:pt>
                <c:pt idx="963">
                  <c:v>0.39004625943939081</c:v>
                </c:pt>
                <c:pt idx="964">
                  <c:v>0.39004625943939081</c:v>
                </c:pt>
                <c:pt idx="965">
                  <c:v>0.39004625943939081</c:v>
                </c:pt>
                <c:pt idx="966">
                  <c:v>0.39004625943939081</c:v>
                </c:pt>
                <c:pt idx="967">
                  <c:v>0.39004625943939081</c:v>
                </c:pt>
                <c:pt idx="968">
                  <c:v>0.39004625943939081</c:v>
                </c:pt>
                <c:pt idx="969">
                  <c:v>0.39004625943939081</c:v>
                </c:pt>
                <c:pt idx="970">
                  <c:v>0.39004625943939081</c:v>
                </c:pt>
                <c:pt idx="971">
                  <c:v>0.39004625943939081</c:v>
                </c:pt>
                <c:pt idx="972">
                  <c:v>0.39004625943939081</c:v>
                </c:pt>
                <c:pt idx="973">
                  <c:v>0.39004625943939081</c:v>
                </c:pt>
                <c:pt idx="974">
                  <c:v>0.39004625943939081</c:v>
                </c:pt>
                <c:pt idx="975">
                  <c:v>0.39004625943939081</c:v>
                </c:pt>
                <c:pt idx="976">
                  <c:v>0.39004625943939081</c:v>
                </c:pt>
                <c:pt idx="977">
                  <c:v>0.39004625943939081</c:v>
                </c:pt>
                <c:pt idx="978">
                  <c:v>0.39004625943939081</c:v>
                </c:pt>
                <c:pt idx="979">
                  <c:v>0.39004625943939081</c:v>
                </c:pt>
                <c:pt idx="980">
                  <c:v>0.39004625943939081</c:v>
                </c:pt>
                <c:pt idx="981">
                  <c:v>0.39004625943939081</c:v>
                </c:pt>
                <c:pt idx="982">
                  <c:v>0.39004625943939081</c:v>
                </c:pt>
                <c:pt idx="983">
                  <c:v>0.39004625943939081</c:v>
                </c:pt>
                <c:pt idx="984">
                  <c:v>0.39004625943939081</c:v>
                </c:pt>
                <c:pt idx="985">
                  <c:v>0.39004625943939081</c:v>
                </c:pt>
                <c:pt idx="986">
                  <c:v>0.39004625943939081</c:v>
                </c:pt>
                <c:pt idx="987">
                  <c:v>0.39004625943939081</c:v>
                </c:pt>
                <c:pt idx="988">
                  <c:v>0.39004625943939081</c:v>
                </c:pt>
                <c:pt idx="989">
                  <c:v>0.39004625943939081</c:v>
                </c:pt>
                <c:pt idx="990">
                  <c:v>0.39004625943939081</c:v>
                </c:pt>
                <c:pt idx="991">
                  <c:v>0.39004625943939081</c:v>
                </c:pt>
                <c:pt idx="992">
                  <c:v>0.39004625943939081</c:v>
                </c:pt>
                <c:pt idx="993">
                  <c:v>0.39004625943939081</c:v>
                </c:pt>
                <c:pt idx="994">
                  <c:v>0.39004625943939081</c:v>
                </c:pt>
                <c:pt idx="995">
                  <c:v>0.39004625943939081</c:v>
                </c:pt>
                <c:pt idx="996">
                  <c:v>0.39004625943939081</c:v>
                </c:pt>
                <c:pt idx="997">
                  <c:v>0.39004625943939081</c:v>
                </c:pt>
                <c:pt idx="998">
                  <c:v>0.39004625943939081</c:v>
                </c:pt>
                <c:pt idx="999">
                  <c:v>0.39004625943939081</c:v>
                </c:pt>
                <c:pt idx="1000">
                  <c:v>0.39004625943939081</c:v>
                </c:pt>
                <c:pt idx="1001">
                  <c:v>0.39004625943939081</c:v>
                </c:pt>
                <c:pt idx="1002">
                  <c:v>0.39004625943939081</c:v>
                </c:pt>
                <c:pt idx="1003">
                  <c:v>0.39004625943939081</c:v>
                </c:pt>
                <c:pt idx="1004">
                  <c:v>0.39004625943939081</c:v>
                </c:pt>
                <c:pt idx="1005">
                  <c:v>0.39004625943939081</c:v>
                </c:pt>
                <c:pt idx="1006">
                  <c:v>0.39004625943939081</c:v>
                </c:pt>
                <c:pt idx="1007">
                  <c:v>0.39004625943939081</c:v>
                </c:pt>
                <c:pt idx="1008">
                  <c:v>0.39004625943939081</c:v>
                </c:pt>
                <c:pt idx="1009">
                  <c:v>0.39004625943939081</c:v>
                </c:pt>
                <c:pt idx="1010">
                  <c:v>0.39004625943939081</c:v>
                </c:pt>
                <c:pt idx="1011">
                  <c:v>0.39004625943939081</c:v>
                </c:pt>
                <c:pt idx="1012">
                  <c:v>0.39004625943939081</c:v>
                </c:pt>
                <c:pt idx="1013">
                  <c:v>0.39004625943939081</c:v>
                </c:pt>
                <c:pt idx="1014">
                  <c:v>0.39004625943939081</c:v>
                </c:pt>
                <c:pt idx="1015">
                  <c:v>0.39004625943939081</c:v>
                </c:pt>
                <c:pt idx="1016">
                  <c:v>0.39004625943939081</c:v>
                </c:pt>
                <c:pt idx="1017">
                  <c:v>0.39004625943939081</c:v>
                </c:pt>
                <c:pt idx="1018">
                  <c:v>0.39004625943939081</c:v>
                </c:pt>
                <c:pt idx="1019">
                  <c:v>0.39004625943939081</c:v>
                </c:pt>
                <c:pt idx="1020">
                  <c:v>0.39004625943939081</c:v>
                </c:pt>
                <c:pt idx="1021">
                  <c:v>0.39004625943939081</c:v>
                </c:pt>
                <c:pt idx="1022">
                  <c:v>0.39004625943939081</c:v>
                </c:pt>
                <c:pt idx="1023">
                  <c:v>0.39004625943939081</c:v>
                </c:pt>
                <c:pt idx="1024">
                  <c:v>0.39004625943939081</c:v>
                </c:pt>
                <c:pt idx="1025">
                  <c:v>0.39004625943939081</c:v>
                </c:pt>
                <c:pt idx="1026">
                  <c:v>0.39004625943939081</c:v>
                </c:pt>
                <c:pt idx="1027">
                  <c:v>0.39004625943939081</c:v>
                </c:pt>
                <c:pt idx="1028">
                  <c:v>0.39004625943939081</c:v>
                </c:pt>
                <c:pt idx="1029">
                  <c:v>0.39004625943939081</c:v>
                </c:pt>
                <c:pt idx="1030">
                  <c:v>0.39004625943939081</c:v>
                </c:pt>
                <c:pt idx="1031">
                  <c:v>0.39004625943939081</c:v>
                </c:pt>
                <c:pt idx="1032">
                  <c:v>0.39004625943939081</c:v>
                </c:pt>
                <c:pt idx="1033">
                  <c:v>0.39004625943939081</c:v>
                </c:pt>
                <c:pt idx="1034">
                  <c:v>0.39004625943939081</c:v>
                </c:pt>
                <c:pt idx="1035">
                  <c:v>0.39004625943939081</c:v>
                </c:pt>
                <c:pt idx="1036">
                  <c:v>0.39004625943939081</c:v>
                </c:pt>
                <c:pt idx="1037">
                  <c:v>0.39004625943939081</c:v>
                </c:pt>
                <c:pt idx="1038">
                  <c:v>0.39004625943939081</c:v>
                </c:pt>
                <c:pt idx="1039">
                  <c:v>0.39004625943939081</c:v>
                </c:pt>
                <c:pt idx="1040">
                  <c:v>0.39004625943939081</c:v>
                </c:pt>
                <c:pt idx="1041">
                  <c:v>0.39004625943939081</c:v>
                </c:pt>
                <c:pt idx="1042">
                  <c:v>0.39004625943939081</c:v>
                </c:pt>
                <c:pt idx="1043">
                  <c:v>0.39004625943939081</c:v>
                </c:pt>
                <c:pt idx="1044">
                  <c:v>0.39004625943939081</c:v>
                </c:pt>
                <c:pt idx="1045">
                  <c:v>0.39004625943939081</c:v>
                </c:pt>
                <c:pt idx="1046">
                  <c:v>0.39004625943939081</c:v>
                </c:pt>
                <c:pt idx="1047">
                  <c:v>0.39004625943939081</c:v>
                </c:pt>
                <c:pt idx="1048">
                  <c:v>0.39004625943939081</c:v>
                </c:pt>
                <c:pt idx="1049">
                  <c:v>0.39004625943939081</c:v>
                </c:pt>
                <c:pt idx="1050">
                  <c:v>0.39004625943939081</c:v>
                </c:pt>
                <c:pt idx="1051">
                  <c:v>0.39004625943939081</c:v>
                </c:pt>
                <c:pt idx="1052">
                  <c:v>0.39004625943939081</c:v>
                </c:pt>
                <c:pt idx="1053">
                  <c:v>0.39004625943939081</c:v>
                </c:pt>
                <c:pt idx="1054">
                  <c:v>0.39004625943939081</c:v>
                </c:pt>
                <c:pt idx="1055">
                  <c:v>0.39004625943939081</c:v>
                </c:pt>
                <c:pt idx="1056">
                  <c:v>0.39004625943939081</c:v>
                </c:pt>
                <c:pt idx="1057">
                  <c:v>0.39004625943939081</c:v>
                </c:pt>
                <c:pt idx="1058">
                  <c:v>0.39004625943939081</c:v>
                </c:pt>
                <c:pt idx="1059">
                  <c:v>0.39004625943939081</c:v>
                </c:pt>
                <c:pt idx="1060">
                  <c:v>0.39004625943939081</c:v>
                </c:pt>
                <c:pt idx="1061">
                  <c:v>0.39004625943939081</c:v>
                </c:pt>
                <c:pt idx="1062">
                  <c:v>0.39004625943939081</c:v>
                </c:pt>
                <c:pt idx="1063">
                  <c:v>0.39004625943939081</c:v>
                </c:pt>
                <c:pt idx="1064">
                  <c:v>0.39004625943939081</c:v>
                </c:pt>
                <c:pt idx="1065">
                  <c:v>0.39004625943939081</c:v>
                </c:pt>
                <c:pt idx="1066">
                  <c:v>0.39004625943939081</c:v>
                </c:pt>
                <c:pt idx="1067">
                  <c:v>0.39004625943939081</c:v>
                </c:pt>
                <c:pt idx="1068">
                  <c:v>0.39004625943939081</c:v>
                </c:pt>
                <c:pt idx="1069">
                  <c:v>0.39004625943939081</c:v>
                </c:pt>
                <c:pt idx="1070">
                  <c:v>0.39004625943939081</c:v>
                </c:pt>
                <c:pt idx="1071">
                  <c:v>0.39004625943939081</c:v>
                </c:pt>
                <c:pt idx="1072">
                  <c:v>0.39004625943939081</c:v>
                </c:pt>
                <c:pt idx="1073">
                  <c:v>0.39004625943939081</c:v>
                </c:pt>
                <c:pt idx="1074">
                  <c:v>0.39004625943939081</c:v>
                </c:pt>
                <c:pt idx="1075">
                  <c:v>0.39004625943939081</c:v>
                </c:pt>
                <c:pt idx="1076">
                  <c:v>0.39004625943939081</c:v>
                </c:pt>
                <c:pt idx="1077">
                  <c:v>0.39004625943939081</c:v>
                </c:pt>
                <c:pt idx="1078">
                  <c:v>0.39004625943939081</c:v>
                </c:pt>
                <c:pt idx="1079">
                  <c:v>0.39004625943939081</c:v>
                </c:pt>
                <c:pt idx="1080">
                  <c:v>0.39004625943939081</c:v>
                </c:pt>
              </c:numCache>
            </c:numRef>
          </c:val>
        </c:ser>
        <c:ser>
          <c:idx val="3"/>
          <c:order val="3"/>
          <c:tx>
            <c:strRef>
              <c:f>texts!$A$44</c:f>
              <c:strCache>
                <c:ptCount val="1"/>
                <c:pt idx="0">
                  <c:v>65+ alt</c:v>
                </c:pt>
              </c:strCache>
            </c:strRef>
          </c:tx>
          <c:spPr>
            <a:solidFill>
              <a:schemeClr val="accent4"/>
            </a:solidFill>
            <a:ln>
              <a:noFill/>
            </a:ln>
            <a:effectLst/>
          </c:spPr>
          <c:invertIfNegative val="0"/>
          <c:cat>
            <c:numRef>
              <c:f>scenario!$C$65:$C$1145</c:f>
              <c:numCache>
                <c:formatCode>0.000</c:formatCode>
                <c:ptCount val="1081"/>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c:v>
                </c:pt>
                <c:pt idx="241">
                  <c:v>8.0333333333333332</c:v>
                </c:pt>
                <c:pt idx="242">
                  <c:v>8.0666666666666664</c:v>
                </c:pt>
                <c:pt idx="243">
                  <c:v>8.1</c:v>
                </c:pt>
                <c:pt idx="244">
                  <c:v>8.1333333333333329</c:v>
                </c:pt>
                <c:pt idx="245">
                  <c:v>8.1666666666666661</c:v>
                </c:pt>
                <c:pt idx="246">
                  <c:v>8.1999999999999993</c:v>
                </c:pt>
                <c:pt idx="247">
                  <c:v>8.2333333333333325</c:v>
                </c:pt>
                <c:pt idx="248">
                  <c:v>8.2666666666666675</c:v>
                </c:pt>
                <c:pt idx="249">
                  <c:v>8.3000000000000007</c:v>
                </c:pt>
                <c:pt idx="250">
                  <c:v>8.3333333333333339</c:v>
                </c:pt>
                <c:pt idx="251">
                  <c:v>8.3666666666666671</c:v>
                </c:pt>
                <c:pt idx="252">
                  <c:v>8.4</c:v>
                </c:pt>
                <c:pt idx="253">
                  <c:v>8.4333333333333336</c:v>
                </c:pt>
                <c:pt idx="254">
                  <c:v>8.4666666666666668</c:v>
                </c:pt>
                <c:pt idx="255">
                  <c:v>8.5</c:v>
                </c:pt>
                <c:pt idx="256">
                  <c:v>8.5333333333333332</c:v>
                </c:pt>
                <c:pt idx="257">
                  <c:v>8.5666666666666664</c:v>
                </c:pt>
                <c:pt idx="258">
                  <c:v>8.6</c:v>
                </c:pt>
                <c:pt idx="259">
                  <c:v>8.6333333333333329</c:v>
                </c:pt>
                <c:pt idx="260">
                  <c:v>8.6666666666666661</c:v>
                </c:pt>
                <c:pt idx="261">
                  <c:v>8.6999999999999993</c:v>
                </c:pt>
                <c:pt idx="262">
                  <c:v>8.7333333333333325</c:v>
                </c:pt>
                <c:pt idx="263">
                  <c:v>8.7666666666666675</c:v>
                </c:pt>
                <c:pt idx="264">
                  <c:v>8.8000000000000007</c:v>
                </c:pt>
                <c:pt idx="265">
                  <c:v>8.8333333333333339</c:v>
                </c:pt>
                <c:pt idx="266">
                  <c:v>8.8666666666666671</c:v>
                </c:pt>
                <c:pt idx="267">
                  <c:v>8.9</c:v>
                </c:pt>
                <c:pt idx="268">
                  <c:v>8.9333333333333336</c:v>
                </c:pt>
                <c:pt idx="269">
                  <c:v>8.9666666666666668</c:v>
                </c:pt>
                <c:pt idx="270">
                  <c:v>9</c:v>
                </c:pt>
                <c:pt idx="271">
                  <c:v>9.0333333333333332</c:v>
                </c:pt>
                <c:pt idx="272">
                  <c:v>9.0666666666666664</c:v>
                </c:pt>
                <c:pt idx="273">
                  <c:v>9.1</c:v>
                </c:pt>
                <c:pt idx="274">
                  <c:v>9.1333333333333329</c:v>
                </c:pt>
                <c:pt idx="275">
                  <c:v>9.1666666666666661</c:v>
                </c:pt>
                <c:pt idx="276">
                  <c:v>9.1999999999999993</c:v>
                </c:pt>
                <c:pt idx="277">
                  <c:v>9.2333333333333325</c:v>
                </c:pt>
                <c:pt idx="278">
                  <c:v>9.2666666666666675</c:v>
                </c:pt>
                <c:pt idx="279">
                  <c:v>9.3000000000000007</c:v>
                </c:pt>
                <c:pt idx="280">
                  <c:v>9.3333333333333339</c:v>
                </c:pt>
                <c:pt idx="281">
                  <c:v>9.3666666666666671</c:v>
                </c:pt>
                <c:pt idx="282">
                  <c:v>9.4</c:v>
                </c:pt>
                <c:pt idx="283">
                  <c:v>9.4333333333333336</c:v>
                </c:pt>
                <c:pt idx="284">
                  <c:v>9.4666666666666668</c:v>
                </c:pt>
                <c:pt idx="285">
                  <c:v>9.5</c:v>
                </c:pt>
                <c:pt idx="286">
                  <c:v>9.5333333333333332</c:v>
                </c:pt>
                <c:pt idx="287">
                  <c:v>9.5666666666666664</c:v>
                </c:pt>
                <c:pt idx="288">
                  <c:v>9.6</c:v>
                </c:pt>
                <c:pt idx="289">
                  <c:v>9.6333333333333329</c:v>
                </c:pt>
                <c:pt idx="290">
                  <c:v>9.6666666666666661</c:v>
                </c:pt>
                <c:pt idx="291">
                  <c:v>9.6999999999999993</c:v>
                </c:pt>
                <c:pt idx="292">
                  <c:v>9.7333333333333325</c:v>
                </c:pt>
                <c:pt idx="293">
                  <c:v>9.7666666666666675</c:v>
                </c:pt>
                <c:pt idx="294">
                  <c:v>9.8000000000000007</c:v>
                </c:pt>
                <c:pt idx="295">
                  <c:v>9.8333333333333339</c:v>
                </c:pt>
                <c:pt idx="296">
                  <c:v>9.8666666666666671</c:v>
                </c:pt>
                <c:pt idx="297">
                  <c:v>9.9</c:v>
                </c:pt>
                <c:pt idx="298">
                  <c:v>9.9333333333333336</c:v>
                </c:pt>
                <c:pt idx="299">
                  <c:v>9.9666666666666668</c:v>
                </c:pt>
                <c:pt idx="300">
                  <c:v>10</c:v>
                </c:pt>
                <c:pt idx="301">
                  <c:v>10.033333333333333</c:v>
                </c:pt>
                <c:pt idx="302">
                  <c:v>10.066666666666666</c:v>
                </c:pt>
                <c:pt idx="303">
                  <c:v>10.1</c:v>
                </c:pt>
                <c:pt idx="304">
                  <c:v>10.133333333333333</c:v>
                </c:pt>
                <c:pt idx="305">
                  <c:v>10.166666666666666</c:v>
                </c:pt>
                <c:pt idx="306">
                  <c:v>10.199999999999999</c:v>
                </c:pt>
                <c:pt idx="307">
                  <c:v>10.233333333333333</c:v>
                </c:pt>
                <c:pt idx="308">
                  <c:v>10.266666666666667</c:v>
                </c:pt>
                <c:pt idx="309">
                  <c:v>10.3</c:v>
                </c:pt>
                <c:pt idx="310">
                  <c:v>10.333333333333334</c:v>
                </c:pt>
                <c:pt idx="311">
                  <c:v>10.366666666666667</c:v>
                </c:pt>
                <c:pt idx="312">
                  <c:v>10.4</c:v>
                </c:pt>
                <c:pt idx="313">
                  <c:v>10.433333333333334</c:v>
                </c:pt>
                <c:pt idx="314">
                  <c:v>10.466666666666667</c:v>
                </c:pt>
                <c:pt idx="315">
                  <c:v>10.5</c:v>
                </c:pt>
                <c:pt idx="316">
                  <c:v>10.533333333333333</c:v>
                </c:pt>
                <c:pt idx="317">
                  <c:v>10.566666666666666</c:v>
                </c:pt>
                <c:pt idx="318">
                  <c:v>10.6</c:v>
                </c:pt>
                <c:pt idx="319">
                  <c:v>10.633333333333333</c:v>
                </c:pt>
                <c:pt idx="320">
                  <c:v>10.666666666666666</c:v>
                </c:pt>
                <c:pt idx="321">
                  <c:v>10.7</c:v>
                </c:pt>
                <c:pt idx="322">
                  <c:v>10.733333333333333</c:v>
                </c:pt>
                <c:pt idx="323">
                  <c:v>10.766666666666667</c:v>
                </c:pt>
                <c:pt idx="324">
                  <c:v>10.8</c:v>
                </c:pt>
                <c:pt idx="325">
                  <c:v>10.833333333333334</c:v>
                </c:pt>
                <c:pt idx="326">
                  <c:v>10.866666666666667</c:v>
                </c:pt>
                <c:pt idx="327">
                  <c:v>10.9</c:v>
                </c:pt>
                <c:pt idx="328">
                  <c:v>10.933333333333334</c:v>
                </c:pt>
                <c:pt idx="329">
                  <c:v>10.966666666666667</c:v>
                </c:pt>
                <c:pt idx="330">
                  <c:v>11</c:v>
                </c:pt>
                <c:pt idx="331">
                  <c:v>11.033333333333333</c:v>
                </c:pt>
                <c:pt idx="332">
                  <c:v>11.066666666666666</c:v>
                </c:pt>
                <c:pt idx="333">
                  <c:v>11.1</c:v>
                </c:pt>
                <c:pt idx="334">
                  <c:v>11.133333333333333</c:v>
                </c:pt>
                <c:pt idx="335">
                  <c:v>11.166666666666666</c:v>
                </c:pt>
                <c:pt idx="336">
                  <c:v>11.2</c:v>
                </c:pt>
                <c:pt idx="337">
                  <c:v>11.233333333333333</c:v>
                </c:pt>
                <c:pt idx="338">
                  <c:v>11.266666666666667</c:v>
                </c:pt>
                <c:pt idx="339">
                  <c:v>11.3</c:v>
                </c:pt>
                <c:pt idx="340">
                  <c:v>11.333333333333334</c:v>
                </c:pt>
                <c:pt idx="341">
                  <c:v>11.366666666666667</c:v>
                </c:pt>
                <c:pt idx="342">
                  <c:v>11.4</c:v>
                </c:pt>
                <c:pt idx="343">
                  <c:v>11.433333333333334</c:v>
                </c:pt>
                <c:pt idx="344">
                  <c:v>11.466666666666667</c:v>
                </c:pt>
                <c:pt idx="345">
                  <c:v>11.5</c:v>
                </c:pt>
                <c:pt idx="346">
                  <c:v>11.533333333333333</c:v>
                </c:pt>
                <c:pt idx="347">
                  <c:v>11.566666666666666</c:v>
                </c:pt>
                <c:pt idx="348">
                  <c:v>11.6</c:v>
                </c:pt>
                <c:pt idx="349">
                  <c:v>11.633333333333333</c:v>
                </c:pt>
                <c:pt idx="350">
                  <c:v>11.666666666666666</c:v>
                </c:pt>
                <c:pt idx="351">
                  <c:v>11.7</c:v>
                </c:pt>
                <c:pt idx="352">
                  <c:v>11.733333333333333</c:v>
                </c:pt>
                <c:pt idx="353">
                  <c:v>11.766666666666667</c:v>
                </c:pt>
                <c:pt idx="354">
                  <c:v>11.8</c:v>
                </c:pt>
                <c:pt idx="355">
                  <c:v>11.833333333333334</c:v>
                </c:pt>
                <c:pt idx="356">
                  <c:v>11.866666666666667</c:v>
                </c:pt>
                <c:pt idx="357">
                  <c:v>11.9</c:v>
                </c:pt>
                <c:pt idx="358">
                  <c:v>11.933333333333334</c:v>
                </c:pt>
                <c:pt idx="359">
                  <c:v>11.966666666666667</c:v>
                </c:pt>
                <c:pt idx="360">
                  <c:v>12</c:v>
                </c:pt>
                <c:pt idx="361">
                  <c:v>12.033333333333333</c:v>
                </c:pt>
                <c:pt idx="362">
                  <c:v>12.066666666666666</c:v>
                </c:pt>
                <c:pt idx="363">
                  <c:v>12.1</c:v>
                </c:pt>
                <c:pt idx="364">
                  <c:v>12.133333333333333</c:v>
                </c:pt>
                <c:pt idx="365">
                  <c:v>12.166666666666666</c:v>
                </c:pt>
                <c:pt idx="366">
                  <c:v>12.2</c:v>
                </c:pt>
                <c:pt idx="367">
                  <c:v>12.233333333333333</c:v>
                </c:pt>
                <c:pt idx="368">
                  <c:v>12.266666666666667</c:v>
                </c:pt>
                <c:pt idx="369">
                  <c:v>12.3</c:v>
                </c:pt>
                <c:pt idx="370">
                  <c:v>12.333333333333334</c:v>
                </c:pt>
                <c:pt idx="371">
                  <c:v>12.366666666666667</c:v>
                </c:pt>
                <c:pt idx="372">
                  <c:v>12.4</c:v>
                </c:pt>
                <c:pt idx="373">
                  <c:v>12.433333333333334</c:v>
                </c:pt>
                <c:pt idx="374">
                  <c:v>12.466666666666667</c:v>
                </c:pt>
                <c:pt idx="375">
                  <c:v>12.5</c:v>
                </c:pt>
                <c:pt idx="376">
                  <c:v>12.533333333333333</c:v>
                </c:pt>
                <c:pt idx="377">
                  <c:v>12.566666666666666</c:v>
                </c:pt>
                <c:pt idx="378">
                  <c:v>12.6</c:v>
                </c:pt>
                <c:pt idx="379">
                  <c:v>12.633333333333333</c:v>
                </c:pt>
                <c:pt idx="380">
                  <c:v>12.666666666666666</c:v>
                </c:pt>
                <c:pt idx="381">
                  <c:v>12.7</c:v>
                </c:pt>
                <c:pt idx="382">
                  <c:v>12.733333333333333</c:v>
                </c:pt>
                <c:pt idx="383">
                  <c:v>12.766666666666667</c:v>
                </c:pt>
                <c:pt idx="384">
                  <c:v>12.8</c:v>
                </c:pt>
                <c:pt idx="385">
                  <c:v>12.833333333333334</c:v>
                </c:pt>
                <c:pt idx="386">
                  <c:v>12.866666666666667</c:v>
                </c:pt>
                <c:pt idx="387">
                  <c:v>12.9</c:v>
                </c:pt>
                <c:pt idx="388">
                  <c:v>12.933333333333334</c:v>
                </c:pt>
                <c:pt idx="389">
                  <c:v>12.966666666666667</c:v>
                </c:pt>
                <c:pt idx="390">
                  <c:v>13</c:v>
                </c:pt>
                <c:pt idx="391">
                  <c:v>13.033333333333333</c:v>
                </c:pt>
                <c:pt idx="392">
                  <c:v>13.066666666666666</c:v>
                </c:pt>
                <c:pt idx="393">
                  <c:v>13.1</c:v>
                </c:pt>
                <c:pt idx="394">
                  <c:v>13.133333333333333</c:v>
                </c:pt>
                <c:pt idx="395">
                  <c:v>13.166666666666666</c:v>
                </c:pt>
                <c:pt idx="396">
                  <c:v>13.2</c:v>
                </c:pt>
                <c:pt idx="397">
                  <c:v>13.233333333333333</c:v>
                </c:pt>
                <c:pt idx="398">
                  <c:v>13.266666666666667</c:v>
                </c:pt>
                <c:pt idx="399">
                  <c:v>13.3</c:v>
                </c:pt>
                <c:pt idx="400">
                  <c:v>13.333333333333334</c:v>
                </c:pt>
                <c:pt idx="401">
                  <c:v>13.366666666666667</c:v>
                </c:pt>
                <c:pt idx="402">
                  <c:v>13.4</c:v>
                </c:pt>
                <c:pt idx="403">
                  <c:v>13.433333333333334</c:v>
                </c:pt>
                <c:pt idx="404">
                  <c:v>13.466666666666667</c:v>
                </c:pt>
                <c:pt idx="405">
                  <c:v>13.5</c:v>
                </c:pt>
                <c:pt idx="406">
                  <c:v>13.533333333333333</c:v>
                </c:pt>
                <c:pt idx="407">
                  <c:v>13.566666666666666</c:v>
                </c:pt>
                <c:pt idx="408">
                  <c:v>13.6</c:v>
                </c:pt>
                <c:pt idx="409">
                  <c:v>13.633333333333333</c:v>
                </c:pt>
                <c:pt idx="410">
                  <c:v>13.666666666666666</c:v>
                </c:pt>
                <c:pt idx="411">
                  <c:v>13.7</c:v>
                </c:pt>
                <c:pt idx="412">
                  <c:v>13.733333333333333</c:v>
                </c:pt>
                <c:pt idx="413">
                  <c:v>13.766666666666667</c:v>
                </c:pt>
                <c:pt idx="414">
                  <c:v>13.8</c:v>
                </c:pt>
                <c:pt idx="415">
                  <c:v>13.833333333333334</c:v>
                </c:pt>
                <c:pt idx="416">
                  <c:v>13.866666666666667</c:v>
                </c:pt>
                <c:pt idx="417">
                  <c:v>13.9</c:v>
                </c:pt>
                <c:pt idx="418">
                  <c:v>13.933333333333334</c:v>
                </c:pt>
                <c:pt idx="419">
                  <c:v>13.966666666666667</c:v>
                </c:pt>
                <c:pt idx="420">
                  <c:v>14</c:v>
                </c:pt>
                <c:pt idx="421">
                  <c:v>14.033333333333333</c:v>
                </c:pt>
                <c:pt idx="422">
                  <c:v>14.066666666666666</c:v>
                </c:pt>
                <c:pt idx="423">
                  <c:v>14.1</c:v>
                </c:pt>
                <c:pt idx="424">
                  <c:v>14.133333333333333</c:v>
                </c:pt>
                <c:pt idx="425">
                  <c:v>14.166666666666666</c:v>
                </c:pt>
                <c:pt idx="426">
                  <c:v>14.2</c:v>
                </c:pt>
                <c:pt idx="427">
                  <c:v>14.233333333333333</c:v>
                </c:pt>
                <c:pt idx="428">
                  <c:v>14.266666666666667</c:v>
                </c:pt>
                <c:pt idx="429">
                  <c:v>14.3</c:v>
                </c:pt>
                <c:pt idx="430">
                  <c:v>14.333333333333334</c:v>
                </c:pt>
                <c:pt idx="431">
                  <c:v>14.366666666666667</c:v>
                </c:pt>
                <c:pt idx="432">
                  <c:v>14.4</c:v>
                </c:pt>
                <c:pt idx="433">
                  <c:v>14.433333333333334</c:v>
                </c:pt>
                <c:pt idx="434">
                  <c:v>14.466666666666667</c:v>
                </c:pt>
                <c:pt idx="435">
                  <c:v>14.5</c:v>
                </c:pt>
                <c:pt idx="436">
                  <c:v>14.533333333333333</c:v>
                </c:pt>
                <c:pt idx="437">
                  <c:v>14.566666666666666</c:v>
                </c:pt>
                <c:pt idx="438">
                  <c:v>14.6</c:v>
                </c:pt>
                <c:pt idx="439">
                  <c:v>14.633333333333333</c:v>
                </c:pt>
                <c:pt idx="440">
                  <c:v>14.666666666666666</c:v>
                </c:pt>
                <c:pt idx="441">
                  <c:v>14.7</c:v>
                </c:pt>
                <c:pt idx="442">
                  <c:v>14.733333333333333</c:v>
                </c:pt>
                <c:pt idx="443">
                  <c:v>14.766666666666667</c:v>
                </c:pt>
                <c:pt idx="444">
                  <c:v>14.8</c:v>
                </c:pt>
                <c:pt idx="445">
                  <c:v>14.833333333333334</c:v>
                </c:pt>
                <c:pt idx="446">
                  <c:v>14.866666666666667</c:v>
                </c:pt>
                <c:pt idx="447">
                  <c:v>14.9</c:v>
                </c:pt>
                <c:pt idx="448">
                  <c:v>14.933333333333334</c:v>
                </c:pt>
                <c:pt idx="449">
                  <c:v>14.966666666666667</c:v>
                </c:pt>
                <c:pt idx="450">
                  <c:v>15</c:v>
                </c:pt>
                <c:pt idx="451">
                  <c:v>15.033333333333333</c:v>
                </c:pt>
                <c:pt idx="452">
                  <c:v>15.066666666666666</c:v>
                </c:pt>
                <c:pt idx="453">
                  <c:v>15.1</c:v>
                </c:pt>
                <c:pt idx="454">
                  <c:v>15.133333333333333</c:v>
                </c:pt>
                <c:pt idx="455">
                  <c:v>15.166666666666666</c:v>
                </c:pt>
                <c:pt idx="456">
                  <c:v>15.2</c:v>
                </c:pt>
                <c:pt idx="457">
                  <c:v>15.233333333333333</c:v>
                </c:pt>
                <c:pt idx="458">
                  <c:v>15.266666666666667</c:v>
                </c:pt>
                <c:pt idx="459">
                  <c:v>15.3</c:v>
                </c:pt>
                <c:pt idx="460">
                  <c:v>15.333333333333334</c:v>
                </c:pt>
                <c:pt idx="461">
                  <c:v>15.366666666666667</c:v>
                </c:pt>
                <c:pt idx="462">
                  <c:v>15.4</c:v>
                </c:pt>
                <c:pt idx="463">
                  <c:v>15.433333333333334</c:v>
                </c:pt>
                <c:pt idx="464">
                  <c:v>15.466666666666667</c:v>
                </c:pt>
                <c:pt idx="465">
                  <c:v>15.5</c:v>
                </c:pt>
                <c:pt idx="466">
                  <c:v>15.533333333333333</c:v>
                </c:pt>
                <c:pt idx="467">
                  <c:v>15.566666666666666</c:v>
                </c:pt>
                <c:pt idx="468">
                  <c:v>15.6</c:v>
                </c:pt>
                <c:pt idx="469">
                  <c:v>15.633333333333333</c:v>
                </c:pt>
                <c:pt idx="470">
                  <c:v>15.666666666666666</c:v>
                </c:pt>
                <c:pt idx="471">
                  <c:v>15.7</c:v>
                </c:pt>
                <c:pt idx="472">
                  <c:v>15.733333333333333</c:v>
                </c:pt>
                <c:pt idx="473">
                  <c:v>15.766666666666667</c:v>
                </c:pt>
                <c:pt idx="474">
                  <c:v>15.8</c:v>
                </c:pt>
                <c:pt idx="475">
                  <c:v>15.833333333333334</c:v>
                </c:pt>
                <c:pt idx="476">
                  <c:v>15.866666666666667</c:v>
                </c:pt>
                <c:pt idx="477">
                  <c:v>15.9</c:v>
                </c:pt>
                <c:pt idx="478">
                  <c:v>15.933333333333334</c:v>
                </c:pt>
                <c:pt idx="479">
                  <c:v>15.966666666666667</c:v>
                </c:pt>
                <c:pt idx="480">
                  <c:v>16</c:v>
                </c:pt>
                <c:pt idx="481">
                  <c:v>16.033333333333335</c:v>
                </c:pt>
                <c:pt idx="482">
                  <c:v>16.066666666666666</c:v>
                </c:pt>
                <c:pt idx="483">
                  <c:v>16.100000000000001</c:v>
                </c:pt>
                <c:pt idx="484">
                  <c:v>16.133333333333333</c:v>
                </c:pt>
                <c:pt idx="485">
                  <c:v>16.166666666666668</c:v>
                </c:pt>
                <c:pt idx="486">
                  <c:v>16.2</c:v>
                </c:pt>
                <c:pt idx="487">
                  <c:v>16.233333333333334</c:v>
                </c:pt>
                <c:pt idx="488">
                  <c:v>16.266666666666666</c:v>
                </c:pt>
                <c:pt idx="489">
                  <c:v>16.3</c:v>
                </c:pt>
                <c:pt idx="490">
                  <c:v>16.333333333333332</c:v>
                </c:pt>
                <c:pt idx="491">
                  <c:v>16.366666666666667</c:v>
                </c:pt>
                <c:pt idx="492">
                  <c:v>16.399999999999999</c:v>
                </c:pt>
                <c:pt idx="493">
                  <c:v>16.433333333333334</c:v>
                </c:pt>
                <c:pt idx="494">
                  <c:v>16.466666666666665</c:v>
                </c:pt>
                <c:pt idx="495">
                  <c:v>16.5</c:v>
                </c:pt>
                <c:pt idx="496">
                  <c:v>16.533333333333335</c:v>
                </c:pt>
                <c:pt idx="497">
                  <c:v>16.566666666666666</c:v>
                </c:pt>
                <c:pt idx="498">
                  <c:v>16.600000000000001</c:v>
                </c:pt>
                <c:pt idx="499">
                  <c:v>16.633333333333333</c:v>
                </c:pt>
                <c:pt idx="500">
                  <c:v>16.666666666666668</c:v>
                </c:pt>
                <c:pt idx="501">
                  <c:v>16.7</c:v>
                </c:pt>
                <c:pt idx="502">
                  <c:v>16.733333333333334</c:v>
                </c:pt>
                <c:pt idx="503">
                  <c:v>16.766666666666666</c:v>
                </c:pt>
                <c:pt idx="504">
                  <c:v>16.8</c:v>
                </c:pt>
                <c:pt idx="505">
                  <c:v>16.833333333333332</c:v>
                </c:pt>
                <c:pt idx="506">
                  <c:v>16.866666666666667</c:v>
                </c:pt>
                <c:pt idx="507">
                  <c:v>16.899999999999999</c:v>
                </c:pt>
                <c:pt idx="508">
                  <c:v>16.933333333333334</c:v>
                </c:pt>
                <c:pt idx="509">
                  <c:v>16.966666666666665</c:v>
                </c:pt>
                <c:pt idx="510">
                  <c:v>17</c:v>
                </c:pt>
                <c:pt idx="511">
                  <c:v>17.033333333333335</c:v>
                </c:pt>
                <c:pt idx="512">
                  <c:v>17.066666666666666</c:v>
                </c:pt>
                <c:pt idx="513">
                  <c:v>17.100000000000001</c:v>
                </c:pt>
                <c:pt idx="514">
                  <c:v>17.133333333333333</c:v>
                </c:pt>
                <c:pt idx="515">
                  <c:v>17.166666666666668</c:v>
                </c:pt>
                <c:pt idx="516">
                  <c:v>17.2</c:v>
                </c:pt>
                <c:pt idx="517">
                  <c:v>17.233333333333334</c:v>
                </c:pt>
                <c:pt idx="518">
                  <c:v>17.266666666666666</c:v>
                </c:pt>
                <c:pt idx="519">
                  <c:v>17.3</c:v>
                </c:pt>
                <c:pt idx="520">
                  <c:v>17.333333333333332</c:v>
                </c:pt>
                <c:pt idx="521">
                  <c:v>17.366666666666667</c:v>
                </c:pt>
                <c:pt idx="522">
                  <c:v>17.399999999999999</c:v>
                </c:pt>
                <c:pt idx="523">
                  <c:v>17.433333333333334</c:v>
                </c:pt>
                <c:pt idx="524">
                  <c:v>17.466666666666665</c:v>
                </c:pt>
                <c:pt idx="525">
                  <c:v>17.5</c:v>
                </c:pt>
                <c:pt idx="526">
                  <c:v>17.533333333333335</c:v>
                </c:pt>
                <c:pt idx="527">
                  <c:v>17.566666666666666</c:v>
                </c:pt>
                <c:pt idx="528">
                  <c:v>17.600000000000001</c:v>
                </c:pt>
                <c:pt idx="529">
                  <c:v>17.633333333333333</c:v>
                </c:pt>
                <c:pt idx="530">
                  <c:v>17.666666666666668</c:v>
                </c:pt>
                <c:pt idx="531">
                  <c:v>17.7</c:v>
                </c:pt>
                <c:pt idx="532">
                  <c:v>17.733333333333334</c:v>
                </c:pt>
                <c:pt idx="533">
                  <c:v>17.766666666666666</c:v>
                </c:pt>
                <c:pt idx="534">
                  <c:v>17.8</c:v>
                </c:pt>
                <c:pt idx="535">
                  <c:v>17.833333333333332</c:v>
                </c:pt>
                <c:pt idx="536">
                  <c:v>17.866666666666667</c:v>
                </c:pt>
                <c:pt idx="537">
                  <c:v>17.899999999999999</c:v>
                </c:pt>
                <c:pt idx="538">
                  <c:v>17.933333333333334</c:v>
                </c:pt>
                <c:pt idx="539">
                  <c:v>17.966666666666665</c:v>
                </c:pt>
                <c:pt idx="540">
                  <c:v>18</c:v>
                </c:pt>
                <c:pt idx="541">
                  <c:v>18.033333333333335</c:v>
                </c:pt>
                <c:pt idx="542">
                  <c:v>18.066666666666666</c:v>
                </c:pt>
                <c:pt idx="543">
                  <c:v>18.100000000000001</c:v>
                </c:pt>
                <c:pt idx="544">
                  <c:v>18.133333333333333</c:v>
                </c:pt>
                <c:pt idx="545">
                  <c:v>18.166666666666668</c:v>
                </c:pt>
                <c:pt idx="546">
                  <c:v>18.2</c:v>
                </c:pt>
                <c:pt idx="547">
                  <c:v>18.233333333333334</c:v>
                </c:pt>
                <c:pt idx="548">
                  <c:v>18.266666666666666</c:v>
                </c:pt>
                <c:pt idx="549">
                  <c:v>18.3</c:v>
                </c:pt>
                <c:pt idx="550">
                  <c:v>18.333333333333332</c:v>
                </c:pt>
                <c:pt idx="551">
                  <c:v>18.366666666666667</c:v>
                </c:pt>
                <c:pt idx="552">
                  <c:v>18.399999999999999</c:v>
                </c:pt>
                <c:pt idx="553">
                  <c:v>18.433333333333334</c:v>
                </c:pt>
                <c:pt idx="554">
                  <c:v>18.466666666666665</c:v>
                </c:pt>
                <c:pt idx="555">
                  <c:v>18.5</c:v>
                </c:pt>
                <c:pt idx="556">
                  <c:v>18.533333333333335</c:v>
                </c:pt>
                <c:pt idx="557">
                  <c:v>18.566666666666666</c:v>
                </c:pt>
                <c:pt idx="558">
                  <c:v>18.600000000000001</c:v>
                </c:pt>
                <c:pt idx="559">
                  <c:v>18.633333333333333</c:v>
                </c:pt>
                <c:pt idx="560">
                  <c:v>18.666666666666668</c:v>
                </c:pt>
                <c:pt idx="561">
                  <c:v>18.7</c:v>
                </c:pt>
                <c:pt idx="562">
                  <c:v>18.733333333333334</c:v>
                </c:pt>
                <c:pt idx="563">
                  <c:v>18.766666666666666</c:v>
                </c:pt>
                <c:pt idx="564">
                  <c:v>18.8</c:v>
                </c:pt>
                <c:pt idx="565">
                  <c:v>18.833333333333332</c:v>
                </c:pt>
                <c:pt idx="566">
                  <c:v>18.866666666666667</c:v>
                </c:pt>
                <c:pt idx="567">
                  <c:v>18.899999999999999</c:v>
                </c:pt>
                <c:pt idx="568">
                  <c:v>18.933333333333334</c:v>
                </c:pt>
                <c:pt idx="569">
                  <c:v>18.966666666666665</c:v>
                </c:pt>
                <c:pt idx="570">
                  <c:v>19</c:v>
                </c:pt>
                <c:pt idx="571">
                  <c:v>19.033333333333335</c:v>
                </c:pt>
                <c:pt idx="572">
                  <c:v>19.066666666666666</c:v>
                </c:pt>
                <c:pt idx="573">
                  <c:v>19.100000000000001</c:v>
                </c:pt>
                <c:pt idx="574">
                  <c:v>19.133333333333333</c:v>
                </c:pt>
                <c:pt idx="575">
                  <c:v>19.166666666666668</c:v>
                </c:pt>
                <c:pt idx="576">
                  <c:v>19.2</c:v>
                </c:pt>
                <c:pt idx="577">
                  <c:v>19.233333333333334</c:v>
                </c:pt>
                <c:pt idx="578">
                  <c:v>19.266666666666666</c:v>
                </c:pt>
                <c:pt idx="579">
                  <c:v>19.3</c:v>
                </c:pt>
                <c:pt idx="580">
                  <c:v>19.333333333333332</c:v>
                </c:pt>
                <c:pt idx="581">
                  <c:v>19.366666666666667</c:v>
                </c:pt>
                <c:pt idx="582">
                  <c:v>19.399999999999999</c:v>
                </c:pt>
                <c:pt idx="583">
                  <c:v>19.433333333333334</c:v>
                </c:pt>
                <c:pt idx="584">
                  <c:v>19.466666666666665</c:v>
                </c:pt>
                <c:pt idx="585">
                  <c:v>19.5</c:v>
                </c:pt>
                <c:pt idx="586">
                  <c:v>19.533333333333335</c:v>
                </c:pt>
                <c:pt idx="587">
                  <c:v>19.566666666666666</c:v>
                </c:pt>
                <c:pt idx="588">
                  <c:v>19.600000000000001</c:v>
                </c:pt>
                <c:pt idx="589">
                  <c:v>19.633333333333333</c:v>
                </c:pt>
                <c:pt idx="590">
                  <c:v>19.666666666666668</c:v>
                </c:pt>
                <c:pt idx="591">
                  <c:v>19.7</c:v>
                </c:pt>
                <c:pt idx="592">
                  <c:v>19.733333333333334</c:v>
                </c:pt>
                <c:pt idx="593">
                  <c:v>19.766666666666666</c:v>
                </c:pt>
                <c:pt idx="594">
                  <c:v>19.8</c:v>
                </c:pt>
                <c:pt idx="595">
                  <c:v>19.833333333333332</c:v>
                </c:pt>
                <c:pt idx="596">
                  <c:v>19.866666666666667</c:v>
                </c:pt>
                <c:pt idx="597">
                  <c:v>19.899999999999999</c:v>
                </c:pt>
                <c:pt idx="598">
                  <c:v>19.933333333333334</c:v>
                </c:pt>
                <c:pt idx="599">
                  <c:v>19.966666666666665</c:v>
                </c:pt>
                <c:pt idx="600">
                  <c:v>20</c:v>
                </c:pt>
                <c:pt idx="601">
                  <c:v>20.033333333333335</c:v>
                </c:pt>
                <c:pt idx="602">
                  <c:v>20.066666666666666</c:v>
                </c:pt>
                <c:pt idx="603">
                  <c:v>20.100000000000001</c:v>
                </c:pt>
                <c:pt idx="604">
                  <c:v>20.133333333333333</c:v>
                </c:pt>
                <c:pt idx="605">
                  <c:v>20.166666666666668</c:v>
                </c:pt>
                <c:pt idx="606">
                  <c:v>20.2</c:v>
                </c:pt>
                <c:pt idx="607">
                  <c:v>20.233333333333334</c:v>
                </c:pt>
                <c:pt idx="608">
                  <c:v>20.266666666666666</c:v>
                </c:pt>
                <c:pt idx="609">
                  <c:v>20.3</c:v>
                </c:pt>
                <c:pt idx="610">
                  <c:v>20.333333333333332</c:v>
                </c:pt>
                <c:pt idx="611">
                  <c:v>20.366666666666667</c:v>
                </c:pt>
                <c:pt idx="612">
                  <c:v>20.399999999999999</c:v>
                </c:pt>
                <c:pt idx="613">
                  <c:v>20.433333333333334</c:v>
                </c:pt>
                <c:pt idx="614">
                  <c:v>20.466666666666665</c:v>
                </c:pt>
                <c:pt idx="615">
                  <c:v>20.5</c:v>
                </c:pt>
                <c:pt idx="616">
                  <c:v>20.533333333333335</c:v>
                </c:pt>
                <c:pt idx="617">
                  <c:v>20.566666666666666</c:v>
                </c:pt>
                <c:pt idx="618">
                  <c:v>20.6</c:v>
                </c:pt>
                <c:pt idx="619">
                  <c:v>20.633333333333333</c:v>
                </c:pt>
                <c:pt idx="620">
                  <c:v>20.666666666666668</c:v>
                </c:pt>
                <c:pt idx="621">
                  <c:v>20.7</c:v>
                </c:pt>
                <c:pt idx="622">
                  <c:v>20.733333333333334</c:v>
                </c:pt>
                <c:pt idx="623">
                  <c:v>20.766666666666666</c:v>
                </c:pt>
                <c:pt idx="624">
                  <c:v>20.8</c:v>
                </c:pt>
                <c:pt idx="625">
                  <c:v>20.833333333333332</c:v>
                </c:pt>
                <c:pt idx="626">
                  <c:v>20.866666666666667</c:v>
                </c:pt>
                <c:pt idx="627">
                  <c:v>20.9</c:v>
                </c:pt>
                <c:pt idx="628">
                  <c:v>20.933333333333334</c:v>
                </c:pt>
                <c:pt idx="629">
                  <c:v>20.966666666666665</c:v>
                </c:pt>
                <c:pt idx="630">
                  <c:v>21</c:v>
                </c:pt>
                <c:pt idx="631">
                  <c:v>21.033333333333335</c:v>
                </c:pt>
                <c:pt idx="632">
                  <c:v>21.066666666666666</c:v>
                </c:pt>
                <c:pt idx="633">
                  <c:v>21.1</c:v>
                </c:pt>
                <c:pt idx="634">
                  <c:v>21.133333333333333</c:v>
                </c:pt>
                <c:pt idx="635">
                  <c:v>21.166666666666668</c:v>
                </c:pt>
                <c:pt idx="636">
                  <c:v>21.2</c:v>
                </c:pt>
                <c:pt idx="637">
                  <c:v>21.233333333333334</c:v>
                </c:pt>
                <c:pt idx="638">
                  <c:v>21.266666666666666</c:v>
                </c:pt>
                <c:pt idx="639">
                  <c:v>21.3</c:v>
                </c:pt>
                <c:pt idx="640">
                  <c:v>21.333333333333332</c:v>
                </c:pt>
                <c:pt idx="641">
                  <c:v>21.366666666666667</c:v>
                </c:pt>
                <c:pt idx="642">
                  <c:v>21.4</c:v>
                </c:pt>
                <c:pt idx="643">
                  <c:v>21.433333333333334</c:v>
                </c:pt>
                <c:pt idx="644">
                  <c:v>21.466666666666665</c:v>
                </c:pt>
                <c:pt idx="645">
                  <c:v>21.5</c:v>
                </c:pt>
                <c:pt idx="646">
                  <c:v>21.533333333333335</c:v>
                </c:pt>
                <c:pt idx="647">
                  <c:v>21.566666666666666</c:v>
                </c:pt>
                <c:pt idx="648">
                  <c:v>21.6</c:v>
                </c:pt>
                <c:pt idx="649">
                  <c:v>21.633333333333333</c:v>
                </c:pt>
                <c:pt idx="650">
                  <c:v>21.666666666666668</c:v>
                </c:pt>
                <c:pt idx="651">
                  <c:v>21.7</c:v>
                </c:pt>
                <c:pt idx="652">
                  <c:v>21.733333333333334</c:v>
                </c:pt>
                <c:pt idx="653">
                  <c:v>21.766666666666666</c:v>
                </c:pt>
                <c:pt idx="654">
                  <c:v>21.8</c:v>
                </c:pt>
                <c:pt idx="655">
                  <c:v>21.833333333333332</c:v>
                </c:pt>
                <c:pt idx="656">
                  <c:v>21.866666666666667</c:v>
                </c:pt>
                <c:pt idx="657">
                  <c:v>21.9</c:v>
                </c:pt>
                <c:pt idx="658">
                  <c:v>21.933333333333334</c:v>
                </c:pt>
                <c:pt idx="659">
                  <c:v>21.966666666666665</c:v>
                </c:pt>
                <c:pt idx="660">
                  <c:v>22</c:v>
                </c:pt>
                <c:pt idx="661">
                  <c:v>22.033333333333335</c:v>
                </c:pt>
                <c:pt idx="662">
                  <c:v>22.066666666666666</c:v>
                </c:pt>
                <c:pt idx="663">
                  <c:v>22.1</c:v>
                </c:pt>
                <c:pt idx="664">
                  <c:v>22.133333333333333</c:v>
                </c:pt>
                <c:pt idx="665">
                  <c:v>22.166666666666668</c:v>
                </c:pt>
                <c:pt idx="666">
                  <c:v>22.2</c:v>
                </c:pt>
                <c:pt idx="667">
                  <c:v>22.233333333333334</c:v>
                </c:pt>
                <c:pt idx="668">
                  <c:v>22.266666666666666</c:v>
                </c:pt>
                <c:pt idx="669">
                  <c:v>22.3</c:v>
                </c:pt>
                <c:pt idx="670">
                  <c:v>22.333333333333332</c:v>
                </c:pt>
                <c:pt idx="671">
                  <c:v>22.366666666666667</c:v>
                </c:pt>
                <c:pt idx="672">
                  <c:v>22.4</c:v>
                </c:pt>
                <c:pt idx="673">
                  <c:v>22.433333333333334</c:v>
                </c:pt>
                <c:pt idx="674">
                  <c:v>22.466666666666665</c:v>
                </c:pt>
                <c:pt idx="675">
                  <c:v>22.5</c:v>
                </c:pt>
                <c:pt idx="676">
                  <c:v>22.533333333333335</c:v>
                </c:pt>
                <c:pt idx="677">
                  <c:v>22.566666666666666</c:v>
                </c:pt>
                <c:pt idx="678">
                  <c:v>22.6</c:v>
                </c:pt>
                <c:pt idx="679">
                  <c:v>22.633333333333333</c:v>
                </c:pt>
                <c:pt idx="680">
                  <c:v>22.666666666666668</c:v>
                </c:pt>
                <c:pt idx="681">
                  <c:v>22.7</c:v>
                </c:pt>
                <c:pt idx="682">
                  <c:v>22.733333333333334</c:v>
                </c:pt>
                <c:pt idx="683">
                  <c:v>22.766666666666666</c:v>
                </c:pt>
                <c:pt idx="684">
                  <c:v>22.8</c:v>
                </c:pt>
                <c:pt idx="685">
                  <c:v>22.833333333333332</c:v>
                </c:pt>
                <c:pt idx="686">
                  <c:v>22.866666666666667</c:v>
                </c:pt>
                <c:pt idx="687">
                  <c:v>22.9</c:v>
                </c:pt>
                <c:pt idx="688">
                  <c:v>22.933333333333334</c:v>
                </c:pt>
                <c:pt idx="689">
                  <c:v>22.966666666666665</c:v>
                </c:pt>
                <c:pt idx="690">
                  <c:v>23</c:v>
                </c:pt>
                <c:pt idx="691">
                  <c:v>23.033333333333335</c:v>
                </c:pt>
                <c:pt idx="692">
                  <c:v>23.066666666666666</c:v>
                </c:pt>
                <c:pt idx="693">
                  <c:v>23.1</c:v>
                </c:pt>
                <c:pt idx="694">
                  <c:v>23.133333333333333</c:v>
                </c:pt>
                <c:pt idx="695">
                  <c:v>23.166666666666668</c:v>
                </c:pt>
                <c:pt idx="696">
                  <c:v>23.2</c:v>
                </c:pt>
                <c:pt idx="697">
                  <c:v>23.233333333333334</c:v>
                </c:pt>
                <c:pt idx="698">
                  <c:v>23.266666666666666</c:v>
                </c:pt>
                <c:pt idx="699">
                  <c:v>23.3</c:v>
                </c:pt>
                <c:pt idx="700">
                  <c:v>23.333333333333332</c:v>
                </c:pt>
                <c:pt idx="701">
                  <c:v>23.366666666666667</c:v>
                </c:pt>
                <c:pt idx="702">
                  <c:v>23.4</c:v>
                </c:pt>
                <c:pt idx="703">
                  <c:v>23.433333333333334</c:v>
                </c:pt>
                <c:pt idx="704">
                  <c:v>23.466666666666665</c:v>
                </c:pt>
                <c:pt idx="705">
                  <c:v>23.5</c:v>
                </c:pt>
                <c:pt idx="706">
                  <c:v>23.533333333333335</c:v>
                </c:pt>
                <c:pt idx="707">
                  <c:v>23.566666666666666</c:v>
                </c:pt>
                <c:pt idx="708">
                  <c:v>23.6</c:v>
                </c:pt>
                <c:pt idx="709">
                  <c:v>23.633333333333333</c:v>
                </c:pt>
                <c:pt idx="710">
                  <c:v>23.666666666666668</c:v>
                </c:pt>
                <c:pt idx="711">
                  <c:v>23.7</c:v>
                </c:pt>
                <c:pt idx="712">
                  <c:v>23.733333333333334</c:v>
                </c:pt>
                <c:pt idx="713">
                  <c:v>23.766666666666666</c:v>
                </c:pt>
                <c:pt idx="714">
                  <c:v>23.8</c:v>
                </c:pt>
                <c:pt idx="715">
                  <c:v>23.833333333333332</c:v>
                </c:pt>
                <c:pt idx="716">
                  <c:v>23.866666666666667</c:v>
                </c:pt>
                <c:pt idx="717">
                  <c:v>23.9</c:v>
                </c:pt>
                <c:pt idx="718">
                  <c:v>23.933333333333334</c:v>
                </c:pt>
                <c:pt idx="719">
                  <c:v>23.966666666666665</c:v>
                </c:pt>
                <c:pt idx="720">
                  <c:v>24</c:v>
                </c:pt>
                <c:pt idx="721">
                  <c:v>24.033333333333335</c:v>
                </c:pt>
                <c:pt idx="722">
                  <c:v>24.066666666666666</c:v>
                </c:pt>
                <c:pt idx="723">
                  <c:v>24.1</c:v>
                </c:pt>
                <c:pt idx="724">
                  <c:v>24.133333333333333</c:v>
                </c:pt>
                <c:pt idx="725">
                  <c:v>24.166666666666668</c:v>
                </c:pt>
                <c:pt idx="726">
                  <c:v>24.2</c:v>
                </c:pt>
                <c:pt idx="727">
                  <c:v>24.233333333333334</c:v>
                </c:pt>
                <c:pt idx="728">
                  <c:v>24.266666666666666</c:v>
                </c:pt>
                <c:pt idx="729">
                  <c:v>24.3</c:v>
                </c:pt>
                <c:pt idx="730">
                  <c:v>24.333333333333332</c:v>
                </c:pt>
                <c:pt idx="731">
                  <c:v>24.366666666666667</c:v>
                </c:pt>
                <c:pt idx="732">
                  <c:v>24.4</c:v>
                </c:pt>
                <c:pt idx="733">
                  <c:v>24.433333333333334</c:v>
                </c:pt>
                <c:pt idx="734">
                  <c:v>24.466666666666665</c:v>
                </c:pt>
                <c:pt idx="735">
                  <c:v>24.5</c:v>
                </c:pt>
                <c:pt idx="736">
                  <c:v>24.533333333333335</c:v>
                </c:pt>
                <c:pt idx="737">
                  <c:v>24.566666666666666</c:v>
                </c:pt>
                <c:pt idx="738">
                  <c:v>24.6</c:v>
                </c:pt>
                <c:pt idx="739">
                  <c:v>24.633333333333333</c:v>
                </c:pt>
                <c:pt idx="740">
                  <c:v>24.666666666666668</c:v>
                </c:pt>
                <c:pt idx="741">
                  <c:v>24.7</c:v>
                </c:pt>
                <c:pt idx="742">
                  <c:v>24.733333333333334</c:v>
                </c:pt>
                <c:pt idx="743">
                  <c:v>24.766666666666666</c:v>
                </c:pt>
                <c:pt idx="744">
                  <c:v>24.8</c:v>
                </c:pt>
                <c:pt idx="745">
                  <c:v>24.833333333333332</c:v>
                </c:pt>
                <c:pt idx="746">
                  <c:v>24.866666666666667</c:v>
                </c:pt>
                <c:pt idx="747">
                  <c:v>24.9</c:v>
                </c:pt>
                <c:pt idx="748">
                  <c:v>24.933333333333334</c:v>
                </c:pt>
                <c:pt idx="749">
                  <c:v>24.966666666666665</c:v>
                </c:pt>
                <c:pt idx="750">
                  <c:v>25</c:v>
                </c:pt>
                <c:pt idx="751">
                  <c:v>25.033333333333335</c:v>
                </c:pt>
                <c:pt idx="752">
                  <c:v>25.066666666666666</c:v>
                </c:pt>
                <c:pt idx="753">
                  <c:v>25.1</c:v>
                </c:pt>
                <c:pt idx="754">
                  <c:v>25.133333333333333</c:v>
                </c:pt>
                <c:pt idx="755">
                  <c:v>25.166666666666668</c:v>
                </c:pt>
                <c:pt idx="756">
                  <c:v>25.2</c:v>
                </c:pt>
                <c:pt idx="757">
                  <c:v>25.233333333333334</c:v>
                </c:pt>
                <c:pt idx="758">
                  <c:v>25.266666666666666</c:v>
                </c:pt>
                <c:pt idx="759">
                  <c:v>25.3</c:v>
                </c:pt>
                <c:pt idx="760">
                  <c:v>25.333333333333332</c:v>
                </c:pt>
                <c:pt idx="761">
                  <c:v>25.366666666666667</c:v>
                </c:pt>
                <c:pt idx="762">
                  <c:v>25.4</c:v>
                </c:pt>
                <c:pt idx="763">
                  <c:v>25.433333333333334</c:v>
                </c:pt>
                <c:pt idx="764">
                  <c:v>25.466666666666665</c:v>
                </c:pt>
                <c:pt idx="765">
                  <c:v>25.5</c:v>
                </c:pt>
                <c:pt idx="766">
                  <c:v>25.533333333333335</c:v>
                </c:pt>
                <c:pt idx="767">
                  <c:v>25.566666666666666</c:v>
                </c:pt>
                <c:pt idx="768">
                  <c:v>25.6</c:v>
                </c:pt>
                <c:pt idx="769">
                  <c:v>25.633333333333333</c:v>
                </c:pt>
                <c:pt idx="770">
                  <c:v>25.666666666666668</c:v>
                </c:pt>
                <c:pt idx="771">
                  <c:v>25.7</c:v>
                </c:pt>
                <c:pt idx="772">
                  <c:v>25.733333333333334</c:v>
                </c:pt>
                <c:pt idx="773">
                  <c:v>25.766666666666666</c:v>
                </c:pt>
                <c:pt idx="774">
                  <c:v>25.8</c:v>
                </c:pt>
                <c:pt idx="775">
                  <c:v>25.833333333333332</c:v>
                </c:pt>
                <c:pt idx="776">
                  <c:v>25.866666666666667</c:v>
                </c:pt>
                <c:pt idx="777">
                  <c:v>25.9</c:v>
                </c:pt>
                <c:pt idx="778">
                  <c:v>25.933333333333334</c:v>
                </c:pt>
                <c:pt idx="779">
                  <c:v>25.966666666666665</c:v>
                </c:pt>
                <c:pt idx="780">
                  <c:v>26</c:v>
                </c:pt>
                <c:pt idx="781">
                  <c:v>26.033333333333335</c:v>
                </c:pt>
                <c:pt idx="782">
                  <c:v>26.066666666666666</c:v>
                </c:pt>
                <c:pt idx="783">
                  <c:v>26.1</c:v>
                </c:pt>
                <c:pt idx="784">
                  <c:v>26.133333333333333</c:v>
                </c:pt>
                <c:pt idx="785">
                  <c:v>26.166666666666668</c:v>
                </c:pt>
                <c:pt idx="786">
                  <c:v>26.2</c:v>
                </c:pt>
                <c:pt idx="787">
                  <c:v>26.233333333333334</c:v>
                </c:pt>
                <c:pt idx="788">
                  <c:v>26.266666666666666</c:v>
                </c:pt>
                <c:pt idx="789">
                  <c:v>26.3</c:v>
                </c:pt>
                <c:pt idx="790">
                  <c:v>26.333333333333332</c:v>
                </c:pt>
                <c:pt idx="791">
                  <c:v>26.366666666666667</c:v>
                </c:pt>
                <c:pt idx="792">
                  <c:v>26.4</c:v>
                </c:pt>
                <c:pt idx="793">
                  <c:v>26.433333333333334</c:v>
                </c:pt>
                <c:pt idx="794">
                  <c:v>26.466666666666665</c:v>
                </c:pt>
                <c:pt idx="795">
                  <c:v>26.5</c:v>
                </c:pt>
                <c:pt idx="796">
                  <c:v>26.533333333333335</c:v>
                </c:pt>
                <c:pt idx="797">
                  <c:v>26.566666666666666</c:v>
                </c:pt>
                <c:pt idx="798">
                  <c:v>26.6</c:v>
                </c:pt>
                <c:pt idx="799">
                  <c:v>26.633333333333333</c:v>
                </c:pt>
                <c:pt idx="800">
                  <c:v>26.666666666666668</c:v>
                </c:pt>
                <c:pt idx="801">
                  <c:v>26.7</c:v>
                </c:pt>
                <c:pt idx="802">
                  <c:v>26.733333333333334</c:v>
                </c:pt>
                <c:pt idx="803">
                  <c:v>26.766666666666666</c:v>
                </c:pt>
                <c:pt idx="804">
                  <c:v>26.8</c:v>
                </c:pt>
                <c:pt idx="805">
                  <c:v>26.833333333333332</c:v>
                </c:pt>
                <c:pt idx="806">
                  <c:v>26.866666666666667</c:v>
                </c:pt>
                <c:pt idx="807">
                  <c:v>26.9</c:v>
                </c:pt>
                <c:pt idx="808">
                  <c:v>26.933333333333334</c:v>
                </c:pt>
                <c:pt idx="809">
                  <c:v>26.966666666666665</c:v>
                </c:pt>
                <c:pt idx="810">
                  <c:v>27</c:v>
                </c:pt>
                <c:pt idx="811">
                  <c:v>27.033333333333335</c:v>
                </c:pt>
                <c:pt idx="812">
                  <c:v>27.066666666666666</c:v>
                </c:pt>
                <c:pt idx="813">
                  <c:v>27.1</c:v>
                </c:pt>
                <c:pt idx="814">
                  <c:v>27.133333333333333</c:v>
                </c:pt>
                <c:pt idx="815">
                  <c:v>27.166666666666668</c:v>
                </c:pt>
                <c:pt idx="816">
                  <c:v>27.2</c:v>
                </c:pt>
                <c:pt idx="817">
                  <c:v>27.233333333333334</c:v>
                </c:pt>
                <c:pt idx="818">
                  <c:v>27.266666666666666</c:v>
                </c:pt>
                <c:pt idx="819">
                  <c:v>27.3</c:v>
                </c:pt>
                <c:pt idx="820">
                  <c:v>27.333333333333332</c:v>
                </c:pt>
                <c:pt idx="821">
                  <c:v>27.366666666666667</c:v>
                </c:pt>
                <c:pt idx="822">
                  <c:v>27.4</c:v>
                </c:pt>
                <c:pt idx="823">
                  <c:v>27.433333333333334</c:v>
                </c:pt>
                <c:pt idx="824">
                  <c:v>27.466666666666665</c:v>
                </c:pt>
                <c:pt idx="825">
                  <c:v>27.5</c:v>
                </c:pt>
                <c:pt idx="826">
                  <c:v>27.533333333333335</c:v>
                </c:pt>
                <c:pt idx="827">
                  <c:v>27.566666666666666</c:v>
                </c:pt>
                <c:pt idx="828">
                  <c:v>27.6</c:v>
                </c:pt>
                <c:pt idx="829">
                  <c:v>27.633333333333333</c:v>
                </c:pt>
                <c:pt idx="830">
                  <c:v>27.666666666666668</c:v>
                </c:pt>
                <c:pt idx="831">
                  <c:v>27.7</c:v>
                </c:pt>
                <c:pt idx="832">
                  <c:v>27.733333333333334</c:v>
                </c:pt>
                <c:pt idx="833">
                  <c:v>27.766666666666666</c:v>
                </c:pt>
                <c:pt idx="834">
                  <c:v>27.8</c:v>
                </c:pt>
                <c:pt idx="835">
                  <c:v>27.833333333333332</c:v>
                </c:pt>
                <c:pt idx="836">
                  <c:v>27.866666666666667</c:v>
                </c:pt>
                <c:pt idx="837">
                  <c:v>27.9</c:v>
                </c:pt>
                <c:pt idx="838">
                  <c:v>27.933333333333334</c:v>
                </c:pt>
                <c:pt idx="839">
                  <c:v>27.966666666666665</c:v>
                </c:pt>
                <c:pt idx="840">
                  <c:v>28</c:v>
                </c:pt>
                <c:pt idx="841">
                  <c:v>28.033333333333335</c:v>
                </c:pt>
                <c:pt idx="842">
                  <c:v>28.066666666666666</c:v>
                </c:pt>
                <c:pt idx="843">
                  <c:v>28.1</c:v>
                </c:pt>
                <c:pt idx="844">
                  <c:v>28.133333333333333</c:v>
                </c:pt>
                <c:pt idx="845">
                  <c:v>28.166666666666668</c:v>
                </c:pt>
                <c:pt idx="846">
                  <c:v>28.2</c:v>
                </c:pt>
                <c:pt idx="847">
                  <c:v>28.233333333333334</c:v>
                </c:pt>
                <c:pt idx="848">
                  <c:v>28.266666666666666</c:v>
                </c:pt>
                <c:pt idx="849">
                  <c:v>28.3</c:v>
                </c:pt>
                <c:pt idx="850">
                  <c:v>28.333333333333332</c:v>
                </c:pt>
                <c:pt idx="851">
                  <c:v>28.366666666666667</c:v>
                </c:pt>
                <c:pt idx="852">
                  <c:v>28.4</c:v>
                </c:pt>
                <c:pt idx="853">
                  <c:v>28.433333333333334</c:v>
                </c:pt>
                <c:pt idx="854">
                  <c:v>28.466666666666665</c:v>
                </c:pt>
                <c:pt idx="855">
                  <c:v>28.5</c:v>
                </c:pt>
                <c:pt idx="856">
                  <c:v>28.533333333333335</c:v>
                </c:pt>
                <c:pt idx="857">
                  <c:v>28.566666666666666</c:v>
                </c:pt>
                <c:pt idx="858">
                  <c:v>28.6</c:v>
                </c:pt>
                <c:pt idx="859">
                  <c:v>28.633333333333333</c:v>
                </c:pt>
                <c:pt idx="860">
                  <c:v>28.666666666666668</c:v>
                </c:pt>
                <c:pt idx="861">
                  <c:v>28.7</c:v>
                </c:pt>
                <c:pt idx="862">
                  <c:v>28.733333333333334</c:v>
                </c:pt>
                <c:pt idx="863">
                  <c:v>28.766666666666666</c:v>
                </c:pt>
                <c:pt idx="864">
                  <c:v>28.8</c:v>
                </c:pt>
                <c:pt idx="865">
                  <c:v>28.833333333333332</c:v>
                </c:pt>
                <c:pt idx="866">
                  <c:v>28.866666666666667</c:v>
                </c:pt>
                <c:pt idx="867">
                  <c:v>28.9</c:v>
                </c:pt>
                <c:pt idx="868">
                  <c:v>28.933333333333334</c:v>
                </c:pt>
                <c:pt idx="869">
                  <c:v>28.966666666666665</c:v>
                </c:pt>
                <c:pt idx="870">
                  <c:v>29</c:v>
                </c:pt>
                <c:pt idx="871">
                  <c:v>29.033333333333335</c:v>
                </c:pt>
                <c:pt idx="872">
                  <c:v>29.066666666666666</c:v>
                </c:pt>
                <c:pt idx="873">
                  <c:v>29.1</c:v>
                </c:pt>
                <c:pt idx="874">
                  <c:v>29.133333333333333</c:v>
                </c:pt>
                <c:pt idx="875">
                  <c:v>29.166666666666668</c:v>
                </c:pt>
                <c:pt idx="876">
                  <c:v>29.2</c:v>
                </c:pt>
                <c:pt idx="877">
                  <c:v>29.233333333333334</c:v>
                </c:pt>
                <c:pt idx="878">
                  <c:v>29.266666666666666</c:v>
                </c:pt>
                <c:pt idx="879">
                  <c:v>29.3</c:v>
                </c:pt>
                <c:pt idx="880">
                  <c:v>29.333333333333332</c:v>
                </c:pt>
                <c:pt idx="881">
                  <c:v>29.366666666666667</c:v>
                </c:pt>
                <c:pt idx="882">
                  <c:v>29.4</c:v>
                </c:pt>
                <c:pt idx="883">
                  <c:v>29.433333333333334</c:v>
                </c:pt>
                <c:pt idx="884">
                  <c:v>29.466666666666665</c:v>
                </c:pt>
                <c:pt idx="885">
                  <c:v>29.5</c:v>
                </c:pt>
                <c:pt idx="886">
                  <c:v>29.533333333333335</c:v>
                </c:pt>
                <c:pt idx="887">
                  <c:v>29.566666666666666</c:v>
                </c:pt>
                <c:pt idx="888">
                  <c:v>29.6</c:v>
                </c:pt>
                <c:pt idx="889">
                  <c:v>29.633333333333333</c:v>
                </c:pt>
                <c:pt idx="890">
                  <c:v>29.666666666666668</c:v>
                </c:pt>
                <c:pt idx="891">
                  <c:v>29.7</c:v>
                </c:pt>
                <c:pt idx="892">
                  <c:v>29.733333333333334</c:v>
                </c:pt>
                <c:pt idx="893">
                  <c:v>29.766666666666666</c:v>
                </c:pt>
                <c:pt idx="894">
                  <c:v>29.8</c:v>
                </c:pt>
                <c:pt idx="895">
                  <c:v>29.833333333333332</c:v>
                </c:pt>
                <c:pt idx="896">
                  <c:v>29.866666666666667</c:v>
                </c:pt>
                <c:pt idx="897">
                  <c:v>29.9</c:v>
                </c:pt>
                <c:pt idx="898">
                  <c:v>29.933333333333334</c:v>
                </c:pt>
                <c:pt idx="899">
                  <c:v>29.966666666666665</c:v>
                </c:pt>
                <c:pt idx="900">
                  <c:v>30</c:v>
                </c:pt>
                <c:pt idx="901">
                  <c:v>30.033333333333335</c:v>
                </c:pt>
                <c:pt idx="902">
                  <c:v>30.066666666666666</c:v>
                </c:pt>
                <c:pt idx="903">
                  <c:v>30.1</c:v>
                </c:pt>
                <c:pt idx="904">
                  <c:v>30.133333333333333</c:v>
                </c:pt>
                <c:pt idx="905">
                  <c:v>30.166666666666668</c:v>
                </c:pt>
                <c:pt idx="906">
                  <c:v>30.2</c:v>
                </c:pt>
                <c:pt idx="907">
                  <c:v>30.233333333333334</c:v>
                </c:pt>
                <c:pt idx="908">
                  <c:v>30.266666666666666</c:v>
                </c:pt>
                <c:pt idx="909">
                  <c:v>30.3</c:v>
                </c:pt>
                <c:pt idx="910">
                  <c:v>30.333333333333332</c:v>
                </c:pt>
                <c:pt idx="911">
                  <c:v>30.366666666666667</c:v>
                </c:pt>
                <c:pt idx="912">
                  <c:v>30.4</c:v>
                </c:pt>
                <c:pt idx="913">
                  <c:v>30.433333333333334</c:v>
                </c:pt>
                <c:pt idx="914">
                  <c:v>30.466666666666665</c:v>
                </c:pt>
                <c:pt idx="915">
                  <c:v>30.5</c:v>
                </c:pt>
                <c:pt idx="916">
                  <c:v>30.533333333333335</c:v>
                </c:pt>
                <c:pt idx="917">
                  <c:v>30.566666666666666</c:v>
                </c:pt>
                <c:pt idx="918">
                  <c:v>30.6</c:v>
                </c:pt>
                <c:pt idx="919">
                  <c:v>30.633333333333333</c:v>
                </c:pt>
                <c:pt idx="920">
                  <c:v>30.666666666666668</c:v>
                </c:pt>
                <c:pt idx="921">
                  <c:v>30.7</c:v>
                </c:pt>
                <c:pt idx="922">
                  <c:v>30.733333333333334</c:v>
                </c:pt>
                <c:pt idx="923">
                  <c:v>30.766666666666666</c:v>
                </c:pt>
                <c:pt idx="924">
                  <c:v>30.8</c:v>
                </c:pt>
                <c:pt idx="925">
                  <c:v>30.833333333333332</c:v>
                </c:pt>
                <c:pt idx="926">
                  <c:v>30.866666666666667</c:v>
                </c:pt>
                <c:pt idx="927">
                  <c:v>30.9</c:v>
                </c:pt>
                <c:pt idx="928">
                  <c:v>30.933333333333334</c:v>
                </c:pt>
                <c:pt idx="929">
                  <c:v>30.966666666666665</c:v>
                </c:pt>
                <c:pt idx="930">
                  <c:v>31</c:v>
                </c:pt>
                <c:pt idx="931">
                  <c:v>31.033333333333335</c:v>
                </c:pt>
                <c:pt idx="932">
                  <c:v>31.066666666666666</c:v>
                </c:pt>
                <c:pt idx="933">
                  <c:v>31.1</c:v>
                </c:pt>
                <c:pt idx="934">
                  <c:v>31.133333333333333</c:v>
                </c:pt>
                <c:pt idx="935">
                  <c:v>31.166666666666668</c:v>
                </c:pt>
                <c:pt idx="936">
                  <c:v>31.2</c:v>
                </c:pt>
                <c:pt idx="937">
                  <c:v>31.233333333333334</c:v>
                </c:pt>
                <c:pt idx="938">
                  <c:v>31.266666666666666</c:v>
                </c:pt>
                <c:pt idx="939">
                  <c:v>31.3</c:v>
                </c:pt>
                <c:pt idx="940">
                  <c:v>31.333333333333332</c:v>
                </c:pt>
                <c:pt idx="941">
                  <c:v>31.366666666666667</c:v>
                </c:pt>
                <c:pt idx="942">
                  <c:v>31.4</c:v>
                </c:pt>
                <c:pt idx="943">
                  <c:v>31.433333333333334</c:v>
                </c:pt>
                <c:pt idx="944">
                  <c:v>31.466666666666665</c:v>
                </c:pt>
                <c:pt idx="945">
                  <c:v>31.5</c:v>
                </c:pt>
                <c:pt idx="946">
                  <c:v>31.533333333333335</c:v>
                </c:pt>
                <c:pt idx="947">
                  <c:v>31.566666666666666</c:v>
                </c:pt>
                <c:pt idx="948">
                  <c:v>31.6</c:v>
                </c:pt>
                <c:pt idx="949">
                  <c:v>31.633333333333333</c:v>
                </c:pt>
                <c:pt idx="950">
                  <c:v>31.666666666666668</c:v>
                </c:pt>
                <c:pt idx="951">
                  <c:v>31.7</c:v>
                </c:pt>
                <c:pt idx="952">
                  <c:v>31.733333333333334</c:v>
                </c:pt>
                <c:pt idx="953">
                  <c:v>31.766666666666666</c:v>
                </c:pt>
                <c:pt idx="954">
                  <c:v>31.8</c:v>
                </c:pt>
                <c:pt idx="955">
                  <c:v>31.833333333333332</c:v>
                </c:pt>
                <c:pt idx="956">
                  <c:v>31.866666666666667</c:v>
                </c:pt>
                <c:pt idx="957">
                  <c:v>31.9</c:v>
                </c:pt>
                <c:pt idx="958">
                  <c:v>31.933333333333334</c:v>
                </c:pt>
                <c:pt idx="959">
                  <c:v>31.966666666666665</c:v>
                </c:pt>
                <c:pt idx="960">
                  <c:v>32</c:v>
                </c:pt>
                <c:pt idx="961">
                  <c:v>32.033333333333331</c:v>
                </c:pt>
                <c:pt idx="962">
                  <c:v>32.06666666666667</c:v>
                </c:pt>
                <c:pt idx="963">
                  <c:v>32.1</c:v>
                </c:pt>
                <c:pt idx="964">
                  <c:v>32.133333333333333</c:v>
                </c:pt>
                <c:pt idx="965">
                  <c:v>32.166666666666664</c:v>
                </c:pt>
                <c:pt idx="966">
                  <c:v>32.200000000000003</c:v>
                </c:pt>
                <c:pt idx="967">
                  <c:v>32.233333333333334</c:v>
                </c:pt>
                <c:pt idx="968">
                  <c:v>32.266666666666666</c:v>
                </c:pt>
                <c:pt idx="969">
                  <c:v>32.299999999999997</c:v>
                </c:pt>
                <c:pt idx="970">
                  <c:v>32.333333333333336</c:v>
                </c:pt>
                <c:pt idx="971">
                  <c:v>32.366666666666667</c:v>
                </c:pt>
                <c:pt idx="972">
                  <c:v>32.4</c:v>
                </c:pt>
                <c:pt idx="973">
                  <c:v>32.43333333333333</c:v>
                </c:pt>
                <c:pt idx="974">
                  <c:v>32.466666666666669</c:v>
                </c:pt>
                <c:pt idx="975">
                  <c:v>32.5</c:v>
                </c:pt>
                <c:pt idx="976">
                  <c:v>32.533333333333331</c:v>
                </c:pt>
                <c:pt idx="977">
                  <c:v>32.56666666666667</c:v>
                </c:pt>
                <c:pt idx="978">
                  <c:v>32.6</c:v>
                </c:pt>
                <c:pt idx="979">
                  <c:v>32.633333333333333</c:v>
                </c:pt>
                <c:pt idx="980">
                  <c:v>32.666666666666664</c:v>
                </c:pt>
                <c:pt idx="981">
                  <c:v>32.700000000000003</c:v>
                </c:pt>
                <c:pt idx="982">
                  <c:v>32.733333333333334</c:v>
                </c:pt>
                <c:pt idx="983">
                  <c:v>32.766666666666666</c:v>
                </c:pt>
                <c:pt idx="984">
                  <c:v>32.799999999999997</c:v>
                </c:pt>
                <c:pt idx="985">
                  <c:v>32.833333333333336</c:v>
                </c:pt>
                <c:pt idx="986">
                  <c:v>32.866666666666667</c:v>
                </c:pt>
                <c:pt idx="987">
                  <c:v>32.9</c:v>
                </c:pt>
                <c:pt idx="988">
                  <c:v>32.93333333333333</c:v>
                </c:pt>
                <c:pt idx="989">
                  <c:v>32.966666666666669</c:v>
                </c:pt>
                <c:pt idx="990">
                  <c:v>33</c:v>
                </c:pt>
                <c:pt idx="991">
                  <c:v>33.033333333333331</c:v>
                </c:pt>
                <c:pt idx="992">
                  <c:v>33.06666666666667</c:v>
                </c:pt>
                <c:pt idx="993">
                  <c:v>33.1</c:v>
                </c:pt>
                <c:pt idx="994">
                  <c:v>33.133333333333333</c:v>
                </c:pt>
                <c:pt idx="995">
                  <c:v>33.166666666666664</c:v>
                </c:pt>
                <c:pt idx="996">
                  <c:v>33.200000000000003</c:v>
                </c:pt>
                <c:pt idx="997">
                  <c:v>33.233333333333334</c:v>
                </c:pt>
                <c:pt idx="998">
                  <c:v>33.266666666666666</c:v>
                </c:pt>
                <c:pt idx="999">
                  <c:v>33.299999999999997</c:v>
                </c:pt>
                <c:pt idx="1000">
                  <c:v>33.333333333333336</c:v>
                </c:pt>
                <c:pt idx="1001">
                  <c:v>33.366666666666667</c:v>
                </c:pt>
                <c:pt idx="1002">
                  <c:v>33.4</c:v>
                </c:pt>
                <c:pt idx="1003">
                  <c:v>33.43333333333333</c:v>
                </c:pt>
                <c:pt idx="1004">
                  <c:v>33.466666666666669</c:v>
                </c:pt>
                <c:pt idx="1005">
                  <c:v>33.5</c:v>
                </c:pt>
                <c:pt idx="1006">
                  <c:v>33.533333333333331</c:v>
                </c:pt>
                <c:pt idx="1007">
                  <c:v>33.56666666666667</c:v>
                </c:pt>
                <c:pt idx="1008">
                  <c:v>33.6</c:v>
                </c:pt>
                <c:pt idx="1009">
                  <c:v>33.633333333333333</c:v>
                </c:pt>
                <c:pt idx="1010">
                  <c:v>33.666666666666664</c:v>
                </c:pt>
                <c:pt idx="1011">
                  <c:v>33.700000000000003</c:v>
                </c:pt>
                <c:pt idx="1012">
                  <c:v>33.733333333333334</c:v>
                </c:pt>
                <c:pt idx="1013">
                  <c:v>33.766666666666666</c:v>
                </c:pt>
                <c:pt idx="1014">
                  <c:v>33.799999999999997</c:v>
                </c:pt>
                <c:pt idx="1015">
                  <c:v>33.833333333333336</c:v>
                </c:pt>
                <c:pt idx="1016">
                  <c:v>33.866666666666667</c:v>
                </c:pt>
                <c:pt idx="1017">
                  <c:v>33.9</c:v>
                </c:pt>
                <c:pt idx="1018">
                  <c:v>33.93333333333333</c:v>
                </c:pt>
                <c:pt idx="1019">
                  <c:v>33.966666666666669</c:v>
                </c:pt>
                <c:pt idx="1020">
                  <c:v>34</c:v>
                </c:pt>
                <c:pt idx="1021">
                  <c:v>34.033333333333331</c:v>
                </c:pt>
                <c:pt idx="1022">
                  <c:v>34.06666666666667</c:v>
                </c:pt>
                <c:pt idx="1023">
                  <c:v>34.1</c:v>
                </c:pt>
                <c:pt idx="1024">
                  <c:v>34.133333333333333</c:v>
                </c:pt>
                <c:pt idx="1025">
                  <c:v>34.166666666666664</c:v>
                </c:pt>
                <c:pt idx="1026">
                  <c:v>34.200000000000003</c:v>
                </c:pt>
                <c:pt idx="1027">
                  <c:v>34.233333333333334</c:v>
                </c:pt>
                <c:pt idx="1028">
                  <c:v>34.266666666666666</c:v>
                </c:pt>
                <c:pt idx="1029">
                  <c:v>34.299999999999997</c:v>
                </c:pt>
                <c:pt idx="1030">
                  <c:v>34.333333333333336</c:v>
                </c:pt>
                <c:pt idx="1031">
                  <c:v>34.366666666666667</c:v>
                </c:pt>
                <c:pt idx="1032">
                  <c:v>34.4</c:v>
                </c:pt>
                <c:pt idx="1033">
                  <c:v>34.43333333333333</c:v>
                </c:pt>
                <c:pt idx="1034">
                  <c:v>34.466666666666669</c:v>
                </c:pt>
                <c:pt idx="1035">
                  <c:v>34.5</c:v>
                </c:pt>
                <c:pt idx="1036">
                  <c:v>34.533333333333331</c:v>
                </c:pt>
                <c:pt idx="1037">
                  <c:v>34.56666666666667</c:v>
                </c:pt>
                <c:pt idx="1038">
                  <c:v>34.6</c:v>
                </c:pt>
                <c:pt idx="1039">
                  <c:v>34.633333333333333</c:v>
                </c:pt>
                <c:pt idx="1040">
                  <c:v>34.666666666666664</c:v>
                </c:pt>
                <c:pt idx="1041">
                  <c:v>34.700000000000003</c:v>
                </c:pt>
                <c:pt idx="1042">
                  <c:v>34.733333333333334</c:v>
                </c:pt>
                <c:pt idx="1043">
                  <c:v>34.766666666666666</c:v>
                </c:pt>
                <c:pt idx="1044">
                  <c:v>34.799999999999997</c:v>
                </c:pt>
                <c:pt idx="1045">
                  <c:v>34.833333333333336</c:v>
                </c:pt>
                <c:pt idx="1046">
                  <c:v>34.866666666666667</c:v>
                </c:pt>
                <c:pt idx="1047">
                  <c:v>34.9</c:v>
                </c:pt>
                <c:pt idx="1048">
                  <c:v>34.93333333333333</c:v>
                </c:pt>
                <c:pt idx="1049">
                  <c:v>34.966666666666669</c:v>
                </c:pt>
                <c:pt idx="1050">
                  <c:v>35</c:v>
                </c:pt>
                <c:pt idx="1051">
                  <c:v>35.033333333333331</c:v>
                </c:pt>
                <c:pt idx="1052">
                  <c:v>35.06666666666667</c:v>
                </c:pt>
                <c:pt idx="1053">
                  <c:v>35.1</c:v>
                </c:pt>
                <c:pt idx="1054">
                  <c:v>35.133333333333333</c:v>
                </c:pt>
                <c:pt idx="1055">
                  <c:v>35.166666666666664</c:v>
                </c:pt>
                <c:pt idx="1056">
                  <c:v>35.200000000000003</c:v>
                </c:pt>
                <c:pt idx="1057">
                  <c:v>35.233333333333334</c:v>
                </c:pt>
                <c:pt idx="1058">
                  <c:v>35.266666666666666</c:v>
                </c:pt>
                <c:pt idx="1059">
                  <c:v>35.299999999999997</c:v>
                </c:pt>
                <c:pt idx="1060">
                  <c:v>35.333333333333336</c:v>
                </c:pt>
                <c:pt idx="1061">
                  <c:v>35.366666666666667</c:v>
                </c:pt>
                <c:pt idx="1062">
                  <c:v>35.4</c:v>
                </c:pt>
                <c:pt idx="1063">
                  <c:v>35.43333333333333</c:v>
                </c:pt>
                <c:pt idx="1064">
                  <c:v>35.466666666666669</c:v>
                </c:pt>
                <c:pt idx="1065">
                  <c:v>35.5</c:v>
                </c:pt>
                <c:pt idx="1066">
                  <c:v>35.533333333333331</c:v>
                </c:pt>
                <c:pt idx="1067">
                  <c:v>35.56666666666667</c:v>
                </c:pt>
                <c:pt idx="1068">
                  <c:v>35.6</c:v>
                </c:pt>
                <c:pt idx="1069">
                  <c:v>35.633333333333333</c:v>
                </c:pt>
                <c:pt idx="1070">
                  <c:v>35.666666666666664</c:v>
                </c:pt>
                <c:pt idx="1071">
                  <c:v>35.700000000000003</c:v>
                </c:pt>
                <c:pt idx="1072">
                  <c:v>35.733333333333334</c:v>
                </c:pt>
                <c:pt idx="1073">
                  <c:v>35.766666666666666</c:v>
                </c:pt>
                <c:pt idx="1074">
                  <c:v>35.799999999999997</c:v>
                </c:pt>
                <c:pt idx="1075">
                  <c:v>35.833333333333336</c:v>
                </c:pt>
                <c:pt idx="1076">
                  <c:v>35.866666666666667</c:v>
                </c:pt>
                <c:pt idx="1077">
                  <c:v>35.9</c:v>
                </c:pt>
                <c:pt idx="1078">
                  <c:v>35.93333333333333</c:v>
                </c:pt>
                <c:pt idx="1079">
                  <c:v>35.966666666666669</c:v>
                </c:pt>
                <c:pt idx="1080">
                  <c:v>36</c:v>
                </c:pt>
              </c:numCache>
            </c:numRef>
          </c:cat>
          <c:val>
            <c:numRef>
              <c:f>scenario!$CL$65:$CL$1145</c:f>
              <c:numCache>
                <c:formatCode>General</c:formatCode>
                <c:ptCount val="1081"/>
                <c:pt idx="0">
                  <c:v>2.1483536262519438E-6</c:v>
                </c:pt>
                <c:pt idx="1">
                  <c:v>2.5302255196181958E-6</c:v>
                </c:pt>
                <c:pt idx="2">
                  <c:v>2.9754554630033679E-6</c:v>
                </c:pt>
                <c:pt idx="3">
                  <c:v>3.4945554705953303E-6</c:v>
                </c:pt>
                <c:pt idx="4">
                  <c:v>4.0997816515735783E-6</c:v>
                </c:pt>
                <c:pt idx="5">
                  <c:v>4.8054235807479599E-6</c:v>
                </c:pt>
                <c:pt idx="6">
                  <c:v>5.6281416800120753E-6</c:v>
                </c:pt>
                <c:pt idx="7">
                  <c:v>6.5873605763179084E-6</c:v>
                </c:pt>
                <c:pt idx="8">
                  <c:v>7.7057277235112442E-6</c:v>
                </c:pt>
                <c:pt idx="9">
                  <c:v>9.0096481162810224E-6</c:v>
                </c:pt>
                <c:pt idx="10">
                  <c:v>1.0529907721052939E-5</c:v>
                </c:pt>
                <c:pt idx="11">
                  <c:v>1.2302400343317598E-5</c:v>
                </c:pt>
                <c:pt idx="12">
                  <c:v>1.4368975093084839E-5</c:v>
                </c:pt>
                <c:pt idx="13">
                  <c:v>1.6778424457562561E-5</c:v>
                </c:pt>
                <c:pt idx="14">
                  <c:v>1.9344727513726613E-5</c:v>
                </c:pt>
                <c:pt idx="15">
                  <c:v>2.2336780217058604E-5</c:v>
                </c:pt>
                <c:pt idx="16">
                  <c:v>2.58252072742114E-5</c:v>
                </c:pt>
                <c:pt idx="17">
                  <c:v>2.9746619548518238E-5</c:v>
                </c:pt>
                <c:pt idx="18">
                  <c:v>3.4221392814881198E-5</c:v>
                </c:pt>
                <c:pt idx="19">
                  <c:v>3.9389864536882661E-5</c:v>
                </c:pt>
                <c:pt idx="20">
                  <c:v>4.5278919165206136E-5</c:v>
                </c:pt>
                <c:pt idx="21">
                  <c:v>5.2003908361075292E-5</c:v>
                </c:pt>
                <c:pt idx="22">
                  <c:v>5.9722842476275505E-5</c:v>
                </c:pt>
                <c:pt idx="23">
                  <c:v>6.8529878075314113E-5</c:v>
                </c:pt>
                <c:pt idx="24">
                  <c:v>7.8590219170403795E-5</c:v>
                </c:pt>
                <c:pt idx="25">
                  <c:v>9.0103933360501383E-5</c:v>
                </c:pt>
                <c:pt idx="26">
                  <c:v>1.032539329178869E-4</c:v>
                </c:pt>
                <c:pt idx="27">
                  <c:v>1.1828762471214654E-4</c:v>
                </c:pt>
                <c:pt idx="28">
                  <c:v>1.3548203038606286E-4</c:v>
                </c:pt>
                <c:pt idx="29">
                  <c:v>1.5512784270084348E-4</c:v>
                </c:pt>
                <c:pt idx="30">
                  <c:v>1.7758429409567319E-4</c:v>
                </c:pt>
                <c:pt idx="31">
                  <c:v>2.0326191734448999E-4</c:v>
                </c:pt>
                <c:pt idx="32">
                  <c:v>2.3260637307683131E-4</c:v>
                </c:pt>
                <c:pt idx="33">
                  <c:v>2.6614383640388792E-4</c:v>
                </c:pt>
                <c:pt idx="34">
                  <c:v>3.0447989229148757E-4</c:v>
                </c:pt>
                <c:pt idx="35">
                  <c:v>3.4828924294648124E-4</c:v>
                </c:pt>
                <c:pt idx="36">
                  <c:v>3.9835147005837977E-4</c:v>
                </c:pt>
                <c:pt idx="37">
                  <c:v>4.5556125574138537E-4</c:v>
                </c:pt>
                <c:pt idx="38">
                  <c:v>5.2092884004485565E-4</c:v>
                </c:pt>
                <c:pt idx="39">
                  <c:v>5.9561086000400236E-4</c:v>
                </c:pt>
                <c:pt idx="40">
                  <c:v>6.8092936371167095E-4</c:v>
                </c:pt>
                <c:pt idx="41">
                  <c:v>7.7838530138649154E-4</c:v>
                </c:pt>
                <c:pt idx="42">
                  <c:v>8.8969068526054682E-4</c:v>
                </c:pt>
                <c:pt idx="43">
                  <c:v>1.0167964660285813E-3</c:v>
                </c:pt>
                <c:pt idx="44">
                  <c:v>1.1619187667074389E-3</c:v>
                </c:pt>
                <c:pt idx="45">
                  <c:v>1.3275788190919148E-3</c:v>
                </c:pt>
                <c:pt idx="46">
                  <c:v>1.5166420631427114E-3</c:v>
                </c:pt>
                <c:pt idx="47">
                  <c:v>1.7323581489568688E-3</c:v>
                </c:pt>
                <c:pt idx="48">
                  <c:v>1.9784123620988571E-3</c:v>
                </c:pt>
                <c:pt idx="49">
                  <c:v>2.2589787347030311E-3</c:v>
                </c:pt>
                <c:pt idx="50">
                  <c:v>2.5787753090427872E-3</c:v>
                </c:pt>
                <c:pt idx="51">
                  <c:v>2.9431288476977767E-3</c:v>
                </c:pt>
                <c:pt idx="52">
                  <c:v>3.3580423697369601E-3</c:v>
                </c:pt>
                <c:pt idx="53">
                  <c:v>3.8302644703938765E-3</c:v>
                </c:pt>
                <c:pt idx="54">
                  <c:v>4.3673644864977417E-3</c:v>
                </c:pt>
                <c:pt idx="55">
                  <c:v>4.9778083649672424E-3</c:v>
                </c:pt>
                <c:pt idx="56">
                  <c:v>5.6710322544448371E-3</c:v>
                </c:pt>
                <c:pt idx="57">
                  <c:v>6.4575140281942578E-3</c:v>
                </c:pt>
                <c:pt idx="58">
                  <c:v>7.3488366283883206E-3</c:v>
                </c:pt>
                <c:pt idx="59">
                  <c:v>8.3577372112096406E-3</c:v>
                </c:pt>
                <c:pt idx="60">
                  <c:v>9.4981372296659636E-3</c:v>
                </c:pt>
                <c:pt idx="61">
                  <c:v>1.0785143696609791E-2</c:v>
                </c:pt>
                <c:pt idx="62">
                  <c:v>1.2235010702325877E-2</c:v>
                </c:pt>
                <c:pt idx="63">
                  <c:v>1.3865050007429797E-2</c:v>
                </c:pt>
                <c:pt idx="64">
                  <c:v>1.5693475679726787E-2</c:v>
                </c:pt>
                <c:pt idx="65">
                  <c:v>1.7739166622268779E-2</c:v>
                </c:pt>
                <c:pt idx="66">
                  <c:v>2.0021331160385653E-2</c:v>
                </c:pt>
                <c:pt idx="67">
                  <c:v>2.255905702114596E-2</c:v>
                </c:pt>
                <c:pt idx="68">
                  <c:v>2.5370732489421979E-2</c:v>
                </c:pt>
                <c:pt idx="69">
                  <c:v>2.847333010987077E-2</c:v>
                </c:pt>
                <c:pt idx="70">
                  <c:v>3.1881551688059652E-2</c:v>
                </c:pt>
                <c:pt idx="71">
                  <c:v>3.5606845503094293E-2</c:v>
                </c:pt>
                <c:pt idx="72">
                  <c:v>3.9656323450934908E-2</c:v>
                </c:pt>
                <c:pt idx="73">
                  <c:v>4.4031625603495654E-2</c:v>
                </c:pt>
                <c:pt idx="74">
                  <c:v>4.8727802476687933E-2</c:v>
                </c:pt>
                <c:pt idx="75">
                  <c:v>5.3732308393552926E-2</c:v>
                </c:pt>
                <c:pt idx="76">
                  <c:v>5.9024217933235881E-2</c:v>
                </c:pt>
                <c:pt idx="77">
                  <c:v>6.4573787242368591E-2</c:v>
                </c:pt>
                <c:pt idx="78">
                  <c:v>7.0342477272016923E-2</c:v>
                </c:pt>
                <c:pt idx="79">
                  <c:v>7.6283531600759E-2</c:v>
                </c:pt>
                <c:pt idx="80">
                  <c:v>8.2343155766719703E-2</c:v>
                </c:pt>
                <c:pt idx="81">
                  <c:v>8.8462280209096605E-2</c:v>
                </c:pt>
                <c:pt idx="82">
                  <c:v>9.4578812592229E-2</c:v>
                </c:pt>
                <c:pt idx="83">
                  <c:v>0.1006302107013789</c:v>
                </c:pt>
                <c:pt idx="84">
                  <c:v>0.10655615003092608</c:v>
                </c:pt>
                <c:pt idx="85">
                  <c:v>0.11230103502345397</c:v>
                </c:pt>
                <c:pt idx="86">
                  <c:v>0.11781611832645368</c:v>
                </c:pt>
                <c:pt idx="87">
                  <c:v>0.1230610474074843</c:v>
                </c:pt>
                <c:pt idx="88">
                  <c:v>0.12800474123105596</c:v>
                </c:pt>
                <c:pt idx="89">
                  <c:v>0.13262559319625428</c:v>
                </c:pt>
                <c:pt idx="90">
                  <c:v>0.13691108015109935</c:v>
                </c:pt>
                <c:pt idx="91">
                  <c:v>0.14085691532049707</c:v>
                </c:pt>
                <c:pt idx="92">
                  <c:v>0.14446590814956589</c:v>
                </c:pt>
                <c:pt idx="93">
                  <c:v>0.14774668827208878</c:v>
                </c:pt>
                <c:pt idx="94">
                  <c:v>0.15071242284710457</c:v>
                </c:pt>
                <c:pt idx="95">
                  <c:v>0.15337961805151687</c:v>
                </c:pt>
                <c:pt idx="96">
                  <c:v>0.15576705719657674</c:v>
                </c:pt>
                <c:pt idx="97">
                  <c:v>0.15789489681726157</c:v>
                </c:pt>
                <c:pt idx="98">
                  <c:v>0.15978392101248803</c:v>
                </c:pt>
                <c:pt idx="99">
                  <c:v>0.16145494269881125</c:v>
                </c:pt>
                <c:pt idx="100">
                  <c:v>0.16292833577376592</c:v>
                </c:pt>
                <c:pt idx="101">
                  <c:v>0.16422368153616002</c:v>
                </c:pt>
                <c:pt idx="102">
                  <c:v>0.16535951371322219</c:v>
                </c:pt>
                <c:pt idx="103">
                  <c:v>0.16635314769135032</c:v>
                </c:pt>
                <c:pt idx="104">
                  <c:v>0.16722058050899741</c:v>
                </c:pt>
                <c:pt idx="105">
                  <c:v>0.16797644887397556</c:v>
                </c:pt>
                <c:pt idx="106">
                  <c:v>0.16863403315698239</c:v>
                </c:pt>
                <c:pt idx="107">
                  <c:v>0.16920529620939712</c:v>
                </c:pt>
                <c:pt idx="108">
                  <c:v>0.1697009470458484</c:v>
                </c:pt>
                <c:pt idx="109">
                  <c:v>0.17013052087643343</c:v>
                </c:pt>
                <c:pt idx="110">
                  <c:v>0.17050246854332002</c:v>
                </c:pt>
                <c:pt idx="111">
                  <c:v>0.17082424996478004</c:v>
                </c:pt>
                <c:pt idx="112">
                  <c:v>0.17110242759553967</c:v>
                </c:pt>
                <c:pt idx="113">
                  <c:v>0.17134275710278654</c:v>
                </c:pt>
                <c:pt idx="114">
                  <c:v>0.17155027340810541</c:v>
                </c:pt>
                <c:pt idx="115">
                  <c:v>0.17172937096981039</c:v>
                </c:pt>
                <c:pt idx="116">
                  <c:v>0.17188387771134012</c:v>
                </c:pt>
                <c:pt idx="117">
                  <c:v>0.17201712238002737</c:v>
                </c:pt>
                <c:pt idx="118">
                  <c:v>0.17213199538442525</c:v>
                </c:pt>
                <c:pt idx="119">
                  <c:v>0.172231003338078</c:v>
                </c:pt>
                <c:pt idx="120">
                  <c:v>0.17231631765582886</c:v>
                </c:pt>
                <c:pt idx="121">
                  <c:v>0.17238981762148523</c:v>
                </c:pt>
                <c:pt idx="122">
                  <c:v>0.17245312838426666</c:v>
                </c:pt>
                <c:pt idx="123">
                  <c:v>0.17250765435437632</c:v>
                </c:pt>
                <c:pt idx="124">
                  <c:v>0.17255460846196999</c:v>
                </c:pt>
                <c:pt idx="125">
                  <c:v>0.17259503772433285</c:v>
                </c:pt>
                <c:pt idx="126">
                  <c:v>0.17262984553790189</c:v>
                </c:pt>
                <c:pt idx="127">
                  <c:v>0.17265981107869513</c:v>
                </c:pt>
                <c:pt idx="128">
                  <c:v>0.17268560615964215</c:v>
                </c:pt>
                <c:pt idx="129">
                  <c:v>0.17270780985833256</c:v>
                </c:pt>
                <c:pt idx="130">
                  <c:v>0.17272692119513861</c:v>
                </c:pt>
                <c:pt idx="131">
                  <c:v>0.17274337011029844</c:v>
                </c:pt>
                <c:pt idx="132">
                  <c:v>0.17275752695971455</c:v>
                </c:pt>
                <c:pt idx="133">
                  <c:v>0.17276971072302494</c:v>
                </c:pt>
                <c:pt idx="134">
                  <c:v>0.17278019609389045</c:v>
                </c:pt>
                <c:pt idx="135">
                  <c:v>0.17278921960128127</c:v>
                </c:pt>
                <c:pt idx="136">
                  <c:v>0.17279698489168482</c:v>
                </c:pt>
                <c:pt idx="137">
                  <c:v>0.17280366728542498</c:v>
                </c:pt>
                <c:pt idx="138">
                  <c:v>0.17280941770550806</c:v>
                </c:pt>
                <c:pt idx="139">
                  <c:v>0.17281436606442152</c:v>
                </c:pt>
                <c:pt idx="140">
                  <c:v>0.17281862418293473</c:v>
                </c:pt>
                <c:pt idx="141">
                  <c:v>0.17282228830502119</c:v>
                </c:pt>
                <c:pt idx="142">
                  <c:v>0.1728254412643721</c:v>
                </c:pt>
                <c:pt idx="143">
                  <c:v>0.17282815435045848</c:v>
                </c:pt>
                <c:pt idx="144">
                  <c:v>0.1728304889155759</c:v>
                </c:pt>
                <c:pt idx="145">
                  <c:v>0.17283249775865286</c:v>
                </c:pt>
                <c:pt idx="146">
                  <c:v>0.17283422631670675</c:v>
                </c:pt>
                <c:pt idx="147">
                  <c:v>0.17283571369059283</c:v>
                </c:pt>
                <c:pt idx="148">
                  <c:v>0.17283699352802487</c:v>
                </c:pt>
                <c:pt idx="149">
                  <c:v>0.17283809478367879</c:v>
                </c:pt>
                <c:pt idx="150">
                  <c:v>0.17283904237345271</c:v>
                </c:pt>
                <c:pt idx="151">
                  <c:v>0.17283985773759528</c:v>
                </c:pt>
                <c:pt idx="152">
                  <c:v>0.17284055932537518</c:v>
                </c:pt>
                <c:pt idx="153">
                  <c:v>0.17284116301220909</c:v>
                </c:pt>
                <c:pt idx="154">
                  <c:v>0.17284168245864787</c:v>
                </c:pt>
                <c:pt idx="155">
                  <c:v>0.17284212941931734</c:v>
                </c:pt>
                <c:pt idx="156">
                  <c:v>0.17284251400878414</c:v>
                </c:pt>
                <c:pt idx="157">
                  <c:v>0.17284284493034738</c:v>
                </c:pt>
                <c:pt idx="158">
                  <c:v>0.17284312967292295</c:v>
                </c:pt>
                <c:pt idx="159">
                  <c:v>0.17284337468046793</c:v>
                </c:pt>
                <c:pt idx="160">
                  <c:v>0.17284358549777271</c:v>
                </c:pt>
                <c:pt idx="161">
                  <c:v>0.17284376689591655</c:v>
                </c:pt>
                <c:pt idx="162">
                  <c:v>0.17284392298022155</c:v>
                </c:pt>
                <c:pt idx="163">
                  <c:v>0.1728440572831465</c:v>
                </c:pt>
                <c:pt idx="164">
                  <c:v>0.17284417284422049</c:v>
                </c:pt>
                <c:pt idx="165">
                  <c:v>0.17284427227882473</c:v>
                </c:pt>
                <c:pt idx="166">
                  <c:v>0.17284435783737698</c:v>
                </c:pt>
                <c:pt idx="167">
                  <c:v>0.17284443145625886</c:v>
                </c:pt>
                <c:pt idx="168">
                  <c:v>0.17284449480163674</c:v>
                </c:pt>
                <c:pt idx="169">
                  <c:v>0.17284454930716847</c:v>
                </c:pt>
                <c:pt idx="170">
                  <c:v>0.17284459620644829</c:v>
                </c:pt>
                <c:pt idx="171">
                  <c:v>0.17284463656092494</c:v>
                </c:pt>
                <c:pt idx="172">
                  <c:v>0.17284467128392356</c:v>
                </c:pt>
                <c:pt idx="173">
                  <c:v>0.17284470116131595</c:v>
                </c:pt>
                <c:pt idx="174">
                  <c:v>0.17284472686930633</c:v>
                </c:pt>
                <c:pt idx="175">
                  <c:v>0.17284474898973506</c:v>
                </c:pt>
                <c:pt idx="176">
                  <c:v>0.17284476802324703</c:v>
                </c:pt>
                <c:pt idx="177">
                  <c:v>0.17284478440062215</c:v>
                </c:pt>
                <c:pt idx="178">
                  <c:v>0.17284479849252529</c:v>
                </c:pt>
                <c:pt idx="179">
                  <c:v>0.172844810617895</c:v>
                </c:pt>
                <c:pt idx="180">
                  <c:v>0.17284482105116178</c:v>
                </c:pt>
                <c:pt idx="181">
                  <c:v>0.17284483002845952</c:v>
                </c:pt>
                <c:pt idx="182">
                  <c:v>0.17284483775296938</c:v>
                </c:pt>
                <c:pt idx="183">
                  <c:v>0.17284484439951869</c:v>
                </c:pt>
                <c:pt idx="184">
                  <c:v>0.17284485011853745</c:v>
                </c:pt>
                <c:pt idx="185">
                  <c:v>0.17284485503946309</c:v>
                </c:pt>
                <c:pt idx="186">
                  <c:v>0.1728448592736701</c:v>
                </c:pt>
                <c:pt idx="187">
                  <c:v>0.17284486291699042</c:v>
                </c:pt>
                <c:pt idx="188">
                  <c:v>0.17284486605188279</c:v>
                </c:pt>
                <c:pt idx="189">
                  <c:v>0.17284486874929864</c:v>
                </c:pt>
                <c:pt idx="190">
                  <c:v>0.17284487107028806</c:v>
                </c:pt>
                <c:pt idx="191">
                  <c:v>0.17284487306738172</c:v>
                </c:pt>
                <c:pt idx="192">
                  <c:v>0.17284487478577948</c:v>
                </c:pt>
                <c:pt idx="193">
                  <c:v>0.1728448762643735</c:v>
                </c:pt>
                <c:pt idx="194">
                  <c:v>0.17284487753662861</c:v>
                </c:pt>
                <c:pt idx="195">
                  <c:v>0.1728448786313396</c:v>
                </c:pt>
                <c:pt idx="196">
                  <c:v>0.17284487957328282</c:v>
                </c:pt>
                <c:pt idx="197">
                  <c:v>0.1728448803837771</c:v>
                </c:pt>
                <c:pt idx="198">
                  <c:v>0.17284488108116633</c:v>
                </c:pt>
                <c:pt idx="199">
                  <c:v>0.17284488168123435</c:v>
                </c:pt>
                <c:pt idx="200">
                  <c:v>0.17284488219756242</c:v>
                </c:pt>
                <c:pt idx="201">
                  <c:v>0.17284488264183648</c:v>
                </c:pt>
                <c:pt idx="202">
                  <c:v>0.1728448830241118</c:v>
                </c:pt>
                <c:pt idx="203">
                  <c:v>0.17284488335304027</c:v>
                </c:pt>
                <c:pt idx="204">
                  <c:v>0.17284488363606654</c:v>
                </c:pt>
                <c:pt idx="205">
                  <c:v>0.17284488387959626</c:v>
                </c:pt>
                <c:pt idx="206">
                  <c:v>0.1728448840891412</c:v>
                </c:pt>
                <c:pt idx="207">
                  <c:v>0.17284488426944403</c:v>
                </c:pt>
                <c:pt idx="208">
                  <c:v>0.17284488442458545</c:v>
                </c:pt>
                <c:pt idx="209">
                  <c:v>0.17284488455807676</c:v>
                </c:pt>
                <c:pt idx="210">
                  <c:v>0.17284488467293926</c:v>
                </c:pt>
                <c:pt idx="211">
                  <c:v>0.17284488477177262</c:v>
                </c:pt>
                <c:pt idx="212">
                  <c:v>0.17284488485681368</c:v>
                </c:pt>
                <c:pt idx="213">
                  <c:v>0.17284488492998723</c:v>
                </c:pt>
                <c:pt idx="214">
                  <c:v>0.17284488499294931</c:v>
                </c:pt>
                <c:pt idx="215">
                  <c:v>0.17284488504712506</c:v>
                </c:pt>
                <c:pt idx="216">
                  <c:v>0.17284488509374046</c:v>
                </c:pt>
                <c:pt idx="217">
                  <c:v>0.17284488513385066</c:v>
                </c:pt>
                <c:pt idx="218">
                  <c:v>0.17284488516836344</c:v>
                </c:pt>
                <c:pt idx="219">
                  <c:v>0.17284488519805993</c:v>
                </c:pt>
                <c:pt idx="220">
                  <c:v>0.1728448852236123</c:v>
                </c:pt>
                <c:pt idx="221">
                  <c:v>0.17284488524559879</c:v>
                </c:pt>
                <c:pt idx="222">
                  <c:v>0.17284488526451705</c:v>
                </c:pt>
                <c:pt idx="223">
                  <c:v>0.17284488528079528</c:v>
                </c:pt>
                <c:pt idx="224">
                  <c:v>0.17284488529480185</c:v>
                </c:pt>
                <c:pt idx="225">
                  <c:v>0.17284488530685377</c:v>
                </c:pt>
                <c:pt idx="226">
                  <c:v>0.17284488531722386</c:v>
                </c:pt>
                <c:pt idx="227">
                  <c:v>0.17284488532614681</c:v>
                </c:pt>
                <c:pt idx="228">
                  <c:v>0.17284488533382453</c:v>
                </c:pt>
                <c:pt idx="229">
                  <c:v>0.17284488534043083</c:v>
                </c:pt>
                <c:pt idx="230">
                  <c:v>0.17284488534611522</c:v>
                </c:pt>
                <c:pt idx="231">
                  <c:v>0.17284488535100637</c:v>
                </c:pt>
                <c:pt idx="232">
                  <c:v>0.17284488535521492</c:v>
                </c:pt>
                <c:pt idx="233">
                  <c:v>0.17284488535883619</c:v>
                </c:pt>
                <c:pt idx="234">
                  <c:v>0.17284488536195208</c:v>
                </c:pt>
                <c:pt idx="235">
                  <c:v>0.17284488536463319</c:v>
                </c:pt>
                <c:pt idx="236">
                  <c:v>0.17284488536694009</c:v>
                </c:pt>
                <c:pt idx="237">
                  <c:v>0.17284488536892512</c:v>
                </c:pt>
                <c:pt idx="238">
                  <c:v>0.17284488537063308</c:v>
                </c:pt>
                <c:pt idx="239">
                  <c:v>0.17284488537210271</c:v>
                </c:pt>
                <c:pt idx="240">
                  <c:v>0.17284488537336726</c:v>
                </c:pt>
                <c:pt idx="241">
                  <c:v>0.17284488537445536</c:v>
                </c:pt>
                <c:pt idx="242">
                  <c:v>0.17284488537539161</c:v>
                </c:pt>
                <c:pt idx="243">
                  <c:v>0.17284488537619722</c:v>
                </c:pt>
                <c:pt idx="244">
                  <c:v>0.17284488537689038</c:v>
                </c:pt>
                <c:pt idx="245">
                  <c:v>0.1728448853774868</c:v>
                </c:pt>
                <c:pt idx="246">
                  <c:v>0.172844885378</c:v>
                </c:pt>
                <c:pt idx="247">
                  <c:v>0.17284488537844159</c:v>
                </c:pt>
                <c:pt idx="248">
                  <c:v>0.17284488537882153</c:v>
                </c:pt>
                <c:pt idx="249">
                  <c:v>0.17284488537914847</c:v>
                </c:pt>
                <c:pt idx="250">
                  <c:v>0.17284488537942974</c:v>
                </c:pt>
                <c:pt idx="251">
                  <c:v>0.17284488537967183</c:v>
                </c:pt>
                <c:pt idx="252">
                  <c:v>0.1728448853798801</c:v>
                </c:pt>
                <c:pt idx="253">
                  <c:v>0.17284488538005929</c:v>
                </c:pt>
                <c:pt idx="254">
                  <c:v>0.1728448853802135</c:v>
                </c:pt>
                <c:pt idx="255">
                  <c:v>0.1728448853803462</c:v>
                </c:pt>
                <c:pt idx="256">
                  <c:v>0.17284488538046036</c:v>
                </c:pt>
                <c:pt idx="257">
                  <c:v>0.17284488538055859</c:v>
                </c:pt>
                <c:pt idx="258">
                  <c:v>0.1728448853806431</c:v>
                </c:pt>
                <c:pt idx="259">
                  <c:v>0.17284488538071585</c:v>
                </c:pt>
                <c:pt idx="260">
                  <c:v>0.17284488538077844</c:v>
                </c:pt>
                <c:pt idx="261">
                  <c:v>0.17284488538083229</c:v>
                </c:pt>
                <c:pt idx="262">
                  <c:v>0.17284488538087861</c:v>
                </c:pt>
                <c:pt idx="263">
                  <c:v>0.17284488538091847</c:v>
                </c:pt>
                <c:pt idx="264">
                  <c:v>0.17284488538095277</c:v>
                </c:pt>
                <c:pt idx="265">
                  <c:v>0.17284488538098228</c:v>
                </c:pt>
                <c:pt idx="266">
                  <c:v>0.17284488538100767</c:v>
                </c:pt>
                <c:pt idx="267">
                  <c:v>0.17284488538102954</c:v>
                </c:pt>
                <c:pt idx="268">
                  <c:v>0.17284488538104831</c:v>
                </c:pt>
                <c:pt idx="269">
                  <c:v>0.17284488538106452</c:v>
                </c:pt>
                <c:pt idx="270">
                  <c:v>0.17284488538107842</c:v>
                </c:pt>
                <c:pt idx="271">
                  <c:v>0.17284488538109044</c:v>
                </c:pt>
                <c:pt idx="272">
                  <c:v>0.17284488538110077</c:v>
                </c:pt>
                <c:pt idx="273">
                  <c:v>0.17284488538110959</c:v>
                </c:pt>
                <c:pt idx="274">
                  <c:v>0.17284488538111725</c:v>
                </c:pt>
                <c:pt idx="275">
                  <c:v>0.1728448853811238</c:v>
                </c:pt>
                <c:pt idx="276">
                  <c:v>0.17284488538112944</c:v>
                </c:pt>
                <c:pt idx="277">
                  <c:v>0.17284488538113429</c:v>
                </c:pt>
                <c:pt idx="278">
                  <c:v>0.17284488538113849</c:v>
                </c:pt>
                <c:pt idx="279">
                  <c:v>0.17284488538114207</c:v>
                </c:pt>
                <c:pt idx="280">
                  <c:v>0.17284488538114517</c:v>
                </c:pt>
                <c:pt idx="281">
                  <c:v>0.17284488538114784</c:v>
                </c:pt>
                <c:pt idx="282">
                  <c:v>0.17284488538115012</c:v>
                </c:pt>
                <c:pt idx="283">
                  <c:v>0.17284488538115206</c:v>
                </c:pt>
                <c:pt idx="284">
                  <c:v>0.17284488538115378</c:v>
                </c:pt>
                <c:pt idx="285">
                  <c:v>0.17284488538115522</c:v>
                </c:pt>
                <c:pt idx="286">
                  <c:v>0.1728448853811565</c:v>
                </c:pt>
                <c:pt idx="287">
                  <c:v>0.17284488538115758</c:v>
                </c:pt>
                <c:pt idx="288">
                  <c:v>0.1728448853811585</c:v>
                </c:pt>
                <c:pt idx="289">
                  <c:v>0.17284488538115927</c:v>
                </c:pt>
                <c:pt idx="290">
                  <c:v>0.17284488538115997</c:v>
                </c:pt>
                <c:pt idx="291">
                  <c:v>0.17284488538116058</c:v>
                </c:pt>
                <c:pt idx="292">
                  <c:v>0.17284488538116108</c:v>
                </c:pt>
                <c:pt idx="293">
                  <c:v>0.17284488538116152</c:v>
                </c:pt>
                <c:pt idx="294">
                  <c:v>0.17284488538116188</c:v>
                </c:pt>
                <c:pt idx="295">
                  <c:v>0.17284488538116222</c:v>
                </c:pt>
                <c:pt idx="296">
                  <c:v>0.17284488538116247</c:v>
                </c:pt>
                <c:pt idx="297">
                  <c:v>0.17284488538116272</c:v>
                </c:pt>
                <c:pt idx="298">
                  <c:v>0.17284488538116291</c:v>
                </c:pt>
                <c:pt idx="299">
                  <c:v>0.1728448853811631</c:v>
                </c:pt>
                <c:pt idx="300">
                  <c:v>0.17284488538116327</c:v>
                </c:pt>
                <c:pt idx="301">
                  <c:v>0.17284488538116338</c:v>
                </c:pt>
                <c:pt idx="302">
                  <c:v>0.17284488538116349</c:v>
                </c:pt>
                <c:pt idx="303">
                  <c:v>0.1728448853811636</c:v>
                </c:pt>
                <c:pt idx="304">
                  <c:v>0.17284488538116369</c:v>
                </c:pt>
                <c:pt idx="305">
                  <c:v>0.17284488538116374</c:v>
                </c:pt>
                <c:pt idx="306">
                  <c:v>0.17284488538116383</c:v>
                </c:pt>
                <c:pt idx="307">
                  <c:v>0.17284488538116385</c:v>
                </c:pt>
                <c:pt idx="308">
                  <c:v>0.17284488538116391</c:v>
                </c:pt>
                <c:pt idx="309">
                  <c:v>0.17284488538116394</c:v>
                </c:pt>
                <c:pt idx="310">
                  <c:v>0.17284488538116399</c:v>
                </c:pt>
                <c:pt idx="311">
                  <c:v>0.17284488538116402</c:v>
                </c:pt>
                <c:pt idx="312">
                  <c:v>0.17284488538116405</c:v>
                </c:pt>
                <c:pt idx="313">
                  <c:v>0.17284488538116405</c:v>
                </c:pt>
                <c:pt idx="314">
                  <c:v>0.17284488538116408</c:v>
                </c:pt>
                <c:pt idx="315">
                  <c:v>0.1728448853811641</c:v>
                </c:pt>
                <c:pt idx="316">
                  <c:v>0.17284488538116413</c:v>
                </c:pt>
                <c:pt idx="317">
                  <c:v>0.17284488538116416</c:v>
                </c:pt>
                <c:pt idx="318">
                  <c:v>0.17284488538116416</c:v>
                </c:pt>
                <c:pt idx="319">
                  <c:v>0.17284488538116416</c:v>
                </c:pt>
                <c:pt idx="320">
                  <c:v>0.17284488538116416</c:v>
                </c:pt>
                <c:pt idx="321">
                  <c:v>0.17284488538116416</c:v>
                </c:pt>
                <c:pt idx="322">
                  <c:v>0.17284488538116416</c:v>
                </c:pt>
                <c:pt idx="323">
                  <c:v>0.17284488538116416</c:v>
                </c:pt>
                <c:pt idx="324">
                  <c:v>0.17284488538116416</c:v>
                </c:pt>
                <c:pt idx="325">
                  <c:v>0.17284488538116416</c:v>
                </c:pt>
                <c:pt idx="326">
                  <c:v>0.17284488538116416</c:v>
                </c:pt>
                <c:pt idx="327">
                  <c:v>0.17284488538116416</c:v>
                </c:pt>
                <c:pt idx="328">
                  <c:v>0.17284488538116416</c:v>
                </c:pt>
                <c:pt idx="329">
                  <c:v>0.17284488538116416</c:v>
                </c:pt>
                <c:pt idx="330">
                  <c:v>0.17284488538116416</c:v>
                </c:pt>
                <c:pt idx="331">
                  <c:v>0.17284488538116416</c:v>
                </c:pt>
                <c:pt idx="332">
                  <c:v>0.17284488538116416</c:v>
                </c:pt>
                <c:pt idx="333">
                  <c:v>0.17284488538116416</c:v>
                </c:pt>
                <c:pt idx="334">
                  <c:v>0.17284488538116416</c:v>
                </c:pt>
                <c:pt idx="335">
                  <c:v>0.17284488538116416</c:v>
                </c:pt>
                <c:pt idx="336">
                  <c:v>0.17284488538116416</c:v>
                </c:pt>
                <c:pt idx="337">
                  <c:v>0.17284488538116416</c:v>
                </c:pt>
                <c:pt idx="338">
                  <c:v>0.17284488538116416</c:v>
                </c:pt>
                <c:pt idx="339">
                  <c:v>0.17284488538116416</c:v>
                </c:pt>
                <c:pt idx="340">
                  <c:v>0.17284488538116416</c:v>
                </c:pt>
                <c:pt idx="341">
                  <c:v>0.17284488538116416</c:v>
                </c:pt>
                <c:pt idx="342">
                  <c:v>0.17284488538116416</c:v>
                </c:pt>
                <c:pt idx="343">
                  <c:v>0.17284488538116416</c:v>
                </c:pt>
                <c:pt idx="344">
                  <c:v>0.17284488538116416</c:v>
                </c:pt>
                <c:pt idx="345">
                  <c:v>0.17284488538116416</c:v>
                </c:pt>
                <c:pt idx="346">
                  <c:v>0.17284488538116416</c:v>
                </c:pt>
                <c:pt idx="347">
                  <c:v>0.17284488538116416</c:v>
                </c:pt>
                <c:pt idx="348">
                  <c:v>0.17284488538116416</c:v>
                </c:pt>
                <c:pt idx="349">
                  <c:v>0.17284488538116416</c:v>
                </c:pt>
                <c:pt idx="350">
                  <c:v>0.17284488538116416</c:v>
                </c:pt>
                <c:pt idx="351">
                  <c:v>0.17284488538116416</c:v>
                </c:pt>
                <c:pt idx="352">
                  <c:v>0.17284488538116416</c:v>
                </c:pt>
                <c:pt idx="353">
                  <c:v>0.17284488538116416</c:v>
                </c:pt>
                <c:pt idx="354">
                  <c:v>0.17284488538116416</c:v>
                </c:pt>
                <c:pt idx="355">
                  <c:v>0.17284488538116416</c:v>
                </c:pt>
                <c:pt idx="356">
                  <c:v>0.17284488538116416</c:v>
                </c:pt>
                <c:pt idx="357">
                  <c:v>0.17284488538116416</c:v>
                </c:pt>
                <c:pt idx="358">
                  <c:v>0.17284488538116416</c:v>
                </c:pt>
                <c:pt idx="359">
                  <c:v>0.17284488538116416</c:v>
                </c:pt>
                <c:pt idx="360">
                  <c:v>0.17284488538116416</c:v>
                </c:pt>
                <c:pt idx="361">
                  <c:v>0.17284488538116416</c:v>
                </c:pt>
                <c:pt idx="362">
                  <c:v>0.17284488538116416</c:v>
                </c:pt>
                <c:pt idx="363">
                  <c:v>0.17284488538116416</c:v>
                </c:pt>
                <c:pt idx="364">
                  <c:v>0.17284488538116416</c:v>
                </c:pt>
                <c:pt idx="365">
                  <c:v>0.17284488538116416</c:v>
                </c:pt>
                <c:pt idx="366">
                  <c:v>0.17284488538116416</c:v>
                </c:pt>
                <c:pt idx="367">
                  <c:v>0.17284488538116416</c:v>
                </c:pt>
                <c:pt idx="368">
                  <c:v>0.17284488538116416</c:v>
                </c:pt>
                <c:pt idx="369">
                  <c:v>0.17284488538116416</c:v>
                </c:pt>
                <c:pt idx="370">
                  <c:v>0.17284488538116416</c:v>
                </c:pt>
                <c:pt idx="371">
                  <c:v>0.17284488538116416</c:v>
                </c:pt>
                <c:pt idx="372">
                  <c:v>0.17284488538116416</c:v>
                </c:pt>
                <c:pt idx="373">
                  <c:v>0.17284488538116416</c:v>
                </c:pt>
                <c:pt idx="374">
                  <c:v>0.17284488538116416</c:v>
                </c:pt>
                <c:pt idx="375">
                  <c:v>0.17284488538116416</c:v>
                </c:pt>
                <c:pt idx="376">
                  <c:v>0.17284488538116416</c:v>
                </c:pt>
                <c:pt idx="377">
                  <c:v>0.17284488538116416</c:v>
                </c:pt>
                <c:pt idx="378">
                  <c:v>0.17284488538116416</c:v>
                </c:pt>
                <c:pt idx="379">
                  <c:v>0.17284488538116416</c:v>
                </c:pt>
                <c:pt idx="380">
                  <c:v>0.17284488538116416</c:v>
                </c:pt>
                <c:pt idx="381">
                  <c:v>0.17284488538116416</c:v>
                </c:pt>
                <c:pt idx="382">
                  <c:v>0.17284488538116416</c:v>
                </c:pt>
                <c:pt idx="383">
                  <c:v>0.17284488538116416</c:v>
                </c:pt>
                <c:pt idx="384">
                  <c:v>0.17284488538116416</c:v>
                </c:pt>
                <c:pt idx="385">
                  <c:v>0.17284488538116416</c:v>
                </c:pt>
                <c:pt idx="386">
                  <c:v>0.17284488538116416</c:v>
                </c:pt>
                <c:pt idx="387">
                  <c:v>0.17284488538116416</c:v>
                </c:pt>
                <c:pt idx="388">
                  <c:v>0.17284488538116416</c:v>
                </c:pt>
                <c:pt idx="389">
                  <c:v>0.17284488538116416</c:v>
                </c:pt>
                <c:pt idx="390">
                  <c:v>0.17284488538116416</c:v>
                </c:pt>
                <c:pt idx="391">
                  <c:v>0.17284488538116416</c:v>
                </c:pt>
                <c:pt idx="392">
                  <c:v>0.17284488538116416</c:v>
                </c:pt>
                <c:pt idx="393">
                  <c:v>0.17284488538116416</c:v>
                </c:pt>
                <c:pt idx="394">
                  <c:v>0.17284488538116416</c:v>
                </c:pt>
                <c:pt idx="395">
                  <c:v>0.17284488538116416</c:v>
                </c:pt>
                <c:pt idx="396">
                  <c:v>0.17284488538116416</c:v>
                </c:pt>
                <c:pt idx="397">
                  <c:v>0.17284488538116416</c:v>
                </c:pt>
                <c:pt idx="398">
                  <c:v>0.17284488538116416</c:v>
                </c:pt>
                <c:pt idx="399">
                  <c:v>0.17284488538116416</c:v>
                </c:pt>
                <c:pt idx="400">
                  <c:v>0.17284488538116416</c:v>
                </c:pt>
                <c:pt idx="401">
                  <c:v>0.17284488538116416</c:v>
                </c:pt>
                <c:pt idx="402">
                  <c:v>0.17284488538116416</c:v>
                </c:pt>
                <c:pt idx="403">
                  <c:v>0.17284488538116416</c:v>
                </c:pt>
                <c:pt idx="404">
                  <c:v>0.17284488538116416</c:v>
                </c:pt>
                <c:pt idx="405">
                  <c:v>0.17284488538116416</c:v>
                </c:pt>
                <c:pt idx="406">
                  <c:v>0.17284488538116416</c:v>
                </c:pt>
                <c:pt idx="407">
                  <c:v>0.17284488538116416</c:v>
                </c:pt>
                <c:pt idx="408">
                  <c:v>0.17284488538116416</c:v>
                </c:pt>
                <c:pt idx="409">
                  <c:v>0.17284488538116416</c:v>
                </c:pt>
                <c:pt idx="410">
                  <c:v>0.17284488538116416</c:v>
                </c:pt>
                <c:pt idx="411">
                  <c:v>0.17284488538116416</c:v>
                </c:pt>
                <c:pt idx="412">
                  <c:v>0.17284488538116416</c:v>
                </c:pt>
                <c:pt idx="413">
                  <c:v>0.17284488538116416</c:v>
                </c:pt>
                <c:pt idx="414">
                  <c:v>0.17284488538116416</c:v>
                </c:pt>
                <c:pt idx="415">
                  <c:v>0.17284488538116416</c:v>
                </c:pt>
                <c:pt idx="416">
                  <c:v>0.17284488538116416</c:v>
                </c:pt>
                <c:pt idx="417">
                  <c:v>0.17284488538116416</c:v>
                </c:pt>
                <c:pt idx="418">
                  <c:v>0.17284488538116416</c:v>
                </c:pt>
                <c:pt idx="419">
                  <c:v>0.17284488538116416</c:v>
                </c:pt>
                <c:pt idx="420">
                  <c:v>0.17284488538116416</c:v>
                </c:pt>
                <c:pt idx="421">
                  <c:v>0.17284488538116416</c:v>
                </c:pt>
                <c:pt idx="422">
                  <c:v>0.17284488538116416</c:v>
                </c:pt>
                <c:pt idx="423">
                  <c:v>0.17284488538116416</c:v>
                </c:pt>
                <c:pt idx="424">
                  <c:v>0.17284488538116416</c:v>
                </c:pt>
                <c:pt idx="425">
                  <c:v>0.17284488538116416</c:v>
                </c:pt>
                <c:pt idx="426">
                  <c:v>0.17284488538116416</c:v>
                </c:pt>
                <c:pt idx="427">
                  <c:v>0.17284488538116416</c:v>
                </c:pt>
                <c:pt idx="428">
                  <c:v>0.17284488538116416</c:v>
                </c:pt>
                <c:pt idx="429">
                  <c:v>0.17284488538116416</c:v>
                </c:pt>
                <c:pt idx="430">
                  <c:v>0.17284488538116416</c:v>
                </c:pt>
                <c:pt idx="431">
                  <c:v>0.17284488538116416</c:v>
                </c:pt>
                <c:pt idx="432">
                  <c:v>0.17284488538116416</c:v>
                </c:pt>
                <c:pt idx="433">
                  <c:v>0.17284488538116416</c:v>
                </c:pt>
                <c:pt idx="434">
                  <c:v>0.17284488538116416</c:v>
                </c:pt>
                <c:pt idx="435">
                  <c:v>0.17284488538116416</c:v>
                </c:pt>
                <c:pt idx="436">
                  <c:v>0.17284488538116416</c:v>
                </c:pt>
                <c:pt idx="437">
                  <c:v>0.17284488538116416</c:v>
                </c:pt>
                <c:pt idx="438">
                  <c:v>0.17284488538116416</c:v>
                </c:pt>
                <c:pt idx="439">
                  <c:v>0.17284488538116416</c:v>
                </c:pt>
                <c:pt idx="440">
                  <c:v>0.17284488538116416</c:v>
                </c:pt>
                <c:pt idx="441">
                  <c:v>0.17284488538116416</c:v>
                </c:pt>
                <c:pt idx="442">
                  <c:v>0.17284488538116416</c:v>
                </c:pt>
                <c:pt idx="443">
                  <c:v>0.17284488538116416</c:v>
                </c:pt>
                <c:pt idx="444">
                  <c:v>0.17284488538116416</c:v>
                </c:pt>
                <c:pt idx="445">
                  <c:v>0.17284488538116416</c:v>
                </c:pt>
                <c:pt idx="446">
                  <c:v>0.17284488538116416</c:v>
                </c:pt>
                <c:pt idx="447">
                  <c:v>0.17284488538116416</c:v>
                </c:pt>
                <c:pt idx="448">
                  <c:v>0.17284488538116416</c:v>
                </c:pt>
                <c:pt idx="449">
                  <c:v>0.17284488538116416</c:v>
                </c:pt>
                <c:pt idx="450">
                  <c:v>0.17284488538116416</c:v>
                </c:pt>
                <c:pt idx="451">
                  <c:v>0.17284488538116416</c:v>
                </c:pt>
                <c:pt idx="452">
                  <c:v>0.17284488538116416</c:v>
                </c:pt>
                <c:pt idx="453">
                  <c:v>0.17284488538116416</c:v>
                </c:pt>
                <c:pt idx="454">
                  <c:v>0.17284488538116416</c:v>
                </c:pt>
                <c:pt idx="455">
                  <c:v>0.17284488538116416</c:v>
                </c:pt>
                <c:pt idx="456">
                  <c:v>0.17284488538116416</c:v>
                </c:pt>
                <c:pt idx="457">
                  <c:v>0.17284488538116416</c:v>
                </c:pt>
                <c:pt idx="458">
                  <c:v>0.17284488538116416</c:v>
                </c:pt>
                <c:pt idx="459">
                  <c:v>0.17284488538116416</c:v>
                </c:pt>
                <c:pt idx="460">
                  <c:v>0.17284488538116416</c:v>
                </c:pt>
                <c:pt idx="461">
                  <c:v>0.17284488538116416</c:v>
                </c:pt>
                <c:pt idx="462">
                  <c:v>0.17284488538116416</c:v>
                </c:pt>
                <c:pt idx="463">
                  <c:v>0.17284488538116416</c:v>
                </c:pt>
                <c:pt idx="464">
                  <c:v>0.17284488538116416</c:v>
                </c:pt>
                <c:pt idx="465">
                  <c:v>0.17284488538116416</c:v>
                </c:pt>
                <c:pt idx="466">
                  <c:v>0.17284488538116416</c:v>
                </c:pt>
                <c:pt idx="467">
                  <c:v>0.17284488538116416</c:v>
                </c:pt>
                <c:pt idx="468">
                  <c:v>0.17284488538116416</c:v>
                </c:pt>
                <c:pt idx="469">
                  <c:v>0.17284488538116416</c:v>
                </c:pt>
                <c:pt idx="470">
                  <c:v>0.17284488538116416</c:v>
                </c:pt>
                <c:pt idx="471">
                  <c:v>0.17284488538116416</c:v>
                </c:pt>
                <c:pt idx="472">
                  <c:v>0.17284488538116416</c:v>
                </c:pt>
                <c:pt idx="473">
                  <c:v>0.17284488538116416</c:v>
                </c:pt>
                <c:pt idx="474">
                  <c:v>0.17284488538116416</c:v>
                </c:pt>
                <c:pt idx="475">
                  <c:v>0.17284488538116416</c:v>
                </c:pt>
                <c:pt idx="476">
                  <c:v>0.17284488538116416</c:v>
                </c:pt>
                <c:pt idx="477">
                  <c:v>0.17284488538116416</c:v>
                </c:pt>
                <c:pt idx="478">
                  <c:v>0.17284488538116416</c:v>
                </c:pt>
                <c:pt idx="479">
                  <c:v>0.17284488538116416</c:v>
                </c:pt>
                <c:pt idx="480">
                  <c:v>0.17284488538116416</c:v>
                </c:pt>
                <c:pt idx="481">
                  <c:v>0.17284488538116416</c:v>
                </c:pt>
                <c:pt idx="482">
                  <c:v>0.17284488538116416</c:v>
                </c:pt>
                <c:pt idx="483">
                  <c:v>0.17284488538116416</c:v>
                </c:pt>
                <c:pt idx="484">
                  <c:v>0.17284488538116416</c:v>
                </c:pt>
                <c:pt idx="485">
                  <c:v>0.17284488538116416</c:v>
                </c:pt>
                <c:pt idx="486">
                  <c:v>0.17284488538116416</c:v>
                </c:pt>
                <c:pt idx="487">
                  <c:v>0.17284488538116416</c:v>
                </c:pt>
                <c:pt idx="488">
                  <c:v>0.17284488538116416</c:v>
                </c:pt>
                <c:pt idx="489">
                  <c:v>0.17284488538116416</c:v>
                </c:pt>
                <c:pt idx="490">
                  <c:v>0.17284488538116416</c:v>
                </c:pt>
                <c:pt idx="491">
                  <c:v>0.17284488538116416</c:v>
                </c:pt>
                <c:pt idx="492">
                  <c:v>0.17284488538116416</c:v>
                </c:pt>
                <c:pt idx="493">
                  <c:v>0.17284488538116416</c:v>
                </c:pt>
                <c:pt idx="494">
                  <c:v>0.17284488538116416</c:v>
                </c:pt>
                <c:pt idx="495">
                  <c:v>0.17284488538116416</c:v>
                </c:pt>
                <c:pt idx="496">
                  <c:v>0.17284488538116416</c:v>
                </c:pt>
                <c:pt idx="497">
                  <c:v>0.17284488538116416</c:v>
                </c:pt>
                <c:pt idx="498">
                  <c:v>0.17284488538116416</c:v>
                </c:pt>
                <c:pt idx="499">
                  <c:v>0.17284488538116416</c:v>
                </c:pt>
                <c:pt idx="500">
                  <c:v>0.17284488538116416</c:v>
                </c:pt>
                <c:pt idx="501">
                  <c:v>0.17284488538116416</c:v>
                </c:pt>
                <c:pt idx="502">
                  <c:v>0.17284488538116416</c:v>
                </c:pt>
                <c:pt idx="503">
                  <c:v>0.17284488538116416</c:v>
                </c:pt>
                <c:pt idx="504">
                  <c:v>0.17284488538116416</c:v>
                </c:pt>
                <c:pt idx="505">
                  <c:v>0.17284488538116416</c:v>
                </c:pt>
                <c:pt idx="506">
                  <c:v>0.17284488538116416</c:v>
                </c:pt>
                <c:pt idx="507">
                  <c:v>0.17284488538116416</c:v>
                </c:pt>
                <c:pt idx="508">
                  <c:v>0.17284488538116416</c:v>
                </c:pt>
                <c:pt idx="509">
                  <c:v>0.17284488538116416</c:v>
                </c:pt>
                <c:pt idx="510">
                  <c:v>0.17284488538116416</c:v>
                </c:pt>
                <c:pt idx="511">
                  <c:v>0.17284488538116416</c:v>
                </c:pt>
                <c:pt idx="512">
                  <c:v>0.17284488538116416</c:v>
                </c:pt>
                <c:pt idx="513">
                  <c:v>0.17284488538116416</c:v>
                </c:pt>
                <c:pt idx="514">
                  <c:v>0.17284488538116416</c:v>
                </c:pt>
                <c:pt idx="515">
                  <c:v>0.17284488538116416</c:v>
                </c:pt>
                <c:pt idx="516">
                  <c:v>0.17284488538116416</c:v>
                </c:pt>
                <c:pt idx="517">
                  <c:v>0.17284488538116416</c:v>
                </c:pt>
                <c:pt idx="518">
                  <c:v>0.17284488538116416</c:v>
                </c:pt>
                <c:pt idx="519">
                  <c:v>0.17284488538116416</c:v>
                </c:pt>
                <c:pt idx="520">
                  <c:v>0.17284488538116416</c:v>
                </c:pt>
                <c:pt idx="521">
                  <c:v>0.17284488538116416</c:v>
                </c:pt>
                <c:pt idx="522">
                  <c:v>0.17284488538116416</c:v>
                </c:pt>
                <c:pt idx="523">
                  <c:v>0.17284488538116416</c:v>
                </c:pt>
                <c:pt idx="524">
                  <c:v>0.17284488538116416</c:v>
                </c:pt>
                <c:pt idx="525">
                  <c:v>0.17284488538116416</c:v>
                </c:pt>
                <c:pt idx="526">
                  <c:v>0.17284488538116416</c:v>
                </c:pt>
                <c:pt idx="527">
                  <c:v>0.17284488538116416</c:v>
                </c:pt>
                <c:pt idx="528">
                  <c:v>0.17284488538116416</c:v>
                </c:pt>
                <c:pt idx="529">
                  <c:v>0.17284488538116416</c:v>
                </c:pt>
                <c:pt idx="530">
                  <c:v>0.17284488538116416</c:v>
                </c:pt>
                <c:pt idx="531">
                  <c:v>0.17284488538116416</c:v>
                </c:pt>
                <c:pt idx="532">
                  <c:v>0.17284488538116416</c:v>
                </c:pt>
                <c:pt idx="533">
                  <c:v>0.17284488538116416</c:v>
                </c:pt>
                <c:pt idx="534">
                  <c:v>0.17284488538116416</c:v>
                </c:pt>
                <c:pt idx="535">
                  <c:v>0.17284488538116416</c:v>
                </c:pt>
                <c:pt idx="536">
                  <c:v>0.17284488538116416</c:v>
                </c:pt>
                <c:pt idx="537">
                  <c:v>0.17284488538116416</c:v>
                </c:pt>
                <c:pt idx="538">
                  <c:v>0.17284488538116416</c:v>
                </c:pt>
                <c:pt idx="539">
                  <c:v>0.17284488538116416</c:v>
                </c:pt>
                <c:pt idx="540">
                  <c:v>0.17284488538116416</c:v>
                </c:pt>
                <c:pt idx="541">
                  <c:v>0.17284488538116416</c:v>
                </c:pt>
                <c:pt idx="542">
                  <c:v>0.17284488538116416</c:v>
                </c:pt>
                <c:pt idx="543">
                  <c:v>0.17284488538116416</c:v>
                </c:pt>
                <c:pt idx="544">
                  <c:v>0.17284488538116416</c:v>
                </c:pt>
                <c:pt idx="545">
                  <c:v>0.17284488538116416</c:v>
                </c:pt>
                <c:pt idx="546">
                  <c:v>0.17284488538116416</c:v>
                </c:pt>
                <c:pt idx="547">
                  <c:v>0.17284488538116416</c:v>
                </c:pt>
                <c:pt idx="548">
                  <c:v>0.17284488538116416</c:v>
                </c:pt>
                <c:pt idx="549">
                  <c:v>0.17284488538116416</c:v>
                </c:pt>
                <c:pt idx="550">
                  <c:v>0.17284488538116416</c:v>
                </c:pt>
                <c:pt idx="551">
                  <c:v>0.17284488538116416</c:v>
                </c:pt>
                <c:pt idx="552">
                  <c:v>0.17284488538116416</c:v>
                </c:pt>
                <c:pt idx="553">
                  <c:v>0.17284488538116416</c:v>
                </c:pt>
                <c:pt idx="554">
                  <c:v>0.17284488538116416</c:v>
                </c:pt>
                <c:pt idx="555">
                  <c:v>0.17284488538116416</c:v>
                </c:pt>
                <c:pt idx="556">
                  <c:v>0.17284488538116416</c:v>
                </c:pt>
                <c:pt idx="557">
                  <c:v>0.17284488538116416</c:v>
                </c:pt>
                <c:pt idx="558">
                  <c:v>0.17284488538116416</c:v>
                </c:pt>
                <c:pt idx="559">
                  <c:v>0.17284488538116416</c:v>
                </c:pt>
                <c:pt idx="560">
                  <c:v>0.17284488538116416</c:v>
                </c:pt>
                <c:pt idx="561">
                  <c:v>0.17284488538116416</c:v>
                </c:pt>
                <c:pt idx="562">
                  <c:v>0.17284488538116416</c:v>
                </c:pt>
                <c:pt idx="563">
                  <c:v>0.17284488538116416</c:v>
                </c:pt>
                <c:pt idx="564">
                  <c:v>0.17284488538116416</c:v>
                </c:pt>
                <c:pt idx="565">
                  <c:v>0.17284488538116416</c:v>
                </c:pt>
                <c:pt idx="566">
                  <c:v>0.17284488538116416</c:v>
                </c:pt>
                <c:pt idx="567">
                  <c:v>0.17284488538116416</c:v>
                </c:pt>
                <c:pt idx="568">
                  <c:v>0.17284488538116416</c:v>
                </c:pt>
                <c:pt idx="569">
                  <c:v>0.17284488538116416</c:v>
                </c:pt>
                <c:pt idx="570">
                  <c:v>0.17284488538116416</c:v>
                </c:pt>
                <c:pt idx="571">
                  <c:v>0.17284488538116416</c:v>
                </c:pt>
                <c:pt idx="572">
                  <c:v>0.17284488538116416</c:v>
                </c:pt>
                <c:pt idx="573">
                  <c:v>0.17284488538116416</c:v>
                </c:pt>
                <c:pt idx="574">
                  <c:v>0.17284488538116416</c:v>
                </c:pt>
                <c:pt idx="575">
                  <c:v>0.17284488538116416</c:v>
                </c:pt>
                <c:pt idx="576">
                  <c:v>0.17284488538116416</c:v>
                </c:pt>
                <c:pt idx="577">
                  <c:v>0.17284488538116416</c:v>
                </c:pt>
                <c:pt idx="578">
                  <c:v>0.17284488538116416</c:v>
                </c:pt>
                <c:pt idx="579">
                  <c:v>0.17284488538116416</c:v>
                </c:pt>
                <c:pt idx="580">
                  <c:v>0.17284488538116416</c:v>
                </c:pt>
                <c:pt idx="581">
                  <c:v>0.17284488538116416</c:v>
                </c:pt>
                <c:pt idx="582">
                  <c:v>0.17284488538116416</c:v>
                </c:pt>
                <c:pt idx="583">
                  <c:v>0.17284488538116416</c:v>
                </c:pt>
                <c:pt idx="584">
                  <c:v>0.17284488538116416</c:v>
                </c:pt>
                <c:pt idx="585">
                  <c:v>0.17284488538116416</c:v>
                </c:pt>
                <c:pt idx="586">
                  <c:v>0.17284488538116416</c:v>
                </c:pt>
                <c:pt idx="587">
                  <c:v>0.17284488538116416</c:v>
                </c:pt>
                <c:pt idx="588">
                  <c:v>0.17284488538116416</c:v>
                </c:pt>
                <c:pt idx="589">
                  <c:v>0.17284488538116416</c:v>
                </c:pt>
                <c:pt idx="590">
                  <c:v>0.17284488538116416</c:v>
                </c:pt>
                <c:pt idx="591">
                  <c:v>0.17284488538116416</c:v>
                </c:pt>
                <c:pt idx="592">
                  <c:v>0.17284488538116416</c:v>
                </c:pt>
                <c:pt idx="593">
                  <c:v>0.17284488538116416</c:v>
                </c:pt>
                <c:pt idx="594">
                  <c:v>0.17284488538116416</c:v>
                </c:pt>
                <c:pt idx="595">
                  <c:v>0.17284488538116416</c:v>
                </c:pt>
                <c:pt idx="596">
                  <c:v>0.17284488538116416</c:v>
                </c:pt>
                <c:pt idx="597">
                  <c:v>0.17284488538116416</c:v>
                </c:pt>
                <c:pt idx="598">
                  <c:v>0.17284488538116416</c:v>
                </c:pt>
                <c:pt idx="599">
                  <c:v>0.17284488538116416</c:v>
                </c:pt>
                <c:pt idx="600">
                  <c:v>0.17284488538116416</c:v>
                </c:pt>
                <c:pt idx="601">
                  <c:v>0.17284488538116416</c:v>
                </c:pt>
                <c:pt idx="602">
                  <c:v>0.17284488538116416</c:v>
                </c:pt>
                <c:pt idx="603">
                  <c:v>0.17284488538116416</c:v>
                </c:pt>
                <c:pt idx="604">
                  <c:v>0.17284488538116416</c:v>
                </c:pt>
                <c:pt idx="605">
                  <c:v>0.17284488538116416</c:v>
                </c:pt>
                <c:pt idx="606">
                  <c:v>0.17284488538116416</c:v>
                </c:pt>
                <c:pt idx="607">
                  <c:v>0.17284488538116416</c:v>
                </c:pt>
                <c:pt idx="608">
                  <c:v>0.17284488538116416</c:v>
                </c:pt>
                <c:pt idx="609">
                  <c:v>0.17284488538116416</c:v>
                </c:pt>
                <c:pt idx="610">
                  <c:v>0.17284488538116416</c:v>
                </c:pt>
                <c:pt idx="611">
                  <c:v>0.17284488538116416</c:v>
                </c:pt>
                <c:pt idx="612">
                  <c:v>0.17284488538116416</c:v>
                </c:pt>
                <c:pt idx="613">
                  <c:v>0.17284488538116416</c:v>
                </c:pt>
                <c:pt idx="614">
                  <c:v>0.17284488538116416</c:v>
                </c:pt>
                <c:pt idx="615">
                  <c:v>0.17284488538116416</c:v>
                </c:pt>
                <c:pt idx="616">
                  <c:v>0.17284488538116416</c:v>
                </c:pt>
                <c:pt idx="617">
                  <c:v>0.17284488538116416</c:v>
                </c:pt>
                <c:pt idx="618">
                  <c:v>0.17284488538116416</c:v>
                </c:pt>
                <c:pt idx="619">
                  <c:v>0.17284488538116416</c:v>
                </c:pt>
                <c:pt idx="620">
                  <c:v>0.17284488538116416</c:v>
                </c:pt>
                <c:pt idx="621">
                  <c:v>0.17284488538116416</c:v>
                </c:pt>
                <c:pt idx="622">
                  <c:v>0.17284488538116416</c:v>
                </c:pt>
                <c:pt idx="623">
                  <c:v>0.17284488538116416</c:v>
                </c:pt>
                <c:pt idx="624">
                  <c:v>0.17284488538116416</c:v>
                </c:pt>
                <c:pt idx="625">
                  <c:v>0.17284488538116416</c:v>
                </c:pt>
                <c:pt idx="626">
                  <c:v>0.17284488538116416</c:v>
                </c:pt>
                <c:pt idx="627">
                  <c:v>0.17284488538116416</c:v>
                </c:pt>
                <c:pt idx="628">
                  <c:v>0.17284488538116416</c:v>
                </c:pt>
                <c:pt idx="629">
                  <c:v>0.17284488538116416</c:v>
                </c:pt>
                <c:pt idx="630">
                  <c:v>0.17284488538116416</c:v>
                </c:pt>
                <c:pt idx="631">
                  <c:v>0.17284488538116416</c:v>
                </c:pt>
                <c:pt idx="632">
                  <c:v>0.17284488538116416</c:v>
                </c:pt>
                <c:pt idx="633">
                  <c:v>0.17284488538116416</c:v>
                </c:pt>
                <c:pt idx="634">
                  <c:v>0.17284488538116416</c:v>
                </c:pt>
                <c:pt idx="635">
                  <c:v>0.17284488538116416</c:v>
                </c:pt>
                <c:pt idx="636">
                  <c:v>0.17284488538116416</c:v>
                </c:pt>
                <c:pt idx="637">
                  <c:v>0.17284488538116416</c:v>
                </c:pt>
                <c:pt idx="638">
                  <c:v>0.17284488538116416</c:v>
                </c:pt>
                <c:pt idx="639">
                  <c:v>0.17284488538116416</c:v>
                </c:pt>
                <c:pt idx="640">
                  <c:v>0.17284488538116416</c:v>
                </c:pt>
                <c:pt idx="641">
                  <c:v>0.17284488538116416</c:v>
                </c:pt>
                <c:pt idx="642">
                  <c:v>0.17284488538116416</c:v>
                </c:pt>
                <c:pt idx="643">
                  <c:v>0.17284488538116416</c:v>
                </c:pt>
                <c:pt idx="644">
                  <c:v>0.17284488538116416</c:v>
                </c:pt>
                <c:pt idx="645">
                  <c:v>0.17284488538116416</c:v>
                </c:pt>
                <c:pt idx="646">
                  <c:v>0.17284488538116416</c:v>
                </c:pt>
                <c:pt idx="647">
                  <c:v>0.17284488538116416</c:v>
                </c:pt>
                <c:pt idx="648">
                  <c:v>0.17284488538116416</c:v>
                </c:pt>
                <c:pt idx="649">
                  <c:v>0.17284488538116416</c:v>
                </c:pt>
                <c:pt idx="650">
                  <c:v>0.17284488538116416</c:v>
                </c:pt>
                <c:pt idx="651">
                  <c:v>0.17284488538116416</c:v>
                </c:pt>
                <c:pt idx="652">
                  <c:v>0.17284488538116416</c:v>
                </c:pt>
                <c:pt idx="653">
                  <c:v>0.17284488538116416</c:v>
                </c:pt>
                <c:pt idx="654">
                  <c:v>0.17284488538116416</c:v>
                </c:pt>
                <c:pt idx="655">
                  <c:v>0.17284488538116416</c:v>
                </c:pt>
                <c:pt idx="656">
                  <c:v>0.17284488538116416</c:v>
                </c:pt>
                <c:pt idx="657">
                  <c:v>0.17284488538116416</c:v>
                </c:pt>
                <c:pt idx="658">
                  <c:v>0.17284488538116416</c:v>
                </c:pt>
                <c:pt idx="659">
                  <c:v>0.17284488538116416</c:v>
                </c:pt>
                <c:pt idx="660">
                  <c:v>0.17284488538116416</c:v>
                </c:pt>
                <c:pt idx="661">
                  <c:v>0.17284488538116416</c:v>
                </c:pt>
                <c:pt idx="662">
                  <c:v>0.17284488538116416</c:v>
                </c:pt>
                <c:pt idx="663">
                  <c:v>0.17284488538116416</c:v>
                </c:pt>
                <c:pt idx="664">
                  <c:v>0.17284488538116416</c:v>
                </c:pt>
                <c:pt idx="665">
                  <c:v>0.17284488538116416</c:v>
                </c:pt>
                <c:pt idx="666">
                  <c:v>0.17284488538116416</c:v>
                </c:pt>
                <c:pt idx="667">
                  <c:v>0.17284488538116416</c:v>
                </c:pt>
                <c:pt idx="668">
                  <c:v>0.17284488538116416</c:v>
                </c:pt>
                <c:pt idx="669">
                  <c:v>0.17284488538116416</c:v>
                </c:pt>
                <c:pt idx="670">
                  <c:v>0.17284488538116416</c:v>
                </c:pt>
                <c:pt idx="671">
                  <c:v>0.17284488538116416</c:v>
                </c:pt>
                <c:pt idx="672">
                  <c:v>0.17284488538116416</c:v>
                </c:pt>
                <c:pt idx="673">
                  <c:v>0.17284488538116416</c:v>
                </c:pt>
                <c:pt idx="674">
                  <c:v>0.17284488538116416</c:v>
                </c:pt>
                <c:pt idx="675">
                  <c:v>0.17284488538116416</c:v>
                </c:pt>
                <c:pt idx="676">
                  <c:v>0.17284488538116416</c:v>
                </c:pt>
                <c:pt idx="677">
                  <c:v>0.17284488538116416</c:v>
                </c:pt>
                <c:pt idx="678">
                  <c:v>0.17284488538116416</c:v>
                </c:pt>
                <c:pt idx="679">
                  <c:v>0.17284488538116416</c:v>
                </c:pt>
                <c:pt idx="680">
                  <c:v>0.17284488538116416</c:v>
                </c:pt>
                <c:pt idx="681">
                  <c:v>0.17284488538116416</c:v>
                </c:pt>
                <c:pt idx="682">
                  <c:v>0.17284488538116416</c:v>
                </c:pt>
                <c:pt idx="683">
                  <c:v>0.17284488538116416</c:v>
                </c:pt>
                <c:pt idx="684">
                  <c:v>0.17284488538116416</c:v>
                </c:pt>
                <c:pt idx="685">
                  <c:v>0.17284488538116416</c:v>
                </c:pt>
                <c:pt idx="686">
                  <c:v>0.17284488538116416</c:v>
                </c:pt>
                <c:pt idx="687">
                  <c:v>0.17284488538116416</c:v>
                </c:pt>
                <c:pt idx="688">
                  <c:v>0.17284488538116416</c:v>
                </c:pt>
                <c:pt idx="689">
                  <c:v>0.17284488538116416</c:v>
                </c:pt>
                <c:pt idx="690">
                  <c:v>0.17284488538116416</c:v>
                </c:pt>
                <c:pt idx="691">
                  <c:v>0.17284488538116416</c:v>
                </c:pt>
                <c:pt idx="692">
                  <c:v>0.17284488538116416</c:v>
                </c:pt>
                <c:pt idx="693">
                  <c:v>0.17284488538116416</c:v>
                </c:pt>
                <c:pt idx="694">
                  <c:v>0.17284488538116416</c:v>
                </c:pt>
                <c:pt idx="695">
                  <c:v>0.17284488538116416</c:v>
                </c:pt>
                <c:pt idx="696">
                  <c:v>0.17284488538116416</c:v>
                </c:pt>
                <c:pt idx="697">
                  <c:v>0.17284488538116416</c:v>
                </c:pt>
                <c:pt idx="698">
                  <c:v>0.17284488538116416</c:v>
                </c:pt>
                <c:pt idx="699">
                  <c:v>0.17284488538116416</c:v>
                </c:pt>
                <c:pt idx="700">
                  <c:v>0.17284488538116416</c:v>
                </c:pt>
                <c:pt idx="701">
                  <c:v>0.17284488538116416</c:v>
                </c:pt>
                <c:pt idx="702">
                  <c:v>0.17284488538116416</c:v>
                </c:pt>
                <c:pt idx="703">
                  <c:v>0.17284488538116416</c:v>
                </c:pt>
                <c:pt idx="704">
                  <c:v>0.17284488538116416</c:v>
                </c:pt>
                <c:pt idx="705">
                  <c:v>0.17284488538116416</c:v>
                </c:pt>
                <c:pt idx="706">
                  <c:v>0.17284488538116416</c:v>
                </c:pt>
                <c:pt idx="707">
                  <c:v>0.17284488538116416</c:v>
                </c:pt>
                <c:pt idx="708">
                  <c:v>0.17284488538116416</c:v>
                </c:pt>
                <c:pt idx="709">
                  <c:v>0.17284488538116416</c:v>
                </c:pt>
                <c:pt idx="710">
                  <c:v>0.17284488538116416</c:v>
                </c:pt>
                <c:pt idx="711">
                  <c:v>0.17284488538116416</c:v>
                </c:pt>
                <c:pt idx="712">
                  <c:v>0.17284488538116416</c:v>
                </c:pt>
                <c:pt idx="713">
                  <c:v>0.17284488538116416</c:v>
                </c:pt>
                <c:pt idx="714">
                  <c:v>0.17284488538116416</c:v>
                </c:pt>
                <c:pt idx="715">
                  <c:v>0.17284488538116416</c:v>
                </c:pt>
                <c:pt idx="716">
                  <c:v>0.17284488538116416</c:v>
                </c:pt>
                <c:pt idx="717">
                  <c:v>0.17284488538116416</c:v>
                </c:pt>
                <c:pt idx="718">
                  <c:v>0.17284488538116416</c:v>
                </c:pt>
                <c:pt idx="719">
                  <c:v>0.17284488538116416</c:v>
                </c:pt>
                <c:pt idx="720">
                  <c:v>0.17284488538116416</c:v>
                </c:pt>
                <c:pt idx="721">
                  <c:v>0.17284488538116416</c:v>
                </c:pt>
                <c:pt idx="722">
                  <c:v>0.17284488538116416</c:v>
                </c:pt>
                <c:pt idx="723">
                  <c:v>0.17284488538116416</c:v>
                </c:pt>
                <c:pt idx="724">
                  <c:v>0.17284488538116416</c:v>
                </c:pt>
                <c:pt idx="725">
                  <c:v>0.17284488538116416</c:v>
                </c:pt>
                <c:pt idx="726">
                  <c:v>0.17284488538116416</c:v>
                </c:pt>
                <c:pt idx="727">
                  <c:v>0.17284488538116416</c:v>
                </c:pt>
                <c:pt idx="728">
                  <c:v>0.17284488538116416</c:v>
                </c:pt>
                <c:pt idx="729">
                  <c:v>0.17284488538116416</c:v>
                </c:pt>
                <c:pt idx="730">
                  <c:v>0.17284488538116416</c:v>
                </c:pt>
                <c:pt idx="731">
                  <c:v>0.17284488538116416</c:v>
                </c:pt>
                <c:pt idx="732">
                  <c:v>0.17284488538116416</c:v>
                </c:pt>
                <c:pt idx="733">
                  <c:v>0.17284488538116416</c:v>
                </c:pt>
                <c:pt idx="734">
                  <c:v>0.17284488538116416</c:v>
                </c:pt>
                <c:pt idx="735">
                  <c:v>0.17284488538116416</c:v>
                </c:pt>
                <c:pt idx="736">
                  <c:v>0.17284488538116416</c:v>
                </c:pt>
                <c:pt idx="737">
                  <c:v>0.17284488538116416</c:v>
                </c:pt>
                <c:pt idx="738">
                  <c:v>0.17284488538116416</c:v>
                </c:pt>
                <c:pt idx="739">
                  <c:v>0.17284488538116416</c:v>
                </c:pt>
                <c:pt idx="740">
                  <c:v>0.17284488538116416</c:v>
                </c:pt>
                <c:pt idx="741">
                  <c:v>0.17284488538116416</c:v>
                </c:pt>
                <c:pt idx="742">
                  <c:v>0.17284488538116416</c:v>
                </c:pt>
                <c:pt idx="743">
                  <c:v>0.17284488538116416</c:v>
                </c:pt>
                <c:pt idx="744">
                  <c:v>0.17284488538116416</c:v>
                </c:pt>
                <c:pt idx="745">
                  <c:v>0.17284488538116416</c:v>
                </c:pt>
                <c:pt idx="746">
                  <c:v>0.17284488538116416</c:v>
                </c:pt>
                <c:pt idx="747">
                  <c:v>0.17284488538116416</c:v>
                </c:pt>
                <c:pt idx="748">
                  <c:v>0.17284488538116416</c:v>
                </c:pt>
                <c:pt idx="749">
                  <c:v>0.17284488538116416</c:v>
                </c:pt>
                <c:pt idx="750">
                  <c:v>0.17284488538116416</c:v>
                </c:pt>
                <c:pt idx="751">
                  <c:v>0.17284488538116416</c:v>
                </c:pt>
                <c:pt idx="752">
                  <c:v>0.17284488538116416</c:v>
                </c:pt>
                <c:pt idx="753">
                  <c:v>0.17284488538116416</c:v>
                </c:pt>
                <c:pt idx="754">
                  <c:v>0.17284488538116416</c:v>
                </c:pt>
                <c:pt idx="755">
                  <c:v>0.17284488538116416</c:v>
                </c:pt>
                <c:pt idx="756">
                  <c:v>0.17284488538116416</c:v>
                </c:pt>
                <c:pt idx="757">
                  <c:v>0.17284488538116416</c:v>
                </c:pt>
                <c:pt idx="758">
                  <c:v>0.17284488538116416</c:v>
                </c:pt>
                <c:pt idx="759">
                  <c:v>0.17284488538116416</c:v>
                </c:pt>
                <c:pt idx="760">
                  <c:v>0.17284488538116416</c:v>
                </c:pt>
                <c:pt idx="761">
                  <c:v>0.17284488538116416</c:v>
                </c:pt>
                <c:pt idx="762">
                  <c:v>0.17284488538116416</c:v>
                </c:pt>
                <c:pt idx="763">
                  <c:v>0.17284488538116416</c:v>
                </c:pt>
                <c:pt idx="764">
                  <c:v>0.17284488538116416</c:v>
                </c:pt>
                <c:pt idx="765">
                  <c:v>0.17284488538116416</c:v>
                </c:pt>
                <c:pt idx="766">
                  <c:v>0.17284488538116416</c:v>
                </c:pt>
                <c:pt idx="767">
                  <c:v>0.17284488538116416</c:v>
                </c:pt>
                <c:pt idx="768">
                  <c:v>0.17284488538116416</c:v>
                </c:pt>
                <c:pt idx="769">
                  <c:v>0.17284488538116416</c:v>
                </c:pt>
                <c:pt idx="770">
                  <c:v>0.17284488538116416</c:v>
                </c:pt>
                <c:pt idx="771">
                  <c:v>0.17284488538116416</c:v>
                </c:pt>
                <c:pt idx="772">
                  <c:v>0.17284488538116416</c:v>
                </c:pt>
                <c:pt idx="773">
                  <c:v>0.17284488538116416</c:v>
                </c:pt>
                <c:pt idx="774">
                  <c:v>0.17284488538116416</c:v>
                </c:pt>
                <c:pt idx="775">
                  <c:v>0.17284488538116416</c:v>
                </c:pt>
                <c:pt idx="776">
                  <c:v>0.17284488538116416</c:v>
                </c:pt>
                <c:pt idx="777">
                  <c:v>0.17284488538116416</c:v>
                </c:pt>
                <c:pt idx="778">
                  <c:v>0.17284488538116416</c:v>
                </c:pt>
                <c:pt idx="779">
                  <c:v>0.17284488538116416</c:v>
                </c:pt>
                <c:pt idx="780">
                  <c:v>0.17284488538116416</c:v>
                </c:pt>
                <c:pt idx="781">
                  <c:v>0.17284488538116416</c:v>
                </c:pt>
                <c:pt idx="782">
                  <c:v>0.17284488538116416</c:v>
                </c:pt>
                <c:pt idx="783">
                  <c:v>0.17284488538116416</c:v>
                </c:pt>
                <c:pt idx="784">
                  <c:v>0.17284488538116416</c:v>
                </c:pt>
                <c:pt idx="785">
                  <c:v>0.17284488538116416</c:v>
                </c:pt>
                <c:pt idx="786">
                  <c:v>0.17284488538116416</c:v>
                </c:pt>
                <c:pt idx="787">
                  <c:v>0.17284488538116416</c:v>
                </c:pt>
                <c:pt idx="788">
                  <c:v>0.17284488538116416</c:v>
                </c:pt>
                <c:pt idx="789">
                  <c:v>0.17284488538116416</c:v>
                </c:pt>
                <c:pt idx="790">
                  <c:v>0.17284488538116416</c:v>
                </c:pt>
                <c:pt idx="791">
                  <c:v>0.17284488538116416</c:v>
                </c:pt>
                <c:pt idx="792">
                  <c:v>0.17284488538116416</c:v>
                </c:pt>
                <c:pt idx="793">
                  <c:v>0.17284488538116416</c:v>
                </c:pt>
                <c:pt idx="794">
                  <c:v>0.17284488538116416</c:v>
                </c:pt>
                <c:pt idx="795">
                  <c:v>0.17284488538116416</c:v>
                </c:pt>
                <c:pt idx="796">
                  <c:v>0.17284488538116416</c:v>
                </c:pt>
                <c:pt idx="797">
                  <c:v>0.17284488538116416</c:v>
                </c:pt>
                <c:pt idx="798">
                  <c:v>0.17284488538116416</c:v>
                </c:pt>
                <c:pt idx="799">
                  <c:v>0.17284488538116416</c:v>
                </c:pt>
                <c:pt idx="800">
                  <c:v>0.17284488538116416</c:v>
                </c:pt>
                <c:pt idx="801">
                  <c:v>0.17284488538116416</c:v>
                </c:pt>
                <c:pt idx="802">
                  <c:v>0.17284488538116416</c:v>
                </c:pt>
                <c:pt idx="803">
                  <c:v>0.17284488538116416</c:v>
                </c:pt>
                <c:pt idx="804">
                  <c:v>0.17284488538116416</c:v>
                </c:pt>
                <c:pt idx="805">
                  <c:v>0.17284488538116416</c:v>
                </c:pt>
                <c:pt idx="806">
                  <c:v>0.17284488538116416</c:v>
                </c:pt>
                <c:pt idx="807">
                  <c:v>0.17284488538116416</c:v>
                </c:pt>
                <c:pt idx="808">
                  <c:v>0.17284488538116416</c:v>
                </c:pt>
                <c:pt idx="809">
                  <c:v>0.17284488538116416</c:v>
                </c:pt>
                <c:pt idx="810">
                  <c:v>0.17284488538116416</c:v>
                </c:pt>
                <c:pt idx="811">
                  <c:v>0.17284488538116416</c:v>
                </c:pt>
                <c:pt idx="812">
                  <c:v>0.17284488538116416</c:v>
                </c:pt>
                <c:pt idx="813">
                  <c:v>0.17284488538116416</c:v>
                </c:pt>
                <c:pt idx="814">
                  <c:v>0.17284488538116416</c:v>
                </c:pt>
                <c:pt idx="815">
                  <c:v>0.17284488538116416</c:v>
                </c:pt>
                <c:pt idx="816">
                  <c:v>0.17284488538116416</c:v>
                </c:pt>
                <c:pt idx="817">
                  <c:v>0.17284488538116416</c:v>
                </c:pt>
                <c:pt idx="818">
                  <c:v>0.17284488538116416</c:v>
                </c:pt>
                <c:pt idx="819">
                  <c:v>0.17284488538116416</c:v>
                </c:pt>
                <c:pt idx="820">
                  <c:v>0.17284488538116416</c:v>
                </c:pt>
                <c:pt idx="821">
                  <c:v>0.17284488538116416</c:v>
                </c:pt>
                <c:pt idx="822">
                  <c:v>0.17284488538116416</c:v>
                </c:pt>
                <c:pt idx="823">
                  <c:v>0.17284488538116416</c:v>
                </c:pt>
                <c:pt idx="824">
                  <c:v>0.17284488538116416</c:v>
                </c:pt>
                <c:pt idx="825">
                  <c:v>0.17284488538116416</c:v>
                </c:pt>
                <c:pt idx="826">
                  <c:v>0.17284488538116416</c:v>
                </c:pt>
                <c:pt idx="827">
                  <c:v>0.17284488538116416</c:v>
                </c:pt>
                <c:pt idx="828">
                  <c:v>0.17284488538116416</c:v>
                </c:pt>
                <c:pt idx="829">
                  <c:v>0.17284488538116416</c:v>
                </c:pt>
                <c:pt idx="830">
                  <c:v>0.17284488538116416</c:v>
                </c:pt>
                <c:pt idx="831">
                  <c:v>0.17284488538116416</c:v>
                </c:pt>
                <c:pt idx="832">
                  <c:v>0.17284488538116416</c:v>
                </c:pt>
                <c:pt idx="833">
                  <c:v>0.17284488538116416</c:v>
                </c:pt>
                <c:pt idx="834">
                  <c:v>0.17284488538116416</c:v>
                </c:pt>
                <c:pt idx="835">
                  <c:v>0.17284488538116416</c:v>
                </c:pt>
                <c:pt idx="836">
                  <c:v>0.17284488538116416</c:v>
                </c:pt>
                <c:pt idx="837">
                  <c:v>0.17284488538116416</c:v>
                </c:pt>
                <c:pt idx="838">
                  <c:v>0.17284488538116416</c:v>
                </c:pt>
                <c:pt idx="839">
                  <c:v>0.17284488538116416</c:v>
                </c:pt>
                <c:pt idx="840">
                  <c:v>0.17284488538116416</c:v>
                </c:pt>
                <c:pt idx="841">
                  <c:v>0.17284488538116416</c:v>
                </c:pt>
                <c:pt idx="842">
                  <c:v>0.17284488538116416</c:v>
                </c:pt>
                <c:pt idx="843">
                  <c:v>0.17284488538116416</c:v>
                </c:pt>
                <c:pt idx="844">
                  <c:v>0.17284488538116416</c:v>
                </c:pt>
                <c:pt idx="845">
                  <c:v>0.17284488538116416</c:v>
                </c:pt>
                <c:pt idx="846">
                  <c:v>0.17284488538116416</c:v>
                </c:pt>
                <c:pt idx="847">
                  <c:v>0.17284488538116416</c:v>
                </c:pt>
                <c:pt idx="848">
                  <c:v>0.17284488538116416</c:v>
                </c:pt>
                <c:pt idx="849">
                  <c:v>0.17284488538116416</c:v>
                </c:pt>
                <c:pt idx="850">
                  <c:v>0.17284488538116416</c:v>
                </c:pt>
                <c:pt idx="851">
                  <c:v>0.17284488538116416</c:v>
                </c:pt>
                <c:pt idx="852">
                  <c:v>0.17284488538116416</c:v>
                </c:pt>
                <c:pt idx="853">
                  <c:v>0.17284488538116416</c:v>
                </c:pt>
                <c:pt idx="854">
                  <c:v>0.17284488538116416</c:v>
                </c:pt>
                <c:pt idx="855">
                  <c:v>0.17284488538116416</c:v>
                </c:pt>
                <c:pt idx="856">
                  <c:v>0.17284488538116416</c:v>
                </c:pt>
                <c:pt idx="857">
                  <c:v>0.17284488538116416</c:v>
                </c:pt>
                <c:pt idx="858">
                  <c:v>0.17284488538116416</c:v>
                </c:pt>
                <c:pt idx="859">
                  <c:v>0.17284488538116416</c:v>
                </c:pt>
                <c:pt idx="860">
                  <c:v>0.17284488538116416</c:v>
                </c:pt>
                <c:pt idx="861">
                  <c:v>0.17284488538116416</c:v>
                </c:pt>
                <c:pt idx="862">
                  <c:v>0.17284488538116416</c:v>
                </c:pt>
                <c:pt idx="863">
                  <c:v>0.17284488538116416</c:v>
                </c:pt>
                <c:pt idx="864">
                  <c:v>0.17284488538116416</c:v>
                </c:pt>
                <c:pt idx="865">
                  <c:v>0.17284488538116416</c:v>
                </c:pt>
                <c:pt idx="866">
                  <c:v>0.17284488538116416</c:v>
                </c:pt>
                <c:pt idx="867">
                  <c:v>0.17284488538116416</c:v>
                </c:pt>
                <c:pt idx="868">
                  <c:v>0.17284488538116416</c:v>
                </c:pt>
                <c:pt idx="869">
                  <c:v>0.17284488538116416</c:v>
                </c:pt>
                <c:pt idx="870">
                  <c:v>0.17284488538116416</c:v>
                </c:pt>
                <c:pt idx="871">
                  <c:v>0.17284488538116416</c:v>
                </c:pt>
                <c:pt idx="872">
                  <c:v>0.17284488538116416</c:v>
                </c:pt>
                <c:pt idx="873">
                  <c:v>0.17284488538116416</c:v>
                </c:pt>
                <c:pt idx="874">
                  <c:v>0.17284488538116416</c:v>
                </c:pt>
                <c:pt idx="875">
                  <c:v>0.17284488538116416</c:v>
                </c:pt>
                <c:pt idx="876">
                  <c:v>0.17284488538116416</c:v>
                </c:pt>
                <c:pt idx="877">
                  <c:v>0.17284488538116416</c:v>
                </c:pt>
                <c:pt idx="878">
                  <c:v>0.17284488538116416</c:v>
                </c:pt>
                <c:pt idx="879">
                  <c:v>0.17284488538116416</c:v>
                </c:pt>
                <c:pt idx="880">
                  <c:v>0.17284488538116416</c:v>
                </c:pt>
                <c:pt idx="881">
                  <c:v>0.17284488538116416</c:v>
                </c:pt>
                <c:pt idx="882">
                  <c:v>0.17284488538116416</c:v>
                </c:pt>
                <c:pt idx="883">
                  <c:v>0.17284488538116416</c:v>
                </c:pt>
                <c:pt idx="884">
                  <c:v>0.17284488538116416</c:v>
                </c:pt>
                <c:pt idx="885">
                  <c:v>0.17284488538116416</c:v>
                </c:pt>
                <c:pt idx="886">
                  <c:v>0.17284488538116416</c:v>
                </c:pt>
                <c:pt idx="887">
                  <c:v>0.17284488538116416</c:v>
                </c:pt>
                <c:pt idx="888">
                  <c:v>0.17284488538116416</c:v>
                </c:pt>
                <c:pt idx="889">
                  <c:v>0.17284488538116416</c:v>
                </c:pt>
                <c:pt idx="890">
                  <c:v>0.17284488538116416</c:v>
                </c:pt>
                <c:pt idx="891">
                  <c:v>0.17284488538116416</c:v>
                </c:pt>
                <c:pt idx="892">
                  <c:v>0.17284488538116416</c:v>
                </c:pt>
                <c:pt idx="893">
                  <c:v>0.17284488538116416</c:v>
                </c:pt>
                <c:pt idx="894">
                  <c:v>0.17284488538116416</c:v>
                </c:pt>
                <c:pt idx="895">
                  <c:v>0.17284488538116416</c:v>
                </c:pt>
                <c:pt idx="896">
                  <c:v>0.17284488538116416</c:v>
                </c:pt>
                <c:pt idx="897">
                  <c:v>0.17284488538116416</c:v>
                </c:pt>
                <c:pt idx="898">
                  <c:v>0.17284488538116416</c:v>
                </c:pt>
                <c:pt idx="899">
                  <c:v>0.17284488538116416</c:v>
                </c:pt>
                <c:pt idx="900">
                  <c:v>0.17284488538116416</c:v>
                </c:pt>
                <c:pt idx="901">
                  <c:v>0.17284488538116416</c:v>
                </c:pt>
                <c:pt idx="902">
                  <c:v>0.17284488538116416</c:v>
                </c:pt>
                <c:pt idx="903">
                  <c:v>0.17284488538116416</c:v>
                </c:pt>
                <c:pt idx="904">
                  <c:v>0.17284488538116416</c:v>
                </c:pt>
                <c:pt idx="905">
                  <c:v>0.17284488538116416</c:v>
                </c:pt>
                <c:pt idx="906">
                  <c:v>0.17284488538116416</c:v>
                </c:pt>
                <c:pt idx="907">
                  <c:v>0.17284488538116416</c:v>
                </c:pt>
                <c:pt idx="908">
                  <c:v>0.17284488538116416</c:v>
                </c:pt>
                <c:pt idx="909">
                  <c:v>0.17284488538116416</c:v>
                </c:pt>
                <c:pt idx="910">
                  <c:v>0.17284488538116416</c:v>
                </c:pt>
                <c:pt idx="911">
                  <c:v>0.17284488538116416</c:v>
                </c:pt>
                <c:pt idx="912">
                  <c:v>0.17284488538116416</c:v>
                </c:pt>
                <c:pt idx="913">
                  <c:v>0.17284488538116416</c:v>
                </c:pt>
                <c:pt idx="914">
                  <c:v>0.17284488538116416</c:v>
                </c:pt>
                <c:pt idx="915">
                  <c:v>0.17284488538116416</c:v>
                </c:pt>
                <c:pt idx="916">
                  <c:v>0.17284488538116416</c:v>
                </c:pt>
                <c:pt idx="917">
                  <c:v>0.17284488538116416</c:v>
                </c:pt>
                <c:pt idx="918">
                  <c:v>0.17284488538116416</c:v>
                </c:pt>
                <c:pt idx="919">
                  <c:v>0.17284488538116416</c:v>
                </c:pt>
                <c:pt idx="920">
                  <c:v>0.17284488538116416</c:v>
                </c:pt>
                <c:pt idx="921">
                  <c:v>0.17284488538116416</c:v>
                </c:pt>
                <c:pt idx="922">
                  <c:v>0.17284488538116416</c:v>
                </c:pt>
                <c:pt idx="923">
                  <c:v>0.17284488538116416</c:v>
                </c:pt>
                <c:pt idx="924">
                  <c:v>0.17284488538116416</c:v>
                </c:pt>
                <c:pt idx="925">
                  <c:v>0.17284488538116416</c:v>
                </c:pt>
                <c:pt idx="926">
                  <c:v>0.17284488538116416</c:v>
                </c:pt>
                <c:pt idx="927">
                  <c:v>0.17284488538116416</c:v>
                </c:pt>
                <c:pt idx="928">
                  <c:v>0.17284488538116416</c:v>
                </c:pt>
                <c:pt idx="929">
                  <c:v>0.17284488538116416</c:v>
                </c:pt>
                <c:pt idx="930">
                  <c:v>0.17284488538116416</c:v>
                </c:pt>
                <c:pt idx="931">
                  <c:v>0.17284488538116416</c:v>
                </c:pt>
                <c:pt idx="932">
                  <c:v>0.17284488538116416</c:v>
                </c:pt>
                <c:pt idx="933">
                  <c:v>0.17284488538116416</c:v>
                </c:pt>
                <c:pt idx="934">
                  <c:v>0.17284488538116416</c:v>
                </c:pt>
                <c:pt idx="935">
                  <c:v>0.17284488538116416</c:v>
                </c:pt>
                <c:pt idx="936">
                  <c:v>0.17284488538116416</c:v>
                </c:pt>
                <c:pt idx="937">
                  <c:v>0.17284488538116416</c:v>
                </c:pt>
                <c:pt idx="938">
                  <c:v>0.17284488538116416</c:v>
                </c:pt>
                <c:pt idx="939">
                  <c:v>0.17284488538116416</c:v>
                </c:pt>
                <c:pt idx="940">
                  <c:v>0.17284488538116416</c:v>
                </c:pt>
                <c:pt idx="941">
                  <c:v>0.17284488538116416</c:v>
                </c:pt>
                <c:pt idx="942">
                  <c:v>0.17284488538116416</c:v>
                </c:pt>
                <c:pt idx="943">
                  <c:v>0.17284488538116416</c:v>
                </c:pt>
                <c:pt idx="944">
                  <c:v>0.17284488538116416</c:v>
                </c:pt>
                <c:pt idx="945">
                  <c:v>0.17284488538116416</c:v>
                </c:pt>
                <c:pt idx="946">
                  <c:v>0.17284488538116416</c:v>
                </c:pt>
                <c:pt idx="947">
                  <c:v>0.17284488538116416</c:v>
                </c:pt>
                <c:pt idx="948">
                  <c:v>0.17284488538116416</c:v>
                </c:pt>
                <c:pt idx="949">
                  <c:v>0.17284488538116416</c:v>
                </c:pt>
                <c:pt idx="950">
                  <c:v>0.17284488538116416</c:v>
                </c:pt>
                <c:pt idx="951">
                  <c:v>0.17284488538116416</c:v>
                </c:pt>
                <c:pt idx="952">
                  <c:v>0.17284488538116416</c:v>
                </c:pt>
                <c:pt idx="953">
                  <c:v>0.17284488538116416</c:v>
                </c:pt>
                <c:pt idx="954">
                  <c:v>0.17284488538116416</c:v>
                </c:pt>
                <c:pt idx="955">
                  <c:v>0.17284488538116416</c:v>
                </c:pt>
                <c:pt idx="956">
                  <c:v>0.17284488538116416</c:v>
                </c:pt>
                <c:pt idx="957">
                  <c:v>0.17284488538116416</c:v>
                </c:pt>
                <c:pt idx="958">
                  <c:v>0.17284488538116416</c:v>
                </c:pt>
                <c:pt idx="959">
                  <c:v>0.17284488538116416</c:v>
                </c:pt>
                <c:pt idx="960">
                  <c:v>0.17284488538116416</c:v>
                </c:pt>
                <c:pt idx="961">
                  <c:v>0.17284488538116416</c:v>
                </c:pt>
                <c:pt idx="962">
                  <c:v>0.17284488538116416</c:v>
                </c:pt>
                <c:pt idx="963">
                  <c:v>0.17284488538116416</c:v>
                </c:pt>
                <c:pt idx="964">
                  <c:v>0.17284488538116416</c:v>
                </c:pt>
                <c:pt idx="965">
                  <c:v>0.17284488538116416</c:v>
                </c:pt>
                <c:pt idx="966">
                  <c:v>0.17284488538116416</c:v>
                </c:pt>
                <c:pt idx="967">
                  <c:v>0.17284488538116416</c:v>
                </c:pt>
                <c:pt idx="968">
                  <c:v>0.17284488538116416</c:v>
                </c:pt>
                <c:pt idx="969">
                  <c:v>0.17284488538116416</c:v>
                </c:pt>
                <c:pt idx="970">
                  <c:v>0.17284488538116416</c:v>
                </c:pt>
                <c:pt idx="971">
                  <c:v>0.17284488538116416</c:v>
                </c:pt>
                <c:pt idx="972">
                  <c:v>0.17284488538116416</c:v>
                </c:pt>
                <c:pt idx="973">
                  <c:v>0.17284488538116416</c:v>
                </c:pt>
                <c:pt idx="974">
                  <c:v>0.17284488538116416</c:v>
                </c:pt>
                <c:pt idx="975">
                  <c:v>0.17284488538116416</c:v>
                </c:pt>
                <c:pt idx="976">
                  <c:v>0.17284488538116416</c:v>
                </c:pt>
                <c:pt idx="977">
                  <c:v>0.17284488538116416</c:v>
                </c:pt>
                <c:pt idx="978">
                  <c:v>0.17284488538116416</c:v>
                </c:pt>
                <c:pt idx="979">
                  <c:v>0.17284488538116416</c:v>
                </c:pt>
                <c:pt idx="980">
                  <c:v>0.17284488538116416</c:v>
                </c:pt>
                <c:pt idx="981">
                  <c:v>0.17284488538116416</c:v>
                </c:pt>
                <c:pt idx="982">
                  <c:v>0.17284488538116416</c:v>
                </c:pt>
                <c:pt idx="983">
                  <c:v>0.17284488538116416</c:v>
                </c:pt>
                <c:pt idx="984">
                  <c:v>0.17284488538116416</c:v>
                </c:pt>
                <c:pt idx="985">
                  <c:v>0.17284488538116416</c:v>
                </c:pt>
                <c:pt idx="986">
                  <c:v>0.17284488538116416</c:v>
                </c:pt>
                <c:pt idx="987">
                  <c:v>0.17284488538116416</c:v>
                </c:pt>
                <c:pt idx="988">
                  <c:v>0.17284488538116416</c:v>
                </c:pt>
                <c:pt idx="989">
                  <c:v>0.17284488538116416</c:v>
                </c:pt>
                <c:pt idx="990">
                  <c:v>0.17284488538116416</c:v>
                </c:pt>
                <c:pt idx="991">
                  <c:v>0.17284488538116416</c:v>
                </c:pt>
                <c:pt idx="992">
                  <c:v>0.17284488538116416</c:v>
                </c:pt>
                <c:pt idx="993">
                  <c:v>0.17284488538116416</c:v>
                </c:pt>
                <c:pt idx="994">
                  <c:v>0.17284488538116416</c:v>
                </c:pt>
                <c:pt idx="995">
                  <c:v>0.17284488538116416</c:v>
                </c:pt>
                <c:pt idx="996">
                  <c:v>0.17284488538116416</c:v>
                </c:pt>
                <c:pt idx="997">
                  <c:v>0.17284488538116416</c:v>
                </c:pt>
                <c:pt idx="998">
                  <c:v>0.17284488538116416</c:v>
                </c:pt>
                <c:pt idx="999">
                  <c:v>0.17284488538116416</c:v>
                </c:pt>
                <c:pt idx="1000">
                  <c:v>0.17284488538116416</c:v>
                </c:pt>
                <c:pt idx="1001">
                  <c:v>0.17284488538116416</c:v>
                </c:pt>
                <c:pt idx="1002">
                  <c:v>0.17284488538116416</c:v>
                </c:pt>
                <c:pt idx="1003">
                  <c:v>0.17284488538116416</c:v>
                </c:pt>
                <c:pt idx="1004">
                  <c:v>0.17284488538116416</c:v>
                </c:pt>
                <c:pt idx="1005">
                  <c:v>0.17284488538116416</c:v>
                </c:pt>
                <c:pt idx="1006">
                  <c:v>0.17284488538116416</c:v>
                </c:pt>
                <c:pt idx="1007">
                  <c:v>0.17284488538116416</c:v>
                </c:pt>
                <c:pt idx="1008">
                  <c:v>0.17284488538116416</c:v>
                </c:pt>
                <c:pt idx="1009">
                  <c:v>0.17284488538116416</c:v>
                </c:pt>
                <c:pt idx="1010">
                  <c:v>0.17284488538116416</c:v>
                </c:pt>
                <c:pt idx="1011">
                  <c:v>0.17284488538116416</c:v>
                </c:pt>
                <c:pt idx="1012">
                  <c:v>0.17284488538116416</c:v>
                </c:pt>
                <c:pt idx="1013">
                  <c:v>0.17284488538116416</c:v>
                </c:pt>
                <c:pt idx="1014">
                  <c:v>0.17284488538116416</c:v>
                </c:pt>
                <c:pt idx="1015">
                  <c:v>0.17284488538116416</c:v>
                </c:pt>
                <c:pt idx="1016">
                  <c:v>0.17284488538116416</c:v>
                </c:pt>
                <c:pt idx="1017">
                  <c:v>0.17284488538116416</c:v>
                </c:pt>
                <c:pt idx="1018">
                  <c:v>0.17284488538116416</c:v>
                </c:pt>
                <c:pt idx="1019">
                  <c:v>0.17284488538116416</c:v>
                </c:pt>
                <c:pt idx="1020">
                  <c:v>0.17284488538116416</c:v>
                </c:pt>
                <c:pt idx="1021">
                  <c:v>0.17284488538116416</c:v>
                </c:pt>
                <c:pt idx="1022">
                  <c:v>0.17284488538116416</c:v>
                </c:pt>
                <c:pt idx="1023">
                  <c:v>0.17284488538116416</c:v>
                </c:pt>
                <c:pt idx="1024">
                  <c:v>0.17284488538116416</c:v>
                </c:pt>
                <c:pt idx="1025">
                  <c:v>0.17284488538116416</c:v>
                </c:pt>
                <c:pt idx="1026">
                  <c:v>0.17284488538116416</c:v>
                </c:pt>
                <c:pt idx="1027">
                  <c:v>0.17284488538116416</c:v>
                </c:pt>
                <c:pt idx="1028">
                  <c:v>0.17284488538116416</c:v>
                </c:pt>
                <c:pt idx="1029">
                  <c:v>0.17284488538116416</c:v>
                </c:pt>
                <c:pt idx="1030">
                  <c:v>0.17284488538116416</c:v>
                </c:pt>
                <c:pt idx="1031">
                  <c:v>0.17284488538116416</c:v>
                </c:pt>
                <c:pt idx="1032">
                  <c:v>0.17284488538116416</c:v>
                </c:pt>
                <c:pt idx="1033">
                  <c:v>0.17284488538116416</c:v>
                </c:pt>
                <c:pt idx="1034">
                  <c:v>0.17284488538116416</c:v>
                </c:pt>
                <c:pt idx="1035">
                  <c:v>0.17284488538116416</c:v>
                </c:pt>
                <c:pt idx="1036">
                  <c:v>0.17284488538116416</c:v>
                </c:pt>
                <c:pt idx="1037">
                  <c:v>0.17284488538116416</c:v>
                </c:pt>
                <c:pt idx="1038">
                  <c:v>0.17284488538116416</c:v>
                </c:pt>
                <c:pt idx="1039">
                  <c:v>0.17284488538116416</c:v>
                </c:pt>
                <c:pt idx="1040">
                  <c:v>0.17284488538116416</c:v>
                </c:pt>
                <c:pt idx="1041">
                  <c:v>0.17284488538116416</c:v>
                </c:pt>
                <c:pt idx="1042">
                  <c:v>0.17284488538116416</c:v>
                </c:pt>
                <c:pt idx="1043">
                  <c:v>0.17284488538116416</c:v>
                </c:pt>
                <c:pt idx="1044">
                  <c:v>0.17284488538116416</c:v>
                </c:pt>
                <c:pt idx="1045">
                  <c:v>0.17284488538116416</c:v>
                </c:pt>
                <c:pt idx="1046">
                  <c:v>0.17284488538116416</c:v>
                </c:pt>
                <c:pt idx="1047">
                  <c:v>0.17284488538116416</c:v>
                </c:pt>
                <c:pt idx="1048">
                  <c:v>0.17284488538116416</c:v>
                </c:pt>
                <c:pt idx="1049">
                  <c:v>0.17284488538116416</c:v>
                </c:pt>
                <c:pt idx="1050">
                  <c:v>0.17284488538116416</c:v>
                </c:pt>
                <c:pt idx="1051">
                  <c:v>0.17284488538116416</c:v>
                </c:pt>
                <c:pt idx="1052">
                  <c:v>0.17284488538116416</c:v>
                </c:pt>
                <c:pt idx="1053">
                  <c:v>0.17284488538116416</c:v>
                </c:pt>
                <c:pt idx="1054">
                  <c:v>0.17284488538116416</c:v>
                </c:pt>
                <c:pt idx="1055">
                  <c:v>0.17284488538116416</c:v>
                </c:pt>
                <c:pt idx="1056">
                  <c:v>0.17284488538116416</c:v>
                </c:pt>
                <c:pt idx="1057">
                  <c:v>0.17284488538116416</c:v>
                </c:pt>
                <c:pt idx="1058">
                  <c:v>0.17284488538116416</c:v>
                </c:pt>
                <c:pt idx="1059">
                  <c:v>0.17284488538116416</c:v>
                </c:pt>
                <c:pt idx="1060">
                  <c:v>0.17284488538116416</c:v>
                </c:pt>
                <c:pt idx="1061">
                  <c:v>0.17284488538116416</c:v>
                </c:pt>
                <c:pt idx="1062">
                  <c:v>0.17284488538116416</c:v>
                </c:pt>
                <c:pt idx="1063">
                  <c:v>0.17284488538116416</c:v>
                </c:pt>
                <c:pt idx="1064">
                  <c:v>0.17284488538116416</c:v>
                </c:pt>
                <c:pt idx="1065">
                  <c:v>0.17284488538116416</c:v>
                </c:pt>
                <c:pt idx="1066">
                  <c:v>0.17284488538116416</c:v>
                </c:pt>
                <c:pt idx="1067">
                  <c:v>0.17284488538116416</c:v>
                </c:pt>
                <c:pt idx="1068">
                  <c:v>0.17284488538116416</c:v>
                </c:pt>
                <c:pt idx="1069">
                  <c:v>0.17284488538116416</c:v>
                </c:pt>
                <c:pt idx="1070">
                  <c:v>0.17284488538116416</c:v>
                </c:pt>
                <c:pt idx="1071">
                  <c:v>0.17284488538116416</c:v>
                </c:pt>
                <c:pt idx="1072">
                  <c:v>0.17284488538116416</c:v>
                </c:pt>
                <c:pt idx="1073">
                  <c:v>0.17284488538116416</c:v>
                </c:pt>
                <c:pt idx="1074">
                  <c:v>0.17284488538116416</c:v>
                </c:pt>
                <c:pt idx="1075">
                  <c:v>0.17284488538116416</c:v>
                </c:pt>
                <c:pt idx="1076">
                  <c:v>0.17284488538116416</c:v>
                </c:pt>
                <c:pt idx="1077">
                  <c:v>0.17284488538116416</c:v>
                </c:pt>
                <c:pt idx="1078">
                  <c:v>0.17284488538116416</c:v>
                </c:pt>
                <c:pt idx="1079">
                  <c:v>0.17284488538116416</c:v>
                </c:pt>
                <c:pt idx="1080">
                  <c:v>0.17284488538116416</c:v>
                </c:pt>
              </c:numCache>
            </c:numRef>
          </c:val>
        </c:ser>
        <c:dLbls>
          <c:showLegendKey val="0"/>
          <c:showVal val="0"/>
          <c:showCatName val="0"/>
          <c:showSerName val="0"/>
          <c:showPercent val="0"/>
          <c:showBubbleSize val="0"/>
        </c:dLbls>
        <c:gapWidth val="150"/>
        <c:overlap val="100"/>
        <c:axId val="333711384"/>
        <c:axId val="333710600"/>
      </c:barChart>
      <c:catAx>
        <c:axId val="333711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333710600"/>
        <c:crosses val="autoZero"/>
        <c:auto val="1"/>
        <c:lblAlgn val="ctr"/>
        <c:lblOffset val="100"/>
        <c:tickLblSkip val="90"/>
        <c:tickMarkSkip val="90"/>
        <c:noMultiLvlLbl val="0"/>
      </c:catAx>
      <c:valAx>
        <c:axId val="3337106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333711384"/>
        <c:crosses val="autoZero"/>
        <c:crossBetween val="between"/>
        <c:majorUnit val="0.1"/>
      </c:valAx>
      <c:spPr>
        <a:noFill/>
        <a:ln>
          <a:noFill/>
        </a:ln>
        <a:effectLst/>
      </c:spPr>
    </c:plotArea>
    <c:legend>
      <c:legendPos val="b"/>
      <c:layout>
        <c:manualLayout>
          <c:xMode val="edge"/>
          <c:yMode val="edge"/>
          <c:x val="0.55293904668166483"/>
          <c:y val="0.10421435025539841"/>
          <c:w val="0.38965762092238471"/>
          <c:h val="0.26815098932305587"/>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4.emf"/><Relationship Id="rId1" Type="http://schemas.openxmlformats.org/officeDocument/2006/relationships/image" Target="../media/image2.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0</xdr:colOff>
          <xdr:row>3</xdr:row>
          <xdr:rowOff>0</xdr:rowOff>
        </xdr:to>
        <xdr:sp macro="" textlink="">
          <xdr:nvSpPr>
            <xdr:cNvPr id="1025" name="ScrollBar3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0</xdr:colOff>
          <xdr:row>4</xdr:row>
          <xdr:rowOff>0</xdr:rowOff>
        </xdr:to>
        <xdr:sp macro="" textlink="">
          <xdr:nvSpPr>
            <xdr:cNvPr id="1026" name="ScrollBar32"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3</xdr:col>
          <xdr:colOff>0</xdr:colOff>
          <xdr:row>5</xdr:row>
          <xdr:rowOff>0</xdr:rowOff>
        </xdr:to>
        <xdr:sp macro="" textlink="">
          <xdr:nvSpPr>
            <xdr:cNvPr id="1028" name="ScrollBar34" hidden="1">
              <a:extLst>
                <a:ext uri="{63B3BB69-23CF-44E3-9099-C40C66FF867C}">
                  <a14:compatExt spid="_x0000_s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3</xdr:col>
          <xdr:colOff>0</xdr:colOff>
          <xdr:row>6</xdr:row>
          <xdr:rowOff>0</xdr:rowOff>
        </xdr:to>
        <xdr:sp macro="" textlink="">
          <xdr:nvSpPr>
            <xdr:cNvPr id="1029" name="ScrollBar35"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3</xdr:col>
          <xdr:colOff>0</xdr:colOff>
          <xdr:row>7</xdr:row>
          <xdr:rowOff>0</xdr:rowOff>
        </xdr:to>
        <xdr:sp macro="" textlink="">
          <xdr:nvSpPr>
            <xdr:cNvPr id="1030" name="ScrollBar36" hidden="1">
              <a:extLst>
                <a:ext uri="{63B3BB69-23CF-44E3-9099-C40C66FF867C}">
                  <a14:compatExt spid="_x0000_s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3</xdr:col>
          <xdr:colOff>0</xdr:colOff>
          <xdr:row>8</xdr:row>
          <xdr:rowOff>0</xdr:rowOff>
        </xdr:to>
        <xdr:sp macro="" textlink="">
          <xdr:nvSpPr>
            <xdr:cNvPr id="1031" name="ScrollBar37" hidden="1">
              <a:extLst>
                <a:ext uri="{63B3BB69-23CF-44E3-9099-C40C66FF867C}">
                  <a14:compatExt spid="_x0000_s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3</xdr:col>
          <xdr:colOff>0</xdr:colOff>
          <xdr:row>9</xdr:row>
          <xdr:rowOff>0</xdr:rowOff>
        </xdr:to>
        <xdr:sp macro="" textlink="">
          <xdr:nvSpPr>
            <xdr:cNvPr id="1032" name="ScrollBar3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3</xdr:col>
          <xdr:colOff>0</xdr:colOff>
          <xdr:row>12</xdr:row>
          <xdr:rowOff>0</xdr:rowOff>
        </xdr:to>
        <xdr:sp macro="" textlink="">
          <xdr:nvSpPr>
            <xdr:cNvPr id="1035" name="ScrollBar4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3</xdr:col>
          <xdr:colOff>0</xdr:colOff>
          <xdr:row>13</xdr:row>
          <xdr:rowOff>0</xdr:rowOff>
        </xdr:to>
        <xdr:sp macro="" textlink="">
          <xdr:nvSpPr>
            <xdr:cNvPr id="1036" name="ScrollBar42" hidden="1">
              <a:extLst>
                <a:ext uri="{63B3BB69-23CF-44E3-9099-C40C66FF867C}">
                  <a14:compatExt spid="_x0000_s1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0</xdr:rowOff>
        </xdr:from>
        <xdr:to>
          <xdr:col>3</xdr:col>
          <xdr:colOff>0</xdr:colOff>
          <xdr:row>15</xdr:row>
          <xdr:rowOff>0</xdr:rowOff>
        </xdr:to>
        <xdr:sp macro="" textlink="">
          <xdr:nvSpPr>
            <xdr:cNvPr id="1037" name="ScrollBar43" hidden="1">
              <a:extLst>
                <a:ext uri="{63B3BB69-23CF-44E3-9099-C40C66FF867C}">
                  <a14:compatExt spid="_x0000_s1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3</xdr:col>
          <xdr:colOff>0</xdr:colOff>
          <xdr:row>14</xdr:row>
          <xdr:rowOff>0</xdr:rowOff>
        </xdr:to>
        <xdr:sp macro="" textlink="">
          <xdr:nvSpPr>
            <xdr:cNvPr id="1038" name="ScrollBar44" hidden="1">
              <a:extLst>
                <a:ext uri="{63B3BB69-23CF-44E3-9099-C40C66FF867C}">
                  <a14:compatExt spid="_x0000_s1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0</xdr:colOff>
      <xdr:row>13</xdr:row>
      <xdr:rowOff>0</xdr:rowOff>
    </xdr:from>
    <xdr:to>
      <xdr:col>9</xdr:col>
      <xdr:colOff>0</xdr:colOff>
      <xdr:row>24</xdr:row>
      <xdr:rowOff>38100</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3</xdr:col>
          <xdr:colOff>0</xdr:colOff>
          <xdr:row>16</xdr:row>
          <xdr:rowOff>0</xdr:rowOff>
        </xdr:to>
        <xdr:sp macro="" textlink="">
          <xdr:nvSpPr>
            <xdr:cNvPr id="1040" name="ScrollBar1" hidden="1">
              <a:extLst>
                <a:ext uri="{63B3BB69-23CF-44E3-9099-C40C66FF867C}">
                  <a14:compatExt spid="_x0000_s1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3</xdr:col>
          <xdr:colOff>0</xdr:colOff>
          <xdr:row>11</xdr:row>
          <xdr:rowOff>0</xdr:rowOff>
        </xdr:to>
        <xdr:sp macro="" textlink="">
          <xdr:nvSpPr>
            <xdr:cNvPr id="1041" name="ScrollBar2" hidden="1">
              <a:extLst>
                <a:ext uri="{63B3BB69-23CF-44E3-9099-C40C66FF867C}">
                  <a14:compatExt spid="_x0000_s1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3</xdr:col>
          <xdr:colOff>0</xdr:colOff>
          <xdr:row>17</xdr:row>
          <xdr:rowOff>0</xdr:rowOff>
        </xdr:to>
        <xdr:sp macro="" textlink="">
          <xdr:nvSpPr>
            <xdr:cNvPr id="1042" name="ScrollBar3" hidden="1">
              <a:extLst>
                <a:ext uri="{63B3BB69-23CF-44E3-9099-C40C66FF867C}">
                  <a14:compatExt spid="_x0000_s1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0</xdr:colOff>
      <xdr:row>2</xdr:row>
      <xdr:rowOff>0</xdr:rowOff>
    </xdr:from>
    <xdr:to>
      <xdr:col>9</xdr:col>
      <xdr:colOff>0</xdr:colOff>
      <xdr:row>13</xdr:row>
      <xdr:rowOff>0</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xdr:row>
      <xdr:rowOff>0</xdr:rowOff>
    </xdr:from>
    <xdr:to>
      <xdr:col>13</xdr:col>
      <xdr:colOff>0</xdr:colOff>
      <xdr:row>13</xdr:row>
      <xdr:rowOff>0</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13</xdr:row>
      <xdr:rowOff>0</xdr:rowOff>
    </xdr:from>
    <xdr:to>
      <xdr:col>13</xdr:col>
      <xdr:colOff>0</xdr:colOff>
      <xdr:row>24</xdr:row>
      <xdr:rowOff>38100</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0.20982</cdr:x>
      <cdr:y>0.90164</cdr:y>
    </cdr:from>
    <cdr:to>
      <cdr:x>0.39955</cdr:x>
      <cdr:y>1</cdr:y>
    </cdr:to>
    <cdr:sp macro="" textlink="">
      <cdr:nvSpPr>
        <cdr:cNvPr id="2" name="Textfeld 1"/>
        <cdr:cNvSpPr txBox="1"/>
      </cdr:nvSpPr>
      <cdr:spPr>
        <a:xfrm xmlns:a="http://schemas.openxmlformats.org/drawingml/2006/main">
          <a:off x="596900" y="2444750"/>
          <a:ext cx="5397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200"/>
            <a:t>0 - 14</a:t>
          </a:r>
        </a:p>
      </cdr:txBody>
    </cdr:sp>
  </cdr:relSizeAnchor>
  <cdr:relSizeAnchor xmlns:cdr="http://schemas.openxmlformats.org/drawingml/2006/chartDrawing">
    <cdr:from>
      <cdr:x>0.40848</cdr:x>
      <cdr:y>0.90398</cdr:y>
    </cdr:from>
    <cdr:to>
      <cdr:x>0.58482</cdr:x>
      <cdr:y>1</cdr:y>
    </cdr:to>
    <cdr:sp macro="" textlink="">
      <cdr:nvSpPr>
        <cdr:cNvPr id="3" name="Textfeld 2"/>
        <cdr:cNvSpPr txBox="1"/>
      </cdr:nvSpPr>
      <cdr:spPr>
        <a:xfrm xmlns:a="http://schemas.openxmlformats.org/drawingml/2006/main">
          <a:off x="1162050" y="2451100"/>
          <a:ext cx="501650" cy="2603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200">
              <a:solidFill>
                <a:schemeClr val="tx1"/>
              </a:solidFill>
            </a:rPr>
            <a:t>15 - 29</a:t>
          </a:r>
        </a:p>
      </cdr:txBody>
    </cdr:sp>
  </cdr:relSizeAnchor>
  <cdr:relSizeAnchor xmlns:cdr="http://schemas.openxmlformats.org/drawingml/2006/chartDrawing">
    <cdr:from>
      <cdr:x>0.80357</cdr:x>
      <cdr:y>0.90632</cdr:y>
    </cdr:from>
    <cdr:to>
      <cdr:x>0.98214</cdr:x>
      <cdr:y>1</cdr:y>
    </cdr:to>
    <cdr:sp macro="" textlink="">
      <cdr:nvSpPr>
        <cdr:cNvPr id="4" name="Textfeld 1"/>
        <cdr:cNvSpPr txBox="1"/>
      </cdr:nvSpPr>
      <cdr:spPr>
        <a:xfrm xmlns:a="http://schemas.openxmlformats.org/drawingml/2006/main">
          <a:off x="2286000" y="2457450"/>
          <a:ext cx="508000" cy="254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a:solidFill>
                <a:schemeClr val="tx1"/>
              </a:solidFill>
            </a:rPr>
            <a:t>65+</a:t>
          </a:r>
        </a:p>
      </cdr:txBody>
    </cdr:sp>
  </cdr:relSizeAnchor>
  <cdr:relSizeAnchor xmlns:cdr="http://schemas.openxmlformats.org/drawingml/2006/chartDrawing">
    <cdr:from>
      <cdr:x>0.60938</cdr:x>
      <cdr:y>0.90398</cdr:y>
    </cdr:from>
    <cdr:to>
      <cdr:x>0.78348</cdr:x>
      <cdr:y>1</cdr:y>
    </cdr:to>
    <cdr:sp macro="" textlink="">
      <cdr:nvSpPr>
        <cdr:cNvPr id="5" name="Textfeld 1"/>
        <cdr:cNvSpPr txBox="1"/>
      </cdr:nvSpPr>
      <cdr:spPr>
        <a:xfrm xmlns:a="http://schemas.openxmlformats.org/drawingml/2006/main">
          <a:off x="1733550" y="2451100"/>
          <a:ext cx="495300" cy="2603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a:solidFill>
                <a:schemeClr val="tx1"/>
              </a:solidFill>
            </a:rPr>
            <a:t>30 - 64</a:t>
          </a:r>
        </a:p>
      </cdr:txBody>
    </cdr:sp>
  </cdr:relSizeAnchor>
</c:userShapes>
</file>

<file path=xl/drawings/drawing3.xml><?xml version="1.0" encoding="utf-8"?>
<c:userShapes xmlns:c="http://schemas.openxmlformats.org/drawingml/2006/chart">
  <cdr:relSizeAnchor xmlns:cdr="http://schemas.openxmlformats.org/drawingml/2006/chartDrawing">
    <cdr:from>
      <cdr:x>0.47361</cdr:x>
      <cdr:y>0.91204</cdr:y>
    </cdr:from>
    <cdr:to>
      <cdr:x>0.67361</cdr:x>
      <cdr:y>1</cdr:y>
    </cdr:to>
    <cdr:sp macro="" textlink="texts!$A$50">
      <cdr:nvSpPr>
        <cdr:cNvPr id="2" name="Textfeld 1"/>
        <cdr:cNvSpPr txBox="1"/>
      </cdr:nvSpPr>
      <cdr:spPr>
        <a:xfrm xmlns:a="http://schemas.openxmlformats.org/drawingml/2006/main">
          <a:off x="2165350" y="2501900"/>
          <a:ext cx="914400" cy="2413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2674761-BFF6-4AF3-8C9C-7C3829FBEF59}" type="TxLink">
            <a:rPr lang="en-US" sz="1200" b="0" i="0" u="none" strike="noStrike">
              <a:solidFill>
                <a:srgbClr val="000000"/>
              </a:solidFill>
              <a:latin typeface="Calibri"/>
              <a:cs typeface="Calibri"/>
            </a:rPr>
            <a:pPr/>
            <a:t>Monate</a:t>
          </a:fld>
          <a:endParaRPr lang="en-US" sz="1200">
            <a:solidFill>
              <a:sysClr val="windowText" lastClr="000000"/>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0.49107</cdr:x>
      <cdr:y>0.91204</cdr:y>
    </cdr:from>
    <cdr:to>
      <cdr:x>0.69107</cdr:x>
      <cdr:y>1</cdr:y>
    </cdr:to>
    <cdr:sp macro="" textlink="texts!$A$50">
      <cdr:nvSpPr>
        <cdr:cNvPr id="2" name="Textfeld 1"/>
        <cdr:cNvSpPr txBox="1"/>
      </cdr:nvSpPr>
      <cdr:spPr>
        <a:xfrm xmlns:a="http://schemas.openxmlformats.org/drawingml/2006/main">
          <a:off x="1397000" y="2293416"/>
          <a:ext cx="568960" cy="22118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467C8EF-4D1D-41AE-9C5A-662AFB2628FA}" type="TxLink">
            <a:rPr lang="en-US" sz="1200" b="0" i="0" u="none" strike="noStrike">
              <a:solidFill>
                <a:srgbClr val="000000"/>
              </a:solidFill>
              <a:latin typeface="Calibri"/>
              <a:cs typeface="Calibri"/>
            </a:rPr>
            <a:pPr/>
            <a:t>Monate</a:t>
          </a:fld>
          <a:endParaRPr lang="en-US" sz="1200">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0.45313</cdr:x>
      <cdr:y>0.91843</cdr:y>
    </cdr:from>
    <cdr:to>
      <cdr:x>0.65313</cdr:x>
      <cdr:y>1</cdr:y>
    </cdr:to>
    <cdr:sp macro="" textlink="texts!$A$50">
      <cdr:nvSpPr>
        <cdr:cNvPr id="2" name="Textfeld 1"/>
        <cdr:cNvSpPr txBox="1"/>
      </cdr:nvSpPr>
      <cdr:spPr>
        <a:xfrm xmlns:a="http://schemas.openxmlformats.org/drawingml/2006/main">
          <a:off x="1289050" y="2490266"/>
          <a:ext cx="568960" cy="22118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3308017-D2D8-4612-8B25-D112E7BD18CB}" type="TxLink">
            <a:rPr lang="en-US" sz="1200" b="0" i="0" u="none" strike="noStrike">
              <a:solidFill>
                <a:srgbClr val="000000"/>
              </a:solidFill>
              <a:latin typeface="Calibri"/>
              <a:cs typeface="Calibri"/>
            </a:rPr>
            <a:pPr/>
            <a:t>Monate</a:t>
          </a:fld>
          <a:endParaRPr lang="en-US" sz="1200">
            <a:solidFill>
              <a:sysClr val="windowText" lastClr="000000"/>
            </a:solidFill>
          </a:endParaRPr>
        </a:p>
      </cdr:txBody>
    </cdr:sp>
  </cdr:relSizeAnchor>
</c:userShapes>
</file>

<file path=xl/theme/theme1.xml><?xml version="1.0" encoding="utf-8"?>
<a:theme xmlns:a="http://schemas.openxmlformats.org/drawingml/2006/main" name="Office Theme">
  <a:themeElements>
    <a:clrScheme name="Benutzerdefiniert 6">
      <a:dk1>
        <a:sysClr val="windowText" lastClr="000000"/>
      </a:dk1>
      <a:lt1>
        <a:sysClr val="window" lastClr="FFFFFF"/>
      </a:lt1>
      <a:dk2>
        <a:srgbClr val="44546A"/>
      </a:dk2>
      <a:lt2>
        <a:srgbClr val="E7E6E6"/>
      </a:lt2>
      <a:accent1>
        <a:srgbClr val="FF00FF"/>
      </a:accent1>
      <a:accent2>
        <a:srgbClr val="FF9900"/>
      </a:accent2>
      <a:accent3>
        <a:srgbClr val="0099FF"/>
      </a:accent3>
      <a:accent4>
        <a:srgbClr val="FF0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7.xml"/><Relationship Id="rId18" Type="http://schemas.openxmlformats.org/officeDocument/2006/relationships/control" Target="../activeX/activeX10.xml"/><Relationship Id="rId3" Type="http://schemas.openxmlformats.org/officeDocument/2006/relationships/drawing" Target="../drawings/drawing1.xml"/><Relationship Id="rId21" Type="http://schemas.openxmlformats.org/officeDocument/2006/relationships/image" Target="../media/image5.emf"/><Relationship Id="rId7" Type="http://schemas.openxmlformats.org/officeDocument/2006/relationships/control" Target="../activeX/activeX2.xml"/><Relationship Id="rId12" Type="http://schemas.openxmlformats.org/officeDocument/2006/relationships/control" Target="../activeX/activeX6.xml"/><Relationship Id="rId17" Type="http://schemas.openxmlformats.org/officeDocument/2006/relationships/control" Target="../activeX/activeX9.xml"/><Relationship Id="rId2" Type="http://schemas.openxmlformats.org/officeDocument/2006/relationships/printerSettings" Target="../printerSettings/printerSettings1.bin"/><Relationship Id="rId16" Type="http://schemas.openxmlformats.org/officeDocument/2006/relationships/image" Target="../media/image4.emf"/><Relationship Id="rId20" Type="http://schemas.openxmlformats.org/officeDocument/2006/relationships/control" Target="../activeX/activeX12.xml"/><Relationship Id="rId1" Type="http://schemas.openxmlformats.org/officeDocument/2006/relationships/hyperlink" Target="http://www.vision3000.eu/" TargetMode="External"/><Relationship Id="rId6" Type="http://schemas.openxmlformats.org/officeDocument/2006/relationships/image" Target="../media/image1.emf"/><Relationship Id="rId11" Type="http://schemas.openxmlformats.org/officeDocument/2006/relationships/control" Target="../activeX/activeX5.xml"/><Relationship Id="rId24" Type="http://schemas.openxmlformats.org/officeDocument/2006/relationships/control" Target="../activeX/activeX14.xml"/><Relationship Id="rId5" Type="http://schemas.openxmlformats.org/officeDocument/2006/relationships/control" Target="../activeX/activeX1.xml"/><Relationship Id="rId15" Type="http://schemas.openxmlformats.org/officeDocument/2006/relationships/control" Target="../activeX/activeX8.xml"/><Relationship Id="rId23" Type="http://schemas.openxmlformats.org/officeDocument/2006/relationships/image" Target="../media/image6.emf"/><Relationship Id="rId10" Type="http://schemas.openxmlformats.org/officeDocument/2006/relationships/control" Target="../activeX/activeX4.xml"/><Relationship Id="rId19" Type="http://schemas.openxmlformats.org/officeDocument/2006/relationships/control" Target="../activeX/activeX11.xml"/><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3.emf"/><Relationship Id="rId22" Type="http://schemas.openxmlformats.org/officeDocument/2006/relationships/control" Target="../activeX/activeX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Q38"/>
  <sheetViews>
    <sheetView tabSelected="1" zoomScale="120" zoomScaleNormal="120" workbookViewId="0">
      <selection activeCell="B2" sqref="B2"/>
    </sheetView>
  </sheetViews>
  <sheetFormatPr baseColWidth="10" defaultRowHeight="18" x14ac:dyDescent="0.3"/>
  <cols>
    <col min="1" max="1" width="51.33203125" style="27" customWidth="1"/>
    <col min="2" max="2" width="9.21875" style="35" customWidth="1"/>
    <col min="3" max="3" width="5.6640625" style="35" customWidth="1"/>
    <col min="4" max="4" width="6.33203125" style="35" customWidth="1"/>
    <col min="5" max="5" width="8" style="34" customWidth="1"/>
    <col min="6" max="6" width="10.33203125" style="34" customWidth="1"/>
    <col min="7" max="18" width="10.33203125" style="27" customWidth="1"/>
    <col min="19" max="36" width="11.6640625" style="27" customWidth="1"/>
    <col min="37" max="16384" width="11.5546875" style="27"/>
  </cols>
  <sheetData>
    <row r="1" spans="1:15" ht="18" customHeight="1" x14ac:dyDescent="0.3">
      <c r="A1" s="24" t="str">
        <f ca="1">texts!A4</f>
        <v>COVID-19-Simulator</v>
      </c>
      <c r="B1" s="25" t="s">
        <v>85</v>
      </c>
      <c r="C1" s="26">
        <v>1</v>
      </c>
      <c r="D1" s="96" t="str">
        <f ca="1">texts!A10</f>
        <v>Autor: Andreas Pfennig. Details und Disclaimer finden Sie hier.</v>
      </c>
      <c r="E1" s="96"/>
      <c r="F1" s="96"/>
      <c r="G1" s="96"/>
      <c r="H1" s="96"/>
      <c r="I1" s="96"/>
      <c r="J1" s="96"/>
      <c r="M1" s="28"/>
    </row>
    <row r="2" spans="1:15" ht="18" customHeight="1" x14ac:dyDescent="0.3">
      <c r="A2" s="29" t="str">
        <f ca="1">texts!A12</f>
        <v>Szenario-Einstellungen</v>
      </c>
      <c r="B2" s="25"/>
      <c r="C2" s="25"/>
      <c r="D2" s="30" t="str">
        <f ca="1">texts!A13</f>
        <v>Wert</v>
      </c>
      <c r="E2" s="30"/>
      <c r="F2" s="27" t="str">
        <f ca="1">texts!A11</f>
        <v>Sprache</v>
      </c>
      <c r="G2" s="31">
        <v>2</v>
      </c>
      <c r="H2" s="27" t="str">
        <f>IF(texts!C1=3,texts!D2,texts!C2)</f>
        <v>1 - English, 2 - Deutsch, other - English</v>
      </c>
      <c r="L2" s="28"/>
    </row>
    <row r="3" spans="1:15" ht="18" customHeight="1" x14ac:dyDescent="0.3">
      <c r="A3" s="32" t="str">
        <f ca="1">texts!A14</f>
        <v>maximale saisonale Basis-Reproduktionszahl R0</v>
      </c>
      <c r="B3" s="32"/>
      <c r="C3" s="32"/>
      <c r="D3" s="36">
        <f>'key variables'!B4</f>
        <v>2</v>
      </c>
      <c r="E3" s="33" t="s">
        <v>8</v>
      </c>
      <c r="F3" s="27"/>
      <c r="O3" s="34"/>
    </row>
    <row r="4" spans="1:15" ht="18" customHeight="1" x14ac:dyDescent="0.3">
      <c r="A4" s="70" t="str">
        <f ca="1">texts!A15</f>
        <v>minimale saisonale Basis-Reproduktionszahl R0</v>
      </c>
      <c r="B4" s="70"/>
      <c r="C4" s="70"/>
      <c r="D4" s="71">
        <f>'key variables'!B6</f>
        <v>2</v>
      </c>
      <c r="E4" s="72" t="s">
        <v>8</v>
      </c>
      <c r="F4" s="27"/>
      <c r="O4" s="34"/>
    </row>
    <row r="5" spans="1:15" ht="18" customHeight="1" x14ac:dyDescent="0.3">
      <c r="A5" s="32" t="str">
        <f ca="1">texts!A18</f>
        <v>Anteil Basis-Immuner in der Bevölkerung</v>
      </c>
      <c r="B5" s="32"/>
      <c r="C5" s="32"/>
      <c r="D5" s="36">
        <f>'key variables'!B8</f>
        <v>0</v>
      </c>
      <c r="E5" s="33" t="s">
        <v>8</v>
      </c>
      <c r="F5" s="25"/>
      <c r="G5" s="25"/>
      <c r="O5" s="35"/>
    </row>
    <row r="6" spans="1:15" ht="18" customHeight="1" x14ac:dyDescent="0.3">
      <c r="A6" s="70" t="str">
        <f ca="1">texts!A19</f>
        <v>Monate, nachdem erworbene Immunität verloren wird</v>
      </c>
      <c r="B6" s="70"/>
      <c r="C6" s="70"/>
      <c r="D6" s="73">
        <f>'key variables'!B9</f>
        <v>48</v>
      </c>
      <c r="E6" s="74" t="s">
        <v>8</v>
      </c>
      <c r="F6" s="25"/>
      <c r="G6" s="25"/>
      <c r="O6" s="35"/>
    </row>
    <row r="7" spans="1:15" ht="18" customHeight="1" x14ac:dyDescent="0.3">
      <c r="A7" s="32" t="str">
        <f ca="1">texts!A20</f>
        <v>Altersabhängigkeit der Übergänge skaliert 0 bis 1</v>
      </c>
      <c r="B7" s="32"/>
      <c r="C7" s="32"/>
      <c r="D7" s="37">
        <f>'key variables'!B10</f>
        <v>100</v>
      </c>
      <c r="E7" s="64" t="s">
        <v>86</v>
      </c>
      <c r="F7" s="25"/>
      <c r="G7" s="25"/>
      <c r="O7" s="35"/>
    </row>
    <row r="8" spans="1:15" ht="18" customHeight="1" x14ac:dyDescent="0.3">
      <c r="A8" s="70" t="str">
        <f ca="1">texts!A21</f>
        <v>Gesamt-Sterberate bezogen auf Infizierte</v>
      </c>
      <c r="B8" s="70"/>
      <c r="C8" s="70"/>
      <c r="D8" s="71">
        <f>'key variables'!B13*100</f>
        <v>0.5625</v>
      </c>
      <c r="E8" s="75" t="s">
        <v>86</v>
      </c>
      <c r="F8" s="27"/>
      <c r="O8" s="34"/>
    </row>
    <row r="9" spans="1:15" ht="18" customHeight="1" x14ac:dyDescent="0.3">
      <c r="A9" s="32" t="str">
        <f ca="1">texts!A22</f>
        <v>Anteil Infiztierter ohne Symptome im Alter 0 bis 30</v>
      </c>
      <c r="B9" s="32"/>
      <c r="C9" s="32"/>
      <c r="D9" s="39">
        <f>'key variables'!B15*100</f>
        <v>0</v>
      </c>
      <c r="E9" s="32" t="s">
        <v>86</v>
      </c>
      <c r="F9" s="27"/>
    </row>
    <row r="10" spans="1:15" ht="18" customHeight="1" x14ac:dyDescent="0.3">
      <c r="A10" s="66" t="str">
        <f ca="1">texts!A23</f>
        <v>Gegenmaßnahmen</v>
      </c>
      <c r="D10" s="25"/>
      <c r="E10" s="67"/>
      <c r="F10" s="25"/>
      <c r="G10" s="25"/>
      <c r="O10" s="35"/>
    </row>
    <row r="11" spans="1:15" ht="18" customHeight="1" x14ac:dyDescent="0.3">
      <c r="A11" s="32" t="str">
        <f ca="1">texts!A34</f>
        <v>Verzögerung der Gegenmaßnahmen</v>
      </c>
      <c r="B11" s="38"/>
      <c r="C11" s="38"/>
      <c r="D11" s="32">
        <f>'key variables'!B26</f>
        <v>14</v>
      </c>
      <c r="E11" s="33" t="str">
        <f ca="1">texts!A35</f>
        <v>Tage</v>
      </c>
      <c r="F11" s="25"/>
      <c r="G11" s="25"/>
      <c r="O11" s="35"/>
    </row>
    <row r="12" spans="1:15" ht="18" customHeight="1" x14ac:dyDescent="0.3">
      <c r="A12" s="70" t="str">
        <f ca="1">texts!A24</f>
        <v>isolierter Anteil von Personen mit Symptomen</v>
      </c>
      <c r="B12" s="70"/>
      <c r="C12" s="70"/>
      <c r="D12" s="76">
        <f>'key variables'!B17*100</f>
        <v>0</v>
      </c>
      <c r="E12" s="72" t="s">
        <v>86</v>
      </c>
      <c r="F12" s="25"/>
      <c r="G12" s="25"/>
      <c r="O12" s="35"/>
    </row>
    <row r="13" spans="1:15" ht="18" customHeight="1" x14ac:dyDescent="0.3">
      <c r="A13" s="32" t="str">
        <f ca="1">texts!A25</f>
        <v>Reduktion der Übertragung aller Altersgruppen um</v>
      </c>
      <c r="B13" s="32"/>
      <c r="C13" s="32"/>
      <c r="D13" s="39">
        <f>100*(1-'key variables'!B19)</f>
        <v>0</v>
      </c>
      <c r="E13" s="32" t="s">
        <v>86</v>
      </c>
      <c r="F13" s="27"/>
      <c r="G13" s="25"/>
      <c r="O13" s="35"/>
    </row>
    <row r="14" spans="1:15" ht="18" customHeight="1" x14ac:dyDescent="0.3">
      <c r="A14" s="70" t="str">
        <f ca="1">texts!A26</f>
        <v>Reduktion der Übertr. zwischen Älteren &amp; Jüngeren um</v>
      </c>
      <c r="B14" s="70"/>
      <c r="C14" s="70"/>
      <c r="D14" s="76">
        <f>100*(1-'key variables'!B21)</f>
        <v>0</v>
      </c>
      <c r="E14" s="70" t="s">
        <v>86</v>
      </c>
      <c r="F14" s="27"/>
      <c r="G14" s="25"/>
      <c r="O14" s="35"/>
    </row>
    <row r="15" spans="1:15" ht="18" customHeight="1" x14ac:dyDescent="0.3">
      <c r="A15" s="32" t="str">
        <f ca="1">texts!A27</f>
        <v>Reduktion der Übertragung unter Älteren um</v>
      </c>
      <c r="B15" s="32"/>
      <c r="C15" s="32"/>
      <c r="D15" s="39">
        <f>100*(1-'key variables'!B23)</f>
        <v>0</v>
      </c>
      <c r="E15" s="32" t="s">
        <v>86</v>
      </c>
      <c r="F15" s="27"/>
      <c r="G15" s="25"/>
      <c r="O15" s="35"/>
    </row>
    <row r="16" spans="1:15" ht="18" customHeight="1" x14ac:dyDescent="0.3">
      <c r="A16" s="70" t="str">
        <f ca="1">texts!A38</f>
        <v>Gegenmaßnahmen inkl. Kinder und Jugendliche</v>
      </c>
      <c r="B16" s="70"/>
      <c r="C16" s="70"/>
      <c r="D16" s="77" t="str">
        <f ca="1">IF('key variables'!B27=0,texts!A40,texts!A39)</f>
        <v>Ja</v>
      </c>
      <c r="E16" s="70"/>
      <c r="F16" s="27"/>
      <c r="G16" s="25"/>
      <c r="O16" s="35"/>
    </row>
    <row r="17" spans="1:17" ht="18" customHeight="1" x14ac:dyDescent="0.3">
      <c r="A17" s="32" t="str">
        <f ca="1">texts!A32</f>
        <v>importierte frisch infizierte Fälle</v>
      </c>
      <c r="B17" s="32"/>
      <c r="C17" s="32"/>
      <c r="D17" s="37">
        <f>'key variables'!B25</f>
        <v>0</v>
      </c>
      <c r="E17" s="32" t="str">
        <f ca="1">texts!A33</f>
        <v>pro Tag</v>
      </c>
      <c r="F17" s="27"/>
      <c r="G17" s="25"/>
      <c r="O17" s="35"/>
    </row>
    <row r="18" spans="1:17" ht="18" customHeight="1" x14ac:dyDescent="0.3">
      <c r="A18" s="40" t="str">
        <f ca="1">texts!A28</f>
        <v>Ergebnisse über 3 Jahre</v>
      </c>
      <c r="B18" s="25"/>
      <c r="C18" s="25"/>
      <c r="D18" s="25"/>
      <c r="E18" s="27"/>
      <c r="F18" s="27"/>
      <c r="H18" s="25"/>
      <c r="P18" s="25"/>
    </row>
    <row r="19" spans="1:17" ht="18" customHeight="1" x14ac:dyDescent="0.3">
      <c r="A19" s="93" t="str">
        <f ca="1">texts!A51</f>
        <v>effektive Reproduktionszahl R_eff</v>
      </c>
      <c r="B19" s="36">
        <f>('control variables'!B48*('control variables'!B48*'control variables'!O3*'control variables'!V38+'control variables'!C48*'control variables'!P3*'control variables'!W38+'control variables'!D48*'control variables'!Q3*'control variables'!X38+'control variables'!E48*'control variables'!R3*'control variables'!Y38)/'control variables'!F48+'control variables'!C48*('control variables'!B48*'control variables'!O4*'control variables'!V38+'control variables'!C48*'control variables'!P4*'control variables'!W38+'control variables'!D48*'control variables'!Q4*'control variables'!X38+'control variables'!E48*'control variables'!R4*'control variables'!Y38)/'control variables'!F48+'control variables'!D48*('control variables'!B48*'control variables'!O5*'control variables'!V38+'control variables'!C48*'control variables'!P5*'control variables'!W38+'control variables'!D48*'control variables'!Q5*'control variables'!X38+'control variables'!E48*'control variables'!R5*'control variables'!Y38)/'control variables'!F48+'control variables'!E48*('control variables'!B48*'control variables'!O6*'control variables'!V38+'control variables'!C48*'control variables'!P6*'control variables'!W38+'control variables'!D48*'control variables'!Q6*'control variables'!X38+'control variables'!E48*'control variables'!R6*'control variables'!Y38)/'control variables'!F48)/'control variables'!F48</f>
        <v>2</v>
      </c>
      <c r="C19" s="33" t="s">
        <v>8</v>
      </c>
      <c r="D19" s="25"/>
      <c r="E19" s="27"/>
      <c r="F19" s="27"/>
      <c r="H19" s="25"/>
      <c r="P19" s="25"/>
    </row>
    <row r="20" spans="1:17" ht="18" customHeight="1" x14ac:dyDescent="0.3">
      <c r="A20" s="78" t="str">
        <f ca="1">texts!A29</f>
        <v>Gesamtzahl der Verstorbenen</v>
      </c>
      <c r="B20" s="79">
        <f ca="1">SUM(scenario!BD2:BG2)</f>
        <v>380602.01868472144</v>
      </c>
      <c r="C20" s="72" t="s">
        <v>8</v>
      </c>
      <c r="D20" s="25"/>
      <c r="E20" s="27"/>
      <c r="F20" s="27"/>
      <c r="H20" s="25"/>
      <c r="P20" s="25"/>
    </row>
    <row r="21" spans="1:17" ht="18" customHeight="1" x14ac:dyDescent="0.3">
      <c r="A21" s="93" t="str">
        <f ca="1">texts!A52</f>
        <v>Gesamtzahl der Verstorbenen ohne importierte Fälle</v>
      </c>
      <c r="B21" s="95">
        <f ca="1">B20-D17*360*3*D8/100</f>
        <v>380602.01868472144</v>
      </c>
      <c r="C21" s="33" t="s">
        <v>8</v>
      </c>
      <c r="D21" s="25"/>
      <c r="E21" s="27"/>
      <c r="F21" s="27"/>
      <c r="H21" s="25"/>
      <c r="P21" s="25"/>
    </row>
    <row r="22" spans="1:17" ht="18" customHeight="1" x14ac:dyDescent="0.3">
      <c r="A22" s="70" t="str">
        <f ca="1">texts!A30</f>
        <v>benötigte Intensivbetten</v>
      </c>
      <c r="B22" s="79">
        <f ca="1">SUM(scenario!BX2:CA2)</f>
        <v>239929.56686343212</v>
      </c>
      <c r="C22" s="72" t="s">
        <v>8</v>
      </c>
      <c r="E22" s="25"/>
      <c r="F22" s="41"/>
      <c r="G22" s="25"/>
      <c r="H22" s="25"/>
      <c r="P22" s="35"/>
    </row>
    <row r="23" spans="1:17" ht="18" customHeight="1" x14ac:dyDescent="0.3">
      <c r="A23" s="32" t="str">
        <f ca="1">texts!A31</f>
        <v>benötigte Krankenhausbetten (inkl. Intensivbetten)</v>
      </c>
      <c r="B23" s="37">
        <f ca="1">SUM(scenario!CC2:CF2)+B22</f>
        <v>1265984.9194837739</v>
      </c>
      <c r="C23" s="33" t="s">
        <v>8</v>
      </c>
      <c r="E23" s="25"/>
      <c r="F23" s="41"/>
      <c r="G23" s="25"/>
      <c r="H23" s="25"/>
      <c r="P23" s="35"/>
    </row>
    <row r="24" spans="1:17" ht="15.6" x14ac:dyDescent="0.3">
      <c r="A24" s="70" t="str">
        <f ca="1">texts!A36</f>
        <v>Tage bis COVID-19 besiegt ist</v>
      </c>
      <c r="B24" s="94">
        <f ca="1">IF(scenario!CH2=1440,texts!A37,scenario!CH2-'key variables'!B26)</f>
        <v>185</v>
      </c>
      <c r="C24" s="72" t="s">
        <v>8</v>
      </c>
      <c r="D24" s="68"/>
      <c r="E24" s="68"/>
      <c r="F24" s="68"/>
      <c r="G24" s="68"/>
      <c r="H24" s="69"/>
      <c r="I24" s="69"/>
      <c r="J24" s="69"/>
      <c r="K24" s="69"/>
      <c r="L24" s="69"/>
      <c r="M24" s="69"/>
      <c r="N24" s="69"/>
      <c r="O24" s="69"/>
      <c r="P24" s="69"/>
      <c r="Q24" s="42"/>
    </row>
    <row r="25" spans="1:17" s="43" customFormat="1" ht="18" customHeight="1" x14ac:dyDescent="0.3">
      <c r="A25" s="92" t="s">
        <v>220</v>
      </c>
    </row>
    <row r="38" spans="1:1" x14ac:dyDescent="0.3">
      <c r="A38" s="27" t="s">
        <v>87</v>
      </c>
    </row>
  </sheetData>
  <sheetProtection password="F8DD" sheet="1" objects="1" scenarios="1"/>
  <mergeCells count="1">
    <mergeCell ref="D1:J1"/>
  </mergeCells>
  <hyperlinks>
    <hyperlink ref="D1" location="'how to use'!A18" display="'how to use'!A18"/>
    <hyperlink ref="D1:J1" location="'disclaimer,copyright,source'!A1" display="'disclaimer,copyright,source'!A1"/>
    <hyperlink ref="A25" r:id="rId1"/>
  </hyperlinks>
  <pageMargins left="0.7" right="0.7" top="0.78740157499999996" bottom="0.78740157499999996" header="0.3" footer="0.3"/>
  <pageSetup paperSize="9" scale="50" orientation="portrait" r:id="rId2"/>
  <drawing r:id="rId3"/>
  <legacyDrawing r:id="rId4"/>
  <controls>
    <mc:AlternateContent xmlns:mc="http://schemas.openxmlformats.org/markup-compatibility/2006">
      <mc:Choice Requires="x14">
        <control shapeId="1038" r:id="rId5" name="ScrollBar44">
          <controlPr defaultSize="0" autoLine="0" autoPict="0" linkedCell="'key variables'!B20" r:id="rId6">
            <anchor moveWithCells="1">
              <from>
                <xdr:col>1</xdr:col>
                <xdr:colOff>0</xdr:colOff>
                <xdr:row>13</xdr:row>
                <xdr:rowOff>0</xdr:rowOff>
              </from>
              <to>
                <xdr:col>3</xdr:col>
                <xdr:colOff>0</xdr:colOff>
                <xdr:row>14</xdr:row>
                <xdr:rowOff>0</xdr:rowOff>
              </to>
            </anchor>
          </controlPr>
        </control>
      </mc:Choice>
      <mc:Fallback>
        <control shapeId="1038" r:id="rId5" name="ScrollBar44"/>
      </mc:Fallback>
    </mc:AlternateContent>
    <mc:AlternateContent xmlns:mc="http://schemas.openxmlformats.org/markup-compatibility/2006">
      <mc:Choice Requires="x14">
        <control shapeId="1037" r:id="rId7" name="ScrollBar43">
          <controlPr defaultSize="0" autoLine="0" autoPict="0" linkedCell="'key variables'!B22" r:id="rId8">
            <anchor moveWithCells="1">
              <from>
                <xdr:col>1</xdr:col>
                <xdr:colOff>0</xdr:colOff>
                <xdr:row>14</xdr:row>
                <xdr:rowOff>0</xdr:rowOff>
              </from>
              <to>
                <xdr:col>3</xdr:col>
                <xdr:colOff>0</xdr:colOff>
                <xdr:row>15</xdr:row>
                <xdr:rowOff>0</xdr:rowOff>
              </to>
            </anchor>
          </controlPr>
        </control>
      </mc:Choice>
      <mc:Fallback>
        <control shapeId="1037" r:id="rId7" name="ScrollBar43"/>
      </mc:Fallback>
    </mc:AlternateContent>
    <mc:AlternateContent xmlns:mc="http://schemas.openxmlformats.org/markup-compatibility/2006">
      <mc:Choice Requires="x14">
        <control shapeId="1036" r:id="rId9" name="ScrollBar42">
          <controlPr defaultSize="0" autoLine="0" autoPict="0" linkedCell="'key variables'!B18" r:id="rId8">
            <anchor moveWithCells="1">
              <from>
                <xdr:col>1</xdr:col>
                <xdr:colOff>0</xdr:colOff>
                <xdr:row>12</xdr:row>
                <xdr:rowOff>0</xdr:rowOff>
              </from>
              <to>
                <xdr:col>3</xdr:col>
                <xdr:colOff>0</xdr:colOff>
                <xdr:row>13</xdr:row>
                <xdr:rowOff>0</xdr:rowOff>
              </to>
            </anchor>
          </controlPr>
        </control>
      </mc:Choice>
      <mc:Fallback>
        <control shapeId="1036" r:id="rId9" name="ScrollBar42"/>
      </mc:Fallback>
    </mc:AlternateContent>
    <mc:AlternateContent xmlns:mc="http://schemas.openxmlformats.org/markup-compatibility/2006">
      <mc:Choice Requires="x14">
        <control shapeId="1035" r:id="rId10" name="ScrollBar41">
          <controlPr defaultSize="0" autoLine="0" autoPict="0" linkedCell="'key variables'!B16" r:id="rId6">
            <anchor moveWithCells="1">
              <from>
                <xdr:col>1</xdr:col>
                <xdr:colOff>0</xdr:colOff>
                <xdr:row>11</xdr:row>
                <xdr:rowOff>0</xdr:rowOff>
              </from>
              <to>
                <xdr:col>3</xdr:col>
                <xdr:colOff>0</xdr:colOff>
                <xdr:row>12</xdr:row>
                <xdr:rowOff>0</xdr:rowOff>
              </to>
            </anchor>
          </controlPr>
        </control>
      </mc:Choice>
      <mc:Fallback>
        <control shapeId="1035" r:id="rId10" name="ScrollBar41"/>
      </mc:Fallback>
    </mc:AlternateContent>
    <mc:AlternateContent xmlns:mc="http://schemas.openxmlformats.org/markup-compatibility/2006">
      <mc:Choice Requires="x14">
        <control shapeId="1032" r:id="rId11" name="ScrollBar38">
          <controlPr defaultSize="0" autoLine="0" autoPict="0" linkedCell="'key variables'!B14" r:id="rId8">
            <anchor moveWithCells="1">
              <from>
                <xdr:col>1</xdr:col>
                <xdr:colOff>0</xdr:colOff>
                <xdr:row>8</xdr:row>
                <xdr:rowOff>0</xdr:rowOff>
              </from>
              <to>
                <xdr:col>3</xdr:col>
                <xdr:colOff>0</xdr:colOff>
                <xdr:row>9</xdr:row>
                <xdr:rowOff>0</xdr:rowOff>
              </to>
            </anchor>
          </controlPr>
        </control>
      </mc:Choice>
      <mc:Fallback>
        <control shapeId="1032" r:id="rId11" name="ScrollBar38"/>
      </mc:Fallback>
    </mc:AlternateContent>
    <mc:AlternateContent xmlns:mc="http://schemas.openxmlformats.org/markup-compatibility/2006">
      <mc:Choice Requires="x14">
        <control shapeId="1031" r:id="rId12" name="ScrollBar37">
          <controlPr defaultSize="0" autoLine="0" autoPict="0" linkedCell="'key variables'!B12" r:id="rId6">
            <anchor moveWithCells="1">
              <from>
                <xdr:col>1</xdr:col>
                <xdr:colOff>0</xdr:colOff>
                <xdr:row>7</xdr:row>
                <xdr:rowOff>0</xdr:rowOff>
              </from>
              <to>
                <xdr:col>3</xdr:col>
                <xdr:colOff>0</xdr:colOff>
                <xdr:row>8</xdr:row>
                <xdr:rowOff>0</xdr:rowOff>
              </to>
            </anchor>
          </controlPr>
        </control>
      </mc:Choice>
      <mc:Fallback>
        <control shapeId="1031" r:id="rId12" name="ScrollBar37"/>
      </mc:Fallback>
    </mc:AlternateContent>
    <mc:AlternateContent xmlns:mc="http://schemas.openxmlformats.org/markup-compatibility/2006">
      <mc:Choice Requires="x14">
        <control shapeId="1030" r:id="rId13" name="ScrollBar36">
          <controlPr defaultSize="0" autoLine="0" autoPict="0" linkedCell="'key variables'!B10" r:id="rId14">
            <anchor moveWithCells="1">
              <from>
                <xdr:col>1</xdr:col>
                <xdr:colOff>0</xdr:colOff>
                <xdr:row>6</xdr:row>
                <xdr:rowOff>0</xdr:rowOff>
              </from>
              <to>
                <xdr:col>3</xdr:col>
                <xdr:colOff>0</xdr:colOff>
                <xdr:row>7</xdr:row>
                <xdr:rowOff>0</xdr:rowOff>
              </to>
            </anchor>
          </controlPr>
        </control>
      </mc:Choice>
      <mc:Fallback>
        <control shapeId="1030" r:id="rId13" name="ScrollBar36"/>
      </mc:Fallback>
    </mc:AlternateContent>
    <mc:AlternateContent xmlns:mc="http://schemas.openxmlformats.org/markup-compatibility/2006">
      <mc:Choice Requires="x14">
        <control shapeId="1029" r:id="rId15" name="ScrollBar35">
          <controlPr defaultSize="0" autoLine="0" autoPict="0" linkedCell="'key variables'!B9" r:id="rId16">
            <anchor moveWithCells="1">
              <from>
                <xdr:col>1</xdr:col>
                <xdr:colOff>0</xdr:colOff>
                <xdr:row>5</xdr:row>
                <xdr:rowOff>0</xdr:rowOff>
              </from>
              <to>
                <xdr:col>3</xdr:col>
                <xdr:colOff>0</xdr:colOff>
                <xdr:row>6</xdr:row>
                <xdr:rowOff>0</xdr:rowOff>
              </to>
            </anchor>
          </controlPr>
        </control>
      </mc:Choice>
      <mc:Fallback>
        <control shapeId="1029" r:id="rId15" name="ScrollBar35"/>
      </mc:Fallback>
    </mc:AlternateContent>
    <mc:AlternateContent xmlns:mc="http://schemas.openxmlformats.org/markup-compatibility/2006">
      <mc:Choice Requires="x14">
        <control shapeId="1028" r:id="rId17" name="ScrollBar34">
          <controlPr defaultSize="0" autoLine="0" autoPict="0" linkedCell="'key variables'!B7" r:id="rId8">
            <anchor moveWithCells="1">
              <from>
                <xdr:col>1</xdr:col>
                <xdr:colOff>0</xdr:colOff>
                <xdr:row>4</xdr:row>
                <xdr:rowOff>0</xdr:rowOff>
              </from>
              <to>
                <xdr:col>3</xdr:col>
                <xdr:colOff>0</xdr:colOff>
                <xdr:row>5</xdr:row>
                <xdr:rowOff>0</xdr:rowOff>
              </to>
            </anchor>
          </controlPr>
        </control>
      </mc:Choice>
      <mc:Fallback>
        <control shapeId="1028" r:id="rId17" name="ScrollBar34"/>
      </mc:Fallback>
    </mc:AlternateContent>
    <mc:AlternateContent xmlns:mc="http://schemas.openxmlformats.org/markup-compatibility/2006">
      <mc:Choice Requires="x14">
        <control shapeId="1026" r:id="rId18" name="ScrollBar32">
          <controlPr defaultSize="0" autoLine="0" autoPict="0" linkedCell="'key variables'!B5" r:id="rId16">
            <anchor moveWithCells="1">
              <from>
                <xdr:col>1</xdr:col>
                <xdr:colOff>0</xdr:colOff>
                <xdr:row>3</xdr:row>
                <xdr:rowOff>0</xdr:rowOff>
              </from>
              <to>
                <xdr:col>3</xdr:col>
                <xdr:colOff>0</xdr:colOff>
                <xdr:row>4</xdr:row>
                <xdr:rowOff>0</xdr:rowOff>
              </to>
            </anchor>
          </controlPr>
        </control>
      </mc:Choice>
      <mc:Fallback>
        <control shapeId="1026" r:id="rId18" name="ScrollBar32"/>
      </mc:Fallback>
    </mc:AlternateContent>
    <mc:AlternateContent xmlns:mc="http://schemas.openxmlformats.org/markup-compatibility/2006">
      <mc:Choice Requires="x14">
        <control shapeId="1025" r:id="rId19" name="ScrollBar31">
          <controlPr defaultSize="0" autoLine="0" autoPict="0" linkedCell="'key variables'!B3" r:id="rId8">
            <anchor moveWithCells="1">
              <from>
                <xdr:col>1</xdr:col>
                <xdr:colOff>0</xdr:colOff>
                <xdr:row>2</xdr:row>
                <xdr:rowOff>0</xdr:rowOff>
              </from>
              <to>
                <xdr:col>3</xdr:col>
                <xdr:colOff>0</xdr:colOff>
                <xdr:row>3</xdr:row>
                <xdr:rowOff>0</xdr:rowOff>
              </to>
            </anchor>
          </controlPr>
        </control>
      </mc:Choice>
      <mc:Fallback>
        <control shapeId="1025" r:id="rId19" name="ScrollBar31"/>
      </mc:Fallback>
    </mc:AlternateContent>
    <mc:AlternateContent xmlns:mc="http://schemas.openxmlformats.org/markup-compatibility/2006">
      <mc:Choice Requires="x14">
        <control shapeId="1040" r:id="rId20" name="ScrollBar1">
          <controlPr defaultSize="0" autoLine="0" autoPict="0" linkedCell="'key variables'!B27" r:id="rId21">
            <anchor moveWithCells="1">
              <from>
                <xdr:col>1</xdr:col>
                <xdr:colOff>0</xdr:colOff>
                <xdr:row>15</xdr:row>
                <xdr:rowOff>0</xdr:rowOff>
              </from>
              <to>
                <xdr:col>3</xdr:col>
                <xdr:colOff>0</xdr:colOff>
                <xdr:row>16</xdr:row>
                <xdr:rowOff>0</xdr:rowOff>
              </to>
            </anchor>
          </controlPr>
        </control>
      </mc:Choice>
      <mc:Fallback>
        <control shapeId="1040" r:id="rId20" name="ScrollBar1"/>
      </mc:Fallback>
    </mc:AlternateContent>
    <mc:AlternateContent xmlns:mc="http://schemas.openxmlformats.org/markup-compatibility/2006">
      <mc:Choice Requires="x14">
        <control shapeId="1041" r:id="rId22" name="ScrollBar2">
          <controlPr defaultSize="0" autoLine="0" autoPict="0" linkedCell="'key variables'!B26" r:id="rId23">
            <anchor moveWithCells="1">
              <from>
                <xdr:col>1</xdr:col>
                <xdr:colOff>0</xdr:colOff>
                <xdr:row>10</xdr:row>
                <xdr:rowOff>0</xdr:rowOff>
              </from>
              <to>
                <xdr:col>3</xdr:col>
                <xdr:colOff>0</xdr:colOff>
                <xdr:row>11</xdr:row>
                <xdr:rowOff>0</xdr:rowOff>
              </to>
            </anchor>
          </controlPr>
        </control>
      </mc:Choice>
      <mc:Fallback>
        <control shapeId="1041" r:id="rId22" name="ScrollBar2"/>
      </mc:Fallback>
    </mc:AlternateContent>
    <mc:AlternateContent xmlns:mc="http://schemas.openxmlformats.org/markup-compatibility/2006">
      <mc:Choice Requires="x14">
        <control shapeId="1042" r:id="rId24" name="ScrollBar3">
          <controlPr defaultSize="0" autoLine="0" autoPict="0" linkedCell="'key variables'!B24" r:id="rId8">
            <anchor moveWithCells="1">
              <from>
                <xdr:col>1</xdr:col>
                <xdr:colOff>0</xdr:colOff>
                <xdr:row>16</xdr:row>
                <xdr:rowOff>0</xdr:rowOff>
              </from>
              <to>
                <xdr:col>3</xdr:col>
                <xdr:colOff>0</xdr:colOff>
                <xdr:row>17</xdr:row>
                <xdr:rowOff>0</xdr:rowOff>
              </to>
            </anchor>
          </controlPr>
        </control>
      </mc:Choice>
      <mc:Fallback>
        <control shapeId="1042" r:id="rId24" name="ScrollBar3"/>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11"/>
  <sheetViews>
    <sheetView workbookViewId="0">
      <selection activeCell="A8" sqref="A8"/>
    </sheetView>
  </sheetViews>
  <sheetFormatPr baseColWidth="10" defaultRowHeight="15.6" x14ac:dyDescent="0.3"/>
  <cols>
    <col min="1" max="1" width="104" style="44" customWidth="1"/>
    <col min="2" max="16384" width="11.5546875" style="47"/>
  </cols>
  <sheetData>
    <row r="1" spans="1:1" ht="21" x14ac:dyDescent="0.4">
      <c r="A1" s="63" t="str">
        <f ca="1">texts!A8</f>
        <v>Disclaimer</v>
      </c>
    </row>
    <row r="2" spans="1:1" ht="140.4" x14ac:dyDescent="0.3">
      <c r="A2" s="44" t="str">
        <f ca="1">texts!A9</f>
        <v>Diese Excel-Datei erlaubt keine quantitative Vorhersage der zukünftigen Entwicklung der COVID-19-Pandemie. Dies ist derzeit prinzipiell nicht möglich, da die Parameter fehlen, die COVID-19 sowie gesellschaftliche Zusammenhänge quantitativ beschreiben. Es handelt sich vielmehr um ein Hilfsmittel, das einen gewissen Einblick in das allgemeine Verhalten einer Pandemie ermöglicht, wobei die Einflussparameter so gewählt wurden, dass sie das Verhalten von COVID-19 grob nachbilden. Es wird keine Garantie für die Abwesenheit von Fehlern gegeben. Daher erlaubt dieses Instrument ausdrücklich keine quantitative Beschreibung politischer oder gesellschaftlicher Maßnahmen. Da diese Excel-Datei auch keine räumliche Auflösung erlaubt, können die Entwicklung von Hotspots und die sich daraus ergebenden Konsequenzen nicht dargestellt werden.</v>
      </c>
    </row>
    <row r="3" spans="1:1" ht="21" x14ac:dyDescent="0.4">
      <c r="A3" s="63" t="str">
        <f ca="1">texts!A5</f>
        <v>Urheberrecht</v>
      </c>
    </row>
    <row r="4" spans="1:1" ht="46.8" x14ac:dyDescent="0.3">
      <c r="A4" s="44" t="str">
        <f ca="1">texts!A6</f>
        <v>Diese Excel-Datei wird unter der folgenden Lizenz zur Verfügung gestellt: Namensnennung - ShareAlike 4.0 International (CC BY-SA 4.0). Dies gilt auch für Daten, die mit diesem Excel erstellt werden. Falls Sie dieses Tool oder Daten in größerem Umfang kommerziell nutzen möchten, kontaktieren Sie mich bitte.</v>
      </c>
    </row>
    <row r="5" spans="1:1" ht="31.2" x14ac:dyDescent="0.3">
      <c r="A5" s="44" t="str">
        <f ca="1">texts!A7</f>
        <v>Namensnennung, Zitierung: COVID-19-Simulator, Andreas Pfennig, Université de Liège, Departement of Chemical Engineering, https://www.chemeng.uliege.be/Pfennig, www.vision3000.eu</v>
      </c>
    </row>
    <row r="6" spans="1:1" ht="21" x14ac:dyDescent="0.4">
      <c r="A6" s="63" t="str">
        <f ca="1">texts!A16</f>
        <v>Quellen</v>
      </c>
    </row>
    <row r="7" spans="1:1" ht="31.2" x14ac:dyDescent="0.3">
      <c r="A7" s="44" t="str">
        <f ca="1">texts!A17</f>
        <v>Die Simulation is umgesetzt basierend auf: Heiden, M., Buchholz, U.: Modellierung von Beispielszenarien der SARS-CoV-2-Epidemie 2020 in Deutschland. DOI 10.25646/6571.2, http://dx.doi.org/10.25646/6571.2</v>
      </c>
    </row>
    <row r="8" spans="1:1" x14ac:dyDescent="0.3">
      <c r="A8" s="44" t="str">
        <f ca="1">texts!A53</f>
        <v>altersabhängige Mortalität und zeitabhängige Infektiosität etwa nach:</v>
      </c>
    </row>
    <row r="9" spans="1:1" ht="31.2" x14ac:dyDescent="0.3">
      <c r="A9" s="44" t="s">
        <v>236</v>
      </c>
    </row>
    <row r="10" spans="1:1" ht="31.2" x14ac:dyDescent="0.3">
      <c r="A10" s="44" t="s">
        <v>237</v>
      </c>
    </row>
    <row r="11" spans="1:1" ht="31.2" x14ac:dyDescent="0.3">
      <c r="A11" s="44" t="s">
        <v>238</v>
      </c>
    </row>
  </sheetData>
  <sheetProtection password="F8DD" sheet="1" objects="1" scenarios="1"/>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BI61"/>
  <sheetViews>
    <sheetView topLeftCell="J1" zoomScaleNormal="100" workbookViewId="0">
      <selection activeCell="J1" sqref="J1"/>
    </sheetView>
  </sheetViews>
  <sheetFormatPr baseColWidth="10" defaultRowHeight="14.4" x14ac:dyDescent="0.3"/>
  <cols>
    <col min="20" max="20" width="8.6640625" customWidth="1"/>
    <col min="21" max="61" width="11.5546875" style="17"/>
  </cols>
  <sheetData>
    <row r="1" spans="1:61" x14ac:dyDescent="0.3">
      <c r="A1" t="s">
        <v>69</v>
      </c>
      <c r="M1" t="s">
        <v>5</v>
      </c>
      <c r="T1" t="s">
        <v>75</v>
      </c>
      <c r="V1" s="81"/>
      <c r="W1" s="81"/>
      <c r="X1" s="81"/>
      <c r="Y1" s="81"/>
      <c r="Z1" s="2"/>
      <c r="AA1" s="2"/>
      <c r="AB1" s="2"/>
      <c r="AC1" s="2"/>
      <c r="AD1" s="81"/>
      <c r="AE1" s="81"/>
      <c r="AF1" s="81"/>
      <c r="AG1" s="81"/>
      <c r="AH1" s="2"/>
      <c r="AI1" s="2"/>
      <c r="AJ1" s="2"/>
      <c r="AK1" s="2"/>
      <c r="AL1" s="81"/>
      <c r="AM1" s="81"/>
      <c r="AN1" s="81"/>
      <c r="AO1" s="81"/>
      <c r="AP1" s="2"/>
      <c r="AQ1" s="2"/>
      <c r="AR1" s="2"/>
      <c r="AS1" s="2"/>
      <c r="AT1" s="81"/>
      <c r="AU1" s="81"/>
      <c r="AV1" s="81"/>
      <c r="AW1" s="81"/>
      <c r="AX1" s="2"/>
      <c r="AY1" s="2"/>
      <c r="AZ1" s="2"/>
      <c r="BA1" s="2"/>
      <c r="BB1" s="81"/>
      <c r="BC1" s="81"/>
      <c r="BD1" s="81"/>
      <c r="BE1" s="81"/>
      <c r="BF1" s="2"/>
      <c r="BG1" s="2"/>
      <c r="BH1" s="2"/>
      <c r="BI1" s="2"/>
    </row>
    <row r="2" spans="1:61" x14ac:dyDescent="0.3">
      <c r="A2" t="s">
        <v>51</v>
      </c>
      <c r="B2" t="s">
        <v>41</v>
      </c>
      <c r="C2" t="s">
        <v>124</v>
      </c>
      <c r="D2" t="s">
        <v>42</v>
      </c>
      <c r="E2" t="s">
        <v>53</v>
      </c>
      <c r="F2" t="s">
        <v>54</v>
      </c>
      <c r="G2" t="s">
        <v>53</v>
      </c>
      <c r="H2" t="s">
        <v>53</v>
      </c>
      <c r="I2" t="s">
        <v>53</v>
      </c>
      <c r="J2" t="s">
        <v>53</v>
      </c>
      <c r="K2" t="s">
        <v>53</v>
      </c>
      <c r="L2" t="s">
        <v>53</v>
      </c>
      <c r="O2" t="s">
        <v>1</v>
      </c>
      <c r="P2" t="s">
        <v>2</v>
      </c>
      <c r="Q2" t="s">
        <v>3</v>
      </c>
      <c r="R2" t="s">
        <v>4</v>
      </c>
      <c r="U2" s="17" t="s">
        <v>51</v>
      </c>
      <c r="V2" s="81" t="s">
        <v>76</v>
      </c>
      <c r="W2" s="81"/>
      <c r="X2" s="81"/>
      <c r="Y2" s="81"/>
      <c r="Z2" s="2" t="s">
        <v>42</v>
      </c>
      <c r="AA2" s="2"/>
      <c r="AB2" s="2"/>
      <c r="AC2" s="2"/>
      <c r="AD2" s="81" t="s">
        <v>53</v>
      </c>
      <c r="AE2" s="81"/>
      <c r="AF2" s="81"/>
      <c r="AG2" s="81"/>
      <c r="AH2" s="2" t="s">
        <v>54</v>
      </c>
      <c r="AI2" s="2"/>
      <c r="AJ2" s="2"/>
      <c r="AK2" s="2"/>
      <c r="AL2" s="81" t="s">
        <v>53</v>
      </c>
      <c r="AM2" s="81"/>
      <c r="AN2" s="81"/>
      <c r="AO2" s="81"/>
      <c r="AP2" s="2" t="s">
        <v>53</v>
      </c>
      <c r="AQ2" s="2"/>
      <c r="AR2" s="2"/>
      <c r="AS2" s="2"/>
      <c r="AT2" s="81" t="s">
        <v>53</v>
      </c>
      <c r="AU2" s="81"/>
      <c r="AV2" s="81"/>
      <c r="AW2" s="81"/>
      <c r="AX2" s="2" t="s">
        <v>53</v>
      </c>
      <c r="AY2" s="2"/>
      <c r="AZ2" s="2"/>
      <c r="BA2" s="2"/>
      <c r="BB2" s="81" t="s">
        <v>53</v>
      </c>
      <c r="BC2" s="81"/>
      <c r="BD2" s="81"/>
      <c r="BE2" s="81"/>
      <c r="BF2" s="2" t="s">
        <v>53</v>
      </c>
      <c r="BG2" s="2"/>
      <c r="BH2" s="2"/>
      <c r="BI2" s="2"/>
    </row>
    <row r="3" spans="1:61" x14ac:dyDescent="0.3">
      <c r="A3" t="s">
        <v>52</v>
      </c>
      <c r="E3" t="s">
        <v>50</v>
      </c>
      <c r="F3" t="s">
        <v>55</v>
      </c>
      <c r="G3" t="s">
        <v>56</v>
      </c>
      <c r="H3" t="s">
        <v>43</v>
      </c>
      <c r="I3" t="s">
        <v>61</v>
      </c>
      <c r="J3" t="s">
        <v>44</v>
      </c>
      <c r="K3" t="s">
        <v>62</v>
      </c>
      <c r="L3" t="s">
        <v>45</v>
      </c>
      <c r="N3" t="s">
        <v>1</v>
      </c>
      <c r="O3" s="2">
        <f>IF('key variables'!B27=1,'key variables'!$B$19,1)</f>
        <v>1</v>
      </c>
      <c r="P3" s="2">
        <f>IF('key variables'!B27=1,'key variables'!$B$19,1)</f>
        <v>1</v>
      </c>
      <c r="Q3" s="2">
        <f>IF('key variables'!B27=1,'key variables'!$B$19,1)</f>
        <v>1</v>
      </c>
      <c r="R3" s="2">
        <f>IF('key variables'!B27=1,'key variables'!$B$19*'key variables'!$B$21,1)</f>
        <v>1</v>
      </c>
      <c r="U3" s="17" t="s">
        <v>52</v>
      </c>
      <c r="V3" s="81"/>
      <c r="W3" s="81"/>
      <c r="X3" s="81"/>
      <c r="Y3" s="81"/>
      <c r="Z3" s="2"/>
      <c r="AA3" s="2"/>
      <c r="AB3" s="2"/>
      <c r="AC3" s="2"/>
      <c r="AD3" s="81" t="s">
        <v>50</v>
      </c>
      <c r="AE3" s="81"/>
      <c r="AF3" s="81"/>
      <c r="AG3" s="81"/>
      <c r="AH3" s="2" t="s">
        <v>55</v>
      </c>
      <c r="AI3" s="2"/>
      <c r="AJ3" s="2"/>
      <c r="AK3" s="2"/>
      <c r="AL3" s="81" t="s">
        <v>56</v>
      </c>
      <c r="AM3" s="81"/>
      <c r="AN3" s="81"/>
      <c r="AO3" s="81"/>
      <c r="AP3" s="2" t="s">
        <v>43</v>
      </c>
      <c r="AQ3" s="2"/>
      <c r="AR3" s="2"/>
      <c r="AS3" s="2"/>
      <c r="AT3" s="81" t="s">
        <v>61</v>
      </c>
      <c r="AU3" s="81"/>
      <c r="AV3" s="81"/>
      <c r="AW3" s="81"/>
      <c r="AX3" s="2" t="s">
        <v>44</v>
      </c>
      <c r="AY3" s="2"/>
      <c r="AZ3" s="2"/>
      <c r="BA3" s="2"/>
      <c r="BB3" s="81" t="s">
        <v>62</v>
      </c>
      <c r="BC3" s="81"/>
      <c r="BD3" s="81"/>
      <c r="BE3" s="81"/>
      <c r="BF3" s="2" t="s">
        <v>45</v>
      </c>
      <c r="BG3" s="2"/>
      <c r="BH3" s="2"/>
      <c r="BI3" s="2"/>
    </row>
    <row r="4" spans="1:61" x14ac:dyDescent="0.3">
      <c r="A4" t="s">
        <v>0</v>
      </c>
      <c r="N4" t="s">
        <v>2</v>
      </c>
      <c r="O4" s="1">
        <f>P3</f>
        <v>1</v>
      </c>
      <c r="P4" s="2">
        <f>'key variables'!$B$19</f>
        <v>1</v>
      </c>
      <c r="Q4" s="2">
        <f>'key variables'!$B$19</f>
        <v>1</v>
      </c>
      <c r="R4" s="2">
        <f>'key variables'!$B$19*'key variables'!$B$21</f>
        <v>1</v>
      </c>
      <c r="U4" s="90" t="s">
        <v>77</v>
      </c>
      <c r="V4" s="81"/>
      <c r="W4" s="81"/>
      <c r="X4" s="81"/>
      <c r="Y4" s="81"/>
      <c r="Z4" s="62">
        <v>1</v>
      </c>
      <c r="AA4" s="2"/>
      <c r="AB4" s="2"/>
      <c r="AC4" s="2"/>
      <c r="AD4" s="81"/>
      <c r="AE4" s="81"/>
      <c r="AF4" s="81"/>
      <c r="AG4" s="81"/>
      <c r="AH4" s="62">
        <f>F36*'control variables'!F48/SUMPRODUCT(P13:S13,'control variables'!B48:E48)</f>
        <v>0</v>
      </c>
      <c r="AI4" s="2"/>
      <c r="AJ4" s="2"/>
      <c r="AK4" s="2"/>
      <c r="AL4" s="81"/>
      <c r="AM4" s="81"/>
      <c r="AN4" s="81"/>
      <c r="AO4" s="81"/>
      <c r="AP4" s="2">
        <f>H36*'control variables'!F48/SUMPRODUCT(P14:S14,'control variables'!B48:E48)</f>
        <v>8.7005176753262109E-2</v>
      </c>
      <c r="AQ4" s="2"/>
      <c r="AR4" s="2"/>
      <c r="AS4" s="2"/>
      <c r="AT4" s="81"/>
      <c r="AU4" s="81"/>
      <c r="AV4" s="81"/>
      <c r="AW4" s="81"/>
      <c r="AX4" s="2">
        <f>J36*'control variables'!F48/SUMPRODUCT(P15:S15,'control variables'!B48:E48)</f>
        <v>2.0360597138081034E-2</v>
      </c>
      <c r="AY4" s="2"/>
      <c r="AZ4" s="2"/>
      <c r="BA4" s="2"/>
      <c r="BB4" s="81"/>
      <c r="BC4" s="81"/>
      <c r="BD4" s="81"/>
      <c r="BE4" s="81"/>
      <c r="BF4" s="2">
        <f>L36*'control variables'!F48/SUMPRODUCT(P16:S16,'control variables'!B48:E48)</f>
        <v>1.7612017274641432E-2</v>
      </c>
      <c r="BG4" s="2"/>
      <c r="BH4" s="2"/>
      <c r="BI4" s="2"/>
    </row>
    <row r="5" spans="1:61" x14ac:dyDescent="0.3">
      <c r="A5">
        <v>30</v>
      </c>
      <c r="B5" s="23">
        <f t="shared" ref="B5:B34" si="0">D5</f>
        <v>0</v>
      </c>
      <c r="C5" s="17">
        <v>0</v>
      </c>
      <c r="D5">
        <f>C5*'key variables'!$B$4/'control variables'!$C$36</f>
        <v>0</v>
      </c>
      <c r="E5">
        <v>0</v>
      </c>
      <c r="F5">
        <v>0</v>
      </c>
      <c r="G5">
        <v>0</v>
      </c>
      <c r="H5">
        <v>0</v>
      </c>
      <c r="I5">
        <v>0</v>
      </c>
      <c r="J5">
        <v>0</v>
      </c>
      <c r="K5">
        <v>0</v>
      </c>
      <c r="L5">
        <v>0</v>
      </c>
      <c r="N5" t="s">
        <v>3</v>
      </c>
      <c r="O5" s="1">
        <f>Q3</f>
        <v>1</v>
      </c>
      <c r="P5" s="1">
        <f>Q4</f>
        <v>1</v>
      </c>
      <c r="Q5" s="2">
        <f>'key variables'!$B$19</f>
        <v>1</v>
      </c>
      <c r="R5" s="2">
        <f>'key variables'!$B$19*'key variables'!$B$21</f>
        <v>1</v>
      </c>
      <c r="U5" s="90" t="s">
        <v>83</v>
      </c>
      <c r="V5" s="81"/>
      <c r="W5" s="81"/>
      <c r="X5" s="81"/>
      <c r="Y5" s="81"/>
      <c r="Z5" s="62"/>
      <c r="AA5" s="62"/>
      <c r="AB5" s="2"/>
      <c r="AC5" s="2"/>
      <c r="AD5" s="89">
        <f>1-AH5</f>
        <v>1</v>
      </c>
      <c r="AE5" s="89">
        <f>1-AI5</f>
        <v>1</v>
      </c>
      <c r="AF5" s="89">
        <v>1</v>
      </c>
      <c r="AG5" s="89">
        <v>1</v>
      </c>
      <c r="AH5" s="62">
        <f>$AH$4*P13</f>
        <v>0</v>
      </c>
      <c r="AI5" s="62">
        <f>$AH$4*Q13</f>
        <v>0</v>
      </c>
      <c r="AJ5" s="62">
        <v>0</v>
      </c>
      <c r="AK5" s="62">
        <v>0</v>
      </c>
      <c r="AL5" s="89">
        <f>1-AP5</f>
        <v>0.99825989646493474</v>
      </c>
      <c r="AM5" s="89">
        <f>1-AQ5</f>
        <v>0.99564974116233684</v>
      </c>
      <c r="AN5" s="89">
        <f>1-AR5</f>
        <v>0.94779689394804278</v>
      </c>
      <c r="AO5" s="89">
        <f>1-AS5</f>
        <v>0.91299482324673786</v>
      </c>
      <c r="AP5" s="62">
        <f>$AP$4*P14</f>
        <v>1.7401035350652421E-3</v>
      </c>
      <c r="AQ5" s="62">
        <f>$AP$4*Q14</f>
        <v>4.3502588376631056E-3</v>
      </c>
      <c r="AR5" s="62">
        <f>$AP$4*R14</f>
        <v>5.2203106051957264E-2</v>
      </c>
      <c r="AS5" s="62">
        <f>$AP$4*S14</f>
        <v>8.7005176753262109E-2</v>
      </c>
      <c r="AT5" s="81">
        <f>AP38-AX5</f>
        <v>-2.9595617874286144E-4</v>
      </c>
      <c r="AU5" s="81">
        <f t="shared" ref="AU5:AW5" si="1">AQ38-AY5</f>
        <v>2.7813941004689851E-4</v>
      </c>
      <c r="AV5" s="81">
        <f t="shared" si="1"/>
        <v>3.9986747769108641E-2</v>
      </c>
      <c r="AW5" s="81">
        <f t="shared" si="1"/>
        <v>6.6644579615181082E-2</v>
      </c>
      <c r="AX5" s="2">
        <f>$AX$4*P15</f>
        <v>2.0360597138081036E-3</v>
      </c>
      <c r="AY5" s="2">
        <f>$AX$4*Q15</f>
        <v>4.0721194276162071E-3</v>
      </c>
      <c r="AZ5" s="2">
        <f>$AX$4*R15</f>
        <v>1.221635828284862E-2</v>
      </c>
      <c r="BA5" s="2">
        <f>$AX$4*S15</f>
        <v>2.0360597138081034E-2</v>
      </c>
      <c r="BB5" s="81">
        <f>AX38-BF5</f>
        <v>1.683819368315275E-3</v>
      </c>
      <c r="BC5" s="81">
        <f t="shared" ref="BC5:BE5" si="2">AY38-BG5</f>
        <v>3.7198790821233786E-3</v>
      </c>
      <c r="BD5" s="81">
        <f t="shared" si="2"/>
        <v>8.6939548279203333E-3</v>
      </c>
      <c r="BE5" s="81">
        <f t="shared" si="2"/>
        <v>2.7485798634396021E-3</v>
      </c>
      <c r="BF5" s="2">
        <f>$BF$4*P16</f>
        <v>3.5224034549282866E-4</v>
      </c>
      <c r="BG5" s="2">
        <f>$BF$4*Q16</f>
        <v>3.5224034549282866E-4</v>
      </c>
      <c r="BH5" s="2">
        <f>$BF$4*R16</f>
        <v>3.5224034549282864E-3</v>
      </c>
      <c r="BI5" s="2">
        <f>$BF$4*S16</f>
        <v>1.7612017274641432E-2</v>
      </c>
    </row>
    <row r="6" spans="1:61" x14ac:dyDescent="0.3">
      <c r="A6">
        <v>29</v>
      </c>
      <c r="B6" s="23">
        <f t="shared" si="0"/>
        <v>0</v>
      </c>
      <c r="C6" s="17">
        <v>0</v>
      </c>
      <c r="D6">
        <f>C6*'key variables'!$B$4/'control variables'!$C$36</f>
        <v>0</v>
      </c>
      <c r="E6">
        <v>0</v>
      </c>
      <c r="F6">
        <v>0</v>
      </c>
      <c r="G6">
        <v>0</v>
      </c>
      <c r="H6">
        <v>0</v>
      </c>
      <c r="I6">
        <v>0</v>
      </c>
      <c r="J6">
        <v>0</v>
      </c>
      <c r="K6">
        <v>0</v>
      </c>
      <c r="L6">
        <v>0</v>
      </c>
      <c r="N6" t="s">
        <v>4</v>
      </c>
      <c r="O6" s="1">
        <f>R3</f>
        <v>1</v>
      </c>
      <c r="P6" s="1">
        <f>R4</f>
        <v>1</v>
      </c>
      <c r="Q6" s="1">
        <f>R5</f>
        <v>1</v>
      </c>
      <c r="R6" s="2">
        <f>'key variables'!$B$19*'key variables'!B23</f>
        <v>1</v>
      </c>
      <c r="U6" s="17" t="s">
        <v>0</v>
      </c>
      <c r="V6" s="81" t="s">
        <v>1</v>
      </c>
      <c r="W6" s="81" t="s">
        <v>2</v>
      </c>
      <c r="X6" s="81" t="s">
        <v>3</v>
      </c>
      <c r="Y6" s="81" t="s">
        <v>4</v>
      </c>
      <c r="Z6" s="2" t="s">
        <v>1</v>
      </c>
      <c r="AA6" s="2" t="s">
        <v>2</v>
      </c>
      <c r="AB6" s="2" t="s">
        <v>3</v>
      </c>
      <c r="AC6" s="2" t="s">
        <v>4</v>
      </c>
      <c r="AD6" s="81" t="s">
        <v>1</v>
      </c>
      <c r="AE6" s="81" t="s">
        <v>2</v>
      </c>
      <c r="AF6" s="81" t="s">
        <v>3</v>
      </c>
      <c r="AG6" s="81" t="s">
        <v>4</v>
      </c>
      <c r="AH6" s="2" t="s">
        <v>1</v>
      </c>
      <c r="AI6" s="2" t="s">
        <v>2</v>
      </c>
      <c r="AJ6" s="2" t="s">
        <v>3</v>
      </c>
      <c r="AK6" s="2" t="s">
        <v>4</v>
      </c>
      <c r="AL6" s="81" t="s">
        <v>1</v>
      </c>
      <c r="AM6" s="81" t="s">
        <v>2</v>
      </c>
      <c r="AN6" s="81" t="s">
        <v>3</v>
      </c>
      <c r="AO6" s="81" t="s">
        <v>4</v>
      </c>
      <c r="AP6" s="2" t="s">
        <v>1</v>
      </c>
      <c r="AQ6" s="2" t="s">
        <v>2</v>
      </c>
      <c r="AR6" s="2" t="s">
        <v>3</v>
      </c>
      <c r="AS6" s="2" t="s">
        <v>4</v>
      </c>
      <c r="AT6" s="81" t="s">
        <v>1</v>
      </c>
      <c r="AU6" s="81" t="s">
        <v>2</v>
      </c>
      <c r="AV6" s="81" t="s">
        <v>3</v>
      </c>
      <c r="AW6" s="81" t="s">
        <v>4</v>
      </c>
      <c r="AX6" s="2" t="s">
        <v>1</v>
      </c>
      <c r="AY6" s="2" t="s">
        <v>2</v>
      </c>
      <c r="AZ6" s="2" t="s">
        <v>3</v>
      </c>
      <c r="BA6" s="2" t="s">
        <v>4</v>
      </c>
      <c r="BB6" s="81" t="s">
        <v>1</v>
      </c>
      <c r="BC6" s="81" t="s">
        <v>2</v>
      </c>
      <c r="BD6" s="81" t="s">
        <v>3</v>
      </c>
      <c r="BE6" s="81" t="s">
        <v>4</v>
      </c>
      <c r="BF6" s="2" t="s">
        <v>1</v>
      </c>
      <c r="BG6" s="2" t="s">
        <v>2</v>
      </c>
      <c r="BH6" s="2" t="s">
        <v>3</v>
      </c>
      <c r="BI6" s="2" t="s">
        <v>4</v>
      </c>
    </row>
    <row r="7" spans="1:61" x14ac:dyDescent="0.3">
      <c r="A7">
        <v>28</v>
      </c>
      <c r="B7" s="23">
        <f t="shared" si="0"/>
        <v>0</v>
      </c>
      <c r="C7" s="17">
        <v>0</v>
      </c>
      <c r="D7">
        <f>C7*'key variables'!$B$4/'control variables'!$C$36</f>
        <v>0</v>
      </c>
      <c r="E7">
        <v>0</v>
      </c>
      <c r="F7">
        <v>0</v>
      </c>
      <c r="G7">
        <v>0</v>
      </c>
      <c r="H7">
        <v>0</v>
      </c>
      <c r="I7">
        <v>0</v>
      </c>
      <c r="J7">
        <v>0</v>
      </c>
      <c r="K7">
        <v>0</v>
      </c>
      <c r="L7">
        <v>0</v>
      </c>
      <c r="N7" t="s">
        <v>182</v>
      </c>
      <c r="O7">
        <v>1</v>
      </c>
      <c r="P7">
        <v>1</v>
      </c>
      <c r="Q7">
        <v>1</v>
      </c>
      <c r="R7">
        <v>1</v>
      </c>
      <c r="U7" s="17">
        <v>30</v>
      </c>
      <c r="V7" s="81">
        <f>IF('key variables'!$B$27=1,Z7*(1-'key variables'!$B$17*SUM(AD7:AD$36)),Z7)</f>
        <v>0</v>
      </c>
      <c r="W7" s="81">
        <f>AA7*(1-'key variables'!$B$17*SUM(AE7:AE$36))</f>
        <v>0</v>
      </c>
      <c r="X7" s="81">
        <f>AB7*(1-'key variables'!$B$17*SUM(AF7:AF$36))</f>
        <v>0</v>
      </c>
      <c r="Y7" s="81">
        <f>AC7*(1-'key variables'!$B$17*SUM(AG7:AG$36))</f>
        <v>0</v>
      </c>
      <c r="Z7" s="2">
        <f t="shared" ref="Z7:AC36" si="3">$Z$4*$D5</f>
        <v>0</v>
      </c>
      <c r="AA7" s="2">
        <f t="shared" si="3"/>
        <v>0</v>
      </c>
      <c r="AB7" s="2">
        <f t="shared" si="3"/>
        <v>0</v>
      </c>
      <c r="AC7" s="2">
        <f t="shared" si="3"/>
        <v>0</v>
      </c>
      <c r="AD7" s="81">
        <f t="shared" ref="AD7:AG36" si="4">$E5*AD$5/$E$36</f>
        <v>0</v>
      </c>
      <c r="AE7" s="81">
        <f t="shared" si="4"/>
        <v>0</v>
      </c>
      <c r="AF7" s="81">
        <f t="shared" si="4"/>
        <v>0</v>
      </c>
      <c r="AG7" s="81">
        <f t="shared" si="4"/>
        <v>0</v>
      </c>
      <c r="AH7" s="2">
        <f>IF(AH$5=0,0,$F5*AH$5/$F$36)</f>
        <v>0</v>
      </c>
      <c r="AI7" s="2">
        <f t="shared" ref="AI7:AK7" si="5">IF(AI$5=0,0,$F5*AI$5/$F$36)</f>
        <v>0</v>
      </c>
      <c r="AJ7" s="2">
        <f t="shared" si="5"/>
        <v>0</v>
      </c>
      <c r="AK7" s="2">
        <f t="shared" si="5"/>
        <v>0</v>
      </c>
      <c r="AL7" s="81">
        <f t="shared" ref="AL7:AO36" si="6">$G5*AL$5/$G$36</f>
        <v>0</v>
      </c>
      <c r="AM7" s="81">
        <f t="shared" si="6"/>
        <v>0</v>
      </c>
      <c r="AN7" s="81">
        <f t="shared" si="6"/>
        <v>0</v>
      </c>
      <c r="AO7" s="81">
        <f t="shared" si="6"/>
        <v>0</v>
      </c>
      <c r="AP7" s="2">
        <f t="shared" ref="AP7:AS36" si="7">$H5*AP$5/$H$36</f>
        <v>0</v>
      </c>
      <c r="AQ7" s="2">
        <f t="shared" si="7"/>
        <v>0</v>
      </c>
      <c r="AR7" s="2">
        <f t="shared" si="7"/>
        <v>0</v>
      </c>
      <c r="AS7" s="2">
        <f t="shared" si="7"/>
        <v>0</v>
      </c>
      <c r="AT7" s="81">
        <f>$I5*AT$5/$I$36</f>
        <v>0</v>
      </c>
      <c r="AU7" s="81">
        <f t="shared" ref="AT7:AW36" si="8">$I5*AU$5/$I$36</f>
        <v>0</v>
      </c>
      <c r="AV7" s="81">
        <f t="shared" si="8"/>
        <v>0</v>
      </c>
      <c r="AW7" s="81">
        <f t="shared" si="8"/>
        <v>0</v>
      </c>
      <c r="AX7" s="2">
        <f t="shared" ref="AX7:BA36" si="9">$J5*AX$5/$J$36</f>
        <v>0</v>
      </c>
      <c r="AY7" s="2">
        <f t="shared" si="9"/>
        <v>0</v>
      </c>
      <c r="AZ7" s="2">
        <f t="shared" si="9"/>
        <v>0</v>
      </c>
      <c r="BA7" s="2">
        <f t="shared" si="9"/>
        <v>0</v>
      </c>
      <c r="BB7" s="81">
        <f t="shared" ref="BB7:BE36" si="10">$K5*BB$5/$K$36</f>
        <v>0</v>
      </c>
      <c r="BC7" s="81">
        <f t="shared" si="10"/>
        <v>0</v>
      </c>
      <c r="BD7" s="81">
        <f t="shared" si="10"/>
        <v>0</v>
      </c>
      <c r="BE7" s="81">
        <f t="shared" si="10"/>
        <v>0</v>
      </c>
      <c r="BF7" s="2">
        <f t="shared" ref="BF7:BI36" si="11">$L5*BF$5/$L$36</f>
        <v>0</v>
      </c>
      <c r="BG7" s="2">
        <f t="shared" si="11"/>
        <v>0</v>
      </c>
      <c r="BH7" s="2">
        <f t="shared" si="11"/>
        <v>0</v>
      </c>
      <c r="BI7" s="2">
        <f t="shared" si="11"/>
        <v>0</v>
      </c>
    </row>
    <row r="8" spans="1:61" x14ac:dyDescent="0.3">
      <c r="A8">
        <v>27</v>
      </c>
      <c r="B8" s="23">
        <f t="shared" si="0"/>
        <v>0</v>
      </c>
      <c r="C8" s="17">
        <v>0</v>
      </c>
      <c r="D8">
        <f>C8*'key variables'!$B$4/'control variables'!$C$36</f>
        <v>0</v>
      </c>
      <c r="E8">
        <v>0</v>
      </c>
      <c r="F8">
        <v>0</v>
      </c>
      <c r="G8">
        <v>0</v>
      </c>
      <c r="H8">
        <v>0</v>
      </c>
      <c r="I8">
        <v>0</v>
      </c>
      <c r="J8">
        <v>0</v>
      </c>
      <c r="K8">
        <v>0</v>
      </c>
      <c r="L8">
        <v>0</v>
      </c>
      <c r="N8" s="65" t="s">
        <v>148</v>
      </c>
      <c r="U8" s="17">
        <v>29</v>
      </c>
      <c r="V8" s="81">
        <f>IF('key variables'!$B$27=1,Z8*(1-'key variables'!$B$17*SUM(AD8:AD$36)),Z8)</f>
        <v>0</v>
      </c>
      <c r="W8" s="81">
        <f>AA8*(1-'key variables'!$B$17*SUM(AE8:AE$36))</f>
        <v>0</v>
      </c>
      <c r="X8" s="81">
        <f>AB8*(1-'key variables'!$B$17*SUM(AF8:AF$36))</f>
        <v>0</v>
      </c>
      <c r="Y8" s="81">
        <f>AC8*(1-'key variables'!$B$17*SUM(AG8:AG$36))</f>
        <v>0</v>
      </c>
      <c r="Z8" s="2">
        <f t="shared" si="3"/>
        <v>0</v>
      </c>
      <c r="AA8" s="2">
        <f t="shared" si="3"/>
        <v>0</v>
      </c>
      <c r="AB8" s="2">
        <f t="shared" si="3"/>
        <v>0</v>
      </c>
      <c r="AC8" s="2">
        <f t="shared" si="3"/>
        <v>0</v>
      </c>
      <c r="AD8" s="81">
        <f t="shared" si="4"/>
        <v>0</v>
      </c>
      <c r="AE8" s="81">
        <f t="shared" si="4"/>
        <v>0</v>
      </c>
      <c r="AF8" s="81">
        <f t="shared" si="4"/>
        <v>0</v>
      </c>
      <c r="AG8" s="81">
        <f t="shared" si="4"/>
        <v>0</v>
      </c>
      <c r="AH8" s="2">
        <f t="shared" ref="AH8:AK8" si="12">IF(AH$5=0,0,$F6*AH$5/$F$36)</f>
        <v>0</v>
      </c>
      <c r="AI8" s="2">
        <f t="shared" si="12"/>
        <v>0</v>
      </c>
      <c r="AJ8" s="2">
        <f t="shared" si="12"/>
        <v>0</v>
      </c>
      <c r="AK8" s="2">
        <f t="shared" si="12"/>
        <v>0</v>
      </c>
      <c r="AL8" s="81">
        <f t="shared" si="6"/>
        <v>0</v>
      </c>
      <c r="AM8" s="81">
        <f t="shared" si="6"/>
        <v>0</v>
      </c>
      <c r="AN8" s="81">
        <f t="shared" si="6"/>
        <v>0</v>
      </c>
      <c r="AO8" s="81">
        <f t="shared" si="6"/>
        <v>0</v>
      </c>
      <c r="AP8" s="2">
        <f t="shared" si="7"/>
        <v>0</v>
      </c>
      <c r="AQ8" s="2">
        <f t="shared" si="7"/>
        <v>0</v>
      </c>
      <c r="AR8" s="2">
        <f t="shared" si="7"/>
        <v>0</v>
      </c>
      <c r="AS8" s="2">
        <f t="shared" si="7"/>
        <v>0</v>
      </c>
      <c r="AT8" s="81">
        <f t="shared" si="8"/>
        <v>0</v>
      </c>
      <c r="AU8" s="81">
        <f t="shared" si="8"/>
        <v>0</v>
      </c>
      <c r="AV8" s="81">
        <f t="shared" si="8"/>
        <v>0</v>
      </c>
      <c r="AW8" s="81">
        <f t="shared" si="8"/>
        <v>0</v>
      </c>
      <c r="AX8" s="2">
        <f t="shared" si="9"/>
        <v>0</v>
      </c>
      <c r="AY8" s="2">
        <f t="shared" si="9"/>
        <v>0</v>
      </c>
      <c r="AZ8" s="2">
        <f t="shared" si="9"/>
        <v>0</v>
      </c>
      <c r="BA8" s="2">
        <f t="shared" si="9"/>
        <v>0</v>
      </c>
      <c r="BB8" s="81">
        <f t="shared" si="10"/>
        <v>0</v>
      </c>
      <c r="BC8" s="81">
        <f t="shared" si="10"/>
        <v>0</v>
      </c>
      <c r="BD8" s="81">
        <f t="shared" si="10"/>
        <v>0</v>
      </c>
      <c r="BE8" s="81">
        <f t="shared" si="10"/>
        <v>0</v>
      </c>
      <c r="BF8" s="2">
        <f t="shared" si="11"/>
        <v>0</v>
      </c>
      <c r="BG8" s="2">
        <f t="shared" si="11"/>
        <v>0</v>
      </c>
      <c r="BH8" s="2">
        <f t="shared" si="11"/>
        <v>0</v>
      </c>
      <c r="BI8" s="2">
        <f t="shared" si="11"/>
        <v>0</v>
      </c>
    </row>
    <row r="9" spans="1:61" x14ac:dyDescent="0.3">
      <c r="A9">
        <v>26</v>
      </c>
      <c r="B9" s="23">
        <f t="shared" si="0"/>
        <v>0</v>
      </c>
      <c r="C9" s="17">
        <v>0</v>
      </c>
      <c r="D9">
        <f>C9*'key variables'!$B$4/'control variables'!$C$36</f>
        <v>0</v>
      </c>
      <c r="E9">
        <v>0</v>
      </c>
      <c r="F9">
        <v>0</v>
      </c>
      <c r="G9">
        <v>0</v>
      </c>
      <c r="H9">
        <v>0</v>
      </c>
      <c r="I9">
        <v>0</v>
      </c>
      <c r="J9">
        <v>0</v>
      </c>
      <c r="K9">
        <v>0</v>
      </c>
      <c r="L9">
        <v>0</v>
      </c>
      <c r="N9" t="s">
        <v>70</v>
      </c>
      <c r="U9" s="17">
        <v>28</v>
      </c>
      <c r="V9" s="81">
        <f>IF('key variables'!$B$27=1,Z9*(1-'key variables'!$B$17*SUM(AD9:AD$36)),Z9)</f>
        <v>0</v>
      </c>
      <c r="W9" s="81">
        <f>AA9*(1-'key variables'!$B$17*SUM(AE9:AE$36))</f>
        <v>0</v>
      </c>
      <c r="X9" s="81">
        <f>AB9*(1-'key variables'!$B$17*SUM(AF9:AF$36))</f>
        <v>0</v>
      </c>
      <c r="Y9" s="81">
        <f>AC9*(1-'key variables'!$B$17*SUM(AG9:AG$36))</f>
        <v>0</v>
      </c>
      <c r="Z9" s="2">
        <f t="shared" si="3"/>
        <v>0</v>
      </c>
      <c r="AA9" s="2">
        <f t="shared" si="3"/>
        <v>0</v>
      </c>
      <c r="AB9" s="2">
        <f t="shared" si="3"/>
        <v>0</v>
      </c>
      <c r="AC9" s="2">
        <f t="shared" si="3"/>
        <v>0</v>
      </c>
      <c r="AD9" s="81">
        <f t="shared" si="4"/>
        <v>0</v>
      </c>
      <c r="AE9" s="81">
        <f t="shared" si="4"/>
        <v>0</v>
      </c>
      <c r="AF9" s="81">
        <f t="shared" si="4"/>
        <v>0</v>
      </c>
      <c r="AG9" s="81">
        <f t="shared" si="4"/>
        <v>0</v>
      </c>
      <c r="AH9" s="2">
        <f t="shared" ref="AH9:AK9" si="13">IF(AH$5=0,0,$F7*AH$5/$F$36)</f>
        <v>0</v>
      </c>
      <c r="AI9" s="2">
        <f t="shared" si="13"/>
        <v>0</v>
      </c>
      <c r="AJ9" s="2">
        <f t="shared" si="13"/>
        <v>0</v>
      </c>
      <c r="AK9" s="2">
        <f t="shared" si="13"/>
        <v>0</v>
      </c>
      <c r="AL9" s="81">
        <f t="shared" si="6"/>
        <v>0</v>
      </c>
      <c r="AM9" s="81">
        <f t="shared" si="6"/>
        <v>0</v>
      </c>
      <c r="AN9" s="81">
        <f t="shared" si="6"/>
        <v>0</v>
      </c>
      <c r="AO9" s="81">
        <f t="shared" si="6"/>
        <v>0</v>
      </c>
      <c r="AP9" s="2">
        <f t="shared" si="7"/>
        <v>0</v>
      </c>
      <c r="AQ9" s="2">
        <f t="shared" si="7"/>
        <v>0</v>
      </c>
      <c r="AR9" s="2">
        <f t="shared" si="7"/>
        <v>0</v>
      </c>
      <c r="AS9" s="2">
        <f t="shared" si="7"/>
        <v>0</v>
      </c>
      <c r="AT9" s="81">
        <f t="shared" si="8"/>
        <v>0</v>
      </c>
      <c r="AU9" s="81">
        <f t="shared" si="8"/>
        <v>0</v>
      </c>
      <c r="AV9" s="81">
        <f t="shared" si="8"/>
        <v>0</v>
      </c>
      <c r="AW9" s="81">
        <f t="shared" si="8"/>
        <v>0</v>
      </c>
      <c r="AX9" s="2">
        <f t="shared" si="9"/>
        <v>0</v>
      </c>
      <c r="AY9" s="2">
        <f t="shared" si="9"/>
        <v>0</v>
      </c>
      <c r="AZ9" s="2">
        <f t="shared" si="9"/>
        <v>0</v>
      </c>
      <c r="BA9" s="2">
        <f t="shared" si="9"/>
        <v>0</v>
      </c>
      <c r="BB9" s="81">
        <f t="shared" si="10"/>
        <v>0</v>
      </c>
      <c r="BC9" s="81">
        <f t="shared" si="10"/>
        <v>0</v>
      </c>
      <c r="BD9" s="81">
        <f t="shared" si="10"/>
        <v>0</v>
      </c>
      <c r="BE9" s="81">
        <f t="shared" si="10"/>
        <v>0</v>
      </c>
      <c r="BF9" s="2">
        <f t="shared" si="11"/>
        <v>0</v>
      </c>
      <c r="BG9" s="2">
        <f t="shared" si="11"/>
        <v>0</v>
      </c>
      <c r="BH9" s="2">
        <f t="shared" si="11"/>
        <v>0</v>
      </c>
      <c r="BI9" s="2">
        <f t="shared" si="11"/>
        <v>0</v>
      </c>
    </row>
    <row r="10" spans="1:61" x14ac:dyDescent="0.3">
      <c r="A10">
        <v>25</v>
      </c>
      <c r="B10" s="23">
        <f t="shared" si="0"/>
        <v>0</v>
      </c>
      <c r="C10" s="17">
        <v>0</v>
      </c>
      <c r="D10">
        <f>C10*'key variables'!$B$4/'control variables'!$C$36</f>
        <v>0</v>
      </c>
      <c r="E10">
        <v>0</v>
      </c>
      <c r="F10">
        <v>0</v>
      </c>
      <c r="G10">
        <v>0</v>
      </c>
      <c r="H10">
        <v>0</v>
      </c>
      <c r="I10">
        <v>0</v>
      </c>
      <c r="J10">
        <v>0</v>
      </c>
      <c r="K10">
        <v>0</v>
      </c>
      <c r="L10">
        <v>0</v>
      </c>
      <c r="N10" t="s">
        <v>81</v>
      </c>
      <c r="U10" s="17">
        <v>27</v>
      </c>
      <c r="V10" s="81">
        <f>IF('key variables'!$B$27=1,Z10*(1-'key variables'!$B$17*SUM(AD10:AD$36)),Z10)</f>
        <v>0</v>
      </c>
      <c r="W10" s="81">
        <f>AA10*(1-'key variables'!$B$17*SUM(AE10:AE$36))</f>
        <v>0</v>
      </c>
      <c r="X10" s="81">
        <f>AB10*(1-'key variables'!$B$17*SUM(AF10:AF$36))</f>
        <v>0</v>
      </c>
      <c r="Y10" s="81">
        <f>AC10*(1-'key variables'!$B$17*SUM(AG10:AG$36))</f>
        <v>0</v>
      </c>
      <c r="Z10" s="2">
        <f t="shared" si="3"/>
        <v>0</v>
      </c>
      <c r="AA10" s="2">
        <f t="shared" si="3"/>
        <v>0</v>
      </c>
      <c r="AB10" s="2">
        <f t="shared" si="3"/>
        <v>0</v>
      </c>
      <c r="AC10" s="2">
        <f t="shared" si="3"/>
        <v>0</v>
      </c>
      <c r="AD10" s="81">
        <f t="shared" si="4"/>
        <v>0</v>
      </c>
      <c r="AE10" s="81">
        <f t="shared" si="4"/>
        <v>0</v>
      </c>
      <c r="AF10" s="81">
        <f t="shared" si="4"/>
        <v>0</v>
      </c>
      <c r="AG10" s="81">
        <f t="shared" si="4"/>
        <v>0</v>
      </c>
      <c r="AH10" s="2">
        <f t="shared" ref="AH10:AK10" si="14">IF(AH$5=0,0,$F8*AH$5/$F$36)</f>
        <v>0</v>
      </c>
      <c r="AI10" s="2">
        <f t="shared" si="14"/>
        <v>0</v>
      </c>
      <c r="AJ10" s="2">
        <f t="shared" si="14"/>
        <v>0</v>
      </c>
      <c r="AK10" s="2">
        <f t="shared" si="14"/>
        <v>0</v>
      </c>
      <c r="AL10" s="81">
        <f t="shared" si="6"/>
        <v>0</v>
      </c>
      <c r="AM10" s="81">
        <f t="shared" si="6"/>
        <v>0</v>
      </c>
      <c r="AN10" s="81">
        <f t="shared" si="6"/>
        <v>0</v>
      </c>
      <c r="AO10" s="81">
        <f t="shared" si="6"/>
        <v>0</v>
      </c>
      <c r="AP10" s="2">
        <f t="shared" si="7"/>
        <v>0</v>
      </c>
      <c r="AQ10" s="2">
        <f t="shared" si="7"/>
        <v>0</v>
      </c>
      <c r="AR10" s="2">
        <f t="shared" si="7"/>
        <v>0</v>
      </c>
      <c r="AS10" s="2">
        <f t="shared" si="7"/>
        <v>0</v>
      </c>
      <c r="AT10" s="81">
        <f t="shared" si="8"/>
        <v>0</v>
      </c>
      <c r="AU10" s="81">
        <f t="shared" si="8"/>
        <v>0</v>
      </c>
      <c r="AV10" s="81">
        <f t="shared" si="8"/>
        <v>0</v>
      </c>
      <c r="AW10" s="81">
        <f t="shared" si="8"/>
        <v>0</v>
      </c>
      <c r="AX10" s="2">
        <f t="shared" si="9"/>
        <v>0</v>
      </c>
      <c r="AY10" s="2">
        <f t="shared" si="9"/>
        <v>0</v>
      </c>
      <c r="AZ10" s="2">
        <f t="shared" si="9"/>
        <v>0</v>
      </c>
      <c r="BA10" s="2">
        <f t="shared" si="9"/>
        <v>0</v>
      </c>
      <c r="BB10" s="81">
        <f t="shared" si="10"/>
        <v>0</v>
      </c>
      <c r="BC10" s="81">
        <f t="shared" si="10"/>
        <v>0</v>
      </c>
      <c r="BD10" s="81">
        <f t="shared" si="10"/>
        <v>0</v>
      </c>
      <c r="BE10" s="81">
        <f t="shared" si="10"/>
        <v>0</v>
      </c>
      <c r="BF10" s="2">
        <f t="shared" si="11"/>
        <v>0</v>
      </c>
      <c r="BG10" s="2">
        <f t="shared" si="11"/>
        <v>0</v>
      </c>
      <c r="BH10" s="2">
        <f t="shared" si="11"/>
        <v>0</v>
      </c>
      <c r="BI10" s="2">
        <f t="shared" si="11"/>
        <v>0</v>
      </c>
    </row>
    <row r="11" spans="1:61" x14ac:dyDescent="0.3">
      <c r="A11">
        <v>24</v>
      </c>
      <c r="B11" s="23">
        <f t="shared" si="0"/>
        <v>0</v>
      </c>
      <c r="C11" s="17">
        <v>0</v>
      </c>
      <c r="D11">
        <f>C11*'key variables'!$B$4/'control variables'!$C$36</f>
        <v>0</v>
      </c>
      <c r="E11">
        <v>0</v>
      </c>
      <c r="F11">
        <v>0</v>
      </c>
      <c r="G11">
        <v>0</v>
      </c>
      <c r="H11">
        <v>0</v>
      </c>
      <c r="I11">
        <v>0</v>
      </c>
      <c r="J11">
        <v>0</v>
      </c>
      <c r="K11">
        <v>0</v>
      </c>
      <c r="L11">
        <v>0</v>
      </c>
      <c r="N11" t="s">
        <v>82</v>
      </c>
      <c r="U11" s="17">
        <v>26</v>
      </c>
      <c r="V11" s="81">
        <f>IF('key variables'!$B$27=1,Z11*(1-'key variables'!$B$17*SUM(AD11:AD$36)),Z11)</f>
        <v>0</v>
      </c>
      <c r="W11" s="81">
        <f>AA11*(1-'key variables'!$B$17*SUM(AE11:AE$36))</f>
        <v>0</v>
      </c>
      <c r="X11" s="81">
        <f>AB11*(1-'key variables'!$B$17*SUM(AF11:AF$36))</f>
        <v>0</v>
      </c>
      <c r="Y11" s="81">
        <f>AC11*(1-'key variables'!$B$17*SUM(AG11:AG$36))</f>
        <v>0</v>
      </c>
      <c r="Z11" s="2">
        <f t="shared" si="3"/>
        <v>0</v>
      </c>
      <c r="AA11" s="2">
        <f t="shared" si="3"/>
        <v>0</v>
      </c>
      <c r="AB11" s="2">
        <f t="shared" si="3"/>
        <v>0</v>
      </c>
      <c r="AC11" s="2">
        <f t="shared" si="3"/>
        <v>0</v>
      </c>
      <c r="AD11" s="81">
        <f t="shared" si="4"/>
        <v>0</v>
      </c>
      <c r="AE11" s="81">
        <f t="shared" si="4"/>
        <v>0</v>
      </c>
      <c r="AF11" s="81">
        <f t="shared" si="4"/>
        <v>0</v>
      </c>
      <c r="AG11" s="81">
        <f t="shared" si="4"/>
        <v>0</v>
      </c>
      <c r="AH11" s="2">
        <f t="shared" ref="AH11:AK11" si="15">IF(AH$5=0,0,$F9*AH$5/$F$36)</f>
        <v>0</v>
      </c>
      <c r="AI11" s="2">
        <f t="shared" si="15"/>
        <v>0</v>
      </c>
      <c r="AJ11" s="2">
        <f t="shared" si="15"/>
        <v>0</v>
      </c>
      <c r="AK11" s="2">
        <f t="shared" si="15"/>
        <v>0</v>
      </c>
      <c r="AL11" s="81">
        <f t="shared" si="6"/>
        <v>0</v>
      </c>
      <c r="AM11" s="81">
        <f t="shared" si="6"/>
        <v>0</v>
      </c>
      <c r="AN11" s="81">
        <f t="shared" si="6"/>
        <v>0</v>
      </c>
      <c r="AO11" s="81">
        <f t="shared" si="6"/>
        <v>0</v>
      </c>
      <c r="AP11" s="2">
        <f t="shared" si="7"/>
        <v>0</v>
      </c>
      <c r="AQ11" s="2">
        <f t="shared" si="7"/>
        <v>0</v>
      </c>
      <c r="AR11" s="2">
        <f t="shared" si="7"/>
        <v>0</v>
      </c>
      <c r="AS11" s="2">
        <f t="shared" si="7"/>
        <v>0</v>
      </c>
      <c r="AT11" s="81">
        <f t="shared" si="8"/>
        <v>0</v>
      </c>
      <c r="AU11" s="81">
        <f t="shared" si="8"/>
        <v>0</v>
      </c>
      <c r="AV11" s="81">
        <f t="shared" si="8"/>
        <v>0</v>
      </c>
      <c r="AW11" s="81">
        <f t="shared" si="8"/>
        <v>0</v>
      </c>
      <c r="AX11" s="2">
        <f t="shared" si="9"/>
        <v>0</v>
      </c>
      <c r="AY11" s="2">
        <f t="shared" si="9"/>
        <v>0</v>
      </c>
      <c r="AZ11" s="2">
        <f t="shared" si="9"/>
        <v>0</v>
      </c>
      <c r="BA11" s="2">
        <f t="shared" si="9"/>
        <v>0</v>
      </c>
      <c r="BB11" s="81">
        <f t="shared" si="10"/>
        <v>0</v>
      </c>
      <c r="BC11" s="81">
        <f t="shared" si="10"/>
        <v>0</v>
      </c>
      <c r="BD11" s="81">
        <f t="shared" si="10"/>
        <v>0</v>
      </c>
      <c r="BE11" s="81">
        <f t="shared" si="10"/>
        <v>0</v>
      </c>
      <c r="BF11" s="2">
        <f t="shared" si="11"/>
        <v>0</v>
      </c>
      <c r="BG11" s="2">
        <f t="shared" si="11"/>
        <v>0</v>
      </c>
      <c r="BH11" s="2">
        <f t="shared" si="11"/>
        <v>0</v>
      </c>
      <c r="BI11" s="2">
        <f t="shared" si="11"/>
        <v>0</v>
      </c>
    </row>
    <row r="12" spans="1:61" x14ac:dyDescent="0.3">
      <c r="A12">
        <v>23</v>
      </c>
      <c r="B12" s="23">
        <f t="shared" si="0"/>
        <v>0</v>
      </c>
      <c r="C12" s="17">
        <v>0</v>
      </c>
      <c r="D12">
        <f>C12*'key variables'!$B$4/'control variables'!$C$36</f>
        <v>0</v>
      </c>
      <c r="E12">
        <v>0</v>
      </c>
      <c r="F12">
        <v>0</v>
      </c>
      <c r="G12">
        <v>0</v>
      </c>
      <c r="H12">
        <v>0</v>
      </c>
      <c r="I12">
        <v>0</v>
      </c>
      <c r="J12">
        <v>0</v>
      </c>
      <c r="K12">
        <v>0</v>
      </c>
      <c r="L12">
        <v>0</v>
      </c>
      <c r="N12" t="s">
        <v>51</v>
      </c>
      <c r="O12" t="s">
        <v>52</v>
      </c>
      <c r="P12" t="s">
        <v>78</v>
      </c>
      <c r="Q12" t="s">
        <v>79</v>
      </c>
      <c r="R12" t="s">
        <v>80</v>
      </c>
      <c r="S12" t="s">
        <v>4</v>
      </c>
      <c r="U12" s="17">
        <v>25</v>
      </c>
      <c r="V12" s="81">
        <f>IF('key variables'!$B$27=1,Z12*(1-'key variables'!$B$17*SUM(AD12:AD$36)),Z12)</f>
        <v>0</v>
      </c>
      <c r="W12" s="81">
        <f>AA12*(1-'key variables'!$B$17*SUM(AE12:AE$36))</f>
        <v>0</v>
      </c>
      <c r="X12" s="81">
        <f>AB12*(1-'key variables'!$B$17*SUM(AF12:AF$36))</f>
        <v>0</v>
      </c>
      <c r="Y12" s="81">
        <f>AC12*(1-'key variables'!$B$17*SUM(AG12:AG$36))</f>
        <v>0</v>
      </c>
      <c r="Z12" s="2">
        <f t="shared" si="3"/>
        <v>0</v>
      </c>
      <c r="AA12" s="2">
        <f t="shared" si="3"/>
        <v>0</v>
      </c>
      <c r="AB12" s="2">
        <f t="shared" si="3"/>
        <v>0</v>
      </c>
      <c r="AC12" s="2">
        <f t="shared" si="3"/>
        <v>0</v>
      </c>
      <c r="AD12" s="81">
        <f t="shared" si="4"/>
        <v>0</v>
      </c>
      <c r="AE12" s="81">
        <f t="shared" si="4"/>
        <v>0</v>
      </c>
      <c r="AF12" s="81">
        <f t="shared" si="4"/>
        <v>0</v>
      </c>
      <c r="AG12" s="81">
        <f t="shared" si="4"/>
        <v>0</v>
      </c>
      <c r="AH12" s="2">
        <f t="shared" ref="AH12:AK12" si="16">IF(AH$5=0,0,$F10*AH$5/$F$36)</f>
        <v>0</v>
      </c>
      <c r="AI12" s="2">
        <f t="shared" si="16"/>
        <v>0</v>
      </c>
      <c r="AJ12" s="2">
        <f t="shared" si="16"/>
        <v>0</v>
      </c>
      <c r="AK12" s="2">
        <f t="shared" si="16"/>
        <v>0</v>
      </c>
      <c r="AL12" s="81">
        <f t="shared" si="6"/>
        <v>0</v>
      </c>
      <c r="AM12" s="81">
        <f t="shared" si="6"/>
        <v>0</v>
      </c>
      <c r="AN12" s="81">
        <f t="shared" si="6"/>
        <v>0</v>
      </c>
      <c r="AO12" s="81">
        <f t="shared" si="6"/>
        <v>0</v>
      </c>
      <c r="AP12" s="2">
        <f t="shared" si="7"/>
        <v>0</v>
      </c>
      <c r="AQ12" s="2">
        <f t="shared" si="7"/>
        <v>0</v>
      </c>
      <c r="AR12" s="2">
        <f t="shared" si="7"/>
        <v>0</v>
      </c>
      <c r="AS12" s="2">
        <f t="shared" si="7"/>
        <v>0</v>
      </c>
      <c r="AT12" s="81">
        <f t="shared" si="8"/>
        <v>0</v>
      </c>
      <c r="AU12" s="81">
        <f t="shared" si="8"/>
        <v>0</v>
      </c>
      <c r="AV12" s="81">
        <f t="shared" si="8"/>
        <v>0</v>
      </c>
      <c r="AW12" s="81">
        <f t="shared" si="8"/>
        <v>0</v>
      </c>
      <c r="AX12" s="2">
        <f t="shared" si="9"/>
        <v>0</v>
      </c>
      <c r="AY12" s="2">
        <f t="shared" si="9"/>
        <v>0</v>
      </c>
      <c r="AZ12" s="2">
        <f t="shared" si="9"/>
        <v>0</v>
      </c>
      <c r="BA12" s="2">
        <f t="shared" si="9"/>
        <v>0</v>
      </c>
      <c r="BB12" s="81">
        <f t="shared" si="10"/>
        <v>0</v>
      </c>
      <c r="BC12" s="81">
        <f t="shared" si="10"/>
        <v>0</v>
      </c>
      <c r="BD12" s="81">
        <f t="shared" si="10"/>
        <v>0</v>
      </c>
      <c r="BE12" s="81">
        <f t="shared" si="10"/>
        <v>0</v>
      </c>
      <c r="BF12" s="2">
        <f t="shared" si="11"/>
        <v>0</v>
      </c>
      <c r="BG12" s="2">
        <f t="shared" si="11"/>
        <v>0</v>
      </c>
      <c r="BH12" s="2">
        <f t="shared" si="11"/>
        <v>0</v>
      </c>
      <c r="BI12" s="2">
        <f t="shared" si="11"/>
        <v>0</v>
      </c>
    </row>
    <row r="13" spans="1:61" x14ac:dyDescent="0.3">
      <c r="A13">
        <v>22</v>
      </c>
      <c r="B13" s="23">
        <f t="shared" si="0"/>
        <v>0</v>
      </c>
      <c r="C13" s="17">
        <v>0</v>
      </c>
      <c r="D13">
        <f>C13*'key variables'!$B$4/'control variables'!$C$36</f>
        <v>0</v>
      </c>
      <c r="E13">
        <v>0</v>
      </c>
      <c r="F13">
        <v>0</v>
      </c>
      <c r="G13">
        <v>0</v>
      </c>
      <c r="H13">
        <v>0</v>
      </c>
      <c r="I13">
        <f>0.75*0.045</f>
        <v>3.3750000000000002E-2</v>
      </c>
      <c r="J13">
        <v>0</v>
      </c>
      <c r="K13">
        <v>0</v>
      </c>
      <c r="L13">
        <v>0</v>
      </c>
      <c r="N13" t="s">
        <v>53</v>
      </c>
      <c r="O13" t="s">
        <v>74</v>
      </c>
      <c r="P13">
        <f>'key variables'!$B$11*'control variables'!P23+(1-'key variables'!$B$11)*'control variables'!P35</f>
        <v>1</v>
      </c>
      <c r="Q13">
        <f>'key variables'!$B$11*'control variables'!Q23+(1-'key variables'!$B$11)*'control variables'!Q35</f>
        <v>1</v>
      </c>
      <c r="R13">
        <f>'key variables'!$B$11*'control variables'!R23+(1-'key variables'!$B$11)*'control variables'!R35</f>
        <v>1</v>
      </c>
      <c r="S13">
        <f>'key variables'!$B$11*'control variables'!S23+(1-'key variables'!$B$11)*'control variables'!S35</f>
        <v>1</v>
      </c>
      <c r="U13" s="17">
        <v>24</v>
      </c>
      <c r="V13" s="81">
        <f>IF('key variables'!$B$27=1,Z13*(1-'key variables'!$B$17*SUM(AD13:AD$36)),Z13)</f>
        <v>0</v>
      </c>
      <c r="W13" s="81">
        <f>AA13*(1-'key variables'!$B$17*SUM(AE13:AE$36))</f>
        <v>0</v>
      </c>
      <c r="X13" s="81">
        <f>AB13*(1-'key variables'!$B$17*SUM(AF13:AF$36))</f>
        <v>0</v>
      </c>
      <c r="Y13" s="81">
        <f>AC13*(1-'key variables'!$B$17*SUM(AG13:AG$36))</f>
        <v>0</v>
      </c>
      <c r="Z13" s="2">
        <f t="shared" si="3"/>
        <v>0</v>
      </c>
      <c r="AA13" s="2">
        <f t="shared" si="3"/>
        <v>0</v>
      </c>
      <c r="AB13" s="2">
        <f t="shared" si="3"/>
        <v>0</v>
      </c>
      <c r="AC13" s="2">
        <f t="shared" si="3"/>
        <v>0</v>
      </c>
      <c r="AD13" s="81">
        <f t="shared" si="4"/>
        <v>0</v>
      </c>
      <c r="AE13" s="81">
        <f t="shared" si="4"/>
        <v>0</v>
      </c>
      <c r="AF13" s="81">
        <f t="shared" si="4"/>
        <v>0</v>
      </c>
      <c r="AG13" s="81">
        <f t="shared" si="4"/>
        <v>0</v>
      </c>
      <c r="AH13" s="2">
        <f t="shared" ref="AH13:AK13" si="17">IF(AH$5=0,0,$F11*AH$5/$F$36)</f>
        <v>0</v>
      </c>
      <c r="AI13" s="2">
        <f t="shared" si="17"/>
        <v>0</v>
      </c>
      <c r="AJ13" s="2">
        <f t="shared" si="17"/>
        <v>0</v>
      </c>
      <c r="AK13" s="2">
        <f t="shared" si="17"/>
        <v>0</v>
      </c>
      <c r="AL13" s="81">
        <f t="shared" si="6"/>
        <v>0</v>
      </c>
      <c r="AM13" s="81">
        <f t="shared" si="6"/>
        <v>0</v>
      </c>
      <c r="AN13" s="81">
        <f t="shared" si="6"/>
        <v>0</v>
      </c>
      <c r="AO13" s="81">
        <f t="shared" si="6"/>
        <v>0</v>
      </c>
      <c r="AP13" s="2">
        <f t="shared" si="7"/>
        <v>0</v>
      </c>
      <c r="AQ13" s="2">
        <f t="shared" si="7"/>
        <v>0</v>
      </c>
      <c r="AR13" s="2">
        <f t="shared" si="7"/>
        <v>0</v>
      </c>
      <c r="AS13" s="2">
        <f t="shared" si="7"/>
        <v>0</v>
      </c>
      <c r="AT13" s="81">
        <f t="shared" si="8"/>
        <v>0</v>
      </c>
      <c r="AU13" s="81">
        <f t="shared" si="8"/>
        <v>0</v>
      </c>
      <c r="AV13" s="81">
        <f t="shared" si="8"/>
        <v>0</v>
      </c>
      <c r="AW13" s="81">
        <f t="shared" si="8"/>
        <v>0</v>
      </c>
      <c r="AX13" s="2">
        <f t="shared" si="9"/>
        <v>0</v>
      </c>
      <c r="AY13" s="2">
        <f t="shared" si="9"/>
        <v>0</v>
      </c>
      <c r="AZ13" s="2">
        <f t="shared" si="9"/>
        <v>0</v>
      </c>
      <c r="BA13" s="2">
        <f t="shared" si="9"/>
        <v>0</v>
      </c>
      <c r="BB13" s="81">
        <f t="shared" si="10"/>
        <v>0</v>
      </c>
      <c r="BC13" s="81">
        <f t="shared" si="10"/>
        <v>0</v>
      </c>
      <c r="BD13" s="81">
        <f t="shared" si="10"/>
        <v>0</v>
      </c>
      <c r="BE13" s="81">
        <f t="shared" si="10"/>
        <v>0</v>
      </c>
      <c r="BF13" s="2">
        <f t="shared" si="11"/>
        <v>0</v>
      </c>
      <c r="BG13" s="2">
        <f t="shared" si="11"/>
        <v>0</v>
      </c>
      <c r="BH13" s="2">
        <f t="shared" si="11"/>
        <v>0</v>
      </c>
      <c r="BI13" s="2">
        <f t="shared" si="11"/>
        <v>0</v>
      </c>
    </row>
    <row r="14" spans="1:61" x14ac:dyDescent="0.3">
      <c r="A14">
        <v>21</v>
      </c>
      <c r="B14" s="23">
        <f t="shared" si="0"/>
        <v>0</v>
      </c>
      <c r="C14" s="17">
        <v>0</v>
      </c>
      <c r="D14">
        <f>C14*'key variables'!$B$4/'control variables'!$C$36</f>
        <v>0</v>
      </c>
      <c r="E14">
        <v>0</v>
      </c>
      <c r="F14">
        <v>0</v>
      </c>
      <c r="G14">
        <v>0</v>
      </c>
      <c r="H14">
        <v>0</v>
      </c>
      <c r="I14">
        <v>0</v>
      </c>
      <c r="J14">
        <v>0</v>
      </c>
      <c r="K14">
        <v>0</v>
      </c>
      <c r="L14">
        <v>0</v>
      </c>
      <c r="N14" t="s">
        <v>53</v>
      </c>
      <c r="O14" t="s">
        <v>43</v>
      </c>
      <c r="P14">
        <f>'key variables'!$B$11*'control variables'!P24+(1-'key variables'!$B$11)*'control variables'!P36</f>
        <v>0.02</v>
      </c>
      <c r="Q14">
        <f>'key variables'!$B$11*'control variables'!Q24+(1-'key variables'!$B$11)*'control variables'!Q36</f>
        <v>0.05</v>
      </c>
      <c r="R14">
        <f>'key variables'!$B$11*'control variables'!R24+(1-'key variables'!$B$11)*'control variables'!R36</f>
        <v>0.6</v>
      </c>
      <c r="S14">
        <f>'key variables'!$B$11*'control variables'!S24+(1-'key variables'!$B$11)*'control variables'!S36</f>
        <v>1</v>
      </c>
      <c r="U14" s="17">
        <v>23</v>
      </c>
      <c r="V14" s="81">
        <f>IF('key variables'!$B$27=1,Z14*(1-'key variables'!$B$17*SUM(AD14:AD$36)),Z14)</f>
        <v>0</v>
      </c>
      <c r="W14" s="81">
        <f>AA14*(1-'key variables'!$B$17*SUM(AE14:AE$36))</f>
        <v>0</v>
      </c>
      <c r="X14" s="81">
        <f>AB14*(1-'key variables'!$B$17*SUM(AF14:AF$36))</f>
        <v>0</v>
      </c>
      <c r="Y14" s="81">
        <f>AC14*(1-'key variables'!$B$17*SUM(AG14:AG$36))</f>
        <v>0</v>
      </c>
      <c r="Z14" s="2">
        <f t="shared" si="3"/>
        <v>0</v>
      </c>
      <c r="AA14" s="2">
        <f t="shared" si="3"/>
        <v>0</v>
      </c>
      <c r="AB14" s="2">
        <f t="shared" si="3"/>
        <v>0</v>
      </c>
      <c r="AC14" s="2">
        <f t="shared" si="3"/>
        <v>0</v>
      </c>
      <c r="AD14" s="81">
        <f t="shared" si="4"/>
        <v>0</v>
      </c>
      <c r="AE14" s="81">
        <f t="shared" si="4"/>
        <v>0</v>
      </c>
      <c r="AF14" s="81">
        <f t="shared" si="4"/>
        <v>0</v>
      </c>
      <c r="AG14" s="81">
        <f t="shared" si="4"/>
        <v>0</v>
      </c>
      <c r="AH14" s="2">
        <f t="shared" ref="AH14:AK14" si="18">IF(AH$5=0,0,$F12*AH$5/$F$36)</f>
        <v>0</v>
      </c>
      <c r="AI14" s="2">
        <f t="shared" si="18"/>
        <v>0</v>
      </c>
      <c r="AJ14" s="2">
        <f t="shared" si="18"/>
        <v>0</v>
      </c>
      <c r="AK14" s="2">
        <f t="shared" si="18"/>
        <v>0</v>
      </c>
      <c r="AL14" s="81">
        <f t="shared" si="6"/>
        <v>0</v>
      </c>
      <c r="AM14" s="81">
        <f t="shared" si="6"/>
        <v>0</v>
      </c>
      <c r="AN14" s="81">
        <f t="shared" si="6"/>
        <v>0</v>
      </c>
      <c r="AO14" s="81">
        <f t="shared" si="6"/>
        <v>0</v>
      </c>
      <c r="AP14" s="2">
        <f t="shared" si="7"/>
        <v>0</v>
      </c>
      <c r="AQ14" s="2">
        <f t="shared" si="7"/>
        <v>0</v>
      </c>
      <c r="AR14" s="2">
        <f t="shared" si="7"/>
        <v>0</v>
      </c>
      <c r="AS14" s="2">
        <f t="shared" si="7"/>
        <v>0</v>
      </c>
      <c r="AT14" s="81">
        <f t="shared" si="8"/>
        <v>0</v>
      </c>
      <c r="AU14" s="81">
        <f t="shared" si="8"/>
        <v>0</v>
      </c>
      <c r="AV14" s="81">
        <f t="shared" si="8"/>
        <v>0</v>
      </c>
      <c r="AW14" s="81">
        <f t="shared" si="8"/>
        <v>0</v>
      </c>
      <c r="AX14" s="2">
        <f t="shared" si="9"/>
        <v>0</v>
      </c>
      <c r="AY14" s="2">
        <f t="shared" si="9"/>
        <v>0</v>
      </c>
      <c r="AZ14" s="2">
        <f t="shared" si="9"/>
        <v>0</v>
      </c>
      <c r="BA14" s="2">
        <f t="shared" si="9"/>
        <v>0</v>
      </c>
      <c r="BB14" s="81">
        <f t="shared" si="10"/>
        <v>0</v>
      </c>
      <c r="BC14" s="81">
        <f t="shared" si="10"/>
        <v>0</v>
      </c>
      <c r="BD14" s="81">
        <f t="shared" si="10"/>
        <v>0</v>
      </c>
      <c r="BE14" s="81">
        <f t="shared" si="10"/>
        <v>0</v>
      </c>
      <c r="BF14" s="2">
        <f t="shared" si="11"/>
        <v>0</v>
      </c>
      <c r="BG14" s="2">
        <f t="shared" si="11"/>
        <v>0</v>
      </c>
      <c r="BH14" s="2">
        <f t="shared" si="11"/>
        <v>0</v>
      </c>
      <c r="BI14" s="2">
        <f t="shared" si="11"/>
        <v>0</v>
      </c>
    </row>
    <row r="15" spans="1:61" x14ac:dyDescent="0.3">
      <c r="A15">
        <v>20</v>
      </c>
      <c r="B15" s="23">
        <f t="shared" si="0"/>
        <v>0</v>
      </c>
      <c r="C15" s="17">
        <v>0</v>
      </c>
      <c r="D15">
        <f>C15*'key variables'!$B$4/'control variables'!$C$36</f>
        <v>0</v>
      </c>
      <c r="E15">
        <v>0</v>
      </c>
      <c r="F15">
        <v>0</v>
      </c>
      <c r="G15">
        <v>0</v>
      </c>
      <c r="H15">
        <v>0</v>
      </c>
      <c r="I15">
        <v>0</v>
      </c>
      <c r="J15">
        <v>0</v>
      </c>
      <c r="K15">
        <v>0</v>
      </c>
      <c r="L15">
        <v>0</v>
      </c>
      <c r="N15" t="s">
        <v>43</v>
      </c>
      <c r="O15" t="s">
        <v>44</v>
      </c>
      <c r="P15">
        <f>'key variables'!$B$11*'control variables'!P25+(1-'key variables'!$B$11)*'control variables'!P37</f>
        <v>0.1</v>
      </c>
      <c r="Q15">
        <f>'key variables'!$B$11*'control variables'!Q25+(1-'key variables'!$B$11)*'control variables'!Q37</f>
        <v>0.2</v>
      </c>
      <c r="R15">
        <f>'key variables'!$B$11*'control variables'!R25+(1-'key variables'!$B$11)*'control variables'!R37</f>
        <v>0.6</v>
      </c>
      <c r="S15">
        <f>'key variables'!$B$11*'control variables'!S25+(1-'key variables'!$B$11)*'control variables'!S37</f>
        <v>1</v>
      </c>
      <c r="U15" s="17">
        <v>22</v>
      </c>
      <c r="V15" s="81">
        <f>IF('key variables'!$B$27=1,Z15*(1-'key variables'!$B$17*SUM(AD15:AD$36)),Z15)</f>
        <v>0</v>
      </c>
      <c r="W15" s="81">
        <f>AA15*(1-'key variables'!$B$17*SUM(AE15:AE$36))</f>
        <v>0</v>
      </c>
      <c r="X15" s="81">
        <f>AB15*(1-'key variables'!$B$17*SUM(AF15:AF$36))</f>
        <v>0</v>
      </c>
      <c r="Y15" s="81">
        <f>AC15*(1-'key variables'!$B$17*SUM(AG15:AG$36))</f>
        <v>0</v>
      </c>
      <c r="Z15" s="2">
        <f t="shared" si="3"/>
        <v>0</v>
      </c>
      <c r="AA15" s="2">
        <f t="shared" si="3"/>
        <v>0</v>
      </c>
      <c r="AB15" s="2">
        <f t="shared" si="3"/>
        <v>0</v>
      </c>
      <c r="AC15" s="2">
        <f t="shared" si="3"/>
        <v>0</v>
      </c>
      <c r="AD15" s="81">
        <f t="shared" si="4"/>
        <v>0</v>
      </c>
      <c r="AE15" s="81">
        <f t="shared" si="4"/>
        <v>0</v>
      </c>
      <c r="AF15" s="81">
        <f t="shared" si="4"/>
        <v>0</v>
      </c>
      <c r="AG15" s="81">
        <f t="shared" si="4"/>
        <v>0</v>
      </c>
      <c r="AH15" s="2">
        <f t="shared" ref="AH15:AK15" si="19">IF(AH$5=0,0,$F13*AH$5/$F$36)</f>
        <v>0</v>
      </c>
      <c r="AI15" s="2">
        <f t="shared" si="19"/>
        <v>0</v>
      </c>
      <c r="AJ15" s="2">
        <f t="shared" si="19"/>
        <v>0</v>
      </c>
      <c r="AK15" s="2">
        <f t="shared" si="19"/>
        <v>0</v>
      </c>
      <c r="AL15" s="81">
        <f t="shared" si="6"/>
        <v>0</v>
      </c>
      <c r="AM15" s="81">
        <f t="shared" si="6"/>
        <v>0</v>
      </c>
      <c r="AN15" s="81">
        <f t="shared" si="6"/>
        <v>0</v>
      </c>
      <c r="AO15" s="81">
        <f t="shared" si="6"/>
        <v>0</v>
      </c>
      <c r="AP15" s="2">
        <f t="shared" si="7"/>
        <v>0</v>
      </c>
      <c r="AQ15" s="2">
        <f t="shared" si="7"/>
        <v>0</v>
      </c>
      <c r="AR15" s="2">
        <f t="shared" si="7"/>
        <v>0</v>
      </c>
      <c r="AS15" s="2">
        <f t="shared" si="7"/>
        <v>0</v>
      </c>
      <c r="AT15" s="81">
        <f t="shared" si="8"/>
        <v>-2.9595617874286144E-4</v>
      </c>
      <c r="AU15" s="81">
        <f t="shared" si="8"/>
        <v>2.7813941004689851E-4</v>
      </c>
      <c r="AV15" s="81">
        <f t="shared" si="8"/>
        <v>3.9986747769108641E-2</v>
      </c>
      <c r="AW15" s="81">
        <f t="shared" si="8"/>
        <v>6.6644579615181082E-2</v>
      </c>
      <c r="AX15" s="2">
        <f t="shared" si="9"/>
        <v>0</v>
      </c>
      <c r="AY15" s="2">
        <f t="shared" si="9"/>
        <v>0</v>
      </c>
      <c r="AZ15" s="2">
        <f t="shared" si="9"/>
        <v>0</v>
      </c>
      <c r="BA15" s="2">
        <f t="shared" si="9"/>
        <v>0</v>
      </c>
      <c r="BB15" s="81">
        <f t="shared" si="10"/>
        <v>0</v>
      </c>
      <c r="BC15" s="81">
        <f t="shared" si="10"/>
        <v>0</v>
      </c>
      <c r="BD15" s="81">
        <f t="shared" si="10"/>
        <v>0</v>
      </c>
      <c r="BE15" s="81">
        <f t="shared" si="10"/>
        <v>0</v>
      </c>
      <c r="BF15" s="2">
        <f t="shared" si="11"/>
        <v>0</v>
      </c>
      <c r="BG15" s="2">
        <f t="shared" si="11"/>
        <v>0</v>
      </c>
      <c r="BH15" s="2">
        <f t="shared" si="11"/>
        <v>0</v>
      </c>
      <c r="BI15" s="2">
        <f t="shared" si="11"/>
        <v>0</v>
      </c>
    </row>
    <row r="16" spans="1:61" x14ac:dyDescent="0.3">
      <c r="A16">
        <v>19</v>
      </c>
      <c r="B16" s="23">
        <f t="shared" si="0"/>
        <v>0</v>
      </c>
      <c r="C16" s="17">
        <v>0</v>
      </c>
      <c r="D16">
        <f>C16*'key variables'!$B$4/'control variables'!$C$36</f>
        <v>0</v>
      </c>
      <c r="E16">
        <v>0</v>
      </c>
      <c r="F16">
        <v>0</v>
      </c>
      <c r="G16">
        <v>0</v>
      </c>
      <c r="H16">
        <v>0</v>
      </c>
      <c r="I16">
        <v>0</v>
      </c>
      <c r="J16">
        <v>0</v>
      </c>
      <c r="K16">
        <f>L16</f>
        <v>5.6249999999999998E-3</v>
      </c>
      <c r="L16">
        <f>'key variables'!B13</f>
        <v>5.6249999999999998E-3</v>
      </c>
      <c r="N16" t="s">
        <v>44</v>
      </c>
      <c r="O16" t="s">
        <v>45</v>
      </c>
      <c r="P16">
        <f>'key variables'!$B$11*'control variables'!P26+(1-'key variables'!$B$11)*'control variables'!P38</f>
        <v>0.02</v>
      </c>
      <c r="Q16">
        <f>'key variables'!$B$11*'control variables'!Q26+(1-'key variables'!$B$11)*'control variables'!Q38</f>
        <v>0.02</v>
      </c>
      <c r="R16">
        <f>'key variables'!$B$11*'control variables'!R26+(1-'key variables'!$B$11)*'control variables'!R38</f>
        <v>0.2</v>
      </c>
      <c r="S16">
        <f>'key variables'!$B$11*'control variables'!S26+(1-'key variables'!$B$11)*'control variables'!S38</f>
        <v>1</v>
      </c>
      <c r="U16" s="17">
        <v>21</v>
      </c>
      <c r="V16" s="81">
        <f>IF('key variables'!$B$27=1,Z16*(1-'key variables'!$B$17*SUM(AD16:AD$36)),Z16)</f>
        <v>0</v>
      </c>
      <c r="W16" s="81">
        <f>AA16*(1-'key variables'!$B$17*SUM(AE16:AE$36))</f>
        <v>0</v>
      </c>
      <c r="X16" s="81">
        <f>AB16*(1-'key variables'!$B$17*SUM(AF16:AF$36))</f>
        <v>0</v>
      </c>
      <c r="Y16" s="81">
        <f>AC16*(1-'key variables'!$B$17*SUM(AG16:AG$36))</f>
        <v>0</v>
      </c>
      <c r="Z16" s="2">
        <f t="shared" si="3"/>
        <v>0</v>
      </c>
      <c r="AA16" s="2">
        <f t="shared" si="3"/>
        <v>0</v>
      </c>
      <c r="AB16" s="2">
        <f t="shared" si="3"/>
        <v>0</v>
      </c>
      <c r="AC16" s="2">
        <f t="shared" si="3"/>
        <v>0</v>
      </c>
      <c r="AD16" s="81">
        <f t="shared" si="4"/>
        <v>0</v>
      </c>
      <c r="AE16" s="81">
        <f t="shared" si="4"/>
        <v>0</v>
      </c>
      <c r="AF16" s="81">
        <f t="shared" si="4"/>
        <v>0</v>
      </c>
      <c r="AG16" s="81">
        <f t="shared" si="4"/>
        <v>0</v>
      </c>
      <c r="AH16" s="2">
        <f t="shared" ref="AH16:AK16" si="20">IF(AH$5=0,0,$F14*AH$5/$F$36)</f>
        <v>0</v>
      </c>
      <c r="AI16" s="2">
        <f t="shared" si="20"/>
        <v>0</v>
      </c>
      <c r="AJ16" s="2">
        <f t="shared" si="20"/>
        <v>0</v>
      </c>
      <c r="AK16" s="2">
        <f t="shared" si="20"/>
        <v>0</v>
      </c>
      <c r="AL16" s="81">
        <f t="shared" si="6"/>
        <v>0</v>
      </c>
      <c r="AM16" s="81">
        <f t="shared" si="6"/>
        <v>0</v>
      </c>
      <c r="AN16" s="81">
        <f t="shared" si="6"/>
        <v>0</v>
      </c>
      <c r="AO16" s="81">
        <f t="shared" si="6"/>
        <v>0</v>
      </c>
      <c r="AP16" s="2">
        <f t="shared" si="7"/>
        <v>0</v>
      </c>
      <c r="AQ16" s="2">
        <f t="shared" si="7"/>
        <v>0</v>
      </c>
      <c r="AR16" s="2">
        <f t="shared" si="7"/>
        <v>0</v>
      </c>
      <c r="AS16" s="2">
        <f t="shared" si="7"/>
        <v>0</v>
      </c>
      <c r="AT16" s="81">
        <f t="shared" si="8"/>
        <v>0</v>
      </c>
      <c r="AU16" s="81">
        <f t="shared" si="8"/>
        <v>0</v>
      </c>
      <c r="AV16" s="81">
        <f t="shared" si="8"/>
        <v>0</v>
      </c>
      <c r="AW16" s="81">
        <f t="shared" si="8"/>
        <v>0</v>
      </c>
      <c r="AX16" s="2">
        <f t="shared" si="9"/>
        <v>0</v>
      </c>
      <c r="AY16" s="2">
        <f t="shared" si="9"/>
        <v>0</v>
      </c>
      <c r="AZ16" s="2">
        <f t="shared" si="9"/>
        <v>0</v>
      </c>
      <c r="BA16" s="2">
        <f t="shared" si="9"/>
        <v>0</v>
      </c>
      <c r="BB16" s="81">
        <f t="shared" si="10"/>
        <v>0</v>
      </c>
      <c r="BC16" s="81">
        <f t="shared" si="10"/>
        <v>0</v>
      </c>
      <c r="BD16" s="81">
        <f t="shared" si="10"/>
        <v>0</v>
      </c>
      <c r="BE16" s="81">
        <f t="shared" si="10"/>
        <v>0</v>
      </c>
      <c r="BF16" s="2">
        <f t="shared" si="11"/>
        <v>0</v>
      </c>
      <c r="BG16" s="2">
        <f t="shared" si="11"/>
        <v>0</v>
      </c>
      <c r="BH16" s="2">
        <f t="shared" si="11"/>
        <v>0</v>
      </c>
      <c r="BI16" s="2">
        <f t="shared" si="11"/>
        <v>0</v>
      </c>
    </row>
    <row r="17" spans="1:61" x14ac:dyDescent="0.3">
      <c r="A17">
        <v>18</v>
      </c>
      <c r="B17" s="23">
        <f t="shared" si="0"/>
        <v>0</v>
      </c>
      <c r="C17" s="17">
        <v>0</v>
      </c>
      <c r="D17">
        <f>C17*'key variables'!$B$4/'control variables'!$C$36</f>
        <v>0</v>
      </c>
      <c r="E17">
        <v>0</v>
      </c>
      <c r="F17">
        <v>0</v>
      </c>
      <c r="G17">
        <v>0</v>
      </c>
      <c r="H17">
        <v>0</v>
      </c>
      <c r="I17">
        <v>0</v>
      </c>
      <c r="J17">
        <v>0</v>
      </c>
      <c r="K17">
        <v>0</v>
      </c>
      <c r="L17">
        <v>0</v>
      </c>
      <c r="U17" s="17">
        <v>20</v>
      </c>
      <c r="V17" s="81">
        <f>IF('key variables'!$B$27=1,Z17*(1-'key variables'!$B$17*SUM(AD17:AD$36)),Z17)</f>
        <v>0</v>
      </c>
      <c r="W17" s="81">
        <f>AA17*(1-'key variables'!$B$17*SUM(AE17:AE$36))</f>
        <v>0</v>
      </c>
      <c r="X17" s="81">
        <f>AB17*(1-'key variables'!$B$17*SUM(AF17:AF$36))</f>
        <v>0</v>
      </c>
      <c r="Y17" s="81">
        <f>AC17*(1-'key variables'!$B$17*SUM(AG17:AG$36))</f>
        <v>0</v>
      </c>
      <c r="Z17" s="2">
        <f t="shared" si="3"/>
        <v>0</v>
      </c>
      <c r="AA17" s="2">
        <f t="shared" si="3"/>
        <v>0</v>
      </c>
      <c r="AB17" s="2">
        <f t="shared" si="3"/>
        <v>0</v>
      </c>
      <c r="AC17" s="2">
        <f t="shared" si="3"/>
        <v>0</v>
      </c>
      <c r="AD17" s="81">
        <f t="shared" si="4"/>
        <v>0</v>
      </c>
      <c r="AE17" s="81">
        <f t="shared" si="4"/>
        <v>0</v>
      </c>
      <c r="AF17" s="81">
        <f t="shared" si="4"/>
        <v>0</v>
      </c>
      <c r="AG17" s="81">
        <f t="shared" si="4"/>
        <v>0</v>
      </c>
      <c r="AH17" s="2">
        <f t="shared" ref="AH17:AK17" si="21">IF(AH$5=0,0,$F15*AH$5/$F$36)</f>
        <v>0</v>
      </c>
      <c r="AI17" s="2">
        <f t="shared" si="21"/>
        <v>0</v>
      </c>
      <c r="AJ17" s="2">
        <f t="shared" si="21"/>
        <v>0</v>
      </c>
      <c r="AK17" s="2">
        <f t="shared" si="21"/>
        <v>0</v>
      </c>
      <c r="AL17" s="81">
        <f t="shared" si="6"/>
        <v>0</v>
      </c>
      <c r="AM17" s="81">
        <f t="shared" si="6"/>
        <v>0</v>
      </c>
      <c r="AN17" s="81">
        <f t="shared" si="6"/>
        <v>0</v>
      </c>
      <c r="AO17" s="81">
        <f t="shared" si="6"/>
        <v>0</v>
      </c>
      <c r="AP17" s="2">
        <f t="shared" si="7"/>
        <v>0</v>
      </c>
      <c r="AQ17" s="2">
        <f t="shared" si="7"/>
        <v>0</v>
      </c>
      <c r="AR17" s="2">
        <f t="shared" si="7"/>
        <v>0</v>
      </c>
      <c r="AS17" s="2">
        <f t="shared" si="7"/>
        <v>0</v>
      </c>
      <c r="AT17" s="81">
        <f t="shared" si="8"/>
        <v>0</v>
      </c>
      <c r="AU17" s="81">
        <f t="shared" si="8"/>
        <v>0</v>
      </c>
      <c r="AV17" s="81">
        <f t="shared" si="8"/>
        <v>0</v>
      </c>
      <c r="AW17" s="81">
        <f t="shared" si="8"/>
        <v>0</v>
      </c>
      <c r="AX17" s="2">
        <f t="shared" si="9"/>
        <v>0</v>
      </c>
      <c r="AY17" s="2">
        <f t="shared" si="9"/>
        <v>0</v>
      </c>
      <c r="AZ17" s="2">
        <f t="shared" si="9"/>
        <v>0</v>
      </c>
      <c r="BA17" s="2">
        <f t="shared" si="9"/>
        <v>0</v>
      </c>
      <c r="BB17" s="81">
        <f t="shared" si="10"/>
        <v>0</v>
      </c>
      <c r="BC17" s="81">
        <f t="shared" si="10"/>
        <v>0</v>
      </c>
      <c r="BD17" s="81">
        <f t="shared" si="10"/>
        <v>0</v>
      </c>
      <c r="BE17" s="81">
        <f t="shared" si="10"/>
        <v>0</v>
      </c>
      <c r="BF17" s="2">
        <f t="shared" si="11"/>
        <v>0</v>
      </c>
      <c r="BG17" s="2">
        <f t="shared" si="11"/>
        <v>0</v>
      </c>
      <c r="BH17" s="2">
        <f t="shared" si="11"/>
        <v>0</v>
      </c>
      <c r="BI17" s="2">
        <f t="shared" si="11"/>
        <v>0</v>
      </c>
    </row>
    <row r="18" spans="1:61" x14ac:dyDescent="0.3">
      <c r="A18">
        <v>17</v>
      </c>
      <c r="B18" s="23">
        <f t="shared" si="0"/>
        <v>0</v>
      </c>
      <c r="C18" s="17">
        <v>0</v>
      </c>
      <c r="D18">
        <f>C18*'key variables'!$B$4/'control variables'!$C$36</f>
        <v>0</v>
      </c>
      <c r="E18">
        <v>0</v>
      </c>
      <c r="F18">
        <v>0</v>
      </c>
      <c r="G18">
        <v>0</v>
      </c>
      <c r="H18">
        <v>0</v>
      </c>
      <c r="I18">
        <v>0</v>
      </c>
      <c r="J18">
        <v>0</v>
      </c>
      <c r="K18">
        <v>0</v>
      </c>
      <c r="L18">
        <v>0</v>
      </c>
      <c r="N18" s="65" t="s">
        <v>147</v>
      </c>
      <c r="U18" s="17">
        <v>19</v>
      </c>
      <c r="V18" s="81">
        <f>IF('key variables'!$B$27=1,Z18*(1-'key variables'!$B$17*SUM(AD18:AD$36)),Z18)</f>
        <v>0</v>
      </c>
      <c r="W18" s="81">
        <f>AA18*(1-'key variables'!$B$17*SUM(AE18:AE$36))</f>
        <v>0</v>
      </c>
      <c r="X18" s="81">
        <f>AB18*(1-'key variables'!$B$17*SUM(AF18:AF$36))</f>
        <v>0</v>
      </c>
      <c r="Y18" s="81">
        <f>AC18*(1-'key variables'!$B$17*SUM(AG18:AG$36))</f>
        <v>0</v>
      </c>
      <c r="Z18" s="2">
        <f t="shared" si="3"/>
        <v>0</v>
      </c>
      <c r="AA18" s="2">
        <f t="shared" si="3"/>
        <v>0</v>
      </c>
      <c r="AB18" s="2">
        <f t="shared" si="3"/>
        <v>0</v>
      </c>
      <c r="AC18" s="2">
        <f t="shared" si="3"/>
        <v>0</v>
      </c>
      <c r="AD18" s="81">
        <f t="shared" si="4"/>
        <v>0</v>
      </c>
      <c r="AE18" s="81">
        <f t="shared" si="4"/>
        <v>0</v>
      </c>
      <c r="AF18" s="81">
        <f t="shared" si="4"/>
        <v>0</v>
      </c>
      <c r="AG18" s="81">
        <f t="shared" si="4"/>
        <v>0</v>
      </c>
      <c r="AH18" s="2">
        <f t="shared" ref="AH18:AK18" si="22">IF(AH$5=0,0,$F16*AH$5/$F$36)</f>
        <v>0</v>
      </c>
      <c r="AI18" s="2">
        <f t="shared" si="22"/>
        <v>0</v>
      </c>
      <c r="AJ18" s="2">
        <f t="shared" si="22"/>
        <v>0</v>
      </c>
      <c r="AK18" s="2">
        <f t="shared" si="22"/>
        <v>0</v>
      </c>
      <c r="AL18" s="81">
        <f t="shared" si="6"/>
        <v>0</v>
      </c>
      <c r="AM18" s="81">
        <f t="shared" si="6"/>
        <v>0</v>
      </c>
      <c r="AN18" s="81">
        <f t="shared" si="6"/>
        <v>0</v>
      </c>
      <c r="AO18" s="81">
        <f t="shared" si="6"/>
        <v>0</v>
      </c>
      <c r="AP18" s="2">
        <f t="shared" si="7"/>
        <v>0</v>
      </c>
      <c r="AQ18" s="2">
        <f t="shared" si="7"/>
        <v>0</v>
      </c>
      <c r="AR18" s="2">
        <f t="shared" si="7"/>
        <v>0</v>
      </c>
      <c r="AS18" s="2">
        <f t="shared" si="7"/>
        <v>0</v>
      </c>
      <c r="AT18" s="81">
        <f t="shared" si="8"/>
        <v>0</v>
      </c>
      <c r="AU18" s="81">
        <f t="shared" si="8"/>
        <v>0</v>
      </c>
      <c r="AV18" s="81">
        <f t="shared" si="8"/>
        <v>0</v>
      </c>
      <c r="AW18" s="81">
        <f t="shared" si="8"/>
        <v>0</v>
      </c>
      <c r="AX18" s="2">
        <f t="shared" si="9"/>
        <v>0</v>
      </c>
      <c r="AY18" s="2">
        <f t="shared" si="9"/>
        <v>0</v>
      </c>
      <c r="AZ18" s="2">
        <f t="shared" si="9"/>
        <v>0</v>
      </c>
      <c r="BA18" s="2">
        <f t="shared" si="9"/>
        <v>0</v>
      </c>
      <c r="BB18" s="81">
        <f t="shared" si="10"/>
        <v>1.6838193683152752E-3</v>
      </c>
      <c r="BC18" s="81">
        <f t="shared" si="10"/>
        <v>3.7198790821233786E-3</v>
      </c>
      <c r="BD18" s="81">
        <f t="shared" si="10"/>
        <v>8.6939548279203333E-3</v>
      </c>
      <c r="BE18" s="81">
        <f t="shared" si="10"/>
        <v>2.7485798634396021E-3</v>
      </c>
      <c r="BF18" s="2">
        <f t="shared" si="11"/>
        <v>3.5224034549282866E-4</v>
      </c>
      <c r="BG18" s="2">
        <f t="shared" si="11"/>
        <v>3.5224034549282866E-4</v>
      </c>
      <c r="BH18" s="2">
        <f t="shared" si="11"/>
        <v>3.5224034549282864E-3</v>
      </c>
      <c r="BI18" s="2">
        <f t="shared" si="11"/>
        <v>1.7612017274641432E-2</v>
      </c>
    </row>
    <row r="19" spans="1:61" x14ac:dyDescent="0.3">
      <c r="A19">
        <v>16</v>
      </c>
      <c r="B19" s="23">
        <f t="shared" si="0"/>
        <v>0</v>
      </c>
      <c r="C19" s="17">
        <v>0</v>
      </c>
      <c r="D19">
        <f>C19*'key variables'!$B$4/'control variables'!$C$36</f>
        <v>0</v>
      </c>
      <c r="E19">
        <v>0</v>
      </c>
      <c r="F19">
        <v>0</v>
      </c>
      <c r="G19">
        <v>0</v>
      </c>
      <c r="H19">
        <v>0</v>
      </c>
      <c r="I19">
        <v>0</v>
      </c>
      <c r="J19">
        <v>0</v>
      </c>
      <c r="K19">
        <v>0</v>
      </c>
      <c r="L19">
        <v>0</v>
      </c>
      <c r="N19" t="s">
        <v>70</v>
      </c>
      <c r="U19" s="17">
        <v>18</v>
      </c>
      <c r="V19" s="81">
        <f>IF('key variables'!$B$27=1,Z19*(1-'key variables'!$B$17*SUM(AD19:AD$36)),Z19)</f>
        <v>0</v>
      </c>
      <c r="W19" s="81">
        <f>AA19*(1-'key variables'!$B$17*SUM(AE19:AE$36))</f>
        <v>0</v>
      </c>
      <c r="X19" s="81">
        <f>AB19*(1-'key variables'!$B$17*SUM(AF19:AF$36))</f>
        <v>0</v>
      </c>
      <c r="Y19" s="81">
        <f>AC19*(1-'key variables'!$B$17*SUM(AG19:AG$36))</f>
        <v>0</v>
      </c>
      <c r="Z19" s="2">
        <f t="shared" si="3"/>
        <v>0</v>
      </c>
      <c r="AA19" s="2">
        <f t="shared" si="3"/>
        <v>0</v>
      </c>
      <c r="AB19" s="2">
        <f t="shared" si="3"/>
        <v>0</v>
      </c>
      <c r="AC19" s="2">
        <f t="shared" si="3"/>
        <v>0</v>
      </c>
      <c r="AD19" s="81">
        <f t="shared" si="4"/>
        <v>0</v>
      </c>
      <c r="AE19" s="81">
        <f t="shared" si="4"/>
        <v>0</v>
      </c>
      <c r="AF19" s="81">
        <f t="shared" si="4"/>
        <v>0</v>
      </c>
      <c r="AG19" s="81">
        <f t="shared" si="4"/>
        <v>0</v>
      </c>
      <c r="AH19" s="2">
        <f t="shared" ref="AH19:AK19" si="23">IF(AH$5=0,0,$F17*AH$5/$F$36)</f>
        <v>0</v>
      </c>
      <c r="AI19" s="2">
        <f t="shared" si="23"/>
        <v>0</v>
      </c>
      <c r="AJ19" s="2">
        <f t="shared" si="23"/>
        <v>0</v>
      </c>
      <c r="AK19" s="2">
        <f t="shared" si="23"/>
        <v>0</v>
      </c>
      <c r="AL19" s="81">
        <f t="shared" si="6"/>
        <v>0</v>
      </c>
      <c r="AM19" s="81">
        <f t="shared" si="6"/>
        <v>0</v>
      </c>
      <c r="AN19" s="81">
        <f t="shared" si="6"/>
        <v>0</v>
      </c>
      <c r="AO19" s="81">
        <f t="shared" si="6"/>
        <v>0</v>
      </c>
      <c r="AP19" s="2">
        <f t="shared" si="7"/>
        <v>0</v>
      </c>
      <c r="AQ19" s="2">
        <f t="shared" si="7"/>
        <v>0</v>
      </c>
      <c r="AR19" s="2">
        <f t="shared" si="7"/>
        <v>0</v>
      </c>
      <c r="AS19" s="2">
        <f t="shared" si="7"/>
        <v>0</v>
      </c>
      <c r="AT19" s="81">
        <f t="shared" si="8"/>
        <v>0</v>
      </c>
      <c r="AU19" s="81">
        <f t="shared" si="8"/>
        <v>0</v>
      </c>
      <c r="AV19" s="81">
        <f t="shared" si="8"/>
        <v>0</v>
      </c>
      <c r="AW19" s="81">
        <f t="shared" si="8"/>
        <v>0</v>
      </c>
      <c r="AX19" s="2">
        <f t="shared" si="9"/>
        <v>0</v>
      </c>
      <c r="AY19" s="2">
        <f t="shared" si="9"/>
        <v>0</v>
      </c>
      <c r="AZ19" s="2">
        <f t="shared" si="9"/>
        <v>0</v>
      </c>
      <c r="BA19" s="2">
        <f t="shared" si="9"/>
        <v>0</v>
      </c>
      <c r="BB19" s="81">
        <f t="shared" si="10"/>
        <v>0</v>
      </c>
      <c r="BC19" s="81">
        <f t="shared" si="10"/>
        <v>0</v>
      </c>
      <c r="BD19" s="81">
        <f t="shared" si="10"/>
        <v>0</v>
      </c>
      <c r="BE19" s="81">
        <f t="shared" si="10"/>
        <v>0</v>
      </c>
      <c r="BF19" s="2">
        <f t="shared" si="11"/>
        <v>0</v>
      </c>
      <c r="BG19" s="2">
        <f t="shared" si="11"/>
        <v>0</v>
      </c>
      <c r="BH19" s="2">
        <f t="shared" si="11"/>
        <v>0</v>
      </c>
      <c r="BI19" s="2">
        <f t="shared" si="11"/>
        <v>0</v>
      </c>
    </row>
    <row r="20" spans="1:61" x14ac:dyDescent="0.3">
      <c r="A20">
        <v>15</v>
      </c>
      <c r="B20" s="23">
        <f t="shared" si="0"/>
        <v>0</v>
      </c>
      <c r="C20" s="17">
        <v>0</v>
      </c>
      <c r="D20">
        <f>C20*'key variables'!$B$4/'control variables'!$C$36</f>
        <v>0</v>
      </c>
      <c r="E20">
        <v>0</v>
      </c>
      <c r="F20">
        <v>0</v>
      </c>
      <c r="G20">
        <v>0</v>
      </c>
      <c r="H20">
        <v>0</v>
      </c>
      <c r="I20">
        <v>0</v>
      </c>
      <c r="J20">
        <v>0</v>
      </c>
      <c r="K20">
        <v>0</v>
      </c>
      <c r="L20">
        <v>0</v>
      </c>
      <c r="N20" t="s">
        <v>81</v>
      </c>
      <c r="U20" s="17">
        <v>17</v>
      </c>
      <c r="V20" s="81">
        <f>IF('key variables'!$B$27=1,Z20*(1-'key variables'!$B$17*SUM(AD20:AD$36)),Z20)</f>
        <v>0</v>
      </c>
      <c r="W20" s="81">
        <f>AA20*(1-'key variables'!$B$17*SUM(AE20:AE$36))</f>
        <v>0</v>
      </c>
      <c r="X20" s="81">
        <f>AB20*(1-'key variables'!$B$17*SUM(AF20:AF$36))</f>
        <v>0</v>
      </c>
      <c r="Y20" s="81">
        <f>AC20*(1-'key variables'!$B$17*SUM(AG20:AG$36))</f>
        <v>0</v>
      </c>
      <c r="Z20" s="2">
        <f t="shared" si="3"/>
        <v>0</v>
      </c>
      <c r="AA20" s="2">
        <f t="shared" si="3"/>
        <v>0</v>
      </c>
      <c r="AB20" s="2">
        <f t="shared" si="3"/>
        <v>0</v>
      </c>
      <c r="AC20" s="2">
        <f t="shared" si="3"/>
        <v>0</v>
      </c>
      <c r="AD20" s="81">
        <f t="shared" si="4"/>
        <v>0</v>
      </c>
      <c r="AE20" s="81">
        <f t="shared" si="4"/>
        <v>0</v>
      </c>
      <c r="AF20" s="81">
        <f t="shared" si="4"/>
        <v>0</v>
      </c>
      <c r="AG20" s="81">
        <f t="shared" si="4"/>
        <v>0</v>
      </c>
      <c r="AH20" s="2">
        <f t="shared" ref="AH20:AK20" si="24">IF(AH$5=0,0,$F18*AH$5/$F$36)</f>
        <v>0</v>
      </c>
      <c r="AI20" s="2">
        <f t="shared" si="24"/>
        <v>0</v>
      </c>
      <c r="AJ20" s="2">
        <f t="shared" si="24"/>
        <v>0</v>
      </c>
      <c r="AK20" s="2">
        <f t="shared" si="24"/>
        <v>0</v>
      </c>
      <c r="AL20" s="81">
        <f t="shared" si="6"/>
        <v>0</v>
      </c>
      <c r="AM20" s="81">
        <f t="shared" si="6"/>
        <v>0</v>
      </c>
      <c r="AN20" s="81">
        <f t="shared" si="6"/>
        <v>0</v>
      </c>
      <c r="AO20" s="81">
        <f t="shared" si="6"/>
        <v>0</v>
      </c>
      <c r="AP20" s="2">
        <f t="shared" si="7"/>
        <v>0</v>
      </c>
      <c r="AQ20" s="2">
        <f t="shared" si="7"/>
        <v>0</v>
      </c>
      <c r="AR20" s="2">
        <f t="shared" si="7"/>
        <v>0</v>
      </c>
      <c r="AS20" s="2">
        <f t="shared" si="7"/>
        <v>0</v>
      </c>
      <c r="AT20" s="81">
        <f t="shared" si="8"/>
        <v>0</v>
      </c>
      <c r="AU20" s="81">
        <f t="shared" si="8"/>
        <v>0</v>
      </c>
      <c r="AV20" s="81">
        <f t="shared" si="8"/>
        <v>0</v>
      </c>
      <c r="AW20" s="81">
        <f t="shared" si="8"/>
        <v>0</v>
      </c>
      <c r="AX20" s="2">
        <f t="shared" si="9"/>
        <v>0</v>
      </c>
      <c r="AY20" s="2">
        <f t="shared" si="9"/>
        <v>0</v>
      </c>
      <c r="AZ20" s="2">
        <f t="shared" si="9"/>
        <v>0</v>
      </c>
      <c r="BA20" s="2">
        <f t="shared" si="9"/>
        <v>0</v>
      </c>
      <c r="BB20" s="81">
        <f t="shared" si="10"/>
        <v>0</v>
      </c>
      <c r="BC20" s="81">
        <f t="shared" si="10"/>
        <v>0</v>
      </c>
      <c r="BD20" s="81">
        <f t="shared" si="10"/>
        <v>0</v>
      </c>
      <c r="BE20" s="81">
        <f t="shared" si="10"/>
        <v>0</v>
      </c>
      <c r="BF20" s="2">
        <f t="shared" si="11"/>
        <v>0</v>
      </c>
      <c r="BG20" s="2">
        <f t="shared" si="11"/>
        <v>0</v>
      </c>
      <c r="BH20" s="2">
        <f t="shared" si="11"/>
        <v>0</v>
      </c>
      <c r="BI20" s="2">
        <f t="shared" si="11"/>
        <v>0</v>
      </c>
    </row>
    <row r="21" spans="1:61" x14ac:dyDescent="0.3">
      <c r="A21">
        <v>14</v>
      </c>
      <c r="B21" s="23">
        <f t="shared" si="0"/>
        <v>0</v>
      </c>
      <c r="C21" s="17">
        <v>0</v>
      </c>
      <c r="D21">
        <f>C21*'key variables'!$B$4/'control variables'!$C$36</f>
        <v>0</v>
      </c>
      <c r="E21">
        <v>0</v>
      </c>
      <c r="F21">
        <v>0</v>
      </c>
      <c r="G21">
        <v>0</v>
      </c>
      <c r="H21">
        <v>0</v>
      </c>
      <c r="I21">
        <v>0</v>
      </c>
      <c r="J21">
        <v>0</v>
      </c>
      <c r="K21">
        <v>0</v>
      </c>
      <c r="L21">
        <v>0</v>
      </c>
      <c r="N21" t="s">
        <v>82</v>
      </c>
      <c r="U21" s="17">
        <v>16</v>
      </c>
      <c r="V21" s="81">
        <f>IF('key variables'!$B$27=1,Z21*(1-'key variables'!$B$17*SUM(AD21:AD$36)),Z21)</f>
        <v>0</v>
      </c>
      <c r="W21" s="81">
        <f>AA21*(1-'key variables'!$B$17*SUM(AE21:AE$36))</f>
        <v>0</v>
      </c>
      <c r="X21" s="81">
        <f>AB21*(1-'key variables'!$B$17*SUM(AF21:AF$36))</f>
        <v>0</v>
      </c>
      <c r="Y21" s="81">
        <f>AC21*(1-'key variables'!$B$17*SUM(AG21:AG$36))</f>
        <v>0</v>
      </c>
      <c r="Z21" s="2">
        <f t="shared" si="3"/>
        <v>0</v>
      </c>
      <c r="AA21" s="2">
        <f t="shared" si="3"/>
        <v>0</v>
      </c>
      <c r="AB21" s="2">
        <f t="shared" si="3"/>
        <v>0</v>
      </c>
      <c r="AC21" s="2">
        <f t="shared" si="3"/>
        <v>0</v>
      </c>
      <c r="AD21" s="81">
        <f t="shared" si="4"/>
        <v>0</v>
      </c>
      <c r="AE21" s="81">
        <f t="shared" si="4"/>
        <v>0</v>
      </c>
      <c r="AF21" s="81">
        <f t="shared" si="4"/>
        <v>0</v>
      </c>
      <c r="AG21" s="81">
        <f t="shared" si="4"/>
        <v>0</v>
      </c>
      <c r="AH21" s="2">
        <f t="shared" ref="AH21:AK21" si="25">IF(AH$5=0,0,$F19*AH$5/$F$36)</f>
        <v>0</v>
      </c>
      <c r="AI21" s="2">
        <f t="shared" si="25"/>
        <v>0</v>
      </c>
      <c r="AJ21" s="2">
        <f t="shared" si="25"/>
        <v>0</v>
      </c>
      <c r="AK21" s="2">
        <f t="shared" si="25"/>
        <v>0</v>
      </c>
      <c r="AL21" s="81">
        <f t="shared" si="6"/>
        <v>0</v>
      </c>
      <c r="AM21" s="81">
        <f t="shared" si="6"/>
        <v>0</v>
      </c>
      <c r="AN21" s="81">
        <f t="shared" si="6"/>
        <v>0</v>
      </c>
      <c r="AO21" s="81">
        <f t="shared" si="6"/>
        <v>0</v>
      </c>
      <c r="AP21" s="2">
        <f t="shared" si="7"/>
        <v>0</v>
      </c>
      <c r="AQ21" s="2">
        <f t="shared" si="7"/>
        <v>0</v>
      </c>
      <c r="AR21" s="2">
        <f t="shared" si="7"/>
        <v>0</v>
      </c>
      <c r="AS21" s="2">
        <f t="shared" si="7"/>
        <v>0</v>
      </c>
      <c r="AT21" s="81">
        <f t="shared" si="8"/>
        <v>0</v>
      </c>
      <c r="AU21" s="81">
        <f t="shared" si="8"/>
        <v>0</v>
      </c>
      <c r="AV21" s="81">
        <f t="shared" si="8"/>
        <v>0</v>
      </c>
      <c r="AW21" s="81">
        <f t="shared" si="8"/>
        <v>0</v>
      </c>
      <c r="AX21" s="2">
        <f t="shared" si="9"/>
        <v>0</v>
      </c>
      <c r="AY21" s="2">
        <f t="shared" si="9"/>
        <v>0</v>
      </c>
      <c r="AZ21" s="2">
        <f t="shared" si="9"/>
        <v>0</v>
      </c>
      <c r="BA21" s="2">
        <f t="shared" si="9"/>
        <v>0</v>
      </c>
      <c r="BB21" s="81">
        <f t="shared" si="10"/>
        <v>0</v>
      </c>
      <c r="BC21" s="81">
        <f t="shared" si="10"/>
        <v>0</v>
      </c>
      <c r="BD21" s="81">
        <f t="shared" si="10"/>
        <v>0</v>
      </c>
      <c r="BE21" s="81">
        <f t="shared" si="10"/>
        <v>0</v>
      </c>
      <c r="BF21" s="2">
        <f t="shared" si="11"/>
        <v>0</v>
      </c>
      <c r="BG21" s="2">
        <f t="shared" si="11"/>
        <v>0</v>
      </c>
      <c r="BH21" s="2">
        <f t="shared" si="11"/>
        <v>0</v>
      </c>
      <c r="BI21" s="2">
        <f t="shared" si="11"/>
        <v>0</v>
      </c>
    </row>
    <row r="22" spans="1:61" x14ac:dyDescent="0.3">
      <c r="A22">
        <v>13</v>
      </c>
      <c r="B22" s="23">
        <f t="shared" si="0"/>
        <v>0</v>
      </c>
      <c r="C22" s="17">
        <v>0</v>
      </c>
      <c r="D22">
        <f>C22*'key variables'!$B$4/'control variables'!$C$36</f>
        <v>0</v>
      </c>
      <c r="E22">
        <v>0</v>
      </c>
      <c r="F22">
        <v>0</v>
      </c>
      <c r="G22">
        <f>1-H26</f>
        <v>0.95499999999999996</v>
      </c>
      <c r="H22">
        <v>0</v>
      </c>
      <c r="I22">
        <v>0</v>
      </c>
      <c r="J22">
        <v>0</v>
      </c>
      <c r="K22">
        <v>0</v>
      </c>
      <c r="L22">
        <v>0</v>
      </c>
      <c r="N22" t="s">
        <v>51</v>
      </c>
      <c r="O22" t="s">
        <v>52</v>
      </c>
      <c r="P22" t="s">
        <v>78</v>
      </c>
      <c r="Q22" t="s">
        <v>79</v>
      </c>
      <c r="R22" t="s">
        <v>80</v>
      </c>
      <c r="S22" t="s">
        <v>4</v>
      </c>
      <c r="U22" s="17">
        <v>15</v>
      </c>
      <c r="V22" s="81">
        <f>IF('key variables'!$B$27=1,Z22*(1-'key variables'!$B$17*SUM(AD22:AD$36)),Z22)</f>
        <v>0</v>
      </c>
      <c r="W22" s="81">
        <f>AA22*(1-'key variables'!$B$17*SUM(AE22:AE$36))</f>
        <v>0</v>
      </c>
      <c r="X22" s="81">
        <f>AB22*(1-'key variables'!$B$17*SUM(AF22:AF$36))</f>
        <v>0</v>
      </c>
      <c r="Y22" s="81">
        <f>AC22*(1-'key variables'!$B$17*SUM(AG22:AG$36))</f>
        <v>0</v>
      </c>
      <c r="Z22" s="2">
        <f t="shared" si="3"/>
        <v>0</v>
      </c>
      <c r="AA22" s="2">
        <f t="shared" si="3"/>
        <v>0</v>
      </c>
      <c r="AB22" s="2">
        <f t="shared" si="3"/>
        <v>0</v>
      </c>
      <c r="AC22" s="2">
        <f t="shared" si="3"/>
        <v>0</v>
      </c>
      <c r="AD22" s="81">
        <f t="shared" si="4"/>
        <v>0</v>
      </c>
      <c r="AE22" s="81">
        <f t="shared" si="4"/>
        <v>0</v>
      </c>
      <c r="AF22" s="81">
        <f t="shared" si="4"/>
        <v>0</v>
      </c>
      <c r="AG22" s="81">
        <f t="shared" si="4"/>
        <v>0</v>
      </c>
      <c r="AH22" s="2">
        <f t="shared" ref="AH22:AK22" si="26">IF(AH$5=0,0,$F20*AH$5/$F$36)</f>
        <v>0</v>
      </c>
      <c r="AI22" s="2">
        <f t="shared" si="26"/>
        <v>0</v>
      </c>
      <c r="AJ22" s="2">
        <f t="shared" si="26"/>
        <v>0</v>
      </c>
      <c r="AK22" s="2">
        <f t="shared" si="26"/>
        <v>0</v>
      </c>
      <c r="AL22" s="81">
        <f t="shared" si="6"/>
        <v>0</v>
      </c>
      <c r="AM22" s="81">
        <f t="shared" si="6"/>
        <v>0</v>
      </c>
      <c r="AN22" s="81">
        <f t="shared" si="6"/>
        <v>0</v>
      </c>
      <c r="AO22" s="81">
        <f t="shared" si="6"/>
        <v>0</v>
      </c>
      <c r="AP22" s="2">
        <f t="shared" si="7"/>
        <v>0</v>
      </c>
      <c r="AQ22" s="2">
        <f t="shared" si="7"/>
        <v>0</v>
      </c>
      <c r="AR22" s="2">
        <f t="shared" si="7"/>
        <v>0</v>
      </c>
      <c r="AS22" s="2">
        <f t="shared" si="7"/>
        <v>0</v>
      </c>
      <c r="AT22" s="81">
        <f t="shared" si="8"/>
        <v>0</v>
      </c>
      <c r="AU22" s="81">
        <f t="shared" si="8"/>
        <v>0</v>
      </c>
      <c r="AV22" s="81">
        <f t="shared" si="8"/>
        <v>0</v>
      </c>
      <c r="AW22" s="81">
        <f t="shared" si="8"/>
        <v>0</v>
      </c>
      <c r="AX22" s="2">
        <f t="shared" si="9"/>
        <v>0</v>
      </c>
      <c r="AY22" s="2">
        <f t="shared" si="9"/>
        <v>0</v>
      </c>
      <c r="AZ22" s="2">
        <f t="shared" si="9"/>
        <v>0</v>
      </c>
      <c r="BA22" s="2">
        <f t="shared" si="9"/>
        <v>0</v>
      </c>
      <c r="BB22" s="81">
        <f t="shared" si="10"/>
        <v>0</v>
      </c>
      <c r="BC22" s="81">
        <f t="shared" si="10"/>
        <v>0</v>
      </c>
      <c r="BD22" s="81">
        <f t="shared" si="10"/>
        <v>0</v>
      </c>
      <c r="BE22" s="81">
        <f t="shared" si="10"/>
        <v>0</v>
      </c>
      <c r="BF22" s="2">
        <f t="shared" si="11"/>
        <v>0</v>
      </c>
      <c r="BG22" s="2">
        <f t="shared" si="11"/>
        <v>0</v>
      </c>
      <c r="BH22" s="2">
        <f t="shared" si="11"/>
        <v>0</v>
      </c>
      <c r="BI22" s="2">
        <f t="shared" si="11"/>
        <v>0</v>
      </c>
    </row>
    <row r="23" spans="1:61" x14ac:dyDescent="0.3">
      <c r="A23">
        <v>12</v>
      </c>
      <c r="B23" s="23">
        <f t="shared" si="0"/>
        <v>0.1</v>
      </c>
      <c r="C23" s="17">
        <v>1</v>
      </c>
      <c r="D23">
        <f>0.5*C23*'key variables'!$B$4/'control variables'!$C$36</f>
        <v>0.1</v>
      </c>
      <c r="E23">
        <v>0</v>
      </c>
      <c r="F23">
        <v>0</v>
      </c>
      <c r="G23">
        <v>0</v>
      </c>
      <c r="H23">
        <v>0</v>
      </c>
      <c r="I23">
        <v>0</v>
      </c>
      <c r="J23">
        <v>0</v>
      </c>
      <c r="K23">
        <v>0</v>
      </c>
      <c r="L23">
        <v>0</v>
      </c>
      <c r="N23" t="s">
        <v>53</v>
      </c>
      <c r="O23" t="s">
        <v>74</v>
      </c>
      <c r="P23">
        <v>1</v>
      </c>
      <c r="Q23">
        <v>1</v>
      </c>
      <c r="R23">
        <v>1</v>
      </c>
      <c r="S23">
        <v>1</v>
      </c>
      <c r="U23" s="17">
        <v>14</v>
      </c>
      <c r="V23" s="81">
        <f>IF('key variables'!$B$27=1,Z23*(1-'key variables'!$B$17*SUM(AD23:AD$36)),Z23)</f>
        <v>0</v>
      </c>
      <c r="W23" s="81">
        <f>AA23*(1-'key variables'!$B$17*SUM(AE23:AE$36))</f>
        <v>0</v>
      </c>
      <c r="X23" s="81">
        <f>AB23*(1-'key variables'!$B$17*SUM(AF23:AF$36))</f>
        <v>0</v>
      </c>
      <c r="Y23" s="81">
        <f>AC23*(1-'key variables'!$B$17*SUM(AG23:AG$36))</f>
        <v>0</v>
      </c>
      <c r="Z23" s="2">
        <f t="shared" si="3"/>
        <v>0</v>
      </c>
      <c r="AA23" s="2">
        <f t="shared" si="3"/>
        <v>0</v>
      </c>
      <c r="AB23" s="2">
        <f t="shared" si="3"/>
        <v>0</v>
      </c>
      <c r="AC23" s="2">
        <f t="shared" si="3"/>
        <v>0</v>
      </c>
      <c r="AD23" s="81">
        <f t="shared" si="4"/>
        <v>0</v>
      </c>
      <c r="AE23" s="81">
        <f t="shared" si="4"/>
        <v>0</v>
      </c>
      <c r="AF23" s="81">
        <f t="shared" si="4"/>
        <v>0</v>
      </c>
      <c r="AG23" s="81">
        <f t="shared" si="4"/>
        <v>0</v>
      </c>
      <c r="AH23" s="2">
        <f t="shared" ref="AH23:AK23" si="27">IF(AH$5=0,0,$F21*AH$5/$F$36)</f>
        <v>0</v>
      </c>
      <c r="AI23" s="2">
        <f t="shared" si="27"/>
        <v>0</v>
      </c>
      <c r="AJ23" s="2">
        <f t="shared" si="27"/>
        <v>0</v>
      </c>
      <c r="AK23" s="2">
        <f t="shared" si="27"/>
        <v>0</v>
      </c>
      <c r="AL23" s="81">
        <f t="shared" si="6"/>
        <v>0</v>
      </c>
      <c r="AM23" s="81">
        <f t="shared" si="6"/>
        <v>0</v>
      </c>
      <c r="AN23" s="81">
        <f t="shared" si="6"/>
        <v>0</v>
      </c>
      <c r="AO23" s="81">
        <f t="shared" si="6"/>
        <v>0</v>
      </c>
      <c r="AP23" s="2">
        <f t="shared" si="7"/>
        <v>0</v>
      </c>
      <c r="AQ23" s="2">
        <f t="shared" si="7"/>
        <v>0</v>
      </c>
      <c r="AR23" s="2">
        <f t="shared" si="7"/>
        <v>0</v>
      </c>
      <c r="AS23" s="2">
        <f t="shared" si="7"/>
        <v>0</v>
      </c>
      <c r="AT23" s="81">
        <f t="shared" si="8"/>
        <v>0</v>
      </c>
      <c r="AU23" s="81">
        <f t="shared" si="8"/>
        <v>0</v>
      </c>
      <c r="AV23" s="81">
        <f t="shared" si="8"/>
        <v>0</v>
      </c>
      <c r="AW23" s="81">
        <f t="shared" si="8"/>
        <v>0</v>
      </c>
      <c r="AX23" s="2">
        <f t="shared" si="9"/>
        <v>0</v>
      </c>
      <c r="AY23" s="2">
        <f t="shared" si="9"/>
        <v>0</v>
      </c>
      <c r="AZ23" s="2">
        <f t="shared" si="9"/>
        <v>0</v>
      </c>
      <c r="BA23" s="2">
        <f t="shared" si="9"/>
        <v>0</v>
      </c>
      <c r="BB23" s="81">
        <f t="shared" si="10"/>
        <v>0</v>
      </c>
      <c r="BC23" s="81">
        <f t="shared" si="10"/>
        <v>0</v>
      </c>
      <c r="BD23" s="81">
        <f t="shared" si="10"/>
        <v>0</v>
      </c>
      <c r="BE23" s="81">
        <f t="shared" si="10"/>
        <v>0</v>
      </c>
      <c r="BF23" s="2">
        <f t="shared" si="11"/>
        <v>0</v>
      </c>
      <c r="BG23" s="2">
        <f t="shared" si="11"/>
        <v>0</v>
      </c>
      <c r="BH23" s="2">
        <f t="shared" si="11"/>
        <v>0</v>
      </c>
      <c r="BI23" s="2">
        <f t="shared" si="11"/>
        <v>0</v>
      </c>
    </row>
    <row r="24" spans="1:61" x14ac:dyDescent="0.3">
      <c r="A24">
        <v>11</v>
      </c>
      <c r="B24" s="23">
        <f t="shared" si="0"/>
        <v>0.1</v>
      </c>
      <c r="C24" s="17">
        <v>1</v>
      </c>
      <c r="D24">
        <f>0.5*C24*'key variables'!$B$4/'control variables'!$C$36</f>
        <v>0.1</v>
      </c>
      <c r="E24">
        <v>0</v>
      </c>
      <c r="F24">
        <v>0</v>
      </c>
      <c r="G24">
        <v>0</v>
      </c>
      <c r="H24">
        <v>0</v>
      </c>
      <c r="I24">
        <v>0</v>
      </c>
      <c r="J24">
        <v>0</v>
      </c>
      <c r="K24">
        <v>0</v>
      </c>
      <c r="L24">
        <v>0</v>
      </c>
      <c r="N24" t="s">
        <v>53</v>
      </c>
      <c r="O24" t="s">
        <v>43</v>
      </c>
      <c r="P24">
        <v>0.02</v>
      </c>
      <c r="Q24">
        <v>0.05</v>
      </c>
      <c r="R24">
        <v>0.6</v>
      </c>
      <c r="S24">
        <v>1</v>
      </c>
      <c r="U24" s="17">
        <v>13</v>
      </c>
      <c r="V24" s="81">
        <f>IF('key variables'!$B$27=1,Z24*(1-'key variables'!$B$17*SUM(AD24:AD$36)),Z24)</f>
        <v>0</v>
      </c>
      <c r="W24" s="81">
        <f>AA24*(1-'key variables'!$B$17*SUM(AE24:AE$36))</f>
        <v>0</v>
      </c>
      <c r="X24" s="81">
        <f>AB24*(1-'key variables'!$B$17*SUM(AF24:AF$36))</f>
        <v>0</v>
      </c>
      <c r="Y24" s="81">
        <f>AC24*(1-'key variables'!$B$17*SUM(AG24:AG$36))</f>
        <v>0</v>
      </c>
      <c r="Z24" s="2">
        <f t="shared" si="3"/>
        <v>0</v>
      </c>
      <c r="AA24" s="2">
        <f t="shared" si="3"/>
        <v>0</v>
      </c>
      <c r="AB24" s="2">
        <f t="shared" si="3"/>
        <v>0</v>
      </c>
      <c r="AC24" s="2">
        <f t="shared" si="3"/>
        <v>0</v>
      </c>
      <c r="AD24" s="81">
        <f t="shared" si="4"/>
        <v>0</v>
      </c>
      <c r="AE24" s="81">
        <f t="shared" si="4"/>
        <v>0</v>
      </c>
      <c r="AF24" s="81">
        <f t="shared" si="4"/>
        <v>0</v>
      </c>
      <c r="AG24" s="81">
        <f t="shared" si="4"/>
        <v>0</v>
      </c>
      <c r="AH24" s="2">
        <f t="shared" ref="AH24:AK24" si="28">IF(AH$5=0,0,$F22*AH$5/$F$36)</f>
        <v>0</v>
      </c>
      <c r="AI24" s="2">
        <f t="shared" si="28"/>
        <v>0</v>
      </c>
      <c r="AJ24" s="2">
        <f t="shared" si="28"/>
        <v>0</v>
      </c>
      <c r="AK24" s="2">
        <f t="shared" si="28"/>
        <v>0</v>
      </c>
      <c r="AL24" s="81">
        <f t="shared" si="6"/>
        <v>0.99825989646493474</v>
      </c>
      <c r="AM24" s="81">
        <f t="shared" si="6"/>
        <v>0.99564974116233684</v>
      </c>
      <c r="AN24" s="81">
        <f t="shared" si="6"/>
        <v>0.94779689394804278</v>
      </c>
      <c r="AO24" s="81">
        <f t="shared" si="6"/>
        <v>0.91299482324673786</v>
      </c>
      <c r="AP24" s="2">
        <f t="shared" si="7"/>
        <v>0</v>
      </c>
      <c r="AQ24" s="2">
        <f t="shared" si="7"/>
        <v>0</v>
      </c>
      <c r="AR24" s="2">
        <f t="shared" si="7"/>
        <v>0</v>
      </c>
      <c r="AS24" s="2">
        <f t="shared" si="7"/>
        <v>0</v>
      </c>
      <c r="AT24" s="81">
        <f t="shared" si="8"/>
        <v>0</v>
      </c>
      <c r="AU24" s="81">
        <f t="shared" si="8"/>
        <v>0</v>
      </c>
      <c r="AV24" s="81">
        <f t="shared" si="8"/>
        <v>0</v>
      </c>
      <c r="AW24" s="81">
        <f t="shared" si="8"/>
        <v>0</v>
      </c>
      <c r="AX24" s="2">
        <f t="shared" si="9"/>
        <v>0</v>
      </c>
      <c r="AY24" s="2">
        <f t="shared" si="9"/>
        <v>0</v>
      </c>
      <c r="AZ24" s="2">
        <f t="shared" si="9"/>
        <v>0</v>
      </c>
      <c r="BA24" s="2">
        <f t="shared" si="9"/>
        <v>0</v>
      </c>
      <c r="BB24" s="81">
        <f t="shared" si="10"/>
        <v>0</v>
      </c>
      <c r="BC24" s="81">
        <f t="shared" si="10"/>
        <v>0</v>
      </c>
      <c r="BD24" s="81">
        <f t="shared" si="10"/>
        <v>0</v>
      </c>
      <c r="BE24" s="81">
        <f t="shared" si="10"/>
        <v>0</v>
      </c>
      <c r="BF24" s="2">
        <f t="shared" si="11"/>
        <v>0</v>
      </c>
      <c r="BG24" s="2">
        <f t="shared" si="11"/>
        <v>0</v>
      </c>
      <c r="BH24" s="2">
        <f t="shared" si="11"/>
        <v>0</v>
      </c>
      <c r="BI24" s="2">
        <f t="shared" si="11"/>
        <v>0</v>
      </c>
    </row>
    <row r="25" spans="1:61" x14ac:dyDescent="0.3">
      <c r="A25">
        <v>10</v>
      </c>
      <c r="B25" s="23">
        <f t="shared" si="0"/>
        <v>0.1</v>
      </c>
      <c r="C25" s="17">
        <v>1</v>
      </c>
      <c r="D25">
        <f>0.5*C25*'key variables'!$B$4/'control variables'!$C$36</f>
        <v>0.1</v>
      </c>
      <c r="E25">
        <v>0</v>
      </c>
      <c r="F25">
        <v>0</v>
      </c>
      <c r="G25">
        <v>0</v>
      </c>
      <c r="H25">
        <v>0</v>
      </c>
      <c r="I25">
        <v>0</v>
      </c>
      <c r="J25">
        <f>K16+L16</f>
        <v>1.125E-2</v>
      </c>
      <c r="K25">
        <v>0</v>
      </c>
      <c r="L25">
        <v>0</v>
      </c>
      <c r="N25" t="s">
        <v>43</v>
      </c>
      <c r="O25" t="s">
        <v>44</v>
      </c>
      <c r="P25">
        <v>0.1</v>
      </c>
      <c r="Q25">
        <v>0.2</v>
      </c>
      <c r="R25">
        <v>0.6</v>
      </c>
      <c r="S25">
        <v>1</v>
      </c>
      <c r="U25" s="17">
        <v>12</v>
      </c>
      <c r="V25" s="81">
        <f>IF('key variables'!$B$27=1,Z25*(1-'key variables'!$B$17*SUM(AD25:AD$36)),Z25)</f>
        <v>0.1</v>
      </c>
      <c r="W25" s="81">
        <f>AA25*(1-'key variables'!$B$17*SUM(AE25:AE$36))</f>
        <v>0.1</v>
      </c>
      <c r="X25" s="81">
        <f>AB25*(1-'key variables'!$B$17*SUM(AF25:AF$36))</f>
        <v>0.1</v>
      </c>
      <c r="Y25" s="81">
        <f>AC25*(1-'key variables'!$B$17*SUM(AG25:AG$36))</f>
        <v>0.1</v>
      </c>
      <c r="Z25" s="2">
        <f t="shared" si="3"/>
        <v>0.1</v>
      </c>
      <c r="AA25" s="2">
        <f t="shared" si="3"/>
        <v>0.1</v>
      </c>
      <c r="AB25" s="2">
        <f t="shared" si="3"/>
        <v>0.1</v>
      </c>
      <c r="AC25" s="2">
        <f t="shared" si="3"/>
        <v>0.1</v>
      </c>
      <c r="AD25" s="81">
        <f t="shared" si="4"/>
        <v>0</v>
      </c>
      <c r="AE25" s="81">
        <f t="shared" si="4"/>
        <v>0</v>
      </c>
      <c r="AF25" s="81">
        <f t="shared" si="4"/>
        <v>0</v>
      </c>
      <c r="AG25" s="81">
        <f t="shared" si="4"/>
        <v>0</v>
      </c>
      <c r="AH25" s="2">
        <f t="shared" ref="AH25:AK25" si="29">IF(AH$5=0,0,$F23*AH$5/$F$36)</f>
        <v>0</v>
      </c>
      <c r="AI25" s="2">
        <f t="shared" si="29"/>
        <v>0</v>
      </c>
      <c r="AJ25" s="2">
        <f t="shared" si="29"/>
        <v>0</v>
      </c>
      <c r="AK25" s="2">
        <f t="shared" si="29"/>
        <v>0</v>
      </c>
      <c r="AL25" s="81">
        <f t="shared" si="6"/>
        <v>0</v>
      </c>
      <c r="AM25" s="81">
        <f t="shared" si="6"/>
        <v>0</v>
      </c>
      <c r="AN25" s="81">
        <f t="shared" si="6"/>
        <v>0</v>
      </c>
      <c r="AO25" s="81">
        <f t="shared" si="6"/>
        <v>0</v>
      </c>
      <c r="AP25" s="2">
        <f t="shared" si="7"/>
        <v>0</v>
      </c>
      <c r="AQ25" s="2">
        <f t="shared" si="7"/>
        <v>0</v>
      </c>
      <c r="AR25" s="2">
        <f t="shared" si="7"/>
        <v>0</v>
      </c>
      <c r="AS25" s="2">
        <f t="shared" si="7"/>
        <v>0</v>
      </c>
      <c r="AT25" s="81">
        <f t="shared" si="8"/>
        <v>0</v>
      </c>
      <c r="AU25" s="81">
        <f t="shared" si="8"/>
        <v>0</v>
      </c>
      <c r="AV25" s="81">
        <f t="shared" si="8"/>
        <v>0</v>
      </c>
      <c r="AW25" s="81">
        <f t="shared" si="8"/>
        <v>0</v>
      </c>
      <c r="AX25" s="2">
        <f t="shared" si="9"/>
        <v>0</v>
      </c>
      <c r="AY25" s="2">
        <f t="shared" si="9"/>
        <v>0</v>
      </c>
      <c r="AZ25" s="2">
        <f t="shared" si="9"/>
        <v>0</v>
      </c>
      <c r="BA25" s="2">
        <f t="shared" si="9"/>
        <v>0</v>
      </c>
      <c r="BB25" s="81">
        <f t="shared" si="10"/>
        <v>0</v>
      </c>
      <c r="BC25" s="81">
        <f t="shared" si="10"/>
        <v>0</v>
      </c>
      <c r="BD25" s="81">
        <f t="shared" si="10"/>
        <v>0</v>
      </c>
      <c r="BE25" s="81">
        <f t="shared" si="10"/>
        <v>0</v>
      </c>
      <c r="BF25" s="2">
        <f t="shared" si="11"/>
        <v>0</v>
      </c>
      <c r="BG25" s="2">
        <f t="shared" si="11"/>
        <v>0</v>
      </c>
      <c r="BH25" s="2">
        <f t="shared" si="11"/>
        <v>0</v>
      </c>
      <c r="BI25" s="2">
        <f t="shared" si="11"/>
        <v>0</v>
      </c>
    </row>
    <row r="26" spans="1:61" x14ac:dyDescent="0.3">
      <c r="A26">
        <v>9</v>
      </c>
      <c r="B26" s="23">
        <f t="shared" si="0"/>
        <v>0.1</v>
      </c>
      <c r="C26" s="17">
        <v>1</v>
      </c>
      <c r="D26">
        <f>0.5*C26*'key variables'!$B$4/'control variables'!$C$36</f>
        <v>0.1</v>
      </c>
      <c r="E26">
        <v>0</v>
      </c>
      <c r="F26">
        <v>0</v>
      </c>
      <c r="G26">
        <v>0</v>
      </c>
      <c r="H26">
        <f>I13+J25</f>
        <v>4.4999999999999998E-2</v>
      </c>
      <c r="I26">
        <v>0</v>
      </c>
      <c r="J26">
        <v>0</v>
      </c>
      <c r="K26">
        <v>0</v>
      </c>
      <c r="L26">
        <v>0</v>
      </c>
      <c r="N26" t="s">
        <v>44</v>
      </c>
      <c r="O26" t="s">
        <v>45</v>
      </c>
      <c r="P26">
        <v>0.02</v>
      </c>
      <c r="Q26">
        <v>0.02</v>
      </c>
      <c r="R26">
        <v>0.2</v>
      </c>
      <c r="S26">
        <v>1</v>
      </c>
      <c r="U26" s="17">
        <v>11</v>
      </c>
      <c r="V26" s="81">
        <f>IF('key variables'!$B$27=1,Z26*(1-'key variables'!$B$17*SUM(AD26:AD$36)),Z26)</f>
        <v>0.1</v>
      </c>
      <c r="W26" s="81">
        <f>AA26*(1-'key variables'!$B$17*SUM(AE26:AE$36))</f>
        <v>0.1</v>
      </c>
      <c r="X26" s="81">
        <f>AB26*(1-'key variables'!$B$17*SUM(AF26:AF$36))</f>
        <v>0.1</v>
      </c>
      <c r="Y26" s="81">
        <f>AC26*(1-'key variables'!$B$17*SUM(AG26:AG$36))</f>
        <v>0.1</v>
      </c>
      <c r="Z26" s="2">
        <f t="shared" si="3"/>
        <v>0.1</v>
      </c>
      <c r="AA26" s="2">
        <f t="shared" si="3"/>
        <v>0.1</v>
      </c>
      <c r="AB26" s="2">
        <f t="shared" si="3"/>
        <v>0.1</v>
      </c>
      <c r="AC26" s="2">
        <f t="shared" si="3"/>
        <v>0.1</v>
      </c>
      <c r="AD26" s="81">
        <f t="shared" si="4"/>
        <v>0</v>
      </c>
      <c r="AE26" s="81">
        <f t="shared" si="4"/>
        <v>0</v>
      </c>
      <c r="AF26" s="81">
        <f t="shared" si="4"/>
        <v>0</v>
      </c>
      <c r="AG26" s="81">
        <f t="shared" si="4"/>
        <v>0</v>
      </c>
      <c r="AH26" s="2">
        <f t="shared" ref="AH26:AK26" si="30">IF(AH$5=0,0,$F24*AH$5/$F$36)</f>
        <v>0</v>
      </c>
      <c r="AI26" s="2">
        <f t="shared" si="30"/>
        <v>0</v>
      </c>
      <c r="AJ26" s="2">
        <f t="shared" si="30"/>
        <v>0</v>
      </c>
      <c r="AK26" s="2">
        <f t="shared" si="30"/>
        <v>0</v>
      </c>
      <c r="AL26" s="81">
        <f t="shared" si="6"/>
        <v>0</v>
      </c>
      <c r="AM26" s="81">
        <f t="shared" si="6"/>
        <v>0</v>
      </c>
      <c r="AN26" s="81">
        <f t="shared" si="6"/>
        <v>0</v>
      </c>
      <c r="AO26" s="81">
        <f t="shared" si="6"/>
        <v>0</v>
      </c>
      <c r="AP26" s="2">
        <f t="shared" si="7"/>
        <v>0</v>
      </c>
      <c r="AQ26" s="2">
        <f t="shared" si="7"/>
        <v>0</v>
      </c>
      <c r="AR26" s="2">
        <f t="shared" si="7"/>
        <v>0</v>
      </c>
      <c r="AS26" s="2">
        <f t="shared" si="7"/>
        <v>0</v>
      </c>
      <c r="AT26" s="81">
        <f t="shared" si="8"/>
        <v>0</v>
      </c>
      <c r="AU26" s="81">
        <f t="shared" si="8"/>
        <v>0</v>
      </c>
      <c r="AV26" s="81">
        <f t="shared" si="8"/>
        <v>0</v>
      </c>
      <c r="AW26" s="81">
        <f t="shared" si="8"/>
        <v>0</v>
      </c>
      <c r="AX26" s="2">
        <f t="shared" si="9"/>
        <v>0</v>
      </c>
      <c r="AY26" s="2">
        <f t="shared" si="9"/>
        <v>0</v>
      </c>
      <c r="AZ26" s="2">
        <f t="shared" si="9"/>
        <v>0</v>
      </c>
      <c r="BA26" s="2">
        <f t="shared" si="9"/>
        <v>0</v>
      </c>
      <c r="BB26" s="81">
        <f t="shared" si="10"/>
        <v>0</v>
      </c>
      <c r="BC26" s="81">
        <f t="shared" si="10"/>
        <v>0</v>
      </c>
      <c r="BD26" s="81">
        <f t="shared" si="10"/>
        <v>0</v>
      </c>
      <c r="BE26" s="81">
        <f t="shared" si="10"/>
        <v>0</v>
      </c>
      <c r="BF26" s="2">
        <f t="shared" si="11"/>
        <v>0</v>
      </c>
      <c r="BG26" s="2">
        <f t="shared" si="11"/>
        <v>0</v>
      </c>
      <c r="BH26" s="2">
        <f t="shared" si="11"/>
        <v>0</v>
      </c>
      <c r="BI26" s="2">
        <f t="shared" si="11"/>
        <v>0</v>
      </c>
    </row>
    <row r="27" spans="1:61" x14ac:dyDescent="0.3">
      <c r="A27">
        <v>8</v>
      </c>
      <c r="B27" s="23">
        <f t="shared" si="0"/>
        <v>0.1</v>
      </c>
      <c r="C27" s="17">
        <v>1</v>
      </c>
      <c r="D27">
        <f>0.5*C27*'key variables'!$B$4/'control variables'!$C$36</f>
        <v>0.1</v>
      </c>
      <c r="E27">
        <v>0</v>
      </c>
      <c r="F27">
        <v>0</v>
      </c>
      <c r="G27">
        <v>0</v>
      </c>
      <c r="H27">
        <v>0</v>
      </c>
      <c r="I27">
        <v>0</v>
      </c>
      <c r="J27">
        <v>0</v>
      </c>
      <c r="K27">
        <v>0</v>
      </c>
      <c r="L27">
        <v>0</v>
      </c>
      <c r="N27" t="s">
        <v>145</v>
      </c>
      <c r="U27" s="17">
        <v>10</v>
      </c>
      <c r="V27" s="81">
        <f>IF('key variables'!$B$27=1,Z27*(1-'key variables'!$B$17*SUM(AD27:AD$36)),Z27)</f>
        <v>0.1</v>
      </c>
      <c r="W27" s="81">
        <f>AA27*(1-'key variables'!$B$17*SUM(AE27:AE$36))</f>
        <v>0.1</v>
      </c>
      <c r="X27" s="81">
        <f>AB27*(1-'key variables'!$B$17*SUM(AF27:AF$36))</f>
        <v>0.1</v>
      </c>
      <c r="Y27" s="81">
        <f>AC27*(1-'key variables'!$B$17*SUM(AG27:AG$36))</f>
        <v>0.1</v>
      </c>
      <c r="Z27" s="2">
        <f t="shared" si="3"/>
        <v>0.1</v>
      </c>
      <c r="AA27" s="2">
        <f t="shared" si="3"/>
        <v>0.1</v>
      </c>
      <c r="AB27" s="2">
        <f t="shared" si="3"/>
        <v>0.1</v>
      </c>
      <c r="AC27" s="2">
        <f t="shared" si="3"/>
        <v>0.1</v>
      </c>
      <c r="AD27" s="81">
        <f t="shared" si="4"/>
        <v>0</v>
      </c>
      <c r="AE27" s="81">
        <f t="shared" si="4"/>
        <v>0</v>
      </c>
      <c r="AF27" s="81">
        <f t="shared" si="4"/>
        <v>0</v>
      </c>
      <c r="AG27" s="81">
        <f t="shared" si="4"/>
        <v>0</v>
      </c>
      <c r="AH27" s="2">
        <f t="shared" ref="AH27:AK27" si="31">IF(AH$5=0,0,$F25*AH$5/$F$36)</f>
        <v>0</v>
      </c>
      <c r="AI27" s="2">
        <f t="shared" si="31"/>
        <v>0</v>
      </c>
      <c r="AJ27" s="2">
        <f t="shared" si="31"/>
        <v>0</v>
      </c>
      <c r="AK27" s="2">
        <f t="shared" si="31"/>
        <v>0</v>
      </c>
      <c r="AL27" s="81">
        <f t="shared" si="6"/>
        <v>0</v>
      </c>
      <c r="AM27" s="81">
        <f t="shared" si="6"/>
        <v>0</v>
      </c>
      <c r="AN27" s="81">
        <f t="shared" si="6"/>
        <v>0</v>
      </c>
      <c r="AO27" s="81">
        <f t="shared" si="6"/>
        <v>0</v>
      </c>
      <c r="AP27" s="2">
        <f t="shared" si="7"/>
        <v>0</v>
      </c>
      <c r="AQ27" s="2">
        <f t="shared" si="7"/>
        <v>0</v>
      </c>
      <c r="AR27" s="2">
        <f t="shared" si="7"/>
        <v>0</v>
      </c>
      <c r="AS27" s="2">
        <f t="shared" si="7"/>
        <v>0</v>
      </c>
      <c r="AT27" s="81">
        <f t="shared" si="8"/>
        <v>0</v>
      </c>
      <c r="AU27" s="81">
        <f t="shared" si="8"/>
        <v>0</v>
      </c>
      <c r="AV27" s="81">
        <f t="shared" si="8"/>
        <v>0</v>
      </c>
      <c r="AW27" s="81">
        <f t="shared" si="8"/>
        <v>0</v>
      </c>
      <c r="AX27" s="2">
        <f t="shared" si="9"/>
        <v>2.0360597138081036E-3</v>
      </c>
      <c r="AY27" s="2">
        <f t="shared" si="9"/>
        <v>4.0721194276162071E-3</v>
      </c>
      <c r="AZ27" s="2">
        <f t="shared" si="9"/>
        <v>1.221635828284862E-2</v>
      </c>
      <c r="BA27" s="2">
        <f t="shared" si="9"/>
        <v>2.0360597138081034E-2</v>
      </c>
      <c r="BB27" s="81">
        <f t="shared" si="10"/>
        <v>0</v>
      </c>
      <c r="BC27" s="81">
        <f t="shared" si="10"/>
        <v>0</v>
      </c>
      <c r="BD27" s="81">
        <f t="shared" si="10"/>
        <v>0</v>
      </c>
      <c r="BE27" s="81">
        <f t="shared" si="10"/>
        <v>0</v>
      </c>
      <c r="BF27" s="2">
        <f t="shared" si="11"/>
        <v>0</v>
      </c>
      <c r="BG27" s="2">
        <f t="shared" si="11"/>
        <v>0</v>
      </c>
      <c r="BH27" s="2">
        <f t="shared" si="11"/>
        <v>0</v>
      </c>
      <c r="BI27" s="2">
        <f t="shared" si="11"/>
        <v>0</v>
      </c>
    </row>
    <row r="28" spans="1:61" x14ac:dyDescent="0.3">
      <c r="A28">
        <v>7</v>
      </c>
      <c r="B28" s="23">
        <f t="shared" si="0"/>
        <v>0.1</v>
      </c>
      <c r="C28" s="17">
        <v>1</v>
      </c>
      <c r="D28">
        <f>0.5*C28*'key variables'!$B$4/'control variables'!$C$36</f>
        <v>0.1</v>
      </c>
      <c r="E28">
        <v>0</v>
      </c>
      <c r="F28">
        <v>0</v>
      </c>
      <c r="G28">
        <v>0</v>
      </c>
      <c r="H28">
        <v>0</v>
      </c>
      <c r="I28">
        <v>0</v>
      </c>
      <c r="J28">
        <v>0</v>
      </c>
      <c r="K28">
        <v>0</v>
      </c>
      <c r="L28">
        <v>0</v>
      </c>
      <c r="N28" t="s">
        <v>53</v>
      </c>
      <c r="O28" t="s">
        <v>45</v>
      </c>
      <c r="P28">
        <f>P24*P25*P26</f>
        <v>4.0000000000000003E-5</v>
      </c>
      <c r="Q28">
        <f>Q24*Q25*Q26</f>
        <v>2.0000000000000004E-4</v>
      </c>
      <c r="R28">
        <f>R24*R25*R26</f>
        <v>7.1999999999999995E-2</v>
      </c>
      <c r="S28">
        <f>S24*S25*S26</f>
        <v>1</v>
      </c>
      <c r="T28" t="s">
        <v>227</v>
      </c>
      <c r="U28" s="17">
        <v>9</v>
      </c>
      <c r="V28" s="81">
        <f>IF('key variables'!$B$27=1,Z28*(1-'key variables'!$B$17*SUM(AD28:AD$36)),Z28)</f>
        <v>0.1</v>
      </c>
      <c r="W28" s="81">
        <f>AA28*(1-'key variables'!$B$17*SUM(AE28:AE$36))</f>
        <v>0.1</v>
      </c>
      <c r="X28" s="81">
        <f>AB28*(1-'key variables'!$B$17*SUM(AF28:AF$36))</f>
        <v>0.1</v>
      </c>
      <c r="Y28" s="81">
        <f>AC28*(1-'key variables'!$B$17*SUM(AG28:AG$36))</f>
        <v>0.1</v>
      </c>
      <c r="Z28" s="2">
        <f t="shared" si="3"/>
        <v>0.1</v>
      </c>
      <c r="AA28" s="2">
        <f t="shared" si="3"/>
        <v>0.1</v>
      </c>
      <c r="AB28" s="2">
        <f t="shared" si="3"/>
        <v>0.1</v>
      </c>
      <c r="AC28" s="2">
        <f t="shared" si="3"/>
        <v>0.1</v>
      </c>
      <c r="AD28" s="81">
        <f t="shared" si="4"/>
        <v>0</v>
      </c>
      <c r="AE28" s="81">
        <f t="shared" si="4"/>
        <v>0</v>
      </c>
      <c r="AF28" s="81">
        <f t="shared" si="4"/>
        <v>0</v>
      </c>
      <c r="AG28" s="81">
        <f t="shared" si="4"/>
        <v>0</v>
      </c>
      <c r="AH28" s="2">
        <f t="shared" ref="AH28:AK28" si="32">IF(AH$5=0,0,$F26*AH$5/$F$36)</f>
        <v>0</v>
      </c>
      <c r="AI28" s="2">
        <f t="shared" si="32"/>
        <v>0</v>
      </c>
      <c r="AJ28" s="2">
        <f t="shared" si="32"/>
        <v>0</v>
      </c>
      <c r="AK28" s="2">
        <f t="shared" si="32"/>
        <v>0</v>
      </c>
      <c r="AL28" s="81">
        <f t="shared" si="6"/>
        <v>0</v>
      </c>
      <c r="AM28" s="81">
        <f t="shared" si="6"/>
        <v>0</v>
      </c>
      <c r="AN28" s="81">
        <f t="shared" si="6"/>
        <v>0</v>
      </c>
      <c r="AO28" s="81">
        <f t="shared" si="6"/>
        <v>0</v>
      </c>
      <c r="AP28" s="2">
        <f t="shared" si="7"/>
        <v>1.7401035350652421E-3</v>
      </c>
      <c r="AQ28" s="2">
        <f t="shared" si="7"/>
        <v>4.3502588376631056E-3</v>
      </c>
      <c r="AR28" s="2">
        <f t="shared" si="7"/>
        <v>5.2203106051957264E-2</v>
      </c>
      <c r="AS28" s="2">
        <f t="shared" si="7"/>
        <v>8.7005176753262123E-2</v>
      </c>
      <c r="AT28" s="81">
        <f t="shared" si="8"/>
        <v>0</v>
      </c>
      <c r="AU28" s="81">
        <f t="shared" si="8"/>
        <v>0</v>
      </c>
      <c r="AV28" s="81">
        <f t="shared" si="8"/>
        <v>0</v>
      </c>
      <c r="AW28" s="81">
        <f t="shared" si="8"/>
        <v>0</v>
      </c>
      <c r="AX28" s="2">
        <f t="shared" si="9"/>
        <v>0</v>
      </c>
      <c r="AY28" s="2">
        <f t="shared" si="9"/>
        <v>0</v>
      </c>
      <c r="AZ28" s="2">
        <f t="shared" si="9"/>
        <v>0</v>
      </c>
      <c r="BA28" s="2">
        <f t="shared" si="9"/>
        <v>0</v>
      </c>
      <c r="BB28" s="81">
        <f t="shared" si="10"/>
        <v>0</v>
      </c>
      <c r="BC28" s="81">
        <f t="shared" si="10"/>
        <v>0</v>
      </c>
      <c r="BD28" s="81">
        <f t="shared" si="10"/>
        <v>0</v>
      </c>
      <c r="BE28" s="81">
        <f t="shared" si="10"/>
        <v>0</v>
      </c>
      <c r="BF28" s="2">
        <f t="shared" si="11"/>
        <v>0</v>
      </c>
      <c r="BG28" s="2">
        <f t="shared" si="11"/>
        <v>0</v>
      </c>
      <c r="BH28" s="2">
        <f t="shared" si="11"/>
        <v>0</v>
      </c>
      <c r="BI28" s="2">
        <f t="shared" si="11"/>
        <v>0</v>
      </c>
    </row>
    <row r="29" spans="1:61" x14ac:dyDescent="0.3">
      <c r="A29">
        <v>6</v>
      </c>
      <c r="B29" s="23">
        <f t="shared" si="0"/>
        <v>0.2</v>
      </c>
      <c r="C29" s="17">
        <v>1</v>
      </c>
      <c r="D29">
        <f>C29*'key variables'!$B$4/'control variables'!$C$36</f>
        <v>0.2</v>
      </c>
      <c r="E29">
        <v>0</v>
      </c>
      <c r="F29">
        <v>0</v>
      </c>
      <c r="G29">
        <v>0</v>
      </c>
      <c r="H29">
        <v>0</v>
      </c>
      <c r="I29">
        <v>0</v>
      </c>
      <c r="J29">
        <v>0</v>
      </c>
      <c r="K29">
        <v>0</v>
      </c>
      <c r="L29">
        <v>0</v>
      </c>
      <c r="U29" s="17">
        <v>8</v>
      </c>
      <c r="V29" s="81">
        <f>IF('key variables'!$B$27=1,Z29*(1-'key variables'!$B$17*SUM(AD29:AD$36)),Z29)</f>
        <v>0.1</v>
      </c>
      <c r="W29" s="81">
        <f>AA29*(1-'key variables'!$B$17*SUM(AE29:AE$36))</f>
        <v>0.1</v>
      </c>
      <c r="X29" s="81">
        <f>AB29*(1-'key variables'!$B$17*SUM(AF29:AF$36))</f>
        <v>0.1</v>
      </c>
      <c r="Y29" s="81">
        <f>AC29*(1-'key variables'!$B$17*SUM(AG29:AG$36))</f>
        <v>0.1</v>
      </c>
      <c r="Z29" s="2">
        <f t="shared" si="3"/>
        <v>0.1</v>
      </c>
      <c r="AA29" s="2">
        <f t="shared" si="3"/>
        <v>0.1</v>
      </c>
      <c r="AB29" s="2">
        <f t="shared" si="3"/>
        <v>0.1</v>
      </c>
      <c r="AC29" s="2">
        <f t="shared" si="3"/>
        <v>0.1</v>
      </c>
      <c r="AD29" s="81">
        <f t="shared" si="4"/>
        <v>0</v>
      </c>
      <c r="AE29" s="81">
        <f t="shared" si="4"/>
        <v>0</v>
      </c>
      <c r="AF29" s="81">
        <f t="shared" si="4"/>
        <v>0</v>
      </c>
      <c r="AG29" s="81">
        <f t="shared" si="4"/>
        <v>0</v>
      </c>
      <c r="AH29" s="2">
        <f t="shared" ref="AH29:AK29" si="33">IF(AH$5=0,0,$F27*AH$5/$F$36)</f>
        <v>0</v>
      </c>
      <c r="AI29" s="2">
        <f t="shared" si="33"/>
        <v>0</v>
      </c>
      <c r="AJ29" s="2">
        <f t="shared" si="33"/>
        <v>0</v>
      </c>
      <c r="AK29" s="2">
        <f t="shared" si="33"/>
        <v>0</v>
      </c>
      <c r="AL29" s="81">
        <f t="shared" si="6"/>
        <v>0</v>
      </c>
      <c r="AM29" s="81">
        <f t="shared" si="6"/>
        <v>0</v>
      </c>
      <c r="AN29" s="81">
        <f t="shared" si="6"/>
        <v>0</v>
      </c>
      <c r="AO29" s="81">
        <f t="shared" si="6"/>
        <v>0</v>
      </c>
      <c r="AP29" s="2">
        <f t="shared" si="7"/>
        <v>0</v>
      </c>
      <c r="AQ29" s="2">
        <f t="shared" si="7"/>
        <v>0</v>
      </c>
      <c r="AR29" s="2">
        <f t="shared" si="7"/>
        <v>0</v>
      </c>
      <c r="AS29" s="2">
        <f t="shared" si="7"/>
        <v>0</v>
      </c>
      <c r="AT29" s="81">
        <f t="shared" si="8"/>
        <v>0</v>
      </c>
      <c r="AU29" s="81">
        <f t="shared" si="8"/>
        <v>0</v>
      </c>
      <c r="AV29" s="81">
        <f t="shared" si="8"/>
        <v>0</v>
      </c>
      <c r="AW29" s="81">
        <f t="shared" si="8"/>
        <v>0</v>
      </c>
      <c r="AX29" s="2">
        <f t="shared" si="9"/>
        <v>0</v>
      </c>
      <c r="AY29" s="2">
        <f t="shared" si="9"/>
        <v>0</v>
      </c>
      <c r="AZ29" s="2">
        <f t="shared" si="9"/>
        <v>0</v>
      </c>
      <c r="BA29" s="2">
        <f t="shared" si="9"/>
        <v>0</v>
      </c>
      <c r="BB29" s="81">
        <f t="shared" si="10"/>
        <v>0</v>
      </c>
      <c r="BC29" s="81">
        <f t="shared" si="10"/>
        <v>0</v>
      </c>
      <c r="BD29" s="81">
        <f t="shared" si="10"/>
        <v>0</v>
      </c>
      <c r="BE29" s="81">
        <f t="shared" si="10"/>
        <v>0</v>
      </c>
      <c r="BF29" s="2">
        <f t="shared" si="11"/>
        <v>0</v>
      </c>
      <c r="BG29" s="2">
        <f t="shared" si="11"/>
        <v>0</v>
      </c>
      <c r="BH29" s="2">
        <f t="shared" si="11"/>
        <v>0</v>
      </c>
      <c r="BI29" s="2">
        <f t="shared" si="11"/>
        <v>0</v>
      </c>
    </row>
    <row r="30" spans="1:61" x14ac:dyDescent="0.3">
      <c r="A30">
        <v>5</v>
      </c>
      <c r="B30" s="23">
        <f t="shared" si="0"/>
        <v>0.2</v>
      </c>
      <c r="C30" s="17">
        <v>1</v>
      </c>
      <c r="D30">
        <f>C30*'key variables'!$B$4/'control variables'!$C$36</f>
        <v>0.2</v>
      </c>
      <c r="E30">
        <f>1-F30</f>
        <v>1</v>
      </c>
      <c r="F30">
        <f>'key variables'!B15</f>
        <v>0</v>
      </c>
      <c r="G30">
        <v>0</v>
      </c>
      <c r="H30">
        <v>0</v>
      </c>
      <c r="I30">
        <v>0</v>
      </c>
      <c r="J30">
        <v>0</v>
      </c>
      <c r="K30">
        <v>0</v>
      </c>
      <c r="L30">
        <v>0</v>
      </c>
      <c r="N30" s="65" t="s">
        <v>146</v>
      </c>
      <c r="U30" s="17">
        <v>7</v>
      </c>
      <c r="V30" s="81">
        <f>IF('key variables'!$B$27=1,Z30*(1-'key variables'!$B$17*SUM(AD30:AD$36)),Z30)</f>
        <v>0.1</v>
      </c>
      <c r="W30" s="81">
        <f>AA30*(1-'key variables'!$B$17*SUM(AE30:AE$36))</f>
        <v>0.1</v>
      </c>
      <c r="X30" s="81">
        <f>AB30*(1-'key variables'!$B$17*SUM(AF30:AF$36))</f>
        <v>0.1</v>
      </c>
      <c r="Y30" s="81">
        <f>AC30*(1-'key variables'!$B$17*SUM(AG30:AG$36))</f>
        <v>0.1</v>
      </c>
      <c r="Z30" s="2">
        <f t="shared" si="3"/>
        <v>0.1</v>
      </c>
      <c r="AA30" s="2">
        <f t="shared" si="3"/>
        <v>0.1</v>
      </c>
      <c r="AB30" s="2">
        <f t="shared" si="3"/>
        <v>0.1</v>
      </c>
      <c r="AC30" s="2">
        <f t="shared" si="3"/>
        <v>0.1</v>
      </c>
      <c r="AD30" s="81">
        <f t="shared" si="4"/>
        <v>0</v>
      </c>
      <c r="AE30" s="81">
        <f t="shared" si="4"/>
        <v>0</v>
      </c>
      <c r="AF30" s="81">
        <f t="shared" si="4"/>
        <v>0</v>
      </c>
      <c r="AG30" s="81">
        <f t="shared" si="4"/>
        <v>0</v>
      </c>
      <c r="AH30" s="2">
        <f t="shared" ref="AH30:AK30" si="34">IF(AH$5=0,0,$F28*AH$5/$F$36)</f>
        <v>0</v>
      </c>
      <c r="AI30" s="2">
        <f t="shared" si="34"/>
        <v>0</v>
      </c>
      <c r="AJ30" s="2">
        <f t="shared" si="34"/>
        <v>0</v>
      </c>
      <c r="AK30" s="2">
        <f t="shared" si="34"/>
        <v>0</v>
      </c>
      <c r="AL30" s="81">
        <f t="shared" si="6"/>
        <v>0</v>
      </c>
      <c r="AM30" s="81">
        <f t="shared" si="6"/>
        <v>0</v>
      </c>
      <c r="AN30" s="81">
        <f t="shared" si="6"/>
        <v>0</v>
      </c>
      <c r="AO30" s="81">
        <f t="shared" si="6"/>
        <v>0</v>
      </c>
      <c r="AP30" s="2">
        <f t="shared" si="7"/>
        <v>0</v>
      </c>
      <c r="AQ30" s="2">
        <f t="shared" si="7"/>
        <v>0</v>
      </c>
      <c r="AR30" s="2">
        <f t="shared" si="7"/>
        <v>0</v>
      </c>
      <c r="AS30" s="2">
        <f t="shared" si="7"/>
        <v>0</v>
      </c>
      <c r="AT30" s="81">
        <f t="shared" si="8"/>
        <v>0</v>
      </c>
      <c r="AU30" s="81">
        <f t="shared" si="8"/>
        <v>0</v>
      </c>
      <c r="AV30" s="81">
        <f t="shared" si="8"/>
        <v>0</v>
      </c>
      <c r="AW30" s="81">
        <f t="shared" si="8"/>
        <v>0</v>
      </c>
      <c r="AX30" s="2">
        <f t="shared" si="9"/>
        <v>0</v>
      </c>
      <c r="AY30" s="2">
        <f t="shared" si="9"/>
        <v>0</v>
      </c>
      <c r="AZ30" s="2">
        <f t="shared" si="9"/>
        <v>0</v>
      </c>
      <c r="BA30" s="2">
        <f t="shared" si="9"/>
        <v>0</v>
      </c>
      <c r="BB30" s="81">
        <f t="shared" si="10"/>
        <v>0</v>
      </c>
      <c r="BC30" s="81">
        <f t="shared" si="10"/>
        <v>0</v>
      </c>
      <c r="BD30" s="81">
        <f t="shared" si="10"/>
        <v>0</v>
      </c>
      <c r="BE30" s="81">
        <f t="shared" si="10"/>
        <v>0</v>
      </c>
      <c r="BF30" s="2">
        <f t="shared" si="11"/>
        <v>0</v>
      </c>
      <c r="BG30" s="2">
        <f t="shared" si="11"/>
        <v>0</v>
      </c>
      <c r="BH30" s="2">
        <f t="shared" si="11"/>
        <v>0</v>
      </c>
      <c r="BI30" s="2">
        <f t="shared" si="11"/>
        <v>0</v>
      </c>
    </row>
    <row r="31" spans="1:61" x14ac:dyDescent="0.3">
      <c r="A31">
        <v>4</v>
      </c>
      <c r="B31" s="23">
        <f t="shared" si="0"/>
        <v>0.4</v>
      </c>
      <c r="C31" s="17">
        <v>1</v>
      </c>
      <c r="D31">
        <f>2*C31*'key variables'!$B$4/'control variables'!$C$36</f>
        <v>0.4</v>
      </c>
      <c r="E31">
        <v>0</v>
      </c>
      <c r="F31">
        <v>0</v>
      </c>
      <c r="G31">
        <v>0</v>
      </c>
      <c r="H31">
        <v>0</v>
      </c>
      <c r="I31">
        <v>0</v>
      </c>
      <c r="J31">
        <v>0</v>
      </c>
      <c r="K31">
        <v>0</v>
      </c>
      <c r="L31">
        <v>0</v>
      </c>
      <c r="N31" t="s">
        <v>70</v>
      </c>
      <c r="U31" s="17">
        <v>6</v>
      </c>
      <c r="V31" s="81">
        <f>IF('key variables'!$B$27=1,Z31*(1-'key variables'!$B$17*SUM(AD31:AD$36)),Z31)</f>
        <v>0.2</v>
      </c>
      <c r="W31" s="81">
        <f>AA31*(1-'key variables'!$B$17*SUM(AE31:AE$36))</f>
        <v>0.2</v>
      </c>
      <c r="X31" s="81">
        <f>AB31*(1-'key variables'!$B$17*SUM(AF31:AF$36))</f>
        <v>0.2</v>
      </c>
      <c r="Y31" s="81">
        <f>AC31*(1-'key variables'!$B$17*SUM(AG31:AG$36))</f>
        <v>0.2</v>
      </c>
      <c r="Z31" s="2">
        <f t="shared" si="3"/>
        <v>0.2</v>
      </c>
      <c r="AA31" s="2">
        <f t="shared" si="3"/>
        <v>0.2</v>
      </c>
      <c r="AB31" s="2">
        <f t="shared" si="3"/>
        <v>0.2</v>
      </c>
      <c r="AC31" s="2">
        <f t="shared" si="3"/>
        <v>0.2</v>
      </c>
      <c r="AD31" s="81">
        <f t="shared" si="4"/>
        <v>0</v>
      </c>
      <c r="AE31" s="81">
        <f t="shared" si="4"/>
        <v>0</v>
      </c>
      <c r="AF31" s="81">
        <f t="shared" si="4"/>
        <v>0</v>
      </c>
      <c r="AG31" s="81">
        <f t="shared" si="4"/>
        <v>0</v>
      </c>
      <c r="AH31" s="2">
        <f t="shared" ref="AH31:AK31" si="35">IF(AH$5=0,0,$F29*AH$5/$F$36)</f>
        <v>0</v>
      </c>
      <c r="AI31" s="2">
        <f t="shared" si="35"/>
        <v>0</v>
      </c>
      <c r="AJ31" s="2">
        <f t="shared" si="35"/>
        <v>0</v>
      </c>
      <c r="AK31" s="2">
        <f t="shared" si="35"/>
        <v>0</v>
      </c>
      <c r="AL31" s="81">
        <f t="shared" si="6"/>
        <v>0</v>
      </c>
      <c r="AM31" s="81">
        <f t="shared" si="6"/>
        <v>0</v>
      </c>
      <c r="AN31" s="81">
        <f t="shared" si="6"/>
        <v>0</v>
      </c>
      <c r="AO31" s="81">
        <f t="shared" si="6"/>
        <v>0</v>
      </c>
      <c r="AP31" s="2">
        <f t="shared" si="7"/>
        <v>0</v>
      </c>
      <c r="AQ31" s="2">
        <f t="shared" si="7"/>
        <v>0</v>
      </c>
      <c r="AR31" s="2">
        <f t="shared" si="7"/>
        <v>0</v>
      </c>
      <c r="AS31" s="2">
        <f t="shared" si="7"/>
        <v>0</v>
      </c>
      <c r="AT31" s="81">
        <f t="shared" si="8"/>
        <v>0</v>
      </c>
      <c r="AU31" s="81">
        <f t="shared" si="8"/>
        <v>0</v>
      </c>
      <c r="AV31" s="81">
        <f t="shared" si="8"/>
        <v>0</v>
      </c>
      <c r="AW31" s="81">
        <f t="shared" si="8"/>
        <v>0</v>
      </c>
      <c r="AX31" s="2">
        <f t="shared" si="9"/>
        <v>0</v>
      </c>
      <c r="AY31" s="2">
        <f t="shared" si="9"/>
        <v>0</v>
      </c>
      <c r="AZ31" s="2">
        <f t="shared" si="9"/>
        <v>0</v>
      </c>
      <c r="BA31" s="2">
        <f t="shared" si="9"/>
        <v>0</v>
      </c>
      <c r="BB31" s="81">
        <f t="shared" si="10"/>
        <v>0</v>
      </c>
      <c r="BC31" s="81">
        <f t="shared" si="10"/>
        <v>0</v>
      </c>
      <c r="BD31" s="81">
        <f t="shared" si="10"/>
        <v>0</v>
      </c>
      <c r="BE31" s="81">
        <f t="shared" si="10"/>
        <v>0</v>
      </c>
      <c r="BF31" s="2">
        <f t="shared" si="11"/>
        <v>0</v>
      </c>
      <c r="BG31" s="2">
        <f t="shared" si="11"/>
        <v>0</v>
      </c>
      <c r="BH31" s="2">
        <f t="shared" si="11"/>
        <v>0</v>
      </c>
      <c r="BI31" s="2">
        <f t="shared" si="11"/>
        <v>0</v>
      </c>
    </row>
    <row r="32" spans="1:61" x14ac:dyDescent="0.3">
      <c r="A32">
        <v>3</v>
      </c>
      <c r="B32" s="23">
        <f t="shared" si="0"/>
        <v>0.6</v>
      </c>
      <c r="C32" s="17">
        <v>1</v>
      </c>
      <c r="D32">
        <f>3*C32*'key variables'!$B$4/'control variables'!$C$36</f>
        <v>0.6</v>
      </c>
      <c r="E32">
        <v>0</v>
      </c>
      <c r="F32">
        <v>0</v>
      </c>
      <c r="G32">
        <v>0</v>
      </c>
      <c r="H32">
        <v>0</v>
      </c>
      <c r="I32">
        <v>0</v>
      </c>
      <c r="J32">
        <v>0</v>
      </c>
      <c r="K32">
        <v>0</v>
      </c>
      <c r="L32">
        <v>0</v>
      </c>
      <c r="N32" t="s">
        <v>81</v>
      </c>
      <c r="U32" s="17">
        <v>5</v>
      </c>
      <c r="V32" s="81">
        <f>IF('key variables'!$B$27=1,Z32*(1-'key variables'!$B$17*SUM(AD32:AD$36)),Z32)</f>
        <v>0.2</v>
      </c>
      <c r="W32" s="81">
        <f>AA32*(1-'key variables'!$B$17*SUM(AE32:AE$36))</f>
        <v>0.2</v>
      </c>
      <c r="X32" s="81">
        <f>AB32*(1-'key variables'!$B$17*SUM(AF32:AF$36))</f>
        <v>0.2</v>
      </c>
      <c r="Y32" s="81">
        <f>AC32*(1-'key variables'!$B$17*SUM(AG32:AG$36))</f>
        <v>0.2</v>
      </c>
      <c r="Z32" s="2">
        <f t="shared" si="3"/>
        <v>0.2</v>
      </c>
      <c r="AA32" s="2">
        <f t="shared" si="3"/>
        <v>0.2</v>
      </c>
      <c r="AB32" s="2">
        <f t="shared" si="3"/>
        <v>0.2</v>
      </c>
      <c r="AC32" s="2">
        <f t="shared" si="3"/>
        <v>0.2</v>
      </c>
      <c r="AD32" s="81">
        <f t="shared" si="4"/>
        <v>1</v>
      </c>
      <c r="AE32" s="81">
        <f t="shared" si="4"/>
        <v>1</v>
      </c>
      <c r="AF32" s="81">
        <v>1</v>
      </c>
      <c r="AG32" s="81">
        <v>1</v>
      </c>
      <c r="AH32" s="2">
        <f t="shared" ref="AH32:AK32" si="36">IF(AH$5=0,0,$F30*AH$5/$F$36)</f>
        <v>0</v>
      </c>
      <c r="AI32" s="2">
        <f t="shared" si="36"/>
        <v>0</v>
      </c>
      <c r="AJ32" s="2">
        <f t="shared" si="36"/>
        <v>0</v>
      </c>
      <c r="AK32" s="2">
        <f t="shared" si="36"/>
        <v>0</v>
      </c>
      <c r="AL32" s="81">
        <f t="shared" si="6"/>
        <v>0</v>
      </c>
      <c r="AM32" s="81">
        <f t="shared" si="6"/>
        <v>0</v>
      </c>
      <c r="AN32" s="81">
        <f t="shared" si="6"/>
        <v>0</v>
      </c>
      <c r="AO32" s="81">
        <f t="shared" si="6"/>
        <v>0</v>
      </c>
      <c r="AP32" s="2">
        <f t="shared" si="7"/>
        <v>0</v>
      </c>
      <c r="AQ32" s="2">
        <f t="shared" si="7"/>
        <v>0</v>
      </c>
      <c r="AR32" s="2">
        <f t="shared" si="7"/>
        <v>0</v>
      </c>
      <c r="AS32" s="2">
        <f t="shared" si="7"/>
        <v>0</v>
      </c>
      <c r="AT32" s="81">
        <f t="shared" si="8"/>
        <v>0</v>
      </c>
      <c r="AU32" s="81">
        <f t="shared" si="8"/>
        <v>0</v>
      </c>
      <c r="AV32" s="81">
        <f t="shared" si="8"/>
        <v>0</v>
      </c>
      <c r="AW32" s="81">
        <f t="shared" si="8"/>
        <v>0</v>
      </c>
      <c r="AX32" s="2">
        <f t="shared" si="9"/>
        <v>0</v>
      </c>
      <c r="AY32" s="2">
        <f t="shared" si="9"/>
        <v>0</v>
      </c>
      <c r="AZ32" s="2">
        <f t="shared" si="9"/>
        <v>0</v>
      </c>
      <c r="BA32" s="2">
        <f t="shared" si="9"/>
        <v>0</v>
      </c>
      <c r="BB32" s="81">
        <f t="shared" si="10"/>
        <v>0</v>
      </c>
      <c r="BC32" s="81">
        <f t="shared" si="10"/>
        <v>0</v>
      </c>
      <c r="BD32" s="81">
        <f t="shared" si="10"/>
        <v>0</v>
      </c>
      <c r="BE32" s="81">
        <f t="shared" si="10"/>
        <v>0</v>
      </c>
      <c r="BF32" s="2">
        <f t="shared" si="11"/>
        <v>0</v>
      </c>
      <c r="BG32" s="2">
        <f t="shared" si="11"/>
        <v>0</v>
      </c>
      <c r="BH32" s="2">
        <f t="shared" si="11"/>
        <v>0</v>
      </c>
      <c r="BI32" s="2">
        <f t="shared" si="11"/>
        <v>0</v>
      </c>
    </row>
    <row r="33" spans="1:61" x14ac:dyDescent="0.3">
      <c r="A33">
        <v>2</v>
      </c>
      <c r="B33" s="23">
        <f t="shared" si="0"/>
        <v>0</v>
      </c>
      <c r="C33" s="17">
        <v>0</v>
      </c>
      <c r="D33">
        <f>C33*'key variables'!$B$4/'control variables'!$C$36</f>
        <v>0</v>
      </c>
      <c r="E33">
        <v>0</v>
      </c>
      <c r="F33">
        <v>0</v>
      </c>
      <c r="G33">
        <v>0</v>
      </c>
      <c r="H33">
        <v>0</v>
      </c>
      <c r="I33">
        <v>0</v>
      </c>
      <c r="J33">
        <v>0</v>
      </c>
      <c r="K33">
        <v>0</v>
      </c>
      <c r="L33">
        <v>0</v>
      </c>
      <c r="N33" t="s">
        <v>82</v>
      </c>
      <c r="U33" s="17">
        <v>4</v>
      </c>
      <c r="V33" s="81">
        <f>IF('key variables'!$B$27=1,Z33*(1-'key variables'!$B$17*SUM(AD33:AD$36)),Z33)</f>
        <v>0.4</v>
      </c>
      <c r="W33" s="81">
        <f>AA33*(1-'key variables'!$B$17*SUM(AE33:AE$36))</f>
        <v>0.4</v>
      </c>
      <c r="X33" s="81">
        <f>AB33*(1-'key variables'!$B$17*SUM(AF33:AF$36))</f>
        <v>0.4</v>
      </c>
      <c r="Y33" s="81">
        <f>AC33*(1-'key variables'!$B$17*SUM(AG33:AG$36))</f>
        <v>0.4</v>
      </c>
      <c r="Z33" s="2">
        <f t="shared" si="3"/>
        <v>0.4</v>
      </c>
      <c r="AA33" s="2">
        <f t="shared" si="3"/>
        <v>0.4</v>
      </c>
      <c r="AB33" s="2">
        <f t="shared" si="3"/>
        <v>0.4</v>
      </c>
      <c r="AC33" s="2">
        <f t="shared" si="3"/>
        <v>0.4</v>
      </c>
      <c r="AD33" s="81">
        <f t="shared" si="4"/>
        <v>0</v>
      </c>
      <c r="AE33" s="81">
        <f t="shared" si="4"/>
        <v>0</v>
      </c>
      <c r="AF33" s="81">
        <f t="shared" si="4"/>
        <v>0</v>
      </c>
      <c r="AG33" s="81">
        <f t="shared" si="4"/>
        <v>0</v>
      </c>
      <c r="AH33" s="2">
        <f t="shared" ref="AH33:AK33" si="37">IF(AH$5=0,0,$F31*AH$5/$F$36)</f>
        <v>0</v>
      </c>
      <c r="AI33" s="2">
        <f t="shared" si="37"/>
        <v>0</v>
      </c>
      <c r="AJ33" s="2">
        <f t="shared" si="37"/>
        <v>0</v>
      </c>
      <c r="AK33" s="2">
        <f t="shared" si="37"/>
        <v>0</v>
      </c>
      <c r="AL33" s="81">
        <f t="shared" si="6"/>
        <v>0</v>
      </c>
      <c r="AM33" s="81">
        <f t="shared" si="6"/>
        <v>0</v>
      </c>
      <c r="AN33" s="81">
        <f t="shared" si="6"/>
        <v>0</v>
      </c>
      <c r="AO33" s="81">
        <f t="shared" si="6"/>
        <v>0</v>
      </c>
      <c r="AP33" s="2">
        <f t="shared" si="7"/>
        <v>0</v>
      </c>
      <c r="AQ33" s="2">
        <f t="shared" si="7"/>
        <v>0</v>
      </c>
      <c r="AR33" s="2">
        <f t="shared" si="7"/>
        <v>0</v>
      </c>
      <c r="AS33" s="2">
        <f t="shared" si="7"/>
        <v>0</v>
      </c>
      <c r="AT33" s="81">
        <f t="shared" si="8"/>
        <v>0</v>
      </c>
      <c r="AU33" s="81">
        <f t="shared" si="8"/>
        <v>0</v>
      </c>
      <c r="AV33" s="81">
        <f t="shared" si="8"/>
        <v>0</v>
      </c>
      <c r="AW33" s="81">
        <f t="shared" si="8"/>
        <v>0</v>
      </c>
      <c r="AX33" s="2">
        <f t="shared" si="9"/>
        <v>0</v>
      </c>
      <c r="AY33" s="2">
        <f t="shared" si="9"/>
        <v>0</v>
      </c>
      <c r="AZ33" s="2">
        <f t="shared" si="9"/>
        <v>0</v>
      </c>
      <c r="BA33" s="2">
        <f t="shared" si="9"/>
        <v>0</v>
      </c>
      <c r="BB33" s="81">
        <f t="shared" si="10"/>
        <v>0</v>
      </c>
      <c r="BC33" s="81">
        <f t="shared" si="10"/>
        <v>0</v>
      </c>
      <c r="BD33" s="81">
        <f t="shared" si="10"/>
        <v>0</v>
      </c>
      <c r="BE33" s="81">
        <f t="shared" si="10"/>
        <v>0</v>
      </c>
      <c r="BF33" s="2">
        <f t="shared" si="11"/>
        <v>0</v>
      </c>
      <c r="BG33" s="2">
        <f t="shared" si="11"/>
        <v>0</v>
      </c>
      <c r="BH33" s="2">
        <f t="shared" si="11"/>
        <v>0</v>
      </c>
      <c r="BI33" s="2">
        <f t="shared" si="11"/>
        <v>0</v>
      </c>
    </row>
    <row r="34" spans="1:61" x14ac:dyDescent="0.3">
      <c r="A34">
        <v>1</v>
      </c>
      <c r="B34" s="23">
        <f t="shared" si="0"/>
        <v>0</v>
      </c>
      <c r="C34" s="17">
        <v>0</v>
      </c>
      <c r="D34">
        <f>C34*'key variables'!$B$4/'control variables'!$C$36</f>
        <v>0</v>
      </c>
      <c r="E34">
        <v>0</v>
      </c>
      <c r="F34">
        <v>0</v>
      </c>
      <c r="G34">
        <v>0</v>
      </c>
      <c r="H34">
        <v>0</v>
      </c>
      <c r="I34">
        <v>0</v>
      </c>
      <c r="J34">
        <v>0</v>
      </c>
      <c r="K34">
        <v>0</v>
      </c>
      <c r="L34">
        <v>0</v>
      </c>
      <c r="N34" t="s">
        <v>51</v>
      </c>
      <c r="O34" t="s">
        <v>52</v>
      </c>
      <c r="P34" t="s">
        <v>78</v>
      </c>
      <c r="Q34" t="s">
        <v>79</v>
      </c>
      <c r="R34" t="s">
        <v>80</v>
      </c>
      <c r="S34" t="s">
        <v>4</v>
      </c>
      <c r="U34" s="17">
        <v>3</v>
      </c>
      <c r="V34" s="81">
        <f>IF('key variables'!$B$27=1,Z34*(1-'key variables'!$B$17*SUM(AD34:AD$36)),Z34)</f>
        <v>0.6</v>
      </c>
      <c r="W34" s="81">
        <f>AA34*(1-'key variables'!$B$17*SUM(AE34:AE$36))</f>
        <v>0.6</v>
      </c>
      <c r="X34" s="81">
        <f>AB34*(1-'key variables'!$B$17*SUM(AF34:AF$36))</f>
        <v>0.6</v>
      </c>
      <c r="Y34" s="81">
        <f>AC34*(1-'key variables'!$B$17*SUM(AG34:AG$36))</f>
        <v>0.6</v>
      </c>
      <c r="Z34" s="2">
        <f t="shared" si="3"/>
        <v>0.6</v>
      </c>
      <c r="AA34" s="2">
        <f t="shared" si="3"/>
        <v>0.6</v>
      </c>
      <c r="AB34" s="2">
        <f t="shared" si="3"/>
        <v>0.6</v>
      </c>
      <c r="AC34" s="2">
        <f t="shared" si="3"/>
        <v>0.6</v>
      </c>
      <c r="AD34" s="81">
        <f t="shared" si="4"/>
        <v>0</v>
      </c>
      <c r="AE34" s="81">
        <f t="shared" si="4"/>
        <v>0</v>
      </c>
      <c r="AF34" s="81">
        <f t="shared" si="4"/>
        <v>0</v>
      </c>
      <c r="AG34" s="81">
        <f t="shared" si="4"/>
        <v>0</v>
      </c>
      <c r="AH34" s="2">
        <f t="shared" ref="AH34:AK34" si="38">IF(AH$5=0,0,$F32*AH$5/$F$36)</f>
        <v>0</v>
      </c>
      <c r="AI34" s="2">
        <f t="shared" si="38"/>
        <v>0</v>
      </c>
      <c r="AJ34" s="2">
        <f t="shared" si="38"/>
        <v>0</v>
      </c>
      <c r="AK34" s="2">
        <f t="shared" si="38"/>
        <v>0</v>
      </c>
      <c r="AL34" s="81">
        <f t="shared" si="6"/>
        <v>0</v>
      </c>
      <c r="AM34" s="81">
        <f t="shared" si="6"/>
        <v>0</v>
      </c>
      <c r="AN34" s="81">
        <f t="shared" si="6"/>
        <v>0</v>
      </c>
      <c r="AO34" s="81">
        <f t="shared" si="6"/>
        <v>0</v>
      </c>
      <c r="AP34" s="2">
        <f t="shared" si="7"/>
        <v>0</v>
      </c>
      <c r="AQ34" s="2">
        <f t="shared" si="7"/>
        <v>0</v>
      </c>
      <c r="AR34" s="2">
        <f t="shared" si="7"/>
        <v>0</v>
      </c>
      <c r="AS34" s="2">
        <f t="shared" si="7"/>
        <v>0</v>
      </c>
      <c r="AT34" s="81">
        <f t="shared" si="8"/>
        <v>0</v>
      </c>
      <c r="AU34" s="81">
        <f t="shared" si="8"/>
        <v>0</v>
      </c>
      <c r="AV34" s="81">
        <f t="shared" si="8"/>
        <v>0</v>
      </c>
      <c r="AW34" s="81">
        <f t="shared" si="8"/>
        <v>0</v>
      </c>
      <c r="AX34" s="2">
        <f t="shared" si="9"/>
        <v>0</v>
      </c>
      <c r="AY34" s="2">
        <f t="shared" si="9"/>
        <v>0</v>
      </c>
      <c r="AZ34" s="2">
        <f t="shared" si="9"/>
        <v>0</v>
      </c>
      <c r="BA34" s="2">
        <f t="shared" si="9"/>
        <v>0</v>
      </c>
      <c r="BB34" s="81">
        <f t="shared" si="10"/>
        <v>0</v>
      </c>
      <c r="BC34" s="81">
        <f t="shared" si="10"/>
        <v>0</v>
      </c>
      <c r="BD34" s="81">
        <f t="shared" si="10"/>
        <v>0</v>
      </c>
      <c r="BE34" s="81">
        <f t="shared" si="10"/>
        <v>0</v>
      </c>
      <c r="BF34" s="2">
        <f t="shared" si="11"/>
        <v>0</v>
      </c>
      <c r="BG34" s="2">
        <f t="shared" si="11"/>
        <v>0</v>
      </c>
      <c r="BH34" s="2">
        <f t="shared" si="11"/>
        <v>0</v>
      </c>
      <c r="BI34" s="2">
        <f t="shared" si="11"/>
        <v>0</v>
      </c>
    </row>
    <row r="35" spans="1:61" x14ac:dyDescent="0.3">
      <c r="C35" s="17"/>
      <c r="N35" t="s">
        <v>53</v>
      </c>
      <c r="O35" t="s">
        <v>74</v>
      </c>
      <c r="P35">
        <v>1</v>
      </c>
      <c r="Q35">
        <v>1</v>
      </c>
      <c r="R35">
        <v>1</v>
      </c>
      <c r="S35">
        <v>1</v>
      </c>
      <c r="U35" s="17">
        <v>2</v>
      </c>
      <c r="V35" s="81">
        <f>IF('key variables'!$B$27=1,Z35*(1-'key variables'!$B$17*SUM(AD35:AD$36)),Z35)</f>
        <v>0</v>
      </c>
      <c r="W35" s="81">
        <f>AA35*(1-'key variables'!$B$17*SUM(AE35:AE$36))</f>
        <v>0</v>
      </c>
      <c r="X35" s="81">
        <f>AB35*(1-'key variables'!$B$17*SUM(AF35:AF$36))</f>
        <v>0</v>
      </c>
      <c r="Y35" s="81">
        <f>AC35*(1-'key variables'!$B$17*SUM(AG35:AG$36))</f>
        <v>0</v>
      </c>
      <c r="Z35" s="2">
        <f t="shared" si="3"/>
        <v>0</v>
      </c>
      <c r="AA35" s="2">
        <f t="shared" si="3"/>
        <v>0</v>
      </c>
      <c r="AB35" s="2">
        <f t="shared" si="3"/>
        <v>0</v>
      </c>
      <c r="AC35" s="2">
        <f t="shared" si="3"/>
        <v>0</v>
      </c>
      <c r="AD35" s="81">
        <f t="shared" si="4"/>
        <v>0</v>
      </c>
      <c r="AE35" s="81">
        <f t="shared" si="4"/>
        <v>0</v>
      </c>
      <c r="AF35" s="81">
        <f t="shared" si="4"/>
        <v>0</v>
      </c>
      <c r="AG35" s="81">
        <f t="shared" si="4"/>
        <v>0</v>
      </c>
      <c r="AH35" s="2">
        <f t="shared" ref="AH35:AK35" si="39">IF(AH$5=0,0,$F33*AH$5/$F$36)</f>
        <v>0</v>
      </c>
      <c r="AI35" s="2">
        <f t="shared" si="39"/>
        <v>0</v>
      </c>
      <c r="AJ35" s="2">
        <f t="shared" si="39"/>
        <v>0</v>
      </c>
      <c r="AK35" s="2">
        <f t="shared" si="39"/>
        <v>0</v>
      </c>
      <c r="AL35" s="81">
        <f t="shared" si="6"/>
        <v>0</v>
      </c>
      <c r="AM35" s="81">
        <f t="shared" si="6"/>
        <v>0</v>
      </c>
      <c r="AN35" s="81">
        <f t="shared" si="6"/>
        <v>0</v>
      </c>
      <c r="AO35" s="81">
        <f t="shared" si="6"/>
        <v>0</v>
      </c>
      <c r="AP35" s="2">
        <f t="shared" si="7"/>
        <v>0</v>
      </c>
      <c r="AQ35" s="2">
        <f t="shared" si="7"/>
        <v>0</v>
      </c>
      <c r="AR35" s="2">
        <f t="shared" si="7"/>
        <v>0</v>
      </c>
      <c r="AS35" s="2">
        <f t="shared" si="7"/>
        <v>0</v>
      </c>
      <c r="AT35" s="81">
        <f t="shared" si="8"/>
        <v>0</v>
      </c>
      <c r="AU35" s="81">
        <f t="shared" si="8"/>
        <v>0</v>
      </c>
      <c r="AV35" s="81">
        <f t="shared" si="8"/>
        <v>0</v>
      </c>
      <c r="AW35" s="81">
        <f t="shared" si="8"/>
        <v>0</v>
      </c>
      <c r="AX35" s="2">
        <f t="shared" si="9"/>
        <v>0</v>
      </c>
      <c r="AY35" s="2">
        <f t="shared" si="9"/>
        <v>0</v>
      </c>
      <c r="AZ35" s="2">
        <f t="shared" si="9"/>
        <v>0</v>
      </c>
      <c r="BA35" s="2">
        <f t="shared" si="9"/>
        <v>0</v>
      </c>
      <c r="BB35" s="81">
        <f t="shared" si="10"/>
        <v>0</v>
      </c>
      <c r="BC35" s="81">
        <f t="shared" si="10"/>
        <v>0</v>
      </c>
      <c r="BD35" s="81">
        <f t="shared" si="10"/>
        <v>0</v>
      </c>
      <c r="BE35" s="81">
        <f t="shared" si="10"/>
        <v>0</v>
      </c>
      <c r="BF35" s="2">
        <f t="shared" si="11"/>
        <v>0</v>
      </c>
      <c r="BG35" s="2">
        <f t="shared" si="11"/>
        <v>0</v>
      </c>
      <c r="BH35" s="2">
        <f t="shared" si="11"/>
        <v>0</v>
      </c>
      <c r="BI35" s="2">
        <f t="shared" si="11"/>
        <v>0</v>
      </c>
    </row>
    <row r="36" spans="1:61" x14ac:dyDescent="0.3">
      <c r="A36" t="s">
        <v>71</v>
      </c>
      <c r="B36" s="17">
        <f t="shared" ref="B36:L36" si="40">SUM(B5:B34)</f>
        <v>2</v>
      </c>
      <c r="C36" s="17">
        <f t="shared" si="40"/>
        <v>10</v>
      </c>
      <c r="D36" s="17">
        <f t="shared" si="40"/>
        <v>2</v>
      </c>
      <c r="E36" s="17">
        <f t="shared" si="40"/>
        <v>1</v>
      </c>
      <c r="F36" s="17">
        <f t="shared" si="40"/>
        <v>0</v>
      </c>
      <c r="G36" s="17">
        <f t="shared" si="40"/>
        <v>0.95499999999999996</v>
      </c>
      <c r="H36" s="17">
        <f t="shared" si="40"/>
        <v>4.4999999999999998E-2</v>
      </c>
      <c r="I36" s="17">
        <f t="shared" si="40"/>
        <v>3.3750000000000002E-2</v>
      </c>
      <c r="J36" s="17">
        <f t="shared" si="40"/>
        <v>1.125E-2</v>
      </c>
      <c r="K36" s="17">
        <f t="shared" si="40"/>
        <v>5.6249999999999998E-3</v>
      </c>
      <c r="L36" s="17">
        <f t="shared" si="40"/>
        <v>5.6249999999999998E-3</v>
      </c>
      <c r="N36" t="s">
        <v>53</v>
      </c>
      <c r="O36" t="s">
        <v>43</v>
      </c>
      <c r="P36">
        <v>1</v>
      </c>
      <c r="Q36">
        <v>1</v>
      </c>
      <c r="R36">
        <v>1</v>
      </c>
      <c r="S36">
        <v>1</v>
      </c>
      <c r="U36" s="17">
        <v>1</v>
      </c>
      <c r="V36" s="81">
        <f>IF('key variables'!$B$27=1,Z36*(1-'key variables'!$B$17*SUM(AD36:AD$36)),Z36)</f>
        <v>0</v>
      </c>
      <c r="W36" s="81">
        <f>AA36*(1-'key variables'!$B$17*SUM(AE36:AE$36))</f>
        <v>0</v>
      </c>
      <c r="X36" s="81">
        <f>AB36*(1-'key variables'!$B$17*SUM(AF36:AF$36))</f>
        <v>0</v>
      </c>
      <c r="Y36" s="81">
        <f>AC36*(1-'key variables'!$B$17*SUM(AG36:AG$36))</f>
        <v>0</v>
      </c>
      <c r="Z36" s="2">
        <f t="shared" si="3"/>
        <v>0</v>
      </c>
      <c r="AA36" s="2">
        <f t="shared" si="3"/>
        <v>0</v>
      </c>
      <c r="AB36" s="2">
        <f t="shared" si="3"/>
        <v>0</v>
      </c>
      <c r="AC36" s="2">
        <f t="shared" si="3"/>
        <v>0</v>
      </c>
      <c r="AD36" s="81">
        <f t="shared" si="4"/>
        <v>0</v>
      </c>
      <c r="AE36" s="81">
        <f t="shared" si="4"/>
        <v>0</v>
      </c>
      <c r="AF36" s="81">
        <f t="shared" si="4"/>
        <v>0</v>
      </c>
      <c r="AG36" s="81">
        <f t="shared" si="4"/>
        <v>0</v>
      </c>
      <c r="AH36" s="2">
        <f t="shared" ref="AH36:AK36" si="41">IF(AH$5=0,0,$F34*AH$5/$F$36)</f>
        <v>0</v>
      </c>
      <c r="AI36" s="2">
        <f t="shared" si="41"/>
        <v>0</v>
      </c>
      <c r="AJ36" s="2">
        <f t="shared" si="41"/>
        <v>0</v>
      </c>
      <c r="AK36" s="2">
        <f t="shared" si="41"/>
        <v>0</v>
      </c>
      <c r="AL36" s="81">
        <f t="shared" si="6"/>
        <v>0</v>
      </c>
      <c r="AM36" s="81">
        <f t="shared" si="6"/>
        <v>0</v>
      </c>
      <c r="AN36" s="81">
        <f t="shared" si="6"/>
        <v>0</v>
      </c>
      <c r="AO36" s="81">
        <f t="shared" si="6"/>
        <v>0</v>
      </c>
      <c r="AP36" s="2">
        <f t="shared" si="7"/>
        <v>0</v>
      </c>
      <c r="AQ36" s="2">
        <f t="shared" si="7"/>
        <v>0</v>
      </c>
      <c r="AR36" s="2">
        <f t="shared" si="7"/>
        <v>0</v>
      </c>
      <c r="AS36" s="2">
        <f t="shared" si="7"/>
        <v>0</v>
      </c>
      <c r="AT36" s="81">
        <f t="shared" si="8"/>
        <v>0</v>
      </c>
      <c r="AU36" s="81">
        <f t="shared" si="8"/>
        <v>0</v>
      </c>
      <c r="AV36" s="81">
        <f t="shared" si="8"/>
        <v>0</v>
      </c>
      <c r="AW36" s="81">
        <f t="shared" si="8"/>
        <v>0</v>
      </c>
      <c r="AX36" s="2">
        <f t="shared" si="9"/>
        <v>0</v>
      </c>
      <c r="AY36" s="2">
        <f t="shared" si="9"/>
        <v>0</v>
      </c>
      <c r="AZ36" s="2">
        <f t="shared" si="9"/>
        <v>0</v>
      </c>
      <c r="BA36" s="2">
        <f t="shared" si="9"/>
        <v>0</v>
      </c>
      <c r="BB36" s="81">
        <f t="shared" si="10"/>
        <v>0</v>
      </c>
      <c r="BC36" s="81">
        <f t="shared" si="10"/>
        <v>0</v>
      </c>
      <c r="BD36" s="81">
        <f t="shared" si="10"/>
        <v>0</v>
      </c>
      <c r="BE36" s="81">
        <f t="shared" si="10"/>
        <v>0</v>
      </c>
      <c r="BF36" s="2">
        <f t="shared" si="11"/>
        <v>0</v>
      </c>
      <c r="BG36" s="2">
        <f t="shared" si="11"/>
        <v>0</v>
      </c>
      <c r="BH36" s="2">
        <f t="shared" si="11"/>
        <v>0</v>
      </c>
      <c r="BI36" s="2">
        <f t="shared" si="11"/>
        <v>0</v>
      </c>
    </row>
    <row r="37" spans="1:61" x14ac:dyDescent="0.3">
      <c r="A37" t="s">
        <v>72</v>
      </c>
      <c r="E37">
        <f>E36+F36</f>
        <v>1</v>
      </c>
      <c r="G37">
        <f>G36+H36</f>
        <v>1</v>
      </c>
      <c r="H37">
        <f>J36+I36</f>
        <v>4.4999999999999998E-2</v>
      </c>
      <c r="J37">
        <f>L36+K36</f>
        <v>1.125E-2</v>
      </c>
      <c r="N37" t="s">
        <v>43</v>
      </c>
      <c r="O37" t="s">
        <v>44</v>
      </c>
      <c r="P37">
        <v>1</v>
      </c>
      <c r="Q37">
        <v>1</v>
      </c>
      <c r="R37">
        <v>1</v>
      </c>
      <c r="S37">
        <v>1</v>
      </c>
    </row>
    <row r="38" spans="1:61" x14ac:dyDescent="0.3">
      <c r="N38" t="s">
        <v>44</v>
      </c>
      <c r="O38" t="s">
        <v>45</v>
      </c>
      <c r="P38">
        <v>1</v>
      </c>
      <c r="Q38">
        <v>1</v>
      </c>
      <c r="R38">
        <v>1</v>
      </c>
      <c r="S38">
        <v>1</v>
      </c>
      <c r="U38" s="17" t="s">
        <v>71</v>
      </c>
      <c r="V38" s="17">
        <f>SUM(V7:V36)</f>
        <v>2</v>
      </c>
      <c r="W38" s="17">
        <f t="shared" ref="W38:BI38" si="42">SUM(W7:W36)</f>
        <v>2</v>
      </c>
      <c r="X38" s="17">
        <f t="shared" si="42"/>
        <v>2</v>
      </c>
      <c r="Y38" s="17">
        <f t="shared" si="42"/>
        <v>2</v>
      </c>
      <c r="Z38" s="17">
        <f t="shared" si="42"/>
        <v>2</v>
      </c>
      <c r="AA38" s="17">
        <f t="shared" si="42"/>
        <v>2</v>
      </c>
      <c r="AB38" s="17">
        <f t="shared" si="42"/>
        <v>2</v>
      </c>
      <c r="AC38" s="17">
        <f t="shared" si="42"/>
        <v>2</v>
      </c>
      <c r="AD38" s="17">
        <f t="shared" si="42"/>
        <v>1</v>
      </c>
      <c r="AE38" s="17">
        <f t="shared" si="42"/>
        <v>1</v>
      </c>
      <c r="AF38" s="17">
        <f t="shared" si="42"/>
        <v>1</v>
      </c>
      <c r="AG38" s="17">
        <f t="shared" si="42"/>
        <v>1</v>
      </c>
      <c r="AH38" s="17">
        <f t="shared" si="42"/>
        <v>0</v>
      </c>
      <c r="AI38" s="17">
        <f t="shared" si="42"/>
        <v>0</v>
      </c>
      <c r="AJ38" s="17">
        <f t="shared" si="42"/>
        <v>0</v>
      </c>
      <c r="AK38" s="17">
        <f t="shared" si="42"/>
        <v>0</v>
      </c>
      <c r="AL38" s="17">
        <f t="shared" si="42"/>
        <v>0.99825989646493474</v>
      </c>
      <c r="AM38" s="17">
        <f t="shared" si="42"/>
        <v>0.99564974116233684</v>
      </c>
      <c r="AN38" s="17">
        <f t="shared" si="42"/>
        <v>0.94779689394804278</v>
      </c>
      <c r="AO38" s="17">
        <f t="shared" si="42"/>
        <v>0.91299482324673786</v>
      </c>
      <c r="AP38" s="17">
        <f t="shared" si="42"/>
        <v>1.7401035350652421E-3</v>
      </c>
      <c r="AQ38" s="17">
        <f t="shared" si="42"/>
        <v>4.3502588376631056E-3</v>
      </c>
      <c r="AR38" s="17">
        <f t="shared" si="42"/>
        <v>5.2203106051957264E-2</v>
      </c>
      <c r="AS38" s="17">
        <f t="shared" si="42"/>
        <v>8.7005176753262123E-2</v>
      </c>
      <c r="AT38" s="17">
        <f t="shared" si="42"/>
        <v>-2.9595617874286144E-4</v>
      </c>
      <c r="AU38" s="17">
        <f t="shared" si="42"/>
        <v>2.7813941004689851E-4</v>
      </c>
      <c r="AV38" s="17">
        <f t="shared" si="42"/>
        <v>3.9986747769108641E-2</v>
      </c>
      <c r="AW38" s="17">
        <f t="shared" si="42"/>
        <v>6.6644579615181082E-2</v>
      </c>
      <c r="AX38" s="17">
        <f t="shared" si="42"/>
        <v>2.0360597138081036E-3</v>
      </c>
      <c r="AY38" s="17">
        <f t="shared" si="42"/>
        <v>4.0721194276162071E-3</v>
      </c>
      <c r="AZ38" s="17">
        <f t="shared" si="42"/>
        <v>1.221635828284862E-2</v>
      </c>
      <c r="BA38" s="17">
        <f t="shared" si="42"/>
        <v>2.0360597138081034E-2</v>
      </c>
      <c r="BB38" s="17">
        <f t="shared" si="42"/>
        <v>1.6838193683152752E-3</v>
      </c>
      <c r="BC38" s="17">
        <f t="shared" si="42"/>
        <v>3.7198790821233786E-3</v>
      </c>
      <c r="BD38" s="17">
        <f t="shared" si="42"/>
        <v>8.6939548279203333E-3</v>
      </c>
      <c r="BE38" s="17">
        <f t="shared" si="42"/>
        <v>2.7485798634396021E-3</v>
      </c>
      <c r="BF38" s="17">
        <f t="shared" si="42"/>
        <v>3.5224034549282866E-4</v>
      </c>
      <c r="BG38" s="17">
        <f t="shared" si="42"/>
        <v>3.5224034549282866E-4</v>
      </c>
      <c r="BH38" s="17">
        <f t="shared" si="42"/>
        <v>3.5224034549282864E-3</v>
      </c>
      <c r="BI38" s="17">
        <f t="shared" si="42"/>
        <v>1.7612017274641432E-2</v>
      </c>
    </row>
    <row r="39" spans="1:61" x14ac:dyDescent="0.3">
      <c r="A39" t="s">
        <v>84</v>
      </c>
    </row>
    <row r="40" spans="1:61" x14ac:dyDescent="0.3">
      <c r="A40" t="s">
        <v>11</v>
      </c>
    </row>
    <row r="41" spans="1:61" x14ac:dyDescent="0.3">
      <c r="A41" t="s">
        <v>12</v>
      </c>
    </row>
    <row r="42" spans="1:61" x14ac:dyDescent="0.3">
      <c r="A42" t="s">
        <v>34</v>
      </c>
    </row>
    <row r="43" spans="1:61" x14ac:dyDescent="0.3">
      <c r="A43" t="s">
        <v>38</v>
      </c>
      <c r="B43" t="s">
        <v>13</v>
      </c>
      <c r="C43" t="s">
        <v>14</v>
      </c>
      <c r="D43" t="s">
        <v>15</v>
      </c>
      <c r="E43" t="s">
        <v>16</v>
      </c>
      <c r="F43" t="s">
        <v>17</v>
      </c>
      <c r="G43" t="s">
        <v>18</v>
      </c>
      <c r="H43" t="s">
        <v>19</v>
      </c>
      <c r="I43" t="s">
        <v>20</v>
      </c>
      <c r="J43" t="s">
        <v>21</v>
      </c>
      <c r="K43" t="s">
        <v>22</v>
      </c>
      <c r="L43" t="s">
        <v>23</v>
      </c>
      <c r="M43" t="s">
        <v>24</v>
      </c>
      <c r="N43" t="s">
        <v>25</v>
      </c>
      <c r="O43" t="s">
        <v>26</v>
      </c>
      <c r="P43" t="s">
        <v>27</v>
      </c>
      <c r="Q43" t="s">
        <v>28</v>
      </c>
      <c r="R43" t="s">
        <v>29</v>
      </c>
      <c r="S43" t="s">
        <v>30</v>
      </c>
      <c r="T43" t="s">
        <v>31</v>
      </c>
      <c r="U43" s="17" t="s">
        <v>32</v>
      </c>
      <c r="V43" s="17" t="s">
        <v>33</v>
      </c>
    </row>
    <row r="44" spans="1:61" x14ac:dyDescent="0.3">
      <c r="A44">
        <v>2020</v>
      </c>
      <c r="B44">
        <v>4058.6790000000001</v>
      </c>
      <c r="C44">
        <v>3822.2249999999999</v>
      </c>
      <c r="D44">
        <v>3811.645</v>
      </c>
      <c r="E44">
        <v>4118.9709999999995</v>
      </c>
      <c r="F44">
        <v>4553.4359999999997</v>
      </c>
      <c r="G44">
        <v>4823.9250000000002</v>
      </c>
      <c r="H44">
        <v>5441.8649999999998</v>
      </c>
      <c r="I44">
        <v>5430.1549999999997</v>
      </c>
      <c r="J44">
        <v>5059.6670000000004</v>
      </c>
      <c r="K44">
        <v>5183.6840000000002</v>
      </c>
      <c r="L44">
        <v>6681.2209999999995</v>
      </c>
      <c r="M44">
        <v>6807.1719999999996</v>
      </c>
      <c r="N44">
        <v>5820.7030000000004</v>
      </c>
      <c r="O44">
        <v>4823.4390000000003</v>
      </c>
      <c r="P44">
        <v>3833.8229999999999</v>
      </c>
      <c r="Q44">
        <v>3637.5909999999999</v>
      </c>
      <c r="R44">
        <v>3259.0940000000001</v>
      </c>
      <c r="S44">
        <v>1635.049</v>
      </c>
      <c r="T44">
        <v>758.14700000000005</v>
      </c>
      <c r="U44" s="17">
        <v>204.15899999999999</v>
      </c>
      <c r="V44" s="17">
        <v>19.295000000000002</v>
      </c>
    </row>
    <row r="46" spans="1:61" x14ac:dyDescent="0.3">
      <c r="A46" t="s">
        <v>35</v>
      </c>
    </row>
    <row r="47" spans="1:61" x14ac:dyDescent="0.3">
      <c r="A47" t="s">
        <v>37</v>
      </c>
      <c r="B47" t="s">
        <v>1</v>
      </c>
      <c r="C47" t="s">
        <v>2</v>
      </c>
      <c r="D47" t="s">
        <v>3</v>
      </c>
      <c r="E47" t="s">
        <v>4</v>
      </c>
      <c r="F47" t="s">
        <v>36</v>
      </c>
    </row>
    <row r="48" spans="1:61" x14ac:dyDescent="0.3">
      <c r="A48">
        <v>2020</v>
      </c>
      <c r="B48" s="81">
        <f>1000*SUM(B44:D44)</f>
        <v>11692549</v>
      </c>
      <c r="C48" s="81">
        <f>1000*SUM(E44:G44)</f>
        <v>13496331.999999998</v>
      </c>
      <c r="D48" s="81">
        <f>1000*SUM(H44:N44)</f>
        <v>40424467.000000007</v>
      </c>
      <c r="E48" s="81">
        <f>1000*SUM(O44:V44)</f>
        <v>18170596.999999996</v>
      </c>
      <c r="F48">
        <f>SUM(B48:E48)</f>
        <v>83783945</v>
      </c>
    </row>
    <row r="49" spans="2:16" x14ac:dyDescent="0.3">
      <c r="B49" t="s">
        <v>73</v>
      </c>
    </row>
    <row r="61" spans="2:16" x14ac:dyDescent="0.3">
      <c r="P61" s="18"/>
    </row>
  </sheetData>
  <sheetProtection password="F8DD" sheet="1" objects="1" scenarios="1" selectLockedCells="1"/>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E33"/>
  <sheetViews>
    <sheetView workbookViewId="0">
      <selection activeCell="B3" sqref="B3"/>
    </sheetView>
  </sheetViews>
  <sheetFormatPr baseColWidth="10" defaultRowHeight="15.6" x14ac:dyDescent="0.3"/>
  <cols>
    <col min="1" max="1" width="57.6640625" style="47" customWidth="1"/>
    <col min="2" max="16384" width="11.5546875" style="47"/>
  </cols>
  <sheetData>
    <row r="1" spans="1:4" x14ac:dyDescent="0.3">
      <c r="A1" s="55" t="s">
        <v>115</v>
      </c>
      <c r="B1" s="55" t="s">
        <v>97</v>
      </c>
      <c r="C1" s="55" t="s">
        <v>114</v>
      </c>
      <c r="D1" s="55" t="s">
        <v>100</v>
      </c>
    </row>
    <row r="2" spans="1:4" x14ac:dyDescent="0.3">
      <c r="A2" s="47" t="s">
        <v>219</v>
      </c>
      <c r="B2" s="97">
        <v>1000</v>
      </c>
      <c r="C2" s="55"/>
      <c r="D2" s="55"/>
    </row>
    <row r="3" spans="1:4" x14ac:dyDescent="0.3">
      <c r="A3" s="47" t="s">
        <v>122</v>
      </c>
      <c r="B3" s="97">
        <v>0</v>
      </c>
      <c r="C3" s="56" t="s">
        <v>8</v>
      </c>
    </row>
    <row r="4" spans="1:4" x14ac:dyDescent="0.3">
      <c r="A4" s="47" t="s">
        <v>118</v>
      </c>
      <c r="B4" s="97">
        <f>2+B3*5/100</f>
        <v>2</v>
      </c>
      <c r="C4" s="56" t="s">
        <v>8</v>
      </c>
      <c r="D4" s="47" t="s">
        <v>120</v>
      </c>
    </row>
    <row r="5" spans="1:4" x14ac:dyDescent="0.3">
      <c r="A5" s="47" t="s">
        <v>123</v>
      </c>
      <c r="B5" s="97">
        <v>150</v>
      </c>
      <c r="C5" s="56" t="s">
        <v>8</v>
      </c>
    </row>
    <row r="6" spans="1:4" x14ac:dyDescent="0.3">
      <c r="A6" s="47" t="s">
        <v>116</v>
      </c>
      <c r="B6" s="97">
        <f>MIN(0+B5*5/100,B4)</f>
        <v>2</v>
      </c>
      <c r="C6" s="56" t="s">
        <v>8</v>
      </c>
      <c r="D6" s="47" t="s">
        <v>121</v>
      </c>
    </row>
    <row r="7" spans="1:4" x14ac:dyDescent="0.3">
      <c r="A7" s="47" t="s">
        <v>136</v>
      </c>
      <c r="B7" s="97">
        <v>0</v>
      </c>
      <c r="C7" s="56" t="s">
        <v>8</v>
      </c>
    </row>
    <row r="8" spans="1:4" x14ac:dyDescent="0.3">
      <c r="A8" s="47" t="s">
        <v>134</v>
      </c>
      <c r="B8" s="97">
        <f>B7/100</f>
        <v>0</v>
      </c>
      <c r="C8" s="56" t="s">
        <v>8</v>
      </c>
    </row>
    <row r="9" spans="1:4" x14ac:dyDescent="0.3">
      <c r="A9" s="47" t="s">
        <v>139</v>
      </c>
      <c r="B9" s="97">
        <v>48</v>
      </c>
      <c r="C9" s="47" t="s">
        <v>140</v>
      </c>
    </row>
    <row r="10" spans="1:4" x14ac:dyDescent="0.3">
      <c r="A10" s="47" t="s">
        <v>144</v>
      </c>
      <c r="B10" s="97">
        <v>100</v>
      </c>
      <c r="C10" s="56" t="s">
        <v>8</v>
      </c>
    </row>
    <row r="11" spans="1:4" x14ac:dyDescent="0.3">
      <c r="A11" s="47" t="s">
        <v>143</v>
      </c>
      <c r="B11" s="97">
        <f>B10/100</f>
        <v>1</v>
      </c>
      <c r="C11" s="56" t="s">
        <v>8</v>
      </c>
    </row>
    <row r="12" spans="1:4" x14ac:dyDescent="0.3">
      <c r="A12" s="47" t="s">
        <v>151</v>
      </c>
      <c r="B12" s="97">
        <v>0</v>
      </c>
      <c r="C12" s="56" t="s">
        <v>8</v>
      </c>
    </row>
    <row r="13" spans="1:4" x14ac:dyDescent="0.3">
      <c r="A13" s="47" t="s">
        <v>149</v>
      </c>
      <c r="B13" s="97">
        <f>0.02*B12/100+0.005625*(1-B12/100)</f>
        <v>5.6249999999999998E-3</v>
      </c>
      <c r="C13" s="56" t="s">
        <v>8</v>
      </c>
    </row>
    <row r="14" spans="1:4" x14ac:dyDescent="0.3">
      <c r="A14" s="47" t="s">
        <v>154</v>
      </c>
      <c r="B14" s="97">
        <v>0</v>
      </c>
      <c r="C14" s="56" t="s">
        <v>8</v>
      </c>
    </row>
    <row r="15" spans="1:4" x14ac:dyDescent="0.3">
      <c r="A15" s="47" t="s">
        <v>152</v>
      </c>
      <c r="B15" s="97">
        <f>B14*0.01</f>
        <v>0</v>
      </c>
      <c r="C15" s="56" t="s">
        <v>8</v>
      </c>
    </row>
    <row r="16" spans="1:4" x14ac:dyDescent="0.3">
      <c r="A16" s="47" t="s">
        <v>158</v>
      </c>
      <c r="B16" s="97">
        <v>0</v>
      </c>
      <c r="C16" s="56" t="s">
        <v>8</v>
      </c>
    </row>
    <row r="17" spans="1:5" x14ac:dyDescent="0.3">
      <c r="A17" s="47" t="s">
        <v>157</v>
      </c>
      <c r="B17" s="97">
        <f>B16/100</f>
        <v>0</v>
      </c>
      <c r="C17" s="56" t="s">
        <v>8</v>
      </c>
    </row>
    <row r="18" spans="1:5" x14ac:dyDescent="0.3">
      <c r="A18" s="47" t="s">
        <v>160</v>
      </c>
      <c r="B18" s="97">
        <v>100</v>
      </c>
      <c r="C18" s="56" t="s">
        <v>8</v>
      </c>
    </row>
    <row r="19" spans="1:5" x14ac:dyDescent="0.3">
      <c r="A19" s="47" t="s">
        <v>161</v>
      </c>
      <c r="B19" s="97">
        <f>B18/100</f>
        <v>1</v>
      </c>
      <c r="C19" s="56" t="s">
        <v>8</v>
      </c>
    </row>
    <row r="20" spans="1:5" x14ac:dyDescent="0.3">
      <c r="A20" s="47" t="s">
        <v>162</v>
      </c>
      <c r="B20" s="97">
        <v>100</v>
      </c>
      <c r="C20" s="56" t="s">
        <v>8</v>
      </c>
    </row>
    <row r="21" spans="1:5" x14ac:dyDescent="0.3">
      <c r="A21" s="47" t="s">
        <v>163</v>
      </c>
      <c r="B21" s="97">
        <f>B20/100</f>
        <v>1</v>
      </c>
      <c r="C21" s="56" t="s">
        <v>8</v>
      </c>
    </row>
    <row r="22" spans="1:5" x14ac:dyDescent="0.3">
      <c r="A22" s="47" t="s">
        <v>164</v>
      </c>
      <c r="B22" s="97">
        <v>100</v>
      </c>
      <c r="C22" s="56" t="s">
        <v>8</v>
      </c>
    </row>
    <row r="23" spans="1:5" x14ac:dyDescent="0.3">
      <c r="A23" s="47" t="s">
        <v>165</v>
      </c>
      <c r="B23" s="97">
        <f>B22/100</f>
        <v>1</v>
      </c>
      <c r="C23" s="56" t="s">
        <v>8</v>
      </c>
    </row>
    <row r="24" spans="1:5" x14ac:dyDescent="0.3">
      <c r="A24" s="47" t="s">
        <v>175</v>
      </c>
      <c r="B24" s="97">
        <v>0</v>
      </c>
      <c r="C24" s="56" t="s">
        <v>8</v>
      </c>
    </row>
    <row r="25" spans="1:5" x14ac:dyDescent="0.3">
      <c r="A25" s="47" t="s">
        <v>172</v>
      </c>
      <c r="B25" s="97">
        <f>B24</f>
        <v>0</v>
      </c>
      <c r="C25" s="47" t="s">
        <v>174</v>
      </c>
    </row>
    <row r="26" spans="1:5" x14ac:dyDescent="0.3">
      <c r="A26" s="47" t="s">
        <v>186</v>
      </c>
      <c r="B26" s="97">
        <v>14</v>
      </c>
      <c r="C26" s="47" t="s">
        <v>178</v>
      </c>
    </row>
    <row r="27" spans="1:5" x14ac:dyDescent="0.3">
      <c r="A27" s="47" t="s">
        <v>189</v>
      </c>
      <c r="B27" s="97">
        <v>1</v>
      </c>
      <c r="C27" s="56" t="s">
        <v>8</v>
      </c>
      <c r="D27" s="47" t="s">
        <v>190</v>
      </c>
    </row>
    <row r="28" spans="1:5" x14ac:dyDescent="0.3">
      <c r="A28" s="47" t="s">
        <v>217</v>
      </c>
      <c r="B28" s="97">
        <v>0</v>
      </c>
      <c r="C28" s="56"/>
    </row>
    <row r="29" spans="1:5" x14ac:dyDescent="0.3">
      <c r="A29" s="55" t="s">
        <v>113</v>
      </c>
      <c r="B29" s="97"/>
    </row>
    <row r="30" spans="1:5" x14ac:dyDescent="0.3">
      <c r="A30" s="47" t="s">
        <v>68</v>
      </c>
      <c r="B30" s="97">
        <f>EXP(LN(10)/15)</f>
        <v>1.1659144011798317</v>
      </c>
    </row>
    <row r="31" spans="1:5" x14ac:dyDescent="0.3">
      <c r="A31" s="55" t="s">
        <v>47</v>
      </c>
      <c r="B31" s="55" t="s">
        <v>48</v>
      </c>
      <c r="C31" s="55"/>
      <c r="D31" s="55"/>
      <c r="E31" s="55"/>
    </row>
    <row r="32" spans="1:5" x14ac:dyDescent="0.3">
      <c r="A32" s="55"/>
      <c r="B32" s="55" t="s">
        <v>1</v>
      </c>
      <c r="C32" s="55" t="s">
        <v>16</v>
      </c>
      <c r="D32" s="55" t="s">
        <v>3</v>
      </c>
      <c r="E32" s="55" t="s">
        <v>4</v>
      </c>
    </row>
    <row r="33" spans="1:5" x14ac:dyDescent="0.3">
      <c r="A33" s="47" t="s">
        <v>46</v>
      </c>
      <c r="B33" s="97">
        <f>$B$2*'control variables'!B$48/'control variables'!$F$48</f>
        <v>139.55596146731929</v>
      </c>
      <c r="C33" s="97">
        <f>$B$2*'control variables'!C$48/'control variables'!$F$48</f>
        <v>161.08494294461784</v>
      </c>
      <c r="D33" s="97">
        <f>$B$2*'control variables'!D$48/'control variables'!$F$48</f>
        <v>482.48464547712581</v>
      </c>
      <c r="E33" s="97">
        <f>$B$2*'control variables'!E$48/'control variables'!$F$48</f>
        <v>216.87445011093709</v>
      </c>
    </row>
  </sheetData>
  <sheetProtection password="F8DD" sheet="1" objects="1" scenarios="1" selectLockedCells="1"/>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CM3715"/>
  <sheetViews>
    <sheetView zoomScaleNormal="100" workbookViewId="0">
      <pane xSplit="4" ySplit="4" topLeftCell="E5" activePane="bottomRight" state="frozen"/>
      <selection pane="topRight" activeCell="D1" sqref="D1"/>
      <selection pane="bottomLeft" activeCell="A5" sqref="A5"/>
      <selection pane="bottomRight" activeCell="A3" sqref="A3"/>
    </sheetView>
  </sheetViews>
  <sheetFormatPr baseColWidth="10" defaultRowHeight="14.4" x14ac:dyDescent="0.3"/>
  <cols>
    <col min="1" max="1" width="5.21875" customWidth="1"/>
    <col min="2" max="3" width="10.109375" style="3" customWidth="1"/>
    <col min="4" max="4" width="5.77734375" style="4" customWidth="1"/>
    <col min="5" max="5" width="8" style="58" customWidth="1"/>
    <col min="6" max="10" width="11.5546875" style="13"/>
    <col min="11" max="15" width="11.5546875" style="81"/>
    <col min="16" max="16" width="11.5546875" style="10"/>
    <col min="17" max="20" width="11.5546875" style="10" customWidth="1"/>
    <col min="21" max="25" width="11.5546875" style="82" customWidth="1"/>
    <col min="26" max="29" width="11.5546875" style="10" customWidth="1"/>
    <col min="30" max="30" width="11.5546875" style="10"/>
    <col min="31" max="35" width="11.5546875" style="82"/>
    <col min="36" max="40" width="11.5546875" style="10"/>
    <col min="41" max="45" width="11.5546875" style="82"/>
    <col min="46" max="50" width="11.5546875" style="10"/>
    <col min="51" max="55" width="11.5546875" style="82"/>
    <col min="56" max="60" width="11.5546875" style="10"/>
    <col min="61" max="65" width="11.5546875" style="82"/>
    <col min="66" max="70" width="11.5546875" style="10"/>
    <col min="71" max="75" width="11.5546875" style="81"/>
    <col min="76" max="80" width="11.5546875" style="13"/>
    <col min="81" max="85" width="11.5546875" style="81"/>
    <col min="86" max="86" width="11.5546875" style="13"/>
    <col min="87" max="87" width="12" style="81" bestFit="1" customWidth="1"/>
    <col min="88" max="91" width="11.5546875" style="81"/>
  </cols>
  <sheetData>
    <row r="1" spans="1:91" x14ac:dyDescent="0.3">
      <c r="A1" t="s">
        <v>0</v>
      </c>
      <c r="B1" s="3" t="s">
        <v>6</v>
      </c>
      <c r="C1" s="3" t="s">
        <v>128</v>
      </c>
      <c r="D1" s="4" t="s">
        <v>7</v>
      </c>
      <c r="E1" s="58" t="s">
        <v>127</v>
      </c>
      <c r="F1" s="13" t="s">
        <v>10</v>
      </c>
      <c r="K1" s="81" t="s">
        <v>66</v>
      </c>
      <c r="P1" s="10" t="s">
        <v>39</v>
      </c>
      <c r="U1" s="82" t="s">
        <v>49</v>
      </c>
      <c r="Z1" s="10" t="s">
        <v>125</v>
      </c>
      <c r="AE1" s="82" t="s">
        <v>57</v>
      </c>
      <c r="AJ1" s="10" t="s">
        <v>58</v>
      </c>
      <c r="AO1" s="82" t="s">
        <v>59</v>
      </c>
      <c r="AT1" s="10" t="s">
        <v>60</v>
      </c>
      <c r="AY1" s="82" t="s">
        <v>63</v>
      </c>
      <c r="BD1" s="10" t="s">
        <v>64</v>
      </c>
      <c r="BI1" s="82" t="s">
        <v>65</v>
      </c>
      <c r="BN1" s="10" t="s">
        <v>67</v>
      </c>
      <c r="BS1" s="81" t="s">
        <v>40</v>
      </c>
      <c r="BX1" s="13" t="s">
        <v>168</v>
      </c>
      <c r="CC1" s="81" t="s">
        <v>169</v>
      </c>
      <c r="CH1" s="13" t="s">
        <v>185</v>
      </c>
      <c r="CI1" s="81" t="s">
        <v>213</v>
      </c>
    </row>
    <row r="2" spans="1:91" x14ac:dyDescent="0.3">
      <c r="A2" s="5" t="s">
        <v>8</v>
      </c>
      <c r="B2" s="6" t="s">
        <v>8</v>
      </c>
      <c r="C2" s="6" t="s">
        <v>8</v>
      </c>
      <c r="D2" s="7"/>
      <c r="E2" s="59"/>
      <c r="F2" s="15" t="s">
        <v>8</v>
      </c>
      <c r="G2" s="16" t="s">
        <v>8</v>
      </c>
      <c r="H2" s="16" t="s">
        <v>8</v>
      </c>
      <c r="I2" s="16" t="s">
        <v>8</v>
      </c>
      <c r="J2" s="16"/>
      <c r="K2" s="88" t="s">
        <v>8</v>
      </c>
      <c r="L2" s="88" t="s">
        <v>8</v>
      </c>
      <c r="M2" s="88" t="s">
        <v>8</v>
      </c>
      <c r="N2" s="88" t="s">
        <v>8</v>
      </c>
      <c r="O2" s="88" t="s">
        <v>8</v>
      </c>
      <c r="P2" s="11" t="s">
        <v>8</v>
      </c>
      <c r="Q2" s="11" t="s">
        <v>8</v>
      </c>
      <c r="R2" s="11" t="s">
        <v>8</v>
      </c>
      <c r="S2" s="11" t="s">
        <v>8</v>
      </c>
      <c r="T2" s="11"/>
      <c r="BD2" s="10">
        <f ca="1">SUM(BD5:BD1145)</f>
        <v>3326.105609908293</v>
      </c>
      <c r="BE2" s="10">
        <f ca="1">SUM(BE5:BE1145)</f>
        <v>3839.2163743239253</v>
      </c>
      <c r="BF2" s="10">
        <f ca="1">SUM(BF5:BF1145)</f>
        <v>114992.93081345332</v>
      </c>
      <c r="BG2" s="10">
        <f ca="1">SUM(BG5:BG1145)</f>
        <v>258443.7658870359</v>
      </c>
      <c r="BI2" s="85"/>
      <c r="BJ2" s="85"/>
      <c r="BK2" s="85"/>
      <c r="BL2" s="85"/>
      <c r="BM2" s="85"/>
      <c r="BX2" s="10">
        <f ca="1">MAX(BX5:BX1505)</f>
        <v>6059.9653363698426</v>
      </c>
      <c r="BY2" s="10">
        <f t="shared" ref="BY2:CA2" ca="1" si="0">MAX(BY5:BY1505)</f>
        <v>13989.644873523992</v>
      </c>
      <c r="BZ2" s="10">
        <f t="shared" ca="1" si="0"/>
        <v>125706.14220701894</v>
      </c>
      <c r="CA2" s="10">
        <f t="shared" ca="1" si="0"/>
        <v>94173.814446519347</v>
      </c>
      <c r="CC2" s="82">
        <f ca="1">MAX(CC5:CC1505)</f>
        <v>1.9298856176799735</v>
      </c>
      <c r="CD2" s="82">
        <f t="shared" ref="CD2:CF2" ca="1" si="1">MAX(CD5:CD1505)</f>
        <v>2823.5648413050376</v>
      </c>
      <c r="CE2" s="82">
        <f t="shared" ca="1" si="1"/>
        <v>584984.09761601198</v>
      </c>
      <c r="CF2" s="82">
        <f t="shared" ca="1" si="1"/>
        <v>438245.76027740719</v>
      </c>
      <c r="CH2" s="13">
        <f ca="1">MAX(CH65:CH1505)</f>
        <v>199</v>
      </c>
    </row>
    <row r="3" spans="1:91" x14ac:dyDescent="0.3">
      <c r="A3" s="5"/>
      <c r="B3" s="6" t="s">
        <v>126</v>
      </c>
      <c r="C3" s="6" t="s">
        <v>129</v>
      </c>
      <c r="D3" s="7"/>
      <c r="E3" s="59"/>
      <c r="F3" s="13" t="s">
        <v>1</v>
      </c>
      <c r="G3" s="13" t="s">
        <v>2</v>
      </c>
      <c r="H3" s="13" t="s">
        <v>3</v>
      </c>
      <c r="I3" s="13" t="s">
        <v>4</v>
      </c>
      <c r="J3" s="13" t="s">
        <v>36</v>
      </c>
      <c r="K3" s="81" t="s">
        <v>1</v>
      </c>
      <c r="L3" s="81" t="s">
        <v>2</v>
      </c>
      <c r="M3" s="81" t="s">
        <v>3</v>
      </c>
      <c r="N3" s="81" t="s">
        <v>4</v>
      </c>
      <c r="O3" s="81" t="s">
        <v>36</v>
      </c>
      <c r="P3" s="10" t="s">
        <v>1</v>
      </c>
      <c r="Q3" s="10" t="s">
        <v>2</v>
      </c>
      <c r="R3" s="10" t="s">
        <v>3</v>
      </c>
      <c r="S3" s="10" t="s">
        <v>4</v>
      </c>
      <c r="T3" s="10" t="s">
        <v>36</v>
      </c>
      <c r="U3" s="82" t="s">
        <v>1</v>
      </c>
      <c r="V3" s="82" t="s">
        <v>2</v>
      </c>
      <c r="W3" s="82" t="s">
        <v>3</v>
      </c>
      <c r="X3" s="82" t="s">
        <v>4</v>
      </c>
      <c r="Y3" s="82" t="s">
        <v>36</v>
      </c>
      <c r="Z3" s="10" t="s">
        <v>1</v>
      </c>
      <c r="AA3" s="10" t="s">
        <v>2</v>
      </c>
      <c r="AB3" s="10" t="s">
        <v>3</v>
      </c>
      <c r="AC3" s="10" t="s">
        <v>4</v>
      </c>
      <c r="AD3" s="10" t="s">
        <v>36</v>
      </c>
      <c r="AE3" s="82" t="s">
        <v>1</v>
      </c>
      <c r="AF3" s="82" t="s">
        <v>2</v>
      </c>
      <c r="AG3" s="82" t="s">
        <v>3</v>
      </c>
      <c r="AH3" s="82" t="s">
        <v>4</v>
      </c>
      <c r="AI3" s="82" t="s">
        <v>36</v>
      </c>
      <c r="AJ3" s="10" t="s">
        <v>1</v>
      </c>
      <c r="AK3" s="10" t="s">
        <v>2</v>
      </c>
      <c r="AL3" s="10" t="s">
        <v>3</v>
      </c>
      <c r="AM3" s="10" t="s">
        <v>4</v>
      </c>
      <c r="AN3" s="10" t="s">
        <v>36</v>
      </c>
      <c r="AO3" s="82" t="s">
        <v>1</v>
      </c>
      <c r="AP3" s="82" t="s">
        <v>2</v>
      </c>
      <c r="AQ3" s="82" t="s">
        <v>3</v>
      </c>
      <c r="AR3" s="82" t="s">
        <v>4</v>
      </c>
      <c r="AS3" s="82" t="s">
        <v>36</v>
      </c>
      <c r="AT3" s="10" t="s">
        <v>1</v>
      </c>
      <c r="AU3" s="10" t="s">
        <v>2</v>
      </c>
      <c r="AV3" s="10" t="s">
        <v>3</v>
      </c>
      <c r="AW3" s="10" t="s">
        <v>4</v>
      </c>
      <c r="AX3" s="10" t="s">
        <v>36</v>
      </c>
      <c r="AY3" s="82" t="s">
        <v>1</v>
      </c>
      <c r="AZ3" s="82" t="s">
        <v>2</v>
      </c>
      <c r="BA3" s="82" t="s">
        <v>3</v>
      </c>
      <c r="BB3" s="82" t="s">
        <v>4</v>
      </c>
      <c r="BC3" s="82" t="s">
        <v>36</v>
      </c>
      <c r="BD3" s="10" t="s">
        <v>1</v>
      </c>
      <c r="BE3" s="10" t="s">
        <v>2</v>
      </c>
      <c r="BF3" s="10" t="s">
        <v>3</v>
      </c>
      <c r="BG3" s="10" t="s">
        <v>4</v>
      </c>
      <c r="BH3" s="10" t="s">
        <v>36</v>
      </c>
      <c r="BI3" s="82" t="s">
        <v>1</v>
      </c>
      <c r="BJ3" s="82" t="s">
        <v>2</v>
      </c>
      <c r="BK3" s="82" t="s">
        <v>3</v>
      </c>
      <c r="BL3" s="82" t="s">
        <v>4</v>
      </c>
      <c r="BM3" s="82" t="s">
        <v>36</v>
      </c>
      <c r="BN3" s="10" t="s">
        <v>1</v>
      </c>
      <c r="BO3" s="10" t="s">
        <v>2</v>
      </c>
      <c r="BP3" s="10" t="s">
        <v>3</v>
      </c>
      <c r="BQ3" s="10" t="s">
        <v>4</v>
      </c>
      <c r="BR3" s="10" t="s">
        <v>36</v>
      </c>
      <c r="BS3" s="82" t="s">
        <v>1</v>
      </c>
      <c r="BT3" s="82" t="s">
        <v>2</v>
      </c>
      <c r="BU3" s="82" t="s">
        <v>3</v>
      </c>
      <c r="BV3" s="82" t="s">
        <v>4</v>
      </c>
      <c r="BW3" s="82" t="s">
        <v>36</v>
      </c>
      <c r="BX3" s="10" t="s">
        <v>1</v>
      </c>
      <c r="BY3" s="10" t="s">
        <v>2</v>
      </c>
      <c r="BZ3" s="10" t="s">
        <v>3</v>
      </c>
      <c r="CA3" s="10" t="s">
        <v>4</v>
      </c>
      <c r="CB3" s="10" t="s">
        <v>36</v>
      </c>
      <c r="CC3" s="82" t="s">
        <v>1</v>
      </c>
      <c r="CD3" s="82" t="s">
        <v>2</v>
      </c>
      <c r="CE3" s="82" t="s">
        <v>3</v>
      </c>
      <c r="CF3" s="82" t="s">
        <v>4</v>
      </c>
      <c r="CG3" s="82" t="s">
        <v>36</v>
      </c>
      <c r="CI3" s="82" t="s">
        <v>1</v>
      </c>
      <c r="CJ3" s="82" t="s">
        <v>2</v>
      </c>
      <c r="CK3" s="82" t="s">
        <v>3</v>
      </c>
      <c r="CL3" s="82" t="s">
        <v>4</v>
      </c>
      <c r="CM3" s="82" t="s">
        <v>36</v>
      </c>
    </row>
    <row r="4" spans="1:91" s="4" customFormat="1" x14ac:dyDescent="0.3">
      <c r="A4" s="7"/>
      <c r="B4" s="57">
        <v>43898</v>
      </c>
      <c r="C4" s="57"/>
      <c r="D4" s="7" t="s">
        <v>9</v>
      </c>
      <c r="E4" s="59"/>
      <c r="F4" s="11">
        <f t="shared" ref="F4:T4" ca="1" si="2">CELL("Spalte",F4)</f>
        <v>6</v>
      </c>
      <c r="G4" s="11">
        <f t="shared" ca="1" si="2"/>
        <v>7</v>
      </c>
      <c r="H4" s="11">
        <f t="shared" ca="1" si="2"/>
        <v>8</v>
      </c>
      <c r="I4" s="11">
        <f t="shared" ca="1" si="2"/>
        <v>9</v>
      </c>
      <c r="J4" s="11">
        <f t="shared" ca="1" si="2"/>
        <v>10</v>
      </c>
      <c r="K4" s="85">
        <f t="shared" ca="1" si="2"/>
        <v>11</v>
      </c>
      <c r="L4" s="85">
        <f t="shared" ca="1" si="2"/>
        <v>12</v>
      </c>
      <c r="M4" s="85">
        <f t="shared" ca="1" si="2"/>
        <v>13</v>
      </c>
      <c r="N4" s="85">
        <f t="shared" ca="1" si="2"/>
        <v>14</v>
      </c>
      <c r="O4" s="85">
        <f t="shared" ca="1" si="2"/>
        <v>15</v>
      </c>
      <c r="P4" s="11">
        <f t="shared" ca="1" si="2"/>
        <v>16</v>
      </c>
      <c r="Q4" s="11">
        <f t="shared" ca="1" si="2"/>
        <v>17</v>
      </c>
      <c r="R4" s="11">
        <f t="shared" ca="1" si="2"/>
        <v>18</v>
      </c>
      <c r="S4" s="11">
        <f t="shared" ca="1" si="2"/>
        <v>19</v>
      </c>
      <c r="T4" s="11">
        <f t="shared" ca="1" si="2"/>
        <v>20</v>
      </c>
      <c r="U4" s="85">
        <v>15</v>
      </c>
      <c r="V4" s="85">
        <v>16</v>
      </c>
      <c r="W4" s="85">
        <v>17</v>
      </c>
      <c r="X4" s="85">
        <v>18</v>
      </c>
      <c r="Y4" s="85">
        <v>19</v>
      </c>
      <c r="Z4" s="11">
        <f ca="1">CELL("Spalte",Z4)</f>
        <v>26</v>
      </c>
      <c r="AA4" s="11">
        <f ca="1">CELL("Spalte",AA4)</f>
        <v>27</v>
      </c>
      <c r="AB4" s="11">
        <f ca="1">CELL("Spalte",AB4)</f>
        <v>28</v>
      </c>
      <c r="AC4" s="11">
        <f ca="1">CELL("Spalte",AC4)</f>
        <v>29</v>
      </c>
      <c r="AD4" s="11">
        <f ca="1">CELL("Spalte",AD4)</f>
        <v>30</v>
      </c>
      <c r="AE4" s="85">
        <f t="shared" ref="AE4:BH4" ca="1" si="3">CELL("Spalte",AE4)</f>
        <v>31</v>
      </c>
      <c r="AF4" s="85">
        <f t="shared" ca="1" si="3"/>
        <v>32</v>
      </c>
      <c r="AG4" s="85">
        <f t="shared" ca="1" si="3"/>
        <v>33</v>
      </c>
      <c r="AH4" s="85">
        <f t="shared" ca="1" si="3"/>
        <v>34</v>
      </c>
      <c r="AI4" s="85">
        <f t="shared" ca="1" si="3"/>
        <v>35</v>
      </c>
      <c r="AJ4" s="11">
        <f t="shared" ca="1" si="3"/>
        <v>36</v>
      </c>
      <c r="AK4" s="11">
        <f t="shared" ca="1" si="3"/>
        <v>37</v>
      </c>
      <c r="AL4" s="11">
        <f t="shared" ca="1" si="3"/>
        <v>38</v>
      </c>
      <c r="AM4" s="11">
        <f t="shared" ca="1" si="3"/>
        <v>39</v>
      </c>
      <c r="AN4" s="11">
        <f t="shared" ca="1" si="3"/>
        <v>40</v>
      </c>
      <c r="AO4" s="85">
        <f t="shared" ca="1" si="3"/>
        <v>41</v>
      </c>
      <c r="AP4" s="85">
        <f t="shared" ca="1" si="3"/>
        <v>42</v>
      </c>
      <c r="AQ4" s="85">
        <f t="shared" ca="1" si="3"/>
        <v>43</v>
      </c>
      <c r="AR4" s="85">
        <f t="shared" ca="1" si="3"/>
        <v>44</v>
      </c>
      <c r="AS4" s="85">
        <f t="shared" ca="1" si="3"/>
        <v>45</v>
      </c>
      <c r="AT4" s="11">
        <f t="shared" ca="1" si="3"/>
        <v>46</v>
      </c>
      <c r="AU4" s="11">
        <f t="shared" ca="1" si="3"/>
        <v>47</v>
      </c>
      <c r="AV4" s="11">
        <f t="shared" ca="1" si="3"/>
        <v>48</v>
      </c>
      <c r="AW4" s="11">
        <f t="shared" ca="1" si="3"/>
        <v>49</v>
      </c>
      <c r="AX4" s="11">
        <f t="shared" ca="1" si="3"/>
        <v>50</v>
      </c>
      <c r="AY4" s="85">
        <f t="shared" ca="1" si="3"/>
        <v>51</v>
      </c>
      <c r="AZ4" s="85">
        <f t="shared" ca="1" si="3"/>
        <v>52</v>
      </c>
      <c r="BA4" s="85">
        <f t="shared" ca="1" si="3"/>
        <v>53</v>
      </c>
      <c r="BB4" s="85">
        <f t="shared" ca="1" si="3"/>
        <v>54</v>
      </c>
      <c r="BC4" s="85">
        <f t="shared" ca="1" si="3"/>
        <v>55</v>
      </c>
      <c r="BD4" s="11">
        <f t="shared" ca="1" si="3"/>
        <v>56</v>
      </c>
      <c r="BE4" s="11">
        <f t="shared" ca="1" si="3"/>
        <v>57</v>
      </c>
      <c r="BF4" s="11">
        <f t="shared" ca="1" si="3"/>
        <v>58</v>
      </c>
      <c r="BG4" s="11">
        <f t="shared" ca="1" si="3"/>
        <v>59</v>
      </c>
      <c r="BH4" s="11">
        <f t="shared" ca="1" si="3"/>
        <v>60</v>
      </c>
      <c r="BI4" s="85">
        <f t="shared" ref="BI4:CM4" ca="1" si="4">CELL("Spalte",BI4)</f>
        <v>61</v>
      </c>
      <c r="BJ4" s="85">
        <f t="shared" ca="1" si="4"/>
        <v>62</v>
      </c>
      <c r="BK4" s="85">
        <f t="shared" ca="1" si="4"/>
        <v>63</v>
      </c>
      <c r="BL4" s="85">
        <f t="shared" ca="1" si="4"/>
        <v>64</v>
      </c>
      <c r="BM4" s="85">
        <f t="shared" ca="1" si="4"/>
        <v>65</v>
      </c>
      <c r="BN4" s="11">
        <f t="shared" ca="1" si="4"/>
        <v>66</v>
      </c>
      <c r="BO4" s="11">
        <f t="shared" ca="1" si="4"/>
        <v>67</v>
      </c>
      <c r="BP4" s="11">
        <f t="shared" ca="1" si="4"/>
        <v>68</v>
      </c>
      <c r="BQ4" s="11">
        <f t="shared" ca="1" si="4"/>
        <v>69</v>
      </c>
      <c r="BR4" s="11">
        <f t="shared" ca="1" si="4"/>
        <v>70</v>
      </c>
      <c r="BS4" s="85">
        <f t="shared" ca="1" si="4"/>
        <v>71</v>
      </c>
      <c r="BT4" s="85">
        <f t="shared" ca="1" si="4"/>
        <v>72</v>
      </c>
      <c r="BU4" s="85">
        <f t="shared" ca="1" si="4"/>
        <v>73</v>
      </c>
      <c r="BV4" s="85">
        <f t="shared" ca="1" si="4"/>
        <v>74</v>
      </c>
      <c r="BW4" s="85">
        <f t="shared" ca="1" si="4"/>
        <v>75</v>
      </c>
      <c r="BX4" s="11">
        <f t="shared" ca="1" si="4"/>
        <v>76</v>
      </c>
      <c r="BY4" s="11">
        <f t="shared" ca="1" si="4"/>
        <v>77</v>
      </c>
      <c r="BZ4" s="11">
        <f t="shared" ca="1" si="4"/>
        <v>78</v>
      </c>
      <c r="CA4" s="11">
        <f t="shared" ca="1" si="4"/>
        <v>79</v>
      </c>
      <c r="CB4" s="11">
        <f t="shared" ca="1" si="4"/>
        <v>80</v>
      </c>
      <c r="CC4" s="85">
        <f t="shared" ca="1" si="4"/>
        <v>81</v>
      </c>
      <c r="CD4" s="85">
        <f t="shared" ca="1" si="4"/>
        <v>82</v>
      </c>
      <c r="CE4" s="85">
        <f t="shared" ca="1" si="4"/>
        <v>83</v>
      </c>
      <c r="CF4" s="85">
        <f t="shared" ca="1" si="4"/>
        <v>84</v>
      </c>
      <c r="CG4" s="85">
        <f t="shared" ca="1" si="4"/>
        <v>85</v>
      </c>
      <c r="CH4" s="10">
        <f t="shared" ca="1" si="4"/>
        <v>86</v>
      </c>
      <c r="CI4" s="85">
        <f t="shared" ca="1" si="4"/>
        <v>87</v>
      </c>
      <c r="CJ4" s="85">
        <f t="shared" ca="1" si="4"/>
        <v>88</v>
      </c>
      <c r="CK4" s="85">
        <f t="shared" ca="1" si="4"/>
        <v>89</v>
      </c>
      <c r="CL4" s="85">
        <f t="shared" ca="1" si="4"/>
        <v>90</v>
      </c>
      <c r="CM4" s="85">
        <f t="shared" ca="1" si="4"/>
        <v>91</v>
      </c>
    </row>
    <row r="5" spans="1:91" s="4" customFormat="1" x14ac:dyDescent="0.3">
      <c r="A5">
        <v>-60</v>
      </c>
      <c r="B5" s="3">
        <f>(A5+68)/360</f>
        <v>2.2222222222222223E-2</v>
      </c>
      <c r="C5" s="3"/>
      <c r="D5" s="4">
        <f t="shared" ref="D5:D34" ca="1" si="5">CELL("Zeile",D5)</f>
        <v>5</v>
      </c>
      <c r="E5" s="58"/>
      <c r="F5" s="13">
        <f>'control variables'!$B$48</f>
        <v>11692549</v>
      </c>
      <c r="G5" s="13">
        <f>'control variables'!$C$48</f>
        <v>13496331.999999998</v>
      </c>
      <c r="H5" s="13">
        <f>'control variables'!$D$48</f>
        <v>40424467.000000007</v>
      </c>
      <c r="I5" s="13">
        <f>'control variables'!$E$48</f>
        <v>18170596.999999996</v>
      </c>
      <c r="J5" s="13">
        <f>SUM(F5:I5)</f>
        <v>83783945</v>
      </c>
      <c r="K5" s="81"/>
      <c r="L5" s="81"/>
      <c r="M5" s="81"/>
      <c r="N5" s="81"/>
      <c r="O5" s="81"/>
      <c r="P5" s="10">
        <v>0</v>
      </c>
      <c r="Q5" s="10">
        <v>0</v>
      </c>
      <c r="R5" s="10">
        <v>0</v>
      </c>
      <c r="S5" s="10">
        <v>0</v>
      </c>
      <c r="T5" s="10">
        <f t="shared" ref="T5:T68" si="6">SUM(P5:S5)</f>
        <v>0</v>
      </c>
      <c r="U5" s="85"/>
      <c r="V5" s="85"/>
      <c r="W5" s="85"/>
      <c r="X5" s="85"/>
      <c r="Y5" s="85"/>
      <c r="Z5" s="11"/>
      <c r="AA5" s="11"/>
      <c r="AB5" s="11"/>
      <c r="AC5" s="11"/>
      <c r="AD5" s="11"/>
      <c r="AE5" s="85"/>
      <c r="AF5" s="85"/>
      <c r="AG5" s="85"/>
      <c r="AH5" s="85"/>
      <c r="AI5" s="85"/>
      <c r="AJ5" s="11"/>
      <c r="AK5" s="11"/>
      <c r="AL5" s="11"/>
      <c r="AM5" s="11"/>
      <c r="AN5" s="11"/>
      <c r="AO5" s="85"/>
      <c r="AP5" s="85"/>
      <c r="AQ5" s="85"/>
      <c r="AR5" s="85"/>
      <c r="AS5" s="85"/>
      <c r="AT5" s="11"/>
      <c r="AU5" s="11"/>
      <c r="AV5" s="11"/>
      <c r="AW5" s="11"/>
      <c r="AX5" s="11"/>
      <c r="AY5" s="85"/>
      <c r="AZ5" s="85"/>
      <c r="BA5" s="85"/>
      <c r="BB5" s="85"/>
      <c r="BC5" s="85"/>
      <c r="BD5" s="11"/>
      <c r="BE5" s="11"/>
      <c r="BF5" s="11"/>
      <c r="BG5" s="11"/>
      <c r="BH5" s="11"/>
      <c r="BI5" s="82"/>
      <c r="BJ5" s="82"/>
      <c r="BK5" s="82"/>
      <c r="BL5" s="82"/>
      <c r="BM5" s="82"/>
      <c r="BN5" s="11"/>
      <c r="BO5" s="11"/>
      <c r="BP5" s="11"/>
      <c r="BQ5" s="11"/>
      <c r="BR5" s="10"/>
      <c r="BS5" s="82"/>
      <c r="BT5" s="82"/>
      <c r="BU5" s="82"/>
      <c r="BV5" s="82"/>
      <c r="BW5" s="82"/>
      <c r="BX5" s="10"/>
      <c r="BY5" s="10"/>
      <c r="BZ5" s="10"/>
      <c r="CA5" s="10"/>
      <c r="CB5" s="10"/>
      <c r="CC5" s="82"/>
      <c r="CD5" s="82"/>
      <c r="CE5" s="82"/>
      <c r="CF5" s="82"/>
      <c r="CG5" s="82"/>
      <c r="CH5" s="10"/>
      <c r="CI5" s="82"/>
      <c r="CJ5" s="82"/>
      <c r="CK5" s="82"/>
      <c r="CL5" s="82"/>
      <c r="CM5" s="82"/>
    </row>
    <row r="6" spans="1:91" s="4" customFormat="1" x14ac:dyDescent="0.3">
      <c r="A6">
        <v>-59</v>
      </c>
      <c r="B6" s="3">
        <f t="shared" ref="B6:B69" si="7">(A6+68)/360</f>
        <v>2.5000000000000001E-2</v>
      </c>
      <c r="C6" s="3"/>
      <c r="D6" s="4">
        <f t="shared" ca="1" si="5"/>
        <v>6</v>
      </c>
      <c r="E6" s="58"/>
      <c r="F6" s="13">
        <f>'control variables'!$B$48</f>
        <v>11692549</v>
      </c>
      <c r="G6" s="13">
        <f>'control variables'!$C$48</f>
        <v>13496331.999999998</v>
      </c>
      <c r="H6" s="13">
        <f>'control variables'!$D$48</f>
        <v>40424467.000000007</v>
      </c>
      <c r="I6" s="13">
        <f>'control variables'!$E$48</f>
        <v>18170596.999999996</v>
      </c>
      <c r="J6" s="13">
        <f t="shared" ref="J6:J34" si="8">SUM(F6:I6)</f>
        <v>83783945</v>
      </c>
      <c r="K6" s="81"/>
      <c r="L6" s="81"/>
      <c r="M6" s="81"/>
      <c r="N6" s="81"/>
      <c r="O6" s="81"/>
      <c r="P6" s="10">
        <v>0</v>
      </c>
      <c r="Q6" s="10">
        <v>0</v>
      </c>
      <c r="R6" s="10">
        <v>0</v>
      </c>
      <c r="S6" s="10">
        <v>0</v>
      </c>
      <c r="T6" s="10">
        <f t="shared" si="6"/>
        <v>0</v>
      </c>
      <c r="U6" s="85"/>
      <c r="V6" s="85"/>
      <c r="W6" s="85"/>
      <c r="X6" s="85"/>
      <c r="Y6" s="85"/>
      <c r="Z6" s="11"/>
      <c r="AA6" s="11"/>
      <c r="AB6" s="11"/>
      <c r="AC6" s="11"/>
      <c r="AD6" s="11"/>
      <c r="AE6" s="85"/>
      <c r="AF6" s="85"/>
      <c r="AG6" s="85"/>
      <c r="AH6" s="85"/>
      <c r="AI6" s="85"/>
      <c r="AJ6" s="11"/>
      <c r="AK6" s="11"/>
      <c r="AL6" s="11"/>
      <c r="AM6" s="11"/>
      <c r="AN6" s="11"/>
      <c r="AO6" s="85"/>
      <c r="AP6" s="85"/>
      <c r="AQ6" s="85"/>
      <c r="AR6" s="85"/>
      <c r="AS6" s="85"/>
      <c r="AT6" s="11"/>
      <c r="AU6" s="11"/>
      <c r="AV6" s="11"/>
      <c r="AW6" s="11"/>
      <c r="AX6" s="11"/>
      <c r="AY6" s="85"/>
      <c r="AZ6" s="85"/>
      <c r="BA6" s="85"/>
      <c r="BB6" s="85"/>
      <c r="BC6" s="85"/>
      <c r="BD6" s="11"/>
      <c r="BE6" s="11"/>
      <c r="BF6" s="11"/>
      <c r="BG6" s="11"/>
      <c r="BH6" s="11"/>
      <c r="BI6" s="82"/>
      <c r="BJ6" s="82"/>
      <c r="BK6" s="82"/>
      <c r="BL6" s="82"/>
      <c r="BM6" s="82"/>
      <c r="BN6" s="11"/>
      <c r="BO6" s="11"/>
      <c r="BP6" s="11"/>
      <c r="BQ6" s="11"/>
      <c r="BR6" s="10"/>
      <c r="BS6" s="82"/>
      <c r="BT6" s="82"/>
      <c r="BU6" s="82"/>
      <c r="BV6" s="82"/>
      <c r="BW6" s="82"/>
      <c r="BX6" s="10"/>
      <c r="BY6" s="10"/>
      <c r="BZ6" s="10"/>
      <c r="CA6" s="10"/>
      <c r="CB6" s="10"/>
      <c r="CC6" s="82"/>
      <c r="CD6" s="82"/>
      <c r="CE6" s="82"/>
      <c r="CF6" s="82"/>
      <c r="CG6" s="82"/>
      <c r="CH6" s="10"/>
      <c r="CI6" s="82"/>
      <c r="CJ6" s="82"/>
      <c r="CK6" s="82"/>
      <c r="CL6" s="82"/>
      <c r="CM6" s="82"/>
    </row>
    <row r="7" spans="1:91" s="4" customFormat="1" x14ac:dyDescent="0.3">
      <c r="A7">
        <v>-58</v>
      </c>
      <c r="B7" s="3">
        <f t="shared" si="7"/>
        <v>2.7777777777777776E-2</v>
      </c>
      <c r="C7" s="3"/>
      <c r="D7" s="4">
        <f t="shared" ca="1" si="5"/>
        <v>7</v>
      </c>
      <c r="E7" s="58"/>
      <c r="F7" s="13">
        <f>'control variables'!$B$48</f>
        <v>11692549</v>
      </c>
      <c r="G7" s="13">
        <f>'control variables'!$C$48</f>
        <v>13496331.999999998</v>
      </c>
      <c r="H7" s="13">
        <f>'control variables'!$D$48</f>
        <v>40424467.000000007</v>
      </c>
      <c r="I7" s="13">
        <f>'control variables'!$E$48</f>
        <v>18170596.999999996</v>
      </c>
      <c r="J7" s="13">
        <f t="shared" si="8"/>
        <v>83783945</v>
      </c>
      <c r="K7" s="81"/>
      <c r="L7" s="81"/>
      <c r="M7" s="81"/>
      <c r="N7" s="81"/>
      <c r="O7" s="81"/>
      <c r="P7" s="10">
        <v>0</v>
      </c>
      <c r="Q7" s="10">
        <v>0</v>
      </c>
      <c r="R7" s="10">
        <v>0</v>
      </c>
      <c r="S7" s="10">
        <v>0</v>
      </c>
      <c r="T7" s="10">
        <f t="shared" si="6"/>
        <v>0</v>
      </c>
      <c r="U7" s="85"/>
      <c r="V7" s="85"/>
      <c r="W7" s="85"/>
      <c r="X7" s="85"/>
      <c r="Y7" s="85"/>
      <c r="Z7" s="11"/>
      <c r="AA7" s="11"/>
      <c r="AB7" s="11"/>
      <c r="AC7" s="11"/>
      <c r="AD7" s="11"/>
      <c r="AE7" s="85"/>
      <c r="AF7" s="85"/>
      <c r="AG7" s="85"/>
      <c r="AH7" s="85"/>
      <c r="AI7" s="85"/>
      <c r="AJ7" s="11"/>
      <c r="AK7" s="11"/>
      <c r="AL7" s="11"/>
      <c r="AM7" s="11"/>
      <c r="AN7" s="11"/>
      <c r="AO7" s="85"/>
      <c r="AP7" s="85"/>
      <c r="AQ7" s="85"/>
      <c r="AR7" s="85"/>
      <c r="AS7" s="85"/>
      <c r="AT7" s="11"/>
      <c r="AU7" s="11"/>
      <c r="AV7" s="11"/>
      <c r="AW7" s="11"/>
      <c r="AX7" s="11"/>
      <c r="AY7" s="85"/>
      <c r="AZ7" s="85"/>
      <c r="BA7" s="85"/>
      <c r="BB7" s="85"/>
      <c r="BC7" s="85"/>
      <c r="BD7" s="11"/>
      <c r="BE7" s="11"/>
      <c r="BF7" s="11"/>
      <c r="BG7" s="11"/>
      <c r="BH7" s="11"/>
      <c r="BI7" s="82"/>
      <c r="BJ7" s="82"/>
      <c r="BK7" s="82"/>
      <c r="BL7" s="82"/>
      <c r="BM7" s="82"/>
      <c r="BN7" s="11"/>
      <c r="BO7" s="11"/>
      <c r="BP7" s="11"/>
      <c r="BQ7" s="11"/>
      <c r="BR7" s="10"/>
      <c r="BS7" s="82"/>
      <c r="BT7" s="82"/>
      <c r="BU7" s="82"/>
      <c r="BV7" s="82"/>
      <c r="BW7" s="82"/>
      <c r="BX7" s="10"/>
      <c r="BY7" s="10"/>
      <c r="BZ7" s="10"/>
      <c r="CA7" s="10"/>
      <c r="CB7" s="10"/>
      <c r="CC7" s="82"/>
      <c r="CD7" s="82"/>
      <c r="CE7" s="82"/>
      <c r="CF7" s="82"/>
      <c r="CG7" s="82"/>
      <c r="CH7" s="10"/>
      <c r="CI7" s="82"/>
      <c r="CJ7" s="82"/>
      <c r="CK7" s="82"/>
      <c r="CL7" s="82"/>
      <c r="CM7" s="82"/>
    </row>
    <row r="8" spans="1:91" s="4" customFormat="1" x14ac:dyDescent="0.3">
      <c r="A8">
        <v>-57</v>
      </c>
      <c r="B8" s="3">
        <f t="shared" si="7"/>
        <v>3.0555555555555555E-2</v>
      </c>
      <c r="C8" s="3"/>
      <c r="D8" s="4">
        <f t="shared" ca="1" si="5"/>
        <v>8</v>
      </c>
      <c r="E8" s="58"/>
      <c r="F8" s="13">
        <f>'control variables'!$B$48</f>
        <v>11692549</v>
      </c>
      <c r="G8" s="13">
        <f>'control variables'!$C$48</f>
        <v>13496331.999999998</v>
      </c>
      <c r="H8" s="13">
        <f>'control variables'!$D$48</f>
        <v>40424467.000000007</v>
      </c>
      <c r="I8" s="13">
        <f>'control variables'!$E$48</f>
        <v>18170596.999999996</v>
      </c>
      <c r="J8" s="13">
        <f t="shared" si="8"/>
        <v>83783945</v>
      </c>
      <c r="K8" s="81"/>
      <c r="L8" s="81"/>
      <c r="M8" s="81"/>
      <c r="N8" s="81"/>
      <c r="O8" s="81"/>
      <c r="P8" s="10">
        <v>0</v>
      </c>
      <c r="Q8" s="10">
        <v>0</v>
      </c>
      <c r="R8" s="10">
        <v>0</v>
      </c>
      <c r="S8" s="10">
        <v>0</v>
      </c>
      <c r="T8" s="10">
        <f t="shared" si="6"/>
        <v>0</v>
      </c>
      <c r="U8" s="85"/>
      <c r="V8" s="85"/>
      <c r="W8" s="85"/>
      <c r="X8" s="85"/>
      <c r="Y8" s="85"/>
      <c r="Z8" s="11"/>
      <c r="AA8" s="11"/>
      <c r="AB8" s="11"/>
      <c r="AC8" s="11"/>
      <c r="AD8" s="11"/>
      <c r="AE8" s="85"/>
      <c r="AF8" s="85"/>
      <c r="AG8" s="85"/>
      <c r="AH8" s="85"/>
      <c r="AI8" s="85"/>
      <c r="AJ8" s="11"/>
      <c r="AK8" s="11"/>
      <c r="AL8" s="11"/>
      <c r="AM8" s="11"/>
      <c r="AN8" s="11"/>
      <c r="AO8" s="85"/>
      <c r="AP8" s="85"/>
      <c r="AQ8" s="85"/>
      <c r="AR8" s="85"/>
      <c r="AS8" s="85"/>
      <c r="AT8" s="11"/>
      <c r="AU8" s="11"/>
      <c r="AV8" s="11"/>
      <c r="AW8" s="11"/>
      <c r="AX8" s="11"/>
      <c r="AY8" s="85"/>
      <c r="AZ8" s="85"/>
      <c r="BA8" s="85"/>
      <c r="BB8" s="85"/>
      <c r="BC8" s="85"/>
      <c r="BD8" s="11"/>
      <c r="BE8" s="11"/>
      <c r="BF8" s="11"/>
      <c r="BG8" s="11"/>
      <c r="BH8" s="11"/>
      <c r="BI8" s="82"/>
      <c r="BJ8" s="82"/>
      <c r="BK8" s="82"/>
      <c r="BL8" s="82"/>
      <c r="BM8" s="82"/>
      <c r="BN8" s="11"/>
      <c r="BO8" s="11"/>
      <c r="BP8" s="11"/>
      <c r="BQ8" s="11"/>
      <c r="BR8" s="10"/>
      <c r="BS8" s="82"/>
      <c r="BT8" s="82"/>
      <c r="BU8" s="82"/>
      <c r="BV8" s="82"/>
      <c r="BW8" s="82"/>
      <c r="BX8" s="10"/>
      <c r="BY8" s="10"/>
      <c r="BZ8" s="10"/>
      <c r="CA8" s="10"/>
      <c r="CB8" s="10"/>
      <c r="CC8" s="82"/>
      <c r="CD8" s="82"/>
      <c r="CE8" s="82"/>
      <c r="CF8" s="82"/>
      <c r="CG8" s="82"/>
      <c r="CH8" s="10"/>
      <c r="CI8" s="82"/>
      <c r="CJ8" s="82"/>
      <c r="CK8" s="82"/>
      <c r="CL8" s="82"/>
      <c r="CM8" s="82"/>
    </row>
    <row r="9" spans="1:91" s="4" customFormat="1" x14ac:dyDescent="0.3">
      <c r="A9">
        <v>-56</v>
      </c>
      <c r="B9" s="3">
        <f t="shared" si="7"/>
        <v>3.3333333333333333E-2</v>
      </c>
      <c r="C9" s="3"/>
      <c r="D9" s="4">
        <f t="shared" ca="1" si="5"/>
        <v>9</v>
      </c>
      <c r="E9" s="58"/>
      <c r="F9" s="13">
        <f>'control variables'!$B$48</f>
        <v>11692549</v>
      </c>
      <c r="G9" s="13">
        <f>'control variables'!$C$48</f>
        <v>13496331.999999998</v>
      </c>
      <c r="H9" s="13">
        <f>'control variables'!$D$48</f>
        <v>40424467.000000007</v>
      </c>
      <c r="I9" s="13">
        <f>'control variables'!$E$48</f>
        <v>18170596.999999996</v>
      </c>
      <c r="J9" s="13">
        <f t="shared" si="8"/>
        <v>83783945</v>
      </c>
      <c r="K9" s="81"/>
      <c r="L9" s="81"/>
      <c r="M9" s="81"/>
      <c r="N9" s="81"/>
      <c r="O9" s="81"/>
      <c r="P9" s="10">
        <v>0</v>
      </c>
      <c r="Q9" s="10">
        <v>0</v>
      </c>
      <c r="R9" s="10">
        <v>0</v>
      </c>
      <c r="S9" s="10">
        <v>0</v>
      </c>
      <c r="T9" s="10">
        <f t="shared" si="6"/>
        <v>0</v>
      </c>
      <c r="U9" s="85"/>
      <c r="V9" s="85"/>
      <c r="W9" s="85"/>
      <c r="X9" s="85"/>
      <c r="Y9" s="85"/>
      <c r="Z9" s="11"/>
      <c r="AA9" s="11"/>
      <c r="AB9" s="11"/>
      <c r="AC9" s="11"/>
      <c r="AD9" s="11"/>
      <c r="AE9" s="85"/>
      <c r="AF9" s="85"/>
      <c r="AG9" s="85"/>
      <c r="AH9" s="85"/>
      <c r="AI9" s="85"/>
      <c r="AJ9" s="11"/>
      <c r="AK9" s="11"/>
      <c r="AL9" s="11"/>
      <c r="AM9" s="11"/>
      <c r="AN9" s="11"/>
      <c r="AO9" s="85"/>
      <c r="AP9" s="85"/>
      <c r="AQ9" s="85"/>
      <c r="AR9" s="85"/>
      <c r="AS9" s="85"/>
      <c r="AT9" s="11"/>
      <c r="AU9" s="11"/>
      <c r="AV9" s="11"/>
      <c r="AW9" s="11"/>
      <c r="AX9" s="11"/>
      <c r="AY9" s="85"/>
      <c r="AZ9" s="85"/>
      <c r="BA9" s="85"/>
      <c r="BB9" s="85"/>
      <c r="BC9" s="85"/>
      <c r="BD9" s="11"/>
      <c r="BE9" s="11"/>
      <c r="BF9" s="11"/>
      <c r="BG9" s="11"/>
      <c r="BH9" s="11"/>
      <c r="BI9" s="82"/>
      <c r="BJ9" s="82"/>
      <c r="BK9" s="82"/>
      <c r="BL9" s="82"/>
      <c r="BM9" s="82"/>
      <c r="BN9" s="11"/>
      <c r="BO9" s="11"/>
      <c r="BP9" s="11"/>
      <c r="BQ9" s="11"/>
      <c r="BR9" s="10"/>
      <c r="BS9" s="82"/>
      <c r="BT9" s="82"/>
      <c r="BU9" s="82"/>
      <c r="BV9" s="82"/>
      <c r="BW9" s="82"/>
      <c r="BX9" s="10"/>
      <c r="BY9" s="10"/>
      <c r="BZ9" s="10"/>
      <c r="CA9" s="10"/>
      <c r="CB9" s="10"/>
      <c r="CC9" s="82"/>
      <c r="CD9" s="82"/>
      <c r="CE9" s="82"/>
      <c r="CF9" s="82"/>
      <c r="CG9" s="82"/>
      <c r="CH9" s="10"/>
      <c r="CI9" s="82"/>
      <c r="CJ9" s="82"/>
      <c r="CK9" s="82"/>
      <c r="CL9" s="82"/>
      <c r="CM9" s="82"/>
    </row>
    <row r="10" spans="1:91" s="4" customFormat="1" x14ac:dyDescent="0.3">
      <c r="A10">
        <v>-55</v>
      </c>
      <c r="B10" s="3">
        <f t="shared" si="7"/>
        <v>3.6111111111111108E-2</v>
      </c>
      <c r="C10" s="3"/>
      <c r="D10" s="4">
        <f t="shared" ca="1" si="5"/>
        <v>10</v>
      </c>
      <c r="E10" s="58"/>
      <c r="F10" s="13">
        <f>'control variables'!$B$48</f>
        <v>11692549</v>
      </c>
      <c r="G10" s="13">
        <f>'control variables'!$C$48</f>
        <v>13496331.999999998</v>
      </c>
      <c r="H10" s="13">
        <f>'control variables'!$D$48</f>
        <v>40424467.000000007</v>
      </c>
      <c r="I10" s="13">
        <f>'control variables'!$E$48</f>
        <v>18170596.999999996</v>
      </c>
      <c r="J10" s="13">
        <f t="shared" si="8"/>
        <v>83783945</v>
      </c>
      <c r="K10" s="81"/>
      <c r="L10" s="81"/>
      <c r="M10" s="81"/>
      <c r="N10" s="81"/>
      <c r="O10" s="81"/>
      <c r="P10" s="10">
        <v>0</v>
      </c>
      <c r="Q10" s="10">
        <v>0</v>
      </c>
      <c r="R10" s="10">
        <v>0</v>
      </c>
      <c r="S10" s="10">
        <v>0</v>
      </c>
      <c r="T10" s="10">
        <f t="shared" si="6"/>
        <v>0</v>
      </c>
      <c r="U10" s="85"/>
      <c r="V10" s="85"/>
      <c r="W10" s="85"/>
      <c r="X10" s="85"/>
      <c r="Y10" s="85"/>
      <c r="Z10" s="11"/>
      <c r="AA10" s="11"/>
      <c r="AB10" s="11"/>
      <c r="AC10" s="11"/>
      <c r="AD10" s="11"/>
      <c r="AE10" s="85"/>
      <c r="AF10" s="85"/>
      <c r="AG10" s="85"/>
      <c r="AH10" s="85"/>
      <c r="AI10" s="85"/>
      <c r="AJ10" s="11"/>
      <c r="AK10" s="11"/>
      <c r="AL10" s="11"/>
      <c r="AM10" s="11"/>
      <c r="AN10" s="11"/>
      <c r="AO10" s="85"/>
      <c r="AP10" s="85"/>
      <c r="AQ10" s="85"/>
      <c r="AR10" s="85"/>
      <c r="AS10" s="85"/>
      <c r="AT10" s="11"/>
      <c r="AU10" s="11"/>
      <c r="AV10" s="11"/>
      <c r="AW10" s="11"/>
      <c r="AX10" s="11"/>
      <c r="AY10" s="85"/>
      <c r="AZ10" s="85"/>
      <c r="BA10" s="85"/>
      <c r="BB10" s="85"/>
      <c r="BC10" s="85"/>
      <c r="BD10" s="11"/>
      <c r="BE10" s="11"/>
      <c r="BF10" s="11"/>
      <c r="BG10" s="11"/>
      <c r="BH10" s="11"/>
      <c r="BI10" s="82"/>
      <c r="BJ10" s="82"/>
      <c r="BK10" s="82"/>
      <c r="BL10" s="82"/>
      <c r="BM10" s="82"/>
      <c r="BN10" s="11"/>
      <c r="BO10" s="11"/>
      <c r="BP10" s="11"/>
      <c r="BQ10" s="11"/>
      <c r="BR10" s="10"/>
      <c r="BS10" s="82"/>
      <c r="BT10" s="82"/>
      <c r="BU10" s="82"/>
      <c r="BV10" s="82"/>
      <c r="BW10" s="82"/>
      <c r="BX10" s="10"/>
      <c r="BY10" s="10"/>
      <c r="BZ10" s="10"/>
      <c r="CA10" s="10"/>
      <c r="CB10" s="10"/>
      <c r="CC10" s="82"/>
      <c r="CD10" s="82"/>
      <c r="CE10" s="82"/>
      <c r="CF10" s="82"/>
      <c r="CG10" s="82"/>
      <c r="CH10" s="10"/>
      <c r="CI10" s="82"/>
      <c r="CJ10" s="82"/>
      <c r="CK10" s="82"/>
      <c r="CL10" s="82"/>
      <c r="CM10" s="82"/>
    </row>
    <row r="11" spans="1:91" s="4" customFormat="1" x14ac:dyDescent="0.3">
      <c r="A11">
        <v>-54</v>
      </c>
      <c r="B11" s="3">
        <f t="shared" si="7"/>
        <v>3.888888888888889E-2</v>
      </c>
      <c r="C11" s="3"/>
      <c r="D11" s="4">
        <f t="shared" ca="1" si="5"/>
        <v>11</v>
      </c>
      <c r="E11" s="58"/>
      <c r="F11" s="13">
        <f>'control variables'!$B$48</f>
        <v>11692549</v>
      </c>
      <c r="G11" s="13">
        <f>'control variables'!$C$48</f>
        <v>13496331.999999998</v>
      </c>
      <c r="H11" s="13">
        <f>'control variables'!$D$48</f>
        <v>40424467.000000007</v>
      </c>
      <c r="I11" s="13">
        <f>'control variables'!$E$48</f>
        <v>18170596.999999996</v>
      </c>
      <c r="J11" s="13">
        <f t="shared" si="8"/>
        <v>83783945</v>
      </c>
      <c r="K11" s="81"/>
      <c r="L11" s="81"/>
      <c r="M11" s="81"/>
      <c r="N11" s="81"/>
      <c r="O11" s="81"/>
      <c r="P11" s="10">
        <v>0</v>
      </c>
      <c r="Q11" s="10">
        <v>0</v>
      </c>
      <c r="R11" s="10">
        <v>0</v>
      </c>
      <c r="S11" s="10">
        <v>0</v>
      </c>
      <c r="T11" s="10">
        <f t="shared" si="6"/>
        <v>0</v>
      </c>
      <c r="U11" s="85"/>
      <c r="V11" s="85"/>
      <c r="W11" s="85"/>
      <c r="X11" s="85"/>
      <c r="Y11" s="85"/>
      <c r="Z11" s="11"/>
      <c r="AA11" s="11"/>
      <c r="AB11" s="11"/>
      <c r="AC11" s="11"/>
      <c r="AD11" s="11"/>
      <c r="AE11" s="85"/>
      <c r="AF11" s="85"/>
      <c r="AG11" s="85"/>
      <c r="AH11" s="85"/>
      <c r="AI11" s="85"/>
      <c r="AJ11" s="11"/>
      <c r="AK11" s="11"/>
      <c r="AL11" s="11"/>
      <c r="AM11" s="11"/>
      <c r="AN11" s="11"/>
      <c r="AO11" s="85"/>
      <c r="AP11" s="85"/>
      <c r="AQ11" s="85"/>
      <c r="AR11" s="85"/>
      <c r="AS11" s="85"/>
      <c r="AT11" s="11"/>
      <c r="AU11" s="11"/>
      <c r="AV11" s="11"/>
      <c r="AW11" s="11"/>
      <c r="AX11" s="11"/>
      <c r="AY11" s="85"/>
      <c r="AZ11" s="85"/>
      <c r="BA11" s="85"/>
      <c r="BB11" s="85"/>
      <c r="BC11" s="85"/>
      <c r="BD11" s="11"/>
      <c r="BE11" s="11"/>
      <c r="BF11" s="11"/>
      <c r="BG11" s="11"/>
      <c r="BH11" s="11"/>
      <c r="BI11" s="82"/>
      <c r="BJ11" s="82"/>
      <c r="BK11" s="82"/>
      <c r="BL11" s="82"/>
      <c r="BM11" s="82"/>
      <c r="BN11" s="11"/>
      <c r="BO11" s="11"/>
      <c r="BP11" s="11"/>
      <c r="BQ11" s="11"/>
      <c r="BR11" s="10"/>
      <c r="BS11" s="82"/>
      <c r="BT11" s="82"/>
      <c r="BU11" s="82"/>
      <c r="BV11" s="82"/>
      <c r="BW11" s="82"/>
      <c r="BX11" s="10"/>
      <c r="BY11" s="10"/>
      <c r="BZ11" s="10"/>
      <c r="CA11" s="10"/>
      <c r="CB11" s="10"/>
      <c r="CC11" s="82"/>
      <c r="CD11" s="82"/>
      <c r="CE11" s="82"/>
      <c r="CF11" s="82"/>
      <c r="CG11" s="82"/>
      <c r="CH11" s="10"/>
      <c r="CI11" s="82"/>
      <c r="CJ11" s="82"/>
      <c r="CK11" s="82"/>
      <c r="CL11" s="82"/>
      <c r="CM11" s="82"/>
    </row>
    <row r="12" spans="1:91" s="4" customFormat="1" x14ac:dyDescent="0.3">
      <c r="A12">
        <v>-53</v>
      </c>
      <c r="B12" s="3">
        <f t="shared" si="7"/>
        <v>4.1666666666666664E-2</v>
      </c>
      <c r="C12" s="3"/>
      <c r="D12" s="4">
        <f t="shared" ca="1" si="5"/>
        <v>12</v>
      </c>
      <c r="E12" s="58"/>
      <c r="F12" s="13">
        <f>'control variables'!$B$48</f>
        <v>11692549</v>
      </c>
      <c r="G12" s="13">
        <f>'control variables'!$C$48</f>
        <v>13496331.999999998</v>
      </c>
      <c r="H12" s="13">
        <f>'control variables'!$D$48</f>
        <v>40424467.000000007</v>
      </c>
      <c r="I12" s="13">
        <f>'control variables'!$E$48</f>
        <v>18170596.999999996</v>
      </c>
      <c r="J12" s="13">
        <f t="shared" si="8"/>
        <v>83783945</v>
      </c>
      <c r="K12" s="81"/>
      <c r="L12" s="81"/>
      <c r="M12" s="81"/>
      <c r="N12" s="81"/>
      <c r="O12" s="81"/>
      <c r="P12" s="10">
        <v>0</v>
      </c>
      <c r="Q12" s="10">
        <v>0</v>
      </c>
      <c r="R12" s="10">
        <v>0</v>
      </c>
      <c r="S12" s="10">
        <v>0</v>
      </c>
      <c r="T12" s="10">
        <f t="shared" si="6"/>
        <v>0</v>
      </c>
      <c r="U12" s="85"/>
      <c r="V12" s="85"/>
      <c r="W12" s="85"/>
      <c r="X12" s="85"/>
      <c r="Y12" s="85"/>
      <c r="Z12" s="11"/>
      <c r="AA12" s="11"/>
      <c r="AB12" s="11"/>
      <c r="AC12" s="11"/>
      <c r="AD12" s="11"/>
      <c r="AE12" s="85"/>
      <c r="AF12" s="85"/>
      <c r="AG12" s="85"/>
      <c r="AH12" s="85"/>
      <c r="AI12" s="85"/>
      <c r="AJ12" s="11"/>
      <c r="AK12" s="11"/>
      <c r="AL12" s="11"/>
      <c r="AM12" s="11"/>
      <c r="AN12" s="11"/>
      <c r="AO12" s="85"/>
      <c r="AP12" s="85"/>
      <c r="AQ12" s="85"/>
      <c r="AR12" s="85"/>
      <c r="AS12" s="85"/>
      <c r="AT12" s="11"/>
      <c r="AU12" s="11"/>
      <c r="AV12" s="11"/>
      <c r="AW12" s="11"/>
      <c r="AX12" s="11"/>
      <c r="AY12" s="85"/>
      <c r="AZ12" s="85"/>
      <c r="BA12" s="85"/>
      <c r="BB12" s="85"/>
      <c r="BC12" s="85"/>
      <c r="BD12" s="11"/>
      <c r="BE12" s="11"/>
      <c r="BF12" s="11"/>
      <c r="BG12" s="11"/>
      <c r="BH12" s="11"/>
      <c r="BI12" s="82"/>
      <c r="BJ12" s="82"/>
      <c r="BK12" s="82"/>
      <c r="BL12" s="82"/>
      <c r="BM12" s="82"/>
      <c r="BN12" s="11"/>
      <c r="BO12" s="11"/>
      <c r="BP12" s="11"/>
      <c r="BQ12" s="11"/>
      <c r="BR12" s="10"/>
      <c r="BS12" s="82"/>
      <c r="BT12" s="82"/>
      <c r="BU12" s="82"/>
      <c r="BV12" s="82"/>
      <c r="BW12" s="82"/>
      <c r="BX12" s="10"/>
      <c r="BY12" s="10"/>
      <c r="BZ12" s="10"/>
      <c r="CA12" s="10"/>
      <c r="CB12" s="10"/>
      <c r="CC12" s="82"/>
      <c r="CD12" s="82"/>
      <c r="CE12" s="82"/>
      <c r="CF12" s="82"/>
      <c r="CG12" s="82"/>
      <c r="CH12" s="10"/>
      <c r="CI12" s="82"/>
      <c r="CJ12" s="82"/>
      <c r="CK12" s="82"/>
      <c r="CL12" s="82"/>
      <c r="CM12" s="82"/>
    </row>
    <row r="13" spans="1:91" s="4" customFormat="1" x14ac:dyDescent="0.3">
      <c r="A13">
        <v>-52</v>
      </c>
      <c r="B13" s="3">
        <f t="shared" si="7"/>
        <v>4.4444444444444446E-2</v>
      </c>
      <c r="C13" s="3"/>
      <c r="D13" s="4">
        <f t="shared" ca="1" si="5"/>
        <v>13</v>
      </c>
      <c r="E13" s="58"/>
      <c r="F13" s="13">
        <f>'control variables'!$B$48</f>
        <v>11692549</v>
      </c>
      <c r="G13" s="13">
        <f>'control variables'!$C$48</f>
        <v>13496331.999999998</v>
      </c>
      <c r="H13" s="13">
        <f>'control variables'!$D$48</f>
        <v>40424467.000000007</v>
      </c>
      <c r="I13" s="13">
        <f>'control variables'!$E$48</f>
        <v>18170596.999999996</v>
      </c>
      <c r="J13" s="13">
        <f t="shared" si="8"/>
        <v>83783945</v>
      </c>
      <c r="K13" s="81"/>
      <c r="L13" s="81"/>
      <c r="M13" s="81"/>
      <c r="N13" s="81"/>
      <c r="O13" s="81"/>
      <c r="P13" s="10">
        <v>0</v>
      </c>
      <c r="Q13" s="10">
        <v>0</v>
      </c>
      <c r="R13" s="10">
        <v>0</v>
      </c>
      <c r="S13" s="10">
        <v>0</v>
      </c>
      <c r="T13" s="10">
        <f t="shared" si="6"/>
        <v>0</v>
      </c>
      <c r="U13" s="85"/>
      <c r="V13" s="85"/>
      <c r="W13" s="85"/>
      <c r="X13" s="85"/>
      <c r="Y13" s="85"/>
      <c r="Z13" s="11"/>
      <c r="AA13" s="11"/>
      <c r="AB13" s="11"/>
      <c r="AC13" s="11"/>
      <c r="AD13" s="11"/>
      <c r="AE13" s="85"/>
      <c r="AF13" s="85"/>
      <c r="AG13" s="85"/>
      <c r="AH13" s="85"/>
      <c r="AI13" s="85"/>
      <c r="AJ13" s="11"/>
      <c r="AK13" s="11"/>
      <c r="AL13" s="11"/>
      <c r="AM13" s="11"/>
      <c r="AN13" s="11"/>
      <c r="AO13" s="85"/>
      <c r="AP13" s="85"/>
      <c r="AQ13" s="85"/>
      <c r="AR13" s="85"/>
      <c r="AS13" s="85"/>
      <c r="AT13" s="11"/>
      <c r="AU13" s="11"/>
      <c r="AV13" s="11"/>
      <c r="AW13" s="11"/>
      <c r="AX13" s="11"/>
      <c r="AY13" s="85"/>
      <c r="AZ13" s="85"/>
      <c r="BA13" s="85"/>
      <c r="BB13" s="85"/>
      <c r="BC13" s="85"/>
      <c r="BD13" s="11"/>
      <c r="BE13" s="11"/>
      <c r="BF13" s="11"/>
      <c r="BG13" s="11"/>
      <c r="BH13" s="11"/>
      <c r="BI13" s="82"/>
      <c r="BJ13" s="82"/>
      <c r="BK13" s="82"/>
      <c r="BL13" s="82"/>
      <c r="BM13" s="82"/>
      <c r="BN13" s="11"/>
      <c r="BO13" s="11"/>
      <c r="BP13" s="11"/>
      <c r="BQ13" s="11"/>
      <c r="BR13" s="10"/>
      <c r="BS13" s="82"/>
      <c r="BT13" s="82"/>
      <c r="BU13" s="82"/>
      <c r="BV13" s="82"/>
      <c r="BW13" s="82"/>
      <c r="BX13" s="10"/>
      <c r="BY13" s="10"/>
      <c r="BZ13" s="10"/>
      <c r="CA13" s="10"/>
      <c r="CB13" s="10"/>
      <c r="CC13" s="82"/>
      <c r="CD13" s="82"/>
      <c r="CE13" s="82"/>
      <c r="CF13" s="82"/>
      <c r="CG13" s="82"/>
      <c r="CH13" s="10"/>
      <c r="CI13" s="82"/>
      <c r="CJ13" s="82"/>
      <c r="CK13" s="82"/>
      <c r="CL13" s="82"/>
      <c r="CM13" s="82"/>
    </row>
    <row r="14" spans="1:91" s="4" customFormat="1" x14ac:dyDescent="0.3">
      <c r="A14">
        <v>-51</v>
      </c>
      <c r="B14" s="3">
        <f t="shared" si="7"/>
        <v>4.7222222222222221E-2</v>
      </c>
      <c r="C14" s="3"/>
      <c r="D14" s="4">
        <f t="shared" ca="1" si="5"/>
        <v>14</v>
      </c>
      <c r="E14" s="58"/>
      <c r="F14" s="13">
        <f>'control variables'!$B$48</f>
        <v>11692549</v>
      </c>
      <c r="G14" s="13">
        <f>'control variables'!$C$48</f>
        <v>13496331.999999998</v>
      </c>
      <c r="H14" s="13">
        <f>'control variables'!$D$48</f>
        <v>40424467.000000007</v>
      </c>
      <c r="I14" s="13">
        <f>'control variables'!$E$48</f>
        <v>18170596.999999996</v>
      </c>
      <c r="J14" s="13">
        <f t="shared" si="8"/>
        <v>83783945</v>
      </c>
      <c r="K14" s="81"/>
      <c r="L14" s="81"/>
      <c r="M14" s="81"/>
      <c r="N14" s="81"/>
      <c r="O14" s="81"/>
      <c r="P14" s="10">
        <v>0</v>
      </c>
      <c r="Q14" s="10">
        <v>0</v>
      </c>
      <c r="R14" s="10">
        <v>0</v>
      </c>
      <c r="S14" s="10">
        <v>0</v>
      </c>
      <c r="T14" s="10">
        <f t="shared" si="6"/>
        <v>0</v>
      </c>
      <c r="U14" s="85"/>
      <c r="V14" s="85"/>
      <c r="W14" s="85"/>
      <c r="X14" s="85"/>
      <c r="Y14" s="85"/>
      <c r="Z14" s="11"/>
      <c r="AA14" s="11"/>
      <c r="AB14" s="11"/>
      <c r="AC14" s="11"/>
      <c r="AD14" s="11"/>
      <c r="AE14" s="85"/>
      <c r="AF14" s="85"/>
      <c r="AG14" s="85"/>
      <c r="AH14" s="85"/>
      <c r="AI14" s="85"/>
      <c r="AJ14" s="11"/>
      <c r="AK14" s="11"/>
      <c r="AL14" s="11"/>
      <c r="AM14" s="11"/>
      <c r="AN14" s="11"/>
      <c r="AO14" s="85"/>
      <c r="AP14" s="85"/>
      <c r="AQ14" s="85"/>
      <c r="AR14" s="85"/>
      <c r="AS14" s="85"/>
      <c r="AT14" s="11"/>
      <c r="AU14" s="11"/>
      <c r="AV14" s="11"/>
      <c r="AW14" s="11"/>
      <c r="AX14" s="11"/>
      <c r="AY14" s="85"/>
      <c r="AZ14" s="85"/>
      <c r="BA14" s="85"/>
      <c r="BB14" s="85"/>
      <c r="BC14" s="85"/>
      <c r="BD14" s="11"/>
      <c r="BE14" s="11"/>
      <c r="BF14" s="11"/>
      <c r="BG14" s="11"/>
      <c r="BH14" s="11"/>
      <c r="BI14" s="82"/>
      <c r="BJ14" s="82"/>
      <c r="BK14" s="82"/>
      <c r="BL14" s="82"/>
      <c r="BM14" s="82"/>
      <c r="BN14" s="11"/>
      <c r="BO14" s="11"/>
      <c r="BP14" s="11"/>
      <c r="BQ14" s="11"/>
      <c r="BR14" s="10"/>
      <c r="BS14" s="82"/>
      <c r="BT14" s="82"/>
      <c r="BU14" s="82"/>
      <c r="BV14" s="82"/>
      <c r="BW14" s="82"/>
      <c r="BX14" s="10"/>
      <c r="BY14" s="10"/>
      <c r="BZ14" s="10"/>
      <c r="CA14" s="10"/>
      <c r="CB14" s="10"/>
      <c r="CC14" s="82"/>
      <c r="CD14" s="82"/>
      <c r="CE14" s="82"/>
      <c r="CF14" s="82"/>
      <c r="CG14" s="82"/>
      <c r="CH14" s="10"/>
      <c r="CI14" s="82"/>
      <c r="CJ14" s="82"/>
      <c r="CK14" s="82"/>
      <c r="CL14" s="82"/>
      <c r="CM14" s="82"/>
    </row>
    <row r="15" spans="1:91" s="4" customFormat="1" x14ac:dyDescent="0.3">
      <c r="A15">
        <v>-50</v>
      </c>
      <c r="B15" s="3">
        <f t="shared" si="7"/>
        <v>0.05</v>
      </c>
      <c r="C15" s="3"/>
      <c r="D15" s="4">
        <f t="shared" ca="1" si="5"/>
        <v>15</v>
      </c>
      <c r="E15" s="58"/>
      <c r="F15" s="13">
        <f>'control variables'!$B$48</f>
        <v>11692549</v>
      </c>
      <c r="G15" s="13">
        <f>'control variables'!$C$48</f>
        <v>13496331.999999998</v>
      </c>
      <c r="H15" s="13">
        <f>'control variables'!$D$48</f>
        <v>40424467.000000007</v>
      </c>
      <c r="I15" s="13">
        <f>'control variables'!$E$48</f>
        <v>18170596.999999996</v>
      </c>
      <c r="J15" s="13">
        <f t="shared" si="8"/>
        <v>83783945</v>
      </c>
      <c r="K15" s="81"/>
      <c r="L15" s="81"/>
      <c r="M15" s="81"/>
      <c r="N15" s="81"/>
      <c r="O15" s="81"/>
      <c r="P15" s="10">
        <v>0</v>
      </c>
      <c r="Q15" s="10">
        <v>0</v>
      </c>
      <c r="R15" s="10">
        <v>0</v>
      </c>
      <c r="S15" s="10">
        <v>0</v>
      </c>
      <c r="T15" s="10">
        <f t="shared" si="6"/>
        <v>0</v>
      </c>
      <c r="U15" s="85"/>
      <c r="V15" s="85"/>
      <c r="W15" s="85"/>
      <c r="X15" s="85"/>
      <c r="Y15" s="85"/>
      <c r="Z15" s="11"/>
      <c r="AA15" s="11"/>
      <c r="AB15" s="11"/>
      <c r="AC15" s="11"/>
      <c r="AD15" s="11"/>
      <c r="AE15" s="85"/>
      <c r="AF15" s="85"/>
      <c r="AG15" s="85"/>
      <c r="AH15" s="85"/>
      <c r="AI15" s="85"/>
      <c r="AJ15" s="11"/>
      <c r="AK15" s="11"/>
      <c r="AL15" s="11"/>
      <c r="AM15" s="11"/>
      <c r="AN15" s="11"/>
      <c r="AO15" s="85"/>
      <c r="AP15" s="85"/>
      <c r="AQ15" s="85"/>
      <c r="AR15" s="85"/>
      <c r="AS15" s="85"/>
      <c r="AT15" s="11"/>
      <c r="AU15" s="11"/>
      <c r="AV15" s="11"/>
      <c r="AW15" s="11"/>
      <c r="AX15" s="11"/>
      <c r="AY15" s="85"/>
      <c r="AZ15" s="85"/>
      <c r="BA15" s="85"/>
      <c r="BB15" s="85"/>
      <c r="BC15" s="85"/>
      <c r="BD15" s="11"/>
      <c r="BE15" s="11"/>
      <c r="BF15" s="11"/>
      <c r="BG15" s="11"/>
      <c r="BH15" s="11"/>
      <c r="BI15" s="82"/>
      <c r="BJ15" s="82"/>
      <c r="BK15" s="82"/>
      <c r="BL15" s="82"/>
      <c r="BM15" s="82"/>
      <c r="BN15" s="11"/>
      <c r="BO15" s="11"/>
      <c r="BP15" s="11"/>
      <c r="BQ15" s="11"/>
      <c r="BR15" s="10"/>
      <c r="BS15" s="82"/>
      <c r="BT15" s="82"/>
      <c r="BU15" s="82"/>
      <c r="BV15" s="82"/>
      <c r="BW15" s="82"/>
      <c r="BX15" s="10"/>
      <c r="BY15" s="10"/>
      <c r="BZ15" s="10"/>
      <c r="CA15" s="10"/>
      <c r="CB15" s="10"/>
      <c r="CC15" s="82"/>
      <c r="CD15" s="82"/>
      <c r="CE15" s="82"/>
      <c r="CF15" s="82"/>
      <c r="CG15" s="82"/>
      <c r="CH15" s="10"/>
      <c r="CI15" s="82"/>
      <c r="CJ15" s="82"/>
      <c r="CK15" s="82"/>
      <c r="CL15" s="82"/>
      <c r="CM15" s="82"/>
    </row>
    <row r="16" spans="1:91" s="4" customFormat="1" x14ac:dyDescent="0.3">
      <c r="A16">
        <v>-49</v>
      </c>
      <c r="B16" s="3">
        <f t="shared" si="7"/>
        <v>5.2777777777777778E-2</v>
      </c>
      <c r="C16" s="3"/>
      <c r="D16" s="4">
        <f t="shared" ca="1" si="5"/>
        <v>16</v>
      </c>
      <c r="E16" s="58"/>
      <c r="F16" s="13">
        <f>'control variables'!$B$48</f>
        <v>11692549</v>
      </c>
      <c r="G16" s="13">
        <f>'control variables'!$C$48</f>
        <v>13496331.999999998</v>
      </c>
      <c r="H16" s="13">
        <f>'control variables'!$D$48</f>
        <v>40424467.000000007</v>
      </c>
      <c r="I16" s="13">
        <f>'control variables'!$E$48</f>
        <v>18170596.999999996</v>
      </c>
      <c r="J16" s="13">
        <f t="shared" si="8"/>
        <v>83783945</v>
      </c>
      <c r="K16" s="81"/>
      <c r="L16" s="81"/>
      <c r="M16" s="81"/>
      <c r="N16" s="81"/>
      <c r="O16" s="81"/>
      <c r="P16" s="10">
        <v>0</v>
      </c>
      <c r="Q16" s="10">
        <v>0</v>
      </c>
      <c r="R16" s="10">
        <v>0</v>
      </c>
      <c r="S16" s="10">
        <v>0</v>
      </c>
      <c r="T16" s="10">
        <f t="shared" si="6"/>
        <v>0</v>
      </c>
      <c r="U16" s="85"/>
      <c r="V16" s="85"/>
      <c r="W16" s="85"/>
      <c r="X16" s="85"/>
      <c r="Y16" s="85"/>
      <c r="Z16" s="11"/>
      <c r="AA16" s="11"/>
      <c r="AB16" s="11"/>
      <c r="AC16" s="11"/>
      <c r="AD16" s="11"/>
      <c r="AE16" s="85"/>
      <c r="AF16" s="85"/>
      <c r="AG16" s="85"/>
      <c r="AH16" s="85"/>
      <c r="AI16" s="85"/>
      <c r="AJ16" s="11"/>
      <c r="AK16" s="11"/>
      <c r="AL16" s="11"/>
      <c r="AM16" s="11"/>
      <c r="AN16" s="11"/>
      <c r="AO16" s="85"/>
      <c r="AP16" s="85"/>
      <c r="AQ16" s="85"/>
      <c r="AR16" s="85"/>
      <c r="AS16" s="85"/>
      <c r="AT16" s="11"/>
      <c r="AU16" s="11"/>
      <c r="AV16" s="11"/>
      <c r="AW16" s="11"/>
      <c r="AX16" s="11"/>
      <c r="AY16" s="85"/>
      <c r="AZ16" s="85"/>
      <c r="BA16" s="85"/>
      <c r="BB16" s="85"/>
      <c r="BC16" s="85"/>
      <c r="BD16" s="11"/>
      <c r="BE16" s="11"/>
      <c r="BF16" s="11"/>
      <c r="BG16" s="11"/>
      <c r="BH16" s="11"/>
      <c r="BI16" s="82"/>
      <c r="BJ16" s="82"/>
      <c r="BK16" s="82"/>
      <c r="BL16" s="82"/>
      <c r="BM16" s="82"/>
      <c r="BN16" s="11"/>
      <c r="BO16" s="11"/>
      <c r="BP16" s="11"/>
      <c r="BQ16" s="11"/>
      <c r="BR16" s="10"/>
      <c r="BS16" s="82"/>
      <c r="BT16" s="82"/>
      <c r="BU16" s="82"/>
      <c r="BV16" s="82"/>
      <c r="BW16" s="82"/>
      <c r="BX16" s="10"/>
      <c r="BY16" s="10"/>
      <c r="BZ16" s="10"/>
      <c r="CA16" s="10"/>
      <c r="CB16" s="10"/>
      <c r="CC16" s="82"/>
      <c r="CD16" s="82"/>
      <c r="CE16" s="82"/>
      <c r="CF16" s="82"/>
      <c r="CG16" s="82"/>
      <c r="CH16" s="10"/>
      <c r="CI16" s="82"/>
      <c r="CJ16" s="82"/>
      <c r="CK16" s="82"/>
      <c r="CL16" s="82"/>
      <c r="CM16" s="82"/>
    </row>
    <row r="17" spans="1:91" s="4" customFormat="1" x14ac:dyDescent="0.3">
      <c r="A17">
        <v>-48</v>
      </c>
      <c r="B17" s="3">
        <f t="shared" si="7"/>
        <v>5.5555555555555552E-2</v>
      </c>
      <c r="C17" s="3"/>
      <c r="D17" s="4">
        <f t="shared" ca="1" si="5"/>
        <v>17</v>
      </c>
      <c r="E17" s="58"/>
      <c r="F17" s="13">
        <f>'control variables'!$B$48</f>
        <v>11692549</v>
      </c>
      <c r="G17" s="13">
        <f>'control variables'!$C$48</f>
        <v>13496331.999999998</v>
      </c>
      <c r="H17" s="13">
        <f>'control variables'!$D$48</f>
        <v>40424467.000000007</v>
      </c>
      <c r="I17" s="13">
        <f>'control variables'!$E$48</f>
        <v>18170596.999999996</v>
      </c>
      <c r="J17" s="13">
        <f t="shared" si="8"/>
        <v>83783945</v>
      </c>
      <c r="K17" s="81"/>
      <c r="L17" s="81"/>
      <c r="M17" s="81"/>
      <c r="N17" s="81"/>
      <c r="O17" s="81"/>
      <c r="P17" s="10">
        <v>0</v>
      </c>
      <c r="Q17" s="10">
        <v>0</v>
      </c>
      <c r="R17" s="10">
        <v>0</v>
      </c>
      <c r="S17" s="10">
        <v>0</v>
      </c>
      <c r="T17" s="10">
        <f t="shared" si="6"/>
        <v>0</v>
      </c>
      <c r="U17" s="85"/>
      <c r="V17" s="85"/>
      <c r="W17" s="85"/>
      <c r="X17" s="85"/>
      <c r="Y17" s="85"/>
      <c r="Z17" s="11"/>
      <c r="AA17" s="11"/>
      <c r="AB17" s="11"/>
      <c r="AC17" s="11"/>
      <c r="AD17" s="11"/>
      <c r="AE17" s="85"/>
      <c r="AF17" s="85"/>
      <c r="AG17" s="85"/>
      <c r="AH17" s="85"/>
      <c r="AI17" s="85"/>
      <c r="AJ17" s="11"/>
      <c r="AK17" s="11"/>
      <c r="AL17" s="11"/>
      <c r="AM17" s="11"/>
      <c r="AN17" s="11"/>
      <c r="AO17" s="85"/>
      <c r="AP17" s="85"/>
      <c r="AQ17" s="85"/>
      <c r="AR17" s="85"/>
      <c r="AS17" s="85"/>
      <c r="AT17" s="11"/>
      <c r="AU17" s="11"/>
      <c r="AV17" s="11"/>
      <c r="AW17" s="11"/>
      <c r="AX17" s="11"/>
      <c r="AY17" s="85"/>
      <c r="AZ17" s="85"/>
      <c r="BA17" s="85"/>
      <c r="BB17" s="85"/>
      <c r="BC17" s="85"/>
      <c r="BD17" s="11"/>
      <c r="BE17" s="11"/>
      <c r="BF17" s="11"/>
      <c r="BG17" s="11"/>
      <c r="BH17" s="11"/>
      <c r="BI17" s="82"/>
      <c r="BJ17" s="82"/>
      <c r="BK17" s="82"/>
      <c r="BL17" s="82"/>
      <c r="BM17" s="82"/>
      <c r="BN17" s="11"/>
      <c r="BO17" s="11"/>
      <c r="BP17" s="11"/>
      <c r="BQ17" s="11"/>
      <c r="BR17" s="10"/>
      <c r="BS17" s="82"/>
      <c r="BT17" s="82"/>
      <c r="BU17" s="82"/>
      <c r="BV17" s="82"/>
      <c r="BW17" s="82"/>
      <c r="BX17" s="10"/>
      <c r="BY17" s="10"/>
      <c r="BZ17" s="10"/>
      <c r="CA17" s="10"/>
      <c r="CB17" s="10"/>
      <c r="CC17" s="82"/>
      <c r="CD17" s="82"/>
      <c r="CE17" s="82"/>
      <c r="CF17" s="82"/>
      <c r="CG17" s="82"/>
      <c r="CH17" s="10"/>
      <c r="CI17" s="82"/>
      <c r="CJ17" s="82"/>
      <c r="CK17" s="82"/>
      <c r="CL17" s="82"/>
      <c r="CM17" s="82"/>
    </row>
    <row r="18" spans="1:91" s="4" customFormat="1" x14ac:dyDescent="0.3">
      <c r="A18">
        <v>-47</v>
      </c>
      <c r="B18" s="3">
        <f t="shared" si="7"/>
        <v>5.8333333333333334E-2</v>
      </c>
      <c r="C18" s="3"/>
      <c r="D18" s="4">
        <f t="shared" ca="1" si="5"/>
        <v>18</v>
      </c>
      <c r="E18" s="58"/>
      <c r="F18" s="13">
        <f>'control variables'!$B$48</f>
        <v>11692549</v>
      </c>
      <c r="G18" s="13">
        <f>'control variables'!$C$48</f>
        <v>13496331.999999998</v>
      </c>
      <c r="H18" s="13">
        <f>'control variables'!$D$48</f>
        <v>40424467.000000007</v>
      </c>
      <c r="I18" s="13">
        <f>'control variables'!$E$48</f>
        <v>18170596.999999996</v>
      </c>
      <c r="J18" s="13">
        <f t="shared" si="8"/>
        <v>83783945</v>
      </c>
      <c r="K18" s="81"/>
      <c r="L18" s="81"/>
      <c r="M18" s="81"/>
      <c r="N18" s="81"/>
      <c r="O18" s="81"/>
      <c r="P18" s="10">
        <v>0</v>
      </c>
      <c r="Q18" s="10">
        <v>0</v>
      </c>
      <c r="R18" s="10">
        <v>0</v>
      </c>
      <c r="S18" s="10">
        <v>0</v>
      </c>
      <c r="T18" s="10">
        <f t="shared" si="6"/>
        <v>0</v>
      </c>
      <c r="U18" s="85"/>
      <c r="V18" s="85"/>
      <c r="W18" s="85"/>
      <c r="X18" s="85"/>
      <c r="Y18" s="85"/>
      <c r="Z18" s="11"/>
      <c r="AA18" s="11"/>
      <c r="AB18" s="11"/>
      <c r="AC18" s="11"/>
      <c r="AD18" s="11"/>
      <c r="AE18" s="85"/>
      <c r="AF18" s="85"/>
      <c r="AG18" s="85"/>
      <c r="AH18" s="85"/>
      <c r="AI18" s="85"/>
      <c r="AJ18" s="11"/>
      <c r="AK18" s="11"/>
      <c r="AL18" s="11"/>
      <c r="AM18" s="11"/>
      <c r="AN18" s="11"/>
      <c r="AO18" s="85"/>
      <c r="AP18" s="85"/>
      <c r="AQ18" s="85"/>
      <c r="AR18" s="85"/>
      <c r="AS18" s="85"/>
      <c r="AT18" s="11"/>
      <c r="AU18" s="11"/>
      <c r="AV18" s="11"/>
      <c r="AW18" s="11"/>
      <c r="AX18" s="11"/>
      <c r="AY18" s="85"/>
      <c r="AZ18" s="85"/>
      <c r="BA18" s="85"/>
      <c r="BB18" s="85"/>
      <c r="BC18" s="85"/>
      <c r="BD18" s="11"/>
      <c r="BE18" s="11"/>
      <c r="BF18" s="11"/>
      <c r="BG18" s="11"/>
      <c r="BH18" s="11"/>
      <c r="BI18" s="82"/>
      <c r="BJ18" s="82"/>
      <c r="BK18" s="82"/>
      <c r="BL18" s="82"/>
      <c r="BM18" s="82"/>
      <c r="BN18" s="11"/>
      <c r="BO18" s="11"/>
      <c r="BP18" s="11"/>
      <c r="BQ18" s="11"/>
      <c r="BR18" s="10"/>
      <c r="BS18" s="82"/>
      <c r="BT18" s="82"/>
      <c r="BU18" s="82"/>
      <c r="BV18" s="82"/>
      <c r="BW18" s="82"/>
      <c r="BX18" s="10"/>
      <c r="BY18" s="10"/>
      <c r="BZ18" s="10"/>
      <c r="CA18" s="10"/>
      <c r="CB18" s="10"/>
      <c r="CC18" s="82"/>
      <c r="CD18" s="82"/>
      <c r="CE18" s="82"/>
      <c r="CF18" s="82"/>
      <c r="CG18" s="82"/>
      <c r="CH18" s="10"/>
      <c r="CI18" s="82"/>
      <c r="CJ18" s="82"/>
      <c r="CK18" s="82"/>
      <c r="CL18" s="82"/>
      <c r="CM18" s="82"/>
    </row>
    <row r="19" spans="1:91" s="4" customFormat="1" x14ac:dyDescent="0.3">
      <c r="A19">
        <v>-46</v>
      </c>
      <c r="B19" s="3">
        <f t="shared" si="7"/>
        <v>6.1111111111111109E-2</v>
      </c>
      <c r="C19" s="3"/>
      <c r="D19" s="4">
        <f t="shared" ca="1" si="5"/>
        <v>19</v>
      </c>
      <c r="E19" s="58"/>
      <c r="F19" s="13">
        <f>'control variables'!$B$48</f>
        <v>11692549</v>
      </c>
      <c r="G19" s="13">
        <f>'control variables'!$C$48</f>
        <v>13496331.999999998</v>
      </c>
      <c r="H19" s="13">
        <f>'control variables'!$D$48</f>
        <v>40424467.000000007</v>
      </c>
      <c r="I19" s="13">
        <f>'control variables'!$E$48</f>
        <v>18170596.999999996</v>
      </c>
      <c r="J19" s="13">
        <f t="shared" si="8"/>
        <v>83783945</v>
      </c>
      <c r="K19" s="81"/>
      <c r="L19" s="81"/>
      <c r="M19" s="81"/>
      <c r="N19" s="81"/>
      <c r="O19" s="81"/>
      <c r="P19" s="10">
        <v>0</v>
      </c>
      <c r="Q19" s="10">
        <v>0</v>
      </c>
      <c r="R19" s="10">
        <v>0</v>
      </c>
      <c r="S19" s="10">
        <v>0</v>
      </c>
      <c r="T19" s="10">
        <f t="shared" si="6"/>
        <v>0</v>
      </c>
      <c r="U19" s="85"/>
      <c r="V19" s="85"/>
      <c r="W19" s="85"/>
      <c r="X19" s="85"/>
      <c r="Y19" s="85"/>
      <c r="Z19" s="11"/>
      <c r="AA19" s="11"/>
      <c r="AB19" s="11"/>
      <c r="AC19" s="11"/>
      <c r="AD19" s="11"/>
      <c r="AE19" s="85"/>
      <c r="AF19" s="85"/>
      <c r="AG19" s="85"/>
      <c r="AH19" s="85"/>
      <c r="AI19" s="85"/>
      <c r="AJ19" s="11"/>
      <c r="AK19" s="11"/>
      <c r="AL19" s="11"/>
      <c r="AM19" s="11"/>
      <c r="AN19" s="11"/>
      <c r="AO19" s="85"/>
      <c r="AP19" s="85"/>
      <c r="AQ19" s="85"/>
      <c r="AR19" s="85"/>
      <c r="AS19" s="85"/>
      <c r="AT19" s="11"/>
      <c r="AU19" s="11"/>
      <c r="AV19" s="11"/>
      <c r="AW19" s="11"/>
      <c r="AX19" s="11"/>
      <c r="AY19" s="85"/>
      <c r="AZ19" s="85"/>
      <c r="BA19" s="85"/>
      <c r="BB19" s="85"/>
      <c r="BC19" s="85"/>
      <c r="BD19" s="11"/>
      <c r="BE19" s="11"/>
      <c r="BF19" s="11"/>
      <c r="BG19" s="11"/>
      <c r="BH19" s="11"/>
      <c r="BI19" s="82"/>
      <c r="BJ19" s="82"/>
      <c r="BK19" s="82"/>
      <c r="BL19" s="82"/>
      <c r="BM19" s="82"/>
      <c r="BN19" s="11"/>
      <c r="BO19" s="11"/>
      <c r="BP19" s="11"/>
      <c r="BQ19" s="11"/>
      <c r="BR19" s="10"/>
      <c r="BS19" s="82"/>
      <c r="BT19" s="82"/>
      <c r="BU19" s="82"/>
      <c r="BV19" s="82"/>
      <c r="BW19" s="82"/>
      <c r="BX19" s="10"/>
      <c r="BY19" s="10"/>
      <c r="BZ19" s="10"/>
      <c r="CA19" s="10"/>
      <c r="CB19" s="10"/>
      <c r="CC19" s="82"/>
      <c r="CD19" s="82"/>
      <c r="CE19" s="82"/>
      <c r="CF19" s="82"/>
      <c r="CG19" s="82"/>
      <c r="CH19" s="10"/>
      <c r="CI19" s="82"/>
      <c r="CJ19" s="82"/>
      <c r="CK19" s="82"/>
      <c r="CL19" s="82"/>
      <c r="CM19" s="82"/>
    </row>
    <row r="20" spans="1:91" s="4" customFormat="1" x14ac:dyDescent="0.3">
      <c r="A20">
        <v>-45</v>
      </c>
      <c r="B20" s="3">
        <f t="shared" si="7"/>
        <v>6.3888888888888884E-2</v>
      </c>
      <c r="C20" s="3"/>
      <c r="D20" s="4">
        <f t="shared" ca="1" si="5"/>
        <v>20</v>
      </c>
      <c r="E20" s="58"/>
      <c r="F20" s="13">
        <f>'control variables'!$B$48</f>
        <v>11692549</v>
      </c>
      <c r="G20" s="13">
        <f>'control variables'!$C$48</f>
        <v>13496331.999999998</v>
      </c>
      <c r="H20" s="13">
        <f>'control variables'!$D$48</f>
        <v>40424467.000000007</v>
      </c>
      <c r="I20" s="13">
        <f>'control variables'!$E$48</f>
        <v>18170596.999999996</v>
      </c>
      <c r="J20" s="13">
        <f t="shared" si="8"/>
        <v>83783945</v>
      </c>
      <c r="K20" s="81"/>
      <c r="L20" s="81"/>
      <c r="M20" s="81"/>
      <c r="N20" s="81"/>
      <c r="O20" s="81"/>
      <c r="P20" s="10">
        <v>0</v>
      </c>
      <c r="Q20" s="10">
        <v>0</v>
      </c>
      <c r="R20" s="10">
        <v>0</v>
      </c>
      <c r="S20" s="10">
        <v>0</v>
      </c>
      <c r="T20" s="10">
        <f t="shared" si="6"/>
        <v>0</v>
      </c>
      <c r="U20" s="85"/>
      <c r="V20" s="85"/>
      <c r="W20" s="85"/>
      <c r="X20" s="85"/>
      <c r="Y20" s="85"/>
      <c r="Z20" s="11"/>
      <c r="AA20" s="11"/>
      <c r="AB20" s="11"/>
      <c r="AC20" s="11"/>
      <c r="AD20" s="11"/>
      <c r="AE20" s="85"/>
      <c r="AF20" s="85"/>
      <c r="AG20" s="85"/>
      <c r="AH20" s="85"/>
      <c r="AI20" s="85"/>
      <c r="AJ20" s="11"/>
      <c r="AK20" s="11"/>
      <c r="AL20" s="11"/>
      <c r="AM20" s="11"/>
      <c r="AN20" s="11"/>
      <c r="AO20" s="85"/>
      <c r="AP20" s="85"/>
      <c r="AQ20" s="85"/>
      <c r="AR20" s="85"/>
      <c r="AS20" s="85"/>
      <c r="AT20" s="11"/>
      <c r="AU20" s="11"/>
      <c r="AV20" s="11"/>
      <c r="AW20" s="11"/>
      <c r="AX20" s="11"/>
      <c r="AY20" s="85"/>
      <c r="AZ20" s="85"/>
      <c r="BA20" s="85"/>
      <c r="BB20" s="85"/>
      <c r="BC20" s="85"/>
      <c r="BD20" s="11"/>
      <c r="BE20" s="11"/>
      <c r="BF20" s="11"/>
      <c r="BG20" s="11"/>
      <c r="BH20" s="11"/>
      <c r="BI20" s="82"/>
      <c r="BJ20" s="82"/>
      <c r="BK20" s="82"/>
      <c r="BL20" s="82"/>
      <c r="BM20" s="82"/>
      <c r="BN20" s="11"/>
      <c r="BO20" s="11"/>
      <c r="BP20" s="11"/>
      <c r="BQ20" s="11"/>
      <c r="BR20" s="10"/>
      <c r="BS20" s="82"/>
      <c r="BT20" s="82"/>
      <c r="BU20" s="82"/>
      <c r="BV20" s="82"/>
      <c r="BW20" s="82"/>
      <c r="BX20" s="10"/>
      <c r="BY20" s="10"/>
      <c r="BZ20" s="10"/>
      <c r="CA20" s="10"/>
      <c r="CB20" s="10"/>
      <c r="CC20" s="82"/>
      <c r="CD20" s="82"/>
      <c r="CE20" s="82"/>
      <c r="CF20" s="82"/>
      <c r="CG20" s="82"/>
      <c r="CH20" s="10"/>
      <c r="CI20" s="82"/>
      <c r="CJ20" s="82"/>
      <c r="CK20" s="82"/>
      <c r="CL20" s="82"/>
      <c r="CM20" s="82"/>
    </row>
    <row r="21" spans="1:91" s="4" customFormat="1" x14ac:dyDescent="0.3">
      <c r="A21">
        <v>-44</v>
      </c>
      <c r="B21" s="3">
        <f t="shared" si="7"/>
        <v>6.6666666666666666E-2</v>
      </c>
      <c r="C21" s="3"/>
      <c r="D21" s="4">
        <f t="shared" ca="1" si="5"/>
        <v>21</v>
      </c>
      <c r="E21" s="58"/>
      <c r="F21" s="13">
        <f>'control variables'!$B$48</f>
        <v>11692549</v>
      </c>
      <c r="G21" s="13">
        <f>'control variables'!$C$48</f>
        <v>13496331.999999998</v>
      </c>
      <c r="H21" s="13">
        <f>'control variables'!$D$48</f>
        <v>40424467.000000007</v>
      </c>
      <c r="I21" s="13">
        <f>'control variables'!$E$48</f>
        <v>18170596.999999996</v>
      </c>
      <c r="J21" s="13">
        <f t="shared" si="8"/>
        <v>83783945</v>
      </c>
      <c r="K21" s="81"/>
      <c r="L21" s="81"/>
      <c r="M21" s="81"/>
      <c r="N21" s="81"/>
      <c r="O21" s="81"/>
      <c r="P21" s="10">
        <v>0</v>
      </c>
      <c r="Q21" s="10">
        <v>0</v>
      </c>
      <c r="R21" s="10">
        <v>0</v>
      </c>
      <c r="S21" s="10">
        <v>0</v>
      </c>
      <c r="T21" s="10">
        <f t="shared" si="6"/>
        <v>0</v>
      </c>
      <c r="U21" s="85"/>
      <c r="V21" s="85"/>
      <c r="W21" s="85"/>
      <c r="X21" s="85"/>
      <c r="Y21" s="85"/>
      <c r="Z21" s="11"/>
      <c r="AA21" s="11"/>
      <c r="AB21" s="11"/>
      <c r="AC21" s="11"/>
      <c r="AD21" s="11"/>
      <c r="AE21" s="85"/>
      <c r="AF21" s="85"/>
      <c r="AG21" s="85"/>
      <c r="AH21" s="85"/>
      <c r="AI21" s="85"/>
      <c r="AJ21" s="11"/>
      <c r="AK21" s="11"/>
      <c r="AL21" s="11"/>
      <c r="AM21" s="11"/>
      <c r="AN21" s="11"/>
      <c r="AO21" s="85"/>
      <c r="AP21" s="85"/>
      <c r="AQ21" s="85"/>
      <c r="AR21" s="85"/>
      <c r="AS21" s="85"/>
      <c r="AT21" s="11"/>
      <c r="AU21" s="11"/>
      <c r="AV21" s="11"/>
      <c r="AW21" s="11"/>
      <c r="AX21" s="11"/>
      <c r="AY21" s="85"/>
      <c r="AZ21" s="85"/>
      <c r="BA21" s="85"/>
      <c r="BB21" s="85"/>
      <c r="BC21" s="85"/>
      <c r="BD21" s="11"/>
      <c r="BE21" s="11"/>
      <c r="BF21" s="11"/>
      <c r="BG21" s="11"/>
      <c r="BH21" s="11"/>
      <c r="BI21" s="82"/>
      <c r="BJ21" s="82"/>
      <c r="BK21" s="82"/>
      <c r="BL21" s="82"/>
      <c r="BM21" s="82"/>
      <c r="BN21" s="11"/>
      <c r="BO21" s="11"/>
      <c r="BP21" s="11"/>
      <c r="BQ21" s="11"/>
      <c r="BR21" s="10"/>
      <c r="BS21" s="82"/>
      <c r="BT21" s="82"/>
      <c r="BU21" s="82"/>
      <c r="BV21" s="82"/>
      <c r="BW21" s="82"/>
      <c r="BX21" s="10"/>
      <c r="BY21" s="10"/>
      <c r="BZ21" s="10"/>
      <c r="CA21" s="10"/>
      <c r="CB21" s="10"/>
      <c r="CC21" s="82"/>
      <c r="CD21" s="82"/>
      <c r="CE21" s="82"/>
      <c r="CF21" s="82"/>
      <c r="CG21" s="82"/>
      <c r="CH21" s="10"/>
      <c r="CI21" s="82"/>
      <c r="CJ21" s="82"/>
      <c r="CK21" s="82"/>
      <c r="CL21" s="82"/>
      <c r="CM21" s="82"/>
    </row>
    <row r="22" spans="1:91" s="4" customFormat="1" x14ac:dyDescent="0.3">
      <c r="A22">
        <v>-43</v>
      </c>
      <c r="B22" s="3">
        <f t="shared" si="7"/>
        <v>6.9444444444444448E-2</v>
      </c>
      <c r="C22" s="3"/>
      <c r="D22" s="4">
        <f t="shared" ca="1" si="5"/>
        <v>22</v>
      </c>
      <c r="E22" s="58"/>
      <c r="F22" s="13">
        <f>'control variables'!$B$48</f>
        <v>11692549</v>
      </c>
      <c r="G22" s="13">
        <f>'control variables'!$C$48</f>
        <v>13496331.999999998</v>
      </c>
      <c r="H22" s="13">
        <f>'control variables'!$D$48</f>
        <v>40424467.000000007</v>
      </c>
      <c r="I22" s="13">
        <f>'control variables'!$E$48</f>
        <v>18170596.999999996</v>
      </c>
      <c r="J22" s="13">
        <f t="shared" si="8"/>
        <v>83783945</v>
      </c>
      <c r="K22" s="81"/>
      <c r="L22" s="81"/>
      <c r="M22" s="81"/>
      <c r="N22" s="81"/>
      <c r="O22" s="81"/>
      <c r="P22" s="10">
        <v>0</v>
      </c>
      <c r="Q22" s="10">
        <v>0</v>
      </c>
      <c r="R22" s="10">
        <v>0</v>
      </c>
      <c r="S22" s="10">
        <v>0</v>
      </c>
      <c r="T22" s="10">
        <f t="shared" si="6"/>
        <v>0</v>
      </c>
      <c r="U22" s="85"/>
      <c r="V22" s="85"/>
      <c r="W22" s="85"/>
      <c r="X22" s="85"/>
      <c r="Y22" s="85"/>
      <c r="Z22" s="11"/>
      <c r="AA22" s="11"/>
      <c r="AB22" s="11"/>
      <c r="AC22" s="11"/>
      <c r="AD22" s="11"/>
      <c r="AE22" s="85"/>
      <c r="AF22" s="85"/>
      <c r="AG22" s="85"/>
      <c r="AH22" s="85"/>
      <c r="AI22" s="85"/>
      <c r="AJ22" s="11"/>
      <c r="AK22" s="11"/>
      <c r="AL22" s="11"/>
      <c r="AM22" s="11"/>
      <c r="AN22" s="11"/>
      <c r="AO22" s="85"/>
      <c r="AP22" s="85"/>
      <c r="AQ22" s="85"/>
      <c r="AR22" s="85"/>
      <c r="AS22" s="85"/>
      <c r="AT22" s="11"/>
      <c r="AU22" s="11"/>
      <c r="AV22" s="11"/>
      <c r="AW22" s="11"/>
      <c r="AX22" s="11"/>
      <c r="AY22" s="85"/>
      <c r="AZ22" s="85"/>
      <c r="BA22" s="85"/>
      <c r="BB22" s="85"/>
      <c r="BC22" s="85"/>
      <c r="BD22" s="11"/>
      <c r="BE22" s="11"/>
      <c r="BF22" s="11"/>
      <c r="BG22" s="11"/>
      <c r="BH22" s="11"/>
      <c r="BI22" s="82"/>
      <c r="BJ22" s="82"/>
      <c r="BK22" s="82"/>
      <c r="BL22" s="82"/>
      <c r="BM22" s="82"/>
      <c r="BN22" s="11"/>
      <c r="BO22" s="11"/>
      <c r="BP22" s="11"/>
      <c r="BQ22" s="11"/>
      <c r="BR22" s="10"/>
      <c r="BS22" s="82"/>
      <c r="BT22" s="82"/>
      <c r="BU22" s="82"/>
      <c r="BV22" s="82"/>
      <c r="BW22" s="82"/>
      <c r="BX22" s="10"/>
      <c r="BY22" s="10"/>
      <c r="BZ22" s="10"/>
      <c r="CA22" s="10"/>
      <c r="CB22" s="10"/>
      <c r="CC22" s="82"/>
      <c r="CD22" s="82"/>
      <c r="CE22" s="82"/>
      <c r="CF22" s="82"/>
      <c r="CG22" s="82"/>
      <c r="CH22" s="10"/>
      <c r="CI22" s="82"/>
      <c r="CJ22" s="82"/>
      <c r="CK22" s="82"/>
      <c r="CL22" s="82"/>
      <c r="CM22" s="82"/>
    </row>
    <row r="23" spans="1:91" s="4" customFormat="1" x14ac:dyDescent="0.3">
      <c r="A23">
        <v>-42</v>
      </c>
      <c r="B23" s="3">
        <f t="shared" si="7"/>
        <v>7.2222222222222215E-2</v>
      </c>
      <c r="C23" s="3"/>
      <c r="D23" s="4">
        <f t="shared" ca="1" si="5"/>
        <v>23</v>
      </c>
      <c r="E23" s="58"/>
      <c r="F23" s="13">
        <f>'control variables'!$B$48</f>
        <v>11692549</v>
      </c>
      <c r="G23" s="13">
        <f>'control variables'!$C$48</f>
        <v>13496331.999999998</v>
      </c>
      <c r="H23" s="13">
        <f>'control variables'!$D$48</f>
        <v>40424467.000000007</v>
      </c>
      <c r="I23" s="13">
        <f>'control variables'!$E$48</f>
        <v>18170596.999999996</v>
      </c>
      <c r="J23" s="13">
        <f t="shared" si="8"/>
        <v>83783945</v>
      </c>
      <c r="K23" s="81"/>
      <c r="L23" s="81"/>
      <c r="M23" s="81"/>
      <c r="N23" s="81"/>
      <c r="O23" s="81"/>
      <c r="P23" s="10">
        <v>0</v>
      </c>
      <c r="Q23" s="10">
        <v>0</v>
      </c>
      <c r="R23" s="10">
        <v>0</v>
      </c>
      <c r="S23" s="10">
        <v>0</v>
      </c>
      <c r="T23" s="10">
        <f t="shared" si="6"/>
        <v>0</v>
      </c>
      <c r="U23" s="85"/>
      <c r="V23" s="85"/>
      <c r="W23" s="85"/>
      <c r="X23" s="85"/>
      <c r="Y23" s="85"/>
      <c r="Z23" s="11"/>
      <c r="AA23" s="11"/>
      <c r="AB23" s="11"/>
      <c r="AC23" s="11"/>
      <c r="AD23" s="11"/>
      <c r="AE23" s="85"/>
      <c r="AF23" s="85"/>
      <c r="AG23" s="85"/>
      <c r="AH23" s="85"/>
      <c r="AI23" s="85"/>
      <c r="AJ23" s="11"/>
      <c r="AK23" s="11"/>
      <c r="AL23" s="11"/>
      <c r="AM23" s="11"/>
      <c r="AN23" s="11"/>
      <c r="AO23" s="85"/>
      <c r="AP23" s="85"/>
      <c r="AQ23" s="85"/>
      <c r="AR23" s="85"/>
      <c r="AS23" s="85"/>
      <c r="AT23" s="11"/>
      <c r="AU23" s="11"/>
      <c r="AV23" s="11"/>
      <c r="AW23" s="11"/>
      <c r="AX23" s="11"/>
      <c r="AY23" s="85"/>
      <c r="AZ23" s="85"/>
      <c r="BA23" s="85"/>
      <c r="BB23" s="85"/>
      <c r="BC23" s="85"/>
      <c r="BD23" s="11"/>
      <c r="BE23" s="11"/>
      <c r="BF23" s="11"/>
      <c r="BG23" s="11"/>
      <c r="BH23" s="11"/>
      <c r="BI23" s="82"/>
      <c r="BJ23" s="82"/>
      <c r="BK23" s="82"/>
      <c r="BL23" s="82"/>
      <c r="BM23" s="82"/>
      <c r="BN23" s="11"/>
      <c r="BO23" s="11"/>
      <c r="BP23" s="11"/>
      <c r="BQ23" s="11"/>
      <c r="BR23" s="10"/>
      <c r="BS23" s="82"/>
      <c r="BT23" s="82"/>
      <c r="BU23" s="82"/>
      <c r="BV23" s="82"/>
      <c r="BW23" s="82"/>
      <c r="BX23" s="10"/>
      <c r="BY23" s="10"/>
      <c r="BZ23" s="10"/>
      <c r="CA23" s="10"/>
      <c r="CB23" s="10"/>
      <c r="CC23" s="82"/>
      <c r="CD23" s="82"/>
      <c r="CE23" s="82"/>
      <c r="CF23" s="82"/>
      <c r="CG23" s="82"/>
      <c r="CH23" s="10"/>
      <c r="CI23" s="82"/>
      <c r="CJ23" s="82"/>
      <c r="CK23" s="82"/>
      <c r="CL23" s="82"/>
      <c r="CM23" s="82"/>
    </row>
    <row r="24" spans="1:91" s="4" customFormat="1" x14ac:dyDescent="0.3">
      <c r="A24">
        <v>-41</v>
      </c>
      <c r="B24" s="3">
        <f t="shared" si="7"/>
        <v>7.4999999999999997E-2</v>
      </c>
      <c r="C24" s="3"/>
      <c r="D24" s="4">
        <f t="shared" ca="1" si="5"/>
        <v>24</v>
      </c>
      <c r="E24" s="58"/>
      <c r="F24" s="13">
        <f>'control variables'!$B$48</f>
        <v>11692549</v>
      </c>
      <c r="G24" s="13">
        <f>'control variables'!$C$48</f>
        <v>13496331.999999998</v>
      </c>
      <c r="H24" s="13">
        <f>'control variables'!$D$48</f>
        <v>40424467.000000007</v>
      </c>
      <c r="I24" s="13">
        <f>'control variables'!$E$48</f>
        <v>18170596.999999996</v>
      </c>
      <c r="J24" s="13">
        <f t="shared" si="8"/>
        <v>83783945</v>
      </c>
      <c r="K24" s="81"/>
      <c r="L24" s="81"/>
      <c r="M24" s="81"/>
      <c r="N24" s="81"/>
      <c r="O24" s="81"/>
      <c r="P24" s="10">
        <v>0</v>
      </c>
      <c r="Q24" s="10">
        <v>0</v>
      </c>
      <c r="R24" s="10">
        <v>0</v>
      </c>
      <c r="S24" s="10">
        <v>0</v>
      </c>
      <c r="T24" s="10">
        <f t="shared" si="6"/>
        <v>0</v>
      </c>
      <c r="U24" s="85"/>
      <c r="V24" s="85"/>
      <c r="W24" s="85"/>
      <c r="X24" s="85"/>
      <c r="Y24" s="85"/>
      <c r="Z24" s="11"/>
      <c r="AA24" s="11"/>
      <c r="AB24" s="11"/>
      <c r="AC24" s="11"/>
      <c r="AD24" s="11"/>
      <c r="AE24" s="85"/>
      <c r="AF24" s="85"/>
      <c r="AG24" s="85"/>
      <c r="AH24" s="85"/>
      <c r="AI24" s="85"/>
      <c r="AJ24" s="11"/>
      <c r="AK24" s="11"/>
      <c r="AL24" s="11"/>
      <c r="AM24" s="11"/>
      <c r="AN24" s="11"/>
      <c r="AO24" s="85"/>
      <c r="AP24" s="85"/>
      <c r="AQ24" s="85"/>
      <c r="AR24" s="85"/>
      <c r="AS24" s="85"/>
      <c r="AT24" s="11"/>
      <c r="AU24" s="11"/>
      <c r="AV24" s="11"/>
      <c r="AW24" s="11"/>
      <c r="AX24" s="11"/>
      <c r="AY24" s="85"/>
      <c r="AZ24" s="85"/>
      <c r="BA24" s="85"/>
      <c r="BB24" s="85"/>
      <c r="BC24" s="85"/>
      <c r="BD24" s="11"/>
      <c r="BE24" s="11"/>
      <c r="BF24" s="11"/>
      <c r="BG24" s="11"/>
      <c r="BH24" s="11"/>
      <c r="BI24" s="82"/>
      <c r="BJ24" s="82"/>
      <c r="BK24" s="82"/>
      <c r="BL24" s="82"/>
      <c r="BM24" s="82"/>
      <c r="BN24" s="11"/>
      <c r="BO24" s="11"/>
      <c r="BP24" s="11"/>
      <c r="BQ24" s="11"/>
      <c r="BR24" s="10"/>
      <c r="BS24" s="82"/>
      <c r="BT24" s="82"/>
      <c r="BU24" s="82"/>
      <c r="BV24" s="82"/>
      <c r="BW24" s="82"/>
      <c r="BX24" s="10"/>
      <c r="BY24" s="10"/>
      <c r="BZ24" s="10"/>
      <c r="CA24" s="10"/>
      <c r="CB24" s="10"/>
      <c r="CC24" s="82"/>
      <c r="CD24" s="82"/>
      <c r="CE24" s="82"/>
      <c r="CF24" s="82"/>
      <c r="CG24" s="82"/>
      <c r="CH24" s="10"/>
      <c r="CI24" s="82"/>
      <c r="CJ24" s="82"/>
      <c r="CK24" s="82"/>
      <c r="CL24" s="82"/>
      <c r="CM24" s="82"/>
    </row>
    <row r="25" spans="1:91" s="4" customFormat="1" x14ac:dyDescent="0.3">
      <c r="A25">
        <v>-40</v>
      </c>
      <c r="B25" s="3">
        <f t="shared" si="7"/>
        <v>7.7777777777777779E-2</v>
      </c>
      <c r="C25" s="3"/>
      <c r="D25" s="4">
        <f t="shared" ca="1" si="5"/>
        <v>25</v>
      </c>
      <c r="E25" s="58"/>
      <c r="F25" s="13">
        <f>'control variables'!$B$48</f>
        <v>11692549</v>
      </c>
      <c r="G25" s="13">
        <f>'control variables'!$C$48</f>
        <v>13496331.999999998</v>
      </c>
      <c r="H25" s="13">
        <f>'control variables'!$D$48</f>
        <v>40424467.000000007</v>
      </c>
      <c r="I25" s="13">
        <f>'control variables'!$E$48</f>
        <v>18170596.999999996</v>
      </c>
      <c r="J25" s="13">
        <f t="shared" si="8"/>
        <v>83783945</v>
      </c>
      <c r="K25" s="81"/>
      <c r="L25" s="81"/>
      <c r="M25" s="81"/>
      <c r="N25" s="81"/>
      <c r="O25" s="81"/>
      <c r="P25" s="10">
        <v>0</v>
      </c>
      <c r="Q25" s="10">
        <v>0</v>
      </c>
      <c r="R25" s="10">
        <v>0</v>
      </c>
      <c r="S25" s="10">
        <v>0</v>
      </c>
      <c r="T25" s="10">
        <f t="shared" si="6"/>
        <v>0</v>
      </c>
      <c r="U25" s="85"/>
      <c r="V25" s="85"/>
      <c r="W25" s="85"/>
      <c r="X25" s="85"/>
      <c r="Y25" s="85"/>
      <c r="Z25" s="11"/>
      <c r="AA25" s="11"/>
      <c r="AB25" s="11"/>
      <c r="AC25" s="11"/>
      <c r="AD25" s="11"/>
      <c r="AE25" s="85"/>
      <c r="AF25" s="85"/>
      <c r="AG25" s="85"/>
      <c r="AH25" s="85"/>
      <c r="AI25" s="85"/>
      <c r="AJ25" s="11"/>
      <c r="AK25" s="11"/>
      <c r="AL25" s="11"/>
      <c r="AM25" s="11"/>
      <c r="AN25" s="11"/>
      <c r="AO25" s="85"/>
      <c r="AP25" s="85"/>
      <c r="AQ25" s="85"/>
      <c r="AR25" s="85"/>
      <c r="AS25" s="85"/>
      <c r="AT25" s="11"/>
      <c r="AU25" s="11"/>
      <c r="AV25" s="11"/>
      <c r="AW25" s="11"/>
      <c r="AX25" s="11"/>
      <c r="AY25" s="85"/>
      <c r="AZ25" s="85"/>
      <c r="BA25" s="85"/>
      <c r="BB25" s="85"/>
      <c r="BC25" s="85"/>
      <c r="BD25" s="11"/>
      <c r="BE25" s="11"/>
      <c r="BF25" s="11"/>
      <c r="BG25" s="11"/>
      <c r="BH25" s="11"/>
      <c r="BI25" s="82"/>
      <c r="BJ25" s="82"/>
      <c r="BK25" s="82"/>
      <c r="BL25" s="82"/>
      <c r="BM25" s="82"/>
      <c r="BN25" s="11"/>
      <c r="BO25" s="11"/>
      <c r="BP25" s="11"/>
      <c r="BQ25" s="11"/>
      <c r="BR25" s="10"/>
      <c r="BS25" s="82"/>
      <c r="BT25" s="82"/>
      <c r="BU25" s="82"/>
      <c r="BV25" s="82"/>
      <c r="BW25" s="82"/>
      <c r="BX25" s="10"/>
      <c r="BY25" s="10"/>
      <c r="BZ25" s="10"/>
      <c r="CA25" s="10"/>
      <c r="CB25" s="10"/>
      <c r="CC25" s="82"/>
      <c r="CD25" s="82"/>
      <c r="CE25" s="82"/>
      <c r="CF25" s="82"/>
      <c r="CG25" s="82"/>
      <c r="CH25" s="10"/>
      <c r="CI25" s="82"/>
      <c r="CJ25" s="82"/>
      <c r="CK25" s="82"/>
      <c r="CL25" s="82"/>
      <c r="CM25" s="82"/>
    </row>
    <row r="26" spans="1:91" s="4" customFormat="1" x14ac:dyDescent="0.3">
      <c r="A26">
        <v>-39</v>
      </c>
      <c r="B26" s="3">
        <f t="shared" si="7"/>
        <v>8.0555555555555561E-2</v>
      </c>
      <c r="C26" s="3"/>
      <c r="D26" s="4">
        <f t="shared" ca="1" si="5"/>
        <v>26</v>
      </c>
      <c r="E26" s="58"/>
      <c r="F26" s="13">
        <f>'control variables'!$B$48</f>
        <v>11692549</v>
      </c>
      <c r="G26" s="13">
        <f>'control variables'!$C$48</f>
        <v>13496331.999999998</v>
      </c>
      <c r="H26" s="13">
        <f>'control variables'!$D$48</f>
        <v>40424467.000000007</v>
      </c>
      <c r="I26" s="13">
        <f>'control variables'!$E$48</f>
        <v>18170596.999999996</v>
      </c>
      <c r="J26" s="13">
        <f t="shared" si="8"/>
        <v>83783945</v>
      </c>
      <c r="K26" s="81"/>
      <c r="L26" s="81"/>
      <c r="M26" s="81"/>
      <c r="N26" s="81"/>
      <c r="O26" s="81"/>
      <c r="P26" s="10">
        <v>0</v>
      </c>
      <c r="Q26" s="10">
        <v>0</v>
      </c>
      <c r="R26" s="10">
        <v>0</v>
      </c>
      <c r="S26" s="10">
        <v>0</v>
      </c>
      <c r="T26" s="10">
        <f t="shared" si="6"/>
        <v>0</v>
      </c>
      <c r="U26" s="85"/>
      <c r="V26" s="85"/>
      <c r="W26" s="85"/>
      <c r="X26" s="85"/>
      <c r="Y26" s="85"/>
      <c r="Z26" s="11"/>
      <c r="AA26" s="11"/>
      <c r="AB26" s="11"/>
      <c r="AC26" s="11"/>
      <c r="AD26" s="11"/>
      <c r="AE26" s="85"/>
      <c r="AF26" s="85"/>
      <c r="AG26" s="85"/>
      <c r="AH26" s="85"/>
      <c r="AI26" s="85"/>
      <c r="AJ26" s="11"/>
      <c r="AK26" s="11"/>
      <c r="AL26" s="11"/>
      <c r="AM26" s="11"/>
      <c r="AN26" s="11"/>
      <c r="AO26" s="85"/>
      <c r="AP26" s="85"/>
      <c r="AQ26" s="85"/>
      <c r="AR26" s="85"/>
      <c r="AS26" s="85"/>
      <c r="AT26" s="11"/>
      <c r="AU26" s="11"/>
      <c r="AV26" s="11"/>
      <c r="AW26" s="11"/>
      <c r="AX26" s="11"/>
      <c r="AY26" s="85"/>
      <c r="AZ26" s="85"/>
      <c r="BA26" s="85"/>
      <c r="BB26" s="85"/>
      <c r="BC26" s="85"/>
      <c r="BD26" s="11"/>
      <c r="BE26" s="11"/>
      <c r="BF26" s="11"/>
      <c r="BG26" s="11"/>
      <c r="BH26" s="11"/>
      <c r="BI26" s="82"/>
      <c r="BJ26" s="82"/>
      <c r="BK26" s="82"/>
      <c r="BL26" s="82"/>
      <c r="BM26" s="82"/>
      <c r="BN26" s="11"/>
      <c r="BO26" s="11"/>
      <c r="BP26" s="11"/>
      <c r="BQ26" s="11"/>
      <c r="BR26" s="10"/>
      <c r="BS26" s="82"/>
      <c r="BT26" s="82"/>
      <c r="BU26" s="82"/>
      <c r="BV26" s="82"/>
      <c r="BW26" s="82"/>
      <c r="BX26" s="10"/>
      <c r="BY26" s="10"/>
      <c r="BZ26" s="10"/>
      <c r="CA26" s="10"/>
      <c r="CB26" s="10"/>
      <c r="CC26" s="82"/>
      <c r="CD26" s="82"/>
      <c r="CE26" s="82"/>
      <c r="CF26" s="82"/>
      <c r="CG26" s="82"/>
      <c r="CH26" s="10"/>
      <c r="CI26" s="82"/>
      <c r="CJ26" s="82"/>
      <c r="CK26" s="82"/>
      <c r="CL26" s="82"/>
      <c r="CM26" s="82"/>
    </row>
    <row r="27" spans="1:91" s="4" customFormat="1" x14ac:dyDescent="0.3">
      <c r="A27">
        <v>-38</v>
      </c>
      <c r="B27" s="3">
        <f t="shared" si="7"/>
        <v>8.3333333333333329E-2</v>
      </c>
      <c r="C27" s="3"/>
      <c r="D27" s="4">
        <f t="shared" ca="1" si="5"/>
        <v>27</v>
      </c>
      <c r="E27" s="58"/>
      <c r="F27" s="13">
        <f>'control variables'!$B$48</f>
        <v>11692549</v>
      </c>
      <c r="G27" s="13">
        <f>'control variables'!$C$48</f>
        <v>13496331.999999998</v>
      </c>
      <c r="H27" s="13">
        <f>'control variables'!$D$48</f>
        <v>40424467.000000007</v>
      </c>
      <c r="I27" s="13">
        <f>'control variables'!$E$48</f>
        <v>18170596.999999996</v>
      </c>
      <c r="J27" s="13">
        <f t="shared" si="8"/>
        <v>83783945</v>
      </c>
      <c r="K27" s="81"/>
      <c r="L27" s="81"/>
      <c r="M27" s="81"/>
      <c r="N27" s="81"/>
      <c r="O27" s="81"/>
      <c r="P27" s="10">
        <v>0</v>
      </c>
      <c r="Q27" s="10">
        <v>0</v>
      </c>
      <c r="R27" s="10">
        <v>0</v>
      </c>
      <c r="S27" s="10">
        <v>0</v>
      </c>
      <c r="T27" s="10">
        <f t="shared" si="6"/>
        <v>0</v>
      </c>
      <c r="U27" s="85"/>
      <c r="V27" s="85"/>
      <c r="W27" s="85"/>
      <c r="X27" s="85"/>
      <c r="Y27" s="85"/>
      <c r="Z27" s="11"/>
      <c r="AA27" s="11"/>
      <c r="AB27" s="11"/>
      <c r="AC27" s="11"/>
      <c r="AD27" s="11"/>
      <c r="AE27" s="85"/>
      <c r="AF27" s="85"/>
      <c r="AG27" s="85"/>
      <c r="AH27" s="85"/>
      <c r="AI27" s="85"/>
      <c r="AJ27" s="11"/>
      <c r="AK27" s="11"/>
      <c r="AL27" s="11"/>
      <c r="AM27" s="11"/>
      <c r="AN27" s="11"/>
      <c r="AO27" s="85"/>
      <c r="AP27" s="85"/>
      <c r="AQ27" s="85"/>
      <c r="AR27" s="85"/>
      <c r="AS27" s="85"/>
      <c r="AT27" s="11"/>
      <c r="AU27" s="11"/>
      <c r="AV27" s="11"/>
      <c r="AW27" s="11"/>
      <c r="AX27" s="11"/>
      <c r="AY27" s="85"/>
      <c r="AZ27" s="85"/>
      <c r="BA27" s="85"/>
      <c r="BB27" s="85"/>
      <c r="BC27" s="85"/>
      <c r="BD27" s="11"/>
      <c r="BE27" s="11"/>
      <c r="BF27" s="11"/>
      <c r="BG27" s="11"/>
      <c r="BH27" s="11"/>
      <c r="BI27" s="82"/>
      <c r="BJ27" s="82"/>
      <c r="BK27" s="82"/>
      <c r="BL27" s="82"/>
      <c r="BM27" s="82"/>
      <c r="BN27" s="11"/>
      <c r="BO27" s="11"/>
      <c r="BP27" s="11"/>
      <c r="BQ27" s="11"/>
      <c r="BR27" s="10"/>
      <c r="BS27" s="82"/>
      <c r="BT27" s="82"/>
      <c r="BU27" s="82"/>
      <c r="BV27" s="82"/>
      <c r="BW27" s="82"/>
      <c r="BX27" s="10"/>
      <c r="BY27" s="10"/>
      <c r="BZ27" s="10"/>
      <c r="CA27" s="10"/>
      <c r="CB27" s="10"/>
      <c r="CC27" s="82"/>
      <c r="CD27" s="82"/>
      <c r="CE27" s="82"/>
      <c r="CF27" s="82"/>
      <c r="CG27" s="82"/>
      <c r="CH27" s="10"/>
      <c r="CI27" s="82"/>
      <c r="CJ27" s="82"/>
      <c r="CK27" s="82"/>
      <c r="CL27" s="82"/>
      <c r="CM27" s="82"/>
    </row>
    <row r="28" spans="1:91" s="4" customFormat="1" x14ac:dyDescent="0.3">
      <c r="A28">
        <v>-37</v>
      </c>
      <c r="B28" s="3">
        <f t="shared" si="7"/>
        <v>8.611111111111111E-2</v>
      </c>
      <c r="C28" s="3"/>
      <c r="D28" s="4">
        <f t="shared" ca="1" si="5"/>
        <v>28</v>
      </c>
      <c r="E28" s="58"/>
      <c r="F28" s="13">
        <f>'control variables'!$B$48</f>
        <v>11692549</v>
      </c>
      <c r="G28" s="13">
        <f>'control variables'!$C$48</f>
        <v>13496331.999999998</v>
      </c>
      <c r="H28" s="13">
        <f>'control variables'!$D$48</f>
        <v>40424467.000000007</v>
      </c>
      <c r="I28" s="13">
        <f>'control variables'!$E$48</f>
        <v>18170596.999999996</v>
      </c>
      <c r="J28" s="13">
        <f t="shared" si="8"/>
        <v>83783945</v>
      </c>
      <c r="K28" s="81"/>
      <c r="L28" s="81"/>
      <c r="M28" s="81"/>
      <c r="N28" s="81"/>
      <c r="O28" s="81"/>
      <c r="P28" s="10">
        <v>0</v>
      </c>
      <c r="Q28" s="10">
        <v>0</v>
      </c>
      <c r="R28" s="10">
        <v>0</v>
      </c>
      <c r="S28" s="10">
        <v>0</v>
      </c>
      <c r="T28" s="10">
        <f t="shared" si="6"/>
        <v>0</v>
      </c>
      <c r="U28" s="85"/>
      <c r="V28" s="85"/>
      <c r="W28" s="85"/>
      <c r="X28" s="85"/>
      <c r="Y28" s="85"/>
      <c r="Z28" s="11"/>
      <c r="AA28" s="11"/>
      <c r="AB28" s="11"/>
      <c r="AC28" s="11"/>
      <c r="AD28" s="11"/>
      <c r="AE28" s="85"/>
      <c r="AF28" s="85"/>
      <c r="AG28" s="85"/>
      <c r="AH28" s="85"/>
      <c r="AI28" s="85"/>
      <c r="AJ28" s="11"/>
      <c r="AK28" s="11"/>
      <c r="AL28" s="11"/>
      <c r="AM28" s="11"/>
      <c r="AN28" s="11"/>
      <c r="AO28" s="85"/>
      <c r="AP28" s="85"/>
      <c r="AQ28" s="85"/>
      <c r="AR28" s="85"/>
      <c r="AS28" s="85"/>
      <c r="AT28" s="11"/>
      <c r="AU28" s="11"/>
      <c r="AV28" s="11"/>
      <c r="AW28" s="11"/>
      <c r="AX28" s="11"/>
      <c r="AY28" s="85"/>
      <c r="AZ28" s="85"/>
      <c r="BA28" s="85"/>
      <c r="BB28" s="85"/>
      <c r="BC28" s="85"/>
      <c r="BD28" s="11"/>
      <c r="BE28" s="11"/>
      <c r="BF28" s="11"/>
      <c r="BG28" s="11"/>
      <c r="BH28" s="11"/>
      <c r="BI28" s="82"/>
      <c r="BJ28" s="82"/>
      <c r="BK28" s="82"/>
      <c r="BL28" s="82"/>
      <c r="BM28" s="82"/>
      <c r="BN28" s="11"/>
      <c r="BO28" s="11"/>
      <c r="BP28" s="11"/>
      <c r="BQ28" s="11"/>
      <c r="BR28" s="10"/>
      <c r="BS28" s="82"/>
      <c r="BT28" s="82"/>
      <c r="BU28" s="82"/>
      <c r="BV28" s="82"/>
      <c r="BW28" s="82"/>
      <c r="BX28" s="10"/>
      <c r="BY28" s="10"/>
      <c r="BZ28" s="10"/>
      <c r="CA28" s="10"/>
      <c r="CB28" s="10"/>
      <c r="CC28" s="82"/>
      <c r="CD28" s="82"/>
      <c r="CE28" s="82"/>
      <c r="CF28" s="82"/>
      <c r="CG28" s="82"/>
      <c r="CH28" s="10"/>
      <c r="CI28" s="82"/>
      <c r="CJ28" s="82"/>
      <c r="CK28" s="82"/>
      <c r="CL28" s="82"/>
      <c r="CM28" s="82"/>
    </row>
    <row r="29" spans="1:91" s="4" customFormat="1" x14ac:dyDescent="0.3">
      <c r="A29">
        <v>-36</v>
      </c>
      <c r="B29" s="3">
        <f t="shared" si="7"/>
        <v>8.8888888888888892E-2</v>
      </c>
      <c r="C29" s="3"/>
      <c r="D29" s="4">
        <f t="shared" ca="1" si="5"/>
        <v>29</v>
      </c>
      <c r="E29" s="58"/>
      <c r="F29" s="13">
        <f>'control variables'!$B$48</f>
        <v>11692549</v>
      </c>
      <c r="G29" s="13">
        <f>'control variables'!$C$48</f>
        <v>13496331.999999998</v>
      </c>
      <c r="H29" s="13">
        <f>'control variables'!$D$48</f>
        <v>40424467.000000007</v>
      </c>
      <c r="I29" s="13">
        <f>'control variables'!$E$48</f>
        <v>18170596.999999996</v>
      </c>
      <c r="J29" s="13">
        <f t="shared" si="8"/>
        <v>83783945</v>
      </c>
      <c r="K29" s="81"/>
      <c r="L29" s="81"/>
      <c r="M29" s="81"/>
      <c r="N29" s="81"/>
      <c r="O29" s="81"/>
      <c r="P29" s="10">
        <v>0</v>
      </c>
      <c r="Q29" s="10">
        <v>0</v>
      </c>
      <c r="R29" s="10">
        <v>0</v>
      </c>
      <c r="S29" s="10">
        <v>0</v>
      </c>
      <c r="T29" s="10">
        <f t="shared" si="6"/>
        <v>0</v>
      </c>
      <c r="U29" s="85"/>
      <c r="V29" s="85"/>
      <c r="W29" s="85"/>
      <c r="X29" s="85"/>
      <c r="Y29" s="85"/>
      <c r="Z29" s="11"/>
      <c r="AA29" s="11"/>
      <c r="AB29" s="11"/>
      <c r="AC29" s="11"/>
      <c r="AD29" s="11"/>
      <c r="AE29" s="85"/>
      <c r="AF29" s="85"/>
      <c r="AG29" s="85"/>
      <c r="AH29" s="85"/>
      <c r="AI29" s="85"/>
      <c r="AJ29" s="11"/>
      <c r="AK29" s="11"/>
      <c r="AL29" s="11"/>
      <c r="AM29" s="11"/>
      <c r="AN29" s="11"/>
      <c r="AO29" s="85"/>
      <c r="AP29" s="85"/>
      <c r="AQ29" s="85"/>
      <c r="AR29" s="85"/>
      <c r="AS29" s="85"/>
      <c r="AT29" s="11"/>
      <c r="AU29" s="11"/>
      <c r="AV29" s="11"/>
      <c r="AW29" s="11"/>
      <c r="AX29" s="11"/>
      <c r="AY29" s="85"/>
      <c r="AZ29" s="85"/>
      <c r="BA29" s="85"/>
      <c r="BB29" s="85"/>
      <c r="BC29" s="85"/>
      <c r="BD29" s="11"/>
      <c r="BE29" s="11"/>
      <c r="BF29" s="11"/>
      <c r="BG29" s="11"/>
      <c r="BH29" s="11"/>
      <c r="BI29" s="82"/>
      <c r="BJ29" s="82"/>
      <c r="BK29" s="82"/>
      <c r="BL29" s="82"/>
      <c r="BM29" s="82"/>
      <c r="BN29" s="11"/>
      <c r="BO29" s="11"/>
      <c r="BP29" s="11"/>
      <c r="BQ29" s="11"/>
      <c r="BR29" s="10"/>
      <c r="BS29" s="82"/>
      <c r="BT29" s="82"/>
      <c r="BU29" s="82"/>
      <c r="BV29" s="82"/>
      <c r="BW29" s="82"/>
      <c r="BX29" s="10"/>
      <c r="BY29" s="10"/>
      <c r="BZ29" s="10"/>
      <c r="CA29" s="10"/>
      <c r="CB29" s="10"/>
      <c r="CC29" s="82"/>
      <c r="CD29" s="82"/>
      <c r="CE29" s="82"/>
      <c r="CF29" s="82"/>
      <c r="CG29" s="82"/>
      <c r="CH29" s="10"/>
      <c r="CI29" s="82"/>
      <c r="CJ29" s="82"/>
      <c r="CK29" s="82"/>
      <c r="CL29" s="82"/>
      <c r="CM29" s="82"/>
    </row>
    <row r="30" spans="1:91" s="4" customFormat="1" x14ac:dyDescent="0.3">
      <c r="A30">
        <v>-35</v>
      </c>
      <c r="B30" s="3">
        <f t="shared" si="7"/>
        <v>9.166666666666666E-2</v>
      </c>
      <c r="C30" s="3"/>
      <c r="D30" s="4">
        <f t="shared" ca="1" si="5"/>
        <v>30</v>
      </c>
      <c r="E30" s="58"/>
      <c r="F30" s="13">
        <f>'control variables'!$B$48</f>
        <v>11692549</v>
      </c>
      <c r="G30" s="13">
        <f>'control variables'!$C$48</f>
        <v>13496331.999999998</v>
      </c>
      <c r="H30" s="13">
        <f>'control variables'!$D$48</f>
        <v>40424467.000000007</v>
      </c>
      <c r="I30" s="13">
        <f>'control variables'!$E$48</f>
        <v>18170596.999999996</v>
      </c>
      <c r="J30" s="13">
        <f t="shared" si="8"/>
        <v>83783945</v>
      </c>
      <c r="K30" s="81"/>
      <c r="L30" s="81"/>
      <c r="M30" s="81"/>
      <c r="N30" s="81"/>
      <c r="O30" s="81"/>
      <c r="P30" s="10">
        <v>0</v>
      </c>
      <c r="Q30" s="10">
        <v>0</v>
      </c>
      <c r="R30" s="10">
        <v>0</v>
      </c>
      <c r="S30" s="10">
        <v>0</v>
      </c>
      <c r="T30" s="10">
        <f t="shared" si="6"/>
        <v>0</v>
      </c>
      <c r="U30" s="85"/>
      <c r="V30" s="85"/>
      <c r="W30" s="85"/>
      <c r="X30" s="85"/>
      <c r="Y30" s="85"/>
      <c r="Z30" s="11"/>
      <c r="AA30" s="11"/>
      <c r="AB30" s="11"/>
      <c r="AC30" s="11"/>
      <c r="AD30" s="11"/>
      <c r="AE30" s="85"/>
      <c r="AF30" s="85"/>
      <c r="AG30" s="85"/>
      <c r="AH30" s="85"/>
      <c r="AI30" s="85"/>
      <c r="AJ30" s="11"/>
      <c r="AK30" s="11"/>
      <c r="AL30" s="11"/>
      <c r="AM30" s="11"/>
      <c r="AN30" s="11"/>
      <c r="AO30" s="85"/>
      <c r="AP30" s="85"/>
      <c r="AQ30" s="85"/>
      <c r="AR30" s="85"/>
      <c r="AS30" s="85"/>
      <c r="AT30" s="11"/>
      <c r="AU30" s="11"/>
      <c r="AV30" s="11"/>
      <c r="AW30" s="11"/>
      <c r="AX30" s="11"/>
      <c r="AY30" s="85"/>
      <c r="AZ30" s="85"/>
      <c r="BA30" s="85"/>
      <c r="BB30" s="85"/>
      <c r="BC30" s="85"/>
      <c r="BD30" s="11"/>
      <c r="BE30" s="11"/>
      <c r="BF30" s="11"/>
      <c r="BG30" s="11"/>
      <c r="BH30" s="11"/>
      <c r="BI30" s="82"/>
      <c r="BJ30" s="82"/>
      <c r="BK30" s="82"/>
      <c r="BL30" s="82"/>
      <c r="BM30" s="82"/>
      <c r="BN30" s="11"/>
      <c r="BO30" s="11"/>
      <c r="BP30" s="11"/>
      <c r="BQ30" s="11"/>
      <c r="BR30" s="10"/>
      <c r="BS30" s="82"/>
      <c r="BT30" s="82"/>
      <c r="BU30" s="82"/>
      <c r="BV30" s="82"/>
      <c r="BW30" s="82"/>
      <c r="BX30" s="10"/>
      <c r="BY30" s="10"/>
      <c r="BZ30" s="10"/>
      <c r="CA30" s="10"/>
      <c r="CB30" s="10"/>
      <c r="CC30" s="82"/>
      <c r="CD30" s="82"/>
      <c r="CE30" s="82"/>
      <c r="CF30" s="82"/>
      <c r="CG30" s="82"/>
      <c r="CH30" s="10"/>
      <c r="CI30" s="82"/>
      <c r="CJ30" s="82"/>
      <c r="CK30" s="82"/>
      <c r="CL30" s="82"/>
      <c r="CM30" s="82"/>
    </row>
    <row r="31" spans="1:91" s="4" customFormat="1" x14ac:dyDescent="0.3">
      <c r="A31">
        <v>-34</v>
      </c>
      <c r="B31" s="3">
        <f t="shared" si="7"/>
        <v>9.4444444444444442E-2</v>
      </c>
      <c r="C31" s="3"/>
      <c r="D31" s="4">
        <f t="shared" ca="1" si="5"/>
        <v>31</v>
      </c>
      <c r="E31" s="58"/>
      <c r="F31" s="13">
        <f>'control variables'!$B$48</f>
        <v>11692549</v>
      </c>
      <c r="G31" s="13">
        <f>'control variables'!$C$48</f>
        <v>13496331.999999998</v>
      </c>
      <c r="H31" s="13">
        <f>'control variables'!$D$48</f>
        <v>40424467.000000007</v>
      </c>
      <c r="I31" s="13">
        <f>'control variables'!$E$48</f>
        <v>18170596.999999996</v>
      </c>
      <c r="J31" s="13">
        <f t="shared" si="8"/>
        <v>83783945</v>
      </c>
      <c r="K31" s="81"/>
      <c r="L31" s="81"/>
      <c r="M31" s="81"/>
      <c r="N31" s="81"/>
      <c r="O31" s="81"/>
      <c r="P31" s="10">
        <v>0</v>
      </c>
      <c r="Q31" s="10">
        <v>0</v>
      </c>
      <c r="R31" s="10">
        <v>0</v>
      </c>
      <c r="S31" s="10">
        <v>0</v>
      </c>
      <c r="T31" s="10">
        <f t="shared" si="6"/>
        <v>0</v>
      </c>
      <c r="U31" s="85"/>
      <c r="V31" s="85"/>
      <c r="W31" s="85"/>
      <c r="X31" s="85"/>
      <c r="Y31" s="85"/>
      <c r="Z31" s="11"/>
      <c r="AA31" s="11"/>
      <c r="AB31" s="11"/>
      <c r="AC31" s="11"/>
      <c r="AD31" s="11"/>
      <c r="AE31" s="85"/>
      <c r="AF31" s="85"/>
      <c r="AG31" s="85"/>
      <c r="AH31" s="85"/>
      <c r="AI31" s="85"/>
      <c r="AJ31" s="11"/>
      <c r="AK31" s="11"/>
      <c r="AL31" s="11"/>
      <c r="AM31" s="11"/>
      <c r="AN31" s="11"/>
      <c r="AO31" s="85"/>
      <c r="AP31" s="85"/>
      <c r="AQ31" s="85"/>
      <c r="AR31" s="85"/>
      <c r="AS31" s="85"/>
      <c r="AT31" s="11"/>
      <c r="AU31" s="11"/>
      <c r="AV31" s="11"/>
      <c r="AW31" s="11"/>
      <c r="AX31" s="11"/>
      <c r="AY31" s="85"/>
      <c r="AZ31" s="85"/>
      <c r="BA31" s="85"/>
      <c r="BB31" s="85"/>
      <c r="BC31" s="85"/>
      <c r="BD31" s="11"/>
      <c r="BE31" s="11"/>
      <c r="BF31" s="11"/>
      <c r="BG31" s="11"/>
      <c r="BH31" s="11"/>
      <c r="BI31" s="82"/>
      <c r="BJ31" s="82"/>
      <c r="BK31" s="82"/>
      <c r="BL31" s="82"/>
      <c r="BM31" s="82"/>
      <c r="BN31" s="11"/>
      <c r="BO31" s="11"/>
      <c r="BP31" s="11"/>
      <c r="BQ31" s="11"/>
      <c r="BR31" s="10"/>
      <c r="BS31" s="82"/>
      <c r="BT31" s="82"/>
      <c r="BU31" s="82"/>
      <c r="BV31" s="82"/>
      <c r="BW31" s="82"/>
      <c r="BX31" s="10"/>
      <c r="BY31" s="10"/>
      <c r="BZ31" s="10"/>
      <c r="CA31" s="10"/>
      <c r="CB31" s="10"/>
      <c r="CC31" s="82"/>
      <c r="CD31" s="82"/>
      <c r="CE31" s="82"/>
      <c r="CF31" s="82"/>
      <c r="CG31" s="82"/>
      <c r="CH31" s="10"/>
      <c r="CI31" s="82"/>
      <c r="CJ31" s="82"/>
      <c r="CK31" s="82"/>
      <c r="CL31" s="82"/>
      <c r="CM31" s="82"/>
    </row>
    <row r="32" spans="1:91" s="4" customFormat="1" x14ac:dyDescent="0.3">
      <c r="A32">
        <v>-33</v>
      </c>
      <c r="B32" s="3">
        <f t="shared" si="7"/>
        <v>9.7222222222222224E-2</v>
      </c>
      <c r="C32" s="3"/>
      <c r="D32" s="4">
        <f t="shared" ca="1" si="5"/>
        <v>32</v>
      </c>
      <c r="E32" s="58"/>
      <c r="F32" s="13">
        <f>'control variables'!$B$48</f>
        <v>11692549</v>
      </c>
      <c r="G32" s="13">
        <f>'control variables'!$C$48</f>
        <v>13496331.999999998</v>
      </c>
      <c r="H32" s="13">
        <f>'control variables'!$D$48</f>
        <v>40424467.000000007</v>
      </c>
      <c r="I32" s="13">
        <f>'control variables'!$E$48</f>
        <v>18170596.999999996</v>
      </c>
      <c r="J32" s="13">
        <f t="shared" si="8"/>
        <v>83783945</v>
      </c>
      <c r="K32" s="81"/>
      <c r="L32" s="81"/>
      <c r="M32" s="81"/>
      <c r="N32" s="81"/>
      <c r="O32" s="81"/>
      <c r="P32" s="10">
        <v>0</v>
      </c>
      <c r="Q32" s="10">
        <v>0</v>
      </c>
      <c r="R32" s="10">
        <v>0</v>
      </c>
      <c r="S32" s="10">
        <v>0</v>
      </c>
      <c r="T32" s="10">
        <f t="shared" si="6"/>
        <v>0</v>
      </c>
      <c r="U32" s="85"/>
      <c r="V32" s="85"/>
      <c r="W32" s="85"/>
      <c r="X32" s="85"/>
      <c r="Y32" s="85"/>
      <c r="Z32" s="11"/>
      <c r="AA32" s="11"/>
      <c r="AB32" s="11"/>
      <c r="AC32" s="11"/>
      <c r="AD32" s="11"/>
      <c r="AE32" s="85"/>
      <c r="AF32" s="85"/>
      <c r="AG32" s="85"/>
      <c r="AH32" s="85"/>
      <c r="AI32" s="85"/>
      <c r="AJ32" s="11"/>
      <c r="AK32" s="11"/>
      <c r="AL32" s="11"/>
      <c r="AM32" s="11"/>
      <c r="AN32" s="11"/>
      <c r="AO32" s="85"/>
      <c r="AP32" s="85"/>
      <c r="AQ32" s="85"/>
      <c r="AR32" s="85"/>
      <c r="AS32" s="85"/>
      <c r="AT32" s="11"/>
      <c r="AU32" s="11"/>
      <c r="AV32" s="11"/>
      <c r="AW32" s="11"/>
      <c r="AX32" s="11"/>
      <c r="AY32" s="85"/>
      <c r="AZ32" s="85"/>
      <c r="BA32" s="85"/>
      <c r="BB32" s="85"/>
      <c r="BC32" s="85"/>
      <c r="BD32" s="11"/>
      <c r="BE32" s="11"/>
      <c r="BF32" s="11"/>
      <c r="BG32" s="11"/>
      <c r="BH32" s="11"/>
      <c r="BI32" s="82"/>
      <c r="BJ32" s="82"/>
      <c r="BK32" s="82"/>
      <c r="BL32" s="82"/>
      <c r="BM32" s="82"/>
      <c r="BN32" s="11"/>
      <c r="BO32" s="11"/>
      <c r="BP32" s="11"/>
      <c r="BQ32" s="11"/>
      <c r="BR32" s="10"/>
      <c r="BS32" s="82"/>
      <c r="BT32" s="82"/>
      <c r="BU32" s="82"/>
      <c r="BV32" s="82"/>
      <c r="BW32" s="82"/>
      <c r="BX32" s="10"/>
      <c r="BY32" s="10"/>
      <c r="BZ32" s="10"/>
      <c r="CA32" s="10"/>
      <c r="CB32" s="10"/>
      <c r="CC32" s="82"/>
      <c r="CD32" s="82"/>
      <c r="CE32" s="82"/>
      <c r="CF32" s="82"/>
      <c r="CG32" s="82"/>
      <c r="CH32" s="10"/>
      <c r="CI32" s="82"/>
      <c r="CJ32" s="82"/>
      <c r="CK32" s="82"/>
      <c r="CL32" s="82"/>
      <c r="CM32" s="82"/>
    </row>
    <row r="33" spans="1:91" s="4" customFormat="1" x14ac:dyDescent="0.3">
      <c r="A33">
        <v>-32</v>
      </c>
      <c r="B33" s="3">
        <f t="shared" si="7"/>
        <v>0.1</v>
      </c>
      <c r="C33" s="3"/>
      <c r="D33" s="4">
        <f t="shared" ca="1" si="5"/>
        <v>33</v>
      </c>
      <c r="E33" s="58"/>
      <c r="F33" s="13">
        <f>'control variables'!$B$48</f>
        <v>11692549</v>
      </c>
      <c r="G33" s="13">
        <f>'control variables'!$C$48</f>
        <v>13496331.999999998</v>
      </c>
      <c r="H33" s="13">
        <f>'control variables'!$D$48</f>
        <v>40424467.000000007</v>
      </c>
      <c r="I33" s="13">
        <f>'control variables'!$E$48</f>
        <v>18170596.999999996</v>
      </c>
      <c r="J33" s="13">
        <f t="shared" si="8"/>
        <v>83783945</v>
      </c>
      <c r="K33" s="81"/>
      <c r="L33" s="81"/>
      <c r="M33" s="81"/>
      <c r="N33" s="81"/>
      <c r="O33" s="81"/>
      <c r="P33" s="10">
        <v>0</v>
      </c>
      <c r="Q33" s="10">
        <v>0</v>
      </c>
      <c r="R33" s="10">
        <v>0</v>
      </c>
      <c r="S33" s="10">
        <v>0</v>
      </c>
      <c r="T33" s="10">
        <f t="shared" si="6"/>
        <v>0</v>
      </c>
      <c r="U33" s="85"/>
      <c r="V33" s="85"/>
      <c r="W33" s="85"/>
      <c r="X33" s="85"/>
      <c r="Y33" s="85"/>
      <c r="Z33" s="11"/>
      <c r="AA33" s="11"/>
      <c r="AB33" s="11"/>
      <c r="AC33" s="11"/>
      <c r="AD33" s="11"/>
      <c r="AE33" s="85"/>
      <c r="AF33" s="85"/>
      <c r="AG33" s="85"/>
      <c r="AH33" s="85"/>
      <c r="AI33" s="85"/>
      <c r="AJ33" s="11"/>
      <c r="AK33" s="11"/>
      <c r="AL33" s="11"/>
      <c r="AM33" s="11"/>
      <c r="AN33" s="11"/>
      <c r="AO33" s="85"/>
      <c r="AP33" s="85"/>
      <c r="AQ33" s="85"/>
      <c r="AR33" s="85"/>
      <c r="AS33" s="85"/>
      <c r="AT33" s="11"/>
      <c r="AU33" s="11"/>
      <c r="AV33" s="11"/>
      <c r="AW33" s="11"/>
      <c r="AX33" s="11"/>
      <c r="AY33" s="85"/>
      <c r="AZ33" s="85"/>
      <c r="BA33" s="85"/>
      <c r="BB33" s="85"/>
      <c r="BC33" s="85"/>
      <c r="BD33" s="11"/>
      <c r="BE33" s="11"/>
      <c r="BF33" s="11"/>
      <c r="BG33" s="11"/>
      <c r="BH33" s="11"/>
      <c r="BI33" s="82"/>
      <c r="BJ33" s="82"/>
      <c r="BK33" s="82"/>
      <c r="BL33" s="82"/>
      <c r="BM33" s="82"/>
      <c r="BN33" s="11"/>
      <c r="BO33" s="11"/>
      <c r="BP33" s="11"/>
      <c r="BQ33" s="11"/>
      <c r="BR33" s="10"/>
      <c r="BS33" s="82"/>
      <c r="BT33" s="82"/>
      <c r="BU33" s="82"/>
      <c r="BV33" s="82"/>
      <c r="BW33" s="82"/>
      <c r="BX33" s="10"/>
      <c r="BY33" s="10"/>
      <c r="BZ33" s="10"/>
      <c r="CA33" s="10"/>
      <c r="CB33" s="10"/>
      <c r="CC33" s="82"/>
      <c r="CD33" s="82"/>
      <c r="CE33" s="82"/>
      <c r="CF33" s="82"/>
      <c r="CG33" s="82"/>
      <c r="CH33" s="10"/>
      <c r="CI33" s="82"/>
      <c r="CJ33" s="82"/>
      <c r="CK33" s="82"/>
      <c r="CL33" s="82"/>
      <c r="CM33" s="82"/>
    </row>
    <row r="34" spans="1:91" s="4" customFormat="1" x14ac:dyDescent="0.3">
      <c r="A34">
        <v>-31</v>
      </c>
      <c r="B34" s="3">
        <f t="shared" si="7"/>
        <v>0.10277777777777777</v>
      </c>
      <c r="C34" s="3"/>
      <c r="D34" s="4">
        <f t="shared" ca="1" si="5"/>
        <v>34</v>
      </c>
      <c r="E34" s="58"/>
      <c r="F34" s="13">
        <f>'control variables'!$B$48</f>
        <v>11692549</v>
      </c>
      <c r="G34" s="13">
        <f>'control variables'!$C$48</f>
        <v>13496331.999999998</v>
      </c>
      <c r="H34" s="13">
        <f>'control variables'!$D$48</f>
        <v>40424467.000000007</v>
      </c>
      <c r="I34" s="13">
        <f>'control variables'!$E$48</f>
        <v>18170596.999999996</v>
      </c>
      <c r="J34" s="13">
        <f t="shared" si="8"/>
        <v>83783945</v>
      </c>
      <c r="K34" s="81"/>
      <c r="L34" s="81"/>
      <c r="M34" s="81"/>
      <c r="N34" s="81"/>
      <c r="O34" s="81"/>
      <c r="P34" s="10">
        <v>0</v>
      </c>
      <c r="Q34" s="10">
        <v>0</v>
      </c>
      <c r="R34" s="10">
        <v>0</v>
      </c>
      <c r="S34" s="10">
        <v>0</v>
      </c>
      <c r="T34" s="10">
        <f t="shared" si="6"/>
        <v>0</v>
      </c>
      <c r="U34" s="85"/>
      <c r="V34" s="85"/>
      <c r="W34" s="85"/>
      <c r="X34" s="85"/>
      <c r="Y34" s="85"/>
      <c r="Z34" s="11"/>
      <c r="AA34" s="11"/>
      <c r="AB34" s="11"/>
      <c r="AC34" s="11"/>
      <c r="AD34" s="11"/>
      <c r="AE34" s="85"/>
      <c r="AF34" s="85"/>
      <c r="AG34" s="85"/>
      <c r="AH34" s="85"/>
      <c r="AI34" s="85"/>
      <c r="AJ34" s="11"/>
      <c r="AK34" s="11"/>
      <c r="AL34" s="11"/>
      <c r="AM34" s="11"/>
      <c r="AN34" s="11"/>
      <c r="AO34" s="85"/>
      <c r="AP34" s="85"/>
      <c r="AQ34" s="85"/>
      <c r="AR34" s="85"/>
      <c r="AS34" s="85"/>
      <c r="AT34" s="11"/>
      <c r="AU34" s="11"/>
      <c r="AV34" s="11"/>
      <c r="AW34" s="11"/>
      <c r="AX34" s="11"/>
      <c r="AY34" s="85"/>
      <c r="AZ34" s="85"/>
      <c r="BA34" s="85"/>
      <c r="BB34" s="85"/>
      <c r="BC34" s="85"/>
      <c r="BD34" s="11"/>
      <c r="BE34" s="11"/>
      <c r="BF34" s="11"/>
      <c r="BG34" s="11"/>
      <c r="BH34" s="11"/>
      <c r="BI34" s="82">
        <v>0</v>
      </c>
      <c r="BJ34" s="82">
        <v>0</v>
      </c>
      <c r="BK34" s="82">
        <v>0</v>
      </c>
      <c r="BL34" s="82">
        <v>0</v>
      </c>
      <c r="BM34" s="82">
        <f t="shared" ref="BM34:BM97" si="9">SUM(BI34:BL34)</f>
        <v>0</v>
      </c>
      <c r="BN34" s="10">
        <f>'key variables'!$B$8*'control variables'!B$48</f>
        <v>0</v>
      </c>
      <c r="BO34" s="10">
        <f>'key variables'!$B$8*'control variables'!C$48</f>
        <v>0</v>
      </c>
      <c r="BP34" s="10">
        <f>'key variables'!$B$8*'control variables'!D$48</f>
        <v>0</v>
      </c>
      <c r="BQ34" s="10">
        <f>'key variables'!$B$8*'control variables'!E$48</f>
        <v>0</v>
      </c>
      <c r="BR34" s="10">
        <f>SUM(BN34:BQ34)</f>
        <v>0</v>
      </c>
      <c r="BS34" s="82">
        <v>0</v>
      </c>
      <c r="BT34" s="82">
        <v>0</v>
      </c>
      <c r="BU34" s="82">
        <v>0</v>
      </c>
      <c r="BV34" s="82">
        <v>0</v>
      </c>
      <c r="BW34" s="82">
        <v>0</v>
      </c>
      <c r="BX34" s="10">
        <v>0</v>
      </c>
      <c r="BY34" s="10">
        <v>0</v>
      </c>
      <c r="BZ34" s="10">
        <v>0</v>
      </c>
      <c r="CA34" s="10">
        <v>0</v>
      </c>
      <c r="CB34" s="10">
        <v>0</v>
      </c>
      <c r="CC34" s="82">
        <v>0</v>
      </c>
      <c r="CD34" s="82">
        <v>0</v>
      </c>
      <c r="CE34" s="82">
        <v>0</v>
      </c>
      <c r="CF34" s="82">
        <v>0</v>
      </c>
      <c r="CG34" s="82">
        <v>0</v>
      </c>
      <c r="CH34" s="10"/>
      <c r="CI34" s="82"/>
      <c r="CJ34" s="82"/>
      <c r="CK34" s="82"/>
      <c r="CL34" s="82"/>
      <c r="CM34" s="82"/>
    </row>
    <row r="35" spans="1:91" x14ac:dyDescent="0.3">
      <c r="A35">
        <v>-30</v>
      </c>
      <c r="B35" s="3">
        <f t="shared" si="7"/>
        <v>0.10555555555555556</v>
      </c>
      <c r="D35" s="4">
        <f ca="1">CELL("Zeile",D35)</f>
        <v>35</v>
      </c>
      <c r="F35" s="13">
        <f>'control variables'!$B$48</f>
        <v>11692549</v>
      </c>
      <c r="G35" s="13">
        <f>'control variables'!$C$48</f>
        <v>13496331.999999998</v>
      </c>
      <c r="H35" s="13">
        <f>'control variables'!$D$48</f>
        <v>40424467.000000007</v>
      </c>
      <c r="I35" s="13">
        <f>'control variables'!$E$48</f>
        <v>18170596.999999996</v>
      </c>
      <c r="J35" s="13">
        <f>SUM(F35:I35)</f>
        <v>83783945</v>
      </c>
      <c r="K35" s="82">
        <f t="shared" ref="K35:K98" si="10">MAX(F35-BN34-BS34,0.001)</f>
        <v>11692549</v>
      </c>
      <c r="L35" s="82">
        <f t="shared" ref="L35:L98" si="11">MAX(G35-BO34-BT34,0.001)</f>
        <v>13496331.999999998</v>
      </c>
      <c r="M35" s="82">
        <f t="shared" ref="M35:M98" si="12">MAX(H35-BP34-BU34,0.001)</f>
        <v>40424467.000000007</v>
      </c>
      <c r="N35" s="82">
        <f t="shared" ref="N35:N98" si="13">MAX(I35-BQ34-BV34,0.001)</f>
        <v>18170596.999999996</v>
      </c>
      <c r="O35" s="82">
        <f>SUM(K35:N35)</f>
        <v>83783945</v>
      </c>
      <c r="P35" s="10">
        <f>P36/'key variables'!$B$30+scenario!F35*'key variables'!B25/scenario!J35</f>
        <v>1.3955596146731943</v>
      </c>
      <c r="Q35" s="10">
        <f>Q36/'key variables'!$B$30</f>
        <v>1.6108494294461797</v>
      </c>
      <c r="R35" s="10">
        <f>R36/'key variables'!$B$30</f>
        <v>4.8248464547712624</v>
      </c>
      <c r="S35" s="10">
        <f>S36/'key variables'!$B$30</f>
        <v>2.1687445011093733</v>
      </c>
      <c r="T35" s="10">
        <f t="shared" si="6"/>
        <v>10.000000000000009</v>
      </c>
      <c r="U35" s="82">
        <f>SUMPRODUCT(P5:P34,'control variables'!AD$7:AD$36)</f>
        <v>0</v>
      </c>
      <c r="V35" s="82">
        <f>SUMPRODUCT(Q5:Q34,'control variables'!AE$7:AE$36)</f>
        <v>0</v>
      </c>
      <c r="W35" s="82">
        <f>SUMPRODUCT(R5:R34,'control variables'!AF$7:AF$36)</f>
        <v>0</v>
      </c>
      <c r="X35" s="82">
        <f>SUMPRODUCT(S5:S34,'control variables'!AG$7:AG$36)</f>
        <v>0</v>
      </c>
      <c r="Y35" s="82">
        <f>SUM(U35:X35)</f>
        <v>0</v>
      </c>
      <c r="AE35" s="82">
        <f>SUMPRODUCT(P5:P34,'control variables'!AL$7:AL$36)</f>
        <v>0</v>
      </c>
      <c r="AF35" s="82">
        <f>SUMPRODUCT(Q5:Q34,'control variables'!AM$7:AM$36)</f>
        <v>0</v>
      </c>
      <c r="AG35" s="82">
        <f>SUMPRODUCT(R5:R34,'control variables'!AN$7:AN$36)</f>
        <v>0</v>
      </c>
      <c r="AH35" s="82">
        <f>SUMPRODUCT(S5:S34,'control variables'!AO$7:AO$36)</f>
        <v>0</v>
      </c>
      <c r="AI35" s="82">
        <f t="shared" ref="AI35:AI98" si="14">SUM(AE35:AH35)</f>
        <v>0</v>
      </c>
      <c r="AJ35" s="10">
        <f>SUMPRODUCT(P5:P34,'control variables'!AP$7:AP$36)</f>
        <v>0</v>
      </c>
      <c r="AK35" s="10">
        <f>SUMPRODUCT(Q5:Q34,'control variables'!AQ$7:AQ$36)</f>
        <v>0</v>
      </c>
      <c r="AL35" s="10">
        <f>SUMPRODUCT(R5:R34,'control variables'!AR$7:AR$36)</f>
        <v>0</v>
      </c>
      <c r="AM35" s="10">
        <f>SUMPRODUCT(S5:S34,'control variables'!AS$7:AS$36)</f>
        <v>0</v>
      </c>
      <c r="AN35" s="10">
        <f>SUM(AJ35:AM35)</f>
        <v>0</v>
      </c>
      <c r="AO35" s="82">
        <f>SUMPRODUCT(P5:P34,'control variables'!AX$7:AX$36)</f>
        <v>0</v>
      </c>
      <c r="AP35" s="82">
        <f>SUMPRODUCT(Q5:Q34,'control variables'!AY$7:AY$36)</f>
        <v>0</v>
      </c>
      <c r="AQ35" s="82">
        <f>SUMPRODUCT(R5:R34,'control variables'!AZ$7:AZ$36)</f>
        <v>0</v>
      </c>
      <c r="AR35" s="82">
        <f>SUMPRODUCT(S5:S34,'control variables'!BA$7:BA$36)</f>
        <v>0</v>
      </c>
      <c r="AS35" s="82">
        <f>SUM(AO35:AR35)</f>
        <v>0</v>
      </c>
      <c r="AT35" s="10">
        <f>SUMPRODUCT(P5:P34,'control variables'!AT$7:AT$36)</f>
        <v>0</v>
      </c>
      <c r="AU35" s="10">
        <f>SUMPRODUCT(Q5:Q34,'control variables'!AU$7:AU$36)</f>
        <v>0</v>
      </c>
      <c r="AV35" s="10">
        <f>SUMPRODUCT(R5:R34,'control variables'!AV$7:AV$36)</f>
        <v>0</v>
      </c>
      <c r="AW35" s="10">
        <f>SUMPRODUCT(S5:S34,'control variables'!AW$7:AW$36)</f>
        <v>0</v>
      </c>
      <c r="AX35" s="10">
        <f t="shared" ref="AX35:AX98" si="15">SUM(AT35:AW35)</f>
        <v>0</v>
      </c>
      <c r="AY35" s="82">
        <f>SUMPRODUCT(P5:P34,'control variables'!BB$7:BB$36)</f>
        <v>0</v>
      </c>
      <c r="AZ35" s="82">
        <f>SUMPRODUCT(Q5:Q34,'control variables'!BC$7:BC$36)</f>
        <v>0</v>
      </c>
      <c r="BA35" s="82">
        <f>SUMPRODUCT(R5:R34,'control variables'!BD$7:BD$36)</f>
        <v>0</v>
      </c>
      <c r="BB35" s="82">
        <f>SUMPRODUCT(S5:S34,'control variables'!BE$7:BE$36)</f>
        <v>0</v>
      </c>
      <c r="BC35" s="82">
        <f>SUM(AY35:BB35)</f>
        <v>0</v>
      </c>
      <c r="BD35" s="10">
        <f>SUMPRODUCT(P5:P34,'control variables'!BF$7:BF$36)</f>
        <v>0</v>
      </c>
      <c r="BE35" s="10">
        <f>SUMPRODUCT(Q5:Q34,'control variables'!BG$7:BG$36)</f>
        <v>0</v>
      </c>
      <c r="BF35" s="10">
        <f>SUMPRODUCT(R5:R34,'control variables'!BH$7:BH$36)</f>
        <v>0</v>
      </c>
      <c r="BG35" s="10">
        <f>SUMPRODUCT(S5:S34,'control variables'!BI$7:BI$36)</f>
        <v>0</v>
      </c>
      <c r="BH35" s="10">
        <f>SUM(BD35:BG35)</f>
        <v>0</v>
      </c>
      <c r="BI35" s="82">
        <f t="shared" ref="BI35:BI98" si="16">AE35+AT35+AY35</f>
        <v>0</v>
      </c>
      <c r="BJ35" s="82">
        <f t="shared" ref="BJ35:BJ98" si="17">AF35+AU35+AZ35</f>
        <v>0</v>
      </c>
      <c r="BK35" s="82">
        <f t="shared" ref="BK35:BK98" si="18">AG35+AV35+BA35</f>
        <v>0</v>
      </c>
      <c r="BL35" s="82">
        <f t="shared" ref="BL35:BL98" si="19">AH35+AW35+BB35</f>
        <v>0</v>
      </c>
      <c r="BM35" s="82">
        <f t="shared" si="9"/>
        <v>0</v>
      </c>
      <c r="BN35" s="10">
        <f ca="1">BN34+BI35-INDIRECT(ADDRESS(MAX($D35-'key variables'!$B$9*30,34),scenario!BI$4),TRUE)</f>
        <v>0</v>
      </c>
      <c r="BO35" s="10">
        <f ca="1">BO34+BJ35-INDIRECT(ADDRESS(MAX($D35-'key variables'!$B$9*30,34),scenario!BJ$4),TRUE)</f>
        <v>0</v>
      </c>
      <c r="BP35" s="10">
        <f ca="1">BP34+BK35-INDIRECT(ADDRESS(MAX($D35-'key variables'!$B$9*30,34),scenario!BK$4),TRUE)</f>
        <v>0</v>
      </c>
      <c r="BQ35" s="10">
        <f ca="1">BQ34+BL35-INDIRECT(ADDRESS(MAX($D35-'key variables'!$B$9*30,34),scenario!BL$4),TRUE)</f>
        <v>0</v>
      </c>
      <c r="BR35" s="10">
        <f t="shared" ref="BR35:BR50" si="20">BR34+BM35</f>
        <v>0</v>
      </c>
      <c r="BS35" s="82">
        <f t="shared" ref="BS35:BS98" si="21">BS34+P35-BI35-BD35</f>
        <v>1.3955596146731943</v>
      </c>
      <c r="BT35" s="82">
        <f t="shared" ref="BT35:BT98" si="22">BT34+Q35-BJ35-BE35</f>
        <v>1.6108494294461797</v>
      </c>
      <c r="BU35" s="82">
        <f t="shared" ref="BU35:BU98" si="23">BU34+R35-BK35-BF35</f>
        <v>4.8248464547712624</v>
      </c>
      <c r="BV35" s="82">
        <f t="shared" ref="BV35:BV98" si="24">BV34+S35-BL35-BG35</f>
        <v>2.1687445011093733</v>
      </c>
      <c r="BW35" s="82">
        <f>SUM(BS35:BV35)</f>
        <v>10.000000000000009</v>
      </c>
      <c r="BX35" s="10">
        <f t="shared" ref="BX35:BX98" si="25">BX34+AO35-AY35-BD35</f>
        <v>0</v>
      </c>
      <c r="BY35" s="10">
        <f t="shared" ref="BY35:BY98" si="26">BY34+AP35-AZ35-BE35</f>
        <v>0</v>
      </c>
      <c r="BZ35" s="10">
        <f t="shared" ref="BZ35:BZ98" si="27">BZ34+AQ35-BA35-BF35</f>
        <v>0</v>
      </c>
      <c r="CA35" s="10">
        <f t="shared" ref="CA35:CA98" si="28">CA34+AR35-BB35-BG35</f>
        <v>0</v>
      </c>
      <c r="CB35" s="10">
        <v>0</v>
      </c>
      <c r="CC35" s="82">
        <f t="shared" ref="CC35:CC98" si="29">CC34+AJ35-AO35-AT35</f>
        <v>0</v>
      </c>
      <c r="CD35" s="82">
        <f t="shared" ref="CD35:CD98" si="30">CD34+AK35-AP35-AU35</f>
        <v>0</v>
      </c>
      <c r="CE35" s="82">
        <f t="shared" ref="CE35:CE98" si="31">CE34+AL35-AQ35-AV35</f>
        <v>0</v>
      </c>
      <c r="CF35" s="82">
        <f t="shared" ref="CF35:CF98" si="32">CF34+AM35-AR35-AW35</f>
        <v>0</v>
      </c>
      <c r="CG35" s="82">
        <f>SUM(CC35:CF35)</f>
        <v>0</v>
      </c>
      <c r="CM35" s="82"/>
    </row>
    <row r="36" spans="1:91" x14ac:dyDescent="0.3">
      <c r="A36">
        <v>-29</v>
      </c>
      <c r="B36" s="3">
        <f t="shared" si="7"/>
        <v>0.10833333333333334</v>
      </c>
      <c r="D36" s="4">
        <f t="shared" ref="D36:D99" ca="1" si="33">CELL("Zeile",D36)</f>
        <v>36</v>
      </c>
      <c r="F36" s="13">
        <f>'control variables'!$B$48</f>
        <v>11692549</v>
      </c>
      <c r="G36" s="13">
        <f>'control variables'!$C$48</f>
        <v>13496331.999999998</v>
      </c>
      <c r="H36" s="13">
        <f>'control variables'!$D$48</f>
        <v>40424467.000000007</v>
      </c>
      <c r="I36" s="13">
        <f>'control variables'!$E$48</f>
        <v>18170596.999999996</v>
      </c>
      <c r="J36" s="13">
        <f t="shared" ref="J36:J99" si="34">SUM(F36:I36)</f>
        <v>83783945</v>
      </c>
      <c r="K36" s="82">
        <f t="shared" ca="1" si="10"/>
        <v>11692547.604440385</v>
      </c>
      <c r="L36" s="82">
        <f t="shared" ca="1" si="11"/>
        <v>13496330.389150569</v>
      </c>
      <c r="M36" s="82">
        <f t="shared" ca="1" si="12"/>
        <v>40424462.175153553</v>
      </c>
      <c r="N36" s="82">
        <f t="shared" ca="1" si="13"/>
        <v>18170594.831255496</v>
      </c>
      <c r="O36" s="82">
        <f t="shared" ref="O36:O99" ca="1" si="35">SUM(K36:N36)</f>
        <v>83783935</v>
      </c>
      <c r="P36" s="10">
        <f>P37/'key variables'!$B$30</f>
        <v>1.6271030524524541</v>
      </c>
      <c r="Q36" s="10">
        <f>Q37/'key variables'!$B$30</f>
        <v>1.8781125479236163</v>
      </c>
      <c r="R36" s="10">
        <f>R37/'key variables'!$B$30</f>
        <v>5.62535796509927</v>
      </c>
      <c r="S36" s="10">
        <f>S37/'key variables'!$B$30</f>
        <v>2.5285704463229877</v>
      </c>
      <c r="T36" s="10">
        <f t="shared" si="6"/>
        <v>11.659144011798329</v>
      </c>
      <c r="U36" s="82">
        <f>SUMPRODUCT(P6:P35,'control variables'!AD$7:AD$36)</f>
        <v>0</v>
      </c>
      <c r="V36" s="82">
        <f>SUMPRODUCT(Q6:Q35,'control variables'!AE$7:AE$36)</f>
        <v>0</v>
      </c>
      <c r="W36" s="82">
        <f>SUMPRODUCT(R6:R35,'control variables'!AF$7:AF$36)</f>
        <v>0</v>
      </c>
      <c r="X36" s="82">
        <f>SUMPRODUCT(S6:S35,'control variables'!AG$7:AG$36)</f>
        <v>0</v>
      </c>
      <c r="Y36" s="82">
        <f t="shared" ref="Y36:Y63" si="36">SUM(U36:X36)</f>
        <v>0</v>
      </c>
      <c r="AE36" s="82">
        <f>SUMPRODUCT(P6:P35,'control variables'!AL$7:AL$36)</f>
        <v>0</v>
      </c>
      <c r="AF36" s="82">
        <f>SUMPRODUCT(Q6:Q35,'control variables'!AM$7:AM$36)</f>
        <v>0</v>
      </c>
      <c r="AG36" s="82">
        <f>SUMPRODUCT(R6:R35,'control variables'!AN$7:AN$36)</f>
        <v>0</v>
      </c>
      <c r="AH36" s="82">
        <f>SUMPRODUCT(S6:S35,'control variables'!AO$7:AO$36)</f>
        <v>0</v>
      </c>
      <c r="AI36" s="82">
        <f t="shared" si="14"/>
        <v>0</v>
      </c>
      <c r="AJ36" s="10">
        <f>SUMPRODUCT(P6:P35,'control variables'!AP$7:AP$36)</f>
        <v>0</v>
      </c>
      <c r="AK36" s="10">
        <f>SUMPRODUCT(Q6:Q35,'control variables'!AQ$7:AQ$36)</f>
        <v>0</v>
      </c>
      <c r="AL36" s="10">
        <f>SUMPRODUCT(R6:R35,'control variables'!AR$7:AR$36)</f>
        <v>0</v>
      </c>
      <c r="AM36" s="10">
        <f>SUMPRODUCT(S6:S35,'control variables'!AS$7:AS$36)</f>
        <v>0</v>
      </c>
      <c r="AN36" s="10">
        <f t="shared" ref="AN36:AN99" si="37">SUM(AJ36:AM36)</f>
        <v>0</v>
      </c>
      <c r="AO36" s="82">
        <f>SUMPRODUCT(P6:P35,'control variables'!AX$7:AX$36)</f>
        <v>0</v>
      </c>
      <c r="AP36" s="82">
        <f>SUMPRODUCT(Q6:Q35,'control variables'!AY$7:AY$36)</f>
        <v>0</v>
      </c>
      <c r="AQ36" s="82">
        <f>SUMPRODUCT(R6:R35,'control variables'!AZ$7:AZ$36)</f>
        <v>0</v>
      </c>
      <c r="AR36" s="82">
        <f>SUMPRODUCT(S6:S35,'control variables'!BA$7:BA$36)</f>
        <v>0</v>
      </c>
      <c r="AS36" s="82">
        <f t="shared" ref="AS36:AS99" si="38">SUM(AO36:AR36)</f>
        <v>0</v>
      </c>
      <c r="AT36" s="10">
        <f>SUMPRODUCT(P6:P35,'control variables'!AT$7:AT$36)</f>
        <v>0</v>
      </c>
      <c r="AU36" s="10">
        <f>SUMPRODUCT(Q6:Q35,'control variables'!AU$7:AU$36)</f>
        <v>0</v>
      </c>
      <c r="AV36" s="10">
        <f>SUMPRODUCT(R6:R35,'control variables'!AV$7:AV$36)</f>
        <v>0</v>
      </c>
      <c r="AW36" s="10">
        <f>SUMPRODUCT(S6:S35,'control variables'!AW$7:AW$36)</f>
        <v>0</v>
      </c>
      <c r="AX36" s="10">
        <f t="shared" si="15"/>
        <v>0</v>
      </c>
      <c r="AY36" s="82">
        <f>SUMPRODUCT(P6:P35,'control variables'!BB$7:BB$36)</f>
        <v>0</v>
      </c>
      <c r="AZ36" s="82">
        <f>SUMPRODUCT(Q6:Q35,'control variables'!BC$7:BC$36)</f>
        <v>0</v>
      </c>
      <c r="BA36" s="82">
        <f>SUMPRODUCT(R6:R35,'control variables'!BD$7:BD$36)</f>
        <v>0</v>
      </c>
      <c r="BB36" s="82">
        <f>SUMPRODUCT(S6:S35,'control variables'!BE$7:BE$36)</f>
        <v>0</v>
      </c>
      <c r="BC36" s="82">
        <f t="shared" ref="BC36:BC99" si="39">SUM(AY36:BB36)</f>
        <v>0</v>
      </c>
      <c r="BD36" s="10">
        <f>SUMPRODUCT(P6:P35,'control variables'!BF$7:BF$36)</f>
        <v>0</v>
      </c>
      <c r="BE36" s="10">
        <f>SUMPRODUCT(Q6:Q35,'control variables'!BG$7:BG$36)</f>
        <v>0</v>
      </c>
      <c r="BF36" s="10">
        <f>SUMPRODUCT(R6:R35,'control variables'!BH$7:BH$36)</f>
        <v>0</v>
      </c>
      <c r="BG36" s="10">
        <f>SUMPRODUCT(S6:S35,'control variables'!BI$7:BI$36)</f>
        <v>0</v>
      </c>
      <c r="BH36" s="10">
        <f t="shared" ref="BH36:BH99" si="40">SUM(BD36:BG36)</f>
        <v>0</v>
      </c>
      <c r="BI36" s="82">
        <f t="shared" si="16"/>
        <v>0</v>
      </c>
      <c r="BJ36" s="82">
        <f t="shared" si="17"/>
        <v>0</v>
      </c>
      <c r="BK36" s="82">
        <f t="shared" si="18"/>
        <v>0</v>
      </c>
      <c r="BL36" s="82">
        <f t="shared" si="19"/>
        <v>0</v>
      </c>
      <c r="BM36" s="82">
        <f t="shared" si="9"/>
        <v>0</v>
      </c>
      <c r="BN36" s="10">
        <f ca="1">BN35+BI36-INDIRECT(ADDRESS(MAX($D36-'key variables'!$B$9*30,34),scenario!BI$4),TRUE)</f>
        <v>0</v>
      </c>
      <c r="BO36" s="10">
        <f ca="1">BO35+BJ36-INDIRECT(ADDRESS(MAX($D36-'key variables'!$B$9*30,34),scenario!BJ$4),TRUE)</f>
        <v>0</v>
      </c>
      <c r="BP36" s="10">
        <f ca="1">BP35+BK36-INDIRECT(ADDRESS(MAX($D36-'key variables'!$B$9*30,34),scenario!BK$4),TRUE)</f>
        <v>0</v>
      </c>
      <c r="BQ36" s="10">
        <f ca="1">BQ35+BL36-INDIRECT(ADDRESS(MAX($D36-'key variables'!$B$9*30,34),scenario!BL$4),TRUE)</f>
        <v>0</v>
      </c>
      <c r="BR36" s="10">
        <f t="shared" si="20"/>
        <v>0</v>
      </c>
      <c r="BS36" s="82">
        <f t="shared" si="21"/>
        <v>3.0226626671256485</v>
      </c>
      <c r="BT36" s="82">
        <f t="shared" si="22"/>
        <v>3.488961977369796</v>
      </c>
      <c r="BU36" s="82">
        <f t="shared" si="23"/>
        <v>10.450204419870532</v>
      </c>
      <c r="BV36" s="82">
        <f t="shared" si="24"/>
        <v>4.6973149474323606</v>
      </c>
      <c r="BW36" s="82">
        <f t="shared" ref="BW36:BW99" si="41">SUM(BS36:BV36)</f>
        <v>21.65914401179834</v>
      </c>
      <c r="BX36" s="10">
        <f t="shared" si="25"/>
        <v>0</v>
      </c>
      <c r="BY36" s="10">
        <f t="shared" si="26"/>
        <v>0</v>
      </c>
      <c r="BZ36" s="10">
        <f t="shared" si="27"/>
        <v>0</v>
      </c>
      <c r="CA36" s="10">
        <f t="shared" si="28"/>
        <v>0</v>
      </c>
      <c r="CB36" s="10">
        <v>0</v>
      </c>
      <c r="CC36" s="82">
        <f t="shared" si="29"/>
        <v>0</v>
      </c>
      <c r="CD36" s="82">
        <f t="shared" si="30"/>
        <v>0</v>
      </c>
      <c r="CE36" s="82">
        <f t="shared" si="31"/>
        <v>0</v>
      </c>
      <c r="CF36" s="82">
        <f t="shared" si="32"/>
        <v>0</v>
      </c>
      <c r="CG36" s="82">
        <f t="shared" ref="CG36:CG99" si="42">SUM(CC36:CF36)</f>
        <v>0</v>
      </c>
    </row>
    <row r="37" spans="1:91" x14ac:dyDescent="0.3">
      <c r="A37">
        <v>-28</v>
      </c>
      <c r="B37" s="3">
        <f t="shared" si="7"/>
        <v>0.1111111111111111</v>
      </c>
      <c r="D37" s="4">
        <f t="shared" ca="1" si="33"/>
        <v>37</v>
      </c>
      <c r="F37" s="13">
        <f>'control variables'!$B$48</f>
        <v>11692549</v>
      </c>
      <c r="G37" s="13">
        <f>'control variables'!$C$48</f>
        <v>13496331.999999998</v>
      </c>
      <c r="H37" s="13">
        <f>'control variables'!$D$48</f>
        <v>40424467.000000007</v>
      </c>
      <c r="I37" s="13">
        <f>'control variables'!$E$48</f>
        <v>18170596.999999996</v>
      </c>
      <c r="J37" s="13">
        <f t="shared" si="34"/>
        <v>83783945</v>
      </c>
      <c r="K37" s="82">
        <f t="shared" ca="1" si="10"/>
        <v>11692545.977337332</v>
      </c>
      <c r="L37" s="82">
        <f t="shared" ca="1" si="11"/>
        <v>13496328.51103802</v>
      </c>
      <c r="M37" s="82">
        <f t="shared" ca="1" si="12"/>
        <v>40424456.54979559</v>
      </c>
      <c r="N37" s="82">
        <f t="shared" ca="1" si="13"/>
        <v>18170592.302685048</v>
      </c>
      <c r="O37" s="82">
        <f t="shared" ca="1" si="35"/>
        <v>83783923.340855986</v>
      </c>
      <c r="P37" s="10">
        <f>P38/'key variables'!$B$30</f>
        <v>1.8970628810579793</v>
      </c>
      <c r="Q37" s="10">
        <f>Q38/'key variables'!$B$30</f>
        <v>2.189718466660691</v>
      </c>
      <c r="R37" s="10">
        <f>R38/'key variables'!$B$30</f>
        <v>6.5586858633009122</v>
      </c>
      <c r="S37" s="10">
        <f>S38/'key variables'!$B$30</f>
        <v>2.9480966977656862</v>
      </c>
      <c r="T37" s="10">
        <f t="shared" si="6"/>
        <v>13.593563908785269</v>
      </c>
      <c r="U37" s="82">
        <f>SUMPRODUCT(P7:P36,'control variables'!AD$7:AD$36)</f>
        <v>0</v>
      </c>
      <c r="V37" s="82">
        <f>SUMPRODUCT(Q7:Q36,'control variables'!AE$7:AE$36)</f>
        <v>0</v>
      </c>
      <c r="W37" s="82">
        <f>SUMPRODUCT(R7:R36,'control variables'!AF$7:AF$36)</f>
        <v>0</v>
      </c>
      <c r="X37" s="82">
        <f>SUMPRODUCT(S7:S36,'control variables'!AG$7:AG$36)</f>
        <v>0</v>
      </c>
      <c r="Y37" s="82">
        <f t="shared" si="36"/>
        <v>0</v>
      </c>
      <c r="AE37" s="82">
        <f>SUMPRODUCT(P7:P36,'control variables'!AL$7:AL$36)</f>
        <v>0</v>
      </c>
      <c r="AF37" s="82">
        <f>SUMPRODUCT(Q7:Q36,'control variables'!AM$7:AM$36)</f>
        <v>0</v>
      </c>
      <c r="AG37" s="82">
        <f>SUMPRODUCT(R7:R36,'control variables'!AN$7:AN$36)</f>
        <v>0</v>
      </c>
      <c r="AH37" s="82">
        <f>SUMPRODUCT(S7:S36,'control variables'!AO$7:AO$36)</f>
        <v>0</v>
      </c>
      <c r="AI37" s="82">
        <f t="shared" si="14"/>
        <v>0</v>
      </c>
      <c r="AJ37" s="10">
        <f>SUMPRODUCT(P7:P36,'control variables'!AP$7:AP$36)</f>
        <v>0</v>
      </c>
      <c r="AK37" s="10">
        <f>SUMPRODUCT(Q7:Q36,'control variables'!AQ$7:AQ$36)</f>
        <v>0</v>
      </c>
      <c r="AL37" s="10">
        <f>SUMPRODUCT(R7:R36,'control variables'!AR$7:AR$36)</f>
        <v>0</v>
      </c>
      <c r="AM37" s="10">
        <f>SUMPRODUCT(S7:S36,'control variables'!AS$7:AS$36)</f>
        <v>0</v>
      </c>
      <c r="AN37" s="10">
        <f t="shared" si="37"/>
        <v>0</v>
      </c>
      <c r="AO37" s="82">
        <f>SUMPRODUCT(P7:P36,'control variables'!AX$7:AX$36)</f>
        <v>0</v>
      </c>
      <c r="AP37" s="82">
        <f>SUMPRODUCT(Q7:Q36,'control variables'!AY$7:AY$36)</f>
        <v>0</v>
      </c>
      <c r="AQ37" s="82">
        <f>SUMPRODUCT(R7:R36,'control variables'!AZ$7:AZ$36)</f>
        <v>0</v>
      </c>
      <c r="AR37" s="82">
        <f>SUMPRODUCT(S7:S36,'control variables'!BA$7:BA$36)</f>
        <v>0</v>
      </c>
      <c r="AS37" s="82">
        <f t="shared" si="38"/>
        <v>0</v>
      </c>
      <c r="AT37" s="10">
        <f>SUMPRODUCT(P7:P36,'control variables'!AT$7:AT$36)</f>
        <v>0</v>
      </c>
      <c r="AU37" s="10">
        <f>SUMPRODUCT(Q7:Q36,'control variables'!AU$7:AU$36)</f>
        <v>0</v>
      </c>
      <c r="AV37" s="10">
        <f>SUMPRODUCT(R7:R36,'control variables'!AV$7:AV$36)</f>
        <v>0</v>
      </c>
      <c r="AW37" s="10">
        <f>SUMPRODUCT(S7:S36,'control variables'!AW$7:AW$36)</f>
        <v>0</v>
      </c>
      <c r="AX37" s="10">
        <f t="shared" si="15"/>
        <v>0</v>
      </c>
      <c r="AY37" s="82">
        <f>SUMPRODUCT(P7:P36,'control variables'!BB$7:BB$36)</f>
        <v>0</v>
      </c>
      <c r="AZ37" s="82">
        <f>SUMPRODUCT(Q7:Q36,'control variables'!BC$7:BC$36)</f>
        <v>0</v>
      </c>
      <c r="BA37" s="82">
        <f>SUMPRODUCT(R7:R36,'control variables'!BD$7:BD$36)</f>
        <v>0</v>
      </c>
      <c r="BB37" s="82">
        <f>SUMPRODUCT(S7:S36,'control variables'!BE$7:BE$36)</f>
        <v>0</v>
      </c>
      <c r="BC37" s="82">
        <f t="shared" si="39"/>
        <v>0</v>
      </c>
      <c r="BD37" s="10">
        <f>SUMPRODUCT(P7:P36,'control variables'!BF$7:BF$36)</f>
        <v>0</v>
      </c>
      <c r="BE37" s="10">
        <f>SUMPRODUCT(Q7:Q36,'control variables'!BG$7:BG$36)</f>
        <v>0</v>
      </c>
      <c r="BF37" s="10">
        <f>SUMPRODUCT(R7:R36,'control variables'!BH$7:BH$36)</f>
        <v>0</v>
      </c>
      <c r="BG37" s="10">
        <f>SUMPRODUCT(S7:S36,'control variables'!BI$7:BI$36)</f>
        <v>0</v>
      </c>
      <c r="BH37" s="10">
        <f t="shared" si="40"/>
        <v>0</v>
      </c>
      <c r="BI37" s="82">
        <f t="shared" si="16"/>
        <v>0</v>
      </c>
      <c r="BJ37" s="82">
        <f t="shared" si="17"/>
        <v>0</v>
      </c>
      <c r="BK37" s="82">
        <f t="shared" si="18"/>
        <v>0</v>
      </c>
      <c r="BL37" s="82">
        <f t="shared" si="19"/>
        <v>0</v>
      </c>
      <c r="BM37" s="82">
        <f t="shared" si="9"/>
        <v>0</v>
      </c>
      <c r="BN37" s="10">
        <f ca="1">BN36+BI37-INDIRECT(ADDRESS(MAX($D37-'key variables'!$B$9*30,34),scenario!BI$4),TRUE)</f>
        <v>0</v>
      </c>
      <c r="BO37" s="10">
        <f ca="1">BO36+BJ37-INDIRECT(ADDRESS(MAX($D37-'key variables'!$B$9*30,34),scenario!BJ$4),TRUE)</f>
        <v>0</v>
      </c>
      <c r="BP37" s="10">
        <f ca="1">BP36+BK37-INDIRECT(ADDRESS(MAX($D37-'key variables'!$B$9*30,34),scenario!BK$4),TRUE)</f>
        <v>0</v>
      </c>
      <c r="BQ37" s="10">
        <f ca="1">BQ36+BL37-INDIRECT(ADDRESS(MAX($D37-'key variables'!$B$9*30,34),scenario!BL$4),TRUE)</f>
        <v>0</v>
      </c>
      <c r="BR37" s="10">
        <f t="shared" si="20"/>
        <v>0</v>
      </c>
      <c r="BS37" s="82">
        <f t="shared" si="21"/>
        <v>4.919725548183628</v>
      </c>
      <c r="BT37" s="82">
        <f t="shared" si="22"/>
        <v>5.678680444030487</v>
      </c>
      <c r="BU37" s="82">
        <f t="shared" si="23"/>
        <v>17.008890283171446</v>
      </c>
      <c r="BV37" s="82">
        <f t="shared" si="24"/>
        <v>7.6454116451980472</v>
      </c>
      <c r="BW37" s="82">
        <f t="shared" si="41"/>
        <v>35.25270792058361</v>
      </c>
      <c r="BX37" s="10">
        <f t="shared" si="25"/>
        <v>0</v>
      </c>
      <c r="BY37" s="10">
        <f t="shared" si="26"/>
        <v>0</v>
      </c>
      <c r="BZ37" s="10">
        <f t="shared" si="27"/>
        <v>0</v>
      </c>
      <c r="CA37" s="10">
        <f t="shared" si="28"/>
        <v>0</v>
      </c>
      <c r="CB37" s="10">
        <v>0</v>
      </c>
      <c r="CC37" s="82">
        <f t="shared" si="29"/>
        <v>0</v>
      </c>
      <c r="CD37" s="82">
        <f t="shared" si="30"/>
        <v>0</v>
      </c>
      <c r="CE37" s="82">
        <f t="shared" si="31"/>
        <v>0</v>
      </c>
      <c r="CF37" s="82">
        <f t="shared" si="32"/>
        <v>0</v>
      </c>
      <c r="CG37" s="82">
        <f t="shared" si="42"/>
        <v>0</v>
      </c>
    </row>
    <row r="38" spans="1:91" x14ac:dyDescent="0.3">
      <c r="A38">
        <v>-27</v>
      </c>
      <c r="B38" s="3">
        <f t="shared" si="7"/>
        <v>0.11388888888888889</v>
      </c>
      <c r="D38" s="4">
        <f t="shared" ca="1" si="33"/>
        <v>38</v>
      </c>
      <c r="F38" s="13">
        <f>'control variables'!$B$48</f>
        <v>11692549</v>
      </c>
      <c r="G38" s="13">
        <f>'control variables'!$C$48</f>
        <v>13496331.999999998</v>
      </c>
      <c r="H38" s="13">
        <f>'control variables'!$D$48</f>
        <v>40424467.000000007</v>
      </c>
      <c r="I38" s="13">
        <f>'control variables'!$E$48</f>
        <v>18170596.999999996</v>
      </c>
      <c r="J38" s="13">
        <f t="shared" si="34"/>
        <v>83783945</v>
      </c>
      <c r="K38" s="82">
        <f t="shared" ca="1" si="10"/>
        <v>11692544.080274452</v>
      </c>
      <c r="L38" s="82">
        <f t="shared" ca="1" si="11"/>
        <v>13496326.321319554</v>
      </c>
      <c r="M38" s="82">
        <f t="shared" ca="1" si="12"/>
        <v>40424449.991109721</v>
      </c>
      <c r="N38" s="82">
        <f t="shared" ca="1" si="13"/>
        <v>18170589.354588352</v>
      </c>
      <c r="O38" s="82">
        <f t="shared" ca="1" si="35"/>
        <v>83783909.747292072</v>
      </c>
      <c r="P38" s="10">
        <f>P39/'key variables'!$B$30</f>
        <v>2.2118129329692002</v>
      </c>
      <c r="Q38" s="10">
        <f>Q39/'key variables'!$B$30</f>
        <v>2.5530242948091186</v>
      </c>
      <c r="R38" s="10">
        <f>R39/'key variables'!$B$30</f>
        <v>7.6468663008371109</v>
      </c>
      <c r="S38" s="10">
        <f>S39/'key variables'!$B$30</f>
        <v>3.4372283959957195</v>
      </c>
      <c r="T38" s="10">
        <f t="shared" si="6"/>
        <v>15.848931924611149</v>
      </c>
      <c r="U38" s="82">
        <f>SUMPRODUCT(P8:P37,'control variables'!AD$7:AD$36)</f>
        <v>0</v>
      </c>
      <c r="V38" s="82">
        <f>SUMPRODUCT(Q8:Q37,'control variables'!AE$7:AE$36)</f>
        <v>0</v>
      </c>
      <c r="W38" s="82">
        <f>SUMPRODUCT(R8:R37,'control variables'!AF$7:AF$36)</f>
        <v>0</v>
      </c>
      <c r="X38" s="82">
        <f>SUMPRODUCT(S8:S37,'control variables'!AG$7:AG$36)</f>
        <v>0</v>
      </c>
      <c r="Y38" s="82">
        <f t="shared" si="36"/>
        <v>0</v>
      </c>
      <c r="AE38" s="82">
        <f>SUMPRODUCT(P8:P37,'control variables'!AL$7:AL$36)</f>
        <v>0</v>
      </c>
      <c r="AF38" s="82">
        <f>SUMPRODUCT(Q8:Q37,'control variables'!AM$7:AM$36)</f>
        <v>0</v>
      </c>
      <c r="AG38" s="82">
        <f>SUMPRODUCT(R8:R37,'control variables'!AN$7:AN$36)</f>
        <v>0</v>
      </c>
      <c r="AH38" s="82">
        <f>SUMPRODUCT(S8:S37,'control variables'!AO$7:AO$36)</f>
        <v>0</v>
      </c>
      <c r="AI38" s="82">
        <f t="shared" si="14"/>
        <v>0</v>
      </c>
      <c r="AJ38" s="10">
        <f>SUMPRODUCT(P8:P37,'control variables'!AP$7:AP$36)</f>
        <v>0</v>
      </c>
      <c r="AK38" s="10">
        <f>SUMPRODUCT(Q8:Q37,'control variables'!AQ$7:AQ$36)</f>
        <v>0</v>
      </c>
      <c r="AL38" s="10">
        <f>SUMPRODUCT(R8:R37,'control variables'!AR$7:AR$36)</f>
        <v>0</v>
      </c>
      <c r="AM38" s="10">
        <f>SUMPRODUCT(S8:S37,'control variables'!AS$7:AS$36)</f>
        <v>0</v>
      </c>
      <c r="AN38" s="10">
        <f t="shared" si="37"/>
        <v>0</v>
      </c>
      <c r="AO38" s="82">
        <f>SUMPRODUCT(P8:P37,'control variables'!AX$7:AX$36)</f>
        <v>0</v>
      </c>
      <c r="AP38" s="82">
        <f>SUMPRODUCT(Q8:Q37,'control variables'!AY$7:AY$36)</f>
        <v>0</v>
      </c>
      <c r="AQ38" s="82">
        <f>SUMPRODUCT(R8:R37,'control variables'!AZ$7:AZ$36)</f>
        <v>0</v>
      </c>
      <c r="AR38" s="82">
        <f>SUMPRODUCT(S8:S37,'control variables'!BA$7:BA$36)</f>
        <v>0</v>
      </c>
      <c r="AS38" s="82">
        <f t="shared" si="38"/>
        <v>0</v>
      </c>
      <c r="AT38" s="10">
        <f>SUMPRODUCT(P8:P37,'control variables'!AT$7:AT$36)</f>
        <v>0</v>
      </c>
      <c r="AU38" s="10">
        <f>SUMPRODUCT(Q8:Q37,'control variables'!AU$7:AU$36)</f>
        <v>0</v>
      </c>
      <c r="AV38" s="10">
        <f>SUMPRODUCT(R8:R37,'control variables'!AV$7:AV$36)</f>
        <v>0</v>
      </c>
      <c r="AW38" s="10">
        <f>SUMPRODUCT(S8:S37,'control variables'!AW$7:AW$36)</f>
        <v>0</v>
      </c>
      <c r="AX38" s="10">
        <f t="shared" si="15"/>
        <v>0</v>
      </c>
      <c r="AY38" s="82">
        <f>SUMPRODUCT(P8:P37,'control variables'!BB$7:BB$36)</f>
        <v>0</v>
      </c>
      <c r="AZ38" s="82">
        <f>SUMPRODUCT(Q8:Q37,'control variables'!BC$7:BC$36)</f>
        <v>0</v>
      </c>
      <c r="BA38" s="82">
        <f>SUMPRODUCT(R8:R37,'control variables'!BD$7:BD$36)</f>
        <v>0</v>
      </c>
      <c r="BB38" s="82">
        <f>SUMPRODUCT(S8:S37,'control variables'!BE$7:BE$36)</f>
        <v>0</v>
      </c>
      <c r="BC38" s="82">
        <f t="shared" si="39"/>
        <v>0</v>
      </c>
      <c r="BD38" s="10">
        <f>SUMPRODUCT(P8:P37,'control variables'!BF$7:BF$36)</f>
        <v>0</v>
      </c>
      <c r="BE38" s="10">
        <f>SUMPRODUCT(Q8:Q37,'control variables'!BG$7:BG$36)</f>
        <v>0</v>
      </c>
      <c r="BF38" s="10">
        <f>SUMPRODUCT(R8:R37,'control variables'!BH$7:BH$36)</f>
        <v>0</v>
      </c>
      <c r="BG38" s="10">
        <f>SUMPRODUCT(S8:S37,'control variables'!BI$7:BI$36)</f>
        <v>0</v>
      </c>
      <c r="BH38" s="10">
        <f t="shared" si="40"/>
        <v>0</v>
      </c>
      <c r="BI38" s="82">
        <f t="shared" si="16"/>
        <v>0</v>
      </c>
      <c r="BJ38" s="82">
        <f t="shared" si="17"/>
        <v>0</v>
      </c>
      <c r="BK38" s="82">
        <f t="shared" si="18"/>
        <v>0</v>
      </c>
      <c r="BL38" s="82">
        <f t="shared" si="19"/>
        <v>0</v>
      </c>
      <c r="BM38" s="82">
        <f t="shared" si="9"/>
        <v>0</v>
      </c>
      <c r="BN38" s="10">
        <f ca="1">BN37+BI38-INDIRECT(ADDRESS(MAX($D38-'key variables'!$B$9*30,34),scenario!BI$4),TRUE)</f>
        <v>0</v>
      </c>
      <c r="BO38" s="10">
        <f ca="1">BO37+BJ38-INDIRECT(ADDRESS(MAX($D38-'key variables'!$B$9*30,34),scenario!BJ$4),TRUE)</f>
        <v>0</v>
      </c>
      <c r="BP38" s="10">
        <f ca="1">BP37+BK38-INDIRECT(ADDRESS(MAX($D38-'key variables'!$B$9*30,34),scenario!BK$4),TRUE)</f>
        <v>0</v>
      </c>
      <c r="BQ38" s="10">
        <f ca="1">BQ37+BL38-INDIRECT(ADDRESS(MAX($D38-'key variables'!$B$9*30,34),scenario!BL$4),TRUE)</f>
        <v>0</v>
      </c>
      <c r="BR38" s="10">
        <f t="shared" si="20"/>
        <v>0</v>
      </c>
      <c r="BS38" s="82">
        <f t="shared" si="21"/>
        <v>7.1315384811528286</v>
      </c>
      <c r="BT38" s="82">
        <f t="shared" si="22"/>
        <v>8.2317047388396052</v>
      </c>
      <c r="BU38" s="82">
        <f t="shared" si="23"/>
        <v>24.655756584008557</v>
      </c>
      <c r="BV38" s="82">
        <f t="shared" si="24"/>
        <v>11.082640041193766</v>
      </c>
      <c r="BW38" s="82">
        <f t="shared" si="41"/>
        <v>51.101639845194754</v>
      </c>
      <c r="BX38" s="10">
        <f t="shared" si="25"/>
        <v>0</v>
      </c>
      <c r="BY38" s="10">
        <f t="shared" si="26"/>
        <v>0</v>
      </c>
      <c r="BZ38" s="10">
        <f t="shared" si="27"/>
        <v>0</v>
      </c>
      <c r="CA38" s="10">
        <f t="shared" si="28"/>
        <v>0</v>
      </c>
      <c r="CB38" s="10">
        <v>0</v>
      </c>
      <c r="CC38" s="82">
        <f t="shared" si="29"/>
        <v>0</v>
      </c>
      <c r="CD38" s="82">
        <f t="shared" si="30"/>
        <v>0</v>
      </c>
      <c r="CE38" s="82">
        <f t="shared" si="31"/>
        <v>0</v>
      </c>
      <c r="CF38" s="82">
        <f t="shared" si="32"/>
        <v>0</v>
      </c>
      <c r="CG38" s="82">
        <f t="shared" si="42"/>
        <v>0</v>
      </c>
    </row>
    <row r="39" spans="1:91" x14ac:dyDescent="0.3">
      <c r="A39">
        <v>-26</v>
      </c>
      <c r="B39" s="3">
        <f t="shared" si="7"/>
        <v>0.11666666666666667</v>
      </c>
      <c r="D39" s="4">
        <f t="shared" ca="1" si="33"/>
        <v>39</v>
      </c>
      <c r="F39" s="13">
        <f>'control variables'!$B$48</f>
        <v>11692549</v>
      </c>
      <c r="G39" s="13">
        <f>'control variables'!$C$48</f>
        <v>13496331.999999998</v>
      </c>
      <c r="H39" s="13">
        <f>'control variables'!$D$48</f>
        <v>40424467.000000007</v>
      </c>
      <c r="I39" s="13">
        <f>'control variables'!$E$48</f>
        <v>18170596.999999996</v>
      </c>
      <c r="J39" s="13">
        <f t="shared" si="34"/>
        <v>83783945</v>
      </c>
      <c r="K39" s="82">
        <f t="shared" ca="1" si="10"/>
        <v>11692541.868461519</v>
      </c>
      <c r="L39" s="82">
        <f t="shared" ca="1" si="11"/>
        <v>13496323.76829526</v>
      </c>
      <c r="M39" s="82">
        <f t="shared" ca="1" si="12"/>
        <v>40424442.344243422</v>
      </c>
      <c r="N39" s="82">
        <f t="shared" ca="1" si="13"/>
        <v>18170585.917359956</v>
      </c>
      <c r="O39" s="82">
        <f t="shared" ca="1" si="35"/>
        <v>83783893.898360163</v>
      </c>
      <c r="P39" s="10">
        <f>P40/'key variables'!$B$30</f>
        <v>2.5787845512645924</v>
      </c>
      <c r="Q39" s="10">
        <f>Q40/'key variables'!$B$30</f>
        <v>2.9766077918799358</v>
      </c>
      <c r="R39" s="10">
        <f>R40/'key variables'!$B$30</f>
        <v>8.9155915440427354</v>
      </c>
      <c r="S39" s="10">
        <f>S40/'key variables'!$B$30</f>
        <v>4.0075140870356627</v>
      </c>
      <c r="T39" s="10">
        <f t="shared" si="6"/>
        <v>18.478497974222925</v>
      </c>
      <c r="U39" s="82">
        <f>SUMPRODUCT(P9:P38,'control variables'!AD$7:AD$36)</f>
        <v>0</v>
      </c>
      <c r="V39" s="82">
        <f>SUMPRODUCT(Q9:Q38,'control variables'!AE$7:AE$36)</f>
        <v>0</v>
      </c>
      <c r="W39" s="82">
        <f>SUMPRODUCT(R9:R38,'control variables'!AF$7:AF$36)</f>
        <v>0</v>
      </c>
      <c r="X39" s="82">
        <f>SUMPRODUCT(S9:S38,'control variables'!AG$7:AG$36)</f>
        <v>0</v>
      </c>
      <c r="Y39" s="82">
        <f t="shared" si="36"/>
        <v>0</v>
      </c>
      <c r="AE39" s="82">
        <f>SUMPRODUCT(P9:P38,'control variables'!AL$7:AL$36)</f>
        <v>0</v>
      </c>
      <c r="AF39" s="82">
        <f>SUMPRODUCT(Q9:Q38,'control variables'!AM$7:AM$36)</f>
        <v>0</v>
      </c>
      <c r="AG39" s="82">
        <f>SUMPRODUCT(R9:R38,'control variables'!AN$7:AN$36)</f>
        <v>0</v>
      </c>
      <c r="AH39" s="82">
        <f>SUMPRODUCT(S9:S38,'control variables'!AO$7:AO$36)</f>
        <v>0</v>
      </c>
      <c r="AI39" s="82">
        <f t="shared" si="14"/>
        <v>0</v>
      </c>
      <c r="AJ39" s="10">
        <f>SUMPRODUCT(P9:P38,'control variables'!AP$7:AP$36)</f>
        <v>0</v>
      </c>
      <c r="AK39" s="10">
        <f>SUMPRODUCT(Q9:Q38,'control variables'!AQ$7:AQ$36)</f>
        <v>0</v>
      </c>
      <c r="AL39" s="10">
        <f>SUMPRODUCT(R9:R38,'control variables'!AR$7:AR$36)</f>
        <v>0</v>
      </c>
      <c r="AM39" s="10">
        <f>SUMPRODUCT(S9:S38,'control variables'!AS$7:AS$36)</f>
        <v>0</v>
      </c>
      <c r="AN39" s="10">
        <f t="shared" si="37"/>
        <v>0</v>
      </c>
      <c r="AO39" s="82">
        <f>SUMPRODUCT(P9:P38,'control variables'!AX$7:AX$36)</f>
        <v>0</v>
      </c>
      <c r="AP39" s="82">
        <f>SUMPRODUCT(Q9:Q38,'control variables'!AY$7:AY$36)</f>
        <v>0</v>
      </c>
      <c r="AQ39" s="82">
        <f>SUMPRODUCT(R9:R38,'control variables'!AZ$7:AZ$36)</f>
        <v>0</v>
      </c>
      <c r="AR39" s="82">
        <f>SUMPRODUCT(S9:S38,'control variables'!BA$7:BA$36)</f>
        <v>0</v>
      </c>
      <c r="AS39" s="82">
        <f t="shared" si="38"/>
        <v>0</v>
      </c>
      <c r="AT39" s="10">
        <f>SUMPRODUCT(P9:P38,'control variables'!AT$7:AT$36)</f>
        <v>0</v>
      </c>
      <c r="AU39" s="10">
        <f>SUMPRODUCT(Q9:Q38,'control variables'!AU$7:AU$36)</f>
        <v>0</v>
      </c>
      <c r="AV39" s="10">
        <f>SUMPRODUCT(R9:R38,'control variables'!AV$7:AV$36)</f>
        <v>0</v>
      </c>
      <c r="AW39" s="10">
        <f>SUMPRODUCT(S9:S38,'control variables'!AW$7:AW$36)</f>
        <v>0</v>
      </c>
      <c r="AX39" s="10">
        <f t="shared" si="15"/>
        <v>0</v>
      </c>
      <c r="AY39" s="82">
        <f>SUMPRODUCT(P9:P38,'control variables'!BB$7:BB$36)</f>
        <v>0</v>
      </c>
      <c r="AZ39" s="82">
        <f>SUMPRODUCT(Q9:Q38,'control variables'!BC$7:BC$36)</f>
        <v>0</v>
      </c>
      <c r="BA39" s="82">
        <f>SUMPRODUCT(R9:R38,'control variables'!BD$7:BD$36)</f>
        <v>0</v>
      </c>
      <c r="BB39" s="82">
        <f>SUMPRODUCT(S9:S38,'control variables'!BE$7:BE$36)</f>
        <v>0</v>
      </c>
      <c r="BC39" s="82">
        <f t="shared" si="39"/>
        <v>0</v>
      </c>
      <c r="BD39" s="10">
        <f>SUMPRODUCT(P9:P38,'control variables'!BF$7:BF$36)</f>
        <v>0</v>
      </c>
      <c r="BE39" s="10">
        <f>SUMPRODUCT(Q9:Q38,'control variables'!BG$7:BG$36)</f>
        <v>0</v>
      </c>
      <c r="BF39" s="10">
        <f>SUMPRODUCT(R9:R38,'control variables'!BH$7:BH$36)</f>
        <v>0</v>
      </c>
      <c r="BG39" s="10">
        <f>SUMPRODUCT(S9:S38,'control variables'!BI$7:BI$36)</f>
        <v>0</v>
      </c>
      <c r="BH39" s="10">
        <f t="shared" si="40"/>
        <v>0</v>
      </c>
      <c r="BI39" s="82">
        <f t="shared" si="16"/>
        <v>0</v>
      </c>
      <c r="BJ39" s="82">
        <f t="shared" si="17"/>
        <v>0</v>
      </c>
      <c r="BK39" s="82">
        <f t="shared" si="18"/>
        <v>0</v>
      </c>
      <c r="BL39" s="82">
        <f t="shared" si="19"/>
        <v>0</v>
      </c>
      <c r="BM39" s="82">
        <f t="shared" si="9"/>
        <v>0</v>
      </c>
      <c r="BN39" s="10">
        <f ca="1">BN38+BI39-INDIRECT(ADDRESS(MAX($D39-'key variables'!$B$9*30,34),scenario!BI$4),TRUE)</f>
        <v>0</v>
      </c>
      <c r="BO39" s="10">
        <f ca="1">BO38+BJ39-INDIRECT(ADDRESS(MAX($D39-'key variables'!$B$9*30,34),scenario!BJ$4),TRUE)</f>
        <v>0</v>
      </c>
      <c r="BP39" s="10">
        <f ca="1">BP38+BK39-INDIRECT(ADDRESS(MAX($D39-'key variables'!$B$9*30,34),scenario!BK$4),TRUE)</f>
        <v>0</v>
      </c>
      <c r="BQ39" s="10">
        <f ca="1">BQ38+BL39-INDIRECT(ADDRESS(MAX($D39-'key variables'!$B$9*30,34),scenario!BL$4),TRUE)</f>
        <v>0</v>
      </c>
      <c r="BR39" s="10">
        <f t="shared" si="20"/>
        <v>0</v>
      </c>
      <c r="BS39" s="82">
        <f t="shared" si="21"/>
        <v>9.7103230324174206</v>
      </c>
      <c r="BT39" s="82">
        <f t="shared" si="22"/>
        <v>11.208312530719541</v>
      </c>
      <c r="BU39" s="82">
        <f t="shared" si="23"/>
        <v>33.571348128051291</v>
      </c>
      <c r="BV39" s="82">
        <f t="shared" si="24"/>
        <v>15.090154128229429</v>
      </c>
      <c r="BW39" s="82">
        <f t="shared" si="41"/>
        <v>69.580137819417672</v>
      </c>
      <c r="BX39" s="10">
        <f t="shared" si="25"/>
        <v>0</v>
      </c>
      <c r="BY39" s="10">
        <f t="shared" si="26"/>
        <v>0</v>
      </c>
      <c r="BZ39" s="10">
        <f t="shared" si="27"/>
        <v>0</v>
      </c>
      <c r="CA39" s="10">
        <f t="shared" si="28"/>
        <v>0</v>
      </c>
      <c r="CB39" s="10">
        <v>0</v>
      </c>
      <c r="CC39" s="82">
        <f t="shared" si="29"/>
        <v>0</v>
      </c>
      <c r="CD39" s="82">
        <f t="shared" si="30"/>
        <v>0</v>
      </c>
      <c r="CE39" s="82">
        <f t="shared" si="31"/>
        <v>0</v>
      </c>
      <c r="CF39" s="82">
        <f t="shared" si="32"/>
        <v>0</v>
      </c>
      <c r="CG39" s="82">
        <f t="shared" si="42"/>
        <v>0</v>
      </c>
    </row>
    <row r="40" spans="1:91" x14ac:dyDescent="0.3">
      <c r="A40">
        <v>-25</v>
      </c>
      <c r="B40" s="3">
        <f t="shared" si="7"/>
        <v>0.11944444444444445</v>
      </c>
      <c r="D40" s="4">
        <f t="shared" ca="1" si="33"/>
        <v>40</v>
      </c>
      <c r="F40" s="13">
        <f>'control variables'!$B$48</f>
        <v>11692549</v>
      </c>
      <c r="G40" s="13">
        <f>'control variables'!$C$48</f>
        <v>13496331.999999998</v>
      </c>
      <c r="H40" s="13">
        <f>'control variables'!$D$48</f>
        <v>40424467.000000007</v>
      </c>
      <c r="I40" s="13">
        <f>'control variables'!$E$48</f>
        <v>18170596.999999996</v>
      </c>
      <c r="J40" s="13">
        <f t="shared" si="34"/>
        <v>83783945</v>
      </c>
      <c r="K40" s="82">
        <f t="shared" ca="1" si="10"/>
        <v>11692539.289676968</v>
      </c>
      <c r="L40" s="82">
        <f t="shared" ca="1" si="11"/>
        <v>13496320.791687468</v>
      </c>
      <c r="M40" s="82">
        <f t="shared" ca="1" si="12"/>
        <v>40424433.428651877</v>
      </c>
      <c r="N40" s="82">
        <f t="shared" ca="1" si="13"/>
        <v>18170581.909845866</v>
      </c>
      <c r="O40" s="82">
        <f t="shared" ca="1" si="35"/>
        <v>83783875.419862181</v>
      </c>
      <c r="P40" s="10">
        <f>P41/'key variables'!$B$30</f>
        <v>3.0066420458594583</v>
      </c>
      <c r="Q40" s="10">
        <f>Q41/'key variables'!$B$30</f>
        <v>3.4704698912169167</v>
      </c>
      <c r="R40" s="10">
        <f>R41/'key variables'!$B$30</f>
        <v>10.394816576236556</v>
      </c>
      <c r="S40" s="10">
        <f>S41/'key variables'!$B$30</f>
        <v>4.6724183870059246</v>
      </c>
      <c r="T40" s="10">
        <f t="shared" si="6"/>
        <v>21.544346900318857</v>
      </c>
      <c r="U40" s="82">
        <f>SUMPRODUCT(P10:P39,'control variables'!AD$7:AD$36)</f>
        <v>1.3955596146731943</v>
      </c>
      <c r="V40" s="82">
        <f>SUMPRODUCT(Q10:Q39,'control variables'!AE$7:AE$36)</f>
        <v>1.6108494294461797</v>
      </c>
      <c r="W40" s="82">
        <f>SUMPRODUCT(R10:R39,'control variables'!AF$7:AF$36)</f>
        <v>4.8248464547712624</v>
      </c>
      <c r="X40" s="82">
        <f>SUMPRODUCT(S10:S39,'control variables'!AG$7:AG$36)</f>
        <v>2.1687445011093733</v>
      </c>
      <c r="Y40" s="82">
        <f t="shared" si="36"/>
        <v>10.000000000000009</v>
      </c>
      <c r="AE40" s="82">
        <f>SUMPRODUCT(P10:P39,'control variables'!AL$7:AL$36)</f>
        <v>0</v>
      </c>
      <c r="AF40" s="82">
        <f>SUMPRODUCT(Q10:Q39,'control variables'!AM$7:AM$36)</f>
        <v>0</v>
      </c>
      <c r="AG40" s="82">
        <f>SUMPRODUCT(R10:R39,'control variables'!AN$7:AN$36)</f>
        <v>0</v>
      </c>
      <c r="AH40" s="82">
        <f>SUMPRODUCT(S10:S39,'control variables'!AO$7:AO$36)</f>
        <v>0</v>
      </c>
      <c r="AI40" s="82">
        <f t="shared" si="14"/>
        <v>0</v>
      </c>
      <c r="AJ40" s="10">
        <f>SUMPRODUCT(P10:P39,'control variables'!AP$7:AP$36)</f>
        <v>0</v>
      </c>
      <c r="AK40" s="10">
        <f>SUMPRODUCT(Q10:Q39,'control variables'!AQ$7:AQ$36)</f>
        <v>0</v>
      </c>
      <c r="AL40" s="10">
        <f>SUMPRODUCT(R10:R39,'control variables'!AR$7:AR$36)</f>
        <v>0</v>
      </c>
      <c r="AM40" s="10">
        <f>SUMPRODUCT(S10:S39,'control variables'!AS$7:AS$36)</f>
        <v>0</v>
      </c>
      <c r="AN40" s="10">
        <f t="shared" si="37"/>
        <v>0</v>
      </c>
      <c r="AO40" s="82">
        <f>SUMPRODUCT(P10:P39,'control variables'!AX$7:AX$36)</f>
        <v>0</v>
      </c>
      <c r="AP40" s="82">
        <f>SUMPRODUCT(Q10:Q39,'control variables'!AY$7:AY$36)</f>
        <v>0</v>
      </c>
      <c r="AQ40" s="82">
        <f>SUMPRODUCT(R10:R39,'control variables'!AZ$7:AZ$36)</f>
        <v>0</v>
      </c>
      <c r="AR40" s="82">
        <f>SUMPRODUCT(S10:S39,'control variables'!BA$7:BA$36)</f>
        <v>0</v>
      </c>
      <c r="AS40" s="82">
        <f t="shared" si="38"/>
        <v>0</v>
      </c>
      <c r="AT40" s="10">
        <f>SUMPRODUCT(P10:P39,'control variables'!AT$7:AT$36)</f>
        <v>0</v>
      </c>
      <c r="AU40" s="10">
        <f>SUMPRODUCT(Q10:Q39,'control variables'!AU$7:AU$36)</f>
        <v>0</v>
      </c>
      <c r="AV40" s="10">
        <f>SUMPRODUCT(R10:R39,'control variables'!AV$7:AV$36)</f>
        <v>0</v>
      </c>
      <c r="AW40" s="10">
        <f>SUMPRODUCT(S10:S39,'control variables'!AW$7:AW$36)</f>
        <v>0</v>
      </c>
      <c r="AX40" s="10">
        <f t="shared" si="15"/>
        <v>0</v>
      </c>
      <c r="AY40" s="82">
        <f>SUMPRODUCT(P10:P39,'control variables'!BB$7:BB$36)</f>
        <v>0</v>
      </c>
      <c r="AZ40" s="82">
        <f>SUMPRODUCT(Q10:Q39,'control variables'!BC$7:BC$36)</f>
        <v>0</v>
      </c>
      <c r="BA40" s="82">
        <f>SUMPRODUCT(R10:R39,'control variables'!BD$7:BD$36)</f>
        <v>0</v>
      </c>
      <c r="BB40" s="82">
        <f>SUMPRODUCT(S10:S39,'control variables'!BE$7:BE$36)</f>
        <v>0</v>
      </c>
      <c r="BC40" s="82">
        <f t="shared" si="39"/>
        <v>0</v>
      </c>
      <c r="BD40" s="10">
        <f>SUMPRODUCT(P10:P39,'control variables'!BF$7:BF$36)</f>
        <v>0</v>
      </c>
      <c r="BE40" s="10">
        <f>SUMPRODUCT(Q10:Q39,'control variables'!BG$7:BG$36)</f>
        <v>0</v>
      </c>
      <c r="BF40" s="10">
        <f>SUMPRODUCT(R10:R39,'control variables'!BH$7:BH$36)</f>
        <v>0</v>
      </c>
      <c r="BG40" s="10">
        <f>SUMPRODUCT(S10:S39,'control variables'!BI$7:BI$36)</f>
        <v>0</v>
      </c>
      <c r="BH40" s="10">
        <f t="shared" si="40"/>
        <v>0</v>
      </c>
      <c r="BI40" s="82">
        <f t="shared" si="16"/>
        <v>0</v>
      </c>
      <c r="BJ40" s="82">
        <f t="shared" si="17"/>
        <v>0</v>
      </c>
      <c r="BK40" s="82">
        <f t="shared" si="18"/>
        <v>0</v>
      </c>
      <c r="BL40" s="82">
        <f t="shared" si="19"/>
        <v>0</v>
      </c>
      <c r="BM40" s="82">
        <f t="shared" si="9"/>
        <v>0</v>
      </c>
      <c r="BN40" s="10">
        <f ca="1">BN39+BI40-INDIRECT(ADDRESS(MAX($D40-'key variables'!$B$9*30,34),scenario!BI$4),TRUE)</f>
        <v>0</v>
      </c>
      <c r="BO40" s="10">
        <f ca="1">BO39+BJ40-INDIRECT(ADDRESS(MAX($D40-'key variables'!$B$9*30,34),scenario!BJ$4),TRUE)</f>
        <v>0</v>
      </c>
      <c r="BP40" s="10">
        <f ca="1">BP39+BK40-INDIRECT(ADDRESS(MAX($D40-'key variables'!$B$9*30,34),scenario!BK$4),TRUE)</f>
        <v>0</v>
      </c>
      <c r="BQ40" s="10">
        <f ca="1">BQ39+BL40-INDIRECT(ADDRESS(MAX($D40-'key variables'!$B$9*30,34),scenario!BL$4),TRUE)</f>
        <v>0</v>
      </c>
      <c r="BR40" s="10">
        <f t="shared" si="20"/>
        <v>0</v>
      </c>
      <c r="BS40" s="82">
        <f t="shared" si="21"/>
        <v>12.716965078276878</v>
      </c>
      <c r="BT40" s="82">
        <f t="shared" si="22"/>
        <v>14.678782421936457</v>
      </c>
      <c r="BU40" s="82">
        <f t="shared" si="23"/>
        <v>43.966164704287849</v>
      </c>
      <c r="BV40" s="82">
        <f t="shared" si="24"/>
        <v>19.762572515235355</v>
      </c>
      <c r="BW40" s="82">
        <f t="shared" si="41"/>
        <v>91.124484719736529</v>
      </c>
      <c r="BX40" s="10">
        <f t="shared" si="25"/>
        <v>0</v>
      </c>
      <c r="BY40" s="10">
        <f t="shared" si="26"/>
        <v>0</v>
      </c>
      <c r="BZ40" s="10">
        <f t="shared" si="27"/>
        <v>0</v>
      </c>
      <c r="CA40" s="10">
        <f t="shared" si="28"/>
        <v>0</v>
      </c>
      <c r="CB40" s="10">
        <v>0</v>
      </c>
      <c r="CC40" s="82">
        <f t="shared" si="29"/>
        <v>0</v>
      </c>
      <c r="CD40" s="82">
        <f t="shared" si="30"/>
        <v>0</v>
      </c>
      <c r="CE40" s="82">
        <f t="shared" si="31"/>
        <v>0</v>
      </c>
      <c r="CF40" s="82">
        <f t="shared" si="32"/>
        <v>0</v>
      </c>
      <c r="CG40" s="82">
        <f t="shared" si="42"/>
        <v>0</v>
      </c>
    </row>
    <row r="41" spans="1:91" x14ac:dyDescent="0.3">
      <c r="A41">
        <v>-24</v>
      </c>
      <c r="B41" s="3">
        <f t="shared" si="7"/>
        <v>0.12222222222222222</v>
      </c>
      <c r="D41" s="4">
        <f t="shared" ca="1" si="33"/>
        <v>41</v>
      </c>
      <c r="F41" s="13">
        <f>'control variables'!$B$48</f>
        <v>11692549</v>
      </c>
      <c r="G41" s="13">
        <f>'control variables'!$C$48</f>
        <v>13496331.999999998</v>
      </c>
      <c r="H41" s="13">
        <f>'control variables'!$D$48</f>
        <v>40424467.000000007</v>
      </c>
      <c r="I41" s="13">
        <f>'control variables'!$E$48</f>
        <v>18170596.999999996</v>
      </c>
      <c r="J41" s="13">
        <f t="shared" si="34"/>
        <v>83783945</v>
      </c>
      <c r="K41" s="82">
        <f t="shared" ca="1" si="10"/>
        <v>11692536.283034923</v>
      </c>
      <c r="L41" s="82">
        <f t="shared" ca="1" si="11"/>
        <v>13496317.321217576</v>
      </c>
      <c r="M41" s="82">
        <f t="shared" ca="1" si="12"/>
        <v>40424423.033835307</v>
      </c>
      <c r="N41" s="82">
        <f t="shared" ca="1" si="13"/>
        <v>18170577.237427481</v>
      </c>
      <c r="O41" s="82">
        <f t="shared" ca="1" si="35"/>
        <v>83783853.875515282</v>
      </c>
      <c r="P41" s="10">
        <f>P42/'key variables'!$B$30</f>
        <v>3.5054872604603342</v>
      </c>
      <c r="Q41" s="10">
        <f>Q42/'key variables'!$B$30</f>
        <v>4.046270825030807</v>
      </c>
      <c r="R41" s="10">
        <f>R42/'key variables'!$B$30</f>
        <v>12.119466343857033</v>
      </c>
      <c r="S41" s="10">
        <f>S42/'key variables'!$B$30</f>
        <v>5.4476398857476473</v>
      </c>
      <c r="T41" s="10">
        <f t="shared" si="6"/>
        <v>25.11886431509582</v>
      </c>
      <c r="U41" s="82">
        <f>SUMPRODUCT(P11:P40,'control variables'!AD$7:AD$36)</f>
        <v>1.6271030524524541</v>
      </c>
      <c r="V41" s="82">
        <f>SUMPRODUCT(Q11:Q40,'control variables'!AE$7:AE$36)</f>
        <v>1.8781125479236163</v>
      </c>
      <c r="W41" s="82">
        <f>SUMPRODUCT(R11:R40,'control variables'!AF$7:AF$36)</f>
        <v>5.62535796509927</v>
      </c>
      <c r="X41" s="82">
        <f>SUMPRODUCT(S11:S40,'control variables'!AG$7:AG$36)</f>
        <v>2.5285704463229877</v>
      </c>
      <c r="Y41" s="82">
        <f t="shared" si="36"/>
        <v>11.659144011798329</v>
      </c>
      <c r="AE41" s="82">
        <f>SUMPRODUCT(P11:P40,'control variables'!AL$7:AL$36)</f>
        <v>0</v>
      </c>
      <c r="AF41" s="82">
        <f>SUMPRODUCT(Q11:Q40,'control variables'!AM$7:AM$36)</f>
        <v>0</v>
      </c>
      <c r="AG41" s="82">
        <f>SUMPRODUCT(R11:R40,'control variables'!AN$7:AN$36)</f>
        <v>0</v>
      </c>
      <c r="AH41" s="82">
        <f>SUMPRODUCT(S11:S40,'control variables'!AO$7:AO$36)</f>
        <v>0</v>
      </c>
      <c r="AI41" s="82">
        <f t="shared" si="14"/>
        <v>0</v>
      </c>
      <c r="AJ41" s="10">
        <f>SUMPRODUCT(P11:P40,'control variables'!AP$7:AP$36)</f>
        <v>0</v>
      </c>
      <c r="AK41" s="10">
        <f>SUMPRODUCT(Q11:Q40,'control variables'!AQ$7:AQ$36)</f>
        <v>0</v>
      </c>
      <c r="AL41" s="10">
        <f>SUMPRODUCT(R11:R40,'control variables'!AR$7:AR$36)</f>
        <v>0</v>
      </c>
      <c r="AM41" s="10">
        <f>SUMPRODUCT(S11:S40,'control variables'!AS$7:AS$36)</f>
        <v>0</v>
      </c>
      <c r="AN41" s="10">
        <f t="shared" si="37"/>
        <v>0</v>
      </c>
      <c r="AO41" s="82">
        <f>SUMPRODUCT(P11:P40,'control variables'!AX$7:AX$36)</f>
        <v>0</v>
      </c>
      <c r="AP41" s="82">
        <f>SUMPRODUCT(Q11:Q40,'control variables'!AY$7:AY$36)</f>
        <v>0</v>
      </c>
      <c r="AQ41" s="82">
        <f>SUMPRODUCT(R11:R40,'control variables'!AZ$7:AZ$36)</f>
        <v>0</v>
      </c>
      <c r="AR41" s="82">
        <f>SUMPRODUCT(S11:S40,'control variables'!BA$7:BA$36)</f>
        <v>0</v>
      </c>
      <c r="AS41" s="82">
        <f t="shared" si="38"/>
        <v>0</v>
      </c>
      <c r="AT41" s="10">
        <f>SUMPRODUCT(P11:P40,'control variables'!AT$7:AT$36)</f>
        <v>0</v>
      </c>
      <c r="AU41" s="10">
        <f>SUMPRODUCT(Q11:Q40,'control variables'!AU$7:AU$36)</f>
        <v>0</v>
      </c>
      <c r="AV41" s="10">
        <f>SUMPRODUCT(R11:R40,'control variables'!AV$7:AV$36)</f>
        <v>0</v>
      </c>
      <c r="AW41" s="10">
        <f>SUMPRODUCT(S11:S40,'control variables'!AW$7:AW$36)</f>
        <v>0</v>
      </c>
      <c r="AX41" s="10">
        <f t="shared" si="15"/>
        <v>0</v>
      </c>
      <c r="AY41" s="82">
        <f>SUMPRODUCT(P11:P40,'control variables'!BB$7:BB$36)</f>
        <v>0</v>
      </c>
      <c r="AZ41" s="82">
        <f>SUMPRODUCT(Q11:Q40,'control variables'!BC$7:BC$36)</f>
        <v>0</v>
      </c>
      <c r="BA41" s="82">
        <f>SUMPRODUCT(R11:R40,'control variables'!BD$7:BD$36)</f>
        <v>0</v>
      </c>
      <c r="BB41" s="82">
        <f>SUMPRODUCT(S11:S40,'control variables'!BE$7:BE$36)</f>
        <v>0</v>
      </c>
      <c r="BC41" s="82">
        <f t="shared" si="39"/>
        <v>0</v>
      </c>
      <c r="BD41" s="10">
        <f>SUMPRODUCT(P11:P40,'control variables'!BF$7:BF$36)</f>
        <v>0</v>
      </c>
      <c r="BE41" s="10">
        <f>SUMPRODUCT(Q11:Q40,'control variables'!BG$7:BG$36)</f>
        <v>0</v>
      </c>
      <c r="BF41" s="10">
        <f>SUMPRODUCT(R11:R40,'control variables'!BH$7:BH$36)</f>
        <v>0</v>
      </c>
      <c r="BG41" s="10">
        <f>SUMPRODUCT(S11:S40,'control variables'!BI$7:BI$36)</f>
        <v>0</v>
      </c>
      <c r="BH41" s="10">
        <f t="shared" si="40"/>
        <v>0</v>
      </c>
      <c r="BI41" s="82">
        <f t="shared" si="16"/>
        <v>0</v>
      </c>
      <c r="BJ41" s="82">
        <f t="shared" si="17"/>
        <v>0</v>
      </c>
      <c r="BK41" s="82">
        <f t="shared" si="18"/>
        <v>0</v>
      </c>
      <c r="BL41" s="82">
        <f t="shared" si="19"/>
        <v>0</v>
      </c>
      <c r="BM41" s="82">
        <f t="shared" si="9"/>
        <v>0</v>
      </c>
      <c r="BN41" s="10">
        <f ca="1">BN40+BI41-INDIRECT(ADDRESS(MAX($D41-'key variables'!$B$9*30,34),scenario!BI$4),TRUE)</f>
        <v>0</v>
      </c>
      <c r="BO41" s="10">
        <f ca="1">BO40+BJ41-INDIRECT(ADDRESS(MAX($D41-'key variables'!$B$9*30,34),scenario!BJ$4),TRUE)</f>
        <v>0</v>
      </c>
      <c r="BP41" s="10">
        <f ca="1">BP40+BK41-INDIRECT(ADDRESS(MAX($D41-'key variables'!$B$9*30,34),scenario!BK$4),TRUE)</f>
        <v>0</v>
      </c>
      <c r="BQ41" s="10">
        <f ca="1">BQ40+BL41-INDIRECT(ADDRESS(MAX($D41-'key variables'!$B$9*30,34),scenario!BL$4),TRUE)</f>
        <v>0</v>
      </c>
      <c r="BR41" s="10">
        <f t="shared" si="20"/>
        <v>0</v>
      </c>
      <c r="BS41" s="82">
        <f t="shared" si="21"/>
        <v>16.222452338737213</v>
      </c>
      <c r="BT41" s="82">
        <f t="shared" si="22"/>
        <v>18.725053246967263</v>
      </c>
      <c r="BU41" s="82">
        <f t="shared" si="23"/>
        <v>56.085631048144883</v>
      </c>
      <c r="BV41" s="82">
        <f t="shared" si="24"/>
        <v>25.210212400983004</v>
      </c>
      <c r="BW41" s="82">
        <f t="shared" si="41"/>
        <v>116.24334903483236</v>
      </c>
      <c r="BX41" s="10">
        <f t="shared" si="25"/>
        <v>0</v>
      </c>
      <c r="BY41" s="10">
        <f t="shared" si="26"/>
        <v>0</v>
      </c>
      <c r="BZ41" s="10">
        <f t="shared" si="27"/>
        <v>0</v>
      </c>
      <c r="CA41" s="10">
        <f t="shared" si="28"/>
        <v>0</v>
      </c>
      <c r="CB41" s="10">
        <v>0</v>
      </c>
      <c r="CC41" s="82">
        <f t="shared" si="29"/>
        <v>0</v>
      </c>
      <c r="CD41" s="82">
        <f t="shared" si="30"/>
        <v>0</v>
      </c>
      <c r="CE41" s="82">
        <f t="shared" si="31"/>
        <v>0</v>
      </c>
      <c r="CF41" s="82">
        <f t="shared" si="32"/>
        <v>0</v>
      </c>
      <c r="CG41" s="82">
        <f t="shared" si="42"/>
        <v>0</v>
      </c>
    </row>
    <row r="42" spans="1:91" x14ac:dyDescent="0.3">
      <c r="A42">
        <v>-23</v>
      </c>
      <c r="B42" s="3">
        <f t="shared" si="7"/>
        <v>0.125</v>
      </c>
      <c r="D42" s="4">
        <f t="shared" ca="1" si="33"/>
        <v>42</v>
      </c>
      <c r="F42" s="13">
        <f>'control variables'!$B$48</f>
        <v>11692549</v>
      </c>
      <c r="G42" s="13">
        <f>'control variables'!$C$48</f>
        <v>13496331.999999998</v>
      </c>
      <c r="H42" s="13">
        <f>'control variables'!$D$48</f>
        <v>40424467.000000007</v>
      </c>
      <c r="I42" s="13">
        <f>'control variables'!$E$48</f>
        <v>18170596.999999996</v>
      </c>
      <c r="J42" s="13">
        <f t="shared" si="34"/>
        <v>83783945</v>
      </c>
      <c r="K42" s="82">
        <f t="shared" ca="1" si="10"/>
        <v>11692532.777547661</v>
      </c>
      <c r="L42" s="82">
        <f t="shared" ca="1" si="11"/>
        <v>13496313.274946751</v>
      </c>
      <c r="M42" s="82">
        <f t="shared" ca="1" si="12"/>
        <v>40424410.914368957</v>
      </c>
      <c r="N42" s="82">
        <f t="shared" ca="1" si="13"/>
        <v>18170571.789787594</v>
      </c>
      <c r="O42" s="82">
        <f t="shared" ca="1" si="35"/>
        <v>83783828.756650969</v>
      </c>
      <c r="P42" s="10">
        <f>P43/'key variables'!$B$30</f>
        <v>4.0870980801231394</v>
      </c>
      <c r="Q42" s="10">
        <f>Q43/'key variables'!$B$30</f>
        <v>4.7176054259772169</v>
      </c>
      <c r="R42" s="10">
        <f>R43/'key variables'!$B$30</f>
        <v>14.130260344917197</v>
      </c>
      <c r="S42" s="10">
        <f>S43/'key variables'!$B$30</f>
        <v>6.351481795234835</v>
      </c>
      <c r="T42" s="10">
        <f t="shared" si="6"/>
        <v>29.286445646252389</v>
      </c>
      <c r="U42" s="82">
        <f>SUMPRODUCT(P12:P41,'control variables'!AD$7:AD$36)</f>
        <v>1.8970628810579793</v>
      </c>
      <c r="V42" s="82">
        <f>SUMPRODUCT(Q12:Q41,'control variables'!AE$7:AE$36)</f>
        <v>2.189718466660691</v>
      </c>
      <c r="W42" s="82">
        <f>SUMPRODUCT(R12:R41,'control variables'!AF$7:AF$36)</f>
        <v>6.5586858633009122</v>
      </c>
      <c r="X42" s="82">
        <f>SUMPRODUCT(S12:S41,'control variables'!AG$7:AG$36)</f>
        <v>2.9480966977656862</v>
      </c>
      <c r="Y42" s="82">
        <f t="shared" si="36"/>
        <v>13.593563908785269</v>
      </c>
      <c r="AE42" s="82">
        <f>SUMPRODUCT(P12:P41,'control variables'!AL$7:AL$36)</f>
        <v>0</v>
      </c>
      <c r="AF42" s="82">
        <f>SUMPRODUCT(Q12:Q41,'control variables'!AM$7:AM$36)</f>
        <v>0</v>
      </c>
      <c r="AG42" s="82">
        <f>SUMPRODUCT(R12:R41,'control variables'!AN$7:AN$36)</f>
        <v>0</v>
      </c>
      <c r="AH42" s="82">
        <f>SUMPRODUCT(S12:S41,'control variables'!AO$7:AO$36)</f>
        <v>0</v>
      </c>
      <c r="AI42" s="82">
        <f t="shared" si="14"/>
        <v>0</v>
      </c>
      <c r="AJ42" s="10">
        <f>SUMPRODUCT(P12:P41,'control variables'!AP$7:AP$36)</f>
        <v>0</v>
      </c>
      <c r="AK42" s="10">
        <f>SUMPRODUCT(Q12:Q41,'control variables'!AQ$7:AQ$36)</f>
        <v>0</v>
      </c>
      <c r="AL42" s="10">
        <f>SUMPRODUCT(R12:R41,'control variables'!AR$7:AR$36)</f>
        <v>0</v>
      </c>
      <c r="AM42" s="10">
        <f>SUMPRODUCT(S12:S41,'control variables'!AS$7:AS$36)</f>
        <v>0</v>
      </c>
      <c r="AN42" s="10">
        <f t="shared" si="37"/>
        <v>0</v>
      </c>
      <c r="AO42" s="82">
        <f>SUMPRODUCT(P12:P41,'control variables'!AX$7:AX$36)</f>
        <v>0</v>
      </c>
      <c r="AP42" s="82">
        <f>SUMPRODUCT(Q12:Q41,'control variables'!AY$7:AY$36)</f>
        <v>0</v>
      </c>
      <c r="AQ42" s="82">
        <f>SUMPRODUCT(R12:R41,'control variables'!AZ$7:AZ$36)</f>
        <v>0</v>
      </c>
      <c r="AR42" s="82">
        <f>SUMPRODUCT(S12:S41,'control variables'!BA$7:BA$36)</f>
        <v>0</v>
      </c>
      <c r="AS42" s="82">
        <f t="shared" si="38"/>
        <v>0</v>
      </c>
      <c r="AT42" s="10">
        <f>SUMPRODUCT(P12:P41,'control variables'!AT$7:AT$36)</f>
        <v>0</v>
      </c>
      <c r="AU42" s="10">
        <f>SUMPRODUCT(Q12:Q41,'control variables'!AU$7:AU$36)</f>
        <v>0</v>
      </c>
      <c r="AV42" s="10">
        <f>SUMPRODUCT(R12:R41,'control variables'!AV$7:AV$36)</f>
        <v>0</v>
      </c>
      <c r="AW42" s="10">
        <f>SUMPRODUCT(S12:S41,'control variables'!AW$7:AW$36)</f>
        <v>0</v>
      </c>
      <c r="AX42" s="10">
        <f t="shared" si="15"/>
        <v>0</v>
      </c>
      <c r="AY42" s="82">
        <f>SUMPRODUCT(P12:P41,'control variables'!BB$7:BB$36)</f>
        <v>0</v>
      </c>
      <c r="AZ42" s="82">
        <f>SUMPRODUCT(Q12:Q41,'control variables'!BC$7:BC$36)</f>
        <v>0</v>
      </c>
      <c r="BA42" s="82">
        <f>SUMPRODUCT(R12:R41,'control variables'!BD$7:BD$36)</f>
        <v>0</v>
      </c>
      <c r="BB42" s="82">
        <f>SUMPRODUCT(S12:S41,'control variables'!BE$7:BE$36)</f>
        <v>0</v>
      </c>
      <c r="BC42" s="82">
        <f t="shared" si="39"/>
        <v>0</v>
      </c>
      <c r="BD42" s="10">
        <f>SUMPRODUCT(P12:P41,'control variables'!BF$7:BF$36)</f>
        <v>0</v>
      </c>
      <c r="BE42" s="10">
        <f>SUMPRODUCT(Q12:Q41,'control variables'!BG$7:BG$36)</f>
        <v>0</v>
      </c>
      <c r="BF42" s="10">
        <f>SUMPRODUCT(R12:R41,'control variables'!BH$7:BH$36)</f>
        <v>0</v>
      </c>
      <c r="BG42" s="10">
        <f>SUMPRODUCT(S12:S41,'control variables'!BI$7:BI$36)</f>
        <v>0</v>
      </c>
      <c r="BH42" s="10">
        <f t="shared" si="40"/>
        <v>0</v>
      </c>
      <c r="BI42" s="82">
        <f t="shared" si="16"/>
        <v>0</v>
      </c>
      <c r="BJ42" s="82">
        <f t="shared" si="17"/>
        <v>0</v>
      </c>
      <c r="BK42" s="82">
        <f t="shared" si="18"/>
        <v>0</v>
      </c>
      <c r="BL42" s="82">
        <f t="shared" si="19"/>
        <v>0</v>
      </c>
      <c r="BM42" s="82">
        <f t="shared" si="9"/>
        <v>0</v>
      </c>
      <c r="BN42" s="10">
        <f ca="1">BN41+BI42-INDIRECT(ADDRESS(MAX($D42-'key variables'!$B$9*30,34),scenario!BI$4),TRUE)</f>
        <v>0</v>
      </c>
      <c r="BO42" s="10">
        <f ca="1">BO41+BJ42-INDIRECT(ADDRESS(MAX($D42-'key variables'!$B$9*30,34),scenario!BJ$4),TRUE)</f>
        <v>0</v>
      </c>
      <c r="BP42" s="10">
        <f ca="1">BP41+BK42-INDIRECT(ADDRESS(MAX($D42-'key variables'!$B$9*30,34),scenario!BK$4),TRUE)</f>
        <v>0</v>
      </c>
      <c r="BQ42" s="10">
        <f ca="1">BQ41+BL42-INDIRECT(ADDRESS(MAX($D42-'key variables'!$B$9*30,34),scenario!BL$4),TRUE)</f>
        <v>0</v>
      </c>
      <c r="BR42" s="10">
        <f t="shared" si="20"/>
        <v>0</v>
      </c>
      <c r="BS42" s="82">
        <f t="shared" si="21"/>
        <v>20.309550418860354</v>
      </c>
      <c r="BT42" s="82">
        <f t="shared" si="22"/>
        <v>23.442658672944482</v>
      </c>
      <c r="BU42" s="82">
        <f t="shared" si="23"/>
        <v>70.21589139306208</v>
      </c>
      <c r="BV42" s="82">
        <f t="shared" si="24"/>
        <v>31.561694196217839</v>
      </c>
      <c r="BW42" s="82">
        <f t="shared" si="41"/>
        <v>145.52979468108475</v>
      </c>
      <c r="BX42" s="10">
        <f t="shared" si="25"/>
        <v>0</v>
      </c>
      <c r="BY42" s="10">
        <f t="shared" si="26"/>
        <v>0</v>
      </c>
      <c r="BZ42" s="10">
        <f t="shared" si="27"/>
        <v>0</v>
      </c>
      <c r="CA42" s="10">
        <f t="shared" si="28"/>
        <v>0</v>
      </c>
      <c r="CB42" s="10">
        <v>0</v>
      </c>
      <c r="CC42" s="82">
        <f t="shared" si="29"/>
        <v>0</v>
      </c>
      <c r="CD42" s="82">
        <f t="shared" si="30"/>
        <v>0</v>
      </c>
      <c r="CE42" s="82">
        <f t="shared" si="31"/>
        <v>0</v>
      </c>
      <c r="CF42" s="82">
        <f t="shared" si="32"/>
        <v>0</v>
      </c>
      <c r="CG42" s="82">
        <f t="shared" si="42"/>
        <v>0</v>
      </c>
    </row>
    <row r="43" spans="1:91" x14ac:dyDescent="0.3">
      <c r="A43">
        <v>-22</v>
      </c>
      <c r="B43" s="3">
        <f t="shared" si="7"/>
        <v>0.12777777777777777</v>
      </c>
      <c r="D43" s="4">
        <f t="shared" ca="1" si="33"/>
        <v>43</v>
      </c>
      <c r="F43" s="13">
        <f>'control variables'!$B$48</f>
        <v>11692549</v>
      </c>
      <c r="G43" s="13">
        <f>'control variables'!$C$48</f>
        <v>13496331.999999998</v>
      </c>
      <c r="H43" s="13">
        <f>'control variables'!$D$48</f>
        <v>40424467.000000007</v>
      </c>
      <c r="I43" s="13">
        <f>'control variables'!$E$48</f>
        <v>18170596.999999996</v>
      </c>
      <c r="J43" s="13">
        <f t="shared" si="34"/>
        <v>83783945</v>
      </c>
      <c r="K43" s="82">
        <f t="shared" ca="1" si="10"/>
        <v>11692528.690449581</v>
      </c>
      <c r="L43" s="82">
        <f t="shared" ca="1" si="11"/>
        <v>13496308.557341326</v>
      </c>
      <c r="M43" s="82">
        <f t="shared" ca="1" si="12"/>
        <v>40424396.784108616</v>
      </c>
      <c r="N43" s="82">
        <f t="shared" ca="1" si="13"/>
        <v>18170565.438305799</v>
      </c>
      <c r="O43" s="82">
        <f t="shared" ca="1" si="35"/>
        <v>83783799.470205322</v>
      </c>
      <c r="P43" s="10">
        <f>P44/'key variables'!$B$30</f>
        <v>4.7652065106500094</v>
      </c>
      <c r="Q43" s="10">
        <f>Q44/'key variables'!$B$30</f>
        <v>5.5003241052309519</v>
      </c>
      <c r="R43" s="10">
        <f>R44/'key variables'!$B$30</f>
        <v>16.474674028559257</v>
      </c>
      <c r="S43" s="10">
        <f>S44/'key variables'!$B$30</f>
        <v>7.4052840938958253</v>
      </c>
      <c r="T43" s="10">
        <f t="shared" si="6"/>
        <v>34.145488738336041</v>
      </c>
      <c r="U43" s="82">
        <f>SUMPRODUCT(P13:P42,'control variables'!AD$7:AD$36)</f>
        <v>2.2118129329692002</v>
      </c>
      <c r="V43" s="82">
        <f>SUMPRODUCT(Q13:Q42,'control variables'!AE$7:AE$36)</f>
        <v>2.5530242948091186</v>
      </c>
      <c r="W43" s="82">
        <f>SUMPRODUCT(R13:R42,'control variables'!AF$7:AF$36)</f>
        <v>7.6468663008371109</v>
      </c>
      <c r="X43" s="82">
        <f>SUMPRODUCT(S13:S42,'control variables'!AG$7:AG$36)</f>
        <v>3.4372283959957195</v>
      </c>
      <c r="Y43" s="82">
        <f t="shared" si="36"/>
        <v>15.848931924611149</v>
      </c>
      <c r="AE43" s="82">
        <f>SUMPRODUCT(P13:P42,'control variables'!AL$7:AL$36)</f>
        <v>0</v>
      </c>
      <c r="AF43" s="82">
        <f>SUMPRODUCT(Q13:Q42,'control variables'!AM$7:AM$36)</f>
        <v>0</v>
      </c>
      <c r="AG43" s="82">
        <f>SUMPRODUCT(R13:R42,'control variables'!AN$7:AN$36)</f>
        <v>0</v>
      </c>
      <c r="AH43" s="82">
        <f>SUMPRODUCT(S13:S42,'control variables'!AO$7:AO$36)</f>
        <v>0</v>
      </c>
      <c r="AI43" s="82">
        <f t="shared" si="14"/>
        <v>0</v>
      </c>
      <c r="AJ43" s="10">
        <f>SUMPRODUCT(P13:P42,'control variables'!AP$7:AP$36)</f>
        <v>0</v>
      </c>
      <c r="AK43" s="10">
        <f>SUMPRODUCT(Q13:Q42,'control variables'!AQ$7:AQ$36)</f>
        <v>0</v>
      </c>
      <c r="AL43" s="10">
        <f>SUMPRODUCT(R13:R42,'control variables'!AR$7:AR$36)</f>
        <v>0</v>
      </c>
      <c r="AM43" s="10">
        <f>SUMPRODUCT(S13:S42,'control variables'!AS$7:AS$36)</f>
        <v>0</v>
      </c>
      <c r="AN43" s="10">
        <f t="shared" si="37"/>
        <v>0</v>
      </c>
      <c r="AO43" s="82">
        <f>SUMPRODUCT(P13:P42,'control variables'!AX$7:AX$36)</f>
        <v>0</v>
      </c>
      <c r="AP43" s="82">
        <f>SUMPRODUCT(Q13:Q42,'control variables'!AY$7:AY$36)</f>
        <v>0</v>
      </c>
      <c r="AQ43" s="82">
        <f>SUMPRODUCT(R13:R42,'control variables'!AZ$7:AZ$36)</f>
        <v>0</v>
      </c>
      <c r="AR43" s="82">
        <f>SUMPRODUCT(S13:S42,'control variables'!BA$7:BA$36)</f>
        <v>0</v>
      </c>
      <c r="AS43" s="82">
        <f t="shared" si="38"/>
        <v>0</v>
      </c>
      <c r="AT43" s="10">
        <f>SUMPRODUCT(P13:P42,'control variables'!AT$7:AT$36)</f>
        <v>0</v>
      </c>
      <c r="AU43" s="10">
        <f>SUMPRODUCT(Q13:Q42,'control variables'!AU$7:AU$36)</f>
        <v>0</v>
      </c>
      <c r="AV43" s="10">
        <f>SUMPRODUCT(R13:R42,'control variables'!AV$7:AV$36)</f>
        <v>0</v>
      </c>
      <c r="AW43" s="10">
        <f>SUMPRODUCT(S13:S42,'control variables'!AW$7:AW$36)</f>
        <v>0</v>
      </c>
      <c r="AX43" s="10">
        <f t="shared" si="15"/>
        <v>0</v>
      </c>
      <c r="AY43" s="82">
        <f>SUMPRODUCT(P13:P42,'control variables'!BB$7:BB$36)</f>
        <v>0</v>
      </c>
      <c r="AZ43" s="82">
        <f>SUMPRODUCT(Q13:Q42,'control variables'!BC$7:BC$36)</f>
        <v>0</v>
      </c>
      <c r="BA43" s="82">
        <f>SUMPRODUCT(R13:R42,'control variables'!BD$7:BD$36)</f>
        <v>0</v>
      </c>
      <c r="BB43" s="82">
        <f>SUMPRODUCT(S13:S42,'control variables'!BE$7:BE$36)</f>
        <v>0</v>
      </c>
      <c r="BC43" s="82">
        <f t="shared" si="39"/>
        <v>0</v>
      </c>
      <c r="BD43" s="10">
        <f>SUMPRODUCT(P13:P42,'control variables'!BF$7:BF$36)</f>
        <v>0</v>
      </c>
      <c r="BE43" s="10">
        <f>SUMPRODUCT(Q13:Q42,'control variables'!BG$7:BG$36)</f>
        <v>0</v>
      </c>
      <c r="BF43" s="10">
        <f>SUMPRODUCT(R13:R42,'control variables'!BH$7:BH$36)</f>
        <v>0</v>
      </c>
      <c r="BG43" s="10">
        <f>SUMPRODUCT(S13:S42,'control variables'!BI$7:BI$36)</f>
        <v>0</v>
      </c>
      <c r="BH43" s="10">
        <f t="shared" si="40"/>
        <v>0</v>
      </c>
      <c r="BI43" s="82">
        <f t="shared" si="16"/>
        <v>0</v>
      </c>
      <c r="BJ43" s="82">
        <f t="shared" si="17"/>
        <v>0</v>
      </c>
      <c r="BK43" s="82">
        <f t="shared" si="18"/>
        <v>0</v>
      </c>
      <c r="BL43" s="82">
        <f t="shared" si="19"/>
        <v>0</v>
      </c>
      <c r="BM43" s="82">
        <f t="shared" si="9"/>
        <v>0</v>
      </c>
      <c r="BN43" s="10">
        <f ca="1">BN42+BI43-INDIRECT(ADDRESS(MAX($D43-'key variables'!$B$9*30,34),scenario!BI$4),TRUE)</f>
        <v>0</v>
      </c>
      <c r="BO43" s="10">
        <f ca="1">BO42+BJ43-INDIRECT(ADDRESS(MAX($D43-'key variables'!$B$9*30,34),scenario!BJ$4),TRUE)</f>
        <v>0</v>
      </c>
      <c r="BP43" s="10">
        <f ca="1">BP42+BK43-INDIRECT(ADDRESS(MAX($D43-'key variables'!$B$9*30,34),scenario!BK$4),TRUE)</f>
        <v>0</v>
      </c>
      <c r="BQ43" s="10">
        <f ca="1">BQ42+BL43-INDIRECT(ADDRESS(MAX($D43-'key variables'!$B$9*30,34),scenario!BL$4),TRUE)</f>
        <v>0</v>
      </c>
      <c r="BR43" s="10">
        <f t="shared" si="20"/>
        <v>0</v>
      </c>
      <c r="BS43" s="82">
        <f t="shared" si="21"/>
        <v>25.074756929510365</v>
      </c>
      <c r="BT43" s="82">
        <f t="shared" si="22"/>
        <v>28.942982778175434</v>
      </c>
      <c r="BU43" s="82">
        <f t="shared" si="23"/>
        <v>86.690565421621329</v>
      </c>
      <c r="BV43" s="82">
        <f t="shared" si="24"/>
        <v>38.966978290113666</v>
      </c>
      <c r="BW43" s="82">
        <f t="shared" si="41"/>
        <v>179.67528341942079</v>
      </c>
      <c r="BX43" s="10">
        <f t="shared" si="25"/>
        <v>0</v>
      </c>
      <c r="BY43" s="10">
        <f t="shared" si="26"/>
        <v>0</v>
      </c>
      <c r="BZ43" s="10">
        <f t="shared" si="27"/>
        <v>0</v>
      </c>
      <c r="CA43" s="10">
        <f t="shared" si="28"/>
        <v>0</v>
      </c>
      <c r="CB43" s="10">
        <v>0</v>
      </c>
      <c r="CC43" s="82">
        <f t="shared" si="29"/>
        <v>0</v>
      </c>
      <c r="CD43" s="82">
        <f t="shared" si="30"/>
        <v>0</v>
      </c>
      <c r="CE43" s="82">
        <f t="shared" si="31"/>
        <v>0</v>
      </c>
      <c r="CF43" s="82">
        <f t="shared" si="32"/>
        <v>0</v>
      </c>
      <c r="CG43" s="82">
        <f t="shared" si="42"/>
        <v>0</v>
      </c>
    </row>
    <row r="44" spans="1:91" x14ac:dyDescent="0.3">
      <c r="A44">
        <v>-21</v>
      </c>
      <c r="B44" s="3">
        <f t="shared" si="7"/>
        <v>0.13055555555555556</v>
      </c>
      <c r="D44" s="4">
        <f t="shared" ca="1" si="33"/>
        <v>44</v>
      </c>
      <c r="F44" s="13">
        <f>'control variables'!$B$48</f>
        <v>11692549</v>
      </c>
      <c r="G44" s="13">
        <f>'control variables'!$C$48</f>
        <v>13496331.999999998</v>
      </c>
      <c r="H44" s="13">
        <f>'control variables'!$D$48</f>
        <v>40424467.000000007</v>
      </c>
      <c r="I44" s="13">
        <f>'control variables'!$E$48</f>
        <v>18170596.999999996</v>
      </c>
      <c r="J44" s="13">
        <f t="shared" si="34"/>
        <v>83783945</v>
      </c>
      <c r="K44" s="82">
        <f t="shared" ca="1" si="10"/>
        <v>11692523.92524307</v>
      </c>
      <c r="L44" s="82">
        <f t="shared" ca="1" si="11"/>
        <v>13496303.05701722</v>
      </c>
      <c r="M44" s="82">
        <f t="shared" ca="1" si="12"/>
        <v>40424380.309434585</v>
      </c>
      <c r="N44" s="82">
        <f t="shared" ca="1" si="13"/>
        <v>18170558.033021707</v>
      </c>
      <c r="O44" s="82">
        <f t="shared" ca="1" si="35"/>
        <v>83783765.324716583</v>
      </c>
      <c r="P44" s="10">
        <f>P45/'key variables'!$B$30</f>
        <v>5.5558228953627413</v>
      </c>
      <c r="Q44" s="10">
        <f>Q45/'key variables'!$B$30</f>
        <v>6.4129070854453394</v>
      </c>
      <c r="R44" s="10">
        <f>R45/'key variables'!$B$30</f>
        <v>19.20805970464059</v>
      </c>
      <c r="S44" s="10">
        <f>S45/'key variables'!$B$30</f>
        <v>8.6339273699010839</v>
      </c>
      <c r="T44" s="10">
        <f t="shared" si="6"/>
        <v>39.810717055349755</v>
      </c>
      <c r="U44" s="82">
        <f>SUMPRODUCT(P14:P43,'control variables'!AD$7:AD$36)</f>
        <v>2.5787845512645924</v>
      </c>
      <c r="V44" s="82">
        <f>SUMPRODUCT(Q14:Q43,'control variables'!AE$7:AE$36)</f>
        <v>2.9766077918799358</v>
      </c>
      <c r="W44" s="82">
        <f>SUMPRODUCT(R14:R43,'control variables'!AF$7:AF$36)</f>
        <v>8.9155915440427354</v>
      </c>
      <c r="X44" s="82">
        <f>SUMPRODUCT(S14:S43,'control variables'!AG$7:AG$36)</f>
        <v>4.0075140870356627</v>
      </c>
      <c r="Y44" s="82">
        <f t="shared" si="36"/>
        <v>18.478497974222925</v>
      </c>
      <c r="AE44" s="82">
        <f>SUMPRODUCT(P14:P43,'control variables'!AL$7:AL$36)</f>
        <v>0</v>
      </c>
      <c r="AF44" s="82">
        <f>SUMPRODUCT(Q14:Q43,'control variables'!AM$7:AM$36)</f>
        <v>0</v>
      </c>
      <c r="AG44" s="82">
        <f>SUMPRODUCT(R14:R43,'control variables'!AN$7:AN$36)</f>
        <v>0</v>
      </c>
      <c r="AH44" s="82">
        <f>SUMPRODUCT(S14:S43,'control variables'!AO$7:AO$36)</f>
        <v>0</v>
      </c>
      <c r="AI44" s="82">
        <f t="shared" si="14"/>
        <v>0</v>
      </c>
      <c r="AJ44" s="10">
        <f>SUMPRODUCT(P14:P43,'control variables'!AP$7:AP$36)</f>
        <v>2.4284182188871128E-3</v>
      </c>
      <c r="AK44" s="10">
        <f>SUMPRODUCT(Q14:Q43,'control variables'!AQ$7:AQ$36)</f>
        <v>7.0076119665928149E-3</v>
      </c>
      <c r="AL44" s="10">
        <f>SUMPRODUCT(R14:R43,'control variables'!AR$7:AR$36)</f>
        <v>0.25187197116283422</v>
      </c>
      <c r="AM44" s="10">
        <f>SUMPRODUCT(S14:S43,'control variables'!AS$7:AS$36)</f>
        <v>0.18869199865168632</v>
      </c>
      <c r="AN44" s="10">
        <f t="shared" si="37"/>
        <v>0.45000000000000051</v>
      </c>
      <c r="AO44" s="82">
        <f>SUMPRODUCT(P14:P43,'control variables'!AX$7:AX$36)</f>
        <v>0</v>
      </c>
      <c r="AP44" s="82">
        <f>SUMPRODUCT(Q14:Q43,'control variables'!AY$7:AY$36)</f>
        <v>0</v>
      </c>
      <c r="AQ44" s="82">
        <f>SUMPRODUCT(R14:R43,'control variables'!AZ$7:AZ$36)</f>
        <v>0</v>
      </c>
      <c r="AR44" s="82">
        <f>SUMPRODUCT(S14:S43,'control variables'!BA$7:BA$36)</f>
        <v>0</v>
      </c>
      <c r="AS44" s="82">
        <f t="shared" si="38"/>
        <v>0</v>
      </c>
      <c r="AT44" s="10">
        <f>SUMPRODUCT(P14:P43,'control variables'!AT$7:AT$36)</f>
        <v>0</v>
      </c>
      <c r="AU44" s="10">
        <f>SUMPRODUCT(Q14:Q43,'control variables'!AU$7:AU$36)</f>
        <v>0</v>
      </c>
      <c r="AV44" s="10">
        <f>SUMPRODUCT(R14:R43,'control variables'!AV$7:AV$36)</f>
        <v>0</v>
      </c>
      <c r="AW44" s="10">
        <f>SUMPRODUCT(S14:S43,'control variables'!AW$7:AW$36)</f>
        <v>0</v>
      </c>
      <c r="AX44" s="10">
        <f t="shared" si="15"/>
        <v>0</v>
      </c>
      <c r="AY44" s="82">
        <f>SUMPRODUCT(P14:P43,'control variables'!BB$7:BB$36)</f>
        <v>0</v>
      </c>
      <c r="AZ44" s="82">
        <f>SUMPRODUCT(Q14:Q43,'control variables'!BC$7:BC$36)</f>
        <v>0</v>
      </c>
      <c r="BA44" s="82">
        <f>SUMPRODUCT(R14:R43,'control variables'!BD$7:BD$36)</f>
        <v>0</v>
      </c>
      <c r="BB44" s="82">
        <f>SUMPRODUCT(S14:S43,'control variables'!BE$7:BE$36)</f>
        <v>0</v>
      </c>
      <c r="BC44" s="82">
        <f t="shared" si="39"/>
        <v>0</v>
      </c>
      <c r="BD44" s="10">
        <f>SUMPRODUCT(P14:P43,'control variables'!BF$7:BF$36)</f>
        <v>0</v>
      </c>
      <c r="BE44" s="10">
        <f>SUMPRODUCT(Q14:Q43,'control variables'!BG$7:BG$36)</f>
        <v>0</v>
      </c>
      <c r="BF44" s="10">
        <f>SUMPRODUCT(R14:R43,'control variables'!BH$7:BH$36)</f>
        <v>0</v>
      </c>
      <c r="BG44" s="10">
        <f>SUMPRODUCT(S14:S43,'control variables'!BI$7:BI$36)</f>
        <v>0</v>
      </c>
      <c r="BH44" s="10">
        <f t="shared" si="40"/>
        <v>0</v>
      </c>
      <c r="BI44" s="82">
        <f t="shared" si="16"/>
        <v>0</v>
      </c>
      <c r="BJ44" s="82">
        <f t="shared" si="17"/>
        <v>0</v>
      </c>
      <c r="BK44" s="82">
        <f t="shared" si="18"/>
        <v>0</v>
      </c>
      <c r="BL44" s="82">
        <f t="shared" si="19"/>
        <v>0</v>
      </c>
      <c r="BM44" s="82">
        <f t="shared" si="9"/>
        <v>0</v>
      </c>
      <c r="BN44" s="10">
        <f ca="1">BN43+BI44-INDIRECT(ADDRESS(MAX($D44-'key variables'!$B$9*30,34),scenario!BI$4),TRUE)</f>
        <v>0</v>
      </c>
      <c r="BO44" s="10">
        <f ca="1">BO43+BJ44-INDIRECT(ADDRESS(MAX($D44-'key variables'!$B$9*30,34),scenario!BJ$4),TRUE)</f>
        <v>0</v>
      </c>
      <c r="BP44" s="10">
        <f ca="1">BP43+BK44-INDIRECT(ADDRESS(MAX($D44-'key variables'!$B$9*30,34),scenario!BK$4),TRUE)</f>
        <v>0</v>
      </c>
      <c r="BQ44" s="10">
        <f ca="1">BQ43+BL44-INDIRECT(ADDRESS(MAX($D44-'key variables'!$B$9*30,34),scenario!BL$4),TRUE)</f>
        <v>0</v>
      </c>
      <c r="BR44" s="10">
        <f t="shared" si="20"/>
        <v>0</v>
      </c>
      <c r="BS44" s="82">
        <f t="shared" si="21"/>
        <v>30.630579824873106</v>
      </c>
      <c r="BT44" s="82">
        <f t="shared" si="22"/>
        <v>35.355889863620774</v>
      </c>
      <c r="BU44" s="82">
        <f t="shared" si="23"/>
        <v>105.89862512626192</v>
      </c>
      <c r="BV44" s="82">
        <f t="shared" si="24"/>
        <v>47.600905660014746</v>
      </c>
      <c r="BW44" s="82">
        <f t="shared" si="41"/>
        <v>219.48600047477055</v>
      </c>
      <c r="BX44" s="10">
        <f t="shared" si="25"/>
        <v>0</v>
      </c>
      <c r="BY44" s="10">
        <f t="shared" si="26"/>
        <v>0</v>
      </c>
      <c r="BZ44" s="10">
        <f t="shared" si="27"/>
        <v>0</v>
      </c>
      <c r="CA44" s="10">
        <f t="shared" si="28"/>
        <v>0</v>
      </c>
      <c r="CB44" s="10">
        <v>0</v>
      </c>
      <c r="CC44" s="82">
        <f t="shared" si="29"/>
        <v>2.4284182188871128E-3</v>
      </c>
      <c r="CD44" s="82">
        <f t="shared" si="30"/>
        <v>7.0076119665928149E-3</v>
      </c>
      <c r="CE44" s="82">
        <f t="shared" si="31"/>
        <v>0.25187197116283422</v>
      </c>
      <c r="CF44" s="82">
        <f t="shared" si="32"/>
        <v>0.18869199865168632</v>
      </c>
      <c r="CG44" s="82">
        <f t="shared" si="42"/>
        <v>0.45000000000000051</v>
      </c>
    </row>
    <row r="45" spans="1:91" x14ac:dyDescent="0.3">
      <c r="A45">
        <v>-20</v>
      </c>
      <c r="B45" s="3">
        <f t="shared" si="7"/>
        <v>0.13333333333333333</v>
      </c>
      <c r="D45" s="4">
        <f t="shared" ca="1" si="33"/>
        <v>45</v>
      </c>
      <c r="F45" s="13">
        <f>'control variables'!$B$48</f>
        <v>11692549</v>
      </c>
      <c r="G45" s="13">
        <f>'control variables'!$C$48</f>
        <v>13496331.999999998</v>
      </c>
      <c r="H45" s="13">
        <f>'control variables'!$D$48</f>
        <v>40424467.000000007</v>
      </c>
      <c r="I45" s="13">
        <f>'control variables'!$E$48</f>
        <v>18170596.999999996</v>
      </c>
      <c r="J45" s="13">
        <f t="shared" si="34"/>
        <v>83783945</v>
      </c>
      <c r="K45" s="82">
        <f t="shared" ca="1" si="10"/>
        <v>11692518.369420175</v>
      </c>
      <c r="L45" s="82">
        <f t="shared" ca="1" si="11"/>
        <v>13496296.644110134</v>
      </c>
      <c r="M45" s="82">
        <f t="shared" ca="1" si="12"/>
        <v>40424361.101374879</v>
      </c>
      <c r="N45" s="82">
        <f t="shared" ca="1" si="13"/>
        <v>18170549.399094336</v>
      </c>
      <c r="O45" s="82">
        <f t="shared" ca="1" si="35"/>
        <v>83783725.513999522</v>
      </c>
      <c r="P45" s="10">
        <f>P46/'key variables'!$B$30</f>
        <v>6.4776139241080495</v>
      </c>
      <c r="Q45" s="10">
        <f>Q46/'key variables'!$B$30</f>
        <v>7.4769007243489023</v>
      </c>
      <c r="R45" s="10">
        <f>R46/'key variables'!$B$30</f>
        <v>22.394953428362488</v>
      </c>
      <c r="S45" s="10">
        <f>S46/'key variables'!$B$30</f>
        <v>10.066420259308382</v>
      </c>
      <c r="T45" s="10">
        <f t="shared" si="6"/>
        <v>46.415888336127821</v>
      </c>
      <c r="U45" s="82">
        <f>SUMPRODUCT(P15:P44,'control variables'!AD$7:AD$36)</f>
        <v>3.0066420458594583</v>
      </c>
      <c r="V45" s="82">
        <f>SUMPRODUCT(Q15:Q44,'control variables'!AE$7:AE$36)</f>
        <v>3.4704698912169167</v>
      </c>
      <c r="W45" s="82">
        <f>SUMPRODUCT(R15:R44,'control variables'!AF$7:AF$36)</f>
        <v>10.394816576236556</v>
      </c>
      <c r="X45" s="82">
        <f>SUMPRODUCT(S15:S44,'control variables'!AG$7:AG$36)</f>
        <v>4.6724183870059246</v>
      </c>
      <c r="Y45" s="82">
        <f t="shared" si="36"/>
        <v>21.544346900318857</v>
      </c>
      <c r="AE45" s="82">
        <f>SUMPRODUCT(P15:P44,'control variables'!AL$7:AL$36)</f>
        <v>0</v>
      </c>
      <c r="AF45" s="82">
        <f>SUMPRODUCT(Q15:Q44,'control variables'!AM$7:AM$36)</f>
        <v>0</v>
      </c>
      <c r="AG45" s="82">
        <f>SUMPRODUCT(R15:R44,'control variables'!AN$7:AN$36)</f>
        <v>0</v>
      </c>
      <c r="AH45" s="82">
        <f>SUMPRODUCT(S15:S44,'control variables'!AO$7:AO$36)</f>
        <v>0</v>
      </c>
      <c r="AI45" s="82">
        <f t="shared" si="14"/>
        <v>0</v>
      </c>
      <c r="AJ45" s="10">
        <f>SUMPRODUCT(P15:P44,'control variables'!AP$7:AP$36)</f>
        <v>2.8313277734879614E-3</v>
      </c>
      <c r="AK45" s="10">
        <f>SUMPRODUCT(Q15:Q44,'control variables'!AQ$7:AQ$36)</f>
        <v>8.1702757097306851E-3</v>
      </c>
      <c r="AL45" s="10">
        <f>SUMPRODUCT(R15:R44,'control variables'!AR$7:AR$36)</f>
        <v>0.29366115843229967</v>
      </c>
      <c r="AM45" s="10">
        <f>SUMPRODUCT(S15:S44,'control variables'!AS$7:AS$36)</f>
        <v>0.21999871861540643</v>
      </c>
      <c r="AN45" s="10">
        <f t="shared" si="37"/>
        <v>0.52466148053092476</v>
      </c>
      <c r="AO45" s="82">
        <f>SUMPRODUCT(P15:P44,'control variables'!AX$7:AX$36)</f>
        <v>2.8414427096536514E-3</v>
      </c>
      <c r="AP45" s="82">
        <f>SUMPRODUCT(Q15:Q44,'control variables'!AY$7:AY$36)</f>
        <v>6.5595712566122715E-3</v>
      </c>
      <c r="AQ45" s="82">
        <f>SUMPRODUCT(R15:R44,'control variables'!AZ$7:AZ$36)</f>
        <v>5.894205295121771E-2</v>
      </c>
      <c r="AR45" s="82">
        <f>SUMPRODUCT(S15:S44,'control variables'!BA$7:BA$36)</f>
        <v>4.4156933082516489E-2</v>
      </c>
      <c r="AS45" s="82">
        <f t="shared" si="38"/>
        <v>0.11250000000000013</v>
      </c>
      <c r="AT45" s="10">
        <f>SUMPRODUCT(P15:P44,'control variables'!AT$7:AT$36)</f>
        <v>0</v>
      </c>
      <c r="AU45" s="10">
        <f>SUMPRODUCT(Q15:Q44,'control variables'!AU$7:AU$36)</f>
        <v>0</v>
      </c>
      <c r="AV45" s="10">
        <f>SUMPRODUCT(R15:R44,'control variables'!AV$7:AV$36)</f>
        <v>0</v>
      </c>
      <c r="AW45" s="10">
        <f>SUMPRODUCT(S15:S44,'control variables'!AW$7:AW$36)</f>
        <v>0</v>
      </c>
      <c r="AX45" s="10">
        <f t="shared" si="15"/>
        <v>0</v>
      </c>
      <c r="AY45" s="82">
        <f>SUMPRODUCT(P15:P44,'control variables'!BB$7:BB$36)</f>
        <v>0</v>
      </c>
      <c r="AZ45" s="82">
        <f>SUMPRODUCT(Q15:Q44,'control variables'!BC$7:BC$36)</f>
        <v>0</v>
      </c>
      <c r="BA45" s="82">
        <f>SUMPRODUCT(R15:R44,'control variables'!BD$7:BD$36)</f>
        <v>0</v>
      </c>
      <c r="BB45" s="82">
        <f>SUMPRODUCT(S15:S44,'control variables'!BE$7:BE$36)</f>
        <v>0</v>
      </c>
      <c r="BC45" s="82">
        <f t="shared" si="39"/>
        <v>0</v>
      </c>
      <c r="BD45" s="10">
        <f>SUMPRODUCT(P15:P44,'control variables'!BF$7:BF$36)</f>
        <v>0</v>
      </c>
      <c r="BE45" s="10">
        <f>SUMPRODUCT(Q15:Q44,'control variables'!BG$7:BG$36)</f>
        <v>0</v>
      </c>
      <c r="BF45" s="10">
        <f>SUMPRODUCT(R15:R44,'control variables'!BH$7:BH$36)</f>
        <v>0</v>
      </c>
      <c r="BG45" s="10">
        <f>SUMPRODUCT(S15:S44,'control variables'!BI$7:BI$36)</f>
        <v>0</v>
      </c>
      <c r="BH45" s="10">
        <f t="shared" si="40"/>
        <v>0</v>
      </c>
      <c r="BI45" s="82">
        <f t="shared" si="16"/>
        <v>0</v>
      </c>
      <c r="BJ45" s="82">
        <f t="shared" si="17"/>
        <v>0</v>
      </c>
      <c r="BK45" s="82">
        <f t="shared" si="18"/>
        <v>0</v>
      </c>
      <c r="BL45" s="82">
        <f t="shared" si="19"/>
        <v>0</v>
      </c>
      <c r="BM45" s="82">
        <f t="shared" si="9"/>
        <v>0</v>
      </c>
      <c r="BN45" s="10">
        <f ca="1">BN44+BI45-INDIRECT(ADDRESS(MAX($D45-'key variables'!$B$9*30,34),scenario!BI$4),TRUE)</f>
        <v>0</v>
      </c>
      <c r="BO45" s="10">
        <f ca="1">BO44+BJ45-INDIRECT(ADDRESS(MAX($D45-'key variables'!$B$9*30,34),scenario!BJ$4),TRUE)</f>
        <v>0</v>
      </c>
      <c r="BP45" s="10">
        <f ca="1">BP44+BK45-INDIRECT(ADDRESS(MAX($D45-'key variables'!$B$9*30,34),scenario!BK$4),TRUE)</f>
        <v>0</v>
      </c>
      <c r="BQ45" s="10">
        <f ca="1">BQ44+BL45-INDIRECT(ADDRESS(MAX($D45-'key variables'!$B$9*30,34),scenario!BL$4),TRUE)</f>
        <v>0</v>
      </c>
      <c r="BR45" s="10">
        <f t="shared" si="20"/>
        <v>0</v>
      </c>
      <c r="BS45" s="82">
        <f t="shared" si="21"/>
        <v>37.108193748981158</v>
      </c>
      <c r="BT45" s="82">
        <f t="shared" si="22"/>
        <v>42.832790587969676</v>
      </c>
      <c r="BU45" s="82">
        <f t="shared" si="23"/>
        <v>128.29357855462442</v>
      </c>
      <c r="BV45" s="82">
        <f t="shared" si="24"/>
        <v>57.667325919323126</v>
      </c>
      <c r="BW45" s="82">
        <f t="shared" si="41"/>
        <v>265.90188881089836</v>
      </c>
      <c r="BX45" s="10">
        <f t="shared" si="25"/>
        <v>2.8414427096536514E-3</v>
      </c>
      <c r="BY45" s="10">
        <f t="shared" si="26"/>
        <v>6.5595712566122715E-3</v>
      </c>
      <c r="BZ45" s="10">
        <f t="shared" si="27"/>
        <v>5.894205295121771E-2</v>
      </c>
      <c r="CA45" s="10">
        <f t="shared" si="28"/>
        <v>4.4156933082516489E-2</v>
      </c>
      <c r="CB45" s="10">
        <v>0</v>
      </c>
      <c r="CC45" s="82">
        <f t="shared" si="29"/>
        <v>2.4183032827214228E-3</v>
      </c>
      <c r="CD45" s="82">
        <f t="shared" si="30"/>
        <v>8.6183164197112284E-3</v>
      </c>
      <c r="CE45" s="82">
        <f t="shared" si="31"/>
        <v>0.48659107664391621</v>
      </c>
      <c r="CF45" s="82">
        <f t="shared" si="32"/>
        <v>0.36453378418457622</v>
      </c>
      <c r="CG45" s="82">
        <f t="shared" si="42"/>
        <v>0.86216148053092501</v>
      </c>
    </row>
    <row r="46" spans="1:91" x14ac:dyDescent="0.3">
      <c r="A46">
        <v>-19</v>
      </c>
      <c r="B46" s="3">
        <f t="shared" si="7"/>
        <v>0.1361111111111111</v>
      </c>
      <c r="D46" s="4">
        <f t="shared" ca="1" si="33"/>
        <v>46</v>
      </c>
      <c r="F46" s="13">
        <f>'control variables'!$B$48</f>
        <v>11692549</v>
      </c>
      <c r="G46" s="13">
        <f>'control variables'!$C$48</f>
        <v>13496331.999999998</v>
      </c>
      <c r="H46" s="13">
        <f>'control variables'!$D$48</f>
        <v>40424467.000000007</v>
      </c>
      <c r="I46" s="13">
        <f>'control variables'!$E$48</f>
        <v>18170596.999999996</v>
      </c>
      <c r="J46" s="13">
        <f t="shared" si="34"/>
        <v>83783945</v>
      </c>
      <c r="K46" s="82">
        <f t="shared" ca="1" si="10"/>
        <v>11692511.89180625</v>
      </c>
      <c r="L46" s="82">
        <f t="shared" ca="1" si="11"/>
        <v>13496289.167209411</v>
      </c>
      <c r="M46" s="82">
        <f t="shared" ca="1" si="12"/>
        <v>40424338.70642145</v>
      </c>
      <c r="N46" s="82">
        <f t="shared" ca="1" si="13"/>
        <v>18170539.332674079</v>
      </c>
      <c r="O46" s="82">
        <f t="shared" ca="1" si="35"/>
        <v>83783679.098111182</v>
      </c>
      <c r="P46" s="10">
        <f>P47/'key variables'!$B$30</f>
        <v>7.5523433594005764</v>
      </c>
      <c r="Q46" s="10">
        <f>Q47/'key variables'!$B$30</f>
        <v>8.7174262307103003</v>
      </c>
      <c r="R46" s="10">
        <f>R47/'key variables'!$B$30</f>
        <v>26.110598715879469</v>
      </c>
      <c r="S46" s="10">
        <f>S47/'key variables'!$B$30</f>
        <v>11.736584348656057</v>
      </c>
      <c r="T46" s="10">
        <f t="shared" si="6"/>
        <v>54.116952654646404</v>
      </c>
      <c r="U46" s="82">
        <f>SUMPRODUCT(P16:P45,'control variables'!AD$7:AD$36)</f>
        <v>3.5054872604603342</v>
      </c>
      <c r="V46" s="82">
        <f>SUMPRODUCT(Q16:Q45,'control variables'!AE$7:AE$36)</f>
        <v>4.046270825030807</v>
      </c>
      <c r="W46" s="82">
        <f>SUMPRODUCT(R16:R45,'control variables'!AF$7:AF$36)</f>
        <v>12.119466343857033</v>
      </c>
      <c r="X46" s="82">
        <f>SUMPRODUCT(S16:S45,'control variables'!AG$7:AG$36)</f>
        <v>5.4476398857476473</v>
      </c>
      <c r="Y46" s="82">
        <f t="shared" si="36"/>
        <v>25.11886431509582</v>
      </c>
      <c r="AE46" s="82">
        <f>SUMPRODUCT(P16:P45,'control variables'!AL$7:AL$36)</f>
        <v>0</v>
      </c>
      <c r="AF46" s="82">
        <f>SUMPRODUCT(Q16:Q45,'control variables'!AM$7:AM$36)</f>
        <v>0</v>
      </c>
      <c r="AG46" s="82">
        <f>SUMPRODUCT(R16:R45,'control variables'!AN$7:AN$36)</f>
        <v>0</v>
      </c>
      <c r="AH46" s="82">
        <f>SUMPRODUCT(S16:S45,'control variables'!AO$7:AO$36)</f>
        <v>0</v>
      </c>
      <c r="AI46" s="82">
        <f t="shared" si="14"/>
        <v>0</v>
      </c>
      <c r="AJ46" s="10">
        <f>SUMPRODUCT(P16:P45,'control variables'!AP$7:AP$36)</f>
        <v>3.3010858255700425E-3</v>
      </c>
      <c r="AK46" s="10">
        <f>SUMPRODUCT(Q16:Q45,'control variables'!AQ$7:AQ$36)</f>
        <v>9.5258421115847758E-3</v>
      </c>
      <c r="AL46" s="10">
        <f>SUMPRODUCT(R16:R45,'control variables'!AR$7:AR$36)</f>
        <v>0.34238377368337042</v>
      </c>
      <c r="AM46" s="10">
        <f>SUMPRODUCT(S16:S45,'control variables'!AS$7:AS$36)</f>
        <v>0.25649967427481191</v>
      </c>
      <c r="AN46" s="10">
        <f t="shared" si="37"/>
        <v>0.61171037589533717</v>
      </c>
      <c r="AO46" s="82">
        <f>SUMPRODUCT(P16:P45,'control variables'!AX$7:AX$36)</f>
        <v>3.3128789753126353E-3</v>
      </c>
      <c r="AP46" s="82">
        <f>SUMPRODUCT(Q16:Q45,'control variables'!AY$7:AY$36)</f>
        <v>7.6478985936495325E-3</v>
      </c>
      <c r="AQ46" s="82">
        <f>SUMPRODUCT(R16:R45,'control variables'!AZ$7:AZ$36)</f>
        <v>6.8721388370928921E-2</v>
      </c>
      <c r="AR46" s="82">
        <f>SUMPRODUCT(S16:S45,'control variables'!BA$7:BA$36)</f>
        <v>5.1483204192840103E-2</v>
      </c>
      <c r="AS46" s="82">
        <f t="shared" si="38"/>
        <v>0.13116537013273119</v>
      </c>
      <c r="AT46" s="10">
        <f>SUMPRODUCT(P16:P45,'control variables'!AT$7:AT$36)</f>
        <v>0</v>
      </c>
      <c r="AU46" s="10">
        <f>SUMPRODUCT(Q16:Q45,'control variables'!AU$7:AU$36)</f>
        <v>0</v>
      </c>
      <c r="AV46" s="10">
        <f>SUMPRODUCT(R16:R45,'control variables'!AV$7:AV$36)</f>
        <v>0</v>
      </c>
      <c r="AW46" s="10">
        <f>SUMPRODUCT(S16:S45,'control variables'!AW$7:AW$36)</f>
        <v>0</v>
      </c>
      <c r="AX46" s="10">
        <f t="shared" si="15"/>
        <v>0</v>
      </c>
      <c r="AY46" s="82">
        <f>SUMPRODUCT(P16:P45,'control variables'!BB$7:BB$36)</f>
        <v>0</v>
      </c>
      <c r="AZ46" s="82">
        <f>SUMPRODUCT(Q16:Q45,'control variables'!BC$7:BC$36)</f>
        <v>0</v>
      </c>
      <c r="BA46" s="82">
        <f>SUMPRODUCT(R16:R45,'control variables'!BD$7:BD$36)</f>
        <v>0</v>
      </c>
      <c r="BB46" s="82">
        <f>SUMPRODUCT(S16:S45,'control variables'!BE$7:BE$36)</f>
        <v>0</v>
      </c>
      <c r="BC46" s="82">
        <f t="shared" si="39"/>
        <v>0</v>
      </c>
      <c r="BD46" s="10">
        <f>SUMPRODUCT(P16:P45,'control variables'!BF$7:BF$36)</f>
        <v>0</v>
      </c>
      <c r="BE46" s="10">
        <f>SUMPRODUCT(Q16:Q45,'control variables'!BG$7:BG$36)</f>
        <v>0</v>
      </c>
      <c r="BF46" s="10">
        <f>SUMPRODUCT(R16:R45,'control variables'!BH$7:BH$36)</f>
        <v>0</v>
      </c>
      <c r="BG46" s="10">
        <f>SUMPRODUCT(S16:S45,'control variables'!BI$7:BI$36)</f>
        <v>0</v>
      </c>
      <c r="BH46" s="10">
        <f t="shared" si="40"/>
        <v>0</v>
      </c>
      <c r="BI46" s="82">
        <f t="shared" si="16"/>
        <v>0</v>
      </c>
      <c r="BJ46" s="82">
        <f t="shared" si="17"/>
        <v>0</v>
      </c>
      <c r="BK46" s="82">
        <f t="shared" si="18"/>
        <v>0</v>
      </c>
      <c r="BL46" s="82">
        <f t="shared" si="19"/>
        <v>0</v>
      </c>
      <c r="BM46" s="82">
        <f t="shared" si="9"/>
        <v>0</v>
      </c>
      <c r="BN46" s="10">
        <f ca="1">BN45+BI46-INDIRECT(ADDRESS(MAX($D46-'key variables'!$B$9*30,34),scenario!BI$4),TRUE)</f>
        <v>0</v>
      </c>
      <c r="BO46" s="10">
        <f ca="1">BO45+BJ46-INDIRECT(ADDRESS(MAX($D46-'key variables'!$B$9*30,34),scenario!BJ$4),TRUE)</f>
        <v>0</v>
      </c>
      <c r="BP46" s="10">
        <f ca="1">BP45+BK46-INDIRECT(ADDRESS(MAX($D46-'key variables'!$B$9*30,34),scenario!BK$4),TRUE)</f>
        <v>0</v>
      </c>
      <c r="BQ46" s="10">
        <f ca="1">BQ45+BL46-INDIRECT(ADDRESS(MAX($D46-'key variables'!$B$9*30,34),scenario!BL$4),TRUE)</f>
        <v>0</v>
      </c>
      <c r="BR46" s="10">
        <f t="shared" si="20"/>
        <v>0</v>
      </c>
      <c r="BS46" s="82">
        <f t="shared" si="21"/>
        <v>44.660537108381732</v>
      </c>
      <c r="BT46" s="82">
        <f t="shared" si="22"/>
        <v>51.550216818679978</v>
      </c>
      <c r="BU46" s="82">
        <f t="shared" si="23"/>
        <v>154.40417727050388</v>
      </c>
      <c r="BV46" s="82">
        <f t="shared" si="24"/>
        <v>69.403910267979185</v>
      </c>
      <c r="BW46" s="82">
        <f t="shared" si="41"/>
        <v>320.01884146554477</v>
      </c>
      <c r="BX46" s="10">
        <f t="shared" si="25"/>
        <v>6.1543216849662867E-3</v>
      </c>
      <c r="BY46" s="10">
        <f t="shared" si="26"/>
        <v>1.4207469850261804E-2</v>
      </c>
      <c r="BZ46" s="10">
        <f t="shared" si="27"/>
        <v>0.12766344132214663</v>
      </c>
      <c r="CA46" s="10">
        <f t="shared" si="28"/>
        <v>9.5640137275356585E-2</v>
      </c>
      <c r="CB46" s="10">
        <v>0</v>
      </c>
      <c r="CC46" s="82">
        <f t="shared" si="29"/>
        <v>2.4065101329788299E-3</v>
      </c>
      <c r="CD46" s="82">
        <f t="shared" si="30"/>
        <v>1.0496259937646472E-2</v>
      </c>
      <c r="CE46" s="82">
        <f t="shared" si="31"/>
        <v>0.76025346195635779</v>
      </c>
      <c r="CF46" s="82">
        <f t="shared" si="32"/>
        <v>0.56955025426654804</v>
      </c>
      <c r="CG46" s="82">
        <f t="shared" si="42"/>
        <v>1.3427064862935312</v>
      </c>
    </row>
    <row r="47" spans="1:91" x14ac:dyDescent="0.3">
      <c r="A47">
        <v>-18</v>
      </c>
      <c r="B47" s="3">
        <f t="shared" si="7"/>
        <v>0.1388888888888889</v>
      </c>
      <c r="D47" s="4">
        <f t="shared" ca="1" si="33"/>
        <v>47</v>
      </c>
      <c r="F47" s="13">
        <f>'control variables'!$B$48</f>
        <v>11692549</v>
      </c>
      <c r="G47" s="13">
        <f>'control variables'!$C$48</f>
        <v>13496331.999999998</v>
      </c>
      <c r="H47" s="13">
        <f>'control variables'!$D$48</f>
        <v>40424467.000000007</v>
      </c>
      <c r="I47" s="13">
        <f>'control variables'!$E$48</f>
        <v>18170596.999999996</v>
      </c>
      <c r="J47" s="13">
        <f t="shared" si="34"/>
        <v>83783945</v>
      </c>
      <c r="K47" s="82">
        <f t="shared" ca="1" si="10"/>
        <v>11692504.339462891</v>
      </c>
      <c r="L47" s="82">
        <f t="shared" ca="1" si="11"/>
        <v>13496280.44978318</v>
      </c>
      <c r="M47" s="82">
        <f t="shared" ca="1" si="12"/>
        <v>40424312.595822737</v>
      </c>
      <c r="N47" s="82">
        <f t="shared" ca="1" si="13"/>
        <v>18170527.596089728</v>
      </c>
      <c r="O47" s="82">
        <f t="shared" ca="1" si="35"/>
        <v>83783624.981158525</v>
      </c>
      <c r="P47" s="10">
        <f>P48/'key variables'!$B$30</f>
        <v>8.8053858853800016</v>
      </c>
      <c r="Q47" s="10">
        <f>Q48/'key variables'!$B$30</f>
        <v>10.163772783607957</v>
      </c>
      <c r="R47" s="10">
        <f>R48/'key variables'!$B$30</f>
        <v>30.442723066271494</v>
      </c>
      <c r="S47" s="10">
        <f>S48/'key variables'!$B$30</f>
        <v>13.683852712759913</v>
      </c>
      <c r="T47" s="10">
        <f t="shared" si="6"/>
        <v>63.095734448019371</v>
      </c>
      <c r="U47" s="82">
        <f>SUMPRODUCT(P17:P46,'control variables'!AD$7:AD$36)</f>
        <v>4.0870980801231394</v>
      </c>
      <c r="V47" s="82">
        <f>SUMPRODUCT(Q17:Q46,'control variables'!AE$7:AE$36)</f>
        <v>4.7176054259772169</v>
      </c>
      <c r="W47" s="82">
        <f>SUMPRODUCT(R17:R46,'control variables'!AF$7:AF$36)</f>
        <v>14.130260344917197</v>
      </c>
      <c r="X47" s="82">
        <f>SUMPRODUCT(S17:S46,'control variables'!AG$7:AG$36)</f>
        <v>6.351481795234835</v>
      </c>
      <c r="Y47" s="82">
        <f t="shared" si="36"/>
        <v>29.286445646252389</v>
      </c>
      <c r="AE47" s="82">
        <f>SUMPRODUCT(P17:P46,'control variables'!AL$7:AL$36)</f>
        <v>0</v>
      </c>
      <c r="AF47" s="82">
        <f>SUMPRODUCT(Q17:Q46,'control variables'!AM$7:AM$36)</f>
        <v>0</v>
      </c>
      <c r="AG47" s="82">
        <f>SUMPRODUCT(R17:R46,'control variables'!AN$7:AN$36)</f>
        <v>0</v>
      </c>
      <c r="AH47" s="82">
        <f>SUMPRODUCT(S17:S46,'control variables'!AO$7:AO$36)</f>
        <v>0</v>
      </c>
      <c r="AI47" s="82">
        <f t="shared" si="14"/>
        <v>0</v>
      </c>
      <c r="AJ47" s="10">
        <f>SUMPRODUCT(P17:P46,'control variables'!AP$7:AP$36)</f>
        <v>3.8487835035627268E-3</v>
      </c>
      <c r="AK47" s="10">
        <f>SUMPRODUCT(Q17:Q46,'control variables'!AQ$7:AQ$36)</f>
        <v>1.1106316501261987E-2</v>
      </c>
      <c r="AL47" s="10">
        <f>SUMPRODUCT(R17:R46,'control variables'!AR$7:AR$36)</f>
        <v>0.39919017246773786</v>
      </c>
      <c r="AM47" s="10">
        <f>SUMPRODUCT(S17:S46,'control variables'!AS$7:AS$36)</f>
        <v>0.29905666413493925</v>
      </c>
      <c r="AN47" s="10">
        <f t="shared" si="37"/>
        <v>0.71320193660750175</v>
      </c>
      <c r="AO47" s="82">
        <f>SUMPRODUCT(P17:P46,'control variables'!AX$7:AX$36)</f>
        <v>3.8625333066828857E-3</v>
      </c>
      <c r="AP47" s="82">
        <f>SUMPRODUCT(Q17:Q46,'control variables'!AY$7:AY$36)</f>
        <v>8.9167951090989711E-3</v>
      </c>
      <c r="AQ47" s="82">
        <f>SUMPRODUCT(R17:R46,'control variables'!AZ$7:AZ$36)</f>
        <v>8.0123256370738249E-2</v>
      </c>
      <c r="AR47" s="82">
        <f>SUMPRODUCT(S17:S46,'control variables'!BA$7:BA$36)</f>
        <v>6.0025009187314175E-2</v>
      </c>
      <c r="AS47" s="82">
        <f t="shared" si="38"/>
        <v>0.15292759397383429</v>
      </c>
      <c r="AT47" s="10">
        <f>SUMPRODUCT(P17:P46,'control variables'!AT$7:AT$36)</f>
        <v>0</v>
      </c>
      <c r="AU47" s="10">
        <f>SUMPRODUCT(Q17:Q46,'control variables'!AU$7:AU$36)</f>
        <v>0</v>
      </c>
      <c r="AV47" s="10">
        <f>SUMPRODUCT(R17:R46,'control variables'!AV$7:AV$36)</f>
        <v>0</v>
      </c>
      <c r="AW47" s="10">
        <f>SUMPRODUCT(S17:S46,'control variables'!AW$7:AW$36)</f>
        <v>0</v>
      </c>
      <c r="AX47" s="10">
        <f t="shared" si="15"/>
        <v>0</v>
      </c>
      <c r="AY47" s="82">
        <f>SUMPRODUCT(P17:P46,'control variables'!BB$7:BB$36)</f>
        <v>0</v>
      </c>
      <c r="AZ47" s="82">
        <f>SUMPRODUCT(Q17:Q46,'control variables'!BC$7:BC$36)</f>
        <v>0</v>
      </c>
      <c r="BA47" s="82">
        <f>SUMPRODUCT(R17:R46,'control variables'!BD$7:BD$36)</f>
        <v>0</v>
      </c>
      <c r="BB47" s="82">
        <f>SUMPRODUCT(S17:S46,'control variables'!BE$7:BE$36)</f>
        <v>0</v>
      </c>
      <c r="BC47" s="82">
        <f t="shared" si="39"/>
        <v>0</v>
      </c>
      <c r="BD47" s="10">
        <f>SUMPRODUCT(P17:P46,'control variables'!BF$7:BF$36)</f>
        <v>0</v>
      </c>
      <c r="BE47" s="10">
        <f>SUMPRODUCT(Q17:Q46,'control variables'!BG$7:BG$36)</f>
        <v>0</v>
      </c>
      <c r="BF47" s="10">
        <f>SUMPRODUCT(R17:R46,'control variables'!BH$7:BH$36)</f>
        <v>0</v>
      </c>
      <c r="BG47" s="10">
        <f>SUMPRODUCT(S17:S46,'control variables'!BI$7:BI$36)</f>
        <v>0</v>
      </c>
      <c r="BH47" s="10">
        <f t="shared" si="40"/>
        <v>0</v>
      </c>
      <c r="BI47" s="82">
        <f t="shared" si="16"/>
        <v>0</v>
      </c>
      <c r="BJ47" s="82">
        <f t="shared" si="17"/>
        <v>0</v>
      </c>
      <c r="BK47" s="82">
        <f t="shared" si="18"/>
        <v>0</v>
      </c>
      <c r="BL47" s="82">
        <f t="shared" si="19"/>
        <v>0</v>
      </c>
      <c r="BM47" s="82">
        <f t="shared" si="9"/>
        <v>0</v>
      </c>
      <c r="BN47" s="10">
        <f ca="1">BN46+BI47-INDIRECT(ADDRESS(MAX($D47-'key variables'!$B$9*30,34),scenario!BI$4),TRUE)</f>
        <v>0</v>
      </c>
      <c r="BO47" s="10">
        <f ca="1">BO46+BJ47-INDIRECT(ADDRESS(MAX($D47-'key variables'!$B$9*30,34),scenario!BJ$4),TRUE)</f>
        <v>0</v>
      </c>
      <c r="BP47" s="10">
        <f ca="1">BP46+BK47-INDIRECT(ADDRESS(MAX($D47-'key variables'!$B$9*30,34),scenario!BK$4),TRUE)</f>
        <v>0</v>
      </c>
      <c r="BQ47" s="10">
        <f ca="1">BQ46+BL47-INDIRECT(ADDRESS(MAX($D47-'key variables'!$B$9*30,34),scenario!BL$4),TRUE)</f>
        <v>0</v>
      </c>
      <c r="BR47" s="10">
        <f t="shared" si="20"/>
        <v>0</v>
      </c>
      <c r="BS47" s="82">
        <f t="shared" si="21"/>
        <v>53.465922993761737</v>
      </c>
      <c r="BT47" s="82">
        <f t="shared" si="22"/>
        <v>61.713989602287938</v>
      </c>
      <c r="BU47" s="82">
        <f t="shared" si="23"/>
        <v>184.84690033677538</v>
      </c>
      <c r="BV47" s="82">
        <f t="shared" si="24"/>
        <v>83.0877629807391</v>
      </c>
      <c r="BW47" s="82">
        <f t="shared" si="41"/>
        <v>383.11457591356418</v>
      </c>
      <c r="BX47" s="10">
        <f t="shared" si="25"/>
        <v>1.0016854991649173E-2</v>
      </c>
      <c r="BY47" s="10">
        <f t="shared" si="26"/>
        <v>2.3124264959360777E-2</v>
      </c>
      <c r="BZ47" s="10">
        <f t="shared" si="27"/>
        <v>0.20778669769288488</v>
      </c>
      <c r="CA47" s="10">
        <f t="shared" si="28"/>
        <v>0.15566514646267077</v>
      </c>
      <c r="CB47" s="10">
        <v>0</v>
      </c>
      <c r="CC47" s="82">
        <f t="shared" si="29"/>
        <v>2.392760329858671E-3</v>
      </c>
      <c r="CD47" s="82">
        <f t="shared" si="30"/>
        <v>1.2685781329809485E-2</v>
      </c>
      <c r="CE47" s="82">
        <f t="shared" si="31"/>
        <v>1.0793203780533576</v>
      </c>
      <c r="CF47" s="82">
        <f t="shared" si="32"/>
        <v>0.80858190921417317</v>
      </c>
      <c r="CG47" s="82">
        <f t="shared" si="42"/>
        <v>1.9029808289271988</v>
      </c>
    </row>
    <row r="48" spans="1:91" x14ac:dyDescent="0.3">
      <c r="A48">
        <v>-17</v>
      </c>
      <c r="B48" s="3">
        <f t="shared" si="7"/>
        <v>0.14166666666666666</v>
      </c>
      <c r="D48" s="4">
        <f t="shared" ca="1" si="33"/>
        <v>48</v>
      </c>
      <c r="F48" s="13">
        <f>'control variables'!$B$48</f>
        <v>11692549</v>
      </c>
      <c r="G48" s="13">
        <f>'control variables'!$C$48</f>
        <v>13496331.999999998</v>
      </c>
      <c r="H48" s="13">
        <f>'control variables'!$D$48</f>
        <v>40424467.000000007</v>
      </c>
      <c r="I48" s="13">
        <f>'control variables'!$E$48</f>
        <v>18170596.999999996</v>
      </c>
      <c r="J48" s="13">
        <f t="shared" si="34"/>
        <v>83783945</v>
      </c>
      <c r="K48" s="82">
        <f t="shared" ca="1" si="10"/>
        <v>11692495.534077005</v>
      </c>
      <c r="L48" s="82">
        <f t="shared" ca="1" si="11"/>
        <v>13496270.286010396</v>
      </c>
      <c r="M48" s="82">
        <f t="shared" ca="1" si="12"/>
        <v>40424282.153099671</v>
      </c>
      <c r="N48" s="82">
        <f t="shared" ca="1" si="13"/>
        <v>18170513.912237015</v>
      </c>
      <c r="O48" s="82">
        <f t="shared" ca="1" si="35"/>
        <v>83783561.885424092</v>
      </c>
      <c r="P48" s="10">
        <f>P49/'key variables'!$B$30</f>
        <v>10.266326211710167</v>
      </c>
      <c r="Q48" s="10">
        <f>Q49/'key variables'!$B$30</f>
        <v>11.850089058728143</v>
      </c>
      <c r="R48" s="10">
        <f>R49/'key variables'!$B$30</f>
        <v>35.493609234095381</v>
      </c>
      <c r="S48" s="10">
        <f>S49/'key variables'!$B$30</f>
        <v>15.954200941430489</v>
      </c>
      <c r="T48" s="10">
        <f t="shared" si="6"/>
        <v>73.564225445964183</v>
      </c>
      <c r="U48" s="82">
        <f>SUMPRODUCT(P18:P47,'control variables'!AD$7:AD$36)</f>
        <v>4.7652065106500094</v>
      </c>
      <c r="V48" s="82">
        <f>SUMPRODUCT(Q18:Q47,'control variables'!AE$7:AE$36)</f>
        <v>5.5003241052309519</v>
      </c>
      <c r="W48" s="82">
        <f>SUMPRODUCT(R18:R47,'control variables'!AF$7:AF$36)</f>
        <v>16.474674028559257</v>
      </c>
      <c r="X48" s="82">
        <f>SUMPRODUCT(S18:S47,'control variables'!AG$7:AG$36)</f>
        <v>7.4052840938958253</v>
      </c>
      <c r="Y48" s="82">
        <f t="shared" si="36"/>
        <v>34.145488738336041</v>
      </c>
      <c r="AE48" s="82">
        <f>SUMPRODUCT(P18:P47,'control variables'!AL$7:AL$36)</f>
        <v>1.3931311964543072</v>
      </c>
      <c r="AF48" s="82">
        <f>SUMPRODUCT(Q18:Q47,'control variables'!AM$7:AM$36)</f>
        <v>1.6038418174795868</v>
      </c>
      <c r="AG48" s="82">
        <f>SUMPRODUCT(R18:R47,'control variables'!AN$7:AN$36)</f>
        <v>4.5729744836084283</v>
      </c>
      <c r="AH48" s="82">
        <f>SUMPRODUCT(S18:S47,'control variables'!AO$7:AO$36)</f>
        <v>1.9800525024576869</v>
      </c>
      <c r="AI48" s="82">
        <f t="shared" si="14"/>
        <v>9.5500000000000096</v>
      </c>
      <c r="AJ48" s="10">
        <f>SUMPRODUCT(P18:P47,'control variables'!AP$7:AP$36)</f>
        <v>4.4873521138271517E-3</v>
      </c>
      <c r="AK48" s="10">
        <f>SUMPRODUCT(Q18:Q47,'control variables'!AQ$7:AQ$36)</f>
        <v>1.2949014352882553E-2</v>
      </c>
      <c r="AL48" s="10">
        <f>SUMPRODUCT(R18:R47,'control variables'!AR$7:AR$36)</f>
        <v>0.46542157088959635</v>
      </c>
      <c r="AM48" s="10">
        <f>SUMPRODUCT(S18:S47,'control variables'!AS$7:AS$36)</f>
        <v>0.34867447148372571</v>
      </c>
      <c r="AN48" s="10">
        <f t="shared" si="37"/>
        <v>0.83153240884003177</v>
      </c>
      <c r="AO48" s="82">
        <f>SUMPRODUCT(P18:P47,'control variables'!AX$7:AX$36)</f>
        <v>4.5033832072983318E-3</v>
      </c>
      <c r="AP48" s="82">
        <f>SUMPRODUCT(Q18:Q47,'control variables'!AY$7:AY$36)</f>
        <v>1.0396219830068379E-2</v>
      </c>
      <c r="AQ48" s="82">
        <f>SUMPRODUCT(R18:R47,'control variables'!AZ$7:AZ$36)</f>
        <v>9.3416858472067418E-2</v>
      </c>
      <c r="AR48" s="82">
        <f>SUMPRODUCT(S18:S47,'control variables'!BA$7:BA$36)</f>
        <v>6.9984022642441315E-2</v>
      </c>
      <c r="AS48" s="82">
        <f t="shared" si="38"/>
        <v>0.17830048415187544</v>
      </c>
      <c r="AT48" s="10">
        <f>SUMPRODUCT(P18:P47,'control variables'!AT$7:AT$36)</f>
        <v>0</v>
      </c>
      <c r="AU48" s="10">
        <f>SUMPRODUCT(Q18:Q47,'control variables'!AU$7:AU$36)</f>
        <v>0</v>
      </c>
      <c r="AV48" s="10">
        <f>SUMPRODUCT(R18:R47,'control variables'!AV$7:AV$36)</f>
        <v>0</v>
      </c>
      <c r="AW48" s="10">
        <f>SUMPRODUCT(S18:S47,'control variables'!AW$7:AW$36)</f>
        <v>0</v>
      </c>
      <c r="AX48" s="10">
        <f t="shared" si="15"/>
        <v>0</v>
      </c>
      <c r="AY48" s="82">
        <f>SUMPRODUCT(P18:P47,'control variables'!BB$7:BB$36)</f>
        <v>0</v>
      </c>
      <c r="AZ48" s="82">
        <f>SUMPRODUCT(Q18:Q47,'control variables'!BC$7:BC$36)</f>
        <v>0</v>
      </c>
      <c r="BA48" s="82">
        <f>SUMPRODUCT(R18:R47,'control variables'!BD$7:BD$36)</f>
        <v>0</v>
      </c>
      <c r="BB48" s="82">
        <f>SUMPRODUCT(S18:S47,'control variables'!BE$7:BE$36)</f>
        <v>0</v>
      </c>
      <c r="BC48" s="82">
        <f t="shared" si="39"/>
        <v>0</v>
      </c>
      <c r="BD48" s="10">
        <f>SUMPRODUCT(P18:P47,'control variables'!BF$7:BF$36)</f>
        <v>0</v>
      </c>
      <c r="BE48" s="10">
        <f>SUMPRODUCT(Q18:Q47,'control variables'!BG$7:BG$36)</f>
        <v>0</v>
      </c>
      <c r="BF48" s="10">
        <f>SUMPRODUCT(R18:R47,'control variables'!BH$7:BH$36)</f>
        <v>0</v>
      </c>
      <c r="BG48" s="10">
        <f>SUMPRODUCT(S18:S47,'control variables'!BI$7:BI$36)</f>
        <v>0</v>
      </c>
      <c r="BH48" s="10">
        <f t="shared" si="40"/>
        <v>0</v>
      </c>
      <c r="BI48" s="82">
        <f t="shared" si="16"/>
        <v>1.3931311964543072</v>
      </c>
      <c r="BJ48" s="82">
        <f t="shared" si="17"/>
        <v>1.6038418174795868</v>
      </c>
      <c r="BK48" s="82">
        <f t="shared" si="18"/>
        <v>4.5729744836084283</v>
      </c>
      <c r="BL48" s="82">
        <f t="shared" si="19"/>
        <v>1.9800525024576869</v>
      </c>
      <c r="BM48" s="82">
        <f t="shared" si="9"/>
        <v>9.5500000000000096</v>
      </c>
      <c r="BN48" s="10">
        <f ca="1">BN47+BI48-INDIRECT(ADDRESS(MAX($D48-'key variables'!$B$9*30,34),scenario!BI$4),TRUE)</f>
        <v>1.3931311964543072</v>
      </c>
      <c r="BO48" s="10">
        <f ca="1">BO47+BJ48-INDIRECT(ADDRESS(MAX($D48-'key variables'!$B$9*30,34),scenario!BJ$4),TRUE)</f>
        <v>1.6038418174795868</v>
      </c>
      <c r="BP48" s="10">
        <f ca="1">BP47+BK48-INDIRECT(ADDRESS(MAX($D48-'key variables'!$B$9*30,34),scenario!BK$4),TRUE)</f>
        <v>4.5729744836084283</v>
      </c>
      <c r="BQ48" s="10">
        <f ca="1">BQ47+BL48-INDIRECT(ADDRESS(MAX($D48-'key variables'!$B$9*30,34),scenario!BL$4),TRUE)</f>
        <v>1.9800525024576869</v>
      </c>
      <c r="BR48" s="10">
        <f t="shared" si="20"/>
        <v>9.5500000000000096</v>
      </c>
      <c r="BS48" s="82">
        <f t="shared" si="21"/>
        <v>62.339118009017596</v>
      </c>
      <c r="BT48" s="82">
        <f t="shared" si="22"/>
        <v>71.960236843536492</v>
      </c>
      <c r="BU48" s="82">
        <f t="shared" si="23"/>
        <v>215.76753508726233</v>
      </c>
      <c r="BV48" s="82">
        <f t="shared" si="24"/>
        <v>97.061911419711905</v>
      </c>
      <c r="BW48" s="82">
        <f t="shared" si="41"/>
        <v>447.12880135952832</v>
      </c>
      <c r="BX48" s="10">
        <f t="shared" si="25"/>
        <v>1.4520238198947506E-2</v>
      </c>
      <c r="BY48" s="10">
        <f t="shared" si="26"/>
        <v>3.3520484789429157E-2</v>
      </c>
      <c r="BZ48" s="10">
        <f t="shared" si="27"/>
        <v>0.30120355616495231</v>
      </c>
      <c r="CA48" s="10">
        <f t="shared" si="28"/>
        <v>0.22564916910511207</v>
      </c>
      <c r="CB48" s="10">
        <v>0</v>
      </c>
      <c r="CC48" s="82">
        <f t="shared" si="29"/>
        <v>2.3767292363874913E-3</v>
      </c>
      <c r="CD48" s="82">
        <f t="shared" si="30"/>
        <v>1.5238575852623658E-2</v>
      </c>
      <c r="CE48" s="82">
        <f t="shared" si="31"/>
        <v>1.4513250904708865</v>
      </c>
      <c r="CF48" s="82">
        <f t="shared" si="32"/>
        <v>1.0872723580554575</v>
      </c>
      <c r="CG48" s="82">
        <f t="shared" si="42"/>
        <v>2.5562127536153554</v>
      </c>
    </row>
    <row r="49" spans="1:91" x14ac:dyDescent="0.3">
      <c r="A49">
        <v>-16</v>
      </c>
      <c r="B49" s="3">
        <f t="shared" si="7"/>
        <v>0.14444444444444443</v>
      </c>
      <c r="D49" s="4">
        <f t="shared" ca="1" si="33"/>
        <v>49</v>
      </c>
      <c r="F49" s="13">
        <f>'control variables'!$B$48</f>
        <v>11692549</v>
      </c>
      <c r="G49" s="13">
        <f>'control variables'!$C$48</f>
        <v>13496331.999999998</v>
      </c>
      <c r="H49" s="13">
        <f>'control variables'!$D$48</f>
        <v>40424467.000000007</v>
      </c>
      <c r="I49" s="13">
        <f>'control variables'!$E$48</f>
        <v>18170596.999999996</v>
      </c>
      <c r="J49" s="13">
        <f t="shared" si="34"/>
        <v>83783945</v>
      </c>
      <c r="K49" s="82">
        <f t="shared" ca="1" si="10"/>
        <v>11692485.267750794</v>
      </c>
      <c r="L49" s="82">
        <f t="shared" ca="1" si="11"/>
        <v>13496258.435921337</v>
      </c>
      <c r="M49" s="82">
        <f t="shared" ca="1" si="12"/>
        <v>40424246.659490436</v>
      </c>
      <c r="N49" s="82">
        <f t="shared" ca="1" si="13"/>
        <v>18170497.958036076</v>
      </c>
      <c r="O49" s="82">
        <f t="shared" ca="1" si="35"/>
        <v>83783488.321198642</v>
      </c>
      <c r="P49" s="10">
        <f>P50/'key variables'!$B$30</f>
        <v>11.96965757744287</v>
      </c>
      <c r="Q49" s="10">
        <f>Q50/'key variables'!$B$30</f>
        <v>13.816189488834699</v>
      </c>
      <c r="R49" s="10">
        <f>R50/'key variables'!$B$30</f>
        <v>41.382510155881263</v>
      </c>
      <c r="S49" s="10">
        <f>S50/'key variables'!$B$30</f>
        <v>18.601232636930636</v>
      </c>
      <c r="T49" s="10">
        <f t="shared" si="6"/>
        <v>85.769589859089464</v>
      </c>
      <c r="U49" s="82">
        <f>SUMPRODUCT(P19:P48,'control variables'!AD$7:AD$36)</f>
        <v>5.5558228953627413</v>
      </c>
      <c r="V49" s="82">
        <f>SUMPRODUCT(Q19:Q48,'control variables'!AE$7:AE$36)</f>
        <v>6.4129070854453394</v>
      </c>
      <c r="W49" s="82">
        <f>SUMPRODUCT(R19:R48,'control variables'!AF$7:AF$36)</f>
        <v>19.20805970464059</v>
      </c>
      <c r="X49" s="82">
        <f>SUMPRODUCT(S19:S48,'control variables'!AG$7:AG$36)</f>
        <v>8.6339273699010839</v>
      </c>
      <c r="Y49" s="82">
        <f t="shared" si="36"/>
        <v>39.810717055349755</v>
      </c>
      <c r="AE49" s="82">
        <f>SUMPRODUCT(P19:P48,'control variables'!AL$7:AL$36)</f>
        <v>1.6242717246789662</v>
      </c>
      <c r="AF49" s="82">
        <f>SUMPRODUCT(Q19:Q48,'control variables'!AM$7:AM$36)</f>
        <v>1.8699422722138854</v>
      </c>
      <c r="AG49" s="82">
        <f>SUMPRODUCT(R19:R48,'control variables'!AN$7:AN$36)</f>
        <v>5.3316968066669705</v>
      </c>
      <c r="AH49" s="82">
        <f>SUMPRODUCT(S19:S48,'control variables'!AO$7:AO$36)</f>
        <v>2.308571727707581</v>
      </c>
      <c r="AI49" s="82">
        <f t="shared" si="14"/>
        <v>11.134482531267402</v>
      </c>
      <c r="AJ49" s="10">
        <f>SUMPRODUCT(P19:P48,'control variables'!AP$7:AP$36)</f>
        <v>5.2318684526758349E-3</v>
      </c>
      <c r="AK49" s="10">
        <f>SUMPRODUCT(Q19:Q48,'control variables'!AQ$7:AQ$36)</f>
        <v>1.5097442315110109E-2</v>
      </c>
      <c r="AL49" s="10">
        <f>SUMPRODUCT(R19:R48,'control variables'!AR$7:AR$36)</f>
        <v>0.54264171211992018</v>
      </c>
      <c r="AM49" s="10">
        <f>SUMPRODUCT(S19:S48,'control variables'!AS$7:AS$36)</f>
        <v>0.4065245876266424</v>
      </c>
      <c r="AN49" s="10">
        <f t="shared" si="37"/>
        <v>0.96949561051434863</v>
      </c>
      <c r="AO49" s="82">
        <f>SUMPRODUCT(P19:P48,'control variables'!AX$7:AX$36)</f>
        <v>5.2505593354205448E-3</v>
      </c>
      <c r="AP49" s="82">
        <f>SUMPRODUCT(Q19:Q48,'control variables'!AY$7:AY$36)</f>
        <v>1.2121102417708066E-2</v>
      </c>
      <c r="AQ49" s="82">
        <f>SUMPRODUCT(R19:R48,'control variables'!AZ$7:AZ$36)</f>
        <v>0.10891606060556158</v>
      </c>
      <c r="AR49" s="82">
        <f>SUMPRODUCT(S19:S48,'control variables'!BA$7:BA$36)</f>
        <v>8.1595379851317734E-2</v>
      </c>
      <c r="AS49" s="82">
        <f t="shared" si="38"/>
        <v>0.20788310221000791</v>
      </c>
      <c r="AT49" s="10">
        <f>SUMPRODUCT(P19:P48,'control variables'!AT$7:AT$36)</f>
        <v>0</v>
      </c>
      <c r="AU49" s="10">
        <f>SUMPRODUCT(Q19:Q48,'control variables'!AU$7:AU$36)</f>
        <v>0</v>
      </c>
      <c r="AV49" s="10">
        <f>SUMPRODUCT(R19:R48,'control variables'!AV$7:AV$36)</f>
        <v>0</v>
      </c>
      <c r="AW49" s="10">
        <f>SUMPRODUCT(S19:S48,'control variables'!AW$7:AW$36)</f>
        <v>0</v>
      </c>
      <c r="AX49" s="10">
        <f t="shared" si="15"/>
        <v>0</v>
      </c>
      <c r="AY49" s="82">
        <f>SUMPRODUCT(P19:P48,'control variables'!BB$7:BB$36)</f>
        <v>0</v>
      </c>
      <c r="AZ49" s="82">
        <f>SUMPRODUCT(Q19:Q48,'control variables'!BC$7:BC$36)</f>
        <v>0</v>
      </c>
      <c r="BA49" s="82">
        <f>SUMPRODUCT(R19:R48,'control variables'!BD$7:BD$36)</f>
        <v>0</v>
      </c>
      <c r="BB49" s="82">
        <f>SUMPRODUCT(S19:S48,'control variables'!BE$7:BE$36)</f>
        <v>0</v>
      </c>
      <c r="BC49" s="82">
        <f t="shared" si="39"/>
        <v>0</v>
      </c>
      <c r="BD49" s="10">
        <f>SUMPRODUCT(P19:P48,'control variables'!BF$7:BF$36)</f>
        <v>0</v>
      </c>
      <c r="BE49" s="10">
        <f>SUMPRODUCT(Q19:Q48,'control variables'!BG$7:BG$36)</f>
        <v>0</v>
      </c>
      <c r="BF49" s="10">
        <f>SUMPRODUCT(R19:R48,'control variables'!BH$7:BH$36)</f>
        <v>0</v>
      </c>
      <c r="BG49" s="10">
        <f>SUMPRODUCT(S19:S48,'control variables'!BI$7:BI$36)</f>
        <v>0</v>
      </c>
      <c r="BH49" s="10">
        <f t="shared" si="40"/>
        <v>0</v>
      </c>
      <c r="BI49" s="82">
        <f t="shared" si="16"/>
        <v>1.6242717246789662</v>
      </c>
      <c r="BJ49" s="82">
        <f t="shared" si="17"/>
        <v>1.8699422722138854</v>
      </c>
      <c r="BK49" s="82">
        <f t="shared" si="18"/>
        <v>5.3316968066669705</v>
      </c>
      <c r="BL49" s="82">
        <f t="shared" si="19"/>
        <v>2.308571727707581</v>
      </c>
      <c r="BM49" s="82">
        <f t="shared" si="9"/>
        <v>11.134482531267402</v>
      </c>
      <c r="BN49" s="10">
        <f ca="1">BN48+BI49-INDIRECT(ADDRESS(MAX($D49-'key variables'!$B$9*30,34),scenario!BI$4),TRUE)</f>
        <v>3.0174029211332734</v>
      </c>
      <c r="BO49" s="10">
        <f ca="1">BO48+BJ49-INDIRECT(ADDRESS(MAX($D49-'key variables'!$B$9*30,34),scenario!BJ$4),TRUE)</f>
        <v>3.4737840896934724</v>
      </c>
      <c r="BP49" s="10">
        <f ca="1">BP48+BK49-INDIRECT(ADDRESS(MAX($D49-'key variables'!$B$9*30,34),scenario!BK$4),TRUE)</f>
        <v>9.9046712902753988</v>
      </c>
      <c r="BQ49" s="10">
        <f ca="1">BQ48+BL49-INDIRECT(ADDRESS(MAX($D49-'key variables'!$B$9*30,34),scenario!BL$4),TRUE)</f>
        <v>4.2886242301652677</v>
      </c>
      <c r="BR49" s="10">
        <f t="shared" si="20"/>
        <v>20.684482531267413</v>
      </c>
      <c r="BS49" s="82">
        <f t="shared" si="21"/>
        <v>72.684503861781508</v>
      </c>
      <c r="BT49" s="82">
        <f t="shared" si="22"/>
        <v>83.906484060157297</v>
      </c>
      <c r="BU49" s="82">
        <f t="shared" si="23"/>
        <v>251.81834843647664</v>
      </c>
      <c r="BV49" s="82">
        <f t="shared" si="24"/>
        <v>113.35457232893495</v>
      </c>
      <c r="BW49" s="82">
        <f t="shared" si="41"/>
        <v>521.76390868735041</v>
      </c>
      <c r="BX49" s="10">
        <f t="shared" si="25"/>
        <v>1.9770797534368049E-2</v>
      </c>
      <c r="BY49" s="10">
        <f t="shared" si="26"/>
        <v>4.5641587207137221E-2</v>
      </c>
      <c r="BZ49" s="10">
        <f t="shared" si="27"/>
        <v>0.4101196167705139</v>
      </c>
      <c r="CA49" s="10">
        <f t="shared" si="28"/>
        <v>0.30724454895642983</v>
      </c>
      <c r="CB49" s="10">
        <v>0</v>
      </c>
      <c r="CC49" s="82">
        <f t="shared" si="29"/>
        <v>2.3580383536427815E-3</v>
      </c>
      <c r="CD49" s="82">
        <f t="shared" si="30"/>
        <v>1.8214915750025699E-2</v>
      </c>
      <c r="CE49" s="82">
        <f t="shared" si="31"/>
        <v>1.8850507419852449</v>
      </c>
      <c r="CF49" s="82">
        <f t="shared" si="32"/>
        <v>1.412201565830782</v>
      </c>
      <c r="CG49" s="82">
        <f t="shared" si="42"/>
        <v>3.3178252619196957</v>
      </c>
    </row>
    <row r="50" spans="1:91" x14ac:dyDescent="0.3">
      <c r="A50">
        <v>-15</v>
      </c>
      <c r="B50" s="3">
        <f t="shared" si="7"/>
        <v>0.14722222222222223</v>
      </c>
      <c r="D50" s="4">
        <f t="shared" ca="1" si="33"/>
        <v>50</v>
      </c>
      <c r="F50" s="13">
        <f>'control variables'!$B$48</f>
        <v>11692549</v>
      </c>
      <c r="G50" s="13">
        <f>'control variables'!$C$48</f>
        <v>13496331.999999998</v>
      </c>
      <c r="H50" s="13">
        <f>'control variables'!$D$48</f>
        <v>40424467.000000007</v>
      </c>
      <c r="I50" s="13">
        <f>'control variables'!$E$48</f>
        <v>18170596.999999996</v>
      </c>
      <c r="J50" s="13">
        <f t="shared" si="34"/>
        <v>83783945</v>
      </c>
      <c r="K50" s="82">
        <f t="shared" ca="1" si="10"/>
        <v>11692473.298093216</v>
      </c>
      <c r="L50" s="82">
        <f t="shared" ca="1" si="11"/>
        <v>13496244.619731849</v>
      </c>
      <c r="M50" s="82">
        <f t="shared" ca="1" si="12"/>
        <v>40424205.276980281</v>
      </c>
      <c r="N50" s="82">
        <f t="shared" ca="1" si="13"/>
        <v>18170479.356803436</v>
      </c>
      <c r="O50" s="82">
        <f t="shared" ca="1" si="35"/>
        <v>83783402.551608786</v>
      </c>
      <c r="P50" s="10">
        <f>P51/'key variables'!$B$30</f>
        <v>13.955596146731938</v>
      </c>
      <c r="Q50" s="10">
        <f>Q51/'key variables'!$B$30</f>
        <v>16.108494294461792</v>
      </c>
      <c r="R50" s="10">
        <f>R51/'key variables'!$B$30</f>
        <v>48.248464547712608</v>
      </c>
      <c r="S50" s="10">
        <f>S51/'key variables'!$B$30</f>
        <v>21.687445011093725</v>
      </c>
      <c r="T50" s="10">
        <f t="shared" si="6"/>
        <v>100.00000000000007</v>
      </c>
      <c r="U50" s="82">
        <f>SUMPRODUCT(P20:P49,'control variables'!AD$7:AD$36)</f>
        <v>6.4776139241080495</v>
      </c>
      <c r="V50" s="82">
        <f>SUMPRODUCT(Q20:Q49,'control variables'!AE$7:AE$36)</f>
        <v>7.4769007243489023</v>
      </c>
      <c r="W50" s="82">
        <f>SUMPRODUCT(R20:R49,'control variables'!AF$7:AF$36)</f>
        <v>22.394953428362488</v>
      </c>
      <c r="X50" s="82">
        <f>SUMPRODUCT(S20:S49,'control variables'!AG$7:AG$36)</f>
        <v>10.066420259308382</v>
      </c>
      <c r="Y50" s="82">
        <f t="shared" si="36"/>
        <v>46.415888336127821</v>
      </c>
      <c r="AE50" s="82">
        <f>SUMPRODUCT(P20:P49,'control variables'!AL$7:AL$36)</f>
        <v>1.8937617952324093</v>
      </c>
      <c r="AF50" s="82">
        <f>SUMPRODUCT(Q20:Q49,'control variables'!AM$7:AM$36)</f>
        <v>2.1801926245491061</v>
      </c>
      <c r="AG50" s="82">
        <f>SUMPRODUCT(R20:R49,'control variables'!AN$7:AN$36)</f>
        <v>6.2163020896175425</v>
      </c>
      <c r="AH50" s="82">
        <f>SUMPRODUCT(S20:S49,'control variables'!AO$7:AO$36)</f>
        <v>2.6915970234908744</v>
      </c>
      <c r="AI50" s="82">
        <f t="shared" si="14"/>
        <v>12.981853532889932</v>
      </c>
      <c r="AJ50" s="10">
        <f>SUMPRODUCT(P20:P49,'control variables'!AP$7:AP$36)</f>
        <v>6.0999107740531983E-3</v>
      </c>
      <c r="AK50" s="10">
        <f>SUMPRODUCT(Q20:Q49,'control variables'!AQ$7:AQ$36)</f>
        <v>1.7602325416168654E-2</v>
      </c>
      <c r="AL50" s="10">
        <f>SUMPRODUCT(R20:R49,'control variables'!AR$7:AR$36)</f>
        <v>0.63267378684149544</v>
      </c>
      <c r="AM50" s="10">
        <f>SUMPRODUCT(S20:S49,'control variables'!AS$7:AS$36)</f>
        <v>0.47397287114759473</v>
      </c>
      <c r="AN50" s="10">
        <f t="shared" si="37"/>
        <v>1.1303488941793121</v>
      </c>
      <c r="AO50" s="82">
        <f>SUMPRODUCT(P20:P49,'control variables'!AX$7:AX$36)</f>
        <v>6.1217027434160194E-3</v>
      </c>
      <c r="AP50" s="82">
        <f>SUMPRODUCT(Q20:Q49,'control variables'!AY$7:AY$36)</f>
        <v>1.4132167866981512E-2</v>
      </c>
      <c r="AQ50" s="82">
        <f>SUMPRODUCT(R20:R49,'control variables'!AZ$7:AZ$36)</f>
        <v>0.12698680357979958</v>
      </c>
      <c r="AR50" s="82">
        <f>SUMPRODUCT(S20:S49,'control variables'!BA$7:BA$36)</f>
        <v>9.5133228438390033E-2</v>
      </c>
      <c r="AS50" s="82">
        <f t="shared" si="38"/>
        <v>0.24237390262858713</v>
      </c>
      <c r="AT50" s="10">
        <f>SUMPRODUCT(P20:P49,'control variables'!AT$7:AT$36)</f>
        <v>0</v>
      </c>
      <c r="AU50" s="10">
        <f>SUMPRODUCT(Q20:Q49,'control variables'!AU$7:AU$36)</f>
        <v>0</v>
      </c>
      <c r="AV50" s="10">
        <f>SUMPRODUCT(R20:R49,'control variables'!AV$7:AV$36)</f>
        <v>0</v>
      </c>
      <c r="AW50" s="10">
        <f>SUMPRODUCT(S20:S49,'control variables'!AW$7:AW$36)</f>
        <v>0</v>
      </c>
      <c r="AX50" s="10">
        <f t="shared" si="15"/>
        <v>0</v>
      </c>
      <c r="AY50" s="82">
        <f>SUMPRODUCT(P20:P49,'control variables'!BB$7:BB$36)</f>
        <v>0</v>
      </c>
      <c r="AZ50" s="82">
        <f>SUMPRODUCT(Q20:Q49,'control variables'!BC$7:BC$36)</f>
        <v>0</v>
      </c>
      <c r="BA50" s="82">
        <f>SUMPRODUCT(R20:R49,'control variables'!BD$7:BD$36)</f>
        <v>0</v>
      </c>
      <c r="BB50" s="82">
        <f>SUMPRODUCT(S20:S49,'control variables'!BE$7:BE$36)</f>
        <v>0</v>
      </c>
      <c r="BC50" s="82">
        <f t="shared" si="39"/>
        <v>0</v>
      </c>
      <c r="BD50" s="10">
        <f>SUMPRODUCT(P20:P49,'control variables'!BF$7:BF$36)</f>
        <v>0</v>
      </c>
      <c r="BE50" s="10">
        <f>SUMPRODUCT(Q20:Q49,'control variables'!BG$7:BG$36)</f>
        <v>0</v>
      </c>
      <c r="BF50" s="10">
        <f>SUMPRODUCT(R20:R49,'control variables'!BH$7:BH$36)</f>
        <v>0</v>
      </c>
      <c r="BG50" s="10">
        <f>SUMPRODUCT(S20:S49,'control variables'!BI$7:BI$36)</f>
        <v>0</v>
      </c>
      <c r="BH50" s="10">
        <f t="shared" si="40"/>
        <v>0</v>
      </c>
      <c r="BI50" s="82">
        <f t="shared" si="16"/>
        <v>1.8937617952324093</v>
      </c>
      <c r="BJ50" s="82">
        <f t="shared" si="17"/>
        <v>2.1801926245491061</v>
      </c>
      <c r="BK50" s="82">
        <f t="shared" si="18"/>
        <v>6.2163020896175425</v>
      </c>
      <c r="BL50" s="82">
        <f t="shared" si="19"/>
        <v>2.6915970234908744</v>
      </c>
      <c r="BM50" s="82">
        <f t="shared" si="9"/>
        <v>12.981853532889932</v>
      </c>
      <c r="BN50" s="10">
        <f ca="1">BN49+BI50-INDIRECT(ADDRESS(MAX($D50-'key variables'!$B$9*30,34),scenario!BI$4),TRUE)</f>
        <v>4.9111647163656826</v>
      </c>
      <c r="BO50" s="10">
        <f ca="1">BO49+BJ50-INDIRECT(ADDRESS(MAX($D50-'key variables'!$B$9*30,34),scenario!BJ$4),TRUE)</f>
        <v>5.6539767142425781</v>
      </c>
      <c r="BP50" s="10">
        <f ca="1">BP49+BK50-INDIRECT(ADDRESS(MAX($D50-'key variables'!$B$9*30,34),scenario!BK$4),TRUE)</f>
        <v>16.120973379892941</v>
      </c>
      <c r="BQ50" s="10">
        <f ca="1">BQ49+BL50-INDIRECT(ADDRESS(MAX($D50-'key variables'!$B$9*30,34),scenario!BL$4),TRUE)</f>
        <v>6.9802212536561417</v>
      </c>
      <c r="BR50" s="10">
        <f t="shared" si="20"/>
        <v>33.666336064157349</v>
      </c>
      <c r="BS50" s="82">
        <f t="shared" si="21"/>
        <v>84.746338213281035</v>
      </c>
      <c r="BT50" s="82">
        <f t="shared" si="22"/>
        <v>97.834785730069981</v>
      </c>
      <c r="BU50" s="82">
        <f t="shared" si="23"/>
        <v>293.8505108945717</v>
      </c>
      <c r="BV50" s="82">
        <f t="shared" si="24"/>
        <v>132.35042031653779</v>
      </c>
      <c r="BW50" s="82">
        <f t="shared" si="41"/>
        <v>608.78205515446052</v>
      </c>
      <c r="BX50" s="10">
        <f t="shared" si="25"/>
        <v>2.5892500277784069E-2</v>
      </c>
      <c r="BY50" s="10">
        <f t="shared" si="26"/>
        <v>5.9773755074118737E-2</v>
      </c>
      <c r="BZ50" s="10">
        <f t="shared" si="27"/>
        <v>0.53710642035031353</v>
      </c>
      <c r="CA50" s="10">
        <f t="shared" si="28"/>
        <v>0.40237777739481984</v>
      </c>
      <c r="CB50" s="10">
        <v>0</v>
      </c>
      <c r="CC50" s="82">
        <f t="shared" si="29"/>
        <v>2.3362463842799604E-3</v>
      </c>
      <c r="CD50" s="82">
        <f t="shared" si="30"/>
        <v>2.1685073299212838E-2</v>
      </c>
      <c r="CE50" s="82">
        <f t="shared" si="31"/>
        <v>2.3907377252469408</v>
      </c>
      <c r="CF50" s="82">
        <f t="shared" si="32"/>
        <v>1.7910412085399867</v>
      </c>
      <c r="CG50" s="82">
        <f t="shared" si="42"/>
        <v>4.2058002534704206</v>
      </c>
    </row>
    <row r="51" spans="1:91" x14ac:dyDescent="0.3">
      <c r="A51">
        <v>-14</v>
      </c>
      <c r="B51" s="3">
        <f t="shared" si="7"/>
        <v>0.15</v>
      </c>
      <c r="D51" s="4">
        <f t="shared" ca="1" si="33"/>
        <v>51</v>
      </c>
      <c r="F51" s="13">
        <f>'control variables'!$B$48</f>
        <v>11692549</v>
      </c>
      <c r="G51" s="13">
        <f>'control variables'!$C$48</f>
        <v>13496331.999999998</v>
      </c>
      <c r="H51" s="13">
        <f>'control variables'!$D$48</f>
        <v>40424467.000000007</v>
      </c>
      <c r="I51" s="13">
        <f>'control variables'!$E$48</f>
        <v>18170596.999999996</v>
      </c>
      <c r="J51" s="13">
        <f t="shared" si="34"/>
        <v>83783945</v>
      </c>
      <c r="K51" s="82">
        <f t="shared" ca="1" si="10"/>
        <v>11692459.342497071</v>
      </c>
      <c r="L51" s="82">
        <f t="shared" ca="1" si="11"/>
        <v>13496228.511237554</v>
      </c>
      <c r="M51" s="82">
        <f t="shared" ca="1" si="12"/>
        <v>40424157.028515734</v>
      </c>
      <c r="N51" s="82">
        <f t="shared" ca="1" si="13"/>
        <v>18170457.669358429</v>
      </c>
      <c r="O51" s="82">
        <f t="shared" ca="1" si="35"/>
        <v>83783302.551608786</v>
      </c>
      <c r="P51" s="10">
        <f>P52/'key variables'!$B$30</f>
        <v>16.271030524524534</v>
      </c>
      <c r="Q51" s="10">
        <f>Q52/'key variables'!$B$30</f>
        <v>18.781125479236156</v>
      </c>
      <c r="R51" s="10">
        <f>R52/'key variables'!$B$30</f>
        <v>56.253579650992684</v>
      </c>
      <c r="S51" s="10">
        <f>S52/'key variables'!$B$30</f>
        <v>25.28570446322987</v>
      </c>
      <c r="T51" s="10">
        <f t="shared" si="6"/>
        <v>116.59144011798324</v>
      </c>
      <c r="U51" s="82">
        <f>SUMPRODUCT(P21:P50,'control variables'!AD$7:AD$36)</f>
        <v>7.5523433594005764</v>
      </c>
      <c r="V51" s="82">
        <f>SUMPRODUCT(Q21:Q50,'control variables'!AE$7:AE$36)</f>
        <v>8.7174262307103003</v>
      </c>
      <c r="W51" s="82">
        <f>SUMPRODUCT(R21:R50,'control variables'!AF$7:AF$36)</f>
        <v>26.110598715879469</v>
      </c>
      <c r="X51" s="82">
        <f>SUMPRODUCT(S21:S50,'control variables'!AG$7:AG$36)</f>
        <v>11.736584348656057</v>
      </c>
      <c r="Y51" s="82">
        <f t="shared" si="36"/>
        <v>54.116952654646404</v>
      </c>
      <c r="AE51" s="82">
        <f>SUMPRODUCT(P21:P50,'control variables'!AL$7:AL$36)</f>
        <v>2.2079641494656372</v>
      </c>
      <c r="AF51" s="82">
        <f>SUMPRODUCT(Q21:Q50,'control variables'!AM$7:AM$36)</f>
        <v>2.5419179783078567</v>
      </c>
      <c r="AG51" s="82">
        <f>SUMPRODUCT(R21:R50,'control variables'!AN$7:AN$36)</f>
        <v>7.2476761283693731</v>
      </c>
      <c r="AH51" s="82">
        <f>SUMPRODUCT(S21:S50,'control variables'!AO$7:AO$36)</f>
        <v>3.1381717318607802</v>
      </c>
      <c r="AI51" s="82">
        <f t="shared" si="14"/>
        <v>15.135729988003646</v>
      </c>
      <c r="AJ51" s="10">
        <f>SUMPRODUCT(P21:P50,'control variables'!AP$7:AP$36)</f>
        <v>7.1119738173806386E-3</v>
      </c>
      <c r="AK51" s="10">
        <f>SUMPRODUCT(Q21:Q50,'control variables'!AQ$7:AQ$36)</f>
        <v>2.0522804696964807E-2</v>
      </c>
      <c r="AL51" s="10">
        <f>SUMPRODUCT(R21:R50,'control variables'!AR$7:AR$36)</f>
        <v>0.73764347932747865</v>
      </c>
      <c r="AM51" s="10">
        <f>SUMPRODUCT(S21:S50,'control variables'!AS$7:AS$36)</f>
        <v>0.55261179623953349</v>
      </c>
      <c r="AN51" s="10">
        <f t="shared" si="37"/>
        <v>1.3178900540813576</v>
      </c>
      <c r="AO51" s="82">
        <f>SUMPRODUCT(P21:P50,'control variables'!AX$7:AX$36)</f>
        <v>7.1373813882908213E-3</v>
      </c>
      <c r="AP51" s="82">
        <f>SUMPRODUCT(Q21:Q50,'control variables'!AY$7:AY$36)</f>
        <v>1.6476898036004609E-2</v>
      </c>
      <c r="AQ51" s="82">
        <f>SUMPRODUCT(R21:R50,'control variables'!AZ$7:AZ$36)</f>
        <v>0.14805574305348293</v>
      </c>
      <c r="AR51" s="82">
        <f>SUMPRODUCT(S21:S50,'control variables'!BA$7:BA$36)</f>
        <v>0.11091720106704964</v>
      </c>
      <c r="AS51" s="82">
        <f t="shared" si="38"/>
        <v>0.28258722354482801</v>
      </c>
      <c r="AT51" s="10">
        <f>SUMPRODUCT(P21:P50,'control variables'!AT$7:AT$36)</f>
        <v>0</v>
      </c>
      <c r="AU51" s="10">
        <f>SUMPRODUCT(Q21:Q50,'control variables'!AU$7:AU$36)</f>
        <v>0</v>
      </c>
      <c r="AV51" s="10">
        <f>SUMPRODUCT(R21:R50,'control variables'!AV$7:AV$36)</f>
        <v>0</v>
      </c>
      <c r="AW51" s="10">
        <f>SUMPRODUCT(S21:S50,'control variables'!AW$7:AW$36)</f>
        <v>0</v>
      </c>
      <c r="AX51" s="10">
        <f t="shared" si="15"/>
        <v>0</v>
      </c>
      <c r="AY51" s="82">
        <f>SUMPRODUCT(P21:P50,'control variables'!BB$7:BB$36)</f>
        <v>0</v>
      </c>
      <c r="AZ51" s="82">
        <f>SUMPRODUCT(Q21:Q50,'control variables'!BC$7:BC$36)</f>
        <v>0</v>
      </c>
      <c r="BA51" s="82">
        <f>SUMPRODUCT(R21:R50,'control variables'!BD$7:BD$36)</f>
        <v>0</v>
      </c>
      <c r="BB51" s="82">
        <f>SUMPRODUCT(S21:S50,'control variables'!BE$7:BE$36)</f>
        <v>0</v>
      </c>
      <c r="BC51" s="82">
        <f t="shared" si="39"/>
        <v>0</v>
      </c>
      <c r="BD51" s="10">
        <f>SUMPRODUCT(P21:P50,'control variables'!BF$7:BF$36)</f>
        <v>0</v>
      </c>
      <c r="BE51" s="10">
        <f>SUMPRODUCT(Q21:Q50,'control variables'!BG$7:BG$36)</f>
        <v>0</v>
      </c>
      <c r="BF51" s="10">
        <f>SUMPRODUCT(R21:R50,'control variables'!BH$7:BH$36)</f>
        <v>0</v>
      </c>
      <c r="BG51" s="10">
        <f>SUMPRODUCT(S21:S50,'control variables'!BI$7:BI$36)</f>
        <v>0</v>
      </c>
      <c r="BH51" s="10">
        <f t="shared" si="40"/>
        <v>0</v>
      </c>
      <c r="BI51" s="82">
        <f t="shared" si="16"/>
        <v>2.2079641494656372</v>
      </c>
      <c r="BJ51" s="82">
        <f t="shared" si="17"/>
        <v>2.5419179783078567</v>
      </c>
      <c r="BK51" s="82">
        <f t="shared" si="18"/>
        <v>7.2476761283693731</v>
      </c>
      <c r="BL51" s="82">
        <f t="shared" si="19"/>
        <v>3.1381717318607802</v>
      </c>
      <c r="BM51" s="82">
        <f t="shared" si="9"/>
        <v>15.135729988003646</v>
      </c>
      <c r="BN51" s="10">
        <f ca="1">BN50+BI51-INDIRECT(ADDRESS(MAX($D51-'key variables'!$B$9*30,34),scenario!BI$4),TRUE)</f>
        <v>7.1191288658313194</v>
      </c>
      <c r="BO51" s="10">
        <f ca="1">BO50+BJ51-INDIRECT(ADDRESS(MAX($D51-'key variables'!$B$9*30,34),scenario!BJ$4),TRUE)</f>
        <v>8.1958946925504357</v>
      </c>
      <c r="BP51" s="10">
        <f ca="1">BP50+BK51-INDIRECT(ADDRESS(MAX($D51-'key variables'!$B$9*30,34),scenario!BK$4),TRUE)</f>
        <v>23.368649508262315</v>
      </c>
      <c r="BQ51" s="10">
        <f ca="1">BQ50+BL51-INDIRECT(ADDRESS(MAX($D51-'key variables'!$B$9*30,34),scenario!BL$4),TRUE)</f>
        <v>10.118392985516921</v>
      </c>
      <c r="BR51" s="10">
        <f t="shared" ref="BR51:BR94" si="43">BR50+BM51</f>
        <v>48.802066052160995</v>
      </c>
      <c r="BS51" s="82">
        <f t="shared" si="21"/>
        <v>98.80940458833993</v>
      </c>
      <c r="BT51" s="82">
        <f t="shared" si="22"/>
        <v>114.07399323099828</v>
      </c>
      <c r="BU51" s="82">
        <f t="shared" si="23"/>
        <v>342.85641441719497</v>
      </c>
      <c r="BV51" s="82">
        <f t="shared" si="24"/>
        <v>154.49795304790689</v>
      </c>
      <c r="BW51" s="82">
        <f t="shared" si="41"/>
        <v>710.23776528444012</v>
      </c>
      <c r="BX51" s="10">
        <f t="shared" si="25"/>
        <v>3.3029881666074887E-2</v>
      </c>
      <c r="BY51" s="10">
        <f t="shared" si="26"/>
        <v>7.6250653110123343E-2</v>
      </c>
      <c r="BZ51" s="10">
        <f t="shared" si="27"/>
        <v>0.68516216340379643</v>
      </c>
      <c r="CA51" s="10">
        <f t="shared" si="28"/>
        <v>0.51329497846186944</v>
      </c>
      <c r="CB51" s="10">
        <v>0</v>
      </c>
      <c r="CC51" s="82">
        <f t="shared" si="29"/>
        <v>2.3108388133697769E-3</v>
      </c>
      <c r="CD51" s="82">
        <f t="shared" si="30"/>
        <v>2.5730979960173036E-2</v>
      </c>
      <c r="CE51" s="82">
        <f t="shared" si="31"/>
        <v>2.9803254615209367</v>
      </c>
      <c r="CF51" s="82">
        <f t="shared" si="32"/>
        <v>2.2327358037124703</v>
      </c>
      <c r="CG51" s="82">
        <f t="shared" si="42"/>
        <v>5.2411030840069497</v>
      </c>
    </row>
    <row r="52" spans="1:91" x14ac:dyDescent="0.3">
      <c r="A52">
        <v>-13</v>
      </c>
      <c r="B52" s="3">
        <f t="shared" si="7"/>
        <v>0.15277777777777779</v>
      </c>
      <c r="D52" s="4">
        <f t="shared" ca="1" si="33"/>
        <v>52</v>
      </c>
      <c r="F52" s="13">
        <f>'control variables'!$B$48</f>
        <v>11692549</v>
      </c>
      <c r="G52" s="13">
        <f>'control variables'!$C$48</f>
        <v>13496331.999999998</v>
      </c>
      <c r="H52" s="13">
        <f>'control variables'!$D$48</f>
        <v>40424467.000000007</v>
      </c>
      <c r="I52" s="13">
        <f>'control variables'!$E$48</f>
        <v>18170596.999999996</v>
      </c>
      <c r="J52" s="13">
        <f t="shared" si="34"/>
        <v>83783945</v>
      </c>
      <c r="K52" s="82">
        <f t="shared" ca="1" si="10"/>
        <v>11692443.071466545</v>
      </c>
      <c r="L52" s="82">
        <f t="shared" ca="1" si="11"/>
        <v>13496209.730112076</v>
      </c>
      <c r="M52" s="82">
        <f t="shared" ca="1" si="12"/>
        <v>40424100.774936087</v>
      </c>
      <c r="N52" s="82">
        <f t="shared" ca="1" si="13"/>
        <v>18170432.383653965</v>
      </c>
      <c r="O52" s="82">
        <f t="shared" ca="1" si="35"/>
        <v>83783185.960168675</v>
      </c>
      <c r="P52" s="10">
        <f>P53/'key variables'!$B$30</f>
        <v>18.970628810579786</v>
      </c>
      <c r="Q52" s="10">
        <f>Q53/'key variables'!$B$30</f>
        <v>21.897184666606904</v>
      </c>
      <c r="R52" s="10">
        <f>R53/'key variables'!$B$30</f>
        <v>65.586858633009101</v>
      </c>
      <c r="S52" s="10">
        <f>S53/'key variables'!$B$30</f>
        <v>29.480966977656852</v>
      </c>
      <c r="T52" s="10">
        <f t="shared" si="6"/>
        <v>135.93563908785265</v>
      </c>
      <c r="U52" s="82">
        <f>SUMPRODUCT(P22:P51,'control variables'!AD$7:AD$36)</f>
        <v>8.8053858853800016</v>
      </c>
      <c r="V52" s="82">
        <f>SUMPRODUCT(Q22:Q51,'control variables'!AE$7:AE$36)</f>
        <v>10.163772783607957</v>
      </c>
      <c r="W52" s="82">
        <f>SUMPRODUCT(R22:R51,'control variables'!AF$7:AF$36)</f>
        <v>30.442723066271494</v>
      </c>
      <c r="X52" s="82">
        <f>SUMPRODUCT(S22:S51,'control variables'!AG$7:AG$36)</f>
        <v>13.683852712759913</v>
      </c>
      <c r="Y52" s="82">
        <f t="shared" si="36"/>
        <v>63.095734448019371</v>
      </c>
      <c r="AE52" s="82">
        <f>SUMPRODUCT(P22:P51,'control variables'!AL$7:AL$36)</f>
        <v>2.5742971991507653</v>
      </c>
      <c r="AF52" s="82">
        <f>SUMPRODUCT(Q22:Q51,'control variables'!AM$7:AM$36)</f>
        <v>2.9636587775270531</v>
      </c>
      <c r="AG52" s="82">
        <f>SUMPRODUCT(R22:R51,'control variables'!AN$7:AN$36)</f>
        <v>8.4501699731531392</v>
      </c>
      <c r="AH52" s="82">
        <f>SUMPRODUCT(S22:S51,'control variables'!AO$7:AO$36)</f>
        <v>3.6588396155519369</v>
      </c>
      <c r="AI52" s="82">
        <f t="shared" si="14"/>
        <v>17.646965565382892</v>
      </c>
      <c r="AJ52" s="10">
        <f>SUMPRODUCT(P22:P51,'control variables'!AP$7:AP$36)</f>
        <v>8.2919526944979886E-3</v>
      </c>
      <c r="AK52" s="10">
        <f>SUMPRODUCT(Q22:Q51,'control variables'!AQ$7:AQ$36)</f>
        <v>2.3927833548792361E-2</v>
      </c>
      <c r="AL52" s="10">
        <f>SUMPRODUCT(R22:R51,'control variables'!AR$7:AR$36)</f>
        <v>0.86002915548430492</v>
      </c>
      <c r="AM52" s="10">
        <f>SUMPRODUCT(S22:S51,'control variables'!AS$7:AS$36)</f>
        <v>0.64429805149752684</v>
      </c>
      <c r="AN52" s="10">
        <f t="shared" si="37"/>
        <v>1.5365469932251221</v>
      </c>
      <c r="AO52" s="82">
        <f>SUMPRODUCT(P22:P51,'control variables'!AX$7:AX$36)</f>
        <v>8.3215757473211679E-3</v>
      </c>
      <c r="AP52" s="82">
        <f>SUMPRODUCT(Q22:Q51,'control variables'!AY$7:AY$36)</f>
        <v>1.9210652706949459E-2</v>
      </c>
      <c r="AQ52" s="82">
        <f>SUMPRODUCT(R22:R51,'control variables'!AZ$7:AZ$36)</f>
        <v>0.17262032300343658</v>
      </c>
      <c r="AR52" s="82">
        <f>SUMPRODUCT(S22:S51,'control variables'!BA$7:BA$36)</f>
        <v>0.12931996206263216</v>
      </c>
      <c r="AS52" s="82">
        <f t="shared" si="38"/>
        <v>0.32947251352033935</v>
      </c>
      <c r="AT52" s="10">
        <f>SUMPRODUCT(P22:P51,'control variables'!AT$7:AT$36)</f>
        <v>0</v>
      </c>
      <c r="AU52" s="10">
        <f>SUMPRODUCT(Q22:Q51,'control variables'!AU$7:AU$36)</f>
        <v>0</v>
      </c>
      <c r="AV52" s="10">
        <f>SUMPRODUCT(R22:R51,'control variables'!AV$7:AV$36)</f>
        <v>0</v>
      </c>
      <c r="AW52" s="10">
        <f>SUMPRODUCT(S22:S51,'control variables'!AW$7:AW$36)</f>
        <v>0</v>
      </c>
      <c r="AX52" s="10">
        <f t="shared" si="15"/>
        <v>0</v>
      </c>
      <c r="AY52" s="82">
        <f>SUMPRODUCT(P22:P51,'control variables'!BB$7:BB$36)</f>
        <v>0</v>
      </c>
      <c r="AZ52" s="82">
        <f>SUMPRODUCT(Q22:Q51,'control variables'!BC$7:BC$36)</f>
        <v>0</v>
      </c>
      <c r="BA52" s="82">
        <f>SUMPRODUCT(R22:R51,'control variables'!BD$7:BD$36)</f>
        <v>0</v>
      </c>
      <c r="BB52" s="82">
        <f>SUMPRODUCT(S22:S51,'control variables'!BE$7:BE$36)</f>
        <v>0</v>
      </c>
      <c r="BC52" s="82">
        <f t="shared" si="39"/>
        <v>0</v>
      </c>
      <c r="BD52" s="10">
        <f>SUMPRODUCT(P22:P51,'control variables'!BF$7:BF$36)</f>
        <v>0</v>
      </c>
      <c r="BE52" s="10">
        <f>SUMPRODUCT(Q22:Q51,'control variables'!BG$7:BG$36)</f>
        <v>0</v>
      </c>
      <c r="BF52" s="10">
        <f>SUMPRODUCT(R22:R51,'control variables'!BH$7:BH$36)</f>
        <v>0</v>
      </c>
      <c r="BG52" s="10">
        <f>SUMPRODUCT(S22:S51,'control variables'!BI$7:BI$36)</f>
        <v>0</v>
      </c>
      <c r="BH52" s="10">
        <f t="shared" si="40"/>
        <v>0</v>
      </c>
      <c r="BI52" s="82">
        <f t="shared" si="16"/>
        <v>2.5742971991507653</v>
      </c>
      <c r="BJ52" s="82">
        <f t="shared" si="17"/>
        <v>2.9636587775270531</v>
      </c>
      <c r="BK52" s="82">
        <f t="shared" si="18"/>
        <v>8.4501699731531392</v>
      </c>
      <c r="BL52" s="82">
        <f t="shared" si="19"/>
        <v>3.6588396155519369</v>
      </c>
      <c r="BM52" s="82">
        <f t="shared" si="9"/>
        <v>17.646965565382892</v>
      </c>
      <c r="BN52" s="10">
        <f ca="1">BN51+BI52-INDIRECT(ADDRESS(MAX($D52-'key variables'!$B$9*30,34),scenario!BI$4),TRUE)</f>
        <v>9.6934260649820843</v>
      </c>
      <c r="BO52" s="10">
        <f ca="1">BO51+BJ52-INDIRECT(ADDRESS(MAX($D52-'key variables'!$B$9*30,34),scenario!BJ$4),TRUE)</f>
        <v>11.159553470077489</v>
      </c>
      <c r="BP52" s="10">
        <f ca="1">BP51+BK52-INDIRECT(ADDRESS(MAX($D52-'key variables'!$B$9*30,34),scenario!BK$4),TRUE)</f>
        <v>31.818819481415453</v>
      </c>
      <c r="BQ52" s="10">
        <f ca="1">BQ51+BL52-INDIRECT(ADDRESS(MAX($D52-'key variables'!$B$9*30,34),scenario!BL$4),TRUE)</f>
        <v>13.777232601068858</v>
      </c>
      <c r="BR52" s="10">
        <f t="shared" si="43"/>
        <v>66.449031617543881</v>
      </c>
      <c r="BS52" s="82">
        <f t="shared" si="21"/>
        <v>115.20573619976895</v>
      </c>
      <c r="BT52" s="82">
        <f t="shared" si="22"/>
        <v>133.00751912007811</v>
      </c>
      <c r="BU52" s="82">
        <f t="shared" si="23"/>
        <v>399.99310307705093</v>
      </c>
      <c r="BV52" s="82">
        <f t="shared" si="24"/>
        <v>180.32008041001183</v>
      </c>
      <c r="BW52" s="82">
        <f t="shared" si="41"/>
        <v>828.52643880690971</v>
      </c>
      <c r="BX52" s="10">
        <f t="shared" si="25"/>
        <v>4.1351457413396055E-2</v>
      </c>
      <c r="BY52" s="10">
        <f t="shared" si="26"/>
        <v>9.5461305817072795E-2</v>
      </c>
      <c r="BZ52" s="10">
        <f t="shared" si="27"/>
        <v>0.85778248640723298</v>
      </c>
      <c r="CA52" s="10">
        <f t="shared" si="28"/>
        <v>0.64261494052450163</v>
      </c>
      <c r="CB52" s="10">
        <v>0</v>
      </c>
      <c r="CC52" s="82">
        <f t="shared" si="29"/>
        <v>2.2812157605465976E-3</v>
      </c>
      <c r="CD52" s="82">
        <f t="shared" si="30"/>
        <v>3.0448160802015935E-2</v>
      </c>
      <c r="CE52" s="82">
        <f t="shared" si="31"/>
        <v>3.667734294001805</v>
      </c>
      <c r="CF52" s="82">
        <f t="shared" si="32"/>
        <v>2.747713893147365</v>
      </c>
      <c r="CG52" s="82">
        <f t="shared" si="42"/>
        <v>6.4481775637117327</v>
      </c>
    </row>
    <row r="53" spans="1:91" x14ac:dyDescent="0.3">
      <c r="A53">
        <v>-12</v>
      </c>
      <c r="B53" s="3">
        <f t="shared" si="7"/>
        <v>0.15555555555555556</v>
      </c>
      <c r="D53" s="4">
        <f t="shared" ca="1" si="33"/>
        <v>53</v>
      </c>
      <c r="F53" s="13">
        <f>'control variables'!$B$48</f>
        <v>11692549</v>
      </c>
      <c r="G53" s="13">
        <f>'control variables'!$C$48</f>
        <v>13496331.999999998</v>
      </c>
      <c r="H53" s="13">
        <f>'control variables'!$D$48</f>
        <v>40424467.000000007</v>
      </c>
      <c r="I53" s="13">
        <f>'control variables'!$E$48</f>
        <v>18170596.999999996</v>
      </c>
      <c r="J53" s="13">
        <f t="shared" si="34"/>
        <v>83783945</v>
      </c>
      <c r="K53" s="82">
        <f t="shared" ca="1" si="10"/>
        <v>11692424.100837735</v>
      </c>
      <c r="L53" s="82">
        <f t="shared" ca="1" si="11"/>
        <v>13496187.832927408</v>
      </c>
      <c r="M53" s="82">
        <f t="shared" ca="1" si="12"/>
        <v>40424035.18807745</v>
      </c>
      <c r="N53" s="82">
        <f t="shared" ca="1" si="13"/>
        <v>18170402.902686983</v>
      </c>
      <c r="O53" s="82">
        <f t="shared" ca="1" si="35"/>
        <v>83783050.024529576</v>
      </c>
      <c r="P53" s="10">
        <f>P54/'key variables'!$B$30</f>
        <v>22.118129329691993</v>
      </c>
      <c r="Q53" s="10">
        <f>Q54/'key variables'!$B$30</f>
        <v>25.530242948091182</v>
      </c>
      <c r="R53" s="10">
        <f>R54/'key variables'!$B$30</f>
        <v>76.468663008371081</v>
      </c>
      <c r="S53" s="10">
        <f>S54/'key variables'!$B$30</f>
        <v>34.37228395995718</v>
      </c>
      <c r="T53" s="10">
        <f t="shared" si="6"/>
        <v>158.48931924611142</v>
      </c>
      <c r="U53" s="82">
        <f>SUMPRODUCT(P23:P52,'control variables'!AD$7:AD$36)</f>
        <v>10.266326211710167</v>
      </c>
      <c r="V53" s="82">
        <f>SUMPRODUCT(Q23:Q52,'control variables'!AE$7:AE$36)</f>
        <v>11.850089058728143</v>
      </c>
      <c r="W53" s="82">
        <f>SUMPRODUCT(R23:R52,'control variables'!AF$7:AF$36)</f>
        <v>35.493609234095381</v>
      </c>
      <c r="X53" s="82">
        <f>SUMPRODUCT(S23:S52,'control variables'!AG$7:AG$36)</f>
        <v>15.954200941430489</v>
      </c>
      <c r="Y53" s="82">
        <f t="shared" si="36"/>
        <v>73.564225445964183</v>
      </c>
      <c r="AE53" s="82">
        <f>SUMPRODUCT(P23:P52,'control variables'!AL$7:AL$36)</f>
        <v>3.0014101774067825</v>
      </c>
      <c r="AF53" s="82">
        <f>SUMPRODUCT(Q23:Q52,'control variables'!AM$7:AM$36)</f>
        <v>3.4553724489018065</v>
      </c>
      <c r="AG53" s="82">
        <f>SUMPRODUCT(R23:R52,'control variables'!AN$7:AN$36)</f>
        <v>9.8521748641166358</v>
      </c>
      <c r="AH53" s="82">
        <f>SUMPRODUCT(S23:S52,'control variables'!AO$7:AO$36)</f>
        <v>4.265893799379282</v>
      </c>
      <c r="AI53" s="82">
        <f t="shared" si="14"/>
        <v>20.574851289804506</v>
      </c>
      <c r="AJ53" s="10">
        <f>SUMPRODUCT(P23:P52,'control variables'!AP$7:AP$36)</f>
        <v>9.6677070604171151E-3</v>
      </c>
      <c r="AK53" s="10">
        <f>SUMPRODUCT(Q23:Q52,'control variables'!AQ$7:AQ$36)</f>
        <v>2.7897805723570937E-2</v>
      </c>
      <c r="AL53" s="10">
        <f>SUMPRODUCT(R23:R52,'control variables'!AR$7:AR$36)</f>
        <v>1.0027203778136797</v>
      </c>
      <c r="AM53" s="10">
        <f>SUMPRODUCT(S23:S52,'control variables'!AS$7:AS$36)</f>
        <v>0.75119637689307139</v>
      </c>
      <c r="AN53" s="10">
        <f t="shared" si="37"/>
        <v>1.7914822674907391</v>
      </c>
      <c r="AO53" s="82">
        <f>SUMPRODUCT(P23:P52,'control variables'!AX$7:AX$36)</f>
        <v>9.7022450043105692E-3</v>
      </c>
      <c r="AP53" s="82">
        <f>SUMPRODUCT(Q23:Q52,'control variables'!AY$7:AY$36)</f>
        <v>2.2397976647096692E-2</v>
      </c>
      <c r="AQ53" s="82">
        <f>SUMPRODUCT(R23:R52,'control variables'!AZ$7:AZ$36)</f>
        <v>0.20126052052602092</v>
      </c>
      <c r="AR53" s="82">
        <f>SUMPRODUCT(S23:S52,'control variables'!BA$7:BA$36)</f>
        <v>0.15077600612885234</v>
      </c>
      <c r="AS53" s="82">
        <f t="shared" si="38"/>
        <v>0.38413674830628053</v>
      </c>
      <c r="AT53" s="10">
        <f>SUMPRODUCT(P23:P52,'control variables'!AT$7:AT$36)</f>
        <v>0</v>
      </c>
      <c r="AU53" s="10">
        <f>SUMPRODUCT(Q23:Q52,'control variables'!AU$7:AU$36)</f>
        <v>0</v>
      </c>
      <c r="AV53" s="10">
        <f>SUMPRODUCT(R23:R52,'control variables'!AV$7:AV$36)</f>
        <v>0</v>
      </c>
      <c r="AW53" s="10">
        <f>SUMPRODUCT(S23:S52,'control variables'!AW$7:AW$36)</f>
        <v>0</v>
      </c>
      <c r="AX53" s="10">
        <f t="shared" si="15"/>
        <v>0</v>
      </c>
      <c r="AY53" s="82">
        <f>SUMPRODUCT(P23:P52,'control variables'!BB$7:BB$36)</f>
        <v>0</v>
      </c>
      <c r="AZ53" s="82">
        <f>SUMPRODUCT(Q23:Q52,'control variables'!BC$7:BC$36)</f>
        <v>0</v>
      </c>
      <c r="BA53" s="82">
        <f>SUMPRODUCT(R23:R52,'control variables'!BD$7:BD$36)</f>
        <v>0</v>
      </c>
      <c r="BB53" s="82">
        <f>SUMPRODUCT(S23:S52,'control variables'!BE$7:BE$36)</f>
        <v>0</v>
      </c>
      <c r="BC53" s="82">
        <f t="shared" si="39"/>
        <v>0</v>
      </c>
      <c r="BD53" s="10">
        <f>SUMPRODUCT(P23:P52,'control variables'!BF$7:BF$36)</f>
        <v>0</v>
      </c>
      <c r="BE53" s="10">
        <f>SUMPRODUCT(Q23:Q52,'control variables'!BG$7:BG$36)</f>
        <v>0</v>
      </c>
      <c r="BF53" s="10">
        <f>SUMPRODUCT(R23:R52,'control variables'!BH$7:BH$36)</f>
        <v>0</v>
      </c>
      <c r="BG53" s="10">
        <f>SUMPRODUCT(S23:S52,'control variables'!BI$7:BI$36)</f>
        <v>0</v>
      </c>
      <c r="BH53" s="10">
        <f t="shared" si="40"/>
        <v>0</v>
      </c>
      <c r="BI53" s="82">
        <f t="shared" si="16"/>
        <v>3.0014101774067825</v>
      </c>
      <c r="BJ53" s="82">
        <f t="shared" si="17"/>
        <v>3.4553724489018065</v>
      </c>
      <c r="BK53" s="82">
        <f t="shared" si="18"/>
        <v>9.8521748641166358</v>
      </c>
      <c r="BL53" s="82">
        <f t="shared" si="19"/>
        <v>4.265893799379282</v>
      </c>
      <c r="BM53" s="82">
        <f t="shared" si="9"/>
        <v>20.574851289804506</v>
      </c>
      <c r="BN53" s="10">
        <f ca="1">BN52+BI53-INDIRECT(ADDRESS(MAX($D53-'key variables'!$B$9*30,34),scenario!BI$4),TRUE)</f>
        <v>12.694836242388867</v>
      </c>
      <c r="BO53" s="10">
        <f ca="1">BO52+BJ53-INDIRECT(ADDRESS(MAX($D53-'key variables'!$B$9*30,34),scenario!BJ$4),TRUE)</f>
        <v>14.614925918979296</v>
      </c>
      <c r="BP53" s="10">
        <f ca="1">BP52+BK53-INDIRECT(ADDRESS(MAX($D53-'key variables'!$B$9*30,34),scenario!BK$4),TRUE)</f>
        <v>41.670994345532087</v>
      </c>
      <c r="BQ53" s="10">
        <f ca="1">BQ52+BL53-INDIRECT(ADDRESS(MAX($D53-'key variables'!$B$9*30,34),scenario!BL$4),TRUE)</f>
        <v>18.043126400448141</v>
      </c>
      <c r="BR53" s="10">
        <f t="shared" si="43"/>
        <v>87.023882907348394</v>
      </c>
      <c r="BS53" s="82">
        <f t="shared" si="21"/>
        <v>134.32245535205413</v>
      </c>
      <c r="BT53" s="82">
        <f t="shared" si="22"/>
        <v>155.08238961926747</v>
      </c>
      <c r="BU53" s="82">
        <f t="shared" si="23"/>
        <v>466.60959122130538</v>
      </c>
      <c r="BV53" s="82">
        <f t="shared" si="24"/>
        <v>210.42647057058971</v>
      </c>
      <c r="BW53" s="82">
        <f t="shared" si="41"/>
        <v>966.44090676321673</v>
      </c>
      <c r="BX53" s="10">
        <f t="shared" si="25"/>
        <v>5.1053702417706626E-2</v>
      </c>
      <c r="BY53" s="10">
        <f t="shared" si="26"/>
        <v>0.11785928246416949</v>
      </c>
      <c r="BZ53" s="10">
        <f t="shared" si="27"/>
        <v>1.0590430069332539</v>
      </c>
      <c r="CA53" s="10">
        <f t="shared" si="28"/>
        <v>0.79339094665335397</v>
      </c>
      <c r="CB53" s="10">
        <v>0</v>
      </c>
      <c r="CC53" s="82">
        <f t="shared" si="29"/>
        <v>2.2466778166531434E-3</v>
      </c>
      <c r="CD53" s="82">
        <f t="shared" si="30"/>
        <v>3.5947989878490183E-2</v>
      </c>
      <c r="CE53" s="82">
        <f t="shared" si="31"/>
        <v>4.4691941512894635</v>
      </c>
      <c r="CF53" s="82">
        <f t="shared" si="32"/>
        <v>3.3481342639115841</v>
      </c>
      <c r="CG53" s="82">
        <f t="shared" si="42"/>
        <v>7.8555230828961911</v>
      </c>
    </row>
    <row r="54" spans="1:91" x14ac:dyDescent="0.3">
      <c r="A54">
        <v>-11</v>
      </c>
      <c r="B54" s="3">
        <f t="shared" si="7"/>
        <v>0.15833333333333333</v>
      </c>
      <c r="D54" s="4">
        <f t="shared" ca="1" si="33"/>
        <v>54</v>
      </c>
      <c r="F54" s="13">
        <f>'control variables'!$B$48</f>
        <v>11692549</v>
      </c>
      <c r="G54" s="13">
        <f>'control variables'!$C$48</f>
        <v>13496331.999999998</v>
      </c>
      <c r="H54" s="13">
        <f>'control variables'!$D$48</f>
        <v>40424467.000000007</v>
      </c>
      <c r="I54" s="13">
        <f>'control variables'!$E$48</f>
        <v>18170596.999999996</v>
      </c>
      <c r="J54" s="13">
        <f t="shared" si="34"/>
        <v>83783945</v>
      </c>
      <c r="K54" s="82">
        <f t="shared" ca="1" si="10"/>
        <v>11692401.982708406</v>
      </c>
      <c r="L54" s="82">
        <f t="shared" ca="1" si="11"/>
        <v>13496162.30268446</v>
      </c>
      <c r="M54" s="82">
        <f t="shared" ca="1" si="12"/>
        <v>40423958.719414435</v>
      </c>
      <c r="N54" s="82">
        <f t="shared" ca="1" si="13"/>
        <v>18170368.530403025</v>
      </c>
      <c r="O54" s="82">
        <f t="shared" ca="1" si="35"/>
        <v>83782891.535210326</v>
      </c>
      <c r="P54" s="10">
        <f>P55/'key variables'!$B$30</f>
        <v>25.787845512645912</v>
      </c>
      <c r="Q54" s="10">
        <f>Q55/'key variables'!$B$30</f>
        <v>29.76607791879935</v>
      </c>
      <c r="R54" s="10">
        <f>R55/'key variables'!$B$30</f>
        <v>89.155915440427322</v>
      </c>
      <c r="S54" s="10">
        <f>S55/'key variables'!$B$30</f>
        <v>40.075140870356606</v>
      </c>
      <c r="T54" s="10">
        <f t="shared" si="6"/>
        <v>184.78497974222921</v>
      </c>
      <c r="U54" s="82">
        <f>SUMPRODUCT(P24:P53,'control variables'!AD$7:AD$36)</f>
        <v>11.96965757744287</v>
      </c>
      <c r="V54" s="82">
        <f>SUMPRODUCT(Q24:Q53,'control variables'!AE$7:AE$36)</f>
        <v>13.816189488834699</v>
      </c>
      <c r="W54" s="82">
        <f>SUMPRODUCT(R24:R53,'control variables'!AF$7:AF$36)</f>
        <v>41.382510155881263</v>
      </c>
      <c r="X54" s="82">
        <f>SUMPRODUCT(S24:S53,'control variables'!AG$7:AG$36)</f>
        <v>18.601232636930636</v>
      </c>
      <c r="Y54" s="82">
        <f t="shared" si="36"/>
        <v>85.769589859089464</v>
      </c>
      <c r="AE54" s="82">
        <f>SUMPRODUCT(P24:P53,'control variables'!AL$7:AL$36)</f>
        <v>3.4993873496862808</v>
      </c>
      <c r="AF54" s="82">
        <f>SUMPRODUCT(Q24:Q53,'control variables'!AM$7:AM$36)</f>
        <v>4.0286684996146382</v>
      </c>
      <c r="AG54" s="82">
        <f>SUMPRODUCT(R24:R53,'control variables'!AN$7:AN$36)</f>
        <v>11.486792557015537</v>
      </c>
      <c r="AH54" s="82">
        <f>SUMPRODUCT(S24:S53,'control variables'!AO$7:AO$36)</f>
        <v>4.9736670146000526</v>
      </c>
      <c r="AI54" s="82">
        <f t="shared" si="14"/>
        <v>23.98851542091651</v>
      </c>
      <c r="AJ54" s="10">
        <f>SUMPRODUCT(P24:P53,'control variables'!AP$7:AP$36)</f>
        <v>1.1271718888128252E-2</v>
      </c>
      <c r="AK54" s="10">
        <f>SUMPRODUCT(Q24:Q53,'control variables'!AQ$7:AQ$36)</f>
        <v>3.2526453454428485E-2</v>
      </c>
      <c r="AL54" s="10">
        <f>SUMPRODUCT(R24:R53,'control variables'!AR$7:AR$36)</f>
        <v>1.169086128849451</v>
      </c>
      <c r="AM54" s="10">
        <f>SUMPRODUCT(S24:S53,'control variables'!AS$7:AS$36)</f>
        <v>0.87583067393374447</v>
      </c>
      <c r="AN54" s="10">
        <f t="shared" si="37"/>
        <v>2.0887149751257521</v>
      </c>
      <c r="AO54" s="82">
        <f>SUMPRODUCT(P24:P53,'control variables'!AX$7:AX$36)</f>
        <v>1.1311987174300773E-2</v>
      </c>
      <c r="AP54" s="82">
        <f>SUMPRODUCT(Q24:Q53,'control variables'!AY$7:AY$36)</f>
        <v>2.6114123530139595E-2</v>
      </c>
      <c r="AQ54" s="82">
        <f>SUMPRODUCT(R24:R53,'control variables'!AZ$7:AZ$36)</f>
        <v>0.23465253927023688</v>
      </c>
      <c r="AR54" s="82">
        <f>SUMPRODUCT(S24:S53,'control variables'!BA$7:BA$36)</f>
        <v>0.17579191689800752</v>
      </c>
      <c r="AS54" s="82">
        <f t="shared" si="38"/>
        <v>0.44787056687268478</v>
      </c>
      <c r="AT54" s="10">
        <f>SUMPRODUCT(P24:P53,'control variables'!AT$7:AT$36)</f>
        <v>0</v>
      </c>
      <c r="AU54" s="10">
        <f>SUMPRODUCT(Q24:Q53,'control variables'!AU$7:AU$36)</f>
        <v>0</v>
      </c>
      <c r="AV54" s="10">
        <f>SUMPRODUCT(R24:R53,'control variables'!AV$7:AV$36)</f>
        <v>0</v>
      </c>
      <c r="AW54" s="10">
        <f>SUMPRODUCT(S24:S53,'control variables'!AW$7:AW$36)</f>
        <v>0</v>
      </c>
      <c r="AX54" s="10">
        <f t="shared" si="15"/>
        <v>0</v>
      </c>
      <c r="AY54" s="82">
        <f>SUMPRODUCT(P24:P53,'control variables'!BB$7:BB$36)</f>
        <v>2.3498703088253269E-3</v>
      </c>
      <c r="AZ54" s="82">
        <f>SUMPRODUCT(Q24:Q53,'control variables'!BC$7:BC$36)</f>
        <v>5.9921650970472234E-3</v>
      </c>
      <c r="BA54" s="82">
        <f>SUMPRODUCT(R24:R53,'control variables'!BD$7:BD$36)</f>
        <v>4.1946997129432922E-2</v>
      </c>
      <c r="BB54" s="82">
        <f>SUMPRODUCT(S24:S53,'control variables'!BE$7:BE$36)</f>
        <v>5.9609674646945894E-3</v>
      </c>
      <c r="BC54" s="82">
        <f t="shared" si="39"/>
        <v>5.6250000000000064E-2</v>
      </c>
      <c r="BD54" s="10">
        <f>SUMPRODUCT(P24:P53,'control variables'!BF$7:BF$36)</f>
        <v>4.9157240082832476E-4</v>
      </c>
      <c r="BE54" s="10">
        <f>SUMPRODUCT(Q24:Q53,'control variables'!BG$7:BG$36)</f>
        <v>5.6740615956504825E-4</v>
      </c>
      <c r="BF54" s="10">
        <f>SUMPRODUCT(R24:R53,'control variables'!BH$7:BH$36)</f>
        <v>1.6995055821784788E-2</v>
      </c>
      <c r="BG54" s="10">
        <f>SUMPRODUCT(S24:S53,'control variables'!BI$7:BI$36)</f>
        <v>3.8195965617821896E-2</v>
      </c>
      <c r="BH54" s="10">
        <f t="shared" si="40"/>
        <v>5.6250000000000057E-2</v>
      </c>
      <c r="BI54" s="82">
        <f t="shared" si="16"/>
        <v>3.501737219995106</v>
      </c>
      <c r="BJ54" s="82">
        <f t="shared" si="17"/>
        <v>4.0346606647116854</v>
      </c>
      <c r="BK54" s="82">
        <f t="shared" si="18"/>
        <v>11.52873955414497</v>
      </c>
      <c r="BL54" s="82">
        <f t="shared" si="19"/>
        <v>4.9796279820647475</v>
      </c>
      <c r="BM54" s="82">
        <f t="shared" si="9"/>
        <v>24.044765420916509</v>
      </c>
      <c r="BN54" s="10">
        <f ca="1">BN53+BI54-INDIRECT(ADDRESS(MAX($D54-'key variables'!$B$9*30,34),scenario!BI$4),TRUE)</f>
        <v>16.196573462383974</v>
      </c>
      <c r="BO54" s="10">
        <f ca="1">BO53+BJ54-INDIRECT(ADDRESS(MAX($D54-'key variables'!$B$9*30,34),scenario!BJ$4),TRUE)</f>
        <v>18.649586583690983</v>
      </c>
      <c r="BP54" s="10">
        <f ca="1">BP53+BK54-INDIRECT(ADDRESS(MAX($D54-'key variables'!$B$9*30,34),scenario!BK$4),TRUE)</f>
        <v>53.199733899677057</v>
      </c>
      <c r="BQ54" s="10">
        <f ca="1">BQ53+BL54-INDIRECT(ADDRESS(MAX($D54-'key variables'!$B$9*30,34),scenario!BL$4),TRUE)</f>
        <v>23.02275438251289</v>
      </c>
      <c r="BR54" s="10">
        <f t="shared" si="43"/>
        <v>111.0686483282649</v>
      </c>
      <c r="BS54" s="82">
        <f t="shared" si="21"/>
        <v>156.60807207230411</v>
      </c>
      <c r="BT54" s="82">
        <f t="shared" si="22"/>
        <v>180.81323946719556</v>
      </c>
      <c r="BU54" s="82">
        <f t="shared" si="23"/>
        <v>544.21977205176597</v>
      </c>
      <c r="BV54" s="82">
        <f t="shared" si="24"/>
        <v>245.48378749326372</v>
      </c>
      <c r="BW54" s="82">
        <f t="shared" si="41"/>
        <v>1127.1248710845293</v>
      </c>
      <c r="BX54" s="10">
        <f t="shared" si="25"/>
        <v>5.9524246882353749E-2</v>
      </c>
      <c r="BY54" s="10">
        <f t="shared" si="26"/>
        <v>0.13741383473769681</v>
      </c>
      <c r="BZ54" s="10">
        <f t="shared" si="27"/>
        <v>1.2347534932522732</v>
      </c>
      <c r="CA54" s="10">
        <f t="shared" si="28"/>
        <v>0.92502593046884507</v>
      </c>
      <c r="CB54" s="10">
        <v>0</v>
      </c>
      <c r="CC54" s="82">
        <f t="shared" si="29"/>
        <v>2.2064095304806224E-3</v>
      </c>
      <c r="CD54" s="82">
        <f t="shared" si="30"/>
        <v>4.2360319802779066E-2</v>
      </c>
      <c r="CE54" s="82">
        <f t="shared" si="31"/>
        <v>5.4036277408686777</v>
      </c>
      <c r="CF54" s="82">
        <f t="shared" si="32"/>
        <v>4.0481730209473215</v>
      </c>
      <c r="CG54" s="82">
        <f t="shared" si="42"/>
        <v>9.4963674911492593</v>
      </c>
    </row>
    <row r="55" spans="1:91" x14ac:dyDescent="0.3">
      <c r="A55">
        <v>-10</v>
      </c>
      <c r="B55" s="3">
        <f t="shared" si="7"/>
        <v>0.16111111111111112</v>
      </c>
      <c r="D55" s="4">
        <f t="shared" ca="1" si="33"/>
        <v>55</v>
      </c>
      <c r="F55" s="13">
        <f>'control variables'!$B$48</f>
        <v>11692549</v>
      </c>
      <c r="G55" s="13">
        <f>'control variables'!$C$48</f>
        <v>13496331.999999998</v>
      </c>
      <c r="H55" s="13">
        <f>'control variables'!$D$48</f>
        <v>40424467.000000007</v>
      </c>
      <c r="I55" s="13">
        <f>'control variables'!$E$48</f>
        <v>18170596.999999996</v>
      </c>
      <c r="J55" s="13">
        <f t="shared" si="34"/>
        <v>83783945</v>
      </c>
      <c r="K55" s="82">
        <f t="shared" ca="1" si="10"/>
        <v>11692376.195354465</v>
      </c>
      <c r="L55" s="82">
        <f t="shared" ca="1" si="11"/>
        <v>13496132.537173947</v>
      </c>
      <c r="M55" s="82">
        <f t="shared" ca="1" si="12"/>
        <v>40423869.580494061</v>
      </c>
      <c r="N55" s="82">
        <f t="shared" ca="1" si="13"/>
        <v>18170328.493458122</v>
      </c>
      <c r="O55" s="82">
        <f t="shared" ca="1" si="35"/>
        <v>83782706.806480587</v>
      </c>
      <c r="P55" s="10">
        <f>P56/'key variables'!$B$30</f>
        <v>30.066420458594568</v>
      </c>
      <c r="Q55" s="10">
        <f>Q56/'key variables'!$B$30</f>
        <v>34.704698912169157</v>
      </c>
      <c r="R55" s="10">
        <f>R56/'key variables'!$B$30</f>
        <v>103.94816576236553</v>
      </c>
      <c r="S55" s="10">
        <f>S56/'key variables'!$B$30</f>
        <v>46.724183870059221</v>
      </c>
      <c r="T55" s="10">
        <f t="shared" si="6"/>
        <v>215.44346900318848</v>
      </c>
      <c r="U55" s="82">
        <f>SUMPRODUCT(P25:P54,'control variables'!AD$7:AD$36)</f>
        <v>13.955596146731938</v>
      </c>
      <c r="V55" s="82">
        <f>SUMPRODUCT(Q25:Q54,'control variables'!AE$7:AE$36)</f>
        <v>16.108494294461792</v>
      </c>
      <c r="W55" s="82">
        <f>SUMPRODUCT(R25:R54,'control variables'!AF$7:AF$36)</f>
        <v>48.248464547712608</v>
      </c>
      <c r="X55" s="82">
        <f>SUMPRODUCT(S25:S54,'control variables'!AG$7:AG$36)</f>
        <v>21.687445011093725</v>
      </c>
      <c r="Y55" s="82">
        <f t="shared" si="36"/>
        <v>100.00000000000007</v>
      </c>
      <c r="AE55" s="82">
        <f>SUMPRODUCT(P25:P54,'control variables'!AL$7:AL$36)</f>
        <v>4.0799861063057588</v>
      </c>
      <c r="AF55" s="82">
        <f>SUMPRODUCT(Q25:Q54,'control variables'!AM$7:AM$36)</f>
        <v>4.6970826212802521</v>
      </c>
      <c r="AG55" s="82">
        <f>SUMPRODUCT(R25:R54,'control variables'!AN$7:AN$36)</f>
        <v>13.392616865589719</v>
      </c>
      <c r="AH55" s="82">
        <f>SUMPRODUCT(S25:S54,'control variables'!AO$7:AO$36)</f>
        <v>5.7988699989953014</v>
      </c>
      <c r="AI55" s="82">
        <f t="shared" si="14"/>
        <v>27.968555592171029</v>
      </c>
      <c r="AJ55" s="10">
        <f>SUMPRODUCT(P25:P54,'control variables'!AP$7:AP$36)</f>
        <v>1.314185937771945E-2</v>
      </c>
      <c r="AK55" s="10">
        <f>SUMPRODUCT(Q25:Q54,'control variables'!AQ$7:AQ$36)</f>
        <v>3.7923060501823661E-2</v>
      </c>
      <c r="AL55" s="10">
        <f>SUMPRODUCT(R25:R54,'control variables'!AR$7:AR$36)</f>
        <v>1.3630543538451552</v>
      </c>
      <c r="AM55" s="10">
        <f>SUMPRODUCT(S25:S54,'control variables'!AS$7:AS$36)</f>
        <v>1.0211435957343902</v>
      </c>
      <c r="AN55" s="10">
        <f t="shared" si="37"/>
        <v>2.4352628694590885</v>
      </c>
      <c r="AO55" s="82">
        <f>SUMPRODUCT(P25:P54,'control variables'!AX$7:AX$36)</f>
        <v>1.3188808752478822E-2</v>
      </c>
      <c r="AP55" s="82">
        <f>SUMPRODUCT(Q25:Q54,'control variables'!AY$7:AY$36)</f>
        <v>3.0446832697978855E-2</v>
      </c>
      <c r="AQ55" s="82">
        <f>SUMPRODUCT(R25:R54,'control variables'!AZ$7:AZ$36)</f>
        <v>0.27358477480858517</v>
      </c>
      <c r="AR55" s="82">
        <f>SUMPRODUCT(S25:S54,'control variables'!BA$7:BA$36)</f>
        <v>0.20495832752239518</v>
      </c>
      <c r="AS55" s="82">
        <f t="shared" si="38"/>
        <v>0.52217874378143803</v>
      </c>
      <c r="AT55" s="10">
        <f>SUMPRODUCT(P25:P54,'control variables'!AT$7:AT$36)</f>
        <v>0</v>
      </c>
      <c r="AU55" s="10">
        <f>SUMPRODUCT(Q25:Q54,'control variables'!AU$7:AU$36)</f>
        <v>0</v>
      </c>
      <c r="AV55" s="10">
        <f>SUMPRODUCT(R25:R54,'control variables'!AV$7:AV$36)</f>
        <v>0</v>
      </c>
      <c r="AW55" s="10">
        <f>SUMPRODUCT(S25:S54,'control variables'!AW$7:AW$36)</f>
        <v>0</v>
      </c>
      <c r="AX55" s="10">
        <f t="shared" si="15"/>
        <v>0</v>
      </c>
      <c r="AY55" s="82">
        <f>SUMPRODUCT(P25:P54,'control variables'!BB$7:BB$36)</f>
        <v>2.7397476339643474E-3</v>
      </c>
      <c r="AZ55" s="82">
        <f>SUMPRODUCT(Q25:Q54,'control variables'!BC$7:BC$36)</f>
        <v>6.9863515808945018E-3</v>
      </c>
      <c r="BA55" s="82">
        <f>SUMPRODUCT(R25:R54,'control variables'!BD$7:BD$36)</f>
        <v>4.8906608039454902E-2</v>
      </c>
      <c r="BB55" s="82">
        <f>SUMPRODUCT(S25:S54,'control variables'!BE$7:BE$36)</f>
        <v>6.9499778120518507E-3</v>
      </c>
      <c r="BC55" s="82">
        <f t="shared" si="39"/>
        <v>6.5582685066365595E-2</v>
      </c>
      <c r="BD55" s="10">
        <f>SUMPRODUCT(P25:P54,'control variables'!BF$7:BF$36)</f>
        <v>5.7313134134828855E-4</v>
      </c>
      <c r="BE55" s="10">
        <f>SUMPRODUCT(Q25:Q54,'control variables'!BG$7:BG$36)</f>
        <v>6.6154701275503126E-4</v>
      </c>
      <c r="BF55" s="10">
        <f>SUMPRODUCT(R25:R54,'control variables'!BH$7:BH$36)</f>
        <v>1.9814780331474022E-2</v>
      </c>
      <c r="BG55" s="10">
        <f>SUMPRODUCT(S25:S54,'control variables'!BI$7:BI$36)</f>
        <v>4.4533226380788257E-2</v>
      </c>
      <c r="BH55" s="10">
        <f t="shared" si="40"/>
        <v>6.5582685066365595E-2</v>
      </c>
      <c r="BI55" s="82">
        <f t="shared" si="16"/>
        <v>4.0827258539397233</v>
      </c>
      <c r="BJ55" s="82">
        <f t="shared" si="17"/>
        <v>4.7040689728611467</v>
      </c>
      <c r="BK55" s="82">
        <f t="shared" si="18"/>
        <v>13.441523473629175</v>
      </c>
      <c r="BL55" s="82">
        <f t="shared" si="19"/>
        <v>5.8058199768073528</v>
      </c>
      <c r="BM55" s="82">
        <f t="shared" si="9"/>
        <v>28.0341382772374</v>
      </c>
      <c r="BN55" s="10">
        <f ca="1">BN54+BI55-INDIRECT(ADDRESS(MAX($D55-'key variables'!$B$9*30,34),scenario!BI$4),TRUE)</f>
        <v>20.279299316323698</v>
      </c>
      <c r="BO55" s="10">
        <f ca="1">BO54+BJ55-INDIRECT(ADDRESS(MAX($D55-'key variables'!$B$9*30,34),scenario!BJ$4),TRUE)</f>
        <v>23.35365555655213</v>
      </c>
      <c r="BP55" s="10">
        <f ca="1">BP54+BK55-INDIRECT(ADDRESS(MAX($D55-'key variables'!$B$9*30,34),scenario!BK$4),TRUE)</f>
        <v>66.641257373306232</v>
      </c>
      <c r="BQ55" s="10">
        <f ca="1">BQ54+BL55-INDIRECT(ADDRESS(MAX($D55-'key variables'!$B$9*30,34),scenario!BL$4),TRUE)</f>
        <v>28.828574359320243</v>
      </c>
      <c r="BR55" s="10">
        <f t="shared" si="43"/>
        <v>139.1027866055023</v>
      </c>
      <c r="BS55" s="82">
        <f t="shared" si="21"/>
        <v>182.59119354561759</v>
      </c>
      <c r="BT55" s="82">
        <f t="shared" si="22"/>
        <v>210.81320785949083</v>
      </c>
      <c r="BU55" s="82">
        <f t="shared" si="23"/>
        <v>634.70659956017084</v>
      </c>
      <c r="BV55" s="82">
        <f t="shared" si="24"/>
        <v>286.35761816013479</v>
      </c>
      <c r="BW55" s="82">
        <f t="shared" si="41"/>
        <v>1314.4686191254141</v>
      </c>
      <c r="BX55" s="10">
        <f t="shared" si="25"/>
        <v>6.9400176659519933E-2</v>
      </c>
      <c r="BY55" s="10">
        <f t="shared" si="26"/>
        <v>0.16021276884202612</v>
      </c>
      <c r="BZ55" s="10">
        <f t="shared" si="27"/>
        <v>1.4396168796899294</v>
      </c>
      <c r="CA55" s="10">
        <f t="shared" si="28"/>
        <v>1.0785010537984001</v>
      </c>
      <c r="CB55" s="10">
        <v>0</v>
      </c>
      <c r="CC55" s="82">
        <f t="shared" si="29"/>
        <v>2.1594601557212503E-3</v>
      </c>
      <c r="CD55" s="82">
        <f t="shared" si="30"/>
        <v>4.9836547606623864E-2</v>
      </c>
      <c r="CE55" s="82">
        <f t="shared" si="31"/>
        <v>6.4930973199052477</v>
      </c>
      <c r="CF55" s="82">
        <f t="shared" si="32"/>
        <v>4.8643582891593162</v>
      </c>
      <c r="CG55" s="82">
        <f t="shared" si="42"/>
        <v>11.40945161682691</v>
      </c>
    </row>
    <row r="56" spans="1:91" x14ac:dyDescent="0.3">
      <c r="A56">
        <v>-9</v>
      </c>
      <c r="B56" s="3">
        <f t="shared" si="7"/>
        <v>0.16388888888888889</v>
      </c>
      <c r="D56" s="4">
        <f t="shared" ca="1" si="33"/>
        <v>56</v>
      </c>
      <c r="F56" s="13">
        <f>'control variables'!$B$48</f>
        <v>11692549</v>
      </c>
      <c r="G56" s="13">
        <f>'control variables'!$C$48</f>
        <v>13496331.999999998</v>
      </c>
      <c r="H56" s="13">
        <f>'control variables'!$D$48</f>
        <v>40424467.000000007</v>
      </c>
      <c r="I56" s="13">
        <f>'control variables'!$E$48</f>
        <v>18170596.999999996</v>
      </c>
      <c r="J56" s="13">
        <f t="shared" si="34"/>
        <v>83783945</v>
      </c>
      <c r="K56" s="82">
        <f t="shared" ca="1" si="10"/>
        <v>11692346.129507137</v>
      </c>
      <c r="L56" s="82">
        <f t="shared" ca="1" si="11"/>
        <v>13496097.833136583</v>
      </c>
      <c r="M56" s="82">
        <f t="shared" ca="1" si="12"/>
        <v>40423765.652143069</v>
      </c>
      <c r="N56" s="82">
        <f t="shared" ca="1" si="13"/>
        <v>18170281.813807476</v>
      </c>
      <c r="O56" s="82">
        <f t="shared" ca="1" si="35"/>
        <v>83782491.428594261</v>
      </c>
      <c r="P56" s="10">
        <f>P57/'key variables'!$B$30</f>
        <v>35.054872604603325</v>
      </c>
      <c r="Q56" s="10">
        <f>Q57/'key variables'!$B$30</f>
        <v>40.462708250308062</v>
      </c>
      <c r="R56" s="10">
        <f>R57/'key variables'!$B$30</f>
        <v>121.19466343857029</v>
      </c>
      <c r="S56" s="10">
        <f>S57/'key variables'!$B$30</f>
        <v>54.476398857476447</v>
      </c>
      <c r="T56" s="10">
        <f t="shared" si="6"/>
        <v>251.18864315095811</v>
      </c>
      <c r="U56" s="82">
        <f>SUMPRODUCT(P26:P55,'control variables'!AD$7:AD$36)</f>
        <v>16.271030524524534</v>
      </c>
      <c r="V56" s="82">
        <f>SUMPRODUCT(Q26:Q55,'control variables'!AE$7:AE$36)</f>
        <v>18.781125479236156</v>
      </c>
      <c r="W56" s="82">
        <f>SUMPRODUCT(R26:R55,'control variables'!AF$7:AF$36)</f>
        <v>56.253579650992684</v>
      </c>
      <c r="X56" s="82">
        <f>SUMPRODUCT(S26:S55,'control variables'!AG$7:AG$36)</f>
        <v>25.28570446322987</v>
      </c>
      <c r="Y56" s="82">
        <f t="shared" si="36"/>
        <v>116.59144011798324</v>
      </c>
      <c r="AE56" s="82">
        <f>SUMPRODUCT(P26:P55,'control variables'!AL$7:AL$36)</f>
        <v>4.7569145579555112</v>
      </c>
      <c r="AF56" s="82">
        <f>SUMPRODUCT(Q26:Q55,'control variables'!AM$7:AM$36)</f>
        <v>5.4763962716821597</v>
      </c>
      <c r="AG56" s="82">
        <f>SUMPRODUCT(R26:R55,'control variables'!AN$7:AN$36)</f>
        <v>15.614644873074953</v>
      </c>
      <c r="AH56" s="82">
        <f>SUMPRODUCT(S26:S55,'control variables'!AO$7:AO$36)</f>
        <v>6.7609860423982981</v>
      </c>
      <c r="AI56" s="82">
        <f t="shared" si="14"/>
        <v>32.608941745110926</v>
      </c>
      <c r="AJ56" s="10">
        <f>SUMPRODUCT(P26:P55,'control variables'!AP$7:AP$36)</f>
        <v>1.5322283106763328E-2</v>
      </c>
      <c r="AK56" s="10">
        <f>SUMPRODUCT(Q26:Q55,'control variables'!AQ$7:AQ$36)</f>
        <v>4.4215042375890259E-2</v>
      </c>
      <c r="AL56" s="10">
        <f>SUMPRODUCT(R26:R55,'control variables'!AR$7:AR$36)</f>
        <v>1.5892047007389365</v>
      </c>
      <c r="AM56" s="10">
        <f>SUMPRODUCT(S26:S55,'control variables'!AS$7:AS$36)</f>
        <v>1.1905660239392817</v>
      </c>
      <c r="AN56" s="10">
        <f t="shared" si="37"/>
        <v>2.8393080501608718</v>
      </c>
      <c r="AO56" s="82">
        <f>SUMPRODUCT(P26:P55,'control variables'!AX$7:AX$36)</f>
        <v>1.5377022058921668E-2</v>
      </c>
      <c r="AP56" s="82">
        <f>SUMPRODUCT(Q26:Q55,'control variables'!AY$7:AY$36)</f>
        <v>3.5498400712886541E-2</v>
      </c>
      <c r="AQ56" s="82">
        <f>SUMPRODUCT(R26:R55,'control variables'!AZ$7:AZ$36)</f>
        <v>0.3189764288928707</v>
      </c>
      <c r="AR56" s="82">
        <f>SUMPRODUCT(S26:S55,'control variables'!BA$7:BA$36)</f>
        <v>0.23896386570009318</v>
      </c>
      <c r="AS56" s="82">
        <f t="shared" si="38"/>
        <v>0.60881571736477214</v>
      </c>
      <c r="AT56" s="10">
        <f>SUMPRODUCT(P26:P55,'control variables'!AT$7:AT$36)</f>
        <v>0</v>
      </c>
      <c r="AU56" s="10">
        <f>SUMPRODUCT(Q26:Q55,'control variables'!AU$7:AU$36)</f>
        <v>0</v>
      </c>
      <c r="AV56" s="10">
        <f>SUMPRODUCT(R26:R55,'control variables'!AV$7:AV$36)</f>
        <v>0</v>
      </c>
      <c r="AW56" s="10">
        <f>SUMPRODUCT(S26:S55,'control variables'!AW$7:AW$36)</f>
        <v>0</v>
      </c>
      <c r="AX56" s="10">
        <f t="shared" si="15"/>
        <v>0</v>
      </c>
      <c r="AY56" s="82">
        <f>SUMPRODUCT(P26:P55,'control variables'!BB$7:BB$36)</f>
        <v>3.1943112220374028E-3</v>
      </c>
      <c r="AZ56" s="82">
        <f>SUMPRODUCT(Q26:Q55,'control variables'!BC$7:BC$36)</f>
        <v>8.1454879198703829E-3</v>
      </c>
      <c r="BA56" s="82">
        <f>SUMPRODUCT(R26:R55,'control variables'!BD$7:BD$36)</f>
        <v>5.7020918626057807E-2</v>
      </c>
      <c r="BB56" s="82">
        <f>SUMPRODUCT(S26:S55,'control variables'!BE$7:BE$36)</f>
        <v>8.1030792189515522E-3</v>
      </c>
      <c r="BC56" s="82">
        <f t="shared" si="39"/>
        <v>7.6463796986917146E-2</v>
      </c>
      <c r="BD56" s="10">
        <f>SUMPRODUCT(P26:P55,'control variables'!BF$7:BF$36)</f>
        <v>6.6822208464548355E-4</v>
      </c>
      <c r="BE56" s="10">
        <f>SUMPRODUCT(Q26:Q55,'control variables'!BG$7:BG$36)</f>
        <v>7.7130718922858879E-4</v>
      </c>
      <c r="BF56" s="10">
        <f>SUMPRODUCT(R26:R55,'control variables'!BH$7:BH$36)</f>
        <v>2.3102337744680443E-2</v>
      </c>
      <c r="BG56" s="10">
        <f>SUMPRODUCT(S26:S55,'control variables'!BI$7:BI$36)</f>
        <v>5.1921929968362625E-2</v>
      </c>
      <c r="BH56" s="10">
        <f t="shared" si="40"/>
        <v>7.6463796986917132E-2</v>
      </c>
      <c r="BI56" s="82">
        <f t="shared" si="16"/>
        <v>4.7601088691775484</v>
      </c>
      <c r="BJ56" s="82">
        <f t="shared" si="17"/>
        <v>5.4845417596020303</v>
      </c>
      <c r="BK56" s="82">
        <f t="shared" si="18"/>
        <v>15.671665791701011</v>
      </c>
      <c r="BL56" s="82">
        <f t="shared" si="19"/>
        <v>6.7690891216172497</v>
      </c>
      <c r="BM56" s="82">
        <f t="shared" si="9"/>
        <v>32.68540554209784</v>
      </c>
      <c r="BN56" s="10">
        <f ca="1">BN55+BI56-INDIRECT(ADDRESS(MAX($D56-'key variables'!$B$9*30,34),scenario!BI$4),TRUE)</f>
        <v>25.039408185501244</v>
      </c>
      <c r="BO56" s="10">
        <f ca="1">BO55+BJ56-INDIRECT(ADDRESS(MAX($D56-'key variables'!$B$9*30,34),scenario!BJ$4),TRUE)</f>
        <v>28.838197316154162</v>
      </c>
      <c r="BP56" s="10">
        <f ca="1">BP55+BK56-INDIRECT(ADDRESS(MAX($D56-'key variables'!$B$9*30,34),scenario!BK$4),TRUE)</f>
        <v>82.312923165007248</v>
      </c>
      <c r="BQ56" s="10">
        <f ca="1">BQ55+BL56-INDIRECT(ADDRESS(MAX($D56-'key variables'!$B$9*30,34),scenario!BL$4),TRUE)</f>
        <v>35.597663480937491</v>
      </c>
      <c r="BR56" s="10">
        <f t="shared" si="43"/>
        <v>171.78819214760014</v>
      </c>
      <c r="BS56" s="82">
        <f t="shared" si="21"/>
        <v>212.88528905895873</v>
      </c>
      <c r="BT56" s="82">
        <f t="shared" si="22"/>
        <v>245.79060304300762</v>
      </c>
      <c r="BU56" s="82">
        <f t="shared" si="23"/>
        <v>740.2064948692954</v>
      </c>
      <c r="BV56" s="82">
        <f t="shared" si="24"/>
        <v>334.01300596602562</v>
      </c>
      <c r="BW56" s="82">
        <f t="shared" si="41"/>
        <v>1532.8953929372874</v>
      </c>
      <c r="BX56" s="10">
        <f t="shared" si="25"/>
        <v>8.0914665411758707E-2</v>
      </c>
      <c r="BY56" s="10">
        <f t="shared" si="26"/>
        <v>0.1867943744458137</v>
      </c>
      <c r="BZ56" s="10">
        <f t="shared" si="27"/>
        <v>1.6784700522120619</v>
      </c>
      <c r="CA56" s="10">
        <f t="shared" si="28"/>
        <v>1.2574399103111791</v>
      </c>
      <c r="CB56" s="10">
        <v>0</v>
      </c>
      <c r="CC56" s="82">
        <f t="shared" si="29"/>
        <v>2.1047212035629082E-3</v>
      </c>
      <c r="CD56" s="82">
        <f t="shared" si="30"/>
        <v>5.8553189269627576E-2</v>
      </c>
      <c r="CE56" s="82">
        <f t="shared" si="31"/>
        <v>7.7633255917513129</v>
      </c>
      <c r="CF56" s="82">
        <f t="shared" si="32"/>
        <v>5.8159604473985045</v>
      </c>
      <c r="CG56" s="82">
        <f t="shared" si="42"/>
        <v>13.639943949623007</v>
      </c>
    </row>
    <row r="57" spans="1:91" x14ac:dyDescent="0.3">
      <c r="A57">
        <v>-8</v>
      </c>
      <c r="B57" s="3">
        <f t="shared" si="7"/>
        <v>0.16666666666666666</v>
      </c>
      <c r="D57" s="4">
        <f t="shared" ca="1" si="33"/>
        <v>57</v>
      </c>
      <c r="F57" s="13">
        <f>'control variables'!$B$48</f>
        <v>11692549</v>
      </c>
      <c r="G57" s="13">
        <f>'control variables'!$C$48</f>
        <v>13496331.999999998</v>
      </c>
      <c r="H57" s="13">
        <f>'control variables'!$D$48</f>
        <v>40424467.000000007</v>
      </c>
      <c r="I57" s="13">
        <f>'control variables'!$E$48</f>
        <v>18170596.999999996</v>
      </c>
      <c r="J57" s="13">
        <f t="shared" si="34"/>
        <v>83783945</v>
      </c>
      <c r="K57" s="82">
        <f t="shared" ca="1" si="10"/>
        <v>11692311.075302757</v>
      </c>
      <c r="L57" s="82">
        <f t="shared" ca="1" si="11"/>
        <v>13496057.371199638</v>
      </c>
      <c r="M57" s="82">
        <f t="shared" ca="1" si="12"/>
        <v>40423644.480581976</v>
      </c>
      <c r="N57" s="82">
        <f t="shared" ca="1" si="13"/>
        <v>18170227.389330551</v>
      </c>
      <c r="O57" s="82">
        <f t="shared" ca="1" si="35"/>
        <v>83782240.316414922</v>
      </c>
      <c r="P57" s="10">
        <f>P58/'key variables'!$B$30</f>
        <v>40.870980801231376</v>
      </c>
      <c r="Q57" s="10">
        <f>Q58/'key variables'!$B$30</f>
        <v>47.176054259772158</v>
      </c>
      <c r="R57" s="10">
        <f>R58/'key variables'!$B$30</f>
        <v>141.30260344917193</v>
      </c>
      <c r="S57" s="10">
        <f>S58/'key variables'!$B$30</f>
        <v>63.514817952348317</v>
      </c>
      <c r="T57" s="10">
        <f t="shared" si="6"/>
        <v>292.86445646252378</v>
      </c>
      <c r="U57" s="82">
        <f>SUMPRODUCT(P27:P56,'control variables'!AD$7:AD$36)</f>
        <v>18.970628810579786</v>
      </c>
      <c r="V57" s="82">
        <f>SUMPRODUCT(Q27:Q56,'control variables'!AE$7:AE$36)</f>
        <v>21.897184666606904</v>
      </c>
      <c r="W57" s="82">
        <f>SUMPRODUCT(R27:R56,'control variables'!AF$7:AF$36)</f>
        <v>65.586858633009101</v>
      </c>
      <c r="X57" s="82">
        <f>SUMPRODUCT(S27:S56,'control variables'!AG$7:AG$36)</f>
        <v>29.480966977656852</v>
      </c>
      <c r="Y57" s="82">
        <f t="shared" si="36"/>
        <v>135.93563908785265</v>
      </c>
      <c r="AE57" s="82">
        <f>SUMPRODUCT(P27:P56,'control variables'!AL$7:AL$36)</f>
        <v>5.5461551883023237</v>
      </c>
      <c r="AF57" s="82">
        <f>SUMPRODUCT(Q27:Q56,'control variables'!AM$7:AM$36)</f>
        <v>6.3850092797217677</v>
      </c>
      <c r="AG57" s="82">
        <f>SUMPRODUCT(R27:R56,'control variables'!AN$7:AN$36)</f>
        <v>18.205339326826913</v>
      </c>
      <c r="AH57" s="82">
        <f>SUMPRODUCT(S27:S56,'control variables'!AO$7:AO$36)</f>
        <v>7.8827309930080123</v>
      </c>
      <c r="AI57" s="82">
        <f t="shared" si="14"/>
        <v>38.019234787859013</v>
      </c>
      <c r="AJ57" s="10">
        <f>SUMPRODUCT(P27:P56,'control variables'!AP$7:AP$36)</f>
        <v>1.7864470533129818E-2</v>
      </c>
      <c r="AK57" s="10">
        <f>SUMPRODUCT(Q27:Q56,'control variables'!AQ$7:AQ$36)</f>
        <v>5.1550954654826973E-2</v>
      </c>
      <c r="AL57" s="10">
        <f>SUMPRODUCT(R27:R56,'control variables'!AR$7:AR$36)</f>
        <v>1.8528766470142108</v>
      </c>
      <c r="AM57" s="10">
        <f>SUMPRODUCT(S27:S56,'control variables'!AS$7:AS$36)</f>
        <v>1.3880980728662207</v>
      </c>
      <c r="AN57" s="10">
        <f t="shared" si="37"/>
        <v>3.3103901450683884</v>
      </c>
      <c r="AO57" s="82">
        <f>SUMPRODUCT(P27:P56,'control variables'!AX$7:AX$36)</f>
        <v>1.792829146575672E-2</v>
      </c>
      <c r="AP57" s="82">
        <f>SUMPRODUCT(Q27:Q56,'control variables'!AY$7:AY$36)</f>
        <v>4.1388096610006815E-2</v>
      </c>
      <c r="AQ57" s="82">
        <f>SUMPRODUCT(R27:R56,'control variables'!AZ$7:AZ$36)</f>
        <v>0.3718992120831125</v>
      </c>
      <c r="AR57" s="82">
        <f>SUMPRODUCT(S27:S56,'control variables'!BA$7:BA$36)</f>
        <v>0.27861141238134191</v>
      </c>
      <c r="AS57" s="82">
        <f t="shared" si="38"/>
        <v>0.70982701254021796</v>
      </c>
      <c r="AT57" s="10">
        <f>SUMPRODUCT(P27:P56,'control variables'!AT$7:AT$36)</f>
        <v>-4.1302449076653874E-4</v>
      </c>
      <c r="AU57" s="10">
        <f>SUMPRODUCT(Q27:Q56,'control variables'!AU$7:AU$36)</f>
        <v>4.4804070998054351E-4</v>
      </c>
      <c r="AV57" s="10">
        <f>SUMPRODUCT(R27:R56,'control variables'!AV$7:AV$36)</f>
        <v>0.19292991821161651</v>
      </c>
      <c r="AW57" s="10">
        <f>SUMPRODUCT(S27:S56,'control variables'!AW$7:AW$36)</f>
        <v>0.14453506556916981</v>
      </c>
      <c r="AX57" s="10">
        <f t="shared" si="15"/>
        <v>0.33750000000000036</v>
      </c>
      <c r="AY57" s="82">
        <f>SUMPRODUCT(P27:P56,'control variables'!BB$7:BB$36)</f>
        <v>3.7242934556237549E-3</v>
      </c>
      <c r="AZ57" s="82">
        <f>SUMPRODUCT(Q27:Q56,'control variables'!BC$7:BC$36)</f>
        <v>9.4969416704132302E-3</v>
      </c>
      <c r="BA57" s="82">
        <f>SUMPRODUCT(R27:R56,'control variables'!BD$7:BD$36)</f>
        <v>6.6481510194624102E-2</v>
      </c>
      <c r="BB57" s="82">
        <f>SUMPRODUCT(S27:S56,'control variables'!BE$7:BE$36)</f>
        <v>9.4474967552766378E-3</v>
      </c>
      <c r="BC57" s="82">
        <f t="shared" si="39"/>
        <v>8.9150242075937719E-2</v>
      </c>
      <c r="BD57" s="10">
        <f>SUMPRODUCT(P27:P56,'control variables'!BF$7:BF$36)</f>
        <v>7.7908975167457779E-4</v>
      </c>
      <c r="BE57" s="10">
        <f>SUMPRODUCT(Q27:Q56,'control variables'!BG$7:BG$36)</f>
        <v>8.9927815965514923E-4</v>
      </c>
      <c r="BF57" s="10">
        <f>SUMPRODUCT(R27:R56,'control variables'!BH$7:BH$36)</f>
        <v>2.6935348277443323E-2</v>
      </c>
      <c r="BG57" s="10">
        <f>SUMPRODUCT(S27:S56,'control variables'!BI$7:BI$36)</f>
        <v>6.0536525887164669E-2</v>
      </c>
      <c r="BH57" s="10">
        <f t="shared" si="40"/>
        <v>8.9150242075937719E-2</v>
      </c>
      <c r="BI57" s="82">
        <f t="shared" si="16"/>
        <v>5.5494664572671804</v>
      </c>
      <c r="BJ57" s="82">
        <f t="shared" si="17"/>
        <v>6.3949542621021616</v>
      </c>
      <c r="BK57" s="82">
        <f t="shared" si="18"/>
        <v>18.464750755233155</v>
      </c>
      <c r="BL57" s="82">
        <f t="shared" si="19"/>
        <v>8.036713555332458</v>
      </c>
      <c r="BM57" s="82">
        <f t="shared" si="9"/>
        <v>38.445885029934956</v>
      </c>
      <c r="BN57" s="10">
        <f ca="1">BN56+BI57-INDIRECT(ADDRESS(MAX($D57-'key variables'!$B$9*30,34),scenario!BI$4),TRUE)</f>
        <v>30.588874642768424</v>
      </c>
      <c r="BO57" s="10">
        <f ca="1">BO56+BJ57-INDIRECT(ADDRESS(MAX($D57-'key variables'!$B$9*30,34),scenario!BJ$4),TRUE)</f>
        <v>35.233151578256326</v>
      </c>
      <c r="BP57" s="10">
        <f ca="1">BP56+BK57-INDIRECT(ADDRESS(MAX($D57-'key variables'!$B$9*30,34),scenario!BK$4),TRUE)</f>
        <v>100.7776739202404</v>
      </c>
      <c r="BQ57" s="10">
        <f ca="1">BQ56+BL57-INDIRECT(ADDRESS(MAX($D57-'key variables'!$B$9*30,34),scenario!BL$4),TRUE)</f>
        <v>43.634377036269953</v>
      </c>
      <c r="BR57" s="10">
        <f t="shared" si="43"/>
        <v>210.23407717753508</v>
      </c>
      <c r="BS57" s="82">
        <f t="shared" si="21"/>
        <v>248.20602431317124</v>
      </c>
      <c r="BT57" s="82">
        <f t="shared" si="22"/>
        <v>286.57080376251798</v>
      </c>
      <c r="BU57" s="82">
        <f t="shared" si="23"/>
        <v>863.01741221495672</v>
      </c>
      <c r="BV57" s="82">
        <f t="shared" si="24"/>
        <v>389.43057383715427</v>
      </c>
      <c r="BW57" s="82">
        <f t="shared" si="41"/>
        <v>1787.2248141278003</v>
      </c>
      <c r="BX57" s="10">
        <f t="shared" si="25"/>
        <v>9.43395736702171E-2</v>
      </c>
      <c r="BY57" s="10">
        <f t="shared" si="26"/>
        <v>0.21778625122575213</v>
      </c>
      <c r="BZ57" s="10">
        <f t="shared" si="27"/>
        <v>1.9569524058231071</v>
      </c>
      <c r="CA57" s="10">
        <f t="shared" si="28"/>
        <v>1.4660673000500797</v>
      </c>
      <c r="CB57" s="10">
        <v>0</v>
      </c>
      <c r="CC57" s="82">
        <f t="shared" si="29"/>
        <v>2.4539247617025432E-3</v>
      </c>
      <c r="CD57" s="82">
        <f t="shared" si="30"/>
        <v>6.8268006604467205E-2</v>
      </c>
      <c r="CE57" s="82">
        <f t="shared" si="31"/>
        <v>9.0513731084707949</v>
      </c>
      <c r="CF57" s="82">
        <f t="shared" si="32"/>
        <v>6.7809120423142133</v>
      </c>
      <c r="CG57" s="82">
        <f t="shared" si="42"/>
        <v>15.903007082151177</v>
      </c>
    </row>
    <row r="58" spans="1:91" x14ac:dyDescent="0.3">
      <c r="A58">
        <v>-7</v>
      </c>
      <c r="B58" s="3">
        <f t="shared" si="7"/>
        <v>0.16944444444444445</v>
      </c>
      <c r="D58" s="4">
        <f t="shared" ca="1" si="33"/>
        <v>58</v>
      </c>
      <c r="F58" s="13">
        <f>'control variables'!$B$48</f>
        <v>11692549</v>
      </c>
      <c r="G58" s="13">
        <f>'control variables'!$C$48</f>
        <v>13496331.999999998</v>
      </c>
      <c r="H58" s="13">
        <f>'control variables'!$D$48</f>
        <v>40424467.000000007</v>
      </c>
      <c r="I58" s="13">
        <f>'control variables'!$E$48</f>
        <v>18170596.999999996</v>
      </c>
      <c r="J58" s="13">
        <f t="shared" si="34"/>
        <v>83783945</v>
      </c>
      <c r="K58" s="82">
        <f t="shared" ca="1" si="10"/>
        <v>11692270.205101043</v>
      </c>
      <c r="L58" s="82">
        <f t="shared" ca="1" si="11"/>
        <v>13496010.196044657</v>
      </c>
      <c r="M58" s="82">
        <f t="shared" ca="1" si="12"/>
        <v>40423503.20491387</v>
      </c>
      <c r="N58" s="82">
        <f t="shared" ca="1" si="13"/>
        <v>18170163.935049124</v>
      </c>
      <c r="O58" s="82">
        <f t="shared" ca="1" si="35"/>
        <v>83781947.541108698</v>
      </c>
      <c r="P58" s="10">
        <f>P59/'key variables'!$B$30</f>
        <v>47.652065106500075</v>
      </c>
      <c r="Q58" s="10">
        <f>Q59/'key variables'!$B$30</f>
        <v>55.003241052309505</v>
      </c>
      <c r="R58" s="10">
        <f>R59/'key variables'!$B$30</f>
        <v>164.74674028559249</v>
      </c>
      <c r="S58" s="10">
        <f>S59/'key variables'!$B$30</f>
        <v>74.052840938958212</v>
      </c>
      <c r="T58" s="10">
        <f t="shared" si="6"/>
        <v>341.4548873833603</v>
      </c>
      <c r="U58" s="82">
        <f>SUMPRODUCT(P28:P57,'control variables'!AD$7:AD$36)</f>
        <v>22.118129329691993</v>
      </c>
      <c r="V58" s="82">
        <f>SUMPRODUCT(Q28:Q57,'control variables'!AE$7:AE$36)</f>
        <v>25.530242948091182</v>
      </c>
      <c r="W58" s="82">
        <f>SUMPRODUCT(R28:R57,'control variables'!AF$7:AF$36)</f>
        <v>76.468663008371081</v>
      </c>
      <c r="X58" s="82">
        <f>SUMPRODUCT(S28:S57,'control variables'!AG$7:AG$36)</f>
        <v>34.37228395995718</v>
      </c>
      <c r="Y58" s="82">
        <f t="shared" si="36"/>
        <v>158.48931924611142</v>
      </c>
      <c r="AE58" s="82">
        <f>SUMPRODUCT(P28:P57,'control variables'!AL$7:AL$36)</f>
        <v>6.4663422052199211</v>
      </c>
      <c r="AF58" s="82">
        <f>SUMPRODUCT(Q28:Q57,'control variables'!AM$7:AM$36)</f>
        <v>7.4443742708944738</v>
      </c>
      <c r="AG58" s="82">
        <f>SUMPRODUCT(R28:R57,'control variables'!AN$7:AN$36)</f>
        <v>21.225867299513038</v>
      </c>
      <c r="AH58" s="82">
        <f>SUMPRODUCT(S28:S57,'control variables'!AO$7:AO$36)</f>
        <v>9.1905895853746369</v>
      </c>
      <c r="AI58" s="82">
        <f t="shared" si="14"/>
        <v>44.327173361002068</v>
      </c>
      <c r="AJ58" s="10">
        <f>SUMPRODUCT(P28:P57,'control variables'!AP$7:AP$36)</f>
        <v>2.08284434640288E-2</v>
      </c>
      <c r="AK58" s="10">
        <f>SUMPRODUCT(Q28:Q57,'control variables'!AQ$7:AQ$36)</f>
        <v>6.0104000426631256E-2</v>
      </c>
      <c r="AL58" s="10">
        <f>SUMPRODUCT(R28:R57,'control variables'!AR$7:AR$36)</f>
        <v>2.160295566363668</v>
      </c>
      <c r="AM58" s="10">
        <f>SUMPRODUCT(S28:S57,'control variables'!AS$7:AS$36)</f>
        <v>1.618403533404698</v>
      </c>
      <c r="AN58" s="10">
        <f t="shared" si="37"/>
        <v>3.8596315436590261</v>
      </c>
      <c r="AO58" s="82">
        <f>SUMPRODUCT(P28:P57,'control variables'!AX$7:AX$36)</f>
        <v>2.0902853208475236E-2</v>
      </c>
      <c r="AP58" s="82">
        <f>SUMPRODUCT(Q28:Q57,'control variables'!AY$7:AY$36)</f>
        <v>4.8254977875029123E-2</v>
      </c>
      <c r="AQ58" s="82">
        <f>SUMPRODUCT(R28:R57,'control variables'!AZ$7:AZ$36)</f>
        <v>0.43360264715513336</v>
      </c>
      <c r="AR58" s="82">
        <f>SUMPRODUCT(S28:S57,'control variables'!BA$7:BA$36)</f>
        <v>0.32483705802845936</v>
      </c>
      <c r="AS58" s="82">
        <f t="shared" si="38"/>
        <v>0.82759753626709709</v>
      </c>
      <c r="AT58" s="10">
        <f>SUMPRODUCT(P28:P57,'control variables'!AT$7:AT$36)</f>
        <v>-4.8155120182467398E-4</v>
      </c>
      <c r="AU58" s="10">
        <f>SUMPRODUCT(Q28:Q57,'control variables'!AU$7:AU$36)</f>
        <v>5.2237711608115205E-4</v>
      </c>
      <c r="AV58" s="10">
        <f>SUMPRODUCT(R28:R57,'control variables'!AV$7:AV$36)</f>
        <v>0.22493977006137075</v>
      </c>
      <c r="AW58" s="10">
        <f>SUMPRODUCT(S28:S57,'control variables'!AW$7:AW$36)</f>
        <v>0.16851551442256632</v>
      </c>
      <c r="AX58" s="10">
        <f t="shared" si="15"/>
        <v>0.39349611039819354</v>
      </c>
      <c r="AY58" s="82">
        <f>SUMPRODUCT(P28:P57,'control variables'!BB$7:BB$36)</f>
        <v>4.3422073741315364E-3</v>
      </c>
      <c r="AZ58" s="82">
        <f>SUMPRODUCT(Q28:Q57,'control variables'!BC$7:BC$36)</f>
        <v>1.1072621060699632E-2</v>
      </c>
      <c r="BA58" s="82">
        <f>SUMPRODUCT(R28:R57,'control variables'!BD$7:BD$36)</f>
        <v>7.751175014809604E-2</v>
      </c>
      <c r="BB58" s="82">
        <f>SUMPRODUCT(S28:S57,'control variables'!BE$7:BE$36)</f>
        <v>1.1014972522076763E-2</v>
      </c>
      <c r="BC58" s="82">
        <f t="shared" si="39"/>
        <v>0.10394155110500398</v>
      </c>
      <c r="BD58" s="10">
        <f>SUMPRODUCT(P28:P57,'control variables'!BF$7:BF$36)</f>
        <v>9.0835196128900917E-4</v>
      </c>
      <c r="BE58" s="10">
        <f>SUMPRODUCT(Q28:Q57,'control variables'!BG$7:BG$36)</f>
        <v>1.0484813570084345E-3</v>
      </c>
      <c r="BF58" s="10">
        <f>SUMPRODUCT(R28:R57,'control variables'!BH$7:BH$36)</f>
        <v>3.1404310457465549E-2</v>
      </c>
      <c r="BG58" s="10">
        <f>SUMPRODUCT(S28:S57,'control variables'!BI$7:BI$36)</f>
        <v>7.0580407329240979E-2</v>
      </c>
      <c r="BH58" s="10">
        <f t="shared" si="40"/>
        <v>0.10394155110500397</v>
      </c>
      <c r="BI58" s="82">
        <f t="shared" si="16"/>
        <v>6.4702028613922282</v>
      </c>
      <c r="BJ58" s="82">
        <f t="shared" si="17"/>
        <v>7.4559692690712538</v>
      </c>
      <c r="BK58" s="82">
        <f t="shared" si="18"/>
        <v>21.528318819722507</v>
      </c>
      <c r="BL58" s="82">
        <f t="shared" si="19"/>
        <v>9.3701200723192795</v>
      </c>
      <c r="BM58" s="82">
        <f t="shared" si="9"/>
        <v>44.824611022505266</v>
      </c>
      <c r="BN58" s="10">
        <f ca="1">BN57+BI58-INDIRECT(ADDRESS(MAX($D58-'key variables'!$B$9*30,34),scenario!BI$4),TRUE)</f>
        <v>37.059077504160655</v>
      </c>
      <c r="BO58" s="10">
        <f ca="1">BO57+BJ58-INDIRECT(ADDRESS(MAX($D58-'key variables'!$B$9*30,34),scenario!BJ$4),TRUE)</f>
        <v>42.68912084732758</v>
      </c>
      <c r="BP58" s="10">
        <f ca="1">BP57+BK58-INDIRECT(ADDRESS(MAX($D58-'key variables'!$B$9*30,34),scenario!BK$4),TRUE)</f>
        <v>122.3059927399629</v>
      </c>
      <c r="BQ58" s="10">
        <f ca="1">BQ57+BL58-INDIRECT(ADDRESS(MAX($D58-'key variables'!$B$9*30,34),scenario!BL$4),TRUE)</f>
        <v>53.004497108589234</v>
      </c>
      <c r="BR58" s="10">
        <f t="shared" si="43"/>
        <v>255.05868820004036</v>
      </c>
      <c r="BS58" s="82">
        <f t="shared" si="21"/>
        <v>289.38697820631779</v>
      </c>
      <c r="BT58" s="82">
        <f t="shared" si="22"/>
        <v>334.11702706439922</v>
      </c>
      <c r="BU58" s="82">
        <f t="shared" si="23"/>
        <v>1006.2044293703693</v>
      </c>
      <c r="BV58" s="82">
        <f t="shared" si="24"/>
        <v>454.04271429646394</v>
      </c>
      <c r="BW58" s="82">
        <f t="shared" si="41"/>
        <v>2083.7511489375502</v>
      </c>
      <c r="BX58" s="10">
        <f t="shared" si="25"/>
        <v>0.1099918675432718</v>
      </c>
      <c r="BY58" s="10">
        <f t="shared" si="26"/>
        <v>0.25392012668307323</v>
      </c>
      <c r="BZ58" s="10">
        <f t="shared" si="27"/>
        <v>2.2816389923726788</v>
      </c>
      <c r="CA58" s="10">
        <f t="shared" si="28"/>
        <v>1.7093089782272215</v>
      </c>
      <c r="CB58" s="10">
        <v>0</v>
      </c>
      <c r="CC58" s="82">
        <f t="shared" si="29"/>
        <v>2.8610662190807824E-3</v>
      </c>
      <c r="CD58" s="82">
        <f t="shared" si="30"/>
        <v>7.9594652039988195E-2</v>
      </c>
      <c r="CE58" s="82">
        <f t="shared" si="31"/>
        <v>10.55312625761796</v>
      </c>
      <c r="CF58" s="82">
        <f t="shared" si="32"/>
        <v>7.9059630032678871</v>
      </c>
      <c r="CG58" s="82">
        <f t="shared" si="42"/>
        <v>18.541544979144916</v>
      </c>
    </row>
    <row r="59" spans="1:91" x14ac:dyDescent="0.3">
      <c r="A59">
        <v>-6</v>
      </c>
      <c r="B59" s="3">
        <f t="shared" si="7"/>
        <v>0.17222222222222222</v>
      </c>
      <c r="D59" s="4">
        <f t="shared" ca="1" si="33"/>
        <v>59</v>
      </c>
      <c r="F59" s="13">
        <f>'control variables'!$B$48</f>
        <v>11692549</v>
      </c>
      <c r="G59" s="13">
        <f>'control variables'!$C$48</f>
        <v>13496331.999999998</v>
      </c>
      <c r="H59" s="13">
        <f>'control variables'!$D$48</f>
        <v>40424467.000000007</v>
      </c>
      <c r="I59" s="13">
        <f>'control variables'!$E$48</f>
        <v>18170596.999999996</v>
      </c>
      <c r="J59" s="13">
        <f t="shared" si="34"/>
        <v>83783945</v>
      </c>
      <c r="K59" s="82">
        <f t="shared" ca="1" si="10"/>
        <v>11692222.553944288</v>
      </c>
      <c r="L59" s="82">
        <f t="shared" ca="1" si="11"/>
        <v>13495955.193852086</v>
      </c>
      <c r="M59" s="82">
        <f t="shared" ca="1" si="12"/>
        <v>40423338.489577897</v>
      </c>
      <c r="N59" s="82">
        <f t="shared" ca="1" si="13"/>
        <v>18170089.952788591</v>
      </c>
      <c r="O59" s="82">
        <f t="shared" ca="1" si="35"/>
        <v>83781606.190162867</v>
      </c>
      <c r="P59" s="10">
        <f>P60/'key variables'!$B$30</f>
        <v>55.558228953627385</v>
      </c>
      <c r="Q59" s="10">
        <f>Q60/'key variables'!$B$30</f>
        <v>64.129070854453374</v>
      </c>
      <c r="R59" s="10">
        <f>R60/'key variables'!$B$30</f>
        <v>192.08059704640584</v>
      </c>
      <c r="S59" s="10">
        <f>S60/'key variables'!$B$30</f>
        <v>86.339273699010789</v>
      </c>
      <c r="T59" s="10">
        <f t="shared" si="6"/>
        <v>398.10717055349738</v>
      </c>
      <c r="U59" s="82">
        <f>SUMPRODUCT(P29:P58,'control variables'!AD$7:AD$36)</f>
        <v>25.787845512645912</v>
      </c>
      <c r="V59" s="82">
        <f>SUMPRODUCT(Q29:Q58,'control variables'!AE$7:AE$36)</f>
        <v>29.76607791879935</v>
      </c>
      <c r="W59" s="82">
        <f>SUMPRODUCT(R29:R58,'control variables'!AF$7:AF$36)</f>
        <v>89.155915440427322</v>
      </c>
      <c r="X59" s="82">
        <f>SUMPRODUCT(S29:S58,'control variables'!AG$7:AG$36)</f>
        <v>40.075140870356606</v>
      </c>
      <c r="Y59" s="82">
        <f t="shared" si="36"/>
        <v>184.78497974222921</v>
      </c>
      <c r="AE59" s="82">
        <f>SUMPRODUCT(P29:P58,'control variables'!AL$7:AL$36)</f>
        <v>7.5392015000228572</v>
      </c>
      <c r="AF59" s="82">
        <f>SUMPRODUCT(Q29:Q58,'control variables'!AM$7:AM$36)</f>
        <v>8.6795031702084771</v>
      </c>
      <c r="AG59" s="82">
        <f>SUMPRODUCT(R29:R58,'control variables'!AN$7:AN$36)</f>
        <v>24.747544362034315</v>
      </c>
      <c r="AH59" s="82">
        <f>SUMPRODUCT(S29:S58,'control variables'!AO$7:AO$36)</f>
        <v>10.715440752921667</v>
      </c>
      <c r="AI59" s="82">
        <f t="shared" si="14"/>
        <v>51.681689785187316</v>
      </c>
      <c r="AJ59" s="10">
        <f>SUMPRODUCT(P29:P58,'control variables'!AP$7:AP$36)</f>
        <v>2.4284182188871118E-2</v>
      </c>
      <c r="AK59" s="10">
        <f>SUMPRODUCT(Q29:Q58,'control variables'!AQ$7:AQ$36)</f>
        <v>7.0076119665928124E-2</v>
      </c>
      <c r="AL59" s="10">
        <f>SUMPRODUCT(R29:R58,'control variables'!AR$7:AR$36)</f>
        <v>2.5187197116283415</v>
      </c>
      <c r="AM59" s="10">
        <f>SUMPRODUCT(S29:S58,'control variables'!AS$7:AS$36)</f>
        <v>1.8869199865168624</v>
      </c>
      <c r="AN59" s="10">
        <f t="shared" si="37"/>
        <v>4.5000000000000036</v>
      </c>
      <c r="AO59" s="82">
        <f>SUMPRODUCT(P29:P58,'control variables'!AX$7:AX$36)</f>
        <v>2.4370937581509329E-2</v>
      </c>
      <c r="AP59" s="82">
        <f>SUMPRODUCT(Q29:Q58,'control variables'!AY$7:AY$36)</f>
        <v>5.626117363311061E-2</v>
      </c>
      <c r="AQ59" s="82">
        <f>SUMPRODUCT(R29:R58,'control variables'!AZ$7:AZ$36)</f>
        <v>0.50554357070786715</v>
      </c>
      <c r="AR59" s="82">
        <f>SUMPRODUCT(S29:S58,'control variables'!BA$7:BA$36)</f>
        <v>0.37873220399226942</v>
      </c>
      <c r="AS59" s="82">
        <f t="shared" si="38"/>
        <v>0.9649078859147564</v>
      </c>
      <c r="AT59" s="10">
        <f>SUMPRODUCT(P29:P58,'control variables'!AT$7:AT$36)</f>
        <v>-5.61447481112843E-4</v>
      </c>
      <c r="AU59" s="10">
        <f>SUMPRODUCT(Q29:Q58,'control variables'!AU$7:AU$36)</f>
        <v>6.0904700248580381E-4</v>
      </c>
      <c r="AV59" s="10">
        <f>SUMPRODUCT(R29:R58,'control variables'!AV$7:AV$36)</f>
        <v>0.26226051731263211</v>
      </c>
      <c r="AW59" s="10">
        <f>SUMPRODUCT(S29:S58,'control variables'!AW$7:AW$36)</f>
        <v>0.19647466508749772</v>
      </c>
      <c r="AX59" s="10">
        <f t="shared" si="15"/>
        <v>0.45878278192150279</v>
      </c>
      <c r="AY59" s="82">
        <f>SUMPRODUCT(P29:P58,'control variables'!BB$7:BB$36)</f>
        <v>5.06264211040922E-3</v>
      </c>
      <c r="AZ59" s="82">
        <f>SUMPRODUCT(Q29:Q58,'control variables'!BC$7:BC$36)</f>
        <v>1.2909728353476806E-2</v>
      </c>
      <c r="BA59" s="82">
        <f>SUMPRODUCT(R29:R58,'control variables'!BD$7:BD$36)</f>
        <v>9.0372065758318118E-2</v>
      </c>
      <c r="BB59" s="82">
        <f>SUMPRODUCT(S29:S58,'control variables'!BE$7:BE$36)</f>
        <v>1.284251509208943E-2</v>
      </c>
      <c r="BC59" s="82">
        <f t="shared" si="39"/>
        <v>0.12118695131429358</v>
      </c>
      <c r="BD59" s="10">
        <f>SUMPRODUCT(P29:P58,'control variables'!BF$7:BF$36)</f>
        <v>1.0590606330068007E-3</v>
      </c>
      <c r="BE59" s="10">
        <f>SUMPRODUCT(Q29:Q58,'control variables'!BG$7:BG$36)</f>
        <v>1.2224395135047063E-3</v>
      </c>
      <c r="BF59" s="10">
        <f>SUMPRODUCT(R29:R58,'control variables'!BH$7:BH$36)</f>
        <v>3.6614737821481468E-2</v>
      </c>
      <c r="BG59" s="10">
        <f>SUMPRODUCT(S29:S58,'control variables'!BI$7:BI$36)</f>
        <v>8.2290713346300601E-2</v>
      </c>
      <c r="BH59" s="10">
        <f t="shared" si="40"/>
        <v>0.12118695131429358</v>
      </c>
      <c r="BI59" s="82">
        <f t="shared" si="16"/>
        <v>7.5437026946521533</v>
      </c>
      <c r="BJ59" s="82">
        <f t="shared" si="17"/>
        <v>8.6930219455644409</v>
      </c>
      <c r="BK59" s="82">
        <f t="shared" si="18"/>
        <v>25.100176945105265</v>
      </c>
      <c r="BL59" s="82">
        <f t="shared" si="19"/>
        <v>10.924757933101255</v>
      </c>
      <c r="BM59" s="82">
        <f t="shared" si="9"/>
        <v>52.261659518423109</v>
      </c>
      <c r="BN59" s="10">
        <f ca="1">BN58+BI59-INDIRECT(ADDRESS(MAX($D59-'key variables'!$B$9*30,34),scenario!BI$4),TRUE)</f>
        <v>44.602780198812809</v>
      </c>
      <c r="BO59" s="10">
        <f ca="1">BO58+BJ59-INDIRECT(ADDRESS(MAX($D59-'key variables'!$B$9*30,34),scenario!BJ$4),TRUE)</f>
        <v>51.382142792892019</v>
      </c>
      <c r="BP59" s="10">
        <f ca="1">BP58+BK59-INDIRECT(ADDRESS(MAX($D59-'key variables'!$B$9*30,34),scenario!BK$4),TRUE)</f>
        <v>147.40616968506816</v>
      </c>
      <c r="BQ59" s="10">
        <f ca="1">BQ58+BL59-INDIRECT(ADDRESS(MAX($D59-'key variables'!$B$9*30,34),scenario!BL$4),TRUE)</f>
        <v>63.929255041690489</v>
      </c>
      <c r="BR59" s="10">
        <f t="shared" si="43"/>
        <v>307.32034771846349</v>
      </c>
      <c r="BS59" s="82">
        <f t="shared" si="21"/>
        <v>337.40044540466005</v>
      </c>
      <c r="BT59" s="82">
        <f t="shared" si="22"/>
        <v>389.55185353377459</v>
      </c>
      <c r="BU59" s="82">
        <f t="shared" si="23"/>
        <v>1173.1482347338483</v>
      </c>
      <c r="BV59" s="82">
        <f t="shared" si="24"/>
        <v>529.37493934902716</v>
      </c>
      <c r="BW59" s="82">
        <f t="shared" si="41"/>
        <v>2429.4754730213099</v>
      </c>
      <c r="BX59" s="10">
        <f t="shared" si="25"/>
        <v>0.1282411023813651</v>
      </c>
      <c r="BY59" s="10">
        <f t="shared" si="26"/>
        <v>0.29604913244920233</v>
      </c>
      <c r="BZ59" s="10">
        <f t="shared" si="27"/>
        <v>2.6601957595007462</v>
      </c>
      <c r="CA59" s="10">
        <f t="shared" si="28"/>
        <v>1.992907953781101</v>
      </c>
      <c r="CB59" s="10">
        <v>0</v>
      </c>
      <c r="CC59" s="82">
        <f t="shared" si="29"/>
        <v>3.3357583075554155E-3</v>
      </c>
      <c r="CD59" s="82">
        <f t="shared" si="30"/>
        <v>9.2800551070319884E-2</v>
      </c>
      <c r="CE59" s="82">
        <f t="shared" si="31"/>
        <v>12.304041881225801</v>
      </c>
      <c r="CF59" s="82">
        <f t="shared" si="32"/>
        <v>9.2176761207049811</v>
      </c>
      <c r="CG59" s="82">
        <f t="shared" si="42"/>
        <v>21.617854311308658</v>
      </c>
    </row>
    <row r="60" spans="1:91" x14ac:dyDescent="0.3">
      <c r="A60">
        <v>-5</v>
      </c>
      <c r="B60" s="3">
        <f t="shared" si="7"/>
        <v>0.17499999999999999</v>
      </c>
      <c r="D60" s="4">
        <f t="shared" ca="1" si="33"/>
        <v>60</v>
      </c>
      <c r="F60" s="13">
        <f>'control variables'!$B$48</f>
        <v>11692549</v>
      </c>
      <c r="G60" s="13">
        <f>'control variables'!$C$48</f>
        <v>13496331.999999998</v>
      </c>
      <c r="H60" s="13">
        <f>'control variables'!$D$48</f>
        <v>40424467.000000007</v>
      </c>
      <c r="I60" s="13">
        <f>'control variables'!$E$48</f>
        <v>18170596.999999996</v>
      </c>
      <c r="J60" s="13">
        <f t="shared" si="34"/>
        <v>83783945</v>
      </c>
      <c r="K60" s="82">
        <f t="shared" ca="1" si="10"/>
        <v>11692166.996774396</v>
      </c>
      <c r="L60" s="82">
        <f t="shared" ca="1" si="11"/>
        <v>13495891.066003671</v>
      </c>
      <c r="M60" s="82">
        <f t="shared" ca="1" si="12"/>
        <v>40423146.445595592</v>
      </c>
      <c r="N60" s="82">
        <f t="shared" ca="1" si="13"/>
        <v>18170003.695805606</v>
      </c>
      <c r="O60" s="82">
        <f t="shared" ca="1" si="35"/>
        <v>83781208.204179272</v>
      </c>
      <c r="P60" s="10">
        <f>P61/'key variables'!$B$30</f>
        <v>64.776139241080458</v>
      </c>
      <c r="Q60" s="10">
        <f>Q61/'key variables'!$B$30</f>
        <v>74.769007243489</v>
      </c>
      <c r="R60" s="10">
        <f>R61/'key variables'!$B$30</f>
        <v>223.94953428362481</v>
      </c>
      <c r="S60" s="10">
        <f>S61/'key variables'!$B$30</f>
        <v>100.66420259308376</v>
      </c>
      <c r="T60" s="10">
        <f t="shared" si="6"/>
        <v>464.15888336127801</v>
      </c>
      <c r="U60" s="82">
        <f>SUMPRODUCT(P30:P59,'control variables'!AD$7:AD$36)</f>
        <v>30.066420458594568</v>
      </c>
      <c r="V60" s="82">
        <f>SUMPRODUCT(Q30:Q59,'control variables'!AE$7:AE$36)</f>
        <v>34.704698912169157</v>
      </c>
      <c r="W60" s="82">
        <f>SUMPRODUCT(R30:R59,'control variables'!AF$7:AF$36)</f>
        <v>103.94816576236553</v>
      </c>
      <c r="X60" s="82">
        <f>SUMPRODUCT(S30:S59,'control variables'!AG$7:AG$36)</f>
        <v>46.724183870059221</v>
      </c>
      <c r="Y60" s="82">
        <f t="shared" si="36"/>
        <v>215.44346900318848</v>
      </c>
      <c r="AE60" s="82">
        <f>SUMPRODUCT(P30:P59,'control variables'!AL$7:AL$36)</f>
        <v>8.7900636022732375</v>
      </c>
      <c r="AF60" s="82">
        <f>SUMPRODUCT(Q30:Q59,'control variables'!AM$7:AM$36)</f>
        <v>10.119557741232066</v>
      </c>
      <c r="AG60" s="82">
        <f>SUMPRODUCT(R30:R59,'control variables'!AN$7:AN$36)</f>
        <v>28.853518365532558</v>
      </c>
      <c r="AH60" s="82">
        <f>SUMPRODUCT(S30:S59,'control variables'!AO$7:AO$36)</f>
        <v>12.493286688820632</v>
      </c>
      <c r="AI60" s="82">
        <f t="shared" si="14"/>
        <v>60.25642639785849</v>
      </c>
      <c r="AJ60" s="10">
        <f>SUMPRODUCT(P30:P59,'control variables'!AP$7:AP$36)</f>
        <v>2.8313277734879603E-2</v>
      </c>
      <c r="AK60" s="10">
        <f>SUMPRODUCT(Q30:Q59,'control variables'!AQ$7:AQ$36)</f>
        <v>8.1702757097306816E-2</v>
      </c>
      <c r="AL60" s="10">
        <f>SUMPRODUCT(R30:R59,'control variables'!AR$7:AR$36)</f>
        <v>2.9366115843229963</v>
      </c>
      <c r="AM60" s="10">
        <f>SUMPRODUCT(S30:S59,'control variables'!AS$7:AS$36)</f>
        <v>2.1999871861540639</v>
      </c>
      <c r="AN60" s="10">
        <f t="shared" si="37"/>
        <v>5.2466148053092461</v>
      </c>
      <c r="AO60" s="82">
        <f>SUMPRODUCT(P30:P59,'control variables'!AX$7:AX$36)</f>
        <v>2.8414427096536504E-2</v>
      </c>
      <c r="AP60" s="82">
        <f>SUMPRODUCT(Q30:Q59,'control variables'!AY$7:AY$36)</f>
        <v>6.5595712566122691E-2</v>
      </c>
      <c r="AQ60" s="82">
        <f>SUMPRODUCT(R30:R59,'control variables'!AZ$7:AZ$36)</f>
        <v>0.58942052951217694</v>
      </c>
      <c r="AR60" s="82">
        <f>SUMPRODUCT(S30:S59,'control variables'!BA$7:BA$36)</f>
        <v>0.4415693308251647</v>
      </c>
      <c r="AS60" s="82">
        <f t="shared" si="38"/>
        <v>1.1250000000000009</v>
      </c>
      <c r="AT60" s="10">
        <f>SUMPRODUCT(P30:P59,'control variables'!AT$7:AT$36)</f>
        <v>-6.5459970373560523E-4</v>
      </c>
      <c r="AU60" s="10">
        <f>SUMPRODUCT(Q30:Q59,'control variables'!AU$7:AU$36)</f>
        <v>7.1009667119360733E-4</v>
      </c>
      <c r="AV60" s="10">
        <f>SUMPRODUCT(R30:R59,'control variables'!AV$7:AV$36)</f>
        <v>0.30577331399567037</v>
      </c>
      <c r="AW60" s="10">
        <f>SUMPRODUCT(S30:S59,'control variables'!AW$7:AW$36)</f>
        <v>0.2290726414924979</v>
      </c>
      <c r="AX60" s="10">
        <f t="shared" si="15"/>
        <v>0.53490145245562626</v>
      </c>
      <c r="AY60" s="82">
        <f>SUMPRODUCT(P30:P59,'control variables'!BB$7:BB$36)</f>
        <v>5.9026073445455646E-3</v>
      </c>
      <c r="AZ60" s="82">
        <f>SUMPRODUCT(Q30:Q59,'control variables'!BC$7:BC$36)</f>
        <v>1.5051638202638204E-2</v>
      </c>
      <c r="BA60" s="82">
        <f>SUMPRODUCT(R30:R59,'control variables'!BD$7:BD$36)</f>
        <v>0.10536609293199384</v>
      </c>
      <c r="BB60" s="82">
        <f>SUMPRODUCT(S30:S59,'control variables'!BE$7:BE$36)</f>
        <v>1.4973273293236397E-2</v>
      </c>
      <c r="BC60" s="82">
        <f t="shared" si="39"/>
        <v>0.14129361177241401</v>
      </c>
      <c r="BD60" s="10">
        <f>SUMPRODUCT(P30:P59,'control variables'!BF$7:BF$36)</f>
        <v>1.2347740437452575E-3</v>
      </c>
      <c r="BE60" s="10">
        <f>SUMPRODUCT(Q30:Q59,'control variables'!BG$7:BG$36)</f>
        <v>1.4252598333664044E-3</v>
      </c>
      <c r="BF60" s="10">
        <f>SUMPRODUCT(R30:R59,'control variables'!BH$7:BH$36)</f>
        <v>4.2689650121489099E-2</v>
      </c>
      <c r="BG60" s="10">
        <f>SUMPRODUCT(S30:S59,'control variables'!BI$7:BI$36)</f>
        <v>9.5943927773813234E-2</v>
      </c>
      <c r="BH60" s="10">
        <f t="shared" si="40"/>
        <v>0.14129361177241401</v>
      </c>
      <c r="BI60" s="82">
        <f t="shared" si="16"/>
        <v>8.7953116099140463</v>
      </c>
      <c r="BJ60" s="82">
        <f t="shared" si="17"/>
        <v>10.135319476105899</v>
      </c>
      <c r="BK60" s="82">
        <f t="shared" si="18"/>
        <v>29.264657772460222</v>
      </c>
      <c r="BL60" s="82">
        <f t="shared" si="19"/>
        <v>12.737332603606367</v>
      </c>
      <c r="BM60" s="82">
        <f t="shared" si="9"/>
        <v>60.932621462086537</v>
      </c>
      <c r="BN60" s="10">
        <f ca="1">BN59+BI60-INDIRECT(ADDRESS(MAX($D60-'key variables'!$B$9*30,34),scenario!BI$4),TRUE)</f>
        <v>53.398091808726853</v>
      </c>
      <c r="BO60" s="10">
        <f ca="1">BO59+BJ60-INDIRECT(ADDRESS(MAX($D60-'key variables'!$B$9*30,34),scenario!BJ$4),TRUE)</f>
        <v>61.517462268997917</v>
      </c>
      <c r="BP60" s="10">
        <f ca="1">BP59+BK60-INDIRECT(ADDRESS(MAX($D60-'key variables'!$B$9*30,34),scenario!BK$4),TRUE)</f>
        <v>176.67082745752839</v>
      </c>
      <c r="BQ60" s="10">
        <f ca="1">BQ59+BL60-INDIRECT(ADDRESS(MAX($D60-'key variables'!$B$9*30,34),scenario!BL$4),TRUE)</f>
        <v>76.666587645296858</v>
      </c>
      <c r="BR60" s="10">
        <f t="shared" si="43"/>
        <v>368.25296918055005</v>
      </c>
      <c r="BS60" s="82">
        <f t="shared" si="21"/>
        <v>393.38003826178272</v>
      </c>
      <c r="BT60" s="82">
        <f t="shared" si="22"/>
        <v>454.18411604132433</v>
      </c>
      <c r="BU60" s="82">
        <f t="shared" si="23"/>
        <v>1367.7904215948915</v>
      </c>
      <c r="BV60" s="82">
        <f t="shared" si="24"/>
        <v>617.20586541073089</v>
      </c>
      <c r="BW60" s="82">
        <f t="shared" si="41"/>
        <v>2832.5604413087294</v>
      </c>
      <c r="BX60" s="10">
        <f t="shared" si="25"/>
        <v>0.14951814808961078</v>
      </c>
      <c r="BY60" s="10">
        <f t="shared" si="26"/>
        <v>0.34516794697932041</v>
      </c>
      <c r="BZ60" s="10">
        <f t="shared" si="27"/>
        <v>3.10156054595944</v>
      </c>
      <c r="CA60" s="10">
        <f t="shared" si="28"/>
        <v>2.3235600835392161</v>
      </c>
      <c r="CB60" s="10">
        <v>0</v>
      </c>
      <c r="CC60" s="82">
        <f t="shared" si="29"/>
        <v>3.8892086496341207E-3</v>
      </c>
      <c r="CD60" s="82">
        <f t="shared" si="30"/>
        <v>0.10819749893031042</v>
      </c>
      <c r="CE60" s="82">
        <f t="shared" si="31"/>
        <v>14.34545962204095</v>
      </c>
      <c r="CF60" s="82">
        <f t="shared" si="32"/>
        <v>10.747021334541381</v>
      </c>
      <c r="CG60" s="82">
        <f t="shared" si="42"/>
        <v>25.204567664162276</v>
      </c>
    </row>
    <row r="61" spans="1:91" x14ac:dyDescent="0.3">
      <c r="A61">
        <v>-4</v>
      </c>
      <c r="B61" s="3">
        <f t="shared" si="7"/>
        <v>0.17777777777777778</v>
      </c>
      <c r="D61" s="4">
        <f t="shared" ca="1" si="33"/>
        <v>61</v>
      </c>
      <c r="F61" s="13">
        <f>'control variables'!$B$48</f>
        <v>11692549</v>
      </c>
      <c r="G61" s="13">
        <f>'control variables'!$C$48</f>
        <v>13496331.999999998</v>
      </c>
      <c r="H61" s="13">
        <f>'control variables'!$D$48</f>
        <v>40424467.000000007</v>
      </c>
      <c r="I61" s="13">
        <f>'control variables'!$E$48</f>
        <v>18170596.999999996</v>
      </c>
      <c r="J61" s="13">
        <f t="shared" si="34"/>
        <v>83783945</v>
      </c>
      <c r="K61" s="82">
        <f t="shared" ca="1" si="10"/>
        <v>11692102.221869931</v>
      </c>
      <c r="L61" s="82">
        <f t="shared" ca="1" si="11"/>
        <v>13495816.298421688</v>
      </c>
      <c r="M61" s="82">
        <f t="shared" ca="1" si="12"/>
        <v>40422922.538750954</v>
      </c>
      <c r="N61" s="82">
        <f t="shared" ca="1" si="13"/>
        <v>18169903.12754694</v>
      </c>
      <c r="O61" s="82">
        <f t="shared" ca="1" si="35"/>
        <v>83780744.186589509</v>
      </c>
      <c r="P61" s="10">
        <f>P62/'key variables'!$B$30</f>
        <v>75.523433594005724</v>
      </c>
      <c r="Q61" s="10">
        <f>Q62/'key variables'!$B$30</f>
        <v>87.174262307102978</v>
      </c>
      <c r="R61" s="10">
        <f>R62/'key variables'!$B$30</f>
        <v>261.10598715879462</v>
      </c>
      <c r="S61" s="10">
        <f>S62/'key variables'!$B$30</f>
        <v>117.36584348656051</v>
      </c>
      <c r="T61" s="10">
        <f t="shared" si="6"/>
        <v>541.16952654646389</v>
      </c>
      <c r="U61" s="82">
        <f>SUMPRODUCT(P31:P60,'control variables'!AD$7:AD$36)</f>
        <v>35.054872604603325</v>
      </c>
      <c r="V61" s="82">
        <f>SUMPRODUCT(Q31:Q60,'control variables'!AE$7:AE$36)</f>
        <v>40.462708250308062</v>
      </c>
      <c r="W61" s="82">
        <f>SUMPRODUCT(R31:R60,'control variables'!AF$7:AF$36)</f>
        <v>121.19466343857029</v>
      </c>
      <c r="X61" s="82">
        <f>SUMPRODUCT(S31:S60,'control variables'!AG$7:AG$36)</f>
        <v>54.476398857476447</v>
      </c>
      <c r="Y61" s="82">
        <f t="shared" si="36"/>
        <v>251.18864315095811</v>
      </c>
      <c r="AE61" s="82">
        <f>SUMPRODUCT(P31:P60,'control variables'!AL$7:AL$36)</f>
        <v>10.248461741177037</v>
      </c>
      <c r="AF61" s="82">
        <f>SUMPRODUCT(Q31:Q60,'control variables'!AM$7:AM$36)</f>
        <v>11.798538104073316</v>
      </c>
      <c r="AG61" s="82">
        <f>SUMPRODUCT(R31:R60,'control variables'!AN$7:AN$36)</f>
        <v>33.640732587081175</v>
      </c>
      <c r="AH61" s="82">
        <f>SUMPRODUCT(S31:S60,'control variables'!AO$7:AO$36)</f>
        <v>14.566102868564268</v>
      </c>
      <c r="AI61" s="82">
        <f t="shared" si="14"/>
        <v>70.253835300895801</v>
      </c>
      <c r="AJ61" s="10">
        <f>SUMPRODUCT(P31:P60,'control variables'!AP$7:AP$36)</f>
        <v>3.3010858255700416E-2</v>
      </c>
      <c r="AK61" s="10">
        <f>SUMPRODUCT(Q31:Q60,'control variables'!AQ$7:AQ$36)</f>
        <v>9.525842111584773E-2</v>
      </c>
      <c r="AL61" s="10">
        <f>SUMPRODUCT(R31:R60,'control variables'!AR$7:AR$36)</f>
        <v>3.4238377368337027</v>
      </c>
      <c r="AM61" s="10">
        <f>SUMPRODUCT(S31:S60,'control variables'!AS$7:AS$36)</f>
        <v>2.5649967427481184</v>
      </c>
      <c r="AN61" s="10">
        <f t="shared" si="37"/>
        <v>6.1171037589533697</v>
      </c>
      <c r="AO61" s="82">
        <f>SUMPRODUCT(P31:P60,'control variables'!AX$7:AX$36)</f>
        <v>3.3128789753126338E-2</v>
      </c>
      <c r="AP61" s="82">
        <f>SUMPRODUCT(Q31:Q60,'control variables'!AY$7:AY$36)</f>
        <v>7.6478985936495297E-2</v>
      </c>
      <c r="AQ61" s="82">
        <f>SUMPRODUCT(R31:R60,'control variables'!AZ$7:AZ$36)</f>
        <v>0.68721388370928904</v>
      </c>
      <c r="AR61" s="82">
        <f>SUMPRODUCT(S31:S60,'control variables'!BA$7:BA$36)</f>
        <v>0.51483204192840093</v>
      </c>
      <c r="AS61" s="82">
        <f t="shared" si="38"/>
        <v>1.3116537013273115</v>
      </c>
      <c r="AT61" s="10">
        <f>SUMPRODUCT(P31:P60,'control variables'!AT$7:AT$36)</f>
        <v>-7.6320722159339339E-4</v>
      </c>
      <c r="AU61" s="10">
        <f>SUMPRODUCT(Q31:Q60,'control variables'!AU$7:AU$36)</f>
        <v>8.2791193517448665E-4</v>
      </c>
      <c r="AV61" s="10">
        <f>SUMPRODUCT(R31:R60,'control variables'!AV$7:AV$36)</f>
        <v>0.35650551028403471</v>
      </c>
      <c r="AW61" s="10">
        <f>SUMPRODUCT(S31:S60,'control variables'!AW$7:AW$36)</f>
        <v>0.26707909163240795</v>
      </c>
      <c r="AX61" s="10">
        <f t="shared" si="15"/>
        <v>0.62364930663002371</v>
      </c>
      <c r="AY61" s="82">
        <f>SUMPRODUCT(P31:P60,'control variables'!BB$7:BB$36)</f>
        <v>6.8819349075155186E-3</v>
      </c>
      <c r="AZ61" s="82">
        <f>SUMPRODUCT(Q31:Q60,'control variables'!BC$7:BC$36)</f>
        <v>1.7548921741804401E-2</v>
      </c>
      <c r="BA61" s="82">
        <f>SUMPRODUCT(R31:R60,'control variables'!BD$7:BD$36)</f>
        <v>0.1228478451454641</v>
      </c>
      <c r="BB61" s="82">
        <f>SUMPRODUCT(S31:S60,'control variables'!BE$7:BE$36)</f>
        <v>1.7457554965385681E-2</v>
      </c>
      <c r="BC61" s="82">
        <f t="shared" si="39"/>
        <v>0.1647362567601697</v>
      </c>
      <c r="BD61" s="10">
        <f>SUMPRODUCT(P31:P60,'control variables'!BF$7:BF$36)</f>
        <v>1.4396408398056513E-3</v>
      </c>
      <c r="BE61" s="10">
        <f>SUMPRODUCT(Q31:Q60,'control variables'!BG$7:BG$36)</f>
        <v>1.661730965145058E-3</v>
      </c>
      <c r="BF61" s="10">
        <f>SUMPRODUCT(R31:R60,'control variables'!BH$7:BH$36)</f>
        <v>4.9772477857972494E-2</v>
      </c>
      <c r="BG61" s="10">
        <f>SUMPRODUCT(S31:S60,'control variables'!BI$7:BI$36)</f>
        <v>0.11186240709724649</v>
      </c>
      <c r="BH61" s="10">
        <f t="shared" si="40"/>
        <v>0.16473625676016967</v>
      </c>
      <c r="BI61" s="82">
        <f t="shared" si="16"/>
        <v>10.254580468862958</v>
      </c>
      <c r="BJ61" s="82">
        <f t="shared" si="17"/>
        <v>11.816914937750294</v>
      </c>
      <c r="BK61" s="82">
        <f t="shared" si="18"/>
        <v>34.120085942510677</v>
      </c>
      <c r="BL61" s="82">
        <f t="shared" si="19"/>
        <v>14.850639515162062</v>
      </c>
      <c r="BM61" s="82">
        <f t="shared" si="9"/>
        <v>71.042220864285994</v>
      </c>
      <c r="BN61" s="10">
        <f ca="1">BN60+BI61-INDIRECT(ADDRESS(MAX($D61-'key variables'!$B$9*30,34),scenario!BI$4),TRUE)</f>
        <v>63.652672277589815</v>
      </c>
      <c r="BO61" s="10">
        <f ca="1">BO60+BJ61-INDIRECT(ADDRESS(MAX($D61-'key variables'!$B$9*30,34),scenario!BJ$4),TRUE)</f>
        <v>73.334377206748215</v>
      </c>
      <c r="BP61" s="10">
        <f ca="1">BP60+BK61-INDIRECT(ADDRESS(MAX($D61-'key variables'!$B$9*30,34),scenario!BK$4),TRUE)</f>
        <v>210.79091340003907</v>
      </c>
      <c r="BQ61" s="10">
        <f ca="1">BQ60+BL61-INDIRECT(ADDRESS(MAX($D61-'key variables'!$B$9*30,34),scenario!BL$4),TRUE)</f>
        <v>91.517227160458916</v>
      </c>
      <c r="BR61" s="10">
        <f t="shared" si="43"/>
        <v>439.29519004483603</v>
      </c>
      <c r="BS61" s="82">
        <f t="shared" si="21"/>
        <v>458.64745174608566</v>
      </c>
      <c r="BT61" s="82">
        <f t="shared" si="22"/>
        <v>529.5398016797119</v>
      </c>
      <c r="BU61" s="82">
        <f t="shared" si="23"/>
        <v>1594.7265503333174</v>
      </c>
      <c r="BV61" s="82">
        <f t="shared" si="24"/>
        <v>719.60920697503218</v>
      </c>
      <c r="BW61" s="82">
        <f t="shared" si="41"/>
        <v>3302.5230107341467</v>
      </c>
      <c r="BX61" s="10">
        <f t="shared" si="25"/>
        <v>0.17432536209541594</v>
      </c>
      <c r="BY61" s="10">
        <f t="shared" si="26"/>
        <v>0.40243628020886624</v>
      </c>
      <c r="BZ61" s="10">
        <f t="shared" si="27"/>
        <v>3.6161541066652925</v>
      </c>
      <c r="CA61" s="10">
        <f t="shared" si="28"/>
        <v>2.709072163404985</v>
      </c>
      <c r="CB61" s="10">
        <v>0</v>
      </c>
      <c r="CC61" s="82">
        <f t="shared" si="29"/>
        <v>4.5344843738015939E-3</v>
      </c>
      <c r="CD61" s="82">
        <f t="shared" si="30"/>
        <v>0.12614902217448837</v>
      </c>
      <c r="CE61" s="82">
        <f t="shared" si="31"/>
        <v>16.725577964881328</v>
      </c>
      <c r="CF61" s="82">
        <f t="shared" si="32"/>
        <v>12.530106943728692</v>
      </c>
      <c r="CG61" s="82">
        <f t="shared" si="42"/>
        <v>29.386368415158309</v>
      </c>
    </row>
    <row r="62" spans="1:91" x14ac:dyDescent="0.3">
      <c r="A62">
        <v>-3</v>
      </c>
      <c r="B62" s="3">
        <f t="shared" si="7"/>
        <v>0.18055555555555555</v>
      </c>
      <c r="D62" s="4">
        <f t="shared" ca="1" si="33"/>
        <v>62</v>
      </c>
      <c r="F62" s="13">
        <f>'control variables'!$B$48</f>
        <v>11692549</v>
      </c>
      <c r="G62" s="13">
        <f>'control variables'!$C$48</f>
        <v>13496331.999999998</v>
      </c>
      <c r="H62" s="13">
        <f>'control variables'!$D$48</f>
        <v>40424467.000000007</v>
      </c>
      <c r="I62" s="13">
        <f>'control variables'!$E$48</f>
        <v>18170596.999999996</v>
      </c>
      <c r="J62" s="13">
        <f t="shared" si="34"/>
        <v>83783945</v>
      </c>
      <c r="K62" s="82">
        <f t="shared" ca="1" si="10"/>
        <v>11692026.699875977</v>
      </c>
      <c r="L62" s="82">
        <f t="shared" ca="1" si="11"/>
        <v>13495729.125821112</v>
      </c>
      <c r="M62" s="82">
        <f t="shared" ca="1" si="12"/>
        <v>40422661.482536271</v>
      </c>
      <c r="N62" s="82">
        <f t="shared" ca="1" si="13"/>
        <v>18169785.87356586</v>
      </c>
      <c r="O62" s="82">
        <f t="shared" ca="1" si="35"/>
        <v>83780203.181799218</v>
      </c>
      <c r="P62" s="10">
        <f>P63/'key variables'!$B$30</f>
        <v>88.053858853799966</v>
      </c>
      <c r="Q62" s="10">
        <f>Q63/'key variables'!$B$30</f>
        <v>101.63772783607953</v>
      </c>
      <c r="R62" s="10">
        <f>R63/'key variables'!$B$30</f>
        <v>304.42723066271486</v>
      </c>
      <c r="S62" s="10">
        <f>S63/'key variables'!$B$30</f>
        <v>136.83852712759904</v>
      </c>
      <c r="T62" s="10">
        <f t="shared" si="6"/>
        <v>630.95734448019334</v>
      </c>
      <c r="U62" s="82">
        <f>SUMPRODUCT(P32:P61,'control variables'!AD$7:AD$36)</f>
        <v>40.870980801231376</v>
      </c>
      <c r="V62" s="82">
        <f>SUMPRODUCT(Q32:Q61,'control variables'!AE$7:AE$36)</f>
        <v>47.176054259772158</v>
      </c>
      <c r="W62" s="82">
        <f>SUMPRODUCT(R32:R61,'control variables'!AF$7:AF$36)</f>
        <v>141.30260344917193</v>
      </c>
      <c r="X62" s="82">
        <f>SUMPRODUCT(S32:S61,'control variables'!AG$7:AG$36)</f>
        <v>63.514817952348317</v>
      </c>
      <c r="Y62" s="82">
        <f t="shared" si="36"/>
        <v>292.86445646252378</v>
      </c>
      <c r="AE62" s="82">
        <f>SUMPRODUCT(P32:P61,'control variables'!AL$7:AL$36)</f>
        <v>11.94882913397884</v>
      </c>
      <c r="AF62" s="82">
        <f>SUMPRODUCT(Q32:Q61,'control variables'!AM$7:AM$36)</f>
        <v>13.756085488408067</v>
      </c>
      <c r="AG62" s="82">
        <f>SUMPRODUCT(R32:R61,'control variables'!AN$7:AN$36)</f>
        <v>39.222214589517598</v>
      </c>
      <c r="AH62" s="82">
        <f>SUMPRODUCT(S32:S61,'control variables'!AO$7:AO$36)</f>
        <v>16.982829103525937</v>
      </c>
      <c r="AI62" s="82">
        <f t="shared" si="14"/>
        <v>81.909958315430458</v>
      </c>
      <c r="AJ62" s="10">
        <f>SUMPRODUCT(P32:P61,'control variables'!AP$7:AP$36)</f>
        <v>3.8487835035627249E-2</v>
      </c>
      <c r="AK62" s="10">
        <f>SUMPRODUCT(Q32:Q61,'control variables'!AQ$7:AQ$36)</f>
        <v>0.11106316501261984</v>
      </c>
      <c r="AL62" s="10">
        <f>SUMPRODUCT(R32:R61,'control variables'!AR$7:AR$36)</f>
        <v>3.9919017246773771</v>
      </c>
      <c r="AM62" s="10">
        <f>SUMPRODUCT(S32:S61,'control variables'!AS$7:AS$36)</f>
        <v>2.9905666413493908</v>
      </c>
      <c r="AN62" s="10">
        <f t="shared" si="37"/>
        <v>7.1320193660750153</v>
      </c>
      <c r="AO62" s="82">
        <f>SUMPRODUCT(P32:P61,'control variables'!AX$7:AX$36)</f>
        <v>3.8625333066828846E-2</v>
      </c>
      <c r="AP62" s="82">
        <f>SUMPRODUCT(Q32:Q61,'control variables'!AY$7:AY$36)</f>
        <v>8.9167951090989697E-2</v>
      </c>
      <c r="AQ62" s="82">
        <f>SUMPRODUCT(R32:R61,'control variables'!AZ$7:AZ$36)</f>
        <v>0.80123256370738227</v>
      </c>
      <c r="AR62" s="82">
        <f>SUMPRODUCT(S32:S61,'control variables'!BA$7:BA$36)</f>
        <v>0.6002500918731416</v>
      </c>
      <c r="AS62" s="82">
        <f t="shared" si="38"/>
        <v>1.5292759397383424</v>
      </c>
      <c r="AT62" s="10">
        <f>SUMPRODUCT(P32:P61,'control variables'!AT$7:AT$36)</f>
        <v>-8.8983429074018447E-4</v>
      </c>
      <c r="AU62" s="10">
        <f>SUMPRODUCT(Q32:Q61,'control variables'!AU$7:AU$36)</f>
        <v>9.6527444812859729E-4</v>
      </c>
      <c r="AV62" s="10">
        <f>SUMPRODUCT(R32:R61,'control variables'!AV$7:AV$36)</f>
        <v>0.4156549085401206</v>
      </c>
      <c r="AW62" s="10">
        <f>SUMPRODUCT(S32:S61,'control variables'!AW$7:AW$36)</f>
        <v>0.31139135918825234</v>
      </c>
      <c r="AX62" s="10">
        <f t="shared" si="15"/>
        <v>0.72712170788576136</v>
      </c>
      <c r="AY62" s="82">
        <f>SUMPRODUCT(P32:P61,'control variables'!BB$7:BB$36)</f>
        <v>8.0237470166545349E-3</v>
      </c>
      <c r="AZ62" s="82">
        <f>SUMPRODUCT(Q32:Q61,'control variables'!BC$7:BC$36)</f>
        <v>2.0460540583947608E-2</v>
      </c>
      <c r="BA62" s="82">
        <f>SUMPRODUCT(R32:R61,'control variables'!BD$7:BD$36)</f>
        <v>0.14323007180900649</v>
      </c>
      <c r="BB62" s="82">
        <f>SUMPRODUCT(S32:S61,'control variables'!BE$7:BE$36)</f>
        <v>2.0354014743531646E-2</v>
      </c>
      <c r="BC62" s="82">
        <f t="shared" si="39"/>
        <v>0.19206837415314029</v>
      </c>
      <c r="BD62" s="10">
        <f>SUMPRODUCT(P32:P61,'control variables'!BF$7:BF$36)</f>
        <v>1.6784979876560359E-3</v>
      </c>
      <c r="BE62" s="10">
        <f>SUMPRODUCT(Q32:Q61,'control variables'!BG$7:BG$36)</f>
        <v>1.9374360631490841E-3</v>
      </c>
      <c r="BF62" s="10">
        <f>SUMPRODUCT(R32:R61,'control variables'!BH$7:BH$36)</f>
        <v>5.8030448717014432E-2</v>
      </c>
      <c r="BG62" s="10">
        <f>SUMPRODUCT(S32:S61,'control variables'!BI$7:BI$36)</f>
        <v>0.13042199138532071</v>
      </c>
      <c r="BH62" s="10">
        <f t="shared" si="40"/>
        <v>0.19206837415314026</v>
      </c>
      <c r="BI62" s="82">
        <f t="shared" si="16"/>
        <v>11.955963046704754</v>
      </c>
      <c r="BJ62" s="82">
        <f t="shared" si="17"/>
        <v>13.777511303440143</v>
      </c>
      <c r="BK62" s="82">
        <f t="shared" si="18"/>
        <v>39.781099569866726</v>
      </c>
      <c r="BL62" s="82">
        <f t="shared" si="19"/>
        <v>17.314574477457722</v>
      </c>
      <c r="BM62" s="82">
        <f t="shared" si="9"/>
        <v>82.829148397469353</v>
      </c>
      <c r="BN62" s="10">
        <f ca="1">BN61+BI62-INDIRECT(ADDRESS(MAX($D62-'key variables'!$B$9*30,34),scenario!BI$4),TRUE)</f>
        <v>75.608635324294568</v>
      </c>
      <c r="BO62" s="10">
        <f ca="1">BO61+BJ62-INDIRECT(ADDRESS(MAX($D62-'key variables'!$B$9*30,34),scenario!BJ$4),TRUE)</f>
        <v>87.111888510188351</v>
      </c>
      <c r="BP62" s="10">
        <f ca="1">BP61+BK62-INDIRECT(ADDRESS(MAX($D62-'key variables'!$B$9*30,34),scenario!BK$4),TRUE)</f>
        <v>250.57201296990581</v>
      </c>
      <c r="BQ62" s="10">
        <f ca="1">BQ61+BL62-INDIRECT(ADDRESS(MAX($D62-'key variables'!$B$9*30,34),scenario!BL$4),TRUE)</f>
        <v>108.83180163791664</v>
      </c>
      <c r="BR62" s="10">
        <f t="shared" si="43"/>
        <v>522.12433844230543</v>
      </c>
      <c r="BS62" s="82">
        <f t="shared" si="21"/>
        <v>534.74366905519321</v>
      </c>
      <c r="BT62" s="82">
        <f t="shared" si="22"/>
        <v>617.39808077628811</v>
      </c>
      <c r="BU62" s="82">
        <f t="shared" si="23"/>
        <v>1859.3146509774485</v>
      </c>
      <c r="BV62" s="82">
        <f t="shared" si="24"/>
        <v>839.00273763378812</v>
      </c>
      <c r="BW62" s="82">
        <f t="shared" si="41"/>
        <v>3850.4591384427181</v>
      </c>
      <c r="BX62" s="10">
        <f t="shared" si="25"/>
        <v>0.20324845015793422</v>
      </c>
      <c r="BY62" s="10">
        <f t="shared" si="26"/>
        <v>0.46920625465275922</v>
      </c>
      <c r="BZ62" s="10">
        <f t="shared" si="27"/>
        <v>4.2161261498466542</v>
      </c>
      <c r="CA62" s="10">
        <f t="shared" si="28"/>
        <v>3.1585462491492744</v>
      </c>
      <c r="CB62" s="10">
        <v>0</v>
      </c>
      <c r="CC62" s="82">
        <f t="shared" si="29"/>
        <v>5.28682063334018E-3</v>
      </c>
      <c r="CD62" s="82">
        <f t="shared" si="30"/>
        <v>0.14707896164798989</v>
      </c>
      <c r="CE62" s="82">
        <f t="shared" si="31"/>
        <v>19.500592217311201</v>
      </c>
      <c r="CF62" s="82">
        <f t="shared" si="32"/>
        <v>14.609032134016688</v>
      </c>
      <c r="CG62" s="82">
        <f t="shared" si="42"/>
        <v>34.261990133609217</v>
      </c>
    </row>
    <row r="63" spans="1:91" x14ac:dyDescent="0.3">
      <c r="A63">
        <v>-2</v>
      </c>
      <c r="B63" s="3">
        <f t="shared" si="7"/>
        <v>0.18333333333333332</v>
      </c>
      <c r="D63" s="4">
        <f t="shared" ca="1" si="33"/>
        <v>63</v>
      </c>
      <c r="F63" s="13">
        <f>'control variables'!$B$48</f>
        <v>11692549</v>
      </c>
      <c r="G63" s="13">
        <f>'control variables'!$C$48</f>
        <v>13496331.999999998</v>
      </c>
      <c r="H63" s="13">
        <f>'control variables'!$D$48</f>
        <v>40424467.000000007</v>
      </c>
      <c r="I63" s="13">
        <f>'control variables'!$E$48</f>
        <v>18170596.999999996</v>
      </c>
      <c r="J63" s="13">
        <f t="shared" si="34"/>
        <v>83783945</v>
      </c>
      <c r="K63" s="82">
        <f t="shared" ca="1" si="10"/>
        <v>11691938.64769562</v>
      </c>
      <c r="L63" s="82">
        <f t="shared" ca="1" si="11"/>
        <v>13495627.490030712</v>
      </c>
      <c r="M63" s="82">
        <f t="shared" ca="1" si="12"/>
        <v>40422357.113336064</v>
      </c>
      <c r="N63" s="82">
        <f t="shared" ca="1" si="13"/>
        <v>18169649.165460724</v>
      </c>
      <c r="O63" s="82">
        <f t="shared" ca="1" si="35"/>
        <v>83779572.416523114</v>
      </c>
      <c r="P63" s="10">
        <f>P64/'key variables'!$B$30</f>
        <v>102.66326211710161</v>
      </c>
      <c r="Q63" s="10">
        <f>Q64/'key variables'!$B$30</f>
        <v>118.50089058728138</v>
      </c>
      <c r="R63" s="10">
        <f>R64/'key variables'!$B$30</f>
        <v>354.93609234095368</v>
      </c>
      <c r="S63" s="10">
        <f>S64/'key variables'!$B$30</f>
        <v>159.5420094143048</v>
      </c>
      <c r="T63" s="10">
        <f t="shared" si="6"/>
        <v>735.64225445964144</v>
      </c>
      <c r="U63" s="82">
        <f>SUMPRODUCT(P33:P62,'control variables'!AD$7:AD$36)</f>
        <v>47.652065106500075</v>
      </c>
      <c r="V63" s="82">
        <f>SUMPRODUCT(Q33:Q62,'control variables'!AE$7:AE$36)</f>
        <v>55.003241052309505</v>
      </c>
      <c r="W63" s="82">
        <f>SUMPRODUCT(R33:R62,'control variables'!AF$7:AF$36)</f>
        <v>164.74674028559249</v>
      </c>
      <c r="X63" s="82">
        <f>SUMPRODUCT(S33:S62,'control variables'!AG$7:AG$36)</f>
        <v>74.052840938958212</v>
      </c>
      <c r="Y63" s="82">
        <f t="shared" si="36"/>
        <v>341.4548873833603</v>
      </c>
      <c r="AE63" s="82">
        <f>SUMPRODUCT(P33:P62,'control variables'!AL$7:AL$36)</f>
        <v>13.931311964543067</v>
      </c>
      <c r="AF63" s="82">
        <f>SUMPRODUCT(Q33:Q62,'control variables'!AM$7:AM$36)</f>
        <v>16.038418174795865</v>
      </c>
      <c r="AG63" s="82">
        <f>SUMPRODUCT(R33:R62,'control variables'!AN$7:AN$36)</f>
        <v>45.729744836084272</v>
      </c>
      <c r="AH63" s="82">
        <f>SUMPRODUCT(S33:S62,'control variables'!AO$7:AO$36)</f>
        <v>19.800525024576864</v>
      </c>
      <c r="AI63" s="82">
        <f t="shared" si="14"/>
        <v>95.500000000000057</v>
      </c>
      <c r="AJ63" s="10">
        <f>SUMPRODUCT(P33:P62,'control variables'!AP$7:AP$36)</f>
        <v>4.4873521138271491E-2</v>
      </c>
      <c r="AK63" s="10">
        <f>SUMPRODUCT(Q33:Q62,'control variables'!AQ$7:AQ$36)</f>
        <v>0.12949014352882549</v>
      </c>
      <c r="AL63" s="10">
        <f>SUMPRODUCT(R33:R62,'control variables'!AR$7:AR$36)</f>
        <v>4.6542157088959613</v>
      </c>
      <c r="AM63" s="10">
        <f>SUMPRODUCT(S33:S62,'control variables'!AS$7:AS$36)</f>
        <v>3.4867447148372555</v>
      </c>
      <c r="AN63" s="10">
        <f t="shared" si="37"/>
        <v>8.3153240884003132</v>
      </c>
      <c r="AO63" s="82">
        <f>SUMPRODUCT(P33:P62,'control variables'!AX$7:AX$36)</f>
        <v>4.5033832072983303E-2</v>
      </c>
      <c r="AP63" s="82">
        <f>SUMPRODUCT(Q33:Q62,'control variables'!AY$7:AY$36)</f>
        <v>0.10396219830068378</v>
      </c>
      <c r="AQ63" s="82">
        <f>SUMPRODUCT(R33:R62,'control variables'!AZ$7:AZ$36)</f>
        <v>0.93416858472067388</v>
      </c>
      <c r="AR63" s="82">
        <f>SUMPRODUCT(S33:S62,'control variables'!BA$7:BA$36)</f>
        <v>0.69984022642441279</v>
      </c>
      <c r="AS63" s="82">
        <f t="shared" si="38"/>
        <v>1.7830048415187538</v>
      </c>
      <c r="AT63" s="10">
        <f>SUMPRODUCT(P33:P62,'control variables'!AT$7:AT$36)</f>
        <v>-1.0374706142376223E-3</v>
      </c>
      <c r="AU63" s="10">
        <f>SUMPRODUCT(Q33:Q62,'control variables'!AU$7:AU$36)</f>
        <v>1.1254273801640459E-3</v>
      </c>
      <c r="AV63" s="10">
        <f>SUMPRODUCT(R33:R62,'control variables'!AV$7:AV$36)</f>
        <v>0.48461804378801243</v>
      </c>
      <c r="AW63" s="10">
        <f>SUMPRODUCT(S33:S62,'control variables'!AW$7:AW$36)</f>
        <v>0.36305567008054507</v>
      </c>
      <c r="AX63" s="10">
        <f t="shared" si="15"/>
        <v>0.84776167063448393</v>
      </c>
      <c r="AY63" s="82">
        <f>SUMPRODUCT(P33:P62,'control variables'!BB$7:BB$36)</f>
        <v>9.3550021981412337E-3</v>
      </c>
      <c r="AZ63" s="82">
        <f>SUMPRODUCT(Q33:Q62,'control variables'!BC$7:BC$36)</f>
        <v>2.385523892274892E-2</v>
      </c>
      <c r="BA63" s="82">
        <f>SUMPRODUCT(R33:R62,'control variables'!BD$7:BD$36)</f>
        <v>0.16699400340414206</v>
      </c>
      <c r="BB63" s="82">
        <f>SUMPRODUCT(S33:S62,'control variables'!BE$7:BE$36)</f>
        <v>2.3731038911310162E-2</v>
      </c>
      <c r="BC63" s="82">
        <f t="shared" si="39"/>
        <v>0.22393528343634239</v>
      </c>
      <c r="BD63" s="10">
        <f>SUMPRODUCT(P33:P62,'control variables'!BF$7:BF$36)</f>
        <v>1.9569849761595396E-3</v>
      </c>
      <c r="BE63" s="10">
        <f>SUMPRODUCT(Q33:Q62,'control variables'!BG$7:BG$36)</f>
        <v>2.2588846073906751E-3</v>
      </c>
      <c r="BF63" s="10">
        <f>SUMPRODUCT(R33:R62,'control variables'!BH$7:BH$36)</f>
        <v>6.7658535866094813E-2</v>
      </c>
      <c r="BG63" s="10">
        <f>SUMPRODUCT(S33:S62,'control variables'!BI$7:BI$36)</f>
        <v>0.15206087798669735</v>
      </c>
      <c r="BH63" s="10">
        <f t="shared" si="40"/>
        <v>0.22393528343634239</v>
      </c>
      <c r="BI63" s="82">
        <f t="shared" si="16"/>
        <v>13.939629496126971</v>
      </c>
      <c r="BJ63" s="82">
        <f t="shared" si="17"/>
        <v>16.063398841098778</v>
      </c>
      <c r="BK63" s="82">
        <f t="shared" si="18"/>
        <v>46.381356883276425</v>
      </c>
      <c r="BL63" s="82">
        <f t="shared" si="19"/>
        <v>20.18731173356872</v>
      </c>
      <c r="BM63" s="82">
        <f t="shared" si="9"/>
        <v>96.571696954070887</v>
      </c>
      <c r="BN63" s="10">
        <f ca="1">BN62+BI63-INDIRECT(ADDRESS(MAX($D63-'key variables'!$B$9*30,34),scenario!BI$4),TRUE)</f>
        <v>89.548264820421537</v>
      </c>
      <c r="BO63" s="10">
        <f ca="1">BO62+BJ63-INDIRECT(ADDRESS(MAX($D63-'key variables'!$B$9*30,34),scenario!BJ$4),TRUE)</f>
        <v>103.17528735128712</v>
      </c>
      <c r="BP63" s="10">
        <f ca="1">BP62+BK63-INDIRECT(ADDRESS(MAX($D63-'key variables'!$B$9*30,34),scenario!BK$4),TRUE)</f>
        <v>296.95336985318227</v>
      </c>
      <c r="BQ63" s="10">
        <f ca="1">BQ62+BL63-INDIRECT(ADDRESS(MAX($D63-'key variables'!$B$9*30,34),scenario!BL$4),TRUE)</f>
        <v>129.01911337148536</v>
      </c>
      <c r="BR63" s="10">
        <f t="shared" si="43"/>
        <v>618.69603539637637</v>
      </c>
      <c r="BS63" s="82">
        <f t="shared" si="21"/>
        <v>623.46534469119172</v>
      </c>
      <c r="BT63" s="82">
        <f t="shared" si="22"/>
        <v>719.83331363786328</v>
      </c>
      <c r="BU63" s="82">
        <f t="shared" si="23"/>
        <v>2167.8017278992597</v>
      </c>
      <c r="BV63" s="82">
        <f t="shared" si="24"/>
        <v>978.20537443653734</v>
      </c>
      <c r="BW63" s="82">
        <f t="shared" si="41"/>
        <v>4489.3057606648517</v>
      </c>
      <c r="BX63" s="10">
        <f t="shared" si="25"/>
        <v>0.23697029505661676</v>
      </c>
      <c r="BY63" s="10">
        <f t="shared" si="26"/>
        <v>0.54705432942330345</v>
      </c>
      <c r="BZ63" s="10">
        <f t="shared" si="27"/>
        <v>4.9156421952970923</v>
      </c>
      <c r="CA63" s="10">
        <f t="shared" si="28"/>
        <v>3.6825945586756799</v>
      </c>
      <c r="CB63" s="10">
        <v>0</v>
      </c>
      <c r="CC63" s="82">
        <f t="shared" si="29"/>
        <v>6.1639803128659939E-3</v>
      </c>
      <c r="CD63" s="82">
        <f t="shared" si="30"/>
        <v>0.17148147949596756</v>
      </c>
      <c r="CE63" s="82">
        <f t="shared" si="31"/>
        <v>22.736021297698478</v>
      </c>
      <c r="CF63" s="82">
        <f t="shared" si="32"/>
        <v>17.032880952348986</v>
      </c>
      <c r="CG63" s="82">
        <f t="shared" si="42"/>
        <v>39.946547709856297</v>
      </c>
    </row>
    <row r="64" spans="1:91" s="19" customFormat="1" ht="15" thickBot="1" x14ac:dyDescent="0.35">
      <c r="A64" s="19">
        <v>-1</v>
      </c>
      <c r="B64" s="3">
        <f t="shared" si="7"/>
        <v>0.18611111111111112</v>
      </c>
      <c r="C64" s="3"/>
      <c r="D64" s="20">
        <f t="shared" ca="1" si="33"/>
        <v>64</v>
      </c>
      <c r="E64" s="60"/>
      <c r="F64" s="21">
        <f>'control variables'!$B$48</f>
        <v>11692549</v>
      </c>
      <c r="G64" s="21">
        <f>'control variables'!$C$48</f>
        <v>13496331.999999998</v>
      </c>
      <c r="H64" s="21">
        <f>'control variables'!$D$48</f>
        <v>40424467.000000007</v>
      </c>
      <c r="I64" s="21">
        <f>'control variables'!$E$48</f>
        <v>18170596.999999996</v>
      </c>
      <c r="J64" s="21">
        <f t="shared" si="34"/>
        <v>83783945</v>
      </c>
      <c r="K64" s="82">
        <f t="shared" ca="1" si="10"/>
        <v>11691835.986390488</v>
      </c>
      <c r="L64" s="82">
        <f t="shared" ca="1" si="11"/>
        <v>13495508.991399009</v>
      </c>
      <c r="M64" s="82">
        <f t="shared" ca="1" si="12"/>
        <v>40422002.244902253</v>
      </c>
      <c r="N64" s="82">
        <f t="shared" ca="1" si="13"/>
        <v>18169489.775512185</v>
      </c>
      <c r="O64" s="82">
        <f t="shared" ca="1" si="35"/>
        <v>83778836.998203933</v>
      </c>
      <c r="P64" s="22">
        <f>P65/'key variables'!$B$30</f>
        <v>119.69657577442862</v>
      </c>
      <c r="Q64" s="22">
        <f>Q65/'key variables'!$B$30</f>
        <v>138.16189488834692</v>
      </c>
      <c r="R64" s="22">
        <f>R65/'key variables'!$B$30</f>
        <v>413.82510155881243</v>
      </c>
      <c r="S64" s="22">
        <f>S65/'key variables'!$B$30</f>
        <v>186.01232636930624</v>
      </c>
      <c r="T64" s="10">
        <f t="shared" si="6"/>
        <v>857.69589859089422</v>
      </c>
      <c r="U64" s="82">
        <f>SUMPRODUCT(P34:P63,'control variables'!AD$7:AD$36)</f>
        <v>55.558228953627385</v>
      </c>
      <c r="V64" s="82">
        <f>SUMPRODUCT(Q34:Q63,'control variables'!AE$7:AE$36)</f>
        <v>64.129070854453374</v>
      </c>
      <c r="W64" s="82">
        <f>SUMPRODUCT(R34:R63,'control variables'!AF$7:AF$36)</f>
        <v>192.08059704640584</v>
      </c>
      <c r="X64" s="82">
        <f>SUMPRODUCT(S34:S63,'control variables'!AG$7:AG$36)</f>
        <v>86.339273699010789</v>
      </c>
      <c r="Y64" s="87">
        <f>SUM(U64:X64)</f>
        <v>398.10717055349738</v>
      </c>
      <c r="Z64" s="22"/>
      <c r="AA64" s="22"/>
      <c r="AB64" s="22"/>
      <c r="AC64" s="22"/>
      <c r="AD64" s="22"/>
      <c r="AE64" s="82">
        <f>SUMPRODUCT(P34:P63,'control variables'!AL$7:AL$36)</f>
        <v>16.242717246789653</v>
      </c>
      <c r="AF64" s="82">
        <f>SUMPRODUCT(Q34:Q63,'control variables'!AM$7:AM$36)</f>
        <v>18.699422722138848</v>
      </c>
      <c r="AG64" s="82">
        <f>SUMPRODUCT(R34:R63,'control variables'!AN$7:AN$36)</f>
        <v>53.316968066669688</v>
      </c>
      <c r="AH64" s="82">
        <f>SUMPRODUCT(S34:S63,'control variables'!AO$7:AO$36)</f>
        <v>23.085717277075805</v>
      </c>
      <c r="AI64" s="87">
        <f t="shared" si="14"/>
        <v>111.34482531267399</v>
      </c>
      <c r="AJ64" s="10">
        <f>SUMPRODUCT(P34:P63,'control variables'!AP$7:AP$36)</f>
        <v>5.2318684526758322E-2</v>
      </c>
      <c r="AK64" s="10">
        <f>SUMPRODUCT(Q34:Q63,'control variables'!AQ$7:AQ$36)</f>
        <v>0.15097442315110104</v>
      </c>
      <c r="AL64" s="10">
        <f>SUMPRODUCT(R34:R63,'control variables'!AR$7:AR$36)</f>
        <v>5.4264171211992007</v>
      </c>
      <c r="AM64" s="10">
        <f>SUMPRODUCT(S34:S63,'control variables'!AS$7:AS$36)</f>
        <v>4.0652458762664212</v>
      </c>
      <c r="AN64" s="10">
        <f t="shared" si="37"/>
        <v>9.6949561051434809</v>
      </c>
      <c r="AO64" s="82">
        <f>SUMPRODUCT(P34:P63,'control variables'!AX$7:AX$36)</f>
        <v>5.2505593354205425E-2</v>
      </c>
      <c r="AP64" s="82">
        <f>SUMPRODUCT(Q34:Q63,'control variables'!AY$7:AY$36)</f>
        <v>0.12121102417708063</v>
      </c>
      <c r="AQ64" s="82">
        <f>SUMPRODUCT(R34:R63,'control variables'!AZ$7:AZ$36)</f>
        <v>1.0891606060556154</v>
      </c>
      <c r="AR64" s="82">
        <f>SUMPRODUCT(S34:S63,'control variables'!BA$7:BA$36)</f>
        <v>0.81595379851317695</v>
      </c>
      <c r="AS64" s="82">
        <f t="shared" si="38"/>
        <v>2.0788310221000783</v>
      </c>
      <c r="AT64" s="10">
        <f>SUMPRODUCT(P34:P63,'control variables'!AT$7:AT$36)</f>
        <v>-1.2096019299405296E-3</v>
      </c>
      <c r="AU64" s="10">
        <f>SUMPRODUCT(Q34:Q63,'control variables'!AU$7:AU$36)</f>
        <v>1.3121519900153504E-3</v>
      </c>
      <c r="AV64" s="10">
        <f>SUMPRODUCT(R34:R63,'control variables'!AV$7:AV$36)</f>
        <v>0.56502315632404199</v>
      </c>
      <c r="AW64" s="10">
        <f>SUMPRODUCT(S34:S63,'control variables'!AW$7:AW$36)</f>
        <v>0.42329183417690125</v>
      </c>
      <c r="AX64" s="10">
        <f t="shared" si="15"/>
        <v>0.98841754056101805</v>
      </c>
      <c r="AY64" s="82">
        <f>SUMPRODUCT(P34:P63,'control variables'!BB$7:BB$36)</f>
        <v>1.0907131785881846E-2</v>
      </c>
      <c r="AZ64" s="82">
        <f>SUMPRODUCT(Q34:Q63,'control variables'!BC$7:BC$36)</f>
        <v>2.7813166603618621E-2</v>
      </c>
      <c r="BA64" s="82">
        <f>SUMPRODUCT(R34:R63,'control variables'!BD$7:BD$36)</f>
        <v>0.19470071347956308</v>
      </c>
      <c r="BB64" s="82">
        <f>SUMPRODUCT(S34:S63,'control variables'!BE$7:BE$36)</f>
        <v>2.7668360021655476E-2</v>
      </c>
      <c r="BC64" s="82">
        <f t="shared" si="39"/>
        <v>0.26108937189071901</v>
      </c>
      <c r="BD64" s="10">
        <f>SUMPRODUCT(P34:P63,'control variables'!BF$7:BF$36)</f>
        <v>2.2816769665969768E-3</v>
      </c>
      <c r="BE64" s="10">
        <f>SUMPRODUCT(Q34:Q63,'control variables'!BG$7:BG$36)</f>
        <v>2.6336660943602382E-3</v>
      </c>
      <c r="BF64" s="10">
        <f>SUMPRODUCT(R34:R63,'control variables'!BH$7:BH$36)</f>
        <v>7.8884061329022093E-2</v>
      </c>
      <c r="BG64" s="10">
        <f>SUMPRODUCT(S34:S63,'control variables'!BI$7:BI$36)</f>
        <v>0.17728996750073969</v>
      </c>
      <c r="BH64" s="10">
        <f t="shared" si="40"/>
        <v>0.26108937189071901</v>
      </c>
      <c r="BI64" s="82">
        <f t="shared" si="16"/>
        <v>16.252414776645594</v>
      </c>
      <c r="BJ64" s="82">
        <f t="shared" si="17"/>
        <v>18.72854804073248</v>
      </c>
      <c r="BK64" s="82">
        <f t="shared" si="18"/>
        <v>54.076691936473296</v>
      </c>
      <c r="BL64" s="82">
        <f t="shared" si="19"/>
        <v>23.536677471274363</v>
      </c>
      <c r="BM64" s="82">
        <f t="shared" si="9"/>
        <v>112.59433222512573</v>
      </c>
      <c r="BN64" s="10">
        <f ca="1">BN63+BI64-INDIRECT(ADDRESS(MAX($D64-'key variables'!$B$9*30,34),scenario!BI$4),TRUE)</f>
        <v>105.80067959706713</v>
      </c>
      <c r="BO64" s="10">
        <f ca="1">BO63+BJ64-INDIRECT(ADDRESS(MAX($D64-'key variables'!$B$9*30,34),scenario!BJ$4),TRUE)</f>
        <v>121.9038353920196</v>
      </c>
      <c r="BP64" s="10">
        <f ca="1">BP63+BK64-INDIRECT(ADDRESS(MAX($D64-'key variables'!$B$9*30,34),scenario!BK$4),TRUE)</f>
        <v>351.03006178965558</v>
      </c>
      <c r="BQ64" s="10">
        <f ca="1">BQ63+BL64-INDIRECT(ADDRESS(MAX($D64-'key variables'!$B$9*30,34),scenario!BL$4),TRUE)</f>
        <v>152.55579084275973</v>
      </c>
      <c r="BR64" s="10">
        <f t="shared" si="43"/>
        <v>731.29036762150213</v>
      </c>
      <c r="BS64" s="82">
        <f t="shared" si="21"/>
        <v>726.90722401200821</v>
      </c>
      <c r="BT64" s="82">
        <f t="shared" si="22"/>
        <v>839.2640268193835</v>
      </c>
      <c r="BU64" s="82">
        <f t="shared" si="23"/>
        <v>2527.47125346027</v>
      </c>
      <c r="BV64" s="82">
        <f t="shared" si="24"/>
        <v>1140.5037333670687</v>
      </c>
      <c r="BW64" s="82">
        <f t="shared" si="41"/>
        <v>5234.1462376587306</v>
      </c>
      <c r="BX64" s="10">
        <f t="shared" si="25"/>
        <v>0.27628707965834332</v>
      </c>
      <c r="BY64" s="10">
        <f t="shared" si="26"/>
        <v>0.63781852090240521</v>
      </c>
      <c r="BZ64" s="10">
        <f t="shared" si="27"/>
        <v>5.7312180265441217</v>
      </c>
      <c r="CA64" s="10">
        <f t="shared" si="28"/>
        <v>4.2935900296664613</v>
      </c>
      <c r="CB64" s="10">
        <v>0</v>
      </c>
      <c r="CC64" s="82">
        <f t="shared" si="29"/>
        <v>7.1866734153594224E-3</v>
      </c>
      <c r="CD64" s="82">
        <f t="shared" si="30"/>
        <v>0.19993272647997259</v>
      </c>
      <c r="CE64" s="82">
        <f t="shared" si="31"/>
        <v>26.508254656518023</v>
      </c>
      <c r="CF64" s="82">
        <f t="shared" si="32"/>
        <v>19.858881195925328</v>
      </c>
      <c r="CG64" s="82">
        <f t="shared" si="42"/>
        <v>46.574255252338688</v>
      </c>
      <c r="CH64" s="21"/>
      <c r="CI64" s="83"/>
      <c r="CJ64" s="83"/>
      <c r="CK64" s="83"/>
      <c r="CL64" s="83"/>
      <c r="CM64" s="83"/>
    </row>
    <row r="65" spans="1:91" s="8" customFormat="1" ht="15.6" thickTop="1" thickBot="1" x14ac:dyDescent="0.35">
      <c r="A65" s="8">
        <v>0</v>
      </c>
      <c r="B65" s="80">
        <f t="shared" si="7"/>
        <v>0.18888888888888888</v>
      </c>
      <c r="C65" s="80">
        <f>A65/30</f>
        <v>0</v>
      </c>
      <c r="D65" s="9">
        <f t="shared" ca="1" si="33"/>
        <v>65</v>
      </c>
      <c r="E65" s="61">
        <f>(0.5*(COS(B65*2*PI())+1)*('key variables'!$B$4-'key variables'!$B$6)+'key variables'!$B$6)/'key variables'!$B$4</f>
        <v>1</v>
      </c>
      <c r="F65" s="14">
        <f>'control variables'!$B$48</f>
        <v>11692549</v>
      </c>
      <c r="G65" s="14">
        <f>'control variables'!$C$48</f>
        <v>13496331.999999998</v>
      </c>
      <c r="H65" s="14">
        <f>'control variables'!$D$48</f>
        <v>40424467.000000007</v>
      </c>
      <c r="I65" s="14">
        <f>'control variables'!$E$48</f>
        <v>18170596.999999996</v>
      </c>
      <c r="J65" s="14">
        <f t="shared" si="34"/>
        <v>83783945</v>
      </c>
      <c r="K65" s="86">
        <f t="shared" ca="1" si="10"/>
        <v>11691716.292096391</v>
      </c>
      <c r="L65" s="86">
        <f t="shared" ca="1" si="11"/>
        <v>13495370.832137788</v>
      </c>
      <c r="M65" s="86">
        <f t="shared" ca="1" si="12"/>
        <v>40421588.498684756</v>
      </c>
      <c r="N65" s="86">
        <f t="shared" ca="1" si="13"/>
        <v>18169303.940475788</v>
      </c>
      <c r="O65" s="86">
        <f t="shared" ca="1" si="35"/>
        <v>83777979.563394725</v>
      </c>
      <c r="P65" s="12">
        <f>'key variables'!B33</f>
        <v>139.55596146731929</v>
      </c>
      <c r="Q65" s="12">
        <f>'key variables'!C33</f>
        <v>161.08494294461784</v>
      </c>
      <c r="R65" s="12">
        <f>'key variables'!D33</f>
        <v>482.48464547712581</v>
      </c>
      <c r="S65" s="12">
        <f>'key variables'!E33</f>
        <v>216.87445011093709</v>
      </c>
      <c r="T65" s="12">
        <f t="shared" si="6"/>
        <v>1000.0000000000001</v>
      </c>
      <c r="U65" s="86">
        <f>SUMPRODUCT(P35:P64,'control variables'!AD$7:AD$36)</f>
        <v>64.776139241080458</v>
      </c>
      <c r="V65" s="86">
        <f>SUMPRODUCT(Q35:Q64,'control variables'!AE$7:AE$36)</f>
        <v>74.769007243489</v>
      </c>
      <c r="W65" s="86">
        <f>SUMPRODUCT(R35:R64,'control variables'!AF$7:AF$36)</f>
        <v>223.94953428362481</v>
      </c>
      <c r="X65" s="86">
        <f>SUMPRODUCT(S35:S64,'control variables'!AG$7:AG$36)</f>
        <v>100.66420259308376</v>
      </c>
      <c r="Y65" s="86">
        <f>SUM(U65:X65)</f>
        <v>464.15888336127801</v>
      </c>
      <c r="Z65" s="12">
        <f>IF($A65&gt;='key variables'!$B$26,SUMPRODUCT(P35:P64,'control variables'!V$7:V$36)*$E65,SUMPRODUCT(P35:P64,'control variables'!Z$7:Z$36)*$E65)</f>
        <v>127.26359377015058</v>
      </c>
      <c r="AA65" s="12">
        <f>IF($A65&gt;='key variables'!$B$26,SUMPRODUCT(Q35:Q64,'control variables'!W$7:W$36)*$E65,SUMPRODUCT(Q35:Q64,'control variables'!AA$7:AA$36)*$E65)</f>
        <v>146.89625957822233</v>
      </c>
      <c r="AB65" s="12">
        <f>IF($A65&gt;='key variables'!$B$26,SUMPRODUCT(R35:R64,'control variables'!X$7:X$36)*$E65,SUMPRODUCT(R35:R64,'control variables'!AB$7:AB$36)*$E65)</f>
        <v>439.98643466560281</v>
      </c>
      <c r="AC65" s="12">
        <f>IF($A65&gt;='key variables'!$B$26,SUMPRODUCT(S35:S64,'control variables'!Y$7:Y$36)*$E65,SUMPRODUCT(S35:S64,'control variables'!AC$7:AC$36)*$E65)</f>
        <v>197.77171557451811</v>
      </c>
      <c r="AD65" s="12">
        <f>SUM(Z65:AC65)</f>
        <v>911.91800358849378</v>
      </c>
      <c r="AE65" s="86">
        <f>SUMPRODUCT(P35:P64,'control variables'!AL$7:AL$36)</f>
        <v>18.937617952324086</v>
      </c>
      <c r="AF65" s="86">
        <f>SUMPRODUCT(Q35:Q64,'control variables'!AM$7:AM$36)</f>
        <v>21.801926245491057</v>
      </c>
      <c r="AG65" s="86">
        <f>SUMPRODUCT(R35:R64,'control variables'!AN$7:AN$36)</f>
        <v>62.163020896175404</v>
      </c>
      <c r="AH65" s="86">
        <f>SUMPRODUCT(S35:S64,'control variables'!AO$7:AO$36)</f>
        <v>26.915970234908734</v>
      </c>
      <c r="AI65" s="86">
        <f t="shared" si="14"/>
        <v>129.81853532889929</v>
      </c>
      <c r="AJ65" s="12">
        <f>SUMPRODUCT(P35:P64,'control variables'!AP$7:AP$36)</f>
        <v>6.0999107740531959E-2</v>
      </c>
      <c r="AK65" s="12">
        <f>SUMPRODUCT(Q35:Q64,'control variables'!AQ$7:AQ$36)</f>
        <v>0.17602325416168652</v>
      </c>
      <c r="AL65" s="12">
        <f>SUMPRODUCT(R35:R64,'control variables'!AR$7:AR$36)</f>
        <v>6.326737868414952</v>
      </c>
      <c r="AM65" s="12">
        <f>SUMPRODUCT(S35:S64,'control variables'!AS$7:AS$36)</f>
        <v>4.7397287114759452</v>
      </c>
      <c r="AN65" s="12">
        <f t="shared" si="37"/>
        <v>11.303488941793116</v>
      </c>
      <c r="AO65" s="86">
        <f>SUMPRODUCT(P35:P64,'control variables'!AX$7:AX$36)</f>
        <v>6.1217027434160166E-2</v>
      </c>
      <c r="AP65" s="86">
        <f>SUMPRODUCT(Q35:Q64,'control variables'!AY$7:AY$36)</f>
        <v>0.14132167866981507</v>
      </c>
      <c r="AQ65" s="86">
        <f>SUMPRODUCT(R35:R64,'control variables'!AZ$7:AZ$36)</f>
        <v>1.2698680357979955</v>
      </c>
      <c r="AR65" s="86">
        <f>SUMPRODUCT(S35:S64,'control variables'!BA$7:BA$36)</f>
        <v>0.95133228438389983</v>
      </c>
      <c r="AS65" s="86">
        <f t="shared" si="38"/>
        <v>2.4237390262858707</v>
      </c>
      <c r="AT65" s="12">
        <f>SUMPRODUCT(P35:P64,'control variables'!AT$7:AT$36)</f>
        <v>-1.4102923098125812E-3</v>
      </c>
      <c r="AU65" s="12">
        <f>SUMPRODUCT(Q35:Q64,'control variables'!AU$7:AU$36)</f>
        <v>1.5298569016956719E-3</v>
      </c>
      <c r="AV65" s="12">
        <f>SUMPRODUCT(R35:R64,'control variables'!AV$7:AV$36)</f>
        <v>0.65876863495828397</v>
      </c>
      <c r="AW65" s="12">
        <f>SUMPRODUCT(S35:S64,'control variables'!AW$7:AW$36)</f>
        <v>0.49352204536867444</v>
      </c>
      <c r="AX65" s="12">
        <f t="shared" si="15"/>
        <v>1.1524102449188416</v>
      </c>
      <c r="AY65" s="86">
        <f>SUMPRODUCT(P35:P64,'control variables'!BB$7:BB$36)</f>
        <v>1.2716782024725943E-2</v>
      </c>
      <c r="AZ65" s="86">
        <f>SUMPRODUCT(Q35:Q64,'control variables'!BC$7:BC$36)</f>
        <v>3.2427771485572895E-2</v>
      </c>
      <c r="BA65" s="86">
        <f>SUMPRODUCT(R35:R64,'control variables'!BD$7:BD$36)</f>
        <v>0.22700436576581076</v>
      </c>
      <c r="BB65" s="86">
        <f>SUMPRODUCT(S35:S64,'control variables'!BE$7:BE$36)</f>
        <v>3.2258939406276436E-2</v>
      </c>
      <c r="BC65" s="86">
        <f t="shared" si="39"/>
        <v>0.30440785868238607</v>
      </c>
      <c r="BD65" s="12">
        <f>SUMPRODUCT(P35:P64,'control variables'!BF$7:BF$36)</f>
        <v>2.6602400341957291E-3</v>
      </c>
      <c r="BE65" s="12">
        <f>SUMPRODUCT(Q35:Q64,'control variables'!BG$7:BG$36)</f>
        <v>3.0706292273136432E-3</v>
      </c>
      <c r="BF65" s="12">
        <f>SUMPRODUCT(R35:R64,'control variables'!BH$7:BH$36)</f>
        <v>9.1972063127059925E-2</v>
      </c>
      <c r="BG65" s="12">
        <f>SUMPRODUCT(S35:S64,'control variables'!BI$7:BI$36)</f>
        <v>0.20670492629381673</v>
      </c>
      <c r="BH65" s="12">
        <f t="shared" si="40"/>
        <v>0.30440785868238601</v>
      </c>
      <c r="BI65" s="86">
        <f t="shared" si="16"/>
        <v>18.948924442038997</v>
      </c>
      <c r="BJ65" s="86">
        <f t="shared" si="17"/>
        <v>21.835883873878323</v>
      </c>
      <c r="BK65" s="86">
        <f t="shared" si="18"/>
        <v>63.048793896899497</v>
      </c>
      <c r="BL65" s="86">
        <f t="shared" si="19"/>
        <v>27.441751219683685</v>
      </c>
      <c r="BM65" s="86">
        <f t="shared" si="9"/>
        <v>131.27535343250051</v>
      </c>
      <c r="BN65" s="12">
        <f ca="1">BN64+BI65-INDIRECT(ADDRESS(MAX($D65-'key variables'!$B$9*30,34),scenario!BI$4),TRUE)</f>
        <v>124.74960403910613</v>
      </c>
      <c r="BO65" s="12">
        <f ca="1">BO64+BJ65-INDIRECT(ADDRESS(MAX($D65-'key variables'!$B$9*30,34),scenario!BJ$4),TRUE)</f>
        <v>143.73971926589792</v>
      </c>
      <c r="BP65" s="12">
        <f ca="1">BP64+BK65-INDIRECT(ADDRESS(MAX($D65-'key variables'!$B$9*30,34),scenario!BK$4),TRUE)</f>
        <v>414.07885568655507</v>
      </c>
      <c r="BQ65" s="12">
        <f ca="1">BQ64+BL65-INDIRECT(ADDRESS(MAX($D65-'key variables'!$B$9*30,34),scenario!BL$4),TRUE)</f>
        <v>179.99754206244342</v>
      </c>
      <c r="BR65" s="12">
        <f t="shared" si="43"/>
        <v>862.56572105400267</v>
      </c>
      <c r="BS65" s="86">
        <f t="shared" si="21"/>
        <v>847.51160079725435</v>
      </c>
      <c r="BT65" s="86">
        <f t="shared" si="22"/>
        <v>978.51001526089578</v>
      </c>
      <c r="BU65" s="86">
        <f t="shared" si="23"/>
        <v>2946.8151329773691</v>
      </c>
      <c r="BV65" s="86">
        <f t="shared" si="24"/>
        <v>1329.729727332028</v>
      </c>
      <c r="BW65" s="86">
        <f t="shared" si="41"/>
        <v>6102.5664763675477</v>
      </c>
      <c r="BX65" s="12">
        <f t="shared" si="25"/>
        <v>0.32212708503358184</v>
      </c>
      <c r="BY65" s="12">
        <f t="shared" si="26"/>
        <v>0.74364179885933379</v>
      </c>
      <c r="BZ65" s="12">
        <f t="shared" si="27"/>
        <v>6.6821096334492465</v>
      </c>
      <c r="CA65" s="12">
        <f t="shared" si="28"/>
        <v>5.0059584483502686</v>
      </c>
      <c r="CB65" s="12">
        <v>0</v>
      </c>
      <c r="CC65" s="86">
        <f t="shared" si="29"/>
        <v>8.3790460315437982E-3</v>
      </c>
      <c r="CD65" s="86">
        <f t="shared" si="30"/>
        <v>0.23310444507014841</v>
      </c>
      <c r="CE65" s="86">
        <f t="shared" si="31"/>
        <v>30.906355854176692</v>
      </c>
      <c r="CF65" s="86">
        <f t="shared" si="32"/>
        <v>23.153755577648699</v>
      </c>
      <c r="CG65" s="86">
        <f t="shared" si="42"/>
        <v>54.30159492292708</v>
      </c>
      <c r="CH65" s="14">
        <f t="shared" ref="CH65:CH128" si="44">IF(BW65&gt;1,A65,"")</f>
        <v>0</v>
      </c>
      <c r="CI65" s="84">
        <f ca="1">BN65/$J65</f>
        <v>1.4889440219018827E-6</v>
      </c>
      <c r="CJ65" s="84">
        <f t="shared" ref="CJ65:CL65" ca="1" si="45">BO65/$J65</f>
        <v>1.7155997997694896E-6</v>
      </c>
      <c r="CK65" s="84">
        <f t="shared" ca="1" si="45"/>
        <v>4.9422219935639828E-6</v>
      </c>
      <c r="CL65" s="84">
        <f t="shared" ca="1" si="45"/>
        <v>2.1483536262519438E-6</v>
      </c>
      <c r="CM65" s="91">
        <f t="shared" ref="CM65:CM128" ca="1" si="46">SUM(CI65:CL65)</f>
        <v>1.0295119441487298E-5</v>
      </c>
    </row>
    <row r="66" spans="1:91" ht="15" thickTop="1" x14ac:dyDescent="0.3">
      <c r="A66">
        <v>1</v>
      </c>
      <c r="B66" s="3">
        <f t="shared" si="7"/>
        <v>0.19166666666666668</v>
      </c>
      <c r="C66" s="3">
        <f t="shared" ref="C66:C129" si="47">A66/30</f>
        <v>3.3333333333333333E-2</v>
      </c>
      <c r="D66" s="4">
        <f t="shared" ca="1" si="33"/>
        <v>66</v>
      </c>
      <c r="E66" s="58">
        <f>(0.5*(COS(B66*2*PI())+1)*('key variables'!$B$4-'key variables'!$B$6)+'key variables'!$B$6)/'key variables'!$B$4</f>
        <v>1</v>
      </c>
      <c r="F66" s="10">
        <f t="shared" ref="F66:F129" si="48">MAX(F65-BD65,0.001)</f>
        <v>11692548.997339761</v>
      </c>
      <c r="G66" s="10">
        <f t="shared" ref="G66:G129" si="49">MAX(G65-BE65,0.001)</f>
        <v>13496331.996929368</v>
      </c>
      <c r="H66" s="10">
        <f t="shared" ref="H66:H129" si="50">MAX(H65-BF65,0.001)</f>
        <v>40424466.908027947</v>
      </c>
      <c r="I66" s="10">
        <f t="shared" ref="I66:I129" si="51">MAX(I65-BG65,0.001)</f>
        <v>18170596.793295071</v>
      </c>
      <c r="J66" s="10">
        <f t="shared" si="34"/>
        <v>83783944.69559215</v>
      </c>
      <c r="K66" s="82">
        <f t="shared" ca="1" si="10"/>
        <v>11691576.736134924</v>
      </c>
      <c r="L66" s="82">
        <f t="shared" ca="1" si="11"/>
        <v>13495209.747194842</v>
      </c>
      <c r="M66" s="82">
        <f t="shared" ca="1" si="12"/>
        <v>40421106.014039285</v>
      </c>
      <c r="N66" s="82">
        <f t="shared" ca="1" si="13"/>
        <v>18169087.066025678</v>
      </c>
      <c r="O66" s="82">
        <f t="shared" ca="1" si="35"/>
        <v>83776979.563394725</v>
      </c>
      <c r="P66" s="10">
        <f ca="1">IF(IF($A66&gt;='key variables'!$B$26,K66*SUMPRODUCT(Z66:AC66,'control variables'!$O$3:$R$3)/J66+F$65*'key variables'!$B$25/scenario!J$65,K66*SUMPRODUCT(Z66:AC66,'control variables'!$O$7:$R$7)/J66+F$65*'key variables'!$B$25/scenario!J$65)&lt;'key variables'!$B$28,0,IF($A66&gt;='key variables'!$B$26,K66*SUMPRODUCT(Z66:AC66,'control variables'!$O$3:$R$3)/J66+F$65*'key variables'!$B$25/scenario!J$65,K66*SUMPRODUCT(Z66:AC66,'control variables'!$O$7:$R$7)/J66+F$65*'key variables'!$B$25/scenario!J$65))</f>
        <v>148.36611923229731</v>
      </c>
      <c r="Q66" s="10">
        <f ca="1">IF(IF($A66&gt;='key variables'!$B$26,L66*SUMPRODUCT(Z66:AC66,'control variables'!$O$4:$R$4)/J66+G$65*'key variables'!$B$25/scenario!J$65,L66*SUMPRODUCT(Z66:AC66,'control variables'!$O$7:$R$7)/J66+G$65*'key variables'!$B$25/scenario!J$65)&lt;'key variables'!$B$28,0,IF($A66&gt;='key variables'!$B$26,L66*SUMPRODUCT(Z66:AC66,'control variables'!$O$4:$R$4)/J66+G$65*'key variables'!$B$25/scenario!J$65,L66*SUMPRODUCT(Z66:AC66,'control variables'!$O$7:$R$7)/J66+G$65*'key variables'!$B$25/scenario!J$65))</f>
        <v>171.25422375486039</v>
      </c>
      <c r="R66" s="10">
        <f ca="1">IF(IF($A66&gt;='key variables'!$B$26,M66*SUMPRODUCT(Z66:AC66,'control variables'!$O$5:$R$5)/J66+H$65*'key variables'!$B$25/scenario!J$65,M66*SUMPRODUCT(Z66:AC66,'control variables'!$O$7:$R$7)/J66+H$65*'key variables'!$B$25/scenario!J$65)&lt;'key variables'!$B$28,0,IF($A66&gt;='key variables'!$B$26,M66*SUMPRODUCT(Z66:AC66,'control variables'!$O$5:$R$5)/J66+H$65*'key variables'!$B$25/scenario!J$65,M66*SUMPRODUCT(Z66:AC66,'control variables'!$O$7:$R$7)/J66+H$65*'key variables'!$B$25/scenario!J$65))</f>
        <v>512.94387144935672</v>
      </c>
      <c r="S66" s="10">
        <f ca="1">IF(IF($A66&gt;='key variables'!$B$26,N66*SUMPRODUCT(Z66:AC66,'control variables'!$O$6:$R$6)/J66+I$65*'key variables'!$B$25/scenario!J$65,N66*SUMPRODUCT(Z66:AC66,'control variables'!$O$7:$R$7)/J66+I$65*'key variables'!$B$25/scenario!J$65)&lt;'key variables'!$B$28,0,IF($A66&gt;='key variables'!$B$26,N66*SUMPRODUCT(Z66:AC66,'control variables'!$O$6:$R$6)/J66+I$65*'key variables'!$B$25/scenario!J$65,N66*SUMPRODUCT(Z66:AC66,'control variables'!$O$7:$R$7)/J66+I$65*'key variables'!$B$25/scenario!J$65))</f>
        <v>230.56573110866063</v>
      </c>
      <c r="T66" s="10">
        <f t="shared" ca="1" si="6"/>
        <v>1063.1299455451751</v>
      </c>
      <c r="U66" s="82">
        <f>SUMPRODUCT(P36:P65,'control variables'!AD$7:AD$36)</f>
        <v>75.523433594005724</v>
      </c>
      <c r="V66" s="82">
        <f>SUMPRODUCT(Q36:Q65,'control variables'!AE$7:AE$36)</f>
        <v>87.174262307102978</v>
      </c>
      <c r="W66" s="82">
        <f>SUMPRODUCT(R36:R65,'control variables'!AF$7:AF$36)</f>
        <v>261.10598715879462</v>
      </c>
      <c r="X66" s="82">
        <f>SUMPRODUCT(S36:S65,'control variables'!AG$7:AG$36)</f>
        <v>117.36584348656051</v>
      </c>
      <c r="Y66" s="82">
        <f>SUM(U66:X66)</f>
        <v>541.16952654646389</v>
      </c>
      <c r="Z66" s="10">
        <f>IF($A66&gt;='key variables'!$B$26,SUMPRODUCT(P36:P65,'control variables'!V$7:V$36)*$E66,SUMPRODUCT(P36:P65,'control variables'!Z$7:Z$36)*$E66)</f>
        <v>148.37845672251845</v>
      </c>
      <c r="AA66" s="10">
        <f>IF($A66&gt;='key variables'!$B$26,SUMPRODUCT(Q36:Q65,'control variables'!W$7:W$36)*$E66,SUMPRODUCT(Q36:Q65,'control variables'!AA$7:AA$36)*$E66)</f>
        <v>171.2684645217002</v>
      </c>
      <c r="AB66" s="10">
        <f>IF($A66&gt;='key variables'!$B$26,SUMPRODUCT(R36:R65,'control variables'!X$7:X$36)*$E66,SUMPRODUCT(R36:R65,'control variables'!AB$7:AB$36)*$E66)</f>
        <v>512.98652050039539</v>
      </c>
      <c r="AC66" s="10">
        <f>IF($A66&gt;='key variables'!$B$26,SUMPRODUCT(S36:S65,'control variables'!Y$7:Y$36)*$E66,SUMPRODUCT(S36:S65,'control variables'!AC$7:AC$36)*$E66)</f>
        <v>230.58489133437229</v>
      </c>
      <c r="AD66" s="10">
        <f>SUM(Z66:AC66)</f>
        <v>1063.2183330789862</v>
      </c>
      <c r="AE66" s="82">
        <f>SUMPRODUCT(P36:P65,'control variables'!AL$7:AL$36)</f>
        <v>22.079641494656364</v>
      </c>
      <c r="AF66" s="82">
        <f>SUMPRODUCT(Q36:Q65,'control variables'!AM$7:AM$36)</f>
        <v>25.419179783078562</v>
      </c>
      <c r="AG66" s="82">
        <f>SUMPRODUCT(R36:R65,'control variables'!AN$7:AN$36)</f>
        <v>72.476761283693705</v>
      </c>
      <c r="AH66" s="82">
        <f>SUMPRODUCT(S36:S65,'control variables'!AO$7:AO$36)</f>
        <v>31.381717318607787</v>
      </c>
      <c r="AI66" s="82">
        <f t="shared" si="14"/>
        <v>151.35729988003644</v>
      </c>
      <c r="AJ66" s="10">
        <f>SUMPRODUCT(P36:P65,'control variables'!AP$7:AP$36)</f>
        <v>7.111973817380636E-2</v>
      </c>
      <c r="AK66" s="10">
        <f>SUMPRODUCT(Q36:Q65,'control variables'!AQ$7:AQ$36)</f>
        <v>0.20522804696964803</v>
      </c>
      <c r="AL66" s="10">
        <f>SUMPRODUCT(R36:R65,'control variables'!AR$7:AR$36)</f>
        <v>7.3764347932747842</v>
      </c>
      <c r="AM66" s="10">
        <f>SUMPRODUCT(S36:S65,'control variables'!AS$7:AS$36)</f>
        <v>5.5261179623953316</v>
      </c>
      <c r="AN66" s="10">
        <f t="shared" si="37"/>
        <v>13.17890054081357</v>
      </c>
      <c r="AO66" s="82">
        <f>SUMPRODUCT(P36:P65,'control variables'!AX$7:AX$36)</f>
        <v>7.1373813882908171E-2</v>
      </c>
      <c r="AP66" s="82">
        <f>SUMPRODUCT(Q36:Q65,'control variables'!AY$7:AY$36)</f>
        <v>0.16476898036004606</v>
      </c>
      <c r="AQ66" s="82">
        <f>SUMPRODUCT(R36:R65,'control variables'!AZ$7:AZ$36)</f>
        <v>1.4805574305348288</v>
      </c>
      <c r="AR66" s="82">
        <f>SUMPRODUCT(S36:S65,'control variables'!BA$7:BA$36)</f>
        <v>1.1091720106704959</v>
      </c>
      <c r="AS66" s="82">
        <f t="shared" si="38"/>
        <v>2.825872235448279</v>
      </c>
      <c r="AT66" s="10">
        <f>SUMPRODUCT(P36:P65,'control variables'!AT$7:AT$36)</f>
        <v>-1.6442801138836574E-3</v>
      </c>
      <c r="AU66" s="10">
        <f>SUMPRODUCT(Q36:Q65,'control variables'!AU$7:AU$36)</f>
        <v>1.7836821934313421E-3</v>
      </c>
      <c r="AV66" s="10">
        <f>SUMPRODUCT(R36:R65,'control variables'!AV$7:AV$36)</f>
        <v>0.76806783854344274</v>
      </c>
      <c r="AW66" s="10">
        <f>SUMPRODUCT(S36:S65,'control variables'!AW$7:AW$36)</f>
        <v>0.57540445999506384</v>
      </c>
      <c r="AX66" s="10">
        <f t="shared" si="15"/>
        <v>1.3436117006180543</v>
      </c>
      <c r="AY66" s="82">
        <f>SUMPRODUCT(P36:P65,'control variables'!BB$7:BB$36)</f>
        <v>1.4826679299292794E-2</v>
      </c>
      <c r="AZ66" s="82">
        <f>SUMPRODUCT(Q36:Q65,'control variables'!BC$7:BC$36)</f>
        <v>3.7808005773198143E-2</v>
      </c>
      <c r="BA66" s="82">
        <f>SUMPRODUCT(R36:R65,'control variables'!BD$7:BD$36)</f>
        <v>0.26466765917705276</v>
      </c>
      <c r="BB66" s="82">
        <f>SUMPRODUCT(S36:S65,'control variables'!BE$7:BE$36)</f>
        <v>3.7611162020565268E-2</v>
      </c>
      <c r="BC66" s="82">
        <f t="shared" si="39"/>
        <v>0.35491350627010892</v>
      </c>
      <c r="BD66" s="10">
        <f>SUMPRODUCT(P36:P65,'control variables'!BF$7:BF$36)</f>
        <v>3.1016121664639287E-3</v>
      </c>
      <c r="BE66" s="10">
        <f>SUMPRODUCT(Q36:Q65,'control variables'!BG$7:BG$36)</f>
        <v>3.5800908368086755E-3</v>
      </c>
      <c r="BF66" s="10">
        <f>SUMPRODUCT(R36:R65,'control variables'!BH$7:BH$36)</f>
        <v>0.10723155290605975</v>
      </c>
      <c r="BG66" s="10">
        <f>SUMPRODUCT(S36:S65,'control variables'!BI$7:BI$36)</f>
        <v>0.2410002503607766</v>
      </c>
      <c r="BH66" s="10">
        <f t="shared" si="40"/>
        <v>0.35491350627010898</v>
      </c>
      <c r="BI66" s="82">
        <f t="shared" si="16"/>
        <v>22.092823893841775</v>
      </c>
      <c r="BJ66" s="82">
        <f t="shared" si="17"/>
        <v>25.458771471045189</v>
      </c>
      <c r="BK66" s="82">
        <f t="shared" si="18"/>
        <v>73.5094967814142</v>
      </c>
      <c r="BL66" s="82">
        <f t="shared" si="19"/>
        <v>31.994732940623415</v>
      </c>
      <c r="BM66" s="82">
        <f t="shared" si="9"/>
        <v>153.05582508692459</v>
      </c>
      <c r="BN66" s="10">
        <f ca="1">BN65+BI66-INDIRECT(ADDRESS(MAX($D66-'key variables'!$B$9*30,34),scenario!BI$4),TRUE)</f>
        <v>146.84242793294791</v>
      </c>
      <c r="BO66" s="10">
        <f ca="1">BO65+BJ66-INDIRECT(ADDRESS(MAX($D66-'key variables'!$B$9*30,34),scenario!BJ$4),TRUE)</f>
        <v>169.19849073694311</v>
      </c>
      <c r="BP66" s="10">
        <f ca="1">BP65+BK66-INDIRECT(ADDRESS(MAX($D66-'key variables'!$B$9*30,34),scenario!BK$4),TRUE)</f>
        <v>487.58835246796929</v>
      </c>
      <c r="BQ66" s="10">
        <f ca="1">BQ65+BL66-INDIRECT(ADDRESS(MAX($D66-'key variables'!$B$9*30,34),scenario!BL$4),TRUE)</f>
        <v>211.99227500306682</v>
      </c>
      <c r="BR66" s="10">
        <f t="shared" si="43"/>
        <v>1015.6215461409272</v>
      </c>
      <c r="BS66" s="82">
        <f t="shared" ca="1" si="21"/>
        <v>973.78179452354345</v>
      </c>
      <c r="BT66" s="82">
        <f t="shared" ca="1" si="22"/>
        <v>1124.3018874538743</v>
      </c>
      <c r="BU66" s="82">
        <f t="shared" ca="1" si="23"/>
        <v>3386.1422760924056</v>
      </c>
      <c r="BV66" s="82">
        <f t="shared" ca="1" si="24"/>
        <v>1528.0597252497046</v>
      </c>
      <c r="BW66" s="82">
        <f t="shared" ca="1" si="41"/>
        <v>7012.2856833195274</v>
      </c>
      <c r="BX66" s="10">
        <f t="shared" si="25"/>
        <v>0.37557260745073323</v>
      </c>
      <c r="BY66" s="10">
        <f t="shared" si="26"/>
        <v>0.8670226826093731</v>
      </c>
      <c r="BZ66" s="10">
        <f t="shared" si="27"/>
        <v>7.7907678519009629</v>
      </c>
      <c r="CA66" s="10">
        <f t="shared" si="28"/>
        <v>5.836519046639423</v>
      </c>
      <c r="CB66" s="10">
        <v>0</v>
      </c>
      <c r="CC66" s="82">
        <f t="shared" si="29"/>
        <v>9.7692504363256424E-3</v>
      </c>
      <c r="CD66" s="82">
        <f t="shared" si="30"/>
        <v>0.27177982948631901</v>
      </c>
      <c r="CE66" s="82">
        <f t="shared" si="31"/>
        <v>36.034165378373203</v>
      </c>
      <c r="CF66" s="82">
        <f t="shared" si="32"/>
        <v>26.995297069378474</v>
      </c>
      <c r="CG66" s="82">
        <f t="shared" si="42"/>
        <v>63.311011527674324</v>
      </c>
      <c r="CH66" s="13">
        <f t="shared" ca="1" si="44"/>
        <v>1</v>
      </c>
      <c r="CI66" s="81">
        <f ca="1">BN66/$J66</f>
        <v>1.7526320641318915E-6</v>
      </c>
      <c r="CJ66" s="81">
        <f t="shared" ref="CJ66" ca="1" si="52">BO66/$J66</f>
        <v>2.0194619786843792E-6</v>
      </c>
      <c r="CK66" s="81">
        <f t="shared" ref="CK66" ca="1" si="53">BP66/$J66</f>
        <v>5.8195917396763625E-6</v>
      </c>
      <c r="CL66" s="81">
        <f t="shared" ref="CL66" ca="1" si="54">BQ66/$J66</f>
        <v>2.5302255196181958E-6</v>
      </c>
      <c r="CM66" s="89">
        <f t="shared" ca="1" si="46"/>
        <v>1.2121911302110828E-5</v>
      </c>
    </row>
    <row r="67" spans="1:91" x14ac:dyDescent="0.3">
      <c r="A67">
        <v>2</v>
      </c>
      <c r="B67" s="3">
        <f t="shared" si="7"/>
        <v>0.19444444444444445</v>
      </c>
      <c r="C67" s="3">
        <f t="shared" si="47"/>
        <v>6.6666666666666666E-2</v>
      </c>
      <c r="D67" s="4">
        <f t="shared" ca="1" si="33"/>
        <v>67</v>
      </c>
      <c r="E67" s="58">
        <f>(0.5*(COS(B67*2*PI())+1)*('key variables'!$B$4-'key variables'!$B$6)+'key variables'!$B$6)/'key variables'!$B$4</f>
        <v>1</v>
      </c>
      <c r="F67" s="10">
        <f t="shared" si="48"/>
        <v>11692548.994238149</v>
      </c>
      <c r="G67" s="10">
        <f t="shared" si="49"/>
        <v>13496331.993349276</v>
      </c>
      <c r="H67" s="10">
        <f t="shared" si="50"/>
        <v>40424466.800796397</v>
      </c>
      <c r="I67" s="10">
        <f t="shared" si="51"/>
        <v>18170596.552294821</v>
      </c>
      <c r="J67" s="10">
        <f t="shared" si="34"/>
        <v>83783944.340678647</v>
      </c>
      <c r="K67" s="82">
        <f t="shared" ca="1" si="10"/>
        <v>11691428.370015692</v>
      </c>
      <c r="L67" s="82">
        <f t="shared" ca="1" si="11"/>
        <v>13495038.492971085</v>
      </c>
      <c r="M67" s="82">
        <f t="shared" ca="1" si="12"/>
        <v>40420593.070167832</v>
      </c>
      <c r="N67" s="82">
        <f t="shared" ca="1" si="13"/>
        <v>18168856.500294566</v>
      </c>
      <c r="O67" s="82">
        <f t="shared" ca="1" si="35"/>
        <v>83775916.433449179</v>
      </c>
      <c r="P67" s="10">
        <f ca="1">IF(IF($A67&gt;='key variables'!$B$26,K67*SUMPRODUCT(Z67:AC67,'control variables'!$O$3:$R$3)/J67+F$65*'key variables'!$B$25/scenario!J$65,K67*SUMPRODUCT(Z67:AC67,'control variables'!$O$7:$R$7)/J67+F$65*'key variables'!$B$25/scenario!J$65)&lt;'key variables'!$B$28,0,IF($A67&gt;='key variables'!$B$26,K67*SUMPRODUCT(Z67:AC67,'control variables'!$O$3:$R$3)/J67+F$65*'key variables'!$B$25/scenario!J$65,K67*SUMPRODUCT(Z67:AC67,'control variables'!$O$7:$R$7)/J67+F$65*'key variables'!$B$25/scenario!J$65))</f>
        <v>172.98000064864254</v>
      </c>
      <c r="Q67" s="10">
        <f ca="1">IF(IF($A67&gt;='key variables'!$B$26,L67*SUMPRODUCT(Z67:AC67,'control variables'!$O$4:$R$4)/J67+G$65*'key variables'!$B$25/scenario!J$65,L67*SUMPRODUCT(Z67:AC67,'control variables'!$O$7:$R$7)/J67+G$65*'key variables'!$B$25/scenario!J$65)&lt;'key variables'!$B$28,0,IF($A67&gt;='key variables'!$B$26,L67*SUMPRODUCT(Z67:AC67,'control variables'!$O$4:$R$4)/J67+G$65*'key variables'!$B$25/scenario!J$65,L67*SUMPRODUCT(Z67:AC67,'control variables'!$O$7:$R$7)/J67+G$65*'key variables'!$B$25/scenario!J$65))</f>
        <v>199.66523280033243</v>
      </c>
      <c r="R67" s="10">
        <f ca="1">IF(IF($A67&gt;='key variables'!$B$26,M67*SUMPRODUCT(Z67:AC67,'control variables'!$O$5:$R$5)/J67+H$65*'key variables'!$B$25/scenario!J$65,M67*SUMPRODUCT(Z67:AC67,'control variables'!$O$7:$R$7)/J67+H$65*'key variables'!$B$25/scenario!J$65)&lt;'key variables'!$B$28,0,IF($A67&gt;='key variables'!$B$26,M67*SUMPRODUCT(Z67:AC67,'control variables'!$O$5:$R$5)/J67+H$65*'key variables'!$B$25/scenario!J$65,M67*SUMPRODUCT(Z67:AC67,'control variables'!$O$7:$R$7)/J67+H$65*'key variables'!$B$25/scenario!J$65))</f>
        <v>598.04106001521552</v>
      </c>
      <c r="S67" s="10">
        <f ca="1">IF(IF($A67&gt;='key variables'!$B$26,N67*SUMPRODUCT(Z67:AC67,'control variables'!$O$6:$R$6)/J67+I$65*'key variables'!$B$25/scenario!J$65,N67*SUMPRODUCT(Z67:AC67,'control variables'!$O$7:$R$7)/J67+I$65*'key variables'!$B$25/scenario!J$65)&lt;'key variables'!$B$28,0,IF($A67&gt;='key variables'!$B$26,N67*SUMPRODUCT(Z67:AC67,'control variables'!$O$6:$R$6)/J67+I$65*'key variables'!$B$25/scenario!J$65,N67*SUMPRODUCT(Z67:AC67,'control variables'!$O$7:$R$7)/J67+I$65*'key variables'!$B$25/scenario!J$65))</f>
        <v>268.81649613201444</v>
      </c>
      <c r="T67" s="10">
        <f t="shared" ca="1" si="6"/>
        <v>1239.5027895962048</v>
      </c>
      <c r="U67" s="82">
        <f ca="1">SUMPRODUCT(P37:P66,'control variables'!AD$7:AD$36)</f>
        <v>88.053858853799966</v>
      </c>
      <c r="V67" s="82">
        <f ca="1">SUMPRODUCT(Q37:Q66,'control variables'!AE$7:AE$36)</f>
        <v>101.63772783607953</v>
      </c>
      <c r="W67" s="82">
        <f ca="1">SUMPRODUCT(R37:R66,'control variables'!AF$7:AF$36)</f>
        <v>304.42723066271486</v>
      </c>
      <c r="X67" s="82">
        <f ca="1">SUMPRODUCT(S37:S66,'control variables'!AG$7:AG$36)</f>
        <v>136.83852712759904</v>
      </c>
      <c r="Y67" s="82">
        <f t="shared" ref="Y67:Y130" ca="1" si="55">SUM(U67:X67)</f>
        <v>630.95734448019334</v>
      </c>
      <c r="Z67" s="10">
        <f ca="1">IF($A67&gt;='key variables'!$B$26,SUMPRODUCT(P37:P66,'control variables'!V$7:V$36)*$E67,SUMPRODUCT(P37:P66,'control variables'!Z$7:Z$36)*$E67)</f>
        <v>172.99657951762268</v>
      </c>
      <c r="AA67" s="10">
        <f ca="1">IF($A67&gt;='key variables'!$B$26,SUMPRODUCT(Q37:Q66,'control variables'!W$7:W$36)*$E67,SUMPRODUCT(Q37:Q66,'control variables'!AA$7:AA$36)*$E67)</f>
        <v>199.68436925380735</v>
      </c>
      <c r="AB67" s="10">
        <f ca="1">IF($A67&gt;='key variables'!$B$26,SUMPRODUCT(R37:R66,'control variables'!X$7:X$36)*$E67,SUMPRODUCT(R37:R66,'control variables'!AB$7:AB$36)*$E67)</f>
        <v>598.0983718625439</v>
      </c>
      <c r="AC67" s="10">
        <f ca="1">IF($A67&gt;='key variables'!$B$26,SUMPRODUCT(S37:S66,'control variables'!Y$7:Y$36)*$E67,SUMPRODUCT(S37:S66,'control variables'!AC$7:AC$36)*$E67)</f>
        <v>268.84224550123122</v>
      </c>
      <c r="AD67" s="10">
        <f t="shared" ref="AD67:AD130" ca="1" si="56">SUM(Z67:AC67)</f>
        <v>1239.6215661352053</v>
      </c>
      <c r="AE67" s="82">
        <f ca="1">SUMPRODUCT(P37:P66,'control variables'!AL$7:AL$36)</f>
        <v>25.742971991507641</v>
      </c>
      <c r="AF67" s="82">
        <f ca="1">SUMPRODUCT(Q37:Q66,'control variables'!AM$7:AM$36)</f>
        <v>29.636587775270524</v>
      </c>
      <c r="AG67" s="82">
        <f ca="1">SUMPRODUCT(R37:R66,'control variables'!AN$7:AN$36)</f>
        <v>84.50169973153136</v>
      </c>
      <c r="AH67" s="82">
        <f ca="1">SUMPRODUCT(S37:S66,'control variables'!AO$7:AO$36)</f>
        <v>36.588396155519348</v>
      </c>
      <c r="AI67" s="82">
        <f t="shared" ca="1" si="14"/>
        <v>176.46965565382888</v>
      </c>
      <c r="AJ67" s="10">
        <f ca="1">SUMPRODUCT(P37:P66,'control variables'!AP$7:AP$36)</f>
        <v>8.2919526944979852E-2</v>
      </c>
      <c r="AK67" s="10">
        <f ca="1">SUMPRODUCT(Q37:Q66,'control variables'!AQ$7:AQ$36)</f>
        <v>0.23927833548792357</v>
      </c>
      <c r="AL67" s="10">
        <f ca="1">SUMPRODUCT(R37:R66,'control variables'!AR$7:AR$36)</f>
        <v>8.6002915548430448</v>
      </c>
      <c r="AM67" s="10">
        <f ca="1">SUMPRODUCT(S37:S66,'control variables'!AS$7:AS$36)</f>
        <v>6.4429805149752646</v>
      </c>
      <c r="AN67" s="10">
        <f t="shared" ca="1" si="37"/>
        <v>15.365469932251212</v>
      </c>
      <c r="AO67" s="82">
        <f ca="1">SUMPRODUCT(P37:P66,'control variables'!AX$7:AX$36)</f>
        <v>8.3215757473211652E-2</v>
      </c>
      <c r="AP67" s="82">
        <f ca="1">SUMPRODUCT(Q37:Q66,'control variables'!AY$7:AY$36)</f>
        <v>0.19210652706949452</v>
      </c>
      <c r="AQ67" s="82">
        <f ca="1">SUMPRODUCT(R37:R66,'control variables'!AZ$7:AZ$36)</f>
        <v>1.7262032300343655</v>
      </c>
      <c r="AR67" s="82">
        <f ca="1">SUMPRODUCT(S37:S66,'control variables'!BA$7:BA$36)</f>
        <v>1.293199620626321</v>
      </c>
      <c r="AS67" s="82">
        <f t="shared" ca="1" si="38"/>
        <v>3.2947251352033926</v>
      </c>
      <c r="AT67" s="10">
        <f ca="1">SUMPRODUCT(P37:P66,'control variables'!AT$7:AT$36)</f>
        <v>-1.9170898643505699E-3</v>
      </c>
      <c r="AU67" s="10">
        <f ca="1">SUMPRODUCT(Q37:Q66,'control variables'!AU$7:AU$36)</f>
        <v>2.079620756449632E-3</v>
      </c>
      <c r="AV67" s="10">
        <f ca="1">SUMPRODUCT(R37:R66,'control variables'!AV$7:AV$36)</f>
        <v>0.89550135404086562</v>
      </c>
      <c r="AW67" s="10">
        <f ca="1">SUMPRODUCT(S37:S66,'control variables'!AW$7:AW$36)</f>
        <v>0.6708723464113493</v>
      </c>
      <c r="AX67" s="10">
        <f t="shared" ca="1" si="15"/>
        <v>1.5665362313443141</v>
      </c>
      <c r="AY67" s="82">
        <f ca="1">SUMPRODUCT(P37:P66,'control variables'!BB$7:BB$36)</f>
        <v>1.7286638916720366E-2</v>
      </c>
      <c r="AZ67" s="82">
        <f ca="1">SUMPRODUCT(Q37:Q66,'control variables'!BC$7:BC$36)</f>
        <v>4.4080898410861935E-2</v>
      </c>
      <c r="BA67" s="82">
        <f ca="1">SUMPRODUCT(R37:R66,'control variables'!BD$7:BD$36)</f>
        <v>0.30857983536108125</v>
      </c>
      <c r="BB67" s="82">
        <f ca="1">SUMPRODUCT(S37:S66,'control variables'!BE$7:BE$36)</f>
        <v>4.3851395444884984E-2</v>
      </c>
      <c r="BC67" s="82">
        <f t="shared" ca="1" si="39"/>
        <v>0.41379876813354854</v>
      </c>
      <c r="BD67" s="10">
        <f ca="1">SUMPRODUCT(P37:P66,'control variables'!BF$7:BF$36)</f>
        <v>3.616214291754872E-3</v>
      </c>
      <c r="BE67" s="10">
        <f ca="1">SUMPRODUCT(Q37:Q66,'control variables'!BG$7:BG$36)</f>
        <v>4.1740794641671897E-3</v>
      </c>
      <c r="BF67" s="10">
        <f ca="1">SUMPRODUCT(R37:R66,'control variables'!BH$7:BH$36)</f>
        <v>0.12502281179405209</v>
      </c>
      <c r="BG67" s="10">
        <f ca="1">SUMPRODUCT(S37:S66,'control variables'!BI$7:BI$36)</f>
        <v>0.28098566258357438</v>
      </c>
      <c r="BH67" s="10">
        <f t="shared" ca="1" si="40"/>
        <v>0.41379876813354854</v>
      </c>
      <c r="BI67" s="82">
        <f t="shared" ca="1" si="16"/>
        <v>25.758341540560011</v>
      </c>
      <c r="BJ67" s="82">
        <f t="shared" ca="1" si="17"/>
        <v>29.682748294437836</v>
      </c>
      <c r="BK67" s="82">
        <f t="shared" ca="1" si="18"/>
        <v>85.705780920933307</v>
      </c>
      <c r="BL67" s="82">
        <f t="shared" ca="1" si="19"/>
        <v>37.303119897375581</v>
      </c>
      <c r="BM67" s="82">
        <f t="shared" ca="1" si="9"/>
        <v>178.44999065330674</v>
      </c>
      <c r="BN67" s="10">
        <f ca="1">BN66+BI67-INDIRECT(ADDRESS(MAX($D67-'key variables'!$B$9*30,34),scenario!BI$4),TRUE)</f>
        <v>172.60076947350791</v>
      </c>
      <c r="BO67" s="10">
        <f ca="1">BO66+BJ67-INDIRECT(ADDRESS(MAX($D67-'key variables'!$B$9*30,34),scenario!BJ$4),TRUE)</f>
        <v>198.88123903138094</v>
      </c>
      <c r="BP67" s="10">
        <f ca="1">BP66+BK67-INDIRECT(ADDRESS(MAX($D67-'key variables'!$B$9*30,34),scenario!BK$4),TRUE)</f>
        <v>573.29413338890254</v>
      </c>
      <c r="BQ67" s="10">
        <f ca="1">BQ66+BL67-INDIRECT(ADDRESS(MAX($D67-'key variables'!$B$9*30,34),scenario!BL$4),TRUE)</f>
        <v>249.2953949004424</v>
      </c>
      <c r="BR67" s="10">
        <f t="shared" ca="1" si="43"/>
        <v>1194.0715367942339</v>
      </c>
      <c r="BS67" s="82">
        <f t="shared" ca="1" si="21"/>
        <v>1120.9998374173342</v>
      </c>
      <c r="BT67" s="82">
        <f t="shared" ca="1" si="22"/>
        <v>1294.2801978803047</v>
      </c>
      <c r="BU67" s="82">
        <f t="shared" ca="1" si="23"/>
        <v>3898.3525323748936</v>
      </c>
      <c r="BV67" s="82">
        <f t="shared" ca="1" si="24"/>
        <v>1759.2921158217598</v>
      </c>
      <c r="BW67" s="82">
        <f t="shared" ca="1" si="41"/>
        <v>8072.9246834942924</v>
      </c>
      <c r="BX67" s="10">
        <f t="shared" ca="1" si="25"/>
        <v>0.43788551171546963</v>
      </c>
      <c r="BY67" s="10">
        <f t="shared" ca="1" si="26"/>
        <v>1.0108742318038386</v>
      </c>
      <c r="BZ67" s="10">
        <f t="shared" ca="1" si="27"/>
        <v>9.0833684347801942</v>
      </c>
      <c r="CA67" s="10">
        <f t="shared" ca="1" si="28"/>
        <v>6.8048816092372846</v>
      </c>
      <c r="CB67" s="10">
        <v>0</v>
      </c>
      <c r="CC67" s="82">
        <f t="shared" ca="1" si="29"/>
        <v>1.1390109772444406E-2</v>
      </c>
      <c r="CD67" s="82">
        <f t="shared" ca="1" si="30"/>
        <v>0.31687201714829849</v>
      </c>
      <c r="CE67" s="82">
        <f t="shared" ca="1" si="31"/>
        <v>42.012752349141017</v>
      </c>
      <c r="CF67" s="82">
        <f t="shared" ca="1" si="32"/>
        <v>31.474205617316073</v>
      </c>
      <c r="CG67" s="82">
        <f t="shared" ca="1" si="42"/>
        <v>73.815220093377832</v>
      </c>
      <c r="CH67" s="13">
        <f t="shared" ca="1" si="44"/>
        <v>2</v>
      </c>
      <c r="CI67" s="81">
        <f t="shared" ref="CI67:CI130" ca="1" si="57">BN67/$J67</f>
        <v>2.0600697524060951E-6</v>
      </c>
      <c r="CJ67" s="81">
        <f t="shared" ref="CJ67:CJ130" ca="1" si="58">BO67/$J67</f>
        <v>2.3737392718430473E-6</v>
      </c>
      <c r="CK67" s="81">
        <f t="shared" ref="CK67:CK130" ca="1" si="59">BP67/$J67</f>
        <v>6.8425297698780894E-6</v>
      </c>
      <c r="CL67" s="81">
        <f t="shared" ref="CL67:CL130" ca="1" si="60">BQ67/$J67</f>
        <v>2.9754554630033679E-6</v>
      </c>
      <c r="CM67" s="89">
        <f t="shared" ca="1" si="46"/>
        <v>1.42517942571306E-5</v>
      </c>
    </row>
    <row r="68" spans="1:91" x14ac:dyDescent="0.3">
      <c r="A68">
        <v>3</v>
      </c>
      <c r="B68" s="3">
        <f t="shared" si="7"/>
        <v>0.19722222222222222</v>
      </c>
      <c r="C68" s="3">
        <f t="shared" si="47"/>
        <v>0.1</v>
      </c>
      <c r="D68" s="4">
        <f t="shared" ca="1" si="33"/>
        <v>68</v>
      </c>
      <c r="E68" s="58">
        <f>(0.5*(COS(B68*2*PI())+1)*('key variables'!$B$4-'key variables'!$B$6)+'key variables'!$B$6)/'key variables'!$B$4</f>
        <v>1</v>
      </c>
      <c r="F68" s="10">
        <f t="shared" ca="1" si="48"/>
        <v>11692548.990621936</v>
      </c>
      <c r="G68" s="10">
        <f t="shared" ca="1" si="49"/>
        <v>13496331.989175197</v>
      </c>
      <c r="H68" s="10">
        <f t="shared" ca="1" si="50"/>
        <v>40424466.675773583</v>
      </c>
      <c r="I68" s="10">
        <f t="shared" ca="1" si="51"/>
        <v>18170596.27130916</v>
      </c>
      <c r="J68" s="10">
        <f t="shared" ca="1" si="34"/>
        <v>83783943.926879883</v>
      </c>
      <c r="K68" s="82">
        <f t="shared" ca="1" si="10"/>
        <v>11691255.390015045</v>
      </c>
      <c r="L68" s="82">
        <f t="shared" ca="1" si="11"/>
        <v>13494838.827738285</v>
      </c>
      <c r="M68" s="82">
        <f t="shared" ca="1" si="12"/>
        <v>40419995.029107824</v>
      </c>
      <c r="N68" s="82">
        <f t="shared" ca="1" si="13"/>
        <v>18168587.683798436</v>
      </c>
      <c r="O68" s="82">
        <f t="shared" ca="1" si="35"/>
        <v>83774676.930659592</v>
      </c>
      <c r="P68" s="10">
        <f ca="1">IF(IF($A68&gt;='key variables'!$B$26,K68*SUMPRODUCT(Z68:AC68,'control variables'!$O$3:$R$3)/J68+F$65*'key variables'!$B$25/scenario!J$65,K68*SUMPRODUCT(Z68:AC68,'control variables'!$O$7:$R$7)/J68+F$65*'key variables'!$B$25/scenario!J$65)&lt;'key variables'!$B$28,0,IF($A68&gt;='key variables'!$B$26,K68*SUMPRODUCT(Z68:AC68,'control variables'!$O$3:$R$3)/J68+F$65*'key variables'!$B$25/scenario!J$65,K68*SUMPRODUCT(Z68:AC68,'control variables'!$O$7:$R$7)/J68+F$65*'key variables'!$B$25/scenario!J$65))</f>
        <v>201.67689092293753</v>
      </c>
      <c r="Q68" s="10">
        <f ca="1">IF(IF($A68&gt;='key variables'!$B$26,L68*SUMPRODUCT(Z68:AC68,'control variables'!$O$4:$R$4)/J68+G$65*'key variables'!$B$25/scenario!J$65,L68*SUMPRODUCT(Z68:AC68,'control variables'!$O$7:$R$7)/J68+G$65*'key variables'!$B$25/scenario!J$65)&lt;'key variables'!$B$28,0,IF($A68&gt;='key variables'!$B$26,L68*SUMPRODUCT(Z68:AC68,'control variables'!$O$4:$R$4)/J68+G$65*'key variables'!$B$25/scenario!J$65,L68*SUMPRODUCT(Z68:AC68,'control variables'!$O$7:$R$7)/J68+G$65*'key variables'!$B$25/scenario!J$65))</f>
        <v>232.78912721458337</v>
      </c>
      <c r="R68" s="10">
        <f ca="1">IF(IF($A68&gt;='key variables'!$B$26,M68*SUMPRODUCT(Z68:AC68,'control variables'!$O$5:$R$5)/J68+H$65*'key variables'!$B$25/scenario!J$65,M68*SUMPRODUCT(Z68:AC68,'control variables'!$O$7:$R$7)/J68+H$65*'key variables'!$B$25/scenario!J$65)&lt;'key variables'!$B$28,0,IF($A68&gt;='key variables'!$B$26,M68*SUMPRODUCT(Z68:AC68,'control variables'!$O$5:$R$5)/J68+H$65*'key variables'!$B$25/scenario!J$65,M68*SUMPRODUCT(Z68:AC68,'control variables'!$O$7:$R$7)/J68+H$65*'key variables'!$B$25/scenario!J$65))</f>
        <v>697.2543714640866</v>
      </c>
      <c r="S68" s="10">
        <f ca="1">IF(IF($A68&gt;='key variables'!$B$26,N68*SUMPRODUCT(Z68:AC68,'control variables'!$O$6:$R$6)/J68+I$65*'key variables'!$B$25/scenario!J$65,N68*SUMPRODUCT(Z68:AC68,'control variables'!$O$7:$R$7)/J68+I$65*'key variables'!$B$25/scenario!J$65)&lt;'key variables'!$B$28,0,IF($A68&gt;='key variables'!$B$26,N68*SUMPRODUCT(Z68:AC68,'control variables'!$O$6:$R$6)/J68+I$65*'key variables'!$B$25/scenario!J$65,N68*SUMPRODUCT(Z68:AC68,'control variables'!$O$7:$R$7)/J68+I$65*'key variables'!$B$25/scenario!J$65))</f>
        <v>313.41238851549269</v>
      </c>
      <c r="T68" s="10">
        <f t="shared" ca="1" si="6"/>
        <v>1445.1327781171003</v>
      </c>
      <c r="U68" s="82">
        <f ca="1">SUMPRODUCT(P38:P67,'control variables'!AD$7:AD$36)</f>
        <v>102.66326211710161</v>
      </c>
      <c r="V68" s="82">
        <f ca="1">SUMPRODUCT(Q38:Q67,'control variables'!AE$7:AE$36)</f>
        <v>118.50089058728138</v>
      </c>
      <c r="W68" s="82">
        <f ca="1">SUMPRODUCT(R38:R67,'control variables'!AF$7:AF$36)</f>
        <v>354.93609234095368</v>
      </c>
      <c r="X68" s="82">
        <f ca="1">SUMPRODUCT(S38:S67,'control variables'!AG$7:AG$36)</f>
        <v>159.5420094143048</v>
      </c>
      <c r="Y68" s="82">
        <f t="shared" ca="1" si="55"/>
        <v>735.64225445964144</v>
      </c>
      <c r="Z68" s="10">
        <f ca="1">IF($A68&gt;='key variables'!$B$26,SUMPRODUCT(P38:P67,'control variables'!V$7:V$36)*$E68,SUMPRODUCT(P38:P67,'control variables'!Z$7:Z$36)*$E68)</f>
        <v>201.69920341444816</v>
      </c>
      <c r="AA68" s="10">
        <f ca="1">IF($A68&gt;='key variables'!$B$26,SUMPRODUCT(Q38:Q67,'control variables'!W$7:W$36)*$E68,SUMPRODUCT(Q38:Q67,'control variables'!AA$7:AA$36)*$E68)</f>
        <v>232.81488180352517</v>
      </c>
      <c r="AB68" s="10">
        <f ca="1">IF($A68&gt;='key variables'!$B$26,SUMPRODUCT(R38:R67,'control variables'!X$7:X$36)*$E68,SUMPRODUCT(R38:R67,'control variables'!AB$7:AB$36)*$E68)</f>
        <v>697.33150507675009</v>
      </c>
      <c r="AC68" s="10">
        <f ca="1">IF($A68&gt;='key variables'!$B$26,SUMPRODUCT(S38:S67,'control variables'!Y$7:Y$36)*$E68,SUMPRODUCT(S38:S67,'control variables'!AC$7:AC$36)*$E68)</f>
        <v>313.44704567540936</v>
      </c>
      <c r="AD68" s="10">
        <f t="shared" ca="1" si="56"/>
        <v>1445.2926359701328</v>
      </c>
      <c r="AE68" s="82">
        <f ca="1">SUMPRODUCT(P38:P67,'control variables'!AL$7:AL$36)</f>
        <v>30.014101774067807</v>
      </c>
      <c r="AF68" s="82">
        <f ca="1">SUMPRODUCT(Q38:Q67,'control variables'!AM$7:AM$36)</f>
        <v>34.553724489018052</v>
      </c>
      <c r="AG68" s="82">
        <f ca="1">SUMPRODUCT(R38:R67,'control variables'!AN$7:AN$36)</f>
        <v>98.52174864116634</v>
      </c>
      <c r="AH68" s="82">
        <f ca="1">SUMPRODUCT(S38:S67,'control variables'!AO$7:AO$36)</f>
        <v>42.658937993792797</v>
      </c>
      <c r="AI68" s="82">
        <f t="shared" ca="1" si="14"/>
        <v>205.74851289804499</v>
      </c>
      <c r="AJ68" s="10">
        <f ca="1">SUMPRODUCT(P38:P67,'control variables'!AP$7:AP$36)</f>
        <v>9.6677070604171106E-2</v>
      </c>
      <c r="AK68" s="10">
        <f ca="1">SUMPRODUCT(Q38:Q67,'control variables'!AQ$7:AQ$36)</f>
        <v>0.27897805723570929</v>
      </c>
      <c r="AL68" s="10">
        <f ca="1">SUMPRODUCT(R38:R67,'control variables'!AR$7:AR$36)</f>
        <v>10.027203778136794</v>
      </c>
      <c r="AM68" s="10">
        <f ca="1">SUMPRODUCT(S38:S67,'control variables'!AS$7:AS$36)</f>
        <v>7.5119637689307091</v>
      </c>
      <c r="AN68" s="10">
        <f t="shared" ca="1" si="37"/>
        <v>17.914822674907384</v>
      </c>
      <c r="AO68" s="82">
        <f ca="1">SUMPRODUCT(P38:P67,'control variables'!AX$7:AX$36)</f>
        <v>9.7022450043105654E-2</v>
      </c>
      <c r="AP68" s="82">
        <f ca="1">SUMPRODUCT(Q38:Q67,'control variables'!AY$7:AY$36)</f>
        <v>0.22397976647096685</v>
      </c>
      <c r="AQ68" s="82">
        <f ca="1">SUMPRODUCT(R38:R67,'control variables'!AZ$7:AZ$36)</f>
        <v>2.0126052052602081</v>
      </c>
      <c r="AR68" s="82">
        <f ca="1">SUMPRODUCT(S38:S67,'control variables'!BA$7:BA$36)</f>
        <v>1.5077600612885227</v>
      </c>
      <c r="AS68" s="82">
        <f t="shared" ca="1" si="38"/>
        <v>3.8413674830628031</v>
      </c>
      <c r="AT68" s="10">
        <f ca="1">SUMPRODUCT(P38:P67,'control variables'!AT$7:AT$36)</f>
        <v>-2.2351626812022198E-3</v>
      </c>
      <c r="AU68" s="10">
        <f ca="1">SUMPRODUCT(Q38:Q67,'control variables'!AU$7:AU$36)</f>
        <v>2.4246597889371209E-3</v>
      </c>
      <c r="AV68" s="10">
        <f ca="1">SUMPRODUCT(R38:R67,'control variables'!AV$7:AV$36)</f>
        <v>1.0440779249522842</v>
      </c>
      <c r="AW68" s="10">
        <f ca="1">SUMPRODUCT(S38:S67,'control variables'!AW$7:AW$36)</f>
        <v>0.78217973003429686</v>
      </c>
      <c r="AX68" s="10">
        <f t="shared" ca="1" si="15"/>
        <v>1.8264471520943162</v>
      </c>
      <c r="AY68" s="82">
        <f ca="1">SUMPRODUCT(P38:P67,'control variables'!BB$7:BB$36)</f>
        <v>2.0154741261E-2</v>
      </c>
      <c r="AZ68" s="82">
        <f ca="1">SUMPRODUCT(Q38:Q67,'control variables'!BC$7:BC$36)</f>
        <v>5.1394554274169092E-2</v>
      </c>
      <c r="BA68" s="82">
        <f ca="1">SUMPRODUCT(R38:R67,'control variables'!BD$7:BD$36)</f>
        <v>0.35977767396118615</v>
      </c>
      <c r="BB68" s="82">
        <f ca="1">SUMPRODUCT(S38:S67,'control variables'!BE$7:BE$36)</f>
        <v>5.1126973461023073E-2</v>
      </c>
      <c r="BC68" s="82">
        <f t="shared" ca="1" si="39"/>
        <v>0.48245394295737831</v>
      </c>
      <c r="BD68" s="10">
        <f ca="1">SUMPRODUCT(P38:P67,'control variables'!BF$7:BF$36)</f>
        <v>4.2161963205093311E-3</v>
      </c>
      <c r="BE68" s="10">
        <f ca="1">SUMPRODUCT(Q38:Q67,'control variables'!BG$7:BG$36)</f>
        <v>4.8666193589415223E-3</v>
      </c>
      <c r="BF68" s="10">
        <f ca="1">SUMPRODUCT(R38:R67,'control variables'!BH$7:BH$36)</f>
        <v>0.14576589674668106</v>
      </c>
      <c r="BG68" s="10">
        <f ca="1">SUMPRODUCT(S38:S67,'control variables'!BI$7:BI$36)</f>
        <v>0.32760523053124635</v>
      </c>
      <c r="BH68" s="10">
        <f t="shared" ca="1" si="40"/>
        <v>0.48245394295737826</v>
      </c>
      <c r="BI68" s="82">
        <f t="shared" ca="1" si="16"/>
        <v>30.032021352647604</v>
      </c>
      <c r="BJ68" s="82">
        <f t="shared" ca="1" si="17"/>
        <v>34.607543703081156</v>
      </c>
      <c r="BK68" s="82">
        <f t="shared" ca="1" si="18"/>
        <v>99.925604240079821</v>
      </c>
      <c r="BL68" s="82">
        <f t="shared" ca="1" si="19"/>
        <v>43.492244697288115</v>
      </c>
      <c r="BM68" s="82">
        <f t="shared" ca="1" si="9"/>
        <v>208.0574139930967</v>
      </c>
      <c r="BN68" s="10">
        <f ca="1">BN67+BI68-INDIRECT(ADDRESS(MAX($D68-'key variables'!$B$9*30,34),scenario!BI$4),TRUE)</f>
        <v>202.63279082615551</v>
      </c>
      <c r="BO68" s="10">
        <f ca="1">BO67+BJ68-INDIRECT(ADDRESS(MAX($D68-'key variables'!$B$9*30,34),scenario!BJ$4),TRUE)</f>
        <v>233.48878273446209</v>
      </c>
      <c r="BP68" s="10">
        <f ca="1">BP67+BK68-INDIRECT(ADDRESS(MAX($D68-'key variables'!$B$9*30,34),scenario!BK$4),TRUE)</f>
        <v>673.21973762898233</v>
      </c>
      <c r="BQ68" s="10">
        <f ca="1">BQ67+BL68-INDIRECT(ADDRESS(MAX($D68-'key variables'!$B$9*30,34),scenario!BL$4),TRUE)</f>
        <v>292.7876395977305</v>
      </c>
      <c r="BR68" s="10">
        <f t="shared" ca="1" si="43"/>
        <v>1402.1289507873307</v>
      </c>
      <c r="BS68" s="82">
        <f t="shared" ca="1" si="21"/>
        <v>1292.6404907913034</v>
      </c>
      <c r="BT68" s="82">
        <f t="shared" ca="1" si="22"/>
        <v>1492.4569147724483</v>
      </c>
      <c r="BU68" s="82">
        <f t="shared" ca="1" si="23"/>
        <v>4495.5355337021538</v>
      </c>
      <c r="BV68" s="82">
        <f t="shared" ca="1" si="24"/>
        <v>2028.8846544094336</v>
      </c>
      <c r="BW68" s="82">
        <f t="shared" ca="1" si="41"/>
        <v>9309.5175936753385</v>
      </c>
      <c r="BX68" s="10">
        <f t="shared" ca="1" si="25"/>
        <v>0.51053702417706592</v>
      </c>
      <c r="BY68" s="10">
        <f t="shared" ca="1" si="26"/>
        <v>1.1785928246416948</v>
      </c>
      <c r="BZ68" s="10">
        <f t="shared" ca="1" si="27"/>
        <v>10.590430069332534</v>
      </c>
      <c r="CA68" s="10">
        <f t="shared" ca="1" si="28"/>
        <v>7.9339094665335361</v>
      </c>
      <c r="CB68" s="10">
        <v>0</v>
      </c>
      <c r="CC68" s="82">
        <f t="shared" ca="1" si="29"/>
        <v>1.3279893014712081E-2</v>
      </c>
      <c r="CD68" s="82">
        <f t="shared" ca="1" si="30"/>
        <v>0.36944564812410385</v>
      </c>
      <c r="CE68" s="82">
        <f t="shared" ca="1" si="31"/>
        <v>48.98327299706532</v>
      </c>
      <c r="CF68" s="82">
        <f t="shared" ca="1" si="32"/>
        <v>36.69622959492397</v>
      </c>
      <c r="CG68" s="82">
        <f t="shared" ca="1" si="42"/>
        <v>86.062228133128116</v>
      </c>
      <c r="CH68" s="13">
        <f t="shared" ca="1" si="44"/>
        <v>3</v>
      </c>
      <c r="CI68" s="81">
        <f t="shared" ca="1" si="57"/>
        <v>2.4185157839191442E-6</v>
      </c>
      <c r="CJ68" s="81">
        <f t="shared" ca="1" si="58"/>
        <v>2.7867962737375189E-6</v>
      </c>
      <c r="CK68" s="81">
        <f t="shared" ca="1" si="59"/>
        <v>8.0351879617473749E-6</v>
      </c>
      <c r="CL68" s="81">
        <f t="shared" ca="1" si="60"/>
        <v>3.4945554705953303E-6</v>
      </c>
      <c r="CM68" s="89">
        <f t="shared" ca="1" si="46"/>
        <v>1.6735055489999367E-5</v>
      </c>
    </row>
    <row r="69" spans="1:91" x14ac:dyDescent="0.3">
      <c r="A69">
        <v>4</v>
      </c>
      <c r="B69" s="3">
        <f t="shared" si="7"/>
        <v>0.2</v>
      </c>
      <c r="C69" s="3">
        <f t="shared" si="47"/>
        <v>0.13333333333333333</v>
      </c>
      <c r="D69" s="4">
        <f t="shared" ca="1" si="33"/>
        <v>69</v>
      </c>
      <c r="E69" s="58">
        <f>(0.5*(COS(B69*2*PI())+1)*('key variables'!$B$4-'key variables'!$B$6)+'key variables'!$B$6)/'key variables'!$B$4</f>
        <v>1</v>
      </c>
      <c r="F69" s="10">
        <f t="shared" ca="1" si="48"/>
        <v>11692548.98640574</v>
      </c>
      <c r="G69" s="10">
        <f t="shared" ca="1" si="49"/>
        <v>13496331.984308578</v>
      </c>
      <c r="H69" s="10">
        <f t="shared" ca="1" si="50"/>
        <v>40424466.53000769</v>
      </c>
      <c r="I69" s="10">
        <f t="shared" ca="1" si="51"/>
        <v>18170595.943703931</v>
      </c>
      <c r="J69" s="10">
        <f t="shared" ca="1" si="34"/>
        <v>83783943.444425941</v>
      </c>
      <c r="K69" s="82">
        <f t="shared" ca="1" si="10"/>
        <v>11691053.713124122</v>
      </c>
      <c r="L69" s="82">
        <f t="shared" ca="1" si="11"/>
        <v>13494606.038611071</v>
      </c>
      <c r="M69" s="82">
        <f t="shared" ca="1" si="12"/>
        <v>40419297.77473636</v>
      </c>
      <c r="N69" s="82">
        <f t="shared" ca="1" si="13"/>
        <v>18168274.271409921</v>
      </c>
      <c r="O69" s="82">
        <f t="shared" ca="1" si="35"/>
        <v>83773231.797881484</v>
      </c>
      <c r="P69" s="10">
        <f ca="1">IF(IF($A69&gt;='key variables'!$B$26,K69*SUMPRODUCT(Z69:AC69,'control variables'!$O$3:$R$3)/J69+F$65*'key variables'!$B$25/scenario!J$65,K69*SUMPRODUCT(Z69:AC69,'control variables'!$O$7:$R$7)/J69+F$65*'key variables'!$B$25/scenario!J$65)&lt;'key variables'!$B$28,0,IF($A69&gt;='key variables'!$B$26,K69*SUMPRODUCT(Z69:AC69,'control variables'!$O$3:$R$3)/J69+F$65*'key variables'!$B$25/scenario!J$65,K69*SUMPRODUCT(Z69:AC69,'control variables'!$O$7:$R$7)/J69+F$65*'key variables'!$B$25/scenario!J$65))</f>
        <v>226.52852703575269</v>
      </c>
      <c r="Q69" s="10">
        <f ca="1">IF(IF($A69&gt;='key variables'!$B$26,L69*SUMPRODUCT(Z69:AC69,'control variables'!$O$4:$R$4)/J69+G$65*'key variables'!$B$25/scenario!J$65,L69*SUMPRODUCT(Z69:AC69,'control variables'!$O$7:$R$7)/J69+G$65*'key variables'!$B$25/scenario!J$65)&lt;'key variables'!$B$28,0,IF($A69&gt;='key variables'!$B$26,L69*SUMPRODUCT(Z69:AC69,'control variables'!$O$4:$R$4)/J69+G$65*'key variables'!$B$25/scenario!J$65,L69*SUMPRODUCT(Z69:AC69,'control variables'!$O$7:$R$7)/J69+G$65*'key variables'!$B$25/scenario!J$65))</f>
        <v>261.47456883400639</v>
      </c>
      <c r="R69" s="10">
        <f ca="1">IF(IF($A69&gt;='key variables'!$B$26,M69*SUMPRODUCT(Z69:AC69,'control variables'!$O$5:$R$5)/J69+H$65*'key variables'!$B$25/scenario!J$65,M69*SUMPRODUCT(Z69:AC69,'control variables'!$O$7:$R$7)/J69+H$65*'key variables'!$B$25/scenario!J$65)&lt;'key variables'!$B$28,0,IF($A69&gt;='key variables'!$B$26,M69*SUMPRODUCT(Z69:AC69,'control variables'!$O$5:$R$5)/J69+H$65*'key variables'!$B$25/scenario!J$65,M69*SUMPRODUCT(Z69:AC69,'control variables'!$O$7:$R$7)/J69+H$65*'key variables'!$B$25/scenario!J$65))</f>
        <v>783.17354563618494</v>
      </c>
      <c r="S69" s="10">
        <f ca="1">IF(IF($A69&gt;='key variables'!$B$26,N69*SUMPRODUCT(Z69:AC69,'control variables'!$O$6:$R$6)/J69+I$65*'key variables'!$B$25/scenario!J$65,N69*SUMPRODUCT(Z69:AC69,'control variables'!$O$7:$R$7)/J69+I$65*'key variables'!$B$25/scenario!J$65)&lt;'key variables'!$B$28,0,IF($A69&gt;='key variables'!$B$26,N69*SUMPRODUCT(Z69:AC69,'control variables'!$O$6:$R$6)/J69+I$65*'key variables'!$B$25/scenario!J$65,N69*SUMPRODUCT(Z69:AC69,'control variables'!$O$7:$R$7)/J69+I$65*'key variables'!$B$25/scenario!J$65))</f>
        <v>352.0326319999653</v>
      </c>
      <c r="T69" s="10">
        <f t="shared" ref="T69:T132" ca="1" si="61">SUM(P69:S69)</f>
        <v>1623.2092735059093</v>
      </c>
      <c r="U69" s="82">
        <f ca="1">SUMPRODUCT(P39:P68,'control variables'!AD$7:AD$36)</f>
        <v>119.69657577442862</v>
      </c>
      <c r="V69" s="82">
        <f ca="1">SUMPRODUCT(Q39:Q68,'control variables'!AE$7:AE$36)</f>
        <v>138.16189488834692</v>
      </c>
      <c r="W69" s="82">
        <f ca="1">SUMPRODUCT(R39:R68,'control variables'!AF$7:AF$36)</f>
        <v>413.82510155881243</v>
      </c>
      <c r="X69" s="82">
        <f ca="1">SUMPRODUCT(S39:S68,'control variables'!AG$7:AG$36)</f>
        <v>186.01232636930624</v>
      </c>
      <c r="Y69" s="82">
        <f t="shared" ca="1" si="55"/>
        <v>857.69589859089422</v>
      </c>
      <c r="Z69" s="10">
        <f ca="1">IF($A69&gt;='key variables'!$B$26,SUMPRODUCT(P39:P68,'control variables'!V$7:V$36)*$E69,SUMPRODUCT(P39:P68,'control variables'!Z$7:Z$36)*$E69)</f>
        <v>226.55749435963665</v>
      </c>
      <c r="AA69" s="10">
        <f ca="1">IF($A69&gt;='key variables'!$B$26,SUMPRODUCT(Q39:Q68,'control variables'!W$7:W$36)*$E69,SUMPRODUCT(Q39:Q68,'control variables'!AA$7:AA$36)*$E69)</f>
        <v>261.50800488120967</v>
      </c>
      <c r="AB69" s="10">
        <f ca="1">IF($A69&gt;='key variables'!$B$26,SUMPRODUCT(R39:R68,'control variables'!X$7:X$36)*$E69,SUMPRODUCT(R39:R68,'control variables'!AB$7:AB$36)*$E69)</f>
        <v>783.27368912904808</v>
      </c>
      <c r="AC69" s="10">
        <f ca="1">IF($A69&gt;='key variables'!$B$26,SUMPRODUCT(S39:S68,'control variables'!Y$7:Y$36)*$E69,SUMPRODUCT(S39:S68,'control variables'!AC$7:AC$36)*$E69)</f>
        <v>352.0776364460495</v>
      </c>
      <c r="AD69" s="10">
        <f t="shared" ca="1" si="56"/>
        <v>1623.416824815944</v>
      </c>
      <c r="AE69" s="82">
        <f ca="1">SUMPRODUCT(P39:P68,'control variables'!AL$7:AL$36)</f>
        <v>34.99387349686279</v>
      </c>
      <c r="AF69" s="82">
        <f ca="1">SUMPRODUCT(Q39:Q68,'control variables'!AM$7:AM$36)</f>
        <v>40.28668499614637</v>
      </c>
      <c r="AG69" s="82">
        <f ca="1">SUMPRODUCT(R39:R68,'control variables'!AN$7:AN$36)</f>
        <v>114.86792557015534</v>
      </c>
      <c r="AH69" s="82">
        <f ca="1">SUMPRODUCT(S39:S68,'control variables'!AO$7:AO$36)</f>
        <v>49.736670146000499</v>
      </c>
      <c r="AI69" s="82">
        <f t="shared" ca="1" si="14"/>
        <v>239.88515420916499</v>
      </c>
      <c r="AJ69" s="10">
        <f ca="1">SUMPRODUCT(P39:P68,'control variables'!AP$7:AP$36)</f>
        <v>0.11271718888128246</v>
      </c>
      <c r="AK69" s="10">
        <f ca="1">SUMPRODUCT(Q39:Q68,'control variables'!AQ$7:AQ$36)</f>
        <v>0.32526453454428478</v>
      </c>
      <c r="AL69" s="10">
        <f ca="1">SUMPRODUCT(R39:R68,'control variables'!AR$7:AR$36)</f>
        <v>11.690861288494505</v>
      </c>
      <c r="AM69" s="10">
        <f ca="1">SUMPRODUCT(S39:S68,'control variables'!AS$7:AS$36)</f>
        <v>8.7583067393374403</v>
      </c>
      <c r="AN69" s="10">
        <f t="shared" ca="1" si="37"/>
        <v>20.88714975125751</v>
      </c>
      <c r="AO69" s="82">
        <f ca="1">SUMPRODUCT(P39:P68,'control variables'!AX$7:AX$36)</f>
        <v>0.11311987174300767</v>
      </c>
      <c r="AP69" s="82">
        <f ca="1">SUMPRODUCT(Q39:Q68,'control variables'!AY$7:AY$36)</f>
        <v>0.26114123530139588</v>
      </c>
      <c r="AQ69" s="82">
        <f ca="1">SUMPRODUCT(R39:R68,'control variables'!AZ$7:AZ$36)</f>
        <v>2.3465253927023682</v>
      </c>
      <c r="AR69" s="82">
        <f ca="1">SUMPRODUCT(S39:S68,'control variables'!BA$7:BA$36)</f>
        <v>1.7579191689800742</v>
      </c>
      <c r="AS69" s="82">
        <f t="shared" ca="1" si="38"/>
        <v>4.4787056687268461</v>
      </c>
      <c r="AT69" s="10">
        <f ca="1">SUMPRODUCT(P39:P68,'control variables'!AT$7:AT$36)</f>
        <v>-2.6060083589933931E-3</v>
      </c>
      <c r="AU69" s="10">
        <f ca="1">SUMPRODUCT(Q39:Q68,'control variables'!AU$7:AU$36)</f>
        <v>2.8269457658834404E-3</v>
      </c>
      <c r="AV69" s="10">
        <f ca="1">SUMPRODUCT(R39:R68,'control variables'!AV$7:AV$36)</f>
        <v>1.2173054886558239</v>
      </c>
      <c r="AW69" s="10">
        <f ca="1">SUMPRODUCT(S39:S68,'control variables'!AW$7:AW$36)</f>
        <v>0.91195461155793967</v>
      </c>
      <c r="AX69" s="10">
        <f t="shared" ca="1" si="15"/>
        <v>2.1294810376206534</v>
      </c>
      <c r="AY69" s="82">
        <f ca="1">SUMPRODUCT(P39:P68,'control variables'!BB$7:BB$36)</f>
        <v>2.3498703088253262E-2</v>
      </c>
      <c r="AZ69" s="82">
        <f ca="1">SUMPRODUCT(Q39:Q68,'control variables'!BC$7:BC$36)</f>
        <v>5.9921650970472209E-2</v>
      </c>
      <c r="BA69" s="82">
        <f ca="1">SUMPRODUCT(R39:R68,'control variables'!BD$7:BD$36)</f>
        <v>0.41946997129432906</v>
      </c>
      <c r="BB69" s="82">
        <f ca="1">SUMPRODUCT(S39:S68,'control variables'!BE$7:BE$36)</f>
        <v>5.9609674646945873E-2</v>
      </c>
      <c r="BC69" s="82">
        <f t="shared" ca="1" si="39"/>
        <v>0.56250000000000044</v>
      </c>
      <c r="BD69" s="10">
        <f ca="1">SUMPRODUCT(P39:P68,'control variables'!BF$7:BF$36)</f>
        <v>4.9157240082832463E-3</v>
      </c>
      <c r="BE69" s="10">
        <f ca="1">SUMPRODUCT(Q39:Q68,'control variables'!BG$7:BG$36)</f>
        <v>5.6740615956504805E-3</v>
      </c>
      <c r="BF69" s="10">
        <f ca="1">SUMPRODUCT(R39:R68,'control variables'!BH$7:BH$36)</f>
        <v>0.16995055821784782</v>
      </c>
      <c r="BG69" s="10">
        <f ca="1">SUMPRODUCT(S39:S68,'control variables'!BI$7:BI$36)</f>
        <v>0.38195965617821881</v>
      </c>
      <c r="BH69" s="10">
        <f t="shared" ca="1" si="40"/>
        <v>0.56250000000000033</v>
      </c>
      <c r="BI69" s="82">
        <f t="shared" ca="1" si="16"/>
        <v>35.014766191592045</v>
      </c>
      <c r="BJ69" s="82">
        <f t="shared" ca="1" si="17"/>
        <v>40.349433592882725</v>
      </c>
      <c r="BK69" s="82">
        <f t="shared" ca="1" si="18"/>
        <v>116.50470103010549</v>
      </c>
      <c r="BL69" s="82">
        <f t="shared" ca="1" si="19"/>
        <v>50.70823443220538</v>
      </c>
      <c r="BM69" s="82">
        <f t="shared" ca="1" si="9"/>
        <v>242.57713524678567</v>
      </c>
      <c r="BN69" s="10">
        <f ca="1">BN68+BI69-INDIRECT(ADDRESS(MAX($D69-'key variables'!$B$9*30,34),scenario!BI$4),TRUE)</f>
        <v>237.64755701774754</v>
      </c>
      <c r="BO69" s="10">
        <f ca="1">BO68+BJ69-INDIRECT(ADDRESS(MAX($D69-'key variables'!$B$9*30,34),scenario!BJ$4),TRUE)</f>
        <v>273.83821632734481</v>
      </c>
      <c r="BP69" s="10">
        <f ca="1">BP68+BK69-INDIRECT(ADDRESS(MAX($D69-'key variables'!$B$9*30,34),scenario!BK$4),TRUE)</f>
        <v>789.72443865908781</v>
      </c>
      <c r="BQ69" s="10">
        <f ca="1">BQ68+BL69-INDIRECT(ADDRESS(MAX($D69-'key variables'!$B$9*30,34),scenario!BL$4),TRUE)</f>
        <v>343.49587402993586</v>
      </c>
      <c r="BR69" s="10">
        <f t="shared" ca="1" si="43"/>
        <v>1644.7060860341164</v>
      </c>
      <c r="BS69" s="82">
        <f t="shared" ca="1" si="21"/>
        <v>1484.1493359114556</v>
      </c>
      <c r="BT69" s="82">
        <f t="shared" ca="1" si="22"/>
        <v>1713.5763759519762</v>
      </c>
      <c r="BU69" s="82">
        <f t="shared" ca="1" si="23"/>
        <v>5162.0344277500144</v>
      </c>
      <c r="BV69" s="82">
        <f t="shared" ca="1" si="24"/>
        <v>2329.8270923210152</v>
      </c>
      <c r="BW69" s="82">
        <f t="shared" ca="1" si="41"/>
        <v>10689.58723193446</v>
      </c>
      <c r="BX69" s="10">
        <f t="shared" ca="1" si="25"/>
        <v>0.59524246882353704</v>
      </c>
      <c r="BY69" s="10">
        <f t="shared" ca="1" si="26"/>
        <v>1.3741383473769677</v>
      </c>
      <c r="BZ69" s="10">
        <f t="shared" ca="1" si="27"/>
        <v>12.347534932522725</v>
      </c>
      <c r="CA69" s="10">
        <f t="shared" ca="1" si="28"/>
        <v>9.2502593046884449</v>
      </c>
      <c r="CB69" s="10">
        <v>0</v>
      </c>
      <c r="CC69" s="82">
        <f t="shared" ca="1" si="29"/>
        <v>1.5483218511980267E-2</v>
      </c>
      <c r="CD69" s="82">
        <f t="shared" ca="1" si="30"/>
        <v>0.43074200160110926</v>
      </c>
      <c r="CE69" s="82">
        <f t="shared" ca="1" si="31"/>
        <v>57.11030340420163</v>
      </c>
      <c r="CF69" s="82">
        <f t="shared" ca="1" si="32"/>
        <v>42.7846625537234</v>
      </c>
      <c r="CG69" s="82">
        <f t="shared" ca="1" si="42"/>
        <v>100.34119117803812</v>
      </c>
      <c r="CH69" s="13">
        <f t="shared" ca="1" si="44"/>
        <v>4</v>
      </c>
      <c r="CI69" s="81">
        <f t="shared" ca="1" si="57"/>
        <v>2.8364331785765092E-6</v>
      </c>
      <c r="CJ69" s="81">
        <f t="shared" ca="1" si="58"/>
        <v>3.2683853859060984E-6</v>
      </c>
      <c r="CK69" s="81">
        <f t="shared" ca="1" si="59"/>
        <v>9.425725338207715E-6</v>
      </c>
      <c r="CL69" s="81">
        <f t="shared" ca="1" si="60"/>
        <v>4.0997816515735783E-6</v>
      </c>
      <c r="CM69" s="89">
        <f t="shared" ca="1" si="46"/>
        <v>1.9630325554263902E-5</v>
      </c>
    </row>
    <row r="70" spans="1:91" x14ac:dyDescent="0.3">
      <c r="A70">
        <v>5</v>
      </c>
      <c r="B70" s="3">
        <f t="shared" ref="B70:B133" si="62">(A70+68)/360</f>
        <v>0.20277777777777778</v>
      </c>
      <c r="C70" s="3">
        <f t="shared" si="47"/>
        <v>0.16666666666666666</v>
      </c>
      <c r="D70" s="4">
        <f t="shared" ca="1" si="33"/>
        <v>70</v>
      </c>
      <c r="E70" s="58">
        <f>(0.5*(COS(B70*2*PI())+1)*('key variables'!$B$4-'key variables'!$B$6)+'key variables'!$B$6)/'key variables'!$B$4</f>
        <v>1</v>
      </c>
      <c r="F70" s="10">
        <f t="shared" ca="1" si="48"/>
        <v>11692548.981490016</v>
      </c>
      <c r="G70" s="10">
        <f t="shared" ca="1" si="49"/>
        <v>13496331.978634516</v>
      </c>
      <c r="H70" s="10">
        <f t="shared" ca="1" si="50"/>
        <v>40424466.36005713</v>
      </c>
      <c r="I70" s="10">
        <f t="shared" ca="1" si="51"/>
        <v>18170595.561744276</v>
      </c>
      <c r="J70" s="10">
        <f t="shared" ca="1" si="34"/>
        <v>83783942.881925941</v>
      </c>
      <c r="K70" s="82">
        <f t="shared" ca="1" si="10"/>
        <v>11690827.184597086</v>
      </c>
      <c r="L70" s="82">
        <f t="shared" ca="1" si="11"/>
        <v>13494344.564042237</v>
      </c>
      <c r="M70" s="82">
        <f t="shared" ca="1" si="12"/>
        <v>40418514.601190723</v>
      </c>
      <c r="N70" s="82">
        <f t="shared" ca="1" si="13"/>
        <v>18167922.238777928</v>
      </c>
      <c r="O70" s="82">
        <f t="shared" ca="1" si="35"/>
        <v>83771608.588607967</v>
      </c>
      <c r="P70" s="10">
        <f ca="1">IF(IF($A70&gt;='key variables'!$B$26,K70*SUMPRODUCT(Z70:AC70,'control variables'!$O$3:$R$3)/J70+F$65*'key variables'!$B$25/scenario!J$65,K70*SUMPRODUCT(Z70:AC70,'control variables'!$O$7:$R$7)/J70+F$65*'key variables'!$B$25/scenario!J$65)&lt;'key variables'!$B$28,0,IF($A70&gt;='key variables'!$B$26,K70*SUMPRODUCT(Z70:AC70,'control variables'!$O$3:$R$3)/J70+F$65*'key variables'!$B$25/scenario!J$65,K70*SUMPRODUCT(Z70:AC70,'control variables'!$O$7:$R$7)/J70+F$65*'key variables'!$B$25/scenario!J$65))</f>
        <v>258.3696111161575</v>
      </c>
      <c r="Q70" s="10">
        <f ca="1">IF(IF($A70&gt;='key variables'!$B$26,L70*SUMPRODUCT(Z70:AC70,'control variables'!$O$4:$R$4)/J70+G$65*'key variables'!$B$25/scenario!J$65,L70*SUMPRODUCT(Z70:AC70,'control variables'!$O$7:$R$7)/J70+G$65*'key variables'!$B$25/scenario!J$65)&lt;'key variables'!$B$28,0,IF($A70&gt;='key variables'!$B$26,L70*SUMPRODUCT(Z70:AC70,'control variables'!$O$4:$R$4)/J70+G$65*'key variables'!$B$25/scenario!J$65,L70*SUMPRODUCT(Z70:AC70,'control variables'!$O$7:$R$7)/J70+G$65*'key variables'!$B$25/scenario!J$65))</f>
        <v>298.22770469762844</v>
      </c>
      <c r="R70" s="10">
        <f ca="1">IF(IF($A70&gt;='key variables'!$B$26,M70*SUMPRODUCT(Z70:AC70,'control variables'!$O$5:$R$5)/J70+H$65*'key variables'!$B$25/scenario!J$65,M70*SUMPRODUCT(Z70:AC70,'control variables'!$O$7:$R$7)/J70+H$65*'key variables'!$B$25/scenario!J$65)&lt;'key variables'!$B$28,0,IF($A70&gt;='key variables'!$B$26,M70*SUMPRODUCT(Z70:AC70,'control variables'!$O$5:$R$5)/J70+H$65*'key variables'!$B$25/scenario!J$65,M70*SUMPRODUCT(Z70:AC70,'control variables'!$O$7:$R$7)/J70+H$65*'key variables'!$B$25/scenario!J$65))</f>
        <v>893.2572293225877</v>
      </c>
      <c r="S70" s="10">
        <f ca="1">IF(IF($A70&gt;='key variables'!$B$26,N70*SUMPRODUCT(Z70:AC70,'control variables'!$O$6:$R$6)/J70+I$65*'key variables'!$B$25/scenario!J$65,N70*SUMPRODUCT(Z70:AC70,'control variables'!$O$7:$R$7)/J70+I$65*'key variables'!$B$25/scenario!J$65)&lt;'key variables'!$B$28,0,IF($A70&gt;='key variables'!$B$26,N70*SUMPRODUCT(Z70:AC70,'control variables'!$O$6:$R$6)/J70+I$65*'key variables'!$B$25/scenario!J$65,N70*SUMPRODUCT(Z70:AC70,'control variables'!$O$7:$R$7)/J70+I$65*'key variables'!$B$25/scenario!J$65))</f>
        <v>401.51470289511587</v>
      </c>
      <c r="T70" s="10">
        <f t="shared" ca="1" si="61"/>
        <v>1851.3692480314894</v>
      </c>
      <c r="U70" s="82">
        <f ca="1">SUMPRODUCT(P40:P69,'control variables'!AD$7:AD$36)</f>
        <v>139.55596146731929</v>
      </c>
      <c r="V70" s="82">
        <f ca="1">SUMPRODUCT(Q40:Q69,'control variables'!AE$7:AE$36)</f>
        <v>161.08494294461784</v>
      </c>
      <c r="W70" s="82">
        <f ca="1">SUMPRODUCT(R40:R69,'control variables'!AF$7:AF$36)</f>
        <v>482.48464547712581</v>
      </c>
      <c r="X70" s="82">
        <f ca="1">SUMPRODUCT(S40:S69,'control variables'!AG$7:AG$36)</f>
        <v>216.87445011093709</v>
      </c>
      <c r="Y70" s="82">
        <f t="shared" ca="1" si="55"/>
        <v>1000.0000000000001</v>
      </c>
      <c r="Z70" s="10">
        <f ca="1">IF($A70&gt;='key variables'!$B$26,SUMPRODUCT(P40:P69,'control variables'!V$7:V$36)*$E70,SUMPRODUCT(P40:P69,'control variables'!Z$7:Z$36)*$E70)</f>
        <v>258.40765431706558</v>
      </c>
      <c r="AA70" s="10">
        <f ca="1">IF($A70&gt;='key variables'!$B$26,SUMPRODUCT(Q40:Q69,'control variables'!W$7:W$36)*$E70,SUMPRODUCT(Q40:Q69,'control variables'!AA$7:AA$36)*$E70)</f>
        <v>298.27161673680814</v>
      </c>
      <c r="AB70" s="10">
        <f ca="1">IF($A70&gt;='key variables'!$B$26,SUMPRODUCT(R40:R69,'control variables'!X$7:X$36)*$E70,SUMPRODUCT(R40:R69,'control variables'!AB$7:AB$36)*$E70)</f>
        <v>893.3887521738684</v>
      </c>
      <c r="AC70" s="10">
        <f ca="1">IF($A70&gt;='key variables'!$B$26,SUMPRODUCT(S40:S69,'control variables'!Y$7:Y$36)*$E70,SUMPRODUCT(S40:S69,'control variables'!AC$7:AC$36)*$E70)</f>
        <v>401.57381514467329</v>
      </c>
      <c r="AD70" s="10">
        <f t="shared" ca="1" si="56"/>
        <v>1851.6418383724154</v>
      </c>
      <c r="AE70" s="82">
        <f ca="1">SUMPRODUCT(P40:P69,'control variables'!AL$7:AL$36)</f>
        <v>40.79986106305757</v>
      </c>
      <c r="AF70" s="82">
        <f ca="1">SUMPRODUCT(Q40:Q69,'control variables'!AM$7:AM$36)</f>
        <v>46.970826212802507</v>
      </c>
      <c r="AG70" s="82">
        <f ca="1">SUMPRODUCT(R40:R69,'control variables'!AN$7:AN$36)</f>
        <v>133.92616865589716</v>
      </c>
      <c r="AH70" s="82">
        <f ca="1">SUMPRODUCT(S40:S69,'control variables'!AO$7:AO$36)</f>
        <v>57.988699989952984</v>
      </c>
      <c r="AI70" s="82">
        <f t="shared" ca="1" si="14"/>
        <v>279.6855559217102</v>
      </c>
      <c r="AJ70" s="10">
        <f ca="1">SUMPRODUCT(P40:P69,'control variables'!AP$7:AP$36)</f>
        <v>0.13141859377719442</v>
      </c>
      <c r="AK70" s="10">
        <f ca="1">SUMPRODUCT(Q40:Q69,'control variables'!AQ$7:AQ$36)</f>
        <v>0.37923060501823647</v>
      </c>
      <c r="AL70" s="10">
        <f ca="1">SUMPRODUCT(R40:R69,'control variables'!AR$7:AR$36)</f>
        <v>13.630543538451548</v>
      </c>
      <c r="AM70" s="10">
        <f ca="1">SUMPRODUCT(S40:S69,'control variables'!AS$7:AS$36)</f>
        <v>10.211435957343895</v>
      </c>
      <c r="AN70" s="10">
        <f t="shared" ca="1" si="37"/>
        <v>24.352628694590873</v>
      </c>
      <c r="AO70" s="82">
        <f ca="1">SUMPRODUCT(P40:P69,'control variables'!AX$7:AX$36)</f>
        <v>0.13188808752478814</v>
      </c>
      <c r="AP70" s="82">
        <f ca="1">SUMPRODUCT(Q40:Q69,'control variables'!AY$7:AY$36)</f>
        <v>0.30446832697978848</v>
      </c>
      <c r="AQ70" s="82">
        <f ca="1">SUMPRODUCT(R40:R69,'control variables'!AZ$7:AZ$36)</f>
        <v>2.7358477480858507</v>
      </c>
      <c r="AR70" s="82">
        <f ca="1">SUMPRODUCT(S40:S69,'control variables'!BA$7:BA$36)</f>
        <v>2.0495832752239505</v>
      </c>
      <c r="AS70" s="82">
        <f t="shared" ca="1" si="38"/>
        <v>5.2217874378143776</v>
      </c>
      <c r="AT70" s="10">
        <f ca="1">SUMPRODUCT(P40:P69,'control variables'!AT$7:AT$36)</f>
        <v>-3.0383826753454177E-3</v>
      </c>
      <c r="AU70" s="10">
        <f ca="1">SUMPRODUCT(Q40:Q69,'control variables'!AU$7:AU$36)</f>
        <v>3.2959767797978525E-3</v>
      </c>
      <c r="AV70" s="10">
        <f ca="1">SUMPRODUCT(R40:R69,'control variables'!AV$7:AV$36)</f>
        <v>1.4192739998590773</v>
      </c>
      <c r="AW70" s="10">
        <f ca="1">SUMPRODUCT(S40:S69,'control variables'!AW$7:AW$36)</f>
        <v>1.0632610148377613</v>
      </c>
      <c r="AX70" s="10">
        <f t="shared" ca="1" si="15"/>
        <v>2.482792608801291</v>
      </c>
      <c r="AY70" s="82">
        <f ca="1">SUMPRODUCT(P40:P69,'control variables'!BB$7:BB$36)</f>
        <v>2.7397476339643463E-2</v>
      </c>
      <c r="AZ70" s="82">
        <f ca="1">SUMPRODUCT(Q40:Q69,'control variables'!BC$7:BC$36)</f>
        <v>6.9863515808944995E-2</v>
      </c>
      <c r="BA70" s="82">
        <f ca="1">SUMPRODUCT(R40:R69,'control variables'!BD$7:BD$36)</f>
        <v>0.48906608039454885</v>
      </c>
      <c r="BB70" s="82">
        <f ca="1">SUMPRODUCT(S40:S69,'control variables'!BE$7:BE$36)</f>
        <v>6.9499778120518496E-2</v>
      </c>
      <c r="BC70" s="82">
        <f t="shared" ca="1" si="39"/>
        <v>0.65582685066365576</v>
      </c>
      <c r="BD70" s="10">
        <f ca="1">SUMPRODUCT(P40:P69,'control variables'!BF$7:BF$36)</f>
        <v>5.7313134134828825E-3</v>
      </c>
      <c r="BE70" s="10">
        <f ca="1">SUMPRODUCT(Q40:Q69,'control variables'!BG$7:BG$36)</f>
        <v>6.6154701275503106E-3</v>
      </c>
      <c r="BF70" s="10">
        <f ca="1">SUMPRODUCT(R40:R69,'control variables'!BH$7:BH$36)</f>
        <v>0.19814780331474016</v>
      </c>
      <c r="BG70" s="10">
        <f ca="1">SUMPRODUCT(S40:S69,'control variables'!BI$7:BI$36)</f>
        <v>0.44533226380788243</v>
      </c>
      <c r="BH70" s="10">
        <f t="shared" ca="1" si="40"/>
        <v>0.65582685066365576</v>
      </c>
      <c r="BI70" s="82">
        <f t="shared" ca="1" si="16"/>
        <v>40.824220156721871</v>
      </c>
      <c r="BJ70" s="82">
        <f t="shared" ca="1" si="17"/>
        <v>47.04398570539125</v>
      </c>
      <c r="BK70" s="82">
        <f t="shared" ca="1" si="18"/>
        <v>135.83450873615078</v>
      </c>
      <c r="BL70" s="82">
        <f t="shared" ca="1" si="19"/>
        <v>59.121460782911264</v>
      </c>
      <c r="BM70" s="82">
        <f t="shared" ca="1" si="9"/>
        <v>282.82417538117517</v>
      </c>
      <c r="BN70" s="10">
        <f ca="1">BN69+BI70-INDIRECT(ADDRESS(MAX($D70-'key variables'!$B$9*30,34),scenario!BI$4),TRUE)</f>
        <v>278.47177717446942</v>
      </c>
      <c r="BO70" s="10">
        <f ca="1">BO69+BJ70-INDIRECT(ADDRESS(MAX($D70-'key variables'!$B$9*30,34),scenario!BJ$4),TRUE)</f>
        <v>320.88220203273607</v>
      </c>
      <c r="BP70" s="10">
        <f ca="1">BP69+BK70-INDIRECT(ADDRESS(MAX($D70-'key variables'!$B$9*30,34),scenario!BK$4),TRUE)</f>
        <v>925.55894739523865</v>
      </c>
      <c r="BQ70" s="10">
        <f ca="1">BQ69+BL70-INDIRECT(ADDRESS(MAX($D70-'key variables'!$B$9*30,34),scenario!BL$4),TRUE)</f>
        <v>402.6173348128471</v>
      </c>
      <c r="BR70" s="10">
        <f t="shared" ca="1" si="43"/>
        <v>1927.5302614152915</v>
      </c>
      <c r="BS70" s="82">
        <f t="shared" ca="1" si="21"/>
        <v>1701.6889955574779</v>
      </c>
      <c r="BT70" s="82">
        <f t="shared" ca="1" si="22"/>
        <v>1964.7534794740859</v>
      </c>
      <c r="BU70" s="82">
        <f t="shared" ca="1" si="23"/>
        <v>5919.2590005331367</v>
      </c>
      <c r="BV70" s="82">
        <f t="shared" ca="1" si="24"/>
        <v>2671.7750021694123</v>
      </c>
      <c r="BW70" s="82">
        <f t="shared" ca="1" si="41"/>
        <v>12257.476477734112</v>
      </c>
      <c r="BX70" s="10">
        <f t="shared" ca="1" si="25"/>
        <v>0.69400176659519885</v>
      </c>
      <c r="BY70" s="10">
        <f t="shared" ca="1" si="26"/>
        <v>1.6021276884202611</v>
      </c>
      <c r="BZ70" s="10">
        <f t="shared" ca="1" si="27"/>
        <v>14.396168796899287</v>
      </c>
      <c r="CA70" s="10">
        <f t="shared" ca="1" si="28"/>
        <v>10.785010537983995</v>
      </c>
      <c r="CB70" s="10">
        <v>0</v>
      </c>
      <c r="CC70" s="82">
        <f t="shared" ca="1" si="29"/>
        <v>1.805210743973195E-2</v>
      </c>
      <c r="CD70" s="82">
        <f t="shared" ca="1" si="30"/>
        <v>0.50220830285975937</v>
      </c>
      <c r="CE70" s="82">
        <f t="shared" ca="1" si="31"/>
        <v>66.58572519470826</v>
      </c>
      <c r="CF70" s="82">
        <f t="shared" ca="1" si="32"/>
        <v>49.883254221005579</v>
      </c>
      <c r="CG70" s="82">
        <f t="shared" ca="1" si="42"/>
        <v>116.98923982601332</v>
      </c>
      <c r="CH70" s="13">
        <f t="shared" ca="1" si="44"/>
        <v>5</v>
      </c>
      <c r="CI70" s="81">
        <f t="shared" ca="1" si="57"/>
        <v>3.323689093588146E-6</v>
      </c>
      <c r="CJ70" s="81">
        <f t="shared" ca="1" si="58"/>
        <v>3.8298770742377833E-6</v>
      </c>
      <c r="CK70" s="81">
        <f t="shared" ca="1" si="59"/>
        <v>1.1046972911021859E-5</v>
      </c>
      <c r="CL70" s="81">
        <f t="shared" ca="1" si="60"/>
        <v>4.8054235807479599E-6</v>
      </c>
      <c r="CM70" s="89">
        <f t="shared" ca="1" si="46"/>
        <v>2.3005962659595749E-5</v>
      </c>
    </row>
    <row r="71" spans="1:91" x14ac:dyDescent="0.3">
      <c r="A71">
        <v>6</v>
      </c>
      <c r="B71" s="3">
        <f t="shared" si="62"/>
        <v>0.20555555555555555</v>
      </c>
      <c r="C71" s="3">
        <f t="shared" si="47"/>
        <v>0.2</v>
      </c>
      <c r="D71" s="4">
        <f t="shared" ca="1" si="33"/>
        <v>71</v>
      </c>
      <c r="E71" s="58">
        <f>(0.5*(COS(B71*2*PI())+1)*('key variables'!$B$4-'key variables'!$B$6)+'key variables'!$B$6)/'key variables'!$B$4</f>
        <v>1</v>
      </c>
      <c r="F71" s="10">
        <f t="shared" ca="1" si="48"/>
        <v>11692548.975758703</v>
      </c>
      <c r="G71" s="10">
        <f t="shared" ca="1" si="49"/>
        <v>13496331.972019047</v>
      </c>
      <c r="H71" s="10">
        <f t="shared" ca="1" si="50"/>
        <v>40424466.161909327</v>
      </c>
      <c r="I71" s="10">
        <f t="shared" ca="1" si="51"/>
        <v>18170595.116412014</v>
      </c>
      <c r="J71" s="10">
        <f t="shared" ca="1" si="34"/>
        <v>83783942.226099089</v>
      </c>
      <c r="K71" s="82">
        <f t="shared" ca="1" si="10"/>
        <v>11690568.814985972</v>
      </c>
      <c r="L71" s="82">
        <f t="shared" ca="1" si="11"/>
        <v>13494046.33633754</v>
      </c>
      <c r="M71" s="82">
        <f t="shared" ca="1" si="12"/>
        <v>40417621.343961403</v>
      </c>
      <c r="N71" s="82">
        <f t="shared" ca="1" si="13"/>
        <v>18167520.724075031</v>
      </c>
      <c r="O71" s="82">
        <f t="shared" ca="1" si="35"/>
        <v>83769757.219359949</v>
      </c>
      <c r="P71" s="10">
        <f ca="1">IF(IF($A71&gt;='key variables'!$B$26,K71*SUMPRODUCT(Z71:AC71,'control variables'!$O$3:$R$3)/J71+F$65*'key variables'!$B$25/scenario!J$65,K71*SUMPRODUCT(Z71:AC71,'control variables'!$O$7:$R$7)/J71+F$65*'key variables'!$B$25/scenario!J$65)&lt;'key variables'!$B$28,0,IF($A71&gt;='key variables'!$B$26,K71*SUMPRODUCT(Z71:AC71,'control variables'!$O$3:$R$3)/J71+F$65*'key variables'!$B$25/scenario!J$65,K71*SUMPRODUCT(Z71:AC71,'control variables'!$O$7:$R$7)/J71+F$65*'key variables'!$B$25/scenario!J$65))</f>
        <v>298.35917735767811</v>
      </c>
      <c r="Q71" s="10">
        <f ca="1">IF(IF($A71&gt;='key variables'!$B$26,L71*SUMPRODUCT(Z71:AC71,'control variables'!$O$4:$R$4)/J71+G$65*'key variables'!$B$25/scenario!J$65,L71*SUMPRODUCT(Z71:AC71,'control variables'!$O$7:$R$7)/J71+G$65*'key variables'!$B$25/scenario!J$65)&lt;'key variables'!$B$28,0,IF($A71&gt;='key variables'!$B$26,L71*SUMPRODUCT(Z71:AC71,'control variables'!$O$4:$R$4)/J71+G$65*'key variables'!$B$25/scenario!J$65,L71*SUMPRODUCT(Z71:AC71,'control variables'!$O$7:$R$7)/J71+G$65*'key variables'!$B$25/scenario!J$65))</f>
        <v>344.38637057378207</v>
      </c>
      <c r="R71" s="10">
        <f ca="1">IF(IF($A71&gt;='key variables'!$B$26,M71*SUMPRODUCT(Z71:AC71,'control variables'!$O$5:$R$5)/J71+H$65*'key variables'!$B$25/scenario!J$65,M71*SUMPRODUCT(Z71:AC71,'control variables'!$O$7:$R$7)/J71+H$65*'key variables'!$B$25/scenario!J$65)&lt;'key variables'!$B$28,0,IF($A71&gt;='key variables'!$B$26,M71*SUMPRODUCT(Z71:AC71,'control variables'!$O$5:$R$5)/J71+H$65*'key variables'!$B$25/scenario!J$65,M71*SUMPRODUCT(Z71:AC71,'control variables'!$O$7:$R$7)/J71+H$65*'key variables'!$B$25/scenario!J$65))</f>
        <v>1031.5125333747867</v>
      </c>
      <c r="S71" s="10">
        <f ca="1">IF(IF($A71&gt;='key variables'!$B$26,N71*SUMPRODUCT(Z71:AC71,'control variables'!$O$6:$R$6)/J71+I$65*'key variables'!$B$25/scenario!J$65,N71*SUMPRODUCT(Z71:AC71,'control variables'!$O$7:$R$7)/J71+I$65*'key variables'!$B$25/scenario!J$65)&lt;'key variables'!$B$28,0,IF($A71&gt;='key variables'!$B$26,N71*SUMPRODUCT(Z71:AC71,'control variables'!$O$6:$R$6)/J71+I$65*'key variables'!$B$25/scenario!J$65,N71*SUMPRODUCT(Z71:AC71,'control variables'!$O$7:$R$7)/J71+I$65*'key variables'!$B$25/scenario!J$65))</f>
        <v>463.65977769321222</v>
      </c>
      <c r="T71" s="10">
        <f t="shared" ca="1" si="61"/>
        <v>2137.917858999459</v>
      </c>
      <c r="U71" s="82">
        <f ca="1">SUMPRODUCT(P41:P70,'control variables'!AD$7:AD$36)</f>
        <v>148.36611923229731</v>
      </c>
      <c r="V71" s="82">
        <f ca="1">SUMPRODUCT(Q41:Q70,'control variables'!AE$7:AE$36)</f>
        <v>171.25422375486039</v>
      </c>
      <c r="W71" s="82">
        <f ca="1">SUMPRODUCT(R41:R70,'control variables'!AF$7:AF$36)</f>
        <v>512.94387144935672</v>
      </c>
      <c r="X71" s="82">
        <f ca="1">SUMPRODUCT(S41:S70,'control variables'!AG$7:AG$36)</f>
        <v>230.56573110866063</v>
      </c>
      <c r="Y71" s="82">
        <f t="shared" ca="1" si="55"/>
        <v>1063.1299455451751</v>
      </c>
      <c r="Z71" s="10">
        <f ca="1">IF($A71&gt;='key variables'!$B$26,SUMPRODUCT(P41:P70,'control variables'!V$7:V$36)*$E71,SUMPRODUCT(P41:P70,'control variables'!Z$7:Z$36)*$E71)</f>
        <v>298.40970080654722</v>
      </c>
      <c r="AA71" s="10">
        <f ca="1">IF($A71&gt;='key variables'!$B$26,SUMPRODUCT(Q41:Q70,'control variables'!W$7:W$36)*$E71,SUMPRODUCT(Q41:Q70,'control variables'!AA$7:AA$36)*$E71)</f>
        <v>344.44468816045395</v>
      </c>
      <c r="AB71" s="10">
        <f ca="1">IF($A71&gt;='key variables'!$B$26,SUMPRODUCT(R41:R70,'control variables'!X$7:X$36)*$E71,SUMPRODUCT(R41:R70,'control variables'!AB$7:AB$36)*$E71)</f>
        <v>1031.6872045749653</v>
      </c>
      <c r="AC71" s="10">
        <f ca="1">IF($A71&gt;='key variables'!$B$26,SUMPRODUCT(S41:S70,'control variables'!Y$7:Y$36)*$E71,SUMPRODUCT(S41:S70,'control variables'!AC$7:AC$36)*$E71)</f>
        <v>463.73828607500752</v>
      </c>
      <c r="AD71" s="10">
        <f t="shared" ca="1" si="56"/>
        <v>2138.2798796169741</v>
      </c>
      <c r="AE71" s="82">
        <f ca="1">SUMPRODUCT(P41:P70,'control variables'!AL$7:AL$36)</f>
        <v>47.569145579555091</v>
      </c>
      <c r="AF71" s="82">
        <f ca="1">SUMPRODUCT(Q41:Q70,'control variables'!AM$7:AM$36)</f>
        <v>54.763962716821581</v>
      </c>
      <c r="AG71" s="82">
        <f ca="1">SUMPRODUCT(R41:R70,'control variables'!AN$7:AN$36)</f>
        <v>156.14644873074946</v>
      </c>
      <c r="AH71" s="82">
        <f ca="1">SUMPRODUCT(S41:S70,'control variables'!AO$7:AO$36)</f>
        <v>67.609860423982951</v>
      </c>
      <c r="AI71" s="82">
        <f t="shared" ca="1" si="14"/>
        <v>326.08941745110906</v>
      </c>
      <c r="AJ71" s="10">
        <f ca="1">SUMPRODUCT(P41:P70,'control variables'!AP$7:AP$36)</f>
        <v>0.15322283106763318</v>
      </c>
      <c r="AK71" s="10">
        <f ca="1">SUMPRODUCT(Q41:Q70,'control variables'!AQ$7:AQ$36)</f>
        <v>0.44215042375890246</v>
      </c>
      <c r="AL71" s="10">
        <f ca="1">SUMPRODUCT(R41:R70,'control variables'!AR$7:AR$36)</f>
        <v>15.89204700738936</v>
      </c>
      <c r="AM71" s="10">
        <f ca="1">SUMPRODUCT(S41:S70,'control variables'!AS$7:AS$36)</f>
        <v>11.905660239392809</v>
      </c>
      <c r="AN71" s="10">
        <f t="shared" ca="1" si="37"/>
        <v>28.393080501608704</v>
      </c>
      <c r="AO71" s="82">
        <f ca="1">SUMPRODUCT(P41:P70,'control variables'!AX$7:AX$36)</f>
        <v>0.15377022058921661</v>
      </c>
      <c r="AP71" s="82">
        <f ca="1">SUMPRODUCT(Q41:Q70,'control variables'!AY$7:AY$36)</f>
        <v>0.3549840071288653</v>
      </c>
      <c r="AQ71" s="82">
        <f ca="1">SUMPRODUCT(R41:R70,'control variables'!AZ$7:AZ$36)</f>
        <v>3.1897642889287061</v>
      </c>
      <c r="AR71" s="82">
        <f ca="1">SUMPRODUCT(S41:S70,'control variables'!BA$7:BA$36)</f>
        <v>2.3896386570009303</v>
      </c>
      <c r="AS71" s="82">
        <f t="shared" ca="1" si="38"/>
        <v>6.0881571736477182</v>
      </c>
      <c r="AT71" s="10">
        <f ca="1">SUMPRODUCT(P41:P70,'control variables'!AT$7:AT$36)</f>
        <v>-3.5424941174805281E-3</v>
      </c>
      <c r="AU71" s="10">
        <f ca="1">SUMPRODUCT(Q41:Q70,'control variables'!AU$7:AU$36)</f>
        <v>3.8428267935206434E-3</v>
      </c>
      <c r="AV71" s="10">
        <f ca="1">SUMPRODUCT(R41:R70,'control variables'!AV$7:AV$36)</f>
        <v>1.6547519956558008</v>
      </c>
      <c r="AW71" s="10">
        <f ca="1">SUMPRODUCT(S41:S70,'control variables'!AW$7:AW$36)</f>
        <v>1.2396713294124284</v>
      </c>
      <c r="AX71" s="10">
        <f t="shared" ca="1" si="15"/>
        <v>2.8947236577442692</v>
      </c>
      <c r="AY71" s="82">
        <f ca="1">SUMPRODUCT(P41:P70,'control variables'!BB$7:BB$36)</f>
        <v>3.1943112220374013E-2</v>
      </c>
      <c r="AZ71" s="82">
        <f ca="1">SUMPRODUCT(Q41:Q70,'control variables'!BC$7:BC$36)</f>
        <v>8.1454879198703811E-2</v>
      </c>
      <c r="BA71" s="82">
        <f ca="1">SUMPRODUCT(R41:R70,'control variables'!BD$7:BD$36)</f>
        <v>0.57020918626057782</v>
      </c>
      <c r="BB71" s="82">
        <f ca="1">SUMPRODUCT(S41:S70,'control variables'!BE$7:BE$36)</f>
        <v>8.1030792189515491E-2</v>
      </c>
      <c r="BC71" s="82">
        <f t="shared" ca="1" si="39"/>
        <v>0.7646379698691711</v>
      </c>
      <c r="BD71" s="10">
        <f ca="1">SUMPRODUCT(P41:P70,'control variables'!BF$7:BF$36)</f>
        <v>6.6822208464548333E-3</v>
      </c>
      <c r="BE71" s="10">
        <f ca="1">SUMPRODUCT(Q41:Q70,'control variables'!BG$7:BG$36)</f>
        <v>7.713071892285886E-3</v>
      </c>
      <c r="BF71" s="10">
        <f ca="1">SUMPRODUCT(R41:R70,'control variables'!BH$7:BH$36)</f>
        <v>0.23102337744680437</v>
      </c>
      <c r="BG71" s="10">
        <f ca="1">SUMPRODUCT(S41:S70,'control variables'!BI$7:BI$36)</f>
        <v>0.51921929968362612</v>
      </c>
      <c r="BH71" s="10">
        <f t="shared" ca="1" si="40"/>
        <v>0.76463796986917121</v>
      </c>
      <c r="BI71" s="82">
        <f t="shared" ca="1" si="16"/>
        <v>47.597546197657984</v>
      </c>
      <c r="BJ71" s="82">
        <f t="shared" ca="1" si="17"/>
        <v>54.849260422813806</v>
      </c>
      <c r="BK71" s="82">
        <f t="shared" ca="1" si="18"/>
        <v>158.37140991266583</v>
      </c>
      <c r="BL71" s="82">
        <f t="shared" ca="1" si="19"/>
        <v>68.930562545584891</v>
      </c>
      <c r="BM71" s="82">
        <f t="shared" ca="1" si="9"/>
        <v>329.74877907872252</v>
      </c>
      <c r="BN71" s="10">
        <f ca="1">BN70+BI71-INDIRECT(ADDRESS(MAX($D71-'key variables'!$B$9*30,34),scenario!BI$4),TRUE)</f>
        <v>326.06932337212743</v>
      </c>
      <c r="BO71" s="10">
        <f ca="1">BO70+BJ71-INDIRECT(ADDRESS(MAX($D71-'key variables'!$B$9*30,34),scenario!BJ$4),TRUE)</f>
        <v>375.73146245554989</v>
      </c>
      <c r="BP71" s="10">
        <f ca="1">BP70+BK71-INDIRECT(ADDRESS(MAX($D71-'key variables'!$B$9*30,34),scenario!BK$4),TRUE)</f>
        <v>1083.9303573079044</v>
      </c>
      <c r="BQ71" s="10">
        <f ca="1">BQ70+BL71-INDIRECT(ADDRESS(MAX($D71-'key variables'!$B$9*30,34),scenario!BL$4),TRUE)</f>
        <v>471.54789735843201</v>
      </c>
      <c r="BR71" s="10">
        <f t="shared" ca="1" si="43"/>
        <v>2257.2790404940142</v>
      </c>
      <c r="BS71" s="82">
        <f t="shared" ca="1" si="21"/>
        <v>1952.4439444966517</v>
      </c>
      <c r="BT71" s="82">
        <f t="shared" ca="1" si="22"/>
        <v>2254.2828765531622</v>
      </c>
      <c r="BU71" s="82">
        <f t="shared" ca="1" si="23"/>
        <v>6792.1691006178107</v>
      </c>
      <c r="BV71" s="82">
        <f t="shared" ca="1" si="24"/>
        <v>3065.9849980173558</v>
      </c>
      <c r="BW71" s="82">
        <f t="shared" ca="1" si="41"/>
        <v>14064.88091968498</v>
      </c>
      <c r="BX71" s="10">
        <f t="shared" ca="1" si="25"/>
        <v>0.80914665411758657</v>
      </c>
      <c r="BY71" s="10">
        <f t="shared" ca="1" si="26"/>
        <v>1.8679437444581366</v>
      </c>
      <c r="BZ71" s="10">
        <f t="shared" ca="1" si="27"/>
        <v>16.784700522120612</v>
      </c>
      <c r="CA71" s="10">
        <f t="shared" ca="1" si="28"/>
        <v>12.574399103111782</v>
      </c>
      <c r="CB71" s="10">
        <v>0</v>
      </c>
      <c r="CC71" s="82">
        <f t="shared" ca="1" si="29"/>
        <v>2.1047212035629061E-2</v>
      </c>
      <c r="CD71" s="82">
        <f t="shared" ca="1" si="30"/>
        <v>0.58553189269627581</v>
      </c>
      <c r="CE71" s="82">
        <f t="shared" ca="1" si="31"/>
        <v>77.633255917513125</v>
      </c>
      <c r="CF71" s="82">
        <f t="shared" ca="1" si="32"/>
        <v>58.159604473985027</v>
      </c>
      <c r="CG71" s="82">
        <f t="shared" ca="1" si="42"/>
        <v>136.39943949623006</v>
      </c>
      <c r="CH71" s="13">
        <f t="shared" ca="1" si="44"/>
        <v>6</v>
      </c>
      <c r="CI71" s="81">
        <f t="shared" ca="1" si="57"/>
        <v>3.8917877902211592E-6</v>
      </c>
      <c r="CJ71" s="81">
        <f t="shared" ca="1" si="58"/>
        <v>4.4845283293259482E-6</v>
      </c>
      <c r="CK71" s="81">
        <f t="shared" ca="1" si="59"/>
        <v>1.293720883153019E-5</v>
      </c>
      <c r="CL71" s="81">
        <f t="shared" ca="1" si="60"/>
        <v>5.6281416800120753E-6</v>
      </c>
      <c r="CM71" s="89">
        <f t="shared" ca="1" si="46"/>
        <v>2.6941666631089372E-5</v>
      </c>
    </row>
    <row r="72" spans="1:91" x14ac:dyDescent="0.3">
      <c r="A72">
        <v>7</v>
      </c>
      <c r="B72" s="3">
        <f t="shared" si="62"/>
        <v>0.20833333333333334</v>
      </c>
      <c r="C72" s="3">
        <f t="shared" si="47"/>
        <v>0.23333333333333334</v>
      </c>
      <c r="D72" s="4">
        <f t="shared" ca="1" si="33"/>
        <v>72</v>
      </c>
      <c r="E72" s="58">
        <f>(0.5*(COS(B72*2*PI())+1)*('key variables'!$B$4-'key variables'!$B$6)+'key variables'!$B$6)/'key variables'!$B$4</f>
        <v>1</v>
      </c>
      <c r="F72" s="10">
        <f t="shared" ca="1" si="48"/>
        <v>11692548.969076483</v>
      </c>
      <c r="G72" s="10">
        <f t="shared" ca="1" si="49"/>
        <v>13496331.964305975</v>
      </c>
      <c r="H72" s="10">
        <f t="shared" ca="1" si="50"/>
        <v>40424465.930885948</v>
      </c>
      <c r="I72" s="10">
        <f t="shared" ca="1" si="51"/>
        <v>18170594.597192716</v>
      </c>
      <c r="J72" s="10">
        <f t="shared" ca="1" si="34"/>
        <v>83783941.461461127</v>
      </c>
      <c r="K72" s="82">
        <f t="shared" ca="1" si="10"/>
        <v>11690270.455808613</v>
      </c>
      <c r="L72" s="82">
        <f t="shared" ca="1" si="11"/>
        <v>13493701.949966965</v>
      </c>
      <c r="M72" s="82">
        <f t="shared" ca="1" si="12"/>
        <v>40416589.831428021</v>
      </c>
      <c r="N72" s="82">
        <f t="shared" ca="1" si="13"/>
        <v>18167057.064297341</v>
      </c>
      <c r="O72" s="82">
        <f t="shared" ca="1" si="35"/>
        <v>83767619.301500946</v>
      </c>
      <c r="P72" s="10">
        <f ca="1">IF(IF($A72&gt;='key variables'!$B$26,K72*SUMPRODUCT(Z72:AC72,'control variables'!$O$3:$R$3)/J72+F$65*'key variables'!$B$25/scenario!J$65,K72*SUMPRODUCT(Z72:AC72,'control variables'!$O$7:$R$7)/J72+F$65*'key variables'!$B$25/scenario!J$65)&lt;'key variables'!$B$28,0,IF($A72&gt;='key variables'!$B$26,K72*SUMPRODUCT(Z72:AC72,'control variables'!$O$3:$R$3)/J72+F$65*'key variables'!$B$25/scenario!J$65,K72*SUMPRODUCT(Z72:AC72,'control variables'!$O$7:$R$7)/J72+F$65*'key variables'!$B$25/scenario!J$65))</f>
        <v>339.81780502485645</v>
      </c>
      <c r="Q72" s="10">
        <f ca="1">IF(IF($A72&gt;='key variables'!$B$26,L72*SUMPRODUCT(Z72:AC72,'control variables'!$O$4:$R$4)/J72+G$65*'key variables'!$B$25/scenario!J$65,L72*SUMPRODUCT(Z72:AC72,'control variables'!$O$7:$R$7)/J72+G$65*'key variables'!$B$25/scenario!J$65)&lt;'key variables'!$B$28,0,IF($A72&gt;='key variables'!$B$26,L72*SUMPRODUCT(Z72:AC72,'control variables'!$O$4:$R$4)/J72+G$65*'key variables'!$B$25/scenario!J$65,L72*SUMPRODUCT(Z72:AC72,'control variables'!$O$7:$R$7)/J72+G$65*'key variables'!$B$25/scenario!J$65))</f>
        <v>392.24072664794721</v>
      </c>
      <c r="R72" s="10">
        <f ca="1">IF(IF($A72&gt;='key variables'!$B$26,M72*SUMPRODUCT(Z72:AC72,'control variables'!$O$5:$R$5)/J72+H$65*'key variables'!$B$25/scenario!J$65,M72*SUMPRODUCT(Z72:AC72,'control variables'!$O$7:$R$7)/J72+H$65*'key variables'!$B$25/scenario!J$65)&lt;'key variables'!$B$28,0,IF($A72&gt;='key variables'!$B$26,M72*SUMPRODUCT(Z72:AC72,'control variables'!$O$5:$R$5)/J72+H$65*'key variables'!$B$25/scenario!J$65,M72*SUMPRODUCT(Z72:AC72,'control variables'!$O$7:$R$7)/J72+H$65*'key variables'!$B$25/scenario!J$65))</f>
        <v>1174.8468005957529</v>
      </c>
      <c r="S72" s="10">
        <f ca="1">IF(IF($A72&gt;='key variables'!$B$26,N72*SUMPRODUCT(Z72:AC72,'control variables'!$O$6:$R$6)/J72+I$65*'key variables'!$B$25/scenario!J$65,N72*SUMPRODUCT(Z72:AC72,'control variables'!$O$7:$R$7)/J72+I$65*'key variables'!$B$25/scenario!J$65)&lt;'key variables'!$B$28,0,IF($A72&gt;='key variables'!$B$26,N72*SUMPRODUCT(Z72:AC72,'control variables'!$O$6:$R$6)/J72+I$65*'key variables'!$B$25/scenario!J$65,N72*SUMPRODUCT(Z72:AC72,'control variables'!$O$7:$R$7)/J72+I$65*'key variables'!$B$25/scenario!J$65))</f>
        <v>528.08782129444899</v>
      </c>
      <c r="T72" s="10">
        <f t="shared" ca="1" si="61"/>
        <v>2434.9931535630058</v>
      </c>
      <c r="U72" s="82">
        <f ca="1">SUMPRODUCT(P42:P71,'control variables'!AD$7:AD$36)</f>
        <v>172.98000064864254</v>
      </c>
      <c r="V72" s="82">
        <f ca="1">SUMPRODUCT(Q42:Q71,'control variables'!AE$7:AE$36)</f>
        <v>199.66523280033243</v>
      </c>
      <c r="W72" s="82">
        <f ca="1">SUMPRODUCT(R42:R71,'control variables'!AF$7:AF$36)</f>
        <v>598.04106001521552</v>
      </c>
      <c r="X72" s="82">
        <f ca="1">SUMPRODUCT(S42:S71,'control variables'!AG$7:AG$36)</f>
        <v>268.81649613201444</v>
      </c>
      <c r="Y72" s="82">
        <f t="shared" ca="1" si="55"/>
        <v>1239.5027895962048</v>
      </c>
      <c r="Z72" s="10">
        <f ca="1">IF($A72&gt;='key variables'!$B$26,SUMPRODUCT(P42:P71,'control variables'!V$7:V$36)*$E72,SUMPRODUCT(P42:P71,'control variables'!Z$7:Z$36)*$E72)</f>
        <v>339.88401967158813</v>
      </c>
      <c r="AA72" s="10">
        <f ca="1">IF($A72&gt;='key variables'!$B$26,SUMPRODUCT(Q42:Q71,'control variables'!W$7:W$36)*$E72,SUMPRODUCT(Q42:Q71,'control variables'!AA$7:AA$36)*$E72)</f>
        <v>392.31715607796752</v>
      </c>
      <c r="AB72" s="10">
        <f ca="1">IF($A72&gt;='key variables'!$B$26,SUMPRODUCT(R42:R71,'control variables'!X$7:X$36)*$E72,SUMPRODUCT(R42:R71,'control variables'!AB$7:AB$36)*$E72)</f>
        <v>1175.0757214084629</v>
      </c>
      <c r="AC72" s="10">
        <f ca="1">IF($A72&gt;='key variables'!$B$26,SUMPRODUCT(S42:S71,'control variables'!Y$7:Y$36)*$E72,SUMPRODUCT(S42:S71,'control variables'!AC$7:AC$36)*$E72)</f>
        <v>528.19071596449044</v>
      </c>
      <c r="AD72" s="10">
        <f t="shared" ca="1" si="56"/>
        <v>2435.4676131225087</v>
      </c>
      <c r="AE72" s="82">
        <f ca="1">SUMPRODUCT(P42:P71,'control variables'!AL$7:AL$36)</f>
        <v>55.461551883023212</v>
      </c>
      <c r="AF72" s="82">
        <f ca="1">SUMPRODUCT(Q42:Q71,'control variables'!AM$7:AM$36)</f>
        <v>63.850092797217663</v>
      </c>
      <c r="AG72" s="82">
        <f ca="1">SUMPRODUCT(R42:R71,'control variables'!AN$7:AN$36)</f>
        <v>182.05339326826905</v>
      </c>
      <c r="AH72" s="82">
        <f ca="1">SUMPRODUCT(S42:S71,'control variables'!AO$7:AO$36)</f>
        <v>78.827309930080077</v>
      </c>
      <c r="AI72" s="82">
        <f t="shared" ca="1" si="14"/>
        <v>380.19234787859</v>
      </c>
      <c r="AJ72" s="10">
        <f ca="1">SUMPRODUCT(P42:P71,'control variables'!AP$7:AP$36)</f>
        <v>0.17864470533129806</v>
      </c>
      <c r="AK72" s="10">
        <f ca="1">SUMPRODUCT(Q42:Q71,'control variables'!AQ$7:AQ$36)</f>
        <v>0.51550954654826953</v>
      </c>
      <c r="AL72" s="10">
        <f ca="1">SUMPRODUCT(R42:R71,'control variables'!AR$7:AR$36)</f>
        <v>18.528766470142102</v>
      </c>
      <c r="AM72" s="10">
        <f ca="1">SUMPRODUCT(S42:S71,'control variables'!AS$7:AS$36)</f>
        <v>13.880980728662198</v>
      </c>
      <c r="AN72" s="10">
        <f t="shared" ca="1" si="37"/>
        <v>33.103901450683864</v>
      </c>
      <c r="AO72" s="82">
        <f ca="1">SUMPRODUCT(P42:P71,'control variables'!AX$7:AX$36)</f>
        <v>0.1792829146575671</v>
      </c>
      <c r="AP72" s="82">
        <f ca="1">SUMPRODUCT(Q42:Q71,'control variables'!AY$7:AY$36)</f>
        <v>0.41388096610006803</v>
      </c>
      <c r="AQ72" s="82">
        <f ca="1">SUMPRODUCT(R42:R71,'control variables'!AZ$7:AZ$36)</f>
        <v>3.7189921208311238</v>
      </c>
      <c r="AR72" s="82">
        <f ca="1">SUMPRODUCT(S42:S71,'control variables'!BA$7:BA$36)</f>
        <v>2.7861141238134168</v>
      </c>
      <c r="AS72" s="82">
        <f t="shared" ca="1" si="38"/>
        <v>7.0982701254021761</v>
      </c>
      <c r="AT72" s="10">
        <f ca="1">SUMPRODUCT(P42:P71,'control variables'!AT$7:AT$36)</f>
        <v>-4.1302449076653855E-3</v>
      </c>
      <c r="AU72" s="10">
        <f ca="1">SUMPRODUCT(Q42:Q71,'control variables'!AU$7:AU$36)</f>
        <v>4.4804070998054335E-3</v>
      </c>
      <c r="AV72" s="10">
        <f ca="1">SUMPRODUCT(R42:R71,'control variables'!AV$7:AV$36)</f>
        <v>1.9292991821161645</v>
      </c>
      <c r="AW72" s="10">
        <f ca="1">SUMPRODUCT(S42:S71,'control variables'!AW$7:AW$36)</f>
        <v>1.4453506556916975</v>
      </c>
      <c r="AX72" s="10">
        <f t="shared" ca="1" si="15"/>
        <v>3.3750000000000018</v>
      </c>
      <c r="AY72" s="82">
        <f ca="1">SUMPRODUCT(P42:P71,'control variables'!BB$7:BB$36)</f>
        <v>3.7242934556237534E-2</v>
      </c>
      <c r="AZ72" s="82">
        <f ca="1">SUMPRODUCT(Q42:Q71,'control variables'!BC$7:BC$36)</f>
        <v>9.4969416704132281E-2</v>
      </c>
      <c r="BA72" s="82">
        <f ca="1">SUMPRODUCT(R42:R71,'control variables'!BD$7:BD$36)</f>
        <v>0.66481510194624072</v>
      </c>
      <c r="BB72" s="82">
        <f ca="1">SUMPRODUCT(S42:S71,'control variables'!BE$7:BE$36)</f>
        <v>9.4474967552766326E-2</v>
      </c>
      <c r="BC72" s="82">
        <f t="shared" ca="1" si="39"/>
        <v>0.8915024207593768</v>
      </c>
      <c r="BD72" s="10">
        <f ca="1">SUMPRODUCT(P42:P71,'control variables'!BF$7:BF$36)</f>
        <v>7.7908975167457744E-3</v>
      </c>
      <c r="BE72" s="10">
        <f ca="1">SUMPRODUCT(Q42:Q71,'control variables'!BG$7:BG$36)</f>
        <v>8.9927815965514905E-3</v>
      </c>
      <c r="BF72" s="10">
        <f ca="1">SUMPRODUCT(R42:R71,'control variables'!BH$7:BH$36)</f>
        <v>0.26935348277443316</v>
      </c>
      <c r="BG72" s="10">
        <f ca="1">SUMPRODUCT(S42:S71,'control variables'!BI$7:BI$36)</f>
        <v>0.60536525887164649</v>
      </c>
      <c r="BH72" s="10">
        <f t="shared" ca="1" si="40"/>
        <v>0.89150242075937691</v>
      </c>
      <c r="BI72" s="82">
        <f t="shared" ca="1" si="16"/>
        <v>55.494664572671788</v>
      </c>
      <c r="BJ72" s="82">
        <f t="shared" ca="1" si="17"/>
        <v>63.9495426210216</v>
      </c>
      <c r="BK72" s="82">
        <f t="shared" ca="1" si="18"/>
        <v>184.64750755233143</v>
      </c>
      <c r="BL72" s="82">
        <f t="shared" ca="1" si="19"/>
        <v>80.367135553324545</v>
      </c>
      <c r="BM72" s="82">
        <f t="shared" ca="1" si="9"/>
        <v>384.45885029934936</v>
      </c>
      <c r="BN72" s="10">
        <f ca="1">BN71+BI72-INDIRECT(ADDRESS(MAX($D72-'key variables'!$B$9*30,34),scenario!BI$4),TRUE)</f>
        <v>381.56398794479924</v>
      </c>
      <c r="BO72" s="10">
        <f ca="1">BO71+BJ72-INDIRECT(ADDRESS(MAX($D72-'key variables'!$B$9*30,34),scenario!BJ$4),TRUE)</f>
        <v>439.68100507657147</v>
      </c>
      <c r="BP72" s="10">
        <f ca="1">BP71+BK72-INDIRECT(ADDRESS(MAX($D72-'key variables'!$B$9*30,34),scenario!BK$4),TRUE)</f>
        <v>1268.5778648602359</v>
      </c>
      <c r="BQ72" s="10">
        <f ca="1">BQ71+BL72-INDIRECT(ADDRESS(MAX($D72-'key variables'!$B$9*30,34),scenario!BL$4),TRUE)</f>
        <v>551.9150329117565</v>
      </c>
      <c r="BR72" s="10">
        <f t="shared" ca="1" si="43"/>
        <v>2641.7378907933635</v>
      </c>
      <c r="BS72" s="82">
        <f t="shared" ca="1" si="21"/>
        <v>2236.7592940513196</v>
      </c>
      <c r="BT72" s="82">
        <f t="shared" ca="1" si="22"/>
        <v>2582.5650677984913</v>
      </c>
      <c r="BU72" s="82">
        <f t="shared" ca="1" si="23"/>
        <v>7782.0990401784584</v>
      </c>
      <c r="BV72" s="82">
        <f t="shared" ca="1" si="24"/>
        <v>3513.1003184996084</v>
      </c>
      <c r="BW72" s="82">
        <f t="shared" ca="1" si="41"/>
        <v>16114.523720527877</v>
      </c>
      <c r="BX72" s="10">
        <f t="shared" ca="1" si="25"/>
        <v>0.94339573670217036</v>
      </c>
      <c r="BY72" s="10">
        <f t="shared" ca="1" si="26"/>
        <v>2.1778625122575206</v>
      </c>
      <c r="BZ72" s="10">
        <f t="shared" ca="1" si="27"/>
        <v>19.56952405823106</v>
      </c>
      <c r="CA72" s="10">
        <f t="shared" ca="1" si="28"/>
        <v>14.660673000500786</v>
      </c>
      <c r="CB72" s="10">
        <v>0</v>
      </c>
      <c r="CC72" s="82">
        <f t="shared" ca="1" si="29"/>
        <v>2.453924761702541E-2</v>
      </c>
      <c r="CD72" s="82">
        <f t="shared" ca="1" si="30"/>
        <v>0.68268006604467191</v>
      </c>
      <c r="CE72" s="82">
        <f t="shared" ca="1" si="31"/>
        <v>90.513731084707942</v>
      </c>
      <c r="CF72" s="82">
        <f t="shared" ca="1" si="32"/>
        <v>67.809120423142105</v>
      </c>
      <c r="CG72" s="82">
        <f t="shared" ca="1" si="42"/>
        <v>159.03007082151174</v>
      </c>
      <c r="CH72" s="13">
        <f t="shared" ca="1" si="44"/>
        <v>7</v>
      </c>
      <c r="CI72" s="81">
        <f t="shared" ca="1" si="57"/>
        <v>4.554142253146574E-6</v>
      </c>
      <c r="CJ72" s="81">
        <f t="shared" ca="1" si="58"/>
        <v>5.2477956683240502E-6</v>
      </c>
      <c r="CK72" s="81">
        <f t="shared" ca="1" si="59"/>
        <v>1.5141062150242184E-5</v>
      </c>
      <c r="CL72" s="81">
        <f t="shared" ca="1" si="60"/>
        <v>6.5873605763179084E-6</v>
      </c>
      <c r="CM72" s="89">
        <f t="shared" ca="1" si="46"/>
        <v>3.1530360648030718E-5</v>
      </c>
    </row>
    <row r="73" spans="1:91" x14ac:dyDescent="0.3">
      <c r="A73">
        <v>8</v>
      </c>
      <c r="B73" s="3">
        <f t="shared" si="62"/>
        <v>0.21111111111111111</v>
      </c>
      <c r="C73" s="3">
        <f t="shared" si="47"/>
        <v>0.26666666666666666</v>
      </c>
      <c r="D73" s="4">
        <f t="shared" ca="1" si="33"/>
        <v>73</v>
      </c>
      <c r="E73" s="58">
        <f>(0.5*(COS(B73*2*PI())+1)*('key variables'!$B$4-'key variables'!$B$6)+'key variables'!$B$6)/'key variables'!$B$4</f>
        <v>1</v>
      </c>
      <c r="F73" s="10">
        <f t="shared" ca="1" si="48"/>
        <v>11692548.961285586</v>
      </c>
      <c r="G73" s="10">
        <f t="shared" ca="1" si="49"/>
        <v>13496331.955313193</v>
      </c>
      <c r="H73" s="10">
        <f t="shared" ca="1" si="50"/>
        <v>40424465.661532469</v>
      </c>
      <c r="I73" s="10">
        <f t="shared" ca="1" si="51"/>
        <v>18170593.991827458</v>
      </c>
      <c r="J73" s="10">
        <f t="shared" ca="1" si="34"/>
        <v>83783940.569958702</v>
      </c>
      <c r="K73" s="82">
        <f t="shared" ca="1" si="10"/>
        <v>11689930.63800359</v>
      </c>
      <c r="L73" s="82">
        <f t="shared" ca="1" si="11"/>
        <v>13493309.709240317</v>
      </c>
      <c r="M73" s="82">
        <f t="shared" ca="1" si="12"/>
        <v>40415414.984627426</v>
      </c>
      <c r="N73" s="82">
        <f t="shared" ca="1" si="13"/>
        <v>18166528.976476047</v>
      </c>
      <c r="O73" s="82">
        <f t="shared" ca="1" si="35"/>
        <v>83765184.308347374</v>
      </c>
      <c r="P73" s="10">
        <f ca="1">IF(IF($A73&gt;='key variables'!$B$26,K73*SUMPRODUCT(Z73:AC73,'control variables'!$O$3:$R$3)/J73+F$65*'key variables'!$B$25/scenario!J$65,K73*SUMPRODUCT(Z73:AC73,'control variables'!$O$7:$R$7)/J73+F$65*'key variables'!$B$25/scenario!J$65)&lt;'key variables'!$B$28,0,IF($A73&gt;='key variables'!$B$26,K73*SUMPRODUCT(Z73:AC73,'control variables'!$O$3:$R$3)/J73+F$65*'key variables'!$B$25/scenario!J$65,K73*SUMPRODUCT(Z73:AC73,'control variables'!$O$7:$R$7)/J73+F$65*'key variables'!$B$25/scenario!J$65))</f>
        <v>387.86362762950381</v>
      </c>
      <c r="Q73" s="10">
        <f ca="1">IF(IF($A73&gt;='key variables'!$B$26,L73*SUMPRODUCT(Z73:AC73,'control variables'!$O$4:$R$4)/J73+G$65*'key variables'!$B$25/scenario!J$65,L73*SUMPRODUCT(Z73:AC73,'control variables'!$O$7:$R$7)/J73+G$65*'key variables'!$B$25/scenario!J$65)&lt;'key variables'!$B$28,0,IF($A73&gt;='key variables'!$B$26,L73*SUMPRODUCT(Z73:AC73,'control variables'!$O$4:$R$4)/J73+G$65*'key variables'!$B$25/scenario!J$65,L73*SUMPRODUCT(Z73:AC73,'control variables'!$O$7:$R$7)/J73+G$65*'key variables'!$B$25/scenario!J$65))</f>
        <v>447.69846927407804</v>
      </c>
      <c r="R73" s="10">
        <f ca="1">IF(IF($A73&gt;='key variables'!$B$26,M73*SUMPRODUCT(Z73:AC73,'control variables'!$O$5:$R$5)/J73+H$65*'key variables'!$B$25/scenario!J$65,M73*SUMPRODUCT(Z73:AC73,'control variables'!$O$7:$R$7)/J73+H$65*'key variables'!$B$25/scenario!J$65)&lt;'key variables'!$B$28,0,IF($A73&gt;='key variables'!$B$26,M73*SUMPRODUCT(Z73:AC73,'control variables'!$O$5:$R$5)/J73+H$65*'key variables'!$B$25/scenario!J$65,M73*SUMPRODUCT(Z73:AC73,'control variables'!$O$7:$R$7)/J73+H$65*'key variables'!$B$25/scenario!J$65))</f>
        <v>1340.9548741998776</v>
      </c>
      <c r="S73" s="10">
        <f ca="1">IF(IF($A73&gt;='key variables'!$B$26,N73*SUMPRODUCT(Z73:AC73,'control variables'!$O$6:$R$6)/J73+I$65*'key variables'!$B$25/scenario!J$65,N73*SUMPRODUCT(Z73:AC73,'control variables'!$O$7:$R$7)/J73+I$65*'key variables'!$B$25/scenario!J$65)&lt;'key variables'!$B$28,0,IF($A73&gt;='key variables'!$B$26,N73*SUMPRODUCT(Z73:AC73,'control variables'!$O$6:$R$6)/J73+I$65*'key variables'!$B$25/scenario!J$65,N73*SUMPRODUCT(Z73:AC73,'control variables'!$O$7:$R$7)/J73+I$65*'key variables'!$B$25/scenario!J$65))</f>
        <v>602.75257813299027</v>
      </c>
      <c r="T73" s="10">
        <f t="shared" ca="1" si="61"/>
        <v>2779.2695492364501</v>
      </c>
      <c r="U73" s="82">
        <f ca="1">SUMPRODUCT(P43:P72,'control variables'!AD$7:AD$36)</f>
        <v>201.67689092293753</v>
      </c>
      <c r="V73" s="82">
        <f ca="1">SUMPRODUCT(Q43:Q72,'control variables'!AE$7:AE$36)</f>
        <v>232.78912721458337</v>
      </c>
      <c r="W73" s="82">
        <f ca="1">SUMPRODUCT(R43:R72,'control variables'!AF$7:AF$36)</f>
        <v>697.2543714640866</v>
      </c>
      <c r="X73" s="82">
        <f ca="1">SUMPRODUCT(S43:S72,'control variables'!AG$7:AG$36)</f>
        <v>313.41238851549269</v>
      </c>
      <c r="Y73" s="82">
        <f t="shared" ca="1" si="55"/>
        <v>1445.1327781171003</v>
      </c>
      <c r="Z73" s="10">
        <f ca="1">IF($A73&gt;='key variables'!$B$26,SUMPRODUCT(P43:P72,'control variables'!V$7:V$36)*$E73,SUMPRODUCT(P43:P72,'control variables'!Z$7:Z$36)*$E73)</f>
        <v>387.9504769022069</v>
      </c>
      <c r="AA73" s="10">
        <f ca="1">IF($A73&gt;='key variables'!$B$26,SUMPRODUCT(Q43:Q72,'control variables'!W$7:W$36)*$E73,SUMPRODUCT(Q43:Q72,'control variables'!AA$7:AA$36)*$E73)</f>
        <v>447.7987165869917</v>
      </c>
      <c r="AB73" s="10">
        <f ca="1">IF($A73&gt;='key variables'!$B$26,SUMPRODUCT(R43:R72,'control variables'!X$7:X$36)*$E73,SUMPRODUCT(R43:R72,'control variables'!AB$7:AB$36)*$E73)</f>
        <v>1341.2551350086628</v>
      </c>
      <c r="AC73" s="10">
        <f ca="1">IF($A73&gt;='key variables'!$B$26,SUMPRODUCT(S43:S72,'control variables'!Y$7:Y$36)*$E73,SUMPRODUCT(S43:S72,'control variables'!AC$7:AC$36)*$E73)</f>
        <v>602.88754022829391</v>
      </c>
      <c r="AD73" s="10">
        <f t="shared" ca="1" si="56"/>
        <v>2779.8918687261553</v>
      </c>
      <c r="AE73" s="82">
        <f ca="1">SUMPRODUCT(P43:P72,'control variables'!AL$7:AL$36)</f>
        <v>64.663422052199181</v>
      </c>
      <c r="AF73" s="82">
        <f ca="1">SUMPRODUCT(Q43:Q72,'control variables'!AM$7:AM$36)</f>
        <v>74.443742708944711</v>
      </c>
      <c r="AG73" s="82">
        <f ca="1">SUMPRODUCT(R43:R72,'control variables'!AN$7:AN$36)</f>
        <v>212.25867299513033</v>
      </c>
      <c r="AH73" s="82">
        <f ca="1">SUMPRODUCT(S43:S72,'control variables'!AO$7:AO$36)</f>
        <v>91.905895853746316</v>
      </c>
      <c r="AI73" s="82">
        <f t="shared" ca="1" si="14"/>
        <v>443.27173361002053</v>
      </c>
      <c r="AJ73" s="10">
        <f ca="1">SUMPRODUCT(P43:P72,'control variables'!AP$7:AP$36)</f>
        <v>0.20828443464028787</v>
      </c>
      <c r="AK73" s="10">
        <f ca="1">SUMPRODUCT(Q43:Q72,'control variables'!AQ$7:AQ$36)</f>
        <v>0.60104000426631221</v>
      </c>
      <c r="AL73" s="10">
        <f ca="1">SUMPRODUCT(R43:R72,'control variables'!AR$7:AR$36)</f>
        <v>21.602955663636671</v>
      </c>
      <c r="AM73" s="10">
        <f ca="1">SUMPRODUCT(S43:S72,'control variables'!AS$7:AS$36)</f>
        <v>16.184035334046971</v>
      </c>
      <c r="AN73" s="10">
        <f t="shared" ca="1" si="37"/>
        <v>38.596315436590245</v>
      </c>
      <c r="AO73" s="82">
        <f ca="1">SUMPRODUCT(P43:P72,'control variables'!AX$7:AX$36)</f>
        <v>0.20902853208475222</v>
      </c>
      <c r="AP73" s="82">
        <f ca="1">SUMPRODUCT(Q43:Q72,'control variables'!AY$7:AY$36)</f>
        <v>0.48254977875029104</v>
      </c>
      <c r="AQ73" s="82">
        <f ca="1">SUMPRODUCT(R43:R72,'control variables'!AZ$7:AZ$36)</f>
        <v>4.3360264715513317</v>
      </c>
      <c r="AR73" s="82">
        <f ca="1">SUMPRODUCT(S43:S72,'control variables'!BA$7:BA$36)</f>
        <v>3.2483705802845915</v>
      </c>
      <c r="AS73" s="82">
        <f t="shared" ca="1" si="38"/>
        <v>8.275975362670966</v>
      </c>
      <c r="AT73" s="10">
        <f ca="1">SUMPRODUCT(P43:P72,'control variables'!AT$7:AT$36)</f>
        <v>-4.8155120182467375E-3</v>
      </c>
      <c r="AU73" s="10">
        <f ca="1">SUMPRODUCT(Q43:Q72,'control variables'!AU$7:AU$36)</f>
        <v>5.2237711608115181E-3</v>
      </c>
      <c r="AV73" s="10">
        <f ca="1">SUMPRODUCT(R43:R72,'control variables'!AV$7:AV$36)</f>
        <v>2.2493977006137071</v>
      </c>
      <c r="AW73" s="10">
        <f ca="1">SUMPRODUCT(S43:S72,'control variables'!AW$7:AW$36)</f>
        <v>1.6851551442256627</v>
      </c>
      <c r="AX73" s="10">
        <f t="shared" ca="1" si="15"/>
        <v>3.9349611039819345</v>
      </c>
      <c r="AY73" s="82">
        <f ca="1">SUMPRODUCT(P43:P72,'control variables'!BB$7:BB$36)</f>
        <v>4.3422073741315348E-2</v>
      </c>
      <c r="AZ73" s="82">
        <f ca="1">SUMPRODUCT(Q43:Q72,'control variables'!BC$7:BC$36)</f>
        <v>0.11072621060699629</v>
      </c>
      <c r="BA73" s="82">
        <f ca="1">SUMPRODUCT(R43:R72,'control variables'!BD$7:BD$36)</f>
        <v>0.77511750148096015</v>
      </c>
      <c r="BB73" s="82">
        <f ca="1">SUMPRODUCT(S43:S72,'control variables'!BE$7:BE$36)</f>
        <v>0.11014972522076757</v>
      </c>
      <c r="BC73" s="82">
        <f t="shared" ca="1" si="39"/>
        <v>1.0394155110500394</v>
      </c>
      <c r="BD73" s="10">
        <f ca="1">SUMPRODUCT(P43:P72,'control variables'!BF$7:BF$36)</f>
        <v>9.0835196128900876E-3</v>
      </c>
      <c r="BE73" s="10">
        <f ca="1">SUMPRODUCT(Q43:Q72,'control variables'!BG$7:BG$36)</f>
        <v>1.0484813570084342E-2</v>
      </c>
      <c r="BF73" s="10">
        <f ca="1">SUMPRODUCT(R43:R72,'control variables'!BH$7:BH$36)</f>
        <v>0.31404310457465534</v>
      </c>
      <c r="BG73" s="10">
        <f ca="1">SUMPRODUCT(S43:S72,'control variables'!BI$7:BI$36)</f>
        <v>0.70580407329240935</v>
      </c>
      <c r="BH73" s="10">
        <f t="shared" ca="1" si="40"/>
        <v>1.0394155110500392</v>
      </c>
      <c r="BI73" s="82">
        <f t="shared" ca="1" si="16"/>
        <v>64.702028613922252</v>
      </c>
      <c r="BJ73" s="82">
        <f t="shared" ca="1" si="17"/>
        <v>74.559692690712524</v>
      </c>
      <c r="BK73" s="82">
        <f t="shared" ca="1" si="18"/>
        <v>215.283188197225</v>
      </c>
      <c r="BL73" s="82">
        <f t="shared" ca="1" si="19"/>
        <v>93.701200723192741</v>
      </c>
      <c r="BM73" s="82">
        <f t="shared" ca="1" si="9"/>
        <v>448.24611022505252</v>
      </c>
      <c r="BN73" s="10">
        <f ca="1">BN72+BI73-INDIRECT(ADDRESS(MAX($D73-'key variables'!$B$9*30,34),scenario!BI$4),TRUE)</f>
        <v>446.2660165587215</v>
      </c>
      <c r="BO73" s="10">
        <f ca="1">BO72+BJ73-INDIRECT(ADDRESS(MAX($D73-'key variables'!$B$9*30,34),scenario!BJ$4),TRUE)</f>
        <v>514.24069776728402</v>
      </c>
      <c r="BP73" s="10">
        <f ca="1">BP72+BK73-INDIRECT(ADDRESS(MAX($D73-'key variables'!$B$9*30,34),scenario!BK$4),TRUE)</f>
        <v>1483.8610530574608</v>
      </c>
      <c r="BQ73" s="10">
        <f ca="1">BQ72+BL73-INDIRECT(ADDRESS(MAX($D73-'key variables'!$B$9*30,34),scenario!BL$4),TRUE)</f>
        <v>645.61623363494925</v>
      </c>
      <c r="BR73" s="10">
        <f t="shared" ca="1" si="43"/>
        <v>3089.9840010184162</v>
      </c>
      <c r="BS73" s="82">
        <f t="shared" ca="1" si="21"/>
        <v>2559.9118095472882</v>
      </c>
      <c r="BT73" s="82">
        <f t="shared" ca="1" si="22"/>
        <v>2955.6933595682867</v>
      </c>
      <c r="BU73" s="82">
        <f t="shared" ca="1" si="23"/>
        <v>8907.4566830765361</v>
      </c>
      <c r="BV73" s="82">
        <f t="shared" ca="1" si="24"/>
        <v>4021.4458918361133</v>
      </c>
      <c r="BW73" s="82">
        <f t="shared" ca="1" si="41"/>
        <v>18444.507744028226</v>
      </c>
      <c r="BX73" s="10">
        <f t="shared" ca="1" si="25"/>
        <v>1.0999186754327173</v>
      </c>
      <c r="BY73" s="10">
        <f t="shared" ca="1" si="26"/>
        <v>2.5392012668307311</v>
      </c>
      <c r="BZ73" s="10">
        <f t="shared" ca="1" si="27"/>
        <v>22.816389923726778</v>
      </c>
      <c r="CA73" s="10">
        <f t="shared" ca="1" si="28"/>
        <v>17.093089782272202</v>
      </c>
      <c r="CB73" s="10">
        <v>0</v>
      </c>
      <c r="CC73" s="82">
        <f t="shared" ca="1" si="29"/>
        <v>2.8610662190807802E-2</v>
      </c>
      <c r="CD73" s="82">
        <f t="shared" ca="1" si="30"/>
        <v>0.79594652039988156</v>
      </c>
      <c r="CE73" s="82">
        <f t="shared" ca="1" si="31"/>
        <v>105.53126257617957</v>
      </c>
      <c r="CF73" s="82">
        <f t="shared" ca="1" si="32"/>
        <v>79.059630032678825</v>
      </c>
      <c r="CG73" s="82">
        <f t="shared" ca="1" si="42"/>
        <v>185.41544979144908</v>
      </c>
      <c r="CH73" s="13">
        <f t="shared" ca="1" si="44"/>
        <v>8</v>
      </c>
      <c r="CI73" s="81">
        <f t="shared" ca="1" si="57"/>
        <v>5.3263908754219329E-6</v>
      </c>
      <c r="CJ73" s="81">
        <f t="shared" ca="1" si="58"/>
        <v>6.1377000684027086E-6</v>
      </c>
      <c r="CK73" s="81">
        <f t="shared" ca="1" si="59"/>
        <v>1.7710566523407343E-5</v>
      </c>
      <c r="CL73" s="81">
        <f t="shared" ca="1" si="60"/>
        <v>7.7057277235112442E-6</v>
      </c>
      <c r="CM73" s="89">
        <f t="shared" ca="1" si="46"/>
        <v>3.6880385190743233E-5</v>
      </c>
    </row>
    <row r="74" spans="1:91" x14ac:dyDescent="0.3">
      <c r="A74">
        <v>9</v>
      </c>
      <c r="B74" s="3">
        <f t="shared" si="62"/>
        <v>0.21388888888888888</v>
      </c>
      <c r="C74" s="3">
        <f t="shared" si="47"/>
        <v>0.3</v>
      </c>
      <c r="D74" s="4">
        <f t="shared" ca="1" si="33"/>
        <v>74</v>
      </c>
      <c r="E74" s="58">
        <f>(0.5*(COS(B74*2*PI())+1)*('key variables'!$B$4-'key variables'!$B$6)+'key variables'!$B$6)/'key variables'!$B$4</f>
        <v>1</v>
      </c>
      <c r="F74" s="10">
        <f t="shared" ca="1" si="48"/>
        <v>11692548.952202067</v>
      </c>
      <c r="G74" s="10">
        <f t="shared" ca="1" si="49"/>
        <v>13496331.94482838</v>
      </c>
      <c r="H74" s="10">
        <f t="shared" ca="1" si="50"/>
        <v>40424465.347489364</v>
      </c>
      <c r="I74" s="10">
        <f t="shared" ca="1" si="51"/>
        <v>18170593.286023386</v>
      </c>
      <c r="J74" s="10">
        <f t="shared" ca="1" si="34"/>
        <v>83783939.530543208</v>
      </c>
      <c r="K74" s="82">
        <f t="shared" ca="1" si="10"/>
        <v>11689542.774375962</v>
      </c>
      <c r="L74" s="82">
        <f t="shared" ca="1" si="11"/>
        <v>13492862.010771044</v>
      </c>
      <c r="M74" s="82">
        <f t="shared" ca="1" si="12"/>
        <v>40414074.029753231</v>
      </c>
      <c r="N74" s="82">
        <f t="shared" ca="1" si="13"/>
        <v>18165926.223897915</v>
      </c>
      <c r="O74" s="82">
        <f t="shared" ca="1" si="35"/>
        <v>83762405.038798153</v>
      </c>
      <c r="P74" s="10">
        <f ca="1">IF(IF($A74&gt;='key variables'!$B$26,K74*SUMPRODUCT(Z74:AC74,'control variables'!$O$3:$R$3)/J74+F$65*'key variables'!$B$25/scenario!J$65,K74*SUMPRODUCT(Z74:AC74,'control variables'!$O$7:$R$7)/J74+F$65*'key variables'!$B$25/scenario!J$65)&lt;'key variables'!$B$28,0,IF($A74&gt;='key variables'!$B$26,K74*SUMPRODUCT(Z74:AC74,'control variables'!$O$3:$R$3)/J74+F$65*'key variables'!$B$25/scenario!J$65,K74*SUMPRODUCT(Z74:AC74,'control variables'!$O$7:$R$7)/J74+F$65*'key variables'!$B$25/scenario!J$65))</f>
        <v>445.02160082589853</v>
      </c>
      <c r="Q74" s="10">
        <f ca="1">IF(IF($A74&gt;='key variables'!$B$26,L74*SUMPRODUCT(Z74:AC74,'control variables'!$O$4:$R$4)/J74+G$65*'key variables'!$B$25/scenario!J$65,L74*SUMPRODUCT(Z74:AC74,'control variables'!$O$7:$R$7)/J74+G$65*'key variables'!$B$25/scenario!J$65)&lt;'key variables'!$B$28,0,IF($A74&gt;='key variables'!$B$26,L74*SUMPRODUCT(Z74:AC74,'control variables'!$O$4:$R$4)/J74+G$65*'key variables'!$B$25/scenario!J$65,L74*SUMPRODUCT(Z74:AC74,'control variables'!$O$7:$R$7)/J74+G$65*'key variables'!$B$25/scenario!J$65))</f>
        <v>513.674073285286</v>
      </c>
      <c r="R74" s="10">
        <f ca="1">IF(IF($A74&gt;='key variables'!$B$26,M74*SUMPRODUCT(Z74:AC74,'control variables'!$O$5:$R$5)/J74+H$65*'key variables'!$B$25/scenario!J$65,M74*SUMPRODUCT(Z74:AC74,'control variables'!$O$7:$R$7)/J74+H$65*'key variables'!$B$25/scenario!J$65)&lt;'key variables'!$B$28,0,IF($A74&gt;='key variables'!$B$26,M74*SUMPRODUCT(Z74:AC74,'control variables'!$O$5:$R$5)/J74+H$65*'key variables'!$B$25/scenario!J$65,M74*SUMPRODUCT(Z74:AC74,'control variables'!$O$7:$R$7)/J74+H$65*'key variables'!$B$25/scenario!J$65))</f>
        <v>1538.5662440143883</v>
      </c>
      <c r="S74" s="10">
        <f ca="1">IF(IF($A74&gt;='key variables'!$B$26,N74*SUMPRODUCT(Z74:AC74,'control variables'!$O$6:$R$6)/J74+I$65*'key variables'!$B$25/scenario!J$65,N74*SUMPRODUCT(Z74:AC74,'control variables'!$O$7:$R$7)/J74+I$65*'key variables'!$B$25/scenario!J$65)&lt;'key variables'!$B$28,0,IF($A74&gt;='key variables'!$B$26,N74*SUMPRODUCT(Z74:AC74,'control variables'!$O$6:$R$6)/J74+I$65*'key variables'!$B$25/scenario!J$65,N74*SUMPRODUCT(Z74:AC74,'control variables'!$O$7:$R$7)/J74+I$65*'key variables'!$B$25/scenario!J$65))</f>
        <v>691.57791067459368</v>
      </c>
      <c r="T74" s="10">
        <f t="shared" ca="1" si="61"/>
        <v>3188.8398288001663</v>
      </c>
      <c r="U74" s="82">
        <f ca="1">SUMPRODUCT(P44:P73,'control variables'!AD$7:AD$36)</f>
        <v>226.52852703575269</v>
      </c>
      <c r="V74" s="82">
        <f ca="1">SUMPRODUCT(Q44:Q73,'control variables'!AE$7:AE$36)</f>
        <v>261.47456883400639</v>
      </c>
      <c r="W74" s="82">
        <f ca="1">SUMPRODUCT(R44:R73,'control variables'!AF$7:AF$36)</f>
        <v>783.17354563618494</v>
      </c>
      <c r="X74" s="82">
        <f ca="1">SUMPRODUCT(S44:S73,'control variables'!AG$7:AG$36)</f>
        <v>352.0326319999653</v>
      </c>
      <c r="Y74" s="82">
        <f t="shared" ca="1" si="55"/>
        <v>1623.2092735059093</v>
      </c>
      <c r="Z74" s="10">
        <f ca="1">IF($A74&gt;='key variables'!$B$26,SUMPRODUCT(P44:P73,'control variables'!V$7:V$36)*$E74,SUMPRODUCT(P44:P73,'control variables'!Z$7:Z$36)*$E74)</f>
        <v>445.13601226216679</v>
      </c>
      <c r="AA74" s="10">
        <f ca="1">IF($A74&gt;='key variables'!$B$26,SUMPRODUCT(Q44:Q73,'control variables'!W$7:W$36)*$E74,SUMPRODUCT(Q44:Q73,'control variables'!AA$7:AA$36)*$E74)</f>
        <v>513.80613471419042</v>
      </c>
      <c r="AB74" s="10">
        <f ca="1">IF($A74&gt;='key variables'!$B$26,SUMPRODUCT(R44:R73,'control variables'!X$7:X$36)*$E74,SUMPRODUCT(R44:R73,'control variables'!AB$7:AB$36)*$E74)</f>
        <v>1538.9617953243794</v>
      </c>
      <c r="AC74" s="10">
        <f ca="1">IF($A74&gt;='key variables'!$B$26,SUMPRODUCT(S44:S73,'control variables'!Y$7:Y$36)*$E74,SUMPRODUCT(S44:S73,'control variables'!AC$7:AC$36)*$E74)</f>
        <v>691.75570590334758</v>
      </c>
      <c r="AD74" s="10">
        <f t="shared" ca="1" si="56"/>
        <v>3189.6596482040841</v>
      </c>
      <c r="AE74" s="82">
        <f ca="1">SUMPRODUCT(P44:P73,'control variables'!AL$7:AL$36)</f>
        <v>75.392015000228525</v>
      </c>
      <c r="AF74" s="82">
        <f ca="1">SUMPRODUCT(Q44:Q73,'control variables'!AM$7:AM$36)</f>
        <v>86.795031702084742</v>
      </c>
      <c r="AG74" s="82">
        <f ca="1">SUMPRODUCT(R44:R73,'control variables'!AN$7:AN$36)</f>
        <v>247.47544362034307</v>
      </c>
      <c r="AH74" s="82">
        <f ca="1">SUMPRODUCT(S44:S73,'control variables'!AO$7:AO$36)</f>
        <v>107.15440752921661</v>
      </c>
      <c r="AI74" s="82">
        <f t="shared" ca="1" si="14"/>
        <v>516.81689785187302</v>
      </c>
      <c r="AJ74" s="10">
        <f ca="1">SUMPRODUCT(P44:P73,'control variables'!AP$7:AP$36)</f>
        <v>0.24284182188871101</v>
      </c>
      <c r="AK74" s="10">
        <f ca="1">SUMPRODUCT(Q44:Q73,'control variables'!AQ$7:AQ$36)</f>
        <v>0.70076119665928083</v>
      </c>
      <c r="AL74" s="10">
        <f ca="1">SUMPRODUCT(R44:R73,'control variables'!AR$7:AR$36)</f>
        <v>25.1871971162834</v>
      </c>
      <c r="AM74" s="10">
        <f ca="1">SUMPRODUCT(S44:S73,'control variables'!AS$7:AS$36)</f>
        <v>18.869199865168611</v>
      </c>
      <c r="AN74" s="10">
        <f t="shared" ca="1" si="37"/>
        <v>45</v>
      </c>
      <c r="AO74" s="82">
        <f ca="1">SUMPRODUCT(P44:P73,'control variables'!AX$7:AX$36)</f>
        <v>0.24370937581509314</v>
      </c>
      <c r="AP74" s="82">
        <f ca="1">SUMPRODUCT(Q44:Q73,'control variables'!AY$7:AY$36)</f>
        <v>0.56261173633110584</v>
      </c>
      <c r="AQ74" s="82">
        <f ca="1">SUMPRODUCT(R44:R73,'control variables'!AZ$7:AZ$36)</f>
        <v>5.0554357070786695</v>
      </c>
      <c r="AR74" s="82">
        <f ca="1">SUMPRODUCT(S44:S73,'control variables'!BA$7:BA$36)</f>
        <v>3.7873220399226919</v>
      </c>
      <c r="AS74" s="82">
        <f t="shared" ca="1" si="38"/>
        <v>9.6490788591475596</v>
      </c>
      <c r="AT74" s="10">
        <f ca="1">SUMPRODUCT(P44:P73,'control variables'!AT$7:AT$36)</f>
        <v>-5.6144748111284278E-3</v>
      </c>
      <c r="AU74" s="10">
        <f ca="1">SUMPRODUCT(Q44:Q73,'control variables'!AU$7:AU$36)</f>
        <v>6.0904700248580364E-3</v>
      </c>
      <c r="AV74" s="10">
        <f ca="1">SUMPRODUCT(R44:R73,'control variables'!AV$7:AV$36)</f>
        <v>2.6226051731263205</v>
      </c>
      <c r="AW74" s="10">
        <f ca="1">SUMPRODUCT(S44:S73,'control variables'!AW$7:AW$36)</f>
        <v>1.9647466508749765</v>
      </c>
      <c r="AX74" s="10">
        <f t="shared" ca="1" si="15"/>
        <v>4.5878278192150264</v>
      </c>
      <c r="AY74" s="82">
        <f ca="1">SUMPRODUCT(P44:P73,'control variables'!BB$7:BB$36)</f>
        <v>5.062642110409217E-2</v>
      </c>
      <c r="AZ74" s="82">
        <f ca="1">SUMPRODUCT(Q44:Q73,'control variables'!BC$7:BC$36)</f>
        <v>0.12909728353476801</v>
      </c>
      <c r="BA74" s="82">
        <f ca="1">SUMPRODUCT(R44:R73,'control variables'!BD$7:BD$36)</f>
        <v>0.90372065758318088</v>
      </c>
      <c r="BB74" s="82">
        <f ca="1">SUMPRODUCT(S44:S73,'control variables'!BE$7:BE$36)</f>
        <v>0.12842515092089424</v>
      </c>
      <c r="BC74" s="82">
        <f t="shared" ca="1" si="39"/>
        <v>1.2118695131429353</v>
      </c>
      <c r="BD74" s="10">
        <f ca="1">SUMPRODUCT(P44:P73,'control variables'!BF$7:BF$36)</f>
        <v>1.0590606330068003E-2</v>
      </c>
      <c r="BE74" s="10">
        <f ca="1">SUMPRODUCT(Q44:Q73,'control variables'!BG$7:BG$36)</f>
        <v>1.2224395135047059E-2</v>
      </c>
      <c r="BF74" s="10">
        <f ca="1">SUMPRODUCT(R44:R73,'control variables'!BH$7:BH$36)</f>
        <v>0.36614737821481458</v>
      </c>
      <c r="BG74" s="10">
        <f ca="1">SUMPRODUCT(S44:S73,'control variables'!BI$7:BI$36)</f>
        <v>0.82290713346300559</v>
      </c>
      <c r="BH74" s="10">
        <f t="shared" ca="1" si="40"/>
        <v>1.2118695131429353</v>
      </c>
      <c r="BI74" s="82">
        <f t="shared" ca="1" si="16"/>
        <v>75.437026946521499</v>
      </c>
      <c r="BJ74" s="82">
        <f t="shared" ca="1" si="17"/>
        <v>86.930219455644362</v>
      </c>
      <c r="BK74" s="82">
        <f t="shared" ca="1" si="18"/>
        <v>251.00176945105258</v>
      </c>
      <c r="BL74" s="82">
        <f t="shared" ca="1" si="19"/>
        <v>109.24757933101247</v>
      </c>
      <c r="BM74" s="82">
        <f t="shared" ca="1" si="9"/>
        <v>522.61659518423096</v>
      </c>
      <c r="BN74" s="10">
        <f ca="1">BN73+BI74-INDIRECT(ADDRESS(MAX($D74-'key variables'!$B$9*30,34),scenario!BI$4),TRUE)</f>
        <v>521.70304350524304</v>
      </c>
      <c r="BO74" s="10">
        <f ca="1">BO73+BJ74-INDIRECT(ADDRESS(MAX($D74-'key variables'!$B$9*30,34),scenario!BJ$4),TRUE)</f>
        <v>601.17091722292844</v>
      </c>
      <c r="BP74" s="10">
        <f ca="1">BP73+BK74-INDIRECT(ADDRESS(MAX($D74-'key variables'!$B$9*30,34),scenario!BK$4),TRUE)</f>
        <v>1734.8628225085133</v>
      </c>
      <c r="BQ74" s="10">
        <f ca="1">BQ73+BL74-INDIRECT(ADDRESS(MAX($D74-'key variables'!$B$9*30,34),scenario!BL$4),TRUE)</f>
        <v>754.86381296596176</v>
      </c>
      <c r="BR74" s="10">
        <f t="shared" ca="1" si="43"/>
        <v>3612.600596202647</v>
      </c>
      <c r="BS74" s="82">
        <f t="shared" ca="1" si="21"/>
        <v>2929.4857928203351</v>
      </c>
      <c r="BT74" s="82">
        <f t="shared" ca="1" si="22"/>
        <v>3382.4249890027932</v>
      </c>
      <c r="BU74" s="82">
        <f t="shared" ca="1" si="23"/>
        <v>10194.655010261657</v>
      </c>
      <c r="BV74" s="82">
        <f t="shared" ca="1" si="24"/>
        <v>4602.9533160462324</v>
      </c>
      <c r="BW74" s="82">
        <f t="shared" ca="1" si="41"/>
        <v>21109.519108131019</v>
      </c>
      <c r="BX74" s="10">
        <f t="shared" ca="1" si="25"/>
        <v>1.2824110238136504</v>
      </c>
      <c r="BY74" s="10">
        <f t="shared" ca="1" si="26"/>
        <v>2.9604913244920219</v>
      </c>
      <c r="BZ74" s="10">
        <f t="shared" ca="1" si="27"/>
        <v>26.601957595007448</v>
      </c>
      <c r="CA74" s="10">
        <f t="shared" ca="1" si="28"/>
        <v>19.929079537810996</v>
      </c>
      <c r="CB74" s="10">
        <v>0</v>
      </c>
      <c r="CC74" s="82">
        <f t="shared" ca="1" si="29"/>
        <v>3.3357583075554122E-2</v>
      </c>
      <c r="CD74" s="82">
        <f t="shared" ca="1" si="30"/>
        <v>0.92800551070319859</v>
      </c>
      <c r="CE74" s="82">
        <f t="shared" ca="1" si="31"/>
        <v>123.04041881225798</v>
      </c>
      <c r="CF74" s="82">
        <f t="shared" ca="1" si="32"/>
        <v>92.176761207049779</v>
      </c>
      <c r="CG74" s="82">
        <f t="shared" ca="1" si="42"/>
        <v>216.1785431130865</v>
      </c>
      <c r="CH74" s="13">
        <f t="shared" ca="1" si="44"/>
        <v>9</v>
      </c>
      <c r="CI74" s="81">
        <f t="shared" ca="1" si="57"/>
        <v>6.2267666861744743E-6</v>
      </c>
      <c r="CJ74" s="81">
        <f t="shared" ca="1" si="58"/>
        <v>7.1752524480395582E-6</v>
      </c>
      <c r="CK74" s="81">
        <f t="shared" ca="1" si="59"/>
        <v>2.0706388745018057E-5</v>
      </c>
      <c r="CL74" s="81">
        <f t="shared" ca="1" si="60"/>
        <v>9.0096481162810224E-6</v>
      </c>
      <c r="CM74" s="89">
        <f t="shared" ca="1" si="46"/>
        <v>4.3118055995513113E-5</v>
      </c>
    </row>
    <row r="75" spans="1:91" x14ac:dyDescent="0.3">
      <c r="A75">
        <v>10</v>
      </c>
      <c r="B75" s="3">
        <f t="shared" si="62"/>
        <v>0.21666666666666667</v>
      </c>
      <c r="C75" s="3">
        <f t="shared" si="47"/>
        <v>0.33333333333333331</v>
      </c>
      <c r="D75" s="4">
        <f t="shared" ca="1" si="33"/>
        <v>75</v>
      </c>
      <c r="E75" s="58">
        <f>(0.5*(COS(B75*2*PI())+1)*('key variables'!$B$4-'key variables'!$B$6)+'key variables'!$B$6)/'key variables'!$B$4</f>
        <v>1</v>
      </c>
      <c r="F75" s="10">
        <f t="shared" ca="1" si="48"/>
        <v>11692548.941611461</v>
      </c>
      <c r="G75" s="10">
        <f t="shared" ca="1" si="49"/>
        <v>13496331.932603985</v>
      </c>
      <c r="H75" s="10">
        <f t="shared" ca="1" si="50"/>
        <v>40424464.981341988</v>
      </c>
      <c r="I75" s="10">
        <f t="shared" ca="1" si="51"/>
        <v>18170592.463116251</v>
      </c>
      <c r="J75" s="10">
        <f t="shared" ca="1" si="34"/>
        <v>83783938.318673685</v>
      </c>
      <c r="K75" s="82">
        <f t="shared" ca="1" si="10"/>
        <v>11689097.752775136</v>
      </c>
      <c r="L75" s="82">
        <f t="shared" ca="1" si="11"/>
        <v>13492348.336697759</v>
      </c>
      <c r="M75" s="82">
        <f t="shared" ca="1" si="12"/>
        <v>40412535.463509217</v>
      </c>
      <c r="N75" s="82">
        <f t="shared" ca="1" si="13"/>
        <v>18165234.645987239</v>
      </c>
      <c r="O75" s="82">
        <f t="shared" ca="1" si="35"/>
        <v>83759216.198969349</v>
      </c>
      <c r="P75" s="10">
        <f ca="1">IF(IF($A75&gt;='key variables'!$B$26,K75*SUMPRODUCT(Z75:AC75,'control variables'!$O$3:$R$3)/J75+F$65*'key variables'!$B$25/scenario!J$65,K75*SUMPRODUCT(Z75:AC75,'control variables'!$O$7:$R$7)/J75+F$65*'key variables'!$B$25/scenario!J$65)&lt;'key variables'!$B$28,0,IF($A75&gt;='key variables'!$B$26,K75*SUMPRODUCT(Z75:AC75,'control variables'!$O$3:$R$3)/J75+F$65*'key variables'!$B$25/scenario!J$65,K75*SUMPRODUCT(Z75:AC75,'control variables'!$O$7:$R$7)/J75+F$65*'key variables'!$B$25/scenario!J$65))</f>
        <v>508.55775761247332</v>
      </c>
      <c r="Q75" s="10">
        <f ca="1">IF(IF($A75&gt;='key variables'!$B$26,L75*SUMPRODUCT(Z75:AC75,'control variables'!$O$4:$R$4)/J75+G$65*'key variables'!$B$25/scenario!J$65,L75*SUMPRODUCT(Z75:AC75,'control variables'!$O$7:$R$7)/J75+G$65*'key variables'!$B$25/scenario!J$65)&lt;'key variables'!$B$28,0,IF($A75&gt;='key variables'!$B$26,L75*SUMPRODUCT(Z75:AC75,'control variables'!$O$4:$R$4)/J75+G$65*'key variables'!$B$25/scenario!J$65,L75*SUMPRODUCT(Z75:AC75,'control variables'!$O$7:$R$7)/J75+G$65*'key variables'!$B$25/scenario!J$65))</f>
        <v>587.01180879493961</v>
      </c>
      <c r="R75" s="10">
        <f ca="1">IF(IF($A75&gt;='key variables'!$B$26,M75*SUMPRODUCT(Z75:AC75,'control variables'!$O$5:$R$5)/J75+H$65*'key variables'!$B$25/scenario!J$65,M75*SUMPRODUCT(Z75:AC75,'control variables'!$O$7:$R$7)/J75+H$65*'key variables'!$B$25/scenario!J$65)&lt;'key variables'!$B$28,0,IF($A75&gt;='key variables'!$B$26,M75*SUMPRODUCT(Z75:AC75,'control variables'!$O$5:$R$5)/J75+H$65*'key variables'!$B$25/scenario!J$65,M75*SUMPRODUCT(Z75:AC75,'control variables'!$O$7:$R$7)/J75+H$65*'key variables'!$B$25/scenario!J$65))</f>
        <v>1758.2288085389207</v>
      </c>
      <c r="S75" s="10">
        <f ca="1">IF(IF($A75&gt;='key variables'!$B$26,N75*SUMPRODUCT(Z75:AC75,'control variables'!$O$6:$R$6)/J75+I$65*'key variables'!$B$25/scenario!J$65,N75*SUMPRODUCT(Z75:AC75,'control variables'!$O$7:$R$7)/J75+I$65*'key variables'!$B$25/scenario!J$65)&lt;'key variables'!$B$28,0,IF($A75&gt;='key variables'!$B$26,N75*SUMPRODUCT(Z75:AC75,'control variables'!$O$6:$R$6)/J75+I$65*'key variables'!$B$25/scenario!J$65,N75*SUMPRODUCT(Z75:AC75,'control variables'!$O$7:$R$7)/J75+I$65*'key variables'!$B$25/scenario!J$65))</f>
        <v>790.31514608340478</v>
      </c>
      <c r="T75" s="10">
        <f t="shared" ca="1" si="61"/>
        <v>3644.1135210297384</v>
      </c>
      <c r="U75" s="82">
        <f ca="1">SUMPRODUCT(P45:P74,'control variables'!AD$7:AD$36)</f>
        <v>258.3696111161575</v>
      </c>
      <c r="V75" s="82">
        <f ca="1">SUMPRODUCT(Q45:Q74,'control variables'!AE$7:AE$36)</f>
        <v>298.22770469762844</v>
      </c>
      <c r="W75" s="82">
        <f ca="1">SUMPRODUCT(R45:R74,'control variables'!AF$7:AF$36)</f>
        <v>893.2572293225877</v>
      </c>
      <c r="X75" s="82">
        <f ca="1">SUMPRODUCT(S45:S74,'control variables'!AG$7:AG$36)</f>
        <v>401.51470289511587</v>
      </c>
      <c r="Y75" s="82">
        <f t="shared" ca="1" si="55"/>
        <v>1851.3692480314894</v>
      </c>
      <c r="Z75" s="10">
        <f ca="1">IF($A75&gt;='key variables'!$B$26,SUMPRODUCT(P45:P74,'control variables'!V$7:V$36)*$E75,SUMPRODUCT(P45:P74,'control variables'!Z$7:Z$36)*$E75)</f>
        <v>508.70786260463984</v>
      </c>
      <c r="AA75" s="10">
        <f ca="1">IF($A75&gt;='key variables'!$B$26,SUMPRODUCT(Q45:Q74,'control variables'!W$7:W$36)*$E75,SUMPRODUCT(Q45:Q74,'control variables'!AA$7:AA$36)*$E75)</f>
        <v>587.18507014361035</v>
      </c>
      <c r="AB75" s="10">
        <f ca="1">IF($A75&gt;='key variables'!$B$26,SUMPRODUCT(R45:R74,'control variables'!X$7:X$36)*$E75,SUMPRODUCT(R45:R74,'control variables'!AB$7:AB$36)*$E75)</f>
        <v>1758.7477629296759</v>
      </c>
      <c r="AC75" s="10">
        <f ca="1">IF($A75&gt;='key variables'!$B$26,SUMPRODUCT(S45:S74,'control variables'!Y$7:Y$36)*$E75,SUMPRODUCT(S45:S74,'control variables'!AC$7:AC$36)*$E75)</f>
        <v>790.54841099804207</v>
      </c>
      <c r="AD75" s="10">
        <f t="shared" ca="1" si="56"/>
        <v>3645.1891066759681</v>
      </c>
      <c r="AE75" s="82">
        <f ca="1">SUMPRODUCT(P45:P74,'control variables'!AL$7:AL$36)</f>
        <v>87.900636022732328</v>
      </c>
      <c r="AF75" s="82">
        <f ca="1">SUMPRODUCT(Q45:Q74,'control variables'!AM$7:AM$36)</f>
        <v>101.19557741232063</v>
      </c>
      <c r="AG75" s="82">
        <f ca="1">SUMPRODUCT(R45:R74,'control variables'!AN$7:AN$36)</f>
        <v>288.53518365532551</v>
      </c>
      <c r="AH75" s="82">
        <f ca="1">SUMPRODUCT(S45:S74,'control variables'!AO$7:AO$36)</f>
        <v>124.93286688820622</v>
      </c>
      <c r="AI75" s="82">
        <f t="shared" ca="1" si="14"/>
        <v>602.56426397858468</v>
      </c>
      <c r="AJ75" s="10">
        <f ca="1">SUMPRODUCT(P45:P74,'control variables'!AP$7:AP$36)</f>
        <v>0.25817240856003176</v>
      </c>
      <c r="AK75" s="10">
        <f ca="1">SUMPRODUCT(Q45:Q74,'control variables'!AQ$7:AQ$36)</f>
        <v>0.74500020037671633</v>
      </c>
      <c r="AL75" s="10">
        <f ca="1">SUMPRODUCT(R45:R74,'control variables'!AR$7:AR$36)</f>
        <v>26.777263319972302</v>
      </c>
      <c r="AM75" s="10">
        <f ca="1">SUMPRODUCT(S45:S74,'control variables'!AS$7:AS$36)</f>
        <v>20.060412188354125</v>
      </c>
      <c r="AN75" s="10">
        <f t="shared" ca="1" si="37"/>
        <v>47.840848117263178</v>
      </c>
      <c r="AO75" s="82">
        <f ca="1">SUMPRODUCT(P45:P74,'control variables'!AX$7:AX$36)</f>
        <v>0.28414427096536482</v>
      </c>
      <c r="AP75" s="82">
        <f ca="1">SUMPRODUCT(Q45:Q74,'control variables'!AY$7:AY$36)</f>
        <v>0.65595712566122655</v>
      </c>
      <c r="AQ75" s="82">
        <f ca="1">SUMPRODUCT(R45:R74,'control variables'!AZ$7:AZ$36)</f>
        <v>5.8942052951217656</v>
      </c>
      <c r="AR75" s="82">
        <f ca="1">SUMPRODUCT(S45:S74,'control variables'!BA$7:BA$36)</f>
        <v>4.4156933082516439</v>
      </c>
      <c r="AS75" s="82">
        <f t="shared" ca="1" si="38"/>
        <v>11.25</v>
      </c>
      <c r="AT75" s="10">
        <f ca="1">SUMPRODUCT(P45:P74,'control variables'!AT$7:AT$36)</f>
        <v>-6.5459970373560493E-3</v>
      </c>
      <c r="AU75" s="10">
        <f ca="1">SUMPRODUCT(Q45:Q74,'control variables'!AU$7:AU$36)</f>
        <v>7.1009667119360719E-3</v>
      </c>
      <c r="AV75" s="10">
        <f ca="1">SUMPRODUCT(R45:R74,'control variables'!AV$7:AV$36)</f>
        <v>3.0577331399567029</v>
      </c>
      <c r="AW75" s="10">
        <f ca="1">SUMPRODUCT(S45:S74,'control variables'!AW$7:AW$36)</f>
        <v>2.2907264149249777</v>
      </c>
      <c r="AX75" s="10">
        <f t="shared" ca="1" si="15"/>
        <v>5.3490145245562601</v>
      </c>
      <c r="AY75" s="82">
        <f ca="1">SUMPRODUCT(P45:P74,'control variables'!BB$7:BB$36)</f>
        <v>5.9026073445455615E-2</v>
      </c>
      <c r="AZ75" s="82">
        <f ca="1">SUMPRODUCT(Q45:Q74,'control variables'!BC$7:BC$36)</f>
        <v>0.15051638202638201</v>
      </c>
      <c r="BA75" s="82">
        <f ca="1">SUMPRODUCT(R45:R74,'control variables'!BD$7:BD$36)</f>
        <v>1.0536609293199382</v>
      </c>
      <c r="BB75" s="82">
        <f ca="1">SUMPRODUCT(S45:S74,'control variables'!BE$7:BE$36)</f>
        <v>0.14973273293236392</v>
      </c>
      <c r="BC75" s="82">
        <f t="shared" ca="1" si="39"/>
        <v>1.4129361177241397</v>
      </c>
      <c r="BD75" s="10">
        <f ca="1">SUMPRODUCT(P45:P74,'control variables'!BF$7:BF$36)</f>
        <v>1.234774043745257E-2</v>
      </c>
      <c r="BE75" s="10">
        <f ca="1">SUMPRODUCT(Q45:Q74,'control variables'!BG$7:BG$36)</f>
        <v>1.4252598333664041E-2</v>
      </c>
      <c r="BF75" s="10">
        <f ca="1">SUMPRODUCT(R45:R74,'control variables'!BH$7:BH$36)</f>
        <v>0.42689650121489087</v>
      </c>
      <c r="BG75" s="10">
        <f ca="1">SUMPRODUCT(S45:S74,'control variables'!BI$7:BI$36)</f>
        <v>0.95943927773813198</v>
      </c>
      <c r="BH75" s="10">
        <f t="shared" ca="1" si="40"/>
        <v>1.4129361177241395</v>
      </c>
      <c r="BI75" s="82">
        <f t="shared" ca="1" si="16"/>
        <v>87.953116099140431</v>
      </c>
      <c r="BJ75" s="82">
        <f t="shared" ca="1" si="17"/>
        <v>101.35319476105894</v>
      </c>
      <c r="BK75" s="82">
        <f t="shared" ca="1" si="18"/>
        <v>292.6465777246022</v>
      </c>
      <c r="BL75" s="82">
        <f t="shared" ca="1" si="19"/>
        <v>127.37332603606356</v>
      </c>
      <c r="BM75" s="82">
        <f t="shared" ca="1" si="9"/>
        <v>609.32621462086513</v>
      </c>
      <c r="BN75" s="10">
        <f ca="1">BN74+BI75-INDIRECT(ADDRESS(MAX($D75-'key variables'!$B$9*30,34),scenario!BI$4),TRUE)</f>
        <v>609.65615960438345</v>
      </c>
      <c r="BO75" s="10">
        <f ca="1">BO74+BJ75-INDIRECT(ADDRESS(MAX($D75-'key variables'!$B$9*30,34),scenario!BJ$4),TRUE)</f>
        <v>702.52411198398738</v>
      </c>
      <c r="BP75" s="10">
        <f ca="1">BP74+BK75-INDIRECT(ADDRESS(MAX($D75-'key variables'!$B$9*30,34),scenario!BK$4),TRUE)</f>
        <v>2027.5094002331155</v>
      </c>
      <c r="BQ75" s="10">
        <f ca="1">BQ74+BL75-INDIRECT(ADDRESS(MAX($D75-'key variables'!$B$9*30,34),scenario!BL$4),TRUE)</f>
        <v>882.23713900202529</v>
      </c>
      <c r="BR75" s="10">
        <f t="shared" ca="1" si="43"/>
        <v>4221.9268108235119</v>
      </c>
      <c r="BS75" s="82">
        <f t="shared" ca="1" si="21"/>
        <v>3350.0780865932306</v>
      </c>
      <c r="BT75" s="82">
        <f t="shared" ca="1" si="22"/>
        <v>3868.0693504383398</v>
      </c>
      <c r="BU75" s="82">
        <f t="shared" ca="1" si="23"/>
        <v>11659.81034457476</v>
      </c>
      <c r="BV75" s="82">
        <f t="shared" ca="1" si="24"/>
        <v>5264.9356968158363</v>
      </c>
      <c r="BW75" s="82">
        <f t="shared" ca="1" si="41"/>
        <v>24142.893478422167</v>
      </c>
      <c r="BX75" s="10">
        <f t="shared" ca="1" si="25"/>
        <v>1.495181480896107</v>
      </c>
      <c r="BY75" s="10">
        <f t="shared" ca="1" si="26"/>
        <v>3.4516794697932025</v>
      </c>
      <c r="BZ75" s="10">
        <f t="shared" ca="1" si="27"/>
        <v>31.015605459594383</v>
      </c>
      <c r="CA75" s="10">
        <f t="shared" ca="1" si="28"/>
        <v>23.235600835392145</v>
      </c>
      <c r="CB75" s="10">
        <v>0</v>
      </c>
      <c r="CC75" s="82">
        <f t="shared" ca="1" si="29"/>
        <v>1.3931717707577135E-2</v>
      </c>
      <c r="CD75" s="82">
        <f t="shared" ca="1" si="30"/>
        <v>1.009947618706752</v>
      </c>
      <c r="CE75" s="82">
        <f t="shared" ca="1" si="31"/>
        <v>140.86574369715183</v>
      </c>
      <c r="CF75" s="82">
        <f t="shared" ca="1" si="32"/>
        <v>105.53075367222728</v>
      </c>
      <c r="CG75" s="82">
        <f t="shared" ca="1" si="42"/>
        <v>247.42037670579344</v>
      </c>
      <c r="CH75" s="13">
        <f t="shared" ca="1" si="44"/>
        <v>10</v>
      </c>
      <c r="CI75" s="81">
        <f t="shared" ca="1" si="57"/>
        <v>7.2765278386120441E-6</v>
      </c>
      <c r="CJ75" s="81">
        <f t="shared" ca="1" si="58"/>
        <v>8.3849497419412839E-6</v>
      </c>
      <c r="CK75" s="81">
        <f t="shared" ca="1" si="59"/>
        <v>2.4199261110422475E-5</v>
      </c>
      <c r="CL75" s="81">
        <f t="shared" ca="1" si="60"/>
        <v>1.0529907721052939E-5</v>
      </c>
      <c r="CM75" s="89">
        <f t="shared" ca="1" si="46"/>
        <v>5.0390646412028746E-5</v>
      </c>
    </row>
    <row r="76" spans="1:91" x14ac:dyDescent="0.3">
      <c r="A76">
        <v>11</v>
      </c>
      <c r="B76" s="3">
        <f t="shared" si="62"/>
        <v>0.21944444444444444</v>
      </c>
      <c r="C76" s="3">
        <f t="shared" si="47"/>
        <v>0.36666666666666664</v>
      </c>
      <c r="D76" s="4">
        <f t="shared" ca="1" si="33"/>
        <v>76</v>
      </c>
      <c r="E76" s="58">
        <f>(0.5*(COS(B76*2*PI())+1)*('key variables'!$B$4-'key variables'!$B$6)+'key variables'!$B$6)/'key variables'!$B$4</f>
        <v>1</v>
      </c>
      <c r="F76" s="10">
        <f t="shared" ca="1" si="48"/>
        <v>11692548.92926372</v>
      </c>
      <c r="G76" s="10">
        <f t="shared" ca="1" si="49"/>
        <v>13496331.918351388</v>
      </c>
      <c r="H76" s="10">
        <f t="shared" ca="1" si="50"/>
        <v>40424464.55444549</v>
      </c>
      <c r="I76" s="10">
        <f t="shared" ca="1" si="51"/>
        <v>18170591.503676973</v>
      </c>
      <c r="J76" s="10">
        <f t="shared" ca="1" si="34"/>
        <v>83783936.905737579</v>
      </c>
      <c r="K76" s="82">
        <f t="shared" ca="1" si="10"/>
        <v>11688589.195017522</v>
      </c>
      <c r="L76" s="82">
        <f t="shared" ca="1" si="11"/>
        <v>13491761.324888965</v>
      </c>
      <c r="M76" s="82">
        <f t="shared" ca="1" si="12"/>
        <v>40410777.23470068</v>
      </c>
      <c r="N76" s="82">
        <f t="shared" ca="1" si="13"/>
        <v>18164444.330841158</v>
      </c>
      <c r="O76" s="82">
        <f t="shared" ca="1" si="35"/>
        <v>83755572.085448325</v>
      </c>
      <c r="P76" s="10">
        <f ca="1">IF(IF($A76&gt;='key variables'!$B$26,K76*SUMPRODUCT(Z76:AC76,'control variables'!$O$3:$R$3)/J76+F$65*'key variables'!$B$25/scenario!J$65,K76*SUMPRODUCT(Z76:AC76,'control variables'!$O$7:$R$7)/J76+F$65*'key variables'!$B$25/scenario!J$65)&lt;'key variables'!$B$28,0,IF($A76&gt;='key variables'!$B$26,K76*SUMPRODUCT(Z76:AC76,'control variables'!$O$3:$R$3)/J76+F$65*'key variables'!$B$25/scenario!J$65,K76*SUMPRODUCT(Z76:AC76,'control variables'!$O$7:$R$7)/J76+F$65*'key variables'!$B$25/scenario!J$65))</f>
        <v>580.67481092809248</v>
      </c>
      <c r="Q76" s="10">
        <f ca="1">IF(IF($A76&gt;='key variables'!$B$26,L76*SUMPRODUCT(Z76:AC76,'control variables'!$O$4:$R$4)/J76+G$65*'key variables'!$B$25/scenario!J$65,L76*SUMPRODUCT(Z76:AC76,'control variables'!$O$7:$R$7)/J76+G$65*'key variables'!$B$25/scenario!J$65)&lt;'key variables'!$B$28,0,IF($A76&gt;='key variables'!$B$26,L76*SUMPRODUCT(Z76:AC76,'control variables'!$O$4:$R$4)/J76+G$65*'key variables'!$B$25/scenario!J$65,L76*SUMPRODUCT(Z76:AC76,'control variables'!$O$7:$R$7)/J76+G$65*'key variables'!$B$25/scenario!J$65))</f>
        <v>670.25419626830399</v>
      </c>
      <c r="R76" s="10">
        <f ca="1">IF(IF($A76&gt;='key variables'!$B$26,M76*SUMPRODUCT(Z76:AC76,'control variables'!$O$5:$R$5)/J76+H$65*'key variables'!$B$25/scenario!J$65,M76*SUMPRODUCT(Z76:AC76,'control variables'!$O$7:$R$7)/J76+H$65*'key variables'!$B$25/scenario!J$65)&lt;'key variables'!$B$28,0,IF($A76&gt;='key variables'!$B$26,M76*SUMPRODUCT(Z76:AC76,'control variables'!$O$5:$R$5)/J76+H$65*'key variables'!$B$25/scenario!J$65,M76*SUMPRODUCT(Z76:AC76,'control variables'!$O$7:$R$7)/J76+H$65*'key variables'!$B$25/scenario!J$65))</f>
        <v>2007.5579728834764</v>
      </c>
      <c r="S76" s="10">
        <f ca="1">IF(IF($A76&gt;='key variables'!$B$26,N76*SUMPRODUCT(Z76:AC76,'control variables'!$O$6:$R$6)/J76+I$65*'key variables'!$B$25/scenario!J$65,N76*SUMPRODUCT(Z76:AC76,'control variables'!$O$7:$R$7)/J76+I$65*'key variables'!$B$25/scenario!J$65)&lt;'key variables'!$B$28,0,IF($A76&gt;='key variables'!$B$26,N76*SUMPRODUCT(Z76:AC76,'control variables'!$O$6:$R$6)/J76+I$65*'key variables'!$B$25/scenario!J$65,N76*SUMPRODUCT(Z76:AC76,'control variables'!$O$7:$R$7)/J76+I$65*'key variables'!$B$25/scenario!J$65))</f>
        <v>902.38737125958494</v>
      </c>
      <c r="T76" s="10">
        <f t="shared" ca="1" si="61"/>
        <v>4160.8743513394575</v>
      </c>
      <c r="U76" s="82">
        <f ca="1">SUMPRODUCT(P46:P75,'control variables'!AD$7:AD$36)</f>
        <v>298.35917735767811</v>
      </c>
      <c r="V76" s="82">
        <f ca="1">SUMPRODUCT(Q46:Q75,'control variables'!AE$7:AE$36)</f>
        <v>344.38637057378207</v>
      </c>
      <c r="W76" s="82">
        <f ca="1">SUMPRODUCT(R46:R75,'control variables'!AF$7:AF$36)</f>
        <v>1031.5125333747867</v>
      </c>
      <c r="X76" s="82">
        <f ca="1">SUMPRODUCT(S46:S75,'control variables'!AG$7:AG$36)</f>
        <v>463.65977769321222</v>
      </c>
      <c r="Y76" s="82">
        <f t="shared" ca="1" si="55"/>
        <v>2137.917858999459</v>
      </c>
      <c r="Z76" s="10">
        <f ca="1">IF($A76&gt;='key variables'!$B$26,SUMPRODUCT(P46:P75,'control variables'!V$7:V$36)*$E76,SUMPRODUCT(P46:P75,'control variables'!Z$7:Z$36)*$E76)</f>
        <v>580.8714637905498</v>
      </c>
      <c r="AA76" s="10">
        <f ca="1">IF($A76&gt;='key variables'!$B$26,SUMPRODUCT(Q46:Q75,'control variables'!W$7:W$36)*$E76,SUMPRODUCT(Q46:Q75,'control variables'!AA$7:AA$36)*$E76)</f>
        <v>670.48118632158253</v>
      </c>
      <c r="AB76" s="10">
        <f ca="1">IF($A76&gt;='key variables'!$B$26,SUMPRODUCT(R46:R75,'control variables'!X$7:X$36)*$E76,SUMPRODUCT(R46:R75,'control variables'!AB$7:AB$36)*$E76)</f>
        <v>2008.2378568577808</v>
      </c>
      <c r="AC76" s="10">
        <f ca="1">IF($A76&gt;='key variables'!$B$26,SUMPRODUCT(S46:S75,'control variables'!Y$7:Y$36)*$E76,SUMPRODUCT(S46:S75,'control variables'!AC$7:AC$36)*$E76)</f>
        <v>902.692973938877</v>
      </c>
      <c r="AD76" s="10">
        <f t="shared" ca="1" si="56"/>
        <v>4162.2834809087899</v>
      </c>
      <c r="AE76" s="82">
        <f ca="1">SUMPRODUCT(P46:P75,'control variables'!AL$7:AL$36)</f>
        <v>102.48461741177032</v>
      </c>
      <c r="AF76" s="82">
        <f ca="1">SUMPRODUCT(Q46:Q75,'control variables'!AM$7:AM$36)</f>
        <v>117.9853810407331</v>
      </c>
      <c r="AG76" s="82">
        <f ca="1">SUMPRODUCT(R46:R75,'control variables'!AN$7:AN$36)</f>
        <v>336.40732587081158</v>
      </c>
      <c r="AH76" s="82">
        <f ca="1">SUMPRODUCT(S46:S75,'control variables'!AO$7:AO$36)</f>
        <v>145.66102868564261</v>
      </c>
      <c r="AI76" s="82">
        <f t="shared" ca="1" si="14"/>
        <v>702.53835300895753</v>
      </c>
      <c r="AJ76" s="10">
        <f ca="1">SUMPRODUCT(P46:P75,'control variables'!AP$7:AP$36)</f>
        <v>0.30100311062429075</v>
      </c>
      <c r="AK76" s="10">
        <f ca="1">SUMPRODUCT(Q46:Q75,'control variables'!AQ$7:AQ$36)</f>
        <v>0.86859544356370755</v>
      </c>
      <c r="AL76" s="10">
        <f ca="1">SUMPRODUCT(R46:R75,'control variables'!AR$7:AR$36)</f>
        <v>31.219600879399234</v>
      </c>
      <c r="AM76" s="10">
        <f ca="1">SUMPRODUCT(S46:S75,'control variables'!AS$7:AS$36)</f>
        <v>23.38842676015852</v>
      </c>
      <c r="AN76" s="10">
        <f t="shared" ca="1" si="37"/>
        <v>55.777626193745746</v>
      </c>
      <c r="AO76" s="82">
        <f ca="1">SUMPRODUCT(P46:P75,'control variables'!AX$7:AX$36)</f>
        <v>0.30208227826293022</v>
      </c>
      <c r="AP76" s="82">
        <f ca="1">SUMPRODUCT(Q46:Q75,'control variables'!AY$7:AY$36)</f>
        <v>0.69736765161350001</v>
      </c>
      <c r="AQ76" s="82">
        <f ca="1">SUMPRODUCT(R46:R75,'control variables'!AZ$7:AZ$36)</f>
        <v>6.2663061126167863</v>
      </c>
      <c r="AR76" s="82">
        <f ca="1">SUMPRODUCT(S46:S75,'control variables'!BA$7:BA$36)</f>
        <v>4.6944559649505564</v>
      </c>
      <c r="AS76" s="82">
        <f t="shared" ca="1" si="38"/>
        <v>11.960212007443772</v>
      </c>
      <c r="AT76" s="10">
        <f ca="1">SUMPRODUCT(P46:P75,'control variables'!AT$7:AT$36)</f>
        <v>-7.6320722159339306E-3</v>
      </c>
      <c r="AU76" s="10">
        <f ca="1">SUMPRODUCT(Q46:Q75,'control variables'!AU$7:AU$36)</f>
        <v>8.2791193517448639E-3</v>
      </c>
      <c r="AV76" s="10">
        <f ca="1">SUMPRODUCT(R46:R75,'control variables'!AV$7:AV$36)</f>
        <v>3.5650551028403457</v>
      </c>
      <c r="AW76" s="10">
        <f ca="1">SUMPRODUCT(S46:S75,'control variables'!AW$7:AW$36)</f>
        <v>2.6707909163240782</v>
      </c>
      <c r="AX76" s="10">
        <f t="shared" ca="1" si="15"/>
        <v>6.2364930663002349</v>
      </c>
      <c r="AY76" s="82">
        <f ca="1">SUMPRODUCT(P46:P75,'control variables'!BB$7:BB$36)</f>
        <v>6.8819349075155162E-2</v>
      </c>
      <c r="AZ76" s="82">
        <f ca="1">SUMPRODUCT(Q46:Q75,'control variables'!BC$7:BC$36)</f>
        <v>0.17548921741804396</v>
      </c>
      <c r="BA76" s="82">
        <f ca="1">SUMPRODUCT(R46:R75,'control variables'!BD$7:BD$36)</f>
        <v>1.2284784514546405</v>
      </c>
      <c r="BB76" s="82">
        <f ca="1">SUMPRODUCT(S46:S75,'control variables'!BE$7:BE$36)</f>
        <v>0.17457554965385672</v>
      </c>
      <c r="BC76" s="82">
        <f t="shared" ca="1" si="39"/>
        <v>1.6473625676016965</v>
      </c>
      <c r="BD76" s="10">
        <f ca="1">SUMPRODUCT(P46:P75,'control variables'!BF$7:BF$36)</f>
        <v>1.4396408398056507E-2</v>
      </c>
      <c r="BE76" s="10">
        <f ca="1">SUMPRODUCT(Q46:Q75,'control variables'!BG$7:BG$36)</f>
        <v>1.6617309651450578E-2</v>
      </c>
      <c r="BF76" s="10">
        <f ca="1">SUMPRODUCT(R46:R75,'control variables'!BH$7:BH$36)</f>
        <v>0.4977247785797248</v>
      </c>
      <c r="BG76" s="10">
        <f ca="1">SUMPRODUCT(S46:S75,'control variables'!BI$7:BI$36)</f>
        <v>1.1186240709724642</v>
      </c>
      <c r="BH76" s="10">
        <f t="shared" ca="1" si="40"/>
        <v>1.6473625676016961</v>
      </c>
      <c r="BI76" s="82">
        <f t="shared" ca="1" si="16"/>
        <v>102.54580468862953</v>
      </c>
      <c r="BJ76" s="82">
        <f t="shared" ca="1" si="17"/>
        <v>118.16914937750289</v>
      </c>
      <c r="BK76" s="82">
        <f t="shared" ca="1" si="18"/>
        <v>341.20085942510656</v>
      </c>
      <c r="BL76" s="82">
        <f t="shared" ca="1" si="19"/>
        <v>148.50639515162055</v>
      </c>
      <c r="BM76" s="82">
        <f t="shared" ca="1" si="9"/>
        <v>710.42220864285946</v>
      </c>
      <c r="BN76" s="10">
        <f ca="1">BN75+BI76-INDIRECT(ADDRESS(MAX($D76-'key variables'!$B$9*30,34),scenario!BI$4),TRUE)</f>
        <v>712.20196429301302</v>
      </c>
      <c r="BO76" s="10">
        <f ca="1">BO75+BJ76-INDIRECT(ADDRESS(MAX($D76-'key variables'!$B$9*30,34),scenario!BJ$4),TRUE)</f>
        <v>820.69326136149027</v>
      </c>
      <c r="BP76" s="10">
        <f ca="1">BP75+BK76-INDIRECT(ADDRESS(MAX($D76-'key variables'!$B$9*30,34),scenario!BK$4),TRUE)</f>
        <v>2368.7102596582222</v>
      </c>
      <c r="BQ76" s="10">
        <f ca="1">BQ75+BL76-INDIRECT(ADDRESS(MAX($D76-'key variables'!$B$9*30,34),scenario!BL$4),TRUE)</f>
        <v>1030.7435341536459</v>
      </c>
      <c r="BR76" s="10">
        <f t="shared" ca="1" si="43"/>
        <v>4932.3490194663718</v>
      </c>
      <c r="BS76" s="82">
        <f t="shared" ca="1" si="21"/>
        <v>3828.1926964242953</v>
      </c>
      <c r="BT76" s="82">
        <f t="shared" ca="1" si="22"/>
        <v>4420.1377800194896</v>
      </c>
      <c r="BU76" s="82">
        <f t="shared" ca="1" si="23"/>
        <v>13325.66973325455</v>
      </c>
      <c r="BV76" s="82">
        <f t="shared" ca="1" si="24"/>
        <v>6017.6980488528288</v>
      </c>
      <c r="BW76" s="82">
        <f t="shared" ca="1" si="41"/>
        <v>27591.698258551165</v>
      </c>
      <c r="BX76" s="10">
        <f t="shared" ca="1" si="25"/>
        <v>1.7140480016858255</v>
      </c>
      <c r="BY76" s="10">
        <f t="shared" ca="1" si="26"/>
        <v>3.9569405943372087</v>
      </c>
      <c r="BZ76" s="10">
        <f t="shared" ca="1" si="27"/>
        <v>35.555708342176807</v>
      </c>
      <c r="CA76" s="10">
        <f t="shared" ca="1" si="28"/>
        <v>26.63685717971638</v>
      </c>
      <c r="CB76" s="10">
        <v>0</v>
      </c>
      <c r="CC76" s="82">
        <f t="shared" ca="1" si="29"/>
        <v>2.0484622284871582E-2</v>
      </c>
      <c r="CD76" s="82">
        <f t="shared" ca="1" si="30"/>
        <v>1.1728962913052148</v>
      </c>
      <c r="CE76" s="82">
        <f t="shared" ca="1" si="31"/>
        <v>162.25398336109393</v>
      </c>
      <c r="CF76" s="82">
        <f t="shared" ca="1" si="32"/>
        <v>121.55393355111116</v>
      </c>
      <c r="CG76" s="82">
        <f t="shared" ca="1" si="42"/>
        <v>285.00129782579518</v>
      </c>
      <c r="CH76" s="13">
        <f t="shared" ca="1" si="44"/>
        <v>11</v>
      </c>
      <c r="CI76" s="81">
        <f t="shared" ca="1" si="57"/>
        <v>8.5004595223818006E-6</v>
      </c>
      <c r="CJ76" s="81">
        <f t="shared" ca="1" si="58"/>
        <v>9.7953532821550748E-6</v>
      </c>
      <c r="CK76" s="81">
        <f t="shared" ca="1" si="59"/>
        <v>2.8271651430311475E-5</v>
      </c>
      <c r="CL76" s="81">
        <f t="shared" ca="1" si="60"/>
        <v>1.2302400343317598E-5</v>
      </c>
      <c r="CM76" s="89">
        <f t="shared" ca="1" si="46"/>
        <v>5.8869864578165945E-5</v>
      </c>
    </row>
    <row r="77" spans="1:91" x14ac:dyDescent="0.3">
      <c r="A77">
        <v>12</v>
      </c>
      <c r="B77" s="3">
        <f t="shared" si="62"/>
        <v>0.22222222222222221</v>
      </c>
      <c r="C77" s="3">
        <f t="shared" si="47"/>
        <v>0.4</v>
      </c>
      <c r="D77" s="4">
        <f t="shared" ca="1" si="33"/>
        <v>77</v>
      </c>
      <c r="E77" s="58">
        <f>(0.5*(COS(B77*2*PI())+1)*('key variables'!$B$4-'key variables'!$B$6)+'key variables'!$B$6)/'key variables'!$B$4</f>
        <v>1</v>
      </c>
      <c r="F77" s="10">
        <f t="shared" ca="1" si="48"/>
        <v>11692548.914867312</v>
      </c>
      <c r="G77" s="10">
        <f t="shared" ca="1" si="49"/>
        <v>13496331.901734078</v>
      </c>
      <c r="H77" s="10">
        <f t="shared" ca="1" si="50"/>
        <v>40424464.056720711</v>
      </c>
      <c r="I77" s="10">
        <f t="shared" ca="1" si="51"/>
        <v>18170590.385052901</v>
      </c>
      <c r="J77" s="10">
        <f t="shared" ca="1" si="34"/>
        <v>83783935.258375004</v>
      </c>
      <c r="K77" s="82">
        <f t="shared" ca="1" si="10"/>
        <v>11688008.520206595</v>
      </c>
      <c r="L77" s="82">
        <f t="shared" ca="1" si="11"/>
        <v>13491091.070692698</v>
      </c>
      <c r="M77" s="82">
        <f t="shared" ca="1" si="12"/>
        <v>40408769.676727794</v>
      </c>
      <c r="N77" s="82">
        <f t="shared" ca="1" si="13"/>
        <v>18163541.943469893</v>
      </c>
      <c r="O77" s="82">
        <f t="shared" ca="1" si="35"/>
        <v>83751411.211096987</v>
      </c>
      <c r="P77" s="10">
        <f ca="1">IF(IF($A77&gt;='key variables'!$B$26,K77*SUMPRODUCT(Z77:AC77,'control variables'!$O$3:$R$3)/J77+F$65*'key variables'!$B$25/scenario!J$65,K77*SUMPRODUCT(Z77:AC77,'control variables'!$O$7:$R$7)/J77+F$65*'key variables'!$B$25/scenario!J$65)&lt;'key variables'!$B$28,0,IF($A77&gt;='key variables'!$B$26,K77*SUMPRODUCT(Z77:AC77,'control variables'!$O$3:$R$3)/J77+F$65*'key variables'!$B$25/scenario!J$65,K77*SUMPRODUCT(Z77:AC77,'control variables'!$O$7:$R$7)/J77+F$65*'key variables'!$B$25/scenario!J$65))</f>
        <v>664.28355076617379</v>
      </c>
      <c r="Q77" s="10">
        <f ca="1">IF(IF($A77&gt;='key variables'!$B$26,L77*SUMPRODUCT(Z77:AC77,'control variables'!$O$4:$R$4)/J77+G$65*'key variables'!$B$25/scenario!J$65,L77*SUMPRODUCT(Z77:AC77,'control variables'!$O$7:$R$7)/J77+G$65*'key variables'!$B$25/scenario!J$65)&lt;'key variables'!$B$28,0,IF($A77&gt;='key variables'!$B$26,L77*SUMPRODUCT(Z77:AC77,'control variables'!$O$4:$R$4)/J77+G$65*'key variables'!$B$25/scenario!J$65,L77*SUMPRODUCT(Z77:AC77,'control variables'!$O$7:$R$7)/J77+G$65*'key variables'!$B$25/scenario!J$65))</f>
        <v>766.76106666554335</v>
      </c>
      <c r="R77" s="10">
        <f ca="1">IF(IF($A77&gt;='key variables'!$B$26,M77*SUMPRODUCT(Z77:AC77,'control variables'!$O$5:$R$5)/J77+H$65*'key variables'!$B$25/scenario!J$65,M77*SUMPRODUCT(Z77:AC77,'control variables'!$O$7:$R$7)/J77+H$65*'key variables'!$B$25/scenario!J$65)&lt;'key variables'!$B$28,0,IF($A77&gt;='key variables'!$B$26,M77*SUMPRODUCT(Z77:AC77,'control variables'!$O$5:$R$5)/J77+H$65*'key variables'!$B$25/scenario!J$65,M77*SUMPRODUCT(Z77:AC77,'control variables'!$O$7:$R$7)/J77+H$65*'key variables'!$B$25/scenario!J$65))</f>
        <v>2296.6171659220149</v>
      </c>
      <c r="S77" s="10">
        <f ca="1">IF(IF($A77&gt;='key variables'!$B$26,N77*SUMPRODUCT(Z77:AC77,'control variables'!$O$6:$R$6)/J77+I$65*'key variables'!$B$25/scenario!J$65,N77*SUMPRODUCT(Z77:AC77,'control variables'!$O$7:$R$7)/J77+I$65*'key variables'!$B$25/scenario!J$65)&lt;'key variables'!$B$28,0,IF($A77&gt;='key variables'!$B$26,N77*SUMPRODUCT(Z77:AC77,'control variables'!$O$6:$R$6)/J77+I$65*'key variables'!$B$25/scenario!J$65,N77*SUMPRODUCT(Z77:AC77,'control variables'!$O$7:$R$7)/J77+I$65*'key variables'!$B$25/scenario!J$65))</f>
        <v>1032.318047667306</v>
      </c>
      <c r="T77" s="10">
        <f t="shared" ca="1" si="61"/>
        <v>4759.9798310210381</v>
      </c>
      <c r="U77" s="82">
        <f ca="1">SUMPRODUCT(P47:P76,'control variables'!AD$7:AD$36)</f>
        <v>339.81780502485645</v>
      </c>
      <c r="V77" s="82">
        <f ca="1">SUMPRODUCT(Q47:Q76,'control variables'!AE$7:AE$36)</f>
        <v>392.24072664794721</v>
      </c>
      <c r="W77" s="82">
        <f ca="1">SUMPRODUCT(R47:R76,'control variables'!AF$7:AF$36)</f>
        <v>1174.8468005957529</v>
      </c>
      <c r="X77" s="82">
        <f ca="1">SUMPRODUCT(S47:S76,'control variables'!AG$7:AG$36)</f>
        <v>528.08782129444899</v>
      </c>
      <c r="Y77" s="82">
        <f t="shared" ca="1" si="55"/>
        <v>2434.9931535630058</v>
      </c>
      <c r="Z77" s="10">
        <f ca="1">IF($A77&gt;='key variables'!$B$26,SUMPRODUCT(P47:P76,'control variables'!V$7:V$36)*$E77,SUMPRODUCT(P47:P76,'control variables'!Z$7:Z$36)*$E77)</f>
        <v>664.54151906615823</v>
      </c>
      <c r="AA77" s="10">
        <f ca="1">IF($A77&gt;='key variables'!$B$26,SUMPRODUCT(Q47:Q76,'control variables'!W$7:W$36)*$E77,SUMPRODUCT(Q47:Q76,'control variables'!AA$7:AA$36)*$E77)</f>
        <v>767.05883114975154</v>
      </c>
      <c r="AB77" s="10">
        <f ca="1">IF($A77&gt;='key variables'!$B$26,SUMPRODUCT(R47:R76,'control variables'!X$7:X$36)*$E77,SUMPRODUCT(R47:R76,'control variables'!AB$7:AB$36)*$E77)</f>
        <v>2297.5090352191478</v>
      </c>
      <c r="AC77" s="10">
        <f ca="1">IF($A77&gt;='key variables'!$B$26,SUMPRODUCT(S47:S76,'control variables'!Y$7:Y$36)*$E77,SUMPRODUCT(S47:S76,'control variables'!AC$7:AC$36)*$E77)</f>
        <v>1032.7189375317032</v>
      </c>
      <c r="AD77" s="10">
        <f t="shared" ca="1" si="56"/>
        <v>4761.8283229667604</v>
      </c>
      <c r="AE77" s="82">
        <f ca="1">SUMPRODUCT(P47:P76,'control variables'!AL$7:AL$36)</f>
        <v>119.48829133978833</v>
      </c>
      <c r="AF77" s="82">
        <f ca="1">SUMPRODUCT(Q47:Q76,'control variables'!AM$7:AM$36)</f>
        <v>137.56085488408061</v>
      </c>
      <c r="AG77" s="82">
        <f ca="1">SUMPRODUCT(R47:R76,'control variables'!AN$7:AN$36)</f>
        <v>392.2221458951758</v>
      </c>
      <c r="AH77" s="82">
        <f ca="1">SUMPRODUCT(S47:S76,'control variables'!AO$7:AO$36)</f>
        <v>169.82829103525927</v>
      </c>
      <c r="AI77" s="82">
        <f t="shared" ca="1" si="14"/>
        <v>819.09958315430413</v>
      </c>
      <c r="AJ77" s="10">
        <f ca="1">SUMPRODUCT(P47:P76,'control variables'!AP$7:AP$36)</f>
        <v>0.35093867083597086</v>
      </c>
      <c r="AK77" s="10">
        <f ca="1">SUMPRODUCT(Q47:Q76,'control variables'!AQ$7:AQ$36)</f>
        <v>1.0126929579771222</v>
      </c>
      <c r="AL77" s="10">
        <f ca="1">SUMPRODUCT(R47:R76,'control variables'!AR$7:AR$36)</f>
        <v>36.398843898730519</v>
      </c>
      <c r="AM77" s="10">
        <f ca="1">SUMPRODUCT(S47:S76,'control variables'!AS$7:AS$36)</f>
        <v>27.268500259452502</v>
      </c>
      <c r="AN77" s="10">
        <f t="shared" ca="1" si="37"/>
        <v>65.030975786996123</v>
      </c>
      <c r="AO77" s="82">
        <f ca="1">SUMPRODUCT(P47:P76,'control variables'!AX$7:AX$36)</f>
        <v>0.35219761061520072</v>
      </c>
      <c r="AP77" s="82">
        <f ca="1">SUMPRODUCT(Q47:Q76,'control variables'!AY$7:AY$36)</f>
        <v>0.8130606735057464</v>
      </c>
      <c r="AQ77" s="82">
        <f ca="1">SUMPRODUCT(R47:R76,'control variables'!AZ$7:AZ$36)</f>
        <v>7.3058838570004463</v>
      </c>
      <c r="AR77" s="82">
        <f ca="1">SUMPRODUCT(S47:S76,'control variables'!BA$7:BA$36)</f>
        <v>5.4732643818144648</v>
      </c>
      <c r="AS77" s="82">
        <f t="shared" ca="1" si="38"/>
        <v>13.944406522935859</v>
      </c>
      <c r="AT77" s="10">
        <f ca="1">SUMPRODUCT(P47:P76,'control variables'!AT$7:AT$36)</f>
        <v>-8.8983429074018395E-3</v>
      </c>
      <c r="AU77" s="10">
        <f ca="1">SUMPRODUCT(Q47:Q76,'control variables'!AU$7:AU$36)</f>
        <v>9.652744481285969E-3</v>
      </c>
      <c r="AV77" s="10">
        <f ca="1">SUMPRODUCT(R47:R76,'control variables'!AV$7:AV$36)</f>
        <v>4.1565490854012053</v>
      </c>
      <c r="AW77" s="10">
        <f ca="1">SUMPRODUCT(S47:S76,'control variables'!AW$7:AW$36)</f>
        <v>3.1139135918825214</v>
      </c>
      <c r="AX77" s="10">
        <f t="shared" ca="1" si="15"/>
        <v>7.2712170788576103</v>
      </c>
      <c r="AY77" s="82">
        <f ca="1">SUMPRODUCT(P47:P76,'control variables'!BB$7:BB$36)</f>
        <v>8.0237470166545324E-2</v>
      </c>
      <c r="AZ77" s="82">
        <f ca="1">SUMPRODUCT(Q47:Q76,'control variables'!BC$7:BC$36)</f>
        <v>0.20460540583947601</v>
      </c>
      <c r="BA77" s="82">
        <f ca="1">SUMPRODUCT(R47:R76,'control variables'!BD$7:BD$36)</f>
        <v>1.4323007180900642</v>
      </c>
      <c r="BB77" s="82">
        <f ca="1">SUMPRODUCT(S47:S76,'control variables'!BE$7:BE$36)</f>
        <v>0.20354014743531634</v>
      </c>
      <c r="BC77" s="82">
        <f t="shared" ca="1" si="39"/>
        <v>1.920683741531402</v>
      </c>
      <c r="BD77" s="10">
        <f ca="1">SUMPRODUCT(P47:P76,'control variables'!BF$7:BF$36)</f>
        <v>1.6784979876560351E-2</v>
      </c>
      <c r="BE77" s="10">
        <f ca="1">SUMPRODUCT(Q47:Q76,'control variables'!BG$7:BG$36)</f>
        <v>1.9374360631490836E-2</v>
      </c>
      <c r="BF77" s="10">
        <f ca="1">SUMPRODUCT(R47:R76,'control variables'!BH$7:BH$36)</f>
        <v>0.58030448717014405</v>
      </c>
      <c r="BG77" s="10">
        <f ca="1">SUMPRODUCT(S47:S76,'control variables'!BI$7:BI$36)</f>
        <v>1.3042199138532062</v>
      </c>
      <c r="BH77" s="10">
        <f t="shared" ca="1" si="40"/>
        <v>1.9206837415314015</v>
      </c>
      <c r="BI77" s="82">
        <f t="shared" ca="1" si="16"/>
        <v>119.55963046704748</v>
      </c>
      <c r="BJ77" s="82">
        <f t="shared" ca="1" si="17"/>
        <v>137.77511303440139</v>
      </c>
      <c r="BK77" s="82">
        <f t="shared" ca="1" si="18"/>
        <v>397.81099569866706</v>
      </c>
      <c r="BL77" s="82">
        <f t="shared" ca="1" si="19"/>
        <v>173.14574477457711</v>
      </c>
      <c r="BM77" s="82">
        <f t="shared" ca="1" si="9"/>
        <v>828.29148397469305</v>
      </c>
      <c r="BN77" s="10">
        <f ca="1">BN76+BI77-INDIRECT(ADDRESS(MAX($D77-'key variables'!$B$9*30,34),scenario!BI$4),TRUE)</f>
        <v>831.76159476006046</v>
      </c>
      <c r="BO77" s="10">
        <f ca="1">BO76+BJ77-INDIRECT(ADDRESS(MAX($D77-'key variables'!$B$9*30,34),scenario!BJ$4),TRUE)</f>
        <v>958.46837439589171</v>
      </c>
      <c r="BP77" s="10">
        <f ca="1">BP76+BK77-INDIRECT(ADDRESS(MAX($D77-'key variables'!$B$9*30,34),scenario!BK$4),TRUE)</f>
        <v>2766.521255356889</v>
      </c>
      <c r="BQ77" s="10">
        <f ca="1">BQ76+BL77-INDIRECT(ADDRESS(MAX($D77-'key variables'!$B$9*30,34),scenario!BL$4),TRUE)</f>
        <v>1203.8892789282231</v>
      </c>
      <c r="BR77" s="10">
        <f t="shared" ca="1" si="43"/>
        <v>5760.6405034410645</v>
      </c>
      <c r="BS77" s="82">
        <f t="shared" ca="1" si="21"/>
        <v>4372.8998317435453</v>
      </c>
      <c r="BT77" s="82">
        <f t="shared" ca="1" si="22"/>
        <v>5049.1043592900005</v>
      </c>
      <c r="BU77" s="82">
        <f t="shared" ca="1" si="23"/>
        <v>15223.895598990728</v>
      </c>
      <c r="BV77" s="82">
        <f t="shared" ca="1" si="24"/>
        <v>6875.5661318317043</v>
      </c>
      <c r="BW77" s="82">
        <f t="shared" ca="1" si="41"/>
        <v>31521.465921855979</v>
      </c>
      <c r="BX77" s="10">
        <f t="shared" ca="1" si="25"/>
        <v>1.9692231622579206</v>
      </c>
      <c r="BY77" s="10">
        <f t="shared" ca="1" si="26"/>
        <v>4.5460215013719889</v>
      </c>
      <c r="BZ77" s="10">
        <f t="shared" ca="1" si="27"/>
        <v>40.848986993917045</v>
      </c>
      <c r="CA77" s="10">
        <f t="shared" ca="1" si="28"/>
        <v>30.602361500242324</v>
      </c>
      <c r="CB77" s="10">
        <v>0</v>
      </c>
      <c r="CC77" s="82">
        <f t="shared" ca="1" si="29"/>
        <v>2.8124025413043555E-2</v>
      </c>
      <c r="CD77" s="82">
        <f t="shared" ca="1" si="30"/>
        <v>1.3628758312953049</v>
      </c>
      <c r="CE77" s="82">
        <f t="shared" ca="1" si="31"/>
        <v>187.1903943174228</v>
      </c>
      <c r="CF77" s="82">
        <f t="shared" ca="1" si="32"/>
        <v>140.23525583686668</v>
      </c>
      <c r="CG77" s="82">
        <f t="shared" ca="1" si="42"/>
        <v>328.81665001099782</v>
      </c>
      <c r="CH77" s="13">
        <f t="shared" ca="1" si="44"/>
        <v>12</v>
      </c>
      <c r="CI77" s="81">
        <f t="shared" ca="1" si="57"/>
        <v>9.9274591506719424E-6</v>
      </c>
      <c r="CJ77" s="81">
        <f t="shared" ca="1" si="58"/>
        <v>1.1439763141229197E-5</v>
      </c>
      <c r="CK77" s="81">
        <f t="shared" ca="1" si="59"/>
        <v>3.3019710124923366E-5</v>
      </c>
      <c r="CL77" s="81">
        <f t="shared" ca="1" si="60"/>
        <v>1.4368975093084839E-5</v>
      </c>
      <c r="CM77" s="89">
        <f t="shared" ca="1" si="46"/>
        <v>6.8755907509909344E-5</v>
      </c>
    </row>
    <row r="78" spans="1:91" x14ac:dyDescent="0.3">
      <c r="A78">
        <v>13</v>
      </c>
      <c r="B78" s="3">
        <f t="shared" si="62"/>
        <v>0.22500000000000001</v>
      </c>
      <c r="C78" s="3">
        <f t="shared" si="47"/>
        <v>0.43333333333333335</v>
      </c>
      <c r="D78" s="4">
        <f t="shared" ca="1" si="33"/>
        <v>78</v>
      </c>
      <c r="E78" s="58">
        <f>(0.5*(COS(B78*2*PI())+1)*('key variables'!$B$4-'key variables'!$B$6)+'key variables'!$B$6)/'key variables'!$B$4</f>
        <v>1</v>
      </c>
      <c r="F78" s="10">
        <f t="shared" ca="1" si="48"/>
        <v>11692548.898082333</v>
      </c>
      <c r="G78" s="10">
        <f t="shared" ca="1" si="49"/>
        <v>13496331.882359717</v>
      </c>
      <c r="H78" s="10">
        <f t="shared" ca="1" si="50"/>
        <v>40424463.476416223</v>
      </c>
      <c r="I78" s="10">
        <f t="shared" ca="1" si="51"/>
        <v>18170589.080832988</v>
      </c>
      <c r="J78" s="10">
        <f t="shared" ca="1" si="34"/>
        <v>83783933.337691262</v>
      </c>
      <c r="K78" s="82">
        <f t="shared" ca="1" si="10"/>
        <v>11687344.236655829</v>
      </c>
      <c r="L78" s="82">
        <f t="shared" ca="1" si="11"/>
        <v>13490324.309626032</v>
      </c>
      <c r="M78" s="82">
        <f t="shared" ca="1" si="12"/>
        <v>40406473.059561871</v>
      </c>
      <c r="N78" s="82">
        <f t="shared" ca="1" si="13"/>
        <v>18162509.625422228</v>
      </c>
      <c r="O78" s="82">
        <f t="shared" ca="1" si="35"/>
        <v>83746651.231265962</v>
      </c>
      <c r="P78" s="10">
        <f ca="1">IF(IF($A78&gt;='key variables'!$B$26,K78*SUMPRODUCT(Z78:AC78,'control variables'!$O$3:$R$3)/J78+F$65*'key variables'!$B$25/scenario!J$65,K78*SUMPRODUCT(Z78:AC78,'control variables'!$O$7:$R$7)/J78+F$65*'key variables'!$B$25/scenario!J$65)&lt;'key variables'!$B$28,0,IF($A78&gt;='key variables'!$B$26,K78*SUMPRODUCT(Z78:AC78,'control variables'!$O$3:$R$3)/J78+F$65*'key variables'!$B$25/scenario!J$65,K78*SUMPRODUCT(Z78:AC78,'control variables'!$O$7:$R$7)/J78+F$65*'key variables'!$B$25/scenario!J$65))</f>
        <v>758.96973797631654</v>
      </c>
      <c r="Q78" s="10">
        <f ca="1">IF(IF($A78&gt;='key variables'!$B$26,L78*SUMPRODUCT(Z78:AC78,'control variables'!$O$4:$R$4)/J78+G$65*'key variables'!$B$25/scenario!J$65,L78*SUMPRODUCT(Z78:AC78,'control variables'!$O$7:$R$7)/J78+G$65*'key variables'!$B$25/scenario!J$65)&lt;'key variables'!$B$28,0,IF($A78&gt;='key variables'!$B$26,L78*SUMPRODUCT(Z78:AC78,'control variables'!$O$4:$R$4)/J78+G$65*'key variables'!$B$25/scenario!J$65,L78*SUMPRODUCT(Z78:AC78,'control variables'!$O$7:$R$7)/J78+G$65*'key variables'!$B$25/scenario!J$65))</f>
        <v>876.05427710256936</v>
      </c>
      <c r="R78" s="10">
        <f ca="1">IF(IF($A78&gt;='key variables'!$B$26,M78*SUMPRODUCT(Z78:AC78,'control variables'!$O$5:$R$5)/J78+H$65*'key variables'!$B$25/scenario!J$65,M78*SUMPRODUCT(Z78:AC78,'control variables'!$O$7:$R$7)/J78+H$65*'key variables'!$B$25/scenario!J$65)&lt;'key variables'!$B$28,0,IF($A78&gt;='key variables'!$B$26,M78*SUMPRODUCT(Z78:AC78,'control variables'!$O$5:$R$5)/J78+H$65*'key variables'!$B$25/scenario!J$65,M78*SUMPRODUCT(Z78:AC78,'control variables'!$O$7:$R$7)/J78+H$65*'key variables'!$B$25/scenario!J$65))</f>
        <v>2623.9742450965732</v>
      </c>
      <c r="S78" s="10">
        <f ca="1">IF(IF($A78&gt;='key variables'!$B$26,N78*SUMPRODUCT(Z78:AC78,'control variables'!$O$6:$R$6)/J78+I$65*'key variables'!$B$25/scenario!J$65,N78*SUMPRODUCT(Z78:AC78,'control variables'!$O$7:$R$7)/J78+I$65*'key variables'!$B$25/scenario!J$65)&lt;'key variables'!$B$28,0,IF($A78&gt;='key variables'!$B$26,N78*SUMPRODUCT(Z78:AC78,'control variables'!$O$6:$R$6)/J78+I$65*'key variables'!$B$25/scenario!J$65,N78*SUMPRODUCT(Z78:AC78,'control variables'!$O$7:$R$7)/J78+I$65*'key variables'!$B$25/scenario!J$65))</f>
        <v>1179.4634343159694</v>
      </c>
      <c r="T78" s="10">
        <f t="shared" ca="1" si="61"/>
        <v>5438.4616944914287</v>
      </c>
      <c r="U78" s="82">
        <f ca="1">SUMPRODUCT(P48:P77,'control variables'!AD$7:AD$36)</f>
        <v>387.86362762950381</v>
      </c>
      <c r="V78" s="82">
        <f ca="1">SUMPRODUCT(Q48:Q77,'control variables'!AE$7:AE$36)</f>
        <v>447.69846927407804</v>
      </c>
      <c r="W78" s="82">
        <f ca="1">SUMPRODUCT(R48:R77,'control variables'!AF$7:AF$36)</f>
        <v>1340.9548741998776</v>
      </c>
      <c r="X78" s="82">
        <f ca="1">SUMPRODUCT(S48:S77,'control variables'!AG$7:AG$36)</f>
        <v>602.75257813299027</v>
      </c>
      <c r="Y78" s="82">
        <f t="shared" ca="1" si="55"/>
        <v>2779.2695492364501</v>
      </c>
      <c r="Z78" s="10">
        <f ca="1">IF($A78&gt;='key variables'!$B$26,SUMPRODUCT(P48:P77,'control variables'!V$7:V$36)*$E78,SUMPRODUCT(P48:P77,'control variables'!Z$7:Z$36)*$E78)</f>
        <v>759.30761406006206</v>
      </c>
      <c r="AA78" s="10">
        <f ca="1">IF($A78&gt;='key variables'!$B$26,SUMPRODUCT(Q48:Q77,'control variables'!W$7:W$36)*$E78,SUMPRODUCT(Q48:Q77,'control variables'!AA$7:AA$36)*$E78)</f>
        <v>876.44427656300252</v>
      </c>
      <c r="AB78" s="10">
        <f ca="1">IF($A78&gt;='key variables'!$B$26,SUMPRODUCT(R48:R77,'control variables'!X$7:X$36)*$E78,SUMPRODUCT(R48:R77,'control variables'!AB$7:AB$36)*$E78)</f>
        <v>2625.1423788144557</v>
      </c>
      <c r="AC78" s="10">
        <f ca="1">IF($A78&gt;='key variables'!$B$26,SUMPRODUCT(S48:S77,'control variables'!Y$7:Y$36)*$E78,SUMPRODUCT(S48:S77,'control variables'!AC$7:AC$36)*$E78)</f>
        <v>1179.9885046398144</v>
      </c>
      <c r="AD78" s="10">
        <f t="shared" ca="1" si="56"/>
        <v>5440.882774077334</v>
      </c>
      <c r="AE78" s="82">
        <f ca="1">SUMPRODUCT(P48:P77,'control variables'!AL$7:AL$36)</f>
        <v>139.31311964543059</v>
      </c>
      <c r="AF78" s="82">
        <f ca="1">SUMPRODUCT(Q48:Q77,'control variables'!AM$7:AM$36)</f>
        <v>160.38418174795854</v>
      </c>
      <c r="AG78" s="82">
        <f ca="1">SUMPRODUCT(R48:R77,'control variables'!AN$7:AN$36)</f>
        <v>457.29744836084245</v>
      </c>
      <c r="AH78" s="82">
        <f ca="1">SUMPRODUCT(S48:S77,'control variables'!AO$7:AO$36)</f>
        <v>198.00525024576848</v>
      </c>
      <c r="AI78" s="82">
        <f t="shared" ca="1" si="14"/>
        <v>955.00000000000011</v>
      </c>
      <c r="AJ78" s="10">
        <f ca="1">SUMPRODUCT(P48:P77,'control variables'!AP$7:AP$36)</f>
        <v>0.39418309068803553</v>
      </c>
      <c r="AK78" s="10">
        <f ca="1">SUMPRODUCT(Q48:Q77,'control variables'!AQ$7:AQ$36)</f>
        <v>1.1374820538942862</v>
      </c>
      <c r="AL78" s="10">
        <f ca="1">SUMPRODUCT(R48:R77,'control variables'!AR$7:AR$36)</f>
        <v>40.884091659933155</v>
      </c>
      <c r="AM78" s="10">
        <f ca="1">SUMPRODUCT(S48:S77,'control variables'!AS$7:AS$36)</f>
        <v>30.628661370073061</v>
      </c>
      <c r="AN78" s="10">
        <f t="shared" ca="1" si="37"/>
        <v>73.044418174588543</v>
      </c>
      <c r="AO78" s="82">
        <f ca="1">SUMPRODUCT(P48:P77,'control variables'!AX$7:AX$36)</f>
        <v>0.41062619281426432</v>
      </c>
      <c r="AP78" s="82">
        <f ca="1">SUMPRODUCT(Q48:Q77,'control variables'!AY$7:AY$36)</f>
        <v>0.94794512746832571</v>
      </c>
      <c r="AQ78" s="82">
        <f ca="1">SUMPRODUCT(R48:R77,'control variables'!AZ$7:AZ$36)</f>
        <v>8.5179092160877019</v>
      </c>
      <c r="AR78" s="82">
        <f ca="1">SUMPRODUCT(S48:S77,'control variables'!BA$7:BA$36)</f>
        <v>6.3812633806476819</v>
      </c>
      <c r="AS78" s="82">
        <f t="shared" ca="1" si="38"/>
        <v>16.257743917017972</v>
      </c>
      <c r="AT78" s="10">
        <f ca="1">SUMPRODUCT(P48:P77,'control variables'!AT$7:AT$36)</f>
        <v>-1.0374706142376218E-2</v>
      </c>
      <c r="AU78" s="10">
        <f ca="1">SUMPRODUCT(Q48:Q77,'control variables'!AU$7:AU$36)</f>
        <v>1.1254273801640458E-2</v>
      </c>
      <c r="AV78" s="10">
        <f ca="1">SUMPRODUCT(R48:R77,'control variables'!AV$7:AV$36)</f>
        <v>4.8461804378801228</v>
      </c>
      <c r="AW78" s="10">
        <f ca="1">SUMPRODUCT(S48:S77,'control variables'!AW$7:AW$36)</f>
        <v>3.6305567008054487</v>
      </c>
      <c r="AX78" s="10">
        <f t="shared" ca="1" si="15"/>
        <v>8.4776167063448362</v>
      </c>
      <c r="AY78" s="82">
        <f ca="1">SUMPRODUCT(P48:P77,'control variables'!BB$7:BB$36)</f>
        <v>9.3550021981412296E-2</v>
      </c>
      <c r="AZ78" s="82">
        <f ca="1">SUMPRODUCT(Q48:Q77,'control variables'!BC$7:BC$36)</f>
        <v>0.23855238922748911</v>
      </c>
      <c r="BA78" s="82">
        <f ca="1">SUMPRODUCT(R48:R77,'control variables'!BD$7:BD$36)</f>
        <v>1.6699400340414201</v>
      </c>
      <c r="BB78" s="82">
        <f ca="1">SUMPRODUCT(S48:S77,'control variables'!BE$7:BE$36)</f>
        <v>0.23731038911310151</v>
      </c>
      <c r="BC78" s="82">
        <f t="shared" ca="1" si="39"/>
        <v>2.239352834363423</v>
      </c>
      <c r="BD78" s="10">
        <f ca="1">SUMPRODUCT(P48:P77,'control variables'!BF$7:BF$36)</f>
        <v>1.9569849761595388E-2</v>
      </c>
      <c r="BE78" s="10">
        <f ca="1">SUMPRODUCT(Q48:Q77,'control variables'!BG$7:BG$36)</f>
        <v>2.2588846073906745E-2</v>
      </c>
      <c r="BF78" s="10">
        <f ca="1">SUMPRODUCT(R48:R77,'control variables'!BH$7:BH$36)</f>
        <v>0.67658535866094793</v>
      </c>
      <c r="BG78" s="10">
        <f ca="1">SUMPRODUCT(S48:S77,'control variables'!BI$7:BI$36)</f>
        <v>1.5206087798669727</v>
      </c>
      <c r="BH78" s="10">
        <f t="shared" ca="1" si="40"/>
        <v>2.239352834363423</v>
      </c>
      <c r="BI78" s="82">
        <f t="shared" ca="1" si="16"/>
        <v>139.3962949612696</v>
      </c>
      <c r="BJ78" s="82">
        <f t="shared" ca="1" si="17"/>
        <v>160.63398841098768</v>
      </c>
      <c r="BK78" s="82">
        <f t="shared" ca="1" si="18"/>
        <v>463.81356883276402</v>
      </c>
      <c r="BL78" s="82">
        <f t="shared" ca="1" si="19"/>
        <v>201.87311733568703</v>
      </c>
      <c r="BM78" s="82">
        <f t="shared" ca="1" si="9"/>
        <v>965.71696954070831</v>
      </c>
      <c r="BN78" s="10">
        <f ca="1">BN77+BI78-INDIRECT(ADDRESS(MAX($D78-'key variables'!$B$9*30,34),scenario!BI$4),TRUE)</f>
        <v>971.15788972133009</v>
      </c>
      <c r="BO78" s="10">
        <f ca="1">BO77+BJ78-INDIRECT(ADDRESS(MAX($D78-'key variables'!$B$9*30,34),scenario!BJ$4),TRUE)</f>
        <v>1119.1023628068795</v>
      </c>
      <c r="BP78" s="10">
        <f ca="1">BP77+BK78-INDIRECT(ADDRESS(MAX($D78-'key variables'!$B$9*30,34),scenario!BK$4),TRUE)</f>
        <v>3230.3348241896529</v>
      </c>
      <c r="BQ78" s="10">
        <f ca="1">BQ77+BL78-INDIRECT(ADDRESS(MAX($D78-'key variables'!$B$9*30,34),scenario!BL$4),TRUE)</f>
        <v>1405.7623962639102</v>
      </c>
      <c r="BR78" s="10">
        <f t="shared" ca="1" si="43"/>
        <v>6726.3574729817728</v>
      </c>
      <c r="BS78" s="82">
        <f t="shared" ca="1" si="21"/>
        <v>4992.4537049088303</v>
      </c>
      <c r="BT78" s="82">
        <f t="shared" ca="1" si="22"/>
        <v>5764.5020591355087</v>
      </c>
      <c r="BU78" s="82">
        <f t="shared" ca="1" si="23"/>
        <v>17383.379689895875</v>
      </c>
      <c r="BV78" s="82">
        <f t="shared" ca="1" si="24"/>
        <v>7851.6358400321196</v>
      </c>
      <c r="BW78" s="82">
        <f t="shared" ca="1" si="41"/>
        <v>35991.971293972332</v>
      </c>
      <c r="BX78" s="10">
        <f t="shared" ca="1" si="25"/>
        <v>2.2667294833291773</v>
      </c>
      <c r="BY78" s="10">
        <f t="shared" ca="1" si="26"/>
        <v>5.2328253935389188</v>
      </c>
      <c r="BZ78" s="10">
        <f t="shared" ca="1" si="27"/>
        <v>47.020370817302378</v>
      </c>
      <c r="CA78" s="10">
        <f t="shared" ca="1" si="28"/>
        <v>35.225705711909931</v>
      </c>
      <c r="CB78" s="10">
        <v>0</v>
      </c>
      <c r="CC78" s="82">
        <f t="shared" ca="1" si="29"/>
        <v>2.2055629429190968E-2</v>
      </c>
      <c r="CD78" s="82">
        <f t="shared" ca="1" si="30"/>
        <v>1.5411584839196251</v>
      </c>
      <c r="CE78" s="82">
        <f t="shared" ca="1" si="31"/>
        <v>214.71039632338812</v>
      </c>
      <c r="CF78" s="82">
        <f t="shared" ca="1" si="32"/>
        <v>160.85209712548661</v>
      </c>
      <c r="CG78" s="82">
        <f t="shared" ca="1" si="42"/>
        <v>377.12570756222351</v>
      </c>
      <c r="CH78" s="13">
        <f t="shared" ca="1" si="44"/>
        <v>13</v>
      </c>
      <c r="CI78" s="81">
        <f t="shared" ca="1" si="57"/>
        <v>1.1591218638627012E-5</v>
      </c>
      <c r="CJ78" s="81">
        <f t="shared" ca="1" si="58"/>
        <v>1.3357004359013987E-5</v>
      </c>
      <c r="CK78" s="81">
        <f t="shared" ca="1" si="59"/>
        <v>3.8555540370368907E-5</v>
      </c>
      <c r="CL78" s="81">
        <f t="shared" ca="1" si="60"/>
        <v>1.6778424457562561E-5</v>
      </c>
      <c r="CM78" s="89">
        <f t="shared" ca="1" si="46"/>
        <v>8.0282187825572466E-5</v>
      </c>
    </row>
    <row r="79" spans="1:91" x14ac:dyDescent="0.3">
      <c r="A79">
        <v>14</v>
      </c>
      <c r="B79" s="3">
        <f t="shared" si="62"/>
        <v>0.22777777777777777</v>
      </c>
      <c r="C79" s="3">
        <f t="shared" si="47"/>
        <v>0.46666666666666667</v>
      </c>
      <c r="D79" s="4">
        <f t="shared" ca="1" si="33"/>
        <v>79</v>
      </c>
      <c r="E79" s="58">
        <f>(0.5*(COS(B79*2*PI())+1)*('key variables'!$B$4-'key variables'!$B$6)+'key variables'!$B$6)/'key variables'!$B$4</f>
        <v>1</v>
      </c>
      <c r="F79" s="10">
        <f t="shared" ca="1" si="48"/>
        <v>11692548.878512483</v>
      </c>
      <c r="G79" s="10">
        <f t="shared" ca="1" si="49"/>
        <v>13496331.859770872</v>
      </c>
      <c r="H79" s="10">
        <f t="shared" ca="1" si="50"/>
        <v>40424462.799830861</v>
      </c>
      <c r="I79" s="10">
        <f t="shared" ca="1" si="51"/>
        <v>18170587.560224209</v>
      </c>
      <c r="J79" s="10">
        <f t="shared" ca="1" si="34"/>
        <v>83783931.098338425</v>
      </c>
      <c r="K79" s="82">
        <f t="shared" ca="1" si="10"/>
        <v>11686585.266917853</v>
      </c>
      <c r="L79" s="82">
        <f t="shared" ca="1" si="11"/>
        <v>13489448.25534893</v>
      </c>
      <c r="M79" s="82">
        <f t="shared" ca="1" si="12"/>
        <v>40403849.085316777</v>
      </c>
      <c r="N79" s="82">
        <f t="shared" ca="1" si="13"/>
        <v>18161330.161987912</v>
      </c>
      <c r="O79" s="82">
        <f t="shared" ca="1" si="35"/>
        <v>83741212.769571468</v>
      </c>
      <c r="P79" s="10">
        <f ca="1">IF(IF($A79&gt;='key variables'!$B$26,K79*SUMPRODUCT(Z79:AC79,'control variables'!$O$3:$R$3)/J79+F$65*'key variables'!$B$25/scenario!J$65,K79*SUMPRODUCT(Z79:AC79,'control variables'!$O$7:$R$7)/J79+F$65*'key variables'!$B$25/scenario!J$65)&lt;'key variables'!$B$28,0,IF($A79&gt;='key variables'!$B$26,K79*SUMPRODUCT(Z79:AC79,'control variables'!$O$3:$R$3)/J79+F$65*'key variables'!$B$25/scenario!J$65,K79*SUMPRODUCT(Z79:AC79,'control variables'!$O$7:$R$7)/J79+F$65*'key variables'!$B$25/scenario!J$65))</f>
        <v>867.7355845194412</v>
      </c>
      <c r="Q79" s="10">
        <f ca="1">IF(IF($A79&gt;='key variables'!$B$26,L79*SUMPRODUCT(Z79:AC79,'control variables'!$O$4:$R$4)/J79+G$65*'key variables'!$B$25/scenario!J$65,L79*SUMPRODUCT(Z79:AC79,'control variables'!$O$7:$R$7)/J79+G$65*'key variables'!$B$25/scenario!J$65)&lt;'key variables'!$B$28,0,IF($A79&gt;='key variables'!$B$26,L79*SUMPRODUCT(Z79:AC79,'control variables'!$O$4:$R$4)/J79+G$65*'key variables'!$B$25/scenario!J$65,L79*SUMPRODUCT(Z79:AC79,'control variables'!$O$7:$R$7)/J79+G$65*'key variables'!$B$25/scenario!J$65))</f>
        <v>1001.5991839665098</v>
      </c>
      <c r="R79" s="10">
        <f ca="1">IF(IF($A79&gt;='key variables'!$B$26,M79*SUMPRODUCT(Z79:AC79,'control variables'!$O$5:$R$5)/J79+H$65*'key variables'!$B$25/scenario!J$65,M79*SUMPRODUCT(Z79:AC79,'control variables'!$O$7:$R$7)/J79+H$65*'key variables'!$B$25/scenario!J$65)&lt;'key variables'!$B$28,0,IF($A79&gt;='key variables'!$B$26,M79*SUMPRODUCT(Z79:AC79,'control variables'!$O$5:$R$5)/J79+H$65*'key variables'!$B$25/scenario!J$65,M79*SUMPRODUCT(Z79:AC79,'control variables'!$O$7:$R$7)/J79+H$65*'key variables'!$B$25/scenario!J$65))</f>
        <v>3000.0087110243717</v>
      </c>
      <c r="S79" s="10">
        <f ca="1">IF(IF($A79&gt;='key variables'!$B$26,N79*SUMPRODUCT(Z79:AC79,'control variables'!$O$6:$R$6)/J79+I$65*'key variables'!$B$25/scenario!J$65,N79*SUMPRODUCT(Z79:AC79,'control variables'!$O$7:$R$7)/J79+I$65*'key variables'!$B$25/scenario!J$65)&lt;'key variables'!$B$28,0,IF($A79&gt;='key variables'!$B$26,N79*SUMPRODUCT(Z79:AC79,'control variables'!$O$6:$R$6)/J79+I$65*'key variables'!$B$25/scenario!J$65,N79*SUMPRODUCT(Z79:AC79,'control variables'!$O$7:$R$7)/J79+I$65*'key variables'!$B$25/scenario!J$65))</f>
        <v>1348.489065353765</v>
      </c>
      <c r="T79" s="10">
        <f t="shared" ca="1" si="61"/>
        <v>6217.8325448640871</v>
      </c>
      <c r="U79" s="82">
        <f ca="1">SUMPRODUCT(P49:P78,'control variables'!AD$7:AD$36)</f>
        <v>445.02160082589853</v>
      </c>
      <c r="V79" s="82">
        <f ca="1">SUMPRODUCT(Q49:Q78,'control variables'!AE$7:AE$36)</f>
        <v>513.674073285286</v>
      </c>
      <c r="W79" s="82">
        <f ca="1">SUMPRODUCT(R49:R78,'control variables'!AF$7:AF$36)</f>
        <v>1538.5662440143883</v>
      </c>
      <c r="X79" s="82">
        <f ca="1">SUMPRODUCT(S49:S78,'control variables'!AG$7:AG$36)</f>
        <v>691.57791067459368</v>
      </c>
      <c r="Y79" s="82">
        <f t="shared" ca="1" si="55"/>
        <v>3188.8398288001663</v>
      </c>
      <c r="Z79" s="10">
        <f ca="1">IF($A79&gt;='key variables'!$B$26,SUMPRODUCT(P49:P78,'control variables'!V$7:V$36)*$E79,SUMPRODUCT(P49:P78,'control variables'!Z$7:Z$36)*$E79)</f>
        <v>868.17823650352784</v>
      </c>
      <c r="AA79" s="10">
        <f ca="1">IF($A79&gt;='key variables'!$B$26,SUMPRODUCT(Q49:Q78,'control variables'!W$7:W$36)*$E79,SUMPRODUCT(Q49:Q78,'control variables'!AA$7:AA$36)*$E79)</f>
        <v>1002.1101228676591</v>
      </c>
      <c r="AB79" s="10">
        <f ca="1">IF($A79&gt;='key variables'!$B$26,SUMPRODUCT(R49:R78,'control variables'!X$7:X$36)*$E79,SUMPRODUCT(R49:R78,'control variables'!AB$7:AB$36)*$E79)</f>
        <v>3001.5390848293691</v>
      </c>
      <c r="AC79" s="10">
        <f ca="1">IF($A79&gt;='key variables'!$B$26,SUMPRODUCT(S49:S78,'control variables'!Y$7:Y$36)*$E79,SUMPRODUCT(S49:S78,'control variables'!AC$7:AC$36)*$E79)</f>
        <v>1349.1769608036548</v>
      </c>
      <c r="AD79" s="10">
        <f t="shared" ca="1" si="56"/>
        <v>6221.0044050042106</v>
      </c>
      <c r="AE79" s="82">
        <f ca="1">SUMPRODUCT(P49:P78,'control variables'!AL$7:AL$36)</f>
        <v>148.10794682373728</v>
      </c>
      <c r="AF79" s="82">
        <f ca="1">SUMPRODUCT(Q49:Q78,'control variables'!AM$7:AM$36)</f>
        <v>170.50922355448367</v>
      </c>
      <c r="AG79" s="82">
        <f ca="1">SUMPRODUCT(R49:R78,'control variables'!AN$7:AN$36)</f>
        <v>486.16660812938443</v>
      </c>
      <c r="AH79" s="82">
        <f ca="1">SUMPRODUCT(S49:S78,'control variables'!AO$7:AO$36)</f>
        <v>210.50531892030651</v>
      </c>
      <c r="AI79" s="82">
        <f t="shared" ca="1" si="14"/>
        <v>1015.2890974279119</v>
      </c>
      <c r="AJ79" s="10">
        <f ca="1">SUMPRODUCT(P49:P78,'control variables'!AP$7:AP$36)</f>
        <v>0.44958987365665753</v>
      </c>
      <c r="AK79" s="10">
        <f ca="1">SUMPRODUCT(Q49:Q78,'control variables'!AQ$7:AQ$36)</f>
        <v>1.2973677079968411</v>
      </c>
      <c r="AL79" s="10">
        <f ca="1">SUMPRODUCT(R49:R78,'control variables'!AR$7:AR$36)</f>
        <v>46.630801874004554</v>
      </c>
      <c r="AM79" s="10">
        <f ca="1">SUMPRODUCT(S49:S78,'control variables'!AS$7:AS$36)</f>
        <v>34.933857694423082</v>
      </c>
      <c r="AN79" s="10">
        <f t="shared" ca="1" si="37"/>
        <v>83.311617150081133</v>
      </c>
      <c r="AO79" s="82">
        <f ca="1">SUMPRODUCT(P49:P78,'control variables'!AX$7:AX$36)</f>
        <v>0.46122560792578587</v>
      </c>
      <c r="AP79" s="82">
        <f ca="1">SUMPRODUCT(Q49:Q78,'control variables'!AY$7:AY$36)</f>
        <v>1.0647556715765287</v>
      </c>
      <c r="AQ79" s="82">
        <f ca="1">SUMPRODUCT(R49:R78,'control variables'!AZ$7:AZ$36)</f>
        <v>9.5675286311405294</v>
      </c>
      <c r="AR79" s="82">
        <f ca="1">SUMPRODUCT(S49:S78,'control variables'!BA$7:BA$36)</f>
        <v>7.1675945996096271</v>
      </c>
      <c r="AS79" s="82">
        <f t="shared" ca="1" si="38"/>
        <v>18.261104510252473</v>
      </c>
      <c r="AT79" s="10">
        <f ca="1">SUMPRODUCT(P49:P78,'control variables'!AT$7:AT$36)</f>
        <v>-1.2096019299405292E-2</v>
      </c>
      <c r="AU79" s="10">
        <f ca="1">SUMPRODUCT(Q49:Q78,'control variables'!AU$7:AU$36)</f>
        <v>1.3121519900153502E-2</v>
      </c>
      <c r="AV79" s="10">
        <f ca="1">SUMPRODUCT(R49:R78,'control variables'!AV$7:AV$36)</f>
        <v>5.6502315632404185</v>
      </c>
      <c r="AW79" s="10">
        <f ca="1">SUMPRODUCT(S49:S78,'control variables'!AW$7:AW$36)</f>
        <v>4.2329183417690102</v>
      </c>
      <c r="AX79" s="10">
        <f t="shared" ca="1" si="15"/>
        <v>9.8841754056101756</v>
      </c>
      <c r="AY79" s="82">
        <f ca="1">SUMPRODUCT(P49:P78,'control variables'!BB$7:BB$36)</f>
        <v>0.10907131785881841</v>
      </c>
      <c r="AZ79" s="82">
        <f ca="1">SUMPRODUCT(Q49:Q78,'control variables'!BC$7:BC$36)</f>
        <v>0.27813166603618611</v>
      </c>
      <c r="BA79" s="82">
        <f ca="1">SUMPRODUCT(R49:R78,'control variables'!BD$7:BD$36)</f>
        <v>1.9470071347956301</v>
      </c>
      <c r="BB79" s="82">
        <f ca="1">SUMPRODUCT(S49:S78,'control variables'!BE$7:BE$36)</f>
        <v>0.27668360021655458</v>
      </c>
      <c r="BC79" s="82">
        <f t="shared" ca="1" si="39"/>
        <v>2.6108937189071892</v>
      </c>
      <c r="BD79" s="10">
        <f ca="1">SUMPRODUCT(P49:P78,'control variables'!BF$7:BF$36)</f>
        <v>2.2816769665969756E-2</v>
      </c>
      <c r="BE79" s="10">
        <f ca="1">SUMPRODUCT(Q49:Q78,'control variables'!BG$7:BG$36)</f>
        <v>2.6336660943602375E-2</v>
      </c>
      <c r="BF79" s="10">
        <f ca="1">SUMPRODUCT(R49:R78,'control variables'!BH$7:BH$36)</f>
        <v>0.7888406132902207</v>
      </c>
      <c r="BG79" s="10">
        <f ca="1">SUMPRODUCT(S49:S78,'control variables'!BI$7:BI$36)</f>
        <v>1.772899675007396</v>
      </c>
      <c r="BH79" s="10">
        <f t="shared" ca="1" si="40"/>
        <v>2.6108937189071888</v>
      </c>
      <c r="BI79" s="82">
        <f t="shared" ca="1" si="16"/>
        <v>148.20492212229669</v>
      </c>
      <c r="BJ79" s="82">
        <f t="shared" ca="1" si="17"/>
        <v>170.80047674042001</v>
      </c>
      <c r="BK79" s="82">
        <f t="shared" ca="1" si="18"/>
        <v>493.76384682742048</v>
      </c>
      <c r="BL79" s="82">
        <f t="shared" ca="1" si="19"/>
        <v>215.01492086229209</v>
      </c>
      <c r="BM79" s="82">
        <f t="shared" ca="1" si="9"/>
        <v>1027.7841665524293</v>
      </c>
      <c r="BN79" s="10">
        <f ca="1">BN78+BI79-INDIRECT(ADDRESS(MAX($D79-'key variables'!$B$9*30,34),scenario!BI$4),TRUE)</f>
        <v>1119.3628118436268</v>
      </c>
      <c r="BO79" s="10">
        <f ca="1">BO78+BJ79-INDIRECT(ADDRESS(MAX($D79-'key variables'!$B$9*30,34),scenario!BJ$4),TRUE)</f>
        <v>1289.9028395472994</v>
      </c>
      <c r="BP79" s="10">
        <f ca="1">BP78+BK79-INDIRECT(ADDRESS(MAX($D79-'key variables'!$B$9*30,34),scenario!BK$4),TRUE)</f>
        <v>3724.0986710170732</v>
      </c>
      <c r="BQ79" s="10">
        <f ca="1">BQ78+BL79-INDIRECT(ADDRESS(MAX($D79-'key variables'!$B$9*30,34),scenario!BL$4),TRUE)</f>
        <v>1620.7773171262022</v>
      </c>
      <c r="BR79" s="10">
        <f t="shared" ca="1" si="43"/>
        <v>7754.1416395342021</v>
      </c>
      <c r="BS79" s="82">
        <f t="shared" ca="1" si="21"/>
        <v>5711.961550536309</v>
      </c>
      <c r="BT79" s="82">
        <f t="shared" ca="1" si="22"/>
        <v>6595.2744297006557</v>
      </c>
      <c r="BU79" s="82">
        <f t="shared" ca="1" si="23"/>
        <v>19888.835713479537</v>
      </c>
      <c r="BV79" s="82">
        <f t="shared" ca="1" si="24"/>
        <v>8983.3370848485865</v>
      </c>
      <c r="BW79" s="82">
        <f t="shared" ca="1" si="41"/>
        <v>41179.408778565092</v>
      </c>
      <c r="BX79" s="10">
        <f t="shared" ca="1" si="25"/>
        <v>2.596067003730175</v>
      </c>
      <c r="BY79" s="10">
        <f t="shared" ca="1" si="26"/>
        <v>5.9931127381356584</v>
      </c>
      <c r="BZ79" s="10">
        <f t="shared" ca="1" si="27"/>
        <v>53.852051700357059</v>
      </c>
      <c r="CA79" s="10">
        <f t="shared" ca="1" si="28"/>
        <v>40.343717036295608</v>
      </c>
      <c r="CB79" s="10">
        <v>0</v>
      </c>
      <c r="CC79" s="82">
        <f t="shared" ca="1" si="29"/>
        <v>2.2515914459467934E-2</v>
      </c>
      <c r="CD79" s="82">
        <f t="shared" ca="1" si="30"/>
        <v>1.7606490004397839</v>
      </c>
      <c r="CE79" s="82">
        <f t="shared" ca="1" si="31"/>
        <v>246.1234380030117</v>
      </c>
      <c r="CF79" s="82">
        <f t="shared" ca="1" si="32"/>
        <v>184.38544187853105</v>
      </c>
      <c r="CG79" s="82">
        <f t="shared" ca="1" si="42"/>
        <v>432.29204479644204</v>
      </c>
      <c r="CH79" s="13">
        <f t="shared" ca="1" si="44"/>
        <v>14</v>
      </c>
      <c r="CI79" s="81">
        <f t="shared" ca="1" si="57"/>
        <v>1.3360113295827744E-5</v>
      </c>
      <c r="CJ79" s="81">
        <f t="shared" ca="1" si="58"/>
        <v>1.539558746692515E-5</v>
      </c>
      <c r="CK79" s="81">
        <f t="shared" ca="1" si="59"/>
        <v>4.4448841468730373E-5</v>
      </c>
      <c r="CL79" s="81">
        <f t="shared" ca="1" si="60"/>
        <v>1.9344727513726613E-5</v>
      </c>
      <c r="CM79" s="89">
        <f t="shared" ca="1" si="46"/>
        <v>9.2549269745209877E-5</v>
      </c>
    </row>
    <row r="80" spans="1:91" x14ac:dyDescent="0.3">
      <c r="A80">
        <v>15</v>
      </c>
      <c r="B80" s="3">
        <f t="shared" si="62"/>
        <v>0.23055555555555557</v>
      </c>
      <c r="C80" s="3">
        <f t="shared" si="47"/>
        <v>0.5</v>
      </c>
      <c r="D80" s="4">
        <f t="shared" ca="1" si="33"/>
        <v>80</v>
      </c>
      <c r="E80" s="58">
        <f>(0.5*(COS(B80*2*PI())+1)*('key variables'!$B$4-'key variables'!$B$6)+'key variables'!$B$6)/'key variables'!$B$4</f>
        <v>1</v>
      </c>
      <c r="F80" s="10">
        <f t="shared" ca="1" si="48"/>
        <v>11692548.855695713</v>
      </c>
      <c r="G80" s="10">
        <f t="shared" ca="1" si="49"/>
        <v>13496331.833434211</v>
      </c>
      <c r="H80" s="10">
        <f t="shared" ca="1" si="50"/>
        <v>40424462.010990247</v>
      </c>
      <c r="I80" s="10">
        <f t="shared" ca="1" si="51"/>
        <v>18170585.787324533</v>
      </c>
      <c r="J80" s="10">
        <f t="shared" ca="1" si="34"/>
        <v>83783928.487444699</v>
      </c>
      <c r="K80" s="82">
        <f t="shared" ca="1" si="10"/>
        <v>11685717.531333335</v>
      </c>
      <c r="L80" s="82">
        <f t="shared" ca="1" si="11"/>
        <v>13488446.656164963</v>
      </c>
      <c r="M80" s="82">
        <f t="shared" ca="1" si="12"/>
        <v>40400849.076605752</v>
      </c>
      <c r="N80" s="82">
        <f t="shared" ca="1" si="13"/>
        <v>18159981.672922559</v>
      </c>
      <c r="O80" s="82">
        <f t="shared" ca="1" si="35"/>
        <v>83734994.93702662</v>
      </c>
      <c r="P80" s="10">
        <f ca="1">IF(IF($A80&gt;='key variables'!$B$26,K80*SUMPRODUCT(Z80:AC80,'control variables'!$O$3:$R$3)/J80+F$65*'key variables'!$B$25/scenario!J$65,K80*SUMPRODUCT(Z80:AC80,'control variables'!$O$7:$R$7)/J80+F$65*'key variables'!$B$25/scenario!J$65)&lt;'key variables'!$B$28,0,IF($A80&gt;='key variables'!$B$26,K80*SUMPRODUCT(Z80:AC80,'control variables'!$O$3:$R$3)/J80+F$65*'key variables'!$B$25/scenario!J$65,K80*SUMPRODUCT(Z80:AC80,'control variables'!$O$7:$R$7)/J80+F$65*'key variables'!$B$25/scenario!J$65))</f>
        <v>992.237640740129</v>
      </c>
      <c r="Q80" s="10">
        <f ca="1">IF(IF($A80&gt;='key variables'!$B$26,L80*SUMPRODUCT(Z80:AC80,'control variables'!$O$4:$R$4)/J80+G$65*'key variables'!$B$25/scenario!J$65,L80*SUMPRODUCT(Z80:AC80,'control variables'!$O$7:$R$7)/J80+G$65*'key variables'!$B$25/scenario!J$65)&lt;'key variables'!$B$28,0,IF($A80&gt;='key variables'!$B$26,L80*SUMPRODUCT(Z80:AC80,'control variables'!$O$4:$R$4)/J80+G$65*'key variables'!$B$25/scenario!J$65,L80*SUMPRODUCT(Z80:AC80,'control variables'!$O$7:$R$7)/J80+G$65*'key variables'!$B$25/scenario!J$65))</f>
        <v>1145.3078898643482</v>
      </c>
      <c r="R80" s="10">
        <f ca="1">IF(IF($A80&gt;='key variables'!$B$26,M80*SUMPRODUCT(Z80:AC80,'control variables'!$O$5:$R$5)/J80+H$65*'key variables'!$B$25/scenario!J$65,M80*SUMPRODUCT(Z80:AC80,'control variables'!$O$7:$R$7)/J80+H$65*'key variables'!$B$25/scenario!J$65)&lt;'key variables'!$B$28,0,IF($A80&gt;='key variables'!$B$26,M80*SUMPRODUCT(Z80:AC80,'control variables'!$O$5:$R$5)/J80+H$65*'key variables'!$B$25/scenario!J$65,M80*SUMPRODUCT(Z80:AC80,'control variables'!$O$7:$R$7)/J80+H$65*'key variables'!$B$25/scenario!J$65))</f>
        <v>3430.4477293911937</v>
      </c>
      <c r="S80" s="10">
        <f ca="1">IF(IF($A80&gt;='key variables'!$B$26,N80*SUMPRODUCT(Z80:AC80,'control variables'!$O$6:$R$6)/J80+I$65*'key variables'!$B$25/scenario!J$65,N80*SUMPRODUCT(Z80:AC80,'control variables'!$O$7:$R$7)/J80+I$65*'key variables'!$B$25/scenario!J$65)&lt;'key variables'!$B$28,0,IF($A80&gt;='key variables'!$B$26,N80*SUMPRODUCT(Z80:AC80,'control variables'!$O$6:$R$6)/J80+I$65*'key variables'!$B$25/scenario!J$65,N80*SUMPRODUCT(Z80:AC80,'control variables'!$O$7:$R$7)/J80+I$65*'key variables'!$B$25/scenario!J$65))</f>
        <v>1541.9692734065852</v>
      </c>
      <c r="T80" s="10">
        <f t="shared" ca="1" si="61"/>
        <v>7109.9625334022567</v>
      </c>
      <c r="U80" s="82">
        <f ca="1">SUMPRODUCT(P50:P79,'control variables'!AD$7:AD$36)</f>
        <v>508.55775761247332</v>
      </c>
      <c r="V80" s="82">
        <f ca="1">SUMPRODUCT(Q50:Q79,'control variables'!AE$7:AE$36)</f>
        <v>587.01180879493961</v>
      </c>
      <c r="W80" s="82">
        <f ca="1">SUMPRODUCT(R50:R79,'control variables'!AF$7:AF$36)</f>
        <v>1758.2288085389207</v>
      </c>
      <c r="X80" s="82">
        <f ca="1">SUMPRODUCT(S50:S79,'control variables'!AG$7:AG$36)</f>
        <v>790.31514608340478</v>
      </c>
      <c r="Y80" s="82">
        <f t="shared" ca="1" si="55"/>
        <v>3644.1135210297384</v>
      </c>
      <c r="Z80" s="10">
        <f ca="1">IF($A80&gt;='key variables'!$B$26,SUMPRODUCT(P50:P79,'control variables'!V$7:V$36)*$E80,SUMPRODUCT(P50:P79,'control variables'!Z$7:Z$36)*$E80)</f>
        <v>992.81749042730428</v>
      </c>
      <c r="AA80" s="10">
        <f ca="1">IF($A80&gt;='key variables'!$B$26,SUMPRODUCT(Q50:Q79,'control variables'!W$7:W$36)*$E80,SUMPRODUCT(Q50:Q79,'control variables'!AA$7:AA$36)*$E80)</f>
        <v>1145.9771916468953</v>
      </c>
      <c r="AB80" s="10">
        <f ca="1">IF($A80&gt;='key variables'!$B$26,SUMPRODUCT(R50:R79,'control variables'!X$7:X$36)*$E80,SUMPRODUCT(R50:R79,'control variables'!AB$7:AB$36)*$E80)</f>
        <v>3432.4524346765893</v>
      </c>
      <c r="AC80" s="10">
        <f ca="1">IF($A80&gt;='key variables'!$B$26,SUMPRODUCT(S50:S79,'control variables'!Y$7:Y$36)*$E80,SUMPRODUCT(S50:S79,'control variables'!AC$7:AC$36)*$E80)</f>
        <v>1542.8703785089397</v>
      </c>
      <c r="AD80" s="10">
        <f t="shared" ca="1" si="56"/>
        <v>7114.1174952597285</v>
      </c>
      <c r="AE80" s="82">
        <f ca="1">SUMPRODUCT(P50:P79,'control variables'!AL$7:AL$36)</f>
        <v>172.67899753801825</v>
      </c>
      <c r="AF80" s="82">
        <f ca="1">SUMPRODUCT(Q50:Q79,'control variables'!AM$7:AM$36)</f>
        <v>198.79663735676871</v>
      </c>
      <c r="AG80" s="82">
        <f ca="1">SUMPRODUCT(R50:R79,'control variables'!AN$7:AN$36)</f>
        <v>566.82145913581633</v>
      </c>
      <c r="AH80" s="82">
        <f ca="1">SUMPRODUCT(S50:S79,'control variables'!AO$7:AO$36)</f>
        <v>245.42806937185591</v>
      </c>
      <c r="AI80" s="82">
        <f t="shared" ca="1" si="14"/>
        <v>1183.7251634024592</v>
      </c>
      <c r="AJ80" s="10">
        <f ca="1">SUMPRODUCT(P50:P79,'control variables'!AP$7:AP$36)</f>
        <v>0.51917585923925325</v>
      </c>
      <c r="AK80" s="10">
        <f ca="1">SUMPRODUCT(Q50:Q79,'control variables'!AQ$7:AQ$36)</f>
        <v>1.4981698521593168</v>
      </c>
      <c r="AL80" s="10">
        <f ca="1">SUMPRODUCT(R50:R79,'control variables'!AR$7:AR$36)</f>
        <v>53.848158173687096</v>
      </c>
      <c r="AM80" s="10">
        <f ca="1">SUMPRODUCT(S50:S79,'control variables'!AS$7:AS$36)</f>
        <v>40.340800911576153</v>
      </c>
      <c r="AN80" s="10">
        <f t="shared" ca="1" si="37"/>
        <v>96.206304796661811</v>
      </c>
      <c r="AO80" s="82">
        <f ca="1">SUMPRODUCT(P50:P79,'control variables'!AX$7:AX$36)</f>
        <v>0.52605595646587466</v>
      </c>
      <c r="AP80" s="82">
        <f ca="1">SUMPRODUCT(Q50:Q79,'control variables'!AY$7:AY$36)</f>
        <v>1.214418830152602</v>
      </c>
      <c r="AQ80" s="82">
        <f ca="1">SUMPRODUCT(R50:R79,'control variables'!AZ$7:AZ$36)</f>
        <v>10.912350352149403</v>
      </c>
      <c r="AR80" s="82">
        <f ca="1">SUMPRODUCT(S50:S79,'control variables'!BA$7:BA$36)</f>
        <v>8.1750791106637521</v>
      </c>
      <c r="AS80" s="82">
        <f t="shared" ca="1" si="38"/>
        <v>20.827904249431633</v>
      </c>
      <c r="AT80" s="10">
        <f ca="1">SUMPRODUCT(P50:P79,'control variables'!AT$7:AT$36)</f>
        <v>-1.4102923098125806E-2</v>
      </c>
      <c r="AU80" s="10">
        <f ca="1">SUMPRODUCT(Q50:Q79,'control variables'!AU$7:AU$36)</f>
        <v>1.5298569016956715E-2</v>
      </c>
      <c r="AV80" s="10">
        <f ca="1">SUMPRODUCT(R50:R79,'control variables'!AV$7:AV$36)</f>
        <v>6.5876863495828362</v>
      </c>
      <c r="AW80" s="10">
        <f ca="1">SUMPRODUCT(S50:S79,'control variables'!AW$7:AW$36)</f>
        <v>4.9352204536867417</v>
      </c>
      <c r="AX80" s="10">
        <f t="shared" ca="1" si="15"/>
        <v>11.524102449188408</v>
      </c>
      <c r="AY80" s="82">
        <f ca="1">SUMPRODUCT(P50:P79,'control variables'!BB$7:BB$36)</f>
        <v>0.12716782024725937</v>
      </c>
      <c r="AZ80" s="82">
        <f ca="1">SUMPRODUCT(Q50:Q79,'control variables'!BC$7:BC$36)</f>
        <v>0.32427771485572887</v>
      </c>
      <c r="BA80" s="82">
        <f ca="1">SUMPRODUCT(R50:R79,'control variables'!BD$7:BD$36)</f>
        <v>2.2700436576581069</v>
      </c>
      <c r="BB80" s="82">
        <f ca="1">SUMPRODUCT(S50:S79,'control variables'!BE$7:BE$36)</f>
        <v>0.32258939406276421</v>
      </c>
      <c r="BC80" s="82">
        <f t="shared" ca="1" si="39"/>
        <v>3.0440785868238596</v>
      </c>
      <c r="BD80" s="10">
        <f ca="1">SUMPRODUCT(P50:P79,'control variables'!BF$7:BF$36)</f>
        <v>2.6602400341957277E-2</v>
      </c>
      <c r="BE80" s="10">
        <f ca="1">SUMPRODUCT(Q50:Q79,'control variables'!BG$7:BG$36)</f>
        <v>3.0706292273136423E-2</v>
      </c>
      <c r="BF80" s="10">
        <f ca="1">SUMPRODUCT(R50:R79,'control variables'!BH$7:BH$36)</f>
        <v>0.91972063127059889</v>
      </c>
      <c r="BG80" s="10">
        <f ca="1">SUMPRODUCT(S50:S79,'control variables'!BI$7:BI$36)</f>
        <v>2.0670492629381663</v>
      </c>
      <c r="BH80" s="10">
        <f t="shared" ca="1" si="40"/>
        <v>3.0440785868238587</v>
      </c>
      <c r="BI80" s="82">
        <f t="shared" ca="1" si="16"/>
        <v>172.79206243516737</v>
      </c>
      <c r="BJ80" s="82">
        <f t="shared" ca="1" si="17"/>
        <v>199.13621364064139</v>
      </c>
      <c r="BK80" s="82">
        <f t="shared" ca="1" si="18"/>
        <v>575.67918914305722</v>
      </c>
      <c r="BL80" s="82">
        <f t="shared" ca="1" si="19"/>
        <v>250.68587921960543</v>
      </c>
      <c r="BM80" s="82">
        <f t="shared" ca="1" si="9"/>
        <v>1198.2933444384714</v>
      </c>
      <c r="BN80" s="10">
        <f ca="1">BN79+BI80-INDIRECT(ADDRESS(MAX($D80-'key variables'!$B$9*30,34),scenario!BI$4),TRUE)</f>
        <v>1292.1548742787941</v>
      </c>
      <c r="BO80" s="10">
        <f ca="1">BO79+BJ80-INDIRECT(ADDRESS(MAX($D80-'key variables'!$B$9*30,34),scenario!BJ$4),TRUE)</f>
        <v>1489.0390531879409</v>
      </c>
      <c r="BP80" s="10">
        <f ca="1">BP79+BK80-INDIRECT(ADDRESS(MAX($D80-'key variables'!$B$9*30,34),scenario!BK$4),TRUE)</f>
        <v>4299.7778601601303</v>
      </c>
      <c r="BQ80" s="10">
        <f ca="1">BQ79+BL80-INDIRECT(ADDRESS(MAX($D80-'key variables'!$B$9*30,34),scenario!BL$4),TRUE)</f>
        <v>1871.4631963458075</v>
      </c>
      <c r="BR80" s="10">
        <f t="shared" ca="1" si="43"/>
        <v>8952.4349839726729</v>
      </c>
      <c r="BS80" s="82">
        <f t="shared" ca="1" si="21"/>
        <v>6531.3805264409284</v>
      </c>
      <c r="BT80" s="82">
        <f t="shared" ca="1" si="22"/>
        <v>7541.4153996320892</v>
      </c>
      <c r="BU80" s="82">
        <f t="shared" ca="1" si="23"/>
        <v>22742.684533096402</v>
      </c>
      <c r="BV80" s="82">
        <f t="shared" ca="1" si="24"/>
        <v>10272.553429772628</v>
      </c>
      <c r="BW80" s="82">
        <f t="shared" ca="1" si="41"/>
        <v>47088.033888942045</v>
      </c>
      <c r="BX80" s="10">
        <f t="shared" ca="1" si="25"/>
        <v>2.968352739606833</v>
      </c>
      <c r="BY80" s="10">
        <f t="shared" ca="1" si="26"/>
        <v>6.8525475611593949</v>
      </c>
      <c r="BZ80" s="10">
        <f t="shared" ca="1" si="27"/>
        <v>61.574637763577748</v>
      </c>
      <c r="CA80" s="10">
        <f t="shared" ca="1" si="28"/>
        <v>46.12915748995843</v>
      </c>
      <c r="CB80" s="10">
        <v>0</v>
      </c>
      <c r="CC80" s="82">
        <f t="shared" ca="1" si="29"/>
        <v>2.9738740330972378E-2</v>
      </c>
      <c r="CD80" s="82">
        <f t="shared" ca="1" si="30"/>
        <v>2.0291014534295417</v>
      </c>
      <c r="CE80" s="82">
        <f t="shared" ca="1" si="31"/>
        <v>282.47155947496651</v>
      </c>
      <c r="CF80" s="82">
        <f t="shared" ca="1" si="32"/>
        <v>211.61594322575672</v>
      </c>
      <c r="CG80" s="82">
        <f t="shared" ca="1" si="42"/>
        <v>496.14634289448372</v>
      </c>
      <c r="CH80" s="13">
        <f t="shared" ca="1" si="44"/>
        <v>15</v>
      </c>
      <c r="CI80" s="81">
        <f t="shared" ca="1" si="57"/>
        <v>1.5422467024477467E-5</v>
      </c>
      <c r="CJ80" s="81">
        <f t="shared" ca="1" si="58"/>
        <v>1.7772370907758024E-5</v>
      </c>
      <c r="CK80" s="81">
        <f t="shared" ca="1" si="59"/>
        <v>5.1319840663767231E-5</v>
      </c>
      <c r="CL80" s="81">
        <f t="shared" ca="1" si="60"/>
        <v>2.2336780217058604E-5</v>
      </c>
      <c r="CM80" s="89">
        <f t="shared" ca="1" si="46"/>
        <v>1.0685145881306131E-4</v>
      </c>
    </row>
    <row r="81" spans="1:91" x14ac:dyDescent="0.3">
      <c r="A81">
        <v>16</v>
      </c>
      <c r="B81" s="3">
        <f t="shared" si="62"/>
        <v>0.23333333333333334</v>
      </c>
      <c r="C81" s="3">
        <f t="shared" si="47"/>
        <v>0.53333333333333333</v>
      </c>
      <c r="D81" s="4">
        <f t="shared" ca="1" si="33"/>
        <v>81</v>
      </c>
      <c r="E81" s="58">
        <f>(0.5*(COS(B81*2*PI())+1)*('key variables'!$B$4-'key variables'!$B$6)+'key variables'!$B$6)/'key variables'!$B$4</f>
        <v>1</v>
      </c>
      <c r="F81" s="10">
        <f t="shared" ca="1" si="48"/>
        <v>11692548.829093313</v>
      </c>
      <c r="G81" s="10">
        <f t="shared" ca="1" si="49"/>
        <v>13496331.802727919</v>
      </c>
      <c r="H81" s="10">
        <f t="shared" ca="1" si="50"/>
        <v>40424461.091269612</v>
      </c>
      <c r="I81" s="10">
        <f t="shared" ca="1" si="51"/>
        <v>18170583.720275272</v>
      </c>
      <c r="J81" s="10">
        <f t="shared" ca="1" si="34"/>
        <v>83783925.44336611</v>
      </c>
      <c r="K81" s="82">
        <f t="shared" ca="1" si="10"/>
        <v>11684725.293692594</v>
      </c>
      <c r="L81" s="82">
        <f t="shared" ca="1" si="11"/>
        <v>13487301.348275099</v>
      </c>
      <c r="M81" s="82">
        <f t="shared" ca="1" si="12"/>
        <v>40397418.628876358</v>
      </c>
      <c r="N81" s="82">
        <f t="shared" ca="1" si="13"/>
        <v>18158439.703649156</v>
      </c>
      <c r="O81" s="82">
        <f t="shared" ca="1" si="35"/>
        <v>83727884.974493206</v>
      </c>
      <c r="P81" s="10">
        <f ca="1">IF(IF($A81&gt;='key variables'!$B$26,K81*SUMPRODUCT(Z81:AC81,'control variables'!$O$3:$R$3)/J81+F$65*'key variables'!$B$25/scenario!J$65,K81*SUMPRODUCT(Z81:AC81,'control variables'!$O$7:$R$7)/J81+F$65*'key variables'!$B$25/scenario!J$65)&lt;'key variables'!$B$28,0,IF($A81&gt;='key variables'!$B$26,K81*SUMPRODUCT(Z81:AC81,'control variables'!$O$3:$R$3)/J81+F$65*'key variables'!$B$25/scenario!J$65,K81*SUMPRODUCT(Z81:AC81,'control variables'!$O$7:$R$7)/J81+F$65*'key variables'!$B$25/scenario!J$65))</f>
        <v>1133.7789545488333</v>
      </c>
      <c r="Q81" s="10">
        <f ca="1">IF(IF($A81&gt;='key variables'!$B$26,L81*SUMPRODUCT(Z81:AC81,'control variables'!$O$4:$R$4)/J81+G$65*'key variables'!$B$25/scenario!J$65,L81*SUMPRODUCT(Z81:AC81,'control variables'!$O$7:$R$7)/J81+G$65*'key variables'!$B$25/scenario!J$65)&lt;'key variables'!$B$28,0,IF($A81&gt;='key variables'!$B$26,L81*SUMPRODUCT(Z81:AC81,'control variables'!$O$4:$R$4)/J81+G$65*'key variables'!$B$25/scenario!J$65,L81*SUMPRODUCT(Z81:AC81,'control variables'!$O$7:$R$7)/J81+G$65*'key variables'!$B$25/scenario!J$65))</f>
        <v>1308.6844609506406</v>
      </c>
      <c r="R81" s="10">
        <f ca="1">IF(IF($A81&gt;='key variables'!$B$26,M81*SUMPRODUCT(Z81:AC81,'control variables'!$O$5:$R$5)/J81+H$65*'key variables'!$B$25/scenario!J$65,M81*SUMPRODUCT(Z81:AC81,'control variables'!$O$7:$R$7)/J81+H$65*'key variables'!$B$25/scenario!J$65)&lt;'key variables'!$B$28,0,IF($A81&gt;='key variables'!$B$26,M81*SUMPRODUCT(Z81:AC81,'control variables'!$O$5:$R$5)/J81+H$65*'key variables'!$B$25/scenario!J$65,M81*SUMPRODUCT(Z81:AC81,'control variables'!$O$7:$R$7)/J81+H$65*'key variables'!$B$25/scenario!J$65))</f>
        <v>3919.7963074273339</v>
      </c>
      <c r="S81" s="10">
        <f ca="1">IF(IF($A81&gt;='key variables'!$B$26,N81*SUMPRODUCT(Z81:AC81,'control variables'!$O$6:$R$6)/J81+I$65*'key variables'!$B$25/scenario!J$65,N81*SUMPRODUCT(Z81:AC81,'control variables'!$O$7:$R$7)/J81+I$65*'key variables'!$B$25/scenario!J$65)&lt;'key variables'!$B$28,0,IF($A81&gt;='key variables'!$B$26,N81*SUMPRODUCT(Z81:AC81,'control variables'!$O$6:$R$6)/J81+I$65*'key variables'!$B$25/scenario!J$65,N81*SUMPRODUCT(Z81:AC81,'control variables'!$O$7:$R$7)/J81+I$65*'key variables'!$B$25/scenario!J$65))</f>
        <v>1761.9290369243483</v>
      </c>
      <c r="T81" s="10">
        <f t="shared" ca="1" si="61"/>
        <v>8124.1887598511557</v>
      </c>
      <c r="U81" s="82">
        <f ca="1">SUMPRODUCT(P51:P80,'control variables'!AD$7:AD$36)</f>
        <v>580.67481092809248</v>
      </c>
      <c r="V81" s="82">
        <f ca="1">SUMPRODUCT(Q51:Q80,'control variables'!AE$7:AE$36)</f>
        <v>670.25419626830399</v>
      </c>
      <c r="W81" s="82">
        <f ca="1">SUMPRODUCT(R51:R80,'control variables'!AF$7:AF$36)</f>
        <v>2007.5579728834764</v>
      </c>
      <c r="X81" s="82">
        <f ca="1">SUMPRODUCT(S51:S80,'control variables'!AG$7:AG$36)</f>
        <v>902.38737125958494</v>
      </c>
      <c r="Y81" s="82">
        <f t="shared" ca="1" si="55"/>
        <v>4160.8743513394575</v>
      </c>
      <c r="Z81" s="10">
        <f ca="1">IF($A81&gt;='key variables'!$B$26,SUMPRODUCT(P51:P80,'control variables'!V$7:V$36)*$E81,SUMPRODUCT(P51:P80,'control variables'!Z$7:Z$36)*$E81)</f>
        <v>1134.5378116993575</v>
      </c>
      <c r="AA81" s="10">
        <f ca="1">IF($A81&gt;='key variables'!$B$26,SUMPRODUCT(Q51:Q80,'control variables'!W$7:W$36)*$E81,SUMPRODUCT(Q51:Q80,'control variables'!AA$7:AA$36)*$E81)</f>
        <v>1309.5603852716804</v>
      </c>
      <c r="AB81" s="10">
        <f ca="1">IF($A81&gt;='key variables'!$B$26,SUMPRODUCT(R51:R80,'control variables'!X$7:X$36)*$E81,SUMPRODUCT(R51:R80,'control variables'!AB$7:AB$36)*$E81)</f>
        <v>3922.419892425587</v>
      </c>
      <c r="AC81" s="10">
        <f ca="1">IF($A81&gt;='key variables'!$B$26,SUMPRODUCT(S51:S80,'control variables'!Y$7:Y$36)*$E81,SUMPRODUCT(S51:S80,'control variables'!AC$7:AC$36)*$E81)</f>
        <v>1763.1083253941347</v>
      </c>
      <c r="AD81" s="10">
        <f t="shared" ca="1" si="56"/>
        <v>8129.6264147907586</v>
      </c>
      <c r="AE81" s="82">
        <f ca="1">SUMPRODUCT(P51:P80,'control variables'!AL$7:AL$36)</f>
        <v>201.32595225210156</v>
      </c>
      <c r="AF81" s="82">
        <f ca="1">SUMPRODUCT(Q51:Q80,'control variables'!AM$7:AM$36)</f>
        <v>231.77643425660625</v>
      </c>
      <c r="AG81" s="82">
        <f ca="1">SUMPRODUCT(R51:R80,'control variables'!AN$7:AN$36)</f>
        <v>660.85552756535617</v>
      </c>
      <c r="AH81" s="82">
        <f ca="1">SUMPRODUCT(S51:S80,'control variables'!AO$7:AO$36)</f>
        <v>286.14388825604021</v>
      </c>
      <c r="AI81" s="82">
        <f t="shared" ca="1" si="14"/>
        <v>1380.101802330104</v>
      </c>
      <c r="AJ81" s="10">
        <f ca="1">SUMPRODUCT(P51:P80,'control variables'!AP$7:AP$36)</f>
        <v>0.59131816380186386</v>
      </c>
      <c r="AK81" s="10">
        <f ca="1">SUMPRODUCT(Q51:Q80,'control variables'!AQ$7:AQ$36)</f>
        <v>1.7063486875916307</v>
      </c>
      <c r="AL81" s="10">
        <f ca="1">SUMPRODUCT(R51:R80,'control variables'!AR$7:AR$36)</f>
        <v>61.33065212630278</v>
      </c>
      <c r="AM81" s="10">
        <f ca="1">SUMPRODUCT(S51:S80,'control variables'!AS$7:AS$36)</f>
        <v>45.946374232968637</v>
      </c>
      <c r="AN81" s="10">
        <f t="shared" ca="1" si="37"/>
        <v>109.57469321066492</v>
      </c>
      <c r="AO81" s="82">
        <f ca="1">SUMPRODUCT(P51:P80,'control variables'!AX$7:AX$36)</f>
        <v>0.60747710126289534</v>
      </c>
      <c r="AP81" s="82">
        <f ca="1">SUMPRODUCT(Q51:Q80,'control variables'!AY$7:AY$36)</f>
        <v>1.4023824302197325</v>
      </c>
      <c r="AQ81" s="82">
        <f ca="1">SUMPRODUCT(R51:R80,'control variables'!AZ$7:AZ$36)</f>
        <v>12.601326680955239</v>
      </c>
      <c r="AR81" s="82">
        <f ca="1">SUMPRODUCT(S51:S80,'control variables'!BA$7:BA$36)</f>
        <v>9.440389942743705</v>
      </c>
      <c r="AS81" s="82">
        <f t="shared" ca="1" si="38"/>
        <v>24.051576155181571</v>
      </c>
      <c r="AT81" s="10">
        <f ca="1">SUMPRODUCT(P51:P80,'control variables'!AT$7:AT$36)</f>
        <v>-1.6442801138836567E-2</v>
      </c>
      <c r="AU81" s="10">
        <f ca="1">SUMPRODUCT(Q51:Q80,'control variables'!AU$7:AU$36)</f>
        <v>1.7836821934313414E-2</v>
      </c>
      <c r="AV81" s="10">
        <f ca="1">SUMPRODUCT(R51:R80,'control variables'!AV$7:AV$36)</f>
        <v>7.6806783854344243</v>
      </c>
      <c r="AW81" s="10">
        <f ca="1">SUMPRODUCT(S51:S80,'control variables'!AW$7:AW$36)</f>
        <v>5.7540445999506344</v>
      </c>
      <c r="AX81" s="10">
        <f t="shared" ca="1" si="15"/>
        <v>13.436117006180535</v>
      </c>
      <c r="AY81" s="82">
        <f ca="1">SUMPRODUCT(P51:P80,'control variables'!BB$7:BB$36)</f>
        <v>0.14826679299292786</v>
      </c>
      <c r="AZ81" s="82">
        <f ca="1">SUMPRODUCT(Q51:Q80,'control variables'!BC$7:BC$36)</f>
        <v>0.37808005773198128</v>
      </c>
      <c r="BA81" s="82">
        <f ca="1">SUMPRODUCT(R51:R80,'control variables'!BD$7:BD$36)</f>
        <v>2.6466765917705266</v>
      </c>
      <c r="BB81" s="82">
        <f ca="1">SUMPRODUCT(S51:S80,'control variables'!BE$7:BE$36)</f>
        <v>0.37611162020565242</v>
      </c>
      <c r="BC81" s="82">
        <f t="shared" ca="1" si="39"/>
        <v>3.549135062701088</v>
      </c>
      <c r="BD81" s="10">
        <f ca="1">SUMPRODUCT(P51:P80,'control variables'!BF$7:BF$36)</f>
        <v>3.1016121664639268E-2</v>
      </c>
      <c r="BE81" s="10">
        <f ca="1">SUMPRODUCT(Q51:Q80,'control variables'!BG$7:BG$36)</f>
        <v>3.5800908368086741E-2</v>
      </c>
      <c r="BF81" s="10">
        <f ca="1">SUMPRODUCT(R51:R80,'control variables'!BH$7:BH$36)</f>
        <v>1.0723155290605972</v>
      </c>
      <c r="BG81" s="10">
        <f ca="1">SUMPRODUCT(S51:S80,'control variables'!BI$7:BI$36)</f>
        <v>2.4100025036077644</v>
      </c>
      <c r="BH81" s="10">
        <f t="shared" ca="1" si="40"/>
        <v>3.5491350627010876</v>
      </c>
      <c r="BI81" s="82">
        <f t="shared" ca="1" si="16"/>
        <v>201.45777624395566</v>
      </c>
      <c r="BJ81" s="82">
        <f t="shared" ca="1" si="17"/>
        <v>232.17235113627254</v>
      </c>
      <c r="BK81" s="82">
        <f t="shared" ca="1" si="18"/>
        <v>671.18288254256117</v>
      </c>
      <c r="BL81" s="82">
        <f t="shared" ca="1" si="19"/>
        <v>292.27404447619654</v>
      </c>
      <c r="BM81" s="82">
        <f t="shared" ca="1" si="9"/>
        <v>1397.0870543989859</v>
      </c>
      <c r="BN81" s="10">
        <f ca="1">BN80+BI81-INDIRECT(ADDRESS(MAX($D81-'key variables'!$B$9*30,34),scenario!BI$4),TRUE)</f>
        <v>1493.6126505227498</v>
      </c>
      <c r="BO81" s="10">
        <f ca="1">BO80+BJ81-INDIRECT(ADDRESS(MAX($D81-'key variables'!$B$9*30,34),scenario!BJ$4),TRUE)</f>
        <v>1721.2114043242134</v>
      </c>
      <c r="BP81" s="10">
        <f ca="1">BP80+BK81-INDIRECT(ADDRESS(MAX($D81-'key variables'!$B$9*30,34),scenario!BK$4),TRUE)</f>
        <v>4970.9607427026913</v>
      </c>
      <c r="BQ81" s="10">
        <f ca="1">BQ80+BL81-INDIRECT(ADDRESS(MAX($D81-'key variables'!$B$9*30,34),scenario!BL$4),TRUE)</f>
        <v>2163.737240822004</v>
      </c>
      <c r="BR81" s="10">
        <f t="shared" ca="1" si="43"/>
        <v>10349.522038371659</v>
      </c>
      <c r="BS81" s="82">
        <f t="shared" ca="1" si="21"/>
        <v>7463.6706886241409</v>
      </c>
      <c r="BT81" s="82">
        <f t="shared" ca="1" si="22"/>
        <v>8617.891708538089</v>
      </c>
      <c r="BU81" s="82">
        <f t="shared" ca="1" si="23"/>
        <v>25990.225642452111</v>
      </c>
      <c r="BV81" s="82">
        <f t="shared" ca="1" si="24"/>
        <v>11739.798419717172</v>
      </c>
      <c r="BW81" s="82">
        <f t="shared" ca="1" si="41"/>
        <v>53811.58645933152</v>
      </c>
      <c r="BX81" s="10">
        <f t="shared" ca="1" si="25"/>
        <v>3.396546926212161</v>
      </c>
      <c r="BY81" s="10">
        <f t="shared" ca="1" si="26"/>
        <v>7.8410490252790588</v>
      </c>
      <c r="BZ81" s="10">
        <f t="shared" ca="1" si="27"/>
        <v>70.456972323701848</v>
      </c>
      <c r="CA81" s="10">
        <f t="shared" ca="1" si="28"/>
        <v>52.783433308888718</v>
      </c>
      <c r="CB81" s="10">
        <v>0</v>
      </c>
      <c r="CC81" s="82">
        <f t="shared" ca="1" si="29"/>
        <v>3.0022604008777438E-2</v>
      </c>
      <c r="CD81" s="82">
        <f t="shared" ca="1" si="30"/>
        <v>2.3152308888671267</v>
      </c>
      <c r="CE81" s="82">
        <f t="shared" ca="1" si="31"/>
        <v>323.52020653487961</v>
      </c>
      <c r="CF81" s="82">
        <f t="shared" ca="1" si="32"/>
        <v>242.36788291603102</v>
      </c>
      <c r="CG81" s="82">
        <f t="shared" ca="1" si="42"/>
        <v>568.23334294378651</v>
      </c>
      <c r="CH81" s="13">
        <f t="shared" ca="1" si="44"/>
        <v>16</v>
      </c>
      <c r="CI81" s="81">
        <f t="shared" ca="1" si="57"/>
        <v>1.7826959558398348E-5</v>
      </c>
      <c r="CJ81" s="81">
        <f t="shared" ca="1" si="58"/>
        <v>2.0543456220461636E-5</v>
      </c>
      <c r="CK81" s="81">
        <f t="shared" ca="1" si="59"/>
        <v>5.9330721452802077E-5</v>
      </c>
      <c r="CL81" s="81">
        <f t="shared" ca="1" si="60"/>
        <v>2.58252072742114E-5</v>
      </c>
      <c r="CM81" s="89">
        <f t="shared" ca="1" si="46"/>
        <v>1.2352634450587345E-4</v>
      </c>
    </row>
    <row r="82" spans="1:91" x14ac:dyDescent="0.3">
      <c r="A82">
        <v>17</v>
      </c>
      <c r="B82" s="3">
        <f t="shared" si="62"/>
        <v>0.2361111111111111</v>
      </c>
      <c r="C82" s="3">
        <f t="shared" si="47"/>
        <v>0.56666666666666665</v>
      </c>
      <c r="D82" s="4">
        <f t="shared" ca="1" si="33"/>
        <v>82</v>
      </c>
      <c r="E82" s="58">
        <f>(0.5*(COS(B82*2*PI())+1)*('key variables'!$B$4-'key variables'!$B$6)+'key variables'!$B$6)/'key variables'!$B$4</f>
        <v>1</v>
      </c>
      <c r="F82" s="10">
        <f t="shared" ca="1" si="48"/>
        <v>11692548.79807719</v>
      </c>
      <c r="G82" s="10">
        <f t="shared" ca="1" si="49"/>
        <v>13496331.766927011</v>
      </c>
      <c r="H82" s="10">
        <f t="shared" ca="1" si="50"/>
        <v>40424460.018954083</v>
      </c>
      <c r="I82" s="10">
        <f t="shared" ca="1" si="51"/>
        <v>18170581.310272768</v>
      </c>
      <c r="J82" s="10">
        <f t="shared" ca="1" si="34"/>
        <v>83783921.894231051</v>
      </c>
      <c r="K82" s="82">
        <f t="shared" ca="1" si="10"/>
        <v>11683591.514738044</v>
      </c>
      <c r="L82" s="82">
        <f t="shared" ca="1" si="11"/>
        <v>13485992.66381415</v>
      </c>
      <c r="M82" s="82">
        <f t="shared" ca="1" si="12"/>
        <v>40393498.832568929</v>
      </c>
      <c r="N82" s="82">
        <f t="shared" ca="1" si="13"/>
        <v>18156677.774612229</v>
      </c>
      <c r="O82" s="82">
        <f t="shared" ca="1" si="35"/>
        <v>83719760.785733357</v>
      </c>
      <c r="P82" s="10">
        <f ca="1">IF(IF($A82&gt;='key variables'!$B$26,K82*SUMPRODUCT(Z82:AC82,'control variables'!$O$3:$R$3)/J82+F$65*'key variables'!$B$25/scenario!J$65,K82*SUMPRODUCT(Z82:AC82,'control variables'!$O$7:$R$7)/J82+F$65*'key variables'!$B$25/scenario!J$65)&lt;'key variables'!$B$28,0,IF($A82&gt;='key variables'!$B$26,K82*SUMPRODUCT(Z82:AC82,'control variables'!$O$3:$R$3)/J82+F$65*'key variables'!$B$25/scenario!J$65,K82*SUMPRODUCT(Z82:AC82,'control variables'!$O$7:$R$7)/J82+F$65*'key variables'!$B$25/scenario!J$65))</f>
        <v>1296.0266279572402</v>
      </c>
      <c r="Q82" s="10">
        <f ca="1">IF(IF($A82&gt;='key variables'!$B$26,L82*SUMPRODUCT(Z82:AC82,'control variables'!$O$4:$R$4)/J82+G$65*'key variables'!$B$25/scenario!J$65,L82*SUMPRODUCT(Z82:AC82,'control variables'!$O$7:$R$7)/J82+G$65*'key variables'!$B$25/scenario!J$65)&lt;'key variables'!$B$28,0,IF($A82&gt;='key variables'!$B$26,L82*SUMPRODUCT(Z82:AC82,'control variables'!$O$4:$R$4)/J82+G$65*'key variables'!$B$25/scenario!J$65,L82*SUMPRODUCT(Z82:AC82,'control variables'!$O$7:$R$7)/J82+G$65*'key variables'!$B$25/scenario!J$65))</f>
        <v>1495.9617147425586</v>
      </c>
      <c r="R82" s="10">
        <f ca="1">IF(IF($A82&gt;='key variables'!$B$26,M82*SUMPRODUCT(Z82:AC82,'control variables'!$O$5:$R$5)/J82+H$65*'key variables'!$B$25/scenario!J$65,M82*SUMPRODUCT(Z82:AC82,'control variables'!$O$7:$R$7)/J82+H$65*'key variables'!$B$25/scenario!J$65)&lt;'key variables'!$B$28,0,IF($A82&gt;='key variables'!$B$26,M82*SUMPRODUCT(Z82:AC82,'control variables'!$O$5:$R$5)/J82+H$65*'key variables'!$B$25/scenario!J$65,M82*SUMPRODUCT(Z82:AC82,'control variables'!$O$7:$R$7)/J82+H$65*'key variables'!$B$25/scenario!J$65))</f>
        <v>4480.7326597589263</v>
      </c>
      <c r="S82" s="10">
        <f ca="1">IF(IF($A82&gt;='key variables'!$B$26,N82*SUMPRODUCT(Z82:AC82,'control variables'!$O$6:$R$6)/J82+I$65*'key variables'!$B$25/scenario!J$65,N82*SUMPRODUCT(Z82:AC82,'control variables'!$O$7:$R$7)/J82+I$65*'key variables'!$B$25/scenario!J$65)&lt;'key variables'!$B$28,0,IF($A82&gt;='key variables'!$B$26,N82*SUMPRODUCT(Z82:AC82,'control variables'!$O$6:$R$6)/J82+I$65*'key variables'!$B$25/scenario!J$65,N82*SUMPRODUCT(Z82:AC82,'control variables'!$O$7:$R$7)/J82+I$65*'key variables'!$B$25/scenario!J$65))</f>
        <v>2014.0671506234573</v>
      </c>
      <c r="T82" s="10">
        <f t="shared" ca="1" si="61"/>
        <v>9286.7881530821815</v>
      </c>
      <c r="U82" s="82">
        <f ca="1">SUMPRODUCT(P52:P81,'control variables'!AD$7:AD$36)</f>
        <v>664.28355076617379</v>
      </c>
      <c r="V82" s="82">
        <f ca="1">SUMPRODUCT(Q52:Q81,'control variables'!AE$7:AE$36)</f>
        <v>766.76106666554335</v>
      </c>
      <c r="W82" s="82">
        <f ca="1">SUMPRODUCT(R52:R81,'control variables'!AF$7:AF$36)</f>
        <v>2296.6171659220149</v>
      </c>
      <c r="X82" s="82">
        <f ca="1">SUMPRODUCT(S52:S81,'control variables'!AG$7:AG$36)</f>
        <v>1032.318047667306</v>
      </c>
      <c r="Y82" s="82">
        <f t="shared" ca="1" si="55"/>
        <v>4759.9798310210381</v>
      </c>
      <c r="Z82" s="10">
        <f ca="1">IF($A82&gt;='key variables'!$B$26,SUMPRODUCT(P52:P81,'control variables'!V$7:V$36)*$E82,SUMPRODUCT(P52:P81,'control variables'!Z$7:Z$36)*$E82)</f>
        <v>1297.0198761977013</v>
      </c>
      <c r="AA82" s="10">
        <f ca="1">IF($A82&gt;='key variables'!$B$26,SUMPRODUCT(Q52:Q81,'control variables'!W$7:W$36)*$E82,SUMPRODUCT(Q52:Q81,'control variables'!AA$7:AA$36)*$E82)</f>
        <v>1497.1081891350691</v>
      </c>
      <c r="AB82" s="10">
        <f ca="1">IF($A82&gt;='key variables'!$B$26,SUMPRODUCT(R52:R81,'control variables'!X$7:X$36)*$E82,SUMPRODUCT(R52:R81,'control variables'!AB$7:AB$36)*$E82)</f>
        <v>4484.1666014189823</v>
      </c>
      <c r="AC82" s="10">
        <f ca="1">IF($A82&gt;='key variables'!$B$26,SUMPRODUCT(S52:S81,'control variables'!Y$7:Y$36)*$E82,SUMPRODUCT(S52:S81,'control variables'!AC$7:AC$36)*$E82)</f>
        <v>2015.6106904014016</v>
      </c>
      <c r="AD82" s="10">
        <f t="shared" ca="1" si="56"/>
        <v>9293.9053571531549</v>
      </c>
      <c r="AE82" s="82">
        <f ca="1">SUMPRODUCT(P52:P81,'control variables'!AL$7:AL$36)</f>
        <v>226.13434394506464</v>
      </c>
      <c r="AF82" s="82">
        <f ca="1">SUMPRODUCT(Q52:Q81,'control variables'!AM$7:AM$36)</f>
        <v>260.33708678011209</v>
      </c>
      <c r="AG82" s="82">
        <f ca="1">SUMPRODUCT(R52:R81,'control variables'!AN$7:AN$36)</f>
        <v>742.28945397625182</v>
      </c>
      <c r="AH82" s="82">
        <f ca="1">SUMPRODUCT(S52:S81,'control variables'!AO$7:AO$36)</f>
        <v>321.40397062989223</v>
      </c>
      <c r="AI82" s="82">
        <f t="shared" ca="1" si="14"/>
        <v>1550.1648553313207</v>
      </c>
      <c r="AJ82" s="10">
        <f ca="1">SUMPRODUCT(P52:P81,'control variables'!AP$7:AP$36)</f>
        <v>0.6749228695613283</v>
      </c>
      <c r="AK82" s="10">
        <f ca="1">SUMPRODUCT(Q52:Q81,'control variables'!AQ$7:AQ$36)</f>
        <v>1.9476042225678023</v>
      </c>
      <c r="AL82" s="10">
        <f ca="1">SUMPRODUCT(R52:R81,'control variables'!AR$7:AR$36)</f>
        <v>70.002009508745218</v>
      </c>
      <c r="AM82" s="10">
        <f ca="1">SUMPRODUCT(S52:S81,'control variables'!AS$7:AS$36)</f>
        <v>52.442594598945256</v>
      </c>
      <c r="AN82" s="10">
        <f t="shared" ca="1" si="37"/>
        <v>125.06713119981961</v>
      </c>
      <c r="AO82" s="82">
        <f ca="1">SUMPRODUCT(P52:P81,'control variables'!AX$7:AX$36)</f>
        <v>0.69188934284580716</v>
      </c>
      <c r="AP82" s="82">
        <f ca="1">SUMPRODUCT(Q52:Q81,'control variables'!AY$7:AY$36)</f>
        <v>1.5972510832854039</v>
      </c>
      <c r="AQ82" s="82">
        <f ca="1">SUMPRODUCT(R52:R81,'control variables'!AZ$7:AZ$36)</f>
        <v>14.352349443536127</v>
      </c>
      <c r="AR82" s="82">
        <f ca="1">SUMPRODUCT(S52:S81,'control variables'!BA$7:BA$36)</f>
        <v>10.752183382903207</v>
      </c>
      <c r="AS82" s="82">
        <f t="shared" ca="1" si="38"/>
        <v>27.393673252570544</v>
      </c>
      <c r="AT82" s="10">
        <f ca="1">SUMPRODUCT(P52:P81,'control variables'!AT$7:AT$36)</f>
        <v>-1.9170898643505688E-2</v>
      </c>
      <c r="AU82" s="10">
        <f ca="1">SUMPRODUCT(Q52:Q81,'control variables'!AU$7:AU$36)</f>
        <v>2.0796207564496311E-2</v>
      </c>
      <c r="AV82" s="10">
        <f ca="1">SUMPRODUCT(R52:R81,'control variables'!AV$7:AV$36)</f>
        <v>8.9550135404086539</v>
      </c>
      <c r="AW82" s="10">
        <f ca="1">SUMPRODUCT(S52:S81,'control variables'!AW$7:AW$36)</f>
        <v>6.7087234641134881</v>
      </c>
      <c r="AX82" s="10">
        <f t="shared" ca="1" si="15"/>
        <v>15.665362313443133</v>
      </c>
      <c r="AY82" s="82">
        <f ca="1">SUMPRODUCT(P52:P81,'control variables'!BB$7:BB$36)</f>
        <v>0.17286638916720357</v>
      </c>
      <c r="AZ82" s="82">
        <f ca="1">SUMPRODUCT(Q52:Q81,'control variables'!BC$7:BC$36)</f>
        <v>0.44080898410861913</v>
      </c>
      <c r="BA82" s="82">
        <f ca="1">SUMPRODUCT(R52:R81,'control variables'!BD$7:BD$36)</f>
        <v>3.0857983536108113</v>
      </c>
      <c r="BB82" s="82">
        <f ca="1">SUMPRODUCT(S52:S81,'control variables'!BE$7:BE$36)</f>
        <v>0.43851395444884961</v>
      </c>
      <c r="BC82" s="82">
        <f t="shared" ca="1" si="39"/>
        <v>4.137987681335483</v>
      </c>
      <c r="BD82" s="10">
        <f ca="1">SUMPRODUCT(P52:P81,'control variables'!BF$7:BF$36)</f>
        <v>3.6162142917548698E-2</v>
      </c>
      <c r="BE82" s="10">
        <f ca="1">SUMPRODUCT(Q52:Q81,'control variables'!BG$7:BG$36)</f>
        <v>4.174079464167188E-2</v>
      </c>
      <c r="BF82" s="10">
        <f ca="1">SUMPRODUCT(R52:R81,'control variables'!BH$7:BH$36)</f>
        <v>1.2502281179405206</v>
      </c>
      <c r="BG82" s="10">
        <f ca="1">SUMPRODUCT(S52:S81,'control variables'!BI$7:BI$36)</f>
        <v>2.8098566258357422</v>
      </c>
      <c r="BH82" s="10">
        <f t="shared" ca="1" si="40"/>
        <v>4.137987681335483</v>
      </c>
      <c r="BI82" s="82">
        <f t="shared" ca="1" si="16"/>
        <v>226.28803943558836</v>
      </c>
      <c r="BJ82" s="82">
        <f t="shared" ca="1" si="17"/>
        <v>260.79869197178522</v>
      </c>
      <c r="BK82" s="82">
        <f t="shared" ca="1" si="18"/>
        <v>754.33026587027132</v>
      </c>
      <c r="BL82" s="82">
        <f t="shared" ca="1" si="19"/>
        <v>328.55120804845455</v>
      </c>
      <c r="BM82" s="82">
        <f t="shared" ca="1" si="9"/>
        <v>1569.9682053260995</v>
      </c>
      <c r="BN82" s="10">
        <f ca="1">BN81+BI82-INDIRECT(ADDRESS(MAX($D82-'key variables'!$B$9*30,34),scenario!BI$4),TRUE)</f>
        <v>1719.9006899583383</v>
      </c>
      <c r="BO82" s="10">
        <f ca="1">BO81+BJ82-INDIRECT(ADDRESS(MAX($D82-'key variables'!$B$9*30,34),scenario!BJ$4),TRUE)</f>
        <v>1982.0100962959987</v>
      </c>
      <c r="BP82" s="10">
        <f ca="1">BP81+BK82-INDIRECT(ADDRESS(MAX($D82-'key variables'!$B$9*30,34),scenario!BK$4),TRUE)</f>
        <v>5725.2910085729627</v>
      </c>
      <c r="BQ82" s="10">
        <f ca="1">BQ81+BL82-INDIRECT(ADDRESS(MAX($D82-'key variables'!$B$9*30,34),scenario!BL$4),TRUE)</f>
        <v>2492.2884488704585</v>
      </c>
      <c r="BR82" s="10">
        <f t="shared" ca="1" si="43"/>
        <v>11919.490243697757</v>
      </c>
      <c r="BS82" s="82">
        <f t="shared" ca="1" si="21"/>
        <v>8533.3731150028743</v>
      </c>
      <c r="BT82" s="82">
        <f t="shared" ca="1" si="22"/>
        <v>9853.0129905142185</v>
      </c>
      <c r="BU82" s="82">
        <f t="shared" ca="1" si="23"/>
        <v>29715.377808222827</v>
      </c>
      <c r="BV82" s="82">
        <f t="shared" ca="1" si="24"/>
        <v>13422.504505666338</v>
      </c>
      <c r="BW82" s="82">
        <f t="shared" ca="1" si="41"/>
        <v>61524.26841940626</v>
      </c>
      <c r="BX82" s="10">
        <f t="shared" ca="1" si="25"/>
        <v>3.8794077369732163</v>
      </c>
      <c r="BY82" s="10">
        <f t="shared" ca="1" si="26"/>
        <v>8.9557503298141707</v>
      </c>
      <c r="BZ82" s="10">
        <f t="shared" ca="1" si="27"/>
        <v>80.47329529568664</v>
      </c>
      <c r="CA82" s="10">
        <f t="shared" ca="1" si="28"/>
        <v>60.287246111507329</v>
      </c>
      <c r="CB82" s="10">
        <v>0</v>
      </c>
      <c r="CC82" s="82">
        <f t="shared" ca="1" si="29"/>
        <v>3.222702936780425E-2</v>
      </c>
      <c r="CD82" s="82">
        <f t="shared" ca="1" si="30"/>
        <v>2.6447878205850284</v>
      </c>
      <c r="CE82" s="82">
        <f t="shared" ca="1" si="31"/>
        <v>370.21485305968008</v>
      </c>
      <c r="CF82" s="82">
        <f t="shared" ca="1" si="32"/>
        <v>277.34957066795965</v>
      </c>
      <c r="CG82" s="82">
        <f t="shared" ca="1" si="42"/>
        <v>650.24143857759259</v>
      </c>
      <c r="CH82" s="13">
        <f t="shared" ca="1" si="44"/>
        <v>17</v>
      </c>
      <c r="CI82" s="81">
        <f t="shared" ca="1" si="57"/>
        <v>2.0527813106308672E-5</v>
      </c>
      <c r="CJ82" s="81">
        <f t="shared" ca="1" si="58"/>
        <v>2.3656210541183441E-5</v>
      </c>
      <c r="CK82" s="81">
        <f t="shared" ca="1" si="59"/>
        <v>6.8334005846617908E-5</v>
      </c>
      <c r="CL82" s="81">
        <f t="shared" ca="1" si="60"/>
        <v>2.9746619548518238E-5</v>
      </c>
      <c r="CM82" s="89">
        <f t="shared" ca="1" si="46"/>
        <v>1.4226464904262826E-4</v>
      </c>
    </row>
    <row r="83" spans="1:91" x14ac:dyDescent="0.3">
      <c r="A83">
        <v>18</v>
      </c>
      <c r="B83" s="3">
        <f t="shared" si="62"/>
        <v>0.2388888888888889</v>
      </c>
      <c r="C83" s="3">
        <f t="shared" si="47"/>
        <v>0.6</v>
      </c>
      <c r="D83" s="4">
        <f t="shared" ca="1" si="33"/>
        <v>83</v>
      </c>
      <c r="E83" s="58">
        <f>(0.5*(COS(B83*2*PI())+1)*('key variables'!$B$4-'key variables'!$B$6)+'key variables'!$B$6)/'key variables'!$B$4</f>
        <v>1</v>
      </c>
      <c r="F83" s="10">
        <f t="shared" ca="1" si="48"/>
        <v>11692548.761915047</v>
      </c>
      <c r="G83" s="10">
        <f t="shared" ca="1" si="49"/>
        <v>13496331.725186218</v>
      </c>
      <c r="H83" s="10">
        <f t="shared" ca="1" si="50"/>
        <v>40424458.768725969</v>
      </c>
      <c r="I83" s="10">
        <f t="shared" ca="1" si="51"/>
        <v>18170578.500416141</v>
      </c>
      <c r="J83" s="10">
        <f t="shared" ca="1" si="34"/>
        <v>83783917.756243378</v>
      </c>
      <c r="K83" s="82">
        <f t="shared" ca="1" si="10"/>
        <v>11682295.488110086</v>
      </c>
      <c r="L83" s="82">
        <f t="shared" ca="1" si="11"/>
        <v>13484496.702099407</v>
      </c>
      <c r="M83" s="82">
        <f t="shared" ca="1" si="12"/>
        <v>40389018.099909179</v>
      </c>
      <c r="N83" s="82">
        <f t="shared" ca="1" si="13"/>
        <v>18154663.707461603</v>
      </c>
      <c r="O83" s="82">
        <f t="shared" ca="1" si="35"/>
        <v>83710473.997580275</v>
      </c>
      <c r="P83" s="10">
        <f ca="1">IF(IF($A83&gt;='key variables'!$B$26,K83*SUMPRODUCT(Z83:AC83,'control variables'!$O$3:$R$3)/J83+F$65*'key variables'!$B$25/scenario!J$65,K83*SUMPRODUCT(Z83:AC83,'control variables'!$O$7:$R$7)/J83+F$65*'key variables'!$B$25/scenario!J$65)&lt;'key variables'!$B$28,0,IF($A83&gt;='key variables'!$B$26,K83*SUMPRODUCT(Z83:AC83,'control variables'!$O$3:$R$3)/J83+F$65*'key variables'!$B$25/scenario!J$65,K83*SUMPRODUCT(Z83:AC83,'control variables'!$O$7:$R$7)/J83+F$65*'key variables'!$B$25/scenario!J$65))</f>
        <v>1481.8168752769113</v>
      </c>
      <c r="Q83" s="10">
        <f ca="1">IF(IF($A83&gt;='key variables'!$B$26,L83*SUMPRODUCT(Z83:AC83,'control variables'!$O$4:$R$4)/J83+G$65*'key variables'!$B$25/scenario!J$65,L83*SUMPRODUCT(Z83:AC83,'control variables'!$O$7:$R$7)/J83+G$65*'key variables'!$B$25/scenario!J$65)&lt;'key variables'!$B$28,0,IF($A83&gt;='key variables'!$B$26,L83*SUMPRODUCT(Z83:AC83,'control variables'!$O$4:$R$4)/J83+G$65*'key variables'!$B$25/scenario!J$65,L83*SUMPRODUCT(Z83:AC83,'control variables'!$O$7:$R$7)/J83+G$65*'key variables'!$B$25/scenario!J$65))</f>
        <v>1710.4134018972065</v>
      </c>
      <c r="R83" s="10">
        <f ca="1">IF(IF($A83&gt;='key variables'!$B$26,M83*SUMPRODUCT(Z83:AC83,'control variables'!$O$5:$R$5)/J83+H$65*'key variables'!$B$25/scenario!J$65,M83*SUMPRODUCT(Z83:AC83,'control variables'!$O$7:$R$7)/J83+H$65*'key variables'!$B$25/scenario!J$65)&lt;'key variables'!$B$28,0,IF($A83&gt;='key variables'!$B$26,M83*SUMPRODUCT(Z83:AC83,'control variables'!$O$5:$R$5)/J83+H$65*'key variables'!$B$25/scenario!J$65,M83*SUMPRODUCT(Z83:AC83,'control variables'!$O$7:$R$7)/J83+H$65*'key variables'!$B$25/scenario!J$65))</f>
        <v>5123.0623859174602</v>
      </c>
      <c r="S83" s="10">
        <f ca="1">IF(IF($A83&gt;='key variables'!$B$26,N83*SUMPRODUCT(Z83:AC83,'control variables'!$O$6:$R$6)/J83+I$65*'key variables'!$B$25/scenario!J$65,N83*SUMPRODUCT(Z83:AC83,'control variables'!$O$7:$R$7)/J83+I$65*'key variables'!$B$25/scenario!J$65)&lt;'key variables'!$B$28,0,IF($A83&gt;='key variables'!$B$26,N83*SUMPRODUCT(Z83:AC83,'control variables'!$O$6:$R$6)/J83+I$65*'key variables'!$B$25/scenario!J$65,N83*SUMPRODUCT(Z83:AC83,'control variables'!$O$7:$R$7)/J83+I$65*'key variables'!$B$25/scenario!J$65))</f>
        <v>2302.7911829549157</v>
      </c>
      <c r="T83" s="10">
        <f t="shared" ca="1" si="61"/>
        <v>10618.083846046495</v>
      </c>
      <c r="U83" s="82">
        <f ca="1">SUMPRODUCT(P53:P82,'control variables'!AD$7:AD$36)</f>
        <v>758.96973797631654</v>
      </c>
      <c r="V83" s="82">
        <f ca="1">SUMPRODUCT(Q53:Q82,'control variables'!AE$7:AE$36)</f>
        <v>876.05427710256936</v>
      </c>
      <c r="W83" s="82">
        <f ca="1">SUMPRODUCT(R53:R82,'control variables'!AF$7:AF$36)</f>
        <v>2623.9742450965732</v>
      </c>
      <c r="X83" s="82">
        <f ca="1">SUMPRODUCT(S53:S82,'control variables'!AG$7:AG$36)</f>
        <v>1179.4634343159694</v>
      </c>
      <c r="Y83" s="82">
        <f t="shared" ca="1" si="55"/>
        <v>5438.4616944914287</v>
      </c>
      <c r="Z83" s="10">
        <f ca="1">IF($A83&gt;='key variables'!$B$26,SUMPRODUCT(P53:P82,'control variables'!V$7:V$36)*$E83,SUMPRODUCT(P53:P82,'control variables'!Z$7:Z$36)*$E83)</f>
        <v>1483.1169539382022</v>
      </c>
      <c r="AA83" s="10">
        <f ca="1">IF($A83&gt;='key variables'!$B$26,SUMPRODUCT(Q53:Q82,'control variables'!W$7:W$36)*$E83,SUMPRODUCT(Q53:Q82,'control variables'!AA$7:AA$36)*$E83)</f>
        <v>1711.9140407432692</v>
      </c>
      <c r="AB83" s="10">
        <f ca="1">IF($A83&gt;='key variables'!$B$26,SUMPRODUCT(R53:R82,'control variables'!X$7:X$36)*$E83,SUMPRODUCT(R53:R82,'control variables'!AB$7:AB$36)*$E83)</f>
        <v>5127.5571276089031</v>
      </c>
      <c r="AC83" s="10">
        <f ca="1">IF($A83&gt;='key variables'!$B$26,SUMPRODUCT(S53:S82,'control variables'!Y$7:Y$36)*$E83,SUMPRODUCT(S53:S82,'control variables'!AC$7:AC$36)*$E83)</f>
        <v>2304.8115470959356</v>
      </c>
      <c r="AD83" s="10">
        <f t="shared" ca="1" si="56"/>
        <v>10627.399669386308</v>
      </c>
      <c r="AE83" s="82">
        <f ca="1">SUMPRODUCT(P53:P82,'control variables'!AL$7:AL$36)</f>
        <v>257.92002124250087</v>
      </c>
      <c r="AF83" s="82">
        <f ca="1">SUMPRODUCT(Q53:Q82,'control variables'!AM$7:AM$36)</f>
        <v>296.9303369896316</v>
      </c>
      <c r="AG83" s="82">
        <f ca="1">SUMPRODUCT(R53:R82,'control variables'!AN$7:AN$36)</f>
        <v>846.62642744858317</v>
      </c>
      <c r="AH83" s="82">
        <f ca="1">SUMPRODUCT(S53:S82,'control variables'!AO$7:AO$36)</f>
        <v>366.58084520069281</v>
      </c>
      <c r="AI83" s="82">
        <f t="shared" ca="1" si="14"/>
        <v>1768.0576308814084</v>
      </c>
      <c r="AJ83" s="10">
        <f ca="1">SUMPRODUCT(P53:P82,'control variables'!AP$7:AP$36)</f>
        <v>0.77438366077753906</v>
      </c>
      <c r="AK83" s="10">
        <f ca="1">SUMPRODUCT(Q53:Q82,'control variables'!AQ$7:AQ$36)</f>
        <v>2.2346151769877212</v>
      </c>
      <c r="AL83" s="10">
        <f ca="1">SUMPRODUCT(R53:R82,'control variables'!AR$7:AR$36)</f>
        <v>80.317936804244667</v>
      </c>
      <c r="AM83" s="10">
        <f ca="1">SUMPRODUCT(S53:S82,'control variables'!AS$7:AS$36)</f>
        <v>60.170858356894747</v>
      </c>
      <c r="AN83" s="10">
        <f t="shared" ca="1" si="37"/>
        <v>143.49779399890468</v>
      </c>
      <c r="AO83" s="82">
        <f ca="1">SUMPRODUCT(P53:P82,'control variables'!AX$7:AX$36)</f>
        <v>0.78971350666790041</v>
      </c>
      <c r="AP83" s="82">
        <f ca="1">SUMPRODUCT(Q53:Q82,'control variables'!AY$7:AY$36)</f>
        <v>1.8230816344450107</v>
      </c>
      <c r="AQ83" s="82">
        <f ca="1">SUMPRODUCT(R53:R82,'control variables'!AZ$7:AZ$36)</f>
        <v>16.381585184357903</v>
      </c>
      <c r="AR83" s="82">
        <f ca="1">SUMPRODUCT(S53:S82,'control variables'!BA$7:BA$36)</f>
        <v>12.272402417305527</v>
      </c>
      <c r="AS83" s="82">
        <f t="shared" ca="1" si="38"/>
        <v>31.266782742776343</v>
      </c>
      <c r="AT83" s="10">
        <f ca="1">SUMPRODUCT(P53:P82,'control variables'!AT$7:AT$36)</f>
        <v>-2.2351626812022185E-2</v>
      </c>
      <c r="AU83" s="10">
        <f ca="1">SUMPRODUCT(Q53:Q82,'control variables'!AU$7:AU$36)</f>
        <v>2.4246597889371203E-2</v>
      </c>
      <c r="AV83" s="10">
        <f ca="1">SUMPRODUCT(R53:R82,'control variables'!AV$7:AV$36)</f>
        <v>10.440779249522841</v>
      </c>
      <c r="AW83" s="10">
        <f ca="1">SUMPRODUCT(S53:S82,'control variables'!AW$7:AW$36)</f>
        <v>7.8217973003429639</v>
      </c>
      <c r="AX83" s="10">
        <f t="shared" ca="1" si="15"/>
        <v>18.264471520943154</v>
      </c>
      <c r="AY83" s="82">
        <f ca="1">SUMPRODUCT(P53:P82,'control variables'!BB$7:BB$36)</f>
        <v>0.20154741260999989</v>
      </c>
      <c r="AZ83" s="82">
        <f ca="1">SUMPRODUCT(Q53:Q82,'control variables'!BC$7:BC$36)</f>
        <v>0.51394554274169069</v>
      </c>
      <c r="BA83" s="82">
        <f ca="1">SUMPRODUCT(R53:R82,'control variables'!BD$7:BD$36)</f>
        <v>3.5977767396118594</v>
      </c>
      <c r="BB83" s="82">
        <f ca="1">SUMPRODUCT(S53:S82,'control variables'!BE$7:BE$36)</f>
        <v>0.5112697346102304</v>
      </c>
      <c r="BC83" s="82">
        <f t="shared" ca="1" si="39"/>
        <v>4.8245394295737807</v>
      </c>
      <c r="BD83" s="10">
        <f ca="1">SUMPRODUCT(P53:P82,'control variables'!BF$7:BF$36)</f>
        <v>4.2161963205093286E-2</v>
      </c>
      <c r="BE83" s="10">
        <f ca="1">SUMPRODUCT(Q53:Q82,'control variables'!BG$7:BG$36)</f>
        <v>4.8666193589415201E-2</v>
      </c>
      <c r="BF83" s="10">
        <f ca="1">SUMPRODUCT(R53:R82,'control variables'!BH$7:BH$36)</f>
        <v>1.4576589674668099</v>
      </c>
      <c r="BG83" s="10">
        <f ca="1">SUMPRODUCT(S53:S82,'control variables'!BI$7:BI$36)</f>
        <v>3.2760523053124615</v>
      </c>
      <c r="BH83" s="10">
        <f t="shared" ca="1" si="40"/>
        <v>4.8245394295737798</v>
      </c>
      <c r="BI83" s="82">
        <f t="shared" ca="1" si="16"/>
        <v>258.09921702829888</v>
      </c>
      <c r="BJ83" s="82">
        <f t="shared" ca="1" si="17"/>
        <v>297.46852913026265</v>
      </c>
      <c r="BK83" s="82">
        <f t="shared" ca="1" si="18"/>
        <v>860.66498343771786</v>
      </c>
      <c r="BL83" s="82">
        <f t="shared" ca="1" si="19"/>
        <v>374.91391223564597</v>
      </c>
      <c r="BM83" s="82">
        <f t="shared" ca="1" si="9"/>
        <v>1791.1466418319253</v>
      </c>
      <c r="BN83" s="10">
        <f ca="1">BN82+BI83-INDIRECT(ADDRESS(MAX($D83-'key variables'!$B$9*30,34),scenario!BI$4),TRUE)</f>
        <v>1977.9999069866371</v>
      </c>
      <c r="BO83" s="10">
        <f ca="1">BO82+BJ83-INDIRECT(ADDRESS(MAX($D83-'key variables'!$B$9*30,34),scenario!BJ$4),TRUE)</f>
        <v>2279.4786254262613</v>
      </c>
      <c r="BP83" s="10">
        <f ca="1">BP82+BK83-INDIRECT(ADDRESS(MAX($D83-'key variables'!$B$9*30,34),scenario!BK$4),TRUE)</f>
        <v>6585.9559920106803</v>
      </c>
      <c r="BQ83" s="10">
        <f ca="1">BQ82+BL83-INDIRECT(ADDRESS(MAX($D83-'key variables'!$B$9*30,34),scenario!BL$4),TRUE)</f>
        <v>2867.2023611061045</v>
      </c>
      <c r="BR83" s="10">
        <f t="shared" ca="1" si="43"/>
        <v>13710.636885529682</v>
      </c>
      <c r="BS83" s="82">
        <f t="shared" ca="1" si="21"/>
        <v>9757.0486112882809</v>
      </c>
      <c r="BT83" s="82">
        <f t="shared" ca="1" si="22"/>
        <v>11265.909197087572</v>
      </c>
      <c r="BU83" s="82">
        <f t="shared" ca="1" si="23"/>
        <v>33976.317551735105</v>
      </c>
      <c r="BV83" s="82">
        <f t="shared" ca="1" si="24"/>
        <v>15347.105724080295</v>
      </c>
      <c r="BW83" s="82">
        <f t="shared" ca="1" si="41"/>
        <v>70346.381084191249</v>
      </c>
      <c r="BX83" s="10">
        <f t="shared" ca="1" si="25"/>
        <v>4.425411867826023</v>
      </c>
      <c r="BY83" s="10">
        <f t="shared" ca="1" si="26"/>
        <v>10.216220227928074</v>
      </c>
      <c r="BZ83" s="10">
        <f t="shared" ca="1" si="27"/>
        <v>91.79944477296587</v>
      </c>
      <c r="CA83" s="10">
        <f t="shared" ca="1" si="28"/>
        <v>68.772326488890172</v>
      </c>
      <c r="CB83" s="10">
        <v>0</v>
      </c>
      <c r="CC83" s="82">
        <f t="shared" ca="1" si="29"/>
        <v>3.9248810289465141E-2</v>
      </c>
      <c r="CD83" s="82">
        <f t="shared" ca="1" si="30"/>
        <v>3.0320747652383679</v>
      </c>
      <c r="CE83" s="82">
        <f t="shared" ca="1" si="31"/>
        <v>423.71042543004398</v>
      </c>
      <c r="CF83" s="82">
        <f t="shared" ca="1" si="32"/>
        <v>317.42622930720597</v>
      </c>
      <c r="CG83" s="82">
        <f t="shared" ca="1" si="42"/>
        <v>744.20797831277787</v>
      </c>
      <c r="CH83" s="13">
        <f t="shared" ca="1" si="44"/>
        <v>18</v>
      </c>
      <c r="CI83" s="81">
        <f t="shared" ca="1" si="57"/>
        <v>2.3608348236248972E-5</v>
      </c>
      <c r="CJ83" s="81">
        <f t="shared" ca="1" si="58"/>
        <v>2.7206636863867588E-5</v>
      </c>
      <c r="CK83" s="81">
        <f t="shared" ca="1" si="59"/>
        <v>7.8606445823785914E-5</v>
      </c>
      <c r="CL83" s="81">
        <f t="shared" ca="1" si="60"/>
        <v>3.4221392814881198E-5</v>
      </c>
      <c r="CM83" s="89">
        <f t="shared" ca="1" si="46"/>
        <v>1.6364282373878368E-4</v>
      </c>
    </row>
    <row r="84" spans="1:91" x14ac:dyDescent="0.3">
      <c r="A84">
        <v>19</v>
      </c>
      <c r="B84" s="3">
        <f t="shared" si="62"/>
        <v>0.24166666666666667</v>
      </c>
      <c r="C84" s="3">
        <f t="shared" si="47"/>
        <v>0.6333333333333333</v>
      </c>
      <c r="D84" s="4">
        <f t="shared" ca="1" si="33"/>
        <v>84</v>
      </c>
      <c r="E84" s="58">
        <f>(0.5*(COS(B84*2*PI())+1)*('key variables'!$B$4-'key variables'!$B$6)+'key variables'!$B$6)/'key variables'!$B$4</f>
        <v>1</v>
      </c>
      <c r="F84" s="10">
        <f t="shared" ca="1" si="48"/>
        <v>11692548.719753083</v>
      </c>
      <c r="G84" s="10">
        <f t="shared" ca="1" si="49"/>
        <v>13496331.676520023</v>
      </c>
      <c r="H84" s="10">
        <f t="shared" ca="1" si="50"/>
        <v>40424457.311067</v>
      </c>
      <c r="I84" s="10">
        <f t="shared" ca="1" si="51"/>
        <v>18170575.224363837</v>
      </c>
      <c r="J84" s="10">
        <f t="shared" ca="1" si="34"/>
        <v>83783912.93170394</v>
      </c>
      <c r="K84" s="82">
        <f t="shared" ca="1" si="10"/>
        <v>11680813.671234807</v>
      </c>
      <c r="L84" s="82">
        <f t="shared" ca="1" si="11"/>
        <v>13482786.288697509</v>
      </c>
      <c r="M84" s="82">
        <f t="shared" ca="1" si="12"/>
        <v>40383895.037523255</v>
      </c>
      <c r="N84" s="82">
        <f t="shared" ca="1" si="13"/>
        <v>18152360.916278649</v>
      </c>
      <c r="O84" s="82">
        <f t="shared" ca="1" si="35"/>
        <v>83699855.913734213</v>
      </c>
      <c r="P84" s="10">
        <f ca="1">IF(IF($A84&gt;='key variables'!$B$26,K84*SUMPRODUCT(Z84:AC84,'control variables'!$O$3:$R$3)/J84+F$65*'key variables'!$B$25/scenario!J$65,K84*SUMPRODUCT(Z84:AC84,'control variables'!$O$7:$R$7)/J84+F$65*'key variables'!$B$25/scenario!J$65)&lt;'key variables'!$B$28,0,IF($A84&gt;='key variables'!$B$26,K84*SUMPRODUCT(Z84:AC84,'control variables'!$O$3:$R$3)/J84+F$65*'key variables'!$B$25/scenario!J$65,K84*SUMPRODUCT(Z84:AC84,'control variables'!$O$7:$R$7)/J84+F$65*'key variables'!$B$25/scenario!J$65))</f>
        <v>1693.4247579030132</v>
      </c>
      <c r="Q84" s="10">
        <f ca="1">IF(IF($A84&gt;='key variables'!$B$26,L84*SUMPRODUCT(Z84:AC84,'control variables'!$O$4:$R$4)/J84+G$65*'key variables'!$B$25/scenario!J$65,L84*SUMPRODUCT(Z84:AC84,'control variables'!$O$7:$R$7)/J84+G$65*'key variables'!$B$25/scenario!J$65)&lt;'key variables'!$B$28,0,IF($A84&gt;='key variables'!$B$26,L84*SUMPRODUCT(Z84:AC84,'control variables'!$O$4:$R$4)/J84+G$65*'key variables'!$B$25/scenario!J$65,L84*SUMPRODUCT(Z84:AC84,'control variables'!$O$7:$R$7)/J84+G$65*'key variables'!$B$25/scenario!J$65))</f>
        <v>1954.6655523683232</v>
      </c>
      <c r="R84" s="10">
        <f ca="1">IF(IF($A84&gt;='key variables'!$B$26,M84*SUMPRODUCT(Z84:AC84,'control variables'!$O$5:$R$5)/J84+H$65*'key variables'!$B$25/scenario!J$65,M84*SUMPRODUCT(Z84:AC84,'control variables'!$O$7:$R$7)/J84+H$65*'key variables'!$B$25/scenario!J$65)&lt;'key variables'!$B$28,0,IF($A84&gt;='key variables'!$B$26,M84*SUMPRODUCT(Z84:AC84,'control variables'!$O$5:$R$5)/J84+H$65*'key variables'!$B$25/scenario!J$65,M84*SUMPRODUCT(Z84:AC84,'control variables'!$O$7:$R$7)/J84+H$65*'key variables'!$B$25/scenario!J$65))</f>
        <v>5854.6510202032141</v>
      </c>
      <c r="S84" s="10">
        <f ca="1">IF(IF($A84&gt;='key variables'!$B$26,N84*SUMPRODUCT(Z84:AC84,'control variables'!$O$6:$R$6)/J84+I$65*'key variables'!$B$25/scenario!J$65,N84*SUMPRODUCT(Z84:AC84,'control variables'!$O$7:$R$7)/J84+I$65*'key variables'!$B$25/scenario!J$65)&lt;'key variables'!$B$28,0,IF($A84&gt;='key variables'!$B$26,N84*SUMPRODUCT(Z84:AC84,'control variables'!$O$6:$R$6)/J84+I$65*'key variables'!$B$25/scenario!J$65,N84*SUMPRODUCT(Z84:AC84,'control variables'!$O$7:$R$7)/J84+I$65*'key variables'!$B$25/scenario!J$65))</f>
        <v>2631.6366526517604</v>
      </c>
      <c r="T84" s="10">
        <f t="shared" ca="1" si="61"/>
        <v>12134.377983126309</v>
      </c>
      <c r="U84" s="82">
        <f ca="1">SUMPRODUCT(P54:P83,'control variables'!AD$7:AD$36)</f>
        <v>867.7355845194412</v>
      </c>
      <c r="V84" s="82">
        <f ca="1">SUMPRODUCT(Q54:Q83,'control variables'!AE$7:AE$36)</f>
        <v>1001.5991839665098</v>
      </c>
      <c r="W84" s="82">
        <f ca="1">SUMPRODUCT(R54:R83,'control variables'!AF$7:AF$36)</f>
        <v>3000.0087110243717</v>
      </c>
      <c r="X84" s="82">
        <f ca="1">SUMPRODUCT(S54:S83,'control variables'!AG$7:AG$36)</f>
        <v>1348.489065353765</v>
      </c>
      <c r="Y84" s="82">
        <f t="shared" ca="1" si="55"/>
        <v>6217.8325448640871</v>
      </c>
      <c r="Z84" s="10">
        <f ca="1">IF($A84&gt;='key variables'!$B$26,SUMPRODUCT(P54:P83,'control variables'!V$7:V$36)*$E84,SUMPRODUCT(P54:P83,'control variables'!Z$7:Z$36)*$E84)</f>
        <v>1695.1254088032028</v>
      </c>
      <c r="AA84" s="10">
        <f ca="1">IF($A84&gt;='key variables'!$B$26,SUMPRODUCT(Q54:Q83,'control variables'!W$7:W$36)*$E84,SUMPRODUCT(Q54:Q83,'control variables'!AA$7:AA$36)*$E84)</f>
        <v>1956.6285588235496</v>
      </c>
      <c r="AB84" s="10">
        <f ca="1">IF($A84&gt;='key variables'!$B$26,SUMPRODUCT(R54:R83,'control variables'!X$7:X$36)*$E84,SUMPRODUCT(R54:R83,'control variables'!AB$7:AB$36)*$E84)</f>
        <v>5860.5306540525107</v>
      </c>
      <c r="AC84" s="10">
        <f ca="1">IF($A84&gt;='key variables'!$B$26,SUMPRODUCT(S54:S83,'control variables'!Y$7:Y$36)*$E84,SUMPRODUCT(S54:S83,'control variables'!AC$7:AC$36)*$E84)</f>
        <v>2634.279518962423</v>
      </c>
      <c r="AD84" s="10">
        <f t="shared" ca="1" si="56"/>
        <v>12146.564140641687</v>
      </c>
      <c r="AE84" s="82">
        <f ca="1">SUMPRODUCT(P54:P83,'control variables'!AL$7:AL$36)</f>
        <v>297.84000149843882</v>
      </c>
      <c r="AF84" s="82">
        <f ca="1">SUMPRODUCT(Q54:Q83,'control variables'!AM$7:AM$36)</f>
        <v>342.88820072162275</v>
      </c>
      <c r="AG84" s="82">
        <f ca="1">SUMPRODUCT(R54:R83,'control variables'!AN$7:AN$36)</f>
        <v>977.66437520109969</v>
      </c>
      <c r="AH84" s="82">
        <f ca="1">SUMPRODUCT(S54:S83,'control variables'!AO$7:AO$36)</f>
        <v>423.31897678163608</v>
      </c>
      <c r="AI84" s="82">
        <f t="shared" ca="1" si="14"/>
        <v>2041.7115542027973</v>
      </c>
      <c r="AJ84" s="10">
        <f ca="1">SUMPRODUCT(P54:P83,'control variables'!AP$7:AP$36)</f>
        <v>0.88494315180631733</v>
      </c>
      <c r="AK84" s="10">
        <f ca="1">SUMPRODUCT(Q54:Q83,'control variables'!AQ$7:AQ$36)</f>
        <v>2.5536533090227911</v>
      </c>
      <c r="AL84" s="10">
        <f ca="1">SUMPRODUCT(R54:R83,'control variables'!AR$7:AR$36)</f>
        <v>91.785004955763739</v>
      </c>
      <c r="AM84" s="10">
        <f ca="1">SUMPRODUCT(S54:S83,'control variables'!AS$7:AS$36)</f>
        <v>68.761508975766802</v>
      </c>
      <c r="AN84" s="10">
        <f t="shared" ca="1" si="37"/>
        <v>163.98511039235964</v>
      </c>
      <c r="AO84" s="82">
        <f ca="1">SUMPRODUCT(P54:P83,'control variables'!AX$7:AX$36)</f>
        <v>0.90609055321600307</v>
      </c>
      <c r="AP84" s="82">
        <f ca="1">SUMPRODUCT(Q54:Q83,'control variables'!AY$7:AY$36)</f>
        <v>2.0917421732877646</v>
      </c>
      <c r="AQ84" s="82">
        <f ca="1">SUMPRODUCT(R54:R83,'control variables'!AZ$7:AZ$36)</f>
        <v>18.795676478776464</v>
      </c>
      <c r="AR84" s="82">
        <f ca="1">SUMPRODUCT(S54:S83,'control variables'!BA$7:BA$36)</f>
        <v>14.080939228841192</v>
      </c>
      <c r="AS84" s="82">
        <f t="shared" ca="1" si="38"/>
        <v>35.874448434121419</v>
      </c>
      <c r="AT84" s="10">
        <f ca="1">SUMPRODUCT(P54:P83,'control variables'!AT$7:AT$36)</f>
        <v>-2.6060083589933915E-2</v>
      </c>
      <c r="AU84" s="10">
        <f ca="1">SUMPRODUCT(Q54:Q83,'control variables'!AU$7:AU$36)</f>
        <v>2.8269457658834398E-2</v>
      </c>
      <c r="AV84" s="10">
        <f ca="1">SUMPRODUCT(R54:R83,'control variables'!AV$7:AV$36)</f>
        <v>12.173054886558235</v>
      </c>
      <c r="AW84" s="10">
        <f ca="1">SUMPRODUCT(S54:S83,'control variables'!AW$7:AW$36)</f>
        <v>9.1195461155793911</v>
      </c>
      <c r="AX84" s="10">
        <f t="shared" ca="1" si="15"/>
        <v>21.294810376206527</v>
      </c>
      <c r="AY84" s="82">
        <f ca="1">SUMPRODUCT(P54:P83,'control variables'!BB$7:BB$36)</f>
        <v>0.23498703088253245</v>
      </c>
      <c r="AZ84" s="82">
        <f ca="1">SUMPRODUCT(Q54:Q83,'control variables'!BC$7:BC$36)</f>
        <v>0.59921650970472184</v>
      </c>
      <c r="BA84" s="82">
        <f ca="1">SUMPRODUCT(R54:R83,'control variables'!BD$7:BD$36)</f>
        <v>4.1946997129432884</v>
      </c>
      <c r="BB84" s="82">
        <f ca="1">SUMPRODUCT(S54:S83,'control variables'!BE$7:BE$36)</f>
        <v>0.59609674646945821</v>
      </c>
      <c r="BC84" s="82">
        <f t="shared" ca="1" si="39"/>
        <v>5.6250000000000009</v>
      </c>
      <c r="BD84" s="10">
        <f ca="1">SUMPRODUCT(P54:P83,'control variables'!BF$7:BF$36)</f>
        <v>4.9157240082832433E-2</v>
      </c>
      <c r="BE84" s="10">
        <f ca="1">SUMPRODUCT(Q54:Q83,'control variables'!BG$7:BG$36)</f>
        <v>5.6740615956504779E-2</v>
      </c>
      <c r="BF84" s="10">
        <f ca="1">SUMPRODUCT(R54:R83,'control variables'!BH$7:BH$36)</f>
        <v>1.6995055821784772</v>
      </c>
      <c r="BG84" s="10">
        <f ca="1">SUMPRODUCT(S54:S83,'control variables'!BI$7:BI$36)</f>
        <v>3.8195965617821854</v>
      </c>
      <c r="BH84" s="10">
        <f t="shared" ca="1" si="40"/>
        <v>5.625</v>
      </c>
      <c r="BI84" s="82">
        <f t="shared" ca="1" si="16"/>
        <v>298.04892844573141</v>
      </c>
      <c r="BJ84" s="82">
        <f t="shared" ca="1" si="17"/>
        <v>343.51568668898631</v>
      </c>
      <c r="BK84" s="82">
        <f t="shared" ca="1" si="18"/>
        <v>994.03212980060118</v>
      </c>
      <c r="BL84" s="82">
        <f t="shared" ca="1" si="19"/>
        <v>433.03461964368495</v>
      </c>
      <c r="BM84" s="82">
        <f t="shared" ca="1" si="9"/>
        <v>2068.6313645790037</v>
      </c>
      <c r="BN84" s="10">
        <f ca="1">BN83+BI84-INDIRECT(ADDRESS(MAX($D84-'key variables'!$B$9*30,34),scenario!BI$4),TRUE)</f>
        <v>2276.0488354323684</v>
      </c>
      <c r="BO84" s="10">
        <f ca="1">BO83+BJ84-INDIRECT(ADDRESS(MAX($D84-'key variables'!$B$9*30,34),scenario!BJ$4),TRUE)</f>
        <v>2622.9943121152473</v>
      </c>
      <c r="BP84" s="10">
        <f ca="1">BP83+BK84-INDIRECT(ADDRESS(MAX($D84-'key variables'!$B$9*30,34),scenario!BK$4),TRUE)</f>
        <v>7579.9881218112814</v>
      </c>
      <c r="BQ84" s="10">
        <f ca="1">BQ83+BL84-INDIRECT(ADDRESS(MAX($D84-'key variables'!$B$9*30,34),scenario!BL$4),TRUE)</f>
        <v>3300.2369807497894</v>
      </c>
      <c r="BR84" s="10">
        <f t="shared" ca="1" si="43"/>
        <v>15779.268250108686</v>
      </c>
      <c r="BS84" s="82">
        <f t="shared" ca="1" si="21"/>
        <v>11152.37528350548</v>
      </c>
      <c r="BT84" s="82">
        <f t="shared" ca="1" si="22"/>
        <v>12877.002322150953</v>
      </c>
      <c r="BU84" s="82">
        <f t="shared" ca="1" si="23"/>
        <v>38835.236936555542</v>
      </c>
      <c r="BV84" s="82">
        <f t="shared" ca="1" si="24"/>
        <v>17541.888160526589</v>
      </c>
      <c r="BW84" s="82">
        <f t="shared" ca="1" si="41"/>
        <v>80406.502702738566</v>
      </c>
      <c r="BX84" s="10">
        <f t="shared" ca="1" si="25"/>
        <v>5.0473581500766613</v>
      </c>
      <c r="BY84" s="10">
        <f t="shared" ca="1" si="26"/>
        <v>11.652005275554613</v>
      </c>
      <c r="BZ84" s="10">
        <f t="shared" ca="1" si="27"/>
        <v>104.70091595662058</v>
      </c>
      <c r="CA84" s="10">
        <f t="shared" ca="1" si="28"/>
        <v>78.437572409479714</v>
      </c>
      <c r="CB84" s="10">
        <v>0</v>
      </c>
      <c r="CC84" s="82">
        <f t="shared" ca="1" si="29"/>
        <v>4.416149246971332E-2</v>
      </c>
      <c r="CD84" s="82">
        <f t="shared" ca="1" si="30"/>
        <v>3.4657164433145597</v>
      </c>
      <c r="CE84" s="82">
        <f t="shared" ca="1" si="31"/>
        <v>484.52669902047302</v>
      </c>
      <c r="CF84" s="82">
        <f t="shared" ca="1" si="32"/>
        <v>362.98725293855216</v>
      </c>
      <c r="CG84" s="82">
        <f t="shared" ca="1" si="42"/>
        <v>851.02382989480952</v>
      </c>
      <c r="CH84" s="13">
        <f t="shared" ca="1" si="44"/>
        <v>19</v>
      </c>
      <c r="CI84" s="81">
        <f t="shared" ca="1" si="57"/>
        <v>2.7165702290458536E-5</v>
      </c>
      <c r="CJ84" s="81">
        <f t="shared" ca="1" si="58"/>
        <v>3.1306658048465329E-5</v>
      </c>
      <c r="CK84" s="81">
        <f t="shared" ca="1" si="59"/>
        <v>9.0470686514606603E-5</v>
      </c>
      <c r="CL84" s="81">
        <f t="shared" ca="1" si="60"/>
        <v>3.9389864536882661E-5</v>
      </c>
      <c r="CM84" s="89">
        <f t="shared" ca="1" si="46"/>
        <v>1.883329113904131E-4</v>
      </c>
    </row>
    <row r="85" spans="1:91" x14ac:dyDescent="0.3">
      <c r="A85">
        <v>20</v>
      </c>
      <c r="B85" s="3">
        <f t="shared" si="62"/>
        <v>0.24444444444444444</v>
      </c>
      <c r="C85" s="3">
        <f t="shared" si="47"/>
        <v>0.66666666666666663</v>
      </c>
      <c r="D85" s="4">
        <f t="shared" ca="1" si="33"/>
        <v>85</v>
      </c>
      <c r="E85" s="58">
        <f>(0.5*(COS(B85*2*PI())+1)*('key variables'!$B$4-'key variables'!$B$6)+'key variables'!$B$6)/'key variables'!$B$4</f>
        <v>1</v>
      </c>
      <c r="F85" s="10">
        <f t="shared" ca="1" si="48"/>
        <v>11692548.670595843</v>
      </c>
      <c r="G85" s="10">
        <f t="shared" ca="1" si="49"/>
        <v>13496331.619779408</v>
      </c>
      <c r="H85" s="10">
        <f t="shared" ca="1" si="50"/>
        <v>40424455.611561418</v>
      </c>
      <c r="I85" s="10">
        <f t="shared" ca="1" si="51"/>
        <v>18170571.404767275</v>
      </c>
      <c r="J85" s="10">
        <f t="shared" ca="1" si="34"/>
        <v>83783907.30670394</v>
      </c>
      <c r="K85" s="82">
        <f t="shared" ca="1" si="10"/>
        <v>11679120.246476905</v>
      </c>
      <c r="L85" s="82">
        <f t="shared" ca="1" si="11"/>
        <v>13480831.623145143</v>
      </c>
      <c r="M85" s="82">
        <f t="shared" ca="1" si="12"/>
        <v>40378040.386503056</v>
      </c>
      <c r="N85" s="82">
        <f t="shared" ca="1" si="13"/>
        <v>18149729.279625997</v>
      </c>
      <c r="O85" s="82">
        <f t="shared" ca="1" si="35"/>
        <v>83687721.535751104</v>
      </c>
      <c r="P85" s="10">
        <f ca="1">IF(IF($A85&gt;='key variables'!$B$26,K85*SUMPRODUCT(Z85:AC85,'control variables'!$O$3:$R$3)/J85+F$65*'key variables'!$B$25/scenario!J$65,K85*SUMPRODUCT(Z85:AC85,'control variables'!$O$7:$R$7)/J85+F$65*'key variables'!$B$25/scenario!J$65)&lt;'key variables'!$B$28,0,IF($A85&gt;='key variables'!$B$26,K85*SUMPRODUCT(Z85:AC85,'control variables'!$O$3:$R$3)/J85+F$65*'key variables'!$B$25/scenario!J$65,K85*SUMPRODUCT(Z85:AC85,'control variables'!$O$7:$R$7)/J85+F$65*'key variables'!$B$25/scenario!J$65))</f>
        <v>1935.4348366517029</v>
      </c>
      <c r="Q85" s="10">
        <f ca="1">IF(IF($A85&gt;='key variables'!$B$26,L85*SUMPRODUCT(Z85:AC85,'control variables'!$O$4:$R$4)/J85+G$65*'key variables'!$B$25/scenario!J$65,L85*SUMPRODUCT(Z85:AC85,'control variables'!$O$7:$R$7)/J85+G$65*'key variables'!$B$25/scenario!J$65)&lt;'key variables'!$B$28,0,IF($A85&gt;='key variables'!$B$26,L85*SUMPRODUCT(Z85:AC85,'control variables'!$O$4:$R$4)/J85+G$65*'key variables'!$B$25/scenario!J$65,L85*SUMPRODUCT(Z85:AC85,'control variables'!$O$7:$R$7)/J85+G$65*'key variables'!$B$25/scenario!J$65))</f>
        <v>2234.009976765301</v>
      </c>
      <c r="R85" s="10">
        <f ca="1">IF(IF($A85&gt;='key variables'!$B$26,M85*SUMPRODUCT(Z85:AC85,'control variables'!$O$5:$R$5)/J85+H$65*'key variables'!$B$25/scenario!J$65,M85*SUMPRODUCT(Z85:AC85,'control variables'!$O$7:$R$7)/J85+H$65*'key variables'!$B$25/scenario!J$65)&lt;'key variables'!$B$28,0,IF($A85&gt;='key variables'!$B$26,M85*SUMPRODUCT(Z85:AC85,'control variables'!$O$5:$R$5)/J85+H$65*'key variables'!$B$25/scenario!J$65,M85*SUMPRODUCT(Z85:AC85,'control variables'!$O$7:$R$7)/J85+H$65*'key variables'!$B$25/scenario!J$65))</f>
        <v>6691.3486932666574</v>
      </c>
      <c r="S85" s="10">
        <f ca="1">IF(IF($A85&gt;='key variables'!$B$26,N85*SUMPRODUCT(Z85:AC85,'control variables'!$O$6:$R$6)/J85+I$65*'key variables'!$B$25/scenario!J$65,N85*SUMPRODUCT(Z85:AC85,'control variables'!$O$7:$R$7)/J85+I$65*'key variables'!$B$25/scenario!J$65)&lt;'key variables'!$B$28,0,IF($A85&gt;='key variables'!$B$26,N85*SUMPRODUCT(Z85:AC85,'control variables'!$O$6:$R$6)/J85+I$65*'key variables'!$B$25/scenario!J$65,N85*SUMPRODUCT(Z85:AC85,'control variables'!$O$7:$R$7)/J85+I$65*'key variables'!$B$25/scenario!J$65))</f>
        <v>3007.7281149821265</v>
      </c>
      <c r="T85" s="10">
        <f t="shared" ca="1" si="61"/>
        <v>13868.521621665788</v>
      </c>
      <c r="U85" s="82">
        <f ca="1">SUMPRODUCT(P55:P84,'control variables'!AD$7:AD$36)</f>
        <v>992.237640740129</v>
      </c>
      <c r="V85" s="82">
        <f ca="1">SUMPRODUCT(Q55:Q84,'control variables'!AE$7:AE$36)</f>
        <v>1145.3078898643482</v>
      </c>
      <c r="W85" s="82">
        <f ca="1">SUMPRODUCT(R55:R84,'control variables'!AF$7:AF$36)</f>
        <v>3430.4477293911937</v>
      </c>
      <c r="X85" s="82">
        <f ca="1">SUMPRODUCT(S55:S84,'control variables'!AG$7:AG$36)</f>
        <v>1541.9692734065852</v>
      </c>
      <c r="Y85" s="82">
        <f t="shared" ca="1" si="55"/>
        <v>7109.9625334022567</v>
      </c>
      <c r="Z85" s="10">
        <f ca="1">IF($A85&gt;='key variables'!$B$26,SUMPRODUCT(P55:P84,'control variables'!V$7:V$36)*$E85,SUMPRODUCT(P55:P84,'control variables'!Z$7:Z$36)*$E85)</f>
        <v>1937.6593122196375</v>
      </c>
      <c r="AA85" s="10">
        <f ca="1">IF($A85&gt;='key variables'!$B$26,SUMPRODUCT(Q55:Q84,'control variables'!W$7:W$36)*$E85,SUMPRODUCT(Q55:Q84,'control variables'!AA$7:AA$36)*$E85)</f>
        <v>2236.5776171310349</v>
      </c>
      <c r="AB85" s="10">
        <f ca="1">IF($A85&gt;='key variables'!$B$26,SUMPRODUCT(R55:R84,'control variables'!X$7:X$36)*$E85,SUMPRODUCT(R55:R84,'control variables'!AB$7:AB$36)*$E85)</f>
        <v>6699.0393379749275</v>
      </c>
      <c r="AC85" s="10">
        <f ca="1">IF($A85&gt;='key variables'!$B$26,SUMPRODUCT(S55:S84,'control variables'!Y$7:Y$36)*$E85,SUMPRODUCT(S55:S84,'control variables'!AC$7:AC$36)*$E85)</f>
        <v>3011.1850217092688</v>
      </c>
      <c r="AD85" s="10">
        <f t="shared" ca="1" si="56"/>
        <v>13884.461289034869</v>
      </c>
      <c r="AE85" s="82">
        <f ca="1">SUMPRODUCT(P55:P84,'control variables'!AL$7:AL$36)</f>
        <v>339.22648686105458</v>
      </c>
      <c r="AF85" s="82">
        <f ca="1">SUMPRODUCT(Q55:Q84,'control variables'!AM$7:AM$36)</f>
        <v>390.53437796035558</v>
      </c>
      <c r="AG85" s="82">
        <f ca="1">SUMPRODUCT(R55:R84,'control variables'!AN$7:AN$36)</f>
        <v>1113.5161484694502</v>
      </c>
      <c r="AH85" s="82">
        <f ca="1">SUMPRODUCT(S55:S84,'control variables'!AO$7:AO$36)</f>
        <v>482.14144706148033</v>
      </c>
      <c r="AI85" s="82">
        <f t="shared" ca="1" si="14"/>
        <v>2325.4184603523408</v>
      </c>
      <c r="AJ85" s="10">
        <f ca="1">SUMPRODUCT(P55:P84,'control variables'!AP$7:AP$36)</f>
        <v>1.0104342912193147</v>
      </c>
      <c r="AK85" s="10">
        <f ca="1">SUMPRODUCT(Q55:Q84,'control variables'!AQ$7:AQ$36)</f>
        <v>2.9157792407969714</v>
      </c>
      <c r="AL85" s="10">
        <f ca="1">SUMPRODUCT(R55:R84,'control variables'!AR$7:AR$36)</f>
        <v>104.80076176388846</v>
      </c>
      <c r="AM85" s="10">
        <f ca="1">SUMPRODUCT(S55:S84,'control variables'!AS$7:AS$36)</f>
        <v>78.51237273635175</v>
      </c>
      <c r="AN85" s="10">
        <f t="shared" ca="1" si="37"/>
        <v>187.23934803225649</v>
      </c>
      <c r="AO85" s="82">
        <f ca="1">SUMPRODUCT(P55:P84,'control variables'!AX$7:AX$36)</f>
        <v>1.0354539624193433</v>
      </c>
      <c r="AP85" s="82">
        <f ca="1">SUMPRODUCT(Q55:Q84,'control variables'!AY$7:AY$36)</f>
        <v>2.3903821908340039</v>
      </c>
      <c r="AQ85" s="82">
        <f ca="1">SUMPRODUCT(R55:R84,'control variables'!AZ$7:AZ$36)</f>
        <v>21.479153068337503</v>
      </c>
      <c r="AR85" s="82">
        <f ca="1">SUMPRODUCT(S55:S84,'control variables'!BA$7:BA$36)</f>
        <v>16.091288301527864</v>
      </c>
      <c r="AS85" s="82">
        <f t="shared" ca="1" si="38"/>
        <v>40.996277523118714</v>
      </c>
      <c r="AT85" s="10">
        <f ca="1">SUMPRODUCT(P55:P84,'control variables'!AT$7:AT$36)</f>
        <v>-3.0383826753454159E-2</v>
      </c>
      <c r="AU85" s="10">
        <f ca="1">SUMPRODUCT(Q55:Q84,'control variables'!AU$7:AU$36)</f>
        <v>3.2959767797978511E-2</v>
      </c>
      <c r="AV85" s="10">
        <f ca="1">SUMPRODUCT(R55:R84,'control variables'!AV$7:AV$36)</f>
        <v>14.192739998590769</v>
      </c>
      <c r="AW85" s="10">
        <f ca="1">SUMPRODUCT(S55:S84,'control variables'!AW$7:AW$36)</f>
        <v>10.632610148377607</v>
      </c>
      <c r="AX85" s="10">
        <f t="shared" ca="1" si="15"/>
        <v>24.827926088012902</v>
      </c>
      <c r="AY85" s="82">
        <f ca="1">SUMPRODUCT(P55:P84,'control variables'!BB$7:BB$36)</f>
        <v>0.24982174516511566</v>
      </c>
      <c r="AZ85" s="82">
        <f ca="1">SUMPRODUCT(Q55:Q84,'control variables'!BC$7:BC$36)</f>
        <v>0.6370450046709818</v>
      </c>
      <c r="BA85" s="82">
        <f ca="1">SUMPRODUCT(R55:R84,'control variables'!BD$7:BD$36)</f>
        <v>4.4595108476392813</v>
      </c>
      <c r="BB85" s="82">
        <f ca="1">SUMPRODUCT(S55:S84,'control variables'!BE$7:BE$36)</f>
        <v>0.63372832572449445</v>
      </c>
      <c r="BC85" s="82">
        <f t="shared" ca="1" si="39"/>
        <v>5.980105923199873</v>
      </c>
      <c r="BD85" s="10">
        <f ca="1">SUMPRODUCT(P55:P84,'control variables'!BF$7:BF$36)</f>
        <v>5.2260533097814615E-2</v>
      </c>
      <c r="BE85" s="10">
        <f ca="1">SUMPRODUCT(Q55:Q84,'control variables'!BG$7:BG$36)</f>
        <v>6.032264694251821E-2</v>
      </c>
      <c r="BF85" s="10">
        <f ca="1">SUMPRODUCT(R55:R84,'control variables'!BH$7:BH$36)</f>
        <v>1.806795264977505</v>
      </c>
      <c r="BG85" s="10">
        <f ca="1">SUMPRODUCT(S55:S84,'control variables'!BI$7:BI$36)</f>
        <v>4.0607276392260623</v>
      </c>
      <c r="BH85" s="10">
        <f t="shared" ca="1" si="40"/>
        <v>5.9801060842439</v>
      </c>
      <c r="BI85" s="82">
        <f t="shared" ca="1" si="16"/>
        <v>339.44592477946622</v>
      </c>
      <c r="BJ85" s="82">
        <f t="shared" ca="1" si="17"/>
        <v>391.20438273282457</v>
      </c>
      <c r="BK85" s="82">
        <f t="shared" ca="1" si="18"/>
        <v>1132.1683993156801</v>
      </c>
      <c r="BL85" s="82">
        <f t="shared" ca="1" si="19"/>
        <v>493.40778553558243</v>
      </c>
      <c r="BM85" s="82">
        <f t="shared" ca="1" si="9"/>
        <v>2356.226492363553</v>
      </c>
      <c r="BN85" s="10">
        <f ca="1">BN84+BI85-INDIRECT(ADDRESS(MAX($D85-'key variables'!$B$9*30,34),scenario!BI$4),TRUE)</f>
        <v>2615.4947602118345</v>
      </c>
      <c r="BO85" s="10">
        <f ca="1">BO84+BJ85-INDIRECT(ADDRESS(MAX($D85-'key variables'!$B$9*30,34),scenario!BJ$4),TRUE)</f>
        <v>3014.1986948480717</v>
      </c>
      <c r="BP85" s="10">
        <f ca="1">BP84+BK85-INDIRECT(ADDRESS(MAX($D85-'key variables'!$B$9*30,34),scenario!BK$4),TRUE)</f>
        <v>8712.1565211269608</v>
      </c>
      <c r="BQ85" s="10">
        <f ca="1">BQ84+BL85-INDIRECT(ADDRESS(MAX($D85-'key variables'!$B$9*30,34),scenario!BL$4),TRUE)</f>
        <v>3793.6447662853716</v>
      </c>
      <c r="BR85" s="10">
        <f t="shared" ca="1" si="43"/>
        <v>18135.494742472238</v>
      </c>
      <c r="BS85" s="82">
        <f t="shared" ca="1" si="21"/>
        <v>12748.31193484462</v>
      </c>
      <c r="BT85" s="82">
        <f t="shared" ca="1" si="22"/>
        <v>14719.747593536486</v>
      </c>
      <c r="BU85" s="82">
        <f t="shared" ca="1" si="23"/>
        <v>44392.610435241542</v>
      </c>
      <c r="BV85" s="82">
        <f t="shared" ca="1" si="24"/>
        <v>20052.147762333905</v>
      </c>
      <c r="BW85" s="82">
        <f t="shared" ca="1" si="41"/>
        <v>91912.817725956542</v>
      </c>
      <c r="BX85" s="10">
        <f t="shared" ca="1" si="25"/>
        <v>5.7807298342330746</v>
      </c>
      <c r="BY85" s="10">
        <f t="shared" ca="1" si="26"/>
        <v>13.345019814775116</v>
      </c>
      <c r="BZ85" s="10">
        <f t="shared" ca="1" si="27"/>
        <v>119.91376291234128</v>
      </c>
      <c r="CA85" s="10">
        <f t="shared" ca="1" si="28"/>
        <v>89.834404746057032</v>
      </c>
      <c r="CB85" s="10">
        <v>0</v>
      </c>
      <c r="CC85" s="82">
        <f t="shared" ca="1" si="29"/>
        <v>4.9525648023138941E-2</v>
      </c>
      <c r="CD85" s="82">
        <f t="shared" ca="1" si="30"/>
        <v>3.9581537254795487</v>
      </c>
      <c r="CE85" s="82">
        <f t="shared" ca="1" si="31"/>
        <v>553.6555677174332</v>
      </c>
      <c r="CF85" s="82">
        <f t="shared" ca="1" si="32"/>
        <v>414.77572722499843</v>
      </c>
      <c r="CG85" s="82">
        <f t="shared" ca="1" si="42"/>
        <v>972.43897431593427</v>
      </c>
      <c r="CH85" s="13">
        <f t="shared" ca="1" si="44"/>
        <v>20</v>
      </c>
      <c r="CI85" s="81">
        <f t="shared" ca="1" si="57"/>
        <v>3.121714950148376E-5</v>
      </c>
      <c r="CJ85" s="81">
        <f t="shared" ca="1" si="58"/>
        <v>3.5975866866821232E-5</v>
      </c>
      <c r="CK85" s="81">
        <f t="shared" ca="1" si="59"/>
        <v>1.0398365033555628E-4</v>
      </c>
      <c r="CL85" s="81">
        <f t="shared" ca="1" si="60"/>
        <v>4.5278919165206136E-5</v>
      </c>
      <c r="CM85" s="89">
        <f t="shared" ca="1" si="46"/>
        <v>2.164555858690674E-4</v>
      </c>
    </row>
    <row r="86" spans="1:91" x14ac:dyDescent="0.3">
      <c r="A86">
        <v>21</v>
      </c>
      <c r="B86" s="3">
        <f t="shared" si="62"/>
        <v>0.24722222222222223</v>
      </c>
      <c r="C86" s="3">
        <f t="shared" si="47"/>
        <v>0.7</v>
      </c>
      <c r="D86" s="4">
        <f t="shared" ca="1" si="33"/>
        <v>86</v>
      </c>
      <c r="E86" s="58">
        <f>(0.5*(COS(B86*2*PI())+1)*('key variables'!$B$4-'key variables'!$B$6)+'key variables'!$B$6)/'key variables'!$B$4</f>
        <v>1</v>
      </c>
      <c r="F86" s="10">
        <f t="shared" ca="1" si="48"/>
        <v>11692548.61833531</v>
      </c>
      <c r="G86" s="10">
        <f t="shared" ca="1" si="49"/>
        <v>13496331.559456762</v>
      </c>
      <c r="H86" s="10">
        <f t="shared" ca="1" si="50"/>
        <v>40424453.804766156</v>
      </c>
      <c r="I86" s="10">
        <f t="shared" ca="1" si="51"/>
        <v>18170567.344039634</v>
      </c>
      <c r="J86" s="10">
        <f t="shared" ca="1" si="34"/>
        <v>83783901.326597869</v>
      </c>
      <c r="K86" s="82">
        <f t="shared" ca="1" si="10"/>
        <v>11677184.811640253</v>
      </c>
      <c r="L86" s="82">
        <f t="shared" ca="1" si="11"/>
        <v>13478597.613168377</v>
      </c>
      <c r="M86" s="82">
        <f t="shared" ca="1" si="12"/>
        <v>40371349.037809789</v>
      </c>
      <c r="N86" s="82">
        <f t="shared" ca="1" si="13"/>
        <v>18146721.551511016</v>
      </c>
      <c r="O86" s="82">
        <f t="shared" ca="1" si="35"/>
        <v>83673853.01412943</v>
      </c>
      <c r="P86" s="10">
        <f ca="1">IF(IF($A86&gt;='key variables'!$B$26,K86*SUMPRODUCT(Z86:AC86,'control variables'!$O$3:$R$3)/J86+F$65*'key variables'!$B$25/scenario!J$65,K86*SUMPRODUCT(Z86:AC86,'control variables'!$O$7:$R$7)/J86+F$65*'key variables'!$B$25/scenario!J$65)&lt;'key variables'!$B$28,0,IF($A86&gt;='key variables'!$B$26,K86*SUMPRODUCT(Z86:AC86,'control variables'!$O$3:$R$3)/J86+F$65*'key variables'!$B$25/scenario!J$65,K86*SUMPRODUCT(Z86:AC86,'control variables'!$O$7:$R$7)/J86+F$65*'key variables'!$B$25/scenario!J$65))</f>
        <v>2212.3187458667862</v>
      </c>
      <c r="Q86" s="10">
        <f ca="1">IF(IF($A86&gt;='key variables'!$B$26,L86*SUMPRODUCT(Z86:AC86,'control variables'!$O$4:$R$4)/J86+G$65*'key variables'!$B$25/scenario!J$65,L86*SUMPRODUCT(Z86:AC86,'control variables'!$O$7:$R$7)/J86+G$65*'key variables'!$B$25/scenario!J$65)&lt;'key variables'!$B$28,0,IF($A86&gt;='key variables'!$B$26,L86*SUMPRODUCT(Z86:AC86,'control variables'!$O$4:$R$4)/J86+G$65*'key variables'!$B$25/scenario!J$65,L86*SUMPRODUCT(Z86:AC86,'control variables'!$O$7:$R$7)/J86+G$65*'key variables'!$B$25/scenario!J$65))</f>
        <v>2553.6081383145597</v>
      </c>
      <c r="R86" s="10">
        <f ca="1">IF(IF($A86&gt;='key variables'!$B$26,M86*SUMPRODUCT(Z86:AC86,'control variables'!$O$5:$R$5)/J86+H$65*'key variables'!$B$25/scenario!J$65,M86*SUMPRODUCT(Z86:AC86,'control variables'!$O$7:$R$7)/J86+H$65*'key variables'!$B$25/scenario!J$65)&lt;'key variables'!$B$28,0,IF($A86&gt;='key variables'!$B$26,M86*SUMPRODUCT(Z86:AC86,'control variables'!$O$5:$R$5)/J86+H$65*'key variables'!$B$25/scenario!J$65,M86*SUMPRODUCT(Z86:AC86,'control variables'!$O$7:$R$7)/J86+H$65*'key variables'!$B$25/scenario!J$65))</f>
        <v>7648.6151168255728</v>
      </c>
      <c r="S86" s="10">
        <f ca="1">IF(IF($A86&gt;='key variables'!$B$26,N86*SUMPRODUCT(Z86:AC86,'control variables'!$O$6:$R$6)/J86+I$65*'key variables'!$B$25/scenario!J$65,N86*SUMPRODUCT(Z86:AC86,'control variables'!$O$7:$R$7)/J86+I$65*'key variables'!$B$25/scenario!J$65)&lt;'key variables'!$B$28,0,IF($A86&gt;='key variables'!$B$26,N86*SUMPRODUCT(Z86:AC86,'control variables'!$O$6:$R$6)/J86+I$65*'key variables'!$B$25/scenario!J$65,N86*SUMPRODUCT(Z86:AC86,'control variables'!$O$7:$R$7)/J86+I$65*'key variables'!$B$25/scenario!J$65))</f>
        <v>3438.0146338365103</v>
      </c>
      <c r="T86" s="10">
        <f t="shared" ca="1" si="61"/>
        <v>15852.556634843429</v>
      </c>
      <c r="U86" s="82">
        <f ca="1">SUMPRODUCT(P56:P85,'control variables'!AD$7:AD$36)</f>
        <v>1133.7789545488333</v>
      </c>
      <c r="V86" s="82">
        <f ca="1">SUMPRODUCT(Q56:Q85,'control variables'!AE$7:AE$36)</f>
        <v>1308.6844609506406</v>
      </c>
      <c r="W86" s="82">
        <f ca="1">SUMPRODUCT(R56:R85,'control variables'!AF$7:AF$36)</f>
        <v>3919.7963074273339</v>
      </c>
      <c r="X86" s="82">
        <f ca="1">SUMPRODUCT(S56:S85,'control variables'!AG$7:AG$36)</f>
        <v>1761.9290369243483</v>
      </c>
      <c r="Y86" s="82">
        <f t="shared" ca="1" si="55"/>
        <v>8124.1887598511557</v>
      </c>
      <c r="Z86" s="10">
        <f ca="1">IF($A86&gt;='key variables'!$B$26,SUMPRODUCT(P56:P85,'control variables'!V$7:V$36)*$E86,SUMPRODUCT(P56:P85,'control variables'!Z$7:Z$36)*$E86)</f>
        <v>2215.2283996696751</v>
      </c>
      <c r="AA86" s="10">
        <f ca="1">IF($A86&gt;='key variables'!$B$26,SUMPRODUCT(Q56:Q85,'control variables'!W$7:W$36)*$E86,SUMPRODUCT(Q56:Q85,'control variables'!AA$7:AA$36)*$E86)</f>
        <v>2556.9666578066608</v>
      </c>
      <c r="AB86" s="10">
        <f ca="1">IF($A86&gt;='key variables'!$B$26,SUMPRODUCT(R56:R85,'control variables'!X$7:X$36)*$E86,SUMPRODUCT(R56:R85,'control variables'!AB$7:AB$36)*$E86)</f>
        <v>7658.6746175657272</v>
      </c>
      <c r="AC86" s="10">
        <f ca="1">IF($A86&gt;='key variables'!$B$26,SUMPRODUCT(S56:S85,'control variables'!Y$7:Y$36)*$E86,SUMPRODUCT(S56:S85,'control variables'!AC$7:AC$36)*$E86)</f>
        <v>3442.5363296239816</v>
      </c>
      <c r="AD86" s="10">
        <f t="shared" ca="1" si="56"/>
        <v>15873.406004666045</v>
      </c>
      <c r="AE86" s="82">
        <f ca="1">SUMPRODUCT(P56:P85,'control variables'!AL$7:AL$36)</f>
        <v>387.18870475994248</v>
      </c>
      <c r="AF86" s="82">
        <f ca="1">SUMPRODUCT(Q56:Q85,'control variables'!AM$7:AM$36)</f>
        <v>445.75086505151023</v>
      </c>
      <c r="AG86" s="82">
        <f ca="1">SUMPRODUCT(R56:R85,'control variables'!AN$7:AN$36)</f>
        <v>1270.9528646911324</v>
      </c>
      <c r="AH86" s="82">
        <f ca="1">SUMPRODUCT(S56:S85,'control variables'!AO$7:AO$36)</f>
        <v>550.30998353404505</v>
      </c>
      <c r="AI86" s="82">
        <f t="shared" ca="1" si="14"/>
        <v>2654.2024180366302</v>
      </c>
      <c r="AJ86" s="10">
        <f ca="1">SUMPRODUCT(P56:P85,'control variables'!AP$7:AP$36)</f>
        <v>1.1559221549739103</v>
      </c>
      <c r="AK86" s="10">
        <f ca="1">SUMPRODUCT(Q56:Q85,'control variables'!AQ$7:AQ$36)</f>
        <v>3.3356091066377695</v>
      </c>
      <c r="AL86" s="10">
        <f ca="1">SUMPRODUCT(R56:R85,'control variables'!AR$7:AR$36)</f>
        <v>119.89054947337247</v>
      </c>
      <c r="AM86" s="10">
        <f ca="1">SUMPRODUCT(S56:S85,'control variables'!AS$7:AS$36)</f>
        <v>89.817014202876436</v>
      </c>
      <c r="AN86" s="10">
        <f t="shared" ca="1" si="37"/>
        <v>214.19909493786059</v>
      </c>
      <c r="AO86" s="82">
        <f ca="1">SUMPRODUCT(P56:P85,'control variables'!AX$7:AX$36)</f>
        <v>1.1822885893538266</v>
      </c>
      <c r="AP86" s="82">
        <f ca="1">SUMPRODUCT(Q56:Q85,'control variables'!AY$7:AY$36)</f>
        <v>2.7293551340654472</v>
      </c>
      <c r="AQ86" s="82">
        <f ca="1">SUMPRODUCT(R56:R85,'control variables'!AZ$7:AZ$36)</f>
        <v>24.525047470333842</v>
      </c>
      <c r="AR86" s="82">
        <f ca="1">SUMPRODUCT(S56:S85,'control variables'!BA$7:BA$36)</f>
        <v>18.373145728708373</v>
      </c>
      <c r="AS86" s="82">
        <f t="shared" ca="1" si="38"/>
        <v>46.809836922461486</v>
      </c>
      <c r="AT86" s="10">
        <f ca="1">SUMPRODUCT(P56:P85,'control variables'!AT$7:AT$36)</f>
        <v>-3.5424941174805255E-2</v>
      </c>
      <c r="AU86" s="10">
        <f ca="1">SUMPRODUCT(Q56:Q85,'control variables'!AU$7:AU$36)</f>
        <v>3.8428267935206414E-2</v>
      </c>
      <c r="AV86" s="10">
        <f ca="1">SUMPRODUCT(R56:R85,'control variables'!AV$7:AV$36)</f>
        <v>16.547519956557998</v>
      </c>
      <c r="AW86" s="10">
        <f ca="1">SUMPRODUCT(S56:S85,'control variables'!AW$7:AW$36)</f>
        <v>12.396713294124277</v>
      </c>
      <c r="AX86" s="10">
        <f t="shared" ca="1" si="15"/>
        <v>28.947236577442673</v>
      </c>
      <c r="AY86" s="82">
        <f ca="1">SUMPRODUCT(P56:P85,'control variables'!BB$7:BB$36)</f>
        <v>0.29126707542337321</v>
      </c>
      <c r="AZ86" s="82">
        <f ca="1">SUMPRODUCT(Q56:Q85,'control variables'!BC$7:BC$36)</f>
        <v>0.7427305229212513</v>
      </c>
      <c r="BA86" s="82">
        <f ca="1">SUMPRODUCT(R56:R85,'control variables'!BD$7:BD$36)</f>
        <v>5.1993419610138769</v>
      </c>
      <c r="BB86" s="82">
        <f ca="1">SUMPRODUCT(S56:S85,'control variables'!BE$7:BE$36)</f>
        <v>0.73886360822884456</v>
      </c>
      <c r="BC86" s="82">
        <f t="shared" ca="1" si="39"/>
        <v>6.9722031675873462</v>
      </c>
      <c r="BD86" s="10">
        <f ca="1">SUMPRODUCT(P56:P85,'control variables'!BF$7:BF$36)</f>
        <v>6.0930535191827576E-2</v>
      </c>
      <c r="BE86" s="10">
        <f ca="1">SUMPRODUCT(Q56:Q85,'control variables'!BG$7:BG$36)</f>
        <v>7.0330150584495155E-2</v>
      </c>
      <c r="BF86" s="10">
        <f ca="1">SUMPRODUCT(R56:R85,'control variables'!BH$7:BH$36)</f>
        <v>2.1065418959865698</v>
      </c>
      <c r="BG86" s="10">
        <f ca="1">SUMPRODUCT(S56:S85,'control variables'!BI$7:BI$36)</f>
        <v>4.7344007735856195</v>
      </c>
      <c r="BH86" s="10">
        <f t="shared" ca="1" si="40"/>
        <v>6.9722033553485119</v>
      </c>
      <c r="BI86" s="82">
        <f t="shared" ca="1" si="16"/>
        <v>387.44454689419103</v>
      </c>
      <c r="BJ86" s="82">
        <f t="shared" ca="1" si="17"/>
        <v>446.5320238423667</v>
      </c>
      <c r="BK86" s="82">
        <f t="shared" ca="1" si="18"/>
        <v>1292.6997266087044</v>
      </c>
      <c r="BL86" s="82">
        <f t="shared" ca="1" si="19"/>
        <v>563.44556043639818</v>
      </c>
      <c r="BM86" s="82">
        <f t="shared" ca="1" si="9"/>
        <v>2690.1218577816608</v>
      </c>
      <c r="BN86" s="10">
        <f ca="1">BN85+BI86-INDIRECT(ADDRESS(MAX($D86-'key variables'!$B$9*30,34),scenario!BI$4),TRUE)</f>
        <v>3002.9393071060258</v>
      </c>
      <c r="BO86" s="10">
        <f ca="1">BO85+BJ86-INDIRECT(ADDRESS(MAX($D86-'key variables'!$B$9*30,34),scenario!BJ$4),TRUE)</f>
        <v>3460.7307186904382</v>
      </c>
      <c r="BP86" s="10">
        <f ca="1">BP85+BK86-INDIRECT(ADDRESS(MAX($D86-'key variables'!$B$9*30,34),scenario!BK$4),TRUE)</f>
        <v>10004.856247735665</v>
      </c>
      <c r="BQ86" s="10">
        <f ca="1">BQ85+BL86-INDIRECT(ADDRESS(MAX($D86-'key variables'!$B$9*30,34),scenario!BL$4),TRUE)</f>
        <v>4357.09032672177</v>
      </c>
      <c r="BR86" s="10">
        <f t="shared" ca="1" si="43"/>
        <v>20825.616600253899</v>
      </c>
      <c r="BS86" s="82">
        <f t="shared" ca="1" si="21"/>
        <v>14573.125203282023</v>
      </c>
      <c r="BT86" s="82">
        <f t="shared" ca="1" si="22"/>
        <v>16826.753377858095</v>
      </c>
      <c r="BU86" s="82">
        <f t="shared" ca="1" si="23"/>
        <v>50746.419283562427</v>
      </c>
      <c r="BV86" s="82">
        <f t="shared" ca="1" si="24"/>
        <v>22921.982434960435</v>
      </c>
      <c r="BW86" s="82">
        <f t="shared" ca="1" si="41"/>
        <v>105068.28029966298</v>
      </c>
      <c r="BX86" s="10">
        <f t="shared" ca="1" si="25"/>
        <v>6.610820812971701</v>
      </c>
      <c r="BY86" s="10">
        <f t="shared" ca="1" si="26"/>
        <v>15.261314275334819</v>
      </c>
      <c r="BZ86" s="10">
        <f t="shared" ca="1" si="27"/>
        <v>137.13292652567466</v>
      </c>
      <c r="CA86" s="10">
        <f t="shared" ca="1" si="28"/>
        <v>102.73428609295095</v>
      </c>
      <c r="CB86" s="10">
        <v>0</v>
      </c>
      <c r="CC86" s="82">
        <f t="shared" ca="1" si="29"/>
        <v>5.8584154818027853E-2</v>
      </c>
      <c r="CD86" s="82">
        <f t="shared" ca="1" si="30"/>
        <v>4.5259794301166654</v>
      </c>
      <c r="CE86" s="82">
        <f t="shared" ca="1" si="31"/>
        <v>632.47354976391398</v>
      </c>
      <c r="CF86" s="82">
        <f t="shared" ca="1" si="32"/>
        <v>473.82288240504226</v>
      </c>
      <c r="CG86" s="82">
        <f t="shared" ca="1" si="42"/>
        <v>1110.8809957538911</v>
      </c>
      <c r="CH86" s="13">
        <f t="shared" ca="1" si="44"/>
        <v>21</v>
      </c>
      <c r="CI86" s="81">
        <f t="shared" ca="1" si="57"/>
        <v>3.5841483382353775E-5</v>
      </c>
      <c r="CJ86" s="81">
        <f t="shared" ca="1" si="58"/>
        <v>4.1305437726039638E-5</v>
      </c>
      <c r="CK86" s="81">
        <f t="shared" ca="1" si="59"/>
        <v>1.1941263284859167E-4</v>
      </c>
      <c r="CL86" s="81">
        <f t="shared" ca="1" si="60"/>
        <v>5.2003908361075292E-5</v>
      </c>
      <c r="CM86" s="89">
        <f t="shared" ca="1" si="46"/>
        <v>2.4856346231806039E-4</v>
      </c>
    </row>
    <row r="87" spans="1:91" x14ac:dyDescent="0.3">
      <c r="A87">
        <v>22</v>
      </c>
      <c r="B87" s="3">
        <f t="shared" si="62"/>
        <v>0.25</v>
      </c>
      <c r="C87" s="3">
        <f t="shared" si="47"/>
        <v>0.73333333333333328</v>
      </c>
      <c r="D87" s="4">
        <f t="shared" ca="1" si="33"/>
        <v>87</v>
      </c>
      <c r="E87" s="58">
        <f>(0.5*(COS(B87*2*PI())+1)*('key variables'!$B$4-'key variables'!$B$6)+'key variables'!$B$6)/'key variables'!$B$4</f>
        <v>1</v>
      </c>
      <c r="F87" s="10">
        <f t="shared" ca="1" si="48"/>
        <v>11692548.557404775</v>
      </c>
      <c r="G87" s="10">
        <f t="shared" ca="1" si="49"/>
        <v>13496331.489126612</v>
      </c>
      <c r="H87" s="10">
        <f t="shared" ca="1" si="50"/>
        <v>40424451.698224261</v>
      </c>
      <c r="I87" s="10">
        <f t="shared" ca="1" si="51"/>
        <v>18170562.609638859</v>
      </c>
      <c r="J87" s="10">
        <f t="shared" ca="1" si="34"/>
        <v>83783894.35439451</v>
      </c>
      <c r="K87" s="82">
        <f t="shared" ca="1" si="10"/>
        <v>11674972.492894387</v>
      </c>
      <c r="L87" s="82">
        <f t="shared" ca="1" si="11"/>
        <v>13476044.005030062</v>
      </c>
      <c r="M87" s="82">
        <f t="shared" ca="1" si="12"/>
        <v>40363700.422692962</v>
      </c>
      <c r="N87" s="82">
        <f t="shared" ca="1" si="13"/>
        <v>18143283.536877174</v>
      </c>
      <c r="O87" s="82">
        <f t="shared" ca="1" si="35"/>
        <v>83658000.457494587</v>
      </c>
      <c r="P87" s="10">
        <f ca="1">IF(IF($A87&gt;='key variables'!$B$26,K87*SUMPRODUCT(Z87:AC87,'control variables'!$O$3:$R$3)/J87+F$65*'key variables'!$B$25/scenario!J$65,K87*SUMPRODUCT(Z87:AC87,'control variables'!$O$7:$R$7)/J87+F$65*'key variables'!$B$25/scenario!J$65)&lt;'key variables'!$B$28,0,IF($A87&gt;='key variables'!$B$26,K87*SUMPRODUCT(Z87:AC87,'control variables'!$O$3:$R$3)/J87+F$65*'key variables'!$B$25/scenario!J$65,K87*SUMPRODUCT(Z87:AC87,'control variables'!$O$7:$R$7)/J87+F$65*'key variables'!$B$25/scenario!J$65))</f>
        <v>2528.1840569280148</v>
      </c>
      <c r="Q87" s="10">
        <f ca="1">IF(IF($A87&gt;='key variables'!$B$26,L87*SUMPRODUCT(Z87:AC87,'control variables'!$O$4:$R$4)/J87+G$65*'key variables'!$B$25/scenario!J$65,L87*SUMPRODUCT(Z87:AC87,'control variables'!$O$7:$R$7)/J87+G$65*'key variables'!$B$25/scenario!J$65)&lt;'key variables'!$B$28,0,IF($A87&gt;='key variables'!$B$26,L87*SUMPRODUCT(Z87:AC87,'control variables'!$O$4:$R$4)/J87+G$65*'key variables'!$B$25/scenario!J$65,L87*SUMPRODUCT(Z87:AC87,'control variables'!$O$7:$R$7)/J87+G$65*'key variables'!$B$25/scenario!J$65))</f>
        <v>2918.201274111178</v>
      </c>
      <c r="R87" s="10">
        <f ca="1">IF(IF($A87&gt;='key variables'!$B$26,M87*SUMPRODUCT(Z87:AC87,'control variables'!$O$5:$R$5)/J87+H$65*'key variables'!$B$25/scenario!J$65,M87*SUMPRODUCT(Z87:AC87,'control variables'!$O$7:$R$7)/J87+H$65*'key variables'!$B$25/scenario!J$65)&lt;'key variables'!$B$28,0,IF($A87&gt;='key variables'!$B$26,M87*SUMPRODUCT(Z87:AC87,'control variables'!$O$5:$R$5)/J87+H$65*'key variables'!$B$25/scenario!J$65,M87*SUMPRODUCT(Z87:AC87,'control variables'!$O$7:$R$7)/J87+H$65*'key variables'!$B$25/scenario!J$65))</f>
        <v>8740.6513333867479</v>
      </c>
      <c r="S87" s="10">
        <f ca="1">IF(IF($A87&gt;='key variables'!$B$26,N87*SUMPRODUCT(Z87:AC87,'control variables'!$O$6:$R$6)/J87+I$65*'key variables'!$B$25/scenario!J$65,N87*SUMPRODUCT(Z87:AC87,'control variables'!$O$7:$R$7)/J87+I$65*'key variables'!$B$25/scenario!J$65)&lt;'key variables'!$B$28,0,IF($A87&gt;='key variables'!$B$26,N87*SUMPRODUCT(Z87:AC87,'control variables'!$O$6:$R$6)/J87+I$65*'key variables'!$B$25/scenario!J$65,N87*SUMPRODUCT(Z87:AC87,'control variables'!$O$7:$R$7)/J87+I$65*'key variables'!$B$25/scenario!J$65))</f>
        <v>3928.879507525563</v>
      </c>
      <c r="T87" s="10">
        <f t="shared" ca="1" si="61"/>
        <v>18115.916171951503</v>
      </c>
      <c r="U87" s="82">
        <f ca="1">SUMPRODUCT(P57:P86,'control variables'!AD$7:AD$36)</f>
        <v>1296.0266279572402</v>
      </c>
      <c r="V87" s="82">
        <f ca="1">SUMPRODUCT(Q57:Q86,'control variables'!AE$7:AE$36)</f>
        <v>1495.9617147425586</v>
      </c>
      <c r="W87" s="82">
        <f ca="1">SUMPRODUCT(R57:R86,'control variables'!AF$7:AF$36)</f>
        <v>4480.7326597589263</v>
      </c>
      <c r="X87" s="82">
        <f ca="1">SUMPRODUCT(S57:S86,'control variables'!AG$7:AG$36)</f>
        <v>2014.0671506234573</v>
      </c>
      <c r="Y87" s="82">
        <f t="shared" ca="1" si="55"/>
        <v>9286.7881530821815</v>
      </c>
      <c r="Z87" s="10">
        <f ca="1">IF($A87&gt;='key variables'!$B$26,SUMPRODUCT(P57:P86,'control variables'!V$7:V$36)*$E87,SUMPRODUCT(P57:P86,'control variables'!Z$7:Z$36)*$E87)</f>
        <v>2531.9886296080499</v>
      </c>
      <c r="AA87" s="10">
        <f ca="1">IF($A87&gt;='key variables'!$B$26,SUMPRODUCT(Q57:Q86,'control variables'!W$7:W$36)*$E87,SUMPRODUCT(Q57:Q86,'control variables'!AA$7:AA$36)*$E87)</f>
        <v>2922.5927695847381</v>
      </c>
      <c r="AB87" s="10">
        <f ca="1">IF($A87&gt;='key variables'!$B$26,SUMPRODUCT(R57:R86,'control variables'!X$7:X$36)*$E87,SUMPRODUCT(R57:R86,'control variables'!AB$7:AB$36)*$E87)</f>
        <v>8753.8048232118199</v>
      </c>
      <c r="AC87" s="10">
        <f ca="1">IF($A87&gt;='key variables'!$B$26,SUMPRODUCT(S57:S86,'control variables'!Y$7:Y$36)*$E87,SUMPRODUCT(S57:S86,'control variables'!AC$7:AC$36)*$E87)</f>
        <v>3934.7919360912451</v>
      </c>
      <c r="AD87" s="10">
        <f t="shared" ca="1" si="56"/>
        <v>18143.178158495852</v>
      </c>
      <c r="AE87" s="82">
        <f ca="1">SUMPRODUCT(P57:P86,'control variables'!AL$7:AL$36)</f>
        <v>444.24721716512096</v>
      </c>
      <c r="AF87" s="82">
        <f ca="1">SUMPRODUCT(Q57:Q86,'control variables'!AM$7:AM$36)</f>
        <v>511.43945810829825</v>
      </c>
      <c r="AG87" s="82">
        <f ca="1">SUMPRODUCT(R57:R86,'control variables'!AN$7:AN$36)</f>
        <v>1458.2483072101436</v>
      </c>
      <c r="AH87" s="82">
        <f ca="1">SUMPRODUCT(S57:S86,'control variables'!AO$7:AO$36)</f>
        <v>631.40705231769891</v>
      </c>
      <c r="AI87" s="82">
        <f t="shared" ca="1" si="14"/>
        <v>3045.3420348012614</v>
      </c>
      <c r="AJ87" s="10">
        <f ca="1">SUMPRODUCT(P57:P86,'control variables'!AP$7:AP$36)</f>
        <v>1.320685924060129</v>
      </c>
      <c r="AK87" s="10">
        <f ca="1">SUMPRODUCT(Q57:Q86,'control variables'!AQ$7:AQ$36)</f>
        <v>3.8110628612380157</v>
      </c>
      <c r="AL87" s="10">
        <f ca="1">SUMPRODUCT(R57:R86,'control variables'!AR$7:AR$36)</f>
        <v>136.97960579438092</v>
      </c>
      <c r="AM87" s="10">
        <f ca="1">SUMPRODUCT(S57:S86,'control variables'!AS$7:AS$36)</f>
        <v>102.61942457667048</v>
      </c>
      <c r="AN87" s="10">
        <f t="shared" ca="1" si="37"/>
        <v>244.73077915634957</v>
      </c>
      <c r="AO87" s="82">
        <f ca="1">SUMPRODUCT(P57:P86,'control variables'!AX$7:AX$36)</f>
        <v>1.3525209762604067</v>
      </c>
      <c r="AP87" s="82">
        <f ca="1">SUMPRODUCT(Q57:Q86,'control variables'!AY$7:AY$36)</f>
        <v>3.1223426359084847</v>
      </c>
      <c r="AQ87" s="82">
        <f ca="1">SUMPRODUCT(R57:R86,'control variables'!AZ$7:AZ$36)</f>
        <v>28.056298137443729</v>
      </c>
      <c r="AR87" s="82">
        <f ca="1">SUMPRODUCT(S57:S86,'control variables'!BA$7:BA$36)</f>
        <v>21.018611886924351</v>
      </c>
      <c r="AS87" s="82">
        <f t="shared" ca="1" si="38"/>
        <v>53.549773636536969</v>
      </c>
      <c r="AT87" s="10">
        <f ca="1">SUMPRODUCT(P57:P86,'control variables'!AT$7:AT$36)</f>
        <v>-4.1302449076653834E-2</v>
      </c>
      <c r="AU87" s="10">
        <f ca="1">SUMPRODUCT(Q57:Q86,'control variables'!AU$7:AU$36)</f>
        <v>4.4804070998054314E-2</v>
      </c>
      <c r="AV87" s="10">
        <f ca="1">SUMPRODUCT(R57:R86,'control variables'!AV$7:AV$36)</f>
        <v>19.292991821161635</v>
      </c>
      <c r="AW87" s="10">
        <f ca="1">SUMPRODUCT(S57:S86,'control variables'!AW$7:AW$36)</f>
        <v>14.453506556916965</v>
      </c>
      <c r="AX87" s="10">
        <f t="shared" ca="1" si="15"/>
        <v>33.75</v>
      </c>
      <c r="AY87" s="82">
        <f ca="1">SUMPRODUCT(P57:P86,'control variables'!BB$7:BB$36)</f>
        <v>0.33958745507764931</v>
      </c>
      <c r="AZ87" s="82">
        <f ca="1">SUMPRODUCT(Q57:Q86,'control variables'!BC$7:BC$36)</f>
        <v>0.86594740487128685</v>
      </c>
      <c r="BA87" s="82">
        <f ca="1">SUMPRODUCT(R57:R86,'control variables'!BD$7:BD$36)</f>
        <v>6.0618980090787531</v>
      </c>
      <c r="BB87" s="82">
        <f ca="1">SUMPRODUCT(S57:S86,'control variables'!BE$7:BE$36)</f>
        <v>0.86143898002619246</v>
      </c>
      <c r="BC87" s="82">
        <f t="shared" ca="1" si="39"/>
        <v>8.1288718490538816</v>
      </c>
      <c r="BD87" s="10">
        <f ca="1">SUMPRODUCT(P57:P86,'control variables'!BF$7:BF$36)</f>
        <v>7.1038737736615037E-2</v>
      </c>
      <c r="BE87" s="10">
        <f ca="1">SUMPRODUCT(Q57:Q86,'control variables'!BG$7:BG$36)</f>
        <v>8.1997722597038886E-2</v>
      </c>
      <c r="BF87" s="10">
        <f ca="1">SUMPRODUCT(R57:R86,'control variables'!BH$7:BH$36)</f>
        <v>2.4560112070089493</v>
      </c>
      <c r="BG87" s="10">
        <f ca="1">SUMPRODUCT(S57:S86,'control variables'!BI$7:BI$36)</f>
        <v>5.5198244006214896</v>
      </c>
      <c r="BH87" s="10">
        <f t="shared" ca="1" si="40"/>
        <v>8.1288720679640925</v>
      </c>
      <c r="BI87" s="82">
        <f t="shared" ca="1" si="16"/>
        <v>444.54550217112194</v>
      </c>
      <c r="BJ87" s="82">
        <f t="shared" ca="1" si="17"/>
        <v>512.3502095841676</v>
      </c>
      <c r="BK87" s="82">
        <f t="shared" ca="1" si="18"/>
        <v>1483.603197040384</v>
      </c>
      <c r="BL87" s="82">
        <f t="shared" ca="1" si="19"/>
        <v>646.72199785464204</v>
      </c>
      <c r="BM87" s="82">
        <f t="shared" ca="1" si="9"/>
        <v>3087.2209066503156</v>
      </c>
      <c r="BN87" s="10">
        <f ca="1">BN86+BI87-INDIRECT(ADDRESS(MAX($D87-'key variables'!$B$9*30,34),scenario!BI$4),TRUE)</f>
        <v>3447.4848092771476</v>
      </c>
      <c r="BO87" s="10">
        <f ca="1">BO86+BJ87-INDIRECT(ADDRESS(MAX($D87-'key variables'!$B$9*30,34),scenario!BJ$4),TRUE)</f>
        <v>3973.0809282746059</v>
      </c>
      <c r="BP87" s="10">
        <f ca="1">BP86+BK87-INDIRECT(ADDRESS(MAX($D87-'key variables'!$B$9*30,34),scenario!BK$4),TRUE)</f>
        <v>11488.459444776048</v>
      </c>
      <c r="BQ87" s="10">
        <f ca="1">BQ86+BL87-INDIRECT(ADDRESS(MAX($D87-'key variables'!$B$9*30,34),scenario!BL$4),TRUE)</f>
        <v>5003.8123245764118</v>
      </c>
      <c r="BR87" s="10">
        <f t="shared" ca="1" si="43"/>
        <v>23912.837506904216</v>
      </c>
      <c r="BS87" s="82">
        <f t="shared" ca="1" si="21"/>
        <v>16656.69271930118</v>
      </c>
      <c r="BT87" s="82">
        <f t="shared" ca="1" si="22"/>
        <v>19232.522444662507</v>
      </c>
      <c r="BU87" s="82">
        <f t="shared" ca="1" si="23"/>
        <v>58001.011408701779</v>
      </c>
      <c r="BV87" s="82">
        <f t="shared" ca="1" si="24"/>
        <v>26198.620120230735</v>
      </c>
      <c r="BW87" s="82">
        <f t="shared" ca="1" si="41"/>
        <v>120088.84669289622</v>
      </c>
      <c r="BX87" s="10">
        <f t="shared" ca="1" si="25"/>
        <v>7.5527155964178441</v>
      </c>
      <c r="BY87" s="10">
        <f t="shared" ca="1" si="26"/>
        <v>17.43571178377498</v>
      </c>
      <c r="BZ87" s="10">
        <f t="shared" ca="1" si="27"/>
        <v>156.67131544703068</v>
      </c>
      <c r="CA87" s="10">
        <f t="shared" ca="1" si="28"/>
        <v>117.37163459922762</v>
      </c>
      <c r="CB87" s="10">
        <v>0</v>
      </c>
      <c r="CC87" s="82">
        <f t="shared" ca="1" si="29"/>
        <v>6.805155169440405E-2</v>
      </c>
      <c r="CD87" s="82">
        <f t="shared" ca="1" si="30"/>
        <v>5.1698955844481418</v>
      </c>
      <c r="CE87" s="82">
        <f t="shared" ca="1" si="31"/>
        <v>722.10386559968947</v>
      </c>
      <c r="CF87" s="82">
        <f t="shared" ca="1" si="32"/>
        <v>540.97018853787142</v>
      </c>
      <c r="CG87" s="82">
        <f t="shared" ca="1" si="42"/>
        <v>1268.3120012737036</v>
      </c>
      <c r="CH87" s="13">
        <f t="shared" ca="1" si="44"/>
        <v>22</v>
      </c>
      <c r="CI87" s="81">
        <f t="shared" ca="1" si="57"/>
        <v>4.1147345033817053E-5</v>
      </c>
      <c r="CJ87" s="81">
        <f t="shared" ca="1" si="58"/>
        <v>4.7420580755879073E-5</v>
      </c>
      <c r="CK87" s="81">
        <f t="shared" ca="1" si="59"/>
        <v>1.3712014144605671E-4</v>
      </c>
      <c r="CL87" s="81">
        <f t="shared" ca="1" si="60"/>
        <v>5.9722842476275505E-5</v>
      </c>
      <c r="CM87" s="89">
        <f t="shared" ca="1" si="46"/>
        <v>2.8541090971202836E-4</v>
      </c>
    </row>
    <row r="88" spans="1:91" x14ac:dyDescent="0.3">
      <c r="A88">
        <v>23</v>
      </c>
      <c r="B88" s="3">
        <f t="shared" si="62"/>
        <v>0.25277777777777777</v>
      </c>
      <c r="C88" s="3">
        <f t="shared" si="47"/>
        <v>0.76666666666666672</v>
      </c>
      <c r="D88" s="4">
        <f t="shared" ca="1" si="33"/>
        <v>88</v>
      </c>
      <c r="E88" s="58">
        <f>(0.5*(COS(B88*2*PI())+1)*('key variables'!$B$4-'key variables'!$B$6)+'key variables'!$B$6)/'key variables'!$B$4</f>
        <v>1</v>
      </c>
      <c r="F88" s="10">
        <f t="shared" ca="1" si="48"/>
        <v>11692548.486366037</v>
      </c>
      <c r="G88" s="10">
        <f t="shared" ca="1" si="49"/>
        <v>13496331.407128889</v>
      </c>
      <c r="H88" s="10">
        <f t="shared" ca="1" si="50"/>
        <v>40424449.242213055</v>
      </c>
      <c r="I88" s="10">
        <f t="shared" ca="1" si="51"/>
        <v>18170557.089814458</v>
      </c>
      <c r="J88" s="10">
        <f t="shared" ca="1" si="34"/>
        <v>83783886.225522444</v>
      </c>
      <c r="K88" s="82">
        <f t="shared" ca="1" si="10"/>
        <v>11672444.308837458</v>
      </c>
      <c r="L88" s="82">
        <f t="shared" ca="1" si="11"/>
        <v>13473125.803755952</v>
      </c>
      <c r="M88" s="82">
        <f t="shared" ca="1" si="12"/>
        <v>40354959.771359578</v>
      </c>
      <c r="N88" s="82">
        <f t="shared" ca="1" si="13"/>
        <v>18139354.657369651</v>
      </c>
      <c r="O88" s="82">
        <f t="shared" ca="1" si="35"/>
        <v>83639884.541322649</v>
      </c>
      <c r="P88" s="10">
        <f ca="1">IF(IF($A88&gt;='key variables'!$B$26,K88*SUMPRODUCT(Z88:AC88,'control variables'!$O$3:$R$3)/J88+F$65*'key variables'!$B$25/scenario!J$65,K88*SUMPRODUCT(Z88:AC88,'control variables'!$O$7:$R$7)/J88+F$65*'key variables'!$B$25/scenario!J$65)&lt;'key variables'!$B$28,0,IF($A88&gt;='key variables'!$B$26,K88*SUMPRODUCT(Z88:AC88,'control variables'!$O$3:$R$3)/J88+F$65*'key variables'!$B$25/scenario!J$65,K88*SUMPRODUCT(Z88:AC88,'control variables'!$O$7:$R$7)/J88+F$65*'key variables'!$B$25/scenario!J$65))</f>
        <v>2888.9935916483837</v>
      </c>
      <c r="Q88" s="10">
        <f ca="1">IF(IF($A88&gt;='key variables'!$B$26,L88*SUMPRODUCT(Z88:AC88,'control variables'!$O$4:$R$4)/J88+G$65*'key variables'!$B$25/scenario!J$65,L88*SUMPRODUCT(Z88:AC88,'control variables'!$O$7:$R$7)/J88+G$65*'key variables'!$B$25/scenario!J$65)&lt;'key variables'!$B$28,0,IF($A88&gt;='key variables'!$B$26,L88*SUMPRODUCT(Z88:AC88,'control variables'!$O$4:$R$4)/J88+G$65*'key variables'!$B$25/scenario!J$65,L88*SUMPRODUCT(Z88:AC88,'control variables'!$O$7:$R$7)/J88+G$65*'key variables'!$B$25/scenario!J$65))</f>
        <v>3334.6720769576432</v>
      </c>
      <c r="R88" s="10">
        <f ca="1">IF(IF($A88&gt;='key variables'!$B$26,M88*SUMPRODUCT(Z88:AC88,'control variables'!$O$5:$R$5)/J88+H$65*'key variables'!$B$25/scenario!J$65,M88*SUMPRODUCT(Z88:AC88,'control variables'!$O$7:$R$7)/J88+H$65*'key variables'!$B$25/scenario!J$65)&lt;'key variables'!$B$28,0,IF($A88&gt;='key variables'!$B$26,M88*SUMPRODUCT(Z88:AC88,'control variables'!$O$5:$R$5)/J88+H$65*'key variables'!$B$25/scenario!J$65,M88*SUMPRODUCT(Z88:AC88,'control variables'!$O$7:$R$7)/J88+H$65*'key variables'!$B$25/scenario!J$65))</f>
        <v>9988.0725138621528</v>
      </c>
      <c r="S88" s="10">
        <f ca="1">IF(IF($A88&gt;='key variables'!$B$26,N88*SUMPRODUCT(Z88:AC88,'control variables'!$O$6:$R$6)/J88+I$65*'key variables'!$B$25/scenario!J$65,N88*SUMPRODUCT(Z88:AC88,'control variables'!$O$7:$R$7)/J88+I$65*'key variables'!$B$25/scenario!J$65)&lt;'key variables'!$B$28,0,IF($A88&gt;='key variables'!$B$26,N88*SUMPRODUCT(Z88:AC88,'control variables'!$O$6:$R$6)/J88+I$65*'key variables'!$B$25/scenario!J$65,N88*SUMPRODUCT(Z88:AC88,'control variables'!$O$7:$R$7)/J88+I$65*'key variables'!$B$25/scenario!J$65))</f>
        <v>4489.5891533276899</v>
      </c>
      <c r="T88" s="10">
        <f t="shared" ca="1" si="61"/>
        <v>20701.327335795868</v>
      </c>
      <c r="U88" s="82">
        <f ca="1">SUMPRODUCT(P58:P87,'control variables'!AD$7:AD$36)</f>
        <v>1481.8168752769113</v>
      </c>
      <c r="V88" s="82">
        <f ca="1">SUMPRODUCT(Q58:Q87,'control variables'!AE$7:AE$36)</f>
        <v>1710.4134018972065</v>
      </c>
      <c r="W88" s="82">
        <f ca="1">SUMPRODUCT(R58:R87,'control variables'!AF$7:AF$36)</f>
        <v>5123.0623859174602</v>
      </c>
      <c r="X88" s="82">
        <f ca="1">SUMPRODUCT(S58:S87,'control variables'!AG$7:AG$36)</f>
        <v>2302.7911829549157</v>
      </c>
      <c r="Y88" s="82">
        <f t="shared" ca="1" si="55"/>
        <v>10618.083846046495</v>
      </c>
      <c r="Z88" s="10">
        <f ca="1">IF($A88&gt;='key variables'!$B$26,SUMPRODUCT(P58:P87,'control variables'!V$7:V$36)*$E88,SUMPRODUCT(P58:P87,'control variables'!Z$7:Z$36)*$E88)</f>
        <v>2893.9675337469562</v>
      </c>
      <c r="AA88" s="10">
        <f ca="1">IF($A88&gt;='key variables'!$B$26,SUMPRODUCT(Q58:Q87,'control variables'!W$7:W$36)*$E88,SUMPRODUCT(Q58:Q87,'control variables'!AA$7:AA$36)*$E88)</f>
        <v>3340.4133378162546</v>
      </c>
      <c r="AB88" s="10">
        <f ca="1">IF($A88&gt;='key variables'!$B$26,SUMPRODUCT(R58:R87,'control variables'!X$7:X$36)*$E88,SUMPRODUCT(R58:R87,'control variables'!AB$7:AB$36)*$E88)</f>
        <v>10005.268846351053</v>
      </c>
      <c r="AC88" s="10">
        <f ca="1">IF($A88&gt;='key variables'!$B$26,SUMPRODUCT(S58:S87,'control variables'!Y$7:Y$36)*$E88,SUMPRODUCT(S58:S87,'control variables'!AC$7:AC$36)*$E88)</f>
        <v>4497.3188196584106</v>
      </c>
      <c r="AD88" s="10">
        <f t="shared" ca="1" si="56"/>
        <v>20736.968537572677</v>
      </c>
      <c r="AE88" s="82">
        <f ca="1">SUMPRODUCT(P58:P87,'control variables'!AL$7:AL$36)</f>
        <v>507.67281446066698</v>
      </c>
      <c r="AF88" s="82">
        <f ca="1">SUMPRODUCT(Q58:Q87,'control variables'!AM$7:AM$36)</f>
        <v>584.45815548591679</v>
      </c>
      <c r="AG88" s="82">
        <f ca="1">SUMPRODUCT(R58:R87,'control variables'!AN$7:AN$36)</f>
        <v>1666.443803583157</v>
      </c>
      <c r="AH88" s="82">
        <f ca="1">SUMPRODUCT(S58:S87,'control variables'!AO$7:AO$36)</f>
        <v>721.553637107638</v>
      </c>
      <c r="AI88" s="82">
        <f t="shared" ca="1" si="14"/>
        <v>3480.1284106373787</v>
      </c>
      <c r="AJ88" s="10">
        <f ca="1">SUMPRODUCT(P58:P87,'control variables'!AP$7:AP$36)</f>
        <v>1.5099497581241839</v>
      </c>
      <c r="AK88" s="10">
        <f ca="1">SUMPRODUCT(Q58:Q87,'control variables'!AQ$7:AQ$36)</f>
        <v>4.3572157018464646</v>
      </c>
      <c r="AL88" s="10">
        <f ca="1">SUMPRODUCT(R58:R87,'control variables'!AR$7:AR$36)</f>
        <v>156.60977289840088</v>
      </c>
      <c r="AM88" s="10">
        <f ca="1">SUMPRODUCT(S58:S87,'control variables'!AS$7:AS$36)</f>
        <v>117.32552948094556</v>
      </c>
      <c r="AN88" s="10">
        <f t="shared" ca="1" si="37"/>
        <v>279.80246783931705</v>
      </c>
      <c r="AO88" s="82">
        <f ca="1">SUMPRODUCT(P58:P87,'control variables'!AX$7:AX$36)</f>
        <v>1.5453077074930703</v>
      </c>
      <c r="AP88" s="82">
        <f ca="1">SUMPRODUCT(Q58:Q87,'control variables'!AY$7:AY$36)</f>
        <v>3.5673976414356448</v>
      </c>
      <c r="AQ88" s="82">
        <f ca="1">SUMPRODUCT(R58:R87,'control variables'!AZ$7:AZ$36)</f>
        <v>32.055409503066976</v>
      </c>
      <c r="AR88" s="82">
        <f ca="1">SUMPRODUCT(S58:S87,'control variables'!BA$7:BA$36)</f>
        <v>24.014579825204954</v>
      </c>
      <c r="AS88" s="82">
        <f t="shared" ca="1" si="38"/>
        <v>61.182694677200644</v>
      </c>
      <c r="AT88" s="10">
        <f ca="1">SUMPRODUCT(P58:P87,'control variables'!AT$7:AT$36)</f>
        <v>-4.3909869702898473E-2</v>
      </c>
      <c r="AU88" s="10">
        <f ca="1">SUMPRODUCT(Q58:Q87,'control variables'!AU$7:AU$36)</f>
        <v>4.7632548763216424E-2</v>
      </c>
      <c r="AV88" s="10">
        <f ca="1">SUMPRODUCT(R58:R87,'control variables'!AV$7:AV$36)</f>
        <v>20.510957207355514</v>
      </c>
      <c r="AW88" s="10">
        <f ca="1">SUMPRODUCT(S58:S87,'control variables'!AW$7:AW$36)</f>
        <v>15.365956223403566</v>
      </c>
      <c r="AX88" s="10">
        <f t="shared" ca="1" si="15"/>
        <v>35.880636109819399</v>
      </c>
      <c r="AY88" s="82">
        <f ca="1">SUMPRODUCT(P58:P87,'control variables'!BB$7:BB$36)</f>
        <v>0.38143312129873086</v>
      </c>
      <c r="AZ88" s="82">
        <f ca="1">SUMPRODUCT(Q58:Q87,'control variables'!BC$7:BC$36)</f>
        <v>0.97265377911284989</v>
      </c>
      <c r="BA88" s="82">
        <f ca="1">SUMPRODUCT(R58:R87,'control variables'!BD$7:BD$36)</f>
        <v>6.8088754281831951</v>
      </c>
      <c r="BB88" s="82">
        <f ca="1">SUMPRODUCT(S58:S87,'control variables'!BE$7:BE$36)</f>
        <v>0.96758980358874835</v>
      </c>
      <c r="BC88" s="82">
        <f t="shared" ca="1" si="39"/>
        <v>9.1305521321835243</v>
      </c>
      <c r="BD88" s="10">
        <f ca="1">SUMPRODUCT(P58:P87,'control variables'!BF$7:BF$36)</f>
        <v>7.9792486627055098E-2</v>
      </c>
      <c r="BE88" s="10">
        <f ca="1">SUMPRODUCT(Q58:Q87,'control variables'!BG$7:BG$36)</f>
        <v>9.2101892463678822E-2</v>
      </c>
      <c r="BF88" s="10">
        <f ca="1">SUMPRODUCT(R58:R87,'control variables'!BH$7:BH$36)</f>
        <v>2.7586532029573338</v>
      </c>
      <c r="BG88" s="10">
        <f ca="1">SUMPRODUCT(S58:S87,'control variables'!BI$7:BI$36)</f>
        <v>6.2000047960208793</v>
      </c>
      <c r="BH88" s="10">
        <f t="shared" ca="1" si="40"/>
        <v>9.1305523780689466</v>
      </c>
      <c r="BI88" s="82">
        <f t="shared" ca="1" si="16"/>
        <v>508.01033771226287</v>
      </c>
      <c r="BJ88" s="82">
        <f t="shared" ca="1" si="17"/>
        <v>585.47844181379287</v>
      </c>
      <c r="BK88" s="82">
        <f t="shared" ca="1" si="18"/>
        <v>1693.7636362186956</v>
      </c>
      <c r="BL88" s="82">
        <f t="shared" ca="1" si="19"/>
        <v>737.88718313463039</v>
      </c>
      <c r="BM88" s="82">
        <f t="shared" ca="1" si="9"/>
        <v>3525.139598879382</v>
      </c>
      <c r="BN88" s="10">
        <f ca="1">BN87+BI88-INDIRECT(ADDRESS(MAX($D88-'key variables'!$B$9*30,34),scenario!BI$4),TRUE)</f>
        <v>3955.4951469894104</v>
      </c>
      <c r="BO88" s="10">
        <f ca="1">BO87+BJ88-INDIRECT(ADDRESS(MAX($D88-'key variables'!$B$9*30,34),scenario!BJ$4),TRUE)</f>
        <v>4558.5593700883983</v>
      </c>
      <c r="BP88" s="10">
        <f ca="1">BP87+BK88-INDIRECT(ADDRESS(MAX($D88-'key variables'!$B$9*30,34),scenario!BK$4),TRUE)</f>
        <v>13182.223080994743</v>
      </c>
      <c r="BQ88" s="10">
        <f ca="1">BQ87+BL88-INDIRECT(ADDRESS(MAX($D88-'key variables'!$B$9*30,34),scenario!BL$4),TRUE)</f>
        <v>5741.6995077110423</v>
      </c>
      <c r="BR88" s="10">
        <f t="shared" ca="1" si="43"/>
        <v>27437.977105783597</v>
      </c>
      <c r="BS88" s="82">
        <f t="shared" ca="1" si="21"/>
        <v>19037.596180750676</v>
      </c>
      <c r="BT88" s="82">
        <f t="shared" ca="1" si="22"/>
        <v>21981.623977913892</v>
      </c>
      <c r="BU88" s="82">
        <f t="shared" ca="1" si="23"/>
        <v>66292.561633142293</v>
      </c>
      <c r="BV88" s="82">
        <f t="shared" ca="1" si="24"/>
        <v>29944.122085627772</v>
      </c>
      <c r="BW88" s="82">
        <f t="shared" ca="1" si="41"/>
        <v>137255.90387743464</v>
      </c>
      <c r="BX88" s="10">
        <f t="shared" ca="1" si="25"/>
        <v>8.6367976959851287</v>
      </c>
      <c r="BY88" s="10">
        <f t="shared" ca="1" si="26"/>
        <v>19.938353753634097</v>
      </c>
      <c r="BZ88" s="10">
        <f t="shared" ca="1" si="27"/>
        <v>179.15919631895713</v>
      </c>
      <c r="CA88" s="10">
        <f t="shared" ca="1" si="28"/>
        <v>134.21861982482295</v>
      </c>
      <c r="CB88" s="10">
        <v>0</v>
      </c>
      <c r="CC88" s="82">
        <f t="shared" ca="1" si="29"/>
        <v>7.6603472028416025E-2</v>
      </c>
      <c r="CD88" s="82">
        <f t="shared" ca="1" si="30"/>
        <v>5.9120810960957444</v>
      </c>
      <c r="CE88" s="82">
        <f t="shared" ca="1" si="31"/>
        <v>826.14727178766793</v>
      </c>
      <c r="CF88" s="82">
        <f t="shared" ca="1" si="32"/>
        <v>618.91518197020844</v>
      </c>
      <c r="CG88" s="82">
        <f t="shared" ca="1" si="42"/>
        <v>1451.0511383260005</v>
      </c>
      <c r="CH88" s="13">
        <f t="shared" ca="1" si="44"/>
        <v>23</v>
      </c>
      <c r="CI88" s="81">
        <f t="shared" ca="1" si="57"/>
        <v>4.7210690804462567E-5</v>
      </c>
      <c r="CJ88" s="81">
        <f t="shared" ca="1" si="58"/>
        <v>5.4408545311661127E-5</v>
      </c>
      <c r="CK88" s="81">
        <f t="shared" ca="1" si="59"/>
        <v>1.5733601859326435E-4</v>
      </c>
      <c r="CL88" s="81">
        <f t="shared" ca="1" si="60"/>
        <v>6.8529878075314113E-5</v>
      </c>
      <c r="CM88" s="89">
        <f t="shared" ca="1" si="46"/>
        <v>3.2748513278470221E-4</v>
      </c>
    </row>
    <row r="89" spans="1:91" x14ac:dyDescent="0.3">
      <c r="A89">
        <v>24</v>
      </c>
      <c r="B89" s="3">
        <f t="shared" si="62"/>
        <v>0.25555555555555554</v>
      </c>
      <c r="C89" s="3">
        <f t="shared" si="47"/>
        <v>0.8</v>
      </c>
      <c r="D89" s="4">
        <f t="shared" ca="1" si="33"/>
        <v>89</v>
      </c>
      <c r="E89" s="58">
        <f>(0.5*(COS(B89*2*PI())+1)*('key variables'!$B$4-'key variables'!$B$6)+'key variables'!$B$6)/'key variables'!$B$4</f>
        <v>1</v>
      </c>
      <c r="F89" s="10">
        <f t="shared" ca="1" si="48"/>
        <v>11692548.406573551</v>
      </c>
      <c r="G89" s="10">
        <f t="shared" ca="1" si="49"/>
        <v>13496331.315026997</v>
      </c>
      <c r="H89" s="10">
        <f t="shared" ca="1" si="50"/>
        <v>40424446.483559854</v>
      </c>
      <c r="I89" s="10">
        <f t="shared" ca="1" si="51"/>
        <v>18170550.889809661</v>
      </c>
      <c r="J89" s="10">
        <f t="shared" ca="1" si="34"/>
        <v>83783877.094970062</v>
      </c>
      <c r="K89" s="82">
        <f t="shared" ca="1" si="10"/>
        <v>11669555.315245811</v>
      </c>
      <c r="L89" s="82">
        <f t="shared" ca="1" si="11"/>
        <v>13469791.131678993</v>
      </c>
      <c r="M89" s="82">
        <f t="shared" ca="1" si="12"/>
        <v>40344971.698845722</v>
      </c>
      <c r="N89" s="82">
        <f t="shared" ca="1" si="13"/>
        <v>18134865.068216324</v>
      </c>
      <c r="O89" s="82">
        <f t="shared" ca="1" si="35"/>
        <v>83619183.213986844</v>
      </c>
      <c r="P89" s="10">
        <f ca="1">IF(IF($A89&gt;='key variables'!$B$26,K89*SUMPRODUCT(Z89:AC89,'control variables'!$O$3:$R$3)/J89+F$65*'key variables'!$B$25/scenario!J$65,K89*SUMPRODUCT(Z89:AC89,'control variables'!$O$7:$R$7)/J89+F$65*'key variables'!$B$25/scenario!J$65)&lt;'key variables'!$B$28,0,IF($A89&gt;='key variables'!$B$26,K89*SUMPRODUCT(Z89:AC89,'control variables'!$O$3:$R$3)/J89+F$65*'key variables'!$B$25/scenario!J$65,K89*SUMPRODUCT(Z89:AC89,'control variables'!$O$7:$R$7)/J89+F$65*'key variables'!$B$25/scenario!J$65))</f>
        <v>3301.4143499782508</v>
      </c>
      <c r="Q89" s="10">
        <f ca="1">IF(IF($A89&gt;='key variables'!$B$26,L89*SUMPRODUCT(Z89:AC89,'control variables'!$O$4:$R$4)/J89+G$65*'key variables'!$B$25/scenario!J$65,L89*SUMPRODUCT(Z89:AC89,'control variables'!$O$7:$R$7)/J89+G$65*'key variables'!$B$25/scenario!J$65)&lt;'key variables'!$B$28,0,IF($A89&gt;='key variables'!$B$26,L89*SUMPRODUCT(Z89:AC89,'control variables'!$O$4:$R$4)/J89+G$65*'key variables'!$B$25/scenario!J$65,L89*SUMPRODUCT(Z89:AC89,'control variables'!$O$7:$R$7)/J89+G$65*'key variables'!$B$25/scenario!J$65))</f>
        <v>3810.7160497570426</v>
      </c>
      <c r="R89" s="10">
        <f ca="1">IF(IF($A89&gt;='key variables'!$B$26,M89*SUMPRODUCT(Z89:AC89,'control variables'!$O$5:$R$5)/J89+H$65*'key variables'!$B$25/scenario!J$65,M89*SUMPRODUCT(Z89:AC89,'control variables'!$O$7:$R$7)/J89+H$65*'key variables'!$B$25/scenario!J$65)&lt;'key variables'!$B$28,0,IF($A89&gt;='key variables'!$B$26,M89*SUMPRODUCT(Z89:AC89,'control variables'!$O$5:$R$5)/J89+H$65*'key variables'!$B$25/scenario!J$65,M89*SUMPRODUCT(Z89:AC89,'control variables'!$O$7:$R$7)/J89+H$65*'key variables'!$B$25/scenario!J$65))</f>
        <v>11413.928373262099</v>
      </c>
      <c r="S89" s="10">
        <f ca="1">IF(IF($A89&gt;='key variables'!$B$26,N89*SUMPRODUCT(Z89:AC89,'control variables'!$O$6:$R$6)/J89+I$65*'key variables'!$B$25/scenario!J$65,N89*SUMPRODUCT(Z89:AC89,'control variables'!$O$7:$R$7)/J89+I$65*'key variables'!$B$25/scenario!J$65)&lt;'key variables'!$B$28,0,IF($A89&gt;='key variables'!$B$26,N89*SUMPRODUCT(Z89:AC89,'control variables'!$O$6:$R$6)/J89+I$65*'key variables'!$B$25/scenario!J$65,N89*SUMPRODUCT(Z89:AC89,'control variables'!$O$7:$R$7)/J89+I$65*'key variables'!$B$25/scenario!J$65))</f>
        <v>5130.5043040423307</v>
      </c>
      <c r="T89" s="10">
        <f t="shared" ca="1" si="61"/>
        <v>23656.563077039722</v>
      </c>
      <c r="U89" s="82">
        <f ca="1">SUMPRODUCT(P59:P88,'control variables'!AD$7:AD$36)</f>
        <v>1693.4247579030132</v>
      </c>
      <c r="V89" s="82">
        <f ca="1">SUMPRODUCT(Q59:Q88,'control variables'!AE$7:AE$36)</f>
        <v>1954.6655523683232</v>
      </c>
      <c r="W89" s="82">
        <f ca="1">SUMPRODUCT(R59:R88,'control variables'!AF$7:AF$36)</f>
        <v>5854.6510202032141</v>
      </c>
      <c r="X89" s="82">
        <f ca="1">SUMPRODUCT(S59:S88,'control variables'!AG$7:AG$36)</f>
        <v>2631.6366526517604</v>
      </c>
      <c r="Y89" s="82">
        <f t="shared" ca="1" si="55"/>
        <v>12134.377983126309</v>
      </c>
      <c r="Z89" s="10">
        <f ca="1">IF($A89&gt;='key variables'!$B$26,SUMPRODUCT(P59:P88,'control variables'!V$7:V$36)*$E89,SUMPRODUCT(P59:P88,'control variables'!Z$7:Z$36)*$E89)</f>
        <v>3307.9167184675512</v>
      </c>
      <c r="AA89" s="10">
        <f ca="1">IF($A89&gt;='key variables'!$B$26,SUMPRODUCT(Q59:Q88,'control variables'!W$7:W$36)*$E89,SUMPRODUCT(Q59:Q88,'control variables'!AA$7:AA$36)*$E89)</f>
        <v>3818.2215238771792</v>
      </c>
      <c r="AB89" s="10">
        <f ca="1">IF($A89&gt;='key variables'!$B$26,SUMPRODUCT(R59:R88,'control variables'!X$7:X$36)*$E89,SUMPRODUCT(R59:R88,'control variables'!AB$7:AB$36)*$E89)</f>
        <v>11436.408910488182</v>
      </c>
      <c r="AC89" s="10">
        <f ca="1">IF($A89&gt;='key variables'!$B$26,SUMPRODUCT(S59:S88,'control variables'!Y$7:Y$36)*$E89,SUMPRODUCT(S59:S88,'control variables'!AC$7:AC$36)*$E89)</f>
        <v>5140.6091942452349</v>
      </c>
      <c r="AD89" s="10">
        <f t="shared" ca="1" si="56"/>
        <v>23703.156347078148</v>
      </c>
      <c r="AE89" s="82">
        <f ca="1">SUMPRODUCT(P59:P88,'control variables'!AL$7:AL$36)</f>
        <v>579.66437663687316</v>
      </c>
      <c r="AF89" s="82">
        <f ca="1">SUMPRODUCT(Q59:Q88,'control variables'!AM$7:AM$36)</f>
        <v>667.33841702750703</v>
      </c>
      <c r="AG89" s="82">
        <f ca="1">SUMPRODUCT(R59:R88,'control variables'!AN$7:AN$36)</f>
        <v>1902.757211119588</v>
      </c>
      <c r="AH89" s="82">
        <f ca="1">SUMPRODUCT(S59:S88,'control variables'!AO$7:AO$36)</f>
        <v>823.87499852323322</v>
      </c>
      <c r="AI89" s="82">
        <f t="shared" ca="1" si="14"/>
        <v>3973.6350033072013</v>
      </c>
      <c r="AJ89" s="10">
        <f ca="1">SUMPRODUCT(P59:P88,'control variables'!AP$7:AP$36)</f>
        <v>1.7265962262766941</v>
      </c>
      <c r="AK89" s="10">
        <f ca="1">SUMPRODUCT(Q59:Q88,'control variables'!AQ$7:AQ$36)</f>
        <v>4.9823857697276637</v>
      </c>
      <c r="AL89" s="10">
        <f ca="1">SUMPRODUCT(R59:R88,'control variables'!AR$7:AR$36)</f>
        <v>179.08002662310449</v>
      </c>
      <c r="AM89" s="10">
        <f ca="1">SUMPRODUCT(S59:S88,'control variables'!AS$7:AS$36)</f>
        <v>134.1593091808391</v>
      </c>
      <c r="AN89" s="10">
        <f t="shared" ca="1" si="37"/>
        <v>319.94831779994797</v>
      </c>
      <c r="AO89" s="82">
        <f ca="1">SUMPRODUCT(P59:P88,'control variables'!AX$7:AX$36)</f>
        <v>1.7667614658777608</v>
      </c>
      <c r="AP89" s="82">
        <f ca="1">SUMPRODUCT(Q59:Q88,'control variables'!AY$7:AY$36)</f>
        <v>4.0786314957145642</v>
      </c>
      <c r="AQ89" s="82">
        <f ca="1">SUMPRODUCT(R59:R88,'control variables'!AZ$7:AZ$36)</f>
        <v>36.649181265540591</v>
      </c>
      <c r="AR89" s="82">
        <f ca="1">SUMPRODUCT(S59:S88,'control variables'!BA$7:BA$36)</f>
        <v>27.456042604775437</v>
      </c>
      <c r="AS89" s="82">
        <f t="shared" ca="1" si="38"/>
        <v>69.950616831908349</v>
      </c>
      <c r="AT89" s="10">
        <f ca="1">SUMPRODUCT(P59:P88,'control variables'!AT$7:AT$36)</f>
        <v>-5.1194499990909942E-2</v>
      </c>
      <c r="AU89" s="10">
        <f ca="1">SUMPRODUCT(Q59:Q88,'control variables'!AU$7:AU$36)</f>
        <v>5.5534770057961112E-2</v>
      </c>
      <c r="AV89" s="10">
        <f ca="1">SUMPRODUCT(R59:R88,'control variables'!AV$7:AV$36)</f>
        <v>23.913717022398785</v>
      </c>
      <c r="AW89" s="10">
        <f ca="1">SUMPRODUCT(S59:S88,'control variables'!AW$7:AW$36)</f>
        <v>17.915162378344053</v>
      </c>
      <c r="AX89" s="10">
        <f t="shared" ca="1" si="15"/>
        <v>41.833219670809889</v>
      </c>
      <c r="AY89" s="82">
        <f ca="1">SUMPRODUCT(P59:P88,'control variables'!BB$7:BB$36)</f>
        <v>0.43504775538147161</v>
      </c>
      <c r="AZ89" s="82">
        <f ca="1">SUMPRODUCT(Q59:Q88,'control variables'!BC$7:BC$36)</f>
        <v>1.109371000414376</v>
      </c>
      <c r="BA89" s="82">
        <f ca="1">SUMPRODUCT(R59:R88,'control variables'!BD$7:BD$36)</f>
        <v>7.7659380014438515</v>
      </c>
      <c r="BB89" s="82">
        <f ca="1">SUMPRODUCT(S59:S88,'control variables'!BE$7:BE$36)</f>
        <v>1.1035952272524501</v>
      </c>
      <c r="BC89" s="82">
        <f t="shared" ca="1" si="39"/>
        <v>10.413951984492149</v>
      </c>
      <c r="BD89" s="10">
        <f ca="1">SUMPRODUCT(P59:P88,'control variables'!BF$7:BF$36)</f>
        <v>9.1008201084403106E-2</v>
      </c>
      <c r="BE89" s="10">
        <f ca="1">SUMPRODUCT(Q59:Q88,'control variables'!BG$7:BG$36)</f>
        <v>0.10504782973822592</v>
      </c>
      <c r="BF89" s="10">
        <f ca="1">SUMPRODUCT(R59:R88,'control variables'!BH$7:BH$36)</f>
        <v>3.1464123507055515</v>
      </c>
      <c r="BG89" s="10">
        <f ca="1">SUMPRODUCT(S59:S88,'control variables'!BI$7:BI$36)</f>
        <v>7.071483883411303</v>
      </c>
      <c r="BH89" s="10">
        <f t="shared" ca="1" si="40"/>
        <v>10.413952264939484</v>
      </c>
      <c r="BI89" s="82">
        <f t="shared" ca="1" si="16"/>
        <v>580.04822989226375</v>
      </c>
      <c r="BJ89" s="82">
        <f t="shared" ca="1" si="17"/>
        <v>668.50332279797942</v>
      </c>
      <c r="BK89" s="82">
        <f t="shared" ca="1" si="18"/>
        <v>1934.4368661434305</v>
      </c>
      <c r="BL89" s="82">
        <f t="shared" ca="1" si="19"/>
        <v>842.89375612882964</v>
      </c>
      <c r="BM89" s="82">
        <f t="shared" ca="1" si="9"/>
        <v>4025.8821749625031</v>
      </c>
      <c r="BN89" s="10">
        <f ca="1">BN88+BI89-INDIRECT(ADDRESS(MAX($D89-'key variables'!$B$9*30,34),scenario!BI$4),TRUE)</f>
        <v>4535.5433768816738</v>
      </c>
      <c r="BO89" s="10">
        <f ca="1">BO88+BJ89-INDIRECT(ADDRESS(MAX($D89-'key variables'!$B$9*30,34),scenario!BJ$4),TRUE)</f>
        <v>5227.0626928863776</v>
      </c>
      <c r="BP89" s="10">
        <f ca="1">BP88+BK89-INDIRECT(ADDRESS(MAX($D89-'key variables'!$B$9*30,34),scenario!BK$4),TRUE)</f>
        <v>15116.659947138174</v>
      </c>
      <c r="BQ89" s="10">
        <f ca="1">BQ88+BL89-INDIRECT(ADDRESS(MAX($D89-'key variables'!$B$9*30,34),scenario!BL$4),TRUE)</f>
        <v>6584.5932638398717</v>
      </c>
      <c r="BR89" s="10">
        <f t="shared" ca="1" si="43"/>
        <v>31463.859280746099</v>
      </c>
      <c r="BS89" s="82">
        <f t="shared" ca="1" si="21"/>
        <v>21758.871292635577</v>
      </c>
      <c r="BT89" s="82">
        <f t="shared" ca="1" si="22"/>
        <v>25123.731657043219</v>
      </c>
      <c r="BU89" s="82">
        <f t="shared" ca="1" si="23"/>
        <v>75768.90672791026</v>
      </c>
      <c r="BV89" s="82">
        <f t="shared" ca="1" si="24"/>
        <v>34224.661149657863</v>
      </c>
      <c r="BW89" s="82">
        <f t="shared" ca="1" si="41"/>
        <v>156876.17082724691</v>
      </c>
      <c r="BX89" s="10">
        <f t="shared" ca="1" si="25"/>
        <v>9.877503205397014</v>
      </c>
      <c r="BY89" s="10">
        <f t="shared" ca="1" si="26"/>
        <v>22.802566419196058</v>
      </c>
      <c r="BZ89" s="10">
        <f t="shared" ca="1" si="27"/>
        <v>204.8960272323483</v>
      </c>
      <c r="CA89" s="10">
        <f t="shared" ca="1" si="28"/>
        <v>153.49958331893464</v>
      </c>
      <c r="CB89" s="10">
        <v>0</v>
      </c>
      <c r="CC89" s="82">
        <f t="shared" ca="1" si="29"/>
        <v>8.7632732418259279E-2</v>
      </c>
      <c r="CD89" s="82">
        <f t="shared" ca="1" si="30"/>
        <v>6.7603006000508818</v>
      </c>
      <c r="CE89" s="82">
        <f t="shared" ca="1" si="31"/>
        <v>944.66440012283294</v>
      </c>
      <c r="CF89" s="82">
        <f t="shared" ca="1" si="32"/>
        <v>707.70328616792813</v>
      </c>
      <c r="CG89" s="82">
        <f t="shared" ca="1" si="42"/>
        <v>1659.2156196232302</v>
      </c>
      <c r="CH89" s="13">
        <f t="shared" ca="1" si="44"/>
        <v>24</v>
      </c>
      <c r="CI89" s="81">
        <f t="shared" ca="1" si="57"/>
        <v>5.4133844531216659E-5</v>
      </c>
      <c r="CJ89" s="81">
        <f t="shared" ca="1" si="58"/>
        <v>6.2387452981692857E-5</v>
      </c>
      <c r="CK89" s="81">
        <f t="shared" ca="1" si="59"/>
        <v>1.8042445004070714E-4</v>
      </c>
      <c r="CL89" s="81">
        <f t="shared" ca="1" si="60"/>
        <v>7.8590219170403795E-5</v>
      </c>
      <c r="CM89" s="89">
        <f t="shared" ca="1" si="46"/>
        <v>3.7553596672402042E-4</v>
      </c>
    </row>
    <row r="90" spans="1:91" x14ac:dyDescent="0.3">
      <c r="A90">
        <v>25</v>
      </c>
      <c r="B90" s="3">
        <f t="shared" si="62"/>
        <v>0.25833333333333336</v>
      </c>
      <c r="C90" s="3">
        <f t="shared" si="47"/>
        <v>0.83333333333333337</v>
      </c>
      <c r="D90" s="4">
        <f t="shared" ca="1" si="33"/>
        <v>90</v>
      </c>
      <c r="E90" s="58">
        <f>(0.5*(COS(B90*2*PI())+1)*('key variables'!$B$4-'key variables'!$B$6)+'key variables'!$B$6)/'key variables'!$B$4</f>
        <v>1</v>
      </c>
      <c r="F90" s="10">
        <f t="shared" ca="1" si="48"/>
        <v>11692548.31556535</v>
      </c>
      <c r="G90" s="10">
        <f t="shared" ca="1" si="49"/>
        <v>13496331.209979167</v>
      </c>
      <c r="H90" s="10">
        <f t="shared" ca="1" si="50"/>
        <v>40424443.337147504</v>
      </c>
      <c r="I90" s="10">
        <f t="shared" ca="1" si="51"/>
        <v>18170543.818325777</v>
      </c>
      <c r="J90" s="10">
        <f t="shared" ca="1" si="34"/>
        <v>83783866.681017801</v>
      </c>
      <c r="K90" s="82">
        <f t="shared" ca="1" si="10"/>
        <v>11666253.900895832</v>
      </c>
      <c r="L90" s="82">
        <f t="shared" ca="1" si="11"/>
        <v>13465980.415629238</v>
      </c>
      <c r="M90" s="82">
        <f t="shared" ca="1" si="12"/>
        <v>40333557.770472459</v>
      </c>
      <c r="N90" s="82">
        <f t="shared" ca="1" si="13"/>
        <v>18129734.56391228</v>
      </c>
      <c r="O90" s="82">
        <f t="shared" ca="1" si="35"/>
        <v>83595526.650909811</v>
      </c>
      <c r="P90" s="10">
        <f ca="1">IF(IF($A90&gt;='key variables'!$B$26,K90*SUMPRODUCT(Z90:AC90,'control variables'!$O$3:$R$3)/J90+F$65*'key variables'!$B$25/scenario!J$65,K90*SUMPRODUCT(Z90:AC90,'control variables'!$O$7:$R$7)/J90+F$65*'key variables'!$B$25/scenario!J$65)&lt;'key variables'!$B$28,0,IF($A90&gt;='key variables'!$B$26,K90*SUMPRODUCT(Z90:AC90,'control variables'!$O$3:$R$3)/J90+F$65*'key variables'!$B$25/scenario!J$65,K90*SUMPRODUCT(Z90:AC90,'control variables'!$O$7:$R$7)/J90+F$65*'key variables'!$B$25/scenario!J$65))</f>
        <v>3772.1677308192247</v>
      </c>
      <c r="Q90" s="10">
        <f ca="1">IF(IF($A90&gt;='key variables'!$B$26,L90*SUMPRODUCT(Z90:AC90,'control variables'!$O$4:$R$4)/J90+G$65*'key variables'!$B$25/scenario!J$65,L90*SUMPRODUCT(Z90:AC90,'control variables'!$O$7:$R$7)/J90+G$65*'key variables'!$B$25/scenario!J$65)&lt;'key variables'!$B$28,0,IF($A90&gt;='key variables'!$B$26,L90*SUMPRODUCT(Z90:AC90,'control variables'!$O$4:$R$4)/J90+G$65*'key variables'!$B$25/scenario!J$65,L90*SUMPRODUCT(Z90:AC90,'control variables'!$O$7:$R$7)/J90+G$65*'key variables'!$B$25/scenario!J$65))</f>
        <v>4354.0914863664793</v>
      </c>
      <c r="R90" s="10">
        <f ca="1">IF(IF($A90&gt;='key variables'!$B$26,M90*SUMPRODUCT(Z90:AC90,'control variables'!$O$5:$R$5)/J90+H$65*'key variables'!$B$25/scenario!J$65,M90*SUMPRODUCT(Z90:AC90,'control variables'!$O$7:$R$7)/J90+H$65*'key variables'!$B$25/scenario!J$65)&lt;'key variables'!$B$28,0,IF($A90&gt;='key variables'!$B$26,M90*SUMPRODUCT(Z90:AC90,'control variables'!$O$5:$R$5)/J90+H$65*'key variables'!$B$25/scenario!J$65,M90*SUMPRODUCT(Z90:AC90,'control variables'!$O$7:$R$7)/J90+H$65*'key variables'!$B$25/scenario!J$65))</f>
        <v>13041.456699243128</v>
      </c>
      <c r="S90" s="10">
        <f ca="1">IF(IF($A90&gt;='key variables'!$B$26,N90*SUMPRODUCT(Z90:AC90,'control variables'!$O$6:$R$6)/J90+I$65*'key variables'!$B$25/scenario!J$65,N90*SUMPRODUCT(Z90:AC90,'control variables'!$O$7:$R$7)/J90+I$65*'key variables'!$B$25/scenario!J$65)&lt;'key variables'!$B$28,0,IF($A90&gt;='key variables'!$B$26,N90*SUMPRODUCT(Z90:AC90,'control variables'!$O$6:$R$6)/J90+I$65*'key variables'!$B$25/scenario!J$65,N90*SUMPRODUCT(Z90:AC90,'control variables'!$O$7:$R$7)/J90+I$65*'key variables'!$B$25/scenario!J$65))</f>
        <v>5862.0702301924375</v>
      </c>
      <c r="T90" s="10">
        <f t="shared" ca="1" si="61"/>
        <v>27029.786146621271</v>
      </c>
      <c r="U90" s="82">
        <f ca="1">SUMPRODUCT(P60:P89,'control variables'!AD$7:AD$36)</f>
        <v>1935.4348366517029</v>
      </c>
      <c r="V90" s="82">
        <f ca="1">SUMPRODUCT(Q60:Q89,'control variables'!AE$7:AE$36)</f>
        <v>2234.009976765301</v>
      </c>
      <c r="W90" s="82">
        <f ca="1">SUMPRODUCT(R60:R89,'control variables'!AF$7:AF$36)</f>
        <v>6691.3486932666574</v>
      </c>
      <c r="X90" s="82">
        <f ca="1">SUMPRODUCT(S60:S89,'control variables'!AG$7:AG$36)</f>
        <v>3007.7281149821265</v>
      </c>
      <c r="Y90" s="82">
        <f t="shared" ca="1" si="55"/>
        <v>13868.521621665788</v>
      </c>
      <c r="Z90" s="10">
        <f ca="1">IF($A90&gt;='key variables'!$B$26,SUMPRODUCT(P60:P89,'control variables'!V$7:V$36)*$E90,SUMPRODUCT(P60:P89,'control variables'!Z$7:Z$36)*$E90)</f>
        <v>3780.6663935163533</v>
      </c>
      <c r="AA90" s="10">
        <f ca="1">IF($A90&gt;='key variables'!$B$26,SUMPRODUCT(Q60:Q89,'control variables'!W$7:W$36)*$E90,SUMPRODUCT(Q60:Q89,'control variables'!AA$7:AA$36)*$E90)</f>
        <v>4363.9012184716394</v>
      </c>
      <c r="AB90" s="10">
        <f ca="1">IF($A90&gt;='key variables'!$B$26,SUMPRODUCT(R60:R89,'control variables'!X$7:X$36)*$E90,SUMPRODUCT(R60:R89,'control variables'!AB$7:AB$36)*$E90)</f>
        <v>13070.838993317841</v>
      </c>
      <c r="AC90" s="10">
        <f ca="1">IF($A90&gt;='key variables'!$B$26,SUMPRODUCT(S60:S89,'control variables'!Y$7:Y$36)*$E90,SUMPRODUCT(S60:S89,'control variables'!AC$7:AC$36)*$E90)</f>
        <v>5875.2774259346234</v>
      </c>
      <c r="AD90" s="10">
        <f t="shared" ca="1" si="56"/>
        <v>27090.684031240457</v>
      </c>
      <c r="AE90" s="82">
        <f ca="1">SUMPRODUCT(P60:P89,'control variables'!AL$7:AL$36)</f>
        <v>663.12762861119984</v>
      </c>
      <c r="AF90" s="82">
        <f ca="1">SUMPRODUCT(Q60:Q89,'control variables'!AM$7:AM$36)</f>
        <v>763.42545755890558</v>
      </c>
      <c r="AG90" s="82">
        <f ca="1">SUMPRODUCT(R60:R89,'control variables'!AN$7:AN$36)</f>
        <v>2176.7266164486427</v>
      </c>
      <c r="AH90" s="82">
        <f ca="1">SUMPRODUCT(S60:S89,'control variables'!AO$7:AO$36)</f>
        <v>942.50103346442961</v>
      </c>
      <c r="AI90" s="82">
        <f t="shared" ca="1" si="14"/>
        <v>4545.7807360831775</v>
      </c>
      <c r="AJ90" s="10">
        <f ca="1">SUMPRODUCT(P60:P89,'control variables'!AP$7:AP$36)</f>
        <v>1.9728927667929994</v>
      </c>
      <c r="AK90" s="10">
        <f ca="1">SUMPRODUCT(Q60:Q89,'control variables'!AQ$7:AQ$36)</f>
        <v>5.6931161419629017</v>
      </c>
      <c r="AL90" s="10">
        <f ca="1">SUMPRODUCT(R60:R89,'control variables'!AR$7:AR$36)</f>
        <v>204.6255423386996</v>
      </c>
      <c r="AM90" s="10">
        <f ca="1">SUMPRODUCT(S60:S89,'control variables'!AS$7:AS$36)</f>
        <v>153.29694728430783</v>
      </c>
      <c r="AN90" s="10">
        <f t="shared" ca="1" si="37"/>
        <v>365.58849853176332</v>
      </c>
      <c r="AO90" s="82">
        <f ca="1">SUMPRODUCT(P60:P89,'control variables'!AX$7:AX$36)</f>
        <v>2.0202550868349749</v>
      </c>
      <c r="AP90" s="82">
        <f ca="1">SUMPRODUCT(Q60:Q89,'control variables'!AY$7:AY$36)</f>
        <v>4.6638305089187355</v>
      </c>
      <c r="AQ90" s="82">
        <f ca="1">SUMPRODUCT(R60:R89,'control variables'!AZ$7:AZ$36)</f>
        <v>41.907578532827351</v>
      </c>
      <c r="AR90" s="82">
        <f ca="1">SUMPRODUCT(S60:S89,'control variables'!BA$7:BA$36)</f>
        <v>31.39541517513101</v>
      </c>
      <c r="AS90" s="82">
        <f t="shared" ca="1" si="38"/>
        <v>79.987079303712065</v>
      </c>
      <c r="AT90" s="10">
        <f ca="1">SUMPRODUCT(P60:P89,'control variables'!AT$7:AT$36)</f>
        <v>-5.9687521978293467E-2</v>
      </c>
      <c r="AU90" s="10">
        <f ca="1">SUMPRODUCT(Q60:Q89,'control variables'!AU$7:AU$36)</f>
        <v>6.4747830508796622E-2</v>
      </c>
      <c r="AV90" s="10">
        <f ca="1">SUMPRODUCT(R60:R89,'control variables'!AV$7:AV$36)</f>
        <v>27.880934682642813</v>
      </c>
      <c r="AW90" s="10">
        <f ca="1">SUMPRODUCT(S60:S89,'control variables'!AW$7:AW$36)</f>
        <v>20.887236878804817</v>
      </c>
      <c r="AX90" s="10">
        <f t="shared" ca="1" si="15"/>
        <v>48.773231869978133</v>
      </c>
      <c r="AY90" s="82">
        <f ca="1">SUMPRODUCT(P60:P89,'control variables'!BB$7:BB$36)</f>
        <v>0.50238296154947071</v>
      </c>
      <c r="AZ90" s="82">
        <f ca="1">SUMPRODUCT(Q60:Q89,'control variables'!BC$7:BC$36)</f>
        <v>1.2810756560658021</v>
      </c>
      <c r="BA90" s="82">
        <f ca="1">SUMPRODUCT(R60:R89,'control variables'!BD$7:BD$36)</f>
        <v>8.967923369594061</v>
      </c>
      <c r="BB90" s="82">
        <f ca="1">SUMPRODUCT(S60:S89,'control variables'!BE$7:BE$36)</f>
        <v>1.2744059284544456</v>
      </c>
      <c r="BC90" s="82">
        <f t="shared" ca="1" si="39"/>
        <v>12.025787915663779</v>
      </c>
      <c r="BD90" s="10">
        <f ca="1">SUMPRODUCT(P60:P89,'control variables'!BF$7:BF$36)</f>
        <v>0.10509413971342468</v>
      </c>
      <c r="BE90" s="10">
        <f ca="1">SUMPRODUCT(Q60:Q89,'control variables'!BG$7:BG$36)</f>
        <v>0.12130677415393032</v>
      </c>
      <c r="BF90" s="10">
        <f ca="1">SUMPRODUCT(R60:R89,'control variables'!BH$7:BH$36)</f>
        <v>3.6334033113611781</v>
      </c>
      <c r="BG90" s="10">
        <f ca="1">SUMPRODUCT(S60:S89,'control variables'!BI$7:BI$36)</f>
        <v>8.1659840142892595</v>
      </c>
      <c r="BH90" s="10">
        <f t="shared" ca="1" si="40"/>
        <v>12.025788239517793</v>
      </c>
      <c r="BI90" s="82">
        <f t="shared" ca="1" si="16"/>
        <v>663.57032405077098</v>
      </c>
      <c r="BJ90" s="82">
        <f t="shared" ca="1" si="17"/>
        <v>764.77128104548024</v>
      </c>
      <c r="BK90" s="82">
        <f t="shared" ca="1" si="18"/>
        <v>2213.5754745008799</v>
      </c>
      <c r="BL90" s="82">
        <f t="shared" ca="1" si="19"/>
        <v>964.66267627168895</v>
      </c>
      <c r="BM90" s="82">
        <f t="shared" ca="1" si="9"/>
        <v>4606.57975586882</v>
      </c>
      <c r="BN90" s="10">
        <f ca="1">BN89+BI90-INDIRECT(ADDRESS(MAX($D90-'key variables'!$B$9*30,34),scenario!BI$4),TRUE)</f>
        <v>5199.1137009324448</v>
      </c>
      <c r="BO90" s="10">
        <f ca="1">BO89+BJ90-INDIRECT(ADDRESS(MAX($D90-'key variables'!$B$9*30,34),scenario!BJ$4),TRUE)</f>
        <v>5991.8339739318581</v>
      </c>
      <c r="BP90" s="10">
        <f ca="1">BP89+BK90-INDIRECT(ADDRESS(MAX($D90-'key variables'!$B$9*30,34),scenario!BK$4),TRUE)</f>
        <v>17330.235421639052</v>
      </c>
      <c r="BQ90" s="10">
        <f ca="1">BQ89+BL90-INDIRECT(ADDRESS(MAX($D90-'key variables'!$B$9*30,34),scenario!BL$4),TRUE)</f>
        <v>7549.2559401115604</v>
      </c>
      <c r="BR90" s="10">
        <f t="shared" ca="1" si="43"/>
        <v>36070.439036614916</v>
      </c>
      <c r="BS90" s="82">
        <f t="shared" ca="1" si="21"/>
        <v>24867.363605264316</v>
      </c>
      <c r="BT90" s="82">
        <f t="shared" ca="1" si="22"/>
        <v>28712.930555590065</v>
      </c>
      <c r="BU90" s="82">
        <f t="shared" ca="1" si="23"/>
        <v>86593.15454934114</v>
      </c>
      <c r="BV90" s="82">
        <f t="shared" ca="1" si="24"/>
        <v>39113.902719564321</v>
      </c>
      <c r="BW90" s="82">
        <f t="shared" ca="1" si="41"/>
        <v>179287.35142975984</v>
      </c>
      <c r="BX90" s="10">
        <f t="shared" ca="1" si="25"/>
        <v>11.290281190969095</v>
      </c>
      <c r="BY90" s="10">
        <f t="shared" ca="1" si="26"/>
        <v>26.064014497895062</v>
      </c>
      <c r="BZ90" s="10">
        <f t="shared" ca="1" si="27"/>
        <v>234.20227908422044</v>
      </c>
      <c r="CA90" s="10">
        <f t="shared" ca="1" si="28"/>
        <v>175.45460855132194</v>
      </c>
      <c r="CB90" s="10">
        <v>0</v>
      </c>
      <c r="CC90" s="82">
        <f t="shared" ca="1" si="29"/>
        <v>9.9957934354577282E-2</v>
      </c>
      <c r="CD90" s="82">
        <f t="shared" ca="1" si="30"/>
        <v>7.7248384025862507</v>
      </c>
      <c r="CE90" s="82">
        <f t="shared" ca="1" si="31"/>
        <v>1079.5014292460623</v>
      </c>
      <c r="CF90" s="82">
        <f t="shared" ca="1" si="32"/>
        <v>808.71758139830013</v>
      </c>
      <c r="CG90" s="82">
        <f t="shared" ca="1" si="42"/>
        <v>1896.0438069813033</v>
      </c>
      <c r="CH90" s="13">
        <f t="shared" ca="1" si="44"/>
        <v>25</v>
      </c>
      <c r="CI90" s="81">
        <f t="shared" ca="1" si="57"/>
        <v>6.2053876323547185E-5</v>
      </c>
      <c r="CJ90" s="81">
        <f t="shared" ca="1" si="58"/>
        <v>7.1515366994745976E-5</v>
      </c>
      <c r="CK90" s="81">
        <f t="shared" ca="1" si="59"/>
        <v>2.0684454069921096E-4</v>
      </c>
      <c r="CL90" s="81">
        <f t="shared" ca="1" si="60"/>
        <v>9.0103933360501383E-5</v>
      </c>
      <c r="CM90" s="89">
        <f t="shared" ca="1" si="46"/>
        <v>4.3051771737800552E-4</v>
      </c>
    </row>
    <row r="91" spans="1:91" x14ac:dyDescent="0.3">
      <c r="A91">
        <v>26</v>
      </c>
      <c r="B91" s="3">
        <f t="shared" si="62"/>
        <v>0.26111111111111113</v>
      </c>
      <c r="C91" s="3">
        <f t="shared" si="47"/>
        <v>0.8666666666666667</v>
      </c>
      <c r="D91" s="4">
        <f t="shared" ca="1" si="33"/>
        <v>91</v>
      </c>
      <c r="E91" s="58">
        <f>(0.5*(COS(B91*2*PI())+1)*('key variables'!$B$4-'key variables'!$B$6)+'key variables'!$B$6)/'key variables'!$B$4</f>
        <v>1</v>
      </c>
      <c r="F91" s="10">
        <f t="shared" ca="1" si="48"/>
        <v>11692548.210471209</v>
      </c>
      <c r="G91" s="10">
        <f t="shared" ca="1" si="49"/>
        <v>13496331.088672394</v>
      </c>
      <c r="H91" s="10">
        <f t="shared" ca="1" si="50"/>
        <v>40424439.703744195</v>
      </c>
      <c r="I91" s="10">
        <f t="shared" ca="1" si="51"/>
        <v>18170535.652341761</v>
      </c>
      <c r="J91" s="10">
        <f t="shared" ca="1" si="34"/>
        <v>83783854.655229568</v>
      </c>
      <c r="K91" s="82">
        <f t="shared" ca="1" si="10"/>
        <v>11662481.733165013</v>
      </c>
      <c r="L91" s="82">
        <f t="shared" ca="1" si="11"/>
        <v>13461626.324142873</v>
      </c>
      <c r="M91" s="82">
        <f t="shared" ca="1" si="12"/>
        <v>40320516.313773215</v>
      </c>
      <c r="N91" s="82">
        <f t="shared" ca="1" si="13"/>
        <v>18123872.493682083</v>
      </c>
      <c r="O91" s="82">
        <f t="shared" ca="1" si="35"/>
        <v>83568496.864763185</v>
      </c>
      <c r="P91" s="10">
        <f ca="1">IF(IF($A91&gt;='key variables'!$B$26,K91*SUMPRODUCT(Z91:AC91,'control variables'!$O$3:$R$3)/J91+F$65*'key variables'!$B$25/scenario!J$65,K91*SUMPRODUCT(Z91:AC91,'control variables'!$O$7:$R$7)/J91+F$65*'key variables'!$B$25/scenario!J$65)&lt;'key variables'!$B$28,0,IF($A91&gt;='key variables'!$B$26,K91*SUMPRODUCT(Z91:AC91,'control variables'!$O$3:$R$3)/J91+F$65*'key variables'!$B$25/scenario!J$65,K91*SUMPRODUCT(Z91:AC91,'control variables'!$O$7:$R$7)/J91+F$65*'key variables'!$B$25/scenario!J$65))</f>
        <v>4309.6165649832119</v>
      </c>
      <c r="Q91" s="10">
        <f ca="1">IF(IF($A91&gt;='key variables'!$B$26,L91*SUMPRODUCT(Z91:AC91,'control variables'!$O$4:$R$4)/J91+G$65*'key variables'!$B$25/scenario!J$65,L91*SUMPRODUCT(Z91:AC91,'control variables'!$O$7:$R$7)/J91+G$65*'key variables'!$B$25/scenario!J$65)&lt;'key variables'!$B$28,0,IF($A91&gt;='key variables'!$B$26,L91*SUMPRODUCT(Z91:AC91,'control variables'!$O$4:$R$4)/J91+G$65*'key variables'!$B$25/scenario!J$65,L91*SUMPRODUCT(Z91:AC91,'control variables'!$O$7:$R$7)/J91+G$65*'key variables'!$B$25/scenario!J$65))</f>
        <v>4974.4513325292037</v>
      </c>
      <c r="R91" s="10">
        <f ca="1">IF(IF($A91&gt;='key variables'!$B$26,M91*SUMPRODUCT(Z91:AC91,'control variables'!$O$5:$R$5)/J91+H$65*'key variables'!$B$25/scenario!J$65,M91*SUMPRODUCT(Z91:AC91,'control variables'!$O$7:$R$7)/J91+H$65*'key variables'!$B$25/scenario!J$65)&lt;'key variables'!$B$28,0,IF($A91&gt;='key variables'!$B$26,M91*SUMPRODUCT(Z91:AC91,'control variables'!$O$5:$R$5)/J91+H$65*'key variables'!$B$25/scenario!J$65,M91*SUMPRODUCT(Z91:AC91,'control variables'!$O$7:$R$7)/J91+H$65*'key variables'!$B$25/scenario!J$65))</f>
        <v>14899.570176420379</v>
      </c>
      <c r="S91" s="10">
        <f ca="1">IF(IF($A91&gt;='key variables'!$B$26,N91*SUMPRODUCT(Z91:AC91,'control variables'!$O$6:$R$6)/J91+I$65*'key variables'!$B$25/scenario!J$65,N91*SUMPRODUCT(Z91:AC91,'control variables'!$O$7:$R$7)/J91+I$65*'key variables'!$B$25/scenario!J$65)&lt;'key variables'!$B$28,0,IF($A91&gt;='key variables'!$B$26,N91*SUMPRODUCT(Z91:AC91,'control variables'!$O$6:$R$6)/J91+I$65*'key variables'!$B$25/scenario!J$65,N91*SUMPRODUCT(Z91:AC91,'control variables'!$O$7:$R$7)/J91+I$65*'key variables'!$B$25/scenario!J$65))</f>
        <v>6697.2830403927155</v>
      </c>
      <c r="T91" s="10">
        <f t="shared" ca="1" si="61"/>
        <v>30880.921114325509</v>
      </c>
      <c r="U91" s="82">
        <f ca="1">SUMPRODUCT(P61:P90,'control variables'!AD$7:AD$36)</f>
        <v>2212.3187458667862</v>
      </c>
      <c r="V91" s="82">
        <f ca="1">SUMPRODUCT(Q61:Q90,'control variables'!AE$7:AE$36)</f>
        <v>2553.6081383145597</v>
      </c>
      <c r="W91" s="82">
        <f ca="1">SUMPRODUCT(R61:R90,'control variables'!AF$7:AF$36)</f>
        <v>7648.6151168255728</v>
      </c>
      <c r="X91" s="82">
        <f ca="1">SUMPRODUCT(S61:S90,'control variables'!AG$7:AG$36)</f>
        <v>3438.0146338365103</v>
      </c>
      <c r="Y91" s="82">
        <f t="shared" ca="1" si="55"/>
        <v>15852.556634843429</v>
      </c>
      <c r="Z91" s="10">
        <f ca="1">IF($A91&gt;='key variables'!$B$26,SUMPRODUCT(P61:P90,'control variables'!V$7:V$36)*$E91,SUMPRODUCT(P61:P90,'control variables'!Z$7:Z$36)*$E91)</f>
        <v>4320.722538358491</v>
      </c>
      <c r="AA91" s="10">
        <f ca="1">IF($A91&gt;='key variables'!$B$26,SUMPRODUCT(Q61:Q90,'control variables'!W$7:W$36)*$E91,SUMPRODUCT(Q61:Q90,'control variables'!AA$7:AA$36)*$E91)</f>
        <v>4987.2705992139881</v>
      </c>
      <c r="AB91" s="10">
        <f ca="1">IF($A91&gt;='key variables'!$B$26,SUMPRODUCT(R61:R90,'control variables'!X$7:X$36)*$E91,SUMPRODUCT(R61:R90,'control variables'!AB$7:AB$36)*$E91)</f>
        <v>14937.966685062687</v>
      </c>
      <c r="AC91" s="10">
        <f ca="1">IF($A91&gt;='key variables'!$B$26,SUMPRODUCT(S61:S90,'control variables'!Y$7:Y$36)*$E91,SUMPRODUCT(S61:S90,'control variables'!AC$7:AC$36)*$E91)</f>
        <v>6714.54208096205</v>
      </c>
      <c r="AD91" s="10">
        <f t="shared" ca="1" si="56"/>
        <v>30960.501903597215</v>
      </c>
      <c r="AE91" s="82">
        <f ca="1">SUMPRODUCT(P61:P90,'control variables'!AL$7:AL$36)</f>
        <v>757.64905205225637</v>
      </c>
      <c r="AF91" s="82">
        <f ca="1">SUMPRODUCT(Q61:Q90,'control variables'!AM$7:AM$36)</f>
        <v>872.24321424133132</v>
      </c>
      <c r="AG91" s="82">
        <f ca="1">SUMPRODUCT(R61:R90,'control variables'!AN$7:AN$36)</f>
        <v>2486.9946393021924</v>
      </c>
      <c r="AH91" s="82">
        <f ca="1">SUMPRODUCT(S61:S90,'control variables'!AO$7:AO$36)</f>
        <v>1076.8440097392988</v>
      </c>
      <c r="AI91" s="82">
        <f t="shared" ca="1" si="14"/>
        <v>5193.7309153350789</v>
      </c>
      <c r="AJ91" s="10">
        <f ca="1">SUMPRODUCT(P61:P90,'control variables'!AP$7:AP$36)</f>
        <v>2.2552205168470789</v>
      </c>
      <c r="AK91" s="10">
        <f ca="1">SUMPRODUCT(Q61:Q90,'control variables'!AQ$7:AQ$36)</f>
        <v>6.5078206703644694</v>
      </c>
      <c r="AL91" s="10">
        <f ca="1">SUMPRODUCT(R61:R90,'control variables'!AR$7:AR$36)</f>
        <v>233.90816222786378</v>
      </c>
      <c r="AM91" s="10">
        <f ca="1">SUMPRODUCT(S61:S90,'control variables'!AS$7:AS$36)</f>
        <v>175.23426843293291</v>
      </c>
      <c r="AN91" s="10">
        <f t="shared" ca="1" si="37"/>
        <v>417.90547184800823</v>
      </c>
      <c r="AO91" s="82">
        <f ca="1">SUMPRODUCT(P61:P90,'control variables'!AX$7:AX$36)</f>
        <v>2.3084416537203483</v>
      </c>
      <c r="AP91" s="82">
        <f ca="1">SUMPRODUCT(Q61:Q90,'control variables'!AY$7:AY$36)</f>
        <v>5.3291194180565471</v>
      </c>
      <c r="AQ91" s="82">
        <f ca="1">SUMPRODUCT(R61:R90,'control variables'!AZ$7:AZ$36)</f>
        <v>47.885636087319341</v>
      </c>
      <c r="AR91" s="82">
        <f ca="1">SUMPRODUCT(S61:S90,'control variables'!BA$7:BA$36)</f>
        <v>35.873927306703756</v>
      </c>
      <c r="AS91" s="82">
        <f t="shared" ca="1" si="38"/>
        <v>91.39712446579999</v>
      </c>
      <c r="AT91" s="10">
        <f ca="1">SUMPRODUCT(P61:P90,'control variables'!AT$7:AT$36)</f>
        <v>-6.7042517237750343E-2</v>
      </c>
      <c r="AU91" s="10">
        <f ca="1">SUMPRODUCT(Q61:Q90,'control variables'!AU$7:AU$36)</f>
        <v>7.2726382317757687E-2</v>
      </c>
      <c r="AV91" s="10">
        <f ca="1">SUMPRODUCT(R61:R90,'control variables'!AV$7:AV$36)</f>
        <v>31.316563028792622</v>
      </c>
      <c r="AW91" s="10">
        <f ca="1">SUMPRODUCT(S61:S90,'control variables'!AW$7:AW$36)</f>
        <v>23.461066770463432</v>
      </c>
      <c r="AX91" s="10">
        <f t="shared" ca="1" si="15"/>
        <v>54.783313664336063</v>
      </c>
      <c r="AY91" s="82">
        <f ca="1">SUMPRODUCT(P61:P90,'control variables'!BB$7:BB$36)</f>
        <v>0.57219180179923712</v>
      </c>
      <c r="AZ91" s="82">
        <f ca="1">SUMPRODUCT(Q61:Q90,'control variables'!BC$7:BC$36)</f>
        <v>1.4590880742145729</v>
      </c>
      <c r="BA91" s="82">
        <f ca="1">SUMPRODUCT(R61:R90,'control variables'!BD$7:BD$36)</f>
        <v>10.214065014106204</v>
      </c>
      <c r="BB91" s="82">
        <f ca="1">SUMPRODUCT(S61:S90,'control variables'!BE$7:BE$36)</f>
        <v>1.4514915517376135</v>
      </c>
      <c r="BC91" s="82">
        <f t="shared" ca="1" si="39"/>
        <v>13.696836441857627</v>
      </c>
      <c r="BD91" s="10">
        <f ca="1">SUMPRODUCT(P61:P90,'control variables'!BF$7:BF$36)</f>
        <v>0.11969754104657013</v>
      </c>
      <c r="BE91" s="10">
        <f ca="1">SUMPRODUCT(Q61:Q90,'control variables'!BG$7:BG$36)</f>
        <v>0.13816300907083109</v>
      </c>
      <c r="BF91" s="10">
        <f ca="1">SUMPRODUCT(R61:R90,'control variables'!BH$7:BH$36)</f>
        <v>4.1382844294299233</v>
      </c>
      <c r="BG91" s="10">
        <f ca="1">SUMPRODUCT(S61:S90,'control variables'!BI$7:BI$36)</f>
        <v>9.3006918311655937</v>
      </c>
      <c r="BH91" s="10">
        <f t="shared" ca="1" si="40"/>
        <v>13.696836810712918</v>
      </c>
      <c r="BI91" s="82">
        <f t="shared" ca="1" si="16"/>
        <v>758.15420133681789</v>
      </c>
      <c r="BJ91" s="82">
        <f t="shared" ca="1" si="17"/>
        <v>873.77502869786372</v>
      </c>
      <c r="BK91" s="82">
        <f t="shared" ca="1" si="18"/>
        <v>2528.5252673450914</v>
      </c>
      <c r="BL91" s="82">
        <f t="shared" ca="1" si="19"/>
        <v>1101.7565680615</v>
      </c>
      <c r="BM91" s="82">
        <f t="shared" ca="1" si="9"/>
        <v>5262.2110654412727</v>
      </c>
      <c r="BN91" s="10">
        <f ca="1">BN90+BI91-INDIRECT(ADDRESS(MAX($D91-'key variables'!$B$9*30,34),scenario!BI$4),TRUE)</f>
        <v>5957.2679022692628</v>
      </c>
      <c r="BO91" s="10">
        <f ca="1">BO90+BJ91-INDIRECT(ADDRESS(MAX($D91-'key variables'!$B$9*30,34),scenario!BJ$4),TRUE)</f>
        <v>6865.6090026297215</v>
      </c>
      <c r="BP91" s="10">
        <f ca="1">BP90+BK91-INDIRECT(ADDRESS(MAX($D91-'key variables'!$B$9*30,34),scenario!BK$4),TRUE)</f>
        <v>19858.760688984145</v>
      </c>
      <c r="BQ91" s="10">
        <f ca="1">BQ90+BL91-INDIRECT(ADDRESS(MAX($D91-'key variables'!$B$9*30,34),scenario!BL$4),TRUE)</f>
        <v>8651.0125081730603</v>
      </c>
      <c r="BR91" s="10">
        <f t="shared" ca="1" si="43"/>
        <v>41332.650102056192</v>
      </c>
      <c r="BS91" s="82">
        <f t="shared" ca="1" si="21"/>
        <v>28418.706271369665</v>
      </c>
      <c r="BT91" s="82">
        <f t="shared" ca="1" si="22"/>
        <v>32813.468696412339</v>
      </c>
      <c r="BU91" s="82">
        <f t="shared" ca="1" si="23"/>
        <v>98960.061173987007</v>
      </c>
      <c r="BV91" s="82">
        <f t="shared" ca="1" si="24"/>
        <v>44700.128500064369</v>
      </c>
      <c r="BW91" s="82">
        <f t="shared" ca="1" si="41"/>
        <v>204892.36464183338</v>
      </c>
      <c r="BX91" s="10">
        <f t="shared" ca="1" si="25"/>
        <v>12.906833501843638</v>
      </c>
      <c r="BY91" s="10">
        <f t="shared" ca="1" si="26"/>
        <v>29.795882832666205</v>
      </c>
      <c r="BZ91" s="10">
        <f t="shared" ca="1" si="27"/>
        <v>267.73556572800362</v>
      </c>
      <c r="CA91" s="10">
        <f t="shared" ca="1" si="28"/>
        <v>200.57635247512252</v>
      </c>
      <c r="CB91" s="10">
        <v>0</v>
      </c>
      <c r="CC91" s="82">
        <f t="shared" ca="1" si="29"/>
        <v>0.11377931471905811</v>
      </c>
      <c r="CD91" s="82">
        <f t="shared" ca="1" si="30"/>
        <v>8.8308132725764175</v>
      </c>
      <c r="CE91" s="82">
        <f t="shared" ca="1" si="31"/>
        <v>1234.2073923578141</v>
      </c>
      <c r="CF91" s="82">
        <f t="shared" ca="1" si="32"/>
        <v>924.61685575406591</v>
      </c>
      <c r="CG91" s="82">
        <f t="shared" ca="1" si="42"/>
        <v>2167.7688406991756</v>
      </c>
      <c r="CH91" s="13">
        <f t="shared" ca="1" si="44"/>
        <v>26</v>
      </c>
      <c r="CI91" s="81">
        <f t="shared" ca="1" si="57"/>
        <v>7.1102814817764243E-5</v>
      </c>
      <c r="CJ91" s="81">
        <f t="shared" ca="1" si="58"/>
        <v>8.1944296199807127E-5</v>
      </c>
      <c r="CK91" s="81">
        <f t="shared" ca="1" si="59"/>
        <v>2.3702371740597176E-4</v>
      </c>
      <c r="CL91" s="81">
        <f t="shared" ca="1" si="60"/>
        <v>1.032539329178869E-4</v>
      </c>
      <c r="CM91" s="89">
        <f t="shared" ca="1" si="46"/>
        <v>4.9332476134143007E-4</v>
      </c>
    </row>
    <row r="92" spans="1:91" x14ac:dyDescent="0.3">
      <c r="A92">
        <v>27</v>
      </c>
      <c r="B92" s="3">
        <f t="shared" si="62"/>
        <v>0.2638888888888889</v>
      </c>
      <c r="C92" s="3">
        <f t="shared" si="47"/>
        <v>0.9</v>
      </c>
      <c r="D92" s="4">
        <f t="shared" ca="1" si="33"/>
        <v>92</v>
      </c>
      <c r="E92" s="58">
        <f>(0.5*(COS(B92*2*PI())+1)*('key variables'!$B$4-'key variables'!$B$6)+'key variables'!$B$6)/'key variables'!$B$4</f>
        <v>1</v>
      </c>
      <c r="F92" s="10">
        <f t="shared" ca="1" si="48"/>
        <v>11692548.090773668</v>
      </c>
      <c r="G92" s="10">
        <f t="shared" ca="1" si="49"/>
        <v>13496330.950509384</v>
      </c>
      <c r="H92" s="10">
        <f t="shared" ca="1" si="50"/>
        <v>40424435.565459765</v>
      </c>
      <c r="I92" s="10">
        <f t="shared" ca="1" si="51"/>
        <v>18170526.351649929</v>
      </c>
      <c r="J92" s="10">
        <f t="shared" ca="1" si="34"/>
        <v>83783840.958392739</v>
      </c>
      <c r="K92" s="82">
        <f t="shared" ca="1" si="10"/>
        <v>11658172.116600029</v>
      </c>
      <c r="L92" s="82">
        <f t="shared" ca="1" si="11"/>
        <v>13456651.872810343</v>
      </c>
      <c r="M92" s="82">
        <f t="shared" ca="1" si="12"/>
        <v>40305616.743596792</v>
      </c>
      <c r="N92" s="82">
        <f t="shared" ca="1" si="13"/>
        <v>18117175.210641693</v>
      </c>
      <c r="O92" s="82">
        <f t="shared" ca="1" si="35"/>
        <v>83537615.94364886</v>
      </c>
      <c r="P92" s="10">
        <f ca="1">IF(IF($A92&gt;='key variables'!$B$26,K92*SUMPRODUCT(Z92:AC92,'control variables'!$O$3:$R$3)/J92+F$65*'key variables'!$B$25/scenario!J$65,K92*SUMPRODUCT(Z92:AC92,'control variables'!$O$7:$R$7)/J92+F$65*'key variables'!$B$25/scenario!J$65)&lt;'key variables'!$B$28,0,IF($A92&gt;='key variables'!$B$26,K92*SUMPRODUCT(Z92:AC92,'control variables'!$O$3:$R$3)/J92+F$65*'key variables'!$B$25/scenario!J$65,K92*SUMPRODUCT(Z92:AC92,'control variables'!$O$7:$R$7)/J92+F$65*'key variables'!$B$25/scenario!J$65))</f>
        <v>4923.3072526360675</v>
      </c>
      <c r="Q92" s="10">
        <f ca="1">IF(IF($A92&gt;='key variables'!$B$26,L92*SUMPRODUCT(Z92:AC92,'control variables'!$O$4:$R$4)/J92+G$65*'key variables'!$B$25/scenario!J$65,L92*SUMPRODUCT(Z92:AC92,'control variables'!$O$7:$R$7)/J92+G$65*'key variables'!$B$25/scenario!J$65)&lt;'key variables'!$B$28,0,IF($A92&gt;='key variables'!$B$26,L92*SUMPRODUCT(Z92:AC92,'control variables'!$O$4:$R$4)/J92+G$65*'key variables'!$B$25/scenario!J$65,L92*SUMPRODUCT(Z92:AC92,'control variables'!$O$7:$R$7)/J92+G$65*'key variables'!$B$25/scenario!J$65))</f>
        <v>5682.8146899007434</v>
      </c>
      <c r="R92" s="10">
        <f ca="1">IF(IF($A92&gt;='key variables'!$B$26,M92*SUMPRODUCT(Z92:AC92,'control variables'!$O$5:$R$5)/J92+H$65*'key variables'!$B$25/scenario!J$65,M92*SUMPRODUCT(Z92:AC92,'control variables'!$O$7:$R$7)/J92+H$65*'key variables'!$B$25/scenario!J$65)&lt;'key variables'!$B$28,0,IF($A92&gt;='key variables'!$B$26,M92*SUMPRODUCT(Z92:AC92,'control variables'!$O$5:$R$5)/J92+H$65*'key variables'!$B$25/scenario!J$65,M92*SUMPRODUCT(Z92:AC92,'control variables'!$O$7:$R$7)/J92+H$65*'key variables'!$B$25/scenario!J$65))</f>
        <v>17021.273425288189</v>
      </c>
      <c r="S92" s="10">
        <f ca="1">IF(IF($A92&gt;='key variables'!$B$26,N92*SUMPRODUCT(Z92:AC92,'control variables'!$O$6:$R$6)/J92+I$65*'key variables'!$B$25/scenario!J$65,N92*SUMPRODUCT(Z92:AC92,'control variables'!$O$7:$R$7)/J92+I$65*'key variables'!$B$25/scenario!J$65)&lt;'key variables'!$B$28,0,IF($A92&gt;='key variables'!$B$26,N92*SUMPRODUCT(Z92:AC92,'control variables'!$O$6:$R$6)/J92+I$65*'key variables'!$B$25/scenario!J$65,N92*SUMPRODUCT(Z92:AC92,'control variables'!$O$7:$R$7)/J92+I$65*'key variables'!$B$25/scenario!J$65))</f>
        <v>7650.9781481802083</v>
      </c>
      <c r="T92" s="10">
        <f t="shared" ca="1" si="61"/>
        <v>35278.373516005209</v>
      </c>
      <c r="U92" s="82">
        <f ca="1">SUMPRODUCT(P62:P91,'control variables'!AD$7:AD$36)</f>
        <v>2528.1840569280148</v>
      </c>
      <c r="V92" s="82">
        <f ca="1">SUMPRODUCT(Q62:Q91,'control variables'!AE$7:AE$36)</f>
        <v>2918.201274111178</v>
      </c>
      <c r="W92" s="82">
        <f ca="1">SUMPRODUCT(R62:R91,'control variables'!AF$7:AF$36)</f>
        <v>8740.6513333867479</v>
      </c>
      <c r="X92" s="82">
        <f ca="1">SUMPRODUCT(S62:S91,'control variables'!AG$7:AG$36)</f>
        <v>3928.879507525563</v>
      </c>
      <c r="Y92" s="82">
        <f t="shared" ca="1" si="55"/>
        <v>18115.916171951503</v>
      </c>
      <c r="Z92" s="10">
        <f ca="1">IF($A92&gt;='key variables'!$B$26,SUMPRODUCT(P62:P91,'control variables'!V$7:V$36)*$E92,SUMPRODUCT(P62:P91,'control variables'!Z$7:Z$36)*$E92)</f>
        <v>4937.8185765130474</v>
      </c>
      <c r="AA92" s="10">
        <f ca="1">IF($A92&gt;='key variables'!$B$26,SUMPRODUCT(Q62:Q91,'control variables'!W$7:W$36)*$E92,SUMPRODUCT(Q62:Q91,'control variables'!AA$7:AA$36)*$E92)</f>
        <v>5699.564642781268</v>
      </c>
      <c r="AB92" s="10">
        <f ca="1">IF($A92&gt;='key variables'!$B$26,SUMPRODUCT(R62:R91,'control variables'!X$7:X$36)*$E92,SUMPRODUCT(R62:R91,'control variables'!AB$7:AB$36)*$E92)</f>
        <v>17071.443199141064</v>
      </c>
      <c r="AC92" s="10">
        <f ca="1">IF($A92&gt;='key variables'!$B$26,SUMPRODUCT(S62:S91,'control variables'!Y$7:Y$36)*$E92,SUMPRODUCT(S62:S91,'control variables'!AC$7:AC$36)*$E92)</f>
        <v>7673.5292131832084</v>
      </c>
      <c r="AD92" s="10">
        <f t="shared" ca="1" si="56"/>
        <v>35382.355631618586</v>
      </c>
      <c r="AE92" s="82">
        <f ca="1">SUMPRODUCT(P62:P91,'control variables'!AL$7:AL$36)</f>
        <v>866.225634761317</v>
      </c>
      <c r="AF92" s="82">
        <f ca="1">SUMPRODUCT(Q62:Q91,'control variables'!AM$7:AM$36)</f>
        <v>997.24196826466334</v>
      </c>
      <c r="AG92" s="82">
        <f ca="1">SUMPRODUCT(R62:R91,'control variables'!AN$7:AN$36)</f>
        <v>2843.3989381259707</v>
      </c>
      <c r="AH92" s="82">
        <f ca="1">SUMPRODUCT(S62:S91,'control variables'!AO$7:AO$36)</f>
        <v>1231.1635358728195</v>
      </c>
      <c r="AI92" s="82">
        <f t="shared" ca="1" si="14"/>
        <v>5938.0300770247704</v>
      </c>
      <c r="AJ92" s="10">
        <f ca="1">SUMPRODUCT(P62:P91,'control variables'!AP$7:AP$36)</f>
        <v>2.5785147829886843</v>
      </c>
      <c r="AK92" s="10">
        <f ca="1">SUMPRODUCT(Q62:Q91,'control variables'!AQ$7:AQ$36)</f>
        <v>7.4407410176607405</v>
      </c>
      <c r="AL92" s="10">
        <f ca="1">SUMPRODUCT(R62:R91,'control variables'!AR$7:AR$36)</f>
        <v>267.43976904284239</v>
      </c>
      <c r="AM92" s="10">
        <f ca="1">SUMPRODUCT(S62:S91,'control variables'!AS$7:AS$36)</f>
        <v>200.35475389884601</v>
      </c>
      <c r="AN92" s="10">
        <f t="shared" ca="1" si="37"/>
        <v>477.81377874233783</v>
      </c>
      <c r="AO92" s="82">
        <f ca="1">SUMPRODUCT(P62:P91,'control variables'!AX$7:AX$36)</f>
        <v>2.6387876052063</v>
      </c>
      <c r="AP92" s="82">
        <f ca="1">SUMPRODUCT(Q62:Q91,'control variables'!AY$7:AY$36)</f>
        <v>6.0917347615732274</v>
      </c>
      <c r="AQ92" s="82">
        <f ca="1">SUMPRODUCT(R62:R91,'control variables'!AZ$7:AZ$36)</f>
        <v>54.738235541276282</v>
      </c>
      <c r="AR92" s="82">
        <f ca="1">SUMPRODUCT(S62:S91,'control variables'!BA$7:BA$36)</f>
        <v>41.007609862886987</v>
      </c>
      <c r="AS92" s="82">
        <f t="shared" ca="1" si="38"/>
        <v>104.4763677709428</v>
      </c>
      <c r="AT92" s="10">
        <f ca="1">SUMPRODUCT(P62:P91,'control variables'!AT$7:AT$36)</f>
        <v>-7.6466082809217115E-2</v>
      </c>
      <c r="AU92" s="10">
        <f ca="1">SUMPRODUCT(Q62:Q91,'control variables'!AU$7:AU$36)</f>
        <v>8.2948877844239044E-2</v>
      </c>
      <c r="AV92" s="10">
        <f ca="1">SUMPRODUCT(R62:R91,'control variables'!AV$7:AV$36)</f>
        <v>35.718451521855151</v>
      </c>
      <c r="AW92" s="10">
        <f ca="1">SUMPRODUCT(S62:S91,'control variables'!AW$7:AW$36)</f>
        <v>26.758778583759327</v>
      </c>
      <c r="AX92" s="10">
        <f t="shared" ca="1" si="15"/>
        <v>62.483712900649493</v>
      </c>
      <c r="AY92" s="82">
        <f ca="1">SUMPRODUCT(P62:P91,'control variables'!BB$7:BB$36)</f>
        <v>0.65309228846758227</v>
      </c>
      <c r="AZ92" s="82">
        <f ca="1">SUMPRODUCT(Q62:Q91,'control variables'!BC$7:BC$36)</f>
        <v>1.6653841709512991</v>
      </c>
      <c r="BA92" s="82">
        <f ca="1">SUMPRODUCT(R62:R91,'control variables'!BD$7:BD$36)</f>
        <v>11.658201102573329</v>
      </c>
      <c r="BB92" s="82">
        <f ca="1">SUMPRODUCT(S62:S91,'control variables'!BE$7:BE$36)</f>
        <v>1.6567135988926425</v>
      </c>
      <c r="BC92" s="82">
        <f t="shared" ca="1" si="39"/>
        <v>15.633391160884853</v>
      </c>
      <c r="BD92" s="10">
        <f ca="1">SUMPRODUCT(P62:P91,'control variables'!BF$7:BF$36)</f>
        <v>0.13662121820031828</v>
      </c>
      <c r="BE92" s="10">
        <f ca="1">SUMPRODUCT(Q62:Q91,'control variables'!BG$7:BG$36)</f>
        <v>0.15769746349371178</v>
      </c>
      <c r="BF92" s="10">
        <f ca="1">SUMPRODUCT(R62:R91,'control variables'!BH$7:BH$36)</f>
        <v>4.7233840817845749</v>
      </c>
      <c r="BG92" s="10">
        <f ca="1">SUMPRODUCT(S62:S91,'control variables'!BI$7:BI$36)</f>
        <v>10.615688818412885</v>
      </c>
      <c r="BH92" s="10">
        <f t="shared" ca="1" si="40"/>
        <v>15.633391581891489</v>
      </c>
      <c r="BI92" s="82">
        <f t="shared" ca="1" si="16"/>
        <v>866.80226096697538</v>
      </c>
      <c r="BJ92" s="82">
        <f t="shared" ca="1" si="17"/>
        <v>998.99030131345887</v>
      </c>
      <c r="BK92" s="82">
        <f t="shared" ca="1" si="18"/>
        <v>2890.7755907503993</v>
      </c>
      <c r="BL92" s="82">
        <f t="shared" ca="1" si="19"/>
        <v>1259.5790280554713</v>
      </c>
      <c r="BM92" s="82">
        <f t="shared" ca="1" si="9"/>
        <v>6016.147181086305</v>
      </c>
      <c r="BN92" s="10">
        <f ca="1">BN91+BI92-INDIRECT(ADDRESS(MAX($D92-'key variables'!$B$9*30,34),scenario!BI$4),TRUE)</f>
        <v>6824.0701632362379</v>
      </c>
      <c r="BO92" s="10">
        <f ca="1">BO91+BJ92-INDIRECT(ADDRESS(MAX($D92-'key variables'!$B$9*30,34),scenario!BJ$4),TRUE)</f>
        <v>7864.5993039431805</v>
      </c>
      <c r="BP92" s="10">
        <f ca="1">BP91+BK92-INDIRECT(ADDRESS(MAX($D92-'key variables'!$B$9*30,34),scenario!BK$4),TRUE)</f>
        <v>22749.536279734544</v>
      </c>
      <c r="BQ92" s="10">
        <f ca="1">BQ91+BL92-INDIRECT(ADDRESS(MAX($D92-'key variables'!$B$9*30,34),scenario!BL$4),TRUE)</f>
        <v>9910.5915362285323</v>
      </c>
      <c r="BR92" s="10">
        <f t="shared" ca="1" si="43"/>
        <v>47348.7972831425</v>
      </c>
      <c r="BS92" s="82">
        <f t="shared" ca="1" si="21"/>
        <v>32475.07464182056</v>
      </c>
      <c r="BT92" s="82">
        <f t="shared" ca="1" si="22"/>
        <v>37497.135387536124</v>
      </c>
      <c r="BU92" s="82">
        <f t="shared" ca="1" si="23"/>
        <v>113085.83562444302</v>
      </c>
      <c r="BV92" s="82">
        <f t="shared" ca="1" si="24"/>
        <v>51080.911931370691</v>
      </c>
      <c r="BW92" s="82">
        <f t="shared" ca="1" si="41"/>
        <v>234138.9575851704</v>
      </c>
      <c r="BX92" s="10">
        <f t="shared" ca="1" si="25"/>
        <v>14.755907600382038</v>
      </c>
      <c r="BY92" s="10">
        <f t="shared" ca="1" si="26"/>
        <v>34.064535959794419</v>
      </c>
      <c r="BZ92" s="10">
        <f t="shared" ca="1" si="27"/>
        <v>306.09221608492197</v>
      </c>
      <c r="CA92" s="10">
        <f t="shared" ca="1" si="28"/>
        <v>229.31155992070398</v>
      </c>
      <c r="CB92" s="10">
        <v>0</v>
      </c>
      <c r="CC92" s="82">
        <f t="shared" ca="1" si="29"/>
        <v>0.12997257531065948</v>
      </c>
      <c r="CD92" s="82">
        <f t="shared" ca="1" si="30"/>
        <v>10.096870650819692</v>
      </c>
      <c r="CE92" s="82">
        <f t="shared" ca="1" si="31"/>
        <v>1411.1904743375251</v>
      </c>
      <c r="CF92" s="82">
        <f t="shared" ca="1" si="32"/>
        <v>1057.2052212062656</v>
      </c>
      <c r="CG92" s="82">
        <f t="shared" ca="1" si="42"/>
        <v>2478.622538769921</v>
      </c>
      <c r="CH92" s="13">
        <f t="shared" ca="1" si="44"/>
        <v>27</v>
      </c>
      <c r="CI92" s="81">
        <f t="shared" ca="1" si="57"/>
        <v>8.1448523786646255E-5</v>
      </c>
      <c r="CJ92" s="81">
        <f t="shared" ca="1" si="58"/>
        <v>9.3867734087874527E-5</v>
      </c>
      <c r="CK92" s="81">
        <f t="shared" ca="1" si="59"/>
        <v>2.7152653804725927E-4</v>
      </c>
      <c r="CL92" s="81">
        <f t="shared" ca="1" si="60"/>
        <v>1.1828762471214654E-4</v>
      </c>
      <c r="CM92" s="89">
        <f t="shared" ca="1" si="46"/>
        <v>5.6513042063392662E-4</v>
      </c>
    </row>
    <row r="93" spans="1:91" x14ac:dyDescent="0.3">
      <c r="A93">
        <v>28</v>
      </c>
      <c r="B93" s="3">
        <f t="shared" si="62"/>
        <v>0.26666666666666666</v>
      </c>
      <c r="C93" s="3">
        <f t="shared" si="47"/>
        <v>0.93333333333333335</v>
      </c>
      <c r="D93" s="4">
        <f t="shared" ca="1" si="33"/>
        <v>93</v>
      </c>
      <c r="E93" s="58">
        <f>(0.5*(COS(B93*2*PI())+1)*('key variables'!$B$4-'key variables'!$B$6)+'key variables'!$B$6)/'key variables'!$B$4</f>
        <v>1</v>
      </c>
      <c r="F93" s="10">
        <f t="shared" ca="1" si="48"/>
        <v>11692547.95415245</v>
      </c>
      <c r="G93" s="10">
        <f t="shared" ca="1" si="49"/>
        <v>13496330.792811921</v>
      </c>
      <c r="H93" s="10">
        <f t="shared" ca="1" si="50"/>
        <v>40424430.842075683</v>
      </c>
      <c r="I93" s="10">
        <f t="shared" ca="1" si="51"/>
        <v>18170515.735961109</v>
      </c>
      <c r="J93" s="10">
        <f t="shared" ca="1" si="34"/>
        <v>83783825.325001165</v>
      </c>
      <c r="K93" s="82">
        <f t="shared" ca="1" si="10"/>
        <v>11653248.809347393</v>
      </c>
      <c r="L93" s="82">
        <f t="shared" ca="1" si="11"/>
        <v>13450969.058120441</v>
      </c>
      <c r="M93" s="82">
        <f t="shared" ca="1" si="12"/>
        <v>40288595.470171504</v>
      </c>
      <c r="N93" s="82">
        <f t="shared" ca="1" si="13"/>
        <v>18109524.232493512</v>
      </c>
      <c r="O93" s="82">
        <f t="shared" ca="1" si="35"/>
        <v>83502337.570132852</v>
      </c>
      <c r="P93" s="10">
        <f ca="1">IF(IF($A93&gt;='key variables'!$B$26,K93*SUMPRODUCT(Z93:AC93,'control variables'!$O$3:$R$3)/J93+F$65*'key variables'!$B$25/scenario!J$65,K93*SUMPRODUCT(Z93:AC93,'control variables'!$O$7:$R$7)/J93+F$65*'key variables'!$B$25/scenario!J$65)&lt;'key variables'!$B$28,0,IF($A93&gt;='key variables'!$B$26,K93*SUMPRODUCT(Z93:AC93,'control variables'!$O$3:$R$3)/J93+F$65*'key variables'!$B$25/scenario!J$65,K93*SUMPRODUCT(Z93:AC93,'control variables'!$O$7:$R$7)/J93+F$65*'key variables'!$B$25/scenario!J$65))</f>
        <v>5623.6246567042372</v>
      </c>
      <c r="Q93" s="10">
        <f ca="1">IF(IF($A93&gt;='key variables'!$B$26,L93*SUMPRODUCT(Z93:AC93,'control variables'!$O$4:$R$4)/J93+G$65*'key variables'!$B$25/scenario!J$65,L93*SUMPRODUCT(Z93:AC93,'control variables'!$O$7:$R$7)/J93+G$65*'key variables'!$B$25/scenario!J$65)&lt;'key variables'!$B$28,0,IF($A93&gt;='key variables'!$B$26,L93*SUMPRODUCT(Z93:AC93,'control variables'!$O$4:$R$4)/J93+G$65*'key variables'!$B$25/scenario!J$65,L93*SUMPRODUCT(Z93:AC93,'control variables'!$O$7:$R$7)/J93+G$65*'key variables'!$B$25/scenario!J$65))</f>
        <v>6491.1684706445449</v>
      </c>
      <c r="R93" s="10">
        <f ca="1">IF(IF($A93&gt;='key variables'!$B$26,M93*SUMPRODUCT(Z93:AC93,'control variables'!$O$5:$R$5)/J93+H$65*'key variables'!$B$25/scenario!J$65,M93*SUMPRODUCT(Z93:AC93,'control variables'!$O$7:$R$7)/J93+H$65*'key variables'!$B$25/scenario!J$65)&lt;'key variables'!$B$28,0,IF($A93&gt;='key variables'!$B$26,M93*SUMPRODUCT(Z93:AC93,'control variables'!$O$5:$R$5)/J93+H$65*'key variables'!$B$25/scenario!J$65,M93*SUMPRODUCT(Z93:AC93,'control variables'!$O$7:$R$7)/J93+H$65*'key variables'!$B$25/scenario!J$65))</f>
        <v>19442.469870574005</v>
      </c>
      <c r="S93" s="10">
        <f ca="1">IF(IF($A93&gt;='key variables'!$B$26,N93*SUMPRODUCT(Z93:AC93,'control variables'!$O$6:$R$6)/J93+I$65*'key variables'!$B$25/scenario!J$65,N93*SUMPRODUCT(Z93:AC93,'control variables'!$O$7:$R$7)/J93+I$65*'key variables'!$B$25/scenario!J$65)&lt;'key variables'!$B$28,0,IF($A93&gt;='key variables'!$B$26,N93*SUMPRODUCT(Z93:AC93,'control variables'!$O$6:$R$6)/J93+I$65*'key variables'!$B$25/scenario!J$65,N93*SUMPRODUCT(Z93:AC93,'control variables'!$O$7:$R$7)/J93+I$65*'key variables'!$B$25/scenario!J$65))</f>
        <v>8739.2939652454497</v>
      </c>
      <c r="T93" s="10">
        <f t="shared" ca="1" si="61"/>
        <v>40296.556963168237</v>
      </c>
      <c r="U93" s="82">
        <f ca="1">SUMPRODUCT(P63:P92,'control variables'!AD$7:AD$36)</f>
        <v>2888.9935916483837</v>
      </c>
      <c r="V93" s="82">
        <f ca="1">SUMPRODUCT(Q63:Q92,'control variables'!AE$7:AE$36)</f>
        <v>3334.6720769576432</v>
      </c>
      <c r="W93" s="82">
        <f ca="1">SUMPRODUCT(R63:R92,'control variables'!AF$7:AF$36)</f>
        <v>9988.0725138621528</v>
      </c>
      <c r="X93" s="82">
        <f ca="1">SUMPRODUCT(S63:S92,'control variables'!AG$7:AG$36)</f>
        <v>4489.5891533276899</v>
      </c>
      <c r="Y93" s="82">
        <f t="shared" ca="1" si="55"/>
        <v>20701.327335795868</v>
      </c>
      <c r="Z93" s="10">
        <f ca="1">IF($A93&gt;='key variables'!$B$26,SUMPRODUCT(P63:P92,'control variables'!V$7:V$36)*$E93,SUMPRODUCT(P63:P92,'control variables'!Z$7:Z$36)*$E93)</f>
        <v>5642.5819880185645</v>
      </c>
      <c r="AA93" s="10">
        <f ca="1">IF($A93&gt;='key variables'!$B$26,SUMPRODUCT(Q63:Q92,'control variables'!W$7:W$36)*$E93,SUMPRODUCT(Q63:Q92,'control variables'!AA$7:AA$36)*$E93)</f>
        <v>6513.0503064403274</v>
      </c>
      <c r="AB93" s="10">
        <f ca="1">IF($A93&gt;='key variables'!$B$26,SUMPRODUCT(R63:R92,'control variables'!X$7:X$36)*$E93,SUMPRODUCT(R63:R92,'control variables'!AB$7:AB$36)*$E93)</f>
        <v>19508.010756640415</v>
      </c>
      <c r="AC93" s="10">
        <f ca="1">IF($A93&gt;='key variables'!$B$26,SUMPRODUCT(S63:S92,'control variables'!Y$7:Y$36)*$E93,SUMPRODUCT(S63:S92,'control variables'!AC$7:AC$36)*$E93)</f>
        <v>8768.7542691003564</v>
      </c>
      <c r="AD93" s="10">
        <f t="shared" ca="1" si="56"/>
        <v>40432.397320199663</v>
      </c>
      <c r="AE93" s="82">
        <f ca="1">SUMPRODUCT(P63:P92,'control variables'!AL$7:AL$36)</f>
        <v>990.51104451385231</v>
      </c>
      <c r="AF93" s="82">
        <f ca="1">SUMPRODUCT(Q63:Q92,'control variables'!AM$7:AM$36)</f>
        <v>1140.3255040946206</v>
      </c>
      <c r="AG93" s="82">
        <f ca="1">SUMPRODUCT(R63:R92,'control variables'!AN$7:AN$36)</f>
        <v>3251.3677027680892</v>
      </c>
      <c r="AH93" s="82">
        <f ca="1">SUMPRODUCT(S63:S92,'control variables'!AO$7:AO$36)</f>
        <v>1407.8099642257462</v>
      </c>
      <c r="AI93" s="82">
        <f t="shared" ca="1" si="14"/>
        <v>6790.0142156023085</v>
      </c>
      <c r="AJ93" s="10">
        <f ca="1">SUMPRODUCT(P63:P92,'control variables'!AP$7:AP$36)</f>
        <v>2.9467344075940352</v>
      </c>
      <c r="AK93" s="10">
        <f ca="1">SUMPRODUCT(Q63:Q92,'control variables'!AQ$7:AQ$36)</f>
        <v>8.5033010938659341</v>
      </c>
      <c r="AL93" s="10">
        <f ca="1">SUMPRODUCT(R63:R92,'control variables'!AR$7:AR$36)</f>
        <v>305.6309681048682</v>
      </c>
      <c r="AM93" s="10">
        <f ca="1">SUMPRODUCT(S63:S92,'control variables'!AS$7:AS$36)</f>
        <v>228.96601211432949</v>
      </c>
      <c r="AN93" s="10">
        <f t="shared" ca="1" si="37"/>
        <v>546.04701572065767</v>
      </c>
      <c r="AO93" s="82">
        <f ca="1">SUMPRODUCT(P63:P92,'control variables'!AX$7:AX$36)</f>
        <v>3.0170676429923264</v>
      </c>
      <c r="AP93" s="82">
        <f ca="1">SUMPRODUCT(Q63:Q92,'control variables'!AY$7:AY$36)</f>
        <v>6.9650076431207424</v>
      </c>
      <c r="AQ93" s="82">
        <f ca="1">SUMPRODUCT(R63:R92,'control variables'!AZ$7:AZ$36)</f>
        <v>62.585165611752977</v>
      </c>
      <c r="AR93" s="82">
        <f ca="1">SUMPRODUCT(S63:S92,'control variables'!BA$7:BA$36)</f>
        <v>46.886203569270094</v>
      </c>
      <c r="AS93" s="82">
        <f t="shared" ca="1" si="38"/>
        <v>119.45344446713614</v>
      </c>
      <c r="AT93" s="10">
        <f ca="1">SUMPRODUCT(P63:P92,'control variables'!AT$7:AT$36)</f>
        <v>-8.8301242023642076E-2</v>
      </c>
      <c r="AU93" s="10">
        <f ca="1">SUMPRODUCT(Q63:Q92,'control variables'!AU$7:AU$36)</f>
        <v>9.5787421939584311E-2</v>
      </c>
      <c r="AV93" s="10">
        <f ca="1">SUMPRODUCT(R63:R92,'control variables'!AV$7:AV$36)</f>
        <v>41.246831492731857</v>
      </c>
      <c r="AW93" s="10">
        <f ca="1">SUMPRODUCT(S63:S92,'control variables'!AW$7:AW$36)</f>
        <v>30.900410968832443</v>
      </c>
      <c r="AX93" s="10">
        <f t="shared" ca="1" si="15"/>
        <v>72.154728641480247</v>
      </c>
      <c r="AY93" s="82">
        <f ca="1">SUMPRODUCT(P63:P92,'control variables'!BB$7:BB$36)</f>
        <v>0.74933599078931701</v>
      </c>
      <c r="AZ93" s="82">
        <f ca="1">SUMPRODUCT(Q63:Q92,'control variables'!BC$7:BC$36)</f>
        <v>1.9108054402430468</v>
      </c>
      <c r="BA93" s="82">
        <f ca="1">SUMPRODUCT(R63:R92,'control variables'!BD$7:BD$36)</f>
        <v>13.376225425224145</v>
      </c>
      <c r="BB93" s="82">
        <f ca="1">SUMPRODUCT(S63:S92,'control variables'!BE$7:BE$36)</f>
        <v>1.90085711927982</v>
      </c>
      <c r="BC93" s="82">
        <f t="shared" ca="1" si="39"/>
        <v>17.93722397553633</v>
      </c>
      <c r="BD93" s="10">
        <f ca="1">SUMPRODUCT(P63:P92,'control variables'!BF$7:BF$36)</f>
        <v>0.15675456242668617</v>
      </c>
      <c r="BE93" s="10">
        <f ca="1">SUMPRODUCT(Q63:Q92,'control variables'!BG$7:BG$36)</f>
        <v>0.18093673304471772</v>
      </c>
      <c r="BF93" s="10">
        <f ca="1">SUMPRODUCT(R63:R92,'control variables'!BH$7:BH$36)</f>
        <v>5.4194510535523186</v>
      </c>
      <c r="BG93" s="10">
        <f ca="1">SUMPRODUCT(S63:S92,'control variables'!BI$7:BI$36)</f>
        <v>12.180082109561374</v>
      </c>
      <c r="BH93" s="10">
        <f t="shared" ca="1" si="40"/>
        <v>17.937224458585096</v>
      </c>
      <c r="BI93" s="82">
        <f t="shared" ca="1" si="16"/>
        <v>991.17207926261801</v>
      </c>
      <c r="BJ93" s="82">
        <f t="shared" ca="1" si="17"/>
        <v>1142.3320969568031</v>
      </c>
      <c r="BK93" s="82">
        <f t="shared" ca="1" si="18"/>
        <v>3305.9907596860453</v>
      </c>
      <c r="BL93" s="82">
        <f t="shared" ca="1" si="19"/>
        <v>1440.6112323138584</v>
      </c>
      <c r="BM93" s="82">
        <f t="shared" ca="1" si="9"/>
        <v>6880.1061682193249</v>
      </c>
      <c r="BN93" s="10">
        <f ca="1">BN92+BI93-INDIRECT(ADDRESS(MAX($D93-'key variables'!$B$9*30,34),scenario!BI$4),TRUE)</f>
        <v>7815.2422424988563</v>
      </c>
      <c r="BO93" s="10">
        <f ca="1">BO92+BJ93-INDIRECT(ADDRESS(MAX($D93-'key variables'!$B$9*30,34),scenario!BJ$4),TRUE)</f>
        <v>9006.9314008999827</v>
      </c>
      <c r="BP93" s="10">
        <f ca="1">BP92+BK93-INDIRECT(ADDRESS(MAX($D93-'key variables'!$B$9*30,34),scenario!BK$4),TRUE)</f>
        <v>26055.527039420591</v>
      </c>
      <c r="BQ93" s="10">
        <f ca="1">BQ92+BL93-INDIRECT(ADDRESS(MAX($D93-'key variables'!$B$9*30,34),scenario!BL$4),TRUE)</f>
        <v>11351.202768542391</v>
      </c>
      <c r="BR93" s="10">
        <f t="shared" ca="1" si="43"/>
        <v>54228.903451361824</v>
      </c>
      <c r="BS93" s="82">
        <f t="shared" ca="1" si="21"/>
        <v>37107.370464699758</v>
      </c>
      <c r="BT93" s="82">
        <f t="shared" ca="1" si="22"/>
        <v>42845.790824490825</v>
      </c>
      <c r="BU93" s="82">
        <f t="shared" ca="1" si="23"/>
        <v>129216.89528427745</v>
      </c>
      <c r="BV93" s="82">
        <f t="shared" ca="1" si="24"/>
        <v>58367.414582192723</v>
      </c>
      <c r="BW93" s="82">
        <f t="shared" ca="1" si="41"/>
        <v>267537.47115566075</v>
      </c>
      <c r="BX93" s="10">
        <f t="shared" ca="1" si="25"/>
        <v>16.866884690158361</v>
      </c>
      <c r="BY93" s="10">
        <f t="shared" ca="1" si="26"/>
        <v>38.937801429627399</v>
      </c>
      <c r="BZ93" s="10">
        <f t="shared" ca="1" si="27"/>
        <v>349.88170521789846</v>
      </c>
      <c r="CA93" s="10">
        <f t="shared" ca="1" si="28"/>
        <v>262.11682426113288</v>
      </c>
      <c r="CB93" s="10">
        <v>0</v>
      </c>
      <c r="CC93" s="82">
        <f t="shared" ca="1" si="29"/>
        <v>0.14794058193601034</v>
      </c>
      <c r="CD93" s="82">
        <f t="shared" ca="1" si="30"/>
        <v>11.539376679625297</v>
      </c>
      <c r="CE93" s="82">
        <f t="shared" ca="1" si="31"/>
        <v>1612.9894453379084</v>
      </c>
      <c r="CF93" s="82">
        <f t="shared" ca="1" si="32"/>
        <v>1208.3846187824927</v>
      </c>
      <c r="CG93" s="82">
        <f t="shared" ca="1" si="42"/>
        <v>2833.0613813819623</v>
      </c>
      <c r="CH93" s="13">
        <f t="shared" ca="1" si="44"/>
        <v>28</v>
      </c>
      <c r="CI93" s="81">
        <f t="shared" ca="1" si="57"/>
        <v>9.3278651484140124E-5</v>
      </c>
      <c r="CJ93" s="81">
        <f t="shared" ca="1" si="58"/>
        <v>1.0750203116128558E-4</v>
      </c>
      <c r="CK93" s="81">
        <f t="shared" ca="1" si="59"/>
        <v>3.1098516853760315E-4</v>
      </c>
      <c r="CL93" s="81">
        <f t="shared" ca="1" si="60"/>
        <v>1.3548203038606286E-4</v>
      </c>
      <c r="CM93" s="89">
        <f t="shared" ca="1" si="46"/>
        <v>6.472478815690917E-4</v>
      </c>
    </row>
    <row r="94" spans="1:91" x14ac:dyDescent="0.3">
      <c r="A94">
        <v>29</v>
      </c>
      <c r="B94" s="3">
        <f t="shared" si="62"/>
        <v>0.26944444444444443</v>
      </c>
      <c r="C94" s="3">
        <f t="shared" si="47"/>
        <v>0.96666666666666667</v>
      </c>
      <c r="D94" s="4">
        <f t="shared" ca="1" si="33"/>
        <v>94</v>
      </c>
      <c r="E94" s="58">
        <f>(0.5*(COS(B94*2*PI())+1)*('key variables'!$B$4-'key variables'!$B$6)+'key variables'!$B$6)/'key variables'!$B$4</f>
        <v>1</v>
      </c>
      <c r="F94" s="10">
        <f t="shared" ca="1" si="48"/>
        <v>11692547.797397887</v>
      </c>
      <c r="G94" s="10">
        <f t="shared" ca="1" si="49"/>
        <v>13496330.611875188</v>
      </c>
      <c r="H94" s="10">
        <f t="shared" ca="1" si="50"/>
        <v>40424425.422624633</v>
      </c>
      <c r="I94" s="10">
        <f t="shared" ca="1" si="51"/>
        <v>18170503.555879001</v>
      </c>
      <c r="J94" s="10">
        <f t="shared" ca="1" si="34"/>
        <v>83783807.387776703</v>
      </c>
      <c r="K94" s="82">
        <f t="shared" ca="1" si="10"/>
        <v>11647625.18469069</v>
      </c>
      <c r="L94" s="82">
        <f t="shared" ca="1" si="11"/>
        <v>13444477.889649795</v>
      </c>
      <c r="M94" s="82">
        <f t="shared" ca="1" si="12"/>
        <v>40269153.000300929</v>
      </c>
      <c r="N94" s="82">
        <f t="shared" ca="1" si="13"/>
        <v>18100784.938528266</v>
      </c>
      <c r="O94" s="82">
        <f t="shared" ca="1" si="35"/>
        <v>83462041.013169676</v>
      </c>
      <c r="P94" s="10">
        <f ca="1">IF(IF($A94&gt;='key variables'!$B$26,K94*SUMPRODUCT(Z94:AC94,'control variables'!$O$3:$R$3)/J94+F$65*'key variables'!$B$25/scenario!J$65,K94*SUMPRODUCT(Z94:AC94,'control variables'!$O$7:$R$7)/J94+F$65*'key variables'!$B$25/scenario!J$65)&lt;'key variables'!$B$28,0,IF($A94&gt;='key variables'!$B$26,K94*SUMPRODUCT(Z94:AC94,'control variables'!$O$3:$R$3)/J94+F$65*'key variables'!$B$25/scenario!J$65,K94*SUMPRODUCT(Z94:AC94,'control variables'!$O$7:$R$7)/J94+F$65*'key variables'!$B$25/scenario!J$65))</f>
        <v>6422.6782301673657</v>
      </c>
      <c r="Q94" s="10">
        <f ca="1">IF(IF($A94&gt;='key variables'!$B$26,L94*SUMPRODUCT(Z94:AC94,'control variables'!$O$4:$R$4)/J94+G$65*'key variables'!$B$25/scenario!J$65,L94*SUMPRODUCT(Z94:AC94,'control variables'!$O$7:$R$7)/J94+G$65*'key variables'!$B$25/scenario!J$65)&lt;'key variables'!$B$28,0,IF($A94&gt;='key variables'!$B$26,L94*SUMPRODUCT(Z94:AC94,'control variables'!$O$4:$R$4)/J94+G$65*'key variables'!$B$25/scenario!J$65,L94*SUMPRODUCT(Z94:AC94,'control variables'!$O$7:$R$7)/J94+G$65*'key variables'!$B$25/scenario!J$65))</f>
        <v>7413.4902255711031</v>
      </c>
      <c r="R94" s="10">
        <f ca="1">IF(IF($A94&gt;='key variables'!$B$26,M94*SUMPRODUCT(Z94:AC94,'control variables'!$O$5:$R$5)/J94+H$65*'key variables'!$B$25/scenario!J$65,M94*SUMPRODUCT(Z94:AC94,'control variables'!$O$7:$R$7)/J94+H$65*'key variables'!$B$25/scenario!J$65)&lt;'key variables'!$B$28,0,IF($A94&gt;='key variables'!$B$26,M94*SUMPRODUCT(Z94:AC94,'control variables'!$O$5:$R$5)/J94+H$65*'key variables'!$B$25/scenario!J$65,M94*SUMPRODUCT(Z94:AC94,'control variables'!$O$7:$R$7)/J94+H$65*'key variables'!$B$25/scenario!J$65))</f>
        <v>22205.02533531516</v>
      </c>
      <c r="S94" s="10">
        <f ca="1">IF(IF($A94&gt;='key variables'!$B$26,N94*SUMPRODUCT(Z94:AC94,'control variables'!$O$6:$R$6)/J94+I$65*'key variables'!$B$25/scenario!J$65,N94*SUMPRODUCT(Z94:AC94,'control variables'!$O$7:$R$7)/J94+I$65*'key variables'!$B$25/scenario!J$65)&lt;'key variables'!$B$28,0,IF($A94&gt;='key variables'!$B$26,N94*SUMPRODUCT(Z94:AC94,'control variables'!$O$6:$R$6)/J94+I$65*'key variables'!$B$25/scenario!J$65,N94*SUMPRODUCT(Z94:AC94,'control variables'!$O$7:$R$7)/J94+I$65*'key variables'!$B$25/scenario!J$65))</f>
        <v>9981.048971804983</v>
      </c>
      <c r="T94" s="10">
        <f t="shared" ca="1" si="61"/>
        <v>46022.242762858616</v>
      </c>
      <c r="U94" s="82">
        <f ca="1">SUMPRODUCT(P64:P93,'control variables'!AD$7:AD$36)</f>
        <v>3301.4143499782508</v>
      </c>
      <c r="V94" s="82">
        <f ca="1">SUMPRODUCT(Q64:Q93,'control variables'!AE$7:AE$36)</f>
        <v>3810.7160497570426</v>
      </c>
      <c r="W94" s="82">
        <f ca="1">SUMPRODUCT(R64:R93,'control variables'!AF$7:AF$36)</f>
        <v>11413.928373262099</v>
      </c>
      <c r="X94" s="82">
        <f ca="1">SUMPRODUCT(S64:S93,'control variables'!AG$7:AG$36)</f>
        <v>5130.5043040423307</v>
      </c>
      <c r="Y94" s="82">
        <f t="shared" ca="1" si="55"/>
        <v>23656.563077039722</v>
      </c>
      <c r="Z94" s="10">
        <f ca="1">IF($A94&gt;='key variables'!$B$26,SUMPRODUCT(P64:P93,'control variables'!V$7:V$36)*$E94,SUMPRODUCT(P64:P93,'control variables'!Z$7:Z$36)*$E94)</f>
        <v>6447.4392097013115</v>
      </c>
      <c r="AA94" s="10">
        <f ca="1">IF($A94&gt;='key variables'!$B$26,SUMPRODUCT(Q64:Q93,'control variables'!W$7:W$36)*$E94,SUMPRODUCT(Q64:Q93,'control variables'!AA$7:AA$36)*$E94)</f>
        <v>7442.0710252269637</v>
      </c>
      <c r="AB94" s="10">
        <f ca="1">IF($A94&gt;='key variables'!$B$26,SUMPRODUCT(R64:R93,'control variables'!X$7:X$36)*$E94,SUMPRODUCT(R64:R93,'control variables'!AB$7:AB$36)*$E94)</f>
        <v>22290.631083910186</v>
      </c>
      <c r="AC94" s="10">
        <f ca="1">IF($A94&gt;='key variables'!$B$26,SUMPRODUCT(S64:S93,'control variables'!Y$7:Y$36)*$E94,SUMPRODUCT(S64:S93,'control variables'!AC$7:AC$36)*$E94)</f>
        <v>10019.528332044043</v>
      </c>
      <c r="AD94" s="10">
        <f t="shared" ca="1" si="56"/>
        <v>46199.669650882504</v>
      </c>
      <c r="AE94" s="82">
        <f ca="1">SUMPRODUCT(P64:P93,'control variables'!AL$7:AL$36)</f>
        <v>1131.8060617820404</v>
      </c>
      <c r="AF94" s="82">
        <f ca="1">SUMPRODUCT(Q64:Q93,'control variables'!AM$7:AM$36)</f>
        <v>1302.9913448086777</v>
      </c>
      <c r="AG94" s="82">
        <f ca="1">SUMPRODUCT(R64:R93,'control variables'!AN$7:AN$36)</f>
        <v>3715.1707650886347</v>
      </c>
      <c r="AH94" s="82">
        <f ca="1">SUMPRODUCT(S64:S93,'control variables'!AO$7:AO$36)</f>
        <v>1608.6320896400405</v>
      </c>
      <c r="AI94" s="82">
        <f t="shared" ca="1" si="14"/>
        <v>7758.6002613193932</v>
      </c>
      <c r="AJ94" s="10">
        <f ca="1">SUMPRODUCT(P64:P93,'control variables'!AP$7:AP$36)</f>
        <v>3.3678570011460476</v>
      </c>
      <c r="AK94" s="10">
        <f ca="1">SUMPRODUCT(Q64:Q93,'control variables'!AQ$7:AQ$36)</f>
        <v>9.7185216448507994</v>
      </c>
      <c r="AL94" s="10">
        <f ca="1">SUMPRODUCT(R64:R93,'control variables'!AR$7:AR$36)</f>
        <v>349.30918546522497</v>
      </c>
      <c r="AM94" s="10">
        <f ca="1">SUMPRODUCT(S64:S93,'control variables'!AS$7:AS$36)</f>
        <v>261.68791626977583</v>
      </c>
      <c r="AN94" s="10">
        <f t="shared" ca="1" si="37"/>
        <v>624.08348038099757</v>
      </c>
      <c r="AO94" s="82">
        <f ca="1">SUMPRODUCT(P64:P93,'control variables'!AX$7:AX$36)</f>
        <v>3.447913927931566</v>
      </c>
      <c r="AP94" s="82">
        <f ca="1">SUMPRODUCT(Q64:Q93,'control variables'!AY$7:AY$36)</f>
        <v>7.9596315702912142</v>
      </c>
      <c r="AQ94" s="82">
        <f ca="1">SUMPRODUCT(R64:R93,'control variables'!AZ$7:AZ$36)</f>
        <v>71.522514483847658</v>
      </c>
      <c r="AR94" s="82">
        <f ca="1">SUMPRODUCT(S64:S93,'control variables'!BA$7:BA$36)</f>
        <v>53.581693698450586</v>
      </c>
      <c r="AS94" s="82">
        <f t="shared" ca="1" si="38"/>
        <v>136.51175368052102</v>
      </c>
      <c r="AT94" s="10">
        <f ca="1">SUMPRODUCT(P64:P93,'control variables'!AT$7:AT$36)</f>
        <v>-0.10057117904394325</v>
      </c>
      <c r="AU94" s="10">
        <f ca="1">SUMPRODUCT(Q64:Q93,'control variables'!AU$7:AU$36)</f>
        <v>0.10909760430622682</v>
      </c>
      <c r="AV94" s="10">
        <f ca="1">SUMPRODUCT(R64:R93,'control variables'!AV$7:AV$36)</f>
        <v>46.978302682766646</v>
      </c>
      <c r="AW94" s="10">
        <f ca="1">SUMPRODUCT(S64:S93,'control variables'!AW$7:AW$36)</f>
        <v>35.194190850065425</v>
      </c>
      <c r="AX94" s="10">
        <f t="shared" ca="1" si="15"/>
        <v>82.181019958094353</v>
      </c>
      <c r="AY94" s="82">
        <f ca="1">SUMPRODUCT(P64:P93,'control variables'!BB$7:BB$36)</f>
        <v>0.85631940217486768</v>
      </c>
      <c r="AZ94" s="82">
        <f ca="1">SUMPRODUCT(Q64:Q93,'control variables'!BC$7:BC$36)</f>
        <v>2.1836129484957043</v>
      </c>
      <c r="BA94" s="82">
        <f ca="1">SUMPRODUCT(R64:R93,'control variables'!BD$7:BD$36)</f>
        <v>15.285961838585564</v>
      </c>
      <c r="BB94" s="82">
        <f ca="1">SUMPRODUCT(S64:S93,'control variables'!BE$7:BE$36)</f>
        <v>2.1722442962961739</v>
      </c>
      <c r="BC94" s="82">
        <f t="shared" ca="1" si="39"/>
        <v>20.49813848555231</v>
      </c>
      <c r="BD94" s="10">
        <f ca="1">SUMPRODUCT(P64:P93,'control variables'!BF$7:BF$36)</f>
        <v>0.17913456024447583</v>
      </c>
      <c r="BE94" s="10">
        <f ca="1">SUMPRODUCT(Q64:Q93,'control variables'!BG$7:BG$36)</f>
        <v>0.2067692423382998</v>
      </c>
      <c r="BF94" s="10">
        <f ca="1">SUMPRODUCT(R64:R93,'control variables'!BH$7:BH$36)</f>
        <v>6.1931912297519389</v>
      </c>
      <c r="BG94" s="10">
        <f ca="1">SUMPRODUCT(S64:S93,'control variables'!BI$7:BI$36)</f>
        <v>13.919044005231692</v>
      </c>
      <c r="BH94" s="10">
        <f t="shared" ca="1" si="40"/>
        <v>20.498139037566407</v>
      </c>
      <c r="BI94" s="82">
        <f t="shared" ca="1" si="16"/>
        <v>1132.5618100051713</v>
      </c>
      <c r="BJ94" s="82">
        <f t="shared" ca="1" si="17"/>
        <v>1305.2840553614797</v>
      </c>
      <c r="BK94" s="82">
        <f t="shared" ca="1" si="18"/>
        <v>3777.4350296099869</v>
      </c>
      <c r="BL94" s="82">
        <f t="shared" ca="1" si="19"/>
        <v>1645.9985247864022</v>
      </c>
      <c r="BM94" s="82">
        <f t="shared" ca="1" si="9"/>
        <v>7861.279419763041</v>
      </c>
      <c r="BN94" s="10">
        <f ca="1">BN93+BI94-INDIRECT(ADDRESS(MAX($D94-'key variables'!$B$9*30,34),scenario!BI$4),TRUE)</f>
        <v>8947.8040525040269</v>
      </c>
      <c r="BO94" s="10">
        <f ca="1">BO93+BJ94-INDIRECT(ADDRESS(MAX($D94-'key variables'!$B$9*30,34),scenario!BJ$4),TRUE)</f>
        <v>10312.215456261463</v>
      </c>
      <c r="BP94" s="10">
        <f ca="1">BP93+BK94-INDIRECT(ADDRESS(MAX($D94-'key variables'!$B$9*30,34),scenario!BK$4),TRUE)</f>
        <v>29832.962069030578</v>
      </c>
      <c r="BQ94" s="10">
        <f ca="1">BQ93+BL94-INDIRECT(ADDRESS(MAX($D94-'key variables'!$B$9*30,34),scenario!BL$4),TRUE)</f>
        <v>12997.201293328793</v>
      </c>
      <c r="BR94" s="10">
        <f t="shared" ca="1" si="43"/>
        <v>62090.182871124867</v>
      </c>
      <c r="BS94" s="82">
        <f t="shared" ca="1" si="21"/>
        <v>42397.307750301705</v>
      </c>
      <c r="BT94" s="82">
        <f t="shared" ca="1" si="22"/>
        <v>48953.790225458113</v>
      </c>
      <c r="BU94" s="82">
        <f t="shared" ca="1" si="23"/>
        <v>147638.29239875288</v>
      </c>
      <c r="BV94" s="82">
        <f t="shared" ca="1" si="24"/>
        <v>66688.545985206074</v>
      </c>
      <c r="BW94" s="82">
        <f t="shared" ca="1" si="41"/>
        <v>305677.93635971879</v>
      </c>
      <c r="BX94" s="10">
        <f t="shared" ca="1" si="25"/>
        <v>19.279344655670585</v>
      </c>
      <c r="BY94" s="10">
        <f t="shared" ca="1" si="26"/>
        <v>44.50705080908461</v>
      </c>
      <c r="BZ94" s="10">
        <f t="shared" ca="1" si="27"/>
        <v>399.92506663340862</v>
      </c>
      <c r="CA94" s="10">
        <f t="shared" ca="1" si="28"/>
        <v>299.60722965805559</v>
      </c>
      <c r="CB94" s="10">
        <v>0</v>
      </c>
      <c r="CC94" s="82">
        <f t="shared" ca="1" si="29"/>
        <v>0.16845483419443502</v>
      </c>
      <c r="CD94" s="82">
        <f t="shared" ca="1" si="30"/>
        <v>13.189169149878653</v>
      </c>
      <c r="CE94" s="82">
        <f t="shared" ca="1" si="31"/>
        <v>1843.7978136365191</v>
      </c>
      <c r="CF94" s="82">
        <f t="shared" ca="1" si="32"/>
        <v>1381.2966505037523</v>
      </c>
      <c r="CG94" s="82">
        <f t="shared" ca="1" si="42"/>
        <v>3238.4520881243443</v>
      </c>
      <c r="CH94" s="13">
        <f t="shared" ca="1" si="44"/>
        <v>29</v>
      </c>
      <c r="CI94" s="81">
        <f t="shared" ca="1" si="57"/>
        <v>1.0679634086203429E-4</v>
      </c>
      <c r="CJ94" s="81">
        <f t="shared" ca="1" si="58"/>
        <v>1.2308124657707929E-4</v>
      </c>
      <c r="CK94" s="81">
        <f t="shared" ca="1" si="59"/>
        <v>3.5607073728405108E-4</v>
      </c>
      <c r="CL94" s="81">
        <f t="shared" ca="1" si="60"/>
        <v>1.5512784270084348E-4</v>
      </c>
      <c r="CM94" s="89">
        <f t="shared" ca="1" si="46"/>
        <v>7.4107616742400816E-4</v>
      </c>
    </row>
    <row r="95" spans="1:91" x14ac:dyDescent="0.3">
      <c r="A95">
        <v>30</v>
      </c>
      <c r="B95" s="3">
        <f t="shared" si="62"/>
        <v>0.2722222222222222</v>
      </c>
      <c r="C95" s="3">
        <f t="shared" si="47"/>
        <v>1</v>
      </c>
      <c r="D95" s="4">
        <f t="shared" ca="1" si="33"/>
        <v>95</v>
      </c>
      <c r="E95" s="58">
        <f>(0.5*(COS(B95*2*PI())+1)*('key variables'!$B$4-'key variables'!$B$6)+'key variables'!$B$6)/'key variables'!$B$4</f>
        <v>1</v>
      </c>
      <c r="F95" s="10">
        <f t="shared" ca="1" si="48"/>
        <v>11692547.618263327</v>
      </c>
      <c r="G95" s="10">
        <f t="shared" ca="1" si="49"/>
        <v>13496330.405105945</v>
      </c>
      <c r="H95" s="10">
        <f t="shared" ca="1" si="50"/>
        <v>40424419.229433402</v>
      </c>
      <c r="I95" s="10">
        <f t="shared" ca="1" si="51"/>
        <v>18170489.636834994</v>
      </c>
      <c r="J95" s="10">
        <f t="shared" ca="1" si="34"/>
        <v>83783786.889637664</v>
      </c>
      <c r="K95" s="82">
        <f t="shared" ca="1" si="10"/>
        <v>11641202.506460521</v>
      </c>
      <c r="L95" s="82">
        <f t="shared" ca="1" si="11"/>
        <v>13437064.399424225</v>
      </c>
      <c r="M95" s="82">
        <f t="shared" ca="1" si="12"/>
        <v>40246947.974965625</v>
      </c>
      <c r="N95" s="82">
        <f t="shared" ca="1" si="13"/>
        <v>18090803.889556456</v>
      </c>
      <c r="O95" s="82">
        <f t="shared" ca="1" si="35"/>
        <v>83416018.770406827</v>
      </c>
      <c r="P95" s="10">
        <f ca="1">IF(IF($A95&gt;='key variables'!$B$26,K95*SUMPRODUCT(Z95:AC95,'control variables'!$O$3:$R$3)/J95+F$65*'key variables'!$B$25/scenario!J$65,K95*SUMPRODUCT(Z95:AC95,'control variables'!$O$7:$R$7)/J95+F$65*'key variables'!$B$25/scenario!J$65)&lt;'key variables'!$B$28,0,IF($A95&gt;='key variables'!$B$26,K95*SUMPRODUCT(Z95:AC95,'control variables'!$O$3:$R$3)/J95+F$65*'key variables'!$B$25/scenario!J$65,K95*SUMPRODUCT(Z95:AC95,'control variables'!$O$7:$R$7)/J95+F$65*'key variables'!$B$25/scenario!J$65))</f>
        <v>7334.2292160083898</v>
      </c>
      <c r="Q95" s="10">
        <f ca="1">IF(IF($A95&gt;='key variables'!$B$26,L95*SUMPRODUCT(Z95:AC95,'control variables'!$O$4:$R$4)/J95+G$65*'key variables'!$B$25/scenario!J$65,L95*SUMPRODUCT(Z95:AC95,'control variables'!$O$7:$R$7)/J95+G$65*'key variables'!$B$25/scenario!J$65)&lt;'key variables'!$B$28,0,IF($A95&gt;='key variables'!$B$26,L95*SUMPRODUCT(Z95:AC95,'control variables'!$O$4:$R$4)/J95+G$65*'key variables'!$B$25/scenario!J$65,L95*SUMPRODUCT(Z95:AC95,'control variables'!$O$7:$R$7)/J95+G$65*'key variables'!$B$25/scenario!J$65))</f>
        <v>8465.6641133895555</v>
      </c>
      <c r="R95" s="10">
        <f ca="1">IF(IF($A95&gt;='key variables'!$B$26,M95*SUMPRODUCT(Z95:AC95,'control variables'!$O$5:$R$5)/J95+H$65*'key variables'!$B$25/scenario!J$65,M95*SUMPRODUCT(Z95:AC95,'control variables'!$O$7:$R$7)/J95+H$65*'key variables'!$B$25/scenario!J$65)&lt;'key variables'!$B$28,0,IF($A95&gt;='key variables'!$B$26,M95*SUMPRODUCT(Z95:AC95,'control variables'!$O$5:$R$5)/J95+H$65*'key variables'!$B$25/scenario!J$65,M95*SUMPRODUCT(Z95:AC95,'control variables'!$O$7:$R$7)/J95+H$65*'key variables'!$B$25/scenario!J$65))</f>
        <v>25356.516350381007</v>
      </c>
      <c r="S95" s="10">
        <f ca="1">IF(IF($A95&gt;='key variables'!$B$26,N95*SUMPRODUCT(Z95:AC95,'control variables'!$O$6:$R$6)/J95+I$65*'key variables'!$B$25/scenario!J$65,N95*SUMPRODUCT(Z95:AC95,'control variables'!$O$7:$R$7)/J95+I$65*'key variables'!$B$25/scenario!J$65)&lt;'key variables'!$B$28,0,IF($A95&gt;='key variables'!$B$26,N95*SUMPRODUCT(Z95:AC95,'control variables'!$O$6:$R$6)/J95+I$65*'key variables'!$B$25/scenario!J$65,N95*SUMPRODUCT(Z95:AC95,'control variables'!$O$7:$R$7)/J95+I$65*'key variables'!$B$25/scenario!J$65))</f>
        <v>11397.62858297745</v>
      </c>
      <c r="T95" s="10">
        <f t="shared" ca="1" si="61"/>
        <v>52554.038262756403</v>
      </c>
      <c r="U95" s="82">
        <f ca="1">SUMPRODUCT(P65:P94,'control variables'!AD$7:AD$36)</f>
        <v>3772.1677308192247</v>
      </c>
      <c r="V95" s="82">
        <f ca="1">SUMPRODUCT(Q65:Q94,'control variables'!AE$7:AE$36)</f>
        <v>4354.0914863664793</v>
      </c>
      <c r="W95" s="82">
        <f ca="1">SUMPRODUCT(R65:R94,'control variables'!AF$7:AF$36)</f>
        <v>13041.456699243128</v>
      </c>
      <c r="X95" s="82">
        <f ca="1">SUMPRODUCT(S65:S94,'control variables'!AG$7:AG$36)</f>
        <v>5862.0702301924375</v>
      </c>
      <c r="Y95" s="82">
        <f t="shared" ca="1" si="55"/>
        <v>27029.786146621271</v>
      </c>
      <c r="Z95" s="10">
        <f ca="1">IF($A95&gt;='key variables'!$B$26,SUMPRODUCT(P65:P94,'control variables'!V$7:V$36)*$E95,SUMPRODUCT(P65:P94,'control variables'!Z$7:Z$36)*$E95)</f>
        <v>7366.5646801619023</v>
      </c>
      <c r="AA95" s="10">
        <f ca="1">IF($A95&gt;='key variables'!$B$26,SUMPRODUCT(Q65:Q94,'control variables'!W$7:W$36)*$E95,SUMPRODUCT(Q65:Q94,'control variables'!AA$7:AA$36)*$E95)</f>
        <v>8502.9878962182538</v>
      </c>
      <c r="AB95" s="10">
        <f ca="1">IF($A95&gt;='key variables'!$B$26,SUMPRODUCT(R65:R94,'control variables'!X$7:X$36)*$E95,SUMPRODUCT(R65:R94,'control variables'!AB$7:AB$36)*$E95)</f>
        <v>25468.309246588291</v>
      </c>
      <c r="AC95" s="10">
        <f ca="1">IF($A95&gt;='key variables'!$B$26,SUMPRODUCT(S65:S94,'control variables'!Y$7:Y$36)*$E95,SUMPRODUCT(S65:S94,'control variables'!AC$7:AC$36)*$E95)</f>
        <v>11447.878936440022</v>
      </c>
      <c r="AD95" s="10">
        <f t="shared" ca="1" si="56"/>
        <v>52785.740759408473</v>
      </c>
      <c r="AE95" s="82">
        <f ca="1">SUMPRODUCT(P65:P94,'control variables'!AL$7:AL$36)</f>
        <v>1293.771407440393</v>
      </c>
      <c r="AF95" s="82">
        <f ca="1">SUMPRODUCT(Q65:Q94,'control variables'!AM$7:AM$36)</f>
        <v>1489.4538940721941</v>
      </c>
      <c r="AG95" s="82">
        <f ca="1">SUMPRODUCT(R65:R94,'control variables'!AN$7:AN$36)</f>
        <v>4246.8244975310627</v>
      </c>
      <c r="AH95" s="82">
        <f ca="1">SUMPRODUCT(S65:S94,'control variables'!AO$7:AO$36)</f>
        <v>1838.8328821905243</v>
      </c>
      <c r="AI95" s="82">
        <f t="shared" ca="1" si="14"/>
        <v>8868.882681234174</v>
      </c>
      <c r="AJ95" s="10">
        <f ca="1">SUMPRODUCT(P65:P94,'control variables'!AP$7:AP$36)</f>
        <v>3.8496636703738978</v>
      </c>
      <c r="AK95" s="10">
        <f ca="1">SUMPRODUCT(Q65:Q94,'control variables'!AQ$7:AQ$36)</f>
        <v>11.108856371631344</v>
      </c>
      <c r="AL95" s="10">
        <f ca="1">SUMPRODUCT(R65:R94,'control variables'!AR$7:AR$36)</f>
        <v>399.28146609424886</v>
      </c>
      <c r="AM95" s="10">
        <f ca="1">SUMPRODUCT(S65:S94,'control variables'!AS$7:AS$36)</f>
        <v>299.12507089724733</v>
      </c>
      <c r="AN95" s="10">
        <f t="shared" ca="1" si="37"/>
        <v>713.36505703350144</v>
      </c>
      <c r="AO95" s="82">
        <f ca="1">SUMPRODUCT(P65:P94,'control variables'!AX$7:AX$36)</f>
        <v>3.9406608996073</v>
      </c>
      <c r="AP95" s="82">
        <f ca="1">SUMPRODUCT(Q65:Q94,'control variables'!AY$7:AY$36)</f>
        <v>9.097155427874414</v>
      </c>
      <c r="AQ95" s="82">
        <f ca="1">SUMPRODUCT(R65:R94,'control variables'!AZ$7:AZ$36)</f>
        <v>81.743913032416415</v>
      </c>
      <c r="AR95" s="82">
        <f ca="1">SUMPRODUCT(S65:S94,'control variables'!BA$7:BA$36)</f>
        <v>61.239140450030945</v>
      </c>
      <c r="AS95" s="82">
        <f t="shared" ca="1" si="38"/>
        <v>156.02086980992908</v>
      </c>
      <c r="AT95" s="10">
        <f ca="1">SUMPRODUCT(P65:P94,'control variables'!AT$7:AT$36)</f>
        <v>-0.11479063710657209</v>
      </c>
      <c r="AU95" s="10">
        <f ca="1">SUMPRODUCT(Q65:Q94,'control variables'!AU$7:AU$36)</f>
        <v>0.12452258812279159</v>
      </c>
      <c r="AV95" s="10">
        <f ca="1">SUMPRODUCT(R65:R94,'control variables'!AV$7:AV$36)</f>
        <v>53.620424324387315</v>
      </c>
      <c r="AW95" s="10">
        <f ca="1">SUMPRODUCT(S65:S94,'control variables'!AW$7:AW$36)</f>
        <v>40.170192181639727</v>
      </c>
      <c r="AX95" s="10">
        <f t="shared" ca="1" si="15"/>
        <v>93.80034845704327</v>
      </c>
      <c r="AY95" s="82">
        <f ca="1">SUMPRODUCT(P65:P94,'control variables'!BB$7:BB$36)</f>
        <v>0.97775149333353251</v>
      </c>
      <c r="AZ95" s="82">
        <f ca="1">SUMPRODUCT(Q65:Q94,'control variables'!BC$7:BC$36)</f>
        <v>2.4932645644038813</v>
      </c>
      <c r="BA95" s="82">
        <f ca="1">SUMPRODUCT(R65:R94,'control variables'!BD$7:BD$36)</f>
        <v>17.453618330680257</v>
      </c>
      <c r="BB95" s="82">
        <f ca="1">SUMPRODUCT(S65:S94,'control variables'!BE$7:BE$36)</f>
        <v>2.4802837576662915</v>
      </c>
      <c r="BC95" s="82">
        <f t="shared" ca="1" si="39"/>
        <v>23.404918146083965</v>
      </c>
      <c r="BD95" s="10">
        <f ca="1">SUMPRODUCT(P65:P94,'control variables'!BF$7:BF$36)</f>
        <v>0.20453709602029424</v>
      </c>
      <c r="BE95" s="10">
        <f ca="1">SUMPRODUCT(Q65:Q94,'control variables'!BG$7:BG$36)</f>
        <v>0.23609056966156558</v>
      </c>
      <c r="BF95" s="10">
        <f ca="1">SUMPRODUCT(R65:R94,'control variables'!BH$7:BH$36)</f>
        <v>7.071429139653584</v>
      </c>
      <c r="BG95" s="10">
        <f ca="1">SUMPRODUCT(S65:S94,'control variables'!BI$7:BI$36)</f>
        <v>15.89286197104208</v>
      </c>
      <c r="BH95" s="10">
        <f t="shared" ca="1" si="40"/>
        <v>23.404918776377524</v>
      </c>
      <c r="BI95" s="82">
        <f t="shared" ca="1" si="16"/>
        <v>1294.6343682966199</v>
      </c>
      <c r="BJ95" s="82">
        <f t="shared" ca="1" si="17"/>
        <v>1492.0716812247208</v>
      </c>
      <c r="BK95" s="82">
        <f t="shared" ca="1" si="18"/>
        <v>4317.89854018613</v>
      </c>
      <c r="BL95" s="82">
        <f t="shared" ca="1" si="19"/>
        <v>1881.4833581298303</v>
      </c>
      <c r="BM95" s="82">
        <f t="shared" ca="1" si="9"/>
        <v>8986.0879478373008</v>
      </c>
      <c r="BN95" s="10">
        <f ca="1">BN94+BI95-INDIRECT(ADDRESS(MAX($D95-'key variables'!$B$9*30,34),scenario!BI$4),TRUE)</f>
        <v>10242.438420800647</v>
      </c>
      <c r="BO95" s="10">
        <f ca="1">BO94+BJ95-INDIRECT(ADDRESS(MAX($D95-'key variables'!$B$9*30,34),scenario!BJ$4),TRUE)</f>
        <v>11804.287137486184</v>
      </c>
      <c r="BP95" s="10">
        <f ca="1">BP94+BK95-INDIRECT(ADDRESS(MAX($D95-'key variables'!$B$9*30,34),scenario!BK$4),TRUE)</f>
        <v>34150.86060921671</v>
      </c>
      <c r="BQ95" s="10">
        <f ca="1">BQ94+BL95-INDIRECT(ADDRESS(MAX($D95-'key variables'!$B$9*30,34),scenario!BL$4),TRUE)</f>
        <v>14878.684651458623</v>
      </c>
      <c r="BR95" s="10">
        <f t="shared" ref="BR95:BR158" ca="1" si="63">BR94+BM95</f>
        <v>71076.270818962163</v>
      </c>
      <c r="BS95" s="82">
        <f t="shared" ca="1" si="21"/>
        <v>48436.698060917457</v>
      </c>
      <c r="BT95" s="82">
        <f t="shared" ca="1" si="22"/>
        <v>55927.146567053285</v>
      </c>
      <c r="BU95" s="82">
        <f t="shared" ca="1" si="23"/>
        <v>168669.83877980811</v>
      </c>
      <c r="BV95" s="82">
        <f t="shared" ca="1" si="24"/>
        <v>76188.798348082652</v>
      </c>
      <c r="BW95" s="82">
        <f t="shared" ca="1" si="41"/>
        <v>349222.48175586149</v>
      </c>
      <c r="BX95" s="10">
        <f t="shared" ca="1" si="25"/>
        <v>22.037716965924059</v>
      </c>
      <c r="BY95" s="10">
        <f t="shared" ca="1" si="26"/>
        <v>50.874851102893579</v>
      </c>
      <c r="BZ95" s="10">
        <f t="shared" ca="1" si="27"/>
        <v>457.14393219549117</v>
      </c>
      <c r="CA95" s="10">
        <f t="shared" ca="1" si="28"/>
        <v>342.47322437937817</v>
      </c>
      <c r="CB95" s="10">
        <v>0</v>
      </c>
      <c r="CC95" s="82">
        <f t="shared" ca="1" si="29"/>
        <v>0.19224824206760524</v>
      </c>
      <c r="CD95" s="82">
        <f t="shared" ca="1" si="30"/>
        <v>15.076347505512793</v>
      </c>
      <c r="CE95" s="82">
        <f t="shared" ca="1" si="31"/>
        <v>2107.7149423739643</v>
      </c>
      <c r="CF95" s="82">
        <f t="shared" ca="1" si="32"/>
        <v>1579.0123887693289</v>
      </c>
      <c r="CG95" s="82">
        <f t="shared" ca="1" si="42"/>
        <v>3701.9959268908738</v>
      </c>
      <c r="CH95" s="13">
        <f t="shared" ca="1" si="44"/>
        <v>30</v>
      </c>
      <c r="CI95" s="81">
        <f t="shared" ca="1" si="57"/>
        <v>1.2224845403911226E-4</v>
      </c>
      <c r="CJ95" s="81">
        <f t="shared" ca="1" si="58"/>
        <v>1.4088987351496918E-4</v>
      </c>
      <c r="CK95" s="81">
        <f t="shared" ca="1" si="59"/>
        <v>4.0760703087103445E-4</v>
      </c>
      <c r="CL95" s="81">
        <f t="shared" ca="1" si="60"/>
        <v>1.7758429409567319E-4</v>
      </c>
      <c r="CM95" s="89">
        <f t="shared" ca="1" si="46"/>
        <v>8.4832965252078913E-4</v>
      </c>
    </row>
    <row r="96" spans="1:91" x14ac:dyDescent="0.3">
      <c r="A96">
        <v>31</v>
      </c>
      <c r="B96" s="3">
        <f t="shared" si="62"/>
        <v>0.27500000000000002</v>
      </c>
      <c r="C96" s="3">
        <f t="shared" si="47"/>
        <v>1.0333333333333334</v>
      </c>
      <c r="D96" s="4">
        <f t="shared" ca="1" si="33"/>
        <v>96</v>
      </c>
      <c r="E96" s="58">
        <f>(0.5*(COS(B96*2*PI())+1)*('key variables'!$B$4-'key variables'!$B$6)+'key variables'!$B$6)/'key variables'!$B$4</f>
        <v>1</v>
      </c>
      <c r="F96" s="10">
        <f t="shared" ca="1" si="48"/>
        <v>11692547.413726231</v>
      </c>
      <c r="G96" s="10">
        <f t="shared" ca="1" si="49"/>
        <v>13496330.169015376</v>
      </c>
      <c r="H96" s="10">
        <f t="shared" ca="1" si="50"/>
        <v>40424412.158004262</v>
      </c>
      <c r="I96" s="10">
        <f t="shared" ca="1" si="51"/>
        <v>18170473.743973024</v>
      </c>
      <c r="J96" s="10">
        <f t="shared" ca="1" si="34"/>
        <v>83783763.484718889</v>
      </c>
      <c r="K96" s="82">
        <f t="shared" ca="1" si="10"/>
        <v>11633868.277244514</v>
      </c>
      <c r="L96" s="82">
        <f t="shared" ca="1" si="11"/>
        <v>13428598.735310836</v>
      </c>
      <c r="M96" s="82">
        <f t="shared" ca="1" si="12"/>
        <v>40221591.458615236</v>
      </c>
      <c r="N96" s="82">
        <f t="shared" ca="1" si="13"/>
        <v>18079406.260973483</v>
      </c>
      <c r="O96" s="82">
        <f t="shared" ca="1" si="35"/>
        <v>83363464.732144073</v>
      </c>
      <c r="P96" s="10">
        <f ca="1">IF(IF($A96&gt;='key variables'!$B$26,K96*SUMPRODUCT(Z96:AC96,'control variables'!$O$3:$R$3)/J96+F$65*'key variables'!$B$25/scenario!J$65,K96*SUMPRODUCT(Z96:AC96,'control variables'!$O$7:$R$7)/J96+F$65*'key variables'!$B$25/scenario!J$65)&lt;'key variables'!$B$28,0,IF($A96&gt;='key variables'!$B$26,K96*SUMPRODUCT(Z96:AC96,'control variables'!$O$3:$R$3)/J96+F$65*'key variables'!$B$25/scenario!J$65,K96*SUMPRODUCT(Z96:AC96,'control variables'!$O$7:$R$7)/J96+F$65*'key variables'!$B$25/scenario!J$65))</f>
        <v>8373.6138197840719</v>
      </c>
      <c r="Q96" s="10">
        <f ca="1">IF(IF($A96&gt;='key variables'!$B$26,L96*SUMPRODUCT(Z96:AC96,'control variables'!$O$4:$R$4)/J96+G$65*'key variables'!$B$25/scenario!J$65,L96*SUMPRODUCT(Z96:AC96,'control variables'!$O$7:$R$7)/J96+G$65*'key variables'!$B$25/scenario!J$65)&lt;'key variables'!$B$28,0,IF($A96&gt;='key variables'!$B$26,L96*SUMPRODUCT(Z96:AC96,'control variables'!$O$4:$R$4)/J96+G$65*'key variables'!$B$25/scenario!J$65,L96*SUMPRODUCT(Z96:AC96,'control variables'!$O$7:$R$7)/J96+G$65*'key variables'!$B$25/scenario!J$65))</f>
        <v>9665.392221285023</v>
      </c>
      <c r="R96" s="10">
        <f ca="1">IF(IF($A96&gt;='key variables'!$B$26,M96*SUMPRODUCT(Z96:AC96,'control variables'!$O$5:$R$5)/J96+H$65*'key variables'!$B$25/scenario!J$65,M96*SUMPRODUCT(Z96:AC96,'control variables'!$O$7:$R$7)/J96+H$65*'key variables'!$B$25/scenario!J$65)&lt;'key variables'!$B$28,0,IF($A96&gt;='key variables'!$B$26,M96*SUMPRODUCT(Z96:AC96,'control variables'!$O$5:$R$5)/J96+H$65*'key variables'!$B$25/scenario!J$65,M96*SUMPRODUCT(Z96:AC96,'control variables'!$O$7:$R$7)/J96+H$65*'key variables'!$B$25/scenario!J$65))</f>
        <v>28949.964540198551</v>
      </c>
      <c r="S96" s="10">
        <f ca="1">IF(IF($A96&gt;='key variables'!$B$26,N96*SUMPRODUCT(Z96:AC96,'control variables'!$O$6:$R$6)/J96+I$65*'key variables'!$B$25/scenario!J$65,N96*SUMPRODUCT(Z96:AC96,'control variables'!$O$7:$R$7)/J96+I$65*'key variables'!$B$25/scenario!J$65)&lt;'key variables'!$B$28,0,IF($A96&gt;='key variables'!$B$26,N96*SUMPRODUCT(Z96:AC96,'control variables'!$O$6:$R$6)/J96+I$65*'key variables'!$B$25/scenario!J$65,N96*SUMPRODUCT(Z96:AC96,'control variables'!$O$7:$R$7)/J96+I$65*'key variables'!$B$25/scenario!J$65))</f>
        <v>13012.865756482073</v>
      </c>
      <c r="T96" s="10">
        <f t="shared" ca="1" si="61"/>
        <v>60001.836337749715</v>
      </c>
      <c r="U96" s="82">
        <f ca="1">SUMPRODUCT(P66:P95,'control variables'!AD$7:AD$36)</f>
        <v>4309.6165649832119</v>
      </c>
      <c r="V96" s="82">
        <f ca="1">SUMPRODUCT(Q66:Q95,'control variables'!AE$7:AE$36)</f>
        <v>4974.4513325292037</v>
      </c>
      <c r="W96" s="82">
        <f ca="1">SUMPRODUCT(R66:R95,'control variables'!AF$7:AF$36)</f>
        <v>14899.570176420379</v>
      </c>
      <c r="X96" s="82">
        <f ca="1">SUMPRODUCT(S66:S95,'control variables'!AG$7:AG$36)</f>
        <v>6697.2830403927155</v>
      </c>
      <c r="Y96" s="82">
        <f t="shared" ca="1" si="55"/>
        <v>30880.921114325509</v>
      </c>
      <c r="Z96" s="10">
        <f ca="1">IF($A96&gt;='key variables'!$B$26,SUMPRODUCT(P66:P95,'control variables'!V$7:V$36)*$E96,SUMPRODUCT(P66:P95,'control variables'!Z$7:Z$36)*$E96)</f>
        <v>8415.8315881350718</v>
      </c>
      <c r="AA96" s="10">
        <f ca="1">IF($A96&gt;='key variables'!$B$26,SUMPRODUCT(Q66:Q95,'control variables'!W$7:W$36)*$E96,SUMPRODUCT(Q66:Q95,'control variables'!AA$7:AA$36)*$E96)</f>
        <v>9714.1228289535647</v>
      </c>
      <c r="AB96" s="10">
        <f ca="1">IF($A96&gt;='key variables'!$B$26,SUMPRODUCT(R66:R95,'control variables'!X$7:X$36)*$E96,SUMPRODUCT(R66:R95,'control variables'!AB$7:AB$36)*$E96)</f>
        <v>29095.923372673027</v>
      </c>
      <c r="AC96" s="10">
        <f ca="1">IF($A96&gt;='key variables'!$B$26,SUMPRODUCT(S66:S95,'control variables'!Y$7:Y$36)*$E96,SUMPRODUCT(S66:S95,'control variables'!AC$7:AC$36)*$E96)</f>
        <v>13078.473529172983</v>
      </c>
      <c r="AD96" s="10">
        <f t="shared" ca="1" si="56"/>
        <v>60304.351318934649</v>
      </c>
      <c r="AE96" s="82">
        <f ca="1">SUMPRODUCT(P66:P95,'control variables'!AL$7:AL$36)</f>
        <v>1479.2383604939225</v>
      </c>
      <c r="AF96" s="82">
        <f ca="1">SUMPRODUCT(Q66:Q95,'control variables'!AM$7:AM$36)</f>
        <v>1702.9726608795456</v>
      </c>
      <c r="AG96" s="82">
        <f ca="1">SUMPRODUCT(R66:R95,'control variables'!AN$7:AN$36)</f>
        <v>4855.622616874618</v>
      </c>
      <c r="AH96" s="82">
        <f ca="1">SUMPRODUCT(S66:S95,'control variables'!AO$7:AO$36)</f>
        <v>2102.4364290560698</v>
      </c>
      <c r="AI96" s="82">
        <f t="shared" ca="1" si="14"/>
        <v>10140.270067304156</v>
      </c>
      <c r="AJ96" s="10">
        <f ca="1">SUMPRODUCT(P66:P95,'control variables'!AP$7:AP$36)</f>
        <v>4.3993020147560236</v>
      </c>
      <c r="AK96" s="10">
        <f ca="1">SUMPRODUCT(Q66:Q95,'control variables'!AQ$7:AQ$36)</f>
        <v>12.694930882781888</v>
      </c>
      <c r="AL96" s="10">
        <f ca="1">SUMPRODUCT(R66:R95,'control variables'!AR$7:AR$36)</f>
        <v>456.28914851997007</v>
      </c>
      <c r="AM96" s="10">
        <f ca="1">SUMPRODUCT(S66:S95,'control variables'!AS$7:AS$36)</f>
        <v>341.83285599453103</v>
      </c>
      <c r="AN96" s="10">
        <f t="shared" ca="1" si="37"/>
        <v>815.21623741203894</v>
      </c>
      <c r="AO96" s="82">
        <f ca="1">SUMPRODUCT(P66:P95,'control variables'!AX$7:AX$36)</f>
        <v>4.5044130725618317</v>
      </c>
      <c r="AP96" s="82">
        <f ca="1">SUMPRODUCT(Q66:Q95,'control variables'!AY$7:AY$36)</f>
        <v>10.398597310549572</v>
      </c>
      <c r="AQ96" s="82">
        <f ca="1">SUMPRODUCT(R66:R95,'control variables'!AZ$7:AZ$36)</f>
        <v>93.438222634753245</v>
      </c>
      <c r="AR96" s="82">
        <f ca="1">SUMPRODUCT(S66:S95,'control variables'!BA$7:BA$36)</f>
        <v>70.00003091437236</v>
      </c>
      <c r="AS96" s="82">
        <f t="shared" ca="1" si="38"/>
        <v>178.34126393223701</v>
      </c>
      <c r="AT96" s="10">
        <f ca="1">SUMPRODUCT(P66:P95,'control variables'!AT$7:AT$36)</f>
        <v>-0.13170689243846395</v>
      </c>
      <c r="AU96" s="10">
        <f ca="1">SUMPRODUCT(Q66:Q95,'control variables'!AU$7:AU$36)</f>
        <v>0.14287300369995676</v>
      </c>
      <c r="AV96" s="10">
        <f ca="1">SUMPRODUCT(R66:R95,'control variables'!AV$7:AV$36)</f>
        <v>61.522260325468203</v>
      </c>
      <c r="AW96" s="10">
        <f ca="1">SUMPRODUCT(S66:S95,'control variables'!AW$7:AW$36)</f>
        <v>46.089919128053552</v>
      </c>
      <c r="AX96" s="10">
        <f t="shared" ca="1" si="15"/>
        <v>107.62334556478325</v>
      </c>
      <c r="AY96" s="82">
        <f ca="1">SUMPRODUCT(P66:P95,'control variables'!BB$7:BB$36)</f>
        <v>1.1185335088333268</v>
      </c>
      <c r="AZ96" s="82">
        <f ca="1">SUMPRODUCT(Q66:Q95,'control variables'!BC$7:BC$36)</f>
        <v>2.852258452875764</v>
      </c>
      <c r="BA96" s="82">
        <f ca="1">SUMPRODUCT(R66:R95,'control variables'!BD$7:BD$36)</f>
        <v>19.966685897552416</v>
      </c>
      <c r="BB96" s="82">
        <f ca="1">SUMPRODUCT(S66:S95,'control variables'!BE$7:BE$36)</f>
        <v>2.8374085984836408</v>
      </c>
      <c r="BC96" s="82">
        <f t="shared" ca="1" si="39"/>
        <v>26.774886457745147</v>
      </c>
      <c r="BD96" s="10">
        <f ca="1">SUMPRODUCT(P66:P95,'control variables'!BF$7:BF$36)</f>
        <v>0.23398746742708004</v>
      </c>
      <c r="BE96" s="10">
        <f ca="1">SUMPRODUCT(Q66:Q95,'control variables'!BG$7:BG$36)</f>
        <v>0.2700841830327208</v>
      </c>
      <c r="BF96" s="10">
        <f ca="1">SUMPRODUCT(R66:R95,'control variables'!BH$7:BH$36)</f>
        <v>8.0896122398913146</v>
      </c>
      <c r="BG96" s="10">
        <f ca="1">SUMPRODUCT(S66:S95,'control variables'!BI$7:BI$36)</f>
        <v>18.18120328844071</v>
      </c>
      <c r="BH96" s="10">
        <f t="shared" ca="1" si="40"/>
        <v>26.774887178791825</v>
      </c>
      <c r="BI96" s="82">
        <f t="shared" ca="1" si="16"/>
        <v>1480.2251871103174</v>
      </c>
      <c r="BJ96" s="82">
        <f t="shared" ca="1" si="17"/>
        <v>1705.9677923361214</v>
      </c>
      <c r="BK96" s="82">
        <f t="shared" ca="1" si="18"/>
        <v>4937.1115630976383</v>
      </c>
      <c r="BL96" s="82">
        <f t="shared" ca="1" si="19"/>
        <v>2151.3637567826072</v>
      </c>
      <c r="BM96" s="82">
        <f t="shared" ca="1" si="9"/>
        <v>10274.668299326684</v>
      </c>
      <c r="BN96" s="10">
        <f ca="1">BN95+BI96-INDIRECT(ADDRESS(MAX($D96-'key variables'!$B$9*30,34),scenario!BI$4),TRUE)</f>
        <v>11722.663607910965</v>
      </c>
      <c r="BO96" s="10">
        <f ca="1">BO95+BJ96-INDIRECT(ADDRESS(MAX($D96-'key variables'!$B$9*30,34),scenario!BJ$4),TRUE)</f>
        <v>13510.254929822306</v>
      </c>
      <c r="BP96" s="10">
        <f ca="1">BP95+BK96-INDIRECT(ADDRESS(MAX($D96-'key variables'!$B$9*30,34),scenario!BK$4),TRUE)</f>
        <v>39087.972172314345</v>
      </c>
      <c r="BQ96" s="10">
        <f ca="1">BQ95+BL96-INDIRECT(ADDRESS(MAX($D96-'key variables'!$B$9*30,34),scenario!BL$4),TRUE)</f>
        <v>17030.048408241229</v>
      </c>
      <c r="BR96" s="10">
        <f t="shared" ca="1" si="63"/>
        <v>81350.93911828885</v>
      </c>
      <c r="BS96" s="82">
        <f t="shared" ca="1" si="21"/>
        <v>55329.852706123784</v>
      </c>
      <c r="BT96" s="82">
        <f t="shared" ca="1" si="22"/>
        <v>63886.300911819155</v>
      </c>
      <c r="BU96" s="82">
        <f t="shared" ca="1" si="23"/>
        <v>192674.60214466916</v>
      </c>
      <c r="BV96" s="82">
        <f t="shared" ca="1" si="24"/>
        <v>87032.119144493685</v>
      </c>
      <c r="BW96" s="82">
        <f t="shared" ca="1" si="41"/>
        <v>398922.87490710581</v>
      </c>
      <c r="BX96" s="10">
        <f t="shared" ca="1" si="25"/>
        <v>25.189609062225482</v>
      </c>
      <c r="BY96" s="10">
        <f t="shared" ca="1" si="26"/>
        <v>58.15110577753466</v>
      </c>
      <c r="BZ96" s="10">
        <f t="shared" ca="1" si="27"/>
        <v>522.52585669280074</v>
      </c>
      <c r="CA96" s="10">
        <f t="shared" ca="1" si="28"/>
        <v>391.45464340682616</v>
      </c>
      <c r="CB96" s="10">
        <v>0</v>
      </c>
      <c r="CC96" s="82">
        <f t="shared" ca="1" si="29"/>
        <v>0.21884407670026113</v>
      </c>
      <c r="CD96" s="82">
        <f t="shared" ca="1" si="30"/>
        <v>17.229808074045152</v>
      </c>
      <c r="CE96" s="82">
        <f t="shared" ca="1" si="31"/>
        <v>2409.0436079337128</v>
      </c>
      <c r="CF96" s="82">
        <f t="shared" ca="1" si="32"/>
        <v>1804.7552947214342</v>
      </c>
      <c r="CG96" s="82">
        <f t="shared" ca="1" si="42"/>
        <v>4231.2475548058928</v>
      </c>
      <c r="CH96" s="13">
        <f t="shared" ca="1" si="44"/>
        <v>31</v>
      </c>
      <c r="CI96" s="81">
        <f t="shared" ca="1" si="57"/>
        <v>1.3991569631565943E-4</v>
      </c>
      <c r="CJ96" s="81">
        <f t="shared" ca="1" si="58"/>
        <v>1.6125146887542726E-4</v>
      </c>
      <c r="CK96" s="81">
        <f t="shared" ca="1" si="59"/>
        <v>4.6653397444295399E-4</v>
      </c>
      <c r="CL96" s="81">
        <f t="shared" ca="1" si="60"/>
        <v>2.0326191734448999E-4</v>
      </c>
      <c r="CM96" s="89">
        <f t="shared" ca="1" si="46"/>
        <v>9.7096305697853065E-4</v>
      </c>
    </row>
    <row r="97" spans="1:91" x14ac:dyDescent="0.3">
      <c r="A97">
        <v>32</v>
      </c>
      <c r="B97" s="3">
        <f t="shared" si="62"/>
        <v>0.27777777777777779</v>
      </c>
      <c r="C97" s="3">
        <f t="shared" si="47"/>
        <v>1.0666666666666667</v>
      </c>
      <c r="D97" s="4">
        <f t="shared" ca="1" si="33"/>
        <v>97</v>
      </c>
      <c r="E97" s="58">
        <f>(0.5*(COS(B97*2*PI())+1)*('key variables'!$B$4-'key variables'!$B$6)+'key variables'!$B$6)/'key variables'!$B$4</f>
        <v>1</v>
      </c>
      <c r="F97" s="10">
        <f t="shared" ca="1" si="48"/>
        <v>11692547.179738764</v>
      </c>
      <c r="G97" s="10">
        <f t="shared" ca="1" si="49"/>
        <v>13496329.898931192</v>
      </c>
      <c r="H97" s="10">
        <f t="shared" ca="1" si="50"/>
        <v>40424404.068392023</v>
      </c>
      <c r="I97" s="10">
        <f t="shared" ca="1" si="51"/>
        <v>18170455.562769737</v>
      </c>
      <c r="J97" s="10">
        <f t="shared" ca="1" si="34"/>
        <v>83783736.709831715</v>
      </c>
      <c r="K97" s="82">
        <f t="shared" ca="1" si="10"/>
        <v>11625494.66342473</v>
      </c>
      <c r="L97" s="82">
        <f t="shared" ca="1" si="11"/>
        <v>13418933.343089551</v>
      </c>
      <c r="M97" s="82">
        <f t="shared" ca="1" si="12"/>
        <v>40192641.494075045</v>
      </c>
      <c r="N97" s="82">
        <f t="shared" ca="1" si="13"/>
        <v>18066393.395217005</v>
      </c>
      <c r="O97" s="82">
        <f t="shared" ca="1" si="35"/>
        <v>83303462.895806327</v>
      </c>
      <c r="P97" s="10">
        <f ca="1">IF(IF($A97&gt;='key variables'!$B$26,K97*SUMPRODUCT(Z97:AC97,'control variables'!$O$3:$R$3)/J97+F$65*'key variables'!$B$25/scenario!J$65,K97*SUMPRODUCT(Z97:AC97,'control variables'!$O$7:$R$7)/J97+F$65*'key variables'!$B$25/scenario!J$65)&lt;'key variables'!$B$28,0,IF($A97&gt;='key variables'!$B$26,K97*SUMPRODUCT(Z97:AC97,'control variables'!$O$3:$R$3)/J97+F$65*'key variables'!$B$25/scenario!J$65,K97*SUMPRODUCT(Z97:AC97,'control variables'!$O$7:$R$7)/J97+F$65*'key variables'!$B$25/scenario!J$65))</f>
        <v>9558.3854357382406</v>
      </c>
      <c r="Q97" s="10">
        <f ca="1">IF(IF($A97&gt;='key variables'!$B$26,L97*SUMPRODUCT(Z97:AC97,'control variables'!$O$4:$R$4)/J97+G$65*'key variables'!$B$25/scenario!J$65,L97*SUMPRODUCT(Z97:AC97,'control variables'!$O$7:$R$7)/J97+G$65*'key variables'!$B$25/scenario!J$65)&lt;'key variables'!$B$28,0,IF($A97&gt;='key variables'!$B$26,L97*SUMPRODUCT(Z97:AC97,'control variables'!$O$4:$R$4)/J97+G$65*'key variables'!$B$25/scenario!J$65,L97*SUMPRODUCT(Z97:AC97,'control variables'!$O$7:$R$7)/J97+G$65*'key variables'!$B$25/scenario!J$65))</f>
        <v>11032.935865796921</v>
      </c>
      <c r="R97" s="10">
        <f ca="1">IF(IF($A97&gt;='key variables'!$B$26,M97*SUMPRODUCT(Z97:AC97,'control variables'!$O$5:$R$5)/J97+H$65*'key variables'!$B$25/scenario!J$65,M97*SUMPRODUCT(Z97:AC97,'control variables'!$O$7:$R$7)/J97+H$65*'key variables'!$B$25/scenario!J$65)&lt;'key variables'!$B$28,0,IF($A97&gt;='key variables'!$B$26,M97*SUMPRODUCT(Z97:AC97,'control variables'!$O$5:$R$5)/J97+H$65*'key variables'!$B$25/scenario!J$65,M97*SUMPRODUCT(Z97:AC97,'control variables'!$O$7:$R$7)/J97+H$65*'key variables'!$B$25/scenario!J$65))</f>
        <v>33046.056981083464</v>
      </c>
      <c r="S97" s="10">
        <f ca="1">IF(IF($A97&gt;='key variables'!$B$26,N97*SUMPRODUCT(Z97:AC97,'control variables'!$O$6:$R$6)/J97+I$65*'key variables'!$B$25/scenario!J$65,N97*SUMPRODUCT(Z97:AC97,'control variables'!$O$7:$R$7)/J97+I$65*'key variables'!$B$25/scenario!J$65)&lt;'key variables'!$B$28,0,IF($A97&gt;='key variables'!$B$26,N97*SUMPRODUCT(Z97:AC97,'control variables'!$O$6:$R$6)/J97+I$65*'key variables'!$B$25/scenario!J$65,N97*SUMPRODUCT(Z97:AC97,'control variables'!$O$7:$R$7)/J97+I$65*'key variables'!$B$25/scenario!J$65))</f>
        <v>14854.039032717485</v>
      </c>
      <c r="T97" s="10">
        <f t="shared" ca="1" si="61"/>
        <v>68491.417315336104</v>
      </c>
      <c r="U97" s="82">
        <f ca="1">SUMPRODUCT(P67:P96,'control variables'!AD$7:AD$36)</f>
        <v>4923.3072526360675</v>
      </c>
      <c r="V97" s="82">
        <f ca="1">SUMPRODUCT(Q67:Q96,'control variables'!AE$7:AE$36)</f>
        <v>5682.8146899007434</v>
      </c>
      <c r="W97" s="82">
        <f ca="1">SUMPRODUCT(R67:R96,'control variables'!AF$7:AF$36)</f>
        <v>17021.273425288189</v>
      </c>
      <c r="X97" s="82">
        <f ca="1">SUMPRODUCT(S67:S96,'control variables'!AG$7:AG$36)</f>
        <v>7650.9781481802083</v>
      </c>
      <c r="Y97" s="82">
        <f t="shared" ca="1" si="55"/>
        <v>35278.373516005209</v>
      </c>
      <c r="Z97" s="10">
        <f ca="1">IF($A97&gt;='key variables'!$B$26,SUMPRODUCT(P67:P96,'control variables'!V$7:V$36)*$E97,SUMPRODUCT(P67:P96,'control variables'!Z$7:Z$36)*$E97)</f>
        <v>9613.4928954952065</v>
      </c>
      <c r="AA97" s="10">
        <f ca="1">IF($A97&gt;='key variables'!$B$26,SUMPRODUCT(Q67:Q96,'control variables'!W$7:W$36)*$E97,SUMPRODUCT(Q67:Q96,'control variables'!AA$7:AA$36)*$E97)</f>
        <v>11096.54462831369</v>
      </c>
      <c r="AB97" s="10">
        <f ca="1">IF($A97&gt;='key variables'!$B$26,SUMPRODUCT(R67:R96,'control variables'!X$7:X$36)*$E97,SUMPRODUCT(R67:R96,'control variables'!AB$7:AB$36)*$E97)</f>
        <v>33236.579142745046</v>
      </c>
      <c r="AC97" s="10">
        <f ca="1">IF($A97&gt;='key variables'!$B$26,SUMPRODUCT(S67:S96,'control variables'!Y$7:Y$36)*$E97,SUMPRODUCT(S67:S96,'control variables'!AC$7:AC$36)*$E97)</f>
        <v>14939.677801286423</v>
      </c>
      <c r="AD97" s="10">
        <f t="shared" ca="1" si="56"/>
        <v>68886.294467840373</v>
      </c>
      <c r="AE97" s="82">
        <f ca="1">SUMPRODUCT(P67:P96,'control variables'!AL$7:AL$36)</f>
        <v>1690.4780234954192</v>
      </c>
      <c r="AF97" s="82">
        <f ca="1">SUMPRODUCT(Q67:Q96,'control variables'!AM$7:AM$36)</f>
        <v>1946.1622512744573</v>
      </c>
      <c r="AG97" s="82">
        <f ca="1">SUMPRODUCT(R67:R96,'control variables'!AN$7:AN$36)</f>
        <v>5549.0200520983462</v>
      </c>
      <c r="AH97" s="82">
        <f ca="1">SUMPRODUCT(S67:S96,'control variables'!AO$7:AO$36)</f>
        <v>2402.6706405374307</v>
      </c>
      <c r="AI97" s="82">
        <f t="shared" ca="1" si="14"/>
        <v>11588.330967405655</v>
      </c>
      <c r="AJ97" s="10">
        <f ca="1">SUMPRODUCT(P67:P96,'control variables'!AP$7:AP$36)</f>
        <v>5.0271479616081827</v>
      </c>
      <c r="AK97" s="10">
        <f ca="1">SUMPRODUCT(Q67:Q96,'control variables'!AQ$7:AQ$36)</f>
        <v>14.506686673493371</v>
      </c>
      <c r="AL97" s="10">
        <f ca="1">SUMPRODUCT(R67:R96,'control variables'!AR$7:AR$36)</f>
        <v>521.4084086957854</v>
      </c>
      <c r="AM97" s="10">
        <f ca="1">SUMPRODUCT(S67:S96,'control variables'!AS$7:AS$36)</f>
        <v>390.61749783480411</v>
      </c>
      <c r="AN97" s="10">
        <f t="shared" ca="1" si="37"/>
        <v>931.55974116569109</v>
      </c>
      <c r="AO97" s="82">
        <f ca="1">SUMPRODUCT(P67:P96,'control variables'!AX$7:AX$36)</f>
        <v>5.1475337074030643</v>
      </c>
      <c r="AP97" s="82">
        <f ca="1">SUMPRODUCT(Q67:Q96,'control variables'!AY$7:AY$36)</f>
        <v>11.883264102002496</v>
      </c>
      <c r="AQ97" s="82">
        <f ca="1">SUMPRODUCT(R67:R96,'control variables'!AZ$7:AZ$36)</f>
        <v>106.77892831411103</v>
      </c>
      <c r="AR97" s="82">
        <f ca="1">SUMPRODUCT(S67:S96,'control variables'!BA$7:BA$36)</f>
        <v>79.994332856790194</v>
      </c>
      <c r="AS97" s="82">
        <f t="shared" ca="1" si="38"/>
        <v>203.80405898030676</v>
      </c>
      <c r="AT97" s="10">
        <f ca="1">SUMPRODUCT(P67:P96,'control variables'!AT$7:AT$36)</f>
        <v>-0.15051081061302596</v>
      </c>
      <c r="AU97" s="10">
        <f ca="1">SUMPRODUCT(Q67:Q96,'control variables'!AU$7:AU$36)</f>
        <v>0.16327111818878728</v>
      </c>
      <c r="AV97" s="10">
        <f ca="1">SUMPRODUCT(R67:R96,'control variables'!AV$7:AV$36)</f>
        <v>70.305851887426229</v>
      </c>
      <c r="AW97" s="10">
        <f ca="1">SUMPRODUCT(S67:S96,'control variables'!AW$7:AW$36)</f>
        <v>52.670220674238941</v>
      </c>
      <c r="AX97" s="10">
        <f t="shared" ca="1" si="15"/>
        <v>122.98883286924092</v>
      </c>
      <c r="AY97" s="82">
        <f ca="1">SUMPRODUCT(P67:P96,'control variables'!BB$7:BB$36)</f>
        <v>1.2779679447696912</v>
      </c>
      <c r="AZ97" s="82">
        <f ca="1">SUMPRODUCT(Q67:Q96,'control variables'!BC$7:BC$36)</f>
        <v>3.2588159801985657</v>
      </c>
      <c r="BA97" s="82">
        <f ca="1">SUMPRODUCT(R67:R96,'control variables'!BD$7:BD$36)</f>
        <v>22.812713556495964</v>
      </c>
      <c r="BB97" s="82">
        <f ca="1">SUMPRODUCT(S67:S96,'control variables'!BE$7:BE$36)</f>
        <v>3.2418494452241911</v>
      </c>
      <c r="BC97" s="82">
        <f t="shared" ca="1" si="39"/>
        <v>30.591346926688409</v>
      </c>
      <c r="BD97" s="10">
        <f ca="1">SUMPRODUCT(P67:P96,'control variables'!BF$7:BF$36)</f>
        <v>0.26733976272337939</v>
      </c>
      <c r="BE97" s="10">
        <f ca="1">SUMPRODUCT(Q67:Q96,'control variables'!BG$7:BG$36)</f>
        <v>0.30858166123707931</v>
      </c>
      <c r="BF97" s="10">
        <f ca="1">SUMPRODUCT(R67:R96,'control variables'!BH$7:BH$36)</f>
        <v>9.2426959465710112</v>
      </c>
      <c r="BG97" s="10">
        <f ca="1">SUMPRODUCT(S67:S96,'control variables'!BI$7:BI$36)</f>
        <v>20.772730379980761</v>
      </c>
      <c r="BH97" s="10">
        <f t="shared" ca="1" si="40"/>
        <v>30.591347750512231</v>
      </c>
      <c r="BI97" s="82">
        <f t="shared" ca="1" si="16"/>
        <v>1691.6054806295758</v>
      </c>
      <c r="BJ97" s="82">
        <f t="shared" ca="1" si="17"/>
        <v>1949.5843383728445</v>
      </c>
      <c r="BK97" s="82">
        <f t="shared" ca="1" si="18"/>
        <v>5642.1386175422685</v>
      </c>
      <c r="BL97" s="82">
        <f t="shared" ca="1" si="19"/>
        <v>2458.5827106568936</v>
      </c>
      <c r="BM97" s="82">
        <f t="shared" ca="1" si="9"/>
        <v>11741.911147201583</v>
      </c>
      <c r="BN97" s="10">
        <f ca="1">BN96+BI97-INDIRECT(ADDRESS(MAX($D97-'key variables'!$B$9*30,34),scenario!BI$4),TRUE)</f>
        <v>13414.269088540541</v>
      </c>
      <c r="BO97" s="10">
        <f ca="1">BO96+BJ97-INDIRECT(ADDRESS(MAX($D97-'key variables'!$B$9*30,34),scenario!BJ$4),TRUE)</f>
        <v>15459.83926819515</v>
      </c>
      <c r="BP97" s="10">
        <f ca="1">BP96+BK97-INDIRECT(ADDRESS(MAX($D97-'key variables'!$B$9*30,34),scenario!BK$4),TRUE)</f>
        <v>44730.110789856612</v>
      </c>
      <c r="BQ97" s="10">
        <f ca="1">BQ96+BL97-INDIRECT(ADDRESS(MAX($D97-'key variables'!$B$9*30,34),scenario!BL$4),TRUE)</f>
        <v>19488.631118898124</v>
      </c>
      <c r="BR97" s="10">
        <f t="shared" ca="1" si="63"/>
        <v>93092.85026549043</v>
      </c>
      <c r="BS97" s="82">
        <f t="shared" ca="1" si="21"/>
        <v>63196.365321469726</v>
      </c>
      <c r="BT97" s="82">
        <f t="shared" ca="1" si="22"/>
        <v>72969.343857581989</v>
      </c>
      <c r="BU97" s="82">
        <f t="shared" ca="1" si="23"/>
        <v>220069.27781226378</v>
      </c>
      <c r="BV97" s="82">
        <f t="shared" ca="1" si="24"/>
        <v>99406.802736174301</v>
      </c>
      <c r="BW97" s="82">
        <f t="shared" ca="1" si="41"/>
        <v>455641.78972748981</v>
      </c>
      <c r="BX97" s="10">
        <f t="shared" ca="1" si="25"/>
        <v>28.791835062135473</v>
      </c>
      <c r="BY97" s="10">
        <f t="shared" ca="1" si="26"/>
        <v>66.466972238101505</v>
      </c>
      <c r="BZ97" s="10">
        <f t="shared" ca="1" si="27"/>
        <v>597.24937550384482</v>
      </c>
      <c r="CA97" s="10">
        <f t="shared" ca="1" si="28"/>
        <v>447.4343964384114</v>
      </c>
      <c r="CB97" s="10">
        <v>0</v>
      </c>
      <c r="CC97" s="82">
        <f t="shared" ca="1" si="29"/>
        <v>0.24896914151840543</v>
      </c>
      <c r="CD97" s="82">
        <f t="shared" ca="1" si="30"/>
        <v>19.689959527347238</v>
      </c>
      <c r="CE97" s="82">
        <f t="shared" ca="1" si="31"/>
        <v>2753.367236427961</v>
      </c>
      <c r="CF97" s="82">
        <f t="shared" ca="1" si="32"/>
        <v>2062.7082390252094</v>
      </c>
      <c r="CG97" s="82">
        <f t="shared" ca="1" si="42"/>
        <v>4836.0144041220356</v>
      </c>
      <c r="CH97" s="13">
        <f t="shared" ca="1" si="44"/>
        <v>32</v>
      </c>
      <c r="CI97" s="81">
        <f t="shared" ca="1" si="57"/>
        <v>1.6010588230265009E-4</v>
      </c>
      <c r="CJ97" s="81">
        <f t="shared" ca="1" si="58"/>
        <v>1.8452076590636229E-4</v>
      </c>
      <c r="CK97" s="81">
        <f t="shared" ca="1" si="59"/>
        <v>5.3387581583727215E-4</v>
      </c>
      <c r="CL97" s="81">
        <f t="shared" ca="1" si="60"/>
        <v>2.3260637307683131E-4</v>
      </c>
      <c r="CM97" s="89">
        <f t="shared" ca="1" si="46"/>
        <v>1.1111088371231158E-3</v>
      </c>
    </row>
    <row r="98" spans="1:91" x14ac:dyDescent="0.3">
      <c r="A98">
        <v>33</v>
      </c>
      <c r="B98" s="3">
        <f t="shared" si="62"/>
        <v>0.28055555555555556</v>
      </c>
      <c r="C98" s="3">
        <f t="shared" si="47"/>
        <v>1.1000000000000001</v>
      </c>
      <c r="D98" s="4">
        <f t="shared" ca="1" si="33"/>
        <v>98</v>
      </c>
      <c r="E98" s="58">
        <f>(0.5*(COS(B98*2*PI())+1)*('key variables'!$B$4-'key variables'!$B$6)+'key variables'!$B$6)/'key variables'!$B$4</f>
        <v>1</v>
      </c>
      <c r="F98" s="10">
        <f t="shared" ca="1" si="48"/>
        <v>11692546.912399001</v>
      </c>
      <c r="G98" s="10">
        <f t="shared" ca="1" si="49"/>
        <v>13496329.590349531</v>
      </c>
      <c r="H98" s="10">
        <f t="shared" ca="1" si="50"/>
        <v>40424394.825696073</v>
      </c>
      <c r="I98" s="10">
        <f t="shared" ca="1" si="51"/>
        <v>18170434.790039357</v>
      </c>
      <c r="J98" s="10">
        <f t="shared" ca="1" si="34"/>
        <v>83783706.118483961</v>
      </c>
      <c r="K98" s="82">
        <f t="shared" ca="1" si="10"/>
        <v>11615936.277988991</v>
      </c>
      <c r="L98" s="82">
        <f t="shared" ca="1" si="11"/>
        <v>13407900.407223754</v>
      </c>
      <c r="M98" s="82">
        <f t="shared" ca="1" si="12"/>
        <v>40159595.437093951</v>
      </c>
      <c r="N98" s="82">
        <f t="shared" ca="1" si="13"/>
        <v>18051539.356184285</v>
      </c>
      <c r="O98" s="82">
        <f t="shared" ca="1" si="35"/>
        <v>83234971.478490978</v>
      </c>
      <c r="P98" s="10">
        <f ca="1">IF(IF($A98&gt;='key variables'!$B$26,K98*SUMPRODUCT(Z98:AC98,'control variables'!$O$3:$R$3)/J98+F$65*'key variables'!$B$25/scenario!J$65,K98*SUMPRODUCT(Z98:AC98,'control variables'!$O$7:$R$7)/J98+F$65*'key variables'!$B$25/scenario!J$65)&lt;'key variables'!$B$28,0,IF($A98&gt;='key variables'!$B$26,K98*SUMPRODUCT(Z98:AC98,'control variables'!$O$3:$R$3)/J98+F$65*'key variables'!$B$25/scenario!J$65,K98*SUMPRODUCT(Z98:AC98,'control variables'!$O$7:$R$7)/J98+F$65*'key variables'!$B$25/scenario!J$65))</f>
        <v>10908.350347593545</v>
      </c>
      <c r="Q98" s="10">
        <f ca="1">IF(IF($A98&gt;='key variables'!$B$26,L98*SUMPRODUCT(Z98:AC98,'control variables'!$O$4:$R$4)/J98+G$65*'key variables'!$B$25/scenario!J$65,L98*SUMPRODUCT(Z98:AC98,'control variables'!$O$7:$R$7)/J98+G$65*'key variables'!$B$25/scenario!J$65)&lt;'key variables'!$B$28,0,IF($A98&gt;='key variables'!$B$26,L98*SUMPRODUCT(Z98:AC98,'control variables'!$O$4:$R$4)/J98+G$65*'key variables'!$B$25/scenario!J$65,L98*SUMPRODUCT(Z98:AC98,'control variables'!$O$7:$R$7)/J98+G$65*'key variables'!$B$25/scenario!J$65))</f>
        <v>12591.156801090836</v>
      </c>
      <c r="R98" s="10">
        <f ca="1">IF(IF($A98&gt;='key variables'!$B$26,M98*SUMPRODUCT(Z98:AC98,'control variables'!$O$5:$R$5)/J98+H$65*'key variables'!$B$25/scenario!J$65,M98*SUMPRODUCT(Z98:AC98,'control variables'!$O$7:$R$7)/J98+H$65*'key variables'!$B$25/scenario!J$65)&lt;'key variables'!$B$28,0,IF($A98&gt;='key variables'!$B$26,M98*SUMPRODUCT(Z98:AC98,'control variables'!$O$5:$R$5)/J98+H$65*'key variables'!$B$25/scenario!J$65,M98*SUMPRODUCT(Z98:AC98,'control variables'!$O$7:$R$7)/J98+H$65*'key variables'!$B$25/scenario!J$65))</f>
        <v>37713.269629030852</v>
      </c>
      <c r="S98" s="10">
        <f ca="1">IF(IF($A98&gt;='key variables'!$B$26,N98*SUMPRODUCT(Z98:AC98,'control variables'!$O$6:$R$6)/J98+I$65*'key variables'!$B$25/scenario!J$65,N98*SUMPRODUCT(Z98:AC98,'control variables'!$O$7:$R$7)/J98+I$65*'key variables'!$B$25/scenario!J$65)&lt;'key variables'!$B$28,0,IF($A98&gt;='key variables'!$B$26,N98*SUMPRODUCT(Z98:AC98,'control variables'!$O$6:$R$6)/J98+I$65*'key variables'!$B$25/scenario!J$65,N98*SUMPRODUCT(Z98:AC98,'control variables'!$O$7:$R$7)/J98+I$65*'key variables'!$B$25/scenario!J$65))</f>
        <v>16951.92801494275</v>
      </c>
      <c r="T98" s="10">
        <f t="shared" ca="1" si="61"/>
        <v>78164.704792657983</v>
      </c>
      <c r="U98" s="82">
        <f ca="1">SUMPRODUCT(P68:P97,'control variables'!AD$7:AD$36)</f>
        <v>5623.6246567042372</v>
      </c>
      <c r="V98" s="82">
        <f ca="1">SUMPRODUCT(Q68:Q97,'control variables'!AE$7:AE$36)</f>
        <v>6491.1684706445449</v>
      </c>
      <c r="W98" s="82">
        <f ca="1">SUMPRODUCT(R68:R97,'control variables'!AF$7:AF$36)</f>
        <v>19442.469870574005</v>
      </c>
      <c r="X98" s="82">
        <f ca="1">SUMPRODUCT(S68:S97,'control variables'!AG$7:AG$36)</f>
        <v>8739.2939652454497</v>
      </c>
      <c r="Y98" s="82">
        <f t="shared" ca="1" si="55"/>
        <v>40296.556963168237</v>
      </c>
      <c r="Z98" s="10">
        <f ca="1">IF($A98&gt;='key variables'!$B$26,SUMPRODUCT(P68:P97,'control variables'!V$7:V$36)*$E98,SUMPRODUCT(P68:P97,'control variables'!Z$7:Z$36)*$E98)</f>
        <v>10980.264707562428</v>
      </c>
      <c r="AA98" s="10">
        <f ca="1">IF($A98&gt;='key variables'!$B$26,SUMPRODUCT(Q68:Q97,'control variables'!W$7:W$36)*$E98,SUMPRODUCT(Q68:Q97,'control variables'!AA$7:AA$36)*$E98)</f>
        <v>12674.165226174842</v>
      </c>
      <c r="AB98" s="10">
        <f ca="1">IF($A98&gt;='key variables'!$B$26,SUMPRODUCT(R68:R97,'control variables'!X$7:X$36)*$E98,SUMPRODUCT(R68:R97,'control variables'!AB$7:AB$36)*$E98)</f>
        <v>37961.898024827111</v>
      </c>
      <c r="AC98" s="10">
        <f ca="1">IF($A98&gt;='key variables'!$B$26,SUMPRODUCT(S68:S97,'control variables'!Y$7:Y$36)*$E98,SUMPRODUCT(S68:S97,'control variables'!AC$7:AC$36)*$E98)</f>
        <v>17063.685248125323</v>
      </c>
      <c r="AD98" s="10">
        <f t="shared" ca="1" si="56"/>
        <v>78680.013206689706</v>
      </c>
      <c r="AE98" s="82">
        <f ca="1">SUMPRODUCT(P68:P97,'control variables'!AL$7:AL$36)</f>
        <v>1932.0669796505567</v>
      </c>
      <c r="AF98" s="82">
        <f ca="1">SUMPRODUCT(Q68:Q97,'control variables'!AM$7:AM$36)</f>
        <v>2224.2914551204499</v>
      </c>
      <c r="AG98" s="82">
        <f ca="1">SUMPRODUCT(R68:R97,'control variables'!AN$7:AN$36)</f>
        <v>6342.0395078014326</v>
      </c>
      <c r="AH98" s="82">
        <f ca="1">SUMPRODUCT(S68:S97,'control variables'!AO$7:AO$36)</f>
        <v>2746.0401987123505</v>
      </c>
      <c r="AI98" s="82">
        <f t="shared" ca="1" si="14"/>
        <v>13244.438141284791</v>
      </c>
      <c r="AJ98" s="10">
        <f ca="1">SUMPRODUCT(P68:P97,'control variables'!AP$7:AP$36)</f>
        <v>5.7448027811122726</v>
      </c>
      <c r="AK98" s="10">
        <f ca="1">SUMPRODUCT(Q68:Q97,'control variables'!AQ$7:AQ$36)</f>
        <v>16.577601173280215</v>
      </c>
      <c r="AL98" s="10">
        <f ca="1">SUMPRODUCT(R68:R97,'control variables'!AR$7:AR$36)</f>
        <v>595.84251333884538</v>
      </c>
      <c r="AM98" s="10">
        <f ca="1">SUMPRODUCT(S68:S97,'control variables'!AS$7:AS$36)</f>
        <v>446.38043380657507</v>
      </c>
      <c r="AN98" s="10">
        <f t="shared" ca="1" si="37"/>
        <v>1064.5453510998129</v>
      </c>
      <c r="AO98" s="82">
        <f ca="1">SUMPRODUCT(P68:P97,'control variables'!AX$7:AX$36)</f>
        <v>5.8821634654050534</v>
      </c>
      <c r="AP98" s="82">
        <f ca="1">SUMPRODUCT(Q68:Q97,'control variables'!AY$7:AY$36)</f>
        <v>13.579182949308507</v>
      </c>
      <c r="AQ98" s="82">
        <f ca="1">SUMPRODUCT(R68:R97,'control variables'!AZ$7:AZ$36)</f>
        <v>122.01787238441254</v>
      </c>
      <c r="AR98" s="82">
        <f ca="1">SUMPRODUCT(S68:S97,'control variables'!BA$7:BA$36)</f>
        <v>91.41071606640341</v>
      </c>
      <c r="AS98" s="82">
        <f t="shared" ca="1" si="38"/>
        <v>232.88993486552951</v>
      </c>
      <c r="AT98" s="10">
        <f ca="1">SUMPRODUCT(P68:P97,'control variables'!AT$7:AT$36)</f>
        <v>-0.17185429813451181</v>
      </c>
      <c r="AU98" s="10">
        <f ca="1">SUMPRODUCT(Q68:Q97,'control variables'!AU$7:AU$36)</f>
        <v>0.18642410673152421</v>
      </c>
      <c r="AV98" s="10">
        <f ca="1">SUMPRODUCT(R68:R97,'control variables'!AV$7:AV$36)</f>
        <v>80.275714293554614</v>
      </c>
      <c r="AW98" s="10">
        <f ca="1">SUMPRODUCT(S68:S97,'control variables'!AW$7:AW$36)</f>
        <v>60.139227007643377</v>
      </c>
      <c r="AX98" s="10">
        <f t="shared" ca="1" si="15"/>
        <v>140.42951110979502</v>
      </c>
      <c r="AY98" s="82">
        <f ca="1">SUMPRODUCT(P68:P97,'control variables'!BB$7:BB$36)</f>
        <v>1.4611099837902115</v>
      </c>
      <c r="AZ98" s="82">
        <f ca="1">SUMPRODUCT(Q68:Q97,'control variables'!BC$7:BC$36)</f>
        <v>3.7258278531088656</v>
      </c>
      <c r="BA98" s="82">
        <f ca="1">SUMPRODUCT(R68:R97,'control variables'!BD$7:BD$36)</f>
        <v>26.081940217013393</v>
      </c>
      <c r="BB98" s="82">
        <f ca="1">SUMPRODUCT(S68:S97,'control variables'!BE$7:BE$36)</f>
        <v>3.7064298910998481</v>
      </c>
      <c r="BC98" s="82">
        <f t="shared" ca="1" si="39"/>
        <v>34.975307945012318</v>
      </c>
      <c r="BD98" s="10">
        <f ca="1">SUMPRODUCT(P68:P97,'control variables'!BF$7:BF$36)</f>
        <v>0.30565148208754961</v>
      </c>
      <c r="BE98" s="10">
        <f ca="1">SUMPRODUCT(Q68:Q97,'control variables'!BG$7:BG$36)</f>
        <v>0.35280364260569869</v>
      </c>
      <c r="BF98" s="10">
        <f ca="1">SUMPRODUCT(R68:R97,'control variables'!BH$7:BH$36)</f>
        <v>10.567241048527201</v>
      </c>
      <c r="BG98" s="10">
        <f ca="1">SUMPRODUCT(S68:S97,'control variables'!BI$7:BI$36)</f>
        <v>23.749612713675589</v>
      </c>
      <c r="BH98" s="10">
        <f t="shared" ca="1" si="40"/>
        <v>34.975308886896038</v>
      </c>
      <c r="BI98" s="82">
        <f t="shared" ca="1" si="16"/>
        <v>1933.3562353362124</v>
      </c>
      <c r="BJ98" s="82">
        <f t="shared" ca="1" si="17"/>
        <v>2228.2037070802903</v>
      </c>
      <c r="BK98" s="82">
        <f t="shared" ca="1" si="18"/>
        <v>6448.3971623120005</v>
      </c>
      <c r="BL98" s="82">
        <f t="shared" ca="1" si="19"/>
        <v>2809.885855611094</v>
      </c>
      <c r="BM98" s="82">
        <f t="shared" ref="BM98:BM161" ca="1" si="64">SUM(BI98:BL98)</f>
        <v>13419.842960339596</v>
      </c>
      <c r="BN98" s="10">
        <f ca="1">BN97+BI98-INDIRECT(ADDRESS(MAX($D98-'key variables'!$B$9*30,34),scenario!BI$4),TRUE)</f>
        <v>15347.625323876753</v>
      </c>
      <c r="BO98" s="10">
        <f ca="1">BO97+BJ98-INDIRECT(ADDRESS(MAX($D98-'key variables'!$B$9*30,34),scenario!BJ$4),TRUE)</f>
        <v>17688.042975275439</v>
      </c>
      <c r="BP98" s="10">
        <f ca="1">BP97+BK98-INDIRECT(ADDRESS(MAX($D98-'key variables'!$B$9*30,34),scenario!BK$4),TRUE)</f>
        <v>51178.507952168613</v>
      </c>
      <c r="BQ98" s="10">
        <f ca="1">BQ97+BL98-INDIRECT(ADDRESS(MAX($D98-'key variables'!$B$9*30,34),scenario!BL$4),TRUE)</f>
        <v>22298.516974509217</v>
      </c>
      <c r="BR98" s="10">
        <f t="shared" ca="1" si="63"/>
        <v>106512.69322583002</v>
      </c>
      <c r="BS98" s="82">
        <f t="shared" ca="1" si="21"/>
        <v>72171.05378224497</v>
      </c>
      <c r="BT98" s="82">
        <f t="shared" ca="1" si="22"/>
        <v>83331.944147949936</v>
      </c>
      <c r="BU98" s="82">
        <f t="shared" ca="1" si="23"/>
        <v>251323.58303793412</v>
      </c>
      <c r="BV98" s="82">
        <f t="shared" ca="1" si="24"/>
        <v>113525.09528279229</v>
      </c>
      <c r="BW98" s="82">
        <f t="shared" ca="1" si="41"/>
        <v>520351.67625092127</v>
      </c>
      <c r="BX98" s="10">
        <f t="shared" ca="1" si="25"/>
        <v>32.907237061662769</v>
      </c>
      <c r="BY98" s="10">
        <f t="shared" ca="1" si="26"/>
        <v>75.967523691695447</v>
      </c>
      <c r="BZ98" s="10">
        <f t="shared" ca="1" si="27"/>
        <v>682.6180666227167</v>
      </c>
      <c r="CA98" s="10">
        <f t="shared" ca="1" si="28"/>
        <v>511.38906990003932</v>
      </c>
      <c r="CB98" s="10">
        <v>0</v>
      </c>
      <c r="CC98" s="82">
        <f t="shared" ca="1" si="29"/>
        <v>0.28346275536013665</v>
      </c>
      <c r="CD98" s="82">
        <f t="shared" ca="1" si="30"/>
        <v>22.501953644587424</v>
      </c>
      <c r="CE98" s="82">
        <f t="shared" ca="1" si="31"/>
        <v>3146.9161630888393</v>
      </c>
      <c r="CF98" s="82">
        <f t="shared" ca="1" si="32"/>
        <v>2357.5387297577377</v>
      </c>
      <c r="CG98" s="82">
        <f t="shared" ca="1" si="42"/>
        <v>5527.2403092465247</v>
      </c>
      <c r="CH98" s="13">
        <f t="shared" ca="1" si="44"/>
        <v>33</v>
      </c>
      <c r="CI98" s="81">
        <f t="shared" ca="1" si="57"/>
        <v>1.8318150431508343E-4</v>
      </c>
      <c r="CJ98" s="81">
        <f t="shared" ca="1" si="58"/>
        <v>2.1111554733878248E-4</v>
      </c>
      <c r="CK98" s="81">
        <f t="shared" ca="1" si="59"/>
        <v>6.1084082243621177E-4</v>
      </c>
      <c r="CL98" s="81">
        <f t="shared" ca="1" si="60"/>
        <v>2.6614383640388792E-4</v>
      </c>
      <c r="CM98" s="89">
        <f t="shared" ca="1" si="46"/>
        <v>1.2712817104939657E-3</v>
      </c>
    </row>
    <row r="99" spans="1:91" x14ac:dyDescent="0.3">
      <c r="A99">
        <v>34</v>
      </c>
      <c r="B99" s="3">
        <f t="shared" si="62"/>
        <v>0.28333333333333333</v>
      </c>
      <c r="C99" s="3">
        <f t="shared" si="47"/>
        <v>1.1333333333333333</v>
      </c>
      <c r="D99" s="4">
        <f t="shared" ca="1" si="33"/>
        <v>99</v>
      </c>
      <c r="E99" s="58">
        <f>(0.5*(COS(B99*2*PI())+1)*('key variables'!$B$4-'key variables'!$B$6)+'key variables'!$B$6)/'key variables'!$B$4</f>
        <v>1</v>
      </c>
      <c r="F99" s="10">
        <f t="shared" ca="1" si="48"/>
        <v>11692546.606747519</v>
      </c>
      <c r="G99" s="10">
        <f t="shared" ca="1" si="49"/>
        <v>13496329.237545889</v>
      </c>
      <c r="H99" s="10">
        <f t="shared" ca="1" si="50"/>
        <v>40424384.258455023</v>
      </c>
      <c r="I99" s="10">
        <f t="shared" ca="1" si="51"/>
        <v>18170411.040426642</v>
      </c>
      <c r="J99" s="10">
        <f t="shared" ca="1" si="34"/>
        <v>83783671.143175066</v>
      </c>
      <c r="K99" s="82">
        <f t="shared" ref="K99:K162" ca="1" si="65">MAX(F99-BN98-BS98,0.001)</f>
        <v>11605027.927641397</v>
      </c>
      <c r="L99" s="82">
        <f t="shared" ref="L99:L162" ca="1" si="66">MAX(G99-BO98-BT98,0.001)</f>
        <v>13395309.250422664</v>
      </c>
      <c r="M99" s="82">
        <f t="shared" ref="M99:M162" ca="1" si="67">MAX(H99-BP98-BU98,0.001)</f>
        <v>40121882.167464919</v>
      </c>
      <c r="N99" s="82">
        <f t="shared" ref="N99:N162" ca="1" si="68">MAX(I99-BQ98-BV98,0.001)</f>
        <v>18034587.42816934</v>
      </c>
      <c r="O99" s="82">
        <f t="shared" ca="1" si="35"/>
        <v>83156806.77369833</v>
      </c>
      <c r="P99" s="10">
        <f ca="1">IF(IF($A99&gt;='key variables'!$B$26,K99*SUMPRODUCT(Z99:AC99,'control variables'!$O$3:$R$3)/J99+F$65*'key variables'!$B$25/scenario!J$65,K99*SUMPRODUCT(Z99:AC99,'control variables'!$O$7:$R$7)/J99+F$65*'key variables'!$B$25/scenario!J$65)&lt;'key variables'!$B$28,0,IF($A99&gt;='key variables'!$B$26,K99*SUMPRODUCT(Z99:AC99,'control variables'!$O$3:$R$3)/J99+F$65*'key variables'!$B$25/scenario!J$65,K99*SUMPRODUCT(Z99:AC99,'control variables'!$O$7:$R$7)/J99+F$65*'key variables'!$B$25/scenario!J$65))</f>
        <v>12445.669211328601</v>
      </c>
      <c r="Q99" s="10">
        <f ca="1">IF(IF($A99&gt;='key variables'!$B$26,L99*SUMPRODUCT(Z99:AC99,'control variables'!$O$4:$R$4)/J99+G$65*'key variables'!$B$25/scenario!J$65,L99*SUMPRODUCT(Z99:AC99,'control variables'!$O$7:$R$7)/J99+G$65*'key variables'!$B$25/scenario!J$65)&lt;'key variables'!$B$28,0,IF($A99&gt;='key variables'!$B$26,L99*SUMPRODUCT(Z99:AC99,'control variables'!$O$4:$R$4)/J99+G$65*'key variables'!$B$25/scenario!J$65,L99*SUMPRODUCT(Z99:AC99,'control variables'!$O$7:$R$7)/J99+G$65*'key variables'!$B$25/scenario!J$65))</f>
        <v>14365.634357253408</v>
      </c>
      <c r="R99" s="10">
        <f ca="1">IF(IF($A99&gt;='key variables'!$B$26,M99*SUMPRODUCT(Z99:AC99,'control variables'!$O$5:$R$5)/J99+H$65*'key variables'!$B$25/scenario!J$65,M99*SUMPRODUCT(Z99:AC99,'control variables'!$O$7:$R$7)/J99+H$65*'key variables'!$B$25/scenario!J$65)&lt;'key variables'!$B$28,0,IF($A99&gt;='key variables'!$B$26,M99*SUMPRODUCT(Z99:AC99,'control variables'!$O$5:$R$5)/J99+H$65*'key variables'!$B$25/scenario!J$65,M99*SUMPRODUCT(Z99:AC99,'control variables'!$O$7:$R$7)/J99+H$65*'key variables'!$B$25/scenario!J$65))</f>
        <v>43028.218174538997</v>
      </c>
      <c r="S99" s="10">
        <f ca="1">IF(IF($A99&gt;='key variables'!$B$26,N99*SUMPRODUCT(Z99:AC99,'control variables'!$O$6:$R$6)/J99+I$65*'key variables'!$B$25/scenario!J$65,N99*SUMPRODUCT(Z99:AC99,'control variables'!$O$7:$R$7)/J99+I$65*'key variables'!$B$25/scenario!J$65)&lt;'key variables'!$B$28,0,IF($A99&gt;='key variables'!$B$26,N99*SUMPRODUCT(Z99:AC99,'control variables'!$O$6:$R$6)/J99+I$65*'key variables'!$B$25/scenario!J$65,N99*SUMPRODUCT(Z99:AC99,'control variables'!$O$7:$R$7)/J99+I$65*'key variables'!$B$25/scenario!J$65))</f>
        <v>19340.971076783841</v>
      </c>
      <c r="T99" s="10">
        <f t="shared" ca="1" si="61"/>
        <v>89180.492819904845</v>
      </c>
      <c r="U99" s="82">
        <f ca="1">SUMPRODUCT(P69:P98,'control variables'!AD$7:AD$36)</f>
        <v>6422.6782301673657</v>
      </c>
      <c r="V99" s="82">
        <f ca="1">SUMPRODUCT(Q69:Q98,'control variables'!AE$7:AE$36)</f>
        <v>7413.4902255711031</v>
      </c>
      <c r="W99" s="82">
        <f ca="1">SUMPRODUCT(R69:R98,'control variables'!AF$7:AF$36)</f>
        <v>22205.02533531516</v>
      </c>
      <c r="X99" s="82">
        <f ca="1">SUMPRODUCT(S69:S98,'control variables'!AG$7:AG$36)</f>
        <v>9981.048971804983</v>
      </c>
      <c r="Y99" s="82">
        <f t="shared" ca="1" si="55"/>
        <v>46022.242762858616</v>
      </c>
      <c r="Z99" s="10">
        <f ca="1">IF($A99&gt;='key variables'!$B$26,SUMPRODUCT(P69:P98,'control variables'!V$7:V$36)*$E99,SUMPRODUCT(P69:P98,'control variables'!Z$7:Z$36)*$E99)</f>
        <v>12539.488910347434</v>
      </c>
      <c r="AA99" s="10">
        <f ca="1">IF($A99&gt;='key variables'!$B$26,SUMPRODUCT(Q69:Q98,'control variables'!W$7:W$36)*$E99,SUMPRODUCT(Q69:Q98,'control variables'!AA$7:AA$36)*$E99)</f>
        <v>14473.927408332196</v>
      </c>
      <c r="AB99" s="10">
        <f ca="1">IF($A99&gt;='key variables'!$B$26,SUMPRODUCT(R69:R98,'control variables'!X$7:X$36)*$E99,SUMPRODUCT(R69:R98,'control variables'!AB$7:AB$36)*$E99)</f>
        <v>43352.579557595636</v>
      </c>
      <c r="AC99" s="10">
        <f ca="1">IF($A99&gt;='key variables'!$B$26,SUMPRODUCT(S69:S98,'control variables'!Y$7:Y$36)*$E99,SUMPRODUCT(S69:S98,'control variables'!AC$7:AC$36)*$E99)</f>
        <v>19486.769912856405</v>
      </c>
      <c r="AD99" s="10">
        <f t="shared" ca="1" si="56"/>
        <v>89852.765789131663</v>
      </c>
      <c r="AE99" s="82">
        <f ca="1">SUMPRODUCT(P69:P98,'control variables'!AL$7:AL$36)</f>
        <v>2208.4690821964123</v>
      </c>
      <c r="AF99" s="82">
        <f ca="1">SUMPRODUCT(Q69:Q98,'control variables'!AM$7:AM$36)</f>
        <v>2542.4992819429281</v>
      </c>
      <c r="AG99" s="82">
        <f ca="1">SUMPRODUCT(R69:R98,'control variables'!AN$7:AN$36)</f>
        <v>7249.3336507313243</v>
      </c>
      <c r="AH99" s="82">
        <f ca="1">SUMPRODUCT(S69:S98,'control variables'!AO$7:AO$36)</f>
        <v>3138.8895629392628</v>
      </c>
      <c r="AI99" s="82">
        <f t="shared" ref="AI99:AI162" ca="1" si="69">SUM(AE99:AH99)</f>
        <v>15139.191577809926</v>
      </c>
      <c r="AJ99" s="10">
        <f ca="1">SUMPRODUCT(P69:P98,'control variables'!AP$7:AP$36)</f>
        <v>6.5639624032575661</v>
      </c>
      <c r="AK99" s="10">
        <f ca="1">SUMPRODUCT(Q69:Q98,'control variables'!AQ$7:AQ$36)</f>
        <v>18.941424968559463</v>
      </c>
      <c r="AL99" s="10">
        <f ca="1">SUMPRODUCT(R69:R98,'control variables'!AR$7:AR$36)</f>
        <v>680.80454714259758</v>
      </c>
      <c r="AM99" s="10">
        <f ca="1">SUMPRODUCT(S69:S98,'control variables'!AS$7:AS$36)</f>
        <v>510.030456517929</v>
      </c>
      <c r="AN99" s="10">
        <f t="shared" ca="1" si="37"/>
        <v>1216.3403910323436</v>
      </c>
      <c r="AO99" s="82">
        <f ca="1">SUMPRODUCT(P69:P98,'control variables'!AX$7:AX$36)</f>
        <v>6.7218767565786832</v>
      </c>
      <c r="AP99" s="82">
        <f ca="1">SUMPRODUCT(Q69:Q98,'control variables'!AY$7:AY$36)</f>
        <v>15.517690859344542</v>
      </c>
      <c r="AQ99" s="82">
        <f ca="1">SUMPRODUCT(R69:R98,'control variables'!AZ$7:AZ$36)</f>
        <v>139.43663842254131</v>
      </c>
      <c r="AR99" s="82">
        <f ca="1">SUMPRODUCT(S69:S98,'control variables'!BA$7:BA$36)</f>
        <v>104.4601312497967</v>
      </c>
      <c r="AS99" s="82">
        <f t="shared" ca="1" si="38"/>
        <v>266.13633728826125</v>
      </c>
      <c r="AT99" s="10">
        <f ca="1">SUMPRODUCT(P69:P98,'control variables'!AT$7:AT$36)</f>
        <v>-0.19659882128649639</v>
      </c>
      <c r="AU99" s="10">
        <f ca="1">SUMPRODUCT(Q69:Q98,'control variables'!AU$7:AU$36)</f>
        <v>0.21326647072928484</v>
      </c>
      <c r="AV99" s="10">
        <f ca="1">SUMPRODUCT(R69:R98,'control variables'!AV$7:AV$36)</f>
        <v>91.834251335928741</v>
      </c>
      <c r="AW99" s="10">
        <f ca="1">SUMPRODUCT(S69:S98,'control variables'!AW$7:AW$36)</f>
        <v>68.798402315952075</v>
      </c>
      <c r="AX99" s="10">
        <f t="shared" ref="AX99:AX162" ca="1" si="70">SUM(AT99:AW99)</f>
        <v>160.6493213013236</v>
      </c>
      <c r="AY99" s="82">
        <f ca="1">SUMPRODUCT(P69:P98,'control variables'!BB$7:BB$36)</f>
        <v>1.670748957449683</v>
      </c>
      <c r="AZ99" s="82">
        <f ca="1">SUMPRODUCT(Q69:Q98,'control variables'!BC$7:BC$36)</f>
        <v>4.2604068620972555</v>
      </c>
      <c r="BA99" s="82">
        <f ca="1">SUMPRODUCT(R69:R98,'control variables'!BD$7:BD$36)</f>
        <v>29.824157598868911</v>
      </c>
      <c r="BB99" s="82">
        <f ca="1">SUMPRODUCT(S69:S98,'control variables'!BE$7:BE$36)</f>
        <v>4.2382256949279347</v>
      </c>
      <c r="BC99" s="82">
        <f t="shared" ca="1" si="39"/>
        <v>39.993539113343786</v>
      </c>
      <c r="BD99" s="10">
        <f ca="1">SUMPRODUCT(P69:P98,'control variables'!BF$7:BF$36)</f>
        <v>0.34950612938529224</v>
      </c>
      <c r="BE99" s="10">
        <f ca="1">SUMPRODUCT(Q69:Q98,'control variables'!BG$7:BG$36)</f>
        <v>0.40342364682148057</v>
      </c>
      <c r="BF99" s="10">
        <f ca="1">SUMPRODUCT(R69:R98,'control variables'!BH$7:BH$36)</f>
        <v>12.083420933958436</v>
      </c>
      <c r="BG99" s="10">
        <f ca="1">SUMPRODUCT(S69:S98,'control variables'!BI$7:BI$36)</f>
        <v>27.157189480203076</v>
      </c>
      <c r="BH99" s="10">
        <f t="shared" ca="1" si="40"/>
        <v>39.993540190368286</v>
      </c>
      <c r="BI99" s="82">
        <f t="shared" ref="BI99:BI162" ca="1" si="71">AE99+AT99+AY99</f>
        <v>2209.9432323325755</v>
      </c>
      <c r="BJ99" s="82">
        <f t="shared" ref="BJ99:BJ162" ca="1" si="72">AF99+AU99+AZ99</f>
        <v>2546.9729552757544</v>
      </c>
      <c r="BK99" s="82">
        <f t="shared" ref="BK99:BK162" ca="1" si="73">AG99+AV99+BA99</f>
        <v>7370.9920596661213</v>
      </c>
      <c r="BL99" s="82">
        <f t="shared" ref="BL99:BL162" ca="1" si="74">AH99+AW99+BB99</f>
        <v>3211.9261909501429</v>
      </c>
      <c r="BM99" s="82">
        <f t="shared" ca="1" si="64"/>
        <v>15339.834438224596</v>
      </c>
      <c r="BN99" s="10">
        <f ca="1">BN98+BI99-INDIRECT(ADDRESS(MAX($D99-'key variables'!$B$9*30,34),scenario!BI$4),TRUE)</f>
        <v>17557.568556209328</v>
      </c>
      <c r="BO99" s="10">
        <f ca="1">BO98+BJ99-INDIRECT(ADDRESS(MAX($D99-'key variables'!$B$9*30,34),scenario!BJ$4),TRUE)</f>
        <v>20235.015930551192</v>
      </c>
      <c r="BP99" s="10">
        <f ca="1">BP98+BK99-INDIRECT(ADDRESS(MAX($D99-'key variables'!$B$9*30,34),scenario!BK$4),TRUE)</f>
        <v>58549.500011834738</v>
      </c>
      <c r="BQ99" s="10">
        <f ca="1">BQ98+BL99-INDIRECT(ADDRESS(MAX($D99-'key variables'!$B$9*30,34),scenario!BL$4),TRUE)</f>
        <v>25510.443165459361</v>
      </c>
      <c r="BR99" s="10">
        <f t="shared" ca="1" si="63"/>
        <v>121852.52766405462</v>
      </c>
      <c r="BS99" s="82">
        <f t="shared" ref="BS99:BS162" ca="1" si="75">BS98+P99-BI99-BD99</f>
        <v>82406.430255111612</v>
      </c>
      <c r="BT99" s="82">
        <f t="shared" ref="BT99:BT162" ca="1" si="76">BT98+Q99-BJ99-BE99</f>
        <v>95150.202126280768</v>
      </c>
      <c r="BU99" s="82">
        <f t="shared" ref="BU99:BU162" ca="1" si="77">BU98+R99-BK99-BF99</f>
        <v>286968.72573187301</v>
      </c>
      <c r="BV99" s="82">
        <f t="shared" ref="BV99:BV162" ca="1" si="78">BV98+S99-BL99-BG99</f>
        <v>129626.98297914579</v>
      </c>
      <c r="BW99" s="82">
        <f t="shared" ca="1" si="41"/>
        <v>594152.3410924112</v>
      </c>
      <c r="BX99" s="10">
        <f t="shared" ref="BX99:BX162" ca="1" si="79">BX98+AO99-AY99-BD99</f>
        <v>37.608858731406478</v>
      </c>
      <c r="BY99" s="10">
        <f t="shared" ref="BY99:BY162" ca="1" si="80">BY98+AP99-AZ99-BE99</f>
        <v>86.821384042121252</v>
      </c>
      <c r="BZ99" s="10">
        <f t="shared" ref="BZ99:BZ162" ca="1" si="81">BZ98+AQ99-BA99-BF99</f>
        <v>780.14712651243065</v>
      </c>
      <c r="CA99" s="10">
        <f t="shared" ref="CA99:CA162" ca="1" si="82">CA98+AR99-BB99-BG99</f>
        <v>584.45378597470506</v>
      </c>
      <c r="CB99" s="10">
        <v>0</v>
      </c>
      <c r="CC99" s="82">
        <f t="shared" ref="CC99:CC162" ca="1" si="83">CC98+AJ99-AO99-AT99</f>
        <v>0.3221472233255156</v>
      </c>
      <c r="CD99" s="82">
        <f t="shared" ref="CD99:CD162" ca="1" si="84">CD98+AK99-AP99-AU99</f>
        <v>25.712421283073066</v>
      </c>
      <c r="CE99" s="82">
        <f t="shared" ref="CE99:CE162" ca="1" si="85">CE98+AL99-AQ99-AV99</f>
        <v>3596.4498204729666</v>
      </c>
      <c r="CF99" s="82">
        <f t="shared" ref="CF99:CF162" ca="1" si="86">CF98+AM99-AR99-AW99</f>
        <v>2694.310652709918</v>
      </c>
      <c r="CG99" s="82">
        <f t="shared" ca="1" si="42"/>
        <v>6316.7950416892836</v>
      </c>
      <c r="CH99" s="13">
        <f t="shared" ca="1" si="44"/>
        <v>34</v>
      </c>
      <c r="CI99" s="81">
        <f t="shared" ca="1" si="57"/>
        <v>2.0955835805052986E-4</v>
      </c>
      <c r="CJ99" s="81">
        <f t="shared" ca="1" si="58"/>
        <v>2.4151503096554771E-4</v>
      </c>
      <c r="CK99" s="81">
        <f t="shared" ca="1" si="59"/>
        <v>6.9881755254889088E-4</v>
      </c>
      <c r="CL99" s="81">
        <f t="shared" ca="1" si="60"/>
        <v>3.0447989229148757E-4</v>
      </c>
      <c r="CM99" s="89">
        <f t="shared" ca="1" si="46"/>
        <v>1.4543708338564561E-3</v>
      </c>
    </row>
    <row r="100" spans="1:91" x14ac:dyDescent="0.3">
      <c r="A100">
        <v>35</v>
      </c>
      <c r="B100" s="3">
        <f t="shared" si="62"/>
        <v>0.28611111111111109</v>
      </c>
      <c r="C100" s="3">
        <f t="shared" si="47"/>
        <v>1.1666666666666667</v>
      </c>
      <c r="D100" s="4">
        <f t="shared" ref="D100:D163" ca="1" si="87">CELL("Zeile",D100)</f>
        <v>100</v>
      </c>
      <c r="E100" s="58">
        <f>(0.5*(COS(B100*2*PI())+1)*('key variables'!$B$4-'key variables'!$B$6)+'key variables'!$B$6)/'key variables'!$B$4</f>
        <v>1</v>
      </c>
      <c r="F100" s="10">
        <f t="shared" ca="1" si="48"/>
        <v>11692546.257241391</v>
      </c>
      <c r="G100" s="10">
        <f t="shared" ca="1" si="49"/>
        <v>13496328.834122242</v>
      </c>
      <c r="H100" s="10">
        <f t="shared" ca="1" si="50"/>
        <v>40424372.175034091</v>
      </c>
      <c r="I100" s="10">
        <f t="shared" ca="1" si="51"/>
        <v>18170383.883237161</v>
      </c>
      <c r="J100" s="10">
        <f t="shared" ref="J100:J163" ca="1" si="88">SUM(F100:I100)</f>
        <v>83783631.149634883</v>
      </c>
      <c r="K100" s="82">
        <f t="shared" ca="1" si="65"/>
        <v>11592582.258430069</v>
      </c>
      <c r="L100" s="82">
        <f t="shared" ca="1" si="66"/>
        <v>13380943.616065409</v>
      </c>
      <c r="M100" s="82">
        <f t="shared" ca="1" si="67"/>
        <v>40078853.949290387</v>
      </c>
      <c r="N100" s="82">
        <f t="shared" ca="1" si="68"/>
        <v>18015246.457092557</v>
      </c>
      <c r="O100" s="82">
        <f t="shared" ref="O100:O163" ca="1" si="89">SUM(K100:N100)</f>
        <v>83067626.280878425</v>
      </c>
      <c r="P100" s="10">
        <f ca="1">IF(IF($A100&gt;='key variables'!$B$26,K100*SUMPRODUCT(Z100:AC100,'control variables'!$O$3:$R$3)/J100+F$65*'key variables'!$B$25/scenario!J$65,K100*SUMPRODUCT(Z100:AC100,'control variables'!$O$7:$R$7)/J100+F$65*'key variables'!$B$25/scenario!J$65)&lt;'key variables'!$B$28,0,IF($A100&gt;='key variables'!$B$26,K100*SUMPRODUCT(Z100:AC100,'control variables'!$O$3:$R$3)/J100+F$65*'key variables'!$B$25/scenario!J$65,K100*SUMPRODUCT(Z100:AC100,'control variables'!$O$7:$R$7)/J100+F$65*'key variables'!$B$25/scenario!J$65))</f>
        <v>14195.412741178834</v>
      </c>
      <c r="Q100" s="10">
        <f ca="1">IF(IF($A100&gt;='key variables'!$B$26,L100*SUMPRODUCT(Z100:AC100,'control variables'!$O$4:$R$4)/J100+G$65*'key variables'!$B$25/scenario!J$65,L100*SUMPRODUCT(Z100:AC100,'control variables'!$O$7:$R$7)/J100+G$65*'key variables'!$B$25/scenario!J$65)&lt;'key variables'!$B$28,0,IF($A100&gt;='key variables'!$B$26,L100*SUMPRODUCT(Z100:AC100,'control variables'!$O$4:$R$4)/J100+G$65*'key variables'!$B$25/scenario!J$65,L100*SUMPRODUCT(Z100:AC100,'control variables'!$O$7:$R$7)/J100+G$65*'key variables'!$B$25/scenario!J$65))</f>
        <v>16385.306850711469</v>
      </c>
      <c r="R100" s="10">
        <f ca="1">IF(IF($A100&gt;='key variables'!$B$26,M100*SUMPRODUCT(Z100:AC100,'control variables'!$O$5:$R$5)/J100+H$65*'key variables'!$B$25/scenario!J$65,M100*SUMPRODUCT(Z100:AC100,'control variables'!$O$7:$R$7)/J100+H$65*'key variables'!$B$25/scenario!J$65)&lt;'key variables'!$B$28,0,IF($A100&gt;='key variables'!$B$26,M100*SUMPRODUCT(Z100:AC100,'control variables'!$O$5:$R$5)/J100+H$65*'key variables'!$B$25/scenario!J$65,M100*SUMPRODUCT(Z100:AC100,'control variables'!$O$7:$R$7)/J100+H$65*'key variables'!$B$25/scenario!J$65))</f>
        <v>49077.579207158524</v>
      </c>
      <c r="S100" s="10">
        <f ca="1">IF(IF($A100&gt;='key variables'!$B$26,N100*SUMPRODUCT(Z100:AC100,'control variables'!$O$6:$R$6)/J100+I$65*'key variables'!$B$25/scenario!J$65,N100*SUMPRODUCT(Z100:AC100,'control variables'!$O$7:$R$7)/J100+I$65*'key variables'!$B$25/scenario!J$65)&lt;'key variables'!$B$28,0,IF($A100&gt;='key variables'!$B$26,N100*SUMPRODUCT(Z100:AC100,'control variables'!$O$6:$R$6)/J100+I$65*'key variables'!$B$25/scenario!J$65,N100*SUMPRODUCT(Z100:AC100,'control variables'!$O$7:$R$7)/J100+I$65*'key variables'!$B$25/scenario!J$65))</f>
        <v>22060.128916188634</v>
      </c>
      <c r="T100" s="10">
        <f t="shared" ca="1" si="61"/>
        <v>101718.42771523746</v>
      </c>
      <c r="U100" s="82">
        <f ca="1">SUMPRODUCT(P70:P99,'control variables'!AD$7:AD$36)</f>
        <v>7334.2292160083898</v>
      </c>
      <c r="V100" s="82">
        <f ca="1">SUMPRODUCT(Q70:Q99,'control variables'!AE$7:AE$36)</f>
        <v>8465.6641133895555</v>
      </c>
      <c r="W100" s="82">
        <f ca="1">SUMPRODUCT(R70:R99,'control variables'!AF$7:AF$36)</f>
        <v>25356.516350381007</v>
      </c>
      <c r="X100" s="82">
        <f ca="1">SUMPRODUCT(S70:S99,'control variables'!AG$7:AG$36)</f>
        <v>11397.62858297745</v>
      </c>
      <c r="Y100" s="82">
        <f t="shared" ca="1" si="55"/>
        <v>52554.038262756403</v>
      </c>
      <c r="Z100" s="10">
        <f ca="1">IF($A100&gt;='key variables'!$B$26,SUMPRODUCT(P70:P99,'control variables'!V$7:V$36)*$E100,SUMPRODUCT(P70:P99,'control variables'!Z$7:Z$36)*$E100)</f>
        <v>14317.770693268661</v>
      </c>
      <c r="AA100" s="10">
        <f ca="1">IF($A100&gt;='key variables'!$B$26,SUMPRODUCT(Q70:Q99,'control variables'!W$7:W$36)*$E100,SUMPRODUCT(Q70:Q99,'control variables'!AA$7:AA$36)*$E100)</f>
        <v>16526.540686399858</v>
      </c>
      <c r="AB100" s="10">
        <f ca="1">IF($A100&gt;='key variables'!$B$26,SUMPRODUCT(R70:R99,'control variables'!X$7:X$36)*$E100,SUMPRODUCT(R70:R99,'control variables'!AB$7:AB$36)*$E100)</f>
        <v>49500.605447733731</v>
      </c>
      <c r="AC100" s="10">
        <f ca="1">IF($A100&gt;='key variables'!$B$26,SUMPRODUCT(S70:S99,'control variables'!Y$7:Y$36)*$E100,SUMPRODUCT(S70:S99,'control variables'!AC$7:AC$36)*$E100)</f>
        <v>22250.277117317892</v>
      </c>
      <c r="AD100" s="10">
        <f t="shared" ca="1" si="56"/>
        <v>102595.19394472014</v>
      </c>
      <c r="AE100" s="82">
        <f ca="1">SUMPRODUCT(P70:P99,'control variables'!AL$7:AL$36)</f>
        <v>2523.7847549132589</v>
      </c>
      <c r="AF100" s="82">
        <f ca="1">SUMPRODUCT(Q70:Q99,'control variables'!AM$7:AM$36)</f>
        <v>2905.506343228396</v>
      </c>
      <c r="AG100" s="82">
        <f ca="1">SUMPRODUCT(R70:R99,'control variables'!AN$7:AN$36)</f>
        <v>8284.362184866779</v>
      </c>
      <c r="AH100" s="82">
        <f ca="1">SUMPRODUCT(S70:S99,'control variables'!AO$7:AO$36)</f>
        <v>3587.0466515310318</v>
      </c>
      <c r="AI100" s="82">
        <f t="shared" ca="1" si="69"/>
        <v>17300.699934539465</v>
      </c>
      <c r="AJ100" s="10">
        <f ca="1">SUMPRODUCT(P70:P99,'control variables'!AP$7:AP$36)</f>
        <v>7.4991790195030124</v>
      </c>
      <c r="AK100" s="10">
        <f ca="1">SUMPRODUCT(Q70:Q99,'control variables'!AQ$7:AQ$36)</f>
        <v>21.640150871860179</v>
      </c>
      <c r="AL100" s="10">
        <f ca="1">SUMPRODUCT(R70:R99,'control variables'!AR$7:AR$36)</f>
        <v>777.80384204825259</v>
      </c>
      <c r="AM100" s="10">
        <f ca="1">SUMPRODUCT(S70:S99,'control variables'!AS$7:AS$36)</f>
        <v>582.69829469599301</v>
      </c>
      <c r="AN100" s="10">
        <f t="shared" ref="AN100:AN163" ca="1" si="90">SUM(AJ100:AM100)</f>
        <v>1389.6414666356088</v>
      </c>
      <c r="AO100" s="82">
        <f ca="1">SUMPRODUCT(P70:P99,'control variables'!AX$7:AX$36)</f>
        <v>7.6803587504479545</v>
      </c>
      <c r="AP100" s="82">
        <f ca="1">SUMPRODUCT(Q70:Q99,'control variables'!AY$7:AY$36)</f>
        <v>17.730380531251267</v>
      </c>
      <c r="AQ100" s="82">
        <f ca="1">SUMPRODUCT(R70:R99,'control variables'!AZ$7:AZ$36)</f>
        <v>159.3191075682104</v>
      </c>
      <c r="AR100" s="82">
        <f ca="1">SUMPRODUCT(S70:S99,'control variables'!BA$7:BA$36)</f>
        <v>119.35525035208617</v>
      </c>
      <c r="AS100" s="82">
        <f t="shared" ref="AS100:AS163" ca="1" si="91">SUM(AO100:AR100)</f>
        <v>304.08509720199578</v>
      </c>
      <c r="AT100" s="10">
        <f ca="1">SUMPRODUCT(P70:P99,'control variables'!AT$7:AT$36)</f>
        <v>-0.22462178343294145</v>
      </c>
      <c r="AU100" s="10">
        <f ca="1">SUMPRODUCT(Q70:Q99,'control variables'!AU$7:AU$36)</f>
        <v>0.2436652198023708</v>
      </c>
      <c r="AV100" s="10">
        <f ca="1">SUMPRODUCT(R70:R99,'control variables'!AV$7:AV$36)</f>
        <v>104.92419629131393</v>
      </c>
      <c r="AW100" s="10">
        <f ca="1">SUMPRODUCT(S70:S99,'control variables'!AW$7:AW$36)</f>
        <v>78.604844751465521</v>
      </c>
      <c r="AX100" s="10">
        <f t="shared" ca="1" si="70"/>
        <v>183.54808447914888</v>
      </c>
      <c r="AY100" s="82">
        <f ca="1">SUMPRODUCT(P70:P99,'control variables'!BB$7:BB$36)</f>
        <v>1.9090789630575697</v>
      </c>
      <c r="AZ100" s="82">
        <f ca="1">SUMPRODUCT(Q70:Q99,'control variables'!BC$7:BC$36)</f>
        <v>4.8681479513901973</v>
      </c>
      <c r="BA100" s="82">
        <f ca="1">SUMPRODUCT(R70:R99,'control variables'!BD$7:BD$36)</f>
        <v>34.078532031422164</v>
      </c>
      <c r="BB100" s="82">
        <f ca="1">SUMPRODUCT(S70:S99,'control variables'!BE$7:BE$36)</f>
        <v>4.8428026716997952</v>
      </c>
      <c r="BC100" s="82">
        <f t="shared" ref="BC100:BC163" ca="1" si="92">SUM(AY100:BB100)</f>
        <v>45.698561617569723</v>
      </c>
      <c r="BD100" s="10">
        <f ca="1">SUMPRODUCT(P70:P99,'control variables'!BF$7:BF$36)</f>
        <v>0.39936269066277913</v>
      </c>
      <c r="BE100" s="10">
        <f ca="1">SUMPRODUCT(Q70:Q99,'control variables'!BG$7:BG$36)</f>
        <v>0.46097146666634992</v>
      </c>
      <c r="BF100" s="10">
        <f ca="1">SUMPRODUCT(R70:R99,'control variables'!BH$7:BH$36)</f>
        <v>13.807104055897181</v>
      </c>
      <c r="BG100" s="10">
        <f ca="1">SUMPRODUCT(S70:S99,'control variables'!BI$7:BI$36)</f>
        <v>31.031124635003962</v>
      </c>
      <c r="BH100" s="10">
        <f t="shared" ref="BH100:BH163" ca="1" si="93">SUM(BD100:BG100)</f>
        <v>45.698562848230274</v>
      </c>
      <c r="BI100" s="82">
        <f t="shared" ca="1" si="71"/>
        <v>2525.4692120928835</v>
      </c>
      <c r="BJ100" s="82">
        <f t="shared" ca="1" si="72"/>
        <v>2910.6181563995888</v>
      </c>
      <c r="BK100" s="82">
        <f t="shared" ca="1" si="73"/>
        <v>8423.3649131895163</v>
      </c>
      <c r="BL100" s="82">
        <f t="shared" ca="1" si="74"/>
        <v>3670.4942989541969</v>
      </c>
      <c r="BM100" s="82">
        <f t="shared" ca="1" si="64"/>
        <v>17529.946580636184</v>
      </c>
      <c r="BN100" s="10">
        <f ca="1">BN99+BI100-INDIRECT(ADDRESS(MAX($D100-'key variables'!$B$9*30,34),scenario!BI$4),TRUE)</f>
        <v>20083.037768302212</v>
      </c>
      <c r="BO100" s="10">
        <f ca="1">BO99+BJ100-INDIRECT(ADDRESS(MAX($D100-'key variables'!$B$9*30,34),scenario!BJ$4),TRUE)</f>
        <v>23145.63408695078</v>
      </c>
      <c r="BP100" s="10">
        <f ca="1">BP99+BK100-INDIRECT(ADDRESS(MAX($D100-'key variables'!$B$9*30,34),scenario!BK$4),TRUE)</f>
        <v>66972.86492502426</v>
      </c>
      <c r="BQ100" s="10">
        <f ca="1">BQ99+BL100-INDIRECT(ADDRESS(MAX($D100-'key variables'!$B$9*30,34),scenario!BL$4),TRUE)</f>
        <v>29180.937464413557</v>
      </c>
      <c r="BR100" s="10">
        <f t="shared" ca="1" si="63"/>
        <v>139382.47424469079</v>
      </c>
      <c r="BS100" s="82">
        <f t="shared" ca="1" si="75"/>
        <v>94075.974421506908</v>
      </c>
      <c r="BT100" s="82">
        <f t="shared" ca="1" si="76"/>
        <v>108624.42984912597</v>
      </c>
      <c r="BU100" s="82">
        <f t="shared" ca="1" si="77"/>
        <v>327609.13292178616</v>
      </c>
      <c r="BV100" s="82">
        <f t="shared" ca="1" si="78"/>
        <v>147985.58647174519</v>
      </c>
      <c r="BW100" s="82">
        <f t="shared" ref="BW100:BW163" ca="1" si="94">SUM(BS100:BV100)</f>
        <v>678295.12366416422</v>
      </c>
      <c r="BX100" s="10">
        <f t="shared" ca="1" si="79"/>
        <v>42.980775828134092</v>
      </c>
      <c r="BY100" s="10">
        <f t="shared" ca="1" si="80"/>
        <v>99.222645155315973</v>
      </c>
      <c r="BZ100" s="10">
        <f t="shared" ca="1" si="81"/>
        <v>891.5805979933217</v>
      </c>
      <c r="CA100" s="10">
        <f t="shared" ca="1" si="82"/>
        <v>667.93510902008745</v>
      </c>
      <c r="CB100" s="10">
        <v>0</v>
      </c>
      <c r="CC100" s="82">
        <f t="shared" ca="1" si="83"/>
        <v>0.36558927581351497</v>
      </c>
      <c r="CD100" s="82">
        <f t="shared" ca="1" si="84"/>
        <v>29.378526403879604</v>
      </c>
      <c r="CE100" s="82">
        <f t="shared" ca="1" si="85"/>
        <v>4110.0103586616951</v>
      </c>
      <c r="CF100" s="82">
        <f t="shared" ca="1" si="86"/>
        <v>3079.0488523023591</v>
      </c>
      <c r="CG100" s="82">
        <f t="shared" ref="CG100:CG163" ca="1" si="95">SUM(CC100:CF100)</f>
        <v>7218.8033266437469</v>
      </c>
      <c r="CH100" s="13">
        <f t="shared" ca="1" si="44"/>
        <v>35</v>
      </c>
      <c r="CI100" s="81">
        <f t="shared" ca="1" si="57"/>
        <v>2.3970121004226411E-4</v>
      </c>
      <c r="CJ100" s="81">
        <f t="shared" ca="1" si="58"/>
        <v>2.7625484559881891E-4</v>
      </c>
      <c r="CK100" s="81">
        <f t="shared" ca="1" si="59"/>
        <v>7.9935500534003914E-4</v>
      </c>
      <c r="CL100" s="81">
        <f t="shared" ca="1" si="60"/>
        <v>3.4828924294648124E-4</v>
      </c>
      <c r="CM100" s="89">
        <f t="shared" ca="1" si="46"/>
        <v>1.6636003039276032E-3</v>
      </c>
    </row>
    <row r="101" spans="1:91" x14ac:dyDescent="0.3">
      <c r="A101">
        <v>36</v>
      </c>
      <c r="B101" s="3">
        <f t="shared" si="62"/>
        <v>0.28888888888888886</v>
      </c>
      <c r="C101" s="3">
        <f t="shared" si="47"/>
        <v>1.2</v>
      </c>
      <c r="D101" s="4">
        <f t="shared" ca="1" si="87"/>
        <v>101</v>
      </c>
      <c r="E101" s="58">
        <f>(0.5*(COS(B101*2*PI())+1)*('key variables'!$B$4-'key variables'!$B$6)+'key variables'!$B$6)/'key variables'!$B$4</f>
        <v>1</v>
      </c>
      <c r="F101" s="10">
        <f t="shared" ca="1" si="48"/>
        <v>11692545.8578787</v>
      </c>
      <c r="G101" s="10">
        <f t="shared" ca="1" si="49"/>
        <v>13496328.373150775</v>
      </c>
      <c r="H101" s="10">
        <f t="shared" ca="1" si="50"/>
        <v>40424358.367930032</v>
      </c>
      <c r="I101" s="10">
        <f t="shared" ca="1" si="51"/>
        <v>18170352.852112524</v>
      </c>
      <c r="J101" s="10">
        <f t="shared" ca="1" si="88"/>
        <v>83783585.451072037</v>
      </c>
      <c r="K101" s="82">
        <f t="shared" ca="1" si="65"/>
        <v>11578386.845688891</v>
      </c>
      <c r="L101" s="82">
        <f t="shared" ca="1" si="66"/>
        <v>13364558.309214698</v>
      </c>
      <c r="M101" s="82">
        <f t="shared" ca="1" si="67"/>
        <v>40029776.37008322</v>
      </c>
      <c r="N101" s="82">
        <f t="shared" ca="1" si="68"/>
        <v>17993186.328176368</v>
      </c>
      <c r="O101" s="82">
        <f t="shared" ca="1" si="89"/>
        <v>82965907.853163183</v>
      </c>
      <c r="P101" s="10">
        <f ca="1">IF(IF($A101&gt;='key variables'!$B$26,K101*SUMPRODUCT(Z101:AC101,'control variables'!$O$3:$R$3)/J101+F$65*'key variables'!$B$25/scenario!J$65,K101*SUMPRODUCT(Z101:AC101,'control variables'!$O$7:$R$7)/J101+F$65*'key variables'!$B$25/scenario!J$65)&lt;'key variables'!$B$28,0,IF($A101&gt;='key variables'!$B$26,K101*SUMPRODUCT(Z101:AC101,'control variables'!$O$3:$R$3)/J101+F$65*'key variables'!$B$25/scenario!J$65,K101*SUMPRODUCT(Z101:AC101,'control variables'!$O$7:$R$7)/J101+F$65*'key variables'!$B$25/scenario!J$65))</f>
        <v>16185.694373862338</v>
      </c>
      <c r="Q101" s="10">
        <f ca="1">IF(IF($A101&gt;='key variables'!$B$26,L101*SUMPRODUCT(Z101:AC101,'control variables'!$O$4:$R$4)/J101+G$65*'key variables'!$B$25/scenario!J$65,L101*SUMPRODUCT(Z101:AC101,'control variables'!$O$7:$R$7)/J101+G$65*'key variables'!$B$25/scenario!J$65)&lt;'key variables'!$B$28,0,IF($A101&gt;='key variables'!$B$26,L101*SUMPRODUCT(Z101:AC101,'control variables'!$O$4:$R$4)/J101+G$65*'key variables'!$B$25/scenario!J$65,L101*SUMPRODUCT(Z101:AC101,'control variables'!$O$7:$R$7)/J101+G$65*'key variables'!$B$25/scenario!J$65))</f>
        <v>18682.624714267029</v>
      </c>
      <c r="R101" s="10">
        <f ca="1">IF(IF($A101&gt;='key variables'!$B$26,M101*SUMPRODUCT(Z101:AC101,'control variables'!$O$5:$R$5)/J101+H$65*'key variables'!$B$25/scenario!J$65,M101*SUMPRODUCT(Z101:AC101,'control variables'!$O$7:$R$7)/J101+H$65*'key variables'!$B$25/scenario!J$65)&lt;'key variables'!$B$28,0,IF($A101&gt;='key variables'!$B$26,M101*SUMPRODUCT(Z101:AC101,'control variables'!$O$5:$R$5)/J101+H$65*'key variables'!$B$25/scenario!J$65,M101*SUMPRODUCT(Z101:AC101,'control variables'!$O$7:$R$7)/J101+H$65*'key variables'!$B$25/scenario!J$65))</f>
        <v>55958.548873452695</v>
      </c>
      <c r="S101" s="10">
        <f ca="1">IF(IF($A101&gt;='key variables'!$B$26,N101*SUMPRODUCT(Z101:AC101,'control variables'!$O$6:$R$6)/J101+I$65*'key variables'!$B$25/scenario!J$65,N101*SUMPRODUCT(Z101:AC101,'control variables'!$O$7:$R$7)/J101+I$65*'key variables'!$B$25/scenario!J$65)&lt;'key variables'!$B$28,0,IF($A101&gt;='key variables'!$B$26,N101*SUMPRODUCT(Z101:AC101,'control variables'!$O$6:$R$6)/J101+I$65*'key variables'!$B$25/scenario!J$65,N101*SUMPRODUCT(Z101:AC101,'control variables'!$O$7:$R$7)/J101+I$65*'key variables'!$B$25/scenario!J$65))</f>
        <v>25153.090719909633</v>
      </c>
      <c r="T101" s="10">
        <f t="shared" ca="1" si="61"/>
        <v>115979.9586814917</v>
      </c>
      <c r="U101" s="82">
        <f ca="1">SUMPRODUCT(P71:P100,'control variables'!AD$7:AD$36)</f>
        <v>8373.6138197840719</v>
      </c>
      <c r="V101" s="82">
        <f ca="1">SUMPRODUCT(Q71:Q100,'control variables'!AE$7:AE$36)</f>
        <v>9665.392221285023</v>
      </c>
      <c r="W101" s="82">
        <f ca="1">SUMPRODUCT(R71:R100,'control variables'!AF$7:AF$36)</f>
        <v>28949.964540198551</v>
      </c>
      <c r="X101" s="82">
        <f ca="1">SUMPRODUCT(S71:S100,'control variables'!AG$7:AG$36)</f>
        <v>13012.865756482073</v>
      </c>
      <c r="Y101" s="82">
        <f t="shared" ca="1" si="55"/>
        <v>60001.836337749715</v>
      </c>
      <c r="Z101" s="10">
        <f ca="1">IF($A101&gt;='key variables'!$B$26,SUMPRODUCT(P71:P100,'control variables'!V$7:V$36)*$E101,SUMPRODUCT(P71:P100,'control variables'!Z$7:Z$36)*$E101)</f>
        <v>16345.213868538751</v>
      </c>
      <c r="AA101" s="10">
        <f ca="1">IF($A101&gt;='key variables'!$B$26,SUMPRODUCT(Q71:Q100,'control variables'!W$7:W$36)*$E101,SUMPRODUCT(Q71:Q100,'control variables'!AA$7:AA$36)*$E101)</f>
        <v>18866.752919385101</v>
      </c>
      <c r="AB101" s="10">
        <f ca="1">IF($A101&gt;='key variables'!$B$26,SUMPRODUCT(R71:R100,'control variables'!X$7:X$36)*$E101,SUMPRODUCT(R71:R100,'control variables'!AB$7:AB$36)*$E101)</f>
        <v>56510.053135978109</v>
      </c>
      <c r="AC101" s="10">
        <f ca="1">IF($A101&gt;='key variables'!$B$26,SUMPRODUCT(S71:S100,'control variables'!Y$7:Y$36)*$E101,SUMPRODUCT(S71:S100,'control variables'!AC$7:AC$36)*$E101)</f>
        <v>25400.989155930361</v>
      </c>
      <c r="AD101" s="10">
        <f t="shared" ca="1" si="56"/>
        <v>117123.00907983234</v>
      </c>
      <c r="AE101" s="82">
        <f ca="1">SUMPRODUCT(P71:P100,'control variables'!AL$7:AL$36)</f>
        <v>2883.9664436867756</v>
      </c>
      <c r="AF101" s="82">
        <f ca="1">SUMPRODUCT(Q71:Q100,'control variables'!AM$7:AM$36)</f>
        <v>3320.1653902841495</v>
      </c>
      <c r="AG101" s="82">
        <f ca="1">SUMPRODUCT(R71:R100,'control variables'!AN$7:AN$36)</f>
        <v>9466.6641051663682</v>
      </c>
      <c r="AH101" s="82">
        <f ca="1">SUMPRODUCT(S71:S100,'control variables'!AO$7:AO$36)</f>
        <v>4098.9716554928855</v>
      </c>
      <c r="AI101" s="82">
        <f t="shared" ca="1" si="69"/>
        <v>19769.767594630179</v>
      </c>
      <c r="AJ101" s="10">
        <f ca="1">SUMPRODUCT(P71:P100,'control variables'!AP$7:AP$36)</f>
        <v>8.5670643545243657</v>
      </c>
      <c r="AK101" s="10">
        <f ca="1">SUMPRODUCT(Q71:Q100,'control variables'!AQ$7:AQ$36)</f>
        <v>24.721714827542431</v>
      </c>
      <c r="AL101" s="10">
        <f ca="1">SUMPRODUCT(R71:R100,'control variables'!AR$7:AR$36)</f>
        <v>888.56334175968118</v>
      </c>
      <c r="AM101" s="10">
        <f ca="1">SUMPRODUCT(S71:S100,'control variables'!AS$7:AS$36)</f>
        <v>665.67470611776514</v>
      </c>
      <c r="AN101" s="10">
        <f t="shared" ca="1" si="90"/>
        <v>1587.5268270595132</v>
      </c>
      <c r="AO101" s="82">
        <f ca="1">SUMPRODUCT(P71:P100,'control variables'!AX$7:AX$36)</f>
        <v>8.7746366699223799</v>
      </c>
      <c r="AP101" s="82">
        <f ca="1">SUMPRODUCT(Q71:Q100,'control variables'!AY$7:AY$36)</f>
        <v>20.2565599129235</v>
      </c>
      <c r="AQ101" s="82">
        <f ca="1">SUMPRODUCT(R71:R100,'control variables'!AZ$7:AZ$36)</f>
        <v>182.01848753559736</v>
      </c>
      <c r="AR101" s="82">
        <f ca="1">SUMPRODUCT(S71:S100,'control variables'!BA$7:BA$36)</f>
        <v>136.36068190513856</v>
      </c>
      <c r="AS101" s="82">
        <f t="shared" ca="1" si="91"/>
        <v>347.41036602358179</v>
      </c>
      <c r="AT101" s="10">
        <f ca="1">SUMPRODUCT(P71:P100,'control variables'!AT$7:AT$36)</f>
        <v>-0.25681170775357709</v>
      </c>
      <c r="AU101" s="10">
        <f ca="1">SUMPRODUCT(Q71:Q100,'control variables'!AU$7:AU$36)</f>
        <v>0.27858420613189999</v>
      </c>
      <c r="AV101" s="10">
        <f ca="1">SUMPRODUCT(R71:R100,'control variables'!AV$7:AV$36)</f>
        <v>119.96059163286029</v>
      </c>
      <c r="AW101" s="10">
        <f ca="1">SUMPRODUCT(S71:S100,'control variables'!AW$7:AW$36)</f>
        <v>89.869486876170114</v>
      </c>
      <c r="AX101" s="10">
        <f t="shared" ca="1" si="70"/>
        <v>209.85185100740873</v>
      </c>
      <c r="AY101" s="82">
        <f ca="1">SUMPRODUCT(P71:P100,'control variables'!BB$7:BB$36)</f>
        <v>2.1822747380067362</v>
      </c>
      <c r="AZ101" s="82">
        <f ca="1">SUMPRODUCT(Q71:Q100,'control variables'!BC$7:BC$36)</f>
        <v>5.5647966903282642</v>
      </c>
      <c r="BA101" s="82">
        <f ca="1">SUMPRODUCT(R71:R100,'control variables'!BD$7:BD$36)</f>
        <v>38.955287339931431</v>
      </c>
      <c r="BB101" s="82">
        <f ca="1">SUMPRODUCT(S71:S100,'control variables'!BE$7:BE$36)</f>
        <v>5.5358244138188111</v>
      </c>
      <c r="BC101" s="82">
        <f t="shared" ca="1" si="92"/>
        <v>52.238183182085237</v>
      </c>
      <c r="BD101" s="10">
        <f ca="1">SUMPRODUCT(P71:P100,'control variables'!BF$7:BF$36)</f>
        <v>0.45651286719956397</v>
      </c>
      <c r="BE101" s="10">
        <f ca="1">SUMPRODUCT(Q71:Q100,'control variables'!BG$7:BG$36)</f>
        <v>0.52693807124496317</v>
      </c>
      <c r="BF101" s="10">
        <f ca="1">SUMPRODUCT(R71:R100,'control variables'!BH$7:BH$36)</f>
        <v>15.782948201344851</v>
      </c>
      <c r="BG101" s="10">
        <f ca="1">SUMPRODUCT(S71:S100,'control variables'!BI$7:BI$36)</f>
        <v>35.471785449068179</v>
      </c>
      <c r="BH101" s="10">
        <f t="shared" ca="1" si="93"/>
        <v>52.238184588857557</v>
      </c>
      <c r="BI101" s="82">
        <f t="shared" ca="1" si="71"/>
        <v>2885.8919067170286</v>
      </c>
      <c r="BJ101" s="82">
        <f t="shared" ca="1" si="72"/>
        <v>3326.00877118061</v>
      </c>
      <c r="BK101" s="82">
        <f t="shared" ca="1" si="73"/>
        <v>9625.5799841391599</v>
      </c>
      <c r="BL101" s="82">
        <f t="shared" ca="1" si="74"/>
        <v>4194.3769667828747</v>
      </c>
      <c r="BM101" s="82">
        <f t="shared" ca="1" si="64"/>
        <v>20031.857628819671</v>
      </c>
      <c r="BN101" s="10">
        <f ca="1">BN100+BI101-INDIRECT(ADDRESS(MAX($D101-'key variables'!$B$9*30,34),scenario!BI$4),TRUE)</f>
        <v>22968.929675019241</v>
      </c>
      <c r="BO101" s="10">
        <f ca="1">BO100+BJ101-INDIRECT(ADDRESS(MAX($D101-'key variables'!$B$9*30,34),scenario!BJ$4),TRUE)</f>
        <v>26471.642858131388</v>
      </c>
      <c r="BP101" s="10">
        <f ca="1">BP100+BK101-INDIRECT(ADDRESS(MAX($D101-'key variables'!$B$9*30,34),scenario!BK$4),TRUE)</f>
        <v>76598.444909163416</v>
      </c>
      <c r="BQ101" s="10">
        <f ca="1">BQ100+BL101-INDIRECT(ADDRESS(MAX($D101-'key variables'!$B$9*30,34),scenario!BL$4),TRUE)</f>
        <v>33375.314431196428</v>
      </c>
      <c r="BR101" s="10">
        <f t="shared" ca="1" si="63"/>
        <v>159414.33187351047</v>
      </c>
      <c r="BS101" s="82">
        <f t="shared" ca="1" si="75"/>
        <v>107375.32037578501</v>
      </c>
      <c r="BT101" s="82">
        <f t="shared" ca="1" si="76"/>
        <v>123980.51885414115</v>
      </c>
      <c r="BU101" s="82">
        <f t="shared" ca="1" si="77"/>
        <v>373926.31886289833</v>
      </c>
      <c r="BV101" s="82">
        <f t="shared" ca="1" si="78"/>
        <v>168908.82843942288</v>
      </c>
      <c r="BW101" s="82">
        <f t="shared" ca="1" si="94"/>
        <v>774190.98653224739</v>
      </c>
      <c r="BX101" s="10">
        <f t="shared" ca="1" si="79"/>
        <v>49.116624892850169</v>
      </c>
      <c r="BY101" s="10">
        <f t="shared" ca="1" si="80"/>
        <v>113.38747030666624</v>
      </c>
      <c r="BZ101" s="10">
        <f t="shared" ca="1" si="81"/>
        <v>1018.8608499876427</v>
      </c>
      <c r="CA101" s="10">
        <f t="shared" ca="1" si="82"/>
        <v>763.28818106233905</v>
      </c>
      <c r="CB101" s="10">
        <v>0</v>
      </c>
      <c r="CC101" s="82">
        <f t="shared" ca="1" si="83"/>
        <v>0.41482866816907704</v>
      </c>
      <c r="CD101" s="82">
        <f t="shared" ca="1" si="84"/>
        <v>33.56509711236663</v>
      </c>
      <c r="CE101" s="82">
        <f t="shared" ca="1" si="85"/>
        <v>4696.5946212529188</v>
      </c>
      <c r="CF101" s="82">
        <f t="shared" ca="1" si="86"/>
        <v>3518.4933896388161</v>
      </c>
      <c r="CG101" s="82">
        <f t="shared" ca="1" si="95"/>
        <v>8249.0679366722707</v>
      </c>
      <c r="CH101" s="13">
        <f t="shared" ca="1" si="44"/>
        <v>36</v>
      </c>
      <c r="CI101" s="81">
        <f t="shared" ca="1" si="57"/>
        <v>2.7414593862699568E-4</v>
      </c>
      <c r="CJ101" s="81">
        <f t="shared" ca="1" si="58"/>
        <v>3.1595261429328907E-4</v>
      </c>
      <c r="CK101" s="81">
        <f t="shared" ca="1" si="59"/>
        <v>9.1424166794455697E-4</v>
      </c>
      <c r="CL101" s="81">
        <f t="shared" ca="1" si="60"/>
        <v>3.9835147005837977E-4</v>
      </c>
      <c r="CM101" s="89">
        <f t="shared" ca="1" si="46"/>
        <v>1.9026916909232214E-3</v>
      </c>
    </row>
    <row r="102" spans="1:91" x14ac:dyDescent="0.3">
      <c r="A102">
        <v>37</v>
      </c>
      <c r="B102" s="3">
        <f t="shared" si="62"/>
        <v>0.29166666666666669</v>
      </c>
      <c r="C102" s="3">
        <f t="shared" si="47"/>
        <v>1.2333333333333334</v>
      </c>
      <c r="D102" s="4">
        <f t="shared" ca="1" si="87"/>
        <v>102</v>
      </c>
      <c r="E102" s="58">
        <f>(0.5*(COS(B102*2*PI())+1)*('key variables'!$B$4-'key variables'!$B$6)+'key variables'!$B$6)/'key variables'!$B$4</f>
        <v>1</v>
      </c>
      <c r="F102" s="10">
        <f t="shared" ca="1" si="48"/>
        <v>11692545.401365833</v>
      </c>
      <c r="G102" s="10">
        <f t="shared" ca="1" si="49"/>
        <v>13496327.846212704</v>
      </c>
      <c r="H102" s="10">
        <f t="shared" ca="1" si="50"/>
        <v>40424342.584981829</v>
      </c>
      <c r="I102" s="10">
        <f t="shared" ca="1" si="51"/>
        <v>18170317.380327076</v>
      </c>
      <c r="J102" s="10">
        <f t="shared" ca="1" si="88"/>
        <v>83783533.212887436</v>
      </c>
      <c r="K102" s="82">
        <f t="shared" ca="1" si="65"/>
        <v>11562201.15131503</v>
      </c>
      <c r="L102" s="82">
        <f t="shared" ca="1" si="66"/>
        <v>13345875.684500432</v>
      </c>
      <c r="M102" s="82">
        <f t="shared" ca="1" si="67"/>
        <v>39973817.821209766</v>
      </c>
      <c r="N102" s="82">
        <f t="shared" ca="1" si="68"/>
        <v>17968033.237456456</v>
      </c>
      <c r="O102" s="82">
        <f t="shared" ca="1" si="89"/>
        <v>82849927.894481689</v>
      </c>
      <c r="P102" s="10">
        <f ca="1">IF(IF($A102&gt;='key variables'!$B$26,K102*SUMPRODUCT(Z102:AC102,'control variables'!$O$3:$R$3)/J102+F$65*'key variables'!$B$25/scenario!J$65,K102*SUMPRODUCT(Z102:AC102,'control variables'!$O$7:$R$7)/J102+F$65*'key variables'!$B$25/scenario!J$65)&lt;'key variables'!$B$28,0,IF($A102&gt;='key variables'!$B$26,K102*SUMPRODUCT(Z102:AC102,'control variables'!$O$3:$R$3)/J102+F$65*'key variables'!$B$25/scenario!J$65,K102*SUMPRODUCT(Z102:AC102,'control variables'!$O$7:$R$7)/J102+F$65*'key variables'!$B$25/scenario!J$65))</f>
        <v>18447.822169579147</v>
      </c>
      <c r="Q102" s="10">
        <f ca="1">IF(IF($A102&gt;='key variables'!$B$26,L102*SUMPRODUCT(Z102:AC102,'control variables'!$O$4:$R$4)/J102+G$65*'key variables'!$B$25/scenario!J$65,L102*SUMPRODUCT(Z102:AC102,'control variables'!$O$7:$R$7)/J102+G$65*'key variables'!$B$25/scenario!J$65)&lt;'key variables'!$B$28,0,IF($A102&gt;='key variables'!$B$26,L102*SUMPRODUCT(Z102:AC102,'control variables'!$O$4:$R$4)/J102+G$65*'key variables'!$B$25/scenario!J$65,L102*SUMPRODUCT(Z102:AC102,'control variables'!$O$7:$R$7)/J102+G$65*'key variables'!$B$25/scenario!J$65))</f>
        <v>21293.725831518892</v>
      </c>
      <c r="R102" s="10">
        <f ca="1">IF(IF($A102&gt;='key variables'!$B$26,M102*SUMPRODUCT(Z102:AC102,'control variables'!$O$5:$R$5)/J102+H$65*'key variables'!$B$25/scenario!J$65,M102*SUMPRODUCT(Z102:AC102,'control variables'!$O$7:$R$7)/J102+H$65*'key variables'!$B$25/scenario!J$65)&lt;'key variables'!$B$28,0,IF($A102&gt;='key variables'!$B$26,M102*SUMPRODUCT(Z102:AC102,'control variables'!$O$5:$R$5)/J102+H$65*'key variables'!$B$25/scenario!J$65,M102*SUMPRODUCT(Z102:AC102,'control variables'!$O$7:$R$7)/J102+H$65*'key variables'!$B$25/scenario!J$65))</f>
        <v>63779.368041954513</v>
      </c>
      <c r="S102" s="10">
        <f ca="1">IF(IF($A102&gt;='key variables'!$B$26,N102*SUMPRODUCT(Z102:AC102,'control variables'!$O$6:$R$6)/J102+I$65*'key variables'!$B$25/scenario!J$65,N102*SUMPRODUCT(Z102:AC102,'control variables'!$O$7:$R$7)/J102+I$65*'key variables'!$B$25/scenario!J$65)&lt;'key variables'!$B$28,0,IF($A102&gt;='key variables'!$B$26,N102*SUMPRODUCT(Z102:AC102,'control variables'!$O$6:$R$6)/J102+I$65*'key variables'!$B$25/scenario!J$65,N102*SUMPRODUCT(Z102:AC102,'control variables'!$O$7:$R$7)/J102+I$65*'key variables'!$B$25/scenario!J$65))</f>
        <v>28668.510222552584</v>
      </c>
      <c r="T102" s="10">
        <f t="shared" ca="1" si="61"/>
        <v>132189.42626560514</v>
      </c>
      <c r="U102" s="82">
        <f ca="1">SUMPRODUCT(P72:P101,'control variables'!AD$7:AD$36)</f>
        <v>9558.3854357382406</v>
      </c>
      <c r="V102" s="82">
        <f ca="1">SUMPRODUCT(Q72:Q101,'control variables'!AE$7:AE$36)</f>
        <v>11032.935865796921</v>
      </c>
      <c r="W102" s="82">
        <f ca="1">SUMPRODUCT(R72:R101,'control variables'!AF$7:AF$36)</f>
        <v>33046.056981083464</v>
      </c>
      <c r="X102" s="82">
        <f ca="1">SUMPRODUCT(S72:S101,'control variables'!AG$7:AG$36)</f>
        <v>14854.039032717485</v>
      </c>
      <c r="Y102" s="82">
        <f t="shared" ca="1" si="55"/>
        <v>68491.417315336104</v>
      </c>
      <c r="Z102" s="10">
        <f ca="1">IF($A102&gt;='key variables'!$B$26,SUMPRODUCT(P72:P101,'control variables'!V$7:V$36)*$E102,SUMPRODUCT(P72:P101,'control variables'!Z$7:Z$36)*$E102)</f>
        <v>18655.703882070891</v>
      </c>
      <c r="AA102" s="10">
        <f ca="1">IF($A102&gt;='key variables'!$B$26,SUMPRODUCT(Q72:Q101,'control variables'!W$7:W$36)*$E102,SUMPRODUCT(Q72:Q101,'control variables'!AA$7:AA$36)*$E102)</f>
        <v>21533.676984044934</v>
      </c>
      <c r="AB102" s="10">
        <f ca="1">IF($A102&gt;='key variables'!$B$26,SUMPRODUCT(R72:R101,'control variables'!X$7:X$36)*$E102,SUMPRODUCT(R72:R101,'control variables'!AB$7:AB$36)*$E102)</f>
        <v>64498.074246314332</v>
      </c>
      <c r="AC102" s="10">
        <f ca="1">IF($A102&gt;='key variables'!$B$26,SUMPRODUCT(S72:S101,'control variables'!Y$7:Y$36)*$E102,SUMPRODUCT(S72:S101,'control variables'!AC$7:AC$36)*$E102)</f>
        <v>28991.565103766639</v>
      </c>
      <c r="AD102" s="10">
        <f t="shared" ca="1" si="56"/>
        <v>133679.02021619678</v>
      </c>
      <c r="AE102" s="82">
        <f ca="1">SUMPRODUCT(P72:P101,'control variables'!AL$7:AL$36)</f>
        <v>3295.6695471971384</v>
      </c>
      <c r="AF102" s="82">
        <f ca="1">SUMPRODUCT(Q72:Q101,'control variables'!AM$7:AM$36)</f>
        <v>3794.1384485837621</v>
      </c>
      <c r="AG102" s="82">
        <f ca="1">SUMPRODUCT(R72:R101,'control variables'!AN$7:AN$36)</f>
        <v>10818.085859923254</v>
      </c>
      <c r="AH102" s="82">
        <f ca="1">SUMPRODUCT(S72:S101,'control variables'!AO$7:AO$36)</f>
        <v>4684.1238702357559</v>
      </c>
      <c r="AI102" s="82">
        <f t="shared" ca="1" si="69"/>
        <v>22592.01772593991</v>
      </c>
      <c r="AJ102" s="10">
        <f ca="1">SUMPRODUCT(P72:P101,'control variables'!AP$7:AP$36)</f>
        <v>9.7856891450111014</v>
      </c>
      <c r="AK102" s="10">
        <f ca="1">SUMPRODUCT(Q72:Q101,'control variables'!AQ$7:AQ$36)</f>
        <v>28.238263006181537</v>
      </c>
      <c r="AL102" s="10">
        <f ca="1">SUMPRODUCT(R72:R101,'control variables'!AR$7:AR$36)</f>
        <v>1014.9573165655586</v>
      </c>
      <c r="AM102" s="10">
        <f ca="1">SUMPRODUCT(S72:S101,'control variables'!AS$7:AS$36)</f>
        <v>760.36381614489733</v>
      </c>
      <c r="AN102" s="10">
        <f t="shared" ca="1" si="90"/>
        <v>1813.3450848616485</v>
      </c>
      <c r="AO102" s="82">
        <f ca="1">SUMPRODUCT(P72:P101,'control variables'!AX$7:AX$36)</f>
        <v>10.024147555791552</v>
      </c>
      <c r="AP102" s="82">
        <f ca="1">SUMPRODUCT(Q72:Q101,'control variables'!AY$7:AY$36)</f>
        <v>23.141100102287588</v>
      </c>
      <c r="AQ102" s="82">
        <f ca="1">SUMPRODUCT(R72:R101,'control variables'!AZ$7:AZ$36)</f>
        <v>207.93797459365047</v>
      </c>
      <c r="AR102" s="82">
        <f ca="1">SUMPRODUCT(S72:S101,'control variables'!BA$7:BA$36)</f>
        <v>155.77848378735848</v>
      </c>
      <c r="AS102" s="82">
        <f t="shared" ca="1" si="91"/>
        <v>396.8817060390881</v>
      </c>
      <c r="AT102" s="10">
        <f ca="1">SUMPRODUCT(P72:P101,'control variables'!AT$7:AT$36)</f>
        <v>-0.29365886055828078</v>
      </c>
      <c r="AU102" s="10">
        <f ca="1">SUMPRODUCT(Q72:Q101,'control variables'!AU$7:AU$36)</f>
        <v>0.31855526080892804</v>
      </c>
      <c r="AV102" s="10">
        <f ca="1">SUMPRODUCT(R72:R101,'control variables'!AV$7:AV$36)</f>
        <v>137.17244809027713</v>
      </c>
      <c r="AW102" s="10">
        <f ca="1">SUMPRODUCT(S72:S101,'control variables'!AW$7:AW$36)</f>
        <v>102.7638940057081</v>
      </c>
      <c r="AX102" s="10">
        <f t="shared" ca="1" si="70"/>
        <v>239.96123849623586</v>
      </c>
      <c r="AY102" s="82">
        <f ca="1">SUMPRODUCT(P72:P101,'control variables'!BB$7:BB$36)</f>
        <v>2.4951119548876837</v>
      </c>
      <c r="AZ102" s="82">
        <f ca="1">SUMPRODUCT(Q72:Q101,'control variables'!BC$7:BC$36)</f>
        <v>6.3625310355009059</v>
      </c>
      <c r="BA102" s="82">
        <f ca="1">SUMPRODUCT(R72:R101,'control variables'!BD$7:BD$36)</f>
        <v>44.539672963784163</v>
      </c>
      <c r="BB102" s="82">
        <f ca="1">SUMPRODUCT(S72:S101,'control variables'!BE$7:BE$36)</f>
        <v>6.3294054751761415</v>
      </c>
      <c r="BC102" s="82">
        <f t="shared" ca="1" si="92"/>
        <v>59.726721429348899</v>
      </c>
      <c r="BD102" s="10">
        <f ca="1">SUMPRODUCT(P72:P101,'control variables'!BF$7:BF$36)</f>
        <v>0.52195568810464299</v>
      </c>
      <c r="BE102" s="10">
        <f ca="1">SUMPRODUCT(Q72:Q101,'control variables'!BG$7:BG$36)</f>
        <v>0.60247660761983646</v>
      </c>
      <c r="BF102" s="10">
        <f ca="1">SUMPRODUCT(R72:R101,'control variables'!BH$7:BH$36)</f>
        <v>18.04549264796881</v>
      </c>
      <c r="BG102" s="10">
        <f ca="1">SUMPRODUCT(S72:S101,'control variables'!BI$7:BI$36)</f>
        <v>40.556798094093956</v>
      </c>
      <c r="BH102" s="10">
        <f t="shared" ca="1" si="93"/>
        <v>59.726723037787245</v>
      </c>
      <c r="BI102" s="82">
        <f t="shared" ca="1" si="71"/>
        <v>3297.8710002914677</v>
      </c>
      <c r="BJ102" s="82">
        <f t="shared" ca="1" si="72"/>
        <v>3800.8195348800718</v>
      </c>
      <c r="BK102" s="82">
        <f t="shared" ca="1" si="73"/>
        <v>10999.797980977317</v>
      </c>
      <c r="BL102" s="82">
        <f t="shared" ca="1" si="74"/>
        <v>4793.2171697166395</v>
      </c>
      <c r="BM102" s="82">
        <f t="shared" ca="1" si="64"/>
        <v>22891.705685865498</v>
      </c>
      <c r="BN102" s="10">
        <f ca="1">BN101+BI102-INDIRECT(ADDRESS(MAX($D102-'key variables'!$B$9*30,34),scenario!BI$4),TRUE)</f>
        <v>26266.800675310707</v>
      </c>
      <c r="BO102" s="10">
        <f ca="1">BO101+BJ102-INDIRECT(ADDRESS(MAX($D102-'key variables'!$B$9*30,34),scenario!BJ$4),TRUE)</f>
        <v>30272.462393011461</v>
      </c>
      <c r="BP102" s="10">
        <f ca="1">BP101+BK102-INDIRECT(ADDRESS(MAX($D102-'key variables'!$B$9*30,34),scenario!BK$4),TRUE)</f>
        <v>87598.24289014074</v>
      </c>
      <c r="BQ102" s="10">
        <f ca="1">BQ101+BL102-INDIRECT(ADDRESS(MAX($D102-'key variables'!$B$9*30,34),scenario!BL$4),TRUE)</f>
        <v>38168.531600913069</v>
      </c>
      <c r="BR102" s="10">
        <f t="shared" ca="1" si="63"/>
        <v>182306.03755937598</v>
      </c>
      <c r="BS102" s="82">
        <f t="shared" ca="1" si="75"/>
        <v>122524.74958938458</v>
      </c>
      <c r="BT102" s="82">
        <f t="shared" ca="1" si="76"/>
        <v>141472.82267417232</v>
      </c>
      <c r="BU102" s="82">
        <f t="shared" ca="1" si="77"/>
        <v>426687.84343122755</v>
      </c>
      <c r="BV102" s="82">
        <f t="shared" ca="1" si="78"/>
        <v>192743.56469416473</v>
      </c>
      <c r="BW102" s="82">
        <f t="shared" ca="1" si="94"/>
        <v>883428.98038894916</v>
      </c>
      <c r="BX102" s="10">
        <f t="shared" ca="1" si="79"/>
        <v>56.123704805649396</v>
      </c>
      <c r="BY102" s="10">
        <f t="shared" ca="1" si="80"/>
        <v>129.5635627658331</v>
      </c>
      <c r="BZ102" s="10">
        <f t="shared" ca="1" si="81"/>
        <v>1164.2136589695403</v>
      </c>
      <c r="CA102" s="10">
        <f t="shared" ca="1" si="82"/>
        <v>872.18046128042738</v>
      </c>
      <c r="CB102" s="10">
        <v>0</v>
      </c>
      <c r="CC102" s="82">
        <f t="shared" ca="1" si="83"/>
        <v>0.4700291179469071</v>
      </c>
      <c r="CD102" s="82">
        <f t="shared" ca="1" si="84"/>
        <v>38.343704755451654</v>
      </c>
      <c r="CE102" s="82">
        <f t="shared" ca="1" si="85"/>
        <v>5366.4415151345502</v>
      </c>
      <c r="CF102" s="82">
        <f t="shared" ca="1" si="86"/>
        <v>4020.3148279906468</v>
      </c>
      <c r="CG102" s="82">
        <f t="shared" ca="1" si="95"/>
        <v>9425.5700769985961</v>
      </c>
      <c r="CH102" s="13">
        <f t="shared" ca="1" si="44"/>
        <v>37</v>
      </c>
      <c r="CI102" s="81">
        <f t="shared" ca="1" si="57"/>
        <v>3.1350791340547564E-4</v>
      </c>
      <c r="CJ102" s="81">
        <f t="shared" ca="1" si="58"/>
        <v>3.6131756721325526E-4</v>
      </c>
      <c r="CK102" s="81">
        <f t="shared" ca="1" si="59"/>
        <v>1.0455305419927855E-3</v>
      </c>
      <c r="CL102" s="81">
        <f t="shared" ca="1" si="60"/>
        <v>4.5556125574138537E-4</v>
      </c>
      <c r="CM102" s="89">
        <f t="shared" ca="1" si="46"/>
        <v>2.1759172783529018E-3</v>
      </c>
    </row>
    <row r="103" spans="1:91" x14ac:dyDescent="0.3">
      <c r="A103">
        <v>38</v>
      </c>
      <c r="B103" s="3">
        <f t="shared" si="62"/>
        <v>0.29444444444444445</v>
      </c>
      <c r="C103" s="3">
        <f t="shared" si="47"/>
        <v>1.2666666666666666</v>
      </c>
      <c r="D103" s="4">
        <f t="shared" ca="1" si="87"/>
        <v>103</v>
      </c>
      <c r="E103" s="58">
        <f>(0.5*(COS(B103*2*PI())+1)*('key variables'!$B$4-'key variables'!$B$6)+'key variables'!$B$6)/'key variables'!$B$4</f>
        <v>1</v>
      </c>
      <c r="F103" s="10">
        <f t="shared" ca="1" si="48"/>
        <v>11692544.879410146</v>
      </c>
      <c r="G103" s="10">
        <f t="shared" ca="1" si="49"/>
        <v>13496327.243736096</v>
      </c>
      <c r="H103" s="10">
        <f t="shared" ca="1" si="50"/>
        <v>40424324.53948918</v>
      </c>
      <c r="I103" s="10">
        <f t="shared" ca="1" si="51"/>
        <v>18170276.823528983</v>
      </c>
      <c r="J103" s="10">
        <f t="shared" ca="1" si="88"/>
        <v>83783473.486164406</v>
      </c>
      <c r="K103" s="82">
        <f t="shared" ca="1" si="65"/>
        <v>11543753.32914545</v>
      </c>
      <c r="L103" s="82">
        <f t="shared" ca="1" si="66"/>
        <v>13324581.958668912</v>
      </c>
      <c r="M103" s="82">
        <f t="shared" ca="1" si="67"/>
        <v>39910038.453167811</v>
      </c>
      <c r="N103" s="82">
        <f t="shared" ca="1" si="68"/>
        <v>17939364.727233902</v>
      </c>
      <c r="O103" s="82">
        <f t="shared" ca="1" si="89"/>
        <v>82717738.468216076</v>
      </c>
      <c r="P103" s="10">
        <f ca="1">IF(IF($A103&gt;='key variables'!$B$26,K103*SUMPRODUCT(Z103:AC103,'control variables'!$O$3:$R$3)/J103+F$65*'key variables'!$B$25/scenario!J$65,K103*SUMPRODUCT(Z103:AC103,'control variables'!$O$7:$R$7)/J103+F$65*'key variables'!$B$25/scenario!J$65)&lt;'key variables'!$B$28,0,IF($A103&gt;='key variables'!$B$26,K103*SUMPRODUCT(Z103:AC103,'control variables'!$O$3:$R$3)/J103+F$65*'key variables'!$B$25/scenario!J$65,K103*SUMPRODUCT(Z103:AC103,'control variables'!$O$7:$R$7)/J103+F$65*'key variables'!$B$25/scenario!J$65))</f>
        <v>21016.789229937302</v>
      </c>
      <c r="Q103" s="10">
        <f ca="1">IF(IF($A103&gt;='key variables'!$B$26,L103*SUMPRODUCT(Z103:AC103,'control variables'!$O$4:$R$4)/J103+G$65*'key variables'!$B$25/scenario!J$65,L103*SUMPRODUCT(Z103:AC103,'control variables'!$O$7:$R$7)/J103+G$65*'key variables'!$B$25/scenario!J$65)&lt;'key variables'!$B$28,0,IF($A103&gt;='key variables'!$B$26,L103*SUMPRODUCT(Z103:AC103,'control variables'!$O$4:$R$4)/J103+G$65*'key variables'!$B$25/scenario!J$65,L103*SUMPRODUCT(Z103:AC103,'control variables'!$O$7:$R$7)/J103+G$65*'key variables'!$B$25/scenario!J$65))</f>
        <v>24259.001610449362</v>
      </c>
      <c r="R103" s="10">
        <f ca="1">IF(IF($A103&gt;='key variables'!$B$26,M103*SUMPRODUCT(Z103:AC103,'control variables'!$O$5:$R$5)/J103+H$65*'key variables'!$B$25/scenario!J$65,M103*SUMPRODUCT(Z103:AC103,'control variables'!$O$7:$R$7)/J103+H$65*'key variables'!$B$25/scenario!J$65)&lt;'key variables'!$B$28,0,IF($A103&gt;='key variables'!$B$26,M103*SUMPRODUCT(Z103:AC103,'control variables'!$O$5:$R$5)/J103+H$65*'key variables'!$B$25/scenario!J$65,M103*SUMPRODUCT(Z103:AC103,'control variables'!$O$7:$R$7)/J103+H$65*'key variables'!$B$25/scenario!J$65))</f>
        <v>72661.017817418426</v>
      </c>
      <c r="S103" s="10">
        <f ca="1">IF(IF($A103&gt;='key variables'!$B$26,N103*SUMPRODUCT(Z103:AC103,'control variables'!$O$6:$R$6)/J103+I$65*'key variables'!$B$25/scenario!J$65,N103*SUMPRODUCT(Z103:AC103,'control variables'!$O$7:$R$7)/J103+I$65*'key variables'!$B$25/scenario!J$65)&lt;'key variables'!$B$28,0,IF($A103&gt;='key variables'!$B$26,N103*SUMPRODUCT(Z103:AC103,'control variables'!$O$6:$R$6)/J103+I$65*'key variables'!$B$25/scenario!J$65,N103*SUMPRODUCT(Z103:AC103,'control variables'!$O$7:$R$7)/J103+I$65*'key variables'!$B$25/scenario!J$65))</f>
        <v>32660.767831839734</v>
      </c>
      <c r="T103" s="10">
        <f t="shared" ca="1" si="61"/>
        <v>150597.57648964482</v>
      </c>
      <c r="U103" s="82">
        <f ca="1">SUMPRODUCT(P73:P102,'control variables'!AD$7:AD$36)</f>
        <v>10908.350347593545</v>
      </c>
      <c r="V103" s="82">
        <f ca="1">SUMPRODUCT(Q73:Q102,'control variables'!AE$7:AE$36)</f>
        <v>12591.156801090836</v>
      </c>
      <c r="W103" s="82">
        <f ca="1">SUMPRODUCT(R73:R102,'control variables'!AF$7:AF$36)</f>
        <v>37713.269629030852</v>
      </c>
      <c r="X103" s="82">
        <f ca="1">SUMPRODUCT(S73:S102,'control variables'!AG$7:AG$36)</f>
        <v>16951.92801494275</v>
      </c>
      <c r="Y103" s="82">
        <f t="shared" ca="1" si="55"/>
        <v>78164.704792657983</v>
      </c>
      <c r="Z103" s="10">
        <f ca="1">IF($A103&gt;='key variables'!$B$26,SUMPRODUCT(P73:P102,'control variables'!V$7:V$36)*$E103,SUMPRODUCT(P73:P102,'control variables'!Z$7:Z$36)*$E103)</f>
        <v>21287.569459933431</v>
      </c>
      <c r="AA103" s="10">
        <f ca="1">IF($A103&gt;='key variables'!$B$26,SUMPRODUCT(Q73:Q102,'control variables'!W$7:W$36)*$E103,SUMPRODUCT(Q73:Q102,'control variables'!AA$7:AA$36)*$E103)</f>
        <v>24571.554492037816</v>
      </c>
      <c r="AB103" s="10">
        <f ca="1">IF($A103&gt;='key variables'!$B$26,SUMPRODUCT(R73:R102,'control variables'!X$7:X$36)*$E103,SUMPRODUCT(R73:R102,'control variables'!AB$7:AB$36)*$E103)</f>
        <v>73597.182085951295</v>
      </c>
      <c r="AC103" s="10">
        <f ca="1">IF($A103&gt;='key variables'!$B$26,SUMPRODUCT(S73:S102,'control variables'!Y$7:Y$36)*$E103,SUMPRODUCT(S73:S102,'control variables'!AC$7:AC$36)*$E103)</f>
        <v>33081.569036467052</v>
      </c>
      <c r="AD103" s="10">
        <f t="shared" ca="1" si="56"/>
        <v>152537.87507438959</v>
      </c>
      <c r="AE103" s="82">
        <f ca="1">SUMPRODUCT(P73:P102,'control variables'!AL$7:AL$36)</f>
        <v>3765.6037684159669</v>
      </c>
      <c r="AF103" s="82">
        <f ca="1">SUMPRODUCT(Q73:Q102,'control variables'!AM$7:AM$36)</f>
        <v>4335.1500613979197</v>
      </c>
      <c r="AG103" s="82">
        <f ca="1">SUMPRODUCT(R73:R102,'control variables'!AN$7:AN$36)</f>
        <v>12360.652152100531</v>
      </c>
      <c r="AH103" s="82">
        <f ca="1">SUMPRODUCT(S73:S102,'control variables'!AO$7:AO$36)</f>
        <v>5352.0397736745081</v>
      </c>
      <c r="AI103" s="82">
        <f t="shared" ca="1" si="69"/>
        <v>25813.445755588924</v>
      </c>
      <c r="AJ103" s="10">
        <f ca="1">SUMPRODUCT(P73:P102,'control variables'!AP$7:AP$36)</f>
        <v>11.176125092900806</v>
      </c>
      <c r="AK103" s="10">
        <f ca="1">SUMPRODUCT(Q73:Q102,'control variables'!AQ$7:AQ$36)</f>
        <v>32.250601371719739</v>
      </c>
      <c r="AL103" s="10">
        <f ca="1">SUMPRODUCT(R73:R102,'control variables'!AR$7:AR$36)</f>
        <v>1159.1712924658552</v>
      </c>
      <c r="AM103" s="10">
        <f ca="1">SUMPRODUCT(S73:S102,'control variables'!AS$7:AS$36)</f>
        <v>868.40292997485767</v>
      </c>
      <c r="AN103" s="10">
        <f t="shared" ca="1" si="90"/>
        <v>2071.0009489053336</v>
      </c>
      <c r="AO103" s="82">
        <f ca="1">SUMPRODUCT(P73:P102,'control variables'!AX$7:AX$36)</f>
        <v>11.450035609093424</v>
      </c>
      <c r="AP103" s="82">
        <f ca="1">SUMPRODUCT(Q73:Q102,'control variables'!AY$7:AY$36)</f>
        <v>26.432813237241433</v>
      </c>
      <c r="AQ103" s="82">
        <f ca="1">SUMPRODUCT(R73:R102,'control variables'!AZ$7:AZ$36)</f>
        <v>237.51617784242148</v>
      </c>
      <c r="AR103" s="82">
        <f ca="1">SUMPRODUCT(S73:S102,'control variables'!BA$7:BA$36)</f>
        <v>177.93724369762535</v>
      </c>
      <c r="AS103" s="82">
        <f t="shared" ca="1" si="91"/>
        <v>453.33627038638167</v>
      </c>
      <c r="AT103" s="10">
        <f ca="1">SUMPRODUCT(P73:P102,'control variables'!AT$7:AT$36)</f>
        <v>-0.33554888692734908</v>
      </c>
      <c r="AU103" s="10">
        <f ca="1">SUMPRODUCT(Q73:Q102,'control variables'!AU$7:AU$36)</f>
        <v>0.36399672390635457</v>
      </c>
      <c r="AV103" s="10">
        <f ca="1">SUMPRODUCT(R73:R102,'control variables'!AV$7:AV$36)</f>
        <v>156.73990625138023</v>
      </c>
      <c r="AW103" s="10">
        <f ca="1">SUMPRODUCT(S73:S102,'control variables'!AW$7:AW$36)</f>
        <v>117.42301997760406</v>
      </c>
      <c r="AX103" s="10">
        <f t="shared" ca="1" si="70"/>
        <v>274.19137406596332</v>
      </c>
      <c r="AY103" s="82">
        <f ca="1">SUMPRODUCT(P73:P102,'control variables'!BB$7:BB$36)</f>
        <v>2.8514214061416996</v>
      </c>
      <c r="AZ103" s="82">
        <f ca="1">SUMPRODUCT(Q73:Q102,'control variables'!BC$7:BC$36)</f>
        <v>7.2711195008020653</v>
      </c>
      <c r="BA103" s="82">
        <f ca="1">SUMPRODUCT(R73:R102,'control variables'!BD$7:BD$36)</f>
        <v>50.900071502884437</v>
      </c>
      <c r="BB103" s="82">
        <f ca="1">SUMPRODUCT(S73:S102,'control variables'!BE$7:BE$36)</f>
        <v>7.2332635113682269</v>
      </c>
      <c r="BC103" s="82">
        <f t="shared" ca="1" si="92"/>
        <v>68.25587592119642</v>
      </c>
      <c r="BD103" s="10">
        <f ca="1">SUMPRODUCT(P73:P102,'control variables'!BF$7:BF$36)</f>
        <v>0.59649252178986711</v>
      </c>
      <c r="BE103" s="10">
        <f ca="1">SUMPRODUCT(Q73:Q102,'control variables'!BG$7:BG$36)</f>
        <v>0.68851206948914889</v>
      </c>
      <c r="BF103" s="10">
        <f ca="1">SUMPRODUCT(R73:R102,'control variables'!BH$7:BH$36)</f>
        <v>20.622442980963218</v>
      </c>
      <c r="BG103" s="10">
        <f ca="1">SUMPRODUCT(S73:S102,'control variables'!BI$7:BI$36)</f>
        <v>46.348430187082357</v>
      </c>
      <c r="BH103" s="10">
        <f t="shared" ca="1" si="93"/>
        <v>68.255877759324591</v>
      </c>
      <c r="BI103" s="82">
        <f t="shared" ca="1" si="71"/>
        <v>3768.119640935181</v>
      </c>
      <c r="BJ103" s="82">
        <f t="shared" ca="1" si="72"/>
        <v>4342.785177622628</v>
      </c>
      <c r="BK103" s="82">
        <f t="shared" ca="1" si="73"/>
        <v>12568.292129854795</v>
      </c>
      <c r="BL103" s="82">
        <f t="shared" ca="1" si="74"/>
        <v>5476.69605716348</v>
      </c>
      <c r="BM103" s="82">
        <f t="shared" ca="1" si="64"/>
        <v>26155.893005576083</v>
      </c>
      <c r="BN103" s="10">
        <f ca="1">BN102+BI103-INDIRECT(ADDRESS(MAX($D103-'key variables'!$B$9*30,34),scenario!BI$4),TRUE)</f>
        <v>30034.920316245887</v>
      </c>
      <c r="BO103" s="10">
        <f ca="1">BO102+BJ103-INDIRECT(ADDRESS(MAX($D103-'key variables'!$B$9*30,34),scenario!BJ$4),TRUE)</f>
        <v>34615.247570634092</v>
      </c>
      <c r="BP103" s="10">
        <f ca="1">BP102+BK103-INDIRECT(ADDRESS(MAX($D103-'key variables'!$B$9*30,34),scenario!BK$4),TRUE)</f>
        <v>100166.53501999553</v>
      </c>
      <c r="BQ103" s="10">
        <f ca="1">BQ102+BL103-INDIRECT(ADDRESS(MAX($D103-'key variables'!$B$9*30,34),scenario!BL$4),TRUE)</f>
        <v>43645.227658076547</v>
      </c>
      <c r="BR103" s="10">
        <f t="shared" ca="1" si="63"/>
        <v>208461.93056495205</v>
      </c>
      <c r="BS103" s="82">
        <f t="shared" ca="1" si="75"/>
        <v>139772.8226858649</v>
      </c>
      <c r="BT103" s="82">
        <f t="shared" ca="1" si="76"/>
        <v>161388.35059492956</v>
      </c>
      <c r="BU103" s="82">
        <f t="shared" ca="1" si="77"/>
        <v>486759.94667581026</v>
      </c>
      <c r="BV103" s="82">
        <f t="shared" ca="1" si="78"/>
        <v>219881.2880386539</v>
      </c>
      <c r="BW103" s="82">
        <f t="shared" ca="1" si="94"/>
        <v>1007802.4079952586</v>
      </c>
      <c r="BX103" s="10">
        <f t="shared" ca="1" si="79"/>
        <v>64.125826486811249</v>
      </c>
      <c r="BY103" s="10">
        <f t="shared" ca="1" si="80"/>
        <v>148.03674443278334</v>
      </c>
      <c r="BZ103" s="10">
        <f t="shared" ca="1" si="81"/>
        <v>1330.2073223281143</v>
      </c>
      <c r="CA103" s="10">
        <f t="shared" ca="1" si="82"/>
        <v>996.53601127960201</v>
      </c>
      <c r="CB103" s="10">
        <v>0</v>
      </c>
      <c r="CC103" s="82">
        <f t="shared" ca="1" si="83"/>
        <v>0.53166748868163838</v>
      </c>
      <c r="CD103" s="82">
        <f t="shared" ca="1" si="84"/>
        <v>43.797496166023606</v>
      </c>
      <c r="CE103" s="82">
        <f t="shared" ca="1" si="85"/>
        <v>6131.356723506603</v>
      </c>
      <c r="CF103" s="82">
        <f t="shared" ca="1" si="86"/>
        <v>4593.3574942902751</v>
      </c>
      <c r="CG103" s="82">
        <f t="shared" ca="1" si="95"/>
        <v>10769.043381451584</v>
      </c>
      <c r="CH103" s="13">
        <f t="shared" ca="1" si="44"/>
        <v>38</v>
      </c>
      <c r="CI103" s="81">
        <f t="shared" ca="1" si="57"/>
        <v>3.5848263465951562E-4</v>
      </c>
      <c r="CJ103" s="81">
        <f t="shared" ca="1" si="58"/>
        <v>4.1315125919612637E-4</v>
      </c>
      <c r="CK103" s="81">
        <f t="shared" ca="1" si="59"/>
        <v>1.1955404908885348E-3</v>
      </c>
      <c r="CL103" s="81">
        <f t="shared" ca="1" si="60"/>
        <v>5.2092884004485565E-4</v>
      </c>
      <c r="CM103" s="89">
        <f t="shared" ca="1" si="46"/>
        <v>2.4881032247890326E-3</v>
      </c>
    </row>
    <row r="104" spans="1:91" x14ac:dyDescent="0.3">
      <c r="A104">
        <v>39</v>
      </c>
      <c r="B104" s="3">
        <f t="shared" si="62"/>
        <v>0.29722222222222222</v>
      </c>
      <c r="C104" s="3">
        <f t="shared" si="47"/>
        <v>1.3</v>
      </c>
      <c r="D104" s="4">
        <f t="shared" ca="1" si="87"/>
        <v>104</v>
      </c>
      <c r="E104" s="58">
        <f>(0.5*(COS(B104*2*PI())+1)*('key variables'!$B$4-'key variables'!$B$6)+'key variables'!$B$6)/'key variables'!$B$4</f>
        <v>1</v>
      </c>
      <c r="F104" s="10">
        <f t="shared" ca="1" si="48"/>
        <v>11692544.282917624</v>
      </c>
      <c r="G104" s="10">
        <f t="shared" ca="1" si="49"/>
        <v>13496326.555224026</v>
      </c>
      <c r="H104" s="10">
        <f t="shared" ca="1" si="50"/>
        <v>40424303.917046197</v>
      </c>
      <c r="I104" s="10">
        <f t="shared" ca="1" si="51"/>
        <v>18170230.475098796</v>
      </c>
      <c r="J104" s="10">
        <f t="shared" ca="1" si="88"/>
        <v>83783405.230286643</v>
      </c>
      <c r="K104" s="82">
        <f t="shared" ca="1" si="65"/>
        <v>11522736.539915513</v>
      </c>
      <c r="L104" s="82">
        <f t="shared" ca="1" si="66"/>
        <v>13300322.957058461</v>
      </c>
      <c r="M104" s="82">
        <f t="shared" ca="1" si="67"/>
        <v>39837377.435350396</v>
      </c>
      <c r="N104" s="82">
        <f t="shared" ca="1" si="68"/>
        <v>17906703.959402066</v>
      </c>
      <c r="O104" s="82">
        <f t="shared" ca="1" si="89"/>
        <v>82567140.891726434</v>
      </c>
      <c r="P104" s="10">
        <f ca="1">IF(IF($A104&gt;='key variables'!$B$26,K104*SUMPRODUCT(Z104:AC104,'control variables'!$O$3:$R$3)/J104+F$65*'key variables'!$B$25/scenario!J$65,K104*SUMPRODUCT(Z104:AC104,'control variables'!$O$7:$R$7)/J104+F$65*'key variables'!$B$25/scenario!J$65)&lt;'key variables'!$B$28,0,IF($A104&gt;='key variables'!$B$26,K104*SUMPRODUCT(Z104:AC104,'control variables'!$O$3:$R$3)/J104+F$65*'key variables'!$B$25/scenario!J$65,K104*SUMPRODUCT(Z104:AC104,'control variables'!$O$7:$R$7)/J104+F$65*'key variables'!$B$25/scenario!J$65))</f>
        <v>23931.44471848262</v>
      </c>
      <c r="Q104" s="10">
        <f ca="1">IF(IF($A104&gt;='key variables'!$B$26,L104*SUMPRODUCT(Z104:AC104,'control variables'!$O$4:$R$4)/J104+G$65*'key variables'!$B$25/scenario!J$65,L104*SUMPRODUCT(Z104:AC104,'control variables'!$O$7:$R$7)/J104+G$65*'key variables'!$B$25/scenario!J$65)&lt;'key variables'!$B$28,0,IF($A104&gt;='key variables'!$B$26,L104*SUMPRODUCT(Z104:AC104,'control variables'!$O$4:$R$4)/J104+G$65*'key variables'!$B$25/scenario!J$65,L104*SUMPRODUCT(Z104:AC104,'control variables'!$O$7:$R$7)/J104+G$65*'key variables'!$B$25/scenario!J$65))</f>
        <v>27623.294386902966</v>
      </c>
      <c r="R104" s="10">
        <f ca="1">IF(IF($A104&gt;='key variables'!$B$26,M104*SUMPRODUCT(Z104:AC104,'control variables'!$O$5:$R$5)/J104+H$65*'key variables'!$B$25/scenario!J$65,M104*SUMPRODUCT(Z104:AC104,'control variables'!$O$7:$R$7)/J104+H$65*'key variables'!$B$25/scenario!J$65)&lt;'key variables'!$B$28,0,IF($A104&gt;='key variables'!$B$26,M104*SUMPRODUCT(Z104:AC104,'control variables'!$O$5:$R$5)/J104+H$65*'key variables'!$B$25/scenario!J$65,M104*SUMPRODUCT(Z104:AC104,'control variables'!$O$7:$R$7)/J104+H$65*'key variables'!$B$25/scenario!J$65))</f>
        <v>82737.81080743215</v>
      </c>
      <c r="S104" s="10">
        <f ca="1">IF(IF($A104&gt;='key variables'!$B$26,N104*SUMPRODUCT(Z104:AC104,'control variables'!$O$6:$R$6)/J104+I$65*'key variables'!$B$25/scenario!J$65,N104*SUMPRODUCT(Z104:AC104,'control variables'!$O$7:$R$7)/J104+I$65*'key variables'!$B$25/scenario!J$65)&lt;'key variables'!$B$28,0,IF($A104&gt;='key variables'!$B$26,N104*SUMPRODUCT(Z104:AC104,'control variables'!$O$6:$R$6)/J104+I$65*'key variables'!$B$25/scenario!J$65,N104*SUMPRODUCT(Z104:AC104,'control variables'!$O$7:$R$7)/J104+I$65*'key variables'!$B$25/scenario!J$65))</f>
        <v>37190.236400025031</v>
      </c>
      <c r="T104" s="10">
        <f t="shared" ca="1" si="61"/>
        <v>171482.78631284274</v>
      </c>
      <c r="U104" s="82">
        <f ca="1">SUMPRODUCT(P74:P103,'control variables'!AD$7:AD$36)</f>
        <v>12445.669211328601</v>
      </c>
      <c r="V104" s="82">
        <f ca="1">SUMPRODUCT(Q74:Q103,'control variables'!AE$7:AE$36)</f>
        <v>14365.634357253408</v>
      </c>
      <c r="W104" s="82">
        <f ca="1">SUMPRODUCT(R74:R103,'control variables'!AF$7:AF$36)</f>
        <v>43028.218174538997</v>
      </c>
      <c r="X104" s="82">
        <f ca="1">SUMPRODUCT(S74:S103,'control variables'!AG$7:AG$36)</f>
        <v>19340.971076783841</v>
      </c>
      <c r="Y104" s="82">
        <f t="shared" ca="1" si="55"/>
        <v>89180.492819904845</v>
      </c>
      <c r="Z104" s="10">
        <f ca="1">IF($A104&gt;='key variables'!$B$26,SUMPRODUCT(P74:P103,'control variables'!V$7:V$36)*$E104,SUMPRODUCT(P74:P103,'control variables'!Z$7:Z$36)*$E104)</f>
        <v>24283.969493677203</v>
      </c>
      <c r="AA104" s="10">
        <f ca="1">IF($A104&gt;='key variables'!$B$26,SUMPRODUCT(Q74:Q103,'control variables'!W$7:W$36)*$E104,SUMPRODUCT(Q74:Q103,'control variables'!AA$7:AA$36)*$E104)</f>
        <v>28030.202359172443</v>
      </c>
      <c r="AB104" s="10">
        <f ca="1">IF($A104&gt;='key variables'!$B$26,SUMPRODUCT(R74:R103,'control variables'!X$7:X$36)*$E104,SUMPRODUCT(R74:R103,'control variables'!AB$7:AB$36)*$E104)</f>
        <v>83956.58921793304</v>
      </c>
      <c r="AC104" s="10">
        <f ca="1">IF($A104&gt;='key variables'!$B$26,SUMPRODUCT(S74:S103,'control variables'!Y$7:Y$36)*$E104,SUMPRODUCT(S74:S103,'control variables'!AC$7:AC$36)*$E104)</f>
        <v>37738.071262507321</v>
      </c>
      <c r="AD104" s="10">
        <f t="shared" ca="1" si="56"/>
        <v>174008.83233328999</v>
      </c>
      <c r="AE104" s="82">
        <f ca="1">SUMPRODUCT(P74:P103,'control variables'!AL$7:AL$36)</f>
        <v>4302.1173859637092</v>
      </c>
      <c r="AF104" s="82">
        <f ca="1">SUMPRODUCT(Q74:Q103,'control variables'!AM$7:AM$36)</f>
        <v>4952.8111816573437</v>
      </c>
      <c r="AG104" s="82">
        <f ca="1">SUMPRODUCT(R74:R103,'control variables'!AN$7:AN$36)</f>
        <v>14121.766334372127</v>
      </c>
      <c r="AH104" s="82">
        <f ca="1">SUMPRODUCT(S74:S103,'control variables'!AO$7:AO$36)</f>
        <v>6114.5847456967222</v>
      </c>
      <c r="AI104" s="82">
        <f t="shared" ca="1" si="69"/>
        <v>29491.279647689902</v>
      </c>
      <c r="AJ104" s="10">
        <f ca="1">SUMPRODUCT(P74:P103,'control variables'!AP$7:AP$36)</f>
        <v>12.762318185754978</v>
      </c>
      <c r="AK104" s="10">
        <f ca="1">SUMPRODUCT(Q74:Q103,'control variables'!AQ$7:AQ$36)</f>
        <v>36.827830125960311</v>
      </c>
      <c r="AL104" s="10">
        <f ca="1">SUMPRODUCT(R74:R103,'control variables'!AR$7:AR$36)</f>
        <v>1323.6889121471281</v>
      </c>
      <c r="AM104" s="10">
        <f ca="1">SUMPRODUCT(S74:S103,'control variables'!AS$7:AS$36)</f>
        <v>991.65268942998557</v>
      </c>
      <c r="AN104" s="10">
        <f t="shared" ca="1" si="90"/>
        <v>2364.931749888829</v>
      </c>
      <c r="AO104" s="82">
        <f ca="1">SUMPRODUCT(P74:P103,'control variables'!AX$7:AX$36)</f>
        <v>13.076956399196103</v>
      </c>
      <c r="AP104" s="82">
        <f ca="1">SUMPRODUCT(Q74:Q103,'control variables'!AY$7:AY$36)</f>
        <v>30.188617573990946</v>
      </c>
      <c r="AQ104" s="82">
        <f ca="1">SUMPRODUCT(R74:R103,'control variables'!AZ$7:AZ$36)</f>
        <v>271.26454517594078</v>
      </c>
      <c r="AR104" s="82">
        <f ca="1">SUMPRODUCT(S74:S103,'control variables'!BA$7:BA$36)</f>
        <v>203.22011713037918</v>
      </c>
      <c r="AS104" s="82">
        <f t="shared" ca="1" si="91"/>
        <v>517.75023627950702</v>
      </c>
      <c r="AT104" s="10">
        <f ca="1">SUMPRODUCT(P74:P103,'control variables'!AT$7:AT$36)</f>
        <v>-0.38356708835922093</v>
      </c>
      <c r="AU104" s="10">
        <f ca="1">SUMPRODUCT(Q74:Q103,'control variables'!AU$7:AU$36)</f>
        <v>0.41608590879124191</v>
      </c>
      <c r="AV104" s="10">
        <f ca="1">SUMPRODUCT(R74:R103,'control variables'!AV$7:AV$36)</f>
        <v>179.16992668658747</v>
      </c>
      <c r="AW104" s="10">
        <f ca="1">SUMPRODUCT(S74:S103,'control variables'!AW$7:AW$36)</f>
        <v>134.22665857004591</v>
      </c>
      <c r="AX104" s="10">
        <f t="shared" ca="1" si="70"/>
        <v>313.4291040770654</v>
      </c>
      <c r="AY104" s="82">
        <f ca="1">SUMPRODUCT(P74:P103,'control variables'!BB$7:BB$36)</f>
        <v>3.2589226640662483</v>
      </c>
      <c r="AZ104" s="82">
        <f ca="1">SUMPRODUCT(Q74:Q103,'control variables'!BC$7:BC$36)</f>
        <v>8.3102469818241786</v>
      </c>
      <c r="BA104" s="82">
        <f ca="1">SUMPRODUCT(R74:R103,'control variables'!BD$7:BD$36)</f>
        <v>58.174283277124069</v>
      </c>
      <c r="BB104" s="82">
        <f ca="1">SUMPRODUCT(S74:S103,'control variables'!BE$7:BE$36)</f>
        <v>8.2669809315410241</v>
      </c>
      <c r="BC104" s="82">
        <f t="shared" ca="1" si="92"/>
        <v>78.010433854555529</v>
      </c>
      <c r="BD104" s="10">
        <f ca="1">SUMPRODUCT(P74:P103,'control variables'!BF$7:BF$36)</f>
        <v>0.68173823554105217</v>
      </c>
      <c r="BE104" s="10">
        <f ca="1">SUMPRODUCT(Q74:Q103,'control variables'!BG$7:BG$36)</f>
        <v>0.78690844605023569</v>
      </c>
      <c r="BF104" s="10">
        <f ca="1">SUMPRODUCT(R74:R103,'control variables'!BH$7:BH$36)</f>
        <v>23.569629755292347</v>
      </c>
      <c r="BG104" s="10">
        <f ca="1">SUMPRODUCT(S74:S103,'control variables'!BI$7:BI$36)</f>
        <v>52.972159518489924</v>
      </c>
      <c r="BH104" s="10">
        <f t="shared" ca="1" si="93"/>
        <v>78.010435955373566</v>
      </c>
      <c r="BI104" s="82">
        <f t="shared" ca="1" si="71"/>
        <v>4304.9927415394168</v>
      </c>
      <c r="BJ104" s="82">
        <f t="shared" ca="1" si="72"/>
        <v>4961.5375145479593</v>
      </c>
      <c r="BK104" s="82">
        <f t="shared" ca="1" si="73"/>
        <v>14359.110544335837</v>
      </c>
      <c r="BL104" s="82">
        <f t="shared" ca="1" si="74"/>
        <v>6257.0783851983097</v>
      </c>
      <c r="BM104" s="82">
        <f t="shared" ca="1" si="64"/>
        <v>29882.719185621525</v>
      </c>
      <c r="BN104" s="10">
        <f ca="1">BN103+BI104-INDIRECT(ADDRESS(MAX($D104-'key variables'!$B$9*30,34),scenario!BI$4),TRUE)</f>
        <v>34339.913057785307</v>
      </c>
      <c r="BO104" s="10">
        <f ca="1">BO103+BJ104-INDIRECT(ADDRESS(MAX($D104-'key variables'!$B$9*30,34),scenario!BJ$4),TRUE)</f>
        <v>39576.785085182055</v>
      </c>
      <c r="BP104" s="10">
        <f ca="1">BP103+BK104-INDIRECT(ADDRESS(MAX($D104-'key variables'!$B$9*30,34),scenario!BK$4),TRUE)</f>
        <v>114525.64556433137</v>
      </c>
      <c r="BQ104" s="10">
        <f ca="1">BQ103+BL104-INDIRECT(ADDRESS(MAX($D104-'key variables'!$B$9*30,34),scenario!BL$4),TRUE)</f>
        <v>49902.306043274853</v>
      </c>
      <c r="BR104" s="10">
        <f t="shared" ca="1" si="63"/>
        <v>238344.64975057359</v>
      </c>
      <c r="BS104" s="82">
        <f t="shared" ca="1" si="75"/>
        <v>159398.59292457256</v>
      </c>
      <c r="BT104" s="82">
        <f t="shared" ca="1" si="76"/>
        <v>184049.32055883852</v>
      </c>
      <c r="BU104" s="82">
        <f t="shared" ca="1" si="77"/>
        <v>555115.0773091513</v>
      </c>
      <c r="BV104" s="82">
        <f t="shared" ca="1" si="78"/>
        <v>250761.47389396213</v>
      </c>
      <c r="BW104" s="82">
        <f t="shared" ca="1" si="94"/>
        <v>1149324.4646865246</v>
      </c>
      <c r="BX104" s="10">
        <f t="shared" ca="1" si="79"/>
        <v>73.262121986400061</v>
      </c>
      <c r="BY104" s="10">
        <f t="shared" ca="1" si="80"/>
        <v>169.12820657889986</v>
      </c>
      <c r="BZ104" s="10">
        <f t="shared" ca="1" si="81"/>
        <v>1519.7279544716387</v>
      </c>
      <c r="CA104" s="10">
        <f t="shared" ca="1" si="82"/>
        <v>1138.5169879599503</v>
      </c>
      <c r="CB104" s="10">
        <v>0</v>
      </c>
      <c r="CC104" s="82">
        <f t="shared" ca="1" si="83"/>
        <v>0.60059636359973412</v>
      </c>
      <c r="CD104" s="82">
        <f t="shared" ca="1" si="84"/>
        <v>50.02062280920174</v>
      </c>
      <c r="CE104" s="82">
        <f t="shared" ca="1" si="85"/>
        <v>7004.6111637912027</v>
      </c>
      <c r="CF104" s="82">
        <f t="shared" ca="1" si="86"/>
        <v>5247.5634080198352</v>
      </c>
      <c r="CG104" s="82">
        <f t="shared" ca="1" si="95"/>
        <v>12302.795790983841</v>
      </c>
      <c r="CH104" s="13">
        <f t="shared" ca="1" si="44"/>
        <v>39</v>
      </c>
      <c r="CI104" s="81">
        <f t="shared" ca="1" si="57"/>
        <v>4.0986533029301921E-4</v>
      </c>
      <c r="CJ104" s="81">
        <f t="shared" ca="1" si="58"/>
        <v>4.7237021432109977E-4</v>
      </c>
      <c r="CK104" s="81">
        <f t="shared" ca="1" si="59"/>
        <v>1.3669251715127447E-3</v>
      </c>
      <c r="CL104" s="81">
        <f t="shared" ca="1" si="60"/>
        <v>5.9561086000400236E-4</v>
      </c>
      <c r="CM104" s="89">
        <f t="shared" ca="1" si="46"/>
        <v>2.8447715761308659E-3</v>
      </c>
    </row>
    <row r="105" spans="1:91" x14ac:dyDescent="0.3">
      <c r="A105">
        <v>40</v>
      </c>
      <c r="B105" s="3">
        <f t="shared" si="62"/>
        <v>0.3</v>
      </c>
      <c r="C105" s="3">
        <f t="shared" si="47"/>
        <v>1.3333333333333333</v>
      </c>
      <c r="D105" s="4">
        <f t="shared" ca="1" si="87"/>
        <v>105</v>
      </c>
      <c r="E105" s="58">
        <f>(0.5*(COS(B105*2*PI())+1)*('key variables'!$B$4-'key variables'!$B$6)+'key variables'!$B$6)/'key variables'!$B$4</f>
        <v>1</v>
      </c>
      <c r="F105" s="10">
        <f t="shared" ca="1" si="48"/>
        <v>11692543.601179389</v>
      </c>
      <c r="G105" s="10">
        <f t="shared" ca="1" si="49"/>
        <v>13496325.76831558</v>
      </c>
      <c r="H105" s="10">
        <f t="shared" ca="1" si="50"/>
        <v>40424280.347416438</v>
      </c>
      <c r="I105" s="10">
        <f t="shared" ca="1" si="51"/>
        <v>18170177.502939276</v>
      </c>
      <c r="J105" s="10">
        <f t="shared" ca="1" si="88"/>
        <v>83783327.219850689</v>
      </c>
      <c r="K105" s="82">
        <f t="shared" ca="1" si="65"/>
        <v>11498805.095197031</v>
      </c>
      <c r="L105" s="82">
        <f t="shared" ca="1" si="66"/>
        <v>13272699.662671559</v>
      </c>
      <c r="M105" s="82">
        <f t="shared" ca="1" si="67"/>
        <v>39754639.624542952</v>
      </c>
      <c r="N105" s="82">
        <f t="shared" ca="1" si="68"/>
        <v>17869513.723002039</v>
      </c>
      <c r="O105" s="82">
        <f t="shared" ca="1" si="89"/>
        <v>82395658.105413586</v>
      </c>
      <c r="P105" s="10">
        <f ca="1">IF(IF($A105&gt;='key variables'!$B$26,K105*SUMPRODUCT(Z105:AC105,'control variables'!$O$3:$R$3)/J105+F$65*'key variables'!$B$25/scenario!J$65,K105*SUMPRODUCT(Z105:AC105,'control variables'!$O$7:$R$7)/J105+F$65*'key variables'!$B$25/scenario!J$65)&lt;'key variables'!$B$28,0,IF($A105&gt;='key variables'!$B$26,K105*SUMPRODUCT(Z105:AC105,'control variables'!$O$3:$R$3)/J105+F$65*'key variables'!$B$25/scenario!J$65,K105*SUMPRODUCT(Z105:AC105,'control variables'!$O$7:$R$7)/J105+F$65*'key variables'!$B$25/scenario!J$65))</f>
        <v>27234.603170989103</v>
      </c>
      <c r="Q105" s="10">
        <f ca="1">IF(IF($A105&gt;='key variables'!$B$26,L105*SUMPRODUCT(Z105:AC105,'control variables'!$O$4:$R$4)/J105+G$65*'key variables'!$B$25/scenario!J$65,L105*SUMPRODUCT(Z105:AC105,'control variables'!$O$7:$R$7)/J105+G$65*'key variables'!$B$25/scenario!J$65)&lt;'key variables'!$B$28,0,IF($A105&gt;='key variables'!$B$26,L105*SUMPRODUCT(Z105:AC105,'control variables'!$O$4:$R$4)/J105+G$65*'key variables'!$B$25/scenario!J$65,L105*SUMPRODUCT(Z105:AC105,'control variables'!$O$7:$R$7)/J105+G$65*'key variables'!$B$25/scenario!J$65))</f>
        <v>31436.02359792732</v>
      </c>
      <c r="R105" s="10">
        <f ca="1">IF(IF($A105&gt;='key variables'!$B$26,M105*SUMPRODUCT(Z105:AC105,'control variables'!$O$5:$R$5)/J105+H$65*'key variables'!$B$25/scenario!J$65,M105*SUMPRODUCT(Z105:AC105,'control variables'!$O$7:$R$7)/J105+H$65*'key variables'!$B$25/scenario!J$65)&lt;'key variables'!$B$28,0,IF($A105&gt;='key variables'!$B$26,M105*SUMPRODUCT(Z105:AC105,'control variables'!$O$5:$R$5)/J105+H$65*'key variables'!$B$25/scenario!J$65,M105*SUMPRODUCT(Z105:AC105,'control variables'!$O$7:$R$7)/J105+H$65*'key variables'!$B$25/scenario!J$65))</f>
        <v>94157.769039179839</v>
      </c>
      <c r="S105" s="10">
        <f ca="1">IF(IF($A105&gt;='key variables'!$B$26,N105*SUMPRODUCT(Z105:AC105,'control variables'!$O$6:$R$6)/J105+I$65*'key variables'!$B$25/scenario!J$65,N105*SUMPRODUCT(Z105:AC105,'control variables'!$O$7:$R$7)/J105+I$65*'key variables'!$B$25/scenario!J$65)&lt;'key variables'!$B$28,0,IF($A105&gt;='key variables'!$B$26,N105*SUMPRODUCT(Z105:AC105,'control variables'!$O$6:$R$6)/J105+I$65*'key variables'!$B$25/scenario!J$65,N105*SUMPRODUCT(Z105:AC105,'control variables'!$O$7:$R$7)/J105+I$65*'key variables'!$B$25/scenario!J$65))</f>
        <v>42323.451095608427</v>
      </c>
      <c r="T105" s="10">
        <f t="shared" ca="1" si="61"/>
        <v>195151.84690370469</v>
      </c>
      <c r="U105" s="82">
        <f ca="1">SUMPRODUCT(P75:P104,'control variables'!AD$7:AD$36)</f>
        <v>14195.412741178834</v>
      </c>
      <c r="V105" s="82">
        <f ca="1">SUMPRODUCT(Q75:Q104,'control variables'!AE$7:AE$36)</f>
        <v>16385.306850711469</v>
      </c>
      <c r="W105" s="82">
        <f ca="1">SUMPRODUCT(R75:R104,'control variables'!AF$7:AF$36)</f>
        <v>49077.579207158524</v>
      </c>
      <c r="X105" s="82">
        <f ca="1">SUMPRODUCT(S75:S104,'control variables'!AG$7:AG$36)</f>
        <v>22060.128916188634</v>
      </c>
      <c r="Y105" s="82">
        <f t="shared" ca="1" si="55"/>
        <v>101718.42771523746</v>
      </c>
      <c r="Z105" s="10">
        <f ca="1">IF($A105&gt;='key variables'!$B$26,SUMPRODUCT(P75:P104,'control variables'!V$7:V$36)*$E105,SUMPRODUCT(P75:P104,'control variables'!Z$7:Z$36)*$E105)</f>
        <v>27693.275612393496</v>
      </c>
      <c r="AA105" s="10">
        <f ca="1">IF($A105&gt;='key variables'!$B$26,SUMPRODUCT(Q75:Q104,'control variables'!W$7:W$36)*$E105,SUMPRODUCT(Q75:Q104,'control variables'!AA$7:AA$36)*$E105)</f>
        <v>31965.45439598892</v>
      </c>
      <c r="AB105" s="10">
        <f ca="1">IF($A105&gt;='key variables'!$B$26,SUMPRODUCT(R75:R104,'control variables'!X$7:X$36)*$E105,SUMPRODUCT(R75:R104,'control variables'!AB$7:AB$36)*$E105)</f>
        <v>95743.530121551594</v>
      </c>
      <c r="AC105" s="10">
        <f ca="1">IF($A105&gt;='key variables'!$B$26,SUMPRODUCT(S75:S104,'control variables'!Y$7:Y$36)*$E105,SUMPRODUCT(S75:S104,'control variables'!AC$7:AC$36)*$E105)</f>
        <v>43036.242852506919</v>
      </c>
      <c r="AD105" s="10">
        <f t="shared" ca="1" si="56"/>
        <v>198438.50298244093</v>
      </c>
      <c r="AE105" s="82">
        <f ca="1">SUMPRODUCT(P75:P104,'control variables'!AL$7:AL$36)</f>
        <v>4914.7401882815429</v>
      </c>
      <c r="AF105" s="82">
        <f ca="1">SUMPRODUCT(Q75:Q104,'control variables'!AM$7:AM$36)</f>
        <v>5658.0929750732003</v>
      </c>
      <c r="AG105" s="82">
        <f ca="1">SUMPRODUCT(R75:R104,'control variables'!AN$7:AN$36)</f>
        <v>16132.710083528509</v>
      </c>
      <c r="AH105" s="82">
        <f ca="1">SUMPRODUCT(S75:S104,'control variables'!AO$7:AO$36)</f>
        <v>6985.3034420624426</v>
      </c>
      <c r="AI105" s="82">
        <f t="shared" ca="1" si="69"/>
        <v>33690.84668894569</v>
      </c>
      <c r="AJ105" s="10">
        <f ca="1">SUMPRODUCT(P75:P104,'control variables'!AP$7:AP$36)</f>
        <v>14.570955009077428</v>
      </c>
      <c r="AK105" s="10">
        <f ca="1">SUMPRODUCT(Q75:Q104,'control variables'!AQ$7:AQ$36)</f>
        <v>42.046957930125409</v>
      </c>
      <c r="AL105" s="10">
        <f ca="1">SUMPRODUCT(R75:R104,'control variables'!AR$7:AR$36)</f>
        <v>1511.2780690923871</v>
      </c>
      <c r="AM105" s="10">
        <f ca="1">SUMPRODUCT(S75:S104,'control variables'!AS$7:AS$36)</f>
        <v>1132.1866852091948</v>
      </c>
      <c r="AN105" s="10">
        <f t="shared" ca="1" si="90"/>
        <v>2700.0826672407848</v>
      </c>
      <c r="AO105" s="82">
        <f ca="1">SUMPRODUCT(P75:P104,'control variables'!AX$7:AX$36)</f>
        <v>14.932928638549074</v>
      </c>
      <c r="AP105" s="82">
        <f ca="1">SUMPRODUCT(Q75:Q104,'control variables'!AY$7:AY$36)</f>
        <v>34.473195303806939</v>
      </c>
      <c r="AQ105" s="82">
        <f ca="1">SUMPRODUCT(R75:R104,'control variables'!AZ$7:AZ$36)</f>
        <v>309.76428854116347</v>
      </c>
      <c r="AR105" s="82">
        <f ca="1">SUMPRODUCT(S75:S104,'control variables'!BA$7:BA$36)</f>
        <v>232.06252390748125</v>
      </c>
      <c r="AS105" s="82">
        <f t="shared" ca="1" si="91"/>
        <v>591.23293639100075</v>
      </c>
      <c r="AT105" s="10">
        <f ca="1">SUMPRODUCT(P75:P104,'control variables'!AT$7:AT$36)</f>
        <v>-0.43855286000364196</v>
      </c>
      <c r="AU105" s="10">
        <f ca="1">SUMPRODUCT(Q75:Q104,'control variables'!AU$7:AU$36)</f>
        <v>0.47573337453999776</v>
      </c>
      <c r="AV105" s="10">
        <f ca="1">SUMPRODUCT(R75:R104,'control variables'!AV$7:AV$36)</f>
        <v>204.8546034310894</v>
      </c>
      <c r="AW105" s="10">
        <f ca="1">SUMPRODUCT(S75:S104,'control variables'!AW$7:AW$36)</f>
        <v>153.46855032957592</v>
      </c>
      <c r="AX105" s="10">
        <f t="shared" ca="1" si="70"/>
        <v>358.36033427520169</v>
      </c>
      <c r="AY105" s="82">
        <f ca="1">SUMPRODUCT(P75:P104,'control variables'!BB$7:BB$36)</f>
        <v>3.7251451531774538</v>
      </c>
      <c r="AZ105" s="82">
        <f ca="1">SUMPRODUCT(Q75:Q104,'control variables'!BC$7:BC$36)</f>
        <v>9.4991134976563547</v>
      </c>
      <c r="BA105" s="82">
        <f ca="1">SUMPRODUCT(R75:R104,'control variables'!BD$7:BD$36)</f>
        <v>66.496714321830126</v>
      </c>
      <c r="BB105" s="82">
        <f ca="1">SUMPRODUCT(S75:S104,'control variables'!BE$7:BE$36)</f>
        <v>9.4496577927737082</v>
      </c>
      <c r="BC105" s="82">
        <f t="shared" ca="1" si="92"/>
        <v>89.170630765437636</v>
      </c>
      <c r="BD105" s="10">
        <f ca="1">SUMPRODUCT(P75:P104,'control variables'!BF$7:BF$36)</f>
        <v>0.77926791938437823</v>
      </c>
      <c r="BE105" s="10">
        <f ca="1">SUMPRODUCT(Q75:Q104,'control variables'!BG$7:BG$36)</f>
        <v>0.89948381289321955</v>
      </c>
      <c r="BF105" s="10">
        <f ca="1">SUMPRODUCT(R75:R104,'control variables'!BH$7:BH$36)</f>
        <v>26.941508312923116</v>
      </c>
      <c r="BG105" s="10">
        <f ca="1">SUMPRODUCT(S75:S104,'control variables'!BI$7:BI$36)</f>
        <v>60.550373121598653</v>
      </c>
      <c r="BH105" s="10">
        <f t="shared" ca="1" si="93"/>
        <v>89.170633166799362</v>
      </c>
      <c r="BI105" s="82">
        <f t="shared" ca="1" si="71"/>
        <v>4918.0267805747171</v>
      </c>
      <c r="BJ105" s="82">
        <f t="shared" ca="1" si="72"/>
        <v>5668.0678219453966</v>
      </c>
      <c r="BK105" s="82">
        <f t="shared" ca="1" si="73"/>
        <v>16404.061401281429</v>
      </c>
      <c r="BL105" s="82">
        <f t="shared" ca="1" si="74"/>
        <v>7148.2216501847925</v>
      </c>
      <c r="BM105" s="82">
        <f t="shared" ca="1" si="64"/>
        <v>34138.377653986339</v>
      </c>
      <c r="BN105" s="10">
        <f ca="1">BN104+BI105-INDIRECT(ADDRESS(MAX($D105-'key variables'!$B$9*30,34),scenario!BI$4),TRUE)</f>
        <v>39257.93983836002</v>
      </c>
      <c r="BO105" s="10">
        <f ca="1">BO104+BJ105-INDIRECT(ADDRESS(MAX($D105-'key variables'!$B$9*30,34),scenario!BJ$4),TRUE)</f>
        <v>45244.852907127453</v>
      </c>
      <c r="BP105" s="10">
        <f ca="1">BP104+BK105-INDIRECT(ADDRESS(MAX($D105-'key variables'!$B$9*30,34),scenario!BK$4),TRUE)</f>
        <v>130929.7069656128</v>
      </c>
      <c r="BQ105" s="10">
        <f ca="1">BQ104+BL105-INDIRECT(ADDRESS(MAX($D105-'key variables'!$B$9*30,34),scenario!BL$4),TRUE)</f>
        <v>57050.527693459648</v>
      </c>
      <c r="BR105" s="10">
        <f t="shared" ca="1" si="63"/>
        <v>272483.02740455995</v>
      </c>
      <c r="BS105" s="82">
        <f t="shared" ca="1" si="75"/>
        <v>181714.39004706754</v>
      </c>
      <c r="BT105" s="82">
        <f t="shared" ca="1" si="76"/>
        <v>209816.37685100758</v>
      </c>
      <c r="BU105" s="82">
        <f t="shared" ca="1" si="77"/>
        <v>632841.84343873675</v>
      </c>
      <c r="BV105" s="82">
        <f t="shared" ca="1" si="78"/>
        <v>285876.15296626423</v>
      </c>
      <c r="BW105" s="82">
        <f t="shared" ca="1" si="94"/>
        <v>1310248.7633030761</v>
      </c>
      <c r="BX105" s="10">
        <f t="shared" ca="1" si="79"/>
        <v>83.690637552387301</v>
      </c>
      <c r="BY105" s="10">
        <f t="shared" ca="1" si="80"/>
        <v>193.20280457215722</v>
      </c>
      <c r="BZ105" s="10">
        <f t="shared" ca="1" si="81"/>
        <v>1736.054020378049</v>
      </c>
      <c r="CA105" s="10">
        <f t="shared" ca="1" si="82"/>
        <v>1300.5794809530591</v>
      </c>
      <c r="CB105" s="10">
        <v>0</v>
      </c>
      <c r="CC105" s="82">
        <f t="shared" ca="1" si="83"/>
        <v>0.67717559413173123</v>
      </c>
      <c r="CD105" s="82">
        <f t="shared" ca="1" si="84"/>
        <v>57.118652060980217</v>
      </c>
      <c r="CE105" s="82">
        <f t="shared" ca="1" si="85"/>
        <v>8001.2703409113365</v>
      </c>
      <c r="CF105" s="82">
        <f t="shared" ca="1" si="86"/>
        <v>5994.219018991972</v>
      </c>
      <c r="CG105" s="82">
        <f t="shared" ca="1" si="95"/>
        <v>14053.28518755842</v>
      </c>
      <c r="CH105" s="13">
        <f t="shared" ca="1" si="44"/>
        <v>40</v>
      </c>
      <c r="CI105" s="81">
        <f t="shared" ca="1" si="57"/>
        <v>4.6856506110512497E-4</v>
      </c>
      <c r="CJ105" s="81">
        <f t="shared" ca="1" si="58"/>
        <v>5.4002215486624453E-4</v>
      </c>
      <c r="CK105" s="81">
        <f t="shared" ca="1" si="59"/>
        <v>1.5627179214552818E-3</v>
      </c>
      <c r="CL105" s="81">
        <f t="shared" ca="1" si="60"/>
        <v>6.8092936371167095E-4</v>
      </c>
      <c r="CM105" s="89">
        <f t="shared" ca="1" si="46"/>
        <v>3.2522345011383219E-3</v>
      </c>
    </row>
    <row r="106" spans="1:91" x14ac:dyDescent="0.3">
      <c r="A106">
        <v>41</v>
      </c>
      <c r="B106" s="3">
        <f t="shared" si="62"/>
        <v>0.30277777777777776</v>
      </c>
      <c r="C106" s="3">
        <f t="shared" si="47"/>
        <v>1.3666666666666667</v>
      </c>
      <c r="D106" s="4">
        <f t="shared" ca="1" si="87"/>
        <v>106</v>
      </c>
      <c r="E106" s="58">
        <f>(0.5*(COS(B106*2*PI())+1)*('key variables'!$B$4-'key variables'!$B$6)+'key variables'!$B$6)/'key variables'!$B$4</f>
        <v>1</v>
      </c>
      <c r="F106" s="10">
        <f t="shared" ca="1" si="48"/>
        <v>11692542.821911469</v>
      </c>
      <c r="G106" s="10">
        <f t="shared" ca="1" si="49"/>
        <v>13496324.868831767</v>
      </c>
      <c r="H106" s="10">
        <f t="shared" ca="1" si="50"/>
        <v>40424253.405908123</v>
      </c>
      <c r="I106" s="10">
        <f t="shared" ca="1" si="51"/>
        <v>18170116.952566154</v>
      </c>
      <c r="J106" s="10">
        <f t="shared" ca="1" si="88"/>
        <v>83783238.049217522</v>
      </c>
      <c r="K106" s="82">
        <f t="shared" ca="1" si="65"/>
        <v>11471570.492026042</v>
      </c>
      <c r="L106" s="82">
        <f t="shared" ca="1" si="66"/>
        <v>13241263.639073633</v>
      </c>
      <c r="M106" s="82">
        <f t="shared" ca="1" si="67"/>
        <v>39660481.855503775</v>
      </c>
      <c r="N106" s="82">
        <f t="shared" ca="1" si="68"/>
        <v>17827190.271906432</v>
      </c>
      <c r="O106" s="82">
        <f t="shared" ca="1" si="89"/>
        <v>82200506.258509889</v>
      </c>
      <c r="P106" s="10">
        <f ca="1">IF(IF($A106&gt;='key variables'!$B$26,K106*SUMPRODUCT(Z106:AC106,'control variables'!$O$3:$R$3)/J106+F$65*'key variables'!$B$25/scenario!J$65,K106*SUMPRODUCT(Z106:AC106,'control variables'!$O$7:$R$7)/J106+F$65*'key variables'!$B$25/scenario!J$65)&lt;'key variables'!$B$28,0,IF($A106&gt;='key variables'!$B$26,K106*SUMPRODUCT(Z106:AC106,'control variables'!$O$3:$R$3)/J106+F$65*'key variables'!$B$25/scenario!J$65,K106*SUMPRODUCT(Z106:AC106,'control variables'!$O$7:$R$7)/J106+F$65*'key variables'!$B$25/scenario!J$65))</f>
        <v>30973.33948233207</v>
      </c>
      <c r="Q106" s="10">
        <f ca="1">IF(IF($A106&gt;='key variables'!$B$26,L106*SUMPRODUCT(Z106:AC106,'control variables'!$O$4:$R$4)/J106+G$65*'key variables'!$B$25/scenario!J$65,L106*SUMPRODUCT(Z106:AC106,'control variables'!$O$7:$R$7)/J106+G$65*'key variables'!$B$25/scenario!J$65)&lt;'key variables'!$B$28,0,IF($A106&gt;='key variables'!$B$26,L106*SUMPRODUCT(Z106:AC106,'control variables'!$O$4:$R$4)/J106+G$65*'key variables'!$B$25/scenario!J$65,L106*SUMPRODUCT(Z106:AC106,'control variables'!$O$7:$R$7)/J106+G$65*'key variables'!$B$25/scenario!J$65))</f>
        <v>35751.526275601806</v>
      </c>
      <c r="R106" s="10">
        <f ca="1">IF(IF($A106&gt;='key variables'!$B$26,M106*SUMPRODUCT(Z106:AC106,'control variables'!$O$5:$R$5)/J106+H$65*'key variables'!$B$25/scenario!J$65,M106*SUMPRODUCT(Z106:AC106,'control variables'!$O$7:$R$7)/J106+H$65*'key variables'!$B$25/scenario!J$65)&lt;'key variables'!$B$28,0,IF($A106&gt;='key variables'!$B$26,M106*SUMPRODUCT(Z106:AC106,'control variables'!$O$5:$R$5)/J106+H$65*'key variables'!$B$25/scenario!J$65,M106*SUMPRODUCT(Z106:AC106,'control variables'!$O$7:$R$7)/J106+H$65*'key variables'!$B$25/scenario!J$65))</f>
        <v>107083.64381296095</v>
      </c>
      <c r="S106" s="10">
        <f ca="1">IF(IF($A106&gt;='key variables'!$B$26,N106*SUMPRODUCT(Z106:AC106,'control variables'!$O$6:$R$6)/J106+I$65*'key variables'!$B$25/scenario!J$65,N106*SUMPRODUCT(Z106:AC106,'control variables'!$O$7:$R$7)/J106+I$65*'key variables'!$B$25/scenario!J$65)&lt;'key variables'!$B$28,0,IF($A106&gt;='key variables'!$B$26,N106*SUMPRODUCT(Z106:AC106,'control variables'!$O$6:$R$6)/J106+I$65*'key variables'!$B$25/scenario!J$65,N106*SUMPRODUCT(Z106:AC106,'control variables'!$O$7:$R$7)/J106+I$65*'key variables'!$B$25/scenario!J$65))</f>
        <v>48133.567822444253</v>
      </c>
      <c r="T106" s="10">
        <f t="shared" ca="1" si="61"/>
        <v>221942.07739333907</v>
      </c>
      <c r="U106" s="82">
        <f ca="1">SUMPRODUCT(P76:P105,'control variables'!AD$7:AD$36)</f>
        <v>16185.694373862338</v>
      </c>
      <c r="V106" s="82">
        <f ca="1">SUMPRODUCT(Q76:Q105,'control variables'!AE$7:AE$36)</f>
        <v>18682.624714267029</v>
      </c>
      <c r="W106" s="82">
        <f ca="1">SUMPRODUCT(R76:R105,'control variables'!AF$7:AF$36)</f>
        <v>55958.548873452695</v>
      </c>
      <c r="X106" s="82">
        <f ca="1">SUMPRODUCT(S76:S105,'control variables'!AG$7:AG$36)</f>
        <v>25153.090719909633</v>
      </c>
      <c r="Y106" s="82">
        <f t="shared" ca="1" si="55"/>
        <v>115979.9586814917</v>
      </c>
      <c r="Z106" s="10">
        <f ca="1">IF($A106&gt;='key variables'!$B$26,SUMPRODUCT(P76:P105,'control variables'!V$7:V$36)*$E106,SUMPRODUCT(P76:P105,'control variables'!Z$7:Z$36)*$E106)</f>
        <v>31569.716454864298</v>
      </c>
      <c r="AA106" s="10">
        <f ca="1">IF($A106&gt;='key variables'!$B$26,SUMPRODUCT(Q76:Q105,'control variables'!W$7:W$36)*$E106,SUMPRODUCT(Q76:Q105,'control variables'!AA$7:AA$36)*$E106)</f>
        <v>36439.90497031156</v>
      </c>
      <c r="AB106" s="10">
        <f ca="1">IF($A106&gt;='key variables'!$B$26,SUMPRODUCT(R76:R105,'control variables'!X$7:X$36)*$E106,SUMPRODUCT(R76:R105,'control variables'!AB$7:AB$36)*$E106)</f>
        <v>109145.48862440992</v>
      </c>
      <c r="AC106" s="10">
        <f ca="1">IF($A106&gt;='key variables'!$B$26,SUMPRODUCT(S76:S105,'control variables'!Y$7:Y$36)*$E106,SUMPRODUCT(S76:S105,'control variables'!AC$7:AC$36)*$E106)</f>
        <v>49060.356858915387</v>
      </c>
      <c r="AD106" s="10">
        <f t="shared" ca="1" si="56"/>
        <v>226215.46690850117</v>
      </c>
      <c r="AE106" s="82">
        <f ca="1">SUMPRODUCT(P76:P105,'control variables'!AL$7:AL$36)</f>
        <v>5613.8389675592261</v>
      </c>
      <c r="AF106" s="82">
        <f ca="1">SUMPRODUCT(Q76:Q105,'control variables'!AM$7:AM$36)</f>
        <v>6462.9302076383628</v>
      </c>
      <c r="AG106" s="82">
        <f ca="1">SUMPRODUCT(R76:R105,'control variables'!AN$7:AN$36)</f>
        <v>18427.512554008448</v>
      </c>
      <c r="AH106" s="82">
        <f ca="1">SUMPRODUCT(S76:S105,'control variables'!AO$7:AO$36)</f>
        <v>7978.9301491005526</v>
      </c>
      <c r="AI106" s="82">
        <f t="shared" ca="1" si="69"/>
        <v>38483.211878306589</v>
      </c>
      <c r="AJ106" s="10">
        <f ca="1">SUMPRODUCT(P76:P105,'control variables'!AP$7:AP$36)</f>
        <v>16.632580286244238</v>
      </c>
      <c r="AK106" s="10">
        <f ca="1">SUMPRODUCT(Q76:Q105,'control variables'!AQ$7:AQ$36)</f>
        <v>47.996126755553298</v>
      </c>
      <c r="AL106" s="10">
        <f ca="1">SUMPRODUCT(R76:R105,'control variables'!AR$7:AR$36)</f>
        <v>1725.1068171825227</v>
      </c>
      <c r="AM106" s="10">
        <f ca="1">SUMPRODUCT(S76:S105,'control variables'!AS$7:AS$36)</f>
        <v>1292.3782915414395</v>
      </c>
      <c r="AN106" s="10">
        <f t="shared" ca="1" si="90"/>
        <v>3082.1138157657597</v>
      </c>
      <c r="AO106" s="82">
        <f ca="1">SUMPRODUCT(P76:P105,'control variables'!AX$7:AX$36)</f>
        <v>17.049177757449137</v>
      </c>
      <c r="AP106" s="82">
        <f ca="1">SUMPRODUCT(Q76:Q105,'control variables'!AY$7:AY$36)</f>
        <v>39.358631439825309</v>
      </c>
      <c r="AQ106" s="82">
        <f ca="1">SUMPRODUCT(R76:R105,'control variables'!AZ$7:AZ$36)</f>
        <v>353.66313909882842</v>
      </c>
      <c r="AR106" s="82">
        <f ca="1">SUMPRODUCT(S76:S105,'control variables'!BA$7:BA$36)</f>
        <v>264.94971727966157</v>
      </c>
      <c r="AS106" s="82">
        <f t="shared" ca="1" si="91"/>
        <v>675.0206655757645</v>
      </c>
      <c r="AT106" s="10">
        <f ca="1">SUMPRODUCT(P76:P105,'control variables'!AT$7:AT$36)</f>
        <v>-0.50117952033753099</v>
      </c>
      <c r="AU106" s="10">
        <f ca="1">SUMPRODUCT(Q76:Q105,'control variables'!AU$7:AU$36)</f>
        <v>0.54366952357472043</v>
      </c>
      <c r="AV106" s="10">
        <f ca="1">SUMPRODUCT(R76:R105,'control variables'!AV$7:AV$36)</f>
        <v>234.10845362102049</v>
      </c>
      <c r="AW106" s="10">
        <f ca="1">SUMPRODUCT(S76:S105,'control variables'!AW$7:AW$36)</f>
        <v>175.38431841587888</v>
      </c>
      <c r="AX106" s="10">
        <f t="shared" ca="1" si="70"/>
        <v>409.53526204013656</v>
      </c>
      <c r="AY106" s="82">
        <f ca="1">SUMPRODUCT(P76:P105,'control variables'!BB$7:BB$36)</f>
        <v>4.2570052817212796</v>
      </c>
      <c r="AZ106" s="82">
        <f ca="1">SUMPRODUCT(Q76:Q105,'control variables'!BC$7:BC$36)</f>
        <v>10.855355876991963</v>
      </c>
      <c r="BA106" s="82">
        <f ca="1">SUMPRODUCT(R76:R105,'control variables'!BD$7:BD$36)</f>
        <v>75.990827859066016</v>
      </c>
      <c r="BB106" s="82">
        <f ca="1">SUMPRODUCT(S76:S105,'control variables'!BE$7:BE$36)</f>
        <v>10.798839100265264</v>
      </c>
      <c r="BC106" s="82">
        <f t="shared" ca="1" si="92"/>
        <v>101.90202811804453</v>
      </c>
      <c r="BD106" s="10">
        <f ca="1">SUMPRODUCT(P76:P105,'control variables'!BF$7:BF$36)</f>
        <v>0.89052842568178514</v>
      </c>
      <c r="BE106" s="10">
        <f ca="1">SUMPRODUCT(Q76:Q105,'control variables'!BG$7:BG$36)</f>
        <v>1.027908225010534</v>
      </c>
      <c r="BF106" s="10">
        <f ca="1">SUMPRODUCT(R76:R105,'control variables'!BH$7:BH$36)</f>
        <v>30.788100455045015</v>
      </c>
      <c r="BG106" s="10">
        <f ca="1">SUMPRODUCT(S76:S105,'control variables'!BI$7:BI$36)</f>
        <v>69.195493756524939</v>
      </c>
      <c r="BH106" s="10">
        <f t="shared" ca="1" si="93"/>
        <v>101.90203086226228</v>
      </c>
      <c r="BI106" s="82">
        <f t="shared" ca="1" si="71"/>
        <v>5617.5947933206098</v>
      </c>
      <c r="BJ106" s="82">
        <f t="shared" ca="1" si="72"/>
        <v>6474.3292330389295</v>
      </c>
      <c r="BK106" s="82">
        <f t="shared" ca="1" si="73"/>
        <v>18737.611835488537</v>
      </c>
      <c r="BL106" s="82">
        <f t="shared" ca="1" si="74"/>
        <v>8165.1133066166967</v>
      </c>
      <c r="BM106" s="82">
        <f t="shared" ca="1" si="64"/>
        <v>38994.64916846477</v>
      </c>
      <c r="BN106" s="10">
        <f ca="1">BN105+BI106-INDIRECT(ADDRESS(MAX($D106-'key variables'!$B$9*30,34),scenario!BI$4),TRUE)</f>
        <v>44875.534631680632</v>
      </c>
      <c r="BO106" s="10">
        <f ca="1">BO105+BJ106-INDIRECT(ADDRESS(MAX($D106-'key variables'!$B$9*30,34),scenario!BJ$4),TRUE)</f>
        <v>51719.182140166384</v>
      </c>
      <c r="BP106" s="10">
        <f ca="1">BP105+BK106-INDIRECT(ADDRESS(MAX($D106-'key variables'!$B$9*30,34),scenario!BK$4),TRUE)</f>
        <v>149667.31880110133</v>
      </c>
      <c r="BQ106" s="10">
        <f ca="1">BQ105+BL106-INDIRECT(ADDRESS(MAX($D106-'key variables'!$B$9*30,34),scenario!BL$4),TRUE)</f>
        <v>65215.641000076343</v>
      </c>
      <c r="BR106" s="10">
        <f t="shared" ca="1" si="63"/>
        <v>311477.67657302471</v>
      </c>
      <c r="BS106" s="82">
        <f t="shared" ca="1" si="75"/>
        <v>207069.2442076533</v>
      </c>
      <c r="BT106" s="82">
        <f t="shared" ca="1" si="76"/>
        <v>239092.54598534544</v>
      </c>
      <c r="BU106" s="82">
        <f t="shared" ca="1" si="77"/>
        <v>721157.08731575403</v>
      </c>
      <c r="BV106" s="82">
        <f t="shared" ca="1" si="78"/>
        <v>325775.41198833525</v>
      </c>
      <c r="BW106" s="82">
        <f t="shared" ca="1" si="94"/>
        <v>1493094.2894970879</v>
      </c>
      <c r="BX106" s="10">
        <f t="shared" ca="1" si="79"/>
        <v>95.592281602433388</v>
      </c>
      <c r="BY106" s="10">
        <f t="shared" ca="1" si="80"/>
        <v>220.67817190998005</v>
      </c>
      <c r="BZ106" s="10">
        <f t="shared" ca="1" si="81"/>
        <v>1982.9382311627664</v>
      </c>
      <c r="CA106" s="10">
        <f t="shared" ca="1" si="82"/>
        <v>1485.5348653759306</v>
      </c>
      <c r="CB106" s="10">
        <v>0</v>
      </c>
      <c r="CC106" s="82">
        <f t="shared" ca="1" si="83"/>
        <v>0.76175764326436479</v>
      </c>
      <c r="CD106" s="82">
        <f t="shared" ca="1" si="84"/>
        <v>65.212477853133493</v>
      </c>
      <c r="CE106" s="82">
        <f t="shared" ca="1" si="85"/>
        <v>9138.6055653740113</v>
      </c>
      <c r="CF106" s="82">
        <f t="shared" ca="1" si="86"/>
        <v>6846.263274837871</v>
      </c>
      <c r="CG106" s="82">
        <f t="shared" ca="1" si="95"/>
        <v>16050.843075708281</v>
      </c>
      <c r="CH106" s="13">
        <f t="shared" ca="1" si="44"/>
        <v>41</v>
      </c>
      <c r="CI106" s="81">
        <f t="shared" ca="1" si="57"/>
        <v>5.3561470858071874E-4</v>
      </c>
      <c r="CJ106" s="81">
        <f t="shared" ca="1" si="58"/>
        <v>6.1729748508627144E-4</v>
      </c>
      <c r="CK106" s="81">
        <f t="shared" ca="1" si="59"/>
        <v>1.7863635052297806E-3</v>
      </c>
      <c r="CL106" s="81">
        <f t="shared" ca="1" si="60"/>
        <v>7.7838530138649154E-4</v>
      </c>
      <c r="CM106" s="89">
        <f t="shared" ca="1" si="46"/>
        <v>3.7176610002832627E-3</v>
      </c>
    </row>
    <row r="107" spans="1:91" x14ac:dyDescent="0.3">
      <c r="A107">
        <v>42</v>
      </c>
      <c r="B107" s="3">
        <f t="shared" si="62"/>
        <v>0.30555555555555558</v>
      </c>
      <c r="C107" s="3">
        <f t="shared" si="47"/>
        <v>1.4</v>
      </c>
      <c r="D107" s="4">
        <f t="shared" ca="1" si="87"/>
        <v>107</v>
      </c>
      <c r="E107" s="58">
        <f>(0.5*(COS(B107*2*PI())+1)*('key variables'!$B$4-'key variables'!$B$6)+'key variables'!$B$6)/'key variables'!$B$4</f>
        <v>1</v>
      </c>
      <c r="F107" s="10">
        <f t="shared" ca="1" si="48"/>
        <v>11692541.931383044</v>
      </c>
      <c r="G107" s="10">
        <f t="shared" ca="1" si="49"/>
        <v>13496323.840923542</v>
      </c>
      <c r="H107" s="10">
        <f t="shared" ca="1" si="50"/>
        <v>40424222.617807664</v>
      </c>
      <c r="I107" s="10">
        <f t="shared" ca="1" si="51"/>
        <v>18170047.757072397</v>
      </c>
      <c r="J107" s="10">
        <f t="shared" ca="1" si="88"/>
        <v>83783136.147186637</v>
      </c>
      <c r="K107" s="82">
        <f t="shared" ca="1" si="65"/>
        <v>11440597.152543709</v>
      </c>
      <c r="L107" s="82">
        <f t="shared" ca="1" si="66"/>
        <v>13205512.112798031</v>
      </c>
      <c r="M107" s="82">
        <f t="shared" ca="1" si="67"/>
        <v>39553398.211690806</v>
      </c>
      <c r="N107" s="82">
        <f t="shared" ca="1" si="68"/>
        <v>17779056.704083983</v>
      </c>
      <c r="O107" s="82">
        <f t="shared" ca="1" si="89"/>
        <v>81978564.181116521</v>
      </c>
      <c r="P107" s="10">
        <f ca="1">IF(IF($A107&gt;='key variables'!$B$26,K107*SUMPRODUCT(Z107:AC107,'control variables'!$O$3:$R$3)/J107+F$65*'key variables'!$B$25/scenario!J$65,K107*SUMPRODUCT(Z107:AC107,'control variables'!$O$7:$R$7)/J107+F$65*'key variables'!$B$25/scenario!J$65)&lt;'key variables'!$B$28,0,IF($A107&gt;='key variables'!$B$26,K107*SUMPRODUCT(Z107:AC107,'control variables'!$O$3:$R$3)/J107+F$65*'key variables'!$B$25/scenario!J$65,K107*SUMPRODUCT(Z107:AC107,'control variables'!$O$7:$R$7)/J107+F$65*'key variables'!$B$25/scenario!J$65))</f>
        <v>35199.025283276853</v>
      </c>
      <c r="Q107" s="10">
        <f ca="1">IF(IF($A107&gt;='key variables'!$B$26,L107*SUMPRODUCT(Z107:AC107,'control variables'!$O$4:$R$4)/J107+G$65*'key variables'!$B$25/scenario!J$65,L107*SUMPRODUCT(Z107:AC107,'control variables'!$O$7:$R$7)/J107+G$65*'key variables'!$B$25/scenario!J$65)&lt;'key variables'!$B$28,0,IF($A107&gt;='key variables'!$B$26,L107*SUMPRODUCT(Z107:AC107,'control variables'!$O$4:$R$4)/J107+G$65*'key variables'!$B$25/scenario!J$65,L107*SUMPRODUCT(Z107:AC107,'control variables'!$O$7:$R$7)/J107+G$65*'key variables'!$B$25/scenario!J$65))</f>
        <v>40629.099035590814</v>
      </c>
      <c r="R107" s="10">
        <f ca="1">IF(IF($A107&gt;='key variables'!$B$26,M107*SUMPRODUCT(Z107:AC107,'control variables'!$O$5:$R$5)/J107+H$65*'key variables'!$B$25/scenario!J$65,M107*SUMPRODUCT(Z107:AC107,'control variables'!$O$7:$R$7)/J107+H$65*'key variables'!$B$25/scenario!J$65)&lt;'key variables'!$B$28,0,IF($A107&gt;='key variables'!$B$26,M107*SUMPRODUCT(Z107:AC107,'control variables'!$O$5:$R$5)/J107+H$65*'key variables'!$B$25/scenario!J$65,M107*SUMPRODUCT(Z107:AC107,'control variables'!$O$7:$R$7)/J107+H$65*'key variables'!$B$25/scenario!J$65))</f>
        <v>121693.04146709426</v>
      </c>
      <c r="S107" s="10">
        <f ca="1">IF(IF($A107&gt;='key variables'!$B$26,N107*SUMPRODUCT(Z107:AC107,'control variables'!$O$6:$R$6)/J107+I$65*'key variables'!$B$25/scenario!J$65,N107*SUMPRODUCT(Z107:AC107,'control variables'!$O$7:$R$7)/J107+I$65*'key variables'!$B$25/scenario!J$65)&lt;'key variables'!$B$28,0,IF($A107&gt;='key variables'!$B$26,N107*SUMPRODUCT(Z107:AC107,'control variables'!$O$6:$R$6)/J107+I$65*'key variables'!$B$25/scenario!J$65,N107*SUMPRODUCT(Z107:AC107,'control variables'!$O$7:$R$7)/J107+I$65*'key variables'!$B$25/scenario!J$65))</f>
        <v>54700.419750443099</v>
      </c>
      <c r="T107" s="10">
        <f t="shared" ca="1" si="61"/>
        <v>252221.58553640501</v>
      </c>
      <c r="U107" s="82">
        <f ca="1">SUMPRODUCT(P77:P106,'control variables'!AD$7:AD$36)</f>
        <v>18447.822169579147</v>
      </c>
      <c r="V107" s="82">
        <f ca="1">SUMPRODUCT(Q77:Q106,'control variables'!AE$7:AE$36)</f>
        <v>21293.725831518892</v>
      </c>
      <c r="W107" s="82">
        <f ca="1">SUMPRODUCT(R77:R106,'control variables'!AF$7:AF$36)</f>
        <v>63779.368041954513</v>
      </c>
      <c r="X107" s="82">
        <f ca="1">SUMPRODUCT(S77:S106,'control variables'!AG$7:AG$36)</f>
        <v>28668.510222552584</v>
      </c>
      <c r="Y107" s="82">
        <f t="shared" ca="1" si="55"/>
        <v>132189.42626560514</v>
      </c>
      <c r="Z107" s="10">
        <f ca="1">IF($A107&gt;='key variables'!$B$26,SUMPRODUCT(P77:P106,'control variables'!V$7:V$36)*$E107,SUMPRODUCT(P77:P106,'control variables'!Z$7:Z$36)*$E107)</f>
        <v>35973.85190891596</v>
      </c>
      <c r="AA107" s="10">
        <f ca="1">IF($A107&gt;='key variables'!$B$26,SUMPRODUCT(Q77:Q106,'control variables'!W$7:W$36)*$E107,SUMPRODUCT(Q77:Q106,'control variables'!AA$7:AA$36)*$E107)</f>
        <v>41523.456406431433</v>
      </c>
      <c r="AB107" s="10">
        <f ca="1">IF($A107&gt;='key variables'!$B$26,SUMPRODUCT(R77:R106,'control variables'!X$7:X$36)*$E107,SUMPRODUCT(R77:R106,'control variables'!AB$7:AB$36)*$E107)</f>
        <v>124371.83748274724</v>
      </c>
      <c r="AC107" s="10">
        <f ca="1">IF($A107&gt;='key variables'!$B$26,SUMPRODUCT(S77:S106,'control variables'!Y$7:Y$36)*$E107,SUMPRODUCT(S77:S106,'control variables'!AC$7:AC$36)*$E107)</f>
        <v>55904.525299252578</v>
      </c>
      <c r="AD107" s="10">
        <f t="shared" ca="1" si="56"/>
        <v>257773.67109734722</v>
      </c>
      <c r="AE107" s="82">
        <f ca="1">SUMPRODUCT(P77:P106,'control variables'!AL$7:AL$36)</f>
        <v>6411.5021050744645</v>
      </c>
      <c r="AF107" s="82">
        <f ca="1">SUMPRODUCT(Q77:Q106,'control variables'!AM$7:AM$36)</f>
        <v>7381.2396241993829</v>
      </c>
      <c r="AG107" s="82">
        <f ca="1">SUMPRODUCT(R77:R106,'control variables'!AN$7:AN$36)</f>
        <v>21045.854042849307</v>
      </c>
      <c r="AH107" s="82">
        <f ca="1">SUMPRODUCT(S77:S106,'control variables'!AO$7:AO$36)</f>
        <v>9112.6460418301249</v>
      </c>
      <c r="AI107" s="82">
        <f t="shared" ca="1" si="69"/>
        <v>43951.241813953282</v>
      </c>
      <c r="AJ107" s="10">
        <f ca="1">SUMPRODUCT(P77:P106,'control variables'!AP$7:AP$36)</f>
        <v>18.98165900157769</v>
      </c>
      <c r="AK107" s="10">
        <f ca="1">SUMPRODUCT(Q77:Q106,'control variables'!AQ$7:AQ$36)</f>
        <v>54.774791150347326</v>
      </c>
      <c r="AL107" s="10">
        <f ca="1">SUMPRODUCT(R77:R106,'control variables'!AR$7:AR$36)</f>
        <v>1968.7498140103567</v>
      </c>
      <c r="AM107" s="10">
        <f ca="1">SUMPRODUCT(S77:S106,'control variables'!AS$7:AS$36)</f>
        <v>1474.9054932486699</v>
      </c>
      <c r="AN107" s="10">
        <f t="shared" ca="1" si="90"/>
        <v>3517.4117574109514</v>
      </c>
      <c r="AO107" s="82">
        <f ca="1">SUMPRODUCT(P77:P106,'control variables'!AX$7:AX$36)</f>
        <v>19.461443514756748</v>
      </c>
      <c r="AP107" s="82">
        <f ca="1">SUMPRODUCT(Q77:Q106,'control variables'!AY$7:AY$36)</f>
        <v>44.927432482755279</v>
      </c>
      <c r="AQ107" s="82">
        <f ca="1">SUMPRODUCT(R77:R106,'control variables'!AZ$7:AZ$36)</f>
        <v>403.70247191634644</v>
      </c>
      <c r="AR107" s="82">
        <f ca="1">SUMPRODUCT(S77:S106,'control variables'!BA$7:BA$36)</f>
        <v>302.43710461849156</v>
      </c>
      <c r="AS107" s="82">
        <f t="shared" ca="1" si="91"/>
        <v>770.52845253235</v>
      </c>
      <c r="AT107" s="10">
        <f ca="1">SUMPRODUCT(P77:P106,'control variables'!AT$7:AT$36)</f>
        <v>-0.57280389846125224</v>
      </c>
      <c r="AU107" s="10">
        <f ca="1">SUMPRODUCT(Q77:Q106,'control variables'!AU$7:AU$36)</f>
        <v>0.62136621697638628</v>
      </c>
      <c r="AV107" s="10">
        <f ca="1">SUMPRODUCT(R77:R106,'control variables'!AV$7:AV$36)</f>
        <v>267.56527243280851</v>
      </c>
      <c r="AW107" s="10">
        <f ca="1">SUMPRODUCT(S77:S106,'control variables'!AW$7:AW$36)</f>
        <v>200.44877581974484</v>
      </c>
      <c r="AX107" s="10">
        <f t="shared" ca="1" si="70"/>
        <v>468.06261057106849</v>
      </c>
      <c r="AY107" s="82">
        <f ca="1">SUMPRODUCT(P77:P106,'control variables'!BB$7:BB$36)</f>
        <v>4.8645433645562592</v>
      </c>
      <c r="AZ107" s="82">
        <f ca="1">SUMPRODUCT(Q77:Q106,'control variables'!BC$7:BC$36)</f>
        <v>12.404576904815658</v>
      </c>
      <c r="BA107" s="82">
        <f ca="1">SUMPRODUCT(R77:R106,'control variables'!BD$7:BD$36)</f>
        <v>86.835851253510242</v>
      </c>
      <c r="BB107" s="82">
        <f ca="1">SUMPRODUCT(S77:S106,'control variables'!BE$7:BE$36)</f>
        <v>12.339994341953341</v>
      </c>
      <c r="BC107" s="82">
        <f t="shared" ca="1" si="92"/>
        <v>116.4449658648355</v>
      </c>
      <c r="BD107" s="10">
        <f ca="1">SUMPRODUCT(P77:P106,'control variables'!BF$7:BF$36)</f>
        <v>1.0176201008487946</v>
      </c>
      <c r="BE107" s="10">
        <f ca="1">SUMPRODUCT(Q77:Q106,'control variables'!BG$7:BG$36)</f>
        <v>1.1746060444928488</v>
      </c>
      <c r="BF107" s="10">
        <f ca="1">SUMPRODUCT(R77:R106,'control variables'!BH$7:BH$36)</f>
        <v>35.182021130902299</v>
      </c>
      <c r="BG107" s="10">
        <f ca="1">SUMPRODUCT(S77:S106,'control variables'!BI$7:BI$36)</f>
        <v>79.070721724450081</v>
      </c>
      <c r="BH107" s="10">
        <f t="shared" ca="1" si="93"/>
        <v>116.44496900069402</v>
      </c>
      <c r="BI107" s="82">
        <f t="shared" ca="1" si="71"/>
        <v>6415.7938445405589</v>
      </c>
      <c r="BJ107" s="82">
        <f t="shared" ca="1" si="72"/>
        <v>7394.2655673211748</v>
      </c>
      <c r="BK107" s="82">
        <f t="shared" ca="1" si="73"/>
        <v>21400.255166535626</v>
      </c>
      <c r="BL107" s="82">
        <f t="shared" ca="1" si="74"/>
        <v>9325.4348119918232</v>
      </c>
      <c r="BM107" s="82">
        <f t="shared" ca="1" si="64"/>
        <v>44535.749390389181</v>
      </c>
      <c r="BN107" s="10">
        <f ca="1">BN106+BI107-INDIRECT(ADDRESS(MAX($D107-'key variables'!$B$9*30,34),scenario!BI$4),TRUE)</f>
        <v>51291.328476221192</v>
      </c>
      <c r="BO107" s="10">
        <f ca="1">BO106+BJ107-INDIRECT(ADDRESS(MAX($D107-'key variables'!$B$9*30,34),scenario!BJ$4),TRUE)</f>
        <v>59113.447707487561</v>
      </c>
      <c r="BP107" s="10">
        <f ca="1">BP106+BK107-INDIRECT(ADDRESS(MAX($D107-'key variables'!$B$9*30,34),scenario!BK$4),TRUE)</f>
        <v>171067.57396763694</v>
      </c>
      <c r="BQ107" s="10">
        <f ca="1">BQ106+BL107-INDIRECT(ADDRESS(MAX($D107-'key variables'!$B$9*30,34),scenario!BL$4),TRUE)</f>
        <v>74541.075812068171</v>
      </c>
      <c r="BR107" s="10">
        <f t="shared" ca="1" si="63"/>
        <v>356013.4259634139</v>
      </c>
      <c r="BS107" s="82">
        <f t="shared" ca="1" si="75"/>
        <v>235851.45802628878</v>
      </c>
      <c r="BT107" s="82">
        <f t="shared" ca="1" si="76"/>
        <v>272326.20484757063</v>
      </c>
      <c r="BU107" s="82">
        <f t="shared" ca="1" si="77"/>
        <v>821414.69159518171</v>
      </c>
      <c r="BV107" s="82">
        <f t="shared" ca="1" si="78"/>
        <v>371071.32620506204</v>
      </c>
      <c r="BW107" s="82">
        <f t="shared" ca="1" si="94"/>
        <v>1700663.6806741031</v>
      </c>
      <c r="BX107" s="10">
        <f t="shared" ca="1" si="79"/>
        <v>109.1715616517851</v>
      </c>
      <c r="BY107" s="10">
        <f t="shared" ca="1" si="80"/>
        <v>252.02642144342684</v>
      </c>
      <c r="BZ107" s="10">
        <f t="shared" ca="1" si="81"/>
        <v>2264.6228306947005</v>
      </c>
      <c r="CA107" s="10">
        <f t="shared" ca="1" si="82"/>
        <v>1696.5612539280187</v>
      </c>
      <c r="CB107" s="10">
        <v>0</v>
      </c>
      <c r="CC107" s="82">
        <f t="shared" ca="1" si="83"/>
        <v>0.85477702854655724</v>
      </c>
      <c r="CD107" s="82">
        <f t="shared" ca="1" si="84"/>
        <v>74.438470303749156</v>
      </c>
      <c r="CE107" s="82">
        <f t="shared" ca="1" si="85"/>
        <v>10436.087635035214</v>
      </c>
      <c r="CF107" s="82">
        <f t="shared" ca="1" si="86"/>
        <v>7818.2828876483054</v>
      </c>
      <c r="CG107" s="82">
        <f t="shared" ca="1" si="95"/>
        <v>18329.663770015817</v>
      </c>
      <c r="CH107" s="13">
        <f t="shared" ca="1" si="44"/>
        <v>42</v>
      </c>
      <c r="CI107" s="81">
        <f t="shared" ca="1" si="57"/>
        <v>6.1219155590111561E-4</v>
      </c>
      <c r="CJ107" s="81">
        <f t="shared" ca="1" si="58"/>
        <v>7.0555305549364466E-4</v>
      </c>
      <c r="CK107" s="81">
        <f t="shared" ca="1" si="59"/>
        <v>2.0417900526797268E-3</v>
      </c>
      <c r="CL107" s="81">
        <f t="shared" ca="1" si="60"/>
        <v>8.8969068526054682E-4</v>
      </c>
      <c r="CM107" s="89">
        <f t="shared" ca="1" si="46"/>
        <v>4.2492253493350337E-3</v>
      </c>
    </row>
    <row r="108" spans="1:91" x14ac:dyDescent="0.3">
      <c r="A108">
        <v>43</v>
      </c>
      <c r="B108" s="3">
        <f t="shared" si="62"/>
        <v>0.30833333333333335</v>
      </c>
      <c r="C108" s="3">
        <f t="shared" si="47"/>
        <v>1.4333333333333333</v>
      </c>
      <c r="D108" s="4">
        <f t="shared" ca="1" si="87"/>
        <v>108</v>
      </c>
      <c r="E108" s="58">
        <f>(0.5*(COS(B108*2*PI())+1)*('key variables'!$B$4-'key variables'!$B$6)+'key variables'!$B$6)/'key variables'!$B$4</f>
        <v>1</v>
      </c>
      <c r="F108" s="10">
        <f t="shared" ca="1" si="48"/>
        <v>11692540.913762942</v>
      </c>
      <c r="G108" s="10">
        <f t="shared" ca="1" si="49"/>
        <v>13496322.666317498</v>
      </c>
      <c r="H108" s="10">
        <f t="shared" ca="1" si="50"/>
        <v>40424187.43578653</v>
      </c>
      <c r="I108" s="10">
        <f t="shared" ca="1" si="51"/>
        <v>18169968.686350673</v>
      </c>
      <c r="J108" s="10">
        <f t="shared" ca="1" si="88"/>
        <v>83783019.702217638</v>
      </c>
      <c r="K108" s="82">
        <f t="shared" ca="1" si="65"/>
        <v>11405398.127260434</v>
      </c>
      <c r="L108" s="82">
        <f t="shared" ca="1" si="66"/>
        <v>13164883.013762441</v>
      </c>
      <c r="M108" s="82">
        <f t="shared" ca="1" si="67"/>
        <v>39431705.170223713</v>
      </c>
      <c r="N108" s="82">
        <f t="shared" ca="1" si="68"/>
        <v>17724356.284333542</v>
      </c>
      <c r="O108" s="82">
        <f t="shared" ca="1" si="89"/>
        <v>81726342.595580131</v>
      </c>
      <c r="P108" s="10">
        <f ca="1">IF(IF($A108&gt;='key variables'!$B$26,K108*SUMPRODUCT(Z108:AC108,'control variables'!$O$3:$R$3)/J108+F$65*'key variables'!$B$25/scenario!J$65,K108*SUMPRODUCT(Z108:AC108,'control variables'!$O$7:$R$7)/J108+F$65*'key variables'!$B$25/scenario!J$65)&lt;'key variables'!$B$28,0,IF($A108&gt;='key variables'!$B$26,K108*SUMPRODUCT(Z108:AC108,'control variables'!$O$3:$R$3)/J108+F$65*'key variables'!$B$25/scenario!J$65,K108*SUMPRODUCT(Z108:AC108,'control variables'!$O$7:$R$7)/J108+F$65*'key variables'!$B$25/scenario!J$65))</f>
        <v>39967.183999295747</v>
      </c>
      <c r="Q108" s="10">
        <f ca="1">IF(IF($A108&gt;='key variables'!$B$26,L108*SUMPRODUCT(Z108:AC108,'control variables'!$O$4:$R$4)/J108+G$65*'key variables'!$B$25/scenario!J$65,L108*SUMPRODUCT(Z108:AC108,'control variables'!$O$7:$R$7)/J108+G$65*'key variables'!$B$25/scenario!J$65)&lt;'key variables'!$B$28,0,IF($A108&gt;='key variables'!$B$26,L108*SUMPRODUCT(Z108:AC108,'control variables'!$O$4:$R$4)/J108+G$65*'key variables'!$B$25/scenario!J$65,L108*SUMPRODUCT(Z108:AC108,'control variables'!$O$7:$R$7)/J108+G$65*'key variables'!$B$25/scenario!J$65))</f>
        <v>46132.830776213377</v>
      </c>
      <c r="R108" s="10">
        <f ca="1">IF(IF($A108&gt;='key variables'!$B$26,M108*SUMPRODUCT(Z108:AC108,'control variables'!$O$5:$R$5)/J108+H$65*'key variables'!$B$25/scenario!J$65,M108*SUMPRODUCT(Z108:AC108,'control variables'!$O$7:$R$7)/J108+H$65*'key variables'!$B$25/scenario!J$65)&lt;'key variables'!$B$28,0,IF($A108&gt;='key variables'!$B$26,M108*SUMPRODUCT(Z108:AC108,'control variables'!$O$5:$R$5)/J108+H$65*'key variables'!$B$25/scenario!J$65,M108*SUMPRODUCT(Z108:AC108,'control variables'!$O$7:$R$7)/J108+H$65*'key variables'!$B$25/scenario!J$65))</f>
        <v>138177.9222750254</v>
      </c>
      <c r="S108" s="10">
        <f ca="1">IF(IF($A108&gt;='key variables'!$B$26,N108*SUMPRODUCT(Z108:AC108,'control variables'!$O$6:$R$6)/J108+I$65*'key variables'!$B$25/scenario!J$65,N108*SUMPRODUCT(Z108:AC108,'control variables'!$O$7:$R$7)/J108+I$65*'key variables'!$B$25/scenario!J$65)&lt;'key variables'!$B$28,0,IF($A108&gt;='key variables'!$B$26,N108*SUMPRODUCT(Z108:AC108,'control variables'!$O$6:$R$6)/J108+I$65*'key variables'!$B$25/scenario!J$65,N108*SUMPRODUCT(Z108:AC108,'control variables'!$O$7:$R$7)/J108+I$65*'key variables'!$B$25/scenario!J$65))</f>
        <v>62110.292072302065</v>
      </c>
      <c r="T108" s="10">
        <f t="shared" ca="1" si="61"/>
        <v>286388.22912283661</v>
      </c>
      <c r="U108" s="82">
        <f ca="1">SUMPRODUCT(P78:P107,'control variables'!AD$7:AD$36)</f>
        <v>21016.789229937302</v>
      </c>
      <c r="V108" s="82">
        <f ca="1">SUMPRODUCT(Q78:Q107,'control variables'!AE$7:AE$36)</f>
        <v>24259.001610449362</v>
      </c>
      <c r="W108" s="82">
        <f ca="1">SUMPRODUCT(R78:R107,'control variables'!AF$7:AF$36)</f>
        <v>72661.017817418426</v>
      </c>
      <c r="X108" s="82">
        <f ca="1">SUMPRODUCT(S78:S107,'control variables'!AG$7:AG$36)</f>
        <v>32660.767831839734</v>
      </c>
      <c r="Y108" s="82">
        <f t="shared" ca="1" si="55"/>
        <v>150597.57648964482</v>
      </c>
      <c r="Z108" s="10">
        <f ca="1">IF($A108&gt;='key variables'!$B$26,SUMPRODUCT(P78:P107,'control variables'!V$7:V$36)*$E108,SUMPRODUCT(P78:P107,'control variables'!Z$7:Z$36)*$E108)</f>
        <v>40972.974662838365</v>
      </c>
      <c r="AA108" s="10">
        <f ca="1">IF($A108&gt;='key variables'!$B$26,SUMPRODUCT(Q78:Q107,'control variables'!W$7:W$36)*$E108,SUMPRODUCT(Q78:Q107,'control variables'!AA$7:AA$36)*$E108)</f>
        <v>47293.782482951698</v>
      </c>
      <c r="AB108" s="10">
        <f ca="1">IF($A108&gt;='key variables'!$B$26,SUMPRODUCT(R78:R107,'control variables'!X$7:X$36)*$E108,SUMPRODUCT(R78:R107,'control variables'!AB$7:AB$36)*$E108)</f>
        <v>141655.22665890167</v>
      </c>
      <c r="AC108" s="10">
        <f ca="1">IF($A108&gt;='key variables'!$B$26,SUMPRODUCT(S78:S107,'control variables'!Y$7:Y$36)*$E108,SUMPRODUCT(S78:S107,'control variables'!AC$7:AC$36)*$E108)</f>
        <v>63673.323179955973</v>
      </c>
      <c r="AD108" s="10">
        <f t="shared" ca="1" si="56"/>
        <v>293595.3069846477</v>
      </c>
      <c r="AE108" s="82">
        <f ca="1">SUMPRODUCT(P78:P107,'control variables'!AL$7:AL$36)</f>
        <v>7321.4668978226346</v>
      </c>
      <c r="AF108" s="82">
        <f ca="1">SUMPRODUCT(Q78:Q107,'control variables'!AM$7:AM$36)</f>
        <v>8428.8362832635939</v>
      </c>
      <c r="AG108" s="82">
        <f ca="1">SUMPRODUCT(R78:R107,'control variables'!AN$7:AN$36)</f>
        <v>24032.827438233879</v>
      </c>
      <c r="AH108" s="82">
        <f ca="1">SUMPRODUCT(S78:S107,'control variables'!AO$7:AO$36)</f>
        <v>10405.975893547464</v>
      </c>
      <c r="AI108" s="82">
        <f t="shared" ca="1" si="69"/>
        <v>50189.106512867569</v>
      </c>
      <c r="AJ108" s="10">
        <f ca="1">SUMPRODUCT(P78:P107,'control variables'!AP$7:AP$36)</f>
        <v>21.656752990885543</v>
      </c>
      <c r="AK108" s="10">
        <f ca="1">SUMPRODUCT(Q78:Q107,'control variables'!AQ$7:AQ$36)</f>
        <v>62.494227821278386</v>
      </c>
      <c r="AL108" s="10">
        <f ca="1">SUMPRODUCT(R78:R107,'control variables'!AR$7:AR$36)</f>
        <v>2246.2066365922142</v>
      </c>
      <c r="AM108" s="10">
        <f ca="1">SUMPRODUCT(S78:S107,'control variables'!AS$7:AS$36)</f>
        <v>1682.7646071153085</v>
      </c>
      <c r="AN108" s="10">
        <f t="shared" ca="1" si="90"/>
        <v>4013.1222245196868</v>
      </c>
      <c r="AO108" s="82">
        <f ca="1">SUMPRODUCT(P78:P107,'control variables'!AX$7:AX$36)</f>
        <v>22.210052686839841</v>
      </c>
      <c r="AP108" s="82">
        <f ca="1">SUMPRODUCT(Q78:Q107,'control variables'!AY$7:AY$36)</f>
        <v>51.272694225883924</v>
      </c>
      <c r="AQ108" s="82">
        <f ca="1">SUMPRODUCT(R78:R107,'control variables'!AZ$7:AZ$36)</f>
        <v>460.71881380591435</v>
      </c>
      <c r="AR108" s="82">
        <f ca="1">SUMPRODUCT(S78:S107,'control variables'!BA$7:BA$36)</f>
        <v>345.15137702599907</v>
      </c>
      <c r="AS108" s="82">
        <f t="shared" ca="1" si="91"/>
        <v>879.35293774463719</v>
      </c>
      <c r="AT108" s="10">
        <f ca="1">SUMPRODUCT(P78:P107,'control variables'!AT$7:AT$36)</f>
        <v>-0.65474940218793365</v>
      </c>
      <c r="AU108" s="10">
        <f ca="1">SUMPRODUCT(Q78:Q107,'control variables'!AU$7:AU$36)</f>
        <v>0.71025906108177039</v>
      </c>
      <c r="AV108" s="10">
        <f ca="1">SUMPRODUCT(R78:R107,'control variables'!AV$7:AV$36)</f>
        <v>305.84324345949562</v>
      </c>
      <c r="AW108" s="10">
        <f ca="1">SUMPRODUCT(S78:S107,'control variables'!AW$7:AW$36)</f>
        <v>229.12503998287494</v>
      </c>
      <c r="AX108" s="10">
        <f t="shared" ca="1" si="70"/>
        <v>535.02379310126435</v>
      </c>
      <c r="AY108" s="82">
        <f ca="1">SUMPRODUCT(P78:P107,'control variables'!BB$7:BB$36)</f>
        <v>5.5589854253273634</v>
      </c>
      <c r="AZ108" s="82">
        <f ca="1">SUMPRODUCT(Q78:Q107,'control variables'!BC$7:BC$36)</f>
        <v>14.175402921403055</v>
      </c>
      <c r="BA108" s="82">
        <f ca="1">SUMPRODUCT(R78:R107,'control variables'!BD$7:BD$36)</f>
        <v>99.232177686258893</v>
      </c>
      <c r="BB108" s="82">
        <f ca="1">SUMPRODUCT(S78:S107,'control variables'!BE$7:BE$36)</f>
        <v>14.101600819380959</v>
      </c>
      <c r="BC108" s="82">
        <f t="shared" ca="1" si="92"/>
        <v>133.06816685237027</v>
      </c>
      <c r="BD108" s="10">
        <f ca="1">SUMPRODUCT(P78:P107,'control variables'!BF$7:BF$36)</f>
        <v>1.1628913312513214</v>
      </c>
      <c r="BE108" s="10">
        <f ca="1">SUMPRODUCT(Q78:Q107,'control variables'!BG$7:BG$36)</f>
        <v>1.3422879379414878</v>
      </c>
      <c r="BF108" s="10">
        <f ca="1">SUMPRODUCT(R78:R107,'control variables'!BH$7:BH$36)</f>
        <v>40.204460736282414</v>
      </c>
      <c r="BG108" s="10">
        <f ca="1">SUMPRODUCT(S78:S107,'control variables'!BI$7:BI$36)</f>
        <v>90.35853043041574</v>
      </c>
      <c r="BH108" s="10">
        <f t="shared" ca="1" si="93"/>
        <v>133.06817043589098</v>
      </c>
      <c r="BI108" s="82">
        <f t="shared" ca="1" si="71"/>
        <v>7326.3711338457742</v>
      </c>
      <c r="BJ108" s="82">
        <f t="shared" ca="1" si="72"/>
        <v>8443.7219452460777</v>
      </c>
      <c r="BK108" s="82">
        <f t="shared" ca="1" si="73"/>
        <v>24437.902859379632</v>
      </c>
      <c r="BL108" s="82">
        <f t="shared" ca="1" si="74"/>
        <v>10649.202534349719</v>
      </c>
      <c r="BM108" s="82">
        <f t="shared" ca="1" si="64"/>
        <v>50857.198472821197</v>
      </c>
      <c r="BN108" s="10">
        <f ca="1">BN107+BI108-INDIRECT(ADDRESS(MAX($D108-'key variables'!$B$9*30,34),scenario!BI$4),TRUE)</f>
        <v>58617.699610066964</v>
      </c>
      <c r="BO108" s="10">
        <f ca="1">BO107+BJ108-INDIRECT(ADDRESS(MAX($D108-'key variables'!$B$9*30,34),scenario!BJ$4),TRUE)</f>
        <v>67557.169652733632</v>
      </c>
      <c r="BP108" s="10">
        <f ca="1">BP107+BK108-INDIRECT(ADDRESS(MAX($D108-'key variables'!$B$9*30,34),scenario!BK$4),TRUE)</f>
        <v>195505.47682701657</v>
      </c>
      <c r="BQ108" s="10">
        <f ca="1">BQ107+BL108-INDIRECT(ADDRESS(MAX($D108-'key variables'!$B$9*30,34),scenario!BL$4),TRUE)</f>
        <v>85190.278346417894</v>
      </c>
      <c r="BR108" s="10">
        <f t="shared" ca="1" si="63"/>
        <v>406870.62443623511</v>
      </c>
      <c r="BS108" s="82">
        <f t="shared" ca="1" si="75"/>
        <v>268491.10800040752</v>
      </c>
      <c r="BT108" s="82">
        <f t="shared" ca="1" si="76"/>
        <v>310013.97139059997</v>
      </c>
      <c r="BU108" s="82">
        <f t="shared" ca="1" si="77"/>
        <v>935114.5065500912</v>
      </c>
      <c r="BV108" s="82">
        <f t="shared" ca="1" si="78"/>
        <v>422442.05721258401</v>
      </c>
      <c r="BW108" s="82">
        <f t="shared" ca="1" si="94"/>
        <v>1936061.6431536826</v>
      </c>
      <c r="BX108" s="10">
        <f t="shared" ca="1" si="79"/>
        <v>124.65973758204625</v>
      </c>
      <c r="BY108" s="10">
        <f t="shared" ca="1" si="80"/>
        <v>287.78142480996621</v>
      </c>
      <c r="BZ108" s="10">
        <f t="shared" ca="1" si="81"/>
        <v>2585.9050060780737</v>
      </c>
      <c r="CA108" s="10">
        <f t="shared" ca="1" si="82"/>
        <v>1937.2524997042208</v>
      </c>
      <c r="CB108" s="10">
        <v>0</v>
      </c>
      <c r="CC108" s="82">
        <f t="shared" ca="1" si="83"/>
        <v>0.95622673478019338</v>
      </c>
      <c r="CD108" s="82">
        <f t="shared" ca="1" si="84"/>
        <v>84.949744838061847</v>
      </c>
      <c r="CE108" s="82">
        <f t="shared" ca="1" si="85"/>
        <v>11915.732214362019</v>
      </c>
      <c r="CF108" s="82">
        <f t="shared" ca="1" si="86"/>
        <v>8926.77107775474</v>
      </c>
      <c r="CG108" s="82">
        <f t="shared" ca="1" si="95"/>
        <v>20928.409263689602</v>
      </c>
      <c r="CH108" s="13">
        <f t="shared" ca="1" si="44"/>
        <v>43</v>
      </c>
      <c r="CI108" s="81">
        <f t="shared" ca="1" si="57"/>
        <v>6.9963698871688463E-4</v>
      </c>
      <c r="CJ108" s="81">
        <f t="shared" ca="1" si="58"/>
        <v>8.0633486227693792E-4</v>
      </c>
      <c r="CK108" s="81">
        <f t="shared" ca="1" si="59"/>
        <v>2.3334737458960524E-3</v>
      </c>
      <c r="CL108" s="81">
        <f t="shared" ca="1" si="60"/>
        <v>1.0167964660285813E-3</v>
      </c>
      <c r="CM108" s="89">
        <f t="shared" ca="1" si="46"/>
        <v>4.8562420629184562E-3</v>
      </c>
    </row>
    <row r="109" spans="1:91" x14ac:dyDescent="0.3">
      <c r="A109">
        <v>44</v>
      </c>
      <c r="B109" s="3">
        <f t="shared" si="62"/>
        <v>0.31111111111111112</v>
      </c>
      <c r="C109" s="3">
        <f t="shared" si="47"/>
        <v>1.4666666666666666</v>
      </c>
      <c r="D109" s="4">
        <f t="shared" ca="1" si="87"/>
        <v>109</v>
      </c>
      <c r="E109" s="58">
        <f>(0.5*(COS(B109*2*PI())+1)*('key variables'!$B$4-'key variables'!$B$6)+'key variables'!$B$6)/'key variables'!$B$4</f>
        <v>1</v>
      </c>
      <c r="F109" s="10">
        <f t="shared" ca="1" si="48"/>
        <v>11692539.75087161</v>
      </c>
      <c r="G109" s="10">
        <f t="shared" ca="1" si="49"/>
        <v>13496321.324029561</v>
      </c>
      <c r="H109" s="10">
        <f t="shared" ca="1" si="50"/>
        <v>40424147.231325798</v>
      </c>
      <c r="I109" s="10">
        <f t="shared" ca="1" si="51"/>
        <v>18169878.327820241</v>
      </c>
      <c r="J109" s="10">
        <f t="shared" ca="1" si="88"/>
        <v>83782886.63404721</v>
      </c>
      <c r="K109" s="82">
        <f t="shared" ca="1" si="65"/>
        <v>11365430.943261135</v>
      </c>
      <c r="L109" s="82">
        <f t="shared" ca="1" si="66"/>
        <v>13118750.182986228</v>
      </c>
      <c r="M109" s="82">
        <f t="shared" ca="1" si="67"/>
        <v>39293527.247948691</v>
      </c>
      <c r="N109" s="82">
        <f t="shared" ca="1" si="68"/>
        <v>17662245.992261238</v>
      </c>
      <c r="O109" s="82">
        <f t="shared" ca="1" si="89"/>
        <v>81439954.366457283</v>
      </c>
      <c r="P109" s="10">
        <f ca="1">IF(IF($A109&gt;='key variables'!$B$26,K109*SUMPRODUCT(Z109:AC109,'control variables'!$O$3:$R$3)/J109+F$65*'key variables'!$B$25/scenario!J$65,K109*SUMPRODUCT(Z109:AC109,'control variables'!$O$7:$R$7)/J109+F$65*'key variables'!$B$25/scenario!J$65)&lt;'key variables'!$B$28,0,IF($A109&gt;='key variables'!$B$26,K109*SUMPRODUCT(Z109:AC109,'control variables'!$O$3:$R$3)/J109+F$65*'key variables'!$B$25/scenario!J$65,K109*SUMPRODUCT(Z109:AC109,'control variables'!$O$7:$R$7)/J109+F$65*'key variables'!$B$25/scenario!J$65))</f>
        <v>45337.323389845311</v>
      </c>
      <c r="Q109" s="10">
        <f ca="1">IF(IF($A109&gt;='key variables'!$B$26,L109*SUMPRODUCT(Z109:AC109,'control variables'!$O$4:$R$4)/J109+G$65*'key variables'!$B$25/scenario!J$65,L109*SUMPRODUCT(Z109:AC109,'control variables'!$O$7:$R$7)/J109+G$65*'key variables'!$B$25/scenario!J$65)&lt;'key variables'!$B$28,0,IF($A109&gt;='key variables'!$B$26,L109*SUMPRODUCT(Z109:AC109,'control variables'!$O$4:$R$4)/J109+G$65*'key variables'!$B$25/scenario!J$65,L109*SUMPRODUCT(Z109:AC109,'control variables'!$O$7:$R$7)/J109+G$65*'key variables'!$B$25/scenario!J$65))</f>
        <v>52331.409383934813</v>
      </c>
      <c r="R109" s="10">
        <f ca="1">IF(IF($A109&gt;='key variables'!$B$26,M109*SUMPRODUCT(Z109:AC109,'control variables'!$O$5:$R$5)/J109+H$65*'key variables'!$B$25/scenario!J$65,M109*SUMPRODUCT(Z109:AC109,'control variables'!$O$7:$R$7)/J109+H$65*'key variables'!$B$25/scenario!J$65)&lt;'key variables'!$B$28,0,IF($A109&gt;='key variables'!$B$26,M109*SUMPRODUCT(Z109:AC109,'control variables'!$O$5:$R$5)/J109+H$65*'key variables'!$B$25/scenario!J$65,M109*SUMPRODUCT(Z109:AC109,'control variables'!$O$7:$R$7)/J109+H$65*'key variables'!$B$25/scenario!J$65))</f>
        <v>156744.02148598025</v>
      </c>
      <c r="S109" s="10">
        <f ca="1">IF(IF($A109&gt;='key variables'!$B$26,N109*SUMPRODUCT(Z109:AC109,'control variables'!$O$6:$R$6)/J109+I$65*'key variables'!$B$25/scenario!J$65,N109*SUMPRODUCT(Z109:AC109,'control variables'!$O$7:$R$7)/J109+I$65*'key variables'!$B$25/scenario!J$65)&lt;'key variables'!$B$28,0,IF($A109&gt;='key variables'!$B$26,N109*SUMPRODUCT(Z109:AC109,'control variables'!$O$6:$R$6)/J109+I$65*'key variables'!$B$25/scenario!J$65,N109*SUMPRODUCT(Z109:AC109,'control variables'!$O$7:$R$7)/J109+I$65*'key variables'!$B$25/scenario!J$65))</f>
        <v>70455.661764144374</v>
      </c>
      <c r="T109" s="10">
        <f t="shared" ca="1" si="61"/>
        <v>324868.41602390475</v>
      </c>
      <c r="U109" s="82">
        <f ca="1">SUMPRODUCT(P79:P108,'control variables'!AD$7:AD$36)</f>
        <v>23931.44471848262</v>
      </c>
      <c r="V109" s="82">
        <f ca="1">SUMPRODUCT(Q79:Q108,'control variables'!AE$7:AE$36)</f>
        <v>27623.294386902966</v>
      </c>
      <c r="W109" s="82">
        <f ca="1">SUMPRODUCT(R79:R108,'control variables'!AF$7:AF$36)</f>
        <v>82737.81080743215</v>
      </c>
      <c r="X109" s="82">
        <f ca="1">SUMPRODUCT(S79:S108,'control variables'!AG$7:AG$36)</f>
        <v>37190.236400025031</v>
      </c>
      <c r="Y109" s="82">
        <f t="shared" ca="1" si="55"/>
        <v>171482.78631284274</v>
      </c>
      <c r="Z109" s="10">
        <f ca="1">IF($A109&gt;='key variables'!$B$26,SUMPRODUCT(P79:P108,'control variables'!V$7:V$36)*$E109,SUMPRODUCT(P79:P108,'control variables'!Z$7:Z$36)*$E109)</f>
        <v>46641.625175406938</v>
      </c>
      <c r="AA109" s="10">
        <f ca="1">IF($A109&gt;='key variables'!$B$26,SUMPRODUCT(Q79:Q108,'control variables'!W$7:W$36)*$E109,SUMPRODUCT(Q79:Q108,'control variables'!AA$7:AA$36)*$E109)</f>
        <v>53836.922846066329</v>
      </c>
      <c r="AB109" s="10">
        <f ca="1">IF($A109&gt;='key variables'!$B$26,SUMPRODUCT(R79:R108,'control variables'!X$7:X$36)*$E109,SUMPRODUCT(R79:R108,'control variables'!AB$7:AB$36)*$E109)</f>
        <v>161253.36371914053</v>
      </c>
      <c r="AC109" s="10">
        <f ca="1">IF($A109&gt;='key variables'!$B$26,SUMPRODUCT(S79:S108,'control variables'!Y$7:Y$36)*$E109,SUMPRODUCT(S79:S108,'control variables'!AC$7:AC$36)*$E109)</f>
        <v>72482.588776392367</v>
      </c>
      <c r="AD109" s="10">
        <f t="shared" ca="1" si="56"/>
        <v>334214.50051700615</v>
      </c>
      <c r="AE109" s="82">
        <f ca="1">SUMPRODUCT(P79:P108,'control variables'!AL$7:AL$36)</f>
        <v>8359.0428647749941</v>
      </c>
      <c r="AF109" s="82">
        <f ca="1">SUMPRODUCT(Q79:Q108,'control variables'!AM$7:AM$36)</f>
        <v>9623.3452633548968</v>
      </c>
      <c r="AG109" s="82">
        <f ca="1">SUMPRODUCT(R79:R108,'control variables'!AN$7:AN$36)</f>
        <v>27438.686471106164</v>
      </c>
      <c r="AH109" s="82">
        <f ca="1">SUMPRODUCT(S79:S108,'control variables'!AO$7:AO$36)</f>
        <v>11880.679071272878</v>
      </c>
      <c r="AI109" s="82">
        <f t="shared" ca="1" si="69"/>
        <v>57301.75367050893</v>
      </c>
      <c r="AJ109" s="10">
        <f ca="1">SUMPRODUCT(P79:P108,'control variables'!AP$7:AP$36)</f>
        <v>24.70148789263547</v>
      </c>
      <c r="AK109" s="10">
        <f ca="1">SUMPRODUCT(Q79:Q108,'control variables'!AQ$7:AQ$36)</f>
        <v>71.280325935129397</v>
      </c>
      <c r="AL109" s="10">
        <f ca="1">SUMPRODUCT(R79:R108,'control variables'!AR$7:AR$36)</f>
        <v>2562.0020721246292</v>
      </c>
      <c r="AM109" s="10">
        <f ca="1">SUMPRODUCT(S79:S108,'control variables'!AS$7:AS$36)</f>
        <v>1919.3454155527409</v>
      </c>
      <c r="AN109" s="10">
        <f t="shared" ca="1" si="90"/>
        <v>4577.3293015051349</v>
      </c>
      <c r="AO109" s="82">
        <f ca="1">SUMPRODUCT(P79:P108,'control variables'!AX$7:AX$36)</f>
        <v>25.340125692568037</v>
      </c>
      <c r="AP109" s="82">
        <f ca="1">SUMPRODUCT(Q79:Q108,'control variables'!AY$7:AY$36)</f>
        <v>58.49857875620247</v>
      </c>
      <c r="AQ109" s="82">
        <f ca="1">SUMPRODUCT(R79:R108,'control variables'!AZ$7:AZ$36)</f>
        <v>525.64812949274699</v>
      </c>
      <c r="AR109" s="82">
        <f ca="1">SUMPRODUCT(S79:S108,'control variables'!BA$7:BA$36)</f>
        <v>393.79372035367311</v>
      </c>
      <c r="AS109" s="82">
        <f t="shared" ca="1" si="91"/>
        <v>1003.2805542951905</v>
      </c>
      <c r="AT109" s="10">
        <f ca="1">SUMPRODUCT(P79:P108,'control variables'!AT$7:AT$36)</f>
        <v>-0.74823169264704015</v>
      </c>
      <c r="AU109" s="10">
        <f ca="1">SUMPRODUCT(Q79:Q108,'control variables'!AU$7:AU$36)</f>
        <v>0.81166678077939058</v>
      </c>
      <c r="AV109" s="10">
        <f ca="1">SUMPRODUCT(R79:R108,'control variables'!AV$7:AV$36)</f>
        <v>349.51022020585901</v>
      </c>
      <c r="AW109" s="10">
        <f ca="1">SUMPRODUCT(S79:S108,'control variables'!AW$7:AW$36)</f>
        <v>261.83852313774082</v>
      </c>
      <c r="AX109" s="10">
        <f t="shared" ca="1" si="70"/>
        <v>611.41217843173217</v>
      </c>
      <c r="AY109" s="82">
        <f ca="1">SUMPRODUCT(P79:P108,'control variables'!BB$7:BB$36)</f>
        <v>6.351649085687292</v>
      </c>
      <c r="AZ109" s="82">
        <f ca="1">SUMPRODUCT(Q79:Q108,'control variables'!BC$7:BC$36)</f>
        <v>16.196693841786157</v>
      </c>
      <c r="BA109" s="82">
        <f ca="1">SUMPRODUCT(R79:R108,'control variables'!BD$7:BD$36)</f>
        <v>113.38183543349876</v>
      </c>
      <c r="BB109" s="82">
        <f ca="1">SUMPRODUCT(S79:S108,'control variables'!BE$7:BE$36)</f>
        <v>16.112368192775687</v>
      </c>
      <c r="BC109" s="82">
        <f t="shared" ca="1" si="92"/>
        <v>152.04254655374788</v>
      </c>
      <c r="BD109" s="10">
        <f ca="1">SUMPRODUCT(P79:P108,'control variables'!BF$7:BF$36)</f>
        <v>1.3287096647606633</v>
      </c>
      <c r="BE109" s="10">
        <f ca="1">SUMPRODUCT(Q79:Q108,'control variables'!BG$7:BG$36)</f>
        <v>1.5336866894651124</v>
      </c>
      <c r="BF109" s="10">
        <f ca="1">SUMPRODUCT(R79:R108,'control variables'!BH$7:BH$36)</f>
        <v>45.937272134711641</v>
      </c>
      <c r="BG109" s="10">
        <f ca="1">SUMPRODUCT(S79:S108,'control variables'!BI$7:BI$36)</f>
        <v>103.24288215931048</v>
      </c>
      <c r="BH109" s="10">
        <f t="shared" ca="1" si="93"/>
        <v>152.0425506482479</v>
      </c>
      <c r="BI109" s="82">
        <f t="shared" ca="1" si="71"/>
        <v>8364.6462821680343</v>
      </c>
      <c r="BJ109" s="82">
        <f t="shared" ca="1" si="72"/>
        <v>9640.3536239774621</v>
      </c>
      <c r="BK109" s="82">
        <f t="shared" ca="1" si="73"/>
        <v>27901.578526745521</v>
      </c>
      <c r="BL109" s="82">
        <f t="shared" ca="1" si="74"/>
        <v>12158.629962603396</v>
      </c>
      <c r="BM109" s="82">
        <f t="shared" ca="1" si="64"/>
        <v>58065.20839549441</v>
      </c>
      <c r="BN109" s="10">
        <f ca="1">BN108+BI109-INDIRECT(ADDRESS(MAX($D109-'key variables'!$B$9*30,34),scenario!BI$4),TRUE)</f>
        <v>66982.345892234996</v>
      </c>
      <c r="BO109" s="10">
        <f ca="1">BO108+BJ109-INDIRECT(ADDRESS(MAX($D109-'key variables'!$B$9*30,34),scenario!BJ$4),TRUE)</f>
        <v>77197.523276711087</v>
      </c>
      <c r="BP109" s="10">
        <f ca="1">BP108+BK109-INDIRECT(ADDRESS(MAX($D109-'key variables'!$B$9*30,34),scenario!BK$4),TRUE)</f>
        <v>223407.05535376209</v>
      </c>
      <c r="BQ109" s="10">
        <f ca="1">BQ108+BL109-INDIRECT(ADDRESS(MAX($D109-'key variables'!$B$9*30,34),scenario!BL$4),TRUE)</f>
        <v>97348.908309021295</v>
      </c>
      <c r="BR109" s="10">
        <f t="shared" ca="1" si="63"/>
        <v>464935.83283172955</v>
      </c>
      <c r="BS109" s="82">
        <f t="shared" ca="1" si="75"/>
        <v>305462.45639842004</v>
      </c>
      <c r="BT109" s="82">
        <f t="shared" ca="1" si="76"/>
        <v>352703.49346386787</v>
      </c>
      <c r="BU109" s="82">
        <f t="shared" ca="1" si="77"/>
        <v>1063911.0122371912</v>
      </c>
      <c r="BV109" s="82">
        <f t="shared" ca="1" si="78"/>
        <v>480635.84613196569</v>
      </c>
      <c r="BW109" s="82">
        <f t="shared" ca="1" si="94"/>
        <v>2202712.8082314446</v>
      </c>
      <c r="BX109" s="10">
        <f t="shared" ca="1" si="79"/>
        <v>142.31950452416635</v>
      </c>
      <c r="BY109" s="10">
        <f t="shared" ca="1" si="80"/>
        <v>328.54962303491737</v>
      </c>
      <c r="BZ109" s="10">
        <f t="shared" ca="1" si="81"/>
        <v>2952.2340280026101</v>
      </c>
      <c r="CA109" s="10">
        <f t="shared" ca="1" si="82"/>
        <v>2211.6909697058081</v>
      </c>
      <c r="CB109" s="10">
        <v>0</v>
      </c>
      <c r="CC109" s="82">
        <f t="shared" ca="1" si="83"/>
        <v>1.0658206274946678</v>
      </c>
      <c r="CD109" s="82">
        <f t="shared" ca="1" si="84"/>
        <v>96.919825236209377</v>
      </c>
      <c r="CE109" s="82">
        <f t="shared" ca="1" si="85"/>
        <v>13602.575936788042</v>
      </c>
      <c r="CF109" s="82">
        <f t="shared" ca="1" si="86"/>
        <v>10190.484249816067</v>
      </c>
      <c r="CG109" s="82">
        <f t="shared" ca="1" si="95"/>
        <v>23891.045832467811</v>
      </c>
      <c r="CH109" s="13">
        <f t="shared" ca="1" si="44"/>
        <v>44</v>
      </c>
      <c r="CI109" s="81">
        <f t="shared" ca="1" si="57"/>
        <v>7.9947526975055426E-4</v>
      </c>
      <c r="CJ109" s="81">
        <f t="shared" ca="1" si="58"/>
        <v>9.2139966021820025E-4</v>
      </c>
      <c r="CK109" s="81">
        <f t="shared" ca="1" si="59"/>
        <v>2.6664998584922856E-3</v>
      </c>
      <c r="CL109" s="81">
        <f t="shared" ca="1" si="60"/>
        <v>1.1619187667074389E-3</v>
      </c>
      <c r="CM109" s="89">
        <f t="shared" ca="1" si="46"/>
        <v>5.5492935551684792E-3</v>
      </c>
    </row>
    <row r="110" spans="1:91" x14ac:dyDescent="0.3">
      <c r="A110">
        <v>45</v>
      </c>
      <c r="B110" s="3">
        <f t="shared" si="62"/>
        <v>0.31388888888888888</v>
      </c>
      <c r="C110" s="3">
        <f t="shared" si="47"/>
        <v>1.5</v>
      </c>
      <c r="D110" s="4">
        <f t="shared" ca="1" si="87"/>
        <v>110</v>
      </c>
      <c r="E110" s="58">
        <f>(0.5*(COS(B110*2*PI())+1)*('key variables'!$B$4-'key variables'!$B$6)+'key variables'!$B$6)/'key variables'!$B$4</f>
        <v>1</v>
      </c>
      <c r="F110" s="10">
        <f t="shared" ca="1" si="48"/>
        <v>11692538.422161944</v>
      </c>
      <c r="G110" s="10">
        <f t="shared" ca="1" si="49"/>
        <v>13496319.790342871</v>
      </c>
      <c r="H110" s="10">
        <f t="shared" ca="1" si="50"/>
        <v>40424101.294053666</v>
      </c>
      <c r="I110" s="10">
        <f t="shared" ca="1" si="51"/>
        <v>18169775.084938083</v>
      </c>
      <c r="J110" s="10">
        <f t="shared" ca="1" si="88"/>
        <v>83782734.591496557</v>
      </c>
      <c r="K110" s="82">
        <f t="shared" ca="1" si="65"/>
        <v>11320093.619871289</v>
      </c>
      <c r="L110" s="82">
        <f t="shared" ca="1" si="66"/>
        <v>13066418.773602292</v>
      </c>
      <c r="M110" s="82">
        <f t="shared" ca="1" si="67"/>
        <v>39136783.226462714</v>
      </c>
      <c r="N110" s="82">
        <f t="shared" ca="1" si="68"/>
        <v>17591790.330497097</v>
      </c>
      <c r="O110" s="82">
        <f t="shared" ca="1" si="89"/>
        <v>81115085.950433388</v>
      </c>
      <c r="P110" s="10">
        <f ca="1">IF(IF($A110&gt;='key variables'!$B$26,K110*SUMPRODUCT(Z110:AC110,'control variables'!$O$3:$R$3)/J110+F$65*'key variables'!$B$25/scenario!J$65,K110*SUMPRODUCT(Z110:AC110,'control variables'!$O$7:$R$7)/J110+F$65*'key variables'!$B$25/scenario!J$65)&lt;'key variables'!$B$28,0,IF($A110&gt;='key variables'!$B$26,K110*SUMPRODUCT(Z110:AC110,'control variables'!$O$3:$R$3)/J110+F$65*'key variables'!$B$25/scenario!J$65,K110*SUMPRODUCT(Z110:AC110,'control variables'!$O$7:$R$7)/J110+F$65*'key variables'!$B$25/scenario!J$65))</f>
        <v>51372.438323140799</v>
      </c>
      <c r="Q110" s="10">
        <f ca="1">IF(IF($A110&gt;='key variables'!$B$26,L110*SUMPRODUCT(Z110:AC110,'control variables'!$O$4:$R$4)/J110+G$65*'key variables'!$B$25/scenario!J$65,L110*SUMPRODUCT(Z110:AC110,'control variables'!$O$7:$R$7)/J110+G$65*'key variables'!$B$25/scenario!J$65)&lt;'key variables'!$B$28,0,IF($A110&gt;='key variables'!$B$26,L110*SUMPRODUCT(Z110:AC110,'control variables'!$O$4:$R$4)/J110+G$65*'key variables'!$B$25/scenario!J$65,L110*SUMPRODUCT(Z110:AC110,'control variables'!$O$7:$R$7)/J110+G$65*'key variables'!$B$25/scenario!J$65))</f>
        <v>59297.547802333902</v>
      </c>
      <c r="R110" s="10">
        <f ca="1">IF(IF($A110&gt;='key variables'!$B$26,M110*SUMPRODUCT(Z110:AC110,'control variables'!$O$5:$R$5)/J110+H$65*'key variables'!$B$25/scenario!J$65,M110*SUMPRODUCT(Z110:AC110,'control variables'!$O$7:$R$7)/J110+H$65*'key variables'!$B$25/scenario!J$65)&lt;'key variables'!$B$28,0,IF($A110&gt;='key variables'!$B$26,M110*SUMPRODUCT(Z110:AC110,'control variables'!$O$5:$R$5)/J110+H$65*'key variables'!$B$25/scenario!J$65,M110*SUMPRODUCT(Z110:AC110,'control variables'!$O$7:$R$7)/J110+H$65*'key variables'!$B$25/scenario!J$65))</f>
        <v>177609.13027594268</v>
      </c>
      <c r="S110" s="10">
        <f ca="1">IF(IF($A110&gt;='key variables'!$B$26,N110*SUMPRODUCT(Z110:AC110,'control variables'!$O$6:$R$6)/J110+I$65*'key variables'!$B$25/scenario!J$65,N110*SUMPRODUCT(Z110:AC110,'control variables'!$O$7:$R$7)/J110+I$65*'key variables'!$B$25/scenario!J$65)&lt;'key variables'!$B$28,0,IF($A110&gt;='key variables'!$B$26,N110*SUMPRODUCT(Z110:AC110,'control variables'!$O$6:$R$6)/J110+I$65*'key variables'!$B$25/scenario!J$65,N110*SUMPRODUCT(Z110:AC110,'control variables'!$O$7:$R$7)/J110+I$65*'key variables'!$B$25/scenario!J$65))</f>
        <v>79834.424881493367</v>
      </c>
      <c r="T110" s="10">
        <f t="shared" ca="1" si="61"/>
        <v>368113.5412829108</v>
      </c>
      <c r="U110" s="82">
        <f ca="1">SUMPRODUCT(P80:P109,'control variables'!AD$7:AD$36)</f>
        <v>27234.603170989103</v>
      </c>
      <c r="V110" s="82">
        <f ca="1">SUMPRODUCT(Q80:Q109,'control variables'!AE$7:AE$36)</f>
        <v>31436.02359792732</v>
      </c>
      <c r="W110" s="82">
        <f ca="1">SUMPRODUCT(R80:R109,'control variables'!AF$7:AF$36)</f>
        <v>94157.769039179839</v>
      </c>
      <c r="X110" s="82">
        <f ca="1">SUMPRODUCT(S80:S109,'control variables'!AG$7:AG$36)</f>
        <v>42323.451095608427</v>
      </c>
      <c r="Y110" s="82">
        <f t="shared" ca="1" si="55"/>
        <v>195151.84690370469</v>
      </c>
      <c r="Z110" s="10">
        <f ca="1">IF($A110&gt;='key variables'!$B$26,SUMPRODUCT(P80:P109,'control variables'!V$7:V$36)*$E110,SUMPRODUCT(P80:P109,'control variables'!Z$7:Z$36)*$E110)</f>
        <v>53061.934348141265</v>
      </c>
      <c r="AA110" s="10">
        <f ca="1">IF($A110&gt;='key variables'!$B$26,SUMPRODUCT(Q80:Q109,'control variables'!W$7:W$36)*$E110,SUMPRODUCT(Q80:Q109,'control variables'!AA$7:AA$36)*$E110)</f>
        <v>61247.67854509037</v>
      </c>
      <c r="AB110" s="10">
        <f ca="1">IF($A110&gt;='key variables'!$B$26,SUMPRODUCT(R80:R109,'control variables'!X$7:X$36)*$E110,SUMPRODUCT(R80:R109,'control variables'!AB$7:AB$36)*$E110)</f>
        <v>183450.19854911874</v>
      </c>
      <c r="AC110" s="10">
        <f ca="1">IF($A110&gt;='key variables'!$B$26,SUMPRODUCT(S80:S109,'control variables'!Y$7:Y$36)*$E110,SUMPRODUCT(S80:S109,'control variables'!AC$7:AC$36)*$E110)</f>
        <v>82459.956156591972</v>
      </c>
      <c r="AD110" s="10">
        <f t="shared" ca="1" si="56"/>
        <v>380219.76759894239</v>
      </c>
      <c r="AE110" s="82">
        <f ca="1">SUMPRODUCT(P80:P109,'control variables'!AL$7:AL$36)</f>
        <v>9541.7528554519959</v>
      </c>
      <c r="AF110" s="82">
        <f ca="1">SUMPRODUCT(Q80:Q109,'control variables'!AM$7:AM$36)</f>
        <v>10984.939739041367</v>
      </c>
      <c r="AG110" s="82">
        <f ca="1">SUMPRODUCT(R80:R109,'control variables'!AN$7:AN$36)</f>
        <v>31320.950163900943</v>
      </c>
      <c r="AH110" s="82">
        <f ca="1">SUMPRODUCT(S80:S109,'control variables'!AO$7:AO$36)</f>
        <v>13561.660741176045</v>
      </c>
      <c r="AI110" s="82">
        <f t="shared" ca="1" si="69"/>
        <v>65409.303499570349</v>
      </c>
      <c r="AJ110" s="10">
        <f ca="1">SUMPRODUCT(P80:P109,'control variables'!AP$7:AP$36)</f>
        <v>28.164783997443454</v>
      </c>
      <c r="AK110" s="10">
        <f ca="1">SUMPRODUCT(Q80:Q109,'control variables'!AQ$7:AQ$36)</f>
        <v>81.274253273983291</v>
      </c>
      <c r="AL110" s="10">
        <f ca="1">SUMPRODUCT(R80:R109,'control variables'!AR$7:AR$36)</f>
        <v>2921.2100613544849</v>
      </c>
      <c r="AM110" s="10">
        <f ca="1">SUMPRODUCT(S80:S109,'control variables'!AS$7:AS$36)</f>
        <v>2188.4491039765749</v>
      </c>
      <c r="AN110" s="10">
        <f t="shared" ca="1" si="90"/>
        <v>5219.0982026024867</v>
      </c>
      <c r="AO110" s="82">
        <f ca="1">SUMPRODUCT(P80:P109,'control variables'!AX$7:AX$36)</f>
        <v>28.902708003192483</v>
      </c>
      <c r="AP110" s="82">
        <f ca="1">SUMPRODUCT(Q80:Q109,'control variables'!AY$7:AY$36)</f>
        <v>66.722926354235099</v>
      </c>
      <c r="AQ110" s="82">
        <f ca="1">SUMPRODUCT(R80:R109,'control variables'!AZ$7:AZ$36)</f>
        <v>599.54929124953026</v>
      </c>
      <c r="AR110" s="82">
        <f ca="1">SUMPRODUCT(S80:S109,'control variables'!BA$7:BA$36)</f>
        <v>449.15739767664894</v>
      </c>
      <c r="AS110" s="82">
        <f t="shared" ca="1" si="91"/>
        <v>1144.3323232836067</v>
      </c>
      <c r="AT110" s="10">
        <f ca="1">SUMPRODUCT(P80:P109,'control variables'!AT$7:AT$36)</f>
        <v>-0.8550155037968703</v>
      </c>
      <c r="AU110" s="10">
        <f ca="1">SUMPRODUCT(Q80:Q109,'control variables'!AU$7:AU$36)</f>
        <v>0.9275037241848646</v>
      </c>
      <c r="AV110" s="10">
        <f ca="1">SUMPRODUCT(R80:R109,'control variables'!AV$7:AV$36)</f>
        <v>399.39053631137278</v>
      </c>
      <c r="AW110" s="10">
        <f ca="1">SUMPRODUCT(S80:S109,'control variables'!AW$7:AW$36)</f>
        <v>299.20678176840067</v>
      </c>
      <c r="AX110" s="10">
        <f t="shared" ca="1" si="70"/>
        <v>698.66980630016144</v>
      </c>
      <c r="AY110" s="82">
        <f ca="1">SUMPRODUCT(P80:P109,'control variables'!BB$7:BB$36)</f>
        <v>7.2566158421310778</v>
      </c>
      <c r="AZ110" s="82">
        <f ca="1">SUMPRODUCT(Q80:Q109,'control variables'!BC$7:BC$36)</f>
        <v>18.50435745691615</v>
      </c>
      <c r="BA110" s="82">
        <f ca="1">SUMPRODUCT(R80:R109,'control variables'!BD$7:BD$36)</f>
        <v>129.53619006922776</v>
      </c>
      <c r="BB110" s="82">
        <f ca="1">SUMPRODUCT(S80:S109,'control variables'!BE$7:BE$36)</f>
        <v>18.408017304578973</v>
      </c>
      <c r="BC110" s="82">
        <f t="shared" ca="1" si="92"/>
        <v>173.70518067285397</v>
      </c>
      <c r="BD110" s="10">
        <f ca="1">SUMPRODUCT(P80:P109,'control variables'!BF$7:BF$36)</f>
        <v>1.5180208277913041</v>
      </c>
      <c r="BE110" s="10">
        <f ca="1">SUMPRODUCT(Q80:Q109,'control variables'!BG$7:BG$36)</f>
        <v>1.7522024560073486</v>
      </c>
      <c r="BF110" s="10">
        <f ca="1">SUMPRODUCT(R80:R109,'control variables'!BH$7:BH$36)</f>
        <v>52.482297466369602</v>
      </c>
      <c r="BG110" s="10">
        <f ca="1">SUMPRODUCT(S80:S109,'control variables'!BI$7:BI$36)</f>
        <v>117.9526646005596</v>
      </c>
      <c r="BH110" s="10">
        <f t="shared" ca="1" si="93"/>
        <v>173.70518535072785</v>
      </c>
      <c r="BI110" s="82">
        <f t="shared" ca="1" si="71"/>
        <v>9548.1544557903289</v>
      </c>
      <c r="BJ110" s="82">
        <f t="shared" ca="1" si="72"/>
        <v>11004.371600222466</v>
      </c>
      <c r="BK110" s="82">
        <f t="shared" ca="1" si="73"/>
        <v>31849.876890281543</v>
      </c>
      <c r="BL110" s="82">
        <f t="shared" ca="1" si="74"/>
        <v>13879.275540249024</v>
      </c>
      <c r="BM110" s="82">
        <f t="shared" ca="1" si="64"/>
        <v>66281.678486543358</v>
      </c>
      <c r="BN110" s="10">
        <f ca="1">BN109+BI110-INDIRECT(ADDRESS(MAX($D110-'key variables'!$B$9*30,34),scenario!BI$4),TRUE)</f>
        <v>76530.500348025322</v>
      </c>
      <c r="BO110" s="10">
        <f ca="1">BO109+BJ110-INDIRECT(ADDRESS(MAX($D110-'key variables'!$B$9*30,34),scenario!BJ$4),TRUE)</f>
        <v>88201.894876933555</v>
      </c>
      <c r="BP110" s="10">
        <f ca="1">BP109+BK110-INDIRECT(ADDRESS(MAX($D110-'key variables'!$B$9*30,34),scenario!BK$4),TRUE)</f>
        <v>255256.93224404362</v>
      </c>
      <c r="BQ110" s="10">
        <f ca="1">BQ109+BL110-INDIRECT(ADDRESS(MAX($D110-'key variables'!$B$9*30,34),scenario!BL$4),TRUE)</f>
        <v>111228.18384927032</v>
      </c>
      <c r="BR110" s="10">
        <f t="shared" ca="1" si="63"/>
        <v>531217.51131827291</v>
      </c>
      <c r="BS110" s="82">
        <f t="shared" ca="1" si="75"/>
        <v>347285.22224494268</v>
      </c>
      <c r="BT110" s="82">
        <f t="shared" ca="1" si="76"/>
        <v>400994.91746352328</v>
      </c>
      <c r="BU110" s="82">
        <f t="shared" ca="1" si="77"/>
        <v>1209617.783325386</v>
      </c>
      <c r="BV110" s="82">
        <f t="shared" ca="1" si="78"/>
        <v>546473.04280860943</v>
      </c>
      <c r="BW110" s="82">
        <f t="shared" ca="1" si="94"/>
        <v>2504370.9658424612</v>
      </c>
      <c r="BX110" s="10">
        <f t="shared" ca="1" si="79"/>
        <v>162.44757585743645</v>
      </c>
      <c r="BY110" s="10">
        <f t="shared" ca="1" si="80"/>
        <v>375.01598947622898</v>
      </c>
      <c r="BZ110" s="10">
        <f t="shared" ca="1" si="81"/>
        <v>3369.7648317165426</v>
      </c>
      <c r="CA110" s="10">
        <f t="shared" ca="1" si="82"/>
        <v>2524.4876854773183</v>
      </c>
      <c r="CB110" s="10">
        <v>0</v>
      </c>
      <c r="CC110" s="82">
        <f t="shared" ca="1" si="83"/>
        <v>1.1829121255425075</v>
      </c>
      <c r="CD110" s="82">
        <f t="shared" ca="1" si="84"/>
        <v>110.54364843177271</v>
      </c>
      <c r="CE110" s="82">
        <f t="shared" ca="1" si="85"/>
        <v>15524.846170581624</v>
      </c>
      <c r="CF110" s="82">
        <f t="shared" ca="1" si="86"/>
        <v>11630.569174347593</v>
      </c>
      <c r="CG110" s="82">
        <f t="shared" ca="1" si="95"/>
        <v>27267.141905486533</v>
      </c>
      <c r="CH110" s="13">
        <f t="shared" ca="1" si="44"/>
        <v>45</v>
      </c>
      <c r="CI110" s="81">
        <f t="shared" ca="1" si="57"/>
        <v>9.1343999120067757E-4</v>
      </c>
      <c r="CJ110" s="81">
        <f t="shared" ca="1" si="58"/>
        <v>1.0527454768214919E-3</v>
      </c>
      <c r="CK110" s="81">
        <f t="shared" ca="1" si="59"/>
        <v>3.0466531498239097E-3</v>
      </c>
      <c r="CL110" s="81">
        <f t="shared" ca="1" si="60"/>
        <v>1.3275788190919148E-3</v>
      </c>
      <c r="CM110" s="89">
        <f t="shared" ca="1" si="46"/>
        <v>6.3404174369379937E-3</v>
      </c>
    </row>
    <row r="111" spans="1:91" x14ac:dyDescent="0.3">
      <c r="A111">
        <v>46</v>
      </c>
      <c r="B111" s="3">
        <f t="shared" si="62"/>
        <v>0.31666666666666665</v>
      </c>
      <c r="C111" s="3">
        <f t="shared" si="47"/>
        <v>1.5333333333333334</v>
      </c>
      <c r="D111" s="4">
        <f t="shared" ca="1" si="87"/>
        <v>111</v>
      </c>
      <c r="E111" s="58">
        <f>(0.5*(COS(B111*2*PI())+1)*('key variables'!$B$4-'key variables'!$B$6)+'key variables'!$B$6)/'key variables'!$B$4</f>
        <v>1</v>
      </c>
      <c r="F111" s="10">
        <f t="shared" ca="1" si="48"/>
        <v>11692536.904141117</v>
      </c>
      <c r="G111" s="10">
        <f t="shared" ca="1" si="49"/>
        <v>13496318.038140414</v>
      </c>
      <c r="H111" s="10">
        <f t="shared" ca="1" si="50"/>
        <v>40424048.811756201</v>
      </c>
      <c r="I111" s="10">
        <f t="shared" ca="1" si="51"/>
        <v>18169657.132273484</v>
      </c>
      <c r="J111" s="10">
        <f t="shared" ca="1" si="88"/>
        <v>83782560.886311218</v>
      </c>
      <c r="K111" s="82">
        <f t="shared" ca="1" si="65"/>
        <v>11268721.181548148</v>
      </c>
      <c r="L111" s="82">
        <f t="shared" ca="1" si="66"/>
        <v>13007121.225799959</v>
      </c>
      <c r="M111" s="82">
        <f t="shared" ca="1" si="67"/>
        <v>38959174.096186772</v>
      </c>
      <c r="N111" s="82">
        <f t="shared" ca="1" si="68"/>
        <v>17511955.905615602</v>
      </c>
      <c r="O111" s="82">
        <f t="shared" ca="1" si="89"/>
        <v>80746972.409150481</v>
      </c>
      <c r="P111" s="10">
        <f ca="1">IF(IF($A111&gt;='key variables'!$B$26,K111*SUMPRODUCT(Z111:AC111,'control variables'!$O$3:$R$3)/J111+F$65*'key variables'!$B$25/scenario!J$65,K111*SUMPRODUCT(Z111:AC111,'control variables'!$O$7:$R$7)/J111+F$65*'key variables'!$B$25/scenario!J$65)&lt;'key variables'!$B$28,0,IF($A111&gt;='key variables'!$B$26,K111*SUMPRODUCT(Z111:AC111,'control variables'!$O$3:$R$3)/J111+F$65*'key variables'!$B$25/scenario!J$65,K111*SUMPRODUCT(Z111:AC111,'control variables'!$O$7:$R$7)/J111+F$65*'key variables'!$B$25/scenario!J$65))</f>
        <v>58138.155959487223</v>
      </c>
      <c r="Q111" s="10">
        <f ca="1">IF(IF($A111&gt;='key variables'!$B$26,L111*SUMPRODUCT(Z111:AC111,'control variables'!$O$4:$R$4)/J111+G$65*'key variables'!$B$25/scenario!J$65,L111*SUMPRODUCT(Z111:AC111,'control variables'!$O$7:$R$7)/J111+G$65*'key variables'!$B$25/scenario!J$65)&lt;'key variables'!$B$28,0,IF($A111&gt;='key variables'!$B$26,L111*SUMPRODUCT(Z111:AC111,'control variables'!$O$4:$R$4)/J111+G$65*'key variables'!$B$25/scenario!J$65,L111*SUMPRODUCT(Z111:AC111,'control variables'!$O$7:$R$7)/J111+G$65*'key variables'!$B$25/scenario!J$65))</f>
        <v>67106.997344806339</v>
      </c>
      <c r="R111" s="10">
        <f ca="1">IF(IF($A111&gt;='key variables'!$B$26,M111*SUMPRODUCT(Z111:AC111,'control variables'!$O$5:$R$5)/J111+H$65*'key variables'!$B$25/scenario!J$65,M111*SUMPRODUCT(Z111:AC111,'control variables'!$O$7:$R$7)/J111+H$65*'key variables'!$B$25/scenario!J$65)&lt;'key variables'!$B$28,0,IF($A111&gt;='key variables'!$B$26,M111*SUMPRODUCT(Z111:AC111,'control variables'!$O$5:$R$5)/J111+H$65*'key variables'!$B$25/scenario!J$65,M111*SUMPRODUCT(Z111:AC111,'control variables'!$O$7:$R$7)/J111+H$65*'key variables'!$B$25/scenario!J$65))</f>
        <v>201000.14040330911</v>
      </c>
      <c r="S111" s="10">
        <f ca="1">IF(IF($A111&gt;='key variables'!$B$26,N111*SUMPRODUCT(Z111:AC111,'control variables'!$O$6:$R$6)/J111+I$65*'key variables'!$B$25/scenario!J$65,N111*SUMPRODUCT(Z111:AC111,'control variables'!$O$7:$R$7)/J111+I$65*'key variables'!$B$25/scenario!J$65)&lt;'key variables'!$B$28,0,IF($A111&gt;='key variables'!$B$26,N111*SUMPRODUCT(Z111:AC111,'control variables'!$O$6:$R$6)/J111+I$65*'key variables'!$B$25/scenario!J$65,N111*SUMPRODUCT(Z111:AC111,'control variables'!$O$7:$R$7)/J111+I$65*'key variables'!$B$25/scenario!J$65))</f>
        <v>90348.568146618229</v>
      </c>
      <c r="T111" s="10">
        <f t="shared" ca="1" si="61"/>
        <v>416593.86185422086</v>
      </c>
      <c r="U111" s="82">
        <f ca="1">SUMPRODUCT(P81:P110,'control variables'!AD$7:AD$36)</f>
        <v>30973.33948233207</v>
      </c>
      <c r="V111" s="82">
        <f ca="1">SUMPRODUCT(Q81:Q110,'control variables'!AE$7:AE$36)</f>
        <v>35751.526275601806</v>
      </c>
      <c r="W111" s="82">
        <f ca="1">SUMPRODUCT(R81:R110,'control variables'!AF$7:AF$36)</f>
        <v>107083.64381296095</v>
      </c>
      <c r="X111" s="82">
        <f ca="1">SUMPRODUCT(S81:S110,'control variables'!AG$7:AG$36)</f>
        <v>48133.567822444253</v>
      </c>
      <c r="Y111" s="82">
        <f t="shared" ca="1" si="55"/>
        <v>221942.07739333907</v>
      </c>
      <c r="Z111" s="10">
        <f ca="1">IF($A111&gt;='key variables'!$B$26,SUMPRODUCT(P81:P110,'control variables'!V$7:V$36)*$E111,SUMPRODUCT(P81:P110,'control variables'!Z$7:Z$36)*$E111)</f>
        <v>60323.792287989316</v>
      </c>
      <c r="AA111" s="10">
        <f ca="1">IF($A111&gt;='key variables'!$B$26,SUMPRODUCT(Q81:Q110,'control variables'!W$7:W$36)*$E111,SUMPRODUCT(Q81:Q110,'control variables'!AA$7:AA$36)*$E111)</f>
        <v>69629.806829780486</v>
      </c>
      <c r="AB111" s="10">
        <f ca="1">IF($A111&gt;='key variables'!$B$26,SUMPRODUCT(R81:R110,'control variables'!X$7:X$36)*$E111,SUMPRODUCT(R81:R110,'control variables'!AB$7:AB$36)*$E111)</f>
        <v>208556.50681447663</v>
      </c>
      <c r="AC111" s="10">
        <f ca="1">IF($A111&gt;='key variables'!$B$26,SUMPRODUCT(S81:S110,'control variables'!Y$7:Y$36)*$E111,SUMPRODUCT(S81:S110,'control variables'!AC$7:AC$36)*$E111)</f>
        <v>93745.117443898955</v>
      </c>
      <c r="AD111" s="10">
        <f t="shared" ca="1" si="56"/>
        <v>432255.22337614535</v>
      </c>
      <c r="AE111" s="82">
        <f ca="1">SUMPRODUCT(P81:P110,'control variables'!AL$7:AL$36)</f>
        <v>10889.368688591967</v>
      </c>
      <c r="AF111" s="82">
        <f ca="1">SUMPRODUCT(Q81:Q110,'control variables'!AM$7:AM$36)</f>
        <v>12536.382009940487</v>
      </c>
      <c r="AG111" s="82">
        <f ca="1">SUMPRODUCT(R81:R110,'control variables'!AN$7:AN$36)</f>
        <v>35744.519815020496</v>
      </c>
      <c r="AH111" s="82">
        <f ca="1">SUMPRODUCT(S81:S110,'control variables'!AO$7:AO$36)</f>
        <v>15477.02252169408</v>
      </c>
      <c r="AI111" s="82">
        <f t="shared" ca="1" si="69"/>
        <v>74647.293035247028</v>
      </c>
      <c r="AJ111" s="10">
        <f ca="1">SUMPRODUCT(P81:P110,'control variables'!AP$7:AP$36)</f>
        <v>32.101120571539617</v>
      </c>
      <c r="AK111" s="10">
        <f ca="1">SUMPRODUCT(Q81:Q110,'control variables'!AQ$7:AQ$36)</f>
        <v>92.633218985340221</v>
      </c>
      <c r="AL111" s="10">
        <f ca="1">SUMPRODUCT(R81:R110,'control variables'!AR$7:AR$36)</f>
        <v>3329.4811138209652</v>
      </c>
      <c r="AM111" s="10">
        <f ca="1">SUMPRODUCT(S81:S110,'control variables'!AS$7:AS$36)</f>
        <v>2494.3087991658895</v>
      </c>
      <c r="AN111" s="10">
        <f t="shared" ca="1" si="90"/>
        <v>5948.5242525437343</v>
      </c>
      <c r="AO111" s="82">
        <f ca="1">SUMPRODUCT(P81:P110,'control variables'!AX$7:AX$36)</f>
        <v>32.955040254631584</v>
      </c>
      <c r="AP111" s="82">
        <f ca="1">SUMPRODUCT(Q81:Q110,'control variables'!AY$7:AY$36)</f>
        <v>76.077879057829463</v>
      </c>
      <c r="AQ111" s="82">
        <f ca="1">SUMPRODUCT(R81:R110,'control variables'!AZ$7:AZ$36)</f>
        <v>683.6096820263931</v>
      </c>
      <c r="AR111" s="82">
        <f ca="1">SUMPRODUCT(S81:S110,'control variables'!BA$7:BA$36)</f>
        <v>512.1319469256847</v>
      </c>
      <c r="AS111" s="82">
        <f t="shared" ca="1" si="91"/>
        <v>1304.7745482645387</v>
      </c>
      <c r="AT111" s="10">
        <f ca="1">SUMPRODUCT(P81:P110,'control variables'!AT$7:AT$36)</f>
        <v>-0.97707397546641095</v>
      </c>
      <c r="AU111" s="10">
        <f ca="1">SUMPRODUCT(Q81:Q110,'control variables'!AU$7:AU$36)</f>
        <v>1.0599103139356714</v>
      </c>
      <c r="AV111" s="10">
        <f ca="1">SUMPRODUCT(R81:R110,'control variables'!AV$7:AV$36)</f>
        <v>456.40587491630407</v>
      </c>
      <c r="AW111" s="10">
        <f ca="1">SUMPRODUCT(S81:S110,'control variables'!AW$7:AW$36)</f>
        <v>341.92030255677832</v>
      </c>
      <c r="AX111" s="10">
        <f t="shared" ca="1" si="70"/>
        <v>798.40901381155163</v>
      </c>
      <c r="AY111" s="82">
        <f ca="1">SUMPRODUCT(P81:P110,'control variables'!BB$7:BB$36)</f>
        <v>8.2899601081556771</v>
      </c>
      <c r="AZ111" s="82">
        <f ca="1">SUMPRODUCT(Q81:Q110,'control variables'!BC$7:BC$36)</f>
        <v>21.139383492545228</v>
      </c>
      <c r="BA111" s="82">
        <f ca="1">SUMPRODUCT(R81:R110,'control variables'!BD$7:BD$36)</f>
        <v>147.98218227313632</v>
      </c>
      <c r="BB111" s="82">
        <f ca="1">SUMPRODUCT(S81:S110,'control variables'!BE$7:BE$36)</f>
        <v>21.029324473704538</v>
      </c>
      <c r="BC111" s="82">
        <f t="shared" ca="1" si="92"/>
        <v>198.44085034754175</v>
      </c>
      <c r="BD111" s="10">
        <f ca="1">SUMPRODUCT(P81:P110,'control variables'!BF$7:BF$36)</f>
        <v>1.7341874476358774</v>
      </c>
      <c r="BE111" s="10">
        <f ca="1">SUMPRODUCT(Q81:Q110,'control variables'!BG$7:BG$36)</f>
        <v>2.0017166097423598</v>
      </c>
      <c r="BF111" s="10">
        <f ca="1">SUMPRODUCT(R81:R110,'control variables'!BH$7:BH$36)</f>
        <v>59.955792320514142</v>
      </c>
      <c r="BG111" s="10">
        <f ca="1">SUMPRODUCT(S81:S110,'control variables'!BI$7:BI$36)</f>
        <v>134.74915931365393</v>
      </c>
      <c r="BH111" s="10">
        <f t="shared" ca="1" si="93"/>
        <v>198.44085569154632</v>
      </c>
      <c r="BI111" s="82">
        <f t="shared" ca="1" si="71"/>
        <v>10896.681574724656</v>
      </c>
      <c r="BJ111" s="82">
        <f t="shared" ca="1" si="72"/>
        <v>12558.581303746969</v>
      </c>
      <c r="BK111" s="82">
        <f t="shared" ca="1" si="73"/>
        <v>36348.907872209937</v>
      </c>
      <c r="BL111" s="82">
        <f t="shared" ca="1" si="74"/>
        <v>15839.972148724562</v>
      </c>
      <c r="BM111" s="82">
        <f t="shared" ca="1" si="64"/>
        <v>75644.142899406113</v>
      </c>
      <c r="BN111" s="10">
        <f ca="1">BN110+BI111-INDIRECT(ADDRESS(MAX($D111-'key variables'!$B$9*30,34),scenario!BI$4),TRUE)</f>
        <v>87427.18192274998</v>
      </c>
      <c r="BO111" s="10">
        <f ca="1">BO110+BJ111-INDIRECT(ADDRESS(MAX($D111-'key variables'!$B$9*30,34),scenario!BJ$4),TRUE)</f>
        <v>100760.47618068052</v>
      </c>
      <c r="BP111" s="10">
        <f ca="1">BP110+BK111-INDIRECT(ADDRESS(MAX($D111-'key variables'!$B$9*30,34),scenario!BK$4),TRUE)</f>
        <v>291605.84011625359</v>
      </c>
      <c r="BQ111" s="10">
        <f ca="1">BQ110+BL111-INDIRECT(ADDRESS(MAX($D111-'key variables'!$B$9*30,34),scenario!BL$4),TRUE)</f>
        <v>127068.15599799488</v>
      </c>
      <c r="BR111" s="10">
        <f t="shared" ca="1" si="63"/>
        <v>606861.65421767905</v>
      </c>
      <c r="BS111" s="82">
        <f t="shared" ca="1" si="75"/>
        <v>394524.96244225756</v>
      </c>
      <c r="BT111" s="82">
        <f t="shared" ca="1" si="76"/>
        <v>455541.33178797289</v>
      </c>
      <c r="BU111" s="82">
        <f t="shared" ca="1" si="77"/>
        <v>1374209.0600641647</v>
      </c>
      <c r="BV111" s="82">
        <f t="shared" ca="1" si="78"/>
        <v>620846.88964718941</v>
      </c>
      <c r="BW111" s="82">
        <f t="shared" ca="1" si="94"/>
        <v>2845122.2439415846</v>
      </c>
      <c r="BX111" s="10">
        <f t="shared" ca="1" si="79"/>
        <v>185.37846855627646</v>
      </c>
      <c r="BY111" s="10">
        <f t="shared" ca="1" si="80"/>
        <v>427.95276843177089</v>
      </c>
      <c r="BZ111" s="10">
        <f t="shared" ca="1" si="81"/>
        <v>3845.4365391492852</v>
      </c>
      <c r="CA111" s="10">
        <f t="shared" ca="1" si="82"/>
        <v>2880.8411486156447</v>
      </c>
      <c r="CB111" s="10">
        <v>0</v>
      </c>
      <c r="CC111" s="82">
        <f t="shared" ca="1" si="83"/>
        <v>1.3060664179169525</v>
      </c>
      <c r="CD111" s="82">
        <f t="shared" ca="1" si="84"/>
        <v>126.03907804534779</v>
      </c>
      <c r="CE111" s="82">
        <f t="shared" ca="1" si="85"/>
        <v>17714.311727459892</v>
      </c>
      <c r="CF111" s="82">
        <f t="shared" ca="1" si="86"/>
        <v>13270.825724031018</v>
      </c>
      <c r="CG111" s="82">
        <f t="shared" ca="1" si="95"/>
        <v>31112.482595954178</v>
      </c>
      <c r="CH111" s="13">
        <f t="shared" ca="1" si="44"/>
        <v>46</v>
      </c>
      <c r="CI111" s="81">
        <f t="shared" ca="1" si="57"/>
        <v>1.0435009505305565E-3</v>
      </c>
      <c r="CJ111" s="81">
        <f t="shared" ca="1" si="58"/>
        <v>1.2026425919041493E-3</v>
      </c>
      <c r="CK111" s="81">
        <f t="shared" ca="1" si="59"/>
        <v>3.480507602434691E-3</v>
      </c>
      <c r="CL111" s="81">
        <f t="shared" ca="1" si="60"/>
        <v>1.5166420631427114E-3</v>
      </c>
      <c r="CM111" s="89">
        <f t="shared" ca="1" si="46"/>
        <v>7.2432932080121089E-3</v>
      </c>
    </row>
    <row r="112" spans="1:91" x14ac:dyDescent="0.3">
      <c r="A112">
        <v>47</v>
      </c>
      <c r="B112" s="3">
        <f t="shared" si="62"/>
        <v>0.31944444444444442</v>
      </c>
      <c r="C112" s="3">
        <f t="shared" si="47"/>
        <v>1.5666666666666667</v>
      </c>
      <c r="D112" s="4">
        <f t="shared" ca="1" si="87"/>
        <v>112</v>
      </c>
      <c r="E112" s="58">
        <f>(0.5*(COS(B112*2*PI())+1)*('key variables'!$B$4-'key variables'!$B$6)+'key variables'!$B$6)/'key variables'!$B$4</f>
        <v>1</v>
      </c>
      <c r="F112" s="10">
        <f t="shared" ca="1" si="48"/>
        <v>11692535.169953668</v>
      </c>
      <c r="G112" s="10">
        <f t="shared" ca="1" si="49"/>
        <v>13496316.036423804</v>
      </c>
      <c r="H112" s="10">
        <f t="shared" ca="1" si="50"/>
        <v>40423988.855963878</v>
      </c>
      <c r="I112" s="10">
        <f t="shared" ca="1" si="51"/>
        <v>18169522.38311417</v>
      </c>
      <c r="J112" s="10">
        <f t="shared" ca="1" si="88"/>
        <v>83782362.445455521</v>
      </c>
      <c r="K112" s="82">
        <f t="shared" ca="1" si="65"/>
        <v>11210583.02558866</v>
      </c>
      <c r="L112" s="82">
        <f t="shared" ca="1" si="66"/>
        <v>12940014.22845515</v>
      </c>
      <c r="M112" s="82">
        <f t="shared" ca="1" si="67"/>
        <v>38758173.955783457</v>
      </c>
      <c r="N112" s="82">
        <f t="shared" ca="1" si="68"/>
        <v>17421607.337468985</v>
      </c>
      <c r="O112" s="82">
        <f t="shared" ca="1" si="89"/>
        <v>80330378.547296256</v>
      </c>
      <c r="P112" s="10">
        <f ca="1">IF(IF($A112&gt;='key variables'!$B$26,K112*SUMPRODUCT(Z112:AC112,'control variables'!$O$3:$R$3)/J112+F$65*'key variables'!$B$25/scenario!J$65,K112*SUMPRODUCT(Z112:AC112,'control variables'!$O$7:$R$7)/J112+F$65*'key variables'!$B$25/scenario!J$65)&lt;'key variables'!$B$28,0,IF($A112&gt;='key variables'!$B$26,K112*SUMPRODUCT(Z112:AC112,'control variables'!$O$3:$R$3)/J112+F$65*'key variables'!$B$25/scenario!J$65,K112*SUMPRODUCT(Z112:AC112,'control variables'!$O$7:$R$7)/J112+F$65*'key variables'!$B$25/scenario!J$65))</f>
        <v>65701.567491162292</v>
      </c>
      <c r="Q112" s="10">
        <f ca="1">IF(IF($A112&gt;='key variables'!$B$26,L112*SUMPRODUCT(Z112:AC112,'control variables'!$O$4:$R$4)/J112+G$65*'key variables'!$B$25/scenario!J$65,L112*SUMPRODUCT(Z112:AC112,'control variables'!$O$7:$R$7)/J112+G$65*'key variables'!$B$25/scenario!J$65)&lt;'key variables'!$B$28,0,IF($A112&gt;='key variables'!$B$26,L112*SUMPRODUCT(Z112:AC112,'control variables'!$O$4:$R$4)/J112+G$65*'key variables'!$B$25/scenario!J$65,L112*SUMPRODUCT(Z112:AC112,'control variables'!$O$7:$R$7)/J112+G$65*'key variables'!$B$25/scenario!J$65))</f>
        <v>75837.199209610611</v>
      </c>
      <c r="R112" s="10">
        <f ca="1">IF(IF($A112&gt;='key variables'!$B$26,M112*SUMPRODUCT(Z112:AC112,'control variables'!$O$5:$R$5)/J112+H$65*'key variables'!$B$25/scenario!J$65,M112*SUMPRODUCT(Z112:AC112,'control variables'!$O$7:$R$7)/J112+H$65*'key variables'!$B$25/scenario!J$65)&lt;'key variables'!$B$28,0,IF($A112&gt;='key variables'!$B$26,M112*SUMPRODUCT(Z112:AC112,'control variables'!$O$5:$R$5)/J112+H$65*'key variables'!$B$25/scenario!J$65,M112*SUMPRODUCT(Z112:AC112,'control variables'!$O$7:$R$7)/J112+H$65*'key variables'!$B$25/scenario!J$65))</f>
        <v>227149.00520139557</v>
      </c>
      <c r="S112" s="10">
        <f ca="1">IF(IF($A112&gt;='key variables'!$B$26,N112*SUMPRODUCT(Z112:AC112,'control variables'!$O$6:$R$6)/J112+I$65*'key variables'!$B$25/scenario!J$65,N112*SUMPRODUCT(Z112:AC112,'control variables'!$O$7:$R$7)/J112+I$65*'key variables'!$B$25/scenario!J$65)&lt;'key variables'!$B$28,0,IF($A112&gt;='key variables'!$B$26,N112*SUMPRODUCT(Z112:AC112,'control variables'!$O$6:$R$6)/J112+I$65*'key variables'!$B$25/scenario!J$65,N112*SUMPRODUCT(Z112:AC112,'control variables'!$O$7:$R$7)/J112+I$65*'key variables'!$B$25/scenario!J$65))</f>
        <v>102102.35343465942</v>
      </c>
      <c r="T112" s="10">
        <f t="shared" ca="1" si="61"/>
        <v>470790.12533682794</v>
      </c>
      <c r="U112" s="82">
        <f ca="1">SUMPRODUCT(P82:P111,'control variables'!AD$7:AD$36)</f>
        <v>35199.025283276853</v>
      </c>
      <c r="V112" s="82">
        <f ca="1">SUMPRODUCT(Q82:Q111,'control variables'!AE$7:AE$36)</f>
        <v>40629.099035590814</v>
      </c>
      <c r="W112" s="82">
        <f ca="1">SUMPRODUCT(R82:R111,'control variables'!AF$7:AF$36)</f>
        <v>121693.04146709426</v>
      </c>
      <c r="X112" s="82">
        <f ca="1">SUMPRODUCT(S82:S111,'control variables'!AG$7:AG$36)</f>
        <v>54700.419750443099</v>
      </c>
      <c r="Y112" s="82">
        <f t="shared" ca="1" si="55"/>
        <v>252221.58553640501</v>
      </c>
      <c r="Z112" s="10">
        <f ca="1">IF($A112&gt;='key variables'!$B$26,SUMPRODUCT(P82:P111,'control variables'!V$7:V$36)*$E112,SUMPRODUCT(P82:P111,'control variables'!Z$7:Z$36)*$E112)</f>
        <v>68524.917227150203</v>
      </c>
      <c r="AA112" s="10">
        <f ca="1">IF($A112&gt;='key variables'!$B$26,SUMPRODUCT(Q82:Q111,'control variables'!W$7:W$36)*$E112,SUMPRODUCT(Q82:Q111,'control variables'!AA$7:AA$36)*$E112)</f>
        <v>79096.100702262469</v>
      </c>
      <c r="AB112" s="10">
        <f ca="1">IF($A112&gt;='key variables'!$B$26,SUMPRODUCT(R82:R111,'control variables'!X$7:X$36)*$E112,SUMPRODUCT(R82:R111,'control variables'!AB$7:AB$36)*$E112)</f>
        <v>236910.12823626897</v>
      </c>
      <c r="AC112" s="10">
        <f ca="1">IF($A112&gt;='key variables'!$B$26,SUMPRODUCT(S82:S111,'control variables'!Y$7:Y$36)*$E112,SUMPRODUCT(S82:S111,'control variables'!AC$7:AC$36)*$E112)</f>
        <v>106489.92992059732</v>
      </c>
      <c r="AD112" s="10">
        <f t="shared" ca="1" si="56"/>
        <v>491021.076086279</v>
      </c>
      <c r="AE112" s="82">
        <f ca="1">SUMPRODUCT(P82:P111,'control variables'!AL$7:AL$36)</f>
        <v>12424.012458337715</v>
      </c>
      <c r="AF112" s="82">
        <f ca="1">SUMPRODUCT(Q82:Q111,'control variables'!AM$7:AM$36)</f>
        <v>14303.140129432129</v>
      </c>
      <c r="AG112" s="82">
        <f ca="1">SUMPRODUCT(R82:R111,'control variables'!AN$7:AN$36)</f>
        <v>40782.011537946782</v>
      </c>
      <c r="AH112" s="82">
        <f ca="1">SUMPRODUCT(S82:S111,'control variables'!AO$7:AO$36)</f>
        <v>17658.20646966853</v>
      </c>
      <c r="AI112" s="82">
        <f t="shared" ca="1" si="69"/>
        <v>85167.37059538516</v>
      </c>
      <c r="AJ112" s="10">
        <f ca="1">SUMPRODUCT(P82:P111,'control variables'!AP$7:AP$36)</f>
        <v>36.571389234735008</v>
      </c>
      <c r="AK112" s="10">
        <f ca="1">SUMPRODUCT(Q82:Q111,'control variables'!AQ$7:AQ$36)</f>
        <v>105.53293614874084</v>
      </c>
      <c r="AL112" s="10">
        <f ca="1">SUMPRODUCT(R82:R111,'control variables'!AR$7:AR$36)</f>
        <v>3793.1308189658503</v>
      </c>
      <c r="AM112" s="10">
        <f ca="1">SUMPRODUCT(S82:S111,'control variables'!AS$7:AS$36)</f>
        <v>2841.6558781064737</v>
      </c>
      <c r="AN112" s="10">
        <f t="shared" ca="1" si="90"/>
        <v>6776.8910224558003</v>
      </c>
      <c r="AO112" s="82">
        <f ca="1">SUMPRODUCT(P82:P111,'control variables'!AX$7:AX$36)</f>
        <v>37.560867526976104</v>
      </c>
      <c r="AP112" s="82">
        <f ca="1">SUMPRODUCT(Q82:Q111,'control variables'!AY$7:AY$36)</f>
        <v>86.71059464486116</v>
      </c>
      <c r="AQ112" s="82">
        <f ca="1">SUMPRODUCT(R82:R111,'control variables'!AZ$7:AZ$36)</f>
        <v>779.15161105418156</v>
      </c>
      <c r="AR112" s="82">
        <f ca="1">SUMPRODUCT(S82:S111,'control variables'!BA$7:BA$36)</f>
        <v>583.70798719035099</v>
      </c>
      <c r="AS112" s="82">
        <f t="shared" ca="1" si="91"/>
        <v>1487.1310604163698</v>
      </c>
      <c r="AT112" s="10">
        <f ca="1">SUMPRODUCT(P82:P111,'control variables'!AT$7:AT$36)</f>
        <v>-1.1163963471903886</v>
      </c>
      <c r="AU112" s="10">
        <f ca="1">SUMPRODUCT(Q82:Q111,'control variables'!AU$7:AU$36)</f>
        <v>1.2110444373081961</v>
      </c>
      <c r="AV112" s="10">
        <f ca="1">SUMPRODUCT(R82:R111,'control variables'!AV$7:AV$36)</f>
        <v>521.4854395743871</v>
      </c>
      <c r="AW112" s="10">
        <f ca="1">SUMPRODUCT(S82:S111,'control variables'!AW$7:AW$36)</f>
        <v>390.67520616584278</v>
      </c>
      <c r="AX112" s="10">
        <f t="shared" ca="1" si="70"/>
        <v>912.25529383034768</v>
      </c>
      <c r="AY112" s="82">
        <f ca="1">SUMPRODUCT(P82:P111,'control variables'!BB$7:BB$36)</f>
        <v>9.4691681170939344</v>
      </c>
      <c r="AZ112" s="82">
        <f ca="1">SUMPRODUCT(Q82:Q111,'control variables'!BC$7:BC$36)</f>
        <v>24.146361812489445</v>
      </c>
      <c r="BA112" s="82">
        <f ca="1">SUMPRODUCT(R82:R111,'control variables'!BD$7:BD$36)</f>
        <v>169.03195479797247</v>
      </c>
      <c r="BB112" s="82">
        <f ca="1">SUMPRODUCT(S82:S111,'control variables'!BE$7:BE$36)</f>
        <v>24.020647413552876</v>
      </c>
      <c r="BC112" s="82">
        <f t="shared" ca="1" si="92"/>
        <v>226.66813214110871</v>
      </c>
      <c r="BD112" s="10">
        <f ca="1">SUMPRODUCT(P82:P111,'control variables'!BF$7:BF$36)</f>
        <v>1.9808674919994904</v>
      </c>
      <c r="BE112" s="10">
        <f ca="1">SUMPRODUCT(Q82:Q111,'control variables'!BG$7:BG$36)</f>
        <v>2.2864514247519905</v>
      </c>
      <c r="BF112" s="10">
        <f ca="1">SUMPRODUCT(R82:R111,'control variables'!BH$7:BH$36)</f>
        <v>68.484223044448981</v>
      </c>
      <c r="BG112" s="10">
        <f ca="1">SUMPRODUCT(S82:S111,'control variables'!BI$7:BI$36)</f>
        <v>153.91659628407248</v>
      </c>
      <c r="BH112" s="10">
        <f t="shared" ca="1" si="93"/>
        <v>226.66813824527293</v>
      </c>
      <c r="BI112" s="82">
        <f t="shared" ca="1" si="71"/>
        <v>12432.365230107618</v>
      </c>
      <c r="BJ112" s="82">
        <f t="shared" ca="1" si="72"/>
        <v>14328.497535681927</v>
      </c>
      <c r="BK112" s="82">
        <f t="shared" ca="1" si="73"/>
        <v>41472.528932319146</v>
      </c>
      <c r="BL112" s="82">
        <f t="shared" ca="1" si="74"/>
        <v>18072.902323247927</v>
      </c>
      <c r="BM112" s="82">
        <f t="shared" ca="1" si="64"/>
        <v>86306.294021356618</v>
      </c>
      <c r="BN112" s="10">
        <f ca="1">BN111+BI112-INDIRECT(ADDRESS(MAX($D112-'key variables'!$B$9*30,34),scenario!BI$4),TRUE)</f>
        <v>99859.547152857602</v>
      </c>
      <c r="BO112" s="10">
        <f ca="1">BO111+BJ112-INDIRECT(ADDRESS(MAX($D112-'key variables'!$B$9*30,34),scenario!BJ$4),TRUE)</f>
        <v>115088.97371636244</v>
      </c>
      <c r="BP112" s="10">
        <f ca="1">BP111+BK112-INDIRECT(ADDRESS(MAX($D112-'key variables'!$B$9*30,34),scenario!BK$4),TRUE)</f>
        <v>333078.36904857273</v>
      </c>
      <c r="BQ112" s="10">
        <f ca="1">BQ111+BL112-INDIRECT(ADDRESS(MAX($D112-'key variables'!$B$9*30,34),scenario!BL$4),TRUE)</f>
        <v>145141.0583212428</v>
      </c>
      <c r="BR112" s="10">
        <f t="shared" ca="1" si="63"/>
        <v>693167.94823903567</v>
      </c>
      <c r="BS112" s="82">
        <f t="shared" ca="1" si="75"/>
        <v>447792.18383582024</v>
      </c>
      <c r="BT112" s="82">
        <f t="shared" ca="1" si="76"/>
        <v>517047.74701047683</v>
      </c>
      <c r="BU112" s="82">
        <f t="shared" ca="1" si="77"/>
        <v>1559817.0521101966</v>
      </c>
      <c r="BV112" s="82">
        <f t="shared" ca="1" si="78"/>
        <v>704722.42416231683</v>
      </c>
      <c r="BW112" s="82">
        <f t="shared" ca="1" si="94"/>
        <v>3229379.4071188103</v>
      </c>
      <c r="BX112" s="10">
        <f t="shared" ca="1" si="79"/>
        <v>211.48930047415911</v>
      </c>
      <c r="BY112" s="10">
        <f t="shared" ca="1" si="80"/>
        <v>488.23054983939068</v>
      </c>
      <c r="BZ112" s="10">
        <f t="shared" ca="1" si="81"/>
        <v>4387.0719723610446</v>
      </c>
      <c r="CA112" s="10">
        <f t="shared" ca="1" si="82"/>
        <v>3286.6118921083703</v>
      </c>
      <c r="CB112" s="10">
        <v>0</v>
      </c>
      <c r="CC112" s="82">
        <f t="shared" ca="1" si="83"/>
        <v>1.4329844728662453</v>
      </c>
      <c r="CD112" s="82">
        <f t="shared" ca="1" si="84"/>
        <v>143.65037511191929</v>
      </c>
      <c r="CE112" s="82">
        <f t="shared" ca="1" si="85"/>
        <v>20206.805495797176</v>
      </c>
      <c r="CF112" s="82">
        <f t="shared" ca="1" si="86"/>
        <v>15138.098408781298</v>
      </c>
      <c r="CG112" s="82">
        <f t="shared" ca="1" si="95"/>
        <v>35489.987264163261</v>
      </c>
      <c r="CH112" s="13">
        <f t="shared" ca="1" si="44"/>
        <v>47</v>
      </c>
      <c r="CI112" s="81">
        <f t="shared" ca="1" si="57"/>
        <v>1.19189223409484E-3</v>
      </c>
      <c r="CJ112" s="81">
        <f t="shared" ca="1" si="58"/>
        <v>1.3736658928815517E-3</v>
      </c>
      <c r="CK112" s="81">
        <f t="shared" ca="1" si="59"/>
        <v>3.9755189436847804E-3</v>
      </c>
      <c r="CL112" s="81">
        <f t="shared" ca="1" si="60"/>
        <v>1.7323581489568688E-3</v>
      </c>
      <c r="CM112" s="89">
        <f t="shared" ca="1" si="46"/>
        <v>8.2734352196180416E-3</v>
      </c>
    </row>
    <row r="113" spans="1:91" x14ac:dyDescent="0.3">
      <c r="A113">
        <v>48</v>
      </c>
      <c r="B113" s="3">
        <f t="shared" si="62"/>
        <v>0.32222222222222224</v>
      </c>
      <c r="C113" s="3">
        <f t="shared" si="47"/>
        <v>1.6</v>
      </c>
      <c r="D113" s="4">
        <f t="shared" ca="1" si="87"/>
        <v>113</v>
      </c>
      <c r="E113" s="58">
        <f>(0.5*(COS(B113*2*PI())+1)*('key variables'!$B$4-'key variables'!$B$6)+'key variables'!$B$6)/'key variables'!$B$4</f>
        <v>1</v>
      </c>
      <c r="F113" s="10">
        <f t="shared" ca="1" si="48"/>
        <v>11692533.189086176</v>
      </c>
      <c r="G113" s="10">
        <f t="shared" ca="1" si="49"/>
        <v>13496313.749972379</v>
      </c>
      <c r="H113" s="10">
        <f t="shared" ca="1" si="50"/>
        <v>40423920.371740833</v>
      </c>
      <c r="I113" s="10">
        <f t="shared" ca="1" si="51"/>
        <v>18169368.466517888</v>
      </c>
      <c r="J113" s="10">
        <f t="shared" ca="1" si="88"/>
        <v>83782135.777317286</v>
      </c>
      <c r="K113" s="82">
        <f t="shared" ca="1" si="65"/>
        <v>11144881.458097499</v>
      </c>
      <c r="L113" s="82">
        <f t="shared" ca="1" si="66"/>
        <v>12864177.029245539</v>
      </c>
      <c r="M113" s="82">
        <f t="shared" ca="1" si="67"/>
        <v>38531024.950582065</v>
      </c>
      <c r="N113" s="82">
        <f t="shared" ca="1" si="68"/>
        <v>17319504.98403433</v>
      </c>
      <c r="O113" s="82">
        <f t="shared" ca="1" si="89"/>
        <v>79859588.42195943</v>
      </c>
      <c r="P113" s="10">
        <f ca="1">IF(IF($A113&gt;='key variables'!$B$26,K113*SUMPRODUCT(Z113:AC113,'control variables'!$O$3:$R$3)/J113+F$65*'key variables'!$B$25/scenario!J$65,K113*SUMPRODUCT(Z113:AC113,'control variables'!$O$7:$R$7)/J113+F$65*'key variables'!$B$25/scenario!J$65)&lt;'key variables'!$B$28,0,IF($A113&gt;='key variables'!$B$26,K113*SUMPRODUCT(Z113:AC113,'control variables'!$O$3:$R$3)/J113+F$65*'key variables'!$B$25/scenario!J$65,K113*SUMPRODUCT(Z113:AC113,'control variables'!$O$7:$R$7)/J113+F$65*'key variables'!$B$25/scenario!J$65))</f>
        <v>74129.506617141626</v>
      </c>
      <c r="Q113" s="10">
        <f ca="1">IF(IF($A113&gt;='key variables'!$B$26,L113*SUMPRODUCT(Z113:AC113,'control variables'!$O$4:$R$4)/J113+G$65*'key variables'!$B$25/scenario!J$65,L113*SUMPRODUCT(Z113:AC113,'control variables'!$O$7:$R$7)/J113+G$65*'key variables'!$B$25/scenario!J$65)&lt;'key variables'!$B$28,0,IF($A113&gt;='key variables'!$B$26,L113*SUMPRODUCT(Z113:AC113,'control variables'!$O$4:$R$4)/J113+G$65*'key variables'!$B$25/scenario!J$65,L113*SUMPRODUCT(Z113:AC113,'control variables'!$O$7:$R$7)/J113+G$65*'key variables'!$B$25/scenario!J$65))</f>
        <v>85565.297378795673</v>
      </c>
      <c r="R113" s="10">
        <f ca="1">IF(IF($A113&gt;='key variables'!$B$26,M113*SUMPRODUCT(Z113:AC113,'control variables'!$O$5:$R$5)/J113+H$65*'key variables'!$B$25/scenario!J$65,M113*SUMPRODUCT(Z113:AC113,'control variables'!$O$7:$R$7)/J113+H$65*'key variables'!$B$25/scenario!J$65)&lt;'key variables'!$B$28,0,IF($A113&gt;='key variables'!$B$26,M113*SUMPRODUCT(Z113:AC113,'control variables'!$O$5:$R$5)/J113+H$65*'key variables'!$B$25/scenario!J$65,M113*SUMPRODUCT(Z113:AC113,'control variables'!$O$7:$R$7)/J113+H$65*'key variables'!$B$25/scenario!J$65))</f>
        <v>256286.78777593817</v>
      </c>
      <c r="S113" s="10">
        <f ca="1">IF(IF($A113&gt;='key variables'!$B$26,N113*SUMPRODUCT(Z113:AC113,'control variables'!$O$6:$R$6)/J113+I$65*'key variables'!$B$25/scenario!J$65,N113*SUMPRODUCT(Z113:AC113,'control variables'!$O$7:$R$7)/J113+I$65*'key variables'!$B$25/scenario!J$65)&lt;'key variables'!$B$28,0,IF($A113&gt;='key variables'!$B$26,N113*SUMPRODUCT(Z113:AC113,'control variables'!$O$6:$R$6)/J113+I$65*'key variables'!$B$25/scenario!J$65,N113*SUMPRODUCT(Z113:AC113,'control variables'!$O$7:$R$7)/J113+I$65*'key variables'!$B$25/scenario!J$65))</f>
        <v>115199.64246786683</v>
      </c>
      <c r="T113" s="10">
        <f t="shared" ca="1" si="61"/>
        <v>531181.23423974228</v>
      </c>
      <c r="U113" s="82">
        <f ca="1">SUMPRODUCT(P83:P112,'control variables'!AD$7:AD$36)</f>
        <v>39967.183999295747</v>
      </c>
      <c r="V113" s="82">
        <f ca="1">SUMPRODUCT(Q83:Q112,'control variables'!AE$7:AE$36)</f>
        <v>46132.830776213377</v>
      </c>
      <c r="W113" s="82">
        <f ca="1">SUMPRODUCT(R83:R112,'control variables'!AF$7:AF$36)</f>
        <v>138177.9222750254</v>
      </c>
      <c r="X113" s="82">
        <f ca="1">SUMPRODUCT(S83:S112,'control variables'!AG$7:AG$36)</f>
        <v>62110.292072302065</v>
      </c>
      <c r="Y113" s="82">
        <f t="shared" ca="1" si="55"/>
        <v>286388.22912283661</v>
      </c>
      <c r="Z113" s="10">
        <f ca="1">IF($A113&gt;='key variables'!$B$26,SUMPRODUCT(P83:P112,'control variables'!V$7:V$36)*$E113,SUMPRODUCT(P83:P112,'control variables'!Z$7:Z$36)*$E113)</f>
        <v>77770.60352085538</v>
      </c>
      <c r="AA113" s="10">
        <f ca="1">IF($A113&gt;='key variables'!$B$26,SUMPRODUCT(Q83:Q112,'control variables'!W$7:W$36)*$E113,SUMPRODUCT(Q83:Q112,'control variables'!AA$7:AA$36)*$E113)</f>
        <v>89768.098039001838</v>
      </c>
      <c r="AB113" s="10">
        <f ca="1">IF($A113&gt;='key variables'!$B$26,SUMPRODUCT(R83:R112,'control variables'!X$7:X$36)*$E113,SUMPRODUCT(R83:R112,'control variables'!AB$7:AB$36)*$E113)</f>
        <v>268875.09534762148</v>
      </c>
      <c r="AC113" s="10">
        <f ca="1">IF($A113&gt;='key variables'!$B$26,SUMPRODUCT(S83:S112,'control variables'!Y$7:Y$36)*$E113,SUMPRODUCT(S83:S112,'control variables'!AC$7:AC$36)*$E113)</f>
        <v>120858.02440834077</v>
      </c>
      <c r="AD113" s="10">
        <f t="shared" ca="1" si="56"/>
        <v>557271.82131581951</v>
      </c>
      <c r="AE113" s="82">
        <f ca="1">SUMPRODUCT(P83:P112,'control variables'!AL$7:AL$36)</f>
        <v>14170.711253286197</v>
      </c>
      <c r="AF113" s="82">
        <f ca="1">SUMPRODUCT(Q83:Q112,'control variables'!AM$7:AM$36)</f>
        <v>16314.02652477634</v>
      </c>
      <c r="AG113" s="82">
        <f ca="1">SUMPRODUCT(R83:R112,'control variables'!AN$7:AN$36)</f>
        <v>46515.577135033898</v>
      </c>
      <c r="AH113" s="82">
        <f ca="1">SUMPRODUCT(S83:S112,'control variables'!AO$7:AO$36)</f>
        <v>20140.783500635895</v>
      </c>
      <c r="AI113" s="82">
        <f t="shared" ca="1" si="69"/>
        <v>97141.098413732325</v>
      </c>
      <c r="AJ113" s="10">
        <f ca="1">SUMPRODUCT(P83:P112,'control variables'!AP$7:AP$36)</f>
        <v>41.643191553850023</v>
      </c>
      <c r="AK113" s="10">
        <f ca="1">SUMPRODUCT(Q83:Q112,'control variables'!AQ$7:AQ$36)</f>
        <v>120.16848053199429</v>
      </c>
      <c r="AL113" s="10">
        <f ca="1">SUMPRODUCT(R83:R112,'control variables'!AR$7:AR$36)</f>
        <v>4319.1707120871561</v>
      </c>
      <c r="AM113" s="10">
        <f ca="1">SUMPRODUCT(S83:S112,'control variables'!AS$7:AS$36)</f>
        <v>3235.7430914797806</v>
      </c>
      <c r="AN113" s="10">
        <f t="shared" ca="1" si="90"/>
        <v>7716.7254756527809</v>
      </c>
      <c r="AO113" s="82">
        <f ca="1">SUMPRODUCT(P83:P112,'control variables'!AX$7:AX$36)</f>
        <v>42.791437864671373</v>
      </c>
      <c r="AP113" s="82">
        <f ca="1">SUMPRODUCT(Q83:Q112,'control variables'!AY$7:AY$36)</f>
        <v>98.785551752483698</v>
      </c>
      <c r="AQ113" s="82">
        <f ca="1">SUMPRODUCT(R83:R112,'control variables'!AZ$7:AZ$36)</f>
        <v>887.65302685403071</v>
      </c>
      <c r="AR113" s="82">
        <f ca="1">SUMPRODUCT(S83:S112,'control variables'!BA$7:BA$36)</f>
        <v>664.99273604448513</v>
      </c>
      <c r="AS113" s="82">
        <f t="shared" ca="1" si="91"/>
        <v>1694.2227525156709</v>
      </c>
      <c r="AT113" s="10">
        <f ca="1">SUMPRODUCT(P83:P112,'control variables'!AT$7:AT$36)</f>
        <v>-1.275457650419368</v>
      </c>
      <c r="AU113" s="10">
        <f ca="1">SUMPRODUCT(Q83:Q112,'control variables'!AU$7:AU$36)</f>
        <v>1.3835909589366808</v>
      </c>
      <c r="AV113" s="10">
        <f ca="1">SUMPRODUCT(R83:R112,'control variables'!AV$7:AV$36)</f>
        <v>595.7853545126552</v>
      </c>
      <c r="AW113" s="10">
        <f ca="1">SUMPRODUCT(S83:S112,'control variables'!AW$7:AW$36)</f>
        <v>446.33761279085434</v>
      </c>
      <c r="AX113" s="10">
        <f t="shared" ca="1" si="70"/>
        <v>1042.2311006120267</v>
      </c>
      <c r="AY113" s="82">
        <f ca="1">SUMPRODUCT(P83:P112,'control variables'!BB$7:BB$36)</f>
        <v>10.814630000412684</v>
      </c>
      <c r="AZ113" s="82">
        <f ca="1">SUMPRODUCT(Q83:Q112,'control variables'!BC$7:BC$36)</f>
        <v>27.577287215628076</v>
      </c>
      <c r="BA113" s="82">
        <f ca="1">SUMPRODUCT(R83:R112,'control variables'!BD$7:BD$36)</f>
        <v>193.04948721805656</v>
      </c>
      <c r="BB113" s="82">
        <f ca="1">SUMPRODUCT(S83:S112,'control variables'!BE$7:BE$36)</f>
        <v>27.43371021990772</v>
      </c>
      <c r="BC113" s="82">
        <f t="shared" ca="1" si="92"/>
        <v>258.87511465400502</v>
      </c>
      <c r="BD113" s="10">
        <f ca="1">SUMPRODUCT(P83:P112,'control variables'!BF$7:BF$36)</f>
        <v>2.2623263987834221</v>
      </c>
      <c r="BE113" s="10">
        <f ca="1">SUMPRODUCT(Q83:Q112,'control variables'!BG$7:BG$36)</f>
        <v>2.6113303583628737</v>
      </c>
      <c r="BF113" s="10">
        <f ca="1">SUMPRODUCT(R83:R112,'control variables'!BH$7:BH$36)</f>
        <v>78.215057957884255</v>
      </c>
      <c r="BG113" s="10">
        <f ca="1">SUMPRODUCT(S83:S112,'control variables'!BI$7:BI$36)</f>
        <v>175.78640691047147</v>
      </c>
      <c r="BH113" s="10">
        <f t="shared" ca="1" si="93"/>
        <v>258.875121625502</v>
      </c>
      <c r="BI113" s="82">
        <f t="shared" ca="1" si="71"/>
        <v>14180.25042563619</v>
      </c>
      <c r="BJ113" s="82">
        <f t="shared" ca="1" si="72"/>
        <v>16342.987402950905</v>
      </c>
      <c r="BK113" s="82">
        <f t="shared" ca="1" si="73"/>
        <v>47304.411976764612</v>
      </c>
      <c r="BL113" s="82">
        <f t="shared" ca="1" si="74"/>
        <v>20614.554823646657</v>
      </c>
      <c r="BM113" s="82">
        <f t="shared" ca="1" si="64"/>
        <v>98442.20462899837</v>
      </c>
      <c r="BN113" s="10">
        <f ca="1">BN112+BI113-INDIRECT(ADDRESS(MAX($D113-'key variables'!$B$9*30,34),scenario!BI$4),TRUE)</f>
        <v>114039.79757849379</v>
      </c>
      <c r="BO113" s="10">
        <f ca="1">BO112+BJ113-INDIRECT(ADDRESS(MAX($D113-'key variables'!$B$9*30,34),scenario!BJ$4),TRUE)</f>
        <v>131431.96111931335</v>
      </c>
      <c r="BP113" s="10">
        <f ca="1">BP112+BK113-INDIRECT(ADDRESS(MAX($D113-'key variables'!$B$9*30,34),scenario!BK$4),TRUE)</f>
        <v>380382.78102533735</v>
      </c>
      <c r="BQ113" s="10">
        <f ca="1">BQ112+BL113-INDIRECT(ADDRESS(MAX($D113-'key variables'!$B$9*30,34),scenario!BL$4),TRUE)</f>
        <v>165755.61314488947</v>
      </c>
      <c r="BR113" s="10">
        <f t="shared" ca="1" si="63"/>
        <v>791610.15286803409</v>
      </c>
      <c r="BS113" s="82">
        <f t="shared" ca="1" si="75"/>
        <v>507739.17770092684</v>
      </c>
      <c r="BT113" s="82">
        <f t="shared" ca="1" si="76"/>
        <v>586267.44565596327</v>
      </c>
      <c r="BU113" s="82">
        <f t="shared" ca="1" si="77"/>
        <v>1768721.2128514121</v>
      </c>
      <c r="BV113" s="82">
        <f t="shared" ca="1" si="78"/>
        <v>799131.72539962654</v>
      </c>
      <c r="BW113" s="82">
        <f t="shared" ca="1" si="94"/>
        <v>3661859.5616079289</v>
      </c>
      <c r="BX113" s="10">
        <f t="shared" ca="1" si="79"/>
        <v>241.20378193963438</v>
      </c>
      <c r="BY113" s="10">
        <f t="shared" ca="1" si="80"/>
        <v>556.82748401788342</v>
      </c>
      <c r="BZ113" s="10">
        <f t="shared" ca="1" si="81"/>
        <v>5003.4604540391356</v>
      </c>
      <c r="CA113" s="10">
        <f t="shared" ca="1" si="82"/>
        <v>3748.3845110224756</v>
      </c>
      <c r="CB113" s="10">
        <v>0</v>
      </c>
      <c r="CC113" s="82">
        <f t="shared" ca="1" si="83"/>
        <v>1.5601958124642636</v>
      </c>
      <c r="CD113" s="82">
        <f t="shared" ca="1" si="84"/>
        <v>163.64971293249323</v>
      </c>
      <c r="CE113" s="82">
        <f t="shared" ca="1" si="85"/>
        <v>23042.537826517648</v>
      </c>
      <c r="CF113" s="82">
        <f t="shared" ca="1" si="86"/>
        <v>17262.511151425737</v>
      </c>
      <c r="CG113" s="82">
        <f t="shared" ca="1" si="95"/>
        <v>40470.258886688345</v>
      </c>
      <c r="CH113" s="13">
        <f t="shared" ca="1" si="44"/>
        <v>48</v>
      </c>
      <c r="CI113" s="81">
        <f t="shared" ca="1" si="57"/>
        <v>1.3611469380727854E-3</v>
      </c>
      <c r="CJ113" s="81">
        <f t="shared" ca="1" si="58"/>
        <v>1.5687349086999107E-3</v>
      </c>
      <c r="CK113" s="81">
        <f t="shared" ca="1" si="59"/>
        <v>4.5401418511978311E-3</v>
      </c>
      <c r="CL113" s="81">
        <f t="shared" ca="1" si="60"/>
        <v>1.9784123620988571E-3</v>
      </c>
      <c r="CM113" s="89">
        <f t="shared" ca="1" si="46"/>
        <v>9.4484360600693845E-3</v>
      </c>
    </row>
    <row r="114" spans="1:91" x14ac:dyDescent="0.3">
      <c r="A114">
        <v>49</v>
      </c>
      <c r="B114" s="3">
        <f t="shared" si="62"/>
        <v>0.32500000000000001</v>
      </c>
      <c r="C114" s="3">
        <f t="shared" si="47"/>
        <v>1.6333333333333333</v>
      </c>
      <c r="D114" s="4">
        <f t="shared" ca="1" si="87"/>
        <v>114</v>
      </c>
      <c r="E114" s="58">
        <f>(0.5*(COS(B114*2*PI())+1)*('key variables'!$B$4-'key variables'!$B$6)+'key variables'!$B$6)/'key variables'!$B$4</f>
        <v>1</v>
      </c>
      <c r="F114" s="10">
        <f t="shared" ca="1" si="48"/>
        <v>11692530.926759778</v>
      </c>
      <c r="G114" s="10">
        <f t="shared" ca="1" si="49"/>
        <v>13496311.138642021</v>
      </c>
      <c r="H114" s="10">
        <f t="shared" ca="1" si="50"/>
        <v>40423842.156682879</v>
      </c>
      <c r="I114" s="10">
        <f t="shared" ca="1" si="51"/>
        <v>18169192.680110976</v>
      </c>
      <c r="J114" s="10">
        <f t="shared" ca="1" si="88"/>
        <v>83781876.902195662</v>
      </c>
      <c r="K114" s="82">
        <f t="shared" ca="1" si="65"/>
        <v>11070751.951480357</v>
      </c>
      <c r="L114" s="82">
        <f t="shared" ca="1" si="66"/>
        <v>12778611.731866745</v>
      </c>
      <c r="M114" s="82">
        <f t="shared" ca="1" si="67"/>
        <v>38274738.162806131</v>
      </c>
      <c r="N114" s="82">
        <f t="shared" ca="1" si="68"/>
        <v>17204305.341566458</v>
      </c>
      <c r="O114" s="82">
        <f t="shared" ca="1" si="89"/>
        <v>79328407.187719688</v>
      </c>
      <c r="P114" s="10">
        <f ca="1">IF(IF($A114&gt;='key variables'!$B$26,K114*SUMPRODUCT(Z114:AC114,'control variables'!$O$3:$R$3)/J114+F$65*'key variables'!$B$25/scenario!J$65,K114*SUMPRODUCT(Z114:AC114,'control variables'!$O$7:$R$7)/J114+F$65*'key variables'!$B$25/scenario!J$65)&lt;'key variables'!$B$28,0,IF($A114&gt;='key variables'!$B$26,K114*SUMPRODUCT(Z114:AC114,'control variables'!$O$3:$R$3)/J114+F$65*'key variables'!$B$25/scenario!J$65,K114*SUMPRODUCT(Z114:AC114,'control variables'!$O$7:$R$7)/J114+F$65*'key variables'!$B$25/scenario!J$65))</f>
        <v>83486.186747797357</v>
      </c>
      <c r="Q114" s="10">
        <f ca="1">IF(IF($A114&gt;='key variables'!$B$26,L114*SUMPRODUCT(Z114:AC114,'control variables'!$O$4:$R$4)/J114+G$65*'key variables'!$B$25/scenario!J$65,L114*SUMPRODUCT(Z114:AC114,'control variables'!$O$7:$R$7)/J114+G$65*'key variables'!$B$25/scenario!J$65)&lt;'key variables'!$B$28,0,IF($A114&gt;='key variables'!$B$26,L114*SUMPRODUCT(Z114:AC114,'control variables'!$O$4:$R$4)/J114+G$65*'key variables'!$B$25/scenario!J$65,L114*SUMPRODUCT(Z114:AC114,'control variables'!$O$7:$R$7)/J114+G$65*'key variables'!$B$25/scenario!J$65))</f>
        <v>96365.411319830528</v>
      </c>
      <c r="R114" s="10">
        <f ca="1">IF(IF($A114&gt;='key variables'!$B$26,M114*SUMPRODUCT(Z114:AC114,'control variables'!$O$5:$R$5)/J114+H$65*'key variables'!$B$25/scenario!J$65,M114*SUMPRODUCT(Z114:AC114,'control variables'!$O$7:$R$7)/J114+H$65*'key variables'!$B$25/scenario!J$65)&lt;'key variables'!$B$28,0,IF($A114&gt;='key variables'!$B$26,M114*SUMPRODUCT(Z114:AC114,'control variables'!$O$5:$R$5)/J114+H$65*'key variables'!$B$25/scenario!J$65,M114*SUMPRODUCT(Z114:AC114,'control variables'!$O$7:$R$7)/J114+H$65*'key variables'!$B$25/scenario!J$65))</f>
        <v>288635.4921497266</v>
      </c>
      <c r="S114" s="10">
        <f ca="1">IF(IF($A114&gt;='key variables'!$B$26,N114*SUMPRODUCT(Z114:AC114,'control variables'!$O$6:$R$6)/J114+I$65*'key variables'!$B$25/scenario!J$65,N114*SUMPRODUCT(Z114:AC114,'control variables'!$O$7:$R$7)/J114+I$65*'key variables'!$B$25/scenario!J$65)&lt;'key variables'!$B$28,0,IF($A114&gt;='key variables'!$B$26,N114*SUMPRODUCT(Z114:AC114,'control variables'!$O$6:$R$6)/J114+I$65*'key variables'!$B$25/scenario!J$65,N114*SUMPRODUCT(Z114:AC114,'control variables'!$O$7:$R$7)/J114+I$65*'key variables'!$B$25/scenario!J$65))</f>
        <v>129740.22495554903</v>
      </c>
      <c r="T114" s="10">
        <f t="shared" ca="1" si="61"/>
        <v>598227.31517290347</v>
      </c>
      <c r="U114" s="82">
        <f ca="1">SUMPRODUCT(P84:P113,'control variables'!AD$7:AD$36)</f>
        <v>45337.323389845311</v>
      </c>
      <c r="V114" s="82">
        <f ca="1">SUMPRODUCT(Q84:Q113,'control variables'!AE$7:AE$36)</f>
        <v>52331.409383934813</v>
      </c>
      <c r="W114" s="82">
        <f ca="1">SUMPRODUCT(R84:R113,'control variables'!AF$7:AF$36)</f>
        <v>156744.02148598025</v>
      </c>
      <c r="X114" s="82">
        <f ca="1">SUMPRODUCT(S84:S113,'control variables'!AG$7:AG$36)</f>
        <v>70455.661764144374</v>
      </c>
      <c r="Y114" s="82">
        <f t="shared" ca="1" si="55"/>
        <v>324868.41602390475</v>
      </c>
      <c r="Z114" s="10">
        <f ca="1">IF($A114&gt;='key variables'!$B$26,SUMPRODUCT(P84:P113,'control variables'!V$7:V$36)*$E114,SUMPRODUCT(P84:P113,'control variables'!Z$7:Z$36)*$E114)</f>
        <v>88173.072788236575</v>
      </c>
      <c r="AA114" s="10">
        <f ca="1">IF($A114&gt;='key variables'!$B$26,SUMPRODUCT(Q84:Q113,'control variables'!W$7:W$36)*$E114,SUMPRODUCT(Q84:Q113,'control variables'!AA$7:AA$36)*$E114)</f>
        <v>101775.33263364612</v>
      </c>
      <c r="AB114" s="10">
        <f ca="1">IF($A114&gt;='key variables'!$B$26,SUMPRODUCT(R84:R113,'control variables'!X$7:X$36)*$E114,SUMPRODUCT(R84:R113,'control variables'!AB$7:AB$36)*$E114)</f>
        <v>304839.39020316768</v>
      </c>
      <c r="AC114" s="10">
        <f ca="1">IF($A114&gt;='key variables'!$B$26,SUMPRODUCT(S84:S113,'control variables'!Y$7:Y$36)*$E114,SUMPRODUCT(S84:S113,'control variables'!AC$7:AC$36)*$E114)</f>
        <v>137023.79692014889</v>
      </c>
      <c r="AD114" s="10">
        <f t="shared" ca="1" si="56"/>
        <v>631811.59254519921</v>
      </c>
      <c r="AE114" s="82">
        <f ca="1">SUMPRODUCT(P84:P113,'control variables'!AL$7:AL$36)</f>
        <v>16157.529589864895</v>
      </c>
      <c r="AF114" s="82">
        <f ca="1">SUMPRODUCT(Q84:Q113,'control variables'!AM$7:AM$36)</f>
        <v>18601.350460993046</v>
      </c>
      <c r="AG114" s="82">
        <f ca="1">SUMPRODUCT(R84:R113,'control variables'!AN$7:AN$36)</f>
        <v>53037.338812098213</v>
      </c>
      <c r="AH114" s="82">
        <f ca="1">SUMPRODUCT(S84:S113,'control variables'!AO$7:AO$36)</f>
        <v>22964.641615933058</v>
      </c>
      <c r="AI114" s="82">
        <f t="shared" ca="1" si="69"/>
        <v>110760.86047888921</v>
      </c>
      <c r="AJ114" s="10">
        <f ca="1">SUMPRODUCT(P84:P113,'control variables'!AP$7:AP$36)</f>
        <v>47.391029253937191</v>
      </c>
      <c r="AK114" s="10">
        <f ca="1">SUMPRODUCT(Q84:Q113,'control variables'!AQ$7:AQ$36)</f>
        <v>136.75483947786927</v>
      </c>
      <c r="AL114" s="10">
        <f ca="1">SUMPRODUCT(R84:R113,'control variables'!AR$7:AR$36)</f>
        <v>4915.328002768003</v>
      </c>
      <c r="AM114" s="10">
        <f ca="1">SUMPRODUCT(S84:S113,'control variables'!AS$7:AS$36)</f>
        <v>3682.3593433814567</v>
      </c>
      <c r="AN114" s="10">
        <f t="shared" ca="1" si="90"/>
        <v>8781.833214881266</v>
      </c>
      <c r="AO114" s="82">
        <f ca="1">SUMPRODUCT(P84:P113,'control variables'!AX$7:AX$36)</f>
        <v>48.725850484528173</v>
      </c>
      <c r="AP114" s="82">
        <f ca="1">SUMPRODUCT(Q84:Q113,'control variables'!AY$7:AY$36)</f>
        <v>112.48535372766929</v>
      </c>
      <c r="AQ114" s="82">
        <f ca="1">SUMPRODUCT(R84:R113,'control variables'!AZ$7:AZ$36)</f>
        <v>1010.7547403621357</v>
      </c>
      <c r="AR114" s="82">
        <f ca="1">SUMPRODUCT(S84:S113,'control variables'!BA$7:BA$36)</f>
        <v>757.21542081090672</v>
      </c>
      <c r="AS114" s="82">
        <f t="shared" ca="1" si="91"/>
        <v>1929.18136538524</v>
      </c>
      <c r="AT114" s="10">
        <f ca="1">SUMPRODUCT(P84:P113,'control variables'!AT$7:AT$36)</f>
        <v>-1.4570832012671862</v>
      </c>
      <c r="AU114" s="10">
        <f ca="1">SUMPRODUCT(Q84:Q113,'control variables'!AU$7:AU$36)</f>
        <v>1.5806147252548413</v>
      </c>
      <c r="AV114" s="10">
        <f ca="1">SUMPRODUCT(R84:R113,'control variables'!AV$7:AV$36)</f>
        <v>680.62536716603074</v>
      </c>
      <c r="AW114" s="10">
        <f ca="1">SUMPRODUCT(S84:S113,'control variables'!AW$7:AW$36)</f>
        <v>509.8962223304066</v>
      </c>
      <c r="AX114" s="10">
        <f t="shared" ca="1" si="70"/>
        <v>1190.645121020425</v>
      </c>
      <c r="AY114" s="82">
        <f ca="1">SUMPRODUCT(P84:P113,'control variables'!BB$7:BB$36)</f>
        <v>12.349517205578683</v>
      </c>
      <c r="AZ114" s="82">
        <f ca="1">SUMPRODUCT(Q84:Q113,'control variables'!BC$7:BC$36)</f>
        <v>31.491246851680366</v>
      </c>
      <c r="BA114" s="82">
        <f ca="1">SUMPRODUCT(R84:R113,'control variables'!BD$7:BD$36)</f>
        <v>220.44840774363581</v>
      </c>
      <c r="BB114" s="82">
        <f ca="1">SUMPRODUCT(S84:S113,'control variables'!BE$7:BE$36)</f>
        <v>31.327292414135464</v>
      </c>
      <c r="BC114" s="82">
        <f t="shared" ca="1" si="92"/>
        <v>295.61646421503031</v>
      </c>
      <c r="BD114" s="10">
        <f ca="1">SUMPRODUCT(P84:P113,'control variables'!BF$7:BF$36)</f>
        <v>2.5834114329703932</v>
      </c>
      <c r="BE114" s="10">
        <f ca="1">SUMPRODUCT(Q84:Q113,'control variables'!BG$7:BG$36)</f>
        <v>2.981948452126578</v>
      </c>
      <c r="BF114" s="10">
        <f ca="1">SUMPRODUCT(R84:R113,'control variables'!BH$7:BH$36)</f>
        <v>89.31588079752764</v>
      </c>
      <c r="BG114" s="10">
        <f ca="1">SUMPRODUCT(S84:S113,'control variables'!BI$7:BI$36)</f>
        <v>200.73523149334579</v>
      </c>
      <c r="BH114" s="10">
        <f t="shared" ca="1" si="93"/>
        <v>295.61647217597039</v>
      </c>
      <c r="BI114" s="82">
        <f t="shared" ca="1" si="71"/>
        <v>16168.422023869207</v>
      </c>
      <c r="BJ114" s="82">
        <f t="shared" ca="1" si="72"/>
        <v>18634.422322569982</v>
      </c>
      <c r="BK114" s="82">
        <f t="shared" ca="1" si="73"/>
        <v>53938.412587007879</v>
      </c>
      <c r="BL114" s="82">
        <f t="shared" ca="1" si="74"/>
        <v>23505.865130677601</v>
      </c>
      <c r="BM114" s="82">
        <f t="shared" ca="1" si="64"/>
        <v>112247.12206412466</v>
      </c>
      <c r="BN114" s="10">
        <f ca="1">BN113+BI114-INDIRECT(ADDRESS(MAX($D114-'key variables'!$B$9*30,34),scenario!BI$4),TRUE)</f>
        <v>130208.21960236299</v>
      </c>
      <c r="BO114" s="10">
        <f ca="1">BO113+BJ114-INDIRECT(ADDRESS(MAX($D114-'key variables'!$B$9*30,34),scenario!BJ$4),TRUE)</f>
        <v>150066.38344188331</v>
      </c>
      <c r="BP114" s="10">
        <f ca="1">BP113+BK114-INDIRECT(ADDRESS(MAX($D114-'key variables'!$B$9*30,34),scenario!BK$4),TRUE)</f>
        <v>434321.1936123452</v>
      </c>
      <c r="BQ114" s="10">
        <f ca="1">BQ113+BL114-INDIRECT(ADDRESS(MAX($D114-'key variables'!$B$9*30,34),scenario!BL$4),TRUE)</f>
        <v>189261.47827556706</v>
      </c>
      <c r="BR114" s="10">
        <f t="shared" ca="1" si="63"/>
        <v>903857.27493215876</v>
      </c>
      <c r="BS114" s="82">
        <f t="shared" ca="1" si="75"/>
        <v>575054.35901342204</v>
      </c>
      <c r="BT114" s="82">
        <f t="shared" ca="1" si="76"/>
        <v>663995.45270477177</v>
      </c>
      <c r="BU114" s="82">
        <f t="shared" ca="1" si="77"/>
        <v>2003328.9765333331</v>
      </c>
      <c r="BV114" s="82">
        <f t="shared" ca="1" si="78"/>
        <v>905165.34999300458</v>
      </c>
      <c r="BW114" s="82">
        <f t="shared" ca="1" si="94"/>
        <v>4147544.1382445311</v>
      </c>
      <c r="BX114" s="10">
        <f t="shared" ca="1" si="79"/>
        <v>274.99670378561348</v>
      </c>
      <c r="BY114" s="10">
        <f t="shared" ca="1" si="80"/>
        <v>634.83964244174581</v>
      </c>
      <c r="BZ114" s="10">
        <f t="shared" ca="1" si="81"/>
        <v>5704.4509058601079</v>
      </c>
      <c r="CA114" s="10">
        <f t="shared" ca="1" si="82"/>
        <v>4273.5374079259009</v>
      </c>
      <c r="CB114" s="10">
        <v>0</v>
      </c>
      <c r="CC114" s="82">
        <f t="shared" ca="1" si="83"/>
        <v>1.6824577831404686</v>
      </c>
      <c r="CD114" s="82">
        <f t="shared" ca="1" si="84"/>
        <v>186.33858395743837</v>
      </c>
      <c r="CE114" s="82">
        <f t="shared" ca="1" si="85"/>
        <v>26266.485721757483</v>
      </c>
      <c r="CF114" s="82">
        <f t="shared" ca="1" si="86"/>
        <v>19677.75885166588</v>
      </c>
      <c r="CG114" s="82">
        <f t="shared" ca="1" si="95"/>
        <v>46132.265615163938</v>
      </c>
      <c r="CH114" s="13">
        <f t="shared" ca="1" si="44"/>
        <v>49</v>
      </c>
      <c r="CI114" s="81">
        <f t="shared" ca="1" si="57"/>
        <v>1.5541334763168888E-3</v>
      </c>
      <c r="CJ114" s="81">
        <f t="shared" ca="1" si="58"/>
        <v>1.7911556650499262E-3</v>
      </c>
      <c r="CK114" s="81">
        <f t="shared" ca="1" si="59"/>
        <v>5.183951585607925E-3</v>
      </c>
      <c r="CL114" s="81">
        <f t="shared" ca="1" si="60"/>
        <v>2.2589787347030311E-3</v>
      </c>
      <c r="CM114" s="89">
        <f t="shared" ca="1" si="46"/>
        <v>1.0788219461677771E-2</v>
      </c>
    </row>
    <row r="115" spans="1:91" x14ac:dyDescent="0.3">
      <c r="A115">
        <v>50</v>
      </c>
      <c r="B115" s="3">
        <f t="shared" si="62"/>
        <v>0.32777777777777778</v>
      </c>
      <c r="C115" s="3">
        <f t="shared" si="47"/>
        <v>1.6666666666666667</v>
      </c>
      <c r="D115" s="4">
        <f t="shared" ca="1" si="87"/>
        <v>115</v>
      </c>
      <c r="E115" s="58">
        <f>(0.5*(COS(B115*2*PI())+1)*('key variables'!$B$4-'key variables'!$B$6)+'key variables'!$B$6)/'key variables'!$B$4</f>
        <v>1</v>
      </c>
      <c r="F115" s="10">
        <f t="shared" ca="1" si="48"/>
        <v>11692528.343348345</v>
      </c>
      <c r="G115" s="10">
        <f t="shared" ca="1" si="49"/>
        <v>13496308.156693568</v>
      </c>
      <c r="H115" s="10">
        <f t="shared" ca="1" si="50"/>
        <v>40423752.840802081</v>
      </c>
      <c r="I115" s="10">
        <f t="shared" ca="1" si="51"/>
        <v>18168991.944879483</v>
      </c>
      <c r="J115" s="10">
        <f t="shared" ca="1" si="88"/>
        <v>83781581.285723478</v>
      </c>
      <c r="K115" s="82">
        <f t="shared" ca="1" si="65"/>
        <v>10987265.76473256</v>
      </c>
      <c r="L115" s="82">
        <f t="shared" ca="1" si="66"/>
        <v>12682246.320546912</v>
      </c>
      <c r="M115" s="82">
        <f t="shared" ca="1" si="67"/>
        <v>37986102.670656405</v>
      </c>
      <c r="N115" s="82">
        <f t="shared" ca="1" si="68"/>
        <v>17074565.116610911</v>
      </c>
      <c r="O115" s="82">
        <f t="shared" ca="1" si="89"/>
        <v>78730179.872546792</v>
      </c>
      <c r="P115" s="10">
        <f ca="1">IF(IF($A115&gt;='key variables'!$B$26,K115*SUMPRODUCT(Z115:AC115,'control variables'!$O$3:$R$3)/J115+F$65*'key variables'!$B$25/scenario!J$65,K115*SUMPRODUCT(Z115:AC115,'control variables'!$O$7:$R$7)/J115+F$65*'key variables'!$B$25/scenario!J$65)&lt;'key variables'!$B$28,0,IF($A115&gt;='key variables'!$B$26,K115*SUMPRODUCT(Z115:AC115,'control variables'!$O$3:$R$3)/J115+F$65*'key variables'!$B$25/scenario!J$65,K115*SUMPRODUCT(Z115:AC115,'control variables'!$O$7:$R$7)/J115+F$65*'key variables'!$B$25/scenario!J$65))</f>
        <v>93830.163436026924</v>
      </c>
      <c r="Q115" s="10">
        <f ca="1">IF(IF($A115&gt;='key variables'!$B$26,L115*SUMPRODUCT(Z115:AC115,'control variables'!$O$4:$R$4)/J115+G$65*'key variables'!$B$25/scenario!J$65,L115*SUMPRODUCT(Z115:AC115,'control variables'!$O$7:$R$7)/J115+G$65*'key variables'!$B$25/scenario!J$65)&lt;'key variables'!$B$28,0,IF($A115&gt;='key variables'!$B$26,L115*SUMPRODUCT(Z115:AC115,'control variables'!$O$4:$R$4)/J115+G$65*'key variables'!$B$25/scenario!J$65,L115*SUMPRODUCT(Z115:AC115,'control variables'!$O$7:$R$7)/J115+G$65*'key variables'!$B$25/scenario!J$65))</f>
        <v>108305.1298178763</v>
      </c>
      <c r="R115" s="10">
        <f ca="1">IF(IF($A115&gt;='key variables'!$B$26,M115*SUMPRODUCT(Z115:AC115,'control variables'!$O$5:$R$5)/J115+H$65*'key variables'!$B$25/scenario!J$65,M115*SUMPRODUCT(Z115:AC115,'control variables'!$O$7:$R$7)/J115+H$65*'key variables'!$B$25/scenario!J$65)&lt;'key variables'!$B$28,0,IF($A115&gt;='key variables'!$B$26,M115*SUMPRODUCT(Z115:AC115,'control variables'!$O$5:$R$5)/J115+H$65*'key variables'!$B$25/scenario!J$65,M115*SUMPRODUCT(Z115:AC115,'control variables'!$O$7:$R$7)/J115+H$65*'key variables'!$B$25/scenario!J$65))</f>
        <v>324397.56152309169</v>
      </c>
      <c r="S115" s="10">
        <f ca="1">IF(IF($A115&gt;='key variables'!$B$26,N115*SUMPRODUCT(Z115:AC115,'control variables'!$O$6:$R$6)/J115+I$65*'key variables'!$B$25/scenario!J$65,N115*SUMPRODUCT(Z115:AC115,'control variables'!$O$7:$R$7)/J115+I$65*'key variables'!$B$25/scenario!J$65)&lt;'key variables'!$B$28,0,IF($A115&gt;='key variables'!$B$26,N115*SUMPRODUCT(Z115:AC115,'control variables'!$O$6:$R$6)/J115+I$65*'key variables'!$B$25/scenario!J$65,N115*SUMPRODUCT(Z115:AC115,'control variables'!$O$7:$R$7)/J115+I$65*'key variables'!$B$25/scenario!J$65))</f>
        <v>145815.09811414691</v>
      </c>
      <c r="T115" s="10">
        <f t="shared" ca="1" si="61"/>
        <v>672347.95289114187</v>
      </c>
      <c r="U115" s="82">
        <f ca="1">SUMPRODUCT(P85:P114,'control variables'!AD$7:AD$36)</f>
        <v>51372.438323140799</v>
      </c>
      <c r="V115" s="82">
        <f ca="1">SUMPRODUCT(Q85:Q114,'control variables'!AE$7:AE$36)</f>
        <v>59297.547802333902</v>
      </c>
      <c r="W115" s="82">
        <f ca="1">SUMPRODUCT(R85:R114,'control variables'!AF$7:AF$36)</f>
        <v>177609.13027594268</v>
      </c>
      <c r="X115" s="82">
        <f ca="1">SUMPRODUCT(S85:S114,'control variables'!AG$7:AG$36)</f>
        <v>79834.424881493367</v>
      </c>
      <c r="Y115" s="82">
        <f t="shared" ca="1" si="55"/>
        <v>368113.5412829108</v>
      </c>
      <c r="Z115" s="10">
        <f ca="1">IF($A115&gt;='key variables'!$B$26,SUMPRODUCT(P85:P114,'control variables'!V$7:V$36)*$E115,SUMPRODUCT(P85:P114,'control variables'!Z$7:Z$36)*$E115)</f>
        <v>99850.393809520858</v>
      </c>
      <c r="AA115" s="10">
        <f ca="1">IF($A115&gt;='key variables'!$B$26,SUMPRODUCT(Q85:Q114,'control variables'!W$7:W$36)*$E115,SUMPRODUCT(Q85:Q114,'control variables'!AA$7:AA$36)*$E115)</f>
        <v>115254.08746921123</v>
      </c>
      <c r="AB115" s="10">
        <f ca="1">IF($A115&gt;='key variables'!$B$26,SUMPRODUCT(R85:R114,'control variables'!X$7:X$36)*$E115,SUMPRODUCT(R85:R114,'control variables'!AB$7:AB$36)*$E115)</f>
        <v>345211.21015645668</v>
      </c>
      <c r="AC115" s="10">
        <f ca="1">IF($A115&gt;='key variables'!$B$26,SUMPRODUCT(S85:S114,'control variables'!Y$7:Y$36)*$E115,SUMPRODUCT(S85:S114,'control variables'!AC$7:AC$36)*$E115)</f>
        <v>155170.73014583674</v>
      </c>
      <c r="AD115" s="10">
        <f t="shared" ca="1" si="56"/>
        <v>715486.42158102547</v>
      </c>
      <c r="AE115" s="82">
        <f ca="1">SUMPRODUCT(P85:P114,'control variables'!AL$7:AL$36)</f>
        <v>18415.721049007607</v>
      </c>
      <c r="AF115" s="82">
        <f ca="1">SUMPRODUCT(Q85:Q114,'control variables'!AM$7:AM$36)</f>
        <v>21201.09261253355</v>
      </c>
      <c r="AG115" s="82">
        <f ca="1">SUMPRODUCT(R85:R114,'control variables'!AN$7:AN$36)</f>
        <v>60449.88692813355</v>
      </c>
      <c r="AH115" s="82">
        <f ca="1">SUMPRODUCT(S85:S114,'control variables'!AO$7:AO$36)</f>
        <v>26174.201423386694</v>
      </c>
      <c r="AI115" s="82">
        <f t="shared" ca="1" si="69"/>
        <v>126240.90201306139</v>
      </c>
      <c r="AJ115" s="10">
        <f ca="1">SUMPRODUCT(P85:P114,'control variables'!AP$7:AP$36)</f>
        <v>53.896817525981874</v>
      </c>
      <c r="AK115" s="10">
        <f ca="1">SUMPRODUCT(Q85:Q114,'control variables'!AQ$7:AQ$36)</f>
        <v>155.5283931403815</v>
      </c>
      <c r="AL115" s="10">
        <f ca="1">SUMPRODUCT(R85:R114,'control variables'!AR$7:AR$36)</f>
        <v>5590.0988143980176</v>
      </c>
      <c r="AM115" s="10">
        <f ca="1">SUMPRODUCT(S85:S114,'control variables'!AS$7:AS$36)</f>
        <v>4187.8695761568924</v>
      </c>
      <c r="AN115" s="10">
        <f t="shared" ca="1" si="90"/>
        <v>9987.3936012212725</v>
      </c>
      <c r="AO115" s="82">
        <f ca="1">SUMPRODUCT(P85:P114,'control variables'!AX$7:AX$36)</f>
        <v>55.451278338001345</v>
      </c>
      <c r="AP115" s="82">
        <f ca="1">SUMPRODUCT(Q85:Q114,'control variables'!AY$7:AY$36)</f>
        <v>128.01124242012139</v>
      </c>
      <c r="AQ115" s="82">
        <f ca="1">SUMPRODUCT(R85:R114,'control variables'!AZ$7:AZ$36)</f>
        <v>1150.265041696332</v>
      </c>
      <c r="AR115" s="82">
        <f ca="1">SUMPRODUCT(S85:S114,'control variables'!BA$7:BA$36)</f>
        <v>861.73073725095753</v>
      </c>
      <c r="AS115" s="82">
        <f t="shared" ca="1" si="91"/>
        <v>2195.4582997054122</v>
      </c>
      <c r="AT115" s="10">
        <f ca="1">SUMPRODUCT(P85:P114,'control variables'!AT$7:AT$36)</f>
        <v>-1.664346464082322</v>
      </c>
      <c r="AU115" s="10">
        <f ca="1">SUMPRODUCT(Q85:Q114,'control variables'!AU$7:AU$36)</f>
        <v>1.8054497689401021</v>
      </c>
      <c r="AV115" s="10">
        <f ca="1">SUMPRODUCT(R85:R114,'control variables'!AV$7:AV$36)</f>
        <v>777.4411387231371</v>
      </c>
      <c r="AW115" s="10">
        <f ca="1">SUMPRODUCT(S85:S114,'control variables'!AW$7:AW$36)</f>
        <v>582.42657244727195</v>
      </c>
      <c r="AX115" s="10">
        <f t="shared" ca="1" si="70"/>
        <v>1360.0088144752667</v>
      </c>
      <c r="AY115" s="82">
        <f ca="1">SUMPRODUCT(P85:P114,'control variables'!BB$7:BB$36)</f>
        <v>14.099653132544875</v>
      </c>
      <c r="AZ115" s="82">
        <f ca="1">SUMPRODUCT(Q85:Q114,'control variables'!BC$7:BC$36)</f>
        <v>35.954090344476171</v>
      </c>
      <c r="BA115" s="82">
        <f ca="1">SUMPRODUCT(R85:R114,'control variables'!BD$7:BD$36)</f>
        <v>251.68968398238164</v>
      </c>
      <c r="BB115" s="82">
        <f ca="1">SUMPRODUCT(S85:S114,'control variables'!BE$7:BE$36)</f>
        <v>35.766900783909371</v>
      </c>
      <c r="BC115" s="82">
        <f t="shared" ca="1" si="92"/>
        <v>337.51032824331207</v>
      </c>
      <c r="BD115" s="10">
        <f ca="1">SUMPRODUCT(P85:P114,'control variables'!BF$7:BF$36)</f>
        <v>2.9495246249042664</v>
      </c>
      <c r="BE115" s="10">
        <f ca="1">SUMPRODUCT(Q85:Q114,'control variables'!BG$7:BG$36)</f>
        <v>3.4045410953491353</v>
      </c>
      <c r="BF115" s="10">
        <f ca="1">SUMPRODUCT(R85:R114,'control variables'!BH$7:BH$36)</f>
        <v>101.97345511644676</v>
      </c>
      <c r="BG115" s="10">
        <f ca="1">SUMPRODUCT(S85:S114,'control variables'!BI$7:BI$36)</f>
        <v>229.18281649575221</v>
      </c>
      <c r="BH115" s="10">
        <f t="shared" ca="1" si="93"/>
        <v>337.51033733245237</v>
      </c>
      <c r="BI115" s="82">
        <f t="shared" ca="1" si="71"/>
        <v>18428.156355676067</v>
      </c>
      <c r="BJ115" s="82">
        <f t="shared" ca="1" si="72"/>
        <v>21238.852152646967</v>
      </c>
      <c r="BK115" s="82">
        <f t="shared" ca="1" si="73"/>
        <v>61479.01775083907</v>
      </c>
      <c r="BL115" s="82">
        <f t="shared" ca="1" si="74"/>
        <v>26792.394896617876</v>
      </c>
      <c r="BM115" s="82">
        <f t="shared" ca="1" si="64"/>
        <v>127938.42115577999</v>
      </c>
      <c r="BN115" s="10">
        <f ca="1">BN114+BI115-INDIRECT(ADDRESS(MAX($D115-'key variables'!$B$9*30,34),scenario!BI$4),TRUE)</f>
        <v>148636.37595803908</v>
      </c>
      <c r="BO115" s="10">
        <f ca="1">BO114+BJ115-INDIRECT(ADDRESS(MAX($D115-'key variables'!$B$9*30,34),scenario!BJ$4),TRUE)</f>
        <v>171305.23559453027</v>
      </c>
      <c r="BP115" s="10">
        <f ca="1">BP114+BK115-INDIRECT(ADDRESS(MAX($D115-'key variables'!$B$9*30,34),scenario!BK$4),TRUE)</f>
        <v>495800.21136318427</v>
      </c>
      <c r="BQ115" s="10">
        <f ca="1">BQ114+BL115-INDIRECT(ADDRESS(MAX($D115-'key variables'!$B$9*30,34),scenario!BL$4),TRUE)</f>
        <v>216053.87317218495</v>
      </c>
      <c r="BR115" s="10">
        <f t="shared" ca="1" si="63"/>
        <v>1031795.6960879387</v>
      </c>
      <c r="BS115" s="82">
        <f t="shared" ca="1" si="75"/>
        <v>650453.41656914807</v>
      </c>
      <c r="BT115" s="82">
        <f t="shared" ca="1" si="76"/>
        <v>751058.32582890568</v>
      </c>
      <c r="BU115" s="82">
        <f t="shared" ca="1" si="77"/>
        <v>2266145.546850469</v>
      </c>
      <c r="BV115" s="82">
        <f t="shared" ca="1" si="78"/>
        <v>1023958.8703940379</v>
      </c>
      <c r="BW115" s="82">
        <f t="shared" ca="1" si="94"/>
        <v>4691616.1596425604</v>
      </c>
      <c r="BX115" s="10">
        <f t="shared" ca="1" si="79"/>
        <v>313.39880436616568</v>
      </c>
      <c r="BY115" s="10">
        <f t="shared" ca="1" si="80"/>
        <v>723.49225342204181</v>
      </c>
      <c r="BZ115" s="10">
        <f t="shared" ca="1" si="81"/>
        <v>6501.0528084576126</v>
      </c>
      <c r="CA115" s="10">
        <f t="shared" ca="1" si="82"/>
        <v>4870.3184278971967</v>
      </c>
      <c r="CB115" s="10">
        <v>0</v>
      </c>
      <c r="CC115" s="82">
        <f t="shared" ca="1" si="83"/>
        <v>1.7923434352033221</v>
      </c>
      <c r="CD115" s="82">
        <f t="shared" ca="1" si="84"/>
        <v>212.05028490875839</v>
      </c>
      <c r="CE115" s="82">
        <f t="shared" ca="1" si="85"/>
        <v>29928.878355736029</v>
      </c>
      <c r="CF115" s="82">
        <f t="shared" ca="1" si="86"/>
        <v>22421.471118124544</v>
      </c>
      <c r="CG115" s="82">
        <f t="shared" ca="1" si="95"/>
        <v>52564.192102204535</v>
      </c>
      <c r="CH115" s="13">
        <f t="shared" ca="1" si="44"/>
        <v>50</v>
      </c>
      <c r="CI115" s="81">
        <f t="shared" ca="1" si="57"/>
        <v>1.7740937050488323E-3</v>
      </c>
      <c r="CJ115" s="81">
        <f t="shared" ca="1" si="58"/>
        <v>2.0446646263493355E-3</v>
      </c>
      <c r="CK115" s="81">
        <f t="shared" ca="1" si="59"/>
        <v>5.9177709916018199E-3</v>
      </c>
      <c r="CL115" s="81">
        <f t="shared" ca="1" si="60"/>
        <v>2.5787753090427872E-3</v>
      </c>
      <c r="CM115" s="89">
        <f t="shared" ca="1" si="46"/>
        <v>1.2315304632042775E-2</v>
      </c>
    </row>
    <row r="116" spans="1:91" x14ac:dyDescent="0.3">
      <c r="A116">
        <v>51</v>
      </c>
      <c r="B116" s="3">
        <f t="shared" si="62"/>
        <v>0.33055555555555555</v>
      </c>
      <c r="C116" s="3">
        <f t="shared" si="47"/>
        <v>1.7</v>
      </c>
      <c r="D116" s="4">
        <f t="shared" ca="1" si="87"/>
        <v>116</v>
      </c>
      <c r="E116" s="58">
        <f>(0.5*(COS(B116*2*PI())+1)*('key variables'!$B$4-'key variables'!$B$6)+'key variables'!$B$6)/'key variables'!$B$4</f>
        <v>1</v>
      </c>
      <c r="F116" s="10">
        <f t="shared" ca="1" si="48"/>
        <v>11692525.393823721</v>
      </c>
      <c r="G116" s="10">
        <f t="shared" ca="1" si="49"/>
        <v>13496304.752152473</v>
      </c>
      <c r="H116" s="10">
        <f t="shared" ca="1" si="50"/>
        <v>40423650.867346965</v>
      </c>
      <c r="I116" s="10">
        <f t="shared" ca="1" si="51"/>
        <v>18168762.762062989</v>
      </c>
      <c r="J116" s="10">
        <f t="shared" ca="1" si="88"/>
        <v>83781243.775386155</v>
      </c>
      <c r="K116" s="82">
        <f t="shared" ca="1" si="65"/>
        <v>10893435.601296535</v>
      </c>
      <c r="L116" s="82">
        <f t="shared" ca="1" si="66"/>
        <v>12573941.190729037</v>
      </c>
      <c r="M116" s="82">
        <f t="shared" ca="1" si="67"/>
        <v>37661705.109133318</v>
      </c>
      <c r="N116" s="82">
        <f t="shared" ca="1" si="68"/>
        <v>16928750.018496767</v>
      </c>
      <c r="O116" s="82">
        <f t="shared" ca="1" si="89"/>
        <v>78057831.919655651</v>
      </c>
      <c r="P116" s="10">
        <f ca="1">IF(IF($A116&gt;='key variables'!$B$26,K116*SUMPRODUCT(Z116:AC116,'control variables'!$O$3:$R$3)/J116+F$65*'key variables'!$B$25/scenario!J$65,K116*SUMPRODUCT(Z116:AC116,'control variables'!$O$7:$R$7)/J116+F$65*'key variables'!$B$25/scenario!J$65)&lt;'key variables'!$B$28,0,IF($A116&gt;='key variables'!$B$26,K116*SUMPRODUCT(Z116:AC116,'control variables'!$O$3:$R$3)/J116+F$65*'key variables'!$B$25/scenario!J$65,K116*SUMPRODUCT(Z116:AC116,'control variables'!$O$7:$R$7)/J116+F$65*'key variables'!$B$25/scenario!J$65))</f>
        <v>105210.42801403916</v>
      </c>
      <c r="Q116" s="10">
        <f ca="1">IF(IF($A116&gt;='key variables'!$B$26,L116*SUMPRODUCT(Z116:AC116,'control variables'!$O$4:$R$4)/J116+G$65*'key variables'!$B$25/scenario!J$65,L116*SUMPRODUCT(Z116:AC116,'control variables'!$O$7:$R$7)/J116+G$65*'key variables'!$B$25/scenario!J$65)&lt;'key variables'!$B$28,0,IF($A116&gt;='key variables'!$B$26,L116*SUMPRODUCT(Z116:AC116,'control variables'!$O$4:$R$4)/J116+G$65*'key variables'!$B$25/scenario!J$65,L116*SUMPRODUCT(Z116:AC116,'control variables'!$O$7:$R$7)/J116+G$65*'key variables'!$B$25/scenario!J$65))</f>
        <v>121441.00198678429</v>
      </c>
      <c r="R116" s="10">
        <f ca="1">IF(IF($A116&gt;='key variables'!$B$26,M116*SUMPRODUCT(Z116:AC116,'control variables'!$O$5:$R$5)/J116+H$65*'key variables'!$B$25/scenario!J$65,M116*SUMPRODUCT(Z116:AC116,'control variables'!$O$7:$R$7)/J116+H$65*'key variables'!$B$25/scenario!J$65)&lt;'key variables'!$B$28,0,IF($A116&gt;='key variables'!$B$26,M116*SUMPRODUCT(Z116:AC116,'control variables'!$O$5:$R$5)/J116+H$65*'key variables'!$B$25/scenario!J$65,M116*SUMPRODUCT(Z116:AC116,'control variables'!$O$7:$R$7)/J116+H$65*'key variables'!$B$25/scenario!J$65))</f>
        <v>363742.37286525453</v>
      </c>
      <c r="S116" s="10">
        <f ca="1">IF(IF($A116&gt;='key variables'!$B$26,N116*SUMPRODUCT(Z116:AC116,'control variables'!$O$6:$R$6)/J116+I$65*'key variables'!$B$25/scenario!J$65,N116*SUMPRODUCT(Z116:AC116,'control variables'!$O$7:$R$7)/J116+I$65*'key variables'!$B$25/scenario!J$65)&lt;'key variables'!$B$28,0,IF($A116&gt;='key variables'!$B$26,N116*SUMPRODUCT(Z116:AC116,'control variables'!$O$6:$R$6)/J116+I$65*'key variables'!$B$25/scenario!J$65,N116*SUMPRODUCT(Z116:AC116,'control variables'!$O$7:$R$7)/J116+I$65*'key variables'!$B$25/scenario!J$65))</f>
        <v>163500.39605289762</v>
      </c>
      <c r="T116" s="10">
        <f t="shared" ca="1" si="61"/>
        <v>753894.19891897566</v>
      </c>
      <c r="U116" s="82">
        <f ca="1">SUMPRODUCT(P86:P115,'control variables'!AD$7:AD$36)</f>
        <v>58138.155959487223</v>
      </c>
      <c r="V116" s="82">
        <f ca="1">SUMPRODUCT(Q86:Q115,'control variables'!AE$7:AE$36)</f>
        <v>67106.997344806339</v>
      </c>
      <c r="W116" s="82">
        <f ca="1">SUMPRODUCT(R86:R115,'control variables'!AF$7:AF$36)</f>
        <v>201000.14040330911</v>
      </c>
      <c r="X116" s="82">
        <f ca="1">SUMPRODUCT(S86:S115,'control variables'!AG$7:AG$36)</f>
        <v>90348.568146618229</v>
      </c>
      <c r="Y116" s="82">
        <f t="shared" ca="1" si="55"/>
        <v>416593.86185422086</v>
      </c>
      <c r="Z116" s="10">
        <f ca="1">IF($A116&gt;='key variables'!$B$26,SUMPRODUCT(P86:P115,'control variables'!V$7:V$36)*$E116,SUMPRODUCT(P86:P115,'control variables'!Z$7:Z$36)*$E116)</f>
        <v>112924.74182769767</v>
      </c>
      <c r="AA116" s="10">
        <f ca="1">IF($A116&gt;='key variables'!$B$26,SUMPRODUCT(Q86:Q115,'control variables'!W$7:W$36)*$E116,SUMPRODUCT(Q86:Q115,'control variables'!AA$7:AA$36)*$E116)</f>
        <v>130345.38548616681</v>
      </c>
      <c r="AB116" s="10">
        <f ca="1">IF($A116&gt;='key variables'!$B$26,SUMPRODUCT(R86:R115,'control variables'!X$7:X$36)*$E116,SUMPRODUCT(R86:R115,'control variables'!AB$7:AB$36)*$E116)</f>
        <v>390412.94977073884</v>
      </c>
      <c r="AC116" s="10">
        <f ca="1">IF($A116&gt;='key variables'!$B$26,SUMPRODUCT(S86:S115,'control variables'!Y$7:Y$36)*$E116,SUMPRODUCT(S86:S115,'control variables'!AC$7:AC$36)*$E116)</f>
        <v>175488.68835070293</v>
      </c>
      <c r="AD116" s="10">
        <f t="shared" ca="1" si="56"/>
        <v>809171.76543530612</v>
      </c>
      <c r="AE116" s="82">
        <f ca="1">SUMPRODUCT(P86:P115,'control variables'!AL$7:AL$36)</f>
        <v>20980.217840702568</v>
      </c>
      <c r="AF116" s="82">
        <f ca="1">SUMPRODUCT(Q86:Q115,'control variables'!AM$7:AM$36)</f>
        <v>24153.46867430062</v>
      </c>
      <c r="AG116" s="82">
        <f ca="1">SUMPRODUCT(R86:R115,'control variables'!AN$7:AN$36)</f>
        <v>68867.886998452581</v>
      </c>
      <c r="AH116" s="82">
        <f ca="1">SUMPRODUCT(S86:S115,'control variables'!AO$7:AO$36)</f>
        <v>29819.11195373326</v>
      </c>
      <c r="AI116" s="82">
        <f t="shared" ca="1" si="69"/>
        <v>143820.68546718903</v>
      </c>
      <c r="AJ116" s="10">
        <f ca="1">SUMPRODUCT(P86:P115,'control variables'!AP$7:AP$36)</f>
        <v>61.249948326280887</v>
      </c>
      <c r="AK116" s="10">
        <f ca="1">SUMPRODUCT(Q86:Q115,'control variables'!AQ$7:AQ$36)</f>
        <v>176.74709714586851</v>
      </c>
      <c r="AL116" s="10">
        <f ca="1">SUMPRODUCT(R86:R115,'control variables'!AR$7:AR$36)</f>
        <v>6352.7547494919545</v>
      </c>
      <c r="AM116" s="10">
        <f ca="1">SUMPRODUCT(S86:S115,'control variables'!AS$7:AS$36)</f>
        <v>4759.2196888649323</v>
      </c>
      <c r="AN116" s="10">
        <f t="shared" ca="1" si="90"/>
        <v>11349.971483829037</v>
      </c>
      <c r="AO116" s="82">
        <f ca="1">SUMPRODUCT(P86:P115,'control variables'!AX$7:AX$36)</f>
        <v>63.063568722078273</v>
      </c>
      <c r="AP116" s="82">
        <f ca="1">SUMPRODUCT(Q86:Q115,'control variables'!AY$7:AY$36)</f>
        <v>145.58448471380942</v>
      </c>
      <c r="AQ116" s="82">
        <f ca="1">SUMPRODUCT(R86:R115,'control variables'!AZ$7:AZ$36)</f>
        <v>1308.1721590520767</v>
      </c>
      <c r="AR116" s="82">
        <f ca="1">SUMPRODUCT(S86:S115,'control variables'!BA$7:BA$36)</f>
        <v>980.02818325128783</v>
      </c>
      <c r="AS116" s="82">
        <f t="shared" ca="1" si="91"/>
        <v>2496.8483957392523</v>
      </c>
      <c r="AT116" s="10">
        <f ca="1">SUMPRODUCT(P86:P115,'control variables'!AT$7:AT$36)</f>
        <v>-1.9008313062952977</v>
      </c>
      <c r="AU116" s="10">
        <f ca="1">SUMPRODUCT(Q86:Q115,'control variables'!AU$7:AU$36)</f>
        <v>2.0619837977287951</v>
      </c>
      <c r="AV116" s="10">
        <f ca="1">SUMPRODUCT(R86:R115,'control variables'!AV$7:AV$36)</f>
        <v>887.90674728991428</v>
      </c>
      <c r="AW116" s="10">
        <f ca="1">SUMPRODUCT(S86:S115,'control variables'!AW$7:AW$36)</f>
        <v>665.18281284447846</v>
      </c>
      <c r="AX116" s="10">
        <f t="shared" ca="1" si="70"/>
        <v>1553.2507126258263</v>
      </c>
      <c r="AY116" s="82">
        <f ca="1">SUMPRODUCT(P86:P115,'control variables'!BB$7:BB$36)</f>
        <v>16.094594526518691</v>
      </c>
      <c r="AZ116" s="82">
        <f ca="1">SUMPRODUCT(Q86:Q115,'control variables'!BC$7:BC$36)</f>
        <v>41.041187341586749</v>
      </c>
      <c r="BA116" s="82">
        <f ca="1">SUMPRODUCT(R86:R115,'control variables'!BD$7:BD$36)</f>
        <v>287.30092663442099</v>
      </c>
      <c r="BB116" s="82">
        <f ca="1">SUMPRODUCT(S86:S115,'control variables'!BE$7:BE$36)</f>
        <v>40.82751257607314</v>
      </c>
      <c r="BC116" s="82">
        <f t="shared" ca="1" si="92"/>
        <v>385.26422107859958</v>
      </c>
      <c r="BD116" s="10">
        <f ca="1">SUMPRODUCT(P86:P115,'control variables'!BF$7:BF$36)</f>
        <v>3.3668489882380594</v>
      </c>
      <c r="BE116" s="10">
        <f ca="1">SUMPRODUCT(Q86:Q115,'control variables'!BG$7:BG$36)</f>
        <v>3.8862451411685281</v>
      </c>
      <c r="BF116" s="10">
        <f ca="1">SUMPRODUCT(R86:R115,'control variables'!BH$7:BH$36)</f>
        <v>116.40154528192541</v>
      </c>
      <c r="BG116" s="10">
        <f ca="1">SUMPRODUCT(S86:S115,'control variables'!BI$7:BI$36)</f>
        <v>261.60959204241846</v>
      </c>
      <c r="BH116" s="10">
        <f t="shared" ca="1" si="93"/>
        <v>385.26423145375043</v>
      </c>
      <c r="BI116" s="82">
        <f t="shared" ca="1" si="71"/>
        <v>20994.411603922792</v>
      </c>
      <c r="BJ116" s="82">
        <f t="shared" ca="1" si="72"/>
        <v>24196.571845439936</v>
      </c>
      <c r="BK116" s="82">
        <f t="shared" ca="1" si="73"/>
        <v>70043.094672376916</v>
      </c>
      <c r="BL116" s="82">
        <f t="shared" ca="1" si="74"/>
        <v>30525.122279153813</v>
      </c>
      <c r="BM116" s="82">
        <f t="shared" ca="1" si="64"/>
        <v>145759.20040089346</v>
      </c>
      <c r="BN116" s="10">
        <f ca="1">BN115+BI116-INDIRECT(ADDRESS(MAX($D116-'key variables'!$B$9*30,34),scenario!BI$4),TRUE)</f>
        <v>169630.78756196186</v>
      </c>
      <c r="BO116" s="10">
        <f ca="1">BO115+BJ116-INDIRECT(ADDRESS(MAX($D116-'key variables'!$B$9*30,34),scenario!BJ$4),TRUE)</f>
        <v>195501.8074399702</v>
      </c>
      <c r="BP116" s="10">
        <f ca="1">BP115+BK116-INDIRECT(ADDRESS(MAX($D116-'key variables'!$B$9*30,34),scenario!BK$4),TRUE)</f>
        <v>565843.30603556114</v>
      </c>
      <c r="BQ116" s="10">
        <f ca="1">BQ115+BL116-INDIRECT(ADDRESS(MAX($D116-'key variables'!$B$9*30,34),scenario!BL$4),TRUE)</f>
        <v>246578.99545133876</v>
      </c>
      <c r="BR116" s="10">
        <f t="shared" ca="1" si="63"/>
        <v>1177554.8964888323</v>
      </c>
      <c r="BS116" s="82">
        <f t="shared" ca="1" si="75"/>
        <v>734666.06613027619</v>
      </c>
      <c r="BT116" s="82">
        <f t="shared" ca="1" si="76"/>
        <v>848298.86972510885</v>
      </c>
      <c r="BU116" s="82">
        <f t="shared" ca="1" si="77"/>
        <v>2559728.4234980647</v>
      </c>
      <c r="BV116" s="82">
        <f t="shared" ca="1" si="78"/>
        <v>1156672.5345757392</v>
      </c>
      <c r="BW116" s="82">
        <f t="shared" ca="1" si="94"/>
        <v>5299365.8939291891</v>
      </c>
      <c r="BX116" s="10">
        <f t="shared" ca="1" si="79"/>
        <v>357.00092957348721</v>
      </c>
      <c r="BY116" s="10">
        <f t="shared" ca="1" si="80"/>
        <v>824.14930565309601</v>
      </c>
      <c r="BZ116" s="10">
        <f t="shared" ca="1" si="81"/>
        <v>7405.5224955933427</v>
      </c>
      <c r="CA116" s="10">
        <f t="shared" ca="1" si="82"/>
        <v>5547.9095065299935</v>
      </c>
      <c r="CB116" s="10">
        <v>0</v>
      </c>
      <c r="CC116" s="82">
        <f t="shared" ca="1" si="83"/>
        <v>1.8795543457012327</v>
      </c>
      <c r="CD116" s="82">
        <f t="shared" ca="1" si="84"/>
        <v>241.15091354308868</v>
      </c>
      <c r="CE116" s="82">
        <f t="shared" ca="1" si="85"/>
        <v>34085.554198885999</v>
      </c>
      <c r="CF116" s="82">
        <f t="shared" ca="1" si="86"/>
        <v>25535.47981089371</v>
      </c>
      <c r="CG116" s="82">
        <f t="shared" ca="1" si="95"/>
        <v>59864.0644776685</v>
      </c>
      <c r="CH116" s="13">
        <f t="shared" ca="1" si="44"/>
        <v>51</v>
      </c>
      <c r="CI116" s="81">
        <f t="shared" ca="1" si="57"/>
        <v>2.0246869098378938E-3</v>
      </c>
      <c r="CJ116" s="81">
        <f t="shared" ca="1" si="58"/>
        <v>2.3334794117416302E-3</v>
      </c>
      <c r="CK116" s="81">
        <f t="shared" ca="1" si="59"/>
        <v>6.7538184029896026E-3</v>
      </c>
      <c r="CL116" s="81">
        <f t="shared" ca="1" si="60"/>
        <v>2.9431288476977767E-3</v>
      </c>
      <c r="CM116" s="89">
        <f t="shared" ca="1" si="46"/>
        <v>1.4055113572266902E-2</v>
      </c>
    </row>
    <row r="117" spans="1:91" x14ac:dyDescent="0.3">
      <c r="A117">
        <v>52</v>
      </c>
      <c r="B117" s="3">
        <f t="shared" si="62"/>
        <v>0.33333333333333331</v>
      </c>
      <c r="C117" s="3">
        <f t="shared" si="47"/>
        <v>1.7333333333333334</v>
      </c>
      <c r="D117" s="4">
        <f t="shared" ca="1" si="87"/>
        <v>117</v>
      </c>
      <c r="E117" s="58">
        <f>(0.5*(COS(B117*2*PI())+1)*('key variables'!$B$4-'key variables'!$B$6)+'key variables'!$B$6)/'key variables'!$B$4</f>
        <v>1</v>
      </c>
      <c r="F117" s="10">
        <f t="shared" ca="1" si="48"/>
        <v>11692522.026974732</v>
      </c>
      <c r="G117" s="10">
        <f t="shared" ca="1" si="49"/>
        <v>13496300.865907332</v>
      </c>
      <c r="H117" s="10">
        <f t="shared" ca="1" si="50"/>
        <v>40423534.465801686</v>
      </c>
      <c r="I117" s="10">
        <f t="shared" ca="1" si="51"/>
        <v>18168501.152470946</v>
      </c>
      <c r="J117" s="10">
        <f t="shared" ca="1" si="88"/>
        <v>83780858.511154696</v>
      </c>
      <c r="K117" s="82">
        <f t="shared" ca="1" si="65"/>
        <v>10788225.173282493</v>
      </c>
      <c r="L117" s="82">
        <f t="shared" ca="1" si="66"/>
        <v>12452500.188742254</v>
      </c>
      <c r="M117" s="82">
        <f t="shared" ca="1" si="67"/>
        <v>37297962.736268058</v>
      </c>
      <c r="N117" s="82">
        <f t="shared" ca="1" si="68"/>
        <v>16765249.622443868</v>
      </c>
      <c r="O117" s="82">
        <f t="shared" ca="1" si="89"/>
        <v>77303937.720736668</v>
      </c>
      <c r="P117" s="10">
        <f ca="1">IF(IF($A117&gt;='key variables'!$B$26,K117*SUMPRODUCT(Z117:AC117,'control variables'!$O$3:$R$3)/J117+F$65*'key variables'!$B$25/scenario!J$65,K117*SUMPRODUCT(Z117:AC117,'control variables'!$O$7:$R$7)/J117+F$65*'key variables'!$B$25/scenario!J$65)&lt;'key variables'!$B$28,0,IF($A117&gt;='key variables'!$B$26,K117*SUMPRODUCT(Z117:AC117,'control variables'!$O$3:$R$3)/J117+F$65*'key variables'!$B$25/scenario!J$65,K117*SUMPRODUCT(Z117:AC117,'control variables'!$O$7:$R$7)/J117+F$65*'key variables'!$B$25/scenario!J$65))</f>
        <v>117661.56107442969</v>
      </c>
      <c r="Q117" s="10">
        <f ca="1">IF(IF($A117&gt;='key variables'!$B$26,L117*SUMPRODUCT(Z117:AC117,'control variables'!$O$4:$R$4)/J117+G$65*'key variables'!$B$25/scenario!J$65,L117*SUMPRODUCT(Z117:AC117,'control variables'!$O$7:$R$7)/J117+G$65*'key variables'!$B$25/scenario!J$65)&lt;'key variables'!$B$28,0,IF($A117&gt;='key variables'!$B$26,L117*SUMPRODUCT(Z117:AC117,'control variables'!$O$4:$R$4)/J117+G$65*'key variables'!$B$25/scenario!J$65,L117*SUMPRODUCT(Z117:AC117,'control variables'!$O$7:$R$7)/J117+G$65*'key variables'!$B$25/scenario!J$65))</f>
        <v>135812.94308869517</v>
      </c>
      <c r="R117" s="10">
        <f ca="1">IF(IF($A117&gt;='key variables'!$B$26,M117*SUMPRODUCT(Z117:AC117,'control variables'!$O$5:$R$5)/J117+H$65*'key variables'!$B$25/scenario!J$65,M117*SUMPRODUCT(Z117:AC117,'control variables'!$O$7:$R$7)/J117+H$65*'key variables'!$B$25/scenario!J$65)&lt;'key variables'!$B$28,0,IF($A117&gt;='key variables'!$B$26,M117*SUMPRODUCT(Z117:AC117,'control variables'!$O$5:$R$5)/J117+H$65*'key variables'!$B$25/scenario!J$65,M117*SUMPRODUCT(Z117:AC117,'control variables'!$O$7:$R$7)/J117+H$65*'key variables'!$B$25/scenario!J$65))</f>
        <v>406789.48111999064</v>
      </c>
      <c r="S117" s="10">
        <f ca="1">IF(IF($A117&gt;='key variables'!$B$26,N117*SUMPRODUCT(Z117:AC117,'control variables'!$O$6:$R$6)/J117+I$65*'key variables'!$B$25/scenario!J$65,N117*SUMPRODUCT(Z117:AC117,'control variables'!$O$7:$R$7)/J117+I$65*'key variables'!$B$25/scenario!J$65)&lt;'key variables'!$B$28,0,IF($A117&gt;='key variables'!$B$26,N117*SUMPRODUCT(Z117:AC117,'control variables'!$O$6:$R$6)/J117+I$65*'key variables'!$B$25/scenario!J$65,N117*SUMPRODUCT(Z117:AC117,'control variables'!$O$7:$R$7)/J117+I$65*'key variables'!$B$25/scenario!J$65))</f>
        <v>182849.85812722289</v>
      </c>
      <c r="T117" s="10">
        <f t="shared" ca="1" si="61"/>
        <v>843113.84341033839</v>
      </c>
      <c r="U117" s="82">
        <f ca="1">SUMPRODUCT(P87:P116,'control variables'!AD$7:AD$36)</f>
        <v>65701.567491162292</v>
      </c>
      <c r="V117" s="82">
        <f ca="1">SUMPRODUCT(Q87:Q116,'control variables'!AE$7:AE$36)</f>
        <v>75837.199209610611</v>
      </c>
      <c r="W117" s="82">
        <f ca="1">SUMPRODUCT(R87:R116,'control variables'!AF$7:AF$36)</f>
        <v>227149.00520139557</v>
      </c>
      <c r="X117" s="82">
        <f ca="1">SUMPRODUCT(S87:S116,'control variables'!AG$7:AG$36)</f>
        <v>102102.35343465942</v>
      </c>
      <c r="Y117" s="82">
        <f t="shared" ca="1" si="55"/>
        <v>470790.12533682794</v>
      </c>
      <c r="Z117" s="10">
        <f ca="1">IF($A117&gt;='key variables'!$B$26,SUMPRODUCT(P87:P116,'control variables'!V$7:V$36)*$E117,SUMPRODUCT(P87:P116,'control variables'!Z$7:Z$36)*$E117)</f>
        <v>127519.85075055296</v>
      </c>
      <c r="AA117" s="10">
        <f ca="1">IF($A117&gt;='key variables'!$B$26,SUMPRODUCT(Q87:Q116,'control variables'!W$7:W$36)*$E117,SUMPRODUCT(Q87:Q116,'control variables'!AA$7:AA$36)*$E117)</f>
        <v>147192.0487414602</v>
      </c>
      <c r="AB117" s="10">
        <f ca="1">IF($A117&gt;='key variables'!$B$26,SUMPRODUCT(R87:R116,'control variables'!X$7:X$36)*$E117,SUMPRODUCT(R87:R116,'control variables'!AB$7:AB$36)*$E117)</f>
        <v>440872.39235677052</v>
      </c>
      <c r="AC117" s="10">
        <f ca="1">IF($A117&gt;='key variables'!$B$26,SUMPRODUCT(S87:S116,'control variables'!Y$7:Y$36)*$E117,SUMPRODUCT(S87:S116,'control variables'!AC$7:AC$36)*$E117)</f>
        <v>198169.95801537525</v>
      </c>
      <c r="AD117" s="10">
        <f t="shared" ca="1" si="56"/>
        <v>913754.24986415892</v>
      </c>
      <c r="AE117" s="82">
        <f ca="1">SUMPRODUCT(P87:P116,'control variables'!AL$7:AL$36)</f>
        <v>23889.801526928772</v>
      </c>
      <c r="AF117" s="82">
        <f ca="1">SUMPRODUCT(Q87:Q116,'control variables'!AM$7:AM$36)</f>
        <v>27503.125906370969</v>
      </c>
      <c r="AG117" s="82">
        <f ca="1">SUMPRODUCT(R87:R116,'control variables'!AN$7:AN$36)</f>
        <v>78418.640095344992</v>
      </c>
      <c r="AH117" s="82">
        <f ca="1">SUMPRODUCT(S87:S116,'control variables'!AO$7:AO$36)</f>
        <v>33954.49330854525</v>
      </c>
      <c r="AI117" s="82">
        <f t="shared" ca="1" si="69"/>
        <v>163766.06083718999</v>
      </c>
      <c r="AJ117" s="10">
        <f ca="1">SUMPRODUCT(P87:P116,'control variables'!AP$7:AP$36)</f>
        <v>69.547038163777515</v>
      </c>
      <c r="AK117" s="10">
        <f ca="1">SUMPRODUCT(Q87:Q116,'control variables'!AQ$7:AQ$36)</f>
        <v>200.68975479063874</v>
      </c>
      <c r="AL117" s="10">
        <f ca="1">SUMPRODUCT(R87:R116,'control variables'!AR$7:AR$36)</f>
        <v>7213.3167305622592</v>
      </c>
      <c r="AM117" s="10">
        <f ca="1">SUMPRODUCT(S87:S116,'control variables'!AS$7:AS$36)</f>
        <v>5403.9169399473767</v>
      </c>
      <c r="AN117" s="10">
        <f t="shared" ca="1" si="90"/>
        <v>12887.470463464051</v>
      </c>
      <c r="AO117" s="82">
        <f ca="1">SUMPRODUCT(P87:P116,'control variables'!AX$7:AX$36)</f>
        <v>71.667317344592874</v>
      </c>
      <c r="AP117" s="82">
        <f ca="1">SUMPRODUCT(Q87:Q116,'control variables'!AY$7:AY$36)</f>
        <v>165.44654350937225</v>
      </c>
      <c r="AQ117" s="82">
        <f ca="1">SUMPRODUCT(R87:R116,'control variables'!AZ$7:AZ$36)</f>
        <v>1486.6457950915774</v>
      </c>
      <c r="AR117" s="82">
        <f ca="1">SUMPRODUCT(S87:S116,'control variables'!BA$7:BA$36)</f>
        <v>1113.733209822703</v>
      </c>
      <c r="AS117" s="82">
        <f t="shared" ca="1" si="91"/>
        <v>2837.4928657682458</v>
      </c>
      <c r="AT117" s="10">
        <f ca="1">SUMPRODUCT(P87:P116,'control variables'!AT$7:AT$36)</f>
        <v>-2.1706104527940955</v>
      </c>
      <c r="AU117" s="10">
        <f ca="1">SUMPRODUCT(Q87:Q116,'control variables'!AU$7:AU$36)</f>
        <v>2.3546348221533711</v>
      </c>
      <c r="AV117" s="10">
        <f ca="1">SUMPRODUCT(R87:R116,'control variables'!AV$7:AV$36)</f>
        <v>1013.9246236059645</v>
      </c>
      <c r="AW117" s="10">
        <f ca="1">SUMPRODUCT(S87:S116,'control variables'!AW$7:AW$36)</f>
        <v>759.59016552250421</v>
      </c>
      <c r="AX117" s="10">
        <f t="shared" ca="1" si="70"/>
        <v>1773.6988134978278</v>
      </c>
      <c r="AY117" s="82">
        <f ca="1">SUMPRODUCT(P87:P116,'control variables'!BB$7:BB$36)</f>
        <v>18.367691591646675</v>
      </c>
      <c r="AZ117" s="82">
        <f ca="1">SUMPRODUCT(Q87:Q116,'control variables'!BC$7:BC$36)</f>
        <v>46.837580804113315</v>
      </c>
      <c r="BA117" s="82">
        <f ca="1">SUMPRODUCT(R87:R116,'control variables'!BD$7:BD$36)</f>
        <v>327.87746256797408</v>
      </c>
      <c r="BB117" s="82">
        <f ca="1">SUMPRODUCT(S87:S116,'control variables'!BE$7:BE$36)</f>
        <v>46.593727988349308</v>
      </c>
      <c r="BC117" s="82">
        <f t="shared" ca="1" si="92"/>
        <v>439.6764629520834</v>
      </c>
      <c r="BD117" s="10">
        <f ca="1">SUMPRODUCT(P87:P116,'control variables'!BF$7:BF$36)</f>
        <v>3.8423610951931679</v>
      </c>
      <c r="BE117" s="10">
        <f ca="1">SUMPRODUCT(Q87:Q116,'control variables'!BG$7:BG$36)</f>
        <v>4.4351134217706152</v>
      </c>
      <c r="BF117" s="10">
        <f ca="1">SUMPRODUCT(R87:R116,'control variables'!BH$7:BH$36)</f>
        <v>132.84135123794027</v>
      </c>
      <c r="BG117" s="10">
        <f ca="1">SUMPRODUCT(S87:S116,'control variables'!BI$7:BI$36)</f>
        <v>298.55764903764975</v>
      </c>
      <c r="BH117" s="10">
        <f t="shared" ca="1" si="93"/>
        <v>439.67647479255379</v>
      </c>
      <c r="BI117" s="82">
        <f t="shared" ca="1" si="71"/>
        <v>23905.998608067624</v>
      </c>
      <c r="BJ117" s="82">
        <f t="shared" ca="1" si="72"/>
        <v>27552.318121997236</v>
      </c>
      <c r="BK117" s="82">
        <f t="shared" ca="1" si="73"/>
        <v>79760.442181518942</v>
      </c>
      <c r="BL117" s="82">
        <f t="shared" ca="1" si="74"/>
        <v>34760.677202056104</v>
      </c>
      <c r="BM117" s="82">
        <f t="shared" ca="1" si="64"/>
        <v>165979.43611363991</v>
      </c>
      <c r="BN117" s="10">
        <f ca="1">BN116+BI117-INDIRECT(ADDRESS(MAX($D117-'key variables'!$B$9*30,34),scenario!BI$4),TRUE)</f>
        <v>193536.78617002949</v>
      </c>
      <c r="BO117" s="10">
        <f ca="1">BO116+BJ117-INDIRECT(ADDRESS(MAX($D117-'key variables'!$B$9*30,34),scenario!BJ$4),TRUE)</f>
        <v>223054.12556196743</v>
      </c>
      <c r="BP117" s="10">
        <f ca="1">BP116+BK117-INDIRECT(ADDRESS(MAX($D117-'key variables'!$B$9*30,34),scenario!BK$4),TRUE)</f>
        <v>645603.74821708002</v>
      </c>
      <c r="BQ117" s="10">
        <f ca="1">BQ116+BL117-INDIRECT(ADDRESS(MAX($D117-'key variables'!$B$9*30,34),scenario!BL$4),TRUE)</f>
        <v>281339.67265339487</v>
      </c>
      <c r="BR117" s="10">
        <f t="shared" ca="1" si="63"/>
        <v>1343534.3326024723</v>
      </c>
      <c r="BS117" s="82">
        <f t="shared" ca="1" si="75"/>
        <v>828417.78623554297</v>
      </c>
      <c r="BT117" s="82">
        <f t="shared" ca="1" si="76"/>
        <v>956555.05957838497</v>
      </c>
      <c r="BU117" s="82">
        <f t="shared" ca="1" si="77"/>
        <v>2886624.6210852987</v>
      </c>
      <c r="BV117" s="82">
        <f t="shared" ca="1" si="78"/>
        <v>1304463.1578518683</v>
      </c>
      <c r="BW117" s="82">
        <f t="shared" ca="1" si="94"/>
        <v>5976060.6247510947</v>
      </c>
      <c r="BX117" s="10">
        <f t="shared" ca="1" si="79"/>
        <v>406.45819423124021</v>
      </c>
      <c r="BY117" s="10">
        <f t="shared" ca="1" si="80"/>
        <v>938.32315493658439</v>
      </c>
      <c r="BZ117" s="10">
        <f t="shared" ca="1" si="81"/>
        <v>8431.4494768790046</v>
      </c>
      <c r="CA117" s="10">
        <f t="shared" ca="1" si="82"/>
        <v>6316.4913393266979</v>
      </c>
      <c r="CB117" s="10">
        <v>0</v>
      </c>
      <c r="CC117" s="82">
        <f t="shared" ca="1" si="83"/>
        <v>1.9298856176799735</v>
      </c>
      <c r="CD117" s="82">
        <f t="shared" ca="1" si="84"/>
        <v>274.03949000220183</v>
      </c>
      <c r="CE117" s="82">
        <f t="shared" ca="1" si="85"/>
        <v>38798.300510750712</v>
      </c>
      <c r="CF117" s="82">
        <f t="shared" ca="1" si="86"/>
        <v>29066.073375495882</v>
      </c>
      <c r="CG117" s="82">
        <f t="shared" ca="1" si="95"/>
        <v>68140.343261866481</v>
      </c>
      <c r="CH117" s="13">
        <f t="shared" ca="1" si="44"/>
        <v>52</v>
      </c>
      <c r="CI117" s="81">
        <f t="shared" ca="1" si="57"/>
        <v>2.3100358436200764E-3</v>
      </c>
      <c r="CJ117" s="81">
        <f t="shared" ca="1" si="58"/>
        <v>2.6623518728000348E-3</v>
      </c>
      <c r="CK117" s="81">
        <f t="shared" ca="1" si="59"/>
        <v>7.7058621705472672E-3</v>
      </c>
      <c r="CL117" s="81">
        <f t="shared" ca="1" si="60"/>
        <v>3.3580423697369601E-3</v>
      </c>
      <c r="CM117" s="89">
        <f t="shared" ca="1" si="46"/>
        <v>1.6036292256704339E-2</v>
      </c>
    </row>
    <row r="118" spans="1:91" x14ac:dyDescent="0.3">
      <c r="A118">
        <v>53</v>
      </c>
      <c r="B118" s="3">
        <f t="shared" si="62"/>
        <v>0.33611111111111114</v>
      </c>
      <c r="C118" s="3">
        <f t="shared" si="47"/>
        <v>1.7666666666666666</v>
      </c>
      <c r="D118" s="4">
        <f t="shared" ca="1" si="87"/>
        <v>118</v>
      </c>
      <c r="E118" s="58">
        <f>(0.5*(COS(B118*2*PI())+1)*('key variables'!$B$4-'key variables'!$B$6)+'key variables'!$B$6)/'key variables'!$B$4</f>
        <v>1</v>
      </c>
      <c r="F118" s="10">
        <f t="shared" ca="1" si="48"/>
        <v>11692518.184613638</v>
      </c>
      <c r="G118" s="10">
        <f t="shared" ca="1" si="49"/>
        <v>13496296.430793909</v>
      </c>
      <c r="H118" s="10">
        <f t="shared" ca="1" si="50"/>
        <v>40423401.624450445</v>
      </c>
      <c r="I118" s="10">
        <f t="shared" ca="1" si="51"/>
        <v>18168202.594821908</v>
      </c>
      <c r="J118" s="10">
        <f t="shared" ca="1" si="88"/>
        <v>83780418.834679902</v>
      </c>
      <c r="K118" s="82">
        <f t="shared" ca="1" si="65"/>
        <v>10670563.612208065</v>
      </c>
      <c r="L118" s="82">
        <f t="shared" ca="1" si="66"/>
        <v>12316687.245653557</v>
      </c>
      <c r="M118" s="82">
        <f t="shared" ca="1" si="67"/>
        <v>36891173.255148061</v>
      </c>
      <c r="N118" s="82">
        <f t="shared" ca="1" si="68"/>
        <v>16582399.764316645</v>
      </c>
      <c r="O118" s="82">
        <f t="shared" ca="1" si="89"/>
        <v>76460823.877326325</v>
      </c>
      <c r="P118" s="10">
        <f ca="1">IF(IF($A118&gt;='key variables'!$B$26,K118*SUMPRODUCT(Z118:AC118,'control variables'!$O$3:$R$3)/J118+F$65*'key variables'!$B$25/scenario!J$65,K118*SUMPRODUCT(Z118:AC118,'control variables'!$O$7:$R$7)/J118+F$65*'key variables'!$B$25/scenario!J$65)&lt;'key variables'!$B$28,0,IF($A118&gt;='key variables'!$B$26,K118*SUMPRODUCT(Z118:AC118,'control variables'!$O$3:$R$3)/J118+F$65*'key variables'!$B$25/scenario!J$65,K118*SUMPRODUCT(Z118:AC118,'control variables'!$O$7:$R$7)/J118+F$65*'key variables'!$B$25/scenario!J$65))</f>
        <v>131197.95363153744</v>
      </c>
      <c r="Q118" s="10">
        <f ca="1">IF(IF($A118&gt;='key variables'!$B$26,L118*SUMPRODUCT(Z118:AC118,'control variables'!$O$4:$R$4)/J118+G$65*'key variables'!$B$25/scenario!J$65,L118*SUMPRODUCT(Z118:AC118,'control variables'!$O$7:$R$7)/J118+G$65*'key variables'!$B$25/scenario!J$65)&lt;'key variables'!$B$28,0,IF($A118&gt;='key variables'!$B$26,L118*SUMPRODUCT(Z118:AC118,'control variables'!$O$4:$R$4)/J118+G$65*'key variables'!$B$25/scenario!J$65,L118*SUMPRODUCT(Z118:AC118,'control variables'!$O$7:$R$7)/J118+G$65*'key variables'!$B$25/scenario!J$65))</f>
        <v>151437.5642070719</v>
      </c>
      <c r="R118" s="10">
        <f ca="1">IF(IF($A118&gt;='key variables'!$B$26,M118*SUMPRODUCT(Z118:AC118,'control variables'!$O$5:$R$5)/J118+H$65*'key variables'!$B$25/scenario!J$65,M118*SUMPRODUCT(Z118:AC118,'control variables'!$O$7:$R$7)/J118+H$65*'key variables'!$B$25/scenario!J$65)&lt;'key variables'!$B$28,0,IF($A118&gt;='key variables'!$B$26,M118*SUMPRODUCT(Z118:AC118,'control variables'!$O$5:$R$5)/J118+H$65*'key variables'!$B$25/scenario!J$65,M118*SUMPRODUCT(Z118:AC118,'control variables'!$O$7:$R$7)/J118+H$65*'key variables'!$B$25/scenario!J$65))</f>
        <v>453588.64011686225</v>
      </c>
      <c r="S118" s="10">
        <f ca="1">IF(IF($A118&gt;='key variables'!$B$26,N118*SUMPRODUCT(Z118:AC118,'control variables'!$O$6:$R$6)/J118+I$65*'key variables'!$B$25/scenario!J$65,N118*SUMPRODUCT(Z118:AC118,'control variables'!$O$7:$R$7)/J118+I$65*'key variables'!$B$25/scenario!J$65)&lt;'key variables'!$B$28,0,IF($A118&gt;='key variables'!$B$26,N118*SUMPRODUCT(Z118:AC118,'control variables'!$O$6:$R$6)/J118+I$65*'key variables'!$B$25/scenario!J$65,N118*SUMPRODUCT(Z118:AC118,'control variables'!$O$7:$R$7)/J118+I$65*'key variables'!$B$25/scenario!J$65))</f>
        <v>203885.84843722606</v>
      </c>
      <c r="T118" s="10">
        <f t="shared" ca="1" si="61"/>
        <v>940110.00639269769</v>
      </c>
      <c r="U118" s="82">
        <f ca="1">SUMPRODUCT(P88:P117,'control variables'!AD$7:AD$36)</f>
        <v>74129.506617141626</v>
      </c>
      <c r="V118" s="82">
        <f ca="1">SUMPRODUCT(Q88:Q117,'control variables'!AE$7:AE$36)</f>
        <v>85565.297378795673</v>
      </c>
      <c r="W118" s="82">
        <f ca="1">SUMPRODUCT(R88:R117,'control variables'!AF$7:AF$36)</f>
        <v>256286.78777593817</v>
      </c>
      <c r="X118" s="82">
        <f ca="1">SUMPRODUCT(S88:S117,'control variables'!AG$7:AG$36)</f>
        <v>115199.64246786683</v>
      </c>
      <c r="Y118" s="82">
        <f t="shared" ca="1" si="55"/>
        <v>531181.23423974228</v>
      </c>
      <c r="Z118" s="10">
        <f ca="1">IF($A118&gt;='key variables'!$B$26,SUMPRODUCT(P88:P117,'control variables'!V$7:V$36)*$E118,SUMPRODUCT(P88:P117,'control variables'!Z$7:Z$36)*$E118)</f>
        <v>143757.53422613369</v>
      </c>
      <c r="AA118" s="10">
        <f ca="1">IF($A118&gt;='key variables'!$B$26,SUMPRODUCT(Q88:Q117,'control variables'!W$7:W$36)*$E118,SUMPRODUCT(Q88:Q117,'control variables'!AA$7:AA$36)*$E118)</f>
        <v>165934.68279818736</v>
      </c>
      <c r="AB118" s="10">
        <f ca="1">IF($A118&gt;='key variables'!$B$26,SUMPRODUCT(R88:R117,'control variables'!X$7:X$36)*$E118,SUMPRODUCT(R88:R117,'control variables'!AB$7:AB$36)*$E118)</f>
        <v>497010.68234124366</v>
      </c>
      <c r="AC118" s="10">
        <f ca="1">IF($A118&gt;='key variables'!$B$26,SUMPRODUCT(S88:S117,'control variables'!Y$7:Y$36)*$E118,SUMPRODUCT(S88:S117,'control variables'!AC$7:AC$36)*$E118)</f>
        <v>223403.84147495753</v>
      </c>
      <c r="AD118" s="10">
        <f t="shared" ca="1" si="56"/>
        <v>1030106.7408405223</v>
      </c>
      <c r="AE118" s="82">
        <f ca="1">SUMPRODUCT(P88:P117,'control variables'!AL$7:AL$36)</f>
        <v>27187.212141735166</v>
      </c>
      <c r="AF118" s="82">
        <f ca="1">SUMPRODUCT(Q88:Q117,'control variables'!AM$7:AM$36)</f>
        <v>31299.268758449449</v>
      </c>
      <c r="AG118" s="82">
        <f ca="1">SUMPRODUCT(R88:R117,'control variables'!AN$7:AN$36)</f>
        <v>89242.441036411838</v>
      </c>
      <c r="AH118" s="82">
        <f ca="1">SUMPRODUCT(S88:S117,'control variables'!AO$7:AO$36)</f>
        <v>38641.091752226966</v>
      </c>
      <c r="AI118" s="82">
        <f t="shared" ca="1" si="69"/>
        <v>186370.01368882341</v>
      </c>
      <c r="AJ118" s="10">
        <f ca="1">SUMPRODUCT(P88:P117,'control variables'!AP$7:AP$36)</f>
        <v>78.891636701065906</v>
      </c>
      <c r="AK118" s="10">
        <f ca="1">SUMPRODUCT(Q88:Q117,'control variables'!AQ$7:AQ$36)</f>
        <v>227.65517615982839</v>
      </c>
      <c r="AL118" s="10">
        <f ca="1">SUMPRODUCT(R88:R117,'control variables'!AR$7:AR$36)</f>
        <v>8182.5247766428947</v>
      </c>
      <c r="AM118" s="10">
        <f ca="1">SUMPRODUCT(S88:S117,'control variables'!AS$7:AS$36)</f>
        <v>6130.0073050574329</v>
      </c>
      <c r="AN118" s="10">
        <f t="shared" ca="1" si="90"/>
        <v>14619.078894561222</v>
      </c>
      <c r="AO118" s="82">
        <f ca="1">SUMPRODUCT(P88:P117,'control variables'!AX$7:AX$36)</f>
        <v>81.375573215321907</v>
      </c>
      <c r="AP118" s="82">
        <f ca="1">SUMPRODUCT(Q88:Q117,'control variables'!AY$7:AY$36)</f>
        <v>187.85839645474937</v>
      </c>
      <c r="AQ118" s="82">
        <f ca="1">SUMPRODUCT(R88:R117,'control variables'!AZ$7:AZ$36)</f>
        <v>1688.0310052913194</v>
      </c>
      <c r="AR118" s="82">
        <f ca="1">SUMPRODUCT(S88:S117,'control variables'!BA$7:BA$36)</f>
        <v>1264.6026350126906</v>
      </c>
      <c r="AS118" s="82">
        <f t="shared" ca="1" si="91"/>
        <v>3221.8676099740815</v>
      </c>
      <c r="AT118" s="10">
        <f ca="1">SUMPRODUCT(P88:P117,'control variables'!AT$7:AT$36)</f>
        <v>-2.4782227483717096</v>
      </c>
      <c r="AU118" s="10">
        <f ca="1">SUMPRODUCT(Q88:Q117,'control variables'!AU$7:AU$36)</f>
        <v>2.6883264903000983</v>
      </c>
      <c r="AV118" s="10">
        <f ca="1">SUMPRODUCT(R88:R117,'control variables'!AV$7:AV$36)</f>
        <v>1157.6149299935587</v>
      </c>
      <c r="AW118" s="10">
        <f ca="1">SUMPRODUCT(S88:S117,'control variables'!AW$7:AW$36)</f>
        <v>867.23696792953308</v>
      </c>
      <c r="AX118" s="10">
        <f t="shared" ca="1" si="70"/>
        <v>2025.06200166502</v>
      </c>
      <c r="AY118" s="82">
        <f ca="1">SUMPRODUCT(P88:P117,'control variables'!BB$7:BB$36)</f>
        <v>20.956258869680195</v>
      </c>
      <c r="AZ118" s="82">
        <f ca="1">SUMPRODUCT(Q88:Q117,'control variables'!BC$7:BC$36)</f>
        <v>53.438422746979882</v>
      </c>
      <c r="BA118" s="82">
        <f ca="1">SUMPRODUCT(R88:R117,'control variables'!BD$7:BD$36)</f>
        <v>374.08538513534273</v>
      </c>
      <c r="BB118" s="82">
        <f ca="1">SUMPRODUCT(S88:S117,'control variables'!BE$7:BE$36)</f>
        <v>53.160203641015819</v>
      </c>
      <c r="BC118" s="82">
        <f t="shared" ca="1" si="92"/>
        <v>501.64027039301862</v>
      </c>
      <c r="BD118" s="10">
        <f ca="1">SUMPRODUCT(P88:P117,'control variables'!BF$7:BF$36)</f>
        <v>4.383866822887847</v>
      </c>
      <c r="BE118" s="10">
        <f ca="1">SUMPRODUCT(Q88:Q117,'control variables'!BG$7:BG$36)</f>
        <v>5.0601560092225899</v>
      </c>
      <c r="BF118" s="10">
        <f ca="1">SUMPRODUCT(R88:R117,'control variables'!BH$7:BH$36)</f>
        <v>151.56274435740426</v>
      </c>
      <c r="BG118" s="10">
        <f ca="1">SUMPRODUCT(S88:S117,'control variables'!BI$7:BI$36)</f>
        <v>340.6335167126573</v>
      </c>
      <c r="BH118" s="10">
        <f t="shared" ca="1" si="93"/>
        <v>501.64028390217197</v>
      </c>
      <c r="BI118" s="82">
        <f t="shared" ca="1" si="71"/>
        <v>27205.690177856475</v>
      </c>
      <c r="BJ118" s="82">
        <f t="shared" ca="1" si="72"/>
        <v>31355.395507686728</v>
      </c>
      <c r="BK118" s="82">
        <f t="shared" ca="1" si="73"/>
        <v>90774.141351540748</v>
      </c>
      <c r="BL118" s="82">
        <f t="shared" ca="1" si="74"/>
        <v>39561.488923797515</v>
      </c>
      <c r="BM118" s="82">
        <f t="shared" ca="1" si="64"/>
        <v>188896.71596088144</v>
      </c>
      <c r="BN118" s="10">
        <f ca="1">BN117+BI118-INDIRECT(ADDRESS(MAX($D118-'key variables'!$B$9*30,34),scenario!BI$4),TRUE)</f>
        <v>220742.47634788597</v>
      </c>
      <c r="BO118" s="10">
        <f ca="1">BO117+BJ118-INDIRECT(ADDRESS(MAX($D118-'key variables'!$B$9*30,34),scenario!BJ$4),TRUE)</f>
        <v>254409.52106965415</v>
      </c>
      <c r="BP118" s="10">
        <f ca="1">BP117+BK118-INDIRECT(ADDRESS(MAX($D118-'key variables'!$B$9*30,34),scenario!BK$4),TRUE)</f>
        <v>736377.88956862083</v>
      </c>
      <c r="BQ118" s="10">
        <f ca="1">BQ117+BL118-INDIRECT(ADDRESS(MAX($D118-'key variables'!$B$9*30,34),scenario!BL$4),TRUE)</f>
        <v>320901.16157719237</v>
      </c>
      <c r="BR118" s="10">
        <f t="shared" ca="1" si="63"/>
        <v>1532431.0485633537</v>
      </c>
      <c r="BS118" s="82">
        <f t="shared" ca="1" si="75"/>
        <v>932405.66582240106</v>
      </c>
      <c r="BT118" s="82">
        <f t="shared" ca="1" si="76"/>
        <v>1076632.1681217609</v>
      </c>
      <c r="BU118" s="82">
        <f t="shared" ca="1" si="77"/>
        <v>3249287.557106263</v>
      </c>
      <c r="BV118" s="82">
        <f t="shared" ca="1" si="78"/>
        <v>1468446.8838485843</v>
      </c>
      <c r="BW118" s="82">
        <f t="shared" ca="1" si="94"/>
        <v>6726772.2748990087</v>
      </c>
      <c r="BX118" s="10">
        <f t="shared" ca="1" si="79"/>
        <v>462.49364175399404</v>
      </c>
      <c r="BY118" s="10">
        <f t="shared" ca="1" si="80"/>
        <v>1067.6829726351314</v>
      </c>
      <c r="BZ118" s="10">
        <f t="shared" ca="1" si="81"/>
        <v>9593.8323526775766</v>
      </c>
      <c r="CA118" s="10">
        <f t="shared" ca="1" si="82"/>
        <v>7187.3002539857152</v>
      </c>
      <c r="CB118" s="10">
        <v>0</v>
      </c>
      <c r="CC118" s="82">
        <f t="shared" ca="1" si="83"/>
        <v>1.9241718517956801</v>
      </c>
      <c r="CD118" s="82">
        <f t="shared" ca="1" si="84"/>
        <v>311.14794321698076</v>
      </c>
      <c r="CE118" s="82">
        <f t="shared" ca="1" si="85"/>
        <v>44135.179352108731</v>
      </c>
      <c r="CF118" s="82">
        <f t="shared" ca="1" si="86"/>
        <v>33064.241077611092</v>
      </c>
      <c r="CG118" s="82">
        <f t="shared" ca="1" si="95"/>
        <v>77512.492544788605</v>
      </c>
      <c r="CH118" s="13">
        <f t="shared" ca="1" si="44"/>
        <v>53</v>
      </c>
      <c r="CI118" s="81">
        <f t="shared" ca="1" si="57"/>
        <v>2.63477408466371E-3</v>
      </c>
      <c r="CJ118" s="81">
        <f t="shared" ca="1" si="58"/>
        <v>3.036622693086184E-3</v>
      </c>
      <c r="CK118" s="81">
        <f t="shared" ca="1" si="59"/>
        <v>8.7893794255395393E-3</v>
      </c>
      <c r="CL118" s="81">
        <f t="shared" ca="1" si="60"/>
        <v>3.8302644703938765E-3</v>
      </c>
      <c r="CM118" s="89">
        <f t="shared" ca="1" si="46"/>
        <v>1.8291040673683312E-2</v>
      </c>
    </row>
    <row r="119" spans="1:91" x14ac:dyDescent="0.3">
      <c r="A119">
        <v>54</v>
      </c>
      <c r="B119" s="3">
        <f t="shared" si="62"/>
        <v>0.33888888888888891</v>
      </c>
      <c r="C119" s="3">
        <f t="shared" si="47"/>
        <v>1.8</v>
      </c>
      <c r="D119" s="4">
        <f t="shared" ca="1" si="87"/>
        <v>119</v>
      </c>
      <c r="E119" s="58">
        <f>(0.5*(COS(B119*2*PI())+1)*('key variables'!$B$4-'key variables'!$B$6)+'key variables'!$B$6)/'key variables'!$B$4</f>
        <v>1</v>
      </c>
      <c r="F119" s="10">
        <f t="shared" ca="1" si="48"/>
        <v>11692513.800746815</v>
      </c>
      <c r="G119" s="10">
        <f t="shared" ca="1" si="49"/>
        <v>13496291.370637899</v>
      </c>
      <c r="H119" s="10">
        <f t="shared" ca="1" si="50"/>
        <v>40423250.061706088</v>
      </c>
      <c r="I119" s="10">
        <f t="shared" ca="1" si="51"/>
        <v>18167861.961305194</v>
      </c>
      <c r="J119" s="10">
        <f t="shared" ca="1" si="88"/>
        <v>83779917.194395989</v>
      </c>
      <c r="K119" s="82">
        <f t="shared" ca="1" si="65"/>
        <v>10539365.658576528</v>
      </c>
      <c r="L119" s="82">
        <f t="shared" ca="1" si="66"/>
        <v>12165249.681446485</v>
      </c>
      <c r="M119" s="82">
        <f t="shared" ca="1" si="67"/>
        <v>36437584.615031205</v>
      </c>
      <c r="N119" s="82">
        <f t="shared" ca="1" si="68"/>
        <v>16378513.915879417</v>
      </c>
      <c r="O119" s="82">
        <f t="shared" ca="1" si="89"/>
        <v>75520713.870933637</v>
      </c>
      <c r="P119" s="10">
        <f ca="1">IF(IF($A119&gt;='key variables'!$B$26,K119*SUMPRODUCT(Z119:AC119,'control variables'!$O$3:$R$3)/J119+F$65*'key variables'!$B$25/scenario!J$65,K119*SUMPRODUCT(Z119:AC119,'control variables'!$O$7:$R$7)/J119+F$65*'key variables'!$B$25/scenario!J$65)&lt;'key variables'!$B$28,0,IF($A119&gt;='key variables'!$B$26,K119*SUMPRODUCT(Z119:AC119,'control variables'!$O$3:$R$3)/J119+F$65*'key variables'!$B$25/scenario!J$65,K119*SUMPRODUCT(Z119:AC119,'control variables'!$O$7:$R$7)/J119+F$65*'key variables'!$B$25/scenario!J$65))</f>
        <v>145807.07081306729</v>
      </c>
      <c r="Q119" s="10">
        <f ca="1">IF(IF($A119&gt;='key variables'!$B$26,L119*SUMPRODUCT(Z119:AC119,'control variables'!$O$4:$R$4)/J119+G$65*'key variables'!$B$25/scenario!J$65,L119*SUMPRODUCT(Z119:AC119,'control variables'!$O$7:$R$7)/J119+G$65*'key variables'!$B$25/scenario!J$65)&lt;'key variables'!$B$28,0,IF($A119&gt;='key variables'!$B$26,L119*SUMPRODUCT(Z119:AC119,'control variables'!$O$4:$R$4)/J119+G$65*'key variables'!$B$25/scenario!J$65,L119*SUMPRODUCT(Z119:AC119,'control variables'!$O$7:$R$7)/J119+G$65*'key variables'!$B$25/scenario!J$65))</f>
        <v>168300.3967433162</v>
      </c>
      <c r="R119" s="10">
        <f ca="1">IF(IF($A119&gt;='key variables'!$B$26,M119*SUMPRODUCT(Z119:AC119,'control variables'!$O$5:$R$5)/J119+H$65*'key variables'!$B$25/scenario!J$65,M119*SUMPRODUCT(Z119:AC119,'control variables'!$O$7:$R$7)/J119+H$65*'key variables'!$B$25/scenario!J$65)&lt;'key variables'!$B$28,0,IF($A119&gt;='key variables'!$B$26,M119*SUMPRODUCT(Z119:AC119,'control variables'!$O$5:$R$5)/J119+H$65*'key variables'!$B$25/scenario!J$65,M119*SUMPRODUCT(Z119:AC119,'control variables'!$O$7:$R$7)/J119+H$65*'key variables'!$B$25/scenario!J$65))</f>
        <v>504096.51323726372</v>
      </c>
      <c r="S119" s="10">
        <f ca="1">IF(IF($A119&gt;='key variables'!$B$26,N119*SUMPRODUCT(Z119:AC119,'control variables'!$O$6:$R$6)/J119+I$65*'key variables'!$B$25/scenario!J$65,N119*SUMPRODUCT(Z119:AC119,'control variables'!$O$7:$R$7)/J119+I$65*'key variables'!$B$25/scenario!J$65)&lt;'key variables'!$B$28,0,IF($A119&gt;='key variables'!$B$26,N119*SUMPRODUCT(Z119:AC119,'control variables'!$O$6:$R$6)/J119+I$65*'key variables'!$B$25/scenario!J$65,N119*SUMPRODUCT(Z119:AC119,'control variables'!$O$7:$R$7)/J119+I$65*'key variables'!$B$25/scenario!J$65))</f>
        <v>226588.88738736301</v>
      </c>
      <c r="T119" s="10">
        <f t="shared" ca="1" si="61"/>
        <v>1044792.8681810102</v>
      </c>
      <c r="U119" s="82">
        <f ca="1">SUMPRODUCT(P89:P118,'control variables'!AD$7:AD$36)</f>
        <v>83486.186747797357</v>
      </c>
      <c r="V119" s="82">
        <f ca="1">SUMPRODUCT(Q89:Q118,'control variables'!AE$7:AE$36)</f>
        <v>96365.411319830528</v>
      </c>
      <c r="W119" s="82">
        <f ca="1">SUMPRODUCT(R89:R118,'control variables'!AF$7:AF$36)</f>
        <v>288635.4921497266</v>
      </c>
      <c r="X119" s="82">
        <f ca="1">SUMPRODUCT(S89:S118,'control variables'!AG$7:AG$36)</f>
        <v>129740.22495554903</v>
      </c>
      <c r="Y119" s="82">
        <f t="shared" ca="1" si="55"/>
        <v>598227.31517290347</v>
      </c>
      <c r="Z119" s="10">
        <f ca="1">IF($A119&gt;='key variables'!$B$26,SUMPRODUCT(P89:P118,'control variables'!V$7:V$36)*$E119,SUMPRODUCT(P89:P118,'control variables'!Z$7:Z$36)*$E119)</f>
        <v>161753.03030044289</v>
      </c>
      <c r="AA119" s="10">
        <f ca="1">IF($A119&gt;='key variables'!$B$26,SUMPRODUCT(Q89:Q118,'control variables'!W$7:W$36)*$E119,SUMPRODUCT(Q89:Q118,'control variables'!AA$7:AA$36)*$E119)</f>
        <v>186706.3032141953</v>
      </c>
      <c r="AB119" s="10">
        <f ca="1">IF($A119&gt;='key variables'!$B$26,SUMPRODUCT(R89:R118,'control variables'!X$7:X$36)*$E119,SUMPRODUCT(R89:R118,'control variables'!AB$7:AB$36)*$E119)</f>
        <v>559226.23042439716</v>
      </c>
      <c r="AC119" s="10">
        <f ca="1">IF($A119&gt;='key variables'!$B$26,SUMPRODUCT(S89:S118,'control variables'!Y$7:Y$36)*$E119,SUMPRODUCT(S89:S118,'control variables'!AC$7:AC$36)*$E119)</f>
        <v>251369.42236704656</v>
      </c>
      <c r="AD119" s="10">
        <f t="shared" ca="1" si="56"/>
        <v>1159054.986306082</v>
      </c>
      <c r="AE119" s="82">
        <f ca="1">SUMPRODUCT(P89:P118,'control variables'!AL$7:AL$36)</f>
        <v>30919.442664806087</v>
      </c>
      <c r="AF119" s="82">
        <f ca="1">SUMPRODUCT(Q89:Q118,'control variables'!AM$7:AM$36)</f>
        <v>35595.997882461423</v>
      </c>
      <c r="AG119" s="82">
        <f ca="1">SUMPRODUCT(R89:R118,'control variables'!AN$7:AN$36)</f>
        <v>101493.54499856294</v>
      </c>
      <c r="AH119" s="82">
        <f ca="1">SUMPRODUCT(S89:S118,'control variables'!AO$7:AO$36)</f>
        <v>43945.698246287357</v>
      </c>
      <c r="AI119" s="82">
        <f t="shared" ca="1" si="69"/>
        <v>211954.68379211781</v>
      </c>
      <c r="AJ119" s="10">
        <f ca="1">SUMPRODUCT(P89:P118,'control variables'!AP$7:AP$36)</f>
        <v>89.393361531018428</v>
      </c>
      <c r="AK119" s="10">
        <f ca="1">SUMPRODUCT(Q89:Q118,'control variables'!AQ$7:AQ$36)</f>
        <v>257.95968137885353</v>
      </c>
      <c r="AL119" s="10">
        <f ca="1">SUMPRODUCT(R89:R118,'control variables'!AR$7:AR$36)</f>
        <v>9271.7482635909291</v>
      </c>
      <c r="AM119" s="10">
        <f ca="1">SUMPRODUCT(S89:S118,'control variables'!AS$7:AS$36)</f>
        <v>6946.0082478093582</v>
      </c>
      <c r="AN119" s="10">
        <f t="shared" ca="1" si="90"/>
        <v>16565.109554310158</v>
      </c>
      <c r="AO119" s="82">
        <f ca="1">SUMPRODUCT(P89:P118,'control variables'!AX$7:AX$36)</f>
        <v>92.309497685953886</v>
      </c>
      <c r="AP119" s="82">
        <f ca="1">SUMPRODUCT(Q89:Q118,'control variables'!AY$7:AY$36)</f>
        <v>213.09974882685805</v>
      </c>
      <c r="AQ119" s="82">
        <f ca="1">SUMPRODUCT(R89:R118,'control variables'!AZ$7:AZ$36)</f>
        <v>1914.8411251672569</v>
      </c>
      <c r="AR119" s="82">
        <f ca="1">SUMPRODUCT(S89:S118,'control variables'!BA$7:BA$36)</f>
        <v>1434.5193452766432</v>
      </c>
      <c r="AS119" s="82">
        <f t="shared" ca="1" si="91"/>
        <v>3654.7697169567118</v>
      </c>
      <c r="AT119" s="10">
        <f ca="1">SUMPRODUCT(P89:P118,'control variables'!AT$7:AT$36)</f>
        <v>-2.8288632285125104</v>
      </c>
      <c r="AU119" s="10">
        <f ca="1">SUMPRODUCT(Q89:Q118,'control variables'!AU$7:AU$36)</f>
        <v>3.0686942727980231</v>
      </c>
      <c r="AV119" s="10">
        <f ca="1">SUMPRODUCT(R89:R118,'control variables'!AV$7:AV$36)</f>
        <v>1321.4043452661763</v>
      </c>
      <c r="AW119" s="10">
        <f ca="1">SUMPRODUCT(S89:S118,'control variables'!AW$7:AW$36)</f>
        <v>989.94118692294774</v>
      </c>
      <c r="AX119" s="10">
        <f t="shared" ca="1" si="70"/>
        <v>2311.5853632334092</v>
      </c>
      <c r="AY119" s="82">
        <f ca="1">SUMPRODUCT(P89:P118,'control variables'!BB$7:BB$36)</f>
        <v>23.902510914826355</v>
      </c>
      <c r="AZ119" s="82">
        <f ca="1">SUMPRODUCT(Q89:Q118,'control variables'!BC$7:BC$36)</f>
        <v>60.951360208134489</v>
      </c>
      <c r="BA119" s="82">
        <f ca="1">SUMPRODUCT(R89:R118,'control variables'!BD$7:BD$36)</f>
        <v>426.6782566907184</v>
      </c>
      <c r="BB119" s="82">
        <f ca="1">SUMPRODUCT(S89:S118,'control variables'!BE$7:BE$36)</f>
        <v>60.634026123917771</v>
      </c>
      <c r="BC119" s="82">
        <f t="shared" ca="1" si="92"/>
        <v>572.16615393759707</v>
      </c>
      <c r="BD119" s="10">
        <f ca="1">SUMPRODUCT(P89:P118,'control variables'!BF$7:BF$36)</f>
        <v>5.000197088366134</v>
      </c>
      <c r="BE119" s="10">
        <f ca="1">SUMPRODUCT(Q89:Q118,'control variables'!BG$7:BG$36)</f>
        <v>5.7715661461006205</v>
      </c>
      <c r="BF119" s="10">
        <f ca="1">SUMPRODUCT(R89:R118,'control variables'!BH$7:BH$36)</f>
        <v>172.8710345588118</v>
      </c>
      <c r="BG119" s="10">
        <f ca="1">SUMPRODUCT(S89:S118,'control variables'!BI$7:BI$36)</f>
        <v>388.52337155273119</v>
      </c>
      <c r="BH119" s="10">
        <f t="shared" ca="1" si="93"/>
        <v>572.16616934600972</v>
      </c>
      <c r="BI119" s="82">
        <f t="shared" ca="1" si="71"/>
        <v>30940.516312492404</v>
      </c>
      <c r="BJ119" s="82">
        <f t="shared" ca="1" si="72"/>
        <v>35660.017936942357</v>
      </c>
      <c r="BK119" s="82">
        <f t="shared" ca="1" si="73"/>
        <v>103241.62760051983</v>
      </c>
      <c r="BL119" s="82">
        <f t="shared" ca="1" si="74"/>
        <v>44996.273459334217</v>
      </c>
      <c r="BM119" s="82">
        <f t="shared" ca="1" si="64"/>
        <v>214838.43530928879</v>
      </c>
      <c r="BN119" s="10">
        <f ca="1">BN118+BI119-INDIRECT(ADDRESS(MAX($D119-'key variables'!$B$9*30,34),scenario!BI$4),TRUE)</f>
        <v>251682.99266037837</v>
      </c>
      <c r="BO119" s="10">
        <f ca="1">BO118+BJ119-INDIRECT(ADDRESS(MAX($D119-'key variables'!$B$9*30,34),scenario!BJ$4),TRUE)</f>
        <v>290069.53900659649</v>
      </c>
      <c r="BP119" s="10">
        <f ca="1">BP118+BK119-INDIRECT(ADDRESS(MAX($D119-'key variables'!$B$9*30,34),scenario!BK$4),TRUE)</f>
        <v>839619.51716914063</v>
      </c>
      <c r="BQ119" s="10">
        <f ca="1">BQ118+BL119-INDIRECT(ADDRESS(MAX($D119-'key variables'!$B$9*30,34),scenario!BL$4),TRUE)</f>
        <v>365897.43503652659</v>
      </c>
      <c r="BR119" s="10">
        <f t="shared" ca="1" si="63"/>
        <v>1747269.4838726425</v>
      </c>
      <c r="BS119" s="82">
        <f t="shared" ca="1" si="75"/>
        <v>1047267.2201258877</v>
      </c>
      <c r="BT119" s="82">
        <f t="shared" ca="1" si="76"/>
        <v>1209266.7753619887</v>
      </c>
      <c r="BU119" s="82">
        <f t="shared" ca="1" si="77"/>
        <v>3649969.5717084478</v>
      </c>
      <c r="BV119" s="82">
        <f t="shared" ca="1" si="78"/>
        <v>1649650.9744050603</v>
      </c>
      <c r="BW119" s="82">
        <f t="shared" ca="1" si="94"/>
        <v>7556154.541601385</v>
      </c>
      <c r="BX119" s="10">
        <f t="shared" ca="1" si="79"/>
        <v>525.90043143675541</v>
      </c>
      <c r="BY119" s="10">
        <f t="shared" ca="1" si="80"/>
        <v>1214.0597951077543</v>
      </c>
      <c r="BZ119" s="10">
        <f t="shared" ca="1" si="81"/>
        <v>10909.124186595303</v>
      </c>
      <c r="CA119" s="10">
        <f t="shared" ca="1" si="82"/>
        <v>8172.6622015857092</v>
      </c>
      <c r="CB119" s="10">
        <v>0</v>
      </c>
      <c r="CC119" s="82">
        <f t="shared" ca="1" si="83"/>
        <v>1.8368989253727293</v>
      </c>
      <c r="CD119" s="82">
        <f t="shared" ca="1" si="84"/>
        <v>352.93918149617821</v>
      </c>
      <c r="CE119" s="82">
        <f t="shared" ca="1" si="85"/>
        <v>50170.682145266226</v>
      </c>
      <c r="CF119" s="82">
        <f t="shared" ca="1" si="86"/>
        <v>37585.788793220869</v>
      </c>
      <c r="CG119" s="82">
        <f t="shared" ca="1" si="95"/>
        <v>88111.247018908645</v>
      </c>
      <c r="CH119" s="13">
        <f t="shared" ca="1" si="44"/>
        <v>54</v>
      </c>
      <c r="CI119" s="81">
        <f t="shared" ca="1" si="57"/>
        <v>3.004096937412745E-3</v>
      </c>
      <c r="CJ119" s="81">
        <f t="shared" ca="1" si="58"/>
        <v>3.4622800871662732E-3</v>
      </c>
      <c r="CK119" s="81">
        <f t="shared" ca="1" si="59"/>
        <v>1.0021727703799908E-2</v>
      </c>
      <c r="CL119" s="81">
        <f t="shared" ca="1" si="60"/>
        <v>4.3673644864977417E-3</v>
      </c>
      <c r="CM119" s="89">
        <f t="shared" ca="1" si="46"/>
        <v>2.0855469214876667E-2</v>
      </c>
    </row>
    <row r="120" spans="1:91" x14ac:dyDescent="0.3">
      <c r="A120">
        <v>55</v>
      </c>
      <c r="B120" s="3">
        <f t="shared" si="62"/>
        <v>0.34166666666666667</v>
      </c>
      <c r="C120" s="3">
        <f t="shared" si="47"/>
        <v>1.8333333333333333</v>
      </c>
      <c r="D120" s="4">
        <f t="shared" ca="1" si="87"/>
        <v>120</v>
      </c>
      <c r="E120" s="58">
        <f>(0.5*(COS(B120*2*PI())+1)*('key variables'!$B$4-'key variables'!$B$6)+'key variables'!$B$6)/'key variables'!$B$4</f>
        <v>1</v>
      </c>
      <c r="F120" s="10">
        <f t="shared" ca="1" si="48"/>
        <v>11692508.800549727</v>
      </c>
      <c r="G120" s="10">
        <f t="shared" ca="1" si="49"/>
        <v>13496285.599071752</v>
      </c>
      <c r="H120" s="10">
        <f t="shared" ca="1" si="50"/>
        <v>40423077.190671533</v>
      </c>
      <c r="I120" s="10">
        <f t="shared" ca="1" si="51"/>
        <v>18167473.437933642</v>
      </c>
      <c r="J120" s="10">
        <f t="shared" ca="1" si="88"/>
        <v>83779345.028226659</v>
      </c>
      <c r="K120" s="82">
        <f t="shared" ca="1" si="65"/>
        <v>10393558.58776346</v>
      </c>
      <c r="L120" s="82">
        <f t="shared" ca="1" si="66"/>
        <v>11996949.284703167</v>
      </c>
      <c r="M120" s="82">
        <f t="shared" ca="1" si="67"/>
        <v>35933488.101793945</v>
      </c>
      <c r="N120" s="82">
        <f t="shared" ca="1" si="68"/>
        <v>16151925.028492058</v>
      </c>
      <c r="O120" s="82">
        <f t="shared" ca="1" si="89"/>
        <v>74475921.002752632</v>
      </c>
      <c r="P120" s="10">
        <f ca="1">IF(IF($A120&gt;='key variables'!$B$26,K120*SUMPRODUCT(Z120:AC120,'control variables'!$O$3:$R$3)/J120+F$65*'key variables'!$B$25/scenario!J$65,K120*SUMPRODUCT(Z120:AC120,'control variables'!$O$7:$R$7)/J120+F$65*'key variables'!$B$25/scenario!J$65)&lt;'key variables'!$B$28,0,IF($A120&gt;='key variables'!$B$26,K120*SUMPRODUCT(Z120:AC120,'control variables'!$O$3:$R$3)/J120+F$65*'key variables'!$B$25/scenario!J$65,K120*SUMPRODUCT(Z120:AC120,'control variables'!$O$7:$R$7)/J120+F$65*'key variables'!$B$25/scenario!J$65))</f>
        <v>161441.9066547612</v>
      </c>
      <c r="Q120" s="10">
        <f ca="1">IF(IF($A120&gt;='key variables'!$B$26,L120*SUMPRODUCT(Z120:AC120,'control variables'!$O$4:$R$4)/J120+G$65*'key variables'!$B$25/scenario!J$65,L120*SUMPRODUCT(Z120:AC120,'control variables'!$O$7:$R$7)/J120+G$65*'key variables'!$B$25/scenario!J$65)&lt;'key variables'!$B$28,0,IF($A120&gt;='key variables'!$B$26,L120*SUMPRODUCT(Z120:AC120,'control variables'!$O$4:$R$4)/J120+G$65*'key variables'!$B$25/scenario!J$65,L120*SUMPRODUCT(Z120:AC120,'control variables'!$O$7:$R$7)/J120+G$65*'key variables'!$B$25/scenario!J$65))</f>
        <v>186347.18322973594</v>
      </c>
      <c r="R120" s="10">
        <f ca="1">IF(IF($A120&gt;='key variables'!$B$26,M120*SUMPRODUCT(Z120:AC120,'control variables'!$O$5:$R$5)/J120+H$65*'key variables'!$B$25/scenario!J$65,M120*SUMPRODUCT(Z120:AC120,'control variables'!$O$7:$R$7)/J120+H$65*'key variables'!$B$25/scenario!J$65)&lt;'key variables'!$B$28,0,IF($A120&gt;='key variables'!$B$26,M120*SUMPRODUCT(Z120:AC120,'control variables'!$O$5:$R$5)/J120+H$65*'key variables'!$B$25/scenario!J$65,M120*SUMPRODUCT(Z120:AC120,'control variables'!$O$7:$R$7)/J120+H$65*'key variables'!$B$25/scenario!J$65))</f>
        <v>558150.58749364456</v>
      </c>
      <c r="S120" s="10">
        <f ca="1">IF(IF($A120&gt;='key variables'!$B$26,N120*SUMPRODUCT(Z120:AC120,'control variables'!$O$6:$R$6)/J120+I$65*'key variables'!$B$25/scenario!J$65,N120*SUMPRODUCT(Z120:AC120,'control variables'!$O$7:$R$7)/J120+I$65*'key variables'!$B$25/scenario!J$65)&lt;'key variables'!$B$28,0,IF($A120&gt;='key variables'!$B$26,N120*SUMPRODUCT(Z120:AC120,'control variables'!$O$6:$R$6)/J120+I$65*'key variables'!$B$25/scenario!J$65,N120*SUMPRODUCT(Z120:AC120,'control variables'!$O$7:$R$7)/J120+I$65*'key variables'!$B$25/scenario!J$65))</f>
        <v>250885.92619418065</v>
      </c>
      <c r="T120" s="10">
        <f t="shared" ca="1" si="61"/>
        <v>1156825.6035723223</v>
      </c>
      <c r="U120" s="82">
        <f ca="1">SUMPRODUCT(P90:P119,'control variables'!AD$7:AD$36)</f>
        <v>93830.163436026924</v>
      </c>
      <c r="V120" s="82">
        <f ca="1">SUMPRODUCT(Q90:Q119,'control variables'!AE$7:AE$36)</f>
        <v>108305.1298178763</v>
      </c>
      <c r="W120" s="82">
        <f ca="1">SUMPRODUCT(R90:R119,'control variables'!AF$7:AF$36)</f>
        <v>324397.56152309169</v>
      </c>
      <c r="X120" s="82">
        <f ca="1">SUMPRODUCT(S90:S119,'control variables'!AG$7:AG$36)</f>
        <v>145815.09811414691</v>
      </c>
      <c r="Y120" s="82">
        <f t="shared" ca="1" si="55"/>
        <v>672347.95289114187</v>
      </c>
      <c r="Z120" s="10">
        <f ca="1">IF($A120&gt;='key variables'!$B$26,SUMPRODUCT(P90:P119,'control variables'!V$7:V$36)*$E120,SUMPRODUCT(P90:P119,'control variables'!Z$7:Z$36)*$E120)</f>
        <v>181608.99546504562</v>
      </c>
      <c r="AA120" s="10">
        <f ca="1">IF($A120&gt;='key variables'!$B$26,SUMPRODUCT(Q90:Q119,'control variables'!W$7:W$36)*$E120,SUMPRODUCT(Q90:Q119,'control variables'!AA$7:AA$36)*$E120)</f>
        <v>209625.40306504167</v>
      </c>
      <c r="AB120" s="10">
        <f ca="1">IF($A120&gt;='key variables'!$B$26,SUMPRODUCT(R90:R119,'control variables'!X$7:X$36)*$E120,SUMPRODUCT(R90:R119,'control variables'!AB$7:AB$36)*$E120)</f>
        <v>627873.94929441903</v>
      </c>
      <c r="AC120" s="10">
        <f ca="1">IF($A120&gt;='key variables'!$B$26,SUMPRODUCT(S90:S119,'control variables'!Y$7:Y$36)*$E120,SUMPRODUCT(S90:S119,'control variables'!AC$7:AC$36)*$E120)</f>
        <v>282226.23218814039</v>
      </c>
      <c r="AD120" s="10">
        <f t="shared" ca="1" si="56"/>
        <v>1301334.5800126467</v>
      </c>
      <c r="AE120" s="82">
        <f ca="1">SUMPRODUCT(P90:P119,'control variables'!AL$7:AL$36)</f>
        <v>35137.775334950573</v>
      </c>
      <c r="AF120" s="82">
        <f ca="1">SUMPRODUCT(Q90:Q119,'control variables'!AM$7:AM$36)</f>
        <v>40452.351938444946</v>
      </c>
      <c r="AG120" s="82">
        <f ca="1">SUMPRODUCT(R90:R119,'control variables'!AN$7:AN$36)</f>
        <v>115340.28671760231</v>
      </c>
      <c r="AH120" s="82">
        <f ca="1">SUMPRODUCT(S90:S119,'control variables'!AO$7:AO$36)</f>
        <v>49941.200061578165</v>
      </c>
      <c r="AI120" s="82">
        <f t="shared" ca="1" si="69"/>
        <v>240871.61405257598</v>
      </c>
      <c r="AJ120" s="10">
        <f ca="1">SUMPRODUCT(P90:P119,'control variables'!AP$7:AP$36)</f>
        <v>101.16641070727809</v>
      </c>
      <c r="AK120" s="10">
        <f ca="1">SUMPRODUCT(Q90:Q119,'control variables'!AQ$7:AQ$36)</f>
        <v>291.93280826827834</v>
      </c>
      <c r="AL120" s="10">
        <f ca="1">SUMPRODUCT(R90:R119,'control variables'!AR$7:AR$36)</f>
        <v>10492.831645932245</v>
      </c>
      <c r="AM120" s="10">
        <f ca="1">SUMPRODUCT(S90:S119,'control variables'!AS$7:AS$36)</f>
        <v>7860.7931410006668</v>
      </c>
      <c r="AN120" s="10">
        <f t="shared" ca="1" si="90"/>
        <v>18746.724005908469</v>
      </c>
      <c r="AO120" s="82">
        <f ca="1">SUMPRODUCT(P90:P119,'control variables'!AX$7:AX$36)</f>
        <v>104.59735206983851</v>
      </c>
      <c r="AP120" s="82">
        <f ca="1">SUMPRODUCT(Q90:Q119,'control variables'!AY$7:AY$36)</f>
        <v>241.4666964158846</v>
      </c>
      <c r="AQ120" s="82">
        <f ca="1">SUMPRODUCT(R90:R119,'control variables'!AZ$7:AZ$36)</f>
        <v>2169.7367697560517</v>
      </c>
      <c r="AR120" s="82">
        <f ca="1">SUMPRODUCT(S90:S119,'control variables'!BA$7:BA$36)</f>
        <v>1625.476562762479</v>
      </c>
      <c r="AS120" s="82">
        <f t="shared" ca="1" si="91"/>
        <v>4141.2773810042536</v>
      </c>
      <c r="AT120" s="10">
        <f ca="1">SUMPRODUCT(P90:P119,'control variables'!AT$7:AT$36)</f>
        <v>-3.2283936852621498</v>
      </c>
      <c r="AU120" s="10">
        <f ca="1">SUMPRODUCT(Q90:Q119,'control variables'!AU$7:AU$36)</f>
        <v>3.502096924463399</v>
      </c>
      <c r="AV120" s="10">
        <f ca="1">SUMPRODUCT(R90:R119,'control variables'!AV$7:AV$36)</f>
        <v>1508.0310002044421</v>
      </c>
      <c r="AW120" s="10">
        <f ca="1">SUMPRODUCT(S90:S119,'control variables'!AW$7:AW$36)</f>
        <v>1129.7541162226707</v>
      </c>
      <c r="AX120" s="10">
        <f t="shared" ca="1" si="70"/>
        <v>2638.0588196663139</v>
      </c>
      <c r="AY120" s="82">
        <f ca="1">SUMPRODUCT(P90:P119,'control variables'!BB$7:BB$36)</f>
        <v>27.253785676340986</v>
      </c>
      <c r="AZ120" s="82">
        <f ca="1">SUMPRODUCT(Q90:Q119,'control variables'!BC$7:BC$36)</f>
        <v>69.497104873763178</v>
      </c>
      <c r="BA120" s="82">
        <f ca="1">SUMPRODUCT(R90:R119,'control variables'!BD$7:BD$36)</f>
        <v>486.50109614177001</v>
      </c>
      <c r="BB120" s="82">
        <f ca="1">SUMPRODUCT(S90:S119,'control variables'!BE$7:BE$36)</f>
        <v>69.135278656013142</v>
      </c>
      <c r="BC120" s="82">
        <f t="shared" ca="1" si="92"/>
        <v>652.38726534788736</v>
      </c>
      <c r="BD120" s="10">
        <f ca="1">SUMPRODUCT(P90:P119,'control variables'!BF$7:BF$36)</f>
        <v>5.7012545782906026</v>
      </c>
      <c r="BE120" s="10">
        <f ca="1">SUMPRODUCT(Q90:Q119,'control variables'!BG$7:BG$36)</f>
        <v>6.5807741840662777</v>
      </c>
      <c r="BF120" s="10">
        <f ca="1">SUMPRODUCT(R90:R119,'control variables'!BH$7:BH$36)</f>
        <v>197.10858588462315</v>
      </c>
      <c r="BG120" s="10">
        <f ca="1">SUMPRODUCT(S90:S119,'control variables'!BI$7:BI$36)</f>
        <v>442.99666826967155</v>
      </c>
      <c r="BH120" s="10">
        <f t="shared" ca="1" si="93"/>
        <v>652.38728291665154</v>
      </c>
      <c r="BI120" s="82">
        <f t="shared" ca="1" si="71"/>
        <v>35161.800726941648</v>
      </c>
      <c r="BJ120" s="82">
        <f t="shared" ca="1" si="72"/>
        <v>40525.351140243176</v>
      </c>
      <c r="BK120" s="82">
        <f t="shared" ca="1" si="73"/>
        <v>117334.81881394853</v>
      </c>
      <c r="BL120" s="82">
        <f t="shared" ca="1" si="74"/>
        <v>51140.089456456852</v>
      </c>
      <c r="BM120" s="82">
        <f t="shared" ca="1" si="64"/>
        <v>244162.06013759019</v>
      </c>
      <c r="BN120" s="10">
        <f ca="1">BN119+BI120-INDIRECT(ADDRESS(MAX($D120-'key variables'!$B$9*30,34),scenario!BI$4),TRUE)</f>
        <v>286844.79338732001</v>
      </c>
      <c r="BO120" s="10">
        <f ca="1">BO119+BJ120-INDIRECT(ADDRESS(MAX($D120-'key variables'!$B$9*30,34),scenario!BJ$4),TRUE)</f>
        <v>330594.89014683967</v>
      </c>
      <c r="BP120" s="10">
        <f ca="1">BP119+BK120-INDIRECT(ADDRESS(MAX($D120-'key variables'!$B$9*30,34),scenario!BK$4),TRUE)</f>
        <v>956954.33598308917</v>
      </c>
      <c r="BQ120" s="10">
        <f ca="1">BQ119+BL120-INDIRECT(ADDRESS(MAX($D120-'key variables'!$B$9*30,34),scenario!BL$4),TRUE)</f>
        <v>417037.52449298342</v>
      </c>
      <c r="BR120" s="10">
        <f t="shared" ca="1" si="63"/>
        <v>1991431.5440102327</v>
      </c>
      <c r="BS120" s="82">
        <f t="shared" ca="1" si="75"/>
        <v>1173541.6247991291</v>
      </c>
      <c r="BT120" s="82">
        <f t="shared" ca="1" si="76"/>
        <v>1355082.0266772974</v>
      </c>
      <c r="BU120" s="82">
        <f t="shared" ca="1" si="77"/>
        <v>4090588.2318022591</v>
      </c>
      <c r="BV120" s="82">
        <f t="shared" ca="1" si="78"/>
        <v>1848953.8144745145</v>
      </c>
      <c r="BW120" s="82">
        <f t="shared" ca="1" si="94"/>
        <v>8468165.6977532003</v>
      </c>
      <c r="BX120" s="10">
        <f t="shared" ca="1" si="79"/>
        <v>597.54274325196241</v>
      </c>
      <c r="BY120" s="10">
        <f t="shared" ca="1" si="80"/>
        <v>1379.4486124658094</v>
      </c>
      <c r="BZ120" s="10">
        <f t="shared" ca="1" si="81"/>
        <v>12395.251274324961</v>
      </c>
      <c r="CA120" s="10">
        <f t="shared" ca="1" si="82"/>
        <v>9286.0068174225034</v>
      </c>
      <c r="CB120" s="10">
        <v>0</v>
      </c>
      <c r="CC120" s="82">
        <f t="shared" ca="1" si="83"/>
        <v>1.6343512480744682</v>
      </c>
      <c r="CD120" s="82">
        <f t="shared" ca="1" si="84"/>
        <v>399.90319642410856</v>
      </c>
      <c r="CE120" s="82">
        <f t="shared" ca="1" si="85"/>
        <v>56985.746021237974</v>
      </c>
      <c r="CF120" s="82">
        <f t="shared" ca="1" si="86"/>
        <v>42691.351255236383</v>
      </c>
      <c r="CG120" s="82">
        <f t="shared" ca="1" si="95"/>
        <v>100078.63482414655</v>
      </c>
      <c r="CH120" s="13">
        <f t="shared" ca="1" si="44"/>
        <v>55</v>
      </c>
      <c r="CI120" s="81">
        <f t="shared" ca="1" si="57"/>
        <v>3.4238127940804169E-3</v>
      </c>
      <c r="CJ120" s="81">
        <f t="shared" ca="1" si="58"/>
        <v>3.9460190341122471E-3</v>
      </c>
      <c r="CK120" s="81">
        <f t="shared" ca="1" si="59"/>
        <v>1.1422318181894061E-2</v>
      </c>
      <c r="CL120" s="81">
        <f t="shared" ca="1" si="60"/>
        <v>4.9778083649672424E-3</v>
      </c>
      <c r="CM120" s="89">
        <f t="shared" ca="1" si="46"/>
        <v>2.3769958375053968E-2</v>
      </c>
    </row>
    <row r="121" spans="1:91" x14ac:dyDescent="0.3">
      <c r="A121">
        <v>56</v>
      </c>
      <c r="B121" s="3">
        <f t="shared" si="62"/>
        <v>0.34444444444444444</v>
      </c>
      <c r="C121" s="3">
        <f t="shared" si="47"/>
        <v>1.8666666666666667</v>
      </c>
      <c r="D121" s="4">
        <f t="shared" ca="1" si="87"/>
        <v>121</v>
      </c>
      <c r="E121" s="58">
        <f>(0.5*(COS(B121*2*PI())+1)*('key variables'!$B$4-'key variables'!$B$6)+'key variables'!$B$6)/'key variables'!$B$4</f>
        <v>1</v>
      </c>
      <c r="F121" s="10">
        <f t="shared" ca="1" si="48"/>
        <v>11692503.099295149</v>
      </c>
      <c r="G121" s="10">
        <f t="shared" ca="1" si="49"/>
        <v>13496279.018297568</v>
      </c>
      <c r="H121" s="10">
        <f t="shared" ca="1" si="50"/>
        <v>40422880.082085647</v>
      </c>
      <c r="I121" s="10">
        <f t="shared" ca="1" si="51"/>
        <v>18167030.441265374</v>
      </c>
      <c r="J121" s="10">
        <f t="shared" ca="1" si="88"/>
        <v>83778692.640943736</v>
      </c>
      <c r="K121" s="82">
        <f t="shared" ca="1" si="65"/>
        <v>10232116.6811087</v>
      </c>
      <c r="L121" s="82">
        <f t="shared" ca="1" si="66"/>
        <v>11810602.10147343</v>
      </c>
      <c r="M121" s="82">
        <f t="shared" ca="1" si="67"/>
        <v>35375337.514300294</v>
      </c>
      <c r="N121" s="82">
        <f t="shared" ca="1" si="68"/>
        <v>15901039.102297878</v>
      </c>
      <c r="O121" s="82">
        <f t="shared" ca="1" si="89"/>
        <v>73319095.399180293</v>
      </c>
      <c r="P121" s="10">
        <f ca="1">IF(IF($A121&gt;='key variables'!$B$26,K121*SUMPRODUCT(Z121:AC121,'control variables'!$O$3:$R$3)/J121+F$65*'key variables'!$B$25/scenario!J$65,K121*SUMPRODUCT(Z121:AC121,'control variables'!$O$7:$R$7)/J121+F$65*'key variables'!$B$25/scenario!J$65)&lt;'key variables'!$B$28,0,IF($A121&gt;='key variables'!$B$26,K121*SUMPRODUCT(Z121:AC121,'control variables'!$O$3:$R$3)/J121+F$65*'key variables'!$B$25/scenario!J$65,K121*SUMPRODUCT(Z121:AC121,'control variables'!$O$7:$R$7)/J121+F$65*'key variables'!$B$25/scenario!J$65))</f>
        <v>178012.95876253714</v>
      </c>
      <c r="Q121" s="10">
        <f ca="1">IF(IF($A121&gt;='key variables'!$B$26,L121*SUMPRODUCT(Z121:AC121,'control variables'!$O$4:$R$4)/J121+G$65*'key variables'!$B$25/scenario!J$65,L121*SUMPRODUCT(Z121:AC121,'control variables'!$O$7:$R$7)/J121+G$65*'key variables'!$B$25/scenario!J$65)&lt;'key variables'!$B$28,0,IF($A121&gt;='key variables'!$B$26,L121*SUMPRODUCT(Z121:AC121,'control variables'!$O$4:$R$4)/J121+G$65*'key variables'!$B$25/scenario!J$65,L121*SUMPRODUCT(Z121:AC121,'control variables'!$O$7:$R$7)/J121+G$65*'key variables'!$B$25/scenario!J$65))</f>
        <v>205474.6139410242</v>
      </c>
      <c r="R121" s="10">
        <f ca="1">IF(IF($A121&gt;='key variables'!$B$26,M121*SUMPRODUCT(Z121:AC121,'control variables'!$O$5:$R$5)/J121+H$65*'key variables'!$B$25/scenario!J$65,M121*SUMPRODUCT(Z121:AC121,'control variables'!$O$7:$R$7)/J121+H$65*'key variables'!$B$25/scenario!J$65)&lt;'key variables'!$B$28,0,IF($A121&gt;='key variables'!$B$26,M121*SUMPRODUCT(Z121:AC121,'control variables'!$O$5:$R$5)/J121+H$65*'key variables'!$B$25/scenario!J$65,M121*SUMPRODUCT(Z121:AC121,'control variables'!$O$7:$R$7)/J121+H$65*'key variables'!$B$25/scenario!J$65))</f>
        <v>615441.42765401211</v>
      </c>
      <c r="S121" s="10">
        <f ca="1">IF(IF($A121&gt;='key variables'!$B$26,N121*SUMPRODUCT(Z121:AC121,'control variables'!$O$6:$R$6)/J121+I$65*'key variables'!$B$25/scenario!J$65,N121*SUMPRODUCT(Z121:AC121,'control variables'!$O$7:$R$7)/J121+I$65*'key variables'!$B$25/scenario!J$65)&lt;'key variables'!$B$28,0,IF($A121&gt;='key variables'!$B$26,N121*SUMPRODUCT(Z121:AC121,'control variables'!$O$6:$R$6)/J121+I$65*'key variables'!$B$25/scenario!J$65,N121*SUMPRODUCT(Z121:AC121,'control variables'!$O$7:$R$7)/J121+I$65*'key variables'!$B$25/scenario!J$65))</f>
        <v>276637.8752526241</v>
      </c>
      <c r="T121" s="10">
        <f t="shared" ca="1" si="61"/>
        <v>1275566.8756101974</v>
      </c>
      <c r="U121" s="82">
        <f ca="1">SUMPRODUCT(P91:P120,'control variables'!AD$7:AD$36)</f>
        <v>105210.42801403916</v>
      </c>
      <c r="V121" s="82">
        <f ca="1">SUMPRODUCT(Q91:Q120,'control variables'!AE$7:AE$36)</f>
        <v>121441.00198678429</v>
      </c>
      <c r="W121" s="82">
        <f ca="1">SUMPRODUCT(R91:R120,'control variables'!AF$7:AF$36)</f>
        <v>363742.37286525453</v>
      </c>
      <c r="X121" s="82">
        <f ca="1">SUMPRODUCT(S91:S120,'control variables'!AG$7:AG$36)</f>
        <v>163500.39605289762</v>
      </c>
      <c r="Y121" s="82">
        <f t="shared" ca="1" si="55"/>
        <v>753894.19891897566</v>
      </c>
      <c r="Z121" s="10">
        <f ca="1">IF($A121&gt;='key variables'!$B$26,SUMPRODUCT(P91:P120,'control variables'!V$7:V$36)*$E121,SUMPRODUCT(P91:P120,'control variables'!Z$7:Z$36)*$E121)</f>
        <v>203408.03275156501</v>
      </c>
      <c r="AA121" s="10">
        <f ca="1">IF($A121&gt;='key variables'!$B$26,SUMPRODUCT(Q91:Q120,'control variables'!W$7:W$36)*$E121,SUMPRODUCT(Q91:Q120,'control variables'!AA$7:AA$36)*$E121)</f>
        <v>234787.32836458451</v>
      </c>
      <c r="AB121" s="10">
        <f ca="1">IF($A121&gt;='key variables'!$B$26,SUMPRODUCT(R91:R120,'control variables'!X$7:X$36)*$E121,SUMPRODUCT(R91:R120,'control variables'!AB$7:AB$36)*$E121)</f>
        <v>703239.4211250121</v>
      </c>
      <c r="AC121" s="10">
        <f ca="1">IF($A121&gt;='key variables'!$B$26,SUMPRODUCT(S91:S120,'control variables'!Y$7:Y$36)*$E121,SUMPRODUCT(S91:S120,'control variables'!AC$7:AC$36)*$E121)</f>
        <v>316102.6387116668</v>
      </c>
      <c r="AD121" s="10">
        <f t="shared" ca="1" si="56"/>
        <v>1457537.4209528286</v>
      </c>
      <c r="AE121" s="82">
        <f ca="1">SUMPRODUCT(P91:P120,'control variables'!AL$7:AL$36)</f>
        <v>39897.636961131968</v>
      </c>
      <c r="AF121" s="82">
        <f ca="1">SUMPRODUCT(Q91:Q120,'control variables'!AM$7:AM$36)</f>
        <v>45932.141021422736</v>
      </c>
      <c r="AG121" s="82">
        <f ca="1">SUMPRODUCT(R91:R120,'control variables'!AN$7:AN$36)</f>
        <v>130964.60554446315</v>
      </c>
      <c r="AH121" s="82">
        <f ca="1">SUMPRODUCT(S91:S120,'control variables'!AO$7:AO$36)</f>
        <v>56706.375132354689</v>
      </c>
      <c r="AI121" s="82">
        <f t="shared" ca="1" si="69"/>
        <v>273500.75865937251</v>
      </c>
      <c r="AJ121" s="10">
        <f ca="1">SUMPRODUCT(P91:P120,'control variables'!AP$7:AP$36)</f>
        <v>114.32752985069909</v>
      </c>
      <c r="AK121" s="10">
        <f ca="1">SUMPRODUCT(Q91:Q120,'control variables'!AQ$7:AQ$36)</f>
        <v>329.91144608522603</v>
      </c>
      <c r="AL121" s="10">
        <f ca="1">SUMPRODUCT(R91:R120,'control variables'!AR$7:AR$36)</f>
        <v>11857.883608125045</v>
      </c>
      <c r="AM121" s="10">
        <f ca="1">SUMPRODUCT(S91:S120,'control variables'!AS$7:AS$36)</f>
        <v>8883.4333075065824</v>
      </c>
      <c r="AN121" s="10">
        <f t="shared" ca="1" si="90"/>
        <v>21185.55589156755</v>
      </c>
      <c r="AO121" s="82">
        <f ca="1">SUMPRODUCT(P91:P120,'control variables'!AX$7:AX$36)</f>
        <v>118.37275718420445</v>
      </c>
      <c r="AP121" s="82">
        <f ca="1">SUMPRODUCT(Q91:Q120,'control variables'!AY$7:AY$36)</f>
        <v>273.26770761677511</v>
      </c>
      <c r="AQ121" s="82">
        <f ca="1">SUMPRODUCT(R91:R120,'control variables'!AZ$7:AZ$36)</f>
        <v>2455.4897300697007</v>
      </c>
      <c r="AR121" s="82">
        <f ca="1">SUMPRODUCT(S91:S120,'control variables'!BA$7:BA$36)</f>
        <v>1839.5507980357543</v>
      </c>
      <c r="AS121" s="82">
        <f t="shared" ca="1" si="91"/>
        <v>4686.6809929064348</v>
      </c>
      <c r="AT121" s="10">
        <f ca="1">SUMPRODUCT(P91:P120,'control variables'!AT$7:AT$36)</f>
        <v>-3.6833727016824946</v>
      </c>
      <c r="AU121" s="10">
        <f ca="1">SUMPRODUCT(Q91:Q120,'control variables'!AU$7:AU$36)</f>
        <v>3.9956490650759191</v>
      </c>
      <c r="AV121" s="10">
        <f ca="1">SUMPRODUCT(R91:R120,'control variables'!AV$7:AV$36)</f>
        <v>1720.5585070994671</v>
      </c>
      <c r="AW121" s="10">
        <f ca="1">SUMPRODUCT(S91:S120,'control variables'!AW$7:AW$36)</f>
        <v>1288.9708867616353</v>
      </c>
      <c r="AX121" s="10">
        <f t="shared" ca="1" si="70"/>
        <v>3009.8416702244958</v>
      </c>
      <c r="AY121" s="82">
        <f ca="1">SUMPRODUCT(P91:P120,'control variables'!BB$7:BB$36)</f>
        <v>31.062800272373291</v>
      </c>
      <c r="AZ121" s="82">
        <f ca="1">SUMPRODUCT(Q91:Q120,'control variables'!BC$7:BC$36)</f>
        <v>79.210085301137369</v>
      </c>
      <c r="BA121" s="82">
        <f ca="1">SUMPRODUCT(R91:R120,'control variables'!BD$7:BD$36)</f>
        <v>554.49494471005823</v>
      </c>
      <c r="BB121" s="82">
        <f ca="1">SUMPRODUCT(S91:S120,'control variables'!BE$7:BE$36)</f>
        <v>78.797689912520411</v>
      </c>
      <c r="BC121" s="82">
        <f t="shared" ca="1" si="92"/>
        <v>743.56552019608921</v>
      </c>
      <c r="BD121" s="10">
        <f ca="1">SUMPRODUCT(P91:P120,'control variables'!BF$7:BF$36)</f>
        <v>6.4980672546028231</v>
      </c>
      <c r="BE121" s="10">
        <f ca="1">SUMPRODUCT(Q91:Q120,'control variables'!BG$7:BG$36)</f>
        <v>7.5005093437237846</v>
      </c>
      <c r="BF121" s="10">
        <f ca="1">SUMPRODUCT(R91:R120,'control variables'!BH$7:BH$36)</f>
        <v>224.65666634412332</v>
      </c>
      <c r="BG121" s="10">
        <f ca="1">SUMPRODUCT(S91:S120,'control variables'!BI$7:BI$36)</f>
        <v>504.91029727783058</v>
      </c>
      <c r="BH121" s="10">
        <f t="shared" ca="1" si="93"/>
        <v>743.56554022028058</v>
      </c>
      <c r="BI121" s="82">
        <f t="shared" ca="1" si="71"/>
        <v>39925.016388702657</v>
      </c>
      <c r="BJ121" s="82">
        <f t="shared" ca="1" si="72"/>
        <v>46015.346755788945</v>
      </c>
      <c r="BK121" s="82">
        <f t="shared" ca="1" si="73"/>
        <v>133239.65899627266</v>
      </c>
      <c r="BL121" s="82">
        <f t="shared" ca="1" si="74"/>
        <v>58074.143709028845</v>
      </c>
      <c r="BM121" s="82">
        <f t="shared" ca="1" si="64"/>
        <v>277254.16584979312</v>
      </c>
      <c r="BN121" s="10">
        <f ca="1">BN120+BI121-INDIRECT(ADDRESS(MAX($D121-'key variables'!$B$9*30,34),scenario!BI$4),TRUE)</f>
        <v>326769.80977602268</v>
      </c>
      <c r="BO121" s="10">
        <f ca="1">BO120+BJ121-INDIRECT(ADDRESS(MAX($D121-'key variables'!$B$9*30,34),scenario!BJ$4),TRUE)</f>
        <v>376610.23690262862</v>
      </c>
      <c r="BP121" s="10">
        <f ca="1">BP120+BK121-INDIRECT(ADDRESS(MAX($D121-'key variables'!$B$9*30,34),scenario!BK$4),TRUE)</f>
        <v>1090193.9949793618</v>
      </c>
      <c r="BQ121" s="10">
        <f ca="1">BQ120+BL121-INDIRECT(ADDRESS(MAX($D121-'key variables'!$B$9*30,34),scenario!BL$4),TRUE)</f>
        <v>475111.66820201225</v>
      </c>
      <c r="BR121" s="10">
        <f t="shared" ca="1" si="63"/>
        <v>2268685.7098600259</v>
      </c>
      <c r="BS121" s="82">
        <f t="shared" ca="1" si="75"/>
        <v>1311623.069105709</v>
      </c>
      <c r="BT121" s="82">
        <f t="shared" ca="1" si="76"/>
        <v>1514533.793353189</v>
      </c>
      <c r="BU121" s="82">
        <f t="shared" ca="1" si="77"/>
        <v>4572565.3437936548</v>
      </c>
      <c r="BV121" s="82">
        <f t="shared" ca="1" si="78"/>
        <v>2067012.635720832</v>
      </c>
      <c r="BW121" s="82">
        <f t="shared" ca="1" si="94"/>
        <v>9465734.8419733848</v>
      </c>
      <c r="BX121" s="10">
        <f t="shared" ca="1" si="79"/>
        <v>678.35463290919085</v>
      </c>
      <c r="BY121" s="10">
        <f t="shared" ca="1" si="80"/>
        <v>1566.0057254377236</v>
      </c>
      <c r="BZ121" s="10">
        <f t="shared" ca="1" si="81"/>
        <v>14071.58939334048</v>
      </c>
      <c r="CA121" s="10">
        <f t="shared" ca="1" si="82"/>
        <v>10541.849628267906</v>
      </c>
      <c r="CB121" s="10">
        <v>0</v>
      </c>
      <c r="CC121" s="82">
        <f t="shared" ca="1" si="83"/>
        <v>1.2724966162516091</v>
      </c>
      <c r="CD121" s="82">
        <f t="shared" ca="1" si="84"/>
        <v>452.55128582748358</v>
      </c>
      <c r="CE121" s="82">
        <f t="shared" ca="1" si="85"/>
        <v>64667.581392193846</v>
      </c>
      <c r="CF121" s="82">
        <f t="shared" ca="1" si="86"/>
        <v>48446.262877945577</v>
      </c>
      <c r="CG121" s="82">
        <f t="shared" ca="1" si="95"/>
        <v>113567.66805258316</v>
      </c>
      <c r="CH121" s="13">
        <f t="shared" ca="1" si="44"/>
        <v>56</v>
      </c>
      <c r="CI121" s="81">
        <f t="shared" ca="1" si="57"/>
        <v>3.9003928024573401E-3</v>
      </c>
      <c r="CJ121" s="81">
        <f t="shared" ca="1" si="58"/>
        <v>4.4952985661484805E-3</v>
      </c>
      <c r="CK121" s="81">
        <f t="shared" ca="1" si="59"/>
        <v>1.3012783568391108E-2</v>
      </c>
      <c r="CL121" s="81">
        <f t="shared" ca="1" si="60"/>
        <v>5.6710322544448371E-3</v>
      </c>
      <c r="CM121" s="89">
        <f t="shared" ca="1" si="46"/>
        <v>2.7079507191441764E-2</v>
      </c>
    </row>
    <row r="122" spans="1:91" x14ac:dyDescent="0.3">
      <c r="A122">
        <v>57</v>
      </c>
      <c r="B122" s="3">
        <f t="shared" si="62"/>
        <v>0.34722222222222221</v>
      </c>
      <c r="C122" s="3">
        <f t="shared" si="47"/>
        <v>1.9</v>
      </c>
      <c r="D122" s="4">
        <f t="shared" ca="1" si="87"/>
        <v>122</v>
      </c>
      <c r="E122" s="58">
        <f>(0.5*(COS(B122*2*PI())+1)*('key variables'!$B$4-'key variables'!$B$6)+'key variables'!$B$6)/'key variables'!$B$4</f>
        <v>1</v>
      </c>
      <c r="F122" s="10">
        <f t="shared" ca="1" si="48"/>
        <v>11692496.601227894</v>
      </c>
      <c r="G122" s="10">
        <f t="shared" ca="1" si="49"/>
        <v>13496271.517788224</v>
      </c>
      <c r="H122" s="10">
        <f t="shared" ca="1" si="50"/>
        <v>40422655.425419301</v>
      </c>
      <c r="I122" s="10">
        <f t="shared" ca="1" si="51"/>
        <v>18166525.530968096</v>
      </c>
      <c r="J122" s="10">
        <f t="shared" ca="1" si="88"/>
        <v>83777949.075403512</v>
      </c>
      <c r="K122" s="82">
        <f t="shared" ca="1" si="65"/>
        <v>10054103.722346162</v>
      </c>
      <c r="L122" s="82">
        <f t="shared" ca="1" si="66"/>
        <v>11605127.487532407</v>
      </c>
      <c r="M122" s="82">
        <f t="shared" ca="1" si="67"/>
        <v>34759896.086646289</v>
      </c>
      <c r="N122" s="82">
        <f t="shared" ca="1" si="68"/>
        <v>15624401.227045251</v>
      </c>
      <c r="O122" s="82">
        <f t="shared" ca="1" si="89"/>
        <v>72043528.523570105</v>
      </c>
      <c r="P122" s="10">
        <f ca="1">IF(IF($A122&gt;='key variables'!$B$26,K122*SUMPRODUCT(Z122:AC122,'control variables'!$O$3:$R$3)/J122+F$65*'key variables'!$B$25/scenario!J$65,K122*SUMPRODUCT(Z122:AC122,'control variables'!$O$7:$R$7)/J122+F$65*'key variables'!$B$25/scenario!J$65)&lt;'key variables'!$B$28,0,IF($A122&gt;='key variables'!$B$26,K122*SUMPRODUCT(Z122:AC122,'control variables'!$O$3:$R$3)/J122+F$65*'key variables'!$B$25/scenario!J$65,K122*SUMPRODUCT(Z122:AC122,'control variables'!$O$7:$R$7)/J122+F$65*'key variables'!$B$25/scenario!J$65))</f>
        <v>195380.17962075435</v>
      </c>
      <c r="Q122" s="10">
        <f ca="1">IF(IF($A122&gt;='key variables'!$B$26,L122*SUMPRODUCT(Z122:AC122,'control variables'!$O$4:$R$4)/J122+G$65*'key variables'!$B$25/scenario!J$65,L122*SUMPRODUCT(Z122:AC122,'control variables'!$O$7:$R$7)/J122+G$65*'key variables'!$B$25/scenario!J$65)&lt;'key variables'!$B$28,0,IF($A122&gt;='key variables'!$B$26,L122*SUMPRODUCT(Z122:AC122,'control variables'!$O$4:$R$4)/J122+G$65*'key variables'!$B$25/scenario!J$65,L122*SUMPRODUCT(Z122:AC122,'control variables'!$O$7:$R$7)/J122+G$65*'key variables'!$B$25/scenario!J$65))</f>
        <v>225521.03654911628</v>
      </c>
      <c r="R122" s="10">
        <f ca="1">IF(IF($A122&gt;='key variables'!$B$26,M122*SUMPRODUCT(Z122:AC122,'control variables'!$O$5:$R$5)/J122+H$65*'key variables'!$B$25/scenario!J$65,M122*SUMPRODUCT(Z122:AC122,'control variables'!$O$7:$R$7)/J122+H$65*'key variables'!$B$25/scenario!J$65)&lt;'key variables'!$B$28,0,IF($A122&gt;='key variables'!$B$26,M122*SUMPRODUCT(Z122:AC122,'control variables'!$O$5:$R$5)/J122+H$65*'key variables'!$B$25/scenario!J$65,M122*SUMPRODUCT(Z122:AC122,'control variables'!$O$7:$R$7)/J122+H$65*'key variables'!$B$25/scenario!J$65))</f>
        <v>675484.84962545324</v>
      </c>
      <c r="S122" s="10">
        <f ca="1">IF(IF($A122&gt;='key variables'!$B$26,N122*SUMPRODUCT(Z122:AC122,'control variables'!$O$6:$R$6)/J122+I$65*'key variables'!$B$25/scenario!J$65,N122*SUMPRODUCT(Z122:AC122,'control variables'!$O$7:$R$7)/J122+I$65*'key variables'!$B$25/scenario!J$65)&lt;'key variables'!$B$28,0,IF($A122&gt;='key variables'!$B$26,N122*SUMPRODUCT(Z122:AC122,'control variables'!$O$6:$R$6)/J122+I$65*'key variables'!$B$25/scenario!J$65,N122*SUMPRODUCT(Z122:AC122,'control variables'!$O$7:$R$7)/J122+I$65*'key variables'!$B$25/scenario!J$65))</f>
        <v>303627.09620967356</v>
      </c>
      <c r="T122" s="10">
        <f t="shared" ca="1" si="61"/>
        <v>1400013.1620049975</v>
      </c>
      <c r="U122" s="82">
        <f ca="1">SUMPRODUCT(P92:P121,'control variables'!AD$7:AD$36)</f>
        <v>117661.56107442969</v>
      </c>
      <c r="V122" s="82">
        <f ca="1">SUMPRODUCT(Q92:Q121,'control variables'!AE$7:AE$36)</f>
        <v>135812.94308869517</v>
      </c>
      <c r="W122" s="82">
        <f ca="1">SUMPRODUCT(R92:R121,'control variables'!AF$7:AF$36)</f>
        <v>406789.48111999064</v>
      </c>
      <c r="X122" s="82">
        <f ca="1">SUMPRODUCT(S92:S121,'control variables'!AG$7:AG$36)</f>
        <v>182849.85812722289</v>
      </c>
      <c r="Y122" s="82">
        <f t="shared" ca="1" si="55"/>
        <v>843113.84341033839</v>
      </c>
      <c r="Z122" s="10">
        <f ca="1">IF($A122&gt;='key variables'!$B$26,SUMPRODUCT(P92:P121,'control variables'!V$7:V$36)*$E122,SUMPRODUCT(P92:P121,'control variables'!Z$7:Z$36)*$E122)</f>
        <v>227203.62361562473</v>
      </c>
      <c r="AA122" s="10">
        <f ca="1">IF($A122&gt;='key variables'!$B$26,SUMPRODUCT(Q92:Q121,'control variables'!W$7:W$36)*$E122,SUMPRODUCT(Q92:Q121,'control variables'!AA$7:AA$36)*$E122)</f>
        <v>262253.81103123969</v>
      </c>
      <c r="AB122" s="10">
        <f ca="1">IF($A122&gt;='key variables'!$B$26,SUMPRODUCT(R92:R121,'control variables'!X$7:X$36)*$E122,SUMPRODUCT(R92:R121,'control variables'!AB$7:AB$36)*$E122)</f>
        <v>785507.54651909252</v>
      </c>
      <c r="AC122" s="10">
        <f ca="1">IF($A122&gt;='key variables'!$B$26,SUMPRODUCT(S92:S121,'control variables'!Y$7:Y$36)*$E122,SUMPRODUCT(S92:S121,'control variables'!AC$7:AC$36)*$E122)</f>
        <v>353081.7538433657</v>
      </c>
      <c r="AD122" s="10">
        <f t="shared" ca="1" si="56"/>
        <v>1628046.7350093226</v>
      </c>
      <c r="AE122" s="82">
        <f ca="1">SUMPRODUCT(P92:P121,'control variables'!AL$7:AL$36)</f>
        <v>45258.431753144243</v>
      </c>
      <c r="AF122" s="82">
        <f ca="1">SUMPRODUCT(Q92:Q121,'control variables'!AM$7:AM$36)</f>
        <v>52103.754207774982</v>
      </c>
      <c r="AG122" s="82">
        <f ca="1">SUMPRODUCT(R92:R121,'control variables'!AN$7:AN$36)</f>
        <v>148561.49670933737</v>
      </c>
      <c r="AH122" s="82">
        <f ca="1">SUMPRODUCT(S92:S121,'control variables'!AO$7:AO$36)</f>
        <v>64325.654459086938</v>
      </c>
      <c r="AI122" s="82">
        <f t="shared" ca="1" si="69"/>
        <v>310249.33712934353</v>
      </c>
      <c r="AJ122" s="10">
        <f ca="1">SUMPRODUCT(P92:P121,'control variables'!AP$7:AP$36)</f>
        <v>128.9930165171304</v>
      </c>
      <c r="AK122" s="10">
        <f ca="1">SUMPRODUCT(Q92:Q121,'control variables'!AQ$7:AQ$36)</f>
        <v>372.23119111937763</v>
      </c>
      <c r="AL122" s="10">
        <f ca="1">SUMPRODUCT(R92:R121,'control variables'!AR$7:AR$36)</f>
        <v>13378.966361982764</v>
      </c>
      <c r="AM122" s="10">
        <f ca="1">SUMPRODUCT(S92:S121,'control variables'!AS$7:AS$36)</f>
        <v>10022.965254829354</v>
      </c>
      <c r="AN122" s="10">
        <f t="shared" ca="1" si="90"/>
        <v>23903.155824448626</v>
      </c>
      <c r="AO122" s="82">
        <f ca="1">SUMPRODUCT(P92:P121,'control variables'!AX$7:AX$36)</f>
        <v>133.77231470279969</v>
      </c>
      <c r="AP122" s="82">
        <f ca="1">SUMPRODUCT(Q92:Q121,'control variables'!AY$7:AY$36)</f>
        <v>308.81813223745581</v>
      </c>
      <c r="AQ122" s="82">
        <f ca="1">SUMPRODUCT(R92:R121,'control variables'!AZ$7:AZ$36)</f>
        <v>2774.933631132893</v>
      </c>
      <c r="AR122" s="82">
        <f ca="1">SUMPRODUCT(S92:S121,'control variables'!BA$7:BA$36)</f>
        <v>2078.8648851330649</v>
      </c>
      <c r="AS122" s="82">
        <f t="shared" ca="1" si="91"/>
        <v>5296.3889632062128</v>
      </c>
      <c r="AT122" s="10">
        <f ca="1">SUMPRODUCT(P92:P121,'control variables'!AT$7:AT$36)</f>
        <v>-4.2012201105570153</v>
      </c>
      <c r="AU122" s="10">
        <f ca="1">SUMPRODUCT(Q92:Q121,'control variables'!AU$7:AU$36)</f>
        <v>4.5573995808942929</v>
      </c>
      <c r="AV122" s="10">
        <f ca="1">SUMPRODUCT(R92:R121,'control variables'!AV$7:AV$36)</f>
        <v>1962.4527808750988</v>
      </c>
      <c r="AW122" s="10">
        <f ca="1">SUMPRODUCT(S92:S121,'control variables'!AW$7:AW$36)</f>
        <v>1470.1880178760919</v>
      </c>
      <c r="AX122" s="10">
        <f t="shared" ca="1" si="70"/>
        <v>3432.996978221528</v>
      </c>
      <c r="AY122" s="82">
        <f ca="1">SUMPRODUCT(P92:P121,'control variables'!BB$7:BB$36)</f>
        <v>35.388476765168306</v>
      </c>
      <c r="AZ122" s="82">
        <f ca="1">SUMPRODUCT(Q92:Q121,'control variables'!BC$7:BC$36)</f>
        <v>90.240552643907932</v>
      </c>
      <c r="BA122" s="82">
        <f ca="1">SUMPRODUCT(R92:R121,'control variables'!BD$7:BD$36)</f>
        <v>631.71160665535024</v>
      </c>
      <c r="BB122" s="82">
        <f ca="1">SUMPRODUCT(S92:S121,'control variables'!BE$7:BE$36)</f>
        <v>89.77072878707061</v>
      </c>
      <c r="BC122" s="82">
        <f t="shared" ca="1" si="92"/>
        <v>847.11136485149711</v>
      </c>
      <c r="BD122" s="10">
        <f ca="1">SUMPRODUCT(P92:P121,'control variables'!BF$7:BF$36)</f>
        <v>7.4029610995030755</v>
      </c>
      <c r="BE122" s="10">
        <f ca="1">SUMPRODUCT(Q92:Q121,'control variables'!BG$7:BG$36)</f>
        <v>8.5449991085757695</v>
      </c>
      <c r="BF122" s="10">
        <f ca="1">SUMPRODUCT(R92:R121,'control variables'!BH$7:BH$36)</f>
        <v>255.94142019868045</v>
      </c>
      <c r="BG122" s="10">
        <f ca="1">SUMPRODUCT(S92:S121,'control variables'!BI$7:BI$36)</f>
        <v>575.22200725741459</v>
      </c>
      <c r="BH122" s="10">
        <f t="shared" ca="1" si="93"/>
        <v>847.11138766417389</v>
      </c>
      <c r="BI122" s="82">
        <f t="shared" ca="1" si="71"/>
        <v>45289.619009798858</v>
      </c>
      <c r="BJ122" s="82">
        <f t="shared" ca="1" si="72"/>
        <v>52198.552159999788</v>
      </c>
      <c r="BK122" s="82">
        <f t="shared" ca="1" si="73"/>
        <v>151155.66109686781</v>
      </c>
      <c r="BL122" s="82">
        <f t="shared" ca="1" si="74"/>
        <v>65885.613205750109</v>
      </c>
      <c r="BM122" s="82">
        <f t="shared" ca="1" si="64"/>
        <v>314529.44547241658</v>
      </c>
      <c r="BN122" s="10">
        <f ca="1">BN121+BI122-INDIRECT(ADDRESS(MAX($D122-'key variables'!$B$9*30,34),scenario!BI$4),TRUE)</f>
        <v>372059.42878582154</v>
      </c>
      <c r="BO122" s="10">
        <f ca="1">BO121+BJ122-INDIRECT(ADDRESS(MAX($D122-'key variables'!$B$9*30,34),scenario!BJ$4),TRUE)</f>
        <v>428808.78906262841</v>
      </c>
      <c r="BP122" s="10">
        <f ca="1">BP121+BK122-INDIRECT(ADDRESS(MAX($D122-'key variables'!$B$9*30,34),scenario!BK$4),TRUE)</f>
        <v>1241349.6560762296</v>
      </c>
      <c r="BQ122" s="10">
        <f ca="1">BQ121+BL122-INDIRECT(ADDRESS(MAX($D122-'key variables'!$B$9*30,34),scenario!BL$4),TRUE)</f>
        <v>540997.28140776232</v>
      </c>
      <c r="BR122" s="10">
        <f t="shared" ca="1" si="63"/>
        <v>2583215.1553324424</v>
      </c>
      <c r="BS122" s="82">
        <f t="shared" ca="1" si="75"/>
        <v>1461706.226755565</v>
      </c>
      <c r="BT122" s="82">
        <f t="shared" ca="1" si="76"/>
        <v>1687847.7327431969</v>
      </c>
      <c r="BU122" s="82">
        <f t="shared" ca="1" si="77"/>
        <v>5096638.5909020416</v>
      </c>
      <c r="BV122" s="82">
        <f t="shared" ca="1" si="78"/>
        <v>2304178.8967174981</v>
      </c>
      <c r="BW122" s="82">
        <f t="shared" ca="1" si="94"/>
        <v>10550371.447118301</v>
      </c>
      <c r="BX122" s="10">
        <f t="shared" ca="1" si="79"/>
        <v>769.33550974731918</v>
      </c>
      <c r="BY122" s="10">
        <f t="shared" ca="1" si="80"/>
        <v>1776.0383059226958</v>
      </c>
      <c r="BZ122" s="10">
        <f t="shared" ca="1" si="81"/>
        <v>15958.869997619342</v>
      </c>
      <c r="CA122" s="10">
        <f t="shared" ca="1" si="82"/>
        <v>11955.721777356486</v>
      </c>
      <c r="CB122" s="10">
        <v>0</v>
      </c>
      <c r="CC122" s="82">
        <f t="shared" ca="1" si="83"/>
        <v>0.694418541139326</v>
      </c>
      <c r="CD122" s="82">
        <f t="shared" ca="1" si="84"/>
        <v>511.4069451285111</v>
      </c>
      <c r="CE122" s="82">
        <f t="shared" ca="1" si="85"/>
        <v>73309.16134216862</v>
      </c>
      <c r="CF122" s="82">
        <f t="shared" ca="1" si="86"/>
        <v>54920.175229765773</v>
      </c>
      <c r="CG122" s="82">
        <f t="shared" ca="1" si="95"/>
        <v>128741.43793560404</v>
      </c>
      <c r="CH122" s="13">
        <f t="shared" ca="1" si="44"/>
        <v>57</v>
      </c>
      <c r="CI122" s="81">
        <f t="shared" ca="1" si="57"/>
        <v>4.4410185841497881E-3</v>
      </c>
      <c r="CJ122" s="81">
        <f t="shared" ca="1" si="58"/>
        <v>5.1183968310883725E-3</v>
      </c>
      <c r="CK122" s="81">
        <f t="shared" ca="1" si="59"/>
        <v>1.4817140665009181E-2</v>
      </c>
      <c r="CL122" s="81">
        <f t="shared" ca="1" si="60"/>
        <v>6.4575140281942578E-3</v>
      </c>
      <c r="CM122" s="89">
        <f t="shared" ca="1" si="46"/>
        <v>3.0834070108441601E-2</v>
      </c>
    </row>
    <row r="123" spans="1:91" x14ac:dyDescent="0.3">
      <c r="A123">
        <v>58</v>
      </c>
      <c r="B123" s="3">
        <f t="shared" si="62"/>
        <v>0.35</v>
      </c>
      <c r="C123" s="3">
        <f t="shared" si="47"/>
        <v>1.9333333333333333</v>
      </c>
      <c r="D123" s="4">
        <f t="shared" ca="1" si="87"/>
        <v>123</v>
      </c>
      <c r="E123" s="58">
        <f>(0.5*(COS(B123*2*PI())+1)*('key variables'!$B$4-'key variables'!$B$6)+'key variables'!$B$6)/'key variables'!$B$4</f>
        <v>1</v>
      </c>
      <c r="F123" s="10">
        <f t="shared" ca="1" si="48"/>
        <v>11692489.198266795</v>
      </c>
      <c r="G123" s="10">
        <f t="shared" ca="1" si="49"/>
        <v>13496262.972789116</v>
      </c>
      <c r="H123" s="10">
        <f t="shared" ca="1" si="50"/>
        <v>40422399.483999103</v>
      </c>
      <c r="I123" s="10">
        <f t="shared" ca="1" si="51"/>
        <v>18165950.30896084</v>
      </c>
      <c r="J123" s="10">
        <f t="shared" ca="1" si="88"/>
        <v>83777101.964015856</v>
      </c>
      <c r="K123" s="82">
        <f t="shared" ca="1" si="65"/>
        <v>9858723.5427254084</v>
      </c>
      <c r="L123" s="82">
        <f t="shared" ca="1" si="66"/>
        <v>11379606.450983291</v>
      </c>
      <c r="M123" s="82">
        <f t="shared" ca="1" si="67"/>
        <v>34084411.237020835</v>
      </c>
      <c r="N123" s="82">
        <f t="shared" ca="1" si="68"/>
        <v>15320774.13083558</v>
      </c>
      <c r="O123" s="82">
        <f t="shared" ca="1" si="89"/>
        <v>70643515.361565113</v>
      </c>
      <c r="P123" s="10">
        <f ca="1">IF(IF($A123&gt;='key variables'!$B$26,K123*SUMPRODUCT(Z123:AC123,'control variables'!$O$3:$R$3)/J123+F$65*'key variables'!$B$25/scenario!J$65,K123*SUMPRODUCT(Z123:AC123,'control variables'!$O$7:$R$7)/J123+F$65*'key variables'!$B$25/scenario!J$65)&lt;'key variables'!$B$28,0,IF($A123&gt;='key variables'!$B$26,K123*SUMPRODUCT(Z123:AC123,'control variables'!$O$3:$R$3)/J123+F$65*'key variables'!$B$25/scenario!J$65,K123*SUMPRODUCT(Z123:AC123,'control variables'!$O$7:$R$7)/J123+F$65*'key variables'!$B$25/scenario!J$65))</f>
        <v>213345.63253535336</v>
      </c>
      <c r="Q123" s="10">
        <f ca="1">IF(IF($A123&gt;='key variables'!$B$26,L123*SUMPRODUCT(Z123:AC123,'control variables'!$O$4:$R$4)/J123+G$65*'key variables'!$B$25/scenario!J$65,L123*SUMPRODUCT(Z123:AC123,'control variables'!$O$7:$R$7)/J123+G$65*'key variables'!$B$25/scenario!J$65)&lt;'key variables'!$B$28,0,IF($A123&gt;='key variables'!$B$26,L123*SUMPRODUCT(Z123:AC123,'control variables'!$O$4:$R$4)/J123+G$65*'key variables'!$B$25/scenario!J$65,L123*SUMPRODUCT(Z123:AC123,'control variables'!$O$7:$R$7)/J123+G$65*'key variables'!$B$25/scenario!J$65))</f>
        <v>246257.97911534342</v>
      </c>
      <c r="R123" s="10">
        <f ca="1">IF(IF($A123&gt;='key variables'!$B$26,M123*SUMPRODUCT(Z123:AC123,'control variables'!$O$5:$R$5)/J123+H$65*'key variables'!$B$25/scenario!J$65,M123*SUMPRODUCT(Z123:AC123,'control variables'!$O$7:$R$7)/J123+H$65*'key variables'!$B$25/scenario!J$65)&lt;'key variables'!$B$28,0,IF($A123&gt;='key variables'!$B$26,M123*SUMPRODUCT(Z123:AC123,'control variables'!$O$5:$R$5)/J123+H$65*'key variables'!$B$25/scenario!J$65,M123*SUMPRODUCT(Z123:AC123,'control variables'!$O$7:$R$7)/J123+H$65*'key variables'!$B$25/scenario!J$65))</f>
        <v>737596.52996082138</v>
      </c>
      <c r="S123" s="10">
        <f ca="1">IF(IF($A123&gt;='key variables'!$B$26,N123*SUMPRODUCT(Z123:AC123,'control variables'!$O$6:$R$6)/J123+I$65*'key variables'!$B$25/scenario!J$65,N123*SUMPRODUCT(Z123:AC123,'control variables'!$O$7:$R$7)/J123+I$65*'key variables'!$B$25/scenario!J$65)&lt;'key variables'!$B$28,0,IF($A123&gt;='key variables'!$B$26,N123*SUMPRODUCT(Z123:AC123,'control variables'!$O$6:$R$6)/J123+I$65*'key variables'!$B$25/scenario!J$65,N123*SUMPRODUCT(Z123:AC123,'control variables'!$O$7:$R$7)/J123+I$65*'key variables'!$B$25/scenario!J$65))</f>
        <v>331545.9890632857</v>
      </c>
      <c r="T123" s="10">
        <f t="shared" ca="1" si="61"/>
        <v>1528746.1306748039</v>
      </c>
      <c r="U123" s="82">
        <f ca="1">SUMPRODUCT(P93:P122,'control variables'!AD$7:AD$36)</f>
        <v>131197.95363153744</v>
      </c>
      <c r="V123" s="82">
        <f ca="1">SUMPRODUCT(Q93:Q122,'control variables'!AE$7:AE$36)</f>
        <v>151437.5642070719</v>
      </c>
      <c r="W123" s="82">
        <f ca="1">SUMPRODUCT(R93:R122,'control variables'!AF$7:AF$36)</f>
        <v>453588.64011686225</v>
      </c>
      <c r="X123" s="82">
        <f ca="1">SUMPRODUCT(S93:S122,'control variables'!AG$7:AG$36)</f>
        <v>203885.84843722606</v>
      </c>
      <c r="Y123" s="82">
        <f t="shared" ca="1" si="55"/>
        <v>940110.00639269769</v>
      </c>
      <c r="Z123" s="10">
        <f ca="1">IF($A123&gt;='key variables'!$B$26,SUMPRODUCT(P93:P122,'control variables'!V$7:V$36)*$E123,SUMPRODUCT(P93:P122,'control variables'!Z$7:Z$36)*$E123)</f>
        <v>253009.47608584253</v>
      </c>
      <c r="AA123" s="10">
        <f ca="1">IF($A123&gt;='key variables'!$B$26,SUMPRODUCT(Q93:Q122,'control variables'!W$7:W$36)*$E123,SUMPRODUCT(Q93:Q122,'control variables'!AA$7:AA$36)*$E123)</f>
        <v>292040.67380009184</v>
      </c>
      <c r="AB123" s="10">
        <f ca="1">IF($A123&gt;='key variables'!$B$26,SUMPRODUCT(R93:R122,'control variables'!X$7:X$36)*$E123,SUMPRODUCT(R93:R122,'control variables'!AB$7:AB$36)*$E123)</f>
        <v>874725.71803033445</v>
      </c>
      <c r="AC123" s="10">
        <f ca="1">IF($A123&gt;='key variables'!$B$26,SUMPRODUCT(S93:S122,'control variables'!Y$7:Y$36)*$E123,SUMPRODUCT(S93:S122,'control variables'!AC$7:AC$36)*$E123)</f>
        <v>393184.8803015172</v>
      </c>
      <c r="AD123" s="10">
        <f t="shared" ca="1" si="56"/>
        <v>1812960.748217786</v>
      </c>
      <c r="AE123" s="82">
        <f ca="1">SUMPRODUCT(P93:P122,'control variables'!AL$7:AL$36)</f>
        <v>51283.044961609783</v>
      </c>
      <c r="AF123" s="82">
        <f ca="1">SUMPRODUCT(Q93:Q122,'control variables'!AM$7:AM$36)</f>
        <v>59039.588120955043</v>
      </c>
      <c r="AG123" s="82">
        <f ca="1">SUMPRODUCT(R93:R122,'control variables'!AN$7:AN$36)</f>
        <v>168337.38201235177</v>
      </c>
      <c r="AH123" s="82">
        <f ca="1">SUMPRODUCT(S93:S122,'control variables'!AO$7:AO$36)</f>
        <v>72888.416633684014</v>
      </c>
      <c r="AI123" s="82">
        <f t="shared" ca="1" si="69"/>
        <v>351548.43172860058</v>
      </c>
      <c r="AJ123" s="10">
        <f ca="1">SUMPRODUCT(P93:P122,'control variables'!AP$7:AP$36)</f>
        <v>145.27460868895915</v>
      </c>
      <c r="AK123" s="10">
        <f ca="1">SUMPRODUCT(Q93:Q122,'control variables'!AQ$7:AQ$36)</f>
        <v>419.21448223913302</v>
      </c>
      <c r="AL123" s="10">
        <f ca="1">SUMPRODUCT(R93:R122,'control variables'!AR$7:AR$36)</f>
        <v>15067.669207051056</v>
      </c>
      <c r="AM123" s="10">
        <f ca="1">SUMPRODUCT(S93:S122,'control variables'!AS$7:AS$36)</f>
        <v>11288.071204265532</v>
      </c>
      <c r="AN123" s="10">
        <f t="shared" ca="1" si="90"/>
        <v>26920.229502244681</v>
      </c>
      <c r="AO123" s="82">
        <f ca="1">SUMPRODUCT(P93:P122,'control variables'!AX$7:AX$36)</f>
        <v>150.93210202763331</v>
      </c>
      <c r="AP123" s="82">
        <f ca="1">SUMPRODUCT(Q93:Q122,'control variables'!AY$7:AY$36)</f>
        <v>348.43210978595198</v>
      </c>
      <c r="AQ123" s="82">
        <f ca="1">SUMPRODUCT(R93:R122,'control variables'!AZ$7:AZ$36)</f>
        <v>3130.8912226312486</v>
      </c>
      <c r="AR123" s="82">
        <f ca="1">SUMPRODUCT(S93:S122,'control variables'!BA$7:BA$36)</f>
        <v>2345.5335107392075</v>
      </c>
      <c r="AS123" s="82">
        <f t="shared" ca="1" si="91"/>
        <v>5975.7889451840419</v>
      </c>
      <c r="AT123" s="10">
        <f ca="1">SUMPRODUCT(P93:P122,'control variables'!AT$7:AT$36)</f>
        <v>-4.7902562571881289</v>
      </c>
      <c r="AU123" s="10">
        <f ca="1">SUMPRODUCT(Q93:Q122,'control variables'!AU$7:AU$36)</f>
        <v>5.1963742161538375</v>
      </c>
      <c r="AV123" s="10">
        <f ca="1">SUMPRODUCT(R93:R122,'control variables'!AV$7:AV$36)</f>
        <v>2237.6003793280915</v>
      </c>
      <c r="AW123" s="10">
        <f ca="1">SUMPRODUCT(S93:S122,'control variables'!AW$7:AW$36)</f>
        <v>1676.31715705089</v>
      </c>
      <c r="AX123" s="10">
        <f t="shared" ca="1" si="70"/>
        <v>3914.3236543379471</v>
      </c>
      <c r="AY123" s="82">
        <f ca="1">SUMPRODUCT(P93:P122,'control variables'!BB$7:BB$36)</f>
        <v>40.296230128747332</v>
      </c>
      <c r="AZ123" s="82">
        <f ca="1">SUMPRODUCT(Q93:Q122,'control variables'!BC$7:BC$36)</f>
        <v>102.75531496917648</v>
      </c>
      <c r="BA123" s="82">
        <f ca="1">SUMPRODUCT(R93:R122,'control variables'!BD$7:BD$36)</f>
        <v>719.31878972083382</v>
      </c>
      <c r="BB123" s="82">
        <f ca="1">SUMPRODUCT(S93:S122,'control variables'!BE$7:BE$36)</f>
        <v>102.22033488566731</v>
      </c>
      <c r="BC123" s="82">
        <f t="shared" ca="1" si="92"/>
        <v>964.59066970442495</v>
      </c>
      <c r="BD123" s="10">
        <f ca="1">SUMPRODUCT(P93:P122,'control variables'!BF$7:BF$36)</f>
        <v>8.4296203557808482</v>
      </c>
      <c r="BE123" s="10">
        <f ca="1">SUMPRODUCT(Q93:Q122,'control variables'!BG$7:BG$36)</f>
        <v>9.7300387584928156</v>
      </c>
      <c r="BF123" s="10">
        <f ca="1">SUMPRODUCT(R93:R122,'control variables'!BH$7:BH$36)</f>
        <v>291.43595064130193</v>
      </c>
      <c r="BG123" s="10">
        <f ca="1">SUMPRODUCT(S93:S122,'control variables'!BI$7:BI$36)</f>
        <v>654.99508592523944</v>
      </c>
      <c r="BH123" s="10">
        <f t="shared" ca="1" si="93"/>
        <v>964.59069568081509</v>
      </c>
      <c r="BI123" s="82">
        <f t="shared" ca="1" si="71"/>
        <v>51318.55093548134</v>
      </c>
      <c r="BJ123" s="82">
        <f t="shared" ca="1" si="72"/>
        <v>59147.53981014037</v>
      </c>
      <c r="BK123" s="82">
        <f t="shared" ca="1" si="73"/>
        <v>171294.30118140069</v>
      </c>
      <c r="BL123" s="82">
        <f t="shared" ca="1" si="74"/>
        <v>74666.95412562057</v>
      </c>
      <c r="BM123" s="82">
        <f t="shared" ca="1" si="64"/>
        <v>356427.34605264291</v>
      </c>
      <c r="BN123" s="10">
        <f ca="1">BN122+BI123-INDIRECT(ADDRESS(MAX($D123-'key variables'!$B$9*30,34),scenario!BI$4),TRUE)</f>
        <v>423377.97972130287</v>
      </c>
      <c r="BO123" s="10">
        <f ca="1">BO122+BJ123-INDIRECT(ADDRESS(MAX($D123-'key variables'!$B$9*30,34),scenario!BJ$4),TRUE)</f>
        <v>487956.32887276879</v>
      </c>
      <c r="BP123" s="10">
        <f ca="1">BP122+BK123-INDIRECT(ADDRESS(MAX($D123-'key variables'!$B$9*30,34),scenario!BK$4),TRUE)</f>
        <v>1412643.9572576303</v>
      </c>
      <c r="BQ123" s="10">
        <f ca="1">BQ122+BL123-INDIRECT(ADDRESS(MAX($D123-'key variables'!$B$9*30,34),scenario!BL$4),TRUE)</f>
        <v>615664.23553338286</v>
      </c>
      <c r="BR123" s="10">
        <f t="shared" ca="1" si="63"/>
        <v>2939642.5013850853</v>
      </c>
      <c r="BS123" s="82">
        <f t="shared" ca="1" si="75"/>
        <v>1623724.8787350811</v>
      </c>
      <c r="BT123" s="82">
        <f t="shared" ca="1" si="76"/>
        <v>1874948.4420096413</v>
      </c>
      <c r="BU123" s="82">
        <f t="shared" ca="1" si="77"/>
        <v>5662649.3837308204</v>
      </c>
      <c r="BV123" s="82">
        <f t="shared" ca="1" si="78"/>
        <v>2560402.9365692381</v>
      </c>
      <c r="BW123" s="82">
        <f t="shared" ca="1" si="94"/>
        <v>11721725.641044781</v>
      </c>
      <c r="BX123" s="10">
        <f t="shared" ca="1" si="79"/>
        <v>871.54176129042435</v>
      </c>
      <c r="BY123" s="10">
        <f t="shared" ca="1" si="80"/>
        <v>2011.9850619809788</v>
      </c>
      <c r="BZ123" s="10">
        <f t="shared" ca="1" si="81"/>
        <v>18079.006479888456</v>
      </c>
      <c r="CA123" s="10">
        <f t="shared" ca="1" si="82"/>
        <v>13544.039867284788</v>
      </c>
      <c r="CB123" s="10">
        <v>0</v>
      </c>
      <c r="CC123" s="82">
        <f t="shared" ca="1" si="83"/>
        <v>-0.17281854034670108</v>
      </c>
      <c r="CD123" s="82">
        <f t="shared" ca="1" si="84"/>
        <v>576.99294336553839</v>
      </c>
      <c r="CE123" s="82">
        <f t="shared" ca="1" si="85"/>
        <v>83008.33894726033</v>
      </c>
      <c r="CF123" s="82">
        <f t="shared" ca="1" si="86"/>
        <v>62186.395766241199</v>
      </c>
      <c r="CG123" s="82">
        <f t="shared" ca="1" si="95"/>
        <v>145771.5548383267</v>
      </c>
      <c r="CH123" s="13">
        <f t="shared" ca="1" si="44"/>
        <v>58</v>
      </c>
      <c r="CI123" s="81">
        <f t="shared" ca="1" si="57"/>
        <v>5.0536240786074604E-3</v>
      </c>
      <c r="CJ123" s="81">
        <f t="shared" ca="1" si="58"/>
        <v>5.8244593980149488E-3</v>
      </c>
      <c r="CK123" s="81">
        <f t="shared" ca="1" si="59"/>
        <v>1.6861933919179881E-2</v>
      </c>
      <c r="CL123" s="81">
        <f t="shared" ca="1" si="60"/>
        <v>7.3488366283883206E-3</v>
      </c>
      <c r="CM123" s="89">
        <f t="shared" ca="1" si="46"/>
        <v>3.5088854024190611E-2</v>
      </c>
    </row>
    <row r="124" spans="1:91" x14ac:dyDescent="0.3">
      <c r="A124">
        <v>59</v>
      </c>
      <c r="B124" s="3">
        <f t="shared" si="62"/>
        <v>0.3527777777777778</v>
      </c>
      <c r="C124" s="3">
        <f t="shared" si="47"/>
        <v>1.9666666666666666</v>
      </c>
      <c r="D124" s="4">
        <f t="shared" ca="1" si="87"/>
        <v>124</v>
      </c>
      <c r="E124" s="58">
        <f>(0.5*(COS(B124*2*PI())+1)*('key variables'!$B$4-'key variables'!$B$6)+'key variables'!$B$6)/'key variables'!$B$4</f>
        <v>1</v>
      </c>
      <c r="F124" s="10">
        <f t="shared" ca="1" si="48"/>
        <v>11692480.76864644</v>
      </c>
      <c r="G124" s="10">
        <f t="shared" ca="1" si="49"/>
        <v>13496253.242750358</v>
      </c>
      <c r="H124" s="10">
        <f t="shared" ca="1" si="50"/>
        <v>40422108.048048459</v>
      </c>
      <c r="I124" s="10">
        <f t="shared" ca="1" si="51"/>
        <v>18165295.313874915</v>
      </c>
      <c r="J124" s="10">
        <f t="shared" ca="1" si="88"/>
        <v>83776137.373320162</v>
      </c>
      <c r="K124" s="82">
        <f t="shared" ca="1" si="65"/>
        <v>9645377.910190057</v>
      </c>
      <c r="L124" s="82">
        <f t="shared" ca="1" si="66"/>
        <v>11133348.471867949</v>
      </c>
      <c r="M124" s="82">
        <f t="shared" ca="1" si="67"/>
        <v>33346814.707060009</v>
      </c>
      <c r="N124" s="82">
        <f t="shared" ca="1" si="68"/>
        <v>14989228.141772294</v>
      </c>
      <c r="O124" s="82">
        <f t="shared" ca="1" si="89"/>
        <v>69114769.230890319</v>
      </c>
      <c r="P124" s="10">
        <f ca="1">IF(IF($A124&gt;='key variables'!$B$26,K124*SUMPRODUCT(Z124:AC124,'control variables'!$O$3:$R$3)/J124+F$65*'key variables'!$B$25/scenario!J$65,K124*SUMPRODUCT(Z124:AC124,'control variables'!$O$7:$R$7)/J124+F$65*'key variables'!$B$25/scenario!J$65)&lt;'key variables'!$B$28,0,IF($A124&gt;='key variables'!$B$26,K124*SUMPRODUCT(Z124:AC124,'control variables'!$O$3:$R$3)/J124+F$65*'key variables'!$B$25/scenario!J$65,K124*SUMPRODUCT(Z124:AC124,'control variables'!$O$7:$R$7)/J124+F$65*'key variables'!$B$25/scenario!J$65))</f>
        <v>231647.85078622578</v>
      </c>
      <c r="Q124" s="10">
        <f ca="1">IF(IF($A124&gt;='key variables'!$B$26,L124*SUMPRODUCT(Z124:AC124,'control variables'!$O$4:$R$4)/J124+G$65*'key variables'!$B$25/scenario!J$65,L124*SUMPRODUCT(Z124:AC124,'control variables'!$O$7:$R$7)/J124+G$65*'key variables'!$B$25/scenario!J$65)&lt;'key variables'!$B$28,0,IF($A124&gt;='key variables'!$B$26,L124*SUMPRODUCT(Z124:AC124,'control variables'!$O$4:$R$4)/J124+G$65*'key variables'!$B$25/scenario!J$65,L124*SUMPRODUCT(Z124:AC124,'control variables'!$O$7:$R$7)/J124+G$65*'key variables'!$B$25/scenario!J$65))</f>
        <v>267383.63904203969</v>
      </c>
      <c r="R124" s="10">
        <f ca="1">IF(IF($A124&gt;='key variables'!$B$26,M124*SUMPRODUCT(Z124:AC124,'control variables'!$O$5:$R$5)/J124+H$65*'key variables'!$B$25/scenario!J$65,M124*SUMPRODUCT(Z124:AC124,'control variables'!$O$7:$R$7)/J124+H$65*'key variables'!$B$25/scenario!J$65)&lt;'key variables'!$B$28,0,IF($A124&gt;='key variables'!$B$26,M124*SUMPRODUCT(Z124:AC124,'control variables'!$O$5:$R$5)/J124+H$65*'key variables'!$B$25/scenario!J$65,M124*SUMPRODUCT(Z124:AC124,'control variables'!$O$7:$R$7)/J124+H$65*'key variables'!$B$25/scenario!J$65))</f>
        <v>800872.50384414895</v>
      </c>
      <c r="S124" s="10">
        <f ca="1">IF(IF($A124&gt;='key variables'!$B$26,N124*SUMPRODUCT(Z124:AC124,'control variables'!$O$6:$R$6)/J124+I$65*'key variables'!$B$25/scenario!J$65,N124*SUMPRODUCT(Z124:AC124,'control variables'!$O$7:$R$7)/J124+I$65*'key variables'!$B$25/scenario!J$65)&lt;'key variables'!$B$28,0,IF($A124&gt;='key variables'!$B$26,N124*SUMPRODUCT(Z124:AC124,'control variables'!$O$6:$R$6)/J124+I$65*'key variables'!$B$25/scenario!J$65,N124*SUMPRODUCT(Z124:AC124,'control variables'!$O$7:$R$7)/J124+I$65*'key variables'!$B$25/scenario!J$65))</f>
        <v>359988.22610337165</v>
      </c>
      <c r="T124" s="10">
        <f t="shared" ca="1" si="61"/>
        <v>1659892.2197757862</v>
      </c>
      <c r="U124" s="82">
        <f ca="1">SUMPRODUCT(P94:P123,'control variables'!AD$7:AD$36)</f>
        <v>145807.07081306729</v>
      </c>
      <c r="V124" s="82">
        <f ca="1">SUMPRODUCT(Q94:Q123,'control variables'!AE$7:AE$36)</f>
        <v>168300.3967433162</v>
      </c>
      <c r="W124" s="82">
        <f ca="1">SUMPRODUCT(R94:R123,'control variables'!AF$7:AF$36)</f>
        <v>504096.51323726372</v>
      </c>
      <c r="X124" s="82">
        <f ca="1">SUMPRODUCT(S94:S123,'control variables'!AG$7:AG$36)</f>
        <v>226588.88738736301</v>
      </c>
      <c r="Y124" s="82">
        <f t="shared" ca="1" si="55"/>
        <v>1044792.8681810102</v>
      </c>
      <c r="Z124" s="10">
        <f ca="1">IF($A124&gt;='key variables'!$B$26,SUMPRODUCT(P94:P123,'control variables'!V$7:V$36)*$E124,SUMPRODUCT(P94:P123,'control variables'!Z$7:Z$36)*$E124)</f>
        <v>280787.4841464074</v>
      </c>
      <c r="AA124" s="10">
        <f ca="1">IF($A124&gt;='key variables'!$B$26,SUMPRODUCT(Q94:Q123,'control variables'!W$7:W$36)*$E124,SUMPRODUCT(Q94:Q123,'control variables'!AA$7:AA$36)*$E124)</f>
        <v>324103.93212674576</v>
      </c>
      <c r="AB124" s="10">
        <f ca="1">IF($A124&gt;='key variables'!$B$26,SUMPRODUCT(R94:R123,'control variables'!X$7:X$36)*$E124,SUMPRODUCT(R94:R123,'control variables'!AB$7:AB$36)*$E124)</f>
        <v>970762.19232422998</v>
      </c>
      <c r="AC124" s="10">
        <f ca="1">IF($A124&gt;='key variables'!$B$26,SUMPRODUCT(S94:S123,'control variables'!Y$7:Y$36)*$E124,SUMPRODUCT(S94:S123,'control variables'!AC$7:AC$36)*$E124)</f>
        <v>436352.80010939878</v>
      </c>
      <c r="AD124" s="10">
        <f t="shared" ca="1" si="56"/>
        <v>2012006.4087067819</v>
      </c>
      <c r="AE124" s="82">
        <f ca="1">SUMPRODUCT(P94:P123,'control variables'!AL$7:AL$36)</f>
        <v>58036.989548779944</v>
      </c>
      <c r="AF124" s="82">
        <f ca="1">SUMPRODUCT(Q94:Q123,'control variables'!AM$7:AM$36)</f>
        <v>66815.064536538062</v>
      </c>
      <c r="AG124" s="82">
        <f ca="1">SUMPRODUCT(R94:R123,'control variables'!AN$7:AN$36)</f>
        <v>190507.30875737689</v>
      </c>
      <c r="AH124" s="82">
        <f ca="1">SUMPRODUCT(S94:S123,'control variables'!AO$7:AO$36)</f>
        <v>82487.775005617557</v>
      </c>
      <c r="AI124" s="82">
        <f t="shared" ca="1" si="69"/>
        <v>397847.13784831238</v>
      </c>
      <c r="AJ124" s="10">
        <f ca="1">SUMPRODUCT(P94:P123,'control variables'!AP$7:AP$36)</f>
        <v>163.27419909077989</v>
      </c>
      <c r="AK124" s="10">
        <f ca="1">SUMPRODUCT(Q94:Q123,'control variables'!AQ$7:AQ$36)</f>
        <v>471.15534815446631</v>
      </c>
      <c r="AL124" s="10">
        <f ca="1">SUMPRODUCT(R94:R123,'control variables'!AR$7:AR$36)</f>
        <v>16934.560307186286</v>
      </c>
      <c r="AM124" s="10">
        <f ca="1">SUMPRODUCT(S94:S123,'control variables'!AS$7:AS$36)</f>
        <v>12686.668384715611</v>
      </c>
      <c r="AN124" s="10">
        <f t="shared" ca="1" si="90"/>
        <v>30255.658239147146</v>
      </c>
      <c r="AO124" s="82">
        <f ca="1">SUMPRODUCT(P94:P123,'control variables'!AX$7:AX$36)</f>
        <v>169.98286149665017</v>
      </c>
      <c r="AP124" s="82">
        <f ca="1">SUMPRODUCT(Q94:Q123,'control variables'!AY$7:AY$36)</f>
        <v>392.41146358570865</v>
      </c>
      <c r="AQ124" s="82">
        <f ca="1">SUMPRODUCT(R94:R123,'control variables'!AZ$7:AZ$36)</f>
        <v>3526.0745852474001</v>
      </c>
      <c r="AR124" s="82">
        <f ca="1">SUMPRODUCT(S94:S123,'control variables'!BA$7:BA$36)</f>
        <v>2641.5884529239411</v>
      </c>
      <c r="AS124" s="82">
        <f t="shared" ca="1" si="91"/>
        <v>6730.0573632536998</v>
      </c>
      <c r="AT124" s="10">
        <f ca="1">SUMPRODUCT(P94:P123,'control variables'!AT$7:AT$36)</f>
        <v>-5.4597469554364881</v>
      </c>
      <c r="AU124" s="10">
        <f ca="1">SUMPRODUCT(Q94:Q123,'control variables'!AU$7:AU$36)</f>
        <v>5.9226243404790679</v>
      </c>
      <c r="AV124" s="10">
        <f ca="1">SUMPRODUCT(R94:R123,'control variables'!AV$7:AV$36)</f>
        <v>2550.3295027667837</v>
      </c>
      <c r="AW124" s="10">
        <f ca="1">SUMPRODUCT(S94:S123,'control variables'!AW$7:AW$36)</f>
        <v>1910.6008119755384</v>
      </c>
      <c r="AX124" s="10">
        <f t="shared" ca="1" si="70"/>
        <v>4461.3931921273652</v>
      </c>
      <c r="AY124" s="82">
        <f ca="1">SUMPRODUCT(P94:P123,'control variables'!BB$7:BB$36)</f>
        <v>45.858152307692066</v>
      </c>
      <c r="AZ124" s="82">
        <f ca="1">SUMPRODUCT(Q94:Q123,'control variables'!BC$7:BC$36)</f>
        <v>116.93820660706675</v>
      </c>
      <c r="BA124" s="82">
        <f ca="1">SUMPRODUCT(R94:R123,'control variables'!BD$7:BD$36)</f>
        <v>818.60339072438524</v>
      </c>
      <c r="BB124" s="82">
        <f ca="1">SUMPRODUCT(S94:S123,'control variables'!BE$7:BE$36)</f>
        <v>116.32938543266009</v>
      </c>
      <c r="BC124" s="82">
        <f t="shared" ca="1" si="92"/>
        <v>1097.7291350718042</v>
      </c>
      <c r="BD124" s="10">
        <f ca="1">SUMPRODUCT(P94:P123,'control variables'!BF$7:BF$36)</f>
        <v>9.5931260303092891</v>
      </c>
      <c r="BE124" s="10">
        <f ca="1">SUMPRODUCT(Q94:Q123,'control variables'!BG$7:BG$36)</f>
        <v>11.073035813054634</v>
      </c>
      <c r="BF124" s="10">
        <f ca="1">SUMPRODUCT(R94:R123,'control variables'!BH$7:BH$36)</f>
        <v>331.6616509719467</v>
      </c>
      <c r="BG124" s="10">
        <f ca="1">SUMPRODUCT(S94:S123,'control variables'!BI$7:BI$36)</f>
        <v>745.40135181829748</v>
      </c>
      <c r="BH124" s="10">
        <f t="shared" ca="1" si="93"/>
        <v>1097.729164633608</v>
      </c>
      <c r="BI124" s="82">
        <f t="shared" ca="1" si="71"/>
        <v>58077.387954132202</v>
      </c>
      <c r="BJ124" s="82">
        <f t="shared" ca="1" si="72"/>
        <v>66937.925367485615</v>
      </c>
      <c r="BK124" s="82">
        <f t="shared" ca="1" si="73"/>
        <v>193876.24165086806</v>
      </c>
      <c r="BL124" s="82">
        <f t="shared" ca="1" si="74"/>
        <v>84514.705203025762</v>
      </c>
      <c r="BM124" s="82">
        <f t="shared" ca="1" si="64"/>
        <v>403406.26017551165</v>
      </c>
      <c r="BN124" s="10">
        <f ca="1">BN123+BI124-INDIRECT(ADDRESS(MAX($D124-'key variables'!$B$9*30,34),scenario!BI$4),TRUE)</f>
        <v>481455.36767543509</v>
      </c>
      <c r="BO124" s="10">
        <f ca="1">BO123+BJ124-INDIRECT(ADDRESS(MAX($D124-'key variables'!$B$9*30,34),scenario!BJ$4),TRUE)</f>
        <v>554894.25424025441</v>
      </c>
      <c r="BP124" s="10">
        <f ca="1">BP123+BK124-INDIRECT(ADDRESS(MAX($D124-'key variables'!$B$9*30,34),scenario!BK$4),TRUE)</f>
        <v>1606520.1989084983</v>
      </c>
      <c r="BQ124" s="10">
        <f ca="1">BQ123+BL124-INDIRECT(ADDRESS(MAX($D124-'key variables'!$B$9*30,34),scenario!BL$4),TRUE)</f>
        <v>700178.94073640858</v>
      </c>
      <c r="BR124" s="10">
        <f t="shared" ca="1" si="63"/>
        <v>3343048.761560597</v>
      </c>
      <c r="BS124" s="82">
        <f t="shared" ca="1" si="75"/>
        <v>1797285.7484411444</v>
      </c>
      <c r="BT124" s="82">
        <f t="shared" ca="1" si="76"/>
        <v>2075383.0826483823</v>
      </c>
      <c r="BU124" s="82">
        <f t="shared" ca="1" si="77"/>
        <v>6269313.9842731291</v>
      </c>
      <c r="BV124" s="82">
        <f t="shared" ca="1" si="78"/>
        <v>2835131.0561177656</v>
      </c>
      <c r="BW124" s="82">
        <f t="shared" ca="1" si="94"/>
        <v>12977113.87148042</v>
      </c>
      <c r="BX124" s="10">
        <f t="shared" ca="1" si="79"/>
        <v>986.07334444907326</v>
      </c>
      <c r="BY124" s="10">
        <f t="shared" ca="1" si="80"/>
        <v>2276.3852831465665</v>
      </c>
      <c r="BZ124" s="10">
        <f t="shared" ca="1" si="81"/>
        <v>20454.816023439525</v>
      </c>
      <c r="CA124" s="10">
        <f t="shared" ca="1" si="82"/>
        <v>15323.89758295777</v>
      </c>
      <c r="CB124" s="10">
        <v>0</v>
      </c>
      <c r="CC124" s="82">
        <f t="shared" ca="1" si="83"/>
        <v>-1.4217339907804938</v>
      </c>
      <c r="CD124" s="82">
        <f t="shared" ca="1" si="84"/>
        <v>649.81420359381707</v>
      </c>
      <c r="CE124" s="82">
        <f t="shared" ca="1" si="85"/>
        <v>93866.495166432433</v>
      </c>
      <c r="CF124" s="82">
        <f t="shared" ca="1" si="86"/>
        <v>70320.874886057325</v>
      </c>
      <c r="CG124" s="82">
        <f t="shared" ca="1" si="95"/>
        <v>164835.76252209279</v>
      </c>
      <c r="CH124" s="13">
        <f t="shared" ca="1" si="44"/>
        <v>59</v>
      </c>
      <c r="CI124" s="81">
        <f t="shared" ca="1" si="57"/>
        <v>5.7469272608020976E-3</v>
      </c>
      <c r="CJ124" s="81">
        <f t="shared" ca="1" si="58"/>
        <v>6.6235359093670659E-3</v>
      </c>
      <c r="CK124" s="81">
        <f t="shared" ca="1" si="59"/>
        <v>1.9176346024997327E-2</v>
      </c>
      <c r="CL124" s="81">
        <f t="shared" ca="1" si="60"/>
        <v>8.3577372112096406E-3</v>
      </c>
      <c r="CM124" s="89">
        <f t="shared" ca="1" si="46"/>
        <v>3.9904546406376126E-2</v>
      </c>
    </row>
    <row r="125" spans="1:91" x14ac:dyDescent="0.3">
      <c r="A125">
        <v>60</v>
      </c>
      <c r="B125" s="3">
        <f t="shared" si="62"/>
        <v>0.35555555555555557</v>
      </c>
      <c r="C125" s="3">
        <f t="shared" si="47"/>
        <v>2</v>
      </c>
      <c r="D125" s="4">
        <f t="shared" ca="1" si="87"/>
        <v>125</v>
      </c>
      <c r="E125" s="58">
        <f>(0.5*(COS(B125*2*PI())+1)*('key variables'!$B$4-'key variables'!$B$6)+'key variables'!$B$6)/'key variables'!$B$4</f>
        <v>1</v>
      </c>
      <c r="F125" s="10">
        <f t="shared" ca="1" si="48"/>
        <v>11692471.175520409</v>
      </c>
      <c r="G125" s="10">
        <f t="shared" ca="1" si="49"/>
        <v>13496242.169714544</v>
      </c>
      <c r="H125" s="10">
        <f t="shared" ca="1" si="50"/>
        <v>40421776.386397488</v>
      </c>
      <c r="I125" s="10">
        <f t="shared" ca="1" si="51"/>
        <v>18164549.912523098</v>
      </c>
      <c r="J125" s="10">
        <f t="shared" ca="1" si="88"/>
        <v>83775039.644155532</v>
      </c>
      <c r="K125" s="82">
        <f t="shared" ca="1" si="65"/>
        <v>9413730.0594038293</v>
      </c>
      <c r="L125" s="82">
        <f t="shared" ca="1" si="66"/>
        <v>10865964.832825908</v>
      </c>
      <c r="M125" s="82">
        <f t="shared" ca="1" si="67"/>
        <v>32545942.20321586</v>
      </c>
      <c r="N125" s="82">
        <f t="shared" ca="1" si="68"/>
        <v>14629239.915668923</v>
      </c>
      <c r="O125" s="82">
        <f t="shared" ca="1" si="89"/>
        <v>67454877.011114523</v>
      </c>
      <c r="P125" s="10">
        <f ca="1">IF(IF($A125&gt;='key variables'!$B$26,K125*SUMPRODUCT(Z125:AC125,'control variables'!$O$3:$R$3)/J125+F$65*'key variables'!$B$25/scenario!J$65,K125*SUMPRODUCT(Z125:AC125,'control variables'!$O$7:$R$7)/J125+F$65*'key variables'!$B$25/scenario!J$65)&lt;'key variables'!$B$28,0,IF($A125&gt;='key variables'!$B$26,K125*SUMPRODUCT(Z125:AC125,'control variables'!$O$3:$R$3)/J125+F$65*'key variables'!$B$25/scenario!J$65,K125*SUMPRODUCT(Z125:AC125,'control variables'!$O$7:$R$7)/J125+F$65*'key variables'!$B$25/scenario!J$65))</f>
        <v>249959.08510150088</v>
      </c>
      <c r="Q125" s="10">
        <f ca="1">IF(IF($A125&gt;='key variables'!$B$26,L125*SUMPRODUCT(Z125:AC125,'control variables'!$O$4:$R$4)/J125+G$65*'key variables'!$B$25/scenario!J$65,L125*SUMPRODUCT(Z125:AC125,'control variables'!$O$7:$R$7)/J125+G$65*'key variables'!$B$25/scenario!J$65)&lt;'key variables'!$B$28,0,IF($A125&gt;='key variables'!$B$26,L125*SUMPRODUCT(Z125:AC125,'control variables'!$O$4:$R$4)/J125+G$65*'key variables'!$B$25/scenario!J$65,L125*SUMPRODUCT(Z125:AC125,'control variables'!$O$7:$R$7)/J125+G$65*'key variables'!$B$25/scenario!J$65))</f>
        <v>288519.70592093375</v>
      </c>
      <c r="R125" s="10">
        <f ca="1">IF(IF($A125&gt;='key variables'!$B$26,M125*SUMPRODUCT(Z125:AC125,'control variables'!$O$5:$R$5)/J125+H$65*'key variables'!$B$25/scenario!J$65,M125*SUMPRODUCT(Z125:AC125,'control variables'!$O$7:$R$7)/J125+H$65*'key variables'!$B$25/scenario!J$65)&lt;'key variables'!$B$28,0,IF($A125&gt;='key variables'!$B$26,M125*SUMPRODUCT(Z125:AC125,'control variables'!$O$5:$R$5)/J125+H$65*'key variables'!$B$25/scenario!J$65,M125*SUMPRODUCT(Z125:AC125,'control variables'!$O$7:$R$7)/J125+H$65*'key variables'!$B$25/scenario!J$65))</f>
        <v>864179.64882640366</v>
      </c>
      <c r="S125" s="10">
        <f ca="1">IF(IF($A125&gt;='key variables'!$B$26,N125*SUMPRODUCT(Z125:AC125,'control variables'!$O$6:$R$6)/J125+I$65*'key variables'!$B$25/scenario!J$65,N125*SUMPRODUCT(Z125:AC125,'control variables'!$O$7:$R$7)/J125+I$65*'key variables'!$B$25/scenario!J$65)&lt;'key variables'!$B$28,0,IF($A125&gt;='key variables'!$B$26,N125*SUMPRODUCT(Z125:AC125,'control variables'!$O$6:$R$6)/J125+I$65*'key variables'!$B$25/scenario!J$65,N125*SUMPRODUCT(Z125:AC125,'control variables'!$O$7:$R$7)/J125+I$65*'key variables'!$B$25/scenario!J$65))</f>
        <v>388444.47439812619</v>
      </c>
      <c r="T125" s="10">
        <f t="shared" ca="1" si="61"/>
        <v>1791102.9142469645</v>
      </c>
      <c r="U125" s="82">
        <f ca="1">SUMPRODUCT(P95:P124,'control variables'!AD$7:AD$36)</f>
        <v>161441.9066547612</v>
      </c>
      <c r="V125" s="82">
        <f ca="1">SUMPRODUCT(Q95:Q124,'control variables'!AE$7:AE$36)</f>
        <v>186347.18322973594</v>
      </c>
      <c r="W125" s="82">
        <f ca="1">SUMPRODUCT(R95:R124,'control variables'!AF$7:AF$36)</f>
        <v>558150.58749364456</v>
      </c>
      <c r="X125" s="82">
        <f ca="1">SUMPRODUCT(S95:S124,'control variables'!AG$7:AG$36)</f>
        <v>250885.92619418065</v>
      </c>
      <c r="Y125" s="82">
        <f t="shared" ca="1" si="55"/>
        <v>1156825.6035723223</v>
      </c>
      <c r="Z125" s="10">
        <f ca="1">IF($A125&gt;='key variables'!$B$26,SUMPRODUCT(P95:P124,'control variables'!V$7:V$36)*$E125,SUMPRODUCT(P95:P124,'control variables'!Z$7:Z$36)*$E125)</f>
        <v>310434.66672313039</v>
      </c>
      <c r="AA125" s="10">
        <f ca="1">IF($A125&gt;='key variables'!$B$26,SUMPRODUCT(Q95:Q124,'control variables'!W$7:W$36)*$E125,SUMPRODUCT(Q95:Q124,'control variables'!AA$7:AA$36)*$E125)</f>
        <v>358324.71828039526</v>
      </c>
      <c r="AB125" s="10">
        <f ca="1">IF($A125&gt;='key variables'!$B$26,SUMPRODUCT(R95:R124,'control variables'!X$7:X$36)*$E125,SUMPRODUCT(R95:R124,'control variables'!AB$7:AB$36)*$E125)</f>
        <v>1073260.9345381449</v>
      </c>
      <c r="AC125" s="10">
        <f ca="1">IF($A125&gt;='key variables'!$B$26,SUMPRODUCT(S95:S124,'control variables'!Y$7:Y$36)*$E125,SUMPRODUCT(S95:S124,'control variables'!AC$7:AC$36)*$E125)</f>
        <v>482425.47735865344</v>
      </c>
      <c r="AD125" s="10">
        <f t="shared" ca="1" si="56"/>
        <v>2224445.7969003236</v>
      </c>
      <c r="AE125" s="82">
        <f ca="1">SUMPRODUCT(P95:P124,'control variables'!AL$7:AL$36)</f>
        <v>65587.239961311585</v>
      </c>
      <c r="AF125" s="82">
        <f ca="1">SUMPRODUCT(Q95:Q124,'control variables'!AM$7:AM$36)</f>
        <v>75507.287763525383</v>
      </c>
      <c r="AG125" s="82">
        <f ca="1">SUMPRODUCT(R95:R124,'control variables'!AN$7:AN$36)</f>
        <v>215291.12159327054</v>
      </c>
      <c r="AH125" s="82">
        <f ca="1">SUMPRODUCT(S95:S124,'control variables'!AO$7:AO$36)</f>
        <v>93218.920127152844</v>
      </c>
      <c r="AI125" s="82">
        <f t="shared" ca="1" si="69"/>
        <v>449604.56944526033</v>
      </c>
      <c r="AJ125" s="10">
        <f ca="1">SUMPRODUCT(P95:P124,'control variables'!AP$7:AP$36)</f>
        <v>183.07703771295672</v>
      </c>
      <c r="AK125" s="10">
        <f ca="1">SUMPRODUCT(Q95:Q124,'control variables'!AQ$7:AQ$36)</f>
        <v>528.29979214767116</v>
      </c>
      <c r="AL125" s="10">
        <f ca="1">SUMPRODUCT(R95:R124,'control variables'!AR$7:AR$36)</f>
        <v>18988.481666275464</v>
      </c>
      <c r="AM125" s="10">
        <f ca="1">SUMPRODUCT(S95:S124,'control variables'!AS$7:AS$36)</f>
        <v>14225.380857810718</v>
      </c>
      <c r="AN125" s="10">
        <f t="shared" ca="1" si="90"/>
        <v>33925.23935394681</v>
      </c>
      <c r="AO125" s="82">
        <f ca="1">SUMPRODUCT(P95:P124,'control variables'!AX$7:AX$36)</f>
        <v>191.04381571212457</v>
      </c>
      <c r="AP125" s="82">
        <f ca="1">SUMPRODUCT(Q95:Q124,'control variables'!AY$7:AY$36)</f>
        <v>441.03142324186945</v>
      </c>
      <c r="AQ125" s="82">
        <f ca="1">SUMPRODUCT(R95:R124,'control variables'!AZ$7:AZ$36)</f>
        <v>3962.9568376485158</v>
      </c>
      <c r="AR125" s="82">
        <f ca="1">SUMPRODUCT(S95:S124,'control variables'!BA$7:BA$36)</f>
        <v>2968.8824693519045</v>
      </c>
      <c r="AS125" s="82">
        <f t="shared" ca="1" si="91"/>
        <v>7563.9145459544143</v>
      </c>
      <c r="AT125" s="10">
        <f ca="1">SUMPRODUCT(P95:P124,'control variables'!AT$7:AT$36)</f>
        <v>-6.2200486299363691</v>
      </c>
      <c r="AU125" s="10">
        <f ca="1">SUMPRODUCT(Q95:Q124,'control variables'!AU$7:AU$36)</f>
        <v>6.7473843962571465</v>
      </c>
      <c r="AV125" s="10">
        <f ca="1">SUMPRODUCT(R95:R124,'control variables'!AV$7:AV$36)</f>
        <v>2905.4777921118193</v>
      </c>
      <c r="AW125" s="10">
        <f ca="1">SUMPRODUCT(S95:S124,'control variables'!AW$7:AW$36)</f>
        <v>2176.6631420619883</v>
      </c>
      <c r="AX125" s="10">
        <f t="shared" ca="1" si="70"/>
        <v>5082.6682699401281</v>
      </c>
      <c r="AY125" s="82">
        <f ca="1">SUMPRODUCT(P95:P124,'control variables'!BB$7:BB$36)</f>
        <v>52.153508921754963</v>
      </c>
      <c r="AZ125" s="82">
        <f ca="1">SUMPRODUCT(Q95:Q124,'control variables'!BC$7:BC$36)</f>
        <v>132.9913547465955</v>
      </c>
      <c r="BA125" s="82">
        <f ca="1">SUMPRODUCT(R95:R124,'control variables'!BD$7:BD$36)</f>
        <v>930.98036211899318</v>
      </c>
      <c r="BB125" s="82">
        <f ca="1">SUMPRODUCT(S95:S124,'control variables'!BE$7:BE$36)</f>
        <v>132.29895527227464</v>
      </c>
      <c r="BC125" s="82">
        <f t="shared" ca="1" si="92"/>
        <v>1248.4241810596184</v>
      </c>
      <c r="BD125" s="10">
        <f ca="1">SUMPRODUCT(P95:P124,'control variables'!BF$7:BF$36)</f>
        <v>10.910059800323319</v>
      </c>
      <c r="BE125" s="10">
        <f ca="1">SUMPRODUCT(Q95:Q124,'control variables'!BG$7:BG$36)</f>
        <v>12.593129967213923</v>
      </c>
      <c r="BF125" s="10">
        <f ca="1">SUMPRODUCT(R95:R124,'control variables'!BH$7:BH$36)</f>
        <v>377.19179693308365</v>
      </c>
      <c r="BG125" s="10">
        <f ca="1">SUMPRODUCT(S95:S124,'control variables'!BI$7:BI$36)</f>
        <v>847.7292279790131</v>
      </c>
      <c r="BH125" s="10">
        <f t="shared" ca="1" si="93"/>
        <v>1248.4242146796341</v>
      </c>
      <c r="BI125" s="82">
        <f t="shared" ca="1" si="71"/>
        <v>65633.173421603395</v>
      </c>
      <c r="BJ125" s="82">
        <f t="shared" ca="1" si="72"/>
        <v>75647.026502668232</v>
      </c>
      <c r="BK125" s="82">
        <f t="shared" ca="1" si="73"/>
        <v>219127.57974750135</v>
      </c>
      <c r="BL125" s="82">
        <f t="shared" ca="1" si="74"/>
        <v>95527.882224487097</v>
      </c>
      <c r="BM125" s="82">
        <f t="shared" ca="1" si="64"/>
        <v>455935.66189626005</v>
      </c>
      <c r="BN125" s="10">
        <f ca="1">BN124+BI125-INDIRECT(ADDRESS(MAX($D125-'key variables'!$B$9*30,34),scenario!BI$4),TRUE)</f>
        <v>547088.54109703843</v>
      </c>
      <c r="BO125" s="10">
        <f ca="1">BO124+BJ125-INDIRECT(ADDRESS(MAX($D125-'key variables'!$B$9*30,34),scenario!BJ$4),TRUE)</f>
        <v>630541.28074292268</v>
      </c>
      <c r="BP125" s="10">
        <f ca="1">BP124+BK125-INDIRECT(ADDRESS(MAX($D125-'key variables'!$B$9*30,34),scenario!BK$4),TRUE)</f>
        <v>1825647.7786559996</v>
      </c>
      <c r="BQ125" s="10">
        <f ca="1">BQ124+BL125-INDIRECT(ADDRESS(MAX($D125-'key variables'!$B$9*30,34),scenario!BL$4),TRUE)</f>
        <v>795706.82296089572</v>
      </c>
      <c r="BR125" s="10">
        <f t="shared" ca="1" si="63"/>
        <v>3798984.423456857</v>
      </c>
      <c r="BS125" s="82">
        <f t="shared" ca="1" si="75"/>
        <v>1981600.7500612414</v>
      </c>
      <c r="BT125" s="82">
        <f t="shared" ca="1" si="76"/>
        <v>2288243.1689366805</v>
      </c>
      <c r="BU125" s="82">
        <f t="shared" ca="1" si="77"/>
        <v>6913988.8615550976</v>
      </c>
      <c r="BV125" s="82">
        <f t="shared" ca="1" si="78"/>
        <v>3127199.9190634256</v>
      </c>
      <c r="BW125" s="82">
        <f t="shared" ca="1" si="94"/>
        <v>14311032.699616447</v>
      </c>
      <c r="BX125" s="10">
        <f t="shared" ca="1" si="79"/>
        <v>1114.0535914391194</v>
      </c>
      <c r="BY125" s="10">
        <f t="shared" ca="1" si="80"/>
        <v>2571.8322216746269</v>
      </c>
      <c r="BZ125" s="10">
        <f t="shared" ca="1" si="81"/>
        <v>23109.600702035965</v>
      </c>
      <c r="CA125" s="10">
        <f t="shared" ca="1" si="82"/>
        <v>17312.751869058386</v>
      </c>
      <c r="CB125" s="10">
        <v>0</v>
      </c>
      <c r="CC125" s="82">
        <f t="shared" ca="1" si="83"/>
        <v>-3.1684633600119723</v>
      </c>
      <c r="CD125" s="82">
        <f t="shared" ca="1" si="84"/>
        <v>730.33518810336159</v>
      </c>
      <c r="CE125" s="82">
        <f t="shared" ca="1" si="85"/>
        <v>105986.54220294756</v>
      </c>
      <c r="CF125" s="82">
        <f t="shared" ca="1" si="86"/>
        <v>79400.710132454158</v>
      </c>
      <c r="CG125" s="82">
        <f t="shared" ca="1" si="95"/>
        <v>186114.41906014507</v>
      </c>
      <c r="CH125" s="13">
        <f t="shared" ca="1" si="44"/>
        <v>60</v>
      </c>
      <c r="CI125" s="81">
        <f t="shared" ca="1" si="57"/>
        <v>6.5304480119718501E-3</v>
      </c>
      <c r="CJ125" s="81">
        <f t="shared" ca="1" si="58"/>
        <v>7.5266008040249452E-3</v>
      </c>
      <c r="CK125" s="81">
        <f t="shared" ca="1" si="59"/>
        <v>2.1792263977560095E-2</v>
      </c>
      <c r="CL125" s="81">
        <f t="shared" ca="1" si="60"/>
        <v>9.4981372296659636E-3</v>
      </c>
      <c r="CM125" s="89">
        <f t="shared" ca="1" si="46"/>
        <v>4.5347450023222852E-2</v>
      </c>
    </row>
    <row r="126" spans="1:91" x14ac:dyDescent="0.3">
      <c r="A126">
        <v>61</v>
      </c>
      <c r="B126" s="3">
        <f t="shared" si="62"/>
        <v>0.35833333333333334</v>
      </c>
      <c r="C126" s="3">
        <f t="shared" si="47"/>
        <v>2.0333333333333332</v>
      </c>
      <c r="D126" s="4">
        <f t="shared" ca="1" si="87"/>
        <v>126</v>
      </c>
      <c r="E126" s="58">
        <f>(0.5*(COS(B126*2*PI())+1)*('key variables'!$B$4-'key variables'!$B$6)+'key variables'!$B$6)/'key variables'!$B$4</f>
        <v>1</v>
      </c>
      <c r="F126" s="10">
        <f t="shared" ca="1" si="48"/>
        <v>11692460.265460609</v>
      </c>
      <c r="G126" s="10">
        <f t="shared" ca="1" si="49"/>
        <v>13496229.576584578</v>
      </c>
      <c r="H126" s="10">
        <f t="shared" ca="1" si="50"/>
        <v>40421399.194600552</v>
      </c>
      <c r="I126" s="10">
        <f t="shared" ca="1" si="51"/>
        <v>18163702.18329512</v>
      </c>
      <c r="J126" s="10">
        <f t="shared" ca="1" si="88"/>
        <v>83773791.219940856</v>
      </c>
      <c r="K126" s="82">
        <f t="shared" ca="1" si="65"/>
        <v>9163770.9743023273</v>
      </c>
      <c r="L126" s="82">
        <f t="shared" ca="1" si="66"/>
        <v>10577445.126904974</v>
      </c>
      <c r="M126" s="82">
        <f t="shared" ca="1" si="67"/>
        <v>31681762.554389454</v>
      </c>
      <c r="N126" s="82">
        <f t="shared" ca="1" si="68"/>
        <v>14240795.441270798</v>
      </c>
      <c r="O126" s="82">
        <f t="shared" ca="1" si="89"/>
        <v>65663774.096867554</v>
      </c>
      <c r="P126" s="10">
        <f ca="1">IF(IF($A126&gt;='key variables'!$B$26,K126*SUMPRODUCT(Z126:AC126,'control variables'!$O$3:$R$3)/J126+F$65*'key variables'!$B$25/scenario!J$65,K126*SUMPRODUCT(Z126:AC126,'control variables'!$O$7:$R$7)/J126+F$65*'key variables'!$B$25/scenario!J$65)&lt;'key variables'!$B$28,0,IF($A126&gt;='key variables'!$B$26,K126*SUMPRODUCT(Z126:AC126,'control variables'!$O$3:$R$3)/J126+F$65*'key variables'!$B$25/scenario!J$65,K126*SUMPRODUCT(Z126:AC126,'control variables'!$O$7:$R$7)/J126+F$65*'key variables'!$B$25/scenario!J$65))</f>
        <v>267886.79420049029</v>
      </c>
      <c r="Q126" s="10">
        <f ca="1">IF(IF($A126&gt;='key variables'!$B$26,L126*SUMPRODUCT(Z126:AC126,'control variables'!$O$4:$R$4)/J126+G$65*'key variables'!$B$25/scenario!J$65,L126*SUMPRODUCT(Z126:AC126,'control variables'!$O$7:$R$7)/J126+G$65*'key variables'!$B$25/scenario!J$65)&lt;'key variables'!$B$28,0,IF($A126&gt;='key variables'!$B$26,L126*SUMPRODUCT(Z126:AC126,'control variables'!$O$4:$R$4)/J126+G$65*'key variables'!$B$25/scenario!J$65,L126*SUMPRODUCT(Z126:AC126,'control variables'!$O$7:$R$7)/J126+G$65*'key variables'!$B$25/scenario!J$65))</f>
        <v>309213.08201877022</v>
      </c>
      <c r="R126" s="10">
        <f ca="1">IF(IF($A126&gt;='key variables'!$B$26,M126*SUMPRODUCT(Z126:AC126,'control variables'!$O$5:$R$5)/J126+H$65*'key variables'!$B$25/scenario!J$65,M126*SUMPRODUCT(Z126:AC126,'control variables'!$O$7:$R$7)/J126+H$65*'key variables'!$B$25/scenario!J$65)&lt;'key variables'!$B$28,0,IF($A126&gt;='key variables'!$B$26,M126*SUMPRODUCT(Z126:AC126,'control variables'!$O$5:$R$5)/J126+H$65*'key variables'!$B$25/scenario!J$65,M126*SUMPRODUCT(Z126:AC126,'control variables'!$O$7:$R$7)/J126+H$65*'key variables'!$B$25/scenario!J$65))</f>
        <v>926160.83805637492</v>
      </c>
      <c r="S126" s="10">
        <f ca="1">IF(IF($A126&gt;='key variables'!$B$26,N126*SUMPRODUCT(Z126:AC126,'control variables'!$O$6:$R$6)/J126+I$65*'key variables'!$B$25/scenario!J$65,N126*SUMPRODUCT(Z126:AC126,'control variables'!$O$7:$R$7)/J126+I$65*'key variables'!$B$25/scenario!J$65)&lt;'key variables'!$B$28,0,IF($A126&gt;='key variables'!$B$26,N126*SUMPRODUCT(Z126:AC126,'control variables'!$O$6:$R$6)/J126+I$65*'key variables'!$B$25/scenario!J$65,N126*SUMPRODUCT(Z126:AC126,'control variables'!$O$7:$R$7)/J126+I$65*'key variables'!$B$25/scenario!J$65))</f>
        <v>416304.71214580251</v>
      </c>
      <c r="T126" s="10">
        <f t="shared" ca="1" si="61"/>
        <v>1919565.4264214379</v>
      </c>
      <c r="U126" s="82">
        <f ca="1">SUMPRODUCT(P96:P125,'control variables'!AD$7:AD$36)</f>
        <v>178012.95876253714</v>
      </c>
      <c r="V126" s="82">
        <f ca="1">SUMPRODUCT(Q96:Q125,'control variables'!AE$7:AE$36)</f>
        <v>205474.6139410242</v>
      </c>
      <c r="W126" s="82">
        <f ca="1">SUMPRODUCT(R96:R125,'control variables'!AF$7:AF$36)</f>
        <v>615441.42765401211</v>
      </c>
      <c r="X126" s="82">
        <f ca="1">SUMPRODUCT(S96:S125,'control variables'!AG$7:AG$36)</f>
        <v>276637.8752526241</v>
      </c>
      <c r="Y126" s="82">
        <f t="shared" ca="1" si="55"/>
        <v>1275566.8756101974</v>
      </c>
      <c r="Z126" s="10">
        <f ca="1">IF($A126&gt;='key variables'!$B$26,SUMPRODUCT(P96:P125,'control variables'!V$7:V$36)*$E126,SUMPRODUCT(P96:P125,'control variables'!Z$7:Z$36)*$E126)</f>
        <v>341769.76082466322</v>
      </c>
      <c r="AA126" s="10">
        <f ca="1">IF($A126&gt;='key variables'!$B$26,SUMPRODUCT(Q96:Q125,'control variables'!W$7:W$36)*$E126,SUMPRODUCT(Q96:Q125,'control variables'!AA$7:AA$36)*$E126)</f>
        <v>394493.80623936199</v>
      </c>
      <c r="AB126" s="10">
        <f ca="1">IF($A126&gt;='key variables'!$B$26,SUMPRODUCT(R96:R125,'control variables'!X$7:X$36)*$E126,SUMPRODUCT(R96:R125,'control variables'!AB$7:AB$36)*$E126)</f>
        <v>1181595.2669574243</v>
      </c>
      <c r="AC126" s="10">
        <f ca="1">IF($A126&gt;='key variables'!$B$26,SUMPRODUCT(S96:S125,'control variables'!Y$7:Y$36)*$E126,SUMPRODUCT(S96:S125,'control variables'!AC$7:AC$36)*$E126)</f>
        <v>531121.22351864236</v>
      </c>
      <c r="AD126" s="10">
        <f t="shared" ca="1" si="56"/>
        <v>2448980.0575400917</v>
      </c>
      <c r="AE126" s="82">
        <f ca="1">SUMPRODUCT(P96:P125,'control variables'!AL$7:AL$36)</f>
        <v>74000.513600624487</v>
      </c>
      <c r="AF126" s="82">
        <f ca="1">SUMPRODUCT(Q96:Q125,'control variables'!AM$7:AM$36)</f>
        <v>85193.06618767629</v>
      </c>
      <c r="AG126" s="82">
        <f ca="1">SUMPRODUCT(R96:R125,'control variables'!AN$7:AN$36)</f>
        <v>242907.82141395542</v>
      </c>
      <c r="AH126" s="82">
        <f ca="1">SUMPRODUCT(S96:S125,'control variables'!AO$7:AO$36)</f>
        <v>105176.67721303747</v>
      </c>
      <c r="AI126" s="82">
        <f t="shared" ca="1" si="69"/>
        <v>507278.07841529371</v>
      </c>
      <c r="AJ126" s="10">
        <f ca="1">SUMPRODUCT(P96:P125,'control variables'!AP$7:AP$36)</f>
        <v>204.74329836690998</v>
      </c>
      <c r="AK126" s="10">
        <f ca="1">SUMPRODUCT(Q96:Q125,'control variables'!AQ$7:AQ$36)</f>
        <v>590.82145594063263</v>
      </c>
      <c r="AL126" s="10">
        <f ca="1">SUMPRODUCT(R96:R125,'control variables'!AR$7:AR$36)</f>
        <v>21235.674423727538</v>
      </c>
      <c r="AM126" s="10">
        <f ca="1">SUMPRODUCT(S96:S125,'control variables'!AS$7:AS$36)</f>
        <v>15908.884225667931</v>
      </c>
      <c r="AN126" s="10">
        <f t="shared" ca="1" si="90"/>
        <v>37940.123403703008</v>
      </c>
      <c r="AO126" s="82">
        <f ca="1">SUMPRODUCT(P96:P125,'control variables'!AX$7:AX$36)</f>
        <v>214.21471395189266</v>
      </c>
      <c r="AP126" s="82">
        <f ca="1">SUMPRODUCT(Q96:Q125,'control variables'!AY$7:AY$36)</f>
        <v>494.52226349956271</v>
      </c>
      <c r="AQ126" s="82">
        <f ca="1">SUMPRODUCT(R96:R125,'control variables'!AZ$7:AZ$36)</f>
        <v>4443.6071495754632</v>
      </c>
      <c r="AR126" s="82">
        <f ca="1">SUMPRODUCT(S96:S125,'control variables'!BA$7:BA$36)</f>
        <v>3328.9656959497429</v>
      </c>
      <c r="AS126" s="82">
        <f t="shared" ca="1" si="91"/>
        <v>8481.309822976662</v>
      </c>
      <c r="AT126" s="10">
        <f ca="1">SUMPRODUCT(P96:P125,'control variables'!AT$7:AT$36)</f>
        <v>-7.08265893067815</v>
      </c>
      <c r="AU126" s="10">
        <f ca="1">SUMPRODUCT(Q96:Q125,'control variables'!AU$7:AU$36)</f>
        <v>7.6831268043249938</v>
      </c>
      <c r="AV126" s="10">
        <f ca="1">SUMPRODUCT(R96:R125,'control variables'!AV$7:AV$36)</f>
        <v>3308.4159717250204</v>
      </c>
      <c r="AW126" s="10">
        <f ca="1">SUMPRODUCT(S96:S125,'control variables'!AW$7:AW$36)</f>
        <v>2478.5276706688737</v>
      </c>
      <c r="AX126" s="10">
        <f t="shared" ca="1" si="70"/>
        <v>5787.5441102675413</v>
      </c>
      <c r="AY126" s="82">
        <f ca="1">SUMPRODUCT(P96:P125,'control variables'!BB$7:BB$36)</f>
        <v>59.268800517800635</v>
      </c>
      <c r="AZ126" s="82">
        <f ca="1">SUMPRODUCT(Q96:Q125,'control variables'!BC$7:BC$36)</f>
        <v>151.13533562801339</v>
      </c>
      <c r="BA126" s="82">
        <f ca="1">SUMPRODUCT(R96:R125,'control variables'!BD$7:BD$36)</f>
        <v>1057.9938053871533</v>
      </c>
      <c r="BB126" s="82">
        <f ca="1">SUMPRODUCT(S96:S125,'control variables'!BE$7:BE$36)</f>
        <v>150.3484722477618</v>
      </c>
      <c r="BC126" s="82">
        <f t="shared" ca="1" si="92"/>
        <v>1418.746413780729</v>
      </c>
      <c r="BD126" s="10">
        <f ca="1">SUMPRODUCT(P96:P125,'control variables'!BF$7:BF$36)</f>
        <v>12.39851682679225</v>
      </c>
      <c r="BE126" s="10">
        <f ca="1">SUMPRODUCT(Q96:Q125,'control variables'!BG$7:BG$36)</f>
        <v>14.311207881358859</v>
      </c>
      <c r="BF126" s="10">
        <f ca="1">SUMPRODUCT(R96:R125,'control variables'!BH$7:BH$36)</f>
        <v>428.65198970442401</v>
      </c>
      <c r="BG126" s="10">
        <f ca="1">SUMPRODUCT(S96:S125,'control variables'!BI$7:BI$36)</f>
        <v>963.38473757494125</v>
      </c>
      <c r="BH126" s="10">
        <f t="shared" ca="1" si="93"/>
        <v>1418.7464519875164</v>
      </c>
      <c r="BI126" s="82">
        <f t="shared" ca="1" si="71"/>
        <v>74052.699742211611</v>
      </c>
      <c r="BJ126" s="82">
        <f t="shared" ca="1" si="72"/>
        <v>85351.884650108637</v>
      </c>
      <c r="BK126" s="82">
        <f t="shared" ca="1" si="73"/>
        <v>247274.23119106758</v>
      </c>
      <c r="BL126" s="82">
        <f t="shared" ca="1" si="74"/>
        <v>107805.55335595411</v>
      </c>
      <c r="BM126" s="82">
        <f t="shared" ca="1" si="64"/>
        <v>514484.36893934198</v>
      </c>
      <c r="BN126" s="10">
        <f ca="1">BN125+BI126-INDIRECT(ADDRESS(MAX($D126-'key variables'!$B$9*30,34),scenario!BI$4),TRUE)</f>
        <v>621141.24083925004</v>
      </c>
      <c r="BO126" s="10">
        <f ca="1">BO125+BJ126-INDIRECT(ADDRESS(MAX($D126-'key variables'!$B$9*30,34),scenario!BJ$4),TRUE)</f>
        <v>715893.16539303132</v>
      </c>
      <c r="BP126" s="10">
        <f ca="1">BP125+BK126-INDIRECT(ADDRESS(MAX($D126-'key variables'!$B$9*30,34),scenario!BK$4),TRUE)</f>
        <v>2072922.0098470671</v>
      </c>
      <c r="BQ126" s="10">
        <f ca="1">BQ125+BL126-INDIRECT(ADDRESS(MAX($D126-'key variables'!$B$9*30,34),scenario!BL$4),TRUE)</f>
        <v>903512.37631684984</v>
      </c>
      <c r="BR126" s="10">
        <f t="shared" ca="1" si="63"/>
        <v>4313468.792396199</v>
      </c>
      <c r="BS126" s="82">
        <f t="shared" ca="1" si="75"/>
        <v>2175422.4460026934</v>
      </c>
      <c r="BT126" s="82">
        <f t="shared" ca="1" si="76"/>
        <v>2512090.0550974607</v>
      </c>
      <c r="BU126" s="82">
        <f t="shared" ca="1" si="77"/>
        <v>7592446.8164307009</v>
      </c>
      <c r="BV126" s="82">
        <f t="shared" ca="1" si="78"/>
        <v>3434735.6931156991</v>
      </c>
      <c r="BW126" s="82">
        <f t="shared" ca="1" si="94"/>
        <v>15714695.010646556</v>
      </c>
      <c r="BX126" s="10">
        <f t="shared" ca="1" si="79"/>
        <v>1256.6009880464192</v>
      </c>
      <c r="BY126" s="10">
        <f t="shared" ca="1" si="80"/>
        <v>2900.9079416648174</v>
      </c>
      <c r="BZ126" s="10">
        <f t="shared" ca="1" si="81"/>
        <v>26066.562056519851</v>
      </c>
      <c r="CA126" s="10">
        <f t="shared" ca="1" si="82"/>
        <v>19527.984355185425</v>
      </c>
      <c r="CB126" s="10">
        <v>0</v>
      </c>
      <c r="CC126" s="82">
        <f t="shared" ca="1" si="83"/>
        <v>-5.5572200143164991</v>
      </c>
      <c r="CD126" s="82">
        <f t="shared" ca="1" si="84"/>
        <v>818.95125374010649</v>
      </c>
      <c r="CE126" s="82">
        <f t="shared" ca="1" si="85"/>
        <v>119470.19350537463</v>
      </c>
      <c r="CF126" s="82">
        <f t="shared" ca="1" si="86"/>
        <v>89502.100991503481</v>
      </c>
      <c r="CG126" s="82">
        <f t="shared" ca="1" si="95"/>
        <v>209785.68853060389</v>
      </c>
      <c r="CH126" s="13">
        <f t="shared" ca="1" si="44"/>
        <v>61</v>
      </c>
      <c r="CI126" s="81">
        <f t="shared" ca="1" si="57"/>
        <v>7.4145055606770543E-3</v>
      </c>
      <c r="CJ126" s="81">
        <f t="shared" ca="1" si="58"/>
        <v>8.5455505232360281E-3</v>
      </c>
      <c r="CK126" s="81">
        <f t="shared" ca="1" si="59"/>
        <v>2.4744278367500275E-2</v>
      </c>
      <c r="CL126" s="81">
        <f t="shared" ca="1" si="60"/>
        <v>1.0785143696609791E-2</v>
      </c>
      <c r="CM126" s="89">
        <f t="shared" ca="1" si="46"/>
        <v>5.1489478148023154E-2</v>
      </c>
    </row>
    <row r="127" spans="1:91" x14ac:dyDescent="0.3">
      <c r="A127">
        <v>62</v>
      </c>
      <c r="B127" s="3">
        <f t="shared" si="62"/>
        <v>0.3611111111111111</v>
      </c>
      <c r="C127" s="3">
        <f t="shared" si="47"/>
        <v>2.0666666666666669</v>
      </c>
      <c r="D127" s="4">
        <f t="shared" ca="1" si="87"/>
        <v>127</v>
      </c>
      <c r="E127" s="58">
        <f>(0.5*(COS(B127*2*PI())+1)*('key variables'!$B$4-'key variables'!$B$6)+'key variables'!$B$6)/'key variables'!$B$4</f>
        <v>1</v>
      </c>
      <c r="F127" s="10">
        <f t="shared" ca="1" si="48"/>
        <v>11692447.866943782</v>
      </c>
      <c r="G127" s="10">
        <f t="shared" ca="1" si="49"/>
        <v>13496215.265376696</v>
      </c>
      <c r="H127" s="10">
        <f t="shared" ca="1" si="50"/>
        <v>40420970.542610846</v>
      </c>
      <c r="I127" s="10">
        <f t="shared" ca="1" si="51"/>
        <v>18162738.798557546</v>
      </c>
      <c r="J127" s="10">
        <f t="shared" ca="1" si="88"/>
        <v>83772372.473488867</v>
      </c>
      <c r="K127" s="82">
        <f t="shared" ca="1" si="65"/>
        <v>8895884.180101838</v>
      </c>
      <c r="L127" s="82">
        <f t="shared" ca="1" si="66"/>
        <v>10268232.044886203</v>
      </c>
      <c r="M127" s="82">
        <f t="shared" ca="1" si="67"/>
        <v>30755601.716333076</v>
      </c>
      <c r="N127" s="82">
        <f t="shared" ca="1" si="68"/>
        <v>13824490.729124997</v>
      </c>
      <c r="O127" s="82">
        <f t="shared" ca="1" si="89"/>
        <v>63744208.670446113</v>
      </c>
      <c r="P127" s="10">
        <f ca="1">IF(IF($A127&gt;='key variables'!$B$26,K127*SUMPRODUCT(Z127:AC127,'control variables'!$O$3:$R$3)/J127+F$65*'key variables'!$B$25/scenario!J$65,K127*SUMPRODUCT(Z127:AC127,'control variables'!$O$7:$R$7)/J127+F$65*'key variables'!$B$25/scenario!J$65)&lt;'key variables'!$B$28,0,IF($A127&gt;='key variables'!$B$26,K127*SUMPRODUCT(Z127:AC127,'control variables'!$O$3:$R$3)/J127+F$65*'key variables'!$B$25/scenario!J$65,K127*SUMPRODUCT(Z127:AC127,'control variables'!$O$7:$R$7)/J127+F$65*'key variables'!$B$25/scenario!J$65))</f>
        <v>284980.74207736517</v>
      </c>
      <c r="Q127" s="10">
        <f ca="1">IF(IF($A127&gt;='key variables'!$B$26,L127*SUMPRODUCT(Z127:AC127,'control variables'!$O$4:$R$4)/J127+G$65*'key variables'!$B$25/scenario!J$65,L127*SUMPRODUCT(Z127:AC127,'control variables'!$O$7:$R$7)/J127+G$65*'key variables'!$B$25/scenario!J$65)&lt;'key variables'!$B$28,0,IF($A127&gt;='key variables'!$B$26,L127*SUMPRODUCT(Z127:AC127,'control variables'!$O$4:$R$4)/J127+G$65*'key variables'!$B$25/scenario!J$65,L127*SUMPRODUCT(Z127:AC127,'control variables'!$O$7:$R$7)/J127+G$65*'key variables'!$B$25/scenario!J$65))</f>
        <v>328944.07444283436</v>
      </c>
      <c r="R127" s="10">
        <f ca="1">IF(IF($A127&gt;='key variables'!$B$26,M127*SUMPRODUCT(Z127:AC127,'control variables'!$O$5:$R$5)/J127+H$65*'key variables'!$B$25/scenario!J$65,M127*SUMPRODUCT(Z127:AC127,'control variables'!$O$7:$R$7)/J127+H$65*'key variables'!$B$25/scenario!J$65)&lt;'key variables'!$B$28,0,IF($A127&gt;='key variables'!$B$26,M127*SUMPRODUCT(Z127:AC127,'control variables'!$O$5:$R$5)/J127+H$65*'key variables'!$B$25/scenario!J$65,M127*SUMPRODUCT(Z127:AC127,'control variables'!$O$7:$R$7)/J127+H$65*'key variables'!$B$25/scenario!J$65))</f>
        <v>985259.47760890808</v>
      </c>
      <c r="S127" s="10">
        <f ca="1">IF(IF($A127&gt;='key variables'!$B$26,N127*SUMPRODUCT(Z127:AC127,'control variables'!$O$6:$R$6)/J127+I$65*'key variables'!$B$25/scenario!J$65,N127*SUMPRODUCT(Z127:AC127,'control variables'!$O$7:$R$7)/J127+I$65*'key variables'!$B$25/scenario!J$65)&lt;'key variables'!$B$28,0,IF($A127&gt;='key variables'!$B$26,N127*SUMPRODUCT(Z127:AC127,'control variables'!$O$6:$R$6)/J127+I$65*'key variables'!$B$25/scenario!J$65,N127*SUMPRODUCT(Z127:AC127,'control variables'!$O$7:$R$7)/J127+I$65*'key variables'!$B$25/scenario!J$65))</f>
        <v>442869.25808229164</v>
      </c>
      <c r="T127" s="10">
        <f t="shared" ca="1" si="61"/>
        <v>2042053.5522113992</v>
      </c>
      <c r="U127" s="82">
        <f ca="1">SUMPRODUCT(P97:P126,'control variables'!AD$7:AD$36)</f>
        <v>195380.17962075435</v>
      </c>
      <c r="V127" s="82">
        <f ca="1">SUMPRODUCT(Q97:Q126,'control variables'!AE$7:AE$36)</f>
        <v>225521.03654911628</v>
      </c>
      <c r="W127" s="82">
        <f ca="1">SUMPRODUCT(R97:R126,'control variables'!AF$7:AF$36)</f>
        <v>675484.84962545324</v>
      </c>
      <c r="X127" s="82">
        <f ca="1">SUMPRODUCT(S97:S126,'control variables'!AG$7:AG$36)</f>
        <v>303627.09620967356</v>
      </c>
      <c r="Y127" s="82">
        <f t="shared" ca="1" si="55"/>
        <v>1400013.1620049975</v>
      </c>
      <c r="Z127" s="10">
        <f ca="1">IF($A127&gt;='key variables'!$B$26,SUMPRODUCT(P97:P126,'control variables'!V$7:V$36)*$E127,SUMPRODUCT(P97:P126,'control variables'!Z$7:Z$36)*$E127)</f>
        <v>374520.4995249213</v>
      </c>
      <c r="AA127" s="10">
        <f ca="1">IF($A127&gt;='key variables'!$B$26,SUMPRODUCT(Q97:Q126,'control variables'!W$7:W$36)*$E127,SUMPRODUCT(Q97:Q126,'control variables'!AA$7:AA$36)*$E127)</f>
        <v>432296.92707673728</v>
      </c>
      <c r="AB127" s="10">
        <f ca="1">IF($A127&gt;='key variables'!$B$26,SUMPRODUCT(R97:R126,'control variables'!X$7:X$36)*$E127,SUMPRODUCT(R97:R126,'control variables'!AB$7:AB$36)*$E127)</f>
        <v>1294823.8853823217</v>
      </c>
      <c r="AC127" s="10">
        <f ca="1">IF($A127&gt;='key variables'!$B$26,SUMPRODUCT(S97:S126,'control variables'!Y$7:Y$36)*$E127,SUMPRODUCT(S97:S126,'control variables'!AC$7:AC$36)*$E127)</f>
        <v>582016.92701110058</v>
      </c>
      <c r="AD127" s="10">
        <f t="shared" ca="1" si="56"/>
        <v>2683658.2389950808</v>
      </c>
      <c r="AE127" s="82">
        <f ca="1">SUMPRODUCT(P97:P126,'control variables'!AL$7:AL$36)</f>
        <v>83340.91213910839</v>
      </c>
      <c r="AF127" s="82">
        <f ca="1">SUMPRODUCT(Q97:Q126,'control variables'!AM$7:AM$36)</f>
        <v>95946.196837591386</v>
      </c>
      <c r="AG127" s="82">
        <f ca="1">SUMPRODUCT(R97:R126,'control variables'!AN$7:AN$36)</f>
        <v>273567.82294267556</v>
      </c>
      <c r="AH127" s="82">
        <f ca="1">SUMPRODUCT(S97:S126,'control variables'!AO$7:AO$36)</f>
        <v>118452.15375128349</v>
      </c>
      <c r="AI127" s="82">
        <f t="shared" ca="1" si="69"/>
        <v>571307.08567065885</v>
      </c>
      <c r="AJ127" s="10">
        <f ca="1">SUMPRODUCT(P97:P126,'control variables'!AP$7:AP$36)</f>
        <v>228.29802290756402</v>
      </c>
      <c r="AK127" s="10">
        <f ca="1">SUMPRODUCT(Q97:Q126,'control variables'!AQ$7:AQ$36)</f>
        <v>658.79260204598859</v>
      </c>
      <c r="AL127" s="10">
        <f ca="1">SUMPRODUCT(R97:R126,'control variables'!AR$7:AR$36)</f>
        <v>23678.735883983638</v>
      </c>
      <c r="AM127" s="10">
        <f ca="1">SUMPRODUCT(S97:S126,'control variables'!AS$7:AS$36)</f>
        <v>17739.124280769665</v>
      </c>
      <c r="AN127" s="10">
        <f t="shared" ca="1" si="90"/>
        <v>42304.950789706854</v>
      </c>
      <c r="AO127" s="82">
        <f ca="1">SUMPRODUCT(P97:P126,'control variables'!AX$7:AX$36)</f>
        <v>239.56596436741802</v>
      </c>
      <c r="AP127" s="82">
        <f ca="1">SUMPRODUCT(Q97:Q126,'control variables'!AY$7:AY$36)</f>
        <v>553.04652407320987</v>
      </c>
      <c r="AQ127" s="82">
        <f ca="1">SUMPRODUCT(R97:R126,'control variables'!AZ$7:AZ$36)</f>
        <v>4969.4860470558897</v>
      </c>
      <c r="AR127" s="82">
        <f ca="1">SUMPRODUCT(S97:S126,'control variables'!BA$7:BA$36)</f>
        <v>3722.9322980836573</v>
      </c>
      <c r="AS127" s="82">
        <f t="shared" ca="1" si="91"/>
        <v>9485.0308335801747</v>
      </c>
      <c r="AT127" s="10">
        <f ca="1">SUMPRODUCT(P97:P126,'control variables'!AT$7:AT$36)</f>
        <v>-8.0602490840641519</v>
      </c>
      <c r="AU127" s="10">
        <f ca="1">SUMPRODUCT(Q97:Q126,'control variables'!AU$7:AU$36)</f>
        <v>8.7435970577478841</v>
      </c>
      <c r="AV127" s="10">
        <f ca="1">SUMPRODUCT(R97:R126,'control variables'!AV$7:AV$36)</f>
        <v>3765.062961071671</v>
      </c>
      <c r="AW127" s="10">
        <f ca="1">SUMPRODUCT(S97:S126,'control variables'!AW$7:AW$36)</f>
        <v>2820.6286061304986</v>
      </c>
      <c r="AX127" s="10">
        <f t="shared" ca="1" si="70"/>
        <v>6586.3749151758529</v>
      </c>
      <c r="AY127" s="82">
        <f ca="1">SUMPRODUCT(P97:P126,'control variables'!BB$7:BB$36)</f>
        <v>67.29751851503454</v>
      </c>
      <c r="AZ127" s="82">
        <f ca="1">SUMPRODUCT(Q97:Q126,'control variables'!BC$7:BC$36)</f>
        <v>171.60855220357377</v>
      </c>
      <c r="BA127" s="82">
        <f ca="1">SUMPRODUCT(R97:R126,'control variables'!BD$7:BD$36)</f>
        <v>1201.3126144749576</v>
      </c>
      <c r="BB127" s="82">
        <f ca="1">SUMPRODUCT(S97:S126,'control variables'!BE$7:BE$36)</f>
        <v>170.71509810228181</v>
      </c>
      <c r="BC127" s="82">
        <f t="shared" ca="1" si="92"/>
        <v>1610.9337832958479</v>
      </c>
      <c r="BD127" s="10">
        <f ca="1">SUMPRODUCT(P97:P126,'control variables'!BF$7:BF$36)</f>
        <v>14.078054700287387</v>
      </c>
      <c r="BE127" s="10">
        <f ca="1">SUMPRODUCT(Q97:Q126,'control variables'!BG$7:BG$36)</f>
        <v>16.249844251175599</v>
      </c>
      <c r="BF127" s="10">
        <f ca="1">SUMPRODUCT(R97:R126,'control variables'!BH$7:BH$36)</f>
        <v>486.7183908163617</v>
      </c>
      <c r="BG127" s="10">
        <f ca="1">SUMPRODUCT(S97:S126,'control variables'!BI$7:BI$36)</f>
        <v>1093.8875369104087</v>
      </c>
      <c r="BH127" s="10">
        <f t="shared" ca="1" si="93"/>
        <v>1610.9338266782333</v>
      </c>
      <c r="BI127" s="82">
        <f t="shared" ca="1" si="71"/>
        <v>83400.14940853935</v>
      </c>
      <c r="BJ127" s="82">
        <f t="shared" ca="1" si="72"/>
        <v>96126.548986852707</v>
      </c>
      <c r="BK127" s="82">
        <f t="shared" ca="1" si="73"/>
        <v>278534.1985182222</v>
      </c>
      <c r="BL127" s="82">
        <f t="shared" ca="1" si="74"/>
        <v>121443.49745551628</v>
      </c>
      <c r="BM127" s="82">
        <f t="shared" ca="1" si="64"/>
        <v>579504.39436913049</v>
      </c>
      <c r="BN127" s="10">
        <f ca="1">BN126+BI127-INDIRECT(ADDRESS(MAX($D127-'key variables'!$B$9*30,34),scenario!BI$4),TRUE)</f>
        <v>704541.39024778944</v>
      </c>
      <c r="BO127" s="10">
        <f ca="1">BO126+BJ127-INDIRECT(ADDRESS(MAX($D127-'key variables'!$B$9*30,34),scenario!BJ$4),TRUE)</f>
        <v>812019.71437988407</v>
      </c>
      <c r="BP127" s="10">
        <f ca="1">BP126+BK127-INDIRECT(ADDRESS(MAX($D127-'key variables'!$B$9*30,34),scenario!BK$4),TRUE)</f>
        <v>2351456.2083652895</v>
      </c>
      <c r="BQ127" s="10">
        <f ca="1">BQ126+BL127-INDIRECT(ADDRESS(MAX($D127-'key variables'!$B$9*30,34),scenario!BL$4),TRUE)</f>
        <v>1024955.8737723661</v>
      </c>
      <c r="BR127" s="10">
        <f t="shared" ca="1" si="63"/>
        <v>4892973.1867653299</v>
      </c>
      <c r="BS127" s="82">
        <f t="shared" ca="1" si="75"/>
        <v>2376988.9606168186</v>
      </c>
      <c r="BT127" s="82">
        <f t="shared" ca="1" si="76"/>
        <v>2744891.3307091915</v>
      </c>
      <c r="BU127" s="82">
        <f t="shared" ca="1" si="77"/>
        <v>8298685.3771305699</v>
      </c>
      <c r="BV127" s="82">
        <f t="shared" ca="1" si="78"/>
        <v>3755067.566205564</v>
      </c>
      <c r="BW127" s="82">
        <f t="shared" ca="1" si="94"/>
        <v>17175633.234662145</v>
      </c>
      <c r="BX127" s="10">
        <f t="shared" ca="1" si="79"/>
        <v>1414.7913791985152</v>
      </c>
      <c r="BY127" s="10">
        <f t="shared" ca="1" si="80"/>
        <v>3266.0960692832782</v>
      </c>
      <c r="BZ127" s="10">
        <f t="shared" ca="1" si="81"/>
        <v>29348.017098284421</v>
      </c>
      <c r="CA127" s="10">
        <f t="shared" ca="1" si="82"/>
        <v>21986.314018256391</v>
      </c>
      <c r="CB127" s="10">
        <v>0</v>
      </c>
      <c r="CC127" s="82">
        <f t="shared" ca="1" si="83"/>
        <v>-8.7649123901063479</v>
      </c>
      <c r="CD127" s="82">
        <f t="shared" ca="1" si="84"/>
        <v>915.95373465513728</v>
      </c>
      <c r="CE127" s="82">
        <f t="shared" ca="1" si="85"/>
        <v>134414.3803812307</v>
      </c>
      <c r="CF127" s="82">
        <f t="shared" ca="1" si="86"/>
        <v>100697.66436805899</v>
      </c>
      <c r="CG127" s="82">
        <f t="shared" ca="1" si="95"/>
        <v>236019.23357155474</v>
      </c>
      <c r="CH127" s="13">
        <f t="shared" ca="1" si="44"/>
        <v>62</v>
      </c>
      <c r="CI127" s="81">
        <f t="shared" ca="1" si="57"/>
        <v>8.4101878631974176E-3</v>
      </c>
      <c r="CJ127" s="81">
        <f t="shared" ca="1" si="58"/>
        <v>9.6931684086762719E-3</v>
      </c>
      <c r="CK127" s="81">
        <f t="shared" ca="1" si="59"/>
        <v>2.8069590712731053E-2</v>
      </c>
      <c r="CL127" s="81">
        <f t="shared" ca="1" si="60"/>
        <v>1.2235010702325877E-2</v>
      </c>
      <c r="CM127" s="89">
        <f t="shared" ca="1" si="46"/>
        <v>5.840795768693062E-2</v>
      </c>
    </row>
    <row r="128" spans="1:91" x14ac:dyDescent="0.3">
      <c r="A128">
        <v>63</v>
      </c>
      <c r="B128" s="3">
        <f t="shared" si="62"/>
        <v>0.36388888888888887</v>
      </c>
      <c r="C128" s="3">
        <f t="shared" si="47"/>
        <v>2.1</v>
      </c>
      <c r="D128" s="4">
        <f t="shared" ca="1" si="87"/>
        <v>128</v>
      </c>
      <c r="E128" s="58">
        <f>(0.5*(COS(B128*2*PI())+1)*('key variables'!$B$4-'key variables'!$B$6)+'key variables'!$B$6)/'key variables'!$B$4</f>
        <v>1</v>
      </c>
      <c r="F128" s="10">
        <f t="shared" ca="1" si="48"/>
        <v>11692433.788889082</v>
      </c>
      <c r="G128" s="10">
        <f t="shared" ca="1" si="49"/>
        <v>13496199.015532445</v>
      </c>
      <c r="H128" s="10">
        <f t="shared" ca="1" si="50"/>
        <v>40420483.824220031</v>
      </c>
      <c r="I128" s="10">
        <f t="shared" ca="1" si="51"/>
        <v>18161644.911020637</v>
      </c>
      <c r="J128" s="10">
        <f t="shared" ca="1" si="88"/>
        <v>83770761.539662197</v>
      </c>
      <c r="K128" s="82">
        <f t="shared" ca="1" si="65"/>
        <v>8610903.4380244724</v>
      </c>
      <c r="L128" s="82">
        <f t="shared" ca="1" si="66"/>
        <v>9939287.9704433698</v>
      </c>
      <c r="M128" s="82">
        <f t="shared" ca="1" si="67"/>
        <v>29770342.238724172</v>
      </c>
      <c r="N128" s="82">
        <f t="shared" ca="1" si="68"/>
        <v>13381621.471042704</v>
      </c>
      <c r="O128" s="82">
        <f t="shared" ca="1" si="89"/>
        <v>61702155.118234724</v>
      </c>
      <c r="P128" s="10">
        <f ca="1">IF(IF($A128&gt;='key variables'!$B$26,K128*SUMPRODUCT(Z128:AC128,'control variables'!$O$3:$R$3)/J128+F$65*'key variables'!$B$25/scenario!J$65,K128*SUMPRODUCT(Z128:AC128,'control variables'!$O$7:$R$7)/J128+F$65*'key variables'!$B$25/scenario!J$65)&lt;'key variables'!$B$28,0,IF($A128&gt;='key variables'!$B$26,K128*SUMPRODUCT(Z128:AC128,'control variables'!$O$3:$R$3)/J128+F$65*'key variables'!$B$25/scenario!J$65,K128*SUMPRODUCT(Z128:AC128,'control variables'!$O$7:$R$7)/J128+F$65*'key variables'!$B$25/scenario!J$65))</f>
        <v>300746.79998855718</v>
      </c>
      <c r="Q128" s="10">
        <f ca="1">IF(IF($A128&gt;='key variables'!$B$26,L128*SUMPRODUCT(Z128:AC128,'control variables'!$O$4:$R$4)/J128+G$65*'key variables'!$B$25/scenario!J$65,L128*SUMPRODUCT(Z128:AC128,'control variables'!$O$7:$R$7)/J128+G$65*'key variables'!$B$25/scenario!J$65)&lt;'key variables'!$B$28,0,IF($A128&gt;='key variables'!$B$26,L128*SUMPRODUCT(Z128:AC128,'control variables'!$O$4:$R$4)/J128+G$65*'key variables'!$B$25/scenario!J$65,L128*SUMPRODUCT(Z128:AC128,'control variables'!$O$7:$R$7)/J128+G$65*'key variables'!$B$25/scenario!J$65))</f>
        <v>347142.32632962777</v>
      </c>
      <c r="R128" s="10">
        <f ca="1">IF(IF($A128&gt;='key variables'!$B$26,M128*SUMPRODUCT(Z128:AC128,'control variables'!$O$5:$R$5)/J128+H$65*'key variables'!$B$25/scenario!J$65,M128*SUMPRODUCT(Z128:AC128,'control variables'!$O$7:$R$7)/J128+H$65*'key variables'!$B$25/scenario!J$65)&lt;'key variables'!$B$28,0,IF($A128&gt;='key variables'!$B$26,M128*SUMPRODUCT(Z128:AC128,'control variables'!$O$5:$R$5)/J128+H$65*'key variables'!$B$25/scenario!J$65,M128*SUMPRODUCT(Z128:AC128,'control variables'!$O$7:$R$7)/J128+H$65*'key variables'!$B$25/scenario!J$65))</f>
        <v>1039767.2238808154</v>
      </c>
      <c r="S128" s="10">
        <f ca="1">IF(IF($A128&gt;='key variables'!$B$26,N128*SUMPRODUCT(Z128:AC128,'control variables'!$O$6:$R$6)/J128+I$65*'key variables'!$B$25/scenario!J$65,N128*SUMPRODUCT(Z128:AC128,'control variables'!$O$7:$R$7)/J128+I$65*'key variables'!$B$25/scenario!J$65)&lt;'key variables'!$B$28,0,IF($A128&gt;='key variables'!$B$26,N128*SUMPRODUCT(Z128:AC128,'control variables'!$O$6:$R$6)/J128+I$65*'key variables'!$B$25/scenario!J$65,N128*SUMPRODUCT(Z128:AC128,'control variables'!$O$7:$R$7)/J128+I$65*'key variables'!$B$25/scenario!J$65))</f>
        <v>467370.22021438036</v>
      </c>
      <c r="T128" s="10">
        <f t="shared" ca="1" si="61"/>
        <v>2155026.5704133809</v>
      </c>
      <c r="U128" s="82">
        <f ca="1">SUMPRODUCT(P98:P127,'control variables'!AD$7:AD$36)</f>
        <v>213345.63253535336</v>
      </c>
      <c r="V128" s="82">
        <f ca="1">SUMPRODUCT(Q98:Q127,'control variables'!AE$7:AE$36)</f>
        <v>246257.97911534342</v>
      </c>
      <c r="W128" s="82">
        <f ca="1">SUMPRODUCT(R98:R127,'control variables'!AF$7:AF$36)</f>
        <v>737596.52996082138</v>
      </c>
      <c r="X128" s="82">
        <f ca="1">SUMPRODUCT(S98:S127,'control variables'!AG$7:AG$36)</f>
        <v>331545.9890632857</v>
      </c>
      <c r="Y128" s="82">
        <f t="shared" ca="1" si="55"/>
        <v>1528746.1306748039</v>
      </c>
      <c r="Z128" s="10">
        <f ca="1">IF($A128&gt;='key variables'!$B$26,SUMPRODUCT(P98:P127,'control variables'!V$7:V$36)*$E128,SUMPRODUCT(P98:P127,'control variables'!Z$7:Z$36)*$E128)</f>
        <v>408312.94170164957</v>
      </c>
      <c r="AA128" s="10">
        <f ca="1">IF($A128&gt;='key variables'!$B$26,SUMPRODUCT(Q98:Q127,'control variables'!W$7:W$36)*$E128,SUMPRODUCT(Q98:Q127,'control variables'!AA$7:AA$36)*$E128)</f>
        <v>471302.45262193086</v>
      </c>
      <c r="AB128" s="10">
        <f ca="1">IF($A128&gt;='key variables'!$B$26,SUMPRODUCT(R98:R127,'control variables'!X$7:X$36)*$E128,SUMPRODUCT(R98:R127,'control variables'!AB$7:AB$36)*$E128)</f>
        <v>1411653.9689994594</v>
      </c>
      <c r="AC128" s="10">
        <f ca="1">IF($A128&gt;='key variables'!$B$26,SUMPRODUCT(S98:S127,'control variables'!Y$7:Y$36)*$E128,SUMPRODUCT(S98:S127,'control variables'!AC$7:AC$36)*$E128)</f>
        <v>634531.47127996758</v>
      </c>
      <c r="AD128" s="10">
        <f t="shared" ca="1" si="56"/>
        <v>2925800.8346030074</v>
      </c>
      <c r="AE128" s="82">
        <f ca="1">SUMPRODUCT(P98:P127,'control variables'!AL$7:AL$36)</f>
        <v>93666.889236936142</v>
      </c>
      <c r="AF128" s="82">
        <f ca="1">SUMPRODUCT(Q98:Q127,'control variables'!AM$7:AM$36)</f>
        <v>107833.97446972183</v>
      </c>
      <c r="AG128" s="82">
        <f ca="1">SUMPRODUCT(R98:R127,'control variables'!AN$7:AN$36)</f>
        <v>307463.00121590542</v>
      </c>
      <c r="AH128" s="82">
        <f ca="1">SUMPRODUCT(S98:S127,'control variables'!AO$7:AO$36)</f>
        <v>133128.42972943129</v>
      </c>
      <c r="AI128" s="82">
        <f t="shared" ca="1" si="69"/>
        <v>642092.29465199471</v>
      </c>
      <c r="AJ128" s="10">
        <f ca="1">SUMPRODUCT(P98:P127,'control variables'!AP$7:AP$36)</f>
        <v>253.71939935932647</v>
      </c>
      <c r="AK128" s="10">
        <f ca="1">SUMPRODUCT(Q98:Q127,'control variables'!AQ$7:AQ$36)</f>
        <v>732.15028831481823</v>
      </c>
      <c r="AL128" s="10">
        <f ca="1">SUMPRODUCT(R98:R127,'control variables'!AR$7:AR$36)</f>
        <v>26315.403740946756</v>
      </c>
      <c r="AM128" s="10">
        <f ca="1">SUMPRODUCT(S98:S127,'control variables'!AS$7:AS$36)</f>
        <v>19714.406197462526</v>
      </c>
      <c r="AN128" s="10">
        <f t="shared" ca="1" si="90"/>
        <v>47015.679626083423</v>
      </c>
      <c r="AO128" s="82">
        <f ca="1">SUMPRODUCT(P98:P127,'control variables'!AX$7:AX$36)</f>
        <v>267.12686792323694</v>
      </c>
      <c r="AP128" s="82">
        <f ca="1">SUMPRODUCT(Q98:Q127,'control variables'!AY$7:AY$36)</f>
        <v>616.67184727849428</v>
      </c>
      <c r="AQ128" s="82">
        <f ca="1">SUMPRODUCT(R98:R127,'control variables'!AZ$7:AZ$36)</f>
        <v>5541.2013406976721</v>
      </c>
      <c r="AR128" s="82">
        <f ca="1">SUMPRODUCT(S98:S127,'control variables'!BA$7:BA$36)</f>
        <v>4151.2376221862087</v>
      </c>
      <c r="AS128" s="82">
        <f t="shared" ca="1" si="91"/>
        <v>10576.237678085612</v>
      </c>
      <c r="AT128" s="10">
        <f ca="1">SUMPRODUCT(P98:P127,'control variables'!AT$7:AT$36)</f>
        <v>-9.1667511960963974</v>
      </c>
      <c r="AU128" s="10">
        <f ca="1">SUMPRODUCT(Q98:Q127,'control variables'!AU$7:AU$36)</f>
        <v>9.9439084265720776</v>
      </c>
      <c r="AV128" s="10">
        <f ca="1">SUMPRODUCT(R98:R127,'control variables'!AV$7:AV$36)</f>
        <v>4281.9266553459402</v>
      </c>
      <c r="AW128" s="10">
        <f ca="1">SUMPRODUCT(S98:S127,'control variables'!AW$7:AW$36)</f>
        <v>3207.8413929056042</v>
      </c>
      <c r="AX128" s="10">
        <f t="shared" ca="1" si="70"/>
        <v>7490.5452054820198</v>
      </c>
      <c r="AY128" s="82">
        <f ca="1">SUMPRODUCT(P98:P127,'control variables'!BB$7:BB$36)</f>
        <v>76.339863231394688</v>
      </c>
      <c r="AZ128" s="82">
        <f ca="1">SUMPRODUCT(Q98:Q127,'control variables'!BC$7:BC$36)</f>
        <v>194.66651510533418</v>
      </c>
      <c r="BA128" s="82">
        <f ca="1">SUMPRODUCT(R98:R127,'control variables'!BD$7:BD$36)</f>
        <v>1362.7254423456864</v>
      </c>
      <c r="BB128" s="82">
        <f ca="1">SUMPRODUCT(S98:S127,'control variables'!BE$7:BE$36)</f>
        <v>193.65301319023874</v>
      </c>
      <c r="BC128" s="82">
        <f t="shared" ca="1" si="92"/>
        <v>1827.3848338726539</v>
      </c>
      <c r="BD128" s="10">
        <f ca="1">SUMPRODUCT(P98:P127,'control variables'!BF$7:BF$36)</f>
        <v>15.969634454559214</v>
      </c>
      <c r="BE128" s="10">
        <f ca="1">SUMPRODUCT(Q98:Q127,'control variables'!BG$7:BG$36)</f>
        <v>18.433233721523855</v>
      </c>
      <c r="BF128" s="10">
        <f ca="1">SUMPRODUCT(R98:R127,'control variables'!BH$7:BH$36)</f>
        <v>552.11568282157043</v>
      </c>
      <c r="BG128" s="10">
        <f ca="1">SUMPRODUCT(S98:S127,'control variables'!BI$7:BI$36)</f>
        <v>1240.8663320864046</v>
      </c>
      <c r="BH128" s="10">
        <f t="shared" ca="1" si="93"/>
        <v>1827.3848830840579</v>
      </c>
      <c r="BI128" s="82">
        <f t="shared" ca="1" si="71"/>
        <v>93734.062348971434</v>
      </c>
      <c r="BJ128" s="82">
        <f t="shared" ca="1" si="72"/>
        <v>108038.58489325373</v>
      </c>
      <c r="BK128" s="82">
        <f t="shared" ca="1" si="73"/>
        <v>313107.65331359702</v>
      </c>
      <c r="BL128" s="82">
        <f t="shared" ca="1" si="74"/>
        <v>136529.92413552711</v>
      </c>
      <c r="BM128" s="82">
        <f t="shared" ca="1" si="64"/>
        <v>651410.22469134931</v>
      </c>
      <c r="BN128" s="10">
        <f ca="1">BN127+BI128-INDIRECT(ADDRESS(MAX($D128-'key variables'!$B$9*30,34),scenario!BI$4),TRUE)</f>
        <v>798275.45259676082</v>
      </c>
      <c r="BO128" s="10">
        <f ca="1">BO127+BJ128-INDIRECT(ADDRESS(MAX($D128-'key variables'!$B$9*30,34),scenario!BJ$4),TRUE)</f>
        <v>920058.29927313782</v>
      </c>
      <c r="BP128" s="10">
        <f ca="1">BP127+BK128-INDIRECT(ADDRESS(MAX($D128-'key variables'!$B$9*30,34),scenario!BK$4),TRUE)</f>
        <v>2664563.8616788867</v>
      </c>
      <c r="BQ128" s="10">
        <f ca="1">BQ127+BL128-INDIRECT(ADDRESS(MAX($D128-'key variables'!$B$9*30,34),scenario!BL$4),TRUE)</f>
        <v>1161485.7979078931</v>
      </c>
      <c r="BR128" s="10">
        <f t="shared" ca="1" si="63"/>
        <v>5544383.411456679</v>
      </c>
      <c r="BS128" s="82">
        <f t="shared" ca="1" si="75"/>
        <v>2583985.7286219494</v>
      </c>
      <c r="BT128" s="82">
        <f t="shared" ca="1" si="76"/>
        <v>2983976.6389118438</v>
      </c>
      <c r="BU128" s="82">
        <f t="shared" ca="1" si="77"/>
        <v>9024792.8320149668</v>
      </c>
      <c r="BV128" s="82">
        <f t="shared" ca="1" si="78"/>
        <v>4084666.9959523305</v>
      </c>
      <c r="BW128" s="82">
        <f t="shared" ca="1" si="94"/>
        <v>18677422.195501089</v>
      </c>
      <c r="BX128" s="10">
        <f t="shared" ca="1" si="79"/>
        <v>1589.6087494357982</v>
      </c>
      <c r="BY128" s="10">
        <f t="shared" ca="1" si="80"/>
        <v>3669.6681677349143</v>
      </c>
      <c r="BZ128" s="10">
        <f t="shared" ca="1" si="81"/>
        <v>32974.377313814839</v>
      </c>
      <c r="CA128" s="10">
        <f t="shared" ca="1" si="82"/>
        <v>24703.032295165958</v>
      </c>
      <c r="CB128" s="10">
        <v>0</v>
      </c>
      <c r="CC128" s="82">
        <f t="shared" ca="1" si="83"/>
        <v>-13.005629757920433</v>
      </c>
      <c r="CD128" s="82">
        <f t="shared" ca="1" si="84"/>
        <v>1021.4882672648894</v>
      </c>
      <c r="CE128" s="82">
        <f t="shared" ca="1" si="85"/>
        <v>150906.65612613384</v>
      </c>
      <c r="CF128" s="82">
        <f t="shared" ca="1" si="86"/>
        <v>113052.9915504297</v>
      </c>
      <c r="CG128" s="82">
        <f t="shared" ca="1" si="95"/>
        <v>264968.1303140705</v>
      </c>
      <c r="CH128" s="13">
        <f t="shared" ca="1" si="44"/>
        <v>63</v>
      </c>
      <c r="CI128" s="81">
        <f t="shared" ca="1" si="57"/>
        <v>9.5292848951696405E-3</v>
      </c>
      <c r="CJ128" s="81">
        <f t="shared" ca="1" si="58"/>
        <v>1.0983048051169094E-2</v>
      </c>
      <c r="CK128" s="81">
        <f t="shared" ca="1" si="59"/>
        <v>3.1807802778745412E-2</v>
      </c>
      <c r="CL128" s="81">
        <f t="shared" ca="1" si="60"/>
        <v>1.3865050007429797E-2</v>
      </c>
      <c r="CM128" s="89">
        <f t="shared" ca="1" si="46"/>
        <v>6.6185185732513946E-2</v>
      </c>
    </row>
    <row r="129" spans="1:91" x14ac:dyDescent="0.3">
      <c r="A129">
        <v>64</v>
      </c>
      <c r="B129" s="3">
        <f t="shared" si="62"/>
        <v>0.36666666666666664</v>
      </c>
      <c r="C129" s="3">
        <f t="shared" si="47"/>
        <v>2.1333333333333333</v>
      </c>
      <c r="D129" s="4">
        <f t="shared" ca="1" si="87"/>
        <v>129</v>
      </c>
      <c r="E129" s="58">
        <f>(0.5*(COS(B129*2*PI())+1)*('key variables'!$B$4-'key variables'!$B$6)+'key variables'!$B$6)/'key variables'!$B$4</f>
        <v>1</v>
      </c>
      <c r="F129" s="10">
        <f t="shared" ca="1" si="48"/>
        <v>11692417.819254627</v>
      </c>
      <c r="G129" s="10">
        <f t="shared" ca="1" si="49"/>
        <v>13496180.582298724</v>
      </c>
      <c r="H129" s="10">
        <f t="shared" ca="1" si="50"/>
        <v>40419931.708537214</v>
      </c>
      <c r="I129" s="10">
        <f t="shared" ca="1" si="51"/>
        <v>18160404.044688549</v>
      </c>
      <c r="J129" s="10">
        <f t="shared" ca="1" si="88"/>
        <v>83768934.154779121</v>
      </c>
      <c r="K129" s="82">
        <f t="shared" ca="1" si="65"/>
        <v>8310156.6380359167</v>
      </c>
      <c r="L129" s="82">
        <f t="shared" ca="1" si="66"/>
        <v>9592145.6441137437</v>
      </c>
      <c r="M129" s="82">
        <f t="shared" ca="1" si="67"/>
        <v>28730575.014843363</v>
      </c>
      <c r="N129" s="82">
        <f t="shared" ca="1" si="68"/>
        <v>12914251.250828326</v>
      </c>
      <c r="O129" s="82">
        <f t="shared" ca="1" si="89"/>
        <v>59547128.54782135</v>
      </c>
      <c r="P129" s="10">
        <f ca="1">IF(IF($A129&gt;='key variables'!$B$26,K129*SUMPRODUCT(Z129:AC129,'control variables'!$O$3:$R$3)/J129+F$65*'key variables'!$B$25/scenario!J$65,K129*SUMPRODUCT(Z129:AC129,'control variables'!$O$7:$R$7)/J129+F$65*'key variables'!$B$25/scenario!J$65)&lt;'key variables'!$B$28,0,IF($A129&gt;='key variables'!$B$26,K129*SUMPRODUCT(Z129:AC129,'control variables'!$O$3:$R$3)/J129+F$65*'key variables'!$B$25/scenario!J$65,K129*SUMPRODUCT(Z129:AC129,'control variables'!$O$7:$R$7)/J129+F$65*'key variables'!$B$25/scenario!J$65))</f>
        <v>314668.01310113305</v>
      </c>
      <c r="Q129" s="10">
        <f ca="1">IF(IF($A129&gt;='key variables'!$B$26,L129*SUMPRODUCT(Z129:AC129,'control variables'!$O$4:$R$4)/J129+G$65*'key variables'!$B$25/scenario!J$65,L129*SUMPRODUCT(Z129:AC129,'control variables'!$O$7:$R$7)/J129+G$65*'key variables'!$B$25/scenario!J$65)&lt;'key variables'!$B$28,0,IF($A129&gt;='key variables'!$B$26,L129*SUMPRODUCT(Z129:AC129,'control variables'!$O$4:$R$4)/J129+G$65*'key variables'!$B$25/scenario!J$65,L129*SUMPRODUCT(Z129:AC129,'control variables'!$O$7:$R$7)/J129+G$65*'key variables'!$B$25/scenario!J$65))</f>
        <v>363211.13339728059</v>
      </c>
      <c r="R129" s="10">
        <f ca="1">IF(IF($A129&gt;='key variables'!$B$26,M129*SUMPRODUCT(Z129:AC129,'control variables'!$O$5:$R$5)/J129+H$65*'key variables'!$B$25/scenario!J$65,M129*SUMPRODUCT(Z129:AC129,'control variables'!$O$7:$R$7)/J129+H$65*'key variables'!$B$25/scenario!J$65)&lt;'key variables'!$B$28,0,IF($A129&gt;='key variables'!$B$26,M129*SUMPRODUCT(Z129:AC129,'control variables'!$O$5:$R$5)/J129+H$65*'key variables'!$B$25/scenario!J$65,M129*SUMPRODUCT(Z129:AC129,'control variables'!$O$7:$R$7)/J129+H$65*'key variables'!$B$25/scenario!J$65))</f>
        <v>1087896.8169859354</v>
      </c>
      <c r="S129" s="10">
        <f ca="1">IF(IF($A129&gt;='key variables'!$B$26,N129*SUMPRODUCT(Z129:AC129,'control variables'!$O$6:$R$6)/J129+I$65*'key variables'!$B$25/scenario!J$65,N129*SUMPRODUCT(Z129:AC129,'control variables'!$O$7:$R$7)/J129+I$65*'key variables'!$B$25/scenario!J$65)&lt;'key variables'!$B$28,0,IF($A129&gt;='key variables'!$B$26,N129*SUMPRODUCT(Z129:AC129,'control variables'!$O$6:$R$6)/J129+I$65*'key variables'!$B$25/scenario!J$65,N129*SUMPRODUCT(Z129:AC129,'control variables'!$O$7:$R$7)/J129+I$65*'key variables'!$B$25/scenario!J$65))</f>
        <v>489004.23407029989</v>
      </c>
      <c r="T129" s="10">
        <f t="shared" ca="1" si="61"/>
        <v>2254780.1975546489</v>
      </c>
      <c r="U129" s="82">
        <f ca="1">SUMPRODUCT(P99:P128,'control variables'!AD$7:AD$36)</f>
        <v>231647.85078622578</v>
      </c>
      <c r="V129" s="82">
        <f ca="1">SUMPRODUCT(Q99:Q128,'control variables'!AE$7:AE$36)</f>
        <v>267383.63904203969</v>
      </c>
      <c r="W129" s="82">
        <f ca="1">SUMPRODUCT(R99:R128,'control variables'!AF$7:AF$36)</f>
        <v>800872.50384414895</v>
      </c>
      <c r="X129" s="82">
        <f ca="1">SUMPRODUCT(S99:S128,'control variables'!AG$7:AG$36)</f>
        <v>359988.22610337165</v>
      </c>
      <c r="Y129" s="82">
        <f t="shared" ca="1" si="55"/>
        <v>1659892.2197757862</v>
      </c>
      <c r="Z129" s="10">
        <f ca="1">IF($A129&gt;='key variables'!$B$26,SUMPRODUCT(P99:P128,'control variables'!V$7:V$36)*$E129,SUMPRODUCT(P99:P128,'control variables'!Z$7:Z$36)*$E129)</f>
        <v>442664.57028091908</v>
      </c>
      <c r="AA129" s="10">
        <f ca="1">IF($A129&gt;='key variables'!$B$26,SUMPRODUCT(Q99:Q128,'control variables'!W$7:W$36)*$E129,SUMPRODUCT(Q99:Q128,'control variables'!AA$7:AA$36)*$E129)</f>
        <v>510953.42898700823</v>
      </c>
      <c r="AB129" s="10">
        <f ca="1">IF($A129&gt;='key variables'!$B$26,SUMPRODUCT(R99:R128,'control variables'!X$7:X$36)*$E129,SUMPRODUCT(R99:R128,'control variables'!AB$7:AB$36)*$E129)</f>
        <v>1530417.3190501032</v>
      </c>
      <c r="AC129" s="10">
        <f ca="1">IF($A129&gt;='key variables'!$B$26,SUMPRODUCT(S99:S128,'control variables'!Y$7:Y$36)*$E129,SUMPRODUCT(S99:S128,'control variables'!AC$7:AC$36)*$E129)</f>
        <v>687915.00924089248</v>
      </c>
      <c r="AD129" s="10">
        <f t="shared" ca="1" si="56"/>
        <v>3171950.3275589235</v>
      </c>
      <c r="AE129" s="82">
        <f ca="1">SUMPRODUCT(P99:P128,'control variables'!AL$7:AL$36)</f>
        <v>105027.35097632621</v>
      </c>
      <c r="AF129" s="82">
        <f ca="1">SUMPRODUCT(Q99:Q128,'control variables'!AM$7:AM$36)</f>
        <v>120912.70219463661</v>
      </c>
      <c r="AG129" s="82">
        <f ca="1">SUMPRODUCT(R99:R128,'control variables'!AN$7:AN$36)</f>
        <v>344753.89119897905</v>
      </c>
      <c r="AH129" s="82">
        <f ca="1">SUMPRODUCT(S99:S128,'control variables'!AO$7:AO$36)</f>
        <v>149275.01519508689</v>
      </c>
      <c r="AI129" s="82">
        <f t="shared" ca="1" si="69"/>
        <v>719968.95956502878</v>
      </c>
      <c r="AJ129" s="10">
        <f ca="1">SUMPRODUCT(P99:P128,'control variables'!AP$7:AP$36)</f>
        <v>280.9256324776228</v>
      </c>
      <c r="AK129" s="10">
        <f ca="1">SUMPRODUCT(Q99:Q128,'control variables'!AQ$7:AQ$36)</f>
        <v>810.65848071878486</v>
      </c>
      <c r="AL129" s="10">
        <f ca="1">SUMPRODUCT(R99:R128,'control variables'!AR$7:AR$36)</f>
        <v>29137.194311892978</v>
      </c>
      <c r="AM129" s="10">
        <f ca="1">SUMPRODUCT(S99:S128,'control variables'!AS$7:AS$36)</f>
        <v>21828.374353430561</v>
      </c>
      <c r="AN129" s="10">
        <f t="shared" ca="1" si="90"/>
        <v>52057.152778519943</v>
      </c>
      <c r="AO129" s="82">
        <f ca="1">SUMPRODUCT(P99:P128,'control variables'!AX$7:AX$36)</f>
        <v>296.87190287085167</v>
      </c>
      <c r="AP129" s="82">
        <f ca="1">SUMPRODUCT(Q99:Q128,'control variables'!AY$7:AY$36)</f>
        <v>685.33931525397338</v>
      </c>
      <c r="AQ129" s="82">
        <f ca="1">SUMPRODUCT(R99:R128,'control variables'!AZ$7:AZ$36)</f>
        <v>6158.2236148411557</v>
      </c>
      <c r="AR129" s="82">
        <f ca="1">SUMPRODUCT(S99:S128,'control variables'!BA$7:BA$36)</f>
        <v>4613.4850520601085</v>
      </c>
      <c r="AS129" s="82">
        <f t="shared" ca="1" si="91"/>
        <v>11753.919885026089</v>
      </c>
      <c r="AT129" s="10">
        <f ca="1">SUMPRODUCT(P99:P128,'control variables'!AT$7:AT$36)</f>
        <v>-10.417369018311984</v>
      </c>
      <c r="AU129" s="10">
        <f ca="1">SUMPRODUCT(Q99:Q128,'control variables'!AU$7:AU$36)</f>
        <v>11.300553636496243</v>
      </c>
      <c r="AV129" s="10">
        <f ca="1">SUMPRODUCT(R99:R128,'control variables'!AV$7:AV$36)</f>
        <v>4866.1089544003762</v>
      </c>
      <c r="AW129" s="10">
        <f ca="1">SUMPRODUCT(S99:S128,'control variables'!AW$7:AW$36)</f>
        <v>3645.4864790422289</v>
      </c>
      <c r="AX129" s="10">
        <f t="shared" ca="1" si="70"/>
        <v>8512.4786180607898</v>
      </c>
      <c r="AY129" s="82">
        <f ca="1">SUMPRODUCT(P99:P128,'control variables'!BB$7:BB$36)</f>
        <v>86.501906646086383</v>
      </c>
      <c r="AZ129" s="82">
        <f ca="1">SUMPRODUCT(Q99:Q128,'control variables'!BC$7:BC$36)</f>
        <v>220.57970769111299</v>
      </c>
      <c r="BA129" s="82">
        <f ca="1">SUMPRODUCT(R99:R128,'control variables'!BD$7:BD$36)</f>
        <v>1544.1257556452633</v>
      </c>
      <c r="BB129" s="82">
        <f ca="1">SUMPRODUCT(S99:S128,'control variables'!BE$7:BE$36)</f>
        <v>219.4312926385542</v>
      </c>
      <c r="BC129" s="82">
        <f t="shared" ca="1" si="92"/>
        <v>2070.6386626210169</v>
      </c>
      <c r="BD129" s="10">
        <f ca="1">SUMPRODUCT(P99:P128,'control variables'!BF$7:BF$36)</f>
        <v>18.095445423752146</v>
      </c>
      <c r="BE129" s="10">
        <f ca="1">SUMPRODUCT(Q99:Q128,'control variables'!BG$7:BG$36)</f>
        <v>20.886988724771616</v>
      </c>
      <c r="BF129" s="10">
        <f ca="1">SUMPRODUCT(R99:R128,'control variables'!BH$7:BH$36)</f>
        <v>625.61101411078857</v>
      </c>
      <c r="BG129" s="10">
        <f ca="1">SUMPRODUCT(S99:S128,'control variables'!BI$7:BI$36)</f>
        <v>1406.0452701239249</v>
      </c>
      <c r="BH129" s="10">
        <f t="shared" ca="1" si="93"/>
        <v>2070.6387183832371</v>
      </c>
      <c r="BI129" s="82">
        <f t="shared" ca="1" si="71"/>
        <v>105103.43551395398</v>
      </c>
      <c r="BJ129" s="82">
        <f t="shared" ca="1" si="72"/>
        <v>121144.58245596422</v>
      </c>
      <c r="BK129" s="82">
        <f t="shared" ca="1" si="73"/>
        <v>351164.12590902467</v>
      </c>
      <c r="BL129" s="82">
        <f t="shared" ca="1" si="74"/>
        <v>153139.93296676766</v>
      </c>
      <c r="BM129" s="82">
        <f t="shared" ca="1" si="64"/>
        <v>730552.07684571052</v>
      </c>
      <c r="BN129" s="10">
        <f ca="1">BN128+BI129-INDIRECT(ADDRESS(MAX($D129-'key variables'!$B$9*30,34),scenario!BI$4),TRUE)</f>
        <v>903378.88811071485</v>
      </c>
      <c r="BO129" s="10">
        <f ca="1">BO128+BJ129-INDIRECT(ADDRESS(MAX($D129-'key variables'!$B$9*30,34),scenario!BJ$4),TRUE)</f>
        <v>1041202.881729102</v>
      </c>
      <c r="BP129" s="10">
        <f ca="1">BP128+BK129-INDIRECT(ADDRESS(MAX($D129-'key variables'!$B$9*30,34),scenario!BK$4),TRUE)</f>
        <v>3015727.9875879115</v>
      </c>
      <c r="BQ129" s="10">
        <f ca="1">BQ128+BL129-INDIRECT(ADDRESS(MAX($D129-'key variables'!$B$9*30,34),scenario!BL$4),TRUE)</f>
        <v>1314625.7308746607</v>
      </c>
      <c r="BR129" s="10">
        <f t="shared" ca="1" si="63"/>
        <v>6274935.4883023892</v>
      </c>
      <c r="BS129" s="82">
        <f t="shared" ca="1" si="75"/>
        <v>2793532.2107637045</v>
      </c>
      <c r="BT129" s="82">
        <f t="shared" ca="1" si="76"/>
        <v>3226022.3028644356</v>
      </c>
      <c r="BU129" s="82">
        <f t="shared" ca="1" si="77"/>
        <v>9760899.9120777659</v>
      </c>
      <c r="BV129" s="82">
        <f t="shared" ca="1" si="78"/>
        <v>4419125.2517857393</v>
      </c>
      <c r="BW129" s="82">
        <f t="shared" ca="1" si="94"/>
        <v>20199579.677491646</v>
      </c>
      <c r="BX129" s="10">
        <f t="shared" ca="1" si="79"/>
        <v>1781.8833002368115</v>
      </c>
      <c r="BY129" s="10">
        <f t="shared" ca="1" si="80"/>
        <v>4113.5407865730022</v>
      </c>
      <c r="BZ129" s="10">
        <f t="shared" ca="1" si="81"/>
        <v>36962.864158899945</v>
      </c>
      <c r="CA129" s="10">
        <f t="shared" ca="1" si="82"/>
        <v>27691.040784463585</v>
      </c>
      <c r="CB129" s="10">
        <v>0</v>
      </c>
      <c r="CC129" s="82">
        <f t="shared" ca="1" si="83"/>
        <v>-18.534531132837305</v>
      </c>
      <c r="CD129" s="82">
        <f t="shared" ca="1" si="84"/>
        <v>1135.5068790932046</v>
      </c>
      <c r="CE129" s="82">
        <f t="shared" ca="1" si="85"/>
        <v>169019.5178687853</v>
      </c>
      <c r="CF129" s="82">
        <f t="shared" ca="1" si="86"/>
        <v>126622.39437275792</v>
      </c>
      <c r="CG129" s="82">
        <f t="shared" ca="1" si="95"/>
        <v>296758.88458950358</v>
      </c>
      <c r="CH129" s="13">
        <f t="shared" ref="CH129:CH192" ca="1" si="96">IF(BW129&gt;1,A129,"")</f>
        <v>64</v>
      </c>
      <c r="CI129" s="81">
        <f t="shared" ca="1" si="57"/>
        <v>1.0784175508805564E-2</v>
      </c>
      <c r="CJ129" s="81">
        <f t="shared" ca="1" si="58"/>
        <v>1.2429463168354042E-2</v>
      </c>
      <c r="CK129" s="81">
        <f t="shared" ca="1" si="59"/>
        <v>3.6000553403434471E-2</v>
      </c>
      <c r="CL129" s="81">
        <f t="shared" ca="1" si="60"/>
        <v>1.5693475679726787E-2</v>
      </c>
      <c r="CM129" s="89">
        <f t="shared" ref="CM129:CM192" ca="1" si="97">SUM(CI129:CL129)</f>
        <v>7.4907667760320873E-2</v>
      </c>
    </row>
    <row r="130" spans="1:91" x14ac:dyDescent="0.3">
      <c r="A130">
        <v>65</v>
      </c>
      <c r="B130" s="3">
        <f t="shared" si="62"/>
        <v>0.36944444444444446</v>
      </c>
      <c r="C130" s="3">
        <f t="shared" ref="C130:C193" si="98">A130/30</f>
        <v>2.1666666666666665</v>
      </c>
      <c r="D130" s="4">
        <f t="shared" ca="1" si="87"/>
        <v>130</v>
      </c>
      <c r="E130" s="58">
        <f>(0.5*(COS(B130*2*PI())+1)*('key variables'!$B$4-'key variables'!$B$6)+'key variables'!$B$6)/'key variables'!$B$4</f>
        <v>1</v>
      </c>
      <c r="F130" s="10">
        <f t="shared" ref="F130:F193" ca="1" si="99">MAX(F129-BD129,0.001)</f>
        <v>11692399.723809203</v>
      </c>
      <c r="G130" s="10">
        <f t="shared" ref="G130:G193" ca="1" si="100">MAX(G129-BE129,0.001)</f>
        <v>13496159.695309998</v>
      </c>
      <c r="H130" s="10">
        <f t="shared" ref="H130:H193" ca="1" si="101">MAX(H129-BF129,0.001)</f>
        <v>40419306.097523101</v>
      </c>
      <c r="I130" s="10">
        <f t="shared" ref="I130:I193" ca="1" si="102">MAX(I129-BG129,0.001)</f>
        <v>18158997.999418426</v>
      </c>
      <c r="J130" s="10">
        <f t="shared" ca="1" si="88"/>
        <v>83766863.516060725</v>
      </c>
      <c r="K130" s="82">
        <f t="shared" ca="1" si="65"/>
        <v>7995488.6249347851</v>
      </c>
      <c r="L130" s="82">
        <f t="shared" ca="1" si="66"/>
        <v>9228934.5107164606</v>
      </c>
      <c r="M130" s="82">
        <f t="shared" ca="1" si="67"/>
        <v>27642678.197857421</v>
      </c>
      <c r="N130" s="82">
        <f t="shared" ca="1" si="68"/>
        <v>12425247.016758025</v>
      </c>
      <c r="O130" s="82">
        <f t="shared" ca="1" si="89"/>
        <v>57292348.350266695</v>
      </c>
      <c r="P130" s="10">
        <f ca="1">IF(IF($A130&gt;='key variables'!$B$26,K130*SUMPRODUCT(Z130:AC130,'control variables'!$O$3:$R$3)/J130+F$65*'key variables'!$B$25/scenario!J$65,K130*SUMPRODUCT(Z130:AC130,'control variables'!$O$7:$R$7)/J130+F$65*'key variables'!$B$25/scenario!J$65)&lt;'key variables'!$B$28,0,IF($A130&gt;='key variables'!$B$26,K130*SUMPRODUCT(Z130:AC130,'control variables'!$O$3:$R$3)/J130+F$65*'key variables'!$B$25/scenario!J$65,K130*SUMPRODUCT(Z130:AC130,'control variables'!$O$7:$R$7)/J130+F$65*'key variables'!$B$25/scenario!J$65))</f>
        <v>326232.61679753353</v>
      </c>
      <c r="Q130" s="10">
        <f ca="1">IF(IF($A130&gt;='key variables'!$B$26,L130*SUMPRODUCT(Z130:AC130,'control variables'!$O$4:$R$4)/J130+G$65*'key variables'!$B$25/scenario!J$65,L130*SUMPRODUCT(Z130:AC130,'control variables'!$O$7:$R$7)/J130+G$65*'key variables'!$B$25/scenario!J$65)&lt;'key variables'!$B$28,0,IF($A130&gt;='key variables'!$B$26,L130*SUMPRODUCT(Z130:AC130,'control variables'!$O$4:$R$4)/J130+G$65*'key variables'!$B$25/scenario!J$65,L130*SUMPRODUCT(Z130:AC130,'control variables'!$O$7:$R$7)/J130+G$65*'key variables'!$B$25/scenario!J$65))</f>
        <v>376559.78226204443</v>
      </c>
      <c r="R130" s="10">
        <f ca="1">IF(IF($A130&gt;='key variables'!$B$26,M130*SUMPRODUCT(Z130:AC130,'control variables'!$O$5:$R$5)/J130+H$65*'key variables'!$B$25/scenario!J$65,M130*SUMPRODUCT(Z130:AC130,'control variables'!$O$7:$R$7)/J130+H$65*'key variables'!$B$25/scenario!J$65)&lt;'key variables'!$B$28,0,IF($A130&gt;='key variables'!$B$26,M130*SUMPRODUCT(Z130:AC130,'control variables'!$O$5:$R$5)/J130+H$65*'key variables'!$B$25/scenario!J$65,M130*SUMPRODUCT(Z130:AC130,'control variables'!$O$7:$R$7)/J130+H$65*'key variables'!$B$25/scenario!J$65))</f>
        <v>1127878.9410888203</v>
      </c>
      <c r="S130" s="10">
        <f ca="1">IF(IF($A130&gt;='key variables'!$B$26,N130*SUMPRODUCT(Z130:AC130,'control variables'!$O$6:$R$6)/J130+I$65*'key variables'!$B$25/scenario!J$65,N130*SUMPRODUCT(Z130:AC130,'control variables'!$O$7:$R$7)/J130+I$65*'key variables'!$B$25/scenario!J$65)&lt;'key variables'!$B$28,0,IF($A130&gt;='key variables'!$B$26,N130*SUMPRODUCT(Z130:AC130,'control variables'!$O$6:$R$6)/J130+I$65*'key variables'!$B$25/scenario!J$65,N130*SUMPRODUCT(Z130:AC130,'control variables'!$O$7:$R$7)/J130+I$65*'key variables'!$B$25/scenario!J$65))</f>
        <v>506976.00094025268</v>
      </c>
      <c r="T130" s="10">
        <f t="shared" ca="1" si="61"/>
        <v>2337647.3410886507</v>
      </c>
      <c r="U130" s="82">
        <f ca="1">SUMPRODUCT(P100:P129,'control variables'!AD$7:AD$36)</f>
        <v>249959.08510150088</v>
      </c>
      <c r="V130" s="82">
        <f ca="1">SUMPRODUCT(Q100:Q129,'control variables'!AE$7:AE$36)</f>
        <v>288519.70592093375</v>
      </c>
      <c r="W130" s="82">
        <f ca="1">SUMPRODUCT(R100:R129,'control variables'!AF$7:AF$36)</f>
        <v>864179.64882640366</v>
      </c>
      <c r="X130" s="82">
        <f ca="1">SUMPRODUCT(S100:S129,'control variables'!AG$7:AG$36)</f>
        <v>388444.47439812619</v>
      </c>
      <c r="Y130" s="82">
        <f t="shared" ca="1" si="55"/>
        <v>1791102.9142469645</v>
      </c>
      <c r="Z130" s="10">
        <f ca="1">IF($A130&gt;='key variables'!$B$26,SUMPRODUCT(P100:P129,'control variables'!V$7:V$36)*$E130,SUMPRODUCT(P100:P129,'control variables'!Z$7:Z$36)*$E130)</f>
        <v>476983.12030596158</v>
      </c>
      <c r="AA130" s="10">
        <f ca="1">IF($A130&gt;='key variables'!$B$26,SUMPRODUCT(Q100:Q129,'control variables'!W$7:W$36)*$E130,SUMPRODUCT(Q100:Q129,'control variables'!AA$7:AA$36)*$E130)</f>
        <v>550566.22384436429</v>
      </c>
      <c r="AB130" s="10">
        <f ca="1">IF($A130&gt;='key variables'!$B$26,SUMPRODUCT(R100:R129,'control variables'!X$7:X$36)*$E130,SUMPRODUCT(R100:R129,'control variables'!AB$7:AB$36)*$E130)</f>
        <v>1649066.3071308113</v>
      </c>
      <c r="AC130" s="10">
        <f ca="1">IF($A130&gt;='key variables'!$B$26,SUMPRODUCT(S100:S129,'control variables'!Y$7:Y$36)*$E130,SUMPRODUCT(S100:S129,'control variables'!AC$7:AC$36)*$E130)</f>
        <v>741247.14206243097</v>
      </c>
      <c r="AD130" s="10">
        <f t="shared" ca="1" si="56"/>
        <v>3417862.7933435682</v>
      </c>
      <c r="AE130" s="82">
        <f ca="1">SUMPRODUCT(P100:P129,'control variables'!AL$7:AL$36)</f>
        <v>117456.81777606277</v>
      </c>
      <c r="AF130" s="82">
        <f ca="1">SUMPRODUCT(Q100:Q129,'control variables'!AM$7:AM$36)</f>
        <v>135222.12163275454</v>
      </c>
      <c r="AG130" s="82">
        <f ca="1">SUMPRODUCT(R100:R129,'control variables'!AN$7:AN$36)</f>
        <v>385553.80669626314</v>
      </c>
      <c r="AH130" s="82">
        <f ca="1">SUMPRODUCT(S100:S129,'control variables'!AO$7:AO$36)</f>
        <v>166940.97390155497</v>
      </c>
      <c r="AI130" s="82">
        <f t="shared" ca="1" si="69"/>
        <v>805173.72000663541</v>
      </c>
      <c r="AJ130" s="10">
        <f ca="1">SUMPRODUCT(P100:P129,'control variables'!AP$7:AP$36)</f>
        <v>309.76097883011403</v>
      </c>
      <c r="AK130" s="10">
        <f ca="1">SUMPRODUCT(Q100:Q129,'control variables'!AQ$7:AQ$36)</f>
        <v>893.86775521235529</v>
      </c>
      <c r="AL130" s="10">
        <f ca="1">SUMPRODUCT(R100:R129,'control variables'!AR$7:AR$36)</f>
        <v>32127.954116590379</v>
      </c>
      <c r="AM130" s="10">
        <f ca="1">SUMPRODUCT(S100:S129,'control variables'!AS$7:AS$36)</f>
        <v>24068.927233001439</v>
      </c>
      <c r="AN130" s="10">
        <f t="shared" ca="1" si="90"/>
        <v>57400.51008363429</v>
      </c>
      <c r="AO130" s="82">
        <f ca="1">SUMPRODUCT(P100:P129,'control variables'!AX$7:AX$36)</f>
        <v>328.70536226012769</v>
      </c>
      <c r="AP130" s="82">
        <f ca="1">SUMPRODUCT(Q100:Q129,'control variables'!AY$7:AY$36)</f>
        <v>758.8279851113648</v>
      </c>
      <c r="AQ130" s="82">
        <f ca="1">SUMPRODUCT(R100:R129,'control variables'!AZ$7:AZ$36)</f>
        <v>6818.567552604808</v>
      </c>
      <c r="AR130" s="82">
        <f ca="1">SUMPRODUCT(S100:S129,'control variables'!BA$7:BA$36)</f>
        <v>5108.1872708540441</v>
      </c>
      <c r="AS130" s="82">
        <f t="shared" ca="1" si="91"/>
        <v>13014.288170830345</v>
      </c>
      <c r="AT130" s="10">
        <f ca="1">SUMPRODUCT(P100:P129,'control variables'!AT$7:AT$36)</f>
        <v>-11.828535051544403</v>
      </c>
      <c r="AU130" s="10">
        <f ca="1">SUMPRODUCT(Q100:Q129,'control variables'!AU$7:AU$36)</f>
        <v>12.831358335889393</v>
      </c>
      <c r="AV130" s="10">
        <f ca="1">SUMPRODUCT(R100:R129,'control variables'!AV$7:AV$36)</f>
        <v>5525.2857252709391</v>
      </c>
      <c r="AW130" s="10">
        <f ca="1">SUMPRODUCT(S100:S129,'control variables'!AW$7:AW$36)</f>
        <v>4139.3143049346854</v>
      </c>
      <c r="AX130" s="10">
        <f t="shared" ca="1" si="70"/>
        <v>9665.6028534899706</v>
      </c>
      <c r="AY130" s="82">
        <f ca="1">SUMPRODUCT(P100:P129,'control variables'!BB$7:BB$36)</f>
        <v>97.894153042718727</v>
      </c>
      <c r="AZ130" s="82">
        <f ca="1">SUMPRODUCT(Q100:Q129,'control variables'!BC$7:BC$36)</f>
        <v>249.62991568705419</v>
      </c>
      <c r="BA130" s="82">
        <f ca="1">SUMPRODUCT(R100:R129,'control variables'!BD$7:BD$36)</f>
        <v>1747.4861410720141</v>
      </c>
      <c r="BB130" s="82">
        <f ca="1">SUMPRODUCT(S100:S129,'control variables'!BE$7:BE$36)</f>
        <v>248.33025509839553</v>
      </c>
      <c r="BC130" s="82">
        <f t="shared" ca="1" si="92"/>
        <v>2343.3404649001823</v>
      </c>
      <c r="BD130" s="10">
        <f ca="1">SUMPRODUCT(P100:P129,'control variables'!BF$7:BF$36)</f>
        <v>20.478604141485736</v>
      </c>
      <c r="BE130" s="10">
        <f ca="1">SUMPRODUCT(Q100:Q129,'control variables'!BG$7:BG$36)</f>
        <v>23.637791929720919</v>
      </c>
      <c r="BF130" s="10">
        <f ca="1">SUMPRODUCT(R100:R129,'control variables'!BH$7:BH$36)</f>
        <v>708.00358899768662</v>
      </c>
      <c r="BG130" s="10">
        <f ca="1">SUMPRODUCT(S100:S129,'control variables'!BI$7:BI$36)</f>
        <v>1591.2205429373589</v>
      </c>
      <c r="BH130" s="10">
        <f t="shared" ca="1" si="93"/>
        <v>2343.340528006252</v>
      </c>
      <c r="BI130" s="82">
        <f t="shared" ca="1" si="71"/>
        <v>117542.88339405395</v>
      </c>
      <c r="BJ130" s="82">
        <f t="shared" ca="1" si="72"/>
        <v>135484.58290677748</v>
      </c>
      <c r="BK130" s="82">
        <f t="shared" ca="1" si="73"/>
        <v>392826.57856260607</v>
      </c>
      <c r="BL130" s="82">
        <f t="shared" ca="1" si="74"/>
        <v>171328.61846158808</v>
      </c>
      <c r="BM130" s="82">
        <f t="shared" ca="1" si="64"/>
        <v>817182.66332502558</v>
      </c>
      <c r="BN130" s="10">
        <f ca="1">BN129+BI130-INDIRECT(ADDRESS(MAX($D130-'key variables'!$B$9*30,34),scenario!BI$4),TRUE)</f>
        <v>1020921.7715047688</v>
      </c>
      <c r="BO130" s="10">
        <f ca="1">BO129+BJ130-INDIRECT(ADDRESS(MAX($D130-'key variables'!$B$9*30,34),scenario!BJ$4),TRUE)</f>
        <v>1176687.4646358795</v>
      </c>
      <c r="BP130" s="10">
        <f ca="1">BP129+BK130-INDIRECT(ADDRESS(MAX($D130-'key variables'!$B$9*30,34),scenario!BK$4),TRUE)</f>
        <v>3408554.5661505177</v>
      </c>
      <c r="BQ130" s="10">
        <f ca="1">BQ129+BL130-INDIRECT(ADDRESS(MAX($D130-'key variables'!$B$9*30,34),scenario!BL$4),TRUE)</f>
        <v>1485954.3493362488</v>
      </c>
      <c r="BR130" s="10">
        <f t="shared" ca="1" si="63"/>
        <v>7092118.1516274149</v>
      </c>
      <c r="BS130" s="82">
        <f t="shared" ca="1" si="75"/>
        <v>3002201.4655630421</v>
      </c>
      <c r="BT130" s="82">
        <f t="shared" ca="1" si="76"/>
        <v>3467073.8644277728</v>
      </c>
      <c r="BU130" s="82">
        <f t="shared" ca="1" si="77"/>
        <v>10495244.271014983</v>
      </c>
      <c r="BV130" s="82">
        <f t="shared" ca="1" si="78"/>
        <v>4753181.4137214664</v>
      </c>
      <c r="BW130" s="82">
        <f t="shared" ca="1" si="94"/>
        <v>21717701.014727265</v>
      </c>
      <c r="BX130" s="10">
        <f t="shared" ca="1" si="79"/>
        <v>1992.2159053127345</v>
      </c>
      <c r="BY130" s="10">
        <f t="shared" ca="1" si="80"/>
        <v>4599.1010640675913</v>
      </c>
      <c r="BZ130" s="10">
        <f t="shared" ca="1" si="81"/>
        <v>41325.941981435055</v>
      </c>
      <c r="CA130" s="10">
        <f t="shared" ca="1" si="82"/>
        <v>30959.677257281874</v>
      </c>
      <c r="CB130" s="10">
        <v>0</v>
      </c>
      <c r="CC130" s="82">
        <f t="shared" ca="1" si="83"/>
        <v>-25.650379511306543</v>
      </c>
      <c r="CD130" s="82">
        <f t="shared" ca="1" si="84"/>
        <v>1257.7152908583057</v>
      </c>
      <c r="CE130" s="82">
        <f t="shared" ca="1" si="85"/>
        <v>188803.61870749993</v>
      </c>
      <c r="CF130" s="82">
        <f t="shared" ca="1" si="86"/>
        <v>141443.82002997061</v>
      </c>
      <c r="CG130" s="82">
        <f t="shared" ca="1" si="95"/>
        <v>331479.50364881754</v>
      </c>
      <c r="CH130" s="13">
        <f t="shared" ca="1" si="96"/>
        <v>65</v>
      </c>
      <c r="CI130" s="81">
        <f t="shared" ca="1" si="57"/>
        <v>1.2187656653863208E-2</v>
      </c>
      <c r="CJ130" s="81">
        <f t="shared" ca="1" si="58"/>
        <v>1.4047171103765533E-2</v>
      </c>
      <c r="CK130" s="81">
        <f t="shared" ca="1" si="59"/>
        <v>4.0690965652509972E-2</v>
      </c>
      <c r="CL130" s="81">
        <f t="shared" ca="1" si="60"/>
        <v>1.7739166622268779E-2</v>
      </c>
      <c r="CM130" s="89">
        <f t="shared" ca="1" si="97"/>
        <v>8.4664960032407491E-2</v>
      </c>
    </row>
    <row r="131" spans="1:91" x14ac:dyDescent="0.3">
      <c r="A131">
        <v>66</v>
      </c>
      <c r="B131" s="3">
        <f t="shared" si="62"/>
        <v>0.37222222222222223</v>
      </c>
      <c r="C131" s="3">
        <f t="shared" si="98"/>
        <v>2.2000000000000002</v>
      </c>
      <c r="D131" s="4">
        <f t="shared" ca="1" si="87"/>
        <v>131</v>
      </c>
      <c r="E131" s="58">
        <f>(0.5*(COS(B131*2*PI())+1)*('key variables'!$B$4-'key variables'!$B$6)+'key variables'!$B$6)/'key variables'!$B$4</f>
        <v>1</v>
      </c>
      <c r="F131" s="10">
        <f t="shared" ca="1" si="99"/>
        <v>11692379.245205062</v>
      </c>
      <c r="G131" s="10">
        <f t="shared" ca="1" si="100"/>
        <v>13496136.057518069</v>
      </c>
      <c r="H131" s="10">
        <f t="shared" ca="1" si="101"/>
        <v>40418598.093934104</v>
      </c>
      <c r="I131" s="10">
        <f t="shared" ca="1" si="102"/>
        <v>18157406.778875489</v>
      </c>
      <c r="J131" s="10">
        <f t="shared" ca="1" si="88"/>
        <v>83764520.175532728</v>
      </c>
      <c r="K131" s="82">
        <f t="shared" ca="1" si="65"/>
        <v>7669256.0081372503</v>
      </c>
      <c r="L131" s="82">
        <f t="shared" ca="1" si="66"/>
        <v>8852374.7284544166</v>
      </c>
      <c r="M131" s="82">
        <f t="shared" ca="1" si="67"/>
        <v>26514799.256768607</v>
      </c>
      <c r="N131" s="82">
        <f t="shared" ca="1" si="68"/>
        <v>11918271.015817774</v>
      </c>
      <c r="O131" s="82">
        <f t="shared" ca="1" si="89"/>
        <v>54954701.00917805</v>
      </c>
      <c r="P131" s="10">
        <f ca="1">IF(IF($A131&gt;='key variables'!$B$26,K131*SUMPRODUCT(Z131:AC131,'control variables'!$O$3:$R$3)/J131+F$65*'key variables'!$B$25/scenario!J$65,K131*SUMPRODUCT(Z131:AC131,'control variables'!$O$7:$R$7)/J131+F$65*'key variables'!$B$25/scenario!J$65)&lt;'key variables'!$B$28,0,IF($A131&gt;='key variables'!$B$26,K131*SUMPRODUCT(Z131:AC131,'control variables'!$O$3:$R$3)/J131+F$65*'key variables'!$B$25/scenario!J$65,K131*SUMPRODUCT(Z131:AC131,'control variables'!$O$7:$R$7)/J131+F$65*'key variables'!$B$25/scenario!J$65))</f>
        <v>334967.50996193528</v>
      </c>
      <c r="Q131" s="10">
        <f ca="1">IF(IF($A131&gt;='key variables'!$B$26,L131*SUMPRODUCT(Z131:AC131,'control variables'!$O$4:$R$4)/J131+G$65*'key variables'!$B$25/scenario!J$65,L131*SUMPRODUCT(Z131:AC131,'control variables'!$O$7:$R$7)/J131+G$65*'key variables'!$B$25/scenario!J$65)&lt;'key variables'!$B$28,0,IF($A131&gt;='key variables'!$B$26,L131*SUMPRODUCT(Z131:AC131,'control variables'!$O$4:$R$4)/J131+G$65*'key variables'!$B$25/scenario!J$65,L131*SUMPRODUCT(Z131:AC131,'control variables'!$O$7:$R$7)/J131+G$65*'key variables'!$B$25/scenario!J$65))</f>
        <v>386642.18757257995</v>
      </c>
      <c r="R131" s="10">
        <f ca="1">IF(IF($A131&gt;='key variables'!$B$26,M131*SUMPRODUCT(Z131:AC131,'control variables'!$O$5:$R$5)/J131+H$65*'key variables'!$B$25/scenario!J$65,M131*SUMPRODUCT(Z131:AC131,'control variables'!$O$7:$R$7)/J131+H$65*'key variables'!$B$25/scenario!J$65)&lt;'key variables'!$B$28,0,IF($A131&gt;='key variables'!$B$26,M131*SUMPRODUCT(Z131:AC131,'control variables'!$O$5:$R$5)/J131+H$65*'key variables'!$B$25/scenario!J$65,M131*SUMPRODUCT(Z131:AC131,'control variables'!$O$7:$R$7)/J131+H$65*'key variables'!$B$25/scenario!J$65))</f>
        <v>1158077.9510759299</v>
      </c>
      <c r="S131" s="10">
        <f ca="1">IF(IF($A131&gt;='key variables'!$B$26,N131*SUMPRODUCT(Z131:AC131,'control variables'!$O$6:$R$6)/J131+I$65*'key variables'!$B$25/scenario!J$65,N131*SUMPRODUCT(Z131:AC131,'control variables'!$O$7:$R$7)/J131+I$65*'key variables'!$B$25/scenario!J$65)&lt;'key variables'!$B$28,0,IF($A131&gt;='key variables'!$B$26,N131*SUMPRODUCT(Z131:AC131,'control variables'!$O$6:$R$6)/J131+I$65*'key variables'!$B$25/scenario!J$65,N131*SUMPRODUCT(Z131:AC131,'control variables'!$O$7:$R$7)/J131+I$65*'key variables'!$B$25/scenario!J$65))</f>
        <v>520550.3064422594</v>
      </c>
      <c r="T131" s="10">
        <f t="shared" ca="1" si="61"/>
        <v>2400237.9550527046</v>
      </c>
      <c r="U131" s="82">
        <f ca="1">SUMPRODUCT(P101:P130,'control variables'!AD$7:AD$36)</f>
        <v>267886.79420049029</v>
      </c>
      <c r="V131" s="82">
        <f ca="1">SUMPRODUCT(Q101:Q130,'control variables'!AE$7:AE$36)</f>
        <v>309213.08201877022</v>
      </c>
      <c r="W131" s="82">
        <f ca="1">SUMPRODUCT(R101:R130,'control variables'!AF$7:AF$36)</f>
        <v>926160.83805637492</v>
      </c>
      <c r="X131" s="82">
        <f ca="1">SUMPRODUCT(S101:S130,'control variables'!AG$7:AG$36)</f>
        <v>416304.71214580251</v>
      </c>
      <c r="Y131" s="82">
        <f t="shared" ref="Y131:Y194" ca="1" si="103">SUM(U131:X131)</f>
        <v>1919565.4264214379</v>
      </c>
      <c r="Z131" s="10">
        <f ca="1">IF($A131&gt;='key variables'!$B$26,SUMPRODUCT(P101:P130,'control variables'!V$7:V$36)*$E131,SUMPRODUCT(P101:P130,'control variables'!Z$7:Z$36)*$E131)</f>
        <v>510573.11260174855</v>
      </c>
      <c r="AA131" s="10">
        <f ca="1">IF($A131&gt;='key variables'!$B$26,SUMPRODUCT(Q101:Q130,'control variables'!W$7:W$36)*$E131,SUMPRODUCT(Q101:Q130,'control variables'!AA$7:AA$36)*$E131)</f>
        <v>589338.06802490877</v>
      </c>
      <c r="AB131" s="10">
        <f ca="1">IF($A131&gt;='key variables'!$B$26,SUMPRODUCT(R101:R130,'control variables'!X$7:X$36)*$E131,SUMPRODUCT(R101:R130,'control variables'!AB$7:AB$36)*$E131)</f>
        <v>1765196.4639301426</v>
      </c>
      <c r="AC131" s="10">
        <f ca="1">IF($A131&gt;='key variables'!$B$26,SUMPRODUCT(S101:S130,'control variables'!Y$7:Y$36)*$E131,SUMPRODUCT(S101:S130,'control variables'!AC$7:AC$36)*$E131)</f>
        <v>793447.07269138051</v>
      </c>
      <c r="AD131" s="10">
        <f t="shared" ref="AD131:AD194" ca="1" si="104">SUM(Z131:AC131)</f>
        <v>3658554.7172481804</v>
      </c>
      <c r="AE131" s="82">
        <f ca="1">SUMPRODUCT(P101:P130,'control variables'!AL$7:AL$36)</f>
        <v>130969.65560862988</v>
      </c>
      <c r="AF131" s="82">
        <f ca="1">SUMPRODUCT(Q101:Q130,'control variables'!AM$7:AM$36)</f>
        <v>150778.77160502592</v>
      </c>
      <c r="AG131" s="82">
        <f ca="1">SUMPRODUCT(R101:R130,'control variables'!AN$7:AN$36)</f>
        <v>429909.90423287865</v>
      </c>
      <c r="AH131" s="82">
        <f ca="1">SUMPRODUCT(S101:S130,'control variables'!AO$7:AO$36)</f>
        <v>186146.72415645639</v>
      </c>
      <c r="AI131" s="82">
        <f t="shared" ca="1" si="69"/>
        <v>897805.05560299091</v>
      </c>
      <c r="AJ131" s="10">
        <f ca="1">SUMPRODUCT(P101:P130,'control variables'!AP$7:AP$36)</f>
        <v>339.98174123975662</v>
      </c>
      <c r="AK131" s="10">
        <f ca="1">SUMPRODUCT(Q101:Q130,'control variables'!AQ$7:AQ$36)</f>
        <v>981.07488232673734</v>
      </c>
      <c r="AL131" s="10">
        <f ca="1">SUMPRODUCT(R101:R130,'control variables'!AR$7:AR$36)</f>
        <v>35262.407241487941</v>
      </c>
      <c r="AM131" s="10">
        <f ca="1">SUMPRODUCT(S101:S130,'control variables'!AS$7:AS$36)</f>
        <v>26417.129172802372</v>
      </c>
      <c r="AN131" s="10">
        <f t="shared" ca="1" si="90"/>
        <v>63000.593037856808</v>
      </c>
      <c r="AO131" s="82">
        <f ca="1">SUMPRODUCT(P101:P130,'control variables'!AX$7:AX$36)</f>
        <v>362.44501387218509</v>
      </c>
      <c r="AP131" s="82">
        <f ca="1">SUMPRODUCT(Q101:Q130,'control variables'!AY$7:AY$36)</f>
        <v>836.71716731118465</v>
      </c>
      <c r="AQ131" s="82">
        <f ca="1">SUMPRODUCT(R101:R130,'control variables'!AZ$7:AZ$36)</f>
        <v>7518.4529823292705</v>
      </c>
      <c r="AR131" s="82">
        <f ca="1">SUMPRODUCT(S101:S130,'control variables'!BA$7:BA$36)</f>
        <v>5632.5123311533962</v>
      </c>
      <c r="AS131" s="82">
        <f t="shared" ca="1" si="91"/>
        <v>14350.127494666038</v>
      </c>
      <c r="AT131" s="10">
        <f ca="1">SUMPRODUCT(P101:P130,'control variables'!AT$7:AT$36)</f>
        <v>-13.417860984887971</v>
      </c>
      <c r="AU131" s="10">
        <f ca="1">SUMPRODUCT(Q101:Q130,'control variables'!AU$7:AU$36)</f>
        <v>14.555427332970357</v>
      </c>
      <c r="AV131" s="10">
        <f ca="1">SUMPRODUCT(R101:R130,'control variables'!AV$7:AV$36)</f>
        <v>6267.6836514756378</v>
      </c>
      <c r="AW131" s="10">
        <f ca="1">SUMPRODUCT(S101:S130,'control variables'!AW$7:AW$36)</f>
        <v>4695.4879597807894</v>
      </c>
      <c r="AX131" s="10">
        <f t="shared" ca="1" si="70"/>
        <v>10964.309177604509</v>
      </c>
      <c r="AY131" s="82">
        <f ca="1">SUMPRODUCT(P101:P130,'control variables'!BB$7:BB$36)</f>
        <v>110.62957187029231</v>
      </c>
      <c r="AZ131" s="82">
        <f ca="1">SUMPRODUCT(Q101:Q130,'control variables'!BC$7:BC$36)</f>
        <v>282.10521098665413</v>
      </c>
      <c r="BA131" s="82">
        <f ca="1">SUMPRODUCT(R101:R130,'control variables'!BD$7:BD$36)</f>
        <v>1974.8231904279739</v>
      </c>
      <c r="BB131" s="82">
        <f ca="1">SUMPRODUCT(S101:S130,'control variables'!BE$7:BE$36)</f>
        <v>280.63647266029818</v>
      </c>
      <c r="BC131" s="82">
        <f t="shared" ca="1" si="92"/>
        <v>2648.1944459452188</v>
      </c>
      <c r="BD131" s="10">
        <f ca="1">SUMPRODUCT(P101:P130,'control variables'!BF$7:BF$36)</f>
        <v>23.142742832507405</v>
      </c>
      <c r="BE131" s="10">
        <f ca="1">SUMPRODUCT(Q101:Q130,'control variables'!BG$7:BG$36)</f>
        <v>26.712921250801713</v>
      </c>
      <c r="BF131" s="10">
        <f ca="1">SUMPRODUCT(R101:R130,'control variables'!BH$7:BH$36)</f>
        <v>800.11044070491903</v>
      </c>
      <c r="BG131" s="10">
        <f ca="1">SUMPRODUCT(S101:S130,'control variables'!BI$7:BI$36)</f>
        <v>1798.2284124727666</v>
      </c>
      <c r="BH131" s="10">
        <f t="shared" ca="1" si="93"/>
        <v>2648.1945172609949</v>
      </c>
      <c r="BI131" s="82">
        <f t="shared" ca="1" si="71"/>
        <v>131066.86731951528</v>
      </c>
      <c r="BJ131" s="82">
        <f t="shared" ca="1" si="72"/>
        <v>151075.43224334554</v>
      </c>
      <c r="BK131" s="82">
        <f t="shared" ca="1" si="73"/>
        <v>438152.41107478226</v>
      </c>
      <c r="BL131" s="82">
        <f t="shared" ca="1" si="74"/>
        <v>191122.84858889747</v>
      </c>
      <c r="BM131" s="82">
        <f t="shared" ca="1" si="64"/>
        <v>911417.5592265405</v>
      </c>
      <c r="BN131" s="10">
        <f ca="1">BN130+BI131-INDIRECT(ADDRESS(MAX($D131-'key variables'!$B$9*30,34),scenario!BI$4),TRUE)</f>
        <v>1151988.6388242841</v>
      </c>
      <c r="BO131" s="10">
        <f ca="1">BO130+BJ131-INDIRECT(ADDRESS(MAX($D131-'key variables'!$B$9*30,34),scenario!BJ$4),TRUE)</f>
        <v>1327762.896879225</v>
      </c>
      <c r="BP131" s="10">
        <f ca="1">BP130+BK131-INDIRECT(ADDRESS(MAX($D131-'key variables'!$B$9*30,34),scenario!BK$4),TRUE)</f>
        <v>3846706.9772252999</v>
      </c>
      <c r="BQ131" s="10">
        <f ca="1">BQ130+BL131-INDIRECT(ADDRESS(MAX($D131-'key variables'!$B$9*30,34),scenario!BL$4),TRUE)</f>
        <v>1677077.1979251462</v>
      </c>
      <c r="BR131" s="10">
        <f t="shared" ca="1" si="63"/>
        <v>8003535.7108539557</v>
      </c>
      <c r="BS131" s="82">
        <f t="shared" ca="1" si="75"/>
        <v>3206078.9654626292</v>
      </c>
      <c r="BT131" s="82">
        <f t="shared" ca="1" si="76"/>
        <v>3702613.9068357563</v>
      </c>
      <c r="BU131" s="82">
        <f t="shared" ca="1" si="77"/>
        <v>11214369.700575426</v>
      </c>
      <c r="BV131" s="82">
        <f t="shared" ca="1" si="78"/>
        <v>5080810.6431623558</v>
      </c>
      <c r="BW131" s="82">
        <f t="shared" ca="1" si="94"/>
        <v>23203873.216036167</v>
      </c>
      <c r="BX131" s="10">
        <f t="shared" ca="1" si="79"/>
        <v>2220.8886044821202</v>
      </c>
      <c r="BY131" s="10">
        <f t="shared" ca="1" si="80"/>
        <v>5127.0000991413199</v>
      </c>
      <c r="BZ131" s="10">
        <f t="shared" ca="1" si="81"/>
        <v>46069.461332631428</v>
      </c>
      <c r="CA131" s="10">
        <f t="shared" ca="1" si="82"/>
        <v>34513.324703302205</v>
      </c>
      <c r="CB131" s="10">
        <v>0</v>
      </c>
      <c r="CC131" s="82">
        <f t="shared" ca="1" si="83"/>
        <v>-34.695791158847037</v>
      </c>
      <c r="CD131" s="82">
        <f t="shared" ca="1" si="84"/>
        <v>1387.5175785408878</v>
      </c>
      <c r="CE131" s="82">
        <f t="shared" ca="1" si="85"/>
        <v>210279.88931518295</v>
      </c>
      <c r="CF131" s="82">
        <f t="shared" ca="1" si="86"/>
        <v>157532.94891183882</v>
      </c>
      <c r="CG131" s="82">
        <f t="shared" ca="1" si="95"/>
        <v>369165.66001440381</v>
      </c>
      <c r="CH131" s="13">
        <f t="shared" ca="1" si="96"/>
        <v>66</v>
      </c>
      <c r="CI131" s="81">
        <f t="shared" ref="CI131:CI194" ca="1" si="105">BN131/$J131</f>
        <v>1.3752703846571727E-2</v>
      </c>
      <c r="CJ131" s="81">
        <f t="shared" ref="CJ131:CJ194" ca="1" si="106">BO131/$J131</f>
        <v>1.5851137141319877E-2</v>
      </c>
      <c r="CK131" s="81">
        <f t="shared" ref="CK131:CK194" ca="1" si="107">BP131/$J131</f>
        <v>4.5922867691050265E-2</v>
      </c>
      <c r="CL131" s="81">
        <f t="shared" ref="CL131:CL194" ca="1" si="108">BQ131/$J131</f>
        <v>2.0021331160385653E-2</v>
      </c>
      <c r="CM131" s="89">
        <f t="shared" ca="1" si="97"/>
        <v>9.5548039839327525E-2</v>
      </c>
    </row>
    <row r="132" spans="1:91" x14ac:dyDescent="0.3">
      <c r="A132">
        <v>67</v>
      </c>
      <c r="B132" s="3">
        <f t="shared" si="62"/>
        <v>0.375</v>
      </c>
      <c r="C132" s="3">
        <f t="shared" si="98"/>
        <v>2.2333333333333334</v>
      </c>
      <c r="D132" s="4">
        <f t="shared" ca="1" si="87"/>
        <v>132</v>
      </c>
      <c r="E132" s="58">
        <f>(0.5*(COS(B132*2*PI())+1)*('key variables'!$B$4-'key variables'!$B$6)+'key variables'!$B$6)/'key variables'!$B$4</f>
        <v>1</v>
      </c>
      <c r="F132" s="10">
        <f t="shared" ca="1" si="99"/>
        <v>11692356.102462228</v>
      </c>
      <c r="G132" s="10">
        <f t="shared" ca="1" si="100"/>
        <v>13496109.344596818</v>
      </c>
      <c r="H132" s="10">
        <f t="shared" ca="1" si="101"/>
        <v>40417797.983493403</v>
      </c>
      <c r="I132" s="10">
        <f t="shared" ca="1" si="102"/>
        <v>18155608.550463017</v>
      </c>
      <c r="J132" s="10">
        <f t="shared" ca="1" si="88"/>
        <v>83761871.981015474</v>
      </c>
      <c r="K132" s="82">
        <f t="shared" ca="1" si="65"/>
        <v>7334288.4981753156</v>
      </c>
      <c r="L132" s="82">
        <f t="shared" ca="1" si="66"/>
        <v>8465732.5408818349</v>
      </c>
      <c r="M132" s="82">
        <f t="shared" ca="1" si="67"/>
        <v>25356721.305692673</v>
      </c>
      <c r="N132" s="82">
        <f t="shared" ca="1" si="68"/>
        <v>11397720.709375516</v>
      </c>
      <c r="O132" s="82">
        <f t="shared" ca="1" si="89"/>
        <v>52554463.054125339</v>
      </c>
      <c r="P132" s="10">
        <f ca="1">IF(IF($A132&gt;='key variables'!$B$26,K132*SUMPRODUCT(Z132:AC132,'control variables'!$O$3:$R$3)/J132+F$65*'key variables'!$B$25/scenario!J$65,K132*SUMPRODUCT(Z132:AC132,'control variables'!$O$7:$R$7)/J132+F$65*'key variables'!$B$25/scenario!J$65)&lt;'key variables'!$B$28,0,IF($A132&gt;='key variables'!$B$26,K132*SUMPRODUCT(Z132:AC132,'control variables'!$O$3:$R$3)/J132+F$65*'key variables'!$B$25/scenario!J$65,K132*SUMPRODUCT(Z132:AC132,'control variables'!$O$7:$R$7)/J132+F$65*'key variables'!$B$25/scenario!J$65))</f>
        <v>340474.4081490832</v>
      </c>
      <c r="Q132" s="10">
        <f ca="1">IF(IF($A132&gt;='key variables'!$B$26,L132*SUMPRODUCT(Z132:AC132,'control variables'!$O$4:$R$4)/J132+G$65*'key variables'!$B$25/scenario!J$65,L132*SUMPRODUCT(Z132:AC132,'control variables'!$O$7:$R$7)/J132+G$65*'key variables'!$B$25/scenario!J$65)&lt;'key variables'!$B$28,0,IF($A132&gt;='key variables'!$B$26,L132*SUMPRODUCT(Z132:AC132,'control variables'!$O$4:$R$4)/J132+G$65*'key variables'!$B$25/scenario!J$65,L132*SUMPRODUCT(Z132:AC132,'control variables'!$O$7:$R$7)/J132+G$65*'key variables'!$B$25/scenario!J$65))</f>
        <v>392998.62244610034</v>
      </c>
      <c r="R132" s="10">
        <f ca="1">IF(IF($A132&gt;='key variables'!$B$26,M132*SUMPRODUCT(Z132:AC132,'control variables'!$O$5:$R$5)/J132+H$65*'key variables'!$B$25/scenario!J$65,M132*SUMPRODUCT(Z132:AC132,'control variables'!$O$7:$R$7)/J132+H$65*'key variables'!$B$25/scenario!J$65)&lt;'key variables'!$B$28,0,IF($A132&gt;='key variables'!$B$26,M132*SUMPRODUCT(Z132:AC132,'control variables'!$O$5:$R$5)/J132+H$65*'key variables'!$B$25/scenario!J$65,M132*SUMPRODUCT(Z132:AC132,'control variables'!$O$7:$R$7)/J132+H$65*'key variables'!$B$25/scenario!J$65))</f>
        <v>1177116.8643427142</v>
      </c>
      <c r="S132" s="10">
        <f ca="1">IF(IF($A132&gt;='key variables'!$B$26,N132*SUMPRODUCT(Z132:AC132,'control variables'!$O$6:$R$6)/J132+I$65*'key variables'!$B$25/scenario!J$65,N132*SUMPRODUCT(Z132:AC132,'control variables'!$O$7:$R$7)/J132+I$65*'key variables'!$B$25/scenario!J$65)&lt;'key variables'!$B$28,0,IF($A132&gt;='key variables'!$B$26,N132*SUMPRODUCT(Z132:AC132,'control variables'!$O$6:$R$6)/J132+I$65*'key variables'!$B$25/scenario!J$65,N132*SUMPRODUCT(Z132:AC132,'control variables'!$O$7:$R$7)/J132+I$65*'key variables'!$B$25/scenario!J$65))</f>
        <v>529108.20371173462</v>
      </c>
      <c r="T132" s="10">
        <f t="shared" ca="1" si="61"/>
        <v>2439698.0986496322</v>
      </c>
      <c r="U132" s="82">
        <f ca="1">SUMPRODUCT(P102:P131,'control variables'!AD$7:AD$36)</f>
        <v>284980.74207736517</v>
      </c>
      <c r="V132" s="82">
        <f ca="1">SUMPRODUCT(Q102:Q131,'control variables'!AE$7:AE$36)</f>
        <v>328944.07444283436</v>
      </c>
      <c r="W132" s="82">
        <f ca="1">SUMPRODUCT(R102:R131,'control variables'!AF$7:AF$36)</f>
        <v>985259.47760890808</v>
      </c>
      <c r="X132" s="82">
        <f ca="1">SUMPRODUCT(S102:S131,'control variables'!AG$7:AG$36)</f>
        <v>442869.25808229164</v>
      </c>
      <c r="Y132" s="82">
        <f t="shared" ca="1" si="103"/>
        <v>2042053.5522113992</v>
      </c>
      <c r="Z132" s="10">
        <f ca="1">IF($A132&gt;='key variables'!$B$26,SUMPRODUCT(P102:P131,'control variables'!V$7:V$36)*$E132,SUMPRODUCT(P102:P131,'control variables'!Z$7:Z$36)*$E132)</f>
        <v>542651.79645778704</v>
      </c>
      <c r="AA132" s="10">
        <f ca="1">IF($A132&gt;='key variables'!$B$26,SUMPRODUCT(Q102:Q131,'control variables'!W$7:W$36)*$E132,SUMPRODUCT(Q102:Q131,'control variables'!AA$7:AA$36)*$E132)</f>
        <v>626365.45764235966</v>
      </c>
      <c r="AB132" s="10">
        <f ca="1">IF($A132&gt;='key variables'!$B$26,SUMPRODUCT(R102:R131,'control variables'!X$7:X$36)*$E132,SUMPRODUCT(R102:R131,'control variables'!AB$7:AB$36)*$E132)</f>
        <v>1876101.5976173924</v>
      </c>
      <c r="AC132" s="10">
        <f ca="1">IF($A132&gt;='key variables'!$B$26,SUMPRODUCT(S102:S131,'control variables'!Y$7:Y$36)*$E132,SUMPRODUCT(S102:S131,'control variables'!AC$7:AC$36)*$E132)</f>
        <v>843298.38129567704</v>
      </c>
      <c r="AD132" s="10">
        <f t="shared" ca="1" si="104"/>
        <v>3888417.2330132164</v>
      </c>
      <c r="AE132" s="82">
        <f ca="1">SUMPRODUCT(P102:P131,'control variables'!AL$7:AL$36)</f>
        <v>145553.35141370795</v>
      </c>
      <c r="AF132" s="82">
        <f ca="1">SUMPRODUCT(Q102:Q131,'control variables'!AM$7:AM$36)</f>
        <v>167568.24645500138</v>
      </c>
      <c r="AG132" s="82">
        <f ca="1">SUMPRODUCT(R102:R131,'control variables'!AN$7:AN$36)</f>
        <v>477781.10949631699</v>
      </c>
      <c r="AH132" s="82">
        <f ca="1">SUMPRODUCT(S102:S131,'control variables'!AO$7:AO$36)</f>
        <v>206874.48118990049</v>
      </c>
      <c r="AI132" s="82">
        <f t="shared" ca="1" si="69"/>
        <v>997777.18855492678</v>
      </c>
      <c r="AJ132" s="10">
        <f ca="1">SUMPRODUCT(P102:P131,'control variables'!AP$7:AP$36)</f>
        <v>371.24348936549853</v>
      </c>
      <c r="AK132" s="10">
        <f ca="1">SUMPRODUCT(Q102:Q131,'control variables'!AQ$7:AQ$36)</f>
        <v>1071.2859499915792</v>
      </c>
      <c r="AL132" s="10">
        <f ca="1">SUMPRODUCT(R102:R131,'control variables'!AR$7:AR$36)</f>
        <v>38504.829877100434</v>
      </c>
      <c r="AM132" s="10">
        <f ca="1">SUMPRODUCT(S102:S131,'control variables'!AS$7:AS$36)</f>
        <v>28846.217380286282</v>
      </c>
      <c r="AN132" s="10">
        <f t="shared" ca="1" si="90"/>
        <v>68793.576696743796</v>
      </c>
      <c r="AO132" s="82">
        <f ca="1">SUMPRODUCT(P102:P131,'control variables'!AX$7:AX$36)</f>
        <v>397.80571260240896</v>
      </c>
      <c r="AP132" s="82">
        <f ca="1">SUMPRODUCT(Q102:Q131,'control variables'!AY$7:AY$36)</f>
        <v>918.3485942678011</v>
      </c>
      <c r="AQ132" s="82">
        <f ca="1">SUMPRODUCT(R102:R131,'control variables'!AZ$7:AZ$36)</f>
        <v>8251.9649376606594</v>
      </c>
      <c r="AR132" s="82">
        <f ca="1">SUMPRODUCT(S102:S131,'control variables'!BA$7:BA$36)</f>
        <v>6182.0289861305346</v>
      </c>
      <c r="AS132" s="82">
        <f t="shared" ca="1" si="91"/>
        <v>15750.148230661405</v>
      </c>
      <c r="AT132" s="10">
        <f ca="1">SUMPRODUCT(P102:P131,'control variables'!AT$7:AT$36)</f>
        <v>-15.203990538820083</v>
      </c>
      <c r="AU132" s="10">
        <f ca="1">SUMPRODUCT(Q102:Q131,'control variables'!AU$7:AU$36)</f>
        <v>16.492984962968915</v>
      </c>
      <c r="AV132" s="10">
        <f ca="1">SUMPRODUCT(R102:R131,'control variables'!AV$7:AV$36)</f>
        <v>7102.011493834877</v>
      </c>
      <c r="AW132" s="10">
        <f ca="1">SUMPRODUCT(S102:S131,'control variables'!AW$7:AW$36)</f>
        <v>5320.531685046878</v>
      </c>
      <c r="AX132" s="10">
        <f t="shared" ca="1" si="70"/>
        <v>12423.832173305904</v>
      </c>
      <c r="AY132" s="82">
        <f ca="1">SUMPRODUCT(P102:P131,'control variables'!BB$7:BB$36)</f>
        <v>124.82069900559843</v>
      </c>
      <c r="AZ132" s="82">
        <f ca="1">SUMPRODUCT(Q102:Q131,'control variables'!BC$7:BC$36)</f>
        <v>318.29255987504837</v>
      </c>
      <c r="BA132" s="82">
        <f ca="1">SUMPRODUCT(R102:R131,'control variables'!BD$7:BD$36)</f>
        <v>2228.1457559168116</v>
      </c>
      <c r="BB132" s="82">
        <f ca="1">SUMPRODUCT(S102:S131,'control variables'!BE$7:BE$36)</f>
        <v>316.63541756262038</v>
      </c>
      <c r="BC132" s="82">
        <f t="shared" ca="1" si="92"/>
        <v>2987.8944323600786</v>
      </c>
      <c r="BD132" s="10">
        <f ca="1">SUMPRODUCT(P102:P131,'control variables'!BF$7:BF$36)</f>
        <v>26.111403022034896</v>
      </c>
      <c r="BE132" s="10">
        <f ca="1">SUMPRODUCT(Q102:Q131,'control variables'!BG$7:BG$36)</f>
        <v>30.139549910903614</v>
      </c>
      <c r="BF132" s="10">
        <f ca="1">SUMPRODUCT(R102:R131,'control variables'!BH$7:BH$36)</f>
        <v>902.74546671443716</v>
      </c>
      <c r="BG132" s="10">
        <f ca="1">SUMPRODUCT(S102:S131,'control variables'!BI$7:BI$36)</f>
        <v>2028.8980931765873</v>
      </c>
      <c r="BH132" s="10">
        <f t="shared" ca="1" si="93"/>
        <v>2987.8945128239629</v>
      </c>
      <c r="BI132" s="82">
        <f t="shared" ca="1" si="71"/>
        <v>145662.96812217473</v>
      </c>
      <c r="BJ132" s="82">
        <f t="shared" ca="1" si="72"/>
        <v>167903.03199983941</v>
      </c>
      <c r="BK132" s="82">
        <f t="shared" ca="1" si="73"/>
        <v>487111.26674606872</v>
      </c>
      <c r="BL132" s="82">
        <f t="shared" ca="1" si="74"/>
        <v>212511.64829250998</v>
      </c>
      <c r="BM132" s="82">
        <f t="shared" ca="1" si="64"/>
        <v>1013188.9151605928</v>
      </c>
      <c r="BN132" s="10">
        <f ca="1">BN131+BI132-INDIRECT(ADDRESS(MAX($D132-'key variables'!$B$9*30,34),scenario!BI$4),TRUE)</f>
        <v>1297651.6069464588</v>
      </c>
      <c r="BO132" s="10">
        <f ca="1">BO131+BJ132-INDIRECT(ADDRESS(MAX($D132-'key variables'!$B$9*30,34),scenario!BJ$4),TRUE)</f>
        <v>1495665.9288790645</v>
      </c>
      <c r="BP132" s="10">
        <f ca="1">BP131+BK132-INDIRECT(ADDRESS(MAX($D132-'key variables'!$B$9*30,34),scenario!BK$4),TRUE)</f>
        <v>4333818.2439713683</v>
      </c>
      <c r="BQ132" s="10">
        <f ca="1">BQ131+BL132-INDIRECT(ADDRESS(MAX($D132-'key variables'!$B$9*30,34),scenario!BL$4),TRUE)</f>
        <v>1889588.8462176563</v>
      </c>
      <c r="BR132" s="10">
        <f t="shared" ca="1" si="63"/>
        <v>9016724.6260145493</v>
      </c>
      <c r="BS132" s="82">
        <f t="shared" ca="1" si="75"/>
        <v>3400864.2940865159</v>
      </c>
      <c r="BT132" s="82">
        <f t="shared" ca="1" si="76"/>
        <v>3927679.357732106</v>
      </c>
      <c r="BU132" s="82">
        <f t="shared" ca="1" si="77"/>
        <v>11903472.552705357</v>
      </c>
      <c r="BV132" s="82">
        <f t="shared" ca="1" si="78"/>
        <v>5395378.3004884031</v>
      </c>
      <c r="BW132" s="82">
        <f t="shared" ca="1" si="94"/>
        <v>24627394.505012386</v>
      </c>
      <c r="BX132" s="10">
        <f t="shared" ca="1" si="79"/>
        <v>2467.7622150568959</v>
      </c>
      <c r="BY132" s="10">
        <f t="shared" ca="1" si="80"/>
        <v>5696.9165836231687</v>
      </c>
      <c r="BZ132" s="10">
        <f t="shared" ca="1" si="81"/>
        <v>51190.535047660844</v>
      </c>
      <c r="CA132" s="10">
        <f t="shared" ca="1" si="82"/>
        <v>38349.820178693539</v>
      </c>
      <c r="CB132" s="10">
        <v>0</v>
      </c>
      <c r="CC132" s="82">
        <f t="shared" ca="1" si="83"/>
        <v>-46.054023856937391</v>
      </c>
      <c r="CD132" s="82">
        <f t="shared" ca="1" si="84"/>
        <v>1523.9619493016967</v>
      </c>
      <c r="CE132" s="82">
        <f t="shared" ca="1" si="85"/>
        <v>233430.74276078786</v>
      </c>
      <c r="CF132" s="82">
        <f t="shared" ca="1" si="86"/>
        <v>174876.6056209477</v>
      </c>
      <c r="CG132" s="82">
        <f t="shared" ca="1" si="95"/>
        <v>409785.25630718033</v>
      </c>
      <c r="CH132" s="13">
        <f t="shared" ca="1" si="96"/>
        <v>67</v>
      </c>
      <c r="CI132" s="81">
        <f t="shared" ca="1" si="105"/>
        <v>1.5492151455743133E-2</v>
      </c>
      <c r="CJ132" s="81">
        <f t="shared" ca="1" si="106"/>
        <v>1.7856166457431315E-2</v>
      </c>
      <c r="CK132" s="81">
        <f t="shared" ca="1" si="107"/>
        <v>5.1739749142111137E-2</v>
      </c>
      <c r="CL132" s="81">
        <f t="shared" ca="1" si="108"/>
        <v>2.255905702114596E-2</v>
      </c>
      <c r="CM132" s="89">
        <f t="shared" ca="1" si="97"/>
        <v>0.10764712407643154</v>
      </c>
    </row>
    <row r="133" spans="1:91" x14ac:dyDescent="0.3">
      <c r="A133">
        <v>68</v>
      </c>
      <c r="B133" s="3">
        <f t="shared" si="62"/>
        <v>0.37777777777777777</v>
      </c>
      <c r="C133" s="3">
        <f t="shared" si="98"/>
        <v>2.2666666666666666</v>
      </c>
      <c r="D133" s="4">
        <f t="shared" ca="1" si="87"/>
        <v>133</v>
      </c>
      <c r="E133" s="58">
        <f>(0.5*(COS(B133*2*PI())+1)*('key variables'!$B$4-'key variables'!$B$6)+'key variables'!$B$6)/'key variables'!$B$4</f>
        <v>1</v>
      </c>
      <c r="F133" s="10">
        <f t="shared" ca="1" si="99"/>
        <v>11692329.991059206</v>
      </c>
      <c r="G133" s="10">
        <f t="shared" ca="1" si="100"/>
        <v>13496079.205046907</v>
      </c>
      <c r="H133" s="10">
        <f t="shared" ca="1" si="101"/>
        <v>40416895.238026686</v>
      </c>
      <c r="I133" s="10">
        <f t="shared" ca="1" si="102"/>
        <v>18153579.652369842</v>
      </c>
      <c r="J133" s="10">
        <f t="shared" ca="1" si="88"/>
        <v>83758884.086502641</v>
      </c>
      <c r="K133" s="82">
        <f t="shared" ca="1" si="65"/>
        <v>6993814.0900262315</v>
      </c>
      <c r="L133" s="82">
        <f t="shared" ca="1" si="66"/>
        <v>8072733.9184357375</v>
      </c>
      <c r="M133" s="82">
        <f t="shared" ca="1" si="67"/>
        <v>24179604.441349961</v>
      </c>
      <c r="N133" s="82">
        <f t="shared" ca="1" si="68"/>
        <v>10868612.505663782</v>
      </c>
      <c r="O133" s="82">
        <f t="shared" ca="1" si="89"/>
        <v>50114764.95547571</v>
      </c>
      <c r="P133" s="10">
        <f ca="1">IF(IF($A133&gt;='key variables'!$B$26,K133*SUMPRODUCT(Z133:AC133,'control variables'!$O$3:$R$3)/J133+F$65*'key variables'!$B$25/scenario!J$65,K133*SUMPRODUCT(Z133:AC133,'control variables'!$O$7:$R$7)/J133+F$65*'key variables'!$B$25/scenario!J$65)&lt;'key variables'!$B$28,0,IF($A133&gt;='key variables'!$B$26,K133*SUMPRODUCT(Z133:AC133,'control variables'!$O$3:$R$3)/J133+F$65*'key variables'!$B$25/scenario!J$65,K133*SUMPRODUCT(Z133:AC133,'control variables'!$O$7:$R$7)/J133+F$65*'key variables'!$B$25/scenario!J$65))</f>
        <v>342464.7505412536</v>
      </c>
      <c r="Q133" s="10">
        <f ca="1">IF(IF($A133&gt;='key variables'!$B$26,L133*SUMPRODUCT(Z133:AC133,'control variables'!$O$4:$R$4)/J133+G$65*'key variables'!$B$25/scenario!J$65,L133*SUMPRODUCT(Z133:AC133,'control variables'!$O$7:$R$7)/J133+G$65*'key variables'!$B$25/scenario!J$65)&lt;'key variables'!$B$28,0,IF($A133&gt;='key variables'!$B$26,L133*SUMPRODUCT(Z133:AC133,'control variables'!$O$4:$R$4)/J133+G$65*'key variables'!$B$25/scenario!J$65,L133*SUMPRODUCT(Z133:AC133,'control variables'!$O$7:$R$7)/J133+G$65*'key variables'!$B$25/scenario!J$65))</f>
        <v>395296.01044237113</v>
      </c>
      <c r="R133" s="10">
        <f ca="1">IF(IF($A133&gt;='key variables'!$B$26,M133*SUMPRODUCT(Z133:AC133,'control variables'!$O$5:$R$5)/J133+H$65*'key variables'!$B$25/scenario!J$65,M133*SUMPRODUCT(Z133:AC133,'control variables'!$O$7:$R$7)/J133+H$65*'key variables'!$B$25/scenario!J$65)&lt;'key variables'!$B$28,0,IF($A133&gt;='key variables'!$B$26,M133*SUMPRODUCT(Z133:AC133,'control variables'!$O$5:$R$5)/J133+H$65*'key variables'!$B$25/scenario!J$65,M133*SUMPRODUCT(Z133:AC133,'control variables'!$O$7:$R$7)/J133+H$65*'key variables'!$B$25/scenario!J$65))</f>
        <v>1183998.0440718355</v>
      </c>
      <c r="S133" s="10">
        <f ca="1">IF(IF($A133&gt;='key variables'!$B$26,N133*SUMPRODUCT(Z133:AC133,'control variables'!$O$6:$R$6)/J133+I$65*'key variables'!$B$25/scenario!J$65,N133*SUMPRODUCT(Z133:AC133,'control variables'!$O$7:$R$7)/J133+I$65*'key variables'!$B$25/scenario!J$65)&lt;'key variables'!$B$28,0,IF($A133&gt;='key variables'!$B$26,N133*SUMPRODUCT(Z133:AC133,'control variables'!$O$6:$R$6)/J133+I$65*'key variables'!$B$25/scenario!J$65,N133*SUMPRODUCT(Z133:AC133,'control variables'!$O$7:$R$7)/J133+I$65*'key variables'!$B$25/scenario!J$65))</f>
        <v>532201.25993765669</v>
      </c>
      <c r="T133" s="10">
        <f t="shared" ref="T133:T196" ca="1" si="109">SUM(P133:S133)</f>
        <v>2453960.064993117</v>
      </c>
      <c r="U133" s="82">
        <f ca="1">SUMPRODUCT(P103:P132,'control variables'!AD$7:AD$36)</f>
        <v>300746.79998855718</v>
      </c>
      <c r="V133" s="82">
        <f ca="1">SUMPRODUCT(Q103:Q132,'control variables'!AE$7:AE$36)</f>
        <v>347142.32632962777</v>
      </c>
      <c r="W133" s="82">
        <f ca="1">SUMPRODUCT(R103:R132,'control variables'!AF$7:AF$36)</f>
        <v>1039767.2238808154</v>
      </c>
      <c r="X133" s="82">
        <f ca="1">SUMPRODUCT(S103:S132,'control variables'!AG$7:AG$36)</f>
        <v>467370.22021438036</v>
      </c>
      <c r="Y133" s="82">
        <f t="shared" ca="1" si="103"/>
        <v>2155026.5704133809</v>
      </c>
      <c r="Z133" s="10">
        <f ca="1">IF($A133&gt;='key variables'!$B$26,SUMPRODUCT(P103:P132,'control variables'!V$7:V$36)*$E133,SUMPRODUCT(P103:P132,'control variables'!Z$7:Z$36)*$E133)</f>
        <v>572375.533832844</v>
      </c>
      <c r="AA133" s="10">
        <f ca="1">IF($A133&gt;='key variables'!$B$26,SUMPRODUCT(Q103:Q132,'control variables'!W$7:W$36)*$E133,SUMPRODUCT(Q103:Q132,'control variables'!AA$7:AA$36)*$E133)</f>
        <v>660674.6085293541</v>
      </c>
      <c r="AB133" s="10">
        <f ca="1">IF($A133&gt;='key variables'!$B$26,SUMPRODUCT(R103:R132,'control variables'!X$7:X$36)*$E133,SUMPRODUCT(R103:R132,'control variables'!AB$7:AB$36)*$E133)</f>
        <v>1978865.0115423324</v>
      </c>
      <c r="AC133" s="10">
        <f ca="1">IF($A133&gt;='key variables'!$B$26,SUMPRODUCT(S103:S132,'control variables'!Y$7:Y$36)*$E133,SUMPRODUCT(S103:S132,'control variables'!AC$7:AC$36)*$E133)</f>
        <v>889490.02716889442</v>
      </c>
      <c r="AD133" s="10">
        <f t="shared" ca="1" si="104"/>
        <v>4101405.1810734244</v>
      </c>
      <c r="AE133" s="82">
        <f ca="1">SUMPRODUCT(P103:P132,'control variables'!AL$7:AL$36)</f>
        <v>161160.98102228358</v>
      </c>
      <c r="AF133" s="82">
        <f ca="1">SUMPRODUCT(Q103:Q132,'control variables'!AM$7:AM$36)</f>
        <v>185536.52474901715</v>
      </c>
      <c r="AG133" s="82">
        <f ca="1">SUMPRODUCT(R103:R132,'control variables'!AN$7:AN$36)</f>
        <v>529013.3931817516</v>
      </c>
      <c r="AH133" s="82">
        <f ca="1">SUMPRODUCT(S103:S132,'control variables'!AO$7:AO$36)</f>
        <v>229057.55184075009</v>
      </c>
      <c r="AI133" s="82">
        <f t="shared" ca="1" si="69"/>
        <v>1104768.4507938025</v>
      </c>
      <c r="AJ133" s="10">
        <f ca="1">SUMPRODUCT(P103:P132,'control variables'!AP$7:AP$36)</f>
        <v>403.09124404337723</v>
      </c>
      <c r="AK133" s="10">
        <f ca="1">SUMPRODUCT(Q103:Q132,'control variables'!AQ$7:AQ$36)</f>
        <v>1163.1880387891549</v>
      </c>
      <c r="AL133" s="10">
        <f ca="1">SUMPRODUCT(R103:R132,'control variables'!AR$7:AR$36)</f>
        <v>41808.032252272656</v>
      </c>
      <c r="AM133" s="10">
        <f ca="1">SUMPRODUCT(S103:S132,'control variables'!AS$7:AS$36)</f>
        <v>31320.839241217142</v>
      </c>
      <c r="AN133" s="10">
        <f t="shared" ca="1" si="90"/>
        <v>74695.150776322334</v>
      </c>
      <c r="AO133" s="82">
        <f ca="1">SUMPRODUCT(P103:P132,'control variables'!AX$7:AX$36)</f>
        <v>434.38444752214042</v>
      </c>
      <c r="AP133" s="82">
        <f ca="1">SUMPRODUCT(Q103:Q132,'control variables'!AY$7:AY$36)</f>
        <v>1002.7919009610961</v>
      </c>
      <c r="AQ133" s="82">
        <f ca="1">SUMPRODUCT(R103:R132,'control variables'!AZ$7:AZ$36)</f>
        <v>9010.7434781872798</v>
      </c>
      <c r="AR133" s="82">
        <f ca="1">SUMPRODUCT(S103:S132,'control variables'!BA$7:BA$36)</f>
        <v>6750.4743160641801</v>
      </c>
      <c r="AS133" s="82">
        <f t="shared" ca="1" si="91"/>
        <v>17198.394142734698</v>
      </c>
      <c r="AT133" s="10">
        <f ca="1">SUMPRODUCT(P103:P132,'control variables'!AT$7:AT$36)</f>
        <v>-17.206346476926356</v>
      </c>
      <c r="AU133" s="10">
        <f ca="1">SUMPRODUCT(Q103:Q132,'control variables'!AU$7:AU$36)</f>
        <v>18.66510065150322</v>
      </c>
      <c r="AV133" s="10">
        <f ca="1">SUMPRODUCT(R103:R132,'control variables'!AV$7:AV$36)</f>
        <v>8037.3419158625438</v>
      </c>
      <c r="AW133" s="10">
        <f ca="1">SUMPRODUCT(S103:S132,'control variables'!AW$7:AW$36)</f>
        <v>6021.2423429649116</v>
      </c>
      <c r="AX133" s="10">
        <f t="shared" ca="1" si="70"/>
        <v>14060.043013002032</v>
      </c>
      <c r="AY133" s="82">
        <f ca="1">SUMPRODUCT(P103:P132,'control variables'!BB$7:BB$36)</f>
        <v>140.57565823272725</v>
      </c>
      <c r="AZ133" s="82">
        <f ca="1">SUMPRODUCT(Q103:Q132,'control variables'!BC$7:BC$36)</f>
        <v>358.46767780885301</v>
      </c>
      <c r="BA133" s="82">
        <f ca="1">SUMPRODUCT(R103:R132,'control variables'!BD$7:BD$36)</f>
        <v>2509.3839304842772</v>
      </c>
      <c r="BB133" s="82">
        <f ca="1">SUMPRODUCT(S103:S132,'control variables'!BE$7:BE$36)</f>
        <v>356.60136979094619</v>
      </c>
      <c r="BC133" s="82">
        <f t="shared" ca="1" si="92"/>
        <v>3365.0286363168038</v>
      </c>
      <c r="BD133" s="10">
        <f ca="1">SUMPRODUCT(P103:P132,'control variables'!BF$7:BF$36)</f>
        <v>29.407203263922955</v>
      </c>
      <c r="BE133" s="10">
        <f ca="1">SUMPRODUCT(Q103:Q132,'control variables'!BG$7:BG$36)</f>
        <v>33.943785776855648</v>
      </c>
      <c r="BF133" s="10">
        <f ca="1">SUMPRODUCT(R103:R132,'control variables'!BH$7:BH$36)</f>
        <v>1016.6906547631232</v>
      </c>
      <c r="BG133" s="10">
        <f ca="1">SUMPRODUCT(S103:S132,'control variables'!BI$7:BI$36)</f>
        <v>2284.9870831329949</v>
      </c>
      <c r="BH133" s="10">
        <f t="shared" ca="1" si="93"/>
        <v>3365.0287269368969</v>
      </c>
      <c r="BI133" s="82">
        <f t="shared" ca="1" si="71"/>
        <v>161284.35033403939</v>
      </c>
      <c r="BJ133" s="82">
        <f t="shared" ca="1" si="72"/>
        <v>185913.65752747751</v>
      </c>
      <c r="BK133" s="82">
        <f t="shared" ca="1" si="73"/>
        <v>539560.11902809842</v>
      </c>
      <c r="BL133" s="82">
        <f t="shared" ca="1" si="74"/>
        <v>235435.39555350595</v>
      </c>
      <c r="BM133" s="82">
        <f t="shared" ca="1" si="64"/>
        <v>1122193.5224431213</v>
      </c>
      <c r="BN133" s="10">
        <f ca="1">BN132+BI133-INDIRECT(ADDRESS(MAX($D133-'key variables'!$B$9*30,34),scenario!BI$4),TRUE)</f>
        <v>1458935.9572804982</v>
      </c>
      <c r="BO133" s="10">
        <f ca="1">BO132+BJ133-INDIRECT(ADDRESS(MAX($D133-'key variables'!$B$9*30,34),scenario!BJ$4),TRUE)</f>
        <v>1681579.586406542</v>
      </c>
      <c r="BP133" s="10">
        <f ca="1">BP132+BK133-INDIRECT(ADDRESS(MAX($D133-'key variables'!$B$9*30,34),scenario!BK$4),TRUE)</f>
        <v>4873378.3629994672</v>
      </c>
      <c r="BQ133" s="10">
        <f ca="1">BQ132+BL133-INDIRECT(ADDRESS(MAX($D133-'key variables'!$B$9*30,34),scenario!BL$4),TRUE)</f>
        <v>2125024.241771162</v>
      </c>
      <c r="BR133" s="10">
        <f t="shared" ca="1" si="63"/>
        <v>10138918.148457671</v>
      </c>
      <c r="BS133" s="82">
        <f t="shared" ca="1" si="75"/>
        <v>3582015.2870904659</v>
      </c>
      <c r="BT133" s="82">
        <f t="shared" ca="1" si="76"/>
        <v>4137027.7668612232</v>
      </c>
      <c r="BU133" s="82">
        <f t="shared" ca="1" si="77"/>
        <v>12546893.78709433</v>
      </c>
      <c r="BV133" s="82">
        <f t="shared" ca="1" si="78"/>
        <v>5689859.1777894208</v>
      </c>
      <c r="BW133" s="82">
        <f t="shared" ca="1" si="94"/>
        <v>25955796.01883544</v>
      </c>
      <c r="BX133" s="10">
        <f t="shared" ca="1" si="79"/>
        <v>2732.1638010823863</v>
      </c>
      <c r="BY133" s="10">
        <f t="shared" ca="1" si="80"/>
        <v>6307.297020998556</v>
      </c>
      <c r="BZ133" s="10">
        <f t="shared" ca="1" si="81"/>
        <v>56675.203940600724</v>
      </c>
      <c r="CA133" s="10">
        <f t="shared" ca="1" si="82"/>
        <v>42458.706041833779</v>
      </c>
      <c r="CB133" s="10">
        <v>0</v>
      </c>
      <c r="CC133" s="82">
        <f t="shared" ca="1" si="83"/>
        <v>-60.140880858774196</v>
      </c>
      <c r="CD133" s="82">
        <f t="shared" ca="1" si="84"/>
        <v>1665.6929864782521</v>
      </c>
      <c r="CE133" s="82">
        <f t="shared" ca="1" si="85"/>
        <v>258190.68961901069</v>
      </c>
      <c r="CF133" s="82">
        <f t="shared" ca="1" si="86"/>
        <v>193425.72820313575</v>
      </c>
      <c r="CG133" s="82">
        <f t="shared" ca="1" si="95"/>
        <v>453221.96992776589</v>
      </c>
      <c r="CH133" s="13">
        <f t="shared" ca="1" si="96"/>
        <v>68</v>
      </c>
      <c r="CI133" s="81">
        <f t="shared" ca="1" si="105"/>
        <v>1.7418283125331169E-2</v>
      </c>
      <c r="CJ133" s="81">
        <f t="shared" ca="1" si="106"/>
        <v>2.007643254499281E-2</v>
      </c>
      <c r="CK133" s="81">
        <f t="shared" ca="1" si="107"/>
        <v>5.8183420375639769E-2</v>
      </c>
      <c r="CL133" s="81">
        <f t="shared" ca="1" si="108"/>
        <v>2.5370732489421979E-2</v>
      </c>
      <c r="CM133" s="89">
        <f t="shared" ca="1" si="97"/>
        <v>0.12104886853538573</v>
      </c>
    </row>
    <row r="134" spans="1:91" x14ac:dyDescent="0.3">
      <c r="A134">
        <v>69</v>
      </c>
      <c r="B134" s="3">
        <f t="shared" ref="B134:B197" si="110">(A134+68)/360</f>
        <v>0.38055555555555554</v>
      </c>
      <c r="C134" s="3">
        <f t="shared" si="98"/>
        <v>2.2999999999999998</v>
      </c>
      <c r="D134" s="4">
        <f t="shared" ca="1" si="87"/>
        <v>134</v>
      </c>
      <c r="E134" s="58">
        <f>(0.5*(COS(B134*2*PI())+1)*('key variables'!$B$4-'key variables'!$B$6)+'key variables'!$B$6)/'key variables'!$B$4</f>
        <v>1</v>
      </c>
      <c r="F134" s="10">
        <f t="shared" ca="1" si="99"/>
        <v>11692300.583855942</v>
      </c>
      <c r="G134" s="10">
        <f t="shared" ca="1" si="100"/>
        <v>13496045.26126113</v>
      </c>
      <c r="H134" s="10">
        <f t="shared" ca="1" si="101"/>
        <v>40415878.547371924</v>
      </c>
      <c r="I134" s="10">
        <f t="shared" ca="1" si="102"/>
        <v>18151294.665286709</v>
      </c>
      <c r="J134" s="10">
        <f t="shared" ca="1" si="88"/>
        <v>83755519.057775706</v>
      </c>
      <c r="K134" s="82">
        <f t="shared" ca="1" si="65"/>
        <v>6651349.3394849785</v>
      </c>
      <c r="L134" s="82">
        <f t="shared" ca="1" si="66"/>
        <v>7677437.9079933651</v>
      </c>
      <c r="M134" s="82">
        <f t="shared" ca="1" si="67"/>
        <v>22995606.397278123</v>
      </c>
      <c r="N134" s="82">
        <f t="shared" ca="1" si="68"/>
        <v>10336411.245726127</v>
      </c>
      <c r="O134" s="82">
        <f t="shared" ca="1" si="89"/>
        <v>47660804.89048259</v>
      </c>
      <c r="P134" s="10">
        <f ca="1">IF(IF($A134&gt;='key variables'!$B$26,K134*SUMPRODUCT(Z134:AC134,'control variables'!$O$3:$R$3)/J134+F$65*'key variables'!$B$25/scenario!J$65,K134*SUMPRODUCT(Z134:AC134,'control variables'!$O$7:$R$7)/J134+F$65*'key variables'!$B$25/scenario!J$65)&lt;'key variables'!$B$28,0,IF($A134&gt;='key variables'!$B$26,K134*SUMPRODUCT(Z134:AC134,'control variables'!$O$3:$R$3)/J134+F$65*'key variables'!$B$25/scenario!J$65,K134*SUMPRODUCT(Z134:AC134,'control variables'!$O$7:$R$7)/J134+F$65*'key variables'!$B$25/scenario!J$65))</f>
        <v>340788.74354881357</v>
      </c>
      <c r="Q134" s="10">
        <f ca="1">IF(IF($A134&gt;='key variables'!$B$26,L134*SUMPRODUCT(Z134:AC134,'control variables'!$O$4:$R$4)/J134+G$65*'key variables'!$B$25/scenario!J$65,L134*SUMPRODUCT(Z134:AC134,'control variables'!$O$7:$R$7)/J134+G$65*'key variables'!$B$25/scenario!J$65)&lt;'key variables'!$B$28,0,IF($A134&gt;='key variables'!$B$26,L134*SUMPRODUCT(Z134:AC134,'control variables'!$O$4:$R$4)/J134+G$65*'key variables'!$B$25/scenario!J$65,L134*SUMPRODUCT(Z134:AC134,'control variables'!$O$7:$R$7)/J134+G$65*'key variables'!$B$25/scenario!J$65))</f>
        <v>393361.449654617</v>
      </c>
      <c r="R134" s="10">
        <f ca="1">IF(IF($A134&gt;='key variables'!$B$26,M134*SUMPRODUCT(Z134:AC134,'control variables'!$O$5:$R$5)/J134+H$65*'key variables'!$B$25/scenario!J$65,M134*SUMPRODUCT(Z134:AC134,'control variables'!$O$7:$R$7)/J134+H$65*'key variables'!$B$25/scenario!J$65)&lt;'key variables'!$B$28,0,IF($A134&gt;='key variables'!$B$26,M134*SUMPRODUCT(Z134:AC134,'control variables'!$O$5:$R$5)/J134+H$65*'key variables'!$B$25/scenario!J$65,M134*SUMPRODUCT(Z134:AC134,'control variables'!$O$7:$R$7)/J134+H$65*'key variables'!$B$25/scenario!J$65))</f>
        <v>1178203.6112206776</v>
      </c>
      <c r="S134" s="10">
        <f ca="1">IF(IF($A134&gt;='key variables'!$B$26,N134*SUMPRODUCT(Z134:AC134,'control variables'!$O$6:$R$6)/J134+I$65*'key variables'!$B$25/scenario!J$65,N134*SUMPRODUCT(Z134:AC134,'control variables'!$O$7:$R$7)/J134+I$65*'key variables'!$B$25/scenario!J$65)&lt;'key variables'!$B$28,0,IF($A134&gt;='key variables'!$B$26,N134*SUMPRODUCT(Z134:AC134,'control variables'!$O$6:$R$6)/J134+I$65*'key variables'!$B$25/scenario!J$65,N134*SUMPRODUCT(Z134:AC134,'control variables'!$O$7:$R$7)/J134+I$65*'key variables'!$B$25/scenario!J$65))</f>
        <v>529596.69105390692</v>
      </c>
      <c r="T134" s="10">
        <f t="shared" ca="1" si="109"/>
        <v>2441950.4954780154</v>
      </c>
      <c r="U134" s="82">
        <f ca="1">SUMPRODUCT(P104:P133,'control variables'!AD$7:AD$36)</f>
        <v>314668.01310113305</v>
      </c>
      <c r="V134" s="82">
        <f ca="1">SUMPRODUCT(Q104:Q133,'control variables'!AE$7:AE$36)</f>
        <v>363211.13339728059</v>
      </c>
      <c r="W134" s="82">
        <f ca="1">SUMPRODUCT(R104:R133,'control variables'!AF$7:AF$36)</f>
        <v>1087896.8169859354</v>
      </c>
      <c r="X134" s="82">
        <f ca="1">SUMPRODUCT(S104:S133,'control variables'!AG$7:AG$36)</f>
        <v>489004.23407029989</v>
      </c>
      <c r="Y134" s="82">
        <f t="shared" ca="1" si="103"/>
        <v>2254780.1975546489</v>
      </c>
      <c r="Z134" s="10">
        <f ca="1">IF($A134&gt;='key variables'!$B$26,SUMPRODUCT(P104:P133,'control variables'!V$7:V$36)*$E134,SUMPRODUCT(P104:P133,'control variables'!Z$7:Z$36)*$E134)</f>
        <v>598876.54374628165</v>
      </c>
      <c r="AA134" s="10">
        <f ca="1">IF($A134&gt;='key variables'!$B$26,SUMPRODUCT(Q104:Q133,'control variables'!W$7:W$36)*$E134,SUMPRODUCT(Q104:Q133,'control variables'!AA$7:AA$36)*$E134)</f>
        <v>691263.86910265125</v>
      </c>
      <c r="AB134" s="10">
        <f ca="1">IF($A134&gt;='key variables'!$B$26,SUMPRODUCT(R104:R133,'control variables'!X$7:X$36)*$E134,SUMPRODUCT(R104:R133,'control variables'!AB$7:AB$36)*$E134)</f>
        <v>2070486.5400466474</v>
      </c>
      <c r="AC134" s="10">
        <f ca="1">IF($A134&gt;='key variables'!$B$26,SUMPRODUCT(S104:S133,'control variables'!Y$7:Y$36)*$E134,SUMPRODUCT(S104:S133,'control variables'!AC$7:AC$36)*$E134)</f>
        <v>930673.45069864788</v>
      </c>
      <c r="AD134" s="10">
        <f t="shared" ca="1" si="104"/>
        <v>4291300.4035942284</v>
      </c>
      <c r="AE134" s="82">
        <f ca="1">SUMPRODUCT(P104:P133,'control variables'!AL$7:AL$36)</f>
        <v>177703.19778370703</v>
      </c>
      <c r="AF134" s="82">
        <f ca="1">SUMPRODUCT(Q104:Q133,'control variables'!AM$7:AM$36)</f>
        <v>204580.74618581185</v>
      </c>
      <c r="AG134" s="82">
        <f ca="1">SUMPRODUCT(R104:R133,'control variables'!AN$7:AN$36)</f>
        <v>583313.47353742179</v>
      </c>
      <c r="AH134" s="82">
        <f ca="1">SUMPRODUCT(S104:S133,'control variables'!AO$7:AO$36)</f>
        <v>252568.94801962265</v>
      </c>
      <c r="AI134" s="82">
        <f t="shared" ca="1" si="69"/>
        <v>1218166.3655265633</v>
      </c>
      <c r="AJ134" s="10">
        <f ca="1">SUMPRODUCT(P104:P133,'control variables'!AP$7:AP$36)</f>
        <v>434.9546876067954</v>
      </c>
      <c r="AK134" s="10">
        <f ca="1">SUMPRODUCT(Q104:Q133,'control variables'!AQ$7:AQ$36)</f>
        <v>1255.1354005225023</v>
      </c>
      <c r="AL134" s="10">
        <f ca="1">SUMPRODUCT(R104:R133,'control variables'!AR$7:AR$36)</f>
        <v>45112.861855627933</v>
      </c>
      <c r="AM134" s="10">
        <f ca="1">SUMPRODUCT(S104:S133,'control variables'!AS$7:AS$36)</f>
        <v>33796.680153836969</v>
      </c>
      <c r="AN134" s="10">
        <f t="shared" ca="1" si="90"/>
        <v>80599.632097594207</v>
      </c>
      <c r="AO134" s="82">
        <f ca="1">SUMPRODUCT(P104:P133,'control variables'!AX$7:AX$36)</f>
        <v>471.64885677606514</v>
      </c>
      <c r="AP134" s="82">
        <f ca="1">SUMPRODUCT(Q104:Q133,'control variables'!AY$7:AY$36)</f>
        <v>1088.8181111698093</v>
      </c>
      <c r="AQ134" s="82">
        <f ca="1">SUMPRODUCT(R104:R133,'control variables'!AZ$7:AZ$36)</f>
        <v>9783.7454458421817</v>
      </c>
      <c r="AR134" s="82">
        <f ca="1">SUMPRODUCT(S104:S133,'control variables'!BA$7:BA$36)</f>
        <v>7329.5752461431766</v>
      </c>
      <c r="AS134" s="82">
        <f t="shared" ca="1" si="91"/>
        <v>18673.787659931233</v>
      </c>
      <c r="AT134" s="10">
        <f ca="1">SUMPRODUCT(P104:P133,'control variables'!AT$7:AT$36)</f>
        <v>-19.4447848521006</v>
      </c>
      <c r="AU134" s="10">
        <f ca="1">SUMPRODUCT(Q104:Q133,'control variables'!AU$7:AU$36)</f>
        <v>21.093313847770215</v>
      </c>
      <c r="AV134" s="10">
        <f ca="1">SUMPRODUCT(R104:R133,'control variables'!AV$7:AV$36)</f>
        <v>9082.9499769921513</v>
      </c>
      <c r="AW134" s="10">
        <f ca="1">SUMPRODUCT(S104:S133,'control variables'!AW$7:AW$36)</f>
        <v>6804.5684223735179</v>
      </c>
      <c r="AX134" s="10">
        <f t="shared" ca="1" si="70"/>
        <v>15889.166928361337</v>
      </c>
      <c r="AY134" s="82">
        <f ca="1">SUMPRODUCT(P104:P133,'control variables'!BB$7:BB$36)</f>
        <v>157.9930465257699</v>
      </c>
      <c r="AZ134" s="82">
        <f ca="1">SUMPRODUCT(Q104:Q133,'control variables'!BC$7:BC$36)</f>
        <v>402.88198689617502</v>
      </c>
      <c r="BA134" s="82">
        <f ca="1">SUMPRODUCT(R104:R133,'control variables'!BD$7:BD$36)</f>
        <v>2820.2977461692662</v>
      </c>
      <c r="BB134" s="82">
        <f ca="1">SUMPRODUCT(S104:S133,'control variables'!BE$7:BE$36)</f>
        <v>400.78444246201411</v>
      </c>
      <c r="BC134" s="82">
        <f t="shared" ca="1" si="92"/>
        <v>3781.9572220532255</v>
      </c>
      <c r="BD134" s="10">
        <f ca="1">SUMPRODUCT(P104:P133,'control variables'!BF$7:BF$36)</f>
        <v>33.0507691863547</v>
      </c>
      <c r="BE134" s="10">
        <f ca="1">SUMPRODUCT(Q104:Q133,'control variables'!BG$7:BG$36)</f>
        <v>38.149436345694404</v>
      </c>
      <c r="BF134" s="10">
        <f ca="1">SUMPRODUCT(R104:R133,'control variables'!BH$7:BH$36)</f>
        <v>1142.6590914792496</v>
      </c>
      <c r="BG134" s="10">
        <f ca="1">SUMPRODUCT(S104:S133,'control variables'!BI$7:BI$36)</f>
        <v>2568.0980268898907</v>
      </c>
      <c r="BH134" s="10">
        <f t="shared" ca="1" si="93"/>
        <v>3781.9573239011893</v>
      </c>
      <c r="BI134" s="82">
        <f t="shared" ca="1" si="71"/>
        <v>177841.74604538071</v>
      </c>
      <c r="BJ134" s="82">
        <f t="shared" ca="1" si="72"/>
        <v>205004.72148655579</v>
      </c>
      <c r="BK134" s="82">
        <f t="shared" ca="1" si="73"/>
        <v>595216.72126058314</v>
      </c>
      <c r="BL134" s="82">
        <f t="shared" ca="1" si="74"/>
        <v>259774.30088445821</v>
      </c>
      <c r="BM134" s="82">
        <f t="shared" ca="1" si="64"/>
        <v>1237837.4896769777</v>
      </c>
      <c r="BN134" s="10">
        <f ca="1">BN133+BI134-INDIRECT(ADDRESS(MAX($D134-'key variables'!$B$9*30,34),scenario!BI$4),TRUE)</f>
        <v>1636777.7033258788</v>
      </c>
      <c r="BO134" s="10">
        <f ca="1">BO133+BJ134-INDIRECT(ADDRESS(MAX($D134-'key variables'!$B$9*30,34),scenario!BJ$4),TRUE)</f>
        <v>1886584.3078930979</v>
      </c>
      <c r="BP134" s="10">
        <f ca="1">BP133+BK134-INDIRECT(ADDRESS(MAX($D134-'key variables'!$B$9*30,34),scenario!BK$4),TRUE)</f>
        <v>5468595.0842600502</v>
      </c>
      <c r="BQ134" s="10">
        <f ca="1">BQ133+BL134-INDIRECT(ADDRESS(MAX($D134-'key variables'!$B$9*30,34),scenario!BL$4),TRUE)</f>
        <v>2384798.5426556203</v>
      </c>
      <c r="BR134" s="10">
        <f t="shared" ca="1" si="63"/>
        <v>11376755.638134649</v>
      </c>
      <c r="BS134" s="82">
        <f t="shared" ca="1" si="75"/>
        <v>3744929.2338247122</v>
      </c>
      <c r="BT134" s="82">
        <f t="shared" ca="1" si="76"/>
        <v>4325346.3455929393</v>
      </c>
      <c r="BU134" s="82">
        <f t="shared" ca="1" si="77"/>
        <v>13128738.017962946</v>
      </c>
      <c r="BV134" s="82">
        <f t="shared" ca="1" si="78"/>
        <v>5957113.4699319797</v>
      </c>
      <c r="BW134" s="82">
        <f t="shared" ca="1" si="94"/>
        <v>27156127.067312576</v>
      </c>
      <c r="BX134" s="10">
        <f t="shared" ca="1" si="79"/>
        <v>3012.7688421463272</v>
      </c>
      <c r="BY134" s="10">
        <f t="shared" ca="1" si="80"/>
        <v>6955.083708926496</v>
      </c>
      <c r="BZ134" s="10">
        <f t="shared" ca="1" si="81"/>
        <v>62495.992548794398</v>
      </c>
      <c r="CA134" s="10">
        <f t="shared" ca="1" si="82"/>
        <v>46819.39881862505</v>
      </c>
      <c r="CB134" s="10">
        <v>0</v>
      </c>
      <c r="CC134" s="82">
        <f t="shared" ca="1" si="83"/>
        <v>-77.390265175943355</v>
      </c>
      <c r="CD134" s="82">
        <f t="shared" ca="1" si="84"/>
        <v>1810.916961983175</v>
      </c>
      <c r="CE134" s="82">
        <f t="shared" ca="1" si="85"/>
        <v>284436.85605180432</v>
      </c>
      <c r="CF134" s="82">
        <f t="shared" ca="1" si="86"/>
        <v>213088.26468845599</v>
      </c>
      <c r="CG134" s="82">
        <f t="shared" ca="1" si="95"/>
        <v>499258.64743706759</v>
      </c>
      <c r="CH134" s="13">
        <f t="shared" ca="1" si="96"/>
        <v>69</v>
      </c>
      <c r="CI134" s="81">
        <f t="shared" ca="1" si="105"/>
        <v>1.9542326544437116E-2</v>
      </c>
      <c r="CJ134" s="81">
        <f t="shared" ca="1" si="106"/>
        <v>2.2524895423210334E-2</v>
      </c>
      <c r="CK134" s="81">
        <f t="shared" ca="1" si="107"/>
        <v>6.5292355008721728E-2</v>
      </c>
      <c r="CL134" s="81">
        <f t="shared" ca="1" si="108"/>
        <v>2.847333010987077E-2</v>
      </c>
      <c r="CM134" s="89">
        <f t="shared" ca="1" si="97"/>
        <v>0.13583290708623996</v>
      </c>
    </row>
    <row r="135" spans="1:91" x14ac:dyDescent="0.3">
      <c r="A135">
        <v>70</v>
      </c>
      <c r="B135" s="3">
        <f t="shared" si="110"/>
        <v>0.38333333333333336</v>
      </c>
      <c r="C135" s="3">
        <f t="shared" si="98"/>
        <v>2.3333333333333335</v>
      </c>
      <c r="D135" s="4">
        <f t="shared" ca="1" si="87"/>
        <v>135</v>
      </c>
      <c r="E135" s="58">
        <f>(0.5*(COS(B135*2*PI())+1)*('key variables'!$B$4-'key variables'!$B$6)+'key variables'!$B$6)/'key variables'!$B$4</f>
        <v>1</v>
      </c>
      <c r="F135" s="10">
        <f t="shared" ca="1" si="99"/>
        <v>11692267.533086756</v>
      </c>
      <c r="G135" s="10">
        <f t="shared" ca="1" si="100"/>
        <v>13496007.111824784</v>
      </c>
      <c r="H135" s="10">
        <f t="shared" ca="1" si="101"/>
        <v>40414735.888280444</v>
      </c>
      <c r="I135" s="10">
        <f t="shared" ca="1" si="102"/>
        <v>18148726.567259818</v>
      </c>
      <c r="J135" s="10">
        <f t="shared" ca="1" si="88"/>
        <v>83751737.100451797</v>
      </c>
      <c r="K135" s="82">
        <f t="shared" ca="1" si="65"/>
        <v>6310560.5959361652</v>
      </c>
      <c r="L135" s="82">
        <f t="shared" ca="1" si="66"/>
        <v>7284076.4583387477</v>
      </c>
      <c r="M135" s="82">
        <f t="shared" ca="1" si="67"/>
        <v>21817402.786057442</v>
      </c>
      <c r="N135" s="82">
        <f t="shared" ca="1" si="68"/>
        <v>9806814.5546722189</v>
      </c>
      <c r="O135" s="82">
        <f t="shared" ca="1" si="89"/>
        <v>45218854.395004578</v>
      </c>
      <c r="P135" s="10">
        <f ca="1">IF(IF($A135&gt;='key variables'!$B$26,K135*SUMPRODUCT(Z135:AC135,'control variables'!$O$3:$R$3)/J135+F$65*'key variables'!$B$25/scenario!J$65,K135*SUMPRODUCT(Z135:AC135,'control variables'!$O$7:$R$7)/J135+F$65*'key variables'!$B$25/scenario!J$65)&lt;'key variables'!$B$28,0,IF($A135&gt;='key variables'!$B$26,K135*SUMPRODUCT(Z135:AC135,'control variables'!$O$3:$R$3)/J135+F$65*'key variables'!$B$25/scenario!J$65,K135*SUMPRODUCT(Z135:AC135,'control variables'!$O$7:$R$7)/J135+F$65*'key variables'!$B$25/scenario!J$65))</f>
        <v>335454.02161776432</v>
      </c>
      <c r="Q135" s="10">
        <f ca="1">IF(IF($A135&gt;='key variables'!$B$26,L135*SUMPRODUCT(Z135:AC135,'control variables'!$O$4:$R$4)/J135+G$65*'key variables'!$B$25/scenario!J$65,L135*SUMPRODUCT(Z135:AC135,'control variables'!$O$7:$R$7)/J135+G$65*'key variables'!$B$25/scenario!J$65)&lt;'key variables'!$B$28,0,IF($A135&gt;='key variables'!$B$26,L135*SUMPRODUCT(Z135:AC135,'control variables'!$O$4:$R$4)/J135+G$65*'key variables'!$B$25/scenario!J$65,L135*SUMPRODUCT(Z135:AC135,'control variables'!$O$7:$R$7)/J135+G$65*'key variables'!$B$25/scenario!J$65))</f>
        <v>387203.75227749912</v>
      </c>
      <c r="R135" s="10">
        <f ca="1">IF(IF($A135&gt;='key variables'!$B$26,M135*SUMPRODUCT(Z135:AC135,'control variables'!$O$5:$R$5)/J135+H$65*'key variables'!$B$25/scenario!J$65,M135*SUMPRODUCT(Z135:AC135,'control variables'!$O$7:$R$7)/J135+H$65*'key variables'!$B$25/scenario!J$65)&lt;'key variables'!$B$28,0,IF($A135&gt;='key variables'!$B$26,M135*SUMPRODUCT(Z135:AC135,'control variables'!$O$5:$R$5)/J135+H$65*'key variables'!$B$25/scenario!J$65,M135*SUMPRODUCT(Z135:AC135,'control variables'!$O$7:$R$7)/J135+H$65*'key variables'!$B$25/scenario!J$65))</f>
        <v>1159759.9602404034</v>
      </c>
      <c r="S135" s="10">
        <f ca="1">IF(IF($A135&gt;='key variables'!$B$26,N135*SUMPRODUCT(Z135:AC135,'control variables'!$O$6:$R$6)/J135+I$65*'key variables'!$B$25/scenario!J$65,N135*SUMPRODUCT(Z135:AC135,'control variables'!$O$7:$R$7)/J135+I$65*'key variables'!$B$25/scenario!J$65)&lt;'key variables'!$B$28,0,IF($A135&gt;='key variables'!$B$26,N135*SUMPRODUCT(Z135:AC135,'control variables'!$O$6:$R$6)/J135+I$65*'key variables'!$B$25/scenario!J$65,N135*SUMPRODUCT(Z135:AC135,'control variables'!$O$7:$R$7)/J135+I$65*'key variables'!$B$25/scenario!J$65))</f>
        <v>521306.36123562825</v>
      </c>
      <c r="T135" s="10">
        <f t="shared" ca="1" si="109"/>
        <v>2403724.0953712952</v>
      </c>
      <c r="U135" s="82">
        <f ca="1">SUMPRODUCT(P105:P134,'control variables'!AD$7:AD$36)</f>
        <v>326232.61679753353</v>
      </c>
      <c r="V135" s="82">
        <f ca="1">SUMPRODUCT(Q105:Q134,'control variables'!AE$7:AE$36)</f>
        <v>376559.78226204443</v>
      </c>
      <c r="W135" s="82">
        <f ca="1">SUMPRODUCT(R105:R134,'control variables'!AF$7:AF$36)</f>
        <v>1127878.9410888203</v>
      </c>
      <c r="X135" s="82">
        <f ca="1">SUMPRODUCT(S105:S134,'control variables'!AG$7:AG$36)</f>
        <v>506976.00094025268</v>
      </c>
      <c r="Y135" s="82">
        <f t="shared" ca="1" si="103"/>
        <v>2337647.3410886507</v>
      </c>
      <c r="Z135" s="10">
        <f ca="1">IF($A135&gt;='key variables'!$B$26,SUMPRODUCT(P105:P134,'control variables'!V$7:V$36)*$E135,SUMPRODUCT(P105:P134,'control variables'!Z$7:Z$36)*$E135)</f>
        <v>621308.46532290662</v>
      </c>
      <c r="AA135" s="10">
        <f ca="1">IF($A135&gt;='key variables'!$B$26,SUMPRODUCT(Q105:Q134,'control variables'!W$7:W$36)*$E135,SUMPRODUCT(Q105:Q134,'control variables'!AA$7:AA$36)*$E135)</f>
        <v>717156.3123155121</v>
      </c>
      <c r="AB135" s="10">
        <f ca="1">IF($A135&gt;='key variables'!$B$26,SUMPRODUCT(R105:R134,'control variables'!X$7:X$36)*$E135,SUMPRODUCT(R105:R134,'control variables'!AB$7:AB$36)*$E135)</f>
        <v>2148040.0728686992</v>
      </c>
      <c r="AC135" s="10">
        <f ca="1">IF($A135&gt;='key variables'!$B$26,SUMPRODUCT(S105:S134,'control variables'!Y$7:Y$36)*$E135,SUMPRODUCT(S105:S134,'control variables'!AC$7:AC$36)*$E135)</f>
        <v>965533.37980678084</v>
      </c>
      <c r="AD135" s="10">
        <f t="shared" ca="1" si="104"/>
        <v>4452038.230313899</v>
      </c>
      <c r="AE135" s="82">
        <f ca="1">SUMPRODUCT(P105:P134,'control variables'!AL$7:AL$36)</f>
        <v>195040.1978795146</v>
      </c>
      <c r="AF135" s="82">
        <f ca="1">SUMPRODUCT(Q105:Q134,'control variables'!AM$7:AM$36)</f>
        <v>224539.96166678955</v>
      </c>
      <c r="AG135" s="82">
        <f ca="1">SUMPRODUCT(R105:R134,'control variables'!AN$7:AN$36)</f>
        <v>640222.44238396536</v>
      </c>
      <c r="AH135" s="82">
        <f ca="1">SUMPRODUCT(S105:S134,'control variables'!AO$7:AO$36)</f>
        <v>277209.96703687118</v>
      </c>
      <c r="AI135" s="82">
        <f t="shared" ca="1" si="69"/>
        <v>1337012.5689671407</v>
      </c>
      <c r="AJ135" s="10">
        <f ca="1">SUMPRODUCT(P105:P134,'control variables'!AP$7:AP$36)</f>
        <v>466.15075758556816</v>
      </c>
      <c r="AK135" s="10">
        <f ca="1">SUMPRODUCT(Q105:Q134,'control variables'!AQ$7:AQ$36)</f>
        <v>1345.156942773202</v>
      </c>
      <c r="AL135" s="10">
        <f ca="1">SUMPRODUCT(R105:R134,'control variables'!AR$7:AR$36)</f>
        <v>48348.47245022656</v>
      </c>
      <c r="AM135" s="10">
        <f ca="1">SUMPRODUCT(S105:S134,'control variables'!AS$7:AS$36)</f>
        <v>36220.665063461456</v>
      </c>
      <c r="AN135" s="10">
        <f t="shared" ca="1" si="90"/>
        <v>86380.445214046777</v>
      </c>
      <c r="AO135" s="82">
        <f ca="1">SUMPRODUCT(P105:P134,'control variables'!AX$7:AX$36)</f>
        <v>508.93162327549726</v>
      </c>
      <c r="AP135" s="82">
        <f ca="1">SUMPRODUCT(Q105:Q134,'control variables'!AY$7:AY$36)</f>
        <v>1174.8866997307491</v>
      </c>
      <c r="AQ135" s="82">
        <f ca="1">SUMPRODUCT(R105:R134,'control variables'!AZ$7:AZ$36)</f>
        <v>10557.128210809647</v>
      </c>
      <c r="AR135" s="82">
        <f ca="1">SUMPRODUCT(S105:S134,'control variables'!BA$7:BA$36)</f>
        <v>7908.9614537338794</v>
      </c>
      <c r="AS135" s="82">
        <f t="shared" ca="1" si="91"/>
        <v>20149.907987549774</v>
      </c>
      <c r="AT135" s="10">
        <f ca="1">SUMPRODUCT(P105:P134,'control variables'!AT$7:AT$36)</f>
        <v>-21.939085510502895</v>
      </c>
      <c r="AU135" s="10">
        <f ca="1">SUMPRODUCT(Q105:Q134,'control variables'!AU$7:AU$36)</f>
        <v>23.799081333425661</v>
      </c>
      <c r="AV135" s="10">
        <f ca="1">SUMPRODUCT(R105:R134,'control variables'!AV$7:AV$36)</f>
        <v>10248.075139351515</v>
      </c>
      <c r="AW135" s="10">
        <f ca="1">SUMPRODUCT(S105:S134,'control variables'!AW$7:AW$36)</f>
        <v>7677.4317440901468</v>
      </c>
      <c r="AX135" s="10">
        <f t="shared" ca="1" si="70"/>
        <v>17927.366879264584</v>
      </c>
      <c r="AY135" s="82">
        <f ca="1">SUMPRODUCT(P105:P134,'control variables'!BB$7:BB$36)</f>
        <v>177.15535643877917</v>
      </c>
      <c r="AZ135" s="82">
        <f ca="1">SUMPRODUCT(Q105:Q134,'control variables'!BC$7:BC$36)</f>
        <v>451.74584300274256</v>
      </c>
      <c r="BA135" s="82">
        <f ca="1">SUMPRODUCT(R105:R134,'control variables'!BD$7:BD$36)</f>
        <v>3162.3597586910778</v>
      </c>
      <c r="BB135" s="82">
        <f ca="1">SUMPRODUCT(S105:S134,'control variables'!BE$7:BE$36)</f>
        <v>449.39389625539417</v>
      </c>
      <c r="BC135" s="82">
        <f t="shared" ca="1" si="92"/>
        <v>4240.6548543879935</v>
      </c>
      <c r="BD135" s="10">
        <f ca="1">SUMPRODUCT(P105:P134,'control variables'!BF$7:BF$36)</f>
        <v>37.059357513113532</v>
      </c>
      <c r="BE135" s="10">
        <f ca="1">SUMPRODUCT(Q105:Q134,'control variables'!BG$7:BG$36)</f>
        <v>42.776420496820194</v>
      </c>
      <c r="BF135" s="10">
        <f ca="1">SUMPRODUCT(R105:R134,'control variables'!BH$7:BH$36)</f>
        <v>1281.2473908843856</v>
      </c>
      <c r="BG135" s="10">
        <f ca="1">SUMPRODUCT(S105:S134,'control variables'!BI$7:BI$36)</f>
        <v>2879.5717996943486</v>
      </c>
      <c r="BH135" s="10">
        <f t="shared" ca="1" si="93"/>
        <v>4240.6549685886675</v>
      </c>
      <c r="BI135" s="82">
        <f t="shared" ca="1" si="71"/>
        <v>195195.41415044287</v>
      </c>
      <c r="BJ135" s="82">
        <f t="shared" ca="1" si="72"/>
        <v>225015.50659112571</v>
      </c>
      <c r="BK135" s="82">
        <f t="shared" ca="1" si="73"/>
        <v>653632.87728200795</v>
      </c>
      <c r="BL135" s="82">
        <f t="shared" ca="1" si="74"/>
        <v>285336.79267721676</v>
      </c>
      <c r="BM135" s="82">
        <f t="shared" ca="1" si="64"/>
        <v>1359180.5907007931</v>
      </c>
      <c r="BN135" s="10">
        <f ca="1">BN134+BI135-INDIRECT(ADDRESS(MAX($D135-'key variables'!$B$9*30,34),scenario!BI$4),TRUE)</f>
        <v>1831973.1174763218</v>
      </c>
      <c r="BO135" s="10">
        <f ca="1">BO134+BJ135-INDIRECT(ADDRESS(MAX($D135-'key variables'!$B$9*30,34),scenario!BJ$4),TRUE)</f>
        <v>2111599.8144842237</v>
      </c>
      <c r="BP135" s="10">
        <f ca="1">BP134+BK135-INDIRECT(ADDRESS(MAX($D135-'key variables'!$B$9*30,34),scenario!BK$4),TRUE)</f>
        <v>6122227.9615420578</v>
      </c>
      <c r="BQ135" s="10">
        <f ca="1">BQ134+BL135-INDIRECT(ADDRESS(MAX($D135-'key variables'!$B$9*30,34),scenario!BL$4),TRUE)</f>
        <v>2670135.335332837</v>
      </c>
      <c r="BR135" s="10">
        <f t="shared" ca="1" si="63"/>
        <v>12735936.228835441</v>
      </c>
      <c r="BS135" s="82">
        <f t="shared" ca="1" si="75"/>
        <v>3885150.7819345202</v>
      </c>
      <c r="BT135" s="82">
        <f t="shared" ca="1" si="76"/>
        <v>4487491.8148588166</v>
      </c>
      <c r="BU135" s="82">
        <f t="shared" ca="1" si="77"/>
        <v>13633583.853530455</v>
      </c>
      <c r="BV135" s="82">
        <f t="shared" ca="1" si="78"/>
        <v>6190203.4666906958</v>
      </c>
      <c r="BW135" s="82">
        <f t="shared" ca="1" si="94"/>
        <v>28196429.917014487</v>
      </c>
      <c r="BX135" s="10">
        <f t="shared" ca="1" si="79"/>
        <v>3307.485751469932</v>
      </c>
      <c r="BY135" s="10">
        <f t="shared" ca="1" si="80"/>
        <v>7635.448145157683</v>
      </c>
      <c r="BZ135" s="10">
        <f t="shared" ca="1" si="81"/>
        <v>68609.513610028589</v>
      </c>
      <c r="CA135" s="10">
        <f t="shared" ca="1" si="82"/>
        <v>51399.394576409184</v>
      </c>
      <c r="CB135" s="10">
        <v>0</v>
      </c>
      <c r="CC135" s="82">
        <f t="shared" ca="1" si="83"/>
        <v>-98.23204535536955</v>
      </c>
      <c r="CD135" s="82">
        <f t="shared" ca="1" si="84"/>
        <v>1957.3881236922023</v>
      </c>
      <c r="CE135" s="82">
        <f t="shared" ca="1" si="85"/>
        <v>311980.12515186967</v>
      </c>
      <c r="CF135" s="82">
        <f t="shared" ca="1" si="86"/>
        <v>233722.53655409344</v>
      </c>
      <c r="CG135" s="82">
        <f t="shared" ca="1" si="95"/>
        <v>547561.81778429996</v>
      </c>
      <c r="CH135" s="13">
        <f t="shared" ca="1" si="96"/>
        <v>70</v>
      </c>
      <c r="CI135" s="81">
        <f t="shared" ca="1" si="105"/>
        <v>2.1873852183854455E-2</v>
      </c>
      <c r="CJ135" s="81">
        <f t="shared" ca="1" si="106"/>
        <v>2.5212609165963587E-2</v>
      </c>
      <c r="CK135" s="81">
        <f t="shared" ca="1" si="107"/>
        <v>7.3099713193996926E-2</v>
      </c>
      <c r="CL135" s="81">
        <f t="shared" ca="1" si="108"/>
        <v>3.1881551688059652E-2</v>
      </c>
      <c r="CM135" s="89">
        <f t="shared" ca="1" si="97"/>
        <v>0.15206772623187462</v>
      </c>
    </row>
    <row r="136" spans="1:91" x14ac:dyDescent="0.3">
      <c r="A136">
        <v>71</v>
      </c>
      <c r="B136" s="3">
        <f t="shared" si="110"/>
        <v>0.38611111111111113</v>
      </c>
      <c r="C136" s="3">
        <f t="shared" si="98"/>
        <v>2.3666666666666667</v>
      </c>
      <c r="D136" s="4">
        <f t="shared" ca="1" si="87"/>
        <v>136</v>
      </c>
      <c r="E136" s="58">
        <f>(0.5*(COS(B136*2*PI())+1)*('key variables'!$B$4-'key variables'!$B$6)+'key variables'!$B$6)/'key variables'!$B$4</f>
        <v>1</v>
      </c>
      <c r="F136" s="10">
        <f t="shared" ca="1" si="99"/>
        <v>11692230.473729244</v>
      </c>
      <c r="G136" s="10">
        <f t="shared" ca="1" si="100"/>
        <v>13495964.335404288</v>
      </c>
      <c r="H136" s="10">
        <f t="shared" ca="1" si="101"/>
        <v>40413454.640889563</v>
      </c>
      <c r="I136" s="10">
        <f t="shared" ca="1" si="102"/>
        <v>18145846.995460123</v>
      </c>
      <c r="J136" s="10">
        <f t="shared" ca="1" si="88"/>
        <v>83747496.445483208</v>
      </c>
      <c r="K136" s="82">
        <f t="shared" ca="1" si="65"/>
        <v>5975106.5743184015</v>
      </c>
      <c r="L136" s="82">
        <f t="shared" ca="1" si="66"/>
        <v>6896872.7060612477</v>
      </c>
      <c r="M136" s="82">
        <f t="shared" ca="1" si="67"/>
        <v>20657642.825817052</v>
      </c>
      <c r="N136" s="82">
        <f t="shared" ca="1" si="68"/>
        <v>9285508.1934365891</v>
      </c>
      <c r="O136" s="82">
        <f t="shared" ca="1" si="89"/>
        <v>42815130.299633294</v>
      </c>
      <c r="P136" s="10">
        <f ca="1">IF(IF($A136&gt;='key variables'!$B$26,K136*SUMPRODUCT(Z136:AC136,'control variables'!$O$3:$R$3)/J136+F$65*'key variables'!$B$25/scenario!J$65,K136*SUMPRODUCT(Z136:AC136,'control variables'!$O$7:$R$7)/J136+F$65*'key variables'!$B$25/scenario!J$65)&lt;'key variables'!$B$28,0,IF($A136&gt;='key variables'!$B$26,K136*SUMPRODUCT(Z136:AC136,'control variables'!$O$3:$R$3)/J136+F$65*'key variables'!$B$25/scenario!J$65,K136*SUMPRODUCT(Z136:AC136,'control variables'!$O$7:$R$7)/J136+F$65*'key variables'!$B$25/scenario!J$65))</f>
        <v>326630.45177479228</v>
      </c>
      <c r="Q136" s="10">
        <f ca="1">IF(IF($A136&gt;='key variables'!$B$26,L136*SUMPRODUCT(Z136:AC136,'control variables'!$O$4:$R$4)/J136+G$65*'key variables'!$B$25/scenario!J$65,L136*SUMPRODUCT(Z136:AC136,'control variables'!$O$7:$R$7)/J136+G$65*'key variables'!$B$25/scenario!J$65)&lt;'key variables'!$B$28,0,IF($A136&gt;='key variables'!$B$26,L136*SUMPRODUCT(Z136:AC136,'control variables'!$O$4:$R$4)/J136+G$65*'key variables'!$B$25/scenario!J$65,L136*SUMPRODUCT(Z136:AC136,'control variables'!$O$7:$R$7)/J136+G$65*'key variables'!$B$25/scenario!J$65))</f>
        <v>377018.99033842678</v>
      </c>
      <c r="R136" s="10">
        <f ca="1">IF(IF($A136&gt;='key variables'!$B$26,M136*SUMPRODUCT(Z136:AC136,'control variables'!$O$5:$R$5)/J136+H$65*'key variables'!$B$25/scenario!J$65,M136*SUMPRODUCT(Z136:AC136,'control variables'!$O$7:$R$7)/J136+H$65*'key variables'!$B$25/scenario!J$65)&lt;'key variables'!$B$28,0,IF($A136&gt;='key variables'!$B$26,M136*SUMPRODUCT(Z136:AC136,'control variables'!$O$5:$R$5)/J136+H$65*'key variables'!$B$25/scenario!J$65,M136*SUMPRODUCT(Z136:AC136,'control variables'!$O$7:$R$7)/J136+H$65*'key variables'!$B$25/scenario!J$65))</f>
        <v>1129254.3697546716</v>
      </c>
      <c r="S136" s="10">
        <f ca="1">IF(IF($A136&gt;='key variables'!$B$26,N136*SUMPRODUCT(Z136:AC136,'control variables'!$O$6:$R$6)/J136+I$65*'key variables'!$B$25/scenario!J$65,N136*SUMPRODUCT(Z136:AC136,'control variables'!$O$7:$R$7)/J136+I$65*'key variables'!$B$25/scenario!J$65)&lt;'key variables'!$B$28,0,IF($A136&gt;='key variables'!$B$26,N136*SUMPRODUCT(Z136:AC136,'control variables'!$O$6:$R$6)/J136+I$65*'key variables'!$B$25/scenario!J$65,N136*SUMPRODUCT(Z136:AC136,'control variables'!$O$7:$R$7)/J136+I$65*'key variables'!$B$25/scenario!J$65))</f>
        <v>507594.24931708502</v>
      </c>
      <c r="T136" s="10">
        <f t="shared" ca="1" si="109"/>
        <v>2340498.0611849758</v>
      </c>
      <c r="U136" s="82">
        <f ca="1">SUMPRODUCT(P106:P135,'control variables'!AD$7:AD$36)</f>
        <v>334967.50996193528</v>
      </c>
      <c r="V136" s="82">
        <f ca="1">SUMPRODUCT(Q106:Q135,'control variables'!AE$7:AE$36)</f>
        <v>386642.18757257995</v>
      </c>
      <c r="W136" s="82">
        <f ca="1">SUMPRODUCT(R106:R135,'control variables'!AF$7:AF$36)</f>
        <v>1158077.9510759299</v>
      </c>
      <c r="X136" s="82">
        <f ca="1">SUMPRODUCT(S106:S135,'control variables'!AG$7:AG$36)</f>
        <v>520550.3064422594</v>
      </c>
      <c r="Y136" s="82">
        <f t="shared" ca="1" si="103"/>
        <v>2400237.9550527046</v>
      </c>
      <c r="Z136" s="10">
        <f ca="1">IF($A136&gt;='key variables'!$B$26,SUMPRODUCT(P106:P135,'control variables'!V$7:V$36)*$E136,SUMPRODUCT(P106:P135,'control variables'!Z$7:Z$36)*$E136)</f>
        <v>638897.56746180647</v>
      </c>
      <c r="AA136" s="10">
        <f ca="1">IF($A136&gt;='key variables'!$B$26,SUMPRODUCT(Q106:Q135,'control variables'!W$7:W$36)*$E136,SUMPRODUCT(Q106:Q135,'control variables'!AA$7:AA$36)*$E136)</f>
        <v>737458.84532593633</v>
      </c>
      <c r="AB136" s="10">
        <f ca="1">IF($A136&gt;='key variables'!$B$26,SUMPRODUCT(R106:R135,'control variables'!X$7:X$36)*$E136,SUMPRODUCT(R106:R135,'control variables'!AB$7:AB$36)*$E136)</f>
        <v>2208850.6015333957</v>
      </c>
      <c r="AC136" s="10">
        <f ca="1">IF($A136&gt;='key variables'!$B$26,SUMPRODUCT(S106:S135,'control variables'!Y$7:Y$36)*$E136,SUMPRODUCT(S106:S135,'control variables'!AC$7:AC$36)*$E136)</f>
        <v>992867.41142521752</v>
      </c>
      <c r="AD136" s="10">
        <f t="shared" ca="1" si="104"/>
        <v>4578074.4257463561</v>
      </c>
      <c r="AE136" s="82">
        <f ca="1">SUMPRODUCT(P106:P135,'control variables'!AL$7:AL$36)</f>
        <v>212974.38904598786</v>
      </c>
      <c r="AF136" s="82">
        <f ca="1">SUMPRODUCT(Q106:Q135,'control variables'!AM$7:AM$36)</f>
        <v>245186.69316535184</v>
      </c>
      <c r="AG136" s="82">
        <f ca="1">SUMPRODUCT(R106:R135,'control variables'!AN$7:AN$36)</f>
        <v>699091.70008372096</v>
      </c>
      <c r="AH136" s="82">
        <f ca="1">SUMPRODUCT(S106:S135,'control variables'!AO$7:AO$36)</f>
        <v>302699.77168299939</v>
      </c>
      <c r="AI136" s="82">
        <f t="shared" ca="1" si="69"/>
        <v>1459952.5539780601</v>
      </c>
      <c r="AJ136" s="10">
        <f ca="1">SUMPRODUCT(P106:P135,'control variables'!AP$7:AP$36)</f>
        <v>495.89599671433911</v>
      </c>
      <c r="AK136" s="10">
        <f ca="1">SUMPRODUCT(Q106:Q135,'control variables'!AQ$7:AQ$36)</f>
        <v>1430.9918669418507</v>
      </c>
      <c r="AL136" s="10">
        <f ca="1">SUMPRODUCT(R106:R135,'control variables'!AR$7:AR$36)</f>
        <v>51433.604998313844</v>
      </c>
      <c r="AM136" s="10">
        <f ca="1">SUMPRODUCT(S106:S135,'control variables'!AS$7:AS$36)</f>
        <v>38531.918078035844</v>
      </c>
      <c r="AN136" s="10">
        <f t="shared" ca="1" si="90"/>
        <v>91892.410940005881</v>
      </c>
      <c r="AO136" s="82">
        <f ca="1">SUMPRODUCT(P106:P135,'control variables'!AX$7:AX$36)</f>
        <v>545.43350953282061</v>
      </c>
      <c r="AP136" s="82">
        <f ca="1">SUMPRODUCT(Q106:Q135,'control variables'!AY$7:AY$36)</f>
        <v>1259.1525985617179</v>
      </c>
      <c r="AQ136" s="82">
        <f ca="1">SUMPRODUCT(R106:R135,'control variables'!AZ$7:AZ$36)</f>
        <v>11314.312625240014</v>
      </c>
      <c r="AR136" s="82">
        <f ca="1">SUMPRODUCT(S106:S135,'control variables'!BA$7:BA$36)</f>
        <v>8476.2125306854759</v>
      </c>
      <c r="AS136" s="82">
        <f t="shared" ca="1" si="91"/>
        <v>21595.11126402003</v>
      </c>
      <c r="AT136" s="10">
        <f ca="1">SUMPRODUCT(P106:P135,'control variables'!AT$7:AT$36)</f>
        <v>-24.708252807691025</v>
      </c>
      <c r="AU136" s="10">
        <f ca="1">SUMPRODUCT(Q106:Q135,'control variables'!AU$7:AU$36)</f>
        <v>26.803018653424378</v>
      </c>
      <c r="AV136" s="10">
        <f ca="1">SUMPRODUCT(R106:R135,'control variables'!AV$7:AV$36)</f>
        <v>11541.594621803655</v>
      </c>
      <c r="AW136" s="10">
        <f ca="1">SUMPRODUCT(S106:S135,'control variables'!AW$7:AW$36)</f>
        <v>8646.4827513415912</v>
      </c>
      <c r="AX136" s="10">
        <f t="shared" ca="1" si="70"/>
        <v>20190.17213899098</v>
      </c>
      <c r="AY136" s="82">
        <f ca="1">SUMPRODUCT(P106:P135,'control variables'!BB$7:BB$36)</f>
        <v>198.12081544333537</v>
      </c>
      <c r="AZ136" s="82">
        <f ca="1">SUMPRODUCT(Q106:Q135,'control variables'!BC$7:BC$36)</f>
        <v>505.20772607725007</v>
      </c>
      <c r="BA136" s="82">
        <f ca="1">SUMPRODUCT(R106:R135,'control variables'!BD$7:BD$36)</f>
        <v>3536.6093733303501</v>
      </c>
      <c r="BB136" s="82">
        <f ca="1">SUMPRODUCT(S106:S135,'control variables'!BE$7:BE$36)</f>
        <v>502.57743808127293</v>
      </c>
      <c r="BC136" s="82">
        <f t="shared" ca="1" si="92"/>
        <v>4742.5153529322079</v>
      </c>
      <c r="BD136" s="10">
        <f ca="1">SUMPRODUCT(P106:P135,'control variables'!BF$7:BF$36)</f>
        <v>41.445148924082673</v>
      </c>
      <c r="BE136" s="10">
        <f ca="1">SUMPRODUCT(Q106:Q135,'control variables'!BG$7:BG$36)</f>
        <v>47.838797995959865</v>
      </c>
      <c r="BF136" s="10">
        <f ca="1">SUMPRODUCT(R106:R135,'control variables'!BH$7:BH$36)</f>
        <v>1432.8766737255398</v>
      </c>
      <c r="BG136" s="10">
        <f ca="1">SUMPRODUCT(S106:S135,'control variables'!BI$7:BI$36)</f>
        <v>3220.3548600023846</v>
      </c>
      <c r="BH136" s="10">
        <f t="shared" ca="1" si="93"/>
        <v>4742.5154806479668</v>
      </c>
      <c r="BI136" s="82">
        <f t="shared" ca="1" si="71"/>
        <v>213147.8016086235</v>
      </c>
      <c r="BJ136" s="82">
        <f t="shared" ca="1" si="72"/>
        <v>245718.70391008252</v>
      </c>
      <c r="BK136" s="82">
        <f t="shared" ca="1" si="73"/>
        <v>714169.90407885495</v>
      </c>
      <c r="BL136" s="82">
        <f t="shared" ca="1" si="74"/>
        <v>311848.83187242225</v>
      </c>
      <c r="BM136" s="82">
        <f t="shared" ca="1" si="64"/>
        <v>1484885.2414699832</v>
      </c>
      <c r="BN136" s="10">
        <f ca="1">BN135+BI136-INDIRECT(ADDRESS(MAX($D136-'key variables'!$B$9*30,34),scenario!BI$4),TRUE)</f>
        <v>2045120.9190849452</v>
      </c>
      <c r="BO136" s="10">
        <f ca="1">BO135+BJ136-INDIRECT(ADDRESS(MAX($D136-'key variables'!$B$9*30,34),scenario!BJ$4),TRUE)</f>
        <v>2357318.5183943063</v>
      </c>
      <c r="BP136" s="10">
        <f ca="1">BP135+BK136-INDIRECT(ADDRESS(MAX($D136-'key variables'!$B$9*30,34),scenario!BK$4),TRUE)</f>
        <v>6836397.865620913</v>
      </c>
      <c r="BQ136" s="10">
        <f ca="1">BQ135+BL136-INDIRECT(ADDRESS(MAX($D136-'key variables'!$B$9*30,34),scenario!BL$4),TRUE)</f>
        <v>2981984.1672052592</v>
      </c>
      <c r="BR136" s="10">
        <f t="shared" ca="1" si="63"/>
        <v>14220821.470305424</v>
      </c>
      <c r="BS136" s="82">
        <f t="shared" ca="1" si="75"/>
        <v>3998591.9869517656</v>
      </c>
      <c r="BT136" s="82">
        <f t="shared" ca="1" si="76"/>
        <v>4618744.2624891652</v>
      </c>
      <c r="BU136" s="82">
        <f t="shared" ca="1" si="77"/>
        <v>14047235.442532547</v>
      </c>
      <c r="BV136" s="82">
        <f t="shared" ca="1" si="78"/>
        <v>6382728.5292753568</v>
      </c>
      <c r="BW136" s="82">
        <f t="shared" ca="1" si="94"/>
        <v>29047300.221248835</v>
      </c>
      <c r="BX136" s="10">
        <f t="shared" ca="1" si="79"/>
        <v>3613.3532966353346</v>
      </c>
      <c r="BY136" s="10">
        <f t="shared" ca="1" si="80"/>
        <v>8341.5542196461902</v>
      </c>
      <c r="BZ136" s="10">
        <f t="shared" ca="1" si="81"/>
        <v>74954.340188212707</v>
      </c>
      <c r="CA136" s="10">
        <f t="shared" ca="1" si="82"/>
        <v>56152.674809011005</v>
      </c>
      <c r="CB136" s="10">
        <v>0</v>
      </c>
      <c r="CC136" s="82">
        <f t="shared" ca="1" si="83"/>
        <v>-123.06130536616004</v>
      </c>
      <c r="CD136" s="82">
        <f t="shared" ca="1" si="84"/>
        <v>2102.4243734189104</v>
      </c>
      <c r="CE136" s="82">
        <f t="shared" ca="1" si="85"/>
        <v>340557.82290313981</v>
      </c>
      <c r="CF136" s="82">
        <f t="shared" ca="1" si="86"/>
        <v>255131.75935010222</v>
      </c>
      <c r="CG136" s="82">
        <f t="shared" ca="1" si="95"/>
        <v>597668.94532129471</v>
      </c>
      <c r="CH136" s="13">
        <f t="shared" ca="1" si="96"/>
        <v>71</v>
      </c>
      <c r="CI136" s="81">
        <f t="shared" ca="1" si="105"/>
        <v>2.4420084251906563E-2</v>
      </c>
      <c r="CJ136" s="81">
        <f t="shared" ca="1" si="106"/>
        <v>2.8147928218115046E-2</v>
      </c>
      <c r="CK136" s="81">
        <f t="shared" ca="1" si="107"/>
        <v>8.1631071444281056E-2</v>
      </c>
      <c r="CL136" s="81">
        <f t="shared" ca="1" si="108"/>
        <v>3.5606845503094293E-2</v>
      </c>
      <c r="CM136" s="89">
        <f t="shared" ca="1" si="97"/>
        <v>0.16980592941739694</v>
      </c>
    </row>
    <row r="137" spans="1:91" x14ac:dyDescent="0.3">
      <c r="A137">
        <v>72</v>
      </c>
      <c r="B137" s="3">
        <f t="shared" si="110"/>
        <v>0.3888888888888889</v>
      </c>
      <c r="C137" s="3">
        <f t="shared" si="98"/>
        <v>2.4</v>
      </c>
      <c r="D137" s="4">
        <f t="shared" ca="1" si="87"/>
        <v>137</v>
      </c>
      <c r="E137" s="58">
        <f>(0.5*(COS(B137*2*PI())+1)*('key variables'!$B$4-'key variables'!$B$6)+'key variables'!$B$6)/'key variables'!$B$4</f>
        <v>1</v>
      </c>
      <c r="F137" s="10">
        <f t="shared" ca="1" si="99"/>
        <v>11692189.028580319</v>
      </c>
      <c r="G137" s="10">
        <f t="shared" ca="1" si="100"/>
        <v>13495916.496606292</v>
      </c>
      <c r="H137" s="10">
        <f t="shared" ca="1" si="101"/>
        <v>40412021.764215834</v>
      </c>
      <c r="I137" s="10">
        <f t="shared" ca="1" si="102"/>
        <v>18142626.640600119</v>
      </c>
      <c r="J137" s="10">
        <f t="shared" ca="1" si="88"/>
        <v>83742753.93000257</v>
      </c>
      <c r="K137" s="82">
        <f t="shared" ca="1" si="65"/>
        <v>5648476.1225436078</v>
      </c>
      <c r="L137" s="82">
        <f t="shared" ca="1" si="66"/>
        <v>6519853.7157228207</v>
      </c>
      <c r="M137" s="82">
        <f t="shared" ca="1" si="67"/>
        <v>19528388.456062376</v>
      </c>
      <c r="N137" s="82">
        <f t="shared" ca="1" si="68"/>
        <v>8777913.9441195019</v>
      </c>
      <c r="O137" s="82">
        <f t="shared" ca="1" si="89"/>
        <v>40474632.238448307</v>
      </c>
      <c r="P137" s="10">
        <f ca="1">IF(IF($A137&gt;='key variables'!$B$26,K137*SUMPRODUCT(Z137:AC137,'control variables'!$O$3:$R$3)/J137+F$65*'key variables'!$B$25/scenario!J$65,K137*SUMPRODUCT(Z137:AC137,'control variables'!$O$7:$R$7)/J137+F$65*'key variables'!$B$25/scenario!J$65)&lt;'key variables'!$B$28,0,IF($A137&gt;='key variables'!$B$26,K137*SUMPRODUCT(Z137:AC137,'control variables'!$O$3:$R$3)/J137+F$65*'key variables'!$B$25/scenario!J$65,K137*SUMPRODUCT(Z137:AC137,'control variables'!$O$7:$R$7)/J137+F$65*'key variables'!$B$25/scenario!J$65))</f>
        <v>314639.52820410574</v>
      </c>
      <c r="Q137" s="10">
        <f ca="1">IF(IF($A137&gt;='key variables'!$B$26,L137*SUMPRODUCT(Z137:AC137,'control variables'!$O$4:$R$4)/J137+G$65*'key variables'!$B$25/scenario!J$65,L137*SUMPRODUCT(Z137:AC137,'control variables'!$O$7:$R$7)/J137+G$65*'key variables'!$B$25/scenario!J$65)&lt;'key variables'!$B$28,0,IF($A137&gt;='key variables'!$B$26,L137*SUMPRODUCT(Z137:AC137,'control variables'!$O$4:$R$4)/J137+G$65*'key variables'!$B$25/scenario!J$65,L137*SUMPRODUCT(Z137:AC137,'control variables'!$O$7:$R$7)/J137+G$65*'key variables'!$B$25/scenario!J$65))</f>
        <v>363178.25419983029</v>
      </c>
      <c r="R137" s="10">
        <f ca="1">IF(IF($A137&gt;='key variables'!$B$26,M137*SUMPRODUCT(Z137:AC137,'control variables'!$O$5:$R$5)/J137+H$65*'key variables'!$B$25/scenario!J$65,M137*SUMPRODUCT(Z137:AC137,'control variables'!$O$7:$R$7)/J137+H$65*'key variables'!$B$25/scenario!J$65)&lt;'key variables'!$B$28,0,IF($A137&gt;='key variables'!$B$26,M137*SUMPRODUCT(Z137:AC137,'control variables'!$O$5:$R$5)/J137+H$65*'key variables'!$B$25/scenario!J$65,M137*SUMPRODUCT(Z137:AC137,'control variables'!$O$7:$R$7)/J137+H$65*'key variables'!$B$25/scenario!J$65))</f>
        <v>1087798.3365954354</v>
      </c>
      <c r="S137" s="10">
        <f ca="1">IF(IF($A137&gt;='key variables'!$B$26,N137*SUMPRODUCT(Z137:AC137,'control variables'!$O$6:$R$6)/J137+I$65*'key variables'!$B$25/scenario!J$65,N137*SUMPRODUCT(Z137:AC137,'control variables'!$O$7:$R$7)/J137+I$65*'key variables'!$B$25/scenario!J$65)&lt;'key variables'!$B$28,0,IF($A137&gt;='key variables'!$B$26,N137*SUMPRODUCT(Z137:AC137,'control variables'!$O$6:$R$6)/J137+I$65*'key variables'!$B$25/scenario!J$65,N137*SUMPRODUCT(Z137:AC137,'control variables'!$O$7:$R$7)/J137+I$65*'key variables'!$B$25/scenario!J$65))</f>
        <v>488959.96762225468</v>
      </c>
      <c r="T137" s="10">
        <f t="shared" ca="1" si="109"/>
        <v>2254576.0866216258</v>
      </c>
      <c r="U137" s="82">
        <f ca="1">SUMPRODUCT(P107:P136,'control variables'!AD$7:AD$36)</f>
        <v>340474.4081490832</v>
      </c>
      <c r="V137" s="82">
        <f ca="1">SUMPRODUCT(Q107:Q136,'control variables'!AE$7:AE$36)</f>
        <v>392998.62244610034</v>
      </c>
      <c r="W137" s="82">
        <f ca="1">SUMPRODUCT(R107:R136,'control variables'!AF$7:AF$36)</f>
        <v>1177116.8643427142</v>
      </c>
      <c r="X137" s="82">
        <f ca="1">SUMPRODUCT(S107:S136,'control variables'!AG$7:AG$36)</f>
        <v>529108.20371173462</v>
      </c>
      <c r="Y137" s="82">
        <f t="shared" ca="1" si="103"/>
        <v>2439698.0986496322</v>
      </c>
      <c r="Z137" s="10">
        <f ca="1">IF($A137&gt;='key variables'!$B$26,SUMPRODUCT(P107:P136,'control variables'!V$7:V$36)*$E137,SUMPRODUCT(P107:P136,'control variables'!Z$7:Z$36)*$E137)</f>
        <v>650994.9350946513</v>
      </c>
      <c r="AA137" s="10">
        <f ca="1">IF($A137&gt;='key variables'!$B$26,SUMPRODUCT(Q107:Q136,'control variables'!W$7:W$36)*$E137,SUMPRODUCT(Q107:Q136,'control variables'!AA$7:AA$36)*$E137)</f>
        <v>751422.44641060382</v>
      </c>
      <c r="AB137" s="10">
        <f ca="1">IF($A137&gt;='key variables'!$B$26,SUMPRODUCT(R107:R136,'control variables'!X$7:X$36)*$E137,SUMPRODUCT(R107:R136,'control variables'!AB$7:AB$36)*$E137)</f>
        <v>2250674.6420895956</v>
      </c>
      <c r="AC137" s="10">
        <f ca="1">IF($A137&gt;='key variables'!$B$26,SUMPRODUCT(S107:S136,'control variables'!Y$7:Y$36)*$E137,SUMPRODUCT(S107:S136,'control variables'!AC$7:AC$36)*$E137)</f>
        <v>1011667.1106233209</v>
      </c>
      <c r="AD137" s="10">
        <f t="shared" ca="1" si="104"/>
        <v>4664759.1342181712</v>
      </c>
      <c r="AE137" s="82">
        <f ca="1">SUMPRODUCT(P107:P136,'control variables'!AL$7:AL$36)</f>
        <v>231244.75954218241</v>
      </c>
      <c r="AF137" s="82">
        <f ca="1">SUMPRODUCT(Q107:Q136,'control variables'!AM$7:AM$36)</f>
        <v>266220.45100325055</v>
      </c>
      <c r="AG137" s="82">
        <f ca="1">SUMPRODUCT(R107:R136,'control variables'!AN$7:AN$36)</f>
        <v>759064.47159187635</v>
      </c>
      <c r="AH137" s="82">
        <f ca="1">SUMPRODUCT(S107:S136,'control variables'!AO$7:AO$36)</f>
        <v>328667.38686215453</v>
      </c>
      <c r="AI137" s="82">
        <f t="shared" ca="1" si="69"/>
        <v>1585197.0689994639</v>
      </c>
      <c r="AJ137" s="10">
        <f ca="1">SUMPRODUCT(P107:P136,'control variables'!AP$7:AP$36)</f>
        <v>523.33056981964762</v>
      </c>
      <c r="AK137" s="10">
        <f ca="1">SUMPRODUCT(Q107:Q136,'control variables'!AQ$7:AQ$36)</f>
        <v>1510.158973042393</v>
      </c>
      <c r="AL137" s="10">
        <f ca="1">SUMPRODUCT(R107:R136,'control variables'!AR$7:AR$36)</f>
        <v>54279.078657599399</v>
      </c>
      <c r="AM137" s="10">
        <f ca="1">SUMPRODUCT(S107:S136,'control variables'!AS$7:AS$36)</f>
        <v>40663.628618963208</v>
      </c>
      <c r="AN137" s="10">
        <f t="shared" ca="1" si="90"/>
        <v>96976.196819424658</v>
      </c>
      <c r="AO137" s="82">
        <f ca="1">SUMPRODUCT(P107:P136,'control variables'!AX$7:AX$36)</f>
        <v>580.23780815486111</v>
      </c>
      <c r="AP137" s="82">
        <f ca="1">SUMPRODUCT(Q107:Q136,'control variables'!AY$7:AY$36)</f>
        <v>1339.4995561378976</v>
      </c>
      <c r="AQ137" s="82">
        <f ca="1">SUMPRODUCT(R107:R136,'control variables'!AZ$7:AZ$36)</f>
        <v>12036.282780042688</v>
      </c>
      <c r="AR137" s="82">
        <f ca="1">SUMPRODUCT(S107:S136,'control variables'!BA$7:BA$36)</f>
        <v>9017.0825486543781</v>
      </c>
      <c r="AS137" s="82">
        <f t="shared" ca="1" si="91"/>
        <v>22973.102692989822</v>
      </c>
      <c r="AT137" s="10">
        <f ca="1">SUMPRODUCT(P107:P136,'control variables'!AT$7:AT$36)</f>
        <v>-27.769616621344685</v>
      </c>
      <c r="AU137" s="10">
        <f ca="1">SUMPRODUCT(Q107:Q136,'control variables'!AU$7:AU$36)</f>
        <v>30.12392491259687</v>
      </c>
      <c r="AV137" s="10">
        <f ca="1">SUMPRODUCT(R107:R136,'control variables'!AV$7:AV$36)</f>
        <v>12971.603469537769</v>
      </c>
      <c r="AW137" s="10">
        <f ca="1">SUMPRODUCT(S107:S136,'control variables'!AW$7:AW$36)</f>
        <v>9717.7859153637037</v>
      </c>
      <c r="AX137" s="10">
        <f t="shared" ca="1" si="70"/>
        <v>22691.743693192726</v>
      </c>
      <c r="AY137" s="82">
        <f ca="1">SUMPRODUCT(P107:P136,'control variables'!BB$7:BB$36)</f>
        <v>220.91365540811213</v>
      </c>
      <c r="AZ137" s="82">
        <f ca="1">SUMPRODUCT(Q107:Q136,'control variables'!BC$7:BC$36)</f>
        <v>563.32942734160281</v>
      </c>
      <c r="BA137" s="82">
        <f ca="1">SUMPRODUCT(R107:R136,'control variables'!BD$7:BD$36)</f>
        <v>3943.4791476338132</v>
      </c>
      <c r="BB137" s="82">
        <f ca="1">SUMPRODUCT(S107:S136,'control variables'!BE$7:BE$36)</f>
        <v>560.39653745485816</v>
      </c>
      <c r="BC137" s="82">
        <f t="shared" ca="1" si="92"/>
        <v>5288.1187678383858</v>
      </c>
      <c r="BD137" s="10">
        <f ca="1">SUMPRODUCT(P107:P136,'control variables'!BF$7:BF$36)</f>
        <v>46.213212515124866</v>
      </c>
      <c r="BE137" s="10">
        <f ca="1">SUMPRODUCT(Q107:Q136,'control variables'!BG$7:BG$36)</f>
        <v>53.342419936891432</v>
      </c>
      <c r="BF137" s="10">
        <f ca="1">SUMPRODUCT(R107:R136,'control variables'!BH$7:BH$36)</f>
        <v>1597.7221930638586</v>
      </c>
      <c r="BG137" s="10">
        <f ca="1">SUMPRODUCT(S107:S136,'control variables'!BI$7:BI$36)</f>
        <v>3590.8410847313503</v>
      </c>
      <c r="BH137" s="10">
        <f t="shared" ca="1" si="93"/>
        <v>5288.1189102472254</v>
      </c>
      <c r="BI137" s="82">
        <f t="shared" ca="1" si="71"/>
        <v>231437.90358096917</v>
      </c>
      <c r="BJ137" s="82">
        <f t="shared" ca="1" si="72"/>
        <v>266813.90435550472</v>
      </c>
      <c r="BK137" s="82">
        <f t="shared" ca="1" si="73"/>
        <v>775979.55420904793</v>
      </c>
      <c r="BL137" s="82">
        <f t="shared" ca="1" si="74"/>
        <v>338945.56931497308</v>
      </c>
      <c r="BM137" s="82">
        <f t="shared" ca="1" si="64"/>
        <v>1613176.9314604946</v>
      </c>
      <c r="BN137" s="10">
        <f ca="1">BN136+BI137-INDIRECT(ADDRESS(MAX($D137-'key variables'!$B$9*30,34),scenario!BI$4),TRUE)</f>
        <v>2276558.8226659144</v>
      </c>
      <c r="BO137" s="10">
        <f ca="1">BO136+BJ137-INDIRECT(ADDRESS(MAX($D137-'key variables'!$B$9*30,34),scenario!BJ$4),TRUE)</f>
        <v>2624132.4227498109</v>
      </c>
      <c r="BP137" s="10">
        <f ca="1">BP136+BK137-INDIRECT(ADDRESS(MAX($D137-'key variables'!$B$9*30,34),scenario!BK$4),TRUE)</f>
        <v>7612377.4198299609</v>
      </c>
      <c r="BQ137" s="10">
        <f ca="1">BQ136+BL137-INDIRECT(ADDRESS(MAX($D137-'key variables'!$B$9*30,34),scenario!BL$4),TRUE)</f>
        <v>3320929.7365202322</v>
      </c>
      <c r="BR137" s="10">
        <f t="shared" ca="1" si="63"/>
        <v>15833998.401765918</v>
      </c>
      <c r="BS137" s="82">
        <f t="shared" ca="1" si="75"/>
        <v>4081747.398362387</v>
      </c>
      <c r="BT137" s="82">
        <f t="shared" ca="1" si="76"/>
        <v>4715055.2699135533</v>
      </c>
      <c r="BU137" s="82">
        <f t="shared" ca="1" si="77"/>
        <v>14357456.502725869</v>
      </c>
      <c r="BV137" s="82">
        <f t="shared" ca="1" si="78"/>
        <v>6529152.0864979066</v>
      </c>
      <c r="BW137" s="82">
        <f t="shared" ca="1" si="94"/>
        <v>29683411.257499717</v>
      </c>
      <c r="BX137" s="10">
        <f t="shared" ca="1" si="79"/>
        <v>3926.4642368669588</v>
      </c>
      <c r="BY137" s="10">
        <f t="shared" ca="1" si="80"/>
        <v>9064.3819285055943</v>
      </c>
      <c r="BZ137" s="10">
        <f t="shared" ca="1" si="81"/>
        <v>81449.42162755772</v>
      </c>
      <c r="CA137" s="10">
        <f t="shared" ca="1" si="82"/>
        <v>61018.519735479174</v>
      </c>
      <c r="CB137" s="10">
        <v>0</v>
      </c>
      <c r="CC137" s="82">
        <f t="shared" ca="1" si="83"/>
        <v>-152.19892708002882</v>
      </c>
      <c r="CD137" s="82">
        <f t="shared" ca="1" si="84"/>
        <v>2242.959865410809</v>
      </c>
      <c r="CE137" s="82">
        <f t="shared" ca="1" si="85"/>
        <v>369829.01531115879</v>
      </c>
      <c r="CF137" s="82">
        <f t="shared" ca="1" si="86"/>
        <v>277060.51950504736</v>
      </c>
      <c r="CG137" s="82">
        <f t="shared" ca="1" si="95"/>
        <v>648980.29575453699</v>
      </c>
      <c r="CH137" s="13">
        <f t="shared" ca="1" si="96"/>
        <v>72</v>
      </c>
      <c r="CI137" s="81">
        <f t="shared" ca="1" si="105"/>
        <v>2.718514397757691E-2</v>
      </c>
      <c r="CJ137" s="81">
        <f t="shared" ca="1" si="106"/>
        <v>3.1335635617419803E-2</v>
      </c>
      <c r="CK137" s="81">
        <f t="shared" ca="1" si="107"/>
        <v>9.0901923600373372E-2</v>
      </c>
      <c r="CL137" s="81">
        <f t="shared" ca="1" si="108"/>
        <v>3.9656323450934908E-2</v>
      </c>
      <c r="CM137" s="89">
        <f t="shared" ca="1" si="97"/>
        <v>0.18907902664630499</v>
      </c>
    </row>
    <row r="138" spans="1:91" x14ac:dyDescent="0.3">
      <c r="A138">
        <v>73</v>
      </c>
      <c r="B138" s="3">
        <f t="shared" si="110"/>
        <v>0.39166666666666666</v>
      </c>
      <c r="C138" s="3">
        <f t="shared" si="98"/>
        <v>2.4333333333333331</v>
      </c>
      <c r="D138" s="4">
        <f t="shared" ca="1" si="87"/>
        <v>138</v>
      </c>
      <c r="E138" s="58">
        <f>(0.5*(COS(B138*2*PI())+1)*('key variables'!$B$4-'key variables'!$B$6)+'key variables'!$B$6)/'key variables'!$B$4</f>
        <v>1</v>
      </c>
      <c r="F138" s="10">
        <f t="shared" ca="1" si="99"/>
        <v>11692142.815367805</v>
      </c>
      <c r="G138" s="10">
        <f t="shared" ca="1" si="100"/>
        <v>13495863.154186355</v>
      </c>
      <c r="H138" s="10">
        <f t="shared" ca="1" si="101"/>
        <v>40410424.042022772</v>
      </c>
      <c r="I138" s="10">
        <f t="shared" ca="1" si="102"/>
        <v>18139035.799515389</v>
      </c>
      <c r="J138" s="10">
        <f t="shared" ca="1" si="88"/>
        <v>83737465.811092317</v>
      </c>
      <c r="K138" s="82">
        <f t="shared" ca="1" si="65"/>
        <v>5333836.594339503</v>
      </c>
      <c r="L138" s="82">
        <f t="shared" ca="1" si="66"/>
        <v>6156675.4615229899</v>
      </c>
      <c r="M138" s="82">
        <f t="shared" ca="1" si="67"/>
        <v>18440590.119466942</v>
      </c>
      <c r="N138" s="82">
        <f t="shared" ca="1" si="68"/>
        <v>8288953.9764972497</v>
      </c>
      <c r="O138" s="82">
        <f t="shared" ca="1" si="89"/>
        <v>38220056.151826687</v>
      </c>
      <c r="P138" s="10">
        <f ca="1">IF(IF($A138&gt;='key variables'!$B$26,K138*SUMPRODUCT(Z138:AC138,'control variables'!$O$3:$R$3)/J138+F$65*'key variables'!$B$25/scenario!J$65,K138*SUMPRODUCT(Z138:AC138,'control variables'!$O$7:$R$7)/J138+F$65*'key variables'!$B$25/scenario!J$65)&lt;'key variables'!$B$28,0,IF($A138&gt;='key variables'!$B$26,K138*SUMPRODUCT(Z138:AC138,'control variables'!$O$3:$R$3)/J138+F$65*'key variables'!$B$25/scenario!J$65,K138*SUMPRODUCT(Z138:AC138,'control variables'!$O$7:$R$7)/J138+F$65*'key variables'!$B$25/scenario!J$65))</f>
        <v>299929.25560071925</v>
      </c>
      <c r="Q138" s="10">
        <f ca="1">IF(IF($A138&gt;='key variables'!$B$26,L138*SUMPRODUCT(Z138:AC138,'control variables'!$O$4:$R$4)/J138+G$65*'key variables'!$B$25/scenario!J$65,L138*SUMPRODUCT(Z138:AC138,'control variables'!$O$7:$R$7)/J138+G$65*'key variables'!$B$25/scenario!J$65)&lt;'key variables'!$B$28,0,IF($A138&gt;='key variables'!$B$26,L138*SUMPRODUCT(Z138:AC138,'control variables'!$O$4:$R$4)/J138+G$65*'key variables'!$B$25/scenario!J$65,L138*SUMPRODUCT(Z138:AC138,'control variables'!$O$7:$R$7)/J138+G$65*'key variables'!$B$25/scenario!J$65))</f>
        <v>346198.66122435429</v>
      </c>
      <c r="R138" s="10">
        <f ca="1">IF(IF($A138&gt;='key variables'!$B$26,M138*SUMPRODUCT(Z138:AC138,'control variables'!$O$5:$R$5)/J138+H$65*'key variables'!$B$25/scenario!J$65,M138*SUMPRODUCT(Z138:AC138,'control variables'!$O$7:$R$7)/J138+H$65*'key variables'!$B$25/scenario!J$65)&lt;'key variables'!$B$28,0,IF($A138&gt;='key variables'!$B$26,M138*SUMPRODUCT(Z138:AC138,'control variables'!$O$5:$R$5)/J138+H$65*'key variables'!$B$25/scenario!J$65,M138*SUMPRODUCT(Z138:AC138,'control variables'!$O$7:$R$7)/J138+H$65*'key variables'!$B$25/scenario!J$65))</f>
        <v>1036940.7404117513</v>
      </c>
      <c r="S138" s="10">
        <f ca="1">IF(IF($A138&gt;='key variables'!$B$26,N138*SUMPRODUCT(Z138:AC138,'control variables'!$O$6:$R$6)/J138+I$65*'key variables'!$B$25/scenario!J$65,N138*SUMPRODUCT(Z138:AC138,'control variables'!$O$7:$R$7)/J138+I$65*'key variables'!$B$25/scenario!J$65)&lt;'key variables'!$B$28,0,IF($A138&gt;='key variables'!$B$26,N138*SUMPRODUCT(Z138:AC138,'control variables'!$O$6:$R$6)/J138+I$65*'key variables'!$B$25/scenario!J$65,N138*SUMPRODUCT(Z138:AC138,'control variables'!$O$7:$R$7)/J138+I$65*'key variables'!$B$25/scenario!J$65))</f>
        <v>466099.72988632577</v>
      </c>
      <c r="T138" s="10">
        <f t="shared" ca="1" si="109"/>
        <v>2149168.3871231508</v>
      </c>
      <c r="U138" s="82">
        <f ca="1">SUMPRODUCT(P108:P137,'control variables'!AD$7:AD$36)</f>
        <v>342464.7505412536</v>
      </c>
      <c r="V138" s="82">
        <f ca="1">SUMPRODUCT(Q108:Q137,'control variables'!AE$7:AE$36)</f>
        <v>395296.01044237113</v>
      </c>
      <c r="W138" s="82">
        <f ca="1">SUMPRODUCT(R108:R137,'control variables'!AF$7:AF$36)</f>
        <v>1183998.0440718355</v>
      </c>
      <c r="X138" s="82">
        <f ca="1">SUMPRODUCT(S108:S137,'control variables'!AG$7:AG$36)</f>
        <v>532201.25993765669</v>
      </c>
      <c r="Y138" s="82">
        <f t="shared" ca="1" si="103"/>
        <v>2453960.064993117</v>
      </c>
      <c r="Z138" s="10">
        <f ca="1">IF($A138&gt;='key variables'!$B$26,SUMPRODUCT(P108:P137,'control variables'!V$7:V$36)*$E138,SUMPRODUCT(P108:P137,'control variables'!Z$7:Z$36)*$E138)</f>
        <v>657123.98974095285</v>
      </c>
      <c r="AA138" s="10">
        <f ca="1">IF($A138&gt;='key variables'!$B$26,SUMPRODUCT(Q108:Q137,'control variables'!W$7:W$36)*$E138,SUMPRODUCT(Q108:Q137,'control variables'!AA$7:AA$36)*$E138)</f>
        <v>758497.01640835428</v>
      </c>
      <c r="AB138" s="10">
        <f ca="1">IF($A138&gt;='key variables'!$B$26,SUMPRODUCT(R108:R137,'control variables'!X$7:X$36)*$E138,SUMPRODUCT(R108:R137,'control variables'!AB$7:AB$36)*$E138)</f>
        <v>2271864.5271851015</v>
      </c>
      <c r="AC138" s="10">
        <f ca="1">IF($A138&gt;='key variables'!$B$26,SUMPRODUCT(S108:S137,'control variables'!Y$7:Y$36)*$E138,SUMPRODUCT(S108:S137,'control variables'!AC$7:AC$36)*$E138)</f>
        <v>1021191.8590823468</v>
      </c>
      <c r="AD138" s="10">
        <f t="shared" ca="1" si="104"/>
        <v>4708677.3924167557</v>
      </c>
      <c r="AE138" s="82">
        <f ca="1">SUMPRODUCT(P108:P137,'control variables'!AL$7:AL$36)</f>
        <v>249524.13041389408</v>
      </c>
      <c r="AF138" s="82">
        <f ca="1">SUMPRODUCT(Q108:Q137,'control variables'!AM$7:AM$36)</f>
        <v>287264.57052041125</v>
      </c>
      <c r="AG138" s="82">
        <f ca="1">SUMPRODUCT(R108:R137,'control variables'!AN$7:AN$36)</f>
        <v>819066.78697077581</v>
      </c>
      <c r="AH138" s="82">
        <f ca="1">SUMPRODUCT(S108:S137,'control variables'!AO$7:AO$36)</f>
        <v>354647.79424428922</v>
      </c>
      <c r="AI138" s="82">
        <f t="shared" ca="1" si="69"/>
        <v>1710503.2821493703</v>
      </c>
      <c r="AJ138" s="10">
        <f ca="1">SUMPRODUCT(P108:P137,'control variables'!AP$7:AP$36)</f>
        <v>547.55492196923751</v>
      </c>
      <c r="AK138" s="10">
        <f ca="1">SUMPRODUCT(Q108:Q137,'control variables'!AQ$7:AQ$36)</f>
        <v>1580.0624429991531</v>
      </c>
      <c r="AL138" s="10">
        <f ca="1">SUMPRODUCT(R108:R137,'control variables'!AR$7:AR$36)</f>
        <v>56791.592910703534</v>
      </c>
      <c r="AM138" s="10">
        <f ca="1">SUMPRODUCT(S108:S137,'control variables'!AS$7:AS$36)</f>
        <v>42545.899818380007</v>
      </c>
      <c r="AN138" s="10">
        <f t="shared" ca="1" si="90"/>
        <v>101465.11009405192</v>
      </c>
      <c r="AO138" s="82">
        <f ca="1">SUMPRODUCT(P108:P137,'control variables'!AX$7:AX$36)</f>
        <v>612.33844351340474</v>
      </c>
      <c r="AP138" s="82">
        <f ca="1">SUMPRODUCT(Q108:Q137,'control variables'!AY$7:AY$36)</f>
        <v>1413.6050111947625</v>
      </c>
      <c r="AQ138" s="82">
        <f ca="1">SUMPRODUCT(R108:R137,'control variables'!AZ$7:AZ$36)</f>
        <v>12702.168937690914</v>
      </c>
      <c r="AR138" s="82">
        <f ca="1">SUMPRODUCT(S108:S137,'control variables'!BA$7:BA$36)</f>
        <v>9515.9367681212152</v>
      </c>
      <c r="AS138" s="82">
        <f t="shared" ca="1" si="91"/>
        <v>24244.049160520299</v>
      </c>
      <c r="AT138" s="10">
        <f ca="1">SUMPRODUCT(P108:P137,'control variables'!AT$7:AT$36)</f>
        <v>-31.137676238935931</v>
      </c>
      <c r="AU138" s="10">
        <f ca="1">SUMPRODUCT(Q108:Q137,'control variables'!AU$7:AU$36)</f>
        <v>33.777528648108415</v>
      </c>
      <c r="AV138" s="10">
        <f ca="1">SUMPRODUCT(R108:R137,'control variables'!AV$7:AV$36)</f>
        <v>14544.8745167</v>
      </c>
      <c r="AW138" s="10">
        <f ca="1">SUMPRODUCT(S108:S137,'control variables'!AW$7:AW$36)</f>
        <v>10896.415161860974</v>
      </c>
      <c r="AX138" s="10">
        <f t="shared" ca="1" si="70"/>
        <v>25443.929530970148</v>
      </c>
      <c r="AY138" s="82">
        <f ca="1">SUMPRODUCT(P108:P137,'control variables'!BB$7:BB$36)</f>
        <v>245.51276987235957</v>
      </c>
      <c r="AZ138" s="82">
        <f ca="1">SUMPRODUCT(Q108:Q137,'control variables'!BC$7:BC$36)</f>
        <v>626.05712535852751</v>
      </c>
      <c r="BA138" s="82">
        <f ca="1">SUMPRODUCT(R108:R137,'control variables'!BD$7:BD$36)</f>
        <v>4382.5923149969149</v>
      </c>
      <c r="BB138" s="82">
        <f ca="1">SUMPRODUCT(S108:S137,'control variables'!BE$7:BE$36)</f>
        <v>622.79765315208954</v>
      </c>
      <c r="BC138" s="82">
        <f t="shared" ca="1" si="92"/>
        <v>5876.9598633798914</v>
      </c>
      <c r="BD138" s="10">
        <f ca="1">SUMPRODUCT(P108:P137,'control variables'!BF$7:BF$36)</f>
        <v>51.359132998492157</v>
      </c>
      <c r="BE138" s="10">
        <f ca="1">SUMPRODUCT(Q108:Q137,'control variables'!BG$7:BG$36)</f>
        <v>59.282189895445832</v>
      </c>
      <c r="BF138" s="10">
        <f ca="1">SUMPRODUCT(R108:R137,'control variables'!BH$7:BH$36)</f>
        <v>1775.6312998442404</v>
      </c>
      <c r="BG138" s="10">
        <f ca="1">SUMPRODUCT(S108:S137,'control variables'!BI$7:BI$36)</f>
        <v>3990.6873989080195</v>
      </c>
      <c r="BH138" s="10">
        <f t="shared" ca="1" si="93"/>
        <v>5876.9600216461977</v>
      </c>
      <c r="BI138" s="82">
        <f t="shared" ca="1" si="71"/>
        <v>249738.5055075275</v>
      </c>
      <c r="BJ138" s="82">
        <f t="shared" ca="1" si="72"/>
        <v>287924.40517441789</v>
      </c>
      <c r="BK138" s="82">
        <f t="shared" ca="1" si="73"/>
        <v>837994.25380247273</v>
      </c>
      <c r="BL138" s="82">
        <f t="shared" ca="1" si="74"/>
        <v>366167.0070593023</v>
      </c>
      <c r="BM138" s="82">
        <f t="shared" ca="1" si="64"/>
        <v>1741824.1715437202</v>
      </c>
      <c r="BN138" s="10">
        <f ca="1">BN137+BI138-INDIRECT(ADDRESS(MAX($D138-'key variables'!$B$9*30,34),scenario!BI$4),TRUE)</f>
        <v>2526297.3281734418</v>
      </c>
      <c r="BO138" s="10">
        <f ca="1">BO137+BJ138-INDIRECT(ADDRESS(MAX($D138-'key variables'!$B$9*30,34),scenario!BJ$4),TRUE)</f>
        <v>2912056.8279242287</v>
      </c>
      <c r="BP138" s="10">
        <f ca="1">BP137+BK138-INDIRECT(ADDRESS(MAX($D138-'key variables'!$B$9*30,34),scenario!BK$4),TRUE)</f>
        <v>8450371.6736324336</v>
      </c>
      <c r="BQ138" s="10">
        <f ca="1">BQ137+BL138-INDIRECT(ADDRESS(MAX($D138-'key variables'!$B$9*30,34),scenario!BL$4),TRUE)</f>
        <v>3687096.7435795343</v>
      </c>
      <c r="BR138" s="10">
        <f t="shared" ca="1" si="63"/>
        <v>17575822.573309638</v>
      </c>
      <c r="BS138" s="82">
        <f t="shared" ca="1" si="75"/>
        <v>4131886.7893225797</v>
      </c>
      <c r="BT138" s="82">
        <f t="shared" ca="1" si="76"/>
        <v>4773270.2437735936</v>
      </c>
      <c r="BU138" s="82">
        <f t="shared" ca="1" si="77"/>
        <v>14554627.358035304</v>
      </c>
      <c r="BV138" s="82">
        <f t="shared" ca="1" si="78"/>
        <v>6625094.1219260227</v>
      </c>
      <c r="BW138" s="82">
        <f t="shared" ca="1" si="94"/>
        <v>30084878.5130575</v>
      </c>
      <c r="BX138" s="10">
        <f t="shared" ca="1" si="79"/>
        <v>4241.9307775095112</v>
      </c>
      <c r="BY138" s="10">
        <f t="shared" ca="1" si="80"/>
        <v>9792.6476244463829</v>
      </c>
      <c r="BZ138" s="10">
        <f t="shared" ca="1" si="81"/>
        <v>87993.366950407479</v>
      </c>
      <c r="CA138" s="10">
        <f t="shared" ca="1" si="82"/>
        <v>65920.971451540288</v>
      </c>
      <c r="CB138" s="10">
        <v>0</v>
      </c>
      <c r="CC138" s="82">
        <f t="shared" ca="1" si="83"/>
        <v>-185.84477238526014</v>
      </c>
      <c r="CD138" s="82">
        <f t="shared" ca="1" si="84"/>
        <v>2375.6397685670913</v>
      </c>
      <c r="CE138" s="82">
        <f t="shared" ca="1" si="85"/>
        <v>399373.56476747146</v>
      </c>
      <c r="CF138" s="82">
        <f t="shared" ca="1" si="86"/>
        <v>299194.06739344518</v>
      </c>
      <c r="CG138" s="82">
        <f t="shared" ca="1" si="95"/>
        <v>700757.42715709843</v>
      </c>
      <c r="CH138" s="13">
        <f t="shared" ca="1" si="96"/>
        <v>73</v>
      </c>
      <c r="CI138" s="81">
        <f t="shared" ca="1" si="105"/>
        <v>3.0169259407403691E-2</v>
      </c>
      <c r="CJ138" s="81">
        <f t="shared" ca="1" si="106"/>
        <v>3.4776032445186345E-2</v>
      </c>
      <c r="CK138" s="81">
        <f t="shared" ca="1" si="107"/>
        <v>0.10091506342807249</v>
      </c>
      <c r="CL138" s="81">
        <f t="shared" ca="1" si="108"/>
        <v>4.4031625603495654E-2</v>
      </c>
      <c r="CM138" s="89">
        <f t="shared" ca="1" si="97"/>
        <v>0.2098919808841582</v>
      </c>
    </row>
    <row r="139" spans="1:91" x14ac:dyDescent="0.3">
      <c r="A139">
        <v>74</v>
      </c>
      <c r="B139" s="3">
        <f t="shared" si="110"/>
        <v>0.39444444444444443</v>
      </c>
      <c r="C139" s="3">
        <f t="shared" si="98"/>
        <v>2.4666666666666668</v>
      </c>
      <c r="D139" s="4">
        <f t="shared" ca="1" si="87"/>
        <v>139</v>
      </c>
      <c r="E139" s="58">
        <f>(0.5*(COS(B139*2*PI())+1)*('key variables'!$B$4-'key variables'!$B$6)+'key variables'!$B$6)/'key variables'!$B$4</f>
        <v>1</v>
      </c>
      <c r="F139" s="10">
        <f t="shared" ca="1" si="99"/>
        <v>11692091.456234807</v>
      </c>
      <c r="G139" s="10">
        <f t="shared" ca="1" si="100"/>
        <v>13495803.871996459</v>
      </c>
      <c r="H139" s="10">
        <f t="shared" ca="1" si="101"/>
        <v>40408648.410722926</v>
      </c>
      <c r="I139" s="10">
        <f t="shared" ca="1" si="102"/>
        <v>18135045.112116482</v>
      </c>
      <c r="J139" s="10">
        <f t="shared" ca="1" si="88"/>
        <v>83731588.851070672</v>
      </c>
      <c r="K139" s="82">
        <f t="shared" ca="1" si="65"/>
        <v>5033907.3387387861</v>
      </c>
      <c r="L139" s="82">
        <f t="shared" ca="1" si="66"/>
        <v>5810476.8002986358</v>
      </c>
      <c r="M139" s="82">
        <f t="shared" ca="1" si="67"/>
        <v>17403649.379055187</v>
      </c>
      <c r="N139" s="82">
        <f t="shared" ca="1" si="68"/>
        <v>7822854.2466109246</v>
      </c>
      <c r="O139" s="82">
        <f t="shared" ca="1" si="89"/>
        <v>36070887.764703535</v>
      </c>
      <c r="P139" s="10">
        <f ca="1">IF(IF($A139&gt;='key variables'!$B$26,K139*SUMPRODUCT(Z139:AC139,'control variables'!$O$3:$R$3)/J139+F$65*'key variables'!$B$25/scenario!J$65,K139*SUMPRODUCT(Z139:AC139,'control variables'!$O$7:$R$7)/J139+F$65*'key variables'!$B$25/scenario!J$65)&lt;'key variables'!$B$28,0,IF($A139&gt;='key variables'!$B$26,K139*SUMPRODUCT(Z139:AC139,'control variables'!$O$3:$R$3)/J139+F$65*'key variables'!$B$25/scenario!J$65,K139*SUMPRODUCT(Z139:AC139,'control variables'!$O$7:$R$7)/J139+F$65*'key variables'!$B$25/scenario!J$65))</f>
        <v>283037.8353581237</v>
      </c>
      <c r="Q139" s="10">
        <f ca="1">IF(IF($A139&gt;='key variables'!$B$26,L139*SUMPRODUCT(Z139:AC139,'control variables'!$O$4:$R$4)/J139+G$65*'key variables'!$B$25/scenario!J$65,L139*SUMPRODUCT(Z139:AC139,'control variables'!$O$7:$R$7)/J139+G$65*'key variables'!$B$25/scenario!J$65)&lt;'key variables'!$B$28,0,IF($A139&gt;='key variables'!$B$26,L139*SUMPRODUCT(Z139:AC139,'control variables'!$O$4:$R$4)/J139+G$65*'key variables'!$B$25/scenario!J$65,L139*SUMPRODUCT(Z139:AC139,'control variables'!$O$7:$R$7)/J139+G$65*'key variables'!$B$25/scenario!J$65))</f>
        <v>326701.43991310796</v>
      </c>
      <c r="R139" s="10">
        <f ca="1">IF(IF($A139&gt;='key variables'!$B$26,M139*SUMPRODUCT(Z139:AC139,'control variables'!$O$5:$R$5)/J139+H$65*'key variables'!$B$25/scenario!J$65,M139*SUMPRODUCT(Z139:AC139,'control variables'!$O$7:$R$7)/J139+H$65*'key variables'!$B$25/scenario!J$65)&lt;'key variables'!$B$28,0,IF($A139&gt;='key variables'!$B$26,M139*SUMPRODUCT(Z139:AC139,'control variables'!$O$5:$R$5)/J139+H$65*'key variables'!$B$25/scenario!J$65,M139*SUMPRODUCT(Z139:AC139,'control variables'!$O$7:$R$7)/J139+H$65*'key variables'!$B$25/scenario!J$65))</f>
        <v>978542.29649242712</v>
      </c>
      <c r="S139" s="10">
        <f ca="1">IF(IF($A139&gt;='key variables'!$B$26,N139*SUMPRODUCT(Z139:AC139,'control variables'!$O$6:$R$6)/J139+I$65*'key variables'!$B$25/scenario!J$65,N139*SUMPRODUCT(Z139:AC139,'control variables'!$O$7:$R$7)/J139+I$65*'key variables'!$B$25/scenario!J$65)&lt;'key variables'!$B$28,0,IF($A139&gt;='key variables'!$B$26,N139*SUMPRODUCT(Z139:AC139,'control variables'!$O$6:$R$6)/J139+I$65*'key variables'!$B$25/scenario!J$65,N139*SUMPRODUCT(Z139:AC139,'control variables'!$O$7:$R$7)/J139+I$65*'key variables'!$B$25/scenario!J$65))</f>
        <v>439849.9184209471</v>
      </c>
      <c r="T139" s="10">
        <f t="shared" ca="1" si="109"/>
        <v>2028131.4901846061</v>
      </c>
      <c r="U139" s="82">
        <f ca="1">SUMPRODUCT(P109:P138,'control variables'!AD$7:AD$36)</f>
        <v>340788.74354881357</v>
      </c>
      <c r="V139" s="82">
        <f ca="1">SUMPRODUCT(Q109:Q138,'control variables'!AE$7:AE$36)</f>
        <v>393361.449654617</v>
      </c>
      <c r="W139" s="82">
        <f ca="1">SUMPRODUCT(R109:R138,'control variables'!AF$7:AF$36)</f>
        <v>1178203.6112206776</v>
      </c>
      <c r="X139" s="82">
        <f ca="1">SUMPRODUCT(S109:S138,'control variables'!AG$7:AG$36)</f>
        <v>529596.69105390692</v>
      </c>
      <c r="Y139" s="82">
        <f t="shared" ca="1" si="103"/>
        <v>2441950.4954780154</v>
      </c>
      <c r="Z139" s="10">
        <f ca="1">IF($A139&gt;='key variables'!$B$26,SUMPRODUCT(P109:P138,'control variables'!V$7:V$36)*$E139,SUMPRODUCT(P109:P138,'control variables'!Z$7:Z$36)*$E139)</f>
        <v>657017.58753755526</v>
      </c>
      <c r="AA139" s="10">
        <f ca="1">IF($A139&gt;='key variables'!$B$26,SUMPRODUCT(Q109:Q138,'control variables'!W$7:W$36)*$E139,SUMPRODUCT(Q109:Q138,'control variables'!AA$7:AA$36)*$E139)</f>
        <v>758374.19977850025</v>
      </c>
      <c r="AB139" s="10">
        <f ca="1">IF($A139&gt;='key variables'!$B$26,SUMPRODUCT(R109:R138,'control variables'!X$7:X$36)*$E139,SUMPRODUCT(R109:R138,'control variables'!AB$7:AB$36)*$E139)</f>
        <v>2271496.6645057793</v>
      </c>
      <c r="AC139" s="10">
        <f ca="1">IF($A139&gt;='key variables'!$B$26,SUMPRODUCT(S109:S138,'control variables'!Y$7:Y$36)*$E139,SUMPRODUCT(S109:S138,'control variables'!AC$7:AC$36)*$E139)</f>
        <v>1021026.5066289369</v>
      </c>
      <c r="AD139" s="10">
        <f t="shared" ca="1" si="104"/>
        <v>4707914.9584507719</v>
      </c>
      <c r="AE139" s="82">
        <f ca="1">SUMPRODUCT(P109:P138,'control variables'!AL$7:AL$36)</f>
        <v>267420.64344290469</v>
      </c>
      <c r="AF139" s="82">
        <f ca="1">SUMPRODUCT(Q109:Q138,'control variables'!AM$7:AM$36)</f>
        <v>307867.92507599702</v>
      </c>
      <c r="AG139" s="82">
        <f ca="1">SUMPRODUCT(R109:R138,'control variables'!AN$7:AN$36)</f>
        <v>877812.36560614838</v>
      </c>
      <c r="AH139" s="82">
        <f ca="1">SUMPRODUCT(S109:S138,'control variables'!AO$7:AO$36)</f>
        <v>380084.04708234104</v>
      </c>
      <c r="AI139" s="82">
        <f t="shared" ca="1" si="69"/>
        <v>1833184.981207391</v>
      </c>
      <c r="AJ139" s="10">
        <f ca="1">SUMPRODUCT(P109:P138,'control variables'!AP$7:AP$36)</f>
        <v>567.67852974297261</v>
      </c>
      <c r="AK139" s="10">
        <f ca="1">SUMPRODUCT(Q109:Q138,'control variables'!AQ$7:AQ$36)</f>
        <v>1638.1325206939537</v>
      </c>
      <c r="AL139" s="10">
        <f ca="1">SUMPRODUCT(R109:R138,'control variables'!AR$7:AR$36)</f>
        <v>58878.783975428945</v>
      </c>
      <c r="AM139" s="10">
        <f ca="1">SUMPRODUCT(S109:S138,'control variables'!AS$7:AS$36)</f>
        <v>44109.53657146867</v>
      </c>
      <c r="AN139" s="10">
        <f t="shared" ca="1" si="90"/>
        <v>105194.13159733455</v>
      </c>
      <c r="AO139" s="82">
        <f ca="1">SUMPRODUCT(P109:P138,'control variables'!AX$7:AX$36)</f>
        <v>640.68286469925749</v>
      </c>
      <c r="AP139" s="82">
        <f ca="1">SUMPRODUCT(Q109:Q138,'control variables'!AY$7:AY$36)</f>
        <v>1479.039112633568</v>
      </c>
      <c r="AQ139" s="82">
        <f ca="1">SUMPRODUCT(R109:R138,'control variables'!AZ$7:AZ$36)</f>
        <v>13290.137291070781</v>
      </c>
      <c r="AR139" s="82">
        <f ca="1">SUMPRODUCT(S109:S138,'control variables'!BA$7:BA$36)</f>
        <v>9956.4182087212557</v>
      </c>
      <c r="AS139" s="82">
        <f t="shared" ca="1" si="91"/>
        <v>25366.277477124862</v>
      </c>
      <c r="AT139" s="10">
        <f ca="1">SUMPRODUCT(P109:P138,'control variables'!AT$7:AT$36)</f>
        <v>-34.822666000508022</v>
      </c>
      <c r="AU139" s="10">
        <f ca="1">SUMPRODUCT(Q109:Q138,'control variables'!AU$7:AU$36)</f>
        <v>37.77493186742268</v>
      </c>
      <c r="AV139" s="10">
        <f ca="1">SUMPRODUCT(R109:R138,'control variables'!AV$7:AV$36)</f>
        <v>16266.188376671647</v>
      </c>
      <c r="AW139" s="10">
        <f ca="1">SUMPRODUCT(S109:S138,'control variables'!AW$7:AW$36)</f>
        <v>12185.951927584272</v>
      </c>
      <c r="AX139" s="10">
        <f t="shared" ca="1" si="70"/>
        <v>28455.092570122833</v>
      </c>
      <c r="AY139" s="82">
        <f ca="1">SUMPRODUCT(P109:P138,'control variables'!BB$7:BB$36)</f>
        <v>271.83900928303365</v>
      </c>
      <c r="AZ139" s="82">
        <f ca="1">SUMPRODUCT(Q109:Q138,'control variables'!BC$7:BC$36)</f>
        <v>693.18898890890716</v>
      </c>
      <c r="BA139" s="82">
        <f ca="1">SUMPRODUCT(R109:R138,'control variables'!BD$7:BD$36)</f>
        <v>4852.5359948469413</v>
      </c>
      <c r="BB139" s="82">
        <f ca="1">SUMPRODUCT(S109:S138,'control variables'!BE$7:BE$36)</f>
        <v>689.58000475771917</v>
      </c>
      <c r="BC139" s="82">
        <f t="shared" ca="1" si="92"/>
        <v>6507.143997796602</v>
      </c>
      <c r="BD139" s="10">
        <f ca="1">SUMPRODUCT(P109:P138,'control variables'!BF$7:BF$36)</f>
        <v>56.866352977094081</v>
      </c>
      <c r="BE139" s="10">
        <f ca="1">SUMPRODUCT(Q109:Q138,'control variables'!BG$7:BG$36)</f>
        <v>65.638996202457633</v>
      </c>
      <c r="BF139" s="10">
        <f ca="1">SUMPRODUCT(R109:R138,'control variables'!BH$7:BH$36)</f>
        <v>1966.0315577578663</v>
      </c>
      <c r="BG139" s="10">
        <f ca="1">SUMPRODUCT(S109:S138,'control variables'!BI$7:BI$36)</f>
        <v>4418.6072660963246</v>
      </c>
      <c r="BH139" s="10">
        <f t="shared" ca="1" si="93"/>
        <v>6507.1441730337428</v>
      </c>
      <c r="BI139" s="82">
        <f t="shared" ca="1" si="71"/>
        <v>267657.65978618723</v>
      </c>
      <c r="BJ139" s="82">
        <f t="shared" ca="1" si="72"/>
        <v>308598.88899677334</v>
      </c>
      <c r="BK139" s="82">
        <f t="shared" ca="1" si="73"/>
        <v>898931.08997766697</v>
      </c>
      <c r="BL139" s="82">
        <f t="shared" ca="1" si="74"/>
        <v>392959.57901468303</v>
      </c>
      <c r="BM139" s="82">
        <f t="shared" ca="1" si="64"/>
        <v>1868147.2177753104</v>
      </c>
      <c r="BN139" s="10">
        <f ca="1">BN138+BI139-INDIRECT(ADDRESS(MAX($D139-'key variables'!$B$9*30,34),scenario!BI$4),TRUE)</f>
        <v>2793954.9879596289</v>
      </c>
      <c r="BO139" s="10">
        <f ca="1">BO138+BJ139-INDIRECT(ADDRESS(MAX($D139-'key variables'!$B$9*30,34),scenario!BJ$4),TRUE)</f>
        <v>3220655.7169210021</v>
      </c>
      <c r="BP139" s="10">
        <f ca="1">BP138+BK139-INDIRECT(ADDRESS(MAX($D139-'key variables'!$B$9*30,34),scenario!BK$4),TRUE)</f>
        <v>9349302.7636101004</v>
      </c>
      <c r="BQ139" s="10">
        <f ca="1">BQ138+BL139-INDIRECT(ADDRESS(MAX($D139-'key variables'!$B$9*30,34),scenario!BL$4),TRUE)</f>
        <v>4080056.3225942175</v>
      </c>
      <c r="BR139" s="10">
        <f t="shared" ca="1" si="63"/>
        <v>19443969.791084949</v>
      </c>
      <c r="BS139" s="82">
        <f t="shared" ca="1" si="75"/>
        <v>4147210.0985415392</v>
      </c>
      <c r="BT139" s="82">
        <f t="shared" ca="1" si="76"/>
        <v>4791307.1556937257</v>
      </c>
      <c r="BU139" s="82">
        <f t="shared" ca="1" si="77"/>
        <v>14632272.532992307</v>
      </c>
      <c r="BV139" s="82">
        <f t="shared" ca="1" si="78"/>
        <v>6667565.8540661903</v>
      </c>
      <c r="BW139" s="82">
        <f t="shared" ca="1" si="94"/>
        <v>30238355.64129376</v>
      </c>
      <c r="BX139" s="10">
        <f t="shared" ca="1" si="79"/>
        <v>4553.9082799486414</v>
      </c>
      <c r="BY139" s="10">
        <f t="shared" ca="1" si="80"/>
        <v>10512.858751968588</v>
      </c>
      <c r="BZ139" s="10">
        <f t="shared" ca="1" si="81"/>
        <v>94464.936688873451</v>
      </c>
      <c r="CA139" s="10">
        <f t="shared" ca="1" si="82"/>
        <v>70769.202389407496</v>
      </c>
      <c r="CB139" s="10">
        <v>0</v>
      </c>
      <c r="CC139" s="82">
        <f t="shared" ca="1" si="83"/>
        <v>-224.02644134103701</v>
      </c>
      <c r="CD139" s="82">
        <f t="shared" ca="1" si="84"/>
        <v>2496.9582447600542</v>
      </c>
      <c r="CE139" s="82">
        <f t="shared" ca="1" si="85"/>
        <v>428696.02307515801</v>
      </c>
      <c r="CF139" s="82">
        <f t="shared" ca="1" si="86"/>
        <v>321161.23382860835</v>
      </c>
      <c r="CG139" s="82">
        <f t="shared" ca="1" si="95"/>
        <v>752130.18870718544</v>
      </c>
      <c r="CH139" s="13">
        <f t="shared" ca="1" si="96"/>
        <v>74</v>
      </c>
      <c r="CI139" s="81">
        <f t="shared" ca="1" si="105"/>
        <v>3.3367992012298987E-2</v>
      </c>
      <c r="CJ139" s="81">
        <f t="shared" ca="1" si="106"/>
        <v>3.8464046378594664E-2</v>
      </c>
      <c r="CK139" s="81">
        <f t="shared" ca="1" si="107"/>
        <v>0.11165801213015619</v>
      </c>
      <c r="CL139" s="81">
        <f t="shared" ca="1" si="108"/>
        <v>4.8727802476687933E-2</v>
      </c>
      <c r="CM139" s="89">
        <f t="shared" ca="1" si="97"/>
        <v>0.23221785299773776</v>
      </c>
    </row>
    <row r="140" spans="1:91" x14ac:dyDescent="0.3">
      <c r="A140">
        <v>75</v>
      </c>
      <c r="B140" s="3">
        <f t="shared" si="110"/>
        <v>0.3972222222222222</v>
      </c>
      <c r="C140" s="3">
        <f t="shared" si="98"/>
        <v>2.5</v>
      </c>
      <c r="D140" s="4">
        <f t="shared" ca="1" si="87"/>
        <v>140</v>
      </c>
      <c r="E140" s="58">
        <f>(0.5*(COS(B140*2*PI())+1)*('key variables'!$B$4-'key variables'!$B$6)+'key variables'!$B$6)/'key variables'!$B$4</f>
        <v>1</v>
      </c>
      <c r="F140" s="10">
        <f t="shared" ca="1" si="99"/>
        <v>11692034.58988183</v>
      </c>
      <c r="G140" s="10">
        <f t="shared" ca="1" si="100"/>
        <v>13495738.233000256</v>
      </c>
      <c r="H140" s="10">
        <f t="shared" ca="1" si="101"/>
        <v>40406682.379165165</v>
      </c>
      <c r="I140" s="10">
        <f t="shared" ca="1" si="102"/>
        <v>18130626.504850388</v>
      </c>
      <c r="J140" s="10">
        <f t="shared" ca="1" si="88"/>
        <v>83725081.706897646</v>
      </c>
      <c r="K140" s="82">
        <f t="shared" ca="1" si="65"/>
        <v>4750869.5033806618</v>
      </c>
      <c r="L140" s="82">
        <f t="shared" ca="1" si="66"/>
        <v>5483775.3603855288</v>
      </c>
      <c r="M140" s="82">
        <f t="shared" ca="1" si="67"/>
        <v>16425107.082562756</v>
      </c>
      <c r="N140" s="82">
        <f t="shared" ca="1" si="68"/>
        <v>7383004.3281899793</v>
      </c>
      <c r="O140" s="82">
        <f t="shared" ca="1" si="89"/>
        <v>34042756.274518922</v>
      </c>
      <c r="P140" s="10">
        <f ca="1">IF(IF($A140&gt;='key variables'!$B$26,K140*SUMPRODUCT(Z140:AC140,'control variables'!$O$3:$R$3)/J140+F$65*'key variables'!$B$25/scenario!J$65,K140*SUMPRODUCT(Z140:AC140,'control variables'!$O$7:$R$7)/J140+F$65*'key variables'!$B$25/scenario!J$65)&lt;'key variables'!$B$28,0,IF($A140&gt;='key variables'!$B$26,K140*SUMPRODUCT(Z140:AC140,'control variables'!$O$3:$R$3)/J140+F$65*'key variables'!$B$25/scenario!J$65,K140*SUMPRODUCT(Z140:AC140,'control variables'!$O$7:$R$7)/J140+F$65*'key variables'!$B$25/scenario!J$65))</f>
        <v>264551.24011342129</v>
      </c>
      <c r="Q140" s="10">
        <f ca="1">IF(IF($A140&gt;='key variables'!$B$26,L140*SUMPRODUCT(Z140:AC140,'control variables'!$O$4:$R$4)/J140+G$65*'key variables'!$B$25/scenario!J$65,L140*SUMPRODUCT(Z140:AC140,'control variables'!$O$7:$R$7)/J140+G$65*'key variables'!$B$25/scenario!J$65)&lt;'key variables'!$B$28,0,IF($A140&gt;='key variables'!$B$26,L140*SUMPRODUCT(Z140:AC140,'control variables'!$O$4:$R$4)/J140+G$65*'key variables'!$B$25/scenario!J$65,L140*SUMPRODUCT(Z140:AC140,'control variables'!$O$7:$R$7)/J140+G$65*'key variables'!$B$25/scenario!J$65))</f>
        <v>305362.95957215544</v>
      </c>
      <c r="R140" s="10">
        <f ca="1">IF(IF($A140&gt;='key variables'!$B$26,M140*SUMPRODUCT(Z140:AC140,'control variables'!$O$5:$R$5)/J140+H$65*'key variables'!$B$25/scenario!J$65,M140*SUMPRODUCT(Z140:AC140,'control variables'!$O$7:$R$7)/J140+H$65*'key variables'!$B$25/scenario!J$65)&lt;'key variables'!$B$28,0,IF($A140&gt;='key variables'!$B$26,M140*SUMPRODUCT(Z140:AC140,'control variables'!$O$5:$R$5)/J140+H$65*'key variables'!$B$25/scenario!J$65,M140*SUMPRODUCT(Z140:AC140,'control variables'!$O$7:$R$7)/J140+H$65*'key variables'!$B$25/scenario!J$65))</f>
        <v>914628.87890220189</v>
      </c>
      <c r="S140" s="10">
        <f ca="1">IF(IF($A140&gt;='key variables'!$B$26,N140*SUMPRODUCT(Z140:AC140,'control variables'!$O$6:$R$6)/J140+I$65*'key variables'!$B$25/scenario!J$65,N140*SUMPRODUCT(Z140:AC140,'control variables'!$O$7:$R$7)/J140+I$65*'key variables'!$B$25/scenario!J$65)&lt;'key variables'!$B$28,0,IF($A140&gt;='key variables'!$B$26,N140*SUMPRODUCT(Z140:AC140,'control variables'!$O$6:$R$6)/J140+I$65*'key variables'!$B$25/scenario!J$65,N140*SUMPRODUCT(Z140:AC140,'control variables'!$O$7:$R$7)/J140+I$65*'key variables'!$B$25/scenario!J$65))</f>
        <v>411121.15359000157</v>
      </c>
      <c r="T140" s="10">
        <f t="shared" ca="1" si="109"/>
        <v>1895664.2321777802</v>
      </c>
      <c r="U140" s="82">
        <f ca="1">SUMPRODUCT(P110:P139,'control variables'!AD$7:AD$36)</f>
        <v>335454.02161776432</v>
      </c>
      <c r="V140" s="82">
        <f ca="1">SUMPRODUCT(Q110:Q139,'control variables'!AE$7:AE$36)</f>
        <v>387203.75227749912</v>
      </c>
      <c r="W140" s="82">
        <f ca="1">SUMPRODUCT(R110:R139,'control variables'!AF$7:AF$36)</f>
        <v>1159759.9602404034</v>
      </c>
      <c r="X140" s="82">
        <f ca="1">SUMPRODUCT(S110:S139,'control variables'!AG$7:AG$36)</f>
        <v>521306.36123562825</v>
      </c>
      <c r="Y140" s="82">
        <f t="shared" ca="1" si="103"/>
        <v>2403724.0953712952</v>
      </c>
      <c r="Z140" s="10">
        <f ca="1">IF($A140&gt;='key variables'!$B$26,SUMPRODUCT(P110:P139,'control variables'!V$7:V$36)*$E140,SUMPRODUCT(P110:P139,'control variables'!Z$7:Z$36)*$E140)</f>
        <v>650639.8605196455</v>
      </c>
      <c r="AA140" s="10">
        <f ca="1">IF($A140&gt;='key variables'!$B$26,SUMPRODUCT(Q110:Q139,'control variables'!W$7:W$36)*$E140,SUMPRODUCT(Q110:Q139,'control variables'!AA$7:AA$36)*$E140)</f>
        <v>751012.59528669261</v>
      </c>
      <c r="AB140" s="10">
        <f ca="1">IF($A140&gt;='key variables'!$B$26,SUMPRODUCT(R110:R139,'control variables'!X$7:X$36)*$E140,SUMPRODUCT(R110:R139,'control variables'!AB$7:AB$36)*$E140)</f>
        <v>2249447.0482959514</v>
      </c>
      <c r="AC140" s="10">
        <f ca="1">IF($A140&gt;='key variables'!$B$26,SUMPRODUCT(S110:S139,'control variables'!Y$7:Y$36)*$E140,SUMPRODUCT(S110:S139,'control variables'!AC$7:AC$36)*$E140)</f>
        <v>1011115.3132897523</v>
      </c>
      <c r="AD140" s="10">
        <f t="shared" ca="1" si="104"/>
        <v>4662214.8173920419</v>
      </c>
      <c r="AE140" s="82">
        <f ca="1">SUMPRODUCT(P110:P139,'control variables'!AL$7:AL$36)</f>
        <v>284484.84608065081</v>
      </c>
      <c r="AF140" s="82">
        <f ca="1">SUMPRODUCT(Q110:Q139,'control variables'!AM$7:AM$36)</f>
        <v>327513.08257589251</v>
      </c>
      <c r="AG140" s="82">
        <f ca="1">SUMPRODUCT(R110:R139,'control variables'!AN$7:AN$36)</f>
        <v>933825.87261059426</v>
      </c>
      <c r="AH140" s="82">
        <f ca="1">SUMPRODUCT(S110:S139,'control variables'!AO$7:AO$36)</f>
        <v>404337.34000425576</v>
      </c>
      <c r="AI140" s="82">
        <f t="shared" ca="1" si="69"/>
        <v>1950161.1412713935</v>
      </c>
      <c r="AJ140" s="10">
        <f ca="1">SUMPRODUCT(P110:P139,'control variables'!AP$7:AP$36)</f>
        <v>582.87814821676534</v>
      </c>
      <c r="AK140" s="10">
        <f ca="1">SUMPRODUCT(Q110:Q139,'control variables'!AQ$7:AQ$36)</f>
        <v>1681.9935935010121</v>
      </c>
      <c r="AL140" s="10">
        <f ca="1">SUMPRODUCT(R110:R139,'control variables'!AR$7:AR$36)</f>
        <v>60455.266096450148</v>
      </c>
      <c r="AM140" s="10">
        <f ca="1">SUMPRODUCT(S110:S139,'control variables'!AS$7:AS$36)</f>
        <v>45290.571420973545</v>
      </c>
      <c r="AN140" s="10">
        <f t="shared" ca="1" si="90"/>
        <v>108010.70925914147</v>
      </c>
      <c r="AO140" s="82">
        <f ca="1">SUMPRODUCT(P110:P139,'control variables'!AX$7:AX$36)</f>
        <v>664.22908839165484</v>
      </c>
      <c r="AP140" s="82">
        <f ca="1">SUMPRODUCT(Q110:Q139,'control variables'!AY$7:AY$36)</f>
        <v>1533.3964050082</v>
      </c>
      <c r="AQ140" s="82">
        <f ca="1">SUMPRODUCT(R110:R139,'control variables'!AZ$7:AZ$36)</f>
        <v>13778.573244020941</v>
      </c>
      <c r="AR140" s="82">
        <f ca="1">SUMPRODUCT(S110:S139,'control variables'!BA$7:BA$36)</f>
        <v>10322.334113819876</v>
      </c>
      <c r="AS140" s="82">
        <f t="shared" ca="1" si="91"/>
        <v>26298.53285124067</v>
      </c>
      <c r="AT140" s="10">
        <f ca="1">SUMPRODUCT(P110:P139,'control variables'!AT$7:AT$36)</f>
        <v>-38.82884501567294</v>
      </c>
      <c r="AU140" s="10">
        <f ca="1">SUMPRODUCT(Q110:Q139,'control variables'!AU$7:AU$36)</f>
        <v>42.12075476749429</v>
      </c>
      <c r="AV140" s="10">
        <f ca="1">SUMPRODUCT(R110:R139,'control variables'!AV$7:AV$36)</f>
        <v>18137.534543285965</v>
      </c>
      <c r="AW140" s="10">
        <f ca="1">SUMPRODUCT(S110:S139,'control variables'!AW$7:AW$36)</f>
        <v>13587.886658583455</v>
      </c>
      <c r="AX140" s="10">
        <f t="shared" ca="1" si="70"/>
        <v>31728.71311162124</v>
      </c>
      <c r="AY140" s="82">
        <f ca="1">SUMPRODUCT(P110:P139,'control variables'!BB$7:BB$36)</f>
        <v>299.74166777546844</v>
      </c>
      <c r="AZ140" s="82">
        <f ca="1">SUMPRODUCT(Q110:Q139,'control variables'!BC$7:BC$36)</f>
        <v>764.34071830659263</v>
      </c>
      <c r="BA140" s="82">
        <f ca="1">SUMPRODUCT(R110:R139,'control variables'!BD$7:BD$36)</f>
        <v>5350.6199712547814</v>
      </c>
      <c r="BB140" s="82">
        <f ca="1">SUMPRODUCT(S110:S139,'control variables'!BE$7:BE$36)</f>
        <v>760.3612933840792</v>
      </c>
      <c r="BC140" s="82">
        <f t="shared" ca="1" si="92"/>
        <v>7175.0636507209219</v>
      </c>
      <c r="BD140" s="10">
        <f ca="1">SUMPRODUCT(P110:P139,'control variables'!BF$7:BF$36)</f>
        <v>62.703346096716743</v>
      </c>
      <c r="BE140" s="10">
        <f ca="1">SUMPRODUCT(Q110:Q139,'control variables'!BG$7:BG$36)</f>
        <v>72.376449004591947</v>
      </c>
      <c r="BF140" s="10">
        <f ca="1">SUMPRODUCT(R110:R139,'control variables'!BH$7:BH$36)</f>
        <v>2167.8330110744891</v>
      </c>
      <c r="BG140" s="10">
        <f ca="1">SUMPRODUCT(S110:S139,'control variables'!BI$7:BI$36)</f>
        <v>4872.1510377693166</v>
      </c>
      <c r="BH140" s="10">
        <f t="shared" ca="1" si="93"/>
        <v>7175.0638439451141</v>
      </c>
      <c r="BI140" s="82">
        <f t="shared" ca="1" si="71"/>
        <v>284745.75890341063</v>
      </c>
      <c r="BJ140" s="82">
        <f t="shared" ca="1" si="72"/>
        <v>328319.54404896661</v>
      </c>
      <c r="BK140" s="82">
        <f t="shared" ca="1" si="73"/>
        <v>957314.02712513495</v>
      </c>
      <c r="BL140" s="82">
        <f t="shared" ca="1" si="74"/>
        <v>418685.58795622335</v>
      </c>
      <c r="BM140" s="82">
        <f t="shared" ca="1" si="64"/>
        <v>1989064.9180337356</v>
      </c>
      <c r="BN140" s="10">
        <f ca="1">BN139+BI140-INDIRECT(ADDRESS(MAX($D140-'key variables'!$B$9*30,34),scenario!BI$4),TRUE)</f>
        <v>3078700.7468630397</v>
      </c>
      <c r="BO140" s="10">
        <f ca="1">BO139+BJ140-INDIRECT(ADDRESS(MAX($D140-'key variables'!$B$9*30,34),scenario!BJ$4),TRUE)</f>
        <v>3548975.2609699685</v>
      </c>
      <c r="BP140" s="10">
        <f ca="1">BP139+BK140-INDIRECT(ADDRESS(MAX($D140-'key variables'!$B$9*30,34),scenario!BK$4),TRUE)</f>
        <v>10306616.790735235</v>
      </c>
      <c r="BQ140" s="10">
        <f ca="1">BQ139+BL140-INDIRECT(ADDRESS(MAX($D140-'key variables'!$B$9*30,34),scenario!BL$4),TRUE)</f>
        <v>4498741.9105504407</v>
      </c>
      <c r="BR140" s="10">
        <f t="shared" ca="1" si="63"/>
        <v>21433034.709118683</v>
      </c>
      <c r="BS140" s="82">
        <f t="shared" ca="1" si="75"/>
        <v>4126952.8764054528</v>
      </c>
      <c r="BT140" s="82">
        <f t="shared" ca="1" si="76"/>
        <v>4768278.1947679091</v>
      </c>
      <c r="BU140" s="82">
        <f t="shared" ca="1" si="77"/>
        <v>14587419.551758301</v>
      </c>
      <c r="BV140" s="82">
        <f t="shared" ca="1" si="78"/>
        <v>6655129.2686621984</v>
      </c>
      <c r="BW140" s="82">
        <f t="shared" ca="1" si="94"/>
        <v>30137779.891593862</v>
      </c>
      <c r="BX140" s="10">
        <f t="shared" ca="1" si="79"/>
        <v>4855.6923544681113</v>
      </c>
      <c r="BY140" s="10">
        <f t="shared" ca="1" si="80"/>
        <v>11209.537989665603</v>
      </c>
      <c r="BZ140" s="10">
        <f t="shared" ca="1" si="81"/>
        <v>100725.05695056512</v>
      </c>
      <c r="CA140" s="10">
        <f t="shared" ca="1" si="82"/>
        <v>75459.024172073972</v>
      </c>
      <c r="CB140" s="10">
        <v>0</v>
      </c>
      <c r="CC140" s="82">
        <f t="shared" ca="1" si="83"/>
        <v>-266.54853650025359</v>
      </c>
      <c r="CD140" s="82">
        <f t="shared" ca="1" si="84"/>
        <v>2603.4346784853715</v>
      </c>
      <c r="CE140" s="82">
        <f t="shared" ca="1" si="85"/>
        <v>457235.18138430128</v>
      </c>
      <c r="CF140" s="82">
        <f t="shared" ca="1" si="86"/>
        <v>342541.58447717858</v>
      </c>
      <c r="CG140" s="82">
        <f t="shared" ca="1" si="95"/>
        <v>802113.65200346499</v>
      </c>
      <c r="CH140" s="13">
        <f t="shared" ca="1" si="96"/>
        <v>75</v>
      </c>
      <c r="CI140" s="81">
        <f t="shared" ca="1" si="105"/>
        <v>3.6771546639283871E-2</v>
      </c>
      <c r="CJ140" s="81">
        <f t="shared" ca="1" si="106"/>
        <v>4.2388435921676598E-2</v>
      </c>
      <c r="CK140" s="81">
        <f t="shared" ca="1" si="107"/>
        <v>0.12310070746561159</v>
      </c>
      <c r="CL140" s="81">
        <f t="shared" ca="1" si="108"/>
        <v>5.3732308393552926E-2</v>
      </c>
      <c r="CM140" s="89">
        <f t="shared" ca="1" si="97"/>
        <v>0.25599299842012496</v>
      </c>
    </row>
    <row r="141" spans="1:91" x14ac:dyDescent="0.3">
      <c r="A141">
        <v>76</v>
      </c>
      <c r="B141" s="3">
        <f t="shared" si="110"/>
        <v>0.4</v>
      </c>
      <c r="C141" s="3">
        <f t="shared" si="98"/>
        <v>2.5333333333333332</v>
      </c>
      <c r="D141" s="4">
        <f t="shared" ca="1" si="87"/>
        <v>141</v>
      </c>
      <c r="E141" s="58">
        <f>(0.5*(COS(B141*2*PI())+1)*('key variables'!$B$4-'key variables'!$B$6)+'key variables'!$B$6)/'key variables'!$B$4</f>
        <v>1</v>
      </c>
      <c r="F141" s="10">
        <f t="shared" ca="1" si="99"/>
        <v>11691971.886535734</v>
      </c>
      <c r="G141" s="10">
        <f t="shared" ca="1" si="100"/>
        <v>13495665.856551252</v>
      </c>
      <c r="H141" s="10">
        <f t="shared" ca="1" si="101"/>
        <v>40404514.546154089</v>
      </c>
      <c r="I141" s="10">
        <f t="shared" ca="1" si="102"/>
        <v>18125754.35381262</v>
      </c>
      <c r="J141" s="10">
        <f t="shared" ca="1" si="88"/>
        <v>83717906.643053696</v>
      </c>
      <c r="K141" s="82">
        <f t="shared" ca="1" si="65"/>
        <v>4486318.2632672414</v>
      </c>
      <c r="L141" s="82">
        <f t="shared" ca="1" si="66"/>
        <v>5178412.4008133747</v>
      </c>
      <c r="M141" s="82">
        <f t="shared" ca="1" si="67"/>
        <v>15510478.203660551</v>
      </c>
      <c r="N141" s="82">
        <f t="shared" ca="1" si="68"/>
        <v>6971883.17459998</v>
      </c>
      <c r="O141" s="82">
        <f t="shared" ca="1" si="89"/>
        <v>32147092.042341147</v>
      </c>
      <c r="P141" s="10">
        <f ca="1">IF(IF($A141&gt;='key variables'!$B$26,K141*SUMPRODUCT(Z141:AC141,'control variables'!$O$3:$R$3)/J141+F$65*'key variables'!$B$25/scenario!J$65,K141*SUMPRODUCT(Z141:AC141,'control variables'!$O$7:$R$7)/J141+F$65*'key variables'!$B$25/scenario!J$65)&lt;'key variables'!$B$28,0,IF($A141&gt;='key variables'!$B$26,K141*SUMPRODUCT(Z141:AC141,'control variables'!$O$3:$R$3)/J141+F$65*'key variables'!$B$25/scenario!J$65,K141*SUMPRODUCT(Z141:AC141,'control variables'!$O$7:$R$7)/J141+F$65*'key variables'!$B$25/scenario!J$65))</f>
        <v>245060.45487830337</v>
      </c>
      <c r="Q141" s="10">
        <f ca="1">IF(IF($A141&gt;='key variables'!$B$26,L141*SUMPRODUCT(Z141:AC141,'control variables'!$O$4:$R$4)/J141+G$65*'key variables'!$B$25/scenario!J$65,L141*SUMPRODUCT(Z141:AC141,'control variables'!$O$7:$R$7)/J141+G$65*'key variables'!$B$25/scenario!J$65)&lt;'key variables'!$B$28,0,IF($A141&gt;='key variables'!$B$26,L141*SUMPRODUCT(Z141:AC141,'control variables'!$O$4:$R$4)/J141+G$65*'key variables'!$B$25/scenario!J$65,L141*SUMPRODUCT(Z141:AC141,'control variables'!$O$7:$R$7)/J141+G$65*'key variables'!$B$25/scenario!J$65))</f>
        <v>282865.37512980262</v>
      </c>
      <c r="R141" s="10">
        <f ca="1">IF(IF($A141&gt;='key variables'!$B$26,M141*SUMPRODUCT(Z141:AC141,'control variables'!$O$5:$R$5)/J141+H$65*'key variables'!$B$25/scenario!J$65,M141*SUMPRODUCT(Z141:AC141,'control variables'!$O$7:$R$7)/J141+H$65*'key variables'!$B$25/scenario!J$65)&lt;'key variables'!$B$28,0,IF($A141&gt;='key variables'!$B$26,M141*SUMPRODUCT(Z141:AC141,'control variables'!$O$5:$R$5)/J141+H$65*'key variables'!$B$25/scenario!J$65,M141*SUMPRODUCT(Z141:AC141,'control variables'!$O$7:$R$7)/J141+H$65*'key variables'!$B$25/scenario!J$65))</f>
        <v>847243.69091035356</v>
      </c>
      <c r="S141" s="10">
        <f ca="1">IF(IF($A141&gt;='key variables'!$B$26,N141*SUMPRODUCT(Z141:AC141,'control variables'!$O$6:$R$6)/J141+I$65*'key variables'!$B$25/scenario!J$65,N141*SUMPRODUCT(Z141:AC141,'control variables'!$O$7:$R$7)/J141+I$65*'key variables'!$B$25/scenario!J$65)&lt;'key variables'!$B$28,0,IF($A141&gt;='key variables'!$B$26,N141*SUMPRODUCT(Z141:AC141,'control variables'!$O$6:$R$6)/J141+I$65*'key variables'!$B$25/scenario!J$65,N141*SUMPRODUCT(Z141:AC141,'control variables'!$O$7:$R$7)/J141+I$65*'key variables'!$B$25/scenario!J$65))</f>
        <v>380831.8451490312</v>
      </c>
      <c r="T141" s="10">
        <f t="shared" ca="1" si="109"/>
        <v>1756001.3660674908</v>
      </c>
      <c r="U141" s="82">
        <f ca="1">SUMPRODUCT(P111:P140,'control variables'!AD$7:AD$36)</f>
        <v>326630.45177479228</v>
      </c>
      <c r="V141" s="82">
        <f ca="1">SUMPRODUCT(Q111:Q140,'control variables'!AE$7:AE$36)</f>
        <v>377018.99033842678</v>
      </c>
      <c r="W141" s="82">
        <f ca="1">SUMPRODUCT(R111:R140,'control variables'!AF$7:AF$36)</f>
        <v>1129254.3697546716</v>
      </c>
      <c r="X141" s="82">
        <f ca="1">SUMPRODUCT(S111:S140,'control variables'!AG$7:AG$36)</f>
        <v>507594.24931708502</v>
      </c>
      <c r="Y141" s="82">
        <f t="shared" ca="1" si="103"/>
        <v>2340498.0611849758</v>
      </c>
      <c r="Z141" s="10">
        <f ca="1">IF($A141&gt;='key variables'!$B$26,SUMPRODUCT(P111:P140,'control variables'!V$7:V$36)*$E141,SUMPRODUCT(P111:P140,'control variables'!Z$7:Z$36)*$E141)</f>
        <v>638189.8635305604</v>
      </c>
      <c r="AA141" s="10">
        <f ca="1">IF($A141&gt;='key variables'!$B$26,SUMPRODUCT(Q111:Q140,'control variables'!W$7:W$36)*$E141,SUMPRODUCT(Q111:Q140,'control variables'!AA$7:AA$36)*$E141)</f>
        <v>736641.96551522927</v>
      </c>
      <c r="AB141" s="10">
        <f ca="1">IF($A141&gt;='key variables'!$B$26,SUMPRODUCT(R111:R140,'control variables'!X$7:X$36)*$E141,SUMPRODUCT(R111:R140,'control variables'!AB$7:AB$36)*$E141)</f>
        <v>2206403.8677628315</v>
      </c>
      <c r="AC141" s="10">
        <f ca="1">IF($A141&gt;='key variables'!$B$26,SUMPRODUCT(S111:S140,'control variables'!Y$7:Y$36)*$E141,SUMPRODUCT(S111:S140,'control variables'!AC$7:AC$36)*$E141)</f>
        <v>991767.61670685094</v>
      </c>
      <c r="AD141" s="10">
        <f t="shared" ca="1" si="104"/>
        <v>4573003.3135154722</v>
      </c>
      <c r="AE141" s="82">
        <f ca="1">SUMPRODUCT(P111:P140,'control variables'!AL$7:AL$36)</f>
        <v>300223.46941873751</v>
      </c>
      <c r="AF141" s="82">
        <f ca="1">SUMPRODUCT(Q111:Q140,'control variables'!AM$7:AM$36)</f>
        <v>345632.16735658539</v>
      </c>
      <c r="AG141" s="82">
        <f ca="1">SUMPRODUCT(R111:R140,'control variables'!AN$7:AN$36)</f>
        <v>985488.14522321604</v>
      </c>
      <c r="AH141" s="82">
        <f ca="1">SUMPRODUCT(S111:S140,'control variables'!AO$7:AO$36)</f>
        <v>426706.59159541712</v>
      </c>
      <c r="AI141" s="82">
        <f t="shared" ca="1" si="69"/>
        <v>2058050.373593956</v>
      </c>
      <c r="AJ141" s="10">
        <f ca="1">SUMPRODUCT(P111:P140,'control variables'!AP$7:AP$36)</f>
        <v>592.46072121946577</v>
      </c>
      <c r="AK141" s="10">
        <f ca="1">SUMPRODUCT(Q111:Q140,'control variables'!AQ$7:AQ$36)</f>
        <v>1709.6457304855742</v>
      </c>
      <c r="AL141" s="10">
        <f ca="1">SUMPRODUCT(R111:R140,'control variables'!AR$7:AR$36)</f>
        <v>61449.156504830098</v>
      </c>
      <c r="AM141" s="10">
        <f ca="1">SUMPRODUCT(S111:S140,'control variables'!AS$7:AS$36)</f>
        <v>46035.152785540493</v>
      </c>
      <c r="AN141" s="10">
        <f t="shared" ca="1" si="90"/>
        <v>109786.41574207562</v>
      </c>
      <c r="AO141" s="82">
        <f ca="1">SUMPRODUCT(P111:P140,'control variables'!AX$7:AX$36)</f>
        <v>682.01385246811105</v>
      </c>
      <c r="AP141" s="82">
        <f ca="1">SUMPRODUCT(Q111:Q140,'control variables'!AY$7:AY$36)</f>
        <v>1574.4531635503324</v>
      </c>
      <c r="AQ141" s="82">
        <f ca="1">SUMPRODUCT(R111:R140,'control variables'!AZ$7:AZ$36)</f>
        <v>14147.495169810794</v>
      </c>
      <c r="AR141" s="82">
        <f ca="1">SUMPRODUCT(S111:S140,'control variables'!BA$7:BA$36)</f>
        <v>10598.715079575471</v>
      </c>
      <c r="AS141" s="82">
        <f t="shared" ca="1" si="91"/>
        <v>27002.677265404709</v>
      </c>
      <c r="AT141" s="10">
        <f ca="1">SUMPRODUCT(P111:P140,'control variables'!AT$7:AT$36)</f>
        <v>-43.152503511525197</v>
      </c>
      <c r="AU141" s="10">
        <f ca="1">SUMPRODUCT(Q111:Q140,'control variables'!AU$7:AU$36)</f>
        <v>46.81097306084493</v>
      </c>
      <c r="AV141" s="10">
        <f ca="1">SUMPRODUCT(R111:R140,'control variables'!AV$7:AV$36)</f>
        <v>20157.180126105599</v>
      </c>
      <c r="AW141" s="10">
        <f ca="1">SUMPRODUCT(S111:S140,'control variables'!AW$7:AW$36)</f>
        <v>15100.921145402415</v>
      </c>
      <c r="AX141" s="10">
        <f t="shared" ca="1" si="70"/>
        <v>35261.759741057336</v>
      </c>
      <c r="AY141" s="82">
        <f ca="1">SUMPRODUCT(P111:P140,'control variables'!BB$7:BB$36)</f>
        <v>328.98493063034363</v>
      </c>
      <c r="AZ141" s="82">
        <f ca="1">SUMPRODUCT(Q111:Q140,'control variables'!BC$7:BC$36)</f>
        <v>838.9109864378396</v>
      </c>
      <c r="BA141" s="82">
        <f ca="1">SUMPRODUCT(R111:R140,'control variables'!BD$7:BD$36)</f>
        <v>5872.6347695882496</v>
      </c>
      <c r="BB141" s="82">
        <f ca="1">SUMPRODUCT(S111:S140,'control variables'!BE$7:BE$36)</f>
        <v>834.54332263654749</v>
      </c>
      <c r="BC141" s="82">
        <f t="shared" ca="1" si="92"/>
        <v>7875.0740092929809</v>
      </c>
      <c r="BD141" s="10">
        <f ca="1">SUMPRODUCT(P111:P140,'control variables'!BF$7:BF$36)</f>
        <v>68.820781972065433</v>
      </c>
      <c r="BE141" s="10">
        <f ca="1">SUMPRODUCT(Q111:Q140,'control variables'!BG$7:BG$36)</f>
        <v>79.437607829961564</v>
      </c>
      <c r="BF141" s="10">
        <f ca="1">SUMPRODUCT(R111:R140,'control variables'!BH$7:BH$36)</f>
        <v>2379.3301680724103</v>
      </c>
      <c r="BG141" s="10">
        <f ca="1">SUMPRODUCT(S111:S140,'control variables'!BI$7:BI$36)</f>
        <v>5347.485663493987</v>
      </c>
      <c r="BH141" s="10">
        <f t="shared" ca="1" si="93"/>
        <v>7875.0742213684243</v>
      </c>
      <c r="BI141" s="82">
        <f t="shared" ca="1" si="71"/>
        <v>300509.30184585636</v>
      </c>
      <c r="BJ141" s="82">
        <f t="shared" ca="1" si="72"/>
        <v>346517.88931608404</v>
      </c>
      <c r="BK141" s="82">
        <f t="shared" ca="1" si="73"/>
        <v>1011517.9601189098</v>
      </c>
      <c r="BL141" s="82">
        <f t="shared" ca="1" si="74"/>
        <v>442642.05606345611</v>
      </c>
      <c r="BM141" s="82">
        <f t="shared" ca="1" si="64"/>
        <v>2101187.2073443062</v>
      </c>
      <c r="BN141" s="10">
        <f ca="1">BN140+BI141-INDIRECT(ADDRESS(MAX($D141-'key variables'!$B$9*30,34),scenario!BI$4),TRUE)</f>
        <v>3379210.0487088962</v>
      </c>
      <c r="BO141" s="10">
        <f ca="1">BO140+BJ141-INDIRECT(ADDRESS(MAX($D141-'key variables'!$B$9*30,34),scenario!BJ$4),TRUE)</f>
        <v>3895493.1502860524</v>
      </c>
      <c r="BP141" s="10">
        <f ca="1">BP140+BK141-INDIRECT(ADDRESS(MAX($D141-'key variables'!$B$9*30,34),scenario!BK$4),TRUE)</f>
        <v>11318134.750854146</v>
      </c>
      <c r="BQ141" s="10">
        <f ca="1">BQ140+BL141-INDIRECT(ADDRESS(MAX($D141-'key variables'!$B$9*30,34),scenario!BL$4),TRUE)</f>
        <v>4941383.9666138971</v>
      </c>
      <c r="BR141" s="10">
        <f t="shared" ca="1" si="63"/>
        <v>23534221.916462988</v>
      </c>
      <c r="BS141" s="82">
        <f t="shared" ca="1" si="75"/>
        <v>4071435.2086559278</v>
      </c>
      <c r="BT141" s="82">
        <f t="shared" ca="1" si="76"/>
        <v>4704546.242973797</v>
      </c>
      <c r="BU141" s="82">
        <f t="shared" ca="1" si="77"/>
        <v>14420765.952381672</v>
      </c>
      <c r="BV141" s="82">
        <f t="shared" ca="1" si="78"/>
        <v>6587971.5720842788</v>
      </c>
      <c r="BW141" s="82">
        <f t="shared" ca="1" si="94"/>
        <v>29784718.976095676</v>
      </c>
      <c r="BX141" s="10">
        <f t="shared" ca="1" si="79"/>
        <v>5139.9004943338123</v>
      </c>
      <c r="BY141" s="10">
        <f t="shared" ca="1" si="80"/>
        <v>11865.642558948135</v>
      </c>
      <c r="BZ141" s="10">
        <f t="shared" ca="1" si="81"/>
        <v>106620.58718271526</v>
      </c>
      <c r="CA141" s="10">
        <f t="shared" ca="1" si="82"/>
        <v>79875.710265518908</v>
      </c>
      <c r="CB141" s="10">
        <v>0</v>
      </c>
      <c r="CC141" s="82">
        <f t="shared" ca="1" si="83"/>
        <v>-312.94916423737368</v>
      </c>
      <c r="CD141" s="82">
        <f t="shared" ca="1" si="84"/>
        <v>2691.8162723597679</v>
      </c>
      <c r="CE141" s="82">
        <f t="shared" ca="1" si="85"/>
        <v>484379.66259321501</v>
      </c>
      <c r="CF141" s="82">
        <f t="shared" ca="1" si="86"/>
        <v>362877.10103774117</v>
      </c>
      <c r="CG141" s="82">
        <f t="shared" ca="1" si="95"/>
        <v>849635.63073907862</v>
      </c>
      <c r="CH141" s="13">
        <f t="shared" ca="1" si="96"/>
        <v>76</v>
      </c>
      <c r="CI141" s="81">
        <f t="shared" ca="1" si="105"/>
        <v>4.0364244451509809E-2</v>
      </c>
      <c r="CJ141" s="81">
        <f t="shared" ca="1" si="106"/>
        <v>4.6531181995450338E-2</v>
      </c>
      <c r="CK141" s="81">
        <f t="shared" ca="1" si="107"/>
        <v>0.13519371428039934</v>
      </c>
      <c r="CL141" s="81">
        <f t="shared" ca="1" si="108"/>
        <v>5.9024217933235881E-2</v>
      </c>
      <c r="CM141" s="89">
        <f t="shared" ca="1" si="97"/>
        <v>0.28111335866059534</v>
      </c>
    </row>
    <row r="142" spans="1:91" x14ac:dyDescent="0.3">
      <c r="A142">
        <v>77</v>
      </c>
      <c r="B142" s="3">
        <f t="shared" si="110"/>
        <v>0.40277777777777779</v>
      </c>
      <c r="C142" s="3">
        <f t="shared" si="98"/>
        <v>2.5666666666666669</v>
      </c>
      <c r="D142" s="4">
        <f t="shared" ca="1" si="87"/>
        <v>142</v>
      </c>
      <c r="E142" s="58">
        <f>(0.5*(COS(B142*2*PI())+1)*('key variables'!$B$4-'key variables'!$B$6)+'key variables'!$B$6)/'key variables'!$B$4</f>
        <v>1</v>
      </c>
      <c r="F142" s="10">
        <f t="shared" ca="1" si="99"/>
        <v>11691903.065753762</v>
      </c>
      <c r="G142" s="10">
        <f t="shared" ca="1" si="100"/>
        <v>13495586.418943422</v>
      </c>
      <c r="H142" s="10">
        <f t="shared" ca="1" si="101"/>
        <v>40402135.215986013</v>
      </c>
      <c r="I142" s="10">
        <f t="shared" ca="1" si="102"/>
        <v>18120406.868149128</v>
      </c>
      <c r="J142" s="10">
        <f t="shared" ca="1" si="88"/>
        <v>83710031.568832323</v>
      </c>
      <c r="K142" s="82">
        <f t="shared" ca="1" si="65"/>
        <v>4241257.8083889373</v>
      </c>
      <c r="L142" s="82">
        <f t="shared" ca="1" si="66"/>
        <v>4895547.0256835725</v>
      </c>
      <c r="M142" s="82">
        <f t="shared" ca="1" si="67"/>
        <v>14663234.512750195</v>
      </c>
      <c r="N142" s="82">
        <f t="shared" ca="1" si="68"/>
        <v>6591051.3294509528</v>
      </c>
      <c r="O142" s="82">
        <f t="shared" ca="1" si="89"/>
        <v>30391090.676273659</v>
      </c>
      <c r="P142" s="10">
        <f ca="1">IF(IF($A142&gt;='key variables'!$B$26,K142*SUMPRODUCT(Z142:AC142,'control variables'!$O$3:$R$3)/J142+F$65*'key variables'!$B$25/scenario!J$65,K142*SUMPRODUCT(Z142:AC142,'control variables'!$O$7:$R$7)/J142+F$65*'key variables'!$B$25/scenario!J$65)&lt;'key variables'!$B$28,0,IF($A142&gt;='key variables'!$B$26,K142*SUMPRODUCT(Z142:AC142,'control variables'!$O$3:$R$3)/J142+F$65*'key variables'!$B$25/scenario!J$65,K142*SUMPRODUCT(Z142:AC142,'control variables'!$O$7:$R$7)/J142+F$65*'key variables'!$B$25/scenario!J$65))</f>
        <v>225123.65449759361</v>
      </c>
      <c r="Q142" s="10">
        <f ca="1">IF(IF($A142&gt;='key variables'!$B$26,L142*SUMPRODUCT(Z142:AC142,'control variables'!$O$4:$R$4)/J142+G$65*'key variables'!$B$25/scenario!J$65,L142*SUMPRODUCT(Z142:AC142,'control variables'!$O$7:$R$7)/J142+G$65*'key variables'!$B$25/scenario!J$65)&lt;'key variables'!$B$28,0,IF($A142&gt;='key variables'!$B$26,L142*SUMPRODUCT(Z142:AC142,'control variables'!$O$4:$R$4)/J142+G$65*'key variables'!$B$25/scenario!J$65,L142*SUMPRODUCT(Z142:AC142,'control variables'!$O$7:$R$7)/J142+G$65*'key variables'!$B$25/scenario!J$65))</f>
        <v>259852.96979750213</v>
      </c>
      <c r="R142" s="10">
        <f ca="1">IF(IF($A142&gt;='key variables'!$B$26,M142*SUMPRODUCT(Z142:AC142,'control variables'!$O$5:$R$5)/J142+H$65*'key variables'!$B$25/scenario!J$65,M142*SUMPRODUCT(Z142:AC142,'control variables'!$O$7:$R$7)/J142+H$65*'key variables'!$B$25/scenario!J$65)&lt;'key variables'!$B$28,0,IF($A142&gt;='key variables'!$B$26,M142*SUMPRODUCT(Z142:AC142,'control variables'!$O$5:$R$5)/J142+H$65*'key variables'!$B$25/scenario!J$65,M142*SUMPRODUCT(Z142:AC142,'control variables'!$O$7:$R$7)/J142+H$65*'key variables'!$B$25/scenario!J$65))</f>
        <v>778316.50170765782</v>
      </c>
      <c r="S142" s="10">
        <f ca="1">IF(IF($A142&gt;='key variables'!$B$26,N142*SUMPRODUCT(Z142:AC142,'control variables'!$O$6:$R$6)/J142+I$65*'key variables'!$B$25/scenario!J$65,N142*SUMPRODUCT(Z142:AC142,'control variables'!$O$7:$R$7)/J142+I$65*'key variables'!$B$25/scenario!J$65)&lt;'key variables'!$B$28,0,IF($A142&gt;='key variables'!$B$26,N142*SUMPRODUCT(Z142:AC142,'control variables'!$O$6:$R$6)/J142+I$65*'key variables'!$B$25/scenario!J$65,N142*SUMPRODUCT(Z142:AC142,'control variables'!$O$7:$R$7)/J142+I$65*'key variables'!$B$25/scenario!J$65))</f>
        <v>349849.41479679837</v>
      </c>
      <c r="T142" s="10">
        <f t="shared" ca="1" si="109"/>
        <v>1613142.5407995521</v>
      </c>
      <c r="U142" s="82">
        <f ca="1">SUMPRODUCT(P112:P141,'control variables'!AD$7:AD$36)</f>
        <v>314639.52820410574</v>
      </c>
      <c r="V142" s="82">
        <f ca="1">SUMPRODUCT(Q112:Q141,'control variables'!AE$7:AE$36)</f>
        <v>363178.25419983029</v>
      </c>
      <c r="W142" s="82">
        <f ca="1">SUMPRODUCT(R112:R141,'control variables'!AF$7:AF$36)</f>
        <v>1087798.3365954354</v>
      </c>
      <c r="X142" s="82">
        <f ca="1">SUMPRODUCT(S112:S141,'control variables'!AG$7:AG$36)</f>
        <v>488959.96762225468</v>
      </c>
      <c r="Y142" s="82">
        <f t="shared" ca="1" si="103"/>
        <v>2254576.0866216258</v>
      </c>
      <c r="Z142" s="10">
        <f ca="1">IF($A142&gt;='key variables'!$B$26,SUMPRODUCT(P112:P141,'control variables'!V$7:V$36)*$E142,SUMPRODUCT(P112:P141,'control variables'!Z$7:Z$36)*$E142)</f>
        <v>620086.60451257997</v>
      </c>
      <c r="AA142" s="10">
        <f ca="1">IF($A142&gt;='key variables'!$B$26,SUMPRODUCT(Q112:Q141,'control variables'!W$7:W$36)*$E142,SUMPRODUCT(Q112:Q141,'control variables'!AA$7:AA$36)*$E142)</f>
        <v>715745.95781077922</v>
      </c>
      <c r="AB142" s="10">
        <f ca="1">IF($A142&gt;='key variables'!$B$26,SUMPRODUCT(R112:R141,'control variables'!X$7:X$36)*$E142,SUMPRODUCT(R112:R141,'control variables'!AB$7:AB$36)*$E142)</f>
        <v>2143815.7525342163</v>
      </c>
      <c r="AC142" s="10">
        <f ca="1">IF($A142&gt;='key variables'!$B$26,SUMPRODUCT(S112:S141,'control variables'!Y$7:Y$36)*$E142,SUMPRODUCT(S112:S141,'control variables'!AC$7:AC$36)*$E142)</f>
        <v>963634.5687271104</v>
      </c>
      <c r="AD142" s="10">
        <f t="shared" ca="1" si="104"/>
        <v>4443282.8835846856</v>
      </c>
      <c r="AE142" s="82">
        <f ca="1">SUMPRODUCT(P112:P141,'control variables'!AL$7:AL$36)</f>
        <v>314120.4581791638</v>
      </c>
      <c r="AF142" s="82">
        <f ca="1">SUMPRODUCT(Q112:Q141,'control variables'!AM$7:AM$36)</f>
        <v>361631.07095428143</v>
      </c>
      <c r="AG142" s="82">
        <f ca="1">SUMPRODUCT(R112:R141,'control variables'!AN$7:AN$36)</f>
        <v>1031105.2240752319</v>
      </c>
      <c r="AH142" s="82">
        <f ca="1">SUMPRODUCT(S112:S141,'control variables'!AO$7:AO$36)</f>
        <v>446458.33425191988</v>
      </c>
      <c r="AI142" s="82">
        <f t="shared" ca="1" si="69"/>
        <v>2153315.087460597</v>
      </c>
      <c r="AJ142" s="10">
        <f ca="1">SUMPRODUCT(P112:P141,'control variables'!AP$7:AP$36)</f>
        <v>595.92412305207165</v>
      </c>
      <c r="AK142" s="10">
        <f ca="1">SUMPRODUCT(Q112:Q141,'control variables'!AQ$7:AQ$36)</f>
        <v>1719.6399629198922</v>
      </c>
      <c r="AL142" s="10">
        <f ca="1">SUMPRODUCT(R112:R141,'control variables'!AR$7:AR$36)</f>
        <v>61808.375459991999</v>
      </c>
      <c r="AM142" s="10">
        <f ca="1">SUMPRODUCT(S112:S141,'control variables'!AS$7:AS$36)</f>
        <v>46304.264689184623</v>
      </c>
      <c r="AN142" s="10">
        <f t="shared" ca="1" si="90"/>
        <v>110428.20423514859</v>
      </c>
      <c r="AO142" s="82">
        <f ca="1">SUMPRODUCT(P112:P141,'control variables'!AX$7:AX$36)</f>
        <v>693.22622601500575</v>
      </c>
      <c r="AP142" s="82">
        <f ca="1">SUMPRODUCT(Q112:Q141,'control variables'!AY$7:AY$36)</f>
        <v>1600.3373254891719</v>
      </c>
      <c r="AQ142" s="82">
        <f ca="1">SUMPRODUCT(R112:R141,'control variables'!AZ$7:AZ$36)</f>
        <v>14380.081355593911</v>
      </c>
      <c r="AR142" s="82">
        <f ca="1">SUMPRODUCT(S112:S141,'control variables'!BA$7:BA$36)</f>
        <v>10772.95897822834</v>
      </c>
      <c r="AS142" s="82">
        <f t="shared" ca="1" si="91"/>
        <v>27446.603885326429</v>
      </c>
      <c r="AT142" s="10">
        <f ca="1">SUMPRODUCT(P112:P141,'control variables'!AT$7:AT$36)</f>
        <v>-47.779729782504859</v>
      </c>
      <c r="AU142" s="10">
        <f ca="1">SUMPRODUCT(Q112:Q141,'control variables'!AU$7:AU$36)</f>
        <v>51.830495607420055</v>
      </c>
      <c r="AV142" s="10">
        <f ca="1">SUMPRODUCT(R112:R141,'control variables'!AV$7:AV$36)</f>
        <v>22318.62675928817</v>
      </c>
      <c r="AW142" s="10">
        <f ca="1">SUMPRODUCT(S112:S141,'control variables'!AW$7:AW$36)</f>
        <v>16720.187082576518</v>
      </c>
      <c r="AX142" s="10">
        <f t="shared" ca="1" si="70"/>
        <v>39042.864607689604</v>
      </c>
      <c r="AY142" s="82">
        <f ca="1">SUMPRODUCT(P112:P141,'control variables'!BB$7:BB$36)</f>
        <v>359.23550820850153</v>
      </c>
      <c r="AZ142" s="82">
        <f ca="1">SUMPRODUCT(Q112:Q141,'control variables'!BC$7:BC$36)</f>
        <v>916.04990531714179</v>
      </c>
      <c r="BA142" s="82">
        <f ca="1">SUMPRODUCT(R112:R141,'control variables'!BD$7:BD$36)</f>
        <v>6412.6309127101676</v>
      </c>
      <c r="BB142" s="82">
        <f ca="1">SUMPRODUCT(S112:S141,'control variables'!BE$7:BE$36)</f>
        <v>911.28062934351362</v>
      </c>
      <c r="BC142" s="82">
        <f t="shared" ca="1" si="92"/>
        <v>8599.1969555793239</v>
      </c>
      <c r="BD142" s="10">
        <f ca="1">SUMPRODUCT(P112:P141,'control variables'!BF$7:BF$36)</f>
        <v>75.148939313638934</v>
      </c>
      <c r="BE142" s="10">
        <f ca="1">SUMPRODUCT(Q112:Q141,'control variables'!BG$7:BG$36)</f>
        <v>86.741995643954354</v>
      </c>
      <c r="BF142" s="10">
        <f ca="1">SUMPRODUCT(R112:R141,'control variables'!BH$7:BH$36)</f>
        <v>2598.1125654771126</v>
      </c>
      <c r="BG142" s="10">
        <f ca="1">SUMPRODUCT(S112:S141,'control variables'!BI$7:BI$36)</f>
        <v>5839.1936867206668</v>
      </c>
      <c r="BH142" s="10">
        <f t="shared" ca="1" si="93"/>
        <v>8599.1971871553724</v>
      </c>
      <c r="BI142" s="82">
        <f t="shared" ca="1" si="71"/>
        <v>314431.91395758983</v>
      </c>
      <c r="BJ142" s="82">
        <f t="shared" ca="1" si="72"/>
        <v>362598.95135520597</v>
      </c>
      <c r="BK142" s="82">
        <f t="shared" ca="1" si="73"/>
        <v>1059836.4817472303</v>
      </c>
      <c r="BL142" s="82">
        <f t="shared" ca="1" si="74"/>
        <v>464089.80196383991</v>
      </c>
      <c r="BM142" s="82">
        <f t="shared" ca="1" si="64"/>
        <v>2200957.1490238663</v>
      </c>
      <c r="BN142" s="10">
        <f ca="1">BN141+BI142-INDIRECT(ADDRESS(MAX($D142-'key variables'!$B$9*30,34),scenario!BI$4),TRUE)</f>
        <v>3693641.9626664859</v>
      </c>
      <c r="BO142" s="10">
        <f ca="1">BO141+BJ142-INDIRECT(ADDRESS(MAX($D142-'key variables'!$B$9*30,34),scenario!BJ$4),TRUE)</f>
        <v>4258092.1016412582</v>
      </c>
      <c r="BP142" s="10">
        <f ca="1">BP141+BK142-INDIRECT(ADDRESS(MAX($D142-'key variables'!$B$9*30,34),scenario!BK$4),TRUE)</f>
        <v>12377971.232601376</v>
      </c>
      <c r="BQ142" s="10">
        <f ca="1">BQ141+BL142-INDIRECT(ADDRESS(MAX($D142-'key variables'!$B$9*30,34),scenario!BL$4),TRUE)</f>
        <v>5405473.7685777368</v>
      </c>
      <c r="BR142" s="10">
        <f t="shared" ca="1" si="63"/>
        <v>25735179.065486856</v>
      </c>
      <c r="BS142" s="82">
        <f t="shared" ca="1" si="75"/>
        <v>3982051.8002566174</v>
      </c>
      <c r="BT142" s="82">
        <f t="shared" ca="1" si="76"/>
        <v>4601713.5194204496</v>
      </c>
      <c r="BU142" s="82">
        <f t="shared" ca="1" si="77"/>
        <v>14136647.859776624</v>
      </c>
      <c r="BV142" s="82">
        <f t="shared" ca="1" si="78"/>
        <v>6467891.9912305167</v>
      </c>
      <c r="BW142" s="82">
        <f t="shared" ca="1" si="94"/>
        <v>29188305.170684207</v>
      </c>
      <c r="BX142" s="10">
        <f t="shared" ca="1" si="79"/>
        <v>5398.7422728266774</v>
      </c>
      <c r="BY142" s="10">
        <f t="shared" ca="1" si="80"/>
        <v>12463.187983476211</v>
      </c>
      <c r="BZ142" s="10">
        <f t="shared" ca="1" si="81"/>
        <v>111989.92506012188</v>
      </c>
      <c r="CA142" s="10">
        <f t="shared" ca="1" si="82"/>
        <v>83898.194927683071</v>
      </c>
      <c r="CB142" s="10">
        <v>0</v>
      </c>
      <c r="CC142" s="82">
        <f t="shared" ca="1" si="83"/>
        <v>-362.47153741780289</v>
      </c>
      <c r="CD142" s="82">
        <f t="shared" ca="1" si="84"/>
        <v>2759.2884141830682</v>
      </c>
      <c r="CE142" s="82">
        <f t="shared" ca="1" si="85"/>
        <v>509489.32993832493</v>
      </c>
      <c r="CF142" s="82">
        <f t="shared" ca="1" si="86"/>
        <v>381688.21966612095</v>
      </c>
      <c r="CG142" s="82">
        <f t="shared" ca="1" si="95"/>
        <v>893574.36648121115</v>
      </c>
      <c r="CH142" s="13">
        <f t="shared" ca="1" si="96"/>
        <v>77</v>
      </c>
      <c r="CI142" s="81">
        <f t="shared" ca="1" si="105"/>
        <v>4.4124245248065776E-2</v>
      </c>
      <c r="CJ142" s="81">
        <f t="shared" ca="1" si="106"/>
        <v>5.086716635795261E-2</v>
      </c>
      <c r="CK142" s="81">
        <f t="shared" ca="1" si="107"/>
        <v>0.14786723885563621</v>
      </c>
      <c r="CL142" s="81">
        <f t="shared" ca="1" si="108"/>
        <v>6.4573787242368591E-2</v>
      </c>
      <c r="CM142" s="89">
        <f t="shared" ca="1" si="97"/>
        <v>0.30743243770402318</v>
      </c>
    </row>
    <row r="143" spans="1:91" x14ac:dyDescent="0.3">
      <c r="A143">
        <v>78</v>
      </c>
      <c r="B143" s="3">
        <f t="shared" si="110"/>
        <v>0.40555555555555556</v>
      </c>
      <c r="C143" s="3">
        <f t="shared" si="98"/>
        <v>2.6</v>
      </c>
      <c r="D143" s="4">
        <f t="shared" ca="1" si="87"/>
        <v>143</v>
      </c>
      <c r="E143" s="58">
        <f>(0.5*(COS(B143*2*PI())+1)*('key variables'!$B$4-'key variables'!$B$6)+'key variables'!$B$6)/'key variables'!$B$4</f>
        <v>1</v>
      </c>
      <c r="F143" s="10">
        <f t="shared" ca="1" si="99"/>
        <v>11691827.916814448</v>
      </c>
      <c r="G143" s="10">
        <f t="shared" ca="1" si="100"/>
        <v>13495499.676947778</v>
      </c>
      <c r="H143" s="10">
        <f t="shared" ca="1" si="101"/>
        <v>40399537.103420533</v>
      </c>
      <c r="I143" s="10">
        <f t="shared" ca="1" si="102"/>
        <v>18114567.674462408</v>
      </c>
      <c r="J143" s="10">
        <f t="shared" ca="1" si="88"/>
        <v>83701432.371645167</v>
      </c>
      <c r="K143" s="82">
        <f t="shared" ca="1" si="65"/>
        <v>4016134.1538913455</v>
      </c>
      <c r="L143" s="82">
        <f t="shared" ca="1" si="66"/>
        <v>4635694.0558860702</v>
      </c>
      <c r="M143" s="82">
        <f t="shared" ca="1" si="67"/>
        <v>13884918.011042535</v>
      </c>
      <c r="N143" s="82">
        <f t="shared" ca="1" si="68"/>
        <v>6241201.9146541553</v>
      </c>
      <c r="O143" s="82">
        <f t="shared" ca="1" si="89"/>
        <v>28777948.135474104</v>
      </c>
      <c r="P143" s="10">
        <f ca="1">IF(IF($A143&gt;='key variables'!$B$26,K143*SUMPRODUCT(Z143:AC143,'control variables'!$O$3:$R$3)/J143+F$65*'key variables'!$B$25/scenario!J$65,K143*SUMPRODUCT(Z143:AC143,'control variables'!$O$7:$R$7)/J143+F$65*'key variables'!$B$25/scenario!J$65)&lt;'key variables'!$B$28,0,IF($A143&gt;='key variables'!$B$26,K143*SUMPRODUCT(Z143:AC143,'control variables'!$O$3:$R$3)/J143+F$65*'key variables'!$B$25/scenario!J$65,K143*SUMPRODUCT(Z143:AC143,'control variables'!$O$7:$R$7)/J143+F$65*'key variables'!$B$25/scenario!J$65))</f>
        <v>205237.10865342288</v>
      </c>
      <c r="Q143" s="10">
        <f ca="1">IF(IF($A143&gt;='key variables'!$B$26,L143*SUMPRODUCT(Z143:AC143,'control variables'!$O$4:$R$4)/J143+G$65*'key variables'!$B$25/scenario!J$65,L143*SUMPRODUCT(Z143:AC143,'control variables'!$O$7:$R$7)/J143+G$65*'key variables'!$B$25/scenario!J$65)&lt;'key variables'!$B$28,0,IF($A143&gt;='key variables'!$B$26,L143*SUMPRODUCT(Z143:AC143,'control variables'!$O$4:$R$4)/J143+G$65*'key variables'!$B$25/scenario!J$65,L143*SUMPRODUCT(Z143:AC143,'control variables'!$O$7:$R$7)/J143+G$65*'key variables'!$B$25/scenario!J$65))</f>
        <v>236898.57165504835</v>
      </c>
      <c r="R143" s="10">
        <f ca="1">IF(IF($A143&gt;='key variables'!$B$26,M143*SUMPRODUCT(Z143:AC143,'control variables'!$O$5:$R$5)/J143+H$65*'key variables'!$B$25/scenario!J$65,M143*SUMPRODUCT(Z143:AC143,'control variables'!$O$7:$R$7)/J143+H$65*'key variables'!$B$25/scenario!J$65)&lt;'key variables'!$B$28,0,IF($A143&gt;='key variables'!$B$26,M143*SUMPRODUCT(Z143:AC143,'control variables'!$O$5:$R$5)/J143+H$65*'key variables'!$B$25/scenario!J$65,M143*SUMPRODUCT(Z143:AC143,'control variables'!$O$7:$R$7)/J143+H$65*'key variables'!$B$25/scenario!J$65))</f>
        <v>709563.05673082417</v>
      </c>
      <c r="S143" s="10">
        <f ca="1">IF(IF($A143&gt;='key variables'!$B$26,N143*SUMPRODUCT(Z143:AC143,'control variables'!$O$6:$R$6)/J143+I$65*'key variables'!$B$25/scenario!J$65,N143*SUMPRODUCT(Z143:AC143,'control variables'!$O$7:$R$7)/J143+I$65*'key variables'!$B$25/scenario!J$65)&lt;'key variables'!$B$28,0,IF($A143&gt;='key variables'!$B$26,N143*SUMPRODUCT(Z143:AC143,'control variables'!$O$6:$R$6)/J143+I$65*'key variables'!$B$25/scenario!J$65,N143*SUMPRODUCT(Z143:AC143,'control variables'!$O$7:$R$7)/J143+I$65*'key variables'!$B$25/scenario!J$65))</f>
        <v>318945.08161404426</v>
      </c>
      <c r="T143" s="10">
        <f t="shared" ca="1" si="109"/>
        <v>1470643.8186533398</v>
      </c>
      <c r="U143" s="82">
        <f ca="1">SUMPRODUCT(P113:P142,'control variables'!AD$7:AD$36)</f>
        <v>299929.25560071925</v>
      </c>
      <c r="V143" s="82">
        <f ca="1">SUMPRODUCT(Q113:Q142,'control variables'!AE$7:AE$36)</f>
        <v>346198.66122435429</v>
      </c>
      <c r="W143" s="82">
        <f ca="1">SUMPRODUCT(R113:R142,'control variables'!AF$7:AF$36)</f>
        <v>1036940.7404117513</v>
      </c>
      <c r="X143" s="82">
        <f ca="1">SUMPRODUCT(S113:S142,'control variables'!AG$7:AG$36)</f>
        <v>466099.72988632577</v>
      </c>
      <c r="Y143" s="82">
        <f t="shared" ca="1" si="103"/>
        <v>2149168.3871231508</v>
      </c>
      <c r="Z143" s="10">
        <f ca="1">IF($A143&gt;='key variables'!$B$26,SUMPRODUCT(P113:P142,'control variables'!V$7:V$36)*$E143,SUMPRODUCT(P113:P142,'control variables'!Z$7:Z$36)*$E143)</f>
        <v>596937.62353163143</v>
      </c>
      <c r="AA143" s="10">
        <f ca="1">IF($A143&gt;='key variables'!$B$26,SUMPRODUCT(Q113:Q142,'control variables'!W$7:W$36)*$E143,SUMPRODUCT(Q113:Q142,'control variables'!AA$7:AA$36)*$E143)</f>
        <v>689025.83606653276</v>
      </c>
      <c r="AB143" s="10">
        <f ca="1">IF($A143&gt;='key variables'!$B$26,SUMPRODUCT(R113:R142,'control variables'!X$7:X$36)*$E143,SUMPRODUCT(R113:R142,'control variables'!AB$7:AB$36)*$E143)</f>
        <v>2063783.1414103527</v>
      </c>
      <c r="AC143" s="10">
        <f ca="1">IF($A143&gt;='key variables'!$B$26,SUMPRODUCT(S113:S142,'control variables'!Y$7:Y$36)*$E143,SUMPRODUCT(S113:S142,'control variables'!AC$7:AC$36)*$E143)</f>
        <v>927660.30619392311</v>
      </c>
      <c r="AD143" s="10">
        <f t="shared" ca="1" si="104"/>
        <v>4277406.9072024394</v>
      </c>
      <c r="AE143" s="82">
        <f ca="1">SUMPRODUCT(P113:P142,'control variables'!AL$7:AL$36)</f>
        <v>325664.93826779054</v>
      </c>
      <c r="AF143" s="82">
        <f ca="1">SUMPRODUCT(Q113:Q142,'control variables'!AM$7:AM$36)</f>
        <v>374921.64974135044</v>
      </c>
      <c r="AG143" s="82">
        <f ca="1">SUMPRODUCT(R113:R142,'control variables'!AN$7:AN$36)</f>
        <v>1069000.1571133914</v>
      </c>
      <c r="AH143" s="82">
        <f ca="1">SUMPRODUCT(S113:S142,'control variables'!AO$7:AO$36)</f>
        <v>462866.46436878399</v>
      </c>
      <c r="AI143" s="82">
        <f t="shared" ca="1" si="69"/>
        <v>2232453.2094913162</v>
      </c>
      <c r="AJ143" s="10">
        <f ca="1">SUMPRODUCT(P113:P142,'control variables'!AP$7:AP$36)</f>
        <v>593.00769735973267</v>
      </c>
      <c r="AK143" s="10">
        <f ca="1">SUMPRODUCT(Q113:Q142,'control variables'!AQ$7:AQ$36)</f>
        <v>1711.2241227559684</v>
      </c>
      <c r="AL143" s="10">
        <f ca="1">SUMPRODUCT(R113:R142,'control variables'!AR$7:AR$36)</f>
        <v>61505.888067352062</v>
      </c>
      <c r="AM143" s="10">
        <f ca="1">SUMPRODUCT(S113:S142,'control variables'!AS$7:AS$36)</f>
        <v>46077.653713087922</v>
      </c>
      <c r="AN143" s="10">
        <f t="shared" ca="1" si="90"/>
        <v>109887.77360055569</v>
      </c>
      <c r="AO143" s="82">
        <f ca="1">SUMPRODUCT(P113:P142,'control variables'!AX$7:AX$36)</f>
        <v>697.27868197638838</v>
      </c>
      <c r="AP143" s="82">
        <f ca="1">SUMPRODUCT(Q113:Q142,'control variables'!AY$7:AY$36)</f>
        <v>1609.6925637815586</v>
      </c>
      <c r="AQ143" s="82">
        <f ca="1">SUMPRODUCT(R113:R142,'control variables'!AZ$7:AZ$36)</f>
        <v>14464.144312573531</v>
      </c>
      <c r="AR143" s="82">
        <f ca="1">SUMPRODUCT(S113:S142,'control variables'!BA$7:BA$36)</f>
        <v>10835.935449969773</v>
      </c>
      <c r="AS143" s="82">
        <f t="shared" ca="1" si="91"/>
        <v>27607.051008301252</v>
      </c>
      <c r="AT143" s="10">
        <f ca="1">SUMPRODUCT(P113:P142,'control variables'!AT$7:AT$36)</f>
        <v>-52.684035042071059</v>
      </c>
      <c r="AU143" s="10">
        <f ca="1">SUMPRODUCT(Q113:Q142,'control variables'!AU$7:AU$36)</f>
        <v>57.150587901170702</v>
      </c>
      <c r="AV143" s="10">
        <f ca="1">SUMPRODUCT(R113:R142,'control variables'!AV$7:AV$36)</f>
        <v>24609.501134261107</v>
      </c>
      <c r="AW143" s="10">
        <f ca="1">SUMPRODUCT(S113:S142,'control variables'!AW$7:AW$36)</f>
        <v>18436.414901848038</v>
      </c>
      <c r="AX143" s="10">
        <f t="shared" ca="1" si="70"/>
        <v>43050.382588968248</v>
      </c>
      <c r="AY143" s="82">
        <f ca="1">SUMPRODUCT(P113:P142,'control variables'!BB$7:BB$36)</f>
        <v>390.0531377824538</v>
      </c>
      <c r="AZ143" s="82">
        <f ca="1">SUMPRODUCT(Q113:Q142,'control variables'!BC$7:BC$36)</f>
        <v>994.63480577451139</v>
      </c>
      <c r="BA143" s="82">
        <f ca="1">SUMPRODUCT(R113:R142,'control variables'!BD$7:BD$36)</f>
        <v>6962.7493713444846</v>
      </c>
      <c r="BB143" s="82">
        <f ca="1">SUMPRODUCT(S113:S142,'control variables'!BE$7:BE$36)</f>
        <v>989.45638934306987</v>
      </c>
      <c r="BC143" s="82">
        <f t="shared" ca="1" si="92"/>
        <v>9336.8937042445195</v>
      </c>
      <c r="BD143" s="10">
        <f ca="1">SUMPRODUCT(P113:P142,'control variables'!BF$7:BF$36)</f>
        <v>81.595718993611385</v>
      </c>
      <c r="BE143" s="10">
        <f ca="1">SUMPRODUCT(Q113:Q142,'control variables'!BG$7:BG$36)</f>
        <v>94.18330539529785</v>
      </c>
      <c r="BF143" s="10">
        <f ca="1">SUMPRODUCT(R113:R142,'control variables'!BH$7:BH$36)</f>
        <v>2820.9960744976975</v>
      </c>
      <c r="BG143" s="10">
        <f ca="1">SUMPRODUCT(S113:S142,'control variables'!BI$7:BI$36)</f>
        <v>6340.1188568001071</v>
      </c>
      <c r="BH143" s="10">
        <f t="shared" ca="1" si="93"/>
        <v>9336.8939556867135</v>
      </c>
      <c r="BI143" s="82">
        <f t="shared" ca="1" si="71"/>
        <v>326002.30737053091</v>
      </c>
      <c r="BJ143" s="82">
        <f t="shared" ca="1" si="72"/>
        <v>375973.43513502611</v>
      </c>
      <c r="BK143" s="82">
        <f t="shared" ca="1" si="73"/>
        <v>1100572.4076189969</v>
      </c>
      <c r="BL143" s="82">
        <f t="shared" ca="1" si="74"/>
        <v>482292.33565997513</v>
      </c>
      <c r="BM143" s="82">
        <f t="shared" ca="1" si="64"/>
        <v>2284840.4857845292</v>
      </c>
      <c r="BN143" s="10">
        <f ca="1">BN142+BI143-INDIRECT(ADDRESS(MAX($D143-'key variables'!$B$9*30,34),scenario!BI$4),TRUE)</f>
        <v>4019644.2700370168</v>
      </c>
      <c r="BO143" s="10">
        <f ca="1">BO142+BJ143-INDIRECT(ADDRESS(MAX($D143-'key variables'!$B$9*30,34),scenario!BJ$4),TRUE)</f>
        <v>4634065.5367762847</v>
      </c>
      <c r="BP143" s="10">
        <f ca="1">BP142+BK143-INDIRECT(ADDRESS(MAX($D143-'key variables'!$B$9*30,34),scenario!BK$4),TRUE)</f>
        <v>13478543.640220374</v>
      </c>
      <c r="BQ143" s="10">
        <f ca="1">BQ142+BL143-INDIRECT(ADDRESS(MAX($D143-'key variables'!$B$9*30,34),scenario!BL$4),TRUE)</f>
        <v>5887766.104237712</v>
      </c>
      <c r="BR143" s="10">
        <f t="shared" ca="1" si="63"/>
        <v>28020019.551271386</v>
      </c>
      <c r="BS143" s="82">
        <f t="shared" ca="1" si="75"/>
        <v>3861205.0058205156</v>
      </c>
      <c r="BT143" s="82">
        <f t="shared" ca="1" si="76"/>
        <v>4462544.4726350764</v>
      </c>
      <c r="BU143" s="82">
        <f t="shared" ca="1" si="77"/>
        <v>13742817.512813952</v>
      </c>
      <c r="BV143" s="82">
        <f t="shared" ca="1" si="78"/>
        <v>6298204.6183277862</v>
      </c>
      <c r="BW143" s="82">
        <f t="shared" ca="1" si="94"/>
        <v>28364771.609597329</v>
      </c>
      <c r="BX143" s="10">
        <f t="shared" ca="1" si="79"/>
        <v>5624.3720980270009</v>
      </c>
      <c r="BY143" s="10">
        <f t="shared" ca="1" si="80"/>
        <v>12984.062436087961</v>
      </c>
      <c r="BZ143" s="10">
        <f t="shared" ca="1" si="81"/>
        <v>116670.32392685322</v>
      </c>
      <c r="CA143" s="10">
        <f t="shared" ca="1" si="82"/>
        <v>87404.555131509667</v>
      </c>
      <c r="CB143" s="10">
        <v>0</v>
      </c>
      <c r="CC143" s="82">
        <f t="shared" ca="1" si="83"/>
        <v>-414.05848699238754</v>
      </c>
      <c r="CD143" s="82">
        <f t="shared" ca="1" si="84"/>
        <v>2803.669385256308</v>
      </c>
      <c r="CE143" s="82">
        <f t="shared" ca="1" si="85"/>
        <v>531921.57255884237</v>
      </c>
      <c r="CF143" s="82">
        <f t="shared" ca="1" si="86"/>
        <v>398493.52302739106</v>
      </c>
      <c r="CG143" s="82">
        <f t="shared" ca="1" si="95"/>
        <v>932804.70648449729</v>
      </c>
      <c r="CH143" s="13">
        <f t="shared" ca="1" si="96"/>
        <v>78</v>
      </c>
      <c r="CI143" s="81">
        <f t="shared" ca="1" si="105"/>
        <v>4.8023601940158887E-2</v>
      </c>
      <c r="CJ143" s="81">
        <f t="shared" ca="1" si="106"/>
        <v>5.5364232193786549E-2</v>
      </c>
      <c r="CK143" s="81">
        <f t="shared" ca="1" si="107"/>
        <v>0.1610312184428804</v>
      </c>
      <c r="CL143" s="81">
        <f t="shared" ca="1" si="108"/>
        <v>7.0342477272016923E-2</v>
      </c>
      <c r="CM143" s="89">
        <f t="shared" ca="1" si="97"/>
        <v>0.33476152984884278</v>
      </c>
    </row>
    <row r="144" spans="1:91" x14ac:dyDescent="0.3">
      <c r="A144">
        <v>79</v>
      </c>
      <c r="B144" s="3">
        <f t="shared" si="110"/>
        <v>0.40833333333333333</v>
      </c>
      <c r="C144" s="3">
        <f t="shared" si="98"/>
        <v>2.6333333333333333</v>
      </c>
      <c r="D144" s="4">
        <f t="shared" ca="1" si="87"/>
        <v>144</v>
      </c>
      <c r="E144" s="58">
        <f>(0.5*(COS(B144*2*PI())+1)*('key variables'!$B$4-'key variables'!$B$6)+'key variables'!$B$6)/'key variables'!$B$4</f>
        <v>1</v>
      </c>
      <c r="F144" s="10">
        <f t="shared" ca="1" si="99"/>
        <v>11691746.321095455</v>
      </c>
      <c r="G144" s="10">
        <f t="shared" ca="1" si="100"/>
        <v>13495405.493642382</v>
      </c>
      <c r="H144" s="10">
        <f t="shared" ca="1" si="101"/>
        <v>40396716.107346036</v>
      </c>
      <c r="I144" s="10">
        <f t="shared" ca="1" si="102"/>
        <v>18108227.555605609</v>
      </c>
      <c r="J144" s="10">
        <f t="shared" ca="1" si="88"/>
        <v>83692095.477689475</v>
      </c>
      <c r="K144" s="82">
        <f t="shared" ca="1" si="65"/>
        <v>3810897.045237923</v>
      </c>
      <c r="L144" s="82">
        <f t="shared" ca="1" si="66"/>
        <v>4398795.4842310203</v>
      </c>
      <c r="M144" s="82">
        <f t="shared" ca="1" si="67"/>
        <v>13175354.95431171</v>
      </c>
      <c r="N144" s="82">
        <f t="shared" ca="1" si="68"/>
        <v>5922256.8330401098</v>
      </c>
      <c r="O144" s="82">
        <f t="shared" ca="1" si="89"/>
        <v>27307304.316820763</v>
      </c>
      <c r="P144" s="10">
        <f ca="1">IF(IF($A144&gt;='key variables'!$B$26,K144*SUMPRODUCT(Z144:AC144,'control variables'!$O$3:$R$3)/J144+F$65*'key variables'!$B$25/scenario!J$65,K144*SUMPRODUCT(Z144:AC144,'control variables'!$O$7:$R$7)/J144+F$65*'key variables'!$B$25/scenario!J$65)&lt;'key variables'!$B$28,0,IF($A144&gt;='key variables'!$B$26,K144*SUMPRODUCT(Z144:AC144,'control variables'!$O$3:$R$3)/J144+F$65*'key variables'!$B$25/scenario!J$65,K144*SUMPRODUCT(Z144:AC144,'control variables'!$O$7:$R$7)/J144+F$65*'key variables'!$B$25/scenario!J$65))</f>
        <v>185816.63528622565</v>
      </c>
      <c r="Q144" s="10">
        <f ca="1">IF(IF($A144&gt;='key variables'!$B$26,L144*SUMPRODUCT(Z144:AC144,'control variables'!$O$4:$R$4)/J144+G$65*'key variables'!$B$25/scenario!J$65,L144*SUMPRODUCT(Z144:AC144,'control variables'!$O$7:$R$7)/J144+G$65*'key variables'!$B$25/scenario!J$65)&lt;'key variables'!$B$28,0,IF($A144&gt;='key variables'!$B$26,L144*SUMPRODUCT(Z144:AC144,'control variables'!$O$4:$R$4)/J144+G$65*'key variables'!$B$25/scenario!J$65,L144*SUMPRODUCT(Z144:AC144,'control variables'!$O$7:$R$7)/J144+G$65*'key variables'!$B$25/scenario!J$65))</f>
        <v>214482.14593291949</v>
      </c>
      <c r="R144" s="10">
        <f ca="1">IF(IF($A144&gt;='key variables'!$B$26,M144*SUMPRODUCT(Z144:AC144,'control variables'!$O$5:$R$5)/J144+H$65*'key variables'!$B$25/scenario!J$65,M144*SUMPRODUCT(Z144:AC144,'control variables'!$O$7:$R$7)/J144+H$65*'key variables'!$B$25/scenario!J$65)&lt;'key variables'!$B$28,0,IF($A144&gt;='key variables'!$B$26,M144*SUMPRODUCT(Z144:AC144,'control variables'!$O$5:$R$5)/J144+H$65*'key variables'!$B$25/scenario!J$65,M144*SUMPRODUCT(Z144:AC144,'control variables'!$O$7:$R$7)/J144+H$65*'key variables'!$B$25/scenario!J$65))</f>
        <v>642420.95686399168</v>
      </c>
      <c r="S144" s="10">
        <f ca="1">IF(IF($A144&gt;='key variables'!$B$26,N144*SUMPRODUCT(Z144:AC144,'control variables'!$O$6:$R$6)/J144+I$65*'key variables'!$B$25/scenario!J$65,N144*SUMPRODUCT(Z144:AC144,'control variables'!$O$7:$R$7)/J144+I$65*'key variables'!$B$25/scenario!J$65)&lt;'key variables'!$B$28,0,IF($A144&gt;='key variables'!$B$26,N144*SUMPRODUCT(Z144:AC144,'control variables'!$O$6:$R$6)/J144+I$65*'key variables'!$B$25/scenario!J$65,N144*SUMPRODUCT(Z144:AC144,'control variables'!$O$7:$R$7)/J144+I$65*'key variables'!$B$25/scenario!J$65))</f>
        <v>288765.04008196527</v>
      </c>
      <c r="T144" s="10">
        <f t="shared" ca="1" si="109"/>
        <v>1331484.778165102</v>
      </c>
      <c r="U144" s="82">
        <f ca="1">SUMPRODUCT(P114:P143,'control variables'!AD$7:AD$36)</f>
        <v>283037.8353581237</v>
      </c>
      <c r="V144" s="82">
        <f ca="1">SUMPRODUCT(Q114:Q143,'control variables'!AE$7:AE$36)</f>
        <v>326701.43991310796</v>
      </c>
      <c r="W144" s="82">
        <f ca="1">SUMPRODUCT(R114:R143,'control variables'!AF$7:AF$36)</f>
        <v>978542.29649242712</v>
      </c>
      <c r="X144" s="82">
        <f ca="1">SUMPRODUCT(S114:S143,'control variables'!AG$7:AG$36)</f>
        <v>439849.9184209471</v>
      </c>
      <c r="Y144" s="82">
        <f t="shared" ca="1" si="103"/>
        <v>2028131.4901846061</v>
      </c>
      <c r="Z144" s="10">
        <f ca="1">IF($A144&gt;='key variables'!$B$26,SUMPRODUCT(P114:P143,'control variables'!V$7:V$36)*$E144,SUMPRODUCT(P114:P143,'control variables'!Z$7:Z$36)*$E144)</f>
        <v>569495.37754770042</v>
      </c>
      <c r="AA144" s="10">
        <f ca="1">IF($A144&gt;='key variables'!$B$26,SUMPRODUCT(Q114:Q143,'control variables'!W$7:W$36)*$E144,SUMPRODUCT(Q114:Q143,'control variables'!AA$7:AA$36)*$E144)</f>
        <v>657350.13707012066</v>
      </c>
      <c r="AB144" s="10">
        <f ca="1">IF($A144&gt;='key variables'!$B$26,SUMPRODUCT(R114:R143,'control variables'!X$7:X$36)*$E144,SUMPRODUCT(R114:R143,'control variables'!AB$7:AB$36)*$E144)</f>
        <v>1968907.4921105024</v>
      </c>
      <c r="AC144" s="10">
        <f ca="1">IF($A144&gt;='key variables'!$B$26,SUMPRODUCT(S114:S143,'control variables'!Y$7:Y$36)*$E144,SUMPRODUCT(S114:S143,'control variables'!AC$7:AC$36)*$E144)</f>
        <v>885014.17147470056</v>
      </c>
      <c r="AD144" s="10">
        <f ca="1">SUM(Z144:AC144)</f>
        <v>4080767.178203024</v>
      </c>
      <c r="AE144" s="82">
        <f ca="1">SUMPRODUCT(P114:P143,'control variables'!AL$7:AL$36)</f>
        <v>334384.63181371853</v>
      </c>
      <c r="AF144" s="82">
        <f ca="1">SUMPRODUCT(Q114:Q143,'control variables'!AM$7:AM$36)</f>
        <v>384960.1939790789</v>
      </c>
      <c r="AG144" s="82">
        <f ca="1">SUMPRODUCT(R114:R143,'control variables'!AN$7:AN$36)</f>
        <v>1097622.6849794798</v>
      </c>
      <c r="AH144" s="82">
        <f ca="1">SUMPRODUCT(S114:S143,'control variables'!AO$7:AO$36)</f>
        <v>475259.73502128583</v>
      </c>
      <c r="AI144" s="82">
        <f t="shared" ca="1" si="69"/>
        <v>2292227.2457935628</v>
      </c>
      <c r="AJ144" s="10">
        <f ca="1">SUMPRODUCT(P114:P143,'control variables'!AP$7:AP$36)</f>
        <v>583.72472886892388</v>
      </c>
      <c r="AK144" s="10">
        <f ca="1">SUMPRODUCT(Q114:Q143,'control variables'!AQ$7:AQ$36)</f>
        <v>1684.4365453215064</v>
      </c>
      <c r="AL144" s="10">
        <f ca="1">SUMPRODUCT(R114:R143,'control variables'!AR$7:AR$36)</f>
        <v>60543.072199243521</v>
      </c>
      <c r="AM144" s="10">
        <f ca="1">SUMPRODUCT(S114:S143,'control variables'!AS$7:AS$36)</f>
        <v>45356.352101905752</v>
      </c>
      <c r="AN144" s="10">
        <f t="shared" ca="1" si="90"/>
        <v>108167.5855753397</v>
      </c>
      <c r="AO144" s="82">
        <f ca="1">SUMPRODUCT(P114:P143,'control variables'!AX$7:AX$36)</f>
        <v>693.86623165902051</v>
      </c>
      <c r="AP144" s="82">
        <f ca="1">SUMPRODUCT(Q114:Q143,'control variables'!AY$7:AY$36)</f>
        <v>1601.8148012138404</v>
      </c>
      <c r="AQ144" s="82">
        <f ca="1">SUMPRODUCT(R114:R143,'control variables'!AZ$7:AZ$36)</f>
        <v>14393.357444817881</v>
      </c>
      <c r="AR144" s="82">
        <f ca="1">SUMPRODUCT(S114:S143,'control variables'!BA$7:BA$36)</f>
        <v>10782.904872209363</v>
      </c>
      <c r="AS144" s="82">
        <f t="shared" ca="1" si="91"/>
        <v>27471.943349900102</v>
      </c>
      <c r="AT144" s="10">
        <f ca="1">SUMPRODUCT(P114:P143,'control variables'!AT$7:AT$36)</f>
        <v>-57.823971362652351</v>
      </c>
      <c r="AU144" s="10">
        <f ca="1">SUMPRODUCT(Q114:Q143,'control variables'!AU$7:AU$36)</f>
        <v>62.726288058936241</v>
      </c>
      <c r="AV144" s="10">
        <f ca="1">SUMPRODUCT(R114:R143,'control variables'!AV$7:AV$36)</f>
        <v>27010.442303827276</v>
      </c>
      <c r="AW144" s="10">
        <f ca="1">SUMPRODUCT(S114:S143,'control variables'!AW$7:AW$36)</f>
        <v>20235.100186671836</v>
      </c>
      <c r="AX144" s="10">
        <f t="shared" ca="1" si="70"/>
        <v>47250.444807195396</v>
      </c>
      <c r="AY144" s="82">
        <f ca="1">SUMPRODUCT(P114:P143,'control variables'!BB$7:BB$36)</f>
        <v>420.88594878027334</v>
      </c>
      <c r="AZ144" s="82">
        <f ca="1">SUMPRODUCT(Q114:Q143,'control variables'!BC$7:BC$36)</f>
        <v>1073.2584188356702</v>
      </c>
      <c r="BA144" s="82">
        <f ca="1">SUMPRODUCT(R114:R143,'control variables'!BD$7:BD$36)</f>
        <v>7513.13883010481</v>
      </c>
      <c r="BB144" s="82">
        <f ca="1">SUMPRODUCT(S114:S143,'control variables'!BE$7:BE$36)</f>
        <v>1067.6706603950697</v>
      </c>
      <c r="BC144" s="82">
        <f t="shared" ca="1" si="92"/>
        <v>10074.953858115823</v>
      </c>
      <c r="BD144" s="10">
        <f ca="1">SUMPRODUCT(P114:P143,'control variables'!BF$7:BF$36)</f>
        <v>88.045674495224034</v>
      </c>
      <c r="BE144" s="10">
        <f ca="1">SUMPRODUCT(Q114:Q143,'control variables'!BG$7:BG$36)</f>
        <v>101.62828089507903</v>
      </c>
      <c r="BF144" s="10">
        <f ca="1">SUMPRODUCT(R114:R143,'control variables'!BH$7:BH$36)</f>
        <v>3043.9893807048375</v>
      </c>
      <c r="BG144" s="10">
        <f ca="1">SUMPRODUCT(S114:S143,'control variables'!BI$7:BI$36)</f>
        <v>6841.2907933388096</v>
      </c>
      <c r="BH144" s="10">
        <f t="shared" ca="1" si="93"/>
        <v>10074.954129433951</v>
      </c>
      <c r="BI144" s="82">
        <f t="shared" ca="1" si="71"/>
        <v>334747.69379113615</v>
      </c>
      <c r="BJ144" s="82">
        <f t="shared" ca="1" si="72"/>
        <v>386096.17868597346</v>
      </c>
      <c r="BK144" s="82">
        <f t="shared" ca="1" si="73"/>
        <v>1132146.2661134119</v>
      </c>
      <c r="BL144" s="82">
        <f t="shared" ca="1" si="74"/>
        <v>496562.50586835272</v>
      </c>
      <c r="BM144" s="82">
        <f t="shared" ca="1" si="64"/>
        <v>2349552.6444588741</v>
      </c>
      <c r="BN144" s="10">
        <f ca="1">BN143+BI144-INDIRECT(ADDRESS(MAX($D144-'key variables'!$B$9*30,34),scenario!BI$4),TRUE)</f>
        <v>4354391.963828153</v>
      </c>
      <c r="BO144" s="10">
        <f ca="1">BO143+BJ144-INDIRECT(ADDRESS(MAX($D144-'key variables'!$B$9*30,34),scenario!BJ$4),TRUE)</f>
        <v>5020161.7154622581</v>
      </c>
      <c r="BP144" s="10">
        <f ca="1">BP143+BK144-INDIRECT(ADDRESS(MAX($D144-'key variables'!$B$9*30,34),scenario!BK$4),TRUE)</f>
        <v>14610689.906333786</v>
      </c>
      <c r="BQ144" s="10">
        <f ca="1">BQ143+BL144-INDIRECT(ADDRESS(MAX($D144-'key variables'!$B$9*30,34),scenario!BL$4),TRUE)</f>
        <v>6384328.6101060649</v>
      </c>
      <c r="BR144" s="10">
        <f t="shared" ca="1" si="63"/>
        <v>30369572.195730262</v>
      </c>
      <c r="BS144" s="82">
        <f t="shared" ca="1" si="75"/>
        <v>3712185.9016411095</v>
      </c>
      <c r="BT144" s="82">
        <f t="shared" ca="1" si="76"/>
        <v>4290828.8116011275</v>
      </c>
      <c r="BU144" s="82">
        <f t="shared" ca="1" si="77"/>
        <v>13250048.214183828</v>
      </c>
      <c r="BV144" s="82">
        <f t="shared" ca="1" si="78"/>
        <v>6083565.8617480602</v>
      </c>
      <c r="BW144" s="82">
        <f t="shared" ca="1" si="94"/>
        <v>27336628.789174125</v>
      </c>
      <c r="BX144" s="10">
        <f t="shared" ca="1" si="79"/>
        <v>5809.3067064105235</v>
      </c>
      <c r="BY144" s="10">
        <f t="shared" ca="1" si="80"/>
        <v>13410.990537571053</v>
      </c>
      <c r="BZ144" s="10">
        <f t="shared" ca="1" si="81"/>
        <v>120506.55316086145</v>
      </c>
      <c r="CA144" s="10">
        <f t="shared" ca="1" si="82"/>
        <v>90278.498549985146</v>
      </c>
      <c r="CB144" s="10">
        <v>0</v>
      </c>
      <c r="CC144" s="82">
        <f t="shared" ca="1" si="83"/>
        <v>-466.37601841983184</v>
      </c>
      <c r="CD144" s="82">
        <f t="shared" ca="1" si="84"/>
        <v>2823.5648413050376</v>
      </c>
      <c r="CE144" s="82">
        <f t="shared" ca="1" si="85"/>
        <v>551060.84500944067</v>
      </c>
      <c r="CF144" s="82">
        <f t="shared" ca="1" si="86"/>
        <v>412831.87007041561</v>
      </c>
      <c r="CG144" s="82">
        <f t="shared" ca="1" si="95"/>
        <v>966249.90390274138</v>
      </c>
      <c r="CH144" s="13">
        <f t="shared" ca="1" si="96"/>
        <v>79</v>
      </c>
      <c r="CI144" s="81">
        <f t="shared" ca="1" si="105"/>
        <v>5.2028712376892758E-2</v>
      </c>
      <c r="CJ144" s="81">
        <f t="shared" ca="1" si="106"/>
        <v>5.9983702006846343E-2</v>
      </c>
      <c r="CK144" s="81">
        <f t="shared" ca="1" si="107"/>
        <v>0.17457670073786938</v>
      </c>
      <c r="CL144" s="81">
        <f t="shared" ca="1" si="108"/>
        <v>7.6283531600759E-2</v>
      </c>
      <c r="CM144" s="89">
        <f t="shared" ca="1" si="97"/>
        <v>0.36287264672236746</v>
      </c>
    </row>
    <row r="145" spans="1:91" x14ac:dyDescent="0.3">
      <c r="A145">
        <v>80</v>
      </c>
      <c r="B145" s="3">
        <f t="shared" si="110"/>
        <v>0.41111111111111109</v>
      </c>
      <c r="C145" s="3">
        <f t="shared" si="98"/>
        <v>2.6666666666666665</v>
      </c>
      <c r="D145" s="4">
        <f t="shared" ca="1" si="87"/>
        <v>145</v>
      </c>
      <c r="E145" s="58">
        <f>(0.5*(COS(B145*2*PI())+1)*('key variables'!$B$4-'key variables'!$B$6)+'key variables'!$B$6)/'key variables'!$B$4</f>
        <v>1</v>
      </c>
      <c r="F145" s="10">
        <f t="shared" ca="1" si="99"/>
        <v>11691658.27542096</v>
      </c>
      <c r="G145" s="10">
        <f t="shared" ca="1" si="100"/>
        <v>13495303.865361487</v>
      </c>
      <c r="H145" s="10">
        <f t="shared" ca="1" si="101"/>
        <v>40393672.117965333</v>
      </c>
      <c r="I145" s="10">
        <f t="shared" ca="1" si="102"/>
        <v>18101386.264812268</v>
      </c>
      <c r="J145" s="10">
        <f t="shared" ca="1" si="88"/>
        <v>83682020.523560047</v>
      </c>
      <c r="K145" s="82">
        <f t="shared" ca="1" si="65"/>
        <v>3625080.4099516976</v>
      </c>
      <c r="L145" s="82">
        <f t="shared" ca="1" si="66"/>
        <v>4184313.3382981019</v>
      </c>
      <c r="M145" s="82">
        <f t="shared" ca="1" si="67"/>
        <v>12532933.99744772</v>
      </c>
      <c r="N145" s="82">
        <f t="shared" ca="1" si="68"/>
        <v>5633491.7929581422</v>
      </c>
      <c r="O145" s="82">
        <f t="shared" ca="1" si="89"/>
        <v>25975819.538655661</v>
      </c>
      <c r="P145" s="10">
        <f ca="1">IF(IF($A145&gt;='key variables'!$B$26,K145*SUMPRODUCT(Z145:AC145,'control variables'!$O$3:$R$3)/J145+F$65*'key variables'!$B$25/scenario!J$65,K145*SUMPRODUCT(Z145:AC145,'control variables'!$O$7:$R$7)/J145+F$65*'key variables'!$B$25/scenario!J$65)&lt;'key variables'!$B$28,0,IF($A145&gt;='key variables'!$B$26,K145*SUMPRODUCT(Z145:AC145,'control variables'!$O$3:$R$3)/J145+F$65*'key variables'!$B$25/scenario!J$65,K145*SUMPRODUCT(Z145:AC145,'control variables'!$O$7:$R$7)/J145+F$65*'key variables'!$B$25/scenario!J$65))</f>
        <v>167189.49466906552</v>
      </c>
      <c r="Q145" s="10">
        <f ca="1">IF(IF($A145&gt;='key variables'!$B$26,L145*SUMPRODUCT(Z145:AC145,'control variables'!$O$4:$R$4)/J145+G$65*'key variables'!$B$25/scenario!J$65,L145*SUMPRODUCT(Z145:AC145,'control variables'!$O$7:$R$7)/J145+G$65*'key variables'!$B$25/scenario!J$65)&lt;'key variables'!$B$28,0,IF($A145&gt;='key variables'!$B$26,L145*SUMPRODUCT(Z145:AC145,'control variables'!$O$4:$R$4)/J145+G$65*'key variables'!$B$25/scenario!J$65,L145*SUMPRODUCT(Z145:AC145,'control variables'!$O$7:$R$7)/J145+G$65*'key variables'!$B$25/scenario!J$65))</f>
        <v>192981.43860384374</v>
      </c>
      <c r="R145" s="10">
        <f ca="1">IF(IF($A145&gt;='key variables'!$B$26,M145*SUMPRODUCT(Z145:AC145,'control variables'!$O$5:$R$5)/J145+H$65*'key variables'!$B$25/scenario!J$65,M145*SUMPRODUCT(Z145:AC145,'control variables'!$O$7:$R$7)/J145+H$65*'key variables'!$B$25/scenario!J$65)&lt;'key variables'!$B$28,0,IF($A145&gt;='key variables'!$B$26,M145*SUMPRODUCT(Z145:AC145,'control variables'!$O$5:$R$5)/J145+H$65*'key variables'!$B$25/scenario!J$65,M145*SUMPRODUCT(Z145:AC145,'control variables'!$O$7:$R$7)/J145+H$65*'key variables'!$B$25/scenario!J$65))</f>
        <v>578021.63394823985</v>
      </c>
      <c r="S145" s="10">
        <f ca="1">IF(IF($A145&gt;='key variables'!$B$26,N145*SUMPRODUCT(Z145:AC145,'control variables'!$O$6:$R$6)/J145+I$65*'key variables'!$B$25/scenario!J$65,N145*SUMPRODUCT(Z145:AC145,'control variables'!$O$7:$R$7)/J145+I$65*'key variables'!$B$25/scenario!J$65)&lt;'key variables'!$B$28,0,IF($A145&gt;='key variables'!$B$26,N145*SUMPRODUCT(Z145:AC145,'control variables'!$O$6:$R$6)/J145+I$65*'key variables'!$B$25/scenario!J$65,N145*SUMPRODUCT(Z145:AC145,'control variables'!$O$7:$R$7)/J145+I$65*'key variables'!$B$25/scenario!J$65))</f>
        <v>259817.86321246027</v>
      </c>
      <c r="T145" s="10">
        <f t="shared" ca="1" si="109"/>
        <v>1198010.4304336093</v>
      </c>
      <c r="U145" s="82">
        <f ca="1">SUMPRODUCT(P115:P144,'control variables'!AD$7:AD$36)</f>
        <v>264551.24011342129</v>
      </c>
      <c r="V145" s="82">
        <f ca="1">SUMPRODUCT(Q115:Q144,'control variables'!AE$7:AE$36)</f>
        <v>305362.95957215544</v>
      </c>
      <c r="W145" s="82">
        <f ca="1">SUMPRODUCT(R115:R144,'control variables'!AF$7:AF$36)</f>
        <v>914628.87890220189</v>
      </c>
      <c r="X145" s="82">
        <f ca="1">SUMPRODUCT(S115:S144,'control variables'!AG$7:AG$36)</f>
        <v>411121.15359000157</v>
      </c>
      <c r="Y145" s="82">
        <f t="shared" ca="1" si="103"/>
        <v>1895664.2321777802</v>
      </c>
      <c r="Z145" s="10">
        <f ca="1">IF($A145&gt;='key variables'!$B$26,SUMPRODUCT(P115:P144,'control variables'!V$7:V$36)*$E145,SUMPRODUCT(P115:P144,'control variables'!Z$7:Z$36)*$E145)</f>
        <v>538606.86487293139</v>
      </c>
      <c r="AA145" s="10">
        <f ca="1">IF($A145&gt;='key variables'!$B$26,SUMPRODUCT(Q115:Q144,'control variables'!W$7:W$36)*$E145,SUMPRODUCT(Q115:Q144,'control variables'!AA$7:AA$36)*$E145)</f>
        <v>621696.5236411849</v>
      </c>
      <c r="AB145" s="10">
        <f ca="1">IF($A145&gt;='key variables'!$B$26,SUMPRODUCT(R115:R144,'control variables'!X$7:X$36)*$E145,SUMPRODUCT(R115:R144,'control variables'!AB$7:AB$36)*$E145)</f>
        <v>1862117.1186971392</v>
      </c>
      <c r="AC145" s="10">
        <f ca="1">IF($A145&gt;='key variables'!$B$26,SUMPRODUCT(S115:S144,'control variables'!Y$7:Y$36)*$E145,SUMPRODUCT(S115:S144,'control variables'!AC$7:AC$36)*$E145)</f>
        <v>837012.42724516697</v>
      </c>
      <c r="AD145" s="10">
        <f t="shared" ca="1" si="104"/>
        <v>3859432.9344564229</v>
      </c>
      <c r="AE145" s="82">
        <f ca="1">SUMPRODUCT(P115:P144,'control variables'!AL$7:AL$36)</f>
        <v>339881.94742786372</v>
      </c>
      <c r="AF145" s="82">
        <f ca="1">SUMPRODUCT(Q115:Q144,'control variables'!AM$7:AM$36)</f>
        <v>391288.97671561473</v>
      </c>
      <c r="AG145" s="82">
        <f ca="1">SUMPRODUCT(R115:R144,'control variables'!AN$7:AN$36)</f>
        <v>1115667.7078378841</v>
      </c>
      <c r="AH145" s="82">
        <f ca="1">SUMPRODUCT(S115:S144,'control variables'!AO$7:AO$36)</f>
        <v>483073.05092619412</v>
      </c>
      <c r="AI145" s="82">
        <f t="shared" ca="1" si="69"/>
        <v>2329911.6829075566</v>
      </c>
      <c r="AJ145" s="10">
        <f ca="1">SUMPRODUCT(P115:P144,'control variables'!AP$7:AP$36)</f>
        <v>568.37080379327313</v>
      </c>
      <c r="AK145" s="10">
        <f ca="1">SUMPRODUCT(Q115:Q144,'control variables'!AQ$7:AQ$36)</f>
        <v>1640.1301946865622</v>
      </c>
      <c r="AL145" s="10">
        <f ca="1">SUMPRODUCT(R115:R144,'control variables'!AR$7:AR$36)</f>
        <v>58950.585623939282</v>
      </c>
      <c r="AM145" s="10">
        <f ca="1">SUMPRODUCT(S115:S144,'control variables'!AS$7:AS$36)</f>
        <v>44163.327380772382</v>
      </c>
      <c r="AN145" s="10">
        <f t="shared" ca="1" si="90"/>
        <v>105322.4140031915</v>
      </c>
      <c r="AO145" s="82">
        <f ca="1">SUMPRODUCT(P115:P144,'control variables'!AX$7:AX$36)</f>
        <v>683.0044192508426</v>
      </c>
      <c r="AP145" s="82">
        <f ca="1">SUMPRODUCT(Q115:Q144,'control variables'!AY$7:AY$36)</f>
        <v>1576.7399220950974</v>
      </c>
      <c r="AQ145" s="82">
        <f ca="1">SUMPRODUCT(R115:R144,'control variables'!AZ$7:AZ$36)</f>
        <v>14168.043196399038</v>
      </c>
      <c r="AR145" s="82">
        <f ca="1">SUMPRODUCT(S115:S144,'control variables'!BA$7:BA$36)</f>
        <v>10614.108806637571</v>
      </c>
      <c r="AS145" s="82">
        <f t="shared" ca="1" si="91"/>
        <v>27041.896344382549</v>
      </c>
      <c r="AT145" s="10">
        <f ca="1">SUMPRODUCT(P115:P144,'control variables'!AT$7:AT$36)</f>
        <v>-63.140958156641872</v>
      </c>
      <c r="AU145" s="10">
        <f ca="1">SUMPRODUCT(Q115:Q144,'control variables'!AU$7:AU$36)</f>
        <v>68.494049030483069</v>
      </c>
      <c r="AV145" s="10">
        <f ca="1">SUMPRODUCT(R115:R144,'control variables'!AV$7:AV$36)</f>
        <v>29494.08639891315</v>
      </c>
      <c r="AW145" s="10">
        <f ca="1">SUMPRODUCT(S115:S144,'control variables'!AW$7:AW$36)</f>
        <v>22095.743064222101</v>
      </c>
      <c r="AX145" s="10">
        <f t="shared" ca="1" si="70"/>
        <v>51595.182554009094</v>
      </c>
      <c r="AY145" s="82">
        <f ca="1">SUMPRODUCT(P115:P144,'control variables'!BB$7:BB$36)</f>
        <v>451.07297259067371</v>
      </c>
      <c r="AZ145" s="82">
        <f ca="1">SUMPRODUCT(Q115:Q144,'control variables'!BC$7:BC$36)</f>
        <v>1150.235275720524</v>
      </c>
      <c r="BA145" s="82">
        <f ca="1">SUMPRODUCT(R115:R144,'control variables'!BD$7:BD$36)</f>
        <v>8052.000489450963</v>
      </c>
      <c r="BB145" s="82">
        <f ca="1">SUMPRODUCT(S115:S144,'control variables'!BE$7:BE$36)</f>
        <v>1144.2467488589728</v>
      </c>
      <c r="BC145" s="82">
        <f t="shared" ca="1" si="92"/>
        <v>10797.555486621135</v>
      </c>
      <c r="BD145" s="10">
        <f ca="1">SUMPRODUCT(P115:P144,'control variables'!BF$7:BF$36)</f>
        <v>94.360536942146993</v>
      </c>
      <c r="BE145" s="10">
        <f ca="1">SUMPRODUCT(Q115:Q144,'control variables'!BG$7:BG$36)</f>
        <v>108.91732284119399</v>
      </c>
      <c r="BF145" s="10">
        <f ca="1">SUMPRODUCT(R115:R144,'control variables'!BH$7:BH$36)</f>
        <v>3262.3121357890523</v>
      </c>
      <c r="BG145" s="10">
        <f ca="1">SUMPRODUCT(S115:S144,'control variables'!BI$7:BI$36)</f>
        <v>7331.9657818265023</v>
      </c>
      <c r="BH145" s="10">
        <f t="shared" ca="1" si="93"/>
        <v>10797.555777398895</v>
      </c>
      <c r="BI145" s="82">
        <f t="shared" ca="1" si="71"/>
        <v>340269.87944229774</v>
      </c>
      <c r="BJ145" s="82">
        <f t="shared" ca="1" si="72"/>
        <v>392507.70604036574</v>
      </c>
      <c r="BK145" s="82">
        <f t="shared" ca="1" si="73"/>
        <v>1153213.7947262481</v>
      </c>
      <c r="BL145" s="82">
        <f t="shared" ca="1" si="74"/>
        <v>506313.04073927517</v>
      </c>
      <c r="BM145" s="82">
        <f t="shared" ca="1" si="64"/>
        <v>2392304.4209481869</v>
      </c>
      <c r="BN145" s="10">
        <f ca="1">BN144+BI145-INDIRECT(ADDRESS(MAX($D145-'key variables'!$B$9*30,34),scenario!BI$4),TRUE)</f>
        <v>4694661.8432704508</v>
      </c>
      <c r="BO145" s="10">
        <f ca="1">BO144+BJ145-INDIRECT(ADDRESS(MAX($D145-'key variables'!$B$9*30,34),scenario!BJ$4),TRUE)</f>
        <v>5412669.4215026237</v>
      </c>
      <c r="BP145" s="10">
        <f ca="1">BP144+BK145-INDIRECT(ADDRESS(MAX($D145-'key variables'!$B$9*30,34),scenario!BK$4),TRUE)</f>
        <v>15763903.701060034</v>
      </c>
      <c r="BQ145" s="10">
        <f ca="1">BQ144+BL145-INDIRECT(ADDRESS(MAX($D145-'key variables'!$B$9*30,34),scenario!BL$4),TRUE)</f>
        <v>6890641.6508453405</v>
      </c>
      <c r="BR145" s="10">
        <f t="shared" ca="1" si="63"/>
        <v>32761876.616678447</v>
      </c>
      <c r="BS145" s="82">
        <f t="shared" ca="1" si="75"/>
        <v>3539011.1563309347</v>
      </c>
      <c r="BT145" s="82">
        <f t="shared" ca="1" si="76"/>
        <v>4091193.6268417644</v>
      </c>
      <c r="BU145" s="82">
        <f t="shared" ca="1" si="77"/>
        <v>12671593.74127003</v>
      </c>
      <c r="BV145" s="82">
        <f t="shared" ca="1" si="78"/>
        <v>5829738.7184394188</v>
      </c>
      <c r="BW145" s="82">
        <f t="shared" ca="1" si="94"/>
        <v>26131537.242882147</v>
      </c>
      <c r="BX145" s="10">
        <f t="shared" ca="1" si="79"/>
        <v>5946.8776161285459</v>
      </c>
      <c r="BY145" s="10">
        <f t="shared" ca="1" si="80"/>
        <v>13728.577861104432</v>
      </c>
      <c r="BZ145" s="10">
        <f t="shared" ca="1" si="81"/>
        <v>123360.28373202047</v>
      </c>
      <c r="CA145" s="10">
        <f t="shared" ca="1" si="82"/>
        <v>92416.394825937241</v>
      </c>
      <c r="CB145" s="10">
        <v>0</v>
      </c>
      <c r="CC145" s="82">
        <f t="shared" ca="1" si="83"/>
        <v>-517.86867572075937</v>
      </c>
      <c r="CD145" s="82">
        <f t="shared" ca="1" si="84"/>
        <v>2818.4610648660196</v>
      </c>
      <c r="CE145" s="82">
        <f t="shared" ca="1" si="85"/>
        <v>566349.30103806779</v>
      </c>
      <c r="CF145" s="82">
        <f t="shared" ca="1" si="86"/>
        <v>424285.34558032831</v>
      </c>
      <c r="CG145" s="82">
        <f t="shared" ca="1" si="95"/>
        <v>992935.23900754144</v>
      </c>
      <c r="CH145" s="13">
        <f t="shared" ca="1" si="96"/>
        <v>80</v>
      </c>
      <c r="CI145" s="81">
        <f t="shared" ca="1" si="105"/>
        <v>5.6101200878015414E-2</v>
      </c>
      <c r="CJ145" s="81">
        <f t="shared" ca="1" si="106"/>
        <v>6.4681390191561244E-2</v>
      </c>
      <c r="CK145" s="81">
        <f t="shared" ca="1" si="107"/>
        <v>0.1883786218644401</v>
      </c>
      <c r="CL145" s="81">
        <f t="shared" ca="1" si="108"/>
        <v>8.2343155766719703E-2</v>
      </c>
      <c r="CM145" s="89">
        <f t="shared" ca="1" si="97"/>
        <v>0.39150436870073646</v>
      </c>
    </row>
    <row r="146" spans="1:91" x14ac:dyDescent="0.3">
      <c r="A146">
        <v>81</v>
      </c>
      <c r="B146" s="3">
        <f t="shared" si="110"/>
        <v>0.41388888888888886</v>
      </c>
      <c r="C146" s="3">
        <f t="shared" si="98"/>
        <v>2.7</v>
      </c>
      <c r="D146" s="4">
        <f t="shared" ca="1" si="87"/>
        <v>146</v>
      </c>
      <c r="E146" s="58">
        <f>(0.5*(COS(B146*2*PI())+1)*('key variables'!$B$4-'key variables'!$B$6)+'key variables'!$B$6)/'key variables'!$B$4</f>
        <v>1</v>
      </c>
      <c r="F146" s="10">
        <f t="shared" ca="1" si="99"/>
        <v>11691563.914884018</v>
      </c>
      <c r="G146" s="10">
        <f t="shared" ca="1" si="100"/>
        <v>13495194.948038647</v>
      </c>
      <c r="H146" s="10">
        <f t="shared" ca="1" si="101"/>
        <v>40390409.805829547</v>
      </c>
      <c r="I146" s="10">
        <f t="shared" ca="1" si="102"/>
        <v>18094054.299030442</v>
      </c>
      <c r="J146" s="10">
        <f t="shared" ca="1" si="88"/>
        <v>83671222.967782646</v>
      </c>
      <c r="K146" s="82">
        <f t="shared" ca="1" si="65"/>
        <v>3457890.9152826322</v>
      </c>
      <c r="L146" s="82">
        <f t="shared" ca="1" si="66"/>
        <v>3991331.8996942588</v>
      </c>
      <c r="M146" s="82">
        <f t="shared" ca="1" si="67"/>
        <v>11954912.363499483</v>
      </c>
      <c r="N146" s="82">
        <f t="shared" ca="1" si="68"/>
        <v>5373673.9297456816</v>
      </c>
      <c r="O146" s="82">
        <f t="shared" ca="1" si="89"/>
        <v>24777809.108222056</v>
      </c>
      <c r="P146" s="10">
        <f ca="1">IF(IF($A146&gt;='key variables'!$B$26,K146*SUMPRODUCT(Z146:AC146,'control variables'!$O$3:$R$3)/J146+F$65*'key variables'!$B$25/scenario!J$65,K146*SUMPRODUCT(Z146:AC146,'control variables'!$O$7:$R$7)/J146+F$65*'key variables'!$B$25/scenario!J$65)&lt;'key variables'!$B$28,0,IF($A146&gt;='key variables'!$B$26,K146*SUMPRODUCT(Z146:AC146,'control variables'!$O$3:$R$3)/J146+F$65*'key variables'!$B$25/scenario!J$65,K146*SUMPRODUCT(Z146:AC146,'control variables'!$O$7:$R$7)/J146+F$65*'key variables'!$B$25/scenario!J$65))</f>
        <v>149595.1462132124</v>
      </c>
      <c r="Q146" s="10">
        <f ca="1">IF(IF($A146&gt;='key variables'!$B$26,L146*SUMPRODUCT(Z146:AC146,'control variables'!$O$4:$R$4)/J146+G$65*'key variables'!$B$25/scenario!J$65,L146*SUMPRODUCT(Z146:AC146,'control variables'!$O$7:$R$7)/J146+G$65*'key variables'!$B$25/scenario!J$65)&lt;'key variables'!$B$28,0,IF($A146&gt;='key variables'!$B$26,L146*SUMPRODUCT(Z146:AC146,'control variables'!$O$4:$R$4)/J146+G$65*'key variables'!$B$25/scenario!J$65,L146*SUMPRODUCT(Z146:AC146,'control variables'!$O$7:$R$7)/J146+G$65*'key variables'!$B$25/scenario!J$65))</f>
        <v>172672.84993905557</v>
      </c>
      <c r="R146" s="10">
        <f ca="1">IF(IF($A146&gt;='key variables'!$B$26,M146*SUMPRODUCT(Z146:AC146,'control variables'!$O$5:$R$5)/J146+H$65*'key variables'!$B$25/scenario!J$65,M146*SUMPRODUCT(Z146:AC146,'control variables'!$O$7:$R$7)/J146+H$65*'key variables'!$B$25/scenario!J$65)&lt;'key variables'!$B$28,0,IF($A146&gt;='key variables'!$B$26,M146*SUMPRODUCT(Z146:AC146,'control variables'!$O$5:$R$5)/J146+H$65*'key variables'!$B$25/scenario!J$65,M146*SUMPRODUCT(Z146:AC146,'control variables'!$O$7:$R$7)/J146+H$65*'key variables'!$B$25/scenario!J$65))</f>
        <v>517192.96727371466</v>
      </c>
      <c r="S146" s="10">
        <f ca="1">IF(IF($A146&gt;='key variables'!$B$26,N146*SUMPRODUCT(Z146:AC146,'control variables'!$O$6:$R$6)/J146+I$65*'key variables'!$B$25/scenario!J$65,N146*SUMPRODUCT(Z146:AC146,'control variables'!$O$7:$R$7)/J146+I$65*'key variables'!$B$25/scenario!J$65)&lt;'key variables'!$B$28,0,IF($A146&gt;='key variables'!$B$26,N146*SUMPRODUCT(Z146:AC146,'control variables'!$O$6:$R$6)/J146+I$65*'key variables'!$B$25/scenario!J$65,N146*SUMPRODUCT(Z146:AC146,'control variables'!$O$7:$R$7)/J146+I$65*'key variables'!$B$25/scenario!J$65))</f>
        <v>232475.67864839014</v>
      </c>
      <c r="T146" s="10">
        <f t="shared" ca="1" si="109"/>
        <v>1071936.6420743729</v>
      </c>
      <c r="U146" s="82">
        <f ca="1">SUMPRODUCT(P116:P145,'control variables'!AD$7:AD$36)</f>
        <v>245060.45487830337</v>
      </c>
      <c r="V146" s="82">
        <f ca="1">SUMPRODUCT(Q116:Q145,'control variables'!AE$7:AE$36)</f>
        <v>282865.37512980262</v>
      </c>
      <c r="W146" s="82">
        <f ca="1">SUMPRODUCT(R116:R145,'control variables'!AF$7:AF$36)</f>
        <v>847243.69091035356</v>
      </c>
      <c r="X146" s="82">
        <f ca="1">SUMPRODUCT(S116:S145,'control variables'!AG$7:AG$36)</f>
        <v>380831.8451490312</v>
      </c>
      <c r="Y146" s="82">
        <f t="shared" ca="1" si="103"/>
        <v>1756001.3660674908</v>
      </c>
      <c r="Z146" s="10">
        <f ca="1">IF($A146&gt;='key variables'!$B$26,SUMPRODUCT(P116:P145,'control variables'!V$7:V$36)*$E146,SUMPRODUCT(P116:P145,'control variables'!Z$7:Z$36)*$E146)</f>
        <v>505162.04959986801</v>
      </c>
      <c r="AA146" s="10">
        <f ca="1">IF($A146&gt;='key variables'!$B$26,SUMPRODUCT(Q116:Q145,'control variables'!W$7:W$36)*$E146,SUMPRODUCT(Q116:Q145,'control variables'!AA$7:AA$36)*$E146)</f>
        <v>583092.252613205</v>
      </c>
      <c r="AB146" s="10">
        <f ca="1">IF($A146&gt;='key variables'!$B$26,SUMPRODUCT(R116:R145,'control variables'!X$7:X$36)*$E146,SUMPRODUCT(R116:R145,'control variables'!AB$7:AB$36)*$E146)</f>
        <v>1746488.8801556057</v>
      </c>
      <c r="AC146" s="10">
        <f ca="1">IF($A146&gt;='key variables'!$B$26,SUMPRODUCT(S116:S145,'control variables'!Y$7:Y$36)*$E146,SUMPRODUCT(S116:S145,'control variables'!AC$7:AC$36)*$E146)</f>
        <v>785038.10638856713</v>
      </c>
      <c r="AD146" s="10">
        <f t="shared" ca="1" si="104"/>
        <v>3619781.288757246</v>
      </c>
      <c r="AE146" s="82">
        <f ca="1">SUMPRODUCT(P116:P145,'control variables'!AL$7:AL$36)</f>
        <v>341868.8264182015</v>
      </c>
      <c r="AF146" s="82">
        <f ca="1">SUMPRODUCT(Q116:Q145,'control variables'!AM$7:AM$36)</f>
        <v>393576.3704794512</v>
      </c>
      <c r="AG146" s="82">
        <f ca="1">SUMPRODUCT(R116:R145,'control variables'!AN$7:AN$36)</f>
        <v>1122189.6686118436</v>
      </c>
      <c r="AH146" s="82">
        <f ca="1">SUMPRODUCT(S116:S145,'control variables'!AO$7:AO$36)</f>
        <v>485896.99524847209</v>
      </c>
      <c r="AI146" s="82">
        <f t="shared" ca="1" si="69"/>
        <v>2343531.8607579684</v>
      </c>
      <c r="AJ146" s="10">
        <f ca="1">SUMPRODUCT(P116:P145,'control variables'!AP$7:AP$36)</f>
        <v>547.50535529922433</v>
      </c>
      <c r="AK146" s="10">
        <f ca="1">SUMPRODUCT(Q116:Q145,'control variables'!AQ$7:AQ$36)</f>
        <v>1579.9194099798697</v>
      </c>
      <c r="AL146" s="10">
        <f ca="1">SUMPRODUCT(R116:R145,'control variables'!AR$7:AR$36)</f>
        <v>56786.451928434217</v>
      </c>
      <c r="AM146" s="10">
        <f ca="1">SUMPRODUCT(S116:S145,'control variables'!AS$7:AS$36)</f>
        <v>42542.048408243594</v>
      </c>
      <c r="AN146" s="10">
        <f t="shared" ca="1" si="90"/>
        <v>101455.92510195691</v>
      </c>
      <c r="AO146" s="82">
        <f ca="1">SUMPRODUCT(P116:P145,'control variables'!AX$7:AX$36)</f>
        <v>665.03910416159511</v>
      </c>
      <c r="AP146" s="82">
        <f ca="1">SUMPRODUCT(Q116:Q145,'control variables'!AY$7:AY$36)</f>
        <v>1535.2663551373548</v>
      </c>
      <c r="AQ146" s="82">
        <f ca="1">SUMPRODUCT(R116:R145,'control variables'!AZ$7:AZ$36)</f>
        <v>13795.375973395479</v>
      </c>
      <c r="AR146" s="82">
        <f ca="1">SUMPRODUCT(S116:S145,'control variables'!BA$7:BA$36)</f>
        <v>10334.922019951831</v>
      </c>
      <c r="AS146" s="82">
        <f t="shared" ca="1" si="91"/>
        <v>26330.603452646261</v>
      </c>
      <c r="AT146" s="10">
        <f ca="1">SUMPRODUCT(P116:P145,'control variables'!AT$7:AT$36)</f>
        <v>-68.557612732687929</v>
      </c>
      <c r="AU146" s="10">
        <f ca="1">SUMPRODUCT(Q116:Q145,'control variables'!AU$7:AU$36)</f>
        <v>74.369927619345773</v>
      </c>
      <c r="AV146" s="10">
        <f ca="1">SUMPRODUCT(R116:R145,'control variables'!AV$7:AV$36)</f>
        <v>32024.286806430475</v>
      </c>
      <c r="AW146" s="10">
        <f ca="1">SUMPRODUCT(S116:S145,'control variables'!AW$7:AW$36)</f>
        <v>23991.263995073961</v>
      </c>
      <c r="AX146" s="10">
        <f t="shared" ca="1" si="70"/>
        <v>56021.36311639109</v>
      </c>
      <c r="AY146" s="82">
        <f ca="1">SUMPRODUCT(P116:P145,'control variables'!BB$7:BB$36)</f>
        <v>479.85609310672737</v>
      </c>
      <c r="AZ146" s="82">
        <f ca="1">SUMPRODUCT(Q116:Q145,'control variables'!BC$7:BC$36)</f>
        <v>1223.6321817083349</v>
      </c>
      <c r="BA146" s="82">
        <f ca="1">SUMPRODUCT(R116:R145,'control variables'!BD$7:BD$36)</f>
        <v>8565.801392112231</v>
      </c>
      <c r="BB146" s="82">
        <f ca="1">SUMPRODUCT(S116:S145,'control variables'!BE$7:BE$36)</f>
        <v>1217.2615249014229</v>
      </c>
      <c r="BC146" s="82">
        <f t="shared" ca="1" si="92"/>
        <v>11486.551191828716</v>
      </c>
      <c r="BD146" s="10">
        <f ca="1">SUMPRODUCT(P116:P145,'control variables'!BF$7:BF$36)</f>
        <v>100.3817150481338</v>
      </c>
      <c r="BE146" s="10">
        <f ca="1">SUMPRODUCT(Q116:Q145,'control variables'!BG$7:BG$36)</f>
        <v>115.86737442956273</v>
      </c>
      <c r="BF146" s="10">
        <f ca="1">SUMPRODUCT(R116:R145,'control variables'!BH$7:BH$36)</f>
        <v>3470.4813879304565</v>
      </c>
      <c r="BG146" s="10">
        <f ca="1">SUMPRODUCT(S116:S145,'control variables'!BI$7:BI$36)</f>
        <v>7799.8210237529547</v>
      </c>
      <c r="BH146" s="10">
        <f t="shared" ca="1" si="93"/>
        <v>11486.551501161108</v>
      </c>
      <c r="BI146" s="82">
        <f t="shared" ca="1" si="71"/>
        <v>342280.12489857554</v>
      </c>
      <c r="BJ146" s="82">
        <f t="shared" ca="1" si="72"/>
        <v>394874.3725887789</v>
      </c>
      <c r="BK146" s="82">
        <f t="shared" ca="1" si="73"/>
        <v>1162779.7568103862</v>
      </c>
      <c r="BL146" s="82">
        <f t="shared" ca="1" si="74"/>
        <v>511105.52076844749</v>
      </c>
      <c r="BM146" s="82">
        <f t="shared" ca="1" si="64"/>
        <v>2411039.7750661881</v>
      </c>
      <c r="BN146" s="10">
        <f ca="1">BN145+BI146-INDIRECT(ADDRESS(MAX($D146-'key variables'!$B$9*30,34),scenario!BI$4),TRUE)</f>
        <v>5036941.9681690261</v>
      </c>
      <c r="BO146" s="10">
        <f ca="1">BO145+BJ146-INDIRECT(ADDRESS(MAX($D146-'key variables'!$B$9*30,34),scenario!BJ$4),TRUE)</f>
        <v>5807543.7940914026</v>
      </c>
      <c r="BP146" s="10">
        <f ca="1">BP145+BK146-INDIRECT(ADDRESS(MAX($D146-'key variables'!$B$9*30,34),scenario!BK$4),TRUE)</f>
        <v>16926683.45787042</v>
      </c>
      <c r="BQ146" s="10">
        <f ca="1">BQ145+BL146-INDIRECT(ADDRESS(MAX($D146-'key variables'!$B$9*30,34),scenario!BL$4),TRUE)</f>
        <v>7401747.1716137882</v>
      </c>
      <c r="BR146" s="10">
        <f t="shared" ca="1" si="63"/>
        <v>35172916.391744636</v>
      </c>
      <c r="BS146" s="82">
        <f t="shared" ca="1" si="75"/>
        <v>3346225.7959305234</v>
      </c>
      <c r="BT146" s="82">
        <f t="shared" ca="1" si="76"/>
        <v>3868876.2368176114</v>
      </c>
      <c r="BU146" s="82">
        <f t="shared" ca="1" si="77"/>
        <v>12022536.470345428</v>
      </c>
      <c r="BV146" s="82">
        <f t="shared" ca="1" si="78"/>
        <v>5543309.055295608</v>
      </c>
      <c r="BW146" s="82">
        <f t="shared" ca="1" si="94"/>
        <v>24780947.558389172</v>
      </c>
      <c r="BX146" s="10">
        <f t="shared" ca="1" si="79"/>
        <v>6031.6789121352795</v>
      </c>
      <c r="BY146" s="10">
        <f t="shared" ca="1" si="80"/>
        <v>13924.344660103889</v>
      </c>
      <c r="BZ146" s="10">
        <f t="shared" ca="1" si="81"/>
        <v>125119.37692537326</v>
      </c>
      <c r="CA146" s="10">
        <f t="shared" ca="1" si="82"/>
        <v>93734.234297234696</v>
      </c>
      <c r="CB146" s="10">
        <v>0</v>
      </c>
      <c r="CC146" s="82">
        <f t="shared" ca="1" si="83"/>
        <v>-566.84481185044217</v>
      </c>
      <c r="CD146" s="82">
        <f t="shared" ca="1" si="84"/>
        <v>2788.7441920891893</v>
      </c>
      <c r="CE146" s="82">
        <f t="shared" ca="1" si="85"/>
        <v>577316.09018667601</v>
      </c>
      <c r="CF146" s="82">
        <f t="shared" ca="1" si="86"/>
        <v>432501.20797354612</v>
      </c>
      <c r="CG146" s="82">
        <f t="shared" ca="1" si="95"/>
        <v>1012039.1975404609</v>
      </c>
      <c r="CH146" s="13">
        <f t="shared" ca="1" si="96"/>
        <v>81</v>
      </c>
      <c r="CI146" s="81">
        <f t="shared" ca="1" si="105"/>
        <v>6.0199215327693796E-2</v>
      </c>
      <c r="CJ146" s="81">
        <f t="shared" ca="1" si="106"/>
        <v>6.9409094167627736E-2</v>
      </c>
      <c r="CK146" s="81">
        <f t="shared" ca="1" si="107"/>
        <v>0.2022999408576589</v>
      </c>
      <c r="CL146" s="81">
        <f t="shared" ca="1" si="108"/>
        <v>8.8462280209096605E-2</v>
      </c>
      <c r="CM146" s="89">
        <f t="shared" ca="1" si="97"/>
        <v>0.42037053056207707</v>
      </c>
    </row>
    <row r="147" spans="1:91" x14ac:dyDescent="0.3">
      <c r="A147">
        <v>82</v>
      </c>
      <c r="B147" s="3">
        <f t="shared" si="110"/>
        <v>0.41666666666666669</v>
      </c>
      <c r="C147" s="3">
        <f t="shared" si="98"/>
        <v>2.7333333333333334</v>
      </c>
      <c r="D147" s="4">
        <f t="shared" ca="1" si="87"/>
        <v>147</v>
      </c>
      <c r="E147" s="58">
        <f>(0.5*(COS(B147*2*PI())+1)*('key variables'!$B$4-'key variables'!$B$6)+'key variables'!$B$6)/'key variables'!$B$4</f>
        <v>1</v>
      </c>
      <c r="F147" s="10">
        <f t="shared" ca="1" si="99"/>
        <v>11691463.53316897</v>
      </c>
      <c r="G147" s="10">
        <f t="shared" ca="1" si="100"/>
        <v>13495079.080664217</v>
      </c>
      <c r="H147" s="10">
        <f t="shared" ca="1" si="101"/>
        <v>40386939.324441619</v>
      </c>
      <c r="I147" s="10">
        <f t="shared" ca="1" si="102"/>
        <v>18086254.478006687</v>
      </c>
      <c r="J147" s="10">
        <f t="shared" ca="1" si="88"/>
        <v>83659736.416281492</v>
      </c>
      <c r="K147" s="82">
        <f t="shared" ca="1" si="65"/>
        <v>3308295.7690694202</v>
      </c>
      <c r="L147" s="82">
        <f t="shared" ca="1" si="66"/>
        <v>3818659.0497552035</v>
      </c>
      <c r="M147" s="82">
        <f t="shared" ca="1" si="67"/>
        <v>11437719.396225771</v>
      </c>
      <c r="N147" s="82">
        <f t="shared" ca="1" si="68"/>
        <v>5141198.2510972908</v>
      </c>
      <c r="O147" s="82">
        <f t="shared" ca="1" si="89"/>
        <v>23705872.466147687</v>
      </c>
      <c r="P147" s="10">
        <f ca="1">IF(IF($A147&gt;='key variables'!$B$26,K147*SUMPRODUCT(Z147:AC147,'control variables'!$O$3:$R$3)/J147+F$65*'key variables'!$B$25/scenario!J$65,K147*SUMPRODUCT(Z147:AC147,'control variables'!$O$7:$R$7)/J147+F$65*'key variables'!$B$25/scenario!J$65)&lt;'key variables'!$B$28,0,IF($A147&gt;='key variables'!$B$26,K147*SUMPRODUCT(Z147:AC147,'control variables'!$O$3:$R$3)/J147+F$65*'key variables'!$B$25/scenario!J$65,K147*SUMPRODUCT(Z147:AC147,'control variables'!$O$7:$R$7)/J147+F$65*'key variables'!$B$25/scenario!J$65))</f>
        <v>133192.47892131723</v>
      </c>
      <c r="Q147" s="10">
        <f ca="1">IF(IF($A147&gt;='key variables'!$B$26,L147*SUMPRODUCT(Z147:AC147,'control variables'!$O$4:$R$4)/J147+G$65*'key variables'!$B$25/scenario!J$65,L147*SUMPRODUCT(Z147:AC147,'control variables'!$O$7:$R$7)/J147+G$65*'key variables'!$B$25/scenario!J$65)&lt;'key variables'!$B$28,0,IF($A147&gt;='key variables'!$B$26,L147*SUMPRODUCT(Z147:AC147,'control variables'!$O$4:$R$4)/J147+G$65*'key variables'!$B$25/scenario!J$65,L147*SUMPRODUCT(Z147:AC147,'control variables'!$O$7:$R$7)/J147+G$65*'key variables'!$B$25/scenario!J$65))</f>
        <v>153739.78038707358</v>
      </c>
      <c r="R147" s="10">
        <f ca="1">IF(IF($A147&gt;='key variables'!$B$26,M147*SUMPRODUCT(Z147:AC147,'control variables'!$O$5:$R$5)/J147+H$65*'key variables'!$B$25/scenario!J$65,M147*SUMPRODUCT(Z147:AC147,'control variables'!$O$7:$R$7)/J147+H$65*'key variables'!$B$25/scenario!J$65)&lt;'key variables'!$B$28,0,IF($A147&gt;='key variables'!$B$26,M147*SUMPRODUCT(Z147:AC147,'control variables'!$O$5:$R$5)/J147+H$65*'key variables'!$B$25/scenario!J$65,M147*SUMPRODUCT(Z147:AC147,'control variables'!$O$7:$R$7)/J147+H$65*'key variables'!$B$25/scenario!J$65))</f>
        <v>460484.28131268924</v>
      </c>
      <c r="S147" s="10">
        <f ca="1">IF(IF($A147&gt;='key variables'!$B$26,N147*SUMPRODUCT(Z147:AC147,'control variables'!$O$6:$R$6)/J147+I$65*'key variables'!$B$25/scenario!J$65,N147*SUMPRODUCT(Z147:AC147,'control variables'!$O$7:$R$7)/J147+I$65*'key variables'!$B$25/scenario!J$65)&lt;'key variables'!$B$28,0,IF($A147&gt;='key variables'!$B$26,N147*SUMPRODUCT(Z147:AC147,'control variables'!$O$6:$R$6)/J147+I$65*'key variables'!$B$25/scenario!J$65,N147*SUMPRODUCT(Z147:AC147,'control variables'!$O$7:$R$7)/J147+I$65*'key variables'!$B$25/scenario!J$65))</f>
        <v>206985.40502084716</v>
      </c>
      <c r="T147" s="10">
        <f t="shared" ca="1" si="109"/>
        <v>954401.94564192719</v>
      </c>
      <c r="U147" s="82">
        <f ca="1">SUMPRODUCT(P117:P146,'control variables'!AD$7:AD$36)</f>
        <v>225123.65449759361</v>
      </c>
      <c r="V147" s="82">
        <f ca="1">SUMPRODUCT(Q117:Q146,'control variables'!AE$7:AE$36)</f>
        <v>259852.96979750213</v>
      </c>
      <c r="W147" s="82">
        <f ca="1">SUMPRODUCT(R117:R146,'control variables'!AF$7:AF$36)</f>
        <v>778316.50170765782</v>
      </c>
      <c r="X147" s="82">
        <f ca="1">SUMPRODUCT(S117:S146,'control variables'!AG$7:AG$36)</f>
        <v>349849.41479679837</v>
      </c>
      <c r="Y147" s="82">
        <f t="shared" ca="1" si="103"/>
        <v>1613142.5407995521</v>
      </c>
      <c r="Z147" s="10">
        <f ca="1">IF($A147&gt;='key variables'!$B$26,SUMPRODUCT(P117:P146,'control variables'!V$7:V$36)*$E147,SUMPRODUCT(P117:P146,'control variables'!Z$7:Z$36)*$E147)</f>
        <v>470045.87977517658</v>
      </c>
      <c r="AA147" s="10">
        <f ca="1">IF($A147&gt;='key variables'!$B$26,SUMPRODUCT(Q117:Q146,'control variables'!W$7:W$36)*$E147,SUMPRODUCT(Q117:Q146,'control variables'!AA$7:AA$36)*$E147)</f>
        <v>542558.79095976939</v>
      </c>
      <c r="AB147" s="10">
        <f ca="1">IF($A147&gt;='key variables'!$B$26,SUMPRODUCT(R117:R146,'control variables'!X$7:X$36)*$E147,SUMPRODUCT(R117:R146,'control variables'!AB$7:AB$36)*$E147)</f>
        <v>1625082.2935740161</v>
      </c>
      <c r="AC147" s="10">
        <f ca="1">IF($A147&gt;='key variables'!$B$26,SUMPRODUCT(S117:S146,'control variables'!Y$7:Y$36)*$E147,SUMPRODUCT(S117:S146,'control variables'!AC$7:AC$36)*$E147)</f>
        <v>730466.4466911871</v>
      </c>
      <c r="AD147" s="10">
        <f t="shared" ca="1" si="104"/>
        <v>3368153.4110001493</v>
      </c>
      <c r="AE147" s="82">
        <f ca="1">SUMPRODUCT(P117:P146,'control variables'!AL$7:AL$36)</f>
        <v>340195.73585145385</v>
      </c>
      <c r="AF147" s="82">
        <f ca="1">SUMPRODUCT(Q117:Q146,'control variables'!AM$7:AM$36)</f>
        <v>391650.22553186101</v>
      </c>
      <c r="AG147" s="82">
        <f ca="1">SUMPRODUCT(R117:R146,'control variables'!AN$7:AN$36)</f>
        <v>1116697.7231533257</v>
      </c>
      <c r="AH147" s="82">
        <f ca="1">SUMPRODUCT(S117:S146,'control variables'!AO$7:AO$36)</f>
        <v>483519.03734081896</v>
      </c>
      <c r="AI147" s="82">
        <f t="shared" ca="1" si="69"/>
        <v>2332062.7218774594</v>
      </c>
      <c r="AJ147" s="10">
        <f ca="1">SUMPRODUCT(P117:P146,'control variables'!AP$7:AP$36)</f>
        <v>521.90795794029816</v>
      </c>
      <c r="AK147" s="10">
        <f ca="1">SUMPRODUCT(Q117:Q146,'control variables'!AQ$7:AQ$36)</f>
        <v>1506.0537855783828</v>
      </c>
      <c r="AL147" s="10">
        <f ca="1">SUMPRODUCT(R117:R146,'control variables'!AR$7:AR$36)</f>
        <v>54131.527441309743</v>
      </c>
      <c r="AM147" s="10">
        <f ca="1">SUMPRODUCT(S117:S146,'control variables'!AS$7:AS$36)</f>
        <v>40553.089383407503</v>
      </c>
      <c r="AN147" s="10">
        <f t="shared" ca="1" si="90"/>
        <v>96712.578568235927</v>
      </c>
      <c r="AO147" s="82">
        <f ca="1">SUMPRODUCT(P117:P146,'control variables'!AX$7:AX$36)</f>
        <v>640.62486774796821</v>
      </c>
      <c r="AP147" s="82">
        <f ca="1">SUMPRODUCT(Q117:Q146,'control variables'!AY$7:AY$36)</f>
        <v>1478.9052246148663</v>
      </c>
      <c r="AQ147" s="82">
        <f ca="1">SUMPRODUCT(R117:R146,'control variables'!AZ$7:AZ$36)</f>
        <v>13288.934219336597</v>
      </c>
      <c r="AR147" s="82">
        <f ca="1">SUMPRODUCT(S117:S146,'control variables'!BA$7:BA$36)</f>
        <v>9955.5169174058738</v>
      </c>
      <c r="AS147" s="82">
        <f t="shared" ca="1" si="91"/>
        <v>25363.981229105306</v>
      </c>
      <c r="AT147" s="10">
        <f ca="1">SUMPRODUCT(P117:P146,'control variables'!AT$7:AT$36)</f>
        <v>-73.976935668701913</v>
      </c>
      <c r="AU147" s="10">
        <f ca="1">SUMPRODUCT(Q117:Q146,'control variables'!AU$7:AU$36)</f>
        <v>80.248700791753166</v>
      </c>
      <c r="AV147" s="10">
        <f ca="1">SUMPRODUCT(R117:R146,'control variables'!AV$7:AV$36)</f>
        <v>34555.733644818283</v>
      </c>
      <c r="AW147" s="10">
        <f ca="1">SUMPRODUCT(S117:S146,'control variables'!AW$7:AW$36)</f>
        <v>25887.718700103091</v>
      </c>
      <c r="AX147" s="10">
        <f t="shared" ca="1" si="70"/>
        <v>60449.724110044423</v>
      </c>
      <c r="AY147" s="82">
        <f ca="1">SUMPRODUCT(P117:P146,'control variables'!BB$7:BB$36)</f>
        <v>506.4032867795728</v>
      </c>
      <c r="AZ147" s="82">
        <f ca="1">SUMPRODUCT(Q117:Q146,'control variables'!BC$7:BC$36)</f>
        <v>1291.3274782332301</v>
      </c>
      <c r="BA147" s="82">
        <f ca="1">SUMPRODUCT(R117:R146,'control variables'!BD$7:BD$36)</f>
        <v>9039.6892759719376</v>
      </c>
      <c r="BB147" s="82">
        <f ca="1">SUMPRODUCT(S117:S146,'control variables'!BE$7:BE$36)</f>
        <v>1284.6043760525783</v>
      </c>
      <c r="BC147" s="82">
        <f t="shared" ca="1" si="92"/>
        <v>12122.024417037319</v>
      </c>
      <c r="BD147" s="10">
        <f ca="1">SUMPRODUCT(P117:P146,'control variables'!BF$7:BF$36)</f>
        <v>105.93515673383202</v>
      </c>
      <c r="BE147" s="10">
        <f ca="1">SUMPRODUCT(Q117:Q146,'control variables'!BG$7:BG$36)</f>
        <v>122.27753296153236</v>
      </c>
      <c r="BF147" s="10">
        <f ca="1">SUMPRODUCT(R117:R146,'control variables'!BH$7:BH$36)</f>
        <v>3662.4796617189772</v>
      </c>
      <c r="BG147" s="10">
        <f ca="1">SUMPRODUCT(S117:S146,'control variables'!BI$7:BI$36)</f>
        <v>8231.3323920686362</v>
      </c>
      <c r="BH147" s="10">
        <f t="shared" ca="1" si="93"/>
        <v>12122.024743482978</v>
      </c>
      <c r="BI147" s="82">
        <f t="shared" ca="1" si="71"/>
        <v>340628.16220256477</v>
      </c>
      <c r="BJ147" s="82">
        <f t="shared" ca="1" si="72"/>
        <v>393021.80171088595</v>
      </c>
      <c r="BK147" s="82">
        <f t="shared" ca="1" si="73"/>
        <v>1160293.1460741158</v>
      </c>
      <c r="BL147" s="82">
        <f t="shared" ca="1" si="74"/>
        <v>510691.36041697464</v>
      </c>
      <c r="BM147" s="82">
        <f t="shared" ca="1" si="64"/>
        <v>2404634.4704045411</v>
      </c>
      <c r="BN147" s="10">
        <f ca="1">BN146+BI147-INDIRECT(ADDRESS(MAX($D147-'key variables'!$B$9*30,34),scenario!BI$4),TRUE)</f>
        <v>5377570.1303715911</v>
      </c>
      <c r="BO147" s="10">
        <f ca="1">BO146+BJ147-INDIRECT(ADDRESS(MAX($D147-'key variables'!$B$9*30,34),scenario!BJ$4),TRUE)</f>
        <v>6200565.5958022885</v>
      </c>
      <c r="BP147" s="10">
        <f ca="1">BP146+BK147-INDIRECT(ADDRESS(MAX($D147-'key variables'!$B$9*30,34),scenario!BK$4),TRUE)</f>
        <v>18086976.603944536</v>
      </c>
      <c r="BQ147" s="10">
        <f ca="1">BQ146+BL147-INDIRECT(ADDRESS(MAX($D147-'key variables'!$B$9*30,34),scenario!BL$4),TRUE)</f>
        <v>7912438.5320307631</v>
      </c>
      <c r="BR147" s="10">
        <f t="shared" ca="1" si="63"/>
        <v>37577550.862149179</v>
      </c>
      <c r="BS147" s="82">
        <f t="shared" ca="1" si="75"/>
        <v>3138684.1774925422</v>
      </c>
      <c r="BT147" s="82">
        <f t="shared" ca="1" si="76"/>
        <v>3629471.9379608375</v>
      </c>
      <c r="BU147" s="82">
        <f t="shared" ca="1" si="77"/>
        <v>11319065.125922281</v>
      </c>
      <c r="BV147" s="82">
        <f t="shared" ca="1" si="78"/>
        <v>5231371.7675074115</v>
      </c>
      <c r="BW147" s="82">
        <f t="shared" ca="1" si="94"/>
        <v>23318593.008883074</v>
      </c>
      <c r="BX147" s="10">
        <f t="shared" ca="1" si="79"/>
        <v>6059.9653363698426</v>
      </c>
      <c r="BY147" s="10">
        <f t="shared" ca="1" si="80"/>
        <v>13989.644873523992</v>
      </c>
      <c r="BZ147" s="10">
        <f t="shared" ca="1" si="81"/>
        <v>125706.14220701894</v>
      </c>
      <c r="CA147" s="10">
        <f t="shared" ca="1" si="82"/>
        <v>94173.814446519347</v>
      </c>
      <c r="CB147" s="10">
        <v>0</v>
      </c>
      <c r="CC147" s="82">
        <f t="shared" ca="1" si="83"/>
        <v>-611.58478598941031</v>
      </c>
      <c r="CD147" s="82">
        <f t="shared" ca="1" si="84"/>
        <v>2735.6440522609528</v>
      </c>
      <c r="CE147" s="82">
        <f t="shared" ca="1" si="85"/>
        <v>583602.94976383087</v>
      </c>
      <c r="CF147" s="82">
        <f t="shared" ca="1" si="86"/>
        <v>437211.06173944462</v>
      </c>
      <c r="CG147" s="82">
        <f t="shared" ca="1" si="95"/>
        <v>1022938.070769547</v>
      </c>
      <c r="CH147" s="13">
        <f t="shared" ca="1" si="96"/>
        <v>82</v>
      </c>
      <c r="CI147" s="81">
        <f t="shared" ca="1" si="105"/>
        <v>6.4279070921445455E-2</v>
      </c>
      <c r="CJ147" s="81">
        <f t="shared" ca="1" si="106"/>
        <v>7.4116484959371232E-2</v>
      </c>
      <c r="CK147" s="81">
        <f t="shared" ca="1" si="107"/>
        <v>0.21619691118730955</v>
      </c>
      <c r="CL147" s="81">
        <f t="shared" ca="1" si="108"/>
        <v>9.4578812592229E-2</v>
      </c>
      <c r="CM147" s="89">
        <f t="shared" ca="1" si="97"/>
        <v>0.44917127966035525</v>
      </c>
    </row>
    <row r="148" spans="1:91" x14ac:dyDescent="0.3">
      <c r="A148">
        <v>83</v>
      </c>
      <c r="B148" s="3">
        <f t="shared" si="110"/>
        <v>0.41944444444444445</v>
      </c>
      <c r="C148" s="3">
        <f t="shared" si="98"/>
        <v>2.7666666666666666</v>
      </c>
      <c r="D148" s="4">
        <f t="shared" ca="1" si="87"/>
        <v>148</v>
      </c>
      <c r="E148" s="58">
        <f>(0.5*(COS(B148*2*PI())+1)*('key variables'!$B$4-'key variables'!$B$6)+'key variables'!$B$6)/'key variables'!$B$4</f>
        <v>1</v>
      </c>
      <c r="F148" s="10">
        <f t="shared" ca="1" si="99"/>
        <v>11691357.598012235</v>
      </c>
      <c r="G148" s="10">
        <f t="shared" ca="1" si="100"/>
        <v>13494956.803131256</v>
      </c>
      <c r="H148" s="10">
        <f t="shared" ca="1" si="101"/>
        <v>40383276.844779901</v>
      </c>
      <c r="I148" s="10">
        <f t="shared" ca="1" si="102"/>
        <v>18078023.145614617</v>
      </c>
      <c r="J148" s="10">
        <f t="shared" ca="1" si="88"/>
        <v>83647614.391538009</v>
      </c>
      <c r="K148" s="82">
        <f t="shared" ca="1" si="65"/>
        <v>3175103.2901481017</v>
      </c>
      <c r="L148" s="82">
        <f t="shared" ca="1" si="66"/>
        <v>3664919.2693681302</v>
      </c>
      <c r="M148" s="82">
        <f t="shared" ca="1" si="67"/>
        <v>10977235.114913084</v>
      </c>
      <c r="N148" s="82">
        <f t="shared" ca="1" si="68"/>
        <v>4934212.8460764419</v>
      </c>
      <c r="O148" s="82">
        <f t="shared" ca="1" si="89"/>
        <v>22751470.520505756</v>
      </c>
      <c r="P148" s="10">
        <f ca="1">IF(IF($A148&gt;='key variables'!$B$26,K148*SUMPRODUCT(Z148:AC148,'control variables'!$O$3:$R$3)/J148+F$65*'key variables'!$B$25/scenario!J$65,K148*SUMPRODUCT(Z148:AC148,'control variables'!$O$7:$R$7)/J148+F$65*'key variables'!$B$25/scenario!J$65)&lt;'key variables'!$B$28,0,IF($A148&gt;='key variables'!$B$26,K148*SUMPRODUCT(Z148:AC148,'control variables'!$O$3:$R$3)/J148+F$65*'key variables'!$B$25/scenario!J$65,K148*SUMPRODUCT(Z148:AC148,'control variables'!$O$7:$R$7)/J148+F$65*'key variables'!$B$25/scenario!J$65))</f>
        <v>118070.95538951992</v>
      </c>
      <c r="Q148" s="10">
        <f ca="1">IF(IF($A148&gt;='key variables'!$B$26,L148*SUMPRODUCT(Z148:AC148,'control variables'!$O$4:$R$4)/J148+G$65*'key variables'!$B$25/scenario!J$65,L148*SUMPRODUCT(Z148:AC148,'control variables'!$O$7:$R$7)/J148+G$65*'key variables'!$B$25/scenario!J$65)&lt;'key variables'!$B$28,0,IF($A148&gt;='key variables'!$B$26,L148*SUMPRODUCT(Z148:AC148,'control variables'!$O$4:$R$4)/J148+G$65*'key variables'!$B$25/scenario!J$65,L148*SUMPRODUCT(Z148:AC148,'control variables'!$O$7:$R$7)/J148+G$65*'key variables'!$B$25/scenario!J$65))</f>
        <v>136285.49373572419</v>
      </c>
      <c r="R148" s="10">
        <f ca="1">IF(IF($A148&gt;='key variables'!$B$26,M148*SUMPRODUCT(Z148:AC148,'control variables'!$O$5:$R$5)/J148+H$65*'key variables'!$B$25/scenario!J$65,M148*SUMPRODUCT(Z148:AC148,'control variables'!$O$7:$R$7)/J148+H$65*'key variables'!$B$25/scenario!J$65)&lt;'key variables'!$B$28,0,IF($A148&gt;='key variables'!$B$26,M148*SUMPRODUCT(Z148:AC148,'control variables'!$O$5:$R$5)/J148+H$65*'key variables'!$B$25/scenario!J$65,M148*SUMPRODUCT(Z148:AC148,'control variables'!$O$7:$R$7)/J148+H$65*'key variables'!$B$25/scenario!J$65))</f>
        <v>408204.87370435067</v>
      </c>
      <c r="S148" s="10">
        <f ca="1">IF(IF($A148&gt;='key variables'!$B$26,N148*SUMPRODUCT(Z148:AC148,'control variables'!$O$6:$R$6)/J148+I$65*'key variables'!$B$25/scenario!J$65,N148*SUMPRODUCT(Z148:AC148,'control variables'!$O$7:$R$7)/J148+I$65*'key variables'!$B$25/scenario!J$65)&lt;'key variables'!$B$28,0,IF($A148&gt;='key variables'!$B$26,N148*SUMPRODUCT(Z148:AC148,'control variables'!$O$6:$R$6)/J148+I$65*'key variables'!$B$25/scenario!J$65,N148*SUMPRODUCT(Z148:AC148,'control variables'!$O$7:$R$7)/J148+I$65*'key variables'!$B$25/scenario!J$65))</f>
        <v>183486.07008760117</v>
      </c>
      <c r="T148" s="10">
        <f t="shared" ca="1" si="109"/>
        <v>846047.39291719603</v>
      </c>
      <c r="U148" s="82">
        <f ca="1">SUMPRODUCT(P118:P147,'control variables'!AD$7:AD$36)</f>
        <v>205237.10865342288</v>
      </c>
      <c r="V148" s="82">
        <f ca="1">SUMPRODUCT(Q118:Q147,'control variables'!AE$7:AE$36)</f>
        <v>236898.57165504835</v>
      </c>
      <c r="W148" s="82">
        <f ca="1">SUMPRODUCT(R118:R147,'control variables'!AF$7:AF$36)</f>
        <v>709563.05673082417</v>
      </c>
      <c r="X148" s="82">
        <f ca="1">SUMPRODUCT(S118:S147,'control variables'!AG$7:AG$36)</f>
        <v>318945.08161404426</v>
      </c>
      <c r="Y148" s="82">
        <f t="shared" ca="1" si="103"/>
        <v>1470643.8186533398</v>
      </c>
      <c r="Z148" s="10">
        <f ca="1">IF($A148&gt;='key variables'!$B$26,SUMPRODUCT(P118:P147,'control variables'!V$7:V$36)*$E148,SUMPRODUCT(P118:P147,'control variables'!Z$7:Z$36)*$E148)</f>
        <v>434097.38013907941</v>
      </c>
      <c r="AA148" s="10">
        <f ca="1">IF($A148&gt;='key variables'!$B$26,SUMPRODUCT(Q118:Q147,'control variables'!W$7:W$36)*$E148,SUMPRODUCT(Q118:Q147,'control variables'!AA$7:AA$36)*$E148)</f>
        <v>501064.59786375187</v>
      </c>
      <c r="AB148" s="10">
        <f ca="1">IF($A148&gt;='key variables'!$B$26,SUMPRODUCT(R118:R147,'control variables'!X$7:X$36)*$E148,SUMPRODUCT(R118:R147,'control variables'!AB$7:AB$36)*$E148)</f>
        <v>1500798.1061089211</v>
      </c>
      <c r="AC148" s="10">
        <f ca="1">IF($A148&gt;='key variables'!$B$26,SUMPRODUCT(S118:S147,'control variables'!Y$7:Y$36)*$E148,SUMPRODUCT(S118:S147,'control variables'!AC$7:AC$36)*$E148)</f>
        <v>674601.31964099547</v>
      </c>
      <c r="AD148" s="10">
        <f t="shared" ca="1" si="104"/>
        <v>3110561.4037527479</v>
      </c>
      <c r="AE148" s="82">
        <f ca="1">SUMPRODUCT(P118:P147,'control variables'!AL$7:AL$36)</f>
        <v>334870.29688889539</v>
      </c>
      <c r="AF148" s="82">
        <f ca="1">SUMPRODUCT(Q118:Q147,'control variables'!AM$7:AM$36)</f>
        <v>385519.31573217758</v>
      </c>
      <c r="AG148" s="82">
        <f ca="1">SUMPRODUCT(R118:R147,'control variables'!AN$7:AN$36)</f>
        <v>1099216.8880411601</v>
      </c>
      <c r="AH148" s="82">
        <f ca="1">SUMPRODUCT(S118:S147,'control variables'!AO$7:AO$36)</f>
        <v>475950.00913372252</v>
      </c>
      <c r="AI148" s="82">
        <f t="shared" ca="1" si="69"/>
        <v>2295556.5097959554</v>
      </c>
      <c r="AJ148" s="10">
        <f ca="1">SUMPRODUCT(P118:P147,'control variables'!AP$7:AP$36)</f>
        <v>492.51513786388506</v>
      </c>
      <c r="AK148" s="10">
        <f ca="1">SUMPRODUCT(Q118:Q147,'control variables'!AQ$7:AQ$36)</f>
        <v>1421.23582625926</v>
      </c>
      <c r="AL148" s="10">
        <f ca="1">SUMPRODUCT(R118:R147,'control variables'!AR$7:AR$36)</f>
        <v>51082.947280119981</v>
      </c>
      <c r="AM148" s="10">
        <f ca="1">SUMPRODUCT(S118:S147,'control variables'!AS$7:AS$36)</f>
        <v>38269.219897122428</v>
      </c>
      <c r="AN148" s="10">
        <f t="shared" ca="1" si="90"/>
        <v>91265.918141365546</v>
      </c>
      <c r="AO148" s="82">
        <f ca="1">SUMPRODUCT(P118:P147,'control variables'!AX$7:AX$36)</f>
        <v>610.67387432107796</v>
      </c>
      <c r="AP148" s="82">
        <f ca="1">SUMPRODUCT(Q118:Q147,'control variables'!AY$7:AY$36)</f>
        <v>1409.7622941864147</v>
      </c>
      <c r="AQ148" s="82">
        <f ca="1">SUMPRODUCT(R118:R147,'control variables'!AZ$7:AZ$36)</f>
        <v>12667.639602952278</v>
      </c>
      <c r="AR148" s="82">
        <f ca="1">SUMPRODUCT(S118:S147,'control variables'!BA$7:BA$36)</f>
        <v>9490.0688263838674</v>
      </c>
      <c r="AS148" s="82">
        <f t="shared" ca="1" si="91"/>
        <v>24178.144597843639</v>
      </c>
      <c r="AT148" s="10">
        <f ca="1">SUMPRODUCT(P118:P147,'control variables'!AT$7:AT$36)</f>
        <v>-79.282751947252436</v>
      </c>
      <c r="AU148" s="10">
        <f ca="1">SUMPRODUCT(Q118:Q147,'control variables'!AU$7:AU$36)</f>
        <v>86.004344211483996</v>
      </c>
      <c r="AV148" s="10">
        <f ca="1">SUMPRODUCT(R118:R147,'control variables'!AV$7:AV$36)</f>
        <v>37034.159824986542</v>
      </c>
      <c r="AW148" s="10">
        <f ca="1">SUMPRODUCT(S118:S147,'control variables'!AW$7:AW$36)</f>
        <v>27744.452532775977</v>
      </c>
      <c r="AX148" s="10">
        <f t="shared" ca="1" si="70"/>
        <v>64785.333950026747</v>
      </c>
      <c r="AY148" s="82">
        <f ca="1">SUMPRODUCT(P118:P147,'control variables'!BB$7:BB$36)</f>
        <v>529.84409504897258</v>
      </c>
      <c r="AZ148" s="82">
        <f ca="1">SUMPRODUCT(Q118:Q147,'control variables'!BC$7:BC$36)</f>
        <v>1351.1014975188682</v>
      </c>
      <c r="BA148" s="82">
        <f ca="1">SUMPRODUCT(R118:R147,'control variables'!BD$7:BD$36)</f>
        <v>9458.1257843140374</v>
      </c>
      <c r="BB148" s="82">
        <f ca="1">SUMPRODUCT(S118:S147,'control variables'!BE$7:BE$36)</f>
        <v>1344.0671909023322</v>
      </c>
      <c r="BC148" s="82">
        <f t="shared" ca="1" si="92"/>
        <v>12683.138567784212</v>
      </c>
      <c r="BD148" s="10">
        <f ca="1">SUMPRODUCT(P118:P147,'control variables'!BF$7:BF$36)</f>
        <v>110.83876965028504</v>
      </c>
      <c r="BE148" s="10">
        <f ca="1">SUMPRODUCT(Q118:Q147,'control variables'!BG$7:BG$36)</f>
        <v>127.93761511469999</v>
      </c>
      <c r="BF148" s="10">
        <f ca="1">SUMPRODUCT(R118:R147,'control variables'!BH$7:BH$36)</f>
        <v>3832.0115067567444</v>
      </c>
      <c r="BG148" s="10">
        <f ca="1">SUMPRODUCT(S118:S147,'control variables'!BI$7:BI$36)</f>
        <v>8612.3510178189244</v>
      </c>
      <c r="BH148" s="10">
        <f t="shared" ca="1" si="93"/>
        <v>12683.138909340654</v>
      </c>
      <c r="BI148" s="82">
        <f t="shared" ca="1" si="71"/>
        <v>335320.85823199712</v>
      </c>
      <c r="BJ148" s="82">
        <f t="shared" ca="1" si="72"/>
        <v>386956.42157390795</v>
      </c>
      <c r="BK148" s="82">
        <f t="shared" ca="1" si="73"/>
        <v>1145709.1736504606</v>
      </c>
      <c r="BL148" s="82">
        <f t="shared" ca="1" si="74"/>
        <v>505038.52885740082</v>
      </c>
      <c r="BM148" s="82">
        <f t="shared" ca="1" si="64"/>
        <v>2373024.9823137661</v>
      </c>
      <c r="BN148" s="10">
        <f ca="1">BN147+BI148-INDIRECT(ADDRESS(MAX($D148-'key variables'!$B$9*30,34),scenario!BI$4),TRUE)</f>
        <v>5712890.9886035882</v>
      </c>
      <c r="BO148" s="10">
        <f ca="1">BO147+BJ148-INDIRECT(ADDRESS(MAX($D148-'key variables'!$B$9*30,34),scenario!BJ$4),TRUE)</f>
        <v>6587522.0173761966</v>
      </c>
      <c r="BP148" s="10">
        <f ca="1">BP147+BK148-INDIRECT(ADDRESS(MAX($D148-'key variables'!$B$9*30,34),scenario!BK$4),TRUE)</f>
        <v>19232685.777594998</v>
      </c>
      <c r="BQ148" s="10">
        <f ca="1">BQ147+BL148-INDIRECT(ADDRESS(MAX($D148-'key variables'!$B$9*30,34),scenario!BL$4),TRUE)</f>
        <v>8417477.0608881637</v>
      </c>
      <c r="BR148" s="10">
        <f t="shared" ca="1" si="63"/>
        <v>39950575.844462946</v>
      </c>
      <c r="BS148" s="82">
        <f t="shared" ca="1" si="75"/>
        <v>2921323.4358804151</v>
      </c>
      <c r="BT148" s="82">
        <f t="shared" ca="1" si="76"/>
        <v>3378673.0725075388</v>
      </c>
      <c r="BU148" s="82">
        <f t="shared" ca="1" si="77"/>
        <v>10577728.814469416</v>
      </c>
      <c r="BV148" s="82">
        <f t="shared" ca="1" si="78"/>
        <v>4901206.9577197935</v>
      </c>
      <c r="BW148" s="82">
        <f t="shared" ca="1" si="94"/>
        <v>21778932.28057716</v>
      </c>
      <c r="BX148" s="10">
        <f t="shared" ca="1" si="79"/>
        <v>6029.9563459916626</v>
      </c>
      <c r="BY148" s="10">
        <f t="shared" ca="1" si="80"/>
        <v>13920.368055076839</v>
      </c>
      <c r="BZ148" s="10">
        <f t="shared" ca="1" si="81"/>
        <v>125083.64451890046</v>
      </c>
      <c r="CA148" s="10">
        <f t="shared" ca="1" si="82"/>
        <v>93707.465064181946</v>
      </c>
      <c r="CB148" s="10">
        <v>0</v>
      </c>
      <c r="CC148" s="82">
        <f t="shared" ca="1" si="83"/>
        <v>-650.46077049935082</v>
      </c>
      <c r="CD148" s="82">
        <f t="shared" ca="1" si="84"/>
        <v>2661.113240122314</v>
      </c>
      <c r="CE148" s="82">
        <f t="shared" ca="1" si="85"/>
        <v>584984.09761601198</v>
      </c>
      <c r="CF148" s="82">
        <f t="shared" ca="1" si="86"/>
        <v>438245.76027740719</v>
      </c>
      <c r="CG148" s="82">
        <f t="shared" ca="1" si="95"/>
        <v>1025240.5103630421</v>
      </c>
      <c r="CH148" s="13">
        <f t="shared" ca="1" si="96"/>
        <v>83</v>
      </c>
      <c r="CI148" s="81">
        <f t="shared" ca="1" si="105"/>
        <v>6.8297117977120902E-2</v>
      </c>
      <c r="CJ148" s="81">
        <f t="shared" ca="1" si="106"/>
        <v>7.8753256327685608E-2</v>
      </c>
      <c r="CK148" s="81">
        <f t="shared" ca="1" si="107"/>
        <v>0.22992509610101472</v>
      </c>
      <c r="CL148" s="81">
        <f t="shared" ca="1" si="108"/>
        <v>0.1006302107013789</v>
      </c>
      <c r="CM148" s="89">
        <f t="shared" ca="1" si="97"/>
        <v>0.47760568110720014</v>
      </c>
    </row>
    <row r="149" spans="1:91" x14ac:dyDescent="0.3">
      <c r="A149">
        <v>84</v>
      </c>
      <c r="B149" s="3">
        <f t="shared" si="110"/>
        <v>0.42222222222222222</v>
      </c>
      <c r="C149" s="3">
        <f t="shared" si="98"/>
        <v>2.8</v>
      </c>
      <c r="D149" s="4">
        <f t="shared" ca="1" si="87"/>
        <v>149</v>
      </c>
      <c r="E149" s="58">
        <f>(0.5*(COS(B149*2*PI())+1)*('key variables'!$B$4-'key variables'!$B$6)+'key variables'!$B$6)/'key variables'!$B$4</f>
        <v>1</v>
      </c>
      <c r="F149" s="10">
        <f t="shared" ca="1" si="99"/>
        <v>11691246.759242585</v>
      </c>
      <c r="G149" s="10">
        <f t="shared" ca="1" si="100"/>
        <v>13494828.865516141</v>
      </c>
      <c r="H149" s="10">
        <f t="shared" ca="1" si="101"/>
        <v>40379444.833273143</v>
      </c>
      <c r="I149" s="10">
        <f t="shared" ca="1" si="102"/>
        <v>18069410.794596799</v>
      </c>
      <c r="J149" s="10">
        <f t="shared" ca="1" si="88"/>
        <v>83634931.252628669</v>
      </c>
      <c r="K149" s="82">
        <f t="shared" ca="1" si="65"/>
        <v>3057032.3347585816</v>
      </c>
      <c r="L149" s="82">
        <f t="shared" ca="1" si="66"/>
        <v>3528633.7756324057</v>
      </c>
      <c r="M149" s="82">
        <f t="shared" ca="1" si="67"/>
        <v>10569030.241208728</v>
      </c>
      <c r="N149" s="82">
        <f t="shared" ca="1" si="68"/>
        <v>4750726.7759888414</v>
      </c>
      <c r="O149" s="82">
        <f t="shared" ca="1" si="89"/>
        <v>21905423.127588555</v>
      </c>
      <c r="P149" s="10">
        <f ca="1">IF(IF($A149&gt;='key variables'!$B$26,K149*SUMPRODUCT(Z149:AC149,'control variables'!$O$3:$R$3)/J149+F$65*'key variables'!$B$25/scenario!J$65,K149*SUMPRODUCT(Z149:AC149,'control variables'!$O$7:$R$7)/J149+F$65*'key variables'!$B$25/scenario!J$65)&lt;'key variables'!$B$28,0,IF($A149&gt;='key variables'!$B$26,K149*SUMPRODUCT(Z149:AC149,'control variables'!$O$3:$R$3)/J149+F$65*'key variables'!$B$25/scenario!J$65,K149*SUMPRODUCT(Z149:AC149,'control variables'!$O$7:$R$7)/J149+F$65*'key variables'!$B$25/scenario!J$65))</f>
        <v>104263.41243559895</v>
      </c>
      <c r="Q149" s="10">
        <f ca="1">IF(IF($A149&gt;='key variables'!$B$26,L149*SUMPRODUCT(Z149:AC149,'control variables'!$O$4:$R$4)/J149+G$65*'key variables'!$B$25/scenario!J$65,L149*SUMPRODUCT(Z149:AC149,'control variables'!$O$7:$R$7)/J149+G$65*'key variables'!$B$25/scenario!J$65)&lt;'key variables'!$B$28,0,IF($A149&gt;='key variables'!$B$26,L149*SUMPRODUCT(Z149:AC149,'control variables'!$O$4:$R$4)/J149+G$65*'key variables'!$B$25/scenario!J$65,L149*SUMPRODUCT(Z149:AC149,'control variables'!$O$7:$R$7)/J149+G$65*'key variables'!$B$25/scenario!J$65))</f>
        <v>120347.89246414707</v>
      </c>
      <c r="R149" s="10">
        <f ca="1">IF(IF($A149&gt;='key variables'!$B$26,M149*SUMPRODUCT(Z149:AC149,'control variables'!$O$5:$R$5)/J149+H$65*'key variables'!$B$25/scenario!J$65,M149*SUMPRODUCT(Z149:AC149,'control variables'!$O$7:$R$7)/J149+H$65*'key variables'!$B$25/scenario!J$65)&lt;'key variables'!$B$28,0,IF($A149&gt;='key variables'!$B$26,M149*SUMPRODUCT(Z149:AC149,'control variables'!$O$5:$R$5)/J149+H$65*'key variables'!$B$25/scenario!J$65,M149*SUMPRODUCT(Z149:AC149,'control variables'!$O$7:$R$7)/J149+H$65*'key variables'!$B$25/scenario!J$65))</f>
        <v>360468.27066697914</v>
      </c>
      <c r="S149" s="10">
        <f ca="1">IF(IF($A149&gt;='key variables'!$B$26,N149*SUMPRODUCT(Z149:AC149,'control variables'!$O$6:$R$6)/J149+I$65*'key variables'!$B$25/scenario!J$65,N149*SUMPRODUCT(Z149:AC149,'control variables'!$O$7:$R$7)/J149+I$65*'key variables'!$B$25/scenario!J$65)&lt;'key variables'!$B$28,0,IF($A149&gt;='key variables'!$B$26,N149*SUMPRODUCT(Z149:AC149,'control variables'!$O$6:$R$6)/J149+I$65*'key variables'!$B$25/scenario!J$65,N149*SUMPRODUCT(Z149:AC149,'control variables'!$O$7:$R$7)/J149+I$65*'key variables'!$B$25/scenario!J$65))</f>
        <v>162028.70332180656</v>
      </c>
      <c r="T149" s="10">
        <f t="shared" ca="1" si="109"/>
        <v>747108.27888853173</v>
      </c>
      <c r="U149" s="82">
        <f ca="1">SUMPRODUCT(P119:P148,'control variables'!AD$7:AD$36)</f>
        <v>185816.63528622565</v>
      </c>
      <c r="V149" s="82">
        <f ca="1">SUMPRODUCT(Q119:Q148,'control variables'!AE$7:AE$36)</f>
        <v>214482.14593291949</v>
      </c>
      <c r="W149" s="82">
        <f ca="1">SUMPRODUCT(R119:R148,'control variables'!AF$7:AF$36)</f>
        <v>642420.95686399168</v>
      </c>
      <c r="X149" s="82">
        <f ca="1">SUMPRODUCT(S119:S148,'control variables'!AG$7:AG$36)</f>
        <v>288765.04008196527</v>
      </c>
      <c r="Y149" s="82">
        <f t="shared" ca="1" si="103"/>
        <v>1331484.778165102</v>
      </c>
      <c r="Z149" s="10">
        <f ca="1">IF($A149&gt;='key variables'!$B$26,SUMPRODUCT(P119:P148,'control variables'!V$7:V$36)*$E149,SUMPRODUCT(P119:P148,'control variables'!Z$7:Z$36)*$E149)</f>
        <v>398077.83124870999</v>
      </c>
      <c r="AA149" s="10">
        <f ca="1">IF($A149&gt;='key variables'!$B$26,SUMPRODUCT(Q119:Q148,'control variables'!W$7:W$36)*$E149,SUMPRODUCT(Q119:Q148,'control variables'!AA$7:AA$36)*$E149)</f>
        <v>459488.39490623964</v>
      </c>
      <c r="AB149" s="10">
        <f ca="1">IF($A149&gt;='key variables'!$B$26,SUMPRODUCT(R119:R148,'control variables'!X$7:X$36)*$E149,SUMPRODUCT(R119:R148,'control variables'!AB$7:AB$36)*$E149)</f>
        <v>1376268.2811644706</v>
      </c>
      <c r="AC149" s="10">
        <f ca="1">IF($A149&gt;='key variables'!$B$26,SUMPRODUCT(S119:S148,'control variables'!Y$7:Y$36)*$E149,SUMPRODUCT(S119:S148,'control variables'!AC$7:AC$36)*$E149)</f>
        <v>618625.77975975594</v>
      </c>
      <c r="AD149" s="10">
        <f t="shared" ca="1" si="104"/>
        <v>2852460.2870791759</v>
      </c>
      <c r="AE149" s="82">
        <f ca="1">SUMPRODUCT(P119:P148,'control variables'!AL$7:AL$36)</f>
        <v>326062.08097099903</v>
      </c>
      <c r="AF149" s="82">
        <f ca="1">SUMPRODUCT(Q119:Q148,'control variables'!AM$7:AM$36)</f>
        <v>375378.8601437402</v>
      </c>
      <c r="AG149" s="82">
        <f ca="1">SUMPRODUCT(R119:R148,'control variables'!AN$7:AN$36)</f>
        <v>1070303.7841307323</v>
      </c>
      <c r="AH149" s="82">
        <f ca="1">SUMPRODUCT(S119:S148,'control variables'!AO$7:AO$36)</f>
        <v>463430.92193631263</v>
      </c>
      <c r="AI149" s="82">
        <f t="shared" ca="1" si="69"/>
        <v>2235175.6471817843</v>
      </c>
      <c r="AJ149" s="10">
        <f ca="1">SUMPRODUCT(P119:P148,'control variables'!AP$7:AP$36)</f>
        <v>460.34654812725807</v>
      </c>
      <c r="AK149" s="10">
        <f ca="1">SUMPRODUCT(Q119:Q148,'control variables'!AQ$7:AQ$36)</f>
        <v>1328.4079135737309</v>
      </c>
      <c r="AL149" s="10">
        <f ca="1">SUMPRODUCT(R119:R148,'control variables'!AR$7:AR$36)</f>
        <v>47746.468363514425</v>
      </c>
      <c r="AM149" s="10">
        <f ca="1">SUMPRODUCT(S119:S148,'control variables'!AS$7:AS$36)</f>
        <v>35769.668635103109</v>
      </c>
      <c r="AN149" s="10">
        <f t="shared" ca="1" si="90"/>
        <v>85304.891460318526</v>
      </c>
      <c r="AO149" s="82">
        <f ca="1">SUMPRODUCT(P119:P148,'control variables'!AX$7:AX$36)</f>
        <v>576.28193405612649</v>
      </c>
      <c r="AP149" s="82">
        <f ca="1">SUMPRODUCT(Q119:Q148,'control variables'!AY$7:AY$36)</f>
        <v>1330.3672805003559</v>
      </c>
      <c r="AQ149" s="82">
        <f ca="1">SUMPRODUCT(R119:R148,'control variables'!AZ$7:AZ$36)</f>
        <v>11954.223288872972</v>
      </c>
      <c r="AR149" s="82">
        <f ca="1">SUMPRODUCT(S119:S148,'control variables'!BA$7:BA$36)</f>
        <v>8955.6069901867122</v>
      </c>
      <c r="AS149" s="82">
        <f t="shared" ca="1" si="91"/>
        <v>22816.479493616167</v>
      </c>
      <c r="AT149" s="10">
        <f ca="1">SUMPRODUCT(P119:P148,'control variables'!AT$7:AT$36)</f>
        <v>-84.34181144052198</v>
      </c>
      <c r="AU149" s="10">
        <f ca="1">SUMPRODUCT(Q119:Q148,'control variables'!AU$7:AU$36)</f>
        <v>91.492310803953018</v>
      </c>
      <c r="AV149" s="10">
        <f ca="1">SUMPRODUCT(R119:R148,'control variables'!AV$7:AV$36)</f>
        <v>39397.322218271147</v>
      </c>
      <c r="AW149" s="10">
        <f ca="1">SUMPRODUCT(S119:S148,'control variables'!AW$7:AW$36)</f>
        <v>29514.835529381464</v>
      </c>
      <c r="AX149" s="10">
        <f t="shared" ca="1" si="70"/>
        <v>68919.308247016044</v>
      </c>
      <c r="AY149" s="82">
        <f ca="1">SUMPRODUCT(P119:P148,'control variables'!BB$7:BB$36)</f>
        <v>549.31679873986218</v>
      </c>
      <c r="AZ149" s="82">
        <f ca="1">SUMPRODUCT(Q119:Q148,'control variables'!BC$7:BC$36)</f>
        <v>1400.7568572055131</v>
      </c>
      <c r="BA149" s="82">
        <f ca="1">SUMPRODUCT(R119:R148,'control variables'!BD$7:BD$36)</f>
        <v>9805.7285651888233</v>
      </c>
      <c r="BB149" s="82">
        <f ca="1">SUMPRODUCT(S119:S148,'control variables'!BE$7:BE$36)</f>
        <v>1393.4640274315152</v>
      </c>
      <c r="BC149" s="82">
        <f t="shared" ca="1" si="92"/>
        <v>13149.266248565715</v>
      </c>
      <c r="BD149" s="10">
        <f ca="1">SUMPRODUCT(P119:P148,'control variables'!BF$7:BF$36)</f>
        <v>114.91228965179279</v>
      </c>
      <c r="BE149" s="10">
        <f ca="1">SUMPRODUCT(Q119:Q148,'control variables'!BG$7:BG$36)</f>
        <v>132.63954780268688</v>
      </c>
      <c r="BF149" s="10">
        <f ca="1">SUMPRODUCT(R119:R148,'control variables'!BH$7:BH$36)</f>
        <v>3972.844678832118</v>
      </c>
      <c r="BG149" s="10">
        <f ca="1">SUMPRODUCT(S119:S148,'control variables'!BI$7:BI$36)</f>
        <v>8928.8700863883605</v>
      </c>
      <c r="BH149" s="10">
        <f t="shared" ca="1" si="93"/>
        <v>13149.266602674958</v>
      </c>
      <c r="BI149" s="82">
        <f t="shared" ca="1" si="71"/>
        <v>326527.05595829833</v>
      </c>
      <c r="BJ149" s="82">
        <f t="shared" ca="1" si="72"/>
        <v>376871.10931174969</v>
      </c>
      <c r="BK149" s="82">
        <f t="shared" ca="1" si="73"/>
        <v>1119506.8349141923</v>
      </c>
      <c r="BL149" s="82">
        <f t="shared" ca="1" si="74"/>
        <v>494339.2214931256</v>
      </c>
      <c r="BM149" s="82">
        <f t="shared" ca="1" si="64"/>
        <v>2317244.2216773657</v>
      </c>
      <c r="BN149" s="10">
        <f ca="1">BN148+BI149-INDIRECT(ADDRESS(MAX($D149-'key variables'!$B$9*30,34),scenario!BI$4),TRUE)</f>
        <v>6039418.0445618862</v>
      </c>
      <c r="BO149" s="10">
        <f ca="1">BO148+BJ149-INDIRECT(ADDRESS(MAX($D149-'key variables'!$B$9*30,34),scenario!BJ$4),TRUE)</f>
        <v>6964393.1266879458</v>
      </c>
      <c r="BP149" s="10">
        <f ca="1">BP148+BK149-INDIRECT(ADDRESS(MAX($D149-'key variables'!$B$9*30,34),scenario!BK$4),TRUE)</f>
        <v>20352192.612509191</v>
      </c>
      <c r="BQ149" s="10">
        <f ca="1">BQ148+BL149-INDIRECT(ADDRESS(MAX($D149-'key variables'!$B$9*30,34),scenario!BL$4),TRUE)</f>
        <v>8911816.2823812887</v>
      </c>
      <c r="BR149" s="10">
        <f t="shared" ca="1" si="63"/>
        <v>42267820.066140309</v>
      </c>
      <c r="BS149" s="82">
        <f t="shared" ca="1" si="75"/>
        <v>2698944.8800680642</v>
      </c>
      <c r="BT149" s="82">
        <f t="shared" ca="1" si="76"/>
        <v>3122017.2161121336</v>
      </c>
      <c r="BU149" s="82">
        <f t="shared" ca="1" si="77"/>
        <v>9814717.4055433702</v>
      </c>
      <c r="BV149" s="82">
        <f t="shared" ca="1" si="78"/>
        <v>4559967.5694620851</v>
      </c>
      <c r="BW149" s="82">
        <f t="shared" ca="1" si="94"/>
        <v>20195647.071185656</v>
      </c>
      <c r="BX149" s="10">
        <f t="shared" ca="1" si="79"/>
        <v>5942.0091916561341</v>
      </c>
      <c r="BY149" s="10">
        <f t="shared" ca="1" si="80"/>
        <v>13717.338930568994</v>
      </c>
      <c r="BZ149" s="10">
        <f t="shared" ca="1" si="81"/>
        <v>123259.2945637525</v>
      </c>
      <c r="CA149" s="10">
        <f t="shared" ca="1" si="82"/>
        <v>92340.737940548788</v>
      </c>
      <c r="CB149" s="10">
        <v>0</v>
      </c>
      <c r="CC149" s="82">
        <f t="shared" ca="1" si="83"/>
        <v>-682.05434498769728</v>
      </c>
      <c r="CD149" s="82">
        <f t="shared" ca="1" si="84"/>
        <v>2567.661562391736</v>
      </c>
      <c r="CE149" s="82">
        <f t="shared" ca="1" si="85"/>
        <v>581379.0204723822</v>
      </c>
      <c r="CF149" s="82">
        <f t="shared" ca="1" si="86"/>
        <v>435544.98639294208</v>
      </c>
      <c r="CG149" s="82">
        <f t="shared" ca="1" si="95"/>
        <v>1018809.6140827283</v>
      </c>
      <c r="CH149" s="13">
        <f t="shared" ca="1" si="96"/>
        <v>84</v>
      </c>
      <c r="CI149" s="81">
        <f t="shared" ca="1" si="105"/>
        <v>7.2211669862191297E-2</v>
      </c>
      <c r="CJ149" s="81">
        <f t="shared" ca="1" si="106"/>
        <v>8.3271343951383386E-2</v>
      </c>
      <c r="CK149" s="81">
        <f t="shared" ca="1" si="107"/>
        <v>0.24334560102683789</v>
      </c>
      <c r="CL149" s="81">
        <f t="shared" ca="1" si="108"/>
        <v>0.10655615003092608</v>
      </c>
      <c r="CM149" s="89">
        <f t="shared" ca="1" si="97"/>
        <v>0.50538476487133865</v>
      </c>
    </row>
    <row r="150" spans="1:91" x14ac:dyDescent="0.3">
      <c r="A150">
        <v>85</v>
      </c>
      <c r="B150" s="3">
        <f t="shared" si="110"/>
        <v>0.42499999999999999</v>
      </c>
      <c r="C150" s="3">
        <f t="shared" si="98"/>
        <v>2.8333333333333335</v>
      </c>
      <c r="D150" s="4">
        <f t="shared" ca="1" si="87"/>
        <v>150</v>
      </c>
      <c r="E150" s="58">
        <f>(0.5*(COS(B150*2*PI())+1)*('key variables'!$B$4-'key variables'!$B$6)+'key variables'!$B$6)/'key variables'!$B$4</f>
        <v>1</v>
      </c>
      <c r="F150" s="10">
        <f t="shared" ca="1" si="99"/>
        <v>11691131.846952934</v>
      </c>
      <c r="G150" s="10">
        <f t="shared" ca="1" si="100"/>
        <v>13494696.225968339</v>
      </c>
      <c r="H150" s="10">
        <f t="shared" ca="1" si="101"/>
        <v>40375471.988594308</v>
      </c>
      <c r="I150" s="10">
        <f t="shared" ca="1" si="102"/>
        <v>18060481.924510412</v>
      </c>
      <c r="J150" s="10">
        <f t="shared" ca="1" si="88"/>
        <v>83621781.986025989</v>
      </c>
      <c r="K150" s="82">
        <f t="shared" ca="1" si="65"/>
        <v>2952768.9223229834</v>
      </c>
      <c r="L150" s="82">
        <f t="shared" ca="1" si="66"/>
        <v>3408285.8831682592</v>
      </c>
      <c r="M150" s="82">
        <f t="shared" ca="1" si="67"/>
        <v>10208561.970541747</v>
      </c>
      <c r="N150" s="82">
        <f t="shared" ca="1" si="68"/>
        <v>4588698.0726670381</v>
      </c>
      <c r="O150" s="82">
        <f t="shared" ca="1" si="89"/>
        <v>21158314.848700028</v>
      </c>
      <c r="P150" s="10">
        <f ca="1">IF(IF($A150&gt;='key variables'!$B$26,K150*SUMPRODUCT(Z150:AC150,'control variables'!$O$3:$R$3)/J150+F$65*'key variables'!$B$25/scenario!J$65,K150*SUMPRODUCT(Z150:AC150,'control variables'!$O$7:$R$7)/J150+F$65*'key variables'!$B$25/scenario!J$65)&lt;'key variables'!$B$28,0,IF($A150&gt;='key variables'!$B$26,K150*SUMPRODUCT(Z150:AC150,'control variables'!$O$3:$R$3)/J150+F$65*'key variables'!$B$25/scenario!J$65,K150*SUMPRODUCT(Z150:AC150,'control variables'!$O$7:$R$7)/J150+F$65*'key variables'!$B$25/scenario!J$65))</f>
        <v>91758.818786143063</v>
      </c>
      <c r="Q150" s="10">
        <f ca="1">IF(IF($A150&gt;='key variables'!$B$26,L150*SUMPRODUCT(Z150:AC150,'control variables'!$O$4:$R$4)/J150+G$65*'key variables'!$B$25/scenario!J$65,L150*SUMPRODUCT(Z150:AC150,'control variables'!$O$7:$R$7)/J150+G$65*'key variables'!$B$25/scenario!J$65)&lt;'key variables'!$B$28,0,IF($A150&gt;='key variables'!$B$26,L150*SUMPRODUCT(Z150:AC150,'control variables'!$O$4:$R$4)/J150+G$65*'key variables'!$B$25/scenario!J$65,L150*SUMPRODUCT(Z150:AC150,'control variables'!$O$7:$R$7)/J150+G$65*'key variables'!$B$25/scenario!J$65))</f>
        <v>105914.24352941538</v>
      </c>
      <c r="R150" s="10">
        <f ca="1">IF(IF($A150&gt;='key variables'!$B$26,M150*SUMPRODUCT(Z150:AC150,'control variables'!$O$5:$R$5)/J150+H$65*'key variables'!$B$25/scenario!J$65,M150*SUMPRODUCT(Z150:AC150,'control variables'!$O$7:$R$7)/J150+H$65*'key variables'!$B$25/scenario!J$65)&lt;'key variables'!$B$28,0,IF($A150&gt;='key variables'!$B$26,M150*SUMPRODUCT(Z150:AC150,'control variables'!$O$5:$R$5)/J150+H$65*'key variables'!$B$25/scenario!J$65,M150*SUMPRODUCT(Z150:AC150,'control variables'!$O$7:$R$7)/J150+H$65*'key variables'!$B$25/scenario!J$65))</f>
        <v>317236.33395095373</v>
      </c>
      <c r="S150" s="10">
        <f ca="1">IF(IF($A150&gt;='key variables'!$B$26,N150*SUMPRODUCT(Z150:AC150,'control variables'!$O$6:$R$6)/J150+I$65*'key variables'!$B$25/scenario!J$65,N150*SUMPRODUCT(Z150:AC150,'control variables'!$O$7:$R$7)/J150+I$65*'key variables'!$B$25/scenario!J$65)&lt;'key variables'!$B$28,0,IF($A150&gt;='key variables'!$B$26,N150*SUMPRODUCT(Z150:AC150,'control variables'!$O$6:$R$6)/J150+I$65*'key variables'!$B$25/scenario!J$65,N150*SUMPRODUCT(Z150:AC150,'control variables'!$O$7:$R$7)/J150+I$65*'key variables'!$B$25/scenario!J$65))</f>
        <v>142596.16176904563</v>
      </c>
      <c r="T150" s="10">
        <f t="shared" ca="1" si="109"/>
        <v>657505.55803555786</v>
      </c>
      <c r="U150" s="82">
        <f ca="1">SUMPRODUCT(P120:P149,'control variables'!AD$7:AD$36)</f>
        <v>167189.49466906552</v>
      </c>
      <c r="V150" s="82">
        <f ca="1">SUMPRODUCT(Q120:Q149,'control variables'!AE$7:AE$36)</f>
        <v>192981.43860384374</v>
      </c>
      <c r="W150" s="82">
        <f ca="1">SUMPRODUCT(R120:R149,'control variables'!AF$7:AF$36)</f>
        <v>578021.63394823985</v>
      </c>
      <c r="X150" s="82">
        <f ca="1">SUMPRODUCT(S120:S149,'control variables'!AG$7:AG$36)</f>
        <v>259817.86321246027</v>
      </c>
      <c r="Y150" s="82">
        <f t="shared" ca="1" si="103"/>
        <v>1198010.4304336093</v>
      </c>
      <c r="Z150" s="10">
        <f ca="1">IF($A150&gt;='key variables'!$B$26,SUMPRODUCT(P120:P149,'control variables'!V$7:V$36)*$E150,SUMPRODUCT(P120:P149,'control variables'!Z$7:Z$36)*$E150)</f>
        <v>362648.72673929192</v>
      </c>
      <c r="AA150" s="10">
        <f ca="1">IF($A150&gt;='key variables'!$B$26,SUMPRODUCT(Q120:Q149,'control variables'!W$7:W$36)*$E150,SUMPRODUCT(Q120:Q149,'control variables'!AA$7:AA$36)*$E150)</f>
        <v>418593.7228444161</v>
      </c>
      <c r="AB150" s="10">
        <f ca="1">IF($A150&gt;='key variables'!$B$26,SUMPRODUCT(R120:R149,'control variables'!X$7:X$36)*$E150,SUMPRODUCT(R120:R149,'control variables'!AB$7:AB$36)*$E150)</f>
        <v>1253779.7903750674</v>
      </c>
      <c r="AC150" s="10">
        <f ca="1">IF($A150&gt;='key variables'!$B$26,SUMPRODUCT(S120:S149,'control variables'!Y$7:Y$36)*$E150,SUMPRODUCT(S120:S149,'control variables'!AC$7:AC$36)*$E150)</f>
        <v>563567.80947646429</v>
      </c>
      <c r="AD150" s="10">
        <f t="shared" ca="1" si="104"/>
        <v>2598590.0494352398</v>
      </c>
      <c r="AE150" s="82">
        <f ca="1">SUMPRODUCT(P120:P149,'control variables'!AL$7:AL$36)</f>
        <v>314092.02284880652</v>
      </c>
      <c r="AF150" s="82">
        <f ca="1">SUMPRODUCT(Q120:Q149,'control variables'!AM$7:AM$36)</f>
        <v>361598.3347898504</v>
      </c>
      <c r="AG150" s="82">
        <f ca="1">SUMPRODUCT(R120:R149,'control variables'!AN$7:AN$36)</f>
        <v>1031011.8846670012</v>
      </c>
      <c r="AH150" s="82">
        <f ca="1">SUMPRODUCT(S120:S149,'control variables'!AO$7:AO$36)</f>
        <v>446417.91921401111</v>
      </c>
      <c r="AI150" s="82">
        <f t="shared" ca="1" si="69"/>
        <v>2153120.161519669</v>
      </c>
      <c r="AJ150" s="10">
        <f ca="1">SUMPRODUCT(P120:P149,'control variables'!AP$7:AP$36)</f>
        <v>426.43056383843196</v>
      </c>
      <c r="AK150" s="10">
        <f ca="1">SUMPRODUCT(Q120:Q149,'control variables'!AQ$7:AQ$36)</f>
        <v>1230.5375980273134</v>
      </c>
      <c r="AL150" s="10">
        <f ca="1">SUMPRODUCT(R120:R149,'control variables'!AR$7:AR$36)</f>
        <v>44228.752248444885</v>
      </c>
      <c r="AM150" s="10">
        <f ca="1">SUMPRODUCT(S120:S149,'control variables'!AS$7:AS$36)</f>
        <v>33134.342000462413</v>
      </c>
      <c r="AN150" s="10">
        <f t="shared" ca="1" si="90"/>
        <v>79020.06241077304</v>
      </c>
      <c r="AO150" s="82">
        <f ca="1">SUMPRODUCT(P120:P149,'control variables'!AX$7:AX$36)</f>
        <v>538.64212223291145</v>
      </c>
      <c r="AP150" s="82">
        <f ca="1">SUMPRODUCT(Q120:Q149,'control variables'!AY$7:AY$36)</f>
        <v>1243.4744401481566</v>
      </c>
      <c r="AQ150" s="82">
        <f ca="1">SUMPRODUCT(R120:R149,'control variables'!AZ$7:AZ$36)</f>
        <v>11173.434080509462</v>
      </c>
      <c r="AR150" s="82">
        <f ca="1">SUMPRODUCT(S120:S149,'control variables'!BA$7:BA$36)</f>
        <v>8370.6721831891591</v>
      </c>
      <c r="AS150" s="82">
        <f t="shared" ca="1" si="91"/>
        <v>21326.222826079691</v>
      </c>
      <c r="AT150" s="10">
        <f ca="1">SUMPRODUCT(P120:P149,'control variables'!AT$7:AT$36)</f>
        <v>-89.00787369375702</v>
      </c>
      <c r="AU150" s="10">
        <f ca="1">SUMPRODUCT(Q120:Q149,'control variables'!AU$7:AU$36)</f>
        <v>96.553961847630589</v>
      </c>
      <c r="AV150" s="10">
        <f ca="1">SUMPRODUCT(R120:R149,'control variables'!AV$7:AV$36)</f>
        <v>41576.909719908479</v>
      </c>
      <c r="AW150" s="10">
        <f ca="1">SUMPRODUCT(S120:S149,'control variables'!AW$7:AW$36)</f>
        <v>31147.691850841988</v>
      </c>
      <c r="AX150" s="10">
        <f t="shared" ca="1" si="70"/>
        <v>72732.147658904345</v>
      </c>
      <c r="AY150" s="82">
        <f ca="1">SUMPRODUCT(P120:P149,'control variables'!BB$7:BB$36)</f>
        <v>564.02478103024657</v>
      </c>
      <c r="AZ150" s="82">
        <f ca="1">SUMPRODUCT(Q120:Q149,'control variables'!BC$7:BC$36)</f>
        <v>1438.2621858176637</v>
      </c>
      <c r="BA150" s="82">
        <f ca="1">SUMPRODUCT(R120:R149,'control variables'!BD$7:BD$36)</f>
        <v>10068.277393864668</v>
      </c>
      <c r="BB150" s="82">
        <f ca="1">SUMPRODUCT(S120:S149,'control variables'!BE$7:BE$36)</f>
        <v>1430.7740901945083</v>
      </c>
      <c r="BC150" s="82">
        <f t="shared" ca="1" si="92"/>
        <v>13501.338450907087</v>
      </c>
      <c r="BD150" s="10">
        <f ca="1">SUMPRODUCT(P120:P149,'control variables'!BF$7:BF$36)</f>
        <v>117.98907143786461</v>
      </c>
      <c r="BE150" s="10">
        <f ca="1">SUMPRODUCT(Q120:Q149,'control variables'!BG$7:BG$36)</f>
        <v>136.19097773266861</v>
      </c>
      <c r="BF150" s="10">
        <f ca="1">SUMPRODUCT(R120:R149,'control variables'!BH$7:BH$36)</f>
        <v>4079.2177759461265</v>
      </c>
      <c r="BG150" s="10">
        <f ca="1">SUMPRODUCT(S120:S149,'control variables'!BI$7:BI$36)</f>
        <v>9167.9409893809643</v>
      </c>
      <c r="BH150" s="10">
        <f t="shared" ca="1" si="93"/>
        <v>13501.338814497623</v>
      </c>
      <c r="BI150" s="82">
        <f t="shared" ca="1" si="71"/>
        <v>314567.039756143</v>
      </c>
      <c r="BJ150" s="82">
        <f t="shared" ca="1" si="72"/>
        <v>363133.15093751566</v>
      </c>
      <c r="BK150" s="82">
        <f t="shared" ca="1" si="73"/>
        <v>1082657.0717807743</v>
      </c>
      <c r="BL150" s="82">
        <f t="shared" ca="1" si="74"/>
        <v>478996.38515504758</v>
      </c>
      <c r="BM150" s="82">
        <f t="shared" ca="1" si="64"/>
        <v>2239353.6476294808</v>
      </c>
      <c r="BN150" s="10">
        <f ca="1">BN149+BI150-INDIRECT(ADDRESS(MAX($D150-'key variables'!$B$9*30,34),scenario!BI$4),TRUE)</f>
        <v>6353985.0843180288</v>
      </c>
      <c r="BO150" s="10">
        <f ca="1">BO149+BJ150-INDIRECT(ADDRESS(MAX($D150-'key variables'!$B$9*30,34),scenario!BJ$4),TRUE)</f>
        <v>7327526.2776254611</v>
      </c>
      <c r="BP150" s="10">
        <f ca="1">BP149+BK150-INDIRECT(ADDRESS(MAX($D150-'key variables'!$B$9*30,34),scenario!BK$4),TRUE)</f>
        <v>21434849.684289966</v>
      </c>
      <c r="BQ150" s="10">
        <f ca="1">BQ149+BL150-INDIRECT(ADDRESS(MAX($D150-'key variables'!$B$9*30,34),scenario!BL$4),TRUE)</f>
        <v>9390812.6675363369</v>
      </c>
      <c r="BR150" s="10">
        <f t="shared" ca="1" si="63"/>
        <v>44507173.713769794</v>
      </c>
      <c r="BS150" s="82">
        <f t="shared" ca="1" si="75"/>
        <v>2476018.670026626</v>
      </c>
      <c r="BT150" s="82">
        <f t="shared" ca="1" si="76"/>
        <v>2864662.1177263004</v>
      </c>
      <c r="BU150" s="82">
        <f t="shared" ca="1" si="77"/>
        <v>9045217.4499376025</v>
      </c>
      <c r="BV150" s="82">
        <f t="shared" ca="1" si="78"/>
        <v>4214399.4050867027</v>
      </c>
      <c r="BW150" s="82">
        <f t="shared" ca="1" si="94"/>
        <v>18600297.642777231</v>
      </c>
      <c r="BX150" s="10">
        <f t="shared" ca="1" si="79"/>
        <v>5798.6374614209353</v>
      </c>
      <c r="BY150" s="10">
        <f t="shared" ca="1" si="80"/>
        <v>13386.360207166817</v>
      </c>
      <c r="BZ150" s="10">
        <f t="shared" ca="1" si="81"/>
        <v>120285.23347445115</v>
      </c>
      <c r="CA150" s="10">
        <f t="shared" ca="1" si="82"/>
        <v>90112.695044162479</v>
      </c>
      <c r="CB150" s="10">
        <v>0</v>
      </c>
      <c r="CC150" s="82">
        <f t="shared" ca="1" si="83"/>
        <v>-705.2580296884197</v>
      </c>
      <c r="CD150" s="82">
        <f t="shared" ca="1" si="84"/>
        <v>2458.1707584232622</v>
      </c>
      <c r="CE150" s="82">
        <f t="shared" ca="1" si="85"/>
        <v>572857.42892040906</v>
      </c>
      <c r="CF150" s="82">
        <f t="shared" ca="1" si="86"/>
        <v>429160.96435937338</v>
      </c>
      <c r="CG150" s="82">
        <f t="shared" ca="1" si="95"/>
        <v>1003771.3060085173</v>
      </c>
      <c r="CH150" s="13">
        <f t="shared" ca="1" si="96"/>
        <v>85</v>
      </c>
      <c r="CI150" s="81">
        <f t="shared" ca="1" si="105"/>
        <v>7.5984808424434697E-2</v>
      </c>
      <c r="CJ150" s="81">
        <f t="shared" ca="1" si="106"/>
        <v>8.7627004634390132E-2</v>
      </c>
      <c r="CK150" s="81">
        <f t="shared" ca="1" si="107"/>
        <v>0.25633093645232213</v>
      </c>
      <c r="CL150" s="81">
        <f t="shared" ca="1" si="108"/>
        <v>0.11230103502345397</v>
      </c>
      <c r="CM150" s="89">
        <f t="shared" ca="1" si="97"/>
        <v>0.53224378453460097</v>
      </c>
    </row>
    <row r="151" spans="1:91" x14ac:dyDescent="0.3">
      <c r="A151">
        <v>86</v>
      </c>
      <c r="B151" s="3">
        <f t="shared" si="110"/>
        <v>0.42777777777777776</v>
      </c>
      <c r="C151" s="3">
        <f t="shared" si="98"/>
        <v>2.8666666666666667</v>
      </c>
      <c r="D151" s="4">
        <f t="shared" ca="1" si="87"/>
        <v>151</v>
      </c>
      <c r="E151" s="58">
        <f>(0.5*(COS(B151*2*PI())+1)*('key variables'!$B$4-'key variables'!$B$6)+'key variables'!$B$6)/'key variables'!$B$4</f>
        <v>1</v>
      </c>
      <c r="F151" s="10">
        <f t="shared" ca="1" si="99"/>
        <v>11691013.857881496</v>
      </c>
      <c r="G151" s="10">
        <f t="shared" ca="1" si="100"/>
        <v>13494560.034990605</v>
      </c>
      <c r="H151" s="10">
        <f t="shared" ca="1" si="101"/>
        <v>40371392.77081836</v>
      </c>
      <c r="I151" s="10">
        <f t="shared" ca="1" si="102"/>
        <v>18051313.983521029</v>
      </c>
      <c r="J151" s="10">
        <f t="shared" ca="1" si="88"/>
        <v>83608280.647211492</v>
      </c>
      <c r="K151" s="82">
        <f t="shared" ca="1" si="65"/>
        <v>2861010.103536841</v>
      </c>
      <c r="L151" s="82">
        <f t="shared" ca="1" si="66"/>
        <v>3302371.6396388435</v>
      </c>
      <c r="M151" s="82">
        <f t="shared" ca="1" si="67"/>
        <v>9891325.6365907919</v>
      </c>
      <c r="N151" s="82">
        <f t="shared" ca="1" si="68"/>
        <v>4446101.9108979898</v>
      </c>
      <c r="O151" s="82">
        <f t="shared" ca="1" si="89"/>
        <v>20500809.290664464</v>
      </c>
      <c r="P151" s="10">
        <f ca="1">IF(IF($A151&gt;='key variables'!$B$26,K151*SUMPRODUCT(Z151:AC151,'control variables'!$O$3:$R$3)/J151+F$65*'key variables'!$B$25/scenario!J$65,K151*SUMPRODUCT(Z151:AC151,'control variables'!$O$7:$R$7)/J151+F$65*'key variables'!$B$25/scenario!J$65)&lt;'key variables'!$B$28,0,IF($A151&gt;='key variables'!$B$26,K151*SUMPRODUCT(Z151:AC151,'control variables'!$O$3:$R$3)/J151+F$65*'key variables'!$B$25/scenario!J$65,K151*SUMPRODUCT(Z151:AC151,'control variables'!$O$7:$R$7)/J151+F$65*'key variables'!$B$25/scenario!J$65))</f>
        <v>80513.903598913399</v>
      </c>
      <c r="Q151" s="10">
        <f ca="1">IF(IF($A151&gt;='key variables'!$B$26,L151*SUMPRODUCT(Z151:AC151,'control variables'!$O$4:$R$4)/J151+G$65*'key variables'!$B$25/scenario!J$65,L151*SUMPRODUCT(Z151:AC151,'control variables'!$O$7:$R$7)/J151+G$65*'key variables'!$B$25/scenario!J$65)&lt;'key variables'!$B$28,0,IF($A151&gt;='key variables'!$B$26,L151*SUMPRODUCT(Z151:AC151,'control variables'!$O$4:$R$4)/J151+G$65*'key variables'!$B$25/scenario!J$65,L151*SUMPRODUCT(Z151:AC151,'control variables'!$O$7:$R$7)/J151+G$65*'key variables'!$B$25/scenario!J$65))</f>
        <v>92934.600794653787</v>
      </c>
      <c r="R151" s="10">
        <f ca="1">IF(IF($A151&gt;='key variables'!$B$26,M151*SUMPRODUCT(Z151:AC151,'control variables'!$O$5:$R$5)/J151+H$65*'key variables'!$B$25/scenario!J$65,M151*SUMPRODUCT(Z151:AC151,'control variables'!$O$7:$R$7)/J151+H$65*'key variables'!$B$25/scenario!J$65)&lt;'key variables'!$B$28,0,IF($A151&gt;='key variables'!$B$26,M151*SUMPRODUCT(Z151:AC151,'control variables'!$O$5:$R$5)/J151+H$65*'key variables'!$B$25/scenario!J$65,M151*SUMPRODUCT(Z151:AC151,'control variables'!$O$7:$R$7)/J151+H$65*'key variables'!$B$25/scenario!J$65))</f>
        <v>278359.4639478618</v>
      </c>
      <c r="S151" s="10">
        <f ca="1">IF(IF($A151&gt;='key variables'!$B$26,N151*SUMPRODUCT(Z151:AC151,'control variables'!$O$6:$R$6)/J151+I$65*'key variables'!$B$25/scenario!J$65,N151*SUMPRODUCT(Z151:AC151,'control variables'!$O$7:$R$7)/J151+I$65*'key variables'!$B$25/scenario!J$65)&lt;'key variables'!$B$28,0,IF($A151&gt;='key variables'!$B$26,N151*SUMPRODUCT(Z151:AC151,'control variables'!$O$6:$R$6)/J151+I$65*'key variables'!$B$25/scenario!J$65,N151*SUMPRODUCT(Z151:AC151,'control variables'!$O$7:$R$7)/J151+I$65*'key variables'!$B$25/scenario!J$65))</f>
        <v>125121.20114586508</v>
      </c>
      <c r="T151" s="10">
        <f t="shared" ca="1" si="109"/>
        <v>576929.16948729404</v>
      </c>
      <c r="U151" s="82">
        <f ca="1">SUMPRODUCT(P121:P150,'control variables'!AD$7:AD$36)</f>
        <v>149595.1462132124</v>
      </c>
      <c r="V151" s="82">
        <f ca="1">SUMPRODUCT(Q121:Q150,'control variables'!AE$7:AE$36)</f>
        <v>172672.84993905557</v>
      </c>
      <c r="W151" s="82">
        <f ca="1">SUMPRODUCT(R121:R150,'control variables'!AF$7:AF$36)</f>
        <v>517192.96727371466</v>
      </c>
      <c r="X151" s="82">
        <f ca="1">SUMPRODUCT(S121:S150,'control variables'!AG$7:AG$36)</f>
        <v>232475.67864839014</v>
      </c>
      <c r="Y151" s="82">
        <f t="shared" ca="1" si="103"/>
        <v>1071936.6420743729</v>
      </c>
      <c r="Z151" s="10">
        <f ca="1">IF($A151&gt;='key variables'!$B$26,SUMPRODUCT(P121:P150,'control variables'!V$7:V$36)*$E151,SUMPRODUCT(P121:P150,'control variables'!Z$7:Z$36)*$E151)</f>
        <v>328359.1858574035</v>
      </c>
      <c r="AA151" s="10">
        <f ca="1">IF($A151&gt;='key variables'!$B$26,SUMPRODUCT(Q121:Q150,'control variables'!W$7:W$36)*$E151,SUMPRODUCT(Q121:Q150,'control variables'!AA$7:AA$36)*$E151)</f>
        <v>379014.41230489744</v>
      </c>
      <c r="AB151" s="10">
        <f ca="1">IF($A151&gt;='key variables'!$B$26,SUMPRODUCT(R121:R150,'control variables'!X$7:X$36)*$E151,SUMPRODUCT(R121:R150,'control variables'!AB$7:AB$36)*$E151)</f>
        <v>1135231.0951528228</v>
      </c>
      <c r="AC151" s="10">
        <f ca="1">IF($A151&gt;='key variables'!$B$26,SUMPRODUCT(S121:S150,'control variables'!Y$7:Y$36)*$E151,SUMPRODUCT(S121:S150,'control variables'!AC$7:AC$36)*$E151)</f>
        <v>510280.75779834844</v>
      </c>
      <c r="AD151" s="10">
        <f t="shared" ca="1" si="104"/>
        <v>2352885.4511134722</v>
      </c>
      <c r="AE151" s="82">
        <f ca="1">SUMPRODUCT(P121:P150,'control variables'!AL$7:AL$36)</f>
        <v>299407.34764277894</v>
      </c>
      <c r="AF151" s="82">
        <f ca="1">SUMPRODUCT(Q121:Q150,'control variables'!AM$7:AM$36)</f>
        <v>344692.60743877589</v>
      </c>
      <c r="AG151" s="82">
        <f ca="1">SUMPRODUCT(R121:R150,'control variables'!AN$7:AN$36)</f>
        <v>982809.21297044167</v>
      </c>
      <c r="AH151" s="82">
        <f ca="1">SUMPRODUCT(S121:S150,'control variables'!AO$7:AO$36)</f>
        <v>425546.64050291828</v>
      </c>
      <c r="AI151" s="82">
        <f t="shared" ca="1" si="69"/>
        <v>2052455.8085549148</v>
      </c>
      <c r="AJ151" s="10">
        <f ca="1">SUMPRODUCT(P121:P150,'control variables'!AP$7:AP$36)</f>
        <v>391.73846701806883</v>
      </c>
      <c r="AK151" s="10">
        <f ca="1">SUMPRODUCT(Q121:Q150,'control variables'!AQ$7:AQ$36)</f>
        <v>1130.4276783545877</v>
      </c>
      <c r="AL151" s="10">
        <f ca="1">SUMPRODUCT(R121:R150,'control variables'!AR$7:AR$36)</f>
        <v>40630.538880633241</v>
      </c>
      <c r="AM151" s="10">
        <f ca="1">SUMPRODUCT(S121:S150,'control variables'!AS$7:AS$36)</f>
        <v>30438.71017142076</v>
      </c>
      <c r="AN151" s="10">
        <f t="shared" ca="1" si="90"/>
        <v>72591.415197426657</v>
      </c>
      <c r="AO151" s="82">
        <f ca="1">SUMPRODUCT(P121:P150,'control variables'!AX$7:AX$36)</f>
        <v>498.957719625202</v>
      </c>
      <c r="AP151" s="82">
        <f ca="1">SUMPRODUCT(Q121:Q150,'control variables'!AY$7:AY$36)</f>
        <v>1151.8615894660156</v>
      </c>
      <c r="AQ151" s="82">
        <f ca="1">SUMPRODUCT(R121:R150,'control variables'!AZ$7:AZ$36)</f>
        <v>10350.232481043933</v>
      </c>
      <c r="AR151" s="82">
        <f ca="1">SUMPRODUCT(S121:S150,'control variables'!BA$7:BA$36)</f>
        <v>7753.9637764314839</v>
      </c>
      <c r="AS151" s="82">
        <f t="shared" ca="1" si="91"/>
        <v>19755.015566566635</v>
      </c>
      <c r="AT151" s="10">
        <f ca="1">SUMPRODUCT(P121:P150,'control variables'!AT$7:AT$36)</f>
        <v>-93.127942730019996</v>
      </c>
      <c r="AU151" s="10">
        <f ca="1">SUMPRODUCT(Q121:Q150,'control variables'!AU$7:AU$36)</f>
        <v>101.02333036558498</v>
      </c>
      <c r="AV151" s="10">
        <f ca="1">SUMPRODUCT(R121:R150,'control variables'!AV$7:AV$36)</f>
        <v>43501.455619632747</v>
      </c>
      <c r="AW151" s="10">
        <f ca="1">SUMPRODUCT(S121:S150,'control variables'!AW$7:AW$36)</f>
        <v>32589.481609658746</v>
      </c>
      <c r="AX151" s="10">
        <f t="shared" ca="1" si="70"/>
        <v>76098.832616927059</v>
      </c>
      <c r="AY151" s="82">
        <f ca="1">SUMPRODUCT(P121:P150,'control variables'!BB$7:BB$36)</f>
        <v>573.29740285710648</v>
      </c>
      <c r="AZ151" s="82">
        <f ca="1">SUMPRODUCT(Q121:Q150,'control variables'!BC$7:BC$36)</f>
        <v>1461.9073549405518</v>
      </c>
      <c r="BA151" s="82">
        <f ca="1">SUMPRODUCT(R121:R150,'control variables'!BD$7:BD$36)</f>
        <v>10233.800845778784</v>
      </c>
      <c r="BB151" s="82">
        <f ca="1">SUMPRODUCT(S121:S150,'control variables'!BE$7:BE$36)</f>
        <v>1454.2961543027727</v>
      </c>
      <c r="BC151" s="82">
        <f t="shared" ca="1" si="92"/>
        <v>13723.301757879215</v>
      </c>
      <c r="BD151" s="10">
        <f ca="1">SUMPRODUCT(P121:P150,'control variables'!BF$7:BF$36)</f>
        <v>119.92882315789943</v>
      </c>
      <c r="BE151" s="10">
        <f ca="1">SUMPRODUCT(Q121:Q150,'control variables'!BG$7:BG$36)</f>
        <v>138.4299705486201</v>
      </c>
      <c r="BF151" s="10">
        <f ca="1">SUMPRODUCT(R121:R150,'control variables'!BH$7:BH$36)</f>
        <v>4146.2805098151275</v>
      </c>
      <c r="BG151" s="10">
        <f ca="1">SUMPRODUCT(S121:S150,'control variables'!BI$7:BI$36)</f>
        <v>9318.6628239255679</v>
      </c>
      <c r="BH151" s="10">
        <f t="shared" ca="1" si="93"/>
        <v>13723.302127447216</v>
      </c>
      <c r="BI151" s="82">
        <f t="shared" ca="1" si="71"/>
        <v>299887.51710290601</v>
      </c>
      <c r="BJ151" s="82">
        <f t="shared" ca="1" si="72"/>
        <v>346255.53812408203</v>
      </c>
      <c r="BK151" s="82">
        <f t="shared" ca="1" si="73"/>
        <v>1036544.4694358532</v>
      </c>
      <c r="BL151" s="82">
        <f t="shared" ca="1" si="74"/>
        <v>459590.4182668798</v>
      </c>
      <c r="BM151" s="82">
        <f t="shared" ca="1" si="64"/>
        <v>2142277.942929721</v>
      </c>
      <c r="BN151" s="10">
        <f ca="1">BN150+BI151-INDIRECT(ADDRESS(MAX($D151-'key variables'!$B$9*30,34),scenario!BI$4),TRUE)</f>
        <v>6653872.6014209352</v>
      </c>
      <c r="BO151" s="10">
        <f ca="1">BO150+BJ151-INDIRECT(ADDRESS(MAX($D151-'key variables'!$B$9*30,34),scenario!BJ$4),TRUE)</f>
        <v>7673781.8157495428</v>
      </c>
      <c r="BP151" s="10">
        <f ca="1">BP150+BK151-INDIRECT(ADDRESS(MAX($D151-'key variables'!$B$9*30,34),scenario!BK$4),TRUE)</f>
        <v>22471394.153725818</v>
      </c>
      <c r="BQ151" s="10">
        <f ca="1">BQ150+BL151-INDIRECT(ADDRESS(MAX($D151-'key variables'!$B$9*30,34),scenario!BL$4),TRUE)</f>
        <v>9850403.0858032163</v>
      </c>
      <c r="BR151" s="10">
        <f t="shared" ca="1" si="63"/>
        <v>46649451.656699516</v>
      </c>
      <c r="BS151" s="82">
        <f t="shared" ca="1" si="75"/>
        <v>2256525.1276994757</v>
      </c>
      <c r="BT151" s="82">
        <f t="shared" ca="1" si="76"/>
        <v>2611202.7504263236</v>
      </c>
      <c r="BU151" s="82">
        <f t="shared" ca="1" si="77"/>
        <v>8282886.1639397964</v>
      </c>
      <c r="BV151" s="82">
        <f t="shared" ca="1" si="78"/>
        <v>3870611.5251417621</v>
      </c>
      <c r="BW151" s="82">
        <f t="shared" ca="1" si="94"/>
        <v>17021225.567207359</v>
      </c>
      <c r="BX151" s="10">
        <f t="shared" ca="1" si="79"/>
        <v>5604.3689550311319</v>
      </c>
      <c r="BY151" s="10">
        <f t="shared" ca="1" si="80"/>
        <v>12937.884471143661</v>
      </c>
      <c r="BZ151" s="10">
        <f t="shared" ca="1" si="81"/>
        <v>116255.38459990117</v>
      </c>
      <c r="CA151" s="10">
        <f t="shared" ca="1" si="82"/>
        <v>87093.699842365619</v>
      </c>
      <c r="CB151" s="10">
        <v>0</v>
      </c>
      <c r="CC151" s="82">
        <f t="shared" ca="1" si="83"/>
        <v>-719.34933956553289</v>
      </c>
      <c r="CD151" s="82">
        <f t="shared" ca="1" si="84"/>
        <v>2335.7135169462495</v>
      </c>
      <c r="CE151" s="82">
        <f t="shared" ca="1" si="85"/>
        <v>559636.27970036562</v>
      </c>
      <c r="CF151" s="82">
        <f t="shared" ca="1" si="86"/>
        <v>419256.22914470389</v>
      </c>
      <c r="CG151" s="82">
        <f t="shared" ca="1" si="95"/>
        <v>980508.87302245013</v>
      </c>
      <c r="CH151" s="13">
        <f t="shared" ca="1" si="96"/>
        <v>86</v>
      </c>
      <c r="CI151" s="81">
        <f t="shared" ca="1" si="105"/>
        <v>7.9583894680207795E-2</v>
      </c>
      <c r="CJ151" s="81">
        <f t="shared" ca="1" si="106"/>
        <v>9.1782557377652271E-2</v>
      </c>
      <c r="CK151" s="81">
        <f t="shared" ca="1" si="107"/>
        <v>0.26876995890568267</v>
      </c>
      <c r="CL151" s="81">
        <f t="shared" ca="1" si="108"/>
        <v>0.11781611832645368</v>
      </c>
      <c r="CM151" s="89">
        <f t="shared" ca="1" si="97"/>
        <v>0.55795252928999639</v>
      </c>
    </row>
    <row r="152" spans="1:91" x14ac:dyDescent="0.3">
      <c r="A152">
        <v>87</v>
      </c>
      <c r="B152" s="3">
        <f t="shared" si="110"/>
        <v>0.43055555555555558</v>
      </c>
      <c r="C152" s="3">
        <f t="shared" si="98"/>
        <v>2.9</v>
      </c>
      <c r="D152" s="4">
        <f t="shared" ca="1" si="87"/>
        <v>152</v>
      </c>
      <c r="E152" s="58">
        <f>(0.5*(COS(B152*2*PI())+1)*('key variables'!$B$4-'key variables'!$B$6)+'key variables'!$B$6)/'key variables'!$B$4</f>
        <v>1</v>
      </c>
      <c r="F152" s="10">
        <f t="shared" ca="1" si="99"/>
        <v>11690893.929058338</v>
      </c>
      <c r="G152" s="10">
        <f t="shared" ca="1" si="100"/>
        <v>13494421.605020056</v>
      </c>
      <c r="H152" s="10">
        <f t="shared" ca="1" si="101"/>
        <v>40367246.490308546</v>
      </c>
      <c r="I152" s="10">
        <f t="shared" ca="1" si="102"/>
        <v>18041995.320697103</v>
      </c>
      <c r="J152" s="10">
        <f t="shared" ca="1" si="88"/>
        <v>83594557.345084041</v>
      </c>
      <c r="K152" s="82">
        <f t="shared" ca="1" si="65"/>
        <v>2780496.1999379266</v>
      </c>
      <c r="L152" s="82">
        <f t="shared" ca="1" si="66"/>
        <v>3209437.0388441891</v>
      </c>
      <c r="M152" s="82">
        <f t="shared" ca="1" si="67"/>
        <v>9612966.1726429313</v>
      </c>
      <c r="N152" s="82">
        <f t="shared" ca="1" si="68"/>
        <v>4320980.7097521238</v>
      </c>
      <c r="O152" s="82">
        <f t="shared" ca="1" si="89"/>
        <v>19923880.12117717</v>
      </c>
      <c r="P152" s="10">
        <f ca="1">IF(IF($A152&gt;='key variables'!$B$26,K152*SUMPRODUCT(Z152:AC152,'control variables'!$O$3:$R$3)/J152+F$65*'key variables'!$B$25/scenario!J$65,K152*SUMPRODUCT(Z152:AC152,'control variables'!$O$7:$R$7)/J152+F$65*'key variables'!$B$25/scenario!J$65)&lt;'key variables'!$B$28,0,IF($A152&gt;='key variables'!$B$26,K152*SUMPRODUCT(Z152:AC152,'control variables'!$O$3:$R$3)/J152+F$65*'key variables'!$B$25/scenario!J$65,K152*SUMPRODUCT(Z152:AC152,'control variables'!$O$7:$R$7)/J152+F$65*'key variables'!$B$25/scenario!J$65))</f>
        <v>70463.104741936346</v>
      </c>
      <c r="Q152" s="10">
        <f ca="1">IF(IF($A152&gt;='key variables'!$B$26,L152*SUMPRODUCT(Z152:AC152,'control variables'!$O$4:$R$4)/J152+G$65*'key variables'!$B$25/scenario!J$65,L152*SUMPRODUCT(Z152:AC152,'control variables'!$O$7:$R$7)/J152+G$65*'key variables'!$B$25/scenario!J$65)&lt;'key variables'!$B$28,0,IF($A152&gt;='key variables'!$B$26,L152*SUMPRODUCT(Z152:AC152,'control variables'!$O$4:$R$4)/J152+G$65*'key variables'!$B$25/scenario!J$65,L152*SUMPRODUCT(Z152:AC152,'control variables'!$O$7:$R$7)/J152+G$65*'key variables'!$B$25/scenario!J$65))</f>
        <v>81333.28800657118</v>
      </c>
      <c r="R152" s="10">
        <f ca="1">IF(IF($A152&gt;='key variables'!$B$26,M152*SUMPRODUCT(Z152:AC152,'control variables'!$O$5:$R$5)/J152+H$65*'key variables'!$B$25/scenario!J$65,M152*SUMPRODUCT(Z152:AC152,'control variables'!$O$7:$R$7)/J152+H$65*'key variables'!$B$25/scenario!J$65)&lt;'key variables'!$B$28,0,IF($A152&gt;='key variables'!$B$26,M152*SUMPRODUCT(Z152:AC152,'control variables'!$O$5:$R$5)/J152+H$65*'key variables'!$B$25/scenario!J$65,M152*SUMPRODUCT(Z152:AC152,'control variables'!$O$7:$R$7)/J152+H$65*'key variables'!$B$25/scenario!J$65))</f>
        <v>243610.99372074366</v>
      </c>
      <c r="S152" s="10">
        <f ca="1">IF(IF($A152&gt;='key variables'!$B$26,N152*SUMPRODUCT(Z152:AC152,'control variables'!$O$6:$R$6)/J152+I$65*'key variables'!$B$25/scenario!J$65,N152*SUMPRODUCT(Z152:AC152,'control variables'!$O$7:$R$7)/J152+I$65*'key variables'!$B$25/scenario!J$65)&lt;'key variables'!$B$28,0,IF($A152&gt;='key variables'!$B$26,N152*SUMPRODUCT(Z152:AC152,'control variables'!$O$6:$R$6)/J152+I$65*'key variables'!$B$25/scenario!J$65,N152*SUMPRODUCT(Z152:AC152,'control variables'!$O$7:$R$7)/J152+I$65*'key variables'!$B$25/scenario!J$65))</f>
        <v>109501.93578611886</v>
      </c>
      <c r="T152" s="10">
        <f t="shared" ca="1" si="109"/>
        <v>504909.32225537003</v>
      </c>
      <c r="U152" s="82">
        <f ca="1">SUMPRODUCT(P122:P151,'control variables'!AD$7:AD$36)</f>
        <v>133192.47892131723</v>
      </c>
      <c r="V152" s="82">
        <f ca="1">SUMPRODUCT(Q122:Q151,'control variables'!AE$7:AE$36)</f>
        <v>153739.78038707358</v>
      </c>
      <c r="W152" s="82">
        <f ca="1">SUMPRODUCT(R122:R151,'control variables'!AF$7:AF$36)</f>
        <v>460484.28131268924</v>
      </c>
      <c r="X152" s="82">
        <f ca="1">SUMPRODUCT(S122:S151,'control variables'!AG$7:AG$36)</f>
        <v>206985.40502084716</v>
      </c>
      <c r="Y152" s="82">
        <f t="shared" ca="1" si="103"/>
        <v>954401.94564192719</v>
      </c>
      <c r="Z152" s="10">
        <f ca="1">IF($A152&gt;='key variables'!$B$26,SUMPRODUCT(P122:P151,'control variables'!V$7:V$36)*$E152,SUMPRODUCT(P122:P151,'control variables'!Z$7:Z$36)*$E152)</f>
        <v>295641.81345387653</v>
      </c>
      <c r="AA152" s="10">
        <f ca="1">IF($A152&gt;='key variables'!$B$26,SUMPRODUCT(Q122:Q151,'control variables'!W$7:W$36)*$E152,SUMPRODUCT(Q122:Q151,'control variables'!AA$7:AA$36)*$E152)</f>
        <v>341249.8051071309</v>
      </c>
      <c r="AB152" s="10">
        <f ca="1">IF($A152&gt;='key variables'!$B$26,SUMPRODUCT(R122:R151,'control variables'!X$7:X$36)*$E152,SUMPRODUCT(R122:R151,'control variables'!AB$7:AB$36)*$E152)</f>
        <v>1022117.8335055355</v>
      </c>
      <c r="AC152" s="10">
        <f ca="1">IF($A152&gt;='key variables'!$B$26,SUMPRODUCT(S122:S151,'control variables'!Y$7:Y$36)*$E152,SUMPRODUCT(S122:S151,'control variables'!AC$7:AC$36)*$E152)</f>
        <v>459436.90660640202</v>
      </c>
      <c r="AD152" s="10">
        <f t="shared" ca="1" si="104"/>
        <v>2118446.3586729448</v>
      </c>
      <c r="AE152" s="82">
        <f ca="1">SUMPRODUCT(P122:P151,'control variables'!AL$7:AL$36)</f>
        <v>282545.32022025983</v>
      </c>
      <c r="AF152" s="82">
        <f ca="1">SUMPRODUCT(Q122:Q151,'control variables'!AM$7:AM$36)</f>
        <v>325280.20408684865</v>
      </c>
      <c r="AG152" s="82">
        <f ca="1">SUMPRODUCT(R122:R151,'control variables'!AN$7:AN$36)</f>
        <v>927459.34921230713</v>
      </c>
      <c r="AH152" s="82">
        <f ca="1">SUMPRODUCT(S122:S151,'control variables'!AO$7:AO$36)</f>
        <v>401580.69852382469</v>
      </c>
      <c r="AI152" s="82">
        <f t="shared" ca="1" si="69"/>
        <v>1936865.5720432401</v>
      </c>
      <c r="AJ152" s="10">
        <f ca="1">SUMPRODUCT(P122:P151,'control variables'!AP$7:AP$36)</f>
        <v>357.13381829439032</v>
      </c>
      <c r="AK152" s="10">
        <f ca="1">SUMPRODUCT(Q122:Q151,'control variables'!AQ$7:AQ$36)</f>
        <v>1030.5701049721406</v>
      </c>
      <c r="AL152" s="10">
        <f ca="1">SUMPRODUCT(R122:R151,'control variables'!AR$7:AR$36)</f>
        <v>37041.395501070183</v>
      </c>
      <c r="AM152" s="10">
        <f ca="1">SUMPRODUCT(S122:S151,'control variables'!AS$7:AS$36)</f>
        <v>27749.873200413535</v>
      </c>
      <c r="AN152" s="10">
        <f t="shared" ca="1" si="90"/>
        <v>66178.972624750255</v>
      </c>
      <c r="AO152" s="82">
        <f ca="1">SUMPRODUCT(P122:P151,'control variables'!AX$7:AX$36)</f>
        <v>458.36520354780481</v>
      </c>
      <c r="AP152" s="82">
        <f ca="1">SUMPRODUCT(Q122:Q151,'control variables'!AY$7:AY$36)</f>
        <v>1058.152326636176</v>
      </c>
      <c r="AQ152" s="82">
        <f ca="1">SUMPRODUCT(R122:R151,'control variables'!AZ$7:AZ$36)</f>
        <v>9508.1932423141079</v>
      </c>
      <c r="AR152" s="82">
        <f ca="1">SUMPRODUCT(S122:S151,'control variables'!BA$7:BA$36)</f>
        <v>7123.1429936710174</v>
      </c>
      <c r="AS152" s="82">
        <f t="shared" ca="1" si="91"/>
        <v>18147.853766169108</v>
      </c>
      <c r="AT152" s="10">
        <f ca="1">SUMPRODUCT(P122:P151,'control variables'!AT$7:AT$36)</f>
        <v>-96.550558648682255</v>
      </c>
      <c r="AU152" s="10">
        <f ca="1">SUMPRODUCT(Q122:Q151,'control variables'!AU$7:AU$36)</f>
        <v>104.7361156857536</v>
      </c>
      <c r="AV152" s="10">
        <f ca="1">SUMPRODUCT(R122:R151,'control variables'!AV$7:AV$36)</f>
        <v>45100.210731408006</v>
      </c>
      <c r="AW152" s="10">
        <f ca="1">SUMPRODUCT(S122:S151,'control variables'!AW$7:AW$36)</f>
        <v>33787.202457648789</v>
      </c>
      <c r="AX152" s="10">
        <f t="shared" ca="1" si="70"/>
        <v>78895.598746093863</v>
      </c>
      <c r="AY152" s="82">
        <f ca="1">SUMPRODUCT(P122:P151,'control variables'!BB$7:BB$36)</f>
        <v>576.64877992662196</v>
      </c>
      <c r="AZ152" s="82">
        <f ca="1">SUMPRODUCT(Q122:Q151,'control variables'!BC$7:BC$36)</f>
        <v>1470.4533604914011</v>
      </c>
      <c r="BA152" s="82">
        <f ca="1">SUMPRODUCT(R122:R151,'control variables'!BD$7:BD$36)</f>
        <v>10293.625511506565</v>
      </c>
      <c r="BB152" s="82">
        <f ca="1">SUMPRODUCT(S122:S151,'control variables'!BE$7:BE$36)</f>
        <v>1462.7976663618285</v>
      </c>
      <c r="BC152" s="82">
        <f t="shared" ca="1" si="92"/>
        <v>13803.525318286416</v>
      </c>
      <c r="BD152" s="10">
        <f ca="1">SUMPRODUCT(P122:P151,'control variables'!BF$7:BF$36)</f>
        <v>120.62990204976654</v>
      </c>
      <c r="BE152" s="10">
        <f ca="1">SUMPRODUCT(Q122:Q151,'control variables'!BG$7:BG$36)</f>
        <v>139.2392032901576</v>
      </c>
      <c r="BF152" s="10">
        <f ca="1">SUMPRODUCT(R122:R151,'control variables'!BH$7:BH$36)</f>
        <v>4170.5188010669663</v>
      </c>
      <c r="BG152" s="10">
        <f ca="1">SUMPRODUCT(S122:S151,'control variables'!BI$7:BI$36)</f>
        <v>9373.1377836079446</v>
      </c>
      <c r="BH152" s="10">
        <f t="shared" ca="1" si="93"/>
        <v>13803.525690014834</v>
      </c>
      <c r="BI152" s="82">
        <f t="shared" ca="1" si="71"/>
        <v>283025.41844153783</v>
      </c>
      <c r="BJ152" s="82">
        <f t="shared" ca="1" si="72"/>
        <v>326855.39356302581</v>
      </c>
      <c r="BK152" s="82">
        <f t="shared" ca="1" si="73"/>
        <v>982853.18545522168</v>
      </c>
      <c r="BL152" s="82">
        <f t="shared" ca="1" si="74"/>
        <v>436830.69864783535</v>
      </c>
      <c r="BM152" s="82">
        <f t="shared" ca="1" si="64"/>
        <v>2029564.6961076206</v>
      </c>
      <c r="BN152" s="10">
        <f ca="1">BN151+BI152-INDIRECT(ADDRESS(MAX($D152-'key variables'!$B$9*30,34),scenario!BI$4),TRUE)</f>
        <v>6936898.019862473</v>
      </c>
      <c r="BO152" s="10">
        <f ca="1">BO151+BJ152-INDIRECT(ADDRESS(MAX($D152-'key variables'!$B$9*30,34),scenario!BJ$4),TRUE)</f>
        <v>8000637.2093125684</v>
      </c>
      <c r="BP152" s="10">
        <f ca="1">BP151+BK152-INDIRECT(ADDRESS(MAX($D152-'key variables'!$B$9*30,34),scenario!BK$4),TRUE)</f>
        <v>23454247.339181039</v>
      </c>
      <c r="BQ152" s="10">
        <f ca="1">BQ151+BL152-INDIRECT(ADDRESS(MAX($D152-'key variables'!$B$9*30,34),scenario!BL$4),TRUE)</f>
        <v>10287233.784451053</v>
      </c>
      <c r="BR152" s="10">
        <f t="shared" ca="1" si="63"/>
        <v>48679016.352807134</v>
      </c>
      <c r="BS152" s="82">
        <f t="shared" ca="1" si="75"/>
        <v>2043842.1840978249</v>
      </c>
      <c r="BT152" s="82">
        <f t="shared" ca="1" si="76"/>
        <v>2365541.405666579</v>
      </c>
      <c r="BU152" s="82">
        <f t="shared" ca="1" si="77"/>
        <v>7539473.4534042515</v>
      </c>
      <c r="BV152" s="82">
        <f t="shared" ca="1" si="78"/>
        <v>3533909.6244964376</v>
      </c>
      <c r="BW152" s="82">
        <f t="shared" ca="1" si="94"/>
        <v>15482766.667665094</v>
      </c>
      <c r="BX152" s="10">
        <f t="shared" ca="1" si="79"/>
        <v>5365.4554766025485</v>
      </c>
      <c r="BY152" s="10">
        <f t="shared" ca="1" si="80"/>
        <v>12386.344233998279</v>
      </c>
      <c r="BZ152" s="10">
        <f t="shared" ca="1" si="81"/>
        <v>111299.43352964174</v>
      </c>
      <c r="CA152" s="10">
        <f t="shared" ca="1" si="82"/>
        <v>83380.907386066858</v>
      </c>
      <c r="CB152" s="10">
        <v>0</v>
      </c>
      <c r="CC152" s="82">
        <f t="shared" ca="1" si="83"/>
        <v>-724.03016617026515</v>
      </c>
      <c r="CD152" s="82">
        <f t="shared" ca="1" si="84"/>
        <v>2203.3951795964604</v>
      </c>
      <c r="CE152" s="82">
        <f t="shared" ca="1" si="85"/>
        <v>542069.27122771367</v>
      </c>
      <c r="CF152" s="82">
        <f t="shared" ca="1" si="86"/>
        <v>406095.75689379766</v>
      </c>
      <c r="CG152" s="82">
        <f t="shared" ca="1" si="95"/>
        <v>949644.39313493751</v>
      </c>
      <c r="CH152" s="13">
        <f t="shared" ca="1" si="96"/>
        <v>87</v>
      </c>
      <c r="CI152" s="81">
        <f t="shared" ca="1" si="105"/>
        <v>8.2982651504768232E-2</v>
      </c>
      <c r="CJ152" s="81">
        <f t="shared" ca="1" si="106"/>
        <v>9.5707632929801778E-2</v>
      </c>
      <c r="CK152" s="81">
        <f t="shared" ca="1" si="107"/>
        <v>0.28057146402917482</v>
      </c>
      <c r="CL152" s="81">
        <f t="shared" ca="1" si="108"/>
        <v>0.1230610474074843</v>
      </c>
      <c r="CM152" s="89">
        <f t="shared" ca="1" si="97"/>
        <v>0.58232279587122915</v>
      </c>
    </row>
    <row r="153" spans="1:91" x14ac:dyDescent="0.3">
      <c r="A153">
        <v>88</v>
      </c>
      <c r="B153" s="3">
        <f t="shared" si="110"/>
        <v>0.43333333333333335</v>
      </c>
      <c r="C153" s="3">
        <f t="shared" si="98"/>
        <v>2.9333333333333331</v>
      </c>
      <c r="D153" s="4">
        <f t="shared" ca="1" si="87"/>
        <v>153</v>
      </c>
      <c r="E153" s="58">
        <f>(0.5*(COS(B153*2*PI())+1)*('key variables'!$B$4-'key variables'!$B$6)+'key variables'!$B$6)/'key variables'!$B$4</f>
        <v>1</v>
      </c>
      <c r="F153" s="10">
        <f t="shared" ca="1" si="99"/>
        <v>11690773.299156288</v>
      </c>
      <c r="G153" s="10">
        <f t="shared" ca="1" si="100"/>
        <v>13494282.365816765</v>
      </c>
      <c r="H153" s="10">
        <f t="shared" ca="1" si="101"/>
        <v>40363075.971507482</v>
      </c>
      <c r="I153" s="10">
        <f t="shared" ca="1" si="102"/>
        <v>18032622.182913493</v>
      </c>
      <c r="J153" s="10">
        <f t="shared" ca="1" si="88"/>
        <v>83580753.819394022</v>
      </c>
      <c r="K153" s="82">
        <f t="shared" ca="1" si="65"/>
        <v>2710033.0951959901</v>
      </c>
      <c r="L153" s="82">
        <f t="shared" ca="1" si="66"/>
        <v>3128103.7508376171</v>
      </c>
      <c r="M153" s="82">
        <f t="shared" ca="1" si="67"/>
        <v>9369355.1789221913</v>
      </c>
      <c r="N153" s="82">
        <f t="shared" ca="1" si="68"/>
        <v>4211478.7739660032</v>
      </c>
      <c r="O153" s="82">
        <f t="shared" ca="1" si="89"/>
        <v>19418970.798921801</v>
      </c>
      <c r="P153" s="10">
        <f ca="1">IF(IF($A153&gt;='key variables'!$B$26,K153*SUMPRODUCT(Z153:AC153,'control variables'!$O$3:$R$3)/J153+F$65*'key variables'!$B$25/scenario!J$65,K153*SUMPRODUCT(Z153:AC153,'control variables'!$O$7:$R$7)/J153+F$65*'key variables'!$B$25/scenario!J$65)&lt;'key variables'!$B$28,0,IF($A153&gt;='key variables'!$B$26,K153*SUMPRODUCT(Z153:AC153,'control variables'!$O$3:$R$3)/J153+F$65*'key variables'!$B$25/scenario!J$65,K153*SUMPRODUCT(Z153:AC153,'control variables'!$O$7:$R$7)/J153+F$65*'key variables'!$B$25/scenario!J$65))</f>
        <v>61526.679569199259</v>
      </c>
      <c r="Q153" s="10">
        <f ca="1">IF(IF($A153&gt;='key variables'!$B$26,L153*SUMPRODUCT(Z153:AC153,'control variables'!$O$4:$R$4)/J153+G$65*'key variables'!$B$25/scenario!J$65,L153*SUMPRODUCT(Z153:AC153,'control variables'!$O$7:$R$7)/J153+G$65*'key variables'!$B$25/scenario!J$65)&lt;'key variables'!$B$28,0,IF($A153&gt;='key variables'!$B$26,L153*SUMPRODUCT(Z153:AC153,'control variables'!$O$4:$R$4)/J153+G$65*'key variables'!$B$25/scenario!J$65,L153*SUMPRODUCT(Z153:AC153,'control variables'!$O$7:$R$7)/J153+G$65*'key variables'!$B$25/scenario!J$65))</f>
        <v>71018.260802116696</v>
      </c>
      <c r="R153" s="10">
        <f ca="1">IF(IF($A153&gt;='key variables'!$B$26,M153*SUMPRODUCT(Z153:AC153,'control variables'!$O$5:$R$5)/J153+H$65*'key variables'!$B$25/scenario!J$65,M153*SUMPRODUCT(Z153:AC153,'control variables'!$O$7:$R$7)/J153+H$65*'key variables'!$B$25/scenario!J$65)&lt;'key variables'!$B$28,0,IF($A153&gt;='key variables'!$B$26,M153*SUMPRODUCT(Z153:AC153,'control variables'!$O$5:$R$5)/J153+H$65*'key variables'!$B$25/scenario!J$65,M153*SUMPRODUCT(Z153:AC153,'control variables'!$O$7:$R$7)/J153+H$65*'key variables'!$B$25/scenario!J$65))</f>
        <v>212715.23026248254</v>
      </c>
      <c r="S153" s="10">
        <f ca="1">IF(IF($A153&gt;='key variables'!$B$26,N153*SUMPRODUCT(Z153:AC153,'control variables'!$O$6:$R$6)/J153+I$65*'key variables'!$B$25/scenario!J$65,N153*SUMPRODUCT(Z153:AC153,'control variables'!$O$7:$R$7)/J153+I$65*'key variables'!$B$25/scenario!J$65)&lt;'key variables'!$B$28,0,IF($A153&gt;='key variables'!$B$26,N153*SUMPRODUCT(Z153:AC153,'control variables'!$O$6:$R$6)/J153+I$65*'key variables'!$B$25/scenario!J$65,N153*SUMPRODUCT(Z153:AC153,'control variables'!$O$7:$R$7)/J153+I$65*'key variables'!$B$25/scenario!J$65))</f>
        <v>95614.443047807494</v>
      </c>
      <c r="T153" s="10">
        <f t="shared" ca="1" si="109"/>
        <v>440874.61368160596</v>
      </c>
      <c r="U153" s="82">
        <f ca="1">SUMPRODUCT(P123:P152,'control variables'!AD$7:AD$36)</f>
        <v>118070.95538951992</v>
      </c>
      <c r="V153" s="82">
        <f ca="1">SUMPRODUCT(Q123:Q152,'control variables'!AE$7:AE$36)</f>
        <v>136285.49373572419</v>
      </c>
      <c r="W153" s="82">
        <f ca="1">SUMPRODUCT(R123:R152,'control variables'!AF$7:AF$36)</f>
        <v>408204.87370435067</v>
      </c>
      <c r="X153" s="82">
        <f ca="1">SUMPRODUCT(S123:S152,'control variables'!AG$7:AG$36)</f>
        <v>183486.07008760117</v>
      </c>
      <c r="Y153" s="82">
        <f t="shared" ca="1" si="103"/>
        <v>846047.39291719603</v>
      </c>
      <c r="Z153" s="10">
        <f ca="1">IF($A153&gt;='key variables'!$B$26,SUMPRODUCT(P123:P152,'control variables'!V$7:V$36)*$E153,SUMPRODUCT(P123:P152,'control variables'!Z$7:Z$36)*$E153)</f>
        <v>264815.59252787521</v>
      </c>
      <c r="AA153" s="10">
        <f ca="1">IF($A153&gt;='key variables'!$B$26,SUMPRODUCT(Q123:Q152,'control variables'!W$7:W$36)*$E153,SUMPRODUCT(Q123:Q152,'control variables'!AA$7:AA$36)*$E153)</f>
        <v>305668.09303368477</v>
      </c>
      <c r="AB153" s="10">
        <f ca="1">IF($A153&gt;='key variables'!$B$26,SUMPRODUCT(R123:R152,'control variables'!X$7:X$36)*$E153,SUMPRODUCT(R123:R152,'control variables'!AB$7:AB$36)*$E153)</f>
        <v>915542.82038425014</v>
      </c>
      <c r="AC153" s="10">
        <f ca="1">IF($A153&gt;='key variables'!$B$26,SUMPRODUCT(S123:S152,'control variables'!Y$7:Y$36)*$E153,SUMPRODUCT(S123:S152,'control variables'!AC$7:AC$36)*$E153)</f>
        <v>411531.96576210868</v>
      </c>
      <c r="AD153" s="10">
        <f t="shared" ca="1" si="104"/>
        <v>1897558.4717079187</v>
      </c>
      <c r="AE153" s="82">
        <f ca="1">SUMPRODUCT(P123:P152,'control variables'!AL$7:AL$36)</f>
        <v>264090.89356529404</v>
      </c>
      <c r="AF153" s="82">
        <f ca="1">SUMPRODUCT(Q123:Q152,'control variables'!AM$7:AM$36)</f>
        <v>304034.55165858171</v>
      </c>
      <c r="AG153" s="82">
        <f ca="1">SUMPRODUCT(R123:R152,'control variables'!AN$7:AN$36)</f>
        <v>866882.41053868749</v>
      </c>
      <c r="AH153" s="82">
        <f ca="1">SUMPRODUCT(S123:S152,'control variables'!AO$7:AO$36)</f>
        <v>375351.48495489848</v>
      </c>
      <c r="AI153" s="82">
        <f t="shared" ca="1" si="69"/>
        <v>1810359.3407174617</v>
      </c>
      <c r="AJ153" s="10">
        <f ca="1">SUMPRODUCT(P123:P152,'control variables'!AP$7:AP$36)</f>
        <v>323.34018393549007</v>
      </c>
      <c r="AK153" s="10">
        <f ca="1">SUMPRODUCT(Q123:Q152,'control variables'!AQ$7:AQ$36)</f>
        <v>933.05285086563094</v>
      </c>
      <c r="AL153" s="10">
        <f ca="1">SUMPRODUCT(R123:R152,'control variables'!AR$7:AR$36)</f>
        <v>33536.369341170823</v>
      </c>
      <c r="AM153" s="10">
        <f ca="1">SUMPRODUCT(S123:S152,'control variables'!AS$7:AS$36)</f>
        <v>25124.053352494211</v>
      </c>
      <c r="AN153" s="10">
        <f t="shared" ca="1" si="90"/>
        <v>59916.815728466157</v>
      </c>
      <c r="AO153" s="82">
        <f ca="1">SUMPRODUCT(P123:P152,'control variables'!AX$7:AX$36)</f>
        <v>417.87500870769082</v>
      </c>
      <c r="AP153" s="82">
        <f ca="1">SUMPRODUCT(Q123:Q152,'control variables'!AY$7:AY$36)</f>
        <v>964.67927601105248</v>
      </c>
      <c r="AQ153" s="82">
        <f ca="1">SUMPRODUCT(R123:R152,'control variables'!AZ$7:AZ$36)</f>
        <v>8668.2765252969893</v>
      </c>
      <c r="AR153" s="82">
        <f ca="1">SUMPRODUCT(S123:S152,'control variables'!BA$7:BA$36)</f>
        <v>6493.9123159159317</v>
      </c>
      <c r="AS153" s="82">
        <f t="shared" ca="1" si="91"/>
        <v>16544.743125931665</v>
      </c>
      <c r="AT153" s="10">
        <f ca="1">SUMPRODUCT(P123:P152,'control variables'!AT$7:AT$36)</f>
        <v>-99.135704251345743</v>
      </c>
      <c r="AU153" s="10">
        <f ca="1">SUMPRODUCT(Q123:Q152,'control variables'!AU$7:AU$36)</f>
        <v>107.54042995067967</v>
      </c>
      <c r="AV153" s="10">
        <f ca="1">SUMPRODUCT(R123:R152,'control variables'!AV$7:AV$36)</f>
        <v>46307.770926639343</v>
      </c>
      <c r="AW153" s="10">
        <f ca="1">SUMPRODUCT(S123:S152,'control variables'!AW$7:AW$36)</f>
        <v>34691.856341398066</v>
      </c>
      <c r="AX153" s="10">
        <f t="shared" ca="1" si="70"/>
        <v>81008.031993736746</v>
      </c>
      <c r="AY153" s="82">
        <f ca="1">SUMPRODUCT(P123:P152,'control variables'!BB$7:BB$36)</f>
        <v>573.82668689131958</v>
      </c>
      <c r="AZ153" s="82">
        <f ca="1">SUMPRODUCT(Q123:Q152,'control variables'!BC$7:BC$36)</f>
        <v>1463.2570282839383</v>
      </c>
      <c r="BA153" s="82">
        <f ca="1">SUMPRODUCT(R123:R152,'control variables'!BD$7:BD$36)</f>
        <v>10243.248974045182</v>
      </c>
      <c r="BB153" s="82">
        <f ca="1">SUMPRODUCT(S123:S152,'control variables'!BE$7:BE$36)</f>
        <v>1455.6388007750127</v>
      </c>
      <c r="BC153" s="82">
        <f t="shared" ca="1" si="92"/>
        <v>13735.971489995452</v>
      </c>
      <c r="BD153" s="10">
        <f ca="1">SUMPRODUCT(P123:P152,'control variables'!BF$7:BF$36)</f>
        <v>120.03954476770107</v>
      </c>
      <c r="BE153" s="10">
        <f ca="1">SUMPRODUCT(Q123:Q152,'control variables'!BG$7:BG$36)</f>
        <v>138.55777292990223</v>
      </c>
      <c r="BF153" s="10">
        <f ca="1">SUMPRODUCT(R123:R152,'control variables'!BH$7:BH$36)</f>
        <v>4150.1084707726986</v>
      </c>
      <c r="BG153" s="10">
        <f ca="1">SUMPRODUCT(S123:S152,'control variables'!BI$7:BI$36)</f>
        <v>9327.2660714343492</v>
      </c>
      <c r="BH153" s="10">
        <f t="shared" ca="1" si="93"/>
        <v>13735.97185990465</v>
      </c>
      <c r="BI153" s="82">
        <f t="shared" ca="1" si="71"/>
        <v>264565.58454793401</v>
      </c>
      <c r="BJ153" s="82">
        <f t="shared" ca="1" si="72"/>
        <v>305605.34911681636</v>
      </c>
      <c r="BK153" s="82">
        <f t="shared" ca="1" si="73"/>
        <v>923433.43043937196</v>
      </c>
      <c r="BL153" s="82">
        <f t="shared" ca="1" si="74"/>
        <v>411498.98009707156</v>
      </c>
      <c r="BM153" s="82">
        <f t="shared" ca="1" si="64"/>
        <v>1905103.3442011939</v>
      </c>
      <c r="BN153" s="10">
        <f ca="1">BN152+BI153-INDIRECT(ADDRESS(MAX($D153-'key variables'!$B$9*30,34),scenario!BI$4),TRUE)</f>
        <v>7201463.6044104071</v>
      </c>
      <c r="BO153" s="10">
        <f ca="1">BO152+BJ153-INDIRECT(ADDRESS(MAX($D153-'key variables'!$B$9*30,34),scenario!BJ$4),TRUE)</f>
        <v>8306242.5584293846</v>
      </c>
      <c r="BP153" s="10">
        <f ca="1">BP152+BK153-INDIRECT(ADDRESS(MAX($D153-'key variables'!$B$9*30,34),scenario!BK$4),TRUE)</f>
        <v>24377680.769620411</v>
      </c>
      <c r="BQ153" s="10">
        <f ca="1">BQ152+BL153-INDIRECT(ADDRESS(MAX($D153-'key variables'!$B$9*30,34),scenario!BL$4),TRUE)</f>
        <v>10698732.764548125</v>
      </c>
      <c r="BR153" s="10">
        <f t="shared" ca="1" si="63"/>
        <v>50584119.697008327</v>
      </c>
      <c r="BS153" s="82">
        <f t="shared" ca="1" si="75"/>
        <v>1840683.2395743225</v>
      </c>
      <c r="BT153" s="82">
        <f t="shared" ca="1" si="76"/>
        <v>2130815.7595789498</v>
      </c>
      <c r="BU153" s="82">
        <f t="shared" ca="1" si="77"/>
        <v>6824605.14475659</v>
      </c>
      <c r="BV153" s="82">
        <f t="shared" ca="1" si="78"/>
        <v>3208697.8213757393</v>
      </c>
      <c r="BW153" s="82">
        <f t="shared" ca="1" si="94"/>
        <v>14004801.965285601</v>
      </c>
      <c r="BX153" s="10">
        <f t="shared" ca="1" si="79"/>
        <v>5089.4642536512183</v>
      </c>
      <c r="BY153" s="10">
        <f t="shared" ca="1" si="80"/>
        <v>11749.208708795491</v>
      </c>
      <c r="BZ153" s="10">
        <f t="shared" ca="1" si="81"/>
        <v>105574.35261012084</v>
      </c>
      <c r="CA153" s="10">
        <f t="shared" ca="1" si="82"/>
        <v>79091.914829773435</v>
      </c>
      <c r="CB153" s="10">
        <v>0</v>
      </c>
      <c r="CC153" s="82">
        <f t="shared" ca="1" si="83"/>
        <v>-719.42928669112018</v>
      </c>
      <c r="CD153" s="82">
        <f t="shared" ca="1" si="84"/>
        <v>2064.2283245003591</v>
      </c>
      <c r="CE153" s="82">
        <f t="shared" ca="1" si="85"/>
        <v>520629.59311694826</v>
      </c>
      <c r="CF153" s="82">
        <f t="shared" ca="1" si="86"/>
        <v>390034.04158897785</v>
      </c>
      <c r="CG153" s="82">
        <f t="shared" ca="1" si="95"/>
        <v>912008.43374373531</v>
      </c>
      <c r="CH153" s="13">
        <f t="shared" ca="1" si="96"/>
        <v>88</v>
      </c>
      <c r="CI153" s="81">
        <f t="shared" ca="1" si="105"/>
        <v>8.6161745082746363E-2</v>
      </c>
      <c r="CJ153" s="81">
        <f t="shared" ca="1" si="106"/>
        <v>9.9379847379433534E-2</v>
      </c>
      <c r="CK153" s="81">
        <f t="shared" ca="1" si="107"/>
        <v>0.29166619892298495</v>
      </c>
      <c r="CL153" s="81">
        <f t="shared" ca="1" si="108"/>
        <v>0.12800474123105596</v>
      </c>
      <c r="CM153" s="89">
        <f t="shared" ca="1" si="97"/>
        <v>0.60521253261622077</v>
      </c>
    </row>
    <row r="154" spans="1:91" x14ac:dyDescent="0.3">
      <c r="A154">
        <v>89</v>
      </c>
      <c r="B154" s="3">
        <f t="shared" si="110"/>
        <v>0.43611111111111112</v>
      </c>
      <c r="C154" s="3">
        <f t="shared" si="98"/>
        <v>2.9666666666666668</v>
      </c>
      <c r="D154" s="4">
        <f t="shared" ca="1" si="87"/>
        <v>154</v>
      </c>
      <c r="E154" s="58">
        <f>(0.5*(COS(B154*2*PI())+1)*('key variables'!$B$4-'key variables'!$B$6)+'key variables'!$B$6)/'key variables'!$B$4</f>
        <v>1</v>
      </c>
      <c r="F154" s="10">
        <f t="shared" ca="1" si="99"/>
        <v>11690653.259611519</v>
      </c>
      <c r="G154" s="10">
        <f t="shared" ca="1" si="100"/>
        <v>13494143.808043834</v>
      </c>
      <c r="H154" s="10">
        <f t="shared" ca="1" si="101"/>
        <v>40358925.863036707</v>
      </c>
      <c r="I154" s="10">
        <f t="shared" ca="1" si="102"/>
        <v>18023294.916842058</v>
      </c>
      <c r="J154" s="10">
        <f t="shared" ca="1" si="88"/>
        <v>83567017.84753412</v>
      </c>
      <c r="K154" s="82">
        <f t="shared" ca="1" si="65"/>
        <v>2648506.4156267894</v>
      </c>
      <c r="L154" s="82">
        <f t="shared" ca="1" si="66"/>
        <v>3057085.4900354994</v>
      </c>
      <c r="M154" s="82">
        <f t="shared" ca="1" si="67"/>
        <v>9156639.9486597069</v>
      </c>
      <c r="N154" s="82">
        <f t="shared" ca="1" si="68"/>
        <v>4115864.3309181943</v>
      </c>
      <c r="O154" s="82">
        <f t="shared" ca="1" si="89"/>
        <v>18978096.18524019</v>
      </c>
      <c r="P154" s="10">
        <f ca="1">IF(IF($A154&gt;='key variables'!$B$26,K154*SUMPRODUCT(Z154:AC154,'control variables'!$O$3:$R$3)/J154+F$65*'key variables'!$B$25/scenario!J$65,K154*SUMPRODUCT(Z154:AC154,'control variables'!$O$7:$R$7)/J154+F$65*'key variables'!$B$25/scenario!J$65)&lt;'key variables'!$B$28,0,IF($A154&gt;='key variables'!$B$26,K154*SUMPRODUCT(Z154:AC154,'control variables'!$O$3:$R$3)/J154+F$65*'key variables'!$B$25/scenario!J$65,K154*SUMPRODUCT(Z154:AC154,'control variables'!$O$7:$R$7)/J154+F$65*'key variables'!$B$25/scenario!J$65))</f>
        <v>53617.06637486563</v>
      </c>
      <c r="Q154" s="10">
        <f ca="1">IF(IF($A154&gt;='key variables'!$B$26,L154*SUMPRODUCT(Z154:AC154,'control variables'!$O$4:$R$4)/J154+G$65*'key variables'!$B$25/scenario!J$65,L154*SUMPRODUCT(Z154:AC154,'control variables'!$O$7:$R$7)/J154+G$65*'key variables'!$B$25/scenario!J$65)&lt;'key variables'!$B$28,0,IF($A154&gt;='key variables'!$B$26,L154*SUMPRODUCT(Z154:AC154,'control variables'!$O$4:$R$4)/J154+G$65*'key variables'!$B$25/scenario!J$65,L154*SUMPRODUCT(Z154:AC154,'control variables'!$O$7:$R$7)/J154+G$65*'key variables'!$B$25/scenario!J$65))</f>
        <v>61888.449529800717</v>
      </c>
      <c r="R154" s="10">
        <f ca="1">IF(IF($A154&gt;='key variables'!$B$26,M154*SUMPRODUCT(Z154:AC154,'control variables'!$O$5:$R$5)/J154+H$65*'key variables'!$B$25/scenario!J$65,M154*SUMPRODUCT(Z154:AC154,'control variables'!$O$7:$R$7)/J154+H$65*'key variables'!$B$25/scenario!J$65)&lt;'key variables'!$B$28,0,IF($A154&gt;='key variables'!$B$26,M154*SUMPRODUCT(Z154:AC154,'control variables'!$O$5:$R$5)/J154+H$65*'key variables'!$B$25/scenario!J$65,M154*SUMPRODUCT(Z154:AC154,'control variables'!$O$7:$R$7)/J154+H$65*'key variables'!$B$25/scenario!J$65))</f>
        <v>185369.44785230813</v>
      </c>
      <c r="S154" s="10">
        <f ca="1">IF(IF($A154&gt;='key variables'!$B$26,N154*SUMPRODUCT(Z154:AC154,'control variables'!$O$6:$R$6)/J154+I$65*'key variables'!$B$25/scenario!J$65,N154*SUMPRODUCT(Z154:AC154,'control variables'!$O$7:$R$7)/J154+I$65*'key variables'!$B$25/scenario!J$65)&lt;'key variables'!$B$28,0,IF($A154&gt;='key variables'!$B$26,N154*SUMPRODUCT(Z154:AC154,'control variables'!$O$6:$R$6)/J154+I$65*'key variables'!$B$25/scenario!J$65,N154*SUMPRODUCT(Z154:AC154,'control variables'!$O$7:$R$7)/J154+I$65*'key variables'!$B$25/scenario!J$65))</f>
        <v>83322.649217958169</v>
      </c>
      <c r="T154" s="10">
        <f t="shared" ca="1" si="109"/>
        <v>384197.61297493265</v>
      </c>
      <c r="U154" s="82">
        <f ca="1">SUMPRODUCT(P124:P153,'control variables'!AD$7:AD$36)</f>
        <v>104263.41243559895</v>
      </c>
      <c r="V154" s="82">
        <f ca="1">SUMPRODUCT(Q124:Q153,'control variables'!AE$7:AE$36)</f>
        <v>120347.89246414707</v>
      </c>
      <c r="W154" s="82">
        <f ca="1">SUMPRODUCT(R124:R153,'control variables'!AF$7:AF$36)</f>
        <v>360468.27066697914</v>
      </c>
      <c r="X154" s="82">
        <f ca="1">SUMPRODUCT(S124:S153,'control variables'!AG$7:AG$36)</f>
        <v>162028.70332180656</v>
      </c>
      <c r="Y154" s="82">
        <f t="shared" ca="1" si="103"/>
        <v>747108.27888853173</v>
      </c>
      <c r="Z154" s="10">
        <f ca="1">IF($A154&gt;='key variables'!$B$26,SUMPRODUCT(P124:P153,'control variables'!V$7:V$36)*$E154,SUMPRODUCT(P124:P153,'control variables'!Z$7:Z$36)*$E154)</f>
        <v>236094.1950629128</v>
      </c>
      <c r="AA154" s="10">
        <f ca="1">IF($A154&gt;='key variables'!$B$26,SUMPRODUCT(Q124:Q153,'control variables'!W$7:W$36)*$E154,SUMPRODUCT(Q124:Q153,'control variables'!AA$7:AA$36)*$E154)</f>
        <v>272515.91076007701</v>
      </c>
      <c r="AB154" s="10">
        <f ca="1">IF($A154&gt;='key variables'!$B$26,SUMPRODUCT(R124:R153,'control variables'!X$7:X$36)*$E154,SUMPRODUCT(R124:R153,'control variables'!AB$7:AB$36)*$E154)</f>
        <v>816244.78060707625</v>
      </c>
      <c r="AC154" s="10">
        <f ca="1">IF($A154&gt;='key variables'!$B$26,SUMPRODUCT(S124:S153,'control variables'!Y$7:Y$36)*$E154,SUMPRODUCT(S124:S153,'control variables'!AC$7:AC$36)*$E154)</f>
        <v>366897.98841446941</v>
      </c>
      <c r="AD154" s="10">
        <f t="shared" ca="1" si="104"/>
        <v>1691752.8748445355</v>
      </c>
      <c r="AE154" s="82">
        <f ca="1">SUMPRODUCT(P124:P153,'control variables'!AL$7:AL$36)</f>
        <v>244634.02431446494</v>
      </c>
      <c r="AF154" s="82">
        <f ca="1">SUMPRODUCT(Q124:Q153,'control variables'!AM$7:AM$36)</f>
        <v>281634.83753177529</v>
      </c>
      <c r="AG154" s="82">
        <f ca="1">SUMPRODUCT(R124:R153,'control variables'!AN$7:AN$36)</f>
        <v>803014.93866190873</v>
      </c>
      <c r="AH154" s="82">
        <f ca="1">SUMPRODUCT(S124:S153,'control variables'!AO$7:AO$36)</f>
        <v>347697.50314856879</v>
      </c>
      <c r="AI154" s="82">
        <f t="shared" ca="1" si="69"/>
        <v>1676981.3036567178</v>
      </c>
      <c r="AJ154" s="10">
        <f ca="1">SUMPRODUCT(P124:P153,'control variables'!AP$7:AP$36)</f>
        <v>290.92703069941234</v>
      </c>
      <c r="AK154" s="10">
        <f ca="1">SUMPRODUCT(Q124:Q153,'control variables'!AQ$7:AQ$36)</f>
        <v>839.51920879131126</v>
      </c>
      <c r="AL154" s="10">
        <f ca="1">SUMPRODUCT(R124:R153,'control variables'!AR$7:AR$36)</f>
        <v>30174.524657325586</v>
      </c>
      <c r="AM154" s="10">
        <f ca="1">SUMPRODUCT(S124:S153,'control variables'!AS$7:AS$36)</f>
        <v>22605.499112454985</v>
      </c>
      <c r="AN154" s="10">
        <f t="shared" ca="1" si="90"/>
        <v>53910.470009271296</v>
      </c>
      <c r="AO154" s="82">
        <f ca="1">SUMPRODUCT(P124:P153,'control variables'!AX$7:AX$36)</f>
        <v>378.33376526165733</v>
      </c>
      <c r="AP154" s="82">
        <f ca="1">SUMPRODUCT(Q124:Q153,'control variables'!AY$7:AY$36)</f>
        <v>873.39691333025587</v>
      </c>
      <c r="AQ154" s="82">
        <f ca="1">SUMPRODUCT(R124:R153,'control variables'!AZ$7:AZ$36)</f>
        <v>7848.0445774609607</v>
      </c>
      <c r="AR154" s="82">
        <f ca="1">SUMPRODUCT(S124:S153,'control variables'!BA$7:BA$36)</f>
        <v>5879.4286486707169</v>
      </c>
      <c r="AS154" s="82">
        <f t="shared" ca="1" si="91"/>
        <v>14979.20390472359</v>
      </c>
      <c r="AT154" s="10">
        <f ca="1">SUMPRODUCT(P124:P153,'control variables'!AT$7:AT$36)</f>
        <v>-100.76550479554002</v>
      </c>
      <c r="AU154" s="10">
        <f ca="1">SUMPRODUCT(Q124:Q153,'control variables'!AU$7:AU$36)</f>
        <v>109.30840499640216</v>
      </c>
      <c r="AV154" s="10">
        <f ca="1">SUMPRODUCT(R124:R153,'control variables'!AV$7:AV$36)</f>
        <v>47069.075149236189</v>
      </c>
      <c r="AW154" s="10">
        <f ca="1">SUMPRODUCT(S124:S153,'control variables'!AW$7:AW$36)</f>
        <v>35262.193807312149</v>
      </c>
      <c r="AX154" s="10">
        <f t="shared" ca="1" si="70"/>
        <v>82339.811856749206</v>
      </c>
      <c r="AY154" s="82">
        <f ca="1">SUMPRODUCT(P124:P153,'control variables'!BB$7:BB$36)</f>
        <v>564.84397877924255</v>
      </c>
      <c r="AZ154" s="82">
        <f ca="1">SUMPRODUCT(Q124:Q153,'control variables'!BC$7:BC$36)</f>
        <v>1440.3511386167515</v>
      </c>
      <c r="BA154" s="82">
        <f ca="1">SUMPRODUCT(R124:R153,'control variables'!BD$7:BD$36)</f>
        <v>10082.900705560749</v>
      </c>
      <c r="BB154" s="82">
        <f ca="1">SUMPRODUCT(S124:S153,'control variables'!BE$7:BE$36)</f>
        <v>1432.8521671752189</v>
      </c>
      <c r="BC154" s="82">
        <f t="shared" ca="1" si="92"/>
        <v>13520.947990131963</v>
      </c>
      <c r="BD154" s="10">
        <f ca="1">SUMPRODUCT(P124:P153,'control variables'!BF$7:BF$36)</f>
        <v>118.16044047160011</v>
      </c>
      <c r="BE154" s="10">
        <f ca="1">SUMPRODUCT(Q124:Q153,'control variables'!BG$7:BG$36)</f>
        <v>136.38878347834594</v>
      </c>
      <c r="BF154" s="10">
        <f ca="1">SUMPRODUCT(R124:R153,'control variables'!BH$7:BH$36)</f>
        <v>4085.1424908382892</v>
      </c>
      <c r="BG154" s="10">
        <f ca="1">SUMPRODUCT(S124:S153,'control variables'!BI$7:BI$36)</f>
        <v>9181.2566394623518</v>
      </c>
      <c r="BH154" s="10">
        <f t="shared" ca="1" si="93"/>
        <v>13520.948354250588</v>
      </c>
      <c r="BI154" s="82">
        <f t="shared" ca="1" si="71"/>
        <v>245098.10278844865</v>
      </c>
      <c r="BJ154" s="82">
        <f t="shared" ca="1" si="72"/>
        <v>283184.49707538844</v>
      </c>
      <c r="BK154" s="82">
        <f t="shared" ca="1" si="73"/>
        <v>860166.91451670567</v>
      </c>
      <c r="BL154" s="82">
        <f t="shared" ca="1" si="74"/>
        <v>384392.54912305617</v>
      </c>
      <c r="BM154" s="82">
        <f t="shared" ca="1" si="64"/>
        <v>1772842.063503599</v>
      </c>
      <c r="BN154" s="10">
        <f ca="1">BN153+BI154-INDIRECT(ADDRESS(MAX($D154-'key variables'!$B$9*30,34),scenario!BI$4),TRUE)</f>
        <v>7446561.7071988555</v>
      </c>
      <c r="BO154" s="10">
        <f ca="1">BO153+BJ154-INDIRECT(ADDRESS(MAX($D154-'key variables'!$B$9*30,34),scenario!BJ$4),TRUE)</f>
        <v>8589427.0555047728</v>
      </c>
      <c r="BP154" s="10">
        <f ca="1">BP153+BK154-INDIRECT(ADDRESS(MAX($D154-'key variables'!$B$9*30,34),scenario!BK$4),TRUE)</f>
        <v>25237847.684137117</v>
      </c>
      <c r="BQ154" s="10">
        <f ca="1">BQ153+BL154-INDIRECT(ADDRESS(MAX($D154-'key variables'!$B$9*30,34),scenario!BL$4),TRUE)</f>
        <v>11083125.313671181</v>
      </c>
      <c r="BR154" s="10">
        <f t="shared" ca="1" si="63"/>
        <v>52356961.760511927</v>
      </c>
      <c r="BS154" s="82">
        <f t="shared" ca="1" si="75"/>
        <v>1649084.042720268</v>
      </c>
      <c r="BT154" s="82">
        <f t="shared" ca="1" si="76"/>
        <v>1909383.3232498835</v>
      </c>
      <c r="BU154" s="82">
        <f t="shared" ca="1" si="77"/>
        <v>6145722.5356013533</v>
      </c>
      <c r="BV154" s="82">
        <f t="shared" ca="1" si="78"/>
        <v>2898446.6648311787</v>
      </c>
      <c r="BW154" s="82">
        <f t="shared" ca="1" si="94"/>
        <v>12602636.566402683</v>
      </c>
      <c r="BX154" s="10">
        <f t="shared" ca="1" si="79"/>
        <v>4784.7935996620336</v>
      </c>
      <c r="BY154" s="10">
        <f t="shared" ca="1" si="80"/>
        <v>11045.86570003065</v>
      </c>
      <c r="BZ154" s="10">
        <f t="shared" ca="1" si="81"/>
        <v>99254.353991182754</v>
      </c>
      <c r="CA154" s="10">
        <f t="shared" ca="1" si="82"/>
        <v>74357.234671806567</v>
      </c>
      <c r="CB154" s="10">
        <v>0</v>
      </c>
      <c r="CC154" s="82">
        <f t="shared" ca="1" si="83"/>
        <v>-706.07051645782519</v>
      </c>
      <c r="CD154" s="82">
        <f t="shared" ca="1" si="84"/>
        <v>1921.0422149650121</v>
      </c>
      <c r="CE154" s="82">
        <f t="shared" ca="1" si="85"/>
        <v>495886.99804757669</v>
      </c>
      <c r="CF154" s="82">
        <f t="shared" ca="1" si="86"/>
        <v>371497.91824544995</v>
      </c>
      <c r="CG154" s="82">
        <f t="shared" ca="1" si="95"/>
        <v>868599.88799153385</v>
      </c>
      <c r="CH154" s="13">
        <f t="shared" ca="1" si="96"/>
        <v>89</v>
      </c>
      <c r="CI154" s="81">
        <f t="shared" ca="1" si="105"/>
        <v>8.9108860158022107E-2</v>
      </c>
      <c r="CJ154" s="81">
        <f t="shared" ca="1" si="106"/>
        <v>0.10278489381033032</v>
      </c>
      <c r="CK154" s="81">
        <f t="shared" ca="1" si="107"/>
        <v>0.30200727911797598</v>
      </c>
      <c r="CL154" s="81">
        <f t="shared" ca="1" si="108"/>
        <v>0.13262559319625428</v>
      </c>
      <c r="CM154" s="89">
        <f t="shared" ca="1" si="97"/>
        <v>0.6265266262825826</v>
      </c>
    </row>
    <row r="155" spans="1:91" x14ac:dyDescent="0.3">
      <c r="A155">
        <v>90</v>
      </c>
      <c r="B155" s="3">
        <f t="shared" si="110"/>
        <v>0.43888888888888888</v>
      </c>
      <c r="C155" s="3">
        <f t="shared" si="98"/>
        <v>3</v>
      </c>
      <c r="D155" s="4">
        <f t="shared" ca="1" si="87"/>
        <v>155</v>
      </c>
      <c r="E155" s="58">
        <f>(0.5*(COS(B155*2*PI())+1)*('key variables'!$B$4-'key variables'!$B$6)+'key variables'!$B$6)/'key variables'!$B$4</f>
        <v>1</v>
      </c>
      <c r="F155" s="10">
        <f t="shared" ca="1" si="99"/>
        <v>11690535.099171048</v>
      </c>
      <c r="G155" s="10">
        <f t="shared" ca="1" si="100"/>
        <v>13494007.419260355</v>
      </c>
      <c r="H155" s="10">
        <f t="shared" ca="1" si="101"/>
        <v>40354840.720545866</v>
      </c>
      <c r="I155" s="10">
        <f t="shared" ca="1" si="102"/>
        <v>18014113.660202596</v>
      </c>
      <c r="J155" s="10">
        <f t="shared" ca="1" si="88"/>
        <v>83553496.899179861</v>
      </c>
      <c r="K155" s="82">
        <f t="shared" ca="1" si="65"/>
        <v>2594889.3492519245</v>
      </c>
      <c r="L155" s="82">
        <f t="shared" ca="1" si="66"/>
        <v>2995197.0405056984</v>
      </c>
      <c r="M155" s="82">
        <f t="shared" ca="1" si="67"/>
        <v>8971270.5008073952</v>
      </c>
      <c r="N155" s="82">
        <f t="shared" ca="1" si="68"/>
        <v>4032541.6817002366</v>
      </c>
      <c r="O155" s="82">
        <f t="shared" ca="1" si="89"/>
        <v>18593898.572265256</v>
      </c>
      <c r="P155" s="10">
        <f ca="1">IF(IF($A155&gt;='key variables'!$B$26,K155*SUMPRODUCT(Z155:AC155,'control variables'!$O$3:$R$3)/J155+F$65*'key variables'!$B$25/scenario!J$65,K155*SUMPRODUCT(Z155:AC155,'control variables'!$O$7:$R$7)/J155+F$65*'key variables'!$B$25/scenario!J$65)&lt;'key variables'!$B$28,0,IF($A155&gt;='key variables'!$B$26,K155*SUMPRODUCT(Z155:AC155,'control variables'!$O$3:$R$3)/J155+F$65*'key variables'!$B$25/scenario!J$65,K155*SUMPRODUCT(Z155:AC155,'control variables'!$O$7:$R$7)/J155+F$65*'key variables'!$B$25/scenario!J$65))</f>
        <v>46643.708195242281</v>
      </c>
      <c r="Q155" s="10">
        <f ca="1">IF(IF($A155&gt;='key variables'!$B$26,L155*SUMPRODUCT(Z155:AC155,'control variables'!$O$4:$R$4)/J155+G$65*'key variables'!$B$25/scenario!J$65,L155*SUMPRODUCT(Z155:AC155,'control variables'!$O$7:$R$7)/J155+G$65*'key variables'!$B$25/scenario!J$65)&lt;'key variables'!$B$28,0,IF($A155&gt;='key variables'!$B$26,L155*SUMPRODUCT(Z155:AC155,'control variables'!$O$4:$R$4)/J155+G$65*'key variables'!$B$25/scenario!J$65,L155*SUMPRODUCT(Z155:AC155,'control variables'!$O$7:$R$7)/J155+G$65*'key variables'!$B$25/scenario!J$65))</f>
        <v>53839.32720864455</v>
      </c>
      <c r="R155" s="10">
        <f ca="1">IF(IF($A155&gt;='key variables'!$B$26,M155*SUMPRODUCT(Z155:AC155,'control variables'!$O$5:$R$5)/J155+H$65*'key variables'!$B$25/scenario!J$65,M155*SUMPRODUCT(Z155:AC155,'control variables'!$O$7:$R$7)/J155+H$65*'key variables'!$B$25/scenario!J$65)&lt;'key variables'!$B$28,0,IF($A155&gt;='key variables'!$B$26,M155*SUMPRODUCT(Z155:AC155,'control variables'!$O$5:$R$5)/J155+H$65*'key variables'!$B$25/scenario!J$65,M155*SUMPRODUCT(Z155:AC155,'control variables'!$O$7:$R$7)/J155+H$65*'key variables'!$B$25/scenario!J$65))</f>
        <v>161260.56531114911</v>
      </c>
      <c r="S155" s="10">
        <f ca="1">IF(IF($A155&gt;='key variables'!$B$26,N155*SUMPRODUCT(Z155:AC155,'control variables'!$O$6:$R$6)/J155+I$65*'key variables'!$B$25/scenario!J$65,N155*SUMPRODUCT(Z155:AC155,'control variables'!$O$7:$R$7)/J155+I$65*'key variables'!$B$25/scenario!J$65)&lt;'key variables'!$B$28,0,IF($A155&gt;='key variables'!$B$26,N155*SUMPRODUCT(Z155:AC155,'control variables'!$O$6:$R$6)/J155+I$65*'key variables'!$B$25/scenario!J$65,N155*SUMPRODUCT(Z155:AC155,'control variables'!$O$7:$R$7)/J155+I$65*'key variables'!$B$25/scenario!J$65))</f>
        <v>72485.825856351948</v>
      </c>
      <c r="T155" s="10">
        <f t="shared" ca="1" si="109"/>
        <v>334229.42657138791</v>
      </c>
      <c r="U155" s="82">
        <f ca="1">SUMPRODUCT(P125:P154,'control variables'!AD$7:AD$36)</f>
        <v>91758.818786143063</v>
      </c>
      <c r="V155" s="82">
        <f ca="1">SUMPRODUCT(Q125:Q154,'control variables'!AE$7:AE$36)</f>
        <v>105914.24352941538</v>
      </c>
      <c r="W155" s="82">
        <f ca="1">SUMPRODUCT(R125:R154,'control variables'!AF$7:AF$36)</f>
        <v>317236.33395095373</v>
      </c>
      <c r="X155" s="82">
        <f ca="1">SUMPRODUCT(S125:S154,'control variables'!AG$7:AG$36)</f>
        <v>142596.16176904563</v>
      </c>
      <c r="Y155" s="82">
        <f t="shared" ca="1" si="103"/>
        <v>657505.55803555786</v>
      </c>
      <c r="Z155" s="10">
        <f ca="1">IF($A155&gt;='key variables'!$B$26,SUMPRODUCT(P125:P154,'control variables'!V$7:V$36)*$E155,SUMPRODUCT(P125:P154,'control variables'!Z$7:Z$36)*$E155)</f>
        <v>209598.05244235194</v>
      </c>
      <c r="AA155" s="10">
        <f ca="1">IF($A155&gt;='key variables'!$B$26,SUMPRODUCT(Q125:Q154,'control variables'!W$7:W$36)*$E155,SUMPRODUCT(Q125:Q154,'control variables'!AA$7:AA$36)*$E155)</f>
        <v>241932.26834588323</v>
      </c>
      <c r="AB155" s="10">
        <f ca="1">IF($A155&gt;='key variables'!$B$26,SUMPRODUCT(R125:R154,'control variables'!X$7:X$36)*$E155,SUMPRODUCT(R125:R154,'control variables'!AB$7:AB$36)*$E155)</f>
        <v>724640.07971855858</v>
      </c>
      <c r="AC155" s="10">
        <f ca="1">IF($A155&gt;='key variables'!$B$26,SUMPRODUCT(S125:S154,'control variables'!Y$7:Y$36)*$E155,SUMPRODUCT(S125:S154,'control variables'!AC$7:AC$36)*$E155)</f>
        <v>325722.12881471863</v>
      </c>
      <c r="AD155" s="10">
        <f t="shared" ca="1" si="104"/>
        <v>1501892.5293215124</v>
      </c>
      <c r="AE155" s="82">
        <f ca="1">SUMPRODUCT(P125:P154,'control variables'!AL$7:AL$36)</f>
        <v>224731.91603057555</v>
      </c>
      <c r="AF155" s="82">
        <f ca="1">SUMPRODUCT(Q125:Q154,'control variables'!AM$7:AM$36)</f>
        <v>258722.54211914752</v>
      </c>
      <c r="AG155" s="82">
        <f ca="1">SUMPRODUCT(R125:R154,'control variables'!AN$7:AN$36)</f>
        <v>737685.96282702463</v>
      </c>
      <c r="AH155" s="82">
        <f ca="1">SUMPRODUCT(S125:S154,'control variables'!AO$7:AO$36)</f>
        <v>319410.70462537761</v>
      </c>
      <c r="AI155" s="82">
        <f t="shared" ca="1" si="69"/>
        <v>1540551.1256021254</v>
      </c>
      <c r="AJ155" s="10">
        <f ca="1">SUMPRODUCT(P125:P154,'control variables'!AP$7:AP$36)</f>
        <v>260.31104275421268</v>
      </c>
      <c r="AK155" s="10">
        <f ca="1">SUMPRODUCT(Q125:Q154,'control variables'!AQ$7:AQ$36)</f>
        <v>751.17159147185168</v>
      </c>
      <c r="AL155" s="10">
        <f ca="1">SUMPRODUCT(R125:R154,'control variables'!AR$7:AR$36)</f>
        <v>26999.079319916189</v>
      </c>
      <c r="AM155" s="10">
        <f ca="1">SUMPRODUCT(S125:S154,'control variables'!AS$7:AS$36)</f>
        <v>20226.58751163775</v>
      </c>
      <c r="AN155" s="10">
        <f t="shared" ca="1" si="90"/>
        <v>48237.149465780007</v>
      </c>
      <c r="AO155" s="82">
        <f ca="1">SUMPRODUCT(P125:P154,'control variables'!AX$7:AX$36)</f>
        <v>340.40779466761899</v>
      </c>
      <c r="AP155" s="82">
        <f ca="1">SUMPRODUCT(Q125:Q154,'control variables'!AY$7:AY$36)</f>
        <v>785.84346530803634</v>
      </c>
      <c r="AQ155" s="82">
        <f ca="1">SUMPRODUCT(R125:R154,'control variables'!AZ$7:AZ$36)</f>
        <v>7061.319375549273</v>
      </c>
      <c r="AR155" s="82">
        <f ca="1">SUMPRODUCT(S125:S154,'control variables'!BA$7:BA$36)</f>
        <v>5290.0468421459482</v>
      </c>
      <c r="AS155" s="82">
        <f t="shared" ca="1" si="91"/>
        <v>13477.617477670876</v>
      </c>
      <c r="AT155" s="10">
        <f ca="1">SUMPRODUCT(P125:P154,'control variables'!AT$7:AT$36)</f>
        <v>-101.35455892431671</v>
      </c>
      <c r="AU155" s="10">
        <f ca="1">SUMPRODUCT(Q125:Q154,'control variables'!AU$7:AU$36)</f>
        <v>109.94739913833374</v>
      </c>
      <c r="AV155" s="10">
        <f ca="1">SUMPRODUCT(R125:R154,'control variables'!AV$7:AV$36)</f>
        <v>47344.231147418461</v>
      </c>
      <c r="AW155" s="10">
        <f ca="1">SUMPRODUCT(S125:S154,'control variables'!AW$7:AW$36)</f>
        <v>35468.329239214843</v>
      </c>
      <c r="AX155" s="10">
        <f t="shared" ca="1" si="70"/>
        <v>82821.153226847324</v>
      </c>
      <c r="AY155" s="82">
        <f ca="1">SUMPRODUCT(P125:P154,'control variables'!BB$7:BB$36)</f>
        <v>549.98668097996369</v>
      </c>
      <c r="AZ155" s="82">
        <f ca="1">SUMPRODUCT(Q125:Q154,'control variables'!BC$7:BC$36)</f>
        <v>1402.4650557231898</v>
      </c>
      <c r="BA155" s="82">
        <f ca="1">SUMPRODUCT(R125:R154,'control variables'!BD$7:BD$36)</f>
        <v>9817.686479878761</v>
      </c>
      <c r="BB155" s="82">
        <f ca="1">SUMPRODUCT(S125:S154,'control variables'!BE$7:BE$36)</f>
        <v>1395.1633324706809</v>
      </c>
      <c r="BC155" s="82">
        <f t="shared" ca="1" si="92"/>
        <v>13165.301549052594</v>
      </c>
      <c r="BD155" s="10">
        <f ca="1">SUMPRODUCT(P125:P154,'control variables'!BF$7:BF$36)</f>
        <v>115.05242318163154</v>
      </c>
      <c r="BE155" s="10">
        <f ca="1">SUMPRODUCT(Q125:Q154,'control variables'!BG$7:BG$36)</f>
        <v>132.80129941416487</v>
      </c>
      <c r="BF155" s="10">
        <f ca="1">SUMPRODUCT(R125:R154,'control variables'!BH$7:BH$36)</f>
        <v>3977.6894935167197</v>
      </c>
      <c r="BG155" s="10">
        <f ca="1">SUMPRODUCT(S125:S154,'control variables'!BI$7:BI$36)</f>
        <v>8939.7586874811514</v>
      </c>
      <c r="BH155" s="10">
        <f t="shared" ca="1" si="93"/>
        <v>13165.301903593667</v>
      </c>
      <c r="BI155" s="82">
        <f t="shared" ca="1" si="71"/>
        <v>225180.54815263118</v>
      </c>
      <c r="BJ155" s="82">
        <f t="shared" ca="1" si="72"/>
        <v>260234.95457400903</v>
      </c>
      <c r="BK155" s="82">
        <f t="shared" ca="1" si="73"/>
        <v>794847.88045432186</v>
      </c>
      <c r="BL155" s="82">
        <f t="shared" ca="1" si="74"/>
        <v>356274.19719706313</v>
      </c>
      <c r="BM155" s="82">
        <f t="shared" ca="1" si="64"/>
        <v>1636537.5803780251</v>
      </c>
      <c r="BN155" s="10">
        <f ca="1">BN154+BI155-INDIRECT(ADDRESS(MAX($D155-'key variables'!$B$9*30,34),scenario!BI$4),TRUE)</f>
        <v>7671742.2553514866</v>
      </c>
      <c r="BO155" s="10">
        <f ca="1">BO154+BJ155-INDIRECT(ADDRESS(MAX($D155-'key variables'!$B$9*30,34),scenario!BJ$4),TRUE)</f>
        <v>8849662.0100787822</v>
      </c>
      <c r="BP155" s="10">
        <f ca="1">BP154+BK155-INDIRECT(ADDRESS(MAX($D155-'key variables'!$B$9*30,34),scenario!BK$4),TRUE)</f>
        <v>26032695.564591438</v>
      </c>
      <c r="BQ155" s="10">
        <f ca="1">BQ154+BL155-INDIRECT(ADDRESS(MAX($D155-'key variables'!$B$9*30,34),scenario!BL$4),TRUE)</f>
        <v>11439399.510868244</v>
      </c>
      <c r="BR155" s="10">
        <f t="shared" ca="1" si="63"/>
        <v>53993499.340889953</v>
      </c>
      <c r="BS155" s="82">
        <f t="shared" ca="1" si="75"/>
        <v>1470432.1503396975</v>
      </c>
      <c r="BT155" s="82">
        <f t="shared" ca="1" si="76"/>
        <v>1702854.8945851049</v>
      </c>
      <c r="BU155" s="82">
        <f t="shared" ca="1" si="77"/>
        <v>5508157.5309646633</v>
      </c>
      <c r="BV155" s="82">
        <f t="shared" ca="1" si="78"/>
        <v>2605718.5348029863</v>
      </c>
      <c r="BW155" s="82">
        <f t="shared" ca="1" si="94"/>
        <v>11287163.110692451</v>
      </c>
      <c r="BX155" s="10">
        <f t="shared" ca="1" si="79"/>
        <v>4460.1622901680576</v>
      </c>
      <c r="BY155" s="10">
        <f t="shared" ca="1" si="80"/>
        <v>10296.442810201333</v>
      </c>
      <c r="BZ155" s="10">
        <f t="shared" ca="1" si="81"/>
        <v>92520.297393336543</v>
      </c>
      <c r="CA155" s="10">
        <f t="shared" ca="1" si="82"/>
        <v>69312.359494000688</v>
      </c>
      <c r="CB155" s="10">
        <v>0</v>
      </c>
      <c r="CC155" s="82">
        <f t="shared" ca="1" si="83"/>
        <v>-684.81270944691482</v>
      </c>
      <c r="CD155" s="82">
        <f t="shared" ca="1" si="84"/>
        <v>1776.4229419904937</v>
      </c>
      <c r="CE155" s="82">
        <f t="shared" ca="1" si="85"/>
        <v>468480.52684452519</v>
      </c>
      <c r="CF155" s="82">
        <f t="shared" ca="1" si="86"/>
        <v>350966.12967572693</v>
      </c>
      <c r="CG155" s="82">
        <f t="shared" ca="1" si="95"/>
        <v>820538.26675279578</v>
      </c>
      <c r="CH155" s="13">
        <f t="shared" ca="1" si="96"/>
        <v>90</v>
      </c>
      <c r="CI155" s="81">
        <f t="shared" ca="1" si="105"/>
        <v>9.1818326462249966E-2</v>
      </c>
      <c r="CJ155" s="81">
        <f t="shared" ca="1" si="106"/>
        <v>0.10591611767915901</v>
      </c>
      <c r="CK155" s="81">
        <f t="shared" ca="1" si="107"/>
        <v>0.31156919256178933</v>
      </c>
      <c r="CL155" s="81">
        <f t="shared" ca="1" si="108"/>
        <v>0.13691108015109935</v>
      </c>
      <c r="CM155" s="89">
        <f t="shared" ca="1" si="97"/>
        <v>0.64621471685429765</v>
      </c>
    </row>
    <row r="156" spans="1:91" x14ac:dyDescent="0.3">
      <c r="A156">
        <v>91</v>
      </c>
      <c r="B156" s="3">
        <f t="shared" si="110"/>
        <v>0.44166666666666665</v>
      </c>
      <c r="C156" s="3">
        <f t="shared" si="98"/>
        <v>3.0333333333333332</v>
      </c>
      <c r="D156" s="4">
        <f t="shared" ca="1" si="87"/>
        <v>156</v>
      </c>
      <c r="E156" s="58">
        <f>(0.5*(COS(B156*2*PI())+1)*('key variables'!$B$4-'key variables'!$B$6)+'key variables'!$B$6)/'key variables'!$B$4</f>
        <v>1</v>
      </c>
      <c r="F156" s="10">
        <f t="shared" ca="1" si="99"/>
        <v>11690420.046747867</v>
      </c>
      <c r="G156" s="10">
        <f t="shared" ca="1" si="100"/>
        <v>13493874.617960941</v>
      </c>
      <c r="H156" s="10">
        <f t="shared" ca="1" si="101"/>
        <v>40350863.031052351</v>
      </c>
      <c r="I156" s="10">
        <f t="shared" ca="1" si="102"/>
        <v>18005173.901515115</v>
      </c>
      <c r="J156" s="10">
        <f t="shared" ca="1" si="88"/>
        <v>83540331.59727627</v>
      </c>
      <c r="K156" s="82">
        <f t="shared" ca="1" si="65"/>
        <v>2548245.6410566829</v>
      </c>
      <c r="L156" s="82">
        <f t="shared" ca="1" si="66"/>
        <v>2941357.7132970542</v>
      </c>
      <c r="M156" s="82">
        <f t="shared" ca="1" si="67"/>
        <v>8810009.9354962502</v>
      </c>
      <c r="N156" s="82">
        <f t="shared" ca="1" si="68"/>
        <v>3960055.8558438849</v>
      </c>
      <c r="O156" s="82">
        <f t="shared" ca="1" si="89"/>
        <v>18259669.145693872</v>
      </c>
      <c r="P156" s="10">
        <f ca="1">IF(IF($A156&gt;='key variables'!$B$26,K156*SUMPRODUCT(Z156:AC156,'control variables'!$O$3:$R$3)/J156+F$65*'key variables'!$B$25/scenario!J$65,K156*SUMPRODUCT(Z156:AC156,'control variables'!$O$7:$R$7)/J156+F$65*'key variables'!$B$25/scenario!J$65)&lt;'key variables'!$B$28,0,IF($A156&gt;='key variables'!$B$26,K156*SUMPRODUCT(Z156:AC156,'control variables'!$O$3:$R$3)/J156+F$65*'key variables'!$B$25/scenario!J$65,K156*SUMPRODUCT(Z156:AC156,'control variables'!$O$7:$R$7)/J156+F$65*'key variables'!$B$25/scenario!J$65))</f>
        <v>40516.590708587304</v>
      </c>
      <c r="Q156" s="10">
        <f ca="1">IF(IF($A156&gt;='key variables'!$B$26,L156*SUMPRODUCT(Z156:AC156,'control variables'!$O$4:$R$4)/J156+G$65*'key variables'!$B$25/scenario!J$65,L156*SUMPRODUCT(Z156:AC156,'control variables'!$O$7:$R$7)/J156+G$65*'key variables'!$B$25/scenario!J$65)&lt;'key variables'!$B$28,0,IF($A156&gt;='key variables'!$B$26,L156*SUMPRODUCT(Z156:AC156,'control variables'!$O$4:$R$4)/J156+G$65*'key variables'!$B$25/scenario!J$65,L156*SUMPRODUCT(Z156:AC156,'control variables'!$O$7:$R$7)/J156+G$65*'key variables'!$B$25/scenario!J$65))</f>
        <v>46766.993211763191</v>
      </c>
      <c r="R156" s="10">
        <f ca="1">IF(IF($A156&gt;='key variables'!$B$26,M156*SUMPRODUCT(Z156:AC156,'control variables'!$O$5:$R$5)/J156+H$65*'key variables'!$B$25/scenario!J$65,M156*SUMPRODUCT(Z156:AC156,'control variables'!$O$7:$R$7)/J156+H$65*'key variables'!$B$25/scenario!J$65)&lt;'key variables'!$B$28,0,IF($A156&gt;='key variables'!$B$26,M156*SUMPRODUCT(Z156:AC156,'control variables'!$O$5:$R$5)/J156+H$65*'key variables'!$B$25/scenario!J$65,M156*SUMPRODUCT(Z156:AC156,'control variables'!$O$7:$R$7)/J156+H$65*'key variables'!$B$25/scenario!J$65))</f>
        <v>140077.37752749451</v>
      </c>
      <c r="S156" s="10">
        <f ca="1">IF(IF($A156&gt;='key variables'!$B$26,N156*SUMPRODUCT(Z156:AC156,'control variables'!$O$6:$R$6)/J156+I$65*'key variables'!$B$25/scenario!J$65,N156*SUMPRODUCT(Z156:AC156,'control variables'!$O$7:$R$7)/J156+I$65*'key variables'!$B$25/scenario!J$65)&lt;'key variables'!$B$28,0,IF($A156&gt;='key variables'!$B$26,N156*SUMPRODUCT(Z156:AC156,'control variables'!$O$6:$R$6)/J156+I$65*'key variables'!$B$25/scenario!J$65,N156*SUMPRODUCT(Z156:AC156,'control variables'!$O$7:$R$7)/J156+I$65*'key variables'!$B$25/scenario!J$65))</f>
        <v>62964.087805851406</v>
      </c>
      <c r="T156" s="10">
        <f t="shared" ca="1" si="109"/>
        <v>290325.0492536964</v>
      </c>
      <c r="U156" s="82">
        <f ca="1">SUMPRODUCT(P126:P155,'control variables'!AD$7:AD$36)</f>
        <v>80513.903598913399</v>
      </c>
      <c r="V156" s="82">
        <f ca="1">SUMPRODUCT(Q126:Q155,'control variables'!AE$7:AE$36)</f>
        <v>92934.600794653787</v>
      </c>
      <c r="W156" s="82">
        <f ca="1">SUMPRODUCT(R126:R155,'control variables'!AF$7:AF$36)</f>
        <v>278359.4639478618</v>
      </c>
      <c r="X156" s="82">
        <f ca="1">SUMPRODUCT(S126:S155,'control variables'!AG$7:AG$36)</f>
        <v>125121.20114586508</v>
      </c>
      <c r="Y156" s="82">
        <f t="shared" ca="1" si="103"/>
        <v>576929.16948729404</v>
      </c>
      <c r="Z156" s="10">
        <f ca="1">IF($A156&gt;='key variables'!$B$26,SUMPRODUCT(P126:P155,'control variables'!V$7:V$36)*$E156,SUMPRODUCT(P126:P155,'control variables'!Z$7:Z$36)*$E156)</f>
        <v>185368.60640679934</v>
      </c>
      <c r="AA156" s="10">
        <f ca="1">IF($A156&gt;='key variables'!$B$26,SUMPRODUCT(Q126:Q155,'control variables'!W$7:W$36)*$E156,SUMPRODUCT(Q126:Q155,'control variables'!AA$7:AA$36)*$E156)</f>
        <v>213965.00065498869</v>
      </c>
      <c r="AB156" s="10">
        <f ca="1">IF($A156&gt;='key variables'!$B$26,SUMPRODUCT(R126:R155,'control variables'!X$7:X$36)*$E156,SUMPRODUCT(R126:R155,'control variables'!AB$7:AB$36)*$E156)</f>
        <v>640871.99360254663</v>
      </c>
      <c r="AC156" s="10">
        <f ca="1">IF($A156&gt;='key variables'!$B$26,SUMPRODUCT(S126:S155,'control variables'!Y$7:Y$36)*$E156,SUMPRODUCT(S126:S155,'control variables'!AC$7:AC$36)*$E156)</f>
        <v>288068.78876342124</v>
      </c>
      <c r="AD156" s="10">
        <f t="shared" ca="1" si="104"/>
        <v>1328274.389427756</v>
      </c>
      <c r="AE156" s="82">
        <f ca="1">SUMPRODUCT(P126:P155,'control variables'!AL$7:AL$36)</f>
        <v>204879.97483512849</v>
      </c>
      <c r="AF156" s="82">
        <f ca="1">SUMPRODUCT(Q126:Q155,'control variables'!AM$7:AM$36)</f>
        <v>235868.00155007621</v>
      </c>
      <c r="AG156" s="82">
        <f ca="1">SUMPRODUCT(R126:R155,'control variables'!AN$7:AN$36)</f>
        <v>672521.66122975398</v>
      </c>
      <c r="AH156" s="82">
        <f ca="1">SUMPRODUCT(S126:S155,'control variables'!AO$7:AO$36)</f>
        <v>291195.20841363072</v>
      </c>
      <c r="AI156" s="82">
        <f t="shared" ca="1" si="69"/>
        <v>1404464.8460285894</v>
      </c>
      <c r="AJ156" s="10">
        <f ca="1">SUMPRODUCT(P126:P155,'control variables'!AP$7:AP$36)</f>
        <v>231.76870341508686</v>
      </c>
      <c r="AK156" s="10">
        <f ca="1">SUMPRODUCT(Q126:Q155,'control variables'!AQ$7:AQ$36)</f>
        <v>668.80783832925181</v>
      </c>
      <c r="AL156" s="10">
        <f ca="1">SUMPRODUCT(R126:R155,'control variables'!AR$7:AR$36)</f>
        <v>24038.70977262564</v>
      </c>
      <c r="AM156" s="10">
        <f ca="1">SUMPRODUCT(S126:S155,'control variables'!AS$7:AS$36)</f>
        <v>18008.801749184357</v>
      </c>
      <c r="AN156" s="10">
        <f t="shared" ca="1" si="90"/>
        <v>42948.088063554336</v>
      </c>
      <c r="AO156" s="82">
        <f ca="1">SUMPRODUCT(P126:P155,'control variables'!AX$7:AX$36)</f>
        <v>304.58465058595465</v>
      </c>
      <c r="AP156" s="82">
        <f ca="1">SUMPRODUCT(Q126:Q155,'control variables'!AY$7:AY$36)</f>
        <v>703.1444668586862</v>
      </c>
      <c r="AQ156" s="82">
        <f ca="1">SUMPRODUCT(R126:R155,'control variables'!AZ$7:AZ$36)</f>
        <v>6318.2145895852991</v>
      </c>
      <c r="AR156" s="82">
        <f ca="1">SUMPRODUCT(S126:S155,'control variables'!BA$7:BA$36)</f>
        <v>4733.3436373618588</v>
      </c>
      <c r="AS156" s="82">
        <f t="shared" ca="1" si="91"/>
        <v>12059.2873443918</v>
      </c>
      <c r="AT156" s="10">
        <f ca="1">SUMPRODUCT(P126:P155,'control variables'!AT$7:AT$36)</f>
        <v>-100.85853429928784</v>
      </c>
      <c r="AU156" s="10">
        <f ca="1">SUMPRODUCT(Q126:Q155,'control variables'!AU$7:AU$36)</f>
        <v>109.40932154212794</v>
      </c>
      <c r="AV156" s="10">
        <f ca="1">SUMPRODUCT(R126:R155,'control variables'!AV$7:AV$36)</f>
        <v>47112.530622534177</v>
      </c>
      <c r="AW156" s="10">
        <f ca="1">SUMPRODUCT(S126:S155,'control variables'!AW$7:AW$36)</f>
        <v>35294.748840878558</v>
      </c>
      <c r="AX156" s="10">
        <f t="shared" ca="1" si="70"/>
        <v>82415.830250655577</v>
      </c>
      <c r="AY156" s="82">
        <f ca="1">SUMPRODUCT(P126:P155,'control variables'!BB$7:BB$36)</f>
        <v>529.79613162765349</v>
      </c>
      <c r="AZ156" s="82">
        <f ca="1">SUMPRODUCT(Q126:Q155,'control variables'!BC$7:BC$36)</f>
        <v>1350.9791908800357</v>
      </c>
      <c r="BA156" s="82">
        <f ca="1">SUMPRODUCT(R126:R155,'control variables'!BD$7:BD$36)</f>
        <v>9457.2696002475932</v>
      </c>
      <c r="BB156" s="82">
        <f ca="1">SUMPRODUCT(S126:S155,'control variables'!BE$7:BE$36)</f>
        <v>1343.9455210346091</v>
      </c>
      <c r="BC156" s="82">
        <f t="shared" ca="1" si="92"/>
        <v>12681.990443789891</v>
      </c>
      <c r="BD156" s="10">
        <f ca="1">SUMPRODUCT(P126:P155,'control variables'!BF$7:BF$36)</f>
        <v>110.82873612031482</v>
      </c>
      <c r="BE156" s="10">
        <f ca="1">SUMPRODUCT(Q126:Q155,'control variables'!BG$7:BG$36)</f>
        <v>127.92603373483057</v>
      </c>
      <c r="BF156" s="10">
        <f ca="1">SUMPRODUCT(R126:R155,'control variables'!BH$7:BH$36)</f>
        <v>3831.6646190890046</v>
      </c>
      <c r="BG156" s="10">
        <f ca="1">SUMPRODUCT(S126:S155,'control variables'!BI$7:BI$36)</f>
        <v>8611.5713963712642</v>
      </c>
      <c r="BH156" s="10">
        <f t="shared" ca="1" si="93"/>
        <v>12681.990785315415</v>
      </c>
      <c r="BI156" s="82">
        <f t="shared" ca="1" si="71"/>
        <v>205308.91243245688</v>
      </c>
      <c r="BJ156" s="82">
        <f t="shared" ca="1" si="72"/>
        <v>237328.39006249837</v>
      </c>
      <c r="BK156" s="82">
        <f t="shared" ca="1" si="73"/>
        <v>729091.46145253582</v>
      </c>
      <c r="BL156" s="82">
        <f t="shared" ca="1" si="74"/>
        <v>327833.90277554386</v>
      </c>
      <c r="BM156" s="82">
        <f t="shared" ca="1" si="64"/>
        <v>1499562.6667230348</v>
      </c>
      <c r="BN156" s="10">
        <f ca="1">BN155+BI156-INDIRECT(ADDRESS(MAX($D156-'key variables'!$B$9*30,34),scenario!BI$4),TRUE)</f>
        <v>7877051.1677839439</v>
      </c>
      <c r="BO156" s="10">
        <f ca="1">BO155+BJ156-INDIRECT(ADDRESS(MAX($D156-'key variables'!$B$9*30,34),scenario!BJ$4),TRUE)</f>
        <v>9086990.4001412801</v>
      </c>
      <c r="BP156" s="10">
        <f ca="1">BP155+BK156-INDIRECT(ADDRESS(MAX($D156-'key variables'!$B$9*30,34),scenario!BK$4),TRUE)</f>
        <v>26761787.026043974</v>
      </c>
      <c r="BQ156" s="10">
        <f ca="1">BQ155+BL156-INDIRECT(ADDRESS(MAX($D156-'key variables'!$B$9*30,34),scenario!BL$4),TRUE)</f>
        <v>11767233.413643789</v>
      </c>
      <c r="BR156" s="10">
        <f t="shared" ca="1" si="63"/>
        <v>55493062.007612988</v>
      </c>
      <c r="BS156" s="82">
        <f t="shared" ca="1" si="75"/>
        <v>1305528.9998797076</v>
      </c>
      <c r="BT156" s="82">
        <f t="shared" ca="1" si="76"/>
        <v>1512165.5717006349</v>
      </c>
      <c r="BU156" s="82">
        <f t="shared" ca="1" si="77"/>
        <v>4915311.7824205337</v>
      </c>
      <c r="BV156" s="82">
        <f t="shared" ca="1" si="78"/>
        <v>2332237.1484369226</v>
      </c>
      <c r="BW156" s="82">
        <f t="shared" ca="1" si="94"/>
        <v>10065243.502437798</v>
      </c>
      <c r="BX156" s="10">
        <f t="shared" ca="1" si="79"/>
        <v>4124.122073006044</v>
      </c>
      <c r="BY156" s="10">
        <f t="shared" ca="1" si="80"/>
        <v>9520.6820524451523</v>
      </c>
      <c r="BZ156" s="10">
        <f t="shared" ca="1" si="81"/>
        <v>85549.577763585243</v>
      </c>
      <c r="CA156" s="10">
        <f t="shared" ca="1" si="82"/>
        <v>64090.18621395668</v>
      </c>
      <c r="CB156" s="10">
        <v>0</v>
      </c>
      <c r="CC156" s="82">
        <f t="shared" ca="1" si="83"/>
        <v>-656.77012231849471</v>
      </c>
      <c r="CD156" s="82">
        <f t="shared" ca="1" si="84"/>
        <v>1632.6769919189314</v>
      </c>
      <c r="CE156" s="82">
        <f t="shared" ca="1" si="85"/>
        <v>439088.49140503135</v>
      </c>
      <c r="CF156" s="82">
        <f t="shared" ca="1" si="86"/>
        <v>328946.83894667093</v>
      </c>
      <c r="CG156" s="82">
        <f t="shared" ca="1" si="95"/>
        <v>769011.2372213027</v>
      </c>
      <c r="CH156" s="13">
        <f t="shared" ca="1" si="96"/>
        <v>91</v>
      </c>
      <c r="CI156" s="81">
        <f t="shared" ca="1" si="105"/>
        <v>9.4290398627538671E-2</v>
      </c>
      <c r="CJ156" s="81">
        <f t="shared" ca="1" si="106"/>
        <v>0.10877369321380034</v>
      </c>
      <c r="CK156" s="81">
        <f t="shared" ca="1" si="107"/>
        <v>0.32034571223699221</v>
      </c>
      <c r="CL156" s="81">
        <f t="shared" ca="1" si="108"/>
        <v>0.14085691532049707</v>
      </c>
      <c r="CM156" s="89">
        <f t="shared" ca="1" si="97"/>
        <v>0.66426671939882831</v>
      </c>
    </row>
    <row r="157" spans="1:91" x14ac:dyDescent="0.3">
      <c r="A157">
        <v>92</v>
      </c>
      <c r="B157" s="3">
        <f t="shared" si="110"/>
        <v>0.44444444444444442</v>
      </c>
      <c r="C157" s="3">
        <f t="shared" si="98"/>
        <v>3.0666666666666669</v>
      </c>
      <c r="D157" s="4">
        <f t="shared" ca="1" si="87"/>
        <v>157</v>
      </c>
      <c r="E157" s="58">
        <f>(0.5*(COS(B157*2*PI())+1)*('key variables'!$B$4-'key variables'!$B$6)+'key variables'!$B$6)/'key variables'!$B$4</f>
        <v>1</v>
      </c>
      <c r="F157" s="10">
        <f t="shared" ca="1" si="99"/>
        <v>11690309.218011746</v>
      </c>
      <c r="G157" s="10">
        <f t="shared" ca="1" si="100"/>
        <v>13493746.691927206</v>
      </c>
      <c r="H157" s="10">
        <f t="shared" ca="1" si="101"/>
        <v>40347031.366433263</v>
      </c>
      <c r="I157" s="10">
        <f t="shared" ca="1" si="102"/>
        <v>17996562.330118746</v>
      </c>
      <c r="J157" s="10">
        <f t="shared" ca="1" si="88"/>
        <v>83527649.60649097</v>
      </c>
      <c r="K157" s="82">
        <f t="shared" ca="1" si="65"/>
        <v>2507729.0503480947</v>
      </c>
      <c r="L157" s="82">
        <f t="shared" ca="1" si="66"/>
        <v>2894590.7200852907</v>
      </c>
      <c r="M157" s="82">
        <f t="shared" ca="1" si="67"/>
        <v>8669932.5579687543</v>
      </c>
      <c r="N157" s="82">
        <f t="shared" ca="1" si="68"/>
        <v>3897091.7680380344</v>
      </c>
      <c r="O157" s="82">
        <f t="shared" ca="1" si="89"/>
        <v>17969344.096440174</v>
      </c>
      <c r="P157" s="10">
        <f ca="1">IF(IF($A157&gt;='key variables'!$B$26,K157*SUMPRODUCT(Z157:AC157,'control variables'!$O$3:$R$3)/J157+F$65*'key variables'!$B$25/scenario!J$65,K157*SUMPRODUCT(Z157:AC157,'control variables'!$O$7:$R$7)/J157+F$65*'key variables'!$B$25/scenario!J$65)&lt;'key variables'!$B$28,0,IF($A157&gt;='key variables'!$B$26,K157*SUMPRODUCT(Z157:AC157,'control variables'!$O$3:$R$3)/J157+F$65*'key variables'!$B$25/scenario!J$65,K157*SUMPRODUCT(Z157:AC157,'control variables'!$O$7:$R$7)/J157+F$65*'key variables'!$B$25/scenario!J$65))</f>
        <v>35148.738664575649</v>
      </c>
      <c r="Q157" s="10">
        <f ca="1">IF(IF($A157&gt;='key variables'!$B$26,L157*SUMPRODUCT(Z157:AC157,'control variables'!$O$4:$R$4)/J157+G$65*'key variables'!$B$25/scenario!J$65,L157*SUMPRODUCT(Z157:AC157,'control variables'!$O$7:$R$7)/J157+G$65*'key variables'!$B$25/scenario!J$65)&lt;'key variables'!$B$28,0,IF($A157&gt;='key variables'!$B$26,L157*SUMPRODUCT(Z157:AC157,'control variables'!$O$4:$R$4)/J157+G$65*'key variables'!$B$25/scenario!J$65,L157*SUMPRODUCT(Z157:AC157,'control variables'!$O$7:$R$7)/J157+G$65*'key variables'!$B$25/scenario!J$65))</f>
        <v>40571.054814339353</v>
      </c>
      <c r="R157" s="10">
        <f ca="1">IF(IF($A157&gt;='key variables'!$B$26,M157*SUMPRODUCT(Z157:AC157,'control variables'!$O$5:$R$5)/J157+H$65*'key variables'!$B$25/scenario!J$65,M157*SUMPRODUCT(Z157:AC157,'control variables'!$O$7:$R$7)/J157+H$65*'key variables'!$B$25/scenario!J$65)&lt;'key variables'!$B$28,0,IF($A157&gt;='key variables'!$B$26,M157*SUMPRODUCT(Z157:AC157,'control variables'!$O$5:$R$5)/J157+H$65*'key variables'!$B$25/scenario!J$65,M157*SUMPRODUCT(Z157:AC157,'control variables'!$O$7:$R$7)/J157+H$65*'key variables'!$B$25/scenario!J$65))</f>
        <v>121519.18632407252</v>
      </c>
      <c r="S157" s="10">
        <f ca="1">IF(IF($A157&gt;='key variables'!$B$26,N157*SUMPRODUCT(Z157:AC157,'control variables'!$O$6:$R$6)/J157+I$65*'key variables'!$B$25/scenario!J$65,N157*SUMPRODUCT(Z157:AC157,'control variables'!$O$7:$R$7)/J157+I$65*'key variables'!$B$25/scenario!J$65)&lt;'key variables'!$B$28,0,IF($A157&gt;='key variables'!$B$26,N157*SUMPRODUCT(Z157:AC157,'control variables'!$O$6:$R$6)/J157+I$65*'key variables'!$B$25/scenario!J$65,N157*SUMPRODUCT(Z157:AC157,'control variables'!$O$7:$R$7)/J157+I$65*'key variables'!$B$25/scenario!J$65))</f>
        <v>54622.272724249939</v>
      </c>
      <c r="T157" s="10">
        <f t="shared" ca="1" si="109"/>
        <v>251861.25252723746</v>
      </c>
      <c r="U157" s="82">
        <f ca="1">SUMPRODUCT(P127:P156,'control variables'!AD$7:AD$36)</f>
        <v>70463.104741936346</v>
      </c>
      <c r="V157" s="82">
        <f ca="1">SUMPRODUCT(Q127:Q156,'control variables'!AE$7:AE$36)</f>
        <v>81333.28800657118</v>
      </c>
      <c r="W157" s="82">
        <f ca="1">SUMPRODUCT(R127:R156,'control variables'!AF$7:AF$36)</f>
        <v>243610.99372074366</v>
      </c>
      <c r="X157" s="82">
        <f ca="1">SUMPRODUCT(S127:S156,'control variables'!AG$7:AG$36)</f>
        <v>109501.93578611886</v>
      </c>
      <c r="Y157" s="82">
        <f t="shared" ca="1" si="103"/>
        <v>504909.32225537003</v>
      </c>
      <c r="Z157" s="10">
        <f ca="1">IF($A157&gt;='key variables'!$B$26,SUMPRODUCT(P127:P156,'control variables'!V$7:V$36)*$E157,SUMPRODUCT(P127:P156,'control variables'!Z$7:Z$36)*$E157)</f>
        <v>163383.34396225476</v>
      </c>
      <c r="AA157" s="10">
        <f ca="1">IF($A157&gt;='key variables'!$B$26,SUMPRODUCT(Q127:Q156,'control variables'!W$7:W$36)*$E157,SUMPRODUCT(Q127:Q156,'control variables'!AA$7:AA$36)*$E157)</f>
        <v>188588.12166489803</v>
      </c>
      <c r="AB157" s="10">
        <f ca="1">IF($A157&gt;='key variables'!$B$26,SUMPRODUCT(R127:R156,'control variables'!X$7:X$36)*$E157,SUMPRODUCT(R127:R156,'control variables'!AB$7:AB$36)*$E157)</f>
        <v>564862.68843579164</v>
      </c>
      <c r="AC157" s="10">
        <f ca="1">IF($A157&gt;='key variables'!$B$26,SUMPRODUCT(S127:S156,'control variables'!Y$7:Y$36)*$E157,SUMPRODUCT(S127:S156,'control variables'!AC$7:AC$36)*$E157)</f>
        <v>253902.98234230978</v>
      </c>
      <c r="AD157" s="10">
        <f t="shared" ca="1" si="104"/>
        <v>1170737.1364052542</v>
      </c>
      <c r="AE157" s="82">
        <f ca="1">SUMPRODUCT(P127:P156,'control variables'!AL$7:AL$36)</f>
        <v>185493.29510229014</v>
      </c>
      <c r="AF157" s="82">
        <f ca="1">SUMPRODUCT(Q127:Q156,'control variables'!AM$7:AM$36)</f>
        <v>213549.09308205385</v>
      </c>
      <c r="AG157" s="82">
        <f ca="1">SUMPRODUCT(R127:R156,'control variables'!AN$7:AN$36)</f>
        <v>608884.58752282092</v>
      </c>
      <c r="AH157" s="82">
        <f ca="1">SUMPRODUCT(S127:S156,'control variables'!AO$7:AO$36)</f>
        <v>263640.98672947107</v>
      </c>
      <c r="AI157" s="82">
        <f t="shared" ca="1" si="69"/>
        <v>1271567.962436636</v>
      </c>
      <c r="AJ157" s="10">
        <f ca="1">SUMPRODUCT(P127:P156,'control variables'!AP$7:AP$36)</f>
        <v>205.45568686183412</v>
      </c>
      <c r="AK157" s="10">
        <f ca="1">SUMPRODUCT(Q127:Q156,'control variables'!AQ$7:AQ$36)</f>
        <v>592.87717356911401</v>
      </c>
      <c r="AL157" s="10">
        <f ca="1">SUMPRODUCT(R127:R156,'control variables'!AR$7:AR$36)</f>
        <v>21309.56231291404</v>
      </c>
      <c r="AM157" s="10">
        <f ca="1">SUMPRODUCT(S127:S156,'control variables'!AS$7:AS$36)</f>
        <v>15964.237959733182</v>
      </c>
      <c r="AN157" s="10">
        <f t="shared" ca="1" si="90"/>
        <v>38072.133133078169</v>
      </c>
      <c r="AO157" s="82">
        <f ca="1">SUMPRODUCT(P127:P156,'control variables'!AX$7:AX$36)</f>
        <v>271.18784051392902</v>
      </c>
      <c r="AP157" s="82">
        <f ca="1">SUMPRODUCT(Q127:Q156,'control variables'!AY$7:AY$36)</f>
        <v>626.04674651165146</v>
      </c>
      <c r="AQ157" s="82">
        <f ca="1">SUMPRODUCT(R127:R156,'control variables'!AZ$7:AZ$36)</f>
        <v>5625.4409641358652</v>
      </c>
      <c r="AR157" s="82">
        <f ca="1">SUMPRODUCT(S127:S156,'control variables'!BA$7:BA$36)</f>
        <v>4214.3464450920046</v>
      </c>
      <c r="AS157" s="82">
        <f t="shared" ca="1" si="91"/>
        <v>10737.02199625345</v>
      </c>
      <c r="AT157" s="10">
        <f ca="1">SUMPRODUCT(P127:P156,'control variables'!AT$7:AT$36)</f>
        <v>-99.279690381918755</v>
      </c>
      <c r="AU157" s="10">
        <f ca="1">SUMPRODUCT(Q127:Q156,'control variables'!AU$7:AU$36)</f>
        <v>107.69662322640905</v>
      </c>
      <c r="AV157" s="10">
        <f ca="1">SUMPRODUCT(R127:R156,'control variables'!AV$7:AV$36)</f>
        <v>46375.02900284448</v>
      </c>
      <c r="AW157" s="10">
        <f ca="1">SUMPRODUCT(S127:S156,'control variables'!AW$7:AW$36)</f>
        <v>34742.243295268177</v>
      </c>
      <c r="AX157" s="10">
        <f t="shared" ca="1" si="70"/>
        <v>81125.689230957156</v>
      </c>
      <c r="AY157" s="82">
        <f ca="1">SUMPRODUCT(P127:P156,'control variables'!BB$7:BB$36)</f>
        <v>505.02668970487383</v>
      </c>
      <c r="AZ157" s="82">
        <f ca="1">SUMPRODUCT(Q127:Q156,'control variables'!BC$7:BC$36)</f>
        <v>1287.8171581475935</v>
      </c>
      <c r="BA157" s="82">
        <f ca="1">SUMPRODUCT(R127:R156,'control variables'!BD$7:BD$36)</f>
        <v>9015.1159563700312</v>
      </c>
      <c r="BB157" s="82">
        <f ca="1">SUMPRODUCT(S127:S156,'control variables'!BE$7:BE$36)</f>
        <v>1281.1123319201927</v>
      </c>
      <c r="BC157" s="82">
        <f t="shared" ca="1" si="92"/>
        <v>12089.072136142691</v>
      </c>
      <c r="BD157" s="10">
        <f ca="1">SUMPRODUCT(P127:P156,'control variables'!BF$7:BF$36)</f>
        <v>105.64718461620426</v>
      </c>
      <c r="BE157" s="10">
        <f ca="1">SUMPRODUCT(Q127:Q156,'control variables'!BG$7:BG$36)</f>
        <v>121.9451360388213</v>
      </c>
      <c r="BF157" s="10">
        <f ca="1">SUMPRODUCT(R127:R156,'control variables'!BH$7:BH$36)</f>
        <v>3652.5236465822481</v>
      </c>
      <c r="BG157" s="10">
        <f ca="1">SUMPRODUCT(S127:S156,'control variables'!BI$7:BI$36)</f>
        <v>8208.956494463675</v>
      </c>
      <c r="BH157" s="10">
        <f t="shared" ca="1" si="93"/>
        <v>12089.072461700949</v>
      </c>
      <c r="BI157" s="82">
        <f t="shared" ca="1" si="71"/>
        <v>185899.0421016131</v>
      </c>
      <c r="BJ157" s="82">
        <f t="shared" ca="1" si="72"/>
        <v>214944.60686342785</v>
      </c>
      <c r="BK157" s="82">
        <f t="shared" ca="1" si="73"/>
        <v>664274.73248203541</v>
      </c>
      <c r="BL157" s="82">
        <f t="shared" ca="1" si="74"/>
        <v>299664.34235665941</v>
      </c>
      <c r="BM157" s="82">
        <f t="shared" ca="1" si="64"/>
        <v>1364782.7238037358</v>
      </c>
      <c r="BN157" s="10">
        <f ca="1">BN156+BI157-INDIRECT(ADDRESS(MAX($D157-'key variables'!$B$9*30,34),scenario!BI$4),TRUE)</f>
        <v>8062950.2098855572</v>
      </c>
      <c r="BO157" s="10">
        <f ca="1">BO156+BJ157-INDIRECT(ADDRESS(MAX($D157-'key variables'!$B$9*30,34),scenario!BJ$4),TRUE)</f>
        <v>9301935.0070047081</v>
      </c>
      <c r="BP157" s="10">
        <f ca="1">BP156+BK157-INDIRECT(ADDRESS(MAX($D157-'key variables'!$B$9*30,34),scenario!BK$4),TRUE)</f>
        <v>27426061.758526009</v>
      </c>
      <c r="BQ157" s="10">
        <f ca="1">BQ156+BL157-INDIRECT(ADDRESS(MAX($D157-'key variables'!$B$9*30,34),scenario!BL$4),TRUE)</f>
        <v>12066897.756000448</v>
      </c>
      <c r="BR157" s="10">
        <f t="shared" ca="1" si="63"/>
        <v>56857844.731416725</v>
      </c>
      <c r="BS157" s="82">
        <f t="shared" ca="1" si="75"/>
        <v>1154673.049258054</v>
      </c>
      <c r="BT157" s="82">
        <f t="shared" ca="1" si="76"/>
        <v>1337670.0745155076</v>
      </c>
      <c r="BU157" s="82">
        <f t="shared" ca="1" si="77"/>
        <v>4368903.7126159882</v>
      </c>
      <c r="BV157" s="82">
        <f t="shared" ca="1" si="78"/>
        <v>2078986.1223100494</v>
      </c>
      <c r="BW157" s="82">
        <f t="shared" ca="1" si="94"/>
        <v>8940232.9586995989</v>
      </c>
      <c r="BX157" s="10">
        <f t="shared" ca="1" si="79"/>
        <v>3784.6360391988947</v>
      </c>
      <c r="BY157" s="10">
        <f t="shared" ca="1" si="80"/>
        <v>8736.9665047703875</v>
      </c>
      <c r="BZ157" s="10">
        <f t="shared" ca="1" si="81"/>
        <v>78507.37912476882</v>
      </c>
      <c r="CA157" s="10">
        <f t="shared" ca="1" si="82"/>
        <v>58814.46383266482</v>
      </c>
      <c r="CB157" s="10">
        <v>0</v>
      </c>
      <c r="CC157" s="82">
        <f t="shared" ca="1" si="83"/>
        <v>-623.22258558867088</v>
      </c>
      <c r="CD157" s="82">
        <f t="shared" ca="1" si="84"/>
        <v>1491.8107957499849</v>
      </c>
      <c r="CE157" s="82">
        <f t="shared" ca="1" si="85"/>
        <v>408397.58375096507</v>
      </c>
      <c r="CF157" s="82">
        <f t="shared" ca="1" si="86"/>
        <v>305954.48716604395</v>
      </c>
      <c r="CG157" s="82">
        <f t="shared" ca="1" si="95"/>
        <v>715220.65912717034</v>
      </c>
      <c r="CH157" s="13">
        <f t="shared" ca="1" si="96"/>
        <v>92</v>
      </c>
      <c r="CI157" s="81">
        <f t="shared" ca="1" si="105"/>
        <v>9.6530313589225925E-2</v>
      </c>
      <c r="CJ157" s="81">
        <f t="shared" ca="1" si="106"/>
        <v>0.11136354310012635</v>
      </c>
      <c r="CK157" s="81">
        <f t="shared" ca="1" si="107"/>
        <v>0.32834710287831104</v>
      </c>
      <c r="CL157" s="81">
        <f t="shared" ca="1" si="108"/>
        <v>0.14446590814956589</v>
      </c>
      <c r="CM157" s="89">
        <f t="shared" ca="1" si="97"/>
        <v>0.68070686771722921</v>
      </c>
    </row>
    <row r="158" spans="1:91" x14ac:dyDescent="0.3">
      <c r="A158">
        <v>93</v>
      </c>
      <c r="B158" s="3">
        <f t="shared" si="110"/>
        <v>0.44722222222222224</v>
      </c>
      <c r="C158" s="3">
        <f t="shared" si="98"/>
        <v>3.1</v>
      </c>
      <c r="D158" s="4">
        <f t="shared" ca="1" si="87"/>
        <v>158</v>
      </c>
      <c r="E158" s="58">
        <f>(0.5*(COS(B158*2*PI())+1)*('key variables'!$B$4-'key variables'!$B$6)+'key variables'!$B$6)/'key variables'!$B$4</f>
        <v>1</v>
      </c>
      <c r="F158" s="10">
        <f t="shared" ca="1" si="99"/>
        <v>11690203.57082713</v>
      </c>
      <c r="G158" s="10">
        <f t="shared" ca="1" si="100"/>
        <v>13493624.746791167</v>
      </c>
      <c r="H158" s="10">
        <f t="shared" ca="1" si="101"/>
        <v>40343378.842786677</v>
      </c>
      <c r="I158" s="10">
        <f t="shared" ca="1" si="102"/>
        <v>17988353.37362428</v>
      </c>
      <c r="J158" s="10">
        <f t="shared" ca="1" si="88"/>
        <v>83515560.534029245</v>
      </c>
      <c r="K158" s="82">
        <f t="shared" ca="1" si="65"/>
        <v>2472580.3116835188</v>
      </c>
      <c r="L158" s="82">
        <f t="shared" ca="1" si="66"/>
        <v>2854019.6652709516</v>
      </c>
      <c r="M158" s="82">
        <f t="shared" ca="1" si="67"/>
        <v>8548413.3716446795</v>
      </c>
      <c r="N158" s="82">
        <f t="shared" ca="1" si="68"/>
        <v>3842469.4953137827</v>
      </c>
      <c r="O158" s="82">
        <f t="shared" ca="1" si="89"/>
        <v>17717482.843912933</v>
      </c>
      <c r="P158" s="10">
        <f ca="1">IF(IF($A158&gt;='key variables'!$B$26,K158*SUMPRODUCT(Z158:AC158,'control variables'!$O$3:$R$3)/J158+F$65*'key variables'!$B$25/scenario!J$65,K158*SUMPRODUCT(Z158:AC158,'control variables'!$O$7:$R$7)/J158+F$65*'key variables'!$B$25/scenario!J$65)&lt;'key variables'!$B$28,0,IF($A158&gt;='key variables'!$B$26,K158*SUMPRODUCT(Z158:AC158,'control variables'!$O$3:$R$3)/J158+F$65*'key variables'!$B$25/scenario!J$65,K158*SUMPRODUCT(Z158:AC158,'control variables'!$O$7:$R$7)/J158+F$65*'key variables'!$B$25/scenario!J$65))</f>
        <v>30457.8871004832</v>
      </c>
      <c r="Q158" s="10">
        <f ca="1">IF(IF($A158&gt;='key variables'!$B$26,L158*SUMPRODUCT(Z158:AC158,'control variables'!$O$4:$R$4)/J158+G$65*'key variables'!$B$25/scenario!J$65,L158*SUMPRODUCT(Z158:AC158,'control variables'!$O$7:$R$7)/J158+G$65*'key variables'!$B$25/scenario!J$65)&lt;'key variables'!$B$28,0,IF($A158&gt;='key variables'!$B$26,L158*SUMPRODUCT(Z158:AC158,'control variables'!$O$4:$R$4)/J158+G$65*'key variables'!$B$25/scenario!J$65,L158*SUMPRODUCT(Z158:AC158,'control variables'!$O$7:$R$7)/J158+G$65*'key variables'!$B$25/scenario!J$65))</f>
        <v>35156.556224535649</v>
      </c>
      <c r="R158" s="10">
        <f ca="1">IF(IF($A158&gt;='key variables'!$B$26,M158*SUMPRODUCT(Z158:AC158,'control variables'!$O$5:$R$5)/J158+H$65*'key variables'!$B$25/scenario!J$65,M158*SUMPRODUCT(Z158:AC158,'control variables'!$O$7:$R$7)/J158+H$65*'key variables'!$B$25/scenario!J$65)&lt;'key variables'!$B$28,0,IF($A158&gt;='key variables'!$B$26,M158*SUMPRODUCT(Z158:AC158,'control variables'!$O$5:$R$5)/J158+H$65*'key variables'!$B$25/scenario!J$65,M158*SUMPRODUCT(Z158:AC158,'control variables'!$O$7:$R$7)/J158+H$65*'key variables'!$B$25/scenario!J$65))</f>
        <v>105301.57832751544</v>
      </c>
      <c r="S158" s="10">
        <f ca="1">IF(IF($A158&gt;='key variables'!$B$26,N158*SUMPRODUCT(Z158:AC158,'control variables'!$O$6:$R$6)/J158+I$65*'key variables'!$B$25/scenario!J$65,N158*SUMPRODUCT(Z158:AC158,'control variables'!$O$7:$R$7)/J158+I$65*'key variables'!$B$25/scenario!J$65)&lt;'key variables'!$B$28,0,IF($A158&gt;='key variables'!$B$26,N158*SUMPRODUCT(Z158:AC158,'control variables'!$O$6:$R$6)/J158+I$65*'key variables'!$B$25/scenario!J$65,N158*SUMPRODUCT(Z158:AC158,'control variables'!$O$7:$R$7)/J158+I$65*'key variables'!$B$25/scenario!J$65))</f>
        <v>47332.538208084596</v>
      </c>
      <c r="T158" s="10">
        <f t="shared" ca="1" si="109"/>
        <v>218248.55986061887</v>
      </c>
      <c r="U158" s="82">
        <f ca="1">SUMPRODUCT(P128:P157,'control variables'!AD$7:AD$36)</f>
        <v>61526.679569199259</v>
      </c>
      <c r="V158" s="82">
        <f ca="1">SUMPRODUCT(Q128:Q157,'control variables'!AE$7:AE$36)</f>
        <v>71018.260802116696</v>
      </c>
      <c r="W158" s="82">
        <f ca="1">SUMPRODUCT(R128:R157,'control variables'!AF$7:AF$36)</f>
        <v>212715.23026248254</v>
      </c>
      <c r="X158" s="82">
        <f ca="1">SUMPRODUCT(S128:S157,'control variables'!AG$7:AG$36)</f>
        <v>95614.443047807494</v>
      </c>
      <c r="Y158" s="82">
        <f t="shared" ca="1" si="103"/>
        <v>440874.61368160596</v>
      </c>
      <c r="Z158" s="10">
        <f ca="1">IF($A158&gt;='key variables'!$B$26,SUMPRODUCT(P128:P157,'control variables'!V$7:V$36)*$E158,SUMPRODUCT(P128:P157,'control variables'!Z$7:Z$36)*$E158)</f>
        <v>143570.47986378925</v>
      </c>
      <c r="AA158" s="10">
        <f ca="1">IF($A158&gt;='key variables'!$B$26,SUMPRODUCT(Q128:Q157,'control variables'!W$7:W$36)*$E158,SUMPRODUCT(Q128:Q157,'control variables'!AA$7:AA$36)*$E158)</f>
        <v>165718.77198385156</v>
      </c>
      <c r="AB158" s="10">
        <f ca="1">IF($A158&gt;='key variables'!$B$26,SUMPRODUCT(R128:R157,'control variables'!X$7:X$36)*$E158,SUMPRODUCT(R128:R157,'control variables'!AB$7:AB$36)*$E158)</f>
        <v>496363.98220991297</v>
      </c>
      <c r="AC158" s="10">
        <f ca="1">IF($A158&gt;='key variables'!$B$26,SUMPRODUCT(S128:S157,'control variables'!Y$7:Y$36)*$E158,SUMPRODUCT(S128:S157,'control variables'!AC$7:AC$36)*$E158)</f>
        <v>223113.15296713531</v>
      </c>
      <c r="AD158" s="10">
        <f t="shared" ca="1" si="104"/>
        <v>1028766.3870246891</v>
      </c>
      <c r="AE158" s="82">
        <f ca="1">SUMPRODUCT(P128:P157,'control variables'!AL$7:AL$36)</f>
        <v>166898.5676383661</v>
      </c>
      <c r="AF158" s="82">
        <f ca="1">SUMPRODUCT(Q128:Q157,'control variables'!AM$7:AM$36)</f>
        <v>192141.91939505242</v>
      </c>
      <c r="AG158" s="82">
        <f ca="1">SUMPRODUCT(R128:R157,'control variables'!AN$7:AN$36)</f>
        <v>547847.10929091426</v>
      </c>
      <c r="AH158" s="82">
        <f ca="1">SUMPRODUCT(S128:S157,'control variables'!AO$7:AO$36)</f>
        <v>237212.36410000527</v>
      </c>
      <c r="AI158" s="82">
        <f t="shared" ca="1" si="69"/>
        <v>1144099.960424338</v>
      </c>
      <c r="AJ158" s="10">
        <f ca="1">SUMPRODUCT(P128:P157,'control variables'!AP$7:AP$36)</f>
        <v>181.42913255715106</v>
      </c>
      <c r="AK158" s="10">
        <f ca="1">SUMPRODUCT(Q128:Q157,'control variables'!AQ$7:AQ$36)</f>
        <v>523.54448278628479</v>
      </c>
      <c r="AL158" s="10">
        <f ca="1">SUMPRODUCT(R128:R157,'control variables'!AR$7:AR$36)</f>
        <v>18817.563361993947</v>
      </c>
      <c r="AM158" s="10">
        <f ca="1">SUMPRODUCT(S128:S157,'control variables'!AS$7:AS$36)</f>
        <v>14097.33597161565</v>
      </c>
      <c r="AN158" s="10">
        <f t="shared" ca="1" si="90"/>
        <v>33619.872948953031</v>
      </c>
      <c r="AO158" s="82">
        <f ca="1">SUMPRODUCT(P128:P157,'control variables'!AX$7:AX$36)</f>
        <v>240.39951563943529</v>
      </c>
      <c r="AP158" s="82">
        <f ca="1">SUMPRODUCT(Q128:Q157,'control variables'!AY$7:AY$36)</f>
        <v>554.97080674350934</v>
      </c>
      <c r="AQ158" s="82">
        <f ca="1">SUMPRODUCT(R128:R157,'control variables'!AZ$7:AZ$36)</f>
        <v>4986.7769899773193</v>
      </c>
      <c r="AR158" s="82">
        <f ca="1">SUMPRODUCT(S128:S157,'control variables'!BA$7:BA$36)</f>
        <v>3735.8859535033484</v>
      </c>
      <c r="AS158" s="82">
        <f t="shared" ca="1" si="91"/>
        <v>9518.0332658636125</v>
      </c>
      <c r="AT158" s="10">
        <f ca="1">SUMPRODUCT(P128:P157,'control variables'!AT$7:AT$36)</f>
        <v>-96.668300368322008</v>
      </c>
      <c r="AU158" s="10">
        <f ca="1">SUMPRODUCT(Q128:Q157,'control variables'!AU$7:AU$36)</f>
        <v>104.86383954920736</v>
      </c>
      <c r="AV158" s="10">
        <f ca="1">SUMPRODUCT(R128:R157,'control variables'!AV$7:AV$36)</f>
        <v>45155.209650543795</v>
      </c>
      <c r="AW158" s="10">
        <f ca="1">SUMPRODUCT(S128:S157,'control variables'!AW$7:AW$36)</f>
        <v>33828.40536082055</v>
      </c>
      <c r="AX158" s="10">
        <f t="shared" ca="1" si="70"/>
        <v>78991.810550545226</v>
      </c>
      <c r="AY158" s="82">
        <f ca="1">SUMPRODUCT(P128:P157,'control variables'!BB$7:BB$36)</f>
        <v>476.58458914203874</v>
      </c>
      <c r="AZ158" s="82">
        <f ca="1">SUMPRODUCT(Q128:Q157,'control variables'!BC$7:BC$36)</f>
        <v>1215.2898524323582</v>
      </c>
      <c r="BA158" s="82">
        <f ca="1">SUMPRODUCT(R128:R157,'control variables'!BD$7:BD$36)</f>
        <v>8507.4025229145864</v>
      </c>
      <c r="BB158" s="82">
        <f ca="1">SUMPRODUCT(S128:S157,'control variables'!BE$7:BE$36)</f>
        <v>1208.9626287073668</v>
      </c>
      <c r="BC158" s="82">
        <f t="shared" ca="1" si="92"/>
        <v>11408.239593196349</v>
      </c>
      <c r="BD158" s="10">
        <f ca="1">SUMPRODUCT(P128:P157,'control variables'!BF$7:BF$36)</f>
        <v>99.69734491408785</v>
      </c>
      <c r="BE158" s="10">
        <f ca="1">SUMPRODUCT(Q128:Q157,'control variables'!BG$7:BG$36)</f>
        <v>115.07742806799774</v>
      </c>
      <c r="BF158" s="10">
        <f ca="1">SUMPRODUCT(R128:R157,'control variables'!BH$7:BH$36)</f>
        <v>3446.820765958385</v>
      </c>
      <c r="BG158" s="10">
        <f ca="1">SUMPRODUCT(S128:S157,'control variables'!BI$7:BI$36)</f>
        <v>7746.6443614793452</v>
      </c>
      <c r="BH158" s="10">
        <f t="shared" ca="1" si="93"/>
        <v>11408.239900419816</v>
      </c>
      <c r="BI158" s="82">
        <f t="shared" ca="1" si="71"/>
        <v>167278.48392713981</v>
      </c>
      <c r="BJ158" s="82">
        <f t="shared" ca="1" si="72"/>
        <v>193462.07308703399</v>
      </c>
      <c r="BK158" s="82">
        <f t="shared" ca="1" si="73"/>
        <v>601509.72146437259</v>
      </c>
      <c r="BL158" s="82">
        <f t="shared" ca="1" si="74"/>
        <v>272249.73208953318</v>
      </c>
      <c r="BM158" s="82">
        <f t="shared" ca="1" si="64"/>
        <v>1234500.0105680795</v>
      </c>
      <c r="BN158" s="10">
        <f ca="1">BN157+BI158-INDIRECT(ADDRESS(MAX($D158-'key variables'!$B$9*30,34),scenario!BI$4),TRUE)</f>
        <v>8230228.6938126972</v>
      </c>
      <c r="BO158" s="10">
        <f ca="1">BO157+BJ158-INDIRECT(ADDRESS(MAX($D158-'key variables'!$B$9*30,34),scenario!BJ$4),TRUE)</f>
        <v>9495397.0800917428</v>
      </c>
      <c r="BP158" s="10">
        <f ca="1">BP157+BK158-INDIRECT(ADDRESS(MAX($D158-'key variables'!$B$9*30,34),scenario!BK$4),TRUE)</f>
        <v>28027571.479990382</v>
      </c>
      <c r="BQ158" s="10">
        <f ca="1">BQ157+BL158-INDIRECT(ADDRESS(MAX($D158-'key variables'!$B$9*30,34),scenario!BL$4),TRUE)</f>
        <v>12339147.488089981</v>
      </c>
      <c r="BR158" s="10">
        <f t="shared" ca="1" si="63"/>
        <v>58092344.741984807</v>
      </c>
      <c r="BS158" s="82">
        <f t="shared" ca="1" si="75"/>
        <v>1017752.7550864834</v>
      </c>
      <c r="BT158" s="82">
        <f t="shared" ca="1" si="76"/>
        <v>1179249.4802249412</v>
      </c>
      <c r="BU158" s="82">
        <f t="shared" ca="1" si="77"/>
        <v>3869248.7487131725</v>
      </c>
      <c r="BV158" s="82">
        <f t="shared" ca="1" si="78"/>
        <v>1846322.2840671213</v>
      </c>
      <c r="BW158" s="82">
        <f t="shared" ca="1" si="94"/>
        <v>7912573.2680917187</v>
      </c>
      <c r="BX158" s="10">
        <f t="shared" ca="1" si="79"/>
        <v>3448.7536207822036</v>
      </c>
      <c r="BY158" s="10">
        <f t="shared" ca="1" si="80"/>
        <v>7961.5700310135408</v>
      </c>
      <c r="BZ158" s="10">
        <f t="shared" ca="1" si="81"/>
        <v>71539.932825873169</v>
      </c>
      <c r="CA158" s="10">
        <f t="shared" ca="1" si="82"/>
        <v>53594.742795981452</v>
      </c>
      <c r="CB158" s="10">
        <v>0</v>
      </c>
      <c r="CC158" s="82">
        <f t="shared" ca="1" si="83"/>
        <v>-585.52466830263313</v>
      </c>
      <c r="CD158" s="82">
        <f t="shared" ca="1" si="84"/>
        <v>1355.5206322435531</v>
      </c>
      <c r="CE158" s="82">
        <f t="shared" ca="1" si="85"/>
        <v>377073.16047243786</v>
      </c>
      <c r="CF158" s="82">
        <f t="shared" ca="1" si="86"/>
        <v>282487.53182333568</v>
      </c>
      <c r="CG158" s="82">
        <f t="shared" ca="1" si="95"/>
        <v>660330.68825971452</v>
      </c>
      <c r="CH158" s="13">
        <f t="shared" ca="1" si="96"/>
        <v>93</v>
      </c>
      <c r="CI158" s="81">
        <f t="shared" ca="1" si="105"/>
        <v>9.8547248455085307E-2</v>
      </c>
      <c r="CJ158" s="81">
        <f t="shared" ca="1" si="106"/>
        <v>0.11369614260354212</v>
      </c>
      <c r="CK158" s="81">
        <f t="shared" ca="1" si="107"/>
        <v>0.33559699893973971</v>
      </c>
      <c r="CL158" s="81">
        <f t="shared" ca="1" si="108"/>
        <v>0.14774668827208878</v>
      </c>
      <c r="CM158" s="89">
        <f t="shared" ca="1" si="97"/>
        <v>0.69558707827045596</v>
      </c>
    </row>
    <row r="159" spans="1:91" x14ac:dyDescent="0.3">
      <c r="A159">
        <v>94</v>
      </c>
      <c r="B159" s="3">
        <f t="shared" si="110"/>
        <v>0.45</v>
      </c>
      <c r="C159" s="3">
        <f t="shared" si="98"/>
        <v>3.1333333333333333</v>
      </c>
      <c r="D159" s="4">
        <f t="shared" ca="1" si="87"/>
        <v>159</v>
      </c>
      <c r="E159" s="58">
        <f>(0.5*(COS(B159*2*PI())+1)*('key variables'!$B$4-'key variables'!$B$6)+'key variables'!$B$6)/'key variables'!$B$4</f>
        <v>1</v>
      </c>
      <c r="F159" s="10">
        <f t="shared" ca="1" si="99"/>
        <v>11690103.873482216</v>
      </c>
      <c r="G159" s="10">
        <f t="shared" ca="1" si="100"/>
        <v>13493509.6693631</v>
      </c>
      <c r="H159" s="10">
        <f t="shared" ca="1" si="101"/>
        <v>40339932.02202072</v>
      </c>
      <c r="I159" s="10">
        <f t="shared" ca="1" si="102"/>
        <v>17980606.729262799</v>
      </c>
      <c r="J159" s="10">
        <f t="shared" ca="1" si="88"/>
        <v>83504152.294128835</v>
      </c>
      <c r="K159" s="82">
        <f t="shared" ca="1" si="65"/>
        <v>2442122.4245830355</v>
      </c>
      <c r="L159" s="82">
        <f t="shared" ca="1" si="66"/>
        <v>2818863.1090464164</v>
      </c>
      <c r="M159" s="82">
        <f t="shared" ca="1" si="67"/>
        <v>8443111.7933171652</v>
      </c>
      <c r="N159" s="82">
        <f t="shared" ca="1" si="68"/>
        <v>3795136.9571056971</v>
      </c>
      <c r="O159" s="82">
        <f t="shared" ca="1" si="89"/>
        <v>17499234.284052312</v>
      </c>
      <c r="P159" s="10">
        <f ca="1">IF(IF($A159&gt;='key variables'!$B$26,K159*SUMPRODUCT(Z159:AC159,'control variables'!$O$3:$R$3)/J159+F$65*'key variables'!$B$25/scenario!J$65,K159*SUMPRODUCT(Z159:AC159,'control variables'!$O$7:$R$7)/J159+F$65*'key variables'!$B$25/scenario!J$65)&lt;'key variables'!$B$28,0,IF($A159&gt;='key variables'!$B$26,K159*SUMPRODUCT(Z159:AC159,'control variables'!$O$3:$R$3)/J159+F$65*'key variables'!$B$25/scenario!J$65,K159*SUMPRODUCT(Z159:AC159,'control variables'!$O$7:$R$7)/J159+F$65*'key variables'!$B$25/scenario!J$65))</f>
        <v>26367.510418815178</v>
      </c>
      <c r="Q159" s="10">
        <f ca="1">IF(IF($A159&gt;='key variables'!$B$26,L159*SUMPRODUCT(Z159:AC159,'control variables'!$O$4:$R$4)/J159+G$65*'key variables'!$B$25/scenario!J$65,L159*SUMPRODUCT(Z159:AC159,'control variables'!$O$7:$R$7)/J159+G$65*'key variables'!$B$25/scenario!J$65)&lt;'key variables'!$B$28,0,IF($A159&gt;='key variables'!$B$26,L159*SUMPRODUCT(Z159:AC159,'control variables'!$O$4:$R$4)/J159+G$65*'key variables'!$B$25/scenario!J$65,L159*SUMPRODUCT(Z159:AC159,'control variables'!$O$7:$R$7)/J159+G$65*'key variables'!$B$25/scenario!J$65))</f>
        <v>30435.166414593452</v>
      </c>
      <c r="R159" s="10">
        <f ca="1">IF(IF($A159&gt;='key variables'!$B$26,M159*SUMPRODUCT(Z159:AC159,'control variables'!$O$5:$R$5)/J159+H$65*'key variables'!$B$25/scenario!J$65,M159*SUMPRODUCT(Z159:AC159,'control variables'!$O$7:$R$7)/J159+H$65*'key variables'!$B$25/scenario!J$65)&lt;'key variables'!$B$28,0,IF($A159&gt;='key variables'!$B$26,M159*SUMPRODUCT(Z159:AC159,'control variables'!$O$5:$R$5)/J159+H$65*'key variables'!$B$25/scenario!J$65,M159*SUMPRODUCT(Z159:AC159,'control variables'!$O$7:$R$7)/J159+H$65*'key variables'!$B$25/scenario!J$65))</f>
        <v>91159.982782403764</v>
      </c>
      <c r="S159" s="10">
        <f ca="1">IF(IF($A159&gt;='key variables'!$B$26,N159*SUMPRODUCT(Z159:AC159,'control variables'!$O$6:$R$6)/J159+I$65*'key variables'!$B$25/scenario!J$65,N159*SUMPRODUCT(Z159:AC159,'control variables'!$O$7:$R$7)/J159+I$65*'key variables'!$B$25/scenario!J$65)&lt;'key variables'!$B$28,0,IF($A159&gt;='key variables'!$B$26,N159*SUMPRODUCT(Z159:AC159,'control variables'!$O$6:$R$6)/J159+I$65*'key variables'!$B$25/scenario!J$65,N159*SUMPRODUCT(Z159:AC159,'control variables'!$O$7:$R$7)/J159+I$65*'key variables'!$B$25/scenario!J$65))</f>
        <v>40975.961012437991</v>
      </c>
      <c r="T159" s="10">
        <f t="shared" ca="1" si="109"/>
        <v>188938.62062825038</v>
      </c>
      <c r="U159" s="82">
        <f ca="1">SUMPRODUCT(P129:P158,'control variables'!AD$7:AD$36)</f>
        <v>53617.06637486563</v>
      </c>
      <c r="V159" s="82">
        <f ca="1">SUMPRODUCT(Q129:Q158,'control variables'!AE$7:AE$36)</f>
        <v>61888.449529800717</v>
      </c>
      <c r="W159" s="82">
        <f ca="1">SUMPRODUCT(R129:R158,'control variables'!AF$7:AF$36)</f>
        <v>185369.44785230813</v>
      </c>
      <c r="X159" s="82">
        <f ca="1">SUMPRODUCT(S129:S158,'control variables'!AG$7:AG$36)</f>
        <v>83322.649217958169</v>
      </c>
      <c r="Y159" s="82">
        <f t="shared" ca="1" si="103"/>
        <v>384197.61297493265</v>
      </c>
      <c r="Z159" s="10">
        <f ca="1">IF($A159&gt;='key variables'!$B$26,SUMPRODUCT(P129:P158,'control variables'!V$7:V$36)*$E159,SUMPRODUCT(P129:P158,'control variables'!Z$7:Z$36)*$E159)</f>
        <v>125822.45427940515</v>
      </c>
      <c r="AA159" s="10">
        <f ca="1">IF($A159&gt;='key variables'!$B$26,SUMPRODUCT(Q129:Q158,'control variables'!W$7:W$36)*$E159,SUMPRODUCT(Q129:Q158,'control variables'!AA$7:AA$36)*$E159)</f>
        <v>145232.79876865775</v>
      </c>
      <c r="AB159" s="10">
        <f ca="1">IF($A159&gt;='key variables'!$B$26,SUMPRODUCT(R129:R158,'control variables'!X$7:X$36)*$E159,SUMPRODUCT(R129:R158,'control variables'!AB$7:AB$36)*$E159)</f>
        <v>435004.00999427232</v>
      </c>
      <c r="AC159" s="10">
        <f ca="1">IF($A159&gt;='key variables'!$B$26,SUMPRODUCT(S129:S158,'control variables'!Y$7:Y$36)*$E159,SUMPRODUCT(S129:S158,'control variables'!AC$7:AC$36)*$E159)</f>
        <v>195532.14919233322</v>
      </c>
      <c r="AD159" s="10">
        <f t="shared" ca="1" si="104"/>
        <v>901591.41223466839</v>
      </c>
      <c r="AE159" s="82">
        <f ca="1">SUMPRODUCT(P129:P158,'control variables'!AL$7:AL$36)</f>
        <v>149334.83517045819</v>
      </c>
      <c r="AF159" s="82">
        <f ca="1">SUMPRODUCT(Q129:Q158,'control variables'!AM$7:AM$36)</f>
        <v>171921.67834758371</v>
      </c>
      <c r="AG159" s="82">
        <f ca="1">SUMPRODUCT(R129:R158,'control variables'!AN$7:AN$36)</f>
        <v>490193.88795379852</v>
      </c>
      <c r="AH159" s="82">
        <f ca="1">SUMPRODUCT(S129:S158,'control variables'!AO$7:AO$36)</f>
        <v>212249.09113675239</v>
      </c>
      <c r="AI159" s="82">
        <f t="shared" ca="1" si="69"/>
        <v>1023699.4926085928</v>
      </c>
      <c r="AJ159" s="10">
        <f ca="1">SUMPRODUCT(P129:P158,'control variables'!AP$7:AP$36)</f>
        <v>159.6698449431785</v>
      </c>
      <c r="AK159" s="10">
        <f ca="1">SUMPRODUCT(Q129:Q158,'control variables'!AQ$7:AQ$36)</f>
        <v>460.75437394824166</v>
      </c>
      <c r="AL159" s="10">
        <f ca="1">SUMPRODUCT(R129:R158,'control variables'!AR$7:AR$36)</f>
        <v>16560.72198477577</v>
      </c>
      <c r="AM159" s="10">
        <f ca="1">SUMPRODUCT(S129:S158,'control variables'!AS$7:AS$36)</f>
        <v>12406.604259052574</v>
      </c>
      <c r="AN159" s="10">
        <f t="shared" ca="1" si="90"/>
        <v>29587.750462719763</v>
      </c>
      <c r="AO159" s="82">
        <f ca="1">SUMPRODUCT(P129:P158,'control variables'!AX$7:AX$36)</f>
        <v>212.28653368428186</v>
      </c>
      <c r="AP159" s="82">
        <f ca="1">SUMPRODUCT(Q129:Q158,'control variables'!AY$7:AY$36)</f>
        <v>490.07099097591941</v>
      </c>
      <c r="AQ159" s="82">
        <f ca="1">SUMPRODUCT(R129:R158,'control variables'!AZ$7:AZ$36)</f>
        <v>4403.6095440666686</v>
      </c>
      <c r="AR159" s="82">
        <f ca="1">SUMPRODUCT(S129:S158,'control variables'!BA$7:BA$36)</f>
        <v>3299.0011531409555</v>
      </c>
      <c r="AS159" s="82">
        <f t="shared" ca="1" si="91"/>
        <v>8404.9682218678245</v>
      </c>
      <c r="AT159" s="10">
        <f ca="1">SUMPRODUCT(P129:P158,'control variables'!AT$7:AT$36)</f>
        <v>-93.119512448743905</v>
      </c>
      <c r="AU159" s="10">
        <f ca="1">SUMPRODUCT(Q129:Q158,'control variables'!AU$7:AU$36)</f>
        <v>101.01418536500334</v>
      </c>
      <c r="AV159" s="10">
        <f ca="1">SUMPRODUCT(R129:R158,'control variables'!AV$7:AV$36)</f>
        <v>43497.517709097614</v>
      </c>
      <c r="AW159" s="10">
        <f ca="1">SUMPRODUCT(S129:S158,'control variables'!AW$7:AW$36)</f>
        <v>32586.531490837715</v>
      </c>
      <c r="AX159" s="10">
        <f t="shared" ca="1" si="70"/>
        <v>76091.943872851582</v>
      </c>
      <c r="AY159" s="82">
        <f ca="1">SUMPRODUCT(P129:P158,'control variables'!BB$7:BB$36)</f>
        <v>445.45650201480373</v>
      </c>
      <c r="AZ159" s="82">
        <f ca="1">SUMPRODUCT(Q129:Q158,'control variables'!BC$7:BC$36)</f>
        <v>1135.913285767748</v>
      </c>
      <c r="BA159" s="82">
        <f ca="1">SUMPRODUCT(R129:R158,'control variables'!BD$7:BD$36)</f>
        <v>7951.7421574871596</v>
      </c>
      <c r="BB159" s="82">
        <f ca="1">SUMPRODUCT(S129:S158,'control variables'!BE$7:BE$36)</f>
        <v>1129.9993241915381</v>
      </c>
      <c r="BC159" s="82">
        <f t="shared" ca="1" si="92"/>
        <v>10663.111269461249</v>
      </c>
      <c r="BD159" s="10">
        <f ca="1">SUMPRODUCT(P129:P158,'control variables'!BF$7:BF$36)</f>
        <v>93.185620218107786</v>
      </c>
      <c r="BE159" s="10">
        <f ca="1">SUMPRODUCT(Q129:Q158,'control variables'!BG$7:BG$36)</f>
        <v>107.56115438040869</v>
      </c>
      <c r="BF159" s="10">
        <f ca="1">SUMPRODUCT(R129:R158,'control variables'!BH$7:BH$36)</f>
        <v>3221.6919230223011</v>
      </c>
      <c r="BG159" s="10">
        <f ca="1">SUMPRODUCT(S129:S158,'control variables'!BI$7:BI$36)</f>
        <v>7240.672858997621</v>
      </c>
      <c r="BH159" s="10">
        <f t="shared" ca="1" si="93"/>
        <v>10663.111556618438</v>
      </c>
      <c r="BI159" s="82">
        <f t="shared" ca="1" si="71"/>
        <v>149687.17216002423</v>
      </c>
      <c r="BJ159" s="82">
        <f t="shared" ca="1" si="72"/>
        <v>173158.60581871646</v>
      </c>
      <c r="BK159" s="82">
        <f t="shared" ca="1" si="73"/>
        <v>541643.14782038331</v>
      </c>
      <c r="BL159" s="82">
        <f t="shared" ca="1" si="74"/>
        <v>245965.62195178165</v>
      </c>
      <c r="BM159" s="82">
        <f t="shared" ca="1" si="64"/>
        <v>1110454.5477509056</v>
      </c>
      <c r="BN159" s="10">
        <f ca="1">BN158+BI159-INDIRECT(ADDRESS(MAX($D159-'key variables'!$B$9*30,34),scenario!BI$4),TRUE)</f>
        <v>8379915.865972721</v>
      </c>
      <c r="BO159" s="10">
        <f ca="1">BO158+BJ159-INDIRECT(ADDRESS(MAX($D159-'key variables'!$B$9*30,34),scenario!BJ$4),TRUE)</f>
        <v>9668555.6859104596</v>
      </c>
      <c r="BP159" s="10">
        <f ca="1">BP158+BK159-INDIRECT(ADDRESS(MAX($D159-'key variables'!$B$9*30,34),scenario!BK$4),TRUE)</f>
        <v>28569214.627810765</v>
      </c>
      <c r="BQ159" s="10">
        <f ca="1">BQ158+BL159-INDIRECT(ADDRESS(MAX($D159-'key variables'!$B$9*30,34),scenario!BL$4),TRUE)</f>
        <v>12585113.110041762</v>
      </c>
      <c r="BR159" s="10">
        <f t="shared" ref="BR159:BR222" ca="1" si="111">BR158+BM159</f>
        <v>59202799.289735712</v>
      </c>
      <c r="BS159" s="82">
        <f t="shared" ca="1" si="75"/>
        <v>894339.9077250564</v>
      </c>
      <c r="BT159" s="82">
        <f t="shared" ca="1" si="76"/>
        <v>1036418.4796664376</v>
      </c>
      <c r="BU159" s="82">
        <f t="shared" ca="1" si="77"/>
        <v>3415543.8917521709</v>
      </c>
      <c r="BV159" s="82">
        <f t="shared" ca="1" si="78"/>
        <v>1634091.9502687799</v>
      </c>
      <c r="BW159" s="82">
        <f t="shared" ca="1" si="94"/>
        <v>6980394.2294124449</v>
      </c>
      <c r="BX159" s="10">
        <f t="shared" ca="1" si="79"/>
        <v>3122.3980322335738</v>
      </c>
      <c r="BY159" s="10">
        <f t="shared" ca="1" si="80"/>
        <v>7208.1665818413039</v>
      </c>
      <c r="BZ159" s="10">
        <f t="shared" ca="1" si="81"/>
        <v>64770.108289430384</v>
      </c>
      <c r="CA159" s="10">
        <f t="shared" ca="1" si="82"/>
        <v>48523.071765933251</v>
      </c>
      <c r="CB159" s="10">
        <v>0</v>
      </c>
      <c r="CC159" s="82">
        <f t="shared" ca="1" si="83"/>
        <v>-545.02184459499256</v>
      </c>
      <c r="CD159" s="82">
        <f t="shared" ca="1" si="84"/>
        <v>1225.189829850872</v>
      </c>
      <c r="CE159" s="82">
        <f t="shared" ca="1" si="85"/>
        <v>345732.7552040494</v>
      </c>
      <c r="CF159" s="82">
        <f t="shared" ca="1" si="86"/>
        <v>259008.60343840954</v>
      </c>
      <c r="CG159" s="82">
        <f t="shared" ca="1" si="95"/>
        <v>605421.52662771486</v>
      </c>
      <c r="CH159" s="13">
        <f t="shared" ca="1" si="96"/>
        <v>94</v>
      </c>
      <c r="CI159" s="81">
        <f t="shared" ca="1" si="105"/>
        <v>0.1003532834685385</v>
      </c>
      <c r="CJ159" s="81">
        <f t="shared" ca="1" si="106"/>
        <v>0.11578532827750476</v>
      </c>
      <c r="CK159" s="81">
        <f t="shared" ca="1" si="107"/>
        <v>0.34212926953836598</v>
      </c>
      <c r="CL159" s="81">
        <f t="shared" ca="1" si="108"/>
        <v>0.15071242284710457</v>
      </c>
      <c r="CM159" s="89">
        <f t="shared" ca="1" si="97"/>
        <v>0.70898030413151392</v>
      </c>
    </row>
    <row r="160" spans="1:91" x14ac:dyDescent="0.3">
      <c r="A160">
        <v>95</v>
      </c>
      <c r="B160" s="3">
        <f t="shared" si="110"/>
        <v>0.45277777777777778</v>
      </c>
      <c r="C160" s="3">
        <f t="shared" si="98"/>
        <v>3.1666666666666665</v>
      </c>
      <c r="D160" s="4">
        <f t="shared" ca="1" si="87"/>
        <v>160</v>
      </c>
      <c r="E160" s="58">
        <f>(0.5*(COS(B160*2*PI())+1)*('key variables'!$B$4-'key variables'!$B$6)+'key variables'!$B$6)/'key variables'!$B$4</f>
        <v>1</v>
      </c>
      <c r="F160" s="10">
        <f t="shared" ca="1" si="99"/>
        <v>11690010.687861998</v>
      </c>
      <c r="G160" s="10">
        <f t="shared" ca="1" si="100"/>
        <v>13493402.10820872</v>
      </c>
      <c r="H160" s="10">
        <f t="shared" ca="1" si="101"/>
        <v>40336710.330097698</v>
      </c>
      <c r="I160" s="10">
        <f t="shared" ca="1" si="102"/>
        <v>17973366.056403801</v>
      </c>
      <c r="J160" s="10">
        <f t="shared" ca="1" si="88"/>
        <v>83493489.182572216</v>
      </c>
      <c r="K160" s="82">
        <f t="shared" ca="1" si="65"/>
        <v>2415754.91416422</v>
      </c>
      <c r="L160" s="82">
        <f t="shared" ca="1" si="66"/>
        <v>2788427.9426318225</v>
      </c>
      <c r="M160" s="82">
        <f t="shared" ca="1" si="67"/>
        <v>8351951.8105347622</v>
      </c>
      <c r="N160" s="82">
        <f t="shared" ca="1" si="68"/>
        <v>3754160.9960932592</v>
      </c>
      <c r="O160" s="82">
        <f t="shared" ca="1" si="89"/>
        <v>17310295.663424063</v>
      </c>
      <c r="P160" s="10">
        <f ca="1">IF(IF($A160&gt;='key variables'!$B$26,K160*SUMPRODUCT(Z160:AC160,'control variables'!$O$3:$R$3)/J160+F$65*'key variables'!$B$25/scenario!J$65,K160*SUMPRODUCT(Z160:AC160,'control variables'!$O$7:$R$7)/J160+F$65*'key variables'!$B$25/scenario!J$65)&lt;'key variables'!$B$28,0,IF($A160&gt;='key variables'!$B$26,K160*SUMPRODUCT(Z160:AC160,'control variables'!$O$3:$R$3)/J160+F$65*'key variables'!$B$25/scenario!J$65,K160*SUMPRODUCT(Z160:AC160,'control variables'!$O$7:$R$7)/J160+F$65*'key variables'!$B$25/scenario!J$65))</f>
        <v>22807.361497258407</v>
      </c>
      <c r="Q160" s="10">
        <f ca="1">IF(IF($A160&gt;='key variables'!$B$26,L160*SUMPRODUCT(Z160:AC160,'control variables'!$O$4:$R$4)/J160+G$65*'key variables'!$B$25/scenario!J$65,L160*SUMPRODUCT(Z160:AC160,'control variables'!$O$7:$R$7)/J160+G$65*'key variables'!$B$25/scenario!J$65)&lt;'key variables'!$B$28,0,IF($A160&gt;='key variables'!$B$26,L160*SUMPRODUCT(Z160:AC160,'control variables'!$O$4:$R$4)/J160+G$65*'key variables'!$B$25/scenario!J$65,L160*SUMPRODUCT(Z160:AC160,'control variables'!$O$7:$R$7)/J160+G$65*'key variables'!$B$25/scenario!J$65))</f>
        <v>26325.801398054111</v>
      </c>
      <c r="R160" s="10">
        <f ca="1">IF(IF($A160&gt;='key variables'!$B$26,M160*SUMPRODUCT(Z160:AC160,'control variables'!$O$5:$R$5)/J160+H$65*'key variables'!$B$25/scenario!J$65,M160*SUMPRODUCT(Z160:AC160,'control variables'!$O$7:$R$7)/J160+H$65*'key variables'!$B$25/scenario!J$65)&lt;'key variables'!$B$28,0,IF($A160&gt;='key variables'!$B$26,M160*SUMPRODUCT(Z160:AC160,'control variables'!$O$5:$R$5)/J160+H$65*'key variables'!$B$25/scenario!J$65,M160*SUMPRODUCT(Z160:AC160,'control variables'!$O$7:$R$7)/J160+H$65*'key variables'!$B$25/scenario!J$65))</f>
        <v>78851.535407701216</v>
      </c>
      <c r="S160" s="10">
        <f ca="1">IF(IF($A160&gt;='key variables'!$B$26,N160*SUMPRODUCT(Z160:AC160,'control variables'!$O$6:$R$6)/J160+I$65*'key variables'!$B$25/scenario!J$65,N160*SUMPRODUCT(Z160:AC160,'control variables'!$O$7:$R$7)/J160+I$65*'key variables'!$B$25/scenario!J$65)&lt;'key variables'!$B$28,0,IF($A160&gt;='key variables'!$B$26,N160*SUMPRODUCT(Z160:AC160,'control variables'!$O$6:$R$6)/J160+I$65*'key variables'!$B$25/scenario!J$65,N160*SUMPRODUCT(Z160:AC160,'control variables'!$O$7:$R$7)/J160+I$65*'key variables'!$B$25/scenario!J$65))</f>
        <v>35443.374845179416</v>
      </c>
      <c r="T160" s="10">
        <f t="shared" ca="1" si="109"/>
        <v>163428.07314819316</v>
      </c>
      <c r="U160" s="82">
        <f ca="1">SUMPRODUCT(P130:P159,'control variables'!AD$7:AD$36)</f>
        <v>46643.708195242281</v>
      </c>
      <c r="V160" s="82">
        <f ca="1">SUMPRODUCT(Q130:Q159,'control variables'!AE$7:AE$36)</f>
        <v>53839.32720864455</v>
      </c>
      <c r="W160" s="82">
        <f ca="1">SUMPRODUCT(R130:R159,'control variables'!AF$7:AF$36)</f>
        <v>161260.56531114911</v>
      </c>
      <c r="X160" s="82">
        <f ca="1">SUMPRODUCT(S130:S159,'control variables'!AG$7:AG$36)</f>
        <v>72485.825856351948</v>
      </c>
      <c r="Y160" s="82">
        <f t="shared" ca="1" si="103"/>
        <v>334229.42657138791</v>
      </c>
      <c r="Z160" s="10">
        <f ca="1">IF($A160&gt;='key variables'!$B$26,SUMPRODUCT(P130:P159,'control variables'!V$7:V$36)*$E160,SUMPRODUCT(P130:P159,'control variables'!Z$7:Z$36)*$E160)</f>
        <v>110007.72184833299</v>
      </c>
      <c r="AA160" s="10">
        <f ca="1">IF($A160&gt;='key variables'!$B$26,SUMPRODUCT(Q130:Q159,'control variables'!W$7:W$36)*$E160,SUMPRODUCT(Q130:Q159,'control variables'!AA$7:AA$36)*$E160)</f>
        <v>126978.36345426078</v>
      </c>
      <c r="AB160" s="10">
        <f ca="1">IF($A160&gt;='key variables'!$B$26,SUMPRODUCT(R130:R159,'control variables'!X$7:X$36)*$E160,SUMPRODUCT(R130:R159,'control variables'!AB$7:AB$36)*$E160)</f>
        <v>380327.98206346994</v>
      </c>
      <c r="AC160" s="10">
        <f ca="1">IF($A160&gt;='key variables'!$B$26,SUMPRODUCT(S130:S159,'control variables'!Y$7:Y$36)*$E160,SUMPRODUCT(S130:S159,'control variables'!AC$7:AC$36)*$E160)</f>
        <v>170955.54528757703</v>
      </c>
      <c r="AD160" s="10">
        <f t="shared" ca="1" si="104"/>
        <v>788269.6126536408</v>
      </c>
      <c r="AE160" s="82">
        <f ca="1">SUMPRODUCT(P130:P159,'control variables'!AL$7:AL$36)</f>
        <v>132960.71021790215</v>
      </c>
      <c r="AF160" s="82">
        <f ca="1">SUMPRODUCT(Q130:Q159,'control variables'!AM$7:AM$36)</f>
        <v>153070.97254874432</v>
      </c>
      <c r="AG160" s="82">
        <f ca="1">SUMPRODUCT(R130:R159,'control variables'!AN$7:AN$36)</f>
        <v>436445.57154006365</v>
      </c>
      <c r="AH160" s="82">
        <f ca="1">SUMPRODUCT(S130:S159,'control variables'!AO$7:AO$36)</f>
        <v>188976.60327166281</v>
      </c>
      <c r="AI160" s="82">
        <f t="shared" ca="1" si="69"/>
        <v>911453.85757837293</v>
      </c>
      <c r="AJ160" s="10">
        <f ca="1">SUMPRODUCT(P130:P159,'control variables'!AP$7:AP$36)</f>
        <v>140.10252827437134</v>
      </c>
      <c r="AK160" s="10">
        <f ca="1">SUMPRODUCT(Q130:Q159,'control variables'!AQ$7:AQ$36)</f>
        <v>404.2895684316353</v>
      </c>
      <c r="AL160" s="10">
        <f ca="1">SUMPRODUCT(R130:R159,'control variables'!AR$7:AR$36)</f>
        <v>14531.228617036204</v>
      </c>
      <c r="AM160" s="10">
        <f ca="1">SUMPRODUCT(S130:S159,'control variables'!AS$7:AS$36)</f>
        <v>10886.192221276455</v>
      </c>
      <c r="AN160" s="10">
        <f t="shared" ca="1" si="90"/>
        <v>25961.812935018665</v>
      </c>
      <c r="AO160" s="82">
        <f ca="1">SUMPRODUCT(P130:P159,'control variables'!AX$7:AX$36)</f>
        <v>186.82643431708408</v>
      </c>
      <c r="AP160" s="82">
        <f ca="1">SUMPRODUCT(Q130:Q159,'control variables'!AY$7:AY$36)</f>
        <v>431.29544873740656</v>
      </c>
      <c r="AQ160" s="82">
        <f ca="1">SUMPRODUCT(R130:R159,'control variables'!AZ$7:AZ$36)</f>
        <v>3875.4727158822643</v>
      </c>
      <c r="AR160" s="82">
        <f ca="1">SUMPRODUCT(S130:S159,'control variables'!BA$7:BA$36)</f>
        <v>2903.3430032161705</v>
      </c>
      <c r="AS160" s="82">
        <f t="shared" ca="1" si="91"/>
        <v>7396.9376021529251</v>
      </c>
      <c r="AT160" s="10">
        <f ca="1">SUMPRODUCT(P130:P159,'control variables'!AT$7:AT$36)</f>
        <v>-88.765916380779842</v>
      </c>
      <c r="AU160" s="10">
        <f ca="1">SUMPRODUCT(Q130:Q159,'control variables'!AU$7:AU$36)</f>
        <v>96.29149139196798</v>
      </c>
      <c r="AV160" s="10">
        <f ca="1">SUMPRODUCT(R130:R159,'control variables'!AV$7:AV$36)</f>
        <v>41463.887838357463</v>
      </c>
      <c r="AW160" s="10">
        <f ca="1">SUMPRODUCT(S130:S159,'control variables'!AW$7:AW$36)</f>
        <v>31063.020557023636</v>
      </c>
      <c r="AX160" s="10">
        <f t="shared" ca="1" si="70"/>
        <v>72534.433970392289</v>
      </c>
      <c r="AY160" s="82">
        <f ca="1">SUMPRODUCT(P130:P159,'control variables'!BB$7:BB$36)</f>
        <v>412.63754033223876</v>
      </c>
      <c r="AZ160" s="82">
        <f ca="1">SUMPRODUCT(Q130:Q159,'control variables'!BC$7:BC$36)</f>
        <v>1052.2249920023353</v>
      </c>
      <c r="BA160" s="82">
        <f ca="1">SUMPRODUCT(R130:R159,'control variables'!BD$7:BD$36)</f>
        <v>7365.8983770151108</v>
      </c>
      <c r="BB160" s="82">
        <f ca="1">SUMPRODUCT(S130:S159,'control variables'!BE$7:BE$36)</f>
        <v>1046.7467409331759</v>
      </c>
      <c r="BC160" s="82">
        <f t="shared" ca="1" si="92"/>
        <v>9877.5076502828615</v>
      </c>
      <c r="BD160" s="10">
        <f ca="1">SUMPRODUCT(P130:P159,'control variables'!BF$7:BF$36)</f>
        <v>86.320179292963331</v>
      </c>
      <c r="BE160" s="10">
        <f ca="1">SUMPRODUCT(Q130:Q159,'control variables'!BG$7:BG$36)</f>
        <v>99.63659746368026</v>
      </c>
      <c r="BF160" s="10">
        <f ca="1">SUMPRODUCT(R130:R159,'control variables'!BH$7:BH$36)</f>
        <v>2984.3341040288224</v>
      </c>
      <c r="BG160" s="10">
        <f ca="1">SUMPRODUCT(S130:S159,'control variables'!BI$7:BI$36)</f>
        <v>6707.2170354983082</v>
      </c>
      <c r="BH160" s="10">
        <f t="shared" ca="1" si="93"/>
        <v>9877.5079162837737</v>
      </c>
      <c r="BI160" s="82">
        <f t="shared" ca="1" si="71"/>
        <v>133284.58184185362</v>
      </c>
      <c r="BJ160" s="82">
        <f t="shared" ca="1" si="72"/>
        <v>154219.48903213863</v>
      </c>
      <c r="BK160" s="82">
        <f t="shared" ca="1" si="73"/>
        <v>485275.35775543627</v>
      </c>
      <c r="BL160" s="82">
        <f t="shared" ca="1" si="74"/>
        <v>221086.37056961964</v>
      </c>
      <c r="BM160" s="82">
        <f t="shared" ca="1" si="64"/>
        <v>993865.7991990482</v>
      </c>
      <c r="BN160" s="10">
        <f ca="1">BN159+BI160-INDIRECT(ADDRESS(MAX($D160-'key variables'!$B$9*30,34),scenario!BI$4),TRUE)</f>
        <v>8513200.4478145745</v>
      </c>
      <c r="BO160" s="10">
        <f ca="1">BO159+BJ160-INDIRECT(ADDRESS(MAX($D160-'key variables'!$B$9*30,34),scenario!BJ$4),TRUE)</f>
        <v>9822775.1749425977</v>
      </c>
      <c r="BP160" s="10">
        <f ca="1">BP159+BK160-INDIRECT(ADDRESS(MAX($D160-'key variables'!$B$9*30,34),scenario!BK$4),TRUE)</f>
        <v>29054489.985566203</v>
      </c>
      <c r="BQ160" s="10">
        <f ca="1">BQ159+BL160-INDIRECT(ADDRESS(MAX($D160-'key variables'!$B$9*30,34),scenario!BL$4),TRUE)</f>
        <v>12806199.480611382</v>
      </c>
      <c r="BR160" s="10">
        <f t="shared" ca="1" si="111"/>
        <v>60196665.088934757</v>
      </c>
      <c r="BS160" s="82">
        <f t="shared" ca="1" si="75"/>
        <v>783776.36720116832</v>
      </c>
      <c r="BT160" s="82">
        <f t="shared" ca="1" si="76"/>
        <v>908425.15543488949</v>
      </c>
      <c r="BU160" s="82">
        <f t="shared" ca="1" si="77"/>
        <v>3006135.7353004068</v>
      </c>
      <c r="BV160" s="82">
        <f t="shared" ca="1" si="78"/>
        <v>1441741.7375088416</v>
      </c>
      <c r="BW160" s="82">
        <f t="shared" ca="1" si="94"/>
        <v>6140078.9954453064</v>
      </c>
      <c r="BX160" s="10">
        <f t="shared" ca="1" si="79"/>
        <v>2810.2667469254557</v>
      </c>
      <c r="BY160" s="10">
        <f t="shared" ca="1" si="80"/>
        <v>6487.6004411126951</v>
      </c>
      <c r="BZ160" s="10">
        <f t="shared" ca="1" si="81"/>
        <v>58295.348524268717</v>
      </c>
      <c r="CA160" s="10">
        <f t="shared" ca="1" si="82"/>
        <v>43672.450992717939</v>
      </c>
      <c r="CB160" s="10">
        <v>0</v>
      </c>
      <c r="CC160" s="82">
        <f t="shared" ca="1" si="83"/>
        <v>-502.97983425692536</v>
      </c>
      <c r="CD160" s="82">
        <f t="shared" ca="1" si="84"/>
        <v>1101.8924581531326</v>
      </c>
      <c r="CE160" s="82">
        <f t="shared" ca="1" si="85"/>
        <v>314924.62326684583</v>
      </c>
      <c r="CF160" s="82">
        <f t="shared" ca="1" si="86"/>
        <v>235928.43209944613</v>
      </c>
      <c r="CG160" s="82">
        <f t="shared" ca="1" si="95"/>
        <v>551451.96799018816</v>
      </c>
      <c r="CH160" s="13">
        <f t="shared" ca="1" si="96"/>
        <v>95</v>
      </c>
      <c r="CI160" s="81">
        <f t="shared" ca="1" si="105"/>
        <v>0.1019624467867077</v>
      </c>
      <c r="CJ160" s="81">
        <f t="shared" ca="1" si="106"/>
        <v>0.11764719945364228</v>
      </c>
      <c r="CK160" s="81">
        <f t="shared" ca="1" si="107"/>
        <v>0.34798509764077284</v>
      </c>
      <c r="CL160" s="81">
        <f t="shared" ca="1" si="108"/>
        <v>0.15337961805151687</v>
      </c>
      <c r="CM160" s="89">
        <f t="shared" ca="1" si="97"/>
        <v>0.72097436193263975</v>
      </c>
    </row>
    <row r="161" spans="1:91" x14ac:dyDescent="0.3">
      <c r="A161">
        <v>96</v>
      </c>
      <c r="B161" s="3">
        <f t="shared" si="110"/>
        <v>0.45555555555555555</v>
      </c>
      <c r="C161" s="3">
        <f t="shared" si="98"/>
        <v>3.2</v>
      </c>
      <c r="D161" s="4">
        <f t="shared" ca="1" si="87"/>
        <v>161</v>
      </c>
      <c r="E161" s="58">
        <f>(0.5*(COS(B161*2*PI())+1)*('key variables'!$B$4-'key variables'!$B$6)+'key variables'!$B$6)/'key variables'!$B$4</f>
        <v>1</v>
      </c>
      <c r="F161" s="10">
        <f t="shared" ca="1" si="99"/>
        <v>11689924.367682705</v>
      </c>
      <c r="G161" s="10">
        <f t="shared" ca="1" si="100"/>
        <v>13493302.471611256</v>
      </c>
      <c r="H161" s="10">
        <f t="shared" ca="1" si="101"/>
        <v>40333725.995993666</v>
      </c>
      <c r="I161" s="10">
        <f t="shared" ca="1" si="102"/>
        <v>17966658.839368302</v>
      </c>
      <c r="J161" s="10">
        <f t="shared" ca="1" si="88"/>
        <v>83483611.674655929</v>
      </c>
      <c r="K161" s="82">
        <f t="shared" ca="1" si="65"/>
        <v>2392947.5526669621</v>
      </c>
      <c r="L161" s="82">
        <f t="shared" ca="1" si="66"/>
        <v>2762102.1412337683</v>
      </c>
      <c r="M161" s="82">
        <f t="shared" ca="1" si="67"/>
        <v>8273100.275127057</v>
      </c>
      <c r="N161" s="82">
        <f t="shared" ca="1" si="68"/>
        <v>3718717.6212480785</v>
      </c>
      <c r="O161" s="82">
        <f t="shared" ca="1" si="89"/>
        <v>17146867.590275865</v>
      </c>
      <c r="P161" s="10">
        <f ca="1">IF(IF($A161&gt;='key variables'!$B$26,K161*SUMPRODUCT(Z161:AC161,'control variables'!$O$3:$R$3)/J161+F$65*'key variables'!$B$25/scenario!J$65,K161*SUMPRODUCT(Z161:AC161,'control variables'!$O$7:$R$7)/J161+F$65*'key variables'!$B$25/scenario!J$65)&lt;'key variables'!$B$28,0,IF($A161&gt;='key variables'!$B$26,K161*SUMPRODUCT(Z161:AC161,'control variables'!$O$3:$R$3)/J161+F$65*'key variables'!$B$25/scenario!J$65,K161*SUMPRODUCT(Z161:AC161,'control variables'!$O$7:$R$7)/J161+F$65*'key variables'!$B$25/scenario!J$65))</f>
        <v>19713.646395410353</v>
      </c>
      <c r="Q161" s="10">
        <f ca="1">IF(IF($A161&gt;='key variables'!$B$26,L161*SUMPRODUCT(Z161:AC161,'control variables'!$O$4:$R$4)/J161+G$65*'key variables'!$B$25/scenario!J$65,L161*SUMPRODUCT(Z161:AC161,'control variables'!$O$7:$R$7)/J161+G$65*'key variables'!$B$25/scenario!J$65)&lt;'key variables'!$B$28,0,IF($A161&gt;='key variables'!$B$26,L161*SUMPRODUCT(Z161:AC161,'control variables'!$O$4:$R$4)/J161+G$65*'key variables'!$B$25/scenario!J$65,L161*SUMPRODUCT(Z161:AC161,'control variables'!$O$7:$R$7)/J161+G$65*'key variables'!$B$25/scenario!J$65))</f>
        <v>22754.825888098563</v>
      </c>
      <c r="R161" s="10">
        <f ca="1">IF(IF($A161&gt;='key variables'!$B$26,M161*SUMPRODUCT(Z161:AC161,'control variables'!$O$5:$R$5)/J161+H$65*'key variables'!$B$25/scenario!J$65,M161*SUMPRODUCT(Z161:AC161,'control variables'!$O$7:$R$7)/J161+H$65*'key variables'!$B$25/scenario!J$65)&lt;'key variables'!$B$28,0,IF($A161&gt;='key variables'!$B$26,M161*SUMPRODUCT(Z161:AC161,'control variables'!$O$5:$R$5)/J161+H$65*'key variables'!$B$25/scenario!J$65,M161*SUMPRODUCT(Z161:AC161,'control variables'!$O$7:$R$7)/J161+H$65*'key variables'!$B$25/scenario!J$65))</f>
        <v>68155.682407605738</v>
      </c>
      <c r="S161" s="10">
        <f ca="1">IF(IF($A161&gt;='key variables'!$B$26,N161*SUMPRODUCT(Z161:AC161,'control variables'!$O$6:$R$6)/J161+I$65*'key variables'!$B$25/scenario!J$65,N161*SUMPRODUCT(Z161:AC161,'control variables'!$O$7:$R$7)/J161+I$65*'key variables'!$B$25/scenario!J$65)&lt;'key variables'!$B$28,0,IF($A161&gt;='key variables'!$B$26,N161*SUMPRODUCT(Z161:AC161,'control variables'!$O$6:$R$6)/J161+I$65*'key variables'!$B$25/scenario!J$65,N161*SUMPRODUCT(Z161:AC161,'control variables'!$O$7:$R$7)/J161+I$65*'key variables'!$B$25/scenario!J$65))</f>
        <v>30635.641866852471</v>
      </c>
      <c r="T161" s="10">
        <f t="shared" ca="1" si="109"/>
        <v>141259.79655796714</v>
      </c>
      <c r="U161" s="82">
        <f ca="1">SUMPRODUCT(P131:P160,'control variables'!AD$7:AD$36)</f>
        <v>40516.590708587304</v>
      </c>
      <c r="V161" s="82">
        <f ca="1">SUMPRODUCT(Q131:Q160,'control variables'!AE$7:AE$36)</f>
        <v>46766.993211763191</v>
      </c>
      <c r="W161" s="82">
        <f ca="1">SUMPRODUCT(R131:R160,'control variables'!AF$7:AF$36)</f>
        <v>140077.37752749451</v>
      </c>
      <c r="X161" s="82">
        <f ca="1">SUMPRODUCT(S131:S160,'control variables'!AG$7:AG$36)</f>
        <v>62964.087805851406</v>
      </c>
      <c r="Y161" s="82">
        <f t="shared" ca="1" si="103"/>
        <v>290325.0492536964</v>
      </c>
      <c r="Z161" s="10">
        <f ca="1">IF($A161&gt;='key variables'!$B$26,SUMPRODUCT(P131:P160,'control variables'!V$7:V$36)*$E161,SUMPRODUCT(P131:P160,'control variables'!Z$7:Z$36)*$E161)</f>
        <v>95980.586057551758</v>
      </c>
      <c r="AA161" s="10">
        <f ca="1">IF($A161&gt;='key variables'!$B$26,SUMPRODUCT(Q131:Q160,'control variables'!W$7:W$36)*$E161,SUMPRODUCT(Q131:Q160,'control variables'!AA$7:AA$36)*$E161)</f>
        <v>110787.29325720917</v>
      </c>
      <c r="AB161" s="10">
        <f ca="1">IF($A161&gt;='key variables'!$B$26,SUMPRODUCT(R131:R160,'control variables'!X$7:X$36)*$E161,SUMPRODUCT(R131:R160,'control variables'!AB$7:AB$36)*$E161)</f>
        <v>331832.18413399992</v>
      </c>
      <c r="AC161" s="10">
        <f ca="1">IF($A161&gt;='key variables'!$B$26,SUMPRODUCT(S131:S160,'control variables'!Y$7:Y$36)*$E161,SUMPRODUCT(S131:S160,'control variables'!AC$7:AC$36)*$E161)</f>
        <v>149156.92417585157</v>
      </c>
      <c r="AD161" s="10">
        <f t="shared" ca="1" si="104"/>
        <v>687756.9876246124</v>
      </c>
      <c r="AE161" s="82">
        <f ca="1">SUMPRODUCT(P131:P160,'control variables'!AL$7:AL$36)</f>
        <v>117865.49970265808</v>
      </c>
      <c r="AF161" s="82">
        <f ca="1">SUMPRODUCT(Q131:Q160,'control variables'!AM$7:AM$36)</f>
        <v>135692.61656215508</v>
      </c>
      <c r="AG161" s="82">
        <f ca="1">SUMPRODUCT(R131:R160,'control variables'!AN$7:AN$36)</f>
        <v>386895.31139143667</v>
      </c>
      <c r="AH161" s="82">
        <f ca="1">SUMPRODUCT(S131:S160,'control variables'!AO$7:AO$36)</f>
        <v>167521.83212786799</v>
      </c>
      <c r="AI161" s="82">
        <f t="shared" ca="1" si="69"/>
        <v>807975.25978411781</v>
      </c>
      <c r="AJ161" s="10">
        <f ca="1">SUMPRODUCT(P131:P160,'control variables'!AP$7:AP$36)</f>
        <v>122.61309765311586</v>
      </c>
      <c r="AK161" s="10">
        <f ca="1">SUMPRODUCT(Q131:Q160,'control variables'!AQ$7:AQ$36)</f>
        <v>353.82085494678495</v>
      </c>
      <c r="AL161" s="10">
        <f ca="1">SUMPRODUCT(R131:R160,'control variables'!AR$7:AR$36)</f>
        <v>12717.250540626676</v>
      </c>
      <c r="AM161" s="10">
        <f ca="1">SUMPRODUCT(S131:S160,'control variables'!AS$7:AS$36)</f>
        <v>9527.2352778956301</v>
      </c>
      <c r="AN161" s="10">
        <f t="shared" ca="1" si="90"/>
        <v>22720.919771122208</v>
      </c>
      <c r="AO161" s="82">
        <f ca="1">SUMPRODUCT(P131:P160,'control variables'!AX$7:AX$36)</f>
        <v>163.93111551917684</v>
      </c>
      <c r="AP161" s="82">
        <f ca="1">SUMPRODUCT(Q131:Q160,'control variables'!AY$7:AY$36)</f>
        <v>378.4407933936663</v>
      </c>
      <c r="AQ161" s="82">
        <f ca="1">SUMPRODUCT(R131:R160,'control variables'!AZ$7:AZ$36)</f>
        <v>3400.5389430087635</v>
      </c>
      <c r="AR161" s="82">
        <f ca="1">SUMPRODUCT(S131:S160,'control variables'!BA$7:BA$36)</f>
        <v>2547.5423699637618</v>
      </c>
      <c r="AS161" s="82">
        <f t="shared" ca="1" si="91"/>
        <v>6490.4532218853683</v>
      </c>
      <c r="AT161" s="10">
        <f ca="1">SUMPRODUCT(P131:P160,'control variables'!AT$7:AT$36)</f>
        <v>-83.766796192241443</v>
      </c>
      <c r="AU161" s="10">
        <f ca="1">SUMPRODUCT(Q131:Q160,'control variables'!AU$7:AU$36)</f>
        <v>90.868545758904105</v>
      </c>
      <c r="AV161" s="10">
        <f ca="1">SUMPRODUCT(R131:R160,'control variables'!AV$7:AV$36)</f>
        <v>39128.723991247003</v>
      </c>
      <c r="AW161" s="10">
        <f ca="1">SUMPRODUCT(S131:S160,'control variables'!AW$7:AW$36)</f>
        <v>29313.612906935712</v>
      </c>
      <c r="AX161" s="10">
        <f t="shared" ca="1" si="70"/>
        <v>68449.438647749368</v>
      </c>
      <c r="AY161" s="82">
        <f ca="1">SUMPRODUCT(P131:P160,'control variables'!BB$7:BB$36)</f>
        <v>379.06756970896436</v>
      </c>
      <c r="AZ161" s="82">
        <f ca="1">SUMPRODUCT(Q131:Q160,'control variables'!BC$7:BC$36)</f>
        <v>966.62162677736626</v>
      </c>
      <c r="BA161" s="82">
        <f ca="1">SUMPRODUCT(R131:R160,'control variables'!BD$7:BD$36)</f>
        <v>6766.6485076713561</v>
      </c>
      <c r="BB161" s="82">
        <f ca="1">SUMPRODUCT(S131:S160,'control variables'!BE$7:BE$36)</f>
        <v>961.58905674660878</v>
      </c>
      <c r="BC161" s="82">
        <f t="shared" ca="1" si="92"/>
        <v>9073.9267609042963</v>
      </c>
      <c r="BD161" s="10">
        <f ca="1">SUMPRODUCT(P131:P160,'control variables'!BF$7:BF$36)</f>
        <v>79.297633838840568</v>
      </c>
      <c r="BE161" s="10">
        <f ca="1">SUMPRODUCT(Q131:Q160,'control variables'!BG$7:BG$36)</f>
        <v>91.530699858809726</v>
      </c>
      <c r="BF161" s="10">
        <f ca="1">SUMPRODUCT(R131:R160,'control variables'!BH$7:BH$36)</f>
        <v>2741.5447346427513</v>
      </c>
      <c r="BG161" s="10">
        <f ca="1">SUMPRODUCT(S131:S160,'control variables'!BI$7:BI$36)</f>
        <v>6161.5539369244088</v>
      </c>
      <c r="BH161" s="10">
        <f t="shared" ca="1" si="93"/>
        <v>9073.9270052648098</v>
      </c>
      <c r="BI161" s="82">
        <f t="shared" ca="1" si="71"/>
        <v>118160.8004761748</v>
      </c>
      <c r="BJ161" s="82">
        <f t="shared" ca="1" si="72"/>
        <v>136750.10673469136</v>
      </c>
      <c r="BK161" s="82">
        <f t="shared" ca="1" si="73"/>
        <v>432790.68389035505</v>
      </c>
      <c r="BL161" s="82">
        <f t="shared" ca="1" si="74"/>
        <v>197797.0340915503</v>
      </c>
      <c r="BM161" s="82">
        <f t="shared" ca="1" si="64"/>
        <v>885498.62519277155</v>
      </c>
      <c r="BN161" s="10">
        <f ca="1">BN160+BI161-INDIRECT(ADDRESS(MAX($D161-'key variables'!$B$9*30,34),scenario!BI$4),TRUE)</f>
        <v>8631361.2482907493</v>
      </c>
      <c r="BO161" s="10">
        <f ca="1">BO160+BJ161-INDIRECT(ADDRESS(MAX($D161-'key variables'!$B$9*30,34),scenario!BJ$4),TRUE)</f>
        <v>9959525.2816772889</v>
      </c>
      <c r="BP161" s="10">
        <f ca="1">BP160+BK161-INDIRECT(ADDRESS(MAX($D161-'key variables'!$B$9*30,34),scenario!BK$4),TRUE)</f>
        <v>29487280.669456556</v>
      </c>
      <c r="BQ161" s="10">
        <f ca="1">BQ160+BL161-INDIRECT(ADDRESS(MAX($D161-'key variables'!$B$9*30,34),scenario!BL$4),TRUE)</f>
        <v>13003996.514702933</v>
      </c>
      <c r="BR161" s="10">
        <f t="shared" ca="1" si="111"/>
        <v>61082163.714127526</v>
      </c>
      <c r="BS161" s="82">
        <f t="shared" ca="1" si="75"/>
        <v>685249.91548656509</v>
      </c>
      <c r="BT161" s="82">
        <f t="shared" ca="1" si="76"/>
        <v>794338.34388843796</v>
      </c>
      <c r="BU161" s="82">
        <f t="shared" ca="1" si="77"/>
        <v>2638759.1890830146</v>
      </c>
      <c r="BV161" s="82">
        <f t="shared" ca="1" si="78"/>
        <v>1268418.7913472194</v>
      </c>
      <c r="BW161" s="82">
        <f t="shared" ca="1" si="94"/>
        <v>5386766.2398052374</v>
      </c>
      <c r="BX161" s="10">
        <f t="shared" ca="1" si="79"/>
        <v>2515.8326588968275</v>
      </c>
      <c r="BY161" s="10">
        <f t="shared" ca="1" si="80"/>
        <v>5807.8889078701859</v>
      </c>
      <c r="BZ161" s="10">
        <f t="shared" ca="1" si="81"/>
        <v>52187.694224963372</v>
      </c>
      <c r="CA161" s="10">
        <f t="shared" ca="1" si="82"/>
        <v>39096.850369010681</v>
      </c>
      <c r="CB161" s="10">
        <v>0</v>
      </c>
      <c r="CC161" s="82">
        <f t="shared" ca="1" si="83"/>
        <v>-460.53105593074491</v>
      </c>
      <c r="CD161" s="82">
        <f t="shared" ca="1" si="84"/>
        <v>986.40397394734703</v>
      </c>
      <c r="CE161" s="82">
        <f t="shared" ca="1" si="85"/>
        <v>285112.61087321676</v>
      </c>
      <c r="CF161" s="82">
        <f t="shared" ca="1" si="86"/>
        <v>213594.51210044228</v>
      </c>
      <c r="CG161" s="82">
        <f t="shared" ca="1" si="95"/>
        <v>499232.9958916757</v>
      </c>
      <c r="CH161" s="13">
        <f t="shared" ca="1" si="96"/>
        <v>96</v>
      </c>
      <c r="CI161" s="81">
        <f t="shared" ca="1" si="105"/>
        <v>0.10338988784922287</v>
      </c>
      <c r="CJ161" s="81">
        <f t="shared" ca="1" si="106"/>
        <v>0.11929916640993643</v>
      </c>
      <c r="CK161" s="81">
        <f t="shared" ca="1" si="107"/>
        <v>0.3532104095396767</v>
      </c>
      <c r="CL161" s="81">
        <f t="shared" ca="1" si="108"/>
        <v>0.15576705719657674</v>
      </c>
      <c r="CM161" s="89">
        <f t="shared" ca="1" si="97"/>
        <v>0.73166652099541274</v>
      </c>
    </row>
    <row r="162" spans="1:91" x14ac:dyDescent="0.3">
      <c r="A162">
        <v>97</v>
      </c>
      <c r="B162" s="3">
        <f t="shared" si="110"/>
        <v>0.45833333333333331</v>
      </c>
      <c r="C162" s="3">
        <f t="shared" si="98"/>
        <v>3.2333333333333334</v>
      </c>
      <c r="D162" s="4">
        <f t="shared" ca="1" si="87"/>
        <v>162</v>
      </c>
      <c r="E162" s="58">
        <f>(0.5*(COS(B162*2*PI())+1)*('key variables'!$B$4-'key variables'!$B$6)+'key variables'!$B$6)/'key variables'!$B$4</f>
        <v>1</v>
      </c>
      <c r="F162" s="10">
        <f t="shared" ca="1" si="99"/>
        <v>11689845.070048865</v>
      </c>
      <c r="G162" s="10">
        <f t="shared" ca="1" si="100"/>
        <v>13493210.940911397</v>
      </c>
      <c r="H162" s="10">
        <f t="shared" ca="1" si="101"/>
        <v>40330984.451259024</v>
      </c>
      <c r="I162" s="10">
        <f t="shared" ca="1" si="102"/>
        <v>17960497.285431378</v>
      </c>
      <c r="J162" s="10">
        <f t="shared" ca="1" si="88"/>
        <v>83474537.747650653</v>
      </c>
      <c r="K162" s="82">
        <f t="shared" ca="1" si="65"/>
        <v>2373233.9062715508</v>
      </c>
      <c r="L162" s="82">
        <f t="shared" ca="1" si="66"/>
        <v>2739347.3153456706</v>
      </c>
      <c r="M162" s="82">
        <f t="shared" ca="1" si="67"/>
        <v>8204944.5927194534</v>
      </c>
      <c r="N162" s="82">
        <f t="shared" ca="1" si="68"/>
        <v>3688081.9793812251</v>
      </c>
      <c r="O162" s="82">
        <f t="shared" ca="1" si="89"/>
        <v>17005607.793717902</v>
      </c>
      <c r="P162" s="10">
        <f ca="1">IF(IF($A162&gt;='key variables'!$B$26,K162*SUMPRODUCT(Z162:AC162,'control variables'!$O$3:$R$3)/J162+F$65*'key variables'!$B$25/scenario!J$65,K162*SUMPRODUCT(Z162:AC162,'control variables'!$O$7:$R$7)/J162+F$65*'key variables'!$B$25/scenario!J$65)&lt;'key variables'!$B$28,0,IF($A162&gt;='key variables'!$B$26,K162*SUMPRODUCT(Z162:AC162,'control variables'!$O$3:$R$3)/J162+F$65*'key variables'!$B$25/scenario!J$65,K162*SUMPRODUCT(Z162:AC162,'control variables'!$O$7:$R$7)/J162+F$65*'key variables'!$B$25/scenario!J$65))</f>
        <v>17028.937507290422</v>
      </c>
      <c r="Q162" s="10">
        <f ca="1">IF(IF($A162&gt;='key variables'!$B$26,L162*SUMPRODUCT(Z162:AC162,'control variables'!$O$4:$R$4)/J162+G$65*'key variables'!$B$25/scenario!J$65,L162*SUMPRODUCT(Z162:AC162,'control variables'!$O$7:$R$7)/J162+G$65*'key variables'!$B$25/scenario!J$65)&lt;'key variables'!$B$28,0,IF($A162&gt;='key variables'!$B$26,L162*SUMPRODUCT(Z162:AC162,'control variables'!$O$4:$R$4)/J162+G$65*'key variables'!$B$25/scenario!J$65,L162*SUMPRODUCT(Z162:AC162,'control variables'!$O$7:$R$7)/J162+G$65*'key variables'!$B$25/scenario!J$65))</f>
        <v>19655.953052293713</v>
      </c>
      <c r="R162" s="10">
        <f ca="1">IF(IF($A162&gt;='key variables'!$B$26,M162*SUMPRODUCT(Z162:AC162,'control variables'!$O$5:$R$5)/J162+H$65*'key variables'!$B$25/scenario!J$65,M162*SUMPRODUCT(Z162:AC162,'control variables'!$O$7:$R$7)/J162+H$65*'key variables'!$B$25/scenario!J$65)&lt;'key variables'!$B$28,0,IF($A162&gt;='key variables'!$B$26,M162*SUMPRODUCT(Z162:AC162,'control variables'!$O$5:$R$5)/J162+H$65*'key variables'!$B$25/scenario!J$65,M162*SUMPRODUCT(Z162:AC162,'control variables'!$O$7:$R$7)/J162+H$65*'key variables'!$B$25/scenario!J$65))</f>
        <v>58873.880215081008</v>
      </c>
      <c r="S162" s="10">
        <f ca="1">IF(IF($A162&gt;='key variables'!$B$26,N162*SUMPRODUCT(Z162:AC162,'control variables'!$O$6:$R$6)/J162+I$65*'key variables'!$B$25/scenario!J$65,N162*SUMPRODUCT(Z162:AC162,'control variables'!$O$7:$R$7)/J162+I$65*'key variables'!$B$25/scenario!J$65)&lt;'key variables'!$B$28,0,IF($A162&gt;='key variables'!$B$26,N162*SUMPRODUCT(Z162:AC162,'control variables'!$O$6:$R$6)/J162+I$65*'key variables'!$B$25/scenario!J$65,N162*SUMPRODUCT(Z162:AC162,'control variables'!$O$7:$R$7)/J162+I$65*'key variables'!$B$25/scenario!J$65))</f>
        <v>26463.517726878737</v>
      </c>
      <c r="T162" s="10">
        <f t="shared" ca="1" si="109"/>
        <v>122022.28850154388</v>
      </c>
      <c r="U162" s="82">
        <f ca="1">SUMPRODUCT(P132:P161,'control variables'!AD$7:AD$36)</f>
        <v>35148.738664575649</v>
      </c>
      <c r="V162" s="82">
        <f ca="1">SUMPRODUCT(Q132:Q161,'control variables'!AE$7:AE$36)</f>
        <v>40571.054814339353</v>
      </c>
      <c r="W162" s="82">
        <f ca="1">SUMPRODUCT(R132:R161,'control variables'!AF$7:AF$36)</f>
        <v>121519.18632407252</v>
      </c>
      <c r="X162" s="82">
        <f ca="1">SUMPRODUCT(S132:S161,'control variables'!AG$7:AG$36)</f>
        <v>54622.272724249939</v>
      </c>
      <c r="Y162" s="82">
        <f t="shared" ca="1" si="103"/>
        <v>251861.25252723746</v>
      </c>
      <c r="Z162" s="10">
        <f ca="1">IF($A162&gt;='key variables'!$B$26,SUMPRODUCT(P132:P161,'control variables'!V$7:V$36)*$E162,SUMPRODUCT(P132:P161,'control variables'!Z$7:Z$36)*$E162)</f>
        <v>83589.055092744966</v>
      </c>
      <c r="AA162" s="10">
        <f ca="1">IF($A162&gt;='key variables'!$B$26,SUMPRODUCT(Q132:Q161,'control variables'!W$7:W$36)*$E162,SUMPRODUCT(Q132:Q161,'control variables'!AA$7:AA$36)*$E162)</f>
        <v>96484.148930911077</v>
      </c>
      <c r="AB162" s="10">
        <f ca="1">IF($A162&gt;='key variables'!$B$26,SUMPRODUCT(R132:R161,'control variables'!X$7:X$36)*$E162,SUMPRODUCT(R132:R161,'control variables'!AB$7:AB$36)*$E162)</f>
        <v>288991.13727531175</v>
      </c>
      <c r="AC162" s="10">
        <f ca="1">IF($A162&gt;='key variables'!$B$26,SUMPRODUCT(S132:S161,'control variables'!Y$7:Y$36)*$E162,SUMPRODUCT(S132:S161,'control variables'!AC$7:AC$36)*$E162)</f>
        <v>129900.08567903162</v>
      </c>
      <c r="AD162" s="10">
        <f t="shared" ca="1" si="104"/>
        <v>598964.42697799939</v>
      </c>
      <c r="AE162" s="82">
        <f ca="1">SUMPRODUCT(P132:P161,'control variables'!AL$7:AL$36)</f>
        <v>104081.98330304179</v>
      </c>
      <c r="AF162" s="82">
        <f ca="1">SUMPRODUCT(Q132:Q161,'control variables'!AM$7:AM$36)</f>
        <v>119824.34798136077</v>
      </c>
      <c r="AG162" s="82">
        <f ca="1">SUMPRODUCT(R132:R161,'control variables'!AN$7:AN$36)</f>
        <v>341650.7073049852</v>
      </c>
      <c r="AH162" s="82">
        <f ca="1">SUMPRODUCT(S132:S161,'control variables'!AO$7:AO$36)</f>
        <v>147931.36735019091</v>
      </c>
      <c r="AI162" s="82">
        <f t="shared" ca="1" si="69"/>
        <v>713488.40593957866</v>
      </c>
      <c r="AJ162" s="10">
        <f ca="1">SUMPRODUCT(P132:P161,'control variables'!AP$7:AP$36)</f>
        <v>107.06279261919003</v>
      </c>
      <c r="AK162" s="10">
        <f ca="1">SUMPRODUCT(Q132:Q161,'control variables'!AQ$7:AQ$36)</f>
        <v>308.9478166898715</v>
      </c>
      <c r="AL162" s="10">
        <f ca="1">SUMPRODUCT(R132:R161,'control variables'!AR$7:AR$36)</f>
        <v>11104.395724258886</v>
      </c>
      <c r="AM162" s="10">
        <f ca="1">SUMPRODUCT(S132:S161,'control variables'!AS$7:AS$36)</f>
        <v>8318.9515175392062</v>
      </c>
      <c r="AN162" s="10">
        <f t="shared" ca="1" si="90"/>
        <v>19839.357851107154</v>
      </c>
      <c r="AO162" s="82">
        <f ca="1">SUMPRODUCT(P132:P161,'control variables'!AX$7:AX$36)</f>
        <v>143.46708887489734</v>
      </c>
      <c r="AP162" s="82">
        <f ca="1">SUMPRODUCT(Q132:Q161,'control variables'!AY$7:AY$36)</f>
        <v>331.19886220346274</v>
      </c>
      <c r="AQ162" s="82">
        <f ca="1">SUMPRODUCT(R132:R161,'control variables'!AZ$7:AZ$36)</f>
        <v>2976.0391809333901</v>
      </c>
      <c r="AR162" s="82">
        <f ca="1">SUMPRODUCT(S132:S161,'control variables'!BA$7:BA$36)</f>
        <v>2229.5248003811848</v>
      </c>
      <c r="AS162" s="82">
        <f t="shared" ca="1" si="91"/>
        <v>5680.2299323929346</v>
      </c>
      <c r="AT162" s="10">
        <f ca="1">SUMPRODUCT(P132:P161,'control variables'!AT$7:AT$36)</f>
        <v>-78.295574105653358</v>
      </c>
      <c r="AU162" s="10">
        <f ca="1">SUMPRODUCT(Q132:Q161,'control variables'!AU$7:AU$36)</f>
        <v>84.933473425574235</v>
      </c>
      <c r="AV162" s="10">
        <f ca="1">SUMPRODUCT(R132:R161,'control variables'!AV$7:AV$36)</f>
        <v>36573.034283004956</v>
      </c>
      <c r="AW162" s="10">
        <f ca="1">SUMPRODUCT(S132:S161,'control variables'!AW$7:AW$36)</f>
        <v>27398.99645191395</v>
      </c>
      <c r="AX162" s="10">
        <f t="shared" ca="1" si="70"/>
        <v>63978.668634238828</v>
      </c>
      <c r="AY162" s="82">
        <f ca="1">SUMPRODUCT(P132:P161,'control variables'!BB$7:BB$36)</f>
        <v>345.58221864766</v>
      </c>
      <c r="AZ162" s="82">
        <f ca="1">SUMPRODUCT(Q132:Q161,'control variables'!BC$7:BC$36)</f>
        <v>881.23404128452069</v>
      </c>
      <c r="BA162" s="82">
        <f ca="1">SUMPRODUCT(R132:R161,'control variables'!BD$7:BD$36)</f>
        <v>6168.9091627788584</v>
      </c>
      <c r="BB162" s="82">
        <f ca="1">SUMPRODUCT(S132:S161,'control variables'!BE$7:BE$36)</f>
        <v>876.64602886746252</v>
      </c>
      <c r="BC162" s="82">
        <f t="shared" ca="1" si="92"/>
        <v>8272.3714515785014</v>
      </c>
      <c r="BD162" s="10">
        <f ca="1">SUMPRODUCT(P132:P161,'control variables'!BF$7:BF$36)</f>
        <v>72.292790060030896</v>
      </c>
      <c r="BE162" s="10">
        <f ca="1">SUMPRODUCT(Q132:Q161,'control variables'!BG$7:BG$36)</f>
        <v>83.445234726531851</v>
      </c>
      <c r="BF162" s="10">
        <f ca="1">SUMPRODUCT(R132:R161,'control variables'!BH$7:BH$36)</f>
        <v>2499.3673625181309</v>
      </c>
      <c r="BG162" s="10">
        <f ca="1">SUMPRODUCT(S132:S161,'control variables'!BI$7:BI$36)</f>
        <v>5617.2662870484692</v>
      </c>
      <c r="BH162" s="10">
        <f t="shared" ca="1" si="93"/>
        <v>8272.3716743531622</v>
      </c>
      <c r="BI162" s="82">
        <f t="shared" ca="1" si="71"/>
        <v>104349.2699475838</v>
      </c>
      <c r="BJ162" s="82">
        <f t="shared" ca="1" si="72"/>
        <v>120790.51549607086</v>
      </c>
      <c r="BK162" s="82">
        <f t="shared" ca="1" si="73"/>
        <v>384392.65075076901</v>
      </c>
      <c r="BL162" s="82">
        <f t="shared" ca="1" si="74"/>
        <v>176207.00983097233</v>
      </c>
      <c r="BM162" s="82">
        <f t="shared" ref="BM162:BM225" ca="1" si="112">SUM(BI162:BL162)</f>
        <v>785739.446025396</v>
      </c>
      <c r="BN162" s="10">
        <f ca="1">BN161+BI162-INDIRECT(ADDRESS(MAX($D162-'key variables'!$B$9*30,34),scenario!BI$4),TRUE)</f>
        <v>8735710.518238334</v>
      </c>
      <c r="BO162" s="10">
        <f ca="1">BO161+BJ162-INDIRECT(ADDRESS(MAX($D162-'key variables'!$B$9*30,34),scenario!BJ$4),TRUE)</f>
        <v>10080315.79717336</v>
      </c>
      <c r="BP162" s="10">
        <f ca="1">BP161+BK162-INDIRECT(ADDRESS(MAX($D162-'key variables'!$B$9*30,34),scenario!BK$4),TRUE)</f>
        <v>29871673.320207324</v>
      </c>
      <c r="BQ162" s="10">
        <f ca="1">BQ161+BL162-INDIRECT(ADDRESS(MAX($D162-'key variables'!$B$9*30,34),scenario!BL$4),TRUE)</f>
        <v>13180203.524533905</v>
      </c>
      <c r="BR162" s="10">
        <f t="shared" ca="1" si="111"/>
        <v>61867903.16015292</v>
      </c>
      <c r="BS162" s="82">
        <f t="shared" ca="1" si="75"/>
        <v>597857.29025621165</v>
      </c>
      <c r="BT162" s="82">
        <f t="shared" ca="1" si="76"/>
        <v>693120.33620993432</v>
      </c>
      <c r="BU162" s="82">
        <f t="shared" ca="1" si="77"/>
        <v>2310741.0511848084</v>
      </c>
      <c r="BV162" s="82">
        <f t="shared" ca="1" si="78"/>
        <v>1113058.032956077</v>
      </c>
      <c r="BW162" s="82">
        <f t="shared" ca="1" si="94"/>
        <v>4714776.7106070314</v>
      </c>
      <c r="BX162" s="10">
        <f t="shared" ca="1" si="79"/>
        <v>2241.4247390640344</v>
      </c>
      <c r="BY162" s="10">
        <f t="shared" ca="1" si="80"/>
        <v>5174.4084940625962</v>
      </c>
      <c r="BZ162" s="10">
        <f t="shared" ca="1" si="81"/>
        <v>46495.45688059977</v>
      </c>
      <c r="CA162" s="10">
        <f t="shared" ca="1" si="82"/>
        <v>34832.462853475932</v>
      </c>
      <c r="CB162" s="10">
        <v>0</v>
      </c>
      <c r="CC162" s="82">
        <f t="shared" ca="1" si="83"/>
        <v>-418.63977808079886</v>
      </c>
      <c r="CD162" s="82">
        <f t="shared" ca="1" si="84"/>
        <v>879.21945500818151</v>
      </c>
      <c r="CE162" s="82">
        <f t="shared" ca="1" si="85"/>
        <v>256667.93313353733</v>
      </c>
      <c r="CF162" s="82">
        <f t="shared" ca="1" si="86"/>
        <v>192284.94236568635</v>
      </c>
      <c r="CG162" s="82">
        <f t="shared" ca="1" si="95"/>
        <v>449413.45517615107</v>
      </c>
      <c r="CH162" s="13">
        <f t="shared" ca="1" si="96"/>
        <v>97</v>
      </c>
      <c r="CI162" s="81">
        <f t="shared" ca="1" si="105"/>
        <v>0.10465119968255465</v>
      </c>
      <c r="CJ162" s="81">
        <f t="shared" ca="1" si="106"/>
        <v>0.12075916883357722</v>
      </c>
      <c r="CK162" s="81">
        <f t="shared" ca="1" si="107"/>
        <v>0.35785371355408369</v>
      </c>
      <c r="CL162" s="81">
        <f t="shared" ca="1" si="108"/>
        <v>0.15789489681726157</v>
      </c>
      <c r="CM162" s="89">
        <f t="shared" ca="1" si="97"/>
        <v>0.74115897888747706</v>
      </c>
    </row>
    <row r="163" spans="1:91" x14ac:dyDescent="0.3">
      <c r="A163">
        <v>98</v>
      </c>
      <c r="B163" s="3">
        <f t="shared" si="110"/>
        <v>0.46111111111111114</v>
      </c>
      <c r="C163" s="3">
        <f t="shared" si="98"/>
        <v>3.2666666666666666</v>
      </c>
      <c r="D163" s="4">
        <f t="shared" ca="1" si="87"/>
        <v>163</v>
      </c>
      <c r="E163" s="58">
        <f>(0.5*(COS(B163*2*PI())+1)*('key variables'!$B$4-'key variables'!$B$6)+'key variables'!$B$6)/'key variables'!$B$4</f>
        <v>1</v>
      </c>
      <c r="F163" s="10">
        <f t="shared" ca="1" si="99"/>
        <v>11689772.777258804</v>
      </c>
      <c r="G163" s="10">
        <f t="shared" ca="1" si="100"/>
        <v>13493127.49567667</v>
      </c>
      <c r="H163" s="10">
        <f t="shared" ca="1" si="101"/>
        <v>40328485.083896503</v>
      </c>
      <c r="I163" s="10">
        <f t="shared" ca="1" si="102"/>
        <v>17954880.01914433</v>
      </c>
      <c r="J163" s="10">
        <f t="shared" ca="1" si="88"/>
        <v>83466265.375976309</v>
      </c>
      <c r="K163" s="82">
        <f t="shared" ref="K163:K226" ca="1" si="113">MAX(F163-BN162-BS162,0.001)</f>
        <v>2356204.9687642585</v>
      </c>
      <c r="L163" s="82">
        <f t="shared" ref="L163:L226" ca="1" si="114">MAX(G163-BO162-BT162,0.001)</f>
        <v>2719691.3622933757</v>
      </c>
      <c r="M163" s="82">
        <f t="shared" ref="M163:M226" ca="1" si="115">MAX(H163-BP162-BU162,0.001)</f>
        <v>8146070.7125043701</v>
      </c>
      <c r="N163" s="82">
        <f t="shared" ref="N163:N226" ca="1" si="116">MAX(I163-BQ162-BV162,0.001)</f>
        <v>3661618.4616543483</v>
      </c>
      <c r="O163" s="82">
        <f t="shared" ca="1" si="89"/>
        <v>16883585.505216353</v>
      </c>
      <c r="P163" s="10">
        <f ca="1">IF(IF($A163&gt;='key variables'!$B$26,K163*SUMPRODUCT(Z163:AC163,'control variables'!$O$3:$R$3)/J163+F$65*'key variables'!$B$25/scenario!J$65,K163*SUMPRODUCT(Z163:AC163,'control variables'!$O$7:$R$7)/J163+F$65*'key variables'!$B$25/scenario!J$65)&lt;'key variables'!$B$28,0,IF($A163&gt;='key variables'!$B$26,K163*SUMPRODUCT(Z163:AC163,'control variables'!$O$3:$R$3)/J163+F$65*'key variables'!$B$25/scenario!J$65,K163*SUMPRODUCT(Z163:AC163,'control variables'!$O$7:$R$7)/J163+F$65*'key variables'!$B$25/scenario!J$65))</f>
        <v>14701.908202101287</v>
      </c>
      <c r="Q163" s="10">
        <f ca="1">IF(IF($A163&gt;='key variables'!$B$26,L163*SUMPRODUCT(Z163:AC163,'control variables'!$O$4:$R$4)/J163+G$65*'key variables'!$B$25/scenario!J$65,L163*SUMPRODUCT(Z163:AC163,'control variables'!$O$7:$R$7)/J163+G$65*'key variables'!$B$25/scenario!J$65)&lt;'key variables'!$B$28,0,IF($A163&gt;='key variables'!$B$26,L163*SUMPRODUCT(Z163:AC163,'control variables'!$O$4:$R$4)/J163+G$65*'key variables'!$B$25/scenario!J$65,L163*SUMPRODUCT(Z163:AC163,'control variables'!$O$7:$R$7)/J163+G$65*'key variables'!$B$25/scenario!J$65))</f>
        <v>16969.938216986047</v>
      </c>
      <c r="R163" s="10">
        <f ca="1">IF(IF($A163&gt;='key variables'!$B$26,M163*SUMPRODUCT(Z163:AC163,'control variables'!$O$5:$R$5)/J163+H$65*'key variables'!$B$25/scenario!J$65,M163*SUMPRODUCT(Z163:AC163,'control variables'!$O$7:$R$7)/J163+H$65*'key variables'!$B$25/scenario!J$65)&lt;'key variables'!$B$28,0,IF($A163&gt;='key variables'!$B$26,M163*SUMPRODUCT(Z163:AC163,'control variables'!$O$5:$R$5)/J163+H$65*'key variables'!$B$25/scenario!J$65,M163*SUMPRODUCT(Z163:AC163,'control variables'!$O$7:$R$7)/J163+H$65*'key variables'!$B$25/scenario!J$65))</f>
        <v>50828.67806949588</v>
      </c>
      <c r="S163" s="10">
        <f ca="1">IF(IF($A163&gt;='key variables'!$B$26,N163*SUMPRODUCT(Z163:AC163,'control variables'!$O$6:$R$6)/J163+I$65*'key variables'!$B$25/scenario!J$65,N163*SUMPRODUCT(Z163:AC163,'control variables'!$O$7:$R$7)/J163+I$65*'key variables'!$B$25/scenario!J$65)&lt;'key variables'!$B$28,0,IF($A163&gt;='key variables'!$B$26,N163*SUMPRODUCT(Z163:AC163,'control variables'!$O$6:$R$6)/J163+I$65*'key variables'!$B$25/scenario!J$65,N163*SUMPRODUCT(Z163:AC163,'control variables'!$O$7:$R$7)/J163+I$65*'key variables'!$B$25/scenario!J$65))</f>
        <v>22847.239186748193</v>
      </c>
      <c r="T163" s="10">
        <f t="shared" ca="1" si="109"/>
        <v>105347.7636753314</v>
      </c>
      <c r="U163" s="82">
        <f ca="1">SUMPRODUCT(P133:P162,'control variables'!AD$7:AD$36)</f>
        <v>30457.8871004832</v>
      </c>
      <c r="V163" s="82">
        <f ca="1">SUMPRODUCT(Q133:Q162,'control variables'!AE$7:AE$36)</f>
        <v>35156.556224535649</v>
      </c>
      <c r="W163" s="82">
        <f ca="1">SUMPRODUCT(R133:R162,'control variables'!AF$7:AF$36)</f>
        <v>105301.57832751544</v>
      </c>
      <c r="X163" s="82">
        <f ca="1">SUMPRODUCT(S133:S162,'control variables'!AG$7:AG$36)</f>
        <v>47332.538208084596</v>
      </c>
      <c r="Y163" s="82">
        <f t="shared" ca="1" si="103"/>
        <v>218248.55986061887</v>
      </c>
      <c r="Z163" s="10">
        <f ca="1">IF($A163&gt;='key variables'!$B$26,SUMPRODUCT(P133:P162,'control variables'!V$7:V$36)*$E163,SUMPRODUCT(P133:P162,'control variables'!Z$7:Z$36)*$E163)</f>
        <v>72680.851537767317</v>
      </c>
      <c r="AA163" s="10">
        <f ca="1">IF($A163&gt;='key variables'!$B$26,SUMPRODUCT(Q133:Q162,'control variables'!W$7:W$36)*$E163,SUMPRODUCT(Q133:Q162,'control variables'!AA$7:AA$36)*$E163)</f>
        <v>83893.161567799849</v>
      </c>
      <c r="AB163" s="10">
        <f ca="1">IF($A163&gt;='key variables'!$B$26,SUMPRODUCT(R133:R162,'control variables'!X$7:X$36)*$E163,SUMPRODUCT(R133:R162,'control variables'!AB$7:AB$36)*$E163)</f>
        <v>251278.37515010382</v>
      </c>
      <c r="AC163" s="10">
        <f ca="1">IF($A163&gt;='key variables'!$B$26,SUMPRODUCT(S133:S162,'control variables'!Y$7:Y$36)*$E163,SUMPRODUCT(S133:S162,'control variables'!AC$7:AC$36)*$E163)</f>
        <v>112948.38578454505</v>
      </c>
      <c r="AD163" s="10">
        <f t="shared" ca="1" si="104"/>
        <v>520800.77404021606</v>
      </c>
      <c r="AE163" s="82">
        <f ca="1">SUMPRODUCT(P133:P162,'control variables'!AL$7:AL$36)</f>
        <v>91599.148941199877</v>
      </c>
      <c r="AF163" s="82">
        <f ca="1">SUMPRODUCT(Q133:Q162,'control variables'!AM$7:AM$36)</f>
        <v>105453.48915546713</v>
      </c>
      <c r="AG163" s="82">
        <f ca="1">SUMPRODUCT(R133:R162,'control variables'!AN$7:AN$36)</f>
        <v>300675.611966178</v>
      </c>
      <c r="AH163" s="82">
        <f ca="1">SUMPRODUCT(S133:S162,'control variables'!AO$7:AO$36)</f>
        <v>130189.55750999306</v>
      </c>
      <c r="AI163" s="82">
        <f t="shared" ref="AI163:AI226" ca="1" si="117">SUM(AE163:AH163)</f>
        <v>627917.80757283804</v>
      </c>
      <c r="AJ163" s="10">
        <f ca="1">SUMPRODUCT(P133:P162,'control variables'!AP$7:AP$36)</f>
        <v>93.299246738731412</v>
      </c>
      <c r="AK163" s="10">
        <f ca="1">SUMPRODUCT(Q133:Q162,'control variables'!AQ$7:AQ$36)</f>
        <v>269.23077451628262</v>
      </c>
      <c r="AL163" s="10">
        <f ca="1">SUMPRODUCT(R133:R162,'control variables'!AR$7:AR$36)</f>
        <v>9676.8609450268032</v>
      </c>
      <c r="AM163" s="10">
        <f ca="1">SUMPRODUCT(S133:S162,'control variables'!AS$7:AS$36)</f>
        <v>7249.5018227585088</v>
      </c>
      <c r="AN163" s="10">
        <f t="shared" ca="1" si="90"/>
        <v>17288.892789040325</v>
      </c>
      <c r="AO163" s="82">
        <f ca="1">SUMPRODUCT(P133:P162,'control variables'!AX$7:AX$36)</f>
        <v>125.27199359522673</v>
      </c>
      <c r="AP163" s="82">
        <f ca="1">SUMPRODUCT(Q133:Q162,'control variables'!AY$7:AY$36)</f>
        <v>289.19483952781394</v>
      </c>
      <c r="AQ163" s="82">
        <f ca="1">SUMPRODUCT(R133:R162,'control variables'!AZ$7:AZ$36)</f>
        <v>2598.60546510513</v>
      </c>
      <c r="AR163" s="82">
        <f ca="1">SUMPRODUCT(S133:S162,'control variables'!BA$7:BA$36)</f>
        <v>1946.7671554784013</v>
      </c>
      <c r="AS163" s="82">
        <f t="shared" ca="1" si="91"/>
        <v>4959.8394537065715</v>
      </c>
      <c r="AT163" s="10">
        <f ca="1">SUMPRODUCT(P133:P162,'control variables'!AT$7:AT$36)</f>
        <v>-72.527155786770081</v>
      </c>
      <c r="AU163" s="10">
        <f ca="1">SUMPRODUCT(Q133:Q162,'control variables'!AU$7:AU$36)</f>
        <v>78.676008561297934</v>
      </c>
      <c r="AV163" s="10">
        <f ca="1">SUMPRODUCT(R133:R162,'control variables'!AV$7:AV$36)</f>
        <v>33878.519767400954</v>
      </c>
      <c r="AW163" s="10">
        <f ca="1">SUMPRODUCT(S133:S162,'control variables'!AW$7:AW$36)</f>
        <v>25380.378224030923</v>
      </c>
      <c r="AX163" s="10">
        <f t="shared" ref="AX163:AX226" ca="1" si="118">SUM(AT163:AW163)</f>
        <v>59265.046844206408</v>
      </c>
      <c r="AY163" s="82">
        <f ca="1">SUMPRODUCT(P133:P162,'control variables'!BB$7:BB$36)</f>
        <v>312.88164945012232</v>
      </c>
      <c r="AZ163" s="82">
        <f ca="1">SUMPRODUCT(Q133:Q162,'control variables'!BC$7:BC$36)</f>
        <v>797.84764814480104</v>
      </c>
      <c r="BA163" s="82">
        <f ca="1">SUMPRODUCT(R133:R162,'control variables'!BD$7:BD$36)</f>
        <v>5585.1787794849006</v>
      </c>
      <c r="BB163" s="82">
        <f ca="1">SUMPRODUCT(S133:S162,'control variables'!BE$7:BE$36)</f>
        <v>793.69377443461929</v>
      </c>
      <c r="BC163" s="82">
        <f t="shared" ca="1" si="92"/>
        <v>7489.6018515144433</v>
      </c>
      <c r="BD163" s="10">
        <f ca="1">SUMPRODUCT(P133:P162,'control variables'!BF$7:BF$36)</f>
        <v>65.452115811535052</v>
      </c>
      <c r="BE163" s="10">
        <f ca="1">SUMPRODUCT(Q133:Q162,'control variables'!BG$7:BG$36)</f>
        <v>75.549265185454857</v>
      </c>
      <c r="BF163" s="10">
        <f ca="1">SUMPRODUCT(R133:R162,'control variables'!BH$7:BH$36)</f>
        <v>2262.8657979760601</v>
      </c>
      <c r="BG163" s="10">
        <f ca="1">SUMPRODUCT(S133:S162,'control variables'!BI$7:BI$36)</f>
        <v>5085.7348742360982</v>
      </c>
      <c r="BH163" s="10">
        <f t="shared" ca="1" si="93"/>
        <v>7489.6020532091479</v>
      </c>
      <c r="BI163" s="82">
        <f t="shared" ref="BI163:BI226" ca="1" si="119">AE163+AT163+AY163</f>
        <v>91839.503434863233</v>
      </c>
      <c r="BJ163" s="82">
        <f t="shared" ref="BJ163:BJ226" ca="1" si="120">AF163+AU163+AZ163</f>
        <v>106330.01281217323</v>
      </c>
      <c r="BK163" s="82">
        <f t="shared" ref="BK163:BK226" ca="1" si="121">AG163+AV163+BA163</f>
        <v>340139.31051306386</v>
      </c>
      <c r="BL163" s="82">
        <f t="shared" ref="BL163:BL226" ca="1" si="122">AH163+AW163+BB163</f>
        <v>156363.6295084586</v>
      </c>
      <c r="BM163" s="82">
        <f t="shared" ca="1" si="112"/>
        <v>694672.45626855898</v>
      </c>
      <c r="BN163" s="10">
        <f ca="1">BN162+BI163-INDIRECT(ADDRESS(MAX($D163-'key variables'!$B$9*30,34),scenario!BI$4),TRUE)</f>
        <v>8827550.0216731969</v>
      </c>
      <c r="BO163" s="10">
        <f ca="1">BO162+BJ163-INDIRECT(ADDRESS(MAX($D163-'key variables'!$B$9*30,34),scenario!BJ$4),TRUE)</f>
        <v>10186645.809985533</v>
      </c>
      <c r="BP163" s="10">
        <f ca="1">BP162+BK163-INDIRECT(ADDRESS(MAX($D163-'key variables'!$B$9*30,34),scenario!BK$4),TRUE)</f>
        <v>30211812.630720388</v>
      </c>
      <c r="BQ163" s="10">
        <f ca="1">BQ162+BL163-INDIRECT(ADDRESS(MAX($D163-'key variables'!$B$9*30,34),scenario!BL$4),TRUE)</f>
        <v>13336567.154042363</v>
      </c>
      <c r="BR163" s="10">
        <f t="shared" ca="1" si="111"/>
        <v>62562575.616421476</v>
      </c>
      <c r="BS163" s="82">
        <f t="shared" ref="BS163:BS226" ca="1" si="123">BS162+P163-BI163-BD163</f>
        <v>520654.24290763814</v>
      </c>
      <c r="BT163" s="82">
        <f t="shared" ref="BT163:BT226" ca="1" si="124">BT162+Q163-BJ163-BE163</f>
        <v>603684.71234956163</v>
      </c>
      <c r="BU163" s="82">
        <f t="shared" ref="BU163:BU226" ca="1" si="125">BU162+R163-BK163-BF163</f>
        <v>2019167.5529432646</v>
      </c>
      <c r="BV163" s="82">
        <f t="shared" ref="BV163:BV226" ca="1" si="126">BV162+S163-BL163-BG163</f>
        <v>974455.90776013059</v>
      </c>
      <c r="BW163" s="82">
        <f t="shared" ca="1" si="94"/>
        <v>4117962.415960595</v>
      </c>
      <c r="BX163" s="10">
        <f t="shared" ref="BX163:BX226" ca="1" si="127">BX162+AO163-AY163-BD163</f>
        <v>1988.3629673976036</v>
      </c>
      <c r="BY163" s="10">
        <f t="shared" ref="BY163:BY226" ca="1" si="128">BY162+AP163-AZ163-BE163</f>
        <v>4590.2064202601541</v>
      </c>
      <c r="BZ163" s="10">
        <f t="shared" ref="BZ163:BZ226" ca="1" si="129">BZ162+AQ163-BA163-BF163</f>
        <v>41246.017768243939</v>
      </c>
      <c r="CA163" s="10">
        <f t="shared" ref="CA163:CA226" ca="1" si="130">CA162+AR163-BB163-BG163</f>
        <v>30899.801360283614</v>
      </c>
      <c r="CB163" s="10">
        <v>0</v>
      </c>
      <c r="CC163" s="82">
        <f t="shared" ref="CC163:CC226" ca="1" si="131">CC162+AJ163-AO163-AT163</f>
        <v>-378.08536915052406</v>
      </c>
      <c r="CD163" s="82">
        <f t="shared" ref="CD163:CD226" ca="1" si="132">CD162+AK163-AP163-AU163</f>
        <v>780.57938143535239</v>
      </c>
      <c r="CE163" s="82">
        <f t="shared" ref="CE163:CE226" ca="1" si="133">CE162+AL163-AQ163-AV163</f>
        <v>229867.66884605805</v>
      </c>
      <c r="CF163" s="82">
        <f t="shared" ref="CF163:CF226" ca="1" si="134">CF162+AM163-AR163-AW163</f>
        <v>172207.29880893553</v>
      </c>
      <c r="CG163" s="82">
        <f t="shared" ca="1" si="95"/>
        <v>402477.46166727843</v>
      </c>
      <c r="CH163" s="13">
        <f t="shared" ca="1" si="96"/>
        <v>98</v>
      </c>
      <c r="CI163" s="81">
        <f t="shared" ca="1" si="105"/>
        <v>0.10576189053037453</v>
      </c>
      <c r="CJ163" s="81">
        <f t="shared" ca="1" si="106"/>
        <v>0.12204506532189359</v>
      </c>
      <c r="CK163" s="81">
        <f t="shared" ca="1" si="107"/>
        <v>0.36196435164111351</v>
      </c>
      <c r="CL163" s="81">
        <f t="shared" ca="1" si="108"/>
        <v>0.15978392101248803</v>
      </c>
      <c r="CM163" s="89">
        <f t="shared" ca="1" si="97"/>
        <v>0.74955522850586975</v>
      </c>
    </row>
    <row r="164" spans="1:91" x14ac:dyDescent="0.3">
      <c r="A164">
        <v>99</v>
      </c>
      <c r="B164" s="3">
        <f t="shared" si="110"/>
        <v>0.46388888888888891</v>
      </c>
      <c r="C164" s="3">
        <f t="shared" si="98"/>
        <v>3.3</v>
      </c>
      <c r="D164" s="4">
        <f t="shared" ref="D164:D227" ca="1" si="135">CELL("Zeile",D164)</f>
        <v>164</v>
      </c>
      <c r="E164" s="58">
        <f>(0.5*(COS(B164*2*PI())+1)*('key variables'!$B$4-'key variables'!$B$6)+'key variables'!$B$6)/'key variables'!$B$4</f>
        <v>1</v>
      </c>
      <c r="F164" s="10">
        <f t="shared" ca="1" si="99"/>
        <v>11689707.325142993</v>
      </c>
      <c r="G164" s="10">
        <f t="shared" ca="1" si="100"/>
        <v>13493051.946411485</v>
      </c>
      <c r="H164" s="10">
        <f t="shared" ca="1" si="101"/>
        <v>40326222.218098529</v>
      </c>
      <c r="I164" s="10">
        <f t="shared" ca="1" si="102"/>
        <v>17949794.284270093</v>
      </c>
      <c r="J164" s="10">
        <f t="shared" ref="J164:J227" ca="1" si="136">SUM(F164:I164)</f>
        <v>83458775.773923099</v>
      </c>
      <c r="K164" s="82">
        <f t="shared" ca="1" si="113"/>
        <v>2341503.0605621575</v>
      </c>
      <c r="L164" s="82">
        <f t="shared" ca="1" si="114"/>
        <v>2702721.42407639</v>
      </c>
      <c r="M164" s="82">
        <f t="shared" ca="1" si="115"/>
        <v>8095242.0344348755</v>
      </c>
      <c r="N164" s="82">
        <f t="shared" ca="1" si="116"/>
        <v>3638771.222467599</v>
      </c>
      <c r="O164" s="82">
        <f t="shared" ref="O164:O227" ca="1" si="137">SUM(K164:N164)</f>
        <v>16778237.741541021</v>
      </c>
      <c r="P164" s="10">
        <f ca="1">IF(IF($A164&gt;='key variables'!$B$26,K164*SUMPRODUCT(Z164:AC164,'control variables'!$O$3:$R$3)/J164+F$65*'key variables'!$B$25/scenario!J$65,K164*SUMPRODUCT(Z164:AC164,'control variables'!$O$7:$R$7)/J164+F$65*'key variables'!$B$25/scenario!J$65)&lt;'key variables'!$B$28,0,IF($A164&gt;='key variables'!$B$26,K164*SUMPRODUCT(Z164:AC164,'control variables'!$O$3:$R$3)/J164+F$65*'key variables'!$B$25/scenario!J$65,K164*SUMPRODUCT(Z164:AC164,'control variables'!$O$7:$R$7)/J164+F$65*'key variables'!$B$25/scenario!J$65))</f>
        <v>12686.954424741978</v>
      </c>
      <c r="Q164" s="10">
        <f ca="1">IF(IF($A164&gt;='key variables'!$B$26,L164*SUMPRODUCT(Z164:AC164,'control variables'!$O$4:$R$4)/J164+G$65*'key variables'!$B$25/scenario!J$65,L164*SUMPRODUCT(Z164:AC164,'control variables'!$O$7:$R$7)/J164+G$65*'key variables'!$B$25/scenario!J$65)&lt;'key variables'!$B$28,0,IF($A164&gt;='key variables'!$B$26,L164*SUMPRODUCT(Z164:AC164,'control variables'!$O$4:$R$4)/J164+G$65*'key variables'!$B$25/scenario!J$65,L164*SUMPRODUCT(Z164:AC164,'control variables'!$O$7:$R$7)/J164+G$65*'key variables'!$B$25/scenario!J$65))</f>
        <v>14644.142092984743</v>
      </c>
      <c r="R164" s="10">
        <f ca="1">IF(IF($A164&gt;='key variables'!$B$26,M164*SUMPRODUCT(Z164:AC164,'control variables'!$O$5:$R$5)/J164+H$65*'key variables'!$B$25/scenario!J$65,M164*SUMPRODUCT(Z164:AC164,'control variables'!$O$7:$R$7)/J164+H$65*'key variables'!$B$25/scenario!J$65)&lt;'key variables'!$B$28,0,IF($A164&gt;='key variables'!$B$26,M164*SUMPRODUCT(Z164:AC164,'control variables'!$O$5:$R$5)/J164+H$65*'key variables'!$B$25/scenario!J$65,M164*SUMPRODUCT(Z164:AC164,'control variables'!$O$7:$R$7)/J164+H$65*'key variables'!$B$25/scenario!J$65))</f>
        <v>43862.409781977054</v>
      </c>
      <c r="S164" s="10">
        <f ca="1">IF(IF($A164&gt;='key variables'!$B$26,N164*SUMPRODUCT(Z164:AC164,'control variables'!$O$6:$R$6)/J164+I$65*'key variables'!$B$25/scenario!J$65,N164*SUMPRODUCT(Z164:AC164,'control variables'!$O$7:$R$7)/J164+I$65*'key variables'!$B$25/scenario!J$65)&lt;'key variables'!$B$28,0,IF($A164&gt;='key variables'!$B$26,N164*SUMPRODUCT(Z164:AC164,'control variables'!$O$6:$R$6)/J164+I$65*'key variables'!$B$25/scenario!J$65,N164*SUMPRODUCT(Z164:AC164,'control variables'!$O$7:$R$7)/J164+I$65*'key variables'!$B$25/scenario!J$65))</f>
        <v>19715.936075020807</v>
      </c>
      <c r="T164" s="10">
        <f t="shared" ca="1" si="109"/>
        <v>90909.442374724575</v>
      </c>
      <c r="U164" s="82">
        <f ca="1">SUMPRODUCT(P134:P163,'control variables'!AD$7:AD$36)</f>
        <v>26367.510418815178</v>
      </c>
      <c r="V164" s="82">
        <f ca="1">SUMPRODUCT(Q134:Q163,'control variables'!AE$7:AE$36)</f>
        <v>30435.166414593452</v>
      </c>
      <c r="W164" s="82">
        <f ca="1">SUMPRODUCT(R134:R163,'control variables'!AF$7:AF$36)</f>
        <v>91159.982782403764</v>
      </c>
      <c r="X164" s="82">
        <f ca="1">SUMPRODUCT(S134:S163,'control variables'!AG$7:AG$36)</f>
        <v>40975.961012437991</v>
      </c>
      <c r="Y164" s="82">
        <f t="shared" ca="1" si="103"/>
        <v>188938.62062825038</v>
      </c>
      <c r="Z164" s="10">
        <f ca="1">IF($A164&gt;='key variables'!$B$26,SUMPRODUCT(P134:P163,'control variables'!V$7:V$36)*$E164,SUMPRODUCT(P134:P163,'control variables'!Z$7:Z$36)*$E164)</f>
        <v>63107.800765449894</v>
      </c>
      <c r="AA164" s="10">
        <f ca="1">IF($A164&gt;='key variables'!$B$26,SUMPRODUCT(Q134:Q163,'control variables'!W$7:W$36)*$E164,SUMPRODUCT(Q134:Q163,'control variables'!AA$7:AA$36)*$E164)</f>
        <v>72843.297977230177</v>
      </c>
      <c r="AB164" s="10">
        <f ca="1">IF($A164&gt;='key variables'!$B$26,SUMPRODUCT(R134:R163,'control variables'!X$7:X$36)*$E164,SUMPRODUCT(R134:R163,'control variables'!AB$7:AB$36)*$E164)</f>
        <v>218181.61592945285</v>
      </c>
      <c r="AC164" s="10">
        <f ca="1">IF($A164&gt;='key variables'!$B$26,SUMPRODUCT(S134:S163,'control variables'!Y$7:Y$36)*$E164,SUMPRODUCT(S134:S163,'control variables'!AC$7:AC$36)*$E164)</f>
        <v>98071.556346121535</v>
      </c>
      <c r="AD164" s="10">
        <f t="shared" ca="1" si="104"/>
        <v>452204.27101825445</v>
      </c>
      <c r="AE164" s="82">
        <f ca="1">SUMPRODUCT(P134:P163,'control variables'!AL$7:AL$36)</f>
        <v>80373.80107063902</v>
      </c>
      <c r="AF164" s="82">
        <f ca="1">SUMPRODUCT(Q134:Q163,'control variables'!AM$7:AM$36)</f>
        <v>92530.31122622214</v>
      </c>
      <c r="AG164" s="82">
        <f ca="1">SUMPRODUCT(R134:R163,'control variables'!AN$7:AN$36)</f>
        <v>263828.23533082561</v>
      </c>
      <c r="AH164" s="82">
        <f ca="1">SUMPRODUCT(S134:S163,'control variables'!AO$7:AO$36)</f>
        <v>114235.00892458862</v>
      </c>
      <c r="AI164" s="82">
        <f t="shared" ca="1" si="117"/>
        <v>550967.35655227536</v>
      </c>
      <c r="AJ164" s="10">
        <f ca="1">SUMPRODUCT(P134:P163,'control variables'!AP$7:AP$36)</f>
        <v>81.164881519092702</v>
      </c>
      <c r="AK164" s="10">
        <f ca="1">SUMPRODUCT(Q134:Q163,'control variables'!AQ$7:AQ$36)</f>
        <v>234.21500900324165</v>
      </c>
      <c r="AL164" s="10">
        <f ca="1">SUMPRODUCT(R134:R163,'control variables'!AR$7:AR$36)</f>
        <v>8418.3023929364972</v>
      </c>
      <c r="AM164" s="10">
        <f ca="1">SUMPRODUCT(S134:S163,'control variables'!AS$7:AS$36)</f>
        <v>6306.6420907380789</v>
      </c>
      <c r="AN164" s="10">
        <f t="shared" ref="AN164:AN227" ca="1" si="138">SUM(AJ164:AM164)</f>
        <v>15040.324374196909</v>
      </c>
      <c r="AO164" s="82">
        <f ca="1">SUMPRODUCT(P134:P163,'control variables'!AX$7:AX$36)</f>
        <v>109.167548818439</v>
      </c>
      <c r="AP164" s="82">
        <f ca="1">SUMPRODUCT(Q134:Q163,'control variables'!AY$7:AY$36)</f>
        <v>252.01715767534662</v>
      </c>
      <c r="AQ164" s="82">
        <f ca="1">SUMPRODUCT(R134:R163,'control variables'!AZ$7:AZ$36)</f>
        <v>2264.5395896576197</v>
      </c>
      <c r="AR164" s="82">
        <f ca="1">SUMPRODUCT(S134:S163,'control variables'!BA$7:BA$36)</f>
        <v>1696.4988932044889</v>
      </c>
      <c r="AS164" s="82">
        <f t="shared" ref="AS164:AS227" ca="1" si="139">SUM(AO164:AR164)</f>
        <v>4322.2231893558946</v>
      </c>
      <c r="AT164" s="10">
        <f ca="1">SUMPRODUCT(P134:P163,'control variables'!AT$7:AT$36)</f>
        <v>-66.626736529735993</v>
      </c>
      <c r="AU164" s="10">
        <f ca="1">SUMPRODUCT(Q134:Q163,'control variables'!AU$7:AU$36)</f>
        <v>72.275351718411784</v>
      </c>
      <c r="AV164" s="10">
        <f ca="1">SUMPRODUCT(R134:R163,'control variables'!AV$7:AV$36)</f>
        <v>31122.34563831913</v>
      </c>
      <c r="AW164" s="10">
        <f ca="1">SUMPRODUCT(S134:S163,'control variables'!AW$7:AW$36)</f>
        <v>23315.567177749741</v>
      </c>
      <c r="AX164" s="10">
        <f t="shared" ca="1" si="118"/>
        <v>54443.561431257549</v>
      </c>
      <c r="AY164" s="82">
        <f ca="1">SUMPRODUCT(P134:P163,'control variables'!BB$7:BB$36)</f>
        <v>281.516909302616</v>
      </c>
      <c r="AZ164" s="82">
        <f ca="1">SUMPRODUCT(Q134:Q163,'control variables'!BC$7:BC$36)</f>
        <v>717.86761670051533</v>
      </c>
      <c r="BA164" s="82">
        <f ca="1">SUMPRODUCT(R134:R163,'control variables'!BD$7:BD$36)</f>
        <v>5025.2939751066997</v>
      </c>
      <c r="BB164" s="82">
        <f ca="1">SUMPRODUCT(S134:S163,'control variables'!BE$7:BE$36)</f>
        <v>714.13014698767324</v>
      </c>
      <c r="BC164" s="82">
        <f t="shared" ref="BC164:BC227" ca="1" si="140">SUM(AY164:BB164)</f>
        <v>6738.8086480975044</v>
      </c>
      <c r="BD164" s="10">
        <f ca="1">SUMPRODUCT(P134:P163,'control variables'!BF$7:BF$36)</f>
        <v>58.890885365003072</v>
      </c>
      <c r="BE164" s="10">
        <f ca="1">SUMPRODUCT(Q134:Q163,'control variables'!BG$7:BG$36)</f>
        <v>67.975848607521016</v>
      </c>
      <c r="BF164" s="10">
        <f ca="1">SUMPRODUCT(R134:R163,'control variables'!BH$7:BH$36)</f>
        <v>2036.0254004425733</v>
      </c>
      <c r="BG164" s="10">
        <f ca="1">SUMPRODUCT(S134:S163,'control variables'!BI$7:BI$36)</f>
        <v>4575.9166951582747</v>
      </c>
      <c r="BH164" s="10">
        <f t="shared" ref="BH164:BH227" ca="1" si="141">SUM(BD164:BG164)</f>
        <v>6738.8088295733723</v>
      </c>
      <c r="BI164" s="82">
        <f t="shared" ca="1" si="119"/>
        <v>80588.6912434119</v>
      </c>
      <c r="BJ164" s="82">
        <f t="shared" ca="1" si="120"/>
        <v>93320.454194641075</v>
      </c>
      <c r="BK164" s="82">
        <f t="shared" ca="1" si="121"/>
        <v>299975.87494425144</v>
      </c>
      <c r="BL164" s="82">
        <f t="shared" ca="1" si="122"/>
        <v>138264.70624932603</v>
      </c>
      <c r="BM164" s="82">
        <f t="shared" ca="1" si="112"/>
        <v>612149.72663163044</v>
      </c>
      <c r="BN164" s="10">
        <f ca="1">BN163+BI164-INDIRECT(ADDRESS(MAX($D164-'key variables'!$B$9*30,34),scenario!BI$4),TRUE)</f>
        <v>8908138.7129166089</v>
      </c>
      <c r="BO164" s="10">
        <f ca="1">BO163+BJ164-INDIRECT(ADDRESS(MAX($D164-'key variables'!$B$9*30,34),scenario!BJ$4),TRUE)</f>
        <v>10279966.264180174</v>
      </c>
      <c r="BP164" s="10">
        <f ca="1">BP163+BK164-INDIRECT(ADDRESS(MAX($D164-'key variables'!$B$9*30,34),scenario!BK$4),TRUE)</f>
        <v>30511788.505664639</v>
      </c>
      <c r="BQ164" s="10">
        <f ca="1">BQ163+BL164-INDIRECT(ADDRESS(MAX($D164-'key variables'!$B$9*30,34),scenario!BL$4),TRUE)</f>
        <v>13474831.86029169</v>
      </c>
      <c r="BR164" s="10">
        <f t="shared" ca="1" si="111"/>
        <v>63174725.34305311</v>
      </c>
      <c r="BS164" s="82">
        <f t="shared" ca="1" si="123"/>
        <v>452693.61520360317</v>
      </c>
      <c r="BT164" s="82">
        <f t="shared" ca="1" si="124"/>
        <v>524940.4243992978</v>
      </c>
      <c r="BU164" s="82">
        <f t="shared" ca="1" si="125"/>
        <v>1761018.0623805476</v>
      </c>
      <c r="BV164" s="82">
        <f t="shared" ca="1" si="126"/>
        <v>851331.22089066717</v>
      </c>
      <c r="BW164" s="82">
        <f t="shared" ref="BW164:BW227" ca="1" si="142">SUM(BS164:BV164)</f>
        <v>3589983.3228741158</v>
      </c>
      <c r="BX164" s="10">
        <f t="shared" ca="1" si="127"/>
        <v>1757.1227215484234</v>
      </c>
      <c r="BY164" s="10">
        <f t="shared" ca="1" si="128"/>
        <v>4056.3801126274643</v>
      </c>
      <c r="BZ164" s="10">
        <f t="shared" ca="1" si="129"/>
        <v>36449.237982352286</v>
      </c>
      <c r="CA164" s="10">
        <f t="shared" ca="1" si="130"/>
        <v>27306.253411342153</v>
      </c>
      <c r="CB164" s="10">
        <v>0</v>
      </c>
      <c r="CC164" s="82">
        <f t="shared" ca="1" si="131"/>
        <v>-339.46129992013437</v>
      </c>
      <c r="CD164" s="82">
        <f t="shared" ca="1" si="132"/>
        <v>690.50188104483561</v>
      </c>
      <c r="CE164" s="82">
        <f t="shared" ca="1" si="133"/>
        <v>204899.08601101779</v>
      </c>
      <c r="CF164" s="82">
        <f t="shared" ca="1" si="134"/>
        <v>153501.87482871939</v>
      </c>
      <c r="CG164" s="82">
        <f t="shared" ref="CG164:CG227" ca="1" si="143">SUM(CC164:CF164)</f>
        <v>358752.00142086187</v>
      </c>
      <c r="CH164" s="13">
        <f t="shared" ca="1" si="96"/>
        <v>99</v>
      </c>
      <c r="CI164" s="81">
        <f t="shared" ca="1" si="105"/>
        <v>0.1067369923691114</v>
      </c>
      <c r="CJ164" s="81">
        <f t="shared" ca="1" si="106"/>
        <v>0.12317417993318056</v>
      </c>
      <c r="CK164" s="81">
        <f t="shared" ca="1" si="107"/>
        <v>0.3655911343381833</v>
      </c>
      <c r="CL164" s="81">
        <f t="shared" ca="1" si="108"/>
        <v>0.16145494269881125</v>
      </c>
      <c r="CM164" s="89">
        <f t="shared" ca="1" si="97"/>
        <v>0.75695724933928643</v>
      </c>
    </row>
    <row r="165" spans="1:91" x14ac:dyDescent="0.3">
      <c r="A165">
        <v>100</v>
      </c>
      <c r="B165" s="3">
        <f t="shared" si="110"/>
        <v>0.46666666666666667</v>
      </c>
      <c r="C165" s="3">
        <f t="shared" si="98"/>
        <v>3.3333333333333335</v>
      </c>
      <c r="D165" s="4">
        <f t="shared" ca="1" si="135"/>
        <v>165</v>
      </c>
      <c r="E165" s="58">
        <f>(0.5*(COS(B165*2*PI())+1)*('key variables'!$B$4-'key variables'!$B$6)+'key variables'!$B$6)/'key variables'!$B$4</f>
        <v>1</v>
      </c>
      <c r="F165" s="10">
        <f t="shared" ca="1" si="99"/>
        <v>11689648.434257628</v>
      </c>
      <c r="G165" s="10">
        <f t="shared" ca="1" si="100"/>
        <v>13492983.970562877</v>
      </c>
      <c r="H165" s="10">
        <f t="shared" ca="1" si="101"/>
        <v>40324186.192698084</v>
      </c>
      <c r="I165" s="10">
        <f t="shared" ca="1" si="102"/>
        <v>17945218.367574934</v>
      </c>
      <c r="J165" s="10">
        <f t="shared" ca="1" si="136"/>
        <v>83452036.965093523</v>
      </c>
      <c r="K165" s="82">
        <f t="shared" ca="1" si="113"/>
        <v>2328816.1061374163</v>
      </c>
      <c r="L165" s="82">
        <f t="shared" ca="1" si="114"/>
        <v>2688077.2819834054</v>
      </c>
      <c r="M165" s="82">
        <f t="shared" ca="1" si="115"/>
        <v>8051379.624652897</v>
      </c>
      <c r="N165" s="82">
        <f t="shared" ca="1" si="116"/>
        <v>3619055.286392577</v>
      </c>
      <c r="O165" s="82">
        <f t="shared" ca="1" si="137"/>
        <v>16687328.299166296</v>
      </c>
      <c r="P165" s="10">
        <f ca="1">IF(IF($A165&gt;='key variables'!$B$26,K165*SUMPRODUCT(Z165:AC165,'control variables'!$O$3:$R$3)/J165+F$65*'key variables'!$B$25/scenario!J$65,K165*SUMPRODUCT(Z165:AC165,'control variables'!$O$7:$R$7)/J165+F$65*'key variables'!$B$25/scenario!J$65)&lt;'key variables'!$B$28,0,IF($A165&gt;='key variables'!$B$26,K165*SUMPRODUCT(Z165:AC165,'control variables'!$O$3:$R$3)/J165+F$65*'key variables'!$B$25/scenario!J$65,K165*SUMPRODUCT(Z165:AC165,'control variables'!$O$7:$R$7)/J165+F$65*'key variables'!$B$25/scenario!J$65))</f>
        <v>10943.753194149813</v>
      </c>
      <c r="Q165" s="10">
        <f ca="1">IF(IF($A165&gt;='key variables'!$B$26,L165*SUMPRODUCT(Z165:AC165,'control variables'!$O$4:$R$4)/J165+G$65*'key variables'!$B$25/scenario!J$65,L165*SUMPRODUCT(Z165:AC165,'control variables'!$O$7:$R$7)/J165+G$65*'key variables'!$B$25/scenario!J$65)&lt;'key variables'!$B$28,0,IF($A165&gt;='key variables'!$B$26,L165*SUMPRODUCT(Z165:AC165,'control variables'!$O$4:$R$4)/J165+G$65*'key variables'!$B$25/scenario!J$65,L165*SUMPRODUCT(Z165:AC165,'control variables'!$O$7:$R$7)/J165+G$65*'key variables'!$B$25/scenario!J$65))</f>
        <v>12632.021164444659</v>
      </c>
      <c r="R165" s="10">
        <f ca="1">IF(IF($A165&gt;='key variables'!$B$26,M165*SUMPRODUCT(Z165:AC165,'control variables'!$O$5:$R$5)/J165+H$65*'key variables'!$B$25/scenario!J$65,M165*SUMPRODUCT(Z165:AC165,'control variables'!$O$7:$R$7)/J165+H$65*'key variables'!$B$25/scenario!J$65)&lt;'key variables'!$B$28,0,IF($A165&gt;='key variables'!$B$26,M165*SUMPRODUCT(Z165:AC165,'control variables'!$O$5:$R$5)/J165+H$65*'key variables'!$B$25/scenario!J$65,M165*SUMPRODUCT(Z165:AC165,'control variables'!$O$7:$R$7)/J165+H$65*'key variables'!$B$25/scenario!J$65))</f>
        <v>37835.667338608073</v>
      </c>
      <c r="S165" s="10">
        <f ca="1">IF(IF($A165&gt;='key variables'!$B$26,N165*SUMPRODUCT(Z165:AC165,'control variables'!$O$6:$R$6)/J165+I$65*'key variables'!$B$25/scenario!J$65,N165*SUMPRODUCT(Z165:AC165,'control variables'!$O$7:$R$7)/J165+I$65*'key variables'!$B$25/scenario!J$65)&lt;'key variables'!$B$28,0,IF($A165&gt;='key variables'!$B$26,N165*SUMPRODUCT(Z165:AC165,'control variables'!$O$6:$R$6)/J165+I$65*'key variables'!$B$25/scenario!J$65,N165*SUMPRODUCT(Z165:AC165,'control variables'!$O$7:$R$7)/J165+I$65*'key variables'!$B$25/scenario!J$65))</f>
        <v>17006.945179520542</v>
      </c>
      <c r="T165" s="10">
        <f t="shared" ca="1" si="109"/>
        <v>78418.386876723089</v>
      </c>
      <c r="U165" s="82">
        <f ca="1">SUMPRODUCT(P135:P164,'control variables'!AD$7:AD$36)</f>
        <v>22807.361497258407</v>
      </c>
      <c r="V165" s="82">
        <f ca="1">SUMPRODUCT(Q135:Q164,'control variables'!AE$7:AE$36)</f>
        <v>26325.801398054111</v>
      </c>
      <c r="W165" s="82">
        <f ca="1">SUMPRODUCT(R135:R164,'control variables'!AF$7:AF$36)</f>
        <v>78851.535407701216</v>
      </c>
      <c r="X165" s="82">
        <f ca="1">SUMPRODUCT(S135:S164,'control variables'!AG$7:AG$36)</f>
        <v>35443.374845179416</v>
      </c>
      <c r="Y165" s="82">
        <f t="shared" ca="1" si="103"/>
        <v>163428.07314819316</v>
      </c>
      <c r="Z165" s="10">
        <f ca="1">IF($A165&gt;='key variables'!$B$26,SUMPRODUCT(P135:P164,'control variables'!V$7:V$36)*$E165,SUMPRODUCT(P135:P164,'control variables'!Z$7:Z$36)*$E165)</f>
        <v>54728.862507048449</v>
      </c>
      <c r="AA165" s="10">
        <f ca="1">IF($A165&gt;='key variables'!$B$26,SUMPRODUCT(Q135:Q164,'control variables'!W$7:W$36)*$E165,SUMPRODUCT(Q135:Q164,'control variables'!AA$7:AA$36)*$E165)</f>
        <v>63171.759928265179</v>
      </c>
      <c r="AB165" s="10">
        <f ca="1">IF($A165&gt;='key variables'!$B$26,SUMPRODUCT(R135:R164,'control variables'!X$7:X$36)*$E165,SUMPRODUCT(R135:R164,'control variables'!AB$7:AB$36)*$E165)</f>
        <v>189213.24329061413</v>
      </c>
      <c r="AC165" s="10">
        <f ca="1">IF($A165&gt;='key variables'!$B$26,SUMPRODUCT(S135:S164,'control variables'!Y$7:Y$36)*$E165,SUMPRODUCT(S135:S164,'control variables'!AC$7:AC$36)*$E165)</f>
        <v>85050.41624042207</v>
      </c>
      <c r="AD165" s="10">
        <f t="shared" ca="1" si="104"/>
        <v>392164.28196634981</v>
      </c>
      <c r="AE165" s="82">
        <f ca="1">SUMPRODUCT(P135:P164,'control variables'!AL$7:AL$36)</f>
        <v>70340.491644283233</v>
      </c>
      <c r="AF165" s="82">
        <f ca="1">SUMPRODUCT(Q135:Q164,'control variables'!AM$7:AM$36)</f>
        <v>80979.467151624383</v>
      </c>
      <c r="AG165" s="82">
        <f ca="1">SUMPRODUCT(R135:R164,'control variables'!AN$7:AN$36)</f>
        <v>230893.74318011699</v>
      </c>
      <c r="AH165" s="82">
        <f ca="1">SUMPRODUCT(S135:S164,'control variables'!AO$7:AO$36)</f>
        <v>99974.700508223235</v>
      </c>
      <c r="AI165" s="82">
        <f t="shared" ca="1" si="117"/>
        <v>482188.40248424781</v>
      </c>
      <c r="AJ165" s="10">
        <f ca="1">SUMPRODUCT(P135:P164,'control variables'!AP$7:AP$36)</f>
        <v>70.503062720804309</v>
      </c>
      <c r="AK165" s="10">
        <f ca="1">SUMPRODUCT(Q135:Q164,'control variables'!AQ$7:AQ$36)</f>
        <v>203.44852553040329</v>
      </c>
      <c r="AL165" s="10">
        <f ca="1">SUMPRODUCT(R135:R164,'control variables'!AR$7:AR$36)</f>
        <v>7312.4741945478509</v>
      </c>
      <c r="AM165" s="10">
        <f ca="1">SUMPRODUCT(S135:S164,'control variables'!AS$7:AS$36)</f>
        <v>5478.2015886560175</v>
      </c>
      <c r="AN165" s="10">
        <f t="shared" ca="1" si="138"/>
        <v>13064.627371455077</v>
      </c>
      <c r="AO165" s="82">
        <f ca="1">SUMPRODUCT(P135:P164,'control variables'!AX$7:AX$36)</f>
        <v>94.969375158953696</v>
      </c>
      <c r="AP165" s="82">
        <f ca="1">SUMPRODUCT(Q135:Q164,'control variables'!AY$7:AY$36)</f>
        <v>219.24017029610732</v>
      </c>
      <c r="AQ165" s="82">
        <f ca="1">SUMPRODUCT(R135:R164,'control variables'!AZ$7:AZ$36)</f>
        <v>1970.0168427357073</v>
      </c>
      <c r="AR165" s="82">
        <f ca="1">SUMPRODUCT(S135:S164,'control variables'!BA$7:BA$36)</f>
        <v>1475.8546984822797</v>
      </c>
      <c r="AS165" s="82">
        <f t="shared" ca="1" si="139"/>
        <v>3760.081086673048</v>
      </c>
      <c r="AT165" s="10">
        <f ca="1">SUMPRODUCT(P135:P164,'control variables'!AT$7:AT$36)</f>
        <v>-60.741190413300494</v>
      </c>
      <c r="AU165" s="10">
        <f ca="1">SUMPRODUCT(Q135:Q164,'control variables'!AU$7:AU$36)</f>
        <v>65.890828961088062</v>
      </c>
      <c r="AV165" s="10">
        <f ca="1">SUMPRODUCT(R135:R164,'control variables'!AV$7:AV$36)</f>
        <v>28373.118975773192</v>
      </c>
      <c r="AW165" s="10">
        <f ca="1">SUMPRODUCT(S135:S164,'control variables'!AW$7:AW$36)</f>
        <v>21255.960884497599</v>
      </c>
      <c r="AX165" s="10">
        <f t="shared" ca="1" si="118"/>
        <v>49634.229498818575</v>
      </c>
      <c r="AY165" s="82">
        <f ca="1">SUMPRODUCT(P135:P164,'control variables'!BB$7:BB$36)</f>
        <v>251.89120459976255</v>
      </c>
      <c r="AZ165" s="82">
        <f ca="1">SUMPRODUCT(Q135:Q164,'control variables'!BC$7:BC$36)</f>
        <v>642.32212253892192</v>
      </c>
      <c r="BA165" s="82">
        <f ca="1">SUMPRODUCT(R135:R164,'control variables'!BD$7:BD$36)</f>
        <v>4496.4522947957548</v>
      </c>
      <c r="BB165" s="82">
        <f ca="1">SUMPRODUCT(S135:S164,'control variables'!BE$7:BE$36)</f>
        <v>638.97796907242093</v>
      </c>
      <c r="BC165" s="82">
        <f t="shared" ca="1" si="140"/>
        <v>6029.6435910068603</v>
      </c>
      <c r="BD165" s="10">
        <f ca="1">SUMPRODUCT(P135:P164,'control variables'!BF$7:BF$36)</f>
        <v>52.693445986192152</v>
      </c>
      <c r="BE165" s="10">
        <f ca="1">SUMPRODUCT(Q135:Q164,'control variables'!BG$7:BG$36)</f>
        <v>60.822344319764291</v>
      </c>
      <c r="BF165" s="10">
        <f ca="1">SUMPRODUCT(R135:R164,'control variables'!BH$7:BH$36)</f>
        <v>1821.7622947895447</v>
      </c>
      <c r="BG165" s="10">
        <f ca="1">SUMPRODUCT(S135:S164,'control variables'!BI$7:BI$36)</f>
        <v>4094.3656682894375</v>
      </c>
      <c r="BH165" s="10">
        <f t="shared" ca="1" si="141"/>
        <v>6029.6437533849385</v>
      </c>
      <c r="BI165" s="82">
        <f t="shared" ca="1" si="119"/>
        <v>70531.641658469685</v>
      </c>
      <c r="BJ165" s="82">
        <f t="shared" ca="1" si="120"/>
        <v>81687.680103124396</v>
      </c>
      <c r="BK165" s="82">
        <f t="shared" ca="1" si="121"/>
        <v>263763.31445068592</v>
      </c>
      <c r="BL165" s="82">
        <f t="shared" ca="1" si="122"/>
        <v>121869.63936179326</v>
      </c>
      <c r="BM165" s="82">
        <f t="shared" ca="1" si="112"/>
        <v>537852.27557407331</v>
      </c>
      <c r="BN165" s="10">
        <f ca="1">BN164+BI165-INDIRECT(ADDRESS(MAX($D165-'key variables'!$B$9*30,34),scenario!BI$4),TRUE)</f>
        <v>8978670.3545750789</v>
      </c>
      <c r="BO165" s="10">
        <f ca="1">BO164+BJ165-INDIRECT(ADDRESS(MAX($D165-'key variables'!$B$9*30,34),scenario!BJ$4),TRUE)</f>
        <v>10361653.944283299</v>
      </c>
      <c r="BP165" s="10">
        <f ca="1">BP164+BK165-INDIRECT(ADDRESS(MAX($D165-'key variables'!$B$9*30,34),scenario!BK$4),TRUE)</f>
        <v>30775551.820115324</v>
      </c>
      <c r="BQ165" s="10">
        <f ca="1">BQ164+BL165-INDIRECT(ADDRESS(MAX($D165-'key variables'!$B$9*30,34),scenario!BL$4),TRUE)</f>
        <v>13596701.499653483</v>
      </c>
      <c r="BR165" s="10">
        <f t="shared" ca="1" si="111"/>
        <v>63712577.618627183</v>
      </c>
      <c r="BS165" s="82">
        <f t="shared" ca="1" si="123"/>
        <v>393053.03329329711</v>
      </c>
      <c r="BT165" s="82">
        <f t="shared" ca="1" si="124"/>
        <v>455823.94311629824</v>
      </c>
      <c r="BU165" s="82">
        <f t="shared" ca="1" si="125"/>
        <v>1533268.6529736803</v>
      </c>
      <c r="BV165" s="82">
        <f t="shared" ca="1" si="126"/>
        <v>742374.16104010493</v>
      </c>
      <c r="BW165" s="82">
        <f t="shared" ca="1" si="142"/>
        <v>3124519.7904233807</v>
      </c>
      <c r="BX165" s="10">
        <f t="shared" ca="1" si="127"/>
        <v>1547.5074461214224</v>
      </c>
      <c r="BY165" s="10">
        <f t="shared" ca="1" si="128"/>
        <v>3572.4758160648853</v>
      </c>
      <c r="BZ165" s="10">
        <f t="shared" ca="1" si="129"/>
        <v>32101.040235502696</v>
      </c>
      <c r="CA165" s="10">
        <f t="shared" ca="1" si="130"/>
        <v>24048.764472462575</v>
      </c>
      <c r="CB165" s="10">
        <v>0</v>
      </c>
      <c r="CC165" s="82">
        <f t="shared" ca="1" si="131"/>
        <v>-303.18642194498324</v>
      </c>
      <c r="CD165" s="82">
        <f t="shared" ca="1" si="132"/>
        <v>608.81940731804366</v>
      </c>
      <c r="CE165" s="82">
        <f t="shared" ca="1" si="133"/>
        <v>181868.42438705676</v>
      </c>
      <c r="CF165" s="82">
        <f t="shared" ca="1" si="134"/>
        <v>136248.26083439554</v>
      </c>
      <c r="CG165" s="82">
        <f t="shared" ca="1" si="143"/>
        <v>318422.31820682535</v>
      </c>
      <c r="CH165" s="13">
        <f t="shared" ca="1" si="96"/>
        <v>100</v>
      </c>
      <c r="CI165" s="81">
        <f t="shared" ca="1" si="105"/>
        <v>0.10759078724861676</v>
      </c>
      <c r="CJ165" s="81">
        <f t="shared" ca="1" si="106"/>
        <v>0.12416298416559192</v>
      </c>
      <c r="CK165" s="81">
        <f t="shared" ca="1" si="107"/>
        <v>0.36878131366629407</v>
      </c>
      <c r="CL165" s="81">
        <f t="shared" ca="1" si="108"/>
        <v>0.16292833577376592</v>
      </c>
      <c r="CM165" s="89">
        <f t="shared" ca="1" si="97"/>
        <v>0.76346342085426855</v>
      </c>
    </row>
    <row r="166" spans="1:91" x14ac:dyDescent="0.3">
      <c r="A166">
        <v>101</v>
      </c>
      <c r="B166" s="3">
        <f t="shared" si="110"/>
        <v>0.46944444444444444</v>
      </c>
      <c r="C166" s="3">
        <f t="shared" si="98"/>
        <v>3.3666666666666667</v>
      </c>
      <c r="D166" s="4">
        <f t="shared" ca="1" si="135"/>
        <v>166</v>
      </c>
      <c r="E166" s="58">
        <f>(0.5*(COS(B166*2*PI())+1)*('key variables'!$B$4-'key variables'!$B$6)+'key variables'!$B$6)/'key variables'!$B$4</f>
        <v>1</v>
      </c>
      <c r="F166" s="10">
        <f t="shared" ca="1" si="99"/>
        <v>11689595.740811642</v>
      </c>
      <c r="G166" s="10">
        <f t="shared" ca="1" si="100"/>
        <v>13492923.148218557</v>
      </c>
      <c r="H166" s="10">
        <f t="shared" ca="1" si="101"/>
        <v>40322364.430403292</v>
      </c>
      <c r="I166" s="10">
        <f t="shared" ca="1" si="102"/>
        <v>17941124.001906645</v>
      </c>
      <c r="J166" s="10">
        <f t="shared" ca="1" si="136"/>
        <v>83446007.321340144</v>
      </c>
      <c r="K166" s="82">
        <f t="shared" ca="1" si="113"/>
        <v>2317872.3529432663</v>
      </c>
      <c r="L166" s="82">
        <f t="shared" ca="1" si="114"/>
        <v>2675445.2608189597</v>
      </c>
      <c r="M166" s="82">
        <f t="shared" ca="1" si="115"/>
        <v>8013543.9573142882</v>
      </c>
      <c r="N166" s="82">
        <f t="shared" ca="1" si="116"/>
        <v>3602048.3412130568</v>
      </c>
      <c r="O166" s="82">
        <f t="shared" ca="1" si="137"/>
        <v>16608909.912289571</v>
      </c>
      <c r="P166" s="10">
        <f ca="1">IF(IF($A166&gt;='key variables'!$B$26,K166*SUMPRODUCT(Z166:AC166,'control variables'!$O$3:$R$3)/J166+F$65*'key variables'!$B$25/scenario!J$65,K166*SUMPRODUCT(Z166:AC166,'control variables'!$O$7:$R$7)/J166+F$65*'key variables'!$B$25/scenario!J$65)&lt;'key variables'!$B$28,0,IF($A166&gt;='key variables'!$B$26,K166*SUMPRODUCT(Z166:AC166,'control variables'!$O$3:$R$3)/J166+F$65*'key variables'!$B$25/scenario!J$65,K166*SUMPRODUCT(Z166:AC166,'control variables'!$O$7:$R$7)/J166+F$65*'key variables'!$B$25/scenario!J$65))</f>
        <v>9436.7945459667208</v>
      </c>
      <c r="Q166" s="10">
        <f ca="1">IF(IF($A166&gt;='key variables'!$B$26,L166*SUMPRODUCT(Z166:AC166,'control variables'!$O$4:$R$4)/J166+G$65*'key variables'!$B$25/scenario!J$65,L166*SUMPRODUCT(Z166:AC166,'control variables'!$O$7:$R$7)/J166+G$65*'key variables'!$B$25/scenario!J$65)&lt;'key variables'!$B$28,0,IF($A166&gt;='key variables'!$B$26,L166*SUMPRODUCT(Z166:AC166,'control variables'!$O$4:$R$4)/J166+G$65*'key variables'!$B$25/scenario!J$65,L166*SUMPRODUCT(Z166:AC166,'control variables'!$O$7:$R$7)/J166+G$65*'key variables'!$B$25/scenario!J$65))</f>
        <v>10892.587425389964</v>
      </c>
      <c r="R166" s="10">
        <f ca="1">IF(IF($A166&gt;='key variables'!$B$26,M166*SUMPRODUCT(Z166:AC166,'control variables'!$O$5:$R$5)/J166+H$65*'key variables'!$B$25/scenario!J$65,M166*SUMPRODUCT(Z166:AC166,'control variables'!$O$7:$R$7)/J166+H$65*'key variables'!$B$25/scenario!J$65)&lt;'key variables'!$B$28,0,IF($A166&gt;='key variables'!$B$26,M166*SUMPRODUCT(Z166:AC166,'control variables'!$O$5:$R$5)/J166+H$65*'key variables'!$B$25/scenario!J$65,M166*SUMPRODUCT(Z166:AC166,'control variables'!$O$7:$R$7)/J166+H$65*'key variables'!$B$25/scenario!J$65))</f>
        <v>32625.682693105155</v>
      </c>
      <c r="S166" s="10">
        <f ca="1">IF(IF($A166&gt;='key variables'!$B$26,N166*SUMPRODUCT(Z166:AC166,'control variables'!$O$6:$R$6)/J166+I$65*'key variables'!$B$25/scenario!J$65,N166*SUMPRODUCT(Z166:AC166,'control variables'!$O$7:$R$7)/J166+I$65*'key variables'!$B$25/scenario!J$65)&lt;'key variables'!$B$28,0,IF($A166&gt;='key variables'!$B$26,N166*SUMPRODUCT(Z166:AC166,'control variables'!$O$6:$R$6)/J166+I$65*'key variables'!$B$25/scenario!J$65,N166*SUMPRODUCT(Z166:AC166,'control variables'!$O$7:$R$7)/J166+I$65*'key variables'!$B$25/scenario!J$65))</f>
        <v>14665.082871153194</v>
      </c>
      <c r="T166" s="10">
        <f t="shared" ca="1" si="109"/>
        <v>67620.147535615033</v>
      </c>
      <c r="U166" s="82">
        <f ca="1">SUMPRODUCT(P136:P165,'control variables'!AD$7:AD$36)</f>
        <v>19713.646395410353</v>
      </c>
      <c r="V166" s="82">
        <f ca="1">SUMPRODUCT(Q136:Q165,'control variables'!AE$7:AE$36)</f>
        <v>22754.825888098563</v>
      </c>
      <c r="W166" s="82">
        <f ca="1">SUMPRODUCT(R136:R165,'control variables'!AF$7:AF$36)</f>
        <v>68155.682407605738</v>
      </c>
      <c r="X166" s="82">
        <f ca="1">SUMPRODUCT(S136:S165,'control variables'!AG$7:AG$36)</f>
        <v>30635.641866852471</v>
      </c>
      <c r="Y166" s="82">
        <f t="shared" ca="1" si="103"/>
        <v>141259.79655796714</v>
      </c>
      <c r="Z166" s="10">
        <f ca="1">IF($A166&gt;='key variables'!$B$26,SUMPRODUCT(P136:P165,'control variables'!V$7:V$36)*$E166,SUMPRODUCT(P136:P165,'control variables'!Z$7:Z$36)*$E166)</f>
        <v>47412.07164896762</v>
      </c>
      <c r="AA166" s="10">
        <f ca="1">IF($A166&gt;='key variables'!$B$26,SUMPRODUCT(Q136:Q165,'control variables'!W$7:W$36)*$E166,SUMPRODUCT(Q136:Q165,'control variables'!AA$7:AA$36)*$E166)</f>
        <v>54726.224348707343</v>
      </c>
      <c r="AB166" s="10">
        <f ca="1">IF($A166&gt;='key variables'!$B$26,SUMPRODUCT(R136:R165,'control variables'!X$7:X$36)*$E166,SUMPRODUCT(R136:R165,'control variables'!AB$7:AB$36)*$E166)</f>
        <v>163917.01630328569</v>
      </c>
      <c r="AC166" s="10">
        <f ca="1">IF($A166&gt;='key variables'!$B$26,SUMPRODUCT(S136:S165,'control variables'!Y$7:Y$36)*$E166,SUMPRODUCT(S136:S165,'control variables'!AC$7:AC$36)*$E166)</f>
        <v>73679.887427700203</v>
      </c>
      <c r="AD166" s="10">
        <f t="shared" ca="1" si="104"/>
        <v>339735.19972866087</v>
      </c>
      <c r="AE166" s="82">
        <f ca="1">SUMPRODUCT(P136:P165,'control variables'!AL$7:AL$36)</f>
        <v>61419.616776580071</v>
      </c>
      <c r="AF166" s="82">
        <f ca="1">SUMPRODUCT(Q136:Q165,'control variables'!AM$7:AM$36)</f>
        <v>70709.312985426819</v>
      </c>
      <c r="AG166" s="82">
        <f ca="1">SUMPRODUCT(R136:R165,'control variables'!AN$7:AN$36)</f>
        <v>201610.83453822366</v>
      </c>
      <c r="AH166" s="82">
        <f ca="1">SUMPRODUCT(S136:S165,'control variables'!AO$7:AO$36)</f>
        <v>87295.491530268293</v>
      </c>
      <c r="AI166" s="82">
        <f t="shared" ca="1" si="117"/>
        <v>421035.25583049882</v>
      </c>
      <c r="AJ166" s="10">
        <f ca="1">SUMPRODUCT(P136:P165,'control variables'!AP$7:AP$36)</f>
        <v>61.162444403312442</v>
      </c>
      <c r="AK166" s="10">
        <f ca="1">SUMPRODUCT(Q136:Q165,'control variables'!AQ$7:AQ$36)</f>
        <v>176.49458975939407</v>
      </c>
      <c r="AL166" s="10">
        <f ca="1">SUMPRODUCT(R136:R165,'control variables'!AR$7:AR$36)</f>
        <v>6343.6789710231124</v>
      </c>
      <c r="AM166" s="10">
        <f ca="1">SUMPRODUCT(S136:S165,'control variables'!AS$7:AS$36)</f>
        <v>4752.4204930382548</v>
      </c>
      <c r="AN166" s="10">
        <f t="shared" ca="1" si="138"/>
        <v>11333.756498224073</v>
      </c>
      <c r="AO166" s="82">
        <f ca="1">SUMPRODUCT(P136:P165,'control variables'!AX$7:AX$36)</f>
        <v>82.494198082606331</v>
      </c>
      <c r="AP166" s="82">
        <f ca="1">SUMPRODUCT(Q136:Q165,'control variables'!AY$7:AY$36)</f>
        <v>190.44078162881615</v>
      </c>
      <c r="AQ166" s="82">
        <f ca="1">SUMPRODUCT(R136:R165,'control variables'!AZ$7:AZ$36)</f>
        <v>1711.2354311977206</v>
      </c>
      <c r="AR166" s="82">
        <f ca="1">SUMPRODUCT(S136:S165,'control variables'!BA$7:BA$36)</f>
        <v>1281.9864259817011</v>
      </c>
      <c r="AS166" s="82">
        <f t="shared" ca="1" si="139"/>
        <v>3266.1568368908443</v>
      </c>
      <c r="AT166" s="10">
        <f ca="1">SUMPRODUCT(P136:P165,'control variables'!AT$7:AT$36)</f>
        <v>-54.993581326167288</v>
      </c>
      <c r="AU166" s="10">
        <f ca="1">SUMPRODUCT(Q136:Q165,'control variables'!AU$7:AU$36)</f>
        <v>59.655937535375017</v>
      </c>
      <c r="AV166" s="10">
        <f ca="1">SUMPRODUCT(R136:R165,'control variables'!AV$7:AV$36)</f>
        <v>25688.324763709858</v>
      </c>
      <c r="AW166" s="10">
        <f ca="1">SUMPRODUCT(S136:S165,'control variables'!AW$7:AW$36)</f>
        <v>19244.624703823491</v>
      </c>
      <c r="AX166" s="10">
        <f t="shared" ca="1" si="118"/>
        <v>44937.611823742554</v>
      </c>
      <c r="AY166" s="82">
        <f ca="1">SUMPRODUCT(P136:P165,'control variables'!BB$7:BB$36)</f>
        <v>224.272075721638</v>
      </c>
      <c r="AZ166" s="82">
        <f ca="1">SUMPRODUCT(Q136:Q165,'control variables'!BC$7:BC$36)</f>
        <v>571.89339315211703</v>
      </c>
      <c r="BA166" s="82">
        <f ca="1">SUMPRODUCT(R136:R165,'control variables'!BD$7:BD$36)</f>
        <v>4003.4295406998795</v>
      </c>
      <c r="BB166" s="82">
        <f ca="1">SUMPRODUCT(S136:S165,'control variables'!BE$7:BE$36)</f>
        <v>568.91591626619083</v>
      </c>
      <c r="BC166" s="82">
        <f t="shared" ca="1" si="140"/>
        <v>5368.5109258398252</v>
      </c>
      <c r="BD166" s="10">
        <f ca="1">SUMPRODUCT(P136:P165,'control variables'!BF$7:BF$36)</f>
        <v>46.915764792291078</v>
      </c>
      <c r="BE166" s="10">
        <f ca="1">SUMPRODUCT(Q136:Q165,'control variables'!BG$7:BG$36)</f>
        <v>54.1533533595344</v>
      </c>
      <c r="BF166" s="10">
        <f ca="1">SUMPRODUCT(R136:R165,'control variables'!BH$7:BH$36)</f>
        <v>1622.0114234359855</v>
      </c>
      <c r="BG166" s="10">
        <f ca="1">SUMPRODUCT(S136:S165,'control variables'!BI$7:BI$36)</f>
        <v>3645.4305288258133</v>
      </c>
      <c r="BH166" s="10">
        <f t="shared" ca="1" si="141"/>
        <v>5368.5110704136241</v>
      </c>
      <c r="BI166" s="82">
        <f t="shared" ca="1" si="119"/>
        <v>61588.895270975539</v>
      </c>
      <c r="BJ166" s="82">
        <f t="shared" ca="1" si="120"/>
        <v>71340.862316114304</v>
      </c>
      <c r="BK166" s="82">
        <f t="shared" ca="1" si="121"/>
        <v>231302.58884263338</v>
      </c>
      <c r="BL166" s="82">
        <f t="shared" ca="1" si="122"/>
        <v>107109.03215035798</v>
      </c>
      <c r="BM166" s="82">
        <f t="shared" ca="1" si="112"/>
        <v>471341.37858008116</v>
      </c>
      <c r="BN166" s="10">
        <f ca="1">BN165+BI166-INDIRECT(ADDRESS(MAX($D166-'key variables'!$B$9*30,34),scenario!BI$4),TRUE)</f>
        <v>9040259.2498460542</v>
      </c>
      <c r="BO166" s="10">
        <f ca="1">BO165+BJ166-INDIRECT(ADDRESS(MAX($D166-'key variables'!$B$9*30,34),scenario!BJ$4),TRUE)</f>
        <v>10432994.806599414</v>
      </c>
      <c r="BP166" s="10">
        <f ca="1">BP165+BK166-INDIRECT(ADDRESS(MAX($D166-'key variables'!$B$9*30,34),scenario!BK$4),TRUE)</f>
        <v>31006854.408957958</v>
      </c>
      <c r="BQ166" s="10">
        <f ca="1">BQ165+BL166-INDIRECT(ADDRESS(MAX($D166-'key variables'!$B$9*30,34),scenario!BL$4),TRUE)</f>
        <v>13703810.531803841</v>
      </c>
      <c r="BR166" s="10">
        <f t="shared" ca="1" si="111"/>
        <v>64183918.997207262</v>
      </c>
      <c r="BS166" s="82">
        <f t="shared" ca="1" si="123"/>
        <v>340854.01680349599</v>
      </c>
      <c r="BT166" s="82">
        <f t="shared" ca="1" si="124"/>
        <v>395321.51487221435</v>
      </c>
      <c r="BU166" s="82">
        <f t="shared" ca="1" si="125"/>
        <v>1332969.7354007161</v>
      </c>
      <c r="BV166" s="82">
        <f t="shared" ca="1" si="126"/>
        <v>646284.78123207437</v>
      </c>
      <c r="BW166" s="82">
        <f t="shared" ca="1" si="142"/>
        <v>2715430.048308501</v>
      </c>
      <c r="BX166" s="10">
        <f t="shared" ca="1" si="127"/>
        <v>1358.8138036900996</v>
      </c>
      <c r="BY166" s="10">
        <f t="shared" ca="1" si="128"/>
        <v>3136.8698511820503</v>
      </c>
      <c r="BZ166" s="10">
        <f t="shared" ca="1" si="129"/>
        <v>28186.834702564549</v>
      </c>
      <c r="CA166" s="10">
        <f t="shared" ca="1" si="130"/>
        <v>21116.404453352272</v>
      </c>
      <c r="CB166" s="10">
        <v>0</v>
      </c>
      <c r="CC166" s="82">
        <f t="shared" ca="1" si="131"/>
        <v>-269.52459429810983</v>
      </c>
      <c r="CD166" s="82">
        <f t="shared" ca="1" si="132"/>
        <v>535.21727791324656</v>
      </c>
      <c r="CE166" s="82">
        <f t="shared" ca="1" si="133"/>
        <v>160812.54316317232</v>
      </c>
      <c r="CF166" s="82">
        <f t="shared" ca="1" si="134"/>
        <v>120474.07019762859</v>
      </c>
      <c r="CG166" s="82">
        <f t="shared" ca="1" si="143"/>
        <v>281552.30604441604</v>
      </c>
      <c r="CH166" s="13">
        <f t="shared" ca="1" si="96"/>
        <v>101</v>
      </c>
      <c r="CI166" s="81">
        <f t="shared" ca="1" si="105"/>
        <v>0.10833663035587965</v>
      </c>
      <c r="CJ166" s="81">
        <f t="shared" ca="1" si="106"/>
        <v>0.12502689033908185</v>
      </c>
      <c r="CK166" s="81">
        <f t="shared" ca="1" si="107"/>
        <v>0.3715798443124359</v>
      </c>
      <c r="CL166" s="81">
        <f t="shared" ca="1" si="108"/>
        <v>0.16422368153616002</v>
      </c>
      <c r="CM166" s="89">
        <f t="shared" ca="1" si="97"/>
        <v>0.76916704654355739</v>
      </c>
    </row>
    <row r="167" spans="1:91" x14ac:dyDescent="0.3">
      <c r="A167">
        <v>102</v>
      </c>
      <c r="B167" s="3">
        <f t="shared" si="110"/>
        <v>0.47222222222222221</v>
      </c>
      <c r="C167" s="3">
        <f t="shared" si="98"/>
        <v>3.4</v>
      </c>
      <c r="D167" s="4">
        <f t="shared" ca="1" si="135"/>
        <v>167</v>
      </c>
      <c r="E167" s="58">
        <f>(0.5*(COS(B167*2*PI())+1)*('key variables'!$B$4-'key variables'!$B$6)+'key variables'!$B$6)/'key variables'!$B$4</f>
        <v>1</v>
      </c>
      <c r="F167" s="10">
        <f t="shared" ca="1" si="99"/>
        <v>11689548.82504685</v>
      </c>
      <c r="G167" s="10">
        <f t="shared" ca="1" si="100"/>
        <v>13492868.994865198</v>
      </c>
      <c r="H167" s="10">
        <f t="shared" ca="1" si="101"/>
        <v>40320742.418979853</v>
      </c>
      <c r="I167" s="10">
        <f t="shared" ca="1" si="102"/>
        <v>17937478.571377818</v>
      </c>
      <c r="J167" s="10">
        <f t="shared" ca="1" si="136"/>
        <v>83440638.810269713</v>
      </c>
      <c r="K167" s="82">
        <f t="shared" ca="1" si="113"/>
        <v>2308435.5583973001</v>
      </c>
      <c r="L167" s="82">
        <f t="shared" ca="1" si="114"/>
        <v>2664552.6733935694</v>
      </c>
      <c r="M167" s="82">
        <f t="shared" ca="1" si="115"/>
        <v>7980918.2746211793</v>
      </c>
      <c r="N167" s="82">
        <f t="shared" ca="1" si="116"/>
        <v>3587383.2583419024</v>
      </c>
      <c r="O167" s="82">
        <f t="shared" ca="1" si="137"/>
        <v>16541289.764753951</v>
      </c>
      <c r="P167" s="10">
        <f ca="1">IF(IF($A167&gt;='key variables'!$B$26,K167*SUMPRODUCT(Z167:AC167,'control variables'!$O$3:$R$3)/J167+F$65*'key variables'!$B$25/scenario!J$65,K167*SUMPRODUCT(Z167:AC167,'control variables'!$O$7:$R$7)/J167+F$65*'key variables'!$B$25/scenario!J$65)&lt;'key variables'!$B$28,0,IF($A167&gt;='key variables'!$B$26,K167*SUMPRODUCT(Z167:AC167,'control variables'!$O$3:$R$3)/J167+F$65*'key variables'!$B$25/scenario!J$65,K167*SUMPRODUCT(Z167:AC167,'control variables'!$O$7:$R$7)/J167+F$65*'key variables'!$B$25/scenario!J$65))</f>
        <v>8134.9123816469746</v>
      </c>
      <c r="Q167" s="10">
        <f ca="1">IF(IF($A167&gt;='key variables'!$B$26,L167*SUMPRODUCT(Z167:AC167,'control variables'!$O$4:$R$4)/J167+G$65*'key variables'!$B$25/scenario!J$65,L167*SUMPRODUCT(Z167:AC167,'control variables'!$O$7:$R$7)/J167+G$65*'key variables'!$B$25/scenario!J$65)&lt;'key variables'!$B$28,0,IF($A167&gt;='key variables'!$B$26,L167*SUMPRODUCT(Z167:AC167,'control variables'!$O$4:$R$4)/J167+G$65*'key variables'!$B$25/scenario!J$65,L167*SUMPRODUCT(Z167:AC167,'control variables'!$O$7:$R$7)/J167+G$65*'key variables'!$B$25/scenario!J$65))</f>
        <v>9389.8668539783866</v>
      </c>
      <c r="R167" s="10">
        <f ca="1">IF(IF($A167&gt;='key variables'!$B$26,M167*SUMPRODUCT(Z167:AC167,'control variables'!$O$5:$R$5)/J167+H$65*'key variables'!$B$25/scenario!J$65,M167*SUMPRODUCT(Z167:AC167,'control variables'!$O$7:$R$7)/J167+H$65*'key variables'!$B$25/scenario!J$65)&lt;'key variables'!$B$28,0,IF($A167&gt;='key variables'!$B$26,M167*SUMPRODUCT(Z167:AC167,'control variables'!$O$5:$R$5)/J167+H$65*'key variables'!$B$25/scenario!J$65,M167*SUMPRODUCT(Z167:AC167,'control variables'!$O$7:$R$7)/J167+H$65*'key variables'!$B$25/scenario!J$65))</f>
        <v>28124.705778749965</v>
      </c>
      <c r="S167" s="10">
        <f ca="1">IF(IF($A167&gt;='key variables'!$B$26,N167*SUMPRODUCT(Z167:AC167,'control variables'!$O$6:$R$6)/J167+I$65*'key variables'!$B$25/scenario!J$65,N167*SUMPRODUCT(Z167:AC167,'control variables'!$O$7:$R$7)/J167+I$65*'key variables'!$B$25/scenario!J$65)&lt;'key variables'!$B$28,0,IF($A167&gt;='key variables'!$B$26,N167*SUMPRODUCT(Z167:AC167,'control variables'!$O$6:$R$6)/J167+I$65*'key variables'!$B$25/scenario!J$65,N167*SUMPRODUCT(Z167:AC167,'control variables'!$O$7:$R$7)/J167+I$65*'key variables'!$B$25/scenario!J$65))</f>
        <v>12641.916028299185</v>
      </c>
      <c r="T167" s="10">
        <f t="shared" ca="1" si="109"/>
        <v>58291.401042674515</v>
      </c>
      <c r="U167" s="82">
        <f ca="1">SUMPRODUCT(P137:P166,'control variables'!AD$7:AD$36)</f>
        <v>17028.937507290422</v>
      </c>
      <c r="V167" s="82">
        <f ca="1">SUMPRODUCT(Q137:Q166,'control variables'!AE$7:AE$36)</f>
        <v>19655.953052293713</v>
      </c>
      <c r="W167" s="82">
        <f ca="1">SUMPRODUCT(R137:R166,'control variables'!AF$7:AF$36)</f>
        <v>58873.880215081008</v>
      </c>
      <c r="X167" s="82">
        <f ca="1">SUMPRODUCT(S137:S166,'control variables'!AG$7:AG$36)</f>
        <v>26463.517726878737</v>
      </c>
      <c r="Y167" s="82">
        <f t="shared" ca="1" si="103"/>
        <v>122022.28850154388</v>
      </c>
      <c r="Z167" s="10">
        <f ca="1">IF($A167&gt;='key variables'!$B$26,SUMPRODUCT(P137:P166,'control variables'!V$7:V$36)*$E167,SUMPRODUCT(P137:P166,'control variables'!Z$7:Z$36)*$E167)</f>
        <v>41035.632374722059</v>
      </c>
      <c r="AA167" s="10">
        <f ca="1">IF($A167&gt;='key variables'!$B$26,SUMPRODUCT(Q137:Q166,'control variables'!W$7:W$36)*$E167,SUMPRODUCT(Q137:Q166,'control variables'!AA$7:AA$36)*$E167)</f>
        <v>47366.106257856751</v>
      </c>
      <c r="AB167" s="10">
        <f ca="1">IF($A167&gt;='key variables'!$B$26,SUMPRODUCT(R137:R166,'control variables'!X$7:X$36)*$E167,SUMPRODUCT(R137:R166,'control variables'!AB$7:AB$36)*$E167)</f>
        <v>141871.85218955559</v>
      </c>
      <c r="AC167" s="10">
        <f ca="1">IF($A167&gt;='key variables'!$B$26,SUMPRODUCT(S137:S166,'control variables'!Y$7:Y$36)*$E167,SUMPRODUCT(S137:S166,'control variables'!AC$7:AC$36)*$E167)</f>
        <v>63770.695283673544</v>
      </c>
      <c r="AD167" s="10">
        <f t="shared" ca="1" si="104"/>
        <v>294044.28610580793</v>
      </c>
      <c r="AE167" s="82">
        <f ca="1">SUMPRODUCT(P137:P166,'control variables'!AL$7:AL$36)</f>
        <v>53523.767128126899</v>
      </c>
      <c r="AF167" s="82">
        <f ca="1">SUMPRODUCT(Q137:Q166,'control variables'!AM$7:AM$36)</f>
        <v>61619.218755284433</v>
      </c>
      <c r="AG167" s="82">
        <f ca="1">SUMPRODUCT(R137:R166,'control variables'!AN$7:AN$36)</f>
        <v>175692.58690728134</v>
      </c>
      <c r="AH167" s="82">
        <f ca="1">SUMPRODUCT(S137:S166,'control variables'!AO$7:AO$36)</f>
        <v>76073.14739519966</v>
      </c>
      <c r="AI167" s="82">
        <f t="shared" ca="1" si="117"/>
        <v>366908.72018589231</v>
      </c>
      <c r="AJ167" s="10">
        <f ca="1">SUMPRODUCT(P137:P166,'control variables'!AP$7:AP$36)</f>
        <v>52.999877014168852</v>
      </c>
      <c r="AK167" s="10">
        <f ca="1">SUMPRODUCT(Q137:Q166,'control variables'!AQ$7:AQ$36)</f>
        <v>152.94011941758606</v>
      </c>
      <c r="AL167" s="10">
        <f ca="1">SUMPRODUCT(R137:R166,'control variables'!AR$7:AR$36)</f>
        <v>5497.0694608697731</v>
      </c>
      <c r="AM167" s="10">
        <f ca="1">SUMPRODUCT(S137:S166,'control variables'!AS$7:AS$36)</f>
        <v>4118.1758529749332</v>
      </c>
      <c r="AN167" s="10">
        <f t="shared" ca="1" si="138"/>
        <v>9821.1853102764617</v>
      </c>
      <c r="AO167" s="82">
        <f ca="1">SUMPRODUCT(P137:P166,'control variables'!AX$7:AX$36)</f>
        <v>71.564930786111717</v>
      </c>
      <c r="AP167" s="82">
        <f ca="1">SUMPRODUCT(Q137:Q166,'control variables'!AY$7:AY$36)</f>
        <v>165.21018050835332</v>
      </c>
      <c r="AQ167" s="82">
        <f ca="1">SUMPRODUCT(R137:R166,'control variables'!AZ$7:AZ$36)</f>
        <v>1484.521918375108</v>
      </c>
      <c r="AR167" s="82">
        <f ca="1">SUMPRODUCT(S137:S166,'control variables'!BA$7:BA$36)</f>
        <v>1112.1420897048449</v>
      </c>
      <c r="AS167" s="82">
        <f t="shared" ca="1" si="139"/>
        <v>2833.4391193744177</v>
      </c>
      <c r="AT167" s="10">
        <f ca="1">SUMPRODUCT(P137:P166,'control variables'!AT$7:AT$36)</f>
        <v>-49.480763968206631</v>
      </c>
      <c r="AU167" s="10">
        <f ca="1">SUMPRODUCT(Q137:Q166,'control variables'!AU$7:AU$36)</f>
        <v>53.675743483274864</v>
      </c>
      <c r="AV167" s="10">
        <f ca="1">SUMPRODUCT(R137:R166,'control variables'!AV$7:AV$36)</f>
        <v>23113.205281776311</v>
      </c>
      <c r="AW167" s="10">
        <f ca="1">SUMPRODUCT(S137:S166,'control variables'!AW$7:AW$36)</f>
        <v>17315.452270309037</v>
      </c>
      <c r="AX167" s="10">
        <f t="shared" ca="1" si="118"/>
        <v>40432.852531600416</v>
      </c>
      <c r="AY167" s="82">
        <f ca="1">SUMPRODUCT(P137:P166,'control variables'!BB$7:BB$36)</f>
        <v>198.81016152036247</v>
      </c>
      <c r="AZ167" s="82">
        <f ca="1">SUMPRODUCT(Q137:Q166,'control variables'!BC$7:BC$36)</f>
        <v>506.96555734437715</v>
      </c>
      <c r="BA167" s="82">
        <f ca="1">SUMPRODUCT(R137:R166,'control variables'!BD$7:BD$36)</f>
        <v>3548.9147325225495</v>
      </c>
      <c r="BB167" s="82">
        <f ca="1">SUMPRODUCT(S137:S166,'control variables'!BE$7:BE$36)</f>
        <v>504.32611746444809</v>
      </c>
      <c r="BC167" s="82">
        <f t="shared" ca="1" si="140"/>
        <v>4759.0165688517372</v>
      </c>
      <c r="BD167" s="10">
        <f ca="1">SUMPRODUCT(P137:P166,'control variables'!BF$7:BF$36)</f>
        <v>41.589354119072858</v>
      </c>
      <c r="BE167" s="10">
        <f ca="1">SUMPRODUCT(Q137:Q166,'control variables'!BG$7:BG$36)</f>
        <v>48.005249399132225</v>
      </c>
      <c r="BF167" s="10">
        <f ca="1">SUMPRODUCT(R137:R166,'control variables'!BH$7:BH$36)</f>
        <v>1437.8622574547696</v>
      </c>
      <c r="BG167" s="10">
        <f ca="1">SUMPRODUCT(S137:S166,'control variables'!BI$7:BI$36)</f>
        <v>3231.5598360389004</v>
      </c>
      <c r="BH167" s="10">
        <f t="shared" ca="1" si="141"/>
        <v>4759.0166970118753</v>
      </c>
      <c r="BI167" s="82">
        <f t="shared" ca="1" si="119"/>
        <v>53673.096525679059</v>
      </c>
      <c r="BJ167" s="82">
        <f t="shared" ca="1" si="120"/>
        <v>62179.860056112084</v>
      </c>
      <c r="BK167" s="82">
        <f t="shared" ca="1" si="121"/>
        <v>202354.70692158019</v>
      </c>
      <c r="BL167" s="82">
        <f t="shared" ca="1" si="122"/>
        <v>93892.925782973136</v>
      </c>
      <c r="BM167" s="82">
        <f t="shared" ca="1" si="112"/>
        <v>412100.58928634442</v>
      </c>
      <c r="BN167" s="10">
        <f ca="1">BN166+BI167-INDIRECT(ADDRESS(MAX($D167-'key variables'!$B$9*30,34),scenario!BI$4),TRUE)</f>
        <v>9093932.3463717327</v>
      </c>
      <c r="BO167" s="10">
        <f ca="1">BO166+BJ167-INDIRECT(ADDRESS(MAX($D167-'key variables'!$B$9*30,34),scenario!BJ$4),TRUE)</f>
        <v>10495174.666655526</v>
      </c>
      <c r="BP167" s="10">
        <f ca="1">BP166+BK167-INDIRECT(ADDRESS(MAX($D167-'key variables'!$B$9*30,34),scenario!BK$4),TRUE)</f>
        <v>31209209.115879539</v>
      </c>
      <c r="BQ167" s="10">
        <f ca="1">BQ166+BL167-INDIRECT(ADDRESS(MAX($D167-'key variables'!$B$9*30,34),scenario!BL$4),TRUE)</f>
        <v>13797703.457586814</v>
      </c>
      <c r="BR167" s="10">
        <f t="shared" ca="1" si="111"/>
        <v>64596019.586493604</v>
      </c>
      <c r="BS167" s="82">
        <f t="shared" ca="1" si="123"/>
        <v>295274.24330534483</v>
      </c>
      <c r="BT167" s="82">
        <f t="shared" ca="1" si="124"/>
        <v>342483.5164206815</v>
      </c>
      <c r="BU167" s="82">
        <f t="shared" ca="1" si="125"/>
        <v>1157301.8720004309</v>
      </c>
      <c r="BV167" s="82">
        <f t="shared" ca="1" si="126"/>
        <v>561802.21164136147</v>
      </c>
      <c r="BW167" s="82">
        <f t="shared" ca="1" si="142"/>
        <v>2356861.8433678187</v>
      </c>
      <c r="BX167" s="10">
        <f t="shared" ca="1" si="127"/>
        <v>1189.979218836776</v>
      </c>
      <c r="BY167" s="10">
        <f t="shared" ca="1" si="128"/>
        <v>2747.1092249468948</v>
      </c>
      <c r="BZ167" s="10">
        <f t="shared" ca="1" si="129"/>
        <v>24684.579630962337</v>
      </c>
      <c r="CA167" s="10">
        <f t="shared" ca="1" si="130"/>
        <v>18492.660589553769</v>
      </c>
      <c r="CB167" s="10">
        <v>0</v>
      </c>
      <c r="CC167" s="82">
        <f t="shared" ca="1" si="131"/>
        <v>-238.60888410184606</v>
      </c>
      <c r="CD167" s="82">
        <f t="shared" ca="1" si="132"/>
        <v>469.27147333920442</v>
      </c>
      <c r="CE167" s="82">
        <f t="shared" ca="1" si="133"/>
        <v>141711.88542389066</v>
      </c>
      <c r="CF167" s="82">
        <f t="shared" ca="1" si="134"/>
        <v>106164.65169058964</v>
      </c>
      <c r="CG167" s="82">
        <f t="shared" ca="1" si="143"/>
        <v>248107.19970371766</v>
      </c>
      <c r="CH167" s="13">
        <f t="shared" ca="1" si="96"/>
        <v>102</v>
      </c>
      <c r="CI167" s="81">
        <f t="shared" ca="1" si="105"/>
        <v>0.10898684952604257</v>
      </c>
      <c r="CJ167" s="81">
        <f t="shared" ca="1" si="106"/>
        <v>0.12578013323363724</v>
      </c>
      <c r="CK167" s="81">
        <f t="shared" ca="1" si="107"/>
        <v>0.37402888521556199</v>
      </c>
      <c r="CL167" s="81">
        <f t="shared" ca="1" si="108"/>
        <v>0.16535951371322219</v>
      </c>
      <c r="CM167" s="89">
        <f t="shared" ca="1" si="97"/>
        <v>0.77415538168846398</v>
      </c>
    </row>
    <row r="168" spans="1:91" x14ac:dyDescent="0.3">
      <c r="A168">
        <v>103</v>
      </c>
      <c r="B168" s="3">
        <f t="shared" si="110"/>
        <v>0.47499999999999998</v>
      </c>
      <c r="C168" s="3">
        <f t="shared" si="98"/>
        <v>3.4333333333333331</v>
      </c>
      <c r="D168" s="4">
        <f t="shared" ca="1" si="135"/>
        <v>168</v>
      </c>
      <c r="E168" s="58">
        <f>(0.5*(COS(B168*2*PI())+1)*('key variables'!$B$4-'key variables'!$B$6)+'key variables'!$B$6)/'key variables'!$B$4</f>
        <v>1</v>
      </c>
      <c r="F168" s="10">
        <f t="shared" ca="1" si="99"/>
        <v>11689507.235692732</v>
      </c>
      <c r="G168" s="10">
        <f t="shared" ca="1" si="100"/>
        <v>13492820.989615798</v>
      </c>
      <c r="H168" s="10">
        <f t="shared" ca="1" si="101"/>
        <v>40319304.556722395</v>
      </c>
      <c r="I168" s="10">
        <f t="shared" ca="1" si="102"/>
        <v>17934247.01154178</v>
      </c>
      <c r="J168" s="10">
        <f t="shared" ca="1" si="136"/>
        <v>83435879.793572709</v>
      </c>
      <c r="K168" s="82">
        <f t="shared" ca="1" si="113"/>
        <v>2300300.6460156543</v>
      </c>
      <c r="L168" s="82">
        <f t="shared" ca="1" si="114"/>
        <v>2655162.8065395909</v>
      </c>
      <c r="M168" s="82">
        <f t="shared" ca="1" si="115"/>
        <v>7952793.568842425</v>
      </c>
      <c r="N168" s="82">
        <f t="shared" ca="1" si="116"/>
        <v>3574741.3423136049</v>
      </c>
      <c r="O168" s="82">
        <f t="shared" ca="1" si="137"/>
        <v>16482998.363711273</v>
      </c>
      <c r="P168" s="10">
        <f ca="1">IF(IF($A168&gt;='key variables'!$B$26,K168*SUMPRODUCT(Z168:AC168,'control variables'!$O$3:$R$3)/J168+F$65*'key variables'!$B$25/scenario!J$65,K168*SUMPRODUCT(Z168:AC168,'control variables'!$O$7:$R$7)/J168+F$65*'key variables'!$B$25/scenario!J$65)&lt;'key variables'!$B$28,0,IF($A168&gt;='key variables'!$B$26,K168*SUMPRODUCT(Z168:AC168,'control variables'!$O$3:$R$3)/J168+F$65*'key variables'!$B$25/scenario!J$65,K168*SUMPRODUCT(Z168:AC168,'control variables'!$O$7:$R$7)/J168+F$65*'key variables'!$B$25/scenario!J$65))</f>
        <v>7010.830952374683</v>
      </c>
      <c r="Q168" s="10">
        <f ca="1">IF(IF($A168&gt;='key variables'!$B$26,L168*SUMPRODUCT(Z168:AC168,'control variables'!$O$4:$R$4)/J168+G$65*'key variables'!$B$25/scenario!J$65,L168*SUMPRODUCT(Z168:AC168,'control variables'!$O$7:$R$7)/J168+G$65*'key variables'!$B$25/scenario!J$65)&lt;'key variables'!$B$28,0,IF($A168&gt;='key variables'!$B$26,L168*SUMPRODUCT(Z168:AC168,'control variables'!$O$4:$R$4)/J168+G$65*'key variables'!$B$25/scenario!J$65,L168*SUMPRODUCT(Z168:AC168,'control variables'!$O$7:$R$7)/J168+G$65*'key variables'!$B$25/scenario!J$65))</f>
        <v>8092.3759335218283</v>
      </c>
      <c r="R168" s="10">
        <f ca="1">IF(IF($A168&gt;='key variables'!$B$26,M168*SUMPRODUCT(Z168:AC168,'control variables'!$O$5:$R$5)/J168+H$65*'key variables'!$B$25/scenario!J$65,M168*SUMPRODUCT(Z168:AC168,'control variables'!$O$7:$R$7)/J168+H$65*'key variables'!$B$25/scenario!J$65)&lt;'key variables'!$B$28,0,IF($A168&gt;='key variables'!$B$26,M168*SUMPRODUCT(Z168:AC168,'control variables'!$O$5:$R$5)/J168+H$65*'key variables'!$B$25/scenario!J$65,M168*SUMPRODUCT(Z168:AC168,'control variables'!$O$7:$R$7)/J168+H$65*'key variables'!$B$25/scenario!J$65))</f>
        <v>24238.436574306539</v>
      </c>
      <c r="S168" s="10">
        <f ca="1">IF(IF($A168&gt;='key variables'!$B$26,N168*SUMPRODUCT(Z168:AC168,'control variables'!$O$6:$R$6)/J168+I$65*'key variables'!$B$25/scenario!J$65,N168*SUMPRODUCT(Z168:AC168,'control variables'!$O$7:$R$7)/J168+I$65*'key variables'!$B$25/scenario!J$65)&lt;'key variables'!$B$28,0,IF($A168&gt;='key variables'!$B$26,N168*SUMPRODUCT(Z168:AC168,'control variables'!$O$6:$R$6)/J168+I$65*'key variables'!$B$25/scenario!J$65,N168*SUMPRODUCT(Z168:AC168,'control variables'!$O$7:$R$7)/J168+I$65*'key variables'!$B$25/scenario!J$65))</f>
        <v>10895.057258204624</v>
      </c>
      <c r="T168" s="10">
        <f t="shared" ca="1" si="109"/>
        <v>50236.700718407672</v>
      </c>
      <c r="U168" s="82">
        <f ca="1">SUMPRODUCT(P138:P167,'control variables'!AD$7:AD$36)</f>
        <v>14701.908202101287</v>
      </c>
      <c r="V168" s="82">
        <f ca="1">SUMPRODUCT(Q138:Q167,'control variables'!AE$7:AE$36)</f>
        <v>16969.938216986047</v>
      </c>
      <c r="W168" s="82">
        <f ca="1">SUMPRODUCT(R138:R167,'control variables'!AF$7:AF$36)</f>
        <v>50828.67806949588</v>
      </c>
      <c r="X168" s="82">
        <f ca="1">SUMPRODUCT(S138:S167,'control variables'!AG$7:AG$36)</f>
        <v>22847.239186748193</v>
      </c>
      <c r="Y168" s="82">
        <f t="shared" ca="1" si="103"/>
        <v>105347.7636753314</v>
      </c>
      <c r="Z168" s="10">
        <f ca="1">IF($A168&gt;='key variables'!$B$26,SUMPRODUCT(P138:P167,'control variables'!V$7:V$36)*$E168,SUMPRODUCT(P138:P167,'control variables'!Z$7:Z$36)*$E168)</f>
        <v>35488.376306778038</v>
      </c>
      <c r="AA168" s="10">
        <f ca="1">IF($A168&gt;='key variables'!$B$26,SUMPRODUCT(Q138:Q167,'control variables'!W$7:W$36)*$E168,SUMPRODUCT(Q138:Q167,'control variables'!AA$7:AA$36)*$E168)</f>
        <v>40963.087584855079</v>
      </c>
      <c r="AB168" s="10">
        <f ca="1">IF($A168&gt;='key variables'!$B$26,SUMPRODUCT(R138:R167,'control variables'!X$7:X$36)*$E168,SUMPRODUCT(R138:R167,'control variables'!AB$7:AB$36)*$E168)</f>
        <v>122693.41025055037</v>
      </c>
      <c r="AC168" s="10">
        <f ca="1">IF($A168&gt;='key variables'!$B$26,SUMPRODUCT(S138:S167,'control variables'!Y$7:Y$36)*$E168,SUMPRODUCT(S138:S167,'control variables'!AC$7:AC$36)*$E168)</f>
        <v>55150.080566711615</v>
      </c>
      <c r="AD168" s="10">
        <f t="shared" ca="1" si="104"/>
        <v>254294.95470889509</v>
      </c>
      <c r="AE168" s="82">
        <f ca="1">SUMPRODUCT(P138:P167,'control variables'!AL$7:AL$36)</f>
        <v>46562.543313723188</v>
      </c>
      <c r="AF168" s="82">
        <f ca="1">SUMPRODUCT(Q138:Q167,'control variables'!AM$7:AM$36)</f>
        <v>53605.112199641306</v>
      </c>
      <c r="AG168" s="82">
        <f ca="1">SUMPRODUCT(R138:R167,'control variables'!AN$7:AN$36)</f>
        <v>152842.26291821263</v>
      </c>
      <c r="AH168" s="82">
        <f ca="1">SUMPRODUCT(S138:S167,'control variables'!AO$7:AO$36)</f>
        <v>66179.183765613867</v>
      </c>
      <c r="AI168" s="82">
        <f t="shared" ca="1" si="117"/>
        <v>319189.10219719098</v>
      </c>
      <c r="AJ168" s="10">
        <f ca="1">SUMPRODUCT(P138:P167,'control variables'!AP$7:AP$36)</f>
        <v>45.882198090649894</v>
      </c>
      <c r="AK168" s="10">
        <f ca="1">SUMPRODUCT(Q138:Q167,'control variables'!AQ$7:AQ$36)</f>
        <v>132.40085167083251</v>
      </c>
      <c r="AL168" s="10">
        <f ca="1">SUMPRODUCT(R138:R167,'control variables'!AR$7:AR$36)</f>
        <v>4758.8342488844219</v>
      </c>
      <c r="AM168" s="10">
        <f ca="1">SUMPRODUCT(S138:S167,'control variables'!AS$7:AS$36)</f>
        <v>3565.120730521945</v>
      </c>
      <c r="AN168" s="10">
        <f t="shared" ca="1" si="138"/>
        <v>8502.2380291678492</v>
      </c>
      <c r="AO168" s="82">
        <f ca="1">SUMPRODUCT(P138:P167,'control variables'!AX$7:AX$36)</f>
        <v>62.014076893009353</v>
      </c>
      <c r="AP168" s="82">
        <f ca="1">SUMPRODUCT(Q138:Q167,'control variables'!AY$7:AY$36)</f>
        <v>143.16169561001311</v>
      </c>
      <c r="AQ168" s="82">
        <f ca="1">SUMPRODUCT(R138:R167,'control variables'!AZ$7:AZ$36)</f>
        <v>1286.401808598376</v>
      </c>
      <c r="AR168" s="82">
        <f ca="1">SUMPRODUCT(S138:S167,'control variables'!BA$7:BA$36)</f>
        <v>963.71874197763839</v>
      </c>
      <c r="AS168" s="82">
        <f t="shared" ca="1" si="139"/>
        <v>2455.2963230790369</v>
      </c>
      <c r="AT168" s="10">
        <f ca="1">SUMPRODUCT(P138:P167,'control variables'!AT$7:AT$36)</f>
        <v>-44.273607831741977</v>
      </c>
      <c r="AU168" s="10">
        <f ca="1">SUMPRODUCT(Q138:Q167,'control variables'!AU$7:AU$36)</f>
        <v>48.027124613165547</v>
      </c>
      <c r="AV168" s="10">
        <f ca="1">SUMPRODUCT(R138:R167,'control variables'!AV$7:AV$36)</f>
        <v>20680.86473033089</v>
      </c>
      <c r="AW168" s="10">
        <f ca="1">SUMPRODUCT(S138:S167,'control variables'!AW$7:AW$36)</f>
        <v>15493.24387427589</v>
      </c>
      <c r="AX168" s="10">
        <f t="shared" ca="1" si="118"/>
        <v>36177.8621213882</v>
      </c>
      <c r="AY168" s="82">
        <f ca="1">SUMPRODUCT(P138:P167,'control variables'!BB$7:BB$36)</f>
        <v>175.56075326570524</v>
      </c>
      <c r="AZ168" s="82">
        <f ca="1">SUMPRODUCT(Q138:Q167,'control variables'!BC$7:BC$36)</f>
        <v>447.67960775501444</v>
      </c>
      <c r="BA168" s="82">
        <f ca="1">SUMPRODUCT(R138:R167,'control variables'!BD$7:BD$36)</f>
        <v>3133.8948620772767</v>
      </c>
      <c r="BB168" s="82">
        <f ca="1">SUMPRODUCT(S138:S167,'control variables'!BE$7:BE$36)</f>
        <v>445.34883124954689</v>
      </c>
      <c r="BC168" s="82">
        <f t="shared" ca="1" si="140"/>
        <v>4202.484054347543</v>
      </c>
      <c r="BD168" s="10">
        <f ca="1">SUMPRODUCT(P138:P167,'control variables'!BF$7:BF$36)</f>
        <v>36.725780418576662</v>
      </c>
      <c r="BE168" s="10">
        <f ca="1">SUMPRODUCT(Q138:Q167,'control variables'!BG$7:BG$36)</f>
        <v>42.391383220904956</v>
      </c>
      <c r="BF168" s="10">
        <f ca="1">SUMPRODUCT(R138:R167,'control variables'!BH$7:BH$36)</f>
        <v>1269.7146819893919</v>
      </c>
      <c r="BG168" s="10">
        <f ca="1">SUMPRODUCT(S138:S167,'control variables'!BI$7:BI$36)</f>
        <v>2853.6523218914085</v>
      </c>
      <c r="BH168" s="10">
        <f t="shared" ca="1" si="141"/>
        <v>4202.4841675202824</v>
      </c>
      <c r="BI168" s="82">
        <f t="shared" ca="1" si="119"/>
        <v>46693.830459157158</v>
      </c>
      <c r="BJ168" s="82">
        <f t="shared" ca="1" si="120"/>
        <v>54100.81893200949</v>
      </c>
      <c r="BK168" s="82">
        <f t="shared" ca="1" si="121"/>
        <v>176657.02251062079</v>
      </c>
      <c r="BL168" s="82">
        <f t="shared" ca="1" si="122"/>
        <v>82117.77647113931</v>
      </c>
      <c r="BM168" s="82">
        <f t="shared" ca="1" si="112"/>
        <v>359569.4483729268</v>
      </c>
      <c r="BN168" s="10">
        <f ca="1">BN167+BI168-INDIRECT(ADDRESS(MAX($D168-'key variables'!$B$9*30,34),scenario!BI$4),TRUE)</f>
        <v>9140626.1768308897</v>
      </c>
      <c r="BO168" s="10">
        <f ca="1">BO167+BJ168-INDIRECT(ADDRESS(MAX($D168-'key variables'!$B$9*30,34),scenario!BJ$4),TRUE)</f>
        <v>10549275.485587535</v>
      </c>
      <c r="BP168" s="10">
        <f ca="1">BP167+BK168-INDIRECT(ADDRESS(MAX($D168-'key variables'!$B$9*30,34),scenario!BK$4),TRUE)</f>
        <v>31385866.138390161</v>
      </c>
      <c r="BQ168" s="10">
        <f ca="1">BQ167+BL168-INDIRECT(ADDRESS(MAX($D168-'key variables'!$B$9*30,34),scenario!BL$4),TRUE)</f>
        <v>13879821.234057954</v>
      </c>
      <c r="BR168" s="10">
        <f t="shared" ca="1" si="111"/>
        <v>64955589.034866534</v>
      </c>
      <c r="BS168" s="82">
        <f t="shared" ca="1" si="123"/>
        <v>255554.51801814378</v>
      </c>
      <c r="BT168" s="82">
        <f t="shared" ca="1" si="124"/>
        <v>296432.68203897291</v>
      </c>
      <c r="BU168" s="82">
        <f t="shared" ca="1" si="125"/>
        <v>1003613.5713821274</v>
      </c>
      <c r="BV168" s="82">
        <f t="shared" ca="1" si="126"/>
        <v>487725.84010653547</v>
      </c>
      <c r="BW168" s="82">
        <f t="shared" ca="1" si="142"/>
        <v>2043326.6115457795</v>
      </c>
      <c r="BX168" s="10">
        <f t="shared" ca="1" si="127"/>
        <v>1039.7067620455034</v>
      </c>
      <c r="BY168" s="10">
        <f t="shared" ca="1" si="128"/>
        <v>2400.1999295809887</v>
      </c>
      <c r="BZ168" s="10">
        <f t="shared" ca="1" si="129"/>
        <v>21567.371895494045</v>
      </c>
      <c r="CA168" s="10">
        <f t="shared" ca="1" si="130"/>
        <v>16157.378178390452</v>
      </c>
      <c r="CB168" s="10">
        <v>0</v>
      </c>
      <c r="CC168" s="82">
        <f t="shared" ca="1" si="131"/>
        <v>-210.46715507246356</v>
      </c>
      <c r="CD168" s="82">
        <f t="shared" ca="1" si="132"/>
        <v>410.4835047868583</v>
      </c>
      <c r="CE168" s="82">
        <f t="shared" ca="1" si="133"/>
        <v>124503.45313384585</v>
      </c>
      <c r="CF168" s="82">
        <f t="shared" ca="1" si="134"/>
        <v>93272.809804858058</v>
      </c>
      <c r="CG168" s="82">
        <f t="shared" ca="1" si="143"/>
        <v>217976.2792884183</v>
      </c>
      <c r="CH168" s="13">
        <f t="shared" ca="1" si="96"/>
        <v>103</v>
      </c>
      <c r="CI168" s="81">
        <f t="shared" ca="1" si="105"/>
        <v>0.10955270321887367</v>
      </c>
      <c r="CJ168" s="81">
        <f t="shared" ca="1" si="106"/>
        <v>0.12643571940138126</v>
      </c>
      <c r="CK168" s="81">
        <f t="shared" ca="1" si="107"/>
        <v>0.37616749791626097</v>
      </c>
      <c r="CL168" s="81">
        <f t="shared" ca="1" si="108"/>
        <v>0.16635314769135032</v>
      </c>
      <c r="CM168" s="89">
        <f t="shared" ca="1" si="97"/>
        <v>0.77850906822786625</v>
      </c>
    </row>
    <row r="169" spans="1:91" x14ac:dyDescent="0.3">
      <c r="A169">
        <v>104</v>
      </c>
      <c r="B169" s="3">
        <f t="shared" si="110"/>
        <v>0.4777777777777778</v>
      </c>
      <c r="C169" s="3">
        <f t="shared" si="98"/>
        <v>3.4666666666666668</v>
      </c>
      <c r="D169" s="4">
        <f t="shared" ca="1" si="135"/>
        <v>169</v>
      </c>
      <c r="E169" s="58">
        <f>(0.5*(COS(B169*2*PI())+1)*('key variables'!$B$4-'key variables'!$B$6)+'key variables'!$B$6)/'key variables'!$B$4</f>
        <v>1</v>
      </c>
      <c r="F169" s="10">
        <f t="shared" ca="1" si="99"/>
        <v>11689470.509912314</v>
      </c>
      <c r="G169" s="10">
        <f t="shared" ca="1" si="100"/>
        <v>13492778.598232577</v>
      </c>
      <c r="H169" s="10">
        <f t="shared" ca="1" si="101"/>
        <v>40318034.842040405</v>
      </c>
      <c r="I169" s="10">
        <f t="shared" ca="1" si="102"/>
        <v>17931393.35921989</v>
      </c>
      <c r="J169" s="10">
        <f t="shared" ca="1" si="136"/>
        <v>83431677.309405193</v>
      </c>
      <c r="K169" s="82">
        <f t="shared" ca="1" si="113"/>
        <v>2293289.8150632805</v>
      </c>
      <c r="L169" s="82">
        <f t="shared" ca="1" si="114"/>
        <v>2647070.4306060681</v>
      </c>
      <c r="M169" s="82">
        <f t="shared" ca="1" si="115"/>
        <v>7928555.1322681159</v>
      </c>
      <c r="N169" s="82">
        <f t="shared" ca="1" si="116"/>
        <v>3563846.2850554008</v>
      </c>
      <c r="O169" s="82">
        <f t="shared" ca="1" si="137"/>
        <v>16432761.662992865</v>
      </c>
      <c r="P169" s="10">
        <f ca="1">IF(IF($A169&gt;='key variables'!$B$26,K169*SUMPRODUCT(Z169:AC169,'control variables'!$O$3:$R$3)/J169+F$65*'key variables'!$B$25/scenario!J$65,K169*SUMPRODUCT(Z169:AC169,'control variables'!$O$7:$R$7)/J169+F$65*'key variables'!$B$25/scenario!J$65)&lt;'key variables'!$B$28,0,IF($A169&gt;='key variables'!$B$26,K169*SUMPRODUCT(Z169:AC169,'control variables'!$O$3:$R$3)/J169+F$65*'key variables'!$B$25/scenario!J$65,K169*SUMPRODUCT(Z169:AC169,'control variables'!$O$7:$R$7)/J169+F$65*'key variables'!$B$25/scenario!J$65))</f>
        <v>6040.7371762247376</v>
      </c>
      <c r="Q169" s="10">
        <f ca="1">IF(IF($A169&gt;='key variables'!$B$26,L169*SUMPRODUCT(Z169:AC169,'control variables'!$O$4:$R$4)/J169+G$65*'key variables'!$B$25/scenario!J$65,L169*SUMPRODUCT(Z169:AC169,'control variables'!$O$7:$R$7)/J169+G$65*'key variables'!$B$25/scenario!J$65)&lt;'key variables'!$B$28,0,IF($A169&gt;='key variables'!$B$26,L169*SUMPRODUCT(Z169:AC169,'control variables'!$O$4:$R$4)/J169+G$65*'key variables'!$B$25/scenario!J$65,L169*SUMPRODUCT(Z169:AC169,'control variables'!$O$7:$R$7)/J169+G$65*'key variables'!$B$25/scenario!J$65))</f>
        <v>6972.6279919862945</v>
      </c>
      <c r="R169" s="10">
        <f ca="1">IF(IF($A169&gt;='key variables'!$B$26,M169*SUMPRODUCT(Z169:AC169,'control variables'!$O$5:$R$5)/J169+H$65*'key variables'!$B$25/scenario!J$65,M169*SUMPRODUCT(Z169:AC169,'control variables'!$O$7:$R$7)/J169+H$65*'key variables'!$B$25/scenario!J$65)&lt;'key variables'!$B$28,0,IF($A169&gt;='key variables'!$B$26,M169*SUMPRODUCT(Z169:AC169,'control variables'!$O$5:$R$5)/J169+H$65*'key variables'!$B$25/scenario!J$65,M169*SUMPRODUCT(Z169:AC169,'control variables'!$O$7:$R$7)/J169+H$65*'key variables'!$B$25/scenario!J$65))</f>
        <v>20884.546482808091</v>
      </c>
      <c r="S169" s="10">
        <f ca="1">IF(IF($A169&gt;='key variables'!$B$26,N169*SUMPRODUCT(Z169:AC169,'control variables'!$O$6:$R$6)/J169+I$65*'key variables'!$B$25/scenario!J$65,N169*SUMPRODUCT(Z169:AC169,'control variables'!$O$7:$R$7)/J169+I$65*'key variables'!$B$25/scenario!J$65)&lt;'key variables'!$B$28,0,IF($A169&gt;='key variables'!$B$26,N169*SUMPRODUCT(Z169:AC169,'control variables'!$O$6:$R$6)/J169+I$65*'key variables'!$B$25/scenario!J$65,N169*SUMPRODUCT(Z169:AC169,'control variables'!$O$7:$R$7)/J169+I$65*'key variables'!$B$25/scenario!J$65))</f>
        <v>9387.5002640652019</v>
      </c>
      <c r="T169" s="10">
        <f t="shared" ca="1" si="109"/>
        <v>43285.411915084325</v>
      </c>
      <c r="U169" s="82">
        <f ca="1">SUMPRODUCT(P139:P168,'control variables'!AD$7:AD$36)</f>
        <v>12686.954424741978</v>
      </c>
      <c r="V169" s="82">
        <f ca="1">SUMPRODUCT(Q139:Q168,'control variables'!AE$7:AE$36)</f>
        <v>14644.142092984743</v>
      </c>
      <c r="W169" s="82">
        <f ca="1">SUMPRODUCT(R139:R168,'control variables'!AF$7:AF$36)</f>
        <v>43862.409781977054</v>
      </c>
      <c r="X169" s="82">
        <f ca="1">SUMPRODUCT(S139:S168,'control variables'!AG$7:AG$36)</f>
        <v>19715.936075020807</v>
      </c>
      <c r="Y169" s="82">
        <f t="shared" ca="1" si="103"/>
        <v>90909.442374724575</v>
      </c>
      <c r="Z169" s="10">
        <f ca="1">IF($A169&gt;='key variables'!$B$26,SUMPRODUCT(P139:P168,'control variables'!V$7:V$36)*$E169,SUMPRODUCT(P139:P168,'control variables'!Z$7:Z$36)*$E169)</f>
        <v>30669.758688991933</v>
      </c>
      <c r="AA169" s="10">
        <f ca="1">IF($A169&gt;='key variables'!$B$26,SUMPRODUCT(Q139:Q168,'control variables'!W$7:W$36)*$E169,SUMPRODUCT(Q139:Q168,'control variables'!AA$7:AA$36)*$E169)</f>
        <v>35401.112762197488</v>
      </c>
      <c r="AB169" s="10">
        <f ca="1">IF($A169&gt;='key variables'!$B$26,SUMPRODUCT(R139:R168,'control variables'!X$7:X$36)*$E169,SUMPRODUCT(R139:R168,'control variables'!AB$7:AB$36)*$E169)</f>
        <v>106034.07866803888</v>
      </c>
      <c r="AC169" s="10">
        <f ca="1">IF($A169&gt;='key variables'!$B$26,SUMPRODUCT(S139:S168,'control variables'!Y$7:Y$36)*$E169,SUMPRODUCT(S139:S168,'control variables'!AC$7:AC$36)*$E169)</f>
        <v>47661.793485222261</v>
      </c>
      <c r="AD169" s="10">
        <f t="shared" ca="1" si="104"/>
        <v>219766.74360445057</v>
      </c>
      <c r="AE169" s="82">
        <f ca="1">SUMPRODUCT(P139:P168,'control variables'!AL$7:AL$36)</f>
        <v>40446.087645866501</v>
      </c>
      <c r="AF169" s="82">
        <f ca="1">SUMPRODUCT(Q139:Q168,'control variables'!AM$7:AM$36)</f>
        <v>46563.544686232788</v>
      </c>
      <c r="AG169" s="82">
        <f ca="1">SUMPRODUCT(R139:R168,'control variables'!AN$7:AN$36)</f>
        <v>132764.90333294668</v>
      </c>
      <c r="AH169" s="82">
        <f ca="1">SUMPRODUCT(S139:S168,'control variables'!AO$7:AO$36)</f>
        <v>57485.886217195388</v>
      </c>
      <c r="AI169" s="82">
        <f t="shared" ca="1" si="117"/>
        <v>277260.42188224132</v>
      </c>
      <c r="AJ169" s="10">
        <f ca="1">SUMPRODUCT(P139:P168,'control variables'!AP$7:AP$36)</f>
        <v>39.68717036689025</v>
      </c>
      <c r="AK169" s="10">
        <f ca="1">SUMPRODUCT(Q139:Q168,'control variables'!AQ$7:AQ$36)</f>
        <v>114.52405019044863</v>
      </c>
      <c r="AL169" s="10">
        <f ca="1">SUMPRODUCT(R139:R168,'control variables'!AR$7:AR$36)</f>
        <v>4116.2950652478894</v>
      </c>
      <c r="AM169" s="10">
        <f ca="1">SUMPRODUCT(S139:S168,'control variables'!AS$7:AS$36)</f>
        <v>3083.7570931369596</v>
      </c>
      <c r="AN169" s="10">
        <f t="shared" ca="1" si="138"/>
        <v>7354.263378942187</v>
      </c>
      <c r="AO169" s="82">
        <f ca="1">SUMPRODUCT(P139:P168,'control variables'!AX$7:AX$36)</f>
        <v>53.685825717165024</v>
      </c>
      <c r="AP169" s="82">
        <f ca="1">SUMPRODUCT(Q139:Q168,'control variables'!AY$7:AY$36)</f>
        <v>123.93563243959829</v>
      </c>
      <c r="AQ169" s="82">
        <f ca="1">SUMPRODUCT(R139:R168,'control variables'!AZ$7:AZ$36)</f>
        <v>1113.6430107281558</v>
      </c>
      <c r="AR169" s="82">
        <f ca="1">SUMPRODUCT(S139:S168,'control variables'!BA$7:BA$36)</f>
        <v>834.29503451996493</v>
      </c>
      <c r="AS169" s="82">
        <f t="shared" ca="1" si="139"/>
        <v>2125.5595034048838</v>
      </c>
      <c r="AT169" s="10">
        <f ca="1">SUMPRODUCT(P139:P168,'control variables'!AT$7:AT$36)</f>
        <v>-39.419137098842171</v>
      </c>
      <c r="AU169" s="10">
        <f ca="1">SUMPRODUCT(Q139:Q168,'control variables'!AU$7:AU$36)</f>
        <v>42.761091817600381</v>
      </c>
      <c r="AV169" s="10">
        <f ca="1">SUMPRODUCT(R139:R168,'control variables'!AV$7:AV$36)</f>
        <v>18413.268808489771</v>
      </c>
      <c r="AW169" s="10">
        <f ca="1">SUMPRODUCT(S139:S168,'control variables'!AW$7:AW$36)</f>
        <v>13794.455304092351</v>
      </c>
      <c r="AX169" s="10">
        <f t="shared" ca="1" si="118"/>
        <v>32211.066067300882</v>
      </c>
      <c r="AY169" s="82">
        <f ca="1">SUMPRODUCT(P139:P168,'control variables'!BB$7:BB$36)</f>
        <v>154.50527628583922</v>
      </c>
      <c r="AZ169" s="82">
        <f ca="1">SUMPRODUCT(Q139:Q168,'control variables'!BC$7:BC$36)</f>
        <v>393.98817900399371</v>
      </c>
      <c r="BA169" s="82">
        <f ca="1">SUMPRODUCT(R139:R168,'control variables'!BD$7:BD$36)</f>
        <v>2758.0383571446414</v>
      </c>
      <c r="BB169" s="82">
        <f ca="1">SUMPRODUCT(S139:S168,'control variables'!BE$7:BE$36)</f>
        <v>391.93693884217487</v>
      </c>
      <c r="BC169" s="82">
        <f t="shared" ca="1" si="140"/>
        <v>3698.4687512766495</v>
      </c>
      <c r="BD169" s="10">
        <f ca="1">SUMPRODUCT(P139:P168,'control variables'!BF$7:BF$36)</f>
        <v>32.321158031244892</v>
      </c>
      <c r="BE169" s="10">
        <f ca="1">SUMPRODUCT(Q139:Q168,'control variables'!BG$7:BG$36)</f>
        <v>37.307269733412866</v>
      </c>
      <c r="BF169" s="10">
        <f ca="1">SUMPRODUCT(R139:R168,'control variables'!BH$7:BH$36)</f>
        <v>1117.4343587376231</v>
      </c>
      <c r="BG169" s="10">
        <f ca="1">SUMPRODUCT(S139:S168,'control variables'!BI$7:BI$36)</f>
        <v>2511.4060643739958</v>
      </c>
      <c r="BH169" s="10">
        <f t="shared" ca="1" si="141"/>
        <v>3698.4688508762765</v>
      </c>
      <c r="BI169" s="82">
        <f t="shared" ca="1" si="119"/>
        <v>40561.173785053499</v>
      </c>
      <c r="BJ169" s="82">
        <f t="shared" ca="1" si="120"/>
        <v>47000.293957054382</v>
      </c>
      <c r="BK169" s="82">
        <f t="shared" ca="1" si="121"/>
        <v>153936.21049858109</v>
      </c>
      <c r="BL169" s="82">
        <f t="shared" ca="1" si="122"/>
        <v>71672.278460129921</v>
      </c>
      <c r="BM169" s="82">
        <f t="shared" ca="1" si="112"/>
        <v>313169.9567008189</v>
      </c>
      <c r="BN169" s="10">
        <f ca="1">BN168+BI169-INDIRECT(ADDRESS(MAX($D169-'key variables'!$B$9*30,34),scenario!BI$4),TRUE)</f>
        <v>9181187.3506159429</v>
      </c>
      <c r="BO169" s="10">
        <f ca="1">BO168+BJ169-INDIRECT(ADDRESS(MAX($D169-'key variables'!$B$9*30,34),scenario!BJ$4),TRUE)</f>
        <v>10596275.77954459</v>
      </c>
      <c r="BP169" s="10">
        <f ca="1">BP168+BK169-INDIRECT(ADDRESS(MAX($D169-'key variables'!$B$9*30,34),scenario!BK$4),TRUE)</f>
        <v>31539802.348888744</v>
      </c>
      <c r="BQ169" s="10">
        <f ca="1">BQ168+BL169-INDIRECT(ADDRESS(MAX($D169-'key variables'!$B$9*30,34),scenario!BL$4),TRUE)</f>
        <v>13951493.512518084</v>
      </c>
      <c r="BR169" s="10">
        <f t="shared" ca="1" si="111"/>
        <v>65268758.991567351</v>
      </c>
      <c r="BS169" s="82">
        <f t="shared" ca="1" si="123"/>
        <v>221001.76025128376</v>
      </c>
      <c r="BT169" s="82">
        <f t="shared" ca="1" si="124"/>
        <v>256367.70880417142</v>
      </c>
      <c r="BU169" s="82">
        <f t="shared" ca="1" si="125"/>
        <v>869444.4730076167</v>
      </c>
      <c r="BV169" s="82">
        <f t="shared" ca="1" si="126"/>
        <v>422929.65584609675</v>
      </c>
      <c r="BW169" s="82">
        <f t="shared" ca="1" si="142"/>
        <v>1769743.5979091686</v>
      </c>
      <c r="BX169" s="10">
        <f t="shared" ca="1" si="127"/>
        <v>906.56615344558429</v>
      </c>
      <c r="BY169" s="10">
        <f t="shared" ca="1" si="128"/>
        <v>2092.8401132831805</v>
      </c>
      <c r="BZ169" s="10">
        <f t="shared" ca="1" si="129"/>
        <v>18805.542190339936</v>
      </c>
      <c r="CA169" s="10">
        <f t="shared" ca="1" si="130"/>
        <v>14088.330209694244</v>
      </c>
      <c r="CB169" s="10">
        <v>0</v>
      </c>
      <c r="CC169" s="82">
        <f t="shared" ca="1" si="131"/>
        <v>-185.04667332389613</v>
      </c>
      <c r="CD169" s="82">
        <f t="shared" ca="1" si="132"/>
        <v>358.31083072010819</v>
      </c>
      <c r="CE169" s="82">
        <f t="shared" ca="1" si="133"/>
        <v>109092.83637987582</v>
      </c>
      <c r="CF169" s="82">
        <f t="shared" ca="1" si="134"/>
        <v>81727.8165593827</v>
      </c>
      <c r="CG169" s="82">
        <f t="shared" ca="1" si="143"/>
        <v>190993.91709665474</v>
      </c>
      <c r="CH169" s="13">
        <f t="shared" ca="1" si="96"/>
        <v>104</v>
      </c>
      <c r="CI169" s="81">
        <f t="shared" ca="1" si="105"/>
        <v>0.11004438178280462</v>
      </c>
      <c r="CJ169" s="81">
        <f t="shared" ca="1" si="106"/>
        <v>0.1270054267307662</v>
      </c>
      <c r="CK169" s="81">
        <f t="shared" ca="1" si="107"/>
        <v>0.37803150273395358</v>
      </c>
      <c r="CL169" s="81">
        <f t="shared" ca="1" si="108"/>
        <v>0.16722058050899741</v>
      </c>
      <c r="CM169" s="89">
        <f t="shared" ca="1" si="97"/>
        <v>0.78230189175652187</v>
      </c>
    </row>
    <row r="170" spans="1:91" x14ac:dyDescent="0.3">
      <c r="A170">
        <v>105</v>
      </c>
      <c r="B170" s="3">
        <f t="shared" si="110"/>
        <v>0.48055555555555557</v>
      </c>
      <c r="C170" s="3">
        <f t="shared" si="98"/>
        <v>3.5</v>
      </c>
      <c r="D170" s="4">
        <f t="shared" ca="1" si="135"/>
        <v>170</v>
      </c>
      <c r="E170" s="58">
        <f>(0.5*(COS(B170*2*PI())+1)*('key variables'!$B$4-'key variables'!$B$6)+'key variables'!$B$6)/'key variables'!$B$4</f>
        <v>1</v>
      </c>
      <c r="F170" s="10">
        <f t="shared" ca="1" si="99"/>
        <v>11689438.188754283</v>
      </c>
      <c r="G170" s="10">
        <f t="shared" ca="1" si="100"/>
        <v>13492741.290962843</v>
      </c>
      <c r="H170" s="10">
        <f t="shared" ca="1" si="101"/>
        <v>40316917.407681666</v>
      </c>
      <c r="I170" s="10">
        <f t="shared" ca="1" si="102"/>
        <v>17928881.953155518</v>
      </c>
      <c r="J170" s="10">
        <f t="shared" ca="1" si="136"/>
        <v>83427978.840554312</v>
      </c>
      <c r="K170" s="82">
        <f t="shared" ca="1" si="113"/>
        <v>2287249.0778870564</v>
      </c>
      <c r="L170" s="82">
        <f t="shared" ca="1" si="114"/>
        <v>2640097.8026140817</v>
      </c>
      <c r="M170" s="82">
        <f t="shared" ca="1" si="115"/>
        <v>7907670.5857853061</v>
      </c>
      <c r="N170" s="82">
        <f t="shared" ca="1" si="116"/>
        <v>3554458.7847913373</v>
      </c>
      <c r="O170" s="82">
        <f t="shared" ca="1" si="137"/>
        <v>16389476.251077781</v>
      </c>
      <c r="P170" s="10">
        <f ca="1">IF(IF($A170&gt;='key variables'!$B$26,K170*SUMPRODUCT(Z170:AC170,'control variables'!$O$3:$R$3)/J170+F$65*'key variables'!$B$25/scenario!J$65,K170*SUMPRODUCT(Z170:AC170,'control variables'!$O$7:$R$7)/J170+F$65*'key variables'!$B$25/scenario!J$65)&lt;'key variables'!$B$28,0,IF($A170&gt;='key variables'!$B$26,K170*SUMPRODUCT(Z170:AC170,'control variables'!$O$3:$R$3)/J170+F$65*'key variables'!$B$25/scenario!J$65,K170*SUMPRODUCT(Z170:AC170,'control variables'!$O$7:$R$7)/J170+F$65*'key variables'!$B$25/scenario!J$65))</f>
        <v>5203.8843531505472</v>
      </c>
      <c r="Q170" s="10">
        <f ca="1">IF(IF($A170&gt;='key variables'!$B$26,L170*SUMPRODUCT(Z170:AC170,'control variables'!$O$4:$R$4)/J170+G$65*'key variables'!$B$25/scenario!J$65,L170*SUMPRODUCT(Z170:AC170,'control variables'!$O$7:$R$7)/J170+G$65*'key variables'!$B$25/scenario!J$65)&lt;'key variables'!$B$28,0,IF($A170&gt;='key variables'!$B$26,L170*SUMPRODUCT(Z170:AC170,'control variables'!$O$4:$R$4)/J170+G$65*'key variables'!$B$25/scenario!J$65,L170*SUMPRODUCT(Z170:AC170,'control variables'!$O$7:$R$7)/J170+G$65*'key variables'!$B$25/scenario!J$65))</f>
        <v>6006.6757829900753</v>
      </c>
      <c r="R170" s="10">
        <f ca="1">IF(IF($A170&gt;='key variables'!$B$26,M170*SUMPRODUCT(Z170:AC170,'control variables'!$O$5:$R$5)/J170+H$65*'key variables'!$B$25/scenario!J$65,M170*SUMPRODUCT(Z170:AC170,'control variables'!$O$7:$R$7)/J170+H$65*'key variables'!$B$25/scenario!J$65)&lt;'key variables'!$B$28,0,IF($A170&gt;='key variables'!$B$26,M170*SUMPRODUCT(Z170:AC170,'control variables'!$O$5:$R$5)/J170+H$65*'key variables'!$B$25/scenario!J$65,M170*SUMPRODUCT(Z170:AC170,'control variables'!$O$7:$R$7)/J170+H$65*'key variables'!$B$25/scenario!J$65))</f>
        <v>17991.308261560913</v>
      </c>
      <c r="S170" s="10">
        <f ca="1">IF(IF($A170&gt;='key variables'!$B$26,N170*SUMPRODUCT(Z170:AC170,'control variables'!$O$6:$R$6)/J170+I$65*'key variables'!$B$25/scenario!J$65,N170*SUMPRODUCT(Z170:AC170,'control variables'!$O$7:$R$7)/J170+I$65*'key variables'!$B$25/scenario!J$65)&lt;'key variables'!$B$28,0,IF($A170&gt;='key variables'!$B$26,N170*SUMPRODUCT(Z170:AC170,'control variables'!$O$6:$R$6)/J170+I$65*'key variables'!$B$25/scenario!J$65,N170*SUMPRODUCT(Z170:AC170,'control variables'!$O$7:$R$7)/J170+I$65*'key variables'!$B$25/scenario!J$65))</f>
        <v>8087.0040053449411</v>
      </c>
      <c r="T170" s="10">
        <f t="shared" ca="1" si="109"/>
        <v>37288.87240304648</v>
      </c>
      <c r="U170" s="82">
        <f ca="1">SUMPRODUCT(P140:P169,'control variables'!AD$7:AD$36)</f>
        <v>10943.753194149813</v>
      </c>
      <c r="V170" s="82">
        <f ca="1">SUMPRODUCT(Q140:Q169,'control variables'!AE$7:AE$36)</f>
        <v>12632.021164444659</v>
      </c>
      <c r="W170" s="82">
        <f ca="1">SUMPRODUCT(R140:R169,'control variables'!AF$7:AF$36)</f>
        <v>37835.667338608073</v>
      </c>
      <c r="X170" s="82">
        <f ca="1">SUMPRODUCT(S140:S169,'control variables'!AG$7:AG$36)</f>
        <v>17006.945179520542</v>
      </c>
      <c r="Y170" s="82">
        <f t="shared" ca="1" si="103"/>
        <v>78418.386876723089</v>
      </c>
      <c r="Z170" s="10">
        <f ca="1">IF($A170&gt;='key variables'!$B$26,SUMPRODUCT(P140:P169,'control variables'!V$7:V$36)*$E170,SUMPRODUCT(P140:P169,'control variables'!Z$7:Z$36)*$E170)</f>
        <v>26489.531883289117</v>
      </c>
      <c r="AA170" s="10">
        <f ca="1">IF($A170&gt;='key variables'!$B$26,SUMPRODUCT(Q140:Q169,'control variables'!W$7:W$36)*$E170,SUMPRODUCT(Q140:Q169,'control variables'!AA$7:AA$36)*$E170)</f>
        <v>30576.011853485055</v>
      </c>
      <c r="AB170" s="10">
        <f ca="1">IF($A170&gt;='key variables'!$B$26,SUMPRODUCT(R140:R169,'control variables'!X$7:X$36)*$E170,SUMPRODUCT(R140:R169,'control variables'!AB$7:AB$36)*$E170)</f>
        <v>91581.845689589391</v>
      </c>
      <c r="AC170" s="10">
        <f ca="1">IF($A170&gt;='key variables'!$B$26,SUMPRODUCT(S140:S169,'control variables'!Y$7:Y$36)*$E170,SUMPRODUCT(S140:S169,'control variables'!AC$7:AC$36)*$E170)</f>
        <v>41165.586300967203</v>
      </c>
      <c r="AD170" s="10">
        <f t="shared" ca="1" si="104"/>
        <v>189812.97572733078</v>
      </c>
      <c r="AE170" s="82">
        <f ca="1">SUMPRODUCT(P140:P169,'control variables'!AL$7:AL$36)</f>
        <v>35087.576220172334</v>
      </c>
      <c r="AF170" s="82">
        <f ca="1">SUMPRODUCT(Q140:Q169,'control variables'!AM$7:AM$36)</f>
        <v>40394.56022457996</v>
      </c>
      <c r="AG170" s="82">
        <f ca="1">SUMPRODUCT(R140:R169,'control variables'!AN$7:AN$36)</f>
        <v>115175.50735304941</v>
      </c>
      <c r="AH170" s="82">
        <f ca="1">SUMPRODUCT(S140:S169,'control variables'!AO$7:AO$36)</f>
        <v>49869.852231211684</v>
      </c>
      <c r="AI170" s="82">
        <f t="shared" ca="1" si="117"/>
        <v>240527.49602901336</v>
      </c>
      <c r="AJ170" s="10">
        <f ca="1">SUMPRODUCT(P140:P169,'control variables'!AP$7:AP$36)</f>
        <v>34.303785781679721</v>
      </c>
      <c r="AK170" s="10">
        <f ca="1">SUMPRODUCT(Q140:Q169,'control variables'!AQ$7:AQ$36)</f>
        <v>98.989382419186001</v>
      </c>
      <c r="AL170" s="10">
        <f ca="1">SUMPRODUCT(R140:R169,'control variables'!AR$7:AR$36)</f>
        <v>3557.9383167677602</v>
      </c>
      <c r="AM170" s="10">
        <f ca="1">SUMPRODUCT(S140:S169,'control variables'!AS$7:AS$36)</f>
        <v>2665.4594355751365</v>
      </c>
      <c r="AN170" s="10">
        <f t="shared" ca="1" si="138"/>
        <v>6356.6909205437623</v>
      </c>
      <c r="AO170" s="82">
        <f ca="1">SUMPRODUCT(P140:P169,'control variables'!AX$7:AX$36)</f>
        <v>46.43714992282591</v>
      </c>
      <c r="AP170" s="82">
        <f ca="1">SUMPRODUCT(Q140:Q169,'control variables'!AY$7:AY$36)</f>
        <v>107.20180732058205</v>
      </c>
      <c r="AQ170" s="82">
        <f ca="1">SUMPRODUCT(R140:R169,'control variables'!AZ$7:AZ$36)</f>
        <v>963.27860769320193</v>
      </c>
      <c r="AR170" s="82">
        <f ca="1">SUMPRODUCT(S140:S169,'control variables'!BA$7:BA$36)</f>
        <v>721.64827643669332</v>
      </c>
      <c r="AS170" s="82">
        <f t="shared" ca="1" si="139"/>
        <v>1838.5658413733031</v>
      </c>
      <c r="AT170" s="10">
        <f ca="1">SUMPRODUCT(P140:P169,'control variables'!AT$7:AT$36)</f>
        <v>-34.943828777601176</v>
      </c>
      <c r="AU170" s="10">
        <f ca="1">SUMPRODUCT(Q140:Q169,'control variables'!AU$7:AU$36)</f>
        <v>37.906366825604607</v>
      </c>
      <c r="AV170" s="10">
        <f ca="1">SUMPRODUCT(R140:R169,'control variables'!AV$7:AV$36)</f>
        <v>16322.785322936719</v>
      </c>
      <c r="AW170" s="10">
        <f ca="1">SUMPRODUCT(S140:S169,'control variables'!AW$7:AW$36)</f>
        <v>12228.352006229832</v>
      </c>
      <c r="AX170" s="10">
        <f t="shared" ca="1" si="118"/>
        <v>28554.099867214554</v>
      </c>
      <c r="AY170" s="82">
        <f ca="1">SUMPRODUCT(P140:P169,'control variables'!BB$7:BB$36)</f>
        <v>135.57087029851931</v>
      </c>
      <c r="AZ170" s="82">
        <f ca="1">SUMPRODUCT(Q140:Q169,'control variables'!BC$7:BC$36)</f>
        <v>345.70547750151934</v>
      </c>
      <c r="BA170" s="82">
        <f ca="1">SUMPRODUCT(R140:R169,'control variables'!BD$7:BD$36)</f>
        <v>2420.0446054868289</v>
      </c>
      <c r="BB170" s="82">
        <f ca="1">SUMPRODUCT(S140:S169,'control variables'!BE$7:BE$36)</f>
        <v>343.9056139589008</v>
      </c>
      <c r="BC170" s="82">
        <f t="shared" ca="1" si="140"/>
        <v>3245.2265672457684</v>
      </c>
      <c r="BD170" s="10">
        <f ca="1">SUMPRODUCT(P140:P169,'control variables'!BF$7:BF$36)</f>
        <v>28.360245220657557</v>
      </c>
      <c r="BE170" s="10">
        <f ca="1">SUMPRODUCT(Q140:Q169,'control variables'!BG$7:BG$36)</f>
        <v>32.735315892146957</v>
      </c>
      <c r="BF170" s="10">
        <f ca="1">SUMPRODUCT(R140:R169,'control variables'!BH$7:BH$36)</f>
        <v>980.4943375219342</v>
      </c>
      <c r="BG170" s="10">
        <f ca="1">SUMPRODUCT(S140:S169,'control variables'!BI$7:BI$36)</f>
        <v>2203.6367560048611</v>
      </c>
      <c r="BH170" s="10">
        <f t="shared" ca="1" si="141"/>
        <v>3245.2266546395999</v>
      </c>
      <c r="BI170" s="82">
        <f t="shared" ca="1" si="119"/>
        <v>35188.203261693256</v>
      </c>
      <c r="BJ170" s="82">
        <f t="shared" ca="1" si="120"/>
        <v>40778.172068907086</v>
      </c>
      <c r="BK170" s="82">
        <f t="shared" ca="1" si="121"/>
        <v>133918.33728147295</v>
      </c>
      <c r="BL170" s="82">
        <f t="shared" ca="1" si="122"/>
        <v>62442.109851400419</v>
      </c>
      <c r="BM170" s="82">
        <f t="shared" ca="1" si="112"/>
        <v>272326.82246347371</v>
      </c>
      <c r="BN170" s="10">
        <f ca="1">BN169+BI170-INDIRECT(ADDRESS(MAX($D170-'key variables'!$B$9*30,34),scenario!BI$4),TRUE)</f>
        <v>9216375.5538776368</v>
      </c>
      <c r="BO170" s="10">
        <f ca="1">BO169+BJ170-INDIRECT(ADDRESS(MAX($D170-'key variables'!$B$9*30,34),scenario!BJ$4),TRUE)</f>
        <v>10637053.951613497</v>
      </c>
      <c r="BP170" s="10">
        <f ca="1">BP169+BK170-INDIRECT(ADDRESS(MAX($D170-'key variables'!$B$9*30,34),scenario!BK$4),TRUE)</f>
        <v>31673720.686170217</v>
      </c>
      <c r="BQ170" s="10">
        <f ca="1">BQ169+BL170-INDIRECT(ADDRESS(MAX($D170-'key variables'!$B$9*30,34),scenario!BL$4),TRUE)</f>
        <v>14013935.622369485</v>
      </c>
      <c r="BR170" s="10">
        <f t="shared" ca="1" si="111"/>
        <v>65541085.814030826</v>
      </c>
      <c r="BS170" s="82">
        <f t="shared" ca="1" si="123"/>
        <v>190989.08109752042</v>
      </c>
      <c r="BT170" s="82">
        <f t="shared" ca="1" si="124"/>
        <v>221563.47720236224</v>
      </c>
      <c r="BU170" s="82">
        <f t="shared" ca="1" si="125"/>
        <v>752536.94965018262</v>
      </c>
      <c r="BV170" s="82">
        <f t="shared" ca="1" si="126"/>
        <v>366370.91324403638</v>
      </c>
      <c r="BW170" s="82">
        <f t="shared" ca="1" si="142"/>
        <v>1531460.4211941017</v>
      </c>
      <c r="BX170" s="10">
        <f t="shared" ca="1" si="127"/>
        <v>789.07218784923339</v>
      </c>
      <c r="BY170" s="10">
        <f t="shared" ca="1" si="128"/>
        <v>1821.6011272100964</v>
      </c>
      <c r="BZ170" s="10">
        <f t="shared" ca="1" si="129"/>
        <v>16368.281855024376</v>
      </c>
      <c r="CA170" s="10">
        <f t="shared" ca="1" si="130"/>
        <v>12262.436116167177</v>
      </c>
      <c r="CB170" s="10">
        <v>0</v>
      </c>
      <c r="CC170" s="82">
        <f t="shared" ca="1" si="131"/>
        <v>-162.23620868744115</v>
      </c>
      <c r="CD170" s="82">
        <f t="shared" ca="1" si="132"/>
        <v>312.19203899310759</v>
      </c>
      <c r="CE170" s="82">
        <f t="shared" ca="1" si="133"/>
        <v>95364.710766013668</v>
      </c>
      <c r="CF170" s="82">
        <f t="shared" ca="1" si="134"/>
        <v>71443.275712291303</v>
      </c>
      <c r="CG170" s="82">
        <f t="shared" ca="1" si="143"/>
        <v>166957.94230861065</v>
      </c>
      <c r="CH170" s="13">
        <f t="shared" ca="1" si="96"/>
        <v>105</v>
      </c>
      <c r="CI170" s="81">
        <f t="shared" ca="1" si="105"/>
        <v>0.11047103959562256</v>
      </c>
      <c r="CJ170" s="81">
        <f t="shared" ca="1" si="106"/>
        <v>0.12749983997506156</v>
      </c>
      <c r="CK170" s="81">
        <f t="shared" ca="1" si="107"/>
        <v>0.37965345830448949</v>
      </c>
      <c r="CL170" s="81">
        <f t="shared" ca="1" si="108"/>
        <v>0.16797644887397556</v>
      </c>
      <c r="CM170" s="89">
        <f t="shared" ca="1" si="97"/>
        <v>0.78560078674914913</v>
      </c>
    </row>
    <row r="171" spans="1:91" x14ac:dyDescent="0.3">
      <c r="A171">
        <v>106</v>
      </c>
      <c r="B171" s="3">
        <f t="shared" si="110"/>
        <v>0.48333333333333334</v>
      </c>
      <c r="C171" s="3">
        <f t="shared" si="98"/>
        <v>3.5333333333333332</v>
      </c>
      <c r="D171" s="4">
        <f t="shared" ca="1" si="135"/>
        <v>171</v>
      </c>
      <c r="E171" s="58">
        <f>(0.5*(COS(B171*2*PI())+1)*('key variables'!$B$4-'key variables'!$B$6)+'key variables'!$B$6)/'key variables'!$B$4</f>
        <v>1</v>
      </c>
      <c r="F171" s="10">
        <f t="shared" ca="1" si="99"/>
        <v>11689409.828509063</v>
      </c>
      <c r="G171" s="10">
        <f t="shared" ca="1" si="100"/>
        <v>13492708.55564695</v>
      </c>
      <c r="H171" s="10">
        <f t="shared" ca="1" si="101"/>
        <v>40315936.913344145</v>
      </c>
      <c r="I171" s="10">
        <f t="shared" ca="1" si="102"/>
        <v>17926678.316399511</v>
      </c>
      <c r="J171" s="10">
        <f t="shared" ca="1" si="136"/>
        <v>83424733.613899663</v>
      </c>
      <c r="K171" s="82">
        <f t="shared" ca="1" si="113"/>
        <v>2282045.1935339053</v>
      </c>
      <c r="L171" s="82">
        <f t="shared" ca="1" si="114"/>
        <v>2634091.126831091</v>
      </c>
      <c r="M171" s="82">
        <f t="shared" ca="1" si="115"/>
        <v>7889679.2775237458</v>
      </c>
      <c r="N171" s="82">
        <f t="shared" ca="1" si="116"/>
        <v>3546371.7807859895</v>
      </c>
      <c r="O171" s="82">
        <f t="shared" ca="1" si="137"/>
        <v>16352187.378674731</v>
      </c>
      <c r="P171" s="10">
        <f ca="1">IF(IF($A171&gt;='key variables'!$B$26,K171*SUMPRODUCT(Z171:AC171,'control variables'!$O$3:$R$3)/J171+F$65*'key variables'!$B$25/scenario!J$65,K171*SUMPRODUCT(Z171:AC171,'control variables'!$O$7:$R$7)/J171+F$65*'key variables'!$B$25/scenario!J$65)&lt;'key variables'!$B$28,0,IF($A171&gt;='key variables'!$B$26,K171*SUMPRODUCT(Z171:AC171,'control variables'!$O$3:$R$3)/J171+F$65*'key variables'!$B$25/scenario!J$65,K171*SUMPRODUCT(Z171:AC171,'control variables'!$O$7:$R$7)/J171+F$65*'key variables'!$B$25/scenario!J$65))</f>
        <v>4482.2297108494131</v>
      </c>
      <c r="Q171" s="10">
        <f ca="1">IF(IF($A171&gt;='key variables'!$B$26,L171*SUMPRODUCT(Z171:AC171,'control variables'!$O$4:$R$4)/J171+G$65*'key variables'!$B$25/scenario!J$65,L171*SUMPRODUCT(Z171:AC171,'control variables'!$O$7:$R$7)/J171+G$65*'key variables'!$B$25/scenario!J$65)&lt;'key variables'!$B$28,0,IF($A171&gt;='key variables'!$B$26,L171*SUMPRODUCT(Z171:AC171,'control variables'!$O$4:$R$4)/J171+G$65*'key variables'!$B$25/scenario!J$65,L171*SUMPRODUCT(Z171:AC171,'control variables'!$O$7:$R$7)/J171+G$65*'key variables'!$B$25/scenario!J$65))</f>
        <v>5173.693116692305</v>
      </c>
      <c r="R171" s="10">
        <f ca="1">IF(IF($A171&gt;='key variables'!$B$26,M171*SUMPRODUCT(Z171:AC171,'control variables'!$O$5:$R$5)/J171+H$65*'key variables'!$B$25/scenario!J$65,M171*SUMPRODUCT(Z171:AC171,'control variables'!$O$7:$R$7)/J171+H$65*'key variables'!$B$25/scenario!J$65)&lt;'key variables'!$B$28,0,IF($A171&gt;='key variables'!$B$26,M171*SUMPRODUCT(Z171:AC171,'control variables'!$O$5:$R$5)/J171+H$65*'key variables'!$B$25/scenario!J$65,M171*SUMPRODUCT(Z171:AC171,'control variables'!$O$7:$R$7)/J171+H$65*'key variables'!$B$25/scenario!J$65))</f>
        <v>15496.342915114339</v>
      </c>
      <c r="S171" s="10">
        <f ca="1">IF(IF($A171&gt;='key variables'!$B$26,N171*SUMPRODUCT(Z171:AC171,'control variables'!$O$6:$R$6)/J171+I$65*'key variables'!$B$25/scenario!J$65,N171*SUMPRODUCT(Z171:AC171,'control variables'!$O$7:$R$7)/J171+I$65*'key variables'!$B$25/scenario!J$65)&lt;'key variables'!$B$28,0,IF($A171&gt;='key variables'!$B$26,N171*SUMPRODUCT(Z171:AC171,'control variables'!$O$6:$R$6)/J171+I$65*'key variables'!$B$25/scenario!J$65,N171*SUMPRODUCT(Z171:AC171,'control variables'!$O$7:$R$7)/J171+I$65*'key variables'!$B$25/scenario!J$65))</f>
        <v>6965.5294323691205</v>
      </c>
      <c r="T171" s="10">
        <f t="shared" ca="1" si="109"/>
        <v>32117.795175025178</v>
      </c>
      <c r="U171" s="82">
        <f ca="1">SUMPRODUCT(P141:P170,'control variables'!AD$7:AD$36)</f>
        <v>9436.7945459667208</v>
      </c>
      <c r="V171" s="82">
        <f ca="1">SUMPRODUCT(Q141:Q170,'control variables'!AE$7:AE$36)</f>
        <v>10892.587425389964</v>
      </c>
      <c r="W171" s="82">
        <f ca="1">SUMPRODUCT(R141:R170,'control variables'!AF$7:AF$36)</f>
        <v>32625.682693105155</v>
      </c>
      <c r="X171" s="82">
        <f ca="1">SUMPRODUCT(S141:S170,'control variables'!AG$7:AG$36)</f>
        <v>14665.082871153194</v>
      </c>
      <c r="Y171" s="82">
        <f t="shared" ca="1" si="103"/>
        <v>67620.147535615033</v>
      </c>
      <c r="Z171" s="10">
        <f ca="1">IF($A171&gt;='key variables'!$B$26,SUMPRODUCT(P141:P170,'control variables'!V$7:V$36)*$E171,SUMPRODUCT(P141:P170,'control variables'!Z$7:Z$36)*$E171)</f>
        <v>22867.20491666867</v>
      </c>
      <c r="AA171" s="10">
        <f ca="1">IF($A171&gt;='key variables'!$B$26,SUMPRODUCT(Q141:Q170,'control variables'!W$7:W$36)*$E171,SUMPRODUCT(Q141:Q170,'control variables'!AA$7:AA$36)*$E171)</f>
        <v>26394.876725972437</v>
      </c>
      <c r="AB171" s="10">
        <f ca="1">IF($A171&gt;='key variables'!$B$26,SUMPRODUCT(R141:R170,'control variables'!X$7:X$36)*$E171,SUMPRODUCT(R141:R170,'control variables'!AB$7:AB$36)*$E171)</f>
        <v>79058.43112885303</v>
      </c>
      <c r="AC171" s="10">
        <f ca="1">IF($A171&gt;='key variables'!$B$26,SUMPRODUCT(S141:S170,'control variables'!Y$7:Y$36)*$E171,SUMPRODUCT(S141:S170,'control variables'!AC$7:AC$36)*$E171)</f>
        <v>35536.373447688959</v>
      </c>
      <c r="AD171" s="10">
        <f t="shared" ca="1" si="104"/>
        <v>163856.8862191831</v>
      </c>
      <c r="AE171" s="82">
        <f ca="1">SUMPRODUCT(P141:P170,'control variables'!AL$7:AL$36)</f>
        <v>30404.887223469032</v>
      </c>
      <c r="AF171" s="82">
        <f ca="1">SUMPRODUCT(Q141:Q170,'control variables'!AM$7:AM$36)</f>
        <v>35003.616105118061</v>
      </c>
      <c r="AG171" s="82">
        <f ca="1">SUMPRODUCT(R141:R170,'control variables'!AN$7:AN$36)</f>
        <v>99804.508866645672</v>
      </c>
      <c r="AH171" s="82">
        <f ca="1">SUMPRODUCT(S141:S170,'control variables'!AO$7:AO$36)</f>
        <v>43214.362355109661</v>
      </c>
      <c r="AI171" s="82">
        <f t="shared" ca="1" si="117"/>
        <v>208427.37455034241</v>
      </c>
      <c r="AJ171" s="10">
        <f ca="1">SUMPRODUCT(P141:P170,'control variables'!AP$7:AP$36)</f>
        <v>29.632114354841157</v>
      </c>
      <c r="AK171" s="10">
        <f ca="1">SUMPRODUCT(Q141:Q170,'control variables'!AQ$7:AQ$36)</f>
        <v>85.508483478431828</v>
      </c>
      <c r="AL171" s="10">
        <f ca="1">SUMPRODUCT(R141:R170,'control variables'!AR$7:AR$36)</f>
        <v>3073.3994125581025</v>
      </c>
      <c r="AM171" s="10">
        <f ca="1">SUMPRODUCT(S141:S170,'control variables'!AS$7:AS$36)</f>
        <v>2302.4630373401701</v>
      </c>
      <c r="AN171" s="10">
        <f t="shared" ca="1" si="138"/>
        <v>5491.0030477315449</v>
      </c>
      <c r="AO171" s="82">
        <f ca="1">SUMPRODUCT(P141:P170,'control variables'!AX$7:AX$36)</f>
        <v>40.138161237953355</v>
      </c>
      <c r="AP171" s="82">
        <f ca="1">SUMPRODUCT(Q141:Q170,'control variables'!AY$7:AY$36)</f>
        <v>92.660368570950368</v>
      </c>
      <c r="AQ171" s="82">
        <f ca="1">SUMPRODUCT(R141:R170,'control variables'!AZ$7:AZ$36)</f>
        <v>832.61423530335435</v>
      </c>
      <c r="AR171" s="82">
        <f ca="1">SUMPRODUCT(S141:S170,'control variables'!BA$7:BA$36)</f>
        <v>623.75996211751192</v>
      </c>
      <c r="AS171" s="82">
        <f t="shared" ca="1" si="139"/>
        <v>1589.1727272297699</v>
      </c>
      <c r="AT171" s="10">
        <f ca="1">SUMPRODUCT(P141:P170,'control variables'!AT$7:AT$36)</f>
        <v>-30.857401127130803</v>
      </c>
      <c r="AU171" s="10">
        <f ca="1">SUMPRODUCT(Q141:Q170,'control variables'!AU$7:AU$36)</f>
        <v>33.473491810365445</v>
      </c>
      <c r="AV171" s="10">
        <f ca="1">SUMPRODUCT(R141:R170,'control variables'!AV$7:AV$36)</f>
        <v>14413.953817927279</v>
      </c>
      <c r="AW171" s="10">
        <f ca="1">SUMPRODUCT(S141:S170,'control variables'!AW$7:AW$36)</f>
        <v>10798.334818474694</v>
      </c>
      <c r="AX171" s="10">
        <f t="shared" ca="1" si="118"/>
        <v>25214.904727085206</v>
      </c>
      <c r="AY171" s="82">
        <f ca="1">SUMPRODUCT(P141:P170,'control variables'!BB$7:BB$36)</f>
        <v>118.64714051610034</v>
      </c>
      <c r="AZ171" s="82">
        <f ca="1">SUMPRODUCT(Q141:Q170,'control variables'!BC$7:BC$36)</f>
        <v>302.54999673596041</v>
      </c>
      <c r="BA171" s="82">
        <f ca="1">SUMPRODUCT(R141:R170,'control variables'!BD$7:BD$36)</f>
        <v>2117.9429749929295</v>
      </c>
      <c r="BB171" s="82">
        <f ca="1">SUMPRODUCT(S141:S170,'control variables'!BE$7:BE$36)</f>
        <v>300.97481570938265</v>
      </c>
      <c r="BC171" s="82">
        <f t="shared" ca="1" si="140"/>
        <v>2840.1149279543729</v>
      </c>
      <c r="BD171" s="10">
        <f ca="1">SUMPRODUCT(P141:P170,'control variables'!BF$7:BF$36)</f>
        <v>24.819948358797031</v>
      </c>
      <c r="BE171" s="10">
        <f ca="1">SUMPRODUCT(Q141:Q170,'control variables'!BG$7:BG$36)</f>
        <v>28.648865467502368</v>
      </c>
      <c r="BF171" s="10">
        <f ca="1">SUMPRODUCT(R141:R170,'control variables'!BH$7:BH$36)</f>
        <v>858.09620594046055</v>
      </c>
      <c r="BG171" s="10">
        <f ca="1">SUMPRODUCT(S141:S170,'control variables'!BI$7:BI$36)</f>
        <v>1928.5499846718021</v>
      </c>
      <c r="BH171" s="10">
        <f t="shared" ca="1" si="141"/>
        <v>2840.1150044385622</v>
      </c>
      <c r="BI171" s="82">
        <f t="shared" ca="1" si="119"/>
        <v>30492.676962858</v>
      </c>
      <c r="BJ171" s="82">
        <f t="shared" ca="1" si="120"/>
        <v>35339.639593664382</v>
      </c>
      <c r="BK171" s="82">
        <f t="shared" ca="1" si="121"/>
        <v>116336.40565956588</v>
      </c>
      <c r="BL171" s="82">
        <f t="shared" ca="1" si="122"/>
        <v>54313.67198929374</v>
      </c>
      <c r="BM171" s="82">
        <f t="shared" ca="1" si="112"/>
        <v>236482.39420538201</v>
      </c>
      <c r="BN171" s="10">
        <f ca="1">BN170+BI171-INDIRECT(ADDRESS(MAX($D171-'key variables'!$B$9*30,34),scenario!BI$4),TRUE)</f>
        <v>9246868.2308404949</v>
      </c>
      <c r="BO171" s="10">
        <f ca="1">BO170+BJ171-INDIRECT(ADDRESS(MAX($D171-'key variables'!$B$9*30,34),scenario!BJ$4),TRUE)</f>
        <v>10672393.591207162</v>
      </c>
      <c r="BP171" s="10">
        <f ca="1">BP170+BK171-INDIRECT(ADDRESS(MAX($D171-'key variables'!$B$9*30,34),scenario!BK$4),TRUE)</f>
        <v>31790057.091829784</v>
      </c>
      <c r="BQ171" s="10">
        <f ca="1">BQ170+BL171-INDIRECT(ADDRESS(MAX($D171-'key variables'!$B$9*30,34),scenario!BL$4),TRUE)</f>
        <v>14068249.294358779</v>
      </c>
      <c r="BR171" s="10">
        <f t="shared" ca="1" si="111"/>
        <v>65777568.20823621</v>
      </c>
      <c r="BS171" s="82">
        <f t="shared" ca="1" si="123"/>
        <v>164953.81389715301</v>
      </c>
      <c r="BT171" s="82">
        <f t="shared" ca="1" si="124"/>
        <v>191368.88185992267</v>
      </c>
      <c r="BU171" s="82">
        <f t="shared" ca="1" si="125"/>
        <v>650838.7906997907</v>
      </c>
      <c r="BV171" s="82">
        <f t="shared" ca="1" si="126"/>
        <v>317094.22070243995</v>
      </c>
      <c r="BW171" s="82">
        <f t="shared" ca="1" si="142"/>
        <v>1324255.7071593064</v>
      </c>
      <c r="BX171" s="10">
        <f t="shared" ca="1" si="127"/>
        <v>685.74326021228944</v>
      </c>
      <c r="BY171" s="10">
        <f t="shared" ca="1" si="128"/>
        <v>1583.0626335775839</v>
      </c>
      <c r="BZ171" s="10">
        <f t="shared" ca="1" si="129"/>
        <v>14224.856909394339</v>
      </c>
      <c r="CA171" s="10">
        <f t="shared" ca="1" si="130"/>
        <v>10656.671277903504</v>
      </c>
      <c r="CB171" s="10">
        <v>0</v>
      </c>
      <c r="CC171" s="82">
        <f t="shared" ca="1" si="131"/>
        <v>-141.88485444342257</v>
      </c>
      <c r="CD171" s="82">
        <f t="shared" ca="1" si="132"/>
        <v>271.56666209022364</v>
      </c>
      <c r="CE171" s="82">
        <f t="shared" ca="1" si="133"/>
        <v>83191.542125341148</v>
      </c>
      <c r="CF171" s="82">
        <f t="shared" ca="1" si="134"/>
        <v>62323.643969039265</v>
      </c>
      <c r="CG171" s="82">
        <f t="shared" ca="1" si="143"/>
        <v>145644.86790202721</v>
      </c>
      <c r="CH171" s="13">
        <f t="shared" ca="1" si="96"/>
        <v>106</v>
      </c>
      <c r="CI171" s="81">
        <f t="shared" ca="1" si="105"/>
        <v>0.11084084815465139</v>
      </c>
      <c r="CJ171" s="81">
        <f t="shared" ca="1" si="106"/>
        <v>0.12792841078283049</v>
      </c>
      <c r="CK171" s="81">
        <f t="shared" ca="1" si="107"/>
        <v>0.38106273421211312</v>
      </c>
      <c r="CL171" s="81">
        <f t="shared" ca="1" si="108"/>
        <v>0.16863403315698239</v>
      </c>
      <c r="CM171" s="89">
        <f t="shared" ca="1" si="97"/>
        <v>0.78846602630657747</v>
      </c>
    </row>
    <row r="172" spans="1:91" x14ac:dyDescent="0.3">
      <c r="A172">
        <v>107</v>
      </c>
      <c r="B172" s="3">
        <f t="shared" si="110"/>
        <v>0.4861111111111111</v>
      </c>
      <c r="C172" s="3">
        <f t="shared" si="98"/>
        <v>3.5666666666666669</v>
      </c>
      <c r="D172" s="4">
        <f t="shared" ca="1" si="135"/>
        <v>172</v>
      </c>
      <c r="E172" s="58">
        <f>(0.5*(COS(B172*2*PI())+1)*('key variables'!$B$4-'key variables'!$B$6)+'key variables'!$B$6)/'key variables'!$B$4</f>
        <v>1</v>
      </c>
      <c r="F172" s="10">
        <f t="shared" ca="1" si="99"/>
        <v>11689385.008560704</v>
      </c>
      <c r="G172" s="10">
        <f t="shared" ca="1" si="100"/>
        <v>13492679.906781483</v>
      </c>
      <c r="H172" s="10">
        <f t="shared" ca="1" si="101"/>
        <v>40315078.817138202</v>
      </c>
      <c r="I172" s="10">
        <f t="shared" ca="1" si="102"/>
        <v>17924749.76641484</v>
      </c>
      <c r="J172" s="10">
        <f t="shared" ca="1" si="136"/>
        <v>83421893.498895228</v>
      </c>
      <c r="K172" s="82">
        <f t="shared" ca="1" si="113"/>
        <v>2277562.9638230563</v>
      </c>
      <c r="L172" s="82">
        <f t="shared" ca="1" si="114"/>
        <v>2628917.4337143991</v>
      </c>
      <c r="M172" s="82">
        <f t="shared" ca="1" si="115"/>
        <v>7874182.9346086271</v>
      </c>
      <c r="N172" s="82">
        <f t="shared" ca="1" si="116"/>
        <v>3539406.251353621</v>
      </c>
      <c r="O172" s="82">
        <f t="shared" ca="1" si="137"/>
        <v>16320069.583499704</v>
      </c>
      <c r="P172" s="10">
        <f ca="1">IF(IF($A172&gt;='key variables'!$B$26,K172*SUMPRODUCT(Z172:AC172,'control variables'!$O$3:$R$3)/J172+F$65*'key variables'!$B$25/scenario!J$65,K172*SUMPRODUCT(Z172:AC172,'control variables'!$O$7:$R$7)/J172+F$65*'key variables'!$B$25/scenario!J$65)&lt;'key variables'!$B$28,0,IF($A172&gt;='key variables'!$B$26,K172*SUMPRODUCT(Z172:AC172,'control variables'!$O$3:$R$3)/J172+F$65*'key variables'!$B$25/scenario!J$65,K172*SUMPRODUCT(Z172:AC172,'control variables'!$O$7:$R$7)/J172+F$65*'key variables'!$B$25/scenario!J$65))</f>
        <v>3860.1061865518082</v>
      </c>
      <c r="Q172" s="10">
        <f ca="1">IF(IF($A172&gt;='key variables'!$B$26,L172*SUMPRODUCT(Z172:AC172,'control variables'!$O$4:$R$4)/J172+G$65*'key variables'!$B$25/scenario!J$65,L172*SUMPRODUCT(Z172:AC172,'control variables'!$O$7:$R$7)/J172+G$65*'key variables'!$B$25/scenario!J$65)&lt;'key variables'!$B$28,0,IF($A172&gt;='key variables'!$B$26,L172*SUMPRODUCT(Z172:AC172,'control variables'!$O$4:$R$4)/J172+G$65*'key variables'!$B$25/scenario!J$65,L172*SUMPRODUCT(Z172:AC172,'control variables'!$O$7:$R$7)/J172+G$65*'key variables'!$B$25/scenario!J$65))</f>
        <v>4455.5960081037056</v>
      </c>
      <c r="R172" s="10">
        <f ca="1">IF(IF($A172&gt;='key variables'!$B$26,M172*SUMPRODUCT(Z172:AC172,'control variables'!$O$5:$R$5)/J172+H$65*'key variables'!$B$25/scenario!J$65,M172*SUMPRODUCT(Z172:AC172,'control variables'!$O$7:$R$7)/J172+H$65*'key variables'!$B$25/scenario!J$65)&lt;'key variables'!$B$28,0,IF($A172&gt;='key variables'!$B$26,M172*SUMPRODUCT(Z172:AC172,'control variables'!$O$5:$R$5)/J172+H$65*'key variables'!$B$25/scenario!J$65,M172*SUMPRODUCT(Z172:AC172,'control variables'!$O$7:$R$7)/J172+H$65*'key variables'!$B$25/scenario!J$65))</f>
        <v>13345.484951556684</v>
      </c>
      <c r="S172" s="10">
        <f ca="1">IF(IF($A172&gt;='key variables'!$B$26,N172*SUMPRODUCT(Z172:AC172,'control variables'!$O$6:$R$6)/J172+I$65*'key variables'!$B$25/scenario!J$65,N172*SUMPRODUCT(Z172:AC172,'control variables'!$O$7:$R$7)/J172+I$65*'key variables'!$B$25/scenario!J$65)&lt;'key variables'!$B$28,0,IF($A172&gt;='key variables'!$B$26,N172*SUMPRODUCT(Z172:AC172,'control variables'!$O$6:$R$6)/J172+I$65*'key variables'!$B$25/scenario!J$65,N172*SUMPRODUCT(Z172:AC172,'control variables'!$O$7:$R$7)/J172+I$65*'key variables'!$B$25/scenario!J$65))</f>
        <v>5998.7294246464107</v>
      </c>
      <c r="T172" s="10">
        <f t="shared" ca="1" si="109"/>
        <v>27659.916570858612</v>
      </c>
      <c r="U172" s="82">
        <f ca="1">SUMPRODUCT(P142:P171,'control variables'!AD$7:AD$36)</f>
        <v>8134.9123816469746</v>
      </c>
      <c r="V172" s="82">
        <f ca="1">SUMPRODUCT(Q142:Q171,'control variables'!AE$7:AE$36)</f>
        <v>9389.8668539783866</v>
      </c>
      <c r="W172" s="82">
        <f ca="1">SUMPRODUCT(R142:R171,'control variables'!AF$7:AF$36)</f>
        <v>28124.705778749965</v>
      </c>
      <c r="X172" s="82">
        <f ca="1">SUMPRODUCT(S142:S171,'control variables'!AG$7:AG$36)</f>
        <v>12641.916028299185</v>
      </c>
      <c r="Y172" s="82">
        <f t="shared" ca="1" si="103"/>
        <v>58291.401042674515</v>
      </c>
      <c r="Z172" s="10">
        <f ca="1">IF($A172&gt;='key variables'!$B$26,SUMPRODUCT(P142:P171,'control variables'!V$7:V$36)*$E172,SUMPRODUCT(P142:P171,'control variables'!Z$7:Z$36)*$E172)</f>
        <v>19731.372194302679</v>
      </c>
      <c r="AA172" s="10">
        <f ca="1">IF($A172&gt;='key variables'!$B$26,SUMPRODUCT(Q142:Q171,'control variables'!W$7:W$36)*$E172,SUMPRODUCT(Q142:Q171,'control variables'!AA$7:AA$36)*$E172)</f>
        <v>22775.286205760363</v>
      </c>
      <c r="AB172" s="10">
        <f ca="1">IF($A172&gt;='key variables'!$B$26,SUMPRODUCT(R142:R171,'control variables'!X$7:X$36)*$E172,SUMPRODUCT(R142:R171,'control variables'!AB$7:AB$36)*$E172)</f>
        <v>68216.965535825395</v>
      </c>
      <c r="AC172" s="10">
        <f ca="1">IF($A172&gt;='key variables'!$B$26,SUMPRODUCT(S142:S171,'control variables'!Y$7:Y$36)*$E172,SUMPRODUCT(S142:S171,'control variables'!AC$7:AC$36)*$E172)</f>
        <v>30663.188329631466</v>
      </c>
      <c r="AD172" s="10">
        <f t="shared" ca="1" si="104"/>
        <v>141386.8122655199</v>
      </c>
      <c r="AE172" s="82">
        <f ca="1">SUMPRODUCT(P142:P171,'control variables'!AL$7:AL$36)</f>
        <v>26321.628220724528</v>
      </c>
      <c r="AF172" s="82">
        <f ca="1">SUMPRODUCT(Q142:Q171,'control variables'!AM$7:AM$36)</f>
        <v>30302.765562922617</v>
      </c>
      <c r="AG172" s="82">
        <f ca="1">SUMPRODUCT(R142:R171,'control variables'!AN$7:AN$36)</f>
        <v>86401.148533519343</v>
      </c>
      <c r="AH172" s="82">
        <f ca="1">SUMPRODUCT(S142:S171,'control variables'!AO$7:AO$36)</f>
        <v>37410.840281916047</v>
      </c>
      <c r="AI172" s="82">
        <f t="shared" ca="1" si="117"/>
        <v>180436.38259908254</v>
      </c>
      <c r="AJ172" s="10">
        <f ca="1">SUMPRODUCT(P142:P171,'control variables'!AP$7:AP$36)</f>
        <v>25.58284243468113</v>
      </c>
      <c r="AK172" s="10">
        <f ca="1">SUMPRODUCT(Q142:Q171,'control variables'!AQ$7:AQ$36)</f>
        <v>73.82362370304044</v>
      </c>
      <c r="AL172" s="10">
        <f ca="1">SUMPRODUCT(R142:R171,'control variables'!AR$7:AR$36)</f>
        <v>2653.4148717426879</v>
      </c>
      <c r="AM172" s="10">
        <f ca="1">SUMPRODUCT(S142:S171,'control variables'!AS$7:AS$36)</f>
        <v>1987.8280837670832</v>
      </c>
      <c r="AN172" s="10">
        <f t="shared" ca="1" si="138"/>
        <v>4740.649421647493</v>
      </c>
      <c r="AO172" s="82">
        <f ca="1">SUMPRODUCT(P142:P171,'control variables'!AX$7:AX$36)</f>
        <v>34.671933627549819</v>
      </c>
      <c r="AP172" s="82">
        <f ca="1">SUMPRODUCT(Q142:Q171,'control variables'!AY$7:AY$36)</f>
        <v>80.041388292557315</v>
      </c>
      <c r="AQ172" s="82">
        <f ca="1">SUMPRODUCT(R142:R171,'control variables'!AZ$7:AZ$36)</f>
        <v>719.22441420894233</v>
      </c>
      <c r="AR172" s="82">
        <f ca="1">SUMPRODUCT(S142:S171,'control variables'!BA$7:BA$36)</f>
        <v>538.81302329344396</v>
      </c>
      <c r="AS172" s="82">
        <f t="shared" ca="1" si="139"/>
        <v>1372.7507594224935</v>
      </c>
      <c r="AT172" s="10">
        <f ca="1">SUMPRODUCT(P142:P171,'control variables'!AT$7:AT$36)</f>
        <v>-27.156589373905589</v>
      </c>
      <c r="AU172" s="10">
        <f ca="1">SUMPRODUCT(Q142:Q171,'control variables'!AU$7:AU$36)</f>
        <v>29.458925210835133</v>
      </c>
      <c r="AV172" s="10">
        <f ca="1">SUMPRODUCT(R142:R171,'control variables'!AV$7:AV$36)</f>
        <v>12685.249268893504</v>
      </c>
      <c r="AW172" s="10">
        <f ca="1">SUMPRODUCT(S142:S171,'control variables'!AW$7:AW$36)</f>
        <v>9503.2612558364017</v>
      </c>
      <c r="AX172" s="10">
        <f t="shared" ca="1" si="118"/>
        <v>22190.812860566835</v>
      </c>
      <c r="AY172" s="82">
        <f ca="1">SUMPRODUCT(P142:P171,'control variables'!BB$7:BB$36)</f>
        <v>103.59981472674545</v>
      </c>
      <c r="AZ172" s="82">
        <f ca="1">SUMPRODUCT(Q142:Q171,'control variables'!BC$7:BC$36)</f>
        <v>264.17934280657659</v>
      </c>
      <c r="BA172" s="82">
        <f ca="1">SUMPRODUCT(R142:R171,'control variables'!BD$7:BD$36)</f>
        <v>1849.3366031126955</v>
      </c>
      <c r="BB172" s="82">
        <f ca="1">SUMPRODUCT(S142:S171,'control variables'!BE$7:BE$36)</f>
        <v>262.80393281519633</v>
      </c>
      <c r="BC172" s="82">
        <f t="shared" ca="1" si="140"/>
        <v>2479.9196934612137</v>
      </c>
      <c r="BD172" s="10">
        <f ca="1">SUMPRODUCT(P142:P171,'control variables'!BF$7:BF$36)</f>
        <v>21.672178868481311</v>
      </c>
      <c r="BE172" s="10">
        <f ca="1">SUMPRODUCT(Q142:Q171,'control variables'!BG$7:BG$36)</f>
        <v>25.015496721237398</v>
      </c>
      <c r="BF172" s="10">
        <f ca="1">SUMPRODUCT(R142:R171,'control variables'!BH$7:BH$36)</f>
        <v>749.26886199243449</v>
      </c>
      <c r="BG172" s="10">
        <f ca="1">SUMPRODUCT(S142:S171,'control variables'!BI$7:BI$36)</f>
        <v>1683.963222663205</v>
      </c>
      <c r="BH172" s="10">
        <f t="shared" ca="1" si="141"/>
        <v>2479.9197602453582</v>
      </c>
      <c r="BI172" s="82">
        <f t="shared" ca="1" si="119"/>
        <v>26398.071446077367</v>
      </c>
      <c r="BJ172" s="82">
        <f t="shared" ca="1" si="120"/>
        <v>30596.403830940028</v>
      </c>
      <c r="BK172" s="82">
        <f t="shared" ca="1" si="121"/>
        <v>100935.73440552554</v>
      </c>
      <c r="BL172" s="82">
        <f t="shared" ca="1" si="122"/>
        <v>47176.905470567639</v>
      </c>
      <c r="BM172" s="82">
        <f t="shared" ca="1" si="112"/>
        <v>205107.11515311059</v>
      </c>
      <c r="BN172" s="10">
        <f ca="1">BN171+BI172-INDIRECT(ADDRESS(MAX($D172-'key variables'!$B$9*30,34),scenario!BI$4),TRUE)</f>
        <v>9273266.3022865728</v>
      </c>
      <c r="BO172" s="10">
        <f ca="1">BO171+BJ172-INDIRECT(ADDRESS(MAX($D172-'key variables'!$B$9*30,34),scenario!BJ$4),TRUE)</f>
        <v>10702989.995038101</v>
      </c>
      <c r="BP172" s="10">
        <f ca="1">BP171+BK172-INDIRECT(ADDRESS(MAX($D172-'key variables'!$B$9*30,34),scenario!BK$4),TRUE)</f>
        <v>31890992.826235309</v>
      </c>
      <c r="BQ172" s="10">
        <f ca="1">BQ171+BL172-INDIRECT(ADDRESS(MAX($D172-'key variables'!$B$9*30,34),scenario!BL$4),TRUE)</f>
        <v>14115426.199829346</v>
      </c>
      <c r="BR172" s="10">
        <f t="shared" ca="1" si="111"/>
        <v>65982675.323389322</v>
      </c>
      <c r="BS172" s="82">
        <f t="shared" ca="1" si="123"/>
        <v>142394.17645875894</v>
      </c>
      <c r="BT172" s="82">
        <f t="shared" ca="1" si="124"/>
        <v>165203.05854036513</v>
      </c>
      <c r="BU172" s="82">
        <f t="shared" ca="1" si="125"/>
        <v>562499.27238382946</v>
      </c>
      <c r="BV172" s="82">
        <f t="shared" ca="1" si="126"/>
        <v>274232.08143385552</v>
      </c>
      <c r="BW172" s="82">
        <f t="shared" ca="1" si="142"/>
        <v>1144328.588816809</v>
      </c>
      <c r="BX172" s="10">
        <f t="shared" ca="1" si="127"/>
        <v>595.14320024461256</v>
      </c>
      <c r="BY172" s="10">
        <f t="shared" ca="1" si="128"/>
        <v>1373.9091823423271</v>
      </c>
      <c r="BZ172" s="10">
        <f t="shared" ca="1" si="129"/>
        <v>12345.475858498152</v>
      </c>
      <c r="CA172" s="10">
        <f t="shared" ca="1" si="130"/>
        <v>9248.717145718545</v>
      </c>
      <c r="CB172" s="10">
        <v>0</v>
      </c>
      <c r="CC172" s="82">
        <f t="shared" ca="1" si="131"/>
        <v>-123.81735626238567</v>
      </c>
      <c r="CD172" s="82">
        <f t="shared" ca="1" si="132"/>
        <v>235.88997228987162</v>
      </c>
      <c r="CE172" s="82">
        <f t="shared" ca="1" si="133"/>
        <v>72440.483313981385</v>
      </c>
      <c r="CF172" s="82">
        <f t="shared" ca="1" si="134"/>
        <v>54269.397773676508</v>
      </c>
      <c r="CG172" s="82">
        <f t="shared" ca="1" si="143"/>
        <v>126821.95370368537</v>
      </c>
      <c r="CH172" s="13">
        <f t="shared" ca="1" si="96"/>
        <v>107</v>
      </c>
      <c r="CI172" s="81">
        <f t="shared" ca="1" si="105"/>
        <v>0.11116106232243914</v>
      </c>
      <c r="CJ172" s="81">
        <f t="shared" ca="1" si="106"/>
        <v>0.12829953320563076</v>
      </c>
      <c r="CK172" s="81">
        <f t="shared" ca="1" si="107"/>
        <v>0.38228565054876928</v>
      </c>
      <c r="CL172" s="81">
        <f t="shared" ca="1" si="108"/>
        <v>0.16920529620939712</v>
      </c>
      <c r="CM172" s="89">
        <f t="shared" ca="1" si="97"/>
        <v>0.79095154228623632</v>
      </c>
    </row>
    <row r="173" spans="1:91" x14ac:dyDescent="0.3">
      <c r="A173">
        <v>108</v>
      </c>
      <c r="B173" s="3">
        <f t="shared" si="110"/>
        <v>0.48888888888888887</v>
      </c>
      <c r="C173" s="3">
        <f t="shared" si="98"/>
        <v>3.6</v>
      </c>
      <c r="D173" s="4">
        <f t="shared" ca="1" si="135"/>
        <v>173</v>
      </c>
      <c r="E173" s="58">
        <f>(0.5*(COS(B173*2*PI())+1)*('key variables'!$B$4-'key variables'!$B$6)+'key variables'!$B$6)/'key variables'!$B$4</f>
        <v>1</v>
      </c>
      <c r="F173" s="10">
        <f t="shared" ca="1" si="99"/>
        <v>11689363.336381836</v>
      </c>
      <c r="G173" s="10">
        <f t="shared" ca="1" si="100"/>
        <v>13492654.891284762</v>
      </c>
      <c r="H173" s="10">
        <f t="shared" ca="1" si="101"/>
        <v>40314329.548276208</v>
      </c>
      <c r="I173" s="10">
        <f t="shared" ca="1" si="102"/>
        <v>17923065.803192176</v>
      </c>
      <c r="J173" s="10">
        <f t="shared" ca="1" si="136"/>
        <v>83419413.579134971</v>
      </c>
      <c r="K173" s="82">
        <f t="shared" ca="1" si="113"/>
        <v>2273702.8576365043</v>
      </c>
      <c r="L173" s="82">
        <f t="shared" ca="1" si="114"/>
        <v>2624461.8377062953</v>
      </c>
      <c r="M173" s="82">
        <f t="shared" ca="1" si="115"/>
        <v>7860837.4496570695</v>
      </c>
      <c r="N173" s="82">
        <f t="shared" ca="1" si="116"/>
        <v>3533407.5219289749</v>
      </c>
      <c r="O173" s="82">
        <f t="shared" ca="1" si="137"/>
        <v>16292409.666928845</v>
      </c>
      <c r="P173" s="10">
        <f ca="1">IF(IF($A173&gt;='key variables'!$B$26,K173*SUMPRODUCT(Z173:AC173,'control variables'!$O$3:$R$3)/J173+F$65*'key variables'!$B$25/scenario!J$65,K173*SUMPRODUCT(Z173:AC173,'control variables'!$O$7:$R$7)/J173+F$65*'key variables'!$B$25/scenario!J$65)&lt;'key variables'!$B$28,0,IF($A173&gt;='key variables'!$B$26,K173*SUMPRODUCT(Z173:AC173,'control variables'!$O$3:$R$3)/J173+F$65*'key variables'!$B$25/scenario!J$65,K173*SUMPRODUCT(Z173:AC173,'control variables'!$O$7:$R$7)/J173+F$65*'key variables'!$B$25/scenario!J$65))</f>
        <v>3323.9275813206759</v>
      </c>
      <c r="Q173" s="10">
        <f ca="1">IF(IF($A173&gt;='key variables'!$B$26,L173*SUMPRODUCT(Z173:AC173,'control variables'!$O$4:$R$4)/J173+G$65*'key variables'!$B$25/scenario!J$65,L173*SUMPRODUCT(Z173:AC173,'control variables'!$O$7:$R$7)/J173+G$65*'key variables'!$B$25/scenario!J$65)&lt;'key variables'!$B$28,0,IF($A173&gt;='key variables'!$B$26,L173*SUMPRODUCT(Z173:AC173,'control variables'!$O$4:$R$4)/J173+G$65*'key variables'!$B$25/scenario!J$65,L173*SUMPRODUCT(Z173:AC173,'control variables'!$O$7:$R$7)/J173+G$65*'key variables'!$B$25/scenario!J$65))</f>
        <v>3836.7023462087445</v>
      </c>
      <c r="R173" s="10">
        <f ca="1">IF(IF($A173&gt;='key variables'!$B$26,M173*SUMPRODUCT(Z173:AC173,'control variables'!$O$5:$R$5)/J173+H$65*'key variables'!$B$25/scenario!J$65,M173*SUMPRODUCT(Z173:AC173,'control variables'!$O$7:$R$7)/J173+H$65*'key variables'!$B$25/scenario!J$65)&lt;'key variables'!$B$28,0,IF($A173&gt;='key variables'!$B$26,M173*SUMPRODUCT(Z173:AC173,'control variables'!$O$5:$R$5)/J173+H$65*'key variables'!$B$25/scenario!J$65,M173*SUMPRODUCT(Z173:AC173,'control variables'!$O$7:$R$7)/J173+H$65*'key variables'!$B$25/scenario!J$65))</f>
        <v>11491.763017070025</v>
      </c>
      <c r="S173" s="10">
        <f ca="1">IF(IF($A173&gt;='key variables'!$B$26,N173*SUMPRODUCT(Z173:AC173,'control variables'!$O$6:$R$6)/J173+I$65*'key variables'!$B$25/scenario!J$65,N173*SUMPRODUCT(Z173:AC173,'control variables'!$O$7:$R$7)/J173+I$65*'key variables'!$B$25/scenario!J$65)&lt;'key variables'!$B$28,0,IF($A173&gt;='key variables'!$B$26,N173*SUMPRODUCT(Z173:AC173,'control variables'!$O$6:$R$6)/J173+I$65*'key variables'!$B$25/scenario!J$65,N173*SUMPRODUCT(Z173:AC173,'control variables'!$O$7:$R$7)/J173+I$65*'key variables'!$B$25/scenario!J$65))</f>
        <v>5165.4905911471105</v>
      </c>
      <c r="T173" s="10">
        <f t="shared" ca="1" si="109"/>
        <v>23817.883535746554</v>
      </c>
      <c r="U173" s="82">
        <f ca="1">SUMPRODUCT(P143:P172,'control variables'!AD$7:AD$36)</f>
        <v>7010.830952374683</v>
      </c>
      <c r="V173" s="82">
        <f ca="1">SUMPRODUCT(Q143:Q172,'control variables'!AE$7:AE$36)</f>
        <v>8092.3759335218283</v>
      </c>
      <c r="W173" s="82">
        <f ca="1">SUMPRODUCT(R143:R172,'control variables'!AF$7:AF$36)</f>
        <v>24238.436574306539</v>
      </c>
      <c r="X173" s="82">
        <f ca="1">SUMPRODUCT(S143:S172,'control variables'!AG$7:AG$36)</f>
        <v>10895.057258204624</v>
      </c>
      <c r="Y173" s="82">
        <f t="shared" ca="1" si="103"/>
        <v>50236.700718407672</v>
      </c>
      <c r="Z173" s="10">
        <f ca="1">IF($A173&gt;='key variables'!$B$26,SUMPRODUCT(P143:P172,'control variables'!V$7:V$36)*$E173,SUMPRODUCT(P143:P172,'control variables'!Z$7:Z$36)*$E173)</f>
        <v>17018.973576150613</v>
      </c>
      <c r="AA173" s="10">
        <f ca="1">IF($A173&gt;='key variables'!$B$26,SUMPRODUCT(Q143:Q172,'control variables'!W$7:W$36)*$E173,SUMPRODUCT(Q143:Q172,'control variables'!AA$7:AA$36)*$E173)</f>
        <v>19644.452008108376</v>
      </c>
      <c r="AB173" s="10">
        <f ca="1">IF($A173&gt;='key variables'!$B$26,SUMPRODUCT(R143:R172,'control variables'!X$7:X$36)*$E173,SUMPRODUCT(R143:R172,'control variables'!AB$7:AB$36)*$E173)</f>
        <v>58839.432071258379</v>
      </c>
      <c r="AC173" s="10">
        <f ca="1">IF($A173&gt;='key variables'!$B$26,SUMPRODUCT(S143:S172,'control variables'!Y$7:Y$36)*$E173,SUMPRODUCT(S143:S172,'control variables'!AC$7:AC$36)*$E173)</f>
        <v>26448.033456751204</v>
      </c>
      <c r="AD173" s="10">
        <f t="shared" ca="1" si="104"/>
        <v>121950.89111226858</v>
      </c>
      <c r="AE173" s="82">
        <f ca="1">SUMPRODUCT(P143:P172,'control variables'!AL$7:AL$36)</f>
        <v>22767.674326891516</v>
      </c>
      <c r="AF173" s="82">
        <f ca="1">SUMPRODUCT(Q143:Q172,'control variables'!AM$7:AM$36)</f>
        <v>26211.277347863663</v>
      </c>
      <c r="AG173" s="82">
        <f ca="1">SUMPRODUCT(R143:R172,'control variables'!AN$7:AN$36)</f>
        <v>74735.240342453326</v>
      </c>
      <c r="AH173" s="82">
        <f ca="1">SUMPRODUCT(S143:S172,'control variables'!AO$7:AO$36)</f>
        <v>32359.617752042457</v>
      </c>
      <c r="AI173" s="82">
        <f t="shared" ca="1" si="117"/>
        <v>156073.80976925098</v>
      </c>
      <c r="AJ173" s="10">
        <f ca="1">SUMPRODUCT(P143:P172,'control variables'!AP$7:AP$36)</f>
        <v>22.07661424370513</v>
      </c>
      <c r="AK173" s="10">
        <f ca="1">SUMPRODUCT(Q143:Q172,'control variables'!AQ$7:AQ$36)</f>
        <v>63.705808560001167</v>
      </c>
      <c r="AL173" s="10">
        <f ca="1">SUMPRODUCT(R143:R172,'control variables'!AR$7:AR$36)</f>
        <v>2289.7540295429558</v>
      </c>
      <c r="AM173" s="10">
        <f ca="1">SUMPRODUCT(S143:S172,'control variables'!AS$7:AS$36)</f>
        <v>1715.3885030632023</v>
      </c>
      <c r="AN173" s="10">
        <f t="shared" ca="1" si="138"/>
        <v>4090.9249554098642</v>
      </c>
      <c r="AO173" s="82">
        <f ca="1">SUMPRODUCT(P143:P172,'control variables'!AX$7:AX$36)</f>
        <v>29.933963006403356</v>
      </c>
      <c r="AP173" s="82">
        <f ca="1">SUMPRODUCT(Q143:Q172,'control variables'!AY$7:AY$36)</f>
        <v>69.103615098835618</v>
      </c>
      <c r="AQ173" s="82">
        <f ca="1">SUMPRODUCT(R143:R172,'control variables'!AZ$7:AZ$36)</f>
        <v>620.94134234053195</v>
      </c>
      <c r="AR173" s="82">
        <f ca="1">SUMPRODUCT(S143:S172,'control variables'!BA$7:BA$36)</f>
        <v>465.18343279875808</v>
      </c>
      <c r="AS173" s="82">
        <f t="shared" ca="1" si="139"/>
        <v>1185.162353244529</v>
      </c>
      <c r="AT173" s="10">
        <f ca="1">SUMPRODUCT(P143:P172,'control variables'!AT$7:AT$36)</f>
        <v>-23.828587244805529</v>
      </c>
      <c r="AU173" s="10">
        <f ca="1">SUMPRODUCT(Q143:Q172,'control variables'!AU$7:AU$36)</f>
        <v>25.84877503796903</v>
      </c>
      <c r="AV173" s="10">
        <f ca="1">SUMPRODUCT(R143:R172,'control variables'!AV$7:AV$36)</f>
        <v>11130.689674027441</v>
      </c>
      <c r="AW173" s="10">
        <f ca="1">SUMPRODUCT(S143:S172,'control variables'!AW$7:AW$36)</f>
        <v>8338.6498513126917</v>
      </c>
      <c r="AX173" s="10">
        <f t="shared" ca="1" si="118"/>
        <v>19471.359713133294</v>
      </c>
      <c r="AY173" s="82">
        <f ca="1">SUMPRODUCT(P143:P172,'control variables'!BB$7:BB$36)</f>
        <v>90.281454834244428</v>
      </c>
      <c r="AZ173" s="82">
        <f ca="1">SUMPRODUCT(Q143:Q172,'control variables'!BC$7:BC$36)</f>
        <v>230.21754883095414</v>
      </c>
      <c r="BA173" s="82">
        <f ca="1">SUMPRODUCT(R143:R172,'control variables'!BD$7:BD$36)</f>
        <v>1611.5936061045009</v>
      </c>
      <c r="BB173" s="82">
        <f ca="1">SUMPRODUCT(S143:S172,'control variables'!BE$7:BE$36)</f>
        <v>229.01895580892133</v>
      </c>
      <c r="BC173" s="82">
        <f t="shared" ca="1" si="140"/>
        <v>2161.1115655786207</v>
      </c>
      <c r="BD173" s="10">
        <f ca="1">SUMPRODUCT(P143:P172,'control variables'!BF$7:BF$36)</f>
        <v>18.886093984194595</v>
      </c>
      <c r="BE173" s="10">
        <f ca="1">SUMPRODUCT(Q143:Q172,'control variables'!BG$7:BG$36)</f>
        <v>21.799608844392495</v>
      </c>
      <c r="BF173" s="10">
        <f ca="1">SUMPRODUCT(R143:R172,'control variables'!BH$7:BH$36)</f>
        <v>652.94598355311894</v>
      </c>
      <c r="BG173" s="10">
        <f ca="1">SUMPRODUCT(S143:S172,'control variables'!BI$7:BI$36)</f>
        <v>1467.4799373955677</v>
      </c>
      <c r="BH173" s="10">
        <f t="shared" ca="1" si="141"/>
        <v>2161.111623777274</v>
      </c>
      <c r="BI173" s="82">
        <f t="shared" ca="1" si="119"/>
        <v>22834.127194480952</v>
      </c>
      <c r="BJ173" s="82">
        <f t="shared" ca="1" si="120"/>
        <v>26467.343671732586</v>
      </c>
      <c r="BK173" s="82">
        <f t="shared" ca="1" si="121"/>
        <v>87477.523622585271</v>
      </c>
      <c r="BL173" s="82">
        <f t="shared" ca="1" si="122"/>
        <v>40927.286559164066</v>
      </c>
      <c r="BM173" s="82">
        <f t="shared" ca="1" si="112"/>
        <v>177706.28104796287</v>
      </c>
      <c r="BN173" s="10">
        <f ca="1">BN172+BI173-INDIRECT(ADDRESS(MAX($D173-'key variables'!$B$9*30,34),scenario!BI$4),TRUE)</f>
        <v>9296100.4294810537</v>
      </c>
      <c r="BO173" s="10">
        <f ca="1">BO172+BJ173-INDIRECT(ADDRESS(MAX($D173-'key variables'!$B$9*30,34),scenario!BJ$4),TRUE)</f>
        <v>10729457.338709835</v>
      </c>
      <c r="BP173" s="10">
        <f ca="1">BP172+BK173-INDIRECT(ADDRESS(MAX($D173-'key variables'!$B$9*30,34),scenario!BK$4),TRUE)</f>
        <v>31978470.349857893</v>
      </c>
      <c r="BQ173" s="10">
        <f ca="1">BQ172+BL173-INDIRECT(ADDRESS(MAX($D173-'key variables'!$B$9*30,34),scenario!BL$4),TRUE)</f>
        <v>14156353.48638851</v>
      </c>
      <c r="BR173" s="10">
        <f t="shared" ca="1" si="111"/>
        <v>66160381.604437284</v>
      </c>
      <c r="BS173" s="82">
        <f t="shared" ca="1" si="123"/>
        <v>122865.09075161445</v>
      </c>
      <c r="BT173" s="82">
        <f t="shared" ca="1" si="124"/>
        <v>142550.6176059969</v>
      </c>
      <c r="BU173" s="82">
        <f t="shared" ca="1" si="125"/>
        <v>485860.56579476106</v>
      </c>
      <c r="BV173" s="82">
        <f t="shared" ca="1" si="126"/>
        <v>237002.80552844299</v>
      </c>
      <c r="BW173" s="82">
        <f t="shared" ca="1" si="142"/>
        <v>988279.07968081534</v>
      </c>
      <c r="BX173" s="10">
        <f t="shared" ca="1" si="127"/>
        <v>515.90961443257686</v>
      </c>
      <c r="BY173" s="10">
        <f t="shared" ca="1" si="128"/>
        <v>1190.9956397658161</v>
      </c>
      <c r="BZ173" s="10">
        <f t="shared" ca="1" si="129"/>
        <v>10701.877611181062</v>
      </c>
      <c r="CA173" s="10">
        <f t="shared" ca="1" si="130"/>
        <v>8017.4016853128151</v>
      </c>
      <c r="CB173" s="10">
        <v>0</v>
      </c>
      <c r="CC173" s="82">
        <f t="shared" ca="1" si="131"/>
        <v>-107.84611778027838</v>
      </c>
      <c r="CD173" s="82">
        <f t="shared" ca="1" si="132"/>
        <v>204.6433907130681</v>
      </c>
      <c r="CE173" s="82">
        <f t="shared" ca="1" si="133"/>
        <v>62978.606327156362</v>
      </c>
      <c r="CF173" s="82">
        <f t="shared" ca="1" si="134"/>
        <v>47180.952992628256</v>
      </c>
      <c r="CG173" s="82">
        <f t="shared" ca="1" si="143"/>
        <v>110256.35659271741</v>
      </c>
      <c r="CH173" s="13">
        <f t="shared" ca="1" si="96"/>
        <v>108</v>
      </c>
      <c r="CI173" s="81">
        <f t="shared" ca="1" si="105"/>
        <v>0.11143809373177148</v>
      </c>
      <c r="CJ173" s="81">
        <f t="shared" ca="1" si="106"/>
        <v>0.12862062772152486</v>
      </c>
      <c r="CK173" s="81">
        <f t="shared" ca="1" si="107"/>
        <v>0.38334566233220813</v>
      </c>
      <c r="CL173" s="81">
        <f t="shared" ca="1" si="108"/>
        <v>0.1697009470458484</v>
      </c>
      <c r="CM173" s="89">
        <f t="shared" ca="1" si="97"/>
        <v>0.79310533083135282</v>
      </c>
    </row>
    <row r="174" spans="1:91" x14ac:dyDescent="0.3">
      <c r="A174">
        <v>109</v>
      </c>
      <c r="B174" s="3">
        <f t="shared" si="110"/>
        <v>0.49166666666666664</v>
      </c>
      <c r="C174" s="3">
        <f t="shared" si="98"/>
        <v>3.6333333333333333</v>
      </c>
      <c r="D174" s="4">
        <f t="shared" ca="1" si="135"/>
        <v>174</v>
      </c>
      <c r="E174" s="58">
        <f>(0.5*(COS(B174*2*PI())+1)*('key variables'!$B$4-'key variables'!$B$6)+'key variables'!$B$6)/'key variables'!$B$4</f>
        <v>1</v>
      </c>
      <c r="F174" s="10">
        <f t="shared" ca="1" si="99"/>
        <v>11689344.450287852</v>
      </c>
      <c r="G174" s="10">
        <f t="shared" ca="1" si="100"/>
        <v>13492633.091675917</v>
      </c>
      <c r="H174" s="10">
        <f t="shared" ca="1" si="101"/>
        <v>40313676.602292657</v>
      </c>
      <c r="I174" s="10">
        <f t="shared" ca="1" si="102"/>
        <v>17921598.323254779</v>
      </c>
      <c r="J174" s="10">
        <f t="shared" ca="1" si="136"/>
        <v>83417252.467511207</v>
      </c>
      <c r="K174" s="82">
        <f t="shared" ca="1" si="113"/>
        <v>2270378.9300551843</v>
      </c>
      <c r="L174" s="82">
        <f t="shared" ca="1" si="114"/>
        <v>2620625.1353600849</v>
      </c>
      <c r="M174" s="82">
        <f t="shared" ca="1" si="115"/>
        <v>7849345.6866400028</v>
      </c>
      <c r="N174" s="82">
        <f t="shared" ca="1" si="116"/>
        <v>3528242.031337826</v>
      </c>
      <c r="O174" s="82">
        <f t="shared" ca="1" si="137"/>
        <v>16268591.783393098</v>
      </c>
      <c r="P174" s="10">
        <f ca="1">IF(IF($A174&gt;='key variables'!$B$26,K174*SUMPRODUCT(Z174:AC174,'control variables'!$O$3:$R$3)/J174+F$65*'key variables'!$B$25/scenario!J$65,K174*SUMPRODUCT(Z174:AC174,'control variables'!$O$7:$R$7)/J174+F$65*'key variables'!$B$25/scenario!J$65)&lt;'key variables'!$B$28,0,IF($A174&gt;='key variables'!$B$26,K174*SUMPRODUCT(Z174:AC174,'control variables'!$O$3:$R$3)/J174+F$65*'key variables'!$B$25/scenario!J$65,K174*SUMPRODUCT(Z174:AC174,'control variables'!$O$7:$R$7)/J174+F$65*'key variables'!$B$25/scenario!J$65))</f>
        <v>2861.9254525176625</v>
      </c>
      <c r="Q174" s="10">
        <f ca="1">IF(IF($A174&gt;='key variables'!$B$26,L174*SUMPRODUCT(Z174:AC174,'control variables'!$O$4:$R$4)/J174+G$65*'key variables'!$B$25/scenario!J$65,L174*SUMPRODUCT(Z174:AC174,'control variables'!$O$7:$R$7)/J174+G$65*'key variables'!$B$25/scenario!J$65)&lt;'key variables'!$B$28,0,IF($A174&gt;='key variables'!$B$26,L174*SUMPRODUCT(Z174:AC174,'control variables'!$O$4:$R$4)/J174+G$65*'key variables'!$B$25/scenario!J$65,L174*SUMPRODUCT(Z174:AC174,'control variables'!$O$7:$R$7)/J174+G$65*'key variables'!$B$25/scenario!J$65))</f>
        <v>3303.4281974297019</v>
      </c>
      <c r="R174" s="10">
        <f ca="1">IF(IF($A174&gt;='key variables'!$B$26,M174*SUMPRODUCT(Z174:AC174,'control variables'!$O$5:$R$5)/J174+H$65*'key variables'!$B$25/scenario!J$65,M174*SUMPRODUCT(Z174:AC174,'control variables'!$O$7:$R$7)/J174+H$65*'key variables'!$B$25/scenario!J$65)&lt;'key variables'!$B$28,0,IF($A174&gt;='key variables'!$B$26,M174*SUMPRODUCT(Z174:AC174,'control variables'!$O$5:$R$5)/J174+H$65*'key variables'!$B$25/scenario!J$65,M174*SUMPRODUCT(Z174:AC174,'control variables'!$O$7:$R$7)/J174+H$65*'key variables'!$B$25/scenario!J$65))</f>
        <v>9894.4902583546846</v>
      </c>
      <c r="S174" s="10">
        <f ca="1">IF(IF($A174&gt;='key variables'!$B$26,N174*SUMPRODUCT(Z174:AC174,'control variables'!$O$6:$R$6)/J174+I$65*'key variables'!$B$25/scenario!J$65,N174*SUMPRODUCT(Z174:AC174,'control variables'!$O$7:$R$7)/J174+I$65*'key variables'!$B$25/scenario!J$65)&lt;'key variables'!$B$28,0,IF($A174&gt;='key variables'!$B$26,N174*SUMPRODUCT(Z174:AC174,'control variables'!$O$6:$R$6)/J174+I$65*'key variables'!$B$25/scenario!J$65,N174*SUMPRODUCT(Z174:AC174,'control variables'!$O$7:$R$7)/J174+I$65*'key variables'!$B$25/scenario!J$65))</f>
        <v>4447.5243927157626</v>
      </c>
      <c r="T174" s="10">
        <f t="shared" ca="1" si="109"/>
        <v>20507.368301017814</v>
      </c>
      <c r="U174" s="82">
        <f ca="1">SUMPRODUCT(P144:P173,'control variables'!AD$7:AD$36)</f>
        <v>6040.7371762247376</v>
      </c>
      <c r="V174" s="82">
        <f ca="1">SUMPRODUCT(Q144:Q173,'control variables'!AE$7:AE$36)</f>
        <v>6972.6279919862945</v>
      </c>
      <c r="W174" s="82">
        <f ca="1">SUMPRODUCT(R144:R173,'control variables'!AF$7:AF$36)</f>
        <v>20884.546482808091</v>
      </c>
      <c r="X174" s="82">
        <f ca="1">SUMPRODUCT(S144:S173,'control variables'!AG$7:AG$36)</f>
        <v>9387.5002640652019</v>
      </c>
      <c r="Y174" s="82">
        <f t="shared" ca="1" si="103"/>
        <v>43285.411915084325</v>
      </c>
      <c r="Z174" s="10">
        <f ca="1">IF($A174&gt;='key variables'!$B$26,SUMPRODUCT(P144:P173,'control variables'!V$7:V$36)*$E174,SUMPRODUCT(P144:P173,'control variables'!Z$7:Z$36)*$E174)</f>
        <v>14674.53121907947</v>
      </c>
      <c r="AA174" s="10">
        <f ca="1">IF($A174&gt;='key variables'!$B$26,SUMPRODUCT(Q144:Q173,'control variables'!W$7:W$36)*$E174,SUMPRODUCT(Q144:Q173,'control variables'!AA$7:AA$36)*$E174)</f>
        <v>16938.337848920786</v>
      </c>
      <c r="AB174" s="10">
        <f ca="1">IF($A174&gt;='key variables'!$B$26,SUMPRODUCT(R144:R173,'control variables'!X$7:X$36)*$E174,SUMPRODUCT(R144:R173,'control variables'!AB$7:AB$36)*$E174)</f>
        <v>50734.028052817608</v>
      </c>
      <c r="AC174" s="10">
        <f ca="1">IF($A174&gt;='key variables'!$B$26,SUMPRODUCT(S144:S173,'control variables'!Y$7:Y$36)*$E174,SUMPRODUCT(S144:S173,'control variables'!AC$7:AC$36)*$E174)</f>
        <v>22804.694472775478</v>
      </c>
      <c r="AD174" s="10">
        <f t="shared" ca="1" si="104"/>
        <v>105151.59159359333</v>
      </c>
      <c r="AE174" s="82">
        <f ca="1">SUMPRODUCT(P144:P173,'control variables'!AL$7:AL$36)</f>
        <v>19679.342609628671</v>
      </c>
      <c r="AF174" s="82">
        <f ca="1">SUMPRODUCT(Q144:Q173,'control variables'!AM$7:AM$36)</f>
        <v>22655.836505679377</v>
      </c>
      <c r="AG174" s="82">
        <f ca="1">SUMPRODUCT(R144:R173,'control variables'!AN$7:AN$36)</f>
        <v>64597.744090837979</v>
      </c>
      <c r="AH174" s="82">
        <f ca="1">SUMPRODUCT(S144:S173,'control variables'!AO$7:AO$36)</f>
        <v>27970.182431277335</v>
      </c>
      <c r="AI174" s="82">
        <f t="shared" ca="1" si="117"/>
        <v>134903.10563742334</v>
      </c>
      <c r="AJ174" s="10">
        <f ca="1">SUMPRODUCT(P144:P173,'control variables'!AP$7:AP$36)</f>
        <v>19.043263620021623</v>
      </c>
      <c r="AK174" s="10">
        <f ca="1">SUMPRODUCT(Q144:Q173,'control variables'!AQ$7:AQ$36)</f>
        <v>54.952561708172773</v>
      </c>
      <c r="AL174" s="10">
        <f ca="1">SUMPRODUCT(R144:R173,'control variables'!AR$7:AR$36)</f>
        <v>1975.1393546239328</v>
      </c>
      <c r="AM174" s="10">
        <f ca="1">SUMPRODUCT(S144:S173,'control variables'!AS$7:AS$36)</f>
        <v>1479.692271377224</v>
      </c>
      <c r="AN174" s="10">
        <f t="shared" ca="1" si="138"/>
        <v>3528.8274513293509</v>
      </c>
      <c r="AO174" s="82">
        <f ca="1">SUMPRODUCT(P144:P173,'control variables'!AX$7:AX$36)</f>
        <v>25.831396795136605</v>
      </c>
      <c r="AP174" s="82">
        <f ca="1">SUMPRODUCT(Q144:Q173,'control variables'!AY$7:AY$36)</f>
        <v>59.632695517615439</v>
      </c>
      <c r="AQ174" s="82">
        <f ca="1">SUMPRODUCT(R144:R173,'control variables'!AZ$7:AZ$36)</f>
        <v>535.8389130457557</v>
      </c>
      <c r="AR174" s="82">
        <f ca="1">SUMPRODUCT(S144:S173,'control variables'!BA$7:BA$36)</f>
        <v>401.42823162365727</v>
      </c>
      <c r="AS174" s="82">
        <f t="shared" ca="1" si="139"/>
        <v>1022.731236982165</v>
      </c>
      <c r="AT174" s="10">
        <f ca="1">SUMPRODUCT(P144:P173,'control variables'!AT$7:AT$36)</f>
        <v>-20.853991221781481</v>
      </c>
      <c r="AU174" s="10">
        <f ca="1">SUMPRODUCT(Q144:Q173,'control variables'!AU$7:AU$36)</f>
        <v>22.621992743322195</v>
      </c>
      <c r="AV174" s="10">
        <f ca="1">SUMPRODUCT(R144:R173,'control variables'!AV$7:AV$36)</f>
        <v>9741.211359693285</v>
      </c>
      <c r="AW174" s="10">
        <f ca="1">SUMPRODUCT(S144:S173,'control variables'!AW$7:AW$36)</f>
        <v>7297.7104775144453</v>
      </c>
      <c r="AX174" s="10">
        <f t="shared" ca="1" si="118"/>
        <v>17040.689838729271</v>
      </c>
      <c r="AY174" s="82">
        <f ca="1">SUMPRODUCT(P144:P173,'control variables'!BB$7:BB$36)</f>
        <v>78.539579269194888</v>
      </c>
      <c r="AZ174" s="82">
        <f ca="1">SUMPRODUCT(Q144:Q173,'control variables'!BC$7:BC$36)</f>
        <v>200.27578707903294</v>
      </c>
      <c r="BA174" s="82">
        <f ca="1">SUMPRODUCT(R144:R173,'control variables'!BD$7:BD$36)</f>
        <v>1401.9920703400271</v>
      </c>
      <c r="BB174" s="82">
        <f ca="1">SUMPRODUCT(S144:S173,'control variables'!BE$7:BE$36)</f>
        <v>199.2330813335586</v>
      </c>
      <c r="BC174" s="82">
        <f t="shared" ca="1" si="140"/>
        <v>1880.0405180218136</v>
      </c>
      <c r="BD174" s="10">
        <f ca="1">SUMPRODUCT(P144:P173,'control variables'!BF$7:BF$36)</f>
        <v>16.429795889758825</v>
      </c>
      <c r="BE174" s="10">
        <f ca="1">SUMPRODUCT(Q144:Q173,'control variables'!BG$7:BG$36)</f>
        <v>18.964383217074406</v>
      </c>
      <c r="BF174" s="10">
        <f ca="1">SUMPRODUCT(R144:R173,'control variables'!BH$7:BH$36)</f>
        <v>568.0247723956802</v>
      </c>
      <c r="BG174" s="10">
        <f ca="1">SUMPRODUCT(S144:S173,'control variables'!BI$7:BI$36)</f>
        <v>1276.621617148721</v>
      </c>
      <c r="BH174" s="10">
        <f t="shared" ca="1" si="141"/>
        <v>1880.0405686512345</v>
      </c>
      <c r="BI174" s="82">
        <f t="shared" ca="1" si="119"/>
        <v>19737.028197676085</v>
      </c>
      <c r="BJ174" s="82">
        <f t="shared" ca="1" si="120"/>
        <v>22878.734285501734</v>
      </c>
      <c r="BK174" s="82">
        <f t="shared" ca="1" si="121"/>
        <v>75740.947520871297</v>
      </c>
      <c r="BL174" s="82">
        <f t="shared" ca="1" si="122"/>
        <v>35467.125990125336</v>
      </c>
      <c r="BM174" s="82">
        <f t="shared" ca="1" si="112"/>
        <v>153823.83599417447</v>
      </c>
      <c r="BN174" s="10">
        <f ca="1">BN173+BI174-INDIRECT(ADDRESS(MAX($D174-'key variables'!$B$9*30,34),scenario!BI$4),TRUE)</f>
        <v>9315837.4576787297</v>
      </c>
      <c r="BO174" s="10">
        <f ca="1">BO173+BJ174-INDIRECT(ADDRESS(MAX($D174-'key variables'!$B$9*30,34),scenario!BJ$4),TRUE)</f>
        <v>10752336.072995337</v>
      </c>
      <c r="BP174" s="10">
        <f ca="1">BP173+BK174-INDIRECT(ADDRESS(MAX($D174-'key variables'!$B$9*30,34),scenario!BK$4),TRUE)</f>
        <v>32054211.297378764</v>
      </c>
      <c r="BQ174" s="10">
        <f ca="1">BQ173+BL174-INDIRECT(ADDRESS(MAX($D174-'key variables'!$B$9*30,34),scenario!BL$4),TRUE)</f>
        <v>14191820.612378635</v>
      </c>
      <c r="BR174" s="10">
        <f t="shared" ca="1" si="111"/>
        <v>66314205.440431461</v>
      </c>
      <c r="BS174" s="82">
        <f t="shared" ca="1" si="123"/>
        <v>105973.55821056626</v>
      </c>
      <c r="BT174" s="82">
        <f t="shared" ca="1" si="124"/>
        <v>122956.34713470779</v>
      </c>
      <c r="BU174" s="82">
        <f t="shared" ca="1" si="125"/>
        <v>419446.08375984879</v>
      </c>
      <c r="BV174" s="82">
        <f t="shared" ca="1" si="126"/>
        <v>204706.58231388472</v>
      </c>
      <c r="BW174" s="82">
        <f t="shared" ca="1" si="142"/>
        <v>853082.57141900761</v>
      </c>
      <c r="BX174" s="10">
        <f t="shared" ca="1" si="127"/>
        <v>446.77163606875973</v>
      </c>
      <c r="BY174" s="10">
        <f t="shared" ca="1" si="128"/>
        <v>1031.3881649873244</v>
      </c>
      <c r="BZ174" s="10">
        <f t="shared" ca="1" si="129"/>
        <v>9267.6996814911108</v>
      </c>
      <c r="CA174" s="10">
        <f t="shared" ca="1" si="130"/>
        <v>6942.9752184541921</v>
      </c>
      <c r="CB174" s="10">
        <v>0</v>
      </c>
      <c r="CC174" s="82">
        <f t="shared" ca="1" si="131"/>
        <v>-93.780259733611871</v>
      </c>
      <c r="CD174" s="82">
        <f t="shared" ca="1" si="132"/>
        <v>177.34126416030324</v>
      </c>
      <c r="CE174" s="82">
        <f t="shared" ca="1" si="133"/>
        <v>54676.695409041255</v>
      </c>
      <c r="CF174" s="82">
        <f t="shared" ca="1" si="134"/>
        <v>40961.506554867374</v>
      </c>
      <c r="CG174" s="82">
        <f t="shared" ca="1" si="143"/>
        <v>95721.76296833533</v>
      </c>
      <c r="CH174" s="13">
        <f t="shared" ca="1" si="96"/>
        <v>109</v>
      </c>
      <c r="CI174" s="81">
        <f t="shared" ca="1" si="105"/>
        <v>0.11167758685539302</v>
      </c>
      <c r="CJ174" s="81">
        <f t="shared" ca="1" si="106"/>
        <v>0.12889822854310726</v>
      </c>
      <c r="CK174" s="81">
        <f t="shared" ca="1" si="107"/>
        <v>0.38426357077467904</v>
      </c>
      <c r="CL174" s="81">
        <f t="shared" ca="1" si="108"/>
        <v>0.17013052087643343</v>
      </c>
      <c r="CM174" s="89">
        <f t="shared" ca="1" si="97"/>
        <v>0.79496990704961279</v>
      </c>
    </row>
    <row r="175" spans="1:91" x14ac:dyDescent="0.3">
      <c r="A175">
        <v>110</v>
      </c>
      <c r="B175" s="3">
        <f t="shared" si="110"/>
        <v>0.49444444444444446</v>
      </c>
      <c r="C175" s="3">
        <f t="shared" si="98"/>
        <v>3.6666666666666665</v>
      </c>
      <c r="D175" s="4">
        <f t="shared" ca="1" si="135"/>
        <v>175</v>
      </c>
      <c r="E175" s="58">
        <f>(0.5*(COS(B175*2*PI())+1)*('key variables'!$B$4-'key variables'!$B$6)+'key variables'!$B$6)/'key variables'!$B$4</f>
        <v>1</v>
      </c>
      <c r="F175" s="10">
        <f t="shared" ca="1" si="99"/>
        <v>11689328.020491963</v>
      </c>
      <c r="G175" s="10">
        <f t="shared" ca="1" si="100"/>
        <v>13492614.1272927</v>
      </c>
      <c r="H175" s="10">
        <f t="shared" ca="1" si="101"/>
        <v>40313108.577520259</v>
      </c>
      <c r="I175" s="10">
        <f t="shared" ca="1" si="102"/>
        <v>17920321.701637629</v>
      </c>
      <c r="J175" s="10">
        <f t="shared" ca="1" si="136"/>
        <v>83415372.426942557</v>
      </c>
      <c r="K175" s="82">
        <f t="shared" ca="1" si="113"/>
        <v>2267517.0046026674</v>
      </c>
      <c r="L175" s="82">
        <f t="shared" ca="1" si="114"/>
        <v>2617321.7071626554</v>
      </c>
      <c r="M175" s="82">
        <f t="shared" ca="1" si="115"/>
        <v>7839451.1963816462</v>
      </c>
      <c r="N175" s="82">
        <f t="shared" ca="1" si="116"/>
        <v>3523794.5069451104</v>
      </c>
      <c r="O175" s="82">
        <f t="shared" ca="1" si="137"/>
        <v>16248084.415092081</v>
      </c>
      <c r="P175" s="10">
        <f ca="1">IF(IF($A175&gt;='key variables'!$B$26,K175*SUMPRODUCT(Z175:AC175,'control variables'!$O$3:$R$3)/J175+F$65*'key variables'!$B$25/scenario!J$65,K175*SUMPRODUCT(Z175:AC175,'control variables'!$O$7:$R$7)/J175+F$65*'key variables'!$B$25/scenario!J$65)&lt;'key variables'!$B$28,0,IF($A175&gt;='key variables'!$B$26,K175*SUMPRODUCT(Z175:AC175,'control variables'!$O$3:$R$3)/J175+F$65*'key variables'!$B$25/scenario!J$65,K175*SUMPRODUCT(Z175:AC175,'control variables'!$O$7:$R$7)/J175+F$65*'key variables'!$B$25/scenario!J$65))</f>
        <v>2463.9156573123955</v>
      </c>
      <c r="Q175" s="10">
        <f ca="1">IF(IF($A175&gt;='key variables'!$B$26,L175*SUMPRODUCT(Z175:AC175,'control variables'!$O$4:$R$4)/J175+G$65*'key variables'!$B$25/scenario!J$65,L175*SUMPRODUCT(Z175:AC175,'control variables'!$O$7:$R$7)/J175+G$65*'key variables'!$B$25/scenario!J$65)&lt;'key variables'!$B$28,0,IF($A175&gt;='key variables'!$B$26,L175*SUMPRODUCT(Z175:AC175,'control variables'!$O$4:$R$4)/J175+G$65*'key variables'!$B$25/scenario!J$65,L175*SUMPRODUCT(Z175:AC175,'control variables'!$O$7:$R$7)/J175+G$65*'key variables'!$B$25/scenario!J$65))</f>
        <v>2844.0183343329309</v>
      </c>
      <c r="R175" s="10">
        <f ca="1">IF(IF($A175&gt;='key variables'!$B$26,M175*SUMPRODUCT(Z175:AC175,'control variables'!$O$5:$R$5)/J175+H$65*'key variables'!$B$25/scenario!J$65,M175*SUMPRODUCT(Z175:AC175,'control variables'!$O$7:$R$7)/J175+H$65*'key variables'!$B$25/scenario!J$65)&lt;'key variables'!$B$28,0,IF($A175&gt;='key variables'!$B$26,M175*SUMPRODUCT(Z175:AC175,'control variables'!$O$5:$R$5)/J175+H$65*'key variables'!$B$25/scenario!J$65,M175*SUMPRODUCT(Z175:AC175,'control variables'!$O$7:$R$7)/J175+H$65*'key variables'!$B$25/scenario!J$65))</f>
        <v>8518.4571971427358</v>
      </c>
      <c r="S175" s="10">
        <f ca="1">IF(IF($A175&gt;='key variables'!$B$26,N175*SUMPRODUCT(Z175:AC175,'control variables'!$O$6:$R$6)/J175+I$65*'key variables'!$B$25/scenario!J$65,N175*SUMPRODUCT(Z175:AC175,'control variables'!$O$7:$R$7)/J175+I$65*'key variables'!$B$25/scenario!J$65)&lt;'key variables'!$B$28,0,IF($A175&gt;='key variables'!$B$26,N175*SUMPRODUCT(Z175:AC175,'control variables'!$O$6:$R$6)/J175+I$65*'key variables'!$B$25/scenario!J$65,N175*SUMPRODUCT(Z175:AC175,'control variables'!$O$7:$R$7)/J175+I$65*'key variables'!$B$25/scenario!J$65))</f>
        <v>3829.0043431603103</v>
      </c>
      <c r="T175" s="10">
        <f t="shared" ca="1" si="109"/>
        <v>17655.395531948372</v>
      </c>
      <c r="U175" s="82">
        <f ca="1">SUMPRODUCT(P145:P174,'control variables'!AD$7:AD$36)</f>
        <v>5203.8843531505472</v>
      </c>
      <c r="V175" s="82">
        <f ca="1">SUMPRODUCT(Q145:Q174,'control variables'!AE$7:AE$36)</f>
        <v>6006.6757829900753</v>
      </c>
      <c r="W175" s="82">
        <f ca="1">SUMPRODUCT(R145:R174,'control variables'!AF$7:AF$36)</f>
        <v>17991.308261560913</v>
      </c>
      <c r="X175" s="82">
        <f ca="1">SUMPRODUCT(S145:S174,'control variables'!AG$7:AG$36)</f>
        <v>8087.0040053449411</v>
      </c>
      <c r="Y175" s="82">
        <f t="shared" ca="1" si="103"/>
        <v>37288.87240304648</v>
      </c>
      <c r="Z175" s="10">
        <f ca="1">IF($A175&gt;='key variables'!$B$26,SUMPRODUCT(P145:P174,'control variables'!V$7:V$36)*$E175,SUMPRODUCT(P145:P174,'control variables'!Z$7:Z$36)*$E175)</f>
        <v>12649.395272244054</v>
      </c>
      <c r="AA175" s="10">
        <f ca="1">IF($A175&gt;='key variables'!$B$26,SUMPRODUCT(Q145:Q174,'control variables'!W$7:W$36)*$E175,SUMPRODUCT(Q145:Q174,'control variables'!AA$7:AA$36)*$E175)</f>
        <v>14600.788775264984</v>
      </c>
      <c r="AB175" s="10">
        <f ca="1">IF($A175&gt;='key variables'!$B$26,SUMPRODUCT(R145:R174,'control variables'!X$7:X$36)*$E175,SUMPRODUCT(R145:R174,'control variables'!AB$7:AB$36)*$E175)</f>
        <v>43732.557109477813</v>
      </c>
      <c r="AC175" s="10">
        <f ca="1">IF($A175&gt;='key variables'!$B$26,SUMPRODUCT(S145:S174,'control variables'!Y$7:Y$36)*$E175,SUMPRODUCT(S145:S174,'control variables'!AC$7:AC$36)*$E175)</f>
        <v>19657.567941512178</v>
      </c>
      <c r="AD175" s="10">
        <f t="shared" ca="1" si="104"/>
        <v>90640.309098499041</v>
      </c>
      <c r="AE175" s="82">
        <f ca="1">SUMPRODUCT(P145:P174,'control variables'!AL$7:AL$36)</f>
        <v>16999.305392935581</v>
      </c>
      <c r="AF175" s="82">
        <f ca="1">SUMPRODUCT(Q145:Q174,'control variables'!AM$7:AM$36)</f>
        <v>19570.444568815281</v>
      </c>
      <c r="AG175" s="82">
        <f ca="1">SUMPRODUCT(R145:R174,'control variables'!AN$7:AN$36)</f>
        <v>55800.480802522907</v>
      </c>
      <c r="AH175" s="82">
        <f ca="1">SUMPRODUCT(S145:S174,'control variables'!AO$7:AO$36)</f>
        <v>24161.054689538567</v>
      </c>
      <c r="AI175" s="82">
        <f t="shared" ca="1" si="117"/>
        <v>116531.28545381232</v>
      </c>
      <c r="AJ175" s="10">
        <f ca="1">SUMPRODUCT(P145:P174,'control variables'!AP$7:AP$36)</f>
        <v>16.420999549121088</v>
      </c>
      <c r="AK175" s="10">
        <f ca="1">SUMPRODUCT(Q145:Q174,'control variables'!AQ$7:AQ$36)</f>
        <v>47.385574712320704</v>
      </c>
      <c r="AL175" s="10">
        <f ca="1">SUMPRODUCT(R145:R174,'control variables'!AR$7:AR$36)</f>
        <v>1703.1619736456751</v>
      </c>
      <c r="AM175" s="10">
        <f ca="1">SUMPRODUCT(S145:S174,'control variables'!AS$7:AS$36)</f>
        <v>1275.9381273059205</v>
      </c>
      <c r="AN175" s="10">
        <f t="shared" ca="1" si="138"/>
        <v>3042.9066752130375</v>
      </c>
      <c r="AO175" s="82">
        <f ca="1">SUMPRODUCT(P145:P174,'control variables'!AX$7:AX$36)</f>
        <v>22.282134996467185</v>
      </c>
      <c r="AP175" s="82">
        <f ca="1">SUMPRODUCT(Q145:Q174,'control variables'!AY$7:AY$36)</f>
        <v>51.439098793794201</v>
      </c>
      <c r="AQ175" s="82">
        <f ca="1">SUMPRODUCT(R145:R174,'control variables'!AZ$7:AZ$36)</f>
        <v>462.21406807910972</v>
      </c>
      <c r="AR175" s="82">
        <f ca="1">SUMPRODUCT(S145:S174,'control variables'!BA$7:BA$36)</f>
        <v>346.27155934964696</v>
      </c>
      <c r="AS175" s="82">
        <f t="shared" ca="1" si="139"/>
        <v>882.20686121901804</v>
      </c>
      <c r="AT175" s="10">
        <f ca="1">SUMPRODUCT(P145:P174,'control variables'!AT$7:AT$36)</f>
        <v>-18.209200976036698</v>
      </c>
      <c r="AU175" s="10">
        <f ca="1">SUMPRODUCT(Q145:Q174,'control variables'!AU$7:AU$36)</f>
        <v>19.752977162057515</v>
      </c>
      <c r="AV175" s="10">
        <f ca="1">SUMPRODUCT(R145:R174,'control variables'!AV$7:AV$36)</f>
        <v>8505.790259153755</v>
      </c>
      <c r="AW175" s="10">
        <f ca="1">SUMPRODUCT(S145:S174,'control variables'!AW$7:AW$36)</f>
        <v>6372.1843620608042</v>
      </c>
      <c r="AX175" s="10">
        <f t="shared" ca="1" si="118"/>
        <v>14879.518397400581</v>
      </c>
      <c r="AY175" s="82">
        <f ca="1">SUMPRODUCT(P145:P174,'control variables'!BB$7:BB$36)</f>
        <v>68.222620173222026</v>
      </c>
      <c r="AZ175" s="82">
        <f ca="1">SUMPRODUCT(Q145:Q174,'control variables'!BC$7:BC$36)</f>
        <v>173.96755978224394</v>
      </c>
      <c r="BA175" s="82">
        <f ca="1">SUMPRODUCT(R145:R174,'control variables'!BD$7:BD$36)</f>
        <v>1217.8263926375801</v>
      </c>
      <c r="BB175" s="82">
        <f ca="1">SUMPRODUCT(S145:S174,'control variables'!BE$7:BE$36)</f>
        <v>173.06182386300617</v>
      </c>
      <c r="BC175" s="82">
        <f t="shared" ca="1" si="140"/>
        <v>1633.0783964560521</v>
      </c>
      <c r="BD175" s="10">
        <f ca="1">SUMPRODUCT(P145:P174,'control variables'!BF$7:BF$36)</f>
        <v>14.271577909384323</v>
      </c>
      <c r="BE175" s="10">
        <f ca="1">SUMPRODUCT(Q145:Q174,'control variables'!BG$7:BG$36)</f>
        <v>16.47322184657224</v>
      </c>
      <c r="BF175" s="10">
        <f ca="1">SUMPRODUCT(R145:R174,'control variables'!BH$7:BH$36)</f>
        <v>493.40903856014057</v>
      </c>
      <c r="BG175" s="10">
        <f ca="1">SUMPRODUCT(S145:S174,'control variables'!BI$7:BI$36)</f>
        <v>1108.9246021186948</v>
      </c>
      <c r="BH175" s="10">
        <f t="shared" ca="1" si="141"/>
        <v>1633.0784404347919</v>
      </c>
      <c r="BI175" s="82">
        <f t="shared" ca="1" si="119"/>
        <v>17049.318812132766</v>
      </c>
      <c r="BJ175" s="82">
        <f t="shared" ca="1" si="120"/>
        <v>19764.165105759581</v>
      </c>
      <c r="BK175" s="82">
        <f t="shared" ca="1" si="121"/>
        <v>65524.097454314244</v>
      </c>
      <c r="BL175" s="82">
        <f t="shared" ca="1" si="122"/>
        <v>30706.300875462377</v>
      </c>
      <c r="BM175" s="82">
        <f t="shared" ca="1" si="112"/>
        <v>133043.88224766898</v>
      </c>
      <c r="BN175" s="10">
        <f ca="1">BN174+BI175-INDIRECT(ADDRESS(MAX($D175-'key variables'!$B$9*30,34),scenario!BI$4),TRUE)</f>
        <v>9332886.7764908615</v>
      </c>
      <c r="BO175" s="10">
        <f ca="1">BO174+BJ175-INDIRECT(ADDRESS(MAX($D175-'key variables'!$B$9*30,34),scenario!BJ$4),TRUE)</f>
        <v>10772100.238101097</v>
      </c>
      <c r="BP175" s="10">
        <f ca="1">BP174+BK175-INDIRECT(ADDRESS(MAX($D175-'key variables'!$B$9*30,34),scenario!BK$4),TRUE)</f>
        <v>32119735.394833077</v>
      </c>
      <c r="BQ175" s="10">
        <f ca="1">BQ174+BL175-INDIRECT(ADDRESS(MAX($D175-'key variables'!$B$9*30,34),scenario!BL$4),TRUE)</f>
        <v>14222526.913254097</v>
      </c>
      <c r="BR175" s="10">
        <f t="shared" ca="1" si="111"/>
        <v>66447249.322679132</v>
      </c>
      <c r="BS175" s="82">
        <f t="shared" ca="1" si="123"/>
        <v>91373.883477836498</v>
      </c>
      <c r="BT175" s="82">
        <f t="shared" ca="1" si="124"/>
        <v>106019.72714143456</v>
      </c>
      <c r="BU175" s="82">
        <f t="shared" ca="1" si="125"/>
        <v>361947.03446411714</v>
      </c>
      <c r="BV175" s="82">
        <f t="shared" ca="1" si="126"/>
        <v>176720.36117946394</v>
      </c>
      <c r="BW175" s="82">
        <f t="shared" ca="1" si="142"/>
        <v>736061.00626285211</v>
      </c>
      <c r="BX175" s="10">
        <f t="shared" ca="1" si="127"/>
        <v>386.55957298262052</v>
      </c>
      <c r="BY175" s="10">
        <f t="shared" ca="1" si="128"/>
        <v>892.38648215230262</v>
      </c>
      <c r="BZ175" s="10">
        <f t="shared" ca="1" si="129"/>
        <v>8018.6783183724992</v>
      </c>
      <c r="CA175" s="10">
        <f t="shared" ca="1" si="130"/>
        <v>6007.2603518221385</v>
      </c>
      <c r="CB175" s="10">
        <v>0</v>
      </c>
      <c r="CC175" s="82">
        <f t="shared" ca="1" si="131"/>
        <v>-81.432194204921274</v>
      </c>
      <c r="CD175" s="82">
        <f t="shared" ca="1" si="132"/>
        <v>153.53476291677225</v>
      </c>
      <c r="CE175" s="82">
        <f t="shared" ca="1" si="133"/>
        <v>47411.853055454063</v>
      </c>
      <c r="CF175" s="82">
        <f t="shared" ca="1" si="134"/>
        <v>35518.988760762841</v>
      </c>
      <c r="CG175" s="82">
        <f t="shared" ca="1" si="143"/>
        <v>83002.944384928764</v>
      </c>
      <c r="CH175" s="13">
        <f t="shared" ca="1" si="96"/>
        <v>110</v>
      </c>
      <c r="CI175" s="81">
        <f t="shared" ca="1" si="105"/>
        <v>0.11188449448768999</v>
      </c>
      <c r="CJ175" s="81">
        <f t="shared" ca="1" si="106"/>
        <v>0.12913807041424641</v>
      </c>
      <c r="CK175" s="81">
        <f t="shared" ca="1" si="107"/>
        <v>0.38505774727511299</v>
      </c>
      <c r="CL175" s="81">
        <f t="shared" ca="1" si="108"/>
        <v>0.17050246854332002</v>
      </c>
      <c r="CM175" s="89">
        <f t="shared" ca="1" si="97"/>
        <v>0.79658278072036937</v>
      </c>
    </row>
    <row r="176" spans="1:91" x14ac:dyDescent="0.3">
      <c r="A176">
        <v>111</v>
      </c>
      <c r="B176" s="3">
        <f t="shared" si="110"/>
        <v>0.49722222222222223</v>
      </c>
      <c r="C176" s="3">
        <f t="shared" si="98"/>
        <v>3.7</v>
      </c>
      <c r="D176" s="4">
        <f t="shared" ca="1" si="135"/>
        <v>176</v>
      </c>
      <c r="E176" s="58">
        <f>(0.5*(COS(B176*2*PI())+1)*('key variables'!$B$4-'key variables'!$B$6)+'key variables'!$B$6)/'key variables'!$B$4</f>
        <v>1</v>
      </c>
      <c r="F176" s="10">
        <f t="shared" ca="1" si="99"/>
        <v>11689313.748914054</v>
      </c>
      <c r="G176" s="10">
        <f t="shared" ca="1" si="100"/>
        <v>13492597.654070854</v>
      </c>
      <c r="H176" s="10">
        <f t="shared" ca="1" si="101"/>
        <v>40312615.1684817</v>
      </c>
      <c r="I176" s="10">
        <f t="shared" ca="1" si="102"/>
        <v>17919212.777035512</v>
      </c>
      <c r="J176" s="10">
        <f t="shared" ca="1" si="136"/>
        <v>83413739.348502129</v>
      </c>
      <c r="K176" s="82">
        <f t="shared" ca="1" si="113"/>
        <v>2265053.0889453557</v>
      </c>
      <c r="L176" s="82">
        <f t="shared" ca="1" si="114"/>
        <v>2614477.688828323</v>
      </c>
      <c r="M176" s="82">
        <f t="shared" ca="1" si="115"/>
        <v>7830932.7391845062</v>
      </c>
      <c r="N176" s="82">
        <f t="shared" ca="1" si="116"/>
        <v>3519965.5026019509</v>
      </c>
      <c r="O176" s="82">
        <f t="shared" ca="1" si="137"/>
        <v>16230429.019560136</v>
      </c>
      <c r="P176" s="10">
        <f ca="1">IF(IF($A176&gt;='key variables'!$B$26,K176*SUMPRODUCT(Z176:AC176,'control variables'!$O$3:$R$3)/J176+F$65*'key variables'!$B$25/scenario!J$65,K176*SUMPRODUCT(Z176:AC176,'control variables'!$O$7:$R$7)/J176+F$65*'key variables'!$B$25/scenario!J$65)&lt;'key variables'!$B$28,0,IF($A176&gt;='key variables'!$B$26,K176*SUMPRODUCT(Z176:AC176,'control variables'!$O$3:$R$3)/J176+F$65*'key variables'!$B$25/scenario!J$65,K176*SUMPRODUCT(Z176:AC176,'control variables'!$O$7:$R$7)/J176+F$65*'key variables'!$B$25/scenario!J$65))</f>
        <v>2121.0922135390588</v>
      </c>
      <c r="Q176" s="10">
        <f ca="1">IF(IF($A176&gt;='key variables'!$B$26,L176*SUMPRODUCT(Z176:AC176,'control variables'!$O$4:$R$4)/J176+G$65*'key variables'!$B$25/scenario!J$65,L176*SUMPRODUCT(Z176:AC176,'control variables'!$O$7:$R$7)/J176+G$65*'key variables'!$B$25/scenario!J$65)&lt;'key variables'!$B$28,0,IF($A176&gt;='key variables'!$B$26,L176*SUMPRODUCT(Z176:AC176,'control variables'!$O$4:$R$4)/J176+G$65*'key variables'!$B$25/scenario!J$65,L176*SUMPRODUCT(Z176:AC176,'control variables'!$O$7:$R$7)/J176+G$65*'key variables'!$B$25/scenario!J$65))</f>
        <v>2448.3082958675568</v>
      </c>
      <c r="R176" s="10">
        <f ca="1">IF(IF($A176&gt;='key variables'!$B$26,M176*SUMPRODUCT(Z176:AC176,'control variables'!$O$5:$R$5)/J176+H$65*'key variables'!$B$25/scenario!J$65,M176*SUMPRODUCT(Z176:AC176,'control variables'!$O$7:$R$7)/J176+H$65*'key variables'!$B$25/scenario!J$65)&lt;'key variables'!$B$28,0,IF($A176&gt;='key variables'!$B$26,M176*SUMPRODUCT(Z176:AC176,'control variables'!$O$5:$R$5)/J176+H$65*'key variables'!$B$25/scenario!J$65,M176*SUMPRODUCT(Z176:AC176,'control variables'!$O$7:$R$7)/J176+H$65*'key variables'!$B$25/scenario!J$65))</f>
        <v>7333.2190485505498</v>
      </c>
      <c r="S176" s="10">
        <f ca="1">IF(IF($A176&gt;='key variables'!$B$26,N176*SUMPRODUCT(Z176:AC176,'control variables'!$O$6:$R$6)/J176+I$65*'key variables'!$B$25/scenario!J$65,N176*SUMPRODUCT(Z176:AC176,'control variables'!$O$7:$R$7)/J176+I$65*'key variables'!$B$25/scenario!J$65)&lt;'key variables'!$B$28,0,IF($A176&gt;='key variables'!$B$26,N176*SUMPRODUCT(Z176:AC176,'control variables'!$O$6:$R$6)/J176+I$65*'key variables'!$B$25/scenario!J$65,N176*SUMPRODUCT(Z176:AC176,'control variables'!$O$7:$R$7)/J176+I$65*'key variables'!$B$25/scenario!J$65))</f>
        <v>3296.2456623793587</v>
      </c>
      <c r="T176" s="10">
        <f t="shared" ca="1" si="109"/>
        <v>15198.865220336524</v>
      </c>
      <c r="U176" s="82">
        <f ca="1">SUMPRODUCT(P146:P175,'control variables'!AD$7:AD$36)</f>
        <v>4482.2297108494131</v>
      </c>
      <c r="V176" s="82">
        <f ca="1">SUMPRODUCT(Q146:Q175,'control variables'!AE$7:AE$36)</f>
        <v>5173.693116692305</v>
      </c>
      <c r="W176" s="82">
        <f ca="1">SUMPRODUCT(R146:R175,'control variables'!AF$7:AF$36)</f>
        <v>15496.342915114339</v>
      </c>
      <c r="X176" s="82">
        <f ca="1">SUMPRODUCT(S146:S175,'control variables'!AG$7:AG$36)</f>
        <v>6965.5294323691205</v>
      </c>
      <c r="Y176" s="82">
        <f t="shared" ca="1" si="103"/>
        <v>32117.795175025178</v>
      </c>
      <c r="Z176" s="10">
        <f ca="1">IF($A176&gt;='key variables'!$B$26,SUMPRODUCT(P146:P175,'control variables'!V$7:V$36)*$E176,SUMPRODUCT(P146:P175,'control variables'!Z$7:Z$36)*$E176)</f>
        <v>10901.020103723613</v>
      </c>
      <c r="AA176" s="10">
        <f ca="1">IF($A176&gt;='key variables'!$B$26,SUMPRODUCT(Q146:Q175,'control variables'!W$7:W$36)*$E176,SUMPRODUCT(Q146:Q175,'control variables'!AA$7:AA$36)*$E176)</f>
        <v>12582.695737133792</v>
      </c>
      <c r="AB176" s="10">
        <f ca="1">IF($A176&gt;='key variables'!$B$26,SUMPRODUCT(R146:R175,'control variables'!X$7:X$36)*$E176,SUMPRODUCT(R146:R175,'control variables'!AB$7:AB$36)*$E176)</f>
        <v>37687.926891155228</v>
      </c>
      <c r="AC176" s="10">
        <f ca="1">IF($A176&gt;='key variables'!$B$26,SUMPRODUCT(S146:S175,'control variables'!Y$7:Y$36)*$E176,SUMPRODUCT(S146:S175,'control variables'!AC$7:AC$36)*$E176)</f>
        <v>16940.536579715998</v>
      </c>
      <c r="AD176" s="10">
        <f t="shared" ca="1" si="104"/>
        <v>78112.179311728629</v>
      </c>
      <c r="AE176" s="82">
        <f ca="1">SUMPRODUCT(P146:P175,'control variables'!AL$7:AL$36)</f>
        <v>14676.325359666605</v>
      </c>
      <c r="AF176" s="82">
        <f ca="1">SUMPRODUCT(Q146:Q175,'control variables'!AM$7:AM$36)</f>
        <v>16896.114593283008</v>
      </c>
      <c r="AG176" s="82">
        <f ca="1">SUMPRODUCT(R146:R175,'control variables'!AN$7:AN$36)</f>
        <v>48175.263197753193</v>
      </c>
      <c r="AH176" s="82">
        <f ca="1">SUMPRODUCT(S146:S175,'control variables'!AO$7:AO$36)</f>
        <v>20859.41110298111</v>
      </c>
      <c r="AI176" s="82">
        <f t="shared" ca="1" si="117"/>
        <v>100607.11425368392</v>
      </c>
      <c r="AJ176" s="10">
        <f ca="1">SUMPRODUCT(P146:P175,'control variables'!AP$7:AP$36)</f>
        <v>14.155589792749909</v>
      </c>
      <c r="AK176" s="10">
        <f ca="1">SUMPRODUCT(Q146:Q175,'control variables'!AQ$7:AQ$36)</f>
        <v>40.848351265999341</v>
      </c>
      <c r="AL176" s="10">
        <f ca="1">SUMPRODUCT(R146:R175,'control variables'!AR$7:AR$36)</f>
        <v>1468.1969984481798</v>
      </c>
      <c r="AM176" s="10">
        <f ca="1">SUMPRODUCT(S146:S175,'control variables'!AS$7:AS$36)</f>
        <v>1099.9121385420681</v>
      </c>
      <c r="AN176" s="10">
        <f t="shared" ca="1" si="138"/>
        <v>2623.1130780489971</v>
      </c>
      <c r="AO176" s="82">
        <f ca="1">SUMPRODUCT(P146:P175,'control variables'!AX$7:AX$36)</f>
        <v>19.213877202526874</v>
      </c>
      <c r="AP176" s="82">
        <f ca="1">SUMPRODUCT(Q146:Q175,'control variables'!AY$7:AY$36)</f>
        <v>44.355916871938476</v>
      </c>
      <c r="AQ176" s="82">
        <f ca="1">SUMPRODUCT(R146:R175,'control variables'!AZ$7:AZ$36)</f>
        <v>398.567029001506</v>
      </c>
      <c r="AR176" s="82">
        <f ca="1">SUMPRODUCT(S146:S175,'control variables'!BA$7:BA$36)</f>
        <v>298.58984433612289</v>
      </c>
      <c r="AS176" s="82">
        <f t="shared" ca="1" si="139"/>
        <v>760.72666741209423</v>
      </c>
      <c r="AT176" s="10">
        <f ca="1">SUMPRODUCT(P146:P175,'control variables'!AT$7:AT$36)</f>
        <v>-15.868302079707599</v>
      </c>
      <c r="AU176" s="10">
        <f ca="1">SUMPRODUCT(Q146:Q175,'control variables'!AU$7:AU$36)</f>
        <v>17.213616840936023</v>
      </c>
      <c r="AV176" s="10">
        <f ca="1">SUMPRODUCT(R146:R175,'control variables'!AV$7:AV$36)</f>
        <v>7412.321355369183</v>
      </c>
      <c r="AW176" s="10">
        <f ca="1">SUMPRODUCT(S146:S175,'control variables'!AW$7:AW$36)</f>
        <v>5553.0029295540189</v>
      </c>
      <c r="AX176" s="10">
        <f t="shared" ca="1" si="118"/>
        <v>12966.66959968443</v>
      </c>
      <c r="AY176" s="82">
        <f ca="1">SUMPRODUCT(P146:P175,'control variables'!BB$7:BB$36)</f>
        <v>59.184126935264459</v>
      </c>
      <c r="AZ176" s="82">
        <f ca="1">SUMPRODUCT(Q146:Q175,'control variables'!BC$7:BC$36)</f>
        <v>150.91941814354195</v>
      </c>
      <c r="BA176" s="82">
        <f ca="1">SUMPRODUCT(R146:R175,'control variables'!BD$7:BD$36)</f>
        <v>1056.4823166271208</v>
      </c>
      <c r="BB176" s="82">
        <f ca="1">SUMPRODUCT(S146:S175,'control variables'!BE$7:BE$36)</f>
        <v>150.13367890517961</v>
      </c>
      <c r="BC176" s="82">
        <f t="shared" ca="1" si="140"/>
        <v>1416.7195406111066</v>
      </c>
      <c r="BD176" s="10">
        <f ca="1">SUMPRODUCT(P146:P175,'control variables'!BF$7:BF$36)</f>
        <v>12.380803850847272</v>
      </c>
      <c r="BE176" s="10">
        <f ca="1">SUMPRODUCT(Q146:Q175,'control variables'!BG$7:BG$36)</f>
        <v>14.290762364811384</v>
      </c>
      <c r="BF176" s="10">
        <f ca="1">SUMPRODUCT(R146:R175,'control variables'!BH$7:BH$36)</f>
        <v>428.03960174798721</v>
      </c>
      <c r="BG176" s="10">
        <f ca="1">SUMPRODUCT(S146:S175,'control variables'!BI$7:BI$36)</f>
        <v>962.0084107996654</v>
      </c>
      <c r="BH176" s="10">
        <f t="shared" ca="1" si="141"/>
        <v>1416.7195787633113</v>
      </c>
      <c r="BI176" s="82">
        <f t="shared" ca="1" si="119"/>
        <v>14719.641184522163</v>
      </c>
      <c r="BJ176" s="82">
        <f t="shared" ca="1" si="120"/>
        <v>17064.247628267483</v>
      </c>
      <c r="BK176" s="82">
        <f t="shared" ca="1" si="121"/>
        <v>56644.066869749498</v>
      </c>
      <c r="BL176" s="82">
        <f t="shared" ca="1" si="122"/>
        <v>26562.547711440307</v>
      </c>
      <c r="BM176" s="82">
        <f t="shared" ca="1" si="112"/>
        <v>114990.50339397945</v>
      </c>
      <c r="BN176" s="10">
        <f ca="1">BN175+BI176-INDIRECT(ADDRESS(MAX($D176-'key variables'!$B$9*30,34),scenario!BI$4),TRUE)</f>
        <v>9347606.4176753834</v>
      </c>
      <c r="BO176" s="10">
        <f ca="1">BO175+BJ176-INDIRECT(ADDRESS(MAX($D176-'key variables'!$B$9*30,34),scenario!BJ$4),TRUE)</f>
        <v>10789164.485729365</v>
      </c>
      <c r="BP176" s="10">
        <f ca="1">BP175+BK176-INDIRECT(ADDRESS(MAX($D176-'key variables'!$B$9*30,34),scenario!BK$4),TRUE)</f>
        <v>32176379.461702827</v>
      </c>
      <c r="BQ176" s="10">
        <f ca="1">BQ175+BL176-INDIRECT(ADDRESS(MAX($D176-'key variables'!$B$9*30,34),scenario!BL$4),TRUE)</f>
        <v>14249089.460965537</v>
      </c>
      <c r="BR176" s="10">
        <f t="shared" ca="1" si="111"/>
        <v>66562239.82607311</v>
      </c>
      <c r="BS176" s="82">
        <f t="shared" ca="1" si="123"/>
        <v>78762.953703002553</v>
      </c>
      <c r="BT176" s="82">
        <f t="shared" ca="1" si="124"/>
        <v>91389.497046669829</v>
      </c>
      <c r="BU176" s="82">
        <f t="shared" ca="1" si="125"/>
        <v>312208.14704117016</v>
      </c>
      <c r="BV176" s="82">
        <f t="shared" ca="1" si="126"/>
        <v>152492.05071960334</v>
      </c>
      <c r="BW176" s="82">
        <f t="shared" ca="1" si="142"/>
        <v>634852.64851044584</v>
      </c>
      <c r="BX176" s="10">
        <f t="shared" ca="1" si="127"/>
        <v>334.20851939903565</v>
      </c>
      <c r="BY176" s="10">
        <f t="shared" ca="1" si="128"/>
        <v>771.53221851588773</v>
      </c>
      <c r="BZ176" s="10">
        <f t="shared" ca="1" si="129"/>
        <v>6932.7234289988983</v>
      </c>
      <c r="CA176" s="10">
        <f t="shared" ca="1" si="130"/>
        <v>5193.7081064534168</v>
      </c>
      <c r="CB176" s="10">
        <v>0</v>
      </c>
      <c r="CC176" s="82">
        <f t="shared" ca="1" si="131"/>
        <v>-70.622179534990636</v>
      </c>
      <c r="CD176" s="82">
        <f t="shared" ca="1" si="132"/>
        <v>132.81358046989709</v>
      </c>
      <c r="CE176" s="82">
        <f t="shared" ca="1" si="133"/>
        <v>41069.161669531553</v>
      </c>
      <c r="CF176" s="82">
        <f t="shared" ca="1" si="134"/>
        <v>30767.308125414766</v>
      </c>
      <c r="CG176" s="82">
        <f t="shared" ca="1" si="143"/>
        <v>71898.661195881228</v>
      </c>
      <c r="CH176" s="13">
        <f t="shared" ca="1" si="96"/>
        <v>111</v>
      </c>
      <c r="CI176" s="81">
        <f t="shared" ca="1" si="105"/>
        <v>0.11206315039565769</v>
      </c>
      <c r="CJ176" s="81">
        <f t="shared" ca="1" si="106"/>
        <v>0.12934517227014961</v>
      </c>
      <c r="CK176" s="81">
        <f t="shared" ca="1" si="107"/>
        <v>0.38574435953854191</v>
      </c>
      <c r="CL176" s="81">
        <f t="shared" ca="1" si="108"/>
        <v>0.17082424996478004</v>
      </c>
      <c r="CM176" s="89">
        <f t="shared" ca="1" si="97"/>
        <v>0.79797693216912924</v>
      </c>
    </row>
    <row r="177" spans="1:91" x14ac:dyDescent="0.3">
      <c r="A177">
        <v>112</v>
      </c>
      <c r="B177" s="3">
        <f t="shared" si="110"/>
        <v>0.5</v>
      </c>
      <c r="C177" s="3">
        <f t="shared" si="98"/>
        <v>3.7333333333333334</v>
      </c>
      <c r="D177" s="4">
        <f t="shared" ca="1" si="135"/>
        <v>177</v>
      </c>
      <c r="E177" s="58">
        <f>(0.5*(COS(B177*2*PI())+1)*('key variables'!$B$4-'key variables'!$B$6)+'key variables'!$B$6)/'key variables'!$B$4</f>
        <v>1</v>
      </c>
      <c r="F177" s="10">
        <f t="shared" ca="1" si="99"/>
        <v>11689301.368110202</v>
      </c>
      <c r="G177" s="10">
        <f t="shared" ca="1" si="100"/>
        <v>13492583.363308489</v>
      </c>
      <c r="H177" s="10">
        <f t="shared" ca="1" si="101"/>
        <v>40312187.128879949</v>
      </c>
      <c r="I177" s="10">
        <f t="shared" ca="1" si="102"/>
        <v>17918250.768624712</v>
      </c>
      <c r="J177" s="10">
        <f t="shared" ca="1" si="136"/>
        <v>83412322.628923357</v>
      </c>
      <c r="K177" s="82">
        <f t="shared" ca="1" si="113"/>
        <v>2262931.9967318163</v>
      </c>
      <c r="L177" s="82">
        <f t="shared" ca="1" si="114"/>
        <v>2612029.3805324547</v>
      </c>
      <c r="M177" s="82">
        <f t="shared" ca="1" si="115"/>
        <v>7823599.5201359522</v>
      </c>
      <c r="N177" s="82">
        <f t="shared" ca="1" si="116"/>
        <v>3516669.2569395718</v>
      </c>
      <c r="O177" s="82">
        <f t="shared" ca="1" si="137"/>
        <v>16215230.154339794</v>
      </c>
      <c r="P177" s="10">
        <f ca="1">IF(IF($A177&gt;='key variables'!$B$26,K177*SUMPRODUCT(Z177:AC177,'control variables'!$O$3:$R$3)/J177+F$65*'key variables'!$B$25/scenario!J$65,K177*SUMPRODUCT(Z177:AC177,'control variables'!$O$7:$R$7)/J177+F$65*'key variables'!$B$25/scenario!J$65)&lt;'key variables'!$B$28,0,IF($A177&gt;='key variables'!$B$26,K177*SUMPRODUCT(Z177:AC177,'control variables'!$O$3:$R$3)/J177+F$65*'key variables'!$B$25/scenario!J$65,K177*SUMPRODUCT(Z177:AC177,'control variables'!$O$7:$R$7)/J177+F$65*'key variables'!$B$25/scenario!J$65))</f>
        <v>1825.8460380546283</v>
      </c>
      <c r="Q177" s="10">
        <f ca="1">IF(IF($A177&gt;='key variables'!$B$26,L177*SUMPRODUCT(Z177:AC177,'control variables'!$O$4:$R$4)/J177+G$65*'key variables'!$B$25/scenario!J$65,L177*SUMPRODUCT(Z177:AC177,'control variables'!$O$7:$R$7)/J177+G$65*'key variables'!$B$25/scenario!J$65)&lt;'key variables'!$B$28,0,IF($A177&gt;='key variables'!$B$26,L177*SUMPRODUCT(Z177:AC177,'control variables'!$O$4:$R$4)/J177+G$65*'key variables'!$B$25/scenario!J$65,L177*SUMPRODUCT(Z177:AC177,'control variables'!$O$7:$R$7)/J177+G$65*'key variables'!$B$25/scenario!J$65))</f>
        <v>2107.5151629015872</v>
      </c>
      <c r="R177" s="10">
        <f ca="1">IF(IF($A177&gt;='key variables'!$B$26,M177*SUMPRODUCT(Z177:AC177,'control variables'!$O$5:$R$5)/J177+H$65*'key variables'!$B$25/scenario!J$65,M177*SUMPRODUCT(Z177:AC177,'control variables'!$O$7:$R$7)/J177+H$65*'key variables'!$B$25/scenario!J$65)&lt;'key variables'!$B$28,0,IF($A177&gt;='key variables'!$B$26,M177*SUMPRODUCT(Z177:AC177,'control variables'!$O$5:$R$5)/J177+H$65*'key variables'!$B$25/scenario!J$65,M177*SUMPRODUCT(Z177:AC177,'control variables'!$O$7:$R$7)/J177+H$65*'key variables'!$B$25/scenario!J$65))</f>
        <v>6312.4690480300023</v>
      </c>
      <c r="S177" s="10">
        <f ca="1">IF(IF($A177&gt;='key variables'!$B$26,N177*SUMPRODUCT(Z177:AC177,'control variables'!$O$6:$R$6)/J177+I$65*'key variables'!$B$25/scenario!J$65,N177*SUMPRODUCT(Z177:AC177,'control variables'!$O$7:$R$7)/J177+I$65*'key variables'!$B$25/scenario!J$65)&lt;'key variables'!$B$28,0,IF($A177&gt;='key variables'!$B$26,N177*SUMPRODUCT(Z177:AC177,'control variables'!$O$6:$R$6)/J177+I$65*'key variables'!$B$25/scenario!J$65,N177*SUMPRODUCT(Z177:AC177,'control variables'!$O$7:$R$7)/J177+I$65*'key variables'!$B$25/scenario!J$65))</f>
        <v>2837.4235899288415</v>
      </c>
      <c r="T177" s="10">
        <f t="shared" ca="1" si="109"/>
        <v>13083.25383891506</v>
      </c>
      <c r="U177" s="82">
        <f ca="1">SUMPRODUCT(P147:P176,'control variables'!AD$7:AD$36)</f>
        <v>3860.1061865518082</v>
      </c>
      <c r="V177" s="82">
        <f ca="1">SUMPRODUCT(Q147:Q176,'control variables'!AE$7:AE$36)</f>
        <v>4455.5960081037056</v>
      </c>
      <c r="W177" s="82">
        <f ca="1">SUMPRODUCT(R147:R176,'control variables'!AF$7:AF$36)</f>
        <v>13345.484951556684</v>
      </c>
      <c r="X177" s="82">
        <f ca="1">SUMPRODUCT(S147:S176,'control variables'!AG$7:AG$36)</f>
        <v>5998.7294246464107</v>
      </c>
      <c r="Y177" s="82">
        <f t="shared" ca="1" si="103"/>
        <v>27659.916570858612</v>
      </c>
      <c r="Z177" s="10">
        <f ca="1">IF($A177&gt;='key variables'!$B$26,SUMPRODUCT(P147:P176,'control variables'!V$7:V$36)*$E177,SUMPRODUCT(P147:P176,'control variables'!Z$7:Z$36)*$E177)</f>
        <v>9392.2847438704612</v>
      </c>
      <c r="AA177" s="10">
        <f ca="1">IF($A177&gt;='key variables'!$B$26,SUMPRODUCT(Q147:Q176,'control variables'!W$7:W$36)*$E177,SUMPRODUCT(Q147:Q176,'control variables'!AA$7:AA$36)*$E177)</f>
        <v>10841.211197131643</v>
      </c>
      <c r="AB177" s="10">
        <f ca="1">IF($A177&gt;='key variables'!$B$26,SUMPRODUCT(R147:R176,'control variables'!X$7:X$36)*$E177,SUMPRODUCT(R147:R176,'control variables'!AB$7:AB$36)*$E177)</f>
        <v>32471.799648088898</v>
      </c>
      <c r="AC177" s="10">
        <f ca="1">IF($A177&gt;='key variables'!$B$26,SUMPRODUCT(S147:S176,'control variables'!Y$7:Y$36)*$E177,SUMPRODUCT(S147:S176,'control variables'!AC$7:AC$36)*$E177)</f>
        <v>14595.913204150176</v>
      </c>
      <c r="AD177" s="10">
        <f t="shared" ca="1" si="104"/>
        <v>67301.208793241181</v>
      </c>
      <c r="AE177" s="82">
        <f ca="1">SUMPRODUCT(P147:P176,'control variables'!AL$7:AL$36)</f>
        <v>12664.877810498272</v>
      </c>
      <c r="AF177" s="82">
        <f ca="1">SUMPRODUCT(Q147:Q176,'control variables'!AM$7:AM$36)</f>
        <v>14580.436284424741</v>
      </c>
      <c r="AG177" s="82">
        <f ca="1">SUMPRODUCT(R147:R176,'control variables'!AN$7:AN$36)</f>
        <v>41572.655752434097</v>
      </c>
      <c r="AH177" s="82">
        <f ca="1">SUMPRODUCT(S147:S176,'control variables'!AO$7:AO$36)</f>
        <v>18000.547571957606</v>
      </c>
      <c r="AI177" s="82">
        <f t="shared" ca="1" si="117"/>
        <v>86818.51741931471</v>
      </c>
      <c r="AJ177" s="10">
        <f ca="1">SUMPRODUCT(P147:P176,'control variables'!AP$7:AP$36)</f>
        <v>12.199571723972005</v>
      </c>
      <c r="AK177" s="10">
        <f ca="1">SUMPRODUCT(Q147:Q176,'control variables'!AQ$7:AQ$36)</f>
        <v>35.203929922495561</v>
      </c>
      <c r="AL177" s="10">
        <f ca="1">SUMPRODUCT(R147:R176,'control variables'!AR$7:AR$36)</f>
        <v>1265.3216750221641</v>
      </c>
      <c r="AM177" s="10">
        <f ca="1">SUMPRODUCT(S147:S176,'control variables'!AS$7:AS$36)</f>
        <v>947.92638248700473</v>
      </c>
      <c r="AN177" s="10">
        <f t="shared" ca="1" si="138"/>
        <v>2260.6515591556363</v>
      </c>
      <c r="AO177" s="82">
        <f ca="1">SUMPRODUCT(P147:P176,'control variables'!AX$7:AX$36)</f>
        <v>16.563167375630137</v>
      </c>
      <c r="AP177" s="82">
        <f ca="1">SUMPRODUCT(Q147:Q176,'control variables'!AY$7:AY$36)</f>
        <v>38.236659238814866</v>
      </c>
      <c r="AQ177" s="82">
        <f ca="1">SUMPRODUCT(R147:R176,'control variables'!AZ$7:AZ$36)</f>
        <v>343.58148239291256</v>
      </c>
      <c r="AR177" s="82">
        <f ca="1">SUMPRODUCT(S147:S176,'control variables'!BA$7:BA$36)</f>
        <v>257.39695930564915</v>
      </c>
      <c r="AS177" s="82">
        <f t="shared" ca="1" si="139"/>
        <v>655.77826831300672</v>
      </c>
      <c r="AT177" s="10">
        <f ca="1">SUMPRODUCT(P147:P176,'control variables'!AT$7:AT$36)</f>
        <v>-13.804493639860995</v>
      </c>
      <c r="AU177" s="10">
        <f ca="1">SUMPRODUCT(Q147:Q176,'control variables'!AU$7:AU$36)</f>
        <v>14.974838707134326</v>
      </c>
      <c r="AV177" s="10">
        <f ca="1">SUMPRODUCT(R147:R176,'control variables'!AV$7:AV$36)</f>
        <v>6448.2855502007897</v>
      </c>
      <c r="AW177" s="10">
        <f ca="1">SUMPRODUCT(S147:S176,'control variables'!AW$7:AW$36)</f>
        <v>4830.7873922557992</v>
      </c>
      <c r="AX177" s="10">
        <f t="shared" ca="1" si="118"/>
        <v>11280.243287523863</v>
      </c>
      <c r="AY177" s="82">
        <f ca="1">SUMPRODUCT(P147:P176,'control variables'!BB$7:BB$36)</f>
        <v>51.285580217753591</v>
      </c>
      <c r="AZ177" s="82">
        <f ca="1">SUMPRODUCT(Q147:Q176,'control variables'!BC$7:BC$36)</f>
        <v>130.77813809914463</v>
      </c>
      <c r="BA177" s="82">
        <f ca="1">SUMPRODUCT(R147:R176,'control variables'!BD$7:BD$36)</f>
        <v>915.48716528813395</v>
      </c>
      <c r="BB177" s="82">
        <f ca="1">SUMPRODUCT(S147:S176,'control variables'!BE$7:BE$36)</f>
        <v>130.09726140422691</v>
      </c>
      <c r="BC177" s="82">
        <f t="shared" ca="1" si="140"/>
        <v>1227.648145009259</v>
      </c>
      <c r="BD177" s="10">
        <f ca="1">SUMPRODUCT(P147:P176,'control variables'!BF$7:BF$36)</f>
        <v>10.728496675255771</v>
      </c>
      <c r="BE177" s="10">
        <f ca="1">SUMPRODUCT(Q147:Q176,'control variables'!BG$7:BG$36)</f>
        <v>12.383557510868492</v>
      </c>
      <c r="BF177" s="10">
        <f ca="1">SUMPRODUCT(R147:R176,'control variables'!BH$7:BH$36)</f>
        <v>370.91464331024196</v>
      </c>
      <c r="BG177" s="10">
        <f ca="1">SUMPRODUCT(S147:S176,'control variables'!BI$7:BI$36)</f>
        <v>833.62148057341153</v>
      </c>
      <c r="BH177" s="10">
        <f t="shared" ca="1" si="141"/>
        <v>1227.6481780697777</v>
      </c>
      <c r="BI177" s="82">
        <f t="shared" ca="1" si="119"/>
        <v>12702.358897076163</v>
      </c>
      <c r="BJ177" s="82">
        <f t="shared" ca="1" si="120"/>
        <v>14726.18926123102</v>
      </c>
      <c r="BK177" s="82">
        <f t="shared" ca="1" si="121"/>
        <v>48936.428467923019</v>
      </c>
      <c r="BL177" s="82">
        <f t="shared" ca="1" si="122"/>
        <v>22961.432225617631</v>
      </c>
      <c r="BM177" s="82">
        <f t="shared" ca="1" si="112"/>
        <v>99326.408851847838</v>
      </c>
      <c r="BN177" s="10">
        <f ca="1">BN176+BI177-INDIRECT(ADDRESS(MAX($D177-'key variables'!$B$9*30,34),scenario!BI$4),TRUE)</f>
        <v>9360308.7765724603</v>
      </c>
      <c r="BO177" s="10">
        <f ca="1">BO176+BJ177-INDIRECT(ADDRESS(MAX($D177-'key variables'!$B$9*30,34),scenario!BJ$4),TRUE)</f>
        <v>10803890.674990596</v>
      </c>
      <c r="BP177" s="10">
        <f ca="1">BP176+BK177-INDIRECT(ADDRESS(MAX($D177-'key variables'!$B$9*30,34),scenario!BK$4),TRUE)</f>
        <v>32225315.890170749</v>
      </c>
      <c r="BQ177" s="10">
        <f ca="1">BQ176+BL177-INDIRECT(ADDRESS(MAX($D177-'key variables'!$B$9*30,34),scenario!BL$4),TRUE)</f>
        <v>14272050.893191155</v>
      </c>
      <c r="BR177" s="10">
        <f t="shared" ca="1" si="111"/>
        <v>66661566.234924957</v>
      </c>
      <c r="BS177" s="82">
        <f t="shared" ca="1" si="123"/>
        <v>67875.712347305773</v>
      </c>
      <c r="BT177" s="82">
        <f t="shared" ca="1" si="124"/>
        <v>78758.439390829531</v>
      </c>
      <c r="BU177" s="82">
        <f t="shared" ca="1" si="125"/>
        <v>269213.27297796687</v>
      </c>
      <c r="BV177" s="82">
        <f t="shared" ca="1" si="126"/>
        <v>131534.42060334113</v>
      </c>
      <c r="BW177" s="82">
        <f t="shared" ca="1" si="142"/>
        <v>547381.84531944338</v>
      </c>
      <c r="BX177" s="10">
        <f t="shared" ca="1" si="127"/>
        <v>288.75760988165644</v>
      </c>
      <c r="BY177" s="10">
        <f t="shared" ca="1" si="128"/>
        <v>666.60718214468943</v>
      </c>
      <c r="BZ177" s="10">
        <f t="shared" ca="1" si="129"/>
        <v>5989.9031027934343</v>
      </c>
      <c r="CA177" s="10">
        <f t="shared" ca="1" si="130"/>
        <v>4487.3863237814276</v>
      </c>
      <c r="CB177" s="10">
        <v>0</v>
      </c>
      <c r="CC177" s="82">
        <f t="shared" ca="1" si="131"/>
        <v>-61.181281546787773</v>
      </c>
      <c r="CD177" s="82">
        <f t="shared" ca="1" si="132"/>
        <v>114.80601244644345</v>
      </c>
      <c r="CE177" s="82">
        <f t="shared" ca="1" si="133"/>
        <v>35542.616311960017</v>
      </c>
      <c r="CF177" s="82">
        <f t="shared" ca="1" si="134"/>
        <v>26627.05015634032</v>
      </c>
      <c r="CG177" s="82">
        <f t="shared" ca="1" si="143"/>
        <v>62223.291199199986</v>
      </c>
      <c r="CH177" s="13">
        <f t="shared" ca="1" si="96"/>
        <v>112</v>
      </c>
      <c r="CI177" s="81">
        <f t="shared" ca="1" si="105"/>
        <v>0.11221733769737709</v>
      </c>
      <c r="CJ177" s="81">
        <f t="shared" ca="1" si="106"/>
        <v>0.12952391606518254</v>
      </c>
      <c r="CK177" s="81">
        <f t="shared" ca="1" si="107"/>
        <v>0.38633759227076803</v>
      </c>
      <c r="CL177" s="81">
        <f t="shared" ca="1" si="108"/>
        <v>0.17110242759553967</v>
      </c>
      <c r="CM177" s="89">
        <f t="shared" ca="1" si="97"/>
        <v>0.79918127362886726</v>
      </c>
    </row>
    <row r="178" spans="1:91" x14ac:dyDescent="0.3">
      <c r="A178">
        <v>113</v>
      </c>
      <c r="B178" s="3">
        <f t="shared" si="110"/>
        <v>0.50277777777777777</v>
      </c>
      <c r="C178" s="3">
        <f t="shared" si="98"/>
        <v>3.7666666666666666</v>
      </c>
      <c r="D178" s="4">
        <f t="shared" ca="1" si="135"/>
        <v>178</v>
      </c>
      <c r="E178" s="58">
        <f>(0.5*(COS(B178*2*PI())+1)*('key variables'!$B$4-'key variables'!$B$6)+'key variables'!$B$6)/'key variables'!$B$4</f>
        <v>1</v>
      </c>
      <c r="F178" s="10">
        <f t="shared" ca="1" si="99"/>
        <v>11689290.639613528</v>
      </c>
      <c r="G178" s="10">
        <f t="shared" ca="1" si="100"/>
        <v>13492570.979750978</v>
      </c>
      <c r="H178" s="10">
        <f t="shared" ca="1" si="101"/>
        <v>40311816.214236639</v>
      </c>
      <c r="I178" s="10">
        <f t="shared" ca="1" si="102"/>
        <v>17917417.147144139</v>
      </c>
      <c r="J178" s="10">
        <f t="shared" ca="1" si="136"/>
        <v>83411094.980745286</v>
      </c>
      <c r="K178" s="82">
        <f t="shared" ca="1" si="113"/>
        <v>2261106.1506937617</v>
      </c>
      <c r="L178" s="82">
        <f t="shared" ca="1" si="114"/>
        <v>2609921.8653695518</v>
      </c>
      <c r="M178" s="82">
        <f t="shared" ca="1" si="115"/>
        <v>7817287.0510879233</v>
      </c>
      <c r="N178" s="82">
        <f t="shared" ca="1" si="116"/>
        <v>3513831.8333496428</v>
      </c>
      <c r="O178" s="82">
        <f t="shared" ca="1" si="137"/>
        <v>16202146.900500881</v>
      </c>
      <c r="P178" s="10">
        <f ca="1">IF(IF($A178&gt;='key variables'!$B$26,K178*SUMPRODUCT(Z178:AC178,'control variables'!$O$3:$R$3)/J178+F$65*'key variables'!$B$25/scenario!J$65,K178*SUMPRODUCT(Z178:AC178,'control variables'!$O$7:$R$7)/J178+F$65*'key variables'!$B$25/scenario!J$65)&lt;'key variables'!$B$28,0,IF($A178&gt;='key variables'!$B$26,K178*SUMPRODUCT(Z178:AC178,'control variables'!$O$3:$R$3)/J178+F$65*'key variables'!$B$25/scenario!J$65,K178*SUMPRODUCT(Z178:AC178,'control variables'!$O$7:$R$7)/J178+F$65*'key variables'!$B$25/scenario!J$65))</f>
        <v>1571.6061180702925</v>
      </c>
      <c r="Q178" s="10">
        <f ca="1">IF(IF($A178&gt;='key variables'!$B$26,L178*SUMPRODUCT(Z178:AC178,'control variables'!$O$4:$R$4)/J178+G$65*'key variables'!$B$25/scenario!J$65,L178*SUMPRODUCT(Z178:AC178,'control variables'!$O$7:$R$7)/J178+G$65*'key variables'!$B$25/scenario!J$65)&lt;'key variables'!$B$28,0,IF($A178&gt;='key variables'!$B$26,L178*SUMPRODUCT(Z178:AC178,'control variables'!$O$4:$R$4)/J178+G$65*'key variables'!$B$25/scenario!J$65,L178*SUMPRODUCT(Z178:AC178,'control variables'!$O$7:$R$7)/J178+G$65*'key variables'!$B$25/scenario!J$65))</f>
        <v>1814.054227415063</v>
      </c>
      <c r="R178" s="10">
        <f ca="1">IF(IF($A178&gt;='key variables'!$B$26,M178*SUMPRODUCT(Z178:AC178,'control variables'!$O$5:$R$5)/J178+H$65*'key variables'!$B$25/scenario!J$65,M178*SUMPRODUCT(Z178:AC178,'control variables'!$O$7:$R$7)/J178+H$65*'key variables'!$B$25/scenario!J$65)&lt;'key variables'!$B$28,0,IF($A178&gt;='key variables'!$B$26,M178*SUMPRODUCT(Z178:AC178,'control variables'!$O$5:$R$5)/J178+H$65*'key variables'!$B$25/scenario!J$65,M178*SUMPRODUCT(Z178:AC178,'control variables'!$O$7:$R$7)/J178+H$65*'key variables'!$B$25/scenario!J$65))</f>
        <v>5433.4893354882561</v>
      </c>
      <c r="S178" s="10">
        <f ca="1">IF(IF($A178&gt;='key variables'!$B$26,N178*SUMPRODUCT(Z178:AC178,'control variables'!$O$6:$R$6)/J178+I$65*'key variables'!$B$25/scenario!J$65,N178*SUMPRODUCT(Z178:AC178,'control variables'!$O$7:$R$7)/J178+I$65*'key variables'!$B$25/scenario!J$65)&lt;'key variables'!$B$28,0,IF($A178&gt;='key variables'!$B$26,N178*SUMPRODUCT(Z178:AC178,'control variables'!$O$6:$R$6)/J178+I$65*'key variables'!$B$25/scenario!J$65,N178*SUMPRODUCT(Z178:AC178,'control variables'!$O$7:$R$7)/J178+I$65*'key variables'!$B$25/scenario!J$65))</f>
        <v>2442.326560152012</v>
      </c>
      <c r="T178" s="10">
        <f t="shared" ca="1" si="109"/>
        <v>11261.476241125625</v>
      </c>
      <c r="U178" s="82">
        <f ca="1">SUMPRODUCT(P148:P177,'control variables'!AD$7:AD$36)</f>
        <v>3323.9275813206759</v>
      </c>
      <c r="V178" s="82">
        <f ca="1">SUMPRODUCT(Q148:Q177,'control variables'!AE$7:AE$36)</f>
        <v>3836.7023462087445</v>
      </c>
      <c r="W178" s="82">
        <f ca="1">SUMPRODUCT(R148:R177,'control variables'!AF$7:AF$36)</f>
        <v>11491.763017070025</v>
      </c>
      <c r="X178" s="82">
        <f ca="1">SUMPRODUCT(S148:S177,'control variables'!AG$7:AG$36)</f>
        <v>5165.4905911471105</v>
      </c>
      <c r="Y178" s="82">
        <f t="shared" ca="1" si="103"/>
        <v>23817.883535746554</v>
      </c>
      <c r="Z178" s="10">
        <f ca="1">IF($A178&gt;='key variables'!$B$26,SUMPRODUCT(P148:P177,'control variables'!V$7:V$36)*$E178,SUMPRODUCT(P148:P177,'control variables'!Z$7:Z$36)*$E178)</f>
        <v>8090.865240990307</v>
      </c>
      <c r="AA178" s="10">
        <f ca="1">IF($A178&gt;='key variables'!$B$26,SUMPRODUCT(Q148:Q177,'control variables'!W$7:W$36)*$E178,SUMPRODUCT(Q148:Q177,'control variables'!AA$7:AA$36)*$E178)</f>
        <v>9339.0246608900161</v>
      </c>
      <c r="AB178" s="10">
        <f ca="1">IF($A178&gt;='key variables'!$B$26,SUMPRODUCT(R148:R177,'control variables'!X$7:X$36)*$E178,SUMPRODUCT(R148:R177,'control variables'!AB$7:AB$36)*$E178)</f>
        <v>27972.422285917357</v>
      </c>
      <c r="AC178" s="10">
        <f ca="1">IF($A178&gt;='key variables'!$B$26,SUMPRODUCT(S148:S177,'control variables'!Y$7:Y$36)*$E178,SUMPRODUCT(S148:S177,'control variables'!AC$7:AC$36)*$E178)</f>
        <v>12573.465352084824</v>
      </c>
      <c r="AD178" s="10">
        <f t="shared" ca="1" si="104"/>
        <v>57975.777539882503</v>
      </c>
      <c r="AE178" s="82">
        <f ca="1">SUMPRODUCT(P148:P177,'control variables'!AL$7:AL$36)</f>
        <v>10924.709930529791</v>
      </c>
      <c r="AF178" s="82">
        <f ca="1">SUMPRODUCT(Q148:Q177,'control variables'!AM$7:AM$36)</f>
        <v>12577.068602736486</v>
      </c>
      <c r="AG178" s="82">
        <f ca="1">SUMPRODUCT(R148:R177,'control variables'!AN$7:AN$36)</f>
        <v>35860.527983984139</v>
      </c>
      <c r="AH178" s="82">
        <f ca="1">SUMPRODUCT(S148:S177,'control variables'!AO$7:AO$36)</f>
        <v>15527.252908143319</v>
      </c>
      <c r="AI178" s="82">
        <f t="shared" ca="1" si="117"/>
        <v>74889.559425393731</v>
      </c>
      <c r="AJ178" s="10">
        <f ca="1">SUMPRODUCT(P148:P177,'control variables'!AP$7:AP$36)</f>
        <v>10.511508114748695</v>
      </c>
      <c r="AK178" s="10">
        <f ca="1">SUMPRODUCT(Q148:Q177,'control variables'!AQ$7:AQ$36)</f>
        <v>30.33273654387553</v>
      </c>
      <c r="AL178" s="10">
        <f ca="1">SUMPRODUCT(R148:R177,'control variables'!AR$7:AR$36)</f>
        <v>1090.2381948890618</v>
      </c>
      <c r="AM178" s="10">
        <f ca="1">SUMPRODUCT(S148:S177,'control variables'!AS$7:AS$36)</f>
        <v>816.7611197462877</v>
      </c>
      <c r="AN178" s="10">
        <f t="shared" ca="1" si="138"/>
        <v>1947.8435592939736</v>
      </c>
      <c r="AO178" s="82">
        <f ca="1">SUMPRODUCT(P148:P177,'control variables'!AX$7:AX$36)</f>
        <v>14.274470462448992</v>
      </c>
      <c r="AP178" s="82">
        <f ca="1">SUMPRODUCT(Q148:Q177,'control variables'!AY$7:AY$36)</f>
        <v>32.95312125446808</v>
      </c>
      <c r="AQ178" s="82">
        <f ca="1">SUMPRODUCT(R148:R177,'control variables'!AZ$7:AZ$36)</f>
        <v>296.10542540783064</v>
      </c>
      <c r="AR178" s="82">
        <f ca="1">SUMPRODUCT(S148:S177,'control variables'!BA$7:BA$36)</f>
        <v>221.82987163063007</v>
      </c>
      <c r="AS178" s="82">
        <f t="shared" ca="1" si="139"/>
        <v>565.16288875537771</v>
      </c>
      <c r="AT178" s="10">
        <f ca="1">SUMPRODUCT(P148:P177,'control variables'!AT$7:AT$36)</f>
        <v>-11.991135361802023</v>
      </c>
      <c r="AU178" s="10">
        <f ca="1">SUMPRODUCT(Q148:Q177,'control variables'!AU$7:AU$36)</f>
        <v>13.007743901587121</v>
      </c>
      <c r="AV178" s="10">
        <f ca="1">SUMPRODUCT(R148:R177,'control variables'!AV$7:AV$36)</f>
        <v>5601.2387633501303</v>
      </c>
      <c r="AW178" s="10">
        <f ca="1">SUMPRODUCT(S148:S177,'control variables'!AW$7:AW$36)</f>
        <v>4196.2151626743162</v>
      </c>
      <c r="AX178" s="10">
        <f t="shared" ca="1" si="118"/>
        <v>9798.4705345642324</v>
      </c>
      <c r="AY178" s="82">
        <f ca="1">SUMPRODUCT(P148:P177,'control variables'!BB$7:BB$36)</f>
        <v>44.398124737455809</v>
      </c>
      <c r="AZ178" s="82">
        <f ca="1">SUMPRODUCT(Q148:Q177,'control variables'!BC$7:BC$36)</f>
        <v>113.21513890659017</v>
      </c>
      <c r="BA178" s="82">
        <f ca="1">SUMPRODUCT(R148:R177,'control variables'!BD$7:BD$36)</f>
        <v>792.54077242421363</v>
      </c>
      <c r="BB178" s="82">
        <f ca="1">SUMPRODUCT(S148:S177,'control variables'!BE$7:BE$36)</f>
        <v>112.62570132387327</v>
      </c>
      <c r="BC178" s="82">
        <f t="shared" ca="1" si="140"/>
        <v>1062.779737392133</v>
      </c>
      <c r="BD178" s="10">
        <f ca="1">SUMPRODUCT(P148:P177,'control variables'!BF$7:BF$36)</f>
        <v>9.2877009797092178</v>
      </c>
      <c r="BE178" s="10">
        <f ca="1">SUMPRODUCT(Q148:Q177,'control variables'!BG$7:BG$36)</f>
        <v>10.720493533008133</v>
      </c>
      <c r="BF178" s="10">
        <f ca="1">SUMPRODUCT(R148:R177,'control variables'!BH$7:BH$36)</f>
        <v>321.1022383039421</v>
      </c>
      <c r="BG178" s="10">
        <f ca="1">SUMPRODUCT(S148:S177,'control variables'!BI$7:BI$36)</f>
        <v>721.66933319609166</v>
      </c>
      <c r="BH178" s="10">
        <f t="shared" ca="1" si="141"/>
        <v>1062.7797660127512</v>
      </c>
      <c r="BI178" s="82">
        <f t="shared" ca="1" si="119"/>
        <v>10957.116919905444</v>
      </c>
      <c r="BJ178" s="82">
        <f t="shared" ca="1" si="120"/>
        <v>12703.291485544663</v>
      </c>
      <c r="BK178" s="82">
        <f t="shared" ca="1" si="121"/>
        <v>42254.307519758477</v>
      </c>
      <c r="BL178" s="82">
        <f t="shared" ca="1" si="122"/>
        <v>19836.093772141507</v>
      </c>
      <c r="BM178" s="82">
        <f t="shared" ca="1" si="112"/>
        <v>85750.809697350094</v>
      </c>
      <c r="BN178" s="10">
        <f ca="1">BN177+BI178-INDIRECT(ADDRESS(MAX($D178-'key variables'!$B$9*30,34),scenario!BI$4),TRUE)</f>
        <v>9371265.8934923653</v>
      </c>
      <c r="BO178" s="10">
        <f ca="1">BO177+BJ178-INDIRECT(ADDRESS(MAX($D178-'key variables'!$B$9*30,34),scenario!BJ$4),TRUE)</f>
        <v>10816593.966476141</v>
      </c>
      <c r="BP178" s="10">
        <f ca="1">BP177+BK178-INDIRECT(ADDRESS(MAX($D178-'key variables'!$B$9*30,34),scenario!BK$4),TRUE)</f>
        <v>32267570.197690509</v>
      </c>
      <c r="BQ178" s="10">
        <f ca="1">BQ177+BL178-INDIRECT(ADDRESS(MAX($D178-'key variables'!$B$9*30,34),scenario!BL$4),TRUE)</f>
        <v>14291886.986963296</v>
      </c>
      <c r="BR178" s="10">
        <f t="shared" ca="1" si="111"/>
        <v>66747317.04462231</v>
      </c>
      <c r="BS178" s="82">
        <f t="shared" ca="1" si="123"/>
        <v>58480.913844490919</v>
      </c>
      <c r="BT178" s="82">
        <f t="shared" ca="1" si="124"/>
        <v>67858.48163916693</v>
      </c>
      <c r="BU178" s="82">
        <f t="shared" ca="1" si="125"/>
        <v>232071.35255539269</v>
      </c>
      <c r="BV178" s="82">
        <f t="shared" ca="1" si="126"/>
        <v>113418.98405815556</v>
      </c>
      <c r="BW178" s="82">
        <f t="shared" ca="1" si="142"/>
        <v>471829.73209720611</v>
      </c>
      <c r="BX178" s="10">
        <f t="shared" ca="1" si="127"/>
        <v>249.34625462694041</v>
      </c>
      <c r="BY178" s="10">
        <f t="shared" ca="1" si="128"/>
        <v>575.62467095955924</v>
      </c>
      <c r="BZ178" s="10">
        <f t="shared" ca="1" si="129"/>
        <v>5172.3655174731102</v>
      </c>
      <c r="CA178" s="10">
        <f t="shared" ca="1" si="130"/>
        <v>3874.9211608920932</v>
      </c>
      <c r="CB178" s="10">
        <v>0</v>
      </c>
      <c r="CC178" s="82">
        <f t="shared" ca="1" si="131"/>
        <v>-52.953108532686045</v>
      </c>
      <c r="CD178" s="82">
        <f t="shared" ca="1" si="132"/>
        <v>99.177883834263795</v>
      </c>
      <c r="CE178" s="82">
        <f t="shared" ca="1" si="133"/>
        <v>30735.510318091114</v>
      </c>
      <c r="CF178" s="82">
        <f t="shared" ca="1" si="134"/>
        <v>23025.766241781661</v>
      </c>
      <c r="CG178" s="82">
        <f t="shared" ca="1" si="143"/>
        <v>53807.501335174355</v>
      </c>
      <c r="CH178" s="13">
        <f t="shared" ca="1" si="96"/>
        <v>113</v>
      </c>
      <c r="CI178" s="81">
        <f t="shared" ca="1" si="105"/>
        <v>0.1123503521402715</v>
      </c>
      <c r="CJ178" s="81">
        <f t="shared" ca="1" si="106"/>
        <v>0.12967811978697866</v>
      </c>
      <c r="CK178" s="81">
        <f t="shared" ca="1" si="107"/>
        <v>0.3868498573857494</v>
      </c>
      <c r="CL178" s="81">
        <f t="shared" ca="1" si="108"/>
        <v>0.17134275710278654</v>
      </c>
      <c r="CM178" s="89">
        <f t="shared" ca="1" si="97"/>
        <v>0.80022108641578615</v>
      </c>
    </row>
    <row r="179" spans="1:91" x14ac:dyDescent="0.3">
      <c r="A179">
        <v>114</v>
      </c>
      <c r="B179" s="3">
        <f t="shared" si="110"/>
        <v>0.50555555555555554</v>
      </c>
      <c r="C179" s="3">
        <f t="shared" si="98"/>
        <v>3.8</v>
      </c>
      <c r="D179" s="4">
        <f t="shared" ca="1" si="135"/>
        <v>179</v>
      </c>
      <c r="E179" s="58">
        <f>(0.5*(COS(B179*2*PI())+1)*('key variables'!$B$4-'key variables'!$B$6)+'key variables'!$B$6)/'key variables'!$B$4</f>
        <v>1</v>
      </c>
      <c r="F179" s="10">
        <f t="shared" ca="1" si="99"/>
        <v>11689281.351912549</v>
      </c>
      <c r="G179" s="10">
        <f t="shared" ca="1" si="100"/>
        <v>13492560.259257445</v>
      </c>
      <c r="H179" s="10">
        <f t="shared" ca="1" si="101"/>
        <v>40311495.111998335</v>
      </c>
      <c r="I179" s="10">
        <f t="shared" ca="1" si="102"/>
        <v>17916695.477810942</v>
      </c>
      <c r="J179" s="10">
        <f t="shared" ca="1" si="136"/>
        <v>83410032.200979263</v>
      </c>
      <c r="K179" s="82">
        <f t="shared" ca="1" si="113"/>
        <v>2259534.5445756926</v>
      </c>
      <c r="L179" s="82">
        <f t="shared" ca="1" si="114"/>
        <v>2608107.8111421377</v>
      </c>
      <c r="M179" s="82">
        <f t="shared" ca="1" si="115"/>
        <v>7811853.561752433</v>
      </c>
      <c r="N179" s="82">
        <f t="shared" ca="1" si="116"/>
        <v>3511389.5067894896</v>
      </c>
      <c r="O179" s="82">
        <f t="shared" ca="1" si="137"/>
        <v>16190885.424259752</v>
      </c>
      <c r="P179" s="10">
        <f ca="1">IF(IF($A179&gt;='key variables'!$B$26,K179*SUMPRODUCT(Z179:AC179,'control variables'!$O$3:$R$3)/J179+F$65*'key variables'!$B$25/scenario!J$65,K179*SUMPRODUCT(Z179:AC179,'control variables'!$O$7:$R$7)/J179+F$65*'key variables'!$B$25/scenario!J$65)&lt;'key variables'!$B$28,0,IF($A179&gt;='key variables'!$B$26,K179*SUMPRODUCT(Z179:AC179,'control variables'!$O$3:$R$3)/J179+F$65*'key variables'!$B$25/scenario!J$65,K179*SUMPRODUCT(Z179:AC179,'control variables'!$O$7:$R$7)/J179+F$65*'key variables'!$B$25/scenario!J$65))</f>
        <v>1352.7007418621413</v>
      </c>
      <c r="Q179" s="10">
        <f ca="1">IF(IF($A179&gt;='key variables'!$B$26,L179*SUMPRODUCT(Z179:AC179,'control variables'!$O$4:$R$4)/J179+G$65*'key variables'!$B$25/scenario!J$65,L179*SUMPRODUCT(Z179:AC179,'control variables'!$O$7:$R$7)/J179+G$65*'key variables'!$B$25/scenario!J$65)&lt;'key variables'!$B$28,0,IF($A179&gt;='key variables'!$B$26,L179*SUMPRODUCT(Z179:AC179,'control variables'!$O$4:$R$4)/J179+G$65*'key variables'!$B$25/scenario!J$65,L179*SUMPRODUCT(Z179:AC179,'control variables'!$O$7:$R$7)/J179+G$65*'key variables'!$B$25/scenario!J$65))</f>
        <v>1561.3788155874024</v>
      </c>
      <c r="R179" s="10">
        <f ca="1">IF(IF($A179&gt;='key variables'!$B$26,M179*SUMPRODUCT(Z179:AC179,'control variables'!$O$5:$R$5)/J179+H$65*'key variables'!$B$25/scenario!J$65,M179*SUMPRODUCT(Z179:AC179,'control variables'!$O$7:$R$7)/J179+H$65*'key variables'!$B$25/scenario!J$65)&lt;'key variables'!$B$28,0,IF($A179&gt;='key variables'!$B$26,M179*SUMPRODUCT(Z179:AC179,'control variables'!$O$5:$R$5)/J179+H$65*'key variables'!$B$25/scenario!J$65,M179*SUMPRODUCT(Z179:AC179,'control variables'!$O$7:$R$7)/J179+H$65*'key variables'!$B$25/scenario!J$65))</f>
        <v>4676.6711903868127</v>
      </c>
      <c r="S179" s="10">
        <f ca="1">IF(IF($A179&gt;='key variables'!$B$26,N179*SUMPRODUCT(Z179:AC179,'control variables'!$O$6:$R$6)/J179+I$65*'key variables'!$B$25/scenario!J$65,N179*SUMPRODUCT(Z179:AC179,'control variables'!$O$7:$R$7)/J179+I$65*'key variables'!$B$25/scenario!J$65)&lt;'key variables'!$B$28,0,IF($A179&gt;='key variables'!$B$26,N179*SUMPRODUCT(Z179:AC179,'control variables'!$O$6:$R$6)/J179+I$65*'key variables'!$B$25/scenario!J$65,N179*SUMPRODUCT(Z179:AC179,'control variables'!$O$7:$R$7)/J179+I$65*'key variables'!$B$25/scenario!J$65))</f>
        <v>2102.1405502313464</v>
      </c>
      <c r="T179" s="10">
        <f t="shared" ca="1" si="109"/>
        <v>9692.8912980677032</v>
      </c>
      <c r="U179" s="82">
        <f ca="1">SUMPRODUCT(P149:P178,'control variables'!AD$7:AD$36)</f>
        <v>2861.9254525176625</v>
      </c>
      <c r="V179" s="82">
        <f ca="1">SUMPRODUCT(Q149:Q178,'control variables'!AE$7:AE$36)</f>
        <v>3303.4281974297019</v>
      </c>
      <c r="W179" s="82">
        <f ca="1">SUMPRODUCT(R149:R178,'control variables'!AF$7:AF$36)</f>
        <v>9894.4902583546846</v>
      </c>
      <c r="X179" s="82">
        <f ca="1">SUMPRODUCT(S149:S178,'control variables'!AG$7:AG$36)</f>
        <v>4447.5243927157626</v>
      </c>
      <c r="Y179" s="82">
        <f t="shared" ca="1" si="103"/>
        <v>20507.368301017814</v>
      </c>
      <c r="Z179" s="10">
        <f ca="1">IF($A179&gt;='key variables'!$B$26,SUMPRODUCT(P149:P178,'control variables'!V$7:V$36)*$E179,SUMPRODUCT(P149:P178,'control variables'!Z$7:Z$36)*$E179)</f>
        <v>6968.6622738958777</v>
      </c>
      <c r="AA179" s="10">
        <f ca="1">IF($A179&gt;='key variables'!$B$26,SUMPRODUCT(Q149:Q178,'control variables'!W$7:W$36)*$E179,SUMPRODUCT(Q149:Q178,'control variables'!AA$7:AA$36)*$E179)</f>
        <v>8043.7019887086562</v>
      </c>
      <c r="AB179" s="10">
        <f ca="1">IF($A179&gt;='key variables'!$B$26,SUMPRODUCT(R149:R178,'control variables'!X$7:X$36)*$E179,SUMPRODUCT(R149:R178,'control variables'!AB$7:AB$36)*$E179)</f>
        <v>24092.647459482021</v>
      </c>
      <c r="AC179" s="10">
        <f ca="1">IF($A179&gt;='key variables'!$B$26,SUMPRODUCT(S149:S178,'control variables'!Y$7:Y$36)*$E179,SUMPRODUCT(S149:S178,'control variables'!AC$7:AC$36)*$E179)</f>
        <v>10829.525772757263</v>
      </c>
      <c r="AD179" s="10">
        <f t="shared" ca="1" si="104"/>
        <v>49934.537494843811</v>
      </c>
      <c r="AE179" s="82">
        <f ca="1">SUMPRODUCT(P149:P178,'control variables'!AL$7:AL$36)</f>
        <v>9420.3735464175988</v>
      </c>
      <c r="AF179" s="82">
        <f ca="1">SUMPRODUCT(Q149:Q178,'control variables'!AM$7:AM$36)</f>
        <v>10845.201850677642</v>
      </c>
      <c r="AG179" s="82">
        <f ca="1">SUMPRODUCT(R149:R178,'control variables'!AN$7:AN$36)</f>
        <v>30922.52071945948</v>
      </c>
      <c r="AH179" s="82">
        <f ca="1">SUMPRODUCT(S149:S178,'control variables'!AO$7:AO$36)</f>
        <v>13389.144743847273</v>
      </c>
      <c r="AI179" s="82">
        <f t="shared" ca="1" si="117"/>
        <v>64577.240860401995</v>
      </c>
      <c r="AJ179" s="10">
        <f ca="1">SUMPRODUCT(P149:P178,'control variables'!AP$7:AP$36)</f>
        <v>9.0552975589879683</v>
      </c>
      <c r="AK179" s="10">
        <f ca="1">SUMPRODUCT(Q149:Q178,'control variables'!AQ$7:AQ$36)</f>
        <v>26.130594409929529</v>
      </c>
      <c r="AL179" s="10">
        <f ca="1">SUMPRODUCT(R149:R178,'control variables'!AR$7:AR$36)</f>
        <v>939.20217319171923</v>
      </c>
      <c r="AM179" s="10">
        <f ca="1">SUMPRODUCT(S149:S178,'control variables'!AS$7:AS$36)</f>
        <v>703.61121288937534</v>
      </c>
      <c r="AN179" s="10">
        <f t="shared" ca="1" si="138"/>
        <v>1677.999278050012</v>
      </c>
      <c r="AO179" s="82">
        <f ca="1">SUMPRODUCT(P149:P178,'control variables'!AX$7:AX$36)</f>
        <v>12.299301606214112</v>
      </c>
      <c r="AP179" s="82">
        <f ca="1">SUMPRODUCT(Q149:Q178,'control variables'!AY$7:AY$36)</f>
        <v>28.393373907707975</v>
      </c>
      <c r="AQ179" s="82">
        <f ca="1">SUMPRODUCT(R149:R178,'control variables'!AZ$7:AZ$36)</f>
        <v>255.13310240878963</v>
      </c>
      <c r="AR179" s="82">
        <f ca="1">SUMPRODUCT(S149:S178,'control variables'!BA$7:BA$36)</f>
        <v>191.13511101026089</v>
      </c>
      <c r="AS179" s="82">
        <f t="shared" ca="1" si="139"/>
        <v>486.96088893297258</v>
      </c>
      <c r="AT179" s="10">
        <f ca="1">SUMPRODUCT(P149:P178,'control variables'!AT$7:AT$36)</f>
        <v>-10.402486382799276</v>
      </c>
      <c r="AU179" s="10">
        <f ca="1">SUMPRODUCT(Q149:Q178,'control variables'!AU$7:AU$36)</f>
        <v>11.28440925104073</v>
      </c>
      <c r="AV179" s="10">
        <f ca="1">SUMPRODUCT(R149:R178,'control variables'!AV$7:AV$36)</f>
        <v>4859.1570526480045</v>
      </c>
      <c r="AW179" s="10">
        <f ca="1">SUMPRODUCT(S149:S178,'control variables'!AW$7:AW$36)</f>
        <v>3640.2784033334092</v>
      </c>
      <c r="AX179" s="10">
        <f t="shared" ca="1" si="118"/>
        <v>8500.3173788496551</v>
      </c>
      <c r="AY179" s="82">
        <f ca="1">SUMPRODUCT(P149:P178,'control variables'!BB$7:BB$36)</f>
        <v>38.403477029251782</v>
      </c>
      <c r="AZ179" s="82">
        <f ca="1">SUMPRODUCT(Q149:Q178,'control variables'!BC$7:BC$36)</f>
        <v>97.928797940755885</v>
      </c>
      <c r="BA179" s="82">
        <f ca="1">SUMPRODUCT(R149:R178,'control variables'!BD$7:BD$36)</f>
        <v>685.53168694671513</v>
      </c>
      <c r="BB179" s="82">
        <f ca="1">SUMPRODUCT(S149:S178,'control variables'!BE$7:BE$36)</f>
        <v>97.418946391801867</v>
      </c>
      <c r="BC179" s="82">
        <f t="shared" ca="1" si="140"/>
        <v>919.28290830852472</v>
      </c>
      <c r="BD179" s="10">
        <f ca="1">SUMPRODUCT(P149:P178,'control variables'!BF$7:BF$36)</f>
        <v>8.0336728935741402</v>
      </c>
      <c r="BE179" s="10">
        <f ca="1">SUMPRODUCT(Q149:Q178,'control variables'!BG$7:BG$36)</f>
        <v>9.2730093798261723</v>
      </c>
      <c r="BF179" s="10">
        <f ca="1">SUMPRODUCT(R149:R178,'control variables'!BH$7:BH$36)</f>
        <v>277.74692074648686</v>
      </c>
      <c r="BG179" s="10">
        <f ca="1">SUMPRODUCT(S149:S178,'control variables'!BI$7:BI$36)</f>
        <v>624.22933004489141</v>
      </c>
      <c r="BH179" s="10">
        <f t="shared" ca="1" si="141"/>
        <v>919.2829330647786</v>
      </c>
      <c r="BI179" s="82">
        <f t="shared" ca="1" si="119"/>
        <v>9448.3745370640499</v>
      </c>
      <c r="BJ179" s="82">
        <f t="shared" ca="1" si="120"/>
        <v>10954.415057869439</v>
      </c>
      <c r="BK179" s="82">
        <f t="shared" ca="1" si="121"/>
        <v>36467.209459054196</v>
      </c>
      <c r="BL179" s="82">
        <f t="shared" ca="1" si="122"/>
        <v>17126.842093572483</v>
      </c>
      <c r="BM179" s="82">
        <f t="shared" ca="1" si="112"/>
        <v>73996.841147560175</v>
      </c>
      <c r="BN179" s="10">
        <f ca="1">BN178+BI179-INDIRECT(ADDRESS(MAX($D179-'key variables'!$B$9*30,34),scenario!BI$4),TRUE)</f>
        <v>9380714.268029429</v>
      </c>
      <c r="BO179" s="10">
        <f ca="1">BO178+BJ179-INDIRECT(ADDRESS(MAX($D179-'key variables'!$B$9*30,34),scenario!BJ$4),TRUE)</f>
        <v>10827548.38153401</v>
      </c>
      <c r="BP179" s="10">
        <f ca="1">BP178+BK179-INDIRECT(ADDRESS(MAX($D179-'key variables'!$B$9*30,34),scenario!BK$4),TRUE)</f>
        <v>32304037.407149564</v>
      </c>
      <c r="BQ179" s="10">
        <f ca="1">BQ178+BL179-INDIRECT(ADDRESS(MAX($D179-'key variables'!$B$9*30,34),scenario!BL$4),TRUE)</f>
        <v>14309013.829056868</v>
      </c>
      <c r="BR179" s="10">
        <f t="shared" ca="1" si="111"/>
        <v>66821313.885769866</v>
      </c>
      <c r="BS179" s="82">
        <f t="shared" ca="1" si="123"/>
        <v>50377.206376395443</v>
      </c>
      <c r="BT179" s="82">
        <f t="shared" ca="1" si="124"/>
        <v>58456.172387505074</v>
      </c>
      <c r="BU179" s="82">
        <f t="shared" ca="1" si="125"/>
        <v>200003.06736597882</v>
      </c>
      <c r="BV179" s="82">
        <f t="shared" ca="1" si="126"/>
        <v>97770.053184769524</v>
      </c>
      <c r="BW179" s="82">
        <f t="shared" ca="1" si="142"/>
        <v>406606.49931464886</v>
      </c>
      <c r="BX179" s="10">
        <f t="shared" ca="1" si="127"/>
        <v>215.20840631032863</v>
      </c>
      <c r="BY179" s="10">
        <f t="shared" ca="1" si="128"/>
        <v>496.81623754668516</v>
      </c>
      <c r="BZ179" s="10">
        <f t="shared" ca="1" si="129"/>
        <v>4464.2200121886981</v>
      </c>
      <c r="CA179" s="10">
        <f t="shared" ca="1" si="130"/>
        <v>3344.4079954656609</v>
      </c>
      <c r="CB179" s="10">
        <v>0</v>
      </c>
      <c r="CC179" s="82">
        <f t="shared" ca="1" si="131"/>
        <v>-45.794626197112912</v>
      </c>
      <c r="CD179" s="82">
        <f t="shared" ca="1" si="132"/>
        <v>85.630695085444614</v>
      </c>
      <c r="CE179" s="82">
        <f t="shared" ca="1" si="133"/>
        <v>26560.422336226038</v>
      </c>
      <c r="CF179" s="82">
        <f t="shared" ca="1" si="134"/>
        <v>19897.963940327365</v>
      </c>
      <c r="CG179" s="82">
        <f t="shared" ca="1" si="143"/>
        <v>46498.22234544174</v>
      </c>
      <c r="CH179" s="13">
        <f t="shared" ca="1" si="96"/>
        <v>114</v>
      </c>
      <c r="CI179" s="81">
        <f t="shared" ca="1" si="105"/>
        <v>0.11246505990342126</v>
      </c>
      <c r="CJ179" s="81">
        <f t="shared" ca="1" si="106"/>
        <v>0.12981110420200617</v>
      </c>
      <c r="CK179" s="81">
        <f t="shared" ca="1" si="107"/>
        <v>0.38729199060026626</v>
      </c>
      <c r="CL179" s="81">
        <f t="shared" ca="1" si="108"/>
        <v>0.17155027340810541</v>
      </c>
      <c r="CM179" s="89">
        <f t="shared" ca="1" si="97"/>
        <v>0.80111842811379907</v>
      </c>
    </row>
    <row r="180" spans="1:91" x14ac:dyDescent="0.3">
      <c r="A180">
        <v>115</v>
      </c>
      <c r="B180" s="3">
        <f t="shared" si="110"/>
        <v>0.5083333333333333</v>
      </c>
      <c r="C180" s="3">
        <f t="shared" si="98"/>
        <v>3.8333333333333335</v>
      </c>
      <c r="D180" s="4">
        <f t="shared" ca="1" si="135"/>
        <v>180</v>
      </c>
      <c r="E180" s="58">
        <f>(0.5*(COS(B180*2*PI())+1)*('key variables'!$B$4-'key variables'!$B$6)+'key variables'!$B$6)/'key variables'!$B$4</f>
        <v>1</v>
      </c>
      <c r="F180" s="10">
        <f t="shared" ca="1" si="99"/>
        <v>11689273.318239655</v>
      </c>
      <c r="G180" s="10">
        <f t="shared" ca="1" si="100"/>
        <v>13492550.986248065</v>
      </c>
      <c r="H180" s="10">
        <f t="shared" ca="1" si="101"/>
        <v>40311217.365077585</v>
      </c>
      <c r="I180" s="10">
        <f t="shared" ca="1" si="102"/>
        <v>17916071.248480897</v>
      </c>
      <c r="J180" s="10">
        <f t="shared" ca="1" si="136"/>
        <v>83409112.918046206</v>
      </c>
      <c r="K180" s="82">
        <f t="shared" ca="1" si="113"/>
        <v>2258181.8438338307</v>
      </c>
      <c r="L180" s="82">
        <f t="shared" ca="1" si="114"/>
        <v>2606546.4323265497</v>
      </c>
      <c r="M180" s="82">
        <f t="shared" ca="1" si="115"/>
        <v>7807176.8905620417</v>
      </c>
      <c r="N180" s="82">
        <f t="shared" ca="1" si="116"/>
        <v>3509287.3662392595</v>
      </c>
      <c r="O180" s="82">
        <f t="shared" ca="1" si="137"/>
        <v>16181192.53296168</v>
      </c>
      <c r="P180" s="10">
        <f ca="1">IF(IF($A180&gt;='key variables'!$B$26,K180*SUMPRODUCT(Z180:AC180,'control variables'!$O$3:$R$3)/J180+F$65*'key variables'!$B$25/scenario!J$65,K180*SUMPRODUCT(Z180:AC180,'control variables'!$O$7:$R$7)/J180+F$65*'key variables'!$B$25/scenario!J$65)&lt;'key variables'!$B$28,0,IF($A180&gt;='key variables'!$B$26,K180*SUMPRODUCT(Z180:AC180,'control variables'!$O$3:$R$3)/J180+F$65*'key variables'!$B$25/scenario!J$65,K180*SUMPRODUCT(Z180:AC180,'control variables'!$O$7:$R$7)/J180+F$65*'key variables'!$B$25/scenario!J$65))</f>
        <v>1164.2365412002155</v>
      </c>
      <c r="Q180" s="10">
        <f ca="1">IF(IF($A180&gt;='key variables'!$B$26,L180*SUMPRODUCT(Z180:AC180,'control variables'!$O$4:$R$4)/J180+G$65*'key variables'!$B$25/scenario!J$65,L180*SUMPRODUCT(Z180:AC180,'control variables'!$O$7:$R$7)/J180+G$65*'key variables'!$B$25/scenario!J$65)&lt;'key variables'!$B$28,0,IF($A180&gt;='key variables'!$B$26,L180*SUMPRODUCT(Z180:AC180,'control variables'!$O$4:$R$4)/J180+G$65*'key variables'!$B$25/scenario!J$65,L180*SUMPRODUCT(Z180:AC180,'control variables'!$O$7:$R$7)/J180+G$65*'key variables'!$B$25/scenario!J$65))</f>
        <v>1343.8406703764681</v>
      </c>
      <c r="R180" s="10">
        <f ca="1">IF(IF($A180&gt;='key variables'!$B$26,M180*SUMPRODUCT(Z180:AC180,'control variables'!$O$5:$R$5)/J180+H$65*'key variables'!$B$25/scenario!J$65,M180*SUMPRODUCT(Z180:AC180,'control variables'!$O$7:$R$7)/J180+H$65*'key variables'!$B$25/scenario!J$65)&lt;'key variables'!$B$28,0,IF($A180&gt;='key variables'!$B$26,M180*SUMPRODUCT(Z180:AC180,'control variables'!$O$5:$R$5)/J180+H$65*'key variables'!$B$25/scenario!J$65,M180*SUMPRODUCT(Z180:AC180,'control variables'!$O$7:$R$7)/J180+H$65*'key variables'!$B$25/scenario!J$65))</f>
        <v>4025.0968470168305</v>
      </c>
      <c r="S180" s="10">
        <f ca="1">IF(IF($A180&gt;='key variables'!$B$26,N180*SUMPRODUCT(Z180:AC180,'control variables'!$O$6:$R$6)/J180+I$65*'key variables'!$B$25/scenario!J$65,N180*SUMPRODUCT(Z180:AC180,'control variables'!$O$7:$R$7)/J180+I$65*'key variables'!$B$25/scenario!J$65)&lt;'key variables'!$B$28,0,IF($A180&gt;='key variables'!$B$26,N180*SUMPRODUCT(Z180:AC180,'control variables'!$O$6:$R$6)/J180+I$65*'key variables'!$B$25/scenario!J$65,N180*SUMPRODUCT(Z180:AC180,'control variables'!$O$7:$R$7)/J180+I$65*'key variables'!$B$25/scenario!J$65))</f>
        <v>1809.26110822484</v>
      </c>
      <c r="T180" s="10">
        <f t="shared" ca="1" si="109"/>
        <v>8342.4351668183535</v>
      </c>
      <c r="U180" s="82">
        <f ca="1">SUMPRODUCT(P150:P179,'control variables'!AD$7:AD$36)</f>
        <v>2463.9156573123955</v>
      </c>
      <c r="V180" s="82">
        <f ca="1">SUMPRODUCT(Q150:Q179,'control variables'!AE$7:AE$36)</f>
        <v>2844.0183343329309</v>
      </c>
      <c r="W180" s="82">
        <f ca="1">SUMPRODUCT(R150:R179,'control variables'!AF$7:AF$36)</f>
        <v>8518.4571971427358</v>
      </c>
      <c r="X180" s="82">
        <f ca="1">SUMPRODUCT(S150:S179,'control variables'!AG$7:AG$36)</f>
        <v>3829.0043431603103</v>
      </c>
      <c r="Y180" s="82">
        <f t="shared" ca="1" si="103"/>
        <v>17655.395531948372</v>
      </c>
      <c r="Z180" s="10">
        <f ca="1">IF($A180&gt;='key variables'!$B$26,SUMPRODUCT(P150:P179,'control variables'!V$7:V$36)*$E180,SUMPRODUCT(P150:P179,'control variables'!Z$7:Z$36)*$E180)</f>
        <v>6001.2843262615988</v>
      </c>
      <c r="AA180" s="10">
        <f ca="1">IF($A180&gt;='key variables'!$B$26,SUMPRODUCT(Q150:Q179,'control variables'!W$7:W$36)*$E180,SUMPRODUCT(Q150:Q179,'control variables'!AA$7:AA$36)*$E180)</f>
        <v>6927.0888403907975</v>
      </c>
      <c r="AB180" s="10">
        <f ca="1">IF($A180&gt;='key variables'!$B$26,SUMPRODUCT(R150:R179,'control variables'!X$7:X$36)*$E180,SUMPRODUCT(R150:R179,'control variables'!AB$7:AB$36)*$E180)</f>
        <v>20748.146759579366</v>
      </c>
      <c r="AC180" s="10">
        <f ca="1">IF($A180&gt;='key variables'!$B$26,SUMPRODUCT(S150:S179,'control variables'!Y$7:Y$36)*$E180,SUMPRODUCT(S150:S179,'control variables'!AC$7:AC$36)*$E180)</f>
        <v>9326.1892636620032</v>
      </c>
      <c r="AD180" s="10">
        <f t="shared" ca="1" si="104"/>
        <v>43002.709189893765</v>
      </c>
      <c r="AE180" s="82">
        <f ca="1">SUMPRODUCT(P150:P179,'control variables'!AL$7:AL$36)</f>
        <v>8120.7567918542245</v>
      </c>
      <c r="AF180" s="82">
        <f ca="1">SUMPRODUCT(Q150:Q179,'control variables'!AM$7:AM$36)</f>
        <v>9349.0185027123862</v>
      </c>
      <c r="AG180" s="82">
        <f ca="1">SUMPRODUCT(R150:R179,'control variables'!AN$7:AN$36)</f>
        <v>26656.508780301789</v>
      </c>
      <c r="AH180" s="82">
        <f ca="1">SUMPRODUCT(S150:S179,'control variables'!AO$7:AO$36)</f>
        <v>11542.003889757118</v>
      </c>
      <c r="AI180" s="82">
        <f t="shared" ca="1" si="117"/>
        <v>55668.287964625517</v>
      </c>
      <c r="AJ180" s="10">
        <f ca="1">SUMPRODUCT(P150:P179,'control variables'!AP$7:AP$36)</f>
        <v>7.7995437648235217</v>
      </c>
      <c r="AK180" s="10">
        <f ca="1">SUMPRODUCT(Q150:Q179,'control variables'!AQ$7:AQ$36)</f>
        <v>22.506904204247476</v>
      </c>
      <c r="AL180" s="10">
        <f ca="1">SUMPRODUCT(R150:R179,'control variables'!AR$7:AR$36)</f>
        <v>808.95723261521039</v>
      </c>
      <c r="AM180" s="10">
        <f ca="1">SUMPRODUCT(S150:S179,'control variables'!AS$7:AS$36)</f>
        <v>606.03711944332497</v>
      </c>
      <c r="AN180" s="10">
        <f t="shared" ca="1" si="138"/>
        <v>1445.3008000276063</v>
      </c>
      <c r="AO180" s="82">
        <f ca="1">SUMPRODUCT(P150:P179,'control variables'!AX$7:AX$36)</f>
        <v>10.595419286766171</v>
      </c>
      <c r="AP180" s="82">
        <f ca="1">SUMPRODUCT(Q150:Q179,'control variables'!AY$7:AY$36)</f>
        <v>24.459901151305679</v>
      </c>
      <c r="AQ180" s="82">
        <f ca="1">SUMPRODUCT(R150:R179,'control variables'!AZ$7:AZ$36)</f>
        <v>219.78826770040246</v>
      </c>
      <c r="AR180" s="82">
        <f ca="1">SUMPRODUCT(S150:S179,'control variables'!BA$7:BA$36)</f>
        <v>164.65623060687608</v>
      </c>
      <c r="AS180" s="82">
        <f t="shared" ca="1" si="139"/>
        <v>419.49981874535035</v>
      </c>
      <c r="AT180" s="10">
        <f ca="1">SUMPRODUCT(P150:P179,'control variables'!AT$7:AT$36)</f>
        <v>-9.0141998788405004</v>
      </c>
      <c r="AU180" s="10">
        <f ca="1">SUMPRODUCT(Q150:Q179,'control variables'!AU$7:AU$36)</f>
        <v>9.7784238075729633</v>
      </c>
      <c r="AV180" s="10">
        <f ca="1">SUMPRODUCT(R150:R179,'control variables'!AV$7:AV$36)</f>
        <v>4210.6676522713969</v>
      </c>
      <c r="AW180" s="10">
        <f ca="1">SUMPRODUCT(S150:S179,'control variables'!AW$7:AW$36)</f>
        <v>3154.4571109972944</v>
      </c>
      <c r="AX180" s="10">
        <f t="shared" ca="1" si="118"/>
        <v>7365.8889871974243</v>
      </c>
      <c r="AY180" s="82">
        <f ca="1">SUMPRODUCT(P150:P179,'control variables'!BB$7:BB$36)</f>
        <v>33.194219620710562</v>
      </c>
      <c r="AZ180" s="82">
        <f ca="1">SUMPRODUCT(Q150:Q179,'control variables'!BC$7:BC$36)</f>
        <v>84.645200838497374</v>
      </c>
      <c r="BA180" s="82">
        <f ca="1">SUMPRODUCT(R150:R179,'control variables'!BD$7:BD$36)</f>
        <v>592.54242411780888</v>
      </c>
      <c r="BB180" s="82">
        <f ca="1">SUMPRODUCT(S150:S179,'control variables'!BE$7:BE$36)</f>
        <v>84.204508338777927</v>
      </c>
      <c r="BC180" s="82">
        <f t="shared" ca="1" si="140"/>
        <v>794.58635291579481</v>
      </c>
      <c r="BD180" s="10">
        <f ca="1">SUMPRODUCT(P150:P179,'control variables'!BF$7:BF$36)</f>
        <v>6.9439416172427988</v>
      </c>
      <c r="BE180" s="10">
        <f ca="1">SUMPRODUCT(Q150:Q179,'control variables'!BG$7:BG$36)</f>
        <v>8.0151677324529995</v>
      </c>
      <c r="BF180" s="10">
        <f ca="1">SUMPRODUCT(R150:R179,'control variables'!BH$7:BH$36)</f>
        <v>240.07181118554547</v>
      </c>
      <c r="BG180" s="10">
        <f ca="1">SUMPRODUCT(S150:S179,'control variables'!BI$7:BI$36)</f>
        <v>539.55545377873398</v>
      </c>
      <c r="BH180" s="10">
        <f t="shared" ca="1" si="141"/>
        <v>794.58637431397528</v>
      </c>
      <c r="BI180" s="82">
        <f t="shared" ca="1" si="119"/>
        <v>8144.9368115960951</v>
      </c>
      <c r="BJ180" s="82">
        <f t="shared" ca="1" si="120"/>
        <v>9443.4421273584558</v>
      </c>
      <c r="BK180" s="82">
        <f t="shared" ca="1" si="121"/>
        <v>31459.718856690994</v>
      </c>
      <c r="BL180" s="82">
        <f t="shared" ca="1" si="122"/>
        <v>14780.665509093191</v>
      </c>
      <c r="BM180" s="82">
        <f t="shared" ca="1" si="112"/>
        <v>63828.763304738735</v>
      </c>
      <c r="BN180" s="10">
        <f ca="1">BN179+BI180-INDIRECT(ADDRESS(MAX($D180-'key variables'!$B$9*30,34),scenario!BI$4),TRUE)</f>
        <v>9388859.2048410252</v>
      </c>
      <c r="BO180" s="10">
        <f ca="1">BO179+BJ180-INDIRECT(ADDRESS(MAX($D180-'key variables'!$B$9*30,34),scenario!BJ$4),TRUE)</f>
        <v>10836991.823661368</v>
      </c>
      <c r="BP180" s="10">
        <f ca="1">BP179+BK180-INDIRECT(ADDRESS(MAX($D180-'key variables'!$B$9*30,34),scenario!BK$4),TRUE)</f>
        <v>32335497.126006257</v>
      </c>
      <c r="BQ180" s="10">
        <f ca="1">BQ179+BL180-INDIRECT(ADDRESS(MAX($D180-'key variables'!$B$9*30,34),scenario!BL$4),TRUE)</f>
        <v>14323794.494565962</v>
      </c>
      <c r="BR180" s="10">
        <f t="shared" ca="1" si="111"/>
        <v>66885142.649074607</v>
      </c>
      <c r="BS180" s="82">
        <f t="shared" ca="1" si="123"/>
        <v>43389.562164382318</v>
      </c>
      <c r="BT180" s="82">
        <f t="shared" ca="1" si="124"/>
        <v>50348.555762790631</v>
      </c>
      <c r="BU180" s="82">
        <f t="shared" ca="1" si="125"/>
        <v>172328.3735451191</v>
      </c>
      <c r="BV180" s="82">
        <f t="shared" ca="1" si="126"/>
        <v>84259.093330122429</v>
      </c>
      <c r="BW180" s="82">
        <f t="shared" ca="1" si="142"/>
        <v>350325.58480241447</v>
      </c>
      <c r="BX180" s="10">
        <f t="shared" ca="1" si="127"/>
        <v>185.66566435914146</v>
      </c>
      <c r="BY180" s="10">
        <f t="shared" ca="1" si="128"/>
        <v>428.61577012704049</v>
      </c>
      <c r="BZ180" s="10">
        <f t="shared" ca="1" si="129"/>
        <v>3851.3940445857465</v>
      </c>
      <c r="CA180" s="10">
        <f t="shared" ca="1" si="130"/>
        <v>2885.3042639550254</v>
      </c>
      <c r="CB180" s="10">
        <v>0</v>
      </c>
      <c r="CC180" s="82">
        <f t="shared" ca="1" si="131"/>
        <v>-39.576301840215066</v>
      </c>
      <c r="CD180" s="82">
        <f t="shared" ca="1" si="132"/>
        <v>73.899274330813441</v>
      </c>
      <c r="CE180" s="82">
        <f t="shared" ca="1" si="133"/>
        <v>22938.923648869451</v>
      </c>
      <c r="CF180" s="82">
        <f t="shared" ca="1" si="134"/>
        <v>17184.887718166519</v>
      </c>
      <c r="CG180" s="82">
        <f t="shared" ca="1" si="143"/>
        <v>40158.134339526572</v>
      </c>
      <c r="CH180" s="13">
        <f t="shared" ca="1" si="96"/>
        <v>115</v>
      </c>
      <c r="CI180" s="81">
        <f t="shared" ca="1" si="105"/>
        <v>0.11256394986559884</v>
      </c>
      <c r="CJ180" s="81">
        <f t="shared" ca="1" si="106"/>
        <v>0.12992575324844033</v>
      </c>
      <c r="CK180" s="81">
        <f t="shared" ca="1" si="107"/>
        <v>0.38767343273123606</v>
      </c>
      <c r="CL180" s="81">
        <f t="shared" ca="1" si="108"/>
        <v>0.17172937096981039</v>
      </c>
      <c r="CM180" s="89">
        <f t="shared" ca="1" si="97"/>
        <v>0.80189250681508573</v>
      </c>
    </row>
    <row r="181" spans="1:91" x14ac:dyDescent="0.3">
      <c r="A181">
        <v>116</v>
      </c>
      <c r="B181" s="3">
        <f t="shared" si="110"/>
        <v>0.51111111111111107</v>
      </c>
      <c r="C181" s="3">
        <f t="shared" si="98"/>
        <v>3.8666666666666667</v>
      </c>
      <c r="D181" s="4">
        <f t="shared" ca="1" si="135"/>
        <v>181</v>
      </c>
      <c r="E181" s="58">
        <f>(0.5*(COS(B181*2*PI())+1)*('key variables'!$B$4-'key variables'!$B$6)+'key variables'!$B$6)/'key variables'!$B$4</f>
        <v>1</v>
      </c>
      <c r="F181" s="10">
        <f t="shared" ca="1" si="99"/>
        <v>11689266.374298038</v>
      </c>
      <c r="G181" s="10">
        <f t="shared" ca="1" si="100"/>
        <v>13492542.971080333</v>
      </c>
      <c r="H181" s="10">
        <f t="shared" ca="1" si="101"/>
        <v>40310977.293266401</v>
      </c>
      <c r="I181" s="10">
        <f t="shared" ca="1" si="102"/>
        <v>17915531.69302712</v>
      </c>
      <c r="J181" s="10">
        <f t="shared" ca="1" si="136"/>
        <v>83408318.331671894</v>
      </c>
      <c r="K181" s="82">
        <f t="shared" ca="1" si="113"/>
        <v>2257017.6072926302</v>
      </c>
      <c r="L181" s="82">
        <f t="shared" ca="1" si="114"/>
        <v>2605202.591656174</v>
      </c>
      <c r="M181" s="82">
        <f t="shared" ca="1" si="115"/>
        <v>7803151.7937150244</v>
      </c>
      <c r="N181" s="82">
        <f t="shared" ca="1" si="116"/>
        <v>3507478.1051310357</v>
      </c>
      <c r="O181" s="82">
        <f t="shared" ca="1" si="137"/>
        <v>16172850.097794864</v>
      </c>
      <c r="P181" s="10">
        <f ca="1">IF(IF($A181&gt;='key variables'!$B$26,K181*SUMPRODUCT(Z181:AC181,'control variables'!$O$3:$R$3)/J181+F$65*'key variables'!$B$25/scenario!J$65,K181*SUMPRODUCT(Z181:AC181,'control variables'!$O$7:$R$7)/J181+F$65*'key variables'!$B$25/scenario!J$65)&lt;'key variables'!$B$28,0,IF($A181&gt;='key variables'!$B$26,K181*SUMPRODUCT(Z181:AC181,'control variables'!$O$3:$R$3)/J181+F$65*'key variables'!$B$25/scenario!J$65,K181*SUMPRODUCT(Z181:AC181,'control variables'!$O$7:$R$7)/J181+F$65*'key variables'!$B$25/scenario!J$65))</f>
        <v>1001.9932603154328</v>
      </c>
      <c r="Q181" s="10">
        <f ca="1">IF(IF($A181&gt;='key variables'!$B$26,L181*SUMPRODUCT(Z181:AC181,'control variables'!$O$4:$R$4)/J181+G$65*'key variables'!$B$25/scenario!J$65,L181*SUMPRODUCT(Z181:AC181,'control variables'!$O$7:$R$7)/J181+G$65*'key variables'!$B$25/scenario!J$65)&lt;'key variables'!$B$28,0,IF($A181&gt;='key variables'!$B$26,L181*SUMPRODUCT(Z181:AC181,'control variables'!$O$4:$R$4)/J181+G$65*'key variables'!$B$25/scenario!J$65,L181*SUMPRODUCT(Z181:AC181,'control variables'!$O$7:$R$7)/J181+G$65*'key variables'!$B$25/scenario!J$65))</f>
        <v>1156.568486732828</v>
      </c>
      <c r="R181" s="10">
        <f ca="1">IF(IF($A181&gt;='key variables'!$B$26,M181*SUMPRODUCT(Z181:AC181,'control variables'!$O$5:$R$5)/J181+H$65*'key variables'!$B$25/scenario!J$65,M181*SUMPRODUCT(Z181:AC181,'control variables'!$O$7:$R$7)/J181+H$65*'key variables'!$B$25/scenario!J$65)&lt;'key variables'!$B$28,0,IF($A181&gt;='key variables'!$B$26,M181*SUMPRODUCT(Z181:AC181,'control variables'!$O$5:$R$5)/J181+H$65*'key variables'!$B$25/scenario!J$65,M181*SUMPRODUCT(Z181:AC181,'control variables'!$O$7:$R$7)/J181+H$65*'key variables'!$B$25/scenario!J$65))</f>
        <v>3464.1756808887017</v>
      </c>
      <c r="S181" s="10">
        <f ca="1">IF(IF($A181&gt;='key variables'!$B$26,N181*SUMPRODUCT(Z181:AC181,'control variables'!$O$6:$R$6)/J181+I$65*'key variables'!$B$25/scenario!J$65,N181*SUMPRODUCT(Z181:AC181,'control variables'!$O$7:$R$7)/J181+I$65*'key variables'!$B$25/scenario!J$65)&lt;'key variables'!$B$28,0,IF($A181&gt;='key variables'!$B$26,N181*SUMPRODUCT(Z181:AC181,'control variables'!$O$6:$R$6)/J181+I$65*'key variables'!$B$25/scenario!J$65,N181*SUMPRODUCT(Z181:AC181,'control variables'!$O$7:$R$7)/J181+I$65*'key variables'!$B$25/scenario!J$65))</f>
        <v>1557.1298206490153</v>
      </c>
      <c r="T181" s="10">
        <f t="shared" ca="1" si="109"/>
        <v>7179.8672485859779</v>
      </c>
      <c r="U181" s="82">
        <f ca="1">SUMPRODUCT(P151:P180,'control variables'!AD$7:AD$36)</f>
        <v>2121.0922135390588</v>
      </c>
      <c r="V181" s="82">
        <f ca="1">SUMPRODUCT(Q151:Q180,'control variables'!AE$7:AE$36)</f>
        <v>2448.3082958675568</v>
      </c>
      <c r="W181" s="82">
        <f ca="1">SUMPRODUCT(R151:R180,'control variables'!AF$7:AF$36)</f>
        <v>7333.2190485505498</v>
      </c>
      <c r="X181" s="82">
        <f ca="1">SUMPRODUCT(S151:S180,'control variables'!AG$7:AG$36)</f>
        <v>3296.2456623793587</v>
      </c>
      <c r="Y181" s="82">
        <f t="shared" ca="1" si="103"/>
        <v>15198.865220336524</v>
      </c>
      <c r="Z181" s="10">
        <f ca="1">IF($A181&gt;='key variables'!$B$26,SUMPRODUCT(P151:P180,'control variables'!V$7:V$36)*$E181,SUMPRODUCT(P151:P180,'control variables'!Z$7:Z$36)*$E181)</f>
        <v>5167.5847062958028</v>
      </c>
      <c r="AA181" s="10">
        <f ca="1">IF($A181&gt;='key variables'!$B$26,SUMPRODUCT(Q151:Q180,'control variables'!W$7:W$36)*$E181,SUMPRODUCT(Q151:Q180,'control variables'!AA$7:AA$36)*$E181)</f>
        <v>5964.7762719908533</v>
      </c>
      <c r="AB181" s="10">
        <f ca="1">IF($A181&gt;='key variables'!$B$26,SUMPRODUCT(R151:R180,'control variables'!X$7:X$36)*$E181,SUMPRODUCT(R151:R180,'control variables'!AB$7:AB$36)*$E181)</f>
        <v>17865.810058290084</v>
      </c>
      <c r="AC181" s="10">
        <f ca="1">IF($A181&gt;='key variables'!$B$26,SUMPRODUCT(S151:S180,'control variables'!Y$7:Y$36)*$E181,SUMPRODUCT(S151:S180,'control variables'!AC$7:AC$36)*$E181)</f>
        <v>8030.5931841995334</v>
      </c>
      <c r="AD181" s="10">
        <f t="shared" ca="1" si="104"/>
        <v>37028.764220776269</v>
      </c>
      <c r="AE181" s="82">
        <f ca="1">SUMPRODUCT(P151:P180,'control variables'!AL$7:AL$36)</f>
        <v>6998.6313806507105</v>
      </c>
      <c r="AF181" s="82">
        <f ca="1">SUMPRODUCT(Q151:Q180,'control variables'!AM$7:AM$36)</f>
        <v>8057.1720035993321</v>
      </c>
      <c r="AG181" s="82">
        <f ca="1">SUMPRODUCT(R151:R180,'control variables'!AN$7:AN$36)</f>
        <v>22973.114899284377</v>
      </c>
      <c r="AH181" s="82">
        <f ca="1">SUMPRODUCT(S151:S180,'control variables'!AO$7:AO$36)</f>
        <v>9947.1308757176193</v>
      </c>
      <c r="AI181" s="82">
        <f t="shared" ca="1" si="117"/>
        <v>47976.049159252041</v>
      </c>
      <c r="AJ181" s="10">
        <f ca="1">SUMPRODUCT(P151:P180,'control variables'!AP$7:AP$36)</f>
        <v>6.7169844209460123</v>
      </c>
      <c r="AK181" s="10">
        <f ca="1">SUMPRODUCT(Q151:Q180,'control variables'!AQ$7:AQ$36)</f>
        <v>19.3829959113096</v>
      </c>
      <c r="AL181" s="10">
        <f ca="1">SUMPRODUCT(R151:R180,'control variables'!AR$7:AR$36)</f>
        <v>696.67576624091328</v>
      </c>
      <c r="AM181" s="10">
        <f ca="1">SUMPRODUCT(S151:S180,'control variables'!AS$7:AS$36)</f>
        <v>521.92051388635537</v>
      </c>
      <c r="AN181" s="10">
        <f t="shared" ca="1" si="138"/>
        <v>1244.6962604595242</v>
      </c>
      <c r="AO181" s="82">
        <f ca="1">SUMPRODUCT(P151:P180,'control variables'!AX$7:AX$36)</f>
        <v>9.1260873422942339</v>
      </c>
      <c r="AP181" s="82">
        <f ca="1">SUMPRODUCT(Q151:Q180,'control variables'!AY$7:AY$36)</f>
        <v>21.067896253006978</v>
      </c>
      <c r="AQ181" s="82">
        <f ca="1">SUMPRODUCT(R151:R180,'control variables'!AZ$7:AZ$36)</f>
        <v>189.30887712491958</v>
      </c>
      <c r="AR181" s="82">
        <f ca="1">SUMPRODUCT(S151:S180,'control variables'!BA$7:BA$36)</f>
        <v>141.82233862591391</v>
      </c>
      <c r="AS181" s="82">
        <f t="shared" ca="1" si="139"/>
        <v>361.3251993461347</v>
      </c>
      <c r="AT181" s="10">
        <f ca="1">SUMPRODUCT(P151:P180,'control variables'!AT$7:AT$36)</f>
        <v>-7.8036276265151265</v>
      </c>
      <c r="AU181" s="10">
        <f ca="1">SUMPRODUCT(Q151:Q180,'control variables'!AU$7:AU$36)</f>
        <v>8.4652192312342027</v>
      </c>
      <c r="AV181" s="10">
        <f ca="1">SUMPRODUCT(R151:R180,'control variables'!AV$7:AV$36)</f>
        <v>3645.1912381562656</v>
      </c>
      <c r="AW181" s="10">
        <f ca="1">SUMPRODUCT(S151:S180,'control variables'!AW$7:AW$36)</f>
        <v>2730.8256960019798</v>
      </c>
      <c r="AX181" s="10">
        <f t="shared" ca="1" si="118"/>
        <v>6376.6785257629645</v>
      </c>
      <c r="AY181" s="82">
        <f ca="1">SUMPRODUCT(P151:P180,'control variables'!BB$7:BB$36)</f>
        <v>28.673654796606055</v>
      </c>
      <c r="AZ181" s="82">
        <f ca="1">SUMPRODUCT(Q151:Q180,'control variables'!BC$7:BC$36)</f>
        <v>73.117768598426565</v>
      </c>
      <c r="BA181" s="82">
        <f ca="1">SUMPRODUCT(R151:R180,'control variables'!BD$7:BD$36)</f>
        <v>511.84685513430691</v>
      </c>
      <c r="BB181" s="82">
        <f ca="1">SUMPRODUCT(S151:S180,'control variables'!BE$7:BE$36)</f>
        <v>72.737091939875853</v>
      </c>
      <c r="BC181" s="82">
        <f t="shared" ca="1" si="140"/>
        <v>686.37537046921545</v>
      </c>
      <c r="BD181" s="10">
        <f ca="1">SUMPRODUCT(P151:P180,'control variables'!BF$7:BF$36)</f>
        <v>5.9982788309437671</v>
      </c>
      <c r="BE181" s="10">
        <f ca="1">SUMPRODUCT(Q151:Q180,'control variables'!BG$7:BG$36)</f>
        <v>6.9236196941307577</v>
      </c>
      <c r="BF181" s="10">
        <f ca="1">SUMPRODUCT(R151:R180,'control variables'!BH$7:BH$36)</f>
        <v>207.37755907463543</v>
      </c>
      <c r="BG181" s="10">
        <f ca="1">SUMPRODUCT(S151:S180,'control variables'!BI$7:BI$36)</f>
        <v>466.07593135356808</v>
      </c>
      <c r="BH181" s="10">
        <f t="shared" ca="1" si="141"/>
        <v>686.37538895327805</v>
      </c>
      <c r="BI181" s="82">
        <f t="shared" ca="1" si="119"/>
        <v>7019.5014078208014</v>
      </c>
      <c r="BJ181" s="82">
        <f t="shared" ca="1" si="120"/>
        <v>8138.754991428993</v>
      </c>
      <c r="BK181" s="82">
        <f t="shared" ca="1" si="121"/>
        <v>27130.152992574949</v>
      </c>
      <c r="BL181" s="82">
        <f t="shared" ca="1" si="122"/>
        <v>12750.693663659475</v>
      </c>
      <c r="BM181" s="82">
        <f t="shared" ca="1" si="112"/>
        <v>55039.103055484222</v>
      </c>
      <c r="BN181" s="10">
        <f ca="1">BN180+BI181-INDIRECT(ADDRESS(MAX($D181-'key variables'!$B$9*30,34),scenario!BI$4),TRUE)</f>
        <v>9395878.7062488459</v>
      </c>
      <c r="BO181" s="10">
        <f ca="1">BO180+BJ181-INDIRECT(ADDRESS(MAX($D181-'key variables'!$B$9*30,34),scenario!BJ$4),TRUE)</f>
        <v>10845130.578652797</v>
      </c>
      <c r="BP181" s="10">
        <f ca="1">BP180+BK181-INDIRECT(ADDRESS(MAX($D181-'key variables'!$B$9*30,34),scenario!BK$4),TRUE)</f>
        <v>32362627.278998833</v>
      </c>
      <c r="BQ181" s="10">
        <f ca="1">BQ180+BL181-INDIRECT(ADDRESS(MAX($D181-'key variables'!$B$9*30,34),scenario!BL$4),TRUE)</f>
        <v>14336545.18822962</v>
      </c>
      <c r="BR181" s="10">
        <f t="shared" ca="1" si="111"/>
        <v>66940181.752130091</v>
      </c>
      <c r="BS181" s="82">
        <f t="shared" ca="1" si="123"/>
        <v>37366.055738046001</v>
      </c>
      <c r="BT181" s="82">
        <f t="shared" ca="1" si="124"/>
        <v>43359.445638400342</v>
      </c>
      <c r="BU181" s="82">
        <f t="shared" ca="1" si="125"/>
        <v>148455.01867435823</v>
      </c>
      <c r="BV181" s="82">
        <f t="shared" ca="1" si="126"/>
        <v>72599.453555758402</v>
      </c>
      <c r="BW181" s="82">
        <f t="shared" ca="1" si="142"/>
        <v>301779.97360656294</v>
      </c>
      <c r="BX181" s="10">
        <f t="shared" ca="1" si="127"/>
        <v>160.11981807388585</v>
      </c>
      <c r="BY181" s="10">
        <f t="shared" ca="1" si="128"/>
        <v>369.64227808749018</v>
      </c>
      <c r="BZ181" s="10">
        <f t="shared" ca="1" si="129"/>
        <v>3321.4785075017235</v>
      </c>
      <c r="CA181" s="10">
        <f t="shared" ca="1" si="130"/>
        <v>2488.313579287495</v>
      </c>
      <c r="CB181" s="10">
        <v>0</v>
      </c>
      <c r="CC181" s="82">
        <f t="shared" ca="1" si="131"/>
        <v>-34.181777135048165</v>
      </c>
      <c r="CD181" s="82">
        <f t="shared" ca="1" si="132"/>
        <v>63.749154757881868</v>
      </c>
      <c r="CE181" s="82">
        <f t="shared" ca="1" si="133"/>
        <v>19801.09929982918</v>
      </c>
      <c r="CF181" s="82">
        <f t="shared" ca="1" si="134"/>
        <v>14834.160197424982</v>
      </c>
      <c r="CG181" s="82">
        <f t="shared" ca="1" si="143"/>
        <v>34664.826874876991</v>
      </c>
      <c r="CH181" s="13">
        <f t="shared" ca="1" si="96"/>
        <v>116</v>
      </c>
      <c r="CI181" s="81">
        <f t="shared" ca="1" si="105"/>
        <v>0.11264918049164208</v>
      </c>
      <c r="CJ181" s="81">
        <f t="shared" ca="1" si="106"/>
        <v>0.1300245682394327</v>
      </c>
      <c r="CK181" s="81">
        <f t="shared" ca="1" si="107"/>
        <v>0.38800239504061629</v>
      </c>
      <c r="CL181" s="81">
        <f t="shared" ca="1" si="108"/>
        <v>0.17188387771134012</v>
      </c>
      <c r="CM181" s="89">
        <f t="shared" ca="1" si="97"/>
        <v>0.80256002148303107</v>
      </c>
    </row>
    <row r="182" spans="1:91" x14ac:dyDescent="0.3">
      <c r="A182">
        <v>117</v>
      </c>
      <c r="B182" s="3">
        <f t="shared" si="110"/>
        <v>0.51388888888888884</v>
      </c>
      <c r="C182" s="3">
        <f t="shared" si="98"/>
        <v>3.9</v>
      </c>
      <c r="D182" s="4">
        <f t="shared" ca="1" si="135"/>
        <v>182</v>
      </c>
      <c r="E182" s="58">
        <f>(0.5*(COS(B182*2*PI())+1)*('key variables'!$B$4-'key variables'!$B$6)+'key variables'!$B$6)/'key variables'!$B$4</f>
        <v>1</v>
      </c>
      <c r="F182" s="10">
        <f t="shared" ca="1" si="99"/>
        <v>11689260.376019208</v>
      </c>
      <c r="G182" s="10">
        <f t="shared" ca="1" si="100"/>
        <v>13492536.047460638</v>
      </c>
      <c r="H182" s="10">
        <f t="shared" ca="1" si="101"/>
        <v>40310769.915707327</v>
      </c>
      <c r="I182" s="10">
        <f t="shared" ca="1" si="102"/>
        <v>17915065.617095765</v>
      </c>
      <c r="J182" s="10">
        <f t="shared" ca="1" si="136"/>
        <v>83407631.956282943</v>
      </c>
      <c r="K182" s="82">
        <f t="shared" ca="1" si="113"/>
        <v>2256015.614032316</v>
      </c>
      <c r="L182" s="82">
        <f t="shared" ca="1" si="114"/>
        <v>2604046.0231694402</v>
      </c>
      <c r="M182" s="82">
        <f t="shared" ca="1" si="115"/>
        <v>7799687.6180341365</v>
      </c>
      <c r="N182" s="82">
        <f t="shared" ca="1" si="116"/>
        <v>3505920.9753103857</v>
      </c>
      <c r="O182" s="82">
        <f t="shared" ca="1" si="137"/>
        <v>16165670.230546277</v>
      </c>
      <c r="P182" s="10">
        <f ca="1">IF(IF($A182&gt;='key variables'!$B$26,K182*SUMPRODUCT(Z182:AC182,'control variables'!$O$3:$R$3)/J182+F$65*'key variables'!$B$25/scenario!J$65,K182*SUMPRODUCT(Z182:AC182,'control variables'!$O$7:$R$7)/J182+F$65*'key variables'!$B$25/scenario!J$65)&lt;'key variables'!$B$28,0,IF($A182&gt;='key variables'!$B$26,K182*SUMPRODUCT(Z182:AC182,'control variables'!$O$3:$R$3)/J182+F$65*'key variables'!$B$25/scenario!J$65,K182*SUMPRODUCT(Z182:AC182,'control variables'!$O$7:$R$7)/J182+F$65*'key variables'!$B$25/scenario!J$65))</f>
        <v>862.33234875925052</v>
      </c>
      <c r="Q182" s="10">
        <f ca="1">IF(IF($A182&gt;='key variables'!$B$26,L182*SUMPRODUCT(Z182:AC182,'control variables'!$O$4:$R$4)/J182+G$65*'key variables'!$B$25/scenario!J$65,L182*SUMPRODUCT(Z182:AC182,'control variables'!$O$7:$R$7)/J182+G$65*'key variables'!$B$25/scenario!J$65)&lt;'key variables'!$B$28,0,IF($A182&gt;='key variables'!$B$26,L182*SUMPRODUCT(Z182:AC182,'control variables'!$O$4:$R$4)/J182+G$65*'key variables'!$B$25/scenario!J$65,L182*SUMPRODUCT(Z182:AC182,'control variables'!$O$7:$R$7)/J182+G$65*'key variables'!$B$25/scenario!J$65))</f>
        <v>995.36240328730401</v>
      </c>
      <c r="R182" s="10">
        <f ca="1">IF(IF($A182&gt;='key variables'!$B$26,M182*SUMPRODUCT(Z182:AC182,'control variables'!$O$5:$R$5)/J182+H$65*'key variables'!$B$25/scenario!J$65,M182*SUMPRODUCT(Z182:AC182,'control variables'!$O$7:$R$7)/J182+H$65*'key variables'!$B$25/scenario!J$65)&lt;'key variables'!$B$28,0,IF($A182&gt;='key variables'!$B$26,M182*SUMPRODUCT(Z182:AC182,'control variables'!$O$5:$R$5)/J182+H$65*'key variables'!$B$25/scenario!J$65,M182*SUMPRODUCT(Z182:AC182,'control variables'!$O$7:$R$7)/J182+H$65*'key variables'!$B$25/scenario!J$65))</f>
        <v>2981.3281882505075</v>
      </c>
      <c r="S182" s="10">
        <f ca="1">IF(IF($A182&gt;='key variables'!$B$26,N182*SUMPRODUCT(Z182:AC182,'control variables'!$O$6:$R$6)/J182+I$65*'key variables'!$B$25/scenario!J$65,N182*SUMPRODUCT(Z182:AC182,'control variables'!$O$7:$R$7)/J182+I$65*'key variables'!$B$25/scenario!J$65)&lt;'key variables'!$B$28,0,IF($A182&gt;='key variables'!$B$26,N182*SUMPRODUCT(Z182:AC182,'control variables'!$O$6:$R$6)/J182+I$65*'key variables'!$B$25/scenario!J$65,N182*SUMPRODUCT(Z182:AC182,'control variables'!$O$7:$R$7)/J182+I$65*'key variables'!$B$25/scenario!J$65))</f>
        <v>1340.0922628368035</v>
      </c>
      <c r="T182" s="10">
        <f t="shared" ca="1" si="109"/>
        <v>6179.1152031338652</v>
      </c>
      <c r="U182" s="82">
        <f ca="1">SUMPRODUCT(P152:P181,'control variables'!AD$7:AD$36)</f>
        <v>1825.8460380546283</v>
      </c>
      <c r="V182" s="82">
        <f ca="1">SUMPRODUCT(Q152:Q181,'control variables'!AE$7:AE$36)</f>
        <v>2107.5151629015872</v>
      </c>
      <c r="W182" s="82">
        <f ca="1">SUMPRODUCT(R152:R181,'control variables'!AF$7:AF$36)</f>
        <v>6312.4690480300023</v>
      </c>
      <c r="X182" s="82">
        <f ca="1">SUMPRODUCT(S152:S181,'control variables'!AG$7:AG$36)</f>
        <v>2837.4235899288415</v>
      </c>
      <c r="Y182" s="82">
        <f t="shared" ca="1" si="103"/>
        <v>13083.25383891506</v>
      </c>
      <c r="Z182" s="10">
        <f ca="1">IF($A182&gt;='key variables'!$B$26,SUMPRODUCT(P152:P181,'control variables'!V$7:V$36)*$E182,SUMPRODUCT(P152:P181,'control variables'!Z$7:Z$36)*$E182)</f>
        <v>4449.2494368343896</v>
      </c>
      <c r="AA182" s="10">
        <f ca="1">IF($A182&gt;='key variables'!$B$26,SUMPRODUCT(Q152:Q181,'control variables'!W$7:W$36)*$E182,SUMPRODUCT(Q152:Q181,'control variables'!AA$7:AA$36)*$E182)</f>
        <v>5135.6250506480419</v>
      </c>
      <c r="AB182" s="10">
        <f ca="1">IF($A182&gt;='key variables'!$B$26,SUMPRODUCT(R152:R181,'control variables'!X$7:X$36)*$E182,SUMPRODUCT(R152:R181,'control variables'!AB$7:AB$36)*$E182)</f>
        <v>15382.320727823437</v>
      </c>
      <c r="AC182" s="10">
        <f ca="1">IF($A182&gt;='key variables'!$B$26,SUMPRODUCT(S152:S181,'control variables'!Y$7:Y$36)*$E182,SUMPRODUCT(S152:S181,'control variables'!AC$7:AC$36)*$E182)</f>
        <v>6914.2770235996186</v>
      </c>
      <c r="AD182" s="10">
        <f t="shared" ca="1" si="104"/>
        <v>31881.472238905484</v>
      </c>
      <c r="AE182" s="82">
        <f ca="1">SUMPRODUCT(P152:P181,'control variables'!AL$7:AL$36)</f>
        <v>6030.2256681099889</v>
      </c>
      <c r="AF182" s="82">
        <f ca="1">SUMPRODUCT(Q152:Q181,'control variables'!AM$7:AM$36)</f>
        <v>6942.2952554424182</v>
      </c>
      <c r="AG182" s="82">
        <f ca="1">SUMPRODUCT(R152:R181,'control variables'!AN$7:AN$36)</f>
        <v>19794.30828791903</v>
      </c>
      <c r="AH182" s="82">
        <f ca="1">SUMPRODUCT(S152:S181,'control variables'!AO$7:AO$36)</f>
        <v>8570.7391443189135</v>
      </c>
      <c r="AI182" s="82">
        <f t="shared" ca="1" si="117"/>
        <v>41337.568355790347</v>
      </c>
      <c r="AJ182" s="10">
        <f ca="1">SUMPRODUCT(P152:P181,'control variables'!AP$7:AP$36)</f>
        <v>5.7839781345569685</v>
      </c>
      <c r="AK182" s="10">
        <f ca="1">SUMPRODUCT(Q152:Q181,'control variables'!AQ$7:AQ$36)</f>
        <v>16.690648289077362</v>
      </c>
      <c r="AL182" s="10">
        <f ca="1">SUMPRODUCT(R152:R181,'control variables'!AR$7:AR$36)</f>
        <v>599.90572350406694</v>
      </c>
      <c r="AM182" s="10">
        <f ca="1">SUMPRODUCT(S152:S181,'control variables'!AS$7:AS$36)</f>
        <v>449.42442190006682</v>
      </c>
      <c r="AN182" s="10">
        <f t="shared" ca="1" si="138"/>
        <v>1071.804771827768</v>
      </c>
      <c r="AO182" s="82">
        <f ca="1">SUMPRODUCT(P152:P181,'control variables'!AX$7:AX$36)</f>
        <v>7.8594066974595647</v>
      </c>
      <c r="AP182" s="82">
        <f ca="1">SUMPRODUCT(Q152:Q181,'control variables'!AY$7:AY$36)</f>
        <v>18.14371906620832</v>
      </c>
      <c r="AQ182" s="82">
        <f ca="1">SUMPRODUCT(R152:R181,'control variables'!AZ$7:AZ$36)</f>
        <v>163.0332256265811</v>
      </c>
      <c r="AR182" s="82">
        <f ca="1">SUMPRODUCT(S152:S181,'control variables'!BA$7:BA$36)</f>
        <v>122.1377131555782</v>
      </c>
      <c r="AS182" s="82">
        <f t="shared" ca="1" si="139"/>
        <v>311.17406454582721</v>
      </c>
      <c r="AT182" s="10">
        <f ca="1">SUMPRODUCT(P152:P181,'control variables'!AT$7:AT$36)</f>
        <v>-6.7499795559356652</v>
      </c>
      <c r="AU182" s="10">
        <f ca="1">SUMPRODUCT(Q152:Q181,'control variables'!AU$7:AU$36)</f>
        <v>7.322242869866586</v>
      </c>
      <c r="AV182" s="10">
        <f ca="1">SUMPRODUCT(R152:R181,'control variables'!AV$7:AV$36)</f>
        <v>3153.0164575546878</v>
      </c>
      <c r="AW182" s="10">
        <f ca="1">SUMPRODUCT(S152:S181,'control variables'!AW$7:AW$36)</f>
        <v>2362.1088167002663</v>
      </c>
      <c r="AX182" s="10">
        <f t="shared" ca="1" si="118"/>
        <v>5515.6975375688853</v>
      </c>
      <c r="AY182" s="82">
        <f ca="1">SUMPRODUCT(P152:P181,'control variables'!BB$7:BB$36)</f>
        <v>24.755357781891352</v>
      </c>
      <c r="AZ182" s="82">
        <f ca="1">SUMPRODUCT(Q152:Q181,'control variables'!BC$7:BC$36)</f>
        <v>63.126118198292502</v>
      </c>
      <c r="BA182" s="82">
        <f ca="1">SUMPRODUCT(R152:R181,'control variables'!BD$7:BD$36)</f>
        <v>441.9022310991021</v>
      </c>
      <c r="BB182" s="82">
        <f ca="1">SUMPRODUCT(S152:S181,'control variables'!BE$7:BE$36)</f>
        <v>62.797461563884276</v>
      </c>
      <c r="BC182" s="82">
        <f t="shared" ca="1" si="140"/>
        <v>592.58116864317026</v>
      </c>
      <c r="BD182" s="10">
        <f ca="1">SUMPRODUCT(P152:P181,'control variables'!BF$7:BF$36)</f>
        <v>5.1786052245120091</v>
      </c>
      <c r="BE182" s="10">
        <f ca="1">SUMPRODUCT(Q152:Q181,'control variables'!BG$7:BG$36)</f>
        <v>5.9774969005431222</v>
      </c>
      <c r="BF182" s="10">
        <f ca="1">SUMPRODUCT(R152:R181,'control variables'!BH$7:BH$36)</f>
        <v>179.03911124142991</v>
      </c>
      <c r="BG182" s="10">
        <f ca="1">SUMPRODUCT(S152:S181,'control variables'!BI$7:BI$36)</f>
        <v>402.38597123487381</v>
      </c>
      <c r="BH182" s="10">
        <f t="shared" ca="1" si="141"/>
        <v>592.58118460135881</v>
      </c>
      <c r="BI182" s="82">
        <f t="shared" ca="1" si="119"/>
        <v>6048.2310463359445</v>
      </c>
      <c r="BJ182" s="82">
        <f t="shared" ca="1" si="120"/>
        <v>7012.7436165105773</v>
      </c>
      <c r="BK182" s="82">
        <f t="shared" ca="1" si="121"/>
        <v>23389.22697657282</v>
      </c>
      <c r="BL182" s="82">
        <f t="shared" ca="1" si="122"/>
        <v>10995.645422583064</v>
      </c>
      <c r="BM182" s="82">
        <f t="shared" ca="1" si="112"/>
        <v>47445.847062002402</v>
      </c>
      <c r="BN182" s="10">
        <f ca="1">BN181+BI182-INDIRECT(ADDRESS(MAX($D182-'key variables'!$B$9*30,34),scenario!BI$4),TRUE)</f>
        <v>9401926.9372951817</v>
      </c>
      <c r="BO182" s="10">
        <f ca="1">BO181+BJ182-INDIRECT(ADDRESS(MAX($D182-'key variables'!$B$9*30,34),scenario!BJ$4),TRUE)</f>
        <v>10852143.322269307</v>
      </c>
      <c r="BP182" s="10">
        <f ca="1">BP181+BK182-INDIRECT(ADDRESS(MAX($D182-'key variables'!$B$9*30,34),scenario!BK$4),TRUE)</f>
        <v>32386016.505975407</v>
      </c>
      <c r="BQ182" s="10">
        <f ca="1">BQ181+BL182-INDIRECT(ADDRESS(MAX($D182-'key variables'!$B$9*30,34),scenario!BL$4),TRUE)</f>
        <v>14347540.833652204</v>
      </c>
      <c r="BR182" s="10">
        <f t="shared" ca="1" si="111"/>
        <v>66987627.59919209</v>
      </c>
      <c r="BS182" s="82">
        <f t="shared" ca="1" si="123"/>
        <v>32174.978435244793</v>
      </c>
      <c r="BT182" s="82">
        <f t="shared" ca="1" si="124"/>
        <v>37336.086928276527</v>
      </c>
      <c r="BU182" s="82">
        <f t="shared" ca="1" si="125"/>
        <v>127868.08077479448</v>
      </c>
      <c r="BV182" s="82">
        <f t="shared" ca="1" si="126"/>
        <v>62541.514424777262</v>
      </c>
      <c r="BW182" s="82">
        <f t="shared" ca="1" si="142"/>
        <v>259920.66056309306</v>
      </c>
      <c r="BX182" s="10">
        <f t="shared" ca="1" si="127"/>
        <v>138.04526176494207</v>
      </c>
      <c r="BY182" s="10">
        <f t="shared" ca="1" si="128"/>
        <v>318.6823820548629</v>
      </c>
      <c r="BZ182" s="10">
        <f t="shared" ca="1" si="129"/>
        <v>2863.5703907877723</v>
      </c>
      <c r="CA182" s="10">
        <f t="shared" ca="1" si="130"/>
        <v>2145.2678596443152</v>
      </c>
      <c r="CB182" s="10">
        <v>0</v>
      </c>
      <c r="CC182" s="82">
        <f t="shared" ca="1" si="131"/>
        <v>-29.507226142015092</v>
      </c>
      <c r="CD182" s="82">
        <f t="shared" ca="1" si="132"/>
        <v>54.973841110884322</v>
      </c>
      <c r="CE182" s="82">
        <f t="shared" ca="1" si="133"/>
        <v>17084.955340151977</v>
      </c>
      <c r="CF182" s="82">
        <f t="shared" ca="1" si="134"/>
        <v>12799.338089469205</v>
      </c>
      <c r="CG182" s="82">
        <f t="shared" ca="1" si="143"/>
        <v>29909.760044590053</v>
      </c>
      <c r="CH182" s="13">
        <f t="shared" ca="1" si="96"/>
        <v>117</v>
      </c>
      <c r="CI182" s="81">
        <f t="shared" ca="1" si="105"/>
        <v>0.11272262162080184</v>
      </c>
      <c r="CJ182" s="81">
        <f t="shared" ca="1" si="106"/>
        <v>0.13010971619428449</v>
      </c>
      <c r="CK182" s="81">
        <f t="shared" ca="1" si="107"/>
        <v>0.38828600868263624</v>
      </c>
      <c r="CL182" s="81">
        <f t="shared" ca="1" si="108"/>
        <v>0.17201712238002737</v>
      </c>
      <c r="CM182" s="89">
        <f t="shared" ca="1" si="97"/>
        <v>0.80313546887774989</v>
      </c>
    </row>
    <row r="183" spans="1:91" x14ac:dyDescent="0.3">
      <c r="A183">
        <v>118</v>
      </c>
      <c r="B183" s="3">
        <f t="shared" si="110"/>
        <v>0.51666666666666672</v>
      </c>
      <c r="C183" s="3">
        <f t="shared" si="98"/>
        <v>3.9333333333333331</v>
      </c>
      <c r="D183" s="4">
        <f t="shared" ca="1" si="135"/>
        <v>183</v>
      </c>
      <c r="E183" s="58">
        <f>(0.5*(COS(B183*2*PI())+1)*('key variables'!$B$4-'key variables'!$B$6)+'key variables'!$B$6)/'key variables'!$B$4</f>
        <v>1</v>
      </c>
      <c r="F183" s="10">
        <f t="shared" ca="1" si="99"/>
        <v>11689255.197413983</v>
      </c>
      <c r="G183" s="10">
        <f t="shared" ca="1" si="100"/>
        <v>13492530.069963738</v>
      </c>
      <c r="H183" s="10">
        <f t="shared" ca="1" si="101"/>
        <v>40310590.876596086</v>
      </c>
      <c r="I183" s="10">
        <f t="shared" ca="1" si="102"/>
        <v>17914663.231124531</v>
      </c>
      <c r="J183" s="10">
        <f t="shared" ca="1" si="136"/>
        <v>83407039.375098333</v>
      </c>
      <c r="K183" s="82">
        <f t="shared" ca="1" si="113"/>
        <v>2255153.2816835563</v>
      </c>
      <c r="L183" s="82">
        <f t="shared" ca="1" si="114"/>
        <v>2603050.6607661545</v>
      </c>
      <c r="M183" s="82">
        <f t="shared" ca="1" si="115"/>
        <v>7796706.2898458848</v>
      </c>
      <c r="N183" s="82">
        <f t="shared" ca="1" si="116"/>
        <v>3504580.8830475505</v>
      </c>
      <c r="O183" s="82">
        <f t="shared" ca="1" si="137"/>
        <v>16159491.115343146</v>
      </c>
      <c r="P183" s="10">
        <f ca="1">IF(IF($A183&gt;='key variables'!$B$26,K183*SUMPRODUCT(Z183:AC183,'control variables'!$O$3:$R$3)/J183+F$65*'key variables'!$B$25/scenario!J$65,K183*SUMPRODUCT(Z183:AC183,'control variables'!$O$7:$R$7)/J183+F$65*'key variables'!$B$25/scenario!J$65)&lt;'key variables'!$B$28,0,IF($A183&gt;='key variables'!$B$26,K183*SUMPRODUCT(Z183:AC183,'control variables'!$O$3:$R$3)/J183+F$65*'key variables'!$B$25/scenario!J$65,K183*SUMPRODUCT(Z183:AC183,'control variables'!$O$7:$R$7)/J183+F$65*'key variables'!$B$25/scenario!J$65))</f>
        <v>742.11766435011123</v>
      </c>
      <c r="Q183" s="10">
        <f ca="1">IF(IF($A183&gt;='key variables'!$B$26,L183*SUMPRODUCT(Z183:AC183,'control variables'!$O$4:$R$4)/J183+G$65*'key variables'!$B$25/scenario!J$65,L183*SUMPRODUCT(Z183:AC183,'control variables'!$O$7:$R$7)/J183+G$65*'key variables'!$B$25/scenario!J$65)&lt;'key variables'!$B$28,0,IF($A183&gt;='key variables'!$B$26,L183*SUMPRODUCT(Z183:AC183,'control variables'!$O$4:$R$4)/J183+G$65*'key variables'!$B$25/scenario!J$65,L183*SUMPRODUCT(Z183:AC183,'control variables'!$O$7:$R$7)/J183+G$65*'key variables'!$B$25/scenario!J$65))</f>
        <v>856.60247232092968</v>
      </c>
      <c r="R183" s="10">
        <f ca="1">IF(IF($A183&gt;='key variables'!$B$26,M183*SUMPRODUCT(Z183:AC183,'control variables'!$O$5:$R$5)/J183+H$65*'key variables'!$B$25/scenario!J$65,M183*SUMPRODUCT(Z183:AC183,'control variables'!$O$7:$R$7)/J183+H$65*'key variables'!$B$25/scenario!J$65)&lt;'key variables'!$B$28,0,IF($A183&gt;='key variables'!$B$26,M183*SUMPRODUCT(Z183:AC183,'control variables'!$O$5:$R$5)/J183+H$65*'key variables'!$B$25/scenario!J$65,M183*SUMPRODUCT(Z183:AC183,'control variables'!$O$7:$R$7)/J183+H$65*'key variables'!$B$25/scenario!J$65))</f>
        <v>2565.7118336207855</v>
      </c>
      <c r="S183" s="10">
        <f ca="1">IF(IF($A183&gt;='key variables'!$B$26,N183*SUMPRODUCT(Z183:AC183,'control variables'!$O$6:$R$6)/J183+I$65*'key variables'!$B$25/scenario!J$65,N183*SUMPRODUCT(Z183:AC183,'control variables'!$O$7:$R$7)/J183+I$65*'key variables'!$B$25/scenario!J$65)&lt;'key variables'!$B$28,0,IF($A183&gt;='key variables'!$B$26,N183*SUMPRODUCT(Z183:AC183,'control variables'!$O$6:$R$6)/J183+I$65*'key variables'!$B$25/scenario!J$65,N183*SUMPRODUCT(Z183:AC183,'control variables'!$O$7:$R$7)/J183+I$65*'key variables'!$B$25/scenario!J$65))</f>
        <v>1153.274768760594</v>
      </c>
      <c r="T183" s="10">
        <f t="shared" ca="1" si="109"/>
        <v>5317.7067390524207</v>
      </c>
      <c r="U183" s="82">
        <f ca="1">SUMPRODUCT(P153:P182,'control variables'!AD$7:AD$36)</f>
        <v>1571.6061180702925</v>
      </c>
      <c r="V183" s="82">
        <f ca="1">SUMPRODUCT(Q153:Q182,'control variables'!AE$7:AE$36)</f>
        <v>1814.054227415063</v>
      </c>
      <c r="W183" s="82">
        <f ca="1">SUMPRODUCT(R153:R182,'control variables'!AF$7:AF$36)</f>
        <v>5433.4893354882561</v>
      </c>
      <c r="X183" s="82">
        <f ca="1">SUMPRODUCT(S153:S182,'control variables'!AG$7:AG$36)</f>
        <v>2442.326560152012</v>
      </c>
      <c r="Y183" s="82">
        <f t="shared" ca="1" si="103"/>
        <v>11261.476241125625</v>
      </c>
      <c r="Z183" s="10">
        <f ca="1">IF($A183&gt;='key variables'!$B$26,SUMPRODUCT(P153:P182,'control variables'!V$7:V$36)*$E183,SUMPRODUCT(P153:P182,'control variables'!Z$7:Z$36)*$E183)</f>
        <v>3830.4323328990718</v>
      </c>
      <c r="AA183" s="10">
        <f ca="1">IF($A183&gt;='key variables'!$B$26,SUMPRODUCT(Q153:Q182,'control variables'!W$7:W$36)*$E183,SUMPRODUCT(Q153:Q182,'control variables'!AA$7:AA$36)*$E183)</f>
        <v>4421.344436387667</v>
      </c>
      <c r="AB183" s="10">
        <f ca="1">IF($A183&gt;='key variables'!$B$26,SUMPRODUCT(R153:R182,'control variables'!X$7:X$36)*$E183,SUMPRODUCT(R153:R182,'control variables'!AB$7:AB$36)*$E183)</f>
        <v>13242.893999847376</v>
      </c>
      <c r="AC183" s="10">
        <f ca="1">IF($A183&gt;='key variables'!$B$26,SUMPRODUCT(S153:S182,'control variables'!Y$7:Y$36)*$E183,SUMPRODUCT(S153:S182,'control variables'!AC$7:AC$36)*$E183)</f>
        <v>5952.6152996854207</v>
      </c>
      <c r="AD183" s="10">
        <f t="shared" ca="1" si="104"/>
        <v>27447.286068819536</v>
      </c>
      <c r="AE183" s="82">
        <f ca="1">SUMPRODUCT(P153:P182,'control variables'!AL$7:AL$36)</f>
        <v>5194.8290555915592</v>
      </c>
      <c r="AF183" s="82">
        <f ca="1">SUMPRODUCT(Q153:Q182,'control variables'!AM$7:AM$36)</f>
        <v>5980.5451885801458</v>
      </c>
      <c r="AG183" s="82">
        <f ca="1">SUMPRODUCT(R153:R182,'control variables'!AN$7:AN$36)</f>
        <v>17052.106088369193</v>
      </c>
      <c r="AH183" s="82">
        <f ca="1">SUMPRODUCT(S153:S182,'control variables'!AO$7:AO$36)</f>
        <v>7383.3927924555655</v>
      </c>
      <c r="AI183" s="82">
        <f t="shared" ca="1" si="117"/>
        <v>35610.873124996462</v>
      </c>
      <c r="AJ183" s="10">
        <f ca="1">SUMPRODUCT(P153:P182,'control variables'!AP$7:AP$36)</f>
        <v>4.980046597019177</v>
      </c>
      <c r="AK183" s="10">
        <f ca="1">SUMPRODUCT(Q153:Q182,'control variables'!AQ$7:AQ$36)</f>
        <v>14.370767710454063</v>
      </c>
      <c r="AL183" s="10">
        <f ca="1">SUMPRODUCT(R153:R182,'control variables'!AR$7:AR$36)</f>
        <v>516.52312428694768</v>
      </c>
      <c r="AM183" s="10">
        <f ca="1">SUMPRODUCT(S153:S182,'control variables'!AS$7:AS$36)</f>
        <v>386.9576459026797</v>
      </c>
      <c r="AN183" s="10">
        <f t="shared" ca="1" si="138"/>
        <v>922.83158449710061</v>
      </c>
      <c r="AO183" s="82">
        <f ca="1">SUMPRODUCT(P153:P182,'control variables'!AX$7:AX$36)</f>
        <v>6.7677150399426376</v>
      </c>
      <c r="AP183" s="82">
        <f ca="1">SUMPRODUCT(Q153:Q182,'control variables'!AY$7:AY$36)</f>
        <v>15.623510161977311</v>
      </c>
      <c r="AQ183" s="82">
        <f ca="1">SUMPRODUCT(R153:R182,'control variables'!AZ$7:AZ$36)</f>
        <v>140.38749431811684</v>
      </c>
      <c r="AR183" s="82">
        <f ca="1">SUMPRODUCT(S153:S182,'control variables'!BA$7:BA$36)</f>
        <v>105.17247294689436</v>
      </c>
      <c r="AS183" s="82">
        <f t="shared" ca="1" si="139"/>
        <v>267.95119246693116</v>
      </c>
      <c r="AT183" s="10">
        <f ca="1">SUMPRODUCT(P153:P182,'control variables'!AT$7:AT$36)</f>
        <v>-5.8343754562736327</v>
      </c>
      <c r="AU183" s="10">
        <f ca="1">SUMPRODUCT(Q153:Q182,'control variables'!AU$7:AU$36)</f>
        <v>6.3290138482356282</v>
      </c>
      <c r="AV183" s="10">
        <f ca="1">SUMPRODUCT(R153:R182,'control variables'!AV$7:AV$36)</f>
        <v>2725.3240814644059</v>
      </c>
      <c r="AW183" s="10">
        <f ca="1">SUMPRODUCT(S153:S182,'control variables'!AW$7:AW$36)</f>
        <v>2041.6994734576242</v>
      </c>
      <c r="AX183" s="10">
        <f t="shared" ca="1" si="118"/>
        <v>4767.518193313992</v>
      </c>
      <c r="AY183" s="82">
        <f ca="1">SUMPRODUCT(P153:P182,'control variables'!BB$7:BB$36)</f>
        <v>21.362539585313723</v>
      </c>
      <c r="AZ183" s="82">
        <f ca="1">SUMPRODUCT(Q153:Q182,'control variables'!BC$7:BC$36)</f>
        <v>54.474437847336418</v>
      </c>
      <c r="BA183" s="82">
        <f ca="1">SUMPRODUCT(R153:R182,'control variables'!BD$7:BD$36)</f>
        <v>381.33780928823944</v>
      </c>
      <c r="BB183" s="82">
        <f ca="1">SUMPRODUCT(S153:S182,'control variables'!BE$7:BE$36)</f>
        <v>54.190824884664615</v>
      </c>
      <c r="BC183" s="82">
        <f t="shared" ca="1" si="140"/>
        <v>511.36561160555419</v>
      </c>
      <c r="BD183" s="10">
        <f ca="1">SUMPRODUCT(P153:P182,'control variables'!BF$7:BF$36)</f>
        <v>4.468857209822886</v>
      </c>
      <c r="BE183" s="10">
        <f ca="1">SUMPRODUCT(Q153:Q182,'control variables'!BG$7:BG$36)</f>
        <v>5.1582576702790206</v>
      </c>
      <c r="BF183" s="10">
        <f ca="1">SUMPRODUCT(R153:R182,'control variables'!BH$7:BH$36)</f>
        <v>154.50110375751623</v>
      </c>
      <c r="BG183" s="10">
        <f ca="1">SUMPRODUCT(S153:S182,'control variables'!BI$7:BI$36)</f>
        <v>347.23740673899266</v>
      </c>
      <c r="BH183" s="10">
        <f t="shared" ca="1" si="141"/>
        <v>511.36562537661081</v>
      </c>
      <c r="BI183" s="82">
        <f t="shared" ca="1" si="119"/>
        <v>5210.3572197205995</v>
      </c>
      <c r="BJ183" s="82">
        <f t="shared" ca="1" si="120"/>
        <v>6041.3486402757171</v>
      </c>
      <c r="BK183" s="82">
        <f t="shared" ca="1" si="121"/>
        <v>20158.76797912184</v>
      </c>
      <c r="BL183" s="82">
        <f t="shared" ca="1" si="122"/>
        <v>9479.283090797855</v>
      </c>
      <c r="BM183" s="82">
        <f t="shared" ca="1" si="112"/>
        <v>40889.75692991601</v>
      </c>
      <c r="BN183" s="10">
        <f ca="1">BN182+BI183-INDIRECT(ADDRESS(MAX($D183-'key variables'!$B$9*30,34),scenario!BI$4),TRUE)</f>
        <v>9407137.2945149019</v>
      </c>
      <c r="BO183" s="10">
        <f ca="1">BO182+BJ183-INDIRECT(ADDRESS(MAX($D183-'key variables'!$B$9*30,34),scenario!BJ$4),TRUE)</f>
        <v>10858184.670909584</v>
      </c>
      <c r="BP183" s="10">
        <f ca="1">BP182+BK183-INDIRECT(ADDRESS(MAX($D183-'key variables'!$B$9*30,34),scenario!BK$4),TRUE)</f>
        <v>32406175.273954529</v>
      </c>
      <c r="BQ183" s="10">
        <f ca="1">BQ182+BL183-INDIRECT(ADDRESS(MAX($D183-'key variables'!$B$9*30,34),scenario!BL$4),TRUE)</f>
        <v>14357020.116743002</v>
      </c>
      <c r="BR183" s="10">
        <f t="shared" ca="1" si="111"/>
        <v>67028517.356122009</v>
      </c>
      <c r="BS183" s="82">
        <f t="shared" ca="1" si="123"/>
        <v>27702.270022664481</v>
      </c>
      <c r="BT183" s="82">
        <f t="shared" ca="1" si="124"/>
        <v>32146.182502651456</v>
      </c>
      <c r="BU183" s="82">
        <f t="shared" ca="1" si="125"/>
        <v>110120.5235255359</v>
      </c>
      <c r="BV183" s="82">
        <f t="shared" ca="1" si="126"/>
        <v>53868.268696001011</v>
      </c>
      <c r="BW183" s="82">
        <f t="shared" ca="1" si="142"/>
        <v>223837.24474685284</v>
      </c>
      <c r="BX183" s="10">
        <f t="shared" ca="1" si="127"/>
        <v>118.98158000974809</v>
      </c>
      <c r="BY183" s="10">
        <f t="shared" ca="1" si="128"/>
        <v>274.67319669922483</v>
      </c>
      <c r="BZ183" s="10">
        <f t="shared" ca="1" si="129"/>
        <v>2468.1189720601333</v>
      </c>
      <c r="CA183" s="10">
        <f t="shared" ca="1" si="130"/>
        <v>1849.012100967552</v>
      </c>
      <c r="CB183" s="10">
        <v>0</v>
      </c>
      <c r="CC183" s="82">
        <f t="shared" ca="1" si="131"/>
        <v>-25.46051912866492</v>
      </c>
      <c r="CD183" s="82">
        <f t="shared" ca="1" si="132"/>
        <v>47.39208481112545</v>
      </c>
      <c r="CE183" s="82">
        <f t="shared" ca="1" si="133"/>
        <v>14735.766888656402</v>
      </c>
      <c r="CF183" s="82">
        <f t="shared" ca="1" si="134"/>
        <v>11039.423788967366</v>
      </c>
      <c r="CG183" s="82">
        <f t="shared" ca="1" si="143"/>
        <v>25797.122243306228</v>
      </c>
      <c r="CH183" s="13">
        <f t="shared" ca="1" si="96"/>
        <v>118</v>
      </c>
      <c r="CI183" s="81">
        <f t="shared" ca="1" si="105"/>
        <v>0.11278589151461307</v>
      </c>
      <c r="CJ183" s="81">
        <f t="shared" ca="1" si="106"/>
        <v>0.13018307270299009</v>
      </c>
      <c r="CK183" s="81">
        <f t="shared" ca="1" si="107"/>
        <v>0.3885304587807919</v>
      </c>
      <c r="CL183" s="81">
        <f t="shared" ca="1" si="108"/>
        <v>0.17213199538442525</v>
      </c>
      <c r="CM183" s="89">
        <f t="shared" ca="1" si="97"/>
        <v>0.80363141838282026</v>
      </c>
    </row>
    <row r="184" spans="1:91" x14ac:dyDescent="0.3">
      <c r="A184">
        <v>119</v>
      </c>
      <c r="B184" s="3">
        <f t="shared" si="110"/>
        <v>0.51944444444444449</v>
      </c>
      <c r="C184" s="3">
        <f t="shared" si="98"/>
        <v>3.9666666666666668</v>
      </c>
      <c r="D184" s="4">
        <f t="shared" ca="1" si="135"/>
        <v>184</v>
      </c>
      <c r="E184" s="58">
        <f>(0.5*(COS(B184*2*PI())+1)*('key variables'!$B$4-'key variables'!$B$6)+'key variables'!$B$6)/'key variables'!$B$4</f>
        <v>1</v>
      </c>
      <c r="F184" s="10">
        <f t="shared" ca="1" si="99"/>
        <v>11689250.728556773</v>
      </c>
      <c r="G184" s="10">
        <f t="shared" ca="1" si="100"/>
        <v>13492524.911706068</v>
      </c>
      <c r="H184" s="10">
        <f t="shared" ca="1" si="101"/>
        <v>40310436.375492327</v>
      </c>
      <c r="I184" s="10">
        <f t="shared" ca="1" si="102"/>
        <v>17914315.993717793</v>
      </c>
      <c r="J184" s="10">
        <f t="shared" ca="1" si="136"/>
        <v>83406528.009472966</v>
      </c>
      <c r="K184" s="82">
        <f t="shared" ca="1" si="113"/>
        <v>2254411.1640192061</v>
      </c>
      <c r="L184" s="82">
        <f t="shared" ca="1" si="114"/>
        <v>2602194.0582938325</v>
      </c>
      <c r="M184" s="82">
        <f t="shared" ca="1" si="115"/>
        <v>7794140.5780122615</v>
      </c>
      <c r="N184" s="82">
        <f t="shared" ca="1" si="116"/>
        <v>3503427.6082787905</v>
      </c>
      <c r="O184" s="82">
        <f t="shared" ca="1" si="137"/>
        <v>16154173.408604091</v>
      </c>
      <c r="P184" s="10">
        <f ca="1">IF(IF($A184&gt;='key variables'!$B$26,K184*SUMPRODUCT(Z184:AC184,'control variables'!$O$3:$R$3)/J184+F$65*'key variables'!$B$25/scenario!J$65,K184*SUMPRODUCT(Z184:AC184,'control variables'!$O$7:$R$7)/J184+F$65*'key variables'!$B$25/scenario!J$65)&lt;'key variables'!$B$28,0,IF($A184&gt;='key variables'!$B$26,K184*SUMPRODUCT(Z184:AC184,'control variables'!$O$3:$R$3)/J184+F$65*'key variables'!$B$25/scenario!J$65,K184*SUMPRODUCT(Z184:AC184,'control variables'!$O$7:$R$7)/J184+F$65*'key variables'!$B$25/scenario!J$65))</f>
        <v>638.64675724523499</v>
      </c>
      <c r="Q184" s="10">
        <f ca="1">IF(IF($A184&gt;='key variables'!$B$26,L184*SUMPRODUCT(Z184:AC184,'control variables'!$O$4:$R$4)/J184+G$65*'key variables'!$B$25/scenario!J$65,L184*SUMPRODUCT(Z184:AC184,'control variables'!$O$7:$R$7)/J184+G$65*'key variables'!$B$25/scenario!J$65)&lt;'key variables'!$B$28,0,IF($A184&gt;='key variables'!$B$26,L184*SUMPRODUCT(Z184:AC184,'control variables'!$O$4:$R$4)/J184+G$65*'key variables'!$B$25/scenario!J$65,L184*SUMPRODUCT(Z184:AC184,'control variables'!$O$7:$R$7)/J184+G$65*'key variables'!$B$25/scenario!J$65))</f>
        <v>737.16934318642166</v>
      </c>
      <c r="R184" s="10">
        <f ca="1">IF(IF($A184&gt;='key variables'!$B$26,M184*SUMPRODUCT(Z184:AC184,'control variables'!$O$5:$R$5)/J184+H$65*'key variables'!$B$25/scenario!J$65,M184*SUMPRODUCT(Z184:AC184,'control variables'!$O$7:$R$7)/J184+H$65*'key variables'!$B$25/scenario!J$65)&lt;'key variables'!$B$28,0,IF($A184&gt;='key variables'!$B$26,M184*SUMPRODUCT(Z184:AC184,'control variables'!$O$5:$R$5)/J184+H$65*'key variables'!$B$25/scenario!J$65,M184*SUMPRODUCT(Z184:AC184,'control variables'!$O$7:$R$7)/J184+H$65*'key variables'!$B$25/scenario!J$65))</f>
        <v>2207.9834792809897</v>
      </c>
      <c r="S184" s="10">
        <f ca="1">IF(IF($A184&gt;='key variables'!$B$26,N184*SUMPRODUCT(Z184:AC184,'control variables'!$O$6:$R$6)/J184+I$65*'key variables'!$B$25/scenario!J$65,N184*SUMPRODUCT(Z184:AC184,'control variables'!$O$7:$R$7)/J184+I$65*'key variables'!$B$25/scenario!J$65)&lt;'key variables'!$B$28,0,IF($A184&gt;='key variables'!$B$26,N184*SUMPRODUCT(Z184:AC184,'control variables'!$O$6:$R$6)/J184+I$65*'key variables'!$B$25/scenario!J$65,N184*SUMPRODUCT(Z184:AC184,'control variables'!$O$7:$R$7)/J184+I$65*'key variables'!$B$25/scenario!J$65))</f>
        <v>992.47764426508024</v>
      </c>
      <c r="T184" s="10">
        <f t="shared" ca="1" si="109"/>
        <v>4576.2772239777269</v>
      </c>
      <c r="U184" s="82">
        <f ca="1">SUMPRODUCT(P154:P183,'control variables'!AD$7:AD$36)</f>
        <v>1352.7007418621413</v>
      </c>
      <c r="V184" s="82">
        <f ca="1">SUMPRODUCT(Q154:Q183,'control variables'!AE$7:AE$36)</f>
        <v>1561.3788155874024</v>
      </c>
      <c r="W184" s="82">
        <f ca="1">SUMPRODUCT(R154:R183,'control variables'!AF$7:AF$36)</f>
        <v>4676.6711903868127</v>
      </c>
      <c r="X184" s="82">
        <f ca="1">SUMPRODUCT(S154:S183,'control variables'!AG$7:AG$36)</f>
        <v>2102.1405502313464</v>
      </c>
      <c r="Y184" s="82">
        <f t="shared" ca="1" si="103"/>
        <v>9692.8912980677032</v>
      </c>
      <c r="Z184" s="10">
        <f ca="1">IF($A184&gt;='key variables'!$B$26,SUMPRODUCT(P154:P183,'control variables'!V$7:V$36)*$E184,SUMPRODUCT(P154:P183,'control variables'!Z$7:Z$36)*$E184)</f>
        <v>3297.433257585456</v>
      </c>
      <c r="AA184" s="10">
        <f ca="1">IF($A184&gt;='key variables'!$B$26,SUMPRODUCT(Q154:Q183,'control variables'!W$7:W$36)*$E184,SUMPRODUCT(Q154:Q183,'control variables'!AA$7:AA$36)*$E184)</f>
        <v>3806.1208032751997</v>
      </c>
      <c r="AB184" s="10">
        <f ca="1">IF($A184&gt;='key variables'!$B$26,SUMPRODUCT(R154:R183,'control variables'!X$7:X$36)*$E184,SUMPRODUCT(R154:R183,'control variables'!AB$7:AB$36)*$E184)</f>
        <v>11400.164604585436</v>
      </c>
      <c r="AC184" s="10">
        <f ca="1">IF($A184&gt;='key variables'!$B$26,SUMPRODUCT(S154:S183,'control variables'!Y$7:Y$36)*$E184,SUMPRODUCT(S154:S183,'control variables'!AC$7:AC$36)*$E184)</f>
        <v>5124.3175581537962</v>
      </c>
      <c r="AD184" s="10">
        <f t="shared" ca="1" si="104"/>
        <v>23628.036223599884</v>
      </c>
      <c r="AE184" s="82">
        <f ca="1">SUMPRODUCT(P154:P183,'control variables'!AL$7:AL$36)</f>
        <v>4474.4301670845898</v>
      </c>
      <c r="AF184" s="82">
        <f ca="1">SUMPRODUCT(Q154:Q183,'control variables'!AM$7:AM$36)</f>
        <v>5151.1862124880572</v>
      </c>
      <c r="AG184" s="82">
        <f ca="1">SUMPRODUCT(R154:R183,'control variables'!AN$7:AN$36)</f>
        <v>14687.385682499129</v>
      </c>
      <c r="AH184" s="82">
        <f ca="1">SUMPRODUCT(S154:S183,'control variables'!AO$7:AO$36)</f>
        <v>6359.4923129257959</v>
      </c>
      <c r="AI184" s="82">
        <f t="shared" ca="1" si="117"/>
        <v>30672.494374997572</v>
      </c>
      <c r="AJ184" s="10">
        <f ca="1">SUMPRODUCT(P154:P183,'control variables'!AP$7:AP$36)</f>
        <v>4.2874683453918987</v>
      </c>
      <c r="AK184" s="10">
        <f ca="1">SUMPRODUCT(Q154:Q183,'control variables'!AQ$7:AQ$36)</f>
        <v>12.372215893407738</v>
      </c>
      <c r="AL184" s="10">
        <f ca="1">SUMPRODUCT(R154:R183,'control variables'!AR$7:AR$36)</f>
        <v>444.68992446150088</v>
      </c>
      <c r="AM184" s="10">
        <f ca="1">SUMPRODUCT(S154:S183,'control variables'!AS$7:AS$36)</f>
        <v>333.14319966567115</v>
      </c>
      <c r="AN184" s="10">
        <f t="shared" ca="1" si="138"/>
        <v>794.49280836597165</v>
      </c>
      <c r="AO184" s="82">
        <f ca="1">SUMPRODUCT(P154:P183,'control variables'!AX$7:AX$36)</f>
        <v>5.8270511177932391</v>
      </c>
      <c r="AP184" s="82">
        <f ca="1">SUMPRODUCT(Q154:Q183,'control variables'!AY$7:AY$36)</f>
        <v>13.451954140488676</v>
      </c>
      <c r="AQ184" s="82">
        <f ca="1">SUMPRODUCT(R154:R183,'control variables'!AZ$7:AZ$36)</f>
        <v>120.87463802221623</v>
      </c>
      <c r="AR184" s="82">
        <f ca="1">SUMPRODUCT(S154:S183,'control variables'!BA$7:BA$36)</f>
        <v>90.554252421874139</v>
      </c>
      <c r="AS184" s="82">
        <f t="shared" ca="1" si="139"/>
        <v>230.7078957023723</v>
      </c>
      <c r="AT184" s="10">
        <f ca="1">SUMPRODUCT(P154:P183,'control variables'!AT$7:AT$36)</f>
        <v>-5.0398192727086615</v>
      </c>
      <c r="AU184" s="10">
        <f ca="1">SUMPRODUCT(Q154:Q183,'control variables'!AU$7:AU$36)</f>
        <v>5.4670951858745074</v>
      </c>
      <c r="AV184" s="10">
        <f ca="1">SUMPRODUCT(R154:R183,'control variables'!AV$7:AV$36)</f>
        <v>2354.17499834916</v>
      </c>
      <c r="AW184" s="10">
        <f ca="1">SUMPRODUCT(S154:S183,'control variables'!AW$7:AW$36)</f>
        <v>1763.6500140467258</v>
      </c>
      <c r="AX184" s="10">
        <f t="shared" ca="1" si="118"/>
        <v>4118.2522883090514</v>
      </c>
      <c r="AY184" s="82">
        <f ca="1">SUMPRODUCT(P154:P183,'control variables'!BB$7:BB$36)</f>
        <v>18.427303590371615</v>
      </c>
      <c r="AZ184" s="82">
        <f ca="1">SUMPRODUCT(Q154:Q183,'control variables'!BC$7:BC$36)</f>
        <v>46.989591294557492</v>
      </c>
      <c r="BA184" s="82">
        <f ca="1">SUMPRODUCT(R154:R183,'control variables'!BD$7:BD$36)</f>
        <v>328.94158272607933</v>
      </c>
      <c r="BB184" s="82">
        <f ca="1">SUMPRODUCT(S154:S183,'control variables'!BE$7:BE$36)</f>
        <v>46.74494705905137</v>
      </c>
      <c r="BC184" s="82">
        <f t="shared" ca="1" si="140"/>
        <v>441.10342467005978</v>
      </c>
      <c r="BD184" s="10">
        <f ca="1">SUMPRODUCT(P154:P183,'control variables'!BF$7:BF$36)</f>
        <v>3.8548314060955771</v>
      </c>
      <c r="BE184" s="10">
        <f ca="1">SUMPRODUCT(Q154:Q183,'control variables'!BG$7:BG$36)</f>
        <v>4.4495074992367103</v>
      </c>
      <c r="BF184" s="10">
        <f ca="1">SUMPRODUCT(R154:R183,'control variables'!BH$7:BH$36)</f>
        <v>133.27248535303039</v>
      </c>
      <c r="BG184" s="10">
        <f ca="1">SUMPRODUCT(S154:S183,'control variables'!BI$7:BI$36)</f>
        <v>299.52661229059561</v>
      </c>
      <c r="BH184" s="10">
        <f t="shared" ca="1" si="141"/>
        <v>441.10343654895826</v>
      </c>
      <c r="BI184" s="82">
        <f t="shared" ca="1" si="119"/>
        <v>4487.8176514022525</v>
      </c>
      <c r="BJ184" s="82">
        <f t="shared" ca="1" si="120"/>
        <v>5203.6428989684891</v>
      </c>
      <c r="BK184" s="82">
        <f t="shared" ca="1" si="121"/>
        <v>17370.502263574366</v>
      </c>
      <c r="BL184" s="82">
        <f t="shared" ca="1" si="122"/>
        <v>8169.8872740315737</v>
      </c>
      <c r="BM184" s="82">
        <f t="shared" ca="1" si="112"/>
        <v>35231.85008797668</v>
      </c>
      <c r="BN184" s="10">
        <f ca="1">BN183+BI184-INDIRECT(ADDRESS(MAX($D184-'key variables'!$B$9*30,34),scenario!BI$4),TRUE)</f>
        <v>9411625.1121663041</v>
      </c>
      <c r="BO184" s="10">
        <f ca="1">BO183+BJ184-INDIRECT(ADDRESS(MAX($D184-'key variables'!$B$9*30,34),scenario!BJ$4),TRUE)</f>
        <v>10863388.313808553</v>
      </c>
      <c r="BP184" s="10">
        <f ca="1">BP183+BK184-INDIRECT(ADDRESS(MAX($D184-'key variables'!$B$9*30,34),scenario!BK$4),TRUE)</f>
        <v>32423545.776218105</v>
      </c>
      <c r="BQ184" s="10">
        <f ca="1">BQ183+BL184-INDIRECT(ADDRESS(MAX($D184-'key variables'!$B$9*30,34),scenario!BL$4),TRUE)</f>
        <v>14365190.004017035</v>
      </c>
      <c r="BR184" s="10">
        <f t="shared" ca="1" si="111"/>
        <v>67063749.206209987</v>
      </c>
      <c r="BS184" s="82">
        <f t="shared" ca="1" si="123"/>
        <v>23849.244297101366</v>
      </c>
      <c r="BT184" s="82">
        <f t="shared" ca="1" si="124"/>
        <v>27675.259439370147</v>
      </c>
      <c r="BU184" s="82">
        <f t="shared" ca="1" si="125"/>
        <v>94824.732255889496</v>
      </c>
      <c r="BV184" s="82">
        <f t="shared" ca="1" si="126"/>
        <v>46391.332453943927</v>
      </c>
      <c r="BW184" s="82">
        <f t="shared" ca="1" si="142"/>
        <v>192740.56844630494</v>
      </c>
      <c r="BX184" s="10">
        <f t="shared" ca="1" si="127"/>
        <v>102.52649613107414</v>
      </c>
      <c r="BY184" s="10">
        <f t="shared" ca="1" si="128"/>
        <v>236.6860520459193</v>
      </c>
      <c r="BZ184" s="10">
        <f t="shared" ca="1" si="129"/>
        <v>2126.7795420032403</v>
      </c>
      <c r="CA184" s="10">
        <f t="shared" ca="1" si="130"/>
        <v>1593.2947940397794</v>
      </c>
      <c r="CB184" s="10">
        <v>0</v>
      </c>
      <c r="CC184" s="82">
        <f t="shared" ca="1" si="131"/>
        <v>-21.960282628357596</v>
      </c>
      <c r="CD184" s="82">
        <f t="shared" ca="1" si="132"/>
        <v>40.845251378170005</v>
      </c>
      <c r="CE184" s="82">
        <f t="shared" ca="1" si="133"/>
        <v>12705.407176746528</v>
      </c>
      <c r="CF184" s="82">
        <f t="shared" ca="1" si="134"/>
        <v>9518.3627221644383</v>
      </c>
      <c r="CG184" s="82">
        <f t="shared" ca="1" si="143"/>
        <v>22242.654867660778</v>
      </c>
      <c r="CH184" s="13">
        <f t="shared" ca="1" si="96"/>
        <v>119</v>
      </c>
      <c r="CI184" s="81">
        <f t="shared" ca="1" si="105"/>
        <v>0.11284038955676672</v>
      </c>
      <c r="CJ184" s="81">
        <f t="shared" ca="1" si="106"/>
        <v>0.13024625977207366</v>
      </c>
      <c r="CK184" s="81">
        <f t="shared" ca="1" si="107"/>
        <v>0.38874110396413541</v>
      </c>
      <c r="CL184" s="81">
        <f t="shared" ca="1" si="108"/>
        <v>0.172231003338078</v>
      </c>
      <c r="CM184" s="89">
        <f t="shared" ca="1" si="97"/>
        <v>0.80405875663105375</v>
      </c>
    </row>
    <row r="185" spans="1:91" x14ac:dyDescent="0.3">
      <c r="A185">
        <v>120</v>
      </c>
      <c r="B185" s="3">
        <f t="shared" si="110"/>
        <v>0.52222222222222225</v>
      </c>
      <c r="C185" s="3">
        <f t="shared" si="98"/>
        <v>4</v>
      </c>
      <c r="D185" s="4">
        <f t="shared" ca="1" si="135"/>
        <v>185</v>
      </c>
      <c r="E185" s="58">
        <f>(0.5*(COS(B185*2*PI())+1)*('key variables'!$B$4-'key variables'!$B$6)+'key variables'!$B$6)/'key variables'!$B$4</f>
        <v>1</v>
      </c>
      <c r="F185" s="10">
        <f t="shared" ca="1" si="99"/>
        <v>11689246.873725366</v>
      </c>
      <c r="G185" s="10">
        <f t="shared" ca="1" si="100"/>
        <v>13492520.462198569</v>
      </c>
      <c r="H185" s="10">
        <f t="shared" ca="1" si="101"/>
        <v>40310303.103006974</v>
      </c>
      <c r="I185" s="10">
        <f t="shared" ca="1" si="102"/>
        <v>17914016.467105504</v>
      </c>
      <c r="J185" s="10">
        <f t="shared" ca="1" si="136"/>
        <v>83406086.906036407</v>
      </c>
      <c r="K185" s="82">
        <f t="shared" ca="1" si="113"/>
        <v>2253772.5172619605</v>
      </c>
      <c r="L185" s="82">
        <f t="shared" ca="1" si="114"/>
        <v>2601456.8889506455</v>
      </c>
      <c r="M185" s="82">
        <f t="shared" ca="1" si="115"/>
        <v>7791932.5945329797</v>
      </c>
      <c r="N185" s="82">
        <f t="shared" ca="1" si="116"/>
        <v>3502435.1306345258</v>
      </c>
      <c r="O185" s="82">
        <f t="shared" ca="1" si="137"/>
        <v>16149597.131380111</v>
      </c>
      <c r="P185" s="10">
        <f ca="1">IF(IF($A185&gt;='key variables'!$B$26,K185*SUMPRODUCT(Z185:AC185,'control variables'!$O$3:$R$3)/J185+F$65*'key variables'!$B$25/scenario!J$65,K185*SUMPRODUCT(Z185:AC185,'control variables'!$O$7:$R$7)/J185+F$65*'key variables'!$B$25/scenario!J$65)&lt;'key variables'!$B$28,0,IF($A185&gt;='key variables'!$B$26,K185*SUMPRODUCT(Z185:AC185,'control variables'!$O$3:$R$3)/J185+F$65*'key variables'!$B$25/scenario!J$65,K185*SUMPRODUCT(Z185:AC185,'control variables'!$O$7:$R$7)/J185+F$65*'key variables'!$B$25/scenario!J$65))</f>
        <v>549.59138032381384</v>
      </c>
      <c r="Q185" s="10">
        <f ca="1">IF(IF($A185&gt;='key variables'!$B$26,L185*SUMPRODUCT(Z185:AC185,'control variables'!$O$4:$R$4)/J185+G$65*'key variables'!$B$25/scenario!J$65,L185*SUMPRODUCT(Z185:AC185,'control variables'!$O$7:$R$7)/J185+G$65*'key variables'!$B$25/scenario!J$65)&lt;'key variables'!$B$28,0,IF($A185&gt;='key variables'!$B$26,L185*SUMPRODUCT(Z185:AC185,'control variables'!$O$4:$R$4)/J185+G$65*'key variables'!$B$25/scenario!J$65,L185*SUMPRODUCT(Z185:AC185,'control variables'!$O$7:$R$7)/J185+G$65*'key variables'!$B$25/scenario!J$65))</f>
        <v>634.37559536320248</v>
      </c>
      <c r="R185" s="10">
        <f ca="1">IF(IF($A185&gt;='key variables'!$B$26,M185*SUMPRODUCT(Z185:AC185,'control variables'!$O$5:$R$5)/J185+H$65*'key variables'!$B$25/scenario!J$65,M185*SUMPRODUCT(Z185:AC185,'control variables'!$O$7:$R$7)/J185+H$65*'key variables'!$B$25/scenario!J$65)&lt;'key variables'!$B$28,0,IF($A185&gt;='key variables'!$B$26,M185*SUMPRODUCT(Z185:AC185,'control variables'!$O$5:$R$5)/J185+H$65*'key variables'!$B$25/scenario!J$65,M185*SUMPRODUCT(Z185:AC185,'control variables'!$O$7:$R$7)/J185+H$65*'key variables'!$B$25/scenario!J$65))</f>
        <v>1900.093712750579</v>
      </c>
      <c r="S185" s="10">
        <f ca="1">IF(IF($A185&gt;='key variables'!$B$26,N185*SUMPRODUCT(Z185:AC185,'control variables'!$O$6:$R$6)/J185+I$65*'key variables'!$B$25/scenario!J$65,N185*SUMPRODUCT(Z185:AC185,'control variables'!$O$7:$R$7)/J185+I$65*'key variables'!$B$25/scenario!J$65)&lt;'key variables'!$B$28,0,IF($A185&gt;='key variables'!$B$26,N185*SUMPRODUCT(Z185:AC185,'control variables'!$O$6:$R$6)/J185+I$65*'key variables'!$B$25/scenario!J$65,N185*SUMPRODUCT(Z185:AC185,'control variables'!$O$7:$R$7)/J185+I$65*'key variables'!$B$25/scenario!J$65))</f>
        <v>854.08271828541001</v>
      </c>
      <c r="T185" s="10">
        <f t="shared" ca="1" si="109"/>
        <v>3938.1434067230052</v>
      </c>
      <c r="U185" s="82">
        <f ca="1">SUMPRODUCT(P155:P184,'control variables'!AD$7:AD$36)</f>
        <v>1164.2365412002155</v>
      </c>
      <c r="V185" s="82">
        <f ca="1">SUMPRODUCT(Q155:Q184,'control variables'!AE$7:AE$36)</f>
        <v>1343.8406703764681</v>
      </c>
      <c r="W185" s="82">
        <f ca="1">SUMPRODUCT(R155:R184,'control variables'!AF$7:AF$36)</f>
        <v>4025.0968470168305</v>
      </c>
      <c r="X185" s="82">
        <f ca="1">SUMPRODUCT(S155:S184,'control variables'!AG$7:AG$36)</f>
        <v>1809.26110822484</v>
      </c>
      <c r="Y185" s="82">
        <f t="shared" ca="1" si="103"/>
        <v>8342.4351668183535</v>
      </c>
      <c r="Z185" s="10">
        <f ca="1">IF($A185&gt;='key variables'!$B$26,SUMPRODUCT(P155:P184,'control variables'!V$7:V$36)*$E185,SUMPRODUCT(P155:P184,'control variables'!Z$7:Z$36)*$E185)</f>
        <v>2838.4154760756664</v>
      </c>
      <c r="AA185" s="10">
        <f ca="1">IF($A185&gt;='key variables'!$B$26,SUMPRODUCT(Q155:Q184,'control variables'!W$7:W$36)*$E185,SUMPRODUCT(Q155:Q184,'control variables'!AA$7:AA$36)*$E185)</f>
        <v>3276.2913902738464</v>
      </c>
      <c r="AB185" s="10">
        <f ca="1">IF($A185&gt;='key variables'!$B$26,SUMPRODUCT(R155:R184,'control variables'!X$7:X$36)*$E185,SUMPRODUCT(R155:R184,'control variables'!AB$7:AB$36)*$E185)</f>
        <v>9813.20958325014</v>
      </c>
      <c r="AC185" s="10">
        <f ca="1">IF($A185&gt;='key variables'!$B$26,SUMPRODUCT(S155:S184,'control variables'!Y$7:Y$36)*$E185,SUMPRODUCT(S155:S184,'control variables'!AC$7:AC$36)*$E185)</f>
        <v>4410.9891316012654</v>
      </c>
      <c r="AD185" s="10">
        <f t="shared" ca="1" si="104"/>
        <v>20338.905581200917</v>
      </c>
      <c r="AE185" s="82">
        <f ca="1">SUMPRODUCT(P155:P184,'control variables'!AL$7:AL$36)</f>
        <v>3853.389202130862</v>
      </c>
      <c r="AF185" s="82">
        <f ca="1">SUMPRODUCT(Q155:Q184,'control variables'!AM$7:AM$36)</f>
        <v>4436.2130121923956</v>
      </c>
      <c r="AG185" s="82">
        <f ca="1">SUMPRODUCT(R155:R184,'control variables'!AN$7:AN$36)</f>
        <v>12648.809185315771</v>
      </c>
      <c r="AH185" s="82">
        <f ca="1">SUMPRODUCT(S155:S184,'control variables'!AO$7:AO$36)</f>
        <v>5476.8089107600554</v>
      </c>
      <c r="AI185" s="82">
        <f t="shared" ca="1" si="117"/>
        <v>26415.220310399083</v>
      </c>
      <c r="AJ185" s="10">
        <f ca="1">SUMPRODUCT(P155:P184,'control variables'!AP$7:AP$36)</f>
        <v>3.6909200589786755</v>
      </c>
      <c r="AK185" s="10">
        <f ca="1">SUMPRODUCT(Q155:Q184,'control variables'!AQ$7:AQ$36)</f>
        <v>10.650774801421736</v>
      </c>
      <c r="AL185" s="10">
        <f ca="1">SUMPRODUCT(R155:R184,'control variables'!AR$7:AR$36)</f>
        <v>382.81681169371751</v>
      </c>
      <c r="AM185" s="10">
        <f ca="1">SUMPRODUCT(S155:S184,'control variables'!AS$7:AS$36)</f>
        <v>286.79043647748966</v>
      </c>
      <c r="AN185" s="10">
        <f t="shared" ca="1" si="138"/>
        <v>683.94894303160754</v>
      </c>
      <c r="AO185" s="82">
        <f ca="1">SUMPRODUCT(P155:P184,'control variables'!AX$7:AX$36)</f>
        <v>5.016679408074781</v>
      </c>
      <c r="AP185" s="82">
        <f ca="1">SUMPRODUCT(Q155:Q184,'control variables'!AY$7:AY$36)</f>
        <v>11.581182311733814</v>
      </c>
      <c r="AQ185" s="82">
        <f ca="1">SUMPRODUCT(R155:R184,'control variables'!AZ$7:AZ$36)</f>
        <v>104.06452513740609</v>
      </c>
      <c r="AR185" s="82">
        <f ca="1">SUMPRODUCT(S155:S184,'control variables'!BA$7:BA$36)</f>
        <v>77.960814871049664</v>
      </c>
      <c r="AS185" s="82">
        <f t="shared" ca="1" si="139"/>
        <v>198.62320172826435</v>
      </c>
      <c r="AT185" s="10">
        <f ca="1">SUMPRODUCT(P155:P184,'control variables'!AT$7:AT$36)</f>
        <v>-4.3511205717222294</v>
      </c>
      <c r="AU185" s="10">
        <f ca="1">SUMPRODUCT(Q155:Q184,'control variables'!AU$7:AU$36)</f>
        <v>4.7200086042048159</v>
      </c>
      <c r="AV185" s="10">
        <f ca="1">SUMPRODUCT(R155:R184,'control variables'!AV$7:AV$36)</f>
        <v>2032.4735294021557</v>
      </c>
      <c r="AW185" s="10">
        <f ca="1">SUMPRODUCT(S155:S184,'control variables'!AW$7:AW$36)</f>
        <v>1522.6446509683251</v>
      </c>
      <c r="AX185" s="10">
        <f t="shared" ca="1" si="118"/>
        <v>3555.4870684029634</v>
      </c>
      <c r="AY185" s="82">
        <f ca="1">SUMPRODUCT(P155:P184,'control variables'!BB$7:BB$36)</f>
        <v>15.889857431310718</v>
      </c>
      <c r="AZ185" s="82">
        <f ca="1">SUMPRODUCT(Q155:Q184,'control variables'!BC$7:BC$36)</f>
        <v>40.519108113908274</v>
      </c>
      <c r="BA185" s="82">
        <f ca="1">SUMPRODUCT(R155:R184,'control variables'!BD$7:BD$36)</f>
        <v>283.64621156391843</v>
      </c>
      <c r="BB185" s="82">
        <f ca="1">SUMPRODUCT(S155:S184,'control variables'!BE$7:BE$36)</f>
        <v>40.308151475324692</v>
      </c>
      <c r="BC185" s="82">
        <f t="shared" ca="1" si="140"/>
        <v>380.36332858446207</v>
      </c>
      <c r="BD185" s="10">
        <f ca="1">SUMPRODUCT(P155:P184,'control variables'!BF$7:BF$36)</f>
        <v>3.3240197712161588</v>
      </c>
      <c r="BE185" s="10">
        <f ca="1">SUMPRODUCT(Q155:Q184,'control variables'!BG$7:BG$36)</f>
        <v>3.8368087580302017</v>
      </c>
      <c r="BF185" s="10">
        <f ca="1">SUMPRODUCT(R155:R184,'control variables'!BH$7:BH$36)</f>
        <v>114.9208174375876</v>
      </c>
      <c r="BG185" s="10">
        <f ca="1">SUMPRODUCT(S155:S184,'control variables'!BI$7:BI$36)</f>
        <v>258.28169286079822</v>
      </c>
      <c r="BH185" s="10">
        <f t="shared" ca="1" si="141"/>
        <v>380.36333882763216</v>
      </c>
      <c r="BI185" s="82">
        <f t="shared" ca="1" si="119"/>
        <v>3864.9279389904505</v>
      </c>
      <c r="BJ185" s="82">
        <f t="shared" ca="1" si="120"/>
        <v>4481.4521289105087</v>
      </c>
      <c r="BK185" s="82">
        <f t="shared" ca="1" si="121"/>
        <v>14964.928926281846</v>
      </c>
      <c r="BL185" s="82">
        <f t="shared" ca="1" si="122"/>
        <v>7039.7617132037049</v>
      </c>
      <c r="BM185" s="82">
        <f t="shared" ca="1" si="112"/>
        <v>30351.070707386509</v>
      </c>
      <c r="BN185" s="10">
        <f ca="1">BN184+BI185-INDIRECT(ADDRESS(MAX($D185-'key variables'!$B$9*30,34),scenario!BI$4),TRUE)</f>
        <v>9415490.0401052944</v>
      </c>
      <c r="BO185" s="10">
        <f ca="1">BO184+BJ185-INDIRECT(ADDRESS(MAX($D185-'key variables'!$B$9*30,34),scenario!BJ$4),TRUE)</f>
        <v>10867869.765937464</v>
      </c>
      <c r="BP185" s="10">
        <f ca="1">BP184+BK185-INDIRECT(ADDRESS(MAX($D185-'key variables'!$B$9*30,34),scenario!BK$4),TRUE)</f>
        <v>32438510.705144387</v>
      </c>
      <c r="BQ185" s="10">
        <f ca="1">BQ184+BL185-INDIRECT(ADDRESS(MAX($D185-'key variables'!$B$9*30,34),scenario!BL$4),TRUE)</f>
        <v>14372229.765730238</v>
      </c>
      <c r="BR185" s="10">
        <f t="shared" ca="1" si="111"/>
        <v>67094100.276917376</v>
      </c>
      <c r="BS185" s="82">
        <f t="shared" ca="1" si="123"/>
        <v>20530.583718663514</v>
      </c>
      <c r="BT185" s="82">
        <f t="shared" ca="1" si="124"/>
        <v>23824.346097064808</v>
      </c>
      <c r="BU185" s="82">
        <f t="shared" ca="1" si="125"/>
        <v>81644.97622492064</v>
      </c>
      <c r="BV185" s="82">
        <f t="shared" ca="1" si="126"/>
        <v>39947.371766164833</v>
      </c>
      <c r="BW185" s="82">
        <f t="shared" ca="1" si="142"/>
        <v>165947.2778068138</v>
      </c>
      <c r="BX185" s="10">
        <f t="shared" ca="1" si="127"/>
        <v>88.329298336622045</v>
      </c>
      <c r="BY185" s="10">
        <f t="shared" ca="1" si="128"/>
        <v>203.91131748571462</v>
      </c>
      <c r="BZ185" s="10">
        <f t="shared" ca="1" si="129"/>
        <v>1832.2770381391406</v>
      </c>
      <c r="CA185" s="10">
        <f t="shared" ca="1" si="130"/>
        <v>1372.6657645747064</v>
      </c>
      <c r="CB185" s="10">
        <v>0</v>
      </c>
      <c r="CC185" s="82">
        <f t="shared" ca="1" si="131"/>
        <v>-18.934921405731469</v>
      </c>
      <c r="CD185" s="82">
        <f t="shared" ca="1" si="132"/>
        <v>35.194835263653111</v>
      </c>
      <c r="CE185" s="82">
        <f t="shared" ca="1" si="133"/>
        <v>10951.685933900684</v>
      </c>
      <c r="CF185" s="82">
        <f t="shared" ca="1" si="134"/>
        <v>8204.5476928025528</v>
      </c>
      <c r="CG185" s="82">
        <f t="shared" ca="1" si="143"/>
        <v>19172.493540561158</v>
      </c>
      <c r="CH185" s="13">
        <f t="shared" ca="1" si="96"/>
        <v>120</v>
      </c>
      <c r="CI185" s="81">
        <f t="shared" ca="1" si="105"/>
        <v>0.11288732500677789</v>
      </c>
      <c r="CJ185" s="81">
        <f t="shared" ca="1" si="106"/>
        <v>0.1303006791120771</v>
      </c>
      <c r="CK185" s="81">
        <f t="shared" ca="1" si="107"/>
        <v>0.38892258237326194</v>
      </c>
      <c r="CL185" s="81">
        <f t="shared" ca="1" si="108"/>
        <v>0.17231631765582886</v>
      </c>
      <c r="CM185" s="89">
        <f t="shared" ca="1" si="97"/>
        <v>0.80442690414794582</v>
      </c>
    </row>
    <row r="186" spans="1:91" x14ac:dyDescent="0.3">
      <c r="A186">
        <v>121</v>
      </c>
      <c r="B186" s="3">
        <f t="shared" si="110"/>
        <v>0.52500000000000002</v>
      </c>
      <c r="C186" s="3">
        <f t="shared" si="98"/>
        <v>4.0333333333333332</v>
      </c>
      <c r="D186" s="4">
        <f t="shared" ca="1" si="135"/>
        <v>186</v>
      </c>
      <c r="E186" s="58">
        <f>(0.5*(COS(B186*2*PI())+1)*('key variables'!$B$4-'key variables'!$B$6)+'key variables'!$B$6)/'key variables'!$B$4</f>
        <v>1</v>
      </c>
      <c r="F186" s="10">
        <f t="shared" ca="1" si="99"/>
        <v>11689243.549705595</v>
      </c>
      <c r="G186" s="10">
        <f t="shared" ca="1" si="100"/>
        <v>13492516.625389811</v>
      </c>
      <c r="H186" s="10">
        <f t="shared" ca="1" si="101"/>
        <v>40310188.182189539</v>
      </c>
      <c r="I186" s="10">
        <f t="shared" ca="1" si="102"/>
        <v>17913758.185412642</v>
      </c>
      <c r="J186" s="10">
        <f t="shared" ca="1" si="136"/>
        <v>83405706.542697594</v>
      </c>
      <c r="K186" s="82">
        <f t="shared" ca="1" si="113"/>
        <v>2253222.9258816368</v>
      </c>
      <c r="L186" s="82">
        <f t="shared" ca="1" si="114"/>
        <v>2600822.5133552817</v>
      </c>
      <c r="M186" s="82">
        <f t="shared" ca="1" si="115"/>
        <v>7790032.5008202316</v>
      </c>
      <c r="N186" s="82">
        <f t="shared" ca="1" si="116"/>
        <v>3501581.0479162391</v>
      </c>
      <c r="O186" s="82">
        <f t="shared" ca="1" si="137"/>
        <v>16145658.98797339</v>
      </c>
      <c r="P186" s="10">
        <f ca="1">IF(IF($A186&gt;='key variables'!$B$26,K186*SUMPRODUCT(Z186:AC186,'control variables'!$O$3:$R$3)/J186+F$65*'key variables'!$B$25/scenario!J$65,K186*SUMPRODUCT(Z186:AC186,'control variables'!$O$7:$R$7)/J186+F$65*'key variables'!$B$25/scenario!J$65)&lt;'key variables'!$B$28,0,IF($A186&gt;='key variables'!$B$26,K186*SUMPRODUCT(Z186:AC186,'control variables'!$O$3:$R$3)/J186+F$65*'key variables'!$B$25/scenario!J$65,K186*SUMPRODUCT(Z186:AC186,'control variables'!$O$7:$R$7)/J186+F$65*'key variables'!$B$25/scenario!J$65))</f>
        <v>472.94603095227353</v>
      </c>
      <c r="Q186" s="10">
        <f ca="1">IF(IF($A186&gt;='key variables'!$B$26,L186*SUMPRODUCT(Z186:AC186,'control variables'!$O$4:$R$4)/J186+G$65*'key variables'!$B$25/scenario!J$65,L186*SUMPRODUCT(Z186:AC186,'control variables'!$O$7:$R$7)/J186+G$65*'key variables'!$B$25/scenario!J$65)&lt;'key variables'!$B$28,0,IF($A186&gt;='key variables'!$B$26,L186*SUMPRODUCT(Z186:AC186,'control variables'!$O$4:$R$4)/J186+G$65*'key variables'!$B$25/scenario!J$65,L186*SUMPRODUCT(Z186:AC186,'control variables'!$O$7:$R$7)/J186+G$65*'key variables'!$B$25/scenario!J$65))</f>
        <v>545.90634187756007</v>
      </c>
      <c r="R186" s="10">
        <f ca="1">IF(IF($A186&gt;='key variables'!$B$26,M186*SUMPRODUCT(Z186:AC186,'control variables'!$O$5:$R$5)/J186+H$65*'key variables'!$B$25/scenario!J$65,M186*SUMPRODUCT(Z186:AC186,'control variables'!$O$7:$R$7)/J186+H$65*'key variables'!$B$25/scenario!J$65)&lt;'key variables'!$B$28,0,IF($A186&gt;='key variables'!$B$26,M186*SUMPRODUCT(Z186:AC186,'control variables'!$O$5:$R$5)/J186+H$65*'key variables'!$B$25/scenario!J$65,M186*SUMPRODUCT(Z186:AC186,'control variables'!$O$7:$R$7)/J186+H$65*'key variables'!$B$25/scenario!J$65))</f>
        <v>1635.1089410341278</v>
      </c>
      <c r="S186" s="10">
        <f ca="1">IF(IF($A186&gt;='key variables'!$B$26,N186*SUMPRODUCT(Z186:AC186,'control variables'!$O$6:$R$6)/J186+I$65*'key variables'!$B$25/scenario!J$65,N186*SUMPRODUCT(Z186:AC186,'control variables'!$O$7:$R$7)/J186+I$65*'key variables'!$B$25/scenario!J$65)&lt;'key variables'!$B$28,0,IF($A186&gt;='key variables'!$B$26,N186*SUMPRODUCT(Z186:AC186,'control variables'!$O$6:$R$6)/J186+I$65*'key variables'!$B$25/scenario!J$65,N186*SUMPRODUCT(Z186:AC186,'control variables'!$O$7:$R$7)/J186+I$65*'key variables'!$B$25/scenario!J$65))</f>
        <v>734.97337509190697</v>
      </c>
      <c r="T186" s="10">
        <f t="shared" ca="1" si="109"/>
        <v>3388.9346889558683</v>
      </c>
      <c r="U186" s="82">
        <f ca="1">SUMPRODUCT(P156:P185,'control variables'!AD$7:AD$36)</f>
        <v>1001.9932603154328</v>
      </c>
      <c r="V186" s="82">
        <f ca="1">SUMPRODUCT(Q156:Q185,'control variables'!AE$7:AE$36)</f>
        <v>1156.568486732828</v>
      </c>
      <c r="W186" s="82">
        <f ca="1">SUMPRODUCT(R156:R185,'control variables'!AF$7:AF$36)</f>
        <v>3464.1756808887017</v>
      </c>
      <c r="X186" s="82">
        <f ca="1">SUMPRODUCT(S156:S185,'control variables'!AG$7:AG$36)</f>
        <v>1557.1298206490153</v>
      </c>
      <c r="Y186" s="82">
        <f t="shared" ca="1" si="103"/>
        <v>7179.8672485859779</v>
      </c>
      <c r="Z186" s="10">
        <f ca="1">IF($A186&gt;='key variables'!$B$26,SUMPRODUCT(P156:P185,'control variables'!V$7:V$36)*$E186,SUMPRODUCT(P156:P185,'control variables'!Z$7:Z$36)*$E186)</f>
        <v>2443.1581205525144</v>
      </c>
      <c r="AA186" s="10">
        <f ca="1">IF($A186&gt;='key variables'!$B$26,SUMPRODUCT(Q156:Q185,'control variables'!W$7:W$36)*$E186,SUMPRODUCT(Q156:Q185,'control variables'!AA$7:AA$36)*$E186)</f>
        <v>2820.058579482763</v>
      </c>
      <c r="AB186" s="10">
        <f ca="1">IF($A186&gt;='key variables'!$B$26,SUMPRODUCT(R156:R185,'control variables'!X$7:X$36)*$E186,SUMPRODUCT(R156:R185,'control variables'!AB$7:AB$36)*$E186)</f>
        <v>8446.6924888490848</v>
      </c>
      <c r="AC186" s="10">
        <f ca="1">IF($A186&gt;='key variables'!$B$26,SUMPRODUCT(S156:S185,'control variables'!Y$7:Y$36)*$E186,SUMPRODUCT(S156:S185,'control variables'!AC$7:AC$36)*$E186)</f>
        <v>3796.7464620226124</v>
      </c>
      <c r="AD186" s="10">
        <f t="shared" ca="1" si="104"/>
        <v>17506.655650906974</v>
      </c>
      <c r="AE186" s="82">
        <f ca="1">SUMPRODUCT(P156:P185,'control variables'!AL$7:AL$36)</f>
        <v>3318.143603186119</v>
      </c>
      <c r="AF186" s="82">
        <f ca="1">SUMPRODUCT(Q156:Q185,'control variables'!AM$7:AM$36)</f>
        <v>3820.0116979196669</v>
      </c>
      <c r="AG186" s="82">
        <f ca="1">SUMPRODUCT(R156:R185,'control variables'!AN$7:AN$36)</f>
        <v>10891.857293565959</v>
      </c>
      <c r="AH186" s="82">
        <f ca="1">SUMPRODUCT(S156:S185,'control variables'!AO$7:AO$36)</f>
        <v>4716.0661692470439</v>
      </c>
      <c r="AI186" s="82">
        <f t="shared" ca="1" si="117"/>
        <v>22746.078763918791</v>
      </c>
      <c r="AJ186" s="10">
        <f ca="1">SUMPRODUCT(P156:P185,'control variables'!AP$7:AP$36)</f>
        <v>3.1771611453037254</v>
      </c>
      <c r="AK186" s="10">
        <f ca="1">SUMPRODUCT(Q156:Q185,'control variables'!AQ$7:AQ$36)</f>
        <v>9.1682364629216302</v>
      </c>
      <c r="AL186" s="10">
        <f ca="1">SUMPRODUCT(R156:R185,'control variables'!AR$7:AR$36)</f>
        <v>329.53049116400791</v>
      </c>
      <c r="AM186" s="10">
        <f ca="1">SUMPRODUCT(S156:S185,'control variables'!AS$7:AS$36)</f>
        <v>246.8705409656344</v>
      </c>
      <c r="AN186" s="10">
        <f t="shared" ca="1" si="138"/>
        <v>588.74642973786763</v>
      </c>
      <c r="AO186" s="82">
        <f ca="1">SUMPRODUCT(P156:P185,'control variables'!AX$7:AX$36)</f>
        <v>4.3186704052589331</v>
      </c>
      <c r="AP186" s="82">
        <f ca="1">SUMPRODUCT(Q156:Q185,'control variables'!AY$7:AY$36)</f>
        <v>9.9698037763962066</v>
      </c>
      <c r="AQ186" s="82">
        <f ca="1">SUMPRODUCT(R156:R185,'control variables'!AZ$7:AZ$36)</f>
        <v>89.58523126370379</v>
      </c>
      <c r="AR186" s="82">
        <f ca="1">SUMPRODUCT(S156:S185,'control variables'!BA$7:BA$36)</f>
        <v>67.113529999853199</v>
      </c>
      <c r="AS186" s="82">
        <f t="shared" ca="1" si="139"/>
        <v>170.98723544521212</v>
      </c>
      <c r="AT186" s="10">
        <f ca="1">SUMPRODUCT(P156:P185,'control variables'!AT$7:AT$36)</f>
        <v>-3.7547825514314739</v>
      </c>
      <c r="AU186" s="10">
        <f ca="1">SUMPRODUCT(Q156:Q185,'control variables'!AU$7:AU$36)</f>
        <v>4.0731130423857298</v>
      </c>
      <c r="AV186" s="10">
        <f ca="1">SUMPRODUCT(R156:R185,'control variables'!AV$7:AV$36)</f>
        <v>1753.9151164972</v>
      </c>
      <c r="AW186" s="10">
        <f ca="1">SUMPRODUCT(S156:S185,'control variables'!AW$7:AW$36)</f>
        <v>1313.9602714395451</v>
      </c>
      <c r="AX186" s="10">
        <f t="shared" ca="1" si="118"/>
        <v>3068.1937184276994</v>
      </c>
      <c r="AY186" s="82">
        <f ca="1">SUMPRODUCT(P156:P185,'control variables'!BB$7:BB$36)</f>
        <v>13.697723027764919</v>
      </c>
      <c r="AZ186" s="82">
        <f ca="1">SUMPRODUCT(Q156:Q185,'control variables'!BC$7:BC$36)</f>
        <v>34.929169294037855</v>
      </c>
      <c r="BA186" s="82">
        <f ca="1">SUMPRODUCT(R156:R185,'control variables'!BD$7:BD$36)</f>
        <v>244.51492158900214</v>
      </c>
      <c r="BB186" s="82">
        <f ca="1">SUMPRODUCT(S156:S185,'control variables'!BE$7:BE$36)</f>
        <v>34.747315830677493</v>
      </c>
      <c r="BC186" s="82">
        <f t="shared" ca="1" si="140"/>
        <v>327.88912974148241</v>
      </c>
      <c r="BD186" s="10">
        <f ca="1">SUMPRODUCT(P156:P185,'control variables'!BF$7:BF$36)</f>
        <v>2.8654443478652198</v>
      </c>
      <c r="BE186" s="10">
        <f ca="1">SUMPRODUCT(Q156:Q185,'control variables'!BG$7:BG$36)</f>
        <v>3.3074899447770072</v>
      </c>
      <c r="BF186" s="10">
        <f ca="1">SUMPRODUCT(R156:R185,'control variables'!BH$7:BH$36)</f>
        <v>99.06656080391042</v>
      </c>
      <c r="BG186" s="10">
        <f ca="1">SUMPRODUCT(S156:S185,'control variables'!BI$7:BI$36)</f>
        <v>222.64964347497164</v>
      </c>
      <c r="BH186" s="10">
        <f t="shared" ca="1" si="141"/>
        <v>327.88913857152431</v>
      </c>
      <c r="BI186" s="82">
        <f t="shared" ca="1" si="119"/>
        <v>3328.0865436624522</v>
      </c>
      <c r="BJ186" s="82">
        <f t="shared" ca="1" si="120"/>
        <v>3859.0139802560902</v>
      </c>
      <c r="BK186" s="82">
        <f t="shared" ca="1" si="121"/>
        <v>12890.287331652162</v>
      </c>
      <c r="BL186" s="82">
        <f t="shared" ca="1" si="122"/>
        <v>6064.7737565172665</v>
      </c>
      <c r="BM186" s="82">
        <f t="shared" ca="1" si="112"/>
        <v>26142.16161208797</v>
      </c>
      <c r="BN186" s="10">
        <f ca="1">BN185+BI186-INDIRECT(ADDRESS(MAX($D186-'key variables'!$B$9*30,34),scenario!BI$4),TRUE)</f>
        <v>9418818.1266489569</v>
      </c>
      <c r="BO186" s="10">
        <f ca="1">BO185+BJ186-INDIRECT(ADDRESS(MAX($D186-'key variables'!$B$9*30,34),scenario!BJ$4),TRUE)</f>
        <v>10871728.779917721</v>
      </c>
      <c r="BP186" s="10">
        <f ca="1">BP185+BK186-INDIRECT(ADDRESS(MAX($D186-'key variables'!$B$9*30,34),scenario!BK$4),TRUE)</f>
        <v>32451400.992476039</v>
      </c>
      <c r="BQ186" s="10">
        <f ca="1">BQ185+BL186-INDIRECT(ADDRESS(MAX($D186-'key variables'!$B$9*30,34),scenario!BL$4),TRUE)</f>
        <v>14378294.539486755</v>
      </c>
      <c r="BR186" s="10">
        <f t="shared" ca="1" si="111"/>
        <v>67120242.438529462</v>
      </c>
      <c r="BS186" s="82">
        <f t="shared" ca="1" si="123"/>
        <v>17672.577761605469</v>
      </c>
      <c r="BT186" s="82">
        <f t="shared" ca="1" si="124"/>
        <v>20507.930968741497</v>
      </c>
      <c r="BU186" s="82">
        <f t="shared" ca="1" si="125"/>
        <v>70290.731273498692</v>
      </c>
      <c r="BV186" s="82">
        <f t="shared" ca="1" si="126"/>
        <v>34394.921741264501</v>
      </c>
      <c r="BW186" s="82">
        <f t="shared" ca="1" si="142"/>
        <v>142866.16174511015</v>
      </c>
      <c r="BX186" s="10">
        <f t="shared" ca="1" si="127"/>
        <v>76.084801366250829</v>
      </c>
      <c r="BY186" s="10">
        <f t="shared" ca="1" si="128"/>
        <v>175.64446202329597</v>
      </c>
      <c r="BZ186" s="10">
        <f t="shared" ca="1" si="129"/>
        <v>1578.2807870099318</v>
      </c>
      <c r="CA186" s="10">
        <f t="shared" ca="1" si="130"/>
        <v>1182.3823352689105</v>
      </c>
      <c r="CB186" s="10">
        <v>0</v>
      </c>
      <c r="CC186" s="82">
        <f t="shared" ca="1" si="131"/>
        <v>-16.321648114255204</v>
      </c>
      <c r="CD186" s="82">
        <f t="shared" ca="1" si="132"/>
        <v>30.320154907792812</v>
      </c>
      <c r="CE186" s="82">
        <f t="shared" ca="1" si="133"/>
        <v>9437.7160773037904</v>
      </c>
      <c r="CF186" s="82">
        <f t="shared" ca="1" si="134"/>
        <v>7070.3444323287886</v>
      </c>
      <c r="CG186" s="82">
        <f t="shared" ca="1" si="143"/>
        <v>16522.059016426116</v>
      </c>
      <c r="CH186" s="13">
        <f t="shared" ca="1" si="96"/>
        <v>121</v>
      </c>
      <c r="CI186" s="81">
        <f t="shared" ca="1" si="105"/>
        <v>0.11292774220223425</v>
      </c>
      <c r="CJ186" s="81">
        <f t="shared" ca="1" si="106"/>
        <v>0.13034754132023563</v>
      </c>
      <c r="CK186" s="81">
        <f t="shared" ca="1" si="107"/>
        <v>0.38907890524089389</v>
      </c>
      <c r="CL186" s="81">
        <f t="shared" ca="1" si="108"/>
        <v>0.17238981762148523</v>
      </c>
      <c r="CM186" s="89">
        <f t="shared" ca="1" si="97"/>
        <v>0.804744006384849</v>
      </c>
    </row>
    <row r="187" spans="1:91" x14ac:dyDescent="0.3">
      <c r="A187">
        <v>122</v>
      </c>
      <c r="B187" s="3">
        <f t="shared" si="110"/>
        <v>0.52777777777777779</v>
      </c>
      <c r="C187" s="3">
        <f t="shared" si="98"/>
        <v>4.0666666666666664</v>
      </c>
      <c r="D187" s="4">
        <f t="shared" ca="1" si="135"/>
        <v>187</v>
      </c>
      <c r="E187" s="58">
        <f>(0.5*(COS(B187*2*PI())+1)*('key variables'!$B$4-'key variables'!$B$6)+'key variables'!$B$6)/'key variables'!$B$4</f>
        <v>1</v>
      </c>
      <c r="F187" s="10">
        <f t="shared" ca="1" si="99"/>
        <v>11689240.684261248</v>
      </c>
      <c r="G187" s="10">
        <f t="shared" ca="1" si="100"/>
        <v>13492513.317899866</v>
      </c>
      <c r="H187" s="10">
        <f t="shared" ca="1" si="101"/>
        <v>40310089.115628734</v>
      </c>
      <c r="I187" s="10">
        <f t="shared" ca="1" si="102"/>
        <v>17913535.535769168</v>
      </c>
      <c r="J187" s="10">
        <f t="shared" ca="1" si="136"/>
        <v>83405378.653559014</v>
      </c>
      <c r="K187" s="82">
        <f t="shared" ca="1" si="113"/>
        <v>2252749.9798506852</v>
      </c>
      <c r="L187" s="82">
        <f t="shared" ca="1" si="114"/>
        <v>2600276.6070134039</v>
      </c>
      <c r="M187" s="82">
        <f t="shared" ca="1" si="115"/>
        <v>7788397.3918791972</v>
      </c>
      <c r="N187" s="82">
        <f t="shared" ca="1" si="116"/>
        <v>3500846.0745411492</v>
      </c>
      <c r="O187" s="82">
        <f t="shared" ca="1" si="137"/>
        <v>16142270.053284436</v>
      </c>
      <c r="P187" s="10">
        <f ca="1">IF(IF($A187&gt;='key variables'!$B$26,K187*SUMPRODUCT(Z187:AC187,'control variables'!$O$3:$R$3)/J187+F$65*'key variables'!$B$25/scenario!J$65,K187*SUMPRODUCT(Z187:AC187,'control variables'!$O$7:$R$7)/J187+F$65*'key variables'!$B$25/scenario!J$65)&lt;'key variables'!$B$28,0,IF($A187&gt;='key variables'!$B$26,K187*SUMPRODUCT(Z187:AC187,'control variables'!$O$3:$R$3)/J187+F$65*'key variables'!$B$25/scenario!J$65,K187*SUMPRODUCT(Z187:AC187,'control variables'!$O$7:$R$7)/J187+F$65*'key variables'!$B$25/scenario!J$65))</f>
        <v>406.98347360169282</v>
      </c>
      <c r="Q187" s="10">
        <f ca="1">IF(IF($A187&gt;='key variables'!$B$26,L187*SUMPRODUCT(Z187:AC187,'control variables'!$O$4:$R$4)/J187+G$65*'key variables'!$B$25/scenario!J$65,L187*SUMPRODUCT(Z187:AC187,'control variables'!$O$7:$R$7)/J187+G$65*'key variables'!$B$25/scenario!J$65)&lt;'key variables'!$B$28,0,IF($A187&gt;='key variables'!$B$26,L187*SUMPRODUCT(Z187:AC187,'control variables'!$O$4:$R$4)/J187+G$65*'key variables'!$B$25/scenario!J$65,L187*SUMPRODUCT(Z187:AC187,'control variables'!$O$7:$R$7)/J187+G$65*'key variables'!$B$25/scenario!J$65))</f>
        <v>469.76789049519044</v>
      </c>
      <c r="R187" s="10">
        <f ca="1">IF(IF($A187&gt;='key variables'!$B$26,M187*SUMPRODUCT(Z187:AC187,'control variables'!$O$5:$R$5)/J187+H$65*'key variables'!$B$25/scenario!J$65,M187*SUMPRODUCT(Z187:AC187,'control variables'!$O$7:$R$7)/J187+H$65*'key variables'!$B$25/scenario!J$65)&lt;'key variables'!$B$28,0,IF($A187&gt;='key variables'!$B$26,M187*SUMPRODUCT(Z187:AC187,'control variables'!$O$5:$R$5)/J187+H$65*'key variables'!$B$25/scenario!J$65,M187*SUMPRODUCT(Z187:AC187,'control variables'!$O$7:$R$7)/J187+H$65*'key variables'!$B$25/scenario!J$65))</f>
        <v>1407.057619659797</v>
      </c>
      <c r="S187" s="10">
        <f ca="1">IF(IF($A187&gt;='key variables'!$B$26,N187*SUMPRODUCT(Z187:AC187,'control variables'!$O$6:$R$6)/J187+I$65*'key variables'!$B$25/scenario!J$65,N187*SUMPRODUCT(Z187:AC187,'control variables'!$O$7:$R$7)/J187+I$65*'key variables'!$B$25/scenario!J$65)&lt;'key variables'!$B$28,0,IF($A187&gt;='key variables'!$B$26,N187*SUMPRODUCT(Z187:AC187,'control variables'!$O$6:$R$6)/J187+I$65*'key variables'!$B$25/scenario!J$65,N187*SUMPRODUCT(Z187:AC187,'control variables'!$O$7:$R$7)/J187+I$65*'key variables'!$B$25/scenario!J$65))</f>
        <v>632.46543500404084</v>
      </c>
      <c r="T187" s="10">
        <f t="shared" ca="1" si="109"/>
        <v>2916.2744187607213</v>
      </c>
      <c r="U187" s="82">
        <f ca="1">SUMPRODUCT(P157:P186,'control variables'!AD$7:AD$36)</f>
        <v>862.33234875925052</v>
      </c>
      <c r="V187" s="82">
        <f ca="1">SUMPRODUCT(Q157:Q186,'control variables'!AE$7:AE$36)</f>
        <v>995.36240328730401</v>
      </c>
      <c r="W187" s="82">
        <f ca="1">SUMPRODUCT(R157:R186,'control variables'!AF$7:AF$36)</f>
        <v>2981.3281882505075</v>
      </c>
      <c r="X187" s="82">
        <f ca="1">SUMPRODUCT(S157:S186,'control variables'!AG$7:AG$36)</f>
        <v>1340.0922628368035</v>
      </c>
      <c r="Y187" s="82">
        <f t="shared" ca="1" si="103"/>
        <v>6179.1152031338652</v>
      </c>
      <c r="Z187" s="10">
        <f ca="1">IF($A187&gt;='key variables'!$B$26,SUMPRODUCT(P157:P186,'control variables'!V$7:V$36)*$E187,SUMPRODUCT(P157:P186,'control variables'!Z$7:Z$36)*$E187)</f>
        <v>2102.8399729059956</v>
      </c>
      <c r="AA187" s="10">
        <f ca="1">IF($A187&gt;='key variables'!$B$26,SUMPRODUCT(Q157:Q186,'control variables'!W$7:W$36)*$E187,SUMPRODUCT(Q157:Q186,'control variables'!AA$7:AA$36)*$E187)</f>
        <v>2427.2403234923522</v>
      </c>
      <c r="AB187" s="10">
        <f ca="1">IF($A187&gt;='key variables'!$B$26,SUMPRODUCT(R157:R186,'control variables'!X$7:X$36)*$E187,SUMPRODUCT(R157:R186,'control variables'!AB$7:AB$36)*$E187)</f>
        <v>7270.1158615062686</v>
      </c>
      <c r="AC187" s="10">
        <f ca="1">IF($A187&gt;='key variables'!$B$26,SUMPRODUCT(S157:S186,'control variables'!Y$7:Y$36)*$E187,SUMPRODUCT(S157:S186,'control variables'!AC$7:AC$36)*$E187)</f>
        <v>3267.8810921681211</v>
      </c>
      <c r="AD187" s="10">
        <f t="shared" ca="1" si="104"/>
        <v>15068.077250072738</v>
      </c>
      <c r="AE187" s="82">
        <f ca="1">SUMPRODUCT(P157:P186,'control variables'!AL$7:AL$36)</f>
        <v>2856.9454059206432</v>
      </c>
      <c r="AF187" s="82">
        <f ca="1">SUMPRODUCT(Q157:Q186,'control variables'!AM$7:AM$36)</f>
        <v>3289.0574297192475</v>
      </c>
      <c r="AG187" s="82">
        <f ca="1">SUMPRODUCT(R157:R186,'control variables'!AN$7:AN$36)</f>
        <v>9377.9671340677378</v>
      </c>
      <c r="AH187" s="82">
        <f ca="1">SUMPRODUCT(S157:S186,'control variables'!AO$7:AO$36)</f>
        <v>4060.5667468130828</v>
      </c>
      <c r="AI187" s="82">
        <f t="shared" ca="1" si="117"/>
        <v>19584.53671652071</v>
      </c>
      <c r="AJ187" s="10">
        <f ca="1">SUMPRODUCT(P157:P186,'control variables'!AP$7:AP$36)</f>
        <v>2.7347573617842782</v>
      </c>
      <c r="AK187" s="10">
        <f ca="1">SUMPRODUCT(Q157:Q186,'control variables'!AQ$7:AQ$36)</f>
        <v>7.8916054348124947</v>
      </c>
      <c r="AL187" s="10">
        <f ca="1">SUMPRODUCT(R157:R186,'control variables'!AR$7:AR$36)</f>
        <v>283.64502001267221</v>
      </c>
      <c r="AM187" s="10">
        <f ca="1">SUMPRODUCT(S157:S186,'control variables'!AS$7:AS$36)</f>
        <v>212.49505405521248</v>
      </c>
      <c r="AN187" s="10">
        <f t="shared" ca="1" si="138"/>
        <v>506.76643686448142</v>
      </c>
      <c r="AO187" s="82">
        <f ca="1">SUMPRODUCT(P157:P186,'control variables'!AX$7:AX$36)</f>
        <v>3.717531561699166</v>
      </c>
      <c r="AP187" s="82">
        <f ca="1">SUMPRODUCT(Q157:Q186,'control variables'!AY$7:AY$36)</f>
        <v>8.5820534388472893</v>
      </c>
      <c r="AQ187" s="82">
        <f ca="1">SUMPRODUCT(R157:R186,'control variables'!AZ$7:AZ$36)</f>
        <v>77.115383540126857</v>
      </c>
      <c r="AR187" s="82">
        <f ca="1">SUMPRODUCT(S157:S186,'control variables'!BA$7:BA$36)</f>
        <v>57.771638624628785</v>
      </c>
      <c r="AS187" s="82">
        <f t="shared" ca="1" si="139"/>
        <v>147.18660716530209</v>
      </c>
      <c r="AT187" s="10">
        <f ca="1">SUMPRODUCT(P157:P186,'control variables'!AT$7:AT$36)</f>
        <v>-3.2388713764455628</v>
      </c>
      <c r="AU187" s="10">
        <f ca="1">SUMPRODUCT(Q157:Q186,'control variables'!AU$7:AU$36)</f>
        <v>3.5134629143785734</v>
      </c>
      <c r="AV187" s="10">
        <f ca="1">SUMPRODUCT(R157:R186,'control variables'!AV$7:AV$36)</f>
        <v>1512.9252865448229</v>
      </c>
      <c r="AW187" s="10">
        <f ca="1">SUMPRODUCT(S157:S186,'control variables'!AW$7:AW$36)</f>
        <v>1133.4207120275769</v>
      </c>
      <c r="AX187" s="10">
        <f t="shared" ca="1" si="118"/>
        <v>2646.6205901103331</v>
      </c>
      <c r="AY187" s="82">
        <f ca="1">SUMPRODUCT(P157:P186,'control variables'!BB$7:BB$36)</f>
        <v>11.804972945592718</v>
      </c>
      <c r="AZ187" s="82">
        <f ca="1">SUMPRODUCT(Q157:Q186,'control variables'!BC$7:BC$36)</f>
        <v>30.102659959786497</v>
      </c>
      <c r="BA187" s="82">
        <f ca="1">SUMPRODUCT(R157:R186,'control variables'!BD$7:BD$36)</f>
        <v>210.72787267643312</v>
      </c>
      <c r="BB187" s="82">
        <f ca="1">SUMPRODUCT(S157:S186,'control variables'!BE$7:BE$36)</f>
        <v>29.945934990922712</v>
      </c>
      <c r="BC187" s="82">
        <f t="shared" ca="1" si="140"/>
        <v>282.58144057273506</v>
      </c>
      <c r="BD187" s="10">
        <f ca="1">SUMPRODUCT(P157:P186,'control variables'!BF$7:BF$36)</f>
        <v>2.4694975168562752</v>
      </c>
      <c r="BE187" s="10">
        <f ca="1">SUMPRODUCT(Q157:Q186,'control variables'!BG$7:BG$36)</f>
        <v>2.8504612946815806</v>
      </c>
      <c r="BF187" s="10">
        <f ca="1">SUMPRODUCT(R157:R186,'control variables'!BH$7:BH$36)</f>
        <v>85.377552731397486</v>
      </c>
      <c r="BG187" s="10">
        <f ca="1">SUMPRODUCT(S157:S186,'control variables'!BI$7:BI$36)</f>
        <v>191.88393663970734</v>
      </c>
      <c r="BH187" s="10">
        <f t="shared" ca="1" si="141"/>
        <v>282.5814481826427</v>
      </c>
      <c r="BI187" s="82">
        <f t="shared" ca="1" si="119"/>
        <v>2865.5115074897903</v>
      </c>
      <c r="BJ187" s="82">
        <f t="shared" ca="1" si="120"/>
        <v>3322.6735525934128</v>
      </c>
      <c r="BK187" s="82">
        <f t="shared" ca="1" si="121"/>
        <v>11101.620293288994</v>
      </c>
      <c r="BL187" s="82">
        <f t="shared" ca="1" si="122"/>
        <v>5223.9333938315831</v>
      </c>
      <c r="BM187" s="82">
        <f t="shared" ca="1" si="112"/>
        <v>22513.738747203781</v>
      </c>
      <c r="BN187" s="10">
        <f ca="1">BN186+BI187-INDIRECT(ADDRESS(MAX($D187-'key variables'!$B$9*30,34),scenario!BI$4),TRUE)</f>
        <v>9421683.6381564476</v>
      </c>
      <c r="BO187" s="10">
        <f ca="1">BO186+BJ187-INDIRECT(ADDRESS(MAX($D187-'key variables'!$B$9*30,34),scenario!BJ$4),TRUE)</f>
        <v>10875051.453470314</v>
      </c>
      <c r="BP187" s="10">
        <f ca="1">BP186+BK187-INDIRECT(ADDRESS(MAX($D187-'key variables'!$B$9*30,34),scenario!BK$4),TRUE)</f>
        <v>32462502.612769328</v>
      </c>
      <c r="BQ187" s="10">
        <f ca="1">BQ186+BL187-INDIRECT(ADDRESS(MAX($D187-'key variables'!$B$9*30,34),scenario!BL$4),TRUE)</f>
        <v>14383518.472880587</v>
      </c>
      <c r="BR187" s="10">
        <f t="shared" ca="1" si="111"/>
        <v>67142756.177276671</v>
      </c>
      <c r="BS187" s="82">
        <f t="shared" ca="1" si="123"/>
        <v>15211.580230200514</v>
      </c>
      <c r="BT187" s="82">
        <f t="shared" ca="1" si="124"/>
        <v>17652.174845348592</v>
      </c>
      <c r="BU187" s="82">
        <f t="shared" ca="1" si="125"/>
        <v>60510.791047138096</v>
      </c>
      <c r="BV187" s="82">
        <f t="shared" ca="1" si="126"/>
        <v>29611.569845797254</v>
      </c>
      <c r="BW187" s="82">
        <f t="shared" ca="1" si="142"/>
        <v>122986.11596848446</v>
      </c>
      <c r="BX187" s="10">
        <f t="shared" ca="1" si="127"/>
        <v>65.527862465500988</v>
      </c>
      <c r="BY187" s="10">
        <f t="shared" ca="1" si="128"/>
        <v>151.27339420767515</v>
      </c>
      <c r="BZ187" s="10">
        <f t="shared" ca="1" si="129"/>
        <v>1359.2907451422279</v>
      </c>
      <c r="CA187" s="10">
        <f t="shared" ca="1" si="130"/>
        <v>1018.3241022629093</v>
      </c>
      <c r="CB187" s="10">
        <v>0</v>
      </c>
      <c r="CC187" s="82">
        <f t="shared" ca="1" si="131"/>
        <v>-14.065550937724527</v>
      </c>
      <c r="CD187" s="82">
        <f t="shared" ca="1" si="132"/>
        <v>26.116243989379448</v>
      </c>
      <c r="CE187" s="82">
        <f t="shared" ca="1" si="133"/>
        <v>8131.3204272315124</v>
      </c>
      <c r="CF187" s="82">
        <f t="shared" ca="1" si="134"/>
        <v>6091.647135731796</v>
      </c>
      <c r="CG187" s="82">
        <f t="shared" ca="1" si="143"/>
        <v>14235.018256014962</v>
      </c>
      <c r="CH187" s="13">
        <f t="shared" ca="1" si="96"/>
        <v>122</v>
      </c>
      <c r="CI187" s="81">
        <f t="shared" ca="1" si="105"/>
        <v>0.11296254258722692</v>
      </c>
      <c r="CJ187" s="81">
        <f t="shared" ca="1" si="106"/>
        <v>0.13038789139297627</v>
      </c>
      <c r="CK187" s="81">
        <f t="shared" ca="1" si="107"/>
        <v>0.38921353918443136</v>
      </c>
      <c r="CL187" s="81">
        <f t="shared" ca="1" si="108"/>
        <v>0.17245312838426666</v>
      </c>
      <c r="CM187" s="89">
        <f t="shared" ca="1" si="97"/>
        <v>0.80501710154890116</v>
      </c>
    </row>
    <row r="188" spans="1:91" x14ac:dyDescent="0.3">
      <c r="A188">
        <v>123</v>
      </c>
      <c r="B188" s="3">
        <f t="shared" si="110"/>
        <v>0.53055555555555556</v>
      </c>
      <c r="C188" s="3">
        <f t="shared" si="98"/>
        <v>4.0999999999999996</v>
      </c>
      <c r="D188" s="4">
        <f t="shared" ca="1" si="135"/>
        <v>188</v>
      </c>
      <c r="E188" s="58">
        <f>(0.5*(COS(B188*2*PI())+1)*('key variables'!$B$4-'key variables'!$B$6)+'key variables'!$B$6)/'key variables'!$B$4</f>
        <v>1</v>
      </c>
      <c r="F188" s="10">
        <f t="shared" ca="1" si="99"/>
        <v>11689238.214763731</v>
      </c>
      <c r="G188" s="10">
        <f t="shared" ca="1" si="100"/>
        <v>13492510.467438571</v>
      </c>
      <c r="H188" s="10">
        <f t="shared" ca="1" si="101"/>
        <v>40310003.738076001</v>
      </c>
      <c r="I188" s="10">
        <f t="shared" ca="1" si="102"/>
        <v>17913343.651832528</v>
      </c>
      <c r="J188" s="10">
        <f t="shared" ca="1" si="136"/>
        <v>83405096.072110832</v>
      </c>
      <c r="K188" s="82">
        <f t="shared" ca="1" si="113"/>
        <v>2252342.9963770825</v>
      </c>
      <c r="L188" s="82">
        <f t="shared" ca="1" si="114"/>
        <v>2599806.8391229087</v>
      </c>
      <c r="M188" s="82">
        <f t="shared" ca="1" si="115"/>
        <v>7786990.3342595352</v>
      </c>
      <c r="N188" s="82">
        <f t="shared" ca="1" si="116"/>
        <v>3500213.6091061444</v>
      </c>
      <c r="O188" s="82">
        <f t="shared" ca="1" si="137"/>
        <v>16139353.778865671</v>
      </c>
      <c r="P188" s="10">
        <f ca="1">IF(IF($A188&gt;='key variables'!$B$26,K188*SUMPRODUCT(Z188:AC188,'control variables'!$O$3:$R$3)/J188+F$65*'key variables'!$B$25/scenario!J$65,K188*SUMPRODUCT(Z188:AC188,'control variables'!$O$7:$R$7)/J188+F$65*'key variables'!$B$25/scenario!J$65)&lt;'key variables'!$B$28,0,IF($A188&gt;='key variables'!$B$26,K188*SUMPRODUCT(Z188:AC188,'control variables'!$O$3:$R$3)/J188+F$65*'key variables'!$B$25/scenario!J$65,K188*SUMPRODUCT(Z188:AC188,'control variables'!$O$7:$R$7)/J188+F$65*'key variables'!$B$25/scenario!J$65))</f>
        <v>350.21632196863317</v>
      </c>
      <c r="Q188" s="10">
        <f ca="1">IF(IF($A188&gt;='key variables'!$B$26,L188*SUMPRODUCT(Z188:AC188,'control variables'!$O$4:$R$4)/J188+G$65*'key variables'!$B$25/scenario!J$65,L188*SUMPRODUCT(Z188:AC188,'control variables'!$O$7:$R$7)/J188+G$65*'key variables'!$B$25/scenario!J$65)&lt;'key variables'!$B$28,0,IF($A188&gt;='key variables'!$B$26,L188*SUMPRODUCT(Z188:AC188,'control variables'!$O$4:$R$4)/J188+G$65*'key variables'!$B$25/scenario!J$65,L188*SUMPRODUCT(Z188:AC188,'control variables'!$O$7:$R$7)/J188+G$65*'key variables'!$B$25/scenario!J$65))</f>
        <v>404.2433992029915</v>
      </c>
      <c r="R188" s="10">
        <f ca="1">IF(IF($A188&gt;='key variables'!$B$26,M188*SUMPRODUCT(Z188:AC188,'control variables'!$O$5:$R$5)/J188+H$65*'key variables'!$B$25/scenario!J$65,M188*SUMPRODUCT(Z188:AC188,'control variables'!$O$7:$R$7)/J188+H$65*'key variables'!$B$25/scenario!J$65)&lt;'key variables'!$B$28,0,IF($A188&gt;='key variables'!$B$26,M188*SUMPRODUCT(Z188:AC188,'control variables'!$O$5:$R$5)/J188+H$65*'key variables'!$B$25/scenario!J$65,M188*SUMPRODUCT(Z188:AC188,'control variables'!$O$7:$R$7)/J188+H$65*'key variables'!$B$25/scenario!J$65))</f>
        <v>1210.7974311444973</v>
      </c>
      <c r="S188" s="10">
        <f ca="1">IF(IF($A188&gt;='key variables'!$B$26,N188*SUMPRODUCT(Z188:AC188,'control variables'!$O$6:$R$6)/J188+I$65*'key variables'!$B$25/scenario!J$65,N188*SUMPRODUCT(Z188:AC188,'control variables'!$O$7:$R$7)/J188+I$65*'key variables'!$B$25/scenario!J$65)&lt;'key variables'!$B$28,0,IF($A188&gt;='key variables'!$B$26,N188*SUMPRODUCT(Z188:AC188,'control variables'!$O$6:$R$6)/J188+I$65*'key variables'!$B$25/scenario!J$65,N188*SUMPRODUCT(Z188:AC188,'control variables'!$O$7:$R$7)/J188+I$65*'key variables'!$B$25/scenario!J$65))</f>
        <v>544.24745176799115</v>
      </c>
      <c r="T188" s="10">
        <f t="shared" ca="1" si="109"/>
        <v>2509.504604084113</v>
      </c>
      <c r="U188" s="82">
        <f ca="1">SUMPRODUCT(P158:P187,'control variables'!AD$7:AD$36)</f>
        <v>742.11766435011123</v>
      </c>
      <c r="V188" s="82">
        <f ca="1">SUMPRODUCT(Q158:Q187,'control variables'!AE$7:AE$36)</f>
        <v>856.60247232092968</v>
      </c>
      <c r="W188" s="82">
        <f ca="1">SUMPRODUCT(R158:R187,'control variables'!AF$7:AF$36)</f>
        <v>2565.7118336207855</v>
      </c>
      <c r="X188" s="82">
        <f ca="1">SUMPRODUCT(S158:S187,'control variables'!AG$7:AG$36)</f>
        <v>1153.274768760594</v>
      </c>
      <c r="Y188" s="82">
        <f t="shared" ca="1" si="103"/>
        <v>5317.7067390524207</v>
      </c>
      <c r="Z188" s="10">
        <f ca="1">IF($A188&gt;='key variables'!$B$26,SUMPRODUCT(P158:P187,'control variables'!V$7:V$36)*$E188,SUMPRODUCT(P158:P187,'control variables'!Z$7:Z$36)*$E188)</f>
        <v>1809.8510250184318</v>
      </c>
      <c r="AA188" s="10">
        <f ca="1">IF($A188&gt;='key variables'!$B$26,SUMPRODUCT(Q158:Q187,'control variables'!W$7:W$36)*$E188,SUMPRODUCT(Q158:Q187,'control variables'!AA$7:AA$36)*$E188)</f>
        <v>2089.0526355022275</v>
      </c>
      <c r="AB188" s="10">
        <f ca="1">IF($A188&gt;='key variables'!$B$26,SUMPRODUCT(R158:R187,'control variables'!X$7:X$36)*$E188,SUMPRODUCT(R158:R187,'control variables'!AB$7:AB$36)*$E188)</f>
        <v>6257.1697387731183</v>
      </c>
      <c r="AC188" s="10">
        <f ca="1">IF($A188&gt;='key variables'!$B$26,SUMPRODUCT(S158:S187,'control variables'!Y$7:Y$36)*$E188,SUMPRODUCT(S158:S187,'control variables'!AC$7:AC$36)*$E188)</f>
        <v>2812.566824153299</v>
      </c>
      <c r="AD188" s="10">
        <f t="shared" ca="1" si="104"/>
        <v>12968.640223447077</v>
      </c>
      <c r="AE188" s="82">
        <f ca="1">SUMPRODUCT(P158:P187,'control variables'!AL$7:AL$36)</f>
        <v>2459.6281889670036</v>
      </c>
      <c r="AF188" s="82">
        <f ca="1">SUMPRODUCT(Q158:Q187,'control variables'!AM$7:AM$36)</f>
        <v>2831.646118439523</v>
      </c>
      <c r="AG188" s="82">
        <f ca="1">SUMPRODUCT(R158:R187,'control variables'!AN$7:AN$36)</f>
        <v>8073.7672726812352</v>
      </c>
      <c r="AH188" s="82">
        <f ca="1">SUMPRODUCT(S158:S187,'control variables'!AO$7:AO$36)</f>
        <v>3495.8611434946392</v>
      </c>
      <c r="AI188" s="82">
        <f t="shared" ca="1" si="117"/>
        <v>16860.9027235824</v>
      </c>
      <c r="AJ188" s="10">
        <f ca="1">SUMPRODUCT(P158:P187,'control variables'!AP$7:AP$36)</f>
        <v>2.3538393427996875</v>
      </c>
      <c r="AK188" s="10">
        <f ca="1">SUMPRODUCT(Q158:Q187,'control variables'!AQ$7:AQ$36)</f>
        <v>6.7924019914490499</v>
      </c>
      <c r="AL188" s="10">
        <f ca="1">SUMPRODUCT(R158:R187,'control variables'!AR$7:AR$36)</f>
        <v>244.136762121896</v>
      </c>
      <c r="AM188" s="10">
        <f ca="1">SUMPRODUCT(S158:S187,'control variables'!AS$7:AS$36)</f>
        <v>182.897110133078</v>
      </c>
      <c r="AN188" s="10">
        <f t="shared" ca="1" si="138"/>
        <v>436.18011358922274</v>
      </c>
      <c r="AO188" s="82">
        <f ca="1">SUMPRODUCT(P158:P187,'control variables'!AX$7:AX$36)</f>
        <v>3.1998839029772643</v>
      </c>
      <c r="AP188" s="82">
        <f ca="1">SUMPRODUCT(Q158:Q187,'control variables'!AY$7:AY$36)</f>
        <v>7.3870454622061867</v>
      </c>
      <c r="AQ188" s="82">
        <f ca="1">SUMPRODUCT(R158:R187,'control variables'!AZ$7:AZ$36)</f>
        <v>66.377452448361595</v>
      </c>
      <c r="AR188" s="82">
        <f ca="1">SUMPRODUCT(S158:S187,'control variables'!BA$7:BA$36)</f>
        <v>49.727227170890352</v>
      </c>
      <c r="AS188" s="82">
        <f t="shared" ca="1" si="139"/>
        <v>126.69160898443539</v>
      </c>
      <c r="AT188" s="10">
        <f ca="1">SUMPRODUCT(P158:P187,'control variables'!AT$7:AT$36)</f>
        <v>-2.7928776534057866</v>
      </c>
      <c r="AU188" s="10">
        <f ca="1">SUMPRODUCT(Q158:Q187,'control variables'!AU$7:AU$36)</f>
        <v>3.0296578403822298</v>
      </c>
      <c r="AV188" s="10">
        <f ca="1">SUMPRODUCT(R158:R187,'control variables'!AV$7:AV$36)</f>
        <v>1304.5949446441689</v>
      </c>
      <c r="AW188" s="10">
        <f ca="1">SUMPRODUCT(S158:S187,'control variables'!AW$7:AW$36)</f>
        <v>977.34828296979742</v>
      </c>
      <c r="AX188" s="10">
        <f t="shared" ca="1" si="118"/>
        <v>2282.1800078009428</v>
      </c>
      <c r="AY188" s="82">
        <f ca="1">SUMPRODUCT(P158:P187,'control variables'!BB$7:BB$36)</f>
        <v>10.171510256229338</v>
      </c>
      <c r="AZ188" s="82">
        <f ca="1">SUMPRODUCT(Q158:Q187,'control variables'!BC$7:BC$36)</f>
        <v>25.937333014817753</v>
      </c>
      <c r="BA188" s="82">
        <f ca="1">SUMPRODUCT(R158:R187,'control variables'!BD$7:BD$36)</f>
        <v>181.56930372313602</v>
      </c>
      <c r="BB188" s="82">
        <f ca="1">SUMPRODUCT(S158:S187,'control variables'!BE$7:BE$36)</f>
        <v>25.802294193843561</v>
      </c>
      <c r="BC188" s="82">
        <f t="shared" ca="1" si="140"/>
        <v>243.48044118802667</v>
      </c>
      <c r="BD188" s="10">
        <f ca="1">SUMPRODUCT(P158:P187,'control variables'!BF$7:BF$36)</f>
        <v>2.1277913499847756</v>
      </c>
      <c r="BE188" s="10">
        <f ca="1">SUMPRODUCT(Q158:Q187,'control variables'!BG$7:BG$36)</f>
        <v>2.4560408928902207</v>
      </c>
      <c r="BF188" s="10">
        <f ca="1">SUMPRODUCT(R158:R187,'control variables'!BH$7:BH$36)</f>
        <v>73.563798685653609</v>
      </c>
      <c r="BG188" s="10">
        <f ca="1">SUMPRODUCT(S158:S187,'control variables'!BI$7:BI$36)</f>
        <v>165.33281681641733</v>
      </c>
      <c r="BH188" s="10">
        <f t="shared" ca="1" si="141"/>
        <v>243.48044774494593</v>
      </c>
      <c r="BI188" s="82">
        <f t="shared" ca="1" si="119"/>
        <v>2467.006821569827</v>
      </c>
      <c r="BJ188" s="82">
        <f t="shared" ca="1" si="120"/>
        <v>2860.613109294723</v>
      </c>
      <c r="BK188" s="82">
        <f t="shared" ca="1" si="121"/>
        <v>9559.9315210485402</v>
      </c>
      <c r="BL188" s="82">
        <f t="shared" ca="1" si="122"/>
        <v>4499.01172065828</v>
      </c>
      <c r="BM188" s="82">
        <f t="shared" ca="1" si="112"/>
        <v>19386.563172571368</v>
      </c>
      <c r="BN188" s="10">
        <f ca="1">BN187+BI188-INDIRECT(ADDRESS(MAX($D188-'key variables'!$B$9*30,34),scenario!BI$4),TRUE)</f>
        <v>9424150.6449780166</v>
      </c>
      <c r="BO188" s="10">
        <f ca="1">BO187+BJ188-INDIRECT(ADDRESS(MAX($D188-'key variables'!$B$9*30,34),scenario!BJ$4),TRUE)</f>
        <v>10877912.066579608</v>
      </c>
      <c r="BP188" s="10">
        <f ca="1">BP187+BK188-INDIRECT(ADDRESS(MAX($D188-'key variables'!$B$9*30,34),scenario!BK$4),TRUE)</f>
        <v>32472062.544290375</v>
      </c>
      <c r="BQ188" s="10">
        <f ca="1">BQ187+BL188-INDIRECT(ADDRESS(MAX($D188-'key variables'!$B$9*30,34),scenario!BL$4),TRUE)</f>
        <v>14388017.484601244</v>
      </c>
      <c r="BR188" s="10">
        <f t="shared" ca="1" si="111"/>
        <v>67162142.74044925</v>
      </c>
      <c r="BS188" s="82">
        <f t="shared" ca="1" si="123"/>
        <v>13092.661939249336</v>
      </c>
      <c r="BT188" s="82">
        <f t="shared" ca="1" si="124"/>
        <v>15193.34909436397</v>
      </c>
      <c r="BU188" s="82">
        <f t="shared" ca="1" si="125"/>
        <v>52088.0931585484</v>
      </c>
      <c r="BV188" s="82">
        <f t="shared" ca="1" si="126"/>
        <v>25491.472760090546</v>
      </c>
      <c r="BW188" s="82">
        <f t="shared" ca="1" si="142"/>
        <v>105865.57695225225</v>
      </c>
      <c r="BX188" s="10">
        <f t="shared" ca="1" si="127"/>
        <v>56.428444762264135</v>
      </c>
      <c r="BY188" s="10">
        <f t="shared" ca="1" si="128"/>
        <v>130.26706576217336</v>
      </c>
      <c r="BZ188" s="10">
        <f t="shared" ca="1" si="129"/>
        <v>1170.5350951817998</v>
      </c>
      <c r="CA188" s="10">
        <f t="shared" ca="1" si="130"/>
        <v>876.91621842353857</v>
      </c>
      <c r="CB188" s="10">
        <v>0</v>
      </c>
      <c r="CC188" s="82">
        <f t="shared" ca="1" si="131"/>
        <v>-12.118717844496317</v>
      </c>
      <c r="CD188" s="82">
        <f t="shared" ca="1" si="132"/>
        <v>22.491942678240079</v>
      </c>
      <c r="CE188" s="82">
        <f t="shared" ca="1" si="133"/>
        <v>7004.4847922608778</v>
      </c>
      <c r="CF188" s="82">
        <f t="shared" ca="1" si="134"/>
        <v>5247.4687357241855</v>
      </c>
      <c r="CG188" s="82">
        <f t="shared" ca="1" si="143"/>
        <v>12262.326752818808</v>
      </c>
      <c r="CH188" s="13">
        <f t="shared" ca="1" si="96"/>
        <v>123</v>
      </c>
      <c r="CI188" s="81">
        <f t="shared" ca="1" si="105"/>
        <v>0.11299250392122363</v>
      </c>
      <c r="CJ188" s="81">
        <f t="shared" ca="1" si="106"/>
        <v>0.13042263097658593</v>
      </c>
      <c r="CK188" s="81">
        <f t="shared" ca="1" si="107"/>
        <v>0.38932947833565834</v>
      </c>
      <c r="CL188" s="81">
        <f t="shared" ca="1" si="108"/>
        <v>0.17250765435437632</v>
      </c>
      <c r="CM188" s="89">
        <f t="shared" ca="1" si="97"/>
        <v>0.80525226758784429</v>
      </c>
    </row>
    <row r="189" spans="1:91" x14ac:dyDescent="0.3">
      <c r="A189">
        <v>124</v>
      </c>
      <c r="B189" s="3">
        <f t="shared" si="110"/>
        <v>0.53333333333333333</v>
      </c>
      <c r="C189" s="3">
        <f t="shared" si="98"/>
        <v>4.1333333333333337</v>
      </c>
      <c r="D189" s="4">
        <f t="shared" ca="1" si="135"/>
        <v>189</v>
      </c>
      <c r="E189" s="58">
        <f>(0.5*(COS(B189*2*PI())+1)*('key variables'!$B$4-'key variables'!$B$6)+'key variables'!$B$6)/'key variables'!$B$4</f>
        <v>1</v>
      </c>
      <c r="F189" s="10">
        <f t="shared" ca="1" si="99"/>
        <v>11689236.08697238</v>
      </c>
      <c r="G189" s="10">
        <f t="shared" ca="1" si="100"/>
        <v>13492508.011397678</v>
      </c>
      <c r="H189" s="10">
        <f t="shared" ca="1" si="101"/>
        <v>40309930.174277313</v>
      </c>
      <c r="I189" s="10">
        <f t="shared" ca="1" si="102"/>
        <v>17913178.319015712</v>
      </c>
      <c r="J189" s="10">
        <f t="shared" ca="1" si="136"/>
        <v>83404852.591663092</v>
      </c>
      <c r="K189" s="82">
        <f t="shared" ca="1" si="113"/>
        <v>2251992.7800551141</v>
      </c>
      <c r="L189" s="82">
        <f t="shared" ca="1" si="114"/>
        <v>2599402.5957237063</v>
      </c>
      <c r="M189" s="82">
        <f t="shared" ca="1" si="115"/>
        <v>7785779.5368283894</v>
      </c>
      <c r="N189" s="82">
        <f t="shared" ca="1" si="116"/>
        <v>3499669.3616543766</v>
      </c>
      <c r="O189" s="82">
        <f t="shared" ca="1" si="137"/>
        <v>16136844.274261586</v>
      </c>
      <c r="P189" s="10">
        <f ca="1">IF(IF($A189&gt;='key variables'!$B$26,K189*SUMPRODUCT(Z189:AC189,'control variables'!$O$3:$R$3)/J189+F$65*'key variables'!$B$25/scenario!J$65,K189*SUMPRODUCT(Z189:AC189,'control variables'!$O$7:$R$7)/J189+F$65*'key variables'!$B$25/scenario!J$65)&lt;'key variables'!$B$28,0,IF($A189&gt;='key variables'!$B$26,K189*SUMPRODUCT(Z189:AC189,'control variables'!$O$3:$R$3)/J189+F$65*'key variables'!$B$25/scenario!J$65,K189*SUMPRODUCT(Z189:AC189,'control variables'!$O$7:$R$7)/J189+F$65*'key variables'!$B$25/scenario!J$65))</f>
        <v>301.36387423928136</v>
      </c>
      <c r="Q189" s="10">
        <f ca="1">IF(IF($A189&gt;='key variables'!$B$26,L189*SUMPRODUCT(Z189:AC189,'control variables'!$O$4:$R$4)/J189+G$65*'key variables'!$B$25/scenario!J$65,L189*SUMPRODUCT(Z189:AC189,'control variables'!$O$7:$R$7)/J189+G$65*'key variables'!$B$25/scenario!J$65)&lt;'key variables'!$B$28,0,IF($A189&gt;='key variables'!$B$26,L189*SUMPRODUCT(Z189:AC189,'control variables'!$O$4:$R$4)/J189+G$65*'key variables'!$B$25/scenario!J$65,L189*SUMPRODUCT(Z189:AC189,'control variables'!$O$7:$R$7)/J189+G$65*'key variables'!$B$25/scenario!J$65))</f>
        <v>347.85459522466533</v>
      </c>
      <c r="R189" s="10">
        <f ca="1">IF(IF($A189&gt;='key variables'!$B$26,M189*SUMPRODUCT(Z189:AC189,'control variables'!$O$5:$R$5)/J189+H$65*'key variables'!$B$25/scenario!J$65,M189*SUMPRODUCT(Z189:AC189,'control variables'!$O$7:$R$7)/J189+H$65*'key variables'!$B$25/scenario!J$65)&lt;'key variables'!$B$28,0,IF($A189&gt;='key variables'!$B$26,M189*SUMPRODUCT(Z189:AC189,'control variables'!$O$5:$R$5)/J189+H$65*'key variables'!$B$25/scenario!J$65,M189*SUMPRODUCT(Z189:AC189,'control variables'!$O$7:$R$7)/J189+H$65*'key variables'!$B$25/scenario!J$65))</f>
        <v>1041.9006250695429</v>
      </c>
      <c r="S189" s="10">
        <f ca="1">IF(IF($A189&gt;='key variables'!$B$26,N189*SUMPRODUCT(Z189:AC189,'control variables'!$O$6:$R$6)/J189+I$65*'key variables'!$B$25/scenario!J$65,N189*SUMPRODUCT(Z189:AC189,'control variables'!$O$7:$R$7)/J189+I$65*'key variables'!$B$25/scenario!J$65)&lt;'key variables'!$B$28,0,IF($A189&gt;='key variables'!$B$26,N189*SUMPRODUCT(Z189:AC189,'control variables'!$O$6:$R$6)/J189+I$65*'key variables'!$B$25/scenario!J$65,N189*SUMPRODUCT(Z189:AC189,'control variables'!$O$7:$R$7)/J189+I$65*'key variables'!$B$25/scenario!J$65))</f>
        <v>468.32917348823116</v>
      </c>
      <c r="T189" s="10">
        <f t="shared" ca="1" si="109"/>
        <v>2159.4482680217207</v>
      </c>
      <c r="U189" s="82">
        <f ca="1">SUMPRODUCT(P159:P188,'control variables'!AD$7:AD$36)</f>
        <v>638.64675724523499</v>
      </c>
      <c r="V189" s="82">
        <f ca="1">SUMPRODUCT(Q159:Q188,'control variables'!AE$7:AE$36)</f>
        <v>737.16934318642166</v>
      </c>
      <c r="W189" s="82">
        <f ca="1">SUMPRODUCT(R159:R188,'control variables'!AF$7:AF$36)</f>
        <v>2207.9834792809897</v>
      </c>
      <c r="X189" s="82">
        <f ca="1">SUMPRODUCT(S159:S188,'control variables'!AG$7:AG$36)</f>
        <v>992.47764426508024</v>
      </c>
      <c r="Y189" s="82">
        <f t="shared" ca="1" si="103"/>
        <v>4576.2772239777269</v>
      </c>
      <c r="Z189" s="10">
        <f ca="1">IF($A189&gt;='key variables'!$B$26,SUMPRODUCT(P159:P188,'control variables'!V$7:V$36)*$E189,SUMPRODUCT(P159:P188,'control variables'!Z$7:Z$36)*$E189)</f>
        <v>1557.628559846155</v>
      </c>
      <c r="AA189" s="10">
        <f ca="1">IF($A189&gt;='key variables'!$B$26,SUMPRODUCT(Q159:Q188,'control variables'!W$7:W$36)*$E189,SUMPRODUCT(Q159:Q188,'control variables'!AA$7:AA$36)*$E189)</f>
        <v>1797.9203830033525</v>
      </c>
      <c r="AB189" s="10">
        <f ca="1">IF($A189&gt;='key variables'!$B$26,SUMPRODUCT(R159:R188,'control variables'!X$7:X$36)*$E189,SUMPRODUCT(R159:R188,'control variables'!AB$7:AB$36)*$E189)</f>
        <v>5385.1649413071746</v>
      </c>
      <c r="AC189" s="10">
        <f ca="1">IF($A189&gt;='key variables'!$B$26,SUMPRODUCT(S159:S188,'control variables'!Y$7:Y$36)*$E189,SUMPRODUCT(S159:S188,'control variables'!AC$7:AC$36)*$E189)</f>
        <v>2420.604984176729</v>
      </c>
      <c r="AD189" s="10">
        <f t="shared" ca="1" si="104"/>
        <v>11161.31886833341</v>
      </c>
      <c r="AE189" s="82">
        <f ca="1">SUMPRODUCT(P159:P188,'control variables'!AL$7:AL$36)</f>
        <v>2117.4012934800799</v>
      </c>
      <c r="AF189" s="82">
        <f ca="1">SUMPRODUCT(Q159:Q188,'control variables'!AM$7:AM$36)</f>
        <v>2437.6575210661349</v>
      </c>
      <c r="AG189" s="82">
        <f ca="1">SUMPRODUCT(R159:R188,'control variables'!AN$7:AN$36)</f>
        <v>6950.402236856833</v>
      </c>
      <c r="AH189" s="82">
        <f ca="1">SUMPRODUCT(S159:S188,'control variables'!AO$7:AO$36)</f>
        <v>3009.4552259018687</v>
      </c>
      <c r="AI189" s="82">
        <f t="shared" ca="1" si="117"/>
        <v>14514.916277304917</v>
      </c>
      <c r="AJ189" s="10">
        <f ca="1">SUMPRODUCT(P159:P188,'control variables'!AP$7:AP$36)</f>
        <v>2.0258921209946252</v>
      </c>
      <c r="AK189" s="10">
        <f ca="1">SUMPRODUCT(Q159:Q188,'control variables'!AQ$7:AQ$36)</f>
        <v>5.8460547527163431</v>
      </c>
      <c r="AL189" s="10">
        <f ca="1">SUMPRODUCT(R159:R188,'control variables'!AR$7:AR$36)</f>
        <v>210.1225575742184</v>
      </c>
      <c r="AM189" s="10">
        <f ca="1">SUMPRODUCT(S159:S188,'control variables'!AS$7:AS$36)</f>
        <v>157.41508251390511</v>
      </c>
      <c r="AN189" s="10">
        <f t="shared" ca="1" si="138"/>
        <v>375.40958696183452</v>
      </c>
      <c r="AO189" s="82">
        <f ca="1">SUMPRODUCT(P159:P188,'control variables'!AX$7:AX$36)</f>
        <v>2.7541794853438408</v>
      </c>
      <c r="AP189" s="82">
        <f ca="1">SUMPRODUCT(Q159:Q188,'control variables'!AY$7:AY$36)</f>
        <v>6.3581210088218443</v>
      </c>
      <c r="AQ189" s="82">
        <f ca="1">SUMPRODUCT(R159:R188,'control variables'!AZ$7:AZ$36)</f>
        <v>57.131890832841449</v>
      </c>
      <c r="AR189" s="82">
        <f ca="1">SUMPRODUCT(S159:S188,'control variables'!BA$7:BA$36)</f>
        <v>42.800836870884439</v>
      </c>
      <c r="AS189" s="82">
        <f t="shared" ca="1" si="139"/>
        <v>109.04502819789157</v>
      </c>
      <c r="AT189" s="10">
        <f ca="1">SUMPRODUCT(P159:P188,'control variables'!AT$7:AT$36)</f>
        <v>-2.4075775828802288</v>
      </c>
      <c r="AU189" s="10">
        <f ca="1">SUMPRODUCT(Q159:Q188,'control variables'!AU$7:AU$36)</f>
        <v>2.6116920271844752</v>
      </c>
      <c r="AV189" s="10">
        <f ca="1">SUMPRODUCT(R159:R188,'control variables'!AV$7:AV$36)</f>
        <v>1124.6155160552671</v>
      </c>
      <c r="AW189" s="10">
        <f ca="1">SUMPRODUCT(S159:S188,'control variables'!AW$7:AW$36)</f>
        <v>842.51517923641882</v>
      </c>
      <c r="AX189" s="10">
        <f t="shared" ca="1" si="118"/>
        <v>1967.3348097359901</v>
      </c>
      <c r="AY189" s="82">
        <f ca="1">SUMPRODUCT(P159:P188,'control variables'!BB$7:BB$36)</f>
        <v>8.7624012643076998</v>
      </c>
      <c r="AZ189" s="82">
        <f ca="1">SUMPRODUCT(Q159:Q188,'control variables'!BC$7:BC$36)</f>
        <v>22.344107598241848</v>
      </c>
      <c r="BA189" s="82">
        <f ca="1">SUMPRODUCT(R159:R188,'control variables'!BD$7:BD$36)</f>
        <v>156.41562132120046</v>
      </c>
      <c r="BB189" s="82">
        <f ca="1">SUMPRODUCT(S159:S188,'control variables'!BE$7:BE$36)</f>
        <v>22.227776364646513</v>
      </c>
      <c r="BC189" s="82">
        <f t="shared" ca="1" si="140"/>
        <v>209.7499065483965</v>
      </c>
      <c r="BD189" s="10">
        <f ca="1">SUMPRODUCT(P159:P188,'control variables'!BF$7:BF$36)</f>
        <v>1.833018022458474</v>
      </c>
      <c r="BE189" s="10">
        <f ca="1">SUMPRODUCT(Q159:Q188,'control variables'!BG$7:BG$36)</f>
        <v>2.1157935530638312</v>
      </c>
      <c r="BF189" s="10">
        <f ca="1">SUMPRODUCT(R159:R188,'control variables'!BH$7:BH$36)</f>
        <v>63.372646379201981</v>
      </c>
      <c r="BG189" s="10">
        <f ca="1">SUMPRODUCT(S159:S188,'control variables'!BI$7:BI$36)</f>
        <v>142.42845424222955</v>
      </c>
      <c r="BH189" s="10">
        <f t="shared" ca="1" si="141"/>
        <v>209.74991219695383</v>
      </c>
      <c r="BI189" s="82">
        <f t="shared" ca="1" si="119"/>
        <v>2123.7561171615075</v>
      </c>
      <c r="BJ189" s="82">
        <f t="shared" ca="1" si="120"/>
        <v>2462.6133206915611</v>
      </c>
      <c r="BK189" s="82">
        <f t="shared" ca="1" si="121"/>
        <v>8231.4333742333001</v>
      </c>
      <c r="BL189" s="82">
        <f t="shared" ca="1" si="122"/>
        <v>3874.1981815029344</v>
      </c>
      <c r="BM189" s="82">
        <f t="shared" ca="1" si="112"/>
        <v>16692.000993589303</v>
      </c>
      <c r="BN189" s="10">
        <f ca="1">BN188+BI189-INDIRECT(ADDRESS(MAX($D189-'key variables'!$B$9*30,34),scenario!BI$4),TRUE)</f>
        <v>9426274.401095178</v>
      </c>
      <c r="BO189" s="10">
        <f ca="1">BO188+BJ189-INDIRECT(ADDRESS(MAX($D189-'key variables'!$B$9*30,34),scenario!BJ$4),TRUE)</f>
        <v>10880374.6799003</v>
      </c>
      <c r="BP189" s="10">
        <f ca="1">BP188+BK189-INDIRECT(ADDRESS(MAX($D189-'key variables'!$B$9*30,34),scenario!BK$4),TRUE)</f>
        <v>32480293.977664609</v>
      </c>
      <c r="BQ189" s="10">
        <f ca="1">BQ188+BL189-INDIRECT(ADDRESS(MAX($D189-'key variables'!$B$9*30,34),scenario!BL$4),TRUE)</f>
        <v>14391891.682782747</v>
      </c>
      <c r="BR189" s="10">
        <f t="shared" ca="1" si="111"/>
        <v>67178834.741442844</v>
      </c>
      <c r="BS189" s="82">
        <f t="shared" ca="1" si="123"/>
        <v>11268.436678304652</v>
      </c>
      <c r="BT189" s="82">
        <f t="shared" ca="1" si="124"/>
        <v>13076.474575344011</v>
      </c>
      <c r="BU189" s="82">
        <f t="shared" ca="1" si="125"/>
        <v>44835.187763005444</v>
      </c>
      <c r="BV189" s="82">
        <f t="shared" ca="1" si="126"/>
        <v>21943.175297833612</v>
      </c>
      <c r="BW189" s="82">
        <f t="shared" ca="1" si="142"/>
        <v>91123.274314487717</v>
      </c>
      <c r="BX189" s="10">
        <f t="shared" ca="1" si="127"/>
        <v>48.587204960841802</v>
      </c>
      <c r="BY189" s="10">
        <f t="shared" ca="1" si="128"/>
        <v>112.16528561968954</v>
      </c>
      <c r="BZ189" s="10">
        <f t="shared" ca="1" si="129"/>
        <v>1007.8787183142388</v>
      </c>
      <c r="CA189" s="10">
        <f t="shared" ca="1" si="130"/>
        <v>755.06082468754698</v>
      </c>
      <c r="CB189" s="10">
        <v>0</v>
      </c>
      <c r="CC189" s="82">
        <f t="shared" ca="1" si="131"/>
        <v>-10.439427625965303</v>
      </c>
      <c r="CD189" s="82">
        <f t="shared" ca="1" si="132"/>
        <v>19.368184394950102</v>
      </c>
      <c r="CE189" s="82">
        <f t="shared" ca="1" si="133"/>
        <v>6032.8599429469878</v>
      </c>
      <c r="CF189" s="82">
        <f t="shared" ca="1" si="134"/>
        <v>4519.5678021307876</v>
      </c>
      <c r="CG189" s="82">
        <f t="shared" ca="1" si="143"/>
        <v>10561.35650184676</v>
      </c>
      <c r="CH189" s="13">
        <f t="shared" ca="1" si="96"/>
        <v>124</v>
      </c>
      <c r="CI189" s="81">
        <f t="shared" ca="1" si="105"/>
        <v>0.11301829699579616</v>
      </c>
      <c r="CJ189" s="81">
        <f t="shared" ca="1" si="106"/>
        <v>0.13045253773385207</v>
      </c>
      <c r="CK189" s="81">
        <f t="shared" ca="1" si="107"/>
        <v>0.38942930738913917</v>
      </c>
      <c r="CL189" s="81">
        <f t="shared" ca="1" si="108"/>
        <v>0.17255460846196999</v>
      </c>
      <c r="CM189" s="89">
        <f t="shared" ca="1" si="97"/>
        <v>0.80545475058075744</v>
      </c>
    </row>
    <row r="190" spans="1:91" x14ac:dyDescent="0.3">
      <c r="A190">
        <v>125</v>
      </c>
      <c r="B190" s="3">
        <f t="shared" si="110"/>
        <v>0.53611111111111109</v>
      </c>
      <c r="C190" s="3">
        <f t="shared" si="98"/>
        <v>4.166666666666667</v>
      </c>
      <c r="D190" s="4">
        <f t="shared" ca="1" si="135"/>
        <v>190</v>
      </c>
      <c r="E190" s="58">
        <f>(0.5*(COS(B190*2*PI())+1)*('key variables'!$B$4-'key variables'!$B$6)+'key variables'!$B$6)/'key variables'!$B$4</f>
        <v>1</v>
      </c>
      <c r="F190" s="10">
        <f t="shared" ca="1" si="99"/>
        <v>11689234.253954358</v>
      </c>
      <c r="G190" s="10">
        <f t="shared" ca="1" si="100"/>
        <v>13492505.895604126</v>
      </c>
      <c r="H190" s="10">
        <f t="shared" ca="1" si="101"/>
        <v>40309866.801630937</v>
      </c>
      <c r="I190" s="10">
        <f t="shared" ca="1" si="102"/>
        <v>17913035.890561469</v>
      </c>
      <c r="J190" s="10">
        <f t="shared" ca="1" si="136"/>
        <v>83404642.84175089</v>
      </c>
      <c r="K190" s="82">
        <f t="shared" ca="1" si="113"/>
        <v>2251691.4161808756</v>
      </c>
      <c r="L190" s="82">
        <f t="shared" ca="1" si="114"/>
        <v>2599054.7411284824</v>
      </c>
      <c r="M190" s="82">
        <f t="shared" ca="1" si="115"/>
        <v>7784737.6362033226</v>
      </c>
      <c r="N190" s="82">
        <f t="shared" ca="1" si="116"/>
        <v>3499201.0324808885</v>
      </c>
      <c r="O190" s="82">
        <f t="shared" ca="1" si="137"/>
        <v>16134684.825993568</v>
      </c>
      <c r="P190" s="10">
        <f ca="1">IF(IF($A190&gt;='key variables'!$B$26,K190*SUMPRODUCT(Z190:AC190,'control variables'!$O$3:$R$3)/J190+F$65*'key variables'!$B$25/scenario!J$65,K190*SUMPRODUCT(Z190:AC190,'control variables'!$O$7:$R$7)/J190+F$65*'key variables'!$B$25/scenario!J$65)&lt;'key variables'!$B$28,0,IF($A190&gt;='key variables'!$B$26,K190*SUMPRODUCT(Z190:AC190,'control variables'!$O$3:$R$3)/J190+F$65*'key variables'!$B$25/scenario!J$65,K190*SUMPRODUCT(Z190:AC190,'control variables'!$O$7:$R$7)/J190+F$65*'key variables'!$B$25/scenario!J$65))</f>
        <v>259.32349721415289</v>
      </c>
      <c r="Q190" s="10">
        <f ca="1">IF(IF($A190&gt;='key variables'!$B$26,L190*SUMPRODUCT(Z190:AC190,'control variables'!$O$4:$R$4)/J190+G$65*'key variables'!$B$25/scenario!J$65,L190*SUMPRODUCT(Z190:AC190,'control variables'!$O$7:$R$7)/J190+G$65*'key variables'!$B$25/scenario!J$65)&lt;'key variables'!$B$28,0,IF($A190&gt;='key variables'!$B$26,L190*SUMPRODUCT(Z190:AC190,'control variables'!$O$4:$R$4)/J190+G$65*'key variables'!$B$25/scenario!J$65,L190*SUMPRODUCT(Z190:AC190,'control variables'!$O$7:$R$7)/J190+G$65*'key variables'!$B$25/scenario!J$65))</f>
        <v>299.32874463927948</v>
      </c>
      <c r="R190" s="10">
        <f ca="1">IF(IF($A190&gt;='key variables'!$B$26,M190*SUMPRODUCT(Z190:AC190,'control variables'!$O$5:$R$5)/J190+H$65*'key variables'!$B$25/scenario!J$65,M190*SUMPRODUCT(Z190:AC190,'control variables'!$O$7:$R$7)/J190+H$65*'key variables'!$B$25/scenario!J$65)&lt;'key variables'!$B$28,0,IF($A190&gt;='key variables'!$B$26,M190*SUMPRODUCT(Z190:AC190,'control variables'!$O$5:$R$5)/J190+H$65*'key variables'!$B$25/scenario!J$65,M190*SUMPRODUCT(Z190:AC190,'control variables'!$O$7:$R$7)/J190+H$65*'key variables'!$B$25/scenario!J$65))</f>
        <v>896.5550848610236</v>
      </c>
      <c r="S190" s="10">
        <f ca="1">IF(IF($A190&gt;='key variables'!$B$26,N190*SUMPRODUCT(Z190:AC190,'control variables'!$O$6:$R$6)/J190+I$65*'key variables'!$B$25/scenario!J$65,N190*SUMPRODUCT(Z190:AC190,'control variables'!$O$7:$R$7)/J190+I$65*'key variables'!$B$25/scenario!J$65)&lt;'key variables'!$B$28,0,IF($A190&gt;='key variables'!$B$26,N190*SUMPRODUCT(Z190:AC190,'control variables'!$O$6:$R$6)/J190+I$65*'key variables'!$B$25/scenario!J$65,N190*SUMPRODUCT(Z190:AC190,'control variables'!$O$7:$R$7)/J190+I$65*'key variables'!$B$25/scenario!J$65))</f>
        <v>402.99707263503035</v>
      </c>
      <c r="T190" s="10">
        <f t="shared" ca="1" si="109"/>
        <v>1858.2043993494863</v>
      </c>
      <c r="U190" s="82">
        <f ca="1">SUMPRODUCT(P160:P189,'control variables'!AD$7:AD$36)</f>
        <v>549.59138032381384</v>
      </c>
      <c r="V190" s="82">
        <f ca="1">SUMPRODUCT(Q160:Q189,'control variables'!AE$7:AE$36)</f>
        <v>634.37559536320248</v>
      </c>
      <c r="W190" s="82">
        <f ca="1">SUMPRODUCT(R160:R189,'control variables'!AF$7:AF$36)</f>
        <v>1900.093712750579</v>
      </c>
      <c r="X190" s="82">
        <f ca="1">SUMPRODUCT(S160:S189,'control variables'!AG$7:AG$36)</f>
        <v>854.08271828541001</v>
      </c>
      <c r="Y190" s="82">
        <f t="shared" ca="1" si="103"/>
        <v>3938.1434067230052</v>
      </c>
      <c r="Z190" s="10">
        <f ca="1">IF($A190&gt;='key variables'!$B$26,SUMPRODUCT(P160:P189,'control variables'!V$7:V$36)*$E190,SUMPRODUCT(P160:P189,'control variables'!Z$7:Z$36)*$E190)</f>
        <v>1340.5147915114792</v>
      </c>
      <c r="AA190" s="10">
        <f ca="1">IF($A190&gt;='key variables'!$B$26,SUMPRODUCT(Q160:Q189,'control variables'!W$7:W$36)*$E190,SUMPRODUCT(Q160:Q189,'control variables'!AA$7:AA$36)*$E190)</f>
        <v>1547.3129663300626</v>
      </c>
      <c r="AB190" s="10">
        <f ca="1">IF($A190&gt;='key variables'!$B$26,SUMPRODUCT(R160:R189,'control variables'!X$7:X$36)*$E190,SUMPRODUCT(R160:R189,'control variables'!AB$7:AB$36)*$E190)</f>
        <v>4634.5408941810319</v>
      </c>
      <c r="AC190" s="10">
        <f ca="1">IF($A190&gt;='key variables'!$B$26,SUMPRODUCT(S160:S189,'control variables'!Y$7:Y$36)*$E190,SUMPRODUCT(S160:S189,'control variables'!AC$7:AC$36)*$E190)</f>
        <v>2083.2031906347465</v>
      </c>
      <c r="AD190" s="10">
        <f t="shared" ca="1" si="104"/>
        <v>9605.5718426573203</v>
      </c>
      <c r="AE190" s="82">
        <f ca="1">SUMPRODUCT(P160:P189,'control variables'!AL$7:AL$36)</f>
        <v>1822.6688769093246</v>
      </c>
      <c r="AF190" s="82">
        <f ca="1">SUMPRODUCT(Q160:Q189,'control variables'!AM$7:AM$36)</f>
        <v>2098.3469264386654</v>
      </c>
      <c r="AG190" s="82">
        <f ca="1">SUMPRODUCT(R160:R189,'control variables'!AN$7:AN$36)</f>
        <v>5982.9385568659945</v>
      </c>
      <c r="AH190" s="82">
        <f ca="1">SUMPRODUCT(S160:S189,'control variables'!AO$7:AO$36)</f>
        <v>2590.5530489632069</v>
      </c>
      <c r="AI190" s="82">
        <f t="shared" ca="1" si="117"/>
        <v>12494.507409177193</v>
      </c>
      <c r="AJ190" s="10">
        <f ca="1">SUMPRODUCT(P160:P189,'control variables'!AP$7:AP$36)</f>
        <v>1.7435720143864322</v>
      </c>
      <c r="AK190" s="10">
        <f ca="1">SUMPRODUCT(Q160:Q189,'control variables'!AQ$7:AQ$36)</f>
        <v>5.0313722807721293</v>
      </c>
      <c r="AL190" s="10">
        <f ca="1">SUMPRODUCT(R160:R189,'control variables'!AR$7:AR$36)</f>
        <v>180.84073045204417</v>
      </c>
      <c r="AM190" s="10">
        <f ca="1">SUMPRODUCT(S160:S189,'control variables'!AS$7:AS$36)</f>
        <v>135.47835527334291</v>
      </c>
      <c r="AN190" s="10">
        <f t="shared" ca="1" si="138"/>
        <v>323.09403002054563</v>
      </c>
      <c r="AO190" s="82">
        <f ca="1">SUMPRODUCT(P160:P189,'control variables'!AX$7:AX$36)</f>
        <v>2.370455118881047</v>
      </c>
      <c r="AP190" s="82">
        <f ca="1">SUMPRODUCT(Q160:Q189,'control variables'!AY$7:AY$36)</f>
        <v>5.4722797014608036</v>
      </c>
      <c r="AQ190" s="82">
        <f ca="1">SUMPRODUCT(R160:R189,'control variables'!AZ$7:AZ$36)</f>
        <v>49.172025206321919</v>
      </c>
      <c r="AR190" s="82">
        <f ca="1">SUMPRODUCT(S160:S189,'control variables'!BA$7:BA$36)</f>
        <v>36.837636542163999</v>
      </c>
      <c r="AS190" s="82">
        <f t="shared" ca="1" si="139"/>
        <v>93.852396568827771</v>
      </c>
      <c r="AT190" s="10">
        <f ca="1">SUMPRODUCT(P160:P189,'control variables'!AT$7:AT$36)</f>
        <v>-2.0748987384769872</v>
      </c>
      <c r="AU190" s="10">
        <f ca="1">SUMPRODUCT(Q160:Q189,'control variables'!AU$7:AU$36)</f>
        <v>2.250808668027481</v>
      </c>
      <c r="AV190" s="10">
        <f ca="1">SUMPRODUCT(R160:R189,'control variables'!AV$7:AV$36)</f>
        <v>969.21624961433326</v>
      </c>
      <c r="AW190" s="10">
        <f ca="1">SUMPRODUCT(S160:S189,'control variables'!AW$7:AW$36)</f>
        <v>726.09651085637461</v>
      </c>
      <c r="AX190" s="10">
        <f t="shared" ca="1" si="118"/>
        <v>1695.4886704002583</v>
      </c>
      <c r="AY190" s="82">
        <f ca="1">SUMPRODUCT(P160:P189,'control variables'!BB$7:BB$36)</f>
        <v>7.5472652003664171</v>
      </c>
      <c r="AZ190" s="82">
        <f ca="1">SUMPRODUCT(Q160:Q189,'control variables'!BC$7:BC$36)</f>
        <v>19.245512802109413</v>
      </c>
      <c r="BA190" s="82">
        <f ca="1">SUMPRODUCT(R160:R189,'control variables'!BD$7:BD$36)</f>
        <v>134.72450530196735</v>
      </c>
      <c r="BB190" s="82">
        <f ca="1">SUMPRODUCT(S160:S189,'control variables'!BE$7:BE$36)</f>
        <v>19.145313936005646</v>
      </c>
      <c r="BC190" s="82">
        <f t="shared" ca="1" si="140"/>
        <v>180.66259724044883</v>
      </c>
      <c r="BD190" s="10">
        <f ca="1">SUMPRODUCT(P160:P189,'control variables'!BF$7:BF$36)</f>
        <v>1.5788221419278188</v>
      </c>
      <c r="BE190" s="10">
        <f ca="1">SUMPRODUCT(Q160:Q189,'control variables'!BG$7:BG$36)</f>
        <v>1.8223834508975669</v>
      </c>
      <c r="BF190" s="10">
        <f ca="1">SUMPRODUCT(R160:R189,'control variables'!BH$7:BH$36)</f>
        <v>54.584371822952221</v>
      </c>
      <c r="BG190" s="10">
        <f ca="1">SUMPRODUCT(S160:S189,'control variables'!BI$7:BI$36)</f>
        <v>122.67702468990828</v>
      </c>
      <c r="BH190" s="10">
        <f t="shared" ca="1" si="141"/>
        <v>180.66260210568589</v>
      </c>
      <c r="BI190" s="82">
        <f t="shared" ca="1" si="119"/>
        <v>1828.1412433712139</v>
      </c>
      <c r="BJ190" s="82">
        <f t="shared" ca="1" si="120"/>
        <v>2119.8432479088019</v>
      </c>
      <c r="BK190" s="82">
        <f t="shared" ca="1" si="121"/>
        <v>7086.8793117822952</v>
      </c>
      <c r="BL190" s="82">
        <f t="shared" ca="1" si="122"/>
        <v>3335.7948737555871</v>
      </c>
      <c r="BM190" s="82">
        <f t="shared" ca="1" si="112"/>
        <v>14370.658676817899</v>
      </c>
      <c r="BN190" s="10">
        <f ca="1">BN189+BI190-INDIRECT(ADDRESS(MAX($D190-'key variables'!$B$9*30,34),scenario!BI$4),TRUE)</f>
        <v>9428102.5423385501</v>
      </c>
      <c r="BO190" s="10">
        <f ca="1">BO189+BJ190-INDIRECT(ADDRESS(MAX($D190-'key variables'!$B$9*30,34),scenario!BJ$4),TRUE)</f>
        <v>10882494.523148209</v>
      </c>
      <c r="BP190" s="10">
        <f ca="1">BP189+BK190-INDIRECT(ADDRESS(MAX($D190-'key variables'!$B$9*30,34),scenario!BK$4),TRUE)</f>
        <v>32487380.85697639</v>
      </c>
      <c r="BQ190" s="10">
        <f ca="1">BQ189+BL190-INDIRECT(ADDRESS(MAX($D190-'key variables'!$B$9*30,34),scenario!BL$4),TRUE)</f>
        <v>14395227.477656502</v>
      </c>
      <c r="BR190" s="10">
        <f t="shared" ca="1" si="111"/>
        <v>67193205.400119662</v>
      </c>
      <c r="BS190" s="82">
        <f t="shared" ca="1" si="123"/>
        <v>9698.0401100056624</v>
      </c>
      <c r="BT190" s="82">
        <f t="shared" ca="1" si="124"/>
        <v>11254.13768862359</v>
      </c>
      <c r="BU190" s="82">
        <f t="shared" ca="1" si="125"/>
        <v>38590.279164261221</v>
      </c>
      <c r="BV190" s="82">
        <f t="shared" ca="1" si="126"/>
        <v>18887.700472023145</v>
      </c>
      <c r="BW190" s="82">
        <f t="shared" ca="1" si="142"/>
        <v>78430.157434913621</v>
      </c>
      <c r="BX190" s="10">
        <f t="shared" ca="1" si="127"/>
        <v>41.831572737428615</v>
      </c>
      <c r="BY190" s="10">
        <f t="shared" ca="1" si="128"/>
        <v>96.569669068143369</v>
      </c>
      <c r="BZ190" s="10">
        <f t="shared" ca="1" si="129"/>
        <v>867.74186639564107</v>
      </c>
      <c r="CA190" s="10">
        <f t="shared" ca="1" si="130"/>
        <v>650.07612260379699</v>
      </c>
      <c r="CB190" s="10">
        <v>0</v>
      </c>
      <c r="CC190" s="82">
        <f t="shared" ca="1" si="131"/>
        <v>-8.9914119919829307</v>
      </c>
      <c r="CD190" s="82">
        <f t="shared" ca="1" si="132"/>
        <v>16.676468306233946</v>
      </c>
      <c r="CE190" s="82">
        <f t="shared" ca="1" si="133"/>
        <v>5195.3123985783768</v>
      </c>
      <c r="CF190" s="82">
        <f t="shared" ca="1" si="134"/>
        <v>3892.1120100055928</v>
      </c>
      <c r="CG190" s="82">
        <f t="shared" ca="1" si="143"/>
        <v>9095.1094648982198</v>
      </c>
      <c r="CH190" s="13">
        <f t="shared" ca="1" si="96"/>
        <v>125</v>
      </c>
      <c r="CI190" s="81">
        <f t="shared" ca="1" si="105"/>
        <v>0.11304050015809203</v>
      </c>
      <c r="CJ190" s="81">
        <f t="shared" ca="1" si="106"/>
        <v>0.1304782821718484</v>
      </c>
      <c r="CK190" s="81">
        <f t="shared" ca="1" si="107"/>
        <v>0.38951525658609715</v>
      </c>
      <c r="CL190" s="81">
        <f t="shared" ca="1" si="108"/>
        <v>0.17259503772433285</v>
      </c>
      <c r="CM190" s="89">
        <f t="shared" ca="1" si="97"/>
        <v>0.80562907664037042</v>
      </c>
    </row>
    <row r="191" spans="1:91" x14ac:dyDescent="0.3">
      <c r="A191">
        <v>126</v>
      </c>
      <c r="B191" s="3">
        <f t="shared" si="110"/>
        <v>0.53888888888888886</v>
      </c>
      <c r="C191" s="3">
        <f t="shared" si="98"/>
        <v>4.2</v>
      </c>
      <c r="D191" s="4">
        <f t="shared" ca="1" si="135"/>
        <v>191</v>
      </c>
      <c r="E191" s="58">
        <f>(0.5*(COS(B191*2*PI())+1)*('key variables'!$B$4-'key variables'!$B$6)+'key variables'!$B$6)/'key variables'!$B$4</f>
        <v>1</v>
      </c>
      <c r="F191" s="10">
        <f t="shared" ca="1" si="99"/>
        <v>11689232.675132217</v>
      </c>
      <c r="G191" s="10">
        <f t="shared" ca="1" si="100"/>
        <v>13492504.073220676</v>
      </c>
      <c r="H191" s="10">
        <f t="shared" ca="1" si="101"/>
        <v>40309812.217259116</v>
      </c>
      <c r="I191" s="10">
        <f t="shared" ca="1" si="102"/>
        <v>17912913.21353678</v>
      </c>
      <c r="J191" s="10">
        <f t="shared" ca="1" si="136"/>
        <v>83404462.179148793</v>
      </c>
      <c r="K191" s="82">
        <f t="shared" ca="1" si="113"/>
        <v>2251432.0926836613</v>
      </c>
      <c r="L191" s="82">
        <f t="shared" ca="1" si="114"/>
        <v>2598755.4123838432</v>
      </c>
      <c r="M191" s="82">
        <f t="shared" ca="1" si="115"/>
        <v>7783841.0811184654</v>
      </c>
      <c r="N191" s="82">
        <f t="shared" ca="1" si="116"/>
        <v>3498798.0354082547</v>
      </c>
      <c r="O191" s="82">
        <f t="shared" ca="1" si="137"/>
        <v>16132826.621594224</v>
      </c>
      <c r="P191" s="10">
        <f ca="1">IF(IF($A191&gt;='key variables'!$B$26,K191*SUMPRODUCT(Z191:AC191,'control variables'!$O$3:$R$3)/J191+F$65*'key variables'!$B$25/scenario!J$65,K191*SUMPRODUCT(Z191:AC191,'control variables'!$O$7:$R$7)/J191+F$65*'key variables'!$B$25/scenario!J$65)&lt;'key variables'!$B$28,0,IF($A191&gt;='key variables'!$B$26,K191*SUMPRODUCT(Z191:AC191,'control variables'!$O$3:$R$3)/J191+F$65*'key variables'!$B$25/scenario!J$65,K191*SUMPRODUCT(Z191:AC191,'control variables'!$O$7:$R$7)/J191+F$65*'key variables'!$B$25/scenario!J$65))</f>
        <v>223.14594543647894</v>
      </c>
      <c r="Q191" s="10">
        <f ca="1">IF(IF($A191&gt;='key variables'!$B$26,L191*SUMPRODUCT(Z191:AC191,'control variables'!$O$4:$R$4)/J191+G$65*'key variables'!$B$25/scenario!J$65,L191*SUMPRODUCT(Z191:AC191,'control variables'!$O$7:$R$7)/J191+G$65*'key variables'!$B$25/scenario!J$65)&lt;'key variables'!$B$28,0,IF($A191&gt;='key variables'!$B$26,L191*SUMPRODUCT(Z191:AC191,'control variables'!$O$4:$R$4)/J191+G$65*'key variables'!$B$25/scenario!J$65,L191*SUMPRODUCT(Z191:AC191,'control variables'!$O$7:$R$7)/J191+G$65*'key variables'!$B$25/scenario!J$65))</f>
        <v>257.57016404759884</v>
      </c>
      <c r="R191" s="10">
        <f ca="1">IF(IF($A191&gt;='key variables'!$B$26,M191*SUMPRODUCT(Z191:AC191,'control variables'!$O$5:$R$5)/J191+H$65*'key variables'!$B$25/scenario!J$65,M191*SUMPRODUCT(Z191:AC191,'control variables'!$O$7:$R$7)/J191+H$65*'key variables'!$B$25/scenario!J$65)&lt;'key variables'!$B$28,0,IF($A191&gt;='key variables'!$B$26,M191*SUMPRODUCT(Z191:AC191,'control variables'!$O$5:$R$5)/J191+H$65*'key variables'!$B$25/scenario!J$65,M191*SUMPRODUCT(Z191:AC191,'control variables'!$O$7:$R$7)/J191+H$65*'key variables'!$B$25/scenario!J$65))</f>
        <v>771.47899899707659</v>
      </c>
      <c r="S191" s="10">
        <f ca="1">IF(IF($A191&gt;='key variables'!$B$26,N191*SUMPRODUCT(Z191:AC191,'control variables'!$O$6:$R$6)/J191+I$65*'key variables'!$B$25/scenario!J$65,N191*SUMPRODUCT(Z191:AC191,'control variables'!$O$7:$R$7)/J191+I$65*'key variables'!$B$25/scenario!J$65)&lt;'key variables'!$B$28,0,IF($A191&gt;='key variables'!$B$26,N191*SUMPRODUCT(Z191:AC191,'control variables'!$O$6:$R$6)/J191+I$65*'key variables'!$B$25/scenario!J$65,N191*SUMPRODUCT(Z191:AC191,'control variables'!$O$7:$R$7)/J191+I$65*'key variables'!$B$25/scenario!J$65))</f>
        <v>346.77599117450654</v>
      </c>
      <c r="T191" s="10">
        <f t="shared" ca="1" si="109"/>
        <v>1598.971099655661</v>
      </c>
      <c r="U191" s="82">
        <f ca="1">SUMPRODUCT(P161:P190,'control variables'!AD$7:AD$36)</f>
        <v>472.94603095227353</v>
      </c>
      <c r="V191" s="82">
        <f ca="1">SUMPRODUCT(Q161:Q190,'control variables'!AE$7:AE$36)</f>
        <v>545.90634187756007</v>
      </c>
      <c r="W191" s="82">
        <f ca="1">SUMPRODUCT(R161:R190,'control variables'!AF$7:AF$36)</f>
        <v>1635.1089410341278</v>
      </c>
      <c r="X191" s="82">
        <f ca="1">SUMPRODUCT(S161:S190,'control variables'!AG$7:AG$36)</f>
        <v>734.97337509190697</v>
      </c>
      <c r="Y191" s="82">
        <f t="shared" ca="1" si="103"/>
        <v>3388.9346889558683</v>
      </c>
      <c r="Z191" s="10">
        <f ca="1">IF($A191&gt;='key variables'!$B$26,SUMPRODUCT(P161:P190,'control variables'!V$7:V$36)*$E191,SUMPRODUCT(P161:P190,'control variables'!Z$7:Z$36)*$E191)</f>
        <v>1153.6333962503131</v>
      </c>
      <c r="AA191" s="10">
        <f ca="1">IF($A191&gt;='key variables'!$B$26,SUMPRODUCT(Q161:Q190,'control variables'!W$7:W$36)*$E191,SUMPRODUCT(Q161:Q190,'control variables'!AA$7:AA$36)*$E191)</f>
        <v>1331.6018023171589</v>
      </c>
      <c r="AB191" s="10">
        <f ca="1">IF($A191&gt;='key variables'!$B$26,SUMPRODUCT(R161:R190,'control variables'!X$7:X$36)*$E191,SUMPRODUCT(R161:R190,'control variables'!AB$7:AB$36)*$E191)</f>
        <v>3988.4387592520216</v>
      </c>
      <c r="AC191" s="10">
        <f ca="1">IF($A191&gt;='key variables'!$B$26,SUMPRODUCT(S161:S190,'control variables'!Y$7:Y$36)*$E191,SUMPRODUCT(S161:S190,'control variables'!AC$7:AC$36)*$E191)</f>
        <v>1792.7834792346425</v>
      </c>
      <c r="AD191" s="10">
        <f t="shared" ca="1" si="104"/>
        <v>8266.4574370541359</v>
      </c>
      <c r="AE191" s="82">
        <f ca="1">SUMPRODUCT(P161:P190,'control variables'!AL$7:AL$36)</f>
        <v>1568.8713607085083</v>
      </c>
      <c r="AF191" s="82">
        <f ca="1">SUMPRODUCT(Q161:Q190,'control variables'!AM$7:AM$36)</f>
        <v>1806.1626219802504</v>
      </c>
      <c r="AG191" s="82">
        <f ca="1">SUMPRODUCT(R161:R190,'control variables'!AN$7:AN$36)</f>
        <v>5149.8443154755842</v>
      </c>
      <c r="AH191" s="82">
        <f ca="1">SUMPRODUCT(S161:S190,'control variables'!AO$7:AO$36)</f>
        <v>2229.8315060967993</v>
      </c>
      <c r="AI191" s="82">
        <f t="shared" ca="1" si="117"/>
        <v>10754.709804261141</v>
      </c>
      <c r="AJ191" s="10">
        <f ca="1">SUMPRODUCT(P161:P190,'control variables'!AP$7:AP$36)</f>
        <v>1.500547568477085</v>
      </c>
      <c r="AK191" s="10">
        <f ca="1">SUMPRODUCT(Q161:Q190,'control variables'!AQ$7:AQ$36)</f>
        <v>4.3300840915781826</v>
      </c>
      <c r="AL191" s="10">
        <f ca="1">SUMPRODUCT(R161:R190,'control variables'!AR$7:AR$36)</f>
        <v>155.63459158693087</v>
      </c>
      <c r="AM191" s="10">
        <f ca="1">SUMPRODUCT(S161:S190,'control variables'!AS$7:AS$36)</f>
        <v>116.59496419379509</v>
      </c>
      <c r="AN191" s="10">
        <f t="shared" ca="1" si="138"/>
        <v>278.06018744078125</v>
      </c>
      <c r="AO191" s="82">
        <f ca="1">SUMPRODUCT(P161:P190,'control variables'!AX$7:AX$36)</f>
        <v>2.0401181108354889</v>
      </c>
      <c r="AP191" s="82">
        <f ca="1">SUMPRODUCT(Q161:Q190,'control variables'!AY$7:AY$36)</f>
        <v>4.7096850041934264</v>
      </c>
      <c r="AQ191" s="82">
        <f ca="1">SUMPRODUCT(R161:R190,'control variables'!AZ$7:AZ$36)</f>
        <v>42.319611272467448</v>
      </c>
      <c r="AR191" s="82">
        <f ca="1">SUMPRODUCT(S161:S190,'control variables'!BA$7:BA$36)</f>
        <v>31.704092969926975</v>
      </c>
      <c r="AS191" s="82">
        <f t="shared" ca="1" si="139"/>
        <v>80.773507357423341</v>
      </c>
      <c r="AT191" s="10">
        <f ca="1">SUMPRODUCT(P161:P190,'control variables'!AT$7:AT$36)</f>
        <v>-1.7877934914654166</v>
      </c>
      <c r="AU191" s="10">
        <f ca="1">SUMPRODUCT(Q161:Q190,'control variables'!AU$7:AU$36)</f>
        <v>1.9393626361675587</v>
      </c>
      <c r="AV191" s="10">
        <f ca="1">SUMPRODUCT(R161:R190,'control variables'!AV$7:AV$36)</f>
        <v>835.10509248027211</v>
      </c>
      <c r="AW191" s="10">
        <f ca="1">SUMPRODUCT(S161:S190,'control variables'!AW$7:AW$36)</f>
        <v>625.62600873602673</v>
      </c>
      <c r="AX191" s="10">
        <f t="shared" ca="1" si="118"/>
        <v>1460.8826703610011</v>
      </c>
      <c r="AY191" s="82">
        <f ca="1">SUMPRODUCT(P161:P190,'control variables'!BB$7:BB$36)</f>
        <v>6.4997215606695518</v>
      </c>
      <c r="AZ191" s="82">
        <f ca="1">SUMPRODUCT(Q161:Q190,'control variables'!BC$7:BC$36)</f>
        <v>16.574278388937401</v>
      </c>
      <c r="BA191" s="82">
        <f ca="1">SUMPRODUCT(R161:R190,'control variables'!BD$7:BD$36)</f>
        <v>116.02504332552439</v>
      </c>
      <c r="BB191" s="82">
        <f ca="1">SUMPRODUCT(S161:S190,'control variables'!BE$7:BE$36)</f>
        <v>16.487986902805755</v>
      </c>
      <c r="BC191" s="82">
        <f t="shared" ca="1" si="140"/>
        <v>155.58703017793709</v>
      </c>
      <c r="BD191" s="10">
        <f ca="1">SUMPRODUCT(P161:P190,'control variables'!BF$7:BF$36)</f>
        <v>1.3596851367900142</v>
      </c>
      <c r="BE191" s="10">
        <f ca="1">SUMPRODUCT(Q161:Q190,'control variables'!BG$7:BG$36)</f>
        <v>1.5694406772709175</v>
      </c>
      <c r="BF191" s="10">
        <f ca="1">SUMPRODUCT(R161:R190,'control variables'!BH$7:BH$36)</f>
        <v>47.008182301056721</v>
      </c>
      <c r="BG191" s="10">
        <f ca="1">SUMPRODUCT(S161:S190,'control variables'!BI$7:BI$36)</f>
        <v>105.64972625277244</v>
      </c>
      <c r="BH191" s="10">
        <f t="shared" ca="1" si="141"/>
        <v>155.58703436789008</v>
      </c>
      <c r="BI191" s="82">
        <f t="shared" ca="1" si="119"/>
        <v>1573.5832887777124</v>
      </c>
      <c r="BJ191" s="82">
        <f t="shared" ca="1" si="120"/>
        <v>1824.6762630053554</v>
      </c>
      <c r="BK191" s="82">
        <f t="shared" ca="1" si="121"/>
        <v>6100.9744512813804</v>
      </c>
      <c r="BL191" s="82">
        <f t="shared" ca="1" si="122"/>
        <v>2871.9455017356318</v>
      </c>
      <c r="BM191" s="82">
        <f t="shared" ca="1" si="112"/>
        <v>12371.17950480008</v>
      </c>
      <c r="BN191" s="10">
        <f ca="1">BN190+BI191-INDIRECT(ADDRESS(MAX($D191-'key variables'!$B$9*30,34),scenario!BI$4),TRUE)</f>
        <v>9429676.1256273277</v>
      </c>
      <c r="BO191" s="10">
        <f ca="1">BO190+BJ191-INDIRECT(ADDRESS(MAX($D191-'key variables'!$B$9*30,34),scenario!BJ$4),TRUE)</f>
        <v>10884319.199411213</v>
      </c>
      <c r="BP191" s="10">
        <f ca="1">BP190+BK191-INDIRECT(ADDRESS(MAX($D191-'key variables'!$B$9*30,34),scenario!BK$4),TRUE)</f>
        <v>32493481.831427671</v>
      </c>
      <c r="BQ191" s="10">
        <f ca="1">BQ190+BL191-INDIRECT(ADDRESS(MAX($D191-'key variables'!$B$9*30,34),scenario!BL$4),TRUE)</f>
        <v>14398099.423158238</v>
      </c>
      <c r="BR191" s="10">
        <f t="shared" ca="1" si="111"/>
        <v>67205576.579624459</v>
      </c>
      <c r="BS191" s="82">
        <f t="shared" ca="1" si="123"/>
        <v>8346.2430815276402</v>
      </c>
      <c r="BT191" s="82">
        <f t="shared" ca="1" si="124"/>
        <v>9685.4621489885612</v>
      </c>
      <c r="BU191" s="82">
        <f t="shared" ca="1" si="125"/>
        <v>33213.775529675862</v>
      </c>
      <c r="BV191" s="82">
        <f t="shared" ca="1" si="126"/>
        <v>16256.881235209246</v>
      </c>
      <c r="BW191" s="82">
        <f t="shared" ca="1" si="142"/>
        <v>67502.361995401312</v>
      </c>
      <c r="BX191" s="10">
        <f t="shared" ca="1" si="127"/>
        <v>36.01228415080454</v>
      </c>
      <c r="BY191" s="10">
        <f t="shared" ca="1" si="128"/>
        <v>83.135635006128481</v>
      </c>
      <c r="BZ191" s="10">
        <f t="shared" ca="1" si="129"/>
        <v>747.02825204152737</v>
      </c>
      <c r="CA191" s="10">
        <f t="shared" ca="1" si="130"/>
        <v>559.64250241814568</v>
      </c>
      <c r="CB191" s="10">
        <v>0</v>
      </c>
      <c r="CC191" s="82">
        <f t="shared" ca="1" si="131"/>
        <v>-7.7431890428759171</v>
      </c>
      <c r="CD191" s="82">
        <f t="shared" ca="1" si="132"/>
        <v>14.357504757451146</v>
      </c>
      <c r="CE191" s="82">
        <f t="shared" ca="1" si="133"/>
        <v>4473.5222864125681</v>
      </c>
      <c r="CF191" s="82">
        <f t="shared" ca="1" si="134"/>
        <v>3351.3768724934343</v>
      </c>
      <c r="CG191" s="82">
        <f t="shared" ca="1" si="143"/>
        <v>7831.5134746205777</v>
      </c>
      <c r="CH191" s="13">
        <f t="shared" ca="1" si="96"/>
        <v>126</v>
      </c>
      <c r="CI191" s="81">
        <f t="shared" ca="1" si="105"/>
        <v>0.11305961191108498</v>
      </c>
      <c r="CJ191" s="81">
        <f t="shared" ca="1" si="106"/>
        <v>0.13050044224291282</v>
      </c>
      <c r="CK191" s="81">
        <f t="shared" ca="1" si="107"/>
        <v>0.38958924957316104</v>
      </c>
      <c r="CL191" s="81">
        <f t="shared" ca="1" si="108"/>
        <v>0.17262984553790189</v>
      </c>
      <c r="CM191" s="89">
        <f t="shared" ca="1" si="97"/>
        <v>0.80577914926506078</v>
      </c>
    </row>
    <row r="192" spans="1:91" x14ac:dyDescent="0.3">
      <c r="A192">
        <v>127</v>
      </c>
      <c r="B192" s="3">
        <f t="shared" si="110"/>
        <v>0.54166666666666663</v>
      </c>
      <c r="C192" s="3">
        <f t="shared" si="98"/>
        <v>4.2333333333333334</v>
      </c>
      <c r="D192" s="4">
        <f t="shared" ca="1" si="135"/>
        <v>192</v>
      </c>
      <c r="E192" s="58">
        <f>(0.5*(COS(B192*2*PI())+1)*('key variables'!$B$4-'key variables'!$B$6)+'key variables'!$B$6)/'key variables'!$B$4</f>
        <v>1</v>
      </c>
      <c r="F192" s="10">
        <f t="shared" ca="1" si="99"/>
        <v>11689231.315447081</v>
      </c>
      <c r="G192" s="10">
        <f t="shared" ca="1" si="100"/>
        <v>13492502.503779998</v>
      </c>
      <c r="H192" s="10">
        <f t="shared" ca="1" si="101"/>
        <v>40309765.209076814</v>
      </c>
      <c r="I192" s="10">
        <f t="shared" ca="1" si="102"/>
        <v>17912807.563810527</v>
      </c>
      <c r="J192" s="10">
        <f t="shared" ca="1" si="136"/>
        <v>83404306.592114419</v>
      </c>
      <c r="K192" s="82">
        <f t="shared" ca="1" si="113"/>
        <v>2251208.9467382254</v>
      </c>
      <c r="L192" s="82">
        <f t="shared" ca="1" si="114"/>
        <v>2598497.842219796</v>
      </c>
      <c r="M192" s="82">
        <f t="shared" ca="1" si="115"/>
        <v>7783069.6021194672</v>
      </c>
      <c r="N192" s="82">
        <f t="shared" ca="1" si="116"/>
        <v>3498451.2594170803</v>
      </c>
      <c r="O192" s="82">
        <f t="shared" ca="1" si="137"/>
        <v>16131227.650494568</v>
      </c>
      <c r="P192" s="10">
        <f ca="1">IF(IF($A192&gt;='key variables'!$B$26,K192*SUMPRODUCT(Z192:AC192,'control variables'!$O$3:$R$3)/J192+F$65*'key variables'!$B$25/scenario!J$65,K192*SUMPRODUCT(Z192:AC192,'control variables'!$O$7:$R$7)/J192+F$65*'key variables'!$B$25/scenario!J$65)&lt;'key variables'!$B$28,0,IF($A192&gt;='key variables'!$B$26,K192*SUMPRODUCT(Z192:AC192,'control variables'!$O$3:$R$3)/J192+F$65*'key variables'!$B$25/scenario!J$65,K192*SUMPRODUCT(Z192:AC192,'control variables'!$O$7:$R$7)/J192+F$65*'key variables'!$B$25/scenario!J$65))</f>
        <v>192.01408137252577</v>
      </c>
      <c r="Q192" s="10">
        <f ca="1">IF(IF($A192&gt;='key variables'!$B$26,L192*SUMPRODUCT(Z192:AC192,'control variables'!$O$4:$R$4)/J192+G$65*'key variables'!$B$25/scenario!J$65,L192*SUMPRODUCT(Z192:AC192,'control variables'!$O$7:$R$7)/J192+G$65*'key variables'!$B$25/scenario!J$65)&lt;'key variables'!$B$28,0,IF($A192&gt;='key variables'!$B$26,L192*SUMPRODUCT(Z192:AC192,'control variables'!$O$4:$R$4)/J192+G$65*'key variables'!$B$25/scenario!J$65,L192*SUMPRODUCT(Z192:AC192,'control variables'!$O$7:$R$7)/J192+G$65*'key variables'!$B$25/scenario!J$65))</f>
        <v>221.63565796291374</v>
      </c>
      <c r="R192" s="10">
        <f ca="1">IF(IF($A192&gt;='key variables'!$B$26,M192*SUMPRODUCT(Z192:AC192,'control variables'!$O$5:$R$5)/J192+H$65*'key variables'!$B$25/scenario!J$65,M192*SUMPRODUCT(Z192:AC192,'control variables'!$O$7:$R$7)/J192+H$65*'key variables'!$B$25/scenario!J$65)&lt;'key variables'!$B$28,0,IF($A192&gt;='key variables'!$B$26,M192*SUMPRODUCT(Z192:AC192,'control variables'!$O$5:$R$5)/J192+H$65*'key variables'!$B$25/scenario!J$65,M192*SUMPRODUCT(Z192:AC192,'control variables'!$O$7:$R$7)/J192+H$65*'key variables'!$B$25/scenario!J$65))</f>
        <v>663.84729061898918</v>
      </c>
      <c r="S192" s="10">
        <f ca="1">IF(IF($A192&gt;='key variables'!$B$26,N192*SUMPRODUCT(Z192:AC192,'control variables'!$O$6:$R$6)/J192+I$65*'key variables'!$B$25/scenario!J$65,N192*SUMPRODUCT(Z192:AC192,'control variables'!$O$7:$R$7)/J192+I$65*'key variables'!$B$25/scenario!J$65)&lt;'key variables'!$B$28,0,IF($A192&gt;='key variables'!$B$26,N192*SUMPRODUCT(Z192:AC192,'control variables'!$O$6:$R$6)/J192+I$65*'key variables'!$B$25/scenario!J$65,N192*SUMPRODUCT(Z192:AC192,'control variables'!$O$7:$R$7)/J192+I$65*'key variables'!$B$25/scenario!J$65))</f>
        <v>298.39607104299552</v>
      </c>
      <c r="T192" s="10">
        <f t="shared" ca="1" si="109"/>
        <v>1375.8931009974242</v>
      </c>
      <c r="U192" s="82">
        <f ca="1">SUMPRODUCT(P162:P191,'control variables'!AD$7:AD$36)</f>
        <v>406.98347360169282</v>
      </c>
      <c r="V192" s="82">
        <f ca="1">SUMPRODUCT(Q162:Q191,'control variables'!AE$7:AE$36)</f>
        <v>469.76789049519044</v>
      </c>
      <c r="W192" s="82">
        <f ca="1">SUMPRODUCT(R162:R191,'control variables'!AF$7:AF$36)</f>
        <v>1407.057619659797</v>
      </c>
      <c r="X192" s="82">
        <f ca="1">SUMPRODUCT(S162:S191,'control variables'!AG$7:AG$36)</f>
        <v>632.46543500404084</v>
      </c>
      <c r="Y192" s="82">
        <f t="shared" ca="1" si="103"/>
        <v>2916.2744187607213</v>
      </c>
      <c r="Z192" s="10">
        <f ca="1">IF($A192&gt;='key variables'!$B$26,SUMPRODUCT(P162:P191,'control variables'!V$7:V$36)*$E192,SUMPRODUCT(P162:P191,'control variables'!Z$7:Z$36)*$E192)</f>
        <v>992.78254946122138</v>
      </c>
      <c r="AA192" s="10">
        <f ca="1">IF($A192&gt;='key variables'!$B$26,SUMPRODUCT(Q162:Q191,'control variables'!W$7:W$36)*$E192,SUMPRODUCT(Q162:Q191,'control variables'!AA$7:AA$36)*$E192)</f>
        <v>1145.9368604172614</v>
      </c>
      <c r="AB192" s="10">
        <f ca="1">IF($A192&gt;='key variables'!$B$26,SUMPRODUCT(R162:R191,'control variables'!X$7:X$36)*$E192,SUMPRODUCT(R162:R191,'control variables'!AB$7:AB$36)*$E192)</f>
        <v>3432.3316338191489</v>
      </c>
      <c r="AC192" s="10">
        <f ca="1">IF($A192&gt;='key variables'!$B$26,SUMPRODUCT(S162:S191,'control variables'!Y$7:Y$36)*$E192,SUMPRODUCT(S162:S191,'control variables'!AC$7:AC$36)*$E192)</f>
        <v>1542.8160791214993</v>
      </c>
      <c r="AD192" s="10">
        <f t="shared" ca="1" si="104"/>
        <v>7113.8671228191315</v>
      </c>
      <c r="AE192" s="82">
        <f ca="1">SUMPRODUCT(P162:P191,'control variables'!AL$7:AL$36)</f>
        <v>1350.3469025193415</v>
      </c>
      <c r="AF192" s="82">
        <f ca="1">SUMPRODUCT(Q162:Q191,'control variables'!AM$7:AM$36)</f>
        <v>1554.5864135959532</v>
      </c>
      <c r="AG192" s="82">
        <f ca="1">SUMPRODUCT(R162:R191,'control variables'!AN$7:AN$36)</f>
        <v>4432.5344282649166</v>
      </c>
      <c r="AH192" s="82">
        <f ca="1">SUMPRODUCT(S162:S191,'control variables'!AO$7:AO$36)</f>
        <v>1919.2434400982684</v>
      </c>
      <c r="AI192" s="82">
        <f t="shared" ca="1" si="117"/>
        <v>9256.7111844784795</v>
      </c>
      <c r="AJ192" s="10">
        <f ca="1">SUMPRODUCT(P162:P191,'control variables'!AP$7:AP$36)</f>
        <v>1.2913615711699893</v>
      </c>
      <c r="AK192" s="10">
        <f ca="1">SUMPRODUCT(Q162:Q191,'control variables'!AQ$7:AQ$36)</f>
        <v>3.7264424755781902</v>
      </c>
      <c r="AL192" s="10">
        <f ca="1">SUMPRODUCT(R162:R191,'control variables'!AR$7:AR$36)</f>
        <v>133.9381269492676</v>
      </c>
      <c r="AM192" s="10">
        <f ca="1">SUMPRODUCT(S162:S191,'control variables'!AS$7:AS$36)</f>
        <v>100.34087510109299</v>
      </c>
      <c r="AN192" s="10">
        <f t="shared" ca="1" si="138"/>
        <v>239.29680609710877</v>
      </c>
      <c r="AO192" s="82">
        <f ca="1">SUMPRODUCT(P162:P191,'control variables'!AX$7:AX$36)</f>
        <v>1.7557601552222293</v>
      </c>
      <c r="AP192" s="82">
        <f ca="1">SUMPRODUCT(Q162:Q191,'control variables'!AY$7:AY$36)</f>
        <v>4.0532345799449887</v>
      </c>
      <c r="AQ192" s="82">
        <f ca="1">SUMPRODUCT(R162:R191,'control variables'!AZ$7:AZ$36)</f>
        <v>36.420973306424159</v>
      </c>
      <c r="AR192" s="82">
        <f ca="1">SUMPRODUCT(S162:S191,'control variables'!BA$7:BA$36)</f>
        <v>27.285078691479558</v>
      </c>
      <c r="AS192" s="82">
        <f t="shared" ca="1" si="139"/>
        <v>69.515046733070932</v>
      </c>
      <c r="AT192" s="10">
        <f ca="1">SUMPRODUCT(P162:P191,'control variables'!AT$7:AT$36)</f>
        <v>-1.5401217277782033</v>
      </c>
      <c r="AU192" s="10">
        <f ca="1">SUMPRODUCT(Q162:Q191,'control variables'!AU$7:AU$36)</f>
        <v>1.6706932586238517</v>
      </c>
      <c r="AV192" s="10">
        <f ca="1">SUMPRODUCT(R162:R191,'control variables'!AV$7:AV$36)</f>
        <v>719.41390549131665</v>
      </c>
      <c r="AW192" s="10">
        <f ca="1">SUMPRODUCT(S162:S191,'control variables'!AW$7:AW$36)</f>
        <v>538.95498228249926</v>
      </c>
      <c r="AX192" s="10">
        <f t="shared" ca="1" si="118"/>
        <v>1258.4994593046615</v>
      </c>
      <c r="AY192" s="82">
        <f ca="1">SUMPRODUCT(P162:P191,'control variables'!BB$7:BB$36)</f>
        <v>5.5968936403051011</v>
      </c>
      <c r="AZ192" s="82">
        <f ca="1">SUMPRODUCT(Q162:Q191,'control variables'!BC$7:BC$36)</f>
        <v>14.272068801995598</v>
      </c>
      <c r="BA192" s="82">
        <f ca="1">SUMPRODUCT(R162:R191,'control variables'!BD$7:BD$36)</f>
        <v>99.908868563572284</v>
      </c>
      <c r="BB192" s="82">
        <f ca="1">SUMPRODUCT(S162:S191,'control variables'!BE$7:BE$36)</f>
        <v>14.197763423613674</v>
      </c>
      <c r="BC192" s="82">
        <f t="shared" ca="1" si="140"/>
        <v>133.97559442948665</v>
      </c>
      <c r="BD192" s="10">
        <f ca="1">SUMPRODUCT(P162:P191,'control variables'!BF$7:BF$36)</f>
        <v>1.1708213996375372</v>
      </c>
      <c r="BE192" s="10">
        <f ca="1">SUMPRODUCT(Q162:Q191,'control variables'!BG$7:BG$36)</f>
        <v>1.3514413599817146</v>
      </c>
      <c r="BF192" s="10">
        <f ca="1">SUMPRODUCT(R162:R191,'control variables'!BH$7:BH$36)</f>
        <v>40.478625754544566</v>
      </c>
      <c r="BG192" s="10">
        <f ca="1">SUMPRODUCT(S162:S191,'control variables'!BI$7:BI$36)</f>
        <v>90.974709523280694</v>
      </c>
      <c r="BH192" s="10">
        <f t="shared" ca="1" si="141"/>
        <v>133.97559803744451</v>
      </c>
      <c r="BI192" s="82">
        <f t="shared" ca="1" si="119"/>
        <v>1354.4036744318685</v>
      </c>
      <c r="BJ192" s="82">
        <f t="shared" ca="1" si="120"/>
        <v>1570.5291756565728</v>
      </c>
      <c r="BK192" s="82">
        <f t="shared" ca="1" si="121"/>
        <v>5251.8572023198058</v>
      </c>
      <c r="BL192" s="82">
        <f t="shared" ca="1" si="122"/>
        <v>2472.3961858043813</v>
      </c>
      <c r="BM192" s="82">
        <f t="shared" ca="1" si="112"/>
        <v>10649.186238212627</v>
      </c>
      <c r="BN192" s="10">
        <f ca="1">BN191+BI192-INDIRECT(ADDRESS(MAX($D192-'key variables'!$B$9*30,34),scenario!BI$4),TRUE)</f>
        <v>9431030.5293017589</v>
      </c>
      <c r="BO192" s="10">
        <f ca="1">BO191+BJ192-INDIRECT(ADDRESS(MAX($D192-'key variables'!$B$9*30,34),scenario!BJ$4),TRUE)</f>
        <v>10885889.728586869</v>
      </c>
      <c r="BP192" s="10">
        <f ca="1">BP191+BK192-INDIRECT(ADDRESS(MAX($D192-'key variables'!$B$9*30,34),scenario!BK$4),TRUE)</f>
        <v>32498733.688629992</v>
      </c>
      <c r="BQ192" s="10">
        <f ca="1">BQ191+BL192-INDIRECT(ADDRESS(MAX($D192-'key variables'!$B$9*30,34),scenario!BL$4),TRUE)</f>
        <v>14400571.819344042</v>
      </c>
      <c r="BR192" s="10">
        <f t="shared" ca="1" si="111"/>
        <v>67216225.765862674</v>
      </c>
      <c r="BS192" s="82">
        <f t="shared" ca="1" si="123"/>
        <v>7182.6826670686614</v>
      </c>
      <c r="BT192" s="82">
        <f t="shared" ca="1" si="124"/>
        <v>8335.2171899349196</v>
      </c>
      <c r="BU192" s="82">
        <f t="shared" ca="1" si="125"/>
        <v>28585.286992220503</v>
      </c>
      <c r="BV192" s="82">
        <f t="shared" ca="1" si="126"/>
        <v>13991.906410924581</v>
      </c>
      <c r="BW192" s="82">
        <f t="shared" ca="1" si="142"/>
        <v>58095.093260148664</v>
      </c>
      <c r="BX192" s="10">
        <f t="shared" ca="1" si="127"/>
        <v>31.000329266084133</v>
      </c>
      <c r="BY192" s="10">
        <f t="shared" ca="1" si="128"/>
        <v>71.565359424096144</v>
      </c>
      <c r="BZ192" s="10">
        <f t="shared" ca="1" si="129"/>
        <v>643.06173102983462</v>
      </c>
      <c r="CA192" s="10">
        <f t="shared" ca="1" si="130"/>
        <v>481.75510816273095</v>
      </c>
      <c r="CB192" s="10">
        <v>0</v>
      </c>
      <c r="CC192" s="82">
        <f t="shared" ca="1" si="131"/>
        <v>-6.6674658991499527</v>
      </c>
      <c r="CD192" s="82">
        <f t="shared" ca="1" si="132"/>
        <v>12.360019394460496</v>
      </c>
      <c r="CE192" s="82">
        <f t="shared" ca="1" si="133"/>
        <v>3851.6255345640948</v>
      </c>
      <c r="CF192" s="82">
        <f t="shared" ca="1" si="134"/>
        <v>2885.4776866205484</v>
      </c>
      <c r="CG192" s="82">
        <f t="shared" ca="1" si="143"/>
        <v>6742.7957746799539</v>
      </c>
      <c r="CH192" s="13">
        <f t="shared" ca="1" si="96"/>
        <v>127</v>
      </c>
      <c r="CI192" s="81">
        <f t="shared" ca="1" si="105"/>
        <v>0.11307606183244055</v>
      </c>
      <c r="CJ192" s="81">
        <f t="shared" ca="1" si="106"/>
        <v>0.13051951599842318</v>
      </c>
      <c r="CK192" s="81">
        <f t="shared" ca="1" si="107"/>
        <v>0.38965294499196318</v>
      </c>
      <c r="CL192" s="81">
        <f t="shared" ca="1" si="108"/>
        <v>0.17265981107869513</v>
      </c>
      <c r="CM192" s="89">
        <f t="shared" ca="1" si="97"/>
        <v>0.80590833390152194</v>
      </c>
    </row>
    <row r="193" spans="1:91" x14ac:dyDescent="0.3">
      <c r="A193">
        <v>128</v>
      </c>
      <c r="B193" s="3">
        <f t="shared" si="110"/>
        <v>0.5444444444444444</v>
      </c>
      <c r="C193" s="3">
        <f t="shared" si="98"/>
        <v>4.2666666666666666</v>
      </c>
      <c r="D193" s="4">
        <f t="shared" ca="1" si="135"/>
        <v>193</v>
      </c>
      <c r="E193" s="58">
        <f>(0.5*(COS(B193*2*PI())+1)*('key variables'!$B$4-'key variables'!$B$6)+'key variables'!$B$6)/'key variables'!$B$4</f>
        <v>1</v>
      </c>
      <c r="F193" s="10">
        <f t="shared" ca="1" si="99"/>
        <v>11689230.144625681</v>
      </c>
      <c r="G193" s="10">
        <f t="shared" ca="1" si="100"/>
        <v>13492501.152338639</v>
      </c>
      <c r="H193" s="10">
        <f t="shared" ca="1" si="101"/>
        <v>40309724.730451062</v>
      </c>
      <c r="I193" s="10">
        <f t="shared" ca="1" si="102"/>
        <v>17912716.589101005</v>
      </c>
      <c r="J193" s="10">
        <f t="shared" ca="1" si="136"/>
        <v>83404172.616516382</v>
      </c>
      <c r="K193" s="82">
        <f t="shared" ca="1" si="113"/>
        <v>2251016.932656853</v>
      </c>
      <c r="L193" s="82">
        <f t="shared" ca="1" si="114"/>
        <v>2598276.2065618346</v>
      </c>
      <c r="M193" s="82">
        <f t="shared" ca="1" si="115"/>
        <v>7782405.7548288498</v>
      </c>
      <c r="N193" s="82">
        <f t="shared" ca="1" si="116"/>
        <v>3498152.8633460389</v>
      </c>
      <c r="O193" s="82">
        <f t="shared" ca="1" si="137"/>
        <v>16129851.757393576</v>
      </c>
      <c r="P193" s="10">
        <f ca="1">IF(IF($A193&gt;='key variables'!$B$26,K193*SUMPRODUCT(Z193:AC193,'control variables'!$O$3:$R$3)/J193+F$65*'key variables'!$B$25/scenario!J$65,K193*SUMPRODUCT(Z193:AC193,'control variables'!$O$7:$R$7)/J193+F$65*'key variables'!$B$25/scenario!J$65)&lt;'key variables'!$B$28,0,IF($A193&gt;='key variables'!$B$26,K193*SUMPRODUCT(Z193:AC193,'control variables'!$O$3:$R$3)/J193+F$65*'key variables'!$B$25/scenario!J$65,K193*SUMPRODUCT(Z193:AC193,'control variables'!$O$7:$R$7)/J193+F$65*'key variables'!$B$25/scenario!J$65))</f>
        <v>165.22453307490179</v>
      </c>
      <c r="Q193" s="10">
        <f ca="1">IF(IF($A193&gt;='key variables'!$B$26,L193*SUMPRODUCT(Z193:AC193,'control variables'!$O$4:$R$4)/J193+G$65*'key variables'!$B$25/scenario!J$65,L193*SUMPRODUCT(Z193:AC193,'control variables'!$O$7:$R$7)/J193+G$65*'key variables'!$B$25/scenario!J$65)&lt;'key variables'!$B$28,0,IF($A193&gt;='key variables'!$B$26,L193*SUMPRODUCT(Z193:AC193,'control variables'!$O$4:$R$4)/J193+G$65*'key variables'!$B$25/scenario!J$65,L193*SUMPRODUCT(Z193:AC193,'control variables'!$O$7:$R$7)/J193+G$65*'key variables'!$B$25/scenario!J$65))</f>
        <v>190.71334684369029</v>
      </c>
      <c r="R193" s="10">
        <f ca="1">IF(IF($A193&gt;='key variables'!$B$26,M193*SUMPRODUCT(Z193:AC193,'control variables'!$O$5:$R$5)/J193+H$65*'key variables'!$B$25/scenario!J$65,M193*SUMPRODUCT(Z193:AC193,'control variables'!$O$7:$R$7)/J193+H$65*'key variables'!$B$25/scenario!J$65)&lt;'key variables'!$B$28,0,IF($A193&gt;='key variables'!$B$26,M193*SUMPRODUCT(Z193:AC193,'control variables'!$O$5:$R$5)/J193+H$65*'key variables'!$B$25/scenario!J$65,M193*SUMPRODUCT(Z193:AC193,'control variables'!$O$7:$R$7)/J193+H$65*'key variables'!$B$25/scenario!J$65))</f>
        <v>571.22820285645571</v>
      </c>
      <c r="S193" s="10">
        <f ca="1">IF(IF($A193&gt;='key variables'!$B$26,N193*SUMPRODUCT(Z193:AC193,'control variables'!$O$6:$R$6)/J193+I$65*'key variables'!$B$25/scenario!J$65,N193*SUMPRODUCT(Z193:AC193,'control variables'!$O$7:$R$7)/J193+I$65*'key variables'!$B$25/scenario!J$65)&lt;'key variables'!$B$28,0,IF($A193&gt;='key variables'!$B$26,N193*SUMPRODUCT(Z193:AC193,'control variables'!$O$6:$R$6)/J193+I$65*'key variables'!$B$25/scenario!J$65,N193*SUMPRODUCT(Z193:AC193,'control variables'!$O$7:$R$7)/J193+I$65*'key variables'!$B$25/scenario!J$65))</f>
        <v>256.76424956466019</v>
      </c>
      <c r="T193" s="10">
        <f t="shared" ca="1" si="109"/>
        <v>1183.930332339708</v>
      </c>
      <c r="U193" s="82">
        <f ca="1">SUMPRODUCT(P163:P192,'control variables'!AD$7:AD$36)</f>
        <v>350.21632196863317</v>
      </c>
      <c r="V193" s="82">
        <f ca="1">SUMPRODUCT(Q163:Q192,'control variables'!AE$7:AE$36)</f>
        <v>404.2433992029915</v>
      </c>
      <c r="W193" s="82">
        <f ca="1">SUMPRODUCT(R163:R192,'control variables'!AF$7:AF$36)</f>
        <v>1210.7974311444973</v>
      </c>
      <c r="X193" s="82">
        <f ca="1">SUMPRODUCT(S163:S192,'control variables'!AG$7:AG$36)</f>
        <v>544.24745176799115</v>
      </c>
      <c r="Y193" s="82">
        <f t="shared" ca="1" si="103"/>
        <v>2509.504604084113</v>
      </c>
      <c r="Z193" s="10">
        <f ca="1">IF($A193&gt;='key variables'!$B$26,SUMPRODUCT(P163:P192,'control variables'!V$7:V$36)*$E193,SUMPRODUCT(P163:P192,'control variables'!Z$7:Z$36)*$E193)</f>
        <v>854.34235133288121</v>
      </c>
      <c r="AA193" s="10">
        <f ca="1">IF($A193&gt;='key variables'!$B$26,SUMPRODUCT(Q163:Q192,'control variables'!W$7:W$36)*$E193,SUMPRODUCT(Q163:Q192,'control variables'!AA$7:AA$36)*$E193)</f>
        <v>986.13980708989482</v>
      </c>
      <c r="AB193" s="10">
        <f ca="1">IF($A193&gt;='key variables'!$B$26,SUMPRODUCT(R163:R192,'control variables'!X$7:X$36)*$E193,SUMPRODUCT(R163:R192,'control variables'!AB$7:AB$36)*$E193)</f>
        <v>2953.7044946878596</v>
      </c>
      <c r="AC193" s="10">
        <f ca="1">IF($A193&gt;='key variables'!$B$26,SUMPRODUCT(S163:S192,'control variables'!Y$7:Y$36)*$E193,SUMPRODUCT(S163:S192,'control variables'!AC$7:AC$36)*$E193)</f>
        <v>1327.6755493195981</v>
      </c>
      <c r="AD193" s="10">
        <f t="shared" ca="1" si="104"/>
        <v>6121.8622024302331</v>
      </c>
      <c r="AE193" s="82">
        <f ca="1">SUMPRODUCT(P163:P192,'control variables'!AL$7:AL$36)</f>
        <v>1162.2106490792207</v>
      </c>
      <c r="AF193" s="82">
        <f ca="1">SUMPRODUCT(Q163:Q192,'control variables'!AM$7:AM$36)</f>
        <v>1337.9946156237518</v>
      </c>
      <c r="AG193" s="82">
        <f ca="1">SUMPRODUCT(R163:R192,'control variables'!AN$7:AN$36)</f>
        <v>3814.9742894426122</v>
      </c>
      <c r="AH193" s="82">
        <f ca="1">SUMPRODUCT(S163:S192,'control variables'!AO$7:AO$36)</f>
        <v>1651.8460257109348</v>
      </c>
      <c r="AI193" s="82">
        <f t="shared" ca="1" si="117"/>
        <v>7967.0255798565195</v>
      </c>
      <c r="AJ193" s="10">
        <f ca="1">SUMPRODUCT(P163:P192,'control variables'!AP$7:AP$36)</f>
        <v>1.1113114799403869</v>
      </c>
      <c r="AK193" s="10">
        <f ca="1">SUMPRODUCT(Q163:Q192,'control variables'!AQ$7:AQ$36)</f>
        <v>3.2068774500510377</v>
      </c>
      <c r="AL193" s="10">
        <f ca="1">SUMPRODUCT(R163:R192,'control variables'!AR$7:AR$36)</f>
        <v>115.26359572987509</v>
      </c>
      <c r="AM193" s="10">
        <f ca="1">SUMPRODUCT(S163:S192,'control variables'!AS$7:AS$36)</f>
        <v>86.350692862944513</v>
      </c>
      <c r="AN193" s="10">
        <f t="shared" ca="1" si="138"/>
        <v>205.93247752281104</v>
      </c>
      <c r="AO193" s="82">
        <f ca="1">SUMPRODUCT(P163:P192,'control variables'!AX$7:AX$36)</f>
        <v>1.5109958792886258</v>
      </c>
      <c r="AP193" s="82">
        <f ca="1">SUMPRODUCT(Q163:Q192,'control variables'!AY$7:AY$36)</f>
        <v>3.488187569282132</v>
      </c>
      <c r="AQ193" s="82">
        <f ca="1">SUMPRODUCT(R163:R192,'control variables'!AZ$7:AZ$36)</f>
        <v>31.343655010056001</v>
      </c>
      <c r="AR193" s="82">
        <f ca="1">SUMPRODUCT(S163:S192,'control variables'!BA$7:BA$36)</f>
        <v>23.481362956248017</v>
      </c>
      <c r="AS193" s="82">
        <f t="shared" ca="1" si="139"/>
        <v>59.824201414874778</v>
      </c>
      <c r="AT193" s="10">
        <f ca="1">SUMPRODUCT(P163:P192,'control variables'!AT$7:AT$36)</f>
        <v>-1.3265435774707131</v>
      </c>
      <c r="AU193" s="10">
        <f ca="1">SUMPRODUCT(Q163:Q192,'control variables'!AU$7:AU$36)</f>
        <v>1.4390079512404974</v>
      </c>
      <c r="AV193" s="10">
        <f ca="1">SUMPRODUCT(R163:R192,'control variables'!AV$7:AV$36)</f>
        <v>619.64835549029078</v>
      </c>
      <c r="AW193" s="10">
        <f ca="1">SUMPRODUCT(S163:S192,'control variables'!AW$7:AW$36)</f>
        <v>464.21478081741094</v>
      </c>
      <c r="AX193" s="10">
        <f t="shared" ca="1" si="118"/>
        <v>1083.9756006814714</v>
      </c>
      <c r="AY193" s="82">
        <f ca="1">SUMPRODUCT(P163:P192,'control variables'!BB$7:BB$36)</f>
        <v>4.818965507623699</v>
      </c>
      <c r="AZ193" s="82">
        <f ca="1">SUMPRODUCT(Q163:Q192,'control variables'!BC$7:BC$36)</f>
        <v>12.288353450915286</v>
      </c>
      <c r="BA193" s="82">
        <f ca="1">SUMPRODUCT(R163:R192,'control variables'!BD$7:BD$36)</f>
        <v>86.022251351433411</v>
      </c>
      <c r="BB193" s="82">
        <f ca="1">SUMPRODUCT(S163:S192,'control variables'!BE$7:BE$36)</f>
        <v>12.224375987974989</v>
      </c>
      <c r="BC193" s="82">
        <f t="shared" ca="1" si="140"/>
        <v>115.35394629794739</v>
      </c>
      <c r="BD193" s="10">
        <f ca="1">SUMPRODUCT(P163:P192,'control variables'!BF$7:BF$36)</f>
        <v>1.0080856101695415</v>
      </c>
      <c r="BE193" s="10">
        <f ca="1">SUMPRODUCT(Q163:Q192,'control variables'!BG$7:BG$36)</f>
        <v>1.1636006895733904</v>
      </c>
      <c r="BF193" s="10">
        <f ca="1">SUMPRODUCT(R163:R192,'control variables'!BH$7:BH$36)</f>
        <v>34.852386670782813</v>
      </c>
      <c r="BG193" s="10">
        <f ca="1">SUMPRODUCT(S163:S192,'control variables'!BI$7:BI$36)</f>
        <v>78.329876433899159</v>
      </c>
      <c r="BH193" s="10">
        <f t="shared" ca="1" si="141"/>
        <v>115.3539494044249</v>
      </c>
      <c r="BI193" s="82">
        <f t="shared" ca="1" si="119"/>
        <v>1165.7030710093738</v>
      </c>
      <c r="BJ193" s="82">
        <f t="shared" ca="1" si="120"/>
        <v>1351.7219770259076</v>
      </c>
      <c r="BK193" s="82">
        <f t="shared" ca="1" si="121"/>
        <v>4520.6448962843369</v>
      </c>
      <c r="BL193" s="82">
        <f t="shared" ca="1" si="122"/>
        <v>2128.2851825163207</v>
      </c>
      <c r="BM193" s="82">
        <f t="shared" ca="1" si="112"/>
        <v>9166.3551268359388</v>
      </c>
      <c r="BN193" s="10">
        <f ca="1">BN192+BI193-INDIRECT(ADDRESS(MAX($D193-'key variables'!$B$9*30,34),scenario!BI$4),TRUE)</f>
        <v>9432196.2323727682</v>
      </c>
      <c r="BO193" s="10">
        <f ca="1">BO192+BJ193-INDIRECT(ADDRESS(MAX($D193-'key variables'!$B$9*30,34),scenario!BJ$4),TRUE)</f>
        <v>10887241.450563895</v>
      </c>
      <c r="BP193" s="10">
        <f ca="1">BP192+BK193-INDIRECT(ADDRESS(MAX($D193-'key variables'!$B$9*30,34),scenario!BK$4),TRUE)</f>
        <v>32503254.333526276</v>
      </c>
      <c r="BQ193" s="10">
        <f ca="1">BQ192+BL193-INDIRECT(ADDRESS(MAX($D193-'key variables'!$B$9*30,34),scenario!BL$4),TRUE)</f>
        <v>14402700.104526559</v>
      </c>
      <c r="BR193" s="10">
        <f t="shared" ca="1" si="111"/>
        <v>67225392.120989516</v>
      </c>
      <c r="BS193" s="82">
        <f t="shared" ca="1" si="123"/>
        <v>6181.1960435240198</v>
      </c>
      <c r="BT193" s="82">
        <f t="shared" ca="1" si="124"/>
        <v>7173.0449590631288</v>
      </c>
      <c r="BU193" s="82">
        <f t="shared" ca="1" si="125"/>
        <v>24601.017912121839</v>
      </c>
      <c r="BV193" s="82">
        <f t="shared" ca="1" si="126"/>
        <v>12042.055601539019</v>
      </c>
      <c r="BW193" s="82">
        <f t="shared" ca="1" si="142"/>
        <v>49997.314516248007</v>
      </c>
      <c r="BX193" s="10">
        <f t="shared" ca="1" si="127"/>
        <v>26.684274027579519</v>
      </c>
      <c r="BY193" s="10">
        <f t="shared" ca="1" si="128"/>
        <v>61.601592852889596</v>
      </c>
      <c r="BZ193" s="10">
        <f t="shared" ca="1" si="129"/>
        <v>553.53074801767434</v>
      </c>
      <c r="CA193" s="10">
        <f t="shared" ca="1" si="130"/>
        <v>414.68221869710476</v>
      </c>
      <c r="CB193" s="10">
        <v>0</v>
      </c>
      <c r="CC193" s="82">
        <f t="shared" ca="1" si="131"/>
        <v>-5.7406067210274783</v>
      </c>
      <c r="CD193" s="82">
        <f t="shared" ca="1" si="132"/>
        <v>10.639701323988902</v>
      </c>
      <c r="CE193" s="82">
        <f t="shared" ca="1" si="133"/>
        <v>3315.8971197936235</v>
      </c>
      <c r="CF193" s="82">
        <f t="shared" ca="1" si="134"/>
        <v>2484.1322357098338</v>
      </c>
      <c r="CG193" s="82">
        <f t="shared" ca="1" si="143"/>
        <v>5804.9284501064185</v>
      </c>
      <c r="CH193" s="13">
        <f t="shared" ref="CH193:CH256" ca="1" si="144">IF(BW193&gt;1,A193,"")</f>
        <v>128</v>
      </c>
      <c r="CI193" s="81">
        <f t="shared" ca="1" si="105"/>
        <v>0.11309022002701249</v>
      </c>
      <c r="CJ193" s="81">
        <f t="shared" ca="1" si="106"/>
        <v>0.13053593254407411</v>
      </c>
      <c r="CK193" s="81">
        <f t="shared" ca="1" si="107"/>
        <v>0.38970777257119765</v>
      </c>
      <c r="CL193" s="81">
        <f t="shared" ca="1" si="108"/>
        <v>0.17268560615964215</v>
      </c>
      <c r="CM193" s="89">
        <f t="shared" ref="CM193:CM256" ca="1" si="145">SUM(CI193:CL193)</f>
        <v>0.80601953130192638</v>
      </c>
    </row>
    <row r="194" spans="1:91" x14ac:dyDescent="0.3">
      <c r="A194">
        <v>129</v>
      </c>
      <c r="B194" s="3">
        <f t="shared" si="110"/>
        <v>0.54722222222222228</v>
      </c>
      <c r="C194" s="3">
        <f t="shared" ref="C194:C257" si="146">A194/30</f>
        <v>4.3</v>
      </c>
      <c r="D194" s="4">
        <f t="shared" ca="1" si="135"/>
        <v>194</v>
      </c>
      <c r="E194" s="58">
        <f>(0.5*(COS(B194*2*PI())+1)*('key variables'!$B$4-'key variables'!$B$6)+'key variables'!$B$6)/'key variables'!$B$4</f>
        <v>1</v>
      </c>
      <c r="F194" s="10">
        <f t="shared" ref="F194:F257" ca="1" si="147">MAX(F193-BD193,0.001)</f>
        <v>11689229.13654007</v>
      </c>
      <c r="G194" s="10">
        <f t="shared" ref="G194:G257" ca="1" si="148">MAX(G193-BE193,0.001)</f>
        <v>13492499.98873795</v>
      </c>
      <c r="H194" s="10">
        <f t="shared" ref="H194:H257" ca="1" si="149">MAX(H193-BF193,0.001)</f>
        <v>40309689.878064394</v>
      </c>
      <c r="I194" s="10">
        <f t="shared" ref="I194:I257" ca="1" si="150">MAX(I193-BG193,0.001)</f>
        <v>17912638.259224571</v>
      </c>
      <c r="J194" s="10">
        <f t="shared" ca="1" si="136"/>
        <v>83404057.262566984</v>
      </c>
      <c r="K194" s="82">
        <f t="shared" ca="1" si="113"/>
        <v>2250851.708123778</v>
      </c>
      <c r="L194" s="82">
        <f t="shared" ca="1" si="114"/>
        <v>2598085.4932149923</v>
      </c>
      <c r="M194" s="82">
        <f t="shared" ca="1" si="115"/>
        <v>7781834.5266259965</v>
      </c>
      <c r="N194" s="82">
        <f t="shared" ca="1" si="116"/>
        <v>3497896.0990964733</v>
      </c>
      <c r="O194" s="82">
        <f t="shared" ca="1" si="137"/>
        <v>16128667.82706124</v>
      </c>
      <c r="P194" s="10">
        <f ca="1">IF(IF($A194&gt;='key variables'!$B$26,K194*SUMPRODUCT(Z194:AC194,'control variables'!$O$3:$R$3)/J194+F$65*'key variables'!$B$25/scenario!J$65,K194*SUMPRODUCT(Z194:AC194,'control variables'!$O$7:$R$7)/J194+F$65*'key variables'!$B$25/scenario!J$65)&lt;'key variables'!$B$28,0,IF($A194&gt;='key variables'!$B$26,K194*SUMPRODUCT(Z194:AC194,'control variables'!$O$3:$R$3)/J194+F$65*'key variables'!$B$25/scenario!J$65,K194*SUMPRODUCT(Z194:AC194,'control variables'!$O$7:$R$7)/J194+F$65*'key variables'!$B$25/scenario!J$65))</f>
        <v>142.17188752470804</v>
      </c>
      <c r="Q194" s="10">
        <f ca="1">IF(IF($A194&gt;='key variables'!$B$26,L194*SUMPRODUCT(Z194:AC194,'control variables'!$O$4:$R$4)/J194+G$65*'key variables'!$B$25/scenario!J$65,L194*SUMPRODUCT(Z194:AC194,'control variables'!$O$7:$R$7)/J194+G$65*'key variables'!$B$25/scenario!J$65)&lt;'key variables'!$B$28,0,IF($A194&gt;='key variables'!$B$26,L194*SUMPRODUCT(Z194:AC194,'control variables'!$O$4:$R$4)/J194+G$65*'key variables'!$B$25/scenario!J$65,L194*SUMPRODUCT(Z194:AC194,'control variables'!$O$7:$R$7)/J194+G$65*'key variables'!$B$25/scenario!J$65))</f>
        <v>164.10442197848468</v>
      </c>
      <c r="R194" s="10">
        <f ca="1">IF(IF($A194&gt;='key variables'!$B$26,M194*SUMPRODUCT(Z194:AC194,'control variables'!$O$5:$R$5)/J194+H$65*'key variables'!$B$25/scenario!J$65,M194*SUMPRODUCT(Z194:AC194,'control variables'!$O$7:$R$7)/J194+H$65*'key variables'!$B$25/scenario!J$65)&lt;'key variables'!$B$28,0,IF($A194&gt;='key variables'!$B$26,M194*SUMPRODUCT(Z194:AC194,'control variables'!$O$5:$R$5)/J194+H$65*'key variables'!$B$25/scenario!J$65,M194*SUMPRODUCT(Z194:AC194,'control variables'!$O$7:$R$7)/J194+H$65*'key variables'!$B$25/scenario!J$65))</f>
        <v>491.5286507157673</v>
      </c>
      <c r="S194" s="10">
        <f ca="1">IF(IF($A194&gt;='key variables'!$B$26,N194*SUMPRODUCT(Z194:AC194,'control variables'!$O$6:$R$6)/J194+I$65*'key variables'!$B$25/scenario!J$65,N194*SUMPRODUCT(Z194:AC194,'control variables'!$O$7:$R$7)/J194+I$65*'key variables'!$B$25/scenario!J$65)&lt;'key variables'!$B$28,0,IF($A194&gt;='key variables'!$B$26,N194*SUMPRODUCT(Z194:AC194,'control variables'!$O$6:$R$6)/J194+I$65*'key variables'!$B$25/scenario!J$65,N194*SUMPRODUCT(Z194:AC194,'control variables'!$O$7:$R$7)/J194+I$65*'key variables'!$B$25/scenario!J$65))</f>
        <v>220.93969539574456</v>
      </c>
      <c r="T194" s="10">
        <f t="shared" ca="1" si="109"/>
        <v>1018.7446556147046</v>
      </c>
      <c r="U194" s="82">
        <f ca="1">SUMPRODUCT(P164:P193,'control variables'!AD$7:AD$36)</f>
        <v>301.36387423928136</v>
      </c>
      <c r="V194" s="82">
        <f ca="1">SUMPRODUCT(Q164:Q193,'control variables'!AE$7:AE$36)</f>
        <v>347.85459522466533</v>
      </c>
      <c r="W194" s="82">
        <f ca="1">SUMPRODUCT(R164:R193,'control variables'!AF$7:AF$36)</f>
        <v>1041.9006250695429</v>
      </c>
      <c r="X194" s="82">
        <f ca="1">SUMPRODUCT(S164:S193,'control variables'!AG$7:AG$36)</f>
        <v>468.32917348823116</v>
      </c>
      <c r="Y194" s="82">
        <f t="shared" ca="1" si="103"/>
        <v>2159.4482680217207</v>
      </c>
      <c r="Z194" s="10">
        <f ca="1">IF($A194&gt;='key variables'!$B$26,SUMPRODUCT(P164:P193,'control variables'!V$7:V$36)*$E194,SUMPRODUCT(P164:P193,'control variables'!Z$7:Z$36)*$E194)</f>
        <v>735.19477091236922</v>
      </c>
      <c r="AA194" s="10">
        <f ca="1">IF($A194&gt;='key variables'!$B$26,SUMPRODUCT(Q164:Q193,'control variables'!W$7:W$36)*$E194,SUMPRODUCT(Q164:Q193,'control variables'!AA$7:AA$36)*$E194)</f>
        <v>848.61159982286324</v>
      </c>
      <c r="AB194" s="10">
        <f ca="1">IF($A194&gt;='key variables'!$B$26,SUMPRODUCT(R164:R193,'control variables'!X$7:X$36)*$E194,SUMPRODUCT(R164:R193,'control variables'!AB$7:AB$36)*$E194)</f>
        <v>2541.7774220451424</v>
      </c>
      <c r="AC194" s="10">
        <f ca="1">IF($A194&gt;='key variables'!$B$26,SUMPRODUCT(S164:S193,'control variables'!Y$7:Y$36)*$E194,SUMPRODUCT(S164:S193,'control variables'!AC$7:AC$36)*$E194)</f>
        <v>1142.516369234344</v>
      </c>
      <c r="AD194" s="10">
        <f t="shared" ca="1" si="104"/>
        <v>5268.100162014719</v>
      </c>
      <c r="AE194" s="82">
        <f ca="1">SUMPRODUCT(P164:P193,'control variables'!AL$7:AL$36)</f>
        <v>1000.2496883010464</v>
      </c>
      <c r="AF194" s="82">
        <f ca="1">SUMPRODUCT(Q164:Q193,'control variables'!AM$7:AM$36)</f>
        <v>1151.5371144520559</v>
      </c>
      <c r="AG194" s="82">
        <f ca="1">SUMPRODUCT(R164:R193,'control variables'!AN$7:AN$36)</f>
        <v>3283.3349504366579</v>
      </c>
      <c r="AH194" s="82">
        <f ca="1">SUMPRODUCT(S164:S193,'control variables'!AO$7:AO$36)</f>
        <v>1421.6514653756724</v>
      </c>
      <c r="AI194" s="82">
        <f t="shared" ca="1" si="117"/>
        <v>6856.7732185654322</v>
      </c>
      <c r="AJ194" s="10">
        <f ca="1">SUMPRODUCT(P164:P193,'control variables'!AP$7:AP$36)</f>
        <v>0.95634590374285444</v>
      </c>
      <c r="AK194" s="10">
        <f ca="1">SUMPRODUCT(Q164:Q193,'control variables'!AQ$7:AQ$36)</f>
        <v>2.7596980401265658</v>
      </c>
      <c r="AL194" s="10">
        <f ca="1">SUMPRODUCT(R164:R193,'control variables'!AR$7:AR$36)</f>
        <v>99.190793595375695</v>
      </c>
      <c r="AM194" s="10">
        <f ca="1">SUMPRODUCT(S164:S193,'control variables'!AS$7:AS$36)</f>
        <v>74.309617866328679</v>
      </c>
      <c r="AN194" s="10">
        <f t="shared" ca="1" si="138"/>
        <v>177.21645540557381</v>
      </c>
      <c r="AO194" s="82">
        <f ca="1">SUMPRODUCT(P164:P193,'control variables'!AX$7:AX$36)</f>
        <v>1.3003229337812066</v>
      </c>
      <c r="AP194" s="82">
        <f ca="1">SUMPRODUCT(Q164:Q193,'control variables'!AY$7:AY$36)</f>
        <v>3.0018416038325069</v>
      </c>
      <c r="AQ194" s="82">
        <f ca="1">SUMPRODUCT(R164:R193,'control variables'!AZ$7:AZ$36)</f>
        <v>26.973517265507233</v>
      </c>
      <c r="AR194" s="82">
        <f ca="1">SUMPRODUCT(S164:S193,'control variables'!BA$7:BA$36)</f>
        <v>20.207437483433001</v>
      </c>
      <c r="AS194" s="82">
        <f t="shared" ca="1" si="139"/>
        <v>51.483119286553944</v>
      </c>
      <c r="AT194" s="10">
        <f ca="1">SUMPRODUCT(P164:P193,'control variables'!AT$7:AT$36)</f>
        <v>-1.1424222765135521</v>
      </c>
      <c r="AU194" s="10">
        <f ca="1">SUMPRODUCT(Q164:Q193,'control variables'!AU$7:AU$36)</f>
        <v>1.2392768451012808</v>
      </c>
      <c r="AV194" s="10">
        <f ca="1">SUMPRODUCT(R164:R193,'control variables'!AV$7:AV$36)</f>
        <v>533.64254061433212</v>
      </c>
      <c r="AW194" s="10">
        <f ca="1">SUMPRODUCT(S164:S193,'control variables'!AW$7:AW$36)</f>
        <v>399.78280073077713</v>
      </c>
      <c r="AX194" s="10">
        <f t="shared" ca="1" si="118"/>
        <v>933.52219591369692</v>
      </c>
      <c r="AY194" s="82">
        <f ca="1">SUMPRODUCT(P164:P193,'control variables'!BB$7:BB$36)</f>
        <v>4.1487889056778737</v>
      </c>
      <c r="AZ194" s="82">
        <f ca="1">SUMPRODUCT(Q164:Q193,'control variables'!BC$7:BC$36)</f>
        <v>10.579404311060443</v>
      </c>
      <c r="BA194" s="82">
        <f ca="1">SUMPRODUCT(R164:R193,'control variables'!BD$7:BD$36)</f>
        <v>74.059082075531805</v>
      </c>
      <c r="BB194" s="82">
        <f ca="1">SUMPRODUCT(S164:S193,'control variables'!BE$7:BE$36)</f>
        <v>10.524324234633209</v>
      </c>
      <c r="BC194" s="82">
        <f t="shared" ca="1" si="140"/>
        <v>99.311599526903336</v>
      </c>
      <c r="BD194" s="10">
        <f ca="1">SUMPRODUCT(P164:P193,'control variables'!BF$7:BF$36)</f>
        <v>0.86789050239690824</v>
      </c>
      <c r="BE194" s="10">
        <f ca="1">SUMPRODUCT(Q164:Q193,'control variables'!BG$7:BG$36)</f>
        <v>1.0017780006733707</v>
      </c>
      <c r="BF194" s="10">
        <f ca="1">SUMPRODUCT(R164:R193,'control variables'!BH$7:BH$36)</f>
        <v>30.005443061874299</v>
      </c>
      <c r="BG194" s="10">
        <f ca="1">SUMPRODUCT(S164:S193,'control variables'!BI$7:BI$36)</f>
        <v>67.436490636416451</v>
      </c>
      <c r="BH194" s="10">
        <f t="shared" ca="1" si="141"/>
        <v>99.311602201361026</v>
      </c>
      <c r="BI194" s="82">
        <f t="shared" ca="1" si="119"/>
        <v>1003.2560549302107</v>
      </c>
      <c r="BJ194" s="82">
        <f t="shared" ca="1" si="120"/>
        <v>1163.3557956082177</v>
      </c>
      <c r="BK194" s="82">
        <f t="shared" ca="1" si="121"/>
        <v>3891.0365731265219</v>
      </c>
      <c r="BL194" s="82">
        <f t="shared" ca="1" si="122"/>
        <v>1831.9585903410828</v>
      </c>
      <c r="BM194" s="82">
        <f t="shared" ca="1" si="112"/>
        <v>7889.6070140060328</v>
      </c>
      <c r="BN194" s="10">
        <f ca="1">BN193+BI194-INDIRECT(ADDRESS(MAX($D194-'key variables'!$B$9*30,34),scenario!BI$4),TRUE)</f>
        <v>9433199.4884276986</v>
      </c>
      <c r="BO194" s="10">
        <f ca="1">BO193+BJ194-INDIRECT(ADDRESS(MAX($D194-'key variables'!$B$9*30,34),scenario!BJ$4),TRUE)</f>
        <v>10888404.806359503</v>
      </c>
      <c r="BP194" s="10">
        <f ca="1">BP193+BK194-INDIRECT(ADDRESS(MAX($D194-'key variables'!$B$9*30,34),scenario!BK$4),TRUE)</f>
        <v>32507145.370099403</v>
      </c>
      <c r="BQ194" s="10">
        <f ca="1">BQ193+BL194-INDIRECT(ADDRESS(MAX($D194-'key variables'!$B$9*30,34),scenario!BL$4),TRUE)</f>
        <v>14404532.063116901</v>
      </c>
      <c r="BR194" s="10">
        <f t="shared" ca="1" si="111"/>
        <v>67233281.728003517</v>
      </c>
      <c r="BS194" s="82">
        <f t="shared" ca="1" si="123"/>
        <v>5319.24398561612</v>
      </c>
      <c r="BT194" s="82">
        <f t="shared" ca="1" si="124"/>
        <v>6172.7918074327217</v>
      </c>
      <c r="BU194" s="82">
        <f t="shared" ca="1" si="125"/>
        <v>21171.504546649212</v>
      </c>
      <c r="BV194" s="82">
        <f t="shared" ca="1" si="126"/>
        <v>10363.600215957264</v>
      </c>
      <c r="BW194" s="82">
        <f t="shared" ca="1" si="142"/>
        <v>43027.140555655322</v>
      </c>
      <c r="BX194" s="10">
        <f t="shared" ca="1" si="127"/>
        <v>22.967917553285947</v>
      </c>
      <c r="BY194" s="10">
        <f t="shared" ca="1" si="128"/>
        <v>53.022252144988286</v>
      </c>
      <c r="BZ194" s="10">
        <f t="shared" ca="1" si="129"/>
        <v>476.43974014577543</v>
      </c>
      <c r="CA194" s="10">
        <f t="shared" ca="1" si="130"/>
        <v>356.92884130948812</v>
      </c>
      <c r="CB194" s="10">
        <v>0</v>
      </c>
      <c r="CC194" s="82">
        <f t="shared" ca="1" si="131"/>
        <v>-4.9421614745522779</v>
      </c>
      <c r="CD194" s="82">
        <f t="shared" ca="1" si="132"/>
        <v>9.1582809151816811</v>
      </c>
      <c r="CE194" s="82">
        <f t="shared" ca="1" si="133"/>
        <v>2854.4718555091599</v>
      </c>
      <c r="CF194" s="82">
        <f t="shared" ca="1" si="134"/>
        <v>2138.4516153619525</v>
      </c>
      <c r="CG194" s="82">
        <f t="shared" ca="1" si="143"/>
        <v>4997.1395903117418</v>
      </c>
      <c r="CH194" s="13">
        <f t="shared" ca="1" si="144"/>
        <v>129</v>
      </c>
      <c r="CI194" s="81">
        <f t="shared" ca="1" si="105"/>
        <v>0.1131024053030267</v>
      </c>
      <c r="CJ194" s="81">
        <f t="shared" ca="1" si="106"/>
        <v>0.13055006151656828</v>
      </c>
      <c r="CK194" s="81">
        <f t="shared" ca="1" si="107"/>
        <v>0.38975496441093527</v>
      </c>
      <c r="CL194" s="81">
        <f t="shared" ca="1" si="108"/>
        <v>0.17270780985833256</v>
      </c>
      <c r="CM194" s="89">
        <f t="shared" ca="1" si="145"/>
        <v>0.80611524108886279</v>
      </c>
    </row>
    <row r="195" spans="1:91" x14ac:dyDescent="0.3">
      <c r="A195">
        <v>130</v>
      </c>
      <c r="B195" s="3">
        <f t="shared" si="110"/>
        <v>0.55000000000000004</v>
      </c>
      <c r="C195" s="3">
        <f t="shared" si="146"/>
        <v>4.333333333333333</v>
      </c>
      <c r="D195" s="4">
        <f t="shared" ca="1" si="135"/>
        <v>195</v>
      </c>
      <c r="E195" s="58">
        <f>(0.5*(COS(B195*2*PI())+1)*('key variables'!$B$4-'key variables'!$B$6)+'key variables'!$B$6)/'key variables'!$B$4</f>
        <v>1</v>
      </c>
      <c r="F195" s="10">
        <f t="shared" ca="1" si="147"/>
        <v>11689228.268649567</v>
      </c>
      <c r="G195" s="10">
        <f t="shared" ca="1" si="148"/>
        <v>13492498.986959949</v>
      </c>
      <c r="H195" s="10">
        <f t="shared" ca="1" si="149"/>
        <v>40309659.872621335</v>
      </c>
      <c r="I195" s="10">
        <f t="shared" ca="1" si="150"/>
        <v>17912570.822733935</v>
      </c>
      <c r="J195" s="10">
        <f t="shared" ca="1" si="136"/>
        <v>83403957.950964794</v>
      </c>
      <c r="K195" s="82">
        <f t="shared" ca="1" si="113"/>
        <v>2250709.5362362522</v>
      </c>
      <c r="L195" s="82">
        <f t="shared" ca="1" si="114"/>
        <v>2597921.3887930131</v>
      </c>
      <c r="M195" s="82">
        <f t="shared" ca="1" si="115"/>
        <v>7781342.9979752833</v>
      </c>
      <c r="N195" s="82">
        <f t="shared" ca="1" si="116"/>
        <v>3497675.1594010773</v>
      </c>
      <c r="O195" s="82">
        <f t="shared" ca="1" si="137"/>
        <v>16127649.082405627</v>
      </c>
      <c r="P195" s="10">
        <f ca="1">IF(IF($A195&gt;='key variables'!$B$26,K195*SUMPRODUCT(Z195:AC195,'control variables'!$O$3:$R$3)/J195+F$65*'key variables'!$B$25/scenario!J$65,K195*SUMPRODUCT(Z195:AC195,'control variables'!$O$7:$R$7)/J195+F$65*'key variables'!$B$25/scenario!J$65)&lt;'key variables'!$B$28,0,IF($A195&gt;='key variables'!$B$26,K195*SUMPRODUCT(Z195:AC195,'control variables'!$O$3:$R$3)/J195+F$65*'key variables'!$B$25/scenario!J$65,K195*SUMPRODUCT(Z195:AC195,'control variables'!$O$7:$R$7)/J195+F$65*'key variables'!$B$25/scenario!J$65))</f>
        <v>122.33507184338458</v>
      </c>
      <c r="Q195" s="10">
        <f ca="1">IF(IF($A195&gt;='key variables'!$B$26,L195*SUMPRODUCT(Z195:AC195,'control variables'!$O$4:$R$4)/J195+G$65*'key variables'!$B$25/scenario!J$65,L195*SUMPRODUCT(Z195:AC195,'control variables'!$O$7:$R$7)/J195+G$65*'key variables'!$B$25/scenario!J$65)&lt;'key variables'!$B$28,0,IF($A195&gt;='key variables'!$B$26,L195*SUMPRODUCT(Z195:AC195,'control variables'!$O$4:$R$4)/J195+G$65*'key variables'!$B$25/scenario!J$65,L195*SUMPRODUCT(Z195:AC195,'control variables'!$O$7:$R$7)/J195+G$65*'key variables'!$B$25/scenario!J$65))</f>
        <v>141.20742575824681</v>
      </c>
      <c r="R195" s="10">
        <f ca="1">IF(IF($A195&gt;='key variables'!$B$26,M195*SUMPRODUCT(Z195:AC195,'control variables'!$O$5:$R$5)/J195+H$65*'key variables'!$B$25/scenario!J$65,M195*SUMPRODUCT(Z195:AC195,'control variables'!$O$7:$R$7)/J195+H$65*'key variables'!$B$25/scenario!J$65)&lt;'key variables'!$B$28,0,IF($A195&gt;='key variables'!$B$26,M195*SUMPRODUCT(Z195:AC195,'control variables'!$O$5:$R$5)/J195+H$65*'key variables'!$B$25/scenario!J$65,M195*SUMPRODUCT(Z195:AC195,'control variables'!$O$7:$R$7)/J195+H$65*'key variables'!$B$25/scenario!J$65))</f>
        <v>422.94713705580602</v>
      </c>
      <c r="S195" s="10">
        <f ca="1">IF(IF($A195&gt;='key variables'!$B$26,N195*SUMPRODUCT(Z195:AC195,'control variables'!$O$6:$R$6)/J195+I$65*'key variables'!$B$25/scenario!J$65,N195*SUMPRODUCT(Z195:AC195,'control variables'!$O$7:$R$7)/J195+I$65*'key variables'!$B$25/scenario!J$65)&lt;'key variables'!$B$28,0,IF($A195&gt;='key variables'!$B$26,N195*SUMPRODUCT(Z195:AC195,'control variables'!$O$6:$R$6)/J195+I$65*'key variables'!$B$25/scenario!J$65,N195*SUMPRODUCT(Z195:AC195,'control variables'!$O$7:$R$7)/J195+I$65*'key variables'!$B$25/scenario!J$65))</f>
        <v>190.11264448885237</v>
      </c>
      <c r="T195" s="10">
        <f t="shared" ca="1" si="109"/>
        <v>876.60227914628967</v>
      </c>
      <c r="U195" s="82">
        <f ca="1">SUMPRODUCT(P165:P194,'control variables'!AD$7:AD$36)</f>
        <v>259.32349721415289</v>
      </c>
      <c r="V195" s="82">
        <f ca="1">SUMPRODUCT(Q165:Q194,'control variables'!AE$7:AE$36)</f>
        <v>299.32874463927948</v>
      </c>
      <c r="W195" s="82">
        <f ca="1">SUMPRODUCT(R165:R194,'control variables'!AF$7:AF$36)</f>
        <v>896.5550848610236</v>
      </c>
      <c r="X195" s="82">
        <f ca="1">SUMPRODUCT(S165:S194,'control variables'!AG$7:AG$36)</f>
        <v>402.99707263503035</v>
      </c>
      <c r="Y195" s="82">
        <f t="shared" ref="Y195:Y258" ca="1" si="151">SUM(U195:X195)</f>
        <v>1858.2043993494863</v>
      </c>
      <c r="Z195" s="10">
        <f ca="1">IF($A195&gt;='key variables'!$B$26,SUMPRODUCT(P165:P194,'control variables'!V$7:V$36)*$E195,SUMPRODUCT(P165:P194,'control variables'!Z$7:Z$36)*$E195)</f>
        <v>632.65446413296991</v>
      </c>
      <c r="AA195" s="10">
        <f ca="1">IF($A195&gt;='key variables'!$B$26,SUMPRODUCT(Q165:Q194,'control variables'!W$7:W$36)*$E195,SUMPRODUCT(Q165:Q194,'control variables'!AA$7:AA$36)*$E195)</f>
        <v>730.25263261420639</v>
      </c>
      <c r="AB195" s="10">
        <f ca="1">IF($A195&gt;='key variables'!$B$26,SUMPRODUCT(R165:R194,'control variables'!X$7:X$36)*$E195,SUMPRODUCT(R165:R194,'control variables'!AB$7:AB$36)*$E195)</f>
        <v>2187.2664177054148</v>
      </c>
      <c r="AC195" s="10">
        <f ca="1">IF($A195&gt;='key variables'!$B$26,SUMPRODUCT(S165:S194,'control variables'!Y$7:Y$36)*$E195,SUMPRODUCT(S165:S194,'control variables'!AC$7:AC$36)*$E195)</f>
        <v>983.16542763775453</v>
      </c>
      <c r="AD195" s="10">
        <f t="shared" ref="AD195:AD258" ca="1" si="152">SUM(Z195:AC195)</f>
        <v>4533.3389420903459</v>
      </c>
      <c r="AE195" s="82">
        <f ca="1">SUMPRODUCT(P165:P194,'control variables'!AL$7:AL$36)</f>
        <v>860.83180119077338</v>
      </c>
      <c r="AF195" s="82">
        <f ca="1">SUMPRODUCT(Q165:Q194,'control variables'!AM$7:AM$36)</f>
        <v>991.03231919572579</v>
      </c>
      <c r="AG195" s="82">
        <f ca="1">SUMPRODUCT(R165:R194,'control variables'!AN$7:AN$36)</f>
        <v>2825.693596663577</v>
      </c>
      <c r="AH195" s="82">
        <f ca="1">SUMPRODUCT(S165:S194,'control variables'!AO$7:AO$36)</f>
        <v>1223.4972986430084</v>
      </c>
      <c r="AI195" s="82">
        <f t="shared" ca="1" si="117"/>
        <v>5901.0550156930849</v>
      </c>
      <c r="AJ195" s="10">
        <f ca="1">SUMPRODUCT(P165:P194,'control variables'!AP$7:AP$36)</f>
        <v>0.82297506035512658</v>
      </c>
      <c r="AK195" s="10">
        <f ca="1">SUMPRODUCT(Q165:Q194,'control variables'!AQ$7:AQ$36)</f>
        <v>2.3748338882891926</v>
      </c>
      <c r="AL195" s="10">
        <f ca="1">SUMPRODUCT(R165:R194,'control variables'!AR$7:AR$36)</f>
        <v>85.357765455308112</v>
      </c>
      <c r="AM195" s="10">
        <f ca="1">SUMPRODUCT(S165:S194,'control variables'!AS$7:AS$36)</f>
        <v>63.946488408812989</v>
      </c>
      <c r="AN195" s="10">
        <f t="shared" ca="1" si="138"/>
        <v>152.50206281276542</v>
      </c>
      <c r="AO195" s="82">
        <f ca="1">SUMPRODUCT(P165:P194,'control variables'!AX$7:AX$36)</f>
        <v>1.1190008685335049</v>
      </c>
      <c r="AP195" s="82">
        <f ca="1">SUMPRODUCT(Q165:Q194,'control variables'!AY$7:AY$36)</f>
        <v>2.5832531862840948</v>
      </c>
      <c r="AQ195" s="82">
        <f ca="1">SUMPRODUCT(R165:R194,'control variables'!AZ$7:AZ$36)</f>
        <v>23.212225565949122</v>
      </c>
      <c r="AR195" s="82">
        <f ca="1">SUMPRODUCT(S165:S194,'control variables'!BA$7:BA$36)</f>
        <v>17.38963414960639</v>
      </c>
      <c r="AS195" s="82">
        <f t="shared" ca="1" si="139"/>
        <v>44.304113770373114</v>
      </c>
      <c r="AT195" s="10">
        <f ca="1">SUMPRODUCT(P165:P194,'control variables'!AT$7:AT$36)</f>
        <v>-0.98373690538566905</v>
      </c>
      <c r="AU195" s="10">
        <f ca="1">SUMPRODUCT(Q165:Q194,'control variables'!AU$7:AU$36)</f>
        <v>1.0671381271000515</v>
      </c>
      <c r="AV195" s="10">
        <f ca="1">SUMPRODUCT(R165:R194,'control variables'!AV$7:AV$36)</f>
        <v>459.51822918595002</v>
      </c>
      <c r="AW195" s="10">
        <f ca="1">SUMPRODUCT(S165:S194,'control variables'!AW$7:AW$36)</f>
        <v>344.25194895317242</v>
      </c>
      <c r="AX195" s="10">
        <f t="shared" ca="1" si="118"/>
        <v>803.85357936083687</v>
      </c>
      <c r="AY195" s="82">
        <f ca="1">SUMPRODUCT(P165:P194,'control variables'!BB$7:BB$36)</f>
        <v>3.571536151139787</v>
      </c>
      <c r="AZ195" s="82">
        <f ca="1">SUMPRODUCT(Q165:Q194,'control variables'!BC$7:BC$36)</f>
        <v>9.1074108163868601</v>
      </c>
      <c r="BA195" s="82">
        <f ca="1">SUMPRODUCT(R165:R194,'control variables'!BD$7:BD$36)</f>
        <v>63.754675151343406</v>
      </c>
      <c r="BB195" s="82">
        <f ca="1">SUMPRODUCT(S165:S194,'control variables'!BE$7:BE$36)</f>
        <v>9.0599944525660376</v>
      </c>
      <c r="BC195" s="82">
        <f t="shared" ca="1" si="140"/>
        <v>85.493616571436092</v>
      </c>
      <c r="BD195" s="10">
        <f ca="1">SUMPRODUCT(P165:P194,'control variables'!BF$7:BF$36)</f>
        <v>0.7471342541191468</v>
      </c>
      <c r="BE195" s="10">
        <f ca="1">SUMPRODUCT(Q165:Q194,'control variables'!BG$7:BG$36)</f>
        <v>0.86239296000934673</v>
      </c>
      <c r="BF195" s="10">
        <f ca="1">SUMPRODUCT(R165:R194,'control variables'!BH$7:BH$36)</f>
        <v>25.830556112360377</v>
      </c>
      <c r="BG195" s="10">
        <f ca="1">SUMPRODUCT(S165:S194,'control variables'!BI$7:BI$36)</f>
        <v>58.053535547287154</v>
      </c>
      <c r="BH195" s="10">
        <f t="shared" ca="1" si="141"/>
        <v>85.493618873776029</v>
      </c>
      <c r="BI195" s="82">
        <f t="shared" ca="1" si="119"/>
        <v>863.4196004365275</v>
      </c>
      <c r="BJ195" s="82">
        <f t="shared" ca="1" si="120"/>
        <v>1001.2068681392127</v>
      </c>
      <c r="BK195" s="82">
        <f t="shared" ca="1" si="121"/>
        <v>3348.9665010008703</v>
      </c>
      <c r="BL195" s="82">
        <f t="shared" ca="1" si="122"/>
        <v>1576.8092420487469</v>
      </c>
      <c r="BM195" s="82">
        <f t="shared" ca="1" si="112"/>
        <v>6790.4022116253564</v>
      </c>
      <c r="BN195" s="10">
        <f ca="1">BN194+BI195-INDIRECT(ADDRESS(MAX($D195-'key variables'!$B$9*30,34),scenario!BI$4),TRUE)</f>
        <v>9434062.9080281351</v>
      </c>
      <c r="BO195" s="10">
        <f ca="1">BO194+BJ195-INDIRECT(ADDRESS(MAX($D195-'key variables'!$B$9*30,34),scenario!BJ$4),TRUE)</f>
        <v>10889406.013227643</v>
      </c>
      <c r="BP195" s="10">
        <f ca="1">BP194+BK195-INDIRECT(ADDRESS(MAX($D195-'key variables'!$B$9*30,34),scenario!BK$4),TRUE)</f>
        <v>32510494.336600404</v>
      </c>
      <c r="BQ195" s="10">
        <f ca="1">BQ194+BL195-INDIRECT(ADDRESS(MAX($D195-'key variables'!$B$9*30,34),scenario!BL$4),TRUE)</f>
        <v>14406108.87235895</v>
      </c>
      <c r="BR195" s="10">
        <f t="shared" ca="1" si="111"/>
        <v>67240072.130215138</v>
      </c>
      <c r="BS195" s="82">
        <f t="shared" ca="1" si="123"/>
        <v>4577.4123227688578</v>
      </c>
      <c r="BT195" s="82">
        <f t="shared" ca="1" si="124"/>
        <v>5311.929972091747</v>
      </c>
      <c r="BU195" s="82">
        <f t="shared" ca="1" si="125"/>
        <v>18219.65462659179</v>
      </c>
      <c r="BV195" s="82">
        <f t="shared" ca="1" si="126"/>
        <v>8918.8500828500819</v>
      </c>
      <c r="BW195" s="82">
        <f t="shared" ca="1" si="142"/>
        <v>37027.847004302479</v>
      </c>
      <c r="BX195" s="10">
        <f t="shared" ca="1" si="127"/>
        <v>19.76824801656052</v>
      </c>
      <c r="BY195" s="10">
        <f t="shared" ca="1" si="128"/>
        <v>45.635701554876178</v>
      </c>
      <c r="BZ195" s="10">
        <f t="shared" ca="1" si="129"/>
        <v>410.06673444802072</v>
      </c>
      <c r="CA195" s="10">
        <f t="shared" ca="1" si="130"/>
        <v>307.20494545924129</v>
      </c>
      <c r="CB195" s="10">
        <v>0</v>
      </c>
      <c r="CC195" s="82">
        <f t="shared" ca="1" si="131"/>
        <v>-4.2544503773449875</v>
      </c>
      <c r="CD195" s="82">
        <f t="shared" ca="1" si="132"/>
        <v>7.8827234900867271</v>
      </c>
      <c r="CE195" s="82">
        <f t="shared" ca="1" si="133"/>
        <v>2457.0991662125689</v>
      </c>
      <c r="CF195" s="82">
        <f t="shared" ca="1" si="134"/>
        <v>1840.7565206679865</v>
      </c>
      <c r="CG195" s="82">
        <f t="shared" ca="1" si="143"/>
        <v>4301.4839599932966</v>
      </c>
      <c r="CH195" s="13">
        <f t="shared" ca="1" si="144"/>
        <v>130</v>
      </c>
      <c r="CI195" s="81">
        <f t="shared" ref="CI195:CI258" ca="1" si="153">BN195/$J195</f>
        <v>0.11311289223917466</v>
      </c>
      <c r="CJ195" s="81">
        <f t="shared" ref="CJ195:CJ258" ca="1" si="154">BO195/$J195</f>
        <v>0.13056222127527556</v>
      </c>
      <c r="CK195" s="81">
        <f t="shared" ref="CK195:CK258" ca="1" si="155">BP195/$J195</f>
        <v>0.3897955820719457</v>
      </c>
      <c r="CL195" s="81">
        <f t="shared" ref="CL195:CL258" ca="1" si="156">BQ195/$J195</f>
        <v>0.17272692119513861</v>
      </c>
      <c r="CM195" s="89">
        <f t="shared" ca="1" si="145"/>
        <v>0.80619761678153457</v>
      </c>
    </row>
    <row r="196" spans="1:91" x14ac:dyDescent="0.3">
      <c r="A196">
        <v>131</v>
      </c>
      <c r="B196" s="3">
        <f t="shared" si="110"/>
        <v>0.55277777777777781</v>
      </c>
      <c r="C196" s="3">
        <f t="shared" si="146"/>
        <v>4.3666666666666663</v>
      </c>
      <c r="D196" s="4">
        <f t="shared" ca="1" si="135"/>
        <v>196</v>
      </c>
      <c r="E196" s="58">
        <f>(0.5*(COS(B196*2*PI())+1)*('key variables'!$B$4-'key variables'!$B$6)+'key variables'!$B$6)/'key variables'!$B$4</f>
        <v>1</v>
      </c>
      <c r="F196" s="10">
        <f t="shared" ca="1" si="147"/>
        <v>11689227.521515314</v>
      </c>
      <c r="G196" s="10">
        <f t="shared" ca="1" si="148"/>
        <v>13492498.124566989</v>
      </c>
      <c r="H196" s="10">
        <f t="shared" ca="1" si="149"/>
        <v>40309634.042065226</v>
      </c>
      <c r="I196" s="10">
        <f t="shared" ca="1" si="150"/>
        <v>17912512.769198388</v>
      </c>
      <c r="J196" s="10">
        <f t="shared" ca="1" si="136"/>
        <v>83403872.457345918</v>
      </c>
      <c r="K196" s="82">
        <f t="shared" ca="1" si="113"/>
        <v>2250587.2011644095</v>
      </c>
      <c r="L196" s="82">
        <f t="shared" ca="1" si="114"/>
        <v>2597780.1813672539</v>
      </c>
      <c r="M196" s="82">
        <f t="shared" ca="1" si="115"/>
        <v>7780920.0508382292</v>
      </c>
      <c r="N196" s="82">
        <f t="shared" ca="1" si="116"/>
        <v>3497485.0467565879</v>
      </c>
      <c r="O196" s="82">
        <f t="shared" ca="1" si="137"/>
        <v>16126772.480126482</v>
      </c>
      <c r="P196" s="10">
        <f ca="1">IF(IF($A196&gt;='key variables'!$B$26,K196*SUMPRODUCT(Z196:AC196,'control variables'!$O$3:$R$3)/J196+F$65*'key variables'!$B$25/scenario!J$65,K196*SUMPRODUCT(Z196:AC196,'control variables'!$O$7:$R$7)/J196+F$65*'key variables'!$B$25/scenario!J$65)&lt;'key variables'!$B$28,0,IF($A196&gt;='key variables'!$B$26,K196*SUMPRODUCT(Z196:AC196,'control variables'!$O$3:$R$3)/J196+F$65*'key variables'!$B$25/scenario!J$65,K196*SUMPRODUCT(Z196:AC196,'control variables'!$O$7:$R$7)/J196+F$65*'key variables'!$B$25/scenario!J$65))</f>
        <v>105.26562160379832</v>
      </c>
      <c r="Q196" s="10">
        <f ca="1">IF(IF($A196&gt;='key variables'!$B$26,L196*SUMPRODUCT(Z196:AC196,'control variables'!$O$4:$R$4)/J196+G$65*'key variables'!$B$25/scenario!J$65,L196*SUMPRODUCT(Z196:AC196,'control variables'!$O$7:$R$7)/J196+G$65*'key variables'!$B$25/scenario!J$65)&lt;'key variables'!$B$28,0,IF($A196&gt;='key variables'!$B$26,L196*SUMPRODUCT(Z196:AC196,'control variables'!$O$4:$R$4)/J196+G$65*'key variables'!$B$25/scenario!J$65,L196*SUMPRODUCT(Z196:AC196,'control variables'!$O$7:$R$7)/J196+G$65*'key variables'!$B$25/scenario!J$65))</f>
        <v>121.50471016638267</v>
      </c>
      <c r="R196" s="10">
        <f ca="1">IF(IF($A196&gt;='key variables'!$B$26,M196*SUMPRODUCT(Z196:AC196,'control variables'!$O$5:$R$5)/J196+H$65*'key variables'!$B$25/scenario!J$65,M196*SUMPRODUCT(Z196:AC196,'control variables'!$O$7:$R$7)/J196+H$65*'key variables'!$B$25/scenario!J$65)&lt;'key variables'!$B$28,0,IF($A196&gt;='key variables'!$B$26,M196*SUMPRODUCT(Z196:AC196,'control variables'!$O$5:$R$5)/J196+H$65*'key variables'!$B$25/scenario!J$65,M196*SUMPRODUCT(Z196:AC196,'control variables'!$O$7:$R$7)/J196+H$65*'key variables'!$B$25/scenario!J$65))</f>
        <v>363.93319280282805</v>
      </c>
      <c r="S196" s="10">
        <f ca="1">IF(IF($A196&gt;='key variables'!$B$26,N196*SUMPRODUCT(Z196:AC196,'control variables'!$O$6:$R$6)/J196+I$65*'key variables'!$B$25/scenario!J$65,N196*SUMPRODUCT(Z196:AC196,'control variables'!$O$7:$R$7)/J196+I$65*'key variables'!$B$25/scenario!J$65)&lt;'key variables'!$B$28,0,IF($A196&gt;='key variables'!$B$26,N196*SUMPRODUCT(Z196:AC196,'control variables'!$O$6:$R$6)/J196+I$65*'key variables'!$B$25/scenario!J$65,N196*SUMPRODUCT(Z196:AC196,'control variables'!$O$7:$R$7)/J196+I$65*'key variables'!$B$25/scenario!J$65))</f>
        <v>163.58616867026552</v>
      </c>
      <c r="T196" s="10">
        <f t="shared" ca="1" si="109"/>
        <v>754.28969324327454</v>
      </c>
      <c r="U196" s="82">
        <f ca="1">SUMPRODUCT(P166:P195,'control variables'!AD$7:AD$36)</f>
        <v>223.14594543647894</v>
      </c>
      <c r="V196" s="82">
        <f ca="1">SUMPRODUCT(Q166:Q195,'control variables'!AE$7:AE$36)</f>
        <v>257.57016404759884</v>
      </c>
      <c r="W196" s="82">
        <f ca="1">SUMPRODUCT(R166:R195,'control variables'!AF$7:AF$36)</f>
        <v>771.47899899707659</v>
      </c>
      <c r="X196" s="82">
        <f ca="1">SUMPRODUCT(S166:S195,'control variables'!AG$7:AG$36)</f>
        <v>346.77599117450654</v>
      </c>
      <c r="Y196" s="82">
        <f t="shared" ca="1" si="151"/>
        <v>1598.971099655661</v>
      </c>
      <c r="Z196" s="10">
        <f ca="1">IF($A196&gt;='key variables'!$B$26,SUMPRODUCT(P166:P195,'control variables'!V$7:V$36)*$E196,SUMPRODUCT(P166:P195,'control variables'!Z$7:Z$36)*$E196)</f>
        <v>544.40902475717076</v>
      </c>
      <c r="AA196" s="10">
        <f ca="1">IF($A196&gt;='key variables'!$B$26,SUMPRODUCT(Q166:Q195,'control variables'!W$7:W$36)*$E196,SUMPRODUCT(Q166:Q195,'control variables'!AA$7:AA$36)*$E196)</f>
        <v>628.3937695637585</v>
      </c>
      <c r="AB196" s="10">
        <f ca="1">IF($A196&gt;='key variables'!$B$26,SUMPRODUCT(R166:R195,'control variables'!X$7:X$36)*$E196,SUMPRODUCT(R166:R195,'control variables'!AB$7:AB$36)*$E196)</f>
        <v>1882.1768356270427</v>
      </c>
      <c r="AC196" s="10">
        <f ca="1">IF($A196&gt;='key variables'!$B$26,SUMPRODUCT(S166:S195,'control variables'!Y$7:Y$36)*$E196,SUMPRODUCT(S166:S195,'control variables'!AC$7:AC$36)*$E196)</f>
        <v>846.02917070816761</v>
      </c>
      <c r="AD196" s="10">
        <f t="shared" ca="1" si="152"/>
        <v>3901.00880065614</v>
      </c>
      <c r="AE196" s="82">
        <f ca="1">SUMPRODUCT(P166:P195,'control variables'!AL$7:AL$36)</f>
        <v>740.82630277894123</v>
      </c>
      <c r="AF196" s="82">
        <f ca="1">SUMPRODUCT(Q166:Q195,'control variables'!AM$7:AM$36)</f>
        <v>852.87602984535147</v>
      </c>
      <c r="AG196" s="82">
        <f ca="1">SUMPRODUCT(R166:R195,'control variables'!AN$7:AN$36)</f>
        <v>2431.7737066715181</v>
      </c>
      <c r="AH196" s="82">
        <f ca="1">SUMPRODUCT(S166:S195,'control variables'!AO$7:AO$36)</f>
        <v>1052.9338936595011</v>
      </c>
      <c r="AI196" s="82">
        <f t="shared" ca="1" si="117"/>
        <v>5078.4099329553119</v>
      </c>
      <c r="AJ196" s="10">
        <f ca="1">SUMPRODUCT(P166:P195,'control variables'!AP$7:AP$36)</f>
        <v>0.70819338112743735</v>
      </c>
      <c r="AK196" s="10">
        <f ca="1">SUMPRODUCT(Q166:Q195,'control variables'!AQ$7:AQ$36)</f>
        <v>2.0436119172770564</v>
      </c>
      <c r="AL196" s="10">
        <f ca="1">SUMPRODUCT(R166:R195,'control variables'!AR$7:AR$36)</f>
        <v>73.452778140314933</v>
      </c>
      <c r="AM196" s="10">
        <f ca="1">SUMPRODUCT(S166:S195,'control variables'!AS$7:AS$36)</f>
        <v>55.027766962855388</v>
      </c>
      <c r="AN196" s="10">
        <f t="shared" ca="1" si="138"/>
        <v>131.23235040157482</v>
      </c>
      <c r="AO196" s="82">
        <f ca="1">SUMPRODUCT(P166:P195,'control variables'!AX$7:AX$36)</f>
        <v>0.96294636042736448</v>
      </c>
      <c r="AP196" s="82">
        <f ca="1">SUMPRODUCT(Q166:Q195,'control variables'!AY$7:AY$36)</f>
        <v>2.2229958204185074</v>
      </c>
      <c r="AQ196" s="82">
        <f ca="1">SUMPRODUCT(R166:R195,'control variables'!AZ$7:AZ$36)</f>
        <v>19.975076655162102</v>
      </c>
      <c r="AR196" s="82">
        <f ca="1">SUMPRODUCT(S166:S195,'control variables'!BA$7:BA$36)</f>
        <v>14.96449679746204</v>
      </c>
      <c r="AS196" s="82">
        <f t="shared" ca="1" si="139"/>
        <v>38.125515633470016</v>
      </c>
      <c r="AT196" s="10">
        <f ca="1">SUMPRODUCT(P166:P195,'control variables'!AT$7:AT$36)</f>
        <v>-0.84700452077406196</v>
      </c>
      <c r="AU196" s="10">
        <f ca="1">SUMPRODUCT(Q166:Q195,'control variables'!AU$7:AU$36)</f>
        <v>0.91881356996538666</v>
      </c>
      <c r="AV196" s="10">
        <f ca="1">SUMPRODUCT(R166:R195,'control variables'!AV$7:AV$36)</f>
        <v>395.64848626473139</v>
      </c>
      <c r="AW196" s="10">
        <f ca="1">SUMPRODUCT(S166:S195,'control variables'!AW$7:AW$36)</f>
        <v>296.40339348080551</v>
      </c>
      <c r="AX196" s="10">
        <f t="shared" ca="1" si="118"/>
        <v>692.1236887947282</v>
      </c>
      <c r="AY196" s="82">
        <f ca="1">SUMPRODUCT(P166:P195,'control variables'!BB$7:BB$36)</f>
        <v>3.074394922438092</v>
      </c>
      <c r="AZ196" s="82">
        <f ca="1">SUMPRODUCT(Q166:Q195,'control variables'!BC$7:BC$36)</f>
        <v>7.8397015697354586</v>
      </c>
      <c r="BA196" s="82">
        <f ca="1">SUMPRODUCT(R166:R195,'control variables'!BD$7:BD$36)</f>
        <v>54.880320756218111</v>
      </c>
      <c r="BB196" s="82">
        <f ca="1">SUMPRODUCT(S166:S195,'control variables'!BE$7:BE$36)</f>
        <v>7.7988853433269201</v>
      </c>
      <c r="BC196" s="82">
        <f t="shared" ca="1" si="140"/>
        <v>73.593302591718583</v>
      </c>
      <c r="BD196" s="10">
        <f ca="1">SUMPRODUCT(P166:P195,'control variables'!BF$7:BF$36)</f>
        <v>0.64313663926107467</v>
      </c>
      <c r="BE196" s="10">
        <f ca="1">SUMPRODUCT(Q166:Q195,'control variables'!BG$7:BG$36)</f>
        <v>0.74235186911183015</v>
      </c>
      <c r="BF196" s="10">
        <f ca="1">SUMPRODUCT(R166:R195,'control variables'!BH$7:BH$36)</f>
        <v>22.235062783908752</v>
      </c>
      <c r="BG196" s="10">
        <f ca="1">SUMPRODUCT(S166:S195,'control variables'!BI$7:BI$36)</f>
        <v>49.972753281301863</v>
      </c>
      <c r="BH196" s="10">
        <f t="shared" ca="1" si="141"/>
        <v>73.593304573583524</v>
      </c>
      <c r="BI196" s="82">
        <f t="shared" ca="1" si="119"/>
        <v>743.05369318060525</v>
      </c>
      <c r="BJ196" s="82">
        <f t="shared" ca="1" si="120"/>
        <v>861.63454498505234</v>
      </c>
      <c r="BK196" s="82">
        <f t="shared" ca="1" si="121"/>
        <v>2882.3025136924675</v>
      </c>
      <c r="BL196" s="82">
        <f t="shared" ca="1" si="122"/>
        <v>1357.1361724836336</v>
      </c>
      <c r="BM196" s="82">
        <f t="shared" ca="1" si="112"/>
        <v>5844.1269243417582</v>
      </c>
      <c r="BN196" s="10">
        <f ca="1">BN195+BI196-INDIRECT(ADDRESS(MAX($D196-'key variables'!$B$9*30,34),scenario!BI$4),TRUE)</f>
        <v>9434805.961721316</v>
      </c>
      <c r="BO196" s="10">
        <f ca="1">BO195+BJ196-INDIRECT(ADDRESS(MAX($D196-'key variables'!$B$9*30,34),scenario!BJ$4),TRUE)</f>
        <v>10890267.647772629</v>
      </c>
      <c r="BP196" s="10">
        <f ca="1">BP195+BK196-INDIRECT(ADDRESS(MAX($D196-'key variables'!$B$9*30,34),scenario!BK$4),TRUE)</f>
        <v>32513376.639114097</v>
      </c>
      <c r="BQ196" s="10">
        <f ca="1">BQ195+BL196-INDIRECT(ADDRESS(MAX($D196-'key variables'!$B$9*30,34),scenario!BL$4),TRUE)</f>
        <v>14407466.008531433</v>
      </c>
      <c r="BR196" s="10">
        <f t="shared" ca="1" si="111"/>
        <v>67245916.257139474</v>
      </c>
      <c r="BS196" s="82">
        <f t="shared" ca="1" si="123"/>
        <v>3938.9811145527897</v>
      </c>
      <c r="BT196" s="82">
        <f t="shared" ca="1" si="124"/>
        <v>4571.0577854039657</v>
      </c>
      <c r="BU196" s="82">
        <f t="shared" ca="1" si="125"/>
        <v>15679.050242918242</v>
      </c>
      <c r="BV196" s="82">
        <f t="shared" ca="1" si="126"/>
        <v>7675.327325755411</v>
      </c>
      <c r="BW196" s="82">
        <f t="shared" ca="1" si="142"/>
        <v>31864.416468630407</v>
      </c>
      <c r="BX196" s="10">
        <f t="shared" ca="1" si="127"/>
        <v>17.013662815288715</v>
      </c>
      <c r="BY196" s="10">
        <f t="shared" ca="1" si="128"/>
        <v>39.276643936447392</v>
      </c>
      <c r="BZ196" s="10">
        <f t="shared" ca="1" si="129"/>
        <v>352.926427563056</v>
      </c>
      <c r="CA196" s="10">
        <f t="shared" ca="1" si="130"/>
        <v>264.39780363207456</v>
      </c>
      <c r="CB196" s="10">
        <v>0</v>
      </c>
      <c r="CC196" s="82">
        <f t="shared" ca="1" si="131"/>
        <v>-3.6621988358708526</v>
      </c>
      <c r="CD196" s="82">
        <f t="shared" ca="1" si="132"/>
        <v>6.7845260169798891</v>
      </c>
      <c r="CE196" s="82">
        <f t="shared" ca="1" si="133"/>
        <v>2114.9283814329906</v>
      </c>
      <c r="CF196" s="82">
        <f t="shared" ca="1" si="134"/>
        <v>1584.4163973525742</v>
      </c>
      <c r="CG196" s="82">
        <f t="shared" ca="1" si="143"/>
        <v>3702.4671059666739</v>
      </c>
      <c r="CH196" s="13">
        <f t="shared" ca="1" si="144"/>
        <v>131</v>
      </c>
      <c r="CI196" s="81">
        <f t="shared" ca="1" si="153"/>
        <v>0.11312191728922932</v>
      </c>
      <c r="CJ196" s="81">
        <f t="shared" ca="1" si="154"/>
        <v>0.13057268597860475</v>
      </c>
      <c r="CK196" s="81">
        <f t="shared" ca="1" si="155"/>
        <v>0.38983054001169981</v>
      </c>
      <c r="CL196" s="81">
        <f t="shared" ca="1" si="156"/>
        <v>0.17274337011029844</v>
      </c>
      <c r="CM196" s="89">
        <f t="shared" ca="1" si="145"/>
        <v>0.80626851338983241</v>
      </c>
    </row>
    <row r="197" spans="1:91" x14ac:dyDescent="0.3">
      <c r="A197">
        <v>132</v>
      </c>
      <c r="B197" s="3">
        <f t="shared" si="110"/>
        <v>0.55555555555555558</v>
      </c>
      <c r="C197" s="3">
        <f t="shared" si="146"/>
        <v>4.4000000000000004</v>
      </c>
      <c r="D197" s="4">
        <f t="shared" ca="1" si="135"/>
        <v>197</v>
      </c>
      <c r="E197" s="58">
        <f>(0.5*(COS(B197*2*PI())+1)*('key variables'!$B$4-'key variables'!$B$6)+'key variables'!$B$6)/'key variables'!$B$4</f>
        <v>1</v>
      </c>
      <c r="F197" s="10">
        <f t="shared" ca="1" si="147"/>
        <v>11689226.878378674</v>
      </c>
      <c r="G197" s="10">
        <f t="shared" ca="1" si="148"/>
        <v>13492497.38221512</v>
      </c>
      <c r="H197" s="10">
        <f t="shared" ca="1" si="149"/>
        <v>40309611.80700244</v>
      </c>
      <c r="I197" s="10">
        <f t="shared" ca="1" si="150"/>
        <v>17912462.796445105</v>
      </c>
      <c r="J197" s="10">
        <f t="shared" ca="1" si="136"/>
        <v>83403798.864041343</v>
      </c>
      <c r="K197" s="82">
        <f t="shared" ca="1" si="113"/>
        <v>2250481.9355428056</v>
      </c>
      <c r="L197" s="82">
        <f t="shared" ca="1" si="114"/>
        <v>2597658.6766570872</v>
      </c>
      <c r="M197" s="82">
        <f t="shared" ca="1" si="115"/>
        <v>7780556.1176454248</v>
      </c>
      <c r="N197" s="82">
        <f t="shared" ca="1" si="116"/>
        <v>3497321.4605879174</v>
      </c>
      <c r="O197" s="82">
        <f t="shared" ca="1" si="137"/>
        <v>16126018.190433236</v>
      </c>
      <c r="P197" s="10">
        <f ca="1">IF(IF($A197&gt;='key variables'!$B$26,K197*SUMPRODUCT(Z197:AC197,'control variables'!$O$3:$R$3)/J197+F$65*'key variables'!$B$25/scenario!J$65,K197*SUMPRODUCT(Z197:AC197,'control variables'!$O$7:$R$7)/J197+F$65*'key variables'!$B$25/scenario!J$65)&lt;'key variables'!$B$28,0,IF($A197&gt;='key variables'!$B$26,K197*SUMPRODUCT(Z197:AC197,'control variables'!$O$3:$R$3)/J197+F$65*'key variables'!$B$25/scenario!J$65,K197*SUMPRODUCT(Z197:AC197,'control variables'!$O$7:$R$7)/J197+F$65*'key variables'!$B$25/scenario!J$65))</f>
        <v>90.57757633379596</v>
      </c>
      <c r="Q197" s="10">
        <f ca="1">IF(IF($A197&gt;='key variables'!$B$26,L197*SUMPRODUCT(Z197:AC197,'control variables'!$O$4:$R$4)/J197+G$65*'key variables'!$B$25/scenario!J$65,L197*SUMPRODUCT(Z197:AC197,'control variables'!$O$7:$R$7)/J197+G$65*'key variables'!$B$25/scenario!J$65)&lt;'key variables'!$B$28,0,IF($A197&gt;='key variables'!$B$26,L197*SUMPRODUCT(Z197:AC197,'control variables'!$O$4:$R$4)/J197+G$65*'key variables'!$B$25/scenario!J$65,L197*SUMPRODUCT(Z197:AC197,'control variables'!$O$7:$R$7)/J197+G$65*'key variables'!$B$25/scenario!J$65))</f>
        <v>104.55077348457097</v>
      </c>
      <c r="R197" s="10">
        <f ca="1">IF(IF($A197&gt;='key variables'!$B$26,M197*SUMPRODUCT(Z197:AC197,'control variables'!$O$5:$R$5)/J197+H$65*'key variables'!$B$25/scenario!J$65,M197*SUMPRODUCT(Z197:AC197,'control variables'!$O$7:$R$7)/J197+H$65*'key variables'!$B$25/scenario!J$65)&lt;'key variables'!$B$28,0,IF($A197&gt;='key variables'!$B$26,M197*SUMPRODUCT(Z197:AC197,'control variables'!$O$5:$R$5)/J197+H$65*'key variables'!$B$25/scenario!J$65,M197*SUMPRODUCT(Z197:AC197,'control variables'!$O$7:$R$7)/J197+H$65*'key variables'!$B$25/scenario!J$65))</f>
        <v>313.15244283239747</v>
      </c>
      <c r="S197" s="10">
        <f ca="1">IF(IF($A197&gt;='key variables'!$B$26,N197*SUMPRODUCT(Z197:AC197,'control variables'!$O$6:$R$6)/J197+I$65*'key variables'!$B$25/scenario!J$65,N197*SUMPRODUCT(Z197:AC197,'control variables'!$O$7:$R$7)/J197+I$65*'key variables'!$B$25/scenario!J$65)&lt;'key variables'!$B$28,0,IF($A197&gt;='key variables'!$B$26,N197*SUMPRODUCT(Z197:AC197,'control variables'!$O$6:$R$6)/J197+I$65*'key variables'!$B$25/scenario!J$65,N197*SUMPRODUCT(Z197:AC197,'control variables'!$O$7:$R$7)/J197+I$65*'key variables'!$B$25/scenario!J$65))</f>
        <v>140.76047292679971</v>
      </c>
      <c r="T197" s="10">
        <f t="shared" ref="T197:T260" ca="1" si="157">SUM(P197:S197)</f>
        <v>649.0412655775641</v>
      </c>
      <c r="U197" s="82">
        <f ca="1">SUMPRODUCT(P167:P196,'control variables'!AD$7:AD$36)</f>
        <v>192.01408137252577</v>
      </c>
      <c r="V197" s="82">
        <f ca="1">SUMPRODUCT(Q167:Q196,'control variables'!AE$7:AE$36)</f>
        <v>221.63565796291374</v>
      </c>
      <c r="W197" s="82">
        <f ca="1">SUMPRODUCT(R167:R196,'control variables'!AF$7:AF$36)</f>
        <v>663.84729061898918</v>
      </c>
      <c r="X197" s="82">
        <f ca="1">SUMPRODUCT(S167:S196,'control variables'!AG$7:AG$36)</f>
        <v>298.39607104299552</v>
      </c>
      <c r="Y197" s="82">
        <f t="shared" ca="1" si="151"/>
        <v>1375.8931009974242</v>
      </c>
      <c r="Z197" s="10">
        <f ca="1">IF($A197&gt;='key variables'!$B$26,SUMPRODUCT(P167:P196,'control variables'!V$7:V$36)*$E197,SUMPRODUCT(P167:P196,'control variables'!Z$7:Z$36)*$E197)</f>
        <v>468.4674089365713</v>
      </c>
      <c r="AA197" s="10">
        <f ca="1">IF($A197&gt;='key variables'!$B$26,SUMPRODUCT(Q167:Q196,'control variables'!W$7:W$36)*$E197,SUMPRODUCT(Q167:Q196,'control variables'!AA$7:AA$36)*$E197)</f>
        <v>540.73681300695841</v>
      </c>
      <c r="AB197" s="10">
        <f ca="1">IF($A197&gt;='key variables'!$B$26,SUMPRODUCT(R167:R196,'control variables'!X$7:X$36)*$E197,SUMPRODUCT(R167:R196,'control variables'!AB$7:AB$36)*$E197)</f>
        <v>1619.6250709472124</v>
      </c>
      <c r="AC197" s="10">
        <f ca="1">IF($A197&gt;='key variables'!$B$26,SUMPRODUCT(S167:S196,'control variables'!Y$7:Y$36)*$E197,SUMPRODUCT(S167:S196,'control variables'!AC$7:AC$36)*$E197)</f>
        <v>728.01345213407239</v>
      </c>
      <c r="AD197" s="10">
        <f t="shared" ca="1" si="152"/>
        <v>3356.8427450248146</v>
      </c>
      <c r="AE197" s="82">
        <f ca="1">SUMPRODUCT(P167:P196,'control variables'!AL$7:AL$36)</f>
        <v>637.53544576529464</v>
      </c>
      <c r="AF197" s="82">
        <f ca="1">SUMPRODUCT(Q167:Q196,'control variables'!AM$7:AM$36)</f>
        <v>733.96246573637063</v>
      </c>
      <c r="AG197" s="82">
        <f ca="1">SUMPRODUCT(R167:R196,'control variables'!AN$7:AN$36)</f>
        <v>2092.7198835511149</v>
      </c>
      <c r="AH197" s="82">
        <f ca="1">SUMPRODUCT(S167:S196,'control variables'!AO$7:AO$36)</f>
        <v>906.12695140213566</v>
      </c>
      <c r="AI197" s="82">
        <f t="shared" ca="1" si="117"/>
        <v>4370.3447464549163</v>
      </c>
      <c r="AJ197" s="10">
        <f ca="1">SUMPRODUCT(P167:P196,'control variables'!AP$7:AP$36)</f>
        <v>0.60941265989516558</v>
      </c>
      <c r="AK197" s="10">
        <f ca="1">SUMPRODUCT(Q167:Q196,'control variables'!AQ$7:AQ$36)</f>
        <v>1.7585634199497886</v>
      </c>
      <c r="AL197" s="10">
        <f ca="1">SUMPRODUCT(R167:R196,'control variables'!AR$7:AR$36)</f>
        <v>63.207386705473617</v>
      </c>
      <c r="AM197" s="10">
        <f ca="1">SUMPRODUCT(S167:S196,'control variables'!AS$7:AS$36)</f>
        <v>47.352345738586571</v>
      </c>
      <c r="AN197" s="10">
        <f t="shared" ca="1" si="138"/>
        <v>112.92770852390515</v>
      </c>
      <c r="AO197" s="82">
        <f ca="1">SUMPRODUCT(P167:P196,'control variables'!AX$7:AX$36)</f>
        <v>0.82864265478609056</v>
      </c>
      <c r="AP197" s="82">
        <f ca="1">SUMPRODUCT(Q167:Q196,'control variables'!AY$7:AY$36)</f>
        <v>1.9129509533557481</v>
      </c>
      <c r="AQ197" s="82">
        <f ca="1">SUMPRODUCT(R167:R196,'control variables'!AZ$7:AZ$36)</f>
        <v>17.189120006376225</v>
      </c>
      <c r="AR197" s="82">
        <f ca="1">SUMPRODUCT(S167:S196,'control variables'!BA$7:BA$36)</f>
        <v>12.87737392587845</v>
      </c>
      <c r="AS197" s="82">
        <f t="shared" ca="1" si="139"/>
        <v>32.808087540396514</v>
      </c>
      <c r="AT197" s="10">
        <f ca="1">SUMPRODUCT(P167:P196,'control variables'!AT$7:AT$36)</f>
        <v>-0.72921106268288227</v>
      </c>
      <c r="AU197" s="10">
        <f ca="1">SUMPRODUCT(Q167:Q196,'control variables'!AU$7:AU$36)</f>
        <v>0.79103358167392435</v>
      </c>
      <c r="AV197" s="10">
        <f ca="1">SUMPRODUCT(R167:R196,'control variables'!AV$7:AV$36)</f>
        <v>340.62539932409476</v>
      </c>
      <c r="AW197" s="10">
        <f ca="1">SUMPRODUCT(S167:S196,'control variables'!AW$7:AW$36)</f>
        <v>255.18238479462144</v>
      </c>
      <c r="AX197" s="10">
        <f t="shared" ca="1" si="118"/>
        <v>595.86960663770719</v>
      </c>
      <c r="AY197" s="82">
        <f ca="1">SUMPRODUCT(P167:P196,'control variables'!BB$7:BB$36)</f>
        <v>2.6463008209695418</v>
      </c>
      <c r="AZ197" s="82">
        <f ca="1">SUMPRODUCT(Q167:Q196,'control variables'!BC$7:BC$36)</f>
        <v>6.7480623743987795</v>
      </c>
      <c r="BA197" s="82">
        <f ca="1">SUMPRODUCT(R167:R196,'control variables'!BD$7:BD$36)</f>
        <v>47.238510840721766</v>
      </c>
      <c r="BB197" s="82">
        <f ca="1">SUMPRODUCT(S167:S196,'control variables'!BE$7:BE$36)</f>
        <v>6.7129296031775301</v>
      </c>
      <c r="BC197" s="82">
        <f t="shared" ca="1" si="140"/>
        <v>63.345803639267615</v>
      </c>
      <c r="BD197" s="10">
        <f ca="1">SUMPRODUCT(P167:P196,'control variables'!BF$7:BF$36)</f>
        <v>0.5535830820077231</v>
      </c>
      <c r="BE197" s="10">
        <f ca="1">SUMPRODUCT(Q167:Q196,'control variables'!BG$7:BG$36)</f>
        <v>0.6389830878074082</v>
      </c>
      <c r="BF197" s="10">
        <f ca="1">SUMPRODUCT(R167:R196,'control variables'!BH$7:BH$36)</f>
        <v>19.138941607639833</v>
      </c>
      <c r="BG197" s="10">
        <f ca="1">SUMPRODUCT(S167:S196,'control variables'!BI$7:BI$36)</f>
        <v>43.014297567712823</v>
      </c>
      <c r="BH197" s="10">
        <f t="shared" ca="1" si="141"/>
        <v>63.34580534516779</v>
      </c>
      <c r="BI197" s="82">
        <f t="shared" ca="1" si="119"/>
        <v>639.45253552358122</v>
      </c>
      <c r="BJ197" s="82">
        <f t="shared" ca="1" si="120"/>
        <v>741.50156169244326</v>
      </c>
      <c r="BK197" s="82">
        <f t="shared" ca="1" si="121"/>
        <v>2480.5837937159313</v>
      </c>
      <c r="BL197" s="82">
        <f t="shared" ca="1" si="122"/>
        <v>1168.0222657999348</v>
      </c>
      <c r="BM197" s="82">
        <f t="shared" ca="1" si="112"/>
        <v>5029.5601567318899</v>
      </c>
      <c r="BN197" s="10">
        <f ca="1">BN196+BI197-INDIRECT(ADDRESS(MAX($D197-'key variables'!$B$9*30,34),scenario!BI$4),TRUE)</f>
        <v>9435445.4142568391</v>
      </c>
      <c r="BO197" s="10">
        <f ca="1">BO196+BJ197-INDIRECT(ADDRESS(MAX($D197-'key variables'!$B$9*30,34),scenario!BJ$4),TRUE)</f>
        <v>10891009.149334321</v>
      </c>
      <c r="BP197" s="10">
        <f ca="1">BP196+BK197-INDIRECT(ADDRESS(MAX($D197-'key variables'!$B$9*30,34),scenario!BK$4),TRUE)</f>
        <v>32515857.222907811</v>
      </c>
      <c r="BQ197" s="10">
        <f ca="1">BQ196+BL197-INDIRECT(ADDRESS(MAX($D197-'key variables'!$B$9*30,34),scenario!BL$4),TRUE)</f>
        <v>14408634.030797232</v>
      </c>
      <c r="BR197" s="10">
        <f t="shared" ca="1" si="111"/>
        <v>67250945.817296207</v>
      </c>
      <c r="BS197" s="82">
        <f t="shared" ca="1" si="123"/>
        <v>3389.5525722809966</v>
      </c>
      <c r="BT197" s="82">
        <f t="shared" ca="1" si="124"/>
        <v>3933.4680141082854</v>
      </c>
      <c r="BU197" s="82">
        <f t="shared" ca="1" si="125"/>
        <v>13492.479950427069</v>
      </c>
      <c r="BV197" s="82">
        <f t="shared" ca="1" si="126"/>
        <v>6605.0512353145632</v>
      </c>
      <c r="BW197" s="82">
        <f t="shared" ca="1" si="142"/>
        <v>27420.551772130915</v>
      </c>
      <c r="BX197" s="10">
        <f t="shared" ca="1" si="127"/>
        <v>14.642421567097541</v>
      </c>
      <c r="BY197" s="10">
        <f t="shared" ca="1" si="128"/>
        <v>33.802549427596951</v>
      </c>
      <c r="BZ197" s="10">
        <f t="shared" ca="1" si="129"/>
        <v>303.73809512107067</v>
      </c>
      <c r="CA197" s="10">
        <f t="shared" ca="1" si="130"/>
        <v>227.54795038706263</v>
      </c>
      <c r="CB197" s="10">
        <v>0</v>
      </c>
      <c r="CC197" s="82">
        <f t="shared" ca="1" si="131"/>
        <v>-3.1522177680788954</v>
      </c>
      <c r="CD197" s="82">
        <f t="shared" ca="1" si="132"/>
        <v>5.8391049019000052</v>
      </c>
      <c r="CE197" s="82">
        <f t="shared" ca="1" si="133"/>
        <v>1820.3212488079935</v>
      </c>
      <c r="CF197" s="82">
        <f t="shared" ca="1" si="134"/>
        <v>1363.708984370661</v>
      </c>
      <c r="CG197" s="82">
        <f t="shared" ca="1" si="143"/>
        <v>3186.7171203124753</v>
      </c>
      <c r="CH197" s="13">
        <f t="shared" ca="1" si="144"/>
        <v>132</v>
      </c>
      <c r="CI197" s="81">
        <f t="shared" ca="1" si="153"/>
        <v>0.11312968405237511</v>
      </c>
      <c r="CJ197" s="81">
        <f t="shared" ca="1" si="154"/>
        <v>0.13058169169354064</v>
      </c>
      <c r="CK197" s="81">
        <f t="shared" ca="1" si="155"/>
        <v>0.38986062584406661</v>
      </c>
      <c r="CL197" s="81">
        <f t="shared" ca="1" si="156"/>
        <v>0.17275752695971455</v>
      </c>
      <c r="CM197" s="89">
        <f t="shared" ca="1" si="145"/>
        <v>0.80632952854969697</v>
      </c>
    </row>
    <row r="198" spans="1:91" x14ac:dyDescent="0.3">
      <c r="A198">
        <v>133</v>
      </c>
      <c r="B198" s="3">
        <f t="shared" ref="B198:B261" si="158">(A198+68)/360</f>
        <v>0.55833333333333335</v>
      </c>
      <c r="C198" s="3">
        <f t="shared" si="146"/>
        <v>4.4333333333333336</v>
      </c>
      <c r="D198" s="4">
        <f t="shared" ca="1" si="135"/>
        <v>198</v>
      </c>
      <c r="E198" s="58">
        <f>(0.5*(COS(B198*2*PI())+1)*('key variables'!$B$4-'key variables'!$B$6)+'key variables'!$B$6)/'key variables'!$B$4</f>
        <v>1</v>
      </c>
      <c r="F198" s="10">
        <f t="shared" ca="1" si="147"/>
        <v>11689226.324795593</v>
      </c>
      <c r="G198" s="10">
        <f t="shared" ca="1" si="148"/>
        <v>13492496.743232032</v>
      </c>
      <c r="H198" s="10">
        <f t="shared" ca="1" si="149"/>
        <v>40309592.668060832</v>
      </c>
      <c r="I198" s="10">
        <f t="shared" ca="1" si="150"/>
        <v>17912419.782147538</v>
      </c>
      <c r="J198" s="10">
        <f t="shared" ca="1" si="136"/>
        <v>83403735.518235996</v>
      </c>
      <c r="K198" s="82">
        <f t="shared" ca="1" si="113"/>
        <v>2250391.3579664724</v>
      </c>
      <c r="L198" s="82">
        <f t="shared" ca="1" si="114"/>
        <v>2597554.125883603</v>
      </c>
      <c r="M198" s="82">
        <f t="shared" ca="1" si="115"/>
        <v>7780242.9652025932</v>
      </c>
      <c r="N198" s="82">
        <f t="shared" ca="1" si="116"/>
        <v>3497180.7001149915</v>
      </c>
      <c r="O198" s="82">
        <f t="shared" ca="1" si="137"/>
        <v>16125369.149167661</v>
      </c>
      <c r="P198" s="10">
        <f ca="1">IF(IF($A198&gt;='key variables'!$B$26,K198*SUMPRODUCT(Z198:AC198,'control variables'!$O$3:$R$3)/J198+F$65*'key variables'!$B$25/scenario!J$65,K198*SUMPRODUCT(Z198:AC198,'control variables'!$O$7:$R$7)/J198+F$65*'key variables'!$B$25/scenario!J$65)&lt;'key variables'!$B$28,0,IF($A198&gt;='key variables'!$B$26,K198*SUMPRODUCT(Z198:AC198,'control variables'!$O$3:$R$3)/J198+F$65*'key variables'!$B$25/scenario!J$65,K198*SUMPRODUCT(Z198:AC198,'control variables'!$O$7:$R$7)/J198+F$65*'key variables'!$B$25/scenario!J$65))</f>
        <v>77.938777733413133</v>
      </c>
      <c r="Q198" s="10">
        <f ca="1">IF(IF($A198&gt;='key variables'!$B$26,L198*SUMPRODUCT(Z198:AC198,'control variables'!$O$4:$R$4)/J198+G$65*'key variables'!$B$25/scenario!J$65,L198*SUMPRODUCT(Z198:AC198,'control variables'!$O$7:$R$7)/J198+G$65*'key variables'!$B$25/scenario!J$65)&lt;'key variables'!$B$28,0,IF($A198&gt;='key variables'!$B$26,L198*SUMPRODUCT(Z198:AC198,'control variables'!$O$4:$R$4)/J198+G$65*'key variables'!$B$25/scenario!J$65,L198*SUMPRODUCT(Z198:AC198,'control variables'!$O$7:$R$7)/J198+G$65*'key variables'!$B$25/scenario!J$65))</f>
        <v>89.962216105687972</v>
      </c>
      <c r="R198" s="10">
        <f ca="1">IF(IF($A198&gt;='key variables'!$B$26,M198*SUMPRODUCT(Z198:AC198,'control variables'!$O$5:$R$5)/J198+H$65*'key variables'!$B$25/scenario!J$65,M198*SUMPRODUCT(Z198:AC198,'control variables'!$O$7:$R$7)/J198+H$65*'key variables'!$B$25/scenario!J$65)&lt;'key variables'!$B$28,0,IF($A198&gt;='key variables'!$B$26,M198*SUMPRODUCT(Z198:AC198,'control variables'!$O$5:$R$5)/J198+H$65*'key variables'!$B$25/scenario!J$65,M198*SUMPRODUCT(Z198:AC198,'control variables'!$O$7:$R$7)/J198+H$65*'key variables'!$B$25/scenario!J$65))</f>
        <v>269.45652143137602</v>
      </c>
      <c r="S198" s="10">
        <f ca="1">IF(IF($A198&gt;='key variables'!$B$26,N198*SUMPRODUCT(Z198:AC198,'control variables'!$O$6:$R$6)/J198+I$65*'key variables'!$B$25/scenario!J$65,N198*SUMPRODUCT(Z198:AC198,'control variables'!$O$7:$R$7)/J198+I$65*'key variables'!$B$25/scenario!J$65)&lt;'key variables'!$B$28,0,IF($A198&gt;='key variables'!$B$26,N198*SUMPRODUCT(Z198:AC198,'control variables'!$O$6:$R$6)/J198+I$65*'key variables'!$B$25/scenario!J$65,N198*SUMPRODUCT(Z198:AC198,'control variables'!$O$7:$R$7)/J198+I$65*'key variables'!$B$25/scenario!J$65))</f>
        <v>121.11937255488932</v>
      </c>
      <c r="T198" s="10">
        <f t="shared" ca="1" si="157"/>
        <v>558.47688782536648</v>
      </c>
      <c r="U198" s="82">
        <f ca="1">SUMPRODUCT(P168:P197,'control variables'!AD$7:AD$36)</f>
        <v>165.22453307490179</v>
      </c>
      <c r="V198" s="82">
        <f ca="1">SUMPRODUCT(Q168:Q197,'control variables'!AE$7:AE$36)</f>
        <v>190.71334684369029</v>
      </c>
      <c r="W198" s="82">
        <f ca="1">SUMPRODUCT(R168:R197,'control variables'!AF$7:AF$36)</f>
        <v>571.22820285645571</v>
      </c>
      <c r="X198" s="82">
        <f ca="1">SUMPRODUCT(S168:S197,'control variables'!AG$7:AG$36)</f>
        <v>256.76424956466019</v>
      </c>
      <c r="Y198" s="82">
        <f t="shared" ca="1" si="151"/>
        <v>1183.930332339708</v>
      </c>
      <c r="Z198" s="10">
        <f ca="1">IF($A198&gt;='key variables'!$B$26,SUMPRODUCT(P168:P197,'control variables'!V$7:V$36)*$E198,SUMPRODUCT(P168:P197,'control variables'!Z$7:Z$36)*$E198)</f>
        <v>403.11543534665071</v>
      </c>
      <c r="AA198" s="10">
        <f ca="1">IF($A198&gt;='key variables'!$B$26,SUMPRODUCT(Q168:Q197,'control variables'!W$7:W$36)*$E198,SUMPRODUCT(Q168:Q197,'control variables'!AA$7:AA$36)*$E198)</f>
        <v>465.30313875639138</v>
      </c>
      <c r="AB198" s="10">
        <f ca="1">IF($A198&gt;='key variables'!$B$26,SUMPRODUCT(R168:R197,'control variables'!X$7:X$36)*$E198,SUMPRODUCT(R168:R197,'control variables'!AB$7:AB$36)*$E198)</f>
        <v>1393.6847112914859</v>
      </c>
      <c r="AC198" s="10">
        <f ca="1">IF($A198&gt;='key variables'!$B$26,SUMPRODUCT(S168:S197,'control variables'!Y$7:Y$36)*$E198,SUMPRODUCT(S168:S197,'control variables'!AC$7:AC$36)*$E198)</f>
        <v>626.4543788893111</v>
      </c>
      <c r="AD198" s="10">
        <f t="shared" ca="1" si="152"/>
        <v>2888.5576642838391</v>
      </c>
      <c r="AE198" s="82">
        <f ca="1">SUMPRODUCT(P168:P197,'control variables'!AL$7:AL$36)</f>
        <v>548.63503442007095</v>
      </c>
      <c r="AF198" s="82">
        <f ca="1">SUMPRODUCT(Q168:Q197,'control variables'!AM$7:AM$36)</f>
        <v>631.61589732307584</v>
      </c>
      <c r="AG198" s="82">
        <f ca="1">SUMPRODUCT(R168:R197,'control variables'!AN$7:AN$36)</f>
        <v>1800.9029191552033</v>
      </c>
      <c r="AH198" s="82">
        <f ca="1">SUMPRODUCT(S168:S197,'control variables'!AO$7:AO$36)</f>
        <v>779.77310041908129</v>
      </c>
      <c r="AI198" s="82">
        <f t="shared" ca="1" si="117"/>
        <v>3760.9269513174318</v>
      </c>
      <c r="AJ198" s="10">
        <f ca="1">SUMPRODUCT(P168:P197,'control variables'!AP$7:AP$36)</f>
        <v>0.52440434290473059</v>
      </c>
      <c r="AK198" s="10">
        <f ca="1">SUMPRODUCT(Q168:Q197,'control variables'!AQ$7:AQ$36)</f>
        <v>1.5132575270978228</v>
      </c>
      <c r="AL198" s="10">
        <f ca="1">SUMPRODUCT(R168:R197,'control variables'!AR$7:AR$36)</f>
        <v>54.39044882610591</v>
      </c>
      <c r="AM198" s="10">
        <f ca="1">SUMPRODUCT(S168:S197,'control variables'!AS$7:AS$36)</f>
        <v>40.747062518052715</v>
      </c>
      <c r="AN198" s="10">
        <f t="shared" ca="1" si="138"/>
        <v>97.175173214161177</v>
      </c>
      <c r="AO198" s="82">
        <f ca="1">SUMPRODUCT(P168:P197,'control variables'!AX$7:AX$36)</f>
        <v>0.71306134427838186</v>
      </c>
      <c r="AP198" s="82">
        <f ca="1">SUMPRODUCT(Q168:Q197,'control variables'!AY$7:AY$36)</f>
        <v>1.6461273993801155</v>
      </c>
      <c r="AQ198" s="82">
        <f ca="1">SUMPRODUCT(R168:R197,'control variables'!AZ$7:AZ$36)</f>
        <v>14.791535226813911</v>
      </c>
      <c r="AR198" s="82">
        <f ca="1">SUMPRODUCT(S168:S197,'control variables'!BA$7:BA$36)</f>
        <v>11.081203108875256</v>
      </c>
      <c r="AS198" s="82">
        <f t="shared" ca="1" si="139"/>
        <v>28.231927079347663</v>
      </c>
      <c r="AT198" s="10">
        <f ca="1">SUMPRODUCT(P168:P197,'control variables'!AT$7:AT$36)</f>
        <v>-0.62775034628025728</v>
      </c>
      <c r="AU198" s="10">
        <f ca="1">SUMPRODUCT(Q168:Q197,'control variables'!AU$7:AU$36)</f>
        <v>0.68097102502552975</v>
      </c>
      <c r="AV198" s="10">
        <f ca="1">SUMPRODUCT(R168:R197,'control variables'!AV$7:AV$36)</f>
        <v>293.23158043001371</v>
      </c>
      <c r="AW198" s="10">
        <f ca="1">SUMPRODUCT(S168:S197,'control variables'!AW$7:AW$36)</f>
        <v>219.67690647763646</v>
      </c>
      <c r="AX198" s="10">
        <f t="shared" ca="1" si="118"/>
        <v>512.96170758639551</v>
      </c>
      <c r="AY198" s="82">
        <f ca="1">SUMPRODUCT(P168:P197,'control variables'!BB$7:BB$36)</f>
        <v>2.2777037086819147</v>
      </c>
      <c r="AZ198" s="82">
        <f ca="1">SUMPRODUCT(Q168:Q197,'control variables'!BC$7:BC$36)</f>
        <v>5.8081403953741546</v>
      </c>
      <c r="BA198" s="82">
        <f ca="1">SUMPRODUCT(R168:R197,'control variables'!BD$7:BD$36)</f>
        <v>40.658768074259363</v>
      </c>
      <c r="BB198" s="82">
        <f ca="1">SUMPRODUCT(S168:S197,'control variables'!BE$7:BE$36)</f>
        <v>5.7779011864857237</v>
      </c>
      <c r="BC198" s="82">
        <f t="shared" ca="1" si="140"/>
        <v>54.522513364801156</v>
      </c>
      <c r="BD198" s="10">
        <f ca="1">SUMPRODUCT(P168:P197,'control variables'!BF$7:BF$36)</f>
        <v>0.47647577666192625</v>
      </c>
      <c r="BE198" s="10">
        <f ca="1">SUMPRODUCT(Q168:Q197,'control variables'!BG$7:BG$36)</f>
        <v>0.54998061344769023</v>
      </c>
      <c r="BF198" s="10">
        <f ca="1">SUMPRODUCT(R168:R197,'control variables'!BH$7:BH$36)</f>
        <v>16.47312275858209</v>
      </c>
      <c r="BG198" s="10">
        <f ca="1">SUMPRODUCT(S168:S197,'control variables'!BI$7:BI$36)</f>
        <v>37.022935684398718</v>
      </c>
      <c r="BH198" s="10">
        <f t="shared" ca="1" si="141"/>
        <v>54.522514833090426</v>
      </c>
      <c r="BI198" s="82">
        <f t="shared" ca="1" si="119"/>
        <v>550.28498778247263</v>
      </c>
      <c r="BJ198" s="82">
        <f t="shared" ca="1" si="120"/>
        <v>638.10500874347554</v>
      </c>
      <c r="BK198" s="82">
        <f t="shared" ca="1" si="121"/>
        <v>2134.7932676594764</v>
      </c>
      <c r="BL198" s="82">
        <f t="shared" ca="1" si="122"/>
        <v>1005.2279080832034</v>
      </c>
      <c r="BM198" s="82">
        <f t="shared" ca="1" si="112"/>
        <v>4328.4111722686275</v>
      </c>
      <c r="BN198" s="10">
        <f ca="1">BN197+BI198-INDIRECT(ADDRESS(MAX($D198-'key variables'!$B$9*30,34),scenario!BI$4),TRUE)</f>
        <v>9435995.6992446221</v>
      </c>
      <c r="BO198" s="10">
        <f ca="1">BO197+BJ198-INDIRECT(ADDRESS(MAX($D198-'key variables'!$B$9*30,34),scenario!BJ$4),TRUE)</f>
        <v>10891647.254343065</v>
      </c>
      <c r="BP198" s="10">
        <f ca="1">BP197+BK198-INDIRECT(ADDRESS(MAX($D198-'key variables'!$B$9*30,34),scenario!BK$4),TRUE)</f>
        <v>32517992.016175471</v>
      </c>
      <c r="BQ198" s="10">
        <f ca="1">BQ197+BL198-INDIRECT(ADDRESS(MAX($D198-'key variables'!$B$9*30,34),scenario!BL$4),TRUE)</f>
        <v>14409639.258705314</v>
      </c>
      <c r="BR198" s="10">
        <f t="shared" ca="1" si="111"/>
        <v>67255274.228468478</v>
      </c>
      <c r="BS198" s="82">
        <f t="shared" ca="1" si="123"/>
        <v>2916.7298864552754</v>
      </c>
      <c r="BT198" s="82">
        <f t="shared" ca="1" si="124"/>
        <v>3384.7752408570504</v>
      </c>
      <c r="BU198" s="82">
        <f t="shared" ca="1" si="125"/>
        <v>11610.670081440387</v>
      </c>
      <c r="BV198" s="82">
        <f t="shared" ca="1" si="126"/>
        <v>5683.9197641018509</v>
      </c>
      <c r="BW198" s="82">
        <f t="shared" ca="1" si="142"/>
        <v>23596.094972854564</v>
      </c>
      <c r="BX198" s="10">
        <f t="shared" ca="1" si="127"/>
        <v>12.60130342603208</v>
      </c>
      <c r="BY198" s="10">
        <f t="shared" ca="1" si="128"/>
        <v>29.09055581815522</v>
      </c>
      <c r="BZ198" s="10">
        <f t="shared" ca="1" si="129"/>
        <v>261.39773951504316</v>
      </c>
      <c r="CA198" s="10">
        <f t="shared" ca="1" si="130"/>
        <v>195.82831662505345</v>
      </c>
      <c r="CB198" s="10">
        <v>0</v>
      </c>
      <c r="CC198" s="82">
        <f t="shared" ca="1" si="131"/>
        <v>-2.7131244231722897</v>
      </c>
      <c r="CD198" s="82">
        <f t="shared" ca="1" si="132"/>
        <v>5.0252640045921826</v>
      </c>
      <c r="CE198" s="82">
        <f t="shared" ca="1" si="133"/>
        <v>1566.6885819772717</v>
      </c>
      <c r="CF198" s="82">
        <f t="shared" ca="1" si="134"/>
        <v>1173.6979373022018</v>
      </c>
      <c r="CG198" s="82">
        <f t="shared" ca="1" si="143"/>
        <v>2742.6986588608934</v>
      </c>
      <c r="CH198" s="13">
        <f t="shared" ca="1" si="144"/>
        <v>133</v>
      </c>
      <c r="CI198" s="81">
        <f t="shared" ca="1" si="153"/>
        <v>0.11313636782109679</v>
      </c>
      <c r="CJ198" s="81">
        <f t="shared" ca="1" si="154"/>
        <v>0.1305894416678931</v>
      </c>
      <c r="CK198" s="81">
        <f t="shared" ca="1" si="155"/>
        <v>0.38988651784146411</v>
      </c>
      <c r="CL198" s="81">
        <f t="shared" ca="1" si="156"/>
        <v>0.17276971072302494</v>
      </c>
      <c r="CM198" s="89">
        <f t="shared" ca="1" si="145"/>
        <v>0.80638203805347897</v>
      </c>
    </row>
    <row r="199" spans="1:91" x14ac:dyDescent="0.3">
      <c r="A199">
        <v>134</v>
      </c>
      <c r="B199" s="3">
        <f t="shared" si="158"/>
        <v>0.56111111111111112</v>
      </c>
      <c r="C199" s="3">
        <f t="shared" si="146"/>
        <v>4.4666666666666668</v>
      </c>
      <c r="D199" s="4">
        <f t="shared" ca="1" si="135"/>
        <v>199</v>
      </c>
      <c r="E199" s="58">
        <f>(0.5*(COS(B199*2*PI())+1)*('key variables'!$B$4-'key variables'!$B$6)+'key variables'!$B$6)/'key variables'!$B$4</f>
        <v>1</v>
      </c>
      <c r="F199" s="10">
        <f t="shared" ca="1" si="147"/>
        <v>11689225.848319815</v>
      </c>
      <c r="G199" s="10">
        <f t="shared" ca="1" si="148"/>
        <v>13492496.193251418</v>
      </c>
      <c r="H199" s="10">
        <f t="shared" ca="1" si="149"/>
        <v>40309576.194938071</v>
      </c>
      <c r="I199" s="10">
        <f t="shared" ca="1" si="150"/>
        <v>17912382.759211853</v>
      </c>
      <c r="J199" s="10">
        <f t="shared" ca="1" si="136"/>
        <v>83403680.995721161</v>
      </c>
      <c r="K199" s="82">
        <f t="shared" ca="1" si="113"/>
        <v>2250313.4191887379</v>
      </c>
      <c r="L199" s="82">
        <f t="shared" ca="1" si="114"/>
        <v>2597464.1636674963</v>
      </c>
      <c r="M199" s="82">
        <f t="shared" ca="1" si="115"/>
        <v>7779973.5086811595</v>
      </c>
      <c r="N199" s="82">
        <f t="shared" ca="1" si="116"/>
        <v>3497059.5807424369</v>
      </c>
      <c r="O199" s="82">
        <f t="shared" ca="1" si="137"/>
        <v>16124810.672279831</v>
      </c>
      <c r="P199" s="10">
        <f ca="1">IF(IF($A199&gt;='key variables'!$B$26,K199*SUMPRODUCT(Z199:AC199,'control variables'!$O$3:$R$3)/J199+F$65*'key variables'!$B$25/scenario!J$65,K199*SUMPRODUCT(Z199:AC199,'control variables'!$O$7:$R$7)/J199+F$65*'key variables'!$B$25/scenario!J$65)&lt;'key variables'!$B$28,0,IF($A199&gt;='key variables'!$B$26,K199*SUMPRODUCT(Z199:AC199,'control variables'!$O$3:$R$3)/J199+F$65*'key variables'!$B$25/scenario!J$65,K199*SUMPRODUCT(Z199:AC199,'control variables'!$O$7:$R$7)/J199+F$65*'key variables'!$B$25/scenario!J$65))</f>
        <v>67.063376803168907</v>
      </c>
      <c r="Q199" s="10">
        <f ca="1">IF(IF($A199&gt;='key variables'!$B$26,L199*SUMPRODUCT(Z199:AC199,'control variables'!$O$4:$R$4)/J199+G$65*'key variables'!$B$25/scenario!J$65,L199*SUMPRODUCT(Z199:AC199,'control variables'!$O$7:$R$7)/J199+G$65*'key variables'!$B$25/scenario!J$65)&lt;'key variables'!$B$28,0,IF($A199&gt;='key variables'!$B$26,L199*SUMPRODUCT(Z199:AC199,'control variables'!$O$4:$R$4)/J199+G$65*'key variables'!$B$25/scenario!J$65,L199*SUMPRODUCT(Z199:AC199,'control variables'!$O$7:$R$7)/J199+G$65*'key variables'!$B$25/scenario!J$65))</f>
        <v>77.409091753787962</v>
      </c>
      <c r="R199" s="10">
        <f ca="1">IF(IF($A199&gt;='key variables'!$B$26,M199*SUMPRODUCT(Z199:AC199,'control variables'!$O$5:$R$5)/J199+H$65*'key variables'!$B$25/scenario!J$65,M199*SUMPRODUCT(Z199:AC199,'control variables'!$O$7:$R$7)/J199+H$65*'key variables'!$B$25/scenario!J$65)&lt;'key variables'!$B$28,0,IF($A199&gt;='key variables'!$B$26,M199*SUMPRODUCT(Z199:AC199,'control variables'!$O$5:$R$5)/J199+H$65*'key variables'!$B$25/scenario!J$65,M199*SUMPRODUCT(Z199:AC199,'control variables'!$O$7:$R$7)/J199+H$65*'key variables'!$B$25/scenario!J$65))</f>
        <v>231.85716730936693</v>
      </c>
      <c r="S199" s="10">
        <f ca="1">IF(IF($A199&gt;='key variables'!$B$26,N199*SUMPRODUCT(Z199:AC199,'control variables'!$O$6:$R$6)/J199+I$65*'key variables'!$B$25/scenario!J$65,N199*SUMPRODUCT(Z199:AC199,'control variables'!$O$7:$R$7)/J199+I$65*'key variables'!$B$25/scenario!J$65)&lt;'key variables'!$B$28,0,IF($A199&gt;='key variables'!$B$26,N199*SUMPRODUCT(Z199:AC199,'control variables'!$O$6:$R$6)/J199+I$65*'key variables'!$B$25/scenario!J$65,N199*SUMPRODUCT(Z199:AC199,'control variables'!$O$7:$R$7)/J199+I$65*'key variables'!$B$25/scenario!J$65))</f>
        <v>104.21864899646316</v>
      </c>
      <c r="T199" s="10">
        <f t="shared" ca="1" si="157"/>
        <v>480.54828486278694</v>
      </c>
      <c r="U199" s="82">
        <f ca="1">SUMPRODUCT(P169:P198,'control variables'!AD$7:AD$36)</f>
        <v>142.17188752470804</v>
      </c>
      <c r="V199" s="82">
        <f ca="1">SUMPRODUCT(Q169:Q198,'control variables'!AE$7:AE$36)</f>
        <v>164.10442197848468</v>
      </c>
      <c r="W199" s="82">
        <f ca="1">SUMPRODUCT(R169:R198,'control variables'!AF$7:AF$36)</f>
        <v>491.5286507157673</v>
      </c>
      <c r="X199" s="82">
        <f ca="1">SUMPRODUCT(S169:S198,'control variables'!AG$7:AG$36)</f>
        <v>220.93969539574456</v>
      </c>
      <c r="Y199" s="82">
        <f t="shared" ca="1" si="151"/>
        <v>1018.7446556147046</v>
      </c>
      <c r="Z199" s="10">
        <f ca="1">IF($A199&gt;='key variables'!$B$26,SUMPRODUCT(P169:P198,'control variables'!V$7:V$36)*$E199,SUMPRODUCT(P169:P198,'control variables'!Z$7:Z$36)*$E199)</f>
        <v>346.87740520283131</v>
      </c>
      <c r="AA199" s="10">
        <f ca="1">IF($A199&gt;='key variables'!$B$26,SUMPRODUCT(Q169:Q198,'control variables'!W$7:W$36)*$E199,SUMPRODUCT(Q169:Q198,'control variables'!AA$7:AA$36)*$E199)</f>
        <v>400.38939532482732</v>
      </c>
      <c r="AB199" s="10">
        <f ca="1">IF($A199&gt;='key variables'!$B$26,SUMPRODUCT(R169:R198,'control variables'!X$7:X$36)*$E199,SUMPRODUCT(R169:R198,'control variables'!AB$7:AB$36)*$E199)</f>
        <v>1199.2538462535565</v>
      </c>
      <c r="AC199" s="10">
        <f ca="1">IF($A199&gt;='key variables'!$B$26,SUMPRODUCT(S169:S198,'control variables'!Y$7:Y$36)*$E199,SUMPRODUCT(S169:S198,'control variables'!AC$7:AC$36)*$E199)</f>
        <v>539.05866750106077</v>
      </c>
      <c r="AD199" s="10">
        <f t="shared" ca="1" si="152"/>
        <v>2485.5793142822758</v>
      </c>
      <c r="AE199" s="82">
        <f ca="1">SUMPRODUCT(P169:P198,'control variables'!AL$7:AL$36)</f>
        <v>472.1230558919184</v>
      </c>
      <c r="AF199" s="82">
        <f ca="1">SUMPRODUCT(Q169:Q198,'control variables'!AM$7:AM$36)</f>
        <v>543.53150798927084</v>
      </c>
      <c r="AG199" s="82">
        <f ca="1">SUMPRODUCT(R169:R198,'control variables'!AN$7:AN$36)</f>
        <v>1549.7511755788198</v>
      </c>
      <c r="AH199" s="82">
        <f ca="1">SUMPRODUCT(S169:S198,'control variables'!AO$7:AO$36)</f>
        <v>671.02688668309395</v>
      </c>
      <c r="AI199" s="82">
        <f t="shared" ca="1" si="117"/>
        <v>3236.4326261431029</v>
      </c>
      <c r="AJ199" s="10">
        <f ca="1">SUMPRODUCT(P169:P198,'control variables'!AP$7:AP$36)</f>
        <v>0.45124973422782894</v>
      </c>
      <c r="AK199" s="10">
        <f ca="1">SUMPRODUCT(Q169:Q198,'control variables'!AQ$7:AQ$36)</f>
        <v>1.3021575167336286</v>
      </c>
      <c r="AL199" s="10">
        <f ca="1">SUMPRODUCT(R169:R198,'control variables'!AR$7:AR$36)</f>
        <v>46.802960176421557</v>
      </c>
      <c r="AM199" s="10">
        <f ca="1">SUMPRODUCT(S169:S198,'control variables'!AS$7:AS$36)</f>
        <v>35.062831535658027</v>
      </c>
      <c r="AN199" s="10">
        <f t="shared" ca="1" si="138"/>
        <v>83.619198963041043</v>
      </c>
      <c r="AO199" s="82">
        <f ca="1">SUMPRODUCT(P169:P198,'control variables'!AX$7:AX$36)</f>
        <v>0.61359484353573246</v>
      </c>
      <c r="AP199" s="82">
        <f ca="1">SUMPRODUCT(Q169:Q198,'control variables'!AY$7:AY$36)</f>
        <v>1.4165054551999317</v>
      </c>
      <c r="AQ199" s="82">
        <f ca="1">SUMPRODUCT(R169:R198,'control variables'!AZ$7:AZ$36)</f>
        <v>12.728231330973465</v>
      </c>
      <c r="AR199" s="82">
        <f ca="1">SUMPRODUCT(S169:S198,'control variables'!BA$7:BA$36)</f>
        <v>9.5354616294043346</v>
      </c>
      <c r="AS199" s="82">
        <f t="shared" ca="1" si="139"/>
        <v>24.293793259113464</v>
      </c>
      <c r="AT199" s="10">
        <f ca="1">SUMPRODUCT(P169:P198,'control variables'!AT$7:AT$36)</f>
        <v>-0.54037041639544092</v>
      </c>
      <c r="AU199" s="10">
        <f ca="1">SUMPRODUCT(Q169:Q198,'control variables'!AU$7:AU$36)</f>
        <v>0.58618302407434064</v>
      </c>
      <c r="AV199" s="10">
        <f ca="1">SUMPRODUCT(R169:R198,'control variables'!AV$7:AV$36)</f>
        <v>252.41510762388106</v>
      </c>
      <c r="AW199" s="10">
        <f ca="1">SUMPRODUCT(S169:S198,'control variables'!AW$7:AW$36)</f>
        <v>189.09890234100558</v>
      </c>
      <c r="AX199" s="10">
        <f t="shared" ca="1" si="118"/>
        <v>441.55982257256551</v>
      </c>
      <c r="AY199" s="82">
        <f ca="1">SUMPRODUCT(P169:P198,'control variables'!BB$7:BB$36)</f>
        <v>1.9603640373733078</v>
      </c>
      <c r="AZ199" s="82">
        <f ca="1">SUMPRODUCT(Q169:Q198,'control variables'!BC$7:BC$36)</f>
        <v>4.9989247994400818</v>
      </c>
      <c r="BA199" s="82">
        <f ca="1">SUMPRODUCT(R169:R198,'control variables'!BD$7:BD$36)</f>
        <v>34.994010165968881</v>
      </c>
      <c r="BB199" s="82">
        <f ca="1">SUMPRODUCT(S169:S198,'control variables'!BE$7:BE$36)</f>
        <v>4.9728986497712135</v>
      </c>
      <c r="BC199" s="82">
        <f t="shared" ca="1" si="140"/>
        <v>46.926197652553483</v>
      </c>
      <c r="BD199" s="10">
        <f ca="1">SUMPRODUCT(P169:P198,'control variables'!BF$7:BF$36)</f>
        <v>0.41009108150773976</v>
      </c>
      <c r="BE199" s="10">
        <f ca="1">SUMPRODUCT(Q169:Q198,'control variables'!BG$7:BG$36)</f>
        <v>0.47335490202072161</v>
      </c>
      <c r="BF199" s="10">
        <f ca="1">SUMPRODUCT(R169:R198,'control variables'!BH$7:BH$36)</f>
        <v>14.178015040353035</v>
      </c>
      <c r="BG199" s="10">
        <f ca="1">SUMPRODUCT(S169:S198,'control variables'!BI$7:BI$36)</f>
        <v>31.864737892392782</v>
      </c>
      <c r="BH199" s="10">
        <f t="shared" ca="1" si="141"/>
        <v>46.926198916274274</v>
      </c>
      <c r="BI199" s="82">
        <f t="shared" ca="1" si="119"/>
        <v>473.54304951289629</v>
      </c>
      <c r="BJ199" s="82">
        <f t="shared" ca="1" si="120"/>
        <v>549.1166158127852</v>
      </c>
      <c r="BK199" s="82">
        <f t="shared" ca="1" si="121"/>
        <v>1837.1602933686697</v>
      </c>
      <c r="BL199" s="82">
        <f t="shared" ca="1" si="122"/>
        <v>865.0986876738707</v>
      </c>
      <c r="BM199" s="82">
        <f t="shared" ca="1" si="112"/>
        <v>3724.9186463682217</v>
      </c>
      <c r="BN199" s="10">
        <f ca="1">BN198+BI199-INDIRECT(ADDRESS(MAX($D199-'key variables'!$B$9*30,34),scenario!BI$4),TRUE)</f>
        <v>9436469.2422941346</v>
      </c>
      <c r="BO199" s="10">
        <f ca="1">BO198+BJ199-INDIRECT(ADDRESS(MAX($D199-'key variables'!$B$9*30,34),scenario!BJ$4),TRUE)</f>
        <v>10892196.370958878</v>
      </c>
      <c r="BP199" s="10">
        <f ca="1">BP198+BK199-INDIRECT(ADDRESS(MAX($D199-'key variables'!$B$9*30,34),scenario!BK$4),TRUE)</f>
        <v>32519829.176468842</v>
      </c>
      <c r="BQ199" s="10">
        <f ca="1">BQ198+BL199-INDIRECT(ADDRESS(MAX($D199-'key variables'!$B$9*30,34),scenario!BL$4),TRUE)</f>
        <v>14410504.357392987</v>
      </c>
      <c r="BR199" s="10">
        <f t="shared" ca="1" si="111"/>
        <v>67258999.147114843</v>
      </c>
      <c r="BS199" s="82">
        <f t="shared" ca="1" si="123"/>
        <v>2509.8401226640403</v>
      </c>
      <c r="BT199" s="82">
        <f t="shared" ca="1" si="124"/>
        <v>2912.5943618960323</v>
      </c>
      <c r="BU199" s="82">
        <f t="shared" ca="1" si="125"/>
        <v>9991.1889403407295</v>
      </c>
      <c r="BV199" s="82">
        <f t="shared" ca="1" si="126"/>
        <v>4891.1749875320511</v>
      </c>
      <c r="BW199" s="82">
        <f t="shared" ca="1" si="142"/>
        <v>20304.79841243285</v>
      </c>
      <c r="BX199" s="10">
        <f t="shared" ca="1" si="127"/>
        <v>10.844443150686764</v>
      </c>
      <c r="BY199" s="10">
        <f t="shared" ca="1" si="128"/>
        <v>25.034781571894349</v>
      </c>
      <c r="BZ199" s="10">
        <f t="shared" ca="1" si="129"/>
        <v>224.95394563969469</v>
      </c>
      <c r="CA199" s="10">
        <f t="shared" ca="1" si="130"/>
        <v>168.52614171229376</v>
      </c>
      <c r="CB199" s="10">
        <v>0</v>
      </c>
      <c r="CC199" s="82">
        <f t="shared" ca="1" si="131"/>
        <v>-2.3350991160847521</v>
      </c>
      <c r="CD199" s="82">
        <f t="shared" ca="1" si="132"/>
        <v>4.3247330420515384</v>
      </c>
      <c r="CE199" s="82">
        <f t="shared" ca="1" si="133"/>
        <v>1348.3482031988387</v>
      </c>
      <c r="CF199" s="82">
        <f t="shared" ca="1" si="134"/>
        <v>1010.1264048674499</v>
      </c>
      <c r="CG199" s="82">
        <f t="shared" ca="1" si="143"/>
        <v>2360.4642419922552</v>
      </c>
      <c r="CH199" s="13">
        <f t="shared" ca="1" si="144"/>
        <v>134</v>
      </c>
      <c r="CI199" s="81">
        <f t="shared" ca="1" si="153"/>
        <v>0.11314211950403306</v>
      </c>
      <c r="CJ199" s="81">
        <f t="shared" ca="1" si="154"/>
        <v>0.13059611087809994</v>
      </c>
      <c r="CK199" s="81">
        <f t="shared" ca="1" si="155"/>
        <v>0.38990880004609385</v>
      </c>
      <c r="CL199" s="81">
        <f t="shared" ca="1" si="156"/>
        <v>0.17278019609389045</v>
      </c>
      <c r="CM199" s="89">
        <f t="shared" ca="1" si="145"/>
        <v>0.80642722652211729</v>
      </c>
    </row>
    <row r="200" spans="1:91" x14ac:dyDescent="0.3">
      <c r="A200">
        <v>135</v>
      </c>
      <c r="B200" s="3">
        <f t="shared" si="158"/>
        <v>0.56388888888888888</v>
      </c>
      <c r="C200" s="3">
        <f t="shared" si="146"/>
        <v>4.5</v>
      </c>
      <c r="D200" s="4">
        <f t="shared" ca="1" si="135"/>
        <v>200</v>
      </c>
      <c r="E200" s="58">
        <f>(0.5*(COS(B200*2*PI())+1)*('key variables'!$B$4-'key variables'!$B$6)+'key variables'!$B$6)/'key variables'!$B$4</f>
        <v>1</v>
      </c>
      <c r="F200" s="10">
        <f t="shared" ca="1" si="147"/>
        <v>11689225.438228734</v>
      </c>
      <c r="G200" s="10">
        <f t="shared" ca="1" si="148"/>
        <v>13492495.719896516</v>
      </c>
      <c r="H200" s="10">
        <f t="shared" ca="1" si="149"/>
        <v>40309562.016923033</v>
      </c>
      <c r="I200" s="10">
        <f t="shared" ca="1" si="150"/>
        <v>17912350.894473962</v>
      </c>
      <c r="J200" s="10">
        <f t="shared" ca="1" si="136"/>
        <v>83403634.069522247</v>
      </c>
      <c r="K200" s="82">
        <f t="shared" ca="1" si="113"/>
        <v>2250246.3558119354</v>
      </c>
      <c r="L200" s="82">
        <f t="shared" ca="1" si="114"/>
        <v>2597386.7545757419</v>
      </c>
      <c r="M200" s="82">
        <f t="shared" ca="1" si="115"/>
        <v>7779741.6515138503</v>
      </c>
      <c r="N200" s="82">
        <f t="shared" ca="1" si="116"/>
        <v>3496955.3620934431</v>
      </c>
      <c r="O200" s="82">
        <f t="shared" ca="1" si="137"/>
        <v>16124330.123994971</v>
      </c>
      <c r="P200" s="10">
        <f ca="1">IF(IF($A200&gt;='key variables'!$B$26,K200*SUMPRODUCT(Z200:AC200,'control variables'!$O$3:$R$3)/J200+F$65*'key variables'!$B$25/scenario!J$65,K200*SUMPRODUCT(Z200:AC200,'control variables'!$O$7:$R$7)/J200+F$65*'key variables'!$B$25/scenario!J$65)&lt;'key variables'!$B$28,0,IF($A200&gt;='key variables'!$B$26,K200*SUMPRODUCT(Z200:AC200,'control variables'!$O$3:$R$3)/J200+F$65*'key variables'!$B$25/scenario!J$65,K200*SUMPRODUCT(Z200:AC200,'control variables'!$O$7:$R$7)/J200+F$65*'key variables'!$B$25/scenario!J$65))</f>
        <v>57.705382623648468</v>
      </c>
      <c r="Q200" s="10">
        <f ca="1">IF(IF($A200&gt;='key variables'!$B$26,L200*SUMPRODUCT(Z200:AC200,'control variables'!$O$4:$R$4)/J200+G$65*'key variables'!$B$25/scenario!J$65,L200*SUMPRODUCT(Z200:AC200,'control variables'!$O$7:$R$7)/J200+G$65*'key variables'!$B$25/scenario!J$65)&lt;'key variables'!$B$28,0,IF($A200&gt;='key variables'!$B$26,L200*SUMPRODUCT(Z200:AC200,'control variables'!$O$4:$R$4)/J200+G$65*'key variables'!$B$25/scenario!J$65,L200*SUMPRODUCT(Z200:AC200,'control variables'!$O$7:$R$7)/J200+G$65*'key variables'!$B$25/scenario!J$65))</f>
        <v>66.607461048552054</v>
      </c>
      <c r="R200" s="10">
        <f ca="1">IF(IF($A200&gt;='key variables'!$B$26,M200*SUMPRODUCT(Z200:AC200,'control variables'!$O$5:$R$5)/J200+H$65*'key variables'!$B$25/scenario!J$65,M200*SUMPRODUCT(Z200:AC200,'control variables'!$O$7:$R$7)/J200+H$65*'key variables'!$B$25/scenario!J$65)&lt;'key variables'!$B$28,0,IF($A200&gt;='key variables'!$B$26,M200*SUMPRODUCT(Z200:AC200,'control variables'!$O$5:$R$5)/J200+H$65*'key variables'!$B$25/scenario!J$65,M200*SUMPRODUCT(Z200:AC200,'control variables'!$O$7:$R$7)/J200+H$65*'key variables'!$B$25/scenario!J$65))</f>
        <v>199.5039198949207</v>
      </c>
      <c r="S200" s="10">
        <f ca="1">IF(IF($A200&gt;='key variables'!$B$26,N200*SUMPRODUCT(Z200:AC200,'control variables'!$O$6:$R$6)/J200+I$65*'key variables'!$B$25/scenario!J$65,N200*SUMPRODUCT(Z200:AC200,'control variables'!$O$7:$R$7)/J200+I$65*'key variables'!$B$25/scenario!J$65)&lt;'key variables'!$B$28,0,IF($A200&gt;='key variables'!$B$26,N200*SUMPRODUCT(Z200:AC200,'control variables'!$O$6:$R$6)/J200+I$65*'key variables'!$B$25/scenario!J$65,N200*SUMPRODUCT(Z200:AC200,'control variables'!$O$7:$R$7)/J200+I$65*'key variables'!$B$25/scenario!J$65))</f>
        <v>89.676024434493613</v>
      </c>
      <c r="T200" s="10">
        <f t="shared" ca="1" si="157"/>
        <v>413.49278800161488</v>
      </c>
      <c r="U200" s="82">
        <f ca="1">SUMPRODUCT(P170:P199,'control variables'!AD$7:AD$36)</f>
        <v>122.33507184338458</v>
      </c>
      <c r="V200" s="82">
        <f ca="1">SUMPRODUCT(Q170:Q199,'control variables'!AE$7:AE$36)</f>
        <v>141.20742575824681</v>
      </c>
      <c r="W200" s="82">
        <f ca="1">SUMPRODUCT(R170:R199,'control variables'!AF$7:AF$36)</f>
        <v>422.94713705580602</v>
      </c>
      <c r="X200" s="82">
        <f ca="1">SUMPRODUCT(S170:S199,'control variables'!AG$7:AG$36)</f>
        <v>190.11264448885237</v>
      </c>
      <c r="Y200" s="82">
        <f t="shared" ca="1" si="151"/>
        <v>876.60227914628967</v>
      </c>
      <c r="Z200" s="10">
        <f ca="1">IF($A200&gt;='key variables'!$B$26,SUMPRODUCT(P170:P199,'control variables'!V$7:V$36)*$E200,SUMPRODUCT(P170:P199,'control variables'!Z$7:Z$36)*$E200)</f>
        <v>298.48301164601281</v>
      </c>
      <c r="AA200" s="10">
        <f ca="1">IF($A200&gt;='key variables'!$B$26,SUMPRODUCT(Q170:Q199,'control variables'!W$7:W$36)*$E200,SUMPRODUCT(Q170:Q199,'control variables'!AA$7:AA$36)*$E200)</f>
        <v>344.5293084967559</v>
      </c>
      <c r="AB200" s="10">
        <f ca="1">IF($A200&gt;='key variables'!$B$26,SUMPRODUCT(R170:R199,'control variables'!X$7:X$36)*$E200,SUMPRODUCT(R170:R199,'control variables'!AB$7:AB$36)*$E200)</f>
        <v>1031.9406637296429</v>
      </c>
      <c r="AC200" s="10">
        <f ca="1">IF($A200&gt;='key variables'!$B$26,SUMPRODUCT(S170:S199,'control variables'!Y$7:Y$36)*$E200,SUMPRODUCT(S170:S199,'control variables'!AC$7:AC$36)*$E200)</f>
        <v>463.85222016844693</v>
      </c>
      <c r="AD200" s="10">
        <f t="shared" ca="1" si="152"/>
        <v>2138.8052040408584</v>
      </c>
      <c r="AE200" s="82">
        <f ca="1">SUMPRODUCT(P170:P199,'control variables'!AL$7:AL$36)</f>
        <v>406.27528022056538</v>
      </c>
      <c r="AF200" s="82">
        <f ca="1">SUMPRODUCT(Q170:Q199,'control variables'!AM$7:AM$36)</f>
        <v>467.72427857791337</v>
      </c>
      <c r="AG200" s="82">
        <f ca="1">SUMPRODUCT(R170:R199,'control variables'!AN$7:AN$36)</f>
        <v>1333.6048415194821</v>
      </c>
      <c r="AH200" s="82">
        <f ca="1">SUMPRODUCT(S170:S199,'control variables'!AO$7:AO$36)</f>
        <v>577.43766804118547</v>
      </c>
      <c r="AI200" s="82">
        <f t="shared" ca="1" si="117"/>
        <v>2785.0420683591465</v>
      </c>
      <c r="AJ200" s="10">
        <f ca="1">SUMPRODUCT(P170:P199,'control variables'!AP$7:AP$36)</f>
        <v>0.38829704848949265</v>
      </c>
      <c r="AK200" s="10">
        <f ca="1">SUMPRODUCT(Q170:Q199,'control variables'!AQ$7:AQ$36)</f>
        <v>1.1204968824664028</v>
      </c>
      <c r="AL200" s="10">
        <f ca="1">SUMPRODUCT(R170:R199,'control variables'!AR$7:AR$36)</f>
        <v>40.273600001502224</v>
      </c>
      <c r="AM200" s="10">
        <f ca="1">SUMPRODUCT(S170:S199,'control variables'!AS$7:AS$36)</f>
        <v>30.171306405925609</v>
      </c>
      <c r="AN200" s="10">
        <f t="shared" ca="1" si="138"/>
        <v>71.953700338383726</v>
      </c>
      <c r="AO200" s="82">
        <f ca="1">SUMPRODUCT(P170:P199,'control variables'!AX$7:AX$36)</f>
        <v>0.52799812552156467</v>
      </c>
      <c r="AP200" s="82">
        <f ca="1">SUMPRODUCT(Q170:Q199,'control variables'!AY$7:AY$36)</f>
        <v>1.2189023962895806</v>
      </c>
      <c r="AQ200" s="82">
        <f ca="1">SUMPRODUCT(R170:R199,'control variables'!AZ$7:AZ$36)</f>
        <v>10.952638136972013</v>
      </c>
      <c r="AR200" s="82">
        <f ca="1">SUMPRODUCT(S170:S199,'control variables'!BA$7:BA$36)</f>
        <v>8.2052610437478339</v>
      </c>
      <c r="AS200" s="82">
        <f t="shared" ca="1" si="139"/>
        <v>20.904799702530994</v>
      </c>
      <c r="AT200" s="10">
        <f ca="1">SUMPRODUCT(P170:P199,'control variables'!AT$7:AT$36)</f>
        <v>-0.46512654119298608</v>
      </c>
      <c r="AU200" s="10">
        <f ca="1">SUMPRODUCT(Q170:Q199,'control variables'!AU$7:AU$36)</f>
        <v>0.50455997260630792</v>
      </c>
      <c r="AV200" s="10">
        <f ca="1">SUMPRODUCT(R170:R199,'control variables'!AV$7:AV$36)</f>
        <v>217.26756756431061</v>
      </c>
      <c r="AW200" s="10">
        <f ca="1">SUMPRODUCT(S170:S199,'control variables'!AW$7:AW$36)</f>
        <v>162.76782688432212</v>
      </c>
      <c r="AX200" s="10">
        <f t="shared" ca="1" si="118"/>
        <v>380.07482788004609</v>
      </c>
      <c r="AY200" s="82">
        <f ca="1">SUMPRODUCT(P170:P199,'control variables'!BB$7:BB$36)</f>
        <v>1.6871756586404953</v>
      </c>
      <c r="AZ200" s="82">
        <f ca="1">SUMPRODUCT(Q170:Q199,'control variables'!BC$7:BC$36)</f>
        <v>4.302294920840537</v>
      </c>
      <c r="BA200" s="82">
        <f ca="1">SUMPRODUCT(R170:R199,'control variables'!BD$7:BD$36)</f>
        <v>30.117386885626537</v>
      </c>
      <c r="BB200" s="82">
        <f ca="1">SUMPRODUCT(S170:S199,'control variables'!BE$7:BE$36)</f>
        <v>4.2798956697972024</v>
      </c>
      <c r="BC200" s="82">
        <f t="shared" ca="1" si="140"/>
        <v>40.386753134904765</v>
      </c>
      <c r="BD200" s="10">
        <f ca="1">SUMPRODUCT(P170:P199,'control variables'!BF$7:BF$36)</f>
        <v>0.35294245219499387</v>
      </c>
      <c r="BE200" s="10">
        <f ca="1">SUMPRODUCT(Q170:Q199,'control variables'!BG$7:BG$36)</f>
        <v>0.40739008335288934</v>
      </c>
      <c r="BF200" s="10">
        <f ca="1">SUMPRODUCT(R170:R199,'control variables'!BH$7:BH$36)</f>
        <v>12.202224386840912</v>
      </c>
      <c r="BG200" s="10">
        <f ca="1">SUMPRODUCT(S170:S199,'control variables'!BI$7:BI$36)</f>
        <v>27.424197300129773</v>
      </c>
      <c r="BH200" s="10">
        <f t="shared" ca="1" si="141"/>
        <v>40.386754222518569</v>
      </c>
      <c r="BI200" s="82">
        <f t="shared" ca="1" si="119"/>
        <v>407.49732933801289</v>
      </c>
      <c r="BJ200" s="82">
        <f t="shared" ca="1" si="120"/>
        <v>472.53113347136025</v>
      </c>
      <c r="BK200" s="82">
        <f t="shared" ca="1" si="121"/>
        <v>1580.9897959694192</v>
      </c>
      <c r="BL200" s="82">
        <f t="shared" ca="1" si="122"/>
        <v>744.48539059530469</v>
      </c>
      <c r="BM200" s="82">
        <f t="shared" ca="1" si="112"/>
        <v>3205.5036493740968</v>
      </c>
      <c r="BN200" s="10">
        <f ca="1">BN199+BI200-INDIRECT(ADDRESS(MAX($D200-'key variables'!$B$9*30,34),scenario!BI$4),TRUE)</f>
        <v>9436876.7396234721</v>
      </c>
      <c r="BO200" s="10">
        <f ca="1">BO199+BJ200-INDIRECT(ADDRESS(MAX($D200-'key variables'!$B$9*30,34),scenario!BJ$4),TRUE)</f>
        <v>10892668.902092349</v>
      </c>
      <c r="BP200" s="10">
        <f ca="1">BP199+BK200-INDIRECT(ADDRESS(MAX($D200-'key variables'!$B$9*30,34),scenario!BK$4),TRUE)</f>
        <v>32521410.16626481</v>
      </c>
      <c r="BQ200" s="10">
        <f ca="1">BQ199+BL200-INDIRECT(ADDRESS(MAX($D200-'key variables'!$B$9*30,34),scenario!BL$4),TRUE)</f>
        <v>14411248.842783583</v>
      </c>
      <c r="BR200" s="10">
        <f t="shared" ca="1" si="111"/>
        <v>67262204.650764212</v>
      </c>
      <c r="BS200" s="82">
        <f t="shared" ca="1" si="123"/>
        <v>2159.6952334974808</v>
      </c>
      <c r="BT200" s="82">
        <f t="shared" ca="1" si="124"/>
        <v>2506.2632993898715</v>
      </c>
      <c r="BU200" s="82">
        <f t="shared" ca="1" si="125"/>
        <v>8597.5008398793889</v>
      </c>
      <c r="BV200" s="82">
        <f t="shared" ca="1" si="126"/>
        <v>4208.9414240711094</v>
      </c>
      <c r="BW200" s="82">
        <f t="shared" ca="1" si="142"/>
        <v>17472.40079683785</v>
      </c>
      <c r="BX200" s="10">
        <f t="shared" ca="1" si="127"/>
        <v>9.3323231653728413</v>
      </c>
      <c r="BY200" s="10">
        <f t="shared" ca="1" si="128"/>
        <v>21.5439989639905</v>
      </c>
      <c r="BZ200" s="10">
        <f t="shared" ca="1" si="129"/>
        <v>193.58697250419925</v>
      </c>
      <c r="CA200" s="10">
        <f t="shared" ca="1" si="130"/>
        <v>145.02730978611461</v>
      </c>
      <c r="CB200" s="10">
        <v>0</v>
      </c>
      <c r="CC200" s="82">
        <f t="shared" ca="1" si="131"/>
        <v>-2.0096736519238378</v>
      </c>
      <c r="CD200" s="82">
        <f t="shared" ca="1" si="132"/>
        <v>3.7217675556220522</v>
      </c>
      <c r="CE200" s="82">
        <f t="shared" ca="1" si="133"/>
        <v>1160.4015974990584</v>
      </c>
      <c r="CF200" s="82">
        <f t="shared" ca="1" si="134"/>
        <v>869.32462334530533</v>
      </c>
      <c r="CG200" s="82">
        <f t="shared" ca="1" si="143"/>
        <v>2031.4383147480619</v>
      </c>
      <c r="CH200" s="13">
        <f t="shared" ca="1" si="144"/>
        <v>135</v>
      </c>
      <c r="CI200" s="81">
        <f t="shared" ca="1" si="153"/>
        <v>0.11314706900849468</v>
      </c>
      <c r="CJ200" s="81">
        <f t="shared" ca="1" si="154"/>
        <v>0.13060184995071816</v>
      </c>
      <c r="CK200" s="81">
        <f t="shared" ca="1" si="155"/>
        <v>0.38992797531047796</v>
      </c>
      <c r="CL200" s="81">
        <f t="shared" ca="1" si="156"/>
        <v>0.17278921960128127</v>
      </c>
      <c r="CM200" s="89">
        <f t="shared" ca="1" si="145"/>
        <v>0.80646611387097211</v>
      </c>
    </row>
    <row r="201" spans="1:91" x14ac:dyDescent="0.3">
      <c r="A201">
        <v>136</v>
      </c>
      <c r="B201" s="3">
        <f t="shared" si="158"/>
        <v>0.56666666666666665</v>
      </c>
      <c r="C201" s="3">
        <f t="shared" si="146"/>
        <v>4.5333333333333332</v>
      </c>
      <c r="D201" s="4">
        <f t="shared" ca="1" si="135"/>
        <v>201</v>
      </c>
      <c r="E201" s="58">
        <f>(0.5*(COS(B201*2*PI())+1)*('key variables'!$B$4-'key variables'!$B$6)+'key variables'!$B$6)/'key variables'!$B$4</f>
        <v>1</v>
      </c>
      <c r="F201" s="10">
        <f t="shared" ca="1" si="147"/>
        <v>11689225.085286282</v>
      </c>
      <c r="G201" s="10">
        <f t="shared" ca="1" si="148"/>
        <v>13492495.312506432</v>
      </c>
      <c r="H201" s="10">
        <f t="shared" ca="1" si="149"/>
        <v>40309549.814698644</v>
      </c>
      <c r="I201" s="10">
        <f t="shared" ca="1" si="150"/>
        <v>17912323.470276661</v>
      </c>
      <c r="J201" s="10">
        <f t="shared" ca="1" si="136"/>
        <v>83403593.682768017</v>
      </c>
      <c r="K201" s="82">
        <f t="shared" ca="1" si="113"/>
        <v>2250188.6504293126</v>
      </c>
      <c r="L201" s="82">
        <f t="shared" ca="1" si="114"/>
        <v>2597320.1471146932</v>
      </c>
      <c r="M201" s="82">
        <f t="shared" ca="1" si="115"/>
        <v>7779542.1475939546</v>
      </c>
      <c r="N201" s="82">
        <f t="shared" ca="1" si="116"/>
        <v>3496865.6860690066</v>
      </c>
      <c r="O201" s="82">
        <f t="shared" ca="1" si="137"/>
        <v>16123916.631206967</v>
      </c>
      <c r="P201" s="10">
        <f ca="1">IF(IF($A201&gt;='key variables'!$B$26,K201*SUMPRODUCT(Z201:AC201,'control variables'!$O$3:$R$3)/J201+F$65*'key variables'!$B$25/scenario!J$65,K201*SUMPRODUCT(Z201:AC201,'control variables'!$O$7:$R$7)/J201+F$65*'key variables'!$B$25/scenario!J$65)&lt;'key variables'!$B$28,0,IF($A201&gt;='key variables'!$B$26,K201*SUMPRODUCT(Z201:AC201,'control variables'!$O$3:$R$3)/J201+F$65*'key variables'!$B$25/scenario!J$65,K201*SUMPRODUCT(Z201:AC201,'control variables'!$O$7:$R$7)/J201+F$65*'key variables'!$B$25/scenario!J$65))</f>
        <v>49.653108483521002</v>
      </c>
      <c r="Q201" s="10">
        <f ca="1">IF(IF($A201&gt;='key variables'!$B$26,L201*SUMPRODUCT(Z201:AC201,'control variables'!$O$4:$R$4)/J201+G$65*'key variables'!$B$25/scenario!J$65,L201*SUMPRODUCT(Z201:AC201,'control variables'!$O$7:$R$7)/J201+G$65*'key variables'!$B$25/scenario!J$65)&lt;'key variables'!$B$28,0,IF($A201&gt;='key variables'!$B$26,L201*SUMPRODUCT(Z201:AC201,'control variables'!$O$4:$R$4)/J201+G$65*'key variables'!$B$25/scenario!J$65,L201*SUMPRODUCT(Z201:AC201,'control variables'!$O$7:$R$7)/J201+G$65*'key variables'!$B$25/scenario!J$65))</f>
        <v>57.312980850079121</v>
      </c>
      <c r="R201" s="10">
        <f ca="1">IF(IF($A201&gt;='key variables'!$B$26,M201*SUMPRODUCT(Z201:AC201,'control variables'!$O$5:$R$5)/J201+H$65*'key variables'!$B$25/scenario!J$65,M201*SUMPRODUCT(Z201:AC201,'control variables'!$O$7:$R$7)/J201+H$65*'key variables'!$B$25/scenario!J$65)&lt;'key variables'!$B$28,0,IF($A201&gt;='key variables'!$B$26,M201*SUMPRODUCT(Z201:AC201,'control variables'!$O$5:$R$5)/J201+H$65*'key variables'!$B$25/scenario!J$65,M201*SUMPRODUCT(Z201:AC201,'control variables'!$O$7:$R$7)/J201+H$65*'key variables'!$B$25/scenario!J$65))</f>
        <v>171.66491802049958</v>
      </c>
      <c r="S201" s="10">
        <f ca="1">IF(IF($A201&gt;='key variables'!$B$26,N201*SUMPRODUCT(Z201:AC201,'control variables'!$O$6:$R$6)/J201+I$65*'key variables'!$B$25/scenario!J$65,N201*SUMPRODUCT(Z201:AC201,'control variables'!$O$7:$R$7)/J201+I$65*'key variables'!$B$25/scenario!J$65)&lt;'key variables'!$B$28,0,IF($A201&gt;='key variables'!$B$26,N201*SUMPRODUCT(Z201:AC201,'control variables'!$O$6:$R$6)/J201+I$65*'key variables'!$B$25/scenario!J$65,N201*SUMPRODUCT(Z201:AC201,'control variables'!$O$7:$R$7)/J201+I$65*'key variables'!$B$25/scenario!J$65))</f>
        <v>77.162530896935962</v>
      </c>
      <c r="T201" s="10">
        <f t="shared" ca="1" si="157"/>
        <v>355.79353825103567</v>
      </c>
      <c r="U201" s="82">
        <f ca="1">SUMPRODUCT(P171:P200,'control variables'!AD$7:AD$36)</f>
        <v>105.26562160379832</v>
      </c>
      <c r="V201" s="82">
        <f ca="1">SUMPRODUCT(Q171:Q200,'control variables'!AE$7:AE$36)</f>
        <v>121.50471016638267</v>
      </c>
      <c r="W201" s="82">
        <f ca="1">SUMPRODUCT(R171:R200,'control variables'!AF$7:AF$36)</f>
        <v>363.93319280282805</v>
      </c>
      <c r="X201" s="82">
        <f ca="1">SUMPRODUCT(S171:S200,'control variables'!AG$7:AG$36)</f>
        <v>163.58616867026552</v>
      </c>
      <c r="Y201" s="82">
        <f t="shared" ca="1" si="151"/>
        <v>754.28969324327454</v>
      </c>
      <c r="Z201" s="10">
        <f ca="1">IF($A201&gt;='key variables'!$B$26,SUMPRODUCT(P171:P200,'control variables'!V$7:V$36)*$E201,SUMPRODUCT(P171:P200,'control variables'!Z$7:Z$36)*$E201)</f>
        <v>256.83881774920775</v>
      </c>
      <c r="AA201" s="10">
        <f ca="1">IF($A201&gt;='key variables'!$B$26,SUMPRODUCT(Q171:Q200,'control variables'!W$7:W$36)*$E201,SUMPRODUCT(Q171:Q200,'control variables'!AA$7:AA$36)*$E201)</f>
        <v>296.46075931183026</v>
      </c>
      <c r="AB201" s="10">
        <f ca="1">IF($A201&gt;='key variables'!$B$26,SUMPRODUCT(R171:R200,'control variables'!X$7:X$36)*$E201,SUMPRODUCT(R171:R200,'control variables'!AB$7:AB$36)*$E201)</f>
        <v>887.96484127539702</v>
      </c>
      <c r="AC201" s="10">
        <f ca="1">IF($A201&gt;='key variables'!$B$26,SUMPRODUCT(S171:S200,'control variables'!Y$7:Y$36)*$E201,SUMPRODUCT(S171:S200,'control variables'!AC$7:AC$36)*$E201)</f>
        <v>399.13580066559393</v>
      </c>
      <c r="AD201" s="10">
        <f t="shared" ca="1" si="152"/>
        <v>1840.400219002029</v>
      </c>
      <c r="AE201" s="82">
        <f ca="1">SUMPRODUCT(P171:P200,'control variables'!AL$7:AL$36)</f>
        <v>349.60690930873801</v>
      </c>
      <c r="AF201" s="82">
        <f ca="1">SUMPRODUCT(Q171:Q200,'control variables'!AM$7:AM$36)</f>
        <v>402.48483578304166</v>
      </c>
      <c r="AG201" s="82">
        <f ca="1">SUMPRODUCT(R171:R200,'control variables'!AN$7:AN$36)</f>
        <v>1147.5900444390238</v>
      </c>
      <c r="AH201" s="82">
        <f ca="1">SUMPRODUCT(S171:S200,'control variables'!AO$7:AO$36)</f>
        <v>496.89510602940459</v>
      </c>
      <c r="AI201" s="82">
        <f t="shared" ca="1" si="117"/>
        <v>2396.576895560208</v>
      </c>
      <c r="AJ201" s="10">
        <f ca="1">SUMPRODUCT(P171:P200,'control variables'!AP$7:AP$36)</f>
        <v>0.33412438177863713</v>
      </c>
      <c r="AK201" s="10">
        <f ca="1">SUMPRODUCT(Q171:Q200,'control variables'!AQ$7:AQ$36)</f>
        <v>0.96417247979444276</v>
      </c>
      <c r="AL201" s="10">
        <f ca="1">SUMPRODUCT(R171:R200,'control variables'!AR$7:AR$36)</f>
        <v>34.654890514487583</v>
      </c>
      <c r="AM201" s="10">
        <f ca="1">SUMPRODUCT(S171:S200,'control variables'!AS$7:AS$36)</f>
        <v>25.962002903574785</v>
      </c>
      <c r="AN201" s="10">
        <f t="shared" ca="1" si="138"/>
        <v>61.915190279635446</v>
      </c>
      <c r="AO201" s="82">
        <f ca="1">SUMPRODUCT(P171:P200,'control variables'!AX$7:AX$36)</f>
        <v>0.45433846980283599</v>
      </c>
      <c r="AP201" s="82">
        <f ca="1">SUMPRODUCT(Q171:Q200,'control variables'!AY$7:AY$36)</f>
        <v>1.0488564689925208</v>
      </c>
      <c r="AQ201" s="82">
        <f ca="1">SUMPRODUCT(R171:R200,'control variables'!AZ$7:AZ$36)</f>
        <v>9.4246638594416989</v>
      </c>
      <c r="AR201" s="82">
        <f ca="1">SUMPRODUCT(S171:S200,'control variables'!BA$7:BA$36)</f>
        <v>7.0605662534628717</v>
      </c>
      <c r="AS201" s="82">
        <f t="shared" ca="1" si="139"/>
        <v>17.988425051699927</v>
      </c>
      <c r="AT201" s="10">
        <f ca="1">SUMPRODUCT(P171:P200,'control variables'!AT$7:AT$36)</f>
        <v>-0.40034014254415318</v>
      </c>
      <c r="AU201" s="10">
        <f ca="1">SUMPRODUCT(Q171:Q200,'control variables'!AU$7:AU$36)</f>
        <v>0.43428098262720527</v>
      </c>
      <c r="AV201" s="10">
        <f ca="1">SUMPRODUCT(R171:R200,'control variables'!AV$7:AV$36)</f>
        <v>187.00487128905453</v>
      </c>
      <c r="AW201" s="10">
        <f ca="1">SUMPRODUCT(S171:S200,'control variables'!AW$7:AW$36)</f>
        <v>140.09627326219353</v>
      </c>
      <c r="AX201" s="10">
        <f t="shared" ca="1" si="118"/>
        <v>327.13508539133113</v>
      </c>
      <c r="AY201" s="82">
        <f ca="1">SUMPRODUCT(P171:P200,'control variables'!BB$7:BB$36)</f>
        <v>1.4520119107656289</v>
      </c>
      <c r="AZ201" s="82">
        <f ca="1">SUMPRODUCT(Q171:Q200,'control variables'!BC$7:BC$36)</f>
        <v>3.7026277831204966</v>
      </c>
      <c r="BA201" s="82">
        <f ca="1">SUMPRODUCT(R171:R200,'control variables'!BD$7:BD$36)</f>
        <v>25.919532595855479</v>
      </c>
      <c r="BB201" s="82">
        <f ca="1">SUMPRODUCT(S171:S200,'control variables'!BE$7:BE$36)</f>
        <v>3.6833506087844485</v>
      </c>
      <c r="BC201" s="82">
        <f t="shared" ca="1" si="140"/>
        <v>34.757522898526055</v>
      </c>
      <c r="BD201" s="10">
        <f ca="1">SUMPRODUCT(P171:P200,'control variables'!BF$7:BF$36)</f>
        <v>0.30374824445660081</v>
      </c>
      <c r="BE201" s="10">
        <f ca="1">SUMPRODUCT(Q171:Q200,'control variables'!BG$7:BG$36)</f>
        <v>0.3506067968244922</v>
      </c>
      <c r="BF201" s="10">
        <f ca="1">SUMPRODUCT(R171:R200,'control variables'!BH$7:BH$36)</f>
        <v>10.501440710568676</v>
      </c>
      <c r="BG201" s="10">
        <f ca="1">SUMPRODUCT(S171:S200,'control variables'!BI$7:BI$36)</f>
        <v>23.601728082695107</v>
      </c>
      <c r="BH201" s="10">
        <f t="shared" ca="1" si="141"/>
        <v>34.757523834544877</v>
      </c>
      <c r="BI201" s="82">
        <f t="shared" ca="1" si="119"/>
        <v>350.65858107695948</v>
      </c>
      <c r="BJ201" s="82">
        <f t="shared" ca="1" si="120"/>
        <v>406.62174454878937</v>
      </c>
      <c r="BK201" s="82">
        <f t="shared" ca="1" si="121"/>
        <v>1360.5144483239339</v>
      </c>
      <c r="BL201" s="82">
        <f t="shared" ca="1" si="122"/>
        <v>640.67472990038254</v>
      </c>
      <c r="BM201" s="82">
        <f t="shared" ca="1" si="112"/>
        <v>2758.4695038500658</v>
      </c>
      <c r="BN201" s="10">
        <f ca="1">BN200+BI201-INDIRECT(ADDRESS(MAX($D201-'key variables'!$B$9*30,34),scenario!BI$4),TRUE)</f>
        <v>9437227.3982045483</v>
      </c>
      <c r="BO201" s="10">
        <f ca="1">BO200+BJ201-INDIRECT(ADDRESS(MAX($D201-'key variables'!$B$9*30,34),scenario!BJ$4),TRUE)</f>
        <v>10893075.523836898</v>
      </c>
      <c r="BP201" s="10">
        <f ca="1">BP200+BK201-INDIRECT(ADDRESS(MAX($D201-'key variables'!$B$9*30,34),scenario!BK$4),TRUE)</f>
        <v>32522770.680713132</v>
      </c>
      <c r="BQ201" s="10">
        <f ca="1">BQ200+BL201-INDIRECT(ADDRESS(MAX($D201-'key variables'!$B$9*30,34),scenario!BL$4),TRUE)</f>
        <v>14411889.517513484</v>
      </c>
      <c r="BR201" s="10">
        <f t="shared" ca="1" si="111"/>
        <v>67264963.120268062</v>
      </c>
      <c r="BS201" s="82">
        <f t="shared" ca="1" si="123"/>
        <v>1858.3860126595857</v>
      </c>
      <c r="BT201" s="82">
        <f t="shared" ca="1" si="124"/>
        <v>2156.6039288943366</v>
      </c>
      <c r="BU201" s="82">
        <f t="shared" ca="1" si="125"/>
        <v>7398.1498688653865</v>
      </c>
      <c r="BV201" s="82">
        <f t="shared" ca="1" si="126"/>
        <v>3621.8274969849676</v>
      </c>
      <c r="BW201" s="82">
        <f t="shared" ca="1" si="142"/>
        <v>15034.967307404277</v>
      </c>
      <c r="BX201" s="10">
        <f t="shared" ca="1" si="127"/>
        <v>8.0309014799534477</v>
      </c>
      <c r="BY201" s="10">
        <f t="shared" ca="1" si="128"/>
        <v>18.539620853038031</v>
      </c>
      <c r="BZ201" s="10">
        <f t="shared" ca="1" si="129"/>
        <v>166.59066305721677</v>
      </c>
      <c r="CA201" s="10">
        <f t="shared" ca="1" si="130"/>
        <v>124.80279734809793</v>
      </c>
      <c r="CB201" s="10">
        <v>0</v>
      </c>
      <c r="CC201" s="82">
        <f t="shared" ca="1" si="131"/>
        <v>-1.7295475974038834</v>
      </c>
      <c r="CD201" s="82">
        <f t="shared" ca="1" si="132"/>
        <v>3.2028025837967689</v>
      </c>
      <c r="CE201" s="82">
        <f t="shared" ca="1" si="133"/>
        <v>998.62695286504959</v>
      </c>
      <c r="CF201" s="82">
        <f t="shared" ca="1" si="134"/>
        <v>748.12978673322368</v>
      </c>
      <c r="CG201" s="82">
        <f t="shared" ca="1" si="143"/>
        <v>1748.2299945846662</v>
      </c>
      <c r="CH201" s="13">
        <f t="shared" ca="1" si="144"/>
        <v>136</v>
      </c>
      <c r="CI201" s="81">
        <f t="shared" ca="1" si="153"/>
        <v>0.11315132815619156</v>
      </c>
      <c r="CJ201" s="81">
        <f t="shared" ca="1" si="154"/>
        <v>0.13060678854282404</v>
      </c>
      <c r="CK201" s="81">
        <f t="shared" ca="1" si="155"/>
        <v>0.38994447654637032</v>
      </c>
      <c r="CL201" s="81">
        <f t="shared" ca="1" si="156"/>
        <v>0.17279698489168482</v>
      </c>
      <c r="CM201" s="89">
        <f t="shared" ca="1" si="145"/>
        <v>0.80649957813707074</v>
      </c>
    </row>
    <row r="202" spans="1:91" x14ac:dyDescent="0.3">
      <c r="A202">
        <v>137</v>
      </c>
      <c r="B202" s="3">
        <f t="shared" si="158"/>
        <v>0.56944444444444442</v>
      </c>
      <c r="C202" s="3">
        <f t="shared" si="146"/>
        <v>4.5666666666666664</v>
      </c>
      <c r="D202" s="4">
        <f t="shared" ca="1" si="135"/>
        <v>202</v>
      </c>
      <c r="E202" s="58">
        <f>(0.5*(COS(B202*2*PI())+1)*('key variables'!$B$4-'key variables'!$B$6)+'key variables'!$B$6)/'key variables'!$B$4</f>
        <v>1</v>
      </c>
      <c r="F202" s="10">
        <f t="shared" ca="1" si="147"/>
        <v>11689224.781538038</v>
      </c>
      <c r="G202" s="10">
        <f t="shared" ca="1" si="148"/>
        <v>13492494.961899634</v>
      </c>
      <c r="H202" s="10">
        <f t="shared" ca="1" si="149"/>
        <v>40309539.313257933</v>
      </c>
      <c r="I202" s="10">
        <f t="shared" ca="1" si="150"/>
        <v>17912299.86854858</v>
      </c>
      <c r="J202" s="10">
        <f t="shared" ca="1" si="136"/>
        <v>83403558.925244182</v>
      </c>
      <c r="K202" s="82">
        <f t="shared" ca="1" si="113"/>
        <v>2250138.9973208299</v>
      </c>
      <c r="L202" s="82">
        <f t="shared" ca="1" si="114"/>
        <v>2597262.8341338425</v>
      </c>
      <c r="M202" s="82">
        <f t="shared" ca="1" si="115"/>
        <v>7779370.4826759351</v>
      </c>
      <c r="N202" s="82">
        <f t="shared" ca="1" si="116"/>
        <v>3496788.5235381108</v>
      </c>
      <c r="O202" s="82">
        <f t="shared" ca="1" si="137"/>
        <v>16123560.837668719</v>
      </c>
      <c r="P202" s="10">
        <f ca="1">IF(IF($A202&gt;='key variables'!$B$26,K202*SUMPRODUCT(Z202:AC202,'control variables'!$O$3:$R$3)/J202+F$65*'key variables'!$B$25/scenario!J$65,K202*SUMPRODUCT(Z202:AC202,'control variables'!$O$7:$R$7)/J202+F$65*'key variables'!$B$25/scenario!J$65)&lt;'key variables'!$B$28,0,IF($A202&gt;='key variables'!$B$26,K202*SUMPRODUCT(Z202:AC202,'control variables'!$O$3:$R$3)/J202+F$65*'key variables'!$B$25/scenario!J$65,K202*SUMPRODUCT(Z202:AC202,'control variables'!$O$7:$R$7)/J202+F$65*'key variables'!$B$25/scenario!J$65))</f>
        <v>42.724390902508645</v>
      </c>
      <c r="Q202" s="10">
        <f ca="1">IF(IF($A202&gt;='key variables'!$B$26,L202*SUMPRODUCT(Z202:AC202,'control variables'!$O$4:$R$4)/J202+G$65*'key variables'!$B$25/scenario!J$65,L202*SUMPRODUCT(Z202:AC202,'control variables'!$O$7:$R$7)/J202+G$65*'key variables'!$B$25/scenario!J$65)&lt;'key variables'!$B$28,0,IF($A202&gt;='key variables'!$B$26,L202*SUMPRODUCT(Z202:AC202,'control variables'!$O$4:$R$4)/J202+G$65*'key variables'!$B$25/scenario!J$65,L202*SUMPRODUCT(Z202:AC202,'control variables'!$O$7:$R$7)/J202+G$65*'key variables'!$B$25/scenario!J$65))</f>
        <v>49.315385731377518</v>
      </c>
      <c r="R202" s="10">
        <f ca="1">IF(IF($A202&gt;='key variables'!$B$26,M202*SUMPRODUCT(Z202:AC202,'control variables'!$O$5:$R$5)/J202+H$65*'key variables'!$B$25/scenario!J$65,M202*SUMPRODUCT(Z202:AC202,'control variables'!$O$7:$R$7)/J202+H$65*'key variables'!$B$25/scenario!J$65)&lt;'key variables'!$B$28,0,IF($A202&gt;='key variables'!$B$26,M202*SUMPRODUCT(Z202:AC202,'control variables'!$O$5:$R$5)/J202+H$65*'key variables'!$B$25/scenario!J$65,M202*SUMPRODUCT(Z202:AC202,'control variables'!$O$7:$R$7)/J202+H$65*'key variables'!$B$25/scenario!J$65))</f>
        <v>147.71037072510865</v>
      </c>
      <c r="S202" s="10">
        <f ca="1">IF(IF($A202&gt;='key variables'!$B$26,N202*SUMPRODUCT(Z202:AC202,'control variables'!$O$6:$R$6)/J202+I$65*'key variables'!$B$25/scenario!J$65,N202*SUMPRODUCT(Z202:AC202,'control variables'!$O$7:$R$7)/J202+I$65*'key variables'!$B$25/scenario!J$65)&lt;'key variables'!$B$28,0,IF($A202&gt;='key variables'!$B$26,N202*SUMPRODUCT(Z202:AC202,'control variables'!$O$6:$R$6)/J202+I$65*'key variables'!$B$25/scenario!J$65,N202*SUMPRODUCT(Z202:AC202,'control variables'!$O$7:$R$7)/J202+I$65*'key variables'!$B$25/scenario!J$65))</f>
        <v>66.39508046433221</v>
      </c>
      <c r="T202" s="10">
        <f t="shared" ca="1" si="157"/>
        <v>306.14522782332699</v>
      </c>
      <c r="U202" s="82">
        <f ca="1">SUMPRODUCT(P172:P201,'control variables'!AD$7:AD$36)</f>
        <v>90.57757633379596</v>
      </c>
      <c r="V202" s="82">
        <f ca="1">SUMPRODUCT(Q172:Q201,'control variables'!AE$7:AE$36)</f>
        <v>104.55077348457097</v>
      </c>
      <c r="W202" s="82">
        <f ca="1">SUMPRODUCT(R172:R201,'control variables'!AF$7:AF$36)</f>
        <v>313.15244283239747</v>
      </c>
      <c r="X202" s="82">
        <f ca="1">SUMPRODUCT(S172:S201,'control variables'!AG$7:AG$36)</f>
        <v>140.76047292679971</v>
      </c>
      <c r="Y202" s="82">
        <f t="shared" ca="1" si="151"/>
        <v>649.0412655775641</v>
      </c>
      <c r="Z202" s="10">
        <f ca="1">IF($A202&gt;='key variables'!$B$26,SUMPRODUCT(P172:P201,'control variables'!V$7:V$36)*$E202,SUMPRODUCT(P172:P201,'control variables'!Z$7:Z$36)*$E202)</f>
        <v>221.00367840940069</v>
      </c>
      <c r="AA202" s="10">
        <f ca="1">IF($A202&gt;='key variables'!$B$26,SUMPRODUCT(Q172:Q201,'control variables'!W$7:W$36)*$E202,SUMPRODUCT(Q172:Q201,'control variables'!AA$7:AA$36)*$E202)</f>
        <v>255.09741434776009</v>
      </c>
      <c r="AB202" s="10">
        <f ca="1">IF($A202&gt;='key variables'!$B$26,SUMPRODUCT(R172:R201,'control variables'!X$7:X$36)*$E202,SUMPRODUCT(R172:R201,'control variables'!AB$7:AB$36)*$E202)</f>
        <v>764.07257259572759</v>
      </c>
      <c r="AC202" s="10">
        <f ca="1">IF($A202&gt;='key variables'!$B$26,SUMPRODUCT(S172:S201,'control variables'!Y$7:Y$36)*$E202,SUMPRODUCT(S172:S201,'control variables'!AC$7:AC$36)*$E202)</f>
        <v>343.44683916942569</v>
      </c>
      <c r="AD202" s="10">
        <f t="shared" ca="1" si="152"/>
        <v>1583.6205045223139</v>
      </c>
      <c r="AE202" s="82">
        <f ca="1">SUMPRODUCT(P172:P201,'control variables'!AL$7:AL$36)</f>
        <v>300.83946989637661</v>
      </c>
      <c r="AF202" s="82">
        <f ca="1">SUMPRODUCT(Q172:Q201,'control variables'!AM$7:AM$36)</f>
        <v>346.3413376975675</v>
      </c>
      <c r="AG202" s="82">
        <f ca="1">SUMPRODUCT(R172:R201,'control variables'!AN$7:AN$36)</f>
        <v>987.51017624343706</v>
      </c>
      <c r="AH202" s="82">
        <f ca="1">SUMPRODUCT(S172:S201,'control variables'!AO$7:AO$36)</f>
        <v>427.58211097017846</v>
      </c>
      <c r="AI202" s="82">
        <f t="shared" ca="1" si="117"/>
        <v>2062.2730948075596</v>
      </c>
      <c r="AJ202" s="10">
        <f ca="1">SUMPRODUCT(P172:P201,'control variables'!AP$7:AP$36)</f>
        <v>0.28750779408314059</v>
      </c>
      <c r="AK202" s="10">
        <f ca="1">SUMPRODUCT(Q172:Q201,'control variables'!AQ$7:AQ$36)</f>
        <v>0.82965242256707283</v>
      </c>
      <c r="AL202" s="10">
        <f ca="1">SUMPRODUCT(R172:R201,'control variables'!AR$7:AR$36)</f>
        <v>29.819886453584516</v>
      </c>
      <c r="AM202" s="10">
        <f ca="1">SUMPRODUCT(S172:S201,'control variables'!AS$7:AS$36)</f>
        <v>22.339818917291968</v>
      </c>
      <c r="AN202" s="10">
        <f t="shared" ca="1" si="138"/>
        <v>53.2768655875267</v>
      </c>
      <c r="AO202" s="82">
        <f ca="1">SUMPRODUCT(P172:P201,'control variables'!AX$7:AX$36)</f>
        <v>0.39095213556647074</v>
      </c>
      <c r="AP202" s="82">
        <f ca="1">SUMPRODUCT(Q172:Q201,'control variables'!AY$7:AY$36)</f>
        <v>0.9025268686432818</v>
      </c>
      <c r="AQ202" s="82">
        <f ca="1">SUMPRODUCT(R172:R201,'control variables'!AZ$7:AZ$36)</f>
        <v>8.1097963472999037</v>
      </c>
      <c r="AR202" s="82">
        <f ca="1">SUMPRODUCT(S172:S201,'control variables'!BA$7:BA$36)</f>
        <v>6.0755221900926397</v>
      </c>
      <c r="AS202" s="82">
        <f t="shared" ca="1" si="139"/>
        <v>15.478797541602296</v>
      </c>
      <c r="AT202" s="10">
        <f ca="1">SUMPRODUCT(P172:P201,'control variables'!AT$7:AT$36)</f>
        <v>-0.34456299788642175</v>
      </c>
      <c r="AU202" s="10">
        <f ca="1">SUMPRODUCT(Q172:Q201,'control variables'!AU$7:AU$36)</f>
        <v>0.37377505125553945</v>
      </c>
      <c r="AV202" s="10">
        <f ca="1">SUMPRODUCT(R172:R201,'control variables'!AV$7:AV$36)</f>
        <v>160.95053236789647</v>
      </c>
      <c r="AW202" s="10">
        <f ca="1">SUMPRODUCT(S172:S201,'control variables'!AW$7:AW$36)</f>
        <v>120.5774459717411</v>
      </c>
      <c r="AX202" s="10">
        <f t="shared" ca="1" si="118"/>
        <v>281.55719039300669</v>
      </c>
      <c r="AY202" s="82">
        <f ca="1">SUMPRODUCT(P172:P201,'control variables'!BB$7:BB$36)</f>
        <v>1.2495920968016117</v>
      </c>
      <c r="AZ202" s="82">
        <f ca="1">SUMPRODUCT(Q172:Q201,'control variables'!BC$7:BC$36)</f>
        <v>3.1864576184817968</v>
      </c>
      <c r="BA202" s="82">
        <f ca="1">SUMPRODUCT(R172:R201,'control variables'!BD$7:BD$36)</f>
        <v>22.306182782959759</v>
      </c>
      <c r="BB202" s="82">
        <f ca="1">SUMPRODUCT(S172:S201,'control variables'!BE$7:BE$36)</f>
        <v>3.1698678064283321</v>
      </c>
      <c r="BC202" s="82">
        <f t="shared" ca="1" si="140"/>
        <v>29.912100304671501</v>
      </c>
      <c r="BD202" s="10">
        <f ca="1">SUMPRODUCT(P172:P201,'control variables'!BF$7:BF$36)</f>
        <v>0.26140378248701424</v>
      </c>
      <c r="BE202" s="10">
        <f ca="1">SUMPRODUCT(Q172:Q201,'control variables'!BG$7:BG$36)</f>
        <v>0.30172995080033549</v>
      </c>
      <c r="BF202" s="10">
        <f ca="1">SUMPRODUCT(R172:R201,'control variables'!BH$7:BH$36)</f>
        <v>9.0374722270962433</v>
      </c>
      <c r="BG202" s="10">
        <f ca="1">SUMPRODUCT(S172:S201,'control variables'!BI$7:BI$36)</f>
        <v>20.311495149819685</v>
      </c>
      <c r="BH202" s="10">
        <f t="shared" ca="1" si="141"/>
        <v>29.912101110203277</v>
      </c>
      <c r="BI202" s="82">
        <f t="shared" ca="1" si="119"/>
        <v>301.74449899529179</v>
      </c>
      <c r="BJ202" s="82">
        <f t="shared" ca="1" si="120"/>
        <v>349.90157036730488</v>
      </c>
      <c r="BK202" s="82">
        <f t="shared" ca="1" si="121"/>
        <v>1170.7668913942932</v>
      </c>
      <c r="BL202" s="82">
        <f t="shared" ca="1" si="122"/>
        <v>551.32942474834795</v>
      </c>
      <c r="BM202" s="82">
        <f t="shared" ca="1" si="112"/>
        <v>2373.7423855052375</v>
      </c>
      <c r="BN202" s="10">
        <f ca="1">BN201+BI202-INDIRECT(ADDRESS(MAX($D202-'key variables'!$B$9*30,34),scenario!BI$4),TRUE)</f>
        <v>9437529.1427035443</v>
      </c>
      <c r="BO202" s="10">
        <f ca="1">BO201+BJ202-INDIRECT(ADDRESS(MAX($D202-'key variables'!$B$9*30,34),scenario!BJ$4),TRUE)</f>
        <v>10893425.425407264</v>
      </c>
      <c r="BP202" s="10">
        <f ca="1">BP201+BK202-INDIRECT(ADDRESS(MAX($D202-'key variables'!$B$9*30,34),scenario!BK$4),TRUE)</f>
        <v>32523941.447604526</v>
      </c>
      <c r="BQ202" s="10">
        <f ca="1">BQ201+BL202-INDIRECT(ADDRESS(MAX($D202-'key variables'!$B$9*30,34),scenario!BL$4),TRUE)</f>
        <v>14412440.846938232</v>
      </c>
      <c r="BR202" s="10">
        <f t="shared" ca="1" si="111"/>
        <v>67267336.862653568</v>
      </c>
      <c r="BS202" s="82">
        <f t="shared" ca="1" si="123"/>
        <v>1599.1045007843159</v>
      </c>
      <c r="BT202" s="82">
        <f t="shared" ca="1" si="124"/>
        <v>1855.7160143076087</v>
      </c>
      <c r="BU202" s="82">
        <f t="shared" ca="1" si="125"/>
        <v>6366.0558759691057</v>
      </c>
      <c r="BV202" s="82">
        <f t="shared" ca="1" si="126"/>
        <v>3116.5816575511321</v>
      </c>
      <c r="BW202" s="82">
        <f t="shared" ca="1" si="142"/>
        <v>12937.458048612163</v>
      </c>
      <c r="BX202" s="10">
        <f t="shared" ca="1" si="127"/>
        <v>6.910857736231292</v>
      </c>
      <c r="BY202" s="10">
        <f t="shared" ca="1" si="128"/>
        <v>15.95396015239918</v>
      </c>
      <c r="BZ202" s="10">
        <f t="shared" ca="1" si="129"/>
        <v>143.35680439446068</v>
      </c>
      <c r="CA202" s="10">
        <f t="shared" ca="1" si="130"/>
        <v>107.39695658194256</v>
      </c>
      <c r="CB202" s="10">
        <v>0</v>
      </c>
      <c r="CC202" s="82">
        <f t="shared" ca="1" si="131"/>
        <v>-1.4884289410007918</v>
      </c>
      <c r="CD202" s="82">
        <f t="shared" ca="1" si="132"/>
        <v>2.7561530864650203</v>
      </c>
      <c r="CE202" s="82">
        <f t="shared" ca="1" si="133"/>
        <v>859.38651060343773</v>
      </c>
      <c r="CF202" s="82">
        <f t="shared" ca="1" si="134"/>
        <v>643.81663748868186</v>
      </c>
      <c r="CG202" s="82">
        <f t="shared" ca="1" si="143"/>
        <v>1504.4708722375838</v>
      </c>
      <c r="CH202" s="13">
        <f t="shared" ca="1" si="144"/>
        <v>137</v>
      </c>
      <c r="CI202" s="81">
        <f t="shared" ca="1" si="153"/>
        <v>0.1131549931959443</v>
      </c>
      <c r="CJ202" s="81">
        <f t="shared" ca="1" si="154"/>
        <v>0.13061103825522841</v>
      </c>
      <c r="CK202" s="81">
        <f t="shared" ca="1" si="155"/>
        <v>0.38995867642478188</v>
      </c>
      <c r="CL202" s="81">
        <f t="shared" ca="1" si="156"/>
        <v>0.17280366728542498</v>
      </c>
      <c r="CM202" s="89">
        <f t="shared" ca="1" si="145"/>
        <v>0.80652837516137954</v>
      </c>
    </row>
    <row r="203" spans="1:91" x14ac:dyDescent="0.3">
      <c r="A203">
        <v>138</v>
      </c>
      <c r="B203" s="3">
        <f t="shared" si="158"/>
        <v>0.57222222222222219</v>
      </c>
      <c r="C203" s="3">
        <f t="shared" si="146"/>
        <v>4.5999999999999996</v>
      </c>
      <c r="D203" s="4">
        <f t="shared" ca="1" si="135"/>
        <v>203</v>
      </c>
      <c r="E203" s="58">
        <f>(0.5*(COS(B203*2*PI())+1)*('key variables'!$B$4-'key variables'!$B$6)+'key variables'!$B$6)/'key variables'!$B$4</f>
        <v>1</v>
      </c>
      <c r="F203" s="10">
        <f t="shared" ca="1" si="147"/>
        <v>11689224.520134255</v>
      </c>
      <c r="G203" s="10">
        <f t="shared" ca="1" si="148"/>
        <v>13492494.660169683</v>
      </c>
      <c r="H203" s="10">
        <f t="shared" ca="1" si="149"/>
        <v>40309530.275785707</v>
      </c>
      <c r="I203" s="10">
        <f t="shared" ca="1" si="150"/>
        <v>17912279.557053428</v>
      </c>
      <c r="J203" s="10">
        <f t="shared" ca="1" si="136"/>
        <v>83403529.013143077</v>
      </c>
      <c r="K203" s="82">
        <f t="shared" ca="1" si="113"/>
        <v>2250096.2729299264</v>
      </c>
      <c r="L203" s="82">
        <f t="shared" ca="1" si="114"/>
        <v>2597213.5187481116</v>
      </c>
      <c r="M203" s="82">
        <f t="shared" ca="1" si="115"/>
        <v>7779222.772305212</v>
      </c>
      <c r="N203" s="82">
        <f t="shared" ca="1" si="116"/>
        <v>3496722.128457645</v>
      </c>
      <c r="O203" s="82">
        <f t="shared" ca="1" si="137"/>
        <v>16123254.692440895</v>
      </c>
      <c r="P203" s="10">
        <f ca="1">IF(IF($A203&gt;='key variables'!$B$26,K203*SUMPRODUCT(Z203:AC203,'control variables'!$O$3:$R$3)/J203+F$65*'key variables'!$B$25/scenario!J$65,K203*SUMPRODUCT(Z203:AC203,'control variables'!$O$7:$R$7)/J203+F$65*'key variables'!$B$25/scenario!J$65)&lt;'key variables'!$B$28,0,IF($A203&gt;='key variables'!$B$26,K203*SUMPRODUCT(Z203:AC203,'control variables'!$O$3:$R$3)/J203+F$65*'key variables'!$B$25/scenario!J$65,K203*SUMPRODUCT(Z203:AC203,'control variables'!$O$7:$R$7)/J203+F$65*'key variables'!$B$25/scenario!J$65))</f>
        <v>36.762474252003884</v>
      </c>
      <c r="Q203" s="10">
        <f ca="1">IF(IF($A203&gt;='key variables'!$B$26,L203*SUMPRODUCT(Z203:AC203,'control variables'!$O$4:$R$4)/J203+G$65*'key variables'!$B$25/scenario!J$65,L203*SUMPRODUCT(Z203:AC203,'control variables'!$O$7:$R$7)/J203+G$65*'key variables'!$B$25/scenario!J$65)&lt;'key variables'!$B$28,0,IF($A203&gt;='key variables'!$B$26,L203*SUMPRODUCT(Z203:AC203,'control variables'!$O$4:$R$4)/J203+G$65*'key variables'!$B$25/scenario!J$65,L203*SUMPRODUCT(Z203:AC203,'control variables'!$O$7:$R$7)/J203+G$65*'key variables'!$B$25/scenario!J$65))</f>
        <v>42.43373772874444</v>
      </c>
      <c r="R203" s="10">
        <f ca="1">IF(IF($A203&gt;='key variables'!$B$26,M203*SUMPRODUCT(Z203:AC203,'control variables'!$O$5:$R$5)/J203+H$65*'key variables'!$B$25/scenario!J$65,M203*SUMPRODUCT(Z203:AC203,'control variables'!$O$7:$R$7)/J203+H$65*'key variables'!$B$25/scenario!J$65)&lt;'key variables'!$B$28,0,IF($A203&gt;='key variables'!$B$26,M203*SUMPRODUCT(Z203:AC203,'control variables'!$O$5:$R$5)/J203+H$65*'key variables'!$B$25/scenario!J$65,M203*SUMPRODUCT(Z203:AC203,'control variables'!$O$7:$R$7)/J203+H$65*'key variables'!$B$25/scenario!J$65))</f>
        <v>127.09832921730228</v>
      </c>
      <c r="S203" s="10">
        <f ca="1">IF(IF($A203&gt;='key variables'!$B$26,N203*SUMPRODUCT(Z203:AC203,'control variables'!$O$6:$R$6)/J203+I$65*'key variables'!$B$25/scenario!J$65,N203*SUMPRODUCT(Z203:AC203,'control variables'!$O$7:$R$7)/J203+I$65*'key variables'!$B$25/scenario!J$65)&lt;'key variables'!$B$28,0,IF($A203&gt;='key variables'!$B$26,N203*SUMPRODUCT(Z203:AC203,'control variables'!$O$6:$R$6)/J203+I$65*'key variables'!$B$25/scenario!J$65,N203*SUMPRODUCT(Z203:AC203,'control variables'!$O$7:$R$7)/J203+I$65*'key variables'!$B$25/scenario!J$65))</f>
        <v>57.130069837611664</v>
      </c>
      <c r="T203" s="10">
        <f t="shared" ca="1" si="157"/>
        <v>263.42461103566228</v>
      </c>
      <c r="U203" s="82">
        <f ca="1">SUMPRODUCT(P173:P202,'control variables'!AD$7:AD$36)</f>
        <v>77.938777733413133</v>
      </c>
      <c r="V203" s="82">
        <f ca="1">SUMPRODUCT(Q173:Q202,'control variables'!AE$7:AE$36)</f>
        <v>89.962216105687972</v>
      </c>
      <c r="W203" s="82">
        <f ca="1">SUMPRODUCT(R173:R202,'control variables'!AF$7:AF$36)</f>
        <v>269.45652143137602</v>
      </c>
      <c r="X203" s="82">
        <f ca="1">SUMPRODUCT(S173:S202,'control variables'!AG$7:AG$36)</f>
        <v>121.11937255488932</v>
      </c>
      <c r="Y203" s="82">
        <f t="shared" ca="1" si="151"/>
        <v>558.47688782536648</v>
      </c>
      <c r="Z203" s="10">
        <f ca="1">IF($A203&gt;='key variables'!$B$26,SUMPRODUCT(P173:P202,'control variables'!V$7:V$36)*$E203,SUMPRODUCT(P173:P202,'control variables'!Z$7:Z$36)*$E203)</f>
        <v>190.16756519447821</v>
      </c>
      <c r="AA203" s="10">
        <f ca="1">IF($A203&gt;='key variables'!$B$26,SUMPRODUCT(Q173:Q202,'control variables'!W$7:W$36)*$E203,SUMPRODUCT(Q173:Q202,'control variables'!AA$7:AA$36)*$E203)</f>
        <v>219.50428392442993</v>
      </c>
      <c r="AB203" s="10">
        <f ca="1">IF($A203&gt;='key variables'!$B$26,SUMPRODUCT(R173:R202,'control variables'!X$7:X$36)*$E203,SUMPRODUCT(R173:R202,'control variables'!AB$7:AB$36)*$E203)</f>
        <v>657.46335901814621</v>
      </c>
      <c r="AC203" s="10">
        <f ca="1">IF($A203&gt;='key variables'!$B$26,SUMPRODUCT(S173:S202,'control variables'!Y$7:Y$36)*$E203,SUMPRODUCT(S173:S202,'control variables'!AC$7:AC$36)*$E203)</f>
        <v>295.52652538932171</v>
      </c>
      <c r="AD203" s="10">
        <f t="shared" ca="1" si="152"/>
        <v>1362.6617335263761</v>
      </c>
      <c r="AE203" s="82">
        <f ca="1">SUMPRODUCT(P173:P202,'control variables'!AL$7:AL$36)</f>
        <v>258.87224747992508</v>
      </c>
      <c r="AF203" s="82">
        <f ca="1">SUMPRODUCT(Q173:Q202,'control variables'!AM$7:AM$36)</f>
        <v>298.02658712254583</v>
      </c>
      <c r="AG203" s="82">
        <f ca="1">SUMPRODUCT(R173:R202,'control variables'!AN$7:AN$36)</f>
        <v>849.75212468460211</v>
      </c>
      <c r="AH203" s="82">
        <f ca="1">SUMPRODUCT(S173:S202,'control variables'!AO$7:AO$36)</f>
        <v>367.93424109937229</v>
      </c>
      <c r="AI203" s="82">
        <f t="shared" ca="1" si="117"/>
        <v>1774.5852003864452</v>
      </c>
      <c r="AJ203" s="10">
        <f ca="1">SUMPRODUCT(P173:P202,'control variables'!AP$7:AP$36)</f>
        <v>0.24739380406864245</v>
      </c>
      <c r="AK203" s="10">
        <f ca="1">SUMPRODUCT(Q173:Q202,'control variables'!AQ$7:AQ$36)</f>
        <v>0.71389671201149862</v>
      </c>
      <c r="AL203" s="10">
        <f ca="1">SUMPRODUCT(R173:R202,'control variables'!AR$7:AR$36)</f>
        <v>25.65932228089066</v>
      </c>
      <c r="AM203" s="10">
        <f ca="1">SUMPRODUCT(S173:S202,'control variables'!AS$7:AS$36)</f>
        <v>19.222897249718649</v>
      </c>
      <c r="AN203" s="10">
        <f t="shared" ca="1" si="138"/>
        <v>45.843510046689445</v>
      </c>
      <c r="AO203" s="82">
        <f ca="1">SUMPRODUCT(P173:P202,'control variables'!AX$7:AX$36)</f>
        <v>0.33640701552656205</v>
      </c>
      <c r="AP203" s="82">
        <f ca="1">SUMPRODUCT(Q173:Q202,'control variables'!AY$7:AY$36)</f>
        <v>0.77660752478789929</v>
      </c>
      <c r="AQ203" s="82">
        <f ca="1">SUMPRODUCT(R173:R202,'control variables'!AZ$7:AZ$36)</f>
        <v>6.9783283873621942</v>
      </c>
      <c r="AR203" s="82">
        <f ca="1">SUMPRODUCT(S173:S202,'control variables'!BA$7:BA$36)</f>
        <v>5.2278734448477442</v>
      </c>
      <c r="AS203" s="82">
        <f t="shared" ca="1" si="139"/>
        <v>13.319216372524401</v>
      </c>
      <c r="AT203" s="10">
        <f ca="1">SUMPRODUCT(P173:P202,'control variables'!AT$7:AT$36)</f>
        <v>-0.29654609644905672</v>
      </c>
      <c r="AU203" s="10">
        <f ca="1">SUMPRODUCT(Q173:Q202,'control variables'!AU$7:AU$36)</f>
        <v>0.32168727657870294</v>
      </c>
      <c r="AV203" s="10">
        <f ca="1">SUMPRODUCT(R173:R202,'control variables'!AV$7:AV$36)</f>
        <v>138.52111917957669</v>
      </c>
      <c r="AW203" s="10">
        <f ca="1">SUMPRODUCT(S173:S202,'control variables'!AW$7:AW$36)</f>
        <v>103.77426230341594</v>
      </c>
      <c r="AX203" s="10">
        <f t="shared" ca="1" si="118"/>
        <v>242.32052266312229</v>
      </c>
      <c r="AY203" s="82">
        <f ca="1">SUMPRODUCT(P173:P202,'control variables'!BB$7:BB$36)</f>
        <v>1.0753657793612705</v>
      </c>
      <c r="AZ203" s="82">
        <f ca="1">SUMPRODUCT(Q173:Q202,'control variables'!BC$7:BC$36)</f>
        <v>2.7421808197018001</v>
      </c>
      <c r="BA203" s="82">
        <f ca="1">SUMPRODUCT(R173:R202,'control variables'!BD$7:BD$36)</f>
        <v>19.196108629663296</v>
      </c>
      <c r="BB203" s="82">
        <f ca="1">SUMPRODUCT(S173:S202,'control variables'!BE$7:BE$36)</f>
        <v>2.7279040679409721</v>
      </c>
      <c r="BC203" s="82">
        <f t="shared" ca="1" si="140"/>
        <v>25.74155929666734</v>
      </c>
      <c r="BD203" s="10">
        <f ca="1">SUMPRODUCT(P173:P202,'control variables'!BF$7:BF$36)</f>
        <v>0.22495715441993624</v>
      </c>
      <c r="BE203" s="10">
        <f ca="1">SUMPRODUCT(Q173:Q202,'control variables'!BG$7:BG$36)</f>
        <v>0.25966078413070676</v>
      </c>
      <c r="BF203" s="10">
        <f ca="1">SUMPRODUCT(R173:R202,'control variables'!BH$7:BH$36)</f>
        <v>7.7774086358439369</v>
      </c>
      <c r="BG203" s="10">
        <f ca="1">SUMPRODUCT(S173:S202,'control variables'!BI$7:BI$36)</f>
        <v>17.479533415492028</v>
      </c>
      <c r="BH203" s="10">
        <f t="shared" ca="1" si="141"/>
        <v>25.741559989886611</v>
      </c>
      <c r="BI203" s="82">
        <f t="shared" ca="1" si="119"/>
        <v>259.65106716283731</v>
      </c>
      <c r="BJ203" s="82">
        <f t="shared" ca="1" si="120"/>
        <v>301.09045521882632</v>
      </c>
      <c r="BK203" s="82">
        <f t="shared" ca="1" si="121"/>
        <v>1007.4693524938421</v>
      </c>
      <c r="BL203" s="82">
        <f t="shared" ca="1" si="122"/>
        <v>474.43640747072919</v>
      </c>
      <c r="BM203" s="82">
        <f t="shared" ca="1" si="112"/>
        <v>2042.6472823462348</v>
      </c>
      <c r="BN203" s="10">
        <f ca="1">BN202+BI203-INDIRECT(ADDRESS(MAX($D203-'key variables'!$B$9*30,34),scenario!BI$4),TRUE)</f>
        <v>9437788.7937707063</v>
      </c>
      <c r="BO203" s="10">
        <f ca="1">BO202+BJ203-INDIRECT(ADDRESS(MAX($D203-'key variables'!$B$9*30,34),scenario!BJ$4),TRUE)</f>
        <v>10893726.515862484</v>
      </c>
      <c r="BP203" s="10">
        <f ca="1">BP202+BK203-INDIRECT(ADDRESS(MAX($D203-'key variables'!$B$9*30,34),scenario!BK$4),TRUE)</f>
        <v>32524948.916957021</v>
      </c>
      <c r="BQ203" s="10">
        <f ca="1">BQ202+BL203-INDIRECT(ADDRESS(MAX($D203-'key variables'!$B$9*30,34),scenario!BL$4),TRUE)</f>
        <v>14412915.283345703</v>
      </c>
      <c r="BR203" s="10">
        <f t="shared" ca="1" si="111"/>
        <v>67269379.509935915</v>
      </c>
      <c r="BS203" s="82">
        <f t="shared" ca="1" si="123"/>
        <v>1375.9909507190625</v>
      </c>
      <c r="BT203" s="82">
        <f t="shared" ca="1" si="124"/>
        <v>1596.7996360333962</v>
      </c>
      <c r="BU203" s="82">
        <f t="shared" ca="1" si="125"/>
        <v>5477.9074440567219</v>
      </c>
      <c r="BV203" s="82">
        <f t="shared" ca="1" si="126"/>
        <v>2681.7957865025228</v>
      </c>
      <c r="BW203" s="82">
        <f t="shared" ca="1" si="142"/>
        <v>11132.493817311704</v>
      </c>
      <c r="BX203" s="10">
        <f t="shared" ca="1" si="127"/>
        <v>5.9469418179766471</v>
      </c>
      <c r="BY203" s="10">
        <f t="shared" ca="1" si="128"/>
        <v>13.72872607335457</v>
      </c>
      <c r="BZ203" s="10">
        <f t="shared" ca="1" si="129"/>
        <v>123.36161551631564</v>
      </c>
      <c r="CA203" s="10">
        <f t="shared" ca="1" si="130"/>
        <v>92.417392543357309</v>
      </c>
      <c r="CB203" s="10">
        <v>0</v>
      </c>
      <c r="CC203" s="82">
        <f t="shared" ca="1" si="131"/>
        <v>-1.2808960560096547</v>
      </c>
      <c r="CD203" s="82">
        <f t="shared" ca="1" si="132"/>
        <v>2.371754997109917</v>
      </c>
      <c r="CE203" s="82">
        <f t="shared" ca="1" si="133"/>
        <v>739.54638531738954</v>
      </c>
      <c r="CF203" s="82">
        <f t="shared" ca="1" si="134"/>
        <v>554.03739899013681</v>
      </c>
      <c r="CG203" s="82">
        <f t="shared" ca="1" si="143"/>
        <v>1294.6746432486266</v>
      </c>
      <c r="CH203" s="13">
        <f t="shared" ca="1" si="144"/>
        <v>138</v>
      </c>
      <c r="CI203" s="81">
        <f t="shared" ca="1" si="153"/>
        <v>0.1131581469686188</v>
      </c>
      <c r="CJ203" s="81">
        <f t="shared" ca="1" si="154"/>
        <v>0.13061469514252574</v>
      </c>
      <c r="CK203" s="81">
        <f t="shared" ca="1" si="155"/>
        <v>0.38997089573789623</v>
      </c>
      <c r="CL203" s="81">
        <f t="shared" ca="1" si="156"/>
        <v>0.17280941770550806</v>
      </c>
      <c r="CM203" s="89">
        <f t="shared" ca="1" si="145"/>
        <v>0.80655315555454876</v>
      </c>
    </row>
    <row r="204" spans="1:91" x14ac:dyDescent="0.3">
      <c r="A204">
        <v>139</v>
      </c>
      <c r="B204" s="3">
        <f t="shared" si="158"/>
        <v>0.57499999999999996</v>
      </c>
      <c r="C204" s="3">
        <f t="shared" si="146"/>
        <v>4.6333333333333337</v>
      </c>
      <c r="D204" s="4">
        <f t="shared" ca="1" si="135"/>
        <v>204</v>
      </c>
      <c r="E204" s="58">
        <f>(0.5*(COS(B204*2*PI())+1)*('key variables'!$B$4-'key variables'!$B$6)+'key variables'!$B$6)/'key variables'!$B$4</f>
        <v>1</v>
      </c>
      <c r="F204" s="10">
        <f t="shared" ca="1" si="147"/>
        <v>11689224.2951771</v>
      </c>
      <c r="G204" s="10">
        <f t="shared" ca="1" si="148"/>
        <v>13492494.400508899</v>
      </c>
      <c r="H204" s="10">
        <f t="shared" ca="1" si="149"/>
        <v>40309522.49837707</v>
      </c>
      <c r="I204" s="10">
        <f t="shared" ca="1" si="150"/>
        <v>17912262.077520013</v>
      </c>
      <c r="J204" s="10">
        <f t="shared" ca="1" si="136"/>
        <v>83403503.27158308</v>
      </c>
      <c r="K204" s="82">
        <f t="shared" ca="1" si="113"/>
        <v>2250059.510455675</v>
      </c>
      <c r="L204" s="82">
        <f t="shared" ca="1" si="114"/>
        <v>2597171.0850103823</v>
      </c>
      <c r="M204" s="82">
        <f t="shared" ca="1" si="115"/>
        <v>7779095.673975992</v>
      </c>
      <c r="N204" s="82">
        <f t="shared" ca="1" si="116"/>
        <v>3496664.9983878075</v>
      </c>
      <c r="O204" s="82">
        <f t="shared" ca="1" si="137"/>
        <v>16122991.267829856</v>
      </c>
      <c r="P204" s="10">
        <f ca="1">IF(IF($A204&gt;='key variables'!$B$26,K204*SUMPRODUCT(Z204:AC204,'control variables'!$O$3:$R$3)/J204+F$65*'key variables'!$B$25/scenario!J$65,K204*SUMPRODUCT(Z204:AC204,'control variables'!$O$7:$R$7)/J204+F$65*'key variables'!$B$25/scenario!J$65)&lt;'key variables'!$B$28,0,IF($A204&gt;='key variables'!$B$26,K204*SUMPRODUCT(Z204:AC204,'control variables'!$O$3:$R$3)/J204+F$65*'key variables'!$B$25/scenario!J$65,K204*SUMPRODUCT(Z204:AC204,'control variables'!$O$7:$R$7)/J204+F$65*'key variables'!$B$25/scenario!J$65))</f>
        <v>31.632468497344064</v>
      </c>
      <c r="Q204" s="10">
        <f ca="1">IF(IF($A204&gt;='key variables'!$B$26,L204*SUMPRODUCT(Z204:AC204,'control variables'!$O$4:$R$4)/J204+G$65*'key variables'!$B$25/scenario!J$65,L204*SUMPRODUCT(Z204:AC204,'control variables'!$O$7:$R$7)/J204+G$65*'key variables'!$B$25/scenario!J$65)&lt;'key variables'!$B$28,0,IF($A204&gt;='key variables'!$B$26,L204*SUMPRODUCT(Z204:AC204,'control variables'!$O$4:$R$4)/J204+G$65*'key variables'!$B$25/scenario!J$65,L204*SUMPRODUCT(Z204:AC204,'control variables'!$O$7:$R$7)/J204+G$65*'key variables'!$B$25/scenario!J$65))</f>
        <v>36.51233762797947</v>
      </c>
      <c r="R204" s="10">
        <f ca="1">IF(IF($A204&gt;='key variables'!$B$26,M204*SUMPRODUCT(Z204:AC204,'control variables'!$O$5:$R$5)/J204+H$65*'key variables'!$B$25/scenario!J$65,M204*SUMPRODUCT(Z204:AC204,'control variables'!$O$7:$R$7)/J204+H$65*'key variables'!$B$25/scenario!J$65)&lt;'key variables'!$B$28,0,IF($A204&gt;='key variables'!$B$26,M204*SUMPRODUCT(Z204:AC204,'control variables'!$O$5:$R$5)/J204+H$65*'key variables'!$B$25/scenario!J$65,M204*SUMPRODUCT(Z204:AC204,'control variables'!$O$7:$R$7)/J204+H$65*'key variables'!$B$25/scenario!J$65))</f>
        <v>109.36244028276271</v>
      </c>
      <c r="S204" s="10">
        <f ca="1">IF(IF($A204&gt;='key variables'!$B$26,N204*SUMPRODUCT(Z204:AC204,'control variables'!$O$6:$R$6)/J204+I$65*'key variables'!$B$25/scenario!J$65,N204*SUMPRODUCT(Z204:AC204,'control variables'!$O$7:$R$7)/J204+I$65*'key variables'!$B$25/scenario!J$65)&lt;'key variables'!$B$28,0,IF($A204&gt;='key variables'!$B$26,N204*SUMPRODUCT(Z204:AC204,'control variables'!$O$6:$R$6)/J204+I$65*'key variables'!$B$25/scenario!J$65,N204*SUMPRODUCT(Z204:AC204,'control variables'!$O$7:$R$7)/J204+I$65*'key variables'!$B$25/scenario!J$65))</f>
        <v>49.157875555419395</v>
      </c>
      <c r="T204" s="10">
        <f t="shared" ca="1" si="157"/>
        <v>226.66512196350564</v>
      </c>
      <c r="U204" s="82">
        <f ca="1">SUMPRODUCT(P174:P203,'control variables'!AD$7:AD$36)</f>
        <v>67.063376803168907</v>
      </c>
      <c r="V204" s="82">
        <f ca="1">SUMPRODUCT(Q174:Q203,'control variables'!AE$7:AE$36)</f>
        <v>77.409091753787962</v>
      </c>
      <c r="W204" s="82">
        <f ca="1">SUMPRODUCT(R174:R203,'control variables'!AF$7:AF$36)</f>
        <v>231.85716730936693</v>
      </c>
      <c r="X204" s="82">
        <f ca="1">SUMPRODUCT(S174:S203,'control variables'!AG$7:AG$36)</f>
        <v>104.21864899646316</v>
      </c>
      <c r="Y204" s="82">
        <f t="shared" ca="1" si="151"/>
        <v>480.54828486278694</v>
      </c>
      <c r="Z204" s="10">
        <f ca="1">IF($A204&gt;='key variables'!$B$26,SUMPRODUCT(P174:P203,'control variables'!V$7:V$36)*$E204,SUMPRODUCT(P174:P203,'control variables'!Z$7:Z$36)*$E204)</f>
        <v>163.63332622219983</v>
      </c>
      <c r="AA204" s="10">
        <f ca="1">IF($A204&gt;='key variables'!$B$26,SUMPRODUCT(Q174:Q203,'control variables'!W$7:W$36)*$E204,SUMPRODUCT(Q174:Q203,'control variables'!AA$7:AA$36)*$E204)</f>
        <v>188.8766681207924</v>
      </c>
      <c r="AB204" s="10">
        <f ca="1">IF($A204&gt;='key variables'!$B$26,SUMPRODUCT(R174:R203,'control variables'!X$7:X$36)*$E204,SUMPRODUCT(R174:R203,'control variables'!AB$7:AB$36)*$E204)</f>
        <v>565.72694820664105</v>
      </c>
      <c r="AC204" s="10">
        <f ca="1">IF($A204&gt;='key variables'!$B$26,SUMPRODUCT(S174:S203,'control variables'!Y$7:Y$36)*$E204,SUMPRODUCT(S174:S203,'control variables'!AC$7:AC$36)*$E204)</f>
        <v>254.29146283116137</v>
      </c>
      <c r="AD204" s="10">
        <f t="shared" ca="1" si="152"/>
        <v>1172.5284053807948</v>
      </c>
      <c r="AE204" s="82">
        <f ca="1">SUMPRODUCT(P174:P203,'control variables'!AL$7:AL$36)</f>
        <v>222.75764838798943</v>
      </c>
      <c r="AF204" s="82">
        <f ca="1">SUMPRODUCT(Q174:Q203,'control variables'!AM$7:AM$36)</f>
        <v>256.44966716513244</v>
      </c>
      <c r="AG204" s="82">
        <f ca="1">SUMPRODUCT(R174:R203,'control variables'!AN$7:AN$36)</f>
        <v>731.20539899557446</v>
      </c>
      <c r="AH204" s="82">
        <f ca="1">SUMPRODUCT(S174:S203,'control variables'!AO$7:AO$36)</f>
        <v>316.60468476858091</v>
      </c>
      <c r="AI204" s="82">
        <f t="shared" ca="1" si="117"/>
        <v>1527.0173993172773</v>
      </c>
      <c r="AJ204" s="10">
        <f ca="1">SUMPRODUCT(P174:P203,'control variables'!AP$7:AP$36)</f>
        <v>0.21287569097713388</v>
      </c>
      <c r="AK204" s="10">
        <f ca="1">SUMPRODUCT(Q174:Q203,'control variables'!AQ$7:AQ$36)</f>
        <v>0.61428885184847004</v>
      </c>
      <c r="AL204" s="10">
        <f ca="1">SUMPRODUCT(R174:R203,'control variables'!AR$7:AR$36)</f>
        <v>22.079154250095947</v>
      </c>
      <c r="AM204" s="10">
        <f ca="1">SUMPRODUCT(S174:S203,'control variables'!AS$7:AS$36)</f>
        <v>16.540784236782685</v>
      </c>
      <c r="AN204" s="10">
        <f t="shared" ca="1" si="138"/>
        <v>39.447103029704238</v>
      </c>
      <c r="AO204" s="82">
        <f ca="1">SUMPRODUCT(P174:P203,'control variables'!AX$7:AX$36)</f>
        <v>0.28947045262511495</v>
      </c>
      <c r="AP204" s="82">
        <f ca="1">SUMPRODUCT(Q174:Q203,'control variables'!AY$7:AY$36)</f>
        <v>0.66825280489631556</v>
      </c>
      <c r="AQ204" s="82">
        <f ca="1">SUMPRODUCT(R174:R203,'control variables'!AZ$7:AZ$36)</f>
        <v>6.0046901034289695</v>
      </c>
      <c r="AR204" s="82">
        <f ca="1">SUMPRODUCT(S174:S203,'control variables'!BA$7:BA$36)</f>
        <v>4.4984641297630921</v>
      </c>
      <c r="AS204" s="82">
        <f t="shared" ca="1" si="139"/>
        <v>11.460877490713493</v>
      </c>
      <c r="AT204" s="10">
        <f ca="1">SUMPRODUCT(P174:P203,'control variables'!AT$7:AT$36)</f>
        <v>-0.2552125867451443</v>
      </c>
      <c r="AU204" s="10">
        <f ca="1">SUMPRODUCT(Q174:Q203,'control variables'!AU$7:AU$36)</f>
        <v>0.27684951163319382</v>
      </c>
      <c r="AV204" s="10">
        <f ca="1">SUMPRODUCT(R174:R203,'control variables'!AV$7:AV$36)</f>
        <v>119.21361828050669</v>
      </c>
      <c r="AW204" s="10">
        <f ca="1">SUMPRODUCT(S174:S203,'control variables'!AW$7:AW$36)</f>
        <v>89.309885502315524</v>
      </c>
      <c r="AX204" s="10">
        <f t="shared" ca="1" si="118"/>
        <v>208.54514070771026</v>
      </c>
      <c r="AY204" s="82">
        <f ca="1">SUMPRODUCT(P174:P203,'control variables'!BB$7:BB$36)</f>
        <v>0.92541261084836435</v>
      </c>
      <c r="AZ204" s="82">
        <f ca="1">SUMPRODUCT(Q174:Q203,'control variables'!BC$7:BC$36)</f>
        <v>2.3598005074011414</v>
      </c>
      <c r="BA204" s="82">
        <f ca="1">SUMPRODUCT(R174:R203,'control variables'!BD$7:BD$36)</f>
        <v>16.519328907468967</v>
      </c>
      <c r="BB204" s="82">
        <f ca="1">SUMPRODUCT(S174:S203,'control variables'!BE$7:BE$36)</f>
        <v>2.3475145611910362</v>
      </c>
      <c r="BC204" s="82">
        <f t="shared" ca="1" si="140"/>
        <v>22.152056586909509</v>
      </c>
      <c r="BD204" s="10">
        <f ca="1">SUMPRODUCT(P174:P203,'control variables'!BF$7:BF$36)</f>
        <v>0.19358825768514079</v>
      </c>
      <c r="BE204" s="10">
        <f ca="1">SUMPRODUCT(Q174:Q203,'control variables'!BG$7:BG$36)</f>
        <v>0.22345267888295331</v>
      </c>
      <c r="BF204" s="10">
        <f ca="1">SUMPRODUCT(R174:R203,'control variables'!BH$7:BH$36)</f>
        <v>6.6928966584801541</v>
      </c>
      <c r="BG204" s="10">
        <f ca="1">SUMPRODUCT(S174:S203,'control variables'!BI$7:BI$36)</f>
        <v>15.042119588415353</v>
      </c>
      <c r="BH204" s="10">
        <f t="shared" ca="1" si="141"/>
        <v>22.152057183463601</v>
      </c>
      <c r="BI204" s="82">
        <f t="shared" ca="1" si="119"/>
        <v>223.42784841209266</v>
      </c>
      <c r="BJ204" s="82">
        <f t="shared" ca="1" si="120"/>
        <v>259.08631718416677</v>
      </c>
      <c r="BK204" s="82">
        <f t="shared" ca="1" si="121"/>
        <v>866.93834618355015</v>
      </c>
      <c r="BL204" s="82">
        <f t="shared" ca="1" si="122"/>
        <v>408.26208483208745</v>
      </c>
      <c r="BM204" s="82">
        <f t="shared" ca="1" si="112"/>
        <v>1757.7145966118969</v>
      </c>
      <c r="BN204" s="10">
        <f ca="1">BN203+BI204-INDIRECT(ADDRESS(MAX($D204-'key variables'!$B$9*30,34),scenario!BI$4),TRUE)</f>
        <v>9438012.221619118</v>
      </c>
      <c r="BO204" s="10">
        <f ca="1">BO203+BJ204-INDIRECT(ADDRESS(MAX($D204-'key variables'!$B$9*30,34),scenario!BJ$4),TRUE)</f>
        <v>10893985.602179667</v>
      </c>
      <c r="BP204" s="10">
        <f ca="1">BP203+BK204-INDIRECT(ADDRESS(MAX($D204-'key variables'!$B$9*30,34),scenario!BK$4),TRUE)</f>
        <v>32525815.855303206</v>
      </c>
      <c r="BQ204" s="10">
        <f ca="1">BQ203+BL204-INDIRECT(ADDRESS(MAX($D204-'key variables'!$B$9*30,34),scenario!BL$4),TRUE)</f>
        <v>14413323.545430535</v>
      </c>
      <c r="BR204" s="10">
        <f t="shared" ca="1" si="111"/>
        <v>67271137.22453253</v>
      </c>
      <c r="BS204" s="82">
        <f t="shared" ca="1" si="123"/>
        <v>1184.0019825466286</v>
      </c>
      <c r="BT204" s="82">
        <f t="shared" ca="1" si="124"/>
        <v>1374.0022037983258</v>
      </c>
      <c r="BU204" s="82">
        <f t="shared" ca="1" si="125"/>
        <v>4713.638641497454</v>
      </c>
      <c r="BV204" s="82">
        <f t="shared" ca="1" si="126"/>
        <v>2307.6494576374389</v>
      </c>
      <c r="BW204" s="82">
        <f t="shared" ca="1" si="142"/>
        <v>9579.2922854798471</v>
      </c>
      <c r="BX204" s="10">
        <f t="shared" ca="1" si="127"/>
        <v>5.1174114020682566</v>
      </c>
      <c r="BY204" s="10">
        <f t="shared" ca="1" si="128"/>
        <v>11.813725691966791</v>
      </c>
      <c r="BZ204" s="10">
        <f t="shared" ca="1" si="129"/>
        <v>106.15408005379547</v>
      </c>
      <c r="CA204" s="10">
        <f t="shared" ca="1" si="130"/>
        <v>79.526222523514008</v>
      </c>
      <c r="CB204" s="10">
        <v>0</v>
      </c>
      <c r="CC204" s="82">
        <f t="shared" ca="1" si="131"/>
        <v>-1.1022782309124914</v>
      </c>
      <c r="CD204" s="82">
        <f t="shared" ca="1" si="132"/>
        <v>2.0409415324288775</v>
      </c>
      <c r="CE204" s="82">
        <f t="shared" ca="1" si="133"/>
        <v>636.40723118354981</v>
      </c>
      <c r="CF204" s="82">
        <f t="shared" ca="1" si="134"/>
        <v>476.76983359484086</v>
      </c>
      <c r="CG204" s="82">
        <f t="shared" ca="1" si="143"/>
        <v>1114.1157280799071</v>
      </c>
      <c r="CH204" s="13">
        <f t="shared" ca="1" si="144"/>
        <v>139</v>
      </c>
      <c r="CI204" s="81">
        <f t="shared" ca="1" si="153"/>
        <v>0.11316086077207743</v>
      </c>
      <c r="CJ204" s="81">
        <f t="shared" ca="1" si="154"/>
        <v>0.13061784187537148</v>
      </c>
      <c r="CK204" s="81">
        <f t="shared" ca="1" si="155"/>
        <v>0.38998141060562952</v>
      </c>
      <c r="CL204" s="81">
        <f t="shared" ca="1" si="156"/>
        <v>0.17281436606442152</v>
      </c>
      <c r="CM204" s="89">
        <f t="shared" ca="1" si="145"/>
        <v>0.80657447931750004</v>
      </c>
    </row>
    <row r="205" spans="1:91" x14ac:dyDescent="0.3">
      <c r="A205">
        <v>140</v>
      </c>
      <c r="B205" s="3">
        <f t="shared" si="158"/>
        <v>0.57777777777777772</v>
      </c>
      <c r="C205" s="3">
        <f t="shared" si="146"/>
        <v>4.666666666666667</v>
      </c>
      <c r="D205" s="4">
        <f t="shared" ca="1" si="135"/>
        <v>205</v>
      </c>
      <c r="E205" s="58">
        <f>(0.5*(COS(B205*2*PI())+1)*('key variables'!$B$4-'key variables'!$B$6)+'key variables'!$B$6)/'key variables'!$B$4</f>
        <v>1</v>
      </c>
      <c r="F205" s="10">
        <f t="shared" ca="1" si="147"/>
        <v>11689224.101588843</v>
      </c>
      <c r="G205" s="10">
        <f t="shared" ca="1" si="148"/>
        <v>13492494.177056219</v>
      </c>
      <c r="H205" s="10">
        <f t="shared" ca="1" si="149"/>
        <v>40309515.805480413</v>
      </c>
      <c r="I205" s="10">
        <f t="shared" ca="1" si="150"/>
        <v>17912247.035400424</v>
      </c>
      <c r="J205" s="10">
        <f t="shared" ca="1" si="136"/>
        <v>83403481.119525895</v>
      </c>
      <c r="K205" s="82">
        <f t="shared" ca="1" si="113"/>
        <v>2250027.877987179</v>
      </c>
      <c r="L205" s="82">
        <f t="shared" ca="1" si="114"/>
        <v>2597134.5726727541</v>
      </c>
      <c r="M205" s="82">
        <f t="shared" ca="1" si="115"/>
        <v>7778986.3115357105</v>
      </c>
      <c r="N205" s="82">
        <f t="shared" ca="1" si="116"/>
        <v>3496615.8405122515</v>
      </c>
      <c r="O205" s="82">
        <f t="shared" ca="1" si="137"/>
        <v>16122764.602707895</v>
      </c>
      <c r="P205" s="10">
        <f ca="1">IF(IF($A205&gt;='key variables'!$B$26,K205*SUMPRODUCT(Z205:AC205,'control variables'!$O$3:$R$3)/J205+F$65*'key variables'!$B$25/scenario!J$65,K205*SUMPRODUCT(Z205:AC205,'control variables'!$O$7:$R$7)/J205+F$65*'key variables'!$B$25/scenario!J$65)&lt;'key variables'!$B$28,0,IF($A205&gt;='key variables'!$B$26,K205*SUMPRODUCT(Z205:AC205,'control variables'!$O$3:$R$3)/J205+F$65*'key variables'!$B$25/scenario!J$65,K205*SUMPRODUCT(Z205:AC205,'control variables'!$O$7:$R$7)/J205+F$65*'key variables'!$B$25/scenario!J$65))</f>
        <v>27.218300382577777</v>
      </c>
      <c r="Q205" s="10">
        <f ca="1">IF(IF($A205&gt;='key variables'!$B$26,L205*SUMPRODUCT(Z205:AC205,'control variables'!$O$4:$R$4)/J205+G$65*'key variables'!$B$25/scenario!J$65,L205*SUMPRODUCT(Z205:AC205,'control variables'!$O$7:$R$7)/J205+G$65*'key variables'!$B$25/scenario!J$65)&lt;'key variables'!$B$28,0,IF($A205&gt;='key variables'!$B$26,L205*SUMPRODUCT(Z205:AC205,'control variables'!$O$4:$R$4)/J205+G$65*'key variables'!$B$25/scenario!J$65,L205*SUMPRODUCT(Z205:AC205,'control variables'!$O$7:$R$7)/J205+G$65*'key variables'!$B$25/scenario!J$65))</f>
        <v>31.417205815343941</v>
      </c>
      <c r="R205" s="10">
        <f ca="1">IF(IF($A205&gt;='key variables'!$B$26,M205*SUMPRODUCT(Z205:AC205,'control variables'!$O$5:$R$5)/J205+H$65*'key variables'!$B$25/scenario!J$65,M205*SUMPRODUCT(Z205:AC205,'control variables'!$O$7:$R$7)/J205+H$65*'key variables'!$B$25/scenario!J$65)&lt;'key variables'!$B$28,0,IF($A205&gt;='key variables'!$B$26,M205*SUMPRODUCT(Z205:AC205,'control variables'!$O$5:$R$5)/J205+H$65*'key variables'!$B$25/scenario!J$65,M205*SUMPRODUCT(Z205:AC205,'control variables'!$O$7:$R$7)/J205+H$65*'key variables'!$B$25/scenario!J$65))</f>
        <v>94.101405662915155</v>
      </c>
      <c r="S205" s="10">
        <f ca="1">IF(IF($A205&gt;='key variables'!$B$26,N205*SUMPRODUCT(Z205:AC205,'control variables'!$O$6:$R$6)/J205+I$65*'key variables'!$B$25/scenario!J$65,N205*SUMPRODUCT(Z205:AC205,'control variables'!$O$7:$R$7)/J205+I$65*'key variables'!$B$25/scenario!J$65)&lt;'key variables'!$B$28,0,IF($A205&gt;='key variables'!$B$26,N205*SUMPRODUCT(Z205:AC205,'control variables'!$O$6:$R$6)/J205+I$65*'key variables'!$B$25/scenario!J$65,N205*SUMPRODUCT(Z205:AC205,'control variables'!$O$7:$R$7)/J205+I$65*'key variables'!$B$25/scenario!J$65))</f>
        <v>42.29811603698024</v>
      </c>
      <c r="T205" s="10">
        <f t="shared" ca="1" si="157"/>
        <v>195.03502789781712</v>
      </c>
      <c r="U205" s="82">
        <f ca="1">SUMPRODUCT(P175:P204,'control variables'!AD$7:AD$36)</f>
        <v>57.705382623648468</v>
      </c>
      <c r="V205" s="82">
        <f ca="1">SUMPRODUCT(Q175:Q204,'control variables'!AE$7:AE$36)</f>
        <v>66.607461048552054</v>
      </c>
      <c r="W205" s="82">
        <f ca="1">SUMPRODUCT(R175:R204,'control variables'!AF$7:AF$36)</f>
        <v>199.5039198949207</v>
      </c>
      <c r="X205" s="82">
        <f ca="1">SUMPRODUCT(S175:S204,'control variables'!AG$7:AG$36)</f>
        <v>89.676024434493613</v>
      </c>
      <c r="Y205" s="82">
        <f t="shared" ca="1" si="151"/>
        <v>413.49278800161488</v>
      </c>
      <c r="Z205" s="10">
        <f ca="1">IF($A205&gt;='key variables'!$B$26,SUMPRODUCT(P175:P204,'control variables'!V$7:V$36)*$E205,SUMPRODUCT(P175:P204,'control variables'!Z$7:Z$36)*$E205)</f>
        <v>140.80097663167723</v>
      </c>
      <c r="AA205" s="10">
        <f ca="1">IF($A205&gt;='key variables'!$B$26,SUMPRODUCT(Q175:Q204,'control variables'!W$7:W$36)*$E205,SUMPRODUCT(Q175:Q204,'control variables'!AA$7:AA$36)*$E205)</f>
        <v>162.52202377303252</v>
      </c>
      <c r="AB205" s="10">
        <f ca="1">IF($A205&gt;='key variables'!$B$26,SUMPRODUCT(R175:R204,'control variables'!X$7:X$36)*$E205,SUMPRODUCT(R175:R204,'control variables'!AB$7:AB$36)*$E205)</f>
        <v>486.78902185358561</v>
      </c>
      <c r="AC205" s="10">
        <f ca="1">IF($A205&gt;='key variables'!$B$26,SUMPRODUCT(S175:S204,'control variables'!Y$7:Y$36)*$E205,SUMPRODUCT(S175:S204,'control variables'!AC$7:AC$36)*$E205)</f>
        <v>218.80925568368627</v>
      </c>
      <c r="AD205" s="10">
        <f t="shared" ca="1" si="152"/>
        <v>1008.9212779419817</v>
      </c>
      <c r="AE205" s="82">
        <f ca="1">SUMPRODUCT(P175:P204,'control variables'!AL$7:AL$36)</f>
        <v>191.67995699074712</v>
      </c>
      <c r="AF205" s="82">
        <f ca="1">SUMPRODUCT(Q175:Q204,'control variables'!AM$7:AM$36)</f>
        <v>220.67148548311928</v>
      </c>
      <c r="AG205" s="82">
        <f ca="1">SUMPRODUCT(R175:R204,'control variables'!AN$7:AN$36)</f>
        <v>629.19240010450164</v>
      </c>
      <c r="AH205" s="82">
        <f ca="1">SUMPRODUCT(S175:S204,'control variables'!AO$7:AO$36)</f>
        <v>272.43406813942073</v>
      </c>
      <c r="AI205" s="82">
        <f t="shared" ca="1" si="117"/>
        <v>1313.977910717789</v>
      </c>
      <c r="AJ205" s="10">
        <f ca="1">SUMPRODUCT(P175:P204,'control variables'!AP$7:AP$36)</f>
        <v>0.1831730802736096</v>
      </c>
      <c r="AK205" s="10">
        <f ca="1">SUMPRODUCT(Q175:Q204,'control variables'!AQ$7:AQ$36)</f>
        <v>0.5285769392190004</v>
      </c>
      <c r="AL205" s="10">
        <f ca="1">SUMPRODUCT(R175:R204,'control variables'!AR$7:AR$36)</f>
        <v>18.998443059713441</v>
      </c>
      <c r="AM205" s="10">
        <f ca="1">SUMPRODUCT(S175:S204,'control variables'!AS$7:AS$36)</f>
        <v>14.232843519545403</v>
      </c>
      <c r="AN205" s="10">
        <f t="shared" ca="1" si="138"/>
        <v>33.943036598751455</v>
      </c>
      <c r="AO205" s="82">
        <f ca="1">SUMPRODUCT(P175:P204,'control variables'!AX$7:AX$36)</f>
        <v>0.24908151136613541</v>
      </c>
      <c r="AP205" s="82">
        <f ca="1">SUMPRODUCT(Q175:Q204,'control variables'!AY$7:AY$36)</f>
        <v>0.57501350175383004</v>
      </c>
      <c r="AQ205" s="82">
        <f ca="1">SUMPRODUCT(R175:R204,'control variables'!AZ$7:AZ$36)</f>
        <v>5.166873760978806</v>
      </c>
      <c r="AR205" s="82">
        <f ca="1">SUMPRODUCT(S175:S204,'control variables'!BA$7:BA$36)</f>
        <v>3.8708069652927444</v>
      </c>
      <c r="AS205" s="82">
        <f t="shared" ca="1" si="139"/>
        <v>9.8617757393915149</v>
      </c>
      <c r="AT205" s="10">
        <f ca="1">SUMPRODUCT(P175:P204,'control variables'!AT$7:AT$36)</f>
        <v>-0.21963430811863638</v>
      </c>
      <c r="AU205" s="10">
        <f ca="1">SUMPRODUCT(Q175:Q204,'control variables'!AU$7:AU$36)</f>
        <v>0.23825490629605808</v>
      </c>
      <c r="AV205" s="10">
        <f ca="1">SUMPRODUCT(R175:R204,'control variables'!AV$7:AV$36)</f>
        <v>102.59447193921159</v>
      </c>
      <c r="AW205" s="10">
        <f ca="1">SUMPRODUCT(S175:S204,'control variables'!AW$7:AW$36)</f>
        <v>76.859512144844956</v>
      </c>
      <c r="AX205" s="10">
        <f t="shared" ca="1" si="118"/>
        <v>179.47260468223396</v>
      </c>
      <c r="AY205" s="82">
        <f ca="1">SUMPRODUCT(P175:P204,'control variables'!BB$7:BB$36)</f>
        <v>0.79635568708527382</v>
      </c>
      <c r="AZ205" s="82">
        <f ca="1">SUMPRODUCT(Q175:Q204,'control variables'!BC$7:BC$36)</f>
        <v>2.0307055819488293</v>
      </c>
      <c r="BA205" s="82">
        <f ca="1">SUMPRODUCT(R175:R204,'control variables'!BD$7:BD$36)</f>
        <v>14.215563272079359</v>
      </c>
      <c r="BB205" s="82">
        <f ca="1">SUMPRODUCT(S175:S204,'control variables'!BE$7:BE$36)</f>
        <v>2.0201330189418569</v>
      </c>
      <c r="BC205" s="82">
        <f t="shared" ca="1" si="140"/>
        <v>19.062757560055317</v>
      </c>
      <c r="BD205" s="10">
        <f ca="1">SUMPRODUCT(P175:P204,'control variables'!BF$7:BF$36)</f>
        <v>0.16659067334209088</v>
      </c>
      <c r="BE205" s="10">
        <f ca="1">SUMPRODUCT(Q175:Q204,'control variables'!BG$7:BG$36)</f>
        <v>0.19229023846967799</v>
      </c>
      <c r="BF205" s="10">
        <f ca="1">SUMPRODUCT(R175:R204,'control variables'!BH$7:BH$36)</f>
        <v>5.7595133830827434</v>
      </c>
      <c r="BG205" s="10">
        <f ca="1">SUMPRODUCT(S175:S204,'control variables'!BI$7:BI$36)</f>
        <v>12.944363778520183</v>
      </c>
      <c r="BH205" s="10">
        <f t="shared" ca="1" si="141"/>
        <v>19.062758073414695</v>
      </c>
      <c r="BI205" s="82">
        <f t="shared" ca="1" si="119"/>
        <v>192.25667836971377</v>
      </c>
      <c r="BJ205" s="82">
        <f t="shared" ca="1" si="120"/>
        <v>222.94044597136417</v>
      </c>
      <c r="BK205" s="82">
        <f t="shared" ca="1" si="121"/>
        <v>746.00243531579258</v>
      </c>
      <c r="BL205" s="82">
        <f t="shared" ca="1" si="122"/>
        <v>351.31371330320752</v>
      </c>
      <c r="BM205" s="82">
        <f t="shared" ca="1" si="112"/>
        <v>1512.513272960078</v>
      </c>
      <c r="BN205" s="10">
        <f ca="1">BN204+BI205-INDIRECT(ADDRESS(MAX($D205-'key variables'!$B$9*30,34),scenario!BI$4),TRUE)</f>
        <v>9438204.4782974869</v>
      </c>
      <c r="BO205" s="10">
        <f ca="1">BO204+BJ205-INDIRECT(ADDRESS(MAX($D205-'key variables'!$B$9*30,34),scenario!BJ$4),TRUE)</f>
        <v>10894208.542625638</v>
      </c>
      <c r="BP205" s="10">
        <f ca="1">BP204+BK205-INDIRECT(ADDRESS(MAX($D205-'key variables'!$B$9*30,34),scenario!BK$4),TRUE)</f>
        <v>32526561.857738521</v>
      </c>
      <c r="BQ205" s="10">
        <f ca="1">BQ204+BL205-INDIRECT(ADDRESS(MAX($D205-'key variables'!$B$9*30,34),scenario!BL$4),TRUE)</f>
        <v>14413674.859143838</v>
      </c>
      <c r="BR205" s="10">
        <f t="shared" ca="1" si="111"/>
        <v>67272649.737805486</v>
      </c>
      <c r="BS205" s="82">
        <f t="shared" ca="1" si="123"/>
        <v>1018.7970138861506</v>
      </c>
      <c r="BT205" s="82">
        <f t="shared" ca="1" si="124"/>
        <v>1182.2866734038359</v>
      </c>
      <c r="BU205" s="82">
        <f t="shared" ca="1" si="125"/>
        <v>4055.9780984614945</v>
      </c>
      <c r="BV205" s="82">
        <f t="shared" ca="1" si="126"/>
        <v>1985.6894965926915</v>
      </c>
      <c r="BW205" s="82">
        <f t="shared" ca="1" si="142"/>
        <v>8242.7512823441721</v>
      </c>
      <c r="BX205" s="10">
        <f t="shared" ca="1" si="127"/>
        <v>4.4035465530070272</v>
      </c>
      <c r="BY205" s="10">
        <f t="shared" ca="1" si="128"/>
        <v>10.165743373302114</v>
      </c>
      <c r="BZ205" s="10">
        <f t="shared" ca="1" si="129"/>
        <v>91.345877159612158</v>
      </c>
      <c r="CA205" s="10">
        <f t="shared" ca="1" si="130"/>
        <v>68.432532691344704</v>
      </c>
      <c r="CB205" s="10">
        <v>0</v>
      </c>
      <c r="CC205" s="82">
        <f t="shared" ca="1" si="131"/>
        <v>-0.94855235388638082</v>
      </c>
      <c r="CD205" s="82">
        <f t="shared" ca="1" si="132"/>
        <v>1.7562500635979899</v>
      </c>
      <c r="CE205" s="82">
        <f t="shared" ca="1" si="133"/>
        <v>547.64432854307279</v>
      </c>
      <c r="CF205" s="82">
        <f t="shared" ca="1" si="134"/>
        <v>410.27235800424853</v>
      </c>
      <c r="CG205" s="82">
        <f t="shared" ca="1" si="143"/>
        <v>958.72438425703297</v>
      </c>
      <c r="CH205" s="13">
        <f t="shared" ca="1" si="144"/>
        <v>140</v>
      </c>
      <c r="CI205" s="81">
        <f t="shared" ca="1" si="153"/>
        <v>0.11316319596746273</v>
      </c>
      <c r="CJ205" s="81">
        <f t="shared" ca="1" si="154"/>
        <v>0.13062054960287689</v>
      </c>
      <c r="CK205" s="81">
        <f t="shared" ca="1" si="155"/>
        <v>0.38999045868510646</v>
      </c>
      <c r="CL205" s="81">
        <f t="shared" ca="1" si="156"/>
        <v>0.17281862418293473</v>
      </c>
      <c r="CM205" s="89">
        <f t="shared" ca="1" si="145"/>
        <v>0.80659282843838076</v>
      </c>
    </row>
    <row r="206" spans="1:91" x14ac:dyDescent="0.3">
      <c r="A206">
        <v>141</v>
      </c>
      <c r="B206" s="3">
        <f t="shared" si="158"/>
        <v>0.5805555555555556</v>
      </c>
      <c r="C206" s="3">
        <f t="shared" si="146"/>
        <v>4.7</v>
      </c>
      <c r="D206" s="4">
        <f t="shared" ca="1" si="135"/>
        <v>206</v>
      </c>
      <c r="E206" s="58">
        <f>(0.5*(COS(B206*2*PI())+1)*('key variables'!$B$4-'key variables'!$B$6)+'key variables'!$B$6)/'key variables'!$B$4</f>
        <v>1</v>
      </c>
      <c r="F206" s="10">
        <f t="shared" ca="1" si="147"/>
        <v>11689223.93499817</v>
      </c>
      <c r="G206" s="10">
        <f t="shared" ca="1" si="148"/>
        <v>13492493.98476598</v>
      </c>
      <c r="H206" s="10">
        <f t="shared" ca="1" si="149"/>
        <v>40309510.045967028</v>
      </c>
      <c r="I206" s="10">
        <f t="shared" ca="1" si="150"/>
        <v>17912234.091036644</v>
      </c>
      <c r="J206" s="10">
        <f t="shared" ca="1" si="136"/>
        <v>83403462.056767821</v>
      </c>
      <c r="K206" s="82">
        <f t="shared" ca="1" si="113"/>
        <v>2250000.6596867964</v>
      </c>
      <c r="L206" s="82">
        <f t="shared" ca="1" si="114"/>
        <v>2597103.1554669389</v>
      </c>
      <c r="M206" s="82">
        <f t="shared" ca="1" si="115"/>
        <v>7778892.2101300452</v>
      </c>
      <c r="N206" s="82">
        <f t="shared" ca="1" si="116"/>
        <v>3496573.5423962129</v>
      </c>
      <c r="O206" s="82">
        <f t="shared" ca="1" si="137"/>
        <v>16122569.567679994</v>
      </c>
      <c r="P206" s="10">
        <f ca="1">IF(IF($A206&gt;='key variables'!$B$26,K206*SUMPRODUCT(Z206:AC206,'control variables'!$O$3:$R$3)/J206+F$65*'key variables'!$B$25/scenario!J$65,K206*SUMPRODUCT(Z206:AC206,'control variables'!$O$7:$R$7)/J206+F$65*'key variables'!$B$25/scenario!J$65)&lt;'key variables'!$B$28,0,IF($A206&gt;='key variables'!$B$26,K206*SUMPRODUCT(Z206:AC206,'control variables'!$O$3:$R$3)/J206+F$65*'key variables'!$B$25/scenario!J$65,K206*SUMPRODUCT(Z206:AC206,'control variables'!$O$7:$R$7)/J206+F$65*'key variables'!$B$25/scenario!J$65))</f>
        <v>23.420089420686754</v>
      </c>
      <c r="Q206" s="10">
        <f ca="1">IF(IF($A206&gt;='key variables'!$B$26,L206*SUMPRODUCT(Z206:AC206,'control variables'!$O$4:$R$4)/J206+G$65*'key variables'!$B$25/scenario!J$65,L206*SUMPRODUCT(Z206:AC206,'control variables'!$O$7:$R$7)/J206+G$65*'key variables'!$B$25/scenario!J$65)&lt;'key variables'!$B$28,0,IF($A206&gt;='key variables'!$B$26,L206*SUMPRODUCT(Z206:AC206,'control variables'!$O$4:$R$4)/J206+G$65*'key variables'!$B$25/scenario!J$65,L206*SUMPRODUCT(Z206:AC206,'control variables'!$O$7:$R$7)/J206+G$65*'key variables'!$B$25/scenario!J$65))</f>
        <v>27.033053467748886</v>
      </c>
      <c r="R206" s="10">
        <f ca="1">IF(IF($A206&gt;='key variables'!$B$26,M206*SUMPRODUCT(Z206:AC206,'control variables'!$O$5:$R$5)/J206+H$65*'key variables'!$B$25/scenario!J$65,M206*SUMPRODUCT(Z206:AC206,'control variables'!$O$7:$R$7)/J206+H$65*'key variables'!$B$25/scenario!J$65)&lt;'key variables'!$B$28,0,IF($A206&gt;='key variables'!$B$26,M206*SUMPRODUCT(Z206:AC206,'control variables'!$O$5:$R$5)/J206+H$65*'key variables'!$B$25/scenario!J$65,M206*SUMPRODUCT(Z206:AC206,'control variables'!$O$7:$R$7)/J206+H$65*'key variables'!$B$25/scenario!J$65))</f>
        <v>80.969910106821629</v>
      </c>
      <c r="S206" s="10">
        <f ca="1">IF(IF($A206&gt;='key variables'!$B$26,N206*SUMPRODUCT(Z206:AC206,'control variables'!$O$6:$R$6)/J206+I$65*'key variables'!$B$25/scenario!J$65,N206*SUMPRODUCT(Z206:AC206,'control variables'!$O$7:$R$7)/J206+I$65*'key variables'!$B$25/scenario!J$65)&lt;'key variables'!$B$28,0,IF($A206&gt;='key variables'!$B$26,N206*SUMPRODUCT(Z206:AC206,'control variables'!$O$6:$R$6)/J206+I$65*'key variables'!$B$25/scenario!J$65,N206*SUMPRODUCT(Z206:AC206,'control variables'!$O$7:$R$7)/J206+I$65*'key variables'!$B$25/scenario!J$65))</f>
        <v>36.395573786332122</v>
      </c>
      <c r="T206" s="10">
        <f t="shared" ca="1" si="157"/>
        <v>167.81862678158939</v>
      </c>
      <c r="U206" s="82">
        <f ca="1">SUMPRODUCT(P176:P205,'control variables'!AD$7:AD$36)</f>
        <v>49.653108483521002</v>
      </c>
      <c r="V206" s="82">
        <f ca="1">SUMPRODUCT(Q176:Q205,'control variables'!AE$7:AE$36)</f>
        <v>57.312980850079121</v>
      </c>
      <c r="W206" s="82">
        <f ca="1">SUMPRODUCT(R176:R205,'control variables'!AF$7:AF$36)</f>
        <v>171.66491802049958</v>
      </c>
      <c r="X206" s="82">
        <f ca="1">SUMPRODUCT(S176:S205,'control variables'!AG$7:AG$36)</f>
        <v>77.162530896935962</v>
      </c>
      <c r="Y206" s="82">
        <f t="shared" ca="1" si="151"/>
        <v>355.79353825103567</v>
      </c>
      <c r="Z206" s="10">
        <f ca="1">IF($A206&gt;='key variables'!$B$26,SUMPRODUCT(P176:P205,'control variables'!V$7:V$36)*$E206,SUMPRODUCT(P176:P205,'control variables'!Z$7:Z$36)*$E206)</f>
        <v>121.15417031786657</v>
      </c>
      <c r="AA206" s="10">
        <f ca="1">IF($A206&gt;='key variables'!$B$26,SUMPRODUCT(Q176:Q205,'control variables'!W$7:W$36)*$E206,SUMPRODUCT(Q176:Q205,'control variables'!AA$7:AA$36)*$E206)</f>
        <v>139.84434923424001</v>
      </c>
      <c r="AB206" s="10">
        <f ca="1">IF($A206&gt;='key variables'!$B$26,SUMPRODUCT(R176:R205,'control variables'!X$7:X$36)*$E206,SUMPRODUCT(R176:R205,'control variables'!AB$7:AB$36)*$E206)</f>
        <v>418.86442461826306</v>
      </c>
      <c r="AC206" s="10">
        <f ca="1">IF($A206&gt;='key variables'!$B$26,SUMPRODUCT(S176:S205,'control variables'!Y$7:Y$36)*$E206,SUMPRODUCT(S176:S205,'control variables'!AC$7:AC$36)*$E206)</f>
        <v>188.27748545788728</v>
      </c>
      <c r="AD206" s="10">
        <f t="shared" ca="1" si="152"/>
        <v>868.14042962825692</v>
      </c>
      <c r="AE206" s="82">
        <f ca="1">SUMPRODUCT(P176:P205,'control variables'!AL$7:AL$36)</f>
        <v>164.93702528081863</v>
      </c>
      <c r="AF206" s="82">
        <f ca="1">SUMPRODUCT(Q176:Q205,'control variables'!AM$7:AM$36)</f>
        <v>189.88369442112321</v>
      </c>
      <c r="AG206" s="82">
        <f ca="1">SUMPRODUCT(R176:R205,'control variables'!AN$7:AN$36)</f>
        <v>541.40831640287126</v>
      </c>
      <c r="AH206" s="82">
        <f ca="1">SUMPRODUCT(S176:S205,'control variables'!AO$7:AO$36)</f>
        <v>234.42443064736821</v>
      </c>
      <c r="AI206" s="82">
        <f t="shared" ca="1" si="117"/>
        <v>1130.6534667521812</v>
      </c>
      <c r="AJ206" s="10">
        <f ca="1">SUMPRODUCT(P176:P205,'control variables'!AP$7:AP$36)</f>
        <v>0.15761436077608015</v>
      </c>
      <c r="AK206" s="10">
        <f ca="1">SUMPRODUCT(Q176:Q205,'control variables'!AQ$7:AQ$36)</f>
        <v>0.45482292633576832</v>
      </c>
      <c r="AL206" s="10">
        <f ca="1">SUMPRODUCT(R176:R205,'control variables'!AR$7:AR$36)</f>
        <v>16.34753018360913</v>
      </c>
      <c r="AM206" s="10">
        <f ca="1">SUMPRODUCT(S176:S205,'control variables'!AS$7:AS$36)</f>
        <v>12.246889826868976</v>
      </c>
      <c r="AN206" s="10">
        <f t="shared" ca="1" si="138"/>
        <v>29.206857297589956</v>
      </c>
      <c r="AO206" s="82">
        <f ca="1">SUMPRODUCT(P176:P205,'control variables'!AX$7:AX$36)</f>
        <v>0.21432709139646175</v>
      </c>
      <c r="AP206" s="82">
        <f ca="1">SUMPRODUCT(Q176:Q205,'control variables'!AY$7:AY$36)</f>
        <v>0.4947816908154033</v>
      </c>
      <c r="AQ206" s="82">
        <f ca="1">SUMPRODUCT(R176:R205,'control variables'!AZ$7:AZ$36)</f>
        <v>4.4459382743003717</v>
      </c>
      <c r="AR206" s="82">
        <f ca="1">SUMPRODUCT(S176:S205,'control variables'!BA$7:BA$36)</f>
        <v>3.3307120776574495</v>
      </c>
      <c r="AS206" s="82">
        <f t="shared" ca="1" si="139"/>
        <v>8.4857591341696867</v>
      </c>
      <c r="AT206" s="10">
        <f ca="1">SUMPRODUCT(P176:P205,'control variables'!AT$7:AT$36)</f>
        <v>-0.1890114538408196</v>
      </c>
      <c r="AU206" s="10">
        <f ca="1">SUMPRODUCT(Q176:Q205,'control variables'!AU$7:AU$36)</f>
        <v>0.20503584621853099</v>
      </c>
      <c r="AV206" s="10">
        <f ca="1">SUMPRODUCT(R176:R205,'control variables'!AV$7:AV$36)</f>
        <v>88.290078464367852</v>
      </c>
      <c r="AW206" s="10">
        <f ca="1">SUMPRODUCT(S176:S205,'control variables'!AW$7:AW$36)</f>
        <v>66.143255379511515</v>
      </c>
      <c r="AX206" s="10">
        <f t="shared" ca="1" si="118"/>
        <v>154.44935823625707</v>
      </c>
      <c r="AY206" s="82">
        <f ca="1">SUMPRODUCT(P176:P205,'control variables'!BB$7:BB$36)</f>
        <v>0.68528665543475886</v>
      </c>
      <c r="AZ206" s="82">
        <f ca="1">SUMPRODUCT(Q176:Q205,'control variables'!BC$7:BC$36)</f>
        <v>1.7474797493062848</v>
      </c>
      <c r="BA206" s="82">
        <f ca="1">SUMPRODUCT(R176:R205,'control variables'!BD$7:BD$36)</f>
        <v>12.232895385603383</v>
      </c>
      <c r="BB206" s="82">
        <f ca="1">SUMPRODUCT(S176:S205,'control variables'!BE$7:BE$36)</f>
        <v>1.7383817589736752</v>
      </c>
      <c r="BC206" s="82">
        <f t="shared" ca="1" si="140"/>
        <v>16.4040435493181</v>
      </c>
      <c r="BD206" s="10">
        <f ca="1">SUMPRODUCT(P176:P205,'control variables'!BF$7:BF$36)</f>
        <v>0.14335599935133178</v>
      </c>
      <c r="BE206" s="10">
        <f ca="1">SUMPRODUCT(Q176:Q205,'control variables'!BG$7:BG$36)</f>
        <v>0.16547120404946319</v>
      </c>
      <c r="BF206" s="10">
        <f ca="1">SUMPRODUCT(R176:R205,'control variables'!BH$7:BH$36)</f>
        <v>4.9562246207728391</v>
      </c>
      <c r="BG206" s="10">
        <f ca="1">SUMPRODUCT(S176:S205,'control variables'!BI$7:BI$36)</f>
        <v>11.138992166904774</v>
      </c>
      <c r="BH206" s="10">
        <f t="shared" ca="1" si="141"/>
        <v>16.40404399107841</v>
      </c>
      <c r="BI206" s="82">
        <f t="shared" ca="1" si="119"/>
        <v>165.43330048241259</v>
      </c>
      <c r="BJ206" s="82">
        <f t="shared" ca="1" si="120"/>
        <v>191.83621001664801</v>
      </c>
      <c r="BK206" s="82">
        <f t="shared" ca="1" si="121"/>
        <v>641.93129025284247</v>
      </c>
      <c r="BL206" s="82">
        <f t="shared" ca="1" si="122"/>
        <v>302.30606778585343</v>
      </c>
      <c r="BM206" s="82">
        <f t="shared" ca="1" si="112"/>
        <v>1301.5068685377564</v>
      </c>
      <c r="BN206" s="10">
        <f ca="1">BN205+BI206-INDIRECT(ADDRESS(MAX($D206-'key variables'!$B$9*30,34),scenario!BI$4),TRUE)</f>
        <v>9438369.911597969</v>
      </c>
      <c r="BO206" s="10">
        <f ca="1">BO205+BJ206-INDIRECT(ADDRESS(MAX($D206-'key variables'!$B$9*30,34),scenario!BJ$4),TRUE)</f>
        <v>10894400.378835654</v>
      </c>
      <c r="BP206" s="10">
        <f ca="1">BP205+BK206-INDIRECT(ADDRESS(MAX($D206-'key variables'!$B$9*30,34),scenario!BK$4),TRUE)</f>
        <v>32527203.789028775</v>
      </c>
      <c r="BQ206" s="10">
        <f ca="1">BQ205+BL206-INDIRECT(ADDRESS(MAX($D206-'key variables'!$B$9*30,34),scenario!BL$4),TRUE)</f>
        <v>14413977.165211624</v>
      </c>
      <c r="BR206" s="10">
        <f t="shared" ca="1" si="111"/>
        <v>67273951.244674027</v>
      </c>
      <c r="BS206" s="82">
        <f t="shared" ca="1" si="123"/>
        <v>876.64044682507335</v>
      </c>
      <c r="BT206" s="82">
        <f t="shared" ca="1" si="124"/>
        <v>1017.3180456508874</v>
      </c>
      <c r="BU206" s="82">
        <f t="shared" ca="1" si="125"/>
        <v>3490.0604936947007</v>
      </c>
      <c r="BV206" s="82">
        <f t="shared" ca="1" si="126"/>
        <v>1708.6400104262655</v>
      </c>
      <c r="BW206" s="82">
        <f t="shared" ca="1" si="142"/>
        <v>7092.658996596927</v>
      </c>
      <c r="BX206" s="10">
        <f t="shared" ca="1" si="127"/>
        <v>3.7892309896173986</v>
      </c>
      <c r="BY206" s="10">
        <f t="shared" ca="1" si="128"/>
        <v>8.7475741107617679</v>
      </c>
      <c r="BZ206" s="10">
        <f t="shared" ca="1" si="129"/>
        <v>78.602695427536304</v>
      </c>
      <c r="CA206" s="10">
        <f t="shared" ca="1" si="130"/>
        <v>58.885870843123712</v>
      </c>
      <c r="CB206" s="10">
        <v>0</v>
      </c>
      <c r="CC206" s="82">
        <f t="shared" ca="1" si="131"/>
        <v>-0.8162536306659427</v>
      </c>
      <c r="CD206" s="82">
        <f t="shared" ca="1" si="132"/>
        <v>1.5112554528998241</v>
      </c>
      <c r="CE206" s="82">
        <f t="shared" ca="1" si="133"/>
        <v>471.25584198801369</v>
      </c>
      <c r="CF206" s="82">
        <f t="shared" ca="1" si="134"/>
        <v>353.04528037394857</v>
      </c>
      <c r="CG206" s="82">
        <f t="shared" ca="1" si="143"/>
        <v>824.99612418419611</v>
      </c>
      <c r="CH206" s="13">
        <f t="shared" ca="1" si="144"/>
        <v>141</v>
      </c>
      <c r="CI206" s="81">
        <f t="shared" ca="1" si="153"/>
        <v>0.11316520536250434</v>
      </c>
      <c r="CJ206" s="81">
        <f t="shared" ca="1" si="154"/>
        <v>0.13062287955649224</v>
      </c>
      <c r="CK206" s="81">
        <f t="shared" ca="1" si="155"/>
        <v>0.38999824451998677</v>
      </c>
      <c r="CL206" s="81">
        <f t="shared" ca="1" si="156"/>
        <v>0.17282228830502119</v>
      </c>
      <c r="CM206" s="89">
        <f t="shared" ca="1" si="145"/>
        <v>0.80660861774400461</v>
      </c>
    </row>
    <row r="207" spans="1:91" x14ac:dyDescent="0.3">
      <c r="A207">
        <v>142</v>
      </c>
      <c r="B207" s="3">
        <f t="shared" si="158"/>
        <v>0.58333333333333337</v>
      </c>
      <c r="C207" s="3">
        <f t="shared" si="146"/>
        <v>4.7333333333333334</v>
      </c>
      <c r="D207" s="4">
        <f t="shared" ca="1" si="135"/>
        <v>207</v>
      </c>
      <c r="E207" s="58">
        <f>(0.5*(COS(B207*2*PI())+1)*('key variables'!$B$4-'key variables'!$B$6)+'key variables'!$B$6)/'key variables'!$B$4</f>
        <v>1</v>
      </c>
      <c r="F207" s="10">
        <f t="shared" ca="1" si="147"/>
        <v>11689223.79164217</v>
      </c>
      <c r="G207" s="10">
        <f t="shared" ca="1" si="148"/>
        <v>13492493.819294777</v>
      </c>
      <c r="H207" s="10">
        <f t="shared" ca="1" si="149"/>
        <v>40309505.089742407</v>
      </c>
      <c r="I207" s="10">
        <f t="shared" ca="1" si="150"/>
        <v>17912222.952044476</v>
      </c>
      <c r="J207" s="10">
        <f t="shared" ca="1" si="136"/>
        <v>83403445.652723834</v>
      </c>
      <c r="K207" s="82">
        <f t="shared" ca="1" si="113"/>
        <v>2249977.2395973764</v>
      </c>
      <c r="L207" s="82">
        <f t="shared" ca="1" si="114"/>
        <v>2597076.1224134718</v>
      </c>
      <c r="M207" s="82">
        <f t="shared" ca="1" si="115"/>
        <v>7778811.2402199376</v>
      </c>
      <c r="N207" s="82">
        <f t="shared" ca="1" si="116"/>
        <v>3496537.146822426</v>
      </c>
      <c r="O207" s="82">
        <f t="shared" ca="1" si="137"/>
        <v>16122401.749053212</v>
      </c>
      <c r="P207" s="10">
        <f ca="1">IF(IF($A207&gt;='key variables'!$B$26,K207*SUMPRODUCT(Z207:AC207,'control variables'!$O$3:$R$3)/J207+F$65*'key variables'!$B$25/scenario!J$65,K207*SUMPRODUCT(Z207:AC207,'control variables'!$O$7:$R$7)/J207+F$65*'key variables'!$B$25/scenario!J$65)&lt;'key variables'!$B$28,0,IF($A207&gt;='key variables'!$B$26,K207*SUMPRODUCT(Z207:AC207,'control variables'!$O$3:$R$3)/J207+F$65*'key variables'!$B$25/scenario!J$65,K207*SUMPRODUCT(Z207:AC207,'control variables'!$O$7:$R$7)/J207+F$65*'key variables'!$B$25/scenario!J$65))</f>
        <v>20.151889574812632</v>
      </c>
      <c r="Q207" s="10">
        <f ca="1">IF(IF($A207&gt;='key variables'!$B$26,L207*SUMPRODUCT(Z207:AC207,'control variables'!$O$4:$R$4)/J207+G$65*'key variables'!$B$25/scenario!J$65,L207*SUMPRODUCT(Z207:AC207,'control variables'!$O$7:$R$7)/J207+G$65*'key variables'!$B$25/scenario!J$65)&lt;'key variables'!$B$28,0,IF($A207&gt;='key variables'!$B$26,L207*SUMPRODUCT(Z207:AC207,'control variables'!$O$4:$R$4)/J207+G$65*'key variables'!$B$25/scenario!J$65,L207*SUMPRODUCT(Z207:AC207,'control variables'!$O$7:$R$7)/J207+G$65*'key variables'!$B$25/scenario!J$65))</f>
        <v>23.260675848269539</v>
      </c>
      <c r="R207" s="10">
        <f ca="1">IF(IF($A207&gt;='key variables'!$B$26,M207*SUMPRODUCT(Z207:AC207,'control variables'!$O$5:$R$5)/J207+H$65*'key variables'!$B$25/scenario!J$65,M207*SUMPRODUCT(Z207:AC207,'control variables'!$O$7:$R$7)/J207+H$65*'key variables'!$B$25/scenario!J$65)&lt;'key variables'!$B$28,0,IF($A207&gt;='key variables'!$B$26,M207*SUMPRODUCT(Z207:AC207,'control variables'!$O$5:$R$5)/J207+H$65*'key variables'!$B$25/scenario!J$65,M207*SUMPRODUCT(Z207:AC207,'control variables'!$O$7:$R$7)/J207+H$65*'key variables'!$B$25/scenario!J$65))</f>
        <v>69.670813720886613</v>
      </c>
      <c r="S207" s="10">
        <f ca="1">IF(IF($A207&gt;='key variables'!$B$26,N207*SUMPRODUCT(Z207:AC207,'control variables'!$O$6:$R$6)/J207+I$65*'key variables'!$B$25/scenario!J$65,N207*SUMPRODUCT(Z207:AC207,'control variables'!$O$7:$R$7)/J207+I$65*'key variables'!$B$25/scenario!J$65)&lt;'key variables'!$B$28,0,IF($A207&gt;='key variables'!$B$26,N207*SUMPRODUCT(Z207:AC207,'control variables'!$O$6:$R$6)/J207+I$65*'key variables'!$B$25/scenario!J$65,N207*SUMPRODUCT(Z207:AC207,'control variables'!$O$7:$R$7)/J207+I$65*'key variables'!$B$25/scenario!J$65))</f>
        <v>31.316685892166973</v>
      </c>
      <c r="T207" s="10">
        <f t="shared" ca="1" si="157"/>
        <v>144.40006503613574</v>
      </c>
      <c r="U207" s="82">
        <f ca="1">SUMPRODUCT(P177:P206,'control variables'!AD$7:AD$36)</f>
        <v>42.724390902508645</v>
      </c>
      <c r="V207" s="82">
        <f ca="1">SUMPRODUCT(Q177:Q206,'control variables'!AE$7:AE$36)</f>
        <v>49.315385731377518</v>
      </c>
      <c r="W207" s="82">
        <f ca="1">SUMPRODUCT(R177:R206,'control variables'!AF$7:AF$36)</f>
        <v>147.71037072510865</v>
      </c>
      <c r="X207" s="82">
        <f ca="1">SUMPRODUCT(S177:S206,'control variables'!AG$7:AG$36)</f>
        <v>66.39508046433221</v>
      </c>
      <c r="Y207" s="82">
        <f t="shared" ca="1" si="151"/>
        <v>306.14522782332699</v>
      </c>
      <c r="Z207" s="10">
        <f ca="1">IF($A207&gt;='key variables'!$B$26,SUMPRODUCT(P177:P206,'control variables'!V$7:V$36)*$E207,SUMPRODUCT(P177:P206,'control variables'!Z$7:Z$36)*$E207)</f>
        <v>104.24855137053487</v>
      </c>
      <c r="AA207" s="10">
        <f ca="1">IF($A207&gt;='key variables'!$B$26,SUMPRODUCT(Q177:Q206,'control variables'!W$7:W$36)*$E207,SUMPRODUCT(Q177:Q206,'control variables'!AA$7:AA$36)*$E207)</f>
        <v>120.33073881629963</v>
      </c>
      <c r="AB207" s="10">
        <f ca="1">IF($A207&gt;='key variables'!$B$26,SUMPRODUCT(R177:R206,'control variables'!X$7:X$36)*$E207,SUMPRODUCT(R177:R206,'control variables'!AB$7:AB$36)*$E207)</f>
        <v>360.41689173836971</v>
      </c>
      <c r="AC207" s="10">
        <f ca="1">IF($A207&gt;='key variables'!$B$26,SUMPRODUCT(S177:S206,'control variables'!Y$7:Y$36)*$E207,SUMPRODUCT(S177:S206,'control variables'!AC$7:AC$36)*$E207)</f>
        <v>162.00560874772631</v>
      </c>
      <c r="AD207" s="10">
        <f t="shared" ca="1" si="152"/>
        <v>747.0017906729305</v>
      </c>
      <c r="AE207" s="82">
        <f ca="1">SUMPRODUCT(P177:P206,'control variables'!AL$7:AL$36)</f>
        <v>141.92449372063939</v>
      </c>
      <c r="AF207" s="82">
        <f ca="1">SUMPRODUCT(Q177:Q206,'control variables'!AM$7:AM$36)</f>
        <v>163.39052526647316</v>
      </c>
      <c r="AG207" s="82">
        <f ca="1">SUMPRODUCT(R177:R206,'control variables'!AN$7:AN$36)</f>
        <v>465.86932843487665</v>
      </c>
      <c r="AH207" s="82">
        <f ca="1">SUMPRODUCT(S177:S206,'control variables'!AO$7:AO$36)</f>
        <v>201.71679814602592</v>
      </c>
      <c r="AI207" s="82">
        <f t="shared" ca="1" si="117"/>
        <v>972.90114556801518</v>
      </c>
      <c r="AJ207" s="10">
        <f ca="1">SUMPRODUCT(P177:P206,'control variables'!AP$7:AP$36)</f>
        <v>0.13562154265257637</v>
      </c>
      <c r="AK207" s="10">
        <f ca="1">SUMPRODUCT(Q177:Q206,'control variables'!AQ$7:AQ$36)</f>
        <v>0.39135892566952729</v>
      </c>
      <c r="AL207" s="10">
        <f ca="1">SUMPRODUCT(R177:R206,'control variables'!AR$7:AR$36)</f>
        <v>14.066467364673617</v>
      </c>
      <c r="AM207" s="10">
        <f ca="1">SUMPRODUCT(S177:S206,'control variables'!AS$7:AS$36)</f>
        <v>10.538012417382351</v>
      </c>
      <c r="AN207" s="10">
        <f t="shared" ca="1" si="138"/>
        <v>25.131460250378069</v>
      </c>
      <c r="AO207" s="82">
        <f ca="1">SUMPRODUCT(P177:P206,'control variables'!AX$7:AX$36)</f>
        <v>0.18442135414762026</v>
      </c>
      <c r="AP207" s="82">
        <f ca="1">SUMPRODUCT(Q177:Q206,'control variables'!AY$7:AY$36)</f>
        <v>0.42574323587882285</v>
      </c>
      <c r="AQ207" s="82">
        <f ca="1">SUMPRODUCT(R177:R206,'control variables'!AZ$7:AZ$36)</f>
        <v>3.8255824387898376</v>
      </c>
      <c r="AR207" s="82">
        <f ca="1">SUMPRODUCT(S177:S206,'control variables'!BA$7:BA$36)</f>
        <v>2.8659672822283309</v>
      </c>
      <c r="AS207" s="82">
        <f t="shared" ca="1" si="139"/>
        <v>7.3017143110446119</v>
      </c>
      <c r="AT207" s="10">
        <f ca="1">SUMPRODUCT(P177:P206,'control variables'!AT$7:AT$36)</f>
        <v>-0.16265496479065059</v>
      </c>
      <c r="AU207" s="10">
        <f ca="1">SUMPRODUCT(Q177:Q206,'control variables'!AU$7:AU$36)</f>
        <v>0.17644485384247113</v>
      </c>
      <c r="AV207" s="10">
        <f ca="1">SUMPRODUCT(R177:R206,'control variables'!AV$7:AV$36)</f>
        <v>75.978568029426569</v>
      </c>
      <c r="AW207" s="10">
        <f ca="1">SUMPRODUCT(S177:S206,'control variables'!AW$7:AW$36)</f>
        <v>56.919983716722285</v>
      </c>
      <c r="AX207" s="10">
        <f t="shared" ca="1" si="118"/>
        <v>132.91234163520068</v>
      </c>
      <c r="AY207" s="82">
        <f ca="1">SUMPRODUCT(P177:P206,'control variables'!BB$7:BB$36)</f>
        <v>0.58970102603092289</v>
      </c>
      <c r="AZ207" s="82">
        <f ca="1">SUMPRODUCT(Q177:Q206,'control variables'!BC$7:BC$36)</f>
        <v>1.5037365647816585</v>
      </c>
      <c r="BA207" s="82">
        <f ca="1">SUMPRODUCT(R177:R206,'control variables'!BD$7:BD$36)</f>
        <v>10.52661817213224</v>
      </c>
      <c r="BB207" s="82">
        <f ca="1">SUMPRODUCT(S177:S206,'control variables'!BE$7:BE$36)</f>
        <v>1.4959075866578164</v>
      </c>
      <c r="BC207" s="82">
        <f t="shared" ca="1" si="140"/>
        <v>14.115963349602637</v>
      </c>
      <c r="BD207" s="10">
        <f ca="1">SUMPRODUCT(P177:P206,'control variables'!BF$7:BF$36)</f>
        <v>0.12336031824745906</v>
      </c>
      <c r="BE207" s="10">
        <f ca="1">SUMPRODUCT(Q177:Q206,'control variables'!BG$7:BG$36)</f>
        <v>0.14239083459845719</v>
      </c>
      <c r="BF207" s="10">
        <f ca="1">SUMPRODUCT(R177:R206,'control variables'!BH$7:BH$36)</f>
        <v>4.2649170546816713</v>
      </c>
      <c r="BG207" s="10">
        <f ca="1">SUMPRODUCT(S177:S206,'control variables'!BI$7:BI$36)</f>
        <v>9.5852955222174394</v>
      </c>
      <c r="BH207" s="10">
        <f t="shared" ca="1" si="141"/>
        <v>14.115963729745026</v>
      </c>
      <c r="BI207" s="82">
        <f t="shared" ca="1" si="119"/>
        <v>142.35153978187967</v>
      </c>
      <c r="BJ207" s="82">
        <f t="shared" ca="1" si="120"/>
        <v>165.07070668509729</v>
      </c>
      <c r="BK207" s="82">
        <f t="shared" ca="1" si="121"/>
        <v>552.37451463643538</v>
      </c>
      <c r="BL207" s="82">
        <f t="shared" ca="1" si="122"/>
        <v>260.13268944940603</v>
      </c>
      <c r="BM207" s="82">
        <f t="shared" ca="1" si="112"/>
        <v>1119.9294505528183</v>
      </c>
      <c r="BN207" s="10">
        <f ca="1">BN206+BI207-INDIRECT(ADDRESS(MAX($D207-'key variables'!$B$9*30,34),scenario!BI$4),TRUE)</f>
        <v>9438512.2631377503</v>
      </c>
      <c r="BO207" s="10">
        <f ca="1">BO206+BJ207-INDIRECT(ADDRESS(MAX($D207-'key variables'!$B$9*30,34),scenario!BJ$4),TRUE)</f>
        <v>10894565.44954234</v>
      </c>
      <c r="BP207" s="10">
        <f ca="1">BP206+BK207-INDIRECT(ADDRESS(MAX($D207-'key variables'!$B$9*30,34),scenario!BK$4),TRUE)</f>
        <v>32527756.163543411</v>
      </c>
      <c r="BQ207" s="10">
        <f ca="1">BQ206+BL207-INDIRECT(ADDRESS(MAX($D207-'key variables'!$B$9*30,34),scenario!BL$4),TRUE)</f>
        <v>14414237.297901073</v>
      </c>
      <c r="BR207" s="10">
        <f t="shared" ca="1" si="111"/>
        <v>67275071.174124584</v>
      </c>
      <c r="BS207" s="82">
        <f t="shared" ca="1" si="123"/>
        <v>754.31743629975892</v>
      </c>
      <c r="BT207" s="82">
        <f t="shared" ca="1" si="124"/>
        <v>875.36562397946113</v>
      </c>
      <c r="BU207" s="82">
        <f t="shared" ca="1" si="125"/>
        <v>3003.0918757244704</v>
      </c>
      <c r="BV207" s="82">
        <f t="shared" ca="1" si="126"/>
        <v>1470.2387113468092</v>
      </c>
      <c r="BW207" s="82">
        <f t="shared" ca="1" si="142"/>
        <v>6103.0136473504999</v>
      </c>
      <c r="BX207" s="10">
        <f t="shared" ca="1" si="127"/>
        <v>3.2605909994866367</v>
      </c>
      <c r="BY207" s="10">
        <f t="shared" ca="1" si="128"/>
        <v>7.5271899472604753</v>
      </c>
      <c r="BZ207" s="10">
        <f t="shared" ca="1" si="129"/>
        <v>67.636742639512221</v>
      </c>
      <c r="CA207" s="10">
        <f t="shared" ca="1" si="130"/>
        <v>50.670635016476794</v>
      </c>
      <c r="CB207" s="10">
        <v>0</v>
      </c>
      <c r="CC207" s="82">
        <f t="shared" ca="1" si="131"/>
        <v>-0.70239847737033601</v>
      </c>
      <c r="CD207" s="82">
        <f t="shared" ca="1" si="132"/>
        <v>1.3004262888480573</v>
      </c>
      <c r="CE207" s="82">
        <f t="shared" ca="1" si="133"/>
        <v>405.51815888447084</v>
      </c>
      <c r="CF207" s="82">
        <f t="shared" ca="1" si="134"/>
        <v>303.79734179238028</v>
      </c>
      <c r="CG207" s="82">
        <f t="shared" ca="1" si="143"/>
        <v>709.91352848832889</v>
      </c>
      <c r="CH207" s="13">
        <f t="shared" ca="1" si="144"/>
        <v>142</v>
      </c>
      <c r="CI207" s="81">
        <f t="shared" ca="1" si="153"/>
        <v>0.11316693440266161</v>
      </c>
      <c r="CJ207" s="81">
        <f t="shared" ca="1" si="154"/>
        <v>0.13062488443109713</v>
      </c>
      <c r="CK207" s="81">
        <f t="shared" ca="1" si="155"/>
        <v>0.39000494414802517</v>
      </c>
      <c r="CL207" s="81">
        <f t="shared" ca="1" si="156"/>
        <v>0.1728254412643721</v>
      </c>
      <c r="CM207" s="89">
        <f t="shared" ca="1" si="145"/>
        <v>0.80662220424615594</v>
      </c>
    </row>
    <row r="208" spans="1:91" x14ac:dyDescent="0.3">
      <c r="A208">
        <v>143</v>
      </c>
      <c r="B208" s="3">
        <f t="shared" si="158"/>
        <v>0.58611111111111114</v>
      </c>
      <c r="C208" s="3">
        <f t="shared" si="146"/>
        <v>4.7666666666666666</v>
      </c>
      <c r="D208" s="4">
        <f t="shared" ca="1" si="135"/>
        <v>208</v>
      </c>
      <c r="E208" s="58">
        <f>(0.5*(COS(B208*2*PI())+1)*('key variables'!$B$4-'key variables'!$B$6)+'key variables'!$B$6)/'key variables'!$B$4</f>
        <v>1</v>
      </c>
      <c r="F208" s="10">
        <f t="shared" ca="1" si="147"/>
        <v>11689223.668281851</v>
      </c>
      <c r="G208" s="10">
        <f t="shared" ca="1" si="148"/>
        <v>13492493.676903943</v>
      </c>
      <c r="H208" s="10">
        <f t="shared" ca="1" si="149"/>
        <v>40309500.824825354</v>
      </c>
      <c r="I208" s="10">
        <f t="shared" ca="1" si="150"/>
        <v>17912213.366748955</v>
      </c>
      <c r="J208" s="10">
        <f t="shared" ca="1" si="136"/>
        <v>83403431.536760107</v>
      </c>
      <c r="K208" s="82">
        <f t="shared" ca="1" si="113"/>
        <v>2249957.0877078013</v>
      </c>
      <c r="L208" s="82">
        <f t="shared" ca="1" si="114"/>
        <v>2597052.8617376233</v>
      </c>
      <c r="M208" s="82">
        <f t="shared" ca="1" si="115"/>
        <v>7778741.5694062188</v>
      </c>
      <c r="N208" s="82">
        <f t="shared" ca="1" si="116"/>
        <v>3496505.8301365348</v>
      </c>
      <c r="O208" s="82">
        <f t="shared" ca="1" si="137"/>
        <v>16122257.348988179</v>
      </c>
      <c r="P208" s="10">
        <f ca="1">IF(IF($A208&gt;='key variables'!$B$26,K208*SUMPRODUCT(Z208:AC208,'control variables'!$O$3:$R$3)/J208+F$65*'key variables'!$B$25/scenario!J$65,K208*SUMPRODUCT(Z208:AC208,'control variables'!$O$7:$R$7)/J208+F$65*'key variables'!$B$25/scenario!J$65)&lt;'key variables'!$B$28,0,IF($A208&gt;='key variables'!$B$26,K208*SUMPRODUCT(Z208:AC208,'control variables'!$O$3:$R$3)/J208+F$65*'key variables'!$B$25/scenario!J$65,K208*SUMPRODUCT(Z208:AC208,'control variables'!$O$7:$R$7)/J208+F$65*'key variables'!$B$25/scenario!J$65))</f>
        <v>17.339745724290029</v>
      </c>
      <c r="Q208" s="10">
        <f ca="1">IF(IF($A208&gt;='key variables'!$B$26,L208*SUMPRODUCT(Z208:AC208,'control variables'!$O$4:$R$4)/J208+G$65*'key variables'!$B$25/scenario!J$65,L208*SUMPRODUCT(Z208:AC208,'control variables'!$O$7:$R$7)/J208+G$65*'key variables'!$B$25/scenario!J$65)&lt;'key variables'!$B$28,0,IF($A208&gt;='key variables'!$B$26,L208*SUMPRODUCT(Z208:AC208,'control variables'!$O$4:$R$4)/J208+G$65*'key variables'!$B$25/scenario!J$65,L208*SUMPRODUCT(Z208:AC208,'control variables'!$O$7:$R$7)/J208+G$65*'key variables'!$B$25/scenario!J$65))</f>
        <v>20.0147089476039</v>
      </c>
      <c r="R208" s="10">
        <f ca="1">IF(IF($A208&gt;='key variables'!$B$26,M208*SUMPRODUCT(Z208:AC208,'control variables'!$O$5:$R$5)/J208+H$65*'key variables'!$B$25/scenario!J$65,M208*SUMPRODUCT(Z208:AC208,'control variables'!$O$7:$R$7)/J208+H$65*'key variables'!$B$25/scenario!J$65)&lt;'key variables'!$B$28,0,IF($A208&gt;='key variables'!$B$26,M208*SUMPRODUCT(Z208:AC208,'control variables'!$O$5:$R$5)/J208+H$65*'key variables'!$B$25/scenario!J$65,M208*SUMPRODUCT(Z208:AC208,'control variables'!$O$7:$R$7)/J208+H$65*'key variables'!$B$25/scenario!J$65))</f>
        <v>59.948432619167114</v>
      </c>
      <c r="S208" s="10">
        <f ca="1">IF(IF($A208&gt;='key variables'!$B$26,N208*SUMPRODUCT(Z208:AC208,'control variables'!$O$6:$R$6)/J208+I$65*'key variables'!$B$25/scenario!J$65,N208*SUMPRODUCT(Z208:AC208,'control variables'!$O$7:$R$7)/J208+I$65*'key variables'!$B$25/scenario!J$65)&lt;'key variables'!$B$28,0,IF($A208&gt;='key variables'!$B$26,N208*SUMPRODUCT(Z208:AC208,'control variables'!$O$6:$R$6)/J208+I$65*'key variables'!$B$25/scenario!J$65,N208*SUMPRODUCT(Z208:AC208,'control variables'!$O$7:$R$7)/J208+I$65*'key variables'!$B$25/scenario!J$65))</f>
        <v>26.946523713406428</v>
      </c>
      <c r="T208" s="10">
        <f t="shared" ca="1" si="157"/>
        <v>124.24941100446748</v>
      </c>
      <c r="U208" s="82">
        <f ca="1">SUMPRODUCT(P178:P207,'control variables'!AD$7:AD$36)</f>
        <v>36.762474252003884</v>
      </c>
      <c r="V208" s="82">
        <f ca="1">SUMPRODUCT(Q178:Q207,'control variables'!AE$7:AE$36)</f>
        <v>42.43373772874444</v>
      </c>
      <c r="W208" s="82">
        <f ca="1">SUMPRODUCT(R178:R207,'control variables'!AF$7:AF$36)</f>
        <v>127.09832921730228</v>
      </c>
      <c r="X208" s="82">
        <f ca="1">SUMPRODUCT(S178:S207,'control variables'!AG$7:AG$36)</f>
        <v>57.130069837611664</v>
      </c>
      <c r="Y208" s="82">
        <f t="shared" ca="1" si="151"/>
        <v>263.42461103566228</v>
      </c>
      <c r="Z208" s="10">
        <f ca="1">IF($A208&gt;='key variables'!$B$26,SUMPRODUCT(P178:P207,'control variables'!V$7:V$36)*$E208,SUMPRODUCT(P178:P207,'control variables'!Z$7:Z$36)*$E208)</f>
        <v>89.701725017521369</v>
      </c>
      <c r="AA208" s="10">
        <f ca="1">IF($A208&gt;='key variables'!$B$26,SUMPRODUCT(Q178:Q207,'control variables'!W$7:W$36)*$E208,SUMPRODUCT(Q178:Q207,'control variables'!AA$7:AA$36)*$E208)</f>
        <v>103.53980657332862</v>
      </c>
      <c r="AB208" s="10">
        <f ca="1">IF($A208&gt;='key variables'!$B$26,SUMPRODUCT(R178:R207,'control variables'!X$7:X$36)*$E208,SUMPRODUCT(R178:R207,'control variables'!AB$7:AB$36)*$E208)</f>
        <v>310.12437572847523</v>
      </c>
      <c r="AC208" s="10">
        <f ca="1">IF($A208&gt;='key variables'!$B$26,SUMPRODUCT(S178:S207,'control variables'!Y$7:Y$36)*$E208,SUMPRODUCT(S178:S207,'control variables'!AC$7:AC$36)*$E208)</f>
        <v>139.39937175272939</v>
      </c>
      <c r="AD208" s="10">
        <f t="shared" ca="1" si="152"/>
        <v>642.76527907205468</v>
      </c>
      <c r="AE208" s="82">
        <f ca="1">SUMPRODUCT(P178:P207,'control variables'!AL$7:AL$36)</f>
        <v>122.12219615240744</v>
      </c>
      <c r="AF208" s="82">
        <f ca="1">SUMPRODUCT(Q178:Q207,'control variables'!AM$7:AM$36)</f>
        <v>140.59313690639834</v>
      </c>
      <c r="AG208" s="82">
        <f ca="1">SUMPRODUCT(R178:R207,'control variables'!AN$7:AN$36)</f>
        <v>400.86798280571008</v>
      </c>
      <c r="AH208" s="82">
        <f ca="1">SUMPRODUCT(S178:S207,'control variables'!AO$7:AO$36)</f>
        <v>173.57186025206968</v>
      </c>
      <c r="AI208" s="82">
        <f t="shared" ca="1" si="117"/>
        <v>837.15517611658549</v>
      </c>
      <c r="AJ208" s="10">
        <f ca="1">SUMPRODUCT(P178:P207,'control variables'!AP$7:AP$36)</f>
        <v>0.11669721904860657</v>
      </c>
      <c r="AK208" s="10">
        <f ca="1">SUMPRODUCT(Q178:Q207,'control variables'!AQ$7:AQ$36)</f>
        <v>0.33674958551739032</v>
      </c>
      <c r="AL208" s="10">
        <f ca="1">SUMPRODUCT(R178:R207,'control variables'!AR$7:AR$36)</f>
        <v>12.10366429395728</v>
      </c>
      <c r="AM208" s="10">
        <f ca="1">SUMPRODUCT(S178:S207,'control variables'!AS$7:AS$36)</f>
        <v>9.0675619769234608</v>
      </c>
      <c r="AN208" s="10">
        <f t="shared" ca="1" si="138"/>
        <v>21.624673075446736</v>
      </c>
      <c r="AO208" s="82">
        <f ca="1">SUMPRODUCT(P178:P207,'control variables'!AX$7:AX$36)</f>
        <v>0.15868800548644654</v>
      </c>
      <c r="AP208" s="82">
        <f ca="1">SUMPRODUCT(Q178:Q207,'control variables'!AY$7:AY$36)</f>
        <v>0.36633688795537961</v>
      </c>
      <c r="AQ208" s="82">
        <f ca="1">SUMPRODUCT(R178:R207,'control variables'!AZ$7:AZ$36)</f>
        <v>3.2917774074557671</v>
      </c>
      <c r="AR208" s="82">
        <f ca="1">SUMPRODUCT(S178:S207,'control variables'!BA$7:BA$36)</f>
        <v>2.4660627502072501</v>
      </c>
      <c r="AS208" s="82">
        <f t="shared" ca="1" si="139"/>
        <v>6.2828650511048432</v>
      </c>
      <c r="AT208" s="10">
        <f ca="1">SUMPRODUCT(P178:P207,'control variables'!AT$7:AT$36)</f>
        <v>-0.13997130007223793</v>
      </c>
      <c r="AU208" s="10">
        <f ca="1">SUMPRODUCT(Q178:Q207,'control variables'!AU$7:AU$36)</f>
        <v>0.15183806787068505</v>
      </c>
      <c r="AV208" s="10">
        <f ca="1">SUMPRODUCT(R178:R207,'control variables'!AV$7:AV$36)</f>
        <v>65.382688800145999</v>
      </c>
      <c r="AW208" s="10">
        <f ca="1">SUMPRODUCT(S178:S207,'control variables'!AW$7:AW$36)</f>
        <v>48.981991611350942</v>
      </c>
      <c r="AX208" s="10">
        <f t="shared" ca="1" si="118"/>
        <v>114.37654717929539</v>
      </c>
      <c r="AY208" s="82">
        <f ca="1">SUMPRODUCT(P178:P207,'control variables'!BB$7:BB$36)</f>
        <v>0.50744232835463077</v>
      </c>
      <c r="AZ208" s="82">
        <f ca="1">SUMPRODUCT(Q178:Q207,'control variables'!BC$7:BC$36)</f>
        <v>1.2939770323967275</v>
      </c>
      <c r="BA208" s="82">
        <f ca="1">SUMPRODUCT(R178:R207,'control variables'!BD$7:BD$36)</f>
        <v>9.0582369695365657</v>
      </c>
      <c r="BB208" s="82">
        <f ca="1">SUMPRODUCT(S178:S207,'control variables'!BE$7:BE$36)</f>
        <v>1.2872401357110641</v>
      </c>
      <c r="BC208" s="82">
        <f t="shared" ca="1" si="140"/>
        <v>12.146896465998989</v>
      </c>
      <c r="BD208" s="10">
        <f ca="1">SUMPRODUCT(P178:P207,'control variables'!BF$7:BF$36)</f>
        <v>0.10615251518110183</v>
      </c>
      <c r="BE208" s="10">
        <f ca="1">SUMPRODUCT(Q178:Q207,'control variables'!BG$7:BG$36)</f>
        <v>0.12252842280320418</v>
      </c>
      <c r="BF208" s="10">
        <f ca="1">SUMPRODUCT(R178:R207,'control variables'!BH$7:BH$36)</f>
        <v>3.6699943614368991</v>
      </c>
      <c r="BG208" s="10">
        <f ca="1">SUMPRODUCT(S178:S207,'control variables'!BI$7:BI$36)</f>
        <v>8.2482214936932721</v>
      </c>
      <c r="BH208" s="10">
        <f t="shared" ca="1" si="141"/>
        <v>12.146896793114477</v>
      </c>
      <c r="BI208" s="82">
        <f t="shared" ca="1" si="119"/>
        <v>122.48966718068984</v>
      </c>
      <c r="BJ208" s="82">
        <f t="shared" ca="1" si="120"/>
        <v>142.03895200666577</v>
      </c>
      <c r="BK208" s="82">
        <f t="shared" ca="1" si="121"/>
        <v>475.30890857539265</v>
      </c>
      <c r="BL208" s="82">
        <f t="shared" ca="1" si="122"/>
        <v>223.84109199913169</v>
      </c>
      <c r="BM208" s="82">
        <f t="shared" ca="1" si="112"/>
        <v>963.67861976187999</v>
      </c>
      <c r="BN208" s="10">
        <f ca="1">BN207+BI208-INDIRECT(ADDRESS(MAX($D208-'key variables'!$B$9*30,34),scenario!BI$4),TRUE)</f>
        <v>9438634.7528049313</v>
      </c>
      <c r="BO208" s="10">
        <f ca="1">BO207+BJ208-INDIRECT(ADDRESS(MAX($D208-'key variables'!$B$9*30,34),scenario!BJ$4),TRUE)</f>
        <v>10894707.488494346</v>
      </c>
      <c r="BP208" s="10">
        <f ca="1">BP207+BK208-INDIRECT(ADDRESS(MAX($D208-'key variables'!$B$9*30,34),scenario!BK$4),TRUE)</f>
        <v>32528231.472451985</v>
      </c>
      <c r="BQ208" s="10">
        <f ca="1">BQ207+BL208-INDIRECT(ADDRESS(MAX($D208-'key variables'!$B$9*30,34),scenario!BL$4),TRUE)</f>
        <v>14414461.138993073</v>
      </c>
      <c r="BR208" s="10">
        <f t="shared" ca="1" si="111"/>
        <v>67276034.852744341</v>
      </c>
      <c r="BS208" s="82">
        <f t="shared" ca="1" si="123"/>
        <v>649.06136232817812</v>
      </c>
      <c r="BT208" s="82">
        <f t="shared" ca="1" si="124"/>
        <v>753.21885249759612</v>
      </c>
      <c r="BU208" s="82">
        <f t="shared" ca="1" si="125"/>
        <v>2584.0614054068083</v>
      </c>
      <c r="BV208" s="82">
        <f t="shared" ca="1" si="126"/>
        <v>1265.0959215673904</v>
      </c>
      <c r="BW208" s="82">
        <f t="shared" ca="1" si="142"/>
        <v>5251.4375417999727</v>
      </c>
      <c r="BX208" s="10">
        <f t="shared" ca="1" si="127"/>
        <v>2.8056841614373504</v>
      </c>
      <c r="BY208" s="10">
        <f t="shared" ca="1" si="128"/>
        <v>6.4770213800159242</v>
      </c>
      <c r="BZ208" s="10">
        <f t="shared" ca="1" si="129"/>
        <v>58.200288715994525</v>
      </c>
      <c r="CA208" s="10">
        <f t="shared" ca="1" si="130"/>
        <v>43.601236137279706</v>
      </c>
      <c r="CB208" s="10">
        <v>0</v>
      </c>
      <c r="CC208" s="82">
        <f t="shared" ca="1" si="131"/>
        <v>-0.60441796373593815</v>
      </c>
      <c r="CD208" s="82">
        <f t="shared" ca="1" si="132"/>
        <v>1.119000918539383</v>
      </c>
      <c r="CE208" s="82">
        <f t="shared" ca="1" si="133"/>
        <v>348.94735697082638</v>
      </c>
      <c r="CF208" s="82">
        <f t="shared" ca="1" si="134"/>
        <v>261.41684940774553</v>
      </c>
      <c r="CG208" s="82">
        <f t="shared" ca="1" si="143"/>
        <v>610.87878933337538</v>
      </c>
      <c r="CH208" s="13">
        <f t="shared" ca="1" si="144"/>
        <v>143</v>
      </c>
      <c r="CI208" s="81">
        <f t="shared" ca="1" si="153"/>
        <v>0.11316842219669161</v>
      </c>
      <c r="CJ208" s="81">
        <f t="shared" ca="1" si="154"/>
        <v>0.13062660957412164</v>
      </c>
      <c r="CK208" s="81">
        <f t="shared" ca="1" si="155"/>
        <v>0.39001070906914842</v>
      </c>
      <c r="CL208" s="81">
        <f t="shared" ca="1" si="156"/>
        <v>0.17282815435045848</v>
      </c>
      <c r="CM208" s="89">
        <f t="shared" ca="1" si="145"/>
        <v>0.80663389519042017</v>
      </c>
    </row>
    <row r="209" spans="1:91" x14ac:dyDescent="0.3">
      <c r="A209">
        <v>144</v>
      </c>
      <c r="B209" s="3">
        <f t="shared" si="158"/>
        <v>0.58888888888888891</v>
      </c>
      <c r="C209" s="3">
        <f t="shared" si="146"/>
        <v>4.8</v>
      </c>
      <c r="D209" s="4">
        <f t="shared" ca="1" si="135"/>
        <v>209</v>
      </c>
      <c r="E209" s="58">
        <f>(0.5*(COS(B209*2*PI())+1)*('key variables'!$B$4-'key variables'!$B$6)+'key variables'!$B$6)/'key variables'!$B$4</f>
        <v>1</v>
      </c>
      <c r="F209" s="10">
        <f t="shared" ca="1" si="147"/>
        <v>11689223.562129335</v>
      </c>
      <c r="G209" s="10">
        <f t="shared" ca="1" si="148"/>
        <v>13492493.55437552</v>
      </c>
      <c r="H209" s="10">
        <f t="shared" ca="1" si="149"/>
        <v>40309497.154830992</v>
      </c>
      <c r="I209" s="10">
        <f t="shared" ca="1" si="150"/>
        <v>17912205.118527461</v>
      </c>
      <c r="J209" s="10">
        <f t="shared" ca="1" si="136"/>
        <v>83403419.389863312</v>
      </c>
      <c r="K209" s="82">
        <f t="shared" ca="1" si="113"/>
        <v>2249939.7479620762</v>
      </c>
      <c r="L209" s="82">
        <f t="shared" ca="1" si="114"/>
        <v>2597032.8470286764</v>
      </c>
      <c r="M209" s="82">
        <f t="shared" ca="1" si="115"/>
        <v>7778681.6209736001</v>
      </c>
      <c r="N209" s="82">
        <f t="shared" ca="1" si="116"/>
        <v>3496478.8836128204</v>
      </c>
      <c r="O209" s="82">
        <f t="shared" ca="1" si="137"/>
        <v>16122133.099577174</v>
      </c>
      <c r="P209" s="10">
        <f ca="1">IF(IF($A209&gt;='key variables'!$B$26,K209*SUMPRODUCT(Z209:AC209,'control variables'!$O$3:$R$3)/J209+F$65*'key variables'!$B$25/scenario!J$65,K209*SUMPRODUCT(Z209:AC209,'control variables'!$O$7:$R$7)/J209+F$65*'key variables'!$B$25/scenario!J$65)&lt;'key variables'!$B$28,0,IF($A209&gt;='key variables'!$B$26,K209*SUMPRODUCT(Z209:AC209,'control variables'!$O$3:$R$3)/J209+F$65*'key variables'!$B$25/scenario!J$65,K209*SUMPRODUCT(Z209:AC209,'control variables'!$O$7:$R$7)/J209+F$65*'key variables'!$B$25/scenario!J$65))</f>
        <v>14.920021082128322</v>
      </c>
      <c r="Q209" s="10">
        <f ca="1">IF(IF($A209&gt;='key variables'!$B$26,L209*SUMPRODUCT(Z209:AC209,'control variables'!$O$4:$R$4)/J209+G$65*'key variables'!$B$25/scenario!J$65,L209*SUMPRODUCT(Z209:AC209,'control variables'!$O$7:$R$7)/J209+G$65*'key variables'!$B$25/scenario!J$65)&lt;'key variables'!$B$28,0,IF($A209&gt;='key variables'!$B$26,L209*SUMPRODUCT(Z209:AC209,'control variables'!$O$4:$R$4)/J209+G$65*'key variables'!$B$25/scenario!J$65,L209*SUMPRODUCT(Z209:AC209,'control variables'!$O$7:$R$7)/J209+G$65*'key variables'!$B$25/scenario!J$65))</f>
        <v>17.221698876045057</v>
      </c>
      <c r="R209" s="10">
        <f ca="1">IF(IF($A209&gt;='key variables'!$B$26,M209*SUMPRODUCT(Z209:AC209,'control variables'!$O$5:$R$5)/J209+H$65*'key variables'!$B$25/scenario!J$65,M209*SUMPRODUCT(Z209:AC209,'control variables'!$O$7:$R$7)/J209+H$65*'key variables'!$B$25/scenario!J$65)&lt;'key variables'!$B$28,0,IF($A209&gt;='key variables'!$B$26,M209*SUMPRODUCT(Z209:AC209,'control variables'!$O$5:$R$5)/J209+H$65*'key variables'!$B$25/scenario!J$65,M209*SUMPRODUCT(Z209:AC209,'control variables'!$O$7:$R$7)/J209+H$65*'key variables'!$B$25/scenario!J$65))</f>
        <v>51.582756329902587</v>
      </c>
      <c r="S209" s="10">
        <f ca="1">IF(IF($A209&gt;='key variables'!$B$26,N209*SUMPRODUCT(Z209:AC209,'control variables'!$O$6:$R$6)/J209+I$65*'key variables'!$B$25/scenario!J$65,N209*SUMPRODUCT(Z209:AC209,'control variables'!$O$7:$R$7)/J209+I$65*'key variables'!$B$25/scenario!J$65)&lt;'key variables'!$B$28,0,IF($A209&gt;='key variables'!$B$26,N209*SUMPRODUCT(Z209:AC209,'control variables'!$O$6:$R$6)/J209+I$65*'key variables'!$B$25/scenario!J$65,N209*SUMPRODUCT(Z209:AC209,'control variables'!$O$7:$R$7)/J209+I$65*'key variables'!$B$25/scenario!J$65))</f>
        <v>23.186193632061247</v>
      </c>
      <c r="T209" s="10">
        <f t="shared" ca="1" si="157"/>
        <v>106.91066992013722</v>
      </c>
      <c r="U209" s="82">
        <f ca="1">SUMPRODUCT(P179:P208,'control variables'!AD$7:AD$36)</f>
        <v>31.632468497344064</v>
      </c>
      <c r="V209" s="82">
        <f ca="1">SUMPRODUCT(Q179:Q208,'control variables'!AE$7:AE$36)</f>
        <v>36.51233762797947</v>
      </c>
      <c r="W209" s="82">
        <f ca="1">SUMPRODUCT(R179:R208,'control variables'!AF$7:AF$36)</f>
        <v>109.36244028276271</v>
      </c>
      <c r="X209" s="82">
        <f ca="1">SUMPRODUCT(S179:S208,'control variables'!AG$7:AG$36)</f>
        <v>49.157875555419395</v>
      </c>
      <c r="Y209" s="82">
        <f t="shared" ca="1" si="151"/>
        <v>226.66512196350564</v>
      </c>
      <c r="Z209" s="10">
        <f ca="1">IF($A209&gt;='key variables'!$B$26,SUMPRODUCT(P179:P208,'control variables'!V$7:V$36)*$E209,SUMPRODUCT(P179:P208,'control variables'!Z$7:Z$36)*$E209)</f>
        <v>77.184623643318375</v>
      </c>
      <c r="AA209" s="10">
        <f ca="1">IF($A209&gt;='key variables'!$B$26,SUMPRODUCT(Q179:Q208,'control variables'!W$7:W$36)*$E209,SUMPRODUCT(Q179:Q208,'control variables'!AA$7:AA$36)*$E209)</f>
        <v>89.09172037553725</v>
      </c>
      <c r="AB209" s="10">
        <f ca="1">IF($A209&gt;='key variables'!$B$26,SUMPRODUCT(R179:R208,'control variables'!X$7:X$36)*$E209,SUMPRODUCT(R179:R208,'control variables'!AB$7:AB$36)*$E209)</f>
        <v>266.84919625063895</v>
      </c>
      <c r="AC209" s="10">
        <f ca="1">IF($A209&gt;='key variables'!$B$26,SUMPRODUCT(S179:S208,'control variables'!Y$7:Y$36)*$E209,SUMPRODUCT(S179:S208,'control variables'!AC$7:AC$36)*$E209)</f>
        <v>119.94739279258899</v>
      </c>
      <c r="AD209" s="10">
        <f t="shared" ca="1" si="152"/>
        <v>553.07293306208362</v>
      </c>
      <c r="AE209" s="82">
        <f ca="1">SUMPRODUCT(P179:P208,'control variables'!AL$7:AL$36)</f>
        <v>105.08244852352472</v>
      </c>
      <c r="AF209" s="82">
        <f ca="1">SUMPRODUCT(Q179:Q208,'control variables'!AM$7:AM$36)</f>
        <v>120.97613322716366</v>
      </c>
      <c r="AG209" s="82">
        <f ca="1">SUMPRODUCT(R179:R208,'control variables'!AN$7:AN$36)</f>
        <v>344.93474974311459</v>
      </c>
      <c r="AH209" s="82">
        <f ca="1">SUMPRODUCT(S179:S208,'control variables'!AO$7:AO$36)</f>
        <v>149.35332515072011</v>
      </c>
      <c r="AI209" s="82">
        <f t="shared" ca="1" si="117"/>
        <v>720.34665664452314</v>
      </c>
      <c r="AJ209" s="10">
        <f ca="1">SUMPRODUCT(P179:P208,'control variables'!AP$7:AP$36)</f>
        <v>0.10041334029570309</v>
      </c>
      <c r="AK209" s="10">
        <f ca="1">SUMPRODUCT(Q179:Q208,'control variables'!AQ$7:AQ$36)</f>
        <v>0.28975969608076463</v>
      </c>
      <c r="AL209" s="10">
        <f ca="1">SUMPRODUCT(R179:R208,'control variables'!AR$7:AR$36)</f>
        <v>10.414724288055732</v>
      </c>
      <c r="AM209" s="10">
        <f ca="1">SUMPRODUCT(S179:S208,'control variables'!AS$7:AS$36)</f>
        <v>7.8022783564529696</v>
      </c>
      <c r="AN209" s="10">
        <f t="shared" ca="1" si="138"/>
        <v>18.60717568088517</v>
      </c>
      <c r="AO209" s="82">
        <f ca="1">SUMPRODUCT(P179:P208,'control variables'!AX$7:AX$36)</f>
        <v>0.1365450397808651</v>
      </c>
      <c r="AP209" s="82">
        <f ca="1">SUMPRODUCT(Q179:Q208,'control variables'!AY$7:AY$36)</f>
        <v>0.31521906640472547</v>
      </c>
      <c r="AQ209" s="82">
        <f ca="1">SUMPRODUCT(R179:R208,'control variables'!AZ$7:AZ$36)</f>
        <v>2.832450226297603</v>
      </c>
      <c r="AR209" s="82">
        <f ca="1">SUMPRODUCT(S179:S208,'control variables'!BA$7:BA$36)</f>
        <v>2.1219539264920595</v>
      </c>
      <c r="AS209" s="82">
        <f t="shared" ca="1" si="139"/>
        <v>5.4061682589752529</v>
      </c>
      <c r="AT209" s="10">
        <f ca="1">SUMPRODUCT(P179:P208,'control variables'!AT$7:AT$36)</f>
        <v>-0.12044927365865322</v>
      </c>
      <c r="AU209" s="10">
        <f ca="1">SUMPRODUCT(Q179:Q208,'control variables'!AU$7:AU$36)</f>
        <v>0.1306609639213083</v>
      </c>
      <c r="AV209" s="10">
        <f ca="1">SUMPRODUCT(R179:R208,'control variables'!AV$7:AV$36)</f>
        <v>56.263658133938698</v>
      </c>
      <c r="AW209" s="10">
        <f ca="1">SUMPRODUCT(S179:S208,'control variables'!AW$7:AW$36)</f>
        <v>42.150393036976936</v>
      </c>
      <c r="AX209" s="10">
        <f t="shared" ca="1" si="118"/>
        <v>98.424262861178292</v>
      </c>
      <c r="AY209" s="82">
        <f ca="1">SUMPRODUCT(P179:P208,'control variables'!BB$7:BB$36)</f>
        <v>0.43665392726844299</v>
      </c>
      <c r="AZ209" s="82">
        <f ca="1">SUMPRODUCT(Q179:Q208,'control variables'!BC$7:BC$36)</f>
        <v>1.1134667358619061</v>
      </c>
      <c r="BA209" s="82">
        <f ca="1">SUMPRODUCT(R179:R208,'control variables'!BD$7:BD$36)</f>
        <v>7.7946094085240203</v>
      </c>
      <c r="BB209" s="82">
        <f ca="1">SUMPRODUCT(S179:S208,'control variables'!BE$7:BE$36)</f>
        <v>1.1076696388697511</v>
      </c>
      <c r="BC209" s="82">
        <f t="shared" ca="1" si="140"/>
        <v>10.452399710524121</v>
      </c>
      <c r="BD209" s="10">
        <f ca="1">SUMPRODUCT(P179:P208,'control variables'!BF$7:BF$36)</f>
        <v>9.1344198253121803E-2</v>
      </c>
      <c r="BE209" s="10">
        <f ca="1">SUMPRODUCT(Q179:Q208,'control variables'!BG$7:BG$36)</f>
        <v>0.10543566042767449</v>
      </c>
      <c r="BF209" s="10">
        <f ca="1">SUMPRODUCT(R179:R208,'control variables'!BH$7:BH$36)</f>
        <v>3.1580287284479924</v>
      </c>
      <c r="BG209" s="10">
        <f ca="1">SUMPRODUCT(S179:S208,'control variables'!BI$7:BI$36)</f>
        <v>7.0975914048780826</v>
      </c>
      <c r="BH209" s="10">
        <f t="shared" ca="1" si="141"/>
        <v>10.452399992006871</v>
      </c>
      <c r="BI209" s="82">
        <f t="shared" ca="1" si="119"/>
        <v>105.39865317713451</v>
      </c>
      <c r="BJ209" s="82">
        <f t="shared" ca="1" si="120"/>
        <v>122.22026092694688</v>
      </c>
      <c r="BK209" s="82">
        <f t="shared" ca="1" si="121"/>
        <v>408.99301728557731</v>
      </c>
      <c r="BL209" s="82">
        <f t="shared" ca="1" si="122"/>
        <v>192.61138782656678</v>
      </c>
      <c r="BM209" s="82">
        <f t="shared" ca="1" si="112"/>
        <v>829.22331921622549</v>
      </c>
      <c r="BN209" s="10">
        <f ca="1">BN208+BI209-INDIRECT(ADDRESS(MAX($D209-'key variables'!$B$9*30,34),scenario!BI$4),TRUE)</f>
        <v>9438740.1514581088</v>
      </c>
      <c r="BO209" s="10">
        <f ca="1">BO208+BJ209-INDIRECT(ADDRESS(MAX($D209-'key variables'!$B$9*30,34),scenario!BJ$4),TRUE)</f>
        <v>10894829.708755273</v>
      </c>
      <c r="BP209" s="10">
        <f ca="1">BP208+BK209-INDIRECT(ADDRESS(MAX($D209-'key variables'!$B$9*30,34),scenario!BK$4),TRUE)</f>
        <v>32528640.465469271</v>
      </c>
      <c r="BQ209" s="10">
        <f ca="1">BQ208+BL209-INDIRECT(ADDRESS(MAX($D209-'key variables'!$B$9*30,34),scenario!BL$4),TRUE)</f>
        <v>14414653.7503809</v>
      </c>
      <c r="BR209" s="10">
        <f t="shared" ca="1" si="111"/>
        <v>67276864.076063558</v>
      </c>
      <c r="BS209" s="82">
        <f t="shared" ca="1" si="123"/>
        <v>558.49138603491883</v>
      </c>
      <c r="BT209" s="82">
        <f t="shared" ca="1" si="124"/>
        <v>648.11485478626651</v>
      </c>
      <c r="BU209" s="82">
        <f t="shared" ca="1" si="125"/>
        <v>2223.4931157226856</v>
      </c>
      <c r="BV209" s="82">
        <f t="shared" ca="1" si="126"/>
        <v>1088.5731359680067</v>
      </c>
      <c r="BW209" s="82">
        <f t="shared" ca="1" si="142"/>
        <v>4518.6724925118779</v>
      </c>
      <c r="BX209" s="10">
        <f t="shared" ca="1" si="127"/>
        <v>2.4142310756966507</v>
      </c>
      <c r="BY209" s="10">
        <f t="shared" ca="1" si="128"/>
        <v>5.5733380501310688</v>
      </c>
      <c r="BZ209" s="10">
        <f t="shared" ca="1" si="129"/>
        <v>50.080100805320114</v>
      </c>
      <c r="CA209" s="10">
        <f t="shared" ca="1" si="130"/>
        <v>37.517929020023935</v>
      </c>
      <c r="CB209" s="10">
        <v>0</v>
      </c>
      <c r="CC209" s="82">
        <f t="shared" ca="1" si="131"/>
        <v>-0.52010038956244697</v>
      </c>
      <c r="CD209" s="82">
        <f t="shared" ca="1" si="132"/>
        <v>0.96288058429411394</v>
      </c>
      <c r="CE209" s="82">
        <f t="shared" ca="1" si="133"/>
        <v>300.26597289864577</v>
      </c>
      <c r="CF209" s="82">
        <f t="shared" ca="1" si="134"/>
        <v>224.94678080072953</v>
      </c>
      <c r="CG209" s="82">
        <f t="shared" ca="1" si="143"/>
        <v>525.65553389410695</v>
      </c>
      <c r="CH209" s="13">
        <f t="shared" ca="1" si="144"/>
        <v>144</v>
      </c>
      <c r="CI209" s="81">
        <f t="shared" ca="1" si="153"/>
        <v>0.11316970239957901</v>
      </c>
      <c r="CJ209" s="81">
        <f t="shared" ca="1" si="154"/>
        <v>0.13062809400928962</v>
      </c>
      <c r="CK209" s="81">
        <f t="shared" ca="1" si="155"/>
        <v>0.39001566966237283</v>
      </c>
      <c r="CL209" s="81">
        <f t="shared" ca="1" si="156"/>
        <v>0.1728304889155759</v>
      </c>
      <c r="CM209" s="89">
        <f t="shared" ca="1" si="145"/>
        <v>0.8066439549868174</v>
      </c>
    </row>
    <row r="210" spans="1:91" x14ac:dyDescent="0.3">
      <c r="A210">
        <v>145</v>
      </c>
      <c r="B210" s="3">
        <f t="shared" si="158"/>
        <v>0.59166666666666667</v>
      </c>
      <c r="C210" s="3">
        <f t="shared" si="146"/>
        <v>4.833333333333333</v>
      </c>
      <c r="D210" s="4">
        <f t="shared" ca="1" si="135"/>
        <v>210</v>
      </c>
      <c r="E210" s="58">
        <f>(0.5*(COS(B210*2*PI())+1)*('key variables'!$B$4-'key variables'!$B$6)+'key variables'!$B$6)/'key variables'!$B$4</f>
        <v>1</v>
      </c>
      <c r="F210" s="10">
        <f t="shared" ca="1" si="147"/>
        <v>11689223.470785137</v>
      </c>
      <c r="G210" s="10">
        <f t="shared" ca="1" si="148"/>
        <v>13492493.44893986</v>
      </c>
      <c r="H210" s="10">
        <f t="shared" ca="1" si="149"/>
        <v>40309493.996802263</v>
      </c>
      <c r="I210" s="10">
        <f t="shared" ca="1" si="150"/>
        <v>17912198.020936057</v>
      </c>
      <c r="J210" s="10">
        <f t="shared" ca="1" si="136"/>
        <v>83403408.937463313</v>
      </c>
      <c r="K210" s="82">
        <f t="shared" ca="1" si="113"/>
        <v>2249924.8279409935</v>
      </c>
      <c r="L210" s="82">
        <f t="shared" ca="1" si="114"/>
        <v>2597015.6253298004</v>
      </c>
      <c r="M210" s="82">
        <f t="shared" ca="1" si="115"/>
        <v>7778630.0382172689</v>
      </c>
      <c r="N210" s="82">
        <f t="shared" ca="1" si="116"/>
        <v>3496455.6974191894</v>
      </c>
      <c r="O210" s="82">
        <f t="shared" ca="1" si="137"/>
        <v>16122026.188907251</v>
      </c>
      <c r="P210" s="10">
        <f ca="1">IF(IF($A210&gt;='key variables'!$B$26,K210*SUMPRODUCT(Z210:AC210,'control variables'!$O$3:$R$3)/J210+F$65*'key variables'!$B$25/scenario!J$65,K210*SUMPRODUCT(Z210:AC210,'control variables'!$O$7:$R$7)/J210+F$65*'key variables'!$B$25/scenario!J$65)&lt;'key variables'!$B$28,0,IF($A210&gt;='key variables'!$B$26,K210*SUMPRODUCT(Z210:AC210,'control variables'!$O$3:$R$3)/J210+F$65*'key variables'!$B$25/scenario!J$65,K210*SUMPRODUCT(Z210:AC210,'control variables'!$O$7:$R$7)/J210+F$65*'key variables'!$B$25/scenario!J$65))</f>
        <v>12.837957823659954</v>
      </c>
      <c r="Q210" s="10">
        <f ca="1">IF(IF($A210&gt;='key variables'!$B$26,L210*SUMPRODUCT(Z210:AC210,'control variables'!$O$4:$R$4)/J210+G$65*'key variables'!$B$25/scenario!J$65,L210*SUMPRODUCT(Z210:AC210,'control variables'!$O$7:$R$7)/J210+G$65*'key variables'!$B$25/scenario!J$65)&lt;'key variables'!$B$28,0,IF($A210&gt;='key variables'!$B$26,L210*SUMPRODUCT(Z210:AC210,'control variables'!$O$4:$R$4)/J210+G$65*'key variables'!$B$25/scenario!J$65,L210*SUMPRODUCT(Z210:AC210,'control variables'!$O$7:$R$7)/J210+G$65*'key variables'!$B$25/scenario!J$65))</f>
        <v>14.818440443577451</v>
      </c>
      <c r="R210" s="10">
        <f ca="1">IF(IF($A210&gt;='key variables'!$B$26,M210*SUMPRODUCT(Z210:AC210,'control variables'!$O$5:$R$5)/J210+H$65*'key variables'!$B$25/scenario!J$65,M210*SUMPRODUCT(Z210:AC210,'control variables'!$O$7:$R$7)/J210+H$65*'key variables'!$B$25/scenario!J$65)&lt;'key variables'!$B$28,0,IF($A210&gt;='key variables'!$B$26,M210*SUMPRODUCT(Z210:AC210,'control variables'!$O$5:$R$5)/J210+H$65*'key variables'!$B$25/scenario!J$65,M210*SUMPRODUCT(Z210:AC210,'control variables'!$O$7:$R$7)/J210+H$65*'key variables'!$B$25/scenario!J$65))</f>
        <v>44.384471479376323</v>
      </c>
      <c r="S210" s="10">
        <f ca="1">IF(IF($A210&gt;='key variables'!$B$26,N210*SUMPRODUCT(Z210:AC210,'control variables'!$O$6:$R$6)/J210+I$65*'key variables'!$B$25/scenario!J$65,N210*SUMPRODUCT(Z210:AC210,'control variables'!$O$7:$R$7)/J210+I$65*'key variables'!$B$25/scenario!J$65)&lt;'key variables'!$B$28,0,IF($A210&gt;='key variables'!$B$26,N210*SUMPRODUCT(Z210:AC210,'control variables'!$O$6:$R$6)/J210+I$65*'key variables'!$B$25/scenario!J$65,N210*SUMPRODUCT(Z210:AC210,'control variables'!$O$7:$R$7)/J210+I$65*'key variables'!$B$25/scenario!J$65))</f>
        <v>19.950600223760151</v>
      </c>
      <c r="T210" s="10">
        <f t="shared" ca="1" si="157"/>
        <v>91.991469970373885</v>
      </c>
      <c r="U210" s="82">
        <f ca="1">SUMPRODUCT(P180:P209,'control variables'!AD$7:AD$36)</f>
        <v>27.218300382577777</v>
      </c>
      <c r="V210" s="82">
        <f ca="1">SUMPRODUCT(Q180:Q209,'control variables'!AE$7:AE$36)</f>
        <v>31.417205815343941</v>
      </c>
      <c r="W210" s="82">
        <f ca="1">SUMPRODUCT(R180:R209,'control variables'!AF$7:AF$36)</f>
        <v>94.101405662915155</v>
      </c>
      <c r="X210" s="82">
        <f ca="1">SUMPRODUCT(S180:S209,'control variables'!AG$7:AG$36)</f>
        <v>42.29811603698024</v>
      </c>
      <c r="Y210" s="82">
        <f t="shared" ca="1" si="151"/>
        <v>195.03502789781712</v>
      </c>
      <c r="Z210" s="10">
        <f ca="1">IF($A210&gt;='key variables'!$B$26,SUMPRODUCT(P180:P209,'control variables'!V$7:V$36)*$E210,SUMPRODUCT(P180:P209,'control variables'!Z$7:Z$36)*$E210)</f>
        <v>66.414074368973047</v>
      </c>
      <c r="AA210" s="10">
        <f ca="1">IF($A210&gt;='key variables'!$B$26,SUMPRODUCT(Q180:Q209,'control variables'!W$7:W$36)*$E210,SUMPRODUCT(Q180:Q209,'control variables'!AA$7:AA$36)*$E210)</f>
        <v>76.659622906548861</v>
      </c>
      <c r="AB210" s="10">
        <f ca="1">IF($A210&gt;='key variables'!$B$26,SUMPRODUCT(R180:R209,'control variables'!X$7:X$36)*$E210,SUMPRODUCT(R180:R209,'control variables'!AB$7:AB$36)*$E210)</f>
        <v>229.61234412425364</v>
      </c>
      <c r="AC210" s="10">
        <f ca="1">IF($A210&gt;='key variables'!$B$26,SUMPRODUCT(S180:S209,'control variables'!Y$7:Y$36)*$E210,SUMPRODUCT(S180:S209,'control variables'!AC$7:AC$36)*$E210)</f>
        <v>103.20961208678555</v>
      </c>
      <c r="AD210" s="10">
        <f t="shared" ca="1" si="152"/>
        <v>475.89565348656112</v>
      </c>
      <c r="AE210" s="82">
        <f ca="1">SUMPRODUCT(P180:P209,'control variables'!AL$7:AL$36)</f>
        <v>90.41996197301988</v>
      </c>
      <c r="AF210" s="82">
        <f ca="1">SUMPRODUCT(Q180:Q209,'control variables'!AM$7:AM$36)</f>
        <v>104.09595055823519</v>
      </c>
      <c r="AG210" s="82">
        <f ca="1">SUMPRODUCT(R180:R209,'control variables'!AN$7:AN$36)</f>
        <v>296.80491264878833</v>
      </c>
      <c r="AH210" s="82">
        <f ca="1">SUMPRODUCT(S180:S209,'control variables'!AO$7:AO$36)</f>
        <v>128.51358309993074</v>
      </c>
      <c r="AI210" s="82">
        <f t="shared" ca="1" si="117"/>
        <v>619.83440827997413</v>
      </c>
      <c r="AJ210" s="10">
        <f ca="1">SUMPRODUCT(P180:P209,'control variables'!AP$7:AP$36)</f>
        <v>8.640154959915286E-2</v>
      </c>
      <c r="AK210" s="10">
        <f ca="1">SUMPRODUCT(Q180:Q209,'control variables'!AQ$7:AQ$36)</f>
        <v>0.24932630145587303</v>
      </c>
      <c r="AL210" s="10">
        <f ca="1">SUMPRODUCT(R180:R209,'control variables'!AR$7:AR$36)</f>
        <v>8.96144192082469</v>
      </c>
      <c r="AM210" s="10">
        <f ca="1">SUMPRODUCT(S180:S209,'control variables'!AS$7:AS$36)</f>
        <v>6.7135396394169629</v>
      </c>
      <c r="AN210" s="10">
        <f t="shared" ca="1" si="138"/>
        <v>16.010709411296681</v>
      </c>
      <c r="AO210" s="82">
        <f ca="1">SUMPRODUCT(P180:P209,'control variables'!AX$7:AX$36)</f>
        <v>0.11749160482989281</v>
      </c>
      <c r="AP210" s="82">
        <f ca="1">SUMPRODUCT(Q180:Q209,'control variables'!AY$7:AY$36)</f>
        <v>0.27123353615999862</v>
      </c>
      <c r="AQ210" s="82">
        <f ca="1">SUMPRODUCT(R180:R209,'control variables'!AZ$7:AZ$36)</f>
        <v>2.437211364269082</v>
      </c>
      <c r="AR210" s="82">
        <f ca="1">SUMPRODUCT(S180:S209,'control variables'!BA$7:BA$36)</f>
        <v>1.8258574064554356</v>
      </c>
      <c r="AS210" s="82">
        <f t="shared" ca="1" si="139"/>
        <v>4.6517939117144085</v>
      </c>
      <c r="AT210" s="10">
        <f ca="1">SUMPRODUCT(P180:P209,'control variables'!AT$7:AT$36)</f>
        <v>-0.10364868438321631</v>
      </c>
      <c r="AU210" s="10">
        <f ca="1">SUMPRODUCT(Q180:Q209,'control variables'!AU$7:AU$36)</f>
        <v>0.11243602056967293</v>
      </c>
      <c r="AV210" s="10">
        <f ca="1">SUMPRODUCT(R180:R209,'control variables'!AV$7:AV$36)</f>
        <v>48.415851478659704</v>
      </c>
      <c r="AW210" s="10">
        <f ca="1">SUMPRODUCT(S180:S209,'control variables'!AW$7:AW$36)</f>
        <v>36.271142629711314</v>
      </c>
      <c r="AX210" s="10">
        <f t="shared" ca="1" si="118"/>
        <v>84.695781444557468</v>
      </c>
      <c r="AY210" s="82">
        <f ca="1">SUMPRODUCT(P180:P209,'control variables'!BB$7:BB$36)</f>
        <v>0.37573746488696685</v>
      </c>
      <c r="AZ210" s="82">
        <f ca="1">SUMPRODUCT(Q180:Q209,'control variables'!BC$7:BC$36)</f>
        <v>0.95812986541974998</v>
      </c>
      <c r="BA210" s="82">
        <f ca="1">SUMPRODUCT(R180:R209,'control variables'!BD$7:BD$36)</f>
        <v>6.7072035679697803</v>
      </c>
      <c r="BB210" s="82">
        <f ca="1">SUMPRODUCT(S180:S209,'control variables'!BE$7:BE$36)</f>
        <v>0.95314150646655782</v>
      </c>
      <c r="BC210" s="82">
        <f t="shared" ca="1" si="140"/>
        <v>8.9942124047430561</v>
      </c>
      <c r="BD210" s="10">
        <f ca="1">SUMPRODUCT(P180:P209,'control variables'!BF$7:BF$36)</f>
        <v>7.860100491586923E-2</v>
      </c>
      <c r="BE210" s="10">
        <f ca="1">SUMPRODUCT(Q180:Q209,'control variables'!BG$7:BG$36)</f>
        <v>9.0726603572770764E-2</v>
      </c>
      <c r="BF210" s="10">
        <f ca="1">SUMPRODUCT(R180:R209,'control variables'!BH$7:BH$36)</f>
        <v>2.7174602914719186</v>
      </c>
      <c r="BG210" s="10">
        <f ca="1">SUMPRODUCT(S180:S209,'control variables'!BI$7:BI$36)</f>
        <v>6.1074247469963137</v>
      </c>
      <c r="BH210" s="10">
        <f t="shared" ca="1" si="141"/>
        <v>8.9942126469568713</v>
      </c>
      <c r="BI210" s="82">
        <f t="shared" ca="1" si="119"/>
        <v>90.692050753523631</v>
      </c>
      <c r="BJ210" s="82">
        <f t="shared" ca="1" si="120"/>
        <v>105.16651644422461</v>
      </c>
      <c r="BK210" s="82">
        <f t="shared" ca="1" si="121"/>
        <v>351.92796769541781</v>
      </c>
      <c r="BL210" s="82">
        <f t="shared" ca="1" si="122"/>
        <v>165.7378672361086</v>
      </c>
      <c r="BM210" s="82">
        <f t="shared" ca="1" si="112"/>
        <v>713.52440212927468</v>
      </c>
      <c r="BN210" s="10">
        <f ca="1">BN209+BI210-INDIRECT(ADDRESS(MAX($D210-'key variables'!$B$9*30,34),scenario!BI$4),TRUE)</f>
        <v>9438830.843508862</v>
      </c>
      <c r="BO210" s="10">
        <f ca="1">BO209+BJ210-INDIRECT(ADDRESS(MAX($D210-'key variables'!$B$9*30,34),scenario!BJ$4),TRUE)</f>
        <v>10894934.875271717</v>
      </c>
      <c r="BP210" s="10">
        <f ca="1">BP209+BK210-INDIRECT(ADDRESS(MAX($D210-'key variables'!$B$9*30,34),scenario!BK$4),TRUE)</f>
        <v>32528992.393436965</v>
      </c>
      <c r="BQ210" s="10">
        <f ca="1">BQ209+BL210-INDIRECT(ADDRESS(MAX($D210-'key variables'!$B$9*30,34),scenario!BL$4),TRUE)</f>
        <v>14414819.488248136</v>
      </c>
      <c r="BR210" s="10">
        <f t="shared" ca="1" si="111"/>
        <v>67277577.600465685</v>
      </c>
      <c r="BS210" s="82">
        <f t="shared" ca="1" si="123"/>
        <v>480.5586921001393</v>
      </c>
      <c r="BT210" s="82">
        <f t="shared" ca="1" si="124"/>
        <v>557.67605218204653</v>
      </c>
      <c r="BU210" s="82">
        <f t="shared" ca="1" si="125"/>
        <v>1913.232159215172</v>
      </c>
      <c r="BV210" s="82">
        <f t="shared" ca="1" si="126"/>
        <v>936.67844420866186</v>
      </c>
      <c r="BW210" s="82">
        <f t="shared" ca="1" si="142"/>
        <v>3888.1453477060195</v>
      </c>
      <c r="BX210" s="10">
        <f t="shared" ca="1" si="127"/>
        <v>2.0773842107237073</v>
      </c>
      <c r="BY210" s="10">
        <f t="shared" ca="1" si="128"/>
        <v>4.7957151172985473</v>
      </c>
      <c r="BZ210" s="10">
        <f t="shared" ca="1" si="129"/>
        <v>43.092648310147503</v>
      </c>
      <c r="CA210" s="10">
        <f t="shared" ca="1" si="130"/>
        <v>32.283220173016495</v>
      </c>
      <c r="CB210" s="10">
        <v>0</v>
      </c>
      <c r="CC210" s="82">
        <f t="shared" ca="1" si="131"/>
        <v>-0.44754176040997062</v>
      </c>
      <c r="CD210" s="82">
        <f t="shared" ca="1" si="132"/>
        <v>0.82853732902031541</v>
      </c>
      <c r="CE210" s="82">
        <f t="shared" ca="1" si="133"/>
        <v>258.37435197654167</v>
      </c>
      <c r="CF210" s="82">
        <f t="shared" ca="1" si="134"/>
        <v>193.56332040397973</v>
      </c>
      <c r="CG210" s="82">
        <f t="shared" ca="1" si="143"/>
        <v>452.31866794913174</v>
      </c>
      <c r="CH210" s="13">
        <f t="shared" ca="1" si="144"/>
        <v>145</v>
      </c>
      <c r="CI210" s="81">
        <f t="shared" ca="1" si="153"/>
        <v>0.11317080397260727</v>
      </c>
      <c r="CJ210" s="81">
        <f t="shared" ca="1" si="154"/>
        <v>0.13062937131791394</v>
      </c>
      <c r="CK210" s="81">
        <f t="shared" ca="1" si="155"/>
        <v>0.39001993812779906</v>
      </c>
      <c r="CL210" s="81">
        <f t="shared" ca="1" si="156"/>
        <v>0.17283249775865286</v>
      </c>
      <c r="CM210" s="89">
        <f t="shared" ca="1" si="145"/>
        <v>0.80665261117697318</v>
      </c>
    </row>
    <row r="211" spans="1:91" x14ac:dyDescent="0.3">
      <c r="A211">
        <v>146</v>
      </c>
      <c r="B211" s="3">
        <f t="shared" si="158"/>
        <v>0.59444444444444444</v>
      </c>
      <c r="C211" s="3">
        <f t="shared" si="146"/>
        <v>4.8666666666666663</v>
      </c>
      <c r="D211" s="4">
        <f t="shared" ca="1" si="135"/>
        <v>211</v>
      </c>
      <c r="E211" s="58">
        <f>(0.5*(COS(B211*2*PI())+1)*('key variables'!$B$4-'key variables'!$B$6)+'key variables'!$B$6)/'key variables'!$B$4</f>
        <v>1</v>
      </c>
      <c r="F211" s="10">
        <f t="shared" ca="1" si="147"/>
        <v>11689223.392184133</v>
      </c>
      <c r="G211" s="10">
        <f t="shared" ca="1" si="148"/>
        <v>13492493.358213257</v>
      </c>
      <c r="H211" s="10">
        <f t="shared" ca="1" si="149"/>
        <v>40309491.279341973</v>
      </c>
      <c r="I211" s="10">
        <f t="shared" ca="1" si="150"/>
        <v>17912191.91351131</v>
      </c>
      <c r="J211" s="10">
        <f t="shared" ca="1" si="136"/>
        <v>83403399.943250671</v>
      </c>
      <c r="K211" s="82">
        <f t="shared" ca="1" si="113"/>
        <v>2249911.9899831708</v>
      </c>
      <c r="L211" s="82">
        <f t="shared" ca="1" si="114"/>
        <v>2597000.806889358</v>
      </c>
      <c r="M211" s="82">
        <f t="shared" ca="1" si="115"/>
        <v>7778585.6537457937</v>
      </c>
      <c r="N211" s="82">
        <f t="shared" ca="1" si="116"/>
        <v>3496435.7468189653</v>
      </c>
      <c r="O211" s="82">
        <f t="shared" ca="1" si="137"/>
        <v>16121934.197437288</v>
      </c>
      <c r="P211" s="10">
        <f ca="1">IF(IF($A211&gt;='key variables'!$B$26,K211*SUMPRODUCT(Z211:AC211,'control variables'!$O$3:$R$3)/J211+F$65*'key variables'!$B$25/scenario!J$65,K211*SUMPRODUCT(Z211:AC211,'control variables'!$O$7:$R$7)/J211+F$65*'key variables'!$B$25/scenario!J$65)&lt;'key variables'!$B$28,0,IF($A211&gt;='key variables'!$B$26,K211*SUMPRODUCT(Z211:AC211,'control variables'!$O$3:$R$3)/J211+F$65*'key variables'!$B$25/scenario!J$65,K211*SUMPRODUCT(Z211:AC211,'control variables'!$O$7:$R$7)/J211+F$65*'key variables'!$B$25/scenario!J$65))</f>
        <v>11.046438434376636</v>
      </c>
      <c r="Q211" s="10">
        <f ca="1">IF(IF($A211&gt;='key variables'!$B$26,L211*SUMPRODUCT(Z211:AC211,'control variables'!$O$4:$R$4)/J211+G$65*'key variables'!$B$25/scenario!J$65,L211*SUMPRODUCT(Z211:AC211,'control variables'!$O$7:$R$7)/J211+G$65*'key variables'!$B$25/scenario!J$65)&lt;'key variables'!$B$28,0,IF($A211&gt;='key variables'!$B$26,L211*SUMPRODUCT(Z211:AC211,'control variables'!$O$4:$R$4)/J211+G$65*'key variables'!$B$25/scenario!J$65,L211*SUMPRODUCT(Z211:AC211,'control variables'!$O$7:$R$7)/J211+G$65*'key variables'!$B$25/scenario!J$65))</f>
        <v>12.750547423654702</v>
      </c>
      <c r="R211" s="10">
        <f ca="1">IF(IF($A211&gt;='key variables'!$B$26,M211*SUMPRODUCT(Z211:AC211,'control variables'!$O$5:$R$5)/J211+H$65*'key variables'!$B$25/scenario!J$65,M211*SUMPRODUCT(Z211:AC211,'control variables'!$O$7:$R$7)/J211+H$65*'key variables'!$B$25/scenario!J$65)&lt;'key variables'!$B$28,0,IF($A211&gt;='key variables'!$B$26,M211*SUMPRODUCT(Z211:AC211,'control variables'!$O$5:$R$5)/J211+H$65*'key variables'!$B$25/scenario!J$65,M211*SUMPRODUCT(Z211:AC211,'control variables'!$O$7:$R$7)/J211+H$65*'key variables'!$B$25/scenario!J$65))</f>
        <v>38.190679419096284</v>
      </c>
      <c r="S211" s="10">
        <f ca="1">IF(IF($A211&gt;='key variables'!$B$26,N211*SUMPRODUCT(Z211:AC211,'control variables'!$O$6:$R$6)/J211+I$65*'key variables'!$B$25/scenario!J$65,N211*SUMPRODUCT(Z211:AC211,'control variables'!$O$7:$R$7)/J211+I$65*'key variables'!$B$25/scenario!J$65)&lt;'key variables'!$B$28,0,IF($A211&gt;='key variables'!$B$26,N211*SUMPRODUCT(Z211:AC211,'control variables'!$O$6:$R$6)/J211+I$65*'key variables'!$B$25/scenario!J$65,N211*SUMPRODUCT(Z211:AC211,'control variables'!$O$7:$R$7)/J211+I$65*'key variables'!$B$25/scenario!J$65))</f>
        <v>17.166521352365564</v>
      </c>
      <c r="T211" s="10">
        <f t="shared" ca="1" si="157"/>
        <v>79.154186629493182</v>
      </c>
      <c r="U211" s="82">
        <f ca="1">SUMPRODUCT(P181:P210,'control variables'!AD$7:AD$36)</f>
        <v>23.420089420686754</v>
      </c>
      <c r="V211" s="82">
        <f ca="1">SUMPRODUCT(Q181:Q210,'control variables'!AE$7:AE$36)</f>
        <v>27.033053467748886</v>
      </c>
      <c r="W211" s="82">
        <f ca="1">SUMPRODUCT(R181:R210,'control variables'!AF$7:AF$36)</f>
        <v>80.969910106821629</v>
      </c>
      <c r="X211" s="82">
        <f ca="1">SUMPRODUCT(S181:S210,'control variables'!AG$7:AG$36)</f>
        <v>36.395573786332122</v>
      </c>
      <c r="Y211" s="82">
        <f t="shared" ca="1" si="151"/>
        <v>167.81862678158939</v>
      </c>
      <c r="Z211" s="10">
        <f ca="1">IF($A211&gt;='key variables'!$B$26,SUMPRODUCT(P181:P210,'control variables'!V$7:V$36)*$E211,SUMPRODUCT(P181:P210,'control variables'!Z$7:Z$36)*$E211)</f>
        <v>57.146401381371476</v>
      </c>
      <c r="AA211" s="10">
        <f ca="1">IF($A211&gt;='key variables'!$B$26,SUMPRODUCT(Q181:Q210,'control variables'!W$7:W$36)*$E211,SUMPRODUCT(Q181:Q210,'control variables'!AA$7:AA$36)*$E211)</f>
        <v>65.962247038540781</v>
      </c>
      <c r="AB211" s="10">
        <f ca="1">IF($A211&gt;='key variables'!$B$26,SUMPRODUCT(R181:R210,'control variables'!X$7:X$36)*$E211,SUMPRODUCT(R181:R210,'control variables'!AB$7:AB$36)*$E211)</f>
        <v>197.57136275879839</v>
      </c>
      <c r="AC211" s="10">
        <f ca="1">IF($A211&gt;='key variables'!$B$26,SUMPRODUCT(S181:S210,'control variables'!Y$7:Y$36)*$E211,SUMPRODUCT(S181:S210,'control variables'!AC$7:AC$36)*$E211)</f>
        <v>88.807349568098729</v>
      </c>
      <c r="AD211" s="10">
        <f t="shared" ca="1" si="152"/>
        <v>409.48736074680937</v>
      </c>
      <c r="AE211" s="82">
        <f ca="1">SUMPRODUCT(P181:P210,'control variables'!AL$7:AL$36)</f>
        <v>77.803156190760561</v>
      </c>
      <c r="AF211" s="82">
        <f ca="1">SUMPRODUCT(Q181:Q210,'control variables'!AM$7:AM$36)</f>
        <v>89.570857180018436</v>
      </c>
      <c r="AG211" s="82">
        <f ca="1">SUMPRODUCT(R181:R210,'control variables'!AN$7:AN$36)</f>
        <v>255.39005406670242</v>
      </c>
      <c r="AH211" s="82">
        <f ca="1">SUMPRODUCT(S181:S210,'control variables'!AO$7:AO$36)</f>
        <v>110.58136013750698</v>
      </c>
      <c r="AI211" s="82">
        <f t="shared" ca="1" si="117"/>
        <v>533.34542757498843</v>
      </c>
      <c r="AJ211" s="10">
        <f ca="1">SUMPRODUCT(P181:P210,'control variables'!AP$7:AP$36)</f>
        <v>7.4344863642964568E-2</v>
      </c>
      <c r="AK211" s="10">
        <f ca="1">SUMPRODUCT(Q181:Q210,'control variables'!AQ$7:AQ$36)</f>
        <v>0.21453469261069005</v>
      </c>
      <c r="AL211" s="10">
        <f ca="1">SUMPRODUCT(R181:R210,'control variables'!AR$7:AR$36)</f>
        <v>7.7109401479367703</v>
      </c>
      <c r="AM211" s="10">
        <f ca="1">SUMPRODUCT(S181:S210,'control variables'!AS$7:AS$36)</f>
        <v>5.7767157113462853</v>
      </c>
      <c r="AN211" s="10">
        <f t="shared" ca="1" si="138"/>
        <v>13.77653541553671</v>
      </c>
      <c r="AO211" s="82">
        <f ca="1">SUMPRODUCT(P181:P210,'control variables'!AX$7:AX$36)</f>
        <v>0.10109669384864049</v>
      </c>
      <c r="AP211" s="82">
        <f ca="1">SUMPRODUCT(Q181:Q210,'control variables'!AY$7:AY$36)</f>
        <v>0.23338530277420283</v>
      </c>
      <c r="AQ211" s="82">
        <f ca="1">SUMPRODUCT(R181:R210,'control variables'!AZ$7:AZ$36)</f>
        <v>2.0971201431342594</v>
      </c>
      <c r="AR211" s="82">
        <f ca="1">SUMPRODUCT(S181:S210,'control variables'!BA$7:BA$36)</f>
        <v>1.5710752057472437</v>
      </c>
      <c r="AS211" s="82">
        <f t="shared" ca="1" si="139"/>
        <v>4.0026773455043463</v>
      </c>
      <c r="AT211" s="10">
        <f ca="1">SUMPRODUCT(P181:P210,'control variables'!AT$7:AT$36)</f>
        <v>-8.9190500631001965E-2</v>
      </c>
      <c r="AU211" s="10">
        <f ca="1">SUMPRODUCT(Q181:Q210,'control variables'!AU$7:AU$36)</f>
        <v>9.675207189789109E-2</v>
      </c>
      <c r="AV211" s="10">
        <f ca="1">SUMPRODUCT(R181:R210,'control variables'!AV$7:AV$36)</f>
        <v>41.662217495132445</v>
      </c>
      <c r="AW211" s="10">
        <f ca="1">SUMPRODUCT(S181:S210,'control variables'!AW$7:AW$36)</f>
        <v>31.211600888648373</v>
      </c>
      <c r="AX211" s="10">
        <f t="shared" ca="1" si="118"/>
        <v>72.881379955047706</v>
      </c>
      <c r="AY211" s="82">
        <f ca="1">SUMPRODUCT(P181:P210,'control variables'!BB$7:BB$36)</f>
        <v>0.3233170292043242</v>
      </c>
      <c r="AZ211" s="82">
        <f ca="1">SUMPRODUCT(Q181:Q210,'control variables'!BC$7:BC$36)</f>
        <v>0.82445784790889465</v>
      </c>
      <c r="BA211" s="82">
        <f ca="1">SUMPRODUCT(R181:R210,'control variables'!BD$7:BD$36)</f>
        <v>5.7714583572787932</v>
      </c>
      <c r="BB211" s="82">
        <f ca="1">SUMPRODUCT(S181:S210,'control variables'!BE$7:BE$36)</f>
        <v>0.82016543219827043</v>
      </c>
      <c r="BC211" s="82">
        <f t="shared" ca="1" si="140"/>
        <v>7.7393986665902821</v>
      </c>
      <c r="BD211" s="10">
        <f ca="1">SUMPRODUCT(P181:P210,'control variables'!BF$7:BF$36)</f>
        <v>6.7635106362146591E-2</v>
      </c>
      <c r="BE211" s="10">
        <f ca="1">SUMPRODUCT(Q181:Q210,'control variables'!BG$7:BG$36)</f>
        <v>7.8069020734387137E-2</v>
      </c>
      <c r="BF211" s="10">
        <f ca="1">SUMPRODUCT(R181:R210,'control variables'!BH$7:BH$36)</f>
        <v>2.3383379900211096</v>
      </c>
      <c r="BG211" s="10">
        <f ca="1">SUMPRODUCT(S181:S210,'control variables'!BI$7:BI$36)</f>
        <v>5.2553567578943685</v>
      </c>
      <c r="BH211" s="10">
        <f t="shared" ca="1" si="141"/>
        <v>7.7393988750120117</v>
      </c>
      <c r="BI211" s="82">
        <f t="shared" ca="1" si="119"/>
        <v>78.037282719333874</v>
      </c>
      <c r="BJ211" s="82">
        <f t="shared" ca="1" si="120"/>
        <v>90.492067099825221</v>
      </c>
      <c r="BK211" s="82">
        <f t="shared" ca="1" si="121"/>
        <v>302.82372991911365</v>
      </c>
      <c r="BL211" s="82">
        <f t="shared" ca="1" si="122"/>
        <v>142.61312645835363</v>
      </c>
      <c r="BM211" s="82">
        <f t="shared" ca="1" si="112"/>
        <v>613.96620619662644</v>
      </c>
      <c r="BN211" s="10">
        <f ca="1">BN210+BI211-INDIRECT(ADDRESS(MAX($D211-'key variables'!$B$9*30,34),scenario!BI$4),TRUE)</f>
        <v>9438908.8807915822</v>
      </c>
      <c r="BO211" s="10">
        <f ca="1">BO210+BJ211-INDIRECT(ADDRESS(MAX($D211-'key variables'!$B$9*30,34),scenario!BJ$4),TRUE)</f>
        <v>10895025.367338818</v>
      </c>
      <c r="BP211" s="10">
        <f ca="1">BP210+BK211-INDIRECT(ADDRESS(MAX($D211-'key variables'!$B$9*30,34),scenario!BK$4),TRUE)</f>
        <v>32529295.217166882</v>
      </c>
      <c r="BQ211" s="10">
        <f ca="1">BQ210+BL211-INDIRECT(ADDRESS(MAX($D211-'key variables'!$B$9*30,34),scenario!BL$4),TRUE)</f>
        <v>14414962.101374594</v>
      </c>
      <c r="BR211" s="10">
        <f t="shared" ca="1" si="111"/>
        <v>67278191.566671878</v>
      </c>
      <c r="BS211" s="82">
        <f t="shared" ca="1" si="123"/>
        <v>413.5002127088199</v>
      </c>
      <c r="BT211" s="82">
        <f t="shared" ca="1" si="124"/>
        <v>479.85646348514155</v>
      </c>
      <c r="BU211" s="82">
        <f t="shared" ca="1" si="125"/>
        <v>1646.2607707251336</v>
      </c>
      <c r="BV211" s="82">
        <f t="shared" ca="1" si="126"/>
        <v>805.97648234477947</v>
      </c>
      <c r="BW211" s="82">
        <f t="shared" ca="1" si="142"/>
        <v>3345.5939292638745</v>
      </c>
      <c r="BX211" s="10">
        <f t="shared" ca="1" si="127"/>
        <v>1.787528769005877</v>
      </c>
      <c r="BY211" s="10">
        <f t="shared" ca="1" si="128"/>
        <v>4.1265735514294688</v>
      </c>
      <c r="BZ211" s="10">
        <f t="shared" ca="1" si="129"/>
        <v>37.079972105981859</v>
      </c>
      <c r="CA211" s="10">
        <f t="shared" ca="1" si="130"/>
        <v>27.778773188671096</v>
      </c>
      <c r="CB211" s="10">
        <v>0</v>
      </c>
      <c r="CC211" s="82">
        <f t="shared" ca="1" si="131"/>
        <v>-0.3851030899846446</v>
      </c>
      <c r="CD211" s="82">
        <f t="shared" ca="1" si="132"/>
        <v>0.71293464695891151</v>
      </c>
      <c r="CE211" s="82">
        <f t="shared" ca="1" si="133"/>
        <v>222.32595448621174</v>
      </c>
      <c r="CF211" s="82">
        <f t="shared" ca="1" si="134"/>
        <v>166.55736002093042</v>
      </c>
      <c r="CG211" s="82">
        <f t="shared" ca="1" si="143"/>
        <v>389.21114606411641</v>
      </c>
      <c r="CH211" s="13">
        <f t="shared" ca="1" si="144"/>
        <v>146</v>
      </c>
      <c r="CI211" s="81">
        <f t="shared" ca="1" si="153"/>
        <v>0.11317175183762296</v>
      </c>
      <c r="CJ211" s="81">
        <f t="shared" ca="1" si="154"/>
        <v>0.13063047039751388</v>
      </c>
      <c r="CK211" s="81">
        <f t="shared" ca="1" si="155"/>
        <v>0.39002361101946037</v>
      </c>
      <c r="CL211" s="81">
        <f t="shared" ca="1" si="156"/>
        <v>0.17283422631670675</v>
      </c>
      <c r="CM211" s="89">
        <f t="shared" ca="1" si="145"/>
        <v>0.80666005957130393</v>
      </c>
    </row>
    <row r="212" spans="1:91" x14ac:dyDescent="0.3">
      <c r="A212">
        <v>147</v>
      </c>
      <c r="B212" s="3">
        <f t="shared" si="158"/>
        <v>0.59722222222222221</v>
      </c>
      <c r="C212" s="3">
        <f t="shared" si="146"/>
        <v>4.9000000000000004</v>
      </c>
      <c r="D212" s="4">
        <f t="shared" ca="1" si="135"/>
        <v>212</v>
      </c>
      <c r="E212" s="58">
        <f>(0.5*(COS(B212*2*PI())+1)*('key variables'!$B$4-'key variables'!$B$6)+'key variables'!$B$6)/'key variables'!$B$4</f>
        <v>1</v>
      </c>
      <c r="F212" s="10">
        <f t="shared" ca="1" si="147"/>
        <v>11689223.324549027</v>
      </c>
      <c r="G212" s="10">
        <f t="shared" ca="1" si="148"/>
        <v>13492493.280144237</v>
      </c>
      <c r="H212" s="10">
        <f t="shared" ca="1" si="149"/>
        <v>40309488.941003986</v>
      </c>
      <c r="I212" s="10">
        <f t="shared" ca="1" si="150"/>
        <v>17912186.658154551</v>
      </c>
      <c r="J212" s="10">
        <f t="shared" ca="1" si="136"/>
        <v>83403392.203851804</v>
      </c>
      <c r="K212" s="82">
        <f t="shared" ca="1" si="113"/>
        <v>2249900.9435447357</v>
      </c>
      <c r="L212" s="82">
        <f t="shared" ca="1" si="114"/>
        <v>2596988.0563419345</v>
      </c>
      <c r="M212" s="82">
        <f t="shared" ca="1" si="115"/>
        <v>7778547.4630663786</v>
      </c>
      <c r="N212" s="82">
        <f t="shared" ca="1" si="116"/>
        <v>3496418.5802976117</v>
      </c>
      <c r="O212" s="82">
        <f t="shared" ca="1" si="137"/>
        <v>16121855.043250661</v>
      </c>
      <c r="P212" s="10">
        <f ca="1">IF(IF($A212&gt;='key variables'!$B$26,K212*SUMPRODUCT(Z212:AC212,'control variables'!$O$3:$R$3)/J212+F$65*'key variables'!$B$25/scenario!J$65,K212*SUMPRODUCT(Z212:AC212,'control variables'!$O$7:$R$7)/J212+F$65*'key variables'!$B$25/scenario!J$65)&lt;'key variables'!$B$28,0,IF($A212&gt;='key variables'!$B$26,K212*SUMPRODUCT(Z212:AC212,'control variables'!$O$3:$R$3)/J212+F$65*'key variables'!$B$25/scenario!J$65,K212*SUMPRODUCT(Z212:AC212,'control variables'!$O$7:$R$7)/J212+F$65*'key variables'!$B$25/scenario!J$65))</f>
        <v>9.5049198052479476</v>
      </c>
      <c r="Q212" s="10">
        <f ca="1">IF(IF($A212&gt;='key variables'!$B$26,L212*SUMPRODUCT(Z212:AC212,'control variables'!$O$4:$R$4)/J212+G$65*'key variables'!$B$25/scenario!J$65,L212*SUMPRODUCT(Z212:AC212,'control variables'!$O$7:$R$7)/J212+G$65*'key variables'!$B$25/scenario!J$65)&lt;'key variables'!$B$28,0,IF($A212&gt;='key variables'!$B$26,L212*SUMPRODUCT(Z212:AC212,'control variables'!$O$4:$R$4)/J212+G$65*'key variables'!$B$25/scenario!J$65,L212*SUMPRODUCT(Z212:AC212,'control variables'!$O$7:$R$7)/J212+G$65*'key variables'!$B$25/scenario!J$65))</f>
        <v>10.971222213821886</v>
      </c>
      <c r="R212" s="10">
        <f ca="1">IF(IF($A212&gt;='key variables'!$B$26,M212*SUMPRODUCT(Z212:AC212,'control variables'!$O$5:$R$5)/J212+H$65*'key variables'!$B$25/scenario!J$65,M212*SUMPRODUCT(Z212:AC212,'control variables'!$O$7:$R$7)/J212+H$65*'key variables'!$B$25/scenario!J$65)&lt;'key variables'!$B$28,0,IF($A212&gt;='key variables'!$B$26,M212*SUMPRODUCT(Z212:AC212,'control variables'!$O$5:$R$5)/J212+H$65*'key variables'!$B$25/scenario!J$65,M212*SUMPRODUCT(Z212:AC212,'control variables'!$O$7:$R$7)/J212+H$65*'key variables'!$B$25/scenario!J$65))</f>
        <v>32.861211090154256</v>
      </c>
      <c r="S212" s="10">
        <f ca="1">IF(IF($A212&gt;='key variables'!$B$26,N212*SUMPRODUCT(Z212:AC212,'control variables'!$O$6:$R$6)/J212+I$65*'key variables'!$B$25/scenario!J$65,N212*SUMPRODUCT(Z212:AC212,'control variables'!$O$7:$R$7)/J212+I$65*'key variables'!$B$25/scenario!J$65)&lt;'key variables'!$B$28,0,IF($A212&gt;='key variables'!$B$26,N212*SUMPRODUCT(Z212:AC212,'control variables'!$O$6:$R$6)/J212+I$65*'key variables'!$B$25/scenario!J$65,N212*SUMPRODUCT(Z212:AC212,'control variables'!$O$7:$R$7)/J212+I$65*'key variables'!$B$25/scenario!J$65))</f>
        <v>14.770951719744852</v>
      </c>
      <c r="T212" s="10">
        <f t="shared" ca="1" si="157"/>
        <v>68.10830482896894</v>
      </c>
      <c r="U212" s="82">
        <f ca="1">SUMPRODUCT(P182:P211,'control variables'!AD$7:AD$36)</f>
        <v>20.151889574812632</v>
      </c>
      <c r="V212" s="82">
        <f ca="1">SUMPRODUCT(Q182:Q211,'control variables'!AE$7:AE$36)</f>
        <v>23.260675848269539</v>
      </c>
      <c r="W212" s="82">
        <f ca="1">SUMPRODUCT(R182:R211,'control variables'!AF$7:AF$36)</f>
        <v>69.670813720886613</v>
      </c>
      <c r="X212" s="82">
        <f ca="1">SUMPRODUCT(S182:S211,'control variables'!AG$7:AG$36)</f>
        <v>31.316685892166973</v>
      </c>
      <c r="Y212" s="82">
        <f t="shared" ca="1" si="151"/>
        <v>144.40006503613574</v>
      </c>
      <c r="Z212" s="10">
        <f ca="1">IF($A212&gt;='key variables'!$B$26,SUMPRODUCT(P182:P211,'control variables'!V$7:V$36)*$E212,SUMPRODUCT(P182:P211,'control variables'!Z$7:Z$36)*$E212)</f>
        <v>49.171919252253275</v>
      </c>
      <c r="AA212" s="10">
        <f ca="1">IF($A212&gt;='key variables'!$B$26,SUMPRODUCT(Q182:Q211,'control variables'!W$7:W$36)*$E212,SUMPRODUCT(Q182:Q211,'control variables'!AA$7:AA$36)*$E212)</f>
        <v>56.75755964807994</v>
      </c>
      <c r="AB212" s="10">
        <f ca="1">IF($A212&gt;='key variables'!$B$26,SUMPRODUCT(R182:R211,'control variables'!X$7:X$36)*$E212,SUMPRODUCT(R182:R211,'control variables'!AB$7:AB$36)*$E212)</f>
        <v>170.00130999150096</v>
      </c>
      <c r="AC212" s="10">
        <f ca="1">IF($A212&gt;='key variables'!$B$26,SUMPRODUCT(S182:S211,'control variables'!Y$7:Y$36)*$E212,SUMPRODUCT(S182:S211,'control variables'!AC$7:AC$36)*$E212)</f>
        <v>76.414747322876451</v>
      </c>
      <c r="AD212" s="10">
        <f t="shared" ca="1" si="152"/>
        <v>352.34553621471059</v>
      </c>
      <c r="AE212" s="82">
        <f ca="1">SUMPRODUCT(P182:P211,'control variables'!AL$7:AL$36)</f>
        <v>66.946679584120304</v>
      </c>
      <c r="AF212" s="82">
        <f ca="1">SUMPRODUCT(Q182:Q211,'control variables'!AM$7:AM$36)</f>
        <v>77.072342168270566</v>
      </c>
      <c r="AG212" s="82">
        <f ca="1">SUMPRODUCT(R182:R211,'control variables'!AN$7:AN$36)</f>
        <v>219.75350301540965</v>
      </c>
      <c r="AH212" s="82">
        <f ca="1">SUMPRODUCT(S182:S211,'control variables'!AO$7:AO$36)</f>
        <v>95.151087019539702</v>
      </c>
      <c r="AI212" s="82">
        <f t="shared" ca="1" si="117"/>
        <v>458.92361178734023</v>
      </c>
      <c r="AJ212" s="10">
        <f ca="1">SUMPRODUCT(P182:P211,'control variables'!AP$7:AP$36)</f>
        <v>6.3970511403656907E-2</v>
      </c>
      <c r="AK212" s="10">
        <f ca="1">SUMPRODUCT(Q182:Q211,'control variables'!AQ$7:AQ$36)</f>
        <v>0.18459774256954886</v>
      </c>
      <c r="AL212" s="10">
        <f ca="1">SUMPRODUCT(R182:R211,'control variables'!AR$7:AR$36)</f>
        <v>6.6349275591574095</v>
      </c>
      <c r="AM212" s="10">
        <f ca="1">SUMPRODUCT(S182:S211,'control variables'!AS$7:AS$36)</f>
        <v>4.9706118241476123</v>
      </c>
      <c r="AN212" s="10">
        <f t="shared" ca="1" si="138"/>
        <v>11.854107637278227</v>
      </c>
      <c r="AO212" s="82">
        <f ca="1">SUMPRODUCT(P182:P211,'control variables'!AX$7:AX$36)</f>
        <v>8.6989411113587295E-2</v>
      </c>
      <c r="AP212" s="82">
        <f ca="1">SUMPRODUCT(Q182:Q211,'control variables'!AY$7:AY$36)</f>
        <v>0.2008181403171295</v>
      </c>
      <c r="AQ212" s="82">
        <f ca="1">SUMPRODUCT(R182:R211,'control variables'!AZ$7:AZ$36)</f>
        <v>1.8044828108703213</v>
      </c>
      <c r="AR212" s="82">
        <f ca="1">SUMPRODUCT(S182:S211,'control variables'!BA$7:BA$36)</f>
        <v>1.3518434852847423</v>
      </c>
      <c r="AS212" s="82">
        <f t="shared" ca="1" si="139"/>
        <v>3.4441338475857806</v>
      </c>
      <c r="AT212" s="10">
        <f ca="1">SUMPRODUCT(P182:P211,'control variables'!AT$7:AT$36)</f>
        <v>-7.6748391293735771E-2</v>
      </c>
      <c r="AU212" s="10">
        <f ca="1">SUMPRODUCT(Q182:Q211,'control variables'!AU$7:AU$36)</f>
        <v>8.3255120444047925E-2</v>
      </c>
      <c r="AV212" s="10">
        <f ca="1">SUMPRODUCT(R182:R211,'control variables'!AV$7:AV$36)</f>
        <v>35.850322039449544</v>
      </c>
      <c r="AW212" s="10">
        <f ca="1">SUMPRODUCT(S182:S211,'control variables'!AW$7:AW$36)</f>
        <v>26.857570491910195</v>
      </c>
      <c r="AX212" s="10">
        <f t="shared" ca="1" si="118"/>
        <v>62.714399260510049</v>
      </c>
      <c r="AY212" s="82">
        <f ca="1">SUMPRODUCT(P182:P211,'control variables'!BB$7:BB$36)</f>
        <v>0.27820826891236744</v>
      </c>
      <c r="AZ212" s="82">
        <f ca="1">SUMPRODUCT(Q182:Q211,'control variables'!BC$7:BC$36)</f>
        <v>0.70943058960558414</v>
      </c>
      <c r="BA212" s="82">
        <f ca="1">SUMPRODUCT(R182:R211,'control variables'!BD$7:BD$36)</f>
        <v>4.9662321920681389</v>
      </c>
      <c r="BB212" s="82">
        <f ca="1">SUMPRODUCT(S182:S211,'control variables'!BE$7:BE$36)</f>
        <v>0.70573704600460563</v>
      </c>
      <c r="BC212" s="82">
        <f t="shared" ca="1" si="140"/>
        <v>6.6596080965906959</v>
      </c>
      <c r="BD212" s="10">
        <f ca="1">SUMPRODUCT(P182:P211,'control variables'!BF$7:BF$36)</f>
        <v>5.8198746614194698E-2</v>
      </c>
      <c r="BE212" s="10">
        <f ca="1">SUMPRODUCT(Q182:Q211,'control variables'!BG$7:BG$36)</f>
        <v>6.7176935182315128E-2</v>
      </c>
      <c r="BF212" s="10">
        <f ca="1">SUMPRODUCT(R182:R211,'control variables'!BH$7:BH$36)</f>
        <v>2.0120961952940557</v>
      </c>
      <c r="BG212" s="10">
        <f ca="1">SUMPRODUCT(S182:S211,'control variables'!BI$7:BI$36)</f>
        <v>4.5221363988431387</v>
      </c>
      <c r="BH212" s="10">
        <f t="shared" ca="1" si="141"/>
        <v>6.6596082759337047</v>
      </c>
      <c r="BI212" s="82">
        <f t="shared" ca="1" si="119"/>
        <v>67.148139461738936</v>
      </c>
      <c r="BJ212" s="82">
        <f t="shared" ca="1" si="120"/>
        <v>77.865027878320205</v>
      </c>
      <c r="BK212" s="82">
        <f t="shared" ca="1" si="121"/>
        <v>260.57005724692732</v>
      </c>
      <c r="BL212" s="82">
        <f t="shared" ca="1" si="122"/>
        <v>122.7143945574545</v>
      </c>
      <c r="BM212" s="82">
        <f t="shared" ca="1" si="112"/>
        <v>528.297619144441</v>
      </c>
      <c r="BN212" s="10">
        <f ca="1">BN211+BI212-INDIRECT(ADDRESS(MAX($D212-'key variables'!$B$9*30,34),scenario!BI$4),TRUE)</f>
        <v>9438976.028931044</v>
      </c>
      <c r="BO212" s="10">
        <f ca="1">BO211+BJ212-INDIRECT(ADDRESS(MAX($D212-'key variables'!$B$9*30,34),scenario!BJ$4),TRUE)</f>
        <v>10895103.232366696</v>
      </c>
      <c r="BP212" s="10">
        <f ca="1">BP211+BK212-INDIRECT(ADDRESS(MAX($D212-'key variables'!$B$9*30,34),scenario!BK$4),TRUE)</f>
        <v>32529555.787224129</v>
      </c>
      <c r="BQ212" s="10">
        <f ca="1">BQ211+BL212-INDIRECT(ADDRESS(MAX($D212-'key variables'!$B$9*30,34),scenario!BL$4),TRUE)</f>
        <v>14415084.815769153</v>
      </c>
      <c r="BR212" s="10">
        <f t="shared" ca="1" si="111"/>
        <v>67278719.864291027</v>
      </c>
      <c r="BS212" s="82">
        <f t="shared" ca="1" si="123"/>
        <v>355.79879430571469</v>
      </c>
      <c r="BT212" s="82">
        <f t="shared" ca="1" si="124"/>
        <v>412.89548088546093</v>
      </c>
      <c r="BU212" s="82">
        <f t="shared" ca="1" si="125"/>
        <v>1416.5398283730665</v>
      </c>
      <c r="BV212" s="82">
        <f t="shared" ca="1" si="126"/>
        <v>693.51090310822667</v>
      </c>
      <c r="BW212" s="82">
        <f t="shared" ca="1" si="142"/>
        <v>2878.7450066724687</v>
      </c>
      <c r="BX212" s="10">
        <f t="shared" ca="1" si="127"/>
        <v>1.5381111645929022</v>
      </c>
      <c r="BY212" s="10">
        <f t="shared" ca="1" si="128"/>
        <v>3.550784166958699</v>
      </c>
      <c r="BZ212" s="10">
        <f t="shared" ca="1" si="129"/>
        <v>31.906126529489981</v>
      </c>
      <c r="CA212" s="10">
        <f t="shared" ca="1" si="130"/>
        <v>23.902743229108093</v>
      </c>
      <c r="CB212" s="10">
        <v>0</v>
      </c>
      <c r="CC212" s="82">
        <f t="shared" ca="1" si="131"/>
        <v>-0.33137359840083924</v>
      </c>
      <c r="CD212" s="82">
        <f t="shared" ca="1" si="132"/>
        <v>0.61345912876728292</v>
      </c>
      <c r="CE212" s="82">
        <f t="shared" ca="1" si="133"/>
        <v>191.30607719504928</v>
      </c>
      <c r="CF212" s="82">
        <f t="shared" ca="1" si="134"/>
        <v>143.3185578678831</v>
      </c>
      <c r="CG212" s="82">
        <f t="shared" ca="1" si="143"/>
        <v>334.90672059329881</v>
      </c>
      <c r="CH212" s="13">
        <f t="shared" ca="1" si="144"/>
        <v>147</v>
      </c>
      <c r="CI212" s="81">
        <f t="shared" ca="1" si="153"/>
        <v>0.11317256744019011</v>
      </c>
      <c r="CJ212" s="81">
        <f t="shared" ca="1" si="154"/>
        <v>0.13063141611479359</v>
      </c>
      <c r="CK212" s="81">
        <f t="shared" ca="1" si="155"/>
        <v>0.39002677142575287</v>
      </c>
      <c r="CL212" s="81">
        <f t="shared" ca="1" si="156"/>
        <v>0.17283571369059283</v>
      </c>
      <c r="CM212" s="89">
        <f t="shared" ca="1" si="145"/>
        <v>0.80666646867132941</v>
      </c>
    </row>
    <row r="213" spans="1:91" x14ac:dyDescent="0.3">
      <c r="A213">
        <v>148</v>
      </c>
      <c r="B213" s="3">
        <f t="shared" si="158"/>
        <v>0.6</v>
      </c>
      <c r="C213" s="3">
        <f t="shared" si="146"/>
        <v>4.9333333333333336</v>
      </c>
      <c r="D213" s="4">
        <f t="shared" ca="1" si="135"/>
        <v>213</v>
      </c>
      <c r="E213" s="58">
        <f>(0.5*(COS(B213*2*PI())+1)*('key variables'!$B$4-'key variables'!$B$6)+'key variables'!$B$6)/'key variables'!$B$4</f>
        <v>1</v>
      </c>
      <c r="F213" s="10">
        <f t="shared" ca="1" si="147"/>
        <v>11689223.26635028</v>
      </c>
      <c r="G213" s="10">
        <f t="shared" ca="1" si="148"/>
        <v>13492493.212967303</v>
      </c>
      <c r="H213" s="10">
        <f t="shared" ca="1" si="149"/>
        <v>40309486.928907789</v>
      </c>
      <c r="I213" s="10">
        <f t="shared" ca="1" si="150"/>
        <v>17912182.136018153</v>
      </c>
      <c r="J213" s="10">
        <f t="shared" ca="1" si="136"/>
        <v>83403385.544243529</v>
      </c>
      <c r="K213" s="82">
        <f t="shared" ca="1" si="113"/>
        <v>2249891.4386249306</v>
      </c>
      <c r="L213" s="82">
        <f t="shared" ca="1" si="114"/>
        <v>2596977.085119721</v>
      </c>
      <c r="M213" s="82">
        <f t="shared" ca="1" si="115"/>
        <v>7778514.6018552873</v>
      </c>
      <c r="N213" s="82">
        <f t="shared" ca="1" si="116"/>
        <v>3496403.8093458922</v>
      </c>
      <c r="O213" s="82">
        <f t="shared" ca="1" si="137"/>
        <v>16121786.934945831</v>
      </c>
      <c r="P213" s="10">
        <f ca="1">IF(IF($A213&gt;='key variables'!$B$26,K213*SUMPRODUCT(Z213:AC213,'control variables'!$O$3:$R$3)/J213+F$65*'key variables'!$B$25/scenario!J$65,K213*SUMPRODUCT(Z213:AC213,'control variables'!$O$7:$R$7)/J213+F$65*'key variables'!$B$25/scenario!J$65)&lt;'key variables'!$B$28,0,IF($A213&gt;='key variables'!$B$26,K213*SUMPRODUCT(Z213:AC213,'control variables'!$O$3:$R$3)/J213+F$65*'key variables'!$B$25/scenario!J$65,K213*SUMPRODUCT(Z213:AC213,'control variables'!$O$7:$R$7)/J213+F$65*'key variables'!$B$25/scenario!J$65))</f>
        <v>8.1785159967957277</v>
      </c>
      <c r="Q213" s="10">
        <f ca="1">IF(IF($A213&gt;='key variables'!$B$26,L213*SUMPRODUCT(Z213:AC213,'control variables'!$O$4:$R$4)/J213+G$65*'key variables'!$B$25/scenario!J$65,L213*SUMPRODUCT(Z213:AC213,'control variables'!$O$7:$R$7)/J213+G$65*'key variables'!$B$25/scenario!J$65)&lt;'key variables'!$B$28,0,IF($A213&gt;='key variables'!$B$26,L213*SUMPRODUCT(Z213:AC213,'control variables'!$O$4:$R$4)/J213+G$65*'key variables'!$B$25/scenario!J$65,L213*SUMPRODUCT(Z213:AC213,'control variables'!$O$7:$R$7)/J213+G$65*'key variables'!$B$25/scenario!J$65))</f>
        <v>9.4401970998851858</v>
      </c>
      <c r="R213" s="10">
        <f ca="1">IF(IF($A213&gt;='key variables'!$B$26,M213*SUMPRODUCT(Z213:AC213,'control variables'!$O$5:$R$5)/J213+H$65*'key variables'!$B$25/scenario!J$65,M213*SUMPRODUCT(Z213:AC213,'control variables'!$O$7:$R$7)/J213+H$65*'key variables'!$B$25/scenario!J$65)&lt;'key variables'!$B$28,0,IF($A213&gt;='key variables'!$B$26,M213*SUMPRODUCT(Z213:AC213,'control variables'!$O$5:$R$5)/J213+H$65*'key variables'!$B$25/scenario!J$65,M213*SUMPRODUCT(Z213:AC213,'control variables'!$O$7:$R$7)/J213+H$65*'key variables'!$B$25/scenario!J$65))</f>
        <v>28.275455877757075</v>
      </c>
      <c r="S213" s="10">
        <f ca="1">IF(IF($A213&gt;='key variables'!$B$26,N213*SUMPRODUCT(Z213:AC213,'control variables'!$O$6:$R$6)/J213+I$65*'key variables'!$B$25/scenario!J$65,N213*SUMPRODUCT(Z213:AC213,'control variables'!$O$7:$R$7)/J213+I$65*'key variables'!$B$25/scenario!J$65)&lt;'key variables'!$B$28,0,IF($A213&gt;='key variables'!$B$26,N213*SUMPRODUCT(Z213:AC213,'control variables'!$O$6:$R$6)/J213+I$65*'key variables'!$B$25/scenario!J$65,N213*SUMPRODUCT(Z213:AC213,'control variables'!$O$7:$R$7)/J213+I$65*'key variables'!$B$25/scenario!J$65))</f>
        <v>12.709677451579436</v>
      </c>
      <c r="T213" s="10">
        <f t="shared" ca="1" si="157"/>
        <v>58.603846426017427</v>
      </c>
      <c r="U213" s="82">
        <f ca="1">SUMPRODUCT(P183:P212,'control variables'!AD$7:AD$36)</f>
        <v>17.339745724290029</v>
      </c>
      <c r="V213" s="82">
        <f ca="1">SUMPRODUCT(Q183:Q212,'control variables'!AE$7:AE$36)</f>
        <v>20.0147089476039</v>
      </c>
      <c r="W213" s="82">
        <f ca="1">SUMPRODUCT(R183:R212,'control variables'!AF$7:AF$36)</f>
        <v>59.948432619167114</v>
      </c>
      <c r="X213" s="82">
        <f ca="1">SUMPRODUCT(S183:S212,'control variables'!AG$7:AG$36)</f>
        <v>26.946523713406428</v>
      </c>
      <c r="Y213" s="82">
        <f t="shared" ca="1" si="151"/>
        <v>124.24941100446748</v>
      </c>
      <c r="Z213" s="10">
        <f ca="1">IF($A213&gt;='key variables'!$B$26,SUMPRODUCT(P183:P212,'control variables'!V$7:V$36)*$E213,SUMPRODUCT(P183:P212,'control variables'!Z$7:Z$36)*$E213)</f>
        <v>42.310193380732052</v>
      </c>
      <c r="AA213" s="10">
        <f ca="1">IF($A213&gt;='key variables'!$B$26,SUMPRODUCT(Q183:Q212,'control variables'!W$7:W$36)*$E213,SUMPRODUCT(Q183:Q212,'control variables'!AA$7:AA$36)*$E213)</f>
        <v>48.837290897866531</v>
      </c>
      <c r="AB213" s="10">
        <f ca="1">IF($A213&gt;='key variables'!$B$26,SUMPRODUCT(R183:R212,'control variables'!X$7:X$36)*$E213,SUMPRODUCT(R183:R212,'control variables'!AB$7:AB$36)*$E213)</f>
        <v>146.27837208913857</v>
      </c>
      <c r="AC213" s="10">
        <f ca="1">IF($A213&gt;='key variables'!$B$26,SUMPRODUCT(S183:S212,'control variables'!Y$7:Y$36)*$E213,SUMPRODUCT(S183:S212,'control variables'!AC$7:AC$36)*$E213)</f>
        <v>65.751404165956444</v>
      </c>
      <c r="AD213" s="10">
        <f t="shared" ca="1" si="152"/>
        <v>303.17726053369358</v>
      </c>
      <c r="AE213" s="82">
        <f ca="1">SUMPRODUCT(P183:P212,'control variables'!AL$7:AL$36)</f>
        <v>57.604969283352766</v>
      </c>
      <c r="AF213" s="82">
        <f ca="1">SUMPRODUCT(Q183:Q212,'control variables'!AM$7:AM$36)</f>
        <v>66.317701352471289</v>
      </c>
      <c r="AG213" s="82">
        <f ca="1">SUMPRODUCT(R183:R212,'control variables'!AN$7:AN$36)</f>
        <v>189.08919560686499</v>
      </c>
      <c r="AH213" s="82">
        <f ca="1">SUMPRODUCT(S183:S212,'control variables'!AO$7:AO$36)</f>
        <v>81.873746078040639</v>
      </c>
      <c r="AI213" s="82">
        <f t="shared" ca="1" si="117"/>
        <v>394.88561232072971</v>
      </c>
      <c r="AJ213" s="10">
        <f ca="1">SUMPRODUCT(P183:P212,'control variables'!AP$7:AP$36)</f>
        <v>5.5043770255068313E-2</v>
      </c>
      <c r="AK213" s="10">
        <f ca="1">SUMPRODUCT(Q183:Q212,'control variables'!AQ$7:AQ$36)</f>
        <v>0.15883811944985685</v>
      </c>
      <c r="AL213" s="10">
        <f ca="1">SUMPRODUCT(R183:R212,'control variables'!AR$7:AR$36)</f>
        <v>5.7090590681819045</v>
      </c>
      <c r="AM213" s="10">
        <f ca="1">SUMPRODUCT(S183:S212,'control variables'!AS$7:AS$36)</f>
        <v>4.2769896515141275</v>
      </c>
      <c r="AN213" s="10">
        <f t="shared" ca="1" si="138"/>
        <v>10.199930609400958</v>
      </c>
      <c r="AO213" s="82">
        <f ca="1">SUMPRODUCT(P183:P212,'control variables'!AX$7:AX$36)</f>
        <v>7.4850592804412808E-2</v>
      </c>
      <c r="AP213" s="82">
        <f ca="1">SUMPRODUCT(Q183:Q212,'control variables'!AY$7:AY$36)</f>
        <v>0.17279524779159106</v>
      </c>
      <c r="AQ213" s="82">
        <f ca="1">SUMPRODUCT(R183:R212,'control variables'!AZ$7:AZ$36)</f>
        <v>1.5526787268700115</v>
      </c>
      <c r="AR213" s="82">
        <f ca="1">SUMPRODUCT(S183:S212,'control variables'!BA$7:BA$36)</f>
        <v>1.1632023364340456</v>
      </c>
      <c r="AS213" s="82">
        <f t="shared" ca="1" si="139"/>
        <v>2.9635269039000609</v>
      </c>
      <c r="AT213" s="10">
        <f ca="1">SUMPRODUCT(P183:P212,'control variables'!AT$7:AT$36)</f>
        <v>-6.6041421313343368E-2</v>
      </c>
      <c r="AU213" s="10">
        <f ca="1">SUMPRODUCT(Q183:Q212,'control variables'!AU$7:AU$36)</f>
        <v>7.1640413473882003E-2</v>
      </c>
      <c r="AV213" s="10">
        <f ca="1">SUMPRODUCT(R183:R212,'control variables'!AV$7:AV$36)</f>
        <v>30.84893614206052</v>
      </c>
      <c r="AW213" s="10">
        <f ca="1">SUMPRODUCT(S183:S212,'control variables'!AW$7:AW$36)</f>
        <v>23.110740152462732</v>
      </c>
      <c r="AX213" s="10">
        <f t="shared" ca="1" si="118"/>
        <v>53.965275286683791</v>
      </c>
      <c r="AY213" s="82">
        <f ca="1">SUMPRODUCT(P183:P212,'control variables'!BB$7:BB$36)</f>
        <v>0.23939177784404425</v>
      </c>
      <c r="AZ213" s="82">
        <f ca="1">SUMPRODUCT(Q183:Q212,'control variables'!BC$7:BC$36)</f>
        <v>0.61044860660171318</v>
      </c>
      <c r="BA213" s="82">
        <f ca="1">SUMPRODUCT(R183:R212,'control variables'!BD$7:BD$36)</f>
        <v>4.2733278859515123</v>
      </c>
      <c r="BB213" s="82">
        <f ca="1">SUMPRODUCT(S183:S212,'control variables'!BE$7:BE$36)</f>
        <v>0.60727039779922287</v>
      </c>
      <c r="BC213" s="82">
        <f t="shared" ca="1" si="140"/>
        <v>5.7304386681964923</v>
      </c>
      <c r="BD213" s="10">
        <f ca="1">SUMPRODUCT(P183:P212,'control variables'!BF$7:BF$36)</f>
        <v>5.0078674781070739E-2</v>
      </c>
      <c r="BE213" s="10">
        <f ca="1">SUMPRODUCT(Q183:Q212,'control variables'!BG$7:BG$36)</f>
        <v>5.7804198294602385E-2</v>
      </c>
      <c r="BF213" s="10">
        <f ca="1">SUMPRODUCT(R183:R212,'control variables'!BH$7:BH$36)</f>
        <v>1.7313622174774577</v>
      </c>
      <c r="BG213" s="10">
        <f ca="1">SUMPRODUCT(S183:S212,'control variables'!BI$7:BI$36)</f>
        <v>3.8911937319638694</v>
      </c>
      <c r="BH213" s="10">
        <f t="shared" ca="1" si="141"/>
        <v>5.7304388225169998</v>
      </c>
      <c r="BI213" s="82">
        <f t="shared" ca="1" si="119"/>
        <v>57.778319639883463</v>
      </c>
      <c r="BJ213" s="82">
        <f t="shared" ca="1" si="120"/>
        <v>66.999790372546883</v>
      </c>
      <c r="BK213" s="82">
        <f t="shared" ca="1" si="121"/>
        <v>224.21145963487703</v>
      </c>
      <c r="BL213" s="82">
        <f t="shared" ca="1" si="122"/>
        <v>105.59175662830259</v>
      </c>
      <c r="BM213" s="82">
        <f t="shared" ca="1" si="112"/>
        <v>454.58132627560997</v>
      </c>
      <c r="BN213" s="10">
        <f ca="1">BN212+BI213-INDIRECT(ADDRESS(MAX($D213-'key variables'!$B$9*30,34),scenario!BI$4),TRUE)</f>
        <v>9439033.8072506841</v>
      </c>
      <c r="BO213" s="10">
        <f ca="1">BO212+BJ213-INDIRECT(ADDRESS(MAX($D213-'key variables'!$B$9*30,34),scenario!BJ$4),TRUE)</f>
        <v>10895170.232157068</v>
      </c>
      <c r="BP213" s="10">
        <f ca="1">BP212+BK213-INDIRECT(ADDRESS(MAX($D213-'key variables'!$B$9*30,34),scenario!BK$4),TRUE)</f>
        <v>32529779.998683766</v>
      </c>
      <c r="BQ213" s="10">
        <f ca="1">BQ212+BL213-INDIRECT(ADDRESS(MAX($D213-'key variables'!$B$9*30,34),scenario!BL$4),TRUE)</f>
        <v>14415190.407525782</v>
      </c>
      <c r="BR213" s="10">
        <f t="shared" ca="1" si="111"/>
        <v>67279174.445617303</v>
      </c>
      <c r="BS213" s="82">
        <f t="shared" ca="1" si="123"/>
        <v>306.14891198784591</v>
      </c>
      <c r="BT213" s="82">
        <f t="shared" ca="1" si="124"/>
        <v>355.27808341450464</v>
      </c>
      <c r="BU213" s="82">
        <f t="shared" ca="1" si="125"/>
        <v>1218.8724623984692</v>
      </c>
      <c r="BV213" s="82">
        <f t="shared" ca="1" si="126"/>
        <v>596.73763019953958</v>
      </c>
      <c r="BW213" s="82">
        <f t="shared" ca="1" si="142"/>
        <v>2477.0370880003593</v>
      </c>
      <c r="BX213" s="10">
        <f t="shared" ca="1" si="127"/>
        <v>1.3234913047722001</v>
      </c>
      <c r="BY213" s="10">
        <f t="shared" ca="1" si="128"/>
        <v>3.0553266098539744</v>
      </c>
      <c r="BZ213" s="10">
        <f t="shared" ca="1" si="129"/>
        <v>27.454115152931024</v>
      </c>
      <c r="CA213" s="10">
        <f t="shared" ca="1" si="130"/>
        <v>20.567481435779047</v>
      </c>
      <c r="CB213" s="10">
        <v>0</v>
      </c>
      <c r="CC213" s="82">
        <f t="shared" ca="1" si="131"/>
        <v>-0.28513899963684042</v>
      </c>
      <c r="CD213" s="82">
        <f t="shared" ca="1" si="132"/>
        <v>0.52786158695166674</v>
      </c>
      <c r="CE213" s="82">
        <f t="shared" ca="1" si="133"/>
        <v>164.61352139430068</v>
      </c>
      <c r="CF213" s="82">
        <f t="shared" ca="1" si="134"/>
        <v>123.32160503050045</v>
      </c>
      <c r="CG213" s="82">
        <f t="shared" ca="1" si="143"/>
        <v>288.17784901211598</v>
      </c>
      <c r="CH213" s="13">
        <f t="shared" ca="1" si="144"/>
        <v>148</v>
      </c>
      <c r="CI213" s="81">
        <f t="shared" ca="1" si="153"/>
        <v>0.11317326923429864</v>
      </c>
      <c r="CJ213" s="81">
        <f t="shared" ca="1" si="154"/>
        <v>0.13063222986766451</v>
      </c>
      <c r="CK213" s="81">
        <f t="shared" ca="1" si="155"/>
        <v>0.39002949084635757</v>
      </c>
      <c r="CL213" s="81">
        <f t="shared" ca="1" si="156"/>
        <v>0.17283699352802487</v>
      </c>
      <c r="CM213" s="89">
        <f t="shared" ca="1" si="145"/>
        <v>0.8066719834763455</v>
      </c>
    </row>
    <row r="214" spans="1:91" x14ac:dyDescent="0.3">
      <c r="A214">
        <v>149</v>
      </c>
      <c r="B214" s="3">
        <f t="shared" si="158"/>
        <v>0.60277777777777775</v>
      </c>
      <c r="C214" s="3">
        <f t="shared" si="146"/>
        <v>4.9666666666666668</v>
      </c>
      <c r="D214" s="4">
        <f t="shared" ca="1" si="135"/>
        <v>214</v>
      </c>
      <c r="E214" s="58">
        <f>(0.5*(COS(B214*2*PI())+1)*('key variables'!$B$4-'key variables'!$B$6)+'key variables'!$B$6)/'key variables'!$B$4</f>
        <v>1</v>
      </c>
      <c r="F214" s="10">
        <f t="shared" ca="1" si="147"/>
        <v>11689223.216271605</v>
      </c>
      <c r="G214" s="10">
        <f t="shared" ca="1" si="148"/>
        <v>13492493.155163104</v>
      </c>
      <c r="H214" s="10">
        <f t="shared" ca="1" si="149"/>
        <v>40309485.197545573</v>
      </c>
      <c r="I214" s="10">
        <f t="shared" ca="1" si="150"/>
        <v>17912178.244824421</v>
      </c>
      <c r="J214" s="10">
        <f t="shared" ca="1" si="136"/>
        <v>83403379.813804701</v>
      </c>
      <c r="K214" s="82">
        <f t="shared" ca="1" si="113"/>
        <v>2249883.2601089333</v>
      </c>
      <c r="L214" s="82">
        <f t="shared" ca="1" si="114"/>
        <v>2596967.6449226211</v>
      </c>
      <c r="M214" s="82">
        <f t="shared" ca="1" si="115"/>
        <v>7778486.3263994092</v>
      </c>
      <c r="N214" s="82">
        <f t="shared" ca="1" si="116"/>
        <v>3496391.0996684395</v>
      </c>
      <c r="O214" s="82">
        <f t="shared" ca="1" si="137"/>
        <v>16121728.331099402</v>
      </c>
      <c r="P214" s="10">
        <f ca="1">IF(IF($A214&gt;='key variables'!$B$26,K214*SUMPRODUCT(Z214:AC214,'control variables'!$O$3:$R$3)/J214+F$65*'key variables'!$B$25/scenario!J$65,K214*SUMPRODUCT(Z214:AC214,'control variables'!$O$7:$R$7)/J214+F$65*'key variables'!$B$25/scenario!J$65)&lt;'key variables'!$B$28,0,IF($A214&gt;='key variables'!$B$26,K214*SUMPRODUCT(Z214:AC214,'control variables'!$O$3:$R$3)/J214+F$65*'key variables'!$B$25/scenario!J$65,K214*SUMPRODUCT(Z214:AC214,'control variables'!$O$7:$R$7)/J214+F$65*'key variables'!$B$25/scenario!J$65))</f>
        <v>7.0372089456930809</v>
      </c>
      <c r="Q214" s="10">
        <f ca="1">IF(IF($A214&gt;='key variables'!$B$26,L214*SUMPRODUCT(Z214:AC214,'control variables'!$O$4:$R$4)/J214+G$65*'key variables'!$B$25/scenario!J$65,L214*SUMPRODUCT(Z214:AC214,'control variables'!$O$7:$R$7)/J214+G$65*'key variables'!$B$25/scenario!J$65)&lt;'key variables'!$B$28,0,IF($A214&gt;='key variables'!$B$26,L214*SUMPRODUCT(Z214:AC214,'control variables'!$O$4:$R$4)/J214+G$65*'key variables'!$B$25/scenario!J$65,L214*SUMPRODUCT(Z214:AC214,'control variables'!$O$7:$R$7)/J214+G$65*'key variables'!$B$25/scenario!J$65))</f>
        <v>8.1228232000091047</v>
      </c>
      <c r="R214" s="10">
        <f ca="1">IF(IF($A214&gt;='key variables'!$B$26,M214*SUMPRODUCT(Z214:AC214,'control variables'!$O$5:$R$5)/J214+H$65*'key variables'!$B$25/scenario!J$65,M214*SUMPRODUCT(Z214:AC214,'control variables'!$O$7:$R$7)/J214+H$65*'key variables'!$B$25/scenario!J$65)&lt;'key variables'!$B$28,0,IF($A214&gt;='key variables'!$B$26,M214*SUMPRODUCT(Z214:AC214,'control variables'!$O$5:$R$5)/J214+H$65*'key variables'!$B$25/scenario!J$65,M214*SUMPRODUCT(Z214:AC214,'control variables'!$O$7:$R$7)/J214+H$65*'key variables'!$B$25/scenario!J$65))</f>
        <v>24.329632799454192</v>
      </c>
      <c r="S214" s="10">
        <f ca="1">IF(IF($A214&gt;='key variables'!$B$26,N214*SUMPRODUCT(Z214:AC214,'control variables'!$O$6:$R$6)/J214+I$65*'key variables'!$B$25/scenario!J$65,N214*SUMPRODUCT(Z214:AC214,'control variables'!$O$7:$R$7)/J214+I$65*'key variables'!$B$25/scenario!J$65)&lt;'key variables'!$B$28,0,IF($A214&gt;='key variables'!$B$26,N214*SUMPRODUCT(Z214:AC214,'control variables'!$O$6:$R$6)/J214+I$65*'key variables'!$B$25/scenario!J$65,N214*SUMPRODUCT(Z214:AC214,'control variables'!$O$7:$R$7)/J214+I$65*'key variables'!$B$25/scenario!J$65))</f>
        <v>10.936049509980847</v>
      </c>
      <c r="T214" s="10">
        <f t="shared" ca="1" si="157"/>
        <v>50.425714455137225</v>
      </c>
      <c r="U214" s="82">
        <f ca="1">SUMPRODUCT(P184:P213,'control variables'!AD$7:AD$36)</f>
        <v>14.920021082128322</v>
      </c>
      <c r="V214" s="82">
        <f ca="1">SUMPRODUCT(Q184:Q213,'control variables'!AE$7:AE$36)</f>
        <v>17.221698876045057</v>
      </c>
      <c r="W214" s="82">
        <f ca="1">SUMPRODUCT(R184:R213,'control variables'!AF$7:AF$36)</f>
        <v>51.582756329902587</v>
      </c>
      <c r="X214" s="82">
        <f ca="1">SUMPRODUCT(S184:S213,'control variables'!AG$7:AG$36)</f>
        <v>23.186193632061247</v>
      </c>
      <c r="Y214" s="82">
        <f t="shared" ca="1" si="151"/>
        <v>106.91066992013722</v>
      </c>
      <c r="Z214" s="10">
        <f ca="1">IF($A214&gt;='key variables'!$B$26,SUMPRODUCT(P184:P213,'control variables'!V$7:V$36)*$E214,SUMPRODUCT(P184:P213,'control variables'!Z$7:Z$36)*$E214)</f>
        <v>36.405960854367017</v>
      </c>
      <c r="AA214" s="10">
        <f ca="1">IF($A214&gt;='key variables'!$B$26,SUMPRODUCT(Q184:Q213,'control variables'!W$7:W$36)*$E214,SUMPRODUCT(Q184:Q213,'control variables'!AA$7:AA$36)*$E214)</f>
        <v>42.022225818299972</v>
      </c>
      <c r="AB214" s="10">
        <f ca="1">IF($A214&gt;='key variables'!$B$26,SUMPRODUCT(R184:R213,'control variables'!X$7:X$36)*$E214,SUMPRODUCT(R184:R213,'control variables'!AB$7:AB$36)*$E214)</f>
        <v>125.86576100460195</v>
      </c>
      <c r="AC214" s="10">
        <f ca="1">IF($A214&gt;='key variables'!$B$26,SUMPRODUCT(S184:S213,'control variables'!Y$7:Y$36)*$E214,SUMPRODUCT(S184:S213,'control variables'!AC$7:AC$36)*$E214)</f>
        <v>56.576036527301206</v>
      </c>
      <c r="AD214" s="10">
        <f t="shared" ca="1" si="152"/>
        <v>260.86998420457013</v>
      </c>
      <c r="AE214" s="82">
        <f ca="1">SUMPRODUCT(P184:P213,'control variables'!AL$7:AL$36)</f>
        <v>49.56670693392185</v>
      </c>
      <c r="AF214" s="82">
        <f ca="1">SUMPRODUCT(Q184:Q213,'control variables'!AM$7:AM$36)</f>
        <v>57.063654548623248</v>
      </c>
      <c r="AG214" s="82">
        <f ca="1">SUMPRODUCT(R184:R213,'control variables'!AN$7:AN$36)</f>
        <v>162.7034760996749</v>
      </c>
      <c r="AH214" s="82">
        <f ca="1">SUMPRODUCT(S184:S213,'control variables'!AO$7:AO$36)</f>
        <v>70.448991257518998</v>
      </c>
      <c r="AI214" s="82">
        <f t="shared" ca="1" si="117"/>
        <v>339.78282883973895</v>
      </c>
      <c r="AJ214" s="10">
        <f ca="1">SUMPRODUCT(P184:P213,'control variables'!AP$7:AP$36)</f>
        <v>4.7362660714191221E-2</v>
      </c>
      <c r="AK214" s="10">
        <f ca="1">SUMPRODUCT(Q184:Q213,'control variables'!AQ$7:AQ$36)</f>
        <v>0.13667297725288069</v>
      </c>
      <c r="AL214" s="10">
        <f ca="1">SUMPRODUCT(R184:R213,'control variables'!AR$7:AR$36)</f>
        <v>4.912385659459412</v>
      </c>
      <c r="AM214" s="10">
        <f ca="1">SUMPRODUCT(S184:S213,'control variables'!AS$7:AS$36)</f>
        <v>3.680155062127457</v>
      </c>
      <c r="AN214" s="10">
        <f t="shared" ca="1" si="138"/>
        <v>8.7765763595539408</v>
      </c>
      <c r="AO214" s="82">
        <f ca="1">SUMPRODUCT(P184:P213,'control variables'!AX$7:AX$36)</f>
        <v>6.4405594755746212E-2</v>
      </c>
      <c r="AP214" s="82">
        <f ca="1">SUMPRODUCT(Q184:Q213,'control variables'!AY$7:AY$36)</f>
        <v>0.14868259940257747</v>
      </c>
      <c r="AQ214" s="82">
        <f ca="1">SUMPRODUCT(R184:R213,'control variables'!AZ$7:AZ$36)</f>
        <v>1.3360107531808656</v>
      </c>
      <c r="AR214" s="82">
        <f ca="1">SUMPRODUCT(S184:S213,'control variables'!BA$7:BA$36)</f>
        <v>1.0008837003478157</v>
      </c>
      <c r="AS214" s="82">
        <f t="shared" ca="1" si="139"/>
        <v>2.5499826476870049</v>
      </c>
      <c r="AT214" s="10">
        <f ca="1">SUMPRODUCT(P184:P213,'control variables'!AT$7:AT$36)</f>
        <v>-5.6827753787833578E-2</v>
      </c>
      <c r="AU214" s="10">
        <f ca="1">SUMPRODUCT(Q184:Q213,'control variables'!AU$7:AU$36)</f>
        <v>6.164561115116101E-2</v>
      </c>
      <c r="AV214" s="10">
        <f ca="1">SUMPRODUCT(R184:R213,'control variables'!AV$7:AV$36)</f>
        <v>26.545094167187681</v>
      </c>
      <c r="AW214" s="10">
        <f ca="1">SUMPRODUCT(S184:S213,'control variables'!AW$7:AW$36)</f>
        <v>19.886480713482143</v>
      </c>
      <c r="AX214" s="10">
        <f t="shared" ca="1" si="118"/>
        <v>46.436392738033149</v>
      </c>
      <c r="AY214" s="82">
        <f ca="1">SUMPRODUCT(P184:P213,'control variables'!BB$7:BB$36)</f>
        <v>0.20599016339413165</v>
      </c>
      <c r="AZ214" s="82">
        <f ca="1">SUMPRODUCT(Q184:Q213,'control variables'!BC$7:BC$36)</f>
        <v>0.5252745493185923</v>
      </c>
      <c r="BA214" s="82">
        <f ca="1">SUMPRODUCT(R184:R213,'control variables'!BD$7:BD$36)</f>
        <v>3.6770833041614077</v>
      </c>
      <c r="BB214" s="82">
        <f ca="1">SUMPRODUCT(S184:S213,'control variables'!BE$7:BE$36)</f>
        <v>0.52253978642731147</v>
      </c>
      <c r="BC214" s="82">
        <f t="shared" ca="1" si="140"/>
        <v>4.9308878033014434</v>
      </c>
      <c r="BD214" s="10">
        <f ca="1">SUMPRODUCT(P184:P213,'control variables'!BF$7:BF$36)</f>
        <v>4.3091347972003799E-2</v>
      </c>
      <c r="BE214" s="10">
        <f ca="1">SUMPRODUCT(Q184:Q213,'control variables'!BG$7:BG$36)</f>
        <v>4.9738952435237807E-2</v>
      </c>
      <c r="BF214" s="10">
        <f ca="1">SUMPRODUCT(R184:R213,'control variables'!BH$7:BH$36)</f>
        <v>1.4897904568173985</v>
      </c>
      <c r="BG214" s="10">
        <f ca="1">SUMPRODUCT(S184:S213,'control variables'!BI$7:BI$36)</f>
        <v>3.348267178865433</v>
      </c>
      <c r="BH214" s="10">
        <f t="shared" ca="1" si="141"/>
        <v>4.9308879360900733</v>
      </c>
      <c r="BI214" s="82">
        <f t="shared" ca="1" si="119"/>
        <v>49.715869343528148</v>
      </c>
      <c r="BJ214" s="82">
        <f t="shared" ca="1" si="120"/>
        <v>57.650574709093007</v>
      </c>
      <c r="BK214" s="82">
        <f t="shared" ca="1" si="121"/>
        <v>192.92565357102399</v>
      </c>
      <c r="BL214" s="82">
        <f t="shared" ca="1" si="122"/>
        <v>90.858011757428457</v>
      </c>
      <c r="BM214" s="82">
        <f t="shared" ca="1" si="112"/>
        <v>391.15010938107361</v>
      </c>
      <c r="BN214" s="10">
        <f ca="1">BN213+BI214-INDIRECT(ADDRESS(MAX($D214-'key variables'!$B$9*30,34),scenario!BI$4),TRUE)</f>
        <v>9439083.523120027</v>
      </c>
      <c r="BO214" s="10">
        <f ca="1">BO213+BJ214-INDIRECT(ADDRESS(MAX($D214-'key variables'!$B$9*30,34),scenario!BJ$4),TRUE)</f>
        <v>10895227.882731777</v>
      </c>
      <c r="BP214" s="10">
        <f ca="1">BP213+BK214-INDIRECT(ADDRESS(MAX($D214-'key variables'!$B$9*30,34),scenario!BK$4),TRUE)</f>
        <v>32529972.924337335</v>
      </c>
      <c r="BQ214" s="10">
        <f ca="1">BQ213+BL214-INDIRECT(ADDRESS(MAX($D214-'key variables'!$B$9*30,34),scenario!BL$4),TRUE)</f>
        <v>14415281.265537539</v>
      </c>
      <c r="BR214" s="10">
        <f t="shared" ca="1" si="111"/>
        <v>67279565.595726684</v>
      </c>
      <c r="BS214" s="82">
        <f t="shared" ca="1" si="123"/>
        <v>263.42716024203884</v>
      </c>
      <c r="BT214" s="82">
        <f t="shared" ca="1" si="124"/>
        <v>305.70059295298552</v>
      </c>
      <c r="BU214" s="82">
        <f t="shared" ca="1" si="125"/>
        <v>1048.786651170082</v>
      </c>
      <c r="BV214" s="82">
        <f t="shared" ca="1" si="126"/>
        <v>513.46740077322659</v>
      </c>
      <c r="BW214" s="82">
        <f t="shared" ca="1" si="142"/>
        <v>2131.3818051383328</v>
      </c>
      <c r="BX214" s="10">
        <f t="shared" ca="1" si="127"/>
        <v>1.1388153881618108</v>
      </c>
      <c r="BY214" s="10">
        <f t="shared" ca="1" si="128"/>
        <v>2.6289957075027215</v>
      </c>
      <c r="BZ214" s="10">
        <f t="shared" ca="1" si="129"/>
        <v>23.623252145133083</v>
      </c>
      <c r="CA214" s="10">
        <f t="shared" ca="1" si="130"/>
        <v>17.697558170834117</v>
      </c>
      <c r="CB214" s="10">
        <v>0</v>
      </c>
      <c r="CC214" s="82">
        <f t="shared" ca="1" si="131"/>
        <v>-0.24535417989056182</v>
      </c>
      <c r="CD214" s="82">
        <f t="shared" ca="1" si="132"/>
        <v>0.45420635365080902</v>
      </c>
      <c r="CE214" s="82">
        <f t="shared" ca="1" si="133"/>
        <v>141.64480213339155</v>
      </c>
      <c r="CF214" s="82">
        <f t="shared" ca="1" si="134"/>
        <v>106.11439567879795</v>
      </c>
      <c r="CG214" s="82">
        <f t="shared" ca="1" si="143"/>
        <v>247.96804998594973</v>
      </c>
      <c r="CH214" s="13">
        <f t="shared" ca="1" si="144"/>
        <v>149</v>
      </c>
      <c r="CI214" s="81">
        <f t="shared" ca="1" si="153"/>
        <v>0.1131738730995371</v>
      </c>
      <c r="CJ214" s="81">
        <f t="shared" ca="1" si="154"/>
        <v>0.1306329300689614</v>
      </c>
      <c r="CK214" s="81">
        <f t="shared" ca="1" si="155"/>
        <v>0.39003183080780934</v>
      </c>
      <c r="CL214" s="81">
        <f t="shared" ca="1" si="156"/>
        <v>0.17283809478367879</v>
      </c>
      <c r="CM214" s="89">
        <f t="shared" ca="1" si="145"/>
        <v>0.80667672875998653</v>
      </c>
    </row>
    <row r="215" spans="1:91" x14ac:dyDescent="0.3">
      <c r="A215">
        <v>150</v>
      </c>
      <c r="B215" s="3">
        <f t="shared" si="158"/>
        <v>0.60555555555555551</v>
      </c>
      <c r="C215" s="3">
        <f t="shared" si="146"/>
        <v>5</v>
      </c>
      <c r="D215" s="4">
        <f t="shared" ca="1" si="135"/>
        <v>215</v>
      </c>
      <c r="E215" s="58">
        <f>(0.5*(COS(B215*2*PI())+1)*('key variables'!$B$4-'key variables'!$B$6)+'key variables'!$B$6)/'key variables'!$B$4</f>
        <v>1</v>
      </c>
      <c r="F215" s="10">
        <f t="shared" ca="1" si="147"/>
        <v>11689223.173180258</v>
      </c>
      <c r="G215" s="10">
        <f t="shared" ca="1" si="148"/>
        <v>13492493.105424151</v>
      </c>
      <c r="H215" s="10">
        <f t="shared" ca="1" si="149"/>
        <v>40309483.707755119</v>
      </c>
      <c r="I215" s="10">
        <f t="shared" ca="1" si="150"/>
        <v>17912174.896557242</v>
      </c>
      <c r="J215" s="10">
        <f t="shared" ca="1" si="136"/>
        <v>83403374.882916778</v>
      </c>
      <c r="K215" s="82">
        <f t="shared" ca="1" si="113"/>
        <v>2249876.2228999888</v>
      </c>
      <c r="L215" s="82">
        <f t="shared" ca="1" si="114"/>
        <v>2596959.5220994214</v>
      </c>
      <c r="M215" s="82">
        <f t="shared" ca="1" si="115"/>
        <v>7778461.9967666138</v>
      </c>
      <c r="N215" s="82">
        <f t="shared" ca="1" si="116"/>
        <v>3496380.1636189288</v>
      </c>
      <c r="O215" s="82">
        <f t="shared" ca="1" si="137"/>
        <v>16121677.905384954</v>
      </c>
      <c r="P215" s="10">
        <f ca="1">IF(IF($A215&gt;='key variables'!$B$26,K215*SUMPRODUCT(Z215:AC215,'control variables'!$O$3:$R$3)/J215+F$65*'key variables'!$B$25/scenario!J$65,K215*SUMPRODUCT(Z215:AC215,'control variables'!$O$7:$R$7)/J215+F$65*'key variables'!$B$25/scenario!J$65)&lt;'key variables'!$B$28,0,IF($A215&gt;='key variables'!$B$26,K215*SUMPRODUCT(Z215:AC215,'control variables'!$O$3:$R$3)/J215+F$65*'key variables'!$B$25/scenario!J$65,K215*SUMPRODUCT(Z215:AC215,'control variables'!$O$7:$R$7)/J215+F$65*'key variables'!$B$25/scenario!J$65))</f>
        <v>6.0551692744519263</v>
      </c>
      <c r="Q215" s="10">
        <f ca="1">IF(IF($A215&gt;='key variables'!$B$26,L215*SUMPRODUCT(Z215:AC215,'control variables'!$O$4:$R$4)/J215+G$65*'key variables'!$B$25/scenario!J$65,L215*SUMPRODUCT(Z215:AC215,'control variables'!$O$7:$R$7)/J215+G$65*'key variables'!$B$25/scenario!J$65)&lt;'key variables'!$B$28,0,IF($A215&gt;='key variables'!$B$26,L215*SUMPRODUCT(Z215:AC215,'control variables'!$O$4:$R$4)/J215+G$65*'key variables'!$B$25/scenario!J$65,L215*SUMPRODUCT(Z215:AC215,'control variables'!$O$7:$R$7)/J215+G$65*'key variables'!$B$25/scenario!J$65))</f>
        <v>6.9892864972558018</v>
      </c>
      <c r="R215" s="10">
        <f ca="1">IF(IF($A215&gt;='key variables'!$B$26,M215*SUMPRODUCT(Z215:AC215,'control variables'!$O$5:$R$5)/J215+H$65*'key variables'!$B$25/scenario!J$65,M215*SUMPRODUCT(Z215:AC215,'control variables'!$O$7:$R$7)/J215+H$65*'key variables'!$B$25/scenario!J$65)&lt;'key variables'!$B$28,0,IF($A215&gt;='key variables'!$B$26,M215*SUMPRODUCT(Z215:AC215,'control variables'!$O$5:$R$5)/J215+H$65*'key variables'!$B$25/scenario!J$65,M215*SUMPRODUCT(Z215:AC215,'control variables'!$O$7:$R$7)/J215+H$65*'key variables'!$B$25/scenario!J$65))</f>
        <v>20.934442351056777</v>
      </c>
      <c r="S215" s="10">
        <f ca="1">IF(IF($A215&gt;='key variables'!$B$26,N215*SUMPRODUCT(Z215:AC215,'control variables'!$O$6:$R$6)/J215+I$65*'key variables'!$B$25/scenario!J$65,N215*SUMPRODUCT(Z215:AC215,'control variables'!$O$7:$R$7)/J215+I$65*'key variables'!$B$25/scenario!J$65)&lt;'key variables'!$B$28,0,IF($A215&gt;='key variables'!$B$26,N215*SUMPRODUCT(Z215:AC215,'control variables'!$O$6:$R$6)/J215+I$65*'key variables'!$B$25/scenario!J$65,N215*SUMPRODUCT(Z215:AC215,'control variables'!$O$7:$R$7)/J215+I$65*'key variables'!$B$25/scenario!J$65))</f>
        <v>9.4099282098549626</v>
      </c>
      <c r="T215" s="10">
        <f t="shared" ca="1" si="157"/>
        <v>43.388826332619466</v>
      </c>
      <c r="U215" s="82">
        <f ca="1">SUMPRODUCT(P185:P214,'control variables'!AD$7:AD$36)</f>
        <v>12.837957823659954</v>
      </c>
      <c r="V215" s="82">
        <f ca="1">SUMPRODUCT(Q185:Q214,'control variables'!AE$7:AE$36)</f>
        <v>14.818440443577451</v>
      </c>
      <c r="W215" s="82">
        <f ca="1">SUMPRODUCT(R185:R214,'control variables'!AF$7:AF$36)</f>
        <v>44.384471479376323</v>
      </c>
      <c r="X215" s="82">
        <f ca="1">SUMPRODUCT(S185:S214,'control variables'!AG$7:AG$36)</f>
        <v>19.950600223760151</v>
      </c>
      <c r="Y215" s="82">
        <f t="shared" ca="1" si="151"/>
        <v>91.991469970373885</v>
      </c>
      <c r="Z215" s="10">
        <f ca="1">IF($A215&gt;='key variables'!$B$26,SUMPRODUCT(P185:P214,'control variables'!V$7:V$36)*$E215,SUMPRODUCT(P185:P214,'control variables'!Z$7:Z$36)*$E215)</f>
        <v>31.325619823228596</v>
      </c>
      <c r="AA215" s="10">
        <f ca="1">IF($A215&gt;='key variables'!$B$26,SUMPRODUCT(Q185:Q214,'control variables'!W$7:W$36)*$E215,SUMPRODUCT(Q185:Q214,'control variables'!AA$7:AA$36)*$E215)</f>
        <v>36.158152105248533</v>
      </c>
      <c r="AB215" s="10">
        <f ca="1">IF($A215&gt;='key variables'!$B$26,SUMPRODUCT(R185:R214,'control variables'!X$7:X$36)*$E215,SUMPRODUCT(R185:R214,'control variables'!AB$7:AB$36)*$E215)</f>
        <v>108.30157714457241</v>
      </c>
      <c r="AC215" s="10">
        <f ca="1">IF($A215&gt;='key variables'!$B$26,SUMPRODUCT(S185:S214,'control variables'!Y$7:Y$36)*$E215,SUMPRODUCT(S185:S214,'control variables'!AC$7:AC$36)*$E215)</f>
        <v>48.681022826149103</v>
      </c>
      <c r="AD215" s="10">
        <f t="shared" ca="1" si="152"/>
        <v>224.46637189919863</v>
      </c>
      <c r="AE215" s="82">
        <f ca="1">SUMPRODUCT(P185:P214,'control variables'!AL$7:AL$36)</f>
        <v>42.650046038865682</v>
      </c>
      <c r="AF215" s="82">
        <f ca="1">SUMPRODUCT(Q185:Q214,'control variables'!AM$7:AM$36)</f>
        <v>49.100851038766827</v>
      </c>
      <c r="AG215" s="82">
        <f ca="1">SUMPRODUCT(R185:R214,'control variables'!AN$7:AN$36)</f>
        <v>139.99943057717189</v>
      </c>
      <c r="AH215" s="82">
        <f ca="1">SUMPRODUCT(S185:S214,'control variables'!AO$7:AO$36)</f>
        <v>60.618364752985926</v>
      </c>
      <c r="AI215" s="82">
        <f t="shared" ca="1" si="117"/>
        <v>292.36869240779032</v>
      </c>
      <c r="AJ215" s="10">
        <f ca="1">SUMPRODUCT(P185:P214,'control variables'!AP$7:AP$36)</f>
        <v>4.0753380392481102E-2</v>
      </c>
      <c r="AK215" s="10">
        <f ca="1">SUMPRODUCT(Q185:Q214,'control variables'!AQ$7:AQ$36)</f>
        <v>0.11760077975709385</v>
      </c>
      <c r="AL215" s="10">
        <f ca="1">SUMPRODUCT(R185:R214,'control variables'!AR$7:AR$36)</f>
        <v>4.2268808043238559</v>
      </c>
      <c r="AM215" s="10">
        <f ca="1">SUMPRODUCT(S185:S214,'control variables'!AS$7:AS$36)</f>
        <v>3.16660333031622</v>
      </c>
      <c r="AN215" s="10">
        <f t="shared" ca="1" si="138"/>
        <v>7.5518382947896505</v>
      </c>
      <c r="AO215" s="82">
        <f ca="1">SUMPRODUCT(P185:P214,'control variables'!AX$7:AX$36)</f>
        <v>5.5418084887294307E-2</v>
      </c>
      <c r="AP215" s="82">
        <f ca="1">SUMPRODUCT(Q185:Q214,'control variables'!AY$7:AY$36)</f>
        <v>0.12793461416207894</v>
      </c>
      <c r="AQ215" s="82">
        <f ca="1">SUMPRODUCT(R185:R214,'control variables'!AZ$7:AZ$36)</f>
        <v>1.1495764864978515</v>
      </c>
      <c r="AR215" s="82">
        <f ca="1">SUMPRODUCT(S185:S214,'control variables'!BA$7:BA$36)</f>
        <v>0.86121490032875936</v>
      </c>
      <c r="AS215" s="82">
        <f t="shared" ca="1" si="139"/>
        <v>2.1941440858759842</v>
      </c>
      <c r="AT215" s="10">
        <f ca="1">SUMPRODUCT(P185:P214,'control variables'!AT$7:AT$36)</f>
        <v>-4.8899221443421452E-2</v>
      </c>
      <c r="AU215" s="10">
        <f ca="1">SUMPRODUCT(Q185:Q214,'control variables'!AU$7:AU$36)</f>
        <v>5.3044897779173553E-2</v>
      </c>
      <c r="AV215" s="10">
        <f ca="1">SUMPRODUCT(R185:R214,'control variables'!AV$7:AV$36)</f>
        <v>22.841558066222319</v>
      </c>
      <c r="AW215" s="10">
        <f ca="1">SUMPRODUCT(S185:S214,'control variables'!AW$7:AW$36)</f>
        <v>17.111945472444219</v>
      </c>
      <c r="AX215" s="10">
        <f t="shared" ca="1" si="118"/>
        <v>39.957649215002291</v>
      </c>
      <c r="AY215" s="82">
        <f ca="1">SUMPRODUCT(P185:P214,'control variables'!BB$7:BB$36)</f>
        <v>0.17724829247422247</v>
      </c>
      <c r="AZ215" s="82">
        <f ca="1">SUMPRODUCT(Q185:Q214,'control variables'!BC$7:BC$36)</f>
        <v>0.45198282972739068</v>
      </c>
      <c r="BA215" s="82">
        <f ca="1">SUMPRODUCT(R185:R214,'control variables'!BD$7:BD$36)</f>
        <v>3.1640187386086085</v>
      </c>
      <c r="BB215" s="82">
        <f ca="1">SUMPRODUCT(S185:S214,'control variables'!BE$7:BE$36)</f>
        <v>0.44962964914432613</v>
      </c>
      <c r="BC215" s="82">
        <f t="shared" ca="1" si="140"/>
        <v>4.2428795099545482</v>
      </c>
      <c r="BD215" s="10">
        <f ca="1">SUMPRODUCT(P185:P214,'control variables'!BF$7:BF$36)</f>
        <v>3.7078798922239288E-2</v>
      </c>
      <c r="BE215" s="10">
        <f ca="1">SUMPRODUCT(Q185:Q214,'control variables'!BG$7:BG$36)</f>
        <v>4.2798861088012639E-2</v>
      </c>
      <c r="BF215" s="10">
        <f ca="1">SUMPRODUCT(R185:R214,'control variables'!BH$7:BH$36)</f>
        <v>1.2819195356917636</v>
      </c>
      <c r="BG215" s="10">
        <f ca="1">SUMPRODUCT(S185:S214,'control variables'!BI$7:BI$36)</f>
        <v>2.8810824285131234</v>
      </c>
      <c r="BH215" s="10">
        <f t="shared" ca="1" si="141"/>
        <v>4.2428796242151385</v>
      </c>
      <c r="BI215" s="82">
        <f t="shared" ca="1" si="119"/>
        <v>42.778395109896486</v>
      </c>
      <c r="BJ215" s="82">
        <f t="shared" ca="1" si="120"/>
        <v>49.605878766273392</v>
      </c>
      <c r="BK215" s="82">
        <f t="shared" ca="1" si="121"/>
        <v>166.00500738200282</v>
      </c>
      <c r="BL215" s="82">
        <f t="shared" ca="1" si="122"/>
        <v>78.179939874574472</v>
      </c>
      <c r="BM215" s="82">
        <f t="shared" ca="1" si="112"/>
        <v>336.56922113274715</v>
      </c>
      <c r="BN215" s="10">
        <f ca="1">BN214+BI215-INDIRECT(ADDRESS(MAX($D215-'key variables'!$B$9*30,34),scenario!BI$4),TRUE)</f>
        <v>9439126.3015151378</v>
      </c>
      <c r="BO215" s="10">
        <f ca="1">BO214+BJ215-INDIRECT(ADDRESS(MAX($D215-'key variables'!$B$9*30,34),scenario!BJ$4),TRUE)</f>
        <v>10895277.488610543</v>
      </c>
      <c r="BP215" s="10">
        <f ca="1">BP214+BK215-INDIRECT(ADDRESS(MAX($D215-'key variables'!$B$9*30,34),scenario!BK$4),TRUE)</f>
        <v>32530138.929344717</v>
      </c>
      <c r="BQ215" s="10">
        <f ca="1">BQ214+BL215-INDIRECT(ADDRESS(MAX($D215-'key variables'!$B$9*30,34),scenario!BL$4),TRUE)</f>
        <v>14415359.445477415</v>
      </c>
      <c r="BR215" s="10">
        <f t="shared" ca="1" si="111"/>
        <v>67279902.164947823</v>
      </c>
      <c r="BS215" s="82">
        <f t="shared" ca="1" si="123"/>
        <v>226.66685560767206</v>
      </c>
      <c r="BT215" s="82">
        <f t="shared" ca="1" si="124"/>
        <v>263.04120182287994</v>
      </c>
      <c r="BU215" s="82">
        <f t="shared" ca="1" si="125"/>
        <v>902.43416660344428</v>
      </c>
      <c r="BV215" s="82">
        <f t="shared" ca="1" si="126"/>
        <v>441.81630667999389</v>
      </c>
      <c r="BW215" s="82">
        <f t="shared" ca="1" si="142"/>
        <v>1833.9585307139901</v>
      </c>
      <c r="BX215" s="10">
        <f t="shared" ca="1" si="127"/>
        <v>0.97990638165264332</v>
      </c>
      <c r="BY215" s="10">
        <f t="shared" ca="1" si="128"/>
        <v>2.2621486308493965</v>
      </c>
      <c r="BZ215" s="10">
        <f t="shared" ca="1" si="129"/>
        <v>20.326890357330566</v>
      </c>
      <c r="CA215" s="10">
        <f t="shared" ca="1" si="130"/>
        <v>15.228060993505425</v>
      </c>
      <c r="CB215" s="10">
        <v>0</v>
      </c>
      <c r="CC215" s="82">
        <f t="shared" ca="1" si="131"/>
        <v>-0.21111966294195356</v>
      </c>
      <c r="CD215" s="82">
        <f t="shared" ca="1" si="132"/>
        <v>0.3908276214666504</v>
      </c>
      <c r="CE215" s="82">
        <f t="shared" ca="1" si="133"/>
        <v>121.88054838499522</v>
      </c>
      <c r="CF215" s="82">
        <f t="shared" ca="1" si="134"/>
        <v>91.307838636341188</v>
      </c>
      <c r="CG215" s="82">
        <f t="shared" ca="1" si="143"/>
        <v>213.3680949798611</v>
      </c>
      <c r="CH215" s="13">
        <f t="shared" ca="1" si="144"/>
        <v>150</v>
      </c>
      <c r="CI215" s="81">
        <f t="shared" ca="1" si="153"/>
        <v>0.11317439270012707</v>
      </c>
      <c r="CJ215" s="81">
        <f t="shared" ca="1" si="154"/>
        <v>0.13063353256274746</v>
      </c>
      <c r="CK215" s="81">
        <f t="shared" ca="1" si="155"/>
        <v>0.39003384425403814</v>
      </c>
      <c r="CL215" s="81">
        <f t="shared" ca="1" si="156"/>
        <v>0.17283904237345271</v>
      </c>
      <c r="CM215" s="89">
        <f t="shared" ca="1" si="145"/>
        <v>0.80668081189036545</v>
      </c>
    </row>
    <row r="216" spans="1:91" x14ac:dyDescent="0.3">
      <c r="A216">
        <v>151</v>
      </c>
      <c r="B216" s="3">
        <f t="shared" si="158"/>
        <v>0.60833333333333328</v>
      </c>
      <c r="C216" s="3">
        <f t="shared" si="146"/>
        <v>5.0333333333333332</v>
      </c>
      <c r="D216" s="4">
        <f t="shared" ca="1" si="135"/>
        <v>216</v>
      </c>
      <c r="E216" s="58">
        <f>(0.5*(COS(B216*2*PI())+1)*('key variables'!$B$4-'key variables'!$B$6)+'key variables'!$B$6)/'key variables'!$B$4</f>
        <v>1</v>
      </c>
      <c r="F216" s="10">
        <f t="shared" ca="1" si="147"/>
        <v>11689223.136101458</v>
      </c>
      <c r="G216" s="10">
        <f t="shared" ca="1" si="148"/>
        <v>13492493.062625289</v>
      </c>
      <c r="H216" s="10">
        <f t="shared" ca="1" si="149"/>
        <v>40309482.42583558</v>
      </c>
      <c r="I216" s="10">
        <f t="shared" ca="1" si="150"/>
        <v>17912172.015474815</v>
      </c>
      <c r="J216" s="10">
        <f t="shared" ca="1" si="136"/>
        <v>83403370.640037134</v>
      </c>
      <c r="K216" s="82">
        <f t="shared" ca="1" si="113"/>
        <v>2249870.1677307128</v>
      </c>
      <c r="L216" s="82">
        <f t="shared" ca="1" si="114"/>
        <v>2596952.5328129227</v>
      </c>
      <c r="M216" s="82">
        <f t="shared" ca="1" si="115"/>
        <v>7778441.0623242585</v>
      </c>
      <c r="N216" s="82">
        <f t="shared" ca="1" si="116"/>
        <v>3496370.7536907201</v>
      </c>
      <c r="O216" s="82">
        <f t="shared" ca="1" si="137"/>
        <v>16121634.516558614</v>
      </c>
      <c r="P216" s="10">
        <f ca="1">IF(IF($A216&gt;='key variables'!$B$26,K216*SUMPRODUCT(Z216:AC216,'control variables'!$O$3:$R$3)/J216+F$65*'key variables'!$B$25/scenario!J$65,K216*SUMPRODUCT(Z216:AC216,'control variables'!$O$7:$R$7)/J216+F$65*'key variables'!$B$25/scenario!J$65)&lt;'key variables'!$B$28,0,IF($A216&gt;='key variables'!$B$26,K216*SUMPRODUCT(Z216:AC216,'control variables'!$O$3:$R$3)/J216+F$65*'key variables'!$B$25/scenario!J$65,K216*SUMPRODUCT(Z216:AC216,'control variables'!$O$7:$R$7)/J216+F$65*'key variables'!$B$25/scenario!J$65))</f>
        <v>5.2101718502893979</v>
      </c>
      <c r="Q216" s="10">
        <f ca="1">IF(IF($A216&gt;='key variables'!$B$26,L216*SUMPRODUCT(Z216:AC216,'control variables'!$O$4:$R$4)/J216+G$65*'key variables'!$B$25/scenario!J$65,L216*SUMPRODUCT(Z216:AC216,'control variables'!$O$7:$R$7)/J216+G$65*'key variables'!$B$25/scenario!J$65)&lt;'key variables'!$B$28,0,IF($A216&gt;='key variables'!$B$26,L216*SUMPRODUCT(Z216:AC216,'control variables'!$O$4:$R$4)/J216+G$65*'key variables'!$B$25/scenario!J$65,L216*SUMPRODUCT(Z216:AC216,'control variables'!$O$7:$R$7)/J216+G$65*'key variables'!$B$25/scenario!J$65))</f>
        <v>6.0139332380441246</v>
      </c>
      <c r="R216" s="10">
        <f ca="1">IF(IF($A216&gt;='key variables'!$B$26,M216*SUMPRODUCT(Z216:AC216,'control variables'!$O$5:$R$5)/J216+H$65*'key variables'!$B$25/scenario!J$65,M216*SUMPRODUCT(Z216:AC216,'control variables'!$O$7:$R$7)/J216+H$65*'key variables'!$B$25/scenario!J$65)&lt;'key variables'!$B$28,0,IF($A216&gt;='key variables'!$B$26,M216*SUMPRODUCT(Z216:AC216,'control variables'!$O$5:$R$5)/J216+H$65*'key variables'!$B$25/scenario!J$65,M216*SUMPRODUCT(Z216:AC216,'control variables'!$O$7:$R$7)/J216+H$65*'key variables'!$B$25/scenario!J$65))</f>
        <v>18.01304592741624</v>
      </c>
      <c r="S216" s="10">
        <f ca="1">IF(IF($A216&gt;='key variables'!$B$26,N216*SUMPRODUCT(Z216:AC216,'control variables'!$O$6:$R$6)/J216+I$65*'key variables'!$B$25/scenario!J$65,N216*SUMPRODUCT(Z216:AC216,'control variables'!$O$7:$R$7)/J216+I$65*'key variables'!$B$25/scenario!J$65)&lt;'key variables'!$B$28,0,IF($A216&gt;='key variables'!$B$26,N216*SUMPRODUCT(Z216:AC216,'control variables'!$O$6:$R$6)/J216+I$65*'key variables'!$B$25/scenario!J$65,N216*SUMPRODUCT(Z216:AC216,'control variables'!$O$7:$R$7)/J216+I$65*'key variables'!$B$25/scenario!J$65))</f>
        <v>8.0967749785439498</v>
      </c>
      <c r="T216" s="10">
        <f t="shared" ca="1" si="157"/>
        <v>37.333925994293715</v>
      </c>
      <c r="U216" s="82">
        <f ca="1">SUMPRODUCT(P186:P215,'control variables'!AD$7:AD$36)</f>
        <v>11.046438434376636</v>
      </c>
      <c r="V216" s="82">
        <f ca="1">SUMPRODUCT(Q186:Q215,'control variables'!AE$7:AE$36)</f>
        <v>12.750547423654702</v>
      </c>
      <c r="W216" s="82">
        <f ca="1">SUMPRODUCT(R186:R215,'control variables'!AF$7:AF$36)</f>
        <v>38.190679419096284</v>
      </c>
      <c r="X216" s="82">
        <f ca="1">SUMPRODUCT(S186:S215,'control variables'!AG$7:AG$36)</f>
        <v>17.166521352365564</v>
      </c>
      <c r="Y216" s="82">
        <f t="shared" ca="1" si="151"/>
        <v>79.154186629493182</v>
      </c>
      <c r="Z216" s="10">
        <f ca="1">IF($A216&gt;='key variables'!$B$26,SUMPRODUCT(P186:P215,'control variables'!V$7:V$36)*$E216,SUMPRODUCT(P186:P215,'control variables'!Z$7:Z$36)*$E216)</f>
        <v>26.954208239967894</v>
      </c>
      <c r="AA216" s="10">
        <f ca="1">IF($A216&gt;='key variables'!$B$26,SUMPRODUCT(Q186:Q215,'control variables'!W$7:W$36)*$E216,SUMPRODUCT(Q186:Q215,'control variables'!AA$7:AA$36)*$E216)</f>
        <v>31.11237277720538</v>
      </c>
      <c r="AB216" s="10">
        <f ca="1">IF($A216&gt;='key variables'!$B$26,SUMPRODUCT(R186:R215,'control variables'!X$7:X$36)*$E216,SUMPRODUCT(R186:R215,'control variables'!AB$7:AB$36)*$E216)</f>
        <v>93.188364014656059</v>
      </c>
      <c r="AC216" s="10">
        <f ca="1">IF($A216&gt;='key variables'!$B$26,SUMPRODUCT(S186:S215,'control variables'!Y$7:Y$36)*$E216,SUMPRODUCT(S186:S215,'control variables'!AC$7:AC$36)*$E216)</f>
        <v>41.887708335707387</v>
      </c>
      <c r="AD216" s="10">
        <f t="shared" ca="1" si="152"/>
        <v>193.1426533675367</v>
      </c>
      <c r="AE216" s="82">
        <f ca="1">SUMPRODUCT(P186:P215,'control variables'!AL$7:AL$36)</f>
        <v>36.698503740600223</v>
      </c>
      <c r="AF216" s="82">
        <f ca="1">SUMPRODUCT(Q186:Q215,'control variables'!AM$7:AM$36)</f>
        <v>42.249139986174889</v>
      </c>
      <c r="AG216" s="82">
        <f ca="1">SUMPRODUCT(R186:R215,'control variables'!AN$7:AN$36)</f>
        <v>120.46340165814487</v>
      </c>
      <c r="AH216" s="82">
        <f ca="1">SUMPRODUCT(S186:S215,'control variables'!AO$7:AO$36)</f>
        <v>52.159458013464054</v>
      </c>
      <c r="AI216" s="82">
        <f t="shared" ca="1" si="117"/>
        <v>251.57050339838403</v>
      </c>
      <c r="AJ216" s="10">
        <f ca="1">SUMPRODUCT(P186:P215,'control variables'!AP$7:AP$36)</f>
        <v>3.5066374287375857E-2</v>
      </c>
      <c r="AK216" s="10">
        <f ca="1">SUMPRODUCT(Q186:Q215,'control variables'!AQ$7:AQ$36)</f>
        <v>0.10118996067895132</v>
      </c>
      <c r="AL216" s="10">
        <f ca="1">SUMPRODUCT(R186:R215,'control variables'!AR$7:AR$36)</f>
        <v>3.6370328773976031</v>
      </c>
      <c r="AM216" s="10">
        <f ca="1">SUMPRODUCT(S186:S215,'control variables'!AS$7:AS$36)</f>
        <v>2.724713791374378</v>
      </c>
      <c r="AN216" s="10">
        <f t="shared" ca="1" si="138"/>
        <v>6.4980030037383081</v>
      </c>
      <c r="AO216" s="82">
        <f ca="1">SUMPRODUCT(P186:P215,'control variables'!AX$7:AX$36)</f>
        <v>4.7684700563243664E-2</v>
      </c>
      <c r="AP216" s="82">
        <f ca="1">SUMPRODUCT(Q186:Q215,'control variables'!AY$7:AY$36)</f>
        <v>0.11008182221380791</v>
      </c>
      <c r="AQ216" s="82">
        <f ca="1">SUMPRODUCT(R186:R215,'control variables'!AZ$7:AZ$36)</f>
        <v>0.98915743199497852</v>
      </c>
      <c r="AR216" s="82">
        <f ca="1">SUMPRODUCT(S186:S215,'control variables'!BA$7:BA$36)</f>
        <v>0.74103561547281094</v>
      </c>
      <c r="AS216" s="82">
        <f t="shared" ca="1" si="139"/>
        <v>1.8879595702448411</v>
      </c>
      <c r="AT216" s="10">
        <f ca="1">SUMPRODUCT(P186:P215,'control variables'!AT$7:AT$36)</f>
        <v>-4.2076648556472487E-2</v>
      </c>
      <c r="AU216" s="10">
        <f ca="1">SUMPRODUCT(Q186:Q215,'control variables'!AU$7:AU$36)</f>
        <v>4.5643907115183013E-2</v>
      </c>
      <c r="AV216" s="10">
        <f ca="1">SUMPRODUCT(R186:R215,'control variables'!AV$7:AV$36)</f>
        <v>19.654632177461689</v>
      </c>
      <c r="AW216" s="10">
        <f ca="1">SUMPRODUCT(S186:S215,'control variables'!AW$7:AW$36)</f>
        <v>14.724433119955556</v>
      </c>
      <c r="AX216" s="10">
        <f t="shared" ca="1" si="118"/>
        <v>34.38263255597596</v>
      </c>
      <c r="AY216" s="82">
        <f ca="1">SUMPRODUCT(P186:P215,'control variables'!BB$7:BB$36)</f>
        <v>0.15251627736590093</v>
      </c>
      <c r="AZ216" s="82">
        <f ca="1">SUMPRODUCT(Q186:Q215,'control variables'!BC$7:BC$36)</f>
        <v>0.38891623530507513</v>
      </c>
      <c r="BA216" s="82">
        <f ca="1">SUMPRODUCT(R186:R215,'control variables'!BD$7:BD$36)</f>
        <v>2.7225331922377682</v>
      </c>
      <c r="BB216" s="82">
        <f ca="1">SUMPRODUCT(S186:S215,'control variables'!BE$7:BE$36)</f>
        <v>0.38689140145483697</v>
      </c>
      <c r="BC216" s="82">
        <f t="shared" ca="1" si="140"/>
        <v>3.6508571063635813</v>
      </c>
      <c r="BD216" s="10">
        <f ca="1">SUMPRODUCT(P186:P215,'control variables'!BF$7:BF$36)</f>
        <v>3.1905076781719346E-2</v>
      </c>
      <c r="BE216" s="10">
        <f ca="1">SUMPRODUCT(Q186:Q215,'control variables'!BG$7:BG$36)</f>
        <v>3.6827000573747749E-2</v>
      </c>
      <c r="BF216" s="10">
        <f ca="1">SUMPRODUCT(R186:R215,'control variables'!BH$7:BH$36)</f>
        <v>1.1030492465520696</v>
      </c>
      <c r="BG216" s="10">
        <f ca="1">SUMPRODUCT(S186:S215,'control variables'!BI$7:BI$36)</f>
        <v>2.4790758807734941</v>
      </c>
      <c r="BH216" s="10">
        <f t="shared" ca="1" si="141"/>
        <v>3.6508572046810306</v>
      </c>
      <c r="BI216" s="82">
        <f t="shared" ca="1" si="119"/>
        <v>36.808943369409647</v>
      </c>
      <c r="BJ216" s="82">
        <f t="shared" ca="1" si="120"/>
        <v>42.683700128595149</v>
      </c>
      <c r="BK216" s="82">
        <f t="shared" ca="1" si="121"/>
        <v>142.84056702784432</v>
      </c>
      <c r="BL216" s="82">
        <f t="shared" ca="1" si="122"/>
        <v>67.270782534874442</v>
      </c>
      <c r="BM216" s="82">
        <f t="shared" ca="1" si="112"/>
        <v>289.60399306072355</v>
      </c>
      <c r="BN216" s="10">
        <f ca="1">BN215+BI216-INDIRECT(ADDRESS(MAX($D216-'key variables'!$B$9*30,34),scenario!BI$4),TRUE)</f>
        <v>9439163.1104585063</v>
      </c>
      <c r="BO216" s="10">
        <f ca="1">BO215+BJ216-INDIRECT(ADDRESS(MAX($D216-'key variables'!$B$9*30,34),scenario!BJ$4),TRUE)</f>
        <v>10895320.172310673</v>
      </c>
      <c r="BP216" s="10">
        <f ca="1">BP215+BK216-INDIRECT(ADDRESS(MAX($D216-'key variables'!$B$9*30,34),scenario!BK$4),TRUE)</f>
        <v>32530281.769911744</v>
      </c>
      <c r="BQ216" s="10">
        <f ca="1">BQ215+BL216-INDIRECT(ADDRESS(MAX($D216-'key variables'!$B$9*30,34),scenario!BL$4),TRUE)</f>
        <v>14415426.716259949</v>
      </c>
      <c r="BR216" s="10">
        <f t="shared" ca="1" si="111"/>
        <v>67280191.768940881</v>
      </c>
      <c r="BS216" s="82">
        <f t="shared" ca="1" si="123"/>
        <v>195.03617901177009</v>
      </c>
      <c r="BT216" s="82">
        <f t="shared" ca="1" si="124"/>
        <v>226.33460793175516</v>
      </c>
      <c r="BU216" s="82">
        <f t="shared" ca="1" si="125"/>
        <v>776.50359625646411</v>
      </c>
      <c r="BV216" s="82">
        <f t="shared" ca="1" si="126"/>
        <v>380.1632232428899</v>
      </c>
      <c r="BW216" s="82">
        <f t="shared" ca="1" si="142"/>
        <v>1578.0376064428792</v>
      </c>
      <c r="BX216" s="10">
        <f t="shared" ca="1" si="127"/>
        <v>0.84316972806826662</v>
      </c>
      <c r="BY216" s="10">
        <f t="shared" ca="1" si="128"/>
        <v>1.9464872171843817</v>
      </c>
      <c r="BZ216" s="10">
        <f t="shared" ca="1" si="129"/>
        <v>17.490465350535708</v>
      </c>
      <c r="CA216" s="10">
        <f t="shared" ca="1" si="130"/>
        <v>13.103129326749904</v>
      </c>
      <c r="CB216" s="10">
        <v>0</v>
      </c>
      <c r="CC216" s="82">
        <f t="shared" ca="1" si="131"/>
        <v>-0.18166134066134887</v>
      </c>
      <c r="CD216" s="82">
        <f t="shared" ca="1" si="132"/>
        <v>0.33629185281661078</v>
      </c>
      <c r="CE216" s="82">
        <f t="shared" ca="1" si="133"/>
        <v>104.87379165293615</v>
      </c>
      <c r="CF216" s="82">
        <f t="shared" ca="1" si="134"/>
        <v>78.567083692287213</v>
      </c>
      <c r="CG216" s="82">
        <f t="shared" ca="1" si="143"/>
        <v>183.59550585737861</v>
      </c>
      <c r="CH216" s="13">
        <f t="shared" ca="1" si="144"/>
        <v>151</v>
      </c>
      <c r="CI216" s="81">
        <f t="shared" ca="1" si="153"/>
        <v>0.11317483979391248</v>
      </c>
      <c r="CJ216" s="81">
        <f t="shared" ca="1" si="154"/>
        <v>0.13063405098259254</v>
      </c>
      <c r="CK216" s="81">
        <f t="shared" ca="1" si="155"/>
        <v>0.39003557674317585</v>
      </c>
      <c r="CL216" s="81">
        <f t="shared" ca="1" si="156"/>
        <v>0.17283985773759528</v>
      </c>
      <c r="CM216" s="89">
        <f t="shared" ca="1" si="145"/>
        <v>0.80668432525727607</v>
      </c>
    </row>
    <row r="217" spans="1:91" x14ac:dyDescent="0.3">
      <c r="A217">
        <v>152</v>
      </c>
      <c r="B217" s="3">
        <f t="shared" si="158"/>
        <v>0.61111111111111116</v>
      </c>
      <c r="C217" s="3">
        <f t="shared" si="146"/>
        <v>5.0666666666666664</v>
      </c>
      <c r="D217" s="4">
        <f t="shared" ca="1" si="135"/>
        <v>217</v>
      </c>
      <c r="E217" s="58">
        <f>(0.5*(COS(B217*2*PI())+1)*('key variables'!$B$4-'key variables'!$B$6)+'key variables'!$B$6)/'key variables'!$B$4</f>
        <v>1</v>
      </c>
      <c r="F217" s="10">
        <f t="shared" ca="1" si="147"/>
        <v>11689223.104196381</v>
      </c>
      <c r="G217" s="10">
        <f t="shared" ca="1" si="148"/>
        <v>13492493.025798289</v>
      </c>
      <c r="H217" s="10">
        <f t="shared" ca="1" si="149"/>
        <v>40309481.322786331</v>
      </c>
      <c r="I217" s="10">
        <f t="shared" ca="1" si="150"/>
        <v>17912169.536398932</v>
      </c>
      <c r="J217" s="10">
        <f t="shared" ca="1" si="136"/>
        <v>83403366.989179939</v>
      </c>
      <c r="K217" s="82">
        <f t="shared" ca="1" si="113"/>
        <v>2249864.9575588629</v>
      </c>
      <c r="L217" s="82">
        <f t="shared" ca="1" si="114"/>
        <v>2596946.5188796846</v>
      </c>
      <c r="M217" s="82">
        <f t="shared" ca="1" si="115"/>
        <v>7778423.049278331</v>
      </c>
      <c r="N217" s="82">
        <f t="shared" ca="1" si="116"/>
        <v>3496362.6569157406</v>
      </c>
      <c r="O217" s="82">
        <f t="shared" ca="1" si="137"/>
        <v>16121597.18263262</v>
      </c>
      <c r="P217" s="10">
        <f ca="1">IF(IF($A217&gt;='key variables'!$B$26,K217*SUMPRODUCT(Z217:AC217,'control variables'!$O$3:$R$3)/J217+F$65*'key variables'!$B$25/scenario!J$65,K217*SUMPRODUCT(Z217:AC217,'control variables'!$O$7:$R$7)/J217+F$65*'key variables'!$B$25/scenario!J$65)&lt;'key variables'!$B$28,0,IF($A217&gt;='key variables'!$B$26,K217*SUMPRODUCT(Z217:AC217,'control variables'!$O$3:$R$3)/J217+F$65*'key variables'!$B$25/scenario!J$65,K217*SUMPRODUCT(Z217:AC217,'control variables'!$O$7:$R$7)/J217+F$65*'key variables'!$B$25/scenario!J$65))</f>
        <v>4.4830928790649507</v>
      </c>
      <c r="Q217" s="10">
        <f ca="1">IF(IF($A217&gt;='key variables'!$B$26,L217*SUMPRODUCT(Z217:AC217,'control variables'!$O$4:$R$4)/J217+G$65*'key variables'!$B$25/scenario!J$65,L217*SUMPRODUCT(Z217:AC217,'control variables'!$O$7:$R$7)/J217+G$65*'key variables'!$B$25/scenario!J$65)&lt;'key variables'!$B$28,0,IF($A217&gt;='key variables'!$B$26,L217*SUMPRODUCT(Z217:AC217,'control variables'!$O$4:$R$4)/J217+G$65*'key variables'!$B$25/scenario!J$65,L217*SUMPRODUCT(Z217:AC217,'control variables'!$O$7:$R$7)/J217+G$65*'key variables'!$B$25/scenario!J$65))</f>
        <v>5.1746894439096263</v>
      </c>
      <c r="R217" s="10">
        <f ca="1">IF(IF($A217&gt;='key variables'!$B$26,M217*SUMPRODUCT(Z217:AC217,'control variables'!$O$5:$R$5)/J217+H$65*'key variables'!$B$25/scenario!J$65,M217*SUMPRODUCT(Z217:AC217,'control variables'!$O$7:$R$7)/J217+H$65*'key variables'!$B$25/scenario!J$65)&lt;'key variables'!$B$28,0,IF($A217&gt;='key variables'!$B$26,M217*SUMPRODUCT(Z217:AC217,'control variables'!$O$5:$R$5)/J217+H$65*'key variables'!$B$25/scenario!J$65,M217*SUMPRODUCT(Z217:AC217,'control variables'!$O$7:$R$7)/J217+H$65*'key variables'!$B$25/scenario!J$65))</f>
        <v>15.499327133131736</v>
      </c>
      <c r="S217" s="10">
        <f ca="1">IF(IF($A217&gt;='key variables'!$B$26,N217*SUMPRODUCT(Z217:AC217,'control variables'!$O$6:$R$6)/J217+I$65*'key variables'!$B$25/scenario!J$65,N217*SUMPRODUCT(Z217:AC217,'control variables'!$O$7:$R$7)/J217+I$65*'key variables'!$B$25/scenario!J$65)&lt;'key variables'!$B$28,0,IF($A217&gt;='key variables'!$B$26,N217*SUMPRODUCT(Z217:AC217,'control variables'!$O$6:$R$6)/J217+I$65*'key variables'!$B$25/scenario!J$65,N217*SUMPRODUCT(Z217:AC217,'control variables'!$O$7:$R$7)/J217+I$65*'key variables'!$B$25/scenario!J$65))</f>
        <v>6.9668708235958539</v>
      </c>
      <c r="T217" s="10">
        <f t="shared" ca="1" si="157"/>
        <v>32.123980279702167</v>
      </c>
      <c r="U217" s="82">
        <f ca="1">SUMPRODUCT(P187:P216,'control variables'!AD$7:AD$36)</f>
        <v>9.5049198052479476</v>
      </c>
      <c r="V217" s="82">
        <f ca="1">SUMPRODUCT(Q187:Q216,'control variables'!AE$7:AE$36)</f>
        <v>10.971222213821886</v>
      </c>
      <c r="W217" s="82">
        <f ca="1">SUMPRODUCT(R187:R216,'control variables'!AF$7:AF$36)</f>
        <v>32.861211090154256</v>
      </c>
      <c r="X217" s="82">
        <f ca="1">SUMPRODUCT(S187:S216,'control variables'!AG$7:AG$36)</f>
        <v>14.770951719744852</v>
      </c>
      <c r="Y217" s="82">
        <f t="shared" ca="1" si="151"/>
        <v>68.10830482896894</v>
      </c>
      <c r="Z217" s="10">
        <f ca="1">IF($A217&gt;='key variables'!$B$26,SUMPRODUCT(P187:P216,'control variables'!V$7:V$36)*$E217,SUMPRODUCT(P187:P216,'control variables'!Z$7:Z$36)*$E217)</f>
        <v>23.192803814874605</v>
      </c>
      <c r="AA217" s="10">
        <f ca="1">IF($A217&gt;='key variables'!$B$26,SUMPRODUCT(Q187:Q216,'control variables'!W$7:W$36)*$E217,SUMPRODUCT(Q187:Q216,'control variables'!AA$7:AA$36)*$E217)</f>
        <v>26.770705027313731</v>
      </c>
      <c r="AB217" s="10">
        <f ca="1">IF($A217&gt;='key variables'!$B$26,SUMPRODUCT(R187:R216,'control variables'!X$7:X$36)*$E217,SUMPRODUCT(R187:R216,'control variables'!AB$7:AB$36)*$E217)</f>
        <v>80.184119124532387</v>
      </c>
      <c r="AC217" s="10">
        <f ca="1">IF($A217&gt;='key variables'!$B$26,SUMPRODUCT(S187:S216,'control variables'!Y$7:Y$36)*$E217,SUMPRODUCT(S187:S216,'control variables'!AC$7:AC$36)*$E217)</f>
        <v>36.042364629513088</v>
      </c>
      <c r="AD217" s="10">
        <f t="shared" ca="1" si="152"/>
        <v>166.18999259623382</v>
      </c>
      <c r="AE217" s="82">
        <f ca="1">SUMPRODUCT(P187:P216,'control variables'!AL$7:AL$36)</f>
        <v>31.577424727088996</v>
      </c>
      <c r="AF217" s="82">
        <f ca="1">SUMPRODUCT(Q187:Q216,'control variables'!AM$7:AM$36)</f>
        <v>36.353499508529609</v>
      </c>
      <c r="AG217" s="82">
        <f ca="1">SUMPRODUCT(R187:R216,'control variables'!AN$7:AN$36)</f>
        <v>103.6533812145808</v>
      </c>
      <c r="AH217" s="82">
        <f ca="1">SUMPRODUCT(S187:S216,'control variables'!AO$7:AO$36)</f>
        <v>44.880885903905266</v>
      </c>
      <c r="AI217" s="82">
        <f t="shared" ca="1" si="117"/>
        <v>216.46519135410466</v>
      </c>
      <c r="AJ217" s="10">
        <f ca="1">SUMPRODUCT(P187:P216,'control variables'!AP$7:AP$36)</f>
        <v>3.0172952831969496E-2</v>
      </c>
      <c r="AK217" s="10">
        <f ca="1">SUMPRODUCT(Q187:Q216,'control variables'!AQ$7:AQ$36)</f>
        <v>8.7069164482568698E-2</v>
      </c>
      <c r="AL217" s="10">
        <f ca="1">SUMPRODUCT(R187:R216,'control variables'!AR$7:AR$36)</f>
        <v>3.129494385666995</v>
      </c>
      <c r="AM217" s="10">
        <f ca="1">SUMPRODUCT(S187:S216,'control variables'!AS$7:AS$36)</f>
        <v>2.3444870585708957</v>
      </c>
      <c r="AN217" s="10">
        <f t="shared" ca="1" si="138"/>
        <v>5.5912235615524288</v>
      </c>
      <c r="AO217" s="82">
        <f ca="1">SUMPRODUCT(P187:P216,'control variables'!AX$7:AX$36)</f>
        <v>4.1030450520385515E-2</v>
      </c>
      <c r="AP217" s="82">
        <f ca="1">SUMPRODUCT(Q187:Q216,'control variables'!AY$7:AY$36)</f>
        <v>9.4720250021221489E-2</v>
      </c>
      <c r="AQ217" s="82">
        <f ca="1">SUMPRODUCT(R187:R216,'control variables'!AZ$7:AZ$36)</f>
        <v>0.85112362227195648</v>
      </c>
      <c r="AR217" s="82">
        <f ca="1">SUMPRODUCT(S187:S216,'control variables'!BA$7:BA$36)</f>
        <v>0.6376264251502376</v>
      </c>
      <c r="AS217" s="82">
        <f t="shared" ca="1" si="139"/>
        <v>1.624500747963801</v>
      </c>
      <c r="AT217" s="10">
        <f ca="1">SUMPRODUCT(P187:P216,'control variables'!AT$7:AT$36)</f>
        <v>-3.6205820389001525E-2</v>
      </c>
      <c r="AU217" s="10">
        <f ca="1">SUMPRODUCT(Q187:Q216,'control variables'!AU$7:AU$36)</f>
        <v>3.9275350094639991E-2</v>
      </c>
      <c r="AV217" s="10">
        <f ca="1">SUMPRODUCT(R187:R216,'control variables'!AV$7:AV$36)</f>
        <v>16.912280489117137</v>
      </c>
      <c r="AW217" s="10">
        <f ca="1">SUMPRODUCT(S187:S216,'control variables'!AW$7:AW$36)</f>
        <v>12.669977271489939</v>
      </c>
      <c r="AX217" s="10">
        <f t="shared" ca="1" si="118"/>
        <v>29.585327290312712</v>
      </c>
      <c r="AY217" s="82">
        <f ca="1">SUMPRODUCT(P187:P216,'control variables'!BB$7:BB$36)</f>
        <v>0.13123482349034035</v>
      </c>
      <c r="AZ217" s="82">
        <f ca="1">SUMPRODUCT(Q187:Q216,'control variables'!BC$7:BC$36)</f>
        <v>0.33464856587301162</v>
      </c>
      <c r="BA217" s="82">
        <f ca="1">SUMPRODUCT(R187:R216,'control variables'!BD$7:BD$36)</f>
        <v>2.3426428254129301</v>
      </c>
      <c r="BB217" s="82">
        <f ca="1">SUMPRODUCT(S187:S216,'control variables'!BE$7:BE$36)</f>
        <v>0.33290626847680799</v>
      </c>
      <c r="BC217" s="82">
        <f t="shared" ca="1" si="140"/>
        <v>3.14143248325309</v>
      </c>
      <c r="BD217" s="10">
        <f ca="1">SUMPRODUCT(P187:P216,'control variables'!BF$7:BF$36)</f>
        <v>2.7453181996106222E-2</v>
      </c>
      <c r="BE217" s="10">
        <f ca="1">SUMPRODUCT(Q187:Q216,'control variables'!BG$7:BG$36)</f>
        <v>3.1688322082368048E-2</v>
      </c>
      <c r="BF217" s="10">
        <f ca="1">SUMPRODUCT(R187:R216,'control variables'!BH$7:BH$36)</f>
        <v>0.94913458204283674</v>
      </c>
      <c r="BG217" s="10">
        <f ca="1">SUMPRODUCT(S187:S216,'control variables'!BI$7:BI$36)</f>
        <v>2.1331564817304423</v>
      </c>
      <c r="BH217" s="10">
        <f t="shared" ca="1" si="141"/>
        <v>3.1414325678517532</v>
      </c>
      <c r="BI217" s="82">
        <f t="shared" ca="1" si="119"/>
        <v>31.672453730190337</v>
      </c>
      <c r="BJ217" s="82">
        <f t="shared" ca="1" si="120"/>
        <v>36.72742342449726</v>
      </c>
      <c r="BK217" s="82">
        <f t="shared" ca="1" si="121"/>
        <v>122.90830452911086</v>
      </c>
      <c r="BL217" s="82">
        <f t="shared" ca="1" si="122"/>
        <v>57.883769443872012</v>
      </c>
      <c r="BM217" s="82">
        <f t="shared" ca="1" si="112"/>
        <v>249.19195112767048</v>
      </c>
      <c r="BN217" s="10">
        <f ca="1">BN216+BI217-INDIRECT(ADDRESS(MAX($D217-'key variables'!$B$9*30,34),scenario!BI$4),TRUE)</f>
        <v>9439194.7829122357</v>
      </c>
      <c r="BO217" s="10">
        <f ca="1">BO216+BJ217-INDIRECT(ADDRESS(MAX($D217-'key variables'!$B$9*30,34),scenario!BJ$4),TRUE)</f>
        <v>10895356.899734097</v>
      </c>
      <c r="BP217" s="10">
        <f ca="1">BP216+BK217-INDIRECT(ADDRESS(MAX($D217-'key variables'!$B$9*30,34),scenario!BK$4),TRUE)</f>
        <v>32530404.678216271</v>
      </c>
      <c r="BQ217" s="10">
        <f ca="1">BQ216+BL217-INDIRECT(ADDRESS(MAX($D217-'key variables'!$B$9*30,34),scenario!BL$4),TRUE)</f>
        <v>14415484.600029392</v>
      </c>
      <c r="BR217" s="10">
        <f t="shared" ca="1" si="111"/>
        <v>67280440.960892007</v>
      </c>
      <c r="BS217" s="82">
        <f t="shared" ca="1" si="123"/>
        <v>167.81936497864859</v>
      </c>
      <c r="BT217" s="82">
        <f t="shared" ca="1" si="124"/>
        <v>194.75018562908514</v>
      </c>
      <c r="BU217" s="82">
        <f t="shared" ca="1" si="125"/>
        <v>668.14548427844215</v>
      </c>
      <c r="BV217" s="82">
        <f t="shared" ca="1" si="126"/>
        <v>327.11316814088332</v>
      </c>
      <c r="BW217" s="82">
        <f t="shared" ca="1" si="142"/>
        <v>1357.8282030270593</v>
      </c>
      <c r="BX217" s="10">
        <f t="shared" ca="1" si="127"/>
        <v>0.72551217310220562</v>
      </c>
      <c r="BY217" s="10">
        <f t="shared" ca="1" si="128"/>
        <v>1.6748705792502234</v>
      </c>
      <c r="BZ217" s="10">
        <f t="shared" ca="1" si="129"/>
        <v>15.049811565351897</v>
      </c>
      <c r="CA217" s="10">
        <f t="shared" ca="1" si="130"/>
        <v>11.274693001692892</v>
      </c>
      <c r="CB217" s="10">
        <v>0</v>
      </c>
      <c r="CC217" s="82">
        <f t="shared" ca="1" si="131"/>
        <v>-0.15631301796076336</v>
      </c>
      <c r="CD217" s="82">
        <f t="shared" ca="1" si="132"/>
        <v>0.28936541718331799</v>
      </c>
      <c r="CE217" s="82">
        <f t="shared" ca="1" si="133"/>
        <v>90.239881927214057</v>
      </c>
      <c r="CF217" s="82">
        <f t="shared" ca="1" si="134"/>
        <v>67.603967054217932</v>
      </c>
      <c r="CG217" s="82">
        <f t="shared" ca="1" si="143"/>
        <v>157.97690138065454</v>
      </c>
      <c r="CH217" s="13">
        <f t="shared" ca="1" si="144"/>
        <v>152</v>
      </c>
      <c r="CI217" s="81">
        <f t="shared" ca="1" si="153"/>
        <v>0.11317522449827233</v>
      </c>
      <c r="CJ217" s="81">
        <f t="shared" ca="1" si="154"/>
        <v>0.13063449705990371</v>
      </c>
      <c r="CK217" s="81">
        <f t="shared" ca="1" si="155"/>
        <v>0.39003706747758154</v>
      </c>
      <c r="CL217" s="81">
        <f t="shared" ca="1" si="156"/>
        <v>0.17284055932537518</v>
      </c>
      <c r="CM217" s="89">
        <f t="shared" ca="1" si="145"/>
        <v>0.80668734836113276</v>
      </c>
    </row>
    <row r="218" spans="1:91" x14ac:dyDescent="0.3">
      <c r="A218">
        <v>153</v>
      </c>
      <c r="B218" s="3">
        <f t="shared" si="158"/>
        <v>0.61388888888888893</v>
      </c>
      <c r="C218" s="3">
        <f t="shared" si="146"/>
        <v>5.0999999999999996</v>
      </c>
      <c r="D218" s="4">
        <f t="shared" ca="1" si="135"/>
        <v>218</v>
      </c>
      <c r="E218" s="58">
        <f>(0.5*(COS(B218*2*PI())+1)*('key variables'!$B$4-'key variables'!$B$6)+'key variables'!$B$6)/'key variables'!$B$4</f>
        <v>1</v>
      </c>
      <c r="F218" s="10">
        <f t="shared" ca="1" si="147"/>
        <v>11689223.076743199</v>
      </c>
      <c r="G218" s="10">
        <f t="shared" ca="1" si="148"/>
        <v>13492492.994109968</v>
      </c>
      <c r="H218" s="10">
        <f t="shared" ca="1" si="149"/>
        <v>40309480.37365175</v>
      </c>
      <c r="I218" s="10">
        <f t="shared" ca="1" si="150"/>
        <v>17912167.40324245</v>
      </c>
      <c r="J218" s="10">
        <f t="shared" ca="1" si="136"/>
        <v>83403363.847747371</v>
      </c>
      <c r="K218" s="82">
        <f t="shared" ca="1" si="113"/>
        <v>2249860.4744659844</v>
      </c>
      <c r="L218" s="82">
        <f t="shared" ca="1" si="114"/>
        <v>2596941.3441902422</v>
      </c>
      <c r="M218" s="82">
        <f t="shared" ca="1" si="115"/>
        <v>7778407.5499512013</v>
      </c>
      <c r="N218" s="82">
        <f t="shared" ca="1" si="116"/>
        <v>3496355.6900449172</v>
      </c>
      <c r="O218" s="82">
        <f t="shared" ca="1" si="137"/>
        <v>16121565.058652345</v>
      </c>
      <c r="P218" s="10">
        <f ca="1">IF(IF($A218&gt;='key variables'!$B$26,K218*SUMPRODUCT(Z218:AC218,'control variables'!$O$3:$R$3)/J218+F$65*'key variables'!$B$25/scenario!J$65,K218*SUMPRODUCT(Z218:AC218,'control variables'!$O$7:$R$7)/J218+F$65*'key variables'!$B$25/scenario!J$65)&lt;'key variables'!$B$28,0,IF($A218&gt;='key variables'!$B$26,K218*SUMPRODUCT(Z218:AC218,'control variables'!$O$3:$R$3)/J218+F$65*'key variables'!$B$25/scenario!J$65,K218*SUMPRODUCT(Z218:AC218,'control variables'!$O$7:$R$7)/J218+F$65*'key variables'!$B$25/scenario!J$65))</f>
        <v>3.8574771621555248</v>
      </c>
      <c r="Q218" s="10">
        <f ca="1">IF(IF($A218&gt;='key variables'!$B$26,L218*SUMPRODUCT(Z218:AC218,'control variables'!$O$4:$R$4)/J218+G$65*'key variables'!$B$25/scenario!J$65,L218*SUMPRODUCT(Z218:AC218,'control variables'!$O$7:$R$7)/J218+G$65*'key variables'!$B$25/scenario!J$65)&lt;'key variables'!$B$28,0,IF($A218&gt;='key variables'!$B$26,L218*SUMPRODUCT(Z218:AC218,'control variables'!$O$4:$R$4)/J218+G$65*'key variables'!$B$25/scenario!J$65,L218*SUMPRODUCT(Z218:AC218,'control variables'!$O$7:$R$7)/J218+G$65*'key variables'!$B$25/scenario!J$65))</f>
        <v>4.4525614100799142</v>
      </c>
      <c r="R218" s="10">
        <f ca="1">IF(IF($A218&gt;='key variables'!$B$26,M218*SUMPRODUCT(Z218:AC218,'control variables'!$O$5:$R$5)/J218+H$65*'key variables'!$B$25/scenario!J$65,M218*SUMPRODUCT(Z218:AC218,'control variables'!$O$7:$R$7)/J218+H$65*'key variables'!$B$25/scenario!J$65)&lt;'key variables'!$B$28,0,IF($A218&gt;='key variables'!$B$26,M218*SUMPRODUCT(Z218:AC218,'control variables'!$O$5:$R$5)/J218+H$65*'key variables'!$B$25/scenario!J$65,M218*SUMPRODUCT(Z218:AC218,'control variables'!$O$7:$R$7)/J218+H$65*'key variables'!$B$25/scenario!J$65))</f>
        <v>13.336395666489812</v>
      </c>
      <c r="S218" s="10">
        <f ca="1">IF(IF($A218&gt;='key variables'!$B$26,N218*SUMPRODUCT(Z218:AC218,'control variables'!$O$6:$R$6)/J218+I$65*'key variables'!$B$25/scenario!J$65,N218*SUMPRODUCT(Z218:AC218,'control variables'!$O$7:$R$7)/J218+I$65*'key variables'!$B$25/scenario!J$65)&lt;'key variables'!$B$28,0,IF($A218&gt;='key variables'!$B$26,N218*SUMPRODUCT(Z218:AC218,'control variables'!$O$6:$R$6)/J218+I$65*'key variables'!$B$25/scenario!J$65,N218*SUMPRODUCT(Z218:AC218,'control variables'!$O$7:$R$7)/J218+I$65*'key variables'!$B$25/scenario!J$65))</f>
        <v>5.9946438360014396</v>
      </c>
      <c r="T218" s="10">
        <f t="shared" ca="1" si="157"/>
        <v>27.641078074726689</v>
      </c>
      <c r="U218" s="82">
        <f ca="1">SUMPRODUCT(P188:P217,'control variables'!AD$7:AD$36)</f>
        <v>8.1785159967957277</v>
      </c>
      <c r="V218" s="82">
        <f ca="1">SUMPRODUCT(Q188:Q217,'control variables'!AE$7:AE$36)</f>
        <v>9.4401970998851858</v>
      </c>
      <c r="W218" s="82">
        <f ca="1">SUMPRODUCT(R188:R217,'control variables'!AF$7:AF$36)</f>
        <v>28.275455877757075</v>
      </c>
      <c r="X218" s="82">
        <f ca="1">SUMPRODUCT(S188:S217,'control variables'!AG$7:AG$36)</f>
        <v>12.709677451579436</v>
      </c>
      <c r="Y218" s="82">
        <f t="shared" ca="1" si="151"/>
        <v>58.603846426017427</v>
      </c>
      <c r="Z218" s="10">
        <f ca="1">IF($A218&gt;='key variables'!$B$26,SUMPRODUCT(P188:P217,'control variables'!V$7:V$36)*$E218,SUMPRODUCT(P188:P217,'control variables'!Z$7:Z$36)*$E218)</f>
        <v>19.956286509352555</v>
      </c>
      <c r="AA218" s="10">
        <f ca="1">IF($A218&gt;='key variables'!$B$26,SUMPRODUCT(Q188:Q217,'control variables'!W$7:W$36)*$E218,SUMPRODUCT(Q188:Q217,'control variables'!AA$7:AA$36)*$E218)</f>
        <v>23.034897541788489</v>
      </c>
      <c r="AB218" s="10">
        <f ca="1">IF($A218&gt;='key variables'!$B$26,SUMPRODUCT(R188:R217,'control variables'!X$7:X$36)*$E218,SUMPRODUCT(R188:R217,'control variables'!AB$7:AB$36)*$E218)</f>
        <v>68.994558291523077</v>
      </c>
      <c r="AC218" s="10">
        <f ca="1">IF($A218&gt;='key variables'!$B$26,SUMPRODUCT(S188:S217,'control variables'!Y$7:Y$36)*$E218,SUMPRODUCT(S188:S217,'control variables'!AC$7:AC$36)*$E218)</f>
        <v>31.012712424179423</v>
      </c>
      <c r="AD218" s="10">
        <f t="shared" ca="1" si="152"/>
        <v>142.99845476684354</v>
      </c>
      <c r="AE218" s="82">
        <f ca="1">SUMPRODUCT(P188:P217,'control variables'!AL$7:AL$36)</f>
        <v>27.170937721863584</v>
      </c>
      <c r="AF218" s="82">
        <f ca="1">SUMPRODUCT(Q188:Q217,'control variables'!AM$7:AM$36)</f>
        <v>31.280532838091059</v>
      </c>
      <c r="AG218" s="82">
        <f ca="1">SUMPRODUCT(R188:R217,'control variables'!AN$7:AN$36)</f>
        <v>89.189020003455752</v>
      </c>
      <c r="AH218" s="82">
        <f ca="1">SUMPRODUCT(S188:S217,'control variables'!AO$7:AO$36)</f>
        <v>38.617960974852785</v>
      </c>
      <c r="AI218" s="82">
        <f t="shared" ca="1" si="117"/>
        <v>186.25845153826319</v>
      </c>
      <c r="AJ218" s="10">
        <f ca="1">SUMPRODUCT(P188:P217,'control variables'!AP$7:AP$36)</f>
        <v>2.5962381428259431E-2</v>
      </c>
      <c r="AK218" s="10">
        <f ca="1">SUMPRODUCT(Q188:Q217,'control variables'!AQ$7:AQ$36)</f>
        <v>7.4918847735087779E-2</v>
      </c>
      <c r="AL218" s="10">
        <f ca="1">SUMPRODUCT(R188:R217,'control variables'!AR$7:AR$36)</f>
        <v>2.6927800991421744</v>
      </c>
      <c r="AM218" s="10">
        <f ca="1">SUMPRODUCT(S188:S217,'control variables'!AS$7:AS$36)</f>
        <v>2.0173188751928497</v>
      </c>
      <c r="AN218" s="10">
        <f t="shared" ca="1" si="138"/>
        <v>4.8109802034983709</v>
      </c>
      <c r="AO218" s="82">
        <f ca="1">SUMPRODUCT(P188:P217,'control variables'!AX$7:AX$36)</f>
        <v>3.5304757716903244E-2</v>
      </c>
      <c r="AP218" s="82">
        <f ca="1">SUMPRODUCT(Q188:Q217,'control variables'!AY$7:AY$36)</f>
        <v>8.1502285143621775E-2</v>
      </c>
      <c r="AQ218" s="82">
        <f ca="1">SUMPRODUCT(R188:R217,'control variables'!AZ$7:AZ$36)</f>
        <v>0.73235153137095454</v>
      </c>
      <c r="AR218" s="82">
        <f ca="1">SUMPRODUCT(S188:S217,'control variables'!BA$7:BA$36)</f>
        <v>0.54864731360041563</v>
      </c>
      <c r="AS218" s="82">
        <f t="shared" ca="1" si="139"/>
        <v>1.3978058878318951</v>
      </c>
      <c r="AT218" s="10">
        <f ca="1">SUMPRODUCT(P188:P217,'control variables'!AT$7:AT$36)</f>
        <v>-3.1154011122852154E-2</v>
      </c>
      <c r="AU218" s="10">
        <f ca="1">SUMPRODUCT(Q188:Q217,'control variables'!AU$7:AU$36)</f>
        <v>3.3795248403597065E-2</v>
      </c>
      <c r="AV218" s="10">
        <f ca="1">SUMPRODUCT(R188:R217,'control variables'!AV$7:AV$36)</f>
        <v>14.552504785413069</v>
      </c>
      <c r="AW218" s="10">
        <f ca="1">SUMPRODUCT(S188:S217,'control variables'!AW$7:AW$36)</f>
        <v>10.902131441887951</v>
      </c>
      <c r="AX218" s="10">
        <f t="shared" ca="1" si="118"/>
        <v>25.457277464581765</v>
      </c>
      <c r="AY218" s="82">
        <f ca="1">SUMPRODUCT(P188:P217,'control variables'!BB$7:BB$36)</f>
        <v>0.11292261276580115</v>
      </c>
      <c r="AZ218" s="82">
        <f ca="1">SUMPRODUCT(Q188:Q217,'control variables'!BC$7:BC$36)</f>
        <v>0.28795246118108514</v>
      </c>
      <c r="BA218" s="82">
        <f ca="1">SUMPRODUCT(R188:R217,'control variables'!BD$7:BD$36)</f>
        <v>2.015755739117203</v>
      </c>
      <c r="BB218" s="82">
        <f ca="1">SUMPRODUCT(S188:S217,'control variables'!BE$7:BE$36)</f>
        <v>0.28645328002655851</v>
      </c>
      <c r="BC218" s="82">
        <f t="shared" ca="1" si="140"/>
        <v>2.7030840930906481</v>
      </c>
      <c r="BD218" s="10">
        <f ca="1">SUMPRODUCT(P188:P217,'control variables'!BF$7:BF$36)</f>
        <v>2.3622427015063965E-2</v>
      </c>
      <c r="BE218" s="10">
        <f ca="1">SUMPRODUCT(Q188:Q217,'control variables'!BG$7:BG$36)</f>
        <v>2.7266605223640345E-2</v>
      </c>
      <c r="BF218" s="10">
        <f ca="1">SUMPRODUCT(R188:R217,'control variables'!BH$7:BH$36)</f>
        <v>0.81669448718039983</v>
      </c>
      <c r="BG218" s="10">
        <f ca="1">SUMPRODUCT(S188:S217,'control variables'!BI$7:BI$36)</f>
        <v>1.835500646465501</v>
      </c>
      <c r="BH218" s="10">
        <f t="shared" ca="1" si="141"/>
        <v>2.7030841658846052</v>
      </c>
      <c r="BI218" s="82">
        <f t="shared" ca="1" si="119"/>
        <v>27.252706323506533</v>
      </c>
      <c r="BJ218" s="82">
        <f t="shared" ca="1" si="120"/>
        <v>31.60228054767574</v>
      </c>
      <c r="BK218" s="82">
        <f t="shared" ca="1" si="121"/>
        <v>105.75728052798601</v>
      </c>
      <c r="BL218" s="82">
        <f t="shared" ca="1" si="122"/>
        <v>49.806545696767294</v>
      </c>
      <c r="BM218" s="82">
        <f t="shared" ca="1" si="112"/>
        <v>214.41881309593558</v>
      </c>
      <c r="BN218" s="10">
        <f ca="1">BN217+BI218-INDIRECT(ADDRESS(MAX($D218-'key variables'!$B$9*30,34),scenario!BI$4),TRUE)</f>
        <v>9439222.0356185585</v>
      </c>
      <c r="BO218" s="10">
        <f ca="1">BO217+BJ218-INDIRECT(ADDRESS(MAX($D218-'key variables'!$B$9*30,34),scenario!BJ$4),TRUE)</f>
        <v>10895388.502014644</v>
      </c>
      <c r="BP218" s="10">
        <f ca="1">BP217+BK218-INDIRECT(ADDRESS(MAX($D218-'key variables'!$B$9*30,34),scenario!BK$4),TRUE)</f>
        <v>32530510.4354968</v>
      </c>
      <c r="BQ218" s="10">
        <f ca="1">BQ217+BL218-INDIRECT(ADDRESS(MAX($D218-'key variables'!$B$9*30,34),scenario!BL$4),TRUE)</f>
        <v>14415534.406575089</v>
      </c>
      <c r="BR218" s="10">
        <f t="shared" ca="1" si="111"/>
        <v>67280655.379705101</v>
      </c>
      <c r="BS218" s="82">
        <f t="shared" ca="1" si="123"/>
        <v>144.40051339028253</v>
      </c>
      <c r="BT218" s="82">
        <f t="shared" ca="1" si="124"/>
        <v>167.57319988626566</v>
      </c>
      <c r="BU218" s="82">
        <f t="shared" ca="1" si="125"/>
        <v>574.90790492976555</v>
      </c>
      <c r="BV218" s="82">
        <f t="shared" ca="1" si="126"/>
        <v>281.46576563365198</v>
      </c>
      <c r="BW218" s="82">
        <f t="shared" ca="1" si="142"/>
        <v>1168.3473838399657</v>
      </c>
      <c r="BX218" s="10">
        <f t="shared" ca="1" si="127"/>
        <v>0.62427189103824365</v>
      </c>
      <c r="BY218" s="10">
        <f t="shared" ca="1" si="128"/>
        <v>1.4411537979891198</v>
      </c>
      <c r="BZ218" s="10">
        <f t="shared" ca="1" si="129"/>
        <v>12.949712870425248</v>
      </c>
      <c r="CA218" s="10">
        <f t="shared" ca="1" si="130"/>
        <v>9.7013863888012484</v>
      </c>
      <c r="CB218" s="10">
        <v>0</v>
      </c>
      <c r="CC218" s="82">
        <f t="shared" ca="1" si="131"/>
        <v>-0.13450138312655502</v>
      </c>
      <c r="CD218" s="82">
        <f t="shared" ca="1" si="132"/>
        <v>0.2489867313711869</v>
      </c>
      <c r="CE218" s="82">
        <f t="shared" ca="1" si="133"/>
        <v>77.647805709572211</v>
      </c>
      <c r="CF218" s="82">
        <f t="shared" ca="1" si="134"/>
        <v>58.170507173922424</v>
      </c>
      <c r="CG218" s="82">
        <f t="shared" ca="1" si="143"/>
        <v>135.93279823173927</v>
      </c>
      <c r="CH218" s="13">
        <f t="shared" ca="1" si="144"/>
        <v>153</v>
      </c>
      <c r="CI218" s="81">
        <f t="shared" ca="1" si="153"/>
        <v>0.11317555551895765</v>
      </c>
      <c r="CJ218" s="81">
        <f t="shared" ca="1" si="154"/>
        <v>0.13063488088926664</v>
      </c>
      <c r="CK218" s="81">
        <f t="shared" ca="1" si="155"/>
        <v>0.39003835019030125</v>
      </c>
      <c r="CL218" s="81">
        <f t="shared" ca="1" si="156"/>
        <v>0.17284116301220909</v>
      </c>
      <c r="CM218" s="89">
        <f t="shared" ca="1" si="145"/>
        <v>0.8066899496107347</v>
      </c>
    </row>
    <row r="219" spans="1:91" x14ac:dyDescent="0.3">
      <c r="A219">
        <v>154</v>
      </c>
      <c r="B219" s="3">
        <f t="shared" si="158"/>
        <v>0.6166666666666667</v>
      </c>
      <c r="C219" s="3">
        <f t="shared" si="146"/>
        <v>5.1333333333333337</v>
      </c>
      <c r="D219" s="4">
        <f t="shared" ca="1" si="135"/>
        <v>219</v>
      </c>
      <c r="E219" s="58">
        <f>(0.5*(COS(B219*2*PI())+1)*('key variables'!$B$4-'key variables'!$B$6)+'key variables'!$B$6)/'key variables'!$B$4</f>
        <v>1</v>
      </c>
      <c r="F219" s="10">
        <f t="shared" ca="1" si="147"/>
        <v>11689223.053120771</v>
      </c>
      <c r="G219" s="10">
        <f t="shared" ca="1" si="148"/>
        <v>13492492.966843363</v>
      </c>
      <c r="H219" s="10">
        <f t="shared" ca="1" si="149"/>
        <v>40309479.55695726</v>
      </c>
      <c r="I219" s="10">
        <f t="shared" ca="1" si="150"/>
        <v>17912165.567741804</v>
      </c>
      <c r="J219" s="10">
        <f t="shared" ca="1" si="136"/>
        <v>83403361.1446632</v>
      </c>
      <c r="K219" s="82">
        <f t="shared" ca="1" si="113"/>
        <v>2249856.6169888228</v>
      </c>
      <c r="L219" s="82">
        <f t="shared" ca="1" si="114"/>
        <v>2596936.8916288321</v>
      </c>
      <c r="M219" s="82">
        <f t="shared" ca="1" si="115"/>
        <v>7778394.2135555306</v>
      </c>
      <c r="N219" s="82">
        <f t="shared" ca="1" si="116"/>
        <v>3496349.6954010809</v>
      </c>
      <c r="O219" s="82">
        <f t="shared" ca="1" si="137"/>
        <v>16121537.417574264</v>
      </c>
      <c r="P219" s="10">
        <f ca="1">IF(IF($A219&gt;='key variables'!$B$26,K219*SUMPRODUCT(Z219:AC219,'control variables'!$O$3:$R$3)/J219+F$65*'key variables'!$B$25/scenario!J$65,K219*SUMPRODUCT(Z219:AC219,'control variables'!$O$7:$R$7)/J219+F$65*'key variables'!$B$25/scenario!J$65)&lt;'key variables'!$B$28,0,IF($A219&gt;='key variables'!$B$26,K219*SUMPRODUCT(Z219:AC219,'control variables'!$O$3:$R$3)/J219+F$65*'key variables'!$B$25/scenario!J$65,K219*SUMPRODUCT(Z219:AC219,'control variables'!$O$7:$R$7)/J219+F$65*'key variables'!$B$25/scenario!J$65))</f>
        <v>3.3191657296023056</v>
      </c>
      <c r="Q219" s="10">
        <f ca="1">IF(IF($A219&gt;='key variables'!$B$26,L219*SUMPRODUCT(Z219:AC219,'control variables'!$O$4:$R$4)/J219+G$65*'key variables'!$B$25/scenario!J$65,L219*SUMPRODUCT(Z219:AC219,'control variables'!$O$7:$R$7)/J219+G$65*'key variables'!$B$25/scenario!J$65)&lt;'key variables'!$B$28,0,IF($A219&gt;='key variables'!$B$26,L219*SUMPRODUCT(Z219:AC219,'control variables'!$O$4:$R$4)/J219+G$65*'key variables'!$B$25/scenario!J$65,L219*SUMPRODUCT(Z219:AC219,'control variables'!$O$7:$R$7)/J219+G$65*'key variables'!$B$25/scenario!J$65))</f>
        <v>3.8312058944319727</v>
      </c>
      <c r="R219" s="10">
        <f ca="1">IF(IF($A219&gt;='key variables'!$B$26,M219*SUMPRODUCT(Z219:AC219,'control variables'!$O$5:$R$5)/J219+H$65*'key variables'!$B$25/scenario!J$65,M219*SUMPRODUCT(Z219:AC219,'control variables'!$O$7:$R$7)/J219+H$65*'key variables'!$B$25/scenario!J$65)&lt;'key variables'!$B$28,0,IF($A219&gt;='key variables'!$B$26,M219*SUMPRODUCT(Z219:AC219,'control variables'!$O$5:$R$5)/J219+H$65*'key variables'!$B$25/scenario!J$65,M219*SUMPRODUCT(Z219:AC219,'control variables'!$O$7:$R$7)/J219+H$65*'key variables'!$B$25/scenario!J$65))</f>
        <v>11.475299941346732</v>
      </c>
      <c r="S219" s="10">
        <f ca="1">IF(IF($A219&gt;='key variables'!$B$26,N219*SUMPRODUCT(Z219:AC219,'control variables'!$O$6:$R$6)/J219+I$65*'key variables'!$B$25/scenario!J$65,N219*SUMPRODUCT(Z219:AC219,'control variables'!$O$7:$R$7)/J219+I$65*'key variables'!$B$25/scenario!J$65)&lt;'key variables'!$B$28,0,IF($A219&gt;='key variables'!$B$26,N219*SUMPRODUCT(Z219:AC219,'control variables'!$O$6:$R$6)/J219+I$65*'key variables'!$B$25/scenario!J$65,N219*SUMPRODUCT(Z219:AC219,'control variables'!$O$7:$R$7)/J219+I$65*'key variables'!$B$25/scenario!J$65))</f>
        <v>5.1580905201028555</v>
      </c>
      <c r="T219" s="10">
        <f t="shared" ca="1" si="157"/>
        <v>23.783762085483868</v>
      </c>
      <c r="U219" s="82">
        <f ca="1">SUMPRODUCT(P189:P218,'control variables'!AD$7:AD$36)</f>
        <v>7.0372089456930809</v>
      </c>
      <c r="V219" s="82">
        <f ca="1">SUMPRODUCT(Q189:Q218,'control variables'!AE$7:AE$36)</f>
        <v>8.1228232000091047</v>
      </c>
      <c r="W219" s="82">
        <f ca="1">SUMPRODUCT(R189:R218,'control variables'!AF$7:AF$36)</f>
        <v>24.329632799454192</v>
      </c>
      <c r="X219" s="82">
        <f ca="1">SUMPRODUCT(S189:S218,'control variables'!AG$7:AG$36)</f>
        <v>10.936049509980847</v>
      </c>
      <c r="Y219" s="82">
        <f t="shared" ca="1" si="151"/>
        <v>50.425714455137225</v>
      </c>
      <c r="Z219" s="10">
        <f ca="1">IF($A219&gt;='key variables'!$B$26,SUMPRODUCT(P189:P218,'control variables'!V$7:V$36)*$E219,SUMPRODUCT(P189:P218,'control variables'!Z$7:Z$36)*$E219)</f>
        <v>17.171413052903723</v>
      </c>
      <c r="AA219" s="10">
        <f ca="1">IF($A219&gt;='key variables'!$B$26,SUMPRODUCT(Q189:Q218,'control variables'!W$7:W$36)*$E219,SUMPRODUCT(Q189:Q218,'control variables'!AA$7:AA$36)*$E219)</f>
        <v>19.820407977004908</v>
      </c>
      <c r="AB219" s="10">
        <f ca="1">IF($A219&gt;='key variables'!$B$26,SUMPRODUCT(R189:R218,'control variables'!X$7:X$36)*$E219,SUMPRODUCT(R189:R218,'control variables'!AB$7:AB$36)*$E219)</f>
        <v>59.366458698173027</v>
      </c>
      <c r="AC219" s="10">
        <f ca="1">IF($A219&gt;='key variables'!$B$26,SUMPRODUCT(S189:S218,'control variables'!Y$7:Y$36)*$E219,SUMPRODUCT(S189:S218,'control variables'!AC$7:AC$36)*$E219)</f>
        <v>26.68492931673093</v>
      </c>
      <c r="AD219" s="10">
        <f t="shared" ca="1" si="152"/>
        <v>123.0432090448126</v>
      </c>
      <c r="AE219" s="82">
        <f ca="1">SUMPRODUCT(P189:P218,'control variables'!AL$7:AL$36)</f>
        <v>23.379336040294273</v>
      </c>
      <c r="AF219" s="82">
        <f ca="1">SUMPRODUCT(Q189:Q218,'control variables'!AM$7:AM$36)</f>
        <v>26.915452687991792</v>
      </c>
      <c r="AG219" s="82">
        <f ca="1">SUMPRODUCT(R189:R218,'control variables'!AN$7:AN$36)</f>
        <v>76.743029302497774</v>
      </c>
      <c r="AH219" s="82">
        <f ca="1">SUMPRODUCT(S189:S218,'control variables'!AO$7:AO$36)</f>
        <v>33.228970456015901</v>
      </c>
      <c r="AI219" s="82">
        <f t="shared" ca="1" si="117"/>
        <v>160.26678848679973</v>
      </c>
      <c r="AJ219" s="10">
        <f ca="1">SUMPRODUCT(P189:P218,'control variables'!AP$7:AP$36)</f>
        <v>2.2339375791969169E-2</v>
      </c>
      <c r="AK219" s="10">
        <f ca="1">SUMPRODUCT(Q189:Q218,'control variables'!AQ$7:AQ$36)</f>
        <v>6.4464051500057198E-2</v>
      </c>
      <c r="AL219" s="10">
        <f ca="1">SUMPRODUCT(R189:R218,'control variables'!AR$7:AR$36)</f>
        <v>2.3170072716979546</v>
      </c>
      <c r="AM219" s="10">
        <f ca="1">SUMPRODUCT(S189:S218,'control variables'!AS$7:AS$36)</f>
        <v>1.7358054988019229</v>
      </c>
      <c r="AN219" s="10">
        <f t="shared" ca="1" si="138"/>
        <v>4.1396161977919039</v>
      </c>
      <c r="AO219" s="82">
        <f ca="1">SUMPRODUCT(P189:P218,'control variables'!AX$7:AX$36)</f>
        <v>3.0378053854489061E-2</v>
      </c>
      <c r="AP219" s="82">
        <f ca="1">SUMPRODUCT(Q189:Q218,'control variables'!AY$7:AY$36)</f>
        <v>7.0128814569699272E-2</v>
      </c>
      <c r="AQ219" s="82">
        <f ca="1">SUMPRODUCT(R189:R218,'control variables'!AZ$7:AZ$36)</f>
        <v>0.63015343254296752</v>
      </c>
      <c r="AR219" s="82">
        <f ca="1">SUMPRODUCT(S189:S218,'control variables'!BA$7:BA$36)</f>
        <v>0.4720847477079389</v>
      </c>
      <c r="AS219" s="82">
        <f t="shared" ca="1" si="139"/>
        <v>1.2027450486750948</v>
      </c>
      <c r="AT219" s="10">
        <f ca="1">SUMPRODUCT(P189:P218,'control variables'!AT$7:AT$36)</f>
        <v>-2.6806993371540092E-2</v>
      </c>
      <c r="AU219" s="10">
        <f ca="1">SUMPRODUCT(Q189:Q218,'control variables'!AU$7:AU$36)</f>
        <v>2.907969045694549E-2</v>
      </c>
      <c r="AV219" s="10">
        <f ca="1">SUMPRODUCT(R189:R218,'control variables'!AV$7:AV$36)</f>
        <v>12.521947744819292</v>
      </c>
      <c r="AW219" s="10">
        <f ca="1">SUMPRODUCT(S189:S218,'control variables'!AW$7:AW$36)</f>
        <v>9.3809225446406437</v>
      </c>
      <c r="AX219" s="10">
        <f t="shared" ca="1" si="118"/>
        <v>21.905142986545343</v>
      </c>
      <c r="AY219" s="82">
        <f ca="1">SUMPRODUCT(P189:P218,'control variables'!BB$7:BB$36)</f>
        <v>9.7165440917743026E-2</v>
      </c>
      <c r="AZ219" s="82">
        <f ca="1">SUMPRODUCT(Q189:Q218,'control variables'!BC$7:BC$36)</f>
        <v>0.24777170106785651</v>
      </c>
      <c r="BA219" s="82">
        <f ca="1">SUMPRODUCT(R189:R218,'control variables'!BD$7:BD$36)</f>
        <v>1.7344780675594773</v>
      </c>
      <c r="BB219" s="82">
        <f ca="1">SUMPRODUCT(S189:S218,'control variables'!BE$7:BE$36)</f>
        <v>0.24648171499396687</v>
      </c>
      <c r="BC219" s="82">
        <f t="shared" ca="1" si="140"/>
        <v>2.3258969245390437</v>
      </c>
      <c r="BD219" s="10">
        <f ca="1">SUMPRODUCT(P189:P218,'control variables'!BF$7:BF$36)</f>
        <v>2.0326163912149808E-2</v>
      </c>
      <c r="BE219" s="10">
        <f ca="1">SUMPRODUCT(Q189:Q218,'control variables'!BG$7:BG$36)</f>
        <v>2.3461835092142103E-2</v>
      </c>
      <c r="BF219" s="10">
        <f ca="1">SUMPRODUCT(R189:R218,'control variables'!BH$7:BH$36)</f>
        <v>0.70273329670960472</v>
      </c>
      <c r="BG219" s="10">
        <f ca="1">SUMPRODUCT(S189:S218,'control variables'!BI$7:BI$36)</f>
        <v>1.5793756914614687</v>
      </c>
      <c r="BH219" s="10">
        <f t="shared" ca="1" si="141"/>
        <v>2.3258969871753652</v>
      </c>
      <c r="BI219" s="82">
        <f t="shared" ca="1" si="119"/>
        <v>23.449694487840475</v>
      </c>
      <c r="BJ219" s="82">
        <f t="shared" ca="1" si="120"/>
        <v>27.192304079516596</v>
      </c>
      <c r="BK219" s="82">
        <f t="shared" ca="1" si="121"/>
        <v>90.99945511487654</v>
      </c>
      <c r="BL219" s="82">
        <f t="shared" ca="1" si="122"/>
        <v>42.85637471565051</v>
      </c>
      <c r="BM219" s="82">
        <f t="shared" ca="1" si="112"/>
        <v>184.49782839788412</v>
      </c>
      <c r="BN219" s="10">
        <f ca="1">BN218+BI219-INDIRECT(ADDRESS(MAX($D219-'key variables'!$B$9*30,34),scenario!BI$4),TRUE)</f>
        <v>9439245.4853130467</v>
      </c>
      <c r="BO219" s="10">
        <f ca="1">BO218+BJ219-INDIRECT(ADDRESS(MAX($D219-'key variables'!$B$9*30,34),scenario!BJ$4),TRUE)</f>
        <v>10895415.694318725</v>
      </c>
      <c r="BP219" s="10">
        <f ca="1">BP218+BK219-INDIRECT(ADDRESS(MAX($D219-'key variables'!$B$9*30,34),scenario!BK$4),TRUE)</f>
        <v>32530601.434951916</v>
      </c>
      <c r="BQ219" s="10">
        <f ca="1">BQ218+BL219-INDIRECT(ADDRESS(MAX($D219-'key variables'!$B$9*30,34),scenario!BL$4),TRUE)</f>
        <v>14415577.262949806</v>
      </c>
      <c r="BR219" s="10">
        <f t="shared" ca="1" si="111"/>
        <v>67280839.877533495</v>
      </c>
      <c r="BS219" s="82">
        <f t="shared" ca="1" si="123"/>
        <v>124.24965846813221</v>
      </c>
      <c r="BT219" s="82">
        <f t="shared" ca="1" si="124"/>
        <v>144.18863986608889</v>
      </c>
      <c r="BU219" s="82">
        <f t="shared" ca="1" si="125"/>
        <v>494.68101645952618</v>
      </c>
      <c r="BV219" s="82">
        <f t="shared" ca="1" si="126"/>
        <v>242.18810574664286</v>
      </c>
      <c r="BW219" s="82">
        <f t="shared" ca="1" si="142"/>
        <v>1005.30742054039</v>
      </c>
      <c r="BX219" s="10">
        <f t="shared" ca="1" si="127"/>
        <v>0.53715834006283991</v>
      </c>
      <c r="BY219" s="10">
        <f t="shared" ca="1" si="128"/>
        <v>1.2400490763988203</v>
      </c>
      <c r="BZ219" s="10">
        <f t="shared" ca="1" si="129"/>
        <v>11.142654938699133</v>
      </c>
      <c r="CA219" s="10">
        <f t="shared" ca="1" si="130"/>
        <v>8.3476137300537516</v>
      </c>
      <c r="CB219" s="10">
        <v>0</v>
      </c>
      <c r="CC219" s="82">
        <f t="shared" ca="1" si="131"/>
        <v>-0.11573306781753483</v>
      </c>
      <c r="CD219" s="82">
        <f t="shared" ca="1" si="132"/>
        <v>0.21424227784459934</v>
      </c>
      <c r="CE219" s="82">
        <f t="shared" ca="1" si="133"/>
        <v>66.812711803907916</v>
      </c>
      <c r="CF219" s="82">
        <f t="shared" ca="1" si="134"/>
        <v>50.053305380375761</v>
      </c>
      <c r="CG219" s="82">
        <f t="shared" ca="1" si="143"/>
        <v>116.96452639431074</v>
      </c>
      <c r="CH219" s="13">
        <f t="shared" ca="1" si="144"/>
        <v>154</v>
      </c>
      <c r="CI219" s="81">
        <f t="shared" ca="1" si="153"/>
        <v>0.11317584034701753</v>
      </c>
      <c r="CJ219" s="81">
        <f t="shared" ca="1" si="154"/>
        <v>0.13063521115678561</v>
      </c>
      <c r="CK219" s="81">
        <f t="shared" ca="1" si="155"/>
        <v>0.39003945390794936</v>
      </c>
      <c r="CL219" s="81">
        <f t="shared" ca="1" si="156"/>
        <v>0.17284168245864787</v>
      </c>
      <c r="CM219" s="89">
        <f t="shared" ca="1" si="145"/>
        <v>0.80669218787040031</v>
      </c>
    </row>
    <row r="220" spans="1:91" x14ac:dyDescent="0.3">
      <c r="A220">
        <v>155</v>
      </c>
      <c r="B220" s="3">
        <f t="shared" si="158"/>
        <v>0.61944444444444446</v>
      </c>
      <c r="C220" s="3">
        <f t="shared" si="146"/>
        <v>5.166666666666667</v>
      </c>
      <c r="D220" s="4">
        <f t="shared" ca="1" si="135"/>
        <v>220</v>
      </c>
      <c r="E220" s="58">
        <f>(0.5*(COS(B220*2*PI())+1)*('key variables'!$B$4-'key variables'!$B$6)+'key variables'!$B$6)/'key variables'!$B$4</f>
        <v>1</v>
      </c>
      <c r="F220" s="10">
        <f t="shared" ca="1" si="147"/>
        <v>11689223.032794608</v>
      </c>
      <c r="G220" s="10">
        <f t="shared" ca="1" si="148"/>
        <v>13492492.943381527</v>
      </c>
      <c r="H220" s="10">
        <f t="shared" ca="1" si="149"/>
        <v>40309478.854223967</v>
      </c>
      <c r="I220" s="10">
        <f t="shared" ca="1" si="150"/>
        <v>17912163.988366112</v>
      </c>
      <c r="J220" s="10">
        <f t="shared" ca="1" si="136"/>
        <v>83403358.818766207</v>
      </c>
      <c r="K220" s="82">
        <f t="shared" ca="1" si="113"/>
        <v>2249853.2978230929</v>
      </c>
      <c r="L220" s="82">
        <f t="shared" ca="1" si="114"/>
        <v>2596933.0604229365</v>
      </c>
      <c r="M220" s="82">
        <f t="shared" ca="1" si="115"/>
        <v>7778382.7382555911</v>
      </c>
      <c r="N220" s="82">
        <f t="shared" ca="1" si="116"/>
        <v>3496344.5373105598</v>
      </c>
      <c r="O220" s="82">
        <f t="shared" ca="1" si="137"/>
        <v>16121513.63381218</v>
      </c>
      <c r="P220" s="10">
        <f ca="1">IF(IF($A220&gt;='key variables'!$B$26,K220*SUMPRODUCT(Z220:AC220,'control variables'!$O$3:$R$3)/J220+F$65*'key variables'!$B$25/scenario!J$65,K220*SUMPRODUCT(Z220:AC220,'control variables'!$O$7:$R$7)/J220+F$65*'key variables'!$B$25/scenario!J$65)&lt;'key variables'!$B$28,0,IF($A220&gt;='key variables'!$B$26,K220*SUMPRODUCT(Z220:AC220,'control variables'!$O$3:$R$3)/J220+F$65*'key variables'!$B$25/scenario!J$65,K220*SUMPRODUCT(Z220:AC220,'control variables'!$O$7:$R$7)/J220+F$65*'key variables'!$B$25/scenario!J$65))</f>
        <v>2.8559754274510518</v>
      </c>
      <c r="Q220" s="10">
        <f ca="1">IF(IF($A220&gt;='key variables'!$B$26,L220*SUMPRODUCT(Z220:AC220,'control variables'!$O$4:$R$4)/J220+G$65*'key variables'!$B$25/scenario!J$65,L220*SUMPRODUCT(Z220:AC220,'control variables'!$O$7:$R$7)/J220+G$65*'key variables'!$B$25/scenario!J$65)&lt;'key variables'!$B$28,0,IF($A220&gt;='key variables'!$B$26,L220*SUMPRODUCT(Z220:AC220,'control variables'!$O$4:$R$4)/J220+G$65*'key variables'!$B$25/scenario!J$65,L220*SUMPRODUCT(Z220:AC220,'control variables'!$O$7:$R$7)/J220+G$65*'key variables'!$B$25/scenario!J$65))</f>
        <v>3.2965602754986159</v>
      </c>
      <c r="R220" s="10">
        <f ca="1">IF(IF($A220&gt;='key variables'!$B$26,M220*SUMPRODUCT(Z220:AC220,'control variables'!$O$5:$R$5)/J220+H$65*'key variables'!$B$25/scenario!J$65,M220*SUMPRODUCT(Z220:AC220,'control variables'!$O$7:$R$7)/J220+H$65*'key variables'!$B$25/scenario!J$65)&lt;'key variables'!$B$28,0,IF($A220&gt;='key variables'!$B$26,M220*SUMPRODUCT(Z220:AC220,'control variables'!$O$5:$R$5)/J220+H$65*'key variables'!$B$25/scenario!J$65,M220*SUMPRODUCT(Z220:AC220,'control variables'!$O$7:$R$7)/J220+H$65*'key variables'!$B$25/scenario!J$65))</f>
        <v>9.8739193294345018</v>
      </c>
      <c r="S220" s="10">
        <f ca="1">IF(IF($A220&gt;='key variables'!$B$26,N220*SUMPRODUCT(Z220:AC220,'control variables'!$O$6:$R$6)/J220+I$65*'key variables'!$B$25/scenario!J$65,N220*SUMPRODUCT(Z220:AC220,'control variables'!$O$7:$R$7)/J220+I$65*'key variables'!$B$25/scenario!J$65)&lt;'key variables'!$B$28,0,IF($A220&gt;='key variables'!$B$26,N220*SUMPRODUCT(Z220:AC220,'control variables'!$O$6:$R$6)/J220+I$65*'key variables'!$B$25/scenario!J$65,N220*SUMPRODUCT(Z220:AC220,'control variables'!$O$7:$R$7)/J220+I$65*'key variables'!$B$25/scenario!J$65))</f>
        <v>4.438277861993666</v>
      </c>
      <c r="T220" s="10">
        <f t="shared" ca="1" si="157"/>
        <v>20.464732894377835</v>
      </c>
      <c r="U220" s="82">
        <f ca="1">SUMPRODUCT(P190:P219,'control variables'!AD$7:AD$36)</f>
        <v>6.0551692744519263</v>
      </c>
      <c r="V220" s="82">
        <f ca="1">SUMPRODUCT(Q190:Q219,'control variables'!AE$7:AE$36)</f>
        <v>6.9892864972558018</v>
      </c>
      <c r="W220" s="82">
        <f ca="1">SUMPRODUCT(R190:R219,'control variables'!AF$7:AF$36)</f>
        <v>20.934442351056777</v>
      </c>
      <c r="X220" s="82">
        <f ca="1">SUMPRODUCT(S190:S219,'control variables'!AG$7:AG$36)</f>
        <v>9.4099282098549626</v>
      </c>
      <c r="Y220" s="82">
        <f t="shared" ca="1" si="151"/>
        <v>43.388826332619466</v>
      </c>
      <c r="Z220" s="10">
        <f ca="1">IF($A220&gt;='key variables'!$B$26,SUMPRODUCT(P190:P219,'control variables'!V$7:V$36)*$E220,SUMPRODUCT(P190:P219,'control variables'!Z$7:Z$36)*$E220)</f>
        <v>14.775159998233594</v>
      </c>
      <c r="AA220" s="10">
        <f ca="1">IF($A220&gt;='key variables'!$B$26,SUMPRODUCT(Q190:Q219,'control variables'!W$7:W$36)*$E220,SUMPRODUCT(Q190:Q219,'control variables'!AA$7:AA$36)*$E220)</f>
        <v>17.054490401475228</v>
      </c>
      <c r="AB220" s="10">
        <f ca="1">IF($A220&gt;='key variables'!$B$26,SUMPRODUCT(R190:R219,'control variables'!X$7:X$36)*$E220,SUMPRODUCT(R190:R219,'control variables'!AB$7:AB$36)*$E220)</f>
        <v>51.081930362493104</v>
      </c>
      <c r="AC220" s="10">
        <f ca="1">IF($A220&gt;='key variables'!$B$26,SUMPRODUCT(S190:S219,'control variables'!Y$7:Y$36)*$E220,SUMPRODUCT(S190:S219,'control variables'!AC$7:AC$36)*$E220)</f>
        <v>22.961074838834023</v>
      </c>
      <c r="AD220" s="10">
        <f t="shared" ca="1" si="152"/>
        <v>105.87265560103594</v>
      </c>
      <c r="AE220" s="82">
        <f ca="1">SUMPRODUCT(P190:P219,'control variables'!AL$7:AL$36)</f>
        <v>20.116823200525257</v>
      </c>
      <c r="AF220" s="82">
        <f ca="1">SUMPRODUCT(Q190:Q219,'control variables'!AM$7:AM$36)</f>
        <v>23.159485887590588</v>
      </c>
      <c r="AG220" s="82">
        <f ca="1">SUMPRODUCT(R190:R219,'control variables'!AN$7:AN$36)</f>
        <v>66.033780843489012</v>
      </c>
      <c r="AH220" s="82">
        <f ca="1">SUMPRODUCT(S190:S219,'control variables'!AO$7:AO$36)</f>
        <v>28.591972100792596</v>
      </c>
      <c r="AI220" s="82">
        <f t="shared" ca="1" si="117"/>
        <v>137.90206203239745</v>
      </c>
      <c r="AJ220" s="10">
        <f ca="1">SUMPRODUCT(P190:P219,'control variables'!AP$7:AP$36)</f>
        <v>1.9221946569539343E-2</v>
      </c>
      <c r="AK220" s="10">
        <f ca="1">SUMPRODUCT(Q190:Q219,'control variables'!AQ$7:AQ$36)</f>
        <v>5.5468181614796407E-2</v>
      </c>
      <c r="AL220" s="10">
        <f ca="1">SUMPRODUCT(R190:R219,'control variables'!AR$7:AR$36)</f>
        <v>1.9936720879113849</v>
      </c>
      <c r="AM220" s="10">
        <f ca="1">SUMPRODUCT(S190:S219,'control variables'!AS$7:AS$36)</f>
        <v>1.4935762245012143</v>
      </c>
      <c r="AN220" s="10">
        <f t="shared" ca="1" si="138"/>
        <v>3.5619384405969354</v>
      </c>
      <c r="AO220" s="82">
        <f ca="1">SUMPRODUCT(P190:P219,'control variables'!AX$7:AX$36)</f>
        <v>2.6138848732321588E-2</v>
      </c>
      <c r="AP220" s="82">
        <f ca="1">SUMPRODUCT(Q190:Q219,'control variables'!AY$7:AY$36)</f>
        <v>6.0342459217265464E-2</v>
      </c>
      <c r="AQ220" s="82">
        <f ca="1">SUMPRODUCT(R190:R219,'control variables'!AZ$7:AZ$36)</f>
        <v>0.54221660578693731</v>
      </c>
      <c r="AR220" s="82">
        <f ca="1">SUMPRODUCT(S190:S219,'control variables'!BA$7:BA$36)</f>
        <v>0.40620613381888976</v>
      </c>
      <c r="AS220" s="82">
        <f t="shared" ca="1" si="139"/>
        <v>1.0349040475554141</v>
      </c>
      <c r="AT220" s="10">
        <f ca="1">SUMPRODUCT(P190:P219,'control variables'!AT$7:AT$36)</f>
        <v>-2.3066462833870167E-2</v>
      </c>
      <c r="AU220" s="10">
        <f ca="1">SUMPRODUCT(Q190:Q219,'control variables'!AU$7:AU$36)</f>
        <v>2.5022037714147644E-2</v>
      </c>
      <c r="AV220" s="10">
        <f ca="1">SUMPRODUCT(R190:R219,'control variables'!AV$7:AV$36)</f>
        <v>10.77468995721785</v>
      </c>
      <c r="AW220" s="10">
        <f ca="1">SUMPRODUCT(S190:S219,'control variables'!AW$7:AW$36)</f>
        <v>8.0719496671750992</v>
      </c>
      <c r="AX220" s="10">
        <f t="shared" ca="1" si="118"/>
        <v>18.848595199273227</v>
      </c>
      <c r="AY220" s="82">
        <f ca="1">SUMPRODUCT(P190:P219,'control variables'!BB$7:BB$36)</f>
        <v>8.3606865761612165E-2</v>
      </c>
      <c r="AZ220" s="82">
        <f ca="1">SUMPRODUCT(Q190:Q219,'control variables'!BC$7:BC$36)</f>
        <v>0.2131973585983471</v>
      </c>
      <c r="BA220" s="82">
        <f ca="1">SUMPRODUCT(R190:R219,'control variables'!BD$7:BD$36)</f>
        <v>1.4924470428088705</v>
      </c>
      <c r="BB220" s="82">
        <f ca="1">SUMPRODUCT(S190:S219,'control variables'!BE$7:BE$36)</f>
        <v>0.21208737863535432</v>
      </c>
      <c r="BC220" s="82">
        <f t="shared" ca="1" si="140"/>
        <v>2.001338645804184</v>
      </c>
      <c r="BD220" s="10">
        <f ca="1">SUMPRODUCT(P190:P219,'control variables'!BF$7:BF$36)</f>
        <v>1.7489828087028338E-2</v>
      </c>
      <c r="BE220" s="10">
        <f ca="1">SUMPRODUCT(Q190:Q219,'control variables'!BG$7:BG$36)</f>
        <v>2.0187944175855742E-2</v>
      </c>
      <c r="BF220" s="10">
        <f ca="1">SUMPRODUCT(R190:R219,'control variables'!BH$7:BH$36)</f>
        <v>0.60467310032538879</v>
      </c>
      <c r="BG220" s="10">
        <f ca="1">SUMPRODUCT(S190:S219,'control variables'!BI$7:BI$36)</f>
        <v>1.3589878271118894</v>
      </c>
      <c r="BH220" s="10">
        <f t="shared" ca="1" si="141"/>
        <v>2.0013386997001623</v>
      </c>
      <c r="BI220" s="82">
        <f t="shared" ca="1" si="119"/>
        <v>20.177363603452999</v>
      </c>
      <c r="BJ220" s="82">
        <f t="shared" ca="1" si="120"/>
        <v>23.397705283903083</v>
      </c>
      <c r="BK220" s="82">
        <f t="shared" ca="1" si="121"/>
        <v>78.300917843515734</v>
      </c>
      <c r="BL220" s="82">
        <f t="shared" ca="1" si="122"/>
        <v>36.876009146603046</v>
      </c>
      <c r="BM220" s="82">
        <f t="shared" ca="1" si="112"/>
        <v>158.75199587747485</v>
      </c>
      <c r="BN220" s="10">
        <f ca="1">BN219+BI220-INDIRECT(ADDRESS(MAX($D220-'key variables'!$B$9*30,34),scenario!BI$4),TRUE)</f>
        <v>9439265.662676651</v>
      </c>
      <c r="BO220" s="10">
        <f ca="1">BO219+BJ220-INDIRECT(ADDRESS(MAX($D220-'key variables'!$B$9*30,34),scenario!BJ$4),TRUE)</f>
        <v>10895439.092024008</v>
      </c>
      <c r="BP220" s="10">
        <f ca="1">BP219+BK220-INDIRECT(ADDRESS(MAX($D220-'key variables'!$B$9*30,34),scenario!BK$4),TRUE)</f>
        <v>32530679.735869762</v>
      </c>
      <c r="BQ220" s="10">
        <f ca="1">BQ219+BL220-INDIRECT(ADDRESS(MAX($D220-'key variables'!$B$9*30,34),scenario!BL$4),TRUE)</f>
        <v>14415614.138958951</v>
      </c>
      <c r="BR220" s="10">
        <f t="shared" ca="1" si="111"/>
        <v>67280998.629529372</v>
      </c>
      <c r="BS220" s="82">
        <f t="shared" ca="1" si="123"/>
        <v>106.91078046404324</v>
      </c>
      <c r="BT220" s="82">
        <f t="shared" ca="1" si="124"/>
        <v>124.06730691350857</v>
      </c>
      <c r="BU220" s="82">
        <f t="shared" ca="1" si="125"/>
        <v>425.64934484511957</v>
      </c>
      <c r="BV220" s="82">
        <f t="shared" ca="1" si="126"/>
        <v>208.39138663492159</v>
      </c>
      <c r="BW220" s="82">
        <f t="shared" ca="1" si="142"/>
        <v>865.01881885759292</v>
      </c>
      <c r="BX220" s="10">
        <f t="shared" ca="1" si="127"/>
        <v>0.4622004949465211</v>
      </c>
      <c r="BY220" s="10">
        <f t="shared" ca="1" si="128"/>
        <v>1.067006232841883</v>
      </c>
      <c r="BZ220" s="10">
        <f t="shared" ca="1" si="129"/>
        <v>9.5877514013518095</v>
      </c>
      <c r="CA220" s="10">
        <f t="shared" ca="1" si="130"/>
        <v>7.1827446581253973</v>
      </c>
      <c r="CB220" s="10">
        <v>0</v>
      </c>
      <c r="CC220" s="82">
        <f t="shared" ca="1" si="131"/>
        <v>-9.9583507146446912E-2</v>
      </c>
      <c r="CD220" s="82">
        <f t="shared" ca="1" si="132"/>
        <v>0.18434596252798263</v>
      </c>
      <c r="CE220" s="82">
        <f t="shared" ca="1" si="133"/>
        <v>57.489477328814523</v>
      </c>
      <c r="CF220" s="82">
        <f t="shared" ca="1" si="134"/>
        <v>43.068725803882984</v>
      </c>
      <c r="CG220" s="82">
        <f t="shared" ca="1" si="143"/>
        <v>100.64296558807905</v>
      </c>
      <c r="CH220" s="13">
        <f t="shared" ca="1" si="144"/>
        <v>155</v>
      </c>
      <c r="CI220" s="81">
        <f t="shared" ca="1" si="153"/>
        <v>0.11317608542826174</v>
      </c>
      <c r="CJ220" s="81">
        <f t="shared" ca="1" si="154"/>
        <v>0.13063549533657959</v>
      </c>
      <c r="CK220" s="81">
        <f t="shared" ca="1" si="155"/>
        <v>0.39004040360722481</v>
      </c>
      <c r="CL220" s="81">
        <f t="shared" ca="1" si="156"/>
        <v>0.17284212941931734</v>
      </c>
      <c r="CM220" s="89">
        <f t="shared" ca="1" si="145"/>
        <v>0.80669411379138345</v>
      </c>
    </row>
    <row r="221" spans="1:91" x14ac:dyDescent="0.3">
      <c r="A221">
        <v>156</v>
      </c>
      <c r="B221" s="3">
        <f t="shared" si="158"/>
        <v>0.62222222222222223</v>
      </c>
      <c r="C221" s="3">
        <f t="shared" si="146"/>
        <v>5.2</v>
      </c>
      <c r="D221" s="4">
        <f t="shared" ca="1" si="135"/>
        <v>221</v>
      </c>
      <c r="E221" s="58">
        <f>(0.5*(COS(B221*2*PI())+1)*('key variables'!$B$4-'key variables'!$B$6)+'key variables'!$B$6)/'key variables'!$B$4</f>
        <v>1</v>
      </c>
      <c r="F221" s="10">
        <f t="shared" ca="1" si="147"/>
        <v>11689223.01530478</v>
      </c>
      <c r="G221" s="10">
        <f t="shared" ca="1" si="148"/>
        <v>13492492.923193583</v>
      </c>
      <c r="H221" s="10">
        <f t="shared" ca="1" si="149"/>
        <v>40309478.249550864</v>
      </c>
      <c r="I221" s="10">
        <f t="shared" ca="1" si="150"/>
        <v>17912162.629378285</v>
      </c>
      <c r="J221" s="10">
        <f t="shared" ca="1" si="136"/>
        <v>83403356.817427516</v>
      </c>
      <c r="K221" s="82">
        <f t="shared" ca="1" si="113"/>
        <v>2249850.4418476648</v>
      </c>
      <c r="L221" s="82">
        <f t="shared" ca="1" si="114"/>
        <v>2596929.763862662</v>
      </c>
      <c r="M221" s="82">
        <f t="shared" ca="1" si="115"/>
        <v>7778372.8643362578</v>
      </c>
      <c r="N221" s="82">
        <f t="shared" ca="1" si="116"/>
        <v>3496340.0990326987</v>
      </c>
      <c r="O221" s="82">
        <f t="shared" ca="1" si="137"/>
        <v>16121493.169079283</v>
      </c>
      <c r="P221" s="10">
        <f ca="1">IF(IF($A221&gt;='key variables'!$B$26,K221*SUMPRODUCT(Z221:AC221,'control variables'!$O$3:$R$3)/J221+F$65*'key variables'!$B$25/scenario!J$65,K221*SUMPRODUCT(Z221:AC221,'control variables'!$O$7:$R$7)/J221+F$65*'key variables'!$B$25/scenario!J$65)&lt;'key variables'!$B$28,0,IF($A221&gt;='key variables'!$B$26,K221*SUMPRODUCT(Z221:AC221,'control variables'!$O$3:$R$3)/J221+F$65*'key variables'!$B$25/scenario!J$65,K221*SUMPRODUCT(Z221:AC221,'control variables'!$O$7:$R$7)/J221+F$65*'key variables'!$B$25/scenario!J$65))</f>
        <v>2.457423211638766</v>
      </c>
      <c r="Q221" s="10">
        <f ca="1">IF(IF($A221&gt;='key variables'!$B$26,L221*SUMPRODUCT(Z221:AC221,'control variables'!$O$4:$R$4)/J221+G$65*'key variables'!$B$25/scenario!J$65,L221*SUMPRODUCT(Z221:AC221,'control variables'!$O$7:$R$7)/J221+G$65*'key variables'!$B$25/scenario!J$65)&lt;'key variables'!$B$28,0,IF($A221&gt;='key variables'!$B$26,L221*SUMPRODUCT(Z221:AC221,'control variables'!$O$4:$R$4)/J221+G$65*'key variables'!$B$25/scenario!J$65,L221*SUMPRODUCT(Z221:AC221,'control variables'!$O$7:$R$7)/J221+G$65*'key variables'!$B$25/scenario!J$65))</f>
        <v>2.8365243137987162</v>
      </c>
      <c r="R221" s="10">
        <f ca="1">IF(IF($A221&gt;='key variables'!$B$26,M221*SUMPRODUCT(Z221:AC221,'control variables'!$O$5:$R$5)/J221+H$65*'key variables'!$B$25/scenario!J$65,M221*SUMPRODUCT(Z221:AC221,'control variables'!$O$7:$R$7)/J221+H$65*'key variables'!$B$25/scenario!J$65)&lt;'key variables'!$B$28,0,IF($A221&gt;='key variables'!$B$26,M221*SUMPRODUCT(Z221:AC221,'control variables'!$O$5:$R$5)/J221+H$65*'key variables'!$B$25/scenario!J$65,M221*SUMPRODUCT(Z221:AC221,'control variables'!$O$7:$R$7)/J221+H$65*'key variables'!$B$25/scenario!J$65))</f>
        <v>8.4960109659125855</v>
      </c>
      <c r="S221" s="10">
        <f ca="1">IF(IF($A221&gt;='key variables'!$B$26,N221*SUMPRODUCT(Z221:AC221,'control variables'!$O$6:$R$6)/J221+I$65*'key variables'!$B$25/scenario!J$65,N221*SUMPRODUCT(Z221:AC221,'control variables'!$O$7:$R$7)/J221+I$65*'key variables'!$B$25/scenario!J$65)&lt;'key variables'!$B$28,0,IF($A221&gt;='key variables'!$B$26,N221*SUMPRODUCT(Z221:AC221,'control variables'!$O$6:$R$6)/J221+I$65*'key variables'!$B$25/scenario!J$65,N221*SUMPRODUCT(Z221:AC221,'control variables'!$O$7:$R$7)/J221+I$65*'key variables'!$B$25/scenario!J$65))</f>
        <v>3.8189148733327634</v>
      </c>
      <c r="T221" s="10">
        <f t="shared" ca="1" si="157"/>
        <v>17.608873364682829</v>
      </c>
      <c r="U221" s="82">
        <f ca="1">SUMPRODUCT(P191:P220,'control variables'!AD$7:AD$36)</f>
        <v>5.2101718502893979</v>
      </c>
      <c r="V221" s="82">
        <f ca="1">SUMPRODUCT(Q191:Q220,'control variables'!AE$7:AE$36)</f>
        <v>6.0139332380441246</v>
      </c>
      <c r="W221" s="82">
        <f ca="1">SUMPRODUCT(R191:R220,'control variables'!AF$7:AF$36)</f>
        <v>18.01304592741624</v>
      </c>
      <c r="X221" s="82">
        <f ca="1">SUMPRODUCT(S191:S220,'control variables'!AG$7:AG$36)</f>
        <v>8.0967749785439498</v>
      </c>
      <c r="Y221" s="82">
        <f t="shared" ca="1" si="151"/>
        <v>37.333925994293715</v>
      </c>
      <c r="Z221" s="10">
        <f ca="1">IF($A221&gt;='key variables'!$B$26,SUMPRODUCT(P191:P220,'control variables'!V$7:V$36)*$E221,SUMPRODUCT(P191:P220,'control variables'!Z$7:Z$36)*$E221)</f>
        <v>12.713297882657727</v>
      </c>
      <c r="AA221" s="10">
        <f ca="1">IF($A221&gt;='key variables'!$B$26,SUMPRODUCT(Q191:Q220,'control variables'!W$7:W$36)*$E221,SUMPRODUCT(Q191:Q220,'control variables'!AA$7:AA$36)*$E221)</f>
        <v>14.674549496371124</v>
      </c>
      <c r="AB221" s="10">
        <f ca="1">IF($A221&gt;='key variables'!$B$26,SUMPRODUCT(R191:R220,'control variables'!X$7:X$36)*$E221,SUMPRODUCT(R191:R220,'control variables'!AB$7:AB$36)*$E221)</f>
        <v>43.953486608415261</v>
      </c>
      <c r="AC221" s="10">
        <f ca="1">IF($A221&gt;='key variables'!$B$26,SUMPRODUCT(S191:S220,'control variables'!Y$7:Y$36)*$E221,SUMPRODUCT(S191:S220,'control variables'!AC$7:AC$36)*$E221)</f>
        <v>19.756874657668199</v>
      </c>
      <c r="AD221" s="10">
        <f t="shared" ca="1" si="152"/>
        <v>91.098208645112322</v>
      </c>
      <c r="AE221" s="82">
        <f ca="1">SUMPRODUCT(P191:P220,'control variables'!AL$7:AL$36)</f>
        <v>17.309572771458061</v>
      </c>
      <c r="AF221" s="82">
        <f ca="1">SUMPRODUCT(Q191:Q220,'control variables'!AM$7:AM$36)</f>
        <v>19.927639783121329</v>
      </c>
      <c r="AG221" s="82">
        <f ca="1">SUMPRODUCT(R191:R220,'control variables'!AN$7:AN$36)</f>
        <v>56.81893823350012</v>
      </c>
      <c r="AH221" s="82">
        <f ca="1">SUMPRODUCT(S191:S220,'control variables'!AO$7:AO$36)</f>
        <v>24.602036654835533</v>
      </c>
      <c r="AI221" s="82">
        <f t="shared" ca="1" si="117"/>
        <v>118.65818744291504</v>
      </c>
      <c r="AJ221" s="10">
        <f ca="1">SUMPRODUCT(P191:P220,'control variables'!AP$7:AP$36)</f>
        <v>1.6539544553623588E-2</v>
      </c>
      <c r="AK221" s="10">
        <f ca="1">SUMPRODUCT(Q191:Q220,'control variables'!AQ$7:AQ$36)</f>
        <v>4.7727656395644441E-2</v>
      </c>
      <c r="AL221" s="10">
        <f ca="1">SUMPRODUCT(R191:R220,'control variables'!AR$7:AR$36)</f>
        <v>1.7154572875350769</v>
      </c>
      <c r="AM221" s="10">
        <f ca="1">SUMPRODUCT(S191:S220,'control variables'!AS$7:AS$36)</f>
        <v>1.285149265190302</v>
      </c>
      <c r="AN221" s="10">
        <f t="shared" ca="1" si="138"/>
        <v>3.0648737536746467</v>
      </c>
      <c r="AO221" s="82">
        <f ca="1">SUMPRODUCT(P191:P220,'control variables'!AX$7:AX$36)</f>
        <v>2.249120827729573E-2</v>
      </c>
      <c r="AP221" s="82">
        <f ca="1">SUMPRODUCT(Q191:Q220,'control variables'!AY$7:AY$36)</f>
        <v>5.1921751876606088E-2</v>
      </c>
      <c r="AQ221" s="82">
        <f ca="1">SUMPRODUCT(R191:R220,'control variables'!AZ$7:AZ$36)</f>
        <v>0.46655102284909322</v>
      </c>
      <c r="AR221" s="82">
        <f ca="1">SUMPRODUCT(S191:S220,'control variables'!BA$7:BA$36)</f>
        <v>0.34952062551778124</v>
      </c>
      <c r="AS221" s="82">
        <f t="shared" ca="1" si="139"/>
        <v>0.89048460852077627</v>
      </c>
      <c r="AT221" s="10">
        <f ca="1">SUMPRODUCT(P191:P220,'control variables'!AT$7:AT$36)</f>
        <v>-1.9847820732258523E-2</v>
      </c>
      <c r="AU221" s="10">
        <f ca="1">SUMPRODUCT(Q191:Q220,'control variables'!AU$7:AU$36)</f>
        <v>2.153051911266482E-2</v>
      </c>
      <c r="AV221" s="10">
        <f ca="1">SUMPRODUCT(R191:R220,'control variables'!AV$7:AV$36)</f>
        <v>9.2712140676596775</v>
      </c>
      <c r="AW221" s="10">
        <f ca="1">SUMPRODUCT(S191:S220,'control variables'!AW$7:AW$36)</f>
        <v>6.9456080504314013</v>
      </c>
      <c r="AX221" s="10">
        <f t="shared" ca="1" si="118"/>
        <v>16.218504816471487</v>
      </c>
      <c r="AY221" s="82">
        <f ca="1">SUMPRODUCT(P191:P220,'control variables'!BB$7:BB$36)</f>
        <v>7.1940156901116992E-2</v>
      </c>
      <c r="AZ221" s="82">
        <f ca="1">SUMPRODUCT(Q191:Q220,'control variables'!BC$7:BC$36)</f>
        <v>0.18344727180899695</v>
      </c>
      <c r="BA221" s="82">
        <f ca="1">SUMPRODUCT(R191:R220,'control variables'!BD$7:BD$36)</f>
        <v>1.2841872906994605</v>
      </c>
      <c r="BB221" s="82">
        <f ca="1">SUMPRODUCT(S191:S220,'control variables'!BE$7:BE$36)</f>
        <v>0.18249218119571561</v>
      </c>
      <c r="BC221" s="82">
        <f t="shared" ca="1" si="140"/>
        <v>1.72206690060529</v>
      </c>
      <c r="BD221" s="10">
        <f ca="1">SUMPRODUCT(P191:P220,'control variables'!BF$7:BF$36)</f>
        <v>1.504925421247031E-2</v>
      </c>
      <c r="BE221" s="10">
        <f ca="1">SUMPRODUCT(Q191:Q220,'control variables'!BG$7:BG$36)</f>
        <v>1.737086850813253E-2</v>
      </c>
      <c r="BF221" s="10">
        <f ca="1">SUMPRODUCT(R191:R220,'control variables'!BH$7:BH$36)</f>
        <v>0.52029552017086067</v>
      </c>
      <c r="BG221" s="10">
        <f ca="1">SUMPRODUCT(S191:S220,'control variables'!BI$7:BI$36)</f>
        <v>1.1693513040890267</v>
      </c>
      <c r="BH221" s="10">
        <f t="shared" ca="1" si="141"/>
        <v>1.7220669469804901</v>
      </c>
      <c r="BI221" s="82">
        <f t="shared" ca="1" si="119"/>
        <v>17.361665107626919</v>
      </c>
      <c r="BJ221" s="82">
        <f t="shared" ca="1" si="120"/>
        <v>20.132617574042992</v>
      </c>
      <c r="BK221" s="82">
        <f t="shared" ca="1" si="121"/>
        <v>67.374339591859268</v>
      </c>
      <c r="BL221" s="82">
        <f t="shared" ca="1" si="122"/>
        <v>31.730136886462649</v>
      </c>
      <c r="BM221" s="82">
        <f t="shared" ca="1" si="112"/>
        <v>136.59875915999183</v>
      </c>
      <c r="BN221" s="10">
        <f ca="1">BN220+BI221-INDIRECT(ADDRESS(MAX($D221-'key variables'!$B$9*30,34),scenario!BI$4),TRUE)</f>
        <v>9439283.0243417583</v>
      </c>
      <c r="BO221" s="10">
        <f ca="1">BO220+BJ221-INDIRECT(ADDRESS(MAX($D221-'key variables'!$B$9*30,34),scenario!BJ$4),TRUE)</f>
        <v>10895459.224641582</v>
      </c>
      <c r="BP221" s="10">
        <f ca="1">BP220+BK221-INDIRECT(ADDRESS(MAX($D221-'key variables'!$B$9*30,34),scenario!BK$4),TRUE)</f>
        <v>32530747.110209353</v>
      </c>
      <c r="BQ221" s="10">
        <f ca="1">BQ220+BL221-INDIRECT(ADDRESS(MAX($D221-'key variables'!$B$9*30,34),scenario!BL$4),TRUE)</f>
        <v>14415645.869095838</v>
      </c>
      <c r="BR221" s="10">
        <f t="shared" ca="1" si="111"/>
        <v>67281135.228288531</v>
      </c>
      <c r="BS221" s="82">
        <f t="shared" ca="1" si="123"/>
        <v>91.991489313842621</v>
      </c>
      <c r="BT221" s="82">
        <f t="shared" ca="1" si="124"/>
        <v>106.75384278475616</v>
      </c>
      <c r="BU221" s="82">
        <f t="shared" ca="1" si="125"/>
        <v>366.25072069900204</v>
      </c>
      <c r="BV221" s="82">
        <f t="shared" ca="1" si="126"/>
        <v>179.3108133177027</v>
      </c>
      <c r="BW221" s="82">
        <f t="shared" ca="1" si="142"/>
        <v>744.30686611530359</v>
      </c>
      <c r="BX221" s="10">
        <f t="shared" ca="1" si="127"/>
        <v>0.3977022921102295</v>
      </c>
      <c r="BY221" s="10">
        <f t="shared" ca="1" si="128"/>
        <v>0.91810984440135968</v>
      </c>
      <c r="BZ221" s="10">
        <f t="shared" ca="1" si="129"/>
        <v>8.2498196133305814</v>
      </c>
      <c r="CA221" s="10">
        <f t="shared" ca="1" si="130"/>
        <v>6.1804217983584371</v>
      </c>
      <c r="CB221" s="10">
        <v>0</v>
      </c>
      <c r="CC221" s="82">
        <f t="shared" ca="1" si="131"/>
        <v>-8.5687350137860524E-2</v>
      </c>
      <c r="CD221" s="82">
        <f t="shared" ca="1" si="132"/>
        <v>0.15862134793435617</v>
      </c>
      <c r="CE221" s="82">
        <f t="shared" ca="1" si="133"/>
        <v>49.467169525840823</v>
      </c>
      <c r="CF221" s="82">
        <f t="shared" ca="1" si="134"/>
        <v>37.058746393124096</v>
      </c>
      <c r="CG221" s="82">
        <f t="shared" ca="1" si="143"/>
        <v>86.598849916761424</v>
      </c>
      <c r="CH221" s="13">
        <f t="shared" ca="1" si="144"/>
        <v>156</v>
      </c>
      <c r="CI221" s="81">
        <f t="shared" ca="1" si="153"/>
        <v>0.11317629630908785</v>
      </c>
      <c r="CJ221" s="81">
        <f t="shared" ca="1" si="154"/>
        <v>0.13063573985987248</v>
      </c>
      <c r="CK221" s="81">
        <f t="shared" ca="1" si="155"/>
        <v>0.39004122077987996</v>
      </c>
      <c r="CL221" s="81">
        <f t="shared" ca="1" si="156"/>
        <v>0.17284251400878414</v>
      </c>
      <c r="CM221" s="89">
        <f t="shared" ca="1" si="145"/>
        <v>0.80669577095762446</v>
      </c>
    </row>
    <row r="222" spans="1:91" x14ac:dyDescent="0.3">
      <c r="A222">
        <v>157</v>
      </c>
      <c r="B222" s="3">
        <f t="shared" si="158"/>
        <v>0.625</v>
      </c>
      <c r="C222" s="3">
        <f t="shared" si="146"/>
        <v>5.2333333333333334</v>
      </c>
      <c r="D222" s="4">
        <f t="shared" ca="1" si="135"/>
        <v>222</v>
      </c>
      <c r="E222" s="58">
        <f>(0.5*(COS(B222*2*PI())+1)*('key variables'!$B$4-'key variables'!$B$6)+'key variables'!$B$6)/'key variables'!$B$4</f>
        <v>1</v>
      </c>
      <c r="F222" s="10">
        <f t="shared" ca="1" si="147"/>
        <v>11689223.000255525</v>
      </c>
      <c r="G222" s="10">
        <f t="shared" ca="1" si="148"/>
        <v>13492492.905822715</v>
      </c>
      <c r="H222" s="10">
        <f t="shared" ca="1" si="149"/>
        <v>40309477.729255341</v>
      </c>
      <c r="I222" s="10">
        <f t="shared" ca="1" si="150"/>
        <v>17912161.460026979</v>
      </c>
      <c r="J222" s="10">
        <f t="shared" ca="1" si="136"/>
        <v>83403355.095360562</v>
      </c>
      <c r="K222" s="82">
        <f t="shared" ca="1" si="113"/>
        <v>2249847.9844244528</v>
      </c>
      <c r="L222" s="82">
        <f t="shared" ca="1" si="114"/>
        <v>2596926.9273383482</v>
      </c>
      <c r="M222" s="82">
        <f t="shared" ca="1" si="115"/>
        <v>7778364.3683252884</v>
      </c>
      <c r="N222" s="82">
        <f t="shared" ca="1" si="116"/>
        <v>3496336.2801178242</v>
      </c>
      <c r="O222" s="82">
        <f t="shared" ca="1" si="137"/>
        <v>16121475.560205914</v>
      </c>
      <c r="P222" s="10">
        <f ca="1">IF(IF($A222&gt;='key variables'!$B$26,K222*SUMPRODUCT(Z222:AC222,'control variables'!$O$3:$R$3)/J222+F$65*'key variables'!$B$25/scenario!J$65,K222*SUMPRODUCT(Z222:AC222,'control variables'!$O$7:$R$7)/J222+F$65*'key variables'!$B$25/scenario!J$65)&lt;'key variables'!$B$28,0,IF($A222&gt;='key variables'!$B$26,K222*SUMPRODUCT(Z222:AC222,'control variables'!$O$3:$R$3)/J222+F$65*'key variables'!$B$25/scenario!J$65,K222*SUMPRODUCT(Z222:AC222,'control variables'!$O$7:$R$7)/J222+F$65*'key variables'!$B$25/scenario!J$65))</f>
        <v>2.1144889115228933</v>
      </c>
      <c r="Q222" s="10">
        <f ca="1">IF(IF($A222&gt;='key variables'!$B$26,L222*SUMPRODUCT(Z222:AC222,'control variables'!$O$4:$R$4)/J222+G$65*'key variables'!$B$25/scenario!J$65,L222*SUMPRODUCT(Z222:AC222,'control variables'!$O$7:$R$7)/J222+G$65*'key variables'!$B$25/scenario!J$65)&lt;'key variables'!$B$28,0,IF($A222&gt;='key variables'!$B$26,L222*SUMPRODUCT(Z222:AC222,'control variables'!$O$4:$R$4)/J222+G$65*'key variables'!$B$25/scenario!J$65,L222*SUMPRODUCT(Z222:AC222,'control variables'!$O$7:$R$7)/J222+G$65*'key variables'!$B$25/scenario!J$65))</f>
        <v>2.4406863174344138</v>
      </c>
      <c r="R222" s="10">
        <f ca="1">IF(IF($A222&gt;='key variables'!$B$26,M222*SUMPRODUCT(Z222:AC222,'control variables'!$O$5:$R$5)/J222+H$65*'key variables'!$B$25/scenario!J$65,M222*SUMPRODUCT(Z222:AC222,'control variables'!$O$7:$R$7)/J222+H$65*'key variables'!$B$25/scenario!J$65)&lt;'key variables'!$B$28,0,IF($A222&gt;='key variables'!$B$26,M222*SUMPRODUCT(Z222:AC222,'control variables'!$O$5:$R$5)/J222+H$65*'key variables'!$B$25/scenario!J$65,M222*SUMPRODUCT(Z222:AC222,'control variables'!$O$7:$R$7)/J222+H$65*'key variables'!$B$25/scenario!J$65))</f>
        <v>7.3103895554152611</v>
      </c>
      <c r="S222" s="10">
        <f ca="1">IF(IF($A222&gt;='key variables'!$B$26,N222*SUMPRODUCT(Z222:AC222,'control variables'!$O$6:$R$6)/J222+I$65*'key variables'!$B$25/scenario!J$65,N222*SUMPRODUCT(Z222:AC222,'control variables'!$O$7:$R$7)/J222+I$65*'key variables'!$B$25/scenario!J$65)&lt;'key variables'!$B$28,0,IF($A222&gt;='key variables'!$B$26,N222*SUMPRODUCT(Z222:AC222,'control variables'!$O$6:$R$6)/J222+I$65*'key variables'!$B$25/scenario!J$65,N222*SUMPRODUCT(Z222:AC222,'control variables'!$O$7:$R$7)/J222+I$65*'key variables'!$B$25/scenario!J$65))</f>
        <v>3.2859839182226258</v>
      </c>
      <c r="T222" s="10">
        <f t="shared" ca="1" si="157"/>
        <v>15.151548702595193</v>
      </c>
      <c r="U222" s="82">
        <f ca="1">SUMPRODUCT(P192:P221,'control variables'!AD$7:AD$36)</f>
        <v>4.4830928790649507</v>
      </c>
      <c r="V222" s="82">
        <f ca="1">SUMPRODUCT(Q192:Q221,'control variables'!AE$7:AE$36)</f>
        <v>5.1746894439096263</v>
      </c>
      <c r="W222" s="82">
        <f ca="1">SUMPRODUCT(R192:R221,'control variables'!AF$7:AF$36)</f>
        <v>15.499327133131736</v>
      </c>
      <c r="X222" s="82">
        <f ca="1">SUMPRODUCT(S192:S221,'control variables'!AG$7:AG$36)</f>
        <v>6.9668708235958539</v>
      </c>
      <c r="Y222" s="82">
        <f t="shared" ca="1" si="151"/>
        <v>32.123980279702167</v>
      </c>
      <c r="Z222" s="10">
        <f ca="1">IF($A222&gt;='key variables'!$B$26,SUMPRODUCT(P192:P221,'control variables'!V$7:V$36)*$E222,SUMPRODUCT(P192:P221,'control variables'!Z$7:Z$36)*$E222)</f>
        <v>10.939164276516991</v>
      </c>
      <c r="AA222" s="10">
        <f ca="1">IF($A222&gt;='key variables'!$B$26,SUMPRODUCT(Q192:Q221,'control variables'!W$7:W$36)*$E222,SUMPRODUCT(Q192:Q221,'control variables'!AA$7:AA$36)*$E222)</f>
        <v>12.626724324902314</v>
      </c>
      <c r="AB222" s="10">
        <f ca="1">IF($A222&gt;='key variables'!$B$26,SUMPRODUCT(R192:R221,'control variables'!X$7:X$36)*$E222,SUMPRODUCT(R192:R221,'control variables'!AB$7:AB$36)*$E222)</f>
        <v>37.819802145203056</v>
      </c>
      <c r="AC222" s="10">
        <f ca="1">IF($A222&gt;='key variables'!$B$26,SUMPRODUCT(S192:S221,'control variables'!Y$7:Y$36)*$E222,SUMPRODUCT(S192:S221,'control variables'!AC$7:AC$36)*$E222)</f>
        <v>16.999813853618832</v>
      </c>
      <c r="AD222" s="10">
        <f t="shared" ca="1" si="152"/>
        <v>78.385504600241191</v>
      </c>
      <c r="AE222" s="82">
        <f ca="1">SUMPRODUCT(P192:P221,'control variables'!AL$7:AL$36)</f>
        <v>14.894058700700063</v>
      </c>
      <c r="AF222" s="82">
        <f ca="1">SUMPRODUCT(Q192:Q221,'control variables'!AM$7:AM$36)</f>
        <v>17.146780028309969</v>
      </c>
      <c r="AG222" s="82">
        <f ca="1">SUMPRODUCT(R192:R221,'control variables'!AN$7:AN$36)</f>
        <v>48.889976230760418</v>
      </c>
      <c r="AH222" s="82">
        <f ca="1">SUMPRODUCT(S192:S221,'control variables'!AO$7:AO$36)</f>
        <v>21.168874756868398</v>
      </c>
      <c r="AI222" s="82">
        <f t="shared" ca="1" si="117"/>
        <v>102.09968971663886</v>
      </c>
      <c r="AJ222" s="10">
        <f ca="1">SUMPRODUCT(P192:P221,'control variables'!AP$7:AP$36)</f>
        <v>1.4231464597611878E-2</v>
      </c>
      <c r="AK222" s="10">
        <f ca="1">SUMPRODUCT(Q192:Q221,'control variables'!AQ$7:AQ$36)</f>
        <v>4.1067300863057148E-2</v>
      </c>
      <c r="AL222" s="10">
        <f ca="1">SUMPRODUCT(R192:R221,'control variables'!AR$7:AR$36)</f>
        <v>1.4760666218539908</v>
      </c>
      <c r="AM222" s="10">
        <f ca="1">SUMPRODUCT(S192:S221,'control variables'!AS$7:AS$36)</f>
        <v>1.105807733151619</v>
      </c>
      <c r="AN222" s="10">
        <f t="shared" ca="1" si="138"/>
        <v>2.6371731204662785</v>
      </c>
      <c r="AO222" s="82">
        <f ca="1">SUMPRODUCT(P192:P221,'control variables'!AX$7:AX$36)</f>
        <v>1.935258429844211E-2</v>
      </c>
      <c r="AP222" s="82">
        <f ca="1">SUMPRODUCT(Q192:Q221,'control variables'!AY$7:AY$36)</f>
        <v>4.4676127121598595E-2</v>
      </c>
      <c r="AQ222" s="82">
        <f ca="1">SUMPRODUCT(R192:R221,'control variables'!AZ$7:AZ$36)</f>
        <v>0.40144432828564286</v>
      </c>
      <c r="AR222" s="82">
        <f ca="1">SUMPRODUCT(S192:S221,'control variables'!BA$7:BA$36)</f>
        <v>0.30074539731177019</v>
      </c>
      <c r="AS222" s="82">
        <f t="shared" ca="1" si="139"/>
        <v>0.76621843701745374</v>
      </c>
      <c r="AT222" s="10">
        <f ca="1">SUMPRODUCT(P192:P221,'control variables'!AT$7:AT$36)</f>
        <v>-1.7078264534189716E-2</v>
      </c>
      <c r="AU222" s="10">
        <f ca="1">SUMPRODUCT(Q192:Q221,'control variables'!AU$7:AU$36)</f>
        <v>1.852615992076604E-2</v>
      </c>
      <c r="AV222" s="10">
        <f ca="1">SUMPRODUCT(R192:R221,'control variables'!AV$7:AV$36)</f>
        <v>7.9775129237866489</v>
      </c>
      <c r="AW222" s="10">
        <f ca="1">SUMPRODUCT(S192:S221,'control variables'!AW$7:AW$36)</f>
        <v>5.976420949997534</v>
      </c>
      <c r="AX222" s="10">
        <f t="shared" ca="1" si="118"/>
        <v>13.95538176917076</v>
      </c>
      <c r="AY222" s="82">
        <f ca="1">SUMPRODUCT(P192:P221,'control variables'!BB$7:BB$36)</f>
        <v>6.1901366172715751E-2</v>
      </c>
      <c r="AZ222" s="82">
        <f ca="1">SUMPRODUCT(Q192:Q221,'control variables'!BC$7:BC$36)</f>
        <v>0.15784837335346605</v>
      </c>
      <c r="BA222" s="82">
        <f ca="1">SUMPRODUCT(R192:R221,'control variables'!BD$7:BD$36)</f>
        <v>1.104987132919373</v>
      </c>
      <c r="BB222" s="82">
        <f ca="1">SUMPRODUCT(S192:S221,'control variables'!BE$7:BE$36)</f>
        <v>0.15702655955255759</v>
      </c>
      <c r="BC222" s="82">
        <f t="shared" ca="1" si="140"/>
        <v>1.4817634319981123</v>
      </c>
      <c r="BD222" s="10">
        <f ca="1">SUMPRODUCT(P192:P221,'control variables'!BF$7:BF$36)</f>
        <v>1.2949226631697066E-2</v>
      </c>
      <c r="BE222" s="10">
        <f ca="1">SUMPRODUCT(Q192:Q221,'control variables'!BG$7:BG$36)</f>
        <v>1.494687443812502E-2</v>
      </c>
      <c r="BF222" s="10">
        <f ca="1">SUMPRODUCT(R192:R221,'control variables'!BH$7:BH$36)</f>
        <v>0.44769159395063829</v>
      </c>
      <c r="BG222" s="10">
        <f ca="1">SUMPRODUCT(S192:S221,'control variables'!BI$7:BI$36)</f>
        <v>1.0061757768814881</v>
      </c>
      <c r="BH222" s="10">
        <f t="shared" ca="1" si="141"/>
        <v>1.4817634719019486</v>
      </c>
      <c r="BI222" s="82">
        <f t="shared" ca="1" si="119"/>
        <v>14.938881802338589</v>
      </c>
      <c r="BJ222" s="82">
        <f t="shared" ca="1" si="120"/>
        <v>17.323154561584204</v>
      </c>
      <c r="BK222" s="82">
        <f t="shared" ca="1" si="121"/>
        <v>57.972476287466442</v>
      </c>
      <c r="BL222" s="82">
        <f t="shared" ca="1" si="122"/>
        <v>27.302322266418489</v>
      </c>
      <c r="BM222" s="82">
        <f t="shared" ca="1" si="112"/>
        <v>117.53683491780771</v>
      </c>
      <c r="BN222" s="10">
        <f ca="1">BN221+BI222-INDIRECT(ADDRESS(MAX($D222-'key variables'!$B$9*30,34),scenario!BI$4),TRUE)</f>
        <v>9439297.9632235598</v>
      </c>
      <c r="BO222" s="10">
        <f ca="1">BO221+BJ222-INDIRECT(ADDRESS(MAX($D222-'key variables'!$B$9*30,34),scenario!BJ$4),TRUE)</f>
        <v>10895476.547796143</v>
      </c>
      <c r="BP222" s="10">
        <f ca="1">BP221+BK222-INDIRECT(ADDRESS(MAX($D222-'key variables'!$B$9*30,34),scenario!BK$4),TRUE)</f>
        <v>32530805.082685642</v>
      </c>
      <c r="BQ222" s="10">
        <f ca="1">BQ221+BL222-INDIRECT(ADDRESS(MAX($D222-'key variables'!$B$9*30,34),scenario!BL$4),TRUE)</f>
        <v>14415673.171418104</v>
      </c>
      <c r="BR222" s="10">
        <f t="shared" ca="1" si="111"/>
        <v>67281252.765123442</v>
      </c>
      <c r="BS222" s="82">
        <f t="shared" ca="1" si="123"/>
        <v>79.154147196395243</v>
      </c>
      <c r="BT222" s="82">
        <f t="shared" ca="1" si="124"/>
        <v>91.856427666168244</v>
      </c>
      <c r="BU222" s="82">
        <f t="shared" ca="1" si="125"/>
        <v>315.1409423730002</v>
      </c>
      <c r="BV222" s="82">
        <f t="shared" ca="1" si="126"/>
        <v>154.28829919262535</v>
      </c>
      <c r="BW222" s="82">
        <f t="shared" ca="1" si="142"/>
        <v>640.43981642818903</v>
      </c>
      <c r="BX222" s="10">
        <f t="shared" ca="1" si="127"/>
        <v>0.34220428360425881</v>
      </c>
      <c r="BY222" s="10">
        <f t="shared" ca="1" si="128"/>
        <v>0.78999072373136725</v>
      </c>
      <c r="BZ222" s="10">
        <f t="shared" ca="1" si="129"/>
        <v>7.0985852147462136</v>
      </c>
      <c r="CA222" s="10">
        <f t="shared" ca="1" si="130"/>
        <v>5.3179648592361621</v>
      </c>
      <c r="CB222" s="10">
        <v>0</v>
      </c>
      <c r="CC222" s="82">
        <f t="shared" ca="1" si="131"/>
        <v>-7.3730205304501042E-2</v>
      </c>
      <c r="CD222" s="82">
        <f t="shared" ca="1" si="132"/>
        <v>0.13648636175504869</v>
      </c>
      <c r="CE222" s="82">
        <f t="shared" ca="1" si="133"/>
        <v>42.564278895622522</v>
      </c>
      <c r="CF222" s="82">
        <f t="shared" ca="1" si="134"/>
        <v>31.887387778966414</v>
      </c>
      <c r="CG222" s="82">
        <f t="shared" ca="1" si="143"/>
        <v>74.514422831039482</v>
      </c>
      <c r="CH222" s="13">
        <f t="shared" ca="1" si="144"/>
        <v>157</v>
      </c>
      <c r="CI222" s="81">
        <f t="shared" ca="1" si="153"/>
        <v>0.11317647776196757</v>
      </c>
      <c r="CJ222" s="81">
        <f t="shared" ca="1" si="154"/>
        <v>0.13063595026049762</v>
      </c>
      <c r="CK222" s="81">
        <f t="shared" ca="1" si="155"/>
        <v>0.39004192391890019</v>
      </c>
      <c r="CL222" s="81">
        <f t="shared" ca="1" si="156"/>
        <v>0.17284284493034738</v>
      </c>
      <c r="CM222" s="89">
        <f t="shared" ca="1" si="145"/>
        <v>0.80669719687171282</v>
      </c>
    </row>
    <row r="223" spans="1:91" x14ac:dyDescent="0.3">
      <c r="A223">
        <v>158</v>
      </c>
      <c r="B223" s="3">
        <f t="shared" si="158"/>
        <v>0.62777777777777777</v>
      </c>
      <c r="C223" s="3">
        <f t="shared" si="146"/>
        <v>5.2666666666666666</v>
      </c>
      <c r="D223" s="4">
        <f t="shared" ca="1" si="135"/>
        <v>223</v>
      </c>
      <c r="E223" s="58">
        <f>(0.5*(COS(B223*2*PI())+1)*('key variables'!$B$4-'key variables'!$B$6)+'key variables'!$B$6)/'key variables'!$B$4</f>
        <v>1</v>
      </c>
      <c r="F223" s="10">
        <f t="shared" ca="1" si="147"/>
        <v>11689222.987306299</v>
      </c>
      <c r="G223" s="10">
        <f t="shared" ca="1" si="148"/>
        <v>13492492.890875841</v>
      </c>
      <c r="H223" s="10">
        <f t="shared" ca="1" si="149"/>
        <v>40309477.281563744</v>
      </c>
      <c r="I223" s="10">
        <f t="shared" ca="1" si="150"/>
        <v>17912160.453851204</v>
      </c>
      <c r="J223" s="10">
        <f t="shared" ca="1" si="136"/>
        <v>83403353.613597095</v>
      </c>
      <c r="K223" s="82">
        <f t="shared" ca="1" si="113"/>
        <v>2249845.8699355423</v>
      </c>
      <c r="L223" s="82">
        <f t="shared" ca="1" si="114"/>
        <v>2596924.4866520311</v>
      </c>
      <c r="M223" s="82">
        <f t="shared" ca="1" si="115"/>
        <v>7778357.0579357287</v>
      </c>
      <c r="N223" s="82">
        <f t="shared" ca="1" si="116"/>
        <v>3496332.9941339074</v>
      </c>
      <c r="O223" s="82">
        <f t="shared" ca="1" si="137"/>
        <v>16121460.408657212</v>
      </c>
      <c r="P223" s="10">
        <f ca="1">IF(IF($A223&gt;='key variables'!$B$26,K223*SUMPRODUCT(Z223:AC223,'control variables'!$O$3:$R$3)/J223+F$65*'key variables'!$B$25/scenario!J$65,K223*SUMPRODUCT(Z223:AC223,'control variables'!$O$7:$R$7)/J223+F$65*'key variables'!$B$25/scenario!J$65)&lt;'key variables'!$B$28,0,IF($A223&gt;='key variables'!$B$26,K223*SUMPRODUCT(Z223:AC223,'control variables'!$O$3:$R$3)/J223+F$65*'key variables'!$B$25/scenario!J$65,K223*SUMPRODUCT(Z223:AC223,'control variables'!$O$7:$R$7)/J223+F$65*'key variables'!$B$25/scenario!J$65))</f>
        <v>1.8194110960039351</v>
      </c>
      <c r="Q223" s="10">
        <f ca="1">IF(IF($A223&gt;='key variables'!$B$26,L223*SUMPRODUCT(Z223:AC223,'control variables'!$O$4:$R$4)/J223+G$65*'key variables'!$B$25/scenario!J$65,L223*SUMPRODUCT(Z223:AC223,'control variables'!$O$7:$R$7)/J223+G$65*'key variables'!$B$25/scenario!J$65)&lt;'key variables'!$B$28,0,IF($A223&gt;='key variables'!$B$26,L223*SUMPRODUCT(Z223:AC223,'control variables'!$O$4:$R$4)/J223+G$65*'key variables'!$B$25/scenario!J$65,L223*SUMPRODUCT(Z223:AC223,'control variables'!$O$7:$R$7)/J223+G$65*'key variables'!$B$25/scenario!J$65))</f>
        <v>2.1000875169437254</v>
      </c>
      <c r="R223" s="10">
        <f ca="1">IF(IF($A223&gt;='key variables'!$B$26,M223*SUMPRODUCT(Z223:AC223,'control variables'!$O$5:$R$5)/J223+H$65*'key variables'!$B$25/scenario!J$65,M223*SUMPRODUCT(Z223:AC223,'control variables'!$O$7:$R$7)/J223+H$65*'key variables'!$B$25/scenario!J$65)&lt;'key variables'!$B$28,0,IF($A223&gt;='key variables'!$B$26,M223*SUMPRODUCT(Z223:AC223,'control variables'!$O$5:$R$5)/J223+H$65*'key variables'!$B$25/scenario!J$65,M223*SUMPRODUCT(Z223:AC223,'control variables'!$O$7:$R$7)/J223+H$65*'key variables'!$B$25/scenario!J$65))</f>
        <v>6.2902216231791206</v>
      </c>
      <c r="S223" s="10">
        <f ca="1">IF(IF($A223&gt;='key variables'!$B$26,N223*SUMPRODUCT(Z223:AC223,'control variables'!$O$6:$R$6)/J223+I$65*'key variables'!$B$25/scenario!J$65,N223*SUMPRODUCT(Z223:AC223,'control variables'!$O$7:$R$7)/J223+I$65*'key variables'!$B$25/scenario!J$65)&lt;'key variables'!$B$28,0,IF($A223&gt;='key variables'!$B$26,N223*SUMPRODUCT(Z223:AC223,'control variables'!$O$6:$R$6)/J223+I$65*'key variables'!$B$25/scenario!J$65,N223*SUMPRODUCT(Z223:AC223,'control variables'!$O$7:$R$7)/J223+I$65*'key variables'!$B$25/scenario!J$65))</f>
        <v>2.8274234825846722</v>
      </c>
      <c r="T223" s="10">
        <f t="shared" ca="1" si="157"/>
        <v>13.037143718711453</v>
      </c>
      <c r="U223" s="82">
        <f ca="1">SUMPRODUCT(P193:P222,'control variables'!AD$7:AD$36)</f>
        <v>3.8574771621555248</v>
      </c>
      <c r="V223" s="82">
        <f ca="1">SUMPRODUCT(Q193:Q222,'control variables'!AE$7:AE$36)</f>
        <v>4.4525614100799142</v>
      </c>
      <c r="W223" s="82">
        <f ca="1">SUMPRODUCT(R193:R222,'control variables'!AF$7:AF$36)</f>
        <v>13.336395666489812</v>
      </c>
      <c r="X223" s="82">
        <f ca="1">SUMPRODUCT(S193:S222,'control variables'!AG$7:AG$36)</f>
        <v>5.9946438360014396</v>
      </c>
      <c r="Y223" s="82">
        <f t="shared" ca="1" si="151"/>
        <v>27.641078074726689</v>
      </c>
      <c r="Z223" s="10">
        <f ca="1">IF($A223&gt;='key variables'!$B$26,SUMPRODUCT(P193:P222,'control variables'!V$7:V$36)*$E223,SUMPRODUCT(P193:P222,'control variables'!Z$7:Z$36)*$E223)</f>
        <v>9.4126079872411221</v>
      </c>
      <c r="AA223" s="10">
        <f ca="1">IF($A223&gt;='key variables'!$B$26,SUMPRODUCT(Q193:Q222,'control variables'!W$7:W$36)*$E223,SUMPRODUCT(Q193:Q222,'control variables'!AA$7:AA$36)*$E223)</f>
        <v>10.864669661136949</v>
      </c>
      <c r="AB223" s="10">
        <f ca="1">IF($A223&gt;='key variables'!$B$26,SUMPRODUCT(R193:R222,'control variables'!X$7:X$36)*$E223,SUMPRODUCT(R193:R222,'control variables'!AB$7:AB$36)*$E223)</f>
        <v>32.542062880617188</v>
      </c>
      <c r="AC223" s="10">
        <f ca="1">IF($A223&gt;='key variables'!$B$26,SUMPRODUCT(S193:S222,'control variables'!Y$7:Y$36)*$E223,SUMPRODUCT(S193:S222,'control variables'!AC$7:AC$36)*$E223)</f>
        <v>14.627496179363762</v>
      </c>
      <c r="AD223" s="10">
        <f t="shared" ca="1" si="152"/>
        <v>67.446836708359015</v>
      </c>
      <c r="AE223" s="82">
        <f ca="1">SUMPRODUCT(P193:P222,'control variables'!AL$7:AL$36)</f>
        <v>12.815618447867985</v>
      </c>
      <c r="AF223" s="82">
        <f ca="1">SUMPRODUCT(Q193:Q222,'control variables'!AM$7:AM$36)</f>
        <v>14.753976392077393</v>
      </c>
      <c r="AG223" s="82">
        <f ca="1">SUMPRODUCT(R193:R222,'control variables'!AN$7:AN$36)</f>
        <v>42.06746420767837</v>
      </c>
      <c r="AH223" s="82">
        <f ca="1">SUMPRODUCT(S193:S222,'control variables'!AO$7:AO$36)</f>
        <v>18.214794724958228</v>
      </c>
      <c r="AI223" s="82">
        <f t="shared" ca="1" si="117"/>
        <v>87.851853772581975</v>
      </c>
      <c r="AJ223" s="10">
        <f ca="1">SUMPRODUCT(P193:P222,'control variables'!AP$7:AP$36)</f>
        <v>1.2245472163393275E-2</v>
      </c>
      <c r="AK223" s="10">
        <f ca="1">SUMPRODUCT(Q193:Q222,'control variables'!AQ$7:AQ$36)</f>
        <v>3.5336383412614518E-2</v>
      </c>
      <c r="AL223" s="10">
        <f ca="1">SUMPRODUCT(R193:R222,'control variables'!AR$7:AR$36)</f>
        <v>1.2700824012350851</v>
      </c>
      <c r="AM223" s="10">
        <f ca="1">SUMPRODUCT(S193:S222,'control variables'!AS$7:AS$36)</f>
        <v>0.95149292059830926</v>
      </c>
      <c r="AN223" s="10">
        <f t="shared" ca="1" si="138"/>
        <v>2.2691571774094021</v>
      </c>
      <c r="AO223" s="82">
        <f ca="1">SUMPRODUCT(P193:P222,'control variables'!AX$7:AX$36)</f>
        <v>1.6651946939810907E-2</v>
      </c>
      <c r="AP223" s="82">
        <f ca="1">SUMPRODUCT(Q193:Q222,'control variables'!AY$7:AY$36)</f>
        <v>3.8441610010968644E-2</v>
      </c>
      <c r="AQ223" s="82">
        <f ca="1">SUMPRODUCT(R193:R222,'control variables'!AZ$7:AZ$36)</f>
        <v>0.34542309961355833</v>
      </c>
      <c r="AR223" s="82">
        <f ca="1">SUMPRODUCT(S193:S222,'control variables'!BA$7:BA$36)</f>
        <v>0.25877662234656129</v>
      </c>
      <c r="AS223" s="82">
        <f t="shared" ca="1" si="139"/>
        <v>0.65929327891089917</v>
      </c>
      <c r="AT223" s="10">
        <f ca="1">SUMPRODUCT(P193:P222,'control variables'!AT$7:AT$36)</f>
        <v>-1.4695144249487632E-2</v>
      </c>
      <c r="AU223" s="10">
        <f ca="1">SUMPRODUCT(Q193:Q222,'control variables'!AU$7:AU$36)</f>
        <v>1.5940998681670197E-2</v>
      </c>
      <c r="AV223" s="10">
        <f ca="1">SUMPRODUCT(R193:R222,'control variables'!AV$7:AV$36)</f>
        <v>6.8643217776904297</v>
      </c>
      <c r="AW223" s="10">
        <f ca="1">SUMPRODUCT(S193:S222,'control variables'!AW$7:AW$36)</f>
        <v>5.1424644336697192</v>
      </c>
      <c r="AX223" s="10">
        <f t="shared" ca="1" si="118"/>
        <v>12.008032065792332</v>
      </c>
      <c r="AY223" s="82">
        <f ca="1">SUMPRODUCT(P193:P222,'control variables'!BB$7:BB$36)</f>
        <v>5.3263363123450723E-2</v>
      </c>
      <c r="AZ223" s="82">
        <f ca="1">SUMPRODUCT(Q193:Q222,'control variables'!BC$7:BC$36)</f>
        <v>0.13582148098174718</v>
      </c>
      <c r="BA223" s="82">
        <f ca="1">SUMPRODUCT(R193:R222,'control variables'!BD$7:BD$36)</f>
        <v>0.95079211568947397</v>
      </c>
      <c r="BB223" s="82">
        <f ca="1">SUMPRODUCT(S193:S222,'control variables'!BE$7:BE$36)</f>
        <v>0.13511434688109558</v>
      </c>
      <c r="BC223" s="82">
        <f t="shared" ca="1" si="140"/>
        <v>1.2749913066757674</v>
      </c>
      <c r="BD223" s="10">
        <f ca="1">SUMPRODUCT(P193:P222,'control variables'!BF$7:BF$36)</f>
        <v>1.1142231632295491E-2</v>
      </c>
      <c r="BE223" s="10">
        <f ca="1">SUMPRODUCT(Q193:Q222,'control variables'!BG$7:BG$36)</f>
        <v>1.2861118420830297E-2</v>
      </c>
      <c r="BF223" s="10">
        <f ca="1">SUMPRODUCT(R193:R222,'control variables'!BH$7:BH$36)</f>
        <v>0.38521863749139174</v>
      </c>
      <c r="BG223" s="10">
        <f ca="1">SUMPRODUCT(S193:S222,'control variables'!BI$7:BI$36)</f>
        <v>0.86576935346672013</v>
      </c>
      <c r="BH223" s="10">
        <f t="shared" ca="1" si="141"/>
        <v>1.2749913410112377</v>
      </c>
      <c r="BI223" s="82">
        <f t="shared" ca="1" si="119"/>
        <v>12.854186666741947</v>
      </c>
      <c r="BJ223" s="82">
        <f t="shared" ca="1" si="120"/>
        <v>14.905738871740809</v>
      </c>
      <c r="BK223" s="82">
        <f t="shared" ca="1" si="121"/>
        <v>49.882578101058272</v>
      </c>
      <c r="BL223" s="82">
        <f t="shared" ca="1" si="122"/>
        <v>23.492373505509043</v>
      </c>
      <c r="BM223" s="82">
        <f t="shared" ca="1" si="112"/>
        <v>101.13487714505007</v>
      </c>
      <c r="BN223" s="10">
        <f ca="1">BN222+BI223-INDIRECT(ADDRESS(MAX($D223-'key variables'!$B$9*30,34),scenario!BI$4),TRUE)</f>
        <v>9439310.8174102269</v>
      </c>
      <c r="BO223" s="10">
        <f ca="1">BO222+BJ223-INDIRECT(ADDRESS(MAX($D223-'key variables'!$B$9*30,34),scenario!BJ$4),TRUE)</f>
        <v>10895491.453535015</v>
      </c>
      <c r="BP223" s="10">
        <f ca="1">BP222+BK223-INDIRECT(ADDRESS(MAX($D223-'key variables'!$B$9*30,34),scenario!BK$4),TRUE)</f>
        <v>32530854.965263743</v>
      </c>
      <c r="BQ223" s="10">
        <f ca="1">BQ222+BL223-INDIRECT(ADDRESS(MAX($D223-'key variables'!$B$9*30,34),scenario!BL$4),TRUE)</f>
        <v>14415696.66379161</v>
      </c>
      <c r="BR223" s="10">
        <f t="shared" ref="BR223:BR226" ca="1" si="159">BR222+BM223</f>
        <v>67281353.900000587</v>
      </c>
      <c r="BS223" s="82">
        <f t="shared" ca="1" si="123"/>
        <v>68.108229394024931</v>
      </c>
      <c r="BT223" s="82">
        <f t="shared" ca="1" si="124"/>
        <v>79.037915192950337</v>
      </c>
      <c r="BU223" s="82">
        <f t="shared" ca="1" si="125"/>
        <v>271.16336725762966</v>
      </c>
      <c r="BV223" s="82">
        <f t="shared" ca="1" si="126"/>
        <v>132.75757981623423</v>
      </c>
      <c r="BW223" s="82">
        <f t="shared" ca="1" si="142"/>
        <v>551.0670916608392</v>
      </c>
      <c r="BX223" s="10">
        <f t="shared" ca="1" si="127"/>
        <v>0.29445063578832353</v>
      </c>
      <c r="BY223" s="10">
        <f t="shared" ca="1" si="128"/>
        <v>0.67974973433975849</v>
      </c>
      <c r="BZ223" s="10">
        <f t="shared" ca="1" si="129"/>
        <v>6.107997561178907</v>
      </c>
      <c r="CA223" s="10">
        <f t="shared" ca="1" si="130"/>
        <v>4.5758577812349079</v>
      </c>
      <c r="CB223" s="10">
        <v>0</v>
      </c>
      <c r="CC223" s="82">
        <f t="shared" ca="1" si="131"/>
        <v>-6.3441535831431042E-2</v>
      </c>
      <c r="CD223" s="82">
        <f t="shared" ca="1" si="132"/>
        <v>0.11744013647502438</v>
      </c>
      <c r="CE223" s="82">
        <f t="shared" ca="1" si="133"/>
        <v>36.624616419553625</v>
      </c>
      <c r="CF223" s="82">
        <f t="shared" ca="1" si="134"/>
        <v>27.437639643548447</v>
      </c>
      <c r="CG223" s="82">
        <f t="shared" ca="1" si="143"/>
        <v>64.116254663745664</v>
      </c>
      <c r="CH223" s="13">
        <f t="shared" ca="1" si="144"/>
        <v>158</v>
      </c>
      <c r="CI223" s="81">
        <f t="shared" ca="1" si="153"/>
        <v>0.1131766338934284</v>
      </c>
      <c r="CJ223" s="81">
        <f t="shared" ca="1" si="154"/>
        <v>0.13063613130010571</v>
      </c>
      <c r="CK223" s="81">
        <f t="shared" ca="1" si="155"/>
        <v>0.39004252893687358</v>
      </c>
      <c r="CL223" s="81">
        <f t="shared" ca="1" si="156"/>
        <v>0.17284312967292295</v>
      </c>
      <c r="CM223" s="89">
        <f t="shared" ca="1" si="145"/>
        <v>0.80669842380333057</v>
      </c>
    </row>
    <row r="224" spans="1:91" x14ac:dyDescent="0.3">
      <c r="A224">
        <v>159</v>
      </c>
      <c r="B224" s="3">
        <f t="shared" si="158"/>
        <v>0.63055555555555554</v>
      </c>
      <c r="C224" s="3">
        <f t="shared" si="146"/>
        <v>5.3</v>
      </c>
      <c r="D224" s="4">
        <f t="shared" ca="1" si="135"/>
        <v>224</v>
      </c>
      <c r="E224" s="58">
        <f>(0.5*(COS(B224*2*PI())+1)*('key variables'!$B$4-'key variables'!$B$6)+'key variables'!$B$6)/'key variables'!$B$4</f>
        <v>1</v>
      </c>
      <c r="F224" s="10">
        <f t="shared" ca="1" si="147"/>
        <v>11689222.976164067</v>
      </c>
      <c r="G224" s="10">
        <f t="shared" ca="1" si="148"/>
        <v>13492492.878014723</v>
      </c>
      <c r="H224" s="10">
        <f t="shared" ca="1" si="149"/>
        <v>40309476.896345109</v>
      </c>
      <c r="I224" s="10">
        <f t="shared" ca="1" si="150"/>
        <v>17912159.588081852</v>
      </c>
      <c r="J224" s="10">
        <f t="shared" ca="1" si="136"/>
        <v>83403352.338605747</v>
      </c>
      <c r="K224" s="82">
        <f t="shared" ca="1" si="113"/>
        <v>2249844.0505244462</v>
      </c>
      <c r="L224" s="82">
        <f t="shared" ca="1" si="114"/>
        <v>2596922.3865645151</v>
      </c>
      <c r="M224" s="82">
        <f t="shared" ca="1" si="115"/>
        <v>7778350.7677141083</v>
      </c>
      <c r="N224" s="82">
        <f t="shared" ca="1" si="116"/>
        <v>3496330.1667104256</v>
      </c>
      <c r="O224" s="82">
        <f t="shared" ca="1" si="137"/>
        <v>16121447.371513493</v>
      </c>
      <c r="P224" s="10">
        <f ca="1">IF(IF($A224&gt;='key variables'!$B$26,K224*SUMPRODUCT(Z224:AC224,'control variables'!$O$3:$R$3)/J224+F$65*'key variables'!$B$25/scenario!J$65,K224*SUMPRODUCT(Z224:AC224,'control variables'!$O$7:$R$7)/J224+F$65*'key variables'!$B$25/scenario!J$65)&lt;'key variables'!$B$28,0,IF($A224&gt;='key variables'!$B$26,K224*SUMPRODUCT(Z224:AC224,'control variables'!$O$3:$R$3)/J224+F$65*'key variables'!$B$25/scenario!J$65,K224*SUMPRODUCT(Z224:AC224,'control variables'!$O$7:$R$7)/J224+F$65*'key variables'!$B$25/scenario!J$65))</f>
        <v>1.5655114237863454</v>
      </c>
      <c r="Q224" s="10">
        <f ca="1">IF(IF($A224&gt;='key variables'!$B$26,L224*SUMPRODUCT(Z224:AC224,'control variables'!$O$4:$R$4)/J224+G$65*'key variables'!$B$25/scenario!J$65,L224*SUMPRODUCT(Z224:AC224,'control variables'!$O$7:$R$7)/J224+G$65*'key variables'!$B$25/scenario!J$65)&lt;'key variables'!$B$28,0,IF($A224&gt;='key variables'!$B$26,L224*SUMPRODUCT(Z224:AC224,'control variables'!$O$4:$R$4)/J224+G$65*'key variables'!$B$25/scenario!J$65,L224*SUMPRODUCT(Z224:AC224,'control variables'!$O$7:$R$7)/J224+G$65*'key variables'!$B$25/scenario!J$65))</f>
        <v>1.8070193184747911</v>
      </c>
      <c r="R224" s="10">
        <f ca="1">IF(IF($A224&gt;='key variables'!$B$26,M224*SUMPRODUCT(Z224:AC224,'control variables'!$O$5:$R$5)/J224+H$65*'key variables'!$B$25/scenario!J$65,M224*SUMPRODUCT(Z224:AC224,'control variables'!$O$7:$R$7)/J224+H$65*'key variables'!$B$25/scenario!J$65)&lt;'key variables'!$B$28,0,IF($A224&gt;='key variables'!$B$26,M224*SUMPRODUCT(Z224:AC224,'control variables'!$O$5:$R$5)/J224+H$65*'key variables'!$B$25/scenario!J$65,M224*SUMPRODUCT(Z224:AC224,'control variables'!$O$7:$R$7)/J224+H$65*'key variables'!$B$25/scenario!J$65))</f>
        <v>5.4124182439379318</v>
      </c>
      <c r="S224" s="10">
        <f ca="1">IF(IF($A224&gt;='key variables'!$B$26,N224*SUMPRODUCT(Z224:AC224,'control variables'!$O$6:$R$6)/J224+I$65*'key variables'!$B$25/scenario!J$65,N224*SUMPRODUCT(Z224:AC224,'control variables'!$O$7:$R$7)/J224+I$65*'key variables'!$B$25/scenario!J$65)&lt;'key variables'!$B$28,0,IF($A224&gt;='key variables'!$B$26,N224*SUMPRODUCT(Z224:AC224,'control variables'!$O$6:$R$6)/J224+I$65*'key variables'!$B$25/scenario!J$65,N224*SUMPRODUCT(Z224:AC224,'control variables'!$O$7:$R$7)/J224+I$65*'key variables'!$B$25/scenario!J$65))</f>
        <v>2.4328552088035114</v>
      </c>
      <c r="T224" s="10">
        <f t="shared" ca="1" si="157"/>
        <v>11.21780419500258</v>
      </c>
      <c r="U224" s="82">
        <f ca="1">SUMPRODUCT(P194:P223,'control variables'!AD$7:AD$36)</f>
        <v>3.3191657296023056</v>
      </c>
      <c r="V224" s="82">
        <f ca="1">SUMPRODUCT(Q194:Q223,'control variables'!AE$7:AE$36)</f>
        <v>3.8312058944319727</v>
      </c>
      <c r="W224" s="82">
        <f ca="1">SUMPRODUCT(R194:R223,'control variables'!AF$7:AF$36)</f>
        <v>11.475299941346732</v>
      </c>
      <c r="X224" s="82">
        <f ca="1">SUMPRODUCT(S194:S223,'control variables'!AG$7:AG$36)</f>
        <v>5.1580905201028555</v>
      </c>
      <c r="Y224" s="82">
        <f t="shared" ca="1" si="151"/>
        <v>23.783762085483868</v>
      </c>
      <c r="Z224" s="10">
        <f ca="1">IF($A224&gt;='key variables'!$B$26,SUMPRODUCT(P194:P223,'control variables'!V$7:V$36)*$E224,SUMPRODUCT(P194:P223,'control variables'!Z$7:Z$36)*$E224)</f>
        <v>8.0990805514695481</v>
      </c>
      <c r="AA224" s="10">
        <f ca="1">IF($A224&gt;='key variables'!$B$26,SUMPRODUCT(Q194:Q223,'control variables'!W$7:W$36)*$E224,SUMPRODUCT(Q194:Q223,'control variables'!AA$7:AA$36)*$E224)</f>
        <v>9.3485073286736267</v>
      </c>
      <c r="AB224" s="10">
        <f ca="1">IF($A224&gt;='key variables'!$B$26,SUMPRODUCT(R194:R223,'control variables'!X$7:X$36)*$E224,SUMPRODUCT(R194:R223,'control variables'!AB$7:AB$36)*$E224)</f>
        <v>28.000824950785692</v>
      </c>
      <c r="AC224" s="10">
        <f ca="1">IF($A224&gt;='key variables'!$B$26,SUMPRODUCT(S194:S223,'control variables'!Y$7:Y$36)*$E224,SUMPRODUCT(S194:S223,'control variables'!AC$7:AC$36)*$E224)</f>
        <v>12.586232209347974</v>
      </c>
      <c r="AD224" s="10">
        <f t="shared" ca="1" si="152"/>
        <v>58.034645040276843</v>
      </c>
      <c r="AE224" s="82">
        <f ca="1">SUMPRODUCT(P194:P223,'control variables'!AL$7:AL$36)</f>
        <v>11.027216487807097</v>
      </c>
      <c r="AF224" s="82">
        <f ca="1">SUMPRODUCT(Q194:Q223,'control variables'!AM$7:AM$36)</f>
        <v>12.695079242039904</v>
      </c>
      <c r="AG224" s="82">
        <f ca="1">SUMPRODUCT(R194:R223,'control variables'!AN$7:AN$36)</f>
        <v>36.197007331184899</v>
      </c>
      <c r="AH224" s="82">
        <f ca="1">SUMPRODUCT(S194:S223,'control variables'!AO$7:AO$36)</f>
        <v>15.672945127864349</v>
      </c>
      <c r="AI224" s="82">
        <f t="shared" ca="1" si="117"/>
        <v>75.592248188896249</v>
      </c>
      <c r="AJ224" s="10">
        <f ca="1">SUMPRODUCT(P194:P223,'control variables'!AP$7:AP$36)</f>
        <v>1.0536621459892235E-2</v>
      </c>
      <c r="AK224" s="10">
        <f ca="1">SUMPRODUCT(Q194:Q223,'control variables'!AQ$7:AQ$36)</f>
        <v>3.0405205353646464E-2</v>
      </c>
      <c r="AL224" s="10">
        <f ca="1">SUMPRODUCT(R194:R223,'control variables'!AR$7:AR$36)</f>
        <v>1.0928429141908025</v>
      </c>
      <c r="AM224" s="10">
        <f ca="1">SUMPRODUCT(S194:S223,'control variables'!AS$7:AS$36)</f>
        <v>0.81871246713393842</v>
      </c>
      <c r="AN224" s="10">
        <f t="shared" ca="1" si="138"/>
        <v>1.9524972081382796</v>
      </c>
      <c r="AO224" s="82">
        <f ca="1">SUMPRODUCT(P194:P223,'control variables'!AX$7:AX$36)</f>
        <v>1.4328177631975681E-2</v>
      </c>
      <c r="AP224" s="82">
        <f ca="1">SUMPRODUCT(Q194:Q223,'control variables'!AY$7:AY$36)</f>
        <v>3.3077106159848726E-2</v>
      </c>
      <c r="AQ224" s="82">
        <f ca="1">SUMPRODUCT(R194:R223,'control variables'!AZ$7:AZ$36)</f>
        <v>0.29721951116827766</v>
      </c>
      <c r="AR224" s="82">
        <f ca="1">SUMPRODUCT(S194:S223,'control variables'!BA$7:BA$36)</f>
        <v>0.22266449835482854</v>
      </c>
      <c r="AS224" s="82">
        <f t="shared" ca="1" si="139"/>
        <v>0.56728929331493061</v>
      </c>
      <c r="AT224" s="10">
        <f ca="1">SUMPRODUCT(P194:P223,'control variables'!AT$7:AT$36)</f>
        <v>-1.2644547470622733E-2</v>
      </c>
      <c r="AU224" s="10">
        <f ca="1">SUMPRODUCT(Q194:Q223,'control variables'!AU$7:AU$36)</f>
        <v>1.3716552293560579E-2</v>
      </c>
      <c r="AV224" s="10">
        <f ca="1">SUMPRODUCT(R194:R223,'control variables'!AV$7:AV$36)</f>
        <v>5.9064573370664482</v>
      </c>
      <c r="AW224" s="10">
        <f ca="1">SUMPRODUCT(S194:S223,'control variables'!AW$7:AW$36)</f>
        <v>4.4248722260615425</v>
      </c>
      <c r="AX224" s="10">
        <f t="shared" ca="1" si="118"/>
        <v>10.332401567950928</v>
      </c>
      <c r="AY224" s="82">
        <f ca="1">SUMPRODUCT(P194:P223,'control variables'!BB$7:BB$36)</f>
        <v>4.5830701356807529E-2</v>
      </c>
      <c r="AZ224" s="82">
        <f ca="1">SUMPRODUCT(Q194:Q223,'control variables'!BC$7:BC$36)</f>
        <v>0.11686820673126289</v>
      </c>
      <c r="BA224" s="82">
        <f ca="1">SUMPRODUCT(R194:R223,'control variables'!BD$7:BD$36)</f>
        <v>0.81811337007719098</v>
      </c>
      <c r="BB224" s="82">
        <f ca="1">SUMPRODUCT(S194:S223,'control variables'!BE$7:BE$36)</f>
        <v>0.11625975000067559</v>
      </c>
      <c r="BC224" s="82">
        <f t="shared" ca="1" si="140"/>
        <v>1.097072028165937</v>
      </c>
      <c r="BD224" s="10">
        <f ca="1">SUMPRODUCT(P194:P223,'control variables'!BF$7:BF$36)</f>
        <v>9.5873835304867861E-3</v>
      </c>
      <c r="BE224" s="10">
        <f ca="1">SUMPRODUCT(Q194:Q223,'control variables'!BG$7:BG$36)</f>
        <v>1.1066407430816055E-2</v>
      </c>
      <c r="BF224" s="10">
        <f ca="1">SUMPRODUCT(R194:R223,'control variables'!BH$7:BH$36)</f>
        <v>0.33146311642066056</v>
      </c>
      <c r="BG224" s="10">
        <f ca="1">SUMPRODUCT(S194:S223,'control variables'!BI$7:BI$36)</f>
        <v>0.74495515032808379</v>
      </c>
      <c r="BH224" s="10">
        <f t="shared" ca="1" si="141"/>
        <v>1.0970720577100472</v>
      </c>
      <c r="BI224" s="82">
        <f t="shared" ca="1" si="119"/>
        <v>11.060402641693281</v>
      </c>
      <c r="BJ224" s="82">
        <f t="shared" ca="1" si="120"/>
        <v>12.825664001064728</v>
      </c>
      <c r="BK224" s="82">
        <f t="shared" ca="1" si="121"/>
        <v>42.921578038328541</v>
      </c>
      <c r="BL224" s="82">
        <f t="shared" ca="1" si="122"/>
        <v>20.214077103926567</v>
      </c>
      <c r="BM224" s="82">
        <f t="shared" ca="1" si="112"/>
        <v>87.021721785013114</v>
      </c>
      <c r="BN224" s="10">
        <f ca="1">BN223+BI224-INDIRECT(ADDRESS(MAX($D224-'key variables'!$B$9*30,34),scenario!BI$4),TRUE)</f>
        <v>9439321.877812868</v>
      </c>
      <c r="BO224" s="10">
        <f ca="1">BO223+BJ224-INDIRECT(ADDRESS(MAX($D224-'key variables'!$B$9*30,34),scenario!BJ$4),TRUE)</f>
        <v>10895504.279199015</v>
      </c>
      <c r="BP224" s="10">
        <f ca="1">BP223+BK224-INDIRECT(ADDRESS(MAX($D224-'key variables'!$B$9*30,34),scenario!BK$4),TRUE)</f>
        <v>32530897.886841781</v>
      </c>
      <c r="BQ224" s="10">
        <f ca="1">BQ223+BL224-INDIRECT(ADDRESS(MAX($D224-'key variables'!$B$9*30,34),scenario!BL$4),TRUE)</f>
        <v>14415716.877868714</v>
      </c>
      <c r="BR224" s="10">
        <f t="shared" ca="1" si="159"/>
        <v>67281440.921722367</v>
      </c>
      <c r="BS224" s="82">
        <f t="shared" ca="1" si="123"/>
        <v>58.603750792587512</v>
      </c>
      <c r="BT224" s="82">
        <f t="shared" ca="1" si="124"/>
        <v>68.008204102929582</v>
      </c>
      <c r="BU224" s="82">
        <f t="shared" ca="1" si="125"/>
        <v>233.32274434681838</v>
      </c>
      <c r="BV224" s="82">
        <f t="shared" ca="1" si="126"/>
        <v>114.23140277078309</v>
      </c>
      <c r="BW224" s="82">
        <f t="shared" ca="1" si="142"/>
        <v>474.16610201311858</v>
      </c>
      <c r="BX224" s="10">
        <f t="shared" ca="1" si="127"/>
        <v>0.2533607285330049</v>
      </c>
      <c r="BY224" s="10">
        <f t="shared" ca="1" si="128"/>
        <v>0.58489222633752824</v>
      </c>
      <c r="BZ224" s="10">
        <f t="shared" ca="1" si="129"/>
        <v>5.2556405858493331</v>
      </c>
      <c r="CA224" s="10">
        <f t="shared" ca="1" si="130"/>
        <v>3.9373073792609774</v>
      </c>
      <c r="CB224" s="10">
        <v>0</v>
      </c>
      <c r="CC224" s="82">
        <f t="shared" ca="1" si="131"/>
        <v>-5.4588544532891754E-2</v>
      </c>
      <c r="CD224" s="82">
        <f t="shared" ca="1" si="132"/>
        <v>0.10105168337526155</v>
      </c>
      <c r="CE224" s="82">
        <f t="shared" ca="1" si="133"/>
        <v>31.513782485509701</v>
      </c>
      <c r="CF224" s="82">
        <f t="shared" ca="1" si="134"/>
        <v>23.608815386266016</v>
      </c>
      <c r="CG224" s="82">
        <f t="shared" ca="1" si="143"/>
        <v>55.169061010618087</v>
      </c>
      <c r="CH224" s="13">
        <f t="shared" ca="1" si="144"/>
        <v>159</v>
      </c>
      <c r="CI224" s="81">
        <f t="shared" ca="1" si="153"/>
        <v>0.11317676823697162</v>
      </c>
      <c r="CJ224" s="81">
        <f t="shared" ca="1" si="154"/>
        <v>0.13063628707590574</v>
      </c>
      <c r="CK224" s="81">
        <f t="shared" ca="1" si="155"/>
        <v>0.3900430495260066</v>
      </c>
      <c r="CL224" s="81">
        <f t="shared" ca="1" si="156"/>
        <v>0.17284337468046793</v>
      </c>
      <c r="CM224" s="89">
        <f t="shared" ca="1" si="145"/>
        <v>0.80669947951935195</v>
      </c>
    </row>
    <row r="225" spans="1:91" x14ac:dyDescent="0.3">
      <c r="A225">
        <v>160</v>
      </c>
      <c r="B225" s="3">
        <f t="shared" si="158"/>
        <v>0.6333333333333333</v>
      </c>
      <c r="C225" s="3">
        <f t="shared" si="146"/>
        <v>5.333333333333333</v>
      </c>
      <c r="D225" s="4">
        <f t="shared" ca="1" si="135"/>
        <v>225</v>
      </c>
      <c r="E225" s="58">
        <f>(0.5*(COS(B225*2*PI())+1)*('key variables'!$B$4-'key variables'!$B$6)+'key variables'!$B$6)/'key variables'!$B$4</f>
        <v>1</v>
      </c>
      <c r="F225" s="10">
        <f t="shared" ca="1" si="147"/>
        <v>11689222.966576684</v>
      </c>
      <c r="G225" s="10">
        <f t="shared" ca="1" si="148"/>
        <v>13492492.866948316</v>
      </c>
      <c r="H225" s="10">
        <f t="shared" ca="1" si="149"/>
        <v>40309476.564881995</v>
      </c>
      <c r="I225" s="10">
        <f t="shared" ca="1" si="150"/>
        <v>17912158.843126703</v>
      </c>
      <c r="J225" s="10">
        <f t="shared" ca="1" si="136"/>
        <v>83403351.241533697</v>
      </c>
      <c r="K225" s="82">
        <f t="shared" ca="1" si="113"/>
        <v>2249842.4850130235</v>
      </c>
      <c r="L225" s="82">
        <f t="shared" ca="1" si="114"/>
        <v>2596920.5795451975</v>
      </c>
      <c r="M225" s="82">
        <f t="shared" ca="1" si="115"/>
        <v>7778345.3552958667</v>
      </c>
      <c r="N225" s="82">
        <f t="shared" ca="1" si="116"/>
        <v>3496327.7338552186</v>
      </c>
      <c r="O225" s="82">
        <f t="shared" ca="1" si="137"/>
        <v>16121436.153709307</v>
      </c>
      <c r="P225" s="10">
        <f ca="1">IF(IF($A225&gt;='key variables'!$B$26,K225*SUMPRODUCT(Z225:AC225,'control variables'!$O$3:$R$3)/J225+F$65*'key variables'!$B$25/scenario!J$65,K225*SUMPRODUCT(Z225:AC225,'control variables'!$O$7:$R$7)/J225+F$65*'key variables'!$B$25/scenario!J$65)&lt;'key variables'!$B$28,0,IF($A225&gt;='key variables'!$B$26,K225*SUMPRODUCT(Z225:AC225,'control variables'!$O$3:$R$3)/J225+F$65*'key variables'!$B$25/scenario!J$65,K225*SUMPRODUCT(Z225:AC225,'control variables'!$O$7:$R$7)/J225+F$65*'key variables'!$B$25/scenario!J$65))</f>
        <v>1.3470435035506483</v>
      </c>
      <c r="Q225" s="10">
        <f ca="1">IF(IF($A225&gt;='key variables'!$B$26,L225*SUMPRODUCT(Z225:AC225,'control variables'!$O$4:$R$4)/J225+G$65*'key variables'!$B$25/scenario!J$65,L225*SUMPRODUCT(Z225:AC225,'control variables'!$O$7:$R$7)/J225+G$65*'key variables'!$B$25/scenario!J$65)&lt;'key variables'!$B$28,0,IF($A225&gt;='key variables'!$B$26,L225*SUMPRODUCT(Z225:AC225,'control variables'!$O$4:$R$4)/J225+G$65*'key variables'!$B$25/scenario!J$65,L225*SUMPRODUCT(Z225:AC225,'control variables'!$O$7:$R$7)/J225+G$65*'key variables'!$B$25/scenario!J$65))</f>
        <v>1.5548488479597242</v>
      </c>
      <c r="R225" s="10">
        <f ca="1">IF(IF($A225&gt;='key variables'!$B$26,M225*SUMPRODUCT(Z225:AC225,'control variables'!$O$5:$R$5)/J225+H$65*'key variables'!$B$25/scenario!J$65,M225*SUMPRODUCT(Z225:AC225,'control variables'!$O$7:$R$7)/J225+H$65*'key variables'!$B$25/scenario!J$65)&lt;'key variables'!$B$28,0,IF($A225&gt;='key variables'!$B$26,M225*SUMPRODUCT(Z225:AC225,'control variables'!$O$5:$R$5)/J225+H$65*'key variables'!$B$25/scenario!J$65,M225*SUMPRODUCT(Z225:AC225,'control variables'!$O$7:$R$7)/J225+H$65*'key variables'!$B$25/scenario!J$65))</f>
        <v>4.657112508551462</v>
      </c>
      <c r="S225" s="10">
        <f ca="1">IF(IF($A225&gt;='key variables'!$B$26,N225*SUMPRODUCT(Z225:AC225,'control variables'!$O$6:$R$6)/J225+I$65*'key variables'!$B$25/scenario!J$65,N225*SUMPRODUCT(Z225:AC225,'control variables'!$O$7:$R$7)/J225+I$65*'key variables'!$B$25/scenario!J$65)&lt;'key variables'!$B$28,0,IF($A225&gt;='key variables'!$B$26,N225*SUMPRODUCT(Z225:AC225,'control variables'!$O$6:$R$6)/J225+I$65*'key variables'!$B$25/scenario!J$65,N225*SUMPRODUCT(Z225:AC225,'control variables'!$O$7:$R$7)/J225+I$65*'key variables'!$B$25/scenario!J$65))</f>
        <v>2.0933490195631941</v>
      </c>
      <c r="T225" s="10">
        <f t="shared" ca="1" si="157"/>
        <v>9.6523538796250286</v>
      </c>
      <c r="U225" s="82">
        <f ca="1">SUMPRODUCT(P195:P224,'control variables'!AD$7:AD$36)</f>
        <v>2.8559754274510518</v>
      </c>
      <c r="V225" s="82">
        <f ca="1">SUMPRODUCT(Q195:Q224,'control variables'!AE$7:AE$36)</f>
        <v>3.2965602754986159</v>
      </c>
      <c r="W225" s="82">
        <f ca="1">SUMPRODUCT(R195:R224,'control variables'!AF$7:AF$36)</f>
        <v>9.8739193294345018</v>
      </c>
      <c r="X225" s="82">
        <f ca="1">SUMPRODUCT(S195:S224,'control variables'!AG$7:AG$36)</f>
        <v>4.438277861993666</v>
      </c>
      <c r="Y225" s="82">
        <f t="shared" ca="1" si="151"/>
        <v>20.464732894377835</v>
      </c>
      <c r="Z225" s="10">
        <f ca="1">IF($A225&gt;='key variables'!$B$26,SUMPRODUCT(P195:P224,'control variables'!V$7:V$36)*$E225,SUMPRODUCT(P195:P224,'control variables'!Z$7:Z$36)*$E225)</f>
        <v>6.968854473824976</v>
      </c>
      <c r="AA225" s="10">
        <f ca="1">IF($A225&gt;='key variables'!$B$26,SUMPRODUCT(Q195:Q224,'control variables'!W$7:W$36)*$E225,SUMPRODUCT(Q195:Q224,'control variables'!AA$7:AA$36)*$E225)</f>
        <v>8.043923838884627</v>
      </c>
      <c r="AB225" s="10">
        <f ca="1">IF($A225&gt;='key variables'!$B$26,SUMPRODUCT(R195:R224,'control variables'!X$7:X$36)*$E225,SUMPRODUCT(R195:R224,'control variables'!AB$7:AB$36)*$E225)</f>
        <v>24.093311949301022</v>
      </c>
      <c r="AC225" s="10">
        <f ca="1">IF($A225&gt;='key variables'!$B$26,SUMPRODUCT(S195:S224,'control variables'!Y$7:Y$36)*$E225,SUMPRODUCT(S195:S224,'control variables'!AC$7:AC$36)*$E225)</f>
        <v>10.829824457641635</v>
      </c>
      <c r="AD225" s="10">
        <f t="shared" ca="1" si="152"/>
        <v>49.93591471965226</v>
      </c>
      <c r="AE225" s="82">
        <f ca="1">SUMPRODUCT(P195:P224,'control variables'!AL$7:AL$36)</f>
        <v>9.4883802606943242</v>
      </c>
      <c r="AF225" s="82">
        <f ca="1">SUMPRODUCT(Q195:Q224,'control variables'!AM$7:AM$36)</f>
        <v>10.92349455742624</v>
      </c>
      <c r="AG225" s="82">
        <f ca="1">SUMPRODUCT(R195:R224,'control variables'!AN$7:AN$36)</f>
        <v>31.145753802619183</v>
      </c>
      <c r="AH225" s="82">
        <f ca="1">SUMPRODUCT(S195:S224,'control variables'!AO$7:AO$36)</f>
        <v>13.48580245455455</v>
      </c>
      <c r="AI225" s="82">
        <f t="shared" ca="1" si="117"/>
        <v>65.043431075294293</v>
      </c>
      <c r="AJ225" s="10">
        <f ca="1">SUMPRODUCT(P195:P224,'control variables'!AP$7:AP$36)</f>
        <v>9.0662384549859941E-3</v>
      </c>
      <c r="AK225" s="10">
        <f ca="1">SUMPRODUCT(Q195:Q224,'control variables'!AQ$7:AQ$36)</f>
        <v>2.6162166217917351E-2</v>
      </c>
      <c r="AL225" s="10">
        <f ca="1">SUMPRODUCT(R195:R224,'control variables'!AR$7:AR$36)</f>
        <v>0.94033694686768687</v>
      </c>
      <c r="AM225" s="10">
        <f ca="1">SUMPRODUCT(S195:S224,'control variables'!AS$7:AS$36)</f>
        <v>0.70446133813960643</v>
      </c>
      <c r="AN225" s="10">
        <f t="shared" ca="1" si="138"/>
        <v>1.6800266896801967</v>
      </c>
      <c r="AO225" s="82">
        <f ca="1">SUMPRODUCT(P195:P224,'control variables'!AX$7:AX$36)</f>
        <v>1.2328686220000211E-2</v>
      </c>
      <c r="AP225" s="82">
        <f ca="1">SUMPRODUCT(Q195:Q224,'control variables'!AY$7:AY$36)</f>
        <v>2.846120933065098E-2</v>
      </c>
      <c r="AQ225" s="82">
        <f ca="1">SUMPRODUCT(R195:R224,'control variables'!AZ$7:AZ$36)</f>
        <v>0.25574264821214937</v>
      </c>
      <c r="AR225" s="82">
        <f ca="1">SUMPRODUCT(S195:S224,'control variables'!BA$7:BA$36)</f>
        <v>0.19159175737912093</v>
      </c>
      <c r="AS225" s="82">
        <f t="shared" ca="1" si="139"/>
        <v>0.48812430114192151</v>
      </c>
      <c r="AT225" s="10">
        <f ca="1">SUMPRODUCT(P195:P224,'control variables'!AT$7:AT$36)</f>
        <v>-1.0880081400755902E-2</v>
      </c>
      <c r="AU225" s="10">
        <f ca="1">SUMPRODUCT(Q195:Q224,'control variables'!AU$7:AU$36)</f>
        <v>1.1802494777957797E-2</v>
      </c>
      <c r="AV225" s="10">
        <f ca="1">SUMPRODUCT(R195:R224,'control variables'!AV$7:AV$36)</f>
        <v>5.0822488322873971</v>
      </c>
      <c r="AW225" s="10">
        <f ca="1">SUMPRODUCT(S195:S224,'control variables'!AW$7:AW$36)</f>
        <v>3.8074094877135658</v>
      </c>
      <c r="AX225" s="10">
        <f t="shared" ca="1" si="118"/>
        <v>8.8905807333781652</v>
      </c>
      <c r="AY225" s="82">
        <f ca="1">SUMPRODUCT(P195:P224,'control variables'!BB$7:BB$36)</f>
        <v>3.9435200174228031E-2</v>
      </c>
      <c r="AZ225" s="82">
        <f ca="1">SUMPRODUCT(Q195:Q224,'control variables'!BC$7:BC$36)</f>
        <v>0.10055969012060194</v>
      </c>
      <c r="BA225" s="82">
        <f ca="1">SUMPRODUCT(R195:R224,'control variables'!BD$7:BD$36)</f>
        <v>0.70394874088947734</v>
      </c>
      <c r="BB225" s="82">
        <f ca="1">SUMPRODUCT(S195:S224,'control variables'!BE$7:BE$36)</f>
        <v>0.1000361412274427</v>
      </c>
      <c r="BC225" s="82">
        <f t="shared" ca="1" si="140"/>
        <v>0.94397977241175002</v>
      </c>
      <c r="BD225" s="10">
        <f ca="1">SUMPRODUCT(P195:P224,'control variables'!BF$7:BF$36)</f>
        <v>8.2495003890156442E-3</v>
      </c>
      <c r="BE225" s="10">
        <f ca="1">SUMPRODUCT(Q195:Q224,'control variables'!BG$7:BG$36)</f>
        <v>9.5221320932059768E-3</v>
      </c>
      <c r="BF225" s="10">
        <f ca="1">SUMPRODUCT(R195:R224,'control variables'!BH$7:BH$36)</f>
        <v>0.28520869110550129</v>
      </c>
      <c r="BG225" s="10">
        <f ca="1">SUMPRODUCT(S195:S224,'control variables'!BI$7:BI$36)</f>
        <v>0.64099947424536818</v>
      </c>
      <c r="BH225" s="10">
        <f t="shared" ca="1" si="141"/>
        <v>0.94397979783309105</v>
      </c>
      <c r="BI225" s="82">
        <f t="shared" ca="1" si="119"/>
        <v>9.516935379467796</v>
      </c>
      <c r="BJ225" s="82">
        <f t="shared" ca="1" si="120"/>
        <v>11.0358567423248</v>
      </c>
      <c r="BK225" s="82">
        <f t="shared" ca="1" si="121"/>
        <v>36.931951375796061</v>
      </c>
      <c r="BL225" s="82">
        <f t="shared" ca="1" si="122"/>
        <v>17.393248083495557</v>
      </c>
      <c r="BM225" s="82">
        <f t="shared" ca="1" si="112"/>
        <v>74.877991581084217</v>
      </c>
      <c r="BN225" s="10">
        <f ca="1">BN224+BI225-INDIRECT(ADDRESS(MAX($D225-'key variables'!$B$9*30,34),scenario!BI$4),TRUE)</f>
        <v>9439331.3947482482</v>
      </c>
      <c r="BO225" s="10">
        <f ca="1">BO224+BJ225-INDIRECT(ADDRESS(MAX($D225-'key variables'!$B$9*30,34),scenario!BJ$4),TRUE)</f>
        <v>10895515.315055758</v>
      </c>
      <c r="BP225" s="10">
        <f ca="1">BP224+BK225-INDIRECT(ADDRESS(MAX($D225-'key variables'!$B$9*30,34),scenario!BK$4),TRUE)</f>
        <v>32530934.818793159</v>
      </c>
      <c r="BQ225" s="10">
        <f ca="1">BQ224+BL225-INDIRECT(ADDRESS(MAX($D225-'key variables'!$B$9*30,34),scenario!BL$4),TRUE)</f>
        <v>14415734.271116797</v>
      </c>
      <c r="BR225" s="10">
        <f t="shared" ca="1" si="159"/>
        <v>67281515.799713954</v>
      </c>
      <c r="BS225" s="82">
        <f t="shared" ca="1" si="123"/>
        <v>50.425609416281354</v>
      </c>
      <c r="BT225" s="82">
        <f t="shared" ca="1" si="124"/>
        <v>58.517674076471302</v>
      </c>
      <c r="BU225" s="82">
        <f t="shared" ca="1" si="125"/>
        <v>200.76269678846828</v>
      </c>
      <c r="BV225" s="82">
        <f t="shared" ca="1" si="126"/>
        <v>98.290504232605358</v>
      </c>
      <c r="BW225" s="82">
        <f t="shared" ca="1" si="142"/>
        <v>407.99648451382632</v>
      </c>
      <c r="BX225" s="10">
        <f t="shared" ca="1" si="127"/>
        <v>0.21800471418976144</v>
      </c>
      <c r="BY225" s="10">
        <f t="shared" ca="1" si="128"/>
        <v>0.50327161345437132</v>
      </c>
      <c r="BZ225" s="10">
        <f t="shared" ca="1" si="129"/>
        <v>4.5222258020665036</v>
      </c>
      <c r="CA225" s="10">
        <f t="shared" ca="1" si="130"/>
        <v>3.3878635211672874</v>
      </c>
      <c r="CB225" s="10">
        <v>0</v>
      </c>
      <c r="CC225" s="82">
        <f t="shared" ca="1" si="131"/>
        <v>-4.6970910897150074E-2</v>
      </c>
      <c r="CD225" s="82">
        <f t="shared" ca="1" si="132"/>
        <v>8.6950145484570113E-2</v>
      </c>
      <c r="CE225" s="82">
        <f t="shared" ca="1" si="133"/>
        <v>27.116127951877843</v>
      </c>
      <c r="CF225" s="82">
        <f t="shared" ca="1" si="134"/>
        <v>20.314275479312933</v>
      </c>
      <c r="CG225" s="82">
        <f t="shared" ca="1" si="143"/>
        <v>47.470382665778196</v>
      </c>
      <c r="CH225" s="13">
        <f t="shared" ca="1" si="144"/>
        <v>160</v>
      </c>
      <c r="CI225" s="81">
        <f t="shared" ca="1" si="153"/>
        <v>0.11317688383302749</v>
      </c>
      <c r="CJ225" s="81">
        <f t="shared" ca="1" si="154"/>
        <v>0.13063642111337542</v>
      </c>
      <c r="CK225" s="81">
        <f t="shared" ca="1" si="155"/>
        <v>0.39004349746791961</v>
      </c>
      <c r="CL225" s="81">
        <f t="shared" ca="1" si="156"/>
        <v>0.17284358549777271</v>
      </c>
      <c r="CM225" s="89">
        <f t="shared" ca="1" si="145"/>
        <v>0.8067003879120952</v>
      </c>
    </row>
    <row r="226" spans="1:91" x14ac:dyDescent="0.3">
      <c r="A226">
        <v>161</v>
      </c>
      <c r="B226" s="3">
        <f t="shared" si="158"/>
        <v>0.63611111111111107</v>
      </c>
      <c r="C226" s="3">
        <f t="shared" si="146"/>
        <v>5.3666666666666663</v>
      </c>
      <c r="D226" s="4">
        <f t="shared" ca="1" si="135"/>
        <v>226</v>
      </c>
      <c r="E226" s="58">
        <f>(0.5*(COS(B226*2*PI())+1)*('key variables'!$B$4-'key variables'!$B$6)+'key variables'!$B$6)/'key variables'!$B$4</f>
        <v>1</v>
      </c>
      <c r="F226" s="10">
        <f t="shared" ca="1" si="147"/>
        <v>11689222.958327183</v>
      </c>
      <c r="G226" s="10">
        <f t="shared" ca="1" si="148"/>
        <v>13492492.857426183</v>
      </c>
      <c r="H226" s="10">
        <f t="shared" ca="1" si="149"/>
        <v>40309476.279673301</v>
      </c>
      <c r="I226" s="10">
        <f t="shared" ca="1" si="150"/>
        <v>17912158.202127229</v>
      </c>
      <c r="J226" s="10">
        <f t="shared" ca="1" si="136"/>
        <v>83403350.297553897</v>
      </c>
      <c r="K226" s="82">
        <f t="shared" ca="1" si="113"/>
        <v>2249841.137969519</v>
      </c>
      <c r="L226" s="82">
        <f t="shared" ca="1" si="114"/>
        <v>2596919.0246963492</v>
      </c>
      <c r="M226" s="82">
        <f t="shared" ca="1" si="115"/>
        <v>7778340.6981833531</v>
      </c>
      <c r="N226" s="82">
        <f t="shared" ca="1" si="116"/>
        <v>3496325.6405062</v>
      </c>
      <c r="O226" s="82">
        <f t="shared" ca="1" si="137"/>
        <v>16121426.501355421</v>
      </c>
      <c r="P226" s="10">
        <f ca="1">IF(IF($A226&gt;='key variables'!$B$26,K226*SUMPRODUCT(Z226:AC226,'control variables'!$O$3:$R$3)/J226+F$65*'key variables'!$B$25/scenario!J$65,K226*SUMPRODUCT(Z226:AC226,'control variables'!$O$7:$R$7)/J226+F$65*'key variables'!$B$25/scenario!J$65)&lt;'key variables'!$B$28,0,IF($A226&gt;='key variables'!$B$26,K226*SUMPRODUCT(Z226:AC226,'control variables'!$O$3:$R$3)/J226+F$65*'key variables'!$B$25/scenario!J$65,K226*SUMPRODUCT(Z226:AC226,'control variables'!$O$7:$R$7)/J226+F$65*'key variables'!$B$25/scenario!J$65))</f>
        <v>1.1590628442126456</v>
      </c>
      <c r="Q226" s="10">
        <f ca="1">IF(IF($A226&gt;='key variables'!$B$26,L226*SUMPRODUCT(Z226:AC226,'control variables'!$O$4:$R$4)/J226+G$65*'key variables'!$B$25/scenario!J$65,L226*SUMPRODUCT(Z226:AC226,'control variables'!$O$7:$R$7)/J226+G$65*'key variables'!$B$25/scenario!J$65)&lt;'key variables'!$B$28,0,IF($A226&gt;='key variables'!$B$26,L226*SUMPRODUCT(Z226:AC226,'control variables'!$O$4:$R$4)/J226+G$65*'key variables'!$B$25/scenario!J$65,L226*SUMPRODUCT(Z226:AC226,'control variables'!$O$7:$R$7)/J226+G$65*'key variables'!$B$25/scenario!J$65))</f>
        <v>1.3378688388954418</v>
      </c>
      <c r="R226" s="10">
        <f ca="1">IF(IF($A226&gt;='key variables'!$B$26,M226*SUMPRODUCT(Z226:AC226,'control variables'!$O$5:$R$5)/J226+H$65*'key variables'!$B$25/scenario!J$65,M226*SUMPRODUCT(Z226:AC226,'control variables'!$O$7:$R$7)/J226+H$65*'key variables'!$B$25/scenario!J$65)&lt;'key variables'!$B$28,0,IF($A226&gt;='key variables'!$B$26,M226*SUMPRODUCT(Z226:AC226,'control variables'!$O$5:$R$5)/J226+H$65*'key variables'!$B$25/scenario!J$65,M226*SUMPRODUCT(Z226:AC226,'control variables'!$O$7:$R$7)/J226+H$65*'key variables'!$B$25/scenario!J$65))</f>
        <v>4.0072099050637577</v>
      </c>
      <c r="S226" s="10">
        <f ca="1">IF(IF($A226&gt;='key variables'!$B$26,N226*SUMPRODUCT(Z226:AC226,'control variables'!$O$6:$R$6)/J226+I$65*'key variables'!$B$25/scenario!J$65,N226*SUMPRODUCT(Z226:AC226,'control variables'!$O$7:$R$7)/J226+I$65*'key variables'!$B$25/scenario!J$65)&lt;'key variables'!$B$28,0,IF($A226&gt;='key variables'!$B$26,N226*SUMPRODUCT(Z226:AC226,'control variables'!$O$6:$R$6)/J226+I$65*'key variables'!$B$25/scenario!J$65,N226*SUMPRODUCT(Z226:AC226,'control variables'!$O$7:$R$7)/J226+I$65*'key variables'!$B$25/scenario!J$65))</f>
        <v>1.8012210163585418</v>
      </c>
      <c r="T226" s="10">
        <f t="shared" ca="1" si="157"/>
        <v>8.3053626045303872</v>
      </c>
      <c r="U226" s="82">
        <f ca="1">SUMPRODUCT(P196:P225,'control variables'!AD$7:AD$36)</f>
        <v>2.457423211638766</v>
      </c>
      <c r="V226" s="82">
        <f ca="1">SUMPRODUCT(Q196:Q225,'control variables'!AE$7:AE$36)</f>
        <v>2.8365243137987162</v>
      </c>
      <c r="W226" s="82">
        <f ca="1">SUMPRODUCT(R196:R225,'control variables'!AF$7:AF$36)</f>
        <v>8.4960109659125855</v>
      </c>
      <c r="X226" s="82">
        <f ca="1">SUMPRODUCT(S196:S225,'control variables'!AG$7:AG$36)</f>
        <v>3.8189148733327634</v>
      </c>
      <c r="Y226" s="82">
        <f t="shared" ca="1" si="151"/>
        <v>17.608873364682829</v>
      </c>
      <c r="Z226" s="10">
        <f ca="1">IF($A226&gt;='key variables'!$B$26,SUMPRODUCT(P196:P225,'control variables'!V$7:V$36)*$E226,SUMPRODUCT(P196:P225,'control variables'!Z$7:Z$36)*$E226)</f>
        <v>5.9963505341552006</v>
      </c>
      <c r="AA226" s="10">
        <f ca="1">IF($A226&gt;='key variables'!$B$26,SUMPRODUCT(Q196:Q225,'control variables'!W$7:W$36)*$E226,SUMPRODUCT(Q196:Q225,'control variables'!AA$7:AA$36)*$E226)</f>
        <v>6.9213939233725226</v>
      </c>
      <c r="AB226" s="10">
        <f ca="1">IF($A226&gt;='key variables'!$B$26,SUMPRODUCT(R196:R225,'control variables'!X$7:X$36)*$E226,SUMPRODUCT(R196:R225,'control variables'!AB$7:AB$36)*$E226)</f>
        <v>20.731089237032545</v>
      </c>
      <c r="AC226" s="10">
        <f ca="1">IF($A226&gt;='key variables'!$B$26,SUMPRODUCT(S196:S225,'control variables'!Y$7:Y$36)*$E226,SUMPRODUCT(S196:S225,'control variables'!AC$7:AC$36)*$E226)</f>
        <v>9.3185219917131299</v>
      </c>
      <c r="AD226" s="10">
        <f t="shared" ca="1" si="152"/>
        <v>42.967355686273393</v>
      </c>
      <c r="AE226" s="82">
        <f ca="1">SUMPRODUCT(P196:P225,'control variables'!AL$7:AL$36)</f>
        <v>8.1642845321981152</v>
      </c>
      <c r="AF226" s="82">
        <f ca="1">SUMPRODUCT(Q196:Q225,'control variables'!AM$7:AM$36)</f>
        <v>9.3991297990221288</v>
      </c>
      <c r="AG226" s="82">
        <f ca="1">SUMPRODUCT(R196:R225,'control variables'!AN$7:AN$36)</f>
        <v>26.799389255903087</v>
      </c>
      <c r="AH226" s="82">
        <f ca="1">SUMPRODUCT(S196:S225,'control variables'!AO$7:AO$36)</f>
        <v>11.603869718427816</v>
      </c>
      <c r="AI226" s="82">
        <f t="shared" ca="1" si="117"/>
        <v>55.966673305551147</v>
      </c>
      <c r="AJ226" s="10">
        <f ca="1">SUMPRODUCT(P196:P225,'control variables'!AP$7:AP$36)</f>
        <v>7.801045766886735E-3</v>
      </c>
      <c r="AK226" s="10">
        <f ca="1">SUMPRODUCT(Q196:Q225,'control variables'!AQ$7:AQ$36)</f>
        <v>2.2511238485529834E-2</v>
      </c>
      <c r="AL226" s="10">
        <f ca="1">SUMPRODUCT(R196:R225,'control variables'!AR$7:AR$36)</f>
        <v>0.80911301806485481</v>
      </c>
      <c r="AM226" s="10">
        <f ca="1">SUMPRODUCT(S196:S225,'control variables'!AS$7:AS$36)</f>
        <v>0.60615382742410218</v>
      </c>
      <c r="AN226" s="10">
        <f t="shared" ca="1" si="138"/>
        <v>1.4455791297413736</v>
      </c>
      <c r="AO226" s="82">
        <f ca="1">SUMPRODUCT(P196:P225,'control variables'!AX$7:AX$36)</f>
        <v>1.0608221006391269E-2</v>
      </c>
      <c r="AP226" s="82">
        <f ca="1">SUMPRODUCT(Q196:Q225,'control variables'!AY$7:AY$36)</f>
        <v>2.4489454375026323E-2</v>
      </c>
      <c r="AQ226" s="82">
        <f ca="1">SUMPRODUCT(R196:R225,'control variables'!AZ$7:AZ$36)</f>
        <v>0.22005382281472396</v>
      </c>
      <c r="AR226" s="82">
        <f ca="1">SUMPRODUCT(S196:S225,'control variables'!BA$7:BA$36)</f>
        <v>0.16485517345582806</v>
      </c>
      <c r="AS226" s="82">
        <f t="shared" ca="1" si="139"/>
        <v>0.42000667165196964</v>
      </c>
      <c r="AT226" s="10">
        <f ca="1">SUMPRODUCT(P196:P225,'control variables'!AT$7:AT$36)</f>
        <v>-9.3618245006778927E-3</v>
      </c>
      <c r="AU226" s="10">
        <f ca="1">SUMPRODUCT(Q196:Q225,'control variables'!AU$7:AU$36)</f>
        <v>1.0155520047279383E-2</v>
      </c>
      <c r="AV226" s="10">
        <f ca="1">SUMPRODUCT(R196:R225,'control variables'!AV$7:AV$36)</f>
        <v>4.3730483150010384</v>
      </c>
      <c r="AW226" s="10">
        <f ca="1">SUMPRODUCT(S196:S225,'control variables'!AW$7:AW$36)</f>
        <v>3.2761059511663118</v>
      </c>
      <c r="AX226" s="10">
        <f t="shared" ca="1" si="118"/>
        <v>7.6499479617139521</v>
      </c>
      <c r="AY226" s="82">
        <f ca="1">SUMPRODUCT(P196:P225,'control variables'!BB$7:BB$36)</f>
        <v>3.3932141974220183E-2</v>
      </c>
      <c r="AZ226" s="82">
        <f ca="1">SUMPRODUCT(Q196:Q225,'control variables'!BC$7:BC$36)</f>
        <v>8.6526901524030336E-2</v>
      </c>
      <c r="BA226" s="82">
        <f ca="1">SUMPRODUCT(R196:R225,'control variables'!BD$7:BD$36)</f>
        <v>0.60571490731384037</v>
      </c>
      <c r="BB226" s="82">
        <f ca="1">SUMPRODUCT(S196:S225,'control variables'!BE$7:BE$36)</f>
        <v>8.6076412232873212E-2</v>
      </c>
      <c r="BC226" s="82">
        <f t="shared" ca="1" si="140"/>
        <v>0.81225036304496412</v>
      </c>
      <c r="BD226" s="10">
        <f ca="1">SUMPRODUCT(P196:P225,'control variables'!BF$7:BF$36)</f>
        <v>7.0983085461653337E-3</v>
      </c>
      <c r="BE226" s="10">
        <f ca="1">SUMPRODUCT(Q196:Q225,'control variables'!BG$7:BG$36)</f>
        <v>8.1933484971911576E-3</v>
      </c>
      <c r="BF226" s="10">
        <f ca="1">SUMPRODUCT(R196:R225,'control variables'!BH$7:BH$36)</f>
        <v>0.24540871495811606</v>
      </c>
      <c r="BG226" s="10">
        <f ca="1">SUMPRODUCT(S196:S225,'control variables'!BI$7:BI$36)</f>
        <v>0.55155001291736439</v>
      </c>
      <c r="BH226" s="10">
        <f t="shared" ca="1" si="141"/>
        <v>0.81225038491883694</v>
      </c>
      <c r="BI226" s="82">
        <f t="shared" ca="1" si="119"/>
        <v>8.1888548496716584</v>
      </c>
      <c r="BJ226" s="82">
        <f t="shared" ca="1" si="120"/>
        <v>9.4958122205934377</v>
      </c>
      <c r="BK226" s="82">
        <f t="shared" ca="1" si="121"/>
        <v>31.778152478217965</v>
      </c>
      <c r="BL226" s="82">
        <f t="shared" ca="1" si="122"/>
        <v>14.966052081827002</v>
      </c>
      <c r="BM226" s="82">
        <f t="shared" ref="BM226:BM289" ca="1" si="160">SUM(BI226:BL226)</f>
        <v>64.428871630310056</v>
      </c>
      <c r="BN226" s="10">
        <f ca="1">BN225+BI226-INDIRECT(ADDRESS(MAX($D226-'key variables'!$B$9*30,34),scenario!BI$4),TRUE)</f>
        <v>9439339.5836030971</v>
      </c>
      <c r="BO226" s="10">
        <f ca="1">BO225+BJ226-INDIRECT(ADDRESS(MAX($D226-'key variables'!$B$9*30,34),scenario!BJ$4),TRUE)</f>
        <v>10895524.810867978</v>
      </c>
      <c r="BP226" s="10">
        <f ca="1">BP225+BK226-INDIRECT(ADDRESS(MAX($D226-'key variables'!$B$9*30,34),scenario!BK$4),TRUE)</f>
        <v>32530966.596945636</v>
      </c>
      <c r="BQ226" s="10">
        <f ca="1">BQ225+BL226-INDIRECT(ADDRESS(MAX($D226-'key variables'!$B$9*30,34),scenario!BL$4),TRUE)</f>
        <v>14415749.237168878</v>
      </c>
      <c r="BR226" s="10">
        <f t="shared" ca="1" si="159"/>
        <v>67281580.228585586</v>
      </c>
      <c r="BS226" s="82">
        <f t="shared" ca="1" si="123"/>
        <v>43.388719102276184</v>
      </c>
      <c r="BT226" s="82">
        <f t="shared" ca="1" si="124"/>
        <v>50.35153734627611</v>
      </c>
      <c r="BU226" s="82">
        <f t="shared" ca="1" si="125"/>
        <v>172.74634550035594</v>
      </c>
      <c r="BV226" s="82">
        <f t="shared" ca="1" si="126"/>
        <v>84.574123154219535</v>
      </c>
      <c r="BW226" s="82">
        <f t="shared" ca="1" si="142"/>
        <v>351.06072510312777</v>
      </c>
      <c r="BX226" s="10">
        <f t="shared" ca="1" si="127"/>
        <v>0.18758248467576721</v>
      </c>
      <c r="BY226" s="10">
        <f t="shared" ca="1" si="128"/>
        <v>0.43304081780817621</v>
      </c>
      <c r="BZ226" s="10">
        <f t="shared" ca="1" si="129"/>
        <v>3.8911560026092706</v>
      </c>
      <c r="CA226" s="10">
        <f t="shared" ca="1" si="130"/>
        <v>2.9150922694728778</v>
      </c>
      <c r="CB226" s="10">
        <v>0</v>
      </c>
      <c r="CC226" s="82">
        <f t="shared" ca="1" si="131"/>
        <v>-4.0416261635976718E-2</v>
      </c>
      <c r="CD226" s="82">
        <f t="shared" ca="1" si="132"/>
        <v>7.4816409547794227E-2</v>
      </c>
      <c r="CE226" s="82">
        <f t="shared" ca="1" si="133"/>
        <v>23.332138832126937</v>
      </c>
      <c r="CF226" s="82">
        <f t="shared" ca="1" si="134"/>
        <v>17.479468182114896</v>
      </c>
      <c r="CG226" s="82">
        <f t="shared" ca="1" si="143"/>
        <v>40.846007162153654</v>
      </c>
      <c r="CH226" s="13">
        <f t="shared" ca="1" si="144"/>
        <v>161</v>
      </c>
      <c r="CI226" s="81">
        <f t="shared" ca="1" si="153"/>
        <v>0.11317698329775536</v>
      </c>
      <c r="CJ226" s="81">
        <f t="shared" ca="1" si="154"/>
        <v>0.13063653644603684</v>
      </c>
      <c r="CK226" s="81">
        <f t="shared" ca="1" si="155"/>
        <v>0.39004388290022596</v>
      </c>
      <c r="CL226" s="81">
        <f t="shared" ca="1" si="156"/>
        <v>0.17284376689591655</v>
      </c>
      <c r="CM226" s="89">
        <f t="shared" ca="1" si="145"/>
        <v>0.80670116953993465</v>
      </c>
    </row>
    <row r="227" spans="1:91" x14ac:dyDescent="0.3">
      <c r="A227">
        <v>162</v>
      </c>
      <c r="B227" s="3">
        <f t="shared" si="158"/>
        <v>0.63888888888888884</v>
      </c>
      <c r="C227" s="3">
        <f t="shared" si="146"/>
        <v>5.4</v>
      </c>
      <c r="D227" s="4">
        <f t="shared" ca="1" si="135"/>
        <v>227</v>
      </c>
      <c r="E227" s="58">
        <f>(0.5*(COS(B227*2*PI())+1)*('key variables'!$B$4-'key variables'!$B$6)+'key variables'!$B$6)/'key variables'!$B$4</f>
        <v>1</v>
      </c>
      <c r="F227" s="10">
        <f t="shared" ca="1" si="147"/>
        <v>11689222.951228876</v>
      </c>
      <c r="G227" s="10">
        <f t="shared" ca="1" si="148"/>
        <v>13492492.849232836</v>
      </c>
      <c r="H227" s="10">
        <f t="shared" ca="1" si="149"/>
        <v>40309476.034264587</v>
      </c>
      <c r="I227" s="10">
        <f t="shared" ca="1" si="150"/>
        <v>17912157.650577217</v>
      </c>
      <c r="J227" s="10">
        <f t="shared" ca="1" si="136"/>
        <v>83403349.485303521</v>
      </c>
      <c r="K227" s="82">
        <f t="shared" ref="K227:K290" ca="1" si="161">MAX(F227-BN226-BS226,0.001)</f>
        <v>2249839.9789066762</v>
      </c>
      <c r="L227" s="82">
        <f t="shared" ref="L227:L290" ca="1" si="162">MAX(G227-BO226-BT226,0.001)</f>
        <v>2596917.6868275111</v>
      </c>
      <c r="M227" s="82">
        <f t="shared" ref="M227:M290" ca="1" si="163">MAX(H227-BP226-BU226,0.001)</f>
        <v>7778336.6909734504</v>
      </c>
      <c r="N227" s="82">
        <f t="shared" ref="N227:N290" ca="1" si="164">MAX(I227-BQ226-BV226,0.001)</f>
        <v>3496323.8392851846</v>
      </c>
      <c r="O227" s="82">
        <f t="shared" ca="1" si="137"/>
        <v>16121418.19599282</v>
      </c>
      <c r="P227" s="10">
        <f ca="1">IF(IF($A227&gt;='key variables'!$B$26,K227*SUMPRODUCT(Z227:AC227,'control variables'!$O$3:$R$3)/J227+F$65*'key variables'!$B$25/scenario!J$65,K227*SUMPRODUCT(Z227:AC227,'control variables'!$O$7:$R$7)/J227+F$65*'key variables'!$B$25/scenario!J$65)&lt;'key variables'!$B$28,0,IF($A227&gt;='key variables'!$B$26,K227*SUMPRODUCT(Z227:AC227,'control variables'!$O$3:$R$3)/J227+F$65*'key variables'!$B$25/scenario!J$65,K227*SUMPRODUCT(Z227:AC227,'control variables'!$O$7:$R$7)/J227+F$65*'key variables'!$B$25/scenario!J$65))</f>
        <v>0.99731495253859859</v>
      </c>
      <c r="Q227" s="10">
        <f ca="1">IF(IF($A227&gt;='key variables'!$B$26,L227*SUMPRODUCT(Z227:AC227,'control variables'!$O$4:$R$4)/J227+G$65*'key variables'!$B$25/scenario!J$65,L227*SUMPRODUCT(Z227:AC227,'control variables'!$O$7:$R$7)/J227+G$65*'key variables'!$B$25/scenario!J$65)&lt;'key variables'!$B$28,0,IF($A227&gt;='key variables'!$B$26,L227*SUMPRODUCT(Z227:AC227,'control variables'!$O$4:$R$4)/J227+G$65*'key variables'!$B$25/scenario!J$65,L227*SUMPRODUCT(Z227:AC227,'control variables'!$O$7:$R$7)/J227+G$65*'key variables'!$B$25/scenario!J$65))</f>
        <v>1.151168467031876</v>
      </c>
      <c r="R227" s="10">
        <f ca="1">IF(IF($A227&gt;='key variables'!$B$26,M227*SUMPRODUCT(Z227:AC227,'control variables'!$O$5:$R$5)/J227+H$65*'key variables'!$B$25/scenario!J$65,M227*SUMPRODUCT(Z227:AC227,'control variables'!$O$7:$R$7)/J227+H$65*'key variables'!$B$25/scenario!J$65)&lt;'key variables'!$B$28,0,IF($A227&gt;='key variables'!$B$26,M227*SUMPRODUCT(Z227:AC227,'control variables'!$O$5:$R$5)/J227+H$65*'key variables'!$B$25/scenario!J$65,M227*SUMPRODUCT(Z227:AC227,'control variables'!$O$7:$R$7)/J227+H$65*'key variables'!$B$25/scenario!J$65))</f>
        <v>3.4480014403323072</v>
      </c>
      <c r="S227" s="10">
        <f ca="1">IF(IF($A227&gt;='key variables'!$B$26,N227*SUMPRODUCT(Z227:AC227,'control variables'!$O$6:$R$6)/J227+I$65*'key variables'!$B$25/scenario!J$65,N227*SUMPRODUCT(Z227:AC227,'control variables'!$O$7:$R$7)/J227+I$65*'key variables'!$B$25/scenario!J$65)&lt;'key variables'!$B$28,0,IF($A227&gt;='key variables'!$B$26,N227*SUMPRODUCT(Z227:AC227,'control variables'!$O$6:$R$6)/J227+I$65*'key variables'!$B$25/scenario!J$65,N227*SUMPRODUCT(Z227:AC227,'control variables'!$O$7:$R$7)/J227+I$65*'key variables'!$B$25/scenario!J$65))</f>
        <v>1.5498595795825325</v>
      </c>
      <c r="T227" s="10">
        <f t="shared" ca="1" si="157"/>
        <v>7.1463444394853148</v>
      </c>
      <c r="U227" s="82">
        <f ca="1">SUMPRODUCT(P197:P226,'control variables'!AD$7:AD$36)</f>
        <v>2.1144889115228933</v>
      </c>
      <c r="V227" s="82">
        <f ca="1">SUMPRODUCT(Q197:Q226,'control variables'!AE$7:AE$36)</f>
        <v>2.4406863174344138</v>
      </c>
      <c r="W227" s="82">
        <f ca="1">SUMPRODUCT(R197:R226,'control variables'!AF$7:AF$36)</f>
        <v>7.3103895554152611</v>
      </c>
      <c r="X227" s="82">
        <f ca="1">SUMPRODUCT(S197:S226,'control variables'!AG$7:AG$36)</f>
        <v>3.2859839182226258</v>
      </c>
      <c r="Y227" s="82">
        <f t="shared" ca="1" si="151"/>
        <v>15.151548702595193</v>
      </c>
      <c r="Z227" s="10">
        <f ca="1">IF($A227&gt;='key variables'!$B$26,SUMPRODUCT(P197:P226,'control variables'!V$7:V$36)*$E227,SUMPRODUCT(P197:P226,'control variables'!Z$7:Z$36)*$E227)</f>
        <v>5.1595589496072289</v>
      </c>
      <c r="AA227" s="10">
        <f ca="1">IF($A227&gt;='key variables'!$B$26,SUMPRODUCT(Q197:Q226,'control variables'!W$7:W$36)*$E227,SUMPRODUCT(Q197:Q226,'control variables'!AA$7:AA$36)*$E227)</f>
        <v>5.9555124000309956</v>
      </c>
      <c r="AB227" s="10">
        <f ca="1">IF($A227&gt;='key variables'!$B$26,SUMPRODUCT(R197:R226,'control variables'!X$7:X$36)*$E227,SUMPRODUCT(R197:R226,'control variables'!AB$7:AB$36)*$E227)</f>
        <v>17.838062734787556</v>
      </c>
      <c r="AC227" s="10">
        <f ca="1">IF($A227&gt;='key variables'!$B$26,SUMPRODUCT(S197:S226,'control variables'!Y$7:Y$36)*$E227,SUMPRODUCT(S197:S226,'control variables'!AC$7:AC$36)*$E227)</f>
        <v>8.018120899636326</v>
      </c>
      <c r="AD227" s="10">
        <f t="shared" ca="1" si="152"/>
        <v>36.971254984062107</v>
      </c>
      <c r="AE227" s="82">
        <f ca="1">SUMPRODUCT(P197:P226,'control variables'!AL$7:AL$36)</f>
        <v>7.0249634735296871</v>
      </c>
      <c r="AF227" s="82">
        <f ca="1">SUMPRODUCT(Q197:Q226,'control variables'!AM$7:AM$36)</f>
        <v>8.0874868165964902</v>
      </c>
      <c r="AG227" s="82">
        <f ca="1">SUMPRODUCT(R197:R226,'control variables'!AN$7:AN$36)</f>
        <v>23.059550398219109</v>
      </c>
      <c r="AH227" s="82">
        <f ca="1">SUMPRODUCT(S197:S226,'control variables'!AO$7:AO$36)</f>
        <v>9.9845565893825388</v>
      </c>
      <c r="AI227" s="82">
        <f t="shared" ref="AI227:AI290" ca="1" si="165">SUM(AE227:AH227)</f>
        <v>48.156557277727828</v>
      </c>
      <c r="AJ227" s="10">
        <f ca="1">SUMPRODUCT(P197:P226,'control variables'!AP$7:AP$36)</f>
        <v>6.7124096463002667E-3</v>
      </c>
      <c r="AK227" s="10">
        <f ca="1">SUMPRODUCT(Q197:Q226,'control variables'!AQ$7:AQ$36)</f>
        <v>1.9369794624437848E-2</v>
      </c>
      <c r="AL227" s="10">
        <f ca="1">SUMPRODUCT(R197:R226,'control variables'!AR$7:AR$36)</f>
        <v>0.69620127732863091</v>
      </c>
      <c r="AM227" s="10">
        <f ca="1">SUMPRODUCT(S197:S226,'control variables'!AS$7:AS$36)</f>
        <v>0.52156504652415858</v>
      </c>
      <c r="AN227" s="10">
        <f t="shared" ca="1" si="138"/>
        <v>1.2438485281235276</v>
      </c>
      <c r="AO227" s="82">
        <f ca="1">SUMPRODUCT(P197:P226,'control variables'!AX$7:AX$36)</f>
        <v>9.1278448043241311E-3</v>
      </c>
      <c r="AP227" s="82">
        <f ca="1">SUMPRODUCT(Q197:Q226,'control variables'!AY$7:AY$36)</f>
        <v>2.1071953416424895E-2</v>
      </c>
      <c r="AQ227" s="82">
        <f ca="1">SUMPRODUCT(R197:R226,'control variables'!AZ$7:AZ$36)</f>
        <v>0.18934533340141424</v>
      </c>
      <c r="AR227" s="82">
        <f ca="1">SUMPRODUCT(S197:S226,'control variables'!BA$7:BA$36)</f>
        <v>0.14184965015228601</v>
      </c>
      <c r="AS227" s="82">
        <f t="shared" ca="1" si="139"/>
        <v>0.36139478177444928</v>
      </c>
      <c r="AT227" s="10">
        <f ca="1">SUMPRODUCT(P197:P226,'control variables'!AT$7:AT$36)</f>
        <v>-8.0554241731030825E-3</v>
      </c>
      <c r="AU227" s="10">
        <f ca="1">SUMPRODUCT(Q197:Q226,'control variables'!AU$7:AU$36)</f>
        <v>8.7383630908017523E-3</v>
      </c>
      <c r="AV227" s="10">
        <f ca="1">SUMPRODUCT(R197:R226,'control variables'!AV$7:AV$36)</f>
        <v>3.76280917296156</v>
      </c>
      <c r="AW227" s="10">
        <f ca="1">SUMPRODUCT(S197:S226,'control variables'!AW$7:AW$36)</f>
        <v>2.8189401617986971</v>
      </c>
      <c r="AX227" s="10">
        <f t="shared" ref="AX227:AX290" ca="1" si="166">SUM(AT227:AW227)</f>
        <v>6.5824322736779557</v>
      </c>
      <c r="AY227" s="82">
        <f ca="1">SUMPRODUCT(P197:P226,'control variables'!BB$7:BB$36)</f>
        <v>2.9196999692221531E-2</v>
      </c>
      <c r="AZ227" s="82">
        <f ca="1">SUMPRODUCT(Q197:Q226,'control variables'!BC$7:BC$36)</f>
        <v>7.4452297148979371E-2</v>
      </c>
      <c r="BA227" s="82">
        <f ca="1">SUMPRODUCT(R197:R226,'control variables'!BD$7:BD$36)</f>
        <v>0.52118896519566471</v>
      </c>
      <c r="BB227" s="82">
        <f ca="1">SUMPRODUCT(S197:S226,'control variables'!BE$7:BE$36)</f>
        <v>7.4064672468366635E-2</v>
      </c>
      <c r="BC227" s="82">
        <f t="shared" ca="1" si="140"/>
        <v>0.69890293450523233</v>
      </c>
      <c r="BD227" s="10">
        <f ca="1">SUMPRODUCT(P197:P226,'control variables'!BF$7:BF$36)</f>
        <v>6.1077580246817181E-3</v>
      </c>
      <c r="BE227" s="10">
        <f ca="1">SUMPRODUCT(Q197:Q226,'control variables'!BG$7:BG$36)</f>
        <v>7.0499879946424064E-3</v>
      </c>
      <c r="BF227" s="10">
        <f ca="1">SUMPRODUCT(R197:R226,'control variables'!BH$7:BH$36)</f>
        <v>0.21116256617528983</v>
      </c>
      <c r="BG227" s="10">
        <f ca="1">SUMPRODUCT(S197:S226,'control variables'!BI$7:BI$36)</f>
        <v>0.47458264113204901</v>
      </c>
      <c r="BH227" s="10">
        <f t="shared" ca="1" si="141"/>
        <v>0.69890295332666297</v>
      </c>
      <c r="BI227" s="82">
        <f t="shared" ref="BI227:BI290" ca="1" si="167">AE227+AT227+AY227</f>
        <v>7.0461050490488049</v>
      </c>
      <c r="BJ227" s="82">
        <f t="shared" ref="BJ227:BJ290" ca="1" si="168">AF227+AU227+AZ227</f>
        <v>8.1706774768362713</v>
      </c>
      <c r="BK227" s="82">
        <f t="shared" ref="BK227:BK290" ca="1" si="169">AG227+AV227+BA227</f>
        <v>27.343548536376336</v>
      </c>
      <c r="BL227" s="82">
        <f t="shared" ref="BL227:BL290" ca="1" si="170">AH227+AW227+BB227</f>
        <v>12.877561423649603</v>
      </c>
      <c r="BM227" s="82">
        <f t="shared" ca="1" si="160"/>
        <v>55.437892485911014</v>
      </c>
      <c r="BN227" s="10">
        <f ca="1">BN226+BI227-INDIRECT(ADDRESS(MAX($D227-'key variables'!$B$9*30,34),scenario!BI$4),TRUE)</f>
        <v>9439346.6297081467</v>
      </c>
      <c r="BO227" s="10">
        <f ca="1">BO226+BJ227-INDIRECT(ADDRESS(MAX($D227-'key variables'!$B$9*30,34),scenario!BJ$4),TRUE)</f>
        <v>10895532.981545456</v>
      </c>
      <c r="BP227" s="10">
        <f ca="1">BP226+BK227-INDIRECT(ADDRESS(MAX($D227-'key variables'!$B$9*30,34),scenario!BK$4),TRUE)</f>
        <v>32530993.940494172</v>
      </c>
      <c r="BQ227" s="10">
        <f ca="1">BQ226+BL227-INDIRECT(ADDRESS(MAX($D227-'key variables'!$B$9*30,34),scenario!BL$4),TRUE)</f>
        <v>14415762.114730302</v>
      </c>
      <c r="BR227" s="10">
        <f t="shared" ref="BR227" ca="1" si="171">BR226+BM227</f>
        <v>67281635.666478068</v>
      </c>
      <c r="BS227" s="82">
        <f t="shared" ref="BS227:BS290" ca="1" si="172">BS226+P227-BI227-BD227</f>
        <v>37.333821247741298</v>
      </c>
      <c r="BT227" s="82">
        <f t="shared" ref="BT227:BT290" ca="1" si="173">BT226+Q227-BJ227-BE227</f>
        <v>43.324978348477067</v>
      </c>
      <c r="BU227" s="82">
        <f t="shared" ref="BU227:BU290" ca="1" si="174">BU226+R227-BK227-BF227</f>
        <v>148.63963583813663</v>
      </c>
      <c r="BV227" s="82">
        <f t="shared" ref="BV227:BV290" ca="1" si="175">BV226+S227-BL227-BG227</f>
        <v>72.771838669020426</v>
      </c>
      <c r="BW227" s="82">
        <f t="shared" ca="1" si="142"/>
        <v>302.07027410337543</v>
      </c>
      <c r="BX227" s="10">
        <f t="shared" ref="BX227:BX290" ca="1" si="176">BX226+AO227-AY227-BD227</f>
        <v>0.16140557176318809</v>
      </c>
      <c r="BY227" s="10">
        <f t="shared" ref="BY227:BY290" ca="1" si="177">BY226+AP227-AZ227-BE227</f>
        <v>0.3726104860809793</v>
      </c>
      <c r="BZ227" s="10">
        <f t="shared" ref="BZ227:BZ290" ca="1" si="178">BZ226+AQ227-BA227-BF227</f>
        <v>3.3481498046397302</v>
      </c>
      <c r="CA227" s="10">
        <f t="shared" ref="CA227:CA290" ca="1" si="179">CA226+AR227-BB227-BG227</f>
        <v>2.508294606024748</v>
      </c>
      <c r="CB227" s="10">
        <v>0</v>
      </c>
      <c r="CC227" s="82">
        <f t="shared" ref="CC227:CC290" ca="1" si="180">CC226+AJ227-AO227-AT227</f>
        <v>-3.4776272620897497E-2</v>
      </c>
      <c r="CD227" s="82">
        <f t="shared" ref="CD227:CD290" ca="1" si="181">CD226+AK227-AP227-AU227</f>
        <v>6.4375887665005418E-2</v>
      </c>
      <c r="CE227" s="82">
        <f t="shared" ref="CE227:CE290" ca="1" si="182">CE226+AL227-AQ227-AV227</f>
        <v>20.076185603092593</v>
      </c>
      <c r="CF227" s="82">
        <f t="shared" ref="CF227:CF290" ca="1" si="183">CF226+AM227-AR227-AW227</f>
        <v>15.040243416688075</v>
      </c>
      <c r="CG227" s="82">
        <f t="shared" ca="1" si="143"/>
        <v>35.146028634824773</v>
      </c>
      <c r="CH227" s="13">
        <f t="shared" ca="1" si="144"/>
        <v>162</v>
      </c>
      <c r="CI227" s="81">
        <f t="shared" ca="1" si="153"/>
        <v>0.11317706888224496</v>
      </c>
      <c r="CJ227" s="81">
        <f t="shared" ca="1" si="154"/>
        <v>0.13063663568410228</v>
      </c>
      <c r="CK227" s="81">
        <f t="shared" ca="1" si="155"/>
        <v>0.3900442145459212</v>
      </c>
      <c r="CL227" s="81">
        <f t="shared" ca="1" si="156"/>
        <v>0.17284392298022155</v>
      </c>
      <c r="CM227" s="89">
        <f t="shared" ca="1" si="145"/>
        <v>0.80670184209248996</v>
      </c>
    </row>
    <row r="228" spans="1:91" x14ac:dyDescent="0.3">
      <c r="A228">
        <v>163</v>
      </c>
      <c r="B228" s="3">
        <f t="shared" si="158"/>
        <v>0.64166666666666672</v>
      </c>
      <c r="C228" s="3">
        <f t="shared" si="146"/>
        <v>5.4333333333333336</v>
      </c>
      <c r="D228" s="4">
        <f t="shared" ref="D228:D291" ca="1" si="184">CELL("Zeile",D228)</f>
        <v>228</v>
      </c>
      <c r="E228" s="58">
        <f>(0.5*(COS(B228*2*PI())+1)*('key variables'!$B$4-'key variables'!$B$6)+'key variables'!$B$6)/'key variables'!$B$4</f>
        <v>1</v>
      </c>
      <c r="F228" s="10">
        <f t="shared" ca="1" si="147"/>
        <v>11689222.945121117</v>
      </c>
      <c r="G228" s="10">
        <f t="shared" ca="1" si="148"/>
        <v>13492492.842182849</v>
      </c>
      <c r="H228" s="10">
        <f t="shared" ca="1" si="149"/>
        <v>40309475.82310202</v>
      </c>
      <c r="I228" s="10">
        <f t="shared" ca="1" si="150"/>
        <v>17912157.175994575</v>
      </c>
      <c r="J228" s="10">
        <f t="shared" ref="J228:J291" ca="1" si="185">SUM(F228:I228)</f>
        <v>83403348.786400557</v>
      </c>
      <c r="K228" s="82">
        <f t="shared" ca="1" si="161"/>
        <v>2249838.9815917225</v>
      </c>
      <c r="L228" s="82">
        <f t="shared" ca="1" si="162"/>
        <v>2596916.5356590445</v>
      </c>
      <c r="M228" s="82">
        <f t="shared" ca="1" si="163"/>
        <v>7778333.2429720089</v>
      </c>
      <c r="N228" s="82">
        <f t="shared" ca="1" si="164"/>
        <v>3496322.2894256036</v>
      </c>
      <c r="O228" s="82">
        <f t="shared" ref="O228:O291" ca="1" si="186">SUM(K228:N228)</f>
        <v>16121411.04964838</v>
      </c>
      <c r="P228" s="10">
        <f ca="1">IF(IF($A228&gt;='key variables'!$B$26,K228*SUMPRODUCT(Z228:AC228,'control variables'!$O$3:$R$3)/J228+F$65*'key variables'!$B$25/scenario!J$65,K228*SUMPRODUCT(Z228:AC228,'control variables'!$O$7:$R$7)/J228+F$65*'key variables'!$B$25/scenario!J$65)&lt;'key variables'!$B$28,0,IF($A228&gt;='key variables'!$B$26,K228*SUMPRODUCT(Z228:AC228,'control variables'!$O$3:$R$3)/J228+F$65*'key variables'!$B$25/scenario!J$65,K228*SUMPRODUCT(Z228:AC228,'control variables'!$O$7:$R$7)/J228+F$65*'key variables'!$B$25/scenario!J$65))</f>
        <v>0.85813904594065582</v>
      </c>
      <c r="Q228" s="10">
        <f ca="1">IF(IF($A228&gt;='key variables'!$B$26,L228*SUMPRODUCT(Z228:AC228,'control variables'!$O$4:$R$4)/J228+G$65*'key variables'!$B$25/scenario!J$65,L228*SUMPRODUCT(Z228:AC228,'control variables'!$O$7:$R$7)/J228+G$65*'key variables'!$B$25/scenario!J$65)&lt;'key variables'!$B$28,0,IF($A228&gt;='key variables'!$B$26,L228*SUMPRODUCT(Z228:AC228,'control variables'!$O$4:$R$4)/J228+G$65*'key variables'!$B$25/scenario!J$65,L228*SUMPRODUCT(Z228:AC228,'control variables'!$O$7:$R$7)/J228+G$65*'key variables'!$B$25/scenario!J$65))</f>
        <v>0.99052220915886546</v>
      </c>
      <c r="R228" s="10">
        <f ca="1">IF(IF($A228&gt;='key variables'!$B$26,M228*SUMPRODUCT(Z228:AC228,'control variables'!$O$5:$R$5)/J228+H$65*'key variables'!$B$25/scenario!J$65,M228*SUMPRODUCT(Z228:AC228,'control variables'!$O$7:$R$7)/J228+H$65*'key variables'!$B$25/scenario!J$65)&lt;'key variables'!$B$28,0,IF($A228&gt;='key variables'!$B$26,M228*SUMPRODUCT(Z228:AC228,'control variables'!$O$5:$R$5)/J228+H$65*'key variables'!$B$25/scenario!J$65,M228*SUMPRODUCT(Z228:AC228,'control variables'!$O$7:$R$7)/J228+H$65*'key variables'!$B$25/scenario!J$65))</f>
        <v>2.9668307477764988</v>
      </c>
      <c r="S228" s="10">
        <f ca="1">IF(IF($A228&gt;='key variables'!$B$26,N228*SUMPRODUCT(Z228:AC228,'control variables'!$O$6:$R$6)/J228+I$65*'key variables'!$B$25/scenario!J$65,N228*SUMPRODUCT(Z228:AC228,'control variables'!$O$7:$R$7)/J228+I$65*'key variables'!$B$25/scenario!J$65)&lt;'key variables'!$B$28,0,IF($A228&gt;='key variables'!$B$26,N228*SUMPRODUCT(Z228:AC228,'control variables'!$O$6:$R$6)/J228+I$65*'key variables'!$B$25/scenario!J$65,N228*SUMPRODUCT(Z228:AC228,'control variables'!$O$7:$R$7)/J228+I$65*'key variables'!$B$25/scenario!J$65))</f>
        <v>1.3335757351070761</v>
      </c>
      <c r="T228" s="10">
        <f t="shared" ca="1" si="157"/>
        <v>6.1490677379830965</v>
      </c>
      <c r="U228" s="82">
        <f ca="1">SUMPRODUCT(P198:P227,'control variables'!AD$7:AD$36)</f>
        <v>1.8194110960039351</v>
      </c>
      <c r="V228" s="82">
        <f ca="1">SUMPRODUCT(Q198:Q227,'control variables'!AE$7:AE$36)</f>
        <v>2.1000875169437254</v>
      </c>
      <c r="W228" s="82">
        <f ca="1">SUMPRODUCT(R198:R227,'control variables'!AF$7:AF$36)</f>
        <v>6.2902216231791206</v>
      </c>
      <c r="X228" s="82">
        <f ca="1">SUMPRODUCT(S198:S227,'control variables'!AG$7:AG$36)</f>
        <v>2.8274234825846722</v>
      </c>
      <c r="Y228" s="82">
        <f t="shared" ca="1" si="151"/>
        <v>13.037143718711453</v>
      </c>
      <c r="Z228" s="10">
        <f ca="1">IF($A228&gt;='key variables'!$B$26,SUMPRODUCT(P198:P227,'control variables'!V$7:V$36)*$E228,SUMPRODUCT(P198:P227,'control variables'!Z$7:Z$36)*$E228)</f>
        <v>4.439541299170493</v>
      </c>
      <c r="AA228" s="10">
        <f ca="1">IF($A228&gt;='key variables'!$B$26,SUMPRODUCT(Q198:Q227,'control variables'!W$7:W$36)*$E228,SUMPRODUCT(Q198:Q227,'control variables'!AA$7:AA$36)*$E228)</f>
        <v>5.1244192606176764</v>
      </c>
      <c r="AB228" s="10">
        <f ca="1">IF($A228&gt;='key variables'!$B$26,SUMPRODUCT(R198:R227,'control variables'!X$7:X$36)*$E228,SUMPRODUCT(R198:R227,'control variables'!AB$7:AB$36)*$E228)</f>
        <v>15.348756934798088</v>
      </c>
      <c r="AC228" s="10">
        <f ca="1">IF($A228&gt;='key variables'!$B$26,SUMPRODUCT(S198:S227,'control variables'!Y$7:Y$36)*$E228,SUMPRODUCT(S198:S227,'control variables'!AC$7:AC$36)*$E228)</f>
        <v>6.8991902647778334</v>
      </c>
      <c r="AD228" s="10">
        <f t="shared" ca="1" si="152"/>
        <v>31.81190775936409</v>
      </c>
      <c r="AE228" s="82">
        <f ca="1">SUMPRODUCT(P198:P227,'control variables'!AL$7:AL$36)</f>
        <v>6.0446326529920338</v>
      </c>
      <c r="AF228" s="82">
        <f ca="1">SUMPRODUCT(Q198:Q227,'control variables'!AM$7:AM$36)</f>
        <v>6.9588812919021548</v>
      </c>
      <c r="AG228" s="82">
        <f ca="1">SUMPRODUCT(R198:R227,'control variables'!AN$7:AN$36)</f>
        <v>19.841599436865977</v>
      </c>
      <c r="AH228" s="82">
        <f ca="1">SUMPRODUCT(S198:S227,'control variables'!AO$7:AO$36)</f>
        <v>8.5912157427210243</v>
      </c>
      <c r="AI228" s="82">
        <f t="shared" ca="1" si="165"/>
        <v>41.43632912448119</v>
      </c>
      <c r="AJ228" s="10">
        <f ca="1">SUMPRODUCT(P198:P227,'control variables'!AP$7:AP$36)</f>
        <v>5.7756920195483757E-3</v>
      </c>
      <c r="AK228" s="10">
        <f ca="1">SUMPRODUCT(Q198:Q227,'control variables'!AQ$7:AQ$36)</f>
        <v>1.6666737301159671E-2</v>
      </c>
      <c r="AL228" s="10">
        <f ca="1">SUMPRODUCT(R198:R227,'control variables'!AR$7:AR$36)</f>
        <v>0.59904629981614244</v>
      </c>
      <c r="AM228" s="10">
        <f ca="1">SUMPRODUCT(S198:S227,'control variables'!AS$7:AS$36)</f>
        <v>0.44878057741087468</v>
      </c>
      <c r="AN228" s="10">
        <f t="shared" ref="AN228:AN291" ca="1" si="187">SUM(AJ228:AM228)</f>
        <v>1.0702693065477251</v>
      </c>
      <c r="AO228" s="82">
        <f ca="1">SUMPRODUCT(P198:P227,'control variables'!AX$7:AX$36)</f>
        <v>7.8540538467996735E-3</v>
      </c>
      <c r="AP228" s="82">
        <f ca="1">SUMPRODUCT(Q198:Q227,'control variables'!AY$7:AY$36)</f>
        <v>1.8131361820640634E-2</v>
      </c>
      <c r="AQ228" s="82">
        <f ca="1">SUMPRODUCT(R198:R227,'control variables'!AZ$7:AZ$36)</f>
        <v>0.16292218766366925</v>
      </c>
      <c r="AR228" s="82">
        <f ca="1">SUMPRODUCT(S198:S227,'control variables'!BA$7:BA$36)</f>
        <v>0.12205452813110602</v>
      </c>
      <c r="AS228" s="82">
        <f t="shared" ref="AS228:AS291" ca="1" si="188">SUM(AO228:AR228)</f>
        <v>0.31096213146221557</v>
      </c>
      <c r="AT228" s="10">
        <f ca="1">SUMPRODUCT(P198:P227,'control variables'!AT$7:AT$36)</f>
        <v>-6.9313201707625668E-3</v>
      </c>
      <c r="AU228" s="10">
        <f ca="1">SUMPRODUCT(Q198:Q227,'control variables'!AU$7:AU$36)</f>
        <v>7.5189575432859394E-3</v>
      </c>
      <c r="AV228" s="10">
        <f ca="1">SUMPRODUCT(R198:R227,'control variables'!AV$7:AV$36)</f>
        <v>3.237723372328877</v>
      </c>
      <c r="AW228" s="10">
        <f ca="1">SUMPRODUCT(S198:S227,'control variables'!AW$7:AW$36)</f>
        <v>2.4255677148434085</v>
      </c>
      <c r="AX228" s="10">
        <f t="shared" ca="1" si="166"/>
        <v>5.6638787245448086</v>
      </c>
      <c r="AY228" s="82">
        <f ca="1">SUMPRODUCT(P198:P227,'control variables'!BB$7:BB$36)</f>
        <v>2.5122620473759901E-2</v>
      </c>
      <c r="AZ228" s="82">
        <f ca="1">SUMPRODUCT(Q198:Q227,'control variables'!BC$7:BC$36)</f>
        <v>6.4062637407627701E-2</v>
      </c>
      <c r="BA228" s="82">
        <f ca="1">SUMPRODUCT(R198:R227,'control variables'!BD$7:BD$36)</f>
        <v>0.44845815343179474</v>
      </c>
      <c r="BB228" s="82">
        <f ca="1">SUMPRODUCT(S198:S227,'control variables'!BE$7:BE$36)</f>
        <v>6.3729104926895069E-2</v>
      </c>
      <c r="BC228" s="82">
        <f t="shared" ref="BC228:BC291" ca="1" si="189">SUM(AY228:BB228)</f>
        <v>0.60137251624007748</v>
      </c>
      <c r="BD228" s="10">
        <f ca="1">SUMPRODUCT(P198:P227,'control variables'!BF$7:BF$36)</f>
        <v>5.2554333807291673E-3</v>
      </c>
      <c r="BE228" s="10">
        <f ca="1">SUMPRODUCT(Q198:Q227,'control variables'!BG$7:BG$36)</f>
        <v>6.0661771620715696E-3</v>
      </c>
      <c r="BF228" s="10">
        <f ca="1">SUMPRODUCT(R198:R227,'control variables'!BH$7:BH$36)</f>
        <v>0.18169527911117281</v>
      </c>
      <c r="BG228" s="10">
        <f ca="1">SUMPRODUCT(S198:S227,'control variables'!BI$7:BI$36)</f>
        <v>0.40835564278104386</v>
      </c>
      <c r="BH228" s="10">
        <f t="shared" ref="BH228:BH291" ca="1" si="190">SUM(BD228:BG228)</f>
        <v>0.60137253243501743</v>
      </c>
      <c r="BI228" s="82">
        <f t="shared" ca="1" si="167"/>
        <v>6.0628239532950312</v>
      </c>
      <c r="BJ228" s="82">
        <f t="shared" ca="1" si="168"/>
        <v>7.0304628868530683</v>
      </c>
      <c r="BK228" s="82">
        <f t="shared" ca="1" si="169"/>
        <v>23.527780962626647</v>
      </c>
      <c r="BL228" s="82">
        <f t="shared" ca="1" si="170"/>
        <v>11.080512562491327</v>
      </c>
      <c r="BM228" s="82">
        <f t="shared" ca="1" si="160"/>
        <v>47.701580365266075</v>
      </c>
      <c r="BN228" s="10">
        <f ca="1">BN227+BI228-INDIRECT(ADDRESS(MAX($D228-'key variables'!$B$9*30,34),scenario!BI$4),TRUE)</f>
        <v>9439352.6925320998</v>
      </c>
      <c r="BO228" s="10">
        <f ca="1">BO227+BJ228-INDIRECT(ADDRESS(MAX($D228-'key variables'!$B$9*30,34),scenario!BJ$4),TRUE)</f>
        <v>10895540.012008343</v>
      </c>
      <c r="BP228" s="10">
        <f ca="1">BP227+BK228-INDIRECT(ADDRESS(MAX($D228-'key variables'!$B$9*30,34),scenario!BK$4),TRUE)</f>
        <v>32531017.468275134</v>
      </c>
      <c r="BQ228" s="10">
        <f ca="1">BQ227+BL228-INDIRECT(ADDRESS(MAX($D228-'key variables'!$B$9*30,34),scenario!BL$4),TRUE)</f>
        <v>14415773.195242865</v>
      </c>
      <c r="BR228" s="10">
        <f t="shared" ref="BR228:BR291" ca="1" si="191">BR227+BM228</f>
        <v>67281683.368058428</v>
      </c>
      <c r="BS228" s="82">
        <f t="shared" ca="1" si="172"/>
        <v>32.123880907006189</v>
      </c>
      <c r="BT228" s="82">
        <f t="shared" ca="1" si="173"/>
        <v>37.278971493620801</v>
      </c>
      <c r="BU228" s="82">
        <f t="shared" ca="1" si="174"/>
        <v>127.89699034417531</v>
      </c>
      <c r="BV228" s="82">
        <f t="shared" ca="1" si="175"/>
        <v>62.616546198855126</v>
      </c>
      <c r="BW228" s="82">
        <f t="shared" ref="BW228:BW291" ca="1" si="192">SUM(BS228:BV228)</f>
        <v>259.91638894365741</v>
      </c>
      <c r="BX228" s="10">
        <f t="shared" ca="1" si="176"/>
        <v>0.1388815717554987</v>
      </c>
      <c r="BY228" s="10">
        <f t="shared" ca="1" si="177"/>
        <v>0.32061303333192065</v>
      </c>
      <c r="BZ228" s="10">
        <f t="shared" ca="1" si="178"/>
        <v>2.8809185597604317</v>
      </c>
      <c r="CA228" s="10">
        <f t="shared" ca="1" si="179"/>
        <v>2.158264386447915</v>
      </c>
      <c r="CB228" s="10">
        <v>0</v>
      </c>
      <c r="CC228" s="82">
        <f t="shared" ca="1" si="180"/>
        <v>-2.9923314277386225E-2</v>
      </c>
      <c r="CD228" s="82">
        <f t="shared" ca="1" si="181"/>
        <v>5.5392305602238512E-2</v>
      </c>
      <c r="CE228" s="82">
        <f t="shared" ca="1" si="182"/>
        <v>17.274586342916191</v>
      </c>
      <c r="CF228" s="82">
        <f t="shared" ca="1" si="183"/>
        <v>12.941401751124435</v>
      </c>
      <c r="CG228" s="82">
        <f t="shared" ref="CG228:CG291" ca="1" si="193">SUM(CC228:CF228)</f>
        <v>30.241457085365479</v>
      </c>
      <c r="CH228" s="13">
        <f t="shared" ca="1" si="144"/>
        <v>163</v>
      </c>
      <c r="CI228" s="81">
        <f t="shared" ca="1" si="153"/>
        <v>0.11317714252345759</v>
      </c>
      <c r="CJ228" s="81">
        <f t="shared" ca="1" si="154"/>
        <v>0.13063672107354196</v>
      </c>
      <c r="CK228" s="81">
        <f t="shared" ca="1" si="155"/>
        <v>0.39004449991077</v>
      </c>
      <c r="CL228" s="81">
        <f t="shared" ca="1" si="156"/>
        <v>0.1728440572831465</v>
      </c>
      <c r="CM228" s="89">
        <f t="shared" ca="1" si="145"/>
        <v>0.80670242079091614</v>
      </c>
    </row>
    <row r="229" spans="1:91" x14ac:dyDescent="0.3">
      <c r="A229">
        <v>164</v>
      </c>
      <c r="B229" s="3">
        <f t="shared" si="158"/>
        <v>0.64444444444444449</v>
      </c>
      <c r="C229" s="3">
        <f t="shared" si="146"/>
        <v>5.4666666666666668</v>
      </c>
      <c r="D229" s="4">
        <f t="shared" ca="1" si="184"/>
        <v>229</v>
      </c>
      <c r="E229" s="58">
        <f>(0.5*(COS(B229*2*PI())+1)*('key variables'!$B$4-'key variables'!$B$6)+'key variables'!$B$6)/'key variables'!$B$4</f>
        <v>1</v>
      </c>
      <c r="F229" s="10">
        <f t="shared" ca="1" si="147"/>
        <v>11689222.939865684</v>
      </c>
      <c r="G229" s="10">
        <f t="shared" ca="1" si="148"/>
        <v>13492492.836116672</v>
      </c>
      <c r="H229" s="10">
        <f t="shared" ca="1" si="149"/>
        <v>40309475.641406737</v>
      </c>
      <c r="I229" s="10">
        <f t="shared" ca="1" si="150"/>
        <v>17912156.767638933</v>
      </c>
      <c r="J229" s="10">
        <f t="shared" ca="1" si="185"/>
        <v>83403348.185028031</v>
      </c>
      <c r="K229" s="82">
        <f t="shared" ca="1" si="161"/>
        <v>2249838.1234526774</v>
      </c>
      <c r="L229" s="82">
        <f t="shared" ca="1" si="162"/>
        <v>2596915.545136835</v>
      </c>
      <c r="M229" s="82">
        <f t="shared" ca="1" si="163"/>
        <v>7778330.2761412598</v>
      </c>
      <c r="N229" s="82">
        <f t="shared" ca="1" si="164"/>
        <v>3496320.9558498692</v>
      </c>
      <c r="O229" s="82">
        <f t="shared" ca="1" si="186"/>
        <v>16121404.900580641</v>
      </c>
      <c r="P229" s="10">
        <f ca="1">IF(IF($A229&gt;='key variables'!$B$26,K229*SUMPRODUCT(Z229:AC229,'control variables'!$O$3:$R$3)/J229+F$65*'key variables'!$B$25/scenario!J$65,K229*SUMPRODUCT(Z229:AC229,'control variables'!$O$7:$R$7)/J229+F$65*'key variables'!$B$25/scenario!J$65)&lt;'key variables'!$B$28,0,IF($A229&gt;='key variables'!$B$26,K229*SUMPRODUCT(Z229:AC229,'control variables'!$O$3:$R$3)/J229+F$65*'key variables'!$B$25/scenario!J$65,K229*SUMPRODUCT(Z229:AC229,'control variables'!$O$7:$R$7)/J229+F$65*'key variables'!$B$25/scenario!J$65))</f>
        <v>0.73838520156774134</v>
      </c>
      <c r="Q229" s="10">
        <f ca="1">IF(IF($A229&gt;='key variables'!$B$26,L229*SUMPRODUCT(Z229:AC229,'control variables'!$O$4:$R$4)/J229+G$65*'key variables'!$B$25/scenario!J$65,L229*SUMPRODUCT(Z229:AC229,'control variables'!$O$7:$R$7)/J229+G$65*'key variables'!$B$25/scenario!J$65)&lt;'key variables'!$B$28,0,IF($A229&gt;='key variables'!$B$26,L229*SUMPRODUCT(Z229:AC229,'control variables'!$O$4:$R$4)/J229+G$65*'key variables'!$B$25/scenario!J$65,L229*SUMPRODUCT(Z229:AC229,'control variables'!$O$7:$R$7)/J229+G$65*'key variables'!$B$25/scenario!J$65))</f>
        <v>0.852294210975306</v>
      </c>
      <c r="R229" s="10">
        <f ca="1">IF(IF($A229&gt;='key variables'!$B$26,M229*SUMPRODUCT(Z229:AC229,'control variables'!$O$5:$R$5)/J229+H$65*'key variables'!$B$25/scenario!J$65,M229*SUMPRODUCT(Z229:AC229,'control variables'!$O$7:$R$7)/J229+H$65*'key variables'!$B$25/scenario!J$65)&lt;'key variables'!$B$28,0,IF($A229&gt;='key variables'!$B$26,M229*SUMPRODUCT(Z229:AC229,'control variables'!$O$5:$R$5)/J229+H$65*'key variables'!$B$25/scenario!J$65,M229*SUMPRODUCT(Z229:AC229,'control variables'!$O$7:$R$7)/J229+H$65*'key variables'!$B$25/scenario!J$65))</f>
        <v>2.5528076482209343</v>
      </c>
      <c r="S229" s="10">
        <f ca="1">IF(IF($A229&gt;='key variables'!$B$26,N229*SUMPRODUCT(Z229:AC229,'control variables'!$O$6:$R$6)/J229+I$65*'key variables'!$B$25/scenario!J$65,N229*SUMPRODUCT(Z229:AC229,'control variables'!$O$7:$R$7)/J229+I$65*'key variables'!$B$25/scenario!J$65)&lt;'key variables'!$B$28,0,IF($A229&gt;='key variables'!$B$26,N229*SUMPRODUCT(Z229:AC229,'control variables'!$O$6:$R$6)/J229+I$65*'key variables'!$B$25/scenario!J$65,N229*SUMPRODUCT(Z229:AC229,'control variables'!$O$7:$R$7)/J229+I$65*'key variables'!$B$25/scenario!J$65))</f>
        <v>1.1474744012999765</v>
      </c>
      <c r="T229" s="10">
        <f t="shared" ca="1" si="157"/>
        <v>5.290961462063958</v>
      </c>
      <c r="U229" s="82">
        <f ca="1">SUMPRODUCT(P199:P228,'control variables'!AD$7:AD$36)</f>
        <v>1.5655114237863454</v>
      </c>
      <c r="V229" s="82">
        <f ca="1">SUMPRODUCT(Q199:Q228,'control variables'!AE$7:AE$36)</f>
        <v>1.8070193184747911</v>
      </c>
      <c r="W229" s="82">
        <f ca="1">SUMPRODUCT(R199:R228,'control variables'!AF$7:AF$36)</f>
        <v>5.4124182439379318</v>
      </c>
      <c r="X229" s="82">
        <f ca="1">SUMPRODUCT(S199:S228,'control variables'!AG$7:AG$36)</f>
        <v>2.4328552088035114</v>
      </c>
      <c r="Y229" s="82">
        <f t="shared" ca="1" si="151"/>
        <v>11.21780419500258</v>
      </c>
      <c r="Z229" s="10">
        <f ca="1">IF($A229&gt;='key variables'!$B$26,SUMPRODUCT(P199:P228,'control variables'!V$7:V$36)*$E229,SUMPRODUCT(P199:P228,'control variables'!Z$7:Z$36)*$E229)</f>
        <v>3.8200019440494519</v>
      </c>
      <c r="AA229" s="10">
        <f ca="1">IF($A229&gt;='key variables'!$B$26,SUMPRODUCT(Q199:Q228,'control variables'!W$7:W$36)*$E229,SUMPRODUCT(Q199:Q228,'control variables'!AA$7:AA$36)*$E229)</f>
        <v>4.4093049751201843</v>
      </c>
      <c r="AB229" s="10">
        <f ca="1">IF($A229&gt;='key variables'!$B$26,SUMPRODUCT(R199:R228,'control variables'!X$7:X$36)*$E229,SUMPRODUCT(R199:R228,'control variables'!AB$7:AB$36)*$E229)</f>
        <v>13.206833179055312</v>
      </c>
      <c r="AC229" s="10">
        <f ca="1">IF($A229&gt;='key variables'!$B$26,SUMPRODUCT(S199:S228,'control variables'!Y$7:Y$36)*$E229,SUMPRODUCT(S199:S228,'control variables'!AC$7:AC$36)*$E229)</f>
        <v>5.9364061392429592</v>
      </c>
      <c r="AD229" s="10">
        <f t="shared" ca="1" si="152"/>
        <v>27.372546237467905</v>
      </c>
      <c r="AE229" s="82">
        <f ca="1">SUMPRODUCT(P199:P228,'control variables'!AL$7:AL$36)</f>
        <v>5.2011056118344117</v>
      </c>
      <c r="AF229" s="82">
        <f ca="1">SUMPRODUCT(Q199:Q228,'control variables'!AM$7:AM$36)</f>
        <v>5.9877710718262067</v>
      </c>
      <c r="AG229" s="82">
        <f ca="1">SUMPRODUCT(R199:R228,'control variables'!AN$7:AN$36)</f>
        <v>17.072708980548555</v>
      </c>
      <c r="AH229" s="82">
        <f ca="1">SUMPRODUCT(S199:S228,'control variables'!AO$7:AO$36)</f>
        <v>7.3923136404043435</v>
      </c>
      <c r="AI229" s="82">
        <f t="shared" ca="1" si="165"/>
        <v>35.653899304613518</v>
      </c>
      <c r="AJ229" s="10">
        <f ca="1">SUMPRODUCT(P199:P228,'control variables'!AP$7:AP$36)</f>
        <v>4.9696929373670411E-3</v>
      </c>
      <c r="AK229" s="10">
        <f ca="1">SUMPRODUCT(Q199:Q228,'control variables'!AQ$7:AQ$36)</f>
        <v>1.4340890472376976E-2</v>
      </c>
      <c r="AL229" s="10">
        <f ca="1">SUMPRODUCT(R199:R228,'control variables'!AR$7:AR$36)</f>
        <v>0.51544925790294005</v>
      </c>
      <c r="AM229" s="10">
        <f ca="1">SUMPRODUCT(S199:S228,'control variables'!AS$7:AS$36)</f>
        <v>0.38615314986284921</v>
      </c>
      <c r="AN229" s="10">
        <f t="shared" ca="1" si="187"/>
        <v>0.92091299117553327</v>
      </c>
      <c r="AO229" s="82">
        <f ca="1">SUMPRODUCT(P199:P228,'control variables'!AX$7:AX$36)</f>
        <v>6.7580196254957356E-3</v>
      </c>
      <c r="AP229" s="82">
        <f ca="1">SUMPRODUCT(Q199:Q228,'control variables'!AY$7:AY$36)</f>
        <v>1.5601127953914164E-2</v>
      </c>
      <c r="AQ229" s="82">
        <f ca="1">SUMPRODUCT(R199:R228,'control variables'!AZ$7:AZ$36)</f>
        <v>0.14018637548664342</v>
      </c>
      <c r="AR229" s="82">
        <f ca="1">SUMPRODUCT(S199:S228,'control variables'!BA$7:BA$36)</f>
        <v>0.10502180308156911</v>
      </c>
      <c r="AS229" s="82">
        <f t="shared" ca="1" si="188"/>
        <v>0.26756732614762246</v>
      </c>
      <c r="AT229" s="10">
        <f ca="1">SUMPRODUCT(P199:P228,'control variables'!AT$7:AT$36)</f>
        <v>-5.9640762330096537E-3</v>
      </c>
      <c r="AU229" s="10">
        <f ca="1">SUMPRODUCT(Q199:Q228,'control variables'!AU$7:AU$36)</f>
        <v>6.4697106577298298E-3</v>
      </c>
      <c r="AV229" s="10">
        <f ca="1">SUMPRODUCT(R199:R228,'control variables'!AV$7:AV$36)</f>
        <v>2.7859092551256466</v>
      </c>
      <c r="AW229" s="10">
        <f ca="1">SUMPRODUCT(S199:S228,'control variables'!AW$7:AW$36)</f>
        <v>2.0870873662241398</v>
      </c>
      <c r="AX229" s="10">
        <f t="shared" ca="1" si="166"/>
        <v>4.8735022557745067</v>
      </c>
      <c r="AY229" s="82">
        <f ca="1">SUMPRODUCT(P199:P228,'control variables'!BB$7:BB$36)</f>
        <v>2.1616802033093248E-2</v>
      </c>
      <c r="AZ229" s="82">
        <f ca="1">SUMPRODUCT(Q199:Q228,'control variables'!BC$7:BC$36)</f>
        <v>5.5122806635754841E-2</v>
      </c>
      <c r="BA229" s="82">
        <f ca="1">SUMPRODUCT(R199:R228,'control variables'!BD$7:BD$36)</f>
        <v>0.38587659010281611</v>
      </c>
      <c r="BB229" s="82">
        <f ca="1">SUMPRODUCT(S199:S228,'control variables'!BE$7:BE$36)</f>
        <v>5.4835818038560774E-2</v>
      </c>
      <c r="BC229" s="82">
        <f t="shared" ca="1" si="189"/>
        <v>0.51745201681022501</v>
      </c>
      <c r="BD229" s="10">
        <f ca="1">SUMPRODUCT(P199:P228,'control variables'!BF$7:BF$36)</f>
        <v>4.5220466992283445E-3</v>
      </c>
      <c r="BE229" s="10">
        <f ca="1">SUMPRODUCT(Q199:Q228,'control variables'!BG$7:BG$36)</f>
        <v>5.2196525815106261E-3</v>
      </c>
      <c r="BF229" s="10">
        <f ca="1">SUMPRODUCT(R199:R228,'control variables'!BH$7:BH$36)</f>
        <v>0.15634001568412115</v>
      </c>
      <c r="BG229" s="10">
        <f ca="1">SUMPRODUCT(S199:S228,'control variables'!BI$7:BI$36)</f>
        <v>0.35137031578032901</v>
      </c>
      <c r="BH229" s="10">
        <f t="shared" ca="1" si="190"/>
        <v>0.51745203074518908</v>
      </c>
      <c r="BI229" s="82">
        <f t="shared" ca="1" si="167"/>
        <v>5.216758337634495</v>
      </c>
      <c r="BJ229" s="82">
        <f t="shared" ca="1" si="168"/>
        <v>6.0493635891196913</v>
      </c>
      <c r="BK229" s="82">
        <f t="shared" ca="1" si="169"/>
        <v>20.244494825777018</v>
      </c>
      <c r="BL229" s="82">
        <f t="shared" ca="1" si="170"/>
        <v>9.5342368246670439</v>
      </c>
      <c r="BM229" s="82">
        <f t="shared" ca="1" si="160"/>
        <v>41.044853577198253</v>
      </c>
      <c r="BN229" s="10">
        <f ca="1">BN228+BI229-INDIRECT(ADDRESS(MAX($D229-'key variables'!$B$9*30,34),scenario!BI$4),TRUE)</f>
        <v>9439357.9092904367</v>
      </c>
      <c r="BO229" s="10">
        <f ca="1">BO228+BJ229-INDIRECT(ADDRESS(MAX($D229-'key variables'!$B$9*30,34),scenario!BJ$4),TRUE)</f>
        <v>10895546.061371932</v>
      </c>
      <c r="BP229" s="10">
        <f ca="1">BP228+BK229-INDIRECT(ADDRESS(MAX($D229-'key variables'!$B$9*30,34),scenario!BK$4),TRUE)</f>
        <v>32531037.712769959</v>
      </c>
      <c r="BQ229" s="10">
        <f ca="1">BQ228+BL229-INDIRECT(ADDRESS(MAX($D229-'key variables'!$B$9*30,34),scenario!BL$4),TRUE)</f>
        <v>14415782.729479689</v>
      </c>
      <c r="BR229" s="10">
        <f t="shared" ca="1" si="191"/>
        <v>67281724.412912011</v>
      </c>
      <c r="BS229" s="82">
        <f t="shared" ca="1" si="172"/>
        <v>27.64098572424021</v>
      </c>
      <c r="BT229" s="82">
        <f t="shared" ca="1" si="173"/>
        <v>32.076682462894908</v>
      </c>
      <c r="BU229" s="82">
        <f t="shared" ca="1" si="174"/>
        <v>110.04896315093509</v>
      </c>
      <c r="BV229" s="82">
        <f t="shared" ca="1" si="175"/>
        <v>53.87841345970773</v>
      </c>
      <c r="BW229" s="82">
        <f t="shared" ca="1" si="192"/>
        <v>223.64504479777796</v>
      </c>
      <c r="BX229" s="10">
        <f t="shared" ca="1" si="176"/>
        <v>0.11950074264867286</v>
      </c>
      <c r="BY229" s="10">
        <f t="shared" ca="1" si="177"/>
        <v>0.27587170206856931</v>
      </c>
      <c r="BZ229" s="10">
        <f t="shared" ca="1" si="178"/>
        <v>2.4788883294601378</v>
      </c>
      <c r="CA229" s="10">
        <f t="shared" ca="1" si="179"/>
        <v>1.8570800557105944</v>
      </c>
      <c r="CB229" s="10">
        <v>0</v>
      </c>
      <c r="CC229" s="82">
        <f t="shared" ca="1" si="180"/>
        <v>-2.5747564732505265E-2</v>
      </c>
      <c r="CD229" s="82">
        <f t="shared" ca="1" si="181"/>
        <v>4.7662357462971497E-2</v>
      </c>
      <c r="CE229" s="82">
        <f t="shared" ca="1" si="182"/>
        <v>14.863939970206841</v>
      </c>
      <c r="CF229" s="82">
        <f t="shared" ca="1" si="183"/>
        <v>11.135445731681575</v>
      </c>
      <c r="CG229" s="82">
        <f t="shared" ca="1" si="193"/>
        <v>26.021300494618885</v>
      </c>
      <c r="CH229" s="13">
        <f t="shared" ca="1" si="144"/>
        <v>164</v>
      </c>
      <c r="CI229" s="81">
        <f t="shared" ca="1" si="153"/>
        <v>0.11317720588805956</v>
      </c>
      <c r="CJ229" s="81">
        <f t="shared" ca="1" si="154"/>
        <v>0.13063679454691032</v>
      </c>
      <c r="CK229" s="81">
        <f t="shared" ca="1" si="155"/>
        <v>0.3900447454531531</v>
      </c>
      <c r="CL229" s="81">
        <f t="shared" ca="1" si="156"/>
        <v>0.17284417284422049</v>
      </c>
      <c r="CM229" s="89">
        <f t="shared" ca="1" si="145"/>
        <v>0.80670291873234345</v>
      </c>
    </row>
    <row r="230" spans="1:91" x14ac:dyDescent="0.3">
      <c r="A230">
        <v>165</v>
      </c>
      <c r="B230" s="3">
        <f t="shared" si="158"/>
        <v>0.64722222222222225</v>
      </c>
      <c r="C230" s="3">
        <f t="shared" si="146"/>
        <v>5.5</v>
      </c>
      <c r="D230" s="4">
        <f t="shared" ca="1" si="184"/>
        <v>230</v>
      </c>
      <c r="E230" s="58">
        <f>(0.5*(COS(B230*2*PI())+1)*('key variables'!$B$4-'key variables'!$B$6)+'key variables'!$B$6)/'key variables'!$B$4</f>
        <v>1</v>
      </c>
      <c r="F230" s="10">
        <f t="shared" ca="1" si="147"/>
        <v>11689222.935343638</v>
      </c>
      <c r="G230" s="10">
        <f t="shared" ca="1" si="148"/>
        <v>13492492.830897018</v>
      </c>
      <c r="H230" s="10">
        <f t="shared" ca="1" si="149"/>
        <v>40309475.485066719</v>
      </c>
      <c r="I230" s="10">
        <f t="shared" ca="1" si="150"/>
        <v>17912156.416268617</v>
      </c>
      <c r="J230" s="10">
        <f t="shared" ca="1" si="185"/>
        <v>83403347.667575985</v>
      </c>
      <c r="K230" s="82">
        <f t="shared" ca="1" si="161"/>
        <v>2249837.3850674774</v>
      </c>
      <c r="L230" s="82">
        <f t="shared" ca="1" si="162"/>
        <v>2596914.6928426237</v>
      </c>
      <c r="M230" s="82">
        <f t="shared" ca="1" si="163"/>
        <v>7778327.7233336093</v>
      </c>
      <c r="N230" s="82">
        <f t="shared" ca="1" si="164"/>
        <v>3496319.808375468</v>
      </c>
      <c r="O230" s="82">
        <f t="shared" ca="1" si="186"/>
        <v>16121399.60961918</v>
      </c>
      <c r="P230" s="10">
        <f ca="1">IF(IF($A230&gt;='key variables'!$B$26,K230*SUMPRODUCT(Z230:AC230,'control variables'!$O$3:$R$3)/J230+F$65*'key variables'!$B$25/scenario!J$65,K230*SUMPRODUCT(Z230:AC230,'control variables'!$O$7:$R$7)/J230+F$65*'key variables'!$B$25/scenario!J$65)&lt;'key variables'!$B$28,0,IF($A230&gt;='key variables'!$B$26,K230*SUMPRODUCT(Z230:AC230,'control variables'!$O$3:$R$3)/J230+F$65*'key variables'!$B$25/scenario!J$65,K230*SUMPRODUCT(Z230:AC230,'control variables'!$O$7:$R$7)/J230+F$65*'key variables'!$B$25/scenario!J$65))</f>
        <v>0.63534306681587449</v>
      </c>
      <c r="Q230" s="10">
        <f ca="1">IF(IF($A230&gt;='key variables'!$B$26,L230*SUMPRODUCT(Z230:AC230,'control variables'!$O$4:$R$4)/J230+G$65*'key variables'!$B$25/scenario!J$65,L230*SUMPRODUCT(Z230:AC230,'control variables'!$O$7:$R$7)/J230+G$65*'key variables'!$B$25/scenario!J$65)&lt;'key variables'!$B$28,0,IF($A230&gt;='key variables'!$B$26,L230*SUMPRODUCT(Z230:AC230,'control variables'!$O$4:$R$4)/J230+G$65*'key variables'!$B$25/scenario!J$65,L230*SUMPRODUCT(Z230:AC230,'control variables'!$O$7:$R$7)/J230+G$65*'key variables'!$B$25/scenario!J$65))</f>
        <v>0.73335599993168044</v>
      </c>
      <c r="R230" s="10">
        <f ca="1">IF(IF($A230&gt;='key variables'!$B$26,M230*SUMPRODUCT(Z230:AC230,'control variables'!$O$5:$R$5)/J230+H$65*'key variables'!$B$25/scenario!J$65,M230*SUMPRODUCT(Z230:AC230,'control variables'!$O$7:$R$7)/J230+H$65*'key variables'!$B$25/scenario!J$65)&lt;'key variables'!$B$28,0,IF($A230&gt;='key variables'!$B$26,M230*SUMPRODUCT(Z230:AC230,'control variables'!$O$5:$R$5)/J230+H$65*'key variables'!$B$25/scenario!J$65,M230*SUMPRODUCT(Z230:AC230,'control variables'!$O$7:$R$7)/J230+H$65*'key variables'!$B$25/scenario!J$65))</f>
        <v>2.1965616818539511</v>
      </c>
      <c r="S230" s="10">
        <f ca="1">IF(IF($A230&gt;='key variables'!$B$26,N230*SUMPRODUCT(Z230:AC230,'control variables'!$O$6:$R$6)/J230+I$65*'key variables'!$B$25/scenario!J$65,N230*SUMPRODUCT(Z230:AC230,'control variables'!$O$7:$R$7)/J230+I$65*'key variables'!$B$25/scenario!J$65)&lt;'key variables'!$B$28,0,IF($A230&gt;='key variables'!$B$26,N230*SUMPRODUCT(Z230:AC230,'control variables'!$O$6:$R$6)/J230+I$65*'key variables'!$B$25/scenario!J$65,N230*SUMPRODUCT(Z230:AC230,'control variables'!$O$7:$R$7)/J230+I$65*'key variables'!$B$25/scenario!J$65))</f>
        <v>0.98734360286031819</v>
      </c>
      <c r="T230" s="10">
        <f t="shared" ca="1" si="157"/>
        <v>4.5526043514618237</v>
      </c>
      <c r="U230" s="82">
        <f ca="1">SUMPRODUCT(P200:P229,'control variables'!AD$7:AD$36)</f>
        <v>1.3470435035506483</v>
      </c>
      <c r="V230" s="82">
        <f ca="1">SUMPRODUCT(Q200:Q229,'control variables'!AE$7:AE$36)</f>
        <v>1.5548488479597242</v>
      </c>
      <c r="W230" s="82">
        <f ca="1">SUMPRODUCT(R200:R229,'control variables'!AF$7:AF$36)</f>
        <v>4.657112508551462</v>
      </c>
      <c r="X230" s="82">
        <f ca="1">SUMPRODUCT(S200:S229,'control variables'!AG$7:AG$36)</f>
        <v>2.0933490195631941</v>
      </c>
      <c r="Y230" s="82">
        <f t="shared" ca="1" si="151"/>
        <v>9.6523538796250286</v>
      </c>
      <c r="Z230" s="10">
        <f ca="1">IF($A230&gt;='key variables'!$B$26,SUMPRODUCT(P200:P229,'control variables'!V$7:V$36)*$E230,SUMPRODUCT(P200:P229,'control variables'!Z$7:Z$36)*$E230)</f>
        <v>3.2869192485130645</v>
      </c>
      <c r="AA230" s="10">
        <f ca="1">IF($A230&gt;='key variables'!$B$26,SUMPRODUCT(Q200:Q229,'control variables'!W$7:W$36)*$E230,SUMPRODUCT(Q200:Q229,'control variables'!AA$7:AA$36)*$E230)</f>
        <v>3.7939848218829413</v>
      </c>
      <c r="AB230" s="10">
        <f ca="1">IF($A230&gt;='key variables'!$B$26,SUMPRODUCT(R200:R229,'control variables'!X$7:X$36)*$E230,SUMPRODUCT(R200:R229,'control variables'!AB$7:AB$36)*$E230)</f>
        <v>11.363814684900566</v>
      </c>
      <c r="AC230" s="10">
        <f ca="1">IF($A230&gt;='key variables'!$B$26,SUMPRODUCT(S200:S229,'control variables'!Y$7:Y$36)*$E230,SUMPRODUCT(S200:S229,'control variables'!AC$7:AC$36)*$E230)</f>
        <v>5.1079784491900808</v>
      </c>
      <c r="AD230" s="10">
        <f t="shared" ca="1" si="152"/>
        <v>23.552697204486652</v>
      </c>
      <c r="AE230" s="82">
        <f ca="1">SUMPRODUCT(P200:P229,'control variables'!AL$7:AL$36)</f>
        <v>4.4752918332980638</v>
      </c>
      <c r="AF230" s="82">
        <f ca="1">SUMPRODUCT(Q200:Q229,'control variables'!AM$7:AM$36)</f>
        <v>5.1521782054240965</v>
      </c>
      <c r="AG230" s="82">
        <f ca="1">SUMPRODUCT(R200:R229,'control variables'!AN$7:AN$36)</f>
        <v>14.690214115066881</v>
      </c>
      <c r="AH230" s="82">
        <f ca="1">SUMPRODUCT(S200:S229,'control variables'!AO$7:AO$36)</f>
        <v>6.3607169961717513</v>
      </c>
      <c r="AI230" s="82">
        <f t="shared" ca="1" si="165"/>
        <v>30.678401149960791</v>
      </c>
      <c r="AJ230" s="10">
        <f ca="1">SUMPRODUCT(P200:P229,'control variables'!AP$7:AP$36)</f>
        <v>4.2761708177239972E-3</v>
      </c>
      <c r="AK230" s="10">
        <f ca="1">SUMPRODUCT(Q200:Q229,'control variables'!AQ$7:AQ$36)</f>
        <v>1.2339614964349141E-2</v>
      </c>
      <c r="AL230" s="10">
        <f ca="1">SUMPRODUCT(R200:R229,'control variables'!AR$7:AR$36)</f>
        <v>0.44351816147212658</v>
      </c>
      <c r="AM230" s="10">
        <f ca="1">SUMPRODUCT(S200:S229,'control variables'!AS$7:AS$36)</f>
        <v>0.33226536355997871</v>
      </c>
      <c r="AN230" s="10">
        <f t="shared" ca="1" si="187"/>
        <v>0.79239931081417847</v>
      </c>
      <c r="AO230" s="82">
        <f ca="1">SUMPRODUCT(P200:P229,'control variables'!AX$7:AX$36)</f>
        <v>5.8149365114589652E-3</v>
      </c>
      <c r="AP230" s="82">
        <f ca="1">SUMPRODUCT(Q200:Q229,'control variables'!AY$7:AY$36)</f>
        <v>1.342398714216575E-2</v>
      </c>
      <c r="AQ230" s="82">
        <f ca="1">SUMPRODUCT(R200:R229,'control variables'!AZ$7:AZ$36)</f>
        <v>0.12062333618431627</v>
      </c>
      <c r="AR230" s="82">
        <f ca="1">SUMPRODUCT(S200:S229,'control variables'!BA$7:BA$36)</f>
        <v>9.0365987534916647E-2</v>
      </c>
      <c r="AS230" s="82">
        <f t="shared" ca="1" si="188"/>
        <v>0.23022824737285763</v>
      </c>
      <c r="AT230" s="10">
        <f ca="1">SUMPRODUCT(P200:P229,'control variables'!AT$7:AT$36)</f>
        <v>-5.1318048849337472E-3</v>
      </c>
      <c r="AU230" s="10">
        <f ca="1">SUMPRODUCT(Q200:Q229,'control variables'!AU$7:AU$36)</f>
        <v>5.5668793389469298E-3</v>
      </c>
      <c r="AV230" s="10">
        <f ca="1">SUMPRODUCT(R200:R229,'control variables'!AV$7:AV$36)</f>
        <v>2.3971428542960402</v>
      </c>
      <c r="AW230" s="10">
        <f ca="1">SUMPRODUCT(S200:S229,'control variables'!AW$7:AW$36)</f>
        <v>1.7958397449704797</v>
      </c>
      <c r="AX230" s="10">
        <f t="shared" ca="1" si="166"/>
        <v>4.1934176737205329</v>
      </c>
      <c r="AY230" s="82">
        <f ca="1">SUMPRODUCT(P200:P229,'control variables'!BB$7:BB$36)</f>
        <v>1.8600206986705645E-2</v>
      </c>
      <c r="AZ230" s="82">
        <f ca="1">SUMPRODUCT(Q200:Q229,'control variables'!BC$7:BC$36)</f>
        <v>4.7430494646875258E-2</v>
      </c>
      <c r="BA230" s="82">
        <f ca="1">SUMPRODUCT(R200:R229,'control variables'!BD$7:BD$36)</f>
        <v>0.33202804171720984</v>
      </c>
      <c r="BB230" s="82">
        <f ca="1">SUMPRODUCT(S200:S229,'control variables'!BE$7:BE$36)</f>
        <v>4.7183554914417954E-2</v>
      </c>
      <c r="BC230" s="82">
        <f t="shared" ca="1" si="189"/>
        <v>0.44524229826520867</v>
      </c>
      <c r="BD230" s="10">
        <f ca="1">SUMPRODUCT(P200:P229,'control variables'!BF$7:BF$36)</f>
        <v>3.8910012905900874E-3</v>
      </c>
      <c r="BE230" s="10">
        <f ca="1">SUMPRODUCT(Q200:Q229,'control variables'!BG$7:BG$36)</f>
        <v>4.4912572297308283E-3</v>
      </c>
      <c r="BF230" s="10">
        <f ca="1">SUMPRODUCT(R200:R229,'control variables'!BH$7:BH$36)</f>
        <v>0.13452298113188335</v>
      </c>
      <c r="BG230" s="10">
        <f ca="1">SUMPRODUCT(S200:S229,'control variables'!BI$7:BI$36)</f>
        <v>0.30233707060336329</v>
      </c>
      <c r="BH230" s="10">
        <f t="shared" ca="1" si="190"/>
        <v>0.44524231025556754</v>
      </c>
      <c r="BI230" s="82">
        <f t="shared" ca="1" si="167"/>
        <v>4.4887602353998357</v>
      </c>
      <c r="BJ230" s="82">
        <f t="shared" ca="1" si="168"/>
        <v>5.2051755794099179</v>
      </c>
      <c r="BK230" s="82">
        <f t="shared" ca="1" si="169"/>
        <v>17.419385011080131</v>
      </c>
      <c r="BL230" s="82">
        <f t="shared" ca="1" si="170"/>
        <v>8.2037402960566492</v>
      </c>
      <c r="BM230" s="82">
        <f t="shared" ca="1" si="160"/>
        <v>35.317061121946537</v>
      </c>
      <c r="BN230" s="10">
        <f ca="1">BN229+BI230-INDIRECT(ADDRESS(MAX($D230-'key variables'!$B$9*30,34),scenario!BI$4),TRUE)</f>
        <v>9439362.3980506714</v>
      </c>
      <c r="BO230" s="10">
        <f ca="1">BO229+BJ230-INDIRECT(ADDRESS(MAX($D230-'key variables'!$B$9*30,34),scenario!BJ$4),TRUE)</f>
        <v>10895551.26654751</v>
      </c>
      <c r="BP230" s="10">
        <f ca="1">BP229+BK230-INDIRECT(ADDRESS(MAX($D230-'key variables'!$B$9*30,34),scenario!BK$4),TRUE)</f>
        <v>32531055.132154971</v>
      </c>
      <c r="BQ230" s="10">
        <f ca="1">BQ229+BL230-INDIRECT(ADDRESS(MAX($D230-'key variables'!$B$9*30,34),scenario!BL$4),TRUE)</f>
        <v>14415790.933219986</v>
      </c>
      <c r="BR230" s="10">
        <f t="shared" ca="1" si="191"/>
        <v>67281759.729973137</v>
      </c>
      <c r="BS230" s="82">
        <f t="shared" ca="1" si="172"/>
        <v>23.78367755436566</v>
      </c>
      <c r="BT230" s="82">
        <f t="shared" ca="1" si="173"/>
        <v>27.600371626186941</v>
      </c>
      <c r="BU230" s="82">
        <f t="shared" ca="1" si="174"/>
        <v>94.691616840577041</v>
      </c>
      <c r="BV230" s="82">
        <f t="shared" ca="1" si="175"/>
        <v>46.359679695908035</v>
      </c>
      <c r="BW230" s="82">
        <f t="shared" ca="1" si="192"/>
        <v>192.43534571703768</v>
      </c>
      <c r="BX230" s="10">
        <f t="shared" ca="1" si="176"/>
        <v>0.10282447088283608</v>
      </c>
      <c r="BY230" s="10">
        <f t="shared" ca="1" si="177"/>
        <v>0.23737393733412898</v>
      </c>
      <c r="BZ230" s="10">
        <f t="shared" ca="1" si="178"/>
        <v>2.1329606427953607</v>
      </c>
      <c r="CA230" s="10">
        <f t="shared" ca="1" si="179"/>
        <v>1.5979254177277298</v>
      </c>
      <c r="CB230" s="10">
        <v>0</v>
      </c>
      <c r="CC230" s="82">
        <f t="shared" ca="1" si="180"/>
        <v>-2.2154525541306487E-2</v>
      </c>
      <c r="CD230" s="82">
        <f t="shared" ca="1" si="181"/>
        <v>4.1011105946207958E-2</v>
      </c>
      <c r="CE230" s="82">
        <f t="shared" ca="1" si="182"/>
        <v>12.789691941198612</v>
      </c>
      <c r="CF230" s="82">
        <f t="shared" ca="1" si="183"/>
        <v>9.5815053627361575</v>
      </c>
      <c r="CG230" s="82">
        <f t="shared" ca="1" si="193"/>
        <v>22.390053884339672</v>
      </c>
      <c r="CH230" s="13">
        <f t="shared" ca="1" si="144"/>
        <v>165</v>
      </c>
      <c r="CI230" s="81">
        <f t="shared" ca="1" si="153"/>
        <v>0.11317726041013978</v>
      </c>
      <c r="CJ230" s="81">
        <f t="shared" ca="1" si="154"/>
        <v>0.13063685776708076</v>
      </c>
      <c r="CK230" s="81">
        <f t="shared" ca="1" si="155"/>
        <v>0.39004495673021761</v>
      </c>
      <c r="CL230" s="81">
        <f t="shared" ca="1" si="156"/>
        <v>0.17284427227882473</v>
      </c>
      <c r="CM230" s="89">
        <f t="shared" ca="1" si="145"/>
        <v>0.80670334718626291</v>
      </c>
    </row>
    <row r="231" spans="1:91" x14ac:dyDescent="0.3">
      <c r="A231">
        <v>166</v>
      </c>
      <c r="B231" s="3">
        <f t="shared" si="158"/>
        <v>0.65</v>
      </c>
      <c r="C231" s="3">
        <f t="shared" si="146"/>
        <v>5.5333333333333332</v>
      </c>
      <c r="D231" s="4">
        <f t="shared" ca="1" si="184"/>
        <v>231</v>
      </c>
      <c r="E231" s="58">
        <f>(0.5*(COS(B231*2*PI())+1)*('key variables'!$B$4-'key variables'!$B$6)+'key variables'!$B$6)/'key variables'!$B$4</f>
        <v>1</v>
      </c>
      <c r="F231" s="10">
        <f t="shared" ca="1" si="147"/>
        <v>11689222.931452638</v>
      </c>
      <c r="G231" s="10">
        <f t="shared" ca="1" si="148"/>
        <v>13492492.826405762</v>
      </c>
      <c r="H231" s="10">
        <f t="shared" ca="1" si="149"/>
        <v>40309475.350543737</v>
      </c>
      <c r="I231" s="10">
        <f t="shared" ca="1" si="150"/>
        <v>17912156.113931548</v>
      </c>
      <c r="J231" s="10">
        <f t="shared" ca="1" si="185"/>
        <v>83403347.222333685</v>
      </c>
      <c r="K231" s="82">
        <f t="shared" ca="1" si="161"/>
        <v>2249836.7497244119</v>
      </c>
      <c r="L231" s="82">
        <f t="shared" ca="1" si="162"/>
        <v>2596913.9594866252</v>
      </c>
      <c r="M231" s="82">
        <f t="shared" ca="1" si="163"/>
        <v>7778325.5267719254</v>
      </c>
      <c r="N231" s="82">
        <f t="shared" ca="1" si="164"/>
        <v>3496318.8210318661</v>
      </c>
      <c r="O231" s="82">
        <f t="shared" ca="1" si="186"/>
        <v>16121395.057014829</v>
      </c>
      <c r="P231" s="10">
        <f ca="1">IF(IF($A231&gt;='key variables'!$B$26,K231*SUMPRODUCT(Z231:AC231,'control variables'!$O$3:$R$3)/J231+F$65*'key variables'!$B$25/scenario!J$65,K231*SUMPRODUCT(Z231:AC231,'control variables'!$O$7:$R$7)/J231+F$65*'key variables'!$B$25/scenario!J$65)&lt;'key variables'!$B$28,0,IF($A231&gt;='key variables'!$B$26,K231*SUMPRODUCT(Z231:AC231,'control variables'!$O$3:$R$3)/J231+F$65*'key variables'!$B$25/scenario!J$65,K231*SUMPRODUCT(Z231:AC231,'control variables'!$O$7:$R$7)/J231+F$65*'key variables'!$B$25/scenario!J$65))</f>
        <v>0.54668051798005102</v>
      </c>
      <c r="Q231" s="10">
        <f ca="1">IF(IF($A231&gt;='key variables'!$B$26,L231*SUMPRODUCT(Z231:AC231,'control variables'!$O$4:$R$4)/J231+G$65*'key variables'!$B$25/scenario!J$65,L231*SUMPRODUCT(Z231:AC231,'control variables'!$O$7:$R$7)/J231+G$65*'key variables'!$B$25/scenario!J$65)&lt;'key variables'!$B$28,0,IF($A231&gt;='key variables'!$B$26,L231*SUMPRODUCT(Z231:AC231,'control variables'!$O$4:$R$4)/J231+G$65*'key variables'!$B$25/scenario!J$65,L231*SUMPRODUCT(Z231:AC231,'control variables'!$O$7:$R$7)/J231+G$65*'key variables'!$B$25/scenario!J$65))</f>
        <v>0.63101568089136861</v>
      </c>
      <c r="R231" s="10">
        <f ca="1">IF(IF($A231&gt;='key variables'!$B$26,M231*SUMPRODUCT(Z231:AC231,'control variables'!$O$5:$R$5)/J231+H$65*'key variables'!$B$25/scenario!J$65,M231*SUMPRODUCT(Z231:AC231,'control variables'!$O$7:$R$7)/J231+H$65*'key variables'!$B$25/scenario!J$65)&lt;'key variables'!$B$28,0,IF($A231&gt;='key variables'!$B$26,M231*SUMPRODUCT(Z231:AC231,'control variables'!$O$5:$R$5)/J231+H$65*'key variables'!$B$25/scenario!J$65,M231*SUMPRODUCT(Z231:AC231,'control variables'!$O$7:$R$7)/J231+H$65*'key variables'!$B$25/scenario!J$65))</f>
        <v>1.8900300337408924</v>
      </c>
      <c r="S231" s="10">
        <f ca="1">IF(IF($A231&gt;='key variables'!$B$26,N231*SUMPRODUCT(Z231:AC231,'control variables'!$O$6:$R$6)/J231+I$65*'key variables'!$B$25/scenario!J$65,N231*SUMPRODUCT(Z231:AC231,'control variables'!$O$7:$R$7)/J231+I$65*'key variables'!$B$25/scenario!J$65)&lt;'key variables'!$B$28,0,IF($A231&gt;='key variables'!$B$26,N231*SUMPRODUCT(Z231:AC231,'control variables'!$O$6:$R$6)/J231+I$65*'key variables'!$B$25/scenario!J$65,N231*SUMPRODUCT(Z231:AC231,'control variables'!$O$7:$R$7)/J231+I$65*'key variables'!$B$25/scenario!J$65))</f>
        <v>0.84955914438646729</v>
      </c>
      <c r="T231" s="10">
        <f t="shared" ca="1" si="157"/>
        <v>3.9172853769987794</v>
      </c>
      <c r="U231" s="82">
        <f ca="1">SUMPRODUCT(P201:P230,'control variables'!AD$7:AD$36)</f>
        <v>1.1590628442126456</v>
      </c>
      <c r="V231" s="82">
        <f ca="1">SUMPRODUCT(Q201:Q230,'control variables'!AE$7:AE$36)</f>
        <v>1.3378688388954418</v>
      </c>
      <c r="W231" s="82">
        <f ca="1">SUMPRODUCT(R201:R230,'control variables'!AF$7:AF$36)</f>
        <v>4.0072099050637577</v>
      </c>
      <c r="X231" s="82">
        <f ca="1">SUMPRODUCT(S201:S230,'control variables'!AG$7:AG$36)</f>
        <v>1.8012210163585418</v>
      </c>
      <c r="Y231" s="82">
        <f t="shared" ca="1" si="151"/>
        <v>8.3053626045303872</v>
      </c>
      <c r="Z231" s="10">
        <f ca="1">IF($A231&gt;='key variables'!$B$26,SUMPRODUCT(P201:P230,'control variables'!V$7:V$36)*$E231,SUMPRODUCT(P201:P230,'control variables'!Z$7:Z$36)*$E231)</f>
        <v>2.8282282581330214</v>
      </c>
      <c r="AA231" s="10">
        <f ca="1">IF($A231&gt;='key variables'!$B$26,SUMPRODUCT(Q201:Q230,'control variables'!W$7:W$36)*$E231,SUMPRODUCT(Q201:Q230,'control variables'!AA$7:AA$36)*$E231)</f>
        <v>3.2645326133373267</v>
      </c>
      <c r="AB231" s="10">
        <f ca="1">IF($A231&gt;='key variables'!$B$26,SUMPRODUCT(R201:R230,'control variables'!X$7:X$36)*$E231,SUMPRODUCT(R201:R230,'control variables'!AB$7:AB$36)*$E231)</f>
        <v>9.7779894734444799</v>
      </c>
      <c r="AC231" s="10">
        <f ca="1">IF($A231&gt;='key variables'!$B$26,SUMPRODUCT(S201:S230,'control variables'!Y$7:Y$36)*$E231,SUMPRODUCT(S201:S230,'control variables'!AC$7:AC$36)*$E231)</f>
        <v>4.3951578665856159</v>
      </c>
      <c r="AD231" s="10">
        <f t="shared" ca="1" si="152"/>
        <v>20.265908211500445</v>
      </c>
      <c r="AE231" s="82">
        <f ca="1">SUMPRODUCT(P201:P230,'control variables'!AL$7:AL$36)</f>
        <v>3.8507647525092246</v>
      </c>
      <c r="AF231" s="82">
        <f ca="1">SUMPRODUCT(Q201:Q230,'control variables'!AM$7:AM$36)</f>
        <v>4.4331916154554758</v>
      </c>
      <c r="AG231" s="82">
        <f ca="1">SUMPRODUCT(R201:R230,'control variables'!AN$7:AN$36)</f>
        <v>12.640194389161183</v>
      </c>
      <c r="AH231" s="82">
        <f ca="1">SUMPRODUCT(S201:S230,'control variables'!AO$7:AO$36)</f>
        <v>5.473078789477281</v>
      </c>
      <c r="AI231" s="82">
        <f t="shared" ca="1" si="165"/>
        <v>26.397229546603164</v>
      </c>
      <c r="AJ231" s="10">
        <f ca="1">SUMPRODUCT(P201:P230,'control variables'!AP$7:AP$36)</f>
        <v>3.6794296297972427E-3</v>
      </c>
      <c r="AK231" s="10">
        <f ca="1">SUMPRODUCT(Q201:Q230,'control variables'!AQ$7:AQ$36)</f>
        <v>1.0617617222382478E-2</v>
      </c>
      <c r="AL231" s="10">
        <f ca="1">SUMPRODUCT(R201:R230,'control variables'!AR$7:AR$36)</f>
        <v>0.3816250412424636</v>
      </c>
      <c r="AM231" s="10">
        <f ca="1">SUMPRODUCT(S201:S230,'control variables'!AS$7:AS$36)</f>
        <v>0.28589761161333638</v>
      </c>
      <c r="AN231" s="10">
        <f t="shared" ca="1" si="187"/>
        <v>0.68181969970797973</v>
      </c>
      <c r="AO231" s="82">
        <f ca="1">SUMPRODUCT(P201:P230,'control variables'!AX$7:AX$36)</f>
        <v>5.0034604009946164E-3</v>
      </c>
      <c r="AP231" s="82">
        <f ca="1">SUMPRODUCT(Q201:Q230,'control variables'!AY$7:AY$36)</f>
        <v>1.1550665765125482E-2</v>
      </c>
      <c r="AQ231" s="82">
        <f ca="1">SUMPRODUCT(R201:R230,'control variables'!AZ$7:AZ$36)</f>
        <v>0.10379031393459892</v>
      </c>
      <c r="AR231" s="82">
        <f ca="1">SUMPRODUCT(S201:S230,'control variables'!BA$7:BA$36)</f>
        <v>7.7755387240554155E-2</v>
      </c>
      <c r="AS231" s="82">
        <f t="shared" ca="1" si="188"/>
        <v>0.19809982734127318</v>
      </c>
      <c r="AT231" s="10">
        <f ca="1">SUMPRODUCT(P201:P230,'control variables'!AT$7:AT$36)</f>
        <v>-4.4156724262296304E-3</v>
      </c>
      <c r="AU231" s="10">
        <f ca="1">SUMPRODUCT(Q201:Q230,'control variables'!AU$7:AU$36)</f>
        <v>4.7900331653885075E-3</v>
      </c>
      <c r="AV231" s="10">
        <f ca="1">SUMPRODUCT(R201:R230,'control variables'!AV$7:AV$36)</f>
        <v>2.0626266665992068</v>
      </c>
      <c r="AW231" s="10">
        <f ca="1">SUMPRODUCT(S201:S230,'control variables'!AW$7:AW$36)</f>
        <v>1.5452341274849104</v>
      </c>
      <c r="AX231" s="10">
        <f t="shared" ca="1" si="166"/>
        <v>3.6082351548232761</v>
      </c>
      <c r="AY231" s="82">
        <f ca="1">SUMPRODUCT(P201:P230,'control variables'!BB$7:BB$36)</f>
        <v>1.6004568062359947E-2</v>
      </c>
      <c r="AZ231" s="82">
        <f ca="1">SUMPRODUCT(Q201:Q230,'control variables'!BC$7:BC$36)</f>
        <v>4.0811620018523377E-2</v>
      </c>
      <c r="BA231" s="82">
        <f ca="1">SUMPRODUCT(R201:R230,'control variables'!BD$7:BD$36)</f>
        <v>0.28569388480855579</v>
      </c>
      <c r="BB231" s="82">
        <f ca="1">SUMPRODUCT(S201:S230,'control variables'!BE$7:BE$36)</f>
        <v>4.0599140460729259E-2</v>
      </c>
      <c r="BC231" s="82">
        <f t="shared" ca="1" si="189"/>
        <v>0.3831092133501684</v>
      </c>
      <c r="BD231" s="10">
        <f ca="1">SUMPRODUCT(P201:P230,'control variables'!BF$7:BF$36)</f>
        <v>3.3480162360821665E-3</v>
      </c>
      <c r="BE231" s="10">
        <f ca="1">SUMPRODUCT(Q201:Q230,'control variables'!BG$7:BG$36)</f>
        <v>3.8645071030752173E-3</v>
      </c>
      <c r="BF231" s="10">
        <f ca="1">SUMPRODUCT(R201:R230,'control variables'!BH$7:BH$36)</f>
        <v>0.11575044347708707</v>
      </c>
      <c r="BG231" s="10">
        <f ca="1">SUMPRODUCT(S201:S230,'control variables'!BI$7:BI$36)</f>
        <v>0.26014625685104092</v>
      </c>
      <c r="BH231" s="10">
        <f t="shared" ca="1" si="190"/>
        <v>0.38310922366728539</v>
      </c>
      <c r="BI231" s="82">
        <f t="shared" ca="1" si="167"/>
        <v>3.8623536481453549</v>
      </c>
      <c r="BJ231" s="82">
        <f t="shared" ca="1" si="168"/>
        <v>4.4787932686393876</v>
      </c>
      <c r="BK231" s="82">
        <f t="shared" ca="1" si="169"/>
        <v>14.988514940568944</v>
      </c>
      <c r="BL231" s="82">
        <f t="shared" ca="1" si="170"/>
        <v>7.0589120574229209</v>
      </c>
      <c r="BM231" s="82">
        <f t="shared" ca="1" si="160"/>
        <v>30.388573914776607</v>
      </c>
      <c r="BN231" s="10">
        <f ca="1">BN230+BI231-INDIRECT(ADDRESS(MAX($D231-'key variables'!$B$9*30,34),scenario!BI$4),TRUE)</f>
        <v>9439366.2604043204</v>
      </c>
      <c r="BO231" s="10">
        <f ca="1">BO230+BJ231-INDIRECT(ADDRESS(MAX($D231-'key variables'!$B$9*30,34),scenario!BJ$4),TRUE)</f>
        <v>10895555.745340779</v>
      </c>
      <c r="BP231" s="10">
        <f ca="1">BP230+BK231-INDIRECT(ADDRESS(MAX($D231-'key variables'!$B$9*30,34),scenario!BK$4),TRUE)</f>
        <v>32531070.120669913</v>
      </c>
      <c r="BQ231" s="10">
        <f ca="1">BQ230+BL231-INDIRECT(ADDRESS(MAX($D231-'key variables'!$B$9*30,34),scenario!BL$4),TRUE)</f>
        <v>14415797.992132043</v>
      </c>
      <c r="BR231" s="10">
        <f t="shared" ca="1" si="191"/>
        <v>67281790.118547052</v>
      </c>
      <c r="BS231" s="82">
        <f t="shared" ca="1" si="172"/>
        <v>20.464656407964274</v>
      </c>
      <c r="BT231" s="82">
        <f t="shared" ca="1" si="173"/>
        <v>23.748729531335847</v>
      </c>
      <c r="BU231" s="82">
        <f t="shared" ca="1" si="174"/>
        <v>81.47738149027191</v>
      </c>
      <c r="BV231" s="82">
        <f t="shared" ca="1" si="175"/>
        <v>39.890180526020536</v>
      </c>
      <c r="BW231" s="82">
        <f t="shared" ca="1" si="192"/>
        <v>165.58094795559256</v>
      </c>
      <c r="BX231" s="10">
        <f t="shared" ca="1" si="176"/>
        <v>8.8475346985388587E-2</v>
      </c>
      <c r="BY231" s="10">
        <f t="shared" ca="1" si="177"/>
        <v>0.20424847597765589</v>
      </c>
      <c r="BZ231" s="10">
        <f t="shared" ca="1" si="178"/>
        <v>1.8353066284443167</v>
      </c>
      <c r="CA231" s="10">
        <f t="shared" ca="1" si="179"/>
        <v>1.3749354076565137</v>
      </c>
      <c r="CB231" s="10">
        <v>0</v>
      </c>
      <c r="CC231" s="82">
        <f t="shared" ca="1" si="180"/>
        <v>-1.906288388627423E-2</v>
      </c>
      <c r="CD231" s="82">
        <f t="shared" ca="1" si="181"/>
        <v>3.5288024238076449E-2</v>
      </c>
      <c r="CE231" s="82">
        <f t="shared" ca="1" si="182"/>
        <v>11.00490000190727</v>
      </c>
      <c r="CF231" s="82">
        <f t="shared" ca="1" si="183"/>
        <v>8.2444134596240293</v>
      </c>
      <c r="CG231" s="82">
        <f t="shared" ca="1" si="193"/>
        <v>19.265538601883101</v>
      </c>
      <c r="CH231" s="13">
        <f t="shared" ca="1" si="144"/>
        <v>166</v>
      </c>
      <c r="CI231" s="81">
        <f t="shared" ca="1" si="153"/>
        <v>0.11317730732366403</v>
      </c>
      <c r="CJ231" s="81">
        <f t="shared" ca="1" si="154"/>
        <v>0.13063691216487744</v>
      </c>
      <c r="CK231" s="81">
        <f t="shared" ca="1" si="155"/>
        <v>0.39004513852363432</v>
      </c>
      <c r="CL231" s="81">
        <f t="shared" ca="1" si="156"/>
        <v>0.17284435783737698</v>
      </c>
      <c r="CM231" s="89">
        <f t="shared" ca="1" si="145"/>
        <v>0.8067037158495528</v>
      </c>
    </row>
    <row r="232" spans="1:91" x14ac:dyDescent="0.3">
      <c r="A232">
        <v>167</v>
      </c>
      <c r="B232" s="3">
        <f t="shared" si="158"/>
        <v>0.65277777777777779</v>
      </c>
      <c r="C232" s="3">
        <f t="shared" si="146"/>
        <v>5.5666666666666664</v>
      </c>
      <c r="D232" s="4">
        <f t="shared" ca="1" si="184"/>
        <v>232</v>
      </c>
      <c r="E232" s="58">
        <f>(0.5*(COS(B232*2*PI())+1)*('key variables'!$B$4-'key variables'!$B$6)+'key variables'!$B$6)/'key variables'!$B$4</f>
        <v>1</v>
      </c>
      <c r="F232" s="10">
        <f t="shared" ca="1" si="147"/>
        <v>11689222.92810462</v>
      </c>
      <c r="G232" s="10">
        <f t="shared" ca="1" si="148"/>
        <v>13492492.822541256</v>
      </c>
      <c r="H232" s="10">
        <f t="shared" ca="1" si="149"/>
        <v>40309475.23479329</v>
      </c>
      <c r="I232" s="10">
        <f t="shared" ca="1" si="150"/>
        <v>17912155.853785291</v>
      </c>
      <c r="J232" s="10">
        <f t="shared" ca="1" si="185"/>
        <v>83403346.839224458</v>
      </c>
      <c r="K232" s="82">
        <f t="shared" ca="1" si="161"/>
        <v>2249836.203043892</v>
      </c>
      <c r="L232" s="82">
        <f t="shared" ca="1" si="162"/>
        <v>2596913.3284709449</v>
      </c>
      <c r="M232" s="82">
        <f t="shared" ca="1" si="163"/>
        <v>7778323.6367418878</v>
      </c>
      <c r="N232" s="82">
        <f t="shared" ca="1" si="164"/>
        <v>3496317.971472722</v>
      </c>
      <c r="O232" s="82">
        <f t="shared" ca="1" si="186"/>
        <v>16121391.139729446</v>
      </c>
      <c r="P232" s="10">
        <f ca="1">IF(IF($A232&gt;='key variables'!$B$26,K232*SUMPRODUCT(Z232:AC232,'control variables'!$O$3:$R$3)/J232+F$65*'key variables'!$B$25/scenario!J$65,K232*SUMPRODUCT(Z232:AC232,'control variables'!$O$7:$R$7)/J232+F$65*'key variables'!$B$25/scenario!J$65)&lt;'key variables'!$B$28,0,IF($A232&gt;='key variables'!$B$26,K232*SUMPRODUCT(Z232:AC232,'control variables'!$O$3:$R$3)/J232+F$65*'key variables'!$B$25/scenario!J$65,K232*SUMPRODUCT(Z232:AC232,'control variables'!$O$7:$R$7)/J232+F$65*'key variables'!$B$25/scenario!J$65))</f>
        <v>0.47039087887184028</v>
      </c>
      <c r="Q232" s="10">
        <f ca="1">IF(IF($A232&gt;='key variables'!$B$26,L232*SUMPRODUCT(Z232:AC232,'control variables'!$O$4:$R$4)/J232+G$65*'key variables'!$B$25/scenario!J$65,L232*SUMPRODUCT(Z232:AC232,'control variables'!$O$7:$R$7)/J232+G$65*'key variables'!$B$25/scenario!J$65)&lt;'key variables'!$B$28,0,IF($A232&gt;='key variables'!$B$26,L232*SUMPRODUCT(Z232:AC232,'control variables'!$O$4:$R$4)/J232+G$65*'key variables'!$B$25/scenario!J$65,L232*SUMPRODUCT(Z232:AC232,'control variables'!$O$7:$R$7)/J232+G$65*'key variables'!$B$25/scenario!J$65))</f>
        <v>0.54295701228415705</v>
      </c>
      <c r="R232" s="10">
        <f ca="1">IF(IF($A232&gt;='key variables'!$B$26,M232*SUMPRODUCT(Z232:AC232,'control variables'!$O$5:$R$5)/J232+H$65*'key variables'!$B$25/scenario!J$65,M232*SUMPRODUCT(Z232:AC232,'control variables'!$O$7:$R$7)/J232+H$65*'key variables'!$B$25/scenario!J$65)&lt;'key variables'!$B$28,0,IF($A232&gt;='key variables'!$B$26,M232*SUMPRODUCT(Z232:AC232,'control variables'!$O$5:$R$5)/J232+H$65*'key variables'!$B$25/scenario!J$65,M232*SUMPRODUCT(Z232:AC232,'control variables'!$O$7:$R$7)/J232+H$65*'key variables'!$B$25/scenario!J$65))</f>
        <v>1.6262750535734201</v>
      </c>
      <c r="S232" s="10">
        <f ca="1">IF(IF($A232&gt;='key variables'!$B$26,N232*SUMPRODUCT(Z232:AC232,'control variables'!$O$6:$R$6)/J232+I$65*'key variables'!$B$25/scenario!J$65,N232*SUMPRODUCT(Z232:AC232,'control variables'!$O$7:$R$7)/J232+I$65*'key variables'!$B$25/scenario!J$65)&lt;'key variables'!$B$28,0,IF($A232&gt;='key variables'!$B$26,N232*SUMPRODUCT(Z232:AC232,'control variables'!$O$6:$R$6)/J232+I$65*'key variables'!$B$25/scenario!J$65,N232*SUMPRODUCT(Z232:AC232,'control variables'!$O$7:$R$7)/J232+I$65*'key variables'!$B$25/scenario!J$65))</f>
        <v>0.73100258640667726</v>
      </c>
      <c r="T232" s="10">
        <f t="shared" ca="1" si="157"/>
        <v>3.3706255311360946</v>
      </c>
      <c r="U232" s="82">
        <f ca="1">SUMPRODUCT(P202:P231,'control variables'!AD$7:AD$36)</f>
        <v>0.99731495253859859</v>
      </c>
      <c r="V232" s="82">
        <f ca="1">SUMPRODUCT(Q202:Q231,'control variables'!AE$7:AE$36)</f>
        <v>1.151168467031876</v>
      </c>
      <c r="W232" s="82">
        <f ca="1">SUMPRODUCT(R202:R231,'control variables'!AF$7:AF$36)</f>
        <v>3.4480014403323072</v>
      </c>
      <c r="X232" s="82">
        <f ca="1">SUMPRODUCT(S202:S231,'control variables'!AG$7:AG$36)</f>
        <v>1.5498595795825325</v>
      </c>
      <c r="Y232" s="82">
        <f t="shared" ca="1" si="151"/>
        <v>7.1463444394853148</v>
      </c>
      <c r="Z232" s="10">
        <f ca="1">IF($A232&gt;='key variables'!$B$26,SUMPRODUCT(P202:P231,'control variables'!V$7:V$36)*$E232,SUMPRODUCT(P202:P231,'control variables'!Z$7:Z$36)*$E232)</f>
        <v>2.4335476560625198</v>
      </c>
      <c r="AA232" s="10">
        <f ca="1">IF($A232&gt;='key variables'!$B$26,SUMPRODUCT(Q202:Q231,'control variables'!W$7:W$36)*$E232,SUMPRODUCT(Q202:Q231,'control variables'!AA$7:AA$36)*$E232)</f>
        <v>2.8089655304451924</v>
      </c>
      <c r="AB232" s="10">
        <f ca="1">IF($A232&gt;='key variables'!$B$26,SUMPRODUCT(R202:R231,'control variables'!X$7:X$36)*$E232,SUMPRODUCT(R202:R231,'control variables'!AB$7:AB$36)*$E232)</f>
        <v>8.4134663797654596</v>
      </c>
      <c r="AC232" s="10">
        <f ca="1">IF($A232&gt;='key variables'!$B$26,SUMPRODUCT(S202:S231,'control variables'!Y$7:Y$36)*$E232,SUMPRODUCT(S202:S231,'control variables'!AC$7:AC$36)*$E232)</f>
        <v>3.7818114904610751</v>
      </c>
      <c r="AD232" s="10">
        <f t="shared" ca="1" si="152"/>
        <v>17.437791056734245</v>
      </c>
      <c r="AE232" s="82">
        <f ca="1">SUMPRODUCT(P202:P231,'control variables'!AL$7:AL$36)</f>
        <v>3.313390037582757</v>
      </c>
      <c r="AF232" s="82">
        <f ca="1">SUMPRODUCT(Q202:Q231,'control variables'!AM$7:AM$36)</f>
        <v>3.8145391571308127</v>
      </c>
      <c r="AG232" s="82">
        <f ca="1">SUMPRODUCT(R202:R231,'control variables'!AN$7:AN$36)</f>
        <v>10.876253641530591</v>
      </c>
      <c r="AH232" s="82">
        <f ca="1">SUMPRODUCT(S202:S231,'control variables'!AO$7:AO$36)</f>
        <v>4.7093099426919807</v>
      </c>
      <c r="AI232" s="82">
        <f t="shared" ca="1" si="165"/>
        <v>22.713492778936143</v>
      </c>
      <c r="AJ232" s="10">
        <f ca="1">SUMPRODUCT(P202:P231,'control variables'!AP$7:AP$36)</f>
        <v>3.1659636798933742E-3</v>
      </c>
      <c r="AK232" s="10">
        <f ca="1">SUMPRODUCT(Q202:Q231,'control variables'!AQ$7:AQ$36)</f>
        <v>9.1359242804504078E-3</v>
      </c>
      <c r="AL232" s="10">
        <f ca="1">SUMPRODUCT(R202:R231,'control variables'!AR$7:AR$36)</f>
        <v>0.3283691064851344</v>
      </c>
      <c r="AM232" s="10">
        <f ca="1">SUMPRODUCT(S202:S231,'control variables'!AS$7:AS$36)</f>
        <v>0.24600047985860335</v>
      </c>
      <c r="AN232" s="10">
        <f t="shared" ca="1" si="187"/>
        <v>0.58667147430408151</v>
      </c>
      <c r="AO232" s="82">
        <f ca="1">SUMPRODUCT(P202:P231,'control variables'!AX$7:AX$36)</f>
        <v>4.3052256880457109E-3</v>
      </c>
      <c r="AP232" s="82">
        <f ca="1">SUMPRODUCT(Q202:Q231,'control variables'!AY$7:AY$36)</f>
        <v>9.9387661699417342E-3</v>
      </c>
      <c r="AQ232" s="82">
        <f ca="1">SUMPRODUCT(R202:R231,'control variables'!AZ$7:AZ$36)</f>
        <v>8.9306337996147261E-2</v>
      </c>
      <c r="AR232" s="82">
        <f ca="1">SUMPRODUCT(S202:S231,'control variables'!BA$7:BA$36)</f>
        <v>6.6904594761143896E-2</v>
      </c>
      <c r="AS232" s="82">
        <f t="shared" ca="1" si="188"/>
        <v>0.17045492461527861</v>
      </c>
      <c r="AT232" s="10">
        <f ca="1">SUMPRODUCT(P202:P231,'control variables'!AT$7:AT$36)</f>
        <v>-3.7994729403524217E-3</v>
      </c>
      <c r="AU232" s="10">
        <f ca="1">SUMPRODUCT(Q202:Q231,'control variables'!AU$7:AU$36)</f>
        <v>4.1215922827917331E-3</v>
      </c>
      <c r="AV232" s="10">
        <f ca="1">SUMPRODUCT(R202:R231,'control variables'!AV$7:AV$36)</f>
        <v>1.7747906659110173</v>
      </c>
      <c r="AW232" s="10">
        <f ca="1">SUMPRODUCT(S202:S231,'control variables'!AW$7:AW$36)</f>
        <v>1.3295993649830329</v>
      </c>
      <c r="AX232" s="10">
        <f t="shared" ca="1" si="166"/>
        <v>3.1047121502364896</v>
      </c>
      <c r="AY232" s="82">
        <f ca="1">SUMPRODUCT(P202:P231,'control variables'!BB$7:BB$36)</f>
        <v>1.3771143639480956E-2</v>
      </c>
      <c r="AZ232" s="82">
        <f ca="1">SUMPRODUCT(Q202:Q231,'control variables'!BC$7:BC$36)</f>
        <v>3.5116391722984683E-2</v>
      </c>
      <c r="BA232" s="82">
        <f ca="1">SUMPRODUCT(R202:R231,'control variables'!BD$7:BD$36)</f>
        <v>0.24582553614007449</v>
      </c>
      <c r="BB232" s="82">
        <f ca="1">SUMPRODUCT(S202:S231,'control variables'!BE$7:BE$36)</f>
        <v>3.4933563514223595E-2</v>
      </c>
      <c r="BC232" s="82">
        <f t="shared" ca="1" si="189"/>
        <v>0.32964663501676372</v>
      </c>
      <c r="BD232" s="10">
        <f ca="1">SUMPRODUCT(P202:P231,'control variables'!BF$7:BF$36)</f>
        <v>2.8808033003299531E-3</v>
      </c>
      <c r="BE232" s="10">
        <f ca="1">SUMPRODUCT(Q202:Q231,'control variables'!BG$7:BG$36)</f>
        <v>3.325218287983957E-3</v>
      </c>
      <c r="BF232" s="10">
        <f ca="1">SUMPRODUCT(R202:R231,'control variables'!BH$7:BH$36)</f>
        <v>9.9597563473483849E-2</v>
      </c>
      <c r="BG232" s="10">
        <f ca="1">SUMPRODUCT(S202:S231,'control variables'!BI$7:BI$36)</f>
        <v>0.22384305883233771</v>
      </c>
      <c r="BH232" s="10">
        <f t="shared" ca="1" si="190"/>
        <v>0.32964664389413545</v>
      </c>
      <c r="BI232" s="82">
        <f t="shared" ca="1" si="167"/>
        <v>3.3233617082818854</v>
      </c>
      <c r="BJ232" s="82">
        <f t="shared" ca="1" si="168"/>
        <v>3.8537771411365891</v>
      </c>
      <c r="BK232" s="82">
        <f t="shared" ca="1" si="169"/>
        <v>12.896869843581683</v>
      </c>
      <c r="BL232" s="82">
        <f t="shared" ca="1" si="170"/>
        <v>6.0738428711892372</v>
      </c>
      <c r="BM232" s="82">
        <f t="shared" ca="1" si="160"/>
        <v>26.147851564189395</v>
      </c>
      <c r="BN232" s="10">
        <f ca="1">BN231+BI232-INDIRECT(ADDRESS(MAX($D232-'key variables'!$B$9*30,34),scenario!BI$4),TRUE)</f>
        <v>9439369.5837660283</v>
      </c>
      <c r="BO232" s="10">
        <f ca="1">BO231+BJ232-INDIRECT(ADDRESS(MAX($D232-'key variables'!$B$9*30,34),scenario!BJ$4),TRUE)</f>
        <v>10895559.59911792</v>
      </c>
      <c r="BP232" s="10">
        <f ca="1">BP231+BK232-INDIRECT(ADDRESS(MAX($D232-'key variables'!$B$9*30,34),scenario!BK$4),TRUE)</f>
        <v>32531083.017539755</v>
      </c>
      <c r="BQ232" s="10">
        <f ca="1">BQ231+BL232-INDIRECT(ADDRESS(MAX($D232-'key variables'!$B$9*30,34),scenario!BL$4),TRUE)</f>
        <v>14415804.065974915</v>
      </c>
      <c r="BR232" s="10">
        <f t="shared" ca="1" si="191"/>
        <v>67281816.266398624</v>
      </c>
      <c r="BS232" s="82">
        <f t="shared" ca="1" si="172"/>
        <v>17.608804775253898</v>
      </c>
      <c r="BT232" s="82">
        <f t="shared" ca="1" si="173"/>
        <v>20.43458418419543</v>
      </c>
      <c r="BU232" s="82">
        <f t="shared" ca="1" si="174"/>
        <v>70.107189136790169</v>
      </c>
      <c r="BV232" s="82">
        <f t="shared" ca="1" si="175"/>
        <v>34.323497182405639</v>
      </c>
      <c r="BW232" s="82">
        <f t="shared" ca="1" si="192"/>
        <v>142.47407527864513</v>
      </c>
      <c r="BX232" s="10">
        <f t="shared" ca="1" si="176"/>
        <v>7.612862573362339E-2</v>
      </c>
      <c r="BY232" s="10">
        <f t="shared" ca="1" si="177"/>
        <v>0.175745632136629</v>
      </c>
      <c r="BZ232" s="10">
        <f t="shared" ca="1" si="178"/>
        <v>1.5791898668269055</v>
      </c>
      <c r="CA232" s="10">
        <f t="shared" ca="1" si="179"/>
        <v>1.1830633800710963</v>
      </c>
      <c r="CB232" s="10">
        <v>0</v>
      </c>
      <c r="CC232" s="82">
        <f t="shared" ca="1" si="180"/>
        <v>-1.6402672954074143E-2</v>
      </c>
      <c r="CD232" s="82">
        <f t="shared" ca="1" si="181"/>
        <v>3.0363590065793387E-2</v>
      </c>
      <c r="CE232" s="82">
        <f t="shared" ca="1" si="182"/>
        <v>9.4691721044852386</v>
      </c>
      <c r="CF232" s="82">
        <f t="shared" ca="1" si="183"/>
        <v>7.0939099797384548</v>
      </c>
      <c r="CG232" s="82">
        <f t="shared" ca="1" si="193"/>
        <v>16.577043001335412</v>
      </c>
      <c r="CH232" s="13">
        <f t="shared" ca="1" si="144"/>
        <v>167</v>
      </c>
      <c r="CI232" s="81">
        <f t="shared" ca="1" si="153"/>
        <v>0.11317734769040118</v>
      </c>
      <c r="CJ232" s="81">
        <f t="shared" ca="1" si="154"/>
        <v>0.13063695897145647</v>
      </c>
      <c r="CK232" s="81">
        <f t="shared" ca="1" si="155"/>
        <v>0.39004529494780943</v>
      </c>
      <c r="CL232" s="81">
        <f t="shared" ca="1" si="156"/>
        <v>0.17284443145625886</v>
      </c>
      <c r="CM232" s="89">
        <f t="shared" ca="1" si="145"/>
        <v>0.80670403306592597</v>
      </c>
    </row>
    <row r="233" spans="1:91" x14ac:dyDescent="0.3">
      <c r="A233">
        <v>168</v>
      </c>
      <c r="B233" s="3">
        <f t="shared" si="158"/>
        <v>0.65555555555555556</v>
      </c>
      <c r="C233" s="3">
        <f t="shared" si="146"/>
        <v>5.6</v>
      </c>
      <c r="D233" s="4">
        <f t="shared" ca="1" si="184"/>
        <v>233</v>
      </c>
      <c r="E233" s="58">
        <f>(0.5*(COS(B233*2*PI())+1)*('key variables'!$B$4-'key variables'!$B$6)+'key variables'!$B$6)/'key variables'!$B$4</f>
        <v>1</v>
      </c>
      <c r="F233" s="10">
        <f t="shared" ca="1" si="147"/>
        <v>11689222.925223818</v>
      </c>
      <c r="G233" s="10">
        <f t="shared" ca="1" si="148"/>
        <v>13492492.819216037</v>
      </c>
      <c r="H233" s="10">
        <f t="shared" ca="1" si="149"/>
        <v>40309475.135195725</v>
      </c>
      <c r="I233" s="10">
        <f t="shared" ca="1" si="150"/>
        <v>17912155.629942231</v>
      </c>
      <c r="J233" s="10">
        <f t="shared" ca="1" si="185"/>
        <v>83403346.509577811</v>
      </c>
      <c r="K233" s="82">
        <f t="shared" ca="1" si="161"/>
        <v>2249835.7326530144</v>
      </c>
      <c r="L233" s="82">
        <f t="shared" ca="1" si="162"/>
        <v>2596912.7855139333</v>
      </c>
      <c r="M233" s="82">
        <f t="shared" ca="1" si="163"/>
        <v>7778322.0104668336</v>
      </c>
      <c r="N233" s="82">
        <f t="shared" ca="1" si="164"/>
        <v>3496317.2404701333</v>
      </c>
      <c r="O233" s="82">
        <f t="shared" ca="1" si="186"/>
        <v>16121387.769103914</v>
      </c>
      <c r="P233" s="10">
        <f ca="1">IF(IF($A233&gt;='key variables'!$B$26,K233*SUMPRODUCT(Z233:AC233,'control variables'!$O$3:$R$3)/J233+F$65*'key variables'!$B$25/scenario!J$65,K233*SUMPRODUCT(Z233:AC233,'control variables'!$O$7:$R$7)/J233+F$65*'key variables'!$B$25/scenario!J$65)&lt;'key variables'!$B$28,0,IF($A233&gt;='key variables'!$B$26,K233*SUMPRODUCT(Z233:AC233,'control variables'!$O$3:$R$3)/J233+F$65*'key variables'!$B$25/scenario!J$65,K233*SUMPRODUCT(Z233:AC233,'control variables'!$O$7:$R$7)/J233+F$65*'key variables'!$B$25/scenario!J$65))</f>
        <v>0.40474750492333356</v>
      </c>
      <c r="Q233" s="10">
        <f ca="1">IF(IF($A233&gt;='key variables'!$B$26,L233*SUMPRODUCT(Z233:AC233,'control variables'!$O$4:$R$4)/J233+G$65*'key variables'!$B$25/scenario!J$65,L233*SUMPRODUCT(Z233:AC233,'control variables'!$O$7:$R$7)/J233+G$65*'key variables'!$B$25/scenario!J$65)&lt;'key variables'!$B$28,0,IF($A233&gt;='key variables'!$B$26,L233*SUMPRODUCT(Z233:AC233,'control variables'!$O$4:$R$4)/J233+G$65*'key variables'!$B$25/scenario!J$65,L233*SUMPRODUCT(Z233:AC233,'control variables'!$O$7:$R$7)/J233+G$65*'key variables'!$B$25/scenario!J$65))</f>
        <v>0.46718698400296754</v>
      </c>
      <c r="R233" s="10">
        <f ca="1">IF(IF($A233&gt;='key variables'!$B$26,M233*SUMPRODUCT(Z233:AC233,'control variables'!$O$5:$R$5)/J233+H$65*'key variables'!$B$25/scenario!J$65,M233*SUMPRODUCT(Z233:AC233,'control variables'!$O$7:$R$7)/J233+H$65*'key variables'!$B$25/scenario!J$65)&lt;'key variables'!$B$28,0,IF($A233&gt;='key variables'!$B$26,M233*SUMPRODUCT(Z233:AC233,'control variables'!$O$5:$R$5)/J233+H$65*'key variables'!$B$25/scenario!J$65,M233*SUMPRODUCT(Z233:AC233,'control variables'!$O$7:$R$7)/J233+H$65*'key variables'!$B$25/scenario!J$65))</f>
        <v>1.3993272399999903</v>
      </c>
      <c r="S233" s="10">
        <f ca="1">IF(IF($A233&gt;='key variables'!$B$26,N233*SUMPRODUCT(Z233:AC233,'control variables'!$O$6:$R$6)/J233+I$65*'key variables'!$B$25/scenario!J$65,N233*SUMPRODUCT(Z233:AC233,'control variables'!$O$7:$R$7)/J233+I$65*'key variables'!$B$25/scenario!J$65)&lt;'key variables'!$B$28,0,IF($A233&gt;='key variables'!$B$26,N233*SUMPRODUCT(Z233:AC233,'control variables'!$O$6:$R$6)/J233+I$65*'key variables'!$B$25/scenario!J$65,N233*SUMPRODUCT(Z233:AC233,'control variables'!$O$7:$R$7)/J233+I$65*'key variables'!$B$25/scenario!J$65))</f>
        <v>0.62899066761287514</v>
      </c>
      <c r="T233" s="10">
        <f t="shared" ca="1" si="157"/>
        <v>2.9002523965391664</v>
      </c>
      <c r="U233" s="82">
        <f ca="1">SUMPRODUCT(P203:P232,'control variables'!AD$7:AD$36)</f>
        <v>0.85813904594065582</v>
      </c>
      <c r="V233" s="82">
        <f ca="1">SUMPRODUCT(Q203:Q232,'control variables'!AE$7:AE$36)</f>
        <v>0.99052220915886546</v>
      </c>
      <c r="W233" s="82">
        <f ca="1">SUMPRODUCT(R203:R232,'control variables'!AF$7:AF$36)</f>
        <v>2.9668307477764988</v>
      </c>
      <c r="X233" s="82">
        <f ca="1">SUMPRODUCT(S203:S232,'control variables'!AG$7:AG$36)</f>
        <v>1.3335757351070761</v>
      </c>
      <c r="Y233" s="82">
        <f t="shared" ca="1" si="151"/>
        <v>6.1490677379830965</v>
      </c>
      <c r="Z233" s="10">
        <f ca="1">IF($A233&gt;='key variables'!$B$26,SUMPRODUCT(P203:P232,'control variables'!V$7:V$36)*$E233,SUMPRODUCT(P203:P232,'control variables'!Z$7:Z$36)*$E233)</f>
        <v>2.0939448194839954</v>
      </c>
      <c r="AA233" s="10">
        <f ca="1">IF($A233&gt;='key variables'!$B$26,SUMPRODUCT(Q203:Q232,'control variables'!W$7:W$36)*$E233,SUMPRODUCT(Q203:Q232,'control variables'!AA$7:AA$36)*$E233)</f>
        <v>2.4169729349379607</v>
      </c>
      <c r="AB233" s="10">
        <f ca="1">IF($A233&gt;='key variables'!$B$26,SUMPRODUCT(R203:R232,'control variables'!X$7:X$36)*$E233,SUMPRODUCT(R203:R232,'control variables'!AB$7:AB$36)*$E233)</f>
        <v>7.2393627862285186</v>
      </c>
      <c r="AC233" s="10">
        <f ca="1">IF($A233&gt;='key variables'!$B$26,SUMPRODUCT(S203:S232,'control variables'!Y$7:Y$36)*$E233,SUMPRODUCT(S203:S232,'control variables'!AC$7:AC$36)*$E233)</f>
        <v>3.2540577370606343</v>
      </c>
      <c r="AD233" s="10">
        <f t="shared" ca="1" si="152"/>
        <v>15.00433827771111</v>
      </c>
      <c r="AE233" s="82">
        <f ca="1">SUMPRODUCT(P203:P232,'control variables'!AL$7:AL$36)</f>
        <v>2.8510057345136848</v>
      </c>
      <c r="AF233" s="82">
        <f ca="1">SUMPRODUCT(Q203:Q232,'control variables'!AM$7:AM$36)</f>
        <v>3.2822193850262389</v>
      </c>
      <c r="AG233" s="82">
        <f ca="1">SUMPRODUCT(R203:R232,'control variables'!AN$7:AN$36)</f>
        <v>9.3584700715315616</v>
      </c>
      <c r="AH233" s="82">
        <f ca="1">SUMPRODUCT(S203:S232,'control variables'!AO$7:AO$36)</f>
        <v>4.0521247121308166</v>
      </c>
      <c r="AI233" s="82">
        <f t="shared" ca="1" si="165"/>
        <v>19.543819903202301</v>
      </c>
      <c r="AJ233" s="10">
        <f ca="1">SUMPRODUCT(P203:P232,'control variables'!AP$7:AP$36)</f>
        <v>2.72415196271564E-3</v>
      </c>
      <c r="AK233" s="10">
        <f ca="1">SUMPRODUCT(Q203:Q232,'control variables'!AQ$7:AQ$36)</f>
        <v>7.8610017600229225E-3</v>
      </c>
      <c r="AL233" s="10">
        <f ca="1">SUMPRODUCT(R203:R232,'control variables'!AR$7:AR$36)</f>
        <v>0.28254504358584015</v>
      </c>
      <c r="AM233" s="10">
        <f ca="1">SUMPRODUCT(S203:S232,'control variables'!AS$7:AS$36)</f>
        <v>0.21167099745704393</v>
      </c>
      <c r="AN233" s="10">
        <f t="shared" ca="1" si="187"/>
        <v>0.50480119476562257</v>
      </c>
      <c r="AO233" s="82">
        <f ca="1">SUMPRODUCT(P203:P232,'control variables'!AX$7:AX$36)</f>
        <v>3.70442963542906E-3</v>
      </c>
      <c r="AP233" s="82">
        <f ca="1">SUMPRODUCT(Q203:Q232,'control variables'!AY$7:AY$36)</f>
        <v>8.551807177440824E-3</v>
      </c>
      <c r="AQ233" s="82">
        <f ca="1">SUMPRODUCT(R203:R232,'control variables'!AZ$7:AZ$36)</f>
        <v>7.6843601027277733E-2</v>
      </c>
      <c r="AR233" s="82">
        <f ca="1">SUMPRODUCT(S203:S232,'control variables'!BA$7:BA$36)</f>
        <v>5.7568030467656586E-2</v>
      </c>
      <c r="AS233" s="82">
        <f t="shared" ca="1" si="188"/>
        <v>0.14666786830780421</v>
      </c>
      <c r="AT233" s="10">
        <f ca="1">SUMPRODUCT(P203:P232,'control variables'!AT$7:AT$36)</f>
        <v>-3.2692617077563864E-3</v>
      </c>
      <c r="AU233" s="10">
        <f ca="1">SUMPRODUCT(Q203:Q232,'control variables'!AU$7:AU$36)</f>
        <v>3.5464297381903203E-3</v>
      </c>
      <c r="AV233" s="10">
        <f ca="1">SUMPRODUCT(R203:R232,'control variables'!AV$7:AV$36)</f>
        <v>1.5271210650622917</v>
      </c>
      <c r="AW233" s="10">
        <f ca="1">SUMPRODUCT(S203:S232,'control variables'!AW$7:AW$36)</f>
        <v>1.1440555989834329</v>
      </c>
      <c r="AX233" s="10">
        <f t="shared" ca="1" si="166"/>
        <v>2.6714538320761587</v>
      </c>
      <c r="AY233" s="82">
        <f ca="1">SUMPRODUCT(P203:P232,'control variables'!BB$7:BB$36)</f>
        <v>1.1849388721639527E-2</v>
      </c>
      <c r="AZ233" s="82">
        <f ca="1">SUMPRODUCT(Q203:Q232,'control variables'!BC$7:BC$36)</f>
        <v>3.0215920109500354E-2</v>
      </c>
      <c r="BA233" s="82">
        <f ca="1">SUMPRODUCT(R203:R232,'control variables'!BD$7:BD$36)</f>
        <v>0.21152072853834367</v>
      </c>
      <c r="BB233" s="82">
        <f ca="1">SUMPRODUCT(S203:S232,'control variables'!BE$7:BE$36)</f>
        <v>3.0058605468711884E-2</v>
      </c>
      <c r="BC233" s="82">
        <f t="shared" ca="1" si="189"/>
        <v>0.2836446428381954</v>
      </c>
      <c r="BD233" s="10">
        <f ca="1">SUMPRODUCT(P203:P232,'control variables'!BF$7:BF$36)</f>
        <v>2.4787889103361554E-3</v>
      </c>
      <c r="BE233" s="10">
        <f ca="1">SUMPRODUCT(Q203:Q232,'control variables'!BG$7:BG$36)</f>
        <v>2.8611860503483712E-3</v>
      </c>
      <c r="BF233" s="10">
        <f ca="1">SUMPRODUCT(R203:R232,'control variables'!BH$7:BH$36)</f>
        <v>8.5698782629933995E-2</v>
      </c>
      <c r="BG233" s="10">
        <f ca="1">SUMPRODUCT(S203:S232,'control variables'!BI$7:BI$36)</f>
        <v>0.19260589288611665</v>
      </c>
      <c r="BH233" s="10">
        <f t="shared" ca="1" si="190"/>
        <v>0.28364465047673515</v>
      </c>
      <c r="BI233" s="82">
        <f t="shared" ca="1" si="167"/>
        <v>2.859585861527568</v>
      </c>
      <c r="BJ233" s="82">
        <f t="shared" ca="1" si="168"/>
        <v>3.3159817348739296</v>
      </c>
      <c r="BK233" s="82">
        <f t="shared" ca="1" si="169"/>
        <v>11.097111865132197</v>
      </c>
      <c r="BL233" s="82">
        <f t="shared" ca="1" si="170"/>
        <v>5.226238916582961</v>
      </c>
      <c r="BM233" s="82">
        <f t="shared" ca="1" si="160"/>
        <v>22.498918378116656</v>
      </c>
      <c r="BN233" s="10">
        <f ca="1">BN232+BI233-INDIRECT(ADDRESS(MAX($D233-'key variables'!$B$9*30,34),scenario!BI$4),TRUE)</f>
        <v>9439372.443351889</v>
      </c>
      <c r="BO233" s="10">
        <f ca="1">BO232+BJ233-INDIRECT(ADDRESS(MAX($D233-'key variables'!$B$9*30,34),scenario!BJ$4),TRUE)</f>
        <v>10895562.915099654</v>
      </c>
      <c r="BP233" s="10">
        <f ca="1">BP232+BK233-INDIRECT(ADDRESS(MAX($D233-'key variables'!$B$9*30,34),scenario!BK$4),TRUE)</f>
        <v>32531094.11465162</v>
      </c>
      <c r="BQ233" s="10">
        <f ca="1">BQ232+BL233-INDIRECT(ADDRESS(MAX($D233-'key variables'!$B$9*30,34),scenario!BL$4),TRUE)</f>
        <v>14415809.292213831</v>
      </c>
      <c r="BR233" s="10">
        <f t="shared" ca="1" si="191"/>
        <v>67281838.765317008</v>
      </c>
      <c r="BS233" s="82">
        <f t="shared" ca="1" si="172"/>
        <v>15.151487629739325</v>
      </c>
      <c r="BT233" s="82">
        <f t="shared" ca="1" si="173"/>
        <v>17.582928247274118</v>
      </c>
      <c r="BU233" s="82">
        <f t="shared" ca="1" si="174"/>
        <v>60.323705729028028</v>
      </c>
      <c r="BV233" s="82">
        <f t="shared" ca="1" si="175"/>
        <v>29.533643040549435</v>
      </c>
      <c r="BW233" s="82">
        <f t="shared" ca="1" si="192"/>
        <v>122.59176464659092</v>
      </c>
      <c r="BX233" s="10">
        <f t="shared" ca="1" si="176"/>
        <v>6.5504877737076778E-2</v>
      </c>
      <c r="BY233" s="10">
        <f t="shared" ca="1" si="177"/>
        <v>0.15122033315422109</v>
      </c>
      <c r="BZ233" s="10">
        <f t="shared" ca="1" si="178"/>
        <v>1.3588139566859057</v>
      </c>
      <c r="CA233" s="10">
        <f t="shared" ca="1" si="179"/>
        <v>1.0179669121839243</v>
      </c>
      <c r="CB233" s="10">
        <v>0</v>
      </c>
      <c r="CC233" s="82">
        <f t="shared" ca="1" si="180"/>
        <v>-1.4113688919031173E-2</v>
      </c>
      <c r="CD233" s="82">
        <f t="shared" ca="1" si="181"/>
        <v>2.6126354910185161E-2</v>
      </c>
      <c r="CE233" s="82">
        <f t="shared" ca="1" si="182"/>
        <v>8.1477524819815095</v>
      </c>
      <c r="CF233" s="82">
        <f t="shared" ca="1" si="183"/>
        <v>6.1039573477444087</v>
      </c>
      <c r="CG233" s="82">
        <f t="shared" ca="1" si="193"/>
        <v>14.263722495717072</v>
      </c>
      <c r="CH233" s="13">
        <f t="shared" ca="1" si="144"/>
        <v>168</v>
      </c>
      <c r="CI233" s="81">
        <f t="shared" ca="1" si="153"/>
        <v>0.11317738242395223</v>
      </c>
      <c r="CJ233" s="81">
        <f t="shared" ca="1" si="154"/>
        <v>0.13063699924616859</v>
      </c>
      <c r="CK233" s="81">
        <f t="shared" ca="1" si="155"/>
        <v>0.39004542954299609</v>
      </c>
      <c r="CL233" s="81">
        <f t="shared" ca="1" si="156"/>
        <v>0.17284449480163674</v>
      </c>
      <c r="CM233" s="89">
        <f t="shared" ca="1" si="145"/>
        <v>0.80670430601475362</v>
      </c>
    </row>
    <row r="234" spans="1:91" x14ac:dyDescent="0.3">
      <c r="A234">
        <v>169</v>
      </c>
      <c r="B234" s="3">
        <f t="shared" si="158"/>
        <v>0.65833333333333333</v>
      </c>
      <c r="C234" s="3">
        <f t="shared" si="146"/>
        <v>5.6333333333333337</v>
      </c>
      <c r="D234" s="4">
        <f t="shared" ca="1" si="184"/>
        <v>234</v>
      </c>
      <c r="E234" s="58">
        <f>(0.5*(COS(B234*2*PI())+1)*('key variables'!$B$4-'key variables'!$B$6)+'key variables'!$B$6)/'key variables'!$B$4</f>
        <v>1</v>
      </c>
      <c r="F234" s="10">
        <f t="shared" ca="1" si="147"/>
        <v>11689222.922745029</v>
      </c>
      <c r="G234" s="10">
        <f t="shared" ca="1" si="148"/>
        <v>13492492.81635485</v>
      </c>
      <c r="H234" s="10">
        <f t="shared" ca="1" si="149"/>
        <v>40309475.049496941</v>
      </c>
      <c r="I234" s="10">
        <f t="shared" ca="1" si="150"/>
        <v>17912155.437336337</v>
      </c>
      <c r="J234" s="10">
        <f t="shared" ca="1" si="185"/>
        <v>83403346.225933164</v>
      </c>
      <c r="K234" s="82">
        <f t="shared" ca="1" si="161"/>
        <v>2249835.3279055096</v>
      </c>
      <c r="L234" s="82">
        <f t="shared" ca="1" si="162"/>
        <v>2596912.3183269487</v>
      </c>
      <c r="M234" s="82">
        <f t="shared" ca="1" si="163"/>
        <v>7778320.6111395918</v>
      </c>
      <c r="N234" s="82">
        <f t="shared" ca="1" si="164"/>
        <v>3496316.6114794654</v>
      </c>
      <c r="O234" s="82">
        <f t="shared" ca="1" si="186"/>
        <v>16121384.868851515</v>
      </c>
      <c r="P234" s="10">
        <f ca="1">IF(IF($A234&gt;='key variables'!$B$26,K234*SUMPRODUCT(Z234:AC234,'control variables'!$O$3:$R$3)/J234+F$65*'key variables'!$B$25/scenario!J$65,K234*SUMPRODUCT(Z234:AC234,'control variables'!$O$7:$R$7)/J234+F$65*'key variables'!$B$25/scenario!J$65)&lt;'key variables'!$B$28,0,IF($A234&gt;='key variables'!$B$26,K234*SUMPRODUCT(Z234:AC234,'control variables'!$O$3:$R$3)/J234+F$65*'key variables'!$B$25/scenario!J$65,K234*SUMPRODUCT(Z234:AC234,'control variables'!$O$7:$R$7)/J234+F$65*'key variables'!$B$25/scenario!J$65))</f>
        <v>0.34826470497002093</v>
      </c>
      <c r="Q234" s="10">
        <f ca="1">IF(IF($A234&gt;='key variables'!$B$26,L234*SUMPRODUCT(Z234:AC234,'control variables'!$O$4:$R$4)/J234+G$65*'key variables'!$B$25/scenario!J$65,L234*SUMPRODUCT(Z234:AC234,'control variables'!$O$7:$R$7)/J234+G$65*'key variables'!$B$25/scenario!J$65)&lt;'key variables'!$B$28,0,IF($A234&gt;='key variables'!$B$26,L234*SUMPRODUCT(Z234:AC234,'control variables'!$O$4:$R$4)/J234+G$65*'key variables'!$B$25/scenario!J$65,L234*SUMPRODUCT(Z234:AC234,'control variables'!$O$7:$R$7)/J234+G$65*'key variables'!$B$25/scenario!J$65))</f>
        <v>0.40199071067886266</v>
      </c>
      <c r="R234" s="10">
        <f ca="1">IF(IF($A234&gt;='key variables'!$B$26,M234*SUMPRODUCT(Z234:AC234,'control variables'!$O$5:$R$5)/J234+H$65*'key variables'!$B$25/scenario!J$65,M234*SUMPRODUCT(Z234:AC234,'control variables'!$O$7:$R$7)/J234+H$65*'key variables'!$B$25/scenario!J$65)&lt;'key variables'!$B$28,0,IF($A234&gt;='key variables'!$B$26,M234*SUMPRODUCT(Z234:AC234,'control variables'!$O$5:$R$5)/J234+H$65*'key variables'!$B$25/scenario!J$65,M234*SUMPRODUCT(Z234:AC234,'control variables'!$O$7:$R$7)/J234+H$65*'key variables'!$B$25/scenario!J$65))</f>
        <v>1.2040501361149103</v>
      </c>
      <c r="S234" s="10">
        <f ca="1">IF(IF($A234&gt;='key variables'!$B$26,N234*SUMPRODUCT(Z234:AC234,'control variables'!$O$6:$R$6)/J234+I$65*'key variables'!$B$25/scenario!J$65,N234*SUMPRODUCT(Z234:AC234,'control variables'!$O$7:$R$7)/J234+I$65*'key variables'!$B$25/scenario!J$65)&lt;'key variables'!$B$28,0,IF($A234&gt;='key variables'!$B$26,N234*SUMPRODUCT(Z234:AC234,'control variables'!$O$6:$R$6)/J234+I$65*'key variables'!$B$25/scenario!J$65,N234*SUMPRODUCT(Z234:AC234,'control variables'!$O$7:$R$7)/J234+I$65*'key variables'!$B$25/scenario!J$65))</f>
        <v>0.5412145760517717</v>
      </c>
      <c r="T234" s="10">
        <f t="shared" ca="1" si="157"/>
        <v>2.4955201278155656</v>
      </c>
      <c r="U234" s="82">
        <f ca="1">SUMPRODUCT(P204:P233,'control variables'!AD$7:AD$36)</f>
        <v>0.73838520156774134</v>
      </c>
      <c r="V234" s="82">
        <f ca="1">SUMPRODUCT(Q204:Q233,'control variables'!AE$7:AE$36)</f>
        <v>0.852294210975306</v>
      </c>
      <c r="W234" s="82">
        <f ca="1">SUMPRODUCT(R204:R233,'control variables'!AF$7:AF$36)</f>
        <v>2.5528076482209343</v>
      </c>
      <c r="X234" s="82">
        <f ca="1">SUMPRODUCT(S204:S233,'control variables'!AG$7:AG$36)</f>
        <v>1.1474744012999765</v>
      </c>
      <c r="Y234" s="82">
        <f t="shared" ca="1" si="151"/>
        <v>5.290961462063958</v>
      </c>
      <c r="Z234" s="10">
        <f ca="1">IF($A234&gt;='key variables'!$B$26,SUMPRODUCT(P204:P233,'control variables'!V$7:V$36)*$E234,SUMPRODUCT(P204:P233,'control variables'!Z$7:Z$36)*$E234)</f>
        <v>1.8017336601775669</v>
      </c>
      <c r="AA234" s="10">
        <f ca="1">IF($A234&gt;='key variables'!$B$26,SUMPRODUCT(Q204:Q233,'control variables'!W$7:W$36)*$E234,SUMPRODUCT(Q204:Q233,'control variables'!AA$7:AA$36)*$E234)</f>
        <v>2.0796830232083252</v>
      </c>
      <c r="AB234" s="10">
        <f ca="1">IF($A234&gt;='key variables'!$B$26,SUMPRODUCT(R204:R233,'control variables'!X$7:X$36)*$E234,SUMPRODUCT(R204:R233,'control variables'!AB$7:AB$36)*$E234)</f>
        <v>6.2291056998335863</v>
      </c>
      <c r="AC234" s="10">
        <f ca="1">IF($A234&gt;='key variables'!$B$26,SUMPRODUCT(S204:S233,'control variables'!Y$7:Y$36)*$E234,SUMPRODUCT(S204:S233,'control variables'!AC$7:AC$36)*$E234)</f>
        <v>2.7999521775689269</v>
      </c>
      <c r="AD234" s="10">
        <f t="shared" ca="1" si="152"/>
        <v>12.910474560788405</v>
      </c>
      <c r="AE234" s="82">
        <f ca="1">SUMPRODUCT(P204:P233,'control variables'!AL$7:AL$36)</f>
        <v>2.4531470408210421</v>
      </c>
      <c r="AF234" s="82">
        <f ca="1">SUMPRODUCT(Q204:Q233,'control variables'!AM$7:AM$36)</f>
        <v>2.8241846988343671</v>
      </c>
      <c r="AG234" s="82">
        <f ca="1">SUMPRODUCT(R204:R233,'control variables'!AN$7:AN$36)</f>
        <v>8.05249280444046</v>
      </c>
      <c r="AH234" s="82">
        <f ca="1">SUMPRODUCT(S204:S233,'control variables'!AO$7:AO$36)</f>
        <v>3.4866495097727848</v>
      </c>
      <c r="AI234" s="82">
        <f t="shared" ca="1" si="165"/>
        <v>16.816474053868653</v>
      </c>
      <c r="AJ234" s="10">
        <f ca="1">SUMPRODUCT(P204:P233,'control variables'!AP$7:AP$36)</f>
        <v>2.3439951624151523E-3</v>
      </c>
      <c r="AK234" s="10">
        <f ca="1">SUMPRODUCT(Q204:Q233,'control variables'!AQ$7:AQ$36)</f>
        <v>6.763994942067089E-3</v>
      </c>
      <c r="AL234" s="10">
        <f ca="1">SUMPRODUCT(R204:R233,'control variables'!AR$7:AR$36)</f>
        <v>0.24311573817980869</v>
      </c>
      <c r="AM234" s="10">
        <f ca="1">SUMPRODUCT(S204:S233,'control variables'!AS$7:AS$36)</f>
        <v>0.18213220145336367</v>
      </c>
      <c r="AN234" s="10">
        <f t="shared" ca="1" si="187"/>
        <v>0.43435592973765463</v>
      </c>
      <c r="AO234" s="82">
        <f ca="1">SUMPRODUCT(P204:P233,'control variables'!AX$7:AX$36)</f>
        <v>3.1874747414777434E-3</v>
      </c>
      <c r="AP234" s="82">
        <f ca="1">SUMPRODUCT(Q204:Q233,'control variables'!AY$7:AY$36)</f>
        <v>7.3583984728389949E-3</v>
      </c>
      <c r="AQ234" s="82">
        <f ca="1">SUMPRODUCT(R204:R233,'control variables'!AZ$7:AZ$36)</f>
        <v>6.6120040444572134E-2</v>
      </c>
      <c r="AR234" s="82">
        <f ca="1">SUMPRODUCT(S204:S233,'control variables'!BA$7:BA$36)</f>
        <v>4.9534384801730308E-2</v>
      </c>
      <c r="AS234" s="82">
        <f t="shared" ca="1" si="188"/>
        <v>0.1262002984606192</v>
      </c>
      <c r="AT234" s="10">
        <f ca="1">SUMPRODUCT(P204:P233,'control variables'!AT$7:AT$36)</f>
        <v>-2.8130397448185252E-3</v>
      </c>
      <c r="AU234" s="10">
        <f ca="1">SUMPRODUCT(Q204:Q233,'control variables'!AU$7:AU$36)</f>
        <v>3.0515292740458471E-3</v>
      </c>
      <c r="AV234" s="10">
        <f ca="1">SUMPRODUCT(R204:R233,'control variables'!AV$7:AV$36)</f>
        <v>1.3140129592494338</v>
      </c>
      <c r="AW234" s="10">
        <f ca="1">SUMPRODUCT(S204:S233,'control variables'!AW$7:AW$36)</f>
        <v>0.98440386787853174</v>
      </c>
      <c r="AX234" s="10">
        <f t="shared" ca="1" si="166"/>
        <v>2.298655316657193</v>
      </c>
      <c r="AY234" s="82">
        <f ca="1">SUMPRODUCT(P204:P233,'control variables'!BB$7:BB$36)</f>
        <v>1.0195811302749706E-2</v>
      </c>
      <c r="AZ234" s="82">
        <f ca="1">SUMPRODUCT(Q204:Q233,'control variables'!BC$7:BC$36)</f>
        <v>2.5999300640109236E-2</v>
      </c>
      <c r="BA234" s="82">
        <f ca="1">SUMPRODUCT(R204:R233,'control variables'!BD$7:BD$36)</f>
        <v>0.18200309614778995</v>
      </c>
      <c r="BB234" s="82">
        <f ca="1">SUMPRODUCT(S204:S233,'control variables'!BE$7:BE$36)</f>
        <v>2.5863939194019612E-2</v>
      </c>
      <c r="BC234" s="82">
        <f t="shared" ca="1" si="189"/>
        <v>0.24406214728466849</v>
      </c>
      <c r="BD234" s="10">
        <f ca="1">SUMPRODUCT(P204:P233,'control variables'!BF$7:BF$36)</f>
        <v>2.1328749172505072E-3</v>
      </c>
      <c r="BE234" s="10">
        <f ca="1">SUMPRODUCT(Q204:Q233,'control variables'!BG$7:BG$36)</f>
        <v>2.4619086905417458E-3</v>
      </c>
      <c r="BF234" s="10">
        <f ca="1">SUMPRODUCT(R204:R233,'control variables'!BH$7:BH$36)</f>
        <v>7.3739552064359434E-2</v>
      </c>
      <c r="BG234" s="10">
        <f ca="1">SUMPRODUCT(S204:S233,'control variables'!BI$7:BI$36)</f>
        <v>0.16572781818510132</v>
      </c>
      <c r="BH234" s="10">
        <f t="shared" ca="1" si="190"/>
        <v>0.24406215385725299</v>
      </c>
      <c r="BI234" s="82">
        <f t="shared" ca="1" si="167"/>
        <v>2.4605298123789732</v>
      </c>
      <c r="BJ234" s="82">
        <f t="shared" ca="1" si="168"/>
        <v>2.8532355287485225</v>
      </c>
      <c r="BK234" s="82">
        <f t="shared" ca="1" si="169"/>
        <v>9.5485088598376837</v>
      </c>
      <c r="BL234" s="82">
        <f t="shared" ca="1" si="170"/>
        <v>4.4969173168453365</v>
      </c>
      <c r="BM234" s="82">
        <f t="shared" ca="1" si="160"/>
        <v>19.359191517810515</v>
      </c>
      <c r="BN234" s="10">
        <f ca="1">BN233+BI234-INDIRECT(ADDRESS(MAX($D234-'key variables'!$B$9*30,34),scenario!BI$4),TRUE)</f>
        <v>9439374.9038817007</v>
      </c>
      <c r="BO234" s="10">
        <f ca="1">BO233+BJ234-INDIRECT(ADDRESS(MAX($D234-'key variables'!$B$9*30,34),scenario!BJ$4),TRUE)</f>
        <v>10895565.768335182</v>
      </c>
      <c r="BP234" s="10">
        <f ca="1">BP233+BK234-INDIRECT(ADDRESS(MAX($D234-'key variables'!$B$9*30,34),scenario!BK$4),TRUE)</f>
        <v>32531103.663160481</v>
      </c>
      <c r="BQ234" s="10">
        <f ca="1">BQ233+BL234-INDIRECT(ADDRESS(MAX($D234-'key variables'!$B$9*30,34),scenario!BL$4),TRUE)</f>
        <v>14415813.789131148</v>
      </c>
      <c r="BR234" s="10">
        <f t="shared" ca="1" si="191"/>
        <v>67281858.12450853</v>
      </c>
      <c r="BS234" s="82">
        <f t="shared" ca="1" si="172"/>
        <v>13.037089647413122</v>
      </c>
      <c r="BT234" s="82">
        <f t="shared" ca="1" si="173"/>
        <v>15.129221520513918</v>
      </c>
      <c r="BU234" s="82">
        <f t="shared" ca="1" si="174"/>
        <v>51.905507453240894</v>
      </c>
      <c r="BV234" s="82">
        <f t="shared" ca="1" si="175"/>
        <v>25.412212481570769</v>
      </c>
      <c r="BW234" s="82">
        <f t="shared" ca="1" si="192"/>
        <v>105.4840311027387</v>
      </c>
      <c r="BX234" s="10">
        <f t="shared" ca="1" si="176"/>
        <v>5.6363666258554317E-2</v>
      </c>
      <c r="BY234" s="10">
        <f t="shared" ca="1" si="177"/>
        <v>0.1301175222964091</v>
      </c>
      <c r="BZ234" s="10">
        <f t="shared" ca="1" si="178"/>
        <v>1.1691913489183285</v>
      </c>
      <c r="CA234" s="10">
        <f t="shared" ca="1" si="179"/>
        <v>0.87590953960653362</v>
      </c>
      <c r="CB234" s="10">
        <v>0</v>
      </c>
      <c r="CC234" s="82">
        <f t="shared" ca="1" si="180"/>
        <v>-1.2144128753275238E-2</v>
      </c>
      <c r="CD234" s="82">
        <f t="shared" ca="1" si="181"/>
        <v>2.2480422105367406E-2</v>
      </c>
      <c r="CE234" s="82">
        <f t="shared" ca="1" si="182"/>
        <v>7.0107352204673123</v>
      </c>
      <c r="CF234" s="82">
        <f t="shared" ca="1" si="183"/>
        <v>5.2521512965175097</v>
      </c>
      <c r="CG234" s="82">
        <f t="shared" ca="1" si="193"/>
        <v>12.273222810336915</v>
      </c>
      <c r="CH234" s="13">
        <f t="shared" ca="1" si="144"/>
        <v>169</v>
      </c>
      <c r="CI234" s="81">
        <f t="shared" ca="1" si="153"/>
        <v>0.11317741231042661</v>
      </c>
      <c r="CJ234" s="81">
        <f t="shared" ca="1" si="154"/>
        <v>0.13063703390053372</v>
      </c>
      <c r="CK234" s="81">
        <f t="shared" ca="1" si="155"/>
        <v>0.39004554535541364</v>
      </c>
      <c r="CL234" s="81">
        <f t="shared" ca="1" si="156"/>
        <v>0.17284454930716847</v>
      </c>
      <c r="CM234" s="89">
        <f t="shared" ca="1" si="145"/>
        <v>0.80670454087354249</v>
      </c>
    </row>
    <row r="235" spans="1:91" x14ac:dyDescent="0.3">
      <c r="A235">
        <v>170</v>
      </c>
      <c r="B235" s="3">
        <f t="shared" si="158"/>
        <v>0.66111111111111109</v>
      </c>
      <c r="C235" s="3">
        <f t="shared" si="146"/>
        <v>5.666666666666667</v>
      </c>
      <c r="D235" s="4">
        <f t="shared" ca="1" si="184"/>
        <v>235</v>
      </c>
      <c r="E235" s="58">
        <f>(0.5*(COS(B235*2*PI())+1)*('key variables'!$B$4-'key variables'!$B$6)+'key variables'!$B$6)/'key variables'!$B$4</f>
        <v>1</v>
      </c>
      <c r="F235" s="10">
        <f t="shared" ca="1" si="147"/>
        <v>11689222.920612153</v>
      </c>
      <c r="G235" s="10">
        <f t="shared" ca="1" si="148"/>
        <v>13492492.813892942</v>
      </c>
      <c r="H235" s="10">
        <f t="shared" ca="1" si="149"/>
        <v>40309474.97575739</v>
      </c>
      <c r="I235" s="10">
        <f t="shared" ca="1" si="150"/>
        <v>17912155.27160852</v>
      </c>
      <c r="J235" s="10">
        <f t="shared" ca="1" si="185"/>
        <v>83403345.981871009</v>
      </c>
      <c r="K235" s="82">
        <f t="shared" ca="1" si="161"/>
        <v>2249834.9796408047</v>
      </c>
      <c r="L235" s="82">
        <f t="shared" ca="1" si="162"/>
        <v>2596911.9163362393</v>
      </c>
      <c r="M235" s="82">
        <f t="shared" ca="1" si="163"/>
        <v>7778319.4070894569</v>
      </c>
      <c r="N235" s="82">
        <f t="shared" ca="1" si="164"/>
        <v>3496316.0702648908</v>
      </c>
      <c r="O235" s="82">
        <f t="shared" ca="1" si="186"/>
        <v>16121382.373331392</v>
      </c>
      <c r="P235" s="10">
        <f ca="1">IF(IF($A235&gt;='key variables'!$B$26,K235*SUMPRODUCT(Z235:AC235,'control variables'!$O$3:$R$3)/J235+F$65*'key variables'!$B$25/scenario!J$65,K235*SUMPRODUCT(Z235:AC235,'control variables'!$O$7:$R$7)/J235+F$65*'key variables'!$B$25/scenario!J$65)&lt;'key variables'!$B$28,0,IF($A235&gt;='key variables'!$B$26,K235*SUMPRODUCT(Z235:AC235,'control variables'!$O$3:$R$3)/J235+F$65*'key variables'!$B$25/scenario!J$65,K235*SUMPRODUCT(Z235:AC235,'control variables'!$O$7:$R$7)/J235+F$65*'key variables'!$B$25/scenario!J$65))</f>
        <v>0.2996641163226067</v>
      </c>
      <c r="Q235" s="10">
        <f ca="1">IF(IF($A235&gt;='key variables'!$B$26,L235*SUMPRODUCT(Z235:AC235,'control variables'!$O$4:$R$4)/J235+G$65*'key variables'!$B$25/scenario!J$65,L235*SUMPRODUCT(Z235:AC235,'control variables'!$O$7:$R$7)/J235+G$65*'key variables'!$B$25/scenario!J$65)&lt;'key variables'!$B$28,0,IF($A235&gt;='key variables'!$B$26,L235*SUMPRODUCT(Z235:AC235,'control variables'!$O$4:$R$4)/J235+G$65*'key variables'!$B$25/scenario!J$65,L235*SUMPRODUCT(Z235:AC235,'control variables'!$O$7:$R$7)/J235+G$65*'key variables'!$B$25/scenario!J$65))</f>
        <v>0.3458926195114938</v>
      </c>
      <c r="R235" s="10">
        <f ca="1">IF(IF($A235&gt;='key variables'!$B$26,M235*SUMPRODUCT(Z235:AC235,'control variables'!$O$5:$R$5)/J235+H$65*'key variables'!$B$25/scenario!J$65,M235*SUMPRODUCT(Z235:AC235,'control variables'!$O$7:$R$7)/J235+H$65*'key variables'!$B$25/scenario!J$65)&lt;'key variables'!$B$28,0,IF($A235&gt;='key variables'!$B$26,M235*SUMPRODUCT(Z235:AC235,'control variables'!$O$5:$R$5)/J235+H$65*'key variables'!$B$25/scenario!J$65,M235*SUMPRODUCT(Z235:AC235,'control variables'!$O$7:$R$7)/J235+H$65*'key variables'!$B$25/scenario!J$65))</f>
        <v>1.0360240785182295</v>
      </c>
      <c r="S235" s="10">
        <f ca="1">IF(IF($A235&gt;='key variables'!$B$26,N235*SUMPRODUCT(Z235:AC235,'control variables'!$O$6:$R$6)/J235+I$65*'key variables'!$B$25/scenario!J$65,N235*SUMPRODUCT(Z235:AC235,'control variables'!$O$7:$R$7)/J235+I$65*'key variables'!$B$25/scenario!J$65)&lt;'key variables'!$B$28,0,IF($A235&gt;='key variables'!$B$26,N235*SUMPRODUCT(Z235:AC235,'control variables'!$O$6:$R$6)/J235+I$65*'key variables'!$B$25/scenario!J$65,N235*SUMPRODUCT(Z235:AC235,'control variables'!$O$7:$R$7)/J235+I$65*'key variables'!$B$25/scenario!J$65))</f>
        <v>0.46568769490273032</v>
      </c>
      <c r="T235" s="10">
        <f t="shared" ca="1" si="157"/>
        <v>2.1472685092550603</v>
      </c>
      <c r="U235" s="82">
        <f ca="1">SUMPRODUCT(P205:P234,'control variables'!AD$7:AD$36)</f>
        <v>0.63534306681587449</v>
      </c>
      <c r="V235" s="82">
        <f ca="1">SUMPRODUCT(Q205:Q234,'control variables'!AE$7:AE$36)</f>
        <v>0.73335599993168044</v>
      </c>
      <c r="W235" s="82">
        <f ca="1">SUMPRODUCT(R205:R234,'control variables'!AF$7:AF$36)</f>
        <v>2.1965616818539511</v>
      </c>
      <c r="X235" s="82">
        <f ca="1">SUMPRODUCT(S205:S234,'control variables'!AG$7:AG$36)</f>
        <v>0.98734360286031819</v>
      </c>
      <c r="Y235" s="82">
        <f t="shared" ca="1" si="151"/>
        <v>4.5526043514618237</v>
      </c>
      <c r="Z235" s="10">
        <f ca="1">IF($A235&gt;='key variables'!$B$26,SUMPRODUCT(P205:P234,'control variables'!V$7:V$36)*$E235,SUMPRODUCT(P205:P234,'control variables'!Z$7:Z$36)*$E235)</f>
        <v>1.5503006747951307</v>
      </c>
      <c r="AA235" s="10">
        <f ca="1">IF($A235&gt;='key variables'!$B$26,SUMPRODUCT(Q205:Q234,'control variables'!W$7:W$36)*$E235,SUMPRODUCT(Q205:Q234,'control variables'!AA$7:AA$36)*$E235)</f>
        <v>1.7894620417548817</v>
      </c>
      <c r="AB235" s="10">
        <f ca="1">IF($A235&gt;='key variables'!$B$26,SUMPRODUCT(R205:R234,'control variables'!X$7:X$36)*$E235,SUMPRODUCT(R205:R234,'control variables'!AB$7:AB$36)*$E235)</f>
        <v>5.3598303585394937</v>
      </c>
      <c r="AC235" s="10">
        <f ca="1">IF($A235&gt;='key variables'!$B$26,SUMPRODUCT(S205:S234,'control variables'!Y$7:Y$36)*$E235,SUMPRODUCT(S205:S234,'control variables'!AC$7:AC$36)*$E235)</f>
        <v>2.4092172146306052</v>
      </c>
      <c r="AD235" s="10">
        <f t="shared" ca="1" si="152"/>
        <v>11.108810289720111</v>
      </c>
      <c r="AE235" s="82">
        <f ca="1">SUMPRODUCT(P205:P234,'control variables'!AL$7:AL$36)</f>
        <v>2.1108094818930958</v>
      </c>
      <c r="AF235" s="82">
        <f ca="1">SUMPRODUCT(Q205:Q234,'control variables'!AM$7:AM$36)</f>
        <v>2.4300687002120314</v>
      </c>
      <c r="AG235" s="82">
        <f ca="1">SUMPRODUCT(R205:R234,'control variables'!AN$7:AN$36)</f>
        <v>6.9287645141727978</v>
      </c>
      <c r="AH235" s="82">
        <f ca="1">SUMPRODUCT(S205:S234,'control variables'!AO$7:AO$36)</f>
        <v>3.0000863066092895</v>
      </c>
      <c r="AI235" s="82">
        <f t="shared" ca="1" si="165"/>
        <v>14.469729002887213</v>
      </c>
      <c r="AJ235" s="10">
        <f ca="1">SUMPRODUCT(P205:P234,'control variables'!AP$7:AP$36)</f>
        <v>2.0168893525771988E-3</v>
      </c>
      <c r="AK235" s="10">
        <f ca="1">SUMPRODUCT(Q205:Q234,'control variables'!AQ$7:AQ$36)</f>
        <v>5.8200757400389738E-3</v>
      </c>
      <c r="AL235" s="10">
        <f ca="1">SUMPRODUCT(R205:R234,'control variables'!AR$7:AR$36)</f>
        <v>0.20918880364649695</v>
      </c>
      <c r="AM235" s="10">
        <f ca="1">SUMPRODUCT(S205:S234,'control variables'!AS$7:AS$36)</f>
        <v>0.15671555289996539</v>
      </c>
      <c r="AN235" s="10">
        <f t="shared" ca="1" si="187"/>
        <v>0.37374132163907847</v>
      </c>
      <c r="AO235" s="82">
        <f ca="1">SUMPRODUCT(P205:P234,'control variables'!AX$7:AX$36)</f>
        <v>2.7426610103263981E-3</v>
      </c>
      <c r="AP235" s="82">
        <f ca="1">SUMPRODUCT(Q205:Q234,'control variables'!AY$7:AY$36)</f>
        <v>6.3315302007834716E-3</v>
      </c>
      <c r="AQ235" s="82">
        <f ca="1">SUMPRODUCT(R205:R234,'control variables'!AZ$7:AZ$36)</f>
        <v>5.6892954968000564E-2</v>
      </c>
      <c r="AR235" s="82">
        <f ca="1">SUMPRODUCT(S205:S234,'control variables'!BA$7:BA$36)</f>
        <v>4.2621836056723109E-2</v>
      </c>
      <c r="AS235" s="82">
        <f t="shared" ca="1" si="188"/>
        <v>0.10858898223583355</v>
      </c>
      <c r="AT235" s="10">
        <f ca="1">SUMPRODUCT(P205:P234,'control variables'!AT$7:AT$36)</f>
        <v>-2.4204823421990281E-3</v>
      </c>
      <c r="AU235" s="10">
        <f ca="1">SUMPRODUCT(Q205:Q234,'control variables'!AU$7:AU$36)</f>
        <v>2.6256908520885078E-3</v>
      </c>
      <c r="AV235" s="10">
        <f ca="1">SUMPRODUCT(R205:R234,'control variables'!AV$7:AV$36)</f>
        <v>1.1306435222404325</v>
      </c>
      <c r="AW235" s="10">
        <f ca="1">SUMPRODUCT(S205:S234,'control variables'!AW$7:AW$36)</f>
        <v>0.84703111080505755</v>
      </c>
      <c r="AX235" s="10">
        <f t="shared" ca="1" si="166"/>
        <v>1.9778798415553798</v>
      </c>
      <c r="AY235" s="82">
        <f ca="1">SUMPRODUCT(P205:P234,'control variables'!BB$7:BB$36)</f>
        <v>8.7729882737683229E-3</v>
      </c>
      <c r="AZ235" s="82">
        <f ca="1">SUMPRODUCT(Q205:Q234,'control variables'!BC$7:BC$36)</f>
        <v>2.2371104453486855E-2</v>
      </c>
      <c r="BA235" s="82">
        <f ca="1">SUMPRODUCT(R205:R234,'control variables'!BD$7:BD$36)</f>
        <v>0.15660460760621112</v>
      </c>
      <c r="BB235" s="82">
        <f ca="1">SUMPRODUCT(S205:S234,'control variables'!BE$7:BE$36)</f>
        <v>2.2254632664827516E-2</v>
      </c>
      <c r="BC235" s="82">
        <f t="shared" ca="1" si="189"/>
        <v>0.21000333299829382</v>
      </c>
      <c r="BD235" s="10">
        <f ca="1">SUMPRODUCT(P205:P234,'control variables'!BF$7:BF$36)</f>
        <v>1.8352327326229478E-3</v>
      </c>
      <c r="BE235" s="10">
        <f ca="1">SUMPRODUCT(Q205:Q234,'control variables'!BG$7:BG$36)</f>
        <v>2.1183499215394683E-3</v>
      </c>
      <c r="BF235" s="10">
        <f ca="1">SUMPRODUCT(R205:R234,'control variables'!BH$7:BH$36)</f>
        <v>6.3449215208512863E-2</v>
      </c>
      <c r="BG235" s="10">
        <f ca="1">SUMPRODUCT(S205:S234,'control variables'!BI$7:BI$36)</f>
        <v>0.14260054079100054</v>
      </c>
      <c r="BH235" s="10">
        <f t="shared" ca="1" si="190"/>
        <v>0.21000333865367582</v>
      </c>
      <c r="BI235" s="82">
        <f t="shared" ca="1" si="167"/>
        <v>2.117161987824665</v>
      </c>
      <c r="BJ235" s="82">
        <f t="shared" ca="1" si="168"/>
        <v>2.4550654955176068</v>
      </c>
      <c r="BK235" s="82">
        <f t="shared" ca="1" si="169"/>
        <v>8.2160126440194414</v>
      </c>
      <c r="BL235" s="82">
        <f t="shared" ca="1" si="170"/>
        <v>3.8693720500791744</v>
      </c>
      <c r="BM235" s="82">
        <f t="shared" ca="1" si="160"/>
        <v>16.657612177440889</v>
      </c>
      <c r="BN235" s="10">
        <f ca="1">BN234+BI235-INDIRECT(ADDRESS(MAX($D235-'key variables'!$B$9*30,34),scenario!BI$4),TRUE)</f>
        <v>9439377.0210436881</v>
      </c>
      <c r="BO235" s="10">
        <f ca="1">BO234+BJ235-INDIRECT(ADDRESS(MAX($D235-'key variables'!$B$9*30,34),scenario!BJ$4),TRUE)</f>
        <v>10895568.223400678</v>
      </c>
      <c r="BP235" s="10">
        <f ca="1">BP234+BK235-INDIRECT(ADDRESS(MAX($D235-'key variables'!$B$9*30,34),scenario!BK$4),TRUE)</f>
        <v>32531111.879173126</v>
      </c>
      <c r="BQ235" s="10">
        <f ca="1">BQ234+BL235-INDIRECT(ADDRESS(MAX($D235-'key variables'!$B$9*30,34),scenario!BL$4),TRUE)</f>
        <v>14415817.658503197</v>
      </c>
      <c r="BR235" s="10">
        <f t="shared" ca="1" si="191"/>
        <v>67281874.782120705</v>
      </c>
      <c r="BS235" s="82">
        <f t="shared" ca="1" si="172"/>
        <v>11.217756543178441</v>
      </c>
      <c r="BT235" s="82">
        <f t="shared" ca="1" si="173"/>
        <v>13.017930294586264</v>
      </c>
      <c r="BU235" s="82">
        <f t="shared" ca="1" si="174"/>
        <v>44.662069672531167</v>
      </c>
      <c r="BV235" s="82">
        <f t="shared" ca="1" si="175"/>
        <v>21.865927585603323</v>
      </c>
      <c r="BW235" s="82">
        <f t="shared" ca="1" si="192"/>
        <v>90.76368409589918</v>
      </c>
      <c r="BX235" s="10">
        <f t="shared" ca="1" si="176"/>
        <v>4.8498106262489446E-2</v>
      </c>
      <c r="BY235" s="10">
        <f t="shared" ca="1" si="177"/>
        <v>0.11195959812216624</v>
      </c>
      <c r="BZ235" s="10">
        <f t="shared" ca="1" si="178"/>
        <v>1.0060304810716052</v>
      </c>
      <c r="CA235" s="10">
        <f t="shared" ca="1" si="179"/>
        <v>0.75367620220742859</v>
      </c>
      <c r="CB235" s="10">
        <v>0</v>
      </c>
      <c r="CC235" s="82">
        <f t="shared" ca="1" si="180"/>
        <v>-1.0449418068825409E-2</v>
      </c>
      <c r="CD235" s="82">
        <f t="shared" ca="1" si="181"/>
        <v>1.9343276792534399E-2</v>
      </c>
      <c r="CE235" s="82">
        <f t="shared" ca="1" si="182"/>
        <v>6.0323875469053769</v>
      </c>
      <c r="CF235" s="82">
        <f t="shared" ca="1" si="183"/>
        <v>4.5192139025556939</v>
      </c>
      <c r="CG235" s="82">
        <f t="shared" ca="1" si="193"/>
        <v>10.56049530818478</v>
      </c>
      <c r="CH235" s="13">
        <f t="shared" ca="1" si="144"/>
        <v>170</v>
      </c>
      <c r="CI235" s="81">
        <f t="shared" ca="1" si="153"/>
        <v>0.11317743802623316</v>
      </c>
      <c r="CJ235" s="81">
        <f t="shared" ca="1" si="154"/>
        <v>0.13063706371887043</v>
      </c>
      <c r="CK235" s="81">
        <f t="shared" ca="1" si="155"/>
        <v>0.39004564500618788</v>
      </c>
      <c r="CL235" s="81">
        <f t="shared" ca="1" si="156"/>
        <v>0.17284459620644829</v>
      </c>
      <c r="CM235" s="89">
        <f t="shared" ca="1" si="145"/>
        <v>0.80670474295773975</v>
      </c>
    </row>
    <row r="236" spans="1:91" x14ac:dyDescent="0.3">
      <c r="A236">
        <v>171</v>
      </c>
      <c r="B236" s="3">
        <f t="shared" si="158"/>
        <v>0.66388888888888886</v>
      </c>
      <c r="C236" s="3">
        <f t="shared" si="146"/>
        <v>5.7</v>
      </c>
      <c r="D236" s="4">
        <f t="shared" ca="1" si="184"/>
        <v>236</v>
      </c>
      <c r="E236" s="58">
        <f>(0.5*(COS(B236*2*PI())+1)*('key variables'!$B$4-'key variables'!$B$6)+'key variables'!$B$6)/'key variables'!$B$4</f>
        <v>1</v>
      </c>
      <c r="F236" s="10">
        <f t="shared" ca="1" si="147"/>
        <v>11689222.91877692</v>
      </c>
      <c r="G236" s="10">
        <f t="shared" ca="1" si="148"/>
        <v>13492492.811774593</v>
      </c>
      <c r="H236" s="10">
        <f t="shared" ca="1" si="149"/>
        <v>40309474.912308171</v>
      </c>
      <c r="I236" s="10">
        <f t="shared" ca="1" si="150"/>
        <v>17912155.12900798</v>
      </c>
      <c r="J236" s="10">
        <f t="shared" ca="1" si="185"/>
        <v>83403345.771867663</v>
      </c>
      <c r="K236" s="82">
        <f t="shared" ca="1" si="161"/>
        <v>2249834.6799766887</v>
      </c>
      <c r="L236" s="82">
        <f t="shared" ca="1" si="162"/>
        <v>2596911.57044362</v>
      </c>
      <c r="M236" s="82">
        <f t="shared" ca="1" si="163"/>
        <v>7778318.3710653726</v>
      </c>
      <c r="N236" s="82">
        <f t="shared" ca="1" si="164"/>
        <v>3496315.6045771977</v>
      </c>
      <c r="O236" s="82">
        <f t="shared" ca="1" si="186"/>
        <v>16121380.226062879</v>
      </c>
      <c r="P236" s="10">
        <f ca="1">IF(IF($A236&gt;='key variables'!$B$26,K236*SUMPRODUCT(Z236:AC236,'control variables'!$O$3:$R$3)/J236+F$65*'key variables'!$B$25/scenario!J$65,K236*SUMPRODUCT(Z236:AC236,'control variables'!$O$7:$R$7)/J236+F$65*'key variables'!$B$25/scenario!J$65)&lt;'key variables'!$B$28,0,IF($A236&gt;='key variables'!$B$26,K236*SUMPRODUCT(Z236:AC236,'control variables'!$O$3:$R$3)/J236+F$65*'key variables'!$B$25/scenario!J$65,K236*SUMPRODUCT(Z236:AC236,'control variables'!$O$7:$R$7)/J236+F$65*'key variables'!$B$25/scenario!J$65))</f>
        <v>0.2578457721448178</v>
      </c>
      <c r="Q236" s="10">
        <f ca="1">IF(IF($A236&gt;='key variables'!$B$26,L236*SUMPRODUCT(Z236:AC236,'control variables'!$O$4:$R$4)/J236+G$65*'key variables'!$B$25/scenario!J$65,L236*SUMPRODUCT(Z236:AC236,'control variables'!$O$7:$R$7)/J236+G$65*'key variables'!$B$25/scenario!J$65)&lt;'key variables'!$B$28,0,IF($A236&gt;='key variables'!$B$26,L236*SUMPRODUCT(Z236:AC236,'control variables'!$O$4:$R$4)/J236+G$65*'key variables'!$B$25/scenario!J$65,L236*SUMPRODUCT(Z236:AC236,'control variables'!$O$7:$R$7)/J236+G$65*'key variables'!$B$25/scenario!J$65))</f>
        <v>0.29762305427694113</v>
      </c>
      <c r="R236" s="10">
        <f ca="1">IF(IF($A236&gt;='key variables'!$B$26,M236*SUMPRODUCT(Z236:AC236,'control variables'!$O$5:$R$5)/J236+H$65*'key variables'!$B$25/scenario!J$65,M236*SUMPRODUCT(Z236:AC236,'control variables'!$O$7:$R$7)/J236+H$65*'key variables'!$B$25/scenario!J$65)&lt;'key variables'!$B$28,0,IF($A236&gt;='key variables'!$B$26,M236*SUMPRODUCT(Z236:AC236,'control variables'!$O$5:$R$5)/J236+H$65*'key variables'!$B$25/scenario!J$65,M236*SUMPRODUCT(Z236:AC236,'control variables'!$O$7:$R$7)/J236+H$65*'key variables'!$B$25/scenario!J$65))</f>
        <v>0.89144616901200624</v>
      </c>
      <c r="S236" s="10">
        <f ca="1">IF(IF($A236&gt;='key variables'!$B$26,N236*SUMPRODUCT(Z236:AC236,'control variables'!$O$6:$R$6)/J236+I$65*'key variables'!$B$25/scenario!J$65,N236*SUMPRODUCT(Z236:AC236,'control variables'!$O$7:$R$7)/J236+I$65*'key variables'!$B$25/scenario!J$65)&lt;'key variables'!$B$28,0,IF($A236&gt;='key variables'!$B$26,N236*SUMPRODUCT(Z236:AC236,'control variables'!$O$6:$R$6)/J236+I$65*'key variables'!$B$25/scenario!J$65,N236*SUMPRODUCT(Z236:AC236,'control variables'!$O$7:$R$7)/J236+I$65*'key variables'!$B$25/scenario!J$65))</f>
        <v>0.40070064025038671</v>
      </c>
      <c r="T236" s="10">
        <f t="shared" ca="1" si="157"/>
        <v>1.847615635684152</v>
      </c>
      <c r="U236" s="82">
        <f ca="1">SUMPRODUCT(P206:P235,'control variables'!AD$7:AD$36)</f>
        <v>0.54668051798005102</v>
      </c>
      <c r="V236" s="82">
        <f ca="1">SUMPRODUCT(Q206:Q235,'control variables'!AE$7:AE$36)</f>
        <v>0.63101568089136861</v>
      </c>
      <c r="W236" s="82">
        <f ca="1">SUMPRODUCT(R206:R235,'control variables'!AF$7:AF$36)</f>
        <v>1.8900300337408924</v>
      </c>
      <c r="X236" s="82">
        <f ca="1">SUMPRODUCT(S206:S235,'control variables'!AG$7:AG$36)</f>
        <v>0.84955914438646729</v>
      </c>
      <c r="Y236" s="82">
        <f t="shared" ca="1" si="151"/>
        <v>3.9172853769987794</v>
      </c>
      <c r="Z236" s="10">
        <f ca="1">IF($A236&gt;='key variables'!$B$26,SUMPRODUCT(P206:P235,'control variables'!V$7:V$36)*$E236,SUMPRODUCT(P206:P235,'control variables'!Z$7:Z$36)*$E236)</f>
        <v>1.333955268621585</v>
      </c>
      <c r="AA236" s="10">
        <f ca="1">IF($A236&gt;='key variables'!$B$26,SUMPRODUCT(Q206:Q235,'control variables'!W$7:W$36)*$E236,SUMPRODUCT(Q206:Q235,'control variables'!AA$7:AA$36)*$E236)</f>
        <v>1.5397415207296536</v>
      </c>
      <c r="AB236" s="10">
        <f ca="1">IF($A236&gt;='key variables'!$B$26,SUMPRODUCT(R206:R235,'control variables'!X$7:X$36)*$E236,SUMPRODUCT(R206:R235,'control variables'!AB$7:AB$36)*$E236)</f>
        <v>4.6118627579366205</v>
      </c>
      <c r="AC236" s="10">
        <f ca="1">IF($A236&gt;='key variables'!$B$26,SUMPRODUCT(S206:S235,'control variables'!Y$7:Y$36)*$E236,SUMPRODUCT(S206:S235,'control variables'!AC$7:AC$36)*$E236)</f>
        <v>2.073009480651236</v>
      </c>
      <c r="AD236" s="10">
        <f t="shared" ca="1" si="152"/>
        <v>9.5585690279390949</v>
      </c>
      <c r="AE236" s="82">
        <f ca="1">SUMPRODUCT(P206:P235,'control variables'!AL$7:AL$36)</f>
        <v>1.8162451323240418</v>
      </c>
      <c r="AF236" s="82">
        <f ca="1">SUMPRODUCT(Q206:Q235,'control variables'!AM$7:AM$36)</f>
        <v>2.0909515926632749</v>
      </c>
      <c r="AG236" s="82">
        <f ca="1">SUMPRODUCT(R206:R235,'control variables'!AN$7:AN$36)</f>
        <v>5.9618525166939866</v>
      </c>
      <c r="AH236" s="82">
        <f ca="1">SUMPRODUCT(S206:S235,'control variables'!AO$7:AO$36)</f>
        <v>2.5814230027260687</v>
      </c>
      <c r="AI236" s="82">
        <f t="shared" ca="1" si="165"/>
        <v>12.450472244407372</v>
      </c>
      <c r="AJ236" s="10">
        <f ca="1">SUMPRODUCT(P206:P235,'control variables'!AP$7:AP$36)</f>
        <v>1.7354312744858396E-3</v>
      </c>
      <c r="AK236" s="10">
        <f ca="1">SUMPRODUCT(Q206:Q235,'control variables'!AQ$7:AQ$36)</f>
        <v>5.0078807973445083E-3</v>
      </c>
      <c r="AL236" s="10">
        <f ca="1">SUMPRODUCT(R206:R235,'control variables'!AR$7:AR$36)</f>
        <v>0.17999638485696884</v>
      </c>
      <c r="AM236" s="10">
        <f ca="1">SUMPRODUCT(S206:S235,'control variables'!AS$7:AS$36)</f>
        <v>0.13484580666431475</v>
      </c>
      <c r="AN236" s="10">
        <f t="shared" ca="1" si="187"/>
        <v>0.32158550359311394</v>
      </c>
      <c r="AO236" s="82">
        <f ca="1">SUMPRODUCT(P206:P235,'control variables'!AX$7:AX$36)</f>
        <v>2.3599211628732059E-3</v>
      </c>
      <c r="AP236" s="82">
        <f ca="1">SUMPRODUCT(Q206:Q235,'control variables'!AY$7:AY$36)</f>
        <v>5.4479616904684666E-3</v>
      </c>
      <c r="AQ236" s="82">
        <f ca="1">SUMPRODUCT(R206:R235,'control variables'!AZ$7:AZ$36)</f>
        <v>4.8953511914838668E-2</v>
      </c>
      <c r="AR236" s="82">
        <f ca="1">SUMPRODUCT(S206:S235,'control variables'!BA$7:BA$36)</f>
        <v>3.667393547072114E-2</v>
      </c>
      <c r="AS236" s="82">
        <f t="shared" ca="1" si="188"/>
        <v>9.3435330238901479E-2</v>
      </c>
      <c r="AT236" s="10">
        <f ca="1">SUMPRODUCT(P206:P235,'control variables'!AT$7:AT$36)</f>
        <v>-2.0827054685824049E-3</v>
      </c>
      <c r="AU236" s="10">
        <f ca="1">SUMPRODUCT(Q206:Q235,'control variables'!AU$7:AU$36)</f>
        <v>2.2592772527657927E-3</v>
      </c>
      <c r="AV236" s="10">
        <f ca="1">SUMPRODUCT(R206:R235,'control variables'!AV$7:AV$36)</f>
        <v>0.97286289006680737</v>
      </c>
      <c r="AW236" s="10">
        <f ca="1">SUMPRODUCT(S206:S235,'control variables'!AW$7:AW$36)</f>
        <v>0.72882842224348066</v>
      </c>
      <c r="AX236" s="10">
        <f t="shared" ca="1" si="166"/>
        <v>1.7018678840944714</v>
      </c>
      <c r="AY236" s="82">
        <f ca="1">SUMPRODUCT(P206:P235,'control variables'!BB$7:BB$36)</f>
        <v>7.5487186197258542E-3</v>
      </c>
      <c r="AZ236" s="82">
        <f ca="1">SUMPRODUCT(Q206:Q235,'control variables'!BC$7:BC$36)</f>
        <v>1.9249219018884076E-2</v>
      </c>
      <c r="BA236" s="82">
        <f ca="1">SUMPRODUCT(R206:R235,'control variables'!BD$7:BD$36)</f>
        <v>0.13475044995860727</v>
      </c>
      <c r="BB236" s="82">
        <f ca="1">SUMPRODUCT(S206:S235,'control variables'!BE$7:BE$36)</f>
        <v>1.914900085692044E-2</v>
      </c>
      <c r="BC236" s="82">
        <f t="shared" ca="1" si="189"/>
        <v>0.18069738845413766</v>
      </c>
      <c r="BD236" s="10">
        <f ca="1">SUMPRODUCT(P206:P235,'control variables'!BF$7:BF$36)</f>
        <v>1.5791261845982782E-3</v>
      </c>
      <c r="BE236" s="10">
        <f ca="1">SUMPRODUCT(Q206:Q235,'control variables'!BG$7:BG$36)</f>
        <v>1.8227343975408203E-3</v>
      </c>
      <c r="BF236" s="10">
        <f ca="1">SUMPRODUCT(R206:R235,'control variables'!BH$7:BH$36)</f>
        <v>5.4594883442806962E-2</v>
      </c>
      <c r="BG236" s="10">
        <f ca="1">SUMPRODUCT(S206:S235,'control variables'!BI$7:BI$36)</f>
        <v>0.12270064929536556</v>
      </c>
      <c r="BH236" s="10">
        <f t="shared" ca="1" si="190"/>
        <v>0.18069739332031162</v>
      </c>
      <c r="BI236" s="82">
        <f t="shared" ca="1" si="167"/>
        <v>1.8217111454751853</v>
      </c>
      <c r="BJ236" s="82">
        <f t="shared" ca="1" si="168"/>
        <v>2.1124600889349248</v>
      </c>
      <c r="BK236" s="82">
        <f t="shared" ca="1" si="169"/>
        <v>7.0694658567194013</v>
      </c>
      <c r="BL236" s="82">
        <f t="shared" ca="1" si="170"/>
        <v>3.3294004258264698</v>
      </c>
      <c r="BM236" s="82">
        <f t="shared" ca="1" si="160"/>
        <v>14.333037516955983</v>
      </c>
      <c r="BN236" s="10">
        <f ca="1">BN235+BI236-INDIRECT(ADDRESS(MAX($D236-'key variables'!$B$9*30,34),scenario!BI$4),TRUE)</f>
        <v>9439378.8427548334</v>
      </c>
      <c r="BO236" s="10">
        <f ca="1">BO235+BJ236-INDIRECT(ADDRESS(MAX($D236-'key variables'!$B$9*30,34),scenario!BJ$4),TRUE)</f>
        <v>10895570.335860768</v>
      </c>
      <c r="BP236" s="10">
        <f ca="1">BP235+BK236-INDIRECT(ADDRESS(MAX($D236-'key variables'!$B$9*30,34),scenario!BK$4),TRUE)</f>
        <v>32531118.948638983</v>
      </c>
      <c r="BQ236" s="10">
        <f ca="1">BQ235+BL236-INDIRECT(ADDRESS(MAX($D236-'key variables'!$B$9*30,34),scenario!BL$4),TRUE)</f>
        <v>14415820.987903623</v>
      </c>
      <c r="BR236" s="10">
        <f t="shared" ca="1" si="191"/>
        <v>67281889.115158215</v>
      </c>
      <c r="BS236" s="82">
        <f t="shared" ca="1" si="172"/>
        <v>9.6523120436634748</v>
      </c>
      <c r="BT236" s="82">
        <f t="shared" ca="1" si="173"/>
        <v>11.20127052553074</v>
      </c>
      <c r="BU236" s="82">
        <f t="shared" ca="1" si="174"/>
        <v>38.42945510138096</v>
      </c>
      <c r="BV236" s="82">
        <f t="shared" ca="1" si="175"/>
        <v>18.814527150731877</v>
      </c>
      <c r="BW236" s="82">
        <f t="shared" ca="1" si="192"/>
        <v>78.09756482130706</v>
      </c>
      <c r="BX236" s="10">
        <f t="shared" ca="1" si="176"/>
        <v>4.1730182621038517E-2</v>
      </c>
      <c r="BY236" s="10">
        <f t="shared" ca="1" si="177"/>
        <v>9.6335606396209805E-2</v>
      </c>
      <c r="BZ236" s="10">
        <f t="shared" ca="1" si="178"/>
        <v>0.86563865958502972</v>
      </c>
      <c r="CA236" s="10">
        <f t="shared" ca="1" si="179"/>
        <v>0.64850048752586376</v>
      </c>
      <c r="CB236" s="10">
        <v>0</v>
      </c>
      <c r="CC236" s="82">
        <f t="shared" ca="1" si="180"/>
        <v>-8.9912024886303708E-3</v>
      </c>
      <c r="CD236" s="82">
        <f t="shared" ca="1" si="181"/>
        <v>1.6643918646644648E-2</v>
      </c>
      <c r="CE236" s="82">
        <f t="shared" ca="1" si="182"/>
        <v>5.1905675297806999</v>
      </c>
      <c r="CF236" s="82">
        <f t="shared" ca="1" si="183"/>
        <v>3.8885573515058067</v>
      </c>
      <c r="CG236" s="82">
        <f t="shared" ca="1" si="193"/>
        <v>9.0867775974445202</v>
      </c>
      <c r="CH236" s="13">
        <f t="shared" ca="1" si="144"/>
        <v>171</v>
      </c>
      <c r="CI236" s="81">
        <f t="shared" ca="1" si="153"/>
        <v>0.11317746015338848</v>
      </c>
      <c r="CJ236" s="81">
        <f t="shared" ca="1" si="154"/>
        <v>0.13063708937604629</v>
      </c>
      <c r="CK236" s="81">
        <f t="shared" ca="1" si="155"/>
        <v>0.39004573075067067</v>
      </c>
      <c r="CL236" s="81">
        <f t="shared" ca="1" si="156"/>
        <v>0.17284463656092494</v>
      </c>
      <c r="CM236" s="89">
        <f t="shared" ca="1" si="145"/>
        <v>0.80670491684103041</v>
      </c>
    </row>
    <row r="237" spans="1:91" x14ac:dyDescent="0.3">
      <c r="A237">
        <v>172</v>
      </c>
      <c r="B237" s="3">
        <f t="shared" si="158"/>
        <v>0.66666666666666663</v>
      </c>
      <c r="C237" s="3">
        <f t="shared" si="146"/>
        <v>5.7333333333333334</v>
      </c>
      <c r="D237" s="4">
        <f t="shared" ca="1" si="184"/>
        <v>237</v>
      </c>
      <c r="E237" s="58">
        <f>(0.5*(COS(B237*2*PI())+1)*('key variables'!$B$4-'key variables'!$B$6)+'key variables'!$B$6)/'key variables'!$B$4</f>
        <v>1</v>
      </c>
      <c r="F237" s="10">
        <f t="shared" ca="1" si="147"/>
        <v>11689222.917197794</v>
      </c>
      <c r="G237" s="10">
        <f t="shared" ca="1" si="148"/>
        <v>13492492.809951859</v>
      </c>
      <c r="H237" s="10">
        <f t="shared" ca="1" si="149"/>
        <v>40309474.85771329</v>
      </c>
      <c r="I237" s="10">
        <f t="shared" ca="1" si="150"/>
        <v>17912155.00630733</v>
      </c>
      <c r="J237" s="10">
        <f t="shared" ca="1" si="185"/>
        <v>83403345.591170266</v>
      </c>
      <c r="K237" s="82">
        <f t="shared" ca="1" si="161"/>
        <v>2249834.4221309167</v>
      </c>
      <c r="L237" s="82">
        <f t="shared" ca="1" si="162"/>
        <v>2596911.2728205649</v>
      </c>
      <c r="M237" s="82">
        <f t="shared" ca="1" si="163"/>
        <v>7778317.479619205</v>
      </c>
      <c r="N237" s="82">
        <f t="shared" ca="1" si="164"/>
        <v>3496315.2038765564</v>
      </c>
      <c r="O237" s="82">
        <f t="shared" ca="1" si="186"/>
        <v>16121378.378447244</v>
      </c>
      <c r="P237" s="10">
        <f ca="1">IF(IF($A237&gt;='key variables'!$B$26,K237*SUMPRODUCT(Z237:AC237,'control variables'!$O$3:$R$3)/J237+F$65*'key variables'!$B$25/scenario!J$65,K237*SUMPRODUCT(Z237:AC237,'control variables'!$O$7:$R$7)/J237+F$65*'key variables'!$B$25/scenario!J$65)&lt;'key variables'!$B$28,0,IF($A237&gt;='key variables'!$B$26,K237*SUMPRODUCT(Z237:AC237,'control variables'!$O$3:$R$3)/J237+F$65*'key variables'!$B$25/scenario!J$65,K237*SUMPRODUCT(Z237:AC237,'control variables'!$O$7:$R$7)/J237+F$65*'key variables'!$B$25/scenario!J$65))</f>
        <v>0.22186320634259485</v>
      </c>
      <c r="Q237" s="10">
        <f ca="1">IF(IF($A237&gt;='key variables'!$B$26,L237*SUMPRODUCT(Z237:AC237,'control variables'!$O$4:$R$4)/J237+G$65*'key variables'!$B$25/scenario!J$65,L237*SUMPRODUCT(Z237:AC237,'control variables'!$O$7:$R$7)/J237+G$65*'key variables'!$B$25/scenario!J$65)&lt;'key variables'!$B$28,0,IF($A237&gt;='key variables'!$B$26,L237*SUMPRODUCT(Z237:AC237,'control variables'!$O$4:$R$4)/J237+G$65*'key variables'!$B$25/scenario!J$65,L237*SUMPRODUCT(Z237:AC237,'control variables'!$O$7:$R$7)/J237+G$65*'key variables'!$B$25/scenario!J$65))</f>
        <v>0.25608953970465709</v>
      </c>
      <c r="R237" s="10">
        <f ca="1">IF(IF($A237&gt;='key variables'!$B$26,M237*SUMPRODUCT(Z237:AC237,'control variables'!$O$5:$R$5)/J237+H$65*'key variables'!$B$25/scenario!J$65,M237*SUMPRODUCT(Z237:AC237,'control variables'!$O$7:$R$7)/J237+H$65*'key variables'!$B$25/scenario!J$65)&lt;'key variables'!$B$28,0,IF($A237&gt;='key variables'!$B$26,M237*SUMPRODUCT(Z237:AC237,'control variables'!$O$5:$R$5)/J237+H$65*'key variables'!$B$25/scenario!J$65,M237*SUMPRODUCT(Z237:AC237,'control variables'!$O$7:$R$7)/J237+H$65*'key variables'!$B$25/scenario!J$65))</f>
        <v>0.7670442051217532</v>
      </c>
      <c r="S237" s="10">
        <f ca="1">IF(IF($A237&gt;='key variables'!$B$26,N237*SUMPRODUCT(Z237:AC237,'control variables'!$O$6:$R$6)/J237+I$65*'key variables'!$B$25/scenario!J$65,N237*SUMPRODUCT(Z237:AC237,'control variables'!$O$7:$R$7)/J237+I$65*'key variables'!$B$25/scenario!J$65)&lt;'key variables'!$B$28,0,IF($A237&gt;='key variables'!$B$26,N237*SUMPRODUCT(Z237:AC237,'control variables'!$O$6:$R$6)/J237+I$65*'key variables'!$B$25/scenario!J$65,N237*SUMPRODUCT(Z237:AC237,'control variables'!$O$7:$R$7)/J237+I$65*'key variables'!$B$25/scenario!J$65))</f>
        <v>0.34478257328008743</v>
      </c>
      <c r="T237" s="10">
        <f t="shared" ca="1" si="157"/>
        <v>1.5897795244490927</v>
      </c>
      <c r="U237" s="82">
        <f ca="1">SUMPRODUCT(P207:P236,'control variables'!AD$7:AD$36)</f>
        <v>0.47039087887184028</v>
      </c>
      <c r="V237" s="82">
        <f ca="1">SUMPRODUCT(Q207:Q236,'control variables'!AE$7:AE$36)</f>
        <v>0.54295701228415705</v>
      </c>
      <c r="W237" s="82">
        <f ca="1">SUMPRODUCT(R207:R236,'control variables'!AF$7:AF$36)</f>
        <v>1.6262750535734201</v>
      </c>
      <c r="X237" s="82">
        <f ca="1">SUMPRODUCT(S207:S236,'control variables'!AG$7:AG$36)</f>
        <v>0.73100258640667726</v>
      </c>
      <c r="Y237" s="82">
        <f t="shared" ca="1" si="151"/>
        <v>3.3706255311360946</v>
      </c>
      <c r="Z237" s="10">
        <f ca="1">IF($A237&gt;='key variables'!$B$26,SUMPRODUCT(P207:P236,'control variables'!V$7:V$36)*$E237,SUMPRODUCT(P207:P236,'control variables'!Z$7:Z$36)*$E237)</f>
        <v>1.1478009657843407</v>
      </c>
      <c r="AA237" s="10">
        <f ca="1">IF($A237&gt;='key variables'!$B$26,SUMPRODUCT(Q207:Q236,'control variables'!W$7:W$36)*$E237,SUMPRODUCT(Q207:Q236,'control variables'!AA$7:AA$36)*$E237)</f>
        <v>1.3248696160388993</v>
      </c>
      <c r="AB237" s="10">
        <f ca="1">IF($A237&gt;='key variables'!$B$26,SUMPRODUCT(R207:R236,'control variables'!X$7:X$36)*$E237,SUMPRODUCT(R207:R236,'control variables'!AB$7:AB$36)*$E237)</f>
        <v>3.9682743883116958</v>
      </c>
      <c r="AC237" s="10">
        <f ca="1">IF($A237&gt;='key variables'!$B$26,SUMPRODUCT(S207:S236,'control variables'!Y$7:Y$36)*$E237,SUMPRODUCT(S207:S236,'control variables'!AC$7:AC$36)*$E237)</f>
        <v>1.7837196943120059</v>
      </c>
      <c r="AD237" s="10">
        <f t="shared" ca="1" si="152"/>
        <v>8.2246646644469426</v>
      </c>
      <c r="AE237" s="82">
        <f ca="1">SUMPRODUCT(P207:P236,'control variables'!AL$7:AL$36)</f>
        <v>1.5627872718236298</v>
      </c>
      <c r="AF237" s="82">
        <f ca="1">SUMPRODUCT(Q207:Q236,'control variables'!AM$7:AM$36)</f>
        <v>1.7991583167147682</v>
      </c>
      <c r="AG237" s="82">
        <f ca="1">SUMPRODUCT(R207:R236,'control variables'!AN$7:AN$36)</f>
        <v>5.1298732003520922</v>
      </c>
      <c r="AH237" s="82">
        <f ca="1">SUMPRODUCT(S207:S236,'control variables'!AO$7:AO$36)</f>
        <v>2.2211842113464675</v>
      </c>
      <c r="AI237" s="82">
        <f t="shared" ca="1" si="165"/>
        <v>10.713003000236959</v>
      </c>
      <c r="AJ237" s="10">
        <f ca="1">SUMPRODUCT(P207:P236,'control variables'!AP$7:AP$36)</f>
        <v>1.4932507874188493E-3</v>
      </c>
      <c r="AK237" s="10">
        <f ca="1">SUMPRODUCT(Q207:Q236,'control variables'!AQ$7:AQ$36)</f>
        <v>4.309027994294938E-3</v>
      </c>
      <c r="AL237" s="10">
        <f ca="1">SUMPRODUCT(R207:R236,'control variables'!AR$7:AR$36)</f>
        <v>0.15487778016438425</v>
      </c>
      <c r="AM237" s="10">
        <f ca="1">SUMPRODUCT(S207:S236,'control variables'!AS$7:AS$36)</f>
        <v>0.11602799254685262</v>
      </c>
      <c r="AN237" s="10">
        <f t="shared" ca="1" si="187"/>
        <v>0.27670805149295064</v>
      </c>
      <c r="AO237" s="82">
        <f ca="1">SUMPRODUCT(P207:P236,'control variables'!AX$7:AX$36)</f>
        <v>2.0305927968422813E-3</v>
      </c>
      <c r="AP237" s="82">
        <f ca="1">SUMPRODUCT(Q207:Q236,'control variables'!AY$7:AY$36)</f>
        <v>4.6876954790596699E-3</v>
      </c>
      <c r="AQ237" s="82">
        <f ca="1">SUMPRODUCT(R207:R236,'control variables'!AZ$7:AZ$36)</f>
        <v>4.2122020954877548E-2</v>
      </c>
      <c r="AR237" s="82">
        <f ca="1">SUMPRODUCT(S207:S236,'control variables'!BA$7:BA$36)</f>
        <v>3.1556066520475587E-2</v>
      </c>
      <c r="AS237" s="82">
        <f t="shared" ca="1" si="188"/>
        <v>8.0396375751255078E-2</v>
      </c>
      <c r="AT237" s="10">
        <f ca="1">SUMPRODUCT(P207:P236,'control variables'!AT$7:AT$36)</f>
        <v>-1.7920647601079769E-3</v>
      </c>
      <c r="AU237" s="10">
        <f ca="1">SUMPRODUCT(Q207:Q236,'control variables'!AU$7:AU$36)</f>
        <v>1.9439960229954824E-3</v>
      </c>
      <c r="AV237" s="10">
        <f ca="1">SUMPRODUCT(R207:R236,'control variables'!AV$7:AV$36)</f>
        <v>0.83710026597865306</v>
      </c>
      <c r="AW237" s="10">
        <f ca="1">SUMPRODUCT(S207:S236,'control variables'!AW$7:AW$36)</f>
        <v>0.62712070975481748</v>
      </c>
      <c r="AX237" s="10">
        <f t="shared" ca="1" si="166"/>
        <v>1.464372906996358</v>
      </c>
      <c r="AY237" s="82">
        <f ca="1">SUMPRODUCT(P207:P236,'control variables'!BB$7:BB$36)</f>
        <v>6.4952947584713165E-3</v>
      </c>
      <c r="AZ237" s="82">
        <f ca="1">SUMPRODUCT(Q207:Q236,'control variables'!BC$7:BC$36)</f>
        <v>1.6562990051226047E-2</v>
      </c>
      <c r="BA237" s="82">
        <f ca="1">SUMPRODUCT(R207:R236,'control variables'!BD$7:BD$36)</f>
        <v>0.11594602149173491</v>
      </c>
      <c r="BB237" s="82">
        <f ca="1">SUMPRODUCT(S207:S236,'control variables'!BE$7:BE$36)</f>
        <v>1.6476757336125889E-2</v>
      </c>
      <c r="BC237" s="82">
        <f t="shared" ca="1" si="189"/>
        <v>0.15548106363755818</v>
      </c>
      <c r="BD237" s="10">
        <f ca="1">SUMPRODUCT(P207:P236,'control variables'!BF$7:BF$36)</f>
        <v>1.3587590883283583E-3</v>
      </c>
      <c r="BE237" s="10">
        <f ca="1">SUMPRODUCT(Q207:Q236,'control variables'!BG$7:BG$36)</f>
        <v>1.5683717694145853E-3</v>
      </c>
      <c r="BF237" s="10">
        <f ca="1">SUMPRODUCT(R207:R236,'control variables'!BH$7:BH$36)</f>
        <v>4.6976166171934342E-2</v>
      </c>
      <c r="BG237" s="10">
        <f ca="1">SUMPRODUCT(S207:S236,'control variables'!BI$7:BI$36)</f>
        <v>0.10557777079498014</v>
      </c>
      <c r="BH237" s="10">
        <f t="shared" ca="1" si="190"/>
        <v>0.15548106782465743</v>
      </c>
      <c r="BI237" s="82">
        <f t="shared" ca="1" si="167"/>
        <v>1.5674905018219931</v>
      </c>
      <c r="BJ237" s="82">
        <f t="shared" ca="1" si="168"/>
        <v>1.8176653027889897</v>
      </c>
      <c r="BK237" s="82">
        <f t="shared" ca="1" si="169"/>
        <v>6.0829194878224797</v>
      </c>
      <c r="BL237" s="82">
        <f t="shared" ca="1" si="170"/>
        <v>2.8647816784374105</v>
      </c>
      <c r="BM237" s="82">
        <f t="shared" ca="1" si="160"/>
        <v>12.332856970870873</v>
      </c>
      <c r="BN237" s="10">
        <f ca="1">BN236+BI237-INDIRECT(ADDRESS(MAX($D237-'key variables'!$B$9*30,34),scenario!BI$4),TRUE)</f>
        <v>9439380.4102453347</v>
      </c>
      <c r="BO237" s="10">
        <f ca="1">BO236+BJ237-INDIRECT(ADDRESS(MAX($D237-'key variables'!$B$9*30,34),scenario!BJ$4),TRUE)</f>
        <v>10895572.153526071</v>
      </c>
      <c r="BP237" s="10">
        <f ca="1">BP236+BK237-INDIRECT(ADDRESS(MAX($D237-'key variables'!$B$9*30,34),scenario!BK$4),TRUE)</f>
        <v>32531125.031558473</v>
      </c>
      <c r="BQ237" s="10">
        <f ca="1">BQ236+BL237-INDIRECT(ADDRESS(MAX($D237-'key variables'!$B$9*30,34),scenario!BL$4),TRUE)</f>
        <v>14415823.852685301</v>
      </c>
      <c r="BR237" s="10">
        <f t="shared" ca="1" si="191"/>
        <v>67281901.448015183</v>
      </c>
      <c r="BS237" s="82">
        <f t="shared" ca="1" si="172"/>
        <v>8.3053259890957492</v>
      </c>
      <c r="BT237" s="82">
        <f t="shared" ca="1" si="173"/>
        <v>9.6381263906769927</v>
      </c>
      <c r="BU237" s="82">
        <f t="shared" ca="1" si="174"/>
        <v>33.066603652508299</v>
      </c>
      <c r="BV237" s="82">
        <f t="shared" ca="1" si="175"/>
        <v>16.188950274779575</v>
      </c>
      <c r="BW237" s="82">
        <f t="shared" ca="1" si="192"/>
        <v>67.199006307060614</v>
      </c>
      <c r="BX237" s="10">
        <f t="shared" ca="1" si="176"/>
        <v>3.5906721571081122E-2</v>
      </c>
      <c r="BY237" s="10">
        <f t="shared" ca="1" si="177"/>
        <v>8.289194005462884E-2</v>
      </c>
      <c r="BZ237" s="10">
        <f t="shared" ca="1" si="178"/>
        <v>0.74483849287623793</v>
      </c>
      <c r="CA237" s="10">
        <f t="shared" ca="1" si="179"/>
        <v>0.5580020259152334</v>
      </c>
      <c r="CB237" s="10">
        <v>0</v>
      </c>
      <c r="CC237" s="82">
        <f t="shared" ca="1" si="180"/>
        <v>-7.7364797379458261E-3</v>
      </c>
      <c r="CD237" s="82">
        <f t="shared" ca="1" si="181"/>
        <v>1.4321255138884435E-2</v>
      </c>
      <c r="CE237" s="82">
        <f t="shared" ca="1" si="182"/>
        <v>4.4662230230115538</v>
      </c>
      <c r="CF237" s="82">
        <f t="shared" ca="1" si="183"/>
        <v>3.345908567777367</v>
      </c>
      <c r="CG237" s="82">
        <f t="shared" ca="1" si="193"/>
        <v>7.8187163661898591</v>
      </c>
      <c r="CH237" s="13">
        <f t="shared" ca="1" si="144"/>
        <v>172</v>
      </c>
      <c r="CI237" s="81">
        <f t="shared" ca="1" si="153"/>
        <v>0.11317747919268914</v>
      </c>
      <c r="CJ237" s="81">
        <f t="shared" ca="1" si="154"/>
        <v>0.13063711145275164</v>
      </c>
      <c r="CK237" s="81">
        <f t="shared" ca="1" si="155"/>
        <v>0.39004580452948251</v>
      </c>
      <c r="CL237" s="81">
        <f t="shared" ca="1" si="156"/>
        <v>0.17284467128392356</v>
      </c>
      <c r="CM237" s="89">
        <f t="shared" ca="1" si="145"/>
        <v>0.80670506645884688</v>
      </c>
    </row>
    <row r="238" spans="1:91" x14ac:dyDescent="0.3">
      <c r="A238">
        <v>173</v>
      </c>
      <c r="B238" s="3">
        <f t="shared" si="158"/>
        <v>0.6694444444444444</v>
      </c>
      <c r="C238" s="3">
        <f t="shared" si="146"/>
        <v>5.7666666666666666</v>
      </c>
      <c r="D238" s="4">
        <f t="shared" ca="1" si="184"/>
        <v>238</v>
      </c>
      <c r="E238" s="58">
        <f>(0.5*(COS(B238*2*PI())+1)*('key variables'!$B$4-'key variables'!$B$6)+'key variables'!$B$6)/'key variables'!$B$4</f>
        <v>1</v>
      </c>
      <c r="F238" s="10">
        <f t="shared" ca="1" si="147"/>
        <v>11689222.915839035</v>
      </c>
      <c r="G238" s="10">
        <f t="shared" ca="1" si="148"/>
        <v>13492492.808383487</v>
      </c>
      <c r="H238" s="10">
        <f t="shared" ca="1" si="149"/>
        <v>40309474.810737126</v>
      </c>
      <c r="I238" s="10">
        <f t="shared" ca="1" si="150"/>
        <v>17912154.900729559</v>
      </c>
      <c r="J238" s="10">
        <f t="shared" ca="1" si="185"/>
        <v>83403345.435689211</v>
      </c>
      <c r="K238" s="82">
        <f t="shared" ca="1" si="161"/>
        <v>2249834.2002677112</v>
      </c>
      <c r="L238" s="82">
        <f t="shared" ca="1" si="162"/>
        <v>2596911.0167310252</v>
      </c>
      <c r="M238" s="82">
        <f t="shared" ca="1" si="163"/>
        <v>7778316.7125750007</v>
      </c>
      <c r="N238" s="82">
        <f t="shared" ca="1" si="164"/>
        <v>3496314.8590939841</v>
      </c>
      <c r="O238" s="82">
        <f t="shared" ca="1" si="186"/>
        <v>16121376.788667722</v>
      </c>
      <c r="P238" s="10">
        <f ca="1">IF(IF($A238&gt;='key variables'!$B$26,K238*SUMPRODUCT(Z238:AC238,'control variables'!$O$3:$R$3)/J238+F$65*'key variables'!$B$25/scenario!J$65,K238*SUMPRODUCT(Z238:AC238,'control variables'!$O$7:$R$7)/J238+F$65*'key variables'!$B$25/scenario!J$65)&lt;'key variables'!$B$28,0,IF($A238&gt;='key variables'!$B$26,K238*SUMPRODUCT(Z238:AC238,'control variables'!$O$3:$R$3)/J238+F$65*'key variables'!$B$25/scenario!J$65,K238*SUMPRODUCT(Z238:AC238,'control variables'!$O$7:$R$7)/J238+F$65*'key variables'!$B$25/scenario!J$65))</f>
        <v>0.19090203254178464</v>
      </c>
      <c r="Q238" s="10">
        <f ca="1">IF(IF($A238&gt;='key variables'!$B$26,L238*SUMPRODUCT(Z238:AC238,'control variables'!$O$4:$R$4)/J238+G$65*'key variables'!$B$25/scenario!J$65,L238*SUMPRODUCT(Z238:AC238,'control variables'!$O$7:$R$7)/J238+G$65*'key variables'!$B$25/scenario!J$65)&lt;'key variables'!$B$28,0,IF($A238&gt;='key variables'!$B$26,L238*SUMPRODUCT(Z238:AC238,'control variables'!$O$4:$R$4)/J238+G$65*'key variables'!$B$25/scenario!J$65,L238*SUMPRODUCT(Z238:AC238,'control variables'!$O$7:$R$7)/J238+G$65*'key variables'!$B$25/scenario!J$65))</f>
        <v>0.22035205588265769</v>
      </c>
      <c r="R238" s="10">
        <f ca="1">IF(IF($A238&gt;='key variables'!$B$26,M238*SUMPRODUCT(Z238:AC238,'control variables'!$O$5:$R$5)/J238+H$65*'key variables'!$B$25/scenario!J$65,M238*SUMPRODUCT(Z238:AC238,'control variables'!$O$7:$R$7)/J238+H$65*'key variables'!$B$25/scenario!J$65)&lt;'key variables'!$B$28,0,IF($A238&gt;='key variables'!$B$26,M238*SUMPRODUCT(Z238:AC238,'control variables'!$O$5:$R$5)/J238+H$65*'key variables'!$B$25/scenario!J$65,M238*SUMPRODUCT(Z238:AC238,'control variables'!$O$7:$R$7)/J238+H$65*'key variables'!$B$25/scenario!J$65))</f>
        <v>0.6600026215298932</v>
      </c>
      <c r="S238" s="10">
        <f ca="1">IF(IF($A238&gt;='key variables'!$B$26,N238*SUMPRODUCT(Z238:AC238,'control variables'!$O$6:$R$6)/J238+I$65*'key variables'!$B$25/scenario!J$65,N238*SUMPRODUCT(Z238:AC238,'control variables'!$O$7:$R$7)/J238+I$65*'key variables'!$B$25/scenario!J$65)&lt;'key variables'!$B$28,0,IF($A238&gt;='key variables'!$B$26,N238*SUMPRODUCT(Z238:AC238,'control variables'!$O$6:$R$6)/J238+I$65*'key variables'!$B$25/scenario!J$65,N238*SUMPRODUCT(Z238:AC238,'control variables'!$O$7:$R$7)/J238+I$65*'key variables'!$B$25/scenario!J$65))</f>
        <v>0.2966679113188268</v>
      </c>
      <c r="T238" s="10">
        <f t="shared" ca="1" si="157"/>
        <v>1.3679246212731624</v>
      </c>
      <c r="U238" s="82">
        <f ca="1">SUMPRODUCT(P208:P237,'control variables'!AD$7:AD$36)</f>
        <v>0.40474750492333356</v>
      </c>
      <c r="V238" s="82">
        <f ca="1">SUMPRODUCT(Q208:Q237,'control variables'!AE$7:AE$36)</f>
        <v>0.46718698400296754</v>
      </c>
      <c r="W238" s="82">
        <f ca="1">SUMPRODUCT(R208:R237,'control variables'!AF$7:AF$36)</f>
        <v>1.3993272399999903</v>
      </c>
      <c r="X238" s="82">
        <f ca="1">SUMPRODUCT(S208:S237,'control variables'!AG$7:AG$36)</f>
        <v>0.62899066761287514</v>
      </c>
      <c r="Y238" s="82">
        <f t="shared" ca="1" si="151"/>
        <v>2.9002523965391664</v>
      </c>
      <c r="Z238" s="10">
        <f ca="1">IF($A238&gt;='key variables'!$B$26,SUMPRODUCT(P208:P237,'control variables'!V$7:V$36)*$E238,SUMPRODUCT(P208:P237,'control variables'!Z$7:Z$36)*$E238)</f>
        <v>0.98762459144616388</v>
      </c>
      <c r="AA238" s="10">
        <f ca="1">IF($A238&gt;='key variables'!$B$26,SUMPRODUCT(Q208:Q237,'control variables'!W$7:W$36)*$E238,SUMPRODUCT(Q208:Q237,'control variables'!AA$7:AA$36)*$E238)</f>
        <v>1.1399831959243201</v>
      </c>
      <c r="AB238" s="10">
        <f ca="1">IF($A238&gt;='key variables'!$B$26,SUMPRODUCT(R208:R237,'control variables'!X$7:X$36)*$E238,SUMPRODUCT(R208:R237,'control variables'!AB$7:AB$36)*$E238)</f>
        <v>3.4144991059704179</v>
      </c>
      <c r="AC238" s="10">
        <f ca="1">IF($A238&gt;='key variables'!$B$26,SUMPRODUCT(S208:S237,'control variables'!Y$7:Y$36)*$E238,SUMPRODUCT(S208:S237,'control variables'!AC$7:AC$36)*$E238)</f>
        <v>1.5348004461257485</v>
      </c>
      <c r="AD238" s="10">
        <f t="shared" ca="1" si="152"/>
        <v>7.0769073394666506</v>
      </c>
      <c r="AE238" s="82">
        <f ca="1">SUMPRODUCT(P208:P237,'control variables'!AL$7:AL$36)</f>
        <v>1.3446995083882332</v>
      </c>
      <c r="AF238" s="82">
        <f ca="1">SUMPRODUCT(Q208:Q237,'control variables'!AM$7:AM$36)</f>
        <v>1.548084853017657</v>
      </c>
      <c r="AG238" s="82">
        <f ca="1">SUMPRODUCT(R208:R237,'control variables'!AN$7:AN$36)</f>
        <v>4.4139967703716536</v>
      </c>
      <c r="AH238" s="82">
        <f ca="1">SUMPRODUCT(S208:S237,'control variables'!AO$7:AO$36)</f>
        <v>1.9112168181098304</v>
      </c>
      <c r="AI238" s="82">
        <f t="shared" ca="1" si="165"/>
        <v>9.2179979498873745</v>
      </c>
      <c r="AJ238" s="10">
        <f ca="1">SUMPRODUCT(P208:P237,'control variables'!AP$7:AP$36)</f>
        <v>1.2848666994878881E-3</v>
      </c>
      <c r="AK238" s="10">
        <f ca="1">SUMPRODUCT(Q208:Q237,'control variables'!AQ$7:AQ$36)</f>
        <v>3.7077004235844284E-3</v>
      </c>
      <c r="AL238" s="10">
        <f ca="1">SUMPRODUCT(R208:R237,'control variables'!AR$7:AR$36)</f>
        <v>0.13326448839032504</v>
      </c>
      <c r="AM238" s="10">
        <f ca="1">SUMPRODUCT(S208:S237,'control variables'!AS$7:AS$36)</f>
        <v>9.9836213104948085E-2</v>
      </c>
      <c r="AN238" s="10">
        <f t="shared" ca="1" si="187"/>
        <v>0.23809326861834543</v>
      </c>
      <c r="AO238" s="82">
        <f ca="1">SUMPRODUCT(P208:P237,'control variables'!AX$7:AX$36)</f>
        <v>1.7472223402854906E-3</v>
      </c>
      <c r="AP238" s="82">
        <f ca="1">SUMPRODUCT(Q208:Q237,'control variables'!AY$7:AY$36)</f>
        <v>4.0335247314011403E-3</v>
      </c>
      <c r="AQ238" s="82">
        <f ca="1">SUMPRODUCT(R208:R237,'control variables'!AZ$7:AZ$36)</f>
        <v>3.6243867379409392E-2</v>
      </c>
      <c r="AR238" s="82">
        <f ca="1">SUMPRODUCT(S208:S237,'control variables'!BA$7:BA$36)</f>
        <v>2.7152398295635444E-2</v>
      </c>
      <c r="AS238" s="82">
        <f t="shared" ca="1" si="188"/>
        <v>6.9177012746731464E-2</v>
      </c>
      <c r="AT238" s="10">
        <f ca="1">SUMPRODUCT(P208:P237,'control variables'!AT$7:AT$36)</f>
        <v>-1.5419825514052742E-3</v>
      </c>
      <c r="AU238" s="10">
        <f ca="1">SUMPRODUCT(Q208:Q237,'control variables'!AU$7:AU$36)</f>
        <v>1.6727118428910268E-3</v>
      </c>
      <c r="AV238" s="10">
        <f ca="1">SUMPRODUCT(R208:R237,'control variables'!AV$7:AV$36)</f>
        <v>0.7202831240529628</v>
      </c>
      <c r="AW238" s="10">
        <f ca="1">SUMPRODUCT(S208:S237,'control variables'!AW$7:AW$36)</f>
        <v>0.53960616468377831</v>
      </c>
      <c r="AX238" s="10">
        <f t="shared" ca="1" si="166"/>
        <v>1.2600200180282268</v>
      </c>
      <c r="AY238" s="82">
        <f ca="1">SUMPRODUCT(P208:P237,'control variables'!BB$7:BB$36)</f>
        <v>5.588875542152664E-3</v>
      </c>
      <c r="AZ238" s="82">
        <f ca="1">SUMPRODUCT(Q208:Q237,'control variables'!BC$7:BC$36)</f>
        <v>1.4251622666005284E-2</v>
      </c>
      <c r="BA238" s="82">
        <f ca="1">SUMPRODUCT(R208:R237,'control variables'!BD$7:BD$36)</f>
        <v>9.9765739326905342E-2</v>
      </c>
      <c r="BB238" s="82">
        <f ca="1">SUMPRODUCT(S208:S237,'control variables'!BE$7:BE$36)</f>
        <v>1.4177423737353412E-2</v>
      </c>
      <c r="BC238" s="82">
        <f t="shared" ca="1" si="189"/>
        <v>0.1337836612724167</v>
      </c>
      <c r="BD238" s="10">
        <f ca="1">SUMPRODUCT(P208:P237,'control variables'!BF$7:BF$36)</f>
        <v>1.1691440833430729E-3</v>
      </c>
      <c r="BE238" s="10">
        <f ca="1">SUMPRODUCT(Q208:Q237,'control variables'!BG$7:BG$36)</f>
        <v>1.3495052879088797E-3</v>
      </c>
      <c r="BF238" s="10">
        <f ca="1">SUMPRODUCT(R208:R237,'control variables'!BH$7:BH$36)</f>
        <v>4.0420636159738087E-2</v>
      </c>
      <c r="BG238" s="10">
        <f ca="1">SUMPRODUCT(S208:S237,'control variables'!BI$7:BI$36)</f>
        <v>9.08443793442157E-2</v>
      </c>
      <c r="BH238" s="10">
        <f t="shared" ca="1" si="190"/>
        <v>0.13378366487520574</v>
      </c>
      <c r="BI238" s="82">
        <f t="shared" ca="1" si="167"/>
        <v>1.3487464013789805</v>
      </c>
      <c r="BJ238" s="82">
        <f t="shared" ca="1" si="168"/>
        <v>1.5640091875265532</v>
      </c>
      <c r="BK238" s="82">
        <f t="shared" ca="1" si="169"/>
        <v>5.2340456337515215</v>
      </c>
      <c r="BL238" s="82">
        <f t="shared" ca="1" si="170"/>
        <v>2.4650004065309621</v>
      </c>
      <c r="BM238" s="82">
        <f t="shared" ca="1" si="160"/>
        <v>10.611801629188017</v>
      </c>
      <c r="BN238" s="10">
        <f ca="1">BN237+BI238-INDIRECT(ADDRESS(MAX($D238-'key variables'!$B$9*30,34),scenario!BI$4),TRUE)</f>
        <v>9439381.7589917369</v>
      </c>
      <c r="BO238" s="10">
        <f ca="1">BO237+BJ238-INDIRECT(ADDRESS(MAX($D238-'key variables'!$B$9*30,34),scenario!BJ$4),TRUE)</f>
        <v>10895573.717535259</v>
      </c>
      <c r="BP238" s="10">
        <f ca="1">BP237+BK238-INDIRECT(ADDRESS(MAX($D238-'key variables'!$B$9*30,34),scenario!BK$4),TRUE)</f>
        <v>32531130.265604105</v>
      </c>
      <c r="BQ238" s="10">
        <f ca="1">BQ237+BL238-INDIRECT(ADDRESS(MAX($D238-'key variables'!$B$9*30,34),scenario!BL$4),TRUE)</f>
        <v>14415826.317685707</v>
      </c>
      <c r="BR238" s="10">
        <f t="shared" ca="1" si="191"/>
        <v>67281912.059816808</v>
      </c>
      <c r="BS238" s="82">
        <f t="shared" ca="1" si="172"/>
        <v>7.1463124761752095</v>
      </c>
      <c r="BT238" s="82">
        <f t="shared" ca="1" si="173"/>
        <v>8.2931197537451879</v>
      </c>
      <c r="BU238" s="82">
        <f t="shared" ca="1" si="174"/>
        <v>28.452140004126932</v>
      </c>
      <c r="BV238" s="82">
        <f t="shared" ca="1" si="175"/>
        <v>13.929773400223226</v>
      </c>
      <c r="BW238" s="82">
        <f t="shared" ca="1" si="192"/>
        <v>57.821345634270557</v>
      </c>
      <c r="BX238" s="10">
        <f t="shared" ca="1" si="176"/>
        <v>3.0895924285870881E-2</v>
      </c>
      <c r="BY238" s="10">
        <f t="shared" ca="1" si="177"/>
        <v>7.1324336832115823E-2</v>
      </c>
      <c r="BZ238" s="10">
        <f t="shared" ca="1" si="178"/>
        <v>0.64089598476900389</v>
      </c>
      <c r="CA238" s="10">
        <f t="shared" ca="1" si="179"/>
        <v>0.48013262112929972</v>
      </c>
      <c r="CB238" s="10">
        <v>0</v>
      </c>
      <c r="CC238" s="82">
        <f t="shared" ca="1" si="180"/>
        <v>-6.6568528273381541E-3</v>
      </c>
      <c r="CD238" s="82">
        <f t="shared" ca="1" si="181"/>
        <v>1.2322718988176695E-2</v>
      </c>
      <c r="CE238" s="82">
        <f t="shared" ca="1" si="182"/>
        <v>3.8429605199695072</v>
      </c>
      <c r="CF238" s="82">
        <f t="shared" ca="1" si="183"/>
        <v>2.8789862179029013</v>
      </c>
      <c r="CG238" s="82">
        <f t="shared" ca="1" si="193"/>
        <v>6.7276126040332471</v>
      </c>
      <c r="CH238" s="13">
        <f t="shared" ca="1" si="144"/>
        <v>173</v>
      </c>
      <c r="CI238" s="81">
        <f t="shared" ca="1" si="153"/>
        <v>0.11317749557504586</v>
      </c>
      <c r="CJ238" s="81">
        <f t="shared" ca="1" si="154"/>
        <v>0.13063713044864173</v>
      </c>
      <c r="CK238" s="81">
        <f t="shared" ca="1" si="155"/>
        <v>0.39004586801243196</v>
      </c>
      <c r="CL238" s="81">
        <f t="shared" ca="1" si="156"/>
        <v>0.17284470116131595</v>
      </c>
      <c r="CM238" s="89">
        <f t="shared" ca="1" si="145"/>
        <v>0.80670519519743555</v>
      </c>
    </row>
    <row r="239" spans="1:91" x14ac:dyDescent="0.3">
      <c r="A239">
        <v>174</v>
      </c>
      <c r="B239" s="3">
        <f t="shared" si="158"/>
        <v>0.67222222222222228</v>
      </c>
      <c r="C239" s="3">
        <f t="shared" si="146"/>
        <v>5.8</v>
      </c>
      <c r="D239" s="4">
        <f t="shared" ca="1" si="184"/>
        <v>239</v>
      </c>
      <c r="E239" s="58">
        <f>(0.5*(COS(B239*2*PI())+1)*('key variables'!$B$4-'key variables'!$B$6)+'key variables'!$B$6)/'key variables'!$B$4</f>
        <v>1</v>
      </c>
      <c r="F239" s="10">
        <f t="shared" ca="1" si="147"/>
        <v>11689222.914669892</v>
      </c>
      <c r="G239" s="10">
        <f t="shared" ca="1" si="148"/>
        <v>13492492.807033982</v>
      </c>
      <c r="H239" s="10">
        <f t="shared" ca="1" si="149"/>
        <v>40309474.770316489</v>
      </c>
      <c r="I239" s="10">
        <f t="shared" ca="1" si="150"/>
        <v>17912154.809885181</v>
      </c>
      <c r="J239" s="10">
        <f t="shared" ca="1" si="185"/>
        <v>83403345.301905543</v>
      </c>
      <c r="K239" s="82">
        <f t="shared" ca="1" si="161"/>
        <v>2249834.0093656788</v>
      </c>
      <c r="L239" s="82">
        <f t="shared" ca="1" si="162"/>
        <v>2596910.7963789692</v>
      </c>
      <c r="M239" s="82">
        <f t="shared" ca="1" si="163"/>
        <v>7778316.0525723798</v>
      </c>
      <c r="N239" s="82">
        <f t="shared" ca="1" si="164"/>
        <v>3496314.5624260749</v>
      </c>
      <c r="O239" s="82">
        <f t="shared" ca="1" si="186"/>
        <v>16121375.420743104</v>
      </c>
      <c r="P239" s="10">
        <f ca="1">IF(IF($A239&gt;='key variables'!$B$26,K239*SUMPRODUCT(Z239:AC239,'control variables'!$O$3:$R$3)/J239+F$65*'key variables'!$B$25/scenario!J$65,K239*SUMPRODUCT(Z239:AC239,'control variables'!$O$7:$R$7)/J239+F$65*'key variables'!$B$25/scenario!J$65)&lt;'key variables'!$B$28,0,IF($A239&gt;='key variables'!$B$26,K239*SUMPRODUCT(Z239:AC239,'control variables'!$O$3:$R$3)/J239+F$65*'key variables'!$B$25/scenario!J$65,K239*SUMPRODUCT(Z239:AC239,'control variables'!$O$7:$R$7)/J239+F$65*'key variables'!$B$25/scenario!J$65))</f>
        <v>0.16426151235368464</v>
      </c>
      <c r="Q239" s="10">
        <f ca="1">IF(IF($A239&gt;='key variables'!$B$26,L239*SUMPRODUCT(Z239:AC239,'control variables'!$O$4:$R$4)/J239+G$65*'key variables'!$B$25/scenario!J$65,L239*SUMPRODUCT(Z239:AC239,'control variables'!$O$7:$R$7)/J239+G$65*'key variables'!$B$25/scenario!J$65)&lt;'key variables'!$B$28,0,IF($A239&gt;='key variables'!$B$26,L239*SUMPRODUCT(Z239:AC239,'control variables'!$O$4:$R$4)/J239+G$65*'key variables'!$B$25/scenario!J$65,L239*SUMPRODUCT(Z239:AC239,'control variables'!$O$7:$R$7)/J239+G$65*'key variables'!$B$25/scenario!J$65))</f>
        <v>0.18960176310122073</v>
      </c>
      <c r="R239" s="10">
        <f ca="1">IF(IF($A239&gt;='key variables'!$B$26,M239*SUMPRODUCT(Z239:AC239,'control variables'!$O$5:$R$5)/J239+H$65*'key variables'!$B$25/scenario!J$65,M239*SUMPRODUCT(Z239:AC239,'control variables'!$O$7:$R$7)/J239+H$65*'key variables'!$B$25/scenario!J$65)&lt;'key variables'!$B$28,0,IF($A239&gt;='key variables'!$B$26,M239*SUMPRODUCT(Z239:AC239,'control variables'!$O$5:$R$5)/J239+H$65*'key variables'!$B$25/scenario!J$65,M239*SUMPRODUCT(Z239:AC239,'control variables'!$O$7:$R$7)/J239+H$65*'key variables'!$B$25/scenario!J$65))</f>
        <v>0.56789876632752645</v>
      </c>
      <c r="S239" s="10">
        <f ca="1">IF(IF($A239&gt;='key variables'!$B$26,N239*SUMPRODUCT(Z239:AC239,'control variables'!$O$6:$R$6)/J239+I$65*'key variables'!$B$25/scenario!J$65,N239*SUMPRODUCT(Z239:AC239,'control variables'!$O$7:$R$7)/J239+I$65*'key variables'!$B$25/scenario!J$65)&lt;'key variables'!$B$28,0,IF($A239&gt;='key variables'!$B$26,N239*SUMPRODUCT(Z239:AC239,'control variables'!$O$6:$R$6)/J239+I$65*'key variables'!$B$25/scenario!J$65,N239*SUMPRODUCT(Z239:AC239,'control variables'!$O$7:$R$7)/J239+I$65*'key variables'!$B$25/scenario!J$65))</f>
        <v>0.2552676843258494</v>
      </c>
      <c r="T239" s="10">
        <f t="shared" ca="1" si="157"/>
        <v>1.1770297261082812</v>
      </c>
      <c r="U239" s="82">
        <f ca="1">SUMPRODUCT(P209:P238,'control variables'!AD$7:AD$36)</f>
        <v>0.34826470497002093</v>
      </c>
      <c r="V239" s="82">
        <f ca="1">SUMPRODUCT(Q209:Q238,'control variables'!AE$7:AE$36)</f>
        <v>0.40199071067886266</v>
      </c>
      <c r="W239" s="82">
        <f ca="1">SUMPRODUCT(R209:R238,'control variables'!AF$7:AF$36)</f>
        <v>1.2040501361149103</v>
      </c>
      <c r="X239" s="82">
        <f ca="1">SUMPRODUCT(S209:S238,'control variables'!AG$7:AG$36)</f>
        <v>0.5412145760517717</v>
      </c>
      <c r="Y239" s="82">
        <f t="shared" ca="1" si="151"/>
        <v>2.4955201278155656</v>
      </c>
      <c r="Z239" s="10">
        <f ca="1">IF($A239&gt;='key variables'!$B$26,SUMPRODUCT(P209:P238,'control variables'!V$7:V$36)*$E239,SUMPRODUCT(P209:P238,'control variables'!Z$7:Z$36)*$E239)</f>
        <v>0.8498009181660805</v>
      </c>
      <c r="AA239" s="10">
        <f ca="1">IF($A239&gt;='key variables'!$B$26,SUMPRODUCT(Q209:Q238,'control variables'!W$7:W$36)*$E239,SUMPRODUCT(Q209:Q238,'control variables'!AA$7:AA$36)*$E239)</f>
        <v>0.98089777733445371</v>
      </c>
      <c r="AB239" s="10">
        <f ca="1">IF($A239&gt;='key variables'!$B$26,SUMPRODUCT(R209:R238,'control variables'!X$7:X$36)*$E239,SUMPRODUCT(R209:R238,'control variables'!AB$7:AB$36)*$E239)</f>
        <v>2.9380034685872758</v>
      </c>
      <c r="AC239" s="10">
        <f ca="1">IF($A239&gt;='key variables'!$B$26,SUMPRODUCT(S209:S238,'control variables'!Y$7:Y$36)*$E239,SUMPRODUCT(S209:S238,'control variables'!AC$7:AC$36)*$E239)</f>
        <v>1.3206180158085583</v>
      </c>
      <c r="AD239" s="10">
        <f t="shared" ca="1" si="152"/>
        <v>6.0893201798963688</v>
      </c>
      <c r="AE239" s="82">
        <f ca="1">SUMPRODUCT(P209:P238,'control variables'!AL$7:AL$36)</f>
        <v>1.1570459548600684</v>
      </c>
      <c r="AF239" s="82">
        <f ca="1">SUMPRODUCT(Q209:Q238,'control variables'!AM$7:AM$36)</f>
        <v>1.3320487631554028</v>
      </c>
      <c r="AG239" s="82">
        <f ca="1">SUMPRODUCT(R209:R238,'control variables'!AN$7:AN$36)</f>
        <v>3.7980211014172611</v>
      </c>
      <c r="AH239" s="82">
        <f ca="1">SUMPRODUCT(S209:S238,'control variables'!AO$7:AO$36)</f>
        <v>1.6445054634585765</v>
      </c>
      <c r="AI239" s="82">
        <f t="shared" ca="1" si="165"/>
        <v>7.9316212828913084</v>
      </c>
      <c r="AJ239" s="10">
        <f ca="1">SUMPRODUCT(P209:P238,'control variables'!AP$7:AP$36)</f>
        <v>1.1055627165454955E-3</v>
      </c>
      <c r="AK239" s="10">
        <f ca="1">SUMPRODUCT(Q209:Q238,'control variables'!AQ$7:AQ$36)</f>
        <v>3.1902884198560565E-3</v>
      </c>
      <c r="AL239" s="10">
        <f ca="1">SUMPRODUCT(R209:R238,'control variables'!AR$7:AR$36)</f>
        <v>0.11466734242748743</v>
      </c>
      <c r="AM239" s="10">
        <f ca="1">SUMPRODUCT(S209:S238,'control variables'!AS$7:AS$36)</f>
        <v>8.5904004683064625E-2</v>
      </c>
      <c r="AN239" s="10">
        <f t="shared" ca="1" si="187"/>
        <v>0.2048671982469536</v>
      </c>
      <c r="AO239" s="82">
        <f ca="1">SUMPRODUCT(P209:P238,'control variables'!AX$7:AX$36)</f>
        <v>1.5033963621841544E-3</v>
      </c>
      <c r="AP239" s="82">
        <f ca="1">SUMPRODUCT(Q209:Q238,'control variables'!AY$7:AY$36)</f>
        <v>3.4706438145573697E-3</v>
      </c>
      <c r="AQ239" s="82">
        <f ca="1">SUMPRODUCT(R209:R238,'control variables'!AZ$7:AZ$36)</f>
        <v>3.1186012857863116E-2</v>
      </c>
      <c r="AR239" s="82">
        <f ca="1">SUMPRODUCT(S209:S238,'control variables'!BA$7:BA$36)</f>
        <v>2.3363264011129547E-2</v>
      </c>
      <c r="AS239" s="82">
        <f t="shared" ca="1" si="188"/>
        <v>5.9523317045734186E-2</v>
      </c>
      <c r="AT239" s="10">
        <f ca="1">SUMPRODUCT(P209:P238,'control variables'!AT$7:AT$36)</f>
        <v>-1.3267990374373959E-3</v>
      </c>
      <c r="AU239" s="10">
        <f ca="1">SUMPRODUCT(Q209:Q238,'control variables'!AU$7:AU$36)</f>
        <v>1.4392850691049368E-3</v>
      </c>
      <c r="AV239" s="10">
        <f ca="1">SUMPRODUCT(R209:R238,'control variables'!AV$7:AV$36)</f>
        <v>0.61976768466344045</v>
      </c>
      <c r="AW239" s="10">
        <f ca="1">SUMPRODUCT(S209:S238,'control variables'!AW$7:AW$36)</f>
        <v>0.46430417727181605</v>
      </c>
      <c r="AX239" s="10">
        <f t="shared" ca="1" si="166"/>
        <v>1.0841843479669242</v>
      </c>
      <c r="AY239" s="82">
        <f ca="1">SUMPRODUCT(P209:P238,'control variables'!BB$7:BB$36)</f>
        <v>4.8089467401745785E-3</v>
      </c>
      <c r="AZ239" s="82">
        <f ca="1">SUMPRODUCT(Q209:Q238,'control variables'!BC$7:BC$36)</f>
        <v>1.2262805611786182E-2</v>
      </c>
      <c r="BA239" s="82">
        <f ca="1">SUMPRODUCT(R209:R238,'control variables'!BD$7:BD$36)</f>
        <v>8.584340862463298E-2</v>
      </c>
      <c r="BB239" s="82">
        <f ca="1">SUMPRODUCT(S209:S238,'control variables'!BE$7:BE$36)</f>
        <v>1.219896115982556E-2</v>
      </c>
      <c r="BC239" s="82">
        <f t="shared" ca="1" si="189"/>
        <v>0.11511412213641931</v>
      </c>
      <c r="BD239" s="10">
        <f ca="1">SUMPRODUCT(P209:P238,'control variables'!BF$7:BF$36)</f>
        <v>1.0059897712843876E-3</v>
      </c>
      <c r="BE239" s="10">
        <f ca="1">SUMPRODUCT(Q209:Q238,'control variables'!BG$7:BG$36)</f>
        <v>1.1611815303795669E-3</v>
      </c>
      <c r="BF239" s="10">
        <f ca="1">SUMPRODUCT(R209:R238,'control variables'!BH$7:BH$36)</f>
        <v>3.4779927559683274E-2</v>
      </c>
      <c r="BG239" s="10">
        <f ca="1">SUMPRODUCT(S209:S238,'control variables'!BI$7:BI$36)</f>
        <v>7.8167026375091084E-2</v>
      </c>
      <c r="BH239" s="10">
        <f t="shared" ca="1" si="190"/>
        <v>0.11511412523643831</v>
      </c>
      <c r="BI239" s="82">
        <f t="shared" ca="1" si="167"/>
        <v>1.1605281025628056</v>
      </c>
      <c r="BJ239" s="82">
        <f t="shared" ca="1" si="168"/>
        <v>1.3457508538362939</v>
      </c>
      <c r="BK239" s="82">
        <f t="shared" ca="1" si="169"/>
        <v>4.503632194705335</v>
      </c>
      <c r="BL239" s="82">
        <f t="shared" ca="1" si="170"/>
        <v>2.1210086018902183</v>
      </c>
      <c r="BM239" s="82">
        <f t="shared" ca="1" si="160"/>
        <v>9.1309197529946537</v>
      </c>
      <c r="BN239" s="10">
        <f ca="1">BN238+BI239-INDIRECT(ADDRESS(MAX($D239-'key variables'!$B$9*30,34),scenario!BI$4),TRUE)</f>
        <v>9439382.9195198398</v>
      </c>
      <c r="BO239" s="10">
        <f ca="1">BO238+BJ239-INDIRECT(ADDRESS(MAX($D239-'key variables'!$B$9*30,34),scenario!BJ$4),TRUE)</f>
        <v>10895575.063286113</v>
      </c>
      <c r="BP239" s="10">
        <f ca="1">BP238+BK239-INDIRECT(ADDRESS(MAX($D239-'key variables'!$B$9*30,34),scenario!BK$4),TRUE)</f>
        <v>32531134.7692363</v>
      </c>
      <c r="BQ239" s="10">
        <f ca="1">BQ238+BL239-INDIRECT(ADDRESS(MAX($D239-'key variables'!$B$9*30,34),scenario!BL$4),TRUE)</f>
        <v>14415828.438694308</v>
      </c>
      <c r="BR239" s="10">
        <f t="shared" ca="1" si="191"/>
        <v>67281921.190736562</v>
      </c>
      <c r="BS239" s="82">
        <f t="shared" ca="1" si="172"/>
        <v>6.1490398961948038</v>
      </c>
      <c r="BT239" s="82">
        <f t="shared" ca="1" si="173"/>
        <v>7.1358094814797353</v>
      </c>
      <c r="BU239" s="82">
        <f t="shared" ca="1" si="174"/>
        <v>24.48162664818944</v>
      </c>
      <c r="BV239" s="82">
        <f t="shared" ca="1" si="175"/>
        <v>11.985865456283765</v>
      </c>
      <c r="BW239" s="82">
        <f t="shared" ca="1" si="192"/>
        <v>49.752341482147742</v>
      </c>
      <c r="BX239" s="10">
        <f t="shared" ca="1" si="176"/>
        <v>2.658438413659607E-2</v>
      </c>
      <c r="BY239" s="10">
        <f t="shared" ca="1" si="177"/>
        <v>6.1370993504507455E-2</v>
      </c>
      <c r="BZ239" s="10">
        <f t="shared" ca="1" si="178"/>
        <v>0.55145866144255073</v>
      </c>
      <c r="CA239" s="10">
        <f t="shared" ca="1" si="179"/>
        <v>0.41312989760551266</v>
      </c>
      <c r="CB239" s="10">
        <v>0</v>
      </c>
      <c r="CC239" s="82">
        <f t="shared" ca="1" si="180"/>
        <v>-5.7278874355394171E-3</v>
      </c>
      <c r="CD239" s="82">
        <f t="shared" ca="1" si="181"/>
        <v>1.0603078524370445E-2</v>
      </c>
      <c r="CE239" s="82">
        <f t="shared" ca="1" si="182"/>
        <v>3.306674164875691</v>
      </c>
      <c r="CF239" s="82">
        <f t="shared" ca="1" si="183"/>
        <v>2.4772227813030203</v>
      </c>
      <c r="CG239" s="82">
        <f t="shared" ca="1" si="193"/>
        <v>5.7887721372675429</v>
      </c>
      <c r="CH239" s="13">
        <f t="shared" ca="1" si="144"/>
        <v>174</v>
      </c>
      <c r="CI239" s="81">
        <f t="shared" ca="1" si="153"/>
        <v>0.11317750967123588</v>
      </c>
      <c r="CJ239" s="81">
        <f t="shared" ca="1" si="154"/>
        <v>0.13063714679364519</v>
      </c>
      <c r="CK239" s="81">
        <f t="shared" ca="1" si="155"/>
        <v>0.39004592263630761</v>
      </c>
      <c r="CL239" s="81">
        <f t="shared" ca="1" si="156"/>
        <v>0.17284472686930633</v>
      </c>
      <c r="CM239" s="89">
        <f t="shared" ca="1" si="145"/>
        <v>0.80670530597049495</v>
      </c>
    </row>
    <row r="240" spans="1:91" x14ac:dyDescent="0.3">
      <c r="A240">
        <v>175</v>
      </c>
      <c r="B240" s="3">
        <f t="shared" si="158"/>
        <v>0.67500000000000004</v>
      </c>
      <c r="C240" s="3">
        <f t="shared" si="146"/>
        <v>5.833333333333333</v>
      </c>
      <c r="D240" s="4">
        <f t="shared" ca="1" si="184"/>
        <v>240</v>
      </c>
      <c r="E240" s="58">
        <f>(0.5*(COS(B240*2*PI())+1)*('key variables'!$B$4-'key variables'!$B$6)+'key variables'!$B$6)/'key variables'!$B$4</f>
        <v>1</v>
      </c>
      <c r="F240" s="10">
        <f t="shared" ca="1" si="147"/>
        <v>11689222.913663901</v>
      </c>
      <c r="G240" s="10">
        <f t="shared" ca="1" si="148"/>
        <v>13492492.8058728</v>
      </c>
      <c r="H240" s="10">
        <f t="shared" ca="1" si="149"/>
        <v>40309474.73553656</v>
      </c>
      <c r="I240" s="10">
        <f t="shared" ca="1" si="150"/>
        <v>17912154.731718156</v>
      </c>
      <c r="J240" s="10">
        <f t="shared" ca="1" si="185"/>
        <v>83403345.18679142</v>
      </c>
      <c r="K240" s="82">
        <f t="shared" ca="1" si="161"/>
        <v>2249833.8451041654</v>
      </c>
      <c r="L240" s="82">
        <f t="shared" ca="1" si="162"/>
        <v>2596910.6067772056</v>
      </c>
      <c r="M240" s="82">
        <f t="shared" ca="1" si="163"/>
        <v>7778315.4846736118</v>
      </c>
      <c r="N240" s="82">
        <f t="shared" ca="1" si="164"/>
        <v>3496314.3071583929</v>
      </c>
      <c r="O240" s="82">
        <f t="shared" ca="1" si="186"/>
        <v>16121374.243713375</v>
      </c>
      <c r="P240" s="10">
        <f ca="1">IF(IF($A240&gt;='key variables'!$B$26,K240*SUMPRODUCT(Z240:AC240,'control variables'!$O$3:$R$3)/J240+F$65*'key variables'!$B$25/scenario!J$65,K240*SUMPRODUCT(Z240:AC240,'control variables'!$O$7:$R$7)/J240+F$65*'key variables'!$B$25/scenario!J$65)&lt;'key variables'!$B$28,0,IF($A240&gt;='key variables'!$B$26,K240*SUMPRODUCT(Z240:AC240,'control variables'!$O$3:$R$3)/J240+F$65*'key variables'!$B$25/scenario!J$65,K240*SUMPRODUCT(Z240:AC240,'control variables'!$O$7:$R$7)/J240+F$65*'key variables'!$B$25/scenario!J$65))</f>
        <v>0.14133869577928804</v>
      </c>
      <c r="Q240" s="10">
        <f ca="1">IF(IF($A240&gt;='key variables'!$B$26,L240*SUMPRODUCT(Z240:AC240,'control variables'!$O$4:$R$4)/J240+G$65*'key variables'!$B$25/scenario!J$65,L240*SUMPRODUCT(Z240:AC240,'control variables'!$O$7:$R$7)/J240+G$65*'key variables'!$B$25/scenario!J$65)&lt;'key variables'!$B$28,0,IF($A240&gt;='key variables'!$B$26,L240*SUMPRODUCT(Z240:AC240,'control variables'!$O$4:$R$4)/J240+G$65*'key variables'!$B$25/scenario!J$65,L240*SUMPRODUCT(Z240:AC240,'control variables'!$O$7:$R$7)/J240+G$65*'key variables'!$B$25/scenario!J$65))</f>
        <v>0.16314269563328396</v>
      </c>
      <c r="R240" s="10">
        <f ca="1">IF(IF($A240&gt;='key variables'!$B$26,M240*SUMPRODUCT(Z240:AC240,'control variables'!$O$5:$R$5)/J240+H$65*'key variables'!$B$25/scenario!J$65,M240*SUMPRODUCT(Z240:AC240,'control variables'!$O$7:$R$7)/J240+H$65*'key variables'!$B$25/scenario!J$65)&lt;'key variables'!$B$28,0,IF($A240&gt;='key variables'!$B$26,M240*SUMPRODUCT(Z240:AC240,'control variables'!$O$5:$R$5)/J240+H$65*'key variables'!$B$25/scenario!J$65,M240*SUMPRODUCT(Z240:AC240,'control variables'!$O$7:$R$7)/J240+H$65*'key variables'!$B$25/scenario!J$65))</f>
        <v>0.48864806988122667</v>
      </c>
      <c r="S240" s="10">
        <f ca="1">IF(IF($A240&gt;='key variables'!$B$26,N240*SUMPRODUCT(Z240:AC240,'control variables'!$O$6:$R$6)/J240+I$65*'key variables'!$B$25/scenario!J$65,N240*SUMPRODUCT(Z240:AC240,'control variables'!$O$7:$R$7)/J240+I$65*'key variables'!$B$25/scenario!J$65)&lt;'key variables'!$B$28,0,IF($A240&gt;='key variables'!$B$26,N240*SUMPRODUCT(Z240:AC240,'control variables'!$O$6:$R$6)/J240+I$65*'key variables'!$B$25/scenario!J$65,N240*SUMPRODUCT(Z240:AC240,'control variables'!$O$7:$R$7)/J240+I$65*'key variables'!$B$25/scenario!J$65))</f>
        <v>0.21964488856969477</v>
      </c>
      <c r="T240" s="10">
        <f t="shared" ca="1" si="157"/>
        <v>1.0127743498634936</v>
      </c>
      <c r="U240" s="82">
        <f ca="1">SUMPRODUCT(P210:P239,'control variables'!AD$7:AD$36)</f>
        <v>0.2996641163226067</v>
      </c>
      <c r="V240" s="82">
        <f ca="1">SUMPRODUCT(Q210:Q239,'control variables'!AE$7:AE$36)</f>
        <v>0.3458926195114938</v>
      </c>
      <c r="W240" s="82">
        <f ca="1">SUMPRODUCT(R210:R239,'control variables'!AF$7:AF$36)</f>
        <v>1.0360240785182295</v>
      </c>
      <c r="X240" s="82">
        <f ca="1">SUMPRODUCT(S210:S239,'control variables'!AG$7:AG$36)</f>
        <v>0.46568769490273032</v>
      </c>
      <c r="Y240" s="82">
        <f t="shared" ca="1" si="151"/>
        <v>2.1472685092550603</v>
      </c>
      <c r="Z240" s="10">
        <f ca="1">IF($A240&gt;='key variables'!$B$26,SUMPRODUCT(P210:P239,'control variables'!V$7:V$36)*$E240,SUMPRODUCT(P210:P239,'control variables'!Z$7:Z$36)*$E240)</f>
        <v>0.73121061853195912</v>
      </c>
      <c r="AA240" s="10">
        <f ca="1">IF($A240&gt;='key variables'!$B$26,SUMPRODUCT(Q210:Q239,'control variables'!W$7:W$36)*$E240,SUMPRODUCT(Q210:Q239,'control variables'!AA$7:AA$36)*$E240)</f>
        <v>0.84401282129607647</v>
      </c>
      <c r="AB240" s="10">
        <f ca="1">IF($A240&gt;='key variables'!$B$26,SUMPRODUCT(R210:R239,'control variables'!X$7:X$36)*$E240,SUMPRODUCT(R210:R239,'control variables'!AB$7:AB$36)*$E240)</f>
        <v>2.5280030741210511</v>
      </c>
      <c r="AC240" s="10">
        <f ca="1">IF($A240&gt;='key variables'!$B$26,SUMPRODUCT(S210:S239,'control variables'!Y$7:Y$36)*$E240,SUMPRODUCT(S210:S239,'control variables'!AC$7:AC$36)*$E240)</f>
        <v>1.1363248680264468</v>
      </c>
      <c r="AD240" s="10">
        <f t="shared" ca="1" si="152"/>
        <v>5.2395513819755344</v>
      </c>
      <c r="AE240" s="82">
        <f ca="1">SUMPRODUCT(P210:P239,'control variables'!AL$7:AL$36)</f>
        <v>0.99557952126411275</v>
      </c>
      <c r="AF240" s="82">
        <f ca="1">SUMPRODUCT(Q210:Q239,'control variables'!AM$7:AM$36)</f>
        <v>1.1461605862345314</v>
      </c>
      <c r="AG240" s="82">
        <f ca="1">SUMPRODUCT(R210:R239,'control variables'!AN$7:AN$36)</f>
        <v>3.2680050554753386</v>
      </c>
      <c r="AH240" s="82">
        <f ca="1">SUMPRODUCT(S210:S239,'control variables'!AO$7:AO$36)</f>
        <v>1.4150137729182177</v>
      </c>
      <c r="AI240" s="82">
        <f t="shared" ca="1" si="165"/>
        <v>6.8247589358922003</v>
      </c>
      <c r="AJ240" s="10">
        <f ca="1">SUMPRODUCT(P210:P239,'control variables'!AP$7:AP$36)</f>
        <v>9.5128070188838442E-4</v>
      </c>
      <c r="AK240" s="10">
        <f ca="1">SUMPRODUCT(Q210:Q239,'control variables'!AQ$7:AQ$36)</f>
        <v>2.7450815425016785E-3</v>
      </c>
      <c r="AL240" s="10">
        <f ca="1">SUMPRODUCT(R210:R239,'control variables'!AR$7:AR$36)</f>
        <v>9.8665438292760171E-2</v>
      </c>
      <c r="AM240" s="10">
        <f ca="1">SUMPRODUCT(S210:S239,'control variables'!AS$7:AS$36)</f>
        <v>7.3916043519694719E-2</v>
      </c>
      <c r="AN240" s="10">
        <f t="shared" ca="1" si="187"/>
        <v>0.17627784405684493</v>
      </c>
      <c r="AO240" s="82">
        <f ca="1">SUMPRODUCT(P210:P239,'control variables'!AX$7:AX$36)</f>
        <v>1.2935964227910922E-3</v>
      </c>
      <c r="AP240" s="82">
        <f ca="1">SUMPRODUCT(Q210:Q239,'control variables'!AY$7:AY$36)</f>
        <v>2.9863132146807059E-3</v>
      </c>
      <c r="AQ240" s="82">
        <f ca="1">SUMPRODUCT(R210:R239,'control variables'!AZ$7:AZ$36)</f>
        <v>2.683398449590441E-2</v>
      </c>
      <c r="AR240" s="82">
        <f ca="1">SUMPRODUCT(S210:S239,'control variables'!BA$7:BA$36)</f>
        <v>2.0102905334700411E-2</v>
      </c>
      <c r="AS240" s="82">
        <f t="shared" ca="1" si="188"/>
        <v>5.1216799468076619E-2</v>
      </c>
      <c r="AT240" s="10">
        <f ca="1">SUMPRODUCT(P210:P239,'control variables'!AT$7:AT$36)</f>
        <v>-1.1416442004994064E-3</v>
      </c>
      <c r="AU240" s="10">
        <f ca="1">SUMPRODUCT(Q210:Q239,'control variables'!AU$7:AU$36)</f>
        <v>1.2384328037972139E-3</v>
      </c>
      <c r="AV240" s="10">
        <f ca="1">SUMPRODUCT(R210:R239,'control variables'!AV$7:AV$36)</f>
        <v>0.53327908966496163</v>
      </c>
      <c r="AW240" s="10">
        <f ca="1">SUMPRODUCT(S210:S239,'control variables'!AW$7:AW$36)</f>
        <v>0.39951051839305246</v>
      </c>
      <c r="AX240" s="10">
        <f t="shared" ca="1" si="166"/>
        <v>0.9328863966613119</v>
      </c>
      <c r="AY240" s="82">
        <f ca="1">SUMPRODUCT(P210:P239,'control variables'!BB$7:BB$36)</f>
        <v>4.1378567999048816E-3</v>
      </c>
      <c r="AZ240" s="82">
        <f ca="1">SUMPRODUCT(Q210:Q239,'control variables'!BC$7:BC$36)</f>
        <v>1.0551527460834214E-2</v>
      </c>
      <c r="BA240" s="82">
        <f ca="1">SUMPRODUCT(R210:R239,'control variables'!BD$7:BD$36)</f>
        <v>7.3863935555159813E-2</v>
      </c>
      <c r="BB240" s="82">
        <f ca="1">SUMPRODUCT(S210:S239,'control variables'!BE$7:BE$36)</f>
        <v>1.0496592521032432E-2</v>
      </c>
      <c r="BC240" s="82">
        <f t="shared" ca="1" si="189"/>
        <v>9.9049912336931334E-2</v>
      </c>
      <c r="BD240" s="10">
        <f ca="1">SUMPRODUCT(P210:P239,'control variables'!BF$7:BF$36)</f>
        <v>8.6560360108973555E-4</v>
      </c>
      <c r="BE240" s="10">
        <f ca="1">SUMPRODUCT(Q210:Q239,'control variables'!BG$7:BG$36)</f>
        <v>9.9913830429126851E-4</v>
      </c>
      <c r="BF240" s="10">
        <f ca="1">SUMPRODUCT(R210:R239,'control variables'!BH$7:BH$36)</f>
        <v>2.9926378379439098E-2</v>
      </c>
      <c r="BG240" s="10">
        <f ca="1">SUMPRODUCT(S210:S239,'control variables'!BI$7:BI$36)</f>
        <v>6.7258794719521717E-2</v>
      </c>
      <c r="BH240" s="10">
        <f t="shared" ca="1" si="190"/>
        <v>9.9049915004341821E-2</v>
      </c>
      <c r="BI240" s="82">
        <f t="shared" ca="1" si="167"/>
        <v>0.99857573386351817</v>
      </c>
      <c r="BJ240" s="82">
        <f t="shared" ca="1" si="168"/>
        <v>1.1579505464991631</v>
      </c>
      <c r="BK240" s="82">
        <f t="shared" ca="1" si="169"/>
        <v>3.8751480806954599</v>
      </c>
      <c r="BL240" s="82">
        <f t="shared" ca="1" si="170"/>
        <v>1.8250208838323028</v>
      </c>
      <c r="BM240" s="82">
        <f t="shared" ca="1" si="160"/>
        <v>7.8566952448904432</v>
      </c>
      <c r="BN240" s="10">
        <f ca="1">BN239+BI240-INDIRECT(ADDRESS(MAX($D240-'key variables'!$B$9*30,34),scenario!BI$4),TRUE)</f>
        <v>9439383.9180955738</v>
      </c>
      <c r="BO240" s="10">
        <f ca="1">BO239+BJ240-INDIRECT(ADDRESS(MAX($D240-'key variables'!$B$9*30,34),scenario!BJ$4),TRUE)</f>
        <v>10895576.221236659</v>
      </c>
      <c r="BP240" s="10">
        <f ca="1">BP239+BK240-INDIRECT(ADDRESS(MAX($D240-'key variables'!$B$9*30,34),scenario!BK$4),TRUE)</f>
        <v>32531138.64438438</v>
      </c>
      <c r="BQ240" s="10">
        <f ca="1">BQ239+BL240-INDIRECT(ADDRESS(MAX($D240-'key variables'!$B$9*30,34),scenario!BL$4),TRUE)</f>
        <v>14415830.263715191</v>
      </c>
      <c r="BR240" s="10">
        <f t="shared" ca="1" si="191"/>
        <v>67281929.047431812</v>
      </c>
      <c r="BS240" s="82">
        <f t="shared" ca="1" si="172"/>
        <v>5.2909372545094833</v>
      </c>
      <c r="BT240" s="82">
        <f t="shared" ca="1" si="173"/>
        <v>6.1400024923095655</v>
      </c>
      <c r="BU240" s="82">
        <f t="shared" ca="1" si="174"/>
        <v>21.065200258995766</v>
      </c>
      <c r="BV240" s="82">
        <f t="shared" ca="1" si="175"/>
        <v>10.313230666301635</v>
      </c>
      <c r="BW240" s="82">
        <f t="shared" ca="1" si="192"/>
        <v>42.809370672116451</v>
      </c>
      <c r="BX240" s="10">
        <f t="shared" ca="1" si="176"/>
        <v>2.2874520158392544E-2</v>
      </c>
      <c r="BY240" s="10">
        <f t="shared" ca="1" si="177"/>
        <v>5.2806640954062671E-2</v>
      </c>
      <c r="BZ240" s="10">
        <f t="shared" ca="1" si="178"/>
        <v>0.47450233200385628</v>
      </c>
      <c r="CA240" s="10">
        <f t="shared" ca="1" si="179"/>
        <v>0.35547741569965891</v>
      </c>
      <c r="CB240" s="10">
        <v>0</v>
      </c>
      <c r="CC240" s="82">
        <f t="shared" ca="1" si="180"/>
        <v>-4.9285589559427186E-3</v>
      </c>
      <c r="CD240" s="82">
        <f t="shared" ca="1" si="181"/>
        <v>9.1234140483942034E-3</v>
      </c>
      <c r="CE240" s="82">
        <f t="shared" ca="1" si="182"/>
        <v>2.8452265290075855</v>
      </c>
      <c r="CF240" s="82">
        <f t="shared" ca="1" si="183"/>
        <v>2.131525401094962</v>
      </c>
      <c r="CG240" s="82">
        <f t="shared" ca="1" si="193"/>
        <v>4.9809467851949991</v>
      </c>
      <c r="CH240" s="13">
        <f t="shared" ca="1" si="144"/>
        <v>175</v>
      </c>
      <c r="CI240" s="81">
        <f t="shared" ca="1" si="153"/>
        <v>0.1131775218002945</v>
      </c>
      <c r="CJ240" s="81">
        <f t="shared" ca="1" si="154"/>
        <v>0.13063716085769411</v>
      </c>
      <c r="CK240" s="81">
        <f t="shared" ca="1" si="155"/>
        <v>0.39004596963739452</v>
      </c>
      <c r="CL240" s="81">
        <f t="shared" ca="1" si="156"/>
        <v>0.17284474898973506</v>
      </c>
      <c r="CM240" s="89">
        <f t="shared" ca="1" si="145"/>
        <v>0.80670540128511825</v>
      </c>
    </row>
    <row r="241" spans="1:91" x14ac:dyDescent="0.3">
      <c r="A241">
        <v>176</v>
      </c>
      <c r="B241" s="3">
        <f t="shared" si="158"/>
        <v>0.67777777777777781</v>
      </c>
      <c r="C241" s="3">
        <f t="shared" si="146"/>
        <v>5.8666666666666663</v>
      </c>
      <c r="D241" s="4">
        <f t="shared" ca="1" si="184"/>
        <v>241</v>
      </c>
      <c r="E241" s="58">
        <f>(0.5*(COS(B241*2*PI())+1)*('key variables'!$B$4-'key variables'!$B$6)+'key variables'!$B$6)/'key variables'!$B$4</f>
        <v>1</v>
      </c>
      <c r="F241" s="10">
        <f t="shared" ca="1" si="147"/>
        <v>11689222.912798299</v>
      </c>
      <c r="G241" s="10">
        <f t="shared" ca="1" si="148"/>
        <v>13492492.804873662</v>
      </c>
      <c r="H241" s="10">
        <f t="shared" ca="1" si="149"/>
        <v>40309474.705610178</v>
      </c>
      <c r="I241" s="10">
        <f t="shared" ca="1" si="150"/>
        <v>17912154.664459363</v>
      </c>
      <c r="J241" s="10">
        <f t="shared" ca="1" si="185"/>
        <v>83403345.087741494</v>
      </c>
      <c r="K241" s="82">
        <f t="shared" ca="1" si="161"/>
        <v>2249833.7037654701</v>
      </c>
      <c r="L241" s="82">
        <f t="shared" ca="1" si="162"/>
        <v>2596910.4436345105</v>
      </c>
      <c r="M241" s="82">
        <f t="shared" ca="1" si="163"/>
        <v>7778314.996025539</v>
      </c>
      <c r="N241" s="82">
        <f t="shared" ca="1" si="164"/>
        <v>3496314.0875135055</v>
      </c>
      <c r="O241" s="82">
        <f t="shared" ca="1" si="186"/>
        <v>16121373.230939027</v>
      </c>
      <c r="P241" s="10">
        <f ca="1">IF(IF($A241&gt;='key variables'!$B$26,K241*SUMPRODUCT(Z241:AC241,'control variables'!$O$3:$R$3)/J241+F$65*'key variables'!$B$25/scenario!J$65,K241*SUMPRODUCT(Z241:AC241,'control variables'!$O$7:$R$7)/J241+F$65*'key variables'!$B$25/scenario!J$65)&lt;'key variables'!$B$28,0,IF($A241&gt;='key variables'!$B$26,K241*SUMPRODUCT(Z241:AC241,'control variables'!$O$3:$R$3)/J241+F$65*'key variables'!$B$25/scenario!J$65,K241*SUMPRODUCT(Z241:AC241,'control variables'!$O$7:$R$7)/J241+F$65*'key variables'!$B$25/scenario!J$65))</f>
        <v>0.12161477481449007</v>
      </c>
      <c r="Q241" s="10">
        <f ca="1">IF(IF($A241&gt;='key variables'!$B$26,L241*SUMPRODUCT(Z241:AC241,'control variables'!$O$4:$R$4)/J241+G$65*'key variables'!$B$25/scenario!J$65,L241*SUMPRODUCT(Z241:AC241,'control variables'!$O$7:$R$7)/J241+G$65*'key variables'!$B$25/scenario!J$65)&lt;'key variables'!$B$28,0,IF($A241&gt;='key variables'!$B$26,L241*SUMPRODUCT(Z241:AC241,'control variables'!$O$4:$R$4)/J241+G$65*'key variables'!$B$25/scenario!J$65,L241*SUMPRODUCT(Z241:AC241,'control variables'!$O$7:$R$7)/J241+G$65*'key variables'!$B$25/scenario!J$65))</f>
        <v>0.14037601014129483</v>
      </c>
      <c r="R241" s="10">
        <f ca="1">IF(IF($A241&gt;='key variables'!$B$26,M241*SUMPRODUCT(Z241:AC241,'control variables'!$O$5:$R$5)/J241+H$65*'key variables'!$B$25/scenario!J$65,M241*SUMPRODUCT(Z241:AC241,'control variables'!$O$7:$R$7)/J241+H$65*'key variables'!$B$25/scenario!J$65)&lt;'key variables'!$B$28,0,IF($A241&gt;='key variables'!$B$26,M241*SUMPRODUCT(Z241:AC241,'control variables'!$O$5:$R$5)/J241+H$65*'key variables'!$B$25/scenario!J$65,M241*SUMPRODUCT(Z241:AC241,'control variables'!$O$7:$R$7)/J241+H$65*'key variables'!$B$25/scenario!J$65))</f>
        <v>0.42045686536502647</v>
      </c>
      <c r="S241" s="10">
        <f ca="1">IF(IF($A241&gt;='key variables'!$B$26,N241*SUMPRODUCT(Z241:AC241,'control variables'!$O$6:$R$6)/J241+I$65*'key variables'!$B$25/scenario!J$65,N241*SUMPRODUCT(Z241:AC241,'control variables'!$O$7:$R$7)/J241+I$65*'key variables'!$B$25/scenario!J$65)&lt;'key variables'!$B$28,0,IF($A241&gt;='key variables'!$B$26,N241*SUMPRODUCT(Z241:AC241,'control variables'!$O$6:$R$6)/J241+I$65*'key variables'!$B$25/scenario!J$65,N241*SUMPRODUCT(Z241:AC241,'control variables'!$O$7:$R$7)/J241+I$65*'key variables'!$B$25/scenario!J$65))</f>
        <v>0.18899327969086593</v>
      </c>
      <c r="T241" s="10">
        <f t="shared" ca="1" si="157"/>
        <v>0.87144093001167722</v>
      </c>
      <c r="U241" s="82">
        <f ca="1">SUMPRODUCT(P211:P240,'control variables'!AD$7:AD$36)</f>
        <v>0.2578457721448178</v>
      </c>
      <c r="V241" s="82">
        <f ca="1">SUMPRODUCT(Q211:Q240,'control variables'!AE$7:AE$36)</f>
        <v>0.29762305427694113</v>
      </c>
      <c r="W241" s="82">
        <f ca="1">SUMPRODUCT(R211:R240,'control variables'!AF$7:AF$36)</f>
        <v>0.89144616901200624</v>
      </c>
      <c r="X241" s="82">
        <f ca="1">SUMPRODUCT(S211:S240,'control variables'!AG$7:AG$36)</f>
        <v>0.40070064025038671</v>
      </c>
      <c r="Y241" s="82">
        <f t="shared" ca="1" si="151"/>
        <v>1.847615635684152</v>
      </c>
      <c r="Z241" s="10">
        <f ca="1">IF($A241&gt;='key variables'!$B$26,SUMPRODUCT(P211:P240,'control variables'!V$7:V$36)*$E241,SUMPRODUCT(P211:P240,'control variables'!Z$7:Z$36)*$E241)</f>
        <v>0.62916966726847989</v>
      </c>
      <c r="AA241" s="10">
        <f ca="1">IF($A241&gt;='key variables'!$B$26,SUMPRODUCT(Q211:Q240,'control variables'!W$7:W$36)*$E241,SUMPRODUCT(Q211:Q240,'control variables'!AA$7:AA$36)*$E241)</f>
        <v>0.72623024404557879</v>
      </c>
      <c r="AB241" s="10">
        <f ca="1">IF($A241&gt;='key variables'!$B$26,SUMPRODUCT(R211:R240,'control variables'!X$7:X$36)*$E241,SUMPRODUCT(R211:R240,'control variables'!AB$7:AB$36)*$E241)</f>
        <v>2.1752184838230941</v>
      </c>
      <c r="AC241" s="10">
        <f ca="1">IF($A241&gt;='key variables'!$B$26,SUMPRODUCT(S211:S240,'control variables'!Y$7:Y$36)*$E241,SUMPRODUCT(S211:S240,'control variables'!AC$7:AC$36)*$E241)</f>
        <v>0.97774994099576307</v>
      </c>
      <c r="AD241" s="10">
        <f t="shared" ca="1" si="152"/>
        <v>4.5083683361329161</v>
      </c>
      <c r="AE241" s="82">
        <f ca="1">SUMPRODUCT(P211:P240,'control variables'!AL$7:AL$36)</f>
        <v>0.85664579515323691</v>
      </c>
      <c r="AF241" s="82">
        <f ca="1">SUMPRODUCT(Q211:Q240,'control variables'!AM$7:AM$36)</f>
        <v>0.98621318116457046</v>
      </c>
      <c r="AG241" s="82">
        <f ca="1">SUMPRODUCT(R211:R240,'control variables'!AN$7:AN$36)</f>
        <v>2.8119529676121147</v>
      </c>
      <c r="AH241" s="82">
        <f ca="1">SUMPRODUCT(S211:S240,'control variables'!AO$7:AO$36)</f>
        <v>1.2175477425602235</v>
      </c>
      <c r="AI241" s="82">
        <f t="shared" ca="1" si="165"/>
        <v>5.8723596864901459</v>
      </c>
      <c r="AJ241" s="10">
        <f ca="1">SUMPRODUCT(P211:P240,'control variables'!AP$7:AP$36)</f>
        <v>8.1852883118733533E-4</v>
      </c>
      <c r="AK241" s="10">
        <f ca="1">SUMPRODUCT(Q211:Q240,'control variables'!AQ$7:AQ$36)</f>
        <v>2.3620035411603098E-3</v>
      </c>
      <c r="AL241" s="10">
        <f ca="1">SUMPRODUCT(R211:R240,'control variables'!AR$7:AR$36)</f>
        <v>8.4896609091345734E-2</v>
      </c>
      <c r="AM241" s="10">
        <f ca="1">SUMPRODUCT(S211:S240,'control variables'!AS$7:AS$36)</f>
        <v>6.3601009237404721E-2</v>
      </c>
      <c r="AN241" s="10">
        <f t="shared" ca="1" si="187"/>
        <v>0.15167815070109808</v>
      </c>
      <c r="AO241" s="82">
        <f ca="1">SUMPRODUCT(P211:P240,'control variables'!AX$7:AX$36)</f>
        <v>1.1130741789829284E-3</v>
      </c>
      <c r="AP241" s="82">
        <f ca="1">SUMPRODUCT(Q211:Q240,'control variables'!AY$7:AY$36)</f>
        <v>2.569571213288211E-3</v>
      </c>
      <c r="AQ241" s="82">
        <f ca="1">SUMPRODUCT(R211:R240,'control variables'!AZ$7:AZ$36)</f>
        <v>2.3089284057523207E-2</v>
      </c>
      <c r="AR241" s="82">
        <f ca="1">SUMPRODUCT(S211:S240,'control variables'!BA$7:BA$36)</f>
        <v>1.7297531483825679E-2</v>
      </c>
      <c r="AS241" s="82">
        <f t="shared" ca="1" si="188"/>
        <v>4.4069460933620026E-2</v>
      </c>
      <c r="AT241" s="10">
        <f ca="1">SUMPRODUCT(P211:P240,'control variables'!AT$7:AT$36)</f>
        <v>-9.8232760594736007E-4</v>
      </c>
      <c r="AU241" s="10">
        <f ca="1">SUMPRODUCT(Q211:Q240,'control variables'!AU$7:AU$36)</f>
        <v>1.065609347245509E-3</v>
      </c>
      <c r="AV241" s="10">
        <f ca="1">SUMPRODUCT(R211:R240,'control variables'!AV$7:AV$36)</f>
        <v>0.45885992432949896</v>
      </c>
      <c r="AW241" s="10">
        <f ca="1">SUMPRODUCT(S211:S240,'control variables'!AW$7:AW$36)</f>
        <v>0.34375877432930557</v>
      </c>
      <c r="AX241" s="10">
        <f t="shared" ca="1" si="166"/>
        <v>0.80270198040010265</v>
      </c>
      <c r="AY241" s="82">
        <f ca="1">SUMPRODUCT(P211:P240,'control variables'!BB$7:BB$36)</f>
        <v>3.5604173833101321E-3</v>
      </c>
      <c r="AZ241" s="82">
        <f ca="1">SUMPRODUCT(Q211:Q240,'control variables'!BC$7:BC$36)</f>
        <v>9.0790579782490163E-3</v>
      </c>
      <c r="BA241" s="82">
        <f ca="1">SUMPRODUCT(R211:R240,'control variables'!BD$7:BD$36)</f>
        <v>6.3556196569280882E-2</v>
      </c>
      <c r="BB241" s="82">
        <f ca="1">SUMPRODUCT(S211:S240,'control variables'!BE$7:BE$36)</f>
        <v>9.031789229213074E-3</v>
      </c>
      <c r="BC241" s="82">
        <f t="shared" ca="1" si="189"/>
        <v>8.5227461160053114E-2</v>
      </c>
      <c r="BD241" s="10">
        <f ca="1">SUMPRODUCT(P211:P240,'control variables'!BF$7:BF$36)</f>
        <v>7.4480830473557913E-4</v>
      </c>
      <c r="BE241" s="10">
        <f ca="1">SUMPRODUCT(Q211:Q240,'control variables'!BG$7:BG$36)</f>
        <v>8.5970819169271762E-4</v>
      </c>
      <c r="BF241" s="10">
        <f ca="1">SUMPRODUCT(R211:R240,'control variables'!BH$7:BH$36)</f>
        <v>2.5750141426866376E-2</v>
      </c>
      <c r="BG241" s="10">
        <f ca="1">SUMPRODUCT(S211:S240,'control variables'!BI$7:BI$36)</f>
        <v>5.7872805531930825E-2</v>
      </c>
      <c r="BH241" s="10">
        <f t="shared" ca="1" si="190"/>
        <v>8.5227463455225499E-2</v>
      </c>
      <c r="BI241" s="82">
        <f t="shared" ca="1" si="167"/>
        <v>0.85922388493059965</v>
      </c>
      <c r="BJ241" s="82">
        <f t="shared" ca="1" si="168"/>
        <v>0.99635784849006503</v>
      </c>
      <c r="BK241" s="82">
        <f t="shared" ca="1" si="169"/>
        <v>3.3343690885108948</v>
      </c>
      <c r="BL241" s="82">
        <f t="shared" ca="1" si="170"/>
        <v>1.5703383061187421</v>
      </c>
      <c r="BM241" s="82">
        <f t="shared" ca="1" si="160"/>
        <v>6.7602891280503012</v>
      </c>
      <c r="BN241" s="10">
        <f ca="1">BN240+BI241-INDIRECT(ADDRESS(MAX($D241-'key variables'!$B$9*30,34),scenario!BI$4),TRUE)</f>
        <v>9439384.7773194592</v>
      </c>
      <c r="BO241" s="10">
        <f ca="1">BO240+BJ241-INDIRECT(ADDRESS(MAX($D241-'key variables'!$B$9*30,34),scenario!BJ$4),TRUE)</f>
        <v>10895577.217594508</v>
      </c>
      <c r="BP241" s="10">
        <f ca="1">BP240+BK241-INDIRECT(ADDRESS(MAX($D241-'key variables'!$B$9*30,34),scenario!BK$4),TRUE)</f>
        <v>32531141.97875347</v>
      </c>
      <c r="BQ241" s="10">
        <f ca="1">BQ240+BL241-INDIRECT(ADDRESS(MAX($D241-'key variables'!$B$9*30,34),scenario!BL$4),TRUE)</f>
        <v>14415831.834053498</v>
      </c>
      <c r="BR241" s="10">
        <f t="shared" ca="1" si="191"/>
        <v>67281935.807720944</v>
      </c>
      <c r="BS241" s="82">
        <f t="shared" ca="1" si="172"/>
        <v>4.5525833360886381</v>
      </c>
      <c r="BT241" s="82">
        <f t="shared" ca="1" si="173"/>
        <v>5.2831609457691018</v>
      </c>
      <c r="BU241" s="82">
        <f t="shared" ca="1" si="174"/>
        <v>18.125537894423033</v>
      </c>
      <c r="BV241" s="82">
        <f t="shared" ca="1" si="175"/>
        <v>8.8740128343418281</v>
      </c>
      <c r="BW241" s="82">
        <f t="shared" ca="1" si="192"/>
        <v>36.835295010622602</v>
      </c>
      <c r="BX241" s="10">
        <f t="shared" ca="1" si="176"/>
        <v>1.9682368649329759E-2</v>
      </c>
      <c r="BY241" s="10">
        <f t="shared" ca="1" si="177"/>
        <v>4.5437445997409148E-2</v>
      </c>
      <c r="BZ241" s="10">
        <f t="shared" ca="1" si="178"/>
        <v>0.40828527806523218</v>
      </c>
      <c r="CA241" s="10">
        <f t="shared" ca="1" si="179"/>
        <v>0.30587035242234073</v>
      </c>
      <c r="CB241" s="10">
        <v>0</v>
      </c>
      <c r="CC241" s="82">
        <f t="shared" ca="1" si="180"/>
        <v>-4.2407766977909525E-3</v>
      </c>
      <c r="CD241" s="82">
        <f t="shared" ca="1" si="181"/>
        <v>7.8502370290207939E-3</v>
      </c>
      <c r="CE241" s="82">
        <f t="shared" ca="1" si="182"/>
        <v>2.4481739297119089</v>
      </c>
      <c r="CF241" s="82">
        <f t="shared" ca="1" si="183"/>
        <v>1.8340701045192358</v>
      </c>
      <c r="CG241" s="82">
        <f t="shared" ca="1" si="193"/>
        <v>4.2858534945623745</v>
      </c>
      <c r="CH241" s="13">
        <f t="shared" ca="1" si="144"/>
        <v>176</v>
      </c>
      <c r="CI241" s="81">
        <f t="shared" ca="1" si="153"/>
        <v>0.11317753223673575</v>
      </c>
      <c r="CJ241" s="81">
        <f t="shared" ca="1" si="154"/>
        <v>0.13063717295909663</v>
      </c>
      <c r="CK241" s="81">
        <f t="shared" ca="1" si="155"/>
        <v>0.39004601007945483</v>
      </c>
      <c r="CL241" s="81">
        <f t="shared" ca="1" si="156"/>
        <v>0.17284476802324703</v>
      </c>
      <c r="CM241" s="89">
        <f t="shared" ca="1" si="145"/>
        <v>0.8067054832985342</v>
      </c>
    </row>
    <row r="242" spans="1:91" x14ac:dyDescent="0.3">
      <c r="A242">
        <v>177</v>
      </c>
      <c r="B242" s="3">
        <f t="shared" si="158"/>
        <v>0.68055555555555558</v>
      </c>
      <c r="C242" s="3">
        <f t="shared" si="146"/>
        <v>5.9</v>
      </c>
      <c r="D242" s="4">
        <f t="shared" ca="1" si="184"/>
        <v>242</v>
      </c>
      <c r="E242" s="58">
        <f>(0.5*(COS(B242*2*PI())+1)*('key variables'!$B$4-'key variables'!$B$6)+'key variables'!$B$6)/'key variables'!$B$4</f>
        <v>1</v>
      </c>
      <c r="F242" s="10">
        <f t="shared" ca="1" si="147"/>
        <v>11689222.91205349</v>
      </c>
      <c r="G242" s="10">
        <f t="shared" ca="1" si="148"/>
        <v>13492492.804013954</v>
      </c>
      <c r="H242" s="10">
        <f t="shared" ca="1" si="149"/>
        <v>40309474.679860041</v>
      </c>
      <c r="I242" s="10">
        <f t="shared" ca="1" si="150"/>
        <v>17912154.606586557</v>
      </c>
      <c r="J242" s="10">
        <f t="shared" ca="1" si="185"/>
        <v>83403345.002514049</v>
      </c>
      <c r="K242" s="82">
        <f t="shared" ca="1" si="161"/>
        <v>2249833.5821506949</v>
      </c>
      <c r="L242" s="82">
        <f t="shared" ca="1" si="162"/>
        <v>2596910.3032585005</v>
      </c>
      <c r="M242" s="82">
        <f t="shared" ca="1" si="163"/>
        <v>7778314.575568676</v>
      </c>
      <c r="N242" s="82">
        <f t="shared" ca="1" si="164"/>
        <v>3496313.8985202247</v>
      </c>
      <c r="O242" s="82">
        <f t="shared" ca="1" si="186"/>
        <v>16121372.359498095</v>
      </c>
      <c r="P242" s="10">
        <f ca="1">IF(IF($A242&gt;='key variables'!$B$26,K242*SUMPRODUCT(Z242:AC242,'control variables'!$O$3:$R$3)/J242+F$65*'key variables'!$B$25/scenario!J$65,K242*SUMPRODUCT(Z242:AC242,'control variables'!$O$7:$R$7)/J242+F$65*'key variables'!$B$25/scenario!J$65)&lt;'key variables'!$B$28,0,IF($A242&gt;='key variables'!$B$26,K242*SUMPRODUCT(Z242:AC242,'control variables'!$O$3:$R$3)/J242+F$65*'key variables'!$B$25/scenario!J$65,K242*SUMPRODUCT(Z242:AC242,'control variables'!$O$7:$R$7)/J242+F$65*'key variables'!$B$25/scenario!J$65))</f>
        <v>0.10464334140699813</v>
      </c>
      <c r="Q242" s="10">
        <f ca="1">IF(IF($A242&gt;='key variables'!$B$26,L242*SUMPRODUCT(Z242:AC242,'control variables'!$O$4:$R$4)/J242+G$65*'key variables'!$B$25/scenario!J$65,L242*SUMPRODUCT(Z242:AC242,'control variables'!$O$7:$R$7)/J242+G$65*'key variables'!$B$25/scenario!J$65)&lt;'key variables'!$B$28,0,IF($A242&gt;='key variables'!$B$26,L242*SUMPRODUCT(Z242:AC242,'control variables'!$O$4:$R$4)/J242+G$65*'key variables'!$B$25/scenario!J$65,L242*SUMPRODUCT(Z242:AC242,'control variables'!$O$7:$R$7)/J242+G$65*'key variables'!$B$25/scenario!J$65))</f>
        <v>0.12078643221577996</v>
      </c>
      <c r="R242" s="10">
        <f ca="1">IF(IF($A242&gt;='key variables'!$B$26,M242*SUMPRODUCT(Z242:AC242,'control variables'!$O$5:$R$5)/J242+H$65*'key variables'!$B$25/scenario!J$65,M242*SUMPRODUCT(Z242:AC242,'control variables'!$O$7:$R$7)/J242+H$65*'key variables'!$B$25/scenario!J$65)&lt;'key variables'!$B$28,0,IF($A242&gt;='key variables'!$B$26,M242*SUMPRODUCT(Z242:AC242,'control variables'!$O$5:$R$5)/J242+H$65*'key variables'!$B$25/scenario!J$65,M242*SUMPRODUCT(Z242:AC242,'control variables'!$O$7:$R$7)/J242+H$65*'key variables'!$B$25/scenario!J$65))</f>
        <v>0.36178179317786713</v>
      </c>
      <c r="S242" s="10">
        <f ca="1">IF(IF($A242&gt;='key variables'!$B$26,N242*SUMPRODUCT(Z242:AC242,'control variables'!$O$6:$R$6)/J242+I$65*'key variables'!$B$25/scenario!J$65,N242*SUMPRODUCT(Z242:AC242,'control variables'!$O$7:$R$7)/J242+I$65*'key variables'!$B$25/scenario!J$65)&lt;'key variables'!$B$28,0,IF($A242&gt;='key variables'!$B$26,N242*SUMPRODUCT(Z242:AC242,'control variables'!$O$6:$R$6)/J242+I$65*'key variables'!$B$25/scenario!J$65,N242*SUMPRODUCT(Z242:AC242,'control variables'!$O$7:$R$7)/J242+I$65*'key variables'!$B$25/scenario!J$65))</f>
        <v>0.16261912518842411</v>
      </c>
      <c r="T242" s="10">
        <f t="shared" ca="1" si="157"/>
        <v>0.74983069198906938</v>
      </c>
      <c r="U242" s="82">
        <f ca="1">SUMPRODUCT(P212:P241,'control variables'!AD$7:AD$36)</f>
        <v>0.22186320634259485</v>
      </c>
      <c r="V242" s="82">
        <f ca="1">SUMPRODUCT(Q212:Q241,'control variables'!AE$7:AE$36)</f>
        <v>0.25608953970465709</v>
      </c>
      <c r="W242" s="82">
        <f ca="1">SUMPRODUCT(R212:R241,'control variables'!AF$7:AF$36)</f>
        <v>0.7670442051217532</v>
      </c>
      <c r="X242" s="82">
        <f ca="1">SUMPRODUCT(S212:S241,'control variables'!AG$7:AG$36)</f>
        <v>0.34478257328008743</v>
      </c>
      <c r="Y242" s="82">
        <f t="shared" ca="1" si="151"/>
        <v>1.5897795244490927</v>
      </c>
      <c r="Z242" s="10">
        <f ca="1">IF($A242&gt;='key variables'!$B$26,SUMPRODUCT(P212:P241,'control variables'!V$7:V$36)*$E242,SUMPRODUCT(P212:P241,'control variables'!Z$7:Z$36)*$E242)</f>
        <v>0.54136859511477986</v>
      </c>
      <c r="AA242" s="10">
        <f ca="1">IF($A242&gt;='key variables'!$B$26,SUMPRODUCT(Q212:Q241,'control variables'!W$7:W$36)*$E242,SUMPRODUCT(Q212:Q241,'control variables'!AA$7:AA$36)*$E242)</f>
        <v>0.62488429974016824</v>
      </c>
      <c r="AB242" s="10">
        <f ca="1">IF($A242&gt;='key variables'!$B$26,SUMPRODUCT(R212:R241,'control variables'!X$7:X$36)*$E242,SUMPRODUCT(R212:R241,'control variables'!AB$7:AB$36)*$E242)</f>
        <v>1.8716652056153644</v>
      </c>
      <c r="AC242" s="10">
        <f ca="1">IF($A242&gt;='key variables'!$B$26,SUMPRODUCT(S212:S241,'control variables'!Y$7:Y$36)*$E242,SUMPRODUCT(S212:S241,'control variables'!AC$7:AC$36)*$E242)</f>
        <v>0.84130424505121937</v>
      </c>
      <c r="AD242" s="10">
        <f t="shared" ca="1" si="152"/>
        <v>3.8792223455215318</v>
      </c>
      <c r="AE242" s="82">
        <f ca="1">SUMPRODUCT(P212:P241,'control variables'!AL$7:AL$36)</f>
        <v>0.73710033486825344</v>
      </c>
      <c r="AF242" s="82">
        <f ca="1">SUMPRODUCT(Q212:Q241,'control variables'!AM$7:AM$36)</f>
        <v>0.84858651055172152</v>
      </c>
      <c r="AG242" s="82">
        <f ca="1">SUMPRODUCT(R212:R241,'control variables'!AN$7:AN$36)</f>
        <v>2.4195431598306092</v>
      </c>
      <c r="AH242" s="82">
        <f ca="1">SUMPRODUCT(S212:S241,'control variables'!AO$7:AO$36)</f>
        <v>1.0476381881950283</v>
      </c>
      <c r="AI242" s="82">
        <f t="shared" ca="1" si="165"/>
        <v>5.0528681934456126</v>
      </c>
      <c r="AJ242" s="10">
        <f ca="1">SUMPRODUCT(P212:P241,'control variables'!AP$7:AP$36)</f>
        <v>7.043025641259292E-4</v>
      </c>
      <c r="AK242" s="10">
        <f ca="1">SUMPRODUCT(Q212:Q241,'control variables'!AQ$7:AQ$36)</f>
        <v>2.0323843060000815E-3</v>
      </c>
      <c r="AL242" s="10">
        <f ca="1">SUMPRODUCT(R212:R241,'control variables'!AR$7:AR$36)</f>
        <v>7.3049228311112144E-2</v>
      </c>
      <c r="AM242" s="10">
        <f ca="1">SUMPRODUCT(S212:S241,'control variables'!AS$7:AS$36)</f>
        <v>5.4725444211810546E-2</v>
      </c>
      <c r="AN242" s="10">
        <f t="shared" ca="1" si="187"/>
        <v>0.1305113593930487</v>
      </c>
      <c r="AO242" s="82">
        <f ca="1">SUMPRODUCT(P212:P241,'control variables'!AX$7:AX$36)</f>
        <v>9.5774391821374142E-4</v>
      </c>
      <c r="AP242" s="82">
        <f ca="1">SUMPRODUCT(Q212:Q241,'control variables'!AY$7:AY$36)</f>
        <v>2.2109857980827674E-3</v>
      </c>
      <c r="AQ242" s="82">
        <f ca="1">SUMPRODUCT(R212:R241,'control variables'!AZ$7:AZ$36)</f>
        <v>1.9867158720911732E-2</v>
      </c>
      <c r="AR242" s="82">
        <f ca="1">SUMPRODUCT(S212:S241,'control variables'!BA$7:BA$36)</f>
        <v>1.4883649168721626E-2</v>
      </c>
      <c r="AS242" s="82">
        <f t="shared" ca="1" si="188"/>
        <v>3.7919537605929865E-2</v>
      </c>
      <c r="AT242" s="10">
        <f ca="1">SUMPRODUCT(P212:P241,'control variables'!AT$7:AT$36)</f>
        <v>-8.452435740919236E-4</v>
      </c>
      <c r="AU242" s="10">
        <f ca="1">SUMPRODUCT(Q212:Q241,'control variables'!AU$7:AU$36)</f>
        <v>9.1690333021122626E-4</v>
      </c>
      <c r="AV242" s="10">
        <f ca="1">SUMPRODUCT(R212:R241,'control variables'!AV$7:AV$36)</f>
        <v>0.39482592171862374</v>
      </c>
      <c r="AW242" s="10">
        <f ca="1">SUMPRODUCT(S212:S241,'control variables'!AW$7:AW$36)</f>
        <v>0.29578716232793256</v>
      </c>
      <c r="AX242" s="10">
        <f t="shared" ca="1" si="166"/>
        <v>0.69068474380267553</v>
      </c>
      <c r="AY242" s="82">
        <f ca="1">SUMPRODUCT(P212:P241,'control variables'!BB$7:BB$36)</f>
        <v>3.0635596423791486E-3</v>
      </c>
      <c r="AZ242" s="82">
        <f ca="1">SUMPRODUCT(Q212:Q241,'control variables'!BC$7:BC$36)</f>
        <v>7.8120716249073909E-3</v>
      </c>
      <c r="BA242" s="82">
        <f ca="1">SUMPRODUCT(R212:R241,'control variables'!BD$7:BD$36)</f>
        <v>5.468690264952699E-2</v>
      </c>
      <c r="BB242" s="82">
        <f ca="1">SUMPRODUCT(S212:S241,'control variables'!BE$7:BE$36)</f>
        <v>7.7713992496485024E-3</v>
      </c>
      <c r="BC242" s="82">
        <f t="shared" ca="1" si="189"/>
        <v>7.3333933166462043E-2</v>
      </c>
      <c r="BD242" s="10">
        <f ca="1">SUMPRODUCT(P212:P241,'control variables'!BF$7:BF$36)</f>
        <v>6.4086999304991212E-4</v>
      </c>
      <c r="BE242" s="10">
        <f ca="1">SUMPRODUCT(Q212:Q241,'control variables'!BG$7:BG$36)</f>
        <v>7.3973555253343452E-4</v>
      </c>
      <c r="BF242" s="10">
        <f ca="1">SUMPRODUCT(R212:R241,'control variables'!BH$7:BH$36)</f>
        <v>2.2156698377750746E-2</v>
      </c>
      <c r="BG242" s="10">
        <f ca="1">SUMPRODUCT(S212:S241,'control variables'!BI$7:BI$36)</f>
        <v>4.9796631218008085E-2</v>
      </c>
      <c r="BH242" s="10">
        <f t="shared" ca="1" si="190"/>
        <v>7.3333935141342177E-2</v>
      </c>
      <c r="BI242" s="82">
        <f t="shared" ca="1" si="167"/>
        <v>0.7393186509365407</v>
      </c>
      <c r="BJ242" s="82">
        <f t="shared" ca="1" si="168"/>
        <v>0.85731548550684011</v>
      </c>
      <c r="BK242" s="82">
        <f t="shared" ca="1" si="169"/>
        <v>2.8690559841987597</v>
      </c>
      <c r="BL242" s="82">
        <f t="shared" ca="1" si="170"/>
        <v>1.3511967497726092</v>
      </c>
      <c r="BM242" s="82">
        <f t="shared" ca="1" si="160"/>
        <v>5.8168868704147494</v>
      </c>
      <c r="BN242" s="10">
        <f ca="1">BN241+BI242-INDIRECT(ADDRESS(MAX($D242-'key variables'!$B$9*30,34),scenario!BI$4),TRUE)</f>
        <v>9439385.5166381095</v>
      </c>
      <c r="BO242" s="10">
        <f ca="1">BO241+BJ242-INDIRECT(ADDRESS(MAX($D242-'key variables'!$B$9*30,34),scenario!BJ$4),TRUE)</f>
        <v>10895578.074909994</v>
      </c>
      <c r="BP242" s="10">
        <f ca="1">BP241+BK242-INDIRECT(ADDRESS(MAX($D242-'key variables'!$B$9*30,34),scenario!BK$4),TRUE)</f>
        <v>32531144.847809453</v>
      </c>
      <c r="BQ242" s="10">
        <f ca="1">BQ241+BL242-INDIRECT(ADDRESS(MAX($D242-'key variables'!$B$9*30,34),scenario!BL$4),TRUE)</f>
        <v>14415833.185250247</v>
      </c>
      <c r="BR242" s="10">
        <f t="shared" ca="1" si="191"/>
        <v>67281941.624607816</v>
      </c>
      <c r="BS242" s="82">
        <f t="shared" ca="1" si="172"/>
        <v>3.9172671565660457</v>
      </c>
      <c r="BT242" s="82">
        <f t="shared" ca="1" si="173"/>
        <v>4.5458921569255084</v>
      </c>
      <c r="BU242" s="82">
        <f t="shared" ca="1" si="174"/>
        <v>15.596107005024392</v>
      </c>
      <c r="BV242" s="82">
        <f t="shared" ca="1" si="175"/>
        <v>7.635638578539635</v>
      </c>
      <c r="BW242" s="82">
        <f t="shared" ca="1" si="192"/>
        <v>31.694904897055579</v>
      </c>
      <c r="BX242" s="10">
        <f t="shared" ca="1" si="176"/>
        <v>1.6935682932114438E-2</v>
      </c>
      <c r="BY242" s="10">
        <f t="shared" ca="1" si="177"/>
        <v>3.9096624618051086E-2</v>
      </c>
      <c r="BZ242" s="10">
        <f t="shared" ca="1" si="178"/>
        <v>0.35130883575886618</v>
      </c>
      <c r="CA242" s="10">
        <f t="shared" ca="1" si="179"/>
        <v>0.2631859711234058</v>
      </c>
      <c r="CB242" s="10">
        <v>0</v>
      </c>
      <c r="CC242" s="82">
        <f t="shared" ca="1" si="180"/>
        <v>-3.648974477786841E-3</v>
      </c>
      <c r="CD242" s="82">
        <f t="shared" ca="1" si="181"/>
        <v>6.7547322067268815E-3</v>
      </c>
      <c r="CE242" s="82">
        <f t="shared" ca="1" si="182"/>
        <v>2.1065300775834856</v>
      </c>
      <c r="CF242" s="82">
        <f t="shared" ca="1" si="183"/>
        <v>1.5781247372343921</v>
      </c>
      <c r="CG242" s="82">
        <f t="shared" ca="1" si="193"/>
        <v>3.6877605725468179</v>
      </c>
      <c r="CH242" s="13">
        <f t="shared" ca="1" si="144"/>
        <v>177</v>
      </c>
      <c r="CI242" s="81">
        <f t="shared" ca="1" si="153"/>
        <v>0.11317754121676506</v>
      </c>
      <c r="CJ242" s="81">
        <f t="shared" ca="1" si="154"/>
        <v>0.13063718337174085</v>
      </c>
      <c r="CK242" s="81">
        <f t="shared" ca="1" si="155"/>
        <v>0.39004604487780264</v>
      </c>
      <c r="CL242" s="81">
        <f t="shared" ca="1" si="156"/>
        <v>0.17284478440062215</v>
      </c>
      <c r="CM242" s="89">
        <f t="shared" ca="1" si="145"/>
        <v>0.80670555386693066</v>
      </c>
    </row>
    <row r="243" spans="1:91" x14ac:dyDescent="0.3">
      <c r="A243">
        <v>178</v>
      </c>
      <c r="B243" s="3">
        <f t="shared" si="158"/>
        <v>0.68333333333333335</v>
      </c>
      <c r="C243" s="3">
        <f t="shared" si="146"/>
        <v>5.9333333333333336</v>
      </c>
      <c r="D243" s="4">
        <f t="shared" ca="1" si="184"/>
        <v>243</v>
      </c>
      <c r="E243" s="58">
        <f>(0.5*(COS(B243*2*PI())+1)*('key variables'!$B$4-'key variables'!$B$6)+'key variables'!$B$6)/'key variables'!$B$4</f>
        <v>1</v>
      </c>
      <c r="F243" s="10">
        <f t="shared" ca="1" si="147"/>
        <v>11689222.911412621</v>
      </c>
      <c r="G243" s="10">
        <f t="shared" ca="1" si="148"/>
        <v>13492492.803274218</v>
      </c>
      <c r="H243" s="10">
        <f t="shared" ca="1" si="149"/>
        <v>40309474.65770334</v>
      </c>
      <c r="I243" s="10">
        <f t="shared" ca="1" si="150"/>
        <v>17912154.556789927</v>
      </c>
      <c r="J243" s="10">
        <f t="shared" ca="1" si="185"/>
        <v>83403344.929180115</v>
      </c>
      <c r="K243" s="82">
        <f t="shared" ca="1" si="161"/>
        <v>2249833.4775073547</v>
      </c>
      <c r="L243" s="82">
        <f t="shared" ca="1" si="162"/>
        <v>2596910.1824720665</v>
      </c>
      <c r="M243" s="82">
        <f t="shared" ca="1" si="163"/>
        <v>7778314.2137868823</v>
      </c>
      <c r="N243" s="82">
        <f t="shared" ca="1" si="164"/>
        <v>3496313.735901102</v>
      </c>
      <c r="O243" s="82">
        <f t="shared" ca="1" si="186"/>
        <v>16121371.609667405</v>
      </c>
      <c r="P243" s="10">
        <f ca="1">IF(IF($A243&gt;='key variables'!$B$26,K243*SUMPRODUCT(Z243:AC243,'control variables'!$O$3:$R$3)/J243+F$65*'key variables'!$B$25/scenario!J$65,K243*SUMPRODUCT(Z243:AC243,'control variables'!$O$7:$R$7)/J243+F$65*'key variables'!$B$25/scenario!J$65)&lt;'key variables'!$B$28,0,IF($A243&gt;='key variables'!$B$26,K243*SUMPRODUCT(Z243:AC243,'control variables'!$O$3:$R$3)/J243+F$65*'key variables'!$B$25/scenario!J$65,K243*SUMPRODUCT(Z243:AC243,'control variables'!$O$7:$R$7)/J243+F$65*'key variables'!$B$25/scenario!J$65))</f>
        <v>9.0040284014665919E-2</v>
      </c>
      <c r="Q243" s="10">
        <f ca="1">IF(IF($A243&gt;='key variables'!$B$26,L243*SUMPRODUCT(Z243:AC243,'control variables'!$O$4:$R$4)/J243+G$65*'key variables'!$B$25/scenario!J$65,L243*SUMPRODUCT(Z243:AC243,'control variables'!$O$7:$R$7)/J243+G$65*'key variables'!$B$25/scenario!J$65)&lt;'key variables'!$B$28,0,IF($A243&gt;='key variables'!$B$26,L243*SUMPRODUCT(Z243:AC243,'control variables'!$O$4:$R$4)/J243+G$65*'key variables'!$B$25/scenario!J$65,L243*SUMPRODUCT(Z243:AC243,'control variables'!$O$7:$R$7)/J243+G$65*'key variables'!$B$25/scenario!J$65))</f>
        <v>0.10393059429866111</v>
      </c>
      <c r="R243" s="10">
        <f ca="1">IF(IF($A243&gt;='key variables'!$B$26,M243*SUMPRODUCT(Z243:AC243,'control variables'!$O$5:$R$5)/J243+H$65*'key variables'!$B$25/scenario!J$65,M243*SUMPRODUCT(Z243:AC243,'control variables'!$O$7:$R$7)/J243+H$65*'key variables'!$B$25/scenario!J$65)&lt;'key variables'!$B$28,0,IF($A243&gt;='key variables'!$B$26,M243*SUMPRODUCT(Z243:AC243,'control variables'!$O$5:$R$5)/J243+H$65*'key variables'!$B$25/scenario!J$65,M243*SUMPRODUCT(Z243:AC243,'control variables'!$O$7:$R$7)/J243+H$65*'key variables'!$B$25/scenario!J$65))</f>
        <v>0.31129487047220555</v>
      </c>
      <c r="S243" s="10">
        <f ca="1">IF(IF($A243&gt;='key variables'!$B$26,N243*SUMPRODUCT(Z243:AC243,'control variables'!$O$6:$R$6)/J243+I$65*'key variables'!$B$25/scenario!J$65,N243*SUMPRODUCT(Z243:AC243,'control variables'!$O$7:$R$7)/J243+I$65*'key variables'!$B$25/scenario!J$65)&lt;'key variables'!$B$28,0,IF($A243&gt;='key variables'!$B$26,N243*SUMPRODUCT(Z243:AC243,'control variables'!$O$6:$R$6)/J243+I$65*'key variables'!$B$25/scenario!J$65,N243*SUMPRODUCT(Z243:AC243,'control variables'!$O$7:$R$7)/J243+I$65*'key variables'!$B$25/scenario!J$65))</f>
        <v>0.13992550334600654</v>
      </c>
      <c r="T243" s="10">
        <f t="shared" ca="1" si="157"/>
        <v>0.64519125213153905</v>
      </c>
      <c r="U243" s="82">
        <f ca="1">SUMPRODUCT(P213:P242,'control variables'!AD$7:AD$36)</f>
        <v>0.19090203254178464</v>
      </c>
      <c r="V243" s="82">
        <f ca="1">SUMPRODUCT(Q213:Q242,'control variables'!AE$7:AE$36)</f>
        <v>0.22035205588265769</v>
      </c>
      <c r="W243" s="82">
        <f ca="1">SUMPRODUCT(R213:R242,'control variables'!AF$7:AF$36)</f>
        <v>0.6600026215298932</v>
      </c>
      <c r="X243" s="82">
        <f ca="1">SUMPRODUCT(S213:S242,'control variables'!AG$7:AG$36)</f>
        <v>0.2966679113188268</v>
      </c>
      <c r="Y243" s="82">
        <f t="shared" ca="1" si="151"/>
        <v>1.3679246212731624</v>
      </c>
      <c r="Z243" s="10">
        <f ca="1">IF($A243&gt;='key variables'!$B$26,SUMPRODUCT(P213:P242,'control variables'!V$7:V$36)*$E243,SUMPRODUCT(P213:P242,'control variables'!Z$7:Z$36)*$E243)</f>
        <v>0.46582021970718956</v>
      </c>
      <c r="AA243" s="10">
        <f ca="1">IF($A243&gt;='key variables'!$B$26,SUMPRODUCT(Q213:Q242,'control variables'!W$7:W$36)*$E243,SUMPRODUCT(Q213:Q242,'control variables'!AA$7:AA$36)*$E243)</f>
        <v>0.53768124790250083</v>
      </c>
      <c r="AB243" s="10">
        <f ca="1">IF($A243&gt;='key variables'!$B$26,SUMPRODUCT(R213:R242,'control variables'!X$7:X$36)*$E243,SUMPRODUCT(R213:R242,'control variables'!AB$7:AB$36)*$E243)</f>
        <v>1.6104729848860209</v>
      </c>
      <c r="AC243" s="10">
        <f ca="1">IF($A243&gt;='key variables'!$B$26,SUMPRODUCT(S213:S242,'control variables'!Y$7:Y$36)*$E243,SUMPRODUCT(S213:S242,'control variables'!AC$7:AC$36)*$E243)</f>
        <v>0.72389963475303043</v>
      </c>
      <c r="AD243" s="10">
        <f t="shared" ca="1" si="152"/>
        <v>3.3378740872487418</v>
      </c>
      <c r="AE243" s="82">
        <f ca="1">SUMPRODUCT(P213:P242,'control variables'!AL$7:AL$36)</f>
        <v>0.634237504099329</v>
      </c>
      <c r="AF243" s="82">
        <f ca="1">SUMPRODUCT(Q213:Q242,'control variables'!AM$7:AM$36)</f>
        <v>0.7301657115118243</v>
      </c>
      <c r="AG243" s="82">
        <f ca="1">SUMPRODUCT(R213:R242,'control variables'!AN$7:AN$36)</f>
        <v>2.081894339426464</v>
      </c>
      <c r="AH243" s="82">
        <f ca="1">SUMPRODUCT(S213:S242,'control variables'!AO$7:AO$36)</f>
        <v>0.9014395981772535</v>
      </c>
      <c r="AI243" s="82">
        <f t="shared" ca="1" si="165"/>
        <v>4.3477371532148705</v>
      </c>
      <c r="AJ243" s="10">
        <f ca="1">SUMPRODUCT(P213:P242,'control variables'!AP$7:AP$36)</f>
        <v>6.0601664425678704E-4</v>
      </c>
      <c r="AK243" s="10">
        <f ca="1">SUMPRODUCT(Q213:Q242,'control variables'!AQ$7:AQ$36)</f>
        <v>1.7487636417891949E-3</v>
      </c>
      <c r="AL243" s="10">
        <f ca="1">SUMPRODUCT(R213:R242,'control variables'!AR$7:AR$36)</f>
        <v>6.2855156947480242E-2</v>
      </c>
      <c r="AM243" s="10">
        <f ca="1">SUMPRODUCT(S213:S242,'control variables'!AS$7:AS$36)</f>
        <v>4.7088469850826223E-2</v>
      </c>
      <c r="AN243" s="10">
        <f t="shared" ca="1" si="187"/>
        <v>0.11229840708435244</v>
      </c>
      <c r="AO243" s="82">
        <f ca="1">SUMPRODUCT(P213:P242,'control variables'!AX$7:AX$36)</f>
        <v>8.2409008903874652E-4</v>
      </c>
      <c r="AP243" s="82">
        <f ca="1">SUMPRODUCT(Q213:Q242,'control variables'!AY$7:AY$36)</f>
        <v>1.9024411938879063E-3</v>
      </c>
      <c r="AQ243" s="82">
        <f ca="1">SUMPRODUCT(R213:R242,'control variables'!AZ$7:AZ$36)</f>
        <v>1.7094682918789579E-2</v>
      </c>
      <c r="AR243" s="82">
        <f ca="1">SUMPRODUCT(S213:S242,'control variables'!BA$7:BA$36)</f>
        <v>1.2806625586878385E-2</v>
      </c>
      <c r="AS243" s="82">
        <f t="shared" ca="1" si="188"/>
        <v>3.2627839788594612E-2</v>
      </c>
      <c r="AT243" s="10">
        <f ca="1">SUMPRODUCT(P213:P242,'control variables'!AT$7:AT$36)</f>
        <v>-7.2728958327061919E-4</v>
      </c>
      <c r="AU243" s="10">
        <f ca="1">SUMPRODUCT(Q213:Q242,'control variables'!AU$7:AU$36)</f>
        <v>7.8894919922365856E-4</v>
      </c>
      <c r="AV243" s="10">
        <f ca="1">SUMPRODUCT(R213:R242,'control variables'!AV$7:AV$36)</f>
        <v>0.33972784753752761</v>
      </c>
      <c r="AW243" s="10">
        <f ca="1">SUMPRODUCT(S213:S242,'control variables'!AW$7:AW$36)</f>
        <v>0.25450997631942451</v>
      </c>
      <c r="AX243" s="10">
        <f t="shared" ca="1" si="166"/>
        <v>0.59429948347290518</v>
      </c>
      <c r="AY243" s="82">
        <f ca="1">SUMPRODUCT(P213:P242,'control variables'!BB$7:BB$36)</f>
        <v>2.6360384566902714E-3</v>
      </c>
      <c r="AZ243" s="82">
        <f ca="1">SUMPRODUCT(Q213:Q242,'control variables'!BC$7:BC$36)</f>
        <v>6.7218933637872187E-3</v>
      </c>
      <c r="BA243" s="82">
        <f ca="1">SUMPRODUCT(R213:R242,'control variables'!BD$7:BD$36)</f>
        <v>4.7055319722608277E-2</v>
      </c>
      <c r="BB243" s="82">
        <f ca="1">SUMPRODUCT(S213:S242,'control variables'!BE$7:BE$36)</f>
        <v>6.6868968375814802E-3</v>
      </c>
      <c r="BC243" s="82">
        <f t="shared" ca="1" si="189"/>
        <v>6.3100148380667243E-2</v>
      </c>
      <c r="BD243" s="10">
        <f ca="1">SUMPRODUCT(P213:P242,'control variables'!BF$7:BF$36)</f>
        <v>5.5143628478747245E-4</v>
      </c>
      <c r="BE243" s="10">
        <f ca="1">SUMPRODUCT(Q213:Q242,'control variables'!BG$7:BG$36)</f>
        <v>6.3650510905177617E-4</v>
      </c>
      <c r="BF243" s="10">
        <f ca="1">SUMPRODUCT(R213:R242,'control variables'!BH$7:BH$36)</f>
        <v>1.9064720721963861E-2</v>
      </c>
      <c r="BG243" s="10">
        <f ca="1">SUMPRODUCT(S213:S242,'control variables'!BI$7:BI$36)</f>
        <v>4.2847487964148827E-2</v>
      </c>
      <c r="BH243" s="10">
        <f t="shared" ca="1" si="190"/>
        <v>6.3100150079951928E-2</v>
      </c>
      <c r="BI243" s="82">
        <f t="shared" ca="1" si="167"/>
        <v>0.63614625297274863</v>
      </c>
      <c r="BJ243" s="82">
        <f t="shared" ca="1" si="168"/>
        <v>0.73767655407483523</v>
      </c>
      <c r="BK243" s="82">
        <f t="shared" ca="1" si="169"/>
        <v>2.4686775066865998</v>
      </c>
      <c r="BL243" s="82">
        <f t="shared" ca="1" si="170"/>
        <v>1.1626364713342594</v>
      </c>
      <c r="BM243" s="82">
        <f t="shared" ca="1" si="160"/>
        <v>5.0051367850684434</v>
      </c>
      <c r="BN243" s="10">
        <f ca="1">BN242+BI243-INDIRECT(ADDRESS(MAX($D243-'key variables'!$B$9*30,34),scenario!BI$4),TRUE)</f>
        <v>9439386.1527843624</v>
      </c>
      <c r="BO243" s="10">
        <f ca="1">BO242+BJ243-INDIRECT(ADDRESS(MAX($D243-'key variables'!$B$9*30,34),scenario!BJ$4),TRUE)</f>
        <v>10895578.812586548</v>
      </c>
      <c r="BP243" s="10">
        <f ca="1">BP242+BK243-INDIRECT(ADDRESS(MAX($D243-'key variables'!$B$9*30,34),scenario!BK$4),TRUE)</f>
        <v>32531147.316486958</v>
      </c>
      <c r="BQ243" s="10">
        <f ca="1">BQ242+BL243-INDIRECT(ADDRESS(MAX($D243-'key variables'!$B$9*30,34),scenario!BL$4),TRUE)</f>
        <v>14415834.347886719</v>
      </c>
      <c r="BR243" s="10">
        <f t="shared" ca="1" si="191"/>
        <v>67281946.629744604</v>
      </c>
      <c r="BS243" s="82">
        <f t="shared" ca="1" si="172"/>
        <v>3.3706097513231752</v>
      </c>
      <c r="BT243" s="82">
        <f t="shared" ca="1" si="173"/>
        <v>3.9115096920402825</v>
      </c>
      <c r="BU243" s="82">
        <f t="shared" ca="1" si="174"/>
        <v>13.419659648088032</v>
      </c>
      <c r="BV243" s="82">
        <f t="shared" ca="1" si="175"/>
        <v>6.5700801225872327</v>
      </c>
      <c r="BW243" s="82">
        <f t="shared" ca="1" si="192"/>
        <v>27.271859214038724</v>
      </c>
      <c r="BX243" s="10">
        <f t="shared" ca="1" si="176"/>
        <v>1.4572298279675443E-2</v>
      </c>
      <c r="BY243" s="10">
        <f t="shared" ca="1" si="177"/>
        <v>3.3640667339099997E-2</v>
      </c>
      <c r="BZ243" s="10">
        <f t="shared" ca="1" si="178"/>
        <v>0.3022834782330836</v>
      </c>
      <c r="CA243" s="10">
        <f t="shared" ca="1" si="179"/>
        <v>0.22645821190855386</v>
      </c>
      <c r="CB243" s="10">
        <v>0</v>
      </c>
      <c r="CC243" s="82">
        <f t="shared" ca="1" si="180"/>
        <v>-3.139758339298181E-3</v>
      </c>
      <c r="CD243" s="82">
        <f t="shared" ca="1" si="181"/>
        <v>5.8121054554045124E-3</v>
      </c>
      <c r="CE243" s="82">
        <f t="shared" ca="1" si="182"/>
        <v>1.8125627040746486</v>
      </c>
      <c r="CF243" s="82">
        <f t="shared" ca="1" si="183"/>
        <v>1.3578966051789154</v>
      </c>
      <c r="CG243" s="82">
        <f t="shared" ca="1" si="193"/>
        <v>3.1731316563696703</v>
      </c>
      <c r="CH243" s="13">
        <f t="shared" ca="1" si="144"/>
        <v>178</v>
      </c>
      <c r="CI243" s="81">
        <f t="shared" ca="1" si="153"/>
        <v>0.1131775489436255</v>
      </c>
      <c r="CJ243" s="81">
        <f t="shared" ca="1" si="154"/>
        <v>0.13063719233129389</v>
      </c>
      <c r="CK243" s="81">
        <f t="shared" ca="1" si="155"/>
        <v>0.39004607482002041</v>
      </c>
      <c r="CL243" s="81">
        <f t="shared" ca="1" si="156"/>
        <v>0.17284479849252529</v>
      </c>
      <c r="CM243" s="89">
        <f t="shared" ca="1" si="145"/>
        <v>0.80670561458746515</v>
      </c>
    </row>
    <row r="244" spans="1:91" x14ac:dyDescent="0.3">
      <c r="A244">
        <v>179</v>
      </c>
      <c r="B244" s="3">
        <f t="shared" si="158"/>
        <v>0.68611111111111112</v>
      </c>
      <c r="C244" s="3">
        <f t="shared" si="146"/>
        <v>5.9666666666666668</v>
      </c>
      <c r="D244" s="4">
        <f t="shared" ca="1" si="184"/>
        <v>244</v>
      </c>
      <c r="E244" s="58">
        <f>(0.5*(COS(B244*2*PI())+1)*('key variables'!$B$4-'key variables'!$B$6)+'key variables'!$B$6)/'key variables'!$B$4</f>
        <v>1</v>
      </c>
      <c r="F244" s="10">
        <f t="shared" ca="1" si="147"/>
        <v>11689222.910861185</v>
      </c>
      <c r="G244" s="10">
        <f t="shared" ca="1" si="148"/>
        <v>13492492.802637713</v>
      </c>
      <c r="H244" s="10">
        <f t="shared" ca="1" si="149"/>
        <v>40309474.638638616</v>
      </c>
      <c r="I244" s="10">
        <f t="shared" ca="1" si="150"/>
        <v>17912154.513942439</v>
      </c>
      <c r="J244" s="10">
        <f t="shared" ca="1" si="185"/>
        <v>83403344.866079956</v>
      </c>
      <c r="K244" s="82">
        <f t="shared" ca="1" si="161"/>
        <v>2249833.3874670709</v>
      </c>
      <c r="L244" s="82">
        <f t="shared" ca="1" si="162"/>
        <v>2596910.078541473</v>
      </c>
      <c r="M244" s="82">
        <f t="shared" ca="1" si="163"/>
        <v>7778313.9024920091</v>
      </c>
      <c r="N244" s="82">
        <f t="shared" ca="1" si="164"/>
        <v>3496313.5959755979</v>
      </c>
      <c r="O244" s="82">
        <f t="shared" ca="1" si="186"/>
        <v>16121370.964476151</v>
      </c>
      <c r="P244" s="10">
        <f ca="1">IF(IF($A244&gt;='key variables'!$B$26,K244*SUMPRODUCT(Z244:AC244,'control variables'!$O$3:$R$3)/J244+F$65*'key variables'!$B$25/scenario!J$65,K244*SUMPRODUCT(Z244:AC244,'control variables'!$O$7:$R$7)/J244+F$65*'key variables'!$B$25/scenario!J$65)&lt;'key variables'!$B$28,0,IF($A244&gt;='key variables'!$B$26,K244*SUMPRODUCT(Z244:AC244,'control variables'!$O$3:$R$3)/J244+F$65*'key variables'!$B$25/scenario!J$65,K244*SUMPRODUCT(Z244:AC244,'control variables'!$O$7:$R$7)/J244+F$65*'key variables'!$B$25/scenario!J$65))</f>
        <v>7.7475094099728664E-2</v>
      </c>
      <c r="Q244" s="10">
        <f ca="1">IF(IF($A244&gt;='key variables'!$B$26,L244*SUMPRODUCT(Z244:AC244,'control variables'!$O$4:$R$4)/J244+G$65*'key variables'!$B$25/scenario!J$65,L244*SUMPRODUCT(Z244:AC244,'control variables'!$O$7:$R$7)/J244+G$65*'key variables'!$B$25/scenario!J$65)&lt;'key variables'!$B$28,0,IF($A244&gt;='key variables'!$B$26,L244*SUMPRODUCT(Z244:AC244,'control variables'!$O$4:$R$4)/J244+G$65*'key variables'!$B$25/scenario!J$65,L244*SUMPRODUCT(Z244:AC244,'control variables'!$O$7:$R$7)/J244+G$65*'key variables'!$B$25/scenario!J$65))</f>
        <v>8.9427001050085136E-2</v>
      </c>
      <c r="R244" s="10">
        <f ca="1">IF(IF($A244&gt;='key variables'!$B$26,M244*SUMPRODUCT(Z244:AC244,'control variables'!$O$5:$R$5)/J244+H$65*'key variables'!$B$25/scenario!J$65,M244*SUMPRODUCT(Z244:AC244,'control variables'!$O$7:$R$7)/J244+H$65*'key variables'!$B$25/scenario!J$65)&lt;'key variables'!$B$28,0,IF($A244&gt;='key variables'!$B$26,M244*SUMPRODUCT(Z244:AC244,'control variables'!$O$5:$R$5)/J244+H$65*'key variables'!$B$25/scenario!J$65,M244*SUMPRODUCT(Z244:AC244,'control variables'!$O$7:$R$7)/J244+H$65*'key variables'!$B$25/scenario!J$65))</f>
        <v>0.26785343523204175</v>
      </c>
      <c r="S244" s="10">
        <f ca="1">IF(IF($A244&gt;='key variables'!$B$26,N244*SUMPRODUCT(Z244:AC244,'control variables'!$O$6:$R$6)/J244+I$65*'key variables'!$B$25/scenario!J$65,N244*SUMPRODUCT(Z244:AC244,'control variables'!$O$7:$R$7)/J244+I$65*'key variables'!$B$25/scenario!J$65)&lt;'key variables'!$B$28,0,IF($A244&gt;='key variables'!$B$26,N244*SUMPRODUCT(Z244:AC244,'control variables'!$O$6:$R$6)/J244+I$65*'key variables'!$B$25/scenario!J$65,N244*SUMPRODUCT(Z244:AC244,'control variables'!$O$7:$R$7)/J244+I$65*'key variables'!$B$25/scenario!J$65))</f>
        <v>0.12039879324367737</v>
      </c>
      <c r="T244" s="10">
        <f t="shared" ca="1" si="157"/>
        <v>0.55515432362553296</v>
      </c>
      <c r="U244" s="82">
        <f ca="1">SUMPRODUCT(P214:P243,'control variables'!AD$7:AD$36)</f>
        <v>0.16426151235368464</v>
      </c>
      <c r="V244" s="82">
        <f ca="1">SUMPRODUCT(Q214:Q243,'control variables'!AE$7:AE$36)</f>
        <v>0.18960176310122073</v>
      </c>
      <c r="W244" s="82">
        <f ca="1">SUMPRODUCT(R214:R243,'control variables'!AF$7:AF$36)</f>
        <v>0.56789876632752645</v>
      </c>
      <c r="X244" s="82">
        <f ca="1">SUMPRODUCT(S214:S243,'control variables'!AG$7:AG$36)</f>
        <v>0.2552676843258494</v>
      </c>
      <c r="Y244" s="82">
        <f t="shared" ca="1" si="151"/>
        <v>1.1770297261082812</v>
      </c>
      <c r="Z244" s="10">
        <f ca="1">IF($A244&gt;='key variables'!$B$26,SUMPRODUCT(P214:P243,'control variables'!V$7:V$36)*$E244,SUMPRODUCT(P214:P243,'control variables'!Z$7:Z$36)*$E244)</f>
        <v>0.40081467053702458</v>
      </c>
      <c r="AA244" s="10">
        <f ca="1">IF($A244&gt;='key variables'!$B$26,SUMPRODUCT(Q214:Q243,'control variables'!W$7:W$36)*$E244,SUMPRODUCT(Q214:Q243,'control variables'!AA$7:AA$36)*$E244)</f>
        <v>0.46264744018077419</v>
      </c>
      <c r="AB244" s="10">
        <f ca="1">IF($A244&gt;='key variables'!$B$26,SUMPRODUCT(R214:R243,'control variables'!X$7:X$36)*$E244,SUMPRODUCT(R214:R243,'control variables'!AB$7:AB$36)*$E244)</f>
        <v>1.3857303129770213</v>
      </c>
      <c r="AC244" s="10">
        <f ca="1">IF($A244&gt;='key variables'!$B$26,SUMPRODUCT(S214:S243,'control variables'!Y$7:Y$36)*$E244,SUMPRODUCT(S214:S243,'control variables'!AC$7:AC$36)*$E244)</f>
        <v>0.62287891622178559</v>
      </c>
      <c r="AD244" s="10">
        <f t="shared" ca="1" si="152"/>
        <v>2.8720713399166056</v>
      </c>
      <c r="AE244" s="82">
        <f ca="1">SUMPRODUCT(P214:P243,'control variables'!AL$7:AL$36)</f>
        <v>0.54572923727816258</v>
      </c>
      <c r="AF244" s="82">
        <f ca="1">SUMPRODUCT(Q214:Q243,'control variables'!AM$7:AM$36)</f>
        <v>0.62827059934886686</v>
      </c>
      <c r="AG244" s="82">
        <f ca="1">SUMPRODUCT(R214:R243,'control variables'!AN$7:AN$36)</f>
        <v>1.7913645954481323</v>
      </c>
      <c r="AH244" s="82">
        <f ca="1">SUMPRODUCT(S214:S243,'control variables'!AO$7:AO$36)</f>
        <v>0.77564310086677257</v>
      </c>
      <c r="AI244" s="82">
        <f t="shared" ca="1" si="165"/>
        <v>3.7410075329419339</v>
      </c>
      <c r="AJ244" s="10">
        <f ca="1">SUMPRODUCT(P214:P243,'control variables'!AP$7:AP$36)</f>
        <v>5.2144658814516989E-4</v>
      </c>
      <c r="AK244" s="10">
        <f ca="1">SUMPRODUCT(Q214:Q243,'control variables'!AQ$7:AQ$36)</f>
        <v>1.5047224249123178E-3</v>
      </c>
      <c r="AL244" s="10">
        <f ca="1">SUMPRODUCT(R214:R243,'control variables'!AR$7:AR$36)</f>
        <v>5.4083674843268432E-2</v>
      </c>
      <c r="AM244" s="10">
        <f ca="1">SUMPRODUCT(S214:S243,'control variables'!AS$7:AS$36)</f>
        <v>4.0517240206831256E-2</v>
      </c>
      <c r="AN244" s="10">
        <f t="shared" ca="1" si="187"/>
        <v>9.6627084063157176E-2</v>
      </c>
      <c r="AO244" s="82">
        <f ca="1">SUMPRODUCT(P214:P243,'control variables'!AX$7:AX$36)</f>
        <v>7.0908773553072439E-4</v>
      </c>
      <c r="AP244" s="82">
        <f ca="1">SUMPRODUCT(Q214:Q243,'control variables'!AY$7:AY$36)</f>
        <v>1.6369541826766426E-3</v>
      </c>
      <c r="AQ244" s="82">
        <f ca="1">SUMPRODUCT(R214:R243,'control variables'!AZ$7:AZ$36)</f>
        <v>1.4709107853292392E-2</v>
      </c>
      <c r="AR244" s="82">
        <f ca="1">SUMPRODUCT(S214:S243,'control variables'!BA$7:BA$36)</f>
        <v>1.1019451948247444E-2</v>
      </c>
      <c r="AS244" s="82">
        <f t="shared" ca="1" si="188"/>
        <v>2.8074601719747204E-2</v>
      </c>
      <c r="AT244" s="10">
        <f ca="1">SUMPRODUCT(P214:P243,'control variables'!AT$7:AT$36)</f>
        <v>-6.2579605824846798E-4</v>
      </c>
      <c r="AU244" s="10">
        <f ca="1">SUMPRODUCT(Q214:Q243,'control variables'!AU$7:AU$36)</f>
        <v>6.7885105244074506E-4</v>
      </c>
      <c r="AV244" s="10">
        <f ca="1">SUMPRODUCT(R214:R243,'control variables'!AV$7:AV$36)</f>
        <v>0.29231870324631631</v>
      </c>
      <c r="AW244" s="10">
        <f ca="1">SUMPRODUCT(S214:S243,'control variables'!AW$7:AW$36)</f>
        <v>0.21899301685219247</v>
      </c>
      <c r="AX244" s="10">
        <f t="shared" ca="1" si="166"/>
        <v>0.51136477509270106</v>
      </c>
      <c r="AY244" s="82">
        <f ca="1">SUMPRODUCT(P214:P243,'control variables'!BB$7:BB$36)</f>
        <v>2.2681779412418476E-3</v>
      </c>
      <c r="AZ244" s="82">
        <f ca="1">SUMPRODUCT(Q214:Q243,'control variables'!BC$7:BC$36)</f>
        <v>5.7838497053890117E-3</v>
      </c>
      <c r="BA244" s="82">
        <f ca="1">SUMPRODUCT(R214:R243,'control variables'!BD$7:BD$36)</f>
        <v>4.0488725777889159E-2</v>
      </c>
      <c r="BB244" s="82">
        <f ca="1">SUMPRODUCT(S214:S243,'control variables'!BE$7:BE$36)</f>
        <v>5.753736962322429E-3</v>
      </c>
      <c r="BC244" s="82">
        <f t="shared" ca="1" si="189"/>
        <v>5.4294490386842448E-2</v>
      </c>
      <c r="BD244" s="10">
        <f ca="1">SUMPRODUCT(P214:P243,'control variables'!BF$7:BF$36)</f>
        <v>4.7448306908455073E-4</v>
      </c>
      <c r="BE244" s="10">
        <f ca="1">SUMPRODUCT(Q214:Q243,'control variables'!BG$7:BG$36)</f>
        <v>5.4768049539445987E-4</v>
      </c>
      <c r="BF244" s="10">
        <f ca="1">SUMPRODUCT(R214:R243,'control variables'!BH$7:BH$36)</f>
        <v>1.6404229190111409E-2</v>
      </c>
      <c r="BG244" s="10">
        <f ca="1">SUMPRODUCT(S214:S243,'control variables'!BI$7:BI$36)</f>
        <v>3.6868099094400676E-2</v>
      </c>
      <c r="BH244" s="10">
        <f t="shared" ca="1" si="190"/>
        <v>5.42944918489911E-2</v>
      </c>
      <c r="BI244" s="82">
        <f t="shared" ca="1" si="167"/>
        <v>0.54737161916115606</v>
      </c>
      <c r="BJ244" s="82">
        <f t="shared" ca="1" si="168"/>
        <v>0.6347333001066966</v>
      </c>
      <c r="BK244" s="82">
        <f t="shared" ca="1" si="169"/>
        <v>2.1241720244723377</v>
      </c>
      <c r="BL244" s="82">
        <f t="shared" ca="1" si="170"/>
        <v>1.0003898546812875</v>
      </c>
      <c r="BM244" s="82">
        <f t="shared" ca="1" si="160"/>
        <v>4.3066667984214781</v>
      </c>
      <c r="BN244" s="10">
        <f ca="1">BN243+BI244-INDIRECT(ADDRESS(MAX($D244-'key variables'!$B$9*30,34),scenario!BI$4),TRUE)</f>
        <v>9439386.7001559809</v>
      </c>
      <c r="BO244" s="10">
        <f ca="1">BO243+BJ244-INDIRECT(ADDRESS(MAX($D244-'key variables'!$B$9*30,34),scenario!BJ$4),TRUE)</f>
        <v>10895579.447319848</v>
      </c>
      <c r="BP244" s="10">
        <f ca="1">BP243+BK244-INDIRECT(ADDRESS(MAX($D244-'key variables'!$B$9*30,34),scenario!BK$4),TRUE)</f>
        <v>32531149.440658983</v>
      </c>
      <c r="BQ244" s="10">
        <f ca="1">BQ243+BL244-INDIRECT(ADDRESS(MAX($D244-'key variables'!$B$9*30,34),scenario!BL$4),TRUE)</f>
        <v>14415835.348276574</v>
      </c>
      <c r="BR244" s="10">
        <f t="shared" ca="1" si="191"/>
        <v>67281950.936411396</v>
      </c>
      <c r="BS244" s="82">
        <f t="shared" ca="1" si="172"/>
        <v>2.9002387431926633</v>
      </c>
      <c r="BT244" s="82">
        <f t="shared" ca="1" si="173"/>
        <v>3.3656557124882767</v>
      </c>
      <c r="BU244" s="82">
        <f t="shared" ca="1" si="174"/>
        <v>11.546936829657625</v>
      </c>
      <c r="BV244" s="82">
        <f t="shared" ca="1" si="175"/>
        <v>5.6532209620552223</v>
      </c>
      <c r="BW244" s="82">
        <f t="shared" ca="1" si="192"/>
        <v>23.466052247393787</v>
      </c>
      <c r="BX244" s="10">
        <f t="shared" ca="1" si="176"/>
        <v>1.2538725004879769E-2</v>
      </c>
      <c r="BY244" s="10">
        <f t="shared" ca="1" si="177"/>
        <v>2.8946091320993166E-2</v>
      </c>
      <c r="BZ244" s="10">
        <f t="shared" ca="1" si="178"/>
        <v>0.26009963111837542</v>
      </c>
      <c r="CA244" s="10">
        <f t="shared" ca="1" si="179"/>
        <v>0.19485582780007821</v>
      </c>
      <c r="CB244" s="10">
        <v>0</v>
      </c>
      <c r="CC244" s="82">
        <f t="shared" ca="1" si="180"/>
        <v>-2.7016034284352676E-3</v>
      </c>
      <c r="CD244" s="82">
        <f t="shared" ca="1" si="181"/>
        <v>5.0010226451994433E-3</v>
      </c>
      <c r="CE244" s="82">
        <f t="shared" ca="1" si="182"/>
        <v>1.5596185678183083</v>
      </c>
      <c r="CF244" s="82">
        <f t="shared" ca="1" si="183"/>
        <v>1.1684013765853067</v>
      </c>
      <c r="CG244" s="82">
        <f t="shared" ca="1" si="193"/>
        <v>2.7303193636203793</v>
      </c>
      <c r="CH244" s="13">
        <f t="shared" ca="1" si="144"/>
        <v>179</v>
      </c>
      <c r="CI244" s="81">
        <f t="shared" ca="1" si="153"/>
        <v>0.11317755559219746</v>
      </c>
      <c r="CJ244" s="81">
        <f t="shared" ca="1" si="154"/>
        <v>0.13063720004053539</v>
      </c>
      <c r="CK244" s="81">
        <f t="shared" ca="1" si="155"/>
        <v>0.39004610058378325</v>
      </c>
      <c r="CL244" s="81">
        <f t="shared" ca="1" si="156"/>
        <v>0.172844810617895</v>
      </c>
      <c r="CM244" s="89">
        <f t="shared" ca="1" si="145"/>
        <v>0.80670566683441114</v>
      </c>
    </row>
    <row r="245" spans="1:91" x14ac:dyDescent="0.3">
      <c r="A245">
        <v>180</v>
      </c>
      <c r="B245" s="3">
        <f t="shared" si="158"/>
        <v>0.68888888888888888</v>
      </c>
      <c r="C245" s="3">
        <f t="shared" si="146"/>
        <v>6</v>
      </c>
      <c r="D245" s="4">
        <f t="shared" ca="1" si="184"/>
        <v>245</v>
      </c>
      <c r="E245" s="58">
        <f>(0.5*(COS(B245*2*PI())+1)*('key variables'!$B$4-'key variables'!$B$6)+'key variables'!$B$6)/'key variables'!$B$4</f>
        <v>1</v>
      </c>
      <c r="F245" s="10">
        <f t="shared" ca="1" si="147"/>
        <v>11689222.910386702</v>
      </c>
      <c r="G245" s="10">
        <f t="shared" ca="1" si="148"/>
        <v>13492492.802090032</v>
      </c>
      <c r="H245" s="10">
        <f t="shared" ca="1" si="149"/>
        <v>40309474.622234389</v>
      </c>
      <c r="I245" s="10">
        <f t="shared" ca="1" si="150"/>
        <v>17912154.47707434</v>
      </c>
      <c r="J245" s="10">
        <f t="shared" ca="1" si="185"/>
        <v>83403344.81178546</v>
      </c>
      <c r="K245" s="82">
        <f t="shared" ca="1" si="161"/>
        <v>2249833.3099919781</v>
      </c>
      <c r="L245" s="82">
        <f t="shared" ca="1" si="162"/>
        <v>2596909.9891144712</v>
      </c>
      <c r="M245" s="82">
        <f t="shared" ca="1" si="163"/>
        <v>7778313.6346385768</v>
      </c>
      <c r="N245" s="82">
        <f t="shared" ca="1" si="164"/>
        <v>3496313.4755768036</v>
      </c>
      <c r="O245" s="82">
        <f t="shared" ca="1" si="186"/>
        <v>16121370.40932183</v>
      </c>
      <c r="P245" s="10">
        <f ca="1">IF(IF($A245&gt;='key variables'!$B$26,K245*SUMPRODUCT(Z245:AC245,'control variables'!$O$3:$R$3)/J245+F$65*'key variables'!$B$25/scenario!J$65,K245*SUMPRODUCT(Z245:AC245,'control variables'!$O$7:$R$7)/J245+F$65*'key variables'!$B$25/scenario!J$65)&lt;'key variables'!$B$28,0,IF($A245&gt;='key variables'!$B$26,K245*SUMPRODUCT(Z245:AC245,'control variables'!$O$3:$R$3)/J245+F$65*'key variables'!$B$25/scenario!J$65,K245*SUMPRODUCT(Z245:AC245,'control variables'!$O$7:$R$7)/J245+F$65*'key variables'!$B$25/scenario!J$65))</f>
        <v>6.6663385803194142E-2</v>
      </c>
      <c r="Q245" s="10">
        <f ca="1">IF(IF($A245&gt;='key variables'!$B$26,L245*SUMPRODUCT(Z245:AC245,'control variables'!$O$4:$R$4)/J245+G$65*'key variables'!$B$25/scenario!J$65,L245*SUMPRODUCT(Z245:AC245,'control variables'!$O$7:$R$7)/J245+G$65*'key variables'!$B$25/scenario!J$65)&lt;'key variables'!$B$28,0,IF($A245&gt;='key variables'!$B$26,L245*SUMPRODUCT(Z245:AC245,'control variables'!$O$4:$R$4)/J245+G$65*'key variables'!$B$25/scenario!J$65,L245*SUMPRODUCT(Z245:AC245,'control variables'!$O$7:$R$7)/J245+G$65*'key variables'!$B$25/scenario!J$65))</f>
        <v>7.6947395049957706E-2</v>
      </c>
      <c r="R245" s="10">
        <f ca="1">IF(IF($A245&gt;='key variables'!$B$26,M245*SUMPRODUCT(Z245:AC245,'control variables'!$O$5:$R$5)/J245+H$65*'key variables'!$B$25/scenario!J$65,M245*SUMPRODUCT(Z245:AC245,'control variables'!$O$7:$R$7)/J245+H$65*'key variables'!$B$25/scenario!J$65)&lt;'key variables'!$B$28,0,IF($A245&gt;='key variables'!$B$26,M245*SUMPRODUCT(Z245:AC245,'control variables'!$O$5:$R$5)/J245+H$65*'key variables'!$B$25/scenario!J$65,M245*SUMPRODUCT(Z245:AC245,'control variables'!$O$7:$R$7)/J245+H$65*'key variables'!$B$25/scenario!J$65))</f>
        <v>0.2304742846597847</v>
      </c>
      <c r="S245" s="10">
        <f ca="1">IF(IF($A245&gt;='key variables'!$B$26,N245*SUMPRODUCT(Z245:AC245,'control variables'!$O$6:$R$6)/J245+I$65*'key variables'!$B$25/scenario!J$65,N245*SUMPRODUCT(Z245:AC245,'control variables'!$O$7:$R$7)/J245+I$65*'key variables'!$B$25/scenario!J$65)&lt;'key variables'!$B$28,0,IF($A245&gt;='key variables'!$B$26,N245*SUMPRODUCT(Z245:AC245,'control variables'!$O$6:$R$6)/J245+I$65*'key variables'!$B$25/scenario!J$65,N245*SUMPRODUCT(Z245:AC245,'control variables'!$O$7:$R$7)/J245+I$65*'key variables'!$B$25/scenario!J$65))</f>
        <v>0.10359705009084166</v>
      </c>
      <c r="T245" s="10">
        <f t="shared" ca="1" si="157"/>
        <v>0.47768211560377816</v>
      </c>
      <c r="U245" s="82">
        <f ca="1">SUMPRODUCT(P215:P244,'control variables'!AD$7:AD$36)</f>
        <v>0.14133869577928804</v>
      </c>
      <c r="V245" s="82">
        <f ca="1">SUMPRODUCT(Q215:Q244,'control variables'!AE$7:AE$36)</f>
        <v>0.16314269563328396</v>
      </c>
      <c r="W245" s="82">
        <f ca="1">SUMPRODUCT(R215:R244,'control variables'!AF$7:AF$36)</f>
        <v>0.48864806988122667</v>
      </c>
      <c r="X245" s="82">
        <f ca="1">SUMPRODUCT(S215:S244,'control variables'!AG$7:AG$36)</f>
        <v>0.21964488856969477</v>
      </c>
      <c r="Y245" s="82">
        <f t="shared" ca="1" si="151"/>
        <v>1.0127743498634936</v>
      </c>
      <c r="Z245" s="10">
        <f ca="1">IF($A245&gt;='key variables'!$B$26,SUMPRODUCT(P215:P244,'control variables'!V$7:V$36)*$E245,SUMPRODUCT(P215:P244,'control variables'!Z$7:Z$36)*$E245)</f>
        <v>0.34488069012110528</v>
      </c>
      <c r="AA245" s="10">
        <f ca="1">IF($A245&gt;='key variables'!$B$26,SUMPRODUCT(Q215:Q244,'control variables'!W$7:W$36)*$E245,SUMPRODUCT(Q215:Q244,'control variables'!AA$7:AA$36)*$E245)</f>
        <v>0.39808465153864486</v>
      </c>
      <c r="AB245" s="10">
        <f ca="1">IF($A245&gt;='key variables'!$B$26,SUMPRODUCT(R215:R244,'control variables'!X$7:X$36)*$E245,SUMPRODUCT(R215:R244,'control variables'!AB$7:AB$36)*$E245)</f>
        <v>1.1923506343241599</v>
      </c>
      <c r="AC245" s="10">
        <f ca="1">IF($A245&gt;='key variables'!$B$26,SUMPRODUCT(S215:S244,'control variables'!Y$7:Y$36)*$E245,SUMPRODUCT(S215:S244,'control variables'!AC$7:AC$36)*$E245)</f>
        <v>0.53595570791017755</v>
      </c>
      <c r="AD245" s="10">
        <f t="shared" ca="1" si="152"/>
        <v>2.4712716838940878</v>
      </c>
      <c r="AE245" s="82">
        <f ca="1">SUMPRODUCT(P215:P244,'control variables'!AL$7:AL$36)</f>
        <v>0.46957235004065295</v>
      </c>
      <c r="AF245" s="82">
        <f ca="1">SUMPRODUCT(Q215:Q244,'control variables'!AM$7:AM$36)</f>
        <v>0.54059500874299671</v>
      </c>
      <c r="AG245" s="82">
        <f ca="1">SUMPRODUCT(R215:R244,'control variables'!AN$7:AN$36)</f>
        <v>1.5413784444820744</v>
      </c>
      <c r="AH245" s="82">
        <f ca="1">SUMPRODUCT(S215:S244,'control variables'!AO$7:AO$36)</f>
        <v>0.66740157716927251</v>
      </c>
      <c r="AI245" s="82">
        <f t="shared" ca="1" si="165"/>
        <v>3.2189473804349964</v>
      </c>
      <c r="AJ245" s="10">
        <f ca="1">SUMPRODUCT(P215:P244,'control variables'!AP$7:AP$36)</f>
        <v>4.4867833961082437E-4</v>
      </c>
      <c r="AK245" s="10">
        <f ca="1">SUMPRODUCT(Q215:Q244,'control variables'!AQ$7:AQ$36)</f>
        <v>1.2947373221605493E-3</v>
      </c>
      <c r="AL245" s="10">
        <f ca="1">SUMPRODUCT(R215:R244,'control variables'!AR$7:AR$36)</f>
        <v>4.6536258900544782E-2</v>
      </c>
      <c r="AM245" s="10">
        <f ca="1">SUMPRODUCT(S215:S244,'control variables'!AS$7:AS$36)</f>
        <v>3.4863030030130193E-2</v>
      </c>
      <c r="AN245" s="10">
        <f t="shared" ca="1" si="187"/>
        <v>8.3142704592446354E-2</v>
      </c>
      <c r="AO245" s="82">
        <f ca="1">SUMPRODUCT(P215:P244,'control variables'!AX$7:AX$36)</f>
        <v>6.1013403491836488E-4</v>
      </c>
      <c r="AP245" s="82">
        <f ca="1">SUMPRODUCT(Q215:Q244,'control variables'!AY$7:AY$36)</f>
        <v>1.4085160557818146E-3</v>
      </c>
      <c r="AQ245" s="82">
        <f ca="1">SUMPRODUCT(R215:R244,'control variables'!AZ$7:AZ$36)</f>
        <v>1.2656441332836782E-2</v>
      </c>
      <c r="AR245" s="82">
        <f ca="1">SUMPRODUCT(S215:S244,'control variables'!BA$7:BA$36)</f>
        <v>9.4816795480760843E-3</v>
      </c>
      <c r="AS245" s="82">
        <f t="shared" ca="1" si="188"/>
        <v>2.4156770971613045E-2</v>
      </c>
      <c r="AT245" s="10">
        <f ca="1">SUMPRODUCT(P215:P244,'control variables'!AT$7:AT$36)</f>
        <v>-5.3846595553568607E-4</v>
      </c>
      <c r="AU245" s="10">
        <f ca="1">SUMPRODUCT(Q215:Q244,'control variables'!AU$7:AU$36)</f>
        <v>5.8411710300958382E-4</v>
      </c>
      <c r="AV245" s="10">
        <f ca="1">SUMPRODUCT(R215:R244,'control variables'!AV$7:AV$36)</f>
        <v>0.25152550545785662</v>
      </c>
      <c r="AW245" s="10">
        <f ca="1">SUMPRODUCT(S215:S244,'control variables'!AW$7:AW$36)</f>
        <v>0.18843244939094675</v>
      </c>
      <c r="AX245" s="10">
        <f t="shared" ca="1" si="166"/>
        <v>0.4400036059962773</v>
      </c>
      <c r="AY245" s="82">
        <f ca="1">SUMPRODUCT(P215:P244,'control variables'!BB$7:BB$36)</f>
        <v>1.9516524661798431E-3</v>
      </c>
      <c r="AZ245" s="82">
        <f ca="1">SUMPRODUCT(Q215:Q244,'control variables'!BC$7:BC$36)</f>
        <v>4.9767103084318465E-3</v>
      </c>
      <c r="BA245" s="82">
        <f ca="1">SUMPRODUCT(R215:R244,'control variables'!BD$7:BD$36)</f>
        <v>3.483850190061924E-2</v>
      </c>
      <c r="BB245" s="82">
        <f ca="1">SUMPRODUCT(S215:S244,'control variables'!BE$7:BE$36)</f>
        <v>4.9507998151673022E-3</v>
      </c>
      <c r="BC245" s="82">
        <f t="shared" ca="1" si="189"/>
        <v>4.6717664490398228E-2</v>
      </c>
      <c r="BD245" s="10">
        <f ca="1">SUMPRODUCT(P215:P244,'control variables'!BF$7:BF$36)</f>
        <v>4.0826869669336293E-4</v>
      </c>
      <c r="BE245" s="10">
        <f ca="1">SUMPRODUCT(Q215:Q244,'control variables'!BG$7:BG$36)</f>
        <v>4.7125138203661995E-4</v>
      </c>
      <c r="BF245" s="10">
        <f ca="1">SUMPRODUCT(R215:R244,'control variables'!BH$7:BH$36)</f>
        <v>1.411501001421943E-2</v>
      </c>
      <c r="BG245" s="10">
        <f ca="1">SUMPRODUCT(S215:S244,'control variables'!BI$7:BI$36)</f>
        <v>3.1723135655553833E-2</v>
      </c>
      <c r="BH245" s="10">
        <f t="shared" ca="1" si="190"/>
        <v>4.6717665748503244E-2</v>
      </c>
      <c r="BI245" s="82">
        <f t="shared" ca="1" si="167"/>
        <v>0.4709855365512971</v>
      </c>
      <c r="BJ245" s="82">
        <f t="shared" ca="1" si="168"/>
        <v>0.54615583615443808</v>
      </c>
      <c r="BK245" s="82">
        <f t="shared" ca="1" si="169"/>
        <v>1.8277424518405503</v>
      </c>
      <c r="BL245" s="82">
        <f t="shared" ca="1" si="170"/>
        <v>0.86078482637538656</v>
      </c>
      <c r="BM245" s="82">
        <f t="shared" ca="1" si="160"/>
        <v>3.7056686509216723</v>
      </c>
      <c r="BN245" s="10">
        <f ca="1">BN244+BI245-INDIRECT(ADDRESS(MAX($D245-'key variables'!$B$9*30,34),scenario!BI$4),TRUE)</f>
        <v>9439387.1711415183</v>
      </c>
      <c r="BO245" s="10">
        <f ca="1">BO244+BJ245-INDIRECT(ADDRESS(MAX($D245-'key variables'!$B$9*30,34),scenario!BJ$4),TRUE)</f>
        <v>10895579.993475685</v>
      </c>
      <c r="BP245" s="10">
        <f ca="1">BP244+BK245-INDIRECT(ADDRESS(MAX($D245-'key variables'!$B$9*30,34),scenario!BK$4),TRUE)</f>
        <v>32531151.268401437</v>
      </c>
      <c r="BQ245" s="10">
        <f ca="1">BQ244+BL245-INDIRECT(ADDRESS(MAX($D245-'key variables'!$B$9*30,34),scenario!BL$4),TRUE)</f>
        <v>14415836.209061401</v>
      </c>
      <c r="BR245" s="10">
        <f t="shared" ca="1" si="191"/>
        <v>67281954.642080054</v>
      </c>
      <c r="BS245" s="82">
        <f t="shared" ca="1" si="172"/>
        <v>2.4955083237478668</v>
      </c>
      <c r="BT245" s="82">
        <f t="shared" ca="1" si="173"/>
        <v>2.8959760200017599</v>
      </c>
      <c r="BU245" s="82">
        <f t="shared" ca="1" si="174"/>
        <v>9.9355536524626409</v>
      </c>
      <c r="BV245" s="82">
        <f t="shared" ca="1" si="175"/>
        <v>4.8643100501151233</v>
      </c>
      <c r="BW245" s="82">
        <f t="shared" ca="1" si="192"/>
        <v>20.191348046327391</v>
      </c>
      <c r="BX245" s="10">
        <f t="shared" ca="1" si="176"/>
        <v>1.0788937876924929E-2</v>
      </c>
      <c r="BY245" s="10">
        <f t="shared" ca="1" si="177"/>
        <v>2.4906645686306513E-2</v>
      </c>
      <c r="BZ245" s="10">
        <f t="shared" ca="1" si="178"/>
        <v>0.22380256053637351</v>
      </c>
      <c r="CA245" s="10">
        <f t="shared" ca="1" si="179"/>
        <v>0.16766357187743314</v>
      </c>
      <c r="CB245" s="10">
        <v>0</v>
      </c>
      <c r="CC245" s="82">
        <f t="shared" ca="1" si="180"/>
        <v>-2.3245931682071216E-3</v>
      </c>
      <c r="CD245" s="82">
        <f t="shared" ca="1" si="181"/>
        <v>4.303126808568594E-3</v>
      </c>
      <c r="CE245" s="82">
        <f t="shared" ca="1" si="182"/>
        <v>1.3419728799281596</v>
      </c>
      <c r="CF245" s="82">
        <f t="shared" ca="1" si="183"/>
        <v>1.0053502776764141</v>
      </c>
      <c r="CG245" s="82">
        <f t="shared" ca="1" si="193"/>
        <v>2.3493016912449352</v>
      </c>
      <c r="CH245" s="13">
        <f t="shared" ca="1" si="144"/>
        <v>180</v>
      </c>
      <c r="CI245" s="81">
        <f t="shared" ca="1" si="153"/>
        <v>0.1131775613129567</v>
      </c>
      <c r="CJ245" s="81">
        <f t="shared" ca="1" si="154"/>
        <v>0.13063720667394704</v>
      </c>
      <c r="CK245" s="81">
        <f t="shared" ca="1" si="155"/>
        <v>0.39004612275219641</v>
      </c>
      <c r="CL245" s="81">
        <f t="shared" ca="1" si="156"/>
        <v>0.17284482105116178</v>
      </c>
      <c r="CM245" s="89">
        <f t="shared" ca="1" si="145"/>
        <v>0.80670571179026185</v>
      </c>
    </row>
    <row r="246" spans="1:91" x14ac:dyDescent="0.3">
      <c r="A246">
        <v>181</v>
      </c>
      <c r="B246" s="3">
        <f t="shared" si="158"/>
        <v>0.69166666666666665</v>
      </c>
      <c r="C246" s="3">
        <f t="shared" si="146"/>
        <v>6.0333333333333332</v>
      </c>
      <c r="D246" s="4">
        <f t="shared" ca="1" si="184"/>
        <v>246</v>
      </c>
      <c r="E246" s="58">
        <f>(0.5*(COS(B246*2*PI())+1)*('key variables'!$B$4-'key variables'!$B$6)+'key variables'!$B$6)/'key variables'!$B$4</f>
        <v>1</v>
      </c>
      <c r="F246" s="10">
        <f t="shared" ca="1" si="147"/>
        <v>11689222.909978433</v>
      </c>
      <c r="G246" s="10">
        <f t="shared" ca="1" si="148"/>
        <v>13492492.801618781</v>
      </c>
      <c r="H246" s="10">
        <f t="shared" ca="1" si="149"/>
        <v>40309474.608119376</v>
      </c>
      <c r="I246" s="10">
        <f t="shared" ca="1" si="150"/>
        <v>17912154.445351206</v>
      </c>
      <c r="J246" s="10">
        <f t="shared" ca="1" si="185"/>
        <v>83403344.765067786</v>
      </c>
      <c r="K246" s="82">
        <f t="shared" ca="1" si="161"/>
        <v>2249833.2433285904</v>
      </c>
      <c r="L246" s="82">
        <f t="shared" ca="1" si="162"/>
        <v>2596909.912167076</v>
      </c>
      <c r="M246" s="82">
        <f t="shared" ca="1" si="163"/>
        <v>7778313.4041642873</v>
      </c>
      <c r="N246" s="82">
        <f t="shared" ca="1" si="164"/>
        <v>3496313.3719797549</v>
      </c>
      <c r="O246" s="82">
        <f t="shared" ca="1" si="186"/>
        <v>16121369.931639709</v>
      </c>
      <c r="P246" s="10">
        <f ca="1">IF(IF($A246&gt;='key variables'!$B$26,K246*SUMPRODUCT(Z246:AC246,'control variables'!$O$3:$R$3)/J246+F$65*'key variables'!$B$25/scenario!J$65,K246*SUMPRODUCT(Z246:AC246,'control variables'!$O$7:$R$7)/J246+F$65*'key variables'!$B$25/scenario!J$65)&lt;'key variables'!$B$28,0,IF($A246&gt;='key variables'!$B$26,K246*SUMPRODUCT(Z246:AC246,'control variables'!$O$3:$R$3)/J246+F$65*'key variables'!$B$25/scenario!J$65,K246*SUMPRODUCT(Z246:AC246,'control variables'!$O$7:$R$7)/J246+F$65*'key variables'!$B$25/scenario!J$65))</f>
        <v>5.7360459500549951E-2</v>
      </c>
      <c r="Q246" s="10">
        <f ca="1">IF(IF($A246&gt;='key variables'!$B$26,L246*SUMPRODUCT(Z246:AC246,'control variables'!$O$4:$R$4)/J246+G$65*'key variables'!$B$25/scenario!J$65,L246*SUMPRODUCT(Z246:AC246,'control variables'!$O$7:$R$7)/J246+G$65*'key variables'!$B$25/scenario!J$65)&lt;'key variables'!$B$28,0,IF($A246&gt;='key variables'!$B$26,L246*SUMPRODUCT(Z246:AC246,'control variables'!$O$4:$R$4)/J246+G$65*'key variables'!$B$25/scenario!J$65,L246*SUMPRODUCT(Z246:AC246,'control variables'!$O$7:$R$7)/J246+G$65*'key variables'!$B$25/scenario!J$65))</f>
        <v>6.6209327417996788E-2</v>
      </c>
      <c r="R246" s="10">
        <f ca="1">IF(IF($A246&gt;='key variables'!$B$26,M246*SUMPRODUCT(Z246:AC246,'control variables'!$O$5:$R$5)/J246+H$65*'key variables'!$B$25/scenario!J$65,M246*SUMPRODUCT(Z246:AC246,'control variables'!$O$7:$R$7)/J246+H$65*'key variables'!$B$25/scenario!J$65)&lt;'key variables'!$B$28,0,IF($A246&gt;='key variables'!$B$26,M246*SUMPRODUCT(Z246:AC246,'control variables'!$O$5:$R$5)/J246+H$65*'key variables'!$B$25/scenario!J$65,M246*SUMPRODUCT(Z246:AC246,'control variables'!$O$7:$R$7)/J246+H$65*'key variables'!$B$25/scenario!J$65))</f>
        <v>0.19831142255772385</v>
      </c>
      <c r="S246" s="10">
        <f ca="1">IF(IF($A246&gt;='key variables'!$B$26,N246*SUMPRODUCT(Z246:AC246,'control variables'!$O$6:$R$6)/J246+I$65*'key variables'!$B$25/scenario!J$65,N246*SUMPRODUCT(Z246:AC246,'control variables'!$O$7:$R$7)/J246+I$65*'key variables'!$B$25/scenario!J$65)&lt;'key variables'!$B$28,0,IF($A246&gt;='key variables'!$B$26,N246*SUMPRODUCT(Z246:AC246,'control variables'!$O$6:$R$6)/J246+I$65*'key variables'!$B$25/scenario!J$65,N246*SUMPRODUCT(Z246:AC246,'control variables'!$O$7:$R$7)/J246+I$65*'key variables'!$B$25/scenario!J$65))</f>
        <v>8.9140002784368774E-2</v>
      </c>
      <c r="T246" s="10">
        <f t="shared" ca="1" si="157"/>
        <v>0.41102121226063937</v>
      </c>
      <c r="U246" s="82">
        <f ca="1">SUMPRODUCT(P216:P245,'control variables'!AD$7:AD$36)</f>
        <v>0.12161477481449007</v>
      </c>
      <c r="V246" s="82">
        <f ca="1">SUMPRODUCT(Q216:Q245,'control variables'!AE$7:AE$36)</f>
        <v>0.14037601014129483</v>
      </c>
      <c r="W246" s="82">
        <f ca="1">SUMPRODUCT(R216:R245,'control variables'!AF$7:AF$36)</f>
        <v>0.42045686536502647</v>
      </c>
      <c r="X246" s="82">
        <f ca="1">SUMPRODUCT(S216:S245,'control variables'!AG$7:AG$36)</f>
        <v>0.18899327969086593</v>
      </c>
      <c r="Y246" s="82">
        <f t="shared" ca="1" si="151"/>
        <v>0.87144093001167722</v>
      </c>
      <c r="Z246" s="10">
        <f ca="1">IF($A246&gt;='key variables'!$B$26,SUMPRODUCT(P216:P245,'control variables'!V$7:V$36)*$E246,SUMPRODUCT(P216:P245,'control variables'!Z$7:Z$36)*$E246)</f>
        <v>0.29675233555790542</v>
      </c>
      <c r="AA246" s="10">
        <f ca="1">IF($A246&gt;='key variables'!$B$26,SUMPRODUCT(Q216:Q245,'control variables'!W$7:W$36)*$E246,SUMPRODUCT(Q216:Q245,'control variables'!AA$7:AA$36)*$E246)</f>
        <v>0.34253164493600774</v>
      </c>
      <c r="AB246" s="10">
        <f ca="1">IF($A246&gt;='key variables'!$B$26,SUMPRODUCT(R216:R245,'control variables'!X$7:X$36)*$E246,SUMPRODUCT(R216:R245,'control variables'!AB$7:AB$36)*$E246)</f>
        <v>1.0259572242661528</v>
      </c>
      <c r="AC246" s="10">
        <f ca="1">IF($A246&gt;='key variables'!$B$26,SUMPRODUCT(S216:S245,'control variables'!Y$7:Y$36)*$E246,SUMPRODUCT(S216:S245,'control variables'!AC$7:AC$36)*$E246)</f>
        <v>0.46116269374805102</v>
      </c>
      <c r="AD246" s="10">
        <f t="shared" ca="1" si="152"/>
        <v>2.1264038985081171</v>
      </c>
      <c r="AE246" s="82">
        <f ca="1">SUMPRODUCT(P216:P245,'control variables'!AL$7:AL$36)</f>
        <v>0.4040432023592076</v>
      </c>
      <c r="AF246" s="82">
        <f ca="1">SUMPRODUCT(Q216:Q245,'control variables'!AM$7:AM$36)</f>
        <v>0.46515459969696743</v>
      </c>
      <c r="AG246" s="82">
        <f ca="1">SUMPRODUCT(R216:R245,'control variables'!AN$7:AN$36)</f>
        <v>1.3262780116888782</v>
      </c>
      <c r="AH246" s="82">
        <f ca="1">SUMPRODUCT(S216:S245,'control variables'!AO$7:AO$36)</f>
        <v>0.57426522340106456</v>
      </c>
      <c r="AI246" s="82">
        <f t="shared" ca="1" si="165"/>
        <v>2.769741037146118</v>
      </c>
      <c r="AJ246" s="10">
        <f ca="1">SUMPRODUCT(P216:P245,'control variables'!AP$7:AP$36)</f>
        <v>3.8606494965765854E-4</v>
      </c>
      <c r="AK246" s="10">
        <f ca="1">SUMPRODUCT(Q216:Q245,'control variables'!AQ$7:AQ$36)</f>
        <v>1.1140557833332612E-3</v>
      </c>
      <c r="AL246" s="10">
        <f ca="1">SUMPRODUCT(R216:R245,'control variables'!AR$7:AR$36)</f>
        <v>4.004208998651014E-2</v>
      </c>
      <c r="AM246" s="10">
        <f ca="1">SUMPRODUCT(S216:S245,'control variables'!AS$7:AS$36)</f>
        <v>2.9997868729678558E-2</v>
      </c>
      <c r="AN246" s="10">
        <f t="shared" ca="1" si="187"/>
        <v>7.1540079449179617E-2</v>
      </c>
      <c r="AO246" s="82">
        <f ca="1">SUMPRODUCT(P216:P245,'control variables'!AX$7:AX$36)</f>
        <v>5.2498938903980722E-4</v>
      </c>
      <c r="AP246" s="82">
        <f ca="1">SUMPRODUCT(Q216:Q245,'control variables'!AY$7:AY$36)</f>
        <v>1.2119566214276048E-3</v>
      </c>
      <c r="AQ246" s="82">
        <f ca="1">SUMPRODUCT(R216:R245,'control variables'!AZ$7:AZ$36)</f>
        <v>1.0890225790523492E-2</v>
      </c>
      <c r="AR246" s="82">
        <f ca="1">SUMPRODUCT(S216:S245,'control variables'!BA$7:BA$36)</f>
        <v>8.1585043091092612E-3</v>
      </c>
      <c r="AS246" s="82">
        <f t="shared" ca="1" si="188"/>
        <v>2.0785676110100168E-2</v>
      </c>
      <c r="AT246" s="10">
        <f ca="1">SUMPRODUCT(P216:P245,'control variables'!AT$7:AT$36)</f>
        <v>-4.6332277876210315E-4</v>
      </c>
      <c r="AU246" s="10">
        <f ca="1">SUMPRODUCT(Q216:Q245,'control variables'!AU$7:AU$36)</f>
        <v>5.0260328718392704E-4</v>
      </c>
      <c r="AV246" s="10">
        <f ca="1">SUMPRODUCT(R216:R245,'control variables'!AV$7:AV$36)</f>
        <v>0.216425003141268</v>
      </c>
      <c r="AW246" s="10">
        <f ca="1">SUMPRODUCT(S216:S245,'control variables'!AW$7:AW$36)</f>
        <v>0.16213661265531359</v>
      </c>
      <c r="AX246" s="10">
        <f t="shared" ca="1" si="166"/>
        <v>0.37860089630500343</v>
      </c>
      <c r="AY246" s="82">
        <f ca="1">SUMPRODUCT(P216:P245,'control variables'!BB$7:BB$36)</f>
        <v>1.6792982333949217E-3</v>
      </c>
      <c r="AZ246" s="82">
        <f ca="1">SUMPRODUCT(Q216:Q245,'control variables'!BC$7:BC$36)</f>
        <v>4.282207500511912E-3</v>
      </c>
      <c r="BA246" s="82">
        <f ca="1">SUMPRODUCT(R216:R245,'control variables'!BD$7:BD$36)</f>
        <v>2.9976768768853326E-2</v>
      </c>
      <c r="BB246" s="82">
        <f ca="1">SUMPRODUCT(S216:S245,'control variables'!BE$7:BE$36)</f>
        <v>4.2599128315995161E-3</v>
      </c>
      <c r="BC246" s="82">
        <f t="shared" ca="1" si="189"/>
        <v>4.0198187334359675E-2</v>
      </c>
      <c r="BD246" s="10">
        <f ca="1">SUMPRODUCT(P216:P245,'control variables'!BF$7:BF$36)</f>
        <v>3.5129456344735999E-4</v>
      </c>
      <c r="BE246" s="10">
        <f ca="1">SUMPRODUCT(Q216:Q245,'control variables'!BG$7:BG$36)</f>
        <v>4.0548797854775796E-4</v>
      </c>
      <c r="BF246" s="10">
        <f ca="1">SUMPRODUCT(R216:R245,'control variables'!BH$7:BH$36)</f>
        <v>1.2145252186024226E-2</v>
      </c>
      <c r="BG246" s="10">
        <f ca="1">SUMPRODUCT(S216:S245,'control variables'!BI$7:BI$36)</f>
        <v>2.7296153688876071E-2</v>
      </c>
      <c r="BH246" s="10">
        <f t="shared" ca="1" si="190"/>
        <v>4.0198188416895417E-2</v>
      </c>
      <c r="BI246" s="82">
        <f t="shared" ca="1" si="167"/>
        <v>0.40525917781384041</v>
      </c>
      <c r="BJ246" s="82">
        <f t="shared" ca="1" si="168"/>
        <v>0.46993941048466326</v>
      </c>
      <c r="BK246" s="82">
        <f t="shared" ca="1" si="169"/>
        <v>1.5726797835989994</v>
      </c>
      <c r="BL246" s="82">
        <f t="shared" ca="1" si="170"/>
        <v>0.74066174888797776</v>
      </c>
      <c r="BM246" s="82">
        <f t="shared" ca="1" si="160"/>
        <v>3.1885401207854809</v>
      </c>
      <c r="BN246" s="10">
        <f ca="1">BN245+BI246-INDIRECT(ADDRESS(MAX($D246-'key variables'!$B$9*30,34),scenario!BI$4),TRUE)</f>
        <v>9439387.5764006954</v>
      </c>
      <c r="BO246" s="10">
        <f ca="1">BO245+BJ246-INDIRECT(ADDRESS(MAX($D246-'key variables'!$B$9*30,34),scenario!BJ$4),TRUE)</f>
        <v>10895580.463415096</v>
      </c>
      <c r="BP246" s="10">
        <f ca="1">BP245+BK246-INDIRECT(ADDRESS(MAX($D246-'key variables'!$B$9*30,34),scenario!BK$4),TRUE)</f>
        <v>32531152.841081221</v>
      </c>
      <c r="BQ246" s="10">
        <f ca="1">BQ245+BL246-INDIRECT(ADDRESS(MAX($D246-'key variables'!$B$9*30,34),scenario!BL$4),TRUE)</f>
        <v>14415836.949723151</v>
      </c>
      <c r="BR246" s="10">
        <f t="shared" ca="1" si="191"/>
        <v>67281957.83062017</v>
      </c>
      <c r="BS246" s="82">
        <f t="shared" ca="1" si="172"/>
        <v>2.1472583108711292</v>
      </c>
      <c r="BT246" s="82">
        <f t="shared" ca="1" si="173"/>
        <v>2.491840448956546</v>
      </c>
      <c r="BU246" s="82">
        <f t="shared" ca="1" si="174"/>
        <v>8.5490400392353418</v>
      </c>
      <c r="BV246" s="82">
        <f t="shared" ca="1" si="175"/>
        <v>4.1854921503226379</v>
      </c>
      <c r="BW246" s="82">
        <f t="shared" ca="1" si="192"/>
        <v>17.373630949385657</v>
      </c>
      <c r="BX246" s="10">
        <f t="shared" ca="1" si="176"/>
        <v>9.2833344691224534E-3</v>
      </c>
      <c r="BY246" s="10">
        <f t="shared" ca="1" si="177"/>
        <v>2.1430906828674448E-2</v>
      </c>
      <c r="BZ246" s="10">
        <f t="shared" ca="1" si="178"/>
        <v>0.19257076537201945</v>
      </c>
      <c r="CA246" s="10">
        <f t="shared" ca="1" si="179"/>
        <v>0.14426600966606679</v>
      </c>
      <c r="CB246" s="10">
        <v>0</v>
      </c>
      <c r="CC246" s="82">
        <f t="shared" ca="1" si="180"/>
        <v>-2.0001948288271669E-3</v>
      </c>
      <c r="CD246" s="82">
        <f t="shared" ca="1" si="181"/>
        <v>3.7026226832903232E-3</v>
      </c>
      <c r="CE246" s="82">
        <f t="shared" ca="1" si="182"/>
        <v>1.1546997409828783</v>
      </c>
      <c r="CF246" s="82">
        <f t="shared" ca="1" si="183"/>
        <v>0.86505302944166962</v>
      </c>
      <c r="CG246" s="82">
        <f t="shared" ca="1" si="193"/>
        <v>2.021455198279011</v>
      </c>
      <c r="CH246" s="13">
        <f t="shared" ca="1" si="144"/>
        <v>181</v>
      </c>
      <c r="CI246" s="81">
        <f t="shared" ca="1" si="153"/>
        <v>0.11317756623538003</v>
      </c>
      <c r="CJ246" s="81">
        <f t="shared" ca="1" si="154"/>
        <v>0.13063721238166148</v>
      </c>
      <c r="CK246" s="81">
        <f t="shared" ca="1" si="155"/>
        <v>0.39004614182699299</v>
      </c>
      <c r="CL246" s="81">
        <f t="shared" ca="1" si="156"/>
        <v>0.17284483002845952</v>
      </c>
      <c r="CM246" s="89">
        <f t="shared" ca="1" si="145"/>
        <v>0.80670575047249404</v>
      </c>
    </row>
    <row r="247" spans="1:91" x14ac:dyDescent="0.3">
      <c r="A247">
        <v>182</v>
      </c>
      <c r="B247" s="3">
        <f t="shared" si="158"/>
        <v>0.69444444444444442</v>
      </c>
      <c r="C247" s="3">
        <f t="shared" si="146"/>
        <v>6.0666666666666664</v>
      </c>
      <c r="D247" s="4">
        <f t="shared" ca="1" si="184"/>
        <v>247</v>
      </c>
      <c r="E247" s="58">
        <f>(0.5*(COS(B247*2*PI())+1)*('key variables'!$B$4-'key variables'!$B$6)+'key variables'!$B$6)/'key variables'!$B$4</f>
        <v>1</v>
      </c>
      <c r="F247" s="10">
        <f t="shared" ca="1" si="147"/>
        <v>11689222.909627138</v>
      </c>
      <c r="G247" s="10">
        <f t="shared" ca="1" si="148"/>
        <v>13492492.801213292</v>
      </c>
      <c r="H247" s="10">
        <f t="shared" ca="1" si="149"/>
        <v>40309474.595974125</v>
      </c>
      <c r="I247" s="10">
        <f t="shared" ca="1" si="150"/>
        <v>17912154.418055054</v>
      </c>
      <c r="J247" s="10">
        <f t="shared" ca="1" si="185"/>
        <v>83403344.724869609</v>
      </c>
      <c r="K247" s="82">
        <f t="shared" ca="1" si="161"/>
        <v>2249833.1859681313</v>
      </c>
      <c r="L247" s="82">
        <f t="shared" ca="1" si="162"/>
        <v>2596909.8459577477</v>
      </c>
      <c r="M247" s="82">
        <f t="shared" ca="1" si="163"/>
        <v>7778313.2058528652</v>
      </c>
      <c r="N247" s="82">
        <f t="shared" ca="1" si="164"/>
        <v>3496313.2828397527</v>
      </c>
      <c r="O247" s="82">
        <f t="shared" ca="1" si="186"/>
        <v>16121369.520618498</v>
      </c>
      <c r="P247" s="10">
        <f ca="1">IF(IF($A247&gt;='key variables'!$B$26,K247*SUMPRODUCT(Z247:AC247,'control variables'!$O$3:$R$3)/J247+F$65*'key variables'!$B$25/scenario!J$65,K247*SUMPRODUCT(Z247:AC247,'control variables'!$O$7:$R$7)/J247+F$65*'key variables'!$B$25/scenario!J$65)&lt;'key variables'!$B$28,0,IF($A247&gt;='key variables'!$B$26,K247*SUMPRODUCT(Z247:AC247,'control variables'!$O$3:$R$3)/J247+F$65*'key variables'!$B$25/scenario!J$65,K247*SUMPRODUCT(Z247:AC247,'control variables'!$O$7:$R$7)/J247+F$65*'key variables'!$B$25/scenario!J$65))</f>
        <v>4.9355763565362025E-2</v>
      </c>
      <c r="Q247" s="10">
        <f ca="1">IF(IF($A247&gt;='key variables'!$B$26,L247*SUMPRODUCT(Z247:AC247,'control variables'!$O$4:$R$4)/J247+G$65*'key variables'!$B$25/scenario!J$65,L247*SUMPRODUCT(Z247:AC247,'control variables'!$O$7:$R$7)/J247+G$65*'key variables'!$B$25/scenario!J$65)&lt;'key variables'!$B$28,0,IF($A247&gt;='key variables'!$B$26,L247*SUMPRODUCT(Z247:AC247,'control variables'!$O$4:$R$4)/J247+G$65*'key variables'!$B$25/scenario!J$65,L247*SUMPRODUCT(Z247:AC247,'control variables'!$O$7:$R$7)/J247+G$65*'key variables'!$B$25/scenario!J$65))</f>
        <v>5.6969765206168872E-2</v>
      </c>
      <c r="R247" s="10">
        <f ca="1">IF(IF($A247&gt;='key variables'!$B$26,M247*SUMPRODUCT(Z247:AC247,'control variables'!$O$5:$R$5)/J247+H$65*'key variables'!$B$25/scenario!J$65,M247*SUMPRODUCT(Z247:AC247,'control variables'!$O$7:$R$7)/J247+H$65*'key variables'!$B$25/scenario!J$65)&lt;'key variables'!$B$28,0,IF($A247&gt;='key variables'!$B$26,M247*SUMPRODUCT(Z247:AC247,'control variables'!$O$5:$R$5)/J247+H$65*'key variables'!$B$25/scenario!J$65,M247*SUMPRODUCT(Z247:AC247,'control variables'!$O$7:$R$7)/J247+H$65*'key variables'!$B$25/scenario!J$65))</f>
        <v>0.17063691206964224</v>
      </c>
      <c r="S247" s="10">
        <f ca="1">IF(IF($A247&gt;='key variables'!$B$26,N247*SUMPRODUCT(Z247:AC247,'control variables'!$O$6:$R$6)/J247+I$65*'key variables'!$B$25/scenario!J$65,N247*SUMPRODUCT(Z247:AC247,'control variables'!$O$7:$R$7)/J247+I$65*'key variables'!$B$25/scenario!J$65)&lt;'key variables'!$B$28,0,IF($A247&gt;='key variables'!$B$26,N247*SUMPRODUCT(Z247:AC247,'control variables'!$O$6:$R$6)/J247+I$65*'key variables'!$B$25/scenario!J$65,N247*SUMPRODUCT(Z247:AC247,'control variables'!$O$7:$R$7)/J247+I$65*'key variables'!$B$25/scenario!J$65))</f>
        <v>7.6700447310726935E-2</v>
      </c>
      <c r="T247" s="10">
        <f t="shared" ca="1" si="157"/>
        <v>0.35366288815190011</v>
      </c>
      <c r="U247" s="82">
        <f ca="1">SUMPRODUCT(P217:P246,'control variables'!AD$7:AD$36)</f>
        <v>0.10464334140699813</v>
      </c>
      <c r="V247" s="82">
        <f ca="1">SUMPRODUCT(Q217:Q246,'control variables'!AE$7:AE$36)</f>
        <v>0.12078643221577996</v>
      </c>
      <c r="W247" s="82">
        <f ca="1">SUMPRODUCT(R217:R246,'control variables'!AF$7:AF$36)</f>
        <v>0.36178179317786713</v>
      </c>
      <c r="X247" s="82">
        <f ca="1">SUMPRODUCT(S217:S246,'control variables'!AG$7:AG$36)</f>
        <v>0.16261912518842411</v>
      </c>
      <c r="Y247" s="82">
        <f t="shared" ca="1" si="151"/>
        <v>0.74983069198906938</v>
      </c>
      <c r="Z247" s="10">
        <f ca="1">IF($A247&gt;='key variables'!$B$26,SUMPRODUCT(P217:P246,'control variables'!V$7:V$36)*$E247,SUMPRODUCT(P217:P246,'control variables'!Z$7:Z$36)*$E247)</f>
        <v>0.25534032685847891</v>
      </c>
      <c r="AA247" s="10">
        <f ca="1">IF($A247&gt;='key variables'!$B$26,SUMPRODUCT(Q217:Q246,'control variables'!W$7:W$36)*$E247,SUMPRODUCT(Q217:Q246,'control variables'!AA$7:AA$36)*$E247)</f>
        <v>0.29473109963195598</v>
      </c>
      <c r="AB247" s="10">
        <f ca="1">IF($A247&gt;='key variables'!$B$26,SUMPRODUCT(R217:R246,'control variables'!X$7:X$36)*$E247,SUMPRODUCT(R217:R246,'control variables'!AB$7:AB$36)*$E247)</f>
        <v>0.88278413207574946</v>
      </c>
      <c r="AC247" s="10">
        <f ca="1">IF($A247&gt;='key variables'!$B$26,SUMPRODUCT(S217:S246,'control variables'!Y$7:Y$36)*$E247,SUMPRODUCT(S217:S246,'control variables'!AC$7:AC$36)*$E247)</f>
        <v>0.39680709752522464</v>
      </c>
      <c r="AD247" s="10">
        <f t="shared" ca="1" si="152"/>
        <v>1.8296626560914091</v>
      </c>
      <c r="AE247" s="82">
        <f ca="1">SUMPRODUCT(P217:P246,'control variables'!AL$7:AL$36)</f>
        <v>0.34765868832576413</v>
      </c>
      <c r="AF247" s="82">
        <f ca="1">SUMPRODUCT(Q217:Q246,'control variables'!AM$7:AM$36)</f>
        <v>0.40024194703707344</v>
      </c>
      <c r="AG247" s="82">
        <f ca="1">SUMPRODUCT(R217:R246,'control variables'!AN$7:AN$36)</f>
        <v>1.1411949791674301</v>
      </c>
      <c r="AH247" s="82">
        <f ca="1">SUMPRODUCT(S217:S246,'control variables'!AO$7:AO$36)</f>
        <v>0.49412610620094549</v>
      </c>
      <c r="AI247" s="82">
        <f t="shared" ca="1" si="165"/>
        <v>2.3832217207312132</v>
      </c>
      <c r="AJ247" s="10">
        <f ca="1">SUMPRODUCT(P217:P246,'control variables'!AP$7:AP$36)</f>
        <v>3.3218930167709936E-4</v>
      </c>
      <c r="AK247" s="10">
        <f ca="1">SUMPRODUCT(Q217:Q246,'control variables'!AQ$7:AQ$36)</f>
        <v>9.5858847850076616E-4</v>
      </c>
      <c r="AL247" s="10">
        <f ca="1">SUMPRODUCT(R217:R246,'control variables'!AR$7:AR$36)</f>
        <v>3.4454186846294831E-2</v>
      </c>
      <c r="AM247" s="10">
        <f ca="1">SUMPRODUCT(S217:S246,'control variables'!AS$7:AS$36)</f>
        <v>2.5811644061315617E-2</v>
      </c>
      <c r="AN247" s="10">
        <f t="shared" ca="1" si="187"/>
        <v>6.1556608687788311E-2</v>
      </c>
      <c r="AO247" s="82">
        <f ca="1">SUMPRODUCT(P217:P246,'control variables'!AX$7:AX$36)</f>
        <v>4.5172673641045188E-4</v>
      </c>
      <c r="AP247" s="82">
        <f ca="1">SUMPRODUCT(Q217:Q246,'control variables'!AY$7:AY$36)</f>
        <v>1.0428271898406262E-3</v>
      </c>
      <c r="AQ247" s="82">
        <f ca="1">SUMPRODUCT(R217:R246,'control variables'!AZ$7:AZ$36)</f>
        <v>9.370486828550165E-3</v>
      </c>
      <c r="AR247" s="82">
        <f ca="1">SUMPRODUCT(S217:S246,'control variables'!BA$7:BA$36)</f>
        <v>7.0199790747867627E-3</v>
      </c>
      <c r="AS247" s="82">
        <f t="shared" ca="1" si="188"/>
        <v>1.7885019829588004E-2</v>
      </c>
      <c r="AT247" s="10">
        <f ca="1">SUMPRODUCT(P217:P246,'control variables'!AT$7:AT$36)</f>
        <v>-3.9866584791124597E-4</v>
      </c>
      <c r="AU247" s="10">
        <f ca="1">SUMPRODUCT(Q217:Q246,'control variables'!AU$7:AU$36)</f>
        <v>4.3246474128361747E-4</v>
      </c>
      <c r="AV247" s="10">
        <f ca="1">SUMPRODUCT(R217:R246,'control variables'!AV$7:AV$36)</f>
        <v>0.18622278321180813</v>
      </c>
      <c r="AW247" s="10">
        <f ca="1">SUMPRODUCT(S217:S246,'control variables'!AW$7:AW$36)</f>
        <v>0.13951036539664055</v>
      </c>
      <c r="AX247" s="10">
        <f t="shared" ca="1" si="166"/>
        <v>0.32576694750182106</v>
      </c>
      <c r="AY247" s="82">
        <f ca="1">SUMPRODUCT(P217:P246,'control variables'!BB$7:BB$36)</f>
        <v>1.4449511462624679E-3</v>
      </c>
      <c r="AZ247" s="82">
        <f ca="1">SUMPRODUCT(Q217:Q246,'control variables'!BC$7:BC$36)</f>
        <v>3.6846228462287015E-3</v>
      </c>
      <c r="BA247" s="82">
        <f ca="1">SUMPRODUCT(R217:R246,'control variables'!BD$7:BD$36)</f>
        <v>2.5793492503253985E-2</v>
      </c>
      <c r="BB247" s="82">
        <f ca="1">SUMPRODUCT(S217:S246,'control variables'!BE$7:BE$36)</f>
        <v>3.6654394118869741E-3</v>
      </c>
      <c r="BC247" s="82">
        <f t="shared" ca="1" si="189"/>
        <v>3.4588505907632128E-2</v>
      </c>
      <c r="BD247" s="10">
        <f ca="1">SUMPRODUCT(P217:P246,'control variables'!BF$7:BF$36)</f>
        <v>3.0227119402302297E-4</v>
      </c>
      <c r="BE247" s="10">
        <f ca="1">SUMPRODUCT(Q217:Q246,'control variables'!BG$7:BG$36)</f>
        <v>3.4890188517243864E-4</v>
      </c>
      <c r="BF247" s="10">
        <f ca="1">SUMPRODUCT(R217:R246,'control variables'!BH$7:BH$36)</f>
        <v>1.045037487615541E-2</v>
      </c>
      <c r="BG247" s="10">
        <f ca="1">SUMPRODUCT(S217:S246,'control variables'!BI$7:BI$36)</f>
        <v>2.3486958883748469E-2</v>
      </c>
      <c r="BH247" s="10">
        <f t="shared" ca="1" si="190"/>
        <v>3.4588506839099344E-2</v>
      </c>
      <c r="BI247" s="82">
        <f t="shared" ca="1" si="167"/>
        <v>0.34870497362411534</v>
      </c>
      <c r="BJ247" s="82">
        <f t="shared" ca="1" si="168"/>
        <v>0.40435903462458578</v>
      </c>
      <c r="BK247" s="82">
        <f t="shared" ca="1" si="169"/>
        <v>1.3532112548824922</v>
      </c>
      <c r="BL247" s="82">
        <f t="shared" ca="1" si="170"/>
        <v>0.63730191100947309</v>
      </c>
      <c r="BM247" s="82">
        <f t="shared" ca="1" si="160"/>
        <v>2.7435771741406665</v>
      </c>
      <c r="BN247" s="10">
        <f ca="1">BN246+BI247-INDIRECT(ADDRESS(MAX($D247-'key variables'!$B$9*30,34),scenario!BI$4),TRUE)</f>
        <v>9439387.9251056686</v>
      </c>
      <c r="BO247" s="10">
        <f ca="1">BO246+BJ247-INDIRECT(ADDRESS(MAX($D247-'key variables'!$B$9*30,34),scenario!BJ$4),TRUE)</f>
        <v>10895580.867774131</v>
      </c>
      <c r="BP247" s="10">
        <f ca="1">BP246+BK247-INDIRECT(ADDRESS(MAX($D247-'key variables'!$B$9*30,34),scenario!BK$4),TRUE)</f>
        <v>32531154.194292475</v>
      </c>
      <c r="BQ247" s="10">
        <f ca="1">BQ246+BL247-INDIRECT(ADDRESS(MAX($D247-'key variables'!$B$9*30,34),scenario!BL$4),TRUE)</f>
        <v>14415837.587025061</v>
      </c>
      <c r="BR247" s="10">
        <f t="shared" ca="1" si="191"/>
        <v>67281960.574197337</v>
      </c>
      <c r="BS247" s="82">
        <f t="shared" ca="1" si="172"/>
        <v>1.8476068296183528</v>
      </c>
      <c r="BT247" s="82">
        <f t="shared" ca="1" si="173"/>
        <v>2.1441022776529564</v>
      </c>
      <c r="BU247" s="82">
        <f t="shared" ca="1" si="174"/>
        <v>7.3560153215463373</v>
      </c>
      <c r="BV247" s="82">
        <f t="shared" ca="1" si="175"/>
        <v>3.6014037277401432</v>
      </c>
      <c r="BW247" s="82">
        <f t="shared" ca="1" si="192"/>
        <v>14.949128156557789</v>
      </c>
      <c r="BX247" s="10">
        <f t="shared" ca="1" si="176"/>
        <v>7.9878388652474142E-3</v>
      </c>
      <c r="BY247" s="10">
        <f t="shared" ca="1" si="177"/>
        <v>1.8440209287113936E-2</v>
      </c>
      <c r="BZ247" s="10">
        <f t="shared" ca="1" si="178"/>
        <v>0.1656973848211602</v>
      </c>
      <c r="CA247" s="10">
        <f t="shared" ca="1" si="179"/>
        <v>0.12413359044521813</v>
      </c>
      <c r="CB247" s="10">
        <v>0</v>
      </c>
      <c r="CC247" s="82">
        <f t="shared" ca="1" si="180"/>
        <v>-1.7210664156492735E-3</v>
      </c>
      <c r="CD247" s="82">
        <f t="shared" ca="1" si="181"/>
        <v>3.1859192306668456E-3</v>
      </c>
      <c r="CE247" s="82">
        <f t="shared" ca="1" si="182"/>
        <v>0.99356065778881475</v>
      </c>
      <c r="CF247" s="82">
        <f t="shared" ca="1" si="183"/>
        <v>0.74433432903155794</v>
      </c>
      <c r="CG247" s="82">
        <f t="shared" ca="1" si="193"/>
        <v>1.7393598396353904</v>
      </c>
      <c r="CH247" s="13">
        <f t="shared" ca="1" si="144"/>
        <v>182</v>
      </c>
      <c r="CI247" s="81">
        <f t="shared" ca="1" si="153"/>
        <v>0.11317757047087569</v>
      </c>
      <c r="CJ247" s="81">
        <f t="shared" ca="1" si="154"/>
        <v>0.13063721729286037</v>
      </c>
      <c r="CK247" s="81">
        <f t="shared" ca="1" si="155"/>
        <v>0.39004615823988864</v>
      </c>
      <c r="CL247" s="81">
        <f t="shared" ca="1" si="156"/>
        <v>0.17284483775296938</v>
      </c>
      <c r="CM247" s="89">
        <f t="shared" ca="1" si="145"/>
        <v>0.80670578375659407</v>
      </c>
    </row>
    <row r="248" spans="1:91" x14ac:dyDescent="0.3">
      <c r="A248">
        <v>183</v>
      </c>
      <c r="B248" s="3">
        <f t="shared" si="158"/>
        <v>0.69722222222222219</v>
      </c>
      <c r="C248" s="3">
        <f t="shared" si="146"/>
        <v>6.1</v>
      </c>
      <c r="D248" s="4">
        <f t="shared" ca="1" si="184"/>
        <v>248</v>
      </c>
      <c r="E248" s="58">
        <f>(0.5*(COS(B248*2*PI())+1)*('key variables'!$B$4-'key variables'!$B$6)+'key variables'!$B$6)/'key variables'!$B$4</f>
        <v>1</v>
      </c>
      <c r="F248" s="10">
        <f t="shared" ca="1" si="147"/>
        <v>11689222.909324866</v>
      </c>
      <c r="G248" s="10">
        <f t="shared" ca="1" si="148"/>
        <v>13492492.800864391</v>
      </c>
      <c r="H248" s="10">
        <f t="shared" ca="1" si="149"/>
        <v>40309474.585523747</v>
      </c>
      <c r="I248" s="10">
        <f t="shared" ca="1" si="150"/>
        <v>17912154.394568093</v>
      </c>
      <c r="J248" s="10">
        <f t="shared" ca="1" si="185"/>
        <v>83403344.690281093</v>
      </c>
      <c r="K248" s="82">
        <f t="shared" ca="1" si="161"/>
        <v>2249833.1366123674</v>
      </c>
      <c r="L248" s="82">
        <f t="shared" ca="1" si="162"/>
        <v>2596909.7889879826</v>
      </c>
      <c r="M248" s="82">
        <f t="shared" ca="1" si="163"/>
        <v>7778313.0352159506</v>
      </c>
      <c r="N248" s="82">
        <f t="shared" ca="1" si="164"/>
        <v>3496313.2061393042</v>
      </c>
      <c r="O248" s="82">
        <f t="shared" ca="1" si="186"/>
        <v>16121369.166955605</v>
      </c>
      <c r="P248" s="10">
        <f ca="1">IF(IF($A248&gt;='key variables'!$B$26,K248*SUMPRODUCT(Z248:AC248,'control variables'!$O$3:$R$3)/J248+F$65*'key variables'!$B$25/scenario!J$65,K248*SUMPRODUCT(Z248:AC248,'control variables'!$O$7:$R$7)/J248+F$65*'key variables'!$B$25/scenario!J$65)&lt;'key variables'!$B$28,0,IF($A248&gt;='key variables'!$B$26,K248*SUMPRODUCT(Z248:AC248,'control variables'!$O$3:$R$3)/J248+F$65*'key variables'!$B$25/scenario!J$65,K248*SUMPRODUCT(Z248:AC248,'control variables'!$O$7:$R$7)/J248+F$65*'key variables'!$B$25/scenario!J$65))</f>
        <v>4.2468128995902667E-2</v>
      </c>
      <c r="Q248" s="10">
        <f ca="1">IF(IF($A248&gt;='key variables'!$B$26,L248*SUMPRODUCT(Z248:AC248,'control variables'!$O$4:$R$4)/J248+G$65*'key variables'!$B$25/scenario!J$65,L248*SUMPRODUCT(Z248:AC248,'control variables'!$O$7:$R$7)/J248+G$65*'key variables'!$B$25/scenario!J$65)&lt;'key variables'!$B$28,0,IF($A248&gt;='key variables'!$B$26,L248*SUMPRODUCT(Z248:AC248,'control variables'!$O$4:$R$4)/J248+G$65*'key variables'!$B$25/scenario!J$65,L248*SUMPRODUCT(Z248:AC248,'control variables'!$O$7:$R$7)/J248+G$65*'key variables'!$B$25/scenario!J$65))</f>
        <v>4.9019590881981753E-2</v>
      </c>
      <c r="R248" s="10">
        <f ca="1">IF(IF($A248&gt;='key variables'!$B$26,M248*SUMPRODUCT(Z248:AC248,'control variables'!$O$5:$R$5)/J248+H$65*'key variables'!$B$25/scenario!J$65,M248*SUMPRODUCT(Z248:AC248,'control variables'!$O$7:$R$7)/J248+H$65*'key variables'!$B$25/scenario!J$65)&lt;'key variables'!$B$28,0,IF($A248&gt;='key variables'!$B$26,M248*SUMPRODUCT(Z248:AC248,'control variables'!$O$5:$R$5)/J248+H$65*'key variables'!$B$25/scenario!J$65,M248*SUMPRODUCT(Z248:AC248,'control variables'!$O$7:$R$7)/J248+H$65*'key variables'!$B$25/scenario!J$65))</f>
        <v>0.14682440042973557</v>
      </c>
      <c r="S248" s="10">
        <f ca="1">IF(IF($A248&gt;='key variables'!$B$26,N248*SUMPRODUCT(Z248:AC248,'control variables'!$O$6:$R$6)/J248+I$65*'key variables'!$B$25/scenario!J$65,N248*SUMPRODUCT(Z248:AC248,'control variables'!$O$7:$R$7)/J248+I$65*'key variables'!$B$25/scenario!J$65)&lt;'key variables'!$B$28,0,IF($A248&gt;='key variables'!$B$26,N248*SUMPRODUCT(Z248:AC248,'control variables'!$O$6:$R$6)/J248+I$65*'key variables'!$B$25/scenario!J$65,N248*SUMPRODUCT(Z248:AC248,'control variables'!$O$7:$R$7)/J248+I$65*'key variables'!$B$25/scenario!J$65))</f>
        <v>6.5996841202176915E-2</v>
      </c>
      <c r="T248" s="10">
        <f t="shared" ca="1" si="157"/>
        <v>0.30430896150979692</v>
      </c>
      <c r="U248" s="82">
        <f ca="1">SUMPRODUCT(P218:P247,'control variables'!AD$7:AD$36)</f>
        <v>9.0040284014665919E-2</v>
      </c>
      <c r="V248" s="82">
        <f ca="1">SUMPRODUCT(Q218:Q247,'control variables'!AE$7:AE$36)</f>
        <v>0.10393059429866111</v>
      </c>
      <c r="W248" s="82">
        <f ca="1">SUMPRODUCT(R218:R247,'control variables'!AF$7:AF$36)</f>
        <v>0.31129487047220555</v>
      </c>
      <c r="X248" s="82">
        <f ca="1">SUMPRODUCT(S218:S247,'control variables'!AG$7:AG$36)</f>
        <v>0.13992550334600654</v>
      </c>
      <c r="Y248" s="82">
        <f t="shared" ca="1" si="151"/>
        <v>0.64519125213153905</v>
      </c>
      <c r="Z248" s="10">
        <f ca="1">IF($A248&gt;='key variables'!$B$26,SUMPRODUCT(P218:P247,'control variables'!V$7:V$36)*$E248,SUMPRODUCT(P218:P247,'control variables'!Z$7:Z$36)*$E248)</f>
        <v>0.21970739360380681</v>
      </c>
      <c r="AA248" s="10">
        <f ca="1">IF($A248&gt;='key variables'!$B$26,SUMPRODUCT(Q218:Q247,'control variables'!W$7:W$36)*$E248,SUMPRODUCT(Q218:Q247,'control variables'!AA$7:AA$36)*$E248)</f>
        <v>0.25360115462690247</v>
      </c>
      <c r="AB248" s="10">
        <f ca="1">IF($A248&gt;='key variables'!$B$26,SUMPRODUCT(R218:R247,'control variables'!X$7:X$36)*$E248,SUMPRODUCT(R218:R247,'control variables'!AB$7:AB$36)*$E248)</f>
        <v>0.75959094734244537</v>
      </c>
      <c r="AC248" s="10">
        <f ca="1">IF($A248&gt;='key variables'!$B$26,SUMPRODUCT(S218:S247,'control variables'!Y$7:Y$36)*$E248,SUMPRODUCT(S218:S247,'control variables'!AC$7:AC$36)*$E248)</f>
        <v>0.34143237080243322</v>
      </c>
      <c r="AD248" s="10">
        <f t="shared" ca="1" si="152"/>
        <v>1.5743318663755879</v>
      </c>
      <c r="AE248" s="82">
        <f ca="1">SUMPRODUCT(P218:P247,'control variables'!AL$7:AL$36)</f>
        <v>0.29914266973446152</v>
      </c>
      <c r="AF248" s="82">
        <f ca="1">SUMPRODUCT(Q218:Q247,'control variables'!AM$7:AM$36)</f>
        <v>0.34438789708658146</v>
      </c>
      <c r="AG248" s="82">
        <f ca="1">SUMPRODUCT(R218:R247,'control variables'!AN$7:AN$36)</f>
        <v>0.98194040367496116</v>
      </c>
      <c r="AH248" s="82">
        <f ca="1">SUMPRODUCT(S218:S247,'control variables'!AO$7:AO$36)</f>
        <v>0.42517045469589904</v>
      </c>
      <c r="AI248" s="82">
        <f t="shared" ca="1" si="165"/>
        <v>2.0506414251919032</v>
      </c>
      <c r="AJ248" s="10">
        <f ca="1">SUMPRODUCT(P218:P247,'control variables'!AP$7:AP$36)</f>
        <v>2.8583203832180956E-4</v>
      </c>
      <c r="AK248" s="10">
        <f ca="1">SUMPRODUCT(Q218:Q247,'control variables'!AQ$7:AQ$36)</f>
        <v>8.2481674556759206E-4</v>
      </c>
      <c r="AL248" s="10">
        <f ca="1">SUMPRODUCT(R218:R247,'control variables'!AR$7:AR$36)</f>
        <v>2.9646079525371561E-2</v>
      </c>
      <c r="AM248" s="10">
        <f ca="1">SUMPRODUCT(S218:S247,'control variables'!AS$7:AS$36)</f>
        <v>2.2209609994166445E-2</v>
      </c>
      <c r="AN248" s="10">
        <f t="shared" ca="1" si="187"/>
        <v>5.296633830342741E-2</v>
      </c>
      <c r="AO248" s="82">
        <f ca="1">SUMPRODUCT(P218:P247,'control variables'!AX$7:AX$36)</f>
        <v>3.8868793774241131E-4</v>
      </c>
      <c r="AP248" s="82">
        <f ca="1">SUMPRODUCT(Q218:Q247,'control variables'!AY$7:AY$36)</f>
        <v>8.9729988767494251E-4</v>
      </c>
      <c r="AQ248" s="82">
        <f ca="1">SUMPRODUCT(R218:R247,'control variables'!AZ$7:AZ$36)</f>
        <v>8.0628284922285142E-3</v>
      </c>
      <c r="AR248" s="82">
        <f ca="1">SUMPRODUCT(S218:S247,'control variables'!BA$7:BA$36)</f>
        <v>6.0403358261585834E-3</v>
      </c>
      <c r="AS248" s="82">
        <f t="shared" ca="1" si="188"/>
        <v>1.5389152143804451E-2</v>
      </c>
      <c r="AT248" s="10">
        <f ca="1">SUMPRODUCT(P218:P247,'control variables'!AT$7:AT$36)</f>
        <v>-3.4303181029600709E-4</v>
      </c>
      <c r="AU248" s="10">
        <f ca="1">SUMPRODUCT(Q218:Q247,'control variables'!AU$7:AU$36)</f>
        <v>3.7211404957050731E-4</v>
      </c>
      <c r="AV248" s="10">
        <f ca="1">SUMPRODUCT(R218:R247,'control variables'!AV$7:AV$36)</f>
        <v>0.16023529173165826</v>
      </c>
      <c r="AW248" s="10">
        <f ca="1">SUMPRODUCT(S218:S247,'control variables'!AW$7:AW$36)</f>
        <v>0.12004161742924423</v>
      </c>
      <c r="AX248" s="10">
        <f t="shared" ca="1" si="166"/>
        <v>0.28030599140017698</v>
      </c>
      <c r="AY248" s="82">
        <f ca="1">SUMPRODUCT(P218:P247,'control variables'!BB$7:BB$36)</f>
        <v>1.2433073036771413E-3</v>
      </c>
      <c r="AZ248" s="82">
        <f ca="1">SUMPRODUCT(Q218:Q247,'control variables'!BC$7:BC$36)</f>
        <v>3.1704314072218904E-3</v>
      </c>
      <c r="BA248" s="82">
        <f ca="1">SUMPRODUCT(R218:R247,'control variables'!BD$7:BD$36)</f>
        <v>2.2193994378002343E-2</v>
      </c>
      <c r="BB248" s="82">
        <f ca="1">SUMPRODUCT(S218:S247,'control variables'!BE$7:BE$36)</f>
        <v>3.1539250332255284E-3</v>
      </c>
      <c r="BC248" s="82">
        <f t="shared" ca="1" si="189"/>
        <v>2.9761658122126902E-2</v>
      </c>
      <c r="BD248" s="10">
        <f ca="1">SUMPRODUCT(P218:P247,'control variables'!BF$7:BF$36)</f>
        <v>2.6008905850701311E-4</v>
      </c>
      <c r="BE248" s="10">
        <f ca="1">SUMPRODUCT(Q218:Q247,'control variables'!BG$7:BG$36)</f>
        <v>3.0021240733547959E-4</v>
      </c>
      <c r="BF248" s="10">
        <f ca="1">SUMPRODUCT(R218:R247,'control variables'!BH$7:BH$36)</f>
        <v>8.9920184798607718E-3</v>
      </c>
      <c r="BG248" s="10">
        <f ca="1">SUMPRODUCT(S218:S247,'control variables'!BI$7:BI$36)</f>
        <v>2.0209338977904018E-2</v>
      </c>
      <c r="BH248" s="10">
        <f t="shared" ca="1" si="190"/>
        <v>2.9761658923607284E-2</v>
      </c>
      <c r="BI248" s="82">
        <f t="shared" ca="1" si="167"/>
        <v>0.30004294522784269</v>
      </c>
      <c r="BJ248" s="82">
        <f t="shared" ca="1" si="168"/>
        <v>0.34793044254337385</v>
      </c>
      <c r="BK248" s="82">
        <f t="shared" ca="1" si="169"/>
        <v>1.1643696897846216</v>
      </c>
      <c r="BL248" s="82">
        <f t="shared" ca="1" si="170"/>
        <v>0.54836599715836876</v>
      </c>
      <c r="BM248" s="82">
        <f t="shared" ca="1" si="160"/>
        <v>2.3607090747142072</v>
      </c>
      <c r="BN248" s="10">
        <f ca="1">BN247+BI248-INDIRECT(ADDRESS(MAX($D248-'key variables'!$B$9*30,34),scenario!BI$4),TRUE)</f>
        <v>9439388.2251486145</v>
      </c>
      <c r="BO248" s="10">
        <f ca="1">BO247+BJ248-INDIRECT(ADDRESS(MAX($D248-'key variables'!$B$9*30,34),scenario!BJ$4),TRUE)</f>
        <v>10895581.215704573</v>
      </c>
      <c r="BP248" s="10">
        <f ca="1">BP247+BK248-INDIRECT(ADDRESS(MAX($D248-'key variables'!$B$9*30,34),scenario!BK$4),TRUE)</f>
        <v>32531155.358662166</v>
      </c>
      <c r="BQ248" s="10">
        <f ca="1">BQ247+BL248-INDIRECT(ADDRESS(MAX($D248-'key variables'!$B$9*30,34),scenario!BL$4),TRUE)</f>
        <v>14415838.135391058</v>
      </c>
      <c r="BR248" s="10">
        <f t="shared" ca="1" si="191"/>
        <v>67281962.934906408</v>
      </c>
      <c r="BS248" s="82">
        <f t="shared" ca="1" si="172"/>
        <v>1.5897719243279058</v>
      </c>
      <c r="BT248" s="82">
        <f t="shared" ca="1" si="173"/>
        <v>1.844891213584229</v>
      </c>
      <c r="BU248" s="82">
        <f t="shared" ca="1" si="174"/>
        <v>6.32947801371159</v>
      </c>
      <c r="BV248" s="82">
        <f t="shared" ca="1" si="175"/>
        <v>3.0988252328060475</v>
      </c>
      <c r="BW248" s="82">
        <f t="shared" ca="1" si="192"/>
        <v>12.862966384429773</v>
      </c>
      <c r="BX248" s="10">
        <f t="shared" ca="1" si="176"/>
        <v>6.8731304408056713E-3</v>
      </c>
      <c r="BY248" s="10">
        <f t="shared" ca="1" si="177"/>
        <v>1.5866865360231509E-2</v>
      </c>
      <c r="BZ248" s="10">
        <f t="shared" ca="1" si="178"/>
        <v>0.14257420045552557</v>
      </c>
      <c r="CA248" s="10">
        <f t="shared" ca="1" si="179"/>
        <v>0.10681066226024717</v>
      </c>
      <c r="CB248" s="10">
        <v>0</v>
      </c>
      <c r="CC248" s="82">
        <f t="shared" ca="1" si="180"/>
        <v>-1.4808905047738682E-3</v>
      </c>
      <c r="CD248" s="82">
        <f t="shared" ca="1" si="181"/>
        <v>2.7413220389889878E-3</v>
      </c>
      <c r="CE248" s="82">
        <f t="shared" ca="1" si="182"/>
        <v>0.85490861709029931</v>
      </c>
      <c r="CF248" s="82">
        <f t="shared" ca="1" si="183"/>
        <v>0.64046198577032154</v>
      </c>
      <c r="CG248" s="82">
        <f t="shared" ca="1" si="193"/>
        <v>1.4966310343948359</v>
      </c>
      <c r="CH248" s="13">
        <f t="shared" ca="1" si="144"/>
        <v>183</v>
      </c>
      <c r="CI248" s="81">
        <f t="shared" ca="1" si="153"/>
        <v>0.11317757411530496</v>
      </c>
      <c r="CJ248" s="81">
        <f t="shared" ca="1" si="154"/>
        <v>0.13063722151869797</v>
      </c>
      <c r="CK248" s="81">
        <f t="shared" ca="1" si="155"/>
        <v>0.39004617236235356</v>
      </c>
      <c r="CL248" s="81">
        <f t="shared" ca="1" si="156"/>
        <v>0.17284484439951869</v>
      </c>
      <c r="CM248" s="89">
        <f t="shared" ca="1" si="145"/>
        <v>0.80670581239587524</v>
      </c>
    </row>
    <row r="249" spans="1:91" x14ac:dyDescent="0.3">
      <c r="A249">
        <v>184</v>
      </c>
      <c r="B249" s="3">
        <f t="shared" si="158"/>
        <v>0.7</v>
      </c>
      <c r="C249" s="3">
        <f t="shared" si="146"/>
        <v>6.1333333333333337</v>
      </c>
      <c r="D249" s="4">
        <f t="shared" ca="1" si="184"/>
        <v>249</v>
      </c>
      <c r="E249" s="58">
        <f>(0.5*(COS(B249*2*PI())+1)*('key variables'!$B$4-'key variables'!$B$6)+'key variables'!$B$6)/'key variables'!$B$4</f>
        <v>1</v>
      </c>
      <c r="F249" s="10">
        <f t="shared" ca="1" si="147"/>
        <v>11689222.909064777</v>
      </c>
      <c r="G249" s="10">
        <f t="shared" ca="1" si="148"/>
        <v>13492492.800564179</v>
      </c>
      <c r="H249" s="10">
        <f t="shared" ca="1" si="149"/>
        <v>40309474.576531731</v>
      </c>
      <c r="I249" s="10">
        <f t="shared" ca="1" si="150"/>
        <v>17912154.374358755</v>
      </c>
      <c r="J249" s="10">
        <f t="shared" ca="1" si="185"/>
        <v>83403344.660519436</v>
      </c>
      <c r="K249" s="82">
        <f t="shared" ca="1" si="161"/>
        <v>2249833.0941442382</v>
      </c>
      <c r="L249" s="82">
        <f t="shared" ca="1" si="162"/>
        <v>2596909.7399683921</v>
      </c>
      <c r="M249" s="82">
        <f t="shared" ca="1" si="163"/>
        <v>7778312.8883915516</v>
      </c>
      <c r="N249" s="82">
        <f t="shared" ca="1" si="164"/>
        <v>3496313.1401424636</v>
      </c>
      <c r="O249" s="82">
        <f t="shared" ca="1" si="186"/>
        <v>16121368.862646645</v>
      </c>
      <c r="P249" s="10">
        <f ca="1">IF(IF($A249&gt;='key variables'!$B$26,K249*SUMPRODUCT(Z249:AC249,'control variables'!$O$3:$R$3)/J249+F$65*'key variables'!$B$25/scenario!J$65,K249*SUMPRODUCT(Z249:AC249,'control variables'!$O$7:$R$7)/J249+F$65*'key variables'!$B$25/scenario!J$65)&lt;'key variables'!$B$28,0,IF($A249&gt;='key variables'!$B$26,K249*SUMPRODUCT(Z249:AC249,'control variables'!$O$3:$R$3)/J249+F$65*'key variables'!$B$25/scenario!J$65,K249*SUMPRODUCT(Z249:AC249,'control variables'!$O$7:$R$7)/J249+F$65*'key variables'!$B$25/scenario!J$65))</f>
        <v>3.6541669051725768E-2</v>
      </c>
      <c r="Q249" s="10">
        <f ca="1">IF(IF($A249&gt;='key variables'!$B$26,L249*SUMPRODUCT(Z249:AC249,'control variables'!$O$4:$R$4)/J249+G$65*'key variables'!$B$25/scenario!J$65,L249*SUMPRODUCT(Z249:AC249,'control variables'!$O$7:$R$7)/J249+G$65*'key variables'!$B$25/scenario!J$65)&lt;'key variables'!$B$28,0,IF($A249&gt;='key variables'!$B$26,L249*SUMPRODUCT(Z249:AC249,'control variables'!$O$4:$R$4)/J249+G$65*'key variables'!$B$25/scenario!J$65,L249*SUMPRODUCT(Z249:AC249,'control variables'!$O$7:$R$7)/J249+G$65*'key variables'!$B$25/scenario!J$65))</f>
        <v>4.2178869411298829E-2</v>
      </c>
      <c r="R249" s="10">
        <f ca="1">IF(IF($A249&gt;='key variables'!$B$26,M249*SUMPRODUCT(Z249:AC249,'control variables'!$O$5:$R$5)/J249+H$65*'key variables'!$B$25/scenario!J$65,M249*SUMPRODUCT(Z249:AC249,'control variables'!$O$7:$R$7)/J249+H$65*'key variables'!$B$25/scenario!J$65)&lt;'key variables'!$B$28,0,IF($A249&gt;='key variables'!$B$26,M249*SUMPRODUCT(Z249:AC249,'control variables'!$O$5:$R$5)/J249+H$65*'key variables'!$B$25/scenario!J$65,M249*SUMPRODUCT(Z249:AC249,'control variables'!$O$7:$R$7)/J249+H$65*'key variables'!$B$25/scenario!J$65))</f>
        <v>0.12633494284005539</v>
      </c>
      <c r="S249" s="10">
        <f ca="1">IF(IF($A249&gt;='key variables'!$B$26,N249*SUMPRODUCT(Z249:AC249,'control variables'!$O$6:$R$6)/J249+I$65*'key variables'!$B$25/scenario!J$65,N249*SUMPRODUCT(Z249:AC249,'control variables'!$O$7:$R$7)/J249+I$65*'key variables'!$B$25/scenario!J$65)&lt;'key variables'!$B$28,0,IF($A249&gt;='key variables'!$B$26,N249*SUMPRODUCT(Z249:AC249,'control variables'!$O$6:$R$6)/J249+I$65*'key variables'!$B$25/scenario!J$65,N249*SUMPRODUCT(Z249:AC249,'control variables'!$O$7:$R$7)/J249+I$65*'key variables'!$B$25/scenario!J$65))</f>
        <v>5.6786931439855137E-2</v>
      </c>
      <c r="T249" s="10">
        <f t="shared" ca="1" si="157"/>
        <v>0.26184241274293513</v>
      </c>
      <c r="U249" s="82">
        <f ca="1">SUMPRODUCT(P219:P248,'control variables'!AD$7:AD$36)</f>
        <v>7.7475094099728664E-2</v>
      </c>
      <c r="V249" s="82">
        <f ca="1">SUMPRODUCT(Q219:Q248,'control variables'!AE$7:AE$36)</f>
        <v>8.9427001050085136E-2</v>
      </c>
      <c r="W249" s="82">
        <f ca="1">SUMPRODUCT(R219:R248,'control variables'!AF$7:AF$36)</f>
        <v>0.26785343523204175</v>
      </c>
      <c r="X249" s="82">
        <f ca="1">SUMPRODUCT(S219:S248,'control variables'!AG$7:AG$36)</f>
        <v>0.12039879324367737</v>
      </c>
      <c r="Y249" s="82">
        <f t="shared" ca="1" si="151"/>
        <v>0.55515432362553296</v>
      </c>
      <c r="Z249" s="10">
        <f ca="1">IF($A249&gt;='key variables'!$B$26,SUMPRODUCT(P219:P248,'control variables'!V$7:V$36)*$E249,SUMPRODUCT(P219:P248,'control variables'!Z$7:Z$36)*$E249)</f>
        <v>0.18904706196837057</v>
      </c>
      <c r="AA249" s="10">
        <f ca="1">IF($A249&gt;='key variables'!$B$26,SUMPRODUCT(Q219:Q248,'control variables'!W$7:W$36)*$E249,SUMPRODUCT(Q219:Q248,'control variables'!AA$7:AA$36)*$E249)</f>
        <v>0.21821092320841984</v>
      </c>
      <c r="AB249" s="10">
        <f ca="1">IF($A249&gt;='key variables'!$B$26,SUMPRODUCT(R219:R248,'control variables'!X$7:X$36)*$E249,SUMPRODUCT(R219:R248,'control variables'!AB$7:AB$36)*$E249)</f>
        <v>0.65358946067972701</v>
      </c>
      <c r="AC249" s="10">
        <f ca="1">IF($A249&gt;='key variables'!$B$26,SUMPRODUCT(S219:S248,'control variables'!Y$7:Y$36)*$E249,SUMPRODUCT(S219:S248,'control variables'!AC$7:AC$36)*$E249)</f>
        <v>0.29378522726226958</v>
      </c>
      <c r="AD249" s="10">
        <f t="shared" ca="1" si="152"/>
        <v>1.354632673118787</v>
      </c>
      <c r="AE249" s="82">
        <f ca="1">SUMPRODUCT(P219:P248,'control variables'!AL$7:AL$36)</f>
        <v>0.25739709380520698</v>
      </c>
      <c r="AF249" s="82">
        <f ca="1">SUMPRODUCT(Q219:Q248,'control variables'!AM$7:AM$36)</f>
        <v>0.29632831695478057</v>
      </c>
      <c r="AG249" s="82">
        <f ca="1">SUMPRODUCT(R219:R248,'control variables'!AN$7:AN$36)</f>
        <v>0.84490991011146155</v>
      </c>
      <c r="AH249" s="82">
        <f ca="1">SUMPRODUCT(S219:S248,'control variables'!AO$7:AO$36)</f>
        <v>0.36583761022025651</v>
      </c>
      <c r="AI249" s="82">
        <f t="shared" ca="1" si="165"/>
        <v>1.7644729310917056</v>
      </c>
      <c r="AJ249" s="10">
        <f ca="1">SUMPRODUCT(P219:P248,'control variables'!AP$7:AP$36)</f>
        <v>2.4594396416704995E-4</v>
      </c>
      <c r="AK249" s="10">
        <f ca="1">SUMPRODUCT(Q219:Q248,'control variables'!AQ$7:AQ$36)</f>
        <v>7.0971295347887564E-4</v>
      </c>
      <c r="AL249" s="10">
        <f ca="1">SUMPRODUCT(R219:R248,'control variables'!AR$7:AR$36)</f>
        <v>2.55089470140939E-2</v>
      </c>
      <c r="AM249" s="10">
        <f ca="1">SUMPRODUCT(S219:S248,'control variables'!AS$7:AS$36)</f>
        <v>1.9110242352956858E-2</v>
      </c>
      <c r="AN249" s="10">
        <f t="shared" ca="1" si="187"/>
        <v>4.5574846284696685E-2</v>
      </c>
      <c r="AO249" s="82">
        <f ca="1">SUMPRODUCT(P219:P248,'control variables'!AX$7:AX$36)</f>
        <v>3.3444624783252942E-4</v>
      </c>
      <c r="AP249" s="82">
        <f ca="1">SUMPRODUCT(Q219:Q248,'control variables'!AY$7:AY$36)</f>
        <v>7.7208102303476668E-4</v>
      </c>
      <c r="AQ249" s="82">
        <f ca="1">SUMPRODUCT(R219:R248,'control variables'!AZ$7:AZ$36)</f>
        <v>6.9376547978447908E-3</v>
      </c>
      <c r="AR249" s="82">
        <f ca="1">SUMPRODUCT(S219:S248,'control variables'!BA$7:BA$36)</f>
        <v>5.1974024829294623E-3</v>
      </c>
      <c r="AS249" s="82">
        <f t="shared" ca="1" si="188"/>
        <v>1.3241584551641549E-2</v>
      </c>
      <c r="AT249" s="10">
        <f ca="1">SUMPRODUCT(P219:P248,'control variables'!AT$7:AT$36)</f>
        <v>-2.9516152235644185E-4</v>
      </c>
      <c r="AU249" s="10">
        <f ca="1">SUMPRODUCT(Q219:Q248,'control variables'!AU$7:AU$36)</f>
        <v>3.2018531828483855E-4</v>
      </c>
      <c r="AV249" s="10">
        <f ca="1">SUMPRODUCT(R219:R248,'control variables'!AV$7:AV$36)</f>
        <v>0.13787436390209126</v>
      </c>
      <c r="AW249" s="10">
        <f ca="1">SUMPRODUCT(S219:S248,'control variables'!AW$7:AW$36)</f>
        <v>0.10328974014383917</v>
      </c>
      <c r="AX249" s="10">
        <f t="shared" ca="1" si="166"/>
        <v>0.24118912784185881</v>
      </c>
      <c r="AY249" s="82">
        <f ca="1">SUMPRODUCT(P219:P248,'control variables'!BB$7:BB$36)</f>
        <v>1.0698029614293954E-3</v>
      </c>
      <c r="AZ249" s="82">
        <f ca="1">SUMPRODUCT(Q219:Q248,'control variables'!BC$7:BC$36)</f>
        <v>2.7279956438955319E-3</v>
      </c>
      <c r="BA249" s="82">
        <f ca="1">SUMPRODUCT(R219:R248,'control variables'!BD$7:BD$36)</f>
        <v>1.9096808038778966E-2</v>
      </c>
      <c r="BB249" s="82">
        <f ca="1">SUMPRODUCT(S219:S248,'control variables'!BE$7:BE$36)</f>
        <v>2.7137927451177783E-3</v>
      </c>
      <c r="BC249" s="82">
        <f t="shared" ca="1" si="189"/>
        <v>2.5608399389221673E-2</v>
      </c>
      <c r="BD249" s="10">
        <f ca="1">SUMPRODUCT(P219:P248,'control variables'!BF$7:BF$36)</f>
        <v>2.2379346136169696E-4</v>
      </c>
      <c r="BE249" s="10">
        <f ca="1">SUMPRODUCT(Q219:Q248,'control variables'!BG$7:BG$36)</f>
        <v>2.5831757078517394E-4</v>
      </c>
      <c r="BF249" s="10">
        <f ca="1">SUMPRODUCT(R219:R248,'control variables'!BH$7:BH$36)</f>
        <v>7.7371764571254444E-3</v>
      </c>
      <c r="BG249" s="10">
        <f ca="1">SUMPRODUCT(S219:S248,'control variables'!BI$7:BI$36)</f>
        <v>1.7389112589582634E-2</v>
      </c>
      <c r="BH249" s="10">
        <f t="shared" ca="1" si="190"/>
        <v>2.560840007885495E-2</v>
      </c>
      <c r="BI249" s="82">
        <f t="shared" ca="1" si="167"/>
        <v>0.25817173524427994</v>
      </c>
      <c r="BJ249" s="82">
        <f t="shared" ca="1" si="168"/>
        <v>0.29937649791696092</v>
      </c>
      <c r="BK249" s="82">
        <f t="shared" ca="1" si="169"/>
        <v>1.0018810820523318</v>
      </c>
      <c r="BL249" s="82">
        <f t="shared" ca="1" si="170"/>
        <v>0.47184114310921349</v>
      </c>
      <c r="BM249" s="82">
        <f t="shared" ca="1" si="160"/>
        <v>2.0312704583227861</v>
      </c>
      <c r="BN249" s="10">
        <f ca="1">BN248+BI249-INDIRECT(ADDRESS(MAX($D249-'key variables'!$B$9*30,34),scenario!BI$4),TRUE)</f>
        <v>9439388.4833203498</v>
      </c>
      <c r="BO249" s="10">
        <f ca="1">BO248+BJ249-INDIRECT(ADDRESS(MAX($D249-'key variables'!$B$9*30,34),scenario!BJ$4),TRUE)</f>
        <v>10895581.51508107</v>
      </c>
      <c r="BP249" s="10">
        <f ca="1">BP248+BK249-INDIRECT(ADDRESS(MAX($D249-'key variables'!$B$9*30,34),scenario!BK$4),TRUE)</f>
        <v>32531156.360543247</v>
      </c>
      <c r="BQ249" s="10">
        <f ca="1">BQ248+BL249-INDIRECT(ADDRESS(MAX($D249-'key variables'!$B$9*30,34),scenario!BL$4),TRUE)</f>
        <v>14415838.607232202</v>
      </c>
      <c r="BR249" s="10">
        <f t="shared" ca="1" si="191"/>
        <v>67281964.966176867</v>
      </c>
      <c r="BS249" s="82">
        <f t="shared" ca="1" si="172"/>
        <v>1.3679180646739901</v>
      </c>
      <c r="BT249" s="82">
        <f t="shared" ca="1" si="173"/>
        <v>1.5874352675077819</v>
      </c>
      <c r="BU249" s="82">
        <f t="shared" ca="1" si="174"/>
        <v>5.4461946980421887</v>
      </c>
      <c r="BV249" s="82">
        <f t="shared" ca="1" si="175"/>
        <v>2.6663819085471068</v>
      </c>
      <c r="BW249" s="82">
        <f t="shared" ca="1" si="192"/>
        <v>11.067929938771067</v>
      </c>
      <c r="BX249" s="10">
        <f t="shared" ca="1" si="176"/>
        <v>5.9139802658471083E-3</v>
      </c>
      <c r="BY249" s="10">
        <f t="shared" ca="1" si="177"/>
        <v>1.365263316858557E-2</v>
      </c>
      <c r="BZ249" s="10">
        <f t="shared" ca="1" si="178"/>
        <v>0.12267787075746593</v>
      </c>
      <c r="CA249" s="10">
        <f t="shared" ca="1" si="179"/>
        <v>9.1905159408476225E-2</v>
      </c>
      <c r="CB249" s="10">
        <v>0</v>
      </c>
      <c r="CC249" s="82">
        <f t="shared" ca="1" si="180"/>
        <v>-1.2742312660829057E-3</v>
      </c>
      <c r="CD249" s="82">
        <f t="shared" ca="1" si="181"/>
        <v>2.3587686511482584E-3</v>
      </c>
      <c r="CE249" s="82">
        <f t="shared" ca="1" si="182"/>
        <v>0.73560554540445711</v>
      </c>
      <c r="CF249" s="82">
        <f t="shared" ca="1" si="183"/>
        <v>0.55108508549650981</v>
      </c>
      <c r="CG249" s="82">
        <f t="shared" ca="1" si="193"/>
        <v>1.2877751682860321</v>
      </c>
      <c r="CH249" s="13">
        <f t="shared" ca="1" si="144"/>
        <v>184</v>
      </c>
      <c r="CI249" s="81">
        <f t="shared" ca="1" si="153"/>
        <v>0.11317757725115146</v>
      </c>
      <c r="CJ249" s="81">
        <f t="shared" ca="1" si="154"/>
        <v>0.13063722515481685</v>
      </c>
      <c r="CK249" s="81">
        <f t="shared" ca="1" si="155"/>
        <v>0.39004618451401857</v>
      </c>
      <c r="CL249" s="81">
        <f t="shared" ca="1" si="156"/>
        <v>0.17284485011853745</v>
      </c>
      <c r="CM249" s="89">
        <f t="shared" ca="1" si="145"/>
        <v>0.80670583703852439</v>
      </c>
    </row>
    <row r="250" spans="1:91" x14ac:dyDescent="0.3">
      <c r="A250">
        <v>185</v>
      </c>
      <c r="B250" s="3">
        <f t="shared" si="158"/>
        <v>0.70277777777777772</v>
      </c>
      <c r="C250" s="3">
        <f t="shared" si="146"/>
        <v>6.166666666666667</v>
      </c>
      <c r="D250" s="4">
        <f t="shared" ca="1" si="184"/>
        <v>250</v>
      </c>
      <c r="E250" s="58">
        <f>(0.5*(COS(B250*2*PI())+1)*('key variables'!$B$4-'key variables'!$B$6)+'key variables'!$B$6)/'key variables'!$B$4</f>
        <v>1</v>
      </c>
      <c r="F250" s="10">
        <f t="shared" ca="1" si="147"/>
        <v>11689222.908840984</v>
      </c>
      <c r="G250" s="10">
        <f t="shared" ca="1" si="148"/>
        <v>13492492.800305862</v>
      </c>
      <c r="H250" s="10">
        <f t="shared" ca="1" si="149"/>
        <v>40309474.568794556</v>
      </c>
      <c r="I250" s="10">
        <f t="shared" ca="1" si="150"/>
        <v>17912154.356969643</v>
      </c>
      <c r="J250" s="10">
        <f t="shared" ca="1" si="185"/>
        <v>83403344.634911045</v>
      </c>
      <c r="K250" s="82">
        <f t="shared" ca="1" si="161"/>
        <v>2249833.0576025695</v>
      </c>
      <c r="L250" s="82">
        <f t="shared" ca="1" si="162"/>
        <v>2596909.6977895242</v>
      </c>
      <c r="M250" s="82">
        <f t="shared" ca="1" si="163"/>
        <v>7778312.7620566105</v>
      </c>
      <c r="N250" s="82">
        <f t="shared" ca="1" si="164"/>
        <v>3496313.083355533</v>
      </c>
      <c r="O250" s="82">
        <f t="shared" ca="1" si="186"/>
        <v>16121368.600804238</v>
      </c>
      <c r="P250" s="10">
        <f ca="1">IF(IF($A250&gt;='key variables'!$B$26,K250*SUMPRODUCT(Z250:AC250,'control variables'!$O$3:$R$3)/J250+F$65*'key variables'!$B$25/scenario!J$65,K250*SUMPRODUCT(Z250:AC250,'control variables'!$O$7:$R$7)/J250+F$65*'key variables'!$B$25/scenario!J$65)&lt;'key variables'!$B$28,0,IF($A250&gt;='key variables'!$B$26,K250*SUMPRODUCT(Z250:AC250,'control variables'!$O$3:$R$3)/J250+F$65*'key variables'!$B$25/scenario!J$65,K250*SUMPRODUCT(Z250:AC250,'control variables'!$O$7:$R$7)/J250+F$65*'key variables'!$B$25/scenario!J$65))</f>
        <v>3.1442251097943047E-2</v>
      </c>
      <c r="Q250" s="10">
        <f ca="1">IF(IF($A250&gt;='key variables'!$B$26,L250*SUMPRODUCT(Z250:AC250,'control variables'!$O$4:$R$4)/J250+G$65*'key variables'!$B$25/scenario!J$65,L250*SUMPRODUCT(Z250:AC250,'control variables'!$O$7:$R$7)/J250+G$65*'key variables'!$B$25/scenario!J$65)&lt;'key variables'!$B$28,0,IF($A250&gt;='key variables'!$B$26,L250*SUMPRODUCT(Z250:AC250,'control variables'!$O$4:$R$4)/J250+G$65*'key variables'!$B$25/scenario!J$65,L250*SUMPRODUCT(Z250:AC250,'control variables'!$O$7:$R$7)/J250+G$65*'key variables'!$B$25/scenario!J$65))</f>
        <v>3.6292775822038555E-2</v>
      </c>
      <c r="R250" s="10">
        <f ca="1">IF(IF($A250&gt;='key variables'!$B$26,M250*SUMPRODUCT(Z250:AC250,'control variables'!$O$5:$R$5)/J250+H$65*'key variables'!$B$25/scenario!J$65,M250*SUMPRODUCT(Z250:AC250,'control variables'!$O$7:$R$7)/J250+H$65*'key variables'!$B$25/scenario!J$65)&lt;'key variables'!$B$28,0,IF($A250&gt;='key variables'!$B$26,M250*SUMPRODUCT(Z250:AC250,'control variables'!$O$5:$R$5)/J250+H$65*'key variables'!$B$25/scenario!J$65,M250*SUMPRODUCT(Z250:AC250,'control variables'!$O$7:$R$7)/J250+H$65*'key variables'!$B$25/scenario!J$65))</f>
        <v>0.10870480463271844</v>
      </c>
      <c r="S250" s="10">
        <f ca="1">IF(IF($A250&gt;='key variables'!$B$26,N250*SUMPRODUCT(Z250:AC250,'control variables'!$O$6:$R$6)/J250+I$65*'key variables'!$B$25/scenario!J$65,N250*SUMPRODUCT(Z250:AC250,'control variables'!$O$7:$R$7)/J250+I$65*'key variables'!$B$25/scenario!J$65)&lt;'key variables'!$B$28,0,IF($A250&gt;='key variables'!$B$26,N250*SUMPRODUCT(Z250:AC250,'control variables'!$O$6:$R$6)/J250+I$65*'key variables'!$B$25/scenario!J$65,N250*SUMPRODUCT(Z250:AC250,'control variables'!$O$7:$R$7)/J250+I$65*'key variables'!$B$25/scenario!J$65))</f>
        <v>4.8862271586066944E-2</v>
      </c>
      <c r="T250" s="10">
        <f t="shared" ca="1" si="157"/>
        <v>0.22530210313876697</v>
      </c>
      <c r="U250" s="82">
        <f ca="1">SUMPRODUCT(P220:P249,'control variables'!AD$7:AD$36)</f>
        <v>6.6663385803194142E-2</v>
      </c>
      <c r="V250" s="82">
        <f ca="1">SUMPRODUCT(Q220:Q249,'control variables'!AE$7:AE$36)</f>
        <v>7.6947395049957706E-2</v>
      </c>
      <c r="W250" s="82">
        <f ca="1">SUMPRODUCT(R220:R249,'control variables'!AF$7:AF$36)</f>
        <v>0.2304742846597847</v>
      </c>
      <c r="X250" s="82">
        <f ca="1">SUMPRODUCT(S220:S249,'control variables'!AG$7:AG$36)</f>
        <v>0.10359705009084166</v>
      </c>
      <c r="Y250" s="82">
        <f t="shared" ca="1" si="151"/>
        <v>0.47768211560377816</v>
      </c>
      <c r="Z250" s="10">
        <f ca="1">IF($A250&gt;='key variables'!$B$26,SUMPRODUCT(P220:P249,'control variables'!V$7:V$36)*$E250,SUMPRODUCT(P220:P249,'control variables'!Z$7:Z$36)*$E250)</f>
        <v>0.1626654020111129</v>
      </c>
      <c r="AA250" s="10">
        <f ca="1">IF($A250&gt;='key variables'!$B$26,SUMPRODUCT(Q220:Q249,'control variables'!W$7:W$36)*$E250,SUMPRODUCT(Q220:Q249,'control variables'!AA$7:AA$36)*$E250)</f>
        <v>0.18775942443819843</v>
      </c>
      <c r="AB250" s="10">
        <f ca="1">IF($A250&gt;='key variables'!$B$26,SUMPRODUCT(R220:R249,'control variables'!X$7:X$36)*$E250,SUMPRODUCT(R220:R249,'control variables'!AB$7:AB$36)*$E250)</f>
        <v>0.56238055891861471</v>
      </c>
      <c r="AC250" s="10">
        <f ca="1">IF($A250&gt;='key variables'!$B$26,SUMPRODUCT(S220:S249,'control variables'!Y$7:Y$36)*$E250,SUMPRODUCT(S220:S249,'control variables'!AC$7:AC$36)*$E250)</f>
        <v>0.25278727741105422</v>
      </c>
      <c r="AD250" s="10">
        <f t="shared" ca="1" si="152"/>
        <v>1.1655926627789803</v>
      </c>
      <c r="AE250" s="82">
        <f ca="1">SUMPRODUCT(P220:P249,'control variables'!AL$7:AL$36)</f>
        <v>0.2214771413929372</v>
      </c>
      <c r="AF250" s="82">
        <f ca="1">SUMPRODUCT(Q220:Q249,'control variables'!AM$7:AM$36)</f>
        <v>0.2549754839213238</v>
      </c>
      <c r="AG250" s="82">
        <f ca="1">SUMPRODUCT(R220:R249,'control variables'!AN$7:AN$36)</f>
        <v>0.72700211513524304</v>
      </c>
      <c r="AH250" s="82">
        <f ca="1">SUMPRODUCT(S220:S249,'control variables'!AO$7:AO$36)</f>
        <v>0.31478470455040886</v>
      </c>
      <c r="AI250" s="82">
        <f t="shared" ca="1" si="165"/>
        <v>1.518239444999913</v>
      </c>
      <c r="AJ250" s="10">
        <f ca="1">SUMPRODUCT(P220:P249,'control variables'!AP$7:AP$36)</f>
        <v>2.1162229957085753E-4</v>
      </c>
      <c r="AK250" s="10">
        <f ca="1">SUMPRODUCT(Q220:Q249,'control variables'!AQ$7:AQ$36)</f>
        <v>6.1067197871305355E-4</v>
      </c>
      <c r="AL250" s="10">
        <f ca="1">SUMPRODUCT(R220:R249,'control variables'!AR$7:AR$36)</f>
        <v>2.1949154332923992E-2</v>
      </c>
      <c r="AM250" s="10">
        <f ca="1">SUMPRODUCT(S220:S249,'control variables'!AS$7:AS$36)</f>
        <v>1.6443393704682497E-2</v>
      </c>
      <c r="AN250" s="10">
        <f t="shared" ca="1" si="187"/>
        <v>3.9214842315890397E-2</v>
      </c>
      <c r="AO250" s="82">
        <f ca="1">SUMPRODUCT(P220:P249,'control variables'!AX$7:AX$36)</f>
        <v>2.8777402447838782E-4</v>
      </c>
      <c r="AP250" s="82">
        <f ca="1">SUMPRODUCT(Q220:Q249,'control variables'!AY$7:AY$36)</f>
        <v>6.6433654036197334E-4</v>
      </c>
      <c r="AQ250" s="82">
        <f ca="1">SUMPRODUCT(R220:R249,'control variables'!AZ$7:AZ$36)</f>
        <v>5.9694998958915143E-3</v>
      </c>
      <c r="AR250" s="82">
        <f ca="1">SUMPRODUCT(S220:S249,'control variables'!BA$7:BA$36)</f>
        <v>4.4721010896062547E-3</v>
      </c>
      <c r="AS250" s="82">
        <f t="shared" ca="1" si="188"/>
        <v>1.139371155033813E-2</v>
      </c>
      <c r="AT250" s="10">
        <f ca="1">SUMPRODUCT(P220:P249,'control variables'!AT$7:AT$36)</f>
        <v>-2.5397155286664133E-4</v>
      </c>
      <c r="AU250" s="10">
        <f ca="1">SUMPRODUCT(Q220:Q249,'control variables'!AU$7:AU$36)</f>
        <v>2.7550326289379746E-4</v>
      </c>
      <c r="AV250" s="10">
        <f ca="1">SUMPRODUCT(R220:R249,'control variables'!AV$7:AV$36)</f>
        <v>0.11863391278497483</v>
      </c>
      <c r="AW250" s="10">
        <f ca="1">SUMPRODUCT(S220:S249,'control variables'!AW$7:AW$36)</f>
        <v>8.8875594251217174E-2</v>
      </c>
      <c r="AX250" s="10">
        <f t="shared" ca="1" si="166"/>
        <v>0.20753103874621914</v>
      </c>
      <c r="AY250" s="82">
        <f ca="1">SUMPRODUCT(P220:P249,'control variables'!BB$7:BB$36)</f>
        <v>9.2051124445543695E-4</v>
      </c>
      <c r="AZ250" s="82">
        <f ca="1">SUMPRODUCT(Q220:Q249,'control variables'!BC$7:BC$36)</f>
        <v>2.3473020318396432E-3</v>
      </c>
      <c r="BA250" s="82">
        <f ca="1">SUMPRODUCT(R220:R249,'control variables'!BD$7:BD$36)</f>
        <v>1.6431835736756061E-2</v>
      </c>
      <c r="BB250" s="82">
        <f ca="1">SUMPRODUCT(S220:S249,'control variables'!BE$7:BE$36)</f>
        <v>2.3350811570616212E-3</v>
      </c>
      <c r="BC250" s="82">
        <f t="shared" ca="1" si="189"/>
        <v>2.2034730170112763E-2</v>
      </c>
      <c r="BD250" s="10">
        <f ca="1">SUMPRODUCT(P220:P249,'control variables'!BF$7:BF$36)</f>
        <v>1.925629345274917E-4</v>
      </c>
      <c r="BE250" s="10">
        <f ca="1">SUMPRODUCT(Q220:Q249,'control variables'!BG$7:BG$36)</f>
        <v>2.222691814485682E-4</v>
      </c>
      <c r="BF250" s="10">
        <f ca="1">SUMPRODUCT(R220:R249,'control variables'!BH$7:BH$36)</f>
        <v>6.6574483207671453E-3</v>
      </c>
      <c r="BG250" s="10">
        <f ca="1">SUMPRODUCT(S220:S249,'control variables'!BI$7:BI$36)</f>
        <v>1.4962450326764055E-2</v>
      </c>
      <c r="BH250" s="10">
        <f t="shared" ca="1" si="190"/>
        <v>2.203473076350726E-2</v>
      </c>
      <c r="BI250" s="82">
        <f t="shared" ca="1" si="167"/>
        <v>0.22214368108452601</v>
      </c>
      <c r="BJ250" s="82">
        <f t="shared" ca="1" si="168"/>
        <v>0.25759828921605721</v>
      </c>
      <c r="BK250" s="82">
        <f t="shared" ca="1" si="169"/>
        <v>0.86206786365697397</v>
      </c>
      <c r="BL250" s="82">
        <f t="shared" ca="1" si="170"/>
        <v>0.40599537995868762</v>
      </c>
      <c r="BM250" s="82">
        <f t="shared" ca="1" si="160"/>
        <v>1.7478052139162448</v>
      </c>
      <c r="BN250" s="10">
        <f ca="1">BN249+BI250-INDIRECT(ADDRESS(MAX($D250-'key variables'!$B$9*30,34),scenario!BI$4),TRUE)</f>
        <v>9439388.7054640315</v>
      </c>
      <c r="BO250" s="10">
        <f ca="1">BO249+BJ250-INDIRECT(ADDRESS(MAX($D250-'key variables'!$B$9*30,34),scenario!BJ$4),TRUE)</f>
        <v>10895581.772679359</v>
      </c>
      <c r="BP250" s="10">
        <f ca="1">BP249+BK250-INDIRECT(ADDRESS(MAX($D250-'key variables'!$B$9*30,34),scenario!BK$4),TRUE)</f>
        <v>32531157.222611111</v>
      </c>
      <c r="BQ250" s="10">
        <f ca="1">BQ249+BL250-INDIRECT(ADDRESS(MAX($D250-'key variables'!$B$9*30,34),scenario!BL$4),TRUE)</f>
        <v>14415839.013227582</v>
      </c>
      <c r="BR250" s="10">
        <f t="shared" ca="1" si="191"/>
        <v>67281966.713982075</v>
      </c>
      <c r="BS250" s="82">
        <f t="shared" ca="1" si="172"/>
        <v>1.1770240717528797</v>
      </c>
      <c r="BT250" s="82">
        <f t="shared" ca="1" si="173"/>
        <v>1.3659074849323147</v>
      </c>
      <c r="BU250" s="82">
        <f t="shared" ca="1" si="174"/>
        <v>4.6861741906971659</v>
      </c>
      <c r="BV250" s="82">
        <f t="shared" ca="1" si="175"/>
        <v>2.2942863498477224</v>
      </c>
      <c r="BW250" s="82">
        <f t="shared" ca="1" si="192"/>
        <v>9.523392097230083</v>
      </c>
      <c r="BX250" s="10">
        <f t="shared" ca="1" si="176"/>
        <v>5.0886801113425671E-3</v>
      </c>
      <c r="BY250" s="10">
        <f t="shared" ca="1" si="177"/>
        <v>1.1747398495659332E-2</v>
      </c>
      <c r="BZ250" s="10">
        <f t="shared" ca="1" si="178"/>
        <v>0.10555808659583422</v>
      </c>
      <c r="CA250" s="10">
        <f t="shared" ca="1" si="179"/>
        <v>7.9079729014256805E-2</v>
      </c>
      <c r="CB250" s="10">
        <v>0</v>
      </c>
      <c r="CC250" s="82">
        <f t="shared" ca="1" si="180"/>
        <v>-1.0964114381237947E-3</v>
      </c>
      <c r="CD250" s="82">
        <f t="shared" ca="1" si="181"/>
        <v>2.0296008266055413E-3</v>
      </c>
      <c r="CE250" s="82">
        <f t="shared" ca="1" si="182"/>
        <v>0.63295128705651482</v>
      </c>
      <c r="CF250" s="82">
        <f t="shared" ca="1" si="183"/>
        <v>0.47418078386036888</v>
      </c>
      <c r="CG250" s="82">
        <f t="shared" ca="1" si="193"/>
        <v>1.1080652603053656</v>
      </c>
      <c r="CH250" s="13">
        <f t="shared" ca="1" si="144"/>
        <v>185</v>
      </c>
      <c r="CI250" s="81">
        <f t="shared" ca="1" si="153"/>
        <v>0.11317757994938832</v>
      </c>
      <c r="CJ250" s="81">
        <f t="shared" ca="1" si="154"/>
        <v>0.13063722828351271</v>
      </c>
      <c r="CK250" s="81">
        <f t="shared" ca="1" si="155"/>
        <v>0.39004619496991</v>
      </c>
      <c r="CL250" s="81">
        <f t="shared" ca="1" si="156"/>
        <v>0.17284485503946309</v>
      </c>
      <c r="CM250" s="89">
        <f t="shared" ca="1" si="145"/>
        <v>0.80670585824227414</v>
      </c>
    </row>
    <row r="251" spans="1:91" x14ac:dyDescent="0.3">
      <c r="A251">
        <v>186</v>
      </c>
      <c r="B251" s="3">
        <f t="shared" si="158"/>
        <v>0.7055555555555556</v>
      </c>
      <c r="C251" s="3">
        <f t="shared" si="146"/>
        <v>6.2</v>
      </c>
      <c r="D251" s="4">
        <f t="shared" ca="1" si="184"/>
        <v>251</v>
      </c>
      <c r="E251" s="58">
        <f>(0.5*(COS(B251*2*PI())+1)*('key variables'!$B$4-'key variables'!$B$6)+'key variables'!$B$6)/'key variables'!$B$4</f>
        <v>1</v>
      </c>
      <c r="F251" s="10">
        <f t="shared" ca="1" si="147"/>
        <v>11689222.908648422</v>
      </c>
      <c r="G251" s="10">
        <f t="shared" ca="1" si="148"/>
        <v>13492492.800083593</v>
      </c>
      <c r="H251" s="10">
        <f t="shared" ca="1" si="149"/>
        <v>40309474.562137105</v>
      </c>
      <c r="I251" s="10">
        <f t="shared" ca="1" si="150"/>
        <v>17912154.342007194</v>
      </c>
      <c r="J251" s="10">
        <f t="shared" ca="1" si="185"/>
        <v>83403344.612876311</v>
      </c>
      <c r="K251" s="82">
        <f t="shared" ca="1" si="161"/>
        <v>2249833.0261603189</v>
      </c>
      <c r="L251" s="82">
        <f t="shared" ca="1" si="162"/>
        <v>2596909.6614967487</v>
      </c>
      <c r="M251" s="82">
        <f t="shared" ca="1" si="163"/>
        <v>7778312.6533518033</v>
      </c>
      <c r="N251" s="82">
        <f t="shared" ca="1" si="164"/>
        <v>3496313.0344932619</v>
      </c>
      <c r="O251" s="82">
        <f t="shared" ca="1" si="186"/>
        <v>16121368.375502134</v>
      </c>
      <c r="P251" s="10">
        <f ca="1">IF(IF($A251&gt;='key variables'!$B$26,K251*SUMPRODUCT(Z251:AC251,'control variables'!$O$3:$R$3)/J251+F$65*'key variables'!$B$25/scenario!J$65,K251*SUMPRODUCT(Z251:AC251,'control variables'!$O$7:$R$7)/J251+F$65*'key variables'!$B$25/scenario!J$65)&lt;'key variables'!$B$28,0,IF($A251&gt;='key variables'!$B$26,K251*SUMPRODUCT(Z251:AC251,'control variables'!$O$3:$R$3)/J251+F$65*'key variables'!$B$25/scenario!J$65,K251*SUMPRODUCT(Z251:AC251,'control variables'!$O$7:$R$7)/J251+F$65*'key variables'!$B$25/scenario!J$65))</f>
        <v>2.7054460805478086E-2</v>
      </c>
      <c r="Q251" s="10">
        <f ca="1">IF(IF($A251&gt;='key variables'!$B$26,L251*SUMPRODUCT(Z251:AC251,'control variables'!$O$4:$R$4)/J251+G$65*'key variables'!$B$25/scenario!J$65,L251*SUMPRODUCT(Z251:AC251,'control variables'!$O$7:$R$7)/J251+G$65*'key variables'!$B$25/scenario!J$65)&lt;'key variables'!$B$28,0,IF($A251&gt;='key variables'!$B$26,L251*SUMPRODUCT(Z251:AC251,'control variables'!$O$4:$R$4)/J251+G$65*'key variables'!$B$25/scenario!J$65,L251*SUMPRODUCT(Z251:AC251,'control variables'!$O$7:$R$7)/J251+G$65*'key variables'!$B$25/scenario!J$65))</f>
        <v>3.1228091078490863E-2</v>
      </c>
      <c r="R251" s="10">
        <f ca="1">IF(IF($A251&gt;='key variables'!$B$26,M251*SUMPRODUCT(Z251:AC251,'control variables'!$O$5:$R$5)/J251+H$65*'key variables'!$B$25/scenario!J$65,M251*SUMPRODUCT(Z251:AC251,'control variables'!$O$7:$R$7)/J251+H$65*'key variables'!$B$25/scenario!J$65)&lt;'key variables'!$B$28,0,IF($A251&gt;='key variables'!$B$26,M251*SUMPRODUCT(Z251:AC251,'control variables'!$O$5:$R$5)/J251+H$65*'key variables'!$B$25/scenario!J$65,M251*SUMPRODUCT(Z251:AC251,'control variables'!$O$7:$R$7)/J251+H$65*'key variables'!$B$25/scenario!J$65))</f>
        <v>9.3534965646764057E-2</v>
      </c>
      <c r="S251" s="10">
        <f ca="1">IF(IF($A251&gt;='key variables'!$B$26,N251*SUMPRODUCT(Z251:AC251,'control variables'!$O$6:$R$6)/J251+I$65*'key variables'!$B$25/scenario!J$65,N251*SUMPRODUCT(Z251:AC251,'control variables'!$O$7:$R$7)/J251+I$65*'key variables'!$B$25/scenario!J$65)&lt;'key variables'!$B$28,0,IF($A251&gt;='key variables'!$B$26,N251*SUMPRODUCT(Z251:AC251,'control variables'!$O$6:$R$6)/J251+I$65*'key variables'!$B$25/scenario!J$65,N251*SUMPRODUCT(Z251:AC251,'control variables'!$O$7:$R$7)/J251+I$65*'key variables'!$B$25/scenario!J$65))</f>
        <v>4.2043504053638041E-2</v>
      </c>
      <c r="T251" s="10">
        <f t="shared" ca="1" si="157"/>
        <v>0.19386102158437105</v>
      </c>
      <c r="U251" s="82">
        <f ca="1">SUMPRODUCT(P221:P250,'control variables'!AD$7:AD$36)</f>
        <v>5.7360459500549951E-2</v>
      </c>
      <c r="V251" s="82">
        <f ca="1">SUMPRODUCT(Q221:Q250,'control variables'!AE$7:AE$36)</f>
        <v>6.6209327417996788E-2</v>
      </c>
      <c r="W251" s="82">
        <f ca="1">SUMPRODUCT(R221:R250,'control variables'!AF$7:AF$36)</f>
        <v>0.19831142255772385</v>
      </c>
      <c r="X251" s="82">
        <f ca="1">SUMPRODUCT(S221:S250,'control variables'!AG$7:AG$36)</f>
        <v>8.9140002784368774E-2</v>
      </c>
      <c r="Y251" s="82">
        <f t="shared" ca="1" si="151"/>
        <v>0.41102121226063937</v>
      </c>
      <c r="Z251" s="10">
        <f ca="1">IF($A251&gt;='key variables'!$B$26,SUMPRODUCT(P221:P250,'control variables'!V$7:V$36)*$E251,SUMPRODUCT(P221:P250,'control variables'!Z$7:Z$36)*$E251)</f>
        <v>0.13996532213132079</v>
      </c>
      <c r="AA251" s="10">
        <f ca="1">IF($A251&gt;='key variables'!$B$26,SUMPRODUCT(Q221:Q250,'control variables'!W$7:W$36)*$E251,SUMPRODUCT(Q221:Q250,'control variables'!AA$7:AA$36)*$E251)</f>
        <v>0.16155745474928007</v>
      </c>
      <c r="AB251" s="10">
        <f ca="1">IF($A251&gt;='key variables'!$B$26,SUMPRODUCT(R221:R250,'control variables'!X$7:X$36)*$E251,SUMPRODUCT(R221:R250,'control variables'!AB$7:AB$36)*$E251)</f>
        <v>0.48389992657478942</v>
      </c>
      <c r="AC251" s="10">
        <f ca="1">IF($A251&gt;='key variables'!$B$26,SUMPRODUCT(S221:S250,'control variables'!Y$7:Y$36)*$E251,SUMPRODUCT(S221:S250,'control variables'!AC$7:AC$36)*$E251)</f>
        <v>0.21751062165709084</v>
      </c>
      <c r="AD251" s="10">
        <f t="shared" ca="1" si="152"/>
        <v>1.002933325112481</v>
      </c>
      <c r="AE251" s="82">
        <f ca="1">SUMPRODUCT(P221:P250,'control variables'!AL$7:AL$36)</f>
        <v>0.19056984324010753</v>
      </c>
      <c r="AF251" s="82">
        <f ca="1">SUMPRODUCT(Q221:Q250,'control variables'!AM$7:AM$36)</f>
        <v>0.21939346740415691</v>
      </c>
      <c r="AG251" s="82">
        <f ca="1">SUMPRODUCT(R221:R250,'control variables'!AN$7:AN$36)</f>
        <v>0.62554843468359844</v>
      </c>
      <c r="AH251" s="82">
        <f ca="1">SUMPRODUCT(S221:S250,'control variables'!AO$7:AO$36)</f>
        <v>0.27085626725751116</v>
      </c>
      <c r="AI251" s="82">
        <f t="shared" ca="1" si="165"/>
        <v>1.306368012585374</v>
      </c>
      <c r="AJ251" s="10">
        <f ca="1">SUMPRODUCT(P221:P250,'control variables'!AP$7:AP$36)</f>
        <v>1.8209024830335649E-4</v>
      </c>
      <c r="AK251" s="10">
        <f ca="1">SUMPRODUCT(Q221:Q250,'control variables'!AQ$7:AQ$36)</f>
        <v>5.2545224421649244E-4</v>
      </c>
      <c r="AL251" s="10">
        <f ca="1">SUMPRODUCT(R221:R250,'control variables'!AR$7:AR$36)</f>
        <v>1.8886133316931467E-2</v>
      </c>
      <c r="AM251" s="10">
        <f ca="1">SUMPRODUCT(S221:S250,'control variables'!AS$7:AS$36)</f>
        <v>1.41487057304797E-2</v>
      </c>
      <c r="AN251" s="10">
        <f t="shared" ca="1" si="187"/>
        <v>3.3742381539931018E-2</v>
      </c>
      <c r="AO251" s="82">
        <f ca="1">SUMPRODUCT(P221:P250,'control variables'!AX$7:AX$36)</f>
        <v>2.4761494360362759E-4</v>
      </c>
      <c r="AP251" s="82">
        <f ca="1">SUMPRODUCT(Q221:Q250,'control variables'!AY$7:AY$36)</f>
        <v>5.7162787806761635E-4</v>
      </c>
      <c r="AQ251" s="82">
        <f ca="1">SUMPRODUCT(R221:R250,'control variables'!AZ$7:AZ$36)</f>
        <v>5.1364517097826079E-3</v>
      </c>
      <c r="AR251" s="82">
        <f ca="1">SUMPRODUCT(S221:S250,'control variables'!BA$7:BA$36)</f>
        <v>3.8480160295903932E-3</v>
      </c>
      <c r="AS251" s="82">
        <f t="shared" ca="1" si="188"/>
        <v>9.8037105610442443E-3</v>
      </c>
      <c r="AT251" s="10">
        <f ca="1">SUMPRODUCT(P221:P250,'control variables'!AT$7:AT$36)</f>
        <v>-2.1852966269626624E-4</v>
      </c>
      <c r="AU251" s="10">
        <f ca="1">SUMPRODUCT(Q221:Q250,'control variables'!AU$7:AU$36)</f>
        <v>2.3705660902705847E-4</v>
      </c>
      <c r="AV251" s="10">
        <f ca="1">SUMPRODUCT(R221:R250,'control variables'!AV$7:AV$36)</f>
        <v>0.10207847553246192</v>
      </c>
      <c r="AW251" s="10">
        <f ca="1">SUMPRODUCT(S221:S250,'control variables'!AW$7:AW$36)</f>
        <v>7.6472949093818535E-2</v>
      </c>
      <c r="AX251" s="10">
        <f t="shared" ca="1" si="166"/>
        <v>0.17856995157261124</v>
      </c>
      <c r="AY251" s="82">
        <f ca="1">SUMPRODUCT(P221:P250,'control variables'!BB$7:BB$36)</f>
        <v>7.9205327252324922E-4</v>
      </c>
      <c r="AZ251" s="82">
        <f ca="1">SUMPRODUCT(Q221:Q250,'control variables'!BC$7:BC$36)</f>
        <v>2.0197344324880419E-3</v>
      </c>
      <c r="BA251" s="82">
        <f ca="1">SUMPRODUCT(R221:R250,'control variables'!BD$7:BD$36)</f>
        <v>1.4138761853541034E-2</v>
      </c>
      <c r="BB251" s="82">
        <f ca="1">SUMPRODUCT(S221:S250,'control variables'!BE$7:BE$36)</f>
        <v>2.0092189891196609E-3</v>
      </c>
      <c r="BC251" s="82">
        <f t="shared" ca="1" si="189"/>
        <v>1.8959768547671986E-2</v>
      </c>
      <c r="BD251" s="10">
        <f ca="1">SUMPRODUCT(P221:P250,'control variables'!BF$7:BF$36)</f>
        <v>1.6569064569049233E-4</v>
      </c>
      <c r="BE251" s="10">
        <f ca="1">SUMPRODUCT(Q221:Q250,'control variables'!BG$7:BG$36)</f>
        <v>1.912513655947255E-4</v>
      </c>
      <c r="BF251" s="10">
        <f ca="1">SUMPRODUCT(R221:R250,'control variables'!BH$7:BH$36)</f>
        <v>5.7283968673706989E-3</v>
      </c>
      <c r="BG251" s="10">
        <f ca="1">SUMPRODUCT(S221:S250,'control variables'!BI$7:BI$36)</f>
        <v>1.2874430179601966E-2</v>
      </c>
      <c r="BH251" s="10">
        <f t="shared" ca="1" si="190"/>
        <v>1.8959769058257882E-2</v>
      </c>
      <c r="BI251" s="82">
        <f t="shared" ca="1" si="167"/>
        <v>0.19114336684993452</v>
      </c>
      <c r="BJ251" s="82">
        <f t="shared" ca="1" si="168"/>
        <v>0.22165025844567202</v>
      </c>
      <c r="BK251" s="82">
        <f t="shared" ca="1" si="169"/>
        <v>0.74176567206960142</v>
      </c>
      <c r="BL251" s="82">
        <f t="shared" ca="1" si="170"/>
        <v>0.34933843534044934</v>
      </c>
      <c r="BM251" s="82">
        <f t="shared" ca="1" si="160"/>
        <v>1.5038977327056573</v>
      </c>
      <c r="BN251" s="10">
        <f ca="1">BN250+BI251-INDIRECT(ADDRESS(MAX($D251-'key variables'!$B$9*30,34),scenario!BI$4),TRUE)</f>
        <v>9439388.896607399</v>
      </c>
      <c r="BO251" s="10">
        <f ca="1">BO250+BJ251-INDIRECT(ADDRESS(MAX($D251-'key variables'!$B$9*30,34),scenario!BJ$4),TRUE)</f>
        <v>10895581.994329616</v>
      </c>
      <c r="BP251" s="10">
        <f ca="1">BP250+BK251-INDIRECT(ADDRESS(MAX($D251-'key variables'!$B$9*30,34),scenario!BK$4),TRUE)</f>
        <v>32531157.964376781</v>
      </c>
      <c r="BQ251" s="10">
        <f ca="1">BQ250+BL251-INDIRECT(ADDRESS(MAX($D251-'key variables'!$B$9*30,34),scenario!BL$4),TRUE)</f>
        <v>14415839.362566017</v>
      </c>
      <c r="BR251" s="10">
        <f t="shared" ca="1" si="191"/>
        <v>67281968.217879802</v>
      </c>
      <c r="BS251" s="82">
        <f t="shared" ca="1" si="172"/>
        <v>1.012769475062733</v>
      </c>
      <c r="BT251" s="82">
        <f t="shared" ca="1" si="173"/>
        <v>1.1752940661995386</v>
      </c>
      <c r="BU251" s="82">
        <f t="shared" ca="1" si="174"/>
        <v>4.032215087406958</v>
      </c>
      <c r="BV251" s="82">
        <f t="shared" ca="1" si="175"/>
        <v>1.974116988381309</v>
      </c>
      <c r="BW251" s="82">
        <f t="shared" ca="1" si="192"/>
        <v>8.1943956170505388</v>
      </c>
      <c r="BX251" s="10">
        <f t="shared" ca="1" si="176"/>
        <v>4.3785511367324531E-3</v>
      </c>
      <c r="BY251" s="10">
        <f t="shared" ca="1" si="177"/>
        <v>1.010804057564418E-2</v>
      </c>
      <c r="BZ251" s="10">
        <f t="shared" ca="1" si="178"/>
        <v>9.0827379584705104E-2</v>
      </c>
      <c r="CA251" s="10">
        <f t="shared" ca="1" si="179"/>
        <v>6.8044095875125582E-2</v>
      </c>
      <c r="CB251" s="10">
        <v>0</v>
      </c>
      <c r="CC251" s="82">
        <f t="shared" ca="1" si="180"/>
        <v>-9.4340647072779955E-4</v>
      </c>
      <c r="CD251" s="82">
        <f t="shared" ca="1" si="181"/>
        <v>1.7463685837273591E-3</v>
      </c>
      <c r="CE251" s="82">
        <f t="shared" ca="1" si="182"/>
        <v>0.5446224931312017</v>
      </c>
      <c r="CF251" s="82">
        <f t="shared" ca="1" si="183"/>
        <v>0.40800852446743968</v>
      </c>
      <c r="CG251" s="82">
        <f t="shared" ca="1" si="193"/>
        <v>0.9534339797116409</v>
      </c>
      <c r="CH251" s="13">
        <f t="shared" ca="1" si="144"/>
        <v>186</v>
      </c>
      <c r="CI251" s="81">
        <f t="shared" ca="1" si="153"/>
        <v>0.11317758227108424</v>
      </c>
      <c r="CJ251" s="81">
        <f t="shared" ca="1" si="154"/>
        <v>0.13063723097559676</v>
      </c>
      <c r="CK251" s="81">
        <f t="shared" ca="1" si="155"/>
        <v>0.39004620396667433</v>
      </c>
      <c r="CL251" s="81">
        <f t="shared" ca="1" si="156"/>
        <v>0.1728448592736701</v>
      </c>
      <c r="CM251" s="89">
        <f t="shared" ca="1" si="145"/>
        <v>0.80670587648702541</v>
      </c>
    </row>
    <row r="252" spans="1:91" x14ac:dyDescent="0.3">
      <c r="A252">
        <v>187</v>
      </c>
      <c r="B252" s="3">
        <f t="shared" si="158"/>
        <v>0.70833333333333337</v>
      </c>
      <c r="C252" s="3">
        <f t="shared" si="146"/>
        <v>6.2333333333333334</v>
      </c>
      <c r="D252" s="4">
        <f t="shared" ca="1" si="184"/>
        <v>252</v>
      </c>
      <c r="E252" s="58">
        <f>(0.5*(COS(B252*2*PI())+1)*('key variables'!$B$4-'key variables'!$B$6)+'key variables'!$B$6)/'key variables'!$B$4</f>
        <v>1</v>
      </c>
      <c r="F252" s="10">
        <f t="shared" ca="1" si="147"/>
        <v>11689222.908482732</v>
      </c>
      <c r="G252" s="10">
        <f t="shared" ca="1" si="148"/>
        <v>13492492.799892342</v>
      </c>
      <c r="H252" s="10">
        <f t="shared" ca="1" si="149"/>
        <v>40309474.556408711</v>
      </c>
      <c r="I252" s="10">
        <f t="shared" ca="1" si="150"/>
        <v>17912154.329132762</v>
      </c>
      <c r="J252" s="10">
        <f t="shared" ca="1" si="185"/>
        <v>83403344.59391655</v>
      </c>
      <c r="K252" s="82">
        <f t="shared" ca="1" si="161"/>
        <v>2249832.9991058582</v>
      </c>
      <c r="L252" s="82">
        <f t="shared" ca="1" si="162"/>
        <v>2596909.630268659</v>
      </c>
      <c r="M252" s="82">
        <f t="shared" ca="1" si="163"/>
        <v>7778312.559816842</v>
      </c>
      <c r="N252" s="82">
        <f t="shared" ca="1" si="164"/>
        <v>3496312.9924497567</v>
      </c>
      <c r="O252" s="82">
        <f t="shared" ca="1" si="186"/>
        <v>16121368.181641117</v>
      </c>
      <c r="P252" s="10">
        <f ca="1">IF(IF($A252&gt;='key variables'!$B$26,K252*SUMPRODUCT(Z252:AC252,'control variables'!$O$3:$R$3)/J252+F$65*'key variables'!$B$25/scenario!J$65,K252*SUMPRODUCT(Z252:AC252,'control variables'!$O$7:$R$7)/J252+F$65*'key variables'!$B$25/scenario!J$65)&lt;'key variables'!$B$28,0,IF($A252&gt;='key variables'!$B$26,K252*SUMPRODUCT(Z252:AC252,'control variables'!$O$3:$R$3)/J252+F$65*'key variables'!$B$25/scenario!J$65,K252*SUMPRODUCT(Z252:AC252,'control variables'!$O$7:$R$7)/J252+F$65*'key variables'!$B$25/scenario!J$65))</f>
        <v>2.3278989998868085E-2</v>
      </c>
      <c r="Q252" s="10">
        <f ca="1">IF(IF($A252&gt;='key variables'!$B$26,L252*SUMPRODUCT(Z252:AC252,'control variables'!$O$4:$R$4)/J252+G$65*'key variables'!$B$25/scenario!J$65,L252*SUMPRODUCT(Z252:AC252,'control variables'!$O$7:$R$7)/J252+G$65*'key variables'!$B$25/scenario!J$65)&lt;'key variables'!$B$28,0,IF($A252&gt;='key variables'!$B$26,L252*SUMPRODUCT(Z252:AC252,'control variables'!$O$4:$R$4)/J252+G$65*'key variables'!$B$25/scenario!J$65,L252*SUMPRODUCT(Z252:AC252,'control variables'!$O$7:$R$7)/J252+G$65*'key variables'!$B$25/scenario!J$65))</f>
        <v>2.6870186958327165E-2</v>
      </c>
      <c r="R252" s="10">
        <f ca="1">IF(IF($A252&gt;='key variables'!$B$26,M252*SUMPRODUCT(Z252:AC252,'control variables'!$O$5:$R$5)/J252+H$65*'key variables'!$B$25/scenario!J$65,M252*SUMPRODUCT(Z252:AC252,'control variables'!$O$7:$R$7)/J252+H$65*'key variables'!$B$25/scenario!J$65)&lt;'key variables'!$B$28,0,IF($A252&gt;='key variables'!$B$26,M252*SUMPRODUCT(Z252:AC252,'control variables'!$O$5:$R$5)/J252+H$65*'key variables'!$B$25/scenario!J$65,M252*SUMPRODUCT(Z252:AC252,'control variables'!$O$7:$R$7)/J252+H$65*'key variables'!$B$25/scenario!J$65))</f>
        <v>8.0482089275074498E-2</v>
      </c>
      <c r="S252" s="10">
        <f ca="1">IF(IF($A252&gt;='key variables'!$B$26,N252*SUMPRODUCT(Z252:AC252,'control variables'!$O$6:$R$6)/J252+I$65*'key variables'!$B$25/scenario!J$65,N252*SUMPRODUCT(Z252:AC252,'control variables'!$O$7:$R$7)/J252+I$65*'key variables'!$B$25/scenario!J$65)&lt;'key variables'!$B$28,0,IF($A252&gt;='key variables'!$B$26,N252*SUMPRODUCT(Z252:AC252,'control variables'!$O$6:$R$6)/J252+I$65*'key variables'!$B$25/scenario!J$65,N252*SUMPRODUCT(Z252:AC252,'control variables'!$O$7:$R$7)/J252+I$65*'key variables'!$B$25/scenario!J$65))</f>
        <v>3.6176300737209018E-2</v>
      </c>
      <c r="T252" s="10">
        <f t="shared" ca="1" si="157"/>
        <v>0.16680756696947877</v>
      </c>
      <c r="U252" s="82">
        <f ca="1">SUMPRODUCT(P222:P251,'control variables'!AD$7:AD$36)</f>
        <v>4.9355763565362025E-2</v>
      </c>
      <c r="V252" s="82">
        <f ca="1">SUMPRODUCT(Q222:Q251,'control variables'!AE$7:AE$36)</f>
        <v>5.6969765206168872E-2</v>
      </c>
      <c r="W252" s="82">
        <f ca="1">SUMPRODUCT(R222:R251,'control variables'!AF$7:AF$36)</f>
        <v>0.17063691206964224</v>
      </c>
      <c r="X252" s="82">
        <f ca="1">SUMPRODUCT(S222:S251,'control variables'!AG$7:AG$36)</f>
        <v>7.6700447310726935E-2</v>
      </c>
      <c r="Y252" s="82">
        <f t="shared" ca="1" si="151"/>
        <v>0.35366288815190011</v>
      </c>
      <c r="Z252" s="10">
        <f ca="1">IF($A252&gt;='key variables'!$B$26,SUMPRODUCT(P222:P251,'control variables'!V$7:V$36)*$E252,SUMPRODUCT(P222:P251,'control variables'!Z$7:Z$36)*$E252)</f>
        <v>0.12043305523441541</v>
      </c>
      <c r="AA252" s="10">
        <f ca="1">IF($A252&gt;='key variables'!$B$26,SUMPRODUCT(Q222:Q251,'control variables'!W$7:W$36)*$E252,SUMPRODUCT(Q222:Q251,'control variables'!AA$7:AA$36)*$E252)</f>
        <v>0.13901198936331141</v>
      </c>
      <c r="AB252" s="10">
        <f ca="1">IF($A252&gt;='key variables'!$B$26,SUMPRODUCT(R222:R251,'control variables'!X$7:X$36)*$E252,SUMPRODUCT(R222:R251,'control variables'!AB$7:AB$36)*$E252)</f>
        <v>0.41637132468021593</v>
      </c>
      <c r="AC252" s="10">
        <f ca="1">IF($A252&gt;='key variables'!$B$26,SUMPRODUCT(S222:S251,'control variables'!Y$7:Y$36)*$E252,SUMPRODUCT(S222:S251,'control variables'!AC$7:AC$36)*$E252)</f>
        <v>0.18715684937675403</v>
      </c>
      <c r="AD252" s="10">
        <f t="shared" ca="1" si="152"/>
        <v>0.86297321865469678</v>
      </c>
      <c r="AE252" s="82">
        <f ca="1">SUMPRODUCT(P222:P251,'control variables'!AL$7:AL$36)</f>
        <v>0.16397568031536283</v>
      </c>
      <c r="AF252" s="82">
        <f ca="1">SUMPRODUCT(Q222:Q251,'control variables'!AM$7:AM$36)</f>
        <v>0.18877694635565312</v>
      </c>
      <c r="AG252" s="82">
        <f ca="1">SUMPRODUCT(R222:R251,'control variables'!AN$7:AN$36)</f>
        <v>0.53825268680215488</v>
      </c>
      <c r="AH252" s="82">
        <f ca="1">SUMPRODUCT(S222:S251,'control variables'!AO$7:AO$36)</f>
        <v>0.23305807433168294</v>
      </c>
      <c r="AI252" s="82">
        <f t="shared" ca="1" si="165"/>
        <v>1.1240633878048538</v>
      </c>
      <c r="AJ252" s="10">
        <f ca="1">SUMPRODUCT(P222:P251,'control variables'!AP$7:AP$36)</f>
        <v>1.5667941651219857E-4</v>
      </c>
      <c r="AK252" s="10">
        <f ca="1">SUMPRODUCT(Q222:Q251,'control variables'!AQ$7:AQ$36)</f>
        <v>4.5212498635132926E-4</v>
      </c>
      <c r="AL252" s="10">
        <f ca="1">SUMPRODUCT(R222:R251,'control variables'!AR$7:AR$36)</f>
        <v>1.6250559136690847E-2</v>
      </c>
      <c r="AM252" s="10">
        <f ca="1">SUMPRODUCT(S222:S251,'control variables'!AS$7:AS$36)</f>
        <v>1.2174243150908469E-2</v>
      </c>
      <c r="AN252" s="10">
        <f t="shared" ca="1" si="187"/>
        <v>2.9033606690462843E-2</v>
      </c>
      <c r="AO252" s="82">
        <f ca="1">SUMPRODUCT(P222:P251,'control variables'!AX$7:AX$36)</f>
        <v>2.130600917570563E-4</v>
      </c>
      <c r="AP252" s="82">
        <f ca="1">SUMPRODUCT(Q222:Q251,'control variables'!AY$7:AY$36)</f>
        <v>4.9185677721832566E-4</v>
      </c>
      <c r="AQ252" s="82">
        <f ca="1">SUMPRODUCT(R222:R251,'control variables'!AZ$7:AZ$36)</f>
        <v>4.4196560056722631E-3</v>
      </c>
      <c r="AR252" s="82">
        <f ca="1">SUMPRODUCT(S222:S251,'control variables'!BA$7:BA$36)</f>
        <v>3.3110224949086694E-3</v>
      </c>
      <c r="AS252" s="82">
        <f t="shared" ca="1" si="188"/>
        <v>8.435595369556315E-3</v>
      </c>
      <c r="AT252" s="10">
        <f ca="1">SUMPRODUCT(P222:P251,'control variables'!AT$7:AT$36)</f>
        <v>-1.8803370624559672E-4</v>
      </c>
      <c r="AU252" s="10">
        <f ca="1">SUMPRODUCT(Q222:Q251,'control variables'!AU$7:AU$36)</f>
        <v>2.0397520517535095E-4</v>
      </c>
      <c r="AV252" s="10">
        <f ca="1">SUMPRODUCT(R222:R251,'control variables'!AV$7:AV$36)</f>
        <v>8.7833357931583006E-2</v>
      </c>
      <c r="AW252" s="10">
        <f ca="1">SUMPRODUCT(S222:S251,'control variables'!AW$7:AW$36)</f>
        <v>6.5801099348364214E-2</v>
      </c>
      <c r="AX252" s="10">
        <f t="shared" ca="1" si="166"/>
        <v>0.15365039877887698</v>
      </c>
      <c r="AY252" s="82">
        <f ca="1">SUMPRODUCT(P222:P251,'control variables'!BB$7:BB$36)</f>
        <v>6.8152168806719126E-4</v>
      </c>
      <c r="AZ252" s="82">
        <f ca="1">SUMPRODUCT(Q222:Q251,'control variables'!BC$7:BC$36)</f>
        <v>1.7378790892329484E-3</v>
      </c>
      <c r="BA252" s="82">
        <f ca="1">SUMPRODUCT(R222:R251,'control variables'!BD$7:BD$36)</f>
        <v>1.216568781403835E-2</v>
      </c>
      <c r="BB252" s="82">
        <f ca="1">SUMPRODUCT(S222:S251,'control variables'!BE$7:BE$36)</f>
        <v>1.7288310832921806E-3</v>
      </c>
      <c r="BC252" s="82">
        <f t="shared" ca="1" si="189"/>
        <v>1.631391967463067E-2</v>
      </c>
      <c r="BD252" s="10">
        <f ca="1">SUMPRODUCT(P222:P251,'control variables'!BF$7:BF$36)</f>
        <v>1.4256840097155539E-4</v>
      </c>
      <c r="BE252" s="10">
        <f ca="1">SUMPRODUCT(Q222:Q251,'control variables'!BG$7:BG$36)</f>
        <v>1.6456210465495789E-4</v>
      </c>
      <c r="BF252" s="10">
        <f ca="1">SUMPRODUCT(R222:R251,'control variables'!BH$7:BH$36)</f>
        <v>4.9289951047512296E-3</v>
      </c>
      <c r="BG252" s="10">
        <f ca="1">SUMPRODUCT(S222:S251,'control variables'!BI$7:BI$36)</f>
        <v>1.1077794503586204E-2</v>
      </c>
      <c r="BH252" s="10">
        <f t="shared" ca="1" si="190"/>
        <v>1.6313920113963945E-2</v>
      </c>
      <c r="BI252" s="82">
        <f t="shared" ca="1" si="167"/>
        <v>0.16446916829718444</v>
      </c>
      <c r="BJ252" s="82">
        <f t="shared" ca="1" si="168"/>
        <v>0.19071880065006142</v>
      </c>
      <c r="BK252" s="82">
        <f t="shared" ca="1" si="169"/>
        <v>0.63825173254777623</v>
      </c>
      <c r="BL252" s="82">
        <f t="shared" ca="1" si="170"/>
        <v>0.30058800476333936</v>
      </c>
      <c r="BM252" s="82">
        <f t="shared" ca="1" si="160"/>
        <v>1.2940277062583614</v>
      </c>
      <c r="BN252" s="10">
        <f ca="1">BN251+BI252-INDIRECT(ADDRESS(MAX($D252-'key variables'!$B$9*30,34),scenario!BI$4),TRUE)</f>
        <v>9439389.0610765666</v>
      </c>
      <c r="BO252" s="10">
        <f ca="1">BO251+BJ252-INDIRECT(ADDRESS(MAX($D252-'key variables'!$B$9*30,34),scenario!BJ$4),TRUE)</f>
        <v>10895582.185048416</v>
      </c>
      <c r="BP252" s="10">
        <f ca="1">BP251+BK252-INDIRECT(ADDRESS(MAX($D252-'key variables'!$B$9*30,34),scenario!BK$4),TRUE)</f>
        <v>32531158.602628514</v>
      </c>
      <c r="BQ252" s="10">
        <f ca="1">BQ251+BL252-INDIRECT(ADDRESS(MAX($D252-'key variables'!$B$9*30,34),scenario!BL$4),TRUE)</f>
        <v>14415839.663154021</v>
      </c>
      <c r="BR252" s="10">
        <f t="shared" ca="1" si="191"/>
        <v>67281969.511907503</v>
      </c>
      <c r="BS252" s="82">
        <f t="shared" ca="1" si="172"/>
        <v>0.8714367283634451</v>
      </c>
      <c r="BT252" s="82">
        <f t="shared" ca="1" si="173"/>
        <v>1.0112808904031494</v>
      </c>
      <c r="BU252" s="82">
        <f t="shared" ca="1" si="174"/>
        <v>3.4695164490295052</v>
      </c>
      <c r="BV252" s="82">
        <f t="shared" ca="1" si="175"/>
        <v>1.6986274898515923</v>
      </c>
      <c r="BW252" s="82">
        <f t="shared" ca="1" si="192"/>
        <v>7.0508615576476918</v>
      </c>
      <c r="BX252" s="10">
        <f t="shared" ca="1" si="176"/>
        <v>3.7675211394507628E-3</v>
      </c>
      <c r="BY252" s="10">
        <f t="shared" ca="1" si="177"/>
        <v>8.6974561589745984E-3</v>
      </c>
      <c r="BZ252" s="10">
        <f t="shared" ca="1" si="178"/>
        <v>7.8152352671587794E-2</v>
      </c>
      <c r="CA252" s="10">
        <f t="shared" ca="1" si="179"/>
        <v>5.8548492783155867E-2</v>
      </c>
      <c r="CB252" s="10">
        <v>0</v>
      </c>
      <c r="CC252" s="82">
        <f t="shared" ca="1" si="180"/>
        <v>-8.1175343972706045E-4</v>
      </c>
      <c r="CD252" s="82">
        <f t="shared" ca="1" si="181"/>
        <v>1.5026615876850117E-3</v>
      </c>
      <c r="CE252" s="82">
        <f t="shared" ca="1" si="182"/>
        <v>0.46862003833063726</v>
      </c>
      <c r="CF252" s="82">
        <f t="shared" ca="1" si="183"/>
        <v>0.3510706457750753</v>
      </c>
      <c r="CG252" s="82">
        <f t="shared" ca="1" si="193"/>
        <v>0.82038159225367058</v>
      </c>
      <c r="CH252" s="13">
        <f t="shared" ca="1" si="144"/>
        <v>187</v>
      </c>
      <c r="CI252" s="81">
        <f t="shared" ca="1" si="153"/>
        <v>0.11317758426878574</v>
      </c>
      <c r="CJ252" s="81">
        <f t="shared" ca="1" si="154"/>
        <v>0.13063723329199847</v>
      </c>
      <c r="CK252" s="81">
        <f t="shared" ca="1" si="155"/>
        <v>0.39004621170793358</v>
      </c>
      <c r="CL252" s="81">
        <f t="shared" ca="1" si="156"/>
        <v>0.17284486291699042</v>
      </c>
      <c r="CM252" s="89">
        <f t="shared" ca="1" si="145"/>
        <v>0.80670589218570821</v>
      </c>
    </row>
    <row r="253" spans="1:91" x14ac:dyDescent="0.3">
      <c r="A253">
        <v>188</v>
      </c>
      <c r="B253" s="3">
        <f t="shared" si="158"/>
        <v>0.71111111111111114</v>
      </c>
      <c r="C253" s="3">
        <f t="shared" si="146"/>
        <v>6.2666666666666666</v>
      </c>
      <c r="D253" s="4">
        <f t="shared" ca="1" si="184"/>
        <v>253</v>
      </c>
      <c r="E253" s="58">
        <f>(0.5*(COS(B253*2*PI())+1)*('key variables'!$B$4-'key variables'!$B$6)+'key variables'!$B$6)/'key variables'!$B$4</f>
        <v>1</v>
      </c>
      <c r="F253" s="10">
        <f t="shared" ca="1" si="147"/>
        <v>11689222.908340164</v>
      </c>
      <c r="G253" s="10">
        <f t="shared" ca="1" si="148"/>
        <v>13492492.799727779</v>
      </c>
      <c r="H253" s="10">
        <f t="shared" ca="1" si="149"/>
        <v>40309474.551479712</v>
      </c>
      <c r="I253" s="10">
        <f t="shared" ca="1" si="150"/>
        <v>17912154.318054967</v>
      </c>
      <c r="J253" s="10">
        <f t="shared" ca="1" si="185"/>
        <v>83403344.577602625</v>
      </c>
      <c r="K253" s="82">
        <f t="shared" ca="1" si="161"/>
        <v>2249832.9758268688</v>
      </c>
      <c r="L253" s="82">
        <f t="shared" ca="1" si="162"/>
        <v>2596909.6033984721</v>
      </c>
      <c r="M253" s="82">
        <f t="shared" ca="1" si="163"/>
        <v>7778312.4793347493</v>
      </c>
      <c r="N253" s="82">
        <f t="shared" ca="1" si="164"/>
        <v>3496312.9562734561</v>
      </c>
      <c r="O253" s="82">
        <f t="shared" ca="1" si="186"/>
        <v>16121368.014833547</v>
      </c>
      <c r="P253" s="10">
        <f ca="1">IF(IF($A253&gt;='key variables'!$B$26,K253*SUMPRODUCT(Z253:AC253,'control variables'!$O$3:$R$3)/J253+F$65*'key variables'!$B$25/scenario!J$65,K253*SUMPRODUCT(Z253:AC253,'control variables'!$O$7:$R$7)/J253+F$65*'key variables'!$B$25/scenario!J$65)&lt;'key variables'!$B$28,0,IF($A253&gt;='key variables'!$B$26,K253*SUMPRODUCT(Z253:AC253,'control variables'!$O$3:$R$3)/J253+F$65*'key variables'!$B$25/scenario!J$65,K253*SUMPRODUCT(Z253:AC253,'control variables'!$O$7:$R$7)/J253+F$65*'key variables'!$B$25/scenario!J$65))</f>
        <v>2.003038903144036E-2</v>
      </c>
      <c r="Q253" s="10">
        <f ca="1">IF(IF($A253&gt;='key variables'!$B$26,L253*SUMPRODUCT(Z253:AC253,'control variables'!$O$4:$R$4)/J253+G$65*'key variables'!$B$25/scenario!J$65,L253*SUMPRODUCT(Z253:AC253,'control variables'!$O$7:$R$7)/J253+G$65*'key variables'!$B$25/scenario!J$65)&lt;'key variables'!$B$28,0,IF($A253&gt;='key variables'!$B$26,L253*SUMPRODUCT(Z253:AC253,'control variables'!$O$4:$R$4)/J253+G$65*'key variables'!$B$25/scenario!J$65,L253*SUMPRODUCT(Z253:AC253,'control variables'!$O$7:$R$7)/J253+G$65*'key variables'!$B$25/scenario!J$65))</f>
        <v>2.3120431691795843E-2</v>
      </c>
      <c r="R253" s="10">
        <f ca="1">IF(IF($A253&gt;='key variables'!$B$26,M253*SUMPRODUCT(Z253:AC253,'control variables'!$O$5:$R$5)/J253+H$65*'key variables'!$B$25/scenario!J$65,M253*SUMPRODUCT(Z253:AC253,'control variables'!$O$7:$R$7)/J253+H$65*'key variables'!$B$25/scenario!J$65)&lt;'key variables'!$B$28,0,IF($A253&gt;='key variables'!$B$26,M253*SUMPRODUCT(Z253:AC253,'control variables'!$O$5:$R$5)/J253+H$65*'key variables'!$B$25/scenario!J$65,M253*SUMPRODUCT(Z253:AC253,'control variables'!$O$7:$R$7)/J253+H$65*'key variables'!$B$25/scenario!J$65))</f>
        <v>6.9250751786105874E-2</v>
      </c>
      <c r="S253" s="10">
        <f ca="1">IF(IF($A253&gt;='key variables'!$B$26,N253*SUMPRODUCT(Z253:AC253,'control variables'!$O$6:$R$6)/J253+I$65*'key variables'!$B$25/scenario!J$65,N253*SUMPRODUCT(Z253:AC253,'control variables'!$O$7:$R$7)/J253+I$65*'key variables'!$B$25/scenario!J$65)&lt;'key variables'!$B$28,0,IF($A253&gt;='key variables'!$B$26,N253*SUMPRODUCT(Z253:AC253,'control variables'!$O$6:$R$6)/J253+I$65*'key variables'!$B$25/scenario!J$65,N253*SUMPRODUCT(Z253:AC253,'control variables'!$O$7:$R$7)/J253+I$65*'key variables'!$B$25/scenario!J$65))</f>
        <v>3.1127870131819002E-2</v>
      </c>
      <c r="T253" s="10">
        <f t="shared" ca="1" si="157"/>
        <v>0.14352944264116108</v>
      </c>
      <c r="U253" s="82">
        <f ca="1">SUMPRODUCT(P223:P252,'control variables'!AD$7:AD$36)</f>
        <v>4.2468128995902667E-2</v>
      </c>
      <c r="V253" s="82">
        <f ca="1">SUMPRODUCT(Q223:Q252,'control variables'!AE$7:AE$36)</f>
        <v>4.9019590881981753E-2</v>
      </c>
      <c r="W253" s="82">
        <f ca="1">SUMPRODUCT(R223:R252,'control variables'!AF$7:AF$36)</f>
        <v>0.14682440042973557</v>
      </c>
      <c r="X253" s="82">
        <f ca="1">SUMPRODUCT(S223:S252,'control variables'!AG$7:AG$36)</f>
        <v>6.5996841202176915E-2</v>
      </c>
      <c r="Y253" s="82">
        <f t="shared" ca="1" si="151"/>
        <v>0.30430896150979692</v>
      </c>
      <c r="Z253" s="10">
        <f ca="1">IF($A253&gt;='key variables'!$B$26,SUMPRODUCT(P223:P252,'control variables'!V$7:V$36)*$E253,SUMPRODUCT(P223:P252,'control variables'!Z$7:Z$36)*$E253)</f>
        <v>0.10362653075567176</v>
      </c>
      <c r="AA253" s="10">
        <f ca="1">IF($A253&gt;='key variables'!$B$26,SUMPRODUCT(Q223:Q252,'control variables'!W$7:W$36)*$E253,SUMPRODUCT(Q223:Q252,'control variables'!AA$7:AA$36)*$E253)</f>
        <v>0.11961276049275034</v>
      </c>
      <c r="AB253" s="10">
        <f ca="1">IF($A253&gt;='key variables'!$B$26,SUMPRODUCT(R223:R252,'control variables'!X$7:X$36)*$E253,SUMPRODUCT(R223:R252,'control variables'!AB$7:AB$36)*$E253)</f>
        <v>0.35826638956199375</v>
      </c>
      <c r="AC253" s="10">
        <f ca="1">IF($A253&gt;='key variables'!$B$26,SUMPRODUCT(S223:S252,'control variables'!Y$7:Y$36)*$E253,SUMPRODUCT(S223:S252,'control variables'!AC$7:AC$36)*$E253)</f>
        <v>0.16103896866458145</v>
      </c>
      <c r="AD253" s="10">
        <f t="shared" ca="1" si="152"/>
        <v>0.74254464947499732</v>
      </c>
      <c r="AE253" s="82">
        <f ca="1">SUMPRODUCT(P223:P252,'control variables'!AL$7:AL$36)</f>
        <v>0.14109275181512099</v>
      </c>
      <c r="AF253" s="82">
        <f ca="1">SUMPRODUCT(Q223:Q252,'control variables'!AM$7:AM$36)</f>
        <v>0.16243298267980508</v>
      </c>
      <c r="AG253" s="82">
        <f ca="1">SUMPRODUCT(R223:R252,'control variables'!AN$7:AN$36)</f>
        <v>0.46313912286713277</v>
      </c>
      <c r="AH253" s="82">
        <f ca="1">SUMPRODUCT(S223:S252,'control variables'!AO$7:AO$36)</f>
        <v>0.20053464621673792</v>
      </c>
      <c r="AI253" s="82">
        <f t="shared" ca="1" si="165"/>
        <v>0.96719950357879669</v>
      </c>
      <c r="AJ253" s="10">
        <f ca="1">SUMPRODUCT(P223:P252,'control variables'!AP$7:AP$36)</f>
        <v>1.3481468512245012E-4</v>
      </c>
      <c r="AK253" s="10">
        <f ca="1">SUMPRODUCT(Q223:Q252,'control variables'!AQ$7:AQ$36)</f>
        <v>3.8903060164384071E-4</v>
      </c>
      <c r="AL253" s="10">
        <f ca="1">SUMPRODUCT(R223:R252,'control variables'!AR$7:AR$36)</f>
        <v>1.3982781285799342E-2</v>
      </c>
      <c r="AM253" s="10">
        <f ca="1">SUMPRODUCT(S223:S252,'control variables'!AS$7:AS$36)</f>
        <v>1.0475318287045612E-2</v>
      </c>
      <c r="AN253" s="10">
        <f t="shared" ca="1" si="187"/>
        <v>2.4981944859611246E-2</v>
      </c>
      <c r="AO253" s="82">
        <f ca="1">SUMPRODUCT(P223:P252,'control variables'!AX$7:AX$36)</f>
        <v>1.8332739490210107E-4</v>
      </c>
      <c r="AP253" s="82">
        <f ca="1">SUMPRODUCT(Q223:Q252,'control variables'!AY$7:AY$36)</f>
        <v>4.232177921672761E-4</v>
      </c>
      <c r="AQ253" s="82">
        <f ca="1">SUMPRODUCT(R223:R252,'control variables'!AZ$7:AZ$36)</f>
        <v>3.8028896693014166E-3</v>
      </c>
      <c r="AR253" s="82">
        <f ca="1">SUMPRODUCT(S223:S252,'control variables'!BA$7:BA$36)</f>
        <v>2.8489668029712486E-3</v>
      </c>
      <c r="AS253" s="82">
        <f t="shared" ca="1" si="188"/>
        <v>7.2584016593420422E-3</v>
      </c>
      <c r="AT253" s="10">
        <f ca="1">SUMPRODUCT(P223:P252,'control variables'!AT$7:AT$36)</f>
        <v>-1.6179347709454405E-4</v>
      </c>
      <c r="AU253" s="10">
        <f ca="1">SUMPRODUCT(Q223:Q252,'control variables'!AU$7:AU$36)</f>
        <v>1.7551032921346723E-4</v>
      </c>
      <c r="AV253" s="10">
        <f ca="1">SUMPRODUCT(R223:R252,'control variables'!AV$7:AV$36)</f>
        <v>7.5576154235236961E-2</v>
      </c>
      <c r="AW253" s="10">
        <f ca="1">SUMPRODUCT(S223:S252,'control variables'!AW$7:AW$36)</f>
        <v>5.661851203586904E-2</v>
      </c>
      <c r="AX253" s="10">
        <f t="shared" ca="1" si="166"/>
        <v>0.13220838312322492</v>
      </c>
      <c r="AY253" s="82">
        <f ca="1">SUMPRODUCT(P223:P252,'control variables'!BB$7:BB$36)</f>
        <v>5.8641485552912633E-4</v>
      </c>
      <c r="AZ253" s="82">
        <f ca="1">SUMPRODUCT(Q223:Q252,'control variables'!BC$7:BC$36)</f>
        <v>1.4953568358622123E-3</v>
      </c>
      <c r="BA253" s="82">
        <f ca="1">SUMPRODUCT(R223:R252,'control variables'!BD$7:BD$36)</f>
        <v>1.0467957493934359E-2</v>
      </c>
      <c r="BB253" s="82">
        <f ca="1">SUMPRODUCT(S223:S252,'control variables'!BE$7:BE$36)</f>
        <v>1.4875714855359008E-3</v>
      </c>
      <c r="BC253" s="82">
        <f t="shared" ca="1" si="189"/>
        <v>1.40373006708616E-2</v>
      </c>
      <c r="BD253" s="10">
        <f ca="1">SUMPRODUCT(P223:P252,'control variables'!BF$7:BF$36)</f>
        <v>1.2267288000159822E-4</v>
      </c>
      <c r="BE253" s="10">
        <f ca="1">SUMPRODUCT(Q223:Q252,'control variables'!BG$7:BG$36)</f>
        <v>1.4159734681443032E-4</v>
      </c>
      <c r="BF253" s="10">
        <f ca="1">SUMPRODUCT(R223:R252,'control variables'!BH$7:BH$36)</f>
        <v>4.2411503593580337E-3</v>
      </c>
      <c r="BG253" s="10">
        <f ca="1">SUMPRODUCT(S223:S252,'control variables'!BI$7:BI$36)</f>
        <v>9.5318804627115422E-3</v>
      </c>
      <c r="BH253" s="10">
        <f t="shared" ca="1" si="190"/>
        <v>1.4037301048885604E-2</v>
      </c>
      <c r="BI253" s="82">
        <f t="shared" ca="1" si="167"/>
        <v>0.14151737319355556</v>
      </c>
      <c r="BJ253" s="82">
        <f t="shared" ca="1" si="168"/>
        <v>0.16410384984488077</v>
      </c>
      <c r="BK253" s="82">
        <f t="shared" ca="1" si="169"/>
        <v>0.54918323459630414</v>
      </c>
      <c r="BL253" s="82">
        <f t="shared" ca="1" si="170"/>
        <v>0.25864072973814289</v>
      </c>
      <c r="BM253" s="82">
        <f t="shared" ca="1" si="160"/>
        <v>1.1134451873728834</v>
      </c>
      <c r="BN253" s="10">
        <f ca="1">BN252+BI253-INDIRECT(ADDRESS(MAX($D253-'key variables'!$B$9*30,34),scenario!BI$4),TRUE)</f>
        <v>9439389.2025939394</v>
      </c>
      <c r="BO253" s="10">
        <f ca="1">BO252+BJ253-INDIRECT(ADDRESS(MAX($D253-'key variables'!$B$9*30,34),scenario!BJ$4),TRUE)</f>
        <v>10895582.349152267</v>
      </c>
      <c r="BP253" s="10">
        <f ca="1">BP252+BK253-INDIRECT(ADDRESS(MAX($D253-'key variables'!$B$9*30,34),scenario!BK$4),TRUE)</f>
        <v>32531159.151811749</v>
      </c>
      <c r="BQ253" s="10">
        <f ca="1">BQ252+BL253-INDIRECT(ADDRESS(MAX($D253-'key variables'!$B$9*30,34),scenario!BL$4),TRUE)</f>
        <v>14415839.92179475</v>
      </c>
      <c r="BR253" s="10">
        <f t="shared" ca="1" si="191"/>
        <v>67281970.625352696</v>
      </c>
      <c r="BS253" s="82">
        <f t="shared" ca="1" si="172"/>
        <v>0.74982707132132831</v>
      </c>
      <c r="BT253" s="82">
        <f t="shared" ca="1" si="173"/>
        <v>0.87015587490325008</v>
      </c>
      <c r="BU253" s="82">
        <f t="shared" ca="1" si="174"/>
        <v>2.9853428158599487</v>
      </c>
      <c r="BV253" s="82">
        <f t="shared" ca="1" si="175"/>
        <v>1.4615827497825569</v>
      </c>
      <c r="BW253" s="82">
        <f t="shared" ca="1" si="192"/>
        <v>6.0669085118670845</v>
      </c>
      <c r="BX253" s="10">
        <f t="shared" ca="1" si="176"/>
        <v>3.2417607988221393E-3</v>
      </c>
      <c r="BY253" s="10">
        <f t="shared" ca="1" si="177"/>
        <v>7.4837197684652313E-3</v>
      </c>
      <c r="BZ253" s="10">
        <f t="shared" ca="1" si="178"/>
        <v>6.7246134487596823E-2</v>
      </c>
      <c r="CA253" s="10">
        <f t="shared" ca="1" si="179"/>
        <v>5.0378007637879668E-2</v>
      </c>
      <c r="CB253" s="10">
        <v>0</v>
      </c>
      <c r="CC253" s="82">
        <f t="shared" ca="1" si="180"/>
        <v>-6.984726724121674E-4</v>
      </c>
      <c r="CD253" s="82">
        <f t="shared" ca="1" si="181"/>
        <v>1.2929640679481091E-3</v>
      </c>
      <c r="CE253" s="82">
        <f t="shared" ca="1" si="182"/>
        <v>0.40322377571189821</v>
      </c>
      <c r="CF253" s="82">
        <f t="shared" ca="1" si="183"/>
        <v>0.30207848522328062</v>
      </c>
      <c r="CG253" s="82">
        <f t="shared" ca="1" si="193"/>
        <v>0.70589675233071481</v>
      </c>
      <c r="CH253" s="13">
        <f t="shared" ca="1" si="144"/>
        <v>188</v>
      </c>
      <c r="CI253" s="81">
        <f t="shared" ca="1" si="153"/>
        <v>0.11317758598770654</v>
      </c>
      <c r="CJ253" s="81">
        <f t="shared" ca="1" si="154"/>
        <v>0.13063723528514465</v>
      </c>
      <c r="CK253" s="81">
        <f t="shared" ca="1" si="155"/>
        <v>0.39004621836889453</v>
      </c>
      <c r="CL253" s="81">
        <f t="shared" ca="1" si="156"/>
        <v>0.17284486605188279</v>
      </c>
      <c r="CM253" s="89">
        <f t="shared" ca="1" si="145"/>
        <v>0.80670590569362843</v>
      </c>
    </row>
    <row r="254" spans="1:91" x14ac:dyDescent="0.3">
      <c r="A254">
        <v>189</v>
      </c>
      <c r="B254" s="3">
        <f t="shared" si="158"/>
        <v>0.71388888888888891</v>
      </c>
      <c r="C254" s="3">
        <f t="shared" si="146"/>
        <v>6.3</v>
      </c>
      <c r="D254" s="4">
        <f t="shared" ca="1" si="184"/>
        <v>254</v>
      </c>
      <c r="E254" s="58">
        <f>(0.5*(COS(B254*2*PI())+1)*('key variables'!$B$4-'key variables'!$B$6)+'key variables'!$B$6)/'key variables'!$B$4</f>
        <v>1</v>
      </c>
      <c r="F254" s="10">
        <f t="shared" ca="1" si="147"/>
        <v>11689222.90821749</v>
      </c>
      <c r="G254" s="10">
        <f t="shared" ca="1" si="148"/>
        <v>13492492.799586182</v>
      </c>
      <c r="H254" s="10">
        <f t="shared" ca="1" si="149"/>
        <v>40309474.547238559</v>
      </c>
      <c r="I254" s="10">
        <f t="shared" ca="1" si="150"/>
        <v>17912154.308523085</v>
      </c>
      <c r="J254" s="10">
        <f t="shared" ca="1" si="185"/>
        <v>83403344.563565314</v>
      </c>
      <c r="K254" s="82">
        <f t="shared" ca="1" si="161"/>
        <v>2249832.9557964792</v>
      </c>
      <c r="L254" s="82">
        <f t="shared" ca="1" si="162"/>
        <v>2596909.5802780404</v>
      </c>
      <c r="M254" s="82">
        <f t="shared" ca="1" si="163"/>
        <v>7778312.4100839943</v>
      </c>
      <c r="N254" s="82">
        <f t="shared" ca="1" si="164"/>
        <v>3496312.9251455856</v>
      </c>
      <c r="O254" s="82">
        <f t="shared" ca="1" si="186"/>
        <v>16121367.871304099</v>
      </c>
      <c r="P254" s="10">
        <f ca="1">IF(IF($A254&gt;='key variables'!$B$26,K254*SUMPRODUCT(Z254:AC254,'control variables'!$O$3:$R$3)/J254+F$65*'key variables'!$B$25/scenario!J$65,K254*SUMPRODUCT(Z254:AC254,'control variables'!$O$7:$R$7)/J254+F$65*'key variables'!$B$25/scenario!J$65)&lt;'key variables'!$B$28,0,IF($A254&gt;='key variables'!$B$26,K254*SUMPRODUCT(Z254:AC254,'control variables'!$O$3:$R$3)/J254+F$65*'key variables'!$B$25/scenario!J$65,K254*SUMPRODUCT(Z254:AC254,'control variables'!$O$7:$R$7)/J254+F$65*'key variables'!$B$25/scenario!J$65))</f>
        <v>1.723513281791338E-2</v>
      </c>
      <c r="Q254" s="10">
        <f ca="1">IF(IF($A254&gt;='key variables'!$B$26,L254*SUMPRODUCT(Z254:AC254,'control variables'!$O$4:$R$4)/J254+G$65*'key variables'!$B$25/scenario!J$65,L254*SUMPRODUCT(Z254:AC254,'control variables'!$O$7:$R$7)/J254+G$65*'key variables'!$B$25/scenario!J$65)&lt;'key variables'!$B$28,0,IF($A254&gt;='key variables'!$B$26,L254*SUMPRODUCT(Z254:AC254,'control variables'!$O$4:$R$4)/J254+G$65*'key variables'!$B$25/scenario!J$65,L254*SUMPRODUCT(Z254:AC254,'control variables'!$O$7:$R$7)/J254+G$65*'key variables'!$B$25/scenario!J$65))</f>
        <v>1.9893957645561549E-2</v>
      </c>
      <c r="R254" s="10">
        <f ca="1">IF(IF($A254&gt;='key variables'!$B$26,M254*SUMPRODUCT(Z254:AC254,'control variables'!$O$5:$R$5)/J254+H$65*'key variables'!$B$25/scenario!J$65,M254*SUMPRODUCT(Z254:AC254,'control variables'!$O$7:$R$7)/J254+H$65*'key variables'!$B$25/scenario!J$65)&lt;'key variables'!$B$28,0,IF($A254&gt;='key variables'!$B$26,M254*SUMPRODUCT(Z254:AC254,'control variables'!$O$5:$R$5)/J254+H$65*'key variables'!$B$25/scenario!J$65,M254*SUMPRODUCT(Z254:AC254,'control variables'!$O$7:$R$7)/J254+H$65*'key variables'!$B$25/scenario!J$65))</f>
        <v>5.9586756048544916E-2</v>
      </c>
      <c r="S254" s="10">
        <f ca="1">IF(IF($A254&gt;='key variables'!$B$26,N254*SUMPRODUCT(Z254:AC254,'control variables'!$O$6:$R$6)/J254+I$65*'key variables'!$B$25/scenario!J$65,N254*SUMPRODUCT(Z254:AC254,'control variables'!$O$7:$R$7)/J254+I$65*'key variables'!$B$25/scenario!J$65)&lt;'key variables'!$B$28,0,IF($A254&gt;='key variables'!$B$26,N254*SUMPRODUCT(Z254:AC254,'control variables'!$O$6:$R$6)/J254+I$65*'key variables'!$B$25/scenario!J$65,N254*SUMPRODUCT(Z254:AC254,'control variables'!$O$7:$R$7)/J254+I$65*'key variables'!$B$25/scenario!J$65))</f>
        <v>2.6783951885236093E-2</v>
      </c>
      <c r="T254" s="10">
        <f t="shared" ca="1" si="157"/>
        <v>0.12349979839725593</v>
      </c>
      <c r="U254" s="82">
        <f ca="1">SUMPRODUCT(P224:P253,'control variables'!AD$7:AD$36)</f>
        <v>3.6541669051725768E-2</v>
      </c>
      <c r="V254" s="82">
        <f ca="1">SUMPRODUCT(Q224:Q253,'control variables'!AE$7:AE$36)</f>
        <v>4.2178869411298829E-2</v>
      </c>
      <c r="W254" s="82">
        <f ca="1">SUMPRODUCT(R224:R253,'control variables'!AF$7:AF$36)</f>
        <v>0.12633494284005539</v>
      </c>
      <c r="X254" s="82">
        <f ca="1">SUMPRODUCT(S224:S253,'control variables'!AG$7:AG$36)</f>
        <v>5.6786931439855137E-2</v>
      </c>
      <c r="Y254" s="82">
        <f t="shared" ca="1" si="151"/>
        <v>0.26184241274293513</v>
      </c>
      <c r="Z254" s="10">
        <f ca="1">IF($A254&gt;='key variables'!$B$26,SUMPRODUCT(P224:P253,'control variables'!V$7:V$36)*$E254,SUMPRODUCT(P224:P253,'control variables'!Z$7:Z$36)*$E254)</f>
        <v>8.9165369371039638E-2</v>
      </c>
      <c r="AA254" s="10">
        <f ca="1">IF($A254&gt;='key variables'!$B$26,SUMPRODUCT(Q224:Q253,'control variables'!W$7:W$36)*$E254,SUMPRODUCT(Q224:Q253,'control variables'!AA$7:AA$36)*$E254)</f>
        <v>0.10292070855843102</v>
      </c>
      <c r="AB254" s="10">
        <f ca="1">IF($A254&gt;='key variables'!$B$26,SUMPRODUCT(R224:R253,'control variables'!X$7:X$36)*$E254,SUMPRODUCT(R224:R253,'control variables'!AB$7:AB$36)*$E254)</f>
        <v>0.30827004171203048</v>
      </c>
      <c r="AC254" s="10">
        <f ca="1">IF($A254&gt;='key variables'!$B$26,SUMPRODUCT(S224:S253,'control variables'!Y$7:Y$36)*$E254,SUMPRODUCT(S224:S253,'control variables'!AC$7:AC$36)*$E254)</f>
        <v>0.13856585779142055</v>
      </c>
      <c r="AD254" s="10">
        <f t="shared" ca="1" si="152"/>
        <v>0.63892197743292178</v>
      </c>
      <c r="AE254" s="82">
        <f ca="1">SUMPRODUCT(P224:P253,'control variables'!AL$7:AL$36)</f>
        <v>0.1214031525149192</v>
      </c>
      <c r="AF254" s="82">
        <f ca="1">SUMPRODUCT(Q224:Q253,'control variables'!AM$7:AM$36)</f>
        <v>0.13976533816258177</v>
      </c>
      <c r="AG254" s="82">
        <f ca="1">SUMPRODUCT(R224:R253,'control variables'!AN$7:AN$36)</f>
        <v>0.39850771103210247</v>
      </c>
      <c r="AH254" s="82">
        <f ca="1">SUMPRODUCT(S224:S253,'control variables'!AO$7:AO$36)</f>
        <v>0.17254988598618343</v>
      </c>
      <c r="AI254" s="82">
        <f t="shared" ca="1" si="165"/>
        <v>0.83222608769578676</v>
      </c>
      <c r="AJ254" s="10">
        <f ca="1">SUMPRODUCT(P224:P253,'control variables'!AP$7:AP$36)</f>
        <v>1.160011932955562E-4</v>
      </c>
      <c r="AK254" s="10">
        <f ca="1">SUMPRODUCT(Q224:Q253,'control variables'!AQ$7:AQ$36)</f>
        <v>3.3474108535123281E-4</v>
      </c>
      <c r="AL254" s="10">
        <f ca="1">SUMPRODUCT(R224:R253,'control variables'!AR$7:AR$36)</f>
        <v>1.2031473524343727E-2</v>
      </c>
      <c r="AM254" s="10">
        <f ca="1">SUMPRODUCT(S224:S253,'control variables'!AS$7:AS$36)</f>
        <v>9.0134796542702296E-3</v>
      </c>
      <c r="AN254" s="10">
        <f t="shared" ca="1" si="187"/>
        <v>2.1495695457260745E-2</v>
      </c>
      <c r="AO254" s="82">
        <f ca="1">SUMPRODUCT(P224:P253,'control variables'!AX$7:AX$36)</f>
        <v>1.5774391791994943E-4</v>
      </c>
      <c r="AP254" s="82">
        <f ca="1">SUMPRODUCT(Q224:Q253,'control variables'!AY$7:AY$36)</f>
        <v>3.6415742832950662E-4</v>
      </c>
      <c r="AQ254" s="82">
        <f ca="1">SUMPRODUCT(R224:R253,'control variables'!AZ$7:AZ$36)</f>
        <v>3.2721935320864093E-3</v>
      </c>
      <c r="AR254" s="82">
        <f ca="1">SUMPRODUCT(S224:S253,'control variables'!BA$7:BA$36)</f>
        <v>2.4513913251456277E-3</v>
      </c>
      <c r="AS254" s="82">
        <f t="shared" ca="1" si="188"/>
        <v>6.2454862034814936E-3</v>
      </c>
      <c r="AT254" s="10">
        <f ca="1">SUMPRODUCT(P224:P253,'control variables'!AT$7:AT$36)</f>
        <v>-1.3921508702640603E-4</v>
      </c>
      <c r="AU254" s="10">
        <f ca="1">SUMPRODUCT(Q224:Q253,'control variables'!AU$7:AU$36)</f>
        <v>1.5101774307754208E-4</v>
      </c>
      <c r="AV254" s="10">
        <f ca="1">SUMPRODUCT(R224:R253,'control variables'!AV$7:AV$36)</f>
        <v>6.5029450370433992E-2</v>
      </c>
      <c r="AW254" s="10">
        <f ca="1">SUMPRODUCT(S224:S253,'control variables'!AW$7:AW$36)</f>
        <v>4.8717360068683088E-2</v>
      </c>
      <c r="AX254" s="10">
        <f t="shared" ca="1" si="166"/>
        <v>0.11375861309516822</v>
      </c>
      <c r="AY254" s="82">
        <f ca="1">SUMPRODUCT(P224:P253,'control variables'!BB$7:BB$36)</f>
        <v>5.045802430530868E-4</v>
      </c>
      <c r="AZ254" s="82">
        <f ca="1">SUMPRODUCT(Q224:Q253,'control variables'!BC$7:BC$36)</f>
        <v>1.2866787199816666E-3</v>
      </c>
      <c r="BA254" s="82">
        <f ca="1">SUMPRODUCT(R224:R253,'control variables'!BD$7:BD$36)</f>
        <v>9.0071465392752761E-3</v>
      </c>
      <c r="BB254" s="82">
        <f ca="1">SUMPRODUCT(S224:S253,'control variables'!BE$7:BE$36)</f>
        <v>1.2799798208612495E-3</v>
      </c>
      <c r="BC254" s="82">
        <f t="shared" ca="1" si="189"/>
        <v>1.2078385323171278E-2</v>
      </c>
      <c r="BD254" s="10">
        <f ca="1">SUMPRODUCT(P224:P253,'control variables'!BF$7:BF$36)</f>
        <v>1.0555379186527818E-4</v>
      </c>
      <c r="BE254" s="10">
        <f ca="1">SUMPRODUCT(Q224:Q253,'control variables'!BG$7:BG$36)</f>
        <v>1.2183733580014811E-4</v>
      </c>
      <c r="BF254" s="10">
        <f ca="1">SUMPRODUCT(R224:R253,'control variables'!BH$7:BH$36)</f>
        <v>3.649294793561506E-3</v>
      </c>
      <c r="BG254" s="10">
        <f ca="1">SUMPRODUCT(S224:S253,'control variables'!BI$7:BI$36)</f>
        <v>8.201699727214835E-3</v>
      </c>
      <c r="BH254" s="10">
        <f t="shared" ca="1" si="190"/>
        <v>1.2078385648441768E-2</v>
      </c>
      <c r="BI254" s="82">
        <f t="shared" ca="1" si="167"/>
        <v>0.12176851767094587</v>
      </c>
      <c r="BJ254" s="82">
        <f t="shared" ca="1" si="168"/>
        <v>0.14120303462564099</v>
      </c>
      <c r="BK254" s="82">
        <f t="shared" ca="1" si="169"/>
        <v>0.47254430794181174</v>
      </c>
      <c r="BL254" s="82">
        <f t="shared" ca="1" si="170"/>
        <v>0.22254722587572778</v>
      </c>
      <c r="BM254" s="82">
        <f t="shared" ca="1" si="160"/>
        <v>0.95806308611412638</v>
      </c>
      <c r="BN254" s="10">
        <f ca="1">BN253+BI254-INDIRECT(ADDRESS(MAX($D254-'key variables'!$B$9*30,34),scenario!BI$4),TRUE)</f>
        <v>9439389.3243624568</v>
      </c>
      <c r="BO254" s="10">
        <f ca="1">BO253+BJ254-INDIRECT(ADDRESS(MAX($D254-'key variables'!$B$9*30,34),scenario!BJ$4),TRUE)</f>
        <v>10895582.490355302</v>
      </c>
      <c r="BP254" s="10">
        <f ca="1">BP253+BK254-INDIRECT(ADDRESS(MAX($D254-'key variables'!$B$9*30,34),scenario!BK$4),TRUE)</f>
        <v>32531159.624356057</v>
      </c>
      <c r="BQ254" s="10">
        <f ca="1">BQ253+BL254-INDIRECT(ADDRESS(MAX($D254-'key variables'!$B$9*30,34),scenario!BL$4),TRUE)</f>
        <v>14415840.144341975</v>
      </c>
      <c r="BR254" s="10">
        <f t="shared" ca="1" si="191"/>
        <v>67281971.583415776</v>
      </c>
      <c r="BS254" s="82">
        <f t="shared" ca="1" si="172"/>
        <v>0.64518813267643049</v>
      </c>
      <c r="BT254" s="82">
        <f t="shared" ca="1" si="173"/>
        <v>0.74872496058737048</v>
      </c>
      <c r="BU254" s="82">
        <f t="shared" ca="1" si="174"/>
        <v>2.5687359691731206</v>
      </c>
      <c r="BV254" s="82">
        <f t="shared" ca="1" si="175"/>
        <v>1.2576177760648506</v>
      </c>
      <c r="BW254" s="82">
        <f t="shared" ca="1" si="192"/>
        <v>5.2202668385017725</v>
      </c>
      <c r="BX254" s="10">
        <f t="shared" ca="1" si="176"/>
        <v>2.7893706818237236E-3</v>
      </c>
      <c r="BY254" s="10">
        <f t="shared" ca="1" si="177"/>
        <v>6.4393611410129238E-3</v>
      </c>
      <c r="BZ254" s="10">
        <f t="shared" ca="1" si="178"/>
        <v>5.7861886686846449E-2</v>
      </c>
      <c r="CA254" s="10">
        <f t="shared" ca="1" si="179"/>
        <v>4.3347719414949214E-2</v>
      </c>
      <c r="CB254" s="10">
        <v>0</v>
      </c>
      <c r="CC254" s="82">
        <f t="shared" ca="1" si="180"/>
        <v>-6.0100031001015445E-4</v>
      </c>
      <c r="CD254" s="82">
        <f t="shared" ca="1" si="181"/>
        <v>1.1125299818922933E-3</v>
      </c>
      <c r="CE254" s="82">
        <f t="shared" ca="1" si="182"/>
        <v>0.34695360533372155</v>
      </c>
      <c r="CF254" s="82">
        <f t="shared" ca="1" si="183"/>
        <v>0.25992321348372216</v>
      </c>
      <c r="CG254" s="82">
        <f t="shared" ca="1" si="193"/>
        <v>0.60738834848932588</v>
      </c>
      <c r="CH254" s="13">
        <f t="shared" ca="1" si="144"/>
        <v>189</v>
      </c>
      <c r="CI254" s="81">
        <f t="shared" ca="1" si="153"/>
        <v>0.11317758746675066</v>
      </c>
      <c r="CJ254" s="81">
        <f t="shared" ca="1" si="154"/>
        <v>0.13063723700014579</v>
      </c>
      <c r="CK254" s="81">
        <f t="shared" ca="1" si="155"/>
        <v>0.39004622410031348</v>
      </c>
      <c r="CL254" s="81">
        <f t="shared" ca="1" si="156"/>
        <v>0.17284486874929864</v>
      </c>
      <c r="CM254" s="89">
        <f t="shared" ca="1" si="145"/>
        <v>0.80670591731650854</v>
      </c>
    </row>
    <row r="255" spans="1:91" x14ac:dyDescent="0.3">
      <c r="A255">
        <v>190</v>
      </c>
      <c r="B255" s="3">
        <f t="shared" si="158"/>
        <v>0.71666666666666667</v>
      </c>
      <c r="C255" s="3">
        <f t="shared" si="146"/>
        <v>6.333333333333333</v>
      </c>
      <c r="D255" s="4">
        <f t="shared" ca="1" si="184"/>
        <v>255</v>
      </c>
      <c r="E255" s="58">
        <f>(0.5*(COS(B255*2*PI())+1)*('key variables'!$B$4-'key variables'!$B$6)+'key variables'!$B$6)/'key variables'!$B$4</f>
        <v>1</v>
      </c>
      <c r="F255" s="10">
        <f t="shared" ca="1" si="147"/>
        <v>11689222.908111935</v>
      </c>
      <c r="G255" s="10">
        <f t="shared" ca="1" si="148"/>
        <v>13492492.799464345</v>
      </c>
      <c r="H255" s="10">
        <f t="shared" ca="1" si="149"/>
        <v>40309474.543589264</v>
      </c>
      <c r="I255" s="10">
        <f t="shared" ca="1" si="150"/>
        <v>17912154.300321385</v>
      </c>
      <c r="J255" s="10">
        <f t="shared" ca="1" si="185"/>
        <v>83403344.551486939</v>
      </c>
      <c r="K255" s="82">
        <f t="shared" ca="1" si="161"/>
        <v>2249832.9385613459</v>
      </c>
      <c r="L255" s="82">
        <f t="shared" ca="1" si="162"/>
        <v>2596909.5603840826</v>
      </c>
      <c r="M255" s="82">
        <f t="shared" ca="1" si="163"/>
        <v>7778312.3504972374</v>
      </c>
      <c r="N255" s="82">
        <f t="shared" ca="1" si="164"/>
        <v>3496312.8983616335</v>
      </c>
      <c r="O255" s="82">
        <f t="shared" ca="1" si="186"/>
        <v>16121367.747804299</v>
      </c>
      <c r="P255" s="10">
        <f ca="1">IF(IF($A255&gt;='key variables'!$B$26,K255*SUMPRODUCT(Z255:AC255,'control variables'!$O$3:$R$3)/J255+F$65*'key variables'!$B$25/scenario!J$65,K255*SUMPRODUCT(Z255:AC255,'control variables'!$O$7:$R$7)/J255+F$65*'key variables'!$B$25/scenario!J$65)&lt;'key variables'!$B$28,0,IF($A255&gt;='key variables'!$B$26,K255*SUMPRODUCT(Z255:AC255,'control variables'!$O$3:$R$3)/J255+F$65*'key variables'!$B$25/scenario!J$65,K255*SUMPRODUCT(Z255:AC255,'control variables'!$O$7:$R$7)/J255+F$65*'key variables'!$B$25/scenario!J$65))</f>
        <v>1.4829956753380454E-2</v>
      </c>
      <c r="Q255" s="10">
        <f ca="1">IF(IF($A255&gt;='key variables'!$B$26,L255*SUMPRODUCT(Z255:AC255,'control variables'!$O$4:$R$4)/J255+G$65*'key variables'!$B$25/scenario!J$65,L255*SUMPRODUCT(Z255:AC255,'control variables'!$O$7:$R$7)/J255+G$65*'key variables'!$B$25/scenario!J$65)&lt;'key variables'!$B$28,0,IF($A255&gt;='key variables'!$B$26,L255*SUMPRODUCT(Z255:AC255,'control variables'!$O$4:$R$4)/J255+G$65*'key variables'!$B$25/scenario!J$65,L255*SUMPRODUCT(Z255:AC255,'control variables'!$O$7:$R$7)/J255+G$65*'key variables'!$B$25/scenario!J$65))</f>
        <v>1.7117740527686779E-2</v>
      </c>
      <c r="R255" s="10">
        <f ca="1">IF(IF($A255&gt;='key variables'!$B$26,M255*SUMPRODUCT(Z255:AC255,'control variables'!$O$5:$R$5)/J255+H$65*'key variables'!$B$25/scenario!J$65,M255*SUMPRODUCT(Z255:AC255,'control variables'!$O$7:$R$7)/J255+H$65*'key variables'!$B$25/scenario!J$65)&lt;'key variables'!$B$28,0,IF($A255&gt;='key variables'!$B$26,M255*SUMPRODUCT(Z255:AC255,'control variables'!$O$5:$R$5)/J255+H$65*'key variables'!$B$25/scenario!J$65,M255*SUMPRODUCT(Z255:AC255,'control variables'!$O$7:$R$7)/J255+H$65*'key variables'!$B$25/scenario!J$65))</f>
        <v>5.1271378329948748E-2</v>
      </c>
      <c r="S255" s="10">
        <f ca="1">IF(IF($A255&gt;='key variables'!$B$26,N255*SUMPRODUCT(Z255:AC255,'control variables'!$O$6:$R$6)/J255+I$65*'key variables'!$B$25/scenario!J$65,N255*SUMPRODUCT(Z255:AC255,'control variables'!$O$7:$R$7)/J255+I$65*'key variables'!$B$25/scenario!J$65)&lt;'key variables'!$B$28,0,IF($A255&gt;='key variables'!$B$26,N255*SUMPRODUCT(Z255:AC255,'control variables'!$O$6:$R$6)/J255+I$65*'key variables'!$B$25/scenario!J$65,N255*SUMPRODUCT(Z255:AC255,'control variables'!$O$7:$R$7)/J255+I$65*'key variables'!$B$25/scenario!J$65))</f>
        <v>2.3046230762424898E-2</v>
      </c>
      <c r="T255" s="10">
        <f t="shared" ca="1" si="157"/>
        <v>0.10626530637344089</v>
      </c>
      <c r="U255" s="82">
        <f ca="1">SUMPRODUCT(P225:P254,'control variables'!AD$7:AD$36)</f>
        <v>3.1442251097943047E-2</v>
      </c>
      <c r="V255" s="82">
        <f ca="1">SUMPRODUCT(Q225:Q254,'control variables'!AE$7:AE$36)</f>
        <v>3.6292775822038555E-2</v>
      </c>
      <c r="W255" s="82">
        <f ca="1">SUMPRODUCT(R225:R254,'control variables'!AF$7:AF$36)</f>
        <v>0.10870480463271844</v>
      </c>
      <c r="X255" s="82">
        <f ca="1">SUMPRODUCT(S225:S254,'control variables'!AG$7:AG$36)</f>
        <v>4.8862271586066944E-2</v>
      </c>
      <c r="Y255" s="82">
        <f t="shared" ca="1" si="151"/>
        <v>0.22530210313876697</v>
      </c>
      <c r="Z255" s="10">
        <f ca="1">IF($A255&gt;='key variables'!$B$26,SUMPRODUCT(P225:P254,'control variables'!V$7:V$36)*$E255,SUMPRODUCT(P225:P254,'control variables'!Z$7:Z$36)*$E255)</f>
        <v>7.6722273949386188E-2</v>
      </c>
      <c r="AA255" s="10">
        <f ca="1">IF($A255&gt;='key variables'!$B$26,SUMPRODUCT(Q225:Q254,'control variables'!W$7:W$36)*$E255,SUMPRODUCT(Q225:Q254,'control variables'!AA$7:AA$36)*$E255)</f>
        <v>8.8558045043545267E-2</v>
      </c>
      <c r="AB255" s="10">
        <f ca="1">IF($A255&gt;='key variables'!$B$26,SUMPRODUCT(R225:R254,'control variables'!X$7:X$36)*$E255,SUMPRODUCT(R225:R254,'control variables'!AB$7:AB$36)*$E255)</f>
        <v>0.26525072186041843</v>
      </c>
      <c r="AC255" s="10">
        <f ca="1">IF($A255&gt;='key variables'!$B$26,SUMPRODUCT(S225:S254,'control variables'!Y$7:Y$36)*$E255,SUMPRODUCT(S225:S254,'control variables'!AC$7:AC$36)*$E255)</f>
        <v>0.11922888646674487</v>
      </c>
      <c r="AD255" s="10">
        <f t="shared" ca="1" si="152"/>
        <v>0.54975992732009471</v>
      </c>
      <c r="AE255" s="82">
        <f ca="1">SUMPRODUCT(P225:P254,'control variables'!AL$7:AL$36)</f>
        <v>0.10446125115869477</v>
      </c>
      <c r="AF255" s="82">
        <f ca="1">SUMPRODUCT(Q225:Q254,'control variables'!AM$7:AM$36)</f>
        <v>0.12026097997156346</v>
      </c>
      <c r="AG255" s="82">
        <f ca="1">SUMPRODUCT(R225:R254,'control variables'!AN$7:AN$36)</f>
        <v>0.34289565986093568</v>
      </c>
      <c r="AH255" s="82">
        <f ca="1">SUMPRODUCT(S225:S254,'control variables'!AO$7:AO$36)</f>
        <v>0.1484704194579444</v>
      </c>
      <c r="AI255" s="82">
        <f t="shared" ca="1" si="165"/>
        <v>0.71608831044913834</v>
      </c>
      <c r="AJ255" s="10">
        <f ca="1">SUMPRODUCT(P225:P254,'control variables'!AP$7:AP$36)</f>
        <v>9.9813138349873619E-5</v>
      </c>
      <c r="AK255" s="10">
        <f ca="1">SUMPRODUCT(Q225:Q254,'control variables'!AQ$7:AQ$36)</f>
        <v>2.8802771173587071E-4</v>
      </c>
      <c r="AL255" s="10">
        <f ca="1">SUMPRODUCT(R225:R254,'control variables'!AR$7:AR$36)</f>
        <v>1.0352472223095368E-2</v>
      </c>
      <c r="AM255" s="10">
        <f ca="1">SUMPRODUCT(S225:S254,'control variables'!AS$7:AS$36)</f>
        <v>7.7556416980402833E-3</v>
      </c>
      <c r="AN255" s="10">
        <f t="shared" ca="1" si="187"/>
        <v>1.8495954771221394E-2</v>
      </c>
      <c r="AO255" s="82">
        <f ca="1">SUMPRODUCT(P225:P254,'control variables'!AX$7:AX$36)</f>
        <v>1.3573063421993065E-4</v>
      </c>
      <c r="AP255" s="82">
        <f ca="1">SUMPRODUCT(Q225:Q254,'control variables'!AY$7:AY$36)</f>
        <v>3.1333898228739197E-4</v>
      </c>
      <c r="AQ255" s="82">
        <f ca="1">SUMPRODUCT(R225:R254,'control variables'!AZ$7:AZ$36)</f>
        <v>2.8155564363871715E-3</v>
      </c>
      <c r="AR255" s="82">
        <f ca="1">SUMPRODUCT(S225:S254,'control variables'!BA$7:BA$36)</f>
        <v>2.1092978015932284E-3</v>
      </c>
      <c r="AS255" s="82">
        <f t="shared" ca="1" si="188"/>
        <v>5.3739238544877228E-3</v>
      </c>
      <c r="AT255" s="10">
        <f ca="1">SUMPRODUCT(P225:P254,'control variables'!AT$7:AT$36)</f>
        <v>-1.197875249128173E-4</v>
      </c>
      <c r="AU255" s="10">
        <f ca="1">SUMPRODUCT(Q225:Q254,'control variables'!AU$7:AU$36)</f>
        <v>1.2994311211217521E-4</v>
      </c>
      <c r="AV255" s="10">
        <f ca="1">SUMPRODUCT(R225:R254,'control variables'!AV$7:AV$36)</f>
        <v>5.5954545392322565E-2</v>
      </c>
      <c r="AW255" s="10">
        <f ca="1">SUMPRODUCT(S225:S254,'control variables'!AW$7:AW$36)</f>
        <v>4.1918818624932158E-2</v>
      </c>
      <c r="AX255" s="10">
        <f t="shared" ca="1" si="166"/>
        <v>9.7883519604454072E-2</v>
      </c>
      <c r="AY255" s="82">
        <f ca="1">SUMPRODUCT(P225:P254,'control variables'!BB$7:BB$36)</f>
        <v>4.3416570517565152E-4</v>
      </c>
      <c r="AZ255" s="82">
        <f ca="1">SUMPRODUCT(Q225:Q254,'control variables'!BC$7:BC$36)</f>
        <v>1.1071217739624642E-3</v>
      </c>
      <c r="BA255" s="82">
        <f ca="1">SUMPRODUCT(R225:R254,'control variables'!BD$7:BD$36)</f>
        <v>7.7501927249130171E-3</v>
      </c>
      <c r="BB255" s="82">
        <f ca="1">SUMPRODUCT(S225:S254,'control variables'!BE$7:BE$36)</f>
        <v>1.1013577110595689E-3</v>
      </c>
      <c r="BC255" s="82">
        <f t="shared" ca="1" si="189"/>
        <v>1.0392837915110703E-2</v>
      </c>
      <c r="BD255" s="10">
        <f ca="1">SUMPRODUCT(P225:P254,'control variables'!BF$7:BF$36)</f>
        <v>9.0823683864155796E-5</v>
      </c>
      <c r="BE255" s="10">
        <f ca="1">SUMPRODUCT(Q225:Q254,'control variables'!BG$7:BG$36)</f>
        <v>1.0483484746514064E-4</v>
      </c>
      <c r="BF255" s="10">
        <f ca="1">SUMPRODUCT(R225:R254,'control variables'!BH$7:BH$36)</f>
        <v>3.1400330656104758E-3</v>
      </c>
      <c r="BG255" s="10">
        <f ca="1">SUMPRODUCT(S225:S254,'control variables'!BI$7:BI$36)</f>
        <v>7.0571465980496925E-3</v>
      </c>
      <c r="BH255" s="10">
        <f t="shared" ca="1" si="190"/>
        <v>1.0392838194989465E-2</v>
      </c>
      <c r="BI255" s="82">
        <f t="shared" ca="1" si="167"/>
        <v>0.10477562933895761</v>
      </c>
      <c r="BJ255" s="82">
        <f t="shared" ca="1" si="168"/>
        <v>0.1214980448576381</v>
      </c>
      <c r="BK255" s="82">
        <f t="shared" ca="1" si="169"/>
        <v>0.40660039797817127</v>
      </c>
      <c r="BL255" s="82">
        <f t="shared" ca="1" si="170"/>
        <v>0.19149059579393612</v>
      </c>
      <c r="BM255" s="82">
        <f t="shared" ca="1" si="160"/>
        <v>0.82436466796870311</v>
      </c>
      <c r="BN255" s="10">
        <f ca="1">BN254+BI255-INDIRECT(ADDRESS(MAX($D255-'key variables'!$B$9*30,34),scenario!BI$4),TRUE)</f>
        <v>9439389.4291380867</v>
      </c>
      <c r="BO255" s="10">
        <f ca="1">BO254+BJ255-INDIRECT(ADDRESS(MAX($D255-'key variables'!$B$9*30,34),scenario!BJ$4),TRUE)</f>
        <v>10895582.611853346</v>
      </c>
      <c r="BP255" s="10">
        <f ca="1">BP254+BK255-INDIRECT(ADDRESS(MAX($D255-'key variables'!$B$9*30,34),scenario!BK$4),TRUE)</f>
        <v>32531160.030956455</v>
      </c>
      <c r="BQ255" s="10">
        <f ca="1">BQ254+BL255-INDIRECT(ADDRESS(MAX($D255-'key variables'!$B$9*30,34),scenario!BL$4),TRUE)</f>
        <v>14415840.335832572</v>
      </c>
      <c r="BR255" s="10">
        <f t="shared" ca="1" si="191"/>
        <v>67281972.407780439</v>
      </c>
      <c r="BS255" s="82">
        <f t="shared" ca="1" si="172"/>
        <v>0.55515163640698928</v>
      </c>
      <c r="BT255" s="82">
        <f t="shared" ca="1" si="173"/>
        <v>0.64423982140995395</v>
      </c>
      <c r="BU255" s="82">
        <f t="shared" ca="1" si="174"/>
        <v>2.2102669164592874</v>
      </c>
      <c r="BV255" s="82">
        <f t="shared" ca="1" si="175"/>
        <v>1.0821162644352895</v>
      </c>
      <c r="BW255" s="82">
        <f t="shared" ca="1" si="192"/>
        <v>4.4917746387115205</v>
      </c>
      <c r="BX255" s="10">
        <f t="shared" ca="1" si="176"/>
        <v>2.4001119270038469E-3</v>
      </c>
      <c r="BY255" s="10">
        <f t="shared" ca="1" si="177"/>
        <v>5.5407435018727108E-3</v>
      </c>
      <c r="BZ255" s="10">
        <f t="shared" ca="1" si="178"/>
        <v>4.9787217332710132E-2</v>
      </c>
      <c r="CA255" s="10">
        <f t="shared" ca="1" si="179"/>
        <v>3.7298512907433176E-2</v>
      </c>
      <c r="CB255" s="10">
        <v>0</v>
      </c>
      <c r="CC255" s="82">
        <f t="shared" ca="1" si="180"/>
        <v>-5.1713028096739418E-4</v>
      </c>
      <c r="CD255" s="82">
        <f t="shared" ca="1" si="181"/>
        <v>9.572755992285967E-4</v>
      </c>
      <c r="CE255" s="82">
        <f t="shared" ca="1" si="182"/>
        <v>0.29853597572810719</v>
      </c>
      <c r="CF255" s="82">
        <f t="shared" ca="1" si="183"/>
        <v>0.22365073875523703</v>
      </c>
      <c r="CG255" s="82">
        <f t="shared" ca="1" si="193"/>
        <v>0.52262685980160539</v>
      </c>
      <c r="CH255" s="13">
        <f t="shared" ca="1" si="144"/>
        <v>190</v>
      </c>
      <c r="CI255" s="81">
        <f t="shared" ca="1" si="153"/>
        <v>0.11317758873939304</v>
      </c>
      <c r="CJ255" s="81">
        <f t="shared" ca="1" si="154"/>
        <v>0.13063723847581718</v>
      </c>
      <c r="CK255" s="81">
        <f t="shared" ca="1" si="155"/>
        <v>0.3900462290319085</v>
      </c>
      <c r="CL255" s="81">
        <f t="shared" ca="1" si="156"/>
        <v>0.17284487107028806</v>
      </c>
      <c r="CM255" s="89">
        <f t="shared" ca="1" si="145"/>
        <v>0.80670592731740687</v>
      </c>
    </row>
    <row r="256" spans="1:91" x14ac:dyDescent="0.3">
      <c r="A256">
        <v>191</v>
      </c>
      <c r="B256" s="3">
        <f t="shared" si="158"/>
        <v>0.71944444444444444</v>
      </c>
      <c r="C256" s="3">
        <f t="shared" si="146"/>
        <v>6.3666666666666663</v>
      </c>
      <c r="D256" s="4">
        <f t="shared" ca="1" si="184"/>
        <v>256</v>
      </c>
      <c r="E256" s="58">
        <f>(0.5*(COS(B256*2*PI())+1)*('key variables'!$B$4-'key variables'!$B$6)+'key variables'!$B$6)/'key variables'!$B$4</f>
        <v>1</v>
      </c>
      <c r="F256" s="10">
        <f t="shared" ca="1" si="147"/>
        <v>11689222.908021111</v>
      </c>
      <c r="G256" s="10">
        <f t="shared" ca="1" si="148"/>
        <v>13492492.79935951</v>
      </c>
      <c r="H256" s="10">
        <f t="shared" ca="1" si="149"/>
        <v>40309474.540449232</v>
      </c>
      <c r="I256" s="10">
        <f t="shared" ca="1" si="150"/>
        <v>17912154.29326424</v>
      </c>
      <c r="J256" s="10">
        <f t="shared" ca="1" si="185"/>
        <v>83403344.541094095</v>
      </c>
      <c r="K256" s="82">
        <f t="shared" ca="1" si="161"/>
        <v>2249832.9237313881</v>
      </c>
      <c r="L256" s="82">
        <f t="shared" ca="1" si="162"/>
        <v>2596909.543266342</v>
      </c>
      <c r="M256" s="82">
        <f t="shared" ca="1" si="163"/>
        <v>7778312.2992258612</v>
      </c>
      <c r="N256" s="82">
        <f t="shared" ca="1" si="164"/>
        <v>3496312.875315404</v>
      </c>
      <c r="O256" s="82">
        <f t="shared" ca="1" si="186"/>
        <v>16121367.641538994</v>
      </c>
      <c r="P256" s="10">
        <f ca="1">IF(IF($A256&gt;='key variables'!$B$26,K256*SUMPRODUCT(Z256:AC256,'control variables'!$O$3:$R$3)/J256+F$65*'key variables'!$B$25/scenario!J$65,K256*SUMPRODUCT(Z256:AC256,'control variables'!$O$7:$R$7)/J256+F$65*'key variables'!$B$25/scenario!J$65)&lt;'key variables'!$B$28,0,IF($A256&gt;='key variables'!$B$26,K256*SUMPRODUCT(Z256:AC256,'control variables'!$O$3:$R$3)/J256+F$65*'key variables'!$B$25/scenario!J$65,K256*SUMPRODUCT(Z256:AC256,'control variables'!$O$7:$R$7)/J256+F$65*'key variables'!$B$25/scenario!J$65))</f>
        <v>1.2760424855891919E-2</v>
      </c>
      <c r="Q256" s="10">
        <f ca="1">IF(IF($A256&gt;='key variables'!$B$26,L256*SUMPRODUCT(Z256:AC256,'control variables'!$O$4:$R$4)/J256+G$65*'key variables'!$B$25/scenario!J$65,L256*SUMPRODUCT(Z256:AC256,'control variables'!$O$7:$R$7)/J256+G$65*'key variables'!$B$25/scenario!J$65)&lt;'key variables'!$B$28,0,IF($A256&gt;='key variables'!$B$26,L256*SUMPRODUCT(Z256:AC256,'control variables'!$O$4:$R$4)/J256+G$65*'key variables'!$B$25/scenario!J$65,L256*SUMPRODUCT(Z256:AC256,'control variables'!$O$7:$R$7)/J256+G$65*'key variables'!$B$25/scenario!J$65))</f>
        <v>1.4728946640819598E-2</v>
      </c>
      <c r="R256" s="10">
        <f ca="1">IF(IF($A256&gt;='key variables'!$B$26,M256*SUMPRODUCT(Z256:AC256,'control variables'!$O$5:$R$5)/J256+H$65*'key variables'!$B$25/scenario!J$65,M256*SUMPRODUCT(Z256:AC256,'control variables'!$O$7:$R$7)/J256+H$65*'key variables'!$B$25/scenario!J$65)&lt;'key variables'!$B$28,0,IF($A256&gt;='key variables'!$B$26,M256*SUMPRODUCT(Z256:AC256,'control variables'!$O$5:$R$5)/J256+H$65*'key variables'!$B$25/scenario!J$65,M256*SUMPRODUCT(Z256:AC256,'control variables'!$O$7:$R$7)/J256+H$65*'key variables'!$B$25/scenario!J$65))</f>
        <v>4.4116417958412681E-2</v>
      </c>
      <c r="S256" s="10">
        <f ca="1">IF(IF($A256&gt;='key variables'!$B$26,N256*SUMPRODUCT(Z256:AC256,'control variables'!$O$6:$R$6)/J256+I$65*'key variables'!$B$25/scenario!J$65,N256*SUMPRODUCT(Z256:AC256,'control variables'!$O$7:$R$7)/J256+I$65*'key variables'!$B$25/scenario!J$65)&lt;'key variables'!$B$28,0,IF($A256&gt;='key variables'!$B$26,N256*SUMPRODUCT(Z256:AC256,'control variables'!$O$6:$R$6)/J256+I$65*'key variables'!$B$25/scenario!J$65,N256*SUMPRODUCT(Z256:AC256,'control variables'!$O$7:$R$7)/J256+I$65*'key variables'!$B$25/scenario!J$65))</f>
        <v>1.9830111492970683E-2</v>
      </c>
      <c r="T256" s="10">
        <f t="shared" ca="1" si="157"/>
        <v>9.1435900948094867E-2</v>
      </c>
      <c r="U256" s="82">
        <f ca="1">SUMPRODUCT(P226:P255,'control variables'!AD$7:AD$36)</f>
        <v>2.7054460805478086E-2</v>
      </c>
      <c r="V256" s="82">
        <f ca="1">SUMPRODUCT(Q226:Q255,'control variables'!AE$7:AE$36)</f>
        <v>3.1228091078490863E-2</v>
      </c>
      <c r="W256" s="82">
        <f ca="1">SUMPRODUCT(R226:R255,'control variables'!AF$7:AF$36)</f>
        <v>9.3534965646764057E-2</v>
      </c>
      <c r="X256" s="82">
        <f ca="1">SUMPRODUCT(S226:S255,'control variables'!AG$7:AG$36)</f>
        <v>4.2043504053638041E-2</v>
      </c>
      <c r="Y256" s="82">
        <f t="shared" ca="1" si="151"/>
        <v>0.19386102158437105</v>
      </c>
      <c r="Z256" s="10">
        <f ca="1">IF($A256&gt;='key variables'!$B$26,SUMPRODUCT(P226:P255,'control variables'!V$7:V$36)*$E256,SUMPRODUCT(P226:P255,'control variables'!Z$7:Z$36)*$E256)</f>
        <v>6.6015621900742005E-2</v>
      </c>
      <c r="AA256" s="10">
        <f ca="1">IF($A256&gt;='key variables'!$B$26,SUMPRODUCT(Q226:Q255,'control variables'!W$7:W$36)*$E256,SUMPRODUCT(Q226:Q255,'control variables'!AA$7:AA$36)*$E256)</f>
        <v>7.6199702080263165E-2</v>
      </c>
      <c r="AB256" s="10">
        <f ca="1">IF($A256&gt;='key variables'!$B$26,SUMPRODUCT(R226:R255,'control variables'!X$7:X$36)*$E256,SUMPRODUCT(R226:R255,'control variables'!AB$7:AB$36)*$E256)</f>
        <v>0.22823478061648819</v>
      </c>
      <c r="AC256" s="10">
        <f ca="1">IF($A256&gt;='key variables'!$B$26,SUMPRODUCT(S226:S255,'control variables'!Y$7:Y$36)*$E256,SUMPRODUCT(S226:S255,'control variables'!AC$7:AC$36)*$E256)</f>
        <v>0.10259040410908069</v>
      </c>
      <c r="AD256" s="10">
        <f t="shared" ca="1" si="152"/>
        <v>0.4730405087065741</v>
      </c>
      <c r="AE256" s="82">
        <f ca="1">SUMPRODUCT(P226:P255,'control variables'!AL$7:AL$36)</f>
        <v>8.9883604598153713E-2</v>
      </c>
      <c r="AF256" s="82">
        <f ca="1">SUMPRODUCT(Q226:Q255,'control variables'!AM$7:AM$36)</f>
        <v>0.10347846931230978</v>
      </c>
      <c r="AG256" s="82">
        <f ca="1">SUMPRODUCT(R226:R255,'control variables'!AN$7:AN$36)</f>
        <v>0.29504431133551473</v>
      </c>
      <c r="AH256" s="82">
        <f ca="1">SUMPRODUCT(S226:S255,'control variables'!AO$7:AO$36)</f>
        <v>0.12775126019509805</v>
      </c>
      <c r="AI256" s="82">
        <f t="shared" ca="1" si="165"/>
        <v>0.61615764544107632</v>
      </c>
      <c r="AJ256" s="10">
        <f ca="1">SUMPRODUCT(P226:P255,'control variables'!AP$7:AP$36)</f>
        <v>8.5884138655930738E-5</v>
      </c>
      <c r="AK256" s="10">
        <f ca="1">SUMPRODUCT(Q226:Q255,'control variables'!AQ$7:AQ$36)</f>
        <v>2.4783322456772822E-4</v>
      </c>
      <c r="AL256" s="10">
        <f ca="1">SUMPRODUCT(R226:R255,'control variables'!AR$7:AR$36)</f>
        <v>8.9077768171500395E-3</v>
      </c>
      <c r="AM256" s="10">
        <f ca="1">SUMPRODUCT(S226:S255,'control variables'!AS$7:AS$36)</f>
        <v>6.6733359753240653E-3</v>
      </c>
      <c r="AN256" s="10">
        <f t="shared" ca="1" si="187"/>
        <v>1.5914830155697765E-2</v>
      </c>
      <c r="AO256" s="82">
        <f ca="1">SUMPRODUCT(P226:P255,'control variables'!AX$7:AX$36)</f>
        <v>1.1678932075459104E-4</v>
      </c>
      <c r="AP256" s="82">
        <f ca="1">SUMPRODUCT(Q226:Q255,'control variables'!AY$7:AY$36)</f>
        <v>2.6961228846822714E-4</v>
      </c>
      <c r="AQ256" s="82">
        <f ca="1">SUMPRODUCT(R226:R255,'control variables'!AZ$7:AZ$36)</f>
        <v>2.4226433895465425E-3</v>
      </c>
      <c r="AR256" s="82">
        <f ca="1">SUMPRODUCT(S226:S255,'control variables'!BA$7:BA$36)</f>
        <v>1.8149436855799542E-3</v>
      </c>
      <c r="AS256" s="82">
        <f t="shared" ca="1" si="188"/>
        <v>4.6239886843493149E-3</v>
      </c>
      <c r="AT256" s="10">
        <f ca="1">SUMPRODUCT(P226:P255,'control variables'!AT$7:AT$36)</f>
        <v>-1.0307109127393741E-4</v>
      </c>
      <c r="AU256" s="10">
        <f ca="1">SUMPRODUCT(Q226:Q255,'control variables'!AU$7:AU$36)</f>
        <v>1.1180945911255232E-4</v>
      </c>
      <c r="AV256" s="10">
        <f ca="1">SUMPRODUCT(R226:R255,'control variables'!AV$7:AV$36)</f>
        <v>4.8146049094187841E-2</v>
      </c>
      <c r="AW256" s="10">
        <f ca="1">SUMPRODUCT(S226:S255,'control variables'!AW$7:AW$36)</f>
        <v>3.6069017902578777E-2</v>
      </c>
      <c r="AX256" s="10">
        <f t="shared" ca="1" si="166"/>
        <v>8.4223805364605234E-2</v>
      </c>
      <c r="AY256" s="82">
        <f ca="1">SUMPRODUCT(P226:P255,'control variables'!BB$7:BB$36)</f>
        <v>3.7357756395618963E-4</v>
      </c>
      <c r="AZ256" s="82">
        <f ca="1">SUMPRODUCT(Q226:Q255,'control variables'!BC$7:BC$36)</f>
        <v>9.5262212189795828E-4</v>
      </c>
      <c r="BA256" s="82">
        <f ca="1">SUMPRODUCT(R226:R255,'control variables'!BD$7:BD$36)</f>
        <v>6.668647670346581E-3</v>
      </c>
      <c r="BB256" s="82">
        <f ca="1">SUMPRODUCT(S226:S255,'control variables'!BE$7:BE$36)</f>
        <v>9.4766243818253729E-4</v>
      </c>
      <c r="BC256" s="82">
        <f t="shared" ca="1" si="189"/>
        <v>8.9425097943832653E-3</v>
      </c>
      <c r="BD256" s="10">
        <f ca="1">SUMPRODUCT(P226:P255,'control variables'!BF$7:BF$36)</f>
        <v>7.8149172454262337E-5</v>
      </c>
      <c r="BE256" s="10">
        <f ca="1">SUMPRODUCT(Q226:Q255,'control variables'!BG$7:BG$36)</f>
        <v>9.0205067942667871E-5</v>
      </c>
      <c r="BF256" s="10">
        <f ca="1">SUMPRODUCT(R226:R255,'control variables'!BH$7:BH$36)</f>
        <v>2.7018391582035845E-3</v>
      </c>
      <c r="BG256" s="10">
        <f ca="1">SUMPRODUCT(S226:S255,'control variables'!BI$7:BI$36)</f>
        <v>6.0723166366042254E-3</v>
      </c>
      <c r="BH256" s="10">
        <f t="shared" ca="1" si="190"/>
        <v>8.9425100352047392E-3</v>
      </c>
      <c r="BI256" s="82">
        <f t="shared" ca="1" si="167"/>
        <v>9.0154111070835957E-2</v>
      </c>
      <c r="BJ256" s="82">
        <f t="shared" ca="1" si="168"/>
        <v>0.1045429008933203</v>
      </c>
      <c r="BK256" s="82">
        <f t="shared" ca="1" si="169"/>
        <v>0.34985900810004916</v>
      </c>
      <c r="BL256" s="82">
        <f t="shared" ca="1" si="170"/>
        <v>0.16476794053585936</v>
      </c>
      <c r="BM256" s="82">
        <f t="shared" ca="1" si="160"/>
        <v>0.70932396060006475</v>
      </c>
      <c r="BN256" s="10">
        <f ca="1">BN255+BI256-INDIRECT(ADDRESS(MAX($D256-'key variables'!$B$9*30,34),scenario!BI$4),TRUE)</f>
        <v>9439389.5192921981</v>
      </c>
      <c r="BO256" s="10">
        <f ca="1">BO255+BJ256-INDIRECT(ADDRESS(MAX($D256-'key variables'!$B$9*30,34),scenario!BJ$4),TRUE)</f>
        <v>10895582.716396248</v>
      </c>
      <c r="BP256" s="10">
        <f ca="1">BP255+BK256-INDIRECT(ADDRESS(MAX($D256-'key variables'!$B$9*30,34),scenario!BK$4),TRUE)</f>
        <v>32531160.380815461</v>
      </c>
      <c r="BQ256" s="10">
        <f ca="1">BQ255+BL256-INDIRECT(ADDRESS(MAX($D256-'key variables'!$B$9*30,34),scenario!BL$4),TRUE)</f>
        <v>14415840.500600513</v>
      </c>
      <c r="BR256" s="10">
        <f t="shared" ca="1" si="191"/>
        <v>67281973.117104396</v>
      </c>
      <c r="BS256" s="82">
        <f t="shared" ca="1" si="172"/>
        <v>0.47767980101959101</v>
      </c>
      <c r="BT256" s="82">
        <f t="shared" ca="1" si="173"/>
        <v>0.55433566208951057</v>
      </c>
      <c r="BU256" s="82">
        <f t="shared" ca="1" si="174"/>
        <v>1.9018224871594471</v>
      </c>
      <c r="BV256" s="82">
        <f t="shared" ca="1" si="175"/>
        <v>0.93110611875579663</v>
      </c>
      <c r="BW256" s="82">
        <f t="shared" ca="1" si="192"/>
        <v>3.8649440690243453</v>
      </c>
      <c r="BX256" s="10">
        <f t="shared" ca="1" si="176"/>
        <v>2.065174511347986E-3</v>
      </c>
      <c r="BY256" s="10">
        <f t="shared" ca="1" si="177"/>
        <v>4.7675286005003127E-3</v>
      </c>
      <c r="BZ256" s="10">
        <f t="shared" ca="1" si="178"/>
        <v>4.2839373893706505E-2</v>
      </c>
      <c r="CA256" s="10">
        <f t="shared" ca="1" si="179"/>
        <v>3.2093477518226374E-2</v>
      </c>
      <c r="CB256" s="10">
        <v>0</v>
      </c>
      <c r="CC256" s="82">
        <f t="shared" ca="1" si="180"/>
        <v>-4.4496437179211706E-4</v>
      </c>
      <c r="CD256" s="82">
        <f t="shared" ca="1" si="181"/>
        <v>8.2368707621554541E-4</v>
      </c>
      <c r="CE256" s="82">
        <f t="shared" ca="1" si="182"/>
        <v>0.25687506006152283</v>
      </c>
      <c r="CF256" s="82">
        <f t="shared" ca="1" si="183"/>
        <v>0.19244011314240236</v>
      </c>
      <c r="CG256" s="82">
        <f t="shared" ca="1" si="193"/>
        <v>0.44969389590834863</v>
      </c>
      <c r="CH256" s="13">
        <f t="shared" ca="1" si="144"/>
        <v>191</v>
      </c>
      <c r="CI256" s="81">
        <f t="shared" ca="1" si="153"/>
        <v>0.11317758983443725</v>
      </c>
      <c r="CJ256" s="81">
        <f t="shared" ca="1" si="154"/>
        <v>0.13063723974555755</v>
      </c>
      <c r="CK256" s="81">
        <f t="shared" ca="1" si="155"/>
        <v>0.39004623327529586</v>
      </c>
      <c r="CL256" s="81">
        <f t="shared" ca="1" si="156"/>
        <v>0.17284487306738172</v>
      </c>
      <c r="CM256" s="89">
        <f t="shared" ca="1" si="145"/>
        <v>0.80670593592267237</v>
      </c>
    </row>
    <row r="257" spans="1:91" x14ac:dyDescent="0.3">
      <c r="A257">
        <v>192</v>
      </c>
      <c r="B257" s="3">
        <f t="shared" si="158"/>
        <v>0.72222222222222221</v>
      </c>
      <c r="C257" s="3">
        <f t="shared" si="146"/>
        <v>6.4</v>
      </c>
      <c r="D257" s="4">
        <f t="shared" ca="1" si="184"/>
        <v>257</v>
      </c>
      <c r="E257" s="58">
        <f>(0.5*(COS(B257*2*PI())+1)*('key variables'!$B$4-'key variables'!$B$6)+'key variables'!$B$6)/'key variables'!$B$4</f>
        <v>1</v>
      </c>
      <c r="F257" s="10">
        <f t="shared" ca="1" si="147"/>
        <v>11689222.907942962</v>
      </c>
      <c r="G257" s="10">
        <f t="shared" ca="1" si="148"/>
        <v>13492492.799269306</v>
      </c>
      <c r="H257" s="10">
        <f t="shared" ca="1" si="149"/>
        <v>40309474.537747391</v>
      </c>
      <c r="I257" s="10">
        <f t="shared" ca="1" si="150"/>
        <v>17912154.287191924</v>
      </c>
      <c r="J257" s="10">
        <f t="shared" ca="1" si="185"/>
        <v>83403344.53215158</v>
      </c>
      <c r="K257" s="82">
        <f t="shared" ca="1" si="161"/>
        <v>2249832.9109709626</v>
      </c>
      <c r="L257" s="82">
        <f t="shared" ca="1" si="162"/>
        <v>2596909.5285373954</v>
      </c>
      <c r="M257" s="82">
        <f t="shared" ca="1" si="163"/>
        <v>7778312.2551094424</v>
      </c>
      <c r="N257" s="82">
        <f t="shared" ca="1" si="164"/>
        <v>3496312.8554852917</v>
      </c>
      <c r="O257" s="82">
        <f t="shared" ca="1" si="186"/>
        <v>16121367.550103093</v>
      </c>
      <c r="P257" s="10">
        <f ca="1">IF(IF($A257&gt;='key variables'!$B$26,K257*SUMPRODUCT(Z257:AC257,'control variables'!$O$3:$R$3)/J257+F$65*'key variables'!$B$25/scenario!J$65,K257*SUMPRODUCT(Z257:AC257,'control variables'!$O$7:$R$7)/J257+F$65*'key variables'!$B$25/scenario!J$65)&lt;'key variables'!$B$28,0,IF($A257&gt;='key variables'!$B$26,K257*SUMPRODUCT(Z257:AC257,'control variables'!$O$3:$R$3)/J257+F$65*'key variables'!$B$25/scenario!J$65,K257*SUMPRODUCT(Z257:AC257,'control variables'!$O$7:$R$7)/J257+F$65*'key variables'!$B$25/scenario!J$65))</f>
        <v>1.0979697725704021E-2</v>
      </c>
      <c r="Q257" s="10">
        <f ca="1">IF(IF($A257&gt;='key variables'!$B$26,L257*SUMPRODUCT(Z257:AC257,'control variables'!$O$4:$R$4)/J257+G$65*'key variables'!$B$25/scenario!J$65,L257*SUMPRODUCT(Z257:AC257,'control variables'!$O$7:$R$7)/J257+G$65*'key variables'!$B$25/scenario!J$65)&lt;'key variables'!$B$28,0,IF($A257&gt;='key variables'!$B$26,L257*SUMPRODUCT(Z257:AC257,'control variables'!$O$4:$R$4)/J257+G$65*'key variables'!$B$25/scenario!J$65,L257*SUMPRODUCT(Z257:AC257,'control variables'!$O$7:$R$7)/J257+G$65*'key variables'!$B$25/scenario!J$65))</f>
        <v>1.2673510777311742E-2</v>
      </c>
      <c r="R257" s="10">
        <f ca="1">IF(IF($A257&gt;='key variables'!$B$26,M257*SUMPRODUCT(Z257:AC257,'control variables'!$O$5:$R$5)/J257+H$65*'key variables'!$B$25/scenario!J$65,M257*SUMPRODUCT(Z257:AC257,'control variables'!$O$7:$R$7)/J257+H$65*'key variables'!$B$25/scenario!J$65)&lt;'key variables'!$B$28,0,IF($A257&gt;='key variables'!$B$26,M257*SUMPRODUCT(Z257:AC257,'control variables'!$O$5:$R$5)/J257+H$65*'key variables'!$B$25/scenario!J$65,M257*SUMPRODUCT(Z257:AC257,'control variables'!$O$7:$R$7)/J257+H$65*'key variables'!$B$25/scenario!J$65))</f>
        <v>3.7959937807285057E-2</v>
      </c>
      <c r="S257" s="10">
        <f ca="1">IF(IF($A257&gt;='key variables'!$B$26,N257*SUMPRODUCT(Z257:AC257,'control variables'!$O$6:$R$6)/J257+I$65*'key variables'!$B$25/scenario!J$65,N257*SUMPRODUCT(Z257:AC257,'control variables'!$O$7:$R$7)/J257+I$65*'key variables'!$B$25/scenario!J$65)&lt;'key variables'!$B$28,0,IF($A257&gt;='key variables'!$B$26,N257*SUMPRODUCT(Z257:AC257,'control variables'!$O$6:$R$6)/J257+I$65*'key variables'!$B$25/scenario!J$65,N257*SUMPRODUCT(Z257:AC257,'control variables'!$O$7:$R$7)/J257+I$65*'key variables'!$B$25/scenario!J$65))</f>
        <v>1.7062804140043557E-2</v>
      </c>
      <c r="T257" s="10">
        <f t="shared" ca="1" si="157"/>
        <v>7.8675950450344381E-2</v>
      </c>
      <c r="U257" s="82">
        <f ca="1">SUMPRODUCT(P227:P256,'control variables'!AD$7:AD$36)</f>
        <v>2.3278989998868085E-2</v>
      </c>
      <c r="V257" s="82">
        <f ca="1">SUMPRODUCT(Q227:Q256,'control variables'!AE$7:AE$36)</f>
        <v>2.6870186958327165E-2</v>
      </c>
      <c r="W257" s="82">
        <f ca="1">SUMPRODUCT(R227:R256,'control variables'!AF$7:AF$36)</f>
        <v>8.0482089275074498E-2</v>
      </c>
      <c r="X257" s="82">
        <f ca="1">SUMPRODUCT(S227:S256,'control variables'!AG$7:AG$36)</f>
        <v>3.6176300737209018E-2</v>
      </c>
      <c r="Y257" s="82">
        <f t="shared" ca="1" si="151"/>
        <v>0.16680756696947877</v>
      </c>
      <c r="Z257" s="10">
        <f ca="1">IF($A257&gt;='key variables'!$B$26,SUMPRODUCT(P227:P256,'control variables'!V$7:V$36)*$E257,SUMPRODUCT(P227:P256,'control variables'!Z$7:Z$36)*$E257)</f>
        <v>5.680309126566116E-2</v>
      </c>
      <c r="AA257" s="10">
        <f ca="1">IF($A257&gt;='key variables'!$B$26,SUMPRODUCT(Q227:Q256,'control variables'!W$7:W$36)*$E257,SUMPRODUCT(Q227:Q256,'control variables'!AA$7:AA$36)*$E257)</f>
        <v>6.5565975250363118E-2</v>
      </c>
      <c r="AB257" s="10">
        <f ca="1">IF($A257&gt;='key variables'!$B$26,SUMPRODUCT(R227:R256,'control variables'!X$7:X$36)*$E257,SUMPRODUCT(R227:R256,'control variables'!AB$7:AB$36)*$E257)</f>
        <v>0.19638444204690303</v>
      </c>
      <c r="AC257" s="10">
        <f ca="1">IF($A257&gt;='key variables'!$B$26,SUMPRODUCT(S227:S256,'control variables'!Y$7:Y$36)*$E257,SUMPRODUCT(S227:S256,'control variables'!AC$7:AC$36)*$E257)</f>
        <v>8.8273834583442318E-2</v>
      </c>
      <c r="AD257" s="10">
        <f t="shared" ca="1" si="152"/>
        <v>0.40702734314636957</v>
      </c>
      <c r="AE257" s="82">
        <f ca="1">SUMPRODUCT(P227:P256,'control variables'!AL$7:AL$36)</f>
        <v>7.7340279414606208E-2</v>
      </c>
      <c r="AF257" s="82">
        <f ca="1">SUMPRODUCT(Q227:Q256,'control variables'!AM$7:AM$36)</f>
        <v>8.9037970448441292E-2</v>
      </c>
      <c r="AG257" s="82">
        <f ca="1">SUMPRODUCT(R227:R256,'control variables'!AN$7:AN$36)</f>
        <v>0.25387065394624242</v>
      </c>
      <c r="AH257" s="82">
        <f ca="1">SUMPRODUCT(S227:S256,'control variables'!AO$7:AO$36)</f>
        <v>0.10992347495663177</v>
      </c>
      <c r="AI257" s="82">
        <f t="shared" ca="1" si="165"/>
        <v>0.53017237876592171</v>
      </c>
      <c r="AJ257" s="10">
        <f ca="1">SUMPRODUCT(P227:P256,'control variables'!AP$7:AP$36)</f>
        <v>7.3898941393376938E-5</v>
      </c>
      <c r="AK257" s="10">
        <f ca="1">SUMPRODUCT(Q227:Q256,'control variables'!AQ$7:AQ$36)</f>
        <v>2.132479084529709E-4</v>
      </c>
      <c r="AL257" s="10">
        <f ca="1">SUMPRODUCT(R227:R256,'control variables'!AR$7:AR$36)</f>
        <v>7.6646897466485257E-3</v>
      </c>
      <c r="AM257" s="10">
        <f ca="1">SUMPRODUCT(S227:S256,'control variables'!AS$7:AS$36)</f>
        <v>5.7420668339523747E-3</v>
      </c>
      <c r="AN257" s="10">
        <f t="shared" ca="1" si="187"/>
        <v>1.3693903430447248E-2</v>
      </c>
      <c r="AO257" s="82">
        <f ca="1">SUMPRODUCT(P227:P256,'control variables'!AX$7:AX$36)</f>
        <v>1.0049128183967143E-4</v>
      </c>
      <c r="AP257" s="82">
        <f ca="1">SUMPRODUCT(Q227:Q256,'control variables'!AY$7:AY$36)</f>
        <v>2.319876876827741E-4</v>
      </c>
      <c r="AQ257" s="82">
        <f ca="1">SUMPRODUCT(R227:R256,'control variables'!AZ$7:AZ$36)</f>
        <v>2.0845616541216856E-3</v>
      </c>
      <c r="AR257" s="82">
        <f ca="1">SUMPRODUCT(S227:S256,'control variables'!BA$7:BA$36)</f>
        <v>1.5616669080043219E-3</v>
      </c>
      <c r="AS257" s="82">
        <f t="shared" ca="1" si="188"/>
        <v>3.9787075316484533E-3</v>
      </c>
      <c r="AT257" s="10">
        <f ca="1">SUMPRODUCT(P227:P256,'control variables'!AT$7:AT$36)</f>
        <v>-8.8687446773195005E-5</v>
      </c>
      <c r="AU257" s="10">
        <f ca="1">SUMPRODUCT(Q227:Q256,'control variables'!AU$7:AU$36)</f>
        <v>9.620636913050323E-5</v>
      </c>
      <c r="AV257" s="10">
        <f ca="1">SUMPRODUCT(R227:R256,'control variables'!AV$7:AV$36)</f>
        <v>4.1427233510431649E-2</v>
      </c>
      <c r="AW257" s="10">
        <f ca="1">SUMPRODUCT(S227:S256,'control variables'!AW$7:AW$36)</f>
        <v>3.1035560658755169E-2</v>
      </c>
      <c r="AX257" s="10">
        <f t="shared" ca="1" si="166"/>
        <v>7.2470313091544128E-2</v>
      </c>
      <c r="AY257" s="82">
        <f ca="1">SUMPRODUCT(P227:P256,'control variables'!BB$7:BB$36)</f>
        <v>3.2144453984460993E-4</v>
      </c>
      <c r="AZ257" s="82">
        <f ca="1">SUMPRODUCT(Q227:Q256,'control variables'!BC$7:BC$36)</f>
        <v>8.1968300338078012E-4</v>
      </c>
      <c r="BA257" s="82">
        <f ca="1">SUMPRODUCT(R227:R256,'control variables'!BD$7:BD$36)</f>
        <v>5.7380329778898911E-3</v>
      </c>
      <c r="BB257" s="82">
        <f ca="1">SUMPRODUCT(S227:S256,'control variables'!BE$7:BE$36)</f>
        <v>8.15415447179613E-4</v>
      </c>
      <c r="BC257" s="82">
        <f t="shared" ca="1" si="189"/>
        <v>7.6945759682948943E-3</v>
      </c>
      <c r="BD257" s="10">
        <f ca="1">SUMPRODUCT(P227:P256,'control variables'!BF$7:BF$36)</f>
        <v>6.7243397897801438E-5</v>
      </c>
      <c r="BE257" s="10">
        <f ca="1">SUMPRODUCT(Q227:Q256,'control variables'!BG$7:BG$36)</f>
        <v>7.7616884294162428E-5</v>
      </c>
      <c r="BF257" s="10">
        <f ca="1">SUMPRODUCT(R227:R256,'control variables'!BH$7:BH$36)</f>
        <v>2.3247955143386222E-3</v>
      </c>
      <c r="BG257" s="10">
        <f ca="1">SUMPRODUCT(S227:S256,'control variables'!BI$7:BI$36)</f>
        <v>5.2249203789789698E-3</v>
      </c>
      <c r="BH257" s="10">
        <f t="shared" ca="1" si="190"/>
        <v>7.6945761755095564E-3</v>
      </c>
      <c r="BI257" s="82">
        <f t="shared" ca="1" si="167"/>
        <v>7.757303650767762E-2</v>
      </c>
      <c r="BJ257" s="82">
        <f t="shared" ca="1" si="168"/>
        <v>8.9953859820952581E-2</v>
      </c>
      <c r="BK257" s="82">
        <f t="shared" ca="1" si="169"/>
        <v>0.30103592043456395</v>
      </c>
      <c r="BL257" s="82">
        <f t="shared" ca="1" si="170"/>
        <v>0.14177445106256656</v>
      </c>
      <c r="BM257" s="82">
        <f t="shared" ca="1" si="160"/>
        <v>0.6103372678257607</v>
      </c>
      <c r="BN257" s="10">
        <f ca="1">BN256+BI257-INDIRECT(ADDRESS(MAX($D257-'key variables'!$B$9*30,34),scenario!BI$4),TRUE)</f>
        <v>9439389.5968652349</v>
      </c>
      <c r="BO257" s="10">
        <f ca="1">BO256+BJ257-INDIRECT(ADDRESS(MAX($D257-'key variables'!$B$9*30,34),scenario!BJ$4),TRUE)</f>
        <v>10895582.806350108</v>
      </c>
      <c r="BP257" s="10">
        <f ca="1">BP256+BK257-INDIRECT(ADDRESS(MAX($D257-'key variables'!$B$9*30,34),scenario!BK$4),TRUE)</f>
        <v>32531160.681851383</v>
      </c>
      <c r="BQ257" s="10">
        <f ca="1">BQ256+BL257-INDIRECT(ADDRESS(MAX($D257-'key variables'!$B$9*30,34),scenario!BL$4),TRUE)</f>
        <v>14415840.642374964</v>
      </c>
      <c r="BR257" s="10">
        <f t="shared" ca="1" si="191"/>
        <v>67281973.727441669</v>
      </c>
      <c r="BS257" s="82">
        <f t="shared" ca="1" si="172"/>
        <v>0.41101921883971959</v>
      </c>
      <c r="BT257" s="82">
        <f t="shared" ca="1" si="173"/>
        <v>0.47697769616157554</v>
      </c>
      <c r="BU257" s="82">
        <f t="shared" ca="1" si="174"/>
        <v>1.6364217090178297</v>
      </c>
      <c r="BV257" s="82">
        <f t="shared" ca="1" si="175"/>
        <v>0.80116955145429469</v>
      </c>
      <c r="BW257" s="82">
        <f t="shared" ca="1" si="192"/>
        <v>3.3255881754734196</v>
      </c>
      <c r="BX257" s="10">
        <f t="shared" ca="1" si="176"/>
        <v>1.7769778554452458E-3</v>
      </c>
      <c r="BY257" s="10">
        <f t="shared" ca="1" si="177"/>
        <v>4.1022164005081446E-3</v>
      </c>
      <c r="BZ257" s="10">
        <f t="shared" ca="1" si="178"/>
        <v>3.6861107055599675E-2</v>
      </c>
      <c r="CA257" s="10">
        <f t="shared" ca="1" si="179"/>
        <v>2.7614808600072111E-2</v>
      </c>
      <c r="CB257" s="10">
        <v>0</v>
      </c>
      <c r="CC257" s="82">
        <f t="shared" ca="1" si="180"/>
        <v>-3.8286926546521658E-4</v>
      </c>
      <c r="CD257" s="82">
        <f t="shared" ca="1" si="181"/>
        <v>7.0874092785523884E-4</v>
      </c>
      <c r="CE257" s="82">
        <f t="shared" ca="1" si="182"/>
        <v>0.22102795464361802</v>
      </c>
      <c r="CF257" s="82">
        <f t="shared" ca="1" si="183"/>
        <v>0.16558495240959523</v>
      </c>
      <c r="CG257" s="82">
        <f t="shared" ca="1" si="193"/>
        <v>0.38693877871560323</v>
      </c>
      <c r="CH257" s="13">
        <f t="shared" ref="CH257:CH320" ca="1" si="194">IF(BW257&gt;1,A257,"")</f>
        <v>192</v>
      </c>
      <c r="CI257" s="81">
        <f t="shared" ca="1" si="153"/>
        <v>0.1131775907766672</v>
      </c>
      <c r="CJ257" s="81">
        <f t="shared" ca="1" si="154"/>
        <v>0.13063724083810468</v>
      </c>
      <c r="CK257" s="81">
        <f t="shared" ca="1" si="155"/>
        <v>0.39004623692651536</v>
      </c>
      <c r="CL257" s="81">
        <f t="shared" ca="1" si="156"/>
        <v>0.17284487478577948</v>
      </c>
      <c r="CM257" s="89">
        <f t="shared" ref="CM257:CM320" ca="1" si="195">SUM(CI257:CL257)</f>
        <v>0.80670594332706669</v>
      </c>
    </row>
    <row r="258" spans="1:91" x14ac:dyDescent="0.3">
      <c r="A258">
        <v>193</v>
      </c>
      <c r="B258" s="3">
        <f t="shared" si="158"/>
        <v>0.72499999999999998</v>
      </c>
      <c r="C258" s="3">
        <f t="shared" ref="C258:C321" si="196">A258/30</f>
        <v>6.4333333333333336</v>
      </c>
      <c r="D258" s="4">
        <f t="shared" ca="1" si="184"/>
        <v>258</v>
      </c>
      <c r="E258" s="58">
        <f>(0.5*(COS(B258*2*PI())+1)*('key variables'!$B$4-'key variables'!$B$6)+'key variables'!$B$6)/'key variables'!$B$4</f>
        <v>1</v>
      </c>
      <c r="F258" s="10">
        <f t="shared" ref="F258:F321" ca="1" si="197">MAX(F257-BD257,0.001)</f>
        <v>11689222.907875719</v>
      </c>
      <c r="G258" s="10">
        <f t="shared" ref="G258:G321" ca="1" si="198">MAX(G257-BE257,0.001)</f>
        <v>13492492.799191689</v>
      </c>
      <c r="H258" s="10">
        <f t="shared" ref="H258:H321" ca="1" si="199">MAX(H257-BF257,0.001)</f>
        <v>40309474.535422593</v>
      </c>
      <c r="I258" s="10">
        <f t="shared" ref="I258:I321" ca="1" si="200">MAX(I257-BG257,0.001)</f>
        <v>17912154.281967003</v>
      </c>
      <c r="J258" s="10">
        <f t="shared" ca="1" si="185"/>
        <v>83403344.524457008</v>
      </c>
      <c r="K258" s="82">
        <f t="shared" ca="1" si="161"/>
        <v>2249832.899991265</v>
      </c>
      <c r="L258" s="82">
        <f t="shared" ca="1" si="162"/>
        <v>2596909.5158638847</v>
      </c>
      <c r="M258" s="82">
        <f t="shared" ca="1" si="163"/>
        <v>7778312.2171495007</v>
      </c>
      <c r="N258" s="82">
        <f t="shared" ca="1" si="164"/>
        <v>3496312.838422487</v>
      </c>
      <c r="O258" s="82">
        <f t="shared" ca="1" si="186"/>
        <v>16121367.471427137</v>
      </c>
      <c r="P258" s="10">
        <f ca="1">IF(IF($A258&gt;='key variables'!$B$26,K258*SUMPRODUCT(Z258:AC258,'control variables'!$O$3:$R$3)/J258+F$65*'key variables'!$B$25/scenario!J$65,K258*SUMPRODUCT(Z258:AC258,'control variables'!$O$7:$R$7)/J258+F$65*'key variables'!$B$25/scenario!J$65)&lt;'key variables'!$B$28,0,IF($A258&gt;='key variables'!$B$26,K258*SUMPRODUCT(Z258:AC258,'control variables'!$O$3:$R$3)/J258+F$65*'key variables'!$B$25/scenario!J$65,K258*SUMPRODUCT(Z258:AC258,'control variables'!$O$7:$R$7)/J258+F$65*'key variables'!$B$25/scenario!J$65))</f>
        <v>9.4474724366615873E-3</v>
      </c>
      <c r="Q258" s="10">
        <f ca="1">IF(IF($A258&gt;='key variables'!$B$26,L258*SUMPRODUCT(Z258:AC258,'control variables'!$O$4:$R$4)/J258+G$65*'key variables'!$B$25/scenario!J$65,L258*SUMPRODUCT(Z258:AC258,'control variables'!$O$7:$R$7)/J258+G$65*'key variables'!$B$25/scenario!J$65)&lt;'key variables'!$B$28,0,IF($A258&gt;='key variables'!$B$26,L258*SUMPRODUCT(Z258:AC258,'control variables'!$O$4:$R$4)/J258+G$65*'key variables'!$B$25/scenario!J$65,L258*SUMPRODUCT(Z258:AC258,'control variables'!$O$7:$R$7)/J258+G$65*'key variables'!$B$25/scenario!J$65))</f>
        <v>1.0904912570050643E-2</v>
      </c>
      <c r="R258" s="10">
        <f ca="1">IF(IF($A258&gt;='key variables'!$B$26,M258*SUMPRODUCT(Z258:AC258,'control variables'!$O$5:$R$5)/J258+H$65*'key variables'!$B$25/scenario!J$65,M258*SUMPRODUCT(Z258:AC258,'control variables'!$O$7:$R$7)/J258+H$65*'key variables'!$B$25/scenario!J$65)&lt;'key variables'!$B$28,0,IF($A258&gt;='key variables'!$B$26,M258*SUMPRODUCT(Z258:AC258,'control variables'!$O$5:$R$5)/J258+H$65*'key variables'!$B$25/scenario!J$65,M258*SUMPRODUCT(Z258:AC258,'control variables'!$O$7:$R$7)/J258+H$65*'key variables'!$B$25/scenario!J$65))</f>
        <v>3.2662599198168572E-2</v>
      </c>
      <c r="S258" s="10">
        <f ca="1">IF(IF($A258&gt;='key variables'!$B$26,N258*SUMPRODUCT(Z258:AC258,'control variables'!$O$6:$R$6)/J258+I$65*'key variables'!$B$25/scenario!J$65,N258*SUMPRODUCT(Z258:AC258,'control variables'!$O$7:$R$7)/J258+I$65*'key variables'!$B$25/scenario!J$65)&lt;'key variables'!$B$28,0,IF($A258&gt;='key variables'!$B$26,N258*SUMPRODUCT(Z258:AC258,'control variables'!$O$6:$R$6)/J258+I$65*'key variables'!$B$25/scenario!J$65,N258*SUMPRODUCT(Z258:AC258,'control variables'!$O$7:$R$7)/J258+I$65*'key variables'!$B$25/scenario!J$65))</f>
        <v>1.4681676657440081E-2</v>
      </c>
      <c r="T258" s="10">
        <f t="shared" ca="1" si="157"/>
        <v>6.7696660862320887E-2</v>
      </c>
      <c r="U258" s="82">
        <f ca="1">SUMPRODUCT(P228:P257,'control variables'!AD$7:AD$36)</f>
        <v>2.003038903144036E-2</v>
      </c>
      <c r="V258" s="82">
        <f ca="1">SUMPRODUCT(Q228:Q257,'control variables'!AE$7:AE$36)</f>
        <v>2.3120431691795843E-2</v>
      </c>
      <c r="W258" s="82">
        <f ca="1">SUMPRODUCT(R228:R257,'control variables'!AF$7:AF$36)</f>
        <v>6.9250751786105874E-2</v>
      </c>
      <c r="X258" s="82">
        <f ca="1">SUMPRODUCT(S228:S257,'control variables'!AG$7:AG$36)</f>
        <v>3.1127870131819002E-2</v>
      </c>
      <c r="Y258" s="82">
        <f t="shared" ca="1" si="151"/>
        <v>0.14352944264116108</v>
      </c>
      <c r="Z258" s="10">
        <f ca="1">IF($A258&gt;='key variables'!$B$26,SUMPRODUCT(P228:P257,'control variables'!V$7:V$36)*$E258,SUMPRODUCT(P228:P257,'control variables'!Z$7:Z$36)*$E258)</f>
        <v>4.887617628695147E-2</v>
      </c>
      <c r="AA258" s="10">
        <f ca="1">IF($A258&gt;='key variables'!$B$26,SUMPRODUCT(Q228:Q257,'control variables'!W$7:W$36)*$E258,SUMPRODUCT(Q228:Q257,'control variables'!AA$7:AA$36)*$E258)</f>
        <v>5.641619308665885E-2</v>
      </c>
      <c r="AB258" s="10">
        <f ca="1">IF($A258&gt;='key variables'!$B$26,SUMPRODUCT(R228:R257,'control variables'!X$7:X$36)*$E258,SUMPRODUCT(R228:R257,'control variables'!AB$7:AB$36)*$E258)</f>
        <v>0.16897884244728725</v>
      </c>
      <c r="AC258" s="10">
        <f ca="1">IF($A258&gt;='key variables'!$B$26,SUMPRODUCT(S228:S257,'control variables'!Y$7:Y$36)*$E258,SUMPRODUCT(S228:S257,'control variables'!AC$7:AC$36)*$E258)</f>
        <v>7.5955153223038252E-2</v>
      </c>
      <c r="AD258" s="10">
        <f t="shared" ca="1" si="152"/>
        <v>0.35022636504393584</v>
      </c>
      <c r="AE258" s="82">
        <f ca="1">SUMPRODUCT(P228:P257,'control variables'!AL$7:AL$36)</f>
        <v>6.6547384609898591E-2</v>
      </c>
      <c r="AF258" s="82">
        <f ca="1">SUMPRODUCT(Q228:Q257,'control variables'!AM$7:AM$36)</f>
        <v>7.6612653964606467E-2</v>
      </c>
      <c r="AG258" s="82">
        <f ca="1">SUMPRODUCT(R228:R257,'control variables'!AN$7:AN$36)</f>
        <v>0.21844281113544098</v>
      </c>
      <c r="AH258" s="82">
        <f ca="1">SUMPRODUCT(S228:S257,'control variables'!AO$7:AO$36)</f>
        <v>9.4583570436571437E-2</v>
      </c>
      <c r="AI258" s="82">
        <f t="shared" ca="1" si="165"/>
        <v>0.4561864201465175</v>
      </c>
      <c r="AJ258" s="10">
        <f ca="1">SUMPRODUCT(P228:P257,'control variables'!AP$7:AP$36)</f>
        <v>6.3586287494092169E-5</v>
      </c>
      <c r="AK258" s="10">
        <f ca="1">SUMPRODUCT(Q228:Q257,'control variables'!AQ$7:AQ$36)</f>
        <v>1.8348899941914078E-4</v>
      </c>
      <c r="AL258" s="10">
        <f ca="1">SUMPRODUCT(R228:R257,'control variables'!AR$7:AR$36)</f>
        <v>6.5950764191473705E-3</v>
      </c>
      <c r="AM258" s="10">
        <f ca="1">SUMPRODUCT(S228:S257,'control variables'!AS$7:AS$36)</f>
        <v>4.9407570071999737E-3</v>
      </c>
      <c r="AN258" s="10">
        <f t="shared" ca="1" si="187"/>
        <v>1.1782908713260577E-2</v>
      </c>
      <c r="AO258" s="82">
        <f ca="1">SUMPRODUCT(P228:P257,'control variables'!AX$7:AX$36)</f>
        <v>8.6467646569363205E-5</v>
      </c>
      <c r="AP258" s="82">
        <f ca="1">SUMPRODUCT(Q228:Q257,'control variables'!AY$7:AY$36)</f>
        <v>1.9961362836431619E-4</v>
      </c>
      <c r="AQ258" s="82">
        <f ca="1">SUMPRODUCT(R228:R257,'control variables'!AZ$7:AZ$36)</f>
        <v>1.7936594803140825E-3</v>
      </c>
      <c r="AR258" s="82">
        <f ca="1">SUMPRODUCT(S228:S257,'control variables'!BA$7:BA$36)</f>
        <v>1.3437350961034318E-3</v>
      </c>
      <c r="AS258" s="82">
        <f t="shared" ca="1" si="188"/>
        <v>3.423475851351194E-3</v>
      </c>
      <c r="AT258" s="10">
        <f ca="1">SUMPRODUCT(P228:P257,'control variables'!AT$7:AT$36)</f>
        <v>-7.631104942898282E-5</v>
      </c>
      <c r="AU258" s="10">
        <f ca="1">SUMPRODUCT(Q228:Q257,'control variables'!AU$7:AU$36)</f>
        <v>8.2780700732944465E-5</v>
      </c>
      <c r="AV258" s="10">
        <f ca="1">SUMPRODUCT(R228:R257,'control variables'!AV$7:AV$36)</f>
        <v>3.5646033110021284E-2</v>
      </c>
      <c r="AW258" s="10">
        <f ca="1">SUMPRODUCT(S228:S257,'control variables'!AW$7:AW$36)</f>
        <v>2.670452572102093E-2</v>
      </c>
      <c r="AX258" s="10">
        <f t="shared" ca="1" si="166"/>
        <v>6.2357028482346179E-2</v>
      </c>
      <c r="AY258" s="82">
        <f ca="1">SUMPRODUCT(P228:P257,'control variables'!BB$7:BB$36)</f>
        <v>2.7658671596989302E-4</v>
      </c>
      <c r="AZ258" s="82">
        <f ca="1">SUMPRODUCT(Q228:Q257,'control variables'!BC$7:BC$36)</f>
        <v>7.0529563249394328E-4</v>
      </c>
      <c r="BA258" s="82">
        <f ca="1">SUMPRODUCT(R228:R257,'control variables'!BD$7:BD$36)</f>
        <v>4.9372862212832E-3</v>
      </c>
      <c r="BB258" s="82">
        <f ca="1">SUMPRODUCT(S228:S257,'control variables'!BE$7:BE$36)</f>
        <v>7.0162361692488657E-4</v>
      </c>
      <c r="BC258" s="82">
        <f t="shared" ca="1" si="189"/>
        <v>6.6207921866719231E-3</v>
      </c>
      <c r="BD258" s="10">
        <f ca="1">SUMPRODUCT(P228:P257,'control variables'!BF$7:BF$36)</f>
        <v>5.7859531862636421E-5</v>
      </c>
      <c r="BE258" s="10">
        <f ca="1">SUMPRODUCT(Q228:Q257,'control variables'!BG$7:BG$36)</f>
        <v>6.6785390540823441E-5</v>
      </c>
      <c r="BF258" s="10">
        <f ca="1">SUMPRODUCT(R228:R257,'control variables'!BH$7:BH$36)</f>
        <v>2.0003685765615908E-3</v>
      </c>
      <c r="BG258" s="10">
        <f ca="1">SUMPRODUCT(S228:S257,'control variables'!BI$7:BI$36)</f>
        <v>4.4957788660045751E-3</v>
      </c>
      <c r="BH258" s="10">
        <f t="shared" ca="1" si="190"/>
        <v>6.620792364969626E-3</v>
      </c>
      <c r="BI258" s="82">
        <f t="shared" ca="1" si="167"/>
        <v>6.6747660276439497E-2</v>
      </c>
      <c r="BJ258" s="82">
        <f t="shared" ca="1" si="168"/>
        <v>7.7400730297833356E-2</v>
      </c>
      <c r="BK258" s="82">
        <f t="shared" ca="1" si="169"/>
        <v>0.25902613046674544</v>
      </c>
      <c r="BL258" s="82">
        <f t="shared" ca="1" si="170"/>
        <v>0.12198971977451725</v>
      </c>
      <c r="BM258" s="82">
        <f t="shared" ca="1" si="160"/>
        <v>0.52516424081553559</v>
      </c>
      <c r="BN258" s="10">
        <f ca="1">BN257+BI258-INDIRECT(ADDRESS(MAX($D258-'key variables'!$B$9*30,34),scenario!BI$4),TRUE)</f>
        <v>9439389.6636128947</v>
      </c>
      <c r="BO258" s="10">
        <f ca="1">BO257+BJ258-INDIRECT(ADDRESS(MAX($D258-'key variables'!$B$9*30,34),scenario!BJ$4),TRUE)</f>
        <v>10895582.883750839</v>
      </c>
      <c r="BP258" s="10">
        <f ca="1">BP257+BK258-INDIRECT(ADDRESS(MAX($D258-'key variables'!$B$9*30,34),scenario!BK$4),TRUE)</f>
        <v>32531160.940877512</v>
      </c>
      <c r="BQ258" s="10">
        <f ca="1">BQ257+BL258-INDIRECT(ADDRESS(MAX($D258-'key variables'!$B$9*30,34),scenario!BL$4),TRUE)</f>
        <v>14415840.764364684</v>
      </c>
      <c r="BR258" s="10">
        <f t="shared" ca="1" si="191"/>
        <v>67281974.252605915</v>
      </c>
      <c r="BS258" s="82">
        <f t="shared" ca="1" si="172"/>
        <v>0.35366117146807907</v>
      </c>
      <c r="BT258" s="82">
        <f t="shared" ca="1" si="173"/>
        <v>0.41041509304325202</v>
      </c>
      <c r="BU258" s="82">
        <f t="shared" ca="1" si="174"/>
        <v>1.4080578091726914</v>
      </c>
      <c r="BV258" s="82">
        <f t="shared" ca="1" si="175"/>
        <v>0.689365729471213</v>
      </c>
      <c r="BW258" s="82">
        <f t="shared" ca="1" si="192"/>
        <v>2.861499803155235</v>
      </c>
      <c r="BX258" s="10">
        <f t="shared" ca="1" si="176"/>
        <v>1.5289992541820795E-3</v>
      </c>
      <c r="BY258" s="10">
        <f t="shared" ca="1" si="177"/>
        <v>3.5297490058376936E-3</v>
      </c>
      <c r="BZ258" s="10">
        <f t="shared" ca="1" si="178"/>
        <v>3.1717111738068966E-2</v>
      </c>
      <c r="CA258" s="10">
        <f t="shared" ca="1" si="179"/>
        <v>2.376114121324608E-2</v>
      </c>
      <c r="CB258" s="10">
        <v>0</v>
      </c>
      <c r="CC258" s="82">
        <f t="shared" ca="1" si="180"/>
        <v>-3.2943957511150481E-4</v>
      </c>
      <c r="CD258" s="82">
        <f t="shared" ca="1" si="181"/>
        <v>6.0983559817711893E-4</v>
      </c>
      <c r="CE258" s="82">
        <f t="shared" ca="1" si="182"/>
        <v>0.19018333847243002</v>
      </c>
      <c r="CF258" s="82">
        <f t="shared" ca="1" si="183"/>
        <v>0.14247744859967082</v>
      </c>
      <c r="CG258" s="82">
        <f t="shared" ca="1" si="193"/>
        <v>0.33294118309516646</v>
      </c>
      <c r="CH258" s="13">
        <f t="shared" ca="1" si="194"/>
        <v>193</v>
      </c>
      <c r="CI258" s="81">
        <f t="shared" ca="1" si="153"/>
        <v>0.11317759158740821</v>
      </c>
      <c r="CJ258" s="81">
        <f t="shared" ca="1" si="154"/>
        <v>0.13063724177818603</v>
      </c>
      <c r="CK258" s="81">
        <f t="shared" ca="1" si="155"/>
        <v>0.39004624006820432</v>
      </c>
      <c r="CL258" s="81">
        <f t="shared" ca="1" si="156"/>
        <v>0.1728448762643735</v>
      </c>
      <c r="CM258" s="89">
        <f t="shared" ca="1" si="195"/>
        <v>0.80670594969817211</v>
      </c>
    </row>
    <row r="259" spans="1:91" x14ac:dyDescent="0.3">
      <c r="A259">
        <v>194</v>
      </c>
      <c r="B259" s="3">
        <f t="shared" si="158"/>
        <v>0.72777777777777775</v>
      </c>
      <c r="C259" s="3">
        <f t="shared" si="196"/>
        <v>6.4666666666666668</v>
      </c>
      <c r="D259" s="4">
        <f t="shared" ca="1" si="184"/>
        <v>259</v>
      </c>
      <c r="E259" s="58">
        <f>(0.5*(COS(B259*2*PI())+1)*('key variables'!$B$4-'key variables'!$B$6)+'key variables'!$B$6)/'key variables'!$B$4</f>
        <v>1</v>
      </c>
      <c r="F259" s="10">
        <f t="shared" ca="1" si="197"/>
        <v>11689222.907817859</v>
      </c>
      <c r="G259" s="10">
        <f t="shared" ca="1" si="198"/>
        <v>13492492.799124904</v>
      </c>
      <c r="H259" s="10">
        <f t="shared" ca="1" si="199"/>
        <v>40309474.533422224</v>
      </c>
      <c r="I259" s="10">
        <f t="shared" ca="1" si="200"/>
        <v>17912154.277471226</v>
      </c>
      <c r="J259" s="10">
        <f t="shared" ca="1" si="185"/>
        <v>83403344.517836213</v>
      </c>
      <c r="K259" s="82">
        <f t="shared" ca="1" si="161"/>
        <v>2249832.8905437929</v>
      </c>
      <c r="L259" s="82">
        <f t="shared" ca="1" si="162"/>
        <v>2596909.5049589719</v>
      </c>
      <c r="M259" s="82">
        <f t="shared" ca="1" si="163"/>
        <v>7778312.1844869033</v>
      </c>
      <c r="N259" s="82">
        <f t="shared" ca="1" si="164"/>
        <v>3496312.823740812</v>
      </c>
      <c r="O259" s="82">
        <f t="shared" ca="1" si="186"/>
        <v>16121367.40373048</v>
      </c>
      <c r="P259" s="10">
        <f ca="1">IF(IF($A259&gt;='key variables'!$B$26,K259*SUMPRODUCT(Z259:AC259,'control variables'!$O$3:$R$3)/J259+F$65*'key variables'!$B$25/scenario!J$65,K259*SUMPRODUCT(Z259:AC259,'control variables'!$O$7:$R$7)/J259+F$65*'key variables'!$B$25/scenario!J$65)&lt;'key variables'!$B$28,0,IF($A259&gt;='key variables'!$B$26,K259*SUMPRODUCT(Z259:AC259,'control variables'!$O$3:$R$3)/J259+F$65*'key variables'!$B$25/scenario!J$65,K259*SUMPRODUCT(Z259:AC259,'control variables'!$O$7:$R$7)/J259+F$65*'key variables'!$B$25/scenario!J$65))</f>
        <v>8.1290703664794774E-3</v>
      </c>
      <c r="Q259" s="10">
        <f ca="1">IF(IF($A259&gt;='key variables'!$B$26,L259*SUMPRODUCT(Z259:AC259,'control variables'!$O$4:$R$4)/J259+G$65*'key variables'!$B$25/scenario!J$65,L259*SUMPRODUCT(Z259:AC259,'control variables'!$O$7:$R$7)/J259+G$65*'key variables'!$B$25/scenario!J$65)&lt;'key variables'!$B$28,0,IF($A259&gt;='key variables'!$B$26,L259*SUMPRODUCT(Z259:AC259,'control variables'!$O$4:$R$4)/J259+G$65*'key variables'!$B$25/scenario!J$65,L259*SUMPRODUCT(Z259:AC259,'control variables'!$O$7:$R$7)/J259+G$65*'key variables'!$B$25/scenario!J$65))</f>
        <v>9.3831236043884093E-3</v>
      </c>
      <c r="R259" s="10">
        <f ca="1">IF(IF($A259&gt;='key variables'!$B$26,M259*SUMPRODUCT(Z259:AC259,'control variables'!$O$5:$R$5)/J259+H$65*'key variables'!$B$25/scenario!J$65,M259*SUMPRODUCT(Z259:AC259,'control variables'!$O$7:$R$7)/J259+H$65*'key variables'!$B$25/scenario!J$65)&lt;'key variables'!$B$28,0,IF($A259&gt;='key variables'!$B$26,M259*SUMPRODUCT(Z259:AC259,'control variables'!$O$5:$R$5)/J259+H$65*'key variables'!$B$25/scenario!J$65,M259*SUMPRODUCT(Z259:AC259,'control variables'!$O$7:$R$7)/J259+H$65*'key variables'!$B$25/scenario!J$65))</f>
        <v>2.8104508270770153E-2</v>
      </c>
      <c r="S259" s="10">
        <f ca="1">IF(IF($A259&gt;='key variables'!$B$26,N259*SUMPRODUCT(Z259:AC259,'control variables'!$O$6:$R$6)/J259+I$65*'key variables'!$B$25/scenario!J$65,N259*SUMPRODUCT(Z259:AC259,'control variables'!$O$7:$R$7)/J259+I$65*'key variables'!$B$25/scenario!J$65)&lt;'key variables'!$B$28,0,IF($A259&gt;='key variables'!$B$26,N259*SUMPRODUCT(Z259:AC259,'control variables'!$O$6:$R$6)/J259+I$65*'key variables'!$B$25/scenario!J$65,N259*SUMPRODUCT(Z259:AC259,'control variables'!$O$7:$R$7)/J259+I$65*'key variables'!$B$25/scenario!J$65))</f>
        <v>1.2632837348441455E-2</v>
      </c>
      <c r="T259" s="10">
        <f t="shared" ca="1" si="157"/>
        <v>5.8249539590079495E-2</v>
      </c>
      <c r="U259" s="82">
        <f ca="1">SUMPRODUCT(P229:P258,'control variables'!AD$7:AD$36)</f>
        <v>1.723513281791338E-2</v>
      </c>
      <c r="V259" s="82">
        <f ca="1">SUMPRODUCT(Q229:Q258,'control variables'!AE$7:AE$36)</f>
        <v>1.9893957645561549E-2</v>
      </c>
      <c r="W259" s="82">
        <f ca="1">SUMPRODUCT(R229:R258,'control variables'!AF$7:AF$36)</f>
        <v>5.9586756048544916E-2</v>
      </c>
      <c r="X259" s="82">
        <f ca="1">SUMPRODUCT(S229:S258,'control variables'!AG$7:AG$36)</f>
        <v>2.6783951885236093E-2</v>
      </c>
      <c r="Y259" s="82">
        <f t="shared" ref="Y259:Y322" ca="1" si="201">SUM(U259:X259)</f>
        <v>0.12349979839725593</v>
      </c>
      <c r="Z259" s="10">
        <f ca="1">IF($A259&gt;='key variables'!$B$26,SUMPRODUCT(P229:P258,'control variables'!V$7:V$36)*$E259,SUMPRODUCT(P229:P258,'control variables'!Z$7:Z$36)*$E259)</f>
        <v>4.2055468336286046E-2</v>
      </c>
      <c r="AA259" s="10">
        <f ca="1">IF($A259&gt;='key variables'!$B$26,SUMPRODUCT(Q229:Q258,'control variables'!W$7:W$36)*$E259,SUMPRODUCT(Q229:Q258,'control variables'!AA$7:AA$36)*$E259)</f>
        <v>4.854326999886855E-2</v>
      </c>
      <c r="AB259" s="10">
        <f ca="1">IF($A259&gt;='key variables'!$B$26,SUMPRODUCT(R229:R258,'control variables'!X$7:X$36)*$E259,SUMPRODUCT(R229:R258,'control variables'!AB$7:AB$36)*$E259)</f>
        <v>0.14539771516335628</v>
      </c>
      <c r="AC259" s="10">
        <f ca="1">IF($A259&gt;='key variables'!$B$26,SUMPRODUCT(S229:S258,'control variables'!Y$7:Y$36)*$E259,SUMPRODUCT(S229:S258,'control variables'!AC$7:AC$36)*$E259)</f>
        <v>6.5355553237130687E-2</v>
      </c>
      <c r="AD259" s="10">
        <f t="shared" ref="AD259:AD322" ca="1" si="202">SUM(Z259:AC259)</f>
        <v>0.30135200673564155</v>
      </c>
      <c r="AE259" s="82">
        <f ca="1">SUMPRODUCT(P229:P258,'control variables'!AL$7:AL$36)</f>
        <v>5.7260646362200074E-2</v>
      </c>
      <c r="AF259" s="82">
        <f ca="1">SUMPRODUCT(Q229:Q258,'control variables'!AM$7:AM$36)</f>
        <v>6.5921299706260914E-2</v>
      </c>
      <c r="AG259" s="82">
        <f ca="1">SUMPRODUCT(R229:R258,'control variables'!AN$7:AN$36)</f>
        <v>0.18795895033462851</v>
      </c>
      <c r="AH259" s="82">
        <f ca="1">SUMPRODUCT(S229:S258,'control variables'!AO$7:AO$36)</f>
        <v>8.1384361086328488E-2</v>
      </c>
      <c r="AI259" s="82">
        <f t="shared" ca="1" si="165"/>
        <v>0.39252525748941802</v>
      </c>
      <c r="AJ259" s="10">
        <f ca="1">SUMPRODUCT(P229:P258,'control variables'!AP$7:AP$36)</f>
        <v>5.4712772285939687E-5</v>
      </c>
      <c r="AK259" s="10">
        <f ca="1">SUMPRODUCT(Q229:Q258,'control variables'!AQ$7:AQ$36)</f>
        <v>1.578829687631491E-4</v>
      </c>
      <c r="AL259" s="10">
        <f ca="1">SUMPRODUCT(R229:R258,'control variables'!AR$7:AR$36)</f>
        <v>5.6747284445990958E-3</v>
      </c>
      <c r="AM259" s="10">
        <f ca="1">SUMPRODUCT(S229:S258,'control variables'!AS$7:AS$36)</f>
        <v>4.2512705759116523E-3</v>
      </c>
      <c r="AN259" s="10">
        <f t="shared" ca="1" si="187"/>
        <v>1.0138594761559837E-2</v>
      </c>
      <c r="AO259" s="82">
        <f ca="1">SUMPRODUCT(P229:P258,'control variables'!AX$7:AX$36)</f>
        <v>7.4401020231527209E-5</v>
      </c>
      <c r="AP259" s="82">
        <f ca="1">SUMPRODUCT(Q229:Q258,'control variables'!AY$7:AY$36)</f>
        <v>1.7175739356463694E-4</v>
      </c>
      <c r="AQ259" s="82">
        <f ca="1">SUMPRODUCT(R229:R258,'control variables'!AZ$7:AZ$36)</f>
        <v>1.5433529253773175E-3</v>
      </c>
      <c r="AR259" s="82">
        <f ca="1">SUMPRODUCT(S229:S258,'control variables'!BA$7:BA$36)</f>
        <v>1.1562158337547184E-3</v>
      </c>
      <c r="AS259" s="82">
        <f t="shared" ca="1" si="188"/>
        <v>2.9457271729282E-3</v>
      </c>
      <c r="AT259" s="10">
        <f ca="1">SUMPRODUCT(P229:P258,'control variables'!AT$7:AT$36)</f>
        <v>-6.5661786752793346E-5</v>
      </c>
      <c r="AU259" s="10">
        <f ca="1">SUMPRODUCT(Q229:Q258,'control variables'!AU$7:AU$36)</f>
        <v>7.1228593492635113E-5</v>
      </c>
      <c r="AV259" s="10">
        <f ca="1">SUMPRODUCT(R229:R258,'control variables'!AV$7:AV$36)</f>
        <v>3.0671603157959977E-2</v>
      </c>
      <c r="AW259" s="10">
        <f ca="1">SUMPRODUCT(S229:S258,'control variables'!AW$7:AW$36)</f>
        <v>2.2977889654891791E-2</v>
      </c>
      <c r="AX259" s="10">
        <f t="shared" ca="1" si="166"/>
        <v>5.3655059619591605E-2</v>
      </c>
      <c r="AY259" s="82">
        <f ca="1">SUMPRODUCT(P229:P258,'control variables'!BB$7:BB$36)</f>
        <v>2.3798883344558564E-4</v>
      </c>
      <c r="AZ259" s="82">
        <f ca="1">SUMPRODUCT(Q229:Q258,'control variables'!BC$7:BC$36)</f>
        <v>6.0687110088747409E-4</v>
      </c>
      <c r="BA259" s="82">
        <f ca="1">SUMPRODUCT(R229:R258,'control variables'!BD$7:BD$36)</f>
        <v>4.248284246297843E-3</v>
      </c>
      <c r="BB259" s="82">
        <f ca="1">SUMPRODUCT(S229:S258,'control variables'!BE$7:BE$36)</f>
        <v>6.0371151783009829E-4</v>
      </c>
      <c r="BC259" s="82">
        <f t="shared" ca="1" si="189"/>
        <v>5.6968556984610006E-3</v>
      </c>
      <c r="BD259" s="10">
        <f ca="1">SUMPRODUCT(P229:P258,'control variables'!BF$7:BF$36)</f>
        <v>4.9785191032802219E-5</v>
      </c>
      <c r="BE259" s="10">
        <f ca="1">SUMPRODUCT(Q229:Q258,'control variables'!BG$7:BG$36)</f>
        <v>5.7465439474499333E-5</v>
      </c>
      <c r="BF259" s="10">
        <f ca="1">SUMPRODUCT(R229:R258,'control variables'!BH$7:BH$36)</f>
        <v>1.7212156495936715E-3</v>
      </c>
      <c r="BG259" s="10">
        <f ca="1">SUMPRODUCT(S229:S258,'control variables'!BI$7:BI$36)</f>
        <v>3.8683895717761567E-3</v>
      </c>
      <c r="BH259" s="10">
        <f t="shared" ca="1" si="190"/>
        <v>5.6968558518771294E-3</v>
      </c>
      <c r="BI259" s="82">
        <f t="shared" ca="1" si="167"/>
        <v>5.7432973408892862E-2</v>
      </c>
      <c r="BJ259" s="82">
        <f t="shared" ca="1" si="168"/>
        <v>6.6599399400641024E-2</v>
      </c>
      <c r="BK259" s="82">
        <f t="shared" ca="1" si="169"/>
        <v>0.22287883773888631</v>
      </c>
      <c r="BL259" s="82">
        <f t="shared" ca="1" si="170"/>
        <v>0.10496596225905039</v>
      </c>
      <c r="BM259" s="82">
        <f t="shared" ca="1" si="160"/>
        <v>0.45187717280747064</v>
      </c>
      <c r="BN259" s="10">
        <f ca="1">BN258+BI259-INDIRECT(ADDRESS(MAX($D259-'key variables'!$B$9*30,34),scenario!BI$4),TRUE)</f>
        <v>9439389.7210458685</v>
      </c>
      <c r="BO259" s="10">
        <f ca="1">BO258+BJ259-INDIRECT(ADDRESS(MAX($D259-'key variables'!$B$9*30,34),scenario!BJ$4),TRUE)</f>
        <v>10895582.950350238</v>
      </c>
      <c r="BP259" s="10">
        <f ca="1">BP258+BK259-INDIRECT(ADDRESS(MAX($D259-'key variables'!$B$9*30,34),scenario!BK$4),TRUE)</f>
        <v>32531161.163756348</v>
      </c>
      <c r="BQ259" s="10">
        <f ca="1">BQ258+BL259-INDIRECT(ADDRESS(MAX($D259-'key variables'!$B$9*30,34),scenario!BL$4),TRUE)</f>
        <v>14415840.869330646</v>
      </c>
      <c r="BR259" s="10">
        <f t="shared" ca="1" si="191"/>
        <v>67281974.704483092</v>
      </c>
      <c r="BS259" s="82">
        <f t="shared" ca="1" si="172"/>
        <v>0.30430748323463286</v>
      </c>
      <c r="BT259" s="82">
        <f t="shared" ca="1" si="173"/>
        <v>0.35314135180752493</v>
      </c>
      <c r="BU259" s="82">
        <f t="shared" ca="1" si="174"/>
        <v>1.2115622640549815</v>
      </c>
      <c r="BV259" s="82">
        <f t="shared" ca="1" si="175"/>
        <v>0.59316421498882788</v>
      </c>
      <c r="BW259" s="82">
        <f t="shared" ca="1" si="192"/>
        <v>2.4621753140859672</v>
      </c>
      <c r="BX259" s="10">
        <f t="shared" ca="1" si="176"/>
        <v>1.3156262499352187E-3</v>
      </c>
      <c r="BY259" s="10">
        <f t="shared" ca="1" si="177"/>
        <v>3.0371698590403568E-3</v>
      </c>
      <c r="BZ259" s="10">
        <f t="shared" ca="1" si="178"/>
        <v>2.7290964767554767E-2</v>
      </c>
      <c r="CA259" s="10">
        <f t="shared" ca="1" si="179"/>
        <v>2.0445255957394545E-2</v>
      </c>
      <c r="CB259" s="10">
        <v>0</v>
      </c>
      <c r="CC259" s="82">
        <f t="shared" ca="1" si="180"/>
        <v>-2.8346603630429899E-4</v>
      </c>
      <c r="CD259" s="82">
        <f t="shared" ca="1" si="181"/>
        <v>5.2473257988299598E-4</v>
      </c>
      <c r="CE259" s="82">
        <f t="shared" ca="1" si="182"/>
        <v>0.16364311083369182</v>
      </c>
      <c r="CF259" s="82">
        <f t="shared" ca="1" si="183"/>
        <v>0.12259461368693596</v>
      </c>
      <c r="CG259" s="82">
        <f t="shared" ca="1" si="193"/>
        <v>0.28647899106420649</v>
      </c>
      <c r="CH259" s="13">
        <f t="shared" ca="1" si="194"/>
        <v>194</v>
      </c>
      <c r="CI259" s="81">
        <f t="shared" ref="CI259:CI322" ca="1" si="203">BN259/$J259</f>
        <v>0.11317759228500973</v>
      </c>
      <c r="CJ259" s="81">
        <f t="shared" ref="CJ259:CJ322" ca="1" si="204">BO259/$J259</f>
        <v>0.13063724258707832</v>
      </c>
      <c r="CK259" s="81">
        <f t="shared" ref="CK259:CK322" ca="1" si="205">BP259/$J259</f>
        <v>0.39004624277146827</v>
      </c>
      <c r="CL259" s="81">
        <f t="shared" ref="CL259:CL322" ca="1" si="206">BQ259/$J259</f>
        <v>0.17284487753662861</v>
      </c>
      <c r="CM259" s="89">
        <f t="shared" ca="1" si="195"/>
        <v>0.80670595518018484</v>
      </c>
    </row>
    <row r="260" spans="1:91" x14ac:dyDescent="0.3">
      <c r="A260">
        <v>195</v>
      </c>
      <c r="B260" s="3">
        <f t="shared" si="158"/>
        <v>0.73055555555555551</v>
      </c>
      <c r="C260" s="3">
        <f t="shared" si="196"/>
        <v>6.5</v>
      </c>
      <c r="D260" s="4">
        <f t="shared" ca="1" si="184"/>
        <v>260</v>
      </c>
      <c r="E260" s="58">
        <f>(0.5*(COS(B260*2*PI())+1)*('key variables'!$B$4-'key variables'!$B$6)+'key variables'!$B$6)/'key variables'!$B$4</f>
        <v>1</v>
      </c>
      <c r="F260" s="10">
        <f t="shared" ca="1" si="197"/>
        <v>11689222.907768074</v>
      </c>
      <c r="G260" s="10">
        <f t="shared" ca="1" si="198"/>
        <v>13492492.799067438</v>
      </c>
      <c r="H260" s="10">
        <f t="shared" ca="1" si="199"/>
        <v>40309474.531701006</v>
      </c>
      <c r="I260" s="10">
        <f t="shared" ca="1" si="200"/>
        <v>17912154.273602836</v>
      </c>
      <c r="J260" s="10">
        <f t="shared" ca="1" si="185"/>
        <v>83403344.51213935</v>
      </c>
      <c r="K260" s="82">
        <f t="shared" ca="1" si="161"/>
        <v>2249832.8824147228</v>
      </c>
      <c r="L260" s="82">
        <f t="shared" ca="1" si="162"/>
        <v>2596909.495575848</v>
      </c>
      <c r="M260" s="82">
        <f t="shared" ca="1" si="163"/>
        <v>7778312.156382394</v>
      </c>
      <c r="N260" s="82">
        <f t="shared" ca="1" si="164"/>
        <v>3496312.8111079745</v>
      </c>
      <c r="O260" s="82">
        <f t="shared" ca="1" si="186"/>
        <v>16121367.345480939</v>
      </c>
      <c r="P260" s="10">
        <f ca="1">IF(IF($A260&gt;='key variables'!$B$26,K260*SUMPRODUCT(Z260:AC260,'control variables'!$O$3:$R$3)/J260+F$65*'key variables'!$B$25/scenario!J$65,K260*SUMPRODUCT(Z260:AC260,'control variables'!$O$7:$R$7)/J260+F$65*'key variables'!$B$25/scenario!J$65)&lt;'key variables'!$B$28,0,IF($A260&gt;='key variables'!$B$26,K260*SUMPRODUCT(Z260:AC260,'control variables'!$O$3:$R$3)/J260+F$65*'key variables'!$B$25/scenario!J$65,K260*SUMPRODUCT(Z260:AC260,'control variables'!$O$7:$R$7)/J260+F$65*'key variables'!$B$25/scenario!J$65))</f>
        <v>6.9946523209553982E-3</v>
      </c>
      <c r="Q260" s="10">
        <f ca="1">IF(IF($A260&gt;='key variables'!$B$26,L260*SUMPRODUCT(Z260:AC260,'control variables'!$O$4:$R$4)/J260+G$65*'key variables'!$B$25/scenario!J$65,L260*SUMPRODUCT(Z260:AC260,'control variables'!$O$7:$R$7)/J260+G$65*'key variables'!$B$25/scenario!J$65)&lt;'key variables'!$B$28,0,IF($A260&gt;='key variables'!$B$26,L260*SUMPRODUCT(Z260:AC260,'control variables'!$O$4:$R$4)/J260+G$65*'key variables'!$B$25/scenario!J$65,L260*SUMPRODUCT(Z260:AC260,'control variables'!$O$7:$R$7)/J260+G$65*'key variables'!$B$25/scenario!J$65))</f>
        <v>8.0737014613480838E-3</v>
      </c>
      <c r="R260" s="10">
        <f ca="1">IF(IF($A260&gt;='key variables'!$B$26,M260*SUMPRODUCT(Z260:AC260,'control variables'!$O$5:$R$5)/J260+H$65*'key variables'!$B$25/scenario!J$65,M260*SUMPRODUCT(Z260:AC260,'control variables'!$O$7:$R$7)/J260+H$65*'key variables'!$B$25/scenario!J$65)&lt;'key variables'!$B$28,0,IF($A260&gt;='key variables'!$B$26,M260*SUMPRODUCT(Z260:AC260,'control variables'!$O$5:$R$5)/J260+H$65*'key variables'!$B$25/scenario!J$65,M260*SUMPRODUCT(Z260:AC260,'control variables'!$O$7:$R$7)/J260+H$65*'key variables'!$B$25/scenario!J$65))</f>
        <v>2.4182502444075608E-2</v>
      </c>
      <c r="S260" s="10">
        <f ca="1">IF(IF($A260&gt;='key variables'!$B$26,N260*SUMPRODUCT(Z260:AC260,'control variables'!$O$6:$R$6)/J260+I$65*'key variables'!$B$25/scenario!J$65,N260*SUMPRODUCT(Z260:AC260,'control variables'!$O$7:$R$7)/J260+I$65*'key variables'!$B$25/scenario!J$65)&lt;'key variables'!$B$28,0,IF($A260&gt;='key variables'!$B$26,N260*SUMPRODUCT(Z260:AC260,'control variables'!$O$6:$R$6)/J260+I$65*'key variables'!$B$25/scenario!J$65,N260*SUMPRODUCT(Z260:AC260,'control variables'!$O$7:$R$7)/J260+I$65*'key variables'!$B$25/scenario!J$65))</f>
        <v>1.0869915143543752E-2</v>
      </c>
      <c r="T260" s="10">
        <f t="shared" ca="1" si="157"/>
        <v>5.0120771369922844E-2</v>
      </c>
      <c r="U260" s="82">
        <f ca="1">SUMPRODUCT(P230:P259,'control variables'!AD$7:AD$36)</f>
        <v>1.4829956753380454E-2</v>
      </c>
      <c r="V260" s="82">
        <f ca="1">SUMPRODUCT(Q230:Q259,'control variables'!AE$7:AE$36)</f>
        <v>1.7117740527686779E-2</v>
      </c>
      <c r="W260" s="82">
        <f ca="1">SUMPRODUCT(R230:R259,'control variables'!AF$7:AF$36)</f>
        <v>5.1271378329948748E-2</v>
      </c>
      <c r="X260" s="82">
        <f ca="1">SUMPRODUCT(S230:S259,'control variables'!AG$7:AG$36)</f>
        <v>2.3046230762424898E-2</v>
      </c>
      <c r="Y260" s="82">
        <f t="shared" ca="1" si="201"/>
        <v>0.10626530637344089</v>
      </c>
      <c r="Z260" s="10">
        <f ca="1">IF($A260&gt;='key variables'!$B$26,SUMPRODUCT(P230:P259,'control variables'!V$7:V$36)*$E260,SUMPRODUCT(P230:P259,'control variables'!Z$7:Z$36)*$E260)</f>
        <v>3.6186595390173749E-2</v>
      </c>
      <c r="AA260" s="10">
        <f ca="1">IF($A260&gt;='key variables'!$B$26,SUMPRODUCT(Q230:Q259,'control variables'!W$7:W$36)*$E260,SUMPRODUCT(Q230:Q259,'control variables'!AA$7:AA$36)*$E260)</f>
        <v>4.1769019341757849E-2</v>
      </c>
      <c r="AB260" s="10">
        <f ca="1">IF($A260&gt;='key variables'!$B$26,SUMPRODUCT(R230:R259,'control variables'!X$7:X$36)*$E260,SUMPRODUCT(R230:R259,'control variables'!AB$7:AB$36)*$E260)</f>
        <v>0.12510735220448024</v>
      </c>
      <c r="AC260" s="10">
        <f ca="1">IF($A260&gt;='key variables'!$B$26,SUMPRODUCT(S230:S259,'control variables'!Y$7:Y$36)*$E260,SUMPRODUCT(S230:S259,'control variables'!AC$7:AC$36)*$E260)</f>
        <v>5.6235135525823113E-2</v>
      </c>
      <c r="AD260" s="10">
        <f t="shared" ca="1" si="202"/>
        <v>0.25929810246223495</v>
      </c>
      <c r="AE260" s="82">
        <f ca="1">SUMPRODUCT(P230:P259,'control variables'!AL$7:AL$36)</f>
        <v>4.9269879426706097E-2</v>
      </c>
      <c r="AF260" s="82">
        <f ca="1">SUMPRODUCT(Q230:Q259,'control variables'!AM$7:AM$36)</f>
        <v>5.6721931981601144E-2</v>
      </c>
      <c r="AG260" s="82">
        <f ca="1">SUMPRODUCT(R230:R259,'control variables'!AN$7:AN$36)</f>
        <v>0.16172913525249222</v>
      </c>
      <c r="AH260" s="82">
        <f ca="1">SUMPRODUCT(S230:S259,'control variables'!AO$7:AO$36)</f>
        <v>7.0027111335402875E-2</v>
      </c>
      <c r="AI260" s="82">
        <f t="shared" ca="1" si="165"/>
        <v>0.33774805799620233</v>
      </c>
      <c r="AJ260" s="10">
        <f ca="1">SUMPRODUCT(P230:P259,'control variables'!AP$7:AP$36)</f>
        <v>4.7077562886896453E-5</v>
      </c>
      <c r="AK260" s="10">
        <f ca="1">SUMPRODUCT(Q230:Q259,'control variables'!AQ$7:AQ$36)</f>
        <v>1.3585027919755326E-4</v>
      </c>
      <c r="AL260" s="10">
        <f ca="1">SUMPRODUCT(R230:R259,'control variables'!AR$7:AR$36)</f>
        <v>4.8828157312242031E-3</v>
      </c>
      <c r="AM260" s="10">
        <f ca="1">SUMPRODUCT(S230:S259,'control variables'!AS$7:AS$36)</f>
        <v>3.6580025015132702E-3</v>
      </c>
      <c r="AN260" s="10">
        <f t="shared" ca="1" si="187"/>
        <v>8.7237460748219222E-3</v>
      </c>
      <c r="AO260" s="82">
        <f ca="1">SUMPRODUCT(P230:P259,'control variables'!AX$7:AX$36)</f>
        <v>6.4018300771960448E-5</v>
      </c>
      <c r="AP260" s="82">
        <f ca="1">SUMPRODUCT(Q230:Q259,'control variables'!AY$7:AY$36)</f>
        <v>1.4778851750704296E-4</v>
      </c>
      <c r="AQ260" s="82">
        <f ca="1">SUMPRODUCT(R230:R259,'control variables'!AZ$7:AZ$36)</f>
        <v>1.3279768404603509E-3</v>
      </c>
      <c r="AR260" s="82">
        <f ca="1">SUMPRODUCT(S230:S259,'control variables'!BA$7:BA$36)</f>
        <v>9.9486502701541285E-4</v>
      </c>
      <c r="AS260" s="82">
        <f t="shared" ca="1" si="188"/>
        <v>2.5346486857547668E-3</v>
      </c>
      <c r="AT260" s="10">
        <f ca="1">SUMPRODUCT(P230:P259,'control variables'!AT$7:AT$36)</f>
        <v>-5.6498636065311966E-5</v>
      </c>
      <c r="AU260" s="10">
        <f ca="1">SUMPRODUCT(Q230:Q259,'control variables'!AU$7:AU$36)</f>
        <v>6.1288590825823622E-5</v>
      </c>
      <c r="AV260" s="10">
        <f ca="1">SUMPRODUCT(R230:R259,'control variables'!AV$7:AV$36)</f>
        <v>2.6391358354066311E-2</v>
      </c>
      <c r="AW260" s="10">
        <f ca="1">SUMPRODUCT(S230:S259,'control variables'!AW$7:AW$36)</f>
        <v>1.9771308235157034E-2</v>
      </c>
      <c r="AX260" s="10">
        <f t="shared" ca="1" si="166"/>
        <v>4.6167456543983854E-2</v>
      </c>
      <c r="AY260" s="82">
        <f ca="1">SUMPRODUCT(P230:P259,'control variables'!BB$7:BB$36)</f>
        <v>2.0477731330593912E-4</v>
      </c>
      <c r="AZ260" s="82">
        <f ca="1">SUMPRODUCT(Q230:Q259,'control variables'!BC$7:BC$36)</f>
        <v>5.2218178375654191E-4</v>
      </c>
      <c r="BA260" s="82">
        <f ca="1">SUMPRODUCT(R230:R259,'control variables'!BD$7:BD$36)</f>
        <v>3.6554329945725213E-3</v>
      </c>
      <c r="BB260" s="82">
        <f ca="1">SUMPRODUCT(S230:S259,'control variables'!BE$7:BE$36)</f>
        <v>5.1946312288372279E-4</v>
      </c>
      <c r="BC260" s="82">
        <f t="shared" ca="1" si="189"/>
        <v>4.9018552145187249E-3</v>
      </c>
      <c r="BD260" s="10">
        <f ca="1">SUMPRODUCT(P230:P259,'control variables'!BF$7:BF$36)</f>
        <v>4.2837630297688537E-5</v>
      </c>
      <c r="BE260" s="10">
        <f ca="1">SUMPRODUCT(Q230:Q259,'control variables'!BG$7:BG$36)</f>
        <v>4.9446094311074508E-5</v>
      </c>
      <c r="BF260" s="10">
        <f ca="1">SUMPRODUCT(R230:R259,'control variables'!BH$7:BH$36)</f>
        <v>1.4810187152100866E-3</v>
      </c>
      <c r="BG260" s="10">
        <f ca="1">SUMPRODUCT(S230:S259,'control variables'!BI$7:BI$36)</f>
        <v>3.3285529067066705E-3</v>
      </c>
      <c r="BH260" s="10">
        <f t="shared" ca="1" si="190"/>
        <v>4.9018553465255202E-3</v>
      </c>
      <c r="BI260" s="82">
        <f t="shared" ca="1" si="167"/>
        <v>4.9418158103946723E-2</v>
      </c>
      <c r="BJ260" s="82">
        <f t="shared" ca="1" si="168"/>
        <v>5.7305402356183512E-2</v>
      </c>
      <c r="BK260" s="82">
        <f t="shared" ca="1" si="169"/>
        <v>0.19177592660113105</v>
      </c>
      <c r="BL260" s="82">
        <f t="shared" ca="1" si="170"/>
        <v>9.0317882693443638E-2</v>
      </c>
      <c r="BM260" s="82">
        <f t="shared" ca="1" si="160"/>
        <v>0.38881736975470493</v>
      </c>
      <c r="BN260" s="10">
        <f ca="1">BN259+BI260-INDIRECT(ADDRESS(MAX($D260-'key variables'!$B$9*30,34),scenario!BI$4),TRUE)</f>
        <v>9439389.7704640273</v>
      </c>
      <c r="BO260" s="10">
        <f ca="1">BO259+BJ260-INDIRECT(ADDRESS(MAX($D260-'key variables'!$B$9*30,34),scenario!BJ$4),TRUE)</f>
        <v>10895583.007655641</v>
      </c>
      <c r="BP260" s="10">
        <f ca="1">BP259+BK260-INDIRECT(ADDRESS(MAX($D260-'key variables'!$B$9*30,34),scenario!BK$4),TRUE)</f>
        <v>32531161.355532274</v>
      </c>
      <c r="BQ260" s="10">
        <f ca="1">BQ259+BL260-INDIRECT(ADDRESS(MAX($D260-'key variables'!$B$9*30,34),scenario!BL$4),TRUE)</f>
        <v>14415840.959648529</v>
      </c>
      <c r="BR260" s="10">
        <f t="shared" ca="1" si="191"/>
        <v>67281975.093300462</v>
      </c>
      <c r="BS260" s="82">
        <f t="shared" ca="1" si="172"/>
        <v>0.26184113982134388</v>
      </c>
      <c r="BT260" s="82">
        <f t="shared" ca="1" si="173"/>
        <v>0.30386020481837839</v>
      </c>
      <c r="BU260" s="82">
        <f t="shared" ca="1" si="174"/>
        <v>1.042487821182716</v>
      </c>
      <c r="BV260" s="82">
        <f t="shared" ca="1" si="175"/>
        <v>0.51038769453222133</v>
      </c>
      <c r="BW260" s="82">
        <f t="shared" ca="1" si="192"/>
        <v>2.1185768603546595</v>
      </c>
      <c r="BX260" s="10">
        <f t="shared" ca="1" si="176"/>
        <v>1.1320296071035514E-3</v>
      </c>
      <c r="BY260" s="10">
        <f t="shared" ca="1" si="177"/>
        <v>2.6133304984797836E-3</v>
      </c>
      <c r="BZ260" s="10">
        <f t="shared" ca="1" si="178"/>
        <v>2.3482489898232511E-2</v>
      </c>
      <c r="CA260" s="10">
        <f t="shared" ca="1" si="179"/>
        <v>1.7592104954819564E-2</v>
      </c>
      <c r="CB260" s="10">
        <v>0</v>
      </c>
      <c r="CC260" s="82">
        <f t="shared" ca="1" si="180"/>
        <v>-2.4390813812405103E-4</v>
      </c>
      <c r="CD260" s="82">
        <f t="shared" ca="1" si="181"/>
        <v>4.515057507476826E-4</v>
      </c>
      <c r="CE260" s="82">
        <f t="shared" ca="1" si="182"/>
        <v>0.14080659137038937</v>
      </c>
      <c r="CF260" s="82">
        <f t="shared" ca="1" si="183"/>
        <v>0.1054864429262768</v>
      </c>
      <c r="CG260" s="82">
        <f t="shared" ca="1" si="193"/>
        <v>0.24650063190928978</v>
      </c>
      <c r="CH260" s="13">
        <f t="shared" ca="1" si="194"/>
        <v>195</v>
      </c>
      <c r="CI260" s="81">
        <f t="shared" ca="1" si="203"/>
        <v>0.11317759288526043</v>
      </c>
      <c r="CJ260" s="81">
        <f t="shared" ca="1" si="204"/>
        <v>0.13063724328308909</v>
      </c>
      <c r="CK260" s="81">
        <f t="shared" ca="1" si="205"/>
        <v>0.39004624509748964</v>
      </c>
      <c r="CL260" s="81">
        <f t="shared" ca="1" si="206"/>
        <v>0.1728448786313396</v>
      </c>
      <c r="CM260" s="89">
        <f t="shared" ca="1" si="195"/>
        <v>0.80670595989717875</v>
      </c>
    </row>
    <row r="261" spans="1:91" x14ac:dyDescent="0.3">
      <c r="A261">
        <v>196</v>
      </c>
      <c r="B261" s="3">
        <f t="shared" si="158"/>
        <v>0.73333333333333328</v>
      </c>
      <c r="C261" s="3">
        <f t="shared" si="196"/>
        <v>6.5333333333333332</v>
      </c>
      <c r="D261" s="4">
        <f t="shared" ca="1" si="184"/>
        <v>261</v>
      </c>
      <c r="E261" s="58">
        <f>(0.5*(COS(B261*2*PI())+1)*('key variables'!$B$4-'key variables'!$B$6)+'key variables'!$B$6)/'key variables'!$B$4</f>
        <v>1</v>
      </c>
      <c r="F261" s="10">
        <f t="shared" ca="1" si="197"/>
        <v>11689222.907725237</v>
      </c>
      <c r="G261" s="10">
        <f t="shared" ca="1" si="198"/>
        <v>13492492.799017992</v>
      </c>
      <c r="H261" s="10">
        <f t="shared" ca="1" si="199"/>
        <v>40309474.530219987</v>
      </c>
      <c r="I261" s="10">
        <f t="shared" ca="1" si="200"/>
        <v>17912154.270274282</v>
      </c>
      <c r="J261" s="10">
        <f t="shared" ca="1" si="185"/>
        <v>83403344.507237494</v>
      </c>
      <c r="K261" s="82">
        <f t="shared" ca="1" si="161"/>
        <v>2249832.8754200703</v>
      </c>
      <c r="L261" s="82">
        <f t="shared" ca="1" si="162"/>
        <v>2596909.487502146</v>
      </c>
      <c r="M261" s="82">
        <f t="shared" ca="1" si="163"/>
        <v>7778312.1321998918</v>
      </c>
      <c r="N261" s="82">
        <f t="shared" ca="1" si="164"/>
        <v>3496312.800238058</v>
      </c>
      <c r="O261" s="82">
        <f t="shared" ca="1" si="186"/>
        <v>16121367.295360167</v>
      </c>
      <c r="P261" s="10">
        <f ca="1">IF(IF($A261&gt;='key variables'!$B$26,K261*SUMPRODUCT(Z261:AC261,'control variables'!$O$3:$R$3)/J261+F$65*'key variables'!$B$25/scenario!J$65,K261*SUMPRODUCT(Z261:AC261,'control variables'!$O$7:$R$7)/J261+F$65*'key variables'!$B$25/scenario!J$65)&lt;'key variables'!$B$28,0,IF($A261&gt;='key variables'!$B$26,K261*SUMPRODUCT(Z261:AC261,'control variables'!$O$3:$R$3)/J261+F$65*'key variables'!$B$25/scenario!J$65,K261*SUMPRODUCT(Z261:AC261,'control variables'!$O$7:$R$7)/J261+F$65*'key variables'!$B$25/scenario!J$65))</f>
        <v>6.0185431881623419E-3</v>
      </c>
      <c r="Q261" s="10">
        <f ca="1">IF(IF($A261&gt;='key variables'!$B$26,L261*SUMPRODUCT(Z261:AC261,'control variables'!$O$4:$R$4)/J261+G$65*'key variables'!$B$25/scenario!J$65,L261*SUMPRODUCT(Z261:AC261,'control variables'!$O$7:$R$7)/J261+G$65*'key variables'!$B$25/scenario!J$65)&lt;'key variables'!$B$28,0,IF($A261&gt;='key variables'!$B$26,L261*SUMPRODUCT(Z261:AC261,'control variables'!$O$4:$R$4)/J261+G$65*'key variables'!$B$25/scenario!J$65,L261*SUMPRODUCT(Z261:AC261,'control variables'!$O$7:$R$7)/J261+G$65*'key variables'!$B$25/scenario!J$65))</f>
        <v>6.947010187750932E-3</v>
      </c>
      <c r="R261" s="10">
        <f ca="1">IF(IF($A261&gt;='key variables'!$B$26,M261*SUMPRODUCT(Z261:AC261,'control variables'!$O$5:$R$5)/J261+H$65*'key variables'!$B$25/scenario!J$65,M261*SUMPRODUCT(Z261:AC261,'control variables'!$O$7:$R$7)/J261+H$65*'key variables'!$B$25/scenario!J$65)&lt;'key variables'!$B$28,0,IF($A261&gt;='key variables'!$B$26,M261*SUMPRODUCT(Z261:AC261,'control variables'!$O$5:$R$5)/J261+H$65*'key variables'!$B$25/scenario!J$65,M261*SUMPRODUCT(Z261:AC261,'control variables'!$O$7:$R$7)/J261+H$65*'key variables'!$B$25/scenario!J$65))</f>
        <v>2.0807815553815931E-2</v>
      </c>
      <c r="S261" s="10">
        <f ca="1">IF(IF($A261&gt;='key variables'!$B$26,N261*SUMPRODUCT(Z261:AC261,'control variables'!$O$6:$R$6)/J261+I$65*'key variables'!$B$25/scenario!J$65,N261*SUMPRODUCT(Z261:AC261,'control variables'!$O$7:$R$7)/J261+I$65*'key variables'!$B$25/scenario!J$65)&lt;'key variables'!$B$28,0,IF($A261&gt;='key variables'!$B$26,N261*SUMPRODUCT(Z261:AC261,'control variables'!$O$6:$R$6)/J261+I$65*'key variables'!$B$25/scenario!J$65,N261*SUMPRODUCT(Z261:AC261,'control variables'!$O$7:$R$7)/J261+I$65*'key variables'!$B$25/scenario!J$65))</f>
        <v>9.3530100913067349E-3</v>
      </c>
      <c r="T261" s="10">
        <f t="shared" ref="T261:T324" ca="1" si="207">SUM(P261:S261)</f>
        <v>4.3126379021035943E-2</v>
      </c>
      <c r="U261" s="82">
        <f ca="1">SUMPRODUCT(P231:P260,'control variables'!AD$7:AD$36)</f>
        <v>1.2760424855891919E-2</v>
      </c>
      <c r="V261" s="82">
        <f ca="1">SUMPRODUCT(Q231:Q260,'control variables'!AE$7:AE$36)</f>
        <v>1.4728946640819598E-2</v>
      </c>
      <c r="W261" s="82">
        <f ca="1">SUMPRODUCT(R231:R260,'control variables'!AF$7:AF$36)</f>
        <v>4.4116417958412681E-2</v>
      </c>
      <c r="X261" s="82">
        <f ca="1">SUMPRODUCT(S231:S260,'control variables'!AG$7:AG$36)</f>
        <v>1.9830111492970683E-2</v>
      </c>
      <c r="Y261" s="82">
        <f t="shared" ca="1" si="201"/>
        <v>9.1435900948094867E-2</v>
      </c>
      <c r="Z261" s="10">
        <f ca="1">IF($A261&gt;='key variables'!$B$26,SUMPRODUCT(P231:P260,'control variables'!V$7:V$36)*$E261,SUMPRODUCT(P231:P260,'control variables'!Z$7:Z$36)*$E261)</f>
        <v>3.1136728154469911E-2</v>
      </c>
      <c r="AA261" s="10">
        <f ca="1">IF($A261&gt;='key variables'!$B$26,SUMPRODUCT(Q231:Q260,'control variables'!W$7:W$36)*$E261,SUMPRODUCT(Q231:Q260,'control variables'!AA$7:AA$36)*$E261)</f>
        <v>3.5940120547407639E-2</v>
      </c>
      <c r="AB261" s="10">
        <f ca="1">IF($A261&gt;='key variables'!$B$26,SUMPRODUCT(R231:R260,'control variables'!X$7:X$36)*$E261,SUMPRODUCT(R231:R260,'control variables'!AB$7:AB$36)*$E261)</f>
        <v>0.10764852492241378</v>
      </c>
      <c r="AC261" s="10">
        <f ca="1">IF($A261&gt;='key variables'!$B$26,SUMPRODUCT(S231:S260,'control variables'!Y$7:Y$36)*$E261,SUMPRODUCT(S231:S260,'control variables'!AC$7:AC$36)*$E261)</f>
        <v>4.8387479084943015E-2</v>
      </c>
      <c r="AD261" s="10">
        <f t="shared" ca="1" si="202"/>
        <v>0.22311285270923434</v>
      </c>
      <c r="AE261" s="82">
        <f ca="1">SUMPRODUCT(P231:P260,'control variables'!AL$7:AL$36)</f>
        <v>4.2394230054509291E-2</v>
      </c>
      <c r="AF261" s="82">
        <f ca="1">SUMPRODUCT(Q231:Q260,'control variables'!AM$7:AM$36)</f>
        <v>4.8806342973528781E-2</v>
      </c>
      <c r="AG261" s="82">
        <f ca="1">SUMPRODUCT(R231:R260,'control variables'!AN$7:AN$36)</f>
        <v>0.13915971068308705</v>
      </c>
      <c r="AH261" s="82">
        <f ca="1">SUMPRODUCT(S231:S260,'control variables'!AO$7:AO$36)</f>
        <v>6.0254774368224538E-2</v>
      </c>
      <c r="AI261" s="82">
        <f t="shared" ca="1" si="165"/>
        <v>0.29061505807934968</v>
      </c>
      <c r="AJ261" s="10">
        <f ca="1">SUMPRODUCT(P231:P260,'control variables'!AP$7:AP$36)</f>
        <v>4.0507852789778773E-5</v>
      </c>
      <c r="AK261" s="10">
        <f ca="1">SUMPRODUCT(Q231:Q260,'control variables'!AQ$7:AQ$36)</f>
        <v>1.1689226828512267E-4</v>
      </c>
      <c r="AL261" s="10">
        <f ca="1">SUMPRODUCT(R231:R260,'control variables'!AR$7:AR$36)</f>
        <v>4.2014150417098066E-3</v>
      </c>
      <c r="AM261" s="10">
        <f ca="1">SUMPRODUCT(S231:S260,'control variables'!AS$7:AS$36)</f>
        <v>3.1475254399200374E-3</v>
      </c>
      <c r="AN261" s="10">
        <f t="shared" ca="1" si="187"/>
        <v>7.5063406027047457E-3</v>
      </c>
      <c r="AO261" s="82">
        <f ca="1">SUMPRODUCT(P231:P260,'control variables'!AX$7:AX$36)</f>
        <v>5.5084497724834265E-5</v>
      </c>
      <c r="AP261" s="82">
        <f ca="1">SUMPRODUCT(Q231:Q260,'control variables'!AY$7:AY$36)</f>
        <v>1.27164516368091E-4</v>
      </c>
      <c r="AQ261" s="82">
        <f ca="1">SUMPRODUCT(R231:R260,'control variables'!AZ$7:AZ$36)</f>
        <v>1.1426566523148071E-3</v>
      </c>
      <c r="AR261" s="82">
        <f ca="1">SUMPRODUCT(S231:S260,'control variables'!BA$7:BA$36)</f>
        <v>8.5603084830940105E-4</v>
      </c>
      <c r="AS261" s="82">
        <f t="shared" ca="1" si="188"/>
        <v>2.1809365147171331E-3</v>
      </c>
      <c r="AT261" s="10">
        <f ca="1">SUMPRODUCT(P231:P260,'control variables'!AT$7:AT$36)</f>
        <v>-4.8614209510719834E-5</v>
      </c>
      <c r="AU261" s="10">
        <f ca="1">SUMPRODUCT(Q231:Q260,'control variables'!AU$7:AU$36)</f>
        <v>5.2735722532825348E-5</v>
      </c>
      <c r="AV261" s="10">
        <f ca="1">SUMPRODUCT(R231:R260,'control variables'!AV$7:AV$36)</f>
        <v>2.2708424727526769E-2</v>
      </c>
      <c r="AW261" s="10">
        <f ca="1">SUMPRODUCT(S231:S260,'control variables'!AW$7:AW$36)</f>
        <v>1.7012207511236981E-2</v>
      </c>
      <c r="AX261" s="10">
        <f t="shared" ca="1" si="166"/>
        <v>3.9724753751785857E-2</v>
      </c>
      <c r="AY261" s="82">
        <f ca="1">SUMPRODUCT(P231:P260,'control variables'!BB$7:BB$36)</f>
        <v>1.7620048502633127E-4</v>
      </c>
      <c r="AZ261" s="82">
        <f ca="1">SUMPRODUCT(Q231:Q260,'control variables'!BC$7:BC$36)</f>
        <v>4.4931092260379324E-4</v>
      </c>
      <c r="BA261" s="82">
        <f ca="1">SUMPRODUCT(R231:R260,'control variables'!BD$7:BD$36)</f>
        <v>3.1453145674523934E-3</v>
      </c>
      <c r="BB261" s="82">
        <f ca="1">SUMPRODUCT(S231:S260,'control variables'!BE$7:BE$36)</f>
        <v>4.469716529030663E-4</v>
      </c>
      <c r="BC261" s="82">
        <f t="shared" ca="1" si="189"/>
        <v>4.2177976279855842E-3</v>
      </c>
      <c r="BD261" s="10">
        <f ca="1">SUMPRODUCT(P231:P260,'control variables'!BF$7:BF$36)</f>
        <v>3.6859606730725042E-5</v>
      </c>
      <c r="BE261" s="10">
        <f ca="1">SUMPRODUCT(Q231:Q260,'control variables'!BG$7:BG$36)</f>
        <v>4.2545854614532462E-5</v>
      </c>
      <c r="BF261" s="10">
        <f ca="1">SUMPRODUCT(R231:R260,'control variables'!BH$7:BH$36)</f>
        <v>1.2743414382198699E-3</v>
      </c>
      <c r="BG261" s="10">
        <f ca="1">SUMPRODUCT(S231:S260,'control variables'!BI$7:BI$36)</f>
        <v>2.8640508420056032E-3</v>
      </c>
      <c r="BH261" s="10">
        <f t="shared" ca="1" si="190"/>
        <v>4.2177977415707307E-3</v>
      </c>
      <c r="BI261" s="82">
        <f t="shared" ca="1" si="167"/>
        <v>4.2521816330024907E-2</v>
      </c>
      <c r="BJ261" s="82">
        <f t="shared" ca="1" si="168"/>
        <v>4.9308389618665398E-2</v>
      </c>
      <c r="BK261" s="82">
        <f t="shared" ca="1" si="169"/>
        <v>0.16501344997806622</v>
      </c>
      <c r="BL261" s="82">
        <f t="shared" ca="1" si="170"/>
        <v>7.7713953532364585E-2</v>
      </c>
      <c r="BM261" s="82">
        <f t="shared" ca="1" si="160"/>
        <v>0.33455760945912111</v>
      </c>
      <c r="BN261" s="10">
        <f ca="1">BN260+BI261-INDIRECT(ADDRESS(MAX($D261-'key variables'!$B$9*30,34),scenario!BI$4),TRUE)</f>
        <v>9439389.812985843</v>
      </c>
      <c r="BO261" s="10">
        <f ca="1">BO260+BJ261-INDIRECT(ADDRESS(MAX($D261-'key variables'!$B$9*30,34),scenario!BJ$4),TRUE)</f>
        <v>10895583.05696403</v>
      </c>
      <c r="BP261" s="10">
        <f ca="1">BP260+BK261-INDIRECT(ADDRESS(MAX($D261-'key variables'!$B$9*30,34),scenario!BK$4),TRUE)</f>
        <v>32531161.520545725</v>
      </c>
      <c r="BQ261" s="10">
        <f ca="1">BQ260+BL261-INDIRECT(ADDRESS(MAX($D261-'key variables'!$B$9*30,34),scenario!BL$4),TRUE)</f>
        <v>14415841.037362482</v>
      </c>
      <c r="BR261" s="10">
        <f t="shared" ca="1" si="191"/>
        <v>67281975.42785807</v>
      </c>
      <c r="BS261" s="82">
        <f t="shared" ca="1" si="172"/>
        <v>0.22530100707275061</v>
      </c>
      <c r="BT261" s="82">
        <f t="shared" ca="1" si="173"/>
        <v>0.26145627953284939</v>
      </c>
      <c r="BU261" s="82">
        <f t="shared" ca="1" si="174"/>
        <v>0.89700784532024569</v>
      </c>
      <c r="BV261" s="82">
        <f t="shared" ca="1" si="175"/>
        <v>0.43916270024915788</v>
      </c>
      <c r="BW261" s="82">
        <f t="shared" ca="1" si="192"/>
        <v>1.8229278321750035</v>
      </c>
      <c r="BX261" s="10">
        <f t="shared" ca="1" si="176"/>
        <v>9.7405401307132931E-4</v>
      </c>
      <c r="BY261" s="10">
        <f t="shared" ca="1" si="177"/>
        <v>2.2486382376295487E-3</v>
      </c>
      <c r="BZ261" s="10">
        <f t="shared" ca="1" si="178"/>
        <v>2.0205490544875058E-2</v>
      </c>
      <c r="CA261" s="10">
        <f t="shared" ca="1" si="179"/>
        <v>1.5137113308220297E-2</v>
      </c>
      <c r="CB261" s="10">
        <v>0</v>
      </c>
      <c r="CC261" s="82">
        <f t="shared" ca="1" si="180"/>
        <v>-2.0987057354838668E-4</v>
      </c>
      <c r="CD261" s="82">
        <f t="shared" ca="1" si="181"/>
        <v>3.8849778013188896E-4</v>
      </c>
      <c r="CE261" s="82">
        <f t="shared" ca="1" si="182"/>
        <v>0.12115692503225761</v>
      </c>
      <c r="CF261" s="82">
        <f t="shared" ca="1" si="183"/>
        <v>9.0765730006650461E-2</v>
      </c>
      <c r="CG261" s="82">
        <f t="shared" ca="1" si="193"/>
        <v>0.21210128224549157</v>
      </c>
      <c r="CH261" s="13">
        <f t="shared" ca="1" si="194"/>
        <v>196</v>
      </c>
      <c r="CI261" s="81">
        <f t="shared" ca="1" si="203"/>
        <v>0.11317759340174567</v>
      </c>
      <c r="CJ261" s="81">
        <f t="shared" ca="1" si="204"/>
        <v>0.13063724388197098</v>
      </c>
      <c r="CK261" s="81">
        <f t="shared" ca="1" si="205"/>
        <v>0.390046247098913</v>
      </c>
      <c r="CL261" s="81">
        <f t="shared" ca="1" si="206"/>
        <v>0.17284487957328282</v>
      </c>
      <c r="CM261" s="89">
        <f t="shared" ca="1" si="195"/>
        <v>0.80670596395591243</v>
      </c>
    </row>
    <row r="262" spans="1:91" x14ac:dyDescent="0.3">
      <c r="A262">
        <v>197</v>
      </c>
      <c r="B262" s="3">
        <f t="shared" ref="B262:B325" si="208">(A262+68)/360</f>
        <v>0.73611111111111116</v>
      </c>
      <c r="C262" s="3">
        <f t="shared" si="196"/>
        <v>6.5666666666666664</v>
      </c>
      <c r="D262" s="4">
        <f t="shared" ca="1" si="184"/>
        <v>262</v>
      </c>
      <c r="E262" s="58">
        <f>(0.5*(COS(B262*2*PI())+1)*('key variables'!$B$4-'key variables'!$B$6)+'key variables'!$B$6)/'key variables'!$B$4</f>
        <v>1</v>
      </c>
      <c r="F262" s="10">
        <f t="shared" ca="1" si="197"/>
        <v>11689222.907688377</v>
      </c>
      <c r="G262" s="10">
        <f t="shared" ca="1" si="198"/>
        <v>13492492.798975445</v>
      </c>
      <c r="H262" s="10">
        <f t="shared" ca="1" si="199"/>
        <v>40309474.528945647</v>
      </c>
      <c r="I262" s="10">
        <f t="shared" ca="1" si="200"/>
        <v>17912154.26741023</v>
      </c>
      <c r="J262" s="10">
        <f t="shared" ca="1" si="185"/>
        <v>83403344.503019705</v>
      </c>
      <c r="K262" s="82">
        <f t="shared" ca="1" si="161"/>
        <v>2249832.8694015271</v>
      </c>
      <c r="L262" s="82">
        <f t="shared" ca="1" si="162"/>
        <v>2596909.4805551353</v>
      </c>
      <c r="M262" s="82">
        <f t="shared" ca="1" si="163"/>
        <v>7778312.1113920771</v>
      </c>
      <c r="N262" s="82">
        <f t="shared" ca="1" si="164"/>
        <v>3496312.7908850471</v>
      </c>
      <c r="O262" s="82">
        <f t="shared" ca="1" si="186"/>
        <v>16121367.252233785</v>
      </c>
      <c r="P262" s="10">
        <f ca="1">IF(IF($A262&gt;='key variables'!$B$26,K262*SUMPRODUCT(Z262:AC262,'control variables'!$O$3:$R$3)/J262+F$65*'key variables'!$B$25/scenario!J$65,K262*SUMPRODUCT(Z262:AC262,'control variables'!$O$7:$R$7)/J262+F$65*'key variables'!$B$25/scenario!J$65)&lt;'key variables'!$B$28,0,IF($A262&gt;='key variables'!$B$26,K262*SUMPRODUCT(Z262:AC262,'control variables'!$O$3:$R$3)/J262+F$65*'key variables'!$B$25/scenario!J$65,K262*SUMPRODUCT(Z262:AC262,'control variables'!$O$7:$R$7)/J262+F$65*'key variables'!$B$25/scenario!J$65))</f>
        <v>5.1786508376385366E-3</v>
      </c>
      <c r="Q262" s="10">
        <f ca="1">IF(IF($A262&gt;='key variables'!$B$26,L262*SUMPRODUCT(Z262:AC262,'control variables'!$O$4:$R$4)/J262+G$65*'key variables'!$B$25/scenario!J$65,L262*SUMPRODUCT(Z262:AC262,'control variables'!$O$7:$R$7)/J262+G$65*'key variables'!$B$25/scenario!J$65)&lt;'key variables'!$B$28,0,IF($A262&gt;='key variables'!$B$26,L262*SUMPRODUCT(Z262:AC262,'control variables'!$O$4:$R$4)/J262+G$65*'key variables'!$B$25/scenario!J$65,L262*SUMPRODUCT(Z262:AC262,'control variables'!$O$7:$R$7)/J262+G$65*'key variables'!$B$25/scenario!J$65))</f>
        <v>5.9775495503031351E-3</v>
      </c>
      <c r="R262" s="10">
        <f ca="1">IF(IF($A262&gt;='key variables'!$B$26,M262*SUMPRODUCT(Z262:AC262,'control variables'!$O$5:$R$5)/J262+H$65*'key variables'!$B$25/scenario!J$65,M262*SUMPRODUCT(Z262:AC262,'control variables'!$O$7:$R$7)/J262+H$65*'key variables'!$B$25/scenario!J$65)&lt;'key variables'!$B$28,0,IF($A262&gt;='key variables'!$B$26,M262*SUMPRODUCT(Z262:AC262,'control variables'!$O$5:$R$5)/J262+H$65*'key variables'!$B$25/scenario!J$65,M262*SUMPRODUCT(Z262:AC262,'control variables'!$O$7:$R$7)/J262+H$65*'key variables'!$B$25/scenario!J$65))</f>
        <v>1.7904068821694145E-2</v>
      </c>
      <c r="S262" s="10">
        <f ca="1">IF(IF($A262&gt;='key variables'!$B$26,N262*SUMPRODUCT(Z262:AC262,'control variables'!$O$6:$R$6)/J262+I$65*'key variables'!$B$25/scenario!J$65,N262*SUMPRODUCT(Z262:AC262,'control variables'!$O$7:$R$7)/J262+I$65*'key variables'!$B$25/scenario!J$65)&lt;'key variables'!$B$28,0,IF($A262&gt;='key variables'!$B$26,N262*SUMPRODUCT(Z262:AC262,'control variables'!$O$6:$R$6)/J262+I$65*'key variables'!$B$25/scenario!J$65,N262*SUMPRODUCT(Z262:AC262,'control variables'!$O$7:$R$7)/J262+I$65*'key variables'!$B$25/scenario!J$65))</f>
        <v>8.0477903089661781E-3</v>
      </c>
      <c r="T262" s="10">
        <f t="shared" ca="1" si="207"/>
        <v>3.7108059518601993E-2</v>
      </c>
      <c r="U262" s="82">
        <f ca="1">SUMPRODUCT(P232:P261,'control variables'!AD$7:AD$36)</f>
        <v>1.0979697725704021E-2</v>
      </c>
      <c r="V262" s="82">
        <f ca="1">SUMPRODUCT(Q232:Q261,'control variables'!AE$7:AE$36)</f>
        <v>1.2673510777311742E-2</v>
      </c>
      <c r="W262" s="82">
        <f ca="1">SUMPRODUCT(R232:R261,'control variables'!AF$7:AF$36)</f>
        <v>3.7959937807285057E-2</v>
      </c>
      <c r="X262" s="82">
        <f ca="1">SUMPRODUCT(S232:S261,'control variables'!AG$7:AG$36)</f>
        <v>1.7062804140043557E-2</v>
      </c>
      <c r="Y262" s="82">
        <f t="shared" ca="1" si="201"/>
        <v>7.8675950450344381E-2</v>
      </c>
      <c r="Z262" s="10">
        <f ca="1">IF($A262&gt;='key variables'!$B$26,SUMPRODUCT(P232:P261,'control variables'!V$7:V$36)*$E262,SUMPRODUCT(P232:P261,'control variables'!Z$7:Z$36)*$E262)</f>
        <v>2.6791573761373852E-2</v>
      </c>
      <c r="AA262" s="10">
        <f ca="1">IF($A262&gt;='key variables'!$B$26,SUMPRODUCT(Q232:Q261,'control variables'!W$7:W$36)*$E262,SUMPRODUCT(Q232:Q261,'control variables'!AA$7:AA$36)*$E262)</f>
        <v>3.0924649046669649E-2</v>
      </c>
      <c r="AB262" s="10">
        <f ca="1">IF($A262&gt;='key variables'!$B$26,SUMPRODUCT(R232:R261,'control variables'!X$7:X$36)*$E262,SUMPRODUCT(R232:R261,'control variables'!AB$7:AB$36)*$E262)</f>
        <v>9.2626090366784736E-2</v>
      </c>
      <c r="AC262" s="10">
        <f ca="1">IF($A262&gt;='key variables'!$B$26,SUMPRODUCT(S232:S261,'control variables'!Y$7:Y$36)*$E262,SUMPRODUCT(S232:S261,'control variables'!AC$7:AC$36)*$E262)</f>
        <v>4.1634969114283153E-2</v>
      </c>
      <c r="AD262" s="10">
        <f t="shared" ca="1" si="202"/>
        <v>0.1919772822891114</v>
      </c>
      <c r="AE262" s="82">
        <f ca="1">SUMPRODUCT(P232:P261,'control variables'!AL$7:AL$36)</f>
        <v>3.6478082764231673E-2</v>
      </c>
      <c r="AF262" s="82">
        <f ca="1">SUMPRODUCT(Q232:Q261,'control variables'!AM$7:AM$36)</f>
        <v>4.1995380411879689E-2</v>
      </c>
      <c r="AG262" s="82">
        <f ca="1">SUMPRODUCT(R232:R261,'control variables'!AN$7:AN$36)</f>
        <v>0.11973986642090803</v>
      </c>
      <c r="AH262" s="82">
        <f ca="1">SUMPRODUCT(S232:S261,'control variables'!AO$7:AO$36)</f>
        <v>5.1846174432655164E-2</v>
      </c>
      <c r="AI262" s="82">
        <f t="shared" ca="1" si="165"/>
        <v>0.25005950402967458</v>
      </c>
      <c r="AJ262" s="10">
        <f ca="1">SUMPRODUCT(P232:P261,'control variables'!AP$7:AP$36)</f>
        <v>3.4854950762341424E-5</v>
      </c>
      <c r="AK262" s="10">
        <f ca="1">SUMPRODUCT(Q232:Q261,'control variables'!AQ$7:AQ$36)</f>
        <v>1.0057986229782101E-4</v>
      </c>
      <c r="AL262" s="10">
        <f ca="1">SUMPRODUCT(R232:R261,'control variables'!AR$7:AR$36)</f>
        <v>3.6151043396678538E-3</v>
      </c>
      <c r="AM262" s="10">
        <f ca="1">SUMPRODUCT(S232:S261,'control variables'!AS$7:AS$36)</f>
        <v>2.708285842771501E-3</v>
      </c>
      <c r="AN262" s="10">
        <f t="shared" ca="1" si="187"/>
        <v>6.4588249954995172E-3</v>
      </c>
      <c r="AO262" s="82">
        <f ca="1">SUMPRODUCT(P232:P261,'control variables'!AX$7:AX$36)</f>
        <v>4.7397413714837061E-5</v>
      </c>
      <c r="AP262" s="82">
        <f ca="1">SUMPRODUCT(Q232:Q261,'control variables'!AY$7:AY$36)</f>
        <v>1.0941861033668369E-4</v>
      </c>
      <c r="AQ262" s="82">
        <f ca="1">SUMPRODUCT(R232:R261,'control variables'!AZ$7:AZ$36)</f>
        <v>9.8319803793651831E-4</v>
      </c>
      <c r="AR262" s="82">
        <f ca="1">SUMPRODUCT(S232:S261,'control variables'!BA$7:BA$36)</f>
        <v>7.3657108525637671E-4</v>
      </c>
      <c r="AS262" s="82">
        <f t="shared" ca="1" si="188"/>
        <v>1.8765851472444157E-3</v>
      </c>
      <c r="AT262" s="10">
        <f ca="1">SUMPRODUCT(P232:P261,'control variables'!AT$7:AT$36)</f>
        <v>-4.1830060311337885E-5</v>
      </c>
      <c r="AU262" s="10">
        <f ca="1">SUMPRODUCT(Q232:Q261,'control variables'!AU$7:AU$36)</f>
        <v>4.5376413116902328E-5</v>
      </c>
      <c r="AV262" s="10">
        <f ca="1">SUMPRODUCT(R232:R261,'control variables'!AV$7:AV$36)</f>
        <v>1.9539447118202383E-2</v>
      </c>
      <c r="AW262" s="10">
        <f ca="1">SUMPRODUCT(S232:S261,'control variables'!AW$7:AW$36)</f>
        <v>1.46381412633506E-2</v>
      </c>
      <c r="AX262" s="10">
        <f t="shared" ca="1" si="166"/>
        <v>3.4181134734358548E-2</v>
      </c>
      <c r="AY262" s="82">
        <f ca="1">SUMPRODUCT(P232:P261,'control variables'!BB$7:BB$36)</f>
        <v>1.5161157415250273E-4</v>
      </c>
      <c r="AZ262" s="82">
        <f ca="1">SUMPRODUCT(Q232:Q261,'control variables'!BC$7:BC$36)</f>
        <v>3.8660924372424071E-4</v>
      </c>
      <c r="BA262" s="82">
        <f ca="1">SUMPRODUCT(R232:R261,'control variables'!BD$7:BD$36)</f>
        <v>2.7063835420486661E-3</v>
      </c>
      <c r="BB262" s="82">
        <f ca="1">SUMPRODUCT(S232:S261,'control variables'!BE$7:BE$36)</f>
        <v>3.8459642087848421E-4</v>
      </c>
      <c r="BC262" s="82">
        <f t="shared" ca="1" si="189"/>
        <v>3.6292007808038937E-3</v>
      </c>
      <c r="BD262" s="10">
        <f ca="1">SUMPRODUCT(P232:P261,'control variables'!BF$7:BF$36)</f>
        <v>3.1715820749598341E-5</v>
      </c>
      <c r="BE262" s="10">
        <f ca="1">SUMPRODUCT(Q232:Q261,'control variables'!BG$7:BG$36)</f>
        <v>3.6608548443035397E-5</v>
      </c>
      <c r="BF262" s="10">
        <f ca="1">SUMPRODUCT(R232:R261,'control variables'!BH$7:BH$36)</f>
        <v>1.0965061272527501E-3</v>
      </c>
      <c r="BG262" s="10">
        <f ca="1">SUMPRODUCT(S232:S261,'control variables'!BI$7:BI$36)</f>
        <v>2.4643703820927646E-3</v>
      </c>
      <c r="BH262" s="10">
        <f t="shared" ca="1" si="190"/>
        <v>3.6292008785381484E-3</v>
      </c>
      <c r="BI262" s="82">
        <f t="shared" ca="1" si="167"/>
        <v>3.658786427807284E-2</v>
      </c>
      <c r="BJ262" s="82">
        <f t="shared" ca="1" si="168"/>
        <v>4.2427366068720829E-2</v>
      </c>
      <c r="BK262" s="82">
        <f t="shared" ca="1" si="169"/>
        <v>0.14198569708115907</v>
      </c>
      <c r="BL262" s="82">
        <f t="shared" ca="1" si="170"/>
        <v>6.6868912116884255E-2</v>
      </c>
      <c r="BM262" s="82">
        <f t="shared" ca="1" si="160"/>
        <v>0.28786983954483703</v>
      </c>
      <c r="BN262" s="10">
        <f ca="1">BN261+BI262-INDIRECT(ADDRESS(MAX($D262-'key variables'!$B$9*30,34),scenario!BI$4),TRUE)</f>
        <v>9439389.8495737072</v>
      </c>
      <c r="BO262" s="10">
        <f ca="1">BO261+BJ262-INDIRECT(ADDRESS(MAX($D262-'key variables'!$B$9*30,34),scenario!BJ$4),TRUE)</f>
        <v>10895583.099391397</v>
      </c>
      <c r="BP262" s="10">
        <f ca="1">BP261+BK262-INDIRECT(ADDRESS(MAX($D262-'key variables'!$B$9*30,34),scenario!BK$4),TRUE)</f>
        <v>32531161.662531421</v>
      </c>
      <c r="BQ262" s="10">
        <f ca="1">BQ261+BL262-INDIRECT(ADDRESS(MAX($D262-'key variables'!$B$9*30,34),scenario!BL$4),TRUE)</f>
        <v>14415841.104231395</v>
      </c>
      <c r="BR262" s="10">
        <f t="shared" ca="1" si="191"/>
        <v>67281975.71572791</v>
      </c>
      <c r="BS262" s="82">
        <f t="shared" ca="1" si="172"/>
        <v>0.19386007781156672</v>
      </c>
      <c r="BT262" s="82">
        <f t="shared" ca="1" si="173"/>
        <v>0.22496985446598863</v>
      </c>
      <c r="BU262" s="82">
        <f t="shared" ca="1" si="174"/>
        <v>0.77182971093352803</v>
      </c>
      <c r="BV262" s="82">
        <f t="shared" ca="1" si="175"/>
        <v>0.3778772080591471</v>
      </c>
      <c r="BW262" s="82">
        <f t="shared" ca="1" si="192"/>
        <v>1.5685368512702305</v>
      </c>
      <c r="BX262" s="10">
        <f t="shared" ca="1" si="176"/>
        <v>8.3812403188406525E-4</v>
      </c>
      <c r="BY262" s="10">
        <f t="shared" ca="1" si="177"/>
        <v>1.934839055798956E-3</v>
      </c>
      <c r="BZ262" s="10">
        <f t="shared" ca="1" si="178"/>
        <v>1.7385798913510161E-2</v>
      </c>
      <c r="CA262" s="10">
        <f t="shared" ca="1" si="179"/>
        <v>1.3024717590505426E-2</v>
      </c>
      <c r="CB262" s="10">
        <v>0</v>
      </c>
      <c r="CC262" s="82">
        <f t="shared" ca="1" si="180"/>
        <v>-1.8058297618954444E-4</v>
      </c>
      <c r="CD262" s="82">
        <f t="shared" ca="1" si="181"/>
        <v>3.3428261897612403E-4</v>
      </c>
      <c r="CE262" s="82">
        <f t="shared" ca="1" si="182"/>
        <v>0.10424938421578657</v>
      </c>
      <c r="CF262" s="82">
        <f t="shared" ca="1" si="183"/>
        <v>7.8099303500814982E-2</v>
      </c>
      <c r="CG262" s="82">
        <f t="shared" ca="1" si="193"/>
        <v>0.18250238735938812</v>
      </c>
      <c r="CH262" s="13">
        <f t="shared" ca="1" si="194"/>
        <v>197</v>
      </c>
      <c r="CI262" s="81">
        <f t="shared" ca="1" si="203"/>
        <v>0.11317759384615499</v>
      </c>
      <c r="CJ262" s="81">
        <f t="shared" ca="1" si="204"/>
        <v>0.13063724439727847</v>
      </c>
      <c r="CK262" s="81">
        <f t="shared" ca="1" si="205"/>
        <v>0.39004624882103611</v>
      </c>
      <c r="CL262" s="81">
        <f t="shared" ca="1" si="206"/>
        <v>0.1728448803837771</v>
      </c>
      <c r="CM262" s="89">
        <f t="shared" ca="1" si="195"/>
        <v>0.80670596744824674</v>
      </c>
    </row>
    <row r="263" spans="1:91" x14ac:dyDescent="0.3">
      <c r="A263">
        <v>198</v>
      </c>
      <c r="B263" s="3">
        <f t="shared" si="208"/>
        <v>0.73888888888888893</v>
      </c>
      <c r="C263" s="3">
        <f t="shared" si="196"/>
        <v>6.6</v>
      </c>
      <c r="D263" s="4">
        <f t="shared" ca="1" si="184"/>
        <v>263</v>
      </c>
      <c r="E263" s="58">
        <f>(0.5*(COS(B263*2*PI())+1)*('key variables'!$B$4-'key variables'!$B$6)+'key variables'!$B$6)/'key variables'!$B$4</f>
        <v>1</v>
      </c>
      <c r="F263" s="10">
        <f t="shared" ca="1" si="197"/>
        <v>11689222.907656662</v>
      </c>
      <c r="G263" s="10">
        <f t="shared" ca="1" si="198"/>
        <v>13492492.798938837</v>
      </c>
      <c r="H263" s="10">
        <f t="shared" ca="1" si="199"/>
        <v>40309474.527849138</v>
      </c>
      <c r="I263" s="10">
        <f t="shared" ca="1" si="200"/>
        <v>17912154.264945861</v>
      </c>
      <c r="J263" s="10">
        <f t="shared" ca="1" si="185"/>
        <v>83403344.499390498</v>
      </c>
      <c r="K263" s="82">
        <f t="shared" ca="1" si="161"/>
        <v>2249832.8642228772</v>
      </c>
      <c r="L263" s="82">
        <f t="shared" ca="1" si="162"/>
        <v>2596909.4745775852</v>
      </c>
      <c r="M263" s="82">
        <f t="shared" ca="1" si="163"/>
        <v>7778312.0934880059</v>
      </c>
      <c r="N263" s="82">
        <f t="shared" ca="1" si="164"/>
        <v>3496312.7828372582</v>
      </c>
      <c r="O263" s="82">
        <f t="shared" ca="1" si="186"/>
        <v>16121367.215125727</v>
      </c>
      <c r="P263" s="10">
        <f ca="1">IF(IF($A263&gt;='key variables'!$B$26,K263*SUMPRODUCT(Z263:AC263,'control variables'!$O$3:$R$3)/J263+F$65*'key variables'!$B$25/scenario!J$65,K263*SUMPRODUCT(Z263:AC263,'control variables'!$O$7:$R$7)/J263+F$65*'key variables'!$B$25/scenario!J$65)&lt;'key variables'!$B$28,0,IF($A263&gt;='key variables'!$B$26,K263*SUMPRODUCT(Z263:AC263,'control variables'!$O$3:$R$3)/J263+F$65*'key variables'!$B$25/scenario!J$65,K263*SUMPRODUCT(Z263:AC263,'control variables'!$O$7:$R$7)/J263+F$65*'key variables'!$B$25/scenario!J$65))</f>
        <v>4.4559661126208506E-3</v>
      </c>
      <c r="Q263" s="10">
        <f ca="1">IF(IF($A263&gt;='key variables'!$B$26,L263*SUMPRODUCT(Z263:AC263,'control variables'!$O$4:$R$4)/J263+G$65*'key variables'!$B$25/scenario!J$65,L263*SUMPRODUCT(Z263:AC263,'control variables'!$O$7:$R$7)/J263+G$65*'key variables'!$B$25/scenario!J$65)&lt;'key variables'!$B$28,0,IF($A263&gt;='key variables'!$B$26,L263*SUMPRODUCT(Z263:AC263,'control variables'!$O$4:$R$4)/J263+G$65*'key variables'!$B$25/scenario!J$65,L263*SUMPRODUCT(Z263:AC263,'control variables'!$O$7:$R$7)/J263+G$65*'key variables'!$B$25/scenario!J$65))</f>
        <v>5.1433778927657253E-3</v>
      </c>
      <c r="R263" s="10">
        <f ca="1">IF(IF($A263&gt;='key variables'!$B$26,M263*SUMPRODUCT(Z263:AC263,'control variables'!$O$5:$R$5)/J263+H$65*'key variables'!$B$25/scenario!J$65,M263*SUMPRODUCT(Z263:AC263,'control variables'!$O$7:$R$7)/J263+H$65*'key variables'!$B$25/scenario!J$65)&lt;'key variables'!$B$28,0,IF($A263&gt;='key variables'!$B$26,M263*SUMPRODUCT(Z263:AC263,'control variables'!$O$5:$R$5)/J263+H$65*'key variables'!$B$25/scenario!J$65,M263*SUMPRODUCT(Z263:AC263,'control variables'!$O$7:$R$7)/J263+H$65*'key variables'!$B$25/scenario!J$65))</f>
        <v>1.5405542186327472E-2</v>
      </c>
      <c r="S263" s="10">
        <f ca="1">IF(IF($A263&gt;='key variables'!$B$26,N263*SUMPRODUCT(Z263:AC263,'control variables'!$O$6:$R$6)/J263+I$65*'key variables'!$B$25/scenario!J$65,N263*SUMPRODUCT(Z263:AC263,'control variables'!$O$7:$R$7)/J263+I$65*'key variables'!$B$25/scenario!J$65)&lt;'key variables'!$B$28,0,IF($A263&gt;='key variables'!$B$26,N263*SUMPRODUCT(Z263:AC263,'control variables'!$O$6:$R$6)/J263+I$65*'key variables'!$B$25/scenario!J$65,N263*SUMPRODUCT(Z263:AC263,'control variables'!$O$7:$R$7)/J263+I$65*'key variables'!$B$25/scenario!J$65))</f>
        <v>6.9247149542494028E-3</v>
      </c>
      <c r="T263" s="10">
        <f t="shared" ca="1" si="207"/>
        <v>3.1929601145963452E-2</v>
      </c>
      <c r="U263" s="82">
        <f ca="1">SUMPRODUCT(P233:P262,'control variables'!AD$7:AD$36)</f>
        <v>9.4474724366615873E-3</v>
      </c>
      <c r="V263" s="82">
        <f ca="1">SUMPRODUCT(Q233:Q262,'control variables'!AE$7:AE$36)</f>
        <v>1.0904912570050643E-2</v>
      </c>
      <c r="W263" s="82">
        <f ca="1">SUMPRODUCT(R233:R262,'control variables'!AF$7:AF$36)</f>
        <v>3.2662599198168572E-2</v>
      </c>
      <c r="X263" s="82">
        <f ca="1">SUMPRODUCT(S233:S262,'control variables'!AG$7:AG$36)</f>
        <v>1.4681676657440081E-2</v>
      </c>
      <c r="Y263" s="82">
        <f t="shared" ca="1" si="201"/>
        <v>6.7696660862320887E-2</v>
      </c>
      <c r="Z263" s="10">
        <f ca="1">IF($A263&gt;='key variables'!$B$26,SUMPRODUCT(P233:P262,'control variables'!V$7:V$36)*$E263,SUMPRODUCT(P233:P262,'control variables'!Z$7:Z$36)*$E263)</f>
        <v>2.3052788997935381E-2</v>
      </c>
      <c r="AA263" s="10">
        <f ca="1">IF($A263&gt;='key variables'!$B$26,SUMPRODUCT(Q233:Q262,'control variables'!W$7:W$36)*$E263,SUMPRODUCT(Q233:Q262,'control variables'!AA$7:AA$36)*$E263)</f>
        <v>2.6609090442304875E-2</v>
      </c>
      <c r="AB263" s="10">
        <f ca="1">IF($A263&gt;='key variables'!$B$26,SUMPRODUCT(R233:R262,'control variables'!X$7:X$36)*$E263,SUMPRODUCT(R233:R262,'control variables'!AB$7:AB$36)*$E263)</f>
        <v>7.9700048080329239E-2</v>
      </c>
      <c r="AC263" s="10">
        <f ca="1">IF($A263&gt;='key variables'!$B$26,SUMPRODUCT(S233:S262,'control variables'!Y$7:Y$36)*$E263,SUMPRODUCT(S233:S262,'control variables'!AC$7:AC$36)*$E263)</f>
        <v>3.5824777091329335E-2</v>
      </c>
      <c r="AD263" s="10">
        <f t="shared" ca="1" si="202"/>
        <v>0.16518670461189883</v>
      </c>
      <c r="AE263" s="82">
        <f ca="1">SUMPRODUCT(P233:P262,'control variables'!AL$7:AL$36)</f>
        <v>3.1387538325657105E-2</v>
      </c>
      <c r="AF263" s="82">
        <f ca="1">SUMPRODUCT(Q233:Q262,'control variables'!AM$7:AM$36)</f>
        <v>3.6134892853275404E-2</v>
      </c>
      <c r="AG263" s="82">
        <f ca="1">SUMPRODUCT(R233:R262,'control variables'!AN$7:AN$36)</f>
        <v>0.10303007618811935</v>
      </c>
      <c r="AH263" s="82">
        <f ca="1">SUMPRODUCT(S233:S262,'control variables'!AO$7:AO$36)</f>
        <v>4.4611001010155291E-2</v>
      </c>
      <c r="AI263" s="82">
        <f t="shared" ca="1" si="165"/>
        <v>0.21516350837720716</v>
      </c>
      <c r="AJ263" s="10">
        <f ca="1">SUMPRODUCT(P233:P262,'control variables'!AP$7:AP$36)</f>
        <v>2.9990915543770038E-5</v>
      </c>
      <c r="AK263" s="10">
        <f ca="1">SUMPRODUCT(Q233:Q262,'control variables'!AQ$7:AQ$36)</f>
        <v>8.6543865063699643E-5</v>
      </c>
      <c r="AL263" s="10">
        <f ca="1">SUMPRODUCT(R233:R262,'control variables'!AR$7:AR$36)</f>
        <v>3.1106137452942962E-3</v>
      </c>
      <c r="AM263" s="10">
        <f ca="1">SUMPRODUCT(S233:S262,'control variables'!AS$7:AS$36)</f>
        <v>2.3303424679258344E-3</v>
      </c>
      <c r="AN263" s="10">
        <f t="shared" ca="1" si="187"/>
        <v>5.5574909938276001E-3</v>
      </c>
      <c r="AO263" s="82">
        <f ca="1">SUMPRODUCT(P233:P262,'control variables'!AX$7:AX$36)</f>
        <v>4.0783068158819435E-5</v>
      </c>
      <c r="AP263" s="82">
        <f ca="1">SUMPRODUCT(Q233:Q262,'control variables'!AY$7:AY$36)</f>
        <v>9.414915906703531E-5</v>
      </c>
      <c r="AQ263" s="82">
        <f ca="1">SUMPRODUCT(R233:R262,'control variables'!AZ$7:AZ$36)</f>
        <v>8.4599199517568831E-4</v>
      </c>
      <c r="AR263" s="82">
        <f ca="1">SUMPRODUCT(S233:S262,'control variables'!BA$7:BA$36)</f>
        <v>6.3378202352047208E-4</v>
      </c>
      <c r="AS263" s="82">
        <f t="shared" ca="1" si="188"/>
        <v>1.6147062459220152E-3</v>
      </c>
      <c r="AT263" s="10">
        <f ca="1">SUMPRODUCT(P233:P262,'control variables'!AT$7:AT$36)</f>
        <v>-3.5992644032770063E-5</v>
      </c>
      <c r="AU263" s="10">
        <f ca="1">SUMPRODUCT(Q233:Q262,'control variables'!AU$7:AU$36)</f>
        <v>3.9044100645437189E-5</v>
      </c>
      <c r="AV263" s="10">
        <f ca="1">SUMPRODUCT(R233:R262,'control variables'!AV$7:AV$36)</f>
        <v>1.6812702623141385E-2</v>
      </c>
      <c r="AW263" s="10">
        <f ca="1">SUMPRODUCT(S233:S262,'control variables'!AW$7:AW$36)</f>
        <v>1.25953776750921E-2</v>
      </c>
      <c r="AX263" s="10">
        <f t="shared" ca="1" si="166"/>
        <v>2.9411131754846151E-2</v>
      </c>
      <c r="AY263" s="82">
        <f ca="1">SUMPRODUCT(P233:P262,'control variables'!BB$7:BB$36)</f>
        <v>1.3045406400717161E-4</v>
      </c>
      <c r="AZ263" s="82">
        <f ca="1">SUMPRODUCT(Q233:Q262,'control variables'!BC$7:BC$36)</f>
        <v>3.3265763058323709E-4</v>
      </c>
      <c r="BA263" s="82">
        <f ca="1">SUMPRODUCT(R233:R262,'control variables'!BD$7:BD$36)</f>
        <v>2.3287056664106557E-3</v>
      </c>
      <c r="BB263" s="82">
        <f ca="1">SUMPRODUCT(S233:S262,'control variables'!BE$7:BE$36)</f>
        <v>3.3092569869199964E-4</v>
      </c>
      <c r="BC263" s="82">
        <f t="shared" ca="1" si="189"/>
        <v>3.1227430596930642E-3</v>
      </c>
      <c r="BD263" s="10">
        <f ca="1">SUMPRODUCT(P233:P262,'control variables'!BF$7:BF$36)</f>
        <v>2.7289853912777835E-5</v>
      </c>
      <c r="BE263" s="10">
        <f ca="1">SUMPRODUCT(Q233:Q262,'control variables'!BG$7:BG$36)</f>
        <v>3.149979774626954E-5</v>
      </c>
      <c r="BF263" s="10">
        <f ca="1">SUMPRODUCT(R233:R262,'control variables'!BH$7:BH$36)</f>
        <v>9.4348786567575386E-4</v>
      </c>
      <c r="BG263" s="10">
        <f ca="1">SUMPRODUCT(S233:S262,'control variables'!BI$7:BI$36)</f>
        <v>2.1204656264536279E-3</v>
      </c>
      <c r="BH263" s="10">
        <f t="shared" ca="1" si="190"/>
        <v>3.122743143788429E-3</v>
      </c>
      <c r="BI263" s="82">
        <f t="shared" ca="1" si="167"/>
        <v>3.1481999745631505E-2</v>
      </c>
      <c r="BJ263" s="82">
        <f t="shared" ca="1" si="168"/>
        <v>3.650659458450408E-2</v>
      </c>
      <c r="BK263" s="82">
        <f t="shared" ca="1" si="169"/>
        <v>0.12217148447767139</v>
      </c>
      <c r="BL263" s="82">
        <f t="shared" ca="1" si="170"/>
        <v>5.7537304383939392E-2</v>
      </c>
      <c r="BM263" s="82">
        <f t="shared" ca="1" si="160"/>
        <v>0.24769738319174636</v>
      </c>
      <c r="BN263" s="10">
        <f ca="1">BN262+BI263-INDIRECT(ADDRESS(MAX($D263-'key variables'!$B$9*30,34),scenario!BI$4),TRUE)</f>
        <v>9439389.8810557071</v>
      </c>
      <c r="BO263" s="10">
        <f ca="1">BO262+BJ263-INDIRECT(ADDRESS(MAX($D263-'key variables'!$B$9*30,34),scenario!BJ$4),TRUE)</f>
        <v>10895583.135897992</v>
      </c>
      <c r="BP263" s="10">
        <f ca="1">BP262+BK263-INDIRECT(ADDRESS(MAX($D263-'key variables'!$B$9*30,34),scenario!BK$4),TRUE)</f>
        <v>32531161.784702905</v>
      </c>
      <c r="BQ263" s="10">
        <f ca="1">BQ262+BL263-INDIRECT(ADDRESS(MAX($D263-'key variables'!$B$9*30,34),scenario!BL$4),TRUE)</f>
        <v>14415841.161768699</v>
      </c>
      <c r="BR263" s="10">
        <f t="shared" ca="1" si="191"/>
        <v>67281975.963425294</v>
      </c>
      <c r="BS263" s="82">
        <f t="shared" ca="1" si="172"/>
        <v>0.16680675432464329</v>
      </c>
      <c r="BT263" s="82">
        <f t="shared" ca="1" si="173"/>
        <v>0.193575137976504</v>
      </c>
      <c r="BU263" s="82">
        <f t="shared" ca="1" si="174"/>
        <v>0.66412028077650842</v>
      </c>
      <c r="BV263" s="82">
        <f t="shared" ca="1" si="175"/>
        <v>0.32514415300300348</v>
      </c>
      <c r="BW263" s="82">
        <f t="shared" ca="1" si="192"/>
        <v>1.3496463260806593</v>
      </c>
      <c r="BX263" s="10">
        <f t="shared" ca="1" si="176"/>
        <v>7.2116318212293526E-4</v>
      </c>
      <c r="BY263" s="10">
        <f t="shared" ca="1" si="177"/>
        <v>1.6648307865364843E-3</v>
      </c>
      <c r="BZ263" s="10">
        <f t="shared" ca="1" si="178"/>
        <v>1.4959597376599441E-2</v>
      </c>
      <c r="CA263" s="10">
        <f t="shared" ca="1" si="179"/>
        <v>1.1207108288880271E-2</v>
      </c>
      <c r="CB263" s="10">
        <v>0</v>
      </c>
      <c r="CC263" s="82">
        <f t="shared" ca="1" si="180"/>
        <v>-1.5538248477182378E-4</v>
      </c>
      <c r="CD263" s="82">
        <f t="shared" ca="1" si="181"/>
        <v>2.876332243273511E-4</v>
      </c>
      <c r="CE263" s="82">
        <f t="shared" ca="1" si="182"/>
        <v>8.97013033427638E-2</v>
      </c>
      <c r="CF263" s="82">
        <f t="shared" ca="1" si="183"/>
        <v>6.7200486270128243E-2</v>
      </c>
      <c r="CG263" s="82">
        <f t="shared" ca="1" si="193"/>
        <v>0.15703404035244756</v>
      </c>
      <c r="CH263" s="13">
        <f t="shared" ca="1" si="194"/>
        <v>198</v>
      </c>
      <c r="CI263" s="81">
        <f t="shared" ca="1" si="203"/>
        <v>0.11317759422854666</v>
      </c>
      <c r="CJ263" s="81">
        <f t="shared" ca="1" si="204"/>
        <v>0.1306372448406744</v>
      </c>
      <c r="CK263" s="81">
        <f t="shared" ca="1" si="205"/>
        <v>0.39004625030283574</v>
      </c>
      <c r="CL263" s="81">
        <f t="shared" ca="1" si="206"/>
        <v>0.17284488108116633</v>
      </c>
      <c r="CM263" s="89">
        <f t="shared" ca="1" si="195"/>
        <v>0.80670597045322323</v>
      </c>
    </row>
    <row r="264" spans="1:91" x14ac:dyDescent="0.3">
      <c r="A264">
        <v>199</v>
      </c>
      <c r="B264" s="3">
        <f t="shared" si="208"/>
        <v>0.7416666666666667</v>
      </c>
      <c r="C264" s="3">
        <f t="shared" si="196"/>
        <v>6.6333333333333337</v>
      </c>
      <c r="D264" s="4">
        <f t="shared" ca="1" si="184"/>
        <v>264</v>
      </c>
      <c r="E264" s="58">
        <f>(0.5*(COS(B264*2*PI())+1)*('key variables'!$B$4-'key variables'!$B$6)+'key variables'!$B$6)/'key variables'!$B$4</f>
        <v>1</v>
      </c>
      <c r="F264" s="10">
        <f t="shared" ca="1" si="197"/>
        <v>11689222.907629373</v>
      </c>
      <c r="G264" s="10">
        <f t="shared" ca="1" si="198"/>
        <v>13492492.798907338</v>
      </c>
      <c r="H264" s="10">
        <f t="shared" ca="1" si="199"/>
        <v>40309474.526905648</v>
      </c>
      <c r="I264" s="10">
        <f t="shared" ca="1" si="200"/>
        <v>17912154.262825396</v>
      </c>
      <c r="J264" s="10">
        <f t="shared" ca="1" si="185"/>
        <v>83403344.496267751</v>
      </c>
      <c r="K264" s="82">
        <f t="shared" ca="1" si="161"/>
        <v>2249832.8597669112</v>
      </c>
      <c r="L264" s="82">
        <f t="shared" ca="1" si="162"/>
        <v>2596909.4694342078</v>
      </c>
      <c r="M264" s="82">
        <f t="shared" ca="1" si="163"/>
        <v>7778312.0780824628</v>
      </c>
      <c r="N264" s="82">
        <f t="shared" ca="1" si="164"/>
        <v>3496312.7759125438</v>
      </c>
      <c r="O264" s="82">
        <f t="shared" ca="1" si="186"/>
        <v>16121367.183196126</v>
      </c>
      <c r="P264" s="10">
        <f ca="1">IF(IF($A264&gt;='key variables'!$B$26,K264*SUMPRODUCT(Z264:AC264,'control variables'!$O$3:$R$3)/J264+F$65*'key variables'!$B$25/scenario!J$65,K264*SUMPRODUCT(Z264:AC264,'control variables'!$O$7:$R$7)/J264+F$65*'key variables'!$B$25/scenario!J$65)&lt;'key variables'!$B$28,0,IF($A264&gt;='key variables'!$B$26,K264*SUMPRODUCT(Z264:AC264,'control variables'!$O$3:$R$3)/J264+F$65*'key variables'!$B$25/scenario!J$65,K264*SUMPRODUCT(Z264:AC264,'control variables'!$O$7:$R$7)/J264+F$65*'key variables'!$B$25/scenario!J$65))</f>
        <v>3.8341325987309963E-3</v>
      </c>
      <c r="Q264" s="10">
        <f ca="1">IF(IF($A264&gt;='key variables'!$B$26,L264*SUMPRODUCT(Z264:AC264,'control variables'!$O$4:$R$4)/J264+G$65*'key variables'!$B$25/scenario!J$65,L264*SUMPRODUCT(Z264:AC264,'control variables'!$O$7:$R$7)/J264+G$65*'key variables'!$B$25/scenario!J$65)&lt;'key variables'!$B$28,0,IF($A264&gt;='key variables'!$B$26,L264*SUMPRODUCT(Z264:AC264,'control variables'!$O$4:$R$4)/J264+G$65*'key variables'!$B$25/scenario!J$65,L264*SUMPRODUCT(Z264:AC264,'control variables'!$O$7:$R$7)/J264+G$65*'key variables'!$B$25/scenario!J$65))</f>
        <v>4.425615533832355E-3</v>
      </c>
      <c r="R264" s="10">
        <f ca="1">IF(IF($A264&gt;='key variables'!$B$26,M264*SUMPRODUCT(Z264:AC264,'control variables'!$O$5:$R$5)/J264+H$65*'key variables'!$B$25/scenario!J$65,M264*SUMPRODUCT(Z264:AC264,'control variables'!$O$7:$R$7)/J264+H$65*'key variables'!$B$25/scenario!J$65)&lt;'key variables'!$B$28,0,IF($A264&gt;='key variables'!$B$26,M264*SUMPRODUCT(Z264:AC264,'control variables'!$O$5:$R$5)/J264+H$65*'key variables'!$B$25/scenario!J$65,M264*SUMPRODUCT(Z264:AC264,'control variables'!$O$7:$R$7)/J264+H$65*'key variables'!$B$25/scenario!J$65))</f>
        <v>1.3255686871232188E-2</v>
      </c>
      <c r="S264" s="10">
        <f ca="1">IF(IF($A264&gt;='key variables'!$B$26,N264*SUMPRODUCT(Z264:AC264,'control variables'!$O$6:$R$6)/J264+I$65*'key variables'!$B$25/scenario!J$65,N264*SUMPRODUCT(Z264:AC264,'control variables'!$O$7:$R$7)/J264+I$65*'key variables'!$B$25/scenario!J$65)&lt;'key variables'!$B$28,0,IF($A264&gt;='key variables'!$B$26,N264*SUMPRODUCT(Z264:AC264,'control variables'!$O$6:$R$6)/J264+I$65*'key variables'!$B$25/scenario!J$65,N264*SUMPRODUCT(Z264:AC264,'control variables'!$O$7:$R$7)/J264+I$65*'key variables'!$B$25/scenario!J$65))</f>
        <v>5.95836563204734E-3</v>
      </c>
      <c r="T264" s="10">
        <f t="shared" ca="1" si="207"/>
        <v>2.7473800635842878E-2</v>
      </c>
      <c r="U264" s="82">
        <f ca="1">SUMPRODUCT(P234:P263,'control variables'!AD$7:AD$36)</f>
        <v>8.1290703664794774E-3</v>
      </c>
      <c r="V264" s="82">
        <f ca="1">SUMPRODUCT(Q234:Q263,'control variables'!AE$7:AE$36)</f>
        <v>9.3831236043884093E-3</v>
      </c>
      <c r="W264" s="82">
        <f ca="1">SUMPRODUCT(R234:R263,'control variables'!AF$7:AF$36)</f>
        <v>2.8104508270770153E-2</v>
      </c>
      <c r="X264" s="82">
        <f ca="1">SUMPRODUCT(S234:S263,'control variables'!AG$7:AG$36)</f>
        <v>1.2632837348441455E-2</v>
      </c>
      <c r="Y264" s="82">
        <f t="shared" ca="1" si="201"/>
        <v>5.8249539590079495E-2</v>
      </c>
      <c r="Z264" s="10">
        <f ca="1">IF($A264&gt;='key variables'!$B$26,SUMPRODUCT(P234:P263,'control variables'!V$7:V$36)*$E264,SUMPRODUCT(P234:P263,'control variables'!Z$7:Z$36)*$E264)</f>
        <v>1.9835754520227601E-2</v>
      </c>
      <c r="AA264" s="10">
        <f ca="1">IF($A264&gt;='key variables'!$B$26,SUMPRODUCT(Q234:Q263,'control variables'!W$7:W$36)*$E264,SUMPRODUCT(Q234:Q263,'control variables'!AA$7:AA$36)*$E264)</f>
        <v>2.2895771356227872E-2</v>
      </c>
      <c r="AB264" s="10">
        <f ca="1">IF($A264&gt;='key variables'!$B$26,SUMPRODUCT(R234:R263,'control variables'!X$7:X$36)*$E264,SUMPRODUCT(R234:R263,'control variables'!AB$7:AB$36)*$E264)</f>
        <v>6.8577844924244735E-2</v>
      </c>
      <c r="AC264" s="10">
        <f ca="1">IF($A264&gt;='key variables'!$B$26,SUMPRODUCT(S234:S263,'control variables'!Y$7:Y$36)*$E264,SUMPRODUCT(S234:S263,'control variables'!AC$7:AC$36)*$E264)</f>
        <v>3.0825401828348177E-2</v>
      </c>
      <c r="AD264" s="10">
        <f t="shared" ca="1" si="202"/>
        <v>0.14213477262904839</v>
      </c>
      <c r="AE264" s="82">
        <f ca="1">SUMPRODUCT(P234:P263,'control variables'!AL$7:AL$36)</f>
        <v>2.700738324259119E-2</v>
      </c>
      <c r="AF264" s="82">
        <f ca="1">SUMPRODUCT(Q234:Q263,'control variables'!AM$7:AM$36)</f>
        <v>3.1092240799293309E-2</v>
      </c>
      <c r="AG264" s="82">
        <f ca="1">SUMPRODUCT(R234:R263,'control variables'!AN$7:AN$36)</f>
        <v>8.8652149915539852E-2</v>
      </c>
      <c r="AH264" s="82">
        <f ca="1">SUMPRODUCT(S234:S263,'control variables'!AO$7:AO$36)</f>
        <v>3.8385501552124772E-2</v>
      </c>
      <c r="AI264" s="82">
        <f t="shared" ca="1" si="165"/>
        <v>0.18513727550954912</v>
      </c>
      <c r="AJ264" s="10">
        <f ca="1">SUMPRODUCT(P234:P263,'control variables'!AP$7:AP$36)</f>
        <v>2.5805660171421989E-5</v>
      </c>
      <c r="AK264" s="10">
        <f ca="1">SUMPRODUCT(Q234:Q263,'control variables'!AQ$7:AQ$36)</f>
        <v>7.446660201139332E-5</v>
      </c>
      <c r="AL264" s="10">
        <f ca="1">SUMPRODUCT(R234:R263,'control variables'!AR$7:AR$36)</f>
        <v>2.6765252003883382E-3</v>
      </c>
      <c r="AM264" s="10">
        <f ca="1">SUMPRODUCT(S234:S263,'control variables'!AS$7:AS$36)</f>
        <v>2.005141380981245E-3</v>
      </c>
      <c r="AN264" s="10">
        <f t="shared" ca="1" si="187"/>
        <v>4.7819388435523984E-3</v>
      </c>
      <c r="AO264" s="82">
        <f ca="1">SUMPRODUCT(P234:P263,'control variables'!AX$7:AX$36)</f>
        <v>3.5091759592685368E-5</v>
      </c>
      <c r="AP264" s="82">
        <f ca="1">SUMPRODUCT(Q234:Q263,'control variables'!AY$7:AY$36)</f>
        <v>8.1010571420665165E-5</v>
      </c>
      <c r="AQ264" s="82">
        <f ca="1">SUMPRODUCT(R234:R263,'control variables'!AZ$7:AZ$36)</f>
        <v>7.2793316080172182E-4</v>
      </c>
      <c r="AR264" s="82">
        <f ca="1">SUMPRODUCT(S234:S263,'control variables'!BA$7:BA$36)</f>
        <v>5.4533725410103808E-4</v>
      </c>
      <c r="AS264" s="82">
        <f t="shared" ca="1" si="188"/>
        <v>1.3893727459161104E-3</v>
      </c>
      <c r="AT264" s="10">
        <f ca="1">SUMPRODUCT(P234:P263,'control variables'!AT$7:AT$36)</f>
        <v>-3.0969843453699816E-5</v>
      </c>
      <c r="AU264" s="10">
        <f ca="1">SUMPRODUCT(Q234:Q263,'control variables'!AU$7:AU$36)</f>
        <v>3.3595466998166733E-5</v>
      </c>
      <c r="AV264" s="10">
        <f ca="1">SUMPRODUCT(R234:R263,'control variables'!AV$7:AV$36)</f>
        <v>1.4466477311259203E-2</v>
      </c>
      <c r="AW264" s="10">
        <f ca="1">SUMPRODUCT(S234:S263,'control variables'!AW$7:AW$36)</f>
        <v>1.083768323557103E-2</v>
      </c>
      <c r="AX264" s="10">
        <f t="shared" ca="1" si="166"/>
        <v>2.5306786170374698E-2</v>
      </c>
      <c r="AY264" s="82">
        <f ca="1">SUMPRODUCT(P234:P263,'control variables'!BB$7:BB$36)</f>
        <v>1.1224910017289185E-4</v>
      </c>
      <c r="AZ264" s="82">
        <f ca="1">SUMPRODUCT(Q234:Q263,'control variables'!BC$7:BC$36)</f>
        <v>2.8623500527022168E-4</v>
      </c>
      <c r="BA264" s="82">
        <f ca="1">SUMPRODUCT(R234:R263,'control variables'!BD$7:BD$36)</f>
        <v>2.0037330198294204E-3</v>
      </c>
      <c r="BB264" s="82">
        <f ca="1">SUMPRODUCT(S234:S263,'control variables'!BE$7:BE$36)</f>
        <v>2.8474476579143121E-4</v>
      </c>
      <c r="BC264" s="82">
        <f t="shared" ca="1" si="189"/>
        <v>2.6869618910639651E-3</v>
      </c>
      <c r="BD264" s="10">
        <f ca="1">SUMPRODUCT(P234:P263,'control variables'!BF$7:BF$36)</f>
        <v>2.3481534047038835E-5</v>
      </c>
      <c r="BE264" s="10">
        <f ca="1">SUMPRODUCT(Q234:Q263,'control variables'!BG$7:BG$36)</f>
        <v>2.7103977017170276E-5</v>
      </c>
      <c r="BF264" s="10">
        <f ca="1">SUMPRODUCT(R234:R263,'control variables'!BH$7:BH$36)</f>
        <v>8.11823416557751E-4</v>
      </c>
      <c r="BG264" s="10">
        <f ca="1">SUMPRODUCT(S234:S263,'control variables'!BI$7:BI$36)</f>
        <v>1.8245530358017971E-3</v>
      </c>
      <c r="BH264" s="10">
        <f t="shared" ca="1" si="190"/>
        <v>2.6869619634237573E-3</v>
      </c>
      <c r="BI264" s="82">
        <f t="shared" ca="1" si="167"/>
        <v>2.7088662499310381E-2</v>
      </c>
      <c r="BJ264" s="82">
        <f t="shared" ca="1" si="168"/>
        <v>3.1412071271561696E-2</v>
      </c>
      <c r="BK264" s="82">
        <f t="shared" ca="1" si="169"/>
        <v>0.10512236024662848</v>
      </c>
      <c r="BL264" s="82">
        <f t="shared" ca="1" si="170"/>
        <v>4.9507929553487234E-2</v>
      </c>
      <c r="BM264" s="82">
        <f t="shared" ca="1" si="160"/>
        <v>0.21313102357098779</v>
      </c>
      <c r="BN264" s="10">
        <f ca="1">BN263+BI264-INDIRECT(ADDRESS(MAX($D264-'key variables'!$B$9*30,34),scenario!BI$4),TRUE)</f>
        <v>9439389.9081443697</v>
      </c>
      <c r="BO264" s="10">
        <f ca="1">BO263+BJ264-INDIRECT(ADDRESS(MAX($D264-'key variables'!$B$9*30,34),scenario!BJ$4),TRUE)</f>
        <v>10895583.167310063</v>
      </c>
      <c r="BP264" s="10">
        <f ca="1">BP263+BK264-INDIRECT(ADDRESS(MAX($D264-'key variables'!$B$9*30,34),scenario!BK$4),TRUE)</f>
        <v>32531161.889825266</v>
      </c>
      <c r="BQ264" s="10">
        <f ca="1">BQ263+BL264-INDIRECT(ADDRESS(MAX($D264-'key variables'!$B$9*30,34),scenario!BL$4),TRUE)</f>
        <v>14415841.211276628</v>
      </c>
      <c r="BR264" s="10">
        <f t="shared" ca="1" si="191"/>
        <v>67281976.176556319</v>
      </c>
      <c r="BS264" s="82">
        <f t="shared" ca="1" si="172"/>
        <v>0.14352874289001685</v>
      </c>
      <c r="BT264" s="82">
        <f t="shared" ca="1" si="173"/>
        <v>0.16656157826175749</v>
      </c>
      <c r="BU264" s="82">
        <f t="shared" ca="1" si="174"/>
        <v>0.57144178398455447</v>
      </c>
      <c r="BV264" s="82">
        <f t="shared" ca="1" si="175"/>
        <v>0.27977003604576173</v>
      </c>
      <c r="BW264" s="82">
        <f t="shared" ca="1" si="192"/>
        <v>1.1613021411820905</v>
      </c>
      <c r="BX264" s="10">
        <f t="shared" ca="1" si="176"/>
        <v>6.2052430749569005E-4</v>
      </c>
      <c r="BY264" s="10">
        <f t="shared" ca="1" si="177"/>
        <v>1.4325023756697577E-3</v>
      </c>
      <c r="BZ264" s="10">
        <f t="shared" ca="1" si="178"/>
        <v>1.2871974101013992E-2</v>
      </c>
      <c r="CA264" s="10">
        <f t="shared" ca="1" si="179"/>
        <v>9.6431477413880806E-3</v>
      </c>
      <c r="CB264" s="10">
        <v>0</v>
      </c>
      <c r="CC264" s="82">
        <f t="shared" ca="1" si="180"/>
        <v>-1.3369874073938736E-4</v>
      </c>
      <c r="CD264" s="82">
        <f t="shared" ca="1" si="181"/>
        <v>2.4749378791991253E-4</v>
      </c>
      <c r="CE264" s="82">
        <f t="shared" ca="1" si="182"/>
        <v>7.718341807109122E-2</v>
      </c>
      <c r="CF264" s="82">
        <f t="shared" ca="1" si="183"/>
        <v>5.7822607161437424E-2</v>
      </c>
      <c r="CG264" s="82">
        <f t="shared" ca="1" si="193"/>
        <v>0.13511982027970917</v>
      </c>
      <c r="CH264" s="13">
        <f t="shared" ca="1" si="194"/>
        <v>199</v>
      </c>
      <c r="CI264" s="81">
        <f t="shared" ca="1" si="203"/>
        <v>0.11317759455757528</v>
      </c>
      <c r="CJ264" s="81">
        <f t="shared" ca="1" si="204"/>
        <v>0.13063724522219411</v>
      </c>
      <c r="CK264" s="81">
        <f t="shared" ca="1" si="205"/>
        <v>0.39004625157784906</v>
      </c>
      <c r="CL264" s="81">
        <f t="shared" ca="1" si="206"/>
        <v>0.17284488168123435</v>
      </c>
      <c r="CM264" s="89">
        <f t="shared" ca="1" si="195"/>
        <v>0.80670597303885283</v>
      </c>
    </row>
    <row r="265" spans="1:91" x14ac:dyDescent="0.3">
      <c r="A265">
        <v>200</v>
      </c>
      <c r="B265" s="3">
        <f t="shared" si="208"/>
        <v>0.74444444444444446</v>
      </c>
      <c r="C265" s="3">
        <f t="shared" si="196"/>
        <v>6.666666666666667</v>
      </c>
      <c r="D265" s="4">
        <f t="shared" ca="1" si="184"/>
        <v>265</v>
      </c>
      <c r="E265" s="58">
        <f>(0.5*(COS(B265*2*PI())+1)*('key variables'!$B$4-'key variables'!$B$6)+'key variables'!$B$6)/'key variables'!$B$4</f>
        <v>1</v>
      </c>
      <c r="F265" s="10">
        <f t="shared" ca="1" si="197"/>
        <v>11689222.90760589</v>
      </c>
      <c r="G265" s="10">
        <f t="shared" ca="1" si="198"/>
        <v>13492492.798880234</v>
      </c>
      <c r="H265" s="10">
        <f t="shared" ca="1" si="199"/>
        <v>40309474.526093826</v>
      </c>
      <c r="I265" s="10">
        <f t="shared" ca="1" si="200"/>
        <v>17912154.261000842</v>
      </c>
      <c r="J265" s="10">
        <f t="shared" ca="1" si="185"/>
        <v>83403344.493580788</v>
      </c>
      <c r="K265" s="82">
        <f t="shared" ca="1" si="161"/>
        <v>2249832.8559327777</v>
      </c>
      <c r="L265" s="82">
        <f t="shared" ca="1" si="162"/>
        <v>2596909.4650085932</v>
      </c>
      <c r="M265" s="82">
        <f t="shared" ca="1" si="163"/>
        <v>7778312.0648267763</v>
      </c>
      <c r="N265" s="82">
        <f t="shared" ca="1" si="164"/>
        <v>3496312.7699541776</v>
      </c>
      <c r="O265" s="82">
        <f t="shared" ca="1" si="186"/>
        <v>16121367.155722324</v>
      </c>
      <c r="P265" s="10">
        <f ca="1">IF(IF($A265&gt;='key variables'!$B$26,K265*SUMPRODUCT(Z265:AC265,'control variables'!$O$3:$R$3)/J265+F$65*'key variables'!$B$25/scenario!J$65,K265*SUMPRODUCT(Z265:AC265,'control variables'!$O$7:$R$7)/J265+F$65*'key variables'!$B$25/scenario!J$65)&lt;'key variables'!$B$28,0,IF($A265&gt;='key variables'!$B$26,K265*SUMPRODUCT(Z265:AC265,'control variables'!$O$3:$R$3)/J265+F$65*'key variables'!$B$25/scenario!J$65,K265*SUMPRODUCT(Z265:AC265,'control variables'!$O$7:$R$7)/J265+F$65*'key variables'!$B$25/scenario!J$65))</f>
        <v>3.2990764317612185E-3</v>
      </c>
      <c r="Q265" s="10">
        <f ca="1">IF(IF($A265&gt;='key variables'!$B$26,L265*SUMPRODUCT(Z265:AC265,'control variables'!$O$4:$R$4)/J265+G$65*'key variables'!$B$25/scenario!J$65,L265*SUMPRODUCT(Z265:AC265,'control variables'!$O$7:$R$7)/J265+G$65*'key variables'!$B$25/scenario!J$65)&lt;'key variables'!$B$28,0,IF($A265&gt;='key variables'!$B$26,L265*SUMPRODUCT(Z265:AC265,'control variables'!$O$4:$R$4)/J265+G$65*'key variables'!$B$25/scenario!J$65,L265*SUMPRODUCT(Z265:AC265,'control variables'!$O$7:$R$7)/J265+G$65*'key variables'!$B$25/scenario!J$65))</f>
        <v>3.8080174662021506E-3</v>
      </c>
      <c r="R265" s="10">
        <f ca="1">IF(IF($A265&gt;='key variables'!$B$26,M265*SUMPRODUCT(Z265:AC265,'control variables'!$O$5:$R$5)/J265+H$65*'key variables'!$B$25/scenario!J$65,M265*SUMPRODUCT(Z265:AC265,'control variables'!$O$7:$R$7)/J265+H$65*'key variables'!$B$25/scenario!J$65)&lt;'key variables'!$B$28,0,IF($A265&gt;='key variables'!$B$26,M265*SUMPRODUCT(Z265:AC265,'control variables'!$O$5:$R$5)/J265+H$65*'key variables'!$B$25/scenario!J$65,M265*SUMPRODUCT(Z265:AC265,'control variables'!$O$7:$R$7)/J265+H$65*'key variables'!$B$25/scenario!J$65))</f>
        <v>1.1405845525051165E-2</v>
      </c>
      <c r="S265" s="10">
        <f ca="1">IF(IF($A265&gt;='key variables'!$B$26,N265*SUMPRODUCT(Z265:AC265,'control variables'!$O$6:$R$6)/J265+I$65*'key variables'!$B$25/scenario!J$65,N265*SUMPRODUCT(Z265:AC265,'control variables'!$O$7:$R$7)/J265+I$65*'key variables'!$B$25/scenario!J$65)&lt;'key variables'!$B$28,0,IF($A265&gt;='key variables'!$B$26,N265*SUMPRODUCT(Z265:AC265,'control variables'!$O$6:$R$6)/J265+I$65*'key variables'!$B$25/scenario!J$65,N265*SUMPRODUCT(Z265:AC265,'control variables'!$O$7:$R$7)/J265+I$65*'key variables'!$B$25/scenario!J$65))</f>
        <v>5.1268711037822309E-3</v>
      </c>
      <c r="T265" s="10">
        <f t="shared" ca="1" si="207"/>
        <v>2.3639810526796763E-2</v>
      </c>
      <c r="U265" s="82">
        <f ca="1">SUMPRODUCT(P235:P264,'control variables'!AD$7:AD$36)</f>
        <v>6.9946523209553982E-3</v>
      </c>
      <c r="V265" s="82">
        <f ca="1">SUMPRODUCT(Q235:Q264,'control variables'!AE$7:AE$36)</f>
        <v>8.0737014613480838E-3</v>
      </c>
      <c r="W265" s="82">
        <f ca="1">SUMPRODUCT(R235:R264,'control variables'!AF$7:AF$36)</f>
        <v>2.4182502444075608E-2</v>
      </c>
      <c r="X265" s="82">
        <f ca="1">SUMPRODUCT(S235:S264,'control variables'!AG$7:AG$36)</f>
        <v>1.0869915143543752E-2</v>
      </c>
      <c r="Y265" s="82">
        <f t="shared" ca="1" si="201"/>
        <v>5.0120771369922844E-2</v>
      </c>
      <c r="Z265" s="10">
        <f ca="1">IF($A265&gt;='key variables'!$B$26,SUMPRODUCT(P235:P264,'control variables'!V$7:V$36)*$E265,SUMPRODUCT(P235:P264,'control variables'!Z$7:Z$36)*$E265)</f>
        <v>1.7067659677434205E-2</v>
      </c>
      <c r="AA265" s="10">
        <f ca="1">IF($A265&gt;='key variables'!$B$26,SUMPRODUCT(Q235:Q264,'control variables'!W$7:W$36)*$E265,SUMPRODUCT(Q235:Q264,'control variables'!AA$7:AA$36)*$E265)</f>
        <v>1.9700648803752167E-2</v>
      </c>
      <c r="AB265" s="10">
        <f ca="1">IF($A265&gt;='key variables'!$B$26,SUMPRODUCT(R235:R264,'control variables'!X$7:X$36)*$E265,SUMPRODUCT(R235:R264,'control variables'!AB$7:AB$36)*$E265)</f>
        <v>5.9007753770358599E-2</v>
      </c>
      <c r="AC265" s="10">
        <f ca="1">IF($A265&gt;='key variables'!$B$26,SUMPRODUCT(S235:S264,'control variables'!Y$7:Y$36)*$E265,SUMPRODUCT(S235:S264,'control variables'!AC$7:AC$36)*$E265)</f>
        <v>2.6523693227292876E-2</v>
      </c>
      <c r="AD265" s="10">
        <f t="shared" ca="1" si="202"/>
        <v>0.12229975547883785</v>
      </c>
      <c r="AE265" s="82">
        <f ca="1">SUMPRODUCT(P235:P264,'control variables'!AL$7:AL$36)</f>
        <v>2.3238482146078307E-2</v>
      </c>
      <c r="AF265" s="82">
        <f ca="1">SUMPRODUCT(Q235:Q264,'control variables'!AM$7:AM$36)</f>
        <v>2.6753294690042041E-2</v>
      </c>
      <c r="AG265" s="82">
        <f ca="1">SUMPRODUCT(R235:R264,'control variables'!AN$7:AN$36)</f>
        <v>7.6280674233364695E-2</v>
      </c>
      <c r="AH265" s="82">
        <f ca="1">SUMPRODUCT(S235:S264,'control variables'!AO$7:AO$36)</f>
        <v>3.3028775297288981E-2</v>
      </c>
      <c r="AI265" s="82">
        <f t="shared" ca="1" si="165"/>
        <v>0.15930122636677402</v>
      </c>
      <c r="AJ265" s="10">
        <f ca="1">SUMPRODUCT(P235:P264,'control variables'!AP$7:AP$36)</f>
        <v>2.2204460400671912E-5</v>
      </c>
      <c r="AK265" s="10">
        <f ca="1">SUMPRODUCT(Q235:Q264,'control variables'!AQ$7:AQ$36)</f>
        <v>6.4074730293693774E-5</v>
      </c>
      <c r="AL265" s="10">
        <f ca="1">SUMPRODUCT(R235:R264,'control variables'!AR$7:AR$36)</f>
        <v>2.3030140453154891E-3</v>
      </c>
      <c r="AM265" s="10">
        <f ca="1">SUMPRODUCT(S235:S264,'control variables'!AS$7:AS$36)</f>
        <v>1.7253223554828088E-3</v>
      </c>
      <c r="AN265" s="10">
        <f t="shared" ca="1" si="187"/>
        <v>4.1146155914926633E-3</v>
      </c>
      <c r="AO265" s="82">
        <f ca="1">SUMPRODUCT(P235:P264,'control variables'!AX$7:AX$36)</f>
        <v>3.0194677503074359E-5</v>
      </c>
      <c r="AP265" s="82">
        <f ca="1">SUMPRODUCT(Q235:Q264,'control variables'!AY$7:AY$36)</f>
        <v>6.9705483759686644E-5</v>
      </c>
      <c r="AQ265" s="82">
        <f ca="1">SUMPRODUCT(R235:R264,'control variables'!AZ$7:AZ$36)</f>
        <v>6.2634952733413459E-4</v>
      </c>
      <c r="AR265" s="82">
        <f ca="1">SUMPRODUCT(S235:S264,'control variables'!BA$7:BA$36)</f>
        <v>4.6923502010498346E-4</v>
      </c>
      <c r="AS265" s="82">
        <f t="shared" ca="1" si="188"/>
        <v>1.195484708701879E-3</v>
      </c>
      <c r="AT265" s="10">
        <f ca="1">SUMPRODUCT(P235:P264,'control variables'!AT$7:AT$36)</f>
        <v>-2.6647978389902475E-5</v>
      </c>
      <c r="AU265" s="10">
        <f ca="1">SUMPRODUCT(Q235:Q264,'control variables'!AU$7:AU$36)</f>
        <v>2.8907194184053155E-5</v>
      </c>
      <c r="AV265" s="10">
        <f ca="1">SUMPRODUCT(R235:R264,'control variables'!AV$7:AV$36)</f>
        <v>1.2447669467389429E-2</v>
      </c>
      <c r="AW265" s="10">
        <f ca="1">SUMPRODUCT(S235:S264,'control variables'!AW$7:AW$36)</f>
        <v>9.3252763479372194E-3</v>
      </c>
      <c r="AX265" s="10">
        <f t="shared" ca="1" si="166"/>
        <v>2.1775205031120799E-2</v>
      </c>
      <c r="AY265" s="82">
        <f ca="1">SUMPRODUCT(P235:P264,'control variables'!BB$7:BB$36)</f>
        <v>9.6584652682489946E-5</v>
      </c>
      <c r="AZ265" s="82">
        <f ca="1">SUMPRODUCT(Q235:Q264,'control variables'!BC$7:BC$36)</f>
        <v>2.4629069210366412E-4</v>
      </c>
      <c r="BA265" s="82">
        <f ca="1">SUMPRODUCT(R235:R264,'control variables'!BD$7:BD$36)</f>
        <v>1.7241105495774726E-3</v>
      </c>
      <c r="BB265" s="82">
        <f ca="1">SUMPRODUCT(S235:S264,'control variables'!BE$7:BE$36)</f>
        <v>2.4500841668006606E-4</v>
      </c>
      <c r="BC265" s="82">
        <f t="shared" ca="1" si="189"/>
        <v>2.3119943110436925E-3</v>
      </c>
      <c r="BD265" s="10">
        <f ca="1">SUMPRODUCT(P235:P264,'control variables'!BF$7:BF$36)</f>
        <v>2.0204668072101121E-5</v>
      </c>
      <c r="BE265" s="10">
        <f ca="1">SUMPRODUCT(Q235:Q264,'control variables'!BG$7:BG$36)</f>
        <v>2.3321596364563E-5</v>
      </c>
      <c r="BF265" s="10">
        <f ca="1">SUMPRODUCT(R235:R264,'control variables'!BH$7:BH$36)</f>
        <v>6.9853283996906986E-4</v>
      </c>
      <c r="BG265" s="10">
        <f ca="1">SUMPRODUCT(S235:S264,'control variables'!BI$7:BI$36)</f>
        <v>1.5699352688998882E-3</v>
      </c>
      <c r="BH265" s="10">
        <f t="shared" ca="1" si="190"/>
        <v>2.311994373305622E-3</v>
      </c>
      <c r="BI265" s="82">
        <f t="shared" ca="1" si="167"/>
        <v>2.3308418820370897E-2</v>
      </c>
      <c r="BJ265" s="82">
        <f t="shared" ca="1" si="168"/>
        <v>2.7028492576329759E-2</v>
      </c>
      <c r="BK265" s="82">
        <f t="shared" ca="1" si="169"/>
        <v>9.045245425033159E-2</v>
      </c>
      <c r="BL265" s="82">
        <f t="shared" ca="1" si="170"/>
        <v>4.2599060061906266E-2</v>
      </c>
      <c r="BM265" s="82">
        <f t="shared" ca="1" si="160"/>
        <v>0.18338842570893854</v>
      </c>
      <c r="BN265" s="10">
        <f ca="1">BN264+BI265-INDIRECT(ADDRESS(MAX($D265-'key variables'!$B$9*30,34),scenario!BI$4),TRUE)</f>
        <v>9439389.9314527884</v>
      </c>
      <c r="BO265" s="10">
        <f ca="1">BO264+BJ265-INDIRECT(ADDRESS(MAX($D265-'key variables'!$B$9*30,34),scenario!BJ$4),TRUE)</f>
        <v>10895583.194338555</v>
      </c>
      <c r="BP265" s="10">
        <f ca="1">BP264+BK265-INDIRECT(ADDRESS(MAX($D265-'key variables'!$B$9*30,34),scenario!BK$4),TRUE)</f>
        <v>32531161.980277721</v>
      </c>
      <c r="BQ265" s="10">
        <f ca="1">BQ264+BL265-INDIRECT(ADDRESS(MAX($D265-'key variables'!$B$9*30,34),scenario!BL$4),TRUE)</f>
        <v>14415841.253875688</v>
      </c>
      <c r="BR265" s="10">
        <f t="shared" ca="1" si="191"/>
        <v>67281976.359944746</v>
      </c>
      <c r="BS265" s="82">
        <f t="shared" ca="1" si="172"/>
        <v>0.12349919583333507</v>
      </c>
      <c r="BT265" s="82">
        <f t="shared" ca="1" si="173"/>
        <v>0.14331778155526534</v>
      </c>
      <c r="BU265" s="82">
        <f t="shared" ca="1" si="174"/>
        <v>0.491696642419305</v>
      </c>
      <c r="BV265" s="82">
        <f t="shared" ca="1" si="175"/>
        <v>0.24072791181873779</v>
      </c>
      <c r="BW265" s="82">
        <f t="shared" ca="1" si="192"/>
        <v>0.9992415316266432</v>
      </c>
      <c r="BX265" s="10">
        <f t="shared" ca="1" si="176"/>
        <v>5.3392966424417338E-4</v>
      </c>
      <c r="BY265" s="10">
        <f t="shared" ca="1" si="177"/>
        <v>1.2325955709612171E-3</v>
      </c>
      <c r="BZ265" s="10">
        <f t="shared" ca="1" si="178"/>
        <v>1.1075680238801584E-2</v>
      </c>
      <c r="CA265" s="10">
        <f t="shared" ca="1" si="179"/>
        <v>8.2974390759131093E-3</v>
      </c>
      <c r="CB265" s="10">
        <v>0</v>
      </c>
      <c r="CC265" s="82">
        <f t="shared" ca="1" si="180"/>
        <v>-1.1504097945188732E-4</v>
      </c>
      <c r="CD265" s="82">
        <f t="shared" ca="1" si="181"/>
        <v>2.1295584026986646E-4</v>
      </c>
      <c r="CE265" s="82">
        <f t="shared" ca="1" si="182"/>
        <v>6.6412413121683153E-2</v>
      </c>
      <c r="CF265" s="82">
        <f t="shared" ca="1" si="183"/>
        <v>4.9753418148878029E-2</v>
      </c>
      <c r="CG265" s="82">
        <f t="shared" ca="1" si="193"/>
        <v>0.11626374613137916</v>
      </c>
      <c r="CH265" s="13" t="str">
        <f t="shared" ca="1" si="194"/>
        <v/>
      </c>
      <c r="CI265" s="81">
        <f t="shared" ca="1" si="203"/>
        <v>0.11317759484068771</v>
      </c>
      <c r="CJ265" s="81">
        <f t="shared" ca="1" si="204"/>
        <v>0.1306372455504724</v>
      </c>
      <c r="CK265" s="81">
        <f t="shared" ca="1" si="205"/>
        <v>0.39004625267493331</v>
      </c>
      <c r="CL265" s="81">
        <f t="shared" ca="1" si="206"/>
        <v>0.17284488219756242</v>
      </c>
      <c r="CM265" s="89">
        <f t="shared" ca="1" si="195"/>
        <v>0.80670597526365584</v>
      </c>
    </row>
    <row r="266" spans="1:91" x14ac:dyDescent="0.3">
      <c r="A266">
        <v>201</v>
      </c>
      <c r="B266" s="3">
        <f t="shared" si="208"/>
        <v>0.74722222222222223</v>
      </c>
      <c r="C266" s="3">
        <f t="shared" si="196"/>
        <v>6.7</v>
      </c>
      <c r="D266" s="4">
        <f t="shared" ca="1" si="184"/>
        <v>266</v>
      </c>
      <c r="E266" s="58">
        <f>(0.5*(COS(B266*2*PI())+1)*('key variables'!$B$4-'key variables'!$B$6)+'key variables'!$B$6)/'key variables'!$B$4</f>
        <v>1</v>
      </c>
      <c r="F266" s="10">
        <f t="shared" ca="1" si="197"/>
        <v>11689222.907585686</v>
      </c>
      <c r="G266" s="10">
        <f t="shared" ca="1" si="198"/>
        <v>13492492.798856912</v>
      </c>
      <c r="H266" s="10">
        <f t="shared" ca="1" si="199"/>
        <v>40309474.525395297</v>
      </c>
      <c r="I266" s="10">
        <f t="shared" ca="1" si="200"/>
        <v>17912154.259430908</v>
      </c>
      <c r="J266" s="10">
        <f t="shared" ca="1" si="185"/>
        <v>83403344.491268814</v>
      </c>
      <c r="K266" s="82">
        <f t="shared" ca="1" si="161"/>
        <v>2249832.8526337016</v>
      </c>
      <c r="L266" s="82">
        <f t="shared" ca="1" si="162"/>
        <v>2596909.4612005763</v>
      </c>
      <c r="M266" s="82">
        <f t="shared" ca="1" si="163"/>
        <v>7778312.053420933</v>
      </c>
      <c r="N266" s="82">
        <f t="shared" ca="1" si="164"/>
        <v>3496312.7648273082</v>
      </c>
      <c r="O266" s="82">
        <f t="shared" ca="1" si="186"/>
        <v>16121367.132082518</v>
      </c>
      <c r="P266" s="10">
        <f ca="1">IF(IF($A266&gt;='key variables'!$B$26,K266*SUMPRODUCT(Z266:AC266,'control variables'!$O$3:$R$3)/J266+F$65*'key variables'!$B$25/scenario!J$65,K266*SUMPRODUCT(Z266:AC266,'control variables'!$O$7:$R$7)/J266+F$65*'key variables'!$B$25/scenario!J$65)&lt;'key variables'!$B$28,0,IF($A266&gt;='key variables'!$B$26,K266*SUMPRODUCT(Z266:AC266,'control variables'!$O$3:$R$3)/J266+F$65*'key variables'!$B$25/scenario!J$65,K266*SUMPRODUCT(Z266:AC266,'control variables'!$O$7:$R$7)/J266+F$65*'key variables'!$B$25/scenario!J$65))</f>
        <v>2.8386877660601189E-3</v>
      </c>
      <c r="Q266" s="10">
        <f ca="1">IF(IF($A266&gt;='key variables'!$B$26,L266*SUMPRODUCT(Z266:AC266,'control variables'!$O$4:$R$4)/J266+G$65*'key variables'!$B$25/scenario!J$65,L266*SUMPRODUCT(Z266:AC266,'control variables'!$O$7:$R$7)/J266+G$65*'key variables'!$B$25/scenario!J$65)&lt;'key variables'!$B$28,0,IF($A266&gt;='key variables'!$B$26,L266*SUMPRODUCT(Z266:AC266,'control variables'!$O$4:$R$4)/J266+G$65*'key variables'!$B$25/scenario!J$65,L266*SUMPRODUCT(Z266:AC266,'control variables'!$O$7:$R$7)/J266+G$65*'key variables'!$B$25/scenario!J$65))</f>
        <v>3.2766056858162815E-3</v>
      </c>
      <c r="R266" s="10">
        <f ca="1">IF(IF($A266&gt;='key variables'!$B$26,M266*SUMPRODUCT(Z266:AC266,'control variables'!$O$5:$R$5)/J266+H$65*'key variables'!$B$25/scenario!J$65,M266*SUMPRODUCT(Z266:AC266,'control variables'!$O$7:$R$7)/J266+H$65*'key variables'!$B$25/scenario!J$65)&lt;'key variables'!$B$28,0,IF($A266&gt;='key variables'!$B$26,M266*SUMPRODUCT(Z266:AC266,'control variables'!$O$5:$R$5)/J266+H$65*'key variables'!$B$25/scenario!J$65,M266*SUMPRODUCT(Z266:AC266,'control variables'!$O$7:$R$7)/J266+H$65*'key variables'!$B$25/scenario!J$65))</f>
        <v>9.8141509671691475E-3</v>
      </c>
      <c r="S266" s="10">
        <f ca="1">IF(IF($A266&gt;='key variables'!$B$26,N266*SUMPRODUCT(Z266:AC266,'control variables'!$O$6:$R$6)/J266+I$65*'key variables'!$B$25/scenario!J$65,N266*SUMPRODUCT(Z266:AC266,'control variables'!$O$7:$R$7)/J266+I$65*'key variables'!$B$25/scenario!J$65)&lt;'key variables'!$B$28,0,IF($A266&gt;='key variables'!$B$26,N266*SUMPRODUCT(Z266:AC266,'control variables'!$O$6:$R$6)/J266+I$65*'key variables'!$B$25/scenario!J$65,N266*SUMPRODUCT(Z266:AC266,'control variables'!$O$7:$R$7)/J266+I$65*'key variables'!$B$25/scenario!J$65))</f>
        <v>4.4114122790129794E-3</v>
      </c>
      <c r="T266" s="10">
        <f t="shared" ca="1" si="207"/>
        <v>2.0340856698058529E-2</v>
      </c>
      <c r="U266" s="82">
        <f ca="1">SUMPRODUCT(P236:P265,'control variables'!AD$7:AD$36)</f>
        <v>6.0185431881623419E-3</v>
      </c>
      <c r="V266" s="82">
        <f ca="1">SUMPRODUCT(Q236:Q265,'control variables'!AE$7:AE$36)</f>
        <v>6.947010187750932E-3</v>
      </c>
      <c r="W266" s="82">
        <f ca="1">SUMPRODUCT(R236:R265,'control variables'!AF$7:AF$36)</f>
        <v>2.0807815553815931E-2</v>
      </c>
      <c r="X266" s="82">
        <f ca="1">SUMPRODUCT(S236:S265,'control variables'!AG$7:AG$36)</f>
        <v>9.3530100913067349E-3</v>
      </c>
      <c r="Y266" s="82">
        <f t="shared" ca="1" si="201"/>
        <v>4.3126379021035943E-2</v>
      </c>
      <c r="Z266" s="10">
        <f ca="1">IF($A266&gt;='key variables'!$B$26,SUMPRODUCT(P236:P265,'control variables'!V$7:V$36)*$E266,SUMPRODUCT(P236:P265,'control variables'!Z$7:Z$36)*$E266)</f>
        <v>1.4685854600054556E-2</v>
      </c>
      <c r="AA266" s="10">
        <f ca="1">IF($A266&gt;='key variables'!$B$26,SUMPRODUCT(Q236:Q265,'control variables'!W$7:W$36)*$E266,SUMPRODUCT(Q236:Q265,'control variables'!AA$7:AA$36)*$E266)</f>
        <v>1.6951408062182365E-2</v>
      </c>
      <c r="AB266" s="10">
        <f ca="1">IF($A266&gt;='key variables'!$B$26,SUMPRODUCT(R236:R265,'control variables'!X$7:X$36)*$E266,SUMPRODUCT(R236:R265,'control variables'!AB$7:AB$36)*$E266)</f>
        <v>5.0773176201365462E-2</v>
      </c>
      <c r="AC266" s="10">
        <f ca="1">IF($A266&gt;='key variables'!$B$26,SUMPRODUCT(S236:S265,'control variables'!Y$7:Y$36)*$E266,SUMPRODUCT(S236:S265,'control variables'!AC$7:AC$36)*$E266)</f>
        <v>2.2822291371761887E-2</v>
      </c>
      <c r="AD266" s="10">
        <f t="shared" ca="1" si="202"/>
        <v>0.10523273023536428</v>
      </c>
      <c r="AE266" s="82">
        <f ca="1">SUMPRODUCT(P236:P265,'control variables'!AL$7:AL$36)</f>
        <v>1.9995534080678019E-2</v>
      </c>
      <c r="AF266" s="82">
        <f ca="1">SUMPRODUCT(Q236:Q265,'control variables'!AM$7:AM$36)</f>
        <v>2.301985182949802E-2</v>
      </c>
      <c r="AG266" s="82">
        <f ca="1">SUMPRODUCT(R236:R265,'control variables'!AN$7:AN$36)</f>
        <v>6.5635647446438017E-2</v>
      </c>
      <c r="AH266" s="82">
        <f ca="1">SUMPRODUCT(S236:S265,'control variables'!AO$7:AO$36)</f>
        <v>2.8419584289047499E-2</v>
      </c>
      <c r="AI266" s="82">
        <f t="shared" ca="1" si="165"/>
        <v>0.13707061764566156</v>
      </c>
      <c r="AJ266" s="10">
        <f ca="1">SUMPRODUCT(P236:P265,'control variables'!AP$7:AP$36)</f>
        <v>1.9105810826445368E-5</v>
      </c>
      <c r="AK266" s="10">
        <f ca="1">SUMPRODUCT(Q236:Q265,'control variables'!AQ$7:AQ$36)</f>
        <v>5.5133052263219017E-5</v>
      </c>
      <c r="AL266" s="10">
        <f ca="1">SUMPRODUCT(R236:R265,'control variables'!AR$7:AR$36)</f>
        <v>1.9816266590794041E-3</v>
      </c>
      <c r="AM266" s="10">
        <f ca="1">SUMPRODUCT(S236:S265,'control variables'!AS$7:AS$36)</f>
        <v>1.4845522901107825E-3</v>
      </c>
      <c r="AN266" s="10">
        <f t="shared" ca="1" si="187"/>
        <v>3.5404178122798507E-3</v>
      </c>
      <c r="AO266" s="82">
        <f ca="1">SUMPRODUCT(P236:P265,'control variables'!AX$7:AX$36)</f>
        <v>2.5980986980157113E-5</v>
      </c>
      <c r="AP266" s="82">
        <f ca="1">SUMPRODUCT(Q236:Q265,'control variables'!AY$7:AY$36)</f>
        <v>5.9978029764403962E-5</v>
      </c>
      <c r="AQ266" s="82">
        <f ca="1">SUMPRODUCT(R236:R265,'control variables'!AZ$7:AZ$36)</f>
        <v>5.3894196793586636E-4</v>
      </c>
      <c r="AR266" s="82">
        <f ca="1">SUMPRODUCT(S236:S265,'control variables'!BA$7:BA$36)</f>
        <v>4.037529113116067E-4</v>
      </c>
      <c r="AS266" s="82">
        <f t="shared" ca="1" si="188"/>
        <v>1.0286538959920341E-3</v>
      </c>
      <c r="AT266" s="10">
        <f ca="1">SUMPRODUCT(P236:P265,'control variables'!AT$7:AT$36)</f>
        <v>-2.2929232797499306E-5</v>
      </c>
      <c r="AU266" s="10">
        <f ca="1">SUMPRODUCT(Q236:Q265,'control variables'!AU$7:AU$36)</f>
        <v>2.4873173314334053E-5</v>
      </c>
      <c r="AV266" s="10">
        <f ca="1">SUMPRODUCT(R236:R265,'control variables'!AV$7:AV$36)</f>
        <v>1.0710587753712931E-2</v>
      </c>
      <c r="AW266" s="10">
        <f ca="1">SUMPRODUCT(S236:S265,'control variables'!AW$7:AW$36)</f>
        <v>8.0239269618999822E-3</v>
      </c>
      <c r="AX266" s="10">
        <f t="shared" ca="1" si="166"/>
        <v>1.8736458656129749E-2</v>
      </c>
      <c r="AY266" s="82">
        <f ca="1">SUMPRODUCT(P236:P265,'control variables'!BB$7:BB$36)</f>
        <v>8.3106190629345968E-5</v>
      </c>
      <c r="AZ266" s="82">
        <f ca="1">SUMPRODUCT(Q236:Q265,'control variables'!BC$7:BC$36)</f>
        <v>2.1192063790390786E-4</v>
      </c>
      <c r="BA266" s="82">
        <f ca="1">SUMPRODUCT(R236:R265,'control variables'!BD$7:BD$36)</f>
        <v>1.4835096055092836E-3</v>
      </c>
      <c r="BB266" s="82">
        <f ca="1">SUMPRODUCT(S236:S265,'control variables'!BE$7:BE$36)</f>
        <v>2.1081730499507422E-4</v>
      </c>
      <c r="BC266" s="82">
        <f t="shared" ca="1" si="189"/>
        <v>1.9893537390376116E-3</v>
      </c>
      <c r="BD266" s="10">
        <f ca="1">SUMPRODUCT(P236:P265,'control variables'!BF$7:BF$36)</f>
        <v>1.7385091210325483E-5</v>
      </c>
      <c r="BE266" s="10">
        <f ca="1">SUMPRODUCT(Q236:Q265,'control variables'!BG$7:BG$36)</f>
        <v>2.0067049778866253E-5</v>
      </c>
      <c r="BF266" s="10">
        <f ca="1">SUMPRODUCT(R236:R265,'control variables'!BH$7:BH$36)</f>
        <v>6.01052048612402E-4</v>
      </c>
      <c r="BG266" s="10">
        <f ca="1">SUMPRODUCT(S236:S265,'control variables'!BI$7:BI$36)</f>
        <v>1.3508496030092477E-3</v>
      </c>
      <c r="BH266" s="10">
        <f t="shared" ca="1" si="190"/>
        <v>1.9893537926108417E-3</v>
      </c>
      <c r="BI266" s="82">
        <f t="shared" ca="1" si="167"/>
        <v>2.0055711038509866E-2</v>
      </c>
      <c r="BJ266" s="82">
        <f t="shared" ca="1" si="168"/>
        <v>2.3256645640716261E-2</v>
      </c>
      <c r="BK266" s="82">
        <f t="shared" ca="1" si="169"/>
        <v>7.7829744805660239E-2</v>
      </c>
      <c r="BL266" s="82">
        <f t="shared" ca="1" si="170"/>
        <v>3.6654328555942556E-2</v>
      </c>
      <c r="BM266" s="82">
        <f t="shared" ca="1" si="160"/>
        <v>0.15779643004082894</v>
      </c>
      <c r="BN266" s="10">
        <f ca="1">BN265+BI266-INDIRECT(ADDRESS(MAX($D266-'key variables'!$B$9*30,34),scenario!BI$4),TRUE)</f>
        <v>9439389.9515084997</v>
      </c>
      <c r="BO266" s="10">
        <f ca="1">BO265+BJ266-INDIRECT(ADDRESS(MAX($D266-'key variables'!$B$9*30,34),scenario!BJ$4),TRUE)</f>
        <v>10895583.217595201</v>
      </c>
      <c r="BP266" s="10">
        <f ca="1">BP265+BK266-INDIRECT(ADDRESS(MAX($D266-'key variables'!$B$9*30,34),scenario!BK$4),TRUE)</f>
        <v>32531162.058107466</v>
      </c>
      <c r="BQ266" s="10">
        <f ca="1">BQ265+BL266-INDIRECT(ADDRESS(MAX($D266-'key variables'!$B$9*30,34),scenario!BL$4),TRUE)</f>
        <v>14415841.290530017</v>
      </c>
      <c r="BR266" s="10">
        <f t="shared" ca="1" si="191"/>
        <v>67281976.517741174</v>
      </c>
      <c r="BS266" s="82">
        <f t="shared" ca="1" si="172"/>
        <v>0.10626478746967499</v>
      </c>
      <c r="BT266" s="82">
        <f t="shared" ca="1" si="173"/>
        <v>0.1233176745505865</v>
      </c>
      <c r="BU266" s="82">
        <f t="shared" ca="1" si="174"/>
        <v>0.42307999653220157</v>
      </c>
      <c r="BV266" s="82">
        <f t="shared" ca="1" si="175"/>
        <v>0.20713414593879897</v>
      </c>
      <c r="BW266" s="82">
        <f t="shared" ca="1" si="192"/>
        <v>0.85979660449126205</v>
      </c>
      <c r="BX266" s="10">
        <f t="shared" ca="1" si="176"/>
        <v>4.5941936938465901E-4</v>
      </c>
      <c r="BY266" s="10">
        <f t="shared" ca="1" si="177"/>
        <v>1.0605859130428468E-3</v>
      </c>
      <c r="BZ266" s="10">
        <f t="shared" ca="1" si="178"/>
        <v>9.5300605526157638E-3</v>
      </c>
      <c r="CA266" s="10">
        <f t="shared" ca="1" si="179"/>
        <v>7.1395250792203931E-3</v>
      </c>
      <c r="CB266" s="10">
        <v>0</v>
      </c>
      <c r="CC266" s="82">
        <f t="shared" ca="1" si="180"/>
        <v>-9.8986922808099768E-5</v>
      </c>
      <c r="CD266" s="82">
        <f t="shared" ca="1" si="181"/>
        <v>1.8323768945434745E-4</v>
      </c>
      <c r="CE266" s="82">
        <f t="shared" ca="1" si="182"/>
        <v>5.7144510059113751E-2</v>
      </c>
      <c r="CF266" s="82">
        <f t="shared" ca="1" si="183"/>
        <v>4.2810290565777218E-2</v>
      </c>
      <c r="CG266" s="82">
        <f t="shared" ca="1" si="193"/>
        <v>0.10003905139153721</v>
      </c>
      <c r="CH266" s="13" t="str">
        <f t="shared" ca="1" si="194"/>
        <v/>
      </c>
      <c r="CI266" s="81">
        <f t="shared" ca="1" si="203"/>
        <v>0.11317759508429155</v>
      </c>
      <c r="CJ266" s="81">
        <f t="shared" ca="1" si="204"/>
        <v>0.13063724583293923</v>
      </c>
      <c r="CK266" s="81">
        <f t="shared" ca="1" si="205"/>
        <v>0.39004625361891848</v>
      </c>
      <c r="CL266" s="81">
        <f t="shared" ca="1" si="206"/>
        <v>0.17284488264183648</v>
      </c>
      <c r="CM266" s="89">
        <f t="shared" ca="1" si="195"/>
        <v>0.80670597717798576</v>
      </c>
    </row>
    <row r="267" spans="1:91" x14ac:dyDescent="0.3">
      <c r="A267">
        <v>202</v>
      </c>
      <c r="B267" s="3">
        <f t="shared" si="208"/>
        <v>0.75</v>
      </c>
      <c r="C267" s="3">
        <f t="shared" si="196"/>
        <v>6.7333333333333334</v>
      </c>
      <c r="D267" s="4">
        <f t="shared" ca="1" si="184"/>
        <v>267</v>
      </c>
      <c r="E267" s="58">
        <f>(0.5*(COS(B267*2*PI())+1)*('key variables'!$B$4-'key variables'!$B$6)+'key variables'!$B$6)/'key variables'!$B$4</f>
        <v>1</v>
      </c>
      <c r="F267" s="10">
        <f t="shared" ca="1" si="197"/>
        <v>11689222.9075683</v>
      </c>
      <c r="G267" s="10">
        <f t="shared" ca="1" si="198"/>
        <v>13492492.798836846</v>
      </c>
      <c r="H267" s="10">
        <f t="shared" ca="1" si="199"/>
        <v>40309474.524794243</v>
      </c>
      <c r="I267" s="10">
        <f t="shared" ca="1" si="200"/>
        <v>17912154.258080058</v>
      </c>
      <c r="J267" s="10">
        <f t="shared" ca="1" si="185"/>
        <v>83403344.489279449</v>
      </c>
      <c r="K267" s="82">
        <f t="shared" ca="1" si="161"/>
        <v>2249832.8497950132</v>
      </c>
      <c r="L267" s="82">
        <f t="shared" ca="1" si="162"/>
        <v>2596909.4579239702</v>
      </c>
      <c r="M267" s="82">
        <f t="shared" ca="1" si="163"/>
        <v>7778312.0436067814</v>
      </c>
      <c r="N267" s="82">
        <f t="shared" ca="1" si="164"/>
        <v>3496312.7604158954</v>
      </c>
      <c r="O267" s="82">
        <f t="shared" ca="1" si="186"/>
        <v>16121367.11174166</v>
      </c>
      <c r="P267" s="10">
        <f ca="1">IF(IF($A267&gt;='key variables'!$B$26,K267*SUMPRODUCT(Z267:AC267,'control variables'!$O$3:$R$3)/J267+F$65*'key variables'!$B$25/scenario!J$65,K267*SUMPRODUCT(Z267:AC267,'control variables'!$O$7:$R$7)/J267+F$65*'key variables'!$B$25/scenario!J$65)&lt;'key variables'!$B$28,0,IF($A267&gt;='key variables'!$B$26,K267*SUMPRODUCT(Z267:AC267,'control variables'!$O$3:$R$3)/J267+F$65*'key variables'!$B$25/scenario!J$65,K267*SUMPRODUCT(Z267:AC267,'control variables'!$O$7:$R$7)/J267+F$65*'key variables'!$B$25/scenario!J$65))</f>
        <v>2.4425466942444656E-3</v>
      </c>
      <c r="Q267" s="10">
        <f ca="1">IF(IF($A267&gt;='key variables'!$B$26,L267*SUMPRODUCT(Z267:AC267,'control variables'!$O$4:$R$4)/J267+G$65*'key variables'!$B$25/scenario!J$65,L267*SUMPRODUCT(Z267:AC267,'control variables'!$O$7:$R$7)/J267+G$65*'key variables'!$B$25/scenario!J$65)&lt;'key variables'!$B$28,0,IF($A267&gt;='key variables'!$B$26,L267*SUMPRODUCT(Z267:AC267,'control variables'!$O$4:$R$4)/J267+G$65*'key variables'!$B$25/scenario!J$65,L267*SUMPRODUCT(Z267:AC267,'control variables'!$O$7:$R$7)/J267+G$65*'key variables'!$B$25/scenario!J$65))</f>
        <v>2.8193528298256958E-3</v>
      </c>
      <c r="R267" s="10">
        <f ca="1">IF(IF($A267&gt;='key variables'!$B$26,M267*SUMPRODUCT(Z267:AC267,'control variables'!$O$5:$R$5)/J267+H$65*'key variables'!$B$25/scenario!J$65,M267*SUMPRODUCT(Z267:AC267,'control variables'!$O$7:$R$7)/J267+H$65*'key variables'!$B$25/scenario!J$65)&lt;'key variables'!$B$28,0,IF($A267&gt;='key variables'!$B$26,M267*SUMPRODUCT(Z267:AC267,'control variables'!$O$5:$R$5)/J267+H$65*'key variables'!$B$25/scenario!J$65,M267*SUMPRODUCT(Z267:AC267,'control variables'!$O$7:$R$7)/J267+H$65*'key variables'!$B$25/scenario!J$65))</f>
        <v>8.4445786142044663E-3</v>
      </c>
      <c r="S267" s="10">
        <f ca="1">IF(IF($A267&gt;='key variables'!$B$26,N267*SUMPRODUCT(Z267:AC267,'control variables'!$O$6:$R$6)/J267+I$65*'key variables'!$B$25/scenario!J$65,N267*SUMPRODUCT(Z267:AC267,'control variables'!$O$7:$R$7)/J267+I$65*'key variables'!$B$25/scenario!J$65)&lt;'key variables'!$B$28,0,IF($A267&gt;='key variables'!$B$26,N267*SUMPRODUCT(Z267:AC267,'control variables'!$O$6:$R$6)/J267+I$65*'key variables'!$B$25/scenario!J$65,N267*SUMPRODUCT(Z267:AC267,'control variables'!$O$7:$R$7)/J267+I$65*'key variables'!$B$25/scenario!J$65))</f>
        <v>3.7957962858337128E-3</v>
      </c>
      <c r="T267" s="10">
        <f t="shared" ca="1" si="207"/>
        <v>1.750227442410834E-2</v>
      </c>
      <c r="U267" s="82">
        <f ca="1">SUMPRODUCT(P237:P266,'control variables'!AD$7:AD$36)</f>
        <v>5.1786508376385366E-3</v>
      </c>
      <c r="V267" s="82">
        <f ca="1">SUMPRODUCT(Q237:Q266,'control variables'!AE$7:AE$36)</f>
        <v>5.9775495503031351E-3</v>
      </c>
      <c r="W267" s="82">
        <f ca="1">SUMPRODUCT(R237:R266,'control variables'!AF$7:AF$36)</f>
        <v>1.7904068821694145E-2</v>
      </c>
      <c r="X267" s="82">
        <f ca="1">SUMPRODUCT(S237:S266,'control variables'!AG$7:AG$36)</f>
        <v>8.0477903089661781E-3</v>
      </c>
      <c r="Y267" s="82">
        <f t="shared" ca="1" si="201"/>
        <v>3.7108059518601993E-2</v>
      </c>
      <c r="Z267" s="10">
        <f ca="1">IF($A267&gt;='key variables'!$B$26,SUMPRODUCT(P237:P266,'control variables'!V$7:V$36)*$E267,SUMPRODUCT(P237:P266,'control variables'!Z$7:Z$36)*$E267)</f>
        <v>1.2636432255354399E-2</v>
      </c>
      <c r="AA267" s="10">
        <f ca="1">IF($A267&gt;='key variables'!$B$26,SUMPRODUCT(Q237:Q266,'control variables'!W$7:W$36)*$E267,SUMPRODUCT(Q237:Q266,'control variables'!AA$7:AA$36)*$E267)</f>
        <v>1.4585825983177043E-2</v>
      </c>
      <c r="AB267" s="10">
        <f ca="1">IF($A267&gt;='key variables'!$B$26,SUMPRODUCT(R237:R266,'control variables'!X$7:X$36)*$E267,SUMPRODUCT(R237:R266,'control variables'!AB$7:AB$36)*$E267)</f>
        <v>4.36877402732384E-2</v>
      </c>
      <c r="AC267" s="10">
        <f ca="1">IF($A267&gt;='key variables'!$B$26,SUMPRODUCT(S237:S266,'control variables'!Y$7:Y$36)*$E267,SUMPRODUCT(S237:S266,'control variables'!AC$7:AC$36)*$E267)</f>
        <v>1.9637422995469191E-2</v>
      </c>
      <c r="AD267" s="10">
        <f t="shared" ca="1" si="202"/>
        <v>9.0547421507239045E-2</v>
      </c>
      <c r="AE267" s="82">
        <f ca="1">SUMPRODUCT(P237:P266,'control variables'!AL$7:AL$36)</f>
        <v>1.720514190236961E-2</v>
      </c>
      <c r="AF267" s="82">
        <f ca="1">SUMPRODUCT(Q237:Q266,'control variables'!AM$7:AM$36)</f>
        <v>1.980741378049785E-2</v>
      </c>
      <c r="AG267" s="82">
        <f ca="1">SUMPRODUCT(R237:R266,'control variables'!AN$7:AN$36)</f>
        <v>5.6476142303250619E-2</v>
      </c>
      <c r="AH267" s="82">
        <f ca="1">SUMPRODUCT(S237:S266,'control variables'!AO$7:AO$36)</f>
        <v>2.4453609417310257E-2</v>
      </c>
      <c r="AI267" s="82">
        <f t="shared" ca="1" si="165"/>
        <v>0.11794230740342834</v>
      </c>
      <c r="AJ267" s="10">
        <f ca="1">SUMPRODUCT(P237:P266,'control variables'!AP$7:AP$36)</f>
        <v>1.6439580184466266E-5</v>
      </c>
      <c r="AK267" s="10">
        <f ca="1">SUMPRODUCT(Q237:Q266,'control variables'!AQ$7:AQ$36)</f>
        <v>4.7439192281806299E-5</v>
      </c>
      <c r="AL267" s="10">
        <f ca="1">SUMPRODUCT(R237:R266,'control variables'!AR$7:AR$36)</f>
        <v>1.7050891298745683E-3</v>
      </c>
      <c r="AM267" s="10">
        <f ca="1">SUMPRODUCT(S237:S266,'control variables'!AS$7:AS$36)</f>
        <v>1.277381872614817E-3</v>
      </c>
      <c r="AN267" s="10">
        <f t="shared" ca="1" si="187"/>
        <v>3.0463497749556581E-3</v>
      </c>
      <c r="AO267" s="82">
        <f ca="1">SUMPRODUCT(P237:P266,'control variables'!AX$7:AX$36)</f>
        <v>2.2355320209096416E-5</v>
      </c>
      <c r="AP267" s="82">
        <f ca="1">SUMPRODUCT(Q237:Q266,'control variables'!AY$7:AY$36)</f>
        <v>5.1608049452394522E-5</v>
      </c>
      <c r="AQ267" s="82">
        <f ca="1">SUMPRODUCT(R237:R266,'control variables'!AZ$7:AZ$36)</f>
        <v>4.637322006484453E-4</v>
      </c>
      <c r="AR267" s="82">
        <f ca="1">SUMPRODUCT(S237:S266,'control variables'!BA$7:BA$36)</f>
        <v>3.4740888114140805E-4</v>
      </c>
      <c r="AS267" s="82">
        <f t="shared" ca="1" si="188"/>
        <v>8.8510445145134425E-4</v>
      </c>
      <c r="AT267" s="10">
        <f ca="1">SUMPRODUCT(P237:P266,'control variables'!AT$7:AT$36)</f>
        <v>-1.9729440924374456E-5</v>
      </c>
      <c r="AU267" s="10">
        <f ca="1">SUMPRODUCT(Q237:Q266,'control variables'!AU$7:AU$36)</f>
        <v>2.1402103063840874E-5</v>
      </c>
      <c r="AV267" s="10">
        <f ca="1">SUMPRODUCT(R237:R266,'control variables'!AV$7:AV$36)</f>
        <v>9.2159170879565558E-3</v>
      </c>
      <c r="AW267" s="10">
        <f ca="1">SUMPRODUCT(S237:S266,'control variables'!AW$7:AW$36)</f>
        <v>6.9041818526769999E-3</v>
      </c>
      <c r="AX267" s="10">
        <f t="shared" ca="1" si="166"/>
        <v>1.6121771602773022E-2</v>
      </c>
      <c r="AY267" s="82">
        <f ca="1">SUMPRODUCT(P237:P266,'control variables'!BB$7:BB$36)</f>
        <v>7.1508658139412455E-5</v>
      </c>
      <c r="AZ267" s="82">
        <f ca="1">SUMPRODUCT(Q237:Q266,'control variables'!BC$7:BC$36)</f>
        <v>1.8234695073612983E-4</v>
      </c>
      <c r="BA267" s="82">
        <f ca="1">SUMPRODUCT(R237:R266,'control variables'!BD$7:BD$36)</f>
        <v>1.2764847049726079E-3</v>
      </c>
      <c r="BB267" s="82">
        <f ca="1">SUMPRODUCT(S237:S266,'control variables'!BE$7:BE$36)</f>
        <v>1.8139758877892454E-4</v>
      </c>
      <c r="BC267" s="82">
        <f t="shared" ca="1" si="189"/>
        <v>1.7117379026270747E-3</v>
      </c>
      <c r="BD267" s="10">
        <f ca="1">SUMPRODUCT(P237:P266,'control variables'!BF$7:BF$36)</f>
        <v>1.495898842995077E-5</v>
      </c>
      <c r="BE267" s="10">
        <f ca="1">SUMPRODUCT(Q237:Q266,'control variables'!BG$7:BG$36)</f>
        <v>1.7266677628186365E-5</v>
      </c>
      <c r="BF267" s="10">
        <f ca="1">SUMPRODUCT(R237:R266,'control variables'!BH$7:BH$36)</f>
        <v>5.1717477534147474E-4</v>
      </c>
      <c r="BG267" s="10">
        <f ca="1">SUMPRODUCT(S237:S266,'control variables'!BI$7:BI$36)</f>
        <v>1.1623375073245073E-3</v>
      </c>
      <c r="BH267" s="10">
        <f t="shared" ca="1" si="190"/>
        <v>1.7117379487241193E-3</v>
      </c>
      <c r="BI267" s="82">
        <f t="shared" ca="1" si="167"/>
        <v>1.7256921119584649E-2</v>
      </c>
      <c r="BJ267" s="82">
        <f t="shared" ca="1" si="168"/>
        <v>2.0011162834297821E-2</v>
      </c>
      <c r="BK267" s="82">
        <f t="shared" ca="1" si="169"/>
        <v>6.6968544096179777E-2</v>
      </c>
      <c r="BL267" s="82">
        <f t="shared" ca="1" si="170"/>
        <v>3.1539188858766179E-2</v>
      </c>
      <c r="BM267" s="82">
        <f t="shared" ca="1" si="160"/>
        <v>0.13577581690882842</v>
      </c>
      <c r="BN267" s="10">
        <f ca="1">BN266+BI267-INDIRECT(ADDRESS(MAX($D267-'key variables'!$B$9*30,34),scenario!BI$4),TRUE)</f>
        <v>9439389.9687654208</v>
      </c>
      <c r="BO267" s="10">
        <f ca="1">BO266+BJ267-INDIRECT(ADDRESS(MAX($D267-'key variables'!$B$9*30,34),scenario!BJ$4),TRUE)</f>
        <v>10895583.237606363</v>
      </c>
      <c r="BP267" s="10">
        <f ca="1">BP266+BK267-INDIRECT(ADDRESS(MAX($D267-'key variables'!$B$9*30,34),scenario!BK$4),TRUE)</f>
        <v>32531162.125076011</v>
      </c>
      <c r="BQ267" s="10">
        <f ca="1">BQ266+BL267-INDIRECT(ADDRESS(MAX($D267-'key variables'!$B$9*30,34),scenario!BL$4),TRUE)</f>
        <v>14415841.322069205</v>
      </c>
      <c r="BR267" s="10">
        <f t="shared" ca="1" si="191"/>
        <v>67281976.653516993</v>
      </c>
      <c r="BS267" s="82">
        <f t="shared" ca="1" si="172"/>
        <v>9.1435454055904877E-2</v>
      </c>
      <c r="BT267" s="82">
        <f t="shared" ca="1" si="173"/>
        <v>0.10610859786848617</v>
      </c>
      <c r="BU267" s="82">
        <f t="shared" ca="1" si="174"/>
        <v>0.3640388562748848</v>
      </c>
      <c r="BV267" s="82">
        <f t="shared" ca="1" si="175"/>
        <v>0.17822841585854202</v>
      </c>
      <c r="BW267" s="82">
        <f t="shared" ca="1" si="192"/>
        <v>0.7398113240578178</v>
      </c>
      <c r="BX267" s="10">
        <f t="shared" ca="1" si="176"/>
        <v>3.9530704302439222E-4</v>
      </c>
      <c r="BY267" s="10">
        <f t="shared" ca="1" si="177"/>
        <v>9.1258033413092515E-4</v>
      </c>
      <c r="BZ267" s="10">
        <f t="shared" ca="1" si="178"/>
        <v>8.2001332729501261E-3</v>
      </c>
      <c r="CA267" s="10">
        <f t="shared" ca="1" si="179"/>
        <v>6.1431988642583688E-3</v>
      </c>
      <c r="CB267" s="10">
        <v>0</v>
      </c>
      <c r="CC267" s="82">
        <f t="shared" ca="1" si="180"/>
        <v>-8.5173221908355467E-5</v>
      </c>
      <c r="CD267" s="82">
        <f t="shared" ca="1" si="181"/>
        <v>1.5766672921991835E-4</v>
      </c>
      <c r="CE267" s="82">
        <f t="shared" ca="1" si="182"/>
        <v>4.9169949900383321E-2</v>
      </c>
      <c r="CF267" s="82">
        <f t="shared" ca="1" si="183"/>
        <v>3.6836081704573621E-2</v>
      </c>
      <c r="CG267" s="82">
        <f t="shared" ca="1" si="193"/>
        <v>8.6078525112268503E-2</v>
      </c>
      <c r="CH267" s="13" t="str">
        <f t="shared" ca="1" si="194"/>
        <v/>
      </c>
      <c r="CI267" s="81">
        <f t="shared" ca="1" si="203"/>
        <v>0.11317759529390031</v>
      </c>
      <c r="CJ267" s="81">
        <f t="shared" ca="1" si="204"/>
        <v>0.13063724607598759</v>
      </c>
      <c r="CK267" s="81">
        <f t="shared" ca="1" si="205"/>
        <v>0.39004625443116997</v>
      </c>
      <c r="CL267" s="81">
        <f t="shared" ca="1" si="206"/>
        <v>0.1728448830241118</v>
      </c>
      <c r="CM267" s="89">
        <f t="shared" ca="1" si="195"/>
        <v>0.8067059788251697</v>
      </c>
    </row>
    <row r="268" spans="1:91" x14ac:dyDescent="0.3">
      <c r="A268">
        <v>203</v>
      </c>
      <c r="B268" s="3">
        <f t="shared" si="208"/>
        <v>0.75277777777777777</v>
      </c>
      <c r="C268" s="3">
        <f t="shared" si="196"/>
        <v>6.7666666666666666</v>
      </c>
      <c r="D268" s="4">
        <f t="shared" ca="1" si="184"/>
        <v>268</v>
      </c>
      <c r="E268" s="58">
        <f>(0.5*(COS(B268*2*PI())+1)*('key variables'!$B$4-'key variables'!$B$6)+'key variables'!$B$6)/'key variables'!$B$4</f>
        <v>1</v>
      </c>
      <c r="F268" s="10">
        <f t="shared" ca="1" si="197"/>
        <v>11689222.907553341</v>
      </c>
      <c r="G268" s="10">
        <f t="shared" ca="1" si="198"/>
        <v>13492492.798819579</v>
      </c>
      <c r="H268" s="10">
        <f t="shared" ca="1" si="199"/>
        <v>40309474.524277069</v>
      </c>
      <c r="I268" s="10">
        <f t="shared" ca="1" si="200"/>
        <v>17912154.256917719</v>
      </c>
      <c r="J268" s="10">
        <f t="shared" ca="1" si="185"/>
        <v>83403344.487567708</v>
      </c>
      <c r="K268" s="82">
        <f t="shared" ca="1" si="161"/>
        <v>2249832.8473524665</v>
      </c>
      <c r="L268" s="82">
        <f t="shared" ca="1" si="162"/>
        <v>2596909.4551046179</v>
      </c>
      <c r="M268" s="82">
        <f t="shared" ca="1" si="163"/>
        <v>7778312.0351622012</v>
      </c>
      <c r="N268" s="82">
        <f t="shared" ca="1" si="164"/>
        <v>3496312.7566200974</v>
      </c>
      <c r="O268" s="82">
        <f t="shared" ca="1" si="186"/>
        <v>16121367.094239384</v>
      </c>
      <c r="P268" s="10">
        <f ca="1">IF(IF($A268&gt;='key variables'!$B$26,K268*SUMPRODUCT(Z268:AC268,'control variables'!$O$3:$R$3)/J268+F$65*'key variables'!$B$25/scenario!J$65,K268*SUMPRODUCT(Z268:AC268,'control variables'!$O$7:$R$7)/J268+F$65*'key variables'!$B$25/scenario!J$65)&lt;'key variables'!$B$28,0,IF($A268&gt;='key variables'!$B$26,K268*SUMPRODUCT(Z268:AC268,'control variables'!$O$3:$R$3)/J268+F$65*'key variables'!$B$25/scenario!J$65,K268*SUMPRODUCT(Z268:AC268,'control variables'!$O$7:$R$7)/J268+F$65*'key variables'!$B$25/scenario!J$65))</f>
        <v>2.1016874150219383E-3</v>
      </c>
      <c r="Q268" s="10">
        <f ca="1">IF(IF($A268&gt;='key variables'!$B$26,L268*SUMPRODUCT(Z268:AC268,'control variables'!$O$4:$R$4)/J268+G$65*'key variables'!$B$25/scenario!J$65,L268*SUMPRODUCT(Z268:AC268,'control variables'!$O$7:$R$7)/J268+G$65*'key variables'!$B$25/scenario!J$65)&lt;'key variables'!$B$28,0,IF($A268&gt;='key variables'!$B$26,L268*SUMPRODUCT(Z268:AC268,'control variables'!$O$4:$R$4)/J268+G$65*'key variables'!$B$25/scenario!J$65,L268*SUMPRODUCT(Z268:AC268,'control variables'!$O$7:$R$7)/J268+G$65*'key variables'!$B$25/scenario!J$65))</f>
        <v>2.4259099631190524E-3</v>
      </c>
      <c r="R268" s="10">
        <f ca="1">IF(IF($A268&gt;='key variables'!$B$26,M268*SUMPRODUCT(Z268:AC268,'control variables'!$O$5:$R$5)/J268+H$65*'key variables'!$B$25/scenario!J$65,M268*SUMPRODUCT(Z268:AC268,'control variables'!$O$7:$R$7)/J268+H$65*'key variables'!$B$25/scenario!J$65)&lt;'key variables'!$B$28,0,IF($A268&gt;='key variables'!$B$26,M268*SUMPRODUCT(Z268:AC268,'control variables'!$O$5:$R$5)/J268+H$65*'key variables'!$B$25/scenario!J$65,M268*SUMPRODUCT(Z268:AC268,'control variables'!$O$7:$R$7)/J268+H$65*'key variables'!$B$25/scenario!J$65))</f>
        <v>7.2661311410985056E-3</v>
      </c>
      <c r="S268" s="10">
        <f ca="1">IF(IF($A268&gt;='key variables'!$B$26,N268*SUMPRODUCT(Z268:AC268,'control variables'!$O$6:$R$6)/J268+I$65*'key variables'!$B$25/scenario!J$65,N268*SUMPRODUCT(Z268:AC268,'control variables'!$O$7:$R$7)/J268+I$65*'key variables'!$B$25/scenario!J$65)&lt;'key variables'!$B$28,0,IF($A268&gt;='key variables'!$B$26,N268*SUMPRODUCT(Z268:AC268,'control variables'!$O$6:$R$6)/J268+I$65*'key variables'!$B$25/scenario!J$65,N268*SUMPRODUCT(Z268:AC268,'control variables'!$O$7:$R$7)/J268+I$65*'key variables'!$B$25/scenario!J$65))</f>
        <v>3.2660899800694984E-3</v>
      </c>
      <c r="T268" s="10">
        <f t="shared" ca="1" si="207"/>
        <v>1.5059818499308993E-2</v>
      </c>
      <c r="U268" s="82">
        <f ca="1">SUMPRODUCT(P238:P267,'control variables'!AD$7:AD$36)</f>
        <v>4.4559661126208506E-3</v>
      </c>
      <c r="V268" s="82">
        <f ca="1">SUMPRODUCT(Q238:Q267,'control variables'!AE$7:AE$36)</f>
        <v>5.1433778927657253E-3</v>
      </c>
      <c r="W268" s="82">
        <f ca="1">SUMPRODUCT(R238:R267,'control variables'!AF$7:AF$36)</f>
        <v>1.5405542186327472E-2</v>
      </c>
      <c r="X268" s="82">
        <f ca="1">SUMPRODUCT(S238:S267,'control variables'!AG$7:AG$36)</f>
        <v>6.9247149542494028E-3</v>
      </c>
      <c r="Y268" s="82">
        <f t="shared" ca="1" si="201"/>
        <v>3.1929601145963452E-2</v>
      </c>
      <c r="Z268" s="10">
        <f ca="1">IF($A268&gt;='key variables'!$B$26,SUMPRODUCT(P238:P267,'control variables'!V$7:V$36)*$E268,SUMPRODUCT(P238:P267,'control variables'!Z$7:Z$36)*$E268)</f>
        <v>1.0873008377986482E-2</v>
      </c>
      <c r="AA268" s="10">
        <f ca="1">IF($A268&gt;='key variables'!$B$26,SUMPRODUCT(Q238:Q267,'control variables'!W$7:W$36)*$E268,SUMPRODUCT(Q238:Q267,'control variables'!AA$7:AA$36)*$E268)</f>
        <v>1.2550362706034946E-2</v>
      </c>
      <c r="AB268" s="10">
        <f ca="1">IF($A268&gt;='key variables'!$B$26,SUMPRODUCT(R238:R267,'control variables'!X$7:X$36)*$E268,SUMPRODUCT(R238:R267,'control variables'!AB$7:AB$36)*$E268)</f>
        <v>3.75910823883807E-2</v>
      </c>
      <c r="AC268" s="10">
        <f ca="1">IF($A268&gt;='key variables'!$B$26,SUMPRODUCT(S238:S267,'control variables'!Y$7:Y$36)*$E268,SUMPRODUCT(S238:S267,'control variables'!AC$7:AC$36)*$E268)</f>
        <v>1.6897005455106019E-2</v>
      </c>
      <c r="AD268" s="10">
        <f t="shared" ca="1" si="202"/>
        <v>7.7911458927508143E-2</v>
      </c>
      <c r="AE268" s="82">
        <f ca="1">SUMPRODUCT(P238:P267,'control variables'!AL$7:AL$36)</f>
        <v>1.4804151093209031E-2</v>
      </c>
      <c r="AF268" s="82">
        <f ca="1">SUMPRODUCT(Q238:Q267,'control variables'!AM$7:AM$36)</f>
        <v>1.7043273925675385E-2</v>
      </c>
      <c r="AG268" s="82">
        <f ca="1">SUMPRODUCT(R238:R267,'control variables'!AN$7:AN$36)</f>
        <v>4.8594853129560411E-2</v>
      </c>
      <c r="AH268" s="82">
        <f ca="1">SUMPRODUCT(S238:S267,'control variables'!AO$7:AO$36)</f>
        <v>2.1041089381443653E-2</v>
      </c>
      <c r="AI268" s="82">
        <f t="shared" ca="1" si="165"/>
        <v>0.10148336752988847</v>
      </c>
      <c r="AJ268" s="10">
        <f ca="1">SUMPRODUCT(P238:P267,'control variables'!AP$7:AP$36)</f>
        <v>1.4145424081505041E-5</v>
      </c>
      <c r="AK268" s="10">
        <f ca="1">SUMPRODUCT(Q238:Q267,'control variables'!AQ$7:AQ$36)</f>
        <v>4.0819016384875969E-5</v>
      </c>
      <c r="AL268" s="10">
        <f ca="1">SUMPRODUCT(R238:R267,'control variables'!AR$7:AR$36)</f>
        <v>1.4671426257971245E-3</v>
      </c>
      <c r="AM268" s="10">
        <f ca="1">SUMPRODUCT(S238:S267,'control variables'!AS$7:AS$36)</f>
        <v>1.09912224639636E-3</v>
      </c>
      <c r="AN268" s="10">
        <f t="shared" ca="1" si="187"/>
        <v>2.6212293126598655E-3</v>
      </c>
      <c r="AO268" s="82">
        <f ca="1">SUMPRODUCT(P238:P267,'control variables'!AX$7:AX$36)</f>
        <v>1.9235618025599137E-5</v>
      </c>
      <c r="AP268" s="82">
        <f ca="1">SUMPRODUCT(Q238:Q267,'control variables'!AY$7:AY$36)</f>
        <v>4.4406106332959407E-5</v>
      </c>
      <c r="AQ268" s="82">
        <f ca="1">SUMPRODUCT(R238:R267,'control variables'!AZ$7:AZ$36)</f>
        <v>3.9901801425391132E-4</v>
      </c>
      <c r="AR268" s="82">
        <f ca="1">SUMPRODUCT(S238:S267,'control variables'!BA$7:BA$36)</f>
        <v>2.9892770373370563E-4</v>
      </c>
      <c r="AS268" s="82">
        <f t="shared" ca="1" si="188"/>
        <v>7.6158744234617552E-4</v>
      </c>
      <c r="AT268" s="10">
        <f ca="1">SUMPRODUCT(P238:P267,'control variables'!AT$7:AT$36)</f>
        <v>-1.6976182404717427E-5</v>
      </c>
      <c r="AU268" s="10">
        <f ca="1">SUMPRODUCT(Q238:Q267,'control variables'!AU$7:AU$36)</f>
        <v>1.8415423267643569E-5</v>
      </c>
      <c r="AV268" s="10">
        <f ca="1">SUMPRODUCT(R238:R267,'control variables'!AV$7:AV$36)</f>
        <v>7.9298288335488253E-3</v>
      </c>
      <c r="AW268" s="10">
        <f ca="1">SUMPRODUCT(S238:S267,'control variables'!AW$7:AW$36)</f>
        <v>5.9406980124603282E-3</v>
      </c>
      <c r="AX268" s="10">
        <f t="shared" ca="1" si="166"/>
        <v>1.3871966086872078E-2</v>
      </c>
      <c r="AY268" s="82">
        <f ca="1">SUMPRODUCT(P238:P267,'control variables'!BB$7:BB$36)</f>
        <v>6.1529570099862731E-5</v>
      </c>
      <c r="AZ268" s="82">
        <f ca="1">SUMPRODUCT(Q238:Q267,'control variables'!BC$7:BC$36)</f>
        <v>1.5690029403070413E-4</v>
      </c>
      <c r="BA268" s="82">
        <f ca="1">SUMPRODUCT(R238:R267,'control variables'!BD$7:BD$36)</f>
        <v>1.098350286239339E-3</v>
      </c>
      <c r="BB268" s="82">
        <f ca="1">SUMPRODUCT(S238:S267,'control variables'!BE$7:BE$36)</f>
        <v>1.5608341626211107E-4</v>
      </c>
      <c r="BC268" s="82">
        <f t="shared" ca="1" si="189"/>
        <v>1.472863566632017E-3</v>
      </c>
      <c r="BD268" s="10">
        <f ca="1">SUMPRODUCT(P238:P267,'control variables'!BF$7:BF$36)</f>
        <v>1.2871450131664489E-5</v>
      </c>
      <c r="BE268" s="10">
        <f ca="1">SUMPRODUCT(Q238:Q267,'control variables'!BG$7:BG$36)</f>
        <v>1.4857099533932801E-5</v>
      </c>
      <c r="BF268" s="10">
        <f ca="1">SUMPRODUCT(R238:R267,'control variables'!BH$7:BH$36)</f>
        <v>4.4500263913797866E-4</v>
      </c>
      <c r="BG268" s="10">
        <f ca="1">SUMPRODUCT(S238:S267,'control variables'!BI$7:BI$36)</f>
        <v>1.0001324174926073E-3</v>
      </c>
      <c r="BH268" s="10">
        <f t="shared" ca="1" si="190"/>
        <v>1.4728636062961832E-3</v>
      </c>
      <c r="BI268" s="82">
        <f t="shared" ca="1" si="167"/>
        <v>1.4848704480904175E-2</v>
      </c>
      <c r="BJ268" s="82">
        <f t="shared" ca="1" si="168"/>
        <v>1.7218589642973733E-2</v>
      </c>
      <c r="BK268" s="82">
        <f t="shared" ca="1" si="169"/>
        <v>5.7623032249348574E-2</v>
      </c>
      <c r="BL268" s="82">
        <f t="shared" ca="1" si="170"/>
        <v>2.7137870810166092E-2</v>
      </c>
      <c r="BM268" s="82">
        <f t="shared" ca="1" si="160"/>
        <v>0.11682819718339257</v>
      </c>
      <c r="BN268" s="10">
        <f ca="1">BN267+BI268-INDIRECT(ADDRESS(MAX($D268-'key variables'!$B$9*30,34),scenario!BI$4),TRUE)</f>
        <v>9439389.9836141262</v>
      </c>
      <c r="BO268" s="10">
        <f ca="1">BO267+BJ268-INDIRECT(ADDRESS(MAX($D268-'key variables'!$B$9*30,34),scenario!BJ$4),TRUE)</f>
        <v>10895583.254824953</v>
      </c>
      <c r="BP268" s="10">
        <f ca="1">BP267+BK268-INDIRECT(ADDRESS(MAX($D268-'key variables'!$B$9*30,34),scenario!BK$4),TRUE)</f>
        <v>32531162.182699043</v>
      </c>
      <c r="BQ268" s="10">
        <f ca="1">BQ267+BL268-INDIRECT(ADDRESS(MAX($D268-'key variables'!$B$9*30,34),scenario!BL$4),TRUE)</f>
        <v>14415841.349207075</v>
      </c>
      <c r="BR268" s="10">
        <f t="shared" ca="1" si="191"/>
        <v>67281976.770345196</v>
      </c>
      <c r="BS268" s="82">
        <f t="shared" ca="1" si="172"/>
        <v>7.8675565539890982E-2</v>
      </c>
      <c r="BT268" s="82">
        <f t="shared" ca="1" si="173"/>
        <v>9.1301061089097552E-2</v>
      </c>
      <c r="BU268" s="82">
        <f t="shared" ca="1" si="174"/>
        <v>0.31323695252749678</v>
      </c>
      <c r="BV268" s="82">
        <f t="shared" ca="1" si="175"/>
        <v>0.15335650261095282</v>
      </c>
      <c r="BW268" s="82">
        <f t="shared" ca="1" si="192"/>
        <v>0.63657008176743812</v>
      </c>
      <c r="BX268" s="10">
        <f t="shared" ca="1" si="176"/>
        <v>3.4014164081846418E-4</v>
      </c>
      <c r="BY268" s="10">
        <f t="shared" ca="1" si="177"/>
        <v>7.8522904689924764E-4</v>
      </c>
      <c r="BZ268" s="10">
        <f t="shared" ca="1" si="178"/>
        <v>7.0557983618267199E-3</v>
      </c>
      <c r="CA268" s="10">
        <f t="shared" ca="1" si="179"/>
        <v>5.2859107342373562E-3</v>
      </c>
      <c r="CB268" s="10">
        <v>0</v>
      </c>
      <c r="CC268" s="82">
        <f t="shared" ca="1" si="180"/>
        <v>-7.3287233447732138E-5</v>
      </c>
      <c r="CD268" s="82">
        <f t="shared" ca="1" si="181"/>
        <v>1.3566421600419136E-4</v>
      </c>
      <c r="CE268" s="82">
        <f t="shared" ca="1" si="182"/>
        <v>4.2308245678377709E-2</v>
      </c>
      <c r="CF268" s="82">
        <f t="shared" ca="1" si="183"/>
        <v>3.1695578234775951E-2</v>
      </c>
      <c r="CG268" s="82">
        <f t="shared" ca="1" si="193"/>
        <v>7.4066200895710116E-2</v>
      </c>
      <c r="CH268" s="13" t="str">
        <f t="shared" ca="1" si="194"/>
        <v/>
      </c>
      <c r="CI268" s="81">
        <f t="shared" ca="1" si="203"/>
        <v>0.11317759547425803</v>
      </c>
      <c r="CJ268" s="81">
        <f t="shared" ca="1" si="204"/>
        <v>0.13063724628511839</v>
      </c>
      <c r="CK268" s="81">
        <f t="shared" ca="1" si="205"/>
        <v>0.39004625513007107</v>
      </c>
      <c r="CL268" s="81">
        <f t="shared" ca="1" si="206"/>
        <v>0.17284488335304027</v>
      </c>
      <c r="CM268" s="89">
        <f t="shared" ca="1" si="195"/>
        <v>0.80670598024248774</v>
      </c>
    </row>
    <row r="269" spans="1:91" x14ac:dyDescent="0.3">
      <c r="A269">
        <v>204</v>
      </c>
      <c r="B269" s="3">
        <f t="shared" si="208"/>
        <v>0.75555555555555554</v>
      </c>
      <c r="C269" s="3">
        <f t="shared" si="196"/>
        <v>6.8</v>
      </c>
      <c r="D269" s="4">
        <f t="shared" ca="1" si="184"/>
        <v>269</v>
      </c>
      <c r="E269" s="58">
        <f>(0.5*(COS(B269*2*PI())+1)*('key variables'!$B$4-'key variables'!$B$6)+'key variables'!$B$6)/'key variables'!$B$4</f>
        <v>1</v>
      </c>
      <c r="F269" s="10">
        <f t="shared" ca="1" si="197"/>
        <v>11689222.90754047</v>
      </c>
      <c r="G269" s="10">
        <f t="shared" ca="1" si="198"/>
        <v>13492492.798804723</v>
      </c>
      <c r="H269" s="10">
        <f t="shared" ca="1" si="199"/>
        <v>40309474.523832068</v>
      </c>
      <c r="I269" s="10">
        <f t="shared" ca="1" si="200"/>
        <v>17912154.255917586</v>
      </c>
      <c r="J269" s="10">
        <f t="shared" ca="1" si="185"/>
        <v>83403344.486094847</v>
      </c>
      <c r="K269" s="82">
        <f t="shared" ca="1" si="161"/>
        <v>2249832.8452507788</v>
      </c>
      <c r="L269" s="82">
        <f t="shared" ca="1" si="162"/>
        <v>2596909.4526787084</v>
      </c>
      <c r="M269" s="82">
        <f t="shared" ca="1" si="163"/>
        <v>7778312.0278960718</v>
      </c>
      <c r="N269" s="82">
        <f t="shared" ca="1" si="164"/>
        <v>3496312.7533540083</v>
      </c>
      <c r="O269" s="82">
        <f t="shared" ca="1" si="186"/>
        <v>16121367.079179566</v>
      </c>
      <c r="P269" s="10">
        <f ca="1">IF(IF($A269&gt;='key variables'!$B$26,K269*SUMPRODUCT(Z269:AC269,'control variables'!$O$3:$R$3)/J269+F$65*'key variables'!$B$25/scenario!J$65,K269*SUMPRODUCT(Z269:AC269,'control variables'!$O$7:$R$7)/J269+F$65*'key variables'!$B$25/scenario!J$65)&lt;'key variables'!$B$28,0,IF($A269&gt;='key variables'!$B$26,K269*SUMPRODUCT(Z269:AC269,'control variables'!$O$3:$R$3)/J269+F$65*'key variables'!$B$25/scenario!J$65,K269*SUMPRODUCT(Z269:AC269,'control variables'!$O$7:$R$7)/J269+F$65*'key variables'!$B$25/scenario!J$65))</f>
        <v>1.808395311572712E-3</v>
      </c>
      <c r="Q269" s="10">
        <f ca="1">IF(IF($A269&gt;='key variables'!$B$26,L269*SUMPRODUCT(Z269:AC269,'control variables'!$O$4:$R$4)/J269+G$65*'key variables'!$B$25/scenario!J$65,L269*SUMPRODUCT(Z269:AC269,'control variables'!$O$7:$R$7)/J269+G$65*'key variables'!$B$25/scenario!J$65)&lt;'key variables'!$B$28,0,IF($A269&gt;='key variables'!$B$26,L269*SUMPRODUCT(Z269:AC269,'control variables'!$O$4:$R$4)/J269+G$65*'key variables'!$B$25/scenario!J$65,L269*SUMPRODUCT(Z269:AC269,'control variables'!$O$7:$R$7)/J269+G$65*'key variables'!$B$25/scenario!J$65))</f>
        <v>2.0873723524467282E-3</v>
      </c>
      <c r="R269" s="10">
        <f ca="1">IF(IF($A269&gt;='key variables'!$B$26,M269*SUMPRODUCT(Z269:AC269,'control variables'!$O$5:$R$5)/J269+H$65*'key variables'!$B$25/scenario!J$65,M269*SUMPRODUCT(Z269:AC269,'control variables'!$O$7:$R$7)/J269+H$65*'key variables'!$B$25/scenario!J$65)&lt;'key variables'!$B$28,0,IF($A269&gt;='key variables'!$B$26,M269*SUMPRODUCT(Z269:AC269,'control variables'!$O$5:$R$5)/J269+H$65*'key variables'!$B$25/scenario!J$65,M269*SUMPRODUCT(Z269:AC269,'control variables'!$O$7:$R$7)/J269+H$65*'key variables'!$B$25/scenario!J$65))</f>
        <v>6.2521369233672942E-3</v>
      </c>
      <c r="S269" s="10">
        <f ca="1">IF(IF($A269&gt;='key variables'!$B$26,N269*SUMPRODUCT(Z269:AC269,'control variables'!$O$6:$R$6)/J269+I$65*'key variables'!$B$25/scenario!J$65,N269*SUMPRODUCT(Z269:AC269,'control variables'!$O$7:$R$7)/J269+I$65*'key variables'!$B$25/scenario!J$65)&lt;'key variables'!$B$28,0,IF($A269&gt;='key variables'!$B$26,N269*SUMPRODUCT(Z269:AC269,'control variables'!$O$6:$R$6)/J269+I$65*'key variables'!$B$25/scenario!J$65,N269*SUMPRODUCT(Z269:AC269,'control variables'!$O$7:$R$7)/J269+I$65*'key variables'!$B$25/scenario!J$65))</f>
        <v>2.810304598541188E-3</v>
      </c>
      <c r="T269" s="10">
        <f t="shared" ca="1" si="207"/>
        <v>1.2958209185927922E-2</v>
      </c>
      <c r="U269" s="82">
        <f ca="1">SUMPRODUCT(P239:P268,'control variables'!AD$7:AD$36)</f>
        <v>3.8341325987309963E-3</v>
      </c>
      <c r="V269" s="82">
        <f ca="1">SUMPRODUCT(Q239:Q268,'control variables'!AE$7:AE$36)</f>
        <v>4.425615533832355E-3</v>
      </c>
      <c r="W269" s="82">
        <f ca="1">SUMPRODUCT(R239:R268,'control variables'!AF$7:AF$36)</f>
        <v>1.3255686871232188E-2</v>
      </c>
      <c r="X269" s="82">
        <f ca="1">SUMPRODUCT(S239:S268,'control variables'!AG$7:AG$36)</f>
        <v>5.95836563204734E-3</v>
      </c>
      <c r="Y269" s="82">
        <f t="shared" ca="1" si="201"/>
        <v>2.7473800635842878E-2</v>
      </c>
      <c r="Z269" s="10">
        <f ca="1">IF($A269&gt;='key variables'!$B$26,SUMPRODUCT(P239:P268,'control variables'!V$7:V$36)*$E269,SUMPRODUCT(P239:P268,'control variables'!Z$7:Z$36)*$E269)</f>
        <v>9.3556716621710639E-3</v>
      </c>
      <c r="AA269" s="10">
        <f ca="1">IF($A269&gt;='key variables'!$B$26,SUMPRODUCT(Q239:Q268,'control variables'!W$7:W$36)*$E269,SUMPRODUCT(Q239:Q268,'control variables'!AA$7:AA$36)*$E269)</f>
        <v>1.079894989840554E-2</v>
      </c>
      <c r="AB269" s="10">
        <f ca="1">IF($A269&gt;='key variables'!$B$26,SUMPRODUCT(R239:R268,'control variables'!X$7:X$36)*$E269,SUMPRODUCT(R239:R268,'control variables'!AB$7:AB$36)*$E269)</f>
        <v>3.2345217811414834E-2</v>
      </c>
      <c r="AC269" s="10">
        <f ca="1">IF($A269&gt;='key variables'!$B$26,SUMPRODUCT(S239:S268,'control variables'!Y$7:Y$36)*$E269,SUMPRODUCT(S239:S268,'control variables'!AC$7:AC$36)*$E269)</f>
        <v>1.4539015295154206E-2</v>
      </c>
      <c r="AD269" s="10">
        <f t="shared" ca="1" si="202"/>
        <v>6.7038854667145639E-2</v>
      </c>
      <c r="AE269" s="82">
        <f ca="1">SUMPRODUCT(P239:P268,'control variables'!AL$7:AL$36)</f>
        <v>1.2738220395491247E-2</v>
      </c>
      <c r="AF269" s="82">
        <f ca="1">SUMPRODUCT(Q239:Q268,'control variables'!AM$7:AM$36)</f>
        <v>1.4664871910525904E-2</v>
      </c>
      <c r="AG269" s="82">
        <f ca="1">SUMPRODUCT(R239:R268,'control variables'!AN$7:AN$36)</f>
        <v>4.1813403913097194E-2</v>
      </c>
      <c r="AH269" s="82">
        <f ca="1">SUMPRODUCT(S239:S268,'control variables'!AO$7:AO$36)</f>
        <v>1.8104789137487875E-2</v>
      </c>
      <c r="AI269" s="82">
        <f t="shared" ca="1" si="165"/>
        <v>8.7321285356602232E-2</v>
      </c>
      <c r="AJ269" s="10">
        <f ca="1">SUMPRODUCT(P239:P268,'control variables'!AP$7:AP$36)</f>
        <v>1.217141923024679E-5</v>
      </c>
      <c r="AK269" s="10">
        <f ca="1">SUMPRODUCT(Q239:Q268,'control variables'!AQ$7:AQ$36)</f>
        <v>3.5122691134883035E-5</v>
      </c>
      <c r="AL269" s="10">
        <f ca="1">SUMPRODUCT(R239:R268,'control variables'!AR$7:AR$36)</f>
        <v>1.2624017396897947E-3</v>
      </c>
      <c r="AM269" s="10">
        <f ca="1">SUMPRODUCT(S239:S268,'control variables'!AS$7:AS$36)</f>
        <v>9.4573888835698477E-4</v>
      </c>
      <c r="AN269" s="10">
        <f t="shared" ca="1" si="187"/>
        <v>2.2554347384119095E-3</v>
      </c>
      <c r="AO269" s="82">
        <f ca="1">SUMPRODUCT(P239:P268,'control variables'!AX$7:AX$36)</f>
        <v>1.655127268390014E-5</v>
      </c>
      <c r="AP269" s="82">
        <f ca="1">SUMPRODUCT(Q239:Q268,'control variables'!AY$7:AY$36)</f>
        <v>3.820919992115425E-5</v>
      </c>
      <c r="AQ269" s="82">
        <f ca="1">SUMPRODUCT(R239:R268,'control variables'!AZ$7:AZ$36)</f>
        <v>3.4333474239901047E-4</v>
      </c>
      <c r="AR269" s="82">
        <f ca="1">SUMPRODUCT(S239:S268,'control variables'!BA$7:BA$36)</f>
        <v>2.572121119625203E-4</v>
      </c>
      <c r="AS269" s="82">
        <f t="shared" ca="1" si="188"/>
        <v>6.5530732696658515E-4</v>
      </c>
      <c r="AT269" s="10">
        <f ca="1">SUMPRODUCT(P239:P268,'control variables'!AT$7:AT$36)</f>
        <v>-1.4607143183740691E-5</v>
      </c>
      <c r="AU269" s="10">
        <f ca="1">SUMPRODUCT(Q239:Q268,'control variables'!AU$7:AU$36)</f>
        <v>1.5845536884954136E-5</v>
      </c>
      <c r="AV269" s="10">
        <f ca="1">SUMPRODUCT(R239:R268,'control variables'!AV$7:AV$36)</f>
        <v>6.8232151630283544E-3</v>
      </c>
      <c r="AW269" s="10">
        <f ca="1">SUMPRODUCT(S239:S268,'control variables'!AW$7:AW$36)</f>
        <v>5.1116690673197428E-3</v>
      </c>
      <c r="AX269" s="10">
        <f t="shared" ca="1" si="166"/>
        <v>1.1936122624049311E-2</v>
      </c>
      <c r="AY269" s="82">
        <f ca="1">SUMPRODUCT(P239:P268,'control variables'!BB$7:BB$36)</f>
        <v>5.2943071382148732E-5</v>
      </c>
      <c r="AZ269" s="82">
        <f ca="1">SUMPRODUCT(Q239:Q268,'control variables'!BC$7:BC$36)</f>
        <v>1.3500473761259433E-4</v>
      </c>
      <c r="BA269" s="82">
        <f ca="1">SUMPRODUCT(R239:R268,'control variables'!BD$7:BD$36)</f>
        <v>9.4507466105475907E-4</v>
      </c>
      <c r="BB269" s="82">
        <f ca="1">SUMPRODUCT(S239:S268,'control variables'!BE$7:BE$36)</f>
        <v>1.3430185576338062E-4</v>
      </c>
      <c r="BC269" s="82">
        <f t="shared" ca="1" si="189"/>
        <v>1.2673243258128828E-3</v>
      </c>
      <c r="BD269" s="10">
        <f ca="1">SUMPRODUCT(P239:P268,'control variables'!BF$7:BF$36)</f>
        <v>1.107522938981173E-5</v>
      </c>
      <c r="BE269" s="10">
        <f ca="1">SUMPRODUCT(Q239:Q268,'control variables'!BG$7:BG$36)</f>
        <v>1.2783779894448639E-5</v>
      </c>
      <c r="BF269" s="10">
        <f ca="1">SUMPRODUCT(R239:R268,'control variables'!BH$7:BH$36)</f>
        <v>3.829021794055918E-4</v>
      </c>
      <c r="BG269" s="10">
        <f ca="1">SUMPRODUCT(S239:S268,'control variables'!BI$7:BI$36)</f>
        <v>8.6056317125203226E-4</v>
      </c>
      <c r="BH269" s="10">
        <f t="shared" ca="1" si="190"/>
        <v>1.2673243599418845E-3</v>
      </c>
      <c r="BI269" s="82">
        <f t="shared" ca="1" si="167"/>
        <v>1.2776556323689655E-2</v>
      </c>
      <c r="BJ269" s="82">
        <f t="shared" ca="1" si="168"/>
        <v>1.4815722185023451E-2</v>
      </c>
      <c r="BK269" s="82">
        <f t="shared" ca="1" si="169"/>
        <v>4.9581693737180306E-2</v>
      </c>
      <c r="BL269" s="82">
        <f t="shared" ca="1" si="170"/>
        <v>2.3350760060570998E-2</v>
      </c>
      <c r="BM269" s="82">
        <f t="shared" ca="1" si="160"/>
        <v>0.10052473230646441</v>
      </c>
      <c r="BN269" s="10">
        <f ca="1">BN268+BI269-INDIRECT(ADDRESS(MAX($D269-'key variables'!$B$9*30,34),scenario!BI$4),TRUE)</f>
        <v>9439389.9963906817</v>
      </c>
      <c r="BO269" s="10">
        <f ca="1">BO268+BJ269-INDIRECT(ADDRESS(MAX($D269-'key variables'!$B$9*30,34),scenario!BJ$4),TRUE)</f>
        <v>10895583.269640675</v>
      </c>
      <c r="BP269" s="10">
        <f ca="1">BP268+BK269-INDIRECT(ADDRESS(MAX($D269-'key variables'!$B$9*30,34),scenario!BK$4),TRUE)</f>
        <v>32531162.232280739</v>
      </c>
      <c r="BQ269" s="10">
        <f ca="1">BQ268+BL269-INDIRECT(ADDRESS(MAX($D269-'key variables'!$B$9*30,34),scenario!BL$4),TRUE)</f>
        <v>14415841.372557836</v>
      </c>
      <c r="BR269" s="10">
        <f t="shared" ca="1" si="191"/>
        <v>67281976.870869935</v>
      </c>
      <c r="BS269" s="82">
        <f t="shared" ca="1" si="172"/>
        <v>6.7696329298384234E-2</v>
      </c>
      <c r="BT269" s="82">
        <f t="shared" ca="1" si="173"/>
        <v>7.8559927476626379E-2</v>
      </c>
      <c r="BU269" s="82">
        <f t="shared" ca="1" si="174"/>
        <v>0.26952449353427821</v>
      </c>
      <c r="BV269" s="82">
        <f t="shared" ca="1" si="175"/>
        <v>0.13195548397767098</v>
      </c>
      <c r="BW269" s="82">
        <f t="shared" ca="1" si="192"/>
        <v>0.54773623428695983</v>
      </c>
      <c r="BX269" s="10">
        <f t="shared" ca="1" si="176"/>
        <v>2.9267461273040389E-4</v>
      </c>
      <c r="BY269" s="10">
        <f t="shared" ca="1" si="177"/>
        <v>6.756497293133589E-4</v>
      </c>
      <c r="BZ269" s="10">
        <f t="shared" ca="1" si="178"/>
        <v>6.0711562637653788E-3</v>
      </c>
      <c r="CA269" s="10">
        <f t="shared" ca="1" si="179"/>
        <v>4.5482578191844633E-3</v>
      </c>
      <c r="CB269" s="10">
        <v>0</v>
      </c>
      <c r="CC269" s="82">
        <f t="shared" ca="1" si="180"/>
        <v>-6.3059943717644795E-5</v>
      </c>
      <c r="CD269" s="82">
        <f t="shared" ca="1" si="181"/>
        <v>1.1673217033296601E-4</v>
      </c>
      <c r="CE269" s="82">
        <f t="shared" ca="1" si="182"/>
        <v>3.6404097512640135E-2</v>
      </c>
      <c r="CF269" s="82">
        <f t="shared" ca="1" si="183"/>
        <v>2.7272435943850672E-2</v>
      </c>
      <c r="CG269" s="82">
        <f t="shared" ca="1" si="193"/>
        <v>6.3730205683106125E-2</v>
      </c>
      <c r="CH269" s="13" t="str">
        <f t="shared" ca="1" si="194"/>
        <v/>
      </c>
      <c r="CI269" s="81">
        <f t="shared" ca="1" si="203"/>
        <v>0.11317759562944665</v>
      </c>
      <c r="CJ269" s="81">
        <f t="shared" ca="1" si="204"/>
        <v>0.13063724646506478</v>
      </c>
      <c r="CK269" s="81">
        <f t="shared" ca="1" si="205"/>
        <v>0.39004625573144003</v>
      </c>
      <c r="CL269" s="81">
        <f t="shared" ca="1" si="206"/>
        <v>0.17284488363606654</v>
      </c>
      <c r="CM269" s="89">
        <f t="shared" ca="1" si="195"/>
        <v>0.806705981462018</v>
      </c>
    </row>
    <row r="270" spans="1:91" x14ac:dyDescent="0.3">
      <c r="A270">
        <v>205</v>
      </c>
      <c r="B270" s="3">
        <f t="shared" si="208"/>
        <v>0.7583333333333333</v>
      </c>
      <c r="C270" s="3">
        <f t="shared" si="196"/>
        <v>6.833333333333333</v>
      </c>
      <c r="D270" s="4">
        <f t="shared" ca="1" si="184"/>
        <v>270</v>
      </c>
      <c r="E270" s="58">
        <f>(0.5*(COS(B270*2*PI())+1)*('key variables'!$B$4-'key variables'!$B$6)+'key variables'!$B$6)/'key variables'!$B$4</f>
        <v>1</v>
      </c>
      <c r="F270" s="10">
        <f t="shared" ca="1" si="197"/>
        <v>11689222.907529395</v>
      </c>
      <c r="G270" s="10">
        <f t="shared" ca="1" si="198"/>
        <v>13492492.798791939</v>
      </c>
      <c r="H270" s="10">
        <f t="shared" ca="1" si="199"/>
        <v>40309474.523449168</v>
      </c>
      <c r="I270" s="10">
        <f t="shared" ca="1" si="200"/>
        <v>17912154.255057022</v>
      </c>
      <c r="J270" s="10">
        <f t="shared" ca="1" si="185"/>
        <v>83403344.484827518</v>
      </c>
      <c r="K270" s="82">
        <f t="shared" ca="1" si="161"/>
        <v>2249832.8434423842</v>
      </c>
      <c r="L270" s="82">
        <f t="shared" ca="1" si="162"/>
        <v>2596909.4505913369</v>
      </c>
      <c r="M270" s="82">
        <f t="shared" ca="1" si="163"/>
        <v>7778312.0216439357</v>
      </c>
      <c r="N270" s="82">
        <f t="shared" ca="1" si="164"/>
        <v>3496312.7505437024</v>
      </c>
      <c r="O270" s="82">
        <f t="shared" ca="1" si="186"/>
        <v>16121367.06622136</v>
      </c>
      <c r="P270" s="10">
        <f ca="1">IF(IF($A270&gt;='key variables'!$B$26,K270*SUMPRODUCT(Z270:AC270,'control variables'!$O$3:$R$3)/J270+F$65*'key variables'!$B$25/scenario!J$65,K270*SUMPRODUCT(Z270:AC270,'control variables'!$O$7:$R$7)/J270+F$65*'key variables'!$B$25/scenario!J$65)&lt;'key variables'!$B$28,0,IF($A270&gt;='key variables'!$B$26,K270*SUMPRODUCT(Z270:AC270,'control variables'!$O$3:$R$3)/J270+F$65*'key variables'!$B$25/scenario!J$65,K270*SUMPRODUCT(Z270:AC270,'control variables'!$O$7:$R$7)/J270+F$65*'key variables'!$B$25/scenario!J$65))</f>
        <v>1.5560323477969509E-3</v>
      </c>
      <c r="Q270" s="10">
        <f ca="1">IF(IF($A270&gt;='key variables'!$B$26,L270*SUMPRODUCT(Z270:AC270,'control variables'!$O$4:$R$4)/J270+G$65*'key variables'!$B$25/scenario!J$65,L270*SUMPRODUCT(Z270:AC270,'control variables'!$O$7:$R$7)/J270+G$65*'key variables'!$B$25/scenario!J$65)&lt;'key variables'!$B$28,0,IF($A270&gt;='key variables'!$B$26,L270*SUMPRODUCT(Z270:AC270,'control variables'!$O$4:$R$4)/J270+G$65*'key variables'!$B$25/scenario!J$65,L270*SUMPRODUCT(Z270:AC270,'control variables'!$O$7:$R$7)/J270+G$65*'key variables'!$B$25/scenario!J$65))</f>
        <v>1.7960779269436471E-3</v>
      </c>
      <c r="R270" s="10">
        <f ca="1">IF(IF($A270&gt;='key variables'!$B$26,M270*SUMPRODUCT(Z270:AC270,'control variables'!$O$5:$R$5)/J270+H$65*'key variables'!$B$25/scenario!J$65,M270*SUMPRODUCT(Z270:AC270,'control variables'!$O$7:$R$7)/J270+H$65*'key variables'!$B$25/scenario!J$65)&lt;'key variables'!$B$28,0,IF($A270&gt;='key variables'!$B$26,M270*SUMPRODUCT(Z270:AC270,'control variables'!$O$5:$R$5)/J270+H$65*'key variables'!$B$25/scenario!J$65,M270*SUMPRODUCT(Z270:AC270,'control variables'!$O$7:$R$7)/J270+H$65*'key variables'!$B$25/scenario!J$65))</f>
        <v>5.3796463822694722E-3</v>
      </c>
      <c r="S270" s="10">
        <f ca="1">IF(IF($A270&gt;='key variables'!$B$26,N270*SUMPRODUCT(Z270:AC270,'control variables'!$O$6:$R$6)/J270+I$65*'key variables'!$B$25/scenario!J$65,N270*SUMPRODUCT(Z270:AC270,'control variables'!$O$7:$R$7)/J270+I$65*'key variables'!$B$25/scenario!J$65)&lt;'key variables'!$B$28,0,IF($A270&gt;='key variables'!$B$26,N270*SUMPRODUCT(Z270:AC270,'control variables'!$O$6:$R$6)/J270+I$65*'key variables'!$B$25/scenario!J$65,N270*SUMPRODUCT(Z270:AC270,'control variables'!$O$7:$R$7)/J270+I$65*'key variables'!$B$25/scenario!J$65))</f>
        <v>2.4181244192065482E-3</v>
      </c>
      <c r="T270" s="10">
        <f t="shared" ca="1" si="207"/>
        <v>1.1149881076216618E-2</v>
      </c>
      <c r="U270" s="82">
        <f ca="1">SUMPRODUCT(P240:P269,'control variables'!AD$7:AD$36)</f>
        <v>3.2990764317612185E-3</v>
      </c>
      <c r="V270" s="82">
        <f ca="1">SUMPRODUCT(Q240:Q269,'control variables'!AE$7:AE$36)</f>
        <v>3.8080174662021506E-3</v>
      </c>
      <c r="W270" s="82">
        <f ca="1">SUMPRODUCT(R240:R269,'control variables'!AF$7:AF$36)</f>
        <v>1.1405845525051165E-2</v>
      </c>
      <c r="X270" s="82">
        <f ca="1">SUMPRODUCT(S240:S269,'control variables'!AG$7:AG$36)</f>
        <v>5.1268711037822309E-3</v>
      </c>
      <c r="Y270" s="82">
        <f t="shared" ca="1" si="201"/>
        <v>2.3639810526796763E-2</v>
      </c>
      <c r="Z270" s="10">
        <f ca="1">IF($A270&gt;='key variables'!$B$26,SUMPRODUCT(P240:P269,'control variables'!V$7:V$36)*$E270,SUMPRODUCT(P240:P269,'control variables'!Z$7:Z$36)*$E270)</f>
        <v>8.0500804553209886E-3</v>
      </c>
      <c r="AA270" s="10">
        <f ca="1">IF($A270&gt;='key variables'!$B$26,SUMPRODUCT(Q240:Q269,'control variables'!W$7:W$36)*$E270,SUMPRODUCT(Q240:Q269,'control variables'!AA$7:AA$36)*$E270)</f>
        <v>9.2919480988895246E-3</v>
      </c>
      <c r="AB270" s="10">
        <f ca="1">IF($A270&gt;='key variables'!$B$26,SUMPRODUCT(R240:R269,'control variables'!X$7:X$36)*$E270,SUMPRODUCT(R240:R269,'control variables'!AB$7:AB$36)*$E270)</f>
        <v>2.7831417682132199E-2</v>
      </c>
      <c r="AC270" s="10">
        <f ca="1">IF($A270&gt;='key variables'!$B$26,SUMPRODUCT(S240:S269,'control variables'!Y$7:Y$36)*$E270,SUMPRODUCT(S240:S269,'control variables'!AC$7:AC$36)*$E270)</f>
        <v>1.2510084480666095E-2</v>
      </c>
      <c r="AD270" s="10">
        <f t="shared" ca="1" si="202"/>
        <v>5.768353071700881E-2</v>
      </c>
      <c r="AE270" s="82">
        <f ca="1">SUMPRODUCT(P240:P269,'control variables'!AL$7:AL$36)</f>
        <v>1.0960591914877575E-2</v>
      </c>
      <c r="AF270" s="82">
        <f ca="1">SUMPRODUCT(Q240:Q269,'control variables'!AM$7:AM$36)</f>
        <v>1.2618377725048521E-2</v>
      </c>
      <c r="AG270" s="82">
        <f ca="1">SUMPRODUCT(R240:R269,'control variables'!AN$7:AN$36)</f>
        <v>3.5978311148205655E-2</v>
      </c>
      <c r="AH270" s="82">
        <f ca="1">SUMPRODUCT(S240:S269,'control variables'!AO$7:AO$36)</f>
        <v>1.5578251849932775E-2</v>
      </c>
      <c r="AI270" s="82">
        <f t="shared" ca="1" si="165"/>
        <v>7.5135532638064523E-2</v>
      </c>
      <c r="AJ270" s="10">
        <f ca="1">SUMPRODUCT(P240:P269,'control variables'!AP$7:AP$36)</f>
        <v>1.0472888277664124E-5</v>
      </c>
      <c r="AK270" s="10">
        <f ca="1">SUMPRODUCT(Q240:Q269,'control variables'!AQ$7:AQ$36)</f>
        <v>3.0221292464599123E-5</v>
      </c>
      <c r="AL270" s="10">
        <f ca="1">SUMPRODUCT(R240:R269,'control variables'!AR$7:AR$36)</f>
        <v>1.0862326020654189E-3</v>
      </c>
      <c r="AM270" s="10">
        <f ca="1">SUMPRODUCT(S240:S269,'control variables'!AS$7:AS$36)</f>
        <v>8.1376029616918679E-4</v>
      </c>
      <c r="AN270" s="10">
        <f t="shared" ca="1" si="187"/>
        <v>1.9406870789768688E-3</v>
      </c>
      <c r="AO270" s="82">
        <f ca="1">SUMPRODUCT(P240:P269,'control variables'!AX$7:AX$36)</f>
        <v>1.4241529802791636E-5</v>
      </c>
      <c r="AP270" s="82">
        <f ca="1">SUMPRODUCT(Q240:Q269,'control variables'!AY$7:AY$36)</f>
        <v>3.2877076573528894E-5</v>
      </c>
      <c r="AQ270" s="82">
        <f ca="1">SUMPRODUCT(R240:R269,'control variables'!AZ$7:AZ$36)</f>
        <v>2.9542211403269002E-4</v>
      </c>
      <c r="AR270" s="82">
        <f ca="1">SUMPRODUCT(S240:S269,'control variables'!BA$7:BA$36)</f>
        <v>2.2131796316282061E-4</v>
      </c>
      <c r="AS270" s="82">
        <f t="shared" ca="1" si="188"/>
        <v>5.6385868357183117E-4</v>
      </c>
      <c r="AT270" s="10">
        <f ca="1">SUMPRODUCT(P240:P269,'control variables'!AT$7:AT$36)</f>
        <v>-1.2568705175986266E-5</v>
      </c>
      <c r="AU270" s="10">
        <f ca="1">SUMPRODUCT(Q240:Q269,'control variables'!AU$7:AU$36)</f>
        <v>1.363428008865473E-5</v>
      </c>
      <c r="AV270" s="10">
        <f ca="1">SUMPRODUCT(R240:R269,'control variables'!AV$7:AV$36)</f>
        <v>5.8710302663344425E-3</v>
      </c>
      <c r="AW270" s="10">
        <f ca="1">SUMPRODUCT(S240:S269,'control variables'!AW$7:AW$36)</f>
        <v>4.3983317378489427E-3</v>
      </c>
      <c r="AX270" s="10">
        <f t="shared" ca="1" si="166"/>
        <v>1.0270427579096054E-2</v>
      </c>
      <c r="AY270" s="82">
        <f ca="1">SUMPRODUCT(P240:P269,'control variables'!BB$7:BB$36)</f>
        <v>4.5554825103590484E-5</v>
      </c>
      <c r="AZ270" s="82">
        <f ca="1">SUMPRODUCT(Q240:Q269,'control variables'!BC$7:BC$36)</f>
        <v>1.1616472277752186E-4</v>
      </c>
      <c r="BA270" s="82">
        <f ca="1">SUMPRODUCT(R240:R269,'control variables'!BD$7:BD$36)</f>
        <v>8.1318876616404687E-4</v>
      </c>
      <c r="BB270" s="82">
        <f ca="1">SUMPRODUCT(S240:S269,'control variables'!BE$7:BE$36)</f>
        <v>1.1555992863027081E-4</v>
      </c>
      <c r="BC270" s="82">
        <f t="shared" ca="1" si="189"/>
        <v>1.0904682426754301E-3</v>
      </c>
      <c r="BD270" s="10">
        <f ca="1">SUMPRODUCT(P240:P269,'control variables'!BF$7:BF$36)</f>
        <v>9.5296726212437923E-6</v>
      </c>
      <c r="BE270" s="10">
        <f ca="1">SUMPRODUCT(Q240:Q269,'control variables'!BG$7:BG$36)</f>
        <v>1.0999793590569142E-5</v>
      </c>
      <c r="BF270" s="10">
        <f ca="1">SUMPRODUCT(R240:R269,'control variables'!BH$7:BH$36)</f>
        <v>3.2946788615076031E-4</v>
      </c>
      <c r="BG270" s="10">
        <f ca="1">SUMPRODUCT(S240:S269,'control variables'!BI$7:BI$36)</f>
        <v>7.4047091967913029E-4</v>
      </c>
      <c r="BH270" s="10">
        <f t="shared" ca="1" si="190"/>
        <v>1.0904682720417037E-3</v>
      </c>
      <c r="BI270" s="82">
        <f t="shared" ca="1" si="167"/>
        <v>1.099357803480518E-2</v>
      </c>
      <c r="BJ270" s="82">
        <f t="shared" ca="1" si="168"/>
        <v>1.2748176727914697E-2</v>
      </c>
      <c r="BK270" s="82">
        <f t="shared" ca="1" si="169"/>
        <v>4.2662530180704143E-2</v>
      </c>
      <c r="BL270" s="82">
        <f t="shared" ca="1" si="170"/>
        <v>2.0092143516411989E-2</v>
      </c>
      <c r="BM270" s="82">
        <f t="shared" ca="1" si="160"/>
        <v>8.6496428459836003E-2</v>
      </c>
      <c r="BN270" s="10">
        <f ca="1">BN269+BI270-INDIRECT(ADDRESS(MAX($D270-'key variables'!$B$9*30,34),scenario!BI$4),TRUE)</f>
        <v>9439390.0073842593</v>
      </c>
      <c r="BO270" s="10">
        <f ca="1">BO269+BJ270-INDIRECT(ADDRESS(MAX($D270-'key variables'!$B$9*30,34),scenario!BJ$4),TRUE)</f>
        <v>10895583.282388851</v>
      </c>
      <c r="BP270" s="10">
        <f ca="1">BP269+BK270-INDIRECT(ADDRESS(MAX($D270-'key variables'!$B$9*30,34),scenario!BK$4),TRUE)</f>
        <v>32531162.27494327</v>
      </c>
      <c r="BQ270" s="10">
        <f ca="1">BQ269+BL270-INDIRECT(ADDRESS(MAX($D270-'key variables'!$B$9*30,34),scenario!BL$4),TRUE)</f>
        <v>14415841.392649978</v>
      </c>
      <c r="BR270" s="10">
        <f t="shared" ca="1" si="191"/>
        <v>67281976.957366362</v>
      </c>
      <c r="BS270" s="82">
        <f t="shared" ca="1" si="172"/>
        <v>5.8249253938754769E-2</v>
      </c>
      <c r="BT270" s="82">
        <f t="shared" ca="1" si="173"/>
        <v>6.7596828882064766E-2</v>
      </c>
      <c r="BU270" s="82">
        <f t="shared" ca="1" si="174"/>
        <v>0.23191214184969275</v>
      </c>
      <c r="BV270" s="82">
        <f t="shared" ca="1" si="175"/>
        <v>0.11354099396078642</v>
      </c>
      <c r="BW270" s="82">
        <f t="shared" ca="1" si="192"/>
        <v>0.47129921863129876</v>
      </c>
      <c r="BX270" s="10">
        <f t="shared" ca="1" si="176"/>
        <v>2.5183164480836127E-4</v>
      </c>
      <c r="BY270" s="10">
        <f t="shared" ca="1" si="177"/>
        <v>5.8136228951879683E-4</v>
      </c>
      <c r="BZ270" s="10">
        <f t="shared" ca="1" si="178"/>
        <v>5.2239217254832614E-3</v>
      </c>
      <c r="CA270" s="10">
        <f t="shared" ca="1" si="179"/>
        <v>3.9135449340378823E-3</v>
      </c>
      <c r="CB270" s="10">
        <v>0</v>
      </c>
      <c r="CC270" s="82">
        <f t="shared" ca="1" si="180"/>
        <v>-5.4259880066786045E-5</v>
      </c>
      <c r="CD270" s="82">
        <f t="shared" ca="1" si="181"/>
        <v>1.0044210613538153E-4</v>
      </c>
      <c r="CE270" s="82">
        <f t="shared" ca="1" si="182"/>
        <v>3.1323877734338423E-2</v>
      </c>
      <c r="CF270" s="82">
        <f t="shared" ca="1" si="183"/>
        <v>2.3466546539008096E-2</v>
      </c>
      <c r="CG270" s="82">
        <f t="shared" ca="1" si="193"/>
        <v>5.4836606499415116E-2</v>
      </c>
      <c r="CH270" s="13" t="str">
        <f t="shared" ca="1" si="194"/>
        <v/>
      </c>
      <c r="CI270" s="81">
        <f t="shared" ca="1" si="203"/>
        <v>0.1131775957629786</v>
      </c>
      <c r="CJ270" s="81">
        <f t="shared" ca="1" si="204"/>
        <v>0.13063724661989953</v>
      </c>
      <c r="CK270" s="81">
        <f t="shared" ca="1" si="205"/>
        <v>0.39004625624888745</v>
      </c>
      <c r="CL270" s="81">
        <f t="shared" ca="1" si="206"/>
        <v>0.17284488387959626</v>
      </c>
      <c r="CM270" s="89">
        <f t="shared" ca="1" si="195"/>
        <v>0.80670598251136194</v>
      </c>
    </row>
    <row r="271" spans="1:91" x14ac:dyDescent="0.3">
      <c r="A271">
        <v>206</v>
      </c>
      <c r="B271" s="3">
        <f t="shared" si="208"/>
        <v>0.76111111111111107</v>
      </c>
      <c r="C271" s="3">
        <f t="shared" si="196"/>
        <v>6.8666666666666663</v>
      </c>
      <c r="D271" s="4">
        <f t="shared" ca="1" si="184"/>
        <v>271</v>
      </c>
      <c r="E271" s="58">
        <f>(0.5*(COS(B271*2*PI())+1)*('key variables'!$B$4-'key variables'!$B$6)+'key variables'!$B$6)/'key variables'!$B$4</f>
        <v>1</v>
      </c>
      <c r="F271" s="10">
        <f t="shared" ca="1" si="197"/>
        <v>11689222.907519866</v>
      </c>
      <c r="G271" s="10">
        <f t="shared" ca="1" si="198"/>
        <v>13492492.79878094</v>
      </c>
      <c r="H271" s="10">
        <f t="shared" ca="1" si="199"/>
        <v>40309474.523119703</v>
      </c>
      <c r="I271" s="10">
        <f t="shared" ca="1" si="200"/>
        <v>17912154.25431655</v>
      </c>
      <c r="J271" s="10">
        <f t="shared" ca="1" si="185"/>
        <v>83403344.483737066</v>
      </c>
      <c r="K271" s="82">
        <f t="shared" ca="1" si="161"/>
        <v>2249832.8418863527</v>
      </c>
      <c r="L271" s="82">
        <f t="shared" ca="1" si="162"/>
        <v>2596909.4487952604</v>
      </c>
      <c r="M271" s="82">
        <f t="shared" ca="1" si="163"/>
        <v>7778312.0162642915</v>
      </c>
      <c r="N271" s="82">
        <f t="shared" ca="1" si="164"/>
        <v>3496312.7481255773</v>
      </c>
      <c r="O271" s="82">
        <f t="shared" ca="1" si="186"/>
        <v>16121367.055071482</v>
      </c>
      <c r="P271" s="10">
        <f ca="1">IF(IF($A271&gt;='key variables'!$B$26,K271*SUMPRODUCT(Z271:AC271,'control variables'!$O$3:$R$3)/J271+F$65*'key variables'!$B$25/scenario!J$65,K271*SUMPRODUCT(Z271:AC271,'control variables'!$O$7:$R$7)/J271+F$65*'key variables'!$B$25/scenario!J$65)&lt;'key variables'!$B$28,0,IF($A271&gt;='key variables'!$B$26,K271*SUMPRODUCT(Z271:AC271,'control variables'!$O$3:$R$3)/J271+F$65*'key variables'!$B$25/scenario!J$65,K271*SUMPRODUCT(Z271:AC271,'control variables'!$O$7:$R$7)/J271+F$65*'key variables'!$B$25/scenario!J$65))</f>
        <v>1.3388868306488503E-3</v>
      </c>
      <c r="Q271" s="10">
        <f ca="1">IF(IF($A271&gt;='key variables'!$B$26,L271*SUMPRODUCT(Z271:AC271,'control variables'!$O$4:$R$4)/J271+G$65*'key variables'!$B$25/scenario!J$65,L271*SUMPRODUCT(Z271:AC271,'control variables'!$O$7:$R$7)/J271+G$65*'key variables'!$B$25/scenario!J$65)&lt;'key variables'!$B$28,0,IF($A271&gt;='key variables'!$B$26,L271*SUMPRODUCT(Z271:AC271,'control variables'!$O$4:$R$4)/J271+G$65*'key variables'!$B$25/scenario!J$65,L271*SUMPRODUCT(Z271:AC271,'control variables'!$O$7:$R$7)/J271+G$65*'key variables'!$B$25/scenario!J$65))</f>
        <v>1.5454338636395344E-3</v>
      </c>
      <c r="R271" s="10">
        <f ca="1">IF(IF($A271&gt;='key variables'!$B$26,M271*SUMPRODUCT(Z271:AC271,'control variables'!$O$5:$R$5)/J271+H$65*'key variables'!$B$25/scenario!J$65,M271*SUMPRODUCT(Z271:AC271,'control variables'!$O$7:$R$7)/J271+H$65*'key variables'!$B$25/scenario!J$65)&lt;'key variables'!$B$28,0,IF($A271&gt;='key variables'!$B$26,M271*SUMPRODUCT(Z271:AC271,'control variables'!$O$5:$R$5)/J271+H$65*'key variables'!$B$25/scenario!J$65,M271*SUMPRODUCT(Z271:AC271,'control variables'!$O$7:$R$7)/J271+H$65*'key variables'!$B$25/scenario!J$65))</f>
        <v>4.6289125704655487E-3</v>
      </c>
      <c r="S271" s="10">
        <f ca="1">IF(IF($A271&gt;='key variables'!$B$26,N271*SUMPRODUCT(Z271:AC271,'control variables'!$O$6:$R$6)/J271+I$65*'key variables'!$B$25/scenario!J$65,N271*SUMPRODUCT(Z271:AC271,'control variables'!$O$7:$R$7)/J271+I$65*'key variables'!$B$25/scenario!J$65)&lt;'key variables'!$B$28,0,IF($A271&gt;='key variables'!$B$26,N271*SUMPRODUCT(Z271:AC271,'control variables'!$O$6:$R$6)/J271+I$65*'key variables'!$B$25/scenario!J$65,N271*SUMPRODUCT(Z271:AC271,'control variables'!$O$7:$R$7)/J271+I$65*'key variables'!$B$25/scenario!J$65))</f>
        <v>2.0806732869852428E-3</v>
      </c>
      <c r="T271" s="10">
        <f t="shared" ca="1" si="207"/>
        <v>9.5939065517391762E-3</v>
      </c>
      <c r="U271" s="82">
        <f ca="1">SUMPRODUCT(P241:P270,'control variables'!AD$7:AD$36)</f>
        <v>2.8386877660601189E-3</v>
      </c>
      <c r="V271" s="82">
        <f ca="1">SUMPRODUCT(Q241:Q270,'control variables'!AE$7:AE$36)</f>
        <v>3.2766056858162815E-3</v>
      </c>
      <c r="W271" s="82">
        <f ca="1">SUMPRODUCT(R241:R270,'control variables'!AF$7:AF$36)</f>
        <v>9.8141509671691475E-3</v>
      </c>
      <c r="X271" s="82">
        <f ca="1">SUMPRODUCT(S241:S270,'control variables'!AG$7:AG$36)</f>
        <v>4.4114122790129794E-3</v>
      </c>
      <c r="Y271" s="82">
        <f t="shared" ca="1" si="201"/>
        <v>2.0340856698058529E-2</v>
      </c>
      <c r="Z271" s="10">
        <f ca="1">IF($A271&gt;='key variables'!$B$26,SUMPRODUCT(P241:P270,'control variables'!V$7:V$36)*$E271,SUMPRODUCT(P241:P270,'control variables'!Z$7:Z$36)*$E271)</f>
        <v>6.926685508733977E-3</v>
      </c>
      <c r="AA271" s="10">
        <f ca="1">IF($A271&gt;='key variables'!$B$26,SUMPRODUCT(Q241:Q270,'control variables'!W$7:W$36)*$E271,SUMPRODUCT(Q241:Q270,'control variables'!AA$7:AA$36)*$E271)</f>
        <v>7.9952495632442597E-3</v>
      </c>
      <c r="AB271" s="10">
        <f ca="1">IF($A271&gt;='key variables'!$B$26,SUMPRODUCT(R241:R270,'control variables'!X$7:X$36)*$E271,SUMPRODUCT(R241:R270,'control variables'!AB$7:AB$36)*$E271)</f>
        <v>2.3947521843576503E-2</v>
      </c>
      <c r="AC271" s="10">
        <f ca="1">IF($A271&gt;='key variables'!$B$26,SUMPRODUCT(S241:S270,'control variables'!Y$7:Y$36)*$E271,SUMPRODUCT(S241:S270,'control variables'!AC$7:AC$36)*$E271)</f>
        <v>1.0764292526789714E-2</v>
      </c>
      <c r="AD271" s="10">
        <f t="shared" ca="1" si="202"/>
        <v>4.9633749442344458E-2</v>
      </c>
      <c r="AE271" s="82">
        <f ca="1">SUMPRODUCT(P241:P270,'control variables'!AL$7:AL$36)</f>
        <v>9.4310328564771208E-3</v>
      </c>
      <c r="AF271" s="82">
        <f ca="1">SUMPRODUCT(Q241:Q270,'control variables'!AM$7:AM$36)</f>
        <v>1.0857473377768836E-2</v>
      </c>
      <c r="AG271" s="82">
        <f ca="1">SUMPRODUCT(R241:R270,'control variables'!AN$7:AN$36)</f>
        <v>3.0957510068294006E-2</v>
      </c>
      <c r="AH271" s="82">
        <f ca="1">SUMPRODUCT(S241:S270,'control variables'!AO$7:AO$36)</f>
        <v>1.3404294784825264E-2</v>
      </c>
      <c r="AI271" s="82">
        <f t="shared" ca="1" si="165"/>
        <v>6.4650311087365228E-2</v>
      </c>
      <c r="AJ271" s="10">
        <f ca="1">SUMPRODUCT(P241:P270,'control variables'!AP$7:AP$36)</f>
        <v>9.0113886294433955E-6</v>
      </c>
      <c r="AK271" s="10">
        <f ca="1">SUMPRODUCT(Q241:Q270,'control variables'!AQ$7:AQ$36)</f>
        <v>2.6003887758775338E-5</v>
      </c>
      <c r="AL271" s="10">
        <f ca="1">SUMPRODUCT(R241:R270,'control variables'!AR$7:AR$36)</f>
        <v>9.3464800346044097E-4</v>
      </c>
      <c r="AM271" s="10">
        <f ca="1">SUMPRODUCT(S241:S270,'control variables'!AS$7:AS$36)</f>
        <v>7.0019941830479237E-4</v>
      </c>
      <c r="AN271" s="10">
        <f t="shared" ca="1" si="187"/>
        <v>1.669862698153452E-3</v>
      </c>
      <c r="AO271" s="82">
        <f ca="1">SUMPRODUCT(P241:P270,'control variables'!AX$7:AX$36)</f>
        <v>1.2254113321231528E-5</v>
      </c>
      <c r="AP271" s="82">
        <f ca="1">SUMPRODUCT(Q241:Q270,'control variables'!AY$7:AY$36)</f>
        <v>2.8289055149388284E-5</v>
      </c>
      <c r="AQ271" s="82">
        <f ca="1">SUMPRODUCT(R241:R270,'control variables'!AZ$7:AZ$36)</f>
        <v>2.5419572988884557E-4</v>
      </c>
      <c r="AR271" s="82">
        <f ca="1">SUMPRODUCT(S241:S270,'control variables'!BA$7:BA$36)</f>
        <v>1.9043287049750295E-4</v>
      </c>
      <c r="AS271" s="82">
        <f t="shared" ca="1" si="188"/>
        <v>4.8517176885696833E-4</v>
      </c>
      <c r="AT271" s="10">
        <f ca="1">SUMPRODUCT(P241:P270,'control variables'!AT$7:AT$36)</f>
        <v>-1.081473273743504E-5</v>
      </c>
      <c r="AU271" s="10">
        <f ca="1">SUMPRODUCT(Q241:Q270,'control variables'!AU$7:AU$36)</f>
        <v>1.173160585450383E-5</v>
      </c>
      <c r="AV271" s="10">
        <f ca="1">SUMPRODUCT(R241:R270,'control variables'!AV$7:AV$36)</f>
        <v>5.0517234937700528E-3</v>
      </c>
      <c r="AW271" s="10">
        <f ca="1">SUMPRODUCT(S241:S270,'control variables'!AW$7:AW$36)</f>
        <v>3.7845411734452553E-3</v>
      </c>
      <c r="AX271" s="10">
        <f t="shared" ca="1" si="166"/>
        <v>8.8371815403323773E-3</v>
      </c>
      <c r="AY271" s="82">
        <f ca="1">SUMPRODUCT(P241:P270,'control variables'!BB$7:BB$36)</f>
        <v>3.919761423491167E-5</v>
      </c>
      <c r="AZ271" s="82">
        <f ca="1">SUMPRODUCT(Q241:Q270,'control variables'!BC$7:BC$36)</f>
        <v>9.9953846399025638E-5</v>
      </c>
      <c r="BA271" s="82">
        <f ca="1">SUMPRODUCT(R241:R270,'control variables'!BD$7:BD$36)</f>
        <v>6.9970764861414919E-4</v>
      </c>
      <c r="BB271" s="82">
        <f ca="1">SUMPRODUCT(S241:S270,'control variables'!BE$7:BE$36)</f>
        <v>9.9433451740027934E-5</v>
      </c>
      <c r="BC271" s="82">
        <f t="shared" ca="1" si="189"/>
        <v>9.3829256098811433E-4</v>
      </c>
      <c r="BD271" s="10">
        <f ca="1">SUMPRODUCT(P241:P270,'control variables'!BF$7:BF$36)</f>
        <v>8.1997994799253981E-6</v>
      </c>
      <c r="BE271" s="10">
        <f ca="1">SUMPRODUCT(Q241:Q270,'control variables'!BG$7:BG$36)</f>
        <v>9.4647639376580594E-6</v>
      </c>
      <c r="BF271" s="10">
        <f ca="1">SUMPRODUCT(R241:R270,'control variables'!BH$7:BH$36)</f>
        <v>2.8349038932236917E-4</v>
      </c>
      <c r="BG271" s="10">
        <f ca="1">SUMPRODUCT(S241:S270,'control variables'!BI$7:BI$36)</f>
        <v>6.3713763351634883E-4</v>
      </c>
      <c r="BH271" s="10">
        <f t="shared" ca="1" si="190"/>
        <v>9.3829258625630139E-4</v>
      </c>
      <c r="BI271" s="82">
        <f t="shared" ca="1" si="167"/>
        <v>9.4594157379745986E-3</v>
      </c>
      <c r="BJ271" s="82">
        <f t="shared" ca="1" si="168"/>
        <v>1.0969158830022366E-2</v>
      </c>
      <c r="BK271" s="82">
        <f t="shared" ca="1" si="169"/>
        <v>3.6708941210678206E-2</v>
      </c>
      <c r="BL271" s="82">
        <f t="shared" ca="1" si="170"/>
        <v>1.7288269410010545E-2</v>
      </c>
      <c r="BM271" s="82">
        <f t="shared" ca="1" si="160"/>
        <v>7.4425785188685714E-2</v>
      </c>
      <c r="BN271" s="10">
        <f ca="1">BN270+BI271-INDIRECT(ADDRESS(MAX($D271-'key variables'!$B$9*30,34),scenario!BI$4),TRUE)</f>
        <v>9439390.0168436747</v>
      </c>
      <c r="BO271" s="10">
        <f ca="1">BO270+BJ271-INDIRECT(ADDRESS(MAX($D271-'key variables'!$B$9*30,34),scenario!BJ$4),TRUE)</f>
        <v>10895583.293358009</v>
      </c>
      <c r="BP271" s="10">
        <f ca="1">BP270+BK271-INDIRECT(ADDRESS(MAX($D271-'key variables'!$B$9*30,34),scenario!BK$4),TRUE)</f>
        <v>32531162.31165221</v>
      </c>
      <c r="BQ271" s="10">
        <f ca="1">BQ270+BL271-INDIRECT(ADDRESS(MAX($D271-'key variables'!$B$9*30,34),scenario!BL$4),TRUE)</f>
        <v>14415841.409938248</v>
      </c>
      <c r="BR271" s="10">
        <f t="shared" ca="1" si="191"/>
        <v>67281977.031792149</v>
      </c>
      <c r="BS271" s="82">
        <f t="shared" ca="1" si="172"/>
        <v>5.0120525231949098E-2</v>
      </c>
      <c r="BT271" s="82">
        <f t="shared" ca="1" si="173"/>
        <v>5.816363915174428E-2</v>
      </c>
      <c r="BU271" s="82">
        <f t="shared" ca="1" si="174"/>
        <v>0.1995486228201577</v>
      </c>
      <c r="BV271" s="82">
        <f t="shared" ca="1" si="175"/>
        <v>9.7696260204244767E-2</v>
      </c>
      <c r="BW271" s="82">
        <f t="shared" ca="1" si="192"/>
        <v>0.40552904740809587</v>
      </c>
      <c r="BX271" s="10">
        <f t="shared" ca="1" si="176"/>
        <v>2.1668834441475573E-4</v>
      </c>
      <c r="BY271" s="10">
        <f t="shared" ca="1" si="177"/>
        <v>5.0023273433150151E-4</v>
      </c>
      <c r="BZ271" s="10">
        <f t="shared" ca="1" si="178"/>
        <v>4.4949194174355887E-3</v>
      </c>
      <c r="CA271" s="10">
        <f t="shared" ca="1" si="179"/>
        <v>3.3674067192790086E-3</v>
      </c>
      <c r="CB271" s="10">
        <v>0</v>
      </c>
      <c r="CC271" s="82">
        <f t="shared" ca="1" si="180"/>
        <v>-4.6687872021139138E-5</v>
      </c>
      <c r="CD271" s="82">
        <f t="shared" ca="1" si="181"/>
        <v>8.6425332890264765E-5</v>
      </c>
      <c r="CE271" s="82">
        <f t="shared" ca="1" si="182"/>
        <v>2.6952606514139971E-2</v>
      </c>
      <c r="CF271" s="82">
        <f t="shared" ca="1" si="183"/>
        <v>2.0191771913370134E-2</v>
      </c>
      <c r="CG271" s="82">
        <f t="shared" ca="1" si="193"/>
        <v>4.718411588837923E-2</v>
      </c>
      <c r="CH271" s="13" t="str">
        <f t="shared" ca="1" si="194"/>
        <v/>
      </c>
      <c r="CI271" s="81">
        <f t="shared" ca="1" si="203"/>
        <v>0.11317759587787603</v>
      </c>
      <c r="CJ271" s="81">
        <f t="shared" ca="1" si="204"/>
        <v>0.13063724675312696</v>
      </c>
      <c r="CK271" s="81">
        <f t="shared" ca="1" si="205"/>
        <v>0.39004625669412463</v>
      </c>
      <c r="CL271" s="81">
        <f t="shared" ca="1" si="206"/>
        <v>0.1728448840891412</v>
      </c>
      <c r="CM271" s="89">
        <f t="shared" ca="1" si="195"/>
        <v>0.80670598341426891</v>
      </c>
    </row>
    <row r="272" spans="1:91" x14ac:dyDescent="0.3">
      <c r="A272">
        <v>207</v>
      </c>
      <c r="B272" s="3">
        <f t="shared" si="208"/>
        <v>0.76388888888888884</v>
      </c>
      <c r="C272" s="3">
        <f t="shared" si="196"/>
        <v>6.9</v>
      </c>
      <c r="D272" s="4">
        <f t="shared" ca="1" si="184"/>
        <v>272</v>
      </c>
      <c r="E272" s="58">
        <f>(0.5*(COS(B272*2*PI())+1)*('key variables'!$B$4-'key variables'!$B$6)+'key variables'!$B$6)/'key variables'!$B$4</f>
        <v>1</v>
      </c>
      <c r="F272" s="10">
        <f t="shared" ca="1" si="197"/>
        <v>11689222.907511666</v>
      </c>
      <c r="G272" s="10">
        <f t="shared" ca="1" si="198"/>
        <v>13492492.798771476</v>
      </c>
      <c r="H272" s="10">
        <f t="shared" ca="1" si="199"/>
        <v>40309474.522836216</v>
      </c>
      <c r="I272" s="10">
        <f t="shared" ca="1" si="200"/>
        <v>17912154.253679413</v>
      </c>
      <c r="J272" s="10">
        <f t="shared" ca="1" si="185"/>
        <v>83403344.48279877</v>
      </c>
      <c r="K272" s="82">
        <f t="shared" ca="1" si="161"/>
        <v>2249832.8405474667</v>
      </c>
      <c r="L272" s="82">
        <f t="shared" ca="1" si="162"/>
        <v>2596909.4472498279</v>
      </c>
      <c r="M272" s="82">
        <f t="shared" ca="1" si="163"/>
        <v>7778312.0116353836</v>
      </c>
      <c r="N272" s="82">
        <f t="shared" ca="1" si="164"/>
        <v>3496312.7460449054</v>
      </c>
      <c r="O272" s="82">
        <f t="shared" ca="1" si="186"/>
        <v>16121367.045477584</v>
      </c>
      <c r="P272" s="10">
        <f ca="1">IF(IF($A272&gt;='key variables'!$B$26,K272*SUMPRODUCT(Z272:AC272,'control variables'!$O$3:$R$3)/J272+F$65*'key variables'!$B$25/scenario!J$65,K272*SUMPRODUCT(Z272:AC272,'control variables'!$O$7:$R$7)/J272+F$65*'key variables'!$B$25/scenario!J$65)&lt;'key variables'!$B$28,0,IF($A272&gt;='key variables'!$B$26,K272*SUMPRODUCT(Z272:AC272,'control variables'!$O$3:$R$3)/J272+F$65*'key variables'!$B$25/scenario!J$65,K272*SUMPRODUCT(Z272:AC272,'control variables'!$O$7:$R$7)/J272+F$65*'key variables'!$B$25/scenario!J$65))</f>
        <v>1.1520441382515784E-3</v>
      </c>
      <c r="Q272" s="10">
        <f ca="1">IF(IF($A272&gt;='key variables'!$B$26,L272*SUMPRODUCT(Z272:AC272,'control variables'!$O$4:$R$4)/J272+G$65*'key variables'!$B$25/scenario!J$65,L272*SUMPRODUCT(Z272:AC272,'control variables'!$O$7:$R$7)/J272+G$65*'key variables'!$B$25/scenario!J$65)&lt;'key variables'!$B$28,0,IF($A272&gt;='key variables'!$B$26,L272*SUMPRODUCT(Z272:AC272,'control variables'!$O$4:$R$4)/J272+G$65*'key variables'!$B$25/scenario!J$65,L272*SUMPRODUCT(Z272:AC272,'control variables'!$O$7:$R$7)/J272+G$65*'key variables'!$B$25/scenario!J$65))</f>
        <v>1.3297673730935085E-3</v>
      </c>
      <c r="R272" s="10">
        <f ca="1">IF(IF($A272&gt;='key variables'!$B$26,M272*SUMPRODUCT(Z272:AC272,'control variables'!$O$5:$R$5)/J272+H$65*'key variables'!$B$25/scenario!J$65,M272*SUMPRODUCT(Z272:AC272,'control variables'!$O$7:$R$7)/J272+H$65*'key variables'!$B$25/scenario!J$65)&lt;'key variables'!$B$28,0,IF($A272&gt;='key variables'!$B$26,M272*SUMPRODUCT(Z272:AC272,'control variables'!$O$5:$R$5)/J272+H$65*'key variables'!$B$25/scenario!J$65,M272*SUMPRODUCT(Z272:AC272,'control variables'!$O$7:$R$7)/J272+H$65*'key variables'!$B$25/scenario!J$65))</f>
        <v>3.9829442423446266E-3</v>
      </c>
      <c r="S272" s="10">
        <f ca="1">IF(IF($A272&gt;='key variables'!$B$26,N272*SUMPRODUCT(Z272:AC272,'control variables'!$O$6:$R$6)/J272+I$65*'key variables'!$B$25/scenario!J$65,N272*SUMPRODUCT(Z272:AC272,'control variables'!$O$7:$R$7)/J272+I$65*'key variables'!$B$25/scenario!J$65)&lt;'key variables'!$B$28,0,IF($A272&gt;='key variables'!$B$26,N272*SUMPRODUCT(Z272:AC272,'control variables'!$O$6:$R$6)/J272+I$65*'key variables'!$B$25/scenario!J$65,N272*SUMPRODUCT(Z272:AC272,'control variables'!$O$7:$R$7)/J272+I$65*'key variables'!$B$25/scenario!J$65))</f>
        <v>1.7903137210830188E-3</v>
      </c>
      <c r="T272" s="10">
        <f t="shared" ca="1" si="207"/>
        <v>8.2550694747727318E-3</v>
      </c>
      <c r="U272" s="82">
        <f ca="1">SUMPRODUCT(P242:P271,'control variables'!AD$7:AD$36)</f>
        <v>2.4425466942444656E-3</v>
      </c>
      <c r="V272" s="82">
        <f ca="1">SUMPRODUCT(Q242:Q271,'control variables'!AE$7:AE$36)</f>
        <v>2.8193528298256958E-3</v>
      </c>
      <c r="W272" s="82">
        <f ca="1">SUMPRODUCT(R242:R271,'control variables'!AF$7:AF$36)</f>
        <v>8.4445786142044663E-3</v>
      </c>
      <c r="X272" s="82">
        <f ca="1">SUMPRODUCT(S242:S271,'control variables'!AG$7:AG$36)</f>
        <v>3.7957962858337128E-3</v>
      </c>
      <c r="Y272" s="82">
        <f t="shared" ca="1" si="201"/>
        <v>1.750227442410834E-2</v>
      </c>
      <c r="Z272" s="10">
        <f ca="1">IF($A272&gt;='key variables'!$B$26,SUMPRODUCT(P242:P271,'control variables'!V$7:V$36)*$E272,SUMPRODUCT(P242:P271,'control variables'!Z$7:Z$36)*$E272)</f>
        <v>5.9600611940002534E-3</v>
      </c>
      <c r="AA272" s="10">
        <f ca="1">IF($A272&gt;='key variables'!$B$26,SUMPRODUCT(Q242:Q271,'control variables'!W$7:W$36)*$E272,SUMPRODUCT(Q242:Q271,'control variables'!AA$7:AA$36)*$E272)</f>
        <v>6.8795063090642912E-3</v>
      </c>
      <c r="AB272" s="10">
        <f ca="1">IF($A272&gt;='key variables'!$B$26,SUMPRODUCT(R242:R271,'control variables'!X$7:X$36)*$E272,SUMPRODUCT(R242:R271,'control variables'!AB$7:AB$36)*$E272)</f>
        <v>2.0605626666954154E-2</v>
      </c>
      <c r="AC272" s="10">
        <f ca="1">IF($A272&gt;='key variables'!$B$26,SUMPRODUCT(S242:S271,'control variables'!Y$7:Y$36)*$E272,SUMPRODUCT(S242:S271,'control variables'!AC$7:AC$36)*$E272)</f>
        <v>9.2621271875114146E-3</v>
      </c>
      <c r="AD272" s="10">
        <f t="shared" ca="1" si="202"/>
        <v>4.2707321357530109E-2</v>
      </c>
      <c r="AE272" s="82">
        <f ca="1">SUMPRODUCT(P242:P271,'control variables'!AL$7:AL$36)</f>
        <v>8.1149249423979729E-3</v>
      </c>
      <c r="AF272" s="82">
        <f ca="1">SUMPRODUCT(Q242:Q271,'control variables'!AM$7:AM$36)</f>
        <v>9.3423045880035322E-3</v>
      </c>
      <c r="AG272" s="82">
        <f ca="1">SUMPRODUCT(R242:R271,'control variables'!AN$7:AN$36)</f>
        <v>2.6637365644973029E-2</v>
      </c>
      <c r="AH272" s="82">
        <f ca="1">SUMPRODUCT(S242:S271,'control variables'!AO$7:AO$36)</f>
        <v>1.1533715102045095E-2</v>
      </c>
      <c r="AI272" s="82">
        <f t="shared" ca="1" si="165"/>
        <v>5.5628310277419629E-2</v>
      </c>
      <c r="AJ272" s="10">
        <f ca="1">SUMPRODUCT(P242:P271,'control variables'!AP$7:AP$36)</f>
        <v>7.7538423847024662E-6</v>
      </c>
      <c r="AK272" s="10">
        <f ca="1">SUMPRODUCT(Q242:Q271,'control variables'!AQ$7:AQ$36)</f>
        <v>2.2375025133445138E-5</v>
      </c>
      <c r="AL272" s="10">
        <f ca="1">SUMPRODUCT(R242:R271,'control variables'!AR$7:AR$36)</f>
        <v>8.0421715254075463E-4</v>
      </c>
      <c r="AM272" s="10">
        <f ca="1">SUMPRODUCT(S242:S271,'control variables'!AS$7:AS$36)</f>
        <v>6.0248604856042668E-4</v>
      </c>
      <c r="AN272" s="10">
        <f t="shared" ca="1" si="187"/>
        <v>1.4368320686193288E-3</v>
      </c>
      <c r="AO272" s="82">
        <f ca="1">SUMPRODUCT(P242:P271,'control variables'!AX$7:AX$36)</f>
        <v>1.0544042342394415E-5</v>
      </c>
      <c r="AP272" s="82">
        <f ca="1">SUMPRODUCT(Q242:Q271,'control variables'!AY$7:AY$36)</f>
        <v>2.434129565332792E-5</v>
      </c>
      <c r="AQ272" s="82">
        <f ca="1">SUMPRODUCT(R242:R271,'control variables'!AZ$7:AZ$36)</f>
        <v>2.18722519446595E-4</v>
      </c>
      <c r="AR272" s="82">
        <f ca="1">SUMPRODUCT(S242:S271,'control variables'!BA$7:BA$36)</f>
        <v>1.6385781633261305E-4</v>
      </c>
      <c r="AS272" s="82">
        <f t="shared" ca="1" si="188"/>
        <v>4.1746567377493038E-4</v>
      </c>
      <c r="AT272" s="10">
        <f ca="1">SUMPRODUCT(P242:P271,'control variables'!AT$7:AT$36)</f>
        <v>-9.3055284860207636E-6</v>
      </c>
      <c r="AU272" s="10">
        <f ca="1">SUMPRODUCT(Q242:Q271,'control variables'!AU$7:AU$36)</f>
        <v>1.0094451256106145E-5</v>
      </c>
      <c r="AV272" s="10">
        <f ca="1">SUMPRODUCT(R242:R271,'control variables'!AV$7:AV$36)</f>
        <v>4.3467516041387445E-3</v>
      </c>
      <c r="AW272" s="10">
        <f ca="1">SUMPRODUCT(S242:S271,'control variables'!AW$7:AW$36)</f>
        <v>3.2564055488962388E-3</v>
      </c>
      <c r="AX272" s="10">
        <f t="shared" ca="1" si="166"/>
        <v>7.6039460758050683E-3</v>
      </c>
      <c r="AY272" s="82">
        <f ca="1">SUMPRODUCT(P242:P271,'control variables'!BB$7:BB$36)</f>
        <v>3.3727557006029127E-5</v>
      </c>
      <c r="AZ272" s="82">
        <f ca="1">SUMPRODUCT(Q242:Q271,'control variables'!BC$7:BC$36)</f>
        <v>8.6005210219973794E-5</v>
      </c>
      <c r="BA272" s="82">
        <f ca="1">SUMPRODUCT(R242:R271,'control variables'!BD$7:BD$36)</f>
        <v>6.0206290782792785E-4</v>
      </c>
      <c r="BB272" s="82">
        <f ca="1">SUMPRODUCT(S242:S271,'control variables'!BE$7:BE$36)</f>
        <v>8.555743703608074E-5</v>
      </c>
      <c r="BC272" s="82">
        <f t="shared" ca="1" si="189"/>
        <v>8.0735311209001145E-4</v>
      </c>
      <c r="BD272" s="10">
        <f ca="1">SUMPRODUCT(P242:P271,'control variables'!BF$7:BF$36)</f>
        <v>7.0555111527903176E-6</v>
      </c>
      <c r="BE272" s="10">
        <f ca="1">SUMPRODUCT(Q242:Q271,'control variables'!BG$7:BG$36)</f>
        <v>8.1439488470615123E-6</v>
      </c>
      <c r="BF272" s="10">
        <f ca="1">SUMPRODUCT(R242:R271,'control variables'!BH$7:BH$36)</f>
        <v>2.4392908734776052E-4</v>
      </c>
      <c r="BG272" s="10">
        <f ca="1">SUMPRODUCT(S242:S271,'control variables'!BI$7:BI$36)</f>
        <v>5.4822458648439137E-4</v>
      </c>
      <c r="BH272" s="10">
        <f t="shared" ca="1" si="190"/>
        <v>8.0735313383200366E-4</v>
      </c>
      <c r="BI272" s="82">
        <f t="shared" ca="1" si="167"/>
        <v>8.1393469709179819E-3</v>
      </c>
      <c r="BJ272" s="82">
        <f t="shared" ca="1" si="168"/>
        <v>9.4384042494796115E-3</v>
      </c>
      <c r="BK272" s="82">
        <f t="shared" ca="1" si="169"/>
        <v>3.1586180156939703E-2</v>
      </c>
      <c r="BL272" s="82">
        <f t="shared" ca="1" si="170"/>
        <v>1.4875678087977413E-2</v>
      </c>
      <c r="BM272" s="82">
        <f t="shared" ca="1" si="160"/>
        <v>6.4039609465314701E-2</v>
      </c>
      <c r="BN272" s="10">
        <f ca="1">BN271+BI272-INDIRECT(ADDRESS(MAX($D272-'key variables'!$B$9*30,34),scenario!BI$4),TRUE)</f>
        <v>9439390.0249830224</v>
      </c>
      <c r="BO272" s="10">
        <f ca="1">BO271+BJ272-INDIRECT(ADDRESS(MAX($D272-'key variables'!$B$9*30,34),scenario!BJ$4),TRUE)</f>
        <v>10895583.302796414</v>
      </c>
      <c r="BP272" s="10">
        <f ca="1">BP271+BK272-INDIRECT(ADDRESS(MAX($D272-'key variables'!$B$9*30,34),scenario!BK$4),TRUE)</f>
        <v>32531162.343238391</v>
      </c>
      <c r="BQ272" s="10">
        <f ca="1">BQ271+BL272-INDIRECT(ADDRESS(MAX($D272-'key variables'!$B$9*30,34),scenario!BL$4),TRUE)</f>
        <v>14415841.424813926</v>
      </c>
      <c r="BR272" s="10">
        <f t="shared" ca="1" si="191"/>
        <v>67281977.095831752</v>
      </c>
      <c r="BS272" s="82">
        <f t="shared" ca="1" si="172"/>
        <v>4.3126166888129903E-2</v>
      </c>
      <c r="BT272" s="82">
        <f t="shared" ca="1" si="173"/>
        <v>5.0046858326511123E-2</v>
      </c>
      <c r="BU272" s="82">
        <f t="shared" ca="1" si="174"/>
        <v>0.17170145781821486</v>
      </c>
      <c r="BV272" s="82">
        <f t="shared" ca="1" si="175"/>
        <v>8.4062671250865986E-2</v>
      </c>
      <c r="BW272" s="82">
        <f t="shared" ca="1" si="192"/>
        <v>0.34893715428372185</v>
      </c>
      <c r="BX272" s="10">
        <f t="shared" ca="1" si="176"/>
        <v>1.8644931859833068E-4</v>
      </c>
      <c r="BY272" s="10">
        <f t="shared" ca="1" si="177"/>
        <v>4.3042487091779404E-4</v>
      </c>
      <c r="BZ272" s="10">
        <f t="shared" ca="1" si="178"/>
        <v>3.8676499417064957E-3</v>
      </c>
      <c r="CA272" s="10">
        <f t="shared" ca="1" si="179"/>
        <v>2.8974825120911493E-3</v>
      </c>
      <c r="CB272" s="10">
        <v>0</v>
      </c>
      <c r="CC272" s="82">
        <f t="shared" ca="1" si="180"/>
        <v>-4.0172543492810321E-5</v>
      </c>
      <c r="CD272" s="82">
        <f t="shared" ca="1" si="181"/>
        <v>7.4364611114275823E-5</v>
      </c>
      <c r="CE272" s="82">
        <f t="shared" ca="1" si="182"/>
        <v>2.3191349543095385E-2</v>
      </c>
      <c r="CF272" s="82">
        <f t="shared" ca="1" si="183"/>
        <v>1.7373994596701709E-2</v>
      </c>
      <c r="CG272" s="82">
        <f t="shared" ca="1" si="193"/>
        <v>4.059953620741856E-2</v>
      </c>
      <c r="CH272" s="13" t="str">
        <f t="shared" ca="1" si="194"/>
        <v/>
      </c>
      <c r="CI272" s="81">
        <f t="shared" ca="1" si="203"/>
        <v>0.11317759597673947</v>
      </c>
      <c r="CJ272" s="81">
        <f t="shared" ca="1" si="204"/>
        <v>0.13063724686776243</v>
      </c>
      <c r="CK272" s="81">
        <f t="shared" ca="1" si="205"/>
        <v>0.39004625707722868</v>
      </c>
      <c r="CL272" s="81">
        <f t="shared" ca="1" si="206"/>
        <v>0.17284488426944403</v>
      </c>
      <c r="CM272" s="89">
        <f t="shared" ca="1" si="195"/>
        <v>0.80670598419117456</v>
      </c>
    </row>
    <row r="273" spans="1:91" x14ac:dyDescent="0.3">
      <c r="A273">
        <v>208</v>
      </c>
      <c r="B273" s="3">
        <f t="shared" si="208"/>
        <v>0.76666666666666672</v>
      </c>
      <c r="C273" s="3">
        <f t="shared" si="196"/>
        <v>6.9333333333333336</v>
      </c>
      <c r="D273" s="4">
        <f t="shared" ca="1" si="184"/>
        <v>273</v>
      </c>
      <c r="E273" s="58">
        <f>(0.5*(COS(B273*2*PI())+1)*('key variables'!$B$4-'key variables'!$B$6)+'key variables'!$B$6)/'key variables'!$B$4</f>
        <v>1</v>
      </c>
      <c r="F273" s="10">
        <f t="shared" ca="1" si="197"/>
        <v>11689222.907504611</v>
      </c>
      <c r="G273" s="10">
        <f t="shared" ca="1" si="198"/>
        <v>13492492.798763333</v>
      </c>
      <c r="H273" s="10">
        <f t="shared" ca="1" si="199"/>
        <v>40309474.522592284</v>
      </c>
      <c r="I273" s="10">
        <f t="shared" ca="1" si="200"/>
        <v>17912154.253131188</v>
      </c>
      <c r="J273" s="10">
        <f t="shared" ca="1" si="185"/>
        <v>83403344.48199141</v>
      </c>
      <c r="K273" s="82">
        <f t="shared" ca="1" si="161"/>
        <v>2249832.8393954216</v>
      </c>
      <c r="L273" s="82">
        <f t="shared" ca="1" si="162"/>
        <v>2596909.4459200604</v>
      </c>
      <c r="M273" s="82">
        <f t="shared" ca="1" si="163"/>
        <v>7778312.0076524345</v>
      </c>
      <c r="N273" s="82">
        <f t="shared" ca="1" si="164"/>
        <v>3496312.7442545909</v>
      </c>
      <c r="O273" s="82">
        <f t="shared" ca="1" si="186"/>
        <v>16121367.037222506</v>
      </c>
      <c r="P273" s="10">
        <f ca="1">IF(IF($A273&gt;='key variables'!$B$26,K273*SUMPRODUCT(Z273:AC273,'control variables'!$O$3:$R$3)/J273+F$65*'key variables'!$B$25/scenario!J$65,K273*SUMPRODUCT(Z273:AC273,'control variables'!$O$7:$R$7)/J273+F$65*'key variables'!$B$25/scenario!J$65)&lt;'key variables'!$B$28,0,IF($A273&gt;='key variables'!$B$26,K273*SUMPRODUCT(Z273:AC273,'control variables'!$O$3:$R$3)/J273+F$65*'key variables'!$B$25/scenario!J$65,K273*SUMPRODUCT(Z273:AC273,'control variables'!$O$7:$R$7)/J273+F$65*'key variables'!$B$25/scenario!J$65))</f>
        <v>9.9127548800256242E-4</v>
      </c>
      <c r="Q273" s="10">
        <f ca="1">IF(IF($A273&gt;='key variables'!$B$26,L273*SUMPRODUCT(Z273:AC273,'control variables'!$O$4:$R$4)/J273+G$65*'key variables'!$B$25/scenario!J$65,L273*SUMPRODUCT(Z273:AC273,'control variables'!$O$7:$R$7)/J273+G$65*'key variables'!$B$25/scenario!J$65)&lt;'key variables'!$B$28,0,IF($A273&gt;='key variables'!$B$26,L273*SUMPRODUCT(Z273:AC273,'control variables'!$O$4:$R$4)/J273+G$65*'key variables'!$B$25/scenario!J$65,L273*SUMPRODUCT(Z273:AC273,'control variables'!$O$7:$R$7)/J273+G$65*'key variables'!$B$25/scenario!J$65))</f>
        <v>1.1441973080073933E-3</v>
      </c>
      <c r="R273" s="10">
        <f ca="1">IF(IF($A273&gt;='key variables'!$B$26,M273*SUMPRODUCT(Z273:AC273,'control variables'!$O$5:$R$5)/J273+H$65*'key variables'!$B$25/scenario!J$65,M273*SUMPRODUCT(Z273:AC273,'control variables'!$O$7:$R$7)/J273+H$65*'key variables'!$B$25/scenario!J$65)&lt;'key variables'!$B$28,0,IF($A273&gt;='key variables'!$B$26,M273*SUMPRODUCT(Z273:AC273,'control variables'!$O$5:$R$5)/J273+H$65*'key variables'!$B$25/scenario!J$65,M273*SUMPRODUCT(Z273:AC273,'control variables'!$O$7:$R$7)/J273+H$65*'key variables'!$B$25/scenario!J$65))</f>
        <v>3.4271212937285692E-3</v>
      </c>
      <c r="S273" s="10">
        <f ca="1">IF(IF($A273&gt;='key variables'!$B$26,N273*SUMPRODUCT(Z273:AC273,'control variables'!$O$6:$R$6)/J273+I$65*'key variables'!$B$25/scenario!J$65,N273*SUMPRODUCT(Z273:AC273,'control variables'!$O$7:$R$7)/J273+I$65*'key variables'!$B$25/scenario!J$65)&lt;'key variables'!$B$28,0,IF($A273&gt;='key variables'!$B$26,N273*SUMPRODUCT(Z273:AC273,'control variables'!$O$6:$R$6)/J273+I$65*'key variables'!$B$25/scenario!J$65,N273*SUMPRODUCT(Z273:AC273,'control variables'!$O$7:$R$7)/J273+I$65*'key variables'!$B$25/scenario!J$65))</f>
        <v>1.5404740570423379E-3</v>
      </c>
      <c r="T273" s="10">
        <f t="shared" ca="1" si="207"/>
        <v>7.1030681467808623E-3</v>
      </c>
      <c r="U273" s="82">
        <f ca="1">SUMPRODUCT(P243:P272,'control variables'!AD$7:AD$36)</f>
        <v>2.1016874150219383E-3</v>
      </c>
      <c r="V273" s="82">
        <f ca="1">SUMPRODUCT(Q243:Q272,'control variables'!AE$7:AE$36)</f>
        <v>2.4259099631190524E-3</v>
      </c>
      <c r="W273" s="82">
        <f ca="1">SUMPRODUCT(R243:R272,'control variables'!AF$7:AF$36)</f>
        <v>7.2661311410985056E-3</v>
      </c>
      <c r="X273" s="82">
        <f ca="1">SUMPRODUCT(S243:S272,'control variables'!AG$7:AG$36)</f>
        <v>3.2660899800694984E-3</v>
      </c>
      <c r="Y273" s="82">
        <f t="shared" ca="1" si="201"/>
        <v>1.5059818499308993E-2</v>
      </c>
      <c r="Z273" s="10">
        <f ca="1">IF($A273&gt;='key variables'!$B$26,SUMPRODUCT(P243:P272,'control variables'!V$7:V$36)*$E273,SUMPRODUCT(P243:P272,'control variables'!Z$7:Z$36)*$E273)</f>
        <v>5.1283300486579426E-3</v>
      </c>
      <c r="AA273" s="10">
        <f ca="1">IF($A273&gt;='key variables'!$B$26,SUMPRODUCT(Q243:Q272,'control variables'!W$7:W$36)*$E273,SUMPRODUCT(Q243:Q272,'control variables'!AA$7:AA$36)*$E273)</f>
        <v>5.9194658874008868E-3</v>
      </c>
      <c r="AB273" s="10">
        <f ca="1">IF($A273&gt;='key variables'!$B$26,SUMPRODUCT(R243:R272,'control variables'!X$7:X$36)*$E273,SUMPRODUCT(R243:R272,'control variables'!AB$7:AB$36)*$E273)</f>
        <v>1.7730095542298204E-2</v>
      </c>
      <c r="AC273" s="10">
        <f ca="1">IF($A273&gt;='key variables'!$B$26,SUMPRODUCT(S243:S272,'control variables'!Y$7:Y$36)*$E273,SUMPRODUCT(S243:S272,'control variables'!AC$7:AC$36)*$E273)</f>
        <v>7.9695901810575322E-3</v>
      </c>
      <c r="AD273" s="10">
        <f t="shared" ca="1" si="202"/>
        <v>3.6747481659414563E-2</v>
      </c>
      <c r="AE273" s="82">
        <f ca="1">SUMPRODUCT(P243:P272,'control variables'!AL$7:AL$36)</f>
        <v>6.9824809017251513E-3</v>
      </c>
      <c r="AF273" s="82">
        <f ca="1">SUMPRODUCT(Q243:Q272,'control variables'!AM$7:AM$36)</f>
        <v>8.0385787702131999E-3</v>
      </c>
      <c r="AG273" s="82">
        <f ca="1">SUMPRODUCT(R243:R272,'control variables'!AN$7:AN$36)</f>
        <v>2.2920100704385816E-2</v>
      </c>
      <c r="AH273" s="82">
        <f ca="1">SUMPRODUCT(S243:S272,'control variables'!AO$7:AO$36)</f>
        <v>9.9241762551867674E-3</v>
      </c>
      <c r="AI273" s="82">
        <f t="shared" ca="1" si="165"/>
        <v>4.7865336631510935E-2</v>
      </c>
      <c r="AJ273" s="10">
        <f ca="1">SUMPRODUCT(P243:P272,'control variables'!AP$7:AP$36)</f>
        <v>6.67178768896069E-6</v>
      </c>
      <c r="AK273" s="10">
        <f ca="1">SUMPRODUCT(Q243:Q272,'control variables'!AQ$7:AQ$36)</f>
        <v>1.9252573088153326E-5</v>
      </c>
      <c r="AL273" s="10">
        <f ca="1">SUMPRODUCT(R243:R272,'control variables'!AR$7:AR$36)</f>
        <v>6.9198802753047144E-4</v>
      </c>
      <c r="AM273" s="10">
        <f ca="1">SUMPRODUCT(S243:S272,'control variables'!AS$7:AS$36)</f>
        <v>5.1840865497684125E-4</v>
      </c>
      <c r="AN273" s="10">
        <f t="shared" ca="1" si="187"/>
        <v>1.2363210432844267E-3</v>
      </c>
      <c r="AO273" s="82">
        <f ca="1">SUMPRODUCT(P243:P272,'control variables'!AX$7:AX$36)</f>
        <v>9.0726130880014165E-6</v>
      </c>
      <c r="AP273" s="82">
        <f ca="1">SUMPRODUCT(Q243:Q272,'control variables'!AY$7:AY$36)</f>
        <v>2.0944449040703019E-5</v>
      </c>
      <c r="AQ273" s="82">
        <f ca="1">SUMPRODUCT(R243:R272,'control variables'!AZ$7:AZ$36)</f>
        <v>1.8819962288971545E-4</v>
      </c>
      <c r="AR273" s="82">
        <f ca="1">SUMPRODUCT(S243:S272,'control variables'!BA$7:BA$36)</f>
        <v>1.4099133147951732E-4</v>
      </c>
      <c r="AS273" s="82">
        <f t="shared" ca="1" si="188"/>
        <v>3.5920801649793721E-4</v>
      </c>
      <c r="AT273" s="10">
        <f ca="1">SUMPRODUCT(P243:P272,'control variables'!AT$7:AT$36)</f>
        <v>-8.0069348379378116E-6</v>
      </c>
      <c r="AU273" s="10">
        <f ca="1">SUMPRODUCT(Q243:Q272,'control variables'!AU$7:AU$36)</f>
        <v>8.6857628294622636E-6</v>
      </c>
      <c r="AV273" s="10">
        <f ca="1">SUMPRODUCT(R243:R272,'control variables'!AV$7:AV$36)</f>
        <v>3.7401590789093962E-3</v>
      </c>
      <c r="AW273" s="10">
        <f ca="1">SUMPRODUCT(S243:S272,'control variables'!AW$7:AW$36)</f>
        <v>2.8019716532038689E-3</v>
      </c>
      <c r="AX273" s="10">
        <f t="shared" ca="1" si="166"/>
        <v>6.5428095601047891E-3</v>
      </c>
      <c r="AY273" s="82">
        <f ca="1">SUMPRODUCT(P243:P272,'control variables'!BB$7:BB$36)</f>
        <v>2.9020850454288776E-5</v>
      </c>
      <c r="AZ273" s="82">
        <f ca="1">SUMPRODUCT(Q243:Q272,'control variables'!BC$7:BC$36)</f>
        <v>7.4003116906372864E-5</v>
      </c>
      <c r="BA273" s="82">
        <f ca="1">SUMPRODUCT(R243:R272,'control variables'!BD$7:BD$36)</f>
        <v>5.1804456542835816E-4</v>
      </c>
      <c r="BB273" s="82">
        <f ca="1">SUMPRODUCT(S243:S272,'control variables'!BE$7:BE$36)</f>
        <v>7.3617830815095089E-5</v>
      </c>
      <c r="BC273" s="82">
        <f t="shared" ca="1" si="189"/>
        <v>6.9468636360411494E-4</v>
      </c>
      <c r="BD273" s="10">
        <f ca="1">SUMPRODUCT(P243:P272,'control variables'!BF$7:BF$36)</f>
        <v>6.0709091383965983E-6</v>
      </c>
      <c r="BE273" s="10">
        <f ca="1">SUMPRODUCT(Q243:Q272,'control variables'!BG$7:BG$36)</f>
        <v>7.0074545142923003E-6</v>
      </c>
      <c r="BF273" s="10">
        <f ca="1">SUMPRODUCT(R243:R272,'control variables'!BH$7:BH$36)</f>
        <v>2.0988859537336357E-4</v>
      </c>
      <c r="BG273" s="10">
        <f ca="1">SUMPRODUCT(S243:S272,'control variables'!BI$7:BI$36)</f>
        <v>4.7171942328594303E-4</v>
      </c>
      <c r="BH273" s="10">
        <f t="shared" ca="1" si="190"/>
        <v>6.9468638231199556E-4</v>
      </c>
      <c r="BI273" s="82">
        <f t="shared" ca="1" si="167"/>
        <v>7.0034948173415025E-3</v>
      </c>
      <c r="BJ273" s="82">
        <f t="shared" ca="1" si="168"/>
        <v>8.1212676499490353E-3</v>
      </c>
      <c r="BK273" s="82">
        <f t="shared" ca="1" si="169"/>
        <v>2.7178304348723571E-2</v>
      </c>
      <c r="BL273" s="82">
        <f t="shared" ca="1" si="170"/>
        <v>1.2799765739205732E-2</v>
      </c>
      <c r="BM273" s="82">
        <f t="shared" ca="1" si="160"/>
        <v>5.5102832555219847E-2</v>
      </c>
      <c r="BN273" s="10">
        <f ca="1">BN272+BI273-INDIRECT(ADDRESS(MAX($D273-'key variables'!$B$9*30,34),scenario!BI$4),TRUE)</f>
        <v>9439390.0319865178</v>
      </c>
      <c r="BO273" s="10">
        <f ca="1">BO272+BJ273-INDIRECT(ADDRESS(MAX($D273-'key variables'!$B$9*30,34),scenario!BJ$4),TRUE)</f>
        <v>10895583.310917681</v>
      </c>
      <c r="BP273" s="10">
        <f ca="1">BP272+BK273-INDIRECT(ADDRESS(MAX($D273-'key variables'!$B$9*30,34),scenario!BK$4),TRUE)</f>
        <v>32531162.370416697</v>
      </c>
      <c r="BQ273" s="10">
        <f ca="1">BQ272+BL273-INDIRECT(ADDRESS(MAX($D273-'key variables'!$B$9*30,34),scenario!BL$4),TRUE)</f>
        <v>14415841.437613692</v>
      </c>
      <c r="BR273" s="10">
        <f t="shared" ca="1" si="191"/>
        <v>67281977.150934577</v>
      </c>
      <c r="BS273" s="82">
        <f t="shared" ca="1" si="172"/>
        <v>3.7107876649652573E-2</v>
      </c>
      <c r="BT273" s="82">
        <f t="shared" ca="1" si="173"/>
        <v>4.3062780530055189E-2</v>
      </c>
      <c r="BU273" s="82">
        <f t="shared" ca="1" si="174"/>
        <v>0.14774038616784652</v>
      </c>
      <c r="BV273" s="82">
        <f t="shared" ca="1" si="175"/>
        <v>7.2331660145416657E-2</v>
      </c>
      <c r="BW273" s="82">
        <f t="shared" ca="1" si="192"/>
        <v>0.30024270349297094</v>
      </c>
      <c r="BX273" s="10">
        <f t="shared" ca="1" si="176"/>
        <v>1.6043017209364674E-4</v>
      </c>
      <c r="BY273" s="10">
        <f t="shared" ca="1" si="177"/>
        <v>3.7035874853783186E-4</v>
      </c>
      <c r="BZ273" s="10">
        <f t="shared" ca="1" si="178"/>
        <v>3.3279164037944894E-3</v>
      </c>
      <c r="CA273" s="10">
        <f t="shared" ca="1" si="179"/>
        <v>2.4931365894696289E-3</v>
      </c>
      <c r="CB273" s="10">
        <v>0</v>
      </c>
      <c r="CC273" s="82">
        <f t="shared" ca="1" si="180"/>
        <v>-3.4566434053913235E-5</v>
      </c>
      <c r="CD273" s="82">
        <f t="shared" ca="1" si="181"/>
        <v>6.3986972332263879E-5</v>
      </c>
      <c r="CE273" s="82">
        <f t="shared" ca="1" si="182"/>
        <v>1.9954978868826745E-2</v>
      </c>
      <c r="CF273" s="82">
        <f t="shared" ca="1" si="183"/>
        <v>1.4949440266995163E-2</v>
      </c>
      <c r="CG273" s="82">
        <f t="shared" ca="1" si="193"/>
        <v>3.4933839674100256E-2</v>
      </c>
      <c r="CH273" s="13" t="str">
        <f t="shared" ca="1" si="194"/>
        <v/>
      </c>
      <c r="CI273" s="81">
        <f t="shared" ca="1" si="203"/>
        <v>0.11317759606180645</v>
      </c>
      <c r="CJ273" s="81">
        <f t="shared" ca="1" si="204"/>
        <v>0.13063724696640042</v>
      </c>
      <c r="CK273" s="81">
        <f t="shared" ca="1" si="205"/>
        <v>0.39004625740687032</v>
      </c>
      <c r="CL273" s="81">
        <f t="shared" ca="1" si="206"/>
        <v>0.17284488442458545</v>
      </c>
      <c r="CM273" s="89">
        <f t="shared" ca="1" si="195"/>
        <v>0.80670598485966261</v>
      </c>
    </row>
    <row r="274" spans="1:91" x14ac:dyDescent="0.3">
      <c r="A274">
        <v>209</v>
      </c>
      <c r="B274" s="3">
        <f t="shared" si="208"/>
        <v>0.76944444444444449</v>
      </c>
      <c r="C274" s="3">
        <f t="shared" si="196"/>
        <v>6.9666666666666668</v>
      </c>
      <c r="D274" s="4">
        <f t="shared" ca="1" si="184"/>
        <v>274</v>
      </c>
      <c r="E274" s="58">
        <f>(0.5*(COS(B274*2*PI())+1)*('key variables'!$B$4-'key variables'!$B$6)+'key variables'!$B$6)/'key variables'!$B$4</f>
        <v>1</v>
      </c>
      <c r="F274" s="10">
        <f t="shared" ca="1" si="197"/>
        <v>11689222.90749854</v>
      </c>
      <c r="G274" s="10">
        <f t="shared" ca="1" si="198"/>
        <v>13492492.798756326</v>
      </c>
      <c r="H274" s="10">
        <f t="shared" ca="1" si="199"/>
        <v>40309474.522382393</v>
      </c>
      <c r="I274" s="10">
        <f t="shared" ca="1" si="200"/>
        <v>17912154.25265947</v>
      </c>
      <c r="J274" s="10">
        <f t="shared" ca="1" si="185"/>
        <v>83403344.481296733</v>
      </c>
      <c r="K274" s="82">
        <f t="shared" ca="1" si="161"/>
        <v>2249832.838404146</v>
      </c>
      <c r="L274" s="82">
        <f t="shared" ca="1" si="162"/>
        <v>2596909.444775864</v>
      </c>
      <c r="M274" s="82">
        <f t="shared" ca="1" si="163"/>
        <v>7778312.0042253099</v>
      </c>
      <c r="N274" s="82">
        <f t="shared" ca="1" si="164"/>
        <v>3496312.7427141177</v>
      </c>
      <c r="O274" s="82">
        <f t="shared" ca="1" si="186"/>
        <v>16121367.030119438</v>
      </c>
      <c r="P274" s="10">
        <f ca="1">IF(IF($A274&gt;='key variables'!$B$26,K274*SUMPRODUCT(Z274:AC274,'control variables'!$O$3:$R$3)/J274+F$65*'key variables'!$B$25/scenario!J$65,K274*SUMPRODUCT(Z274:AC274,'control variables'!$O$7:$R$7)/J274+F$65*'key variables'!$B$25/scenario!J$65)&lt;'key variables'!$B$28,0,IF($A274&gt;='key variables'!$B$26,K274*SUMPRODUCT(Z274:AC274,'control variables'!$O$3:$R$3)/J274+F$65*'key variables'!$B$25/scenario!J$65,K274*SUMPRODUCT(Z274:AC274,'control variables'!$O$7:$R$7)/J274+F$65*'key variables'!$B$25/scenario!J$65))</f>
        <v>8.5294222717483513E-4</v>
      </c>
      <c r="Q274" s="10">
        <f ca="1">IF(IF($A274&gt;='key variables'!$B$26,L274*SUMPRODUCT(Z274:AC274,'control variables'!$O$4:$R$4)/J274+G$65*'key variables'!$B$25/scenario!J$65,L274*SUMPRODUCT(Z274:AC274,'control variables'!$O$7:$R$7)/J274+G$65*'key variables'!$B$25/scenario!J$65)&lt;'key variables'!$B$28,0,IF($A274&gt;='key variables'!$B$26,L274*SUMPRODUCT(Z274:AC274,'control variables'!$O$4:$R$4)/J274+G$65*'key variables'!$B$25/scenario!J$65,L274*SUMPRODUCT(Z274:AC274,'control variables'!$O$7:$R$7)/J274+G$65*'key variables'!$B$25/scenario!J$65))</f>
        <v>9.845236889553298E-4</v>
      </c>
      <c r="R274" s="10">
        <f ca="1">IF(IF($A274&gt;='key variables'!$B$26,M274*SUMPRODUCT(Z274:AC274,'control variables'!$O$5:$R$5)/J274+H$65*'key variables'!$B$25/scenario!J$65,M274*SUMPRODUCT(Z274:AC274,'control variables'!$O$7:$R$7)/J274+H$65*'key variables'!$B$25/scenario!J$65)&lt;'key variables'!$B$28,0,IF($A274&gt;='key variables'!$B$26,M274*SUMPRODUCT(Z274:AC274,'control variables'!$O$5:$R$5)/J274+H$65*'key variables'!$B$25/scenario!J$65,M274*SUMPRODUCT(Z274:AC274,'control variables'!$O$7:$R$7)/J274+H$65*'key variables'!$B$25/scenario!J$65))</f>
        <v>2.9488638672598663E-3</v>
      </c>
      <c r="S274" s="10">
        <f ca="1">IF(IF($A274&gt;='key variables'!$B$26,N274*SUMPRODUCT(Z274:AC274,'control variables'!$O$6:$R$6)/J274+I$65*'key variables'!$B$25/scenario!J$65,N274*SUMPRODUCT(Z274:AC274,'control variables'!$O$7:$R$7)/J274+I$65*'key variables'!$B$25/scenario!J$65)&lt;'key variables'!$B$28,0,IF($A274&gt;='key variables'!$B$26,N274*SUMPRODUCT(Z274:AC274,'control variables'!$O$6:$R$6)/J274+I$65*'key variables'!$B$25/scenario!J$65,N274*SUMPRODUCT(Z274:AC274,'control variables'!$O$7:$R$7)/J274+I$65*'key variables'!$B$25/scenario!J$65))</f>
        <v>1.3254997112521656E-3</v>
      </c>
      <c r="T274" s="10">
        <f t="shared" ca="1" si="207"/>
        <v>6.111829494642197E-3</v>
      </c>
      <c r="U274" s="82">
        <f ca="1">SUMPRODUCT(P244:P273,'control variables'!AD$7:AD$36)</f>
        <v>1.808395311572712E-3</v>
      </c>
      <c r="V274" s="82">
        <f ca="1">SUMPRODUCT(Q244:Q273,'control variables'!AE$7:AE$36)</f>
        <v>2.0873723524467282E-3</v>
      </c>
      <c r="W274" s="82">
        <f ca="1">SUMPRODUCT(R244:R273,'control variables'!AF$7:AF$36)</f>
        <v>6.2521369233672942E-3</v>
      </c>
      <c r="X274" s="82">
        <f ca="1">SUMPRODUCT(S244:S273,'control variables'!AG$7:AG$36)</f>
        <v>2.810304598541188E-3</v>
      </c>
      <c r="Y274" s="82">
        <f t="shared" ca="1" si="201"/>
        <v>1.2958209185927922E-2</v>
      </c>
      <c r="Z274" s="10">
        <f ca="1">IF($A274&gt;='key variables'!$B$26,SUMPRODUCT(P244:P273,'control variables'!V$7:V$36)*$E274,SUMPRODUCT(P244:P273,'control variables'!Z$7:Z$36)*$E274)</f>
        <v>4.4126676269326398E-3</v>
      </c>
      <c r="AA274" s="10">
        <f ca="1">IF($A274&gt;='key variables'!$B$26,SUMPRODUCT(Q244:Q273,'control variables'!W$7:W$36)*$E274,SUMPRODUCT(Q244:Q273,'control variables'!AA$7:AA$36)*$E274)</f>
        <v>5.0933998479488702E-3</v>
      </c>
      <c r="AB274" s="10">
        <f ca="1">IF($A274&gt;='key variables'!$B$26,SUMPRODUCT(R244:R273,'control variables'!X$7:X$36)*$E274,SUMPRODUCT(R244:R273,'control variables'!AB$7:AB$36)*$E274)</f>
        <v>1.5255847006648136E-2</v>
      </c>
      <c r="AC274" s="10">
        <f ca="1">IF($A274&gt;='key variables'!$B$26,SUMPRODUCT(S244:S273,'control variables'!Y$7:Y$36)*$E274,SUMPRODUCT(S244:S273,'control variables'!AC$7:AC$36)*$E274)</f>
        <v>6.8574277119850873E-3</v>
      </c>
      <c r="AD274" s="10">
        <f t="shared" ca="1" si="202"/>
        <v>3.1619342193514734E-2</v>
      </c>
      <c r="AE274" s="82">
        <f ca="1">SUMPRODUCT(P244:P273,'control variables'!AL$7:AL$36)</f>
        <v>6.0080702998846778E-3</v>
      </c>
      <c r="AF274" s="82">
        <f ca="1">SUMPRODUCT(Q244:Q273,'control variables'!AM$7:AM$36)</f>
        <v>6.9167888952863322E-3</v>
      </c>
      <c r="AG274" s="82">
        <f ca="1">SUMPRODUCT(R244:R273,'control variables'!AN$7:AN$36)</f>
        <v>1.9721582951750513E-2</v>
      </c>
      <c r="AH274" s="82">
        <f ca="1">SUMPRODUCT(S244:S273,'control variables'!AO$7:AO$36)</f>
        <v>8.5392497951375483E-3</v>
      </c>
      <c r="AI274" s="82">
        <f t="shared" ca="1" si="165"/>
        <v>4.1185691942059066E-2</v>
      </c>
      <c r="AJ274" s="10">
        <f ca="1">SUMPRODUCT(P244:P273,'control variables'!AP$7:AP$36)</f>
        <v>5.7407345613581216E-6</v>
      </c>
      <c r="AK274" s="10">
        <f ca="1">SUMPRODUCT(Q244:Q273,'control variables'!AQ$7:AQ$36)</f>
        <v>1.6565861636321372E-5</v>
      </c>
      <c r="AL274" s="10">
        <f ca="1">SUMPRODUCT(R244:R273,'control variables'!AR$7:AR$36)</f>
        <v>5.9542056355648819E-4</v>
      </c>
      <c r="AM274" s="10">
        <f ca="1">SUMPRODUCT(S244:S273,'control variables'!AS$7:AS$36)</f>
        <v>4.4606432657576511E-4</v>
      </c>
      <c r="AN274" s="10">
        <f t="shared" ca="1" si="187"/>
        <v>1.0637914863299328E-3</v>
      </c>
      <c r="AO274" s="82">
        <f ca="1">SUMPRODUCT(P244:P273,'control variables'!AX$7:AX$36)</f>
        <v>7.8065229216745535E-6</v>
      </c>
      <c r="AP274" s="82">
        <f ca="1">SUMPRODUCT(Q244:Q273,'control variables'!AY$7:AY$36)</f>
        <v>1.8021634994478805E-5</v>
      </c>
      <c r="AQ274" s="82">
        <f ca="1">SUMPRODUCT(R244:R273,'control variables'!AZ$7:AZ$36)</f>
        <v>1.6193622010422505E-4</v>
      </c>
      <c r="AR274" s="82">
        <f ca="1">SUMPRODUCT(S244:S273,'control variables'!BA$7:BA$36)</f>
        <v>1.2131588223550346E-4</v>
      </c>
      <c r="AS274" s="82">
        <f t="shared" ca="1" si="188"/>
        <v>3.0908026025588188E-4</v>
      </c>
      <c r="AT274" s="10">
        <f ca="1">SUMPRODUCT(P244:P273,'control variables'!AT$7:AT$36)</f>
        <v>-6.8895609250582866E-6</v>
      </c>
      <c r="AU274" s="10">
        <f ca="1">SUMPRODUCT(Q244:Q273,'control variables'!AU$7:AU$36)</f>
        <v>7.4736579484389838E-6</v>
      </c>
      <c r="AV274" s="10">
        <f ca="1">SUMPRODUCT(R244:R273,'control variables'!AV$7:AV$36)</f>
        <v>3.2182170037732875E-3</v>
      </c>
      <c r="AW274" s="10">
        <f ca="1">SUMPRODUCT(S244:S273,'control variables'!AW$7:AW$36)</f>
        <v>2.4109543546636603E-3</v>
      </c>
      <c r="AX274" s="10">
        <f t="shared" ca="1" si="166"/>
        <v>5.6297554554603285E-3</v>
      </c>
      <c r="AY274" s="82">
        <f ca="1">SUMPRODUCT(P244:P273,'control variables'!BB$7:BB$36)</f>
        <v>2.4970968412619924E-5</v>
      </c>
      <c r="AZ274" s="82">
        <f ca="1">SUMPRODUCT(Q244:Q273,'control variables'!BC$7:BC$36)</f>
        <v>6.3675924922157652E-5</v>
      </c>
      <c r="BA274" s="82">
        <f ca="1">SUMPRODUCT(R244:R273,'control variables'!BD$7:BD$36)</f>
        <v>4.4575104716578786E-4</v>
      </c>
      <c r="BB274" s="82">
        <f ca="1">SUMPRODUCT(S244:S273,'control variables'!BE$7:BE$36)</f>
        <v>6.334440580178338E-5</v>
      </c>
      <c r="BC274" s="82">
        <f t="shared" ca="1" si="189"/>
        <v>5.9774234630234884E-4</v>
      </c>
      <c r="BD274" s="10">
        <f ca="1">SUMPRODUCT(P244:P273,'control variables'!BF$7:BF$36)</f>
        <v>5.2237090904544385E-6</v>
      </c>
      <c r="BE274" s="10">
        <f ca="1">SUMPRODUCT(Q244:Q273,'control variables'!BG$7:BG$36)</f>
        <v>6.029558837528986E-6</v>
      </c>
      <c r="BF274" s="10">
        <f ca="1">SUMPRODUCT(R244:R273,'control variables'!BH$7:BH$36)</f>
        <v>1.8059848016834676E-4</v>
      </c>
      <c r="BG274" s="10">
        <f ca="1">SUMPRODUCT(S244:S273,'control variables'!BI$7:BI$36)</f>
        <v>4.0589061430320011E-4</v>
      </c>
      <c r="BH274" s="10">
        <f t="shared" ca="1" si="190"/>
        <v>5.9774236239953026E-4</v>
      </c>
      <c r="BI274" s="82">
        <f t="shared" ca="1" si="167"/>
        <v>6.0261517073722393E-3</v>
      </c>
      <c r="BJ274" s="82">
        <f t="shared" ca="1" si="168"/>
        <v>6.9879384781569289E-3</v>
      </c>
      <c r="BK274" s="82">
        <f t="shared" ca="1" si="169"/>
        <v>2.3385551002689586E-2</v>
      </c>
      <c r="BL274" s="82">
        <f t="shared" ca="1" si="170"/>
        <v>1.101354855560299E-2</v>
      </c>
      <c r="BM274" s="82">
        <f t="shared" ca="1" si="160"/>
        <v>4.7413189743821749E-2</v>
      </c>
      <c r="BN274" s="10">
        <f ca="1">BN273+BI274-INDIRECT(ADDRESS(MAX($D274-'key variables'!$B$9*30,34),scenario!BI$4),TRUE)</f>
        <v>9439390.0380126704</v>
      </c>
      <c r="BO274" s="10">
        <f ca="1">BO273+BJ274-INDIRECT(ADDRESS(MAX($D274-'key variables'!$B$9*30,34),scenario!BJ$4),TRUE)</f>
        <v>10895583.31790562</v>
      </c>
      <c r="BP274" s="10">
        <f ca="1">BP273+BK274-INDIRECT(ADDRESS(MAX($D274-'key variables'!$B$9*30,34),scenario!BK$4),TRUE)</f>
        <v>32531162.393802248</v>
      </c>
      <c r="BQ274" s="10">
        <f ca="1">BQ273+BL274-INDIRECT(ADDRESS(MAX($D274-'key variables'!$B$9*30,34),scenario!BL$4),TRUE)</f>
        <v>14415841.448627241</v>
      </c>
      <c r="BR274" s="10">
        <f t="shared" ca="1" si="191"/>
        <v>67281977.198347762</v>
      </c>
      <c r="BS274" s="82">
        <f t="shared" ca="1" si="172"/>
        <v>3.192944346036472E-2</v>
      </c>
      <c r="BT274" s="82">
        <f t="shared" ca="1" si="173"/>
        <v>3.7053336182016061E-2</v>
      </c>
      <c r="BU274" s="82">
        <f t="shared" ca="1" si="174"/>
        <v>0.12712310055224846</v>
      </c>
      <c r="BV274" s="82">
        <f t="shared" ca="1" si="175"/>
        <v>6.2237720686762629E-2</v>
      </c>
      <c r="BW274" s="82">
        <f t="shared" ca="1" si="192"/>
        <v>0.25834360088139185</v>
      </c>
      <c r="BX274" s="10">
        <f t="shared" ca="1" si="176"/>
        <v>1.3804201751224695E-4</v>
      </c>
      <c r="BY274" s="10">
        <f t="shared" ca="1" si="177"/>
        <v>3.1867489977262405E-4</v>
      </c>
      <c r="BZ274" s="10">
        <f t="shared" ca="1" si="178"/>
        <v>2.86350309656458E-3</v>
      </c>
      <c r="CA274" s="10">
        <f t="shared" ca="1" si="179"/>
        <v>2.1452174516001484E-3</v>
      </c>
      <c r="CB274" s="10">
        <v>0</v>
      </c>
      <c r="CC274" s="82">
        <f t="shared" ca="1" si="180"/>
        <v>-2.9742661489171382E-5</v>
      </c>
      <c r="CD274" s="82">
        <f t="shared" ca="1" si="181"/>
        <v>5.5057541025667468E-5</v>
      </c>
      <c r="CE274" s="82">
        <f t="shared" ca="1" si="182"/>
        <v>1.7170246208505723E-2</v>
      </c>
      <c r="CF274" s="82">
        <f t="shared" ca="1" si="183"/>
        <v>1.2863234356671766E-2</v>
      </c>
      <c r="CG274" s="82">
        <f t="shared" ca="1" si="193"/>
        <v>3.0058795444713987E-2</v>
      </c>
      <c r="CH274" s="13" t="str">
        <f t="shared" ca="1" si="194"/>
        <v/>
      </c>
      <c r="CI274" s="81">
        <f t="shared" ca="1" si="203"/>
        <v>0.11317759613500225</v>
      </c>
      <c r="CJ274" s="81">
        <f t="shared" ca="1" si="204"/>
        <v>0.13063724705127339</v>
      </c>
      <c r="CK274" s="81">
        <f t="shared" ca="1" si="205"/>
        <v>0.3900462576905101</v>
      </c>
      <c r="CL274" s="81">
        <f t="shared" ca="1" si="206"/>
        <v>0.17284488455807676</v>
      </c>
      <c r="CM274" s="89">
        <f t="shared" ca="1" si="195"/>
        <v>0.80670598543486249</v>
      </c>
    </row>
    <row r="275" spans="1:91" x14ac:dyDescent="0.3">
      <c r="A275">
        <v>210</v>
      </c>
      <c r="B275" s="3">
        <f t="shared" si="208"/>
        <v>0.77222222222222225</v>
      </c>
      <c r="C275" s="3">
        <f t="shared" si="196"/>
        <v>7</v>
      </c>
      <c r="D275" s="4">
        <f t="shared" ca="1" si="184"/>
        <v>275</v>
      </c>
      <c r="E275" s="58">
        <f>(0.5*(COS(B275*2*PI())+1)*('key variables'!$B$4-'key variables'!$B$6)+'key variables'!$B$6)/'key variables'!$B$4</f>
        <v>1</v>
      </c>
      <c r="F275" s="10">
        <f t="shared" ca="1" si="197"/>
        <v>11689222.907493317</v>
      </c>
      <c r="G275" s="10">
        <f t="shared" ca="1" si="198"/>
        <v>13492492.798750296</v>
      </c>
      <c r="H275" s="10">
        <f t="shared" ca="1" si="199"/>
        <v>40309474.522201791</v>
      </c>
      <c r="I275" s="10">
        <f t="shared" ca="1" si="200"/>
        <v>17912154.252253581</v>
      </c>
      <c r="J275" s="10">
        <f t="shared" ca="1" si="185"/>
        <v>83403344.480698988</v>
      </c>
      <c r="K275" s="82">
        <f t="shared" ca="1" si="161"/>
        <v>2249832.8375512036</v>
      </c>
      <c r="L275" s="82">
        <f t="shared" ca="1" si="162"/>
        <v>2596909.4437913401</v>
      </c>
      <c r="M275" s="82">
        <f t="shared" ca="1" si="163"/>
        <v>7778312.0012764428</v>
      </c>
      <c r="N275" s="82">
        <f t="shared" ca="1" si="164"/>
        <v>3496312.7413886194</v>
      </c>
      <c r="O275" s="82">
        <f t="shared" ca="1" si="186"/>
        <v>16121367.024007605</v>
      </c>
      <c r="P275" s="10">
        <f ca="1">IF(IF($A275&gt;='key variables'!$B$26,K275*SUMPRODUCT(Z275:AC275,'control variables'!$O$3:$R$3)/J275+F$65*'key variables'!$B$25/scenario!J$65,K275*SUMPRODUCT(Z275:AC275,'control variables'!$O$7:$R$7)/J275+F$65*'key variables'!$B$25/scenario!J$65)&lt;'key variables'!$B$28,0,IF($A275&gt;='key variables'!$B$26,K275*SUMPRODUCT(Z275:AC275,'control variables'!$O$3:$R$3)/J275+F$65*'key variables'!$B$25/scenario!J$65,K275*SUMPRODUCT(Z275:AC275,'control variables'!$O$7:$R$7)/J275+F$65*'key variables'!$B$25/scenario!J$65))</f>
        <v>7.3391347983833345E-4</v>
      </c>
      <c r="Q275" s="10">
        <f ca="1">IF(IF($A275&gt;='key variables'!$B$26,L275*SUMPRODUCT(Z275:AC275,'control variables'!$O$4:$R$4)/J275+G$65*'key variables'!$B$25/scenario!J$65,L275*SUMPRODUCT(Z275:AC275,'control variables'!$O$7:$R$7)/J275+G$65*'key variables'!$B$25/scenario!J$65)&lt;'key variables'!$B$28,0,IF($A275&gt;='key variables'!$B$26,L275*SUMPRODUCT(Z275:AC275,'control variables'!$O$4:$R$4)/J275+G$65*'key variables'!$B$25/scenario!J$65,L275*SUMPRODUCT(Z275:AC275,'control variables'!$O$7:$R$7)/J275+G$65*'key variables'!$B$25/scenario!J$65))</f>
        <v>8.4713264688250742E-4</v>
      </c>
      <c r="R275" s="10">
        <f ca="1">IF(IF($A275&gt;='key variables'!$B$26,M275*SUMPRODUCT(Z275:AC275,'control variables'!$O$5:$R$5)/J275+H$65*'key variables'!$B$25/scenario!J$65,M275*SUMPRODUCT(Z275:AC275,'control variables'!$O$7:$R$7)/J275+H$65*'key variables'!$B$25/scenario!J$65)&lt;'key variables'!$B$28,0,IF($A275&gt;='key variables'!$B$26,M275*SUMPRODUCT(Z275:AC275,'control variables'!$O$5:$R$5)/J275+H$65*'key variables'!$B$25/scenario!J$65,M275*SUMPRODUCT(Z275:AC275,'control variables'!$O$7:$R$7)/J275+H$65*'key variables'!$B$25/scenario!J$65))</f>
        <v>2.5373476343862568E-3</v>
      </c>
      <c r="S275" s="10">
        <f ca="1">IF(IF($A275&gt;='key variables'!$B$26,N275*SUMPRODUCT(Z275:AC275,'control variables'!$O$6:$R$6)/J275+I$65*'key variables'!$B$25/scenario!J$65,N275*SUMPRODUCT(Z275:AC275,'control variables'!$O$7:$R$7)/J275+I$65*'key variables'!$B$25/scenario!J$65)&lt;'key variables'!$B$28,0,IF($A275&gt;='key variables'!$B$26,N275*SUMPRODUCT(Z275:AC275,'control variables'!$O$6:$R$6)/J275+I$65*'key variables'!$B$25/scenario!J$65,N275*SUMPRODUCT(Z275:AC275,'control variables'!$O$7:$R$7)/J275+I$65*'key variables'!$B$25/scenario!J$65))</f>
        <v>1.14052520160944E-3</v>
      </c>
      <c r="T275" s="10">
        <f t="shared" ca="1" si="207"/>
        <v>5.2589189627165371E-3</v>
      </c>
      <c r="U275" s="82">
        <f ca="1">SUMPRODUCT(P245:P274,'control variables'!AD$7:AD$36)</f>
        <v>1.5560323477969509E-3</v>
      </c>
      <c r="V275" s="82">
        <f ca="1">SUMPRODUCT(Q245:Q274,'control variables'!AE$7:AE$36)</f>
        <v>1.7960779269436471E-3</v>
      </c>
      <c r="W275" s="82">
        <f ca="1">SUMPRODUCT(R245:R274,'control variables'!AF$7:AF$36)</f>
        <v>5.3796463822694722E-3</v>
      </c>
      <c r="X275" s="82">
        <f ca="1">SUMPRODUCT(S245:S274,'control variables'!AG$7:AG$36)</f>
        <v>2.4181244192065482E-3</v>
      </c>
      <c r="Y275" s="82">
        <f t="shared" ca="1" si="201"/>
        <v>1.1149881076216618E-2</v>
      </c>
      <c r="Z275" s="10">
        <f ca="1">IF($A275&gt;='key variables'!$B$26,SUMPRODUCT(P245:P274,'control variables'!V$7:V$36)*$E275,SUMPRODUCT(P245:P274,'control variables'!Z$7:Z$36)*$E275)</f>
        <v>3.7968764489283787E-3</v>
      </c>
      <c r="AA275" s="10">
        <f ca="1">IF($A275&gt;='key variables'!$B$26,SUMPRODUCT(Q245:Q274,'control variables'!W$7:W$36)*$E275,SUMPRODUCT(Q245:Q274,'control variables'!AA$7:AA$36)*$E275)</f>
        <v>4.3826119623461201E-3</v>
      </c>
      <c r="AB275" s="10">
        <f ca="1">IF($A275&gt;='key variables'!$B$26,SUMPRODUCT(R245:R274,'control variables'!X$7:X$36)*$E275,SUMPRODUCT(R245:R274,'control variables'!AB$7:AB$36)*$E275)</f>
        <v>1.3126881765228644E-2</v>
      </c>
      <c r="AC275" s="10">
        <f ca="1">IF($A275&gt;='key variables'!$B$26,SUMPRODUCT(S245:S274,'control variables'!Y$7:Y$36)*$E275,SUMPRODUCT(S245:S274,'control variables'!AC$7:AC$36)*$E275)</f>
        <v>5.9004683744929721E-3</v>
      </c>
      <c r="AD275" s="10">
        <f t="shared" ca="1" si="202"/>
        <v>2.7206838550996114E-2</v>
      </c>
      <c r="AE275" s="82">
        <f ca="1">SUMPRODUCT(P245:P274,'control variables'!AL$7:AL$36)</f>
        <v>5.1696394490090931E-3</v>
      </c>
      <c r="AF275" s="82">
        <f ca="1">SUMPRODUCT(Q245:Q274,'control variables'!AM$7:AM$36)</f>
        <v>5.9515456625443596E-3</v>
      </c>
      <c r="AG275" s="82">
        <f ca="1">SUMPRODUCT(R245:R274,'control variables'!AN$7:AN$36)</f>
        <v>1.6969420818233705E-2</v>
      </c>
      <c r="AH275" s="82">
        <f ca="1">SUMPRODUCT(S245:S274,'control variables'!AO$7:AO$36)</f>
        <v>7.347590890661386E-3</v>
      </c>
      <c r="AI275" s="82">
        <f t="shared" ca="1" si="165"/>
        <v>3.5438196820448548E-2</v>
      </c>
      <c r="AJ275" s="10">
        <f ca="1">SUMPRODUCT(P245:P274,'control variables'!AP$7:AP$36)</f>
        <v>4.9396106166676683E-6</v>
      </c>
      <c r="AK275" s="10">
        <f ca="1">SUMPRODUCT(Q245:Q274,'control variables'!AQ$7:AQ$36)</f>
        <v>1.425408284225946E-5</v>
      </c>
      <c r="AL275" s="10">
        <f ca="1">SUMPRODUCT(R245:R274,'control variables'!AR$7:AR$36)</f>
        <v>5.1232916374904997E-4</v>
      </c>
      <c r="AM275" s="10">
        <f ca="1">SUMPRODUCT(S245:S274,'control variables'!AS$7:AS$36)</f>
        <v>3.8381570506703516E-4</v>
      </c>
      <c r="AN275" s="10">
        <f t="shared" ca="1" si="187"/>
        <v>9.1533856227501227E-4</v>
      </c>
      <c r="AO275" s="82">
        <f ca="1">SUMPRODUCT(P245:P274,'control variables'!AX$7:AX$36)</f>
        <v>6.7171166154828065E-6</v>
      </c>
      <c r="AP275" s="82">
        <f ca="1">SUMPRODUCT(Q245:Q274,'control variables'!AY$7:AY$36)</f>
        <v>1.5506701904823621E-5</v>
      </c>
      <c r="AQ275" s="82">
        <f ca="1">SUMPRODUCT(R245:R274,'control variables'!AZ$7:AZ$36)</f>
        <v>1.3933789545285066E-4</v>
      </c>
      <c r="AR275" s="82">
        <f ca="1">SUMPRODUCT(S245:S274,'control variables'!BA$7:BA$36)</f>
        <v>1.0438615712297884E-4</v>
      </c>
      <c r="AS275" s="82">
        <f t="shared" ca="1" si="188"/>
        <v>2.6594787109613592E-4</v>
      </c>
      <c r="AT275" s="10">
        <f ca="1">SUMPRODUCT(P245:P274,'control variables'!AT$7:AT$36)</f>
        <v>-5.9281173964780146E-6</v>
      </c>
      <c r="AU275" s="10">
        <f ca="1">SUMPRODUCT(Q245:Q274,'control variables'!AU$7:AU$36)</f>
        <v>6.4307032307857113E-6</v>
      </c>
      <c r="AV275" s="10">
        <f ca="1">SUMPRODUCT(R245:R274,'control variables'!AV$7:AV$36)</f>
        <v>2.7691123444921655E-3</v>
      </c>
      <c r="AW275" s="10">
        <f ca="1">SUMPRODUCT(S245:S274,'control variables'!AW$7:AW$36)</f>
        <v>2.0745038192510287E-3</v>
      </c>
      <c r="AX275" s="10">
        <f t="shared" ca="1" si="166"/>
        <v>4.8441187495775022E-3</v>
      </c>
      <c r="AY275" s="82">
        <f ca="1">SUMPRODUCT(P245:P274,'control variables'!BB$7:BB$36)</f>
        <v>2.1486250520282467E-5</v>
      </c>
      <c r="AZ275" s="82">
        <f ca="1">SUMPRODUCT(Q245:Q274,'control variables'!BC$7:BC$36)</f>
        <v>5.4789900510896225E-5</v>
      </c>
      <c r="BA275" s="82">
        <f ca="1">SUMPRODUCT(R245:R274,'control variables'!BD$7:BD$36)</f>
        <v>3.8354614490009319E-4</v>
      </c>
      <c r="BB275" s="82">
        <f ca="1">SUMPRODUCT(S245:S274,'control variables'!BE$7:BE$36)</f>
        <v>5.4504645139341443E-5</v>
      </c>
      <c r="BC275" s="82">
        <f t="shared" ca="1" si="189"/>
        <v>5.1432694107061332E-4</v>
      </c>
      <c r="BD275" s="10">
        <f ca="1">SUMPRODUCT(P245:P274,'control variables'!BF$7:BF$36)</f>
        <v>4.4947364598746476E-6</v>
      </c>
      <c r="BE275" s="10">
        <f ca="1">SUMPRODUCT(Q245:Q274,'control variables'!BG$7:BG$36)</f>
        <v>5.1881292535077332E-6</v>
      </c>
      <c r="BF275" s="10">
        <f ca="1">SUMPRODUCT(R245:R274,'control variables'!BH$7:BH$36)</f>
        <v>1.5539582303577312E-4</v>
      </c>
      <c r="BG275" s="10">
        <f ca="1">SUMPRODUCT(S245:S274,'control variables'!BI$7:BI$36)</f>
        <v>3.4924826617226525E-4</v>
      </c>
      <c r="BH275" s="10">
        <f t="shared" ca="1" si="190"/>
        <v>5.1432695492142075E-4</v>
      </c>
      <c r="BI275" s="82">
        <f t="shared" ca="1" si="167"/>
        <v>5.1851975821328982E-3</v>
      </c>
      <c r="BJ275" s="82">
        <f t="shared" ca="1" si="168"/>
        <v>6.0127662662860419E-3</v>
      </c>
      <c r="BK275" s="82">
        <f t="shared" ca="1" si="169"/>
        <v>2.0122079307625964E-2</v>
      </c>
      <c r="BL275" s="82">
        <f t="shared" ca="1" si="170"/>
        <v>9.4765993550517558E-3</v>
      </c>
      <c r="BM275" s="82">
        <f t="shared" ca="1" si="160"/>
        <v>4.0796642511096659E-2</v>
      </c>
      <c r="BN275" s="10">
        <f ca="1">BN274+BI275-INDIRECT(ADDRESS(MAX($D275-'key variables'!$B$9*30,34),scenario!BI$4),TRUE)</f>
        <v>9439390.0431978684</v>
      </c>
      <c r="BO275" s="10">
        <f ca="1">BO274+BJ275-INDIRECT(ADDRESS(MAX($D275-'key variables'!$B$9*30,34),scenario!BJ$4),TRUE)</f>
        <v>10895583.323918385</v>
      </c>
      <c r="BP275" s="10">
        <f ca="1">BP274+BK275-INDIRECT(ADDRESS(MAX($D275-'key variables'!$B$9*30,34),scenario!BK$4),TRUE)</f>
        <v>32531162.413924329</v>
      </c>
      <c r="BQ275" s="10">
        <f ca="1">BQ274+BL275-INDIRECT(ADDRESS(MAX($D275-'key variables'!$B$9*30,34),scenario!BL$4),TRUE)</f>
        <v>14415841.458103841</v>
      </c>
      <c r="BR275" s="10">
        <f t="shared" ca="1" si="191"/>
        <v>67281977.2391444</v>
      </c>
      <c r="BS275" s="82">
        <f t="shared" ca="1" si="172"/>
        <v>2.7473664621610279E-2</v>
      </c>
      <c r="BT275" s="82">
        <f t="shared" ca="1" si="173"/>
        <v>3.1882514433359016E-2</v>
      </c>
      <c r="BU275" s="82">
        <f t="shared" ca="1" si="174"/>
        <v>0.10938297305597298</v>
      </c>
      <c r="BV275" s="82">
        <f t="shared" ca="1" si="175"/>
        <v>5.3552398267148048E-2</v>
      </c>
      <c r="BW275" s="82">
        <f t="shared" ca="1" si="192"/>
        <v>0.22229155037809034</v>
      </c>
      <c r="BX275" s="10">
        <f t="shared" ca="1" si="176"/>
        <v>1.1877814714757263E-4</v>
      </c>
      <c r="BY275" s="10">
        <f t="shared" ca="1" si="177"/>
        <v>2.7420357191304371E-4</v>
      </c>
      <c r="BZ275" s="10">
        <f t="shared" ca="1" si="178"/>
        <v>2.4638990240815643E-3</v>
      </c>
      <c r="CA275" s="10">
        <f t="shared" ca="1" si="179"/>
        <v>1.8458506974115205E-3</v>
      </c>
      <c r="CB275" s="10">
        <v>0</v>
      </c>
      <c r="CC275" s="82">
        <f t="shared" ca="1" si="180"/>
        <v>-2.5592050091508501E-5</v>
      </c>
      <c r="CD275" s="82">
        <f t="shared" ca="1" si="181"/>
        <v>4.7374218732317588E-5</v>
      </c>
      <c r="CE275" s="82">
        <f t="shared" ca="1" si="182"/>
        <v>1.4774125132309759E-2</v>
      </c>
      <c r="CF275" s="82">
        <f t="shared" ca="1" si="183"/>
        <v>1.1068160085364794E-2</v>
      </c>
      <c r="CG275" s="82">
        <f t="shared" ca="1" si="193"/>
        <v>2.5864067386315363E-2</v>
      </c>
      <c r="CH275" s="13" t="str">
        <f t="shared" ca="1" si="194"/>
        <v/>
      </c>
      <c r="CI275" s="81">
        <f t="shared" ca="1" si="203"/>
        <v>0.11317759619798352</v>
      </c>
      <c r="CJ275" s="81">
        <f t="shared" ca="1" si="204"/>
        <v>0.13063724712430227</v>
      </c>
      <c r="CK275" s="81">
        <f t="shared" ca="1" si="205"/>
        <v>0.39004625793456782</v>
      </c>
      <c r="CL275" s="81">
        <f t="shared" ca="1" si="206"/>
        <v>0.17284488467293926</v>
      </c>
      <c r="CM275" s="89">
        <f t="shared" ca="1" si="195"/>
        <v>0.80670598592979281</v>
      </c>
    </row>
    <row r="276" spans="1:91" x14ac:dyDescent="0.3">
      <c r="A276">
        <v>211</v>
      </c>
      <c r="B276" s="3">
        <f t="shared" si="208"/>
        <v>0.77500000000000002</v>
      </c>
      <c r="C276" s="3">
        <f t="shared" si="196"/>
        <v>7.0333333333333332</v>
      </c>
      <c r="D276" s="4">
        <f t="shared" ca="1" si="184"/>
        <v>276</v>
      </c>
      <c r="E276" s="58">
        <f>(0.5*(COS(B276*2*PI())+1)*('key variables'!$B$4-'key variables'!$B$6)+'key variables'!$B$6)/'key variables'!$B$4</f>
        <v>1</v>
      </c>
      <c r="F276" s="10">
        <f t="shared" ca="1" si="197"/>
        <v>11689222.907488823</v>
      </c>
      <c r="G276" s="10">
        <f t="shared" ca="1" si="198"/>
        <v>13492492.798745109</v>
      </c>
      <c r="H276" s="10">
        <f t="shared" ca="1" si="199"/>
        <v>40309474.522046395</v>
      </c>
      <c r="I276" s="10">
        <f t="shared" ca="1" si="200"/>
        <v>17912154.251904331</v>
      </c>
      <c r="J276" s="10">
        <f t="shared" ca="1" si="185"/>
        <v>83403344.480184659</v>
      </c>
      <c r="K276" s="82">
        <f t="shared" ca="1" si="161"/>
        <v>2249832.8368172897</v>
      </c>
      <c r="L276" s="82">
        <f t="shared" ca="1" si="162"/>
        <v>2596909.4429442091</v>
      </c>
      <c r="M276" s="82">
        <f t="shared" ca="1" si="163"/>
        <v>7778311.9987390926</v>
      </c>
      <c r="N276" s="82">
        <f t="shared" ca="1" si="164"/>
        <v>3496312.7402480915</v>
      </c>
      <c r="O276" s="82">
        <f t="shared" ca="1" si="186"/>
        <v>16121367.018748682</v>
      </c>
      <c r="P276" s="10">
        <f ca="1">IF(IF($A276&gt;='key variables'!$B$26,K276*SUMPRODUCT(Z276:AC276,'control variables'!$O$3:$R$3)/J276+F$65*'key variables'!$B$25/scenario!J$65,K276*SUMPRODUCT(Z276:AC276,'control variables'!$O$7:$R$7)/J276+F$65*'key variables'!$B$25/scenario!J$65)&lt;'key variables'!$B$28,0,IF($A276&gt;='key variables'!$B$26,K276*SUMPRODUCT(Z276:AC276,'control variables'!$O$3:$R$3)/J276+F$65*'key variables'!$B$25/scenario!J$65,K276*SUMPRODUCT(Z276:AC276,'control variables'!$O$7:$R$7)/J276+F$65*'key variables'!$B$25/scenario!J$65))</f>
        <v>6.3149528621654042E-4</v>
      </c>
      <c r="Q276" s="10">
        <f ca="1">IF(IF($A276&gt;='key variables'!$B$26,L276*SUMPRODUCT(Z276:AC276,'control variables'!$O$4:$R$4)/J276+G$65*'key variables'!$B$25/scenario!J$65,L276*SUMPRODUCT(Z276:AC276,'control variables'!$O$7:$R$7)/J276+G$65*'key variables'!$B$25/scenario!J$65)&lt;'key variables'!$B$28,0,IF($A276&gt;='key variables'!$B$26,L276*SUMPRODUCT(Z276:AC276,'control variables'!$O$4:$R$4)/J276+G$65*'key variables'!$B$25/scenario!J$65,L276*SUMPRODUCT(Z276:AC276,'control variables'!$O$7:$R$7)/J276+G$65*'key variables'!$B$25/scenario!J$65))</f>
        <v>7.2891463095116609E-4</v>
      </c>
      <c r="R276" s="10">
        <f ca="1">IF(IF($A276&gt;='key variables'!$B$26,M276*SUMPRODUCT(Z276:AC276,'control variables'!$O$5:$R$5)/J276+H$65*'key variables'!$B$25/scenario!J$65,M276*SUMPRODUCT(Z276:AC276,'control variables'!$O$7:$R$7)/J276+H$65*'key variables'!$B$25/scenario!J$65)&lt;'key variables'!$B$28,0,IF($A276&gt;='key variables'!$B$26,M276*SUMPRODUCT(Z276:AC276,'control variables'!$O$5:$R$5)/J276+H$65*'key variables'!$B$25/scenario!J$65,M276*SUMPRODUCT(Z276:AC276,'control variables'!$O$7:$R$7)/J276+H$65*'key variables'!$B$25/scenario!J$65))</f>
        <v>2.1832588099629543E-3</v>
      </c>
      <c r="S276" s="10">
        <f ca="1">IF(IF($A276&gt;='key variables'!$B$26,N276*SUMPRODUCT(Z276:AC276,'control variables'!$O$6:$R$6)/J276+I$65*'key variables'!$B$25/scenario!J$65,N276*SUMPRODUCT(Z276:AC276,'control variables'!$O$7:$R$7)/J276+I$65*'key variables'!$B$25/scenario!J$65)&lt;'key variables'!$B$28,0,IF($A276&gt;='key variables'!$B$26,N276*SUMPRODUCT(Z276:AC276,'control variables'!$O$6:$R$6)/J276+I$65*'key variables'!$B$25/scenario!J$65,N276*SUMPRODUCT(Z276:AC276,'control variables'!$O$7:$R$7)/J276+I$65*'key variables'!$B$25/scenario!J$65))</f>
        <v>9.8136402779546166E-4</v>
      </c>
      <c r="T276" s="10">
        <f t="shared" ca="1" si="207"/>
        <v>4.5250327549261225E-3</v>
      </c>
      <c r="U276" s="82">
        <f ca="1">SUMPRODUCT(P246:P275,'control variables'!AD$7:AD$36)</f>
        <v>1.3388868306488503E-3</v>
      </c>
      <c r="V276" s="82">
        <f ca="1">SUMPRODUCT(Q246:Q275,'control variables'!AE$7:AE$36)</f>
        <v>1.5454338636395344E-3</v>
      </c>
      <c r="W276" s="82">
        <f ca="1">SUMPRODUCT(R246:R275,'control variables'!AF$7:AF$36)</f>
        <v>4.6289125704655487E-3</v>
      </c>
      <c r="X276" s="82">
        <f ca="1">SUMPRODUCT(S246:S275,'control variables'!AG$7:AG$36)</f>
        <v>2.0806732869852428E-3</v>
      </c>
      <c r="Y276" s="82">
        <f t="shared" ca="1" si="201"/>
        <v>9.5939065517391762E-3</v>
      </c>
      <c r="Z276" s="10">
        <f ca="1">IF($A276&gt;='key variables'!$B$26,SUMPRODUCT(P246:P275,'control variables'!V$7:V$36)*$E276,SUMPRODUCT(P246:P275,'control variables'!Z$7:Z$36)*$E276)</f>
        <v>3.2670194055304746E-3</v>
      </c>
      <c r="AA276" s="10">
        <f ca="1">IF($A276&gt;='key variables'!$B$26,SUMPRODUCT(Q246:Q275,'control variables'!W$7:W$36)*$E276,SUMPRODUCT(Q246:Q275,'control variables'!AA$7:AA$36)*$E276)</f>
        <v>3.7710150752827023E-3</v>
      </c>
      <c r="AB276" s="10">
        <f ca="1">IF($A276&gt;='key variables'!$B$26,SUMPRODUCT(R246:R275,'control variables'!X$7:X$36)*$E276,SUMPRODUCT(R246:R275,'control variables'!AB$7:AB$36)*$E276)</f>
        <v>1.1295015267934274E-2</v>
      </c>
      <c r="AC276" s="10">
        <f ca="1">IF($A276&gt;='key variables'!$B$26,SUMPRODUCT(S246:S275,'control variables'!Y$7:Y$36)*$E276,SUMPRODUCT(S246:S275,'control variables'!AC$7:AC$36)*$E276)</f>
        <v>5.0770534518256635E-3</v>
      </c>
      <c r="AD276" s="10">
        <f t="shared" ca="1" si="202"/>
        <v>2.3410103200573115E-2</v>
      </c>
      <c r="AE276" s="82">
        <f ca="1">SUMPRODUCT(P246:P275,'control variables'!AL$7:AL$36)</f>
        <v>4.4482122702361477E-3</v>
      </c>
      <c r="AF276" s="82">
        <f ca="1">SUMPRODUCT(Q246:Q275,'control variables'!AM$7:AM$36)</f>
        <v>5.1210028676322798E-3</v>
      </c>
      <c r="AG276" s="82">
        <f ca="1">SUMPRODUCT(R246:R275,'control variables'!AN$7:AN$36)</f>
        <v>1.4601325033786718E-2</v>
      </c>
      <c r="AH276" s="82">
        <f ca="1">SUMPRODUCT(S246:S275,'control variables'!AO$7:AO$36)</f>
        <v>6.3222289056889761E-3</v>
      </c>
      <c r="AI276" s="82">
        <f t="shared" ca="1" si="165"/>
        <v>3.049276907734412E-2</v>
      </c>
      <c r="AJ276" s="10">
        <f ca="1">SUMPRODUCT(P246:P275,'control variables'!AP$7:AP$36)</f>
        <v>4.2502841372167161E-6</v>
      </c>
      <c r="AK276" s="10">
        <f ca="1">SUMPRODUCT(Q246:Q275,'control variables'!AQ$7:AQ$36)</f>
        <v>1.2264914564439718E-5</v>
      </c>
      <c r="AL276" s="10">
        <f ca="1">SUMPRODUCT(R246:R275,'control variables'!AR$7:AR$36)</f>
        <v>4.4083323296140604E-4</v>
      </c>
      <c r="AM276" s="10">
        <f ca="1">SUMPRODUCT(S246:S275,'control variables'!AS$7:AS$36)</f>
        <v>3.3025392676833804E-4</v>
      </c>
      <c r="AN276" s="10">
        <f t="shared" ca="1" si="187"/>
        <v>7.8760235843140054E-4</v>
      </c>
      <c r="AO276" s="82">
        <f ca="1">SUMPRODUCT(P246:P275,'control variables'!AX$7:AX$36)</f>
        <v>5.7797378005549301E-6</v>
      </c>
      <c r="AP276" s="82">
        <f ca="1">SUMPRODUCT(Q246:Q275,'control variables'!AY$7:AY$36)</f>
        <v>1.3342729669850205E-5</v>
      </c>
      <c r="AQ276" s="82">
        <f ca="1">SUMPRODUCT(R246:R275,'control variables'!AZ$7:AZ$36)</f>
        <v>1.1989318445690361E-4</v>
      </c>
      <c r="AR276" s="82">
        <f ca="1">SUMPRODUCT(S246:S275,'control variables'!BA$7:BA$36)</f>
        <v>8.9818988222967202E-5</v>
      </c>
      <c r="AS276" s="82">
        <f t="shared" ca="1" si="188"/>
        <v>2.2883464015027597E-4</v>
      </c>
      <c r="AT276" s="10">
        <f ca="1">SUMPRODUCT(P246:P275,'control variables'!AT$7:AT$36)</f>
        <v>-5.1008440489153293E-6</v>
      </c>
      <c r="AU276" s="10">
        <f ca="1">SUMPRODUCT(Q246:Q275,'control variables'!AU$7:AU$36)</f>
        <v>5.533293643034475E-6</v>
      </c>
      <c r="AV276" s="10">
        <f ca="1">SUMPRODUCT(R246:R275,'control variables'!AV$7:AV$36)</f>
        <v>2.3826805844925744E-3</v>
      </c>
      <c r="AW276" s="10">
        <f ca="1">SUMPRODUCT(S246:S275,'control variables'!AW$7:AW$36)</f>
        <v>1.7850052138247963E-3</v>
      </c>
      <c r="AX276" s="10">
        <f t="shared" ca="1" si="166"/>
        <v>4.1681182479114901E-3</v>
      </c>
      <c r="AY276" s="82">
        <f ca="1">SUMPRODUCT(P246:P275,'control variables'!BB$7:BB$36)</f>
        <v>1.8487827688787609E-5</v>
      </c>
      <c r="AZ276" s="82">
        <f ca="1">SUMPRODUCT(Q246:Q275,'control variables'!BC$7:BC$36)</f>
        <v>4.7143927637587146E-5</v>
      </c>
      <c r="BA276" s="82">
        <f ca="1">SUMPRODUCT(R246:R275,'control variables'!BD$7:BD$36)</f>
        <v>3.3002198456720153E-4</v>
      </c>
      <c r="BB276" s="82">
        <f ca="1">SUMPRODUCT(S246:S275,'control variables'!BE$7:BE$36)</f>
        <v>4.6898479873137596E-5</v>
      </c>
      <c r="BC276" s="82">
        <f t="shared" ca="1" si="189"/>
        <v>4.4255221976671392E-4</v>
      </c>
      <c r="BD276" s="10">
        <f ca="1">SUMPRODUCT(P246:P275,'control variables'!BF$7:BF$36)</f>
        <v>3.8674925203088094E-6</v>
      </c>
      <c r="BE276" s="10">
        <f ca="1">SUMPRODUCT(Q246:Q275,'control variables'!BG$7:BG$36)</f>
        <v>4.4641218148073756E-6</v>
      </c>
      <c r="BF276" s="10">
        <f ca="1">SUMPRODUCT(R246:R275,'control variables'!BH$7:BH$36)</f>
        <v>1.3371021608124376E-4</v>
      </c>
      <c r="BG276" s="10">
        <f ca="1">SUMPRODUCT(S246:S275,'control variables'!BI$7:BI$36)</f>
        <v>3.0051040126827049E-4</v>
      </c>
      <c r="BH276" s="10">
        <f t="shared" ca="1" si="190"/>
        <v>4.4255223168463044E-4</v>
      </c>
      <c r="BI276" s="82">
        <f t="shared" ca="1" si="167"/>
        <v>4.4615992538760202E-3</v>
      </c>
      <c r="BJ276" s="82">
        <f t="shared" ca="1" si="168"/>
        <v>5.1736800889129013E-3</v>
      </c>
      <c r="BK276" s="82">
        <f t="shared" ca="1" si="169"/>
        <v>1.7314027602846494E-2</v>
      </c>
      <c r="BL276" s="82">
        <f t="shared" ca="1" si="170"/>
        <v>8.1541325993869096E-3</v>
      </c>
      <c r="BM276" s="82">
        <f t="shared" ca="1" si="160"/>
        <v>3.5103439545022326E-2</v>
      </c>
      <c r="BN276" s="10">
        <f ca="1">BN275+BI276-INDIRECT(ADDRESS(MAX($D276-'key variables'!$B$9*30,34),scenario!BI$4),TRUE)</f>
        <v>9439390.0476594679</v>
      </c>
      <c r="BO276" s="10">
        <f ca="1">BO275+BJ276-INDIRECT(ADDRESS(MAX($D276-'key variables'!$B$9*30,34),scenario!BJ$4),TRUE)</f>
        <v>10895583.329092065</v>
      </c>
      <c r="BP276" s="10">
        <f ca="1">BP275+BK276-INDIRECT(ADDRESS(MAX($D276-'key variables'!$B$9*30,34),scenario!BK$4),TRUE)</f>
        <v>32531162.431238357</v>
      </c>
      <c r="BQ276" s="10">
        <f ca="1">BQ275+BL276-INDIRECT(ADDRESS(MAX($D276-'key variables'!$B$9*30,34),scenario!BL$4),TRUE)</f>
        <v>14415841.466257975</v>
      </c>
      <c r="BR276" s="10">
        <f t="shared" ca="1" si="191"/>
        <v>67281977.27424784</v>
      </c>
      <c r="BS276" s="82">
        <f t="shared" ca="1" si="172"/>
        <v>2.3639693161430487E-2</v>
      </c>
      <c r="BT276" s="82">
        <f t="shared" ca="1" si="173"/>
        <v>2.7433284853582471E-2</v>
      </c>
      <c r="BU276" s="82">
        <f t="shared" ca="1" si="174"/>
        <v>9.41184940470082E-2</v>
      </c>
      <c r="BV276" s="82">
        <f t="shared" ca="1" si="175"/>
        <v>4.6079119294288325E-2</v>
      </c>
      <c r="BW276" s="82">
        <f t="shared" ca="1" si="192"/>
        <v>0.19127059135630947</v>
      </c>
      <c r="BX276" s="10">
        <f t="shared" ca="1" si="176"/>
        <v>1.0220256473903113E-4</v>
      </c>
      <c r="BY276" s="10">
        <f t="shared" ca="1" si="177"/>
        <v>2.3593825213049941E-4</v>
      </c>
      <c r="BZ276" s="10">
        <f t="shared" ca="1" si="178"/>
        <v>2.1200600078900228E-3</v>
      </c>
      <c r="CA276" s="10">
        <f t="shared" ca="1" si="179"/>
        <v>1.5882608044930796E-3</v>
      </c>
      <c r="CB276" s="10">
        <v>0</v>
      </c>
      <c r="CC276" s="82">
        <f t="shared" ca="1" si="180"/>
        <v>-2.2020659705931385E-5</v>
      </c>
      <c r="CD276" s="82">
        <f t="shared" ca="1" si="181"/>
        <v>4.0763109983872625E-5</v>
      </c>
      <c r="CE276" s="82">
        <f t="shared" ca="1" si="182"/>
        <v>1.2712384596321687E-2</v>
      </c>
      <c r="CF276" s="82">
        <f t="shared" ca="1" si="183"/>
        <v>9.5235898100853693E-3</v>
      </c>
      <c r="CG276" s="82">
        <f t="shared" ca="1" si="193"/>
        <v>2.2254716856684998E-2</v>
      </c>
      <c r="CH276" s="13" t="str">
        <f t="shared" ca="1" si="194"/>
        <v/>
      </c>
      <c r="CI276" s="81">
        <f t="shared" ca="1" si="203"/>
        <v>0.11317759625217572</v>
      </c>
      <c r="CJ276" s="81">
        <f t="shared" ca="1" si="204"/>
        <v>0.13063724718713993</v>
      </c>
      <c r="CK276" s="81">
        <f t="shared" ca="1" si="205"/>
        <v>0.39004625814456706</v>
      </c>
      <c r="CL276" s="81">
        <f t="shared" ca="1" si="206"/>
        <v>0.17284488477177262</v>
      </c>
      <c r="CM276" s="89">
        <f t="shared" ca="1" si="195"/>
        <v>0.80670598635565527</v>
      </c>
    </row>
    <row r="277" spans="1:91" x14ac:dyDescent="0.3">
      <c r="A277">
        <v>212</v>
      </c>
      <c r="B277" s="3">
        <f t="shared" si="208"/>
        <v>0.77777777777777779</v>
      </c>
      <c r="C277" s="3">
        <f t="shared" si="196"/>
        <v>7.0666666666666664</v>
      </c>
      <c r="D277" s="4">
        <f t="shared" ca="1" si="184"/>
        <v>277</v>
      </c>
      <c r="E277" s="58">
        <f>(0.5*(COS(B277*2*PI())+1)*('key variables'!$B$4-'key variables'!$B$6)+'key variables'!$B$6)/'key variables'!$B$4</f>
        <v>1</v>
      </c>
      <c r="F277" s="10">
        <f t="shared" ca="1" si="197"/>
        <v>11689222.907484956</v>
      </c>
      <c r="G277" s="10">
        <f t="shared" ca="1" si="198"/>
        <v>13492492.798740644</v>
      </c>
      <c r="H277" s="10">
        <f t="shared" ca="1" si="199"/>
        <v>40309474.521912687</v>
      </c>
      <c r="I277" s="10">
        <f t="shared" ca="1" si="200"/>
        <v>17912154.251603819</v>
      </c>
      <c r="J277" s="10">
        <f t="shared" ca="1" si="185"/>
        <v>83403344.47974211</v>
      </c>
      <c r="K277" s="82">
        <f t="shared" ca="1" si="161"/>
        <v>2249832.8361857948</v>
      </c>
      <c r="L277" s="82">
        <f t="shared" ca="1" si="162"/>
        <v>2596909.4422152941</v>
      </c>
      <c r="M277" s="82">
        <f t="shared" ca="1" si="163"/>
        <v>7778311.9965558359</v>
      </c>
      <c r="N277" s="82">
        <f t="shared" ca="1" si="164"/>
        <v>3496312.7392667257</v>
      </c>
      <c r="O277" s="82">
        <f t="shared" ca="1" si="186"/>
        <v>16121367.01422365</v>
      </c>
      <c r="P277" s="10">
        <f ca="1">IF(IF($A277&gt;='key variables'!$B$26,K277*SUMPRODUCT(Z277:AC277,'control variables'!$O$3:$R$3)/J277+F$65*'key variables'!$B$25/scenario!J$65,K277*SUMPRODUCT(Z277:AC277,'control variables'!$O$7:$R$7)/J277+F$65*'key variables'!$B$25/scenario!J$65)&lt;'key variables'!$B$28,0,IF($A277&gt;='key variables'!$B$26,K277*SUMPRODUCT(Z277:AC277,'control variables'!$O$3:$R$3)/J277+F$65*'key variables'!$B$25/scenario!J$65,K277*SUMPRODUCT(Z277:AC277,'control variables'!$O$7:$R$7)/J277+F$65*'key variables'!$B$25/scenario!J$65))</f>
        <v>5.4336963070035667E-4</v>
      </c>
      <c r="Q277" s="10">
        <f ca="1">IF(IF($A277&gt;='key variables'!$B$26,L277*SUMPRODUCT(Z277:AC277,'control variables'!$O$4:$R$4)/J277+G$65*'key variables'!$B$25/scenario!J$65,L277*SUMPRODUCT(Z277:AC277,'control variables'!$O$7:$R$7)/J277+G$65*'key variables'!$B$25/scenario!J$65)&lt;'key variables'!$B$28,0,IF($A277&gt;='key variables'!$B$26,L277*SUMPRODUCT(Z277:AC277,'control variables'!$O$4:$R$4)/J277+G$65*'key variables'!$B$25/scenario!J$65,L277*SUMPRODUCT(Z277:AC277,'control variables'!$O$7:$R$7)/J277+G$65*'key variables'!$B$25/scenario!J$65))</f>
        <v>6.2719403054452727E-4</v>
      </c>
      <c r="R277" s="10">
        <f ca="1">IF(IF($A277&gt;='key variables'!$B$26,M277*SUMPRODUCT(Z277:AC277,'control variables'!$O$5:$R$5)/J277+H$65*'key variables'!$B$25/scenario!J$65,M277*SUMPRODUCT(Z277:AC277,'control variables'!$O$7:$R$7)/J277+H$65*'key variables'!$B$25/scenario!J$65)&lt;'key variables'!$B$28,0,IF($A277&gt;='key variables'!$B$26,M277*SUMPRODUCT(Z277:AC277,'control variables'!$O$5:$R$5)/J277+H$65*'key variables'!$B$25/scenario!J$65,M277*SUMPRODUCT(Z277:AC277,'control variables'!$O$7:$R$7)/J277+H$65*'key variables'!$B$25/scenario!J$65))</f>
        <v>1.8785833547553701E-3</v>
      </c>
      <c r="S277" s="10">
        <f ca="1">IF(IF($A277&gt;='key variables'!$B$26,N277*SUMPRODUCT(Z277:AC277,'control variables'!$O$6:$R$6)/J277+I$65*'key variables'!$B$25/scenario!J$65,N277*SUMPRODUCT(Z277:AC277,'control variables'!$O$7:$R$7)/J277+I$65*'key variables'!$B$25/scenario!J$65)&lt;'key variables'!$B$28,0,IF($A277&gt;='key variables'!$B$26,N277*SUMPRODUCT(Z277:AC277,'control variables'!$O$6:$R$6)/J277+I$65*'key variables'!$B$25/scenario!J$65,N277*SUMPRODUCT(Z277:AC277,'control variables'!$O$7:$R$7)/J277+I$65*'key variables'!$B$25/scenario!J$65))</f>
        <v>8.4441391884433582E-4</v>
      </c>
      <c r="T277" s="10">
        <f t="shared" ca="1" si="207"/>
        <v>3.8935609348445897E-3</v>
      </c>
      <c r="U277" s="82">
        <f ca="1">SUMPRODUCT(P247:P276,'control variables'!AD$7:AD$36)</f>
        <v>1.1520441382515784E-3</v>
      </c>
      <c r="V277" s="82">
        <f ca="1">SUMPRODUCT(Q247:Q276,'control variables'!AE$7:AE$36)</f>
        <v>1.3297673730935085E-3</v>
      </c>
      <c r="W277" s="82">
        <f ca="1">SUMPRODUCT(R247:R276,'control variables'!AF$7:AF$36)</f>
        <v>3.9829442423446266E-3</v>
      </c>
      <c r="X277" s="82">
        <f ca="1">SUMPRODUCT(S247:S276,'control variables'!AG$7:AG$36)</f>
        <v>1.7903137210830188E-3</v>
      </c>
      <c r="Y277" s="82">
        <f t="shared" ca="1" si="201"/>
        <v>8.2550694747727318E-3</v>
      </c>
      <c r="Z277" s="10">
        <f ca="1">IF($A277&gt;='key variables'!$B$26,SUMPRODUCT(P247:P276,'control variables'!V$7:V$36)*$E277,SUMPRODUCT(P247:P276,'control variables'!Z$7:Z$36)*$E277)</f>
        <v>2.8111043219317526E-3</v>
      </c>
      <c r="AA277" s="10">
        <f ca="1">IF($A277&gt;='key variables'!$B$26,SUMPRODUCT(Q247:Q276,'control variables'!W$7:W$36)*$E277,SUMPRODUCT(Q247:Q276,'control variables'!AA$7:AA$36)*$E277)</f>
        <v>3.2447670063581193E-3</v>
      </c>
      <c r="AB277" s="10">
        <f ca="1">IF($A277&gt;='key variables'!$B$26,SUMPRODUCT(R247:R276,'control variables'!X$7:X$36)*$E277,SUMPRODUCT(R247:R276,'control variables'!AB$7:AB$36)*$E277)</f>
        <v>9.7187871557253887E-3</v>
      </c>
      <c r="AC277" s="10">
        <f ca="1">IF($A277&gt;='key variables'!$B$26,SUMPRODUCT(S247:S276,'control variables'!Y$7:Y$36)*$E277,SUMPRODUCT(S247:S276,'control variables'!AC$7:AC$36)*$E277)</f>
        <v>4.3685467178265023E-3</v>
      </c>
      <c r="AD277" s="10">
        <f t="shared" ca="1" si="202"/>
        <v>2.0143205201841763E-2</v>
      </c>
      <c r="AE277" s="82">
        <f ca="1">SUMPRODUCT(P247:P276,'control variables'!AL$7:AL$36)</f>
        <v>3.8274608110420356E-3</v>
      </c>
      <c r="AF277" s="82">
        <f ca="1">SUMPRODUCT(Q247:Q276,'control variables'!AM$7:AM$36)</f>
        <v>4.4063629607442017E-3</v>
      </c>
      <c r="AG277" s="82">
        <f ca="1">SUMPRODUCT(R247:R276,'control variables'!AN$7:AN$36)</f>
        <v>1.2563698843701718E-2</v>
      </c>
      <c r="AH277" s="82">
        <f ca="1">SUMPRODUCT(S247:S276,'control variables'!AO$7:AO$36)</f>
        <v>5.4399569770704984E-3</v>
      </c>
      <c r="AI277" s="82">
        <f t="shared" ca="1" si="165"/>
        <v>2.6237479592558455E-2</v>
      </c>
      <c r="AJ277" s="10">
        <f ca="1">SUMPRODUCT(P247:P276,'control variables'!AP$7:AP$36)</f>
        <v>3.6571537004818056E-6</v>
      </c>
      <c r="AK277" s="10">
        <f ca="1">SUMPRODUCT(Q247:Q276,'control variables'!AQ$7:AQ$36)</f>
        <v>1.0553336256433636E-5</v>
      </c>
      <c r="AL277" s="10">
        <f ca="1">SUMPRODUCT(R247:R276,'control variables'!AR$7:AR$36)</f>
        <v>3.7931461454619454E-4</v>
      </c>
      <c r="AM277" s="10">
        <f ca="1">SUMPRODUCT(S247:S276,'control variables'!AS$7:AS$36)</f>
        <v>2.8416673600800506E-4</v>
      </c>
      <c r="AN277" s="10">
        <f t="shared" ca="1" si="187"/>
        <v>6.7769184051111504E-4</v>
      </c>
      <c r="AO277" s="82">
        <f ca="1">SUMPRODUCT(P247:P276,'control variables'!AX$7:AX$36)</f>
        <v>4.9731709232463161E-6</v>
      </c>
      <c r="AP277" s="82">
        <f ca="1">SUMPRODUCT(Q247:Q276,'control variables'!AY$7:AY$36)</f>
        <v>1.1480741431637946E-5</v>
      </c>
      <c r="AQ277" s="82">
        <f ca="1">SUMPRODUCT(R247:R276,'control variables'!AZ$7:AZ$36)</f>
        <v>1.0316199789880304E-4</v>
      </c>
      <c r="AR277" s="82">
        <f ca="1">SUMPRODUCT(S247:S276,'control variables'!BA$7:BA$36)</f>
        <v>7.728467899408451E-5</v>
      </c>
      <c r="AS277" s="82">
        <f t="shared" ca="1" si="188"/>
        <v>1.9690058924777182E-4</v>
      </c>
      <c r="AT277" s="10">
        <f ca="1">SUMPRODUCT(P247:P276,'control variables'!AT$7:AT$36)</f>
        <v>-4.3890173316523705E-6</v>
      </c>
      <c r="AU277" s="10">
        <f ca="1">SUMPRODUCT(Q247:Q276,'control variables'!AU$7:AU$36)</f>
        <v>4.7611182517066858E-6</v>
      </c>
      <c r="AV277" s="10">
        <f ca="1">SUMPRODUCT(R247:R276,'control variables'!AV$7:AV$36)</f>
        <v>2.0501756730542031E-3</v>
      </c>
      <c r="AW277" s="10">
        <f ca="1">SUMPRODUCT(S247:S276,'control variables'!AW$7:AW$36)</f>
        <v>1.5359063608762615E-3</v>
      </c>
      <c r="AX277" s="10">
        <f t="shared" ca="1" si="166"/>
        <v>3.586454134850519E-3</v>
      </c>
      <c r="AY277" s="82">
        <f ca="1">SUMPRODUCT(P247:P276,'control variables'!BB$7:BB$36)</f>
        <v>1.5907837070475487E-5</v>
      </c>
      <c r="AZ277" s="82">
        <f ca="1">SUMPRODUCT(Q247:Q276,'control variables'!BC$7:BC$36)</f>
        <v>4.0564956161715681E-5</v>
      </c>
      <c r="BA277" s="82">
        <f ca="1">SUMPRODUCT(R247:R276,'control variables'!BD$7:BD$36)</f>
        <v>2.8396716199134448E-4</v>
      </c>
      <c r="BB277" s="82">
        <f ca="1">SUMPRODUCT(S247:S276,'control variables'!BE$7:BE$36)</f>
        <v>4.035376082217105E-5</v>
      </c>
      <c r="BC277" s="82">
        <f t="shared" ca="1" si="189"/>
        <v>3.8079371604570671E-4</v>
      </c>
      <c r="BD277" s="10">
        <f ca="1">SUMPRODUCT(P247:P276,'control variables'!BF$7:BF$36)</f>
        <v>3.3277809551236535E-6</v>
      </c>
      <c r="BE277" s="10">
        <f ca="1">SUMPRODUCT(Q247:Q276,'control variables'!BG$7:BG$36)</f>
        <v>3.841150171243729E-6</v>
      </c>
      <c r="BF277" s="10">
        <f ca="1">SUMPRODUCT(R247:R276,'control variables'!BH$7:BH$36)</f>
        <v>1.1505085226256685E-4</v>
      </c>
      <c r="BG277" s="10">
        <f ca="1">SUMPRODUCT(S247:S276,'control variables'!BI$7:BI$36)</f>
        <v>2.5857394291153456E-4</v>
      </c>
      <c r="BH277" s="10">
        <f t="shared" ca="1" si="190"/>
        <v>3.8079372630046881E-4</v>
      </c>
      <c r="BI277" s="82">
        <f t="shared" ca="1" si="167"/>
        <v>3.8389796307808587E-3</v>
      </c>
      <c r="BJ277" s="82">
        <f t="shared" ca="1" si="168"/>
        <v>4.4516890351576242E-3</v>
      </c>
      <c r="BK277" s="82">
        <f t="shared" ca="1" si="169"/>
        <v>1.4897841678747267E-2</v>
      </c>
      <c r="BL277" s="82">
        <f t="shared" ca="1" si="170"/>
        <v>7.0162170987689305E-3</v>
      </c>
      <c r="BM277" s="82">
        <f t="shared" ca="1" si="160"/>
        <v>3.0204727443454676E-2</v>
      </c>
      <c r="BN277" s="10">
        <f ca="1">BN276+BI277-INDIRECT(ADDRESS(MAX($D277-'key variables'!$B$9*30,34),scenario!BI$4),TRUE)</f>
        <v>9439390.0514984466</v>
      </c>
      <c r="BO277" s="10">
        <f ca="1">BO276+BJ277-INDIRECT(ADDRESS(MAX($D277-'key variables'!$B$9*30,34),scenario!BJ$4),TRUE)</f>
        <v>10895583.333543753</v>
      </c>
      <c r="BP277" s="10">
        <f ca="1">BP276+BK277-INDIRECT(ADDRESS(MAX($D277-'key variables'!$B$9*30,34),scenario!BK$4),TRUE)</f>
        <v>32531162.446136199</v>
      </c>
      <c r="BQ277" s="10">
        <f ca="1">BQ276+BL277-INDIRECT(ADDRESS(MAX($D277-'key variables'!$B$9*30,34),scenario!BL$4),TRUE)</f>
        <v>14415841.473274192</v>
      </c>
      <c r="BR277" s="10">
        <f t="shared" ca="1" si="191"/>
        <v>67281977.304452568</v>
      </c>
      <c r="BS277" s="82">
        <f t="shared" ca="1" si="172"/>
        <v>2.0340755380394863E-2</v>
      </c>
      <c r="BT277" s="82">
        <f t="shared" ca="1" si="173"/>
        <v>2.3604948698798128E-2</v>
      </c>
      <c r="BU277" s="82">
        <f t="shared" ca="1" si="174"/>
        <v>8.0984184870753734E-2</v>
      </c>
      <c r="BV277" s="82">
        <f t="shared" ca="1" si="175"/>
        <v>3.96487421714522E-2</v>
      </c>
      <c r="BW277" s="82">
        <f t="shared" ca="1" si="192"/>
        <v>0.16457863112139892</v>
      </c>
      <c r="BX277" s="10">
        <f t="shared" ca="1" si="176"/>
        <v>8.7940117636678314E-5</v>
      </c>
      <c r="BY277" s="10">
        <f t="shared" ca="1" si="177"/>
        <v>2.0301288722917796E-4</v>
      </c>
      <c r="BZ277" s="10">
        <f t="shared" ca="1" si="178"/>
        <v>1.8242039915349147E-3</v>
      </c>
      <c r="CA277" s="10">
        <f t="shared" ca="1" si="179"/>
        <v>1.3666177797534585E-3</v>
      </c>
      <c r="CB277" s="10">
        <v>0</v>
      </c>
      <c r="CC277" s="82">
        <f t="shared" ca="1" si="180"/>
        <v>-1.8947659597043525E-5</v>
      </c>
      <c r="CD277" s="82">
        <f t="shared" ca="1" si="181"/>
        <v>3.5074586556961622E-5</v>
      </c>
      <c r="CE277" s="82">
        <f t="shared" ca="1" si="182"/>
        <v>1.0938361539914874E-2</v>
      </c>
      <c r="CF277" s="82">
        <f t="shared" ca="1" si="183"/>
        <v>8.1945655062230279E-3</v>
      </c>
      <c r="CG277" s="82">
        <f t="shared" ca="1" si="193"/>
        <v>1.914905397309782E-2</v>
      </c>
      <c r="CH277" s="13" t="str">
        <f t="shared" ca="1" si="194"/>
        <v/>
      </c>
      <c r="CI277" s="81">
        <f t="shared" ca="1" si="203"/>
        <v>0.11317759629880533</v>
      </c>
      <c r="CJ277" s="81">
        <f t="shared" ca="1" si="204"/>
        <v>0.13063724724120851</v>
      </c>
      <c r="CK277" s="81">
        <f t="shared" ca="1" si="205"/>
        <v>0.39004625832526074</v>
      </c>
      <c r="CL277" s="81">
        <f t="shared" ca="1" si="206"/>
        <v>0.17284488485681368</v>
      </c>
      <c r="CM277" s="89">
        <f t="shared" ca="1" si="195"/>
        <v>0.80670598672208826</v>
      </c>
    </row>
    <row r="278" spans="1:91" x14ac:dyDescent="0.3">
      <c r="A278">
        <v>213</v>
      </c>
      <c r="B278" s="3">
        <f t="shared" si="208"/>
        <v>0.78055555555555556</v>
      </c>
      <c r="C278" s="3">
        <f t="shared" si="196"/>
        <v>7.1</v>
      </c>
      <c r="D278" s="4">
        <f t="shared" ca="1" si="184"/>
        <v>278</v>
      </c>
      <c r="E278" s="58">
        <f>(0.5*(COS(B278*2*PI())+1)*('key variables'!$B$4-'key variables'!$B$6)+'key variables'!$B$6)/'key variables'!$B$4</f>
        <v>1</v>
      </c>
      <c r="F278" s="10">
        <f t="shared" ca="1" si="197"/>
        <v>11689222.907481628</v>
      </c>
      <c r="G278" s="10">
        <f t="shared" ca="1" si="198"/>
        <v>13492492.798736803</v>
      </c>
      <c r="H278" s="10">
        <f t="shared" ca="1" si="199"/>
        <v>40309474.521797635</v>
      </c>
      <c r="I278" s="10">
        <f t="shared" ca="1" si="200"/>
        <v>17912154.251345247</v>
      </c>
      <c r="J278" s="10">
        <f t="shared" ca="1" si="185"/>
        <v>83403344.479361311</v>
      </c>
      <c r="K278" s="82">
        <f t="shared" ca="1" si="161"/>
        <v>2249832.8356424253</v>
      </c>
      <c r="L278" s="82">
        <f t="shared" ca="1" si="162"/>
        <v>2596909.4415881014</v>
      </c>
      <c r="M278" s="82">
        <f t="shared" ca="1" si="163"/>
        <v>7778311.9946772512</v>
      </c>
      <c r="N278" s="82">
        <f t="shared" ca="1" si="164"/>
        <v>3496312.7384223132</v>
      </c>
      <c r="O278" s="82">
        <f t="shared" ca="1" si="186"/>
        <v>16121367.010330092</v>
      </c>
      <c r="P278" s="10">
        <f ca="1">IF(IF($A278&gt;='key variables'!$B$26,K278*SUMPRODUCT(Z278:AC278,'control variables'!$O$3:$R$3)/J278+F$65*'key variables'!$B$25/scenario!J$65,K278*SUMPRODUCT(Z278:AC278,'control variables'!$O$7:$R$7)/J278+F$65*'key variables'!$B$25/scenario!J$65)&lt;'key variables'!$B$28,0,IF($A278&gt;='key variables'!$B$26,K278*SUMPRODUCT(Z278:AC278,'control variables'!$O$3:$R$3)/J278+F$65*'key variables'!$B$25/scenario!J$65,K278*SUMPRODUCT(Z278:AC278,'control variables'!$O$7:$R$7)/J278+F$65*'key variables'!$B$25/scenario!J$65))</f>
        <v>4.6754197854953174E-4</v>
      </c>
      <c r="Q278" s="10">
        <f ca="1">IF(IF($A278&gt;='key variables'!$B$26,L278*SUMPRODUCT(Z278:AC278,'control variables'!$O$4:$R$4)/J278+G$65*'key variables'!$B$25/scenario!J$65,L278*SUMPRODUCT(Z278:AC278,'control variables'!$O$7:$R$7)/J278+G$65*'key variables'!$B$25/scenario!J$65)&lt;'key variables'!$B$28,0,IF($A278&gt;='key variables'!$B$26,L278*SUMPRODUCT(Z278:AC278,'control variables'!$O$4:$R$4)/J278+G$65*'key variables'!$B$25/scenario!J$65,L278*SUMPRODUCT(Z278:AC278,'control variables'!$O$7:$R$7)/J278+G$65*'key variables'!$B$25/scenario!J$65))</f>
        <v>5.3966861857421679E-4</v>
      </c>
      <c r="R278" s="10">
        <f ca="1">IF(IF($A278&gt;='key variables'!$B$26,M278*SUMPRODUCT(Z278:AC278,'control variables'!$O$5:$R$5)/J278+H$65*'key variables'!$B$25/scenario!J$65,M278*SUMPRODUCT(Z278:AC278,'control variables'!$O$7:$R$7)/J278+H$65*'key variables'!$B$25/scenario!J$65)&lt;'key variables'!$B$28,0,IF($A278&gt;='key variables'!$B$26,M278*SUMPRODUCT(Z278:AC278,'control variables'!$O$5:$R$5)/J278+H$65*'key variables'!$B$25/scenario!J$65,M278*SUMPRODUCT(Z278:AC278,'control variables'!$O$7:$R$7)/J278+H$65*'key variables'!$B$25/scenario!J$65))</f>
        <v>1.6164255948947087E-3</v>
      </c>
      <c r="S278" s="10">
        <f ca="1">IF(IF($A278&gt;='key variables'!$B$26,N278*SUMPRODUCT(Z278:AC278,'control variables'!$O$6:$R$6)/J278+I$65*'key variables'!$B$25/scenario!J$65,N278*SUMPRODUCT(Z278:AC278,'control variables'!$O$7:$R$7)/J278+I$65*'key variables'!$B$25/scenario!J$65)&lt;'key variables'!$B$28,0,IF($A278&gt;='key variables'!$B$26,N278*SUMPRODUCT(Z278:AC278,'control variables'!$O$6:$R$6)/J278+I$65*'key variables'!$B$25/scenario!J$65,N278*SUMPRODUCT(Z278:AC278,'control variables'!$O$7:$R$7)/J278+I$65*'key variables'!$B$25/scenario!J$65))</f>
        <v>7.2657530348610509E-4</v>
      </c>
      <c r="T278" s="10">
        <f t="shared" ca="1" si="207"/>
        <v>3.3502114955045624E-3</v>
      </c>
      <c r="U278" s="82">
        <f ca="1">SUMPRODUCT(P248:P277,'control variables'!AD$7:AD$36)</f>
        <v>9.9127548800256242E-4</v>
      </c>
      <c r="V278" s="82">
        <f ca="1">SUMPRODUCT(Q248:Q277,'control variables'!AE$7:AE$36)</f>
        <v>1.1441973080073933E-3</v>
      </c>
      <c r="W278" s="82">
        <f ca="1">SUMPRODUCT(R248:R277,'control variables'!AF$7:AF$36)</f>
        <v>3.4271212937285692E-3</v>
      </c>
      <c r="X278" s="82">
        <f ca="1">SUMPRODUCT(S248:S277,'control variables'!AG$7:AG$36)</f>
        <v>1.5404740570423379E-3</v>
      </c>
      <c r="Y278" s="82">
        <f t="shared" ca="1" si="201"/>
        <v>7.1030681467808623E-3</v>
      </c>
      <c r="Z278" s="10">
        <f ca="1">IF($A278&gt;='key variables'!$B$26,SUMPRODUCT(P248:P277,'control variables'!V$7:V$36)*$E278,SUMPRODUCT(P248:P277,'control variables'!Z$7:Z$36)*$E278)</f>
        <v>2.4188125405582663E-3</v>
      </c>
      <c r="AA278" s="10">
        <f ca="1">IF($A278&gt;='key variables'!$B$26,SUMPRODUCT(Q248:Q277,'control variables'!W$7:W$36)*$E278,SUMPRODUCT(Q248:Q277,'control variables'!AA$7:AA$36)*$E278)</f>
        <v>2.7919572621109105E-3</v>
      </c>
      <c r="AB278" s="10">
        <f ca="1">IF($A278&gt;='key variables'!$B$26,SUMPRODUCT(R248:R277,'control variables'!X$7:X$36)*$E278,SUMPRODUCT(R248:R277,'control variables'!AB$7:AB$36)*$E278)</f>
        <v>8.3625228946077827E-3</v>
      </c>
      <c r="AC278" s="10">
        <f ca="1">IF($A278&gt;='key variables'!$B$26,SUMPRODUCT(S248:S277,'control variables'!Y$7:Y$36)*$E278,SUMPRODUCT(S248:S277,'control variables'!AC$7:AC$36)*$E278)</f>
        <v>3.7589126460565187E-3</v>
      </c>
      <c r="AD278" s="10">
        <f t="shared" ca="1" si="202"/>
        <v>1.7332205343333476E-2</v>
      </c>
      <c r="AE278" s="82">
        <f ca="1">SUMPRODUCT(P248:P277,'control variables'!AL$7:AL$36)</f>
        <v>3.2933356971998604E-3</v>
      </c>
      <c r="AF278" s="82">
        <f ca="1">SUMPRODUCT(Q248:Q277,'control variables'!AM$7:AM$36)</f>
        <v>3.7914516045658292E-3</v>
      </c>
      <c r="AG278" s="82">
        <f ca="1">SUMPRODUCT(R248:R277,'control variables'!AN$7:AN$36)</f>
        <v>1.0810424961494678E-2</v>
      </c>
      <c r="AH278" s="82">
        <f ca="1">SUMPRODUCT(S248:S277,'control variables'!AO$7:AO$36)</f>
        <v>4.6808067772064659E-3</v>
      </c>
      <c r="AI278" s="82">
        <f t="shared" ca="1" si="165"/>
        <v>2.2576019040466831E-2</v>
      </c>
      <c r="AJ278" s="10">
        <f ca="1">SUMPRODUCT(P248:P277,'control variables'!AP$7:AP$36)</f>
        <v>3.1467950744630863E-6</v>
      </c>
      <c r="AK278" s="10">
        <f ca="1">SUMPRODUCT(Q248:Q277,'control variables'!AQ$7:AQ$36)</f>
        <v>9.0806100237250064E-6</v>
      </c>
      <c r="AL278" s="10">
        <f ca="1">SUMPRODUCT(R248:R277,'control variables'!AR$7:AR$36)</f>
        <v>3.2638096686190068E-4</v>
      </c>
      <c r="AM278" s="10">
        <f ca="1">SUMPRODUCT(S248:S277,'control variables'!AS$7:AS$36)</f>
        <v>2.4451104832658139E-4</v>
      </c>
      <c r="AN278" s="10">
        <f t="shared" ca="1" si="187"/>
        <v>5.8311942028667016E-4</v>
      </c>
      <c r="AO278" s="82">
        <f ca="1">SUMPRODUCT(P248:P277,'control variables'!AX$7:AX$36)</f>
        <v>4.2791610767436605E-6</v>
      </c>
      <c r="AP278" s="82">
        <f ca="1">SUMPRODUCT(Q248:Q277,'control variables'!AY$7:AY$36)</f>
        <v>9.8785950904648097E-6</v>
      </c>
      <c r="AQ278" s="82">
        <f ca="1">SUMPRODUCT(R248:R277,'control variables'!AZ$7:AZ$36)</f>
        <v>8.8765661349823018E-5</v>
      </c>
      <c r="AR278" s="82">
        <f ca="1">SUMPRODUCT(S248:S277,'control variables'!BA$7:BA$36)</f>
        <v>6.6499542300918176E-5</v>
      </c>
      <c r="AS278" s="82">
        <f t="shared" ca="1" si="188"/>
        <v>1.6942295981794967E-4</v>
      </c>
      <c r="AT278" s="10">
        <f ca="1">SUMPRODUCT(P248:P277,'control variables'!AT$7:AT$36)</f>
        <v>-3.7765265794852009E-6</v>
      </c>
      <c r="AU278" s="10">
        <f ca="1">SUMPRODUCT(Q248:Q277,'control variables'!AU$7:AU$36)</f>
        <v>4.0967005292898104E-6</v>
      </c>
      <c r="AV278" s="10">
        <f ca="1">SUMPRODUCT(R248:R277,'control variables'!AV$7:AV$36)</f>
        <v>1.7640720773796227E-3</v>
      </c>
      <c r="AW278" s="10">
        <f ca="1">SUMPRODUCT(S248:S277,'control variables'!AW$7:AW$36)</f>
        <v>1.3215694441712021E-3</v>
      </c>
      <c r="AX278" s="10">
        <f t="shared" ca="1" si="166"/>
        <v>3.0859616955006292E-3</v>
      </c>
      <c r="AY278" s="82">
        <f ca="1">SUMPRODUCT(P248:P277,'control variables'!BB$7:BB$36)</f>
        <v>1.3687886129475896E-5</v>
      </c>
      <c r="AZ278" s="82">
        <f ca="1">SUMPRODUCT(Q248:Q277,'control variables'!BC$7:BC$36)</f>
        <v>3.4904085220942563E-5</v>
      </c>
      <c r="BA278" s="82">
        <f ca="1">SUMPRODUCT(R248:R277,'control variables'!BD$7:BD$36)</f>
        <v>2.4433932536698909E-4</v>
      </c>
      <c r="BB278" s="82">
        <f ca="1">SUMPRODUCT(S248:S277,'control variables'!BE$7:BE$36)</f>
        <v>3.4722362354033921E-5</v>
      </c>
      <c r="BC278" s="82">
        <f t="shared" ca="1" si="189"/>
        <v>3.2765365907144148E-4</v>
      </c>
      <c r="BD278" s="10">
        <f ca="1">SUMPRODUCT(P248:P277,'control variables'!BF$7:BF$36)</f>
        <v>2.8633865544242463E-6</v>
      </c>
      <c r="BE278" s="10">
        <f ca="1">SUMPRODUCT(Q248:Q277,'control variables'!BG$7:BG$36)</f>
        <v>3.3051147002116891E-6</v>
      </c>
      <c r="BF278" s="10">
        <f ca="1">SUMPRODUCT(R248:R277,'control variables'!BH$7:BH$36)</f>
        <v>9.899541703202138E-5</v>
      </c>
      <c r="BG278" s="10">
        <f ca="1">SUMPRODUCT(S248:S277,'control variables'!BI$7:BI$36)</f>
        <v>2.2248974960848637E-4</v>
      </c>
      <c r="BH278" s="10">
        <f t="shared" ca="1" si="190"/>
        <v>3.2765366789514372E-4</v>
      </c>
      <c r="BI278" s="82">
        <f t="shared" ca="1" si="167"/>
        <v>3.303247056749851E-3</v>
      </c>
      <c r="BJ278" s="82">
        <f t="shared" ca="1" si="168"/>
        <v>3.8304523903160614E-3</v>
      </c>
      <c r="BK278" s="82">
        <f t="shared" ca="1" si="169"/>
        <v>1.281883636424129E-2</v>
      </c>
      <c r="BL278" s="82">
        <f t="shared" ca="1" si="170"/>
        <v>6.0370985837317022E-3</v>
      </c>
      <c r="BM278" s="82">
        <f t="shared" ca="1" si="160"/>
        <v>2.5989634395038905E-2</v>
      </c>
      <c r="BN278" s="10">
        <f ca="1">BN277+BI278-INDIRECT(ADDRESS(MAX($D278-'key variables'!$B$9*30,34),scenario!BI$4),TRUE)</f>
        <v>9439390.0548016932</v>
      </c>
      <c r="BO278" s="10">
        <f ca="1">BO277+BJ278-INDIRECT(ADDRESS(MAX($D278-'key variables'!$B$9*30,34),scenario!BJ$4),TRUE)</f>
        <v>10895583.337374205</v>
      </c>
      <c r="BP278" s="10">
        <f ca="1">BP277+BK278-INDIRECT(ADDRESS(MAX($D278-'key variables'!$B$9*30,34),scenario!BK$4),TRUE)</f>
        <v>32531162.458955035</v>
      </c>
      <c r="BQ278" s="10">
        <f ca="1">BQ277+BL278-INDIRECT(ADDRESS(MAX($D278-'key variables'!$B$9*30,34),scenario!BL$4),TRUE)</f>
        <v>14415841.479311291</v>
      </c>
      <c r="BR278" s="10">
        <f t="shared" ca="1" si="191"/>
        <v>67281977.330442205</v>
      </c>
      <c r="BS278" s="82">
        <f t="shared" ca="1" si="172"/>
        <v>1.7502186915640122E-2</v>
      </c>
      <c r="BT278" s="82">
        <f t="shared" ca="1" si="173"/>
        <v>2.0310859812356068E-2</v>
      </c>
      <c r="BU278" s="82">
        <f t="shared" ca="1" si="174"/>
        <v>6.9682778684375127E-2</v>
      </c>
      <c r="BV278" s="82">
        <f t="shared" ca="1" si="175"/>
        <v>3.411572914159812E-2</v>
      </c>
      <c r="BW278" s="82">
        <f t="shared" ca="1" si="192"/>
        <v>0.14161155455396945</v>
      </c>
      <c r="BX278" s="10">
        <f t="shared" ca="1" si="176"/>
        <v>7.5668006029521833E-5</v>
      </c>
      <c r="BY278" s="10">
        <f t="shared" ca="1" si="177"/>
        <v>1.746822823984885E-4</v>
      </c>
      <c r="BZ278" s="10">
        <f t="shared" ca="1" si="178"/>
        <v>1.5696349104857271E-3</v>
      </c>
      <c r="CA278" s="10">
        <f t="shared" ca="1" si="179"/>
        <v>1.1759052100918563E-3</v>
      </c>
      <c r="CB278" s="10">
        <v>0</v>
      </c>
      <c r="CC278" s="82">
        <f t="shared" ca="1" si="180"/>
        <v>-1.6303499019838899E-5</v>
      </c>
      <c r="CD278" s="82">
        <f t="shared" ca="1" si="181"/>
        <v>3.0179900960932003E-5</v>
      </c>
      <c r="CE278" s="82">
        <f t="shared" ca="1" si="182"/>
        <v>9.4119047680473293E-3</v>
      </c>
      <c r="CF278" s="82">
        <f t="shared" ca="1" si="183"/>
        <v>7.0510075680774885E-3</v>
      </c>
      <c r="CG278" s="82">
        <f t="shared" ca="1" si="193"/>
        <v>1.647678873806591E-2</v>
      </c>
      <c r="CH278" s="13" t="str">
        <f t="shared" ca="1" si="194"/>
        <v/>
      </c>
      <c r="CI278" s="81">
        <f t="shared" ca="1" si="203"/>
        <v>0.11317759633892775</v>
      </c>
      <c r="CJ278" s="81">
        <f t="shared" ca="1" si="204"/>
        <v>0.13063724728773179</v>
      </c>
      <c r="CK278" s="81">
        <f t="shared" ca="1" si="205"/>
        <v>0.39004625848073848</v>
      </c>
      <c r="CL278" s="81">
        <f t="shared" ca="1" si="206"/>
        <v>0.17284488492998723</v>
      </c>
      <c r="CM278" s="89">
        <f t="shared" ca="1" si="195"/>
        <v>0.80670598703738539</v>
      </c>
    </row>
    <row r="279" spans="1:91" x14ac:dyDescent="0.3">
      <c r="A279">
        <v>214</v>
      </c>
      <c r="B279" s="3">
        <f t="shared" si="208"/>
        <v>0.78333333333333333</v>
      </c>
      <c r="C279" s="3">
        <f t="shared" si="196"/>
        <v>7.1333333333333337</v>
      </c>
      <c r="D279" s="4">
        <f t="shared" ca="1" si="184"/>
        <v>279</v>
      </c>
      <c r="E279" s="58">
        <f>(0.5*(COS(B279*2*PI())+1)*('key variables'!$B$4-'key variables'!$B$6)+'key variables'!$B$6)/'key variables'!$B$4</f>
        <v>1</v>
      </c>
      <c r="F279" s="10">
        <f t="shared" ca="1" si="197"/>
        <v>11689222.907478765</v>
      </c>
      <c r="G279" s="10">
        <f t="shared" ca="1" si="198"/>
        <v>13492492.798733499</v>
      </c>
      <c r="H279" s="10">
        <f t="shared" ca="1" si="199"/>
        <v>40309474.521698639</v>
      </c>
      <c r="I279" s="10">
        <f t="shared" ca="1" si="200"/>
        <v>17912154.251122758</v>
      </c>
      <c r="J279" s="10">
        <f t="shared" ca="1" si="185"/>
        <v>83403344.479033664</v>
      </c>
      <c r="K279" s="82">
        <f t="shared" ca="1" si="161"/>
        <v>2249832.8351748846</v>
      </c>
      <c r="L279" s="82">
        <f t="shared" ca="1" si="162"/>
        <v>2596909.4410484345</v>
      </c>
      <c r="M279" s="82">
        <f t="shared" ca="1" si="163"/>
        <v>7778311.9930608254</v>
      </c>
      <c r="N279" s="82">
        <f t="shared" ca="1" si="164"/>
        <v>3496312.7376957377</v>
      </c>
      <c r="O279" s="82">
        <f t="shared" ca="1" si="186"/>
        <v>16121367.006979883</v>
      </c>
      <c r="P279" s="10">
        <f ca="1">IF(IF($A279&gt;='key variables'!$B$26,K279*SUMPRODUCT(Z279:AC279,'control variables'!$O$3:$R$3)/J279+F$65*'key variables'!$B$25/scenario!J$65,K279*SUMPRODUCT(Z279:AC279,'control variables'!$O$7:$R$7)/J279+F$65*'key variables'!$B$25/scenario!J$65)&lt;'key variables'!$B$28,0,IF($A279&gt;='key variables'!$B$26,K279*SUMPRODUCT(Z279:AC279,'control variables'!$O$3:$R$3)/J279+F$65*'key variables'!$B$25/scenario!J$65,K279*SUMPRODUCT(Z279:AC279,'control variables'!$O$7:$R$7)/J279+F$65*'key variables'!$B$25/scenario!J$65))</f>
        <v>4.0229613388779019E-4</v>
      </c>
      <c r="Q279" s="10">
        <f ca="1">IF(IF($A279&gt;='key variables'!$B$26,L279*SUMPRODUCT(Z279:AC279,'control variables'!$O$4:$R$4)/J279+G$65*'key variables'!$B$25/scenario!J$65,L279*SUMPRODUCT(Z279:AC279,'control variables'!$O$7:$R$7)/J279+G$65*'key variables'!$B$25/scenario!J$65)&lt;'key variables'!$B$28,0,IF($A279&gt;='key variables'!$B$26,L279*SUMPRODUCT(Z279:AC279,'control variables'!$O$4:$R$4)/J279+G$65*'key variables'!$B$25/scenario!J$65,L279*SUMPRODUCT(Z279:AC279,'control variables'!$O$7:$R$7)/J279+G$65*'key variables'!$B$25/scenario!J$65))</f>
        <v>4.6435744552073726E-4</v>
      </c>
      <c r="R279" s="10">
        <f ca="1">IF(IF($A279&gt;='key variables'!$B$26,M279*SUMPRODUCT(Z279:AC279,'control variables'!$O$5:$R$5)/J279+H$65*'key variables'!$B$25/scenario!J$65,M279*SUMPRODUCT(Z279:AC279,'control variables'!$O$7:$R$7)/J279+H$65*'key variables'!$B$25/scenario!J$65)&lt;'key variables'!$B$28,0,IF($A279&gt;='key variables'!$B$26,M279*SUMPRODUCT(Z279:AC279,'control variables'!$O$5:$R$5)/J279+H$65*'key variables'!$B$25/scenario!J$65,M279*SUMPRODUCT(Z279:AC279,'control variables'!$O$7:$R$7)/J279+H$65*'key variables'!$B$25/scenario!J$65))</f>
        <v>1.3908521531281514E-3</v>
      </c>
      <c r="S279" s="10">
        <f ca="1">IF(IF($A279&gt;='key variables'!$B$26,N279*SUMPRODUCT(Z279:AC279,'control variables'!$O$6:$R$6)/J279+I$65*'key variables'!$B$25/scenario!J$65,N279*SUMPRODUCT(Z279:AC279,'control variables'!$O$7:$R$7)/J279+I$65*'key variables'!$B$25/scenario!J$65)&lt;'key variables'!$B$28,0,IF($A279&gt;='key variables'!$B$26,N279*SUMPRODUCT(Z279:AC279,'control variables'!$O$6:$R$6)/J279+I$65*'key variables'!$B$25/scenario!J$65,N279*SUMPRODUCT(Z279:AC279,'control variables'!$O$7:$R$7)/J279+I$65*'key variables'!$B$25/scenario!J$65))</f>
        <v>6.2518115801625594E-4</v>
      </c>
      <c r="T279" s="10">
        <f t="shared" ca="1" si="207"/>
        <v>2.882686890552935E-3</v>
      </c>
      <c r="U279" s="82">
        <f ca="1">SUMPRODUCT(P249:P278,'control variables'!AD$7:AD$36)</f>
        <v>8.5294222717483513E-4</v>
      </c>
      <c r="V279" s="82">
        <f ca="1">SUMPRODUCT(Q249:Q278,'control variables'!AE$7:AE$36)</f>
        <v>9.845236889553298E-4</v>
      </c>
      <c r="W279" s="82">
        <f ca="1">SUMPRODUCT(R249:R278,'control variables'!AF$7:AF$36)</f>
        <v>2.9488638672598663E-3</v>
      </c>
      <c r="X279" s="82">
        <f ca="1">SUMPRODUCT(S249:S278,'control variables'!AG$7:AG$36)</f>
        <v>1.3254997112521656E-3</v>
      </c>
      <c r="Y279" s="82">
        <f t="shared" ca="1" si="201"/>
        <v>6.111829494642197E-3</v>
      </c>
      <c r="Z279" s="10">
        <f ca="1">IF($A279&gt;='key variables'!$B$26,SUMPRODUCT(P249:P278,'control variables'!V$7:V$36)*$E279,SUMPRODUCT(P249:P278,'control variables'!Z$7:Z$36)*$E279)</f>
        <v>2.0812653804543869E-3</v>
      </c>
      <c r="AA279" s="10">
        <f ca="1">IF($A279&gt;='key variables'!$B$26,SUMPRODUCT(Q249:Q278,'control variables'!W$7:W$36)*$E279,SUMPRODUCT(Q249:Q278,'control variables'!AA$7:AA$36)*$E279)</f>
        <v>2.4023374676230645E-3</v>
      </c>
      <c r="AB279" s="10">
        <f ca="1">IF($A279&gt;='key variables'!$B$26,SUMPRODUCT(R249:R278,'control variables'!X$7:X$36)*$E279,SUMPRODUCT(R249:R278,'control variables'!AB$7:AB$36)*$E279)</f>
        <v>7.1955263593049537E-3</v>
      </c>
      <c r="AC279" s="10">
        <f ca="1">IF($A279&gt;='key variables'!$B$26,SUMPRODUCT(S249:S278,'control variables'!Y$7:Y$36)*$E279,SUMPRODUCT(S249:S278,'control variables'!AC$7:AC$36)*$E279)</f>
        <v>3.234353480151875E-3</v>
      </c>
      <c r="AD279" s="10">
        <f t="shared" ca="1" si="202"/>
        <v>1.4913482687534282E-2</v>
      </c>
      <c r="AE279" s="82">
        <f ca="1">SUMPRODUCT(P249:P278,'control variables'!AL$7:AL$36)</f>
        <v>2.8337481554434512E-3</v>
      </c>
      <c r="AF279" s="82">
        <f ca="1">SUMPRODUCT(Q249:Q278,'control variables'!AM$7:AM$36)</f>
        <v>3.262351602974022E-3</v>
      </c>
      <c r="AG279" s="82">
        <f ca="1">SUMPRODUCT(R249:R278,'control variables'!AN$7:AN$36)</f>
        <v>9.3018218034200979E-3</v>
      </c>
      <c r="AH279" s="82">
        <f ca="1">SUMPRODUCT(S249:S278,'control variables'!AO$7:AO$36)</f>
        <v>4.0275965739459442E-3</v>
      </c>
      <c r="AI279" s="82">
        <f t="shared" ca="1" si="165"/>
        <v>1.9425518135783516E-2</v>
      </c>
      <c r="AJ279" s="10">
        <f ca="1">SUMPRODUCT(P249:P278,'control variables'!AP$7:AP$36)</f>
        <v>2.7076573890773424E-6</v>
      </c>
      <c r="AK279" s="10">
        <f ca="1">SUMPRODUCT(Q249:Q278,'control variables'!AQ$7:AQ$36)</f>
        <v>7.8134038748182303E-6</v>
      </c>
      <c r="AL279" s="10">
        <f ca="1">SUMPRODUCT(R249:R278,'control variables'!AR$7:AR$36)</f>
        <v>2.8083425061564151E-4</v>
      </c>
      <c r="AM279" s="10">
        <f ca="1">SUMPRODUCT(S249:S278,'control variables'!AS$7:AS$36)</f>
        <v>2.1038934250444503E-4</v>
      </c>
      <c r="AN279" s="10">
        <f t="shared" ca="1" si="187"/>
        <v>5.0174465438398215E-4</v>
      </c>
      <c r="AO279" s="82">
        <f ca="1">SUMPRODUCT(P249:P278,'control variables'!AX$7:AX$36)</f>
        <v>3.6820008405326522E-6</v>
      </c>
      <c r="AP279" s="82">
        <f ca="1">SUMPRODUCT(Q249:Q278,'control variables'!AY$7:AY$36)</f>
        <v>8.5000295090672664E-6</v>
      </c>
      <c r="AQ279" s="82">
        <f ca="1">SUMPRODUCT(R249:R278,'control variables'!AZ$7:AZ$36)</f>
        <v>7.6378344689281735E-5</v>
      </c>
      <c r="AR279" s="82">
        <f ca="1">SUMPRODUCT(S249:S278,'control variables'!BA$7:BA$36)</f>
        <v>5.721947976619368E-5</v>
      </c>
      <c r="AS279" s="82">
        <f t="shared" ca="1" si="188"/>
        <v>1.4577985480507534E-4</v>
      </c>
      <c r="AT279" s="10">
        <f ca="1">SUMPRODUCT(P249:P278,'control variables'!AT$7:AT$36)</f>
        <v>-3.2495093826510485E-6</v>
      </c>
      <c r="AU279" s="10">
        <f ca="1">SUMPRODUCT(Q249:Q278,'control variables'!AU$7:AU$36)</f>
        <v>3.525002810824498E-6</v>
      </c>
      <c r="AV279" s="10">
        <f ca="1">SUMPRODUCT(R249:R278,'control variables'!AV$7:AV$36)</f>
        <v>1.5178944584309584E-3</v>
      </c>
      <c r="AW279" s="10">
        <f ca="1">SUMPRODUCT(S249:S278,'control variables'!AW$7:AW$36)</f>
        <v>1.1371434089693742E-3</v>
      </c>
      <c r="AX279" s="10">
        <f t="shared" ca="1" si="166"/>
        <v>2.6553133608285063E-3</v>
      </c>
      <c r="AY279" s="82">
        <f ca="1">SUMPRODUCT(P249:P278,'control variables'!BB$7:BB$36)</f>
        <v>1.1777731052656092E-5</v>
      </c>
      <c r="AZ279" s="82">
        <f ca="1">SUMPRODUCT(Q249:Q278,'control variables'!BC$7:BC$36)</f>
        <v>3.0033193181377689E-5</v>
      </c>
      <c r="BA279" s="82">
        <f ca="1">SUMPRODUCT(R249:R278,'control variables'!BD$7:BD$36)</f>
        <v>2.1024158387486638E-4</v>
      </c>
      <c r="BB279" s="82">
        <f ca="1">SUMPRODUCT(S249:S278,'control variables'!BE$7:BE$36)</f>
        <v>2.987682988084155E-5</v>
      </c>
      <c r="BC279" s="82">
        <f t="shared" ca="1" si="189"/>
        <v>2.8192933798974171E-4</v>
      </c>
      <c r="BD279" s="10">
        <f ca="1">SUMPRODUCT(P249:P278,'control variables'!BF$7:BF$36)</f>
        <v>2.4637987501355451E-6</v>
      </c>
      <c r="BE279" s="10">
        <f ca="1">SUMPRODUCT(Q249:Q278,'control variables'!BG$7:BG$36)</f>
        <v>2.8438833921512046E-6</v>
      </c>
      <c r="BF279" s="10">
        <f ca="1">SUMPRODUCT(R249:R278,'control variables'!BH$7:BH$36)</f>
        <v>8.5180530157823655E-5</v>
      </c>
      <c r="BG279" s="10">
        <f ca="1">SUMPRODUCT(S249:S278,'control variables'!BI$7:BI$36)</f>
        <v>1.9144113328197905E-4</v>
      </c>
      <c r="BH279" s="10">
        <f t="shared" ca="1" si="190"/>
        <v>2.8192934558208947E-4</v>
      </c>
      <c r="BI279" s="82">
        <f t="shared" ca="1" si="167"/>
        <v>2.8422763771134563E-3</v>
      </c>
      <c r="BJ279" s="82">
        <f t="shared" ca="1" si="168"/>
        <v>3.295909798966224E-3</v>
      </c>
      <c r="BK279" s="82">
        <f t="shared" ca="1" si="169"/>
        <v>1.1029957845725923E-2</v>
      </c>
      <c r="BL279" s="82">
        <f t="shared" ca="1" si="170"/>
        <v>5.1946168127961602E-3</v>
      </c>
      <c r="BM279" s="82">
        <f t="shared" ca="1" si="160"/>
        <v>2.2362760834601762E-2</v>
      </c>
      <c r="BN279" s="10">
        <f ca="1">BN278+BI279-INDIRECT(ADDRESS(MAX($D279-'key variables'!$B$9*30,34),scenario!BI$4),TRUE)</f>
        <v>9439390.0576439705</v>
      </c>
      <c r="BO279" s="10">
        <f ca="1">BO278+BJ279-INDIRECT(ADDRESS(MAX($D279-'key variables'!$B$9*30,34),scenario!BJ$4),TRUE)</f>
        <v>10895583.340670114</v>
      </c>
      <c r="BP279" s="10">
        <f ca="1">BP278+BK279-INDIRECT(ADDRESS(MAX($D279-'key variables'!$B$9*30,34),scenario!BK$4),TRUE)</f>
        <v>32531162.469984993</v>
      </c>
      <c r="BQ279" s="10">
        <f ca="1">BQ278+BL279-INDIRECT(ADDRESS(MAX($D279-'key variables'!$B$9*30,34),scenario!BL$4),TRUE)</f>
        <v>14415841.484505909</v>
      </c>
      <c r="BR279" s="10">
        <f t="shared" ca="1" si="191"/>
        <v>67281977.352804959</v>
      </c>
      <c r="BS279" s="82">
        <f t="shared" ca="1" si="172"/>
        <v>1.5059742873664321E-2</v>
      </c>
      <c r="BT279" s="82">
        <f t="shared" ca="1" si="173"/>
        <v>1.7476463575518433E-2</v>
      </c>
      <c r="BU279" s="82">
        <f t="shared" ca="1" si="174"/>
        <v>5.9958492461619523E-2</v>
      </c>
      <c r="BV279" s="82">
        <f t="shared" ca="1" si="175"/>
        <v>2.9354852353536236E-2</v>
      </c>
      <c r="BW279" s="82">
        <f t="shared" ca="1" si="192"/>
        <v>0.12184955126433852</v>
      </c>
      <c r="BX279" s="10">
        <f t="shared" ca="1" si="176"/>
        <v>6.5108477067262851E-5</v>
      </c>
      <c r="BY279" s="10">
        <f t="shared" ca="1" si="177"/>
        <v>1.5030523533402689E-4</v>
      </c>
      <c r="BZ279" s="10">
        <f t="shared" ca="1" si="178"/>
        <v>1.3505911411423187E-3</v>
      </c>
      <c r="CA279" s="10">
        <f t="shared" ca="1" si="179"/>
        <v>1.0118067266952292E-3</v>
      </c>
      <c r="CB279" s="10">
        <v>0</v>
      </c>
      <c r="CC279" s="82">
        <f t="shared" ca="1" si="180"/>
        <v>-1.4028333088643159E-5</v>
      </c>
      <c r="CD279" s="82">
        <f t="shared" ca="1" si="181"/>
        <v>2.5968272515858467E-5</v>
      </c>
      <c r="CE279" s="82">
        <f t="shared" ca="1" si="182"/>
        <v>8.0984662155427298E-3</v>
      </c>
      <c r="CF279" s="82">
        <f t="shared" ca="1" si="183"/>
        <v>6.0670340218463657E-3</v>
      </c>
      <c r="CG279" s="82">
        <f t="shared" ca="1" si="193"/>
        <v>1.4177440176816311E-2</v>
      </c>
      <c r="CH279" s="13" t="str">
        <f t="shared" ca="1" si="194"/>
        <v/>
      </c>
      <c r="CI279" s="81">
        <f t="shared" ca="1" si="203"/>
        <v>0.11317759637345107</v>
      </c>
      <c r="CJ279" s="81">
        <f t="shared" ca="1" si="204"/>
        <v>0.13063724732776272</v>
      </c>
      <c r="CK279" s="81">
        <f t="shared" ca="1" si="205"/>
        <v>0.39004625861451914</v>
      </c>
      <c r="CL279" s="81">
        <f t="shared" ca="1" si="206"/>
        <v>0.17284488499294931</v>
      </c>
      <c r="CM279" s="89">
        <f t="shared" ca="1" si="195"/>
        <v>0.80670598730868215</v>
      </c>
    </row>
    <row r="280" spans="1:91" x14ac:dyDescent="0.3">
      <c r="A280">
        <v>215</v>
      </c>
      <c r="B280" s="3">
        <f t="shared" si="208"/>
        <v>0.78611111111111109</v>
      </c>
      <c r="C280" s="3">
        <f t="shared" si="196"/>
        <v>7.166666666666667</v>
      </c>
      <c r="D280" s="4">
        <f t="shared" ca="1" si="184"/>
        <v>280</v>
      </c>
      <c r="E280" s="58">
        <f>(0.5*(COS(B280*2*PI())+1)*('key variables'!$B$4-'key variables'!$B$6)+'key variables'!$B$6)/'key variables'!$B$4</f>
        <v>1</v>
      </c>
      <c r="F280" s="10">
        <f t="shared" ca="1" si="197"/>
        <v>11689222.9074763</v>
      </c>
      <c r="G280" s="10">
        <f t="shared" ca="1" si="198"/>
        <v>13492492.798730655</v>
      </c>
      <c r="H280" s="10">
        <f t="shared" ca="1" si="199"/>
        <v>40309474.521613456</v>
      </c>
      <c r="I280" s="10">
        <f t="shared" ca="1" si="200"/>
        <v>17912154.250931315</v>
      </c>
      <c r="J280" s="10">
        <f t="shared" ca="1" si="185"/>
        <v>83403344.478751719</v>
      </c>
      <c r="K280" s="82">
        <f t="shared" ca="1" si="161"/>
        <v>2249832.8347725868</v>
      </c>
      <c r="L280" s="82">
        <f t="shared" ca="1" si="162"/>
        <v>2596909.4405840766</v>
      </c>
      <c r="M280" s="82">
        <f t="shared" ca="1" si="163"/>
        <v>7778311.9916699706</v>
      </c>
      <c r="N280" s="82">
        <f t="shared" ca="1" si="164"/>
        <v>3496312.7370705544</v>
      </c>
      <c r="O280" s="82">
        <f t="shared" ca="1" si="186"/>
        <v>16121367.004097188</v>
      </c>
      <c r="P280" s="10">
        <f ca="1">IF(IF($A280&gt;='key variables'!$B$26,K280*SUMPRODUCT(Z280:AC280,'control variables'!$O$3:$R$3)/J280+F$65*'key variables'!$B$25/scenario!J$65,K280*SUMPRODUCT(Z280:AC280,'control variables'!$O$7:$R$7)/J280+F$65*'key variables'!$B$25/scenario!J$65)&lt;'key variables'!$B$28,0,IF($A280&gt;='key variables'!$B$26,K280*SUMPRODUCT(Z280:AC280,'control variables'!$O$3:$R$3)/J280+F$65*'key variables'!$B$25/scenario!J$65,K280*SUMPRODUCT(Z280:AC280,'control variables'!$O$7:$R$7)/J280+F$65*'key variables'!$B$25/scenario!J$65))</f>
        <v>3.4615539729950792E-4</v>
      </c>
      <c r="Q280" s="10">
        <f ca="1">IF(IF($A280&gt;='key variables'!$B$26,L280*SUMPRODUCT(Z280:AC280,'control variables'!$O$4:$R$4)/J280+G$65*'key variables'!$B$25/scenario!J$65,L280*SUMPRODUCT(Z280:AC280,'control variables'!$O$7:$R$7)/J280+G$65*'key variables'!$B$25/scenario!J$65)&lt;'key variables'!$B$28,0,IF($A280&gt;='key variables'!$B$26,L280*SUMPRODUCT(Z280:AC280,'control variables'!$O$4:$R$4)/J280+G$65*'key variables'!$B$25/scenario!J$65,L280*SUMPRODUCT(Z280:AC280,'control variables'!$O$7:$R$7)/J280+G$65*'key variables'!$B$25/scenario!J$65))</f>
        <v>3.9955600490073213E-4</v>
      </c>
      <c r="R280" s="10">
        <f ca="1">IF(IF($A280&gt;='key variables'!$B$26,M280*SUMPRODUCT(Z280:AC280,'control variables'!$O$5:$R$5)/J280+H$65*'key variables'!$B$25/scenario!J$65,M280*SUMPRODUCT(Z280:AC280,'control variables'!$O$7:$R$7)/J280+H$65*'key variables'!$B$25/scenario!J$65)&lt;'key variables'!$B$28,0,IF($A280&gt;='key variables'!$B$26,M280*SUMPRODUCT(Z280:AC280,'control variables'!$O$5:$R$5)/J280+H$65*'key variables'!$B$25/scenario!J$65,M280*SUMPRODUCT(Z280:AC280,'control variables'!$O$7:$R$7)/J280+H$65*'key variables'!$B$25/scenario!J$65))</f>
        <v>1.1967576595832746E-3</v>
      </c>
      <c r="S280" s="10">
        <f ca="1">IF(IF($A280&gt;='key variables'!$B$26,N280*SUMPRODUCT(Z280:AC280,'control variables'!$O$6:$R$6)/J280+I$65*'key variables'!$B$25/scenario!J$65,N280*SUMPRODUCT(Z280:AC280,'control variables'!$O$7:$R$7)/J280+I$65*'key variables'!$B$25/scenario!J$65)&lt;'key variables'!$B$28,0,IF($A280&gt;='key variables'!$B$26,N280*SUMPRODUCT(Z280:AC280,'control variables'!$O$6:$R$6)/J280+I$65*'key variables'!$B$25/scenario!J$65,N280*SUMPRODUCT(Z280:AC280,'control variables'!$O$7:$R$7)/J280+I$65*'key variables'!$B$25/scenario!J$65))</f>
        <v>5.3793664394906988E-4</v>
      </c>
      <c r="T280" s="10">
        <f t="shared" ca="1" si="207"/>
        <v>2.4804057057325845E-3</v>
      </c>
      <c r="U280" s="82">
        <f ca="1">SUMPRODUCT(P250:P279,'control variables'!AD$7:AD$36)</f>
        <v>7.3391347983833345E-4</v>
      </c>
      <c r="V280" s="82">
        <f ca="1">SUMPRODUCT(Q250:Q279,'control variables'!AE$7:AE$36)</f>
        <v>8.4713264688250742E-4</v>
      </c>
      <c r="W280" s="82">
        <f ca="1">SUMPRODUCT(R250:R279,'control variables'!AF$7:AF$36)</f>
        <v>2.5373476343862568E-3</v>
      </c>
      <c r="X280" s="82">
        <f ca="1">SUMPRODUCT(S250:S279,'control variables'!AG$7:AG$36)</f>
        <v>1.14052520160944E-3</v>
      </c>
      <c r="Y280" s="82">
        <f t="shared" ca="1" si="201"/>
        <v>5.2589189627165371E-3</v>
      </c>
      <c r="Z280" s="10">
        <f ca="1">IF($A280&gt;='key variables'!$B$26,SUMPRODUCT(P250:P279,'control variables'!V$7:V$36)*$E280,SUMPRODUCT(P250:P279,'control variables'!Z$7:Z$36)*$E280)</f>
        <v>1.7908231874389235E-3</v>
      </c>
      <c r="AA280" s="10">
        <f ca="1">IF($A280&gt;='key variables'!$B$26,SUMPRODUCT(Q250:Q279,'control variables'!W$7:W$36)*$E280,SUMPRODUCT(Q250:Q279,'control variables'!AA$7:AA$36)*$E280)</f>
        <v>2.0670894165997367E-3</v>
      </c>
      <c r="AB280" s="10">
        <f ca="1">IF($A280&gt;='key variables'!$B$26,SUMPRODUCT(R250:R279,'control variables'!X$7:X$36)*$E280,SUMPRODUCT(R250:R279,'control variables'!AB$7:AB$36)*$E280)</f>
        <v>6.1913850924950296E-3</v>
      </c>
      <c r="AC280" s="10">
        <f ca="1">IF($A280&gt;='key variables'!$B$26,SUMPRODUCT(S250:S279,'control variables'!Y$7:Y$36)*$E280,SUMPRODUCT(S250:S279,'control variables'!AC$7:AC$36)*$E280)</f>
        <v>2.7829969512898904E-3</v>
      </c>
      <c r="AD280" s="10">
        <f t="shared" ca="1" si="202"/>
        <v>1.2832294647823581E-2</v>
      </c>
      <c r="AE280" s="82">
        <f ca="1">SUMPRODUCT(P250:P279,'control variables'!AL$7:AL$36)</f>
        <v>2.4382964101072489E-3</v>
      </c>
      <c r="AF280" s="82">
        <f ca="1">SUMPRODUCT(Q250:Q279,'control variables'!AM$7:AM$36)</f>
        <v>2.8070879152612559E-3</v>
      </c>
      <c r="AG280" s="82">
        <f ca="1">SUMPRODUCT(R250:R279,'control variables'!AN$7:AN$36)</f>
        <v>8.003745381243061E-3</v>
      </c>
      <c r="AH280" s="82">
        <f ca="1">SUMPRODUCT(S250:S279,'control variables'!AO$7:AO$36)</f>
        <v>3.4655423590653745E-3</v>
      </c>
      <c r="AI280" s="82">
        <f t="shared" ca="1" si="165"/>
        <v>1.6714672065676939E-2</v>
      </c>
      <c r="AJ280" s="10">
        <f ca="1">SUMPRODUCT(P250:P279,'control variables'!AP$7:AP$36)</f>
        <v>2.3298017070643627E-6</v>
      </c>
      <c r="AK280" s="10">
        <f ca="1">SUMPRODUCT(Q250:Q279,'control variables'!AQ$7:AQ$36)</f>
        <v>6.7230373233217232E-6</v>
      </c>
      <c r="AL280" s="10">
        <f ca="1">SUMPRODUCT(R250:R279,'control variables'!AR$7:AR$36)</f>
        <v>2.4164361382125114E-4</v>
      </c>
      <c r="AM280" s="10">
        <f ca="1">SUMPRODUCT(S250:S279,'control variables'!AS$7:AS$36)</f>
        <v>1.8102934709994195E-4</v>
      </c>
      <c r="AN280" s="10">
        <f t="shared" ca="1" si="187"/>
        <v>4.3172579995157914E-4</v>
      </c>
      <c r="AO280" s="82">
        <f ca="1">SUMPRODUCT(P250:P279,'control variables'!AX$7:AX$36)</f>
        <v>3.1681747767316111E-6</v>
      </c>
      <c r="AP280" s="82">
        <f ca="1">SUMPRODUCT(Q250:Q279,'control variables'!AY$7:AY$36)</f>
        <v>7.3138438198198686E-6</v>
      </c>
      <c r="AQ280" s="82">
        <f ca="1">SUMPRODUCT(R250:R279,'control variables'!AZ$7:AZ$36)</f>
        <v>6.5719687640834274E-5</v>
      </c>
      <c r="AR280" s="82">
        <f ca="1">SUMPRODUCT(S250:S279,'control variables'!BA$7:BA$36)</f>
        <v>4.9234457129220704E-5</v>
      </c>
      <c r="AS280" s="82">
        <f t="shared" ca="1" si="188"/>
        <v>1.2543616336660647E-4</v>
      </c>
      <c r="AT280" s="10">
        <f ca="1">SUMPRODUCT(P250:P279,'control variables'!AT$7:AT$36)</f>
        <v>-2.7960378411328736E-6</v>
      </c>
      <c r="AU280" s="10">
        <f ca="1">SUMPRODUCT(Q250:Q279,'control variables'!AU$7:AU$36)</f>
        <v>3.0330859488468937E-6</v>
      </c>
      <c r="AV280" s="10">
        <f ca="1">SUMPRODUCT(R250:R279,'control variables'!AV$7:AV$36)</f>
        <v>1.3060711156206569E-3</v>
      </c>
      <c r="AW280" s="10">
        <f ca="1">SUMPRODUCT(S250:S279,'control variables'!AW$7:AW$36)</f>
        <v>9.7845416888111105E-4</v>
      </c>
      <c r="AX280" s="10">
        <f t="shared" ca="1" si="166"/>
        <v>2.2847623326094817E-3</v>
      </c>
      <c r="AY280" s="82">
        <f ca="1">SUMPRODUCT(P250:P279,'control variables'!BB$7:BB$36)</f>
        <v>1.0134139589269717E-5</v>
      </c>
      <c r="AZ280" s="82">
        <f ca="1">SUMPRODUCT(Q250:Q279,'control variables'!BC$7:BC$36)</f>
        <v>2.5842037880712697E-5</v>
      </c>
      <c r="BA280" s="82">
        <f ca="1">SUMPRODUCT(R250:R279,'control variables'!BD$7:BD$36)</f>
        <v>1.8090220849257383E-4</v>
      </c>
      <c r="BB280" s="82">
        <f ca="1">SUMPRODUCT(S250:S279,'control variables'!BE$7:BE$36)</f>
        <v>2.5707495199513085E-5</v>
      </c>
      <c r="BC280" s="82">
        <f t="shared" ca="1" si="189"/>
        <v>2.4258588116206933E-4</v>
      </c>
      <c r="BD280" s="10">
        <f ca="1">SUMPRODUCT(P250:P279,'control variables'!BF$7:BF$36)</f>
        <v>2.1199737319618137E-6</v>
      </c>
      <c r="BE280" s="10">
        <f ca="1">SUMPRODUCT(Q250:Q279,'control variables'!BG$7:BG$36)</f>
        <v>2.4470172686755888E-6</v>
      </c>
      <c r="BF280" s="10">
        <f ca="1">SUMPRODUCT(R250:R279,'control variables'!BH$7:BH$36)</f>
        <v>7.329352139627177E-5</v>
      </c>
      <c r="BG280" s="10">
        <f ca="1">SUMPRODUCT(S250:S279,'control variables'!BI$7:BI$36)</f>
        <v>1.6472537529798985E-4</v>
      </c>
      <c r="BH280" s="10">
        <f t="shared" ca="1" si="190"/>
        <v>2.42585887694899E-4</v>
      </c>
      <c r="BI280" s="82">
        <f t="shared" ca="1" si="167"/>
        <v>2.4456345118553857E-3</v>
      </c>
      <c r="BJ280" s="82">
        <f t="shared" ca="1" si="168"/>
        <v>2.8359630390908156E-3</v>
      </c>
      <c r="BK280" s="82">
        <f t="shared" ca="1" si="169"/>
        <v>9.4907187053562929E-3</v>
      </c>
      <c r="BL280" s="82">
        <f t="shared" ca="1" si="170"/>
        <v>4.4697040231459987E-3</v>
      </c>
      <c r="BM280" s="82">
        <f t="shared" ca="1" si="160"/>
        <v>1.9242020279448491E-2</v>
      </c>
      <c r="BN280" s="10">
        <f ca="1">BN279+BI280-INDIRECT(ADDRESS(MAX($D280-'key variables'!$B$9*30,34),scenario!BI$4),TRUE)</f>
        <v>9439390.0600896049</v>
      </c>
      <c r="BO280" s="10">
        <f ca="1">BO279+BJ280-INDIRECT(ADDRESS(MAX($D280-'key variables'!$B$9*30,34),scenario!BJ$4),TRUE)</f>
        <v>10895583.343506077</v>
      </c>
      <c r="BP280" s="10">
        <f ca="1">BP279+BK280-INDIRECT(ADDRESS(MAX($D280-'key variables'!$B$9*30,34),scenario!BK$4),TRUE)</f>
        <v>32531162.479475711</v>
      </c>
      <c r="BQ280" s="10">
        <f ca="1">BQ279+BL280-INDIRECT(ADDRESS(MAX($D280-'key variables'!$B$9*30,34),scenario!BL$4),TRUE)</f>
        <v>14415841.488975612</v>
      </c>
      <c r="BR280" s="10">
        <f t="shared" ca="1" si="191"/>
        <v>67281977.372046977</v>
      </c>
      <c r="BS280" s="82">
        <f t="shared" ca="1" si="172"/>
        <v>1.2958143785376481E-2</v>
      </c>
      <c r="BT280" s="82">
        <f t="shared" ca="1" si="173"/>
        <v>1.5037609524059673E-2</v>
      </c>
      <c r="BU280" s="82">
        <f t="shared" ca="1" si="174"/>
        <v>5.1591237894450241E-2</v>
      </c>
      <c r="BV280" s="82">
        <f t="shared" ca="1" si="175"/>
        <v>2.5258359599041318E-2</v>
      </c>
      <c r="BW280" s="82">
        <f t="shared" ca="1" si="192"/>
        <v>0.10484535080292773</v>
      </c>
      <c r="BX280" s="10">
        <f t="shared" ca="1" si="176"/>
        <v>5.6022538522762936E-5</v>
      </c>
      <c r="BY280" s="10">
        <f t="shared" ca="1" si="177"/>
        <v>1.2933002400445848E-4</v>
      </c>
      <c r="BZ280" s="10">
        <f t="shared" ca="1" si="178"/>
        <v>1.1621150988943075E-3</v>
      </c>
      <c r="CA280" s="10">
        <f t="shared" ca="1" si="179"/>
        <v>8.70608313326947E-4</v>
      </c>
      <c r="CB280" s="10">
        <v>0</v>
      </c>
      <c r="CC280" s="82">
        <f t="shared" ca="1" si="180"/>
        <v>-1.2070668317177534E-5</v>
      </c>
      <c r="CD280" s="82">
        <f t="shared" ca="1" si="181"/>
        <v>2.2344380070513434E-5</v>
      </c>
      <c r="CE280" s="82">
        <f t="shared" ca="1" si="182"/>
        <v>6.9683190261024897E-3</v>
      </c>
      <c r="CF280" s="82">
        <f t="shared" ca="1" si="183"/>
        <v>5.2203747429359765E-3</v>
      </c>
      <c r="CG280" s="82">
        <f t="shared" ca="1" si="193"/>
        <v>1.2198967480791802E-2</v>
      </c>
      <c r="CH280" s="13" t="str">
        <f t="shared" ca="1" si="194"/>
        <v/>
      </c>
      <c r="CI280" s="81">
        <f t="shared" ca="1" si="203"/>
        <v>0.11317759640315664</v>
      </c>
      <c r="CJ280" s="81">
        <f t="shared" ca="1" si="204"/>
        <v>0.13063724736220733</v>
      </c>
      <c r="CK280" s="81">
        <f t="shared" ca="1" si="205"/>
        <v>0.39004625872963072</v>
      </c>
      <c r="CL280" s="81">
        <f t="shared" ca="1" si="206"/>
        <v>0.17284488504712506</v>
      </c>
      <c r="CM280" s="89">
        <f t="shared" ca="1" si="195"/>
        <v>0.80670598754211975</v>
      </c>
    </row>
    <row r="281" spans="1:91" x14ac:dyDescent="0.3">
      <c r="A281">
        <v>216</v>
      </c>
      <c r="B281" s="3">
        <f t="shared" si="208"/>
        <v>0.78888888888888886</v>
      </c>
      <c r="C281" s="3">
        <f t="shared" si="196"/>
        <v>7.2</v>
      </c>
      <c r="D281" s="4">
        <f t="shared" ca="1" si="184"/>
        <v>281</v>
      </c>
      <c r="E281" s="58">
        <f>(0.5*(COS(B281*2*PI())+1)*('key variables'!$B$4-'key variables'!$B$6)+'key variables'!$B$6)/'key variables'!$B$4</f>
        <v>1</v>
      </c>
      <c r="F281" s="10">
        <f t="shared" ca="1" si="197"/>
        <v>11689222.907474181</v>
      </c>
      <c r="G281" s="10">
        <f t="shared" ca="1" si="198"/>
        <v>13492492.798728207</v>
      </c>
      <c r="H281" s="10">
        <f t="shared" ca="1" si="199"/>
        <v>40309474.521540165</v>
      </c>
      <c r="I281" s="10">
        <f t="shared" ca="1" si="200"/>
        <v>17912154.25076659</v>
      </c>
      <c r="J281" s="10">
        <f t="shared" ca="1" si="185"/>
        <v>83403344.478509143</v>
      </c>
      <c r="K281" s="82">
        <f t="shared" ca="1" si="161"/>
        <v>2249832.8344264319</v>
      </c>
      <c r="L281" s="82">
        <f t="shared" ca="1" si="162"/>
        <v>2596909.4401845201</v>
      </c>
      <c r="M281" s="82">
        <f t="shared" ca="1" si="163"/>
        <v>7778311.9904732164</v>
      </c>
      <c r="N281" s="82">
        <f t="shared" ca="1" si="164"/>
        <v>3496312.7365326183</v>
      </c>
      <c r="O281" s="82">
        <f t="shared" ca="1" si="186"/>
        <v>16121367.001616787</v>
      </c>
      <c r="P281" s="10">
        <f ca="1">IF(IF($A281&gt;='key variables'!$B$26,K281*SUMPRODUCT(Z281:AC281,'control variables'!$O$3:$R$3)/J281+F$65*'key variables'!$B$25/scenario!J$65,K281*SUMPRODUCT(Z281:AC281,'control variables'!$O$7:$R$7)/J281+F$65*'key variables'!$B$25/scenario!J$65)&lt;'key variables'!$B$28,0,IF($A281&gt;='key variables'!$B$26,K281*SUMPRODUCT(Z281:AC281,'control variables'!$O$3:$R$3)/J281+F$65*'key variables'!$B$25/scenario!J$65,K281*SUMPRODUCT(Z281:AC281,'control variables'!$O$7:$R$7)/J281+F$65*'key variables'!$B$25/scenario!J$65))</f>
        <v>2.9784914391371042E-4</v>
      </c>
      <c r="Q281" s="10">
        <f ca="1">IF(IF($A281&gt;='key variables'!$B$26,L281*SUMPRODUCT(Z281:AC281,'control variables'!$O$4:$R$4)/J281+G$65*'key variables'!$B$25/scenario!J$65,L281*SUMPRODUCT(Z281:AC281,'control variables'!$O$7:$R$7)/J281+G$65*'key variables'!$B$25/scenario!J$65)&lt;'key variables'!$B$28,0,IF($A281&gt;='key variables'!$B$26,L281*SUMPRODUCT(Z281:AC281,'control variables'!$O$4:$R$4)/J281+G$65*'key variables'!$B$25/scenario!J$65,L281*SUMPRODUCT(Z281:AC281,'control variables'!$O$7:$R$7)/J281+G$65*'key variables'!$B$25/scenario!J$65))</f>
        <v>3.4379765542784586E-4</v>
      </c>
      <c r="R281" s="10">
        <f ca="1">IF(IF($A281&gt;='key variables'!$B$26,M281*SUMPRODUCT(Z281:AC281,'control variables'!$O$5:$R$5)/J281+H$65*'key variables'!$B$25/scenario!J$65,M281*SUMPRODUCT(Z281:AC281,'control variables'!$O$7:$R$7)/J281+H$65*'key variables'!$B$25/scenario!J$65)&lt;'key variables'!$B$28,0,IF($A281&gt;='key variables'!$B$26,M281*SUMPRODUCT(Z281:AC281,'control variables'!$O$5:$R$5)/J281+H$65*'key variables'!$B$25/scenario!J$65,M281*SUMPRODUCT(Z281:AC281,'control variables'!$O$7:$R$7)/J281+H$65*'key variables'!$B$25/scenario!J$65))</f>
        <v>1.0297492026987984E-3</v>
      </c>
      <c r="S281" s="10">
        <f ca="1">IF(IF($A281&gt;='key variables'!$B$26,N281*SUMPRODUCT(Z281:AC281,'control variables'!$O$6:$R$6)/J281+I$65*'key variables'!$B$25/scenario!J$65,N281*SUMPRODUCT(Z281:AC281,'control variables'!$O$7:$R$7)/J281+I$65*'key variables'!$B$25/scenario!J$65)&lt;'key variables'!$B$28,0,IF($A281&gt;='key variables'!$B$26,N281*SUMPRODUCT(Z281:AC281,'control variables'!$O$6:$R$6)/J281+I$65*'key variables'!$B$25/scenario!J$65,N281*SUMPRODUCT(Z281:AC281,'control variables'!$O$7:$R$7)/J281+I$65*'key variables'!$B$25/scenario!J$65))</f>
        <v>4.6286716928296959E-4</v>
      </c>
      <c r="T281" s="10">
        <f t="shared" ca="1" si="207"/>
        <v>2.1342631713233244E-3</v>
      </c>
      <c r="U281" s="82">
        <f ca="1">SUMPRODUCT(P251:P280,'control variables'!AD$7:AD$36)</f>
        <v>6.3149528621654042E-4</v>
      </c>
      <c r="V281" s="82">
        <f ca="1">SUMPRODUCT(Q251:Q280,'control variables'!AE$7:AE$36)</f>
        <v>7.2891463095116609E-4</v>
      </c>
      <c r="W281" s="82">
        <f ca="1">SUMPRODUCT(R251:R280,'control variables'!AF$7:AF$36)</f>
        <v>2.1832588099629543E-3</v>
      </c>
      <c r="X281" s="82">
        <f ca="1">SUMPRODUCT(S251:S280,'control variables'!AG$7:AG$36)</f>
        <v>9.8136402779546166E-4</v>
      </c>
      <c r="Y281" s="82">
        <f t="shared" ca="1" si="201"/>
        <v>4.5250327549261225E-3</v>
      </c>
      <c r="Z281" s="10">
        <f ca="1">IF($A281&gt;='key variables'!$B$26,SUMPRODUCT(P251:P280,'control variables'!V$7:V$36)*$E281,SUMPRODUCT(P251:P280,'control variables'!Z$7:Z$36)*$E281)</f>
        <v>1.5409124269655855E-3</v>
      </c>
      <c r="AA281" s="10">
        <f ca="1">IF($A281&gt;='key variables'!$B$26,SUMPRODUCT(Q251:Q280,'control variables'!W$7:W$36)*$E281,SUMPRODUCT(Q251:Q280,'control variables'!AA$7:AA$36)*$E281)</f>
        <v>1.7786254902376899E-3</v>
      </c>
      <c r="AB281" s="10">
        <f ca="1">IF($A281&gt;='key variables'!$B$26,SUMPRODUCT(R251:R280,'control variables'!X$7:X$36)*$E281,SUMPRODUCT(R251:R280,'control variables'!AB$7:AB$36)*$E281)</f>
        <v>5.3273725156523536E-3</v>
      </c>
      <c r="AC281" s="10">
        <f ca="1">IF($A281&gt;='key variables'!$B$26,SUMPRODUCT(S251:S280,'control variables'!Y$7:Y$36)*$E281,SUMPRODUCT(S251:S280,'control variables'!AC$7:AC$36)*$E281)</f>
        <v>2.394627574921428E-3</v>
      </c>
      <c r="AD281" s="10">
        <f t="shared" ca="1" si="202"/>
        <v>1.1041538007777057E-2</v>
      </c>
      <c r="AE281" s="82">
        <f ca="1">SUMPRODUCT(P251:P280,'control variables'!AL$7:AL$36)</f>
        <v>2.0980302613214565E-3</v>
      </c>
      <c r="AF281" s="82">
        <f ca="1">SUMPRODUCT(Q251:Q280,'control variables'!AM$7:AM$36)</f>
        <v>2.4153566268626187E-3</v>
      </c>
      <c r="AG281" s="82">
        <f ca="1">SUMPRODUCT(R251:R280,'control variables'!AN$7:AN$36)</f>
        <v>6.8868165265523118E-3</v>
      </c>
      <c r="AH281" s="82">
        <f ca="1">SUMPRODUCT(S251:S280,'control variables'!AO$7:AO$36)</f>
        <v>2.9819232440614933E-3</v>
      </c>
      <c r="AI281" s="82">
        <f t="shared" ca="1" si="165"/>
        <v>1.4382126658797879E-2</v>
      </c>
      <c r="AJ281" s="10">
        <f ca="1">SUMPRODUCT(P251:P280,'control variables'!AP$7:AP$36)</f>
        <v>2.004676077522762E-6</v>
      </c>
      <c r="AK281" s="10">
        <f ca="1">SUMPRODUCT(Q251:Q280,'control variables'!AQ$7:AQ$36)</f>
        <v>5.7848322668360876E-6</v>
      </c>
      <c r="AL281" s="10">
        <f ca="1">SUMPRODUCT(R251:R280,'control variables'!AR$7:AR$36)</f>
        <v>2.0792206068214912E-4</v>
      </c>
      <c r="AM281" s="10">
        <f ca="1">SUMPRODUCT(S251:S280,'control variables'!AS$7:AS$36)</f>
        <v>1.5576656174661849E-4</v>
      </c>
      <c r="AN281" s="10">
        <f t="shared" ca="1" si="187"/>
        <v>3.7147813077312644E-4</v>
      </c>
      <c r="AO281" s="82">
        <f ca="1">SUMPRODUCT(P251:P280,'control variables'!AX$7:AX$36)</f>
        <v>2.7260535372323369E-6</v>
      </c>
      <c r="AP281" s="82">
        <f ca="1">SUMPRODUCT(Q251:Q280,'control variables'!AY$7:AY$36)</f>
        <v>6.2931912602225242E-6</v>
      </c>
      <c r="AQ281" s="82">
        <f ca="1">SUMPRODUCT(R251:R280,'control variables'!AZ$7:AZ$36)</f>
        <v>5.6548454420788902E-5</v>
      </c>
      <c r="AR281" s="82">
        <f ca="1">SUMPRODUCT(S251:S280,'control variables'!BA$7:BA$36)</f>
        <v>4.2363750572273388E-5</v>
      </c>
      <c r="AS281" s="82">
        <f t="shared" ca="1" si="188"/>
        <v>1.0793144979051715E-4</v>
      </c>
      <c r="AT281" s="10">
        <f ca="1">SUMPRODUCT(P251:P280,'control variables'!AT$7:AT$36)</f>
        <v>-2.4058486023950983E-6</v>
      </c>
      <c r="AU281" s="10">
        <f ca="1">SUMPRODUCT(Q251:Q280,'control variables'!AU$7:AU$36)</f>
        <v>2.60981646372172E-6</v>
      </c>
      <c r="AV281" s="10">
        <f ca="1">SUMPRODUCT(R251:R280,'control variables'!AV$7:AV$36)</f>
        <v>1.1238078833981137E-3</v>
      </c>
      <c r="AW281" s="10">
        <f ca="1">SUMPRODUCT(S251:S280,'control variables'!AW$7:AW$36)</f>
        <v>8.4191013443383968E-4</v>
      </c>
      <c r="AX281" s="10">
        <f t="shared" ca="1" si="166"/>
        <v>1.9659219856932803E-3</v>
      </c>
      <c r="AY281" s="82">
        <f ca="1">SUMPRODUCT(P251:P280,'control variables'!BB$7:BB$36)</f>
        <v>8.7199125821578914E-6</v>
      </c>
      <c r="AZ281" s="82">
        <f ca="1">SUMPRODUCT(Q251:Q280,'control variables'!BC$7:BC$36)</f>
        <v>2.223576153452864E-5</v>
      </c>
      <c r="BA281" s="82">
        <f ca="1">SUMPRODUCT(R251:R280,'control variables'!BD$7:BD$36)</f>
        <v>1.5565716557178574E-4</v>
      </c>
      <c r="BB281" s="82">
        <f ca="1">SUMPRODUCT(S251:S280,'control variables'!BE$7:BE$36)</f>
        <v>2.211999438840881E-5</v>
      </c>
      <c r="BC281" s="82">
        <f t="shared" ca="1" si="189"/>
        <v>2.0873283407688107E-4</v>
      </c>
      <c r="BD281" s="10">
        <f ca="1">SUMPRODUCT(P251:P280,'control variables'!BF$7:BF$36)</f>
        <v>1.8241297602365246E-6</v>
      </c>
      <c r="BE281" s="10">
        <f ca="1">SUMPRODUCT(Q251:Q280,'control variables'!BG$7:BG$36)</f>
        <v>2.1055341187992788E-6</v>
      </c>
      <c r="BF281" s="10">
        <f ca="1">SUMPRODUCT(R251:R280,'control variables'!BH$7:BH$36)</f>
        <v>6.3065353874809264E-5</v>
      </c>
      <c r="BG281" s="10">
        <f ca="1">SUMPRODUCT(S251:S280,'control variables'!BI$7:BI$36)</f>
        <v>1.4173782194420423E-4</v>
      </c>
      <c r="BH281" s="10">
        <f t="shared" ca="1" si="190"/>
        <v>2.0873283969804931E-4</v>
      </c>
      <c r="BI281" s="82">
        <f t="shared" ca="1" si="167"/>
        <v>2.1043443253012193E-3</v>
      </c>
      <c r="BJ281" s="82">
        <f t="shared" ca="1" si="168"/>
        <v>2.4402022048608694E-3</v>
      </c>
      <c r="BK281" s="82">
        <f t="shared" ca="1" si="169"/>
        <v>8.1662815755222107E-3</v>
      </c>
      <c r="BL281" s="82">
        <f t="shared" ca="1" si="170"/>
        <v>3.8459533728837417E-3</v>
      </c>
      <c r="BM281" s="82">
        <f t="shared" ca="1" si="160"/>
        <v>1.6556781478568039E-2</v>
      </c>
      <c r="BN281" s="10">
        <f ca="1">BN280+BI281-INDIRECT(ADDRESS(MAX($D281-'key variables'!$B$9*30,34),scenario!BI$4),TRUE)</f>
        <v>9439390.0621939488</v>
      </c>
      <c r="BO281" s="10">
        <f ca="1">BO280+BJ281-INDIRECT(ADDRESS(MAX($D281-'key variables'!$B$9*30,34),scenario!BJ$4),TRUE)</f>
        <v>10895583.34594628</v>
      </c>
      <c r="BP281" s="10">
        <f ca="1">BP280+BK281-INDIRECT(ADDRESS(MAX($D281-'key variables'!$B$9*30,34),scenario!BK$4),TRUE)</f>
        <v>32531162.487641994</v>
      </c>
      <c r="BQ281" s="10">
        <f ca="1">BQ280+BL281-INDIRECT(ADDRESS(MAX($D281-'key variables'!$B$9*30,34),scenario!BL$4),TRUE)</f>
        <v>14415841.492821565</v>
      </c>
      <c r="BR281" s="10">
        <f t="shared" ca="1" si="191"/>
        <v>67281977.388603762</v>
      </c>
      <c r="BS281" s="82">
        <f t="shared" ca="1" si="172"/>
        <v>1.1149824474228735E-2</v>
      </c>
      <c r="BT281" s="82">
        <f t="shared" ca="1" si="173"/>
        <v>1.2939099440507848E-2</v>
      </c>
      <c r="BU281" s="82">
        <f t="shared" ca="1" si="174"/>
        <v>4.4391640167752017E-2</v>
      </c>
      <c r="BV281" s="82">
        <f t="shared" ca="1" si="175"/>
        <v>2.1733535573496342E-2</v>
      </c>
      <c r="BW281" s="82">
        <f t="shared" ca="1" si="192"/>
        <v>9.0214099655984939E-2</v>
      </c>
      <c r="BX281" s="10">
        <f t="shared" ca="1" si="176"/>
        <v>4.8204549717600861E-5</v>
      </c>
      <c r="BY281" s="10">
        <f t="shared" ca="1" si="177"/>
        <v>1.1128191961135308E-4</v>
      </c>
      <c r="BZ281" s="10">
        <f t="shared" ca="1" si="178"/>
        <v>9.999410338685016E-4</v>
      </c>
      <c r="CA281" s="10">
        <f t="shared" ca="1" si="179"/>
        <v>7.4911424756660735E-4</v>
      </c>
      <c r="CB281" s="10">
        <v>0</v>
      </c>
      <c r="CC281" s="82">
        <f t="shared" ca="1" si="180"/>
        <v>-1.038619717449201E-5</v>
      </c>
      <c r="CD281" s="82">
        <f t="shared" ca="1" si="181"/>
        <v>1.9226204613405275E-5</v>
      </c>
      <c r="CE281" s="82">
        <f t="shared" ca="1" si="182"/>
        <v>5.9958847489657357E-3</v>
      </c>
      <c r="CF281" s="82">
        <f t="shared" ca="1" si="183"/>
        <v>4.491867419676482E-3</v>
      </c>
      <c r="CG281" s="82">
        <f t="shared" ca="1" si="193"/>
        <v>1.0496592176081131E-2</v>
      </c>
      <c r="CH281" s="13" t="str">
        <f t="shared" ca="1" si="194"/>
        <v/>
      </c>
      <c r="CI281" s="81">
        <f t="shared" ca="1" si="203"/>
        <v>0.11317759642871675</v>
      </c>
      <c r="CJ281" s="81">
        <f t="shared" ca="1" si="204"/>
        <v>0.13063724739184515</v>
      </c>
      <c r="CK281" s="81">
        <f t="shared" ca="1" si="205"/>
        <v>0.39004625882867827</v>
      </c>
      <c r="CL281" s="81">
        <f t="shared" ca="1" si="206"/>
        <v>0.17284488509374046</v>
      </c>
      <c r="CM281" s="89">
        <f t="shared" ca="1" si="195"/>
        <v>0.80670598774298075</v>
      </c>
    </row>
    <row r="282" spans="1:91" x14ac:dyDescent="0.3">
      <c r="A282">
        <v>217</v>
      </c>
      <c r="B282" s="3">
        <f t="shared" si="208"/>
        <v>0.79166666666666663</v>
      </c>
      <c r="C282" s="3">
        <f t="shared" si="196"/>
        <v>7.2333333333333334</v>
      </c>
      <c r="D282" s="4">
        <f t="shared" ca="1" si="184"/>
        <v>282</v>
      </c>
      <c r="E282" s="58">
        <f>(0.5*(COS(B282*2*PI())+1)*('key variables'!$B$4-'key variables'!$B$6)+'key variables'!$B$6)/'key variables'!$B$4</f>
        <v>1</v>
      </c>
      <c r="F282" s="10">
        <f t="shared" ca="1" si="197"/>
        <v>11689222.907472357</v>
      </c>
      <c r="G282" s="10">
        <f t="shared" ca="1" si="198"/>
        <v>13492492.798726102</v>
      </c>
      <c r="H282" s="10">
        <f t="shared" ca="1" si="199"/>
        <v>40309474.521477103</v>
      </c>
      <c r="I282" s="10">
        <f t="shared" ca="1" si="200"/>
        <v>17912154.250624854</v>
      </c>
      <c r="J282" s="10">
        <f t="shared" ca="1" si="185"/>
        <v>83403344.478300422</v>
      </c>
      <c r="K282" s="82">
        <f t="shared" ca="1" si="161"/>
        <v>2249832.8341285838</v>
      </c>
      <c r="L282" s="82">
        <f t="shared" ca="1" si="162"/>
        <v>2596909.4398407228</v>
      </c>
      <c r="M282" s="82">
        <f t="shared" ca="1" si="163"/>
        <v>7778311.9894434689</v>
      </c>
      <c r="N282" s="82">
        <f t="shared" ca="1" si="164"/>
        <v>3496312.7360697538</v>
      </c>
      <c r="O282" s="82">
        <f t="shared" ca="1" si="186"/>
        <v>16121366.999482529</v>
      </c>
      <c r="P282" s="10">
        <f ca="1">IF(IF($A282&gt;='key variables'!$B$26,K282*SUMPRODUCT(Z282:AC282,'control variables'!$O$3:$R$3)/J282+F$65*'key variables'!$B$25/scenario!J$65,K282*SUMPRODUCT(Z282:AC282,'control variables'!$O$7:$R$7)/J282+F$65*'key variables'!$B$25/scenario!J$65)&lt;'key variables'!$B$28,0,IF($A282&gt;='key variables'!$B$26,K282*SUMPRODUCT(Z282:AC282,'control variables'!$O$3:$R$3)/J282+F$65*'key variables'!$B$25/scenario!J$65,K282*SUMPRODUCT(Z282:AC282,'control variables'!$O$7:$R$7)/J282+F$65*'key variables'!$B$25/scenario!J$65))</f>
        <v>2.5628406554221311E-4</v>
      </c>
      <c r="Q282" s="10">
        <f ca="1">IF(IF($A282&gt;='key variables'!$B$26,L282*SUMPRODUCT(Z282:AC282,'control variables'!$O$4:$R$4)/J282+G$65*'key variables'!$B$25/scenario!J$65,L282*SUMPRODUCT(Z282:AC282,'control variables'!$O$7:$R$7)/J282+G$65*'key variables'!$B$25/scenario!J$65)&lt;'key variables'!$B$28,0,IF($A282&gt;='key variables'!$B$26,L282*SUMPRODUCT(Z282:AC282,'control variables'!$O$4:$R$4)/J282+G$65*'key variables'!$B$25/scenario!J$65,L282*SUMPRODUCT(Z282:AC282,'control variables'!$O$7:$R$7)/J282+G$65*'key variables'!$B$25/scenario!J$65))</f>
        <v>2.9582042674077805E-4</v>
      </c>
      <c r="R282" s="10">
        <f ca="1">IF(IF($A282&gt;='key variables'!$B$26,M282*SUMPRODUCT(Z282:AC282,'control variables'!$O$5:$R$5)/J282+H$65*'key variables'!$B$25/scenario!J$65,M282*SUMPRODUCT(Z282:AC282,'control variables'!$O$7:$R$7)/J282+H$65*'key variables'!$B$25/scenario!J$65)&lt;'key variables'!$B$28,0,IF($A282&gt;='key variables'!$B$26,M282*SUMPRODUCT(Z282:AC282,'control variables'!$O$5:$R$5)/J282+H$65*'key variables'!$B$25/scenario!J$65,M282*SUMPRODUCT(Z282:AC282,'control variables'!$O$7:$R$7)/J282+H$65*'key variables'!$B$25/scenario!J$65))</f>
        <v>8.8604690511703181E-4</v>
      </c>
      <c r="S282" s="10">
        <f ca="1">IF(IF($A282&gt;='key variables'!$B$26,N282*SUMPRODUCT(Z282:AC282,'control variables'!$O$6:$R$6)/J282+I$65*'key variables'!$B$25/scenario!J$65,N282*SUMPRODUCT(Z282:AC282,'control variables'!$O$7:$R$7)/J282+I$65*'key variables'!$B$25/scenario!J$65)&lt;'key variables'!$B$28,0,IF($A282&gt;='key variables'!$B$26,N282*SUMPRODUCT(Z282:AC282,'control variables'!$O$6:$R$6)/J282+I$65*'key variables'!$B$25/scenario!J$65,N282*SUMPRODUCT(Z282:AC282,'control variables'!$O$7:$R$7)/J282+I$65*'key variables'!$B$25/scenario!J$65))</f>
        <v>3.9827369785632865E-4</v>
      </c>
      <c r="T282" s="10">
        <f t="shared" ca="1" si="207"/>
        <v>1.8364250952563517E-3</v>
      </c>
      <c r="U282" s="82">
        <f ca="1">SUMPRODUCT(P252:P281,'control variables'!AD$7:AD$36)</f>
        <v>5.4336963070035667E-4</v>
      </c>
      <c r="V282" s="82">
        <f ca="1">SUMPRODUCT(Q252:Q281,'control variables'!AE$7:AE$36)</f>
        <v>6.2719403054452727E-4</v>
      </c>
      <c r="W282" s="82">
        <f ca="1">SUMPRODUCT(R252:R281,'control variables'!AF$7:AF$36)</f>
        <v>1.8785833547553701E-3</v>
      </c>
      <c r="X282" s="82">
        <f ca="1">SUMPRODUCT(S252:S281,'control variables'!AG$7:AG$36)</f>
        <v>8.4441391884433582E-4</v>
      </c>
      <c r="Y282" s="82">
        <f t="shared" ca="1" si="201"/>
        <v>3.8935609348445897E-3</v>
      </c>
      <c r="Z282" s="10">
        <f ca="1">IF($A282&gt;='key variables'!$B$26,SUMPRODUCT(P252:P281,'control variables'!V$7:V$36)*$E282,SUMPRODUCT(P252:P281,'control variables'!Z$7:Z$36)*$E282)</f>
        <v>1.3258769063071774E-3</v>
      </c>
      <c r="AA282" s="10">
        <f ca="1">IF($A282&gt;='key variables'!$B$26,SUMPRODUCT(Q252:Q281,'control variables'!W$7:W$36)*$E282,SUMPRODUCT(Q252:Q281,'control variables'!AA$7:AA$36)*$E282)</f>
        <v>1.5304169277934601E-3</v>
      </c>
      <c r="AB282" s="10">
        <f ca="1">IF($A282&gt;='key variables'!$B$26,SUMPRODUCT(R252:R281,'control variables'!X$7:X$36)*$E282,SUMPRODUCT(R252:R281,'control variables'!AB$7:AB$36)*$E282)</f>
        <v>4.5839335618238731E-3</v>
      </c>
      <c r="AC282" s="10">
        <f ca="1">IF($A282&gt;='key variables'!$B$26,SUMPRODUCT(S252:S281,'control variables'!Y$7:Y$36)*$E282,SUMPRODUCT(S252:S281,'control variables'!AC$7:AC$36)*$E282)</f>
        <v>2.0604554452500305E-3</v>
      </c>
      <c r="AD282" s="10">
        <f t="shared" ca="1" si="202"/>
        <v>9.5006828411745414E-3</v>
      </c>
      <c r="AE282" s="82">
        <f ca="1">SUMPRODUCT(P252:P281,'control variables'!AL$7:AL$36)</f>
        <v>1.8052485164982489E-3</v>
      </c>
      <c r="AF282" s="82">
        <f ca="1">SUMPRODUCT(Q252:Q281,'control variables'!AM$7:AM$36)</f>
        <v>2.0782917424230032E-3</v>
      </c>
      <c r="AG282" s="82">
        <f ca="1">SUMPRODUCT(R252:R281,'control variables'!AN$7:AN$36)</f>
        <v>5.9257559565053936E-3</v>
      </c>
      <c r="AH282" s="82">
        <f ca="1">SUMPRODUCT(S252:S281,'control variables'!AO$7:AO$36)</f>
        <v>2.5657935502146063E-3</v>
      </c>
      <c r="AI282" s="82">
        <f t="shared" ca="1" si="165"/>
        <v>1.2375089765641252E-2</v>
      </c>
      <c r="AJ282" s="10">
        <f ca="1">SUMPRODUCT(P252:P281,'control variables'!AP$7:AP$36)</f>
        <v>1.7249219808967818E-6</v>
      </c>
      <c r="AK282" s="10">
        <f ca="1">SUMPRODUCT(Q252:Q281,'control variables'!AQ$7:AQ$36)</f>
        <v>4.977554451189497E-6</v>
      </c>
      <c r="AL282" s="10">
        <f ca="1">SUMPRODUCT(R252:R281,'control variables'!AR$7:AR$36)</f>
        <v>1.7890637634943347E-4</v>
      </c>
      <c r="AM282" s="10">
        <f ca="1">SUMPRODUCT(S252:S281,'control variables'!AS$7:AS$36)</f>
        <v>1.340292176167834E-4</v>
      </c>
      <c r="AN282" s="10">
        <f t="shared" ca="1" si="187"/>
        <v>3.1963807039830315E-4</v>
      </c>
      <c r="AO282" s="82">
        <f ca="1">SUMPRODUCT(P252:P281,'control variables'!AX$7:AX$36)</f>
        <v>2.3456306584228122E-6</v>
      </c>
      <c r="AP282" s="82">
        <f ca="1">SUMPRODUCT(Q252:Q281,'control variables'!AY$7:AY$36)</f>
        <v>5.4149715541842455E-6</v>
      </c>
      <c r="AQ282" s="82">
        <f ca="1">SUMPRODUCT(R252:R281,'control variables'!AZ$7:AZ$36)</f>
        <v>4.8657073885090996E-5</v>
      </c>
      <c r="AR282" s="82">
        <f ca="1">SUMPRODUCT(S252:S281,'control variables'!BA$7:BA$36)</f>
        <v>3.6451856425750122E-5</v>
      </c>
      <c r="AS282" s="82">
        <f t="shared" ca="1" si="188"/>
        <v>9.2869532523448171E-5</v>
      </c>
      <c r="AT282" s="10">
        <f ca="1">SUMPRODUCT(P252:P281,'control variables'!AT$7:AT$36)</f>
        <v>-2.0701105725448464E-6</v>
      </c>
      <c r="AU282" s="10">
        <f ca="1">SUMPRODUCT(Q252:Q281,'control variables'!AU$7:AU$36)</f>
        <v>2.2456145613541385E-6</v>
      </c>
      <c r="AV282" s="10">
        <f ca="1">SUMPRODUCT(R252:R281,'control variables'!AV$7:AV$36)</f>
        <v>9.6697962565710455E-4</v>
      </c>
      <c r="AW282" s="10">
        <f ca="1">SUMPRODUCT(S252:S281,'control variables'!AW$7:AW$36)</f>
        <v>7.2442092519416415E-4</v>
      </c>
      <c r="AX282" s="10">
        <f t="shared" ca="1" si="166"/>
        <v>1.691576054840078E-3</v>
      </c>
      <c r="AY282" s="82">
        <f ca="1">SUMPRODUCT(P252:P281,'control variables'!BB$7:BB$36)</f>
        <v>7.503042044987513E-6</v>
      </c>
      <c r="AZ282" s="82">
        <f ca="1">SUMPRODUCT(Q252:Q281,'control variables'!BC$7:BC$36)</f>
        <v>1.9132743834755044E-5</v>
      </c>
      <c r="BA282" s="82">
        <f ca="1">SUMPRODUCT(R252:R281,'control variables'!BD$7:BD$36)</f>
        <v>1.3393508786755209E-4</v>
      </c>
      <c r="BB282" s="82">
        <f ca="1">SUMPRODUCT(S252:S281,'control variables'!BE$7:BE$36)</f>
        <v>1.9033132083308994E-5</v>
      </c>
      <c r="BC282" s="82">
        <f t="shared" ca="1" si="189"/>
        <v>1.7960400583060364E-4</v>
      </c>
      <c r="BD282" s="10">
        <f ca="1">SUMPRODUCT(P252:P281,'control variables'!BF$7:BF$36)</f>
        <v>1.569571043013905E-6</v>
      </c>
      <c r="BE282" s="10">
        <f ca="1">SUMPRODUCT(Q252:Q281,'control variables'!BG$7:BG$36)</f>
        <v>1.8117052059479761E-6</v>
      </c>
      <c r="BF282" s="10">
        <f ca="1">SUMPRODUCT(R252:R281,'control variables'!BH$7:BH$36)</f>
        <v>5.4264535022163353E-5</v>
      </c>
      <c r="BG282" s="10">
        <f ca="1">SUMPRODUCT(S252:S281,'control variables'!BI$7:BI$36)</f>
        <v>1.2195819939620834E-4</v>
      </c>
      <c r="BH282" s="10">
        <f t="shared" ca="1" si="190"/>
        <v>1.7960401066733359E-4</v>
      </c>
      <c r="BI282" s="82">
        <f t="shared" ca="1" si="167"/>
        <v>1.8106814479706915E-3</v>
      </c>
      <c r="BJ282" s="82">
        <f t="shared" ca="1" si="168"/>
        <v>2.0996701008191123E-3</v>
      </c>
      <c r="BK282" s="82">
        <f t="shared" ca="1" si="169"/>
        <v>7.0266706700300502E-3</v>
      </c>
      <c r="BL282" s="82">
        <f t="shared" ca="1" si="170"/>
        <v>3.3092476074920796E-3</v>
      </c>
      <c r="BM282" s="82">
        <f t="shared" ca="1" si="160"/>
        <v>1.4246269826311934E-2</v>
      </c>
      <c r="BN282" s="10">
        <f ca="1">BN281+BI282-INDIRECT(ADDRESS(MAX($D282-'key variables'!$B$9*30,34),scenario!BI$4),TRUE)</f>
        <v>9439390.0640046299</v>
      </c>
      <c r="BO282" s="10">
        <f ca="1">BO281+BJ282-INDIRECT(ADDRESS(MAX($D282-'key variables'!$B$9*30,34),scenario!BJ$4),TRUE)</f>
        <v>10895583.348045951</v>
      </c>
      <c r="BP282" s="10">
        <f ca="1">BP281+BK282-INDIRECT(ADDRESS(MAX($D282-'key variables'!$B$9*30,34),scenario!BK$4),TRUE)</f>
        <v>32531162.494668666</v>
      </c>
      <c r="BQ282" s="10">
        <f ca="1">BQ281+BL282-INDIRECT(ADDRESS(MAX($D282-'key variables'!$B$9*30,34),scenario!BL$4),TRUE)</f>
        <v>14415841.496130813</v>
      </c>
      <c r="BR282" s="10">
        <f t="shared" ca="1" si="191"/>
        <v>67281977.402850032</v>
      </c>
      <c r="BS282" s="82">
        <f t="shared" ca="1" si="172"/>
        <v>9.5938575207572437E-3</v>
      </c>
      <c r="BT282" s="82">
        <f t="shared" ca="1" si="173"/>
        <v>1.1133438061223565E-2</v>
      </c>
      <c r="BU282" s="82">
        <f t="shared" ca="1" si="174"/>
        <v>3.8196751867816833E-2</v>
      </c>
      <c r="BV282" s="82">
        <f t="shared" ca="1" si="175"/>
        <v>1.8700603464464383E-2</v>
      </c>
      <c r="BW282" s="82">
        <f t="shared" ca="1" si="192"/>
        <v>7.7624650914262031E-2</v>
      </c>
      <c r="BX282" s="10">
        <f t="shared" ca="1" si="176"/>
        <v>4.1477567288022258E-5</v>
      </c>
      <c r="BY282" s="10">
        <f t="shared" ca="1" si="177"/>
        <v>9.5752442124834316E-5</v>
      </c>
      <c r="BZ282" s="10">
        <f t="shared" ca="1" si="178"/>
        <v>8.603984848638773E-4</v>
      </c>
      <c r="CA282" s="10">
        <f t="shared" ca="1" si="179"/>
        <v>6.4457477251284013E-4</v>
      </c>
      <c r="CB282" s="10">
        <v>0</v>
      </c>
      <c r="CC282" s="82">
        <f t="shared" ca="1" si="180"/>
        <v>-8.9367952794731933E-6</v>
      </c>
      <c r="CD282" s="82">
        <f t="shared" ca="1" si="181"/>
        <v>1.6543172949056386E-5</v>
      </c>
      <c r="CE282" s="82">
        <f t="shared" ca="1" si="182"/>
        <v>5.1591544257729733E-3</v>
      </c>
      <c r="CF282" s="82">
        <f t="shared" ca="1" si="183"/>
        <v>3.8650238556733503E-3</v>
      </c>
      <c r="CG282" s="82">
        <f t="shared" ca="1" si="193"/>
        <v>9.031784659115907E-3</v>
      </c>
      <c r="CH282" s="13" t="str">
        <f t="shared" ca="1" si="194"/>
        <v/>
      </c>
      <c r="CI282" s="81">
        <f t="shared" ca="1" si="203"/>
        <v>0.11317759645070991</v>
      </c>
      <c r="CJ282" s="81">
        <f t="shared" ca="1" si="204"/>
        <v>0.13063724741734697</v>
      </c>
      <c r="CK282" s="81">
        <f t="shared" ca="1" si="205"/>
        <v>0.39004625891390371</v>
      </c>
      <c r="CL282" s="81">
        <f t="shared" ca="1" si="206"/>
        <v>0.17284488513385066</v>
      </c>
      <c r="CM282" s="89">
        <f t="shared" ca="1" si="195"/>
        <v>0.80670598791581127</v>
      </c>
    </row>
    <row r="283" spans="1:91" x14ac:dyDescent="0.3">
      <c r="A283">
        <v>218</v>
      </c>
      <c r="B283" s="3">
        <f t="shared" si="208"/>
        <v>0.7944444444444444</v>
      </c>
      <c r="C283" s="3">
        <f t="shared" si="196"/>
        <v>7.2666666666666666</v>
      </c>
      <c r="D283" s="4">
        <f t="shared" ca="1" si="184"/>
        <v>283</v>
      </c>
      <c r="E283" s="58">
        <f>(0.5*(COS(B283*2*PI())+1)*('key variables'!$B$4-'key variables'!$B$6)+'key variables'!$B$6)/'key variables'!$B$4</f>
        <v>1</v>
      </c>
      <c r="F283" s="10">
        <f t="shared" ca="1" si="197"/>
        <v>11689222.907470787</v>
      </c>
      <c r="G283" s="10">
        <f t="shared" ca="1" si="198"/>
        <v>13492492.79872429</v>
      </c>
      <c r="H283" s="10">
        <f t="shared" ca="1" si="199"/>
        <v>40309474.521422841</v>
      </c>
      <c r="I283" s="10">
        <f t="shared" ca="1" si="200"/>
        <v>17912154.250502896</v>
      </c>
      <c r="J283" s="10">
        <f t="shared" ca="1" si="185"/>
        <v>83403344.478120819</v>
      </c>
      <c r="K283" s="82">
        <f t="shared" ca="1" si="161"/>
        <v>2249832.8338722996</v>
      </c>
      <c r="L283" s="82">
        <f t="shared" ca="1" si="162"/>
        <v>2596909.4395449013</v>
      </c>
      <c r="M283" s="82">
        <f t="shared" ca="1" si="163"/>
        <v>7778311.9885574225</v>
      </c>
      <c r="N283" s="82">
        <f t="shared" ca="1" si="164"/>
        <v>3496312.7356714793</v>
      </c>
      <c r="O283" s="82">
        <f t="shared" ca="1" si="186"/>
        <v>16121366.997646103</v>
      </c>
      <c r="P283" s="10">
        <f ca="1">IF(IF($A283&gt;='key variables'!$B$26,K283*SUMPRODUCT(Z283:AC283,'control variables'!$O$3:$R$3)/J283+F$65*'key variables'!$B$25/scenario!J$65,K283*SUMPRODUCT(Z283:AC283,'control variables'!$O$7:$R$7)/J283+F$65*'key variables'!$B$25/scenario!J$65)&lt;'key variables'!$B$28,0,IF($A283&gt;='key variables'!$B$26,K283*SUMPRODUCT(Z283:AC283,'control variables'!$O$3:$R$3)/J283+F$65*'key variables'!$B$25/scenario!J$65,K283*SUMPRODUCT(Z283:AC283,'control variables'!$O$7:$R$7)/J283+F$65*'key variables'!$B$25/scenario!J$65))</f>
        <v>2.2051942599957109E-4</v>
      </c>
      <c r="Q283" s="10">
        <f ca="1">IF(IF($A283&gt;='key variables'!$B$26,L283*SUMPRODUCT(Z283:AC283,'control variables'!$O$4:$R$4)/J283+G$65*'key variables'!$B$25/scenario!J$65,L283*SUMPRODUCT(Z283:AC283,'control variables'!$O$7:$R$7)/J283+G$65*'key variables'!$B$25/scenario!J$65)&lt;'key variables'!$B$28,0,IF($A283&gt;='key variables'!$B$26,L283*SUMPRODUCT(Z283:AC283,'control variables'!$O$4:$R$4)/J283+G$65*'key variables'!$B$25/scenario!J$65,L283*SUMPRODUCT(Z283:AC283,'control variables'!$O$7:$R$7)/J283+G$65*'key variables'!$B$25/scenario!J$65))</f>
        <v>2.5453845741759415E-4</v>
      </c>
      <c r="R283" s="10">
        <f ca="1">IF(IF($A283&gt;='key variables'!$B$26,M283*SUMPRODUCT(Z283:AC283,'control variables'!$O$5:$R$5)/J283+H$65*'key variables'!$B$25/scenario!J$65,M283*SUMPRODUCT(Z283:AC283,'control variables'!$O$7:$R$7)/J283+H$65*'key variables'!$B$25/scenario!J$65)&lt;'key variables'!$B$28,0,IF($A283&gt;='key variables'!$B$26,M283*SUMPRODUCT(Z283:AC283,'control variables'!$O$5:$R$5)/J283+H$65*'key variables'!$B$25/scenario!J$65,M283*SUMPRODUCT(Z283:AC283,'control variables'!$O$7:$R$7)/J283+H$65*'key variables'!$B$25/scenario!J$65))</f>
        <v>7.6239837428722671E-4</v>
      </c>
      <c r="S283" s="10">
        <f ca="1">IF(IF($A283&gt;='key variables'!$B$26,N283*SUMPRODUCT(Z283:AC283,'control variables'!$O$6:$R$6)/J283+I$65*'key variables'!$B$25/scenario!J$65,N283*SUMPRODUCT(Z283:AC283,'control variables'!$O$7:$R$7)/J283+I$65*'key variables'!$B$25/scenario!J$65)&lt;'key variables'!$B$28,0,IF($A283&gt;='key variables'!$B$26,N283*SUMPRODUCT(Z283:AC283,'control variables'!$O$6:$R$6)/J283+I$65*'key variables'!$B$25/scenario!J$65,N283*SUMPRODUCT(Z283:AC283,'control variables'!$O$7:$R$7)/J283+I$65*'key variables'!$B$25/scenario!J$65))</f>
        <v>3.4269429531715468E-4</v>
      </c>
      <c r="T283" s="10">
        <f t="shared" ca="1" si="207"/>
        <v>1.5801505530215467E-3</v>
      </c>
      <c r="U283" s="82">
        <f ca="1">SUMPRODUCT(P253:P282,'control variables'!AD$7:AD$36)</f>
        <v>4.6754197854953174E-4</v>
      </c>
      <c r="V283" s="82">
        <f ca="1">SUMPRODUCT(Q253:Q282,'control variables'!AE$7:AE$36)</f>
        <v>5.3966861857421679E-4</v>
      </c>
      <c r="W283" s="82">
        <f ca="1">SUMPRODUCT(R253:R282,'control variables'!AF$7:AF$36)</f>
        <v>1.6164255948947087E-3</v>
      </c>
      <c r="X283" s="82">
        <f ca="1">SUMPRODUCT(S253:S282,'control variables'!AG$7:AG$36)</f>
        <v>7.2657530348610509E-4</v>
      </c>
      <c r="Y283" s="82">
        <f t="shared" ca="1" si="201"/>
        <v>3.3502114955045624E-3</v>
      </c>
      <c r="Z283" s="10">
        <f ca="1">IF($A283&gt;='key variables'!$B$26,SUMPRODUCT(P253:P282,'control variables'!V$7:V$36)*$E283,SUMPRODUCT(P253:P282,'control variables'!Z$7:Z$36)*$E283)</f>
        <v>1.1408497587980684E-3</v>
      </c>
      <c r="AA283" s="10">
        <f ca="1">IF($A283&gt;='key variables'!$B$26,SUMPRODUCT(Q253:Q282,'control variables'!W$7:W$36)*$E283,SUMPRODUCT(Q253:Q282,'control variables'!AA$7:AA$36)*$E283)</f>
        <v>1.3168460621254272E-3</v>
      </c>
      <c r="AB283" s="10">
        <f ca="1">IF($A283&gt;='key variables'!$B$26,SUMPRODUCT(R253:R282,'control variables'!X$7:X$36)*$E283,SUMPRODUCT(R253:R282,'control variables'!AB$7:AB$36)*$E283)</f>
        <v>3.9442420887460233E-3</v>
      </c>
      <c r="AC283" s="10">
        <f ca="1">IF($A283&gt;='key variables'!$B$26,SUMPRODUCT(S253:S282,'control variables'!Y$7:Y$36)*$E283,SUMPRODUCT(S253:S282,'control variables'!AC$7:AC$36)*$E283)</f>
        <v>1.7729172946187991E-3</v>
      </c>
      <c r="AD283" s="10">
        <f t="shared" ca="1" si="202"/>
        <v>8.1748552042883171E-3</v>
      </c>
      <c r="AE283" s="82">
        <f ca="1">SUMPRODUCT(P253:P282,'control variables'!AL$7:AL$36)</f>
        <v>1.5533246904078735E-3</v>
      </c>
      <c r="AF283" s="82">
        <f ca="1">SUMPRODUCT(Q253:Q282,'control variables'!AM$7:AM$36)</f>
        <v>1.7882645230688288E-3</v>
      </c>
      <c r="AG283" s="82">
        <f ca="1">SUMPRODUCT(R253:R282,'control variables'!AN$7:AN$36)</f>
        <v>5.0988121316538314E-3</v>
      </c>
      <c r="AH283" s="82">
        <f ca="1">SUMPRODUCT(S253:S282,'control variables'!AO$7:AO$36)</f>
        <v>2.2077350767021032E-3</v>
      </c>
      <c r="AI283" s="82">
        <f t="shared" ca="1" si="165"/>
        <v>1.0648136421832637E-2</v>
      </c>
      <c r="AJ283" s="10">
        <f ca="1">SUMPRODUCT(P253:P282,'control variables'!AP$7:AP$36)</f>
        <v>1.4842077847133514E-6</v>
      </c>
      <c r="AK283" s="10">
        <f ca="1">SUMPRODUCT(Q253:Q282,'control variables'!AQ$7:AQ$36)</f>
        <v>4.2829328787666056E-6</v>
      </c>
      <c r="AL283" s="10">
        <f ca="1">SUMPRODUCT(R253:R282,'control variables'!AR$7:AR$36)</f>
        <v>1.5393985319535163E-4</v>
      </c>
      <c r="AM283" s="10">
        <f ca="1">SUMPRODUCT(S253:S282,'control variables'!AS$7:AS$36)</f>
        <v>1.1532533666389258E-4</v>
      </c>
      <c r="AN283" s="10">
        <f t="shared" ca="1" si="187"/>
        <v>2.7503233052272419E-4</v>
      </c>
      <c r="AO283" s="82">
        <f ca="1">SUMPRODUCT(P253:P282,'control variables'!AX$7:AX$36)</f>
        <v>2.0182960864074853E-6</v>
      </c>
      <c r="AP283" s="82">
        <f ca="1">SUMPRODUCT(Q253:Q282,'control variables'!AY$7:AY$36)</f>
        <v>4.6593080869630709E-6</v>
      </c>
      <c r="AQ283" s="82">
        <f ca="1">SUMPRODUCT(R253:R282,'control variables'!AZ$7:AZ$36)</f>
        <v>4.1866941602967881E-5</v>
      </c>
      <c r="AR283" s="82">
        <f ca="1">SUMPRODUCT(S253:S282,'control variables'!BA$7:BA$36)</f>
        <v>3.1364971677104304E-5</v>
      </c>
      <c r="AS283" s="82">
        <f t="shared" ca="1" si="188"/>
        <v>7.9909517453442748E-5</v>
      </c>
      <c r="AT283" s="10">
        <f ca="1">SUMPRODUCT(P253:P282,'control variables'!AT$7:AT$36)</f>
        <v>-1.7812250435674052E-6</v>
      </c>
      <c r="AU283" s="10">
        <f ca="1">SUMPRODUCT(Q253:Q282,'control variables'!AU$7:AU$36)</f>
        <v>1.9322373152108378E-6</v>
      </c>
      <c r="AV283" s="10">
        <f ca="1">SUMPRODUCT(R253:R282,'control variables'!AV$7:AV$36)</f>
        <v>8.3203687217657323E-4</v>
      </c>
      <c r="AW283" s="10">
        <f ca="1">SUMPRODUCT(S253:S282,'control variables'!AW$7:AW$36)</f>
        <v>6.2332742567168379E-4</v>
      </c>
      <c r="AX283" s="10">
        <f t="shared" ca="1" si="166"/>
        <v>1.4555153101199004E-3</v>
      </c>
      <c r="AY283" s="82">
        <f ca="1">SUMPRODUCT(P253:P282,'control variables'!BB$7:BB$36)</f>
        <v>6.4559867304322304E-6</v>
      </c>
      <c r="AZ283" s="82">
        <f ca="1">SUMPRODUCT(Q253:Q282,'control variables'!BC$7:BC$36)</f>
        <v>1.6462754649823265E-5</v>
      </c>
      <c r="BA283" s="82">
        <f ca="1">SUMPRODUCT(R253:R282,'control variables'!BD$7:BD$36)</f>
        <v>1.1524434287154926E-4</v>
      </c>
      <c r="BB283" s="82">
        <f ca="1">SUMPRODUCT(S253:S282,'control variables'!BE$7:BE$36)</f>
        <v>1.6377043795255897E-5</v>
      </c>
      <c r="BC283" s="82">
        <f t="shared" ca="1" si="189"/>
        <v>1.5454012804706066E-4</v>
      </c>
      <c r="BD283" s="10">
        <f ca="1">SUMPRODUCT(P253:P282,'control variables'!BF$7:BF$36)</f>
        <v>1.3505361912423231E-6</v>
      </c>
      <c r="BE283" s="10">
        <f ca="1">SUMPRODUCT(Q253:Q282,'control variables'!BG$7:BG$36)</f>
        <v>1.5588803446555381E-6</v>
      </c>
      <c r="BF283" s="10">
        <f ca="1">SUMPRODUCT(R253:R282,'control variables'!BH$7:BH$36)</f>
        <v>4.6691877232675786E-5</v>
      </c>
      <c r="BG283" s="10">
        <f ca="1">SUMPRODUCT(S253:S282,'control variables'!BI$7:BI$36)</f>
        <v>1.0493883844024756E-4</v>
      </c>
      <c r="BH283" s="10">
        <f t="shared" ca="1" si="190"/>
        <v>1.545401322088212E-4</v>
      </c>
      <c r="BI283" s="82">
        <f t="shared" ca="1" si="167"/>
        <v>1.5579994520947382E-3</v>
      </c>
      <c r="BJ283" s="82">
        <f t="shared" ca="1" si="168"/>
        <v>1.8066595150338627E-3</v>
      </c>
      <c r="BK283" s="82">
        <f t="shared" ca="1" si="169"/>
        <v>6.0460933467019543E-3</v>
      </c>
      <c r="BL283" s="82">
        <f t="shared" ca="1" si="170"/>
        <v>2.8474395461690429E-3</v>
      </c>
      <c r="BM283" s="82">
        <f t="shared" ca="1" si="160"/>
        <v>1.2258191859999597E-2</v>
      </c>
      <c r="BN283" s="10">
        <f ca="1">BN282+BI283-INDIRECT(ADDRESS(MAX($D283-'key variables'!$B$9*30,34),scenario!BI$4),TRUE)</f>
        <v>9439390.0655626301</v>
      </c>
      <c r="BO283" s="10">
        <f ca="1">BO282+BJ283-INDIRECT(ADDRESS(MAX($D283-'key variables'!$B$9*30,34),scenario!BJ$4),TRUE)</f>
        <v>10895583.34985261</v>
      </c>
      <c r="BP283" s="10">
        <f ca="1">BP282+BK283-INDIRECT(ADDRESS(MAX($D283-'key variables'!$B$9*30,34),scenario!BK$4),TRUE)</f>
        <v>32531162.50071476</v>
      </c>
      <c r="BQ283" s="10">
        <f ca="1">BQ282+BL283-INDIRECT(ADDRESS(MAX($D283-'key variables'!$B$9*30,34),scenario!BL$4),TRUE)</f>
        <v>14415841.498978252</v>
      </c>
      <c r="BR283" s="10">
        <f t="shared" ca="1" si="191"/>
        <v>67281977.415108219</v>
      </c>
      <c r="BS283" s="82">
        <f t="shared" ca="1" si="172"/>
        <v>8.2550269584708343E-3</v>
      </c>
      <c r="BT283" s="82">
        <f t="shared" ca="1" si="173"/>
        <v>9.5797581232626404E-3</v>
      </c>
      <c r="BU283" s="82">
        <f t="shared" ca="1" si="174"/>
        <v>3.2866365018169426E-2</v>
      </c>
      <c r="BV283" s="82">
        <f t="shared" ca="1" si="175"/>
        <v>1.6090919375172246E-2</v>
      </c>
      <c r="BW283" s="82">
        <f t="shared" ca="1" si="192"/>
        <v>6.6792069475075141E-2</v>
      </c>
      <c r="BX283" s="10">
        <f t="shared" ca="1" si="176"/>
        <v>3.568934045275519E-5</v>
      </c>
      <c r="BY283" s="10">
        <f t="shared" ca="1" si="177"/>
        <v>8.2390115217318585E-5</v>
      </c>
      <c r="BZ283" s="10">
        <f t="shared" ca="1" si="178"/>
        <v>7.4032920636262021E-4</v>
      </c>
      <c r="CA283" s="10">
        <f t="shared" ca="1" si="179"/>
        <v>5.5462386195444106E-4</v>
      </c>
      <c r="CB283" s="10">
        <v>0</v>
      </c>
      <c r="CC283" s="82">
        <f t="shared" ca="1" si="180"/>
        <v>-7.689658537599923E-6</v>
      </c>
      <c r="CD283" s="82">
        <f t="shared" ca="1" si="181"/>
        <v>1.4234560425649086E-5</v>
      </c>
      <c r="CE283" s="82">
        <f t="shared" ca="1" si="182"/>
        <v>4.4391904651887833E-3</v>
      </c>
      <c r="CF283" s="82">
        <f t="shared" ca="1" si="183"/>
        <v>3.325656794988455E-3</v>
      </c>
      <c r="CG283" s="82">
        <f t="shared" ca="1" si="193"/>
        <v>7.7713921620652876E-3</v>
      </c>
      <c r="CH283" s="13" t="str">
        <f t="shared" ca="1" si="194"/>
        <v/>
      </c>
      <c r="CI283" s="81">
        <f t="shared" ca="1" si="203"/>
        <v>0.11317759646963393</v>
      </c>
      <c r="CJ283" s="81">
        <f t="shared" ca="1" si="204"/>
        <v>0.13063724743929001</v>
      </c>
      <c r="CK283" s="81">
        <f t="shared" ca="1" si="205"/>
        <v>0.39004625898723583</v>
      </c>
      <c r="CL283" s="81">
        <f t="shared" ca="1" si="206"/>
        <v>0.17284488516836344</v>
      </c>
      <c r="CM283" s="89">
        <f t="shared" ca="1" si="195"/>
        <v>0.80670598806452332</v>
      </c>
    </row>
    <row r="284" spans="1:91" x14ac:dyDescent="0.3">
      <c r="A284">
        <v>219</v>
      </c>
      <c r="B284" s="3">
        <f t="shared" si="208"/>
        <v>0.79722222222222228</v>
      </c>
      <c r="C284" s="3">
        <f t="shared" si="196"/>
        <v>7.3</v>
      </c>
      <c r="D284" s="4">
        <f t="shared" ca="1" si="184"/>
        <v>284</v>
      </c>
      <c r="E284" s="58">
        <f>(0.5*(COS(B284*2*PI())+1)*('key variables'!$B$4-'key variables'!$B$6)+'key variables'!$B$6)/'key variables'!$B$4</f>
        <v>1</v>
      </c>
      <c r="F284" s="10">
        <f t="shared" ca="1" si="197"/>
        <v>11689222.907469437</v>
      </c>
      <c r="G284" s="10">
        <f t="shared" ca="1" si="198"/>
        <v>13492492.798722731</v>
      </c>
      <c r="H284" s="10">
        <f t="shared" ca="1" si="199"/>
        <v>40309474.521376148</v>
      </c>
      <c r="I284" s="10">
        <f t="shared" ca="1" si="200"/>
        <v>17912154.250397958</v>
      </c>
      <c r="J284" s="10">
        <f t="shared" ca="1" si="185"/>
        <v>83403344.477966279</v>
      </c>
      <c r="K284" s="82">
        <f t="shared" ca="1" si="161"/>
        <v>2249832.8336517797</v>
      </c>
      <c r="L284" s="82">
        <f t="shared" ca="1" si="162"/>
        <v>2596909.4392903624</v>
      </c>
      <c r="M284" s="82">
        <f t="shared" ca="1" si="163"/>
        <v>7778311.9877950223</v>
      </c>
      <c r="N284" s="82">
        <f t="shared" ca="1" si="164"/>
        <v>3496312.735328787</v>
      </c>
      <c r="O284" s="82">
        <f t="shared" ca="1" si="186"/>
        <v>16121366.996065952</v>
      </c>
      <c r="P284" s="10">
        <f ca="1">IF(IF($A284&gt;='key variables'!$B$26,K284*SUMPRODUCT(Z284:AC284,'control variables'!$O$3:$R$3)/J284+F$65*'key variables'!$B$25/scenario!J$65,K284*SUMPRODUCT(Z284:AC284,'control variables'!$O$7:$R$7)/J284+F$65*'key variables'!$B$25/scenario!J$65)&lt;'key variables'!$B$28,0,IF($A284&gt;='key variables'!$B$26,K284*SUMPRODUCT(Z284:AC284,'control variables'!$O$3:$R$3)/J284+F$65*'key variables'!$B$25/scenario!J$65,K284*SUMPRODUCT(Z284:AC284,'control variables'!$O$7:$R$7)/J284+F$65*'key variables'!$B$25/scenario!J$65))</f>
        <v>1.8974576956222298E-4</v>
      </c>
      <c r="Q284" s="10">
        <f ca="1">IF(IF($A284&gt;='key variables'!$B$26,L284*SUMPRODUCT(Z284:AC284,'control variables'!$O$4:$R$4)/J284+G$65*'key variables'!$B$25/scenario!J$65,L284*SUMPRODUCT(Z284:AC284,'control variables'!$O$7:$R$7)/J284+G$65*'key variables'!$B$25/scenario!J$65)&lt;'key variables'!$B$28,0,IF($A284&gt;='key variables'!$B$26,L284*SUMPRODUCT(Z284:AC284,'control variables'!$O$4:$R$4)/J284+G$65*'key variables'!$B$25/scenario!J$65,L284*SUMPRODUCT(Z284:AC284,'control variables'!$O$7:$R$7)/J284+G$65*'key variables'!$B$25/scenario!J$65))</f>
        <v>2.1901741883717974E-4</v>
      </c>
      <c r="R284" s="10">
        <f ca="1">IF(IF($A284&gt;='key variables'!$B$26,M284*SUMPRODUCT(Z284:AC284,'control variables'!$O$5:$R$5)/J284+H$65*'key variables'!$B$25/scenario!J$65,M284*SUMPRODUCT(Z284:AC284,'control variables'!$O$7:$R$7)/J284+H$65*'key variables'!$B$25/scenario!J$65)&lt;'key variables'!$B$28,0,IF($A284&gt;='key variables'!$B$26,M284*SUMPRODUCT(Z284:AC284,'control variables'!$O$5:$R$5)/J284+H$65*'key variables'!$B$25/scenario!J$65,M284*SUMPRODUCT(Z284:AC284,'control variables'!$O$7:$R$7)/J284+H$65*'key variables'!$B$25/scenario!J$65))</f>
        <v>6.5600509155324435E-4</v>
      </c>
      <c r="S284" s="10">
        <f ca="1">IF(IF($A284&gt;='key variables'!$B$26,N284*SUMPRODUCT(Z284:AC284,'control variables'!$O$6:$R$6)/J284+I$65*'key variables'!$B$25/scenario!J$65,N284*SUMPRODUCT(Z284:AC284,'control variables'!$O$7:$R$7)/J284+I$65*'key variables'!$B$25/scenario!J$65)&lt;'key variables'!$B$28,0,IF($A284&gt;='key variables'!$B$26,N284*SUMPRODUCT(Z284:AC284,'control variables'!$O$6:$R$6)/J284+I$65*'key variables'!$B$25/scenario!J$65,N284*SUMPRODUCT(Z284:AC284,'control variables'!$O$7:$R$7)/J284+I$65*'key variables'!$B$25/scenario!J$65))</f>
        <v>2.9487104138237571E-4</v>
      </c>
      <c r="T284" s="10">
        <f t="shared" ca="1" si="207"/>
        <v>1.3596393213350228E-3</v>
      </c>
      <c r="U284" s="82">
        <f ca="1">SUMPRODUCT(P254:P283,'control variables'!AD$7:AD$36)</f>
        <v>4.0229613388779019E-4</v>
      </c>
      <c r="V284" s="82">
        <f ca="1">SUMPRODUCT(Q254:Q283,'control variables'!AE$7:AE$36)</f>
        <v>4.6435744552073726E-4</v>
      </c>
      <c r="W284" s="82">
        <f ca="1">SUMPRODUCT(R254:R283,'control variables'!AF$7:AF$36)</f>
        <v>1.3908521531281514E-3</v>
      </c>
      <c r="X284" s="82">
        <f ca="1">SUMPRODUCT(S254:S283,'control variables'!AG$7:AG$36)</f>
        <v>6.2518115801625594E-4</v>
      </c>
      <c r="Y284" s="82">
        <f t="shared" ca="1" si="201"/>
        <v>2.882686890552935E-3</v>
      </c>
      <c r="Z284" s="10">
        <f ca="1">IF($A284&gt;='key variables'!$B$26,SUMPRODUCT(P254:P283,'control variables'!V$7:V$36)*$E284,SUMPRODUCT(P254:P283,'control variables'!Z$7:Z$36)*$E284)</f>
        <v>9.8164329277391463E-4</v>
      </c>
      <c r="AA284" s="10">
        <f ca="1">IF($A284&gt;='key variables'!$B$26,SUMPRODUCT(Q254:Q283,'control variables'!W$7:W$36)*$E284,SUMPRODUCT(Q254:Q283,'control variables'!AA$7:AA$36)*$E284)</f>
        <v>1.1330791758794344E-3</v>
      </c>
      <c r="AB284" s="10">
        <f ca="1">IF($A284&gt;='key variables'!$B$26,SUMPRODUCT(R254:R283,'control variables'!X$7:X$36)*$E284,SUMPRODUCT(R254:R283,'control variables'!AB$7:AB$36)*$E284)</f>
        <v>3.3938200553009254E-3</v>
      </c>
      <c r="AC284" s="10">
        <f ca="1">IF($A284&gt;='key variables'!$B$26,SUMPRODUCT(S254:S283,'control variables'!Y$7:Y$36)*$E284,SUMPRODUCT(S254:S283,'control variables'!AC$7:AC$36)*$E284)</f>
        <v>1.525505315212558E-3</v>
      </c>
      <c r="AD284" s="10">
        <f t="shared" ca="1" si="202"/>
        <v>7.0340478391668322E-3</v>
      </c>
      <c r="AE284" s="82">
        <f ca="1">SUMPRODUCT(P254:P283,'control variables'!AL$7:AL$36)</f>
        <v>1.336557028941786E-3</v>
      </c>
      <c r="AF284" s="82">
        <f ca="1">SUMPRODUCT(Q254:Q283,'control variables'!AM$7:AM$36)</f>
        <v>1.5387108263162125E-3</v>
      </c>
      <c r="AG284" s="82">
        <f ca="1">SUMPRODUCT(R254:R283,'control variables'!AN$7:AN$36)</f>
        <v>4.3872689566442982E-3</v>
      </c>
      <c r="AH284" s="82">
        <f ca="1">SUMPRODUCT(S254:S283,'control variables'!AO$7:AO$36)</f>
        <v>1.8996439398853008E-3</v>
      </c>
      <c r="AI284" s="82">
        <f t="shared" ca="1" si="165"/>
        <v>9.1621807517875981E-3</v>
      </c>
      <c r="AJ284" s="10">
        <f ca="1">SUMPRODUCT(P254:P283,'control variables'!AP$7:AP$36)</f>
        <v>1.2770854406987174E-6</v>
      </c>
      <c r="AK284" s="10">
        <f ca="1">SUMPRODUCT(Q254:Q283,'control variables'!AQ$7:AQ$36)</f>
        <v>3.685246283773567E-6</v>
      </c>
      <c r="AL284" s="10">
        <f ca="1">SUMPRODUCT(R254:R283,'control variables'!AR$7:AR$36)</f>
        <v>1.3245742764854865E-4</v>
      </c>
      <c r="AM284" s="10">
        <f ca="1">SUMPRODUCT(S254:S283,'control variables'!AS$7:AS$36)</f>
        <v>9.9231596757579237E-5</v>
      </c>
      <c r="AN284" s="10">
        <f t="shared" ca="1" si="187"/>
        <v>2.3665135613060016E-4</v>
      </c>
      <c r="AO284" s="82">
        <f ca="1">SUMPRODUCT(P254:P283,'control variables'!AX$7:AX$36)</f>
        <v>1.7366413069564412E-6</v>
      </c>
      <c r="AP284" s="82">
        <f ca="1">SUMPRODUCT(Q254:Q283,'control variables'!AY$7:AY$36)</f>
        <v>4.0090980407433747E-6</v>
      </c>
      <c r="AQ284" s="82">
        <f ca="1">SUMPRODUCT(R254:R283,'control variables'!AZ$7:AZ$36)</f>
        <v>3.6024377529793078E-5</v>
      </c>
      <c r="AR284" s="82">
        <f ca="1">SUMPRODUCT(S254:S283,'control variables'!BA$7:BA$36)</f>
        <v>2.6987965627448079E-5</v>
      </c>
      <c r="AS284" s="82">
        <f t="shared" ca="1" si="188"/>
        <v>6.8758082504940971E-5</v>
      </c>
      <c r="AT284" s="10">
        <f ca="1">SUMPRODUCT(P254:P283,'control variables'!AT$7:AT$36)</f>
        <v>-1.5326537129510198E-6</v>
      </c>
      <c r="AU284" s="10">
        <f ca="1">SUMPRODUCT(Q254:Q283,'control variables'!AU$7:AU$36)</f>
        <v>1.6625921054474174E-6</v>
      </c>
      <c r="AV284" s="10">
        <f ca="1">SUMPRODUCT(R254:R283,'control variables'!AV$7:AV$36)</f>
        <v>7.1592548401384589E-4</v>
      </c>
      <c r="AW284" s="10">
        <f ca="1">SUMPRODUCT(S254:S283,'control variables'!AW$7:AW$36)</f>
        <v>5.3634160197217921E-4</v>
      </c>
      <c r="AX284" s="10">
        <f t="shared" ca="1" si="166"/>
        <v>1.2523970243785215E-3</v>
      </c>
      <c r="AY284" s="82">
        <f ca="1">SUMPRODUCT(P254:P283,'control variables'!BB$7:BB$36)</f>
        <v>5.5550487933519875E-6</v>
      </c>
      <c r="AZ284" s="82">
        <f ca="1">SUMPRODUCT(Q254:Q283,'control variables'!BC$7:BC$36)</f>
        <v>1.416536451688585E-5</v>
      </c>
      <c r="BA284" s="82">
        <f ca="1">SUMPRODUCT(R254:R283,'control variables'!BD$7:BD$36)</f>
        <v>9.9161905769032106E-5</v>
      </c>
      <c r="BB284" s="82">
        <f ca="1">SUMPRODUCT(S254:S283,'control variables'!BE$7:BE$36)</f>
        <v>1.4091614678306206E-5</v>
      </c>
      <c r="BC284" s="82">
        <f t="shared" ca="1" si="189"/>
        <v>1.3297393375757616E-4</v>
      </c>
      <c r="BD284" s="10">
        <f ca="1">SUMPRODUCT(P254:P283,'control variables'!BF$7:BF$36)</f>
        <v>1.16206782213082E-6</v>
      </c>
      <c r="BE284" s="10">
        <f ca="1">SUMPRODUCT(Q254:Q283,'control variables'!BG$7:BG$36)</f>
        <v>1.3413373879377715E-6</v>
      </c>
      <c r="BF284" s="10">
        <f ca="1">SUMPRODUCT(R254:R283,'control variables'!BH$7:BH$36)</f>
        <v>4.0175989683818561E-5</v>
      </c>
      <c r="BG284" s="10">
        <f ca="1">SUMPRODUCT(S254:S283,'control variables'!BI$7:BI$36)</f>
        <v>9.0294542444672635E-5</v>
      </c>
      <c r="BH284" s="10">
        <f t="shared" ca="1" si="190"/>
        <v>1.3297393733855979E-4</v>
      </c>
      <c r="BI284" s="82">
        <f t="shared" ca="1" si="167"/>
        <v>1.3405794240221869E-3</v>
      </c>
      <c r="BJ284" s="82">
        <f t="shared" ca="1" si="168"/>
        <v>1.5545387829385459E-3</v>
      </c>
      <c r="BK284" s="82">
        <f t="shared" ca="1" si="169"/>
        <v>5.202356346427176E-3</v>
      </c>
      <c r="BL284" s="82">
        <f t="shared" ca="1" si="170"/>
        <v>2.4500771565357858E-3</v>
      </c>
      <c r="BM284" s="82">
        <f t="shared" ca="1" si="160"/>
        <v>1.0547551709923695E-2</v>
      </c>
      <c r="BN284" s="10">
        <f ca="1">BN283+BI284-INDIRECT(ADDRESS(MAX($D284-'key variables'!$B$9*30,34),scenario!BI$4),TRUE)</f>
        <v>9439390.0669032093</v>
      </c>
      <c r="BO284" s="10">
        <f ca="1">BO283+BJ284-INDIRECT(ADDRESS(MAX($D284-'key variables'!$B$9*30,34),scenario!BJ$4),TRUE)</f>
        <v>10895583.35140715</v>
      </c>
      <c r="BP284" s="10">
        <f ca="1">BP283+BK284-INDIRECT(ADDRESS(MAX($D284-'key variables'!$B$9*30,34),scenario!BK$4),TRUE)</f>
        <v>32531162.505917117</v>
      </c>
      <c r="BQ284" s="10">
        <f ca="1">BQ283+BL284-INDIRECT(ADDRESS(MAX($D284-'key variables'!$B$9*30,34),scenario!BL$4),TRUE)</f>
        <v>14415841.501428328</v>
      </c>
      <c r="BR284" s="10">
        <f t="shared" ca="1" si="191"/>
        <v>67281977.425655767</v>
      </c>
      <c r="BS284" s="82">
        <f t="shared" ca="1" si="172"/>
        <v>7.1030312361887397E-3</v>
      </c>
      <c r="BT284" s="82">
        <f t="shared" ca="1" si="173"/>
        <v>8.2428954217733368E-3</v>
      </c>
      <c r="BU284" s="82">
        <f t="shared" ca="1" si="174"/>
        <v>2.8279837773611677E-2</v>
      </c>
      <c r="BV284" s="82">
        <f t="shared" ca="1" si="175"/>
        <v>1.3845418717574163E-2</v>
      </c>
      <c r="BW284" s="82">
        <f t="shared" ca="1" si="192"/>
        <v>5.7471183149147918E-2</v>
      </c>
      <c r="BX284" s="10">
        <f t="shared" ca="1" si="176"/>
        <v>3.0708865144228831E-5</v>
      </c>
      <c r="BY284" s="10">
        <f t="shared" ca="1" si="177"/>
        <v>7.0892511353238329E-5</v>
      </c>
      <c r="BZ284" s="10">
        <f t="shared" ca="1" si="178"/>
        <v>6.3701568843956263E-4</v>
      </c>
      <c r="CA284" s="10">
        <f t="shared" ca="1" si="179"/>
        <v>4.7722567045891025E-4</v>
      </c>
      <c r="CB284" s="10">
        <v>0</v>
      </c>
      <c r="CC284" s="82">
        <f t="shared" ca="1" si="180"/>
        <v>-6.6165606909066275E-6</v>
      </c>
      <c r="CD284" s="82">
        <f t="shared" ca="1" si="181"/>
        <v>1.2248116563231861E-5</v>
      </c>
      <c r="CE284" s="82">
        <f t="shared" ca="1" si="182"/>
        <v>3.8196980312936927E-3</v>
      </c>
      <c r="CF284" s="82">
        <f t="shared" ca="1" si="183"/>
        <v>2.8615588241464067E-3</v>
      </c>
      <c r="CG284" s="82">
        <f t="shared" ca="1" si="193"/>
        <v>6.6868884113124244E-3</v>
      </c>
      <c r="CH284" s="13" t="str">
        <f t="shared" ca="1" si="194"/>
        <v/>
      </c>
      <c r="CI284" s="81">
        <f t="shared" ca="1" si="203"/>
        <v>0.11317759648591709</v>
      </c>
      <c r="CJ284" s="81">
        <f t="shared" ca="1" si="204"/>
        <v>0.13063724745817087</v>
      </c>
      <c r="CK284" s="81">
        <f t="shared" ca="1" si="205"/>
        <v>0.39004625905033447</v>
      </c>
      <c r="CL284" s="81">
        <f t="shared" ca="1" si="206"/>
        <v>0.17284488519805993</v>
      </c>
      <c r="CM284" s="89">
        <f t="shared" ca="1" si="195"/>
        <v>0.8067059881924824</v>
      </c>
    </row>
    <row r="285" spans="1:91" x14ac:dyDescent="0.3">
      <c r="A285">
        <v>220</v>
      </c>
      <c r="B285" s="3">
        <f t="shared" si="208"/>
        <v>0.8</v>
      </c>
      <c r="C285" s="3">
        <f t="shared" si="196"/>
        <v>7.333333333333333</v>
      </c>
      <c r="D285" s="4">
        <f t="shared" ca="1" si="184"/>
        <v>285</v>
      </c>
      <c r="E285" s="58">
        <f>(0.5*(COS(B285*2*PI())+1)*('key variables'!$B$4-'key variables'!$B$6)+'key variables'!$B$6)/'key variables'!$B$4</f>
        <v>1</v>
      </c>
      <c r="F285" s="10">
        <f t="shared" ca="1" si="197"/>
        <v>11689222.907468274</v>
      </c>
      <c r="G285" s="10">
        <f t="shared" ca="1" si="198"/>
        <v>13492492.79872139</v>
      </c>
      <c r="H285" s="10">
        <f t="shared" ca="1" si="199"/>
        <v>40309474.521335974</v>
      </c>
      <c r="I285" s="10">
        <f t="shared" ca="1" si="200"/>
        <v>17912154.250307664</v>
      </c>
      <c r="J285" s="10">
        <f t="shared" ca="1" si="185"/>
        <v>83403344.477833301</v>
      </c>
      <c r="K285" s="82">
        <f t="shared" ca="1" si="161"/>
        <v>2249832.8334620339</v>
      </c>
      <c r="L285" s="82">
        <f t="shared" ca="1" si="162"/>
        <v>2596909.4390713447</v>
      </c>
      <c r="M285" s="82">
        <f t="shared" ca="1" si="163"/>
        <v>7778311.9871390192</v>
      </c>
      <c r="N285" s="82">
        <f t="shared" ca="1" si="164"/>
        <v>3496312.7350339172</v>
      </c>
      <c r="O285" s="82">
        <f t="shared" ca="1" si="186"/>
        <v>16121366.994706314</v>
      </c>
      <c r="P285" s="10">
        <f ca="1">IF(IF($A285&gt;='key variables'!$B$26,K285*SUMPRODUCT(Z285:AC285,'control variables'!$O$3:$R$3)/J285+F$65*'key variables'!$B$25/scenario!J$65,K285*SUMPRODUCT(Z285:AC285,'control variables'!$O$7:$R$7)/J285+F$65*'key variables'!$B$25/scenario!J$65)&lt;'key variables'!$B$28,0,IF($A285&gt;='key variables'!$B$26,K285*SUMPRODUCT(Z285:AC285,'control variables'!$O$3:$R$3)/J285+F$65*'key variables'!$B$25/scenario!J$65,K285*SUMPRODUCT(Z285:AC285,'control variables'!$O$7:$R$7)/J285+F$65*'key variables'!$B$25/scenario!J$65))</f>
        <v>1.6326660067859475E-4</v>
      </c>
      <c r="Q285" s="10">
        <f ca="1">IF(IF($A285&gt;='key variables'!$B$26,L285*SUMPRODUCT(Z285:AC285,'control variables'!$O$4:$R$4)/J285+G$65*'key variables'!$B$25/scenario!J$65,L285*SUMPRODUCT(Z285:AC285,'control variables'!$O$7:$R$7)/J285+G$65*'key variables'!$B$25/scenario!J$65)&lt;'key variables'!$B$28,0,IF($A285&gt;='key variables'!$B$26,L285*SUMPRODUCT(Z285:AC285,'control variables'!$O$4:$R$4)/J285+G$65*'key variables'!$B$25/scenario!J$65,L285*SUMPRODUCT(Z285:AC285,'control variables'!$O$7:$R$7)/J285+G$65*'key variables'!$B$25/scenario!J$65))</f>
        <v>1.8845336865979629E-4</v>
      </c>
      <c r="R285" s="10">
        <f ca="1">IF(IF($A285&gt;='key variables'!$B$26,M285*SUMPRODUCT(Z285:AC285,'control variables'!$O$5:$R$5)/J285+H$65*'key variables'!$B$25/scenario!J$65,M285*SUMPRODUCT(Z285:AC285,'control variables'!$O$7:$R$7)/J285+H$65*'key variables'!$B$25/scenario!J$65)&lt;'key variables'!$B$28,0,IF($A285&gt;='key variables'!$B$26,M285*SUMPRODUCT(Z285:AC285,'control variables'!$O$5:$R$5)/J285+H$65*'key variables'!$B$25/scenario!J$65,M285*SUMPRODUCT(Z285:AC285,'control variables'!$O$7:$R$7)/J285+H$65*'key variables'!$B$25/scenario!J$65))</f>
        <v>5.6445907370085663E-4</v>
      </c>
      <c r="S285" s="10">
        <f ca="1">IF(IF($A285&gt;='key variables'!$B$26,N285*SUMPRODUCT(Z285:AC285,'control variables'!$O$6:$R$6)/J285+I$65*'key variables'!$B$25/scenario!J$65,N285*SUMPRODUCT(Z285:AC285,'control variables'!$O$7:$R$7)/J285+I$65*'key variables'!$B$25/scenario!J$65)&lt;'key variables'!$B$28,0,IF($A285&gt;='key variables'!$B$26,N285*SUMPRODUCT(Z285:AC285,'control variables'!$O$6:$R$6)/J285+I$65*'key variables'!$B$25/scenario!J$65,N285*SUMPRODUCT(Z285:AC285,'control variables'!$O$7:$R$7)/J285+I$65*'key variables'!$B$25/scenario!J$65))</f>
        <v>2.5372155951687992E-4</v>
      </c>
      <c r="T285" s="10">
        <f t="shared" ca="1" si="207"/>
        <v>1.1699006025561276E-3</v>
      </c>
      <c r="U285" s="82">
        <f ca="1">SUMPRODUCT(P255:P284,'control variables'!AD$7:AD$36)</f>
        <v>3.4615539729950792E-4</v>
      </c>
      <c r="V285" s="82">
        <f ca="1">SUMPRODUCT(Q255:Q284,'control variables'!AE$7:AE$36)</f>
        <v>3.9955600490073213E-4</v>
      </c>
      <c r="W285" s="82">
        <f ca="1">SUMPRODUCT(R255:R284,'control variables'!AF$7:AF$36)</f>
        <v>1.1967576595832746E-3</v>
      </c>
      <c r="X285" s="82">
        <f ca="1">SUMPRODUCT(S255:S284,'control variables'!AG$7:AG$36)</f>
        <v>5.3793664394906988E-4</v>
      </c>
      <c r="Y285" s="82">
        <f t="shared" ca="1" si="201"/>
        <v>2.4804057057325845E-3</v>
      </c>
      <c r="Z285" s="10">
        <f ca="1">IF($A285&gt;='key variables'!$B$26,SUMPRODUCT(P255:P284,'control variables'!V$7:V$36)*$E285,SUMPRODUCT(P255:P284,'control variables'!Z$7:Z$36)*$E285)</f>
        <v>8.4465421217648756E-4</v>
      </c>
      <c r="AA285" s="10">
        <f ca="1">IF($A285&gt;='key variables'!$B$26,SUMPRODUCT(Q255:Q284,'control variables'!W$7:W$36)*$E285,SUMPRODUCT(Q255:Q284,'control variables'!AA$7:AA$36)*$E285)</f>
        <v>9.7495710069141314E-4</v>
      </c>
      <c r="AB285" s="10">
        <f ca="1">IF($A285&gt;='key variables'!$B$26,SUMPRODUCT(R255:R284,'control variables'!X$7:X$36)*$E285,SUMPRODUCT(R255:R284,'control variables'!AB$7:AB$36)*$E285)</f>
        <v>2.9202098421907967E-3</v>
      </c>
      <c r="AC285" s="10">
        <f ca="1">IF($A285&gt;='key variables'!$B$26,SUMPRODUCT(S255:S284,'control variables'!Y$7:Y$36)*$E285,SUMPRODUCT(S255:S284,'control variables'!AC$7:AC$36)*$E285)</f>
        <v>1.3126198688230349E-3</v>
      </c>
      <c r="AD285" s="10">
        <f t="shared" ca="1" si="202"/>
        <v>6.0524410238817321E-3</v>
      </c>
      <c r="AE285" s="82">
        <f ca="1">SUMPRODUCT(P255:P284,'control variables'!AL$7:AL$36)</f>
        <v>1.1500394621740556E-3</v>
      </c>
      <c r="AF285" s="82">
        <f ca="1">SUMPRODUCT(Q255:Q284,'control variables'!AM$7:AM$36)</f>
        <v>1.3239825408266723E-3</v>
      </c>
      <c r="AG285" s="82">
        <f ca="1">SUMPRODUCT(R255:R284,'control variables'!AN$7:AN$36)</f>
        <v>3.7750221816624774E-3</v>
      </c>
      <c r="AH285" s="82">
        <f ca="1">SUMPRODUCT(S255:S284,'control variables'!AO$7:AO$36)</f>
        <v>1.6345471593364003E-3</v>
      </c>
      <c r="AI285" s="82">
        <f t="shared" ca="1" si="165"/>
        <v>7.8835913439996054E-3</v>
      </c>
      <c r="AJ285" s="10">
        <f ca="1">SUMPRODUCT(P255:P284,'control variables'!AP$7:AP$36)</f>
        <v>1.0988671799224388E-6</v>
      </c>
      <c r="AK285" s="10">
        <f ca="1">SUMPRODUCT(Q255:Q284,'control variables'!AQ$7:AQ$36)</f>
        <v>3.1709673151972514E-6</v>
      </c>
      <c r="AL285" s="10">
        <f ca="1">SUMPRODUCT(R255:R284,'control variables'!AR$7:AR$36)</f>
        <v>1.1397289119536612E-4</v>
      </c>
      <c r="AM285" s="10">
        <f ca="1">SUMPRODUCT(S255:S284,'control variables'!AS$7:AS$36)</f>
        <v>8.5383750697637386E-5</v>
      </c>
      <c r="AN285" s="10">
        <f t="shared" ca="1" si="187"/>
        <v>2.036264763881232E-4</v>
      </c>
      <c r="AO285" s="82">
        <f ca="1">SUMPRODUCT(P255:P284,'control variables'!AX$7:AX$36)</f>
        <v>1.4942916697195466E-6</v>
      </c>
      <c r="AP285" s="82">
        <f ca="1">SUMPRODUCT(Q255:Q284,'control variables'!AY$7:AY$36)</f>
        <v>3.4496253091381987E-6</v>
      </c>
      <c r="AQ285" s="82">
        <f ca="1">SUMPRODUCT(R255:R284,'control variables'!AZ$7:AZ$36)</f>
        <v>3.09971477898009E-5</v>
      </c>
      <c r="AR285" s="82">
        <f ca="1">SUMPRODUCT(S255:S284,'control variables'!BA$7:BA$36)</f>
        <v>2.3221774155798457E-5</v>
      </c>
      <c r="AS285" s="82">
        <f t="shared" ca="1" si="188"/>
        <v>5.9162838924457098E-5</v>
      </c>
      <c r="AT285" s="10">
        <f ca="1">SUMPRODUCT(P255:P284,'control variables'!AT$7:AT$36)</f>
        <v>-1.3187707032989498E-6</v>
      </c>
      <c r="AU285" s="10">
        <f ca="1">SUMPRODUCT(Q255:Q284,'control variables'!AU$7:AU$36)</f>
        <v>1.4305760927421188E-6</v>
      </c>
      <c r="AV285" s="10">
        <f ca="1">SUMPRODUCT(R255:R284,'control variables'!AV$7:AV$36)</f>
        <v>6.1601752965103913E-4</v>
      </c>
      <c r="AW285" s="10">
        <f ca="1">SUMPRODUCT(S255:S284,'control variables'!AW$7:AW$36)</f>
        <v>4.6149471708090936E-4</v>
      </c>
      <c r="AX285" s="10">
        <f t="shared" ca="1" si="166"/>
        <v>1.0776240521213917E-3</v>
      </c>
      <c r="AY285" s="82">
        <f ca="1">SUMPRODUCT(P255:P284,'control variables'!BB$7:BB$36)</f>
        <v>4.7798374410916491E-6</v>
      </c>
      <c r="AZ285" s="82">
        <f ca="1">SUMPRODUCT(Q255:Q284,'control variables'!BC$7:BC$36)</f>
        <v>1.2188576951034512E-5</v>
      </c>
      <c r="BA285" s="82">
        <f ca="1">SUMPRODUCT(R255:R284,'control variables'!BD$7:BD$36)</f>
        <v>8.5323785182959215E-5</v>
      </c>
      <c r="BB285" s="82">
        <f ca="1">SUMPRODUCT(S255:S284,'control variables'!BE$7:BE$36)</f>
        <v>1.2125118959425279E-5</v>
      </c>
      <c r="BC285" s="82">
        <f t="shared" ca="1" si="189"/>
        <v>1.1441731853451066E-4</v>
      </c>
      <c r="BD285" s="10">
        <f ca="1">SUMPRODUCT(P255:P284,'control variables'!BF$7:BF$36)</f>
        <v>9.9990035946328221E-7</v>
      </c>
      <c r="BE285" s="10">
        <f ca="1">SUMPRODUCT(Q255:Q284,'control variables'!BG$7:BG$36)</f>
        <v>1.1541527188156937E-6</v>
      </c>
      <c r="BF285" s="10">
        <f ca="1">SUMPRODUCT(R255:R284,'control variables'!BH$7:BH$36)</f>
        <v>3.4569399273944386E-5</v>
      </c>
      <c r="BG285" s="10">
        <f ca="1">SUMPRODUCT(S255:S284,'control variables'!BI$7:BI$36)</f>
        <v>7.7693869263541915E-5</v>
      </c>
      <c r="BH285" s="10">
        <f t="shared" ca="1" si="190"/>
        <v>1.1441732161576528E-4</v>
      </c>
      <c r="BI285" s="82">
        <f t="shared" ca="1" si="167"/>
        <v>1.1535005289118484E-3</v>
      </c>
      <c r="BJ285" s="82">
        <f t="shared" ca="1" si="168"/>
        <v>1.3376016938704488E-3</v>
      </c>
      <c r="BK285" s="82">
        <f t="shared" ca="1" si="169"/>
        <v>4.4763634964964756E-3</v>
      </c>
      <c r="BL285" s="82">
        <f t="shared" ca="1" si="170"/>
        <v>2.1081669953767349E-3</v>
      </c>
      <c r="BM285" s="82">
        <f t="shared" ca="1" si="160"/>
        <v>9.0756327146555085E-3</v>
      </c>
      <c r="BN285" s="10">
        <f ca="1">BN284+BI285-INDIRECT(ADDRESS(MAX($D285-'key variables'!$B$9*30,34),scenario!BI$4),TRUE)</f>
        <v>9439390.0680567101</v>
      </c>
      <c r="BO285" s="10">
        <f ca="1">BO284+BJ285-INDIRECT(ADDRESS(MAX($D285-'key variables'!$B$9*30,34),scenario!BJ$4),TRUE)</f>
        <v>10895583.352744751</v>
      </c>
      <c r="BP285" s="10">
        <f ca="1">BP284+BK285-INDIRECT(ADDRESS(MAX($D285-'key variables'!$B$9*30,34),scenario!BK$4),TRUE)</f>
        <v>32531162.510393482</v>
      </c>
      <c r="BQ285" s="10">
        <f ca="1">BQ284+BL285-INDIRECT(ADDRESS(MAX($D285-'key variables'!$B$9*30,34),scenario!BL$4),TRUE)</f>
        <v>14415841.503536496</v>
      </c>
      <c r="BR285" s="10">
        <f t="shared" ca="1" si="191"/>
        <v>67281977.434731394</v>
      </c>
      <c r="BS285" s="82">
        <f t="shared" ca="1" si="172"/>
        <v>6.1117974075960233E-3</v>
      </c>
      <c r="BT285" s="82">
        <f t="shared" ca="1" si="173"/>
        <v>7.0925929438438694E-3</v>
      </c>
      <c r="BU285" s="82">
        <f t="shared" ca="1" si="174"/>
        <v>2.4333363951542113E-2</v>
      </c>
      <c r="BV285" s="82">
        <f t="shared" ca="1" si="175"/>
        <v>1.1913279412450765E-2</v>
      </c>
      <c r="BW285" s="82">
        <f t="shared" ca="1" si="192"/>
        <v>4.9451033715432774E-2</v>
      </c>
      <c r="BX285" s="10">
        <f t="shared" ca="1" si="176"/>
        <v>2.6423419013393448E-5</v>
      </c>
      <c r="BY285" s="10">
        <f t="shared" ca="1" si="177"/>
        <v>6.099940699252632E-5</v>
      </c>
      <c r="BZ285" s="10">
        <f t="shared" ca="1" si="178"/>
        <v>5.4811965177245991E-4</v>
      </c>
      <c r="CA285" s="10">
        <f t="shared" ca="1" si="179"/>
        <v>4.1062845639174147E-4</v>
      </c>
      <c r="CB285" s="10">
        <v>0</v>
      </c>
      <c r="CC285" s="82">
        <f t="shared" ca="1" si="180"/>
        <v>-5.6932144774047859E-6</v>
      </c>
      <c r="CD285" s="82">
        <f t="shared" ca="1" si="181"/>
        <v>1.0538882476548792E-5</v>
      </c>
      <c r="CE285" s="82">
        <f t="shared" ca="1" si="182"/>
        <v>3.2866562450482185E-3</v>
      </c>
      <c r="CF285" s="82">
        <f t="shared" ca="1" si="183"/>
        <v>2.4622260836073364E-3</v>
      </c>
      <c r="CG285" s="82">
        <f t="shared" ca="1" si="193"/>
        <v>5.753727996654699E-3</v>
      </c>
      <c r="CH285" s="13" t="str">
        <f t="shared" ca="1" si="194"/>
        <v/>
      </c>
      <c r="CI285" s="81">
        <f t="shared" ca="1" si="203"/>
        <v>0.11317759649992794</v>
      </c>
      <c r="CJ285" s="81">
        <f t="shared" ca="1" si="204"/>
        <v>0.13063724747441691</v>
      </c>
      <c r="CK285" s="81">
        <f t="shared" ca="1" si="205"/>
        <v>0.39004625910462765</v>
      </c>
      <c r="CL285" s="81">
        <f t="shared" ca="1" si="206"/>
        <v>0.1728448852236123</v>
      </c>
      <c r="CM285" s="89">
        <f t="shared" ca="1" si="195"/>
        <v>0.80670598830258478</v>
      </c>
    </row>
    <row r="286" spans="1:91" x14ac:dyDescent="0.3">
      <c r="A286">
        <v>221</v>
      </c>
      <c r="B286" s="3">
        <f t="shared" si="208"/>
        <v>0.80277777777777781</v>
      </c>
      <c r="C286" s="3">
        <f t="shared" si="196"/>
        <v>7.3666666666666663</v>
      </c>
      <c r="D286" s="4">
        <f t="shared" ca="1" si="184"/>
        <v>286</v>
      </c>
      <c r="E286" s="58">
        <f>(0.5*(COS(B286*2*PI())+1)*('key variables'!$B$4-'key variables'!$B$6)+'key variables'!$B$6)/'key variables'!$B$4</f>
        <v>1</v>
      </c>
      <c r="F286" s="10">
        <f t="shared" ca="1" si="197"/>
        <v>11689222.907467274</v>
      </c>
      <c r="G286" s="10">
        <f t="shared" ca="1" si="198"/>
        <v>13492492.798720235</v>
      </c>
      <c r="H286" s="10">
        <f t="shared" ca="1" si="199"/>
        <v>40309474.521301404</v>
      </c>
      <c r="I286" s="10">
        <f t="shared" ca="1" si="200"/>
        <v>17912154.25022997</v>
      </c>
      <c r="J286" s="10">
        <f t="shared" ca="1" si="185"/>
        <v>83403344.47771889</v>
      </c>
      <c r="K286" s="82">
        <f t="shared" ca="1" si="161"/>
        <v>2249832.8332987665</v>
      </c>
      <c r="L286" s="82">
        <f t="shared" ca="1" si="162"/>
        <v>2596909.4388828916</v>
      </c>
      <c r="M286" s="82">
        <f t="shared" ca="1" si="163"/>
        <v>7778311.9865745576</v>
      </c>
      <c r="N286" s="82">
        <f t="shared" ca="1" si="164"/>
        <v>3496312.7347801938</v>
      </c>
      <c r="O286" s="82">
        <f t="shared" ca="1" si="186"/>
        <v>16121366.993536411</v>
      </c>
      <c r="P286" s="10">
        <f ca="1">IF(IF($A286&gt;='key variables'!$B$26,K286*SUMPRODUCT(Z286:AC286,'control variables'!$O$3:$R$3)/J286+F$65*'key variables'!$B$25/scenario!J$65,K286*SUMPRODUCT(Z286:AC286,'control variables'!$O$7:$R$7)/J286+F$65*'key variables'!$B$25/scenario!J$65)&lt;'key variables'!$B$28,0,IF($A286&gt;='key variables'!$B$26,K286*SUMPRODUCT(Z286:AC286,'control variables'!$O$3:$R$3)/J286+F$65*'key variables'!$B$25/scenario!J$65,K286*SUMPRODUCT(Z286:AC286,'control variables'!$O$7:$R$7)/J286+F$65*'key variables'!$B$25/scenario!J$65))</f>
        <v>1.4048262028980437E-4</v>
      </c>
      <c r="Q286" s="10">
        <f ca="1">IF(IF($A286&gt;='key variables'!$B$26,L286*SUMPRODUCT(Z286:AC286,'control variables'!$O$4:$R$4)/J286+G$65*'key variables'!$B$25/scenario!J$65,L286*SUMPRODUCT(Z286:AC286,'control variables'!$O$7:$R$7)/J286+G$65*'key variables'!$B$25/scenario!J$65)&lt;'key variables'!$B$28,0,IF($A286&gt;='key variables'!$B$26,L286*SUMPRODUCT(Z286:AC286,'control variables'!$O$4:$R$4)/J286+G$65*'key variables'!$B$25/scenario!J$65,L286*SUMPRODUCT(Z286:AC286,'control variables'!$O$7:$R$7)/J286+G$65*'key variables'!$B$25/scenario!J$65))</f>
        <v>1.6215455532075427E-4</v>
      </c>
      <c r="R286" s="10">
        <f ca="1">IF(IF($A286&gt;='key variables'!$B$26,M286*SUMPRODUCT(Z286:AC286,'control variables'!$O$5:$R$5)/J286+H$65*'key variables'!$B$25/scenario!J$65,M286*SUMPRODUCT(Z286:AC286,'control variables'!$O$7:$R$7)/J286+H$65*'key variables'!$B$25/scenario!J$65)&lt;'key variables'!$B$28,0,IF($A286&gt;='key variables'!$B$26,M286*SUMPRODUCT(Z286:AC286,'control variables'!$O$5:$R$5)/J286+H$65*'key variables'!$B$25/scenario!J$65,M286*SUMPRODUCT(Z286:AC286,'control variables'!$O$7:$R$7)/J286+H$65*'key variables'!$B$25/scenario!J$65))</f>
        <v>4.8568837343502321E-4</v>
      </c>
      <c r="S286" s="10">
        <f ca="1">IF(IF($A286&gt;='key variables'!$B$26,N286*SUMPRODUCT(Z286:AC286,'control variables'!$O$6:$R$6)/J286+I$65*'key variables'!$B$25/scenario!J$65,N286*SUMPRODUCT(Z286:AC286,'control variables'!$O$7:$R$7)/J286+I$65*'key variables'!$B$25/scenario!J$65)&lt;'key variables'!$B$28,0,IF($A286&gt;='key variables'!$B$26,N286*SUMPRODUCT(Z286:AC286,'control variables'!$O$6:$R$6)/J286+I$65*'key variables'!$B$25/scenario!J$65,N286*SUMPRODUCT(Z286:AC286,'control variables'!$O$7:$R$7)/J286+I$65*'key variables'!$B$25/scenario!J$65))</f>
        <v>2.1831451966783009E-4</v>
      </c>
      <c r="T286" s="10">
        <f t="shared" ca="1" si="207"/>
        <v>1.006640068713412E-3</v>
      </c>
      <c r="U286" s="82">
        <f ca="1">SUMPRODUCT(P256:P285,'control variables'!AD$7:AD$36)</f>
        <v>2.9784914391371042E-4</v>
      </c>
      <c r="V286" s="82">
        <f ca="1">SUMPRODUCT(Q256:Q285,'control variables'!AE$7:AE$36)</f>
        <v>3.4379765542784586E-4</v>
      </c>
      <c r="W286" s="82">
        <f ca="1">SUMPRODUCT(R256:R285,'control variables'!AF$7:AF$36)</f>
        <v>1.0297492026987984E-3</v>
      </c>
      <c r="X286" s="82">
        <f ca="1">SUMPRODUCT(S256:S285,'control variables'!AG$7:AG$36)</f>
        <v>4.6286716928296959E-4</v>
      </c>
      <c r="Y286" s="82">
        <f t="shared" ca="1" si="201"/>
        <v>2.1342631713233244E-3</v>
      </c>
      <c r="Z286" s="10">
        <f ca="1">IF($A286&gt;='key variables'!$B$26,SUMPRODUCT(P256:P285,'control variables'!V$7:V$36)*$E286,SUMPRODUCT(P256:P285,'control variables'!Z$7:Z$36)*$E286)</f>
        <v>7.2678206369601042E-4</v>
      </c>
      <c r="AA286" s="10">
        <f ca="1">IF($A286&gt;='key variables'!$B$26,SUMPRODUCT(Q256:Q285,'control variables'!W$7:W$36)*$E286,SUMPRODUCT(Q256:Q285,'control variables'!AA$7:AA$36)*$E286)</f>
        <v>8.389010833554319E-4</v>
      </c>
      <c r="AB286" s="10">
        <f ca="1">IF($A286&gt;='key variables'!$B$26,SUMPRODUCT(R256:R285,'control variables'!X$7:X$36)*$E286,SUMPRODUCT(R256:R285,'control variables'!AB$7:AB$36)*$E286)</f>
        <v>2.512692300514294E-3</v>
      </c>
      <c r="AC286" s="10">
        <f ca="1">IF($A286&gt;='key variables'!$B$26,SUMPRODUCT(S256:S285,'control variables'!Y$7:Y$36)*$E286,SUMPRODUCT(S256:S285,'control variables'!AC$7:AC$36)*$E286)</f>
        <v>1.1294427510796085E-3</v>
      </c>
      <c r="AD286" s="10">
        <f t="shared" ca="1" si="202"/>
        <v>5.2078181986453453E-3</v>
      </c>
      <c r="AE286" s="82">
        <f ca="1">SUMPRODUCT(P256:P285,'control variables'!AL$7:AL$36)</f>
        <v>9.8955056602166558E-4</v>
      </c>
      <c r="AF286" s="82">
        <f ca="1">SUMPRODUCT(Q256:Q285,'control variables'!AM$7:AM$36)</f>
        <v>1.1392197535562037E-3</v>
      </c>
      <c r="AG286" s="82">
        <f ca="1">SUMPRODUCT(R256:R285,'control variables'!AN$7:AN$36)</f>
        <v>3.2482149173791359E-3</v>
      </c>
      <c r="AH286" s="82">
        <f ca="1">SUMPRODUCT(S256:S285,'control variables'!AO$7:AO$36)</f>
        <v>1.4064448394255544E-3</v>
      </c>
      <c r="AI286" s="82">
        <f t="shared" ca="1" si="165"/>
        <v>6.78343007638256E-3</v>
      </c>
      <c r="AJ286" s="10">
        <f ca="1">SUMPRODUCT(P256:P285,'control variables'!AP$7:AP$36)</f>
        <v>9.4551941522878572E-7</v>
      </c>
      <c r="AK286" s="10">
        <f ca="1">SUMPRODUCT(Q256:Q285,'control variables'!AQ$7:AQ$36)</f>
        <v>2.7284563743058735E-6</v>
      </c>
      <c r="AL286" s="10">
        <f ca="1">SUMPRODUCT(R256:R285,'control variables'!AR$7:AR$36)</f>
        <v>9.8067886095736236E-5</v>
      </c>
      <c r="AM286" s="10">
        <f ca="1">SUMPRODUCT(S256:S285,'control variables'!AS$7:AS$36)</f>
        <v>7.3468382261966176E-5</v>
      </c>
      <c r="AN286" s="10">
        <f t="shared" ca="1" si="187"/>
        <v>1.7521024414723707E-4</v>
      </c>
      <c r="AO286" s="82">
        <f ca="1">SUMPRODUCT(P256:P285,'control variables'!AX$7:AX$36)</f>
        <v>1.2857621117252158E-6</v>
      </c>
      <c r="AP286" s="82">
        <f ca="1">SUMPRODUCT(Q256:Q285,'control variables'!AY$7:AY$36)</f>
        <v>2.9682274297699412E-6</v>
      </c>
      <c r="AQ286" s="82">
        <f ca="1">SUMPRODUCT(R256:R285,'control variables'!AZ$7:AZ$36)</f>
        <v>2.6671471846693156E-5</v>
      </c>
      <c r="AR286" s="82">
        <f ca="1">SUMPRODUCT(S256:S285,'control variables'!BA$7:BA$36)</f>
        <v>1.9981157615747952E-5</v>
      </c>
      <c r="AS286" s="82">
        <f t="shared" ca="1" si="188"/>
        <v>5.0906619003936267E-5</v>
      </c>
      <c r="AT286" s="10">
        <f ca="1">SUMPRODUCT(P256:P285,'control variables'!AT$7:AT$36)</f>
        <v>-1.1347352327138627E-6</v>
      </c>
      <c r="AU286" s="10">
        <f ca="1">SUMPRODUCT(Q256:Q285,'control variables'!AU$7:AU$36)</f>
        <v>1.2309380936745211E-6</v>
      </c>
      <c r="AV286" s="10">
        <f ca="1">SUMPRODUCT(R256:R285,'control variables'!AV$7:AV$36)</f>
        <v>5.3005180742624644E-4</v>
      </c>
      <c r="AW286" s="10">
        <f ca="1">SUMPRODUCT(S256:S285,'control variables'!AW$7:AW$36)</f>
        <v>3.970927727413377E-4</v>
      </c>
      <c r="AX286" s="10">
        <f t="shared" ca="1" si="166"/>
        <v>9.2724078302854475E-4</v>
      </c>
      <c r="AY286" s="82">
        <f ca="1">SUMPRODUCT(P256:P285,'control variables'!BB$7:BB$36)</f>
        <v>4.1128074317832795E-6</v>
      </c>
      <c r="AZ286" s="82">
        <f ca="1">SUMPRODUCT(Q256:Q285,'control variables'!BC$7:BC$36)</f>
        <v>1.048765161679396E-5</v>
      </c>
      <c r="BA286" s="82">
        <f ca="1">SUMPRODUCT(R256:R285,'control variables'!BD$7:BD$36)</f>
        <v>7.3416785012715723E-5</v>
      </c>
      <c r="BB286" s="82">
        <f ca="1">SUMPRODUCT(S256:S285,'control variables'!BE$7:BE$36)</f>
        <v>1.0433049236961374E-5</v>
      </c>
      <c r="BC286" s="82">
        <f t="shared" ca="1" si="189"/>
        <v>9.8450293298254344E-5</v>
      </c>
      <c r="BD286" s="10">
        <f ca="1">SUMPRODUCT(P256:P285,'control variables'!BF$7:BF$36)</f>
        <v>8.6036349146303709E-7</v>
      </c>
      <c r="BE286" s="10">
        <f ca="1">SUMPRODUCT(Q256:Q285,'control variables'!BG$7:BG$36)</f>
        <v>9.930898148439872E-7</v>
      </c>
      <c r="BF286" s="10">
        <f ca="1">SUMPRODUCT(R256:R285,'control variables'!BH$7:BH$36)</f>
        <v>2.9745212886087333E-5</v>
      </c>
      <c r="BG286" s="10">
        <f ca="1">SUMPRODUCT(S256:S285,'control variables'!BI$7:BI$36)</f>
        <v>6.6851629757123132E-5</v>
      </c>
      <c r="BH286" s="10">
        <f t="shared" ca="1" si="190"/>
        <v>9.8450295949517491E-5</v>
      </c>
      <c r="BI286" s="82">
        <f t="shared" ca="1" si="167"/>
        <v>9.9252863822073506E-4</v>
      </c>
      <c r="BJ286" s="82">
        <f t="shared" ca="1" si="168"/>
        <v>1.150938343266672E-3</v>
      </c>
      <c r="BK286" s="82">
        <f t="shared" ca="1" si="169"/>
        <v>3.8516835098180977E-3</v>
      </c>
      <c r="BL286" s="82">
        <f t="shared" ca="1" si="170"/>
        <v>1.8139706614038534E-3</v>
      </c>
      <c r="BM286" s="82">
        <f t="shared" ca="1" si="160"/>
        <v>7.8091211527093578E-3</v>
      </c>
      <c r="BN286" s="10">
        <f ca="1">BN285+BI286-INDIRECT(ADDRESS(MAX($D286-'key variables'!$B$9*30,34),scenario!BI$4),TRUE)</f>
        <v>9439390.0690492392</v>
      </c>
      <c r="BO286" s="10">
        <f ca="1">BO285+BJ286-INDIRECT(ADDRESS(MAX($D286-'key variables'!$B$9*30,34),scenario!BJ$4),TRUE)</f>
        <v>10895583.353895688</v>
      </c>
      <c r="BP286" s="10">
        <f ca="1">BP285+BK286-INDIRECT(ADDRESS(MAX($D286-'key variables'!$B$9*30,34),scenario!BK$4),TRUE)</f>
        <v>32531162.514245164</v>
      </c>
      <c r="BQ286" s="10">
        <f ca="1">BQ285+BL286-INDIRECT(ADDRESS(MAX($D286-'key variables'!$B$9*30,34),scenario!BL$4),TRUE)</f>
        <v>14415841.505350467</v>
      </c>
      <c r="BR286" s="10">
        <f t="shared" ca="1" si="191"/>
        <v>67281977.442540511</v>
      </c>
      <c r="BS286" s="82">
        <f t="shared" ca="1" si="172"/>
        <v>5.25889102617363E-3</v>
      </c>
      <c r="BT286" s="82">
        <f t="shared" ca="1" si="173"/>
        <v>6.1028160660831074E-3</v>
      </c>
      <c r="BU286" s="82">
        <f t="shared" ca="1" si="174"/>
        <v>2.0937623602272949E-2</v>
      </c>
      <c r="BV286" s="82">
        <f t="shared" ca="1" si="175"/>
        <v>1.0250771640957619E-2</v>
      </c>
      <c r="BW286" s="82">
        <f t="shared" ca="1" si="192"/>
        <v>4.2550102335487304E-2</v>
      </c>
      <c r="BX286" s="10">
        <f t="shared" ca="1" si="176"/>
        <v>2.2736010201872347E-5</v>
      </c>
      <c r="BY286" s="10">
        <f t="shared" ca="1" si="177"/>
        <v>5.2486892990658319E-5</v>
      </c>
      <c r="BZ286" s="10">
        <f t="shared" ca="1" si="178"/>
        <v>4.7162912572035003E-4</v>
      </c>
      <c r="CA286" s="10">
        <f t="shared" ca="1" si="179"/>
        <v>3.5332493501340494E-4</v>
      </c>
      <c r="CB286" s="10">
        <v>0</v>
      </c>
      <c r="CC286" s="82">
        <f t="shared" ca="1" si="180"/>
        <v>-4.8987219411873536E-6</v>
      </c>
      <c r="CD286" s="82">
        <f t="shared" ca="1" si="181"/>
        <v>9.068173327410203E-6</v>
      </c>
      <c r="CE286" s="82">
        <f t="shared" ca="1" si="182"/>
        <v>2.8280008518710154E-3</v>
      </c>
      <c r="CF286" s="82">
        <f t="shared" ca="1" si="183"/>
        <v>2.1186205355122169E-3</v>
      </c>
      <c r="CG286" s="82">
        <f t="shared" ca="1" si="193"/>
        <v>4.950790838769455E-3</v>
      </c>
      <c r="CH286" s="13" t="str">
        <f t="shared" ca="1" si="194"/>
        <v/>
      </c>
      <c r="CI286" s="81">
        <f t="shared" ca="1" si="203"/>
        <v>0.11317759651198354</v>
      </c>
      <c r="CJ286" s="81">
        <f t="shared" ca="1" si="204"/>
        <v>0.13063724748839575</v>
      </c>
      <c r="CK286" s="81">
        <f t="shared" ca="1" si="205"/>
        <v>0.39004625915134405</v>
      </c>
      <c r="CL286" s="81">
        <f t="shared" ca="1" si="206"/>
        <v>0.17284488524559879</v>
      </c>
      <c r="CM286" s="89">
        <f t="shared" ca="1" si="195"/>
        <v>0.80670598839732222</v>
      </c>
    </row>
    <row r="287" spans="1:91" x14ac:dyDescent="0.3">
      <c r="A287">
        <v>222</v>
      </c>
      <c r="B287" s="3">
        <f t="shared" si="208"/>
        <v>0.80555555555555558</v>
      </c>
      <c r="C287" s="3">
        <f t="shared" si="196"/>
        <v>7.4</v>
      </c>
      <c r="D287" s="4">
        <f t="shared" ca="1" si="184"/>
        <v>287</v>
      </c>
      <c r="E287" s="58">
        <f>(0.5*(COS(B287*2*PI())+1)*('key variables'!$B$4-'key variables'!$B$6)+'key variables'!$B$6)/'key variables'!$B$4</f>
        <v>1</v>
      </c>
      <c r="F287" s="10">
        <f t="shared" ca="1" si="197"/>
        <v>11689222.907466413</v>
      </c>
      <c r="G287" s="10">
        <f t="shared" ca="1" si="198"/>
        <v>13492492.798719242</v>
      </c>
      <c r="H287" s="10">
        <f t="shared" ca="1" si="199"/>
        <v>40309474.521271661</v>
      </c>
      <c r="I287" s="10">
        <f t="shared" ca="1" si="200"/>
        <v>17912154.250163119</v>
      </c>
      <c r="J287" s="10">
        <f t="shared" ca="1" si="185"/>
        <v>83403344.477620438</v>
      </c>
      <c r="K287" s="82">
        <f t="shared" ca="1" si="161"/>
        <v>2249832.8331582835</v>
      </c>
      <c r="L287" s="82">
        <f t="shared" ca="1" si="162"/>
        <v>2596909.4387207376</v>
      </c>
      <c r="M287" s="82">
        <f t="shared" ca="1" si="163"/>
        <v>7778311.9860888738</v>
      </c>
      <c r="N287" s="82">
        <f t="shared" ca="1" si="164"/>
        <v>3496312.7345618811</v>
      </c>
      <c r="O287" s="82">
        <f t="shared" ca="1" si="186"/>
        <v>16121366.992529776</v>
      </c>
      <c r="P287" s="10">
        <f ca="1">IF(IF($A287&gt;='key variables'!$B$26,K287*SUMPRODUCT(Z287:AC287,'control variables'!$O$3:$R$3)/J287+F$65*'key variables'!$B$25/scenario!J$65,K287*SUMPRODUCT(Z287:AC287,'control variables'!$O$7:$R$7)/J287+F$65*'key variables'!$B$25/scenario!J$65)&lt;'key variables'!$B$28,0,IF($A287&gt;='key variables'!$B$26,K287*SUMPRODUCT(Z287:AC287,'control variables'!$O$3:$R$3)/J287+F$65*'key variables'!$B$25/scenario!J$65,K287*SUMPRODUCT(Z287:AC287,'control variables'!$O$7:$R$7)/J287+F$65*'key variables'!$B$25/scenario!J$65))</f>
        <v>1.2087816198398599E-4</v>
      </c>
      <c r="Q287" s="10">
        <f ca="1">IF(IF($A287&gt;='key variables'!$B$26,L287*SUMPRODUCT(Z287:AC287,'control variables'!$O$4:$R$4)/J287+G$65*'key variables'!$B$25/scenario!J$65,L287*SUMPRODUCT(Z287:AC287,'control variables'!$O$7:$R$7)/J287+G$65*'key variables'!$B$25/scenario!J$65)&lt;'key variables'!$B$28,0,IF($A287&gt;='key variables'!$B$26,L287*SUMPRODUCT(Z287:AC287,'control variables'!$O$4:$R$4)/J287+G$65*'key variables'!$B$25/scenario!J$65,L287*SUMPRODUCT(Z287:AC287,'control variables'!$O$7:$R$7)/J287+G$65*'key variables'!$B$25/scenario!J$65))</f>
        <v>1.3952576172104555E-4</v>
      </c>
      <c r="R287" s="10">
        <f ca="1">IF(IF($A287&gt;='key variables'!$B$26,M287*SUMPRODUCT(Z287:AC287,'control variables'!$O$5:$R$5)/J287+H$65*'key variables'!$B$25/scenario!J$65,M287*SUMPRODUCT(Z287:AC287,'control variables'!$O$7:$R$7)/J287+H$65*'key variables'!$B$25/scenario!J$65)&lt;'key variables'!$B$28,0,IF($A287&gt;='key variables'!$B$26,M287*SUMPRODUCT(Z287:AC287,'control variables'!$O$5:$R$5)/J287+H$65*'key variables'!$B$25/scenario!J$65,M287*SUMPRODUCT(Z287:AC287,'control variables'!$O$7:$R$7)/J287+H$65*'key variables'!$B$25/scenario!J$65))</f>
        <v>4.1791018530765769E-4</v>
      </c>
      <c r="S287" s="10">
        <f ca="1">IF(IF($A287&gt;='key variables'!$B$26,N287*SUMPRODUCT(Z287:AC287,'control variables'!$O$6:$R$6)/J287+I$65*'key variables'!$B$25/scenario!J$65,N287*SUMPRODUCT(Z287:AC287,'control variables'!$O$7:$R$7)/J287+I$65*'key variables'!$B$25/scenario!J$65)&lt;'key variables'!$B$28,0,IF($A287&gt;='key variables'!$B$26,N287*SUMPRODUCT(Z287:AC287,'control variables'!$O$6:$R$6)/J287+I$65*'key variables'!$B$25/scenario!J$65,N287*SUMPRODUCT(Z287:AC287,'control variables'!$O$7:$R$7)/J287+I$65*'key variables'!$B$25/scenario!J$65))</f>
        <v>1.8784855961132235E-4</v>
      </c>
      <c r="T287" s="10">
        <f t="shared" ca="1" si="207"/>
        <v>8.6616266862401159E-4</v>
      </c>
      <c r="U287" s="82">
        <f ca="1">SUMPRODUCT(P257:P286,'control variables'!AD$7:AD$36)</f>
        <v>2.5628406554221311E-4</v>
      </c>
      <c r="V287" s="82">
        <f ca="1">SUMPRODUCT(Q257:Q286,'control variables'!AE$7:AE$36)</f>
        <v>2.9582042674077805E-4</v>
      </c>
      <c r="W287" s="82">
        <f ca="1">SUMPRODUCT(R257:R286,'control variables'!AF$7:AF$36)</f>
        <v>8.8604690511703181E-4</v>
      </c>
      <c r="X287" s="82">
        <f ca="1">SUMPRODUCT(S257:S286,'control variables'!AG$7:AG$36)</f>
        <v>3.9827369785632865E-4</v>
      </c>
      <c r="Y287" s="82">
        <f t="shared" ca="1" si="201"/>
        <v>1.8364250952563517E-3</v>
      </c>
      <c r="Z287" s="10">
        <f ca="1">IF($A287&gt;='key variables'!$B$26,SUMPRODUCT(P257:P286,'control variables'!V$7:V$36)*$E287,SUMPRODUCT(P257:P286,'control variables'!Z$7:Z$36)*$E287)</f>
        <v>6.2535906467755284E-4</v>
      </c>
      <c r="AA287" s="10">
        <f ca="1">IF($A287&gt;='key variables'!$B$26,SUMPRODUCT(Q257:Q286,'control variables'!W$7:W$36)*$E287,SUMPRODUCT(Q257:Q286,'control variables'!AA$7:AA$36)*$E287)</f>
        <v>7.2183178844045901E-4</v>
      </c>
      <c r="AB287" s="10">
        <f ca="1">IF($A287&gt;='key variables'!$B$26,SUMPRODUCT(R257:R286,'control variables'!X$7:X$36)*$E287,SUMPRODUCT(R257:R286,'control variables'!AB$7:AB$36)*$E287)</f>
        <v>2.1620441468810751E-3</v>
      </c>
      <c r="AC287" s="10">
        <f ca="1">IF($A287&gt;='key variables'!$B$26,SUMPRODUCT(S257:S286,'control variables'!Y$7:Y$36)*$E287,SUMPRODUCT(S257:S286,'control variables'!AC$7:AC$36)*$E287)</f>
        <v>9.7182814175421383E-4</v>
      </c>
      <c r="AD287" s="10">
        <f t="shared" ca="1" si="202"/>
        <v>4.4810631417533005E-3</v>
      </c>
      <c r="AE287" s="82">
        <f ca="1">SUMPRODUCT(P257:P286,'control variables'!AL$7:AL$36)</f>
        <v>8.5145801939012181E-4</v>
      </c>
      <c r="AF287" s="82">
        <f ca="1">SUMPRODUCT(Q257:Q286,'control variables'!AM$7:AM$36)</f>
        <v>9.8024075607656318E-4</v>
      </c>
      <c r="AG287" s="82">
        <f ca="1">SUMPRODUCT(R257:R286,'control variables'!AN$7:AN$36)</f>
        <v>2.7949240140645146E-3</v>
      </c>
      <c r="AH287" s="82">
        <f ca="1">SUMPRODUCT(S257:S286,'control variables'!AO$7:AO$36)</f>
        <v>1.210174374588273E-3</v>
      </c>
      <c r="AI287" s="82">
        <f t="shared" ca="1" si="165"/>
        <v>5.8367971641194727E-3</v>
      </c>
      <c r="AJ287" s="10">
        <f ca="1">SUMPRODUCT(P257:P286,'control variables'!AP$7:AP$36)</f>
        <v>8.1357144966543778E-7</v>
      </c>
      <c r="AK287" s="10">
        <f ca="1">SUMPRODUCT(Q257:Q286,'control variables'!AQ$7:AQ$36)</f>
        <v>2.3476981773619262E-6</v>
      </c>
      <c r="AL287" s="10">
        <f ca="1">SUMPRODUCT(R257:R286,'control variables'!AR$7:AR$36)</f>
        <v>8.4382436755386583E-5</v>
      </c>
      <c r="AM287" s="10">
        <f ca="1">SUMPRODUCT(S257:S286,'control variables'!AS$7:AS$36)</f>
        <v>6.3215812704363642E-5</v>
      </c>
      <c r="AN287" s="10">
        <f t="shared" ca="1" si="187"/>
        <v>1.5075951908677759E-4</v>
      </c>
      <c r="AO287" s="82">
        <f ca="1">SUMPRODUCT(P257:P286,'control variables'!AX$7:AX$36)</f>
        <v>1.1063330147757831E-6</v>
      </c>
      <c r="AP287" s="82">
        <f ca="1">SUMPRODUCT(Q257:Q286,'control variables'!AY$7:AY$36)</f>
        <v>2.5540089966652822E-6</v>
      </c>
      <c r="AQ287" s="82">
        <f ca="1">SUMPRODUCT(R257:R286,'control variables'!AZ$7:AZ$36)</f>
        <v>2.2949447325887313E-5</v>
      </c>
      <c r="AR287" s="82">
        <f ca="1">SUMPRODUCT(S257:S286,'control variables'!BA$7:BA$36)</f>
        <v>1.7192771619377775E-5</v>
      </c>
      <c r="AS287" s="82">
        <f t="shared" ca="1" si="188"/>
        <v>4.3802560956706154E-5</v>
      </c>
      <c r="AT287" s="10">
        <f ca="1">SUMPRODUCT(P257:P286,'control variables'!AT$7:AT$36)</f>
        <v>-9.7638205412468473E-7</v>
      </c>
      <c r="AU287" s="10">
        <f ca="1">SUMPRODUCT(Q257:Q286,'control variables'!AU$7:AU$36)</f>
        <v>1.0591597314977514E-6</v>
      </c>
      <c r="AV287" s="10">
        <f ca="1">SUMPRODUCT(R257:R286,'control variables'!AV$7:AV$36)</f>
        <v>4.5608266810363748E-4</v>
      </c>
      <c r="AW287" s="10">
        <f ca="1">SUMPRODUCT(S257:S286,'control variables'!AW$7:AW$36)</f>
        <v>3.4167816945278621E-4</v>
      </c>
      <c r="AX287" s="10">
        <f t="shared" ca="1" si="166"/>
        <v>7.9784361523379675E-4</v>
      </c>
      <c r="AY287" s="82">
        <f ca="1">SUMPRODUCT(P257:P286,'control variables'!BB$7:BB$36)</f>
        <v>3.5388619755584039E-6</v>
      </c>
      <c r="AZ287" s="82">
        <f ca="1">SUMPRODUCT(Q257:Q286,'control variables'!BC$7:BC$36)</f>
        <v>9.0240917269212588E-6</v>
      </c>
      <c r="BA287" s="82">
        <f ca="1">SUMPRODUCT(R257:R286,'control variables'!BD$7:BD$36)</f>
        <v>6.3171415914455636E-5</v>
      </c>
      <c r="BB287" s="82">
        <f ca="1">SUMPRODUCT(S257:S286,'control variables'!BE$7:BE$36)</f>
        <v>8.9771091514008751E-6</v>
      </c>
      <c r="BC287" s="82">
        <f t="shared" ca="1" si="189"/>
        <v>8.4711478768336184E-5</v>
      </c>
      <c r="BD287" s="10">
        <f ca="1">SUMPRODUCT(P257:P286,'control variables'!BF$7:BF$36)</f>
        <v>7.4029910118525749E-7</v>
      </c>
      <c r="BE287" s="10">
        <f ca="1">SUMPRODUCT(Q257:Q286,'control variables'!BG$7:BG$36)</f>
        <v>8.5450336354355021E-7</v>
      </c>
      <c r="BF287" s="10">
        <f ca="1">SUMPRODUCT(R257:R286,'control variables'!BH$7:BH$36)</f>
        <v>2.5594245435367389E-5</v>
      </c>
      <c r="BG287" s="10">
        <f ca="1">SUMPRODUCT(S257:S286,'control variables'!BI$7:BI$36)</f>
        <v>5.7522433149517294E-5</v>
      </c>
      <c r="BH287" s="10">
        <f t="shared" ca="1" si="190"/>
        <v>8.4711481049613483E-5</v>
      </c>
      <c r="BI287" s="82">
        <f t="shared" ca="1" si="167"/>
        <v>8.5402049931155557E-4</v>
      </c>
      <c r="BJ287" s="82">
        <f t="shared" ca="1" si="168"/>
        <v>9.9032400753498208E-4</v>
      </c>
      <c r="BK287" s="82">
        <f t="shared" ca="1" si="169"/>
        <v>3.3141780980826077E-3</v>
      </c>
      <c r="BL287" s="82">
        <f t="shared" ca="1" si="170"/>
        <v>1.5608296531924601E-3</v>
      </c>
      <c r="BM287" s="82">
        <f t="shared" ca="1" si="160"/>
        <v>6.7193522581216053E-3</v>
      </c>
      <c r="BN287" s="10">
        <f ca="1">BN286+BI287-INDIRECT(ADDRESS(MAX($D287-'key variables'!$B$9*30,34),scenario!BI$4),TRUE)</f>
        <v>9439390.0699032601</v>
      </c>
      <c r="BO287" s="10">
        <f ca="1">BO286+BJ287-INDIRECT(ADDRESS(MAX($D287-'key variables'!$B$9*30,34),scenario!BJ$4),TRUE)</f>
        <v>10895583.354886012</v>
      </c>
      <c r="BP287" s="10">
        <f ca="1">BP286+BK287-INDIRECT(ADDRESS(MAX($D287-'key variables'!$B$9*30,34),scenario!BK$4),TRUE)</f>
        <v>32531162.517559342</v>
      </c>
      <c r="BQ287" s="10">
        <f ca="1">BQ286+BL287-INDIRECT(ADDRESS(MAX($D287-'key variables'!$B$9*30,34),scenario!BL$4),TRUE)</f>
        <v>14415841.506911296</v>
      </c>
      <c r="BR287" s="10">
        <f t="shared" ca="1" si="191"/>
        <v>67281977.449259862</v>
      </c>
      <c r="BS287" s="82">
        <f t="shared" ca="1" si="172"/>
        <v>4.5250083897448749E-3</v>
      </c>
      <c r="BT287" s="82">
        <f t="shared" ca="1" si="173"/>
        <v>5.2511633169056273E-3</v>
      </c>
      <c r="BU287" s="82">
        <f t="shared" ca="1" si="174"/>
        <v>1.8015761444062632E-2</v>
      </c>
      <c r="BV287" s="82">
        <f t="shared" ca="1" si="175"/>
        <v>8.8202681142269639E-3</v>
      </c>
      <c r="BW287" s="82">
        <f t="shared" ca="1" si="192"/>
        <v>3.6612201264940095E-2</v>
      </c>
      <c r="BX287" s="10">
        <f t="shared" ca="1" si="176"/>
        <v>1.9563182139904466E-5</v>
      </c>
      <c r="BY287" s="10">
        <f t="shared" ca="1" si="177"/>
        <v>4.5162306896858789E-5</v>
      </c>
      <c r="BZ287" s="10">
        <f t="shared" ca="1" si="178"/>
        <v>4.0581291169641435E-4</v>
      </c>
      <c r="CA287" s="10">
        <f t="shared" ca="1" si="179"/>
        <v>3.0401816433186455E-4</v>
      </c>
      <c r="CB287" s="10">
        <v>0</v>
      </c>
      <c r="CC287" s="82">
        <f t="shared" ca="1" si="180"/>
        <v>-4.2151014521730144E-6</v>
      </c>
      <c r="CD287" s="82">
        <f t="shared" ca="1" si="181"/>
        <v>7.8027027766090944E-6</v>
      </c>
      <c r="CE287" s="82">
        <f t="shared" ca="1" si="182"/>
        <v>2.4333511731968772E-3</v>
      </c>
      <c r="CF287" s="82">
        <f t="shared" ca="1" si="183"/>
        <v>1.8229654071444164E-3</v>
      </c>
      <c r="CG287" s="82">
        <f t="shared" ca="1" si="193"/>
        <v>4.2599041816657295E-3</v>
      </c>
      <c r="CH287" s="13" t="str">
        <f t="shared" ca="1" si="194"/>
        <v/>
      </c>
      <c r="CI287" s="81">
        <f t="shared" ca="1" si="203"/>
        <v>0.11317759652235679</v>
      </c>
      <c r="CJ287" s="81">
        <f t="shared" ca="1" si="204"/>
        <v>0.13063724750042388</v>
      </c>
      <c r="CK287" s="81">
        <f t="shared" ca="1" si="205"/>
        <v>0.39004625919154123</v>
      </c>
      <c r="CL287" s="81">
        <f t="shared" ca="1" si="206"/>
        <v>0.17284488526451705</v>
      </c>
      <c r="CM287" s="89">
        <f t="shared" ca="1" si="195"/>
        <v>0.8067059884788389</v>
      </c>
    </row>
    <row r="288" spans="1:91" x14ac:dyDescent="0.3">
      <c r="A288">
        <v>223</v>
      </c>
      <c r="B288" s="3">
        <f t="shared" si="208"/>
        <v>0.80833333333333335</v>
      </c>
      <c r="C288" s="3">
        <f t="shared" si="196"/>
        <v>7.4333333333333336</v>
      </c>
      <c r="D288" s="4">
        <f t="shared" ca="1" si="184"/>
        <v>288</v>
      </c>
      <c r="E288" s="58">
        <f>(0.5*(COS(B288*2*PI())+1)*('key variables'!$B$4-'key variables'!$B$6)+'key variables'!$B$6)/'key variables'!$B$4</f>
        <v>1</v>
      </c>
      <c r="F288" s="10">
        <f t="shared" ca="1" si="197"/>
        <v>11689222.907465674</v>
      </c>
      <c r="G288" s="10">
        <f t="shared" ca="1" si="198"/>
        <v>13492492.798718387</v>
      </c>
      <c r="H288" s="10">
        <f t="shared" ca="1" si="199"/>
        <v>40309474.521246068</v>
      </c>
      <c r="I288" s="10">
        <f t="shared" ca="1" si="200"/>
        <v>17912154.250105597</v>
      </c>
      <c r="J288" s="10">
        <f t="shared" ca="1" si="185"/>
        <v>83403344.477535725</v>
      </c>
      <c r="K288" s="82">
        <f t="shared" ca="1" si="161"/>
        <v>2249832.8330374053</v>
      </c>
      <c r="L288" s="82">
        <f t="shared" ca="1" si="162"/>
        <v>2596909.438581212</v>
      </c>
      <c r="M288" s="82">
        <f t="shared" ca="1" si="163"/>
        <v>7778311.9856709642</v>
      </c>
      <c r="N288" s="82">
        <f t="shared" ca="1" si="164"/>
        <v>3496312.7343740324</v>
      </c>
      <c r="O288" s="82">
        <f t="shared" ca="1" si="186"/>
        <v>16121366.991663612</v>
      </c>
      <c r="P288" s="10">
        <f ca="1">IF(IF($A288&gt;='key variables'!$B$26,K288*SUMPRODUCT(Z288:AC288,'control variables'!$O$3:$R$3)/J288+F$65*'key variables'!$B$25/scenario!J$65,K288*SUMPRODUCT(Z288:AC288,'control variables'!$O$7:$R$7)/J288+F$65*'key variables'!$B$25/scenario!J$65)&lt;'key variables'!$B$28,0,IF($A288&gt;='key variables'!$B$26,K288*SUMPRODUCT(Z288:AC288,'control variables'!$O$3:$R$3)/J288+F$65*'key variables'!$B$25/scenario!J$65,K288*SUMPRODUCT(Z288:AC288,'control variables'!$O$7:$R$7)/J288+F$65*'key variables'!$B$25/scenario!J$65))</f>
        <v>1.0400952099575488E-4</v>
      </c>
      <c r="Q288" s="10">
        <f ca="1">IF(IF($A288&gt;='key variables'!$B$26,L288*SUMPRODUCT(Z288:AC288,'control variables'!$O$4:$R$4)/J288+G$65*'key variables'!$B$25/scenario!J$65,L288*SUMPRODUCT(Z288:AC288,'control variables'!$O$7:$R$7)/J288+G$65*'key variables'!$B$25/scenario!J$65)&lt;'key variables'!$B$28,0,IF($A288&gt;='key variables'!$B$26,L288*SUMPRODUCT(Z288:AC288,'control variables'!$O$4:$R$4)/J288+G$65*'key variables'!$B$25/scenario!J$65,L288*SUMPRODUCT(Z288:AC288,'control variables'!$O$7:$R$7)/J288+G$65*'key variables'!$B$25/scenario!J$65))</f>
        <v>1.2005483376804107E-4</v>
      </c>
      <c r="R288" s="10">
        <f ca="1">IF(IF($A288&gt;='key variables'!$B$26,M288*SUMPRODUCT(Z288:AC288,'control variables'!$O$5:$R$5)/J288+H$65*'key variables'!$B$25/scenario!J$65,M288*SUMPRODUCT(Z288:AC288,'control variables'!$O$7:$R$7)/J288+H$65*'key variables'!$B$25/scenario!J$65)&lt;'key variables'!$B$28,0,IF($A288&gt;='key variables'!$B$26,M288*SUMPRODUCT(Z288:AC288,'control variables'!$O$5:$R$5)/J288+H$65*'key variables'!$B$25/scenario!J$65,M288*SUMPRODUCT(Z288:AC288,'control variables'!$O$7:$R$7)/J288+H$65*'key variables'!$B$25/scenario!J$65))</f>
        <v>3.595904957493904E-4</v>
      </c>
      <c r="S288" s="10">
        <f ca="1">IF(IF($A288&gt;='key variables'!$B$26,N288*SUMPRODUCT(Z288:AC288,'control variables'!$O$6:$R$6)/J288+I$65*'key variables'!$B$25/scenario!J$65,N288*SUMPRODUCT(Z288:AC288,'control variables'!$O$7:$R$7)/J288+I$65*'key variables'!$B$25/scenario!J$65)&lt;'key variables'!$B$28,0,IF($A288&gt;='key variables'!$B$26,N288*SUMPRODUCT(Z288:AC288,'control variables'!$O$6:$R$6)/J288+I$65*'key variables'!$B$25/scenario!J$65,N288*SUMPRODUCT(Z288:AC288,'control variables'!$O$7:$R$7)/J288+I$65*'key variables'!$B$25/scenario!J$65))</f>
        <v>1.6163414784139881E-4</v>
      </c>
      <c r="T288" s="10">
        <f t="shared" ca="1" si="207"/>
        <v>7.4528899835458518E-4</v>
      </c>
      <c r="U288" s="82">
        <f ca="1">SUMPRODUCT(P258:P287,'control variables'!AD$7:AD$36)</f>
        <v>2.2051942599957109E-4</v>
      </c>
      <c r="V288" s="82">
        <f ca="1">SUMPRODUCT(Q258:Q287,'control variables'!AE$7:AE$36)</f>
        <v>2.5453845741759415E-4</v>
      </c>
      <c r="W288" s="82">
        <f ca="1">SUMPRODUCT(R258:R287,'control variables'!AF$7:AF$36)</f>
        <v>7.6239837428722671E-4</v>
      </c>
      <c r="X288" s="82">
        <f ca="1">SUMPRODUCT(S258:S287,'control variables'!AG$7:AG$36)</f>
        <v>3.4269429531715468E-4</v>
      </c>
      <c r="Y288" s="82">
        <f t="shared" ca="1" si="201"/>
        <v>1.5801505530215467E-3</v>
      </c>
      <c r="Z288" s="10">
        <f ca="1">IF($A288&gt;='key variables'!$B$26,SUMPRODUCT(P258:P287,'control variables'!V$7:V$36)*$E288,SUMPRODUCT(P258:P287,'control variables'!Z$7:Z$36)*$E288)</f>
        <v>5.3808972359714667E-4</v>
      </c>
      <c r="AA288" s="10">
        <f ca="1">IF($A288&gt;='key variables'!$B$26,SUMPRODUCT(Q258:Q287,'control variables'!W$7:W$36)*$E288,SUMPRODUCT(Q258:Q287,'control variables'!AA$7:AA$36)*$E288)</f>
        <v>6.2109960415434673E-4</v>
      </c>
      <c r="AB288" s="10">
        <f ca="1">IF($A288&gt;='key variables'!$B$26,SUMPRODUCT(R258:R287,'control variables'!X$7:X$36)*$E288,SUMPRODUCT(R258:R287,'control variables'!AB$7:AB$36)*$E288)</f>
        <v>1.8603292142249893E-3</v>
      </c>
      <c r="AC288" s="10">
        <f ca="1">IF($A288&gt;='key variables'!$B$26,SUMPRODUCT(S258:S287,'control variables'!Y$7:Y$36)*$E288,SUMPRODUCT(S258:S287,'control variables'!AC$7:AC$36)*$E288)</f>
        <v>8.3620877303519474E-4</v>
      </c>
      <c r="AD288" s="10">
        <f t="shared" ca="1" si="202"/>
        <v>3.8557273150116771E-3</v>
      </c>
      <c r="AE288" s="82">
        <f ca="1">SUMPRODUCT(P258:P287,'control variables'!AL$7:AL$36)</f>
        <v>7.3263639439763472E-4</v>
      </c>
      <c r="AF288" s="82">
        <f ca="1">SUMPRODUCT(Q258:Q287,'control variables'!AM$7:AM$36)</f>
        <v>8.4344740059873386E-4</v>
      </c>
      <c r="AG288" s="82">
        <f ca="1">SUMPRODUCT(R258:R287,'control variables'!AN$7:AN$36)</f>
        <v>2.4048902067377084E-3</v>
      </c>
      <c r="AH288" s="82">
        <f ca="1">SUMPRODUCT(S258:S287,'control variables'!AO$7:AO$36)</f>
        <v>1.0412936048518606E-3</v>
      </c>
      <c r="AI288" s="82">
        <f t="shared" ca="1" si="165"/>
        <v>5.0222676065859373E-3</v>
      </c>
      <c r="AJ288" s="10">
        <f ca="1">SUMPRODUCT(P258:P287,'control variables'!AP$7:AP$36)</f>
        <v>7.0003692472122365E-7</v>
      </c>
      <c r="AK288" s="10">
        <f ca="1">SUMPRODUCT(Q258:Q287,'control variables'!AQ$7:AQ$36)</f>
        <v>2.0200750812112514E-6</v>
      </c>
      <c r="AL288" s="10">
        <f ca="1">SUMPRODUCT(R258:R287,'control variables'!AR$7:AR$36)</f>
        <v>7.260680245234199E-5</v>
      </c>
      <c r="AM288" s="10">
        <f ca="1">SUMPRODUCT(S258:S287,'control variables'!AS$7:AS$36)</f>
        <v>5.4393997156013447E-5</v>
      </c>
      <c r="AN288" s="10">
        <f t="shared" ca="1" si="187"/>
        <v>1.2972091161428791E-4</v>
      </c>
      <c r="AO288" s="82">
        <f ca="1">SUMPRODUCT(P258:P287,'control variables'!AX$7:AX$36)</f>
        <v>9.5194338703883412E-7</v>
      </c>
      <c r="AP288" s="82">
        <f ca="1">SUMPRODUCT(Q258:Q287,'control variables'!AY$7:AY$36)</f>
        <v>2.197595066170869E-6</v>
      </c>
      <c r="AQ288" s="82">
        <f ca="1">SUMPRODUCT(R258:R287,'control variables'!AZ$7:AZ$36)</f>
        <v>1.9746834204800483E-5</v>
      </c>
      <c r="AR288" s="82">
        <f ca="1">SUMPRODUCT(S258:S287,'control variables'!BA$7:BA$36)</f>
        <v>1.4793507044759549E-5</v>
      </c>
      <c r="AS288" s="82">
        <f t="shared" ca="1" si="188"/>
        <v>3.7689879702769734E-5</v>
      </c>
      <c r="AT288" s="10">
        <f ca="1">SUMPRODUCT(P258:P287,'control variables'!AT$7:AT$36)</f>
        <v>-8.4012718388726261E-7</v>
      </c>
      <c r="AU288" s="10">
        <f ca="1">SUMPRODUCT(Q258:Q287,'control variables'!AU$7:AU$36)</f>
        <v>9.1135317240925385E-7</v>
      </c>
      <c r="AV288" s="10">
        <f ca="1">SUMPRODUCT(R258:R287,'control variables'!AV$7:AV$36)</f>
        <v>3.924359792921463E-4</v>
      </c>
      <c r="AW288" s="10">
        <f ca="1">SUMPRODUCT(S258:S287,'control variables'!AW$7:AW$36)</f>
        <v>2.9399671684406792E-4</v>
      </c>
      <c r="AX288" s="10">
        <f t="shared" ca="1" si="166"/>
        <v>6.8650392212473614E-4</v>
      </c>
      <c r="AY288" s="82">
        <f ca="1">SUMPRODUCT(P258:P287,'control variables'!BB$7:BB$36)</f>
        <v>3.0450110511966692E-6</v>
      </c>
      <c r="AZ288" s="82">
        <f ca="1">SUMPRODUCT(Q258:Q287,'control variables'!BC$7:BC$36)</f>
        <v>7.7647727504692522E-6</v>
      </c>
      <c r="BA288" s="82">
        <f ca="1">SUMPRODUCT(R258:R287,'control variables'!BD$7:BD$36)</f>
        <v>5.4355795989728067E-5</v>
      </c>
      <c r="BB288" s="82">
        <f ca="1">SUMPRODUCT(S258:S287,'control variables'!BE$7:BE$36)</f>
        <v>7.7243466296820237E-6</v>
      </c>
      <c r="BC288" s="82">
        <f t="shared" ca="1" si="189"/>
        <v>7.2889926421076015E-5</v>
      </c>
      <c r="BD288" s="10">
        <f ca="1">SUMPRODUCT(P258:P287,'control variables'!BF$7:BF$36)</f>
        <v>6.3698978933598358E-7</v>
      </c>
      <c r="BE288" s="10">
        <f ca="1">SUMPRODUCT(Q258:Q287,'control variables'!BG$7:BG$36)</f>
        <v>7.3525675859801407E-7</v>
      </c>
      <c r="BF288" s="10">
        <f ca="1">SUMPRODUCT(R258:R287,'control variables'!BH$7:BH$36)</f>
        <v>2.2022548699553665E-5</v>
      </c>
      <c r="BG288" s="10">
        <f ca="1">SUMPRODUCT(S258:S287,'control variables'!BI$7:BI$36)</f>
        <v>4.9495133136511655E-5</v>
      </c>
      <c r="BH288" s="10">
        <f t="shared" ca="1" si="190"/>
        <v>7.2889928383999315E-5</v>
      </c>
      <c r="BI288" s="82">
        <f t="shared" ca="1" si="167"/>
        <v>7.3484127826494415E-4</v>
      </c>
      <c r="BJ288" s="82">
        <f t="shared" ca="1" si="168"/>
        <v>8.5212352652161232E-4</v>
      </c>
      <c r="BK288" s="82">
        <f t="shared" ca="1" si="169"/>
        <v>2.8516819820195828E-3</v>
      </c>
      <c r="BL288" s="82">
        <f t="shared" ca="1" si="170"/>
        <v>1.3430146683256106E-3</v>
      </c>
      <c r="BM288" s="82">
        <f t="shared" ca="1" si="160"/>
        <v>5.7816614551317504E-3</v>
      </c>
      <c r="BN288" s="10">
        <f ca="1">BN287+BI288-INDIRECT(ADDRESS(MAX($D288-'key variables'!$B$9*30,34),scenario!BI$4),TRUE)</f>
        <v>9439390.0706381015</v>
      </c>
      <c r="BO288" s="10">
        <f ca="1">BO287+BJ288-INDIRECT(ADDRESS(MAX($D288-'key variables'!$B$9*30,34),scenario!BJ$4),TRUE)</f>
        <v>10895583.355738135</v>
      </c>
      <c r="BP288" s="10">
        <f ca="1">BP287+BK288-INDIRECT(ADDRESS(MAX($D288-'key variables'!$B$9*30,34),scenario!BK$4),TRUE)</f>
        <v>32531162.520411026</v>
      </c>
      <c r="BQ288" s="10">
        <f ca="1">BQ287+BL288-INDIRECT(ADDRESS(MAX($D288-'key variables'!$B$9*30,34),scenario!BL$4),TRUE)</f>
        <v>14415841.508254312</v>
      </c>
      <c r="BR288" s="10">
        <f t="shared" ca="1" si="191"/>
        <v>67281977.455041528</v>
      </c>
      <c r="BS288" s="82">
        <f t="shared" ca="1" si="172"/>
        <v>3.8935396426863496E-3</v>
      </c>
      <c r="BT288" s="82">
        <f t="shared" ca="1" si="173"/>
        <v>4.5183593673934581E-3</v>
      </c>
      <c r="BU288" s="82">
        <f t="shared" ca="1" si="174"/>
        <v>1.5501647409092887E-2</v>
      </c>
      <c r="BV288" s="82">
        <f t="shared" ca="1" si="175"/>
        <v>7.5893924606062419E-3</v>
      </c>
      <c r="BW288" s="82">
        <f t="shared" ca="1" si="192"/>
        <v>3.1502938879778938E-2</v>
      </c>
      <c r="BX288" s="10">
        <f t="shared" ca="1" si="176"/>
        <v>1.6833124686410647E-5</v>
      </c>
      <c r="BY288" s="10">
        <f t="shared" ca="1" si="177"/>
        <v>3.8859872453962396E-5</v>
      </c>
      <c r="BZ288" s="10">
        <f t="shared" ca="1" si="178"/>
        <v>3.4918140121193304E-4</v>
      </c>
      <c r="CA288" s="10">
        <f t="shared" ca="1" si="179"/>
        <v>2.6159219161043043E-4</v>
      </c>
      <c r="CB288" s="10">
        <v>0</v>
      </c>
      <c r="CC288" s="82">
        <f t="shared" ca="1" si="180"/>
        <v>-3.626880730603362E-6</v>
      </c>
      <c r="CD288" s="82">
        <f t="shared" ca="1" si="181"/>
        <v>6.7138296192402236E-6</v>
      </c>
      <c r="CE288" s="82">
        <f t="shared" ca="1" si="182"/>
        <v>2.0937751621522725E-3</v>
      </c>
      <c r="CF288" s="82">
        <f t="shared" ca="1" si="183"/>
        <v>1.5685691804116022E-3</v>
      </c>
      <c r="CG288" s="82">
        <f t="shared" ca="1" si="193"/>
        <v>3.6654312914525117E-3</v>
      </c>
      <c r="CH288" s="13" t="str">
        <f t="shared" ca="1" si="194"/>
        <v/>
      </c>
      <c r="CI288" s="81">
        <f t="shared" ca="1" si="203"/>
        <v>0.11317759653128244</v>
      </c>
      <c r="CJ288" s="81">
        <f t="shared" ca="1" si="204"/>
        <v>0.13063724751077346</v>
      </c>
      <c r="CK288" s="81">
        <f t="shared" ca="1" si="205"/>
        <v>0.3900462592261289</v>
      </c>
      <c r="CL288" s="81">
        <f t="shared" ca="1" si="206"/>
        <v>0.17284488528079528</v>
      </c>
      <c r="CM288" s="89">
        <f t="shared" ca="1" si="195"/>
        <v>0.80670598854898001</v>
      </c>
    </row>
    <row r="289" spans="1:91" x14ac:dyDescent="0.3">
      <c r="A289">
        <v>224</v>
      </c>
      <c r="B289" s="3">
        <f t="shared" si="208"/>
        <v>0.81111111111111112</v>
      </c>
      <c r="C289" s="3">
        <f t="shared" si="196"/>
        <v>7.4666666666666668</v>
      </c>
      <c r="D289" s="4">
        <f t="shared" ca="1" si="184"/>
        <v>289</v>
      </c>
      <c r="E289" s="58">
        <f>(0.5*(COS(B289*2*PI())+1)*('key variables'!$B$4-'key variables'!$B$6)+'key variables'!$B$6)/'key variables'!$B$4</f>
        <v>1</v>
      </c>
      <c r="F289" s="10">
        <f t="shared" ca="1" si="197"/>
        <v>11689222.907465037</v>
      </c>
      <c r="G289" s="10">
        <f t="shared" ca="1" si="198"/>
        <v>13492492.798717652</v>
      </c>
      <c r="H289" s="10">
        <f t="shared" ca="1" si="199"/>
        <v>40309474.521224044</v>
      </c>
      <c r="I289" s="10">
        <f t="shared" ca="1" si="200"/>
        <v>17912154.250056103</v>
      </c>
      <c r="J289" s="10">
        <f t="shared" ca="1" si="185"/>
        <v>83403344.477462828</v>
      </c>
      <c r="K289" s="82">
        <f t="shared" ca="1" si="161"/>
        <v>2249832.8329333956</v>
      </c>
      <c r="L289" s="82">
        <f t="shared" ca="1" si="162"/>
        <v>2596909.438461157</v>
      </c>
      <c r="M289" s="82">
        <f t="shared" ca="1" si="163"/>
        <v>7778311.9853113713</v>
      </c>
      <c r="N289" s="82">
        <f t="shared" ca="1" si="164"/>
        <v>3496312.7342123985</v>
      </c>
      <c r="O289" s="82">
        <f t="shared" ca="1" si="186"/>
        <v>16121366.990918323</v>
      </c>
      <c r="P289" s="10">
        <f ca="1">IF(IF($A289&gt;='key variables'!$B$26,K289*SUMPRODUCT(Z289:AC289,'control variables'!$O$3:$R$3)/J289+F$65*'key variables'!$B$25/scenario!J$65,K289*SUMPRODUCT(Z289:AC289,'control variables'!$O$7:$R$7)/J289+F$65*'key variables'!$B$25/scenario!J$65)&lt;'key variables'!$B$28,0,IF($A289&gt;='key variables'!$B$26,K289*SUMPRODUCT(Z289:AC289,'control variables'!$O$3:$R$3)/J289+F$65*'key variables'!$B$25/scenario!J$65,K289*SUMPRODUCT(Z289:AC289,'control variables'!$O$7:$R$7)/J289+F$65*'key variables'!$B$25/scenario!J$65))</f>
        <v>8.9494911902813983E-5</v>
      </c>
      <c r="Q289" s="10">
        <f ca="1">IF(IF($A289&gt;='key variables'!$B$26,L289*SUMPRODUCT(Z289:AC289,'control variables'!$O$4:$R$4)/J289+G$65*'key variables'!$B$25/scenario!J$65,L289*SUMPRODUCT(Z289:AC289,'control variables'!$O$7:$R$7)/J289+G$65*'key variables'!$B$25/scenario!J$65)&lt;'key variables'!$B$28,0,IF($A289&gt;='key variables'!$B$26,L289*SUMPRODUCT(Z289:AC289,'control variables'!$O$4:$R$4)/J289+G$65*'key variables'!$B$25/scenario!J$65,L289*SUMPRODUCT(Z289:AC289,'control variables'!$O$7:$R$7)/J289+G$65*'key variables'!$B$25/scenario!J$65))</f>
        <v>1.0330108886874248E-4</v>
      </c>
      <c r="R289" s="10">
        <f ca="1">IF(IF($A289&gt;='key variables'!$B$26,M289*SUMPRODUCT(Z289:AC289,'control variables'!$O$5:$R$5)/J289+H$65*'key variables'!$B$25/scenario!J$65,M289*SUMPRODUCT(Z289:AC289,'control variables'!$O$7:$R$7)/J289+H$65*'key variables'!$B$25/scenario!J$65)&lt;'key variables'!$B$28,0,IF($A289&gt;='key variables'!$B$26,M289*SUMPRODUCT(Z289:AC289,'control variables'!$O$5:$R$5)/J289+H$65*'key variables'!$B$25/scenario!J$65,M289*SUMPRODUCT(Z289:AC289,'control variables'!$O$7:$R$7)/J289+H$65*'key variables'!$B$25/scenario!J$65))</f>
        <v>3.0940936397057695E-4</v>
      </c>
      <c r="S289" s="10">
        <f ca="1">IF(IF($A289&gt;='key variables'!$B$26,N289*SUMPRODUCT(Z289:AC289,'control variables'!$O$6:$R$6)/J289+I$65*'key variables'!$B$25/scenario!J$65,N289*SUMPRODUCT(Z289:AC289,'control variables'!$O$7:$R$7)/J289+I$65*'key variables'!$B$25/scenario!J$65)&lt;'key variables'!$B$28,0,IF($A289&gt;='key variables'!$B$26,N289*SUMPRODUCT(Z289:AC289,'control variables'!$O$6:$R$6)/J289+I$65*'key variables'!$B$25/scenario!J$65,N289*SUMPRODUCT(Z289:AC289,'control variables'!$O$7:$R$7)/J289+I$65*'key variables'!$B$25/scenario!J$65))</f>
        <v>1.3907797750691304E-4</v>
      </c>
      <c r="T289" s="10">
        <f t="shared" ca="1" si="207"/>
        <v>6.4128334224904636E-4</v>
      </c>
      <c r="U289" s="82">
        <f ca="1">SUMPRODUCT(P259:P288,'control variables'!AD$7:AD$36)</f>
        <v>1.8974576956222298E-4</v>
      </c>
      <c r="V289" s="82">
        <f ca="1">SUMPRODUCT(Q259:Q288,'control variables'!AE$7:AE$36)</f>
        <v>2.1901741883717974E-4</v>
      </c>
      <c r="W289" s="82">
        <f ca="1">SUMPRODUCT(R259:R288,'control variables'!AF$7:AF$36)</f>
        <v>6.5600509155324435E-4</v>
      </c>
      <c r="X289" s="82">
        <f ca="1">SUMPRODUCT(S259:S288,'control variables'!AG$7:AG$36)</f>
        <v>2.9487104138237571E-4</v>
      </c>
      <c r="Y289" s="82">
        <f t="shared" ca="1" si="201"/>
        <v>1.3596393213350228E-3</v>
      </c>
      <c r="Z289" s="10">
        <f ca="1">IF($A289&gt;='key variables'!$B$26,SUMPRODUCT(P259:P288,'control variables'!V$7:V$36)*$E289,SUMPRODUCT(P259:P288,'control variables'!Z$7:Z$36)*$E289)</f>
        <v>4.6299888654699039E-4</v>
      </c>
      <c r="AA289" s="10">
        <f ca="1">IF($A289&gt;='key variables'!$B$26,SUMPRODUCT(Q259:Q288,'control variables'!W$7:W$36)*$E289,SUMPRODUCT(Q259:Q288,'control variables'!AA$7:AA$36)*$E289)</f>
        <v>5.3442467407820962E-4</v>
      </c>
      <c r="AB289" s="10">
        <f ca="1">IF($A289&gt;='key variables'!$B$26,SUMPRODUCT(R259:R288,'control variables'!X$7:X$36)*$E289,SUMPRODUCT(R259:R288,'control variables'!AB$7:AB$36)*$E289)</f>
        <v>1.6007188337271844E-3</v>
      </c>
      <c r="AC289" s="10">
        <f ca="1">IF($A289&gt;='key variables'!$B$26,SUMPRODUCT(S259:S288,'control variables'!Y$7:Y$36)*$E289,SUMPRODUCT(S259:S288,'control variables'!AC$7:AC$36)*$E289)</f>
        <v>7.1951519209086275E-4</v>
      </c>
      <c r="AD289" s="10">
        <f t="shared" ca="1" si="202"/>
        <v>3.3176575864432472E-3</v>
      </c>
      <c r="AE289" s="82">
        <f ca="1">SUMPRODUCT(P259:P288,'control variables'!AL$7:AL$36)</f>
        <v>6.3039641903661799E-4</v>
      </c>
      <c r="AF289" s="82">
        <f ca="1">SUMPRODUCT(Q259:Q288,'control variables'!AM$7:AM$36)</f>
        <v>7.2574366363596882E-4</v>
      </c>
      <c r="AG289" s="82">
        <f ca="1">SUMPRODUCT(R259:R288,'control variables'!AN$7:AN$36)</f>
        <v>2.0692859187675882E-3</v>
      </c>
      <c r="AH289" s="82">
        <f ca="1">SUMPRODUCT(S259:S288,'control variables'!AO$7:AO$36)</f>
        <v>8.9598027709782428E-4</v>
      </c>
      <c r="AI289" s="82">
        <f t="shared" ca="1" si="165"/>
        <v>4.3214062785379989E-3</v>
      </c>
      <c r="AJ289" s="10">
        <f ca="1">SUMPRODUCT(P259:P288,'control variables'!AP$7:AP$36)</f>
        <v>6.0234623052278707E-7</v>
      </c>
      <c r="AK289" s="10">
        <f ca="1">SUMPRODUCT(Q259:Q288,'control variables'!AQ$7:AQ$36)</f>
        <v>1.7381720414607731E-6</v>
      </c>
      <c r="AL289" s="10">
        <f ca="1">SUMPRODUCT(R259:R288,'control variables'!AR$7:AR$36)</f>
        <v>6.247446702171786E-5</v>
      </c>
      <c r="AM289" s="10">
        <f ca="1">SUMPRODUCT(S259:S288,'control variables'!AS$7:AS$36)</f>
        <v>4.680327278884546E-5</v>
      </c>
      <c r="AN289" s="10">
        <f t="shared" ca="1" si="187"/>
        <v>1.1161825808254688E-4</v>
      </c>
      <c r="AO289" s="82">
        <f ca="1">SUMPRODUCT(P259:P288,'control variables'!AX$7:AX$36)</f>
        <v>8.1909895122968064E-7</v>
      </c>
      <c r="AP289" s="82">
        <f ca="1">SUMPRODUCT(Q259:Q288,'control variables'!AY$7:AY$36)</f>
        <v>1.8909189752632287E-6</v>
      </c>
      <c r="AQ289" s="82">
        <f ca="1">SUMPRODUCT(R259:R288,'control variables'!AZ$7:AZ$36)</f>
        <v>1.6991148221084929E-5</v>
      </c>
      <c r="AR289" s="82">
        <f ca="1">SUMPRODUCT(S259:S288,'control variables'!BA$7:BA$36)</f>
        <v>1.2729061696687967E-5</v>
      </c>
      <c r="AS289" s="82">
        <f t="shared" ca="1" si="188"/>
        <v>3.2430227844265806E-5</v>
      </c>
      <c r="AT289" s="10">
        <f ca="1">SUMPRODUCT(P259:P288,'control variables'!AT$7:AT$36)</f>
        <v>-7.2288678602960044E-7</v>
      </c>
      <c r="AU289" s="10">
        <f ca="1">SUMPRODUCT(Q259:Q288,'control variables'!AU$7:AU$36)</f>
        <v>7.841731328017729E-7</v>
      </c>
      <c r="AV289" s="10">
        <f ca="1">SUMPRODUCT(R259:R288,'control variables'!AV$7:AV$36)</f>
        <v>3.3767123506260295E-4</v>
      </c>
      <c r="AW289" s="10">
        <f ca="1">SUMPRODUCT(S259:S288,'control variables'!AW$7:AW$36)</f>
        <v>2.529692477742535E-4</v>
      </c>
      <c r="AX289" s="10">
        <f t="shared" ca="1" si="166"/>
        <v>5.9070176918362858E-4</v>
      </c>
      <c r="AY289" s="82">
        <f ca="1">SUMPRODUCT(P259:P288,'control variables'!BB$7:BB$36)</f>
        <v>2.6200774049455966E-6</v>
      </c>
      <c r="AZ289" s="82">
        <f ca="1">SUMPRODUCT(Q259:Q288,'control variables'!BC$7:BC$36)</f>
        <v>6.6811927103011944E-6</v>
      </c>
      <c r="BA289" s="82">
        <f ca="1">SUMPRODUCT(R259:R288,'control variables'!BD$7:BD$36)</f>
        <v>4.6770402637635833E-5</v>
      </c>
      <c r="BB289" s="82">
        <f ca="1">SUMPRODUCT(S259:S288,'control variables'!BE$7:BE$36)</f>
        <v>6.646408085922701E-6</v>
      </c>
      <c r="BC289" s="82">
        <f t="shared" ca="1" si="189"/>
        <v>6.2718080838805327E-5</v>
      </c>
      <c r="BD289" s="10">
        <f ca="1">SUMPRODUCT(P259:P288,'control variables'!BF$7:BF$36)</f>
        <v>5.4809737178601532E-7</v>
      </c>
      <c r="BE289" s="10">
        <f ca="1">SUMPRODUCT(Q259:Q288,'control variables'!BG$7:BG$36)</f>
        <v>6.3265110951867373E-7</v>
      </c>
      <c r="BF289" s="10">
        <f ca="1">SUMPRODUCT(R259:R288,'control variables'!BH$7:BH$36)</f>
        <v>1.8949285003198444E-5</v>
      </c>
      <c r="BG289" s="10">
        <f ca="1">SUMPRODUCT(S259:S288,'control variables'!BI$7:BI$36)</f>
        <v>4.2588049043298007E-5</v>
      </c>
      <c r="BH289" s="10">
        <f t="shared" ca="1" si="190"/>
        <v>6.271808252780114E-5</v>
      </c>
      <c r="BI289" s="82">
        <f t="shared" ca="1" si="167"/>
        <v>6.3229360965553398E-4</v>
      </c>
      <c r="BJ289" s="82">
        <f t="shared" ca="1" si="168"/>
        <v>7.3320902947907182E-4</v>
      </c>
      <c r="BK289" s="82">
        <f t="shared" ca="1" si="169"/>
        <v>2.4537275564678268E-3</v>
      </c>
      <c r="BL289" s="82">
        <f t="shared" ca="1" si="170"/>
        <v>1.1555959329580005E-3</v>
      </c>
      <c r="BM289" s="82">
        <f t="shared" ca="1" si="160"/>
        <v>4.974826128560433E-3</v>
      </c>
      <c r="BN289" s="10">
        <f ca="1">BN288+BI289-INDIRECT(ADDRESS(MAX($D289-'key variables'!$B$9*30,34),scenario!BI$4),TRUE)</f>
        <v>9439390.0712703951</v>
      </c>
      <c r="BO289" s="10">
        <f ca="1">BO288+BJ289-INDIRECT(ADDRESS(MAX($D289-'key variables'!$B$9*30,34),scenario!BJ$4),TRUE)</f>
        <v>10895583.356471345</v>
      </c>
      <c r="BP289" s="10">
        <f ca="1">BP288+BK289-INDIRECT(ADDRESS(MAX($D289-'key variables'!$B$9*30,34),scenario!BK$4),TRUE)</f>
        <v>32531162.522864752</v>
      </c>
      <c r="BQ289" s="10">
        <f ca="1">BQ288+BL289-INDIRECT(ADDRESS(MAX($D289-'key variables'!$B$9*30,34),scenario!BL$4),TRUE)</f>
        <v>14415841.509409908</v>
      </c>
      <c r="BR289" s="10">
        <f t="shared" ca="1" si="191"/>
        <v>67281977.460016355</v>
      </c>
      <c r="BS289" s="82">
        <f t="shared" ca="1" si="172"/>
        <v>3.3501928475618437E-3</v>
      </c>
      <c r="BT289" s="82">
        <f t="shared" ca="1" si="173"/>
        <v>3.8878187756736099E-3</v>
      </c>
      <c r="BU289" s="82">
        <f t="shared" ca="1" si="174"/>
        <v>1.333837993159244E-2</v>
      </c>
      <c r="BV289" s="82">
        <f t="shared" ca="1" si="175"/>
        <v>6.5302864561118563E-3</v>
      </c>
      <c r="BW289" s="82">
        <f t="shared" ca="1" si="192"/>
        <v>2.7106678010939748E-2</v>
      </c>
      <c r="BX289" s="10">
        <f t="shared" ca="1" si="176"/>
        <v>1.4484048860908714E-5</v>
      </c>
      <c r="BY289" s="10">
        <f t="shared" ca="1" si="177"/>
        <v>3.3436947609405755E-5</v>
      </c>
      <c r="BZ289" s="10">
        <f t="shared" ca="1" si="178"/>
        <v>3.0045286179218372E-4</v>
      </c>
      <c r="CA289" s="10">
        <f t="shared" ca="1" si="179"/>
        <v>2.2508679617789769E-4</v>
      </c>
      <c r="CB289" s="10">
        <v>0</v>
      </c>
      <c r="CC289" s="82">
        <f t="shared" ca="1" si="180"/>
        <v>-3.1207466652806553E-6</v>
      </c>
      <c r="CD289" s="82">
        <f t="shared" ca="1" si="181"/>
        <v>5.7769095526359952E-6</v>
      </c>
      <c r="CE289" s="82">
        <f t="shared" ca="1" si="182"/>
        <v>1.8015872458903028E-3</v>
      </c>
      <c r="CF289" s="82">
        <f t="shared" ca="1" si="183"/>
        <v>1.3496741437295065E-3</v>
      </c>
      <c r="CG289" s="82">
        <f t="shared" ca="1" si="193"/>
        <v>3.1539175525071646E-3</v>
      </c>
      <c r="CH289" s="13" t="str">
        <f t="shared" ca="1" si="194"/>
        <v/>
      </c>
      <c r="CI289" s="81">
        <f t="shared" ca="1" si="203"/>
        <v>0.1131775965389625</v>
      </c>
      <c r="CJ289" s="81">
        <f t="shared" ca="1" si="204"/>
        <v>0.13063724751967876</v>
      </c>
      <c r="CK289" s="81">
        <f t="shared" ca="1" si="205"/>
        <v>0.39004625925588982</v>
      </c>
      <c r="CL289" s="81">
        <f t="shared" ca="1" si="206"/>
        <v>0.17284488529480185</v>
      </c>
      <c r="CM289" s="89">
        <f t="shared" ca="1" si="195"/>
        <v>0.80670598860933285</v>
      </c>
    </row>
    <row r="290" spans="1:91" x14ac:dyDescent="0.3">
      <c r="A290">
        <v>225</v>
      </c>
      <c r="B290" s="3">
        <f t="shared" si="208"/>
        <v>0.81388888888888888</v>
      </c>
      <c r="C290" s="3">
        <f t="shared" si="196"/>
        <v>7.5</v>
      </c>
      <c r="D290" s="4">
        <f t="shared" ca="1" si="184"/>
        <v>290</v>
      </c>
      <c r="E290" s="58">
        <f>(0.5*(COS(B290*2*PI())+1)*('key variables'!$B$4-'key variables'!$B$6)+'key variables'!$B$6)/'key variables'!$B$4</f>
        <v>1</v>
      </c>
      <c r="F290" s="10">
        <f t="shared" ca="1" si="197"/>
        <v>11689222.907464489</v>
      </c>
      <c r="G290" s="10">
        <f t="shared" ca="1" si="198"/>
        <v>13492492.798717018</v>
      </c>
      <c r="H290" s="10">
        <f t="shared" ca="1" si="199"/>
        <v>40309474.521205097</v>
      </c>
      <c r="I290" s="10">
        <f t="shared" ca="1" si="200"/>
        <v>17912154.250013515</v>
      </c>
      <c r="J290" s="10">
        <f t="shared" ca="1" si="185"/>
        <v>83403344.477400124</v>
      </c>
      <c r="K290" s="82">
        <f t="shared" ca="1" si="161"/>
        <v>2249832.8328439016</v>
      </c>
      <c r="L290" s="82">
        <f t="shared" ca="1" si="162"/>
        <v>2596909.4383578547</v>
      </c>
      <c r="M290" s="82">
        <f t="shared" ca="1" si="163"/>
        <v>7778311.9850019664</v>
      </c>
      <c r="N290" s="82">
        <f t="shared" ca="1" si="164"/>
        <v>3496312.7340733209</v>
      </c>
      <c r="O290" s="82">
        <f t="shared" ca="1" si="186"/>
        <v>16121366.990277043</v>
      </c>
      <c r="P290" s="10">
        <f ca="1">IF(IF($A290&gt;='key variables'!$B$26,K290*SUMPRODUCT(Z290:AC290,'control variables'!$O$3:$R$3)/J290+F$65*'key variables'!$B$25/scenario!J$65,K290*SUMPRODUCT(Z290:AC290,'control variables'!$O$7:$R$7)/J290+F$65*'key variables'!$B$25/scenario!J$65)&lt;'key variables'!$B$28,0,IF($A290&gt;='key variables'!$B$26,K290*SUMPRODUCT(Z290:AC290,'control variables'!$O$3:$R$3)/J290+F$65*'key variables'!$B$25/scenario!J$65,K290*SUMPRODUCT(Z290:AC290,'control variables'!$O$7:$R$7)/J290+F$65*'key variables'!$B$25/scenario!J$65))</f>
        <v>7.7005827733758541E-5</v>
      </c>
      <c r="Q290" s="10">
        <f ca="1">IF(IF($A290&gt;='key variables'!$B$26,L290*SUMPRODUCT(Z290:AC290,'control variables'!$O$4:$R$4)/J290+G$65*'key variables'!$B$25/scenario!J$65,L290*SUMPRODUCT(Z290:AC290,'control variables'!$O$7:$R$7)/J290+G$65*'key variables'!$B$25/scenario!J$65)&lt;'key variables'!$B$28,0,IF($A290&gt;='key variables'!$B$26,L290*SUMPRODUCT(Z290:AC290,'control variables'!$O$4:$R$4)/J290+G$65*'key variables'!$B$25/scenario!J$65,L290*SUMPRODUCT(Z290:AC290,'control variables'!$O$7:$R$7)/J290+G$65*'key variables'!$B$25/scenario!J$65))</f>
        <v>8.8885342026756472E-5</v>
      </c>
      <c r="R290" s="10">
        <f ca="1">IF(IF($A290&gt;='key variables'!$B$26,M290*SUMPRODUCT(Z290:AC290,'control variables'!$O$5:$R$5)/J290+H$65*'key variables'!$B$25/scenario!J$65,M290*SUMPRODUCT(Z290:AC290,'control variables'!$O$7:$R$7)/J290+H$65*'key variables'!$B$25/scenario!J$65)&lt;'key variables'!$B$28,0,IF($A290&gt;='key variables'!$B$26,M290*SUMPRODUCT(Z290:AC290,'control variables'!$O$5:$R$5)/J290+H$65*'key variables'!$B$25/scenario!J$65,M290*SUMPRODUCT(Z290:AC290,'control variables'!$O$7:$R$7)/J290+H$65*'key variables'!$B$25/scenario!J$65))</f>
        <v>2.6623104793939558E-4</v>
      </c>
      <c r="S290" s="10">
        <f ca="1">IF(IF($A290&gt;='key variables'!$B$26,N290*SUMPRODUCT(Z290:AC290,'control variables'!$O$6:$R$6)/J290+I$65*'key variables'!$B$25/scenario!J$65,N290*SUMPRODUCT(Z290:AC290,'control variables'!$O$7:$R$7)/J290+I$65*'key variables'!$B$25/scenario!J$65)&lt;'key variables'!$B$28,0,IF($A290&gt;='key variables'!$B$26,N290*SUMPRODUCT(Z290:AC290,'control variables'!$O$6:$R$6)/J290+I$65*'key variables'!$B$25/scenario!J$65,N290*SUMPRODUCT(Z290:AC290,'control variables'!$O$7:$R$7)/J290+I$65*'key variables'!$B$25/scenario!J$65))</f>
        <v>1.1966953818656301E-4</v>
      </c>
      <c r="T290" s="10">
        <f t="shared" ca="1" si="207"/>
        <v>5.5179175588647357E-4</v>
      </c>
      <c r="U290" s="82">
        <f ca="1">SUMPRODUCT(P260:P289,'control variables'!AD$7:AD$36)</f>
        <v>1.6326660067859475E-4</v>
      </c>
      <c r="V290" s="82">
        <f ca="1">SUMPRODUCT(Q260:Q289,'control variables'!AE$7:AE$36)</f>
        <v>1.8845336865979629E-4</v>
      </c>
      <c r="W290" s="82">
        <f ca="1">SUMPRODUCT(R260:R289,'control variables'!AF$7:AF$36)</f>
        <v>5.6445907370085663E-4</v>
      </c>
      <c r="X290" s="82">
        <f ca="1">SUMPRODUCT(S260:S289,'control variables'!AG$7:AG$36)</f>
        <v>2.5372155951687992E-4</v>
      </c>
      <c r="Y290" s="82">
        <f t="shared" ca="1" si="201"/>
        <v>1.1699006025561276E-3</v>
      </c>
      <c r="Z290" s="10">
        <f ca="1">IF($A290&gt;='key variables'!$B$26,SUMPRODUCT(P260:P289,'control variables'!V$7:V$36)*$E290,SUMPRODUCT(P260:P289,'control variables'!Z$7:Z$36)*$E290)</f>
        <v>3.9838703387370933E-4</v>
      </c>
      <c r="AA290" s="10">
        <f ca="1">IF($A290&gt;='key variables'!$B$26,SUMPRODUCT(Q260:Q289,'control variables'!W$7:W$36)*$E290,SUMPRODUCT(Q260:Q289,'control variables'!AA$7:AA$36)*$E290)</f>
        <v>4.5984529751851472E-4</v>
      </c>
      <c r="AB290" s="10">
        <f ca="1">IF($A290&gt;='key variables'!$B$26,SUMPRODUCT(R260:R289,'control variables'!X$7:X$36)*$E290,SUMPRODUCT(R260:R289,'control variables'!AB$7:AB$36)*$E290)</f>
        <v>1.3773372825803432E-3</v>
      </c>
      <c r="AC290" s="10">
        <f ca="1">IF($A290&gt;='key variables'!$B$26,SUMPRODUCT(S260:S289,'control variables'!Y$7:Y$36)*$E290,SUMPRODUCT(S260:S289,'control variables'!AC$7:AC$36)*$E290)</f>
        <v>6.1910629060456495E-4</v>
      </c>
      <c r="AD290" s="10">
        <f t="shared" ca="1" si="202"/>
        <v>2.854675904577132E-3</v>
      </c>
      <c r="AE290" s="82">
        <f ca="1">SUMPRODUCT(P260:P289,'control variables'!AL$7:AL$36)</f>
        <v>5.4242411128512782E-4</v>
      </c>
      <c r="AF290" s="82">
        <f ca="1">SUMPRODUCT(Q260:Q289,'control variables'!AM$7:AM$36)</f>
        <v>6.244655741702214E-4</v>
      </c>
      <c r="AG290" s="82">
        <f ca="1">SUMPRODUCT(R260:R289,'control variables'!AN$7:AN$36)</f>
        <v>1.780515468659634E-3</v>
      </c>
      <c r="AH290" s="82">
        <f ca="1">SUMPRODUCT(S260:S289,'control variables'!AO$7:AO$36)</f>
        <v>7.7094553658236967E-4</v>
      </c>
      <c r="AI290" s="82">
        <f t="shared" ca="1" si="165"/>
        <v>3.7183506906973527E-3</v>
      </c>
      <c r="AJ290" s="10">
        <f ca="1">SUMPRODUCT(P260:P289,'control variables'!AP$7:AP$36)</f>
        <v>5.1828834824040357E-7</v>
      </c>
      <c r="AK290" s="10">
        <f ca="1">SUMPRODUCT(Q260:Q289,'control variables'!AQ$7:AQ$36)</f>
        <v>1.4956087888928416E-6</v>
      </c>
      <c r="AL290" s="10">
        <f ca="1">SUMPRODUCT(R260:R289,'control variables'!AR$7:AR$36)</f>
        <v>5.375610683540381E-5</v>
      </c>
      <c r="AM290" s="10">
        <f ca="1">SUMPRODUCT(S260:S289,'control variables'!AS$7:AS$36)</f>
        <v>4.0271839876746866E-5</v>
      </c>
      <c r="AN290" s="10">
        <f t="shared" ca="1" si="187"/>
        <v>9.6041843849283931E-5</v>
      </c>
      <c r="AO290" s="82">
        <f ca="1">SUMPRODUCT(P260:P289,'control variables'!AX$7:AX$36)</f>
        <v>7.0479305915876651E-7</v>
      </c>
      <c r="AP290" s="82">
        <f ca="1">SUMPRODUCT(Q260:Q289,'control variables'!AY$7:AY$36)</f>
        <v>1.6270397699769877E-6</v>
      </c>
      <c r="AQ290" s="82">
        <f ca="1">SUMPRODUCT(R260:R289,'control variables'!AZ$7:AZ$36)</f>
        <v>1.4620020347212666E-5</v>
      </c>
      <c r="AR290" s="82">
        <f ca="1">SUMPRODUCT(S260:S289,'control variables'!BA$7:BA$36)</f>
        <v>1.0952711293258349E-5</v>
      </c>
      <c r="AS290" s="82">
        <f t="shared" ca="1" si="188"/>
        <v>2.7904564469606771E-5</v>
      </c>
      <c r="AT290" s="10">
        <f ca="1">SUMPRODUCT(P260:P289,'control variables'!AT$7:AT$36)</f>
        <v>-6.2200737626185516E-7</v>
      </c>
      <c r="AU290" s="10">
        <f ca="1">SUMPRODUCT(Q260:Q289,'control variables'!AU$7:AU$36)</f>
        <v>6.7474116596882655E-7</v>
      </c>
      <c r="AV290" s="10">
        <f ca="1">SUMPRODUCT(R260:R289,'control variables'!AV$7:AV$36)</f>
        <v>2.9054895319637151E-4</v>
      </c>
      <c r="AW290" s="10">
        <f ca="1">SUMPRODUCT(S260:S289,'control variables'!AW$7:AW$36)</f>
        <v>2.1766719370708688E-4</v>
      </c>
      <c r="AX290" s="10">
        <f t="shared" ca="1" si="166"/>
        <v>5.082688806931654E-4</v>
      </c>
      <c r="AY290" s="82">
        <f ca="1">SUMPRODUCT(P260:P289,'control variables'!BB$7:BB$36)</f>
        <v>2.2544435774287879E-6</v>
      </c>
      <c r="AZ290" s="82">
        <f ca="1">SUMPRODUCT(Q260:Q289,'control variables'!BC$7:BC$36)</f>
        <v>5.7488271021578177E-6</v>
      </c>
      <c r="BA290" s="82">
        <f ca="1">SUMPRODUCT(R260:R289,'control variables'!BD$7:BD$36)</f>
        <v>4.0243556790020076E-5</v>
      </c>
      <c r="BB290" s="82">
        <f ca="1">SUMPRODUCT(S260:S289,'control variables'!BE$7:BE$36)</f>
        <v>5.7188966990043262E-6</v>
      </c>
      <c r="BC290" s="82">
        <f t="shared" ca="1" si="189"/>
        <v>5.3965724168611005E-5</v>
      </c>
      <c r="BD290" s="10">
        <f ca="1">SUMPRODUCT(P260:P289,'control variables'!BF$7:BF$36)</f>
        <v>4.7160995980354943E-7</v>
      </c>
      <c r="BE290" s="10">
        <f ca="1">SUMPRODUCT(Q260:Q289,'control variables'!BG$7:BG$36)</f>
        <v>5.4436415806470668E-7</v>
      </c>
      <c r="BF290" s="10">
        <f ca="1">SUMPRODUCT(R260:R289,'control variables'!BH$7:BH$36)</f>
        <v>1.6304897630768823E-5</v>
      </c>
      <c r="BG290" s="10">
        <f ca="1">SUMPRODUCT(S260:S289,'control variables'!BI$7:BI$36)</f>
        <v>3.6644853873269065E-5</v>
      </c>
      <c r="BH290" s="10">
        <f t="shared" ca="1" si="190"/>
        <v>5.3965725621906144E-5</v>
      </c>
      <c r="BI290" s="82">
        <f t="shared" ca="1" si="167"/>
        <v>5.4405654748629481E-4</v>
      </c>
      <c r="BJ290" s="82">
        <f t="shared" ca="1" si="168"/>
        <v>6.3088914243834805E-4</v>
      </c>
      <c r="BK290" s="82">
        <f t="shared" ca="1" si="169"/>
        <v>2.1113079786460255E-3</v>
      </c>
      <c r="BL290" s="82">
        <f t="shared" ca="1" si="170"/>
        <v>9.9433162698846092E-4</v>
      </c>
      <c r="BM290" s="82">
        <f t="shared" ref="BM290:BM353" ca="1" si="209">SUM(BI290:BL290)</f>
        <v>4.2805852955591292E-3</v>
      </c>
      <c r="BN290" s="10">
        <f ca="1">BN289+BI290-INDIRECT(ADDRESS(MAX($D290-'key variables'!$B$9*30,34),scenario!BI$4),TRUE)</f>
        <v>9439390.0718144514</v>
      </c>
      <c r="BO290" s="10">
        <f ca="1">BO289+BJ290-INDIRECT(ADDRESS(MAX($D290-'key variables'!$B$9*30,34),scenario!BJ$4),TRUE)</f>
        <v>10895583.357102234</v>
      </c>
      <c r="BP290" s="10">
        <f ca="1">BP289+BK290-INDIRECT(ADDRESS(MAX($D290-'key variables'!$B$9*30,34),scenario!BK$4),TRUE)</f>
        <v>32531162.52497606</v>
      </c>
      <c r="BQ290" s="10">
        <f ca="1">BQ289+BL290-INDIRECT(ADDRESS(MAX($D290-'key variables'!$B$9*30,34),scenario!BL$4),TRUE)</f>
        <v>14415841.51040424</v>
      </c>
      <c r="BR290" s="10">
        <f t="shared" ca="1" si="191"/>
        <v>67281977.464296937</v>
      </c>
      <c r="BS290" s="82">
        <f t="shared" ca="1" si="172"/>
        <v>2.8826705178495037E-3</v>
      </c>
      <c r="BT290" s="82">
        <f t="shared" ca="1" si="173"/>
        <v>3.3452706111039535E-3</v>
      </c>
      <c r="BU290" s="82">
        <f t="shared" ca="1" si="174"/>
        <v>1.1476998103255042E-2</v>
      </c>
      <c r="BV290" s="82">
        <f t="shared" ca="1" si="175"/>
        <v>5.6189795134366895E-3</v>
      </c>
      <c r="BW290" s="82">
        <f t="shared" ca="1" si="192"/>
        <v>2.3323918745645187E-2</v>
      </c>
      <c r="BX290" s="10">
        <f t="shared" ca="1" si="176"/>
        <v>1.2462788382835142E-5</v>
      </c>
      <c r="BY290" s="10">
        <f t="shared" ca="1" si="177"/>
        <v>2.877079611916022E-5</v>
      </c>
      <c r="BZ290" s="10">
        <f t="shared" ca="1" si="178"/>
        <v>2.5852442771860743E-4</v>
      </c>
      <c r="CA290" s="10">
        <f t="shared" ca="1" si="179"/>
        <v>1.9367575689888266E-4</v>
      </c>
      <c r="CB290" s="10">
        <v>0</v>
      </c>
      <c r="CC290" s="82">
        <f t="shared" ca="1" si="180"/>
        <v>-2.6852439999371634E-6</v>
      </c>
      <c r="CD290" s="82">
        <f t="shared" ca="1" si="181"/>
        <v>4.9707374055830227E-6</v>
      </c>
      <c r="CE290" s="82">
        <f t="shared" ca="1" si="182"/>
        <v>1.5501743791821224E-3</v>
      </c>
      <c r="CF290" s="82">
        <f t="shared" ca="1" si="183"/>
        <v>1.1613260786059081E-3</v>
      </c>
      <c r="CG290" s="82">
        <f t="shared" ca="1" si="193"/>
        <v>2.7137859511936766E-3</v>
      </c>
      <c r="CH290" s="13" t="str">
        <f t="shared" ca="1" si="194"/>
        <v/>
      </c>
      <c r="CI290" s="81">
        <f t="shared" ca="1" si="203"/>
        <v>0.1131775965455708</v>
      </c>
      <c r="CJ290" s="81">
        <f t="shared" ca="1" si="204"/>
        <v>0.13063724752734129</v>
      </c>
      <c r="CK290" s="81">
        <f t="shared" ca="1" si="205"/>
        <v>0.3900462592814975</v>
      </c>
      <c r="CL290" s="81">
        <f t="shared" ca="1" si="206"/>
        <v>0.17284488530685377</v>
      </c>
      <c r="CM290" s="89">
        <f t="shared" ca="1" si="195"/>
        <v>0.80670598866126331</v>
      </c>
    </row>
    <row r="291" spans="1:91" x14ac:dyDescent="0.3">
      <c r="A291">
        <v>226</v>
      </c>
      <c r="B291" s="3">
        <f t="shared" si="208"/>
        <v>0.81666666666666665</v>
      </c>
      <c r="C291" s="3">
        <f t="shared" si="196"/>
        <v>7.5333333333333332</v>
      </c>
      <c r="D291" s="4">
        <f t="shared" ca="1" si="184"/>
        <v>291</v>
      </c>
      <c r="E291" s="58">
        <f>(0.5*(COS(B291*2*PI())+1)*('key variables'!$B$4-'key variables'!$B$6)+'key variables'!$B$6)/'key variables'!$B$4</f>
        <v>1</v>
      </c>
      <c r="F291" s="10">
        <f t="shared" ca="1" si="197"/>
        <v>11689222.907464018</v>
      </c>
      <c r="G291" s="10">
        <f t="shared" ca="1" si="198"/>
        <v>13492492.798716474</v>
      </c>
      <c r="H291" s="10">
        <f t="shared" ca="1" si="199"/>
        <v>40309474.521188796</v>
      </c>
      <c r="I291" s="10">
        <f t="shared" ca="1" si="200"/>
        <v>17912154.24997687</v>
      </c>
      <c r="J291" s="10">
        <f t="shared" ca="1" si="185"/>
        <v>83403344.477346152</v>
      </c>
      <c r="K291" s="82">
        <f t="shared" ref="K291:K354" ca="1" si="210">MAX(F291-BN290-BS290,0.001)</f>
        <v>2249832.8327668961</v>
      </c>
      <c r="L291" s="82">
        <f t="shared" ref="L291:L354" ca="1" si="211">MAX(G291-BO290-BT290,0.001)</f>
        <v>2596909.4382689698</v>
      </c>
      <c r="M291" s="82">
        <f t="shared" ref="M291:M354" ca="1" si="212">MAX(H291-BP290-BU290,0.001)</f>
        <v>7778311.9847357376</v>
      </c>
      <c r="N291" s="82">
        <f t="shared" ref="N291:N354" ca="1" si="213">MAX(I291-BQ290-BV290,0.001)</f>
        <v>3496312.7339536496</v>
      </c>
      <c r="O291" s="82">
        <f t="shared" ca="1" si="186"/>
        <v>16121366.989725253</v>
      </c>
      <c r="P291" s="10">
        <f ca="1">IF(IF($A291&gt;='key variables'!$B$26,K291*SUMPRODUCT(Z291:AC291,'control variables'!$O$3:$R$3)/J291+F$65*'key variables'!$B$25/scenario!J$65,K291*SUMPRODUCT(Z291:AC291,'control variables'!$O$7:$R$7)/J291+F$65*'key variables'!$B$25/scenario!J$65)&lt;'key variables'!$B$28,0,IF($A291&gt;='key variables'!$B$26,K291*SUMPRODUCT(Z291:AC291,'control variables'!$O$3:$R$3)/J291+F$65*'key variables'!$B$25/scenario!J$65,K291*SUMPRODUCT(Z291:AC291,'control variables'!$O$7:$R$7)/J291+F$65*'key variables'!$B$25/scenario!J$65))</f>
        <v>6.6259604919064212E-5</v>
      </c>
      <c r="Q291" s="10">
        <f ca="1">IF(IF($A291&gt;='key variables'!$B$26,L291*SUMPRODUCT(Z291:AC291,'control variables'!$O$4:$R$4)/J291+G$65*'key variables'!$B$25/scenario!J$65,L291*SUMPRODUCT(Z291:AC291,'control variables'!$O$7:$R$7)/J291+G$65*'key variables'!$B$25/scenario!J$65)&lt;'key variables'!$B$28,0,IF($A291&gt;='key variables'!$B$26,L291*SUMPRODUCT(Z291:AC291,'control variables'!$O$4:$R$4)/J291+G$65*'key variables'!$B$25/scenario!J$65,L291*SUMPRODUCT(Z291:AC291,'control variables'!$O$7:$R$7)/J291+G$65*'key variables'!$B$25/scenario!J$65))</f>
        <v>7.6481323805144687E-5</v>
      </c>
      <c r="R291" s="10">
        <f ca="1">IF(IF($A291&gt;='key variables'!$B$26,M291*SUMPRODUCT(Z291:AC291,'control variables'!$O$5:$R$5)/J291+H$65*'key variables'!$B$25/scenario!J$65,M291*SUMPRODUCT(Z291:AC291,'control variables'!$O$7:$R$7)/J291+H$65*'key variables'!$B$25/scenario!J$65)&lt;'key variables'!$B$28,0,IF($A291&gt;='key variables'!$B$26,M291*SUMPRODUCT(Z291:AC291,'control variables'!$O$5:$R$5)/J291+H$65*'key variables'!$B$25/scenario!J$65,M291*SUMPRODUCT(Z291:AC291,'control variables'!$O$7:$R$7)/J291+H$65*'key variables'!$B$25/scenario!J$65))</f>
        <v>2.29078299302787E-4</v>
      </c>
      <c r="S291" s="10">
        <f ca="1">IF(IF($A291&gt;='key variables'!$B$26,N291*SUMPRODUCT(Z291:AC291,'control variables'!$O$6:$R$6)/J291+I$65*'key variables'!$B$25/scenario!J$65,N291*SUMPRODUCT(Z291:AC291,'control variables'!$O$7:$R$7)/J291+I$65*'key variables'!$B$25/scenario!J$65)&lt;'key variables'!$B$28,0,IF($A291&gt;='key variables'!$B$26,N291*SUMPRODUCT(Z291:AC291,'control variables'!$O$6:$R$6)/J291+I$65*'key variables'!$B$25/scenario!J$65,N291*SUMPRODUCT(Z291:AC291,'control variables'!$O$7:$R$7)/J291+I$65*'key variables'!$B$25/scenario!J$65))</f>
        <v>1.0296956158309593E-4</v>
      </c>
      <c r="T291" s="10">
        <f t="shared" ca="1" si="207"/>
        <v>4.747887896100918E-4</v>
      </c>
      <c r="U291" s="82">
        <f ca="1">SUMPRODUCT(P261:P290,'control variables'!AD$7:AD$36)</f>
        <v>1.4048262028980437E-4</v>
      </c>
      <c r="V291" s="82">
        <f ca="1">SUMPRODUCT(Q261:Q290,'control variables'!AE$7:AE$36)</f>
        <v>1.6215455532075427E-4</v>
      </c>
      <c r="W291" s="82">
        <f ca="1">SUMPRODUCT(R261:R290,'control variables'!AF$7:AF$36)</f>
        <v>4.8568837343502321E-4</v>
      </c>
      <c r="X291" s="82">
        <f ca="1">SUMPRODUCT(S261:S290,'control variables'!AG$7:AG$36)</f>
        <v>2.1831451966783009E-4</v>
      </c>
      <c r="Y291" s="82">
        <f t="shared" ca="1" si="201"/>
        <v>1.006640068713412E-3</v>
      </c>
      <c r="Z291" s="10">
        <f ca="1">IF($A291&gt;='key variables'!$B$26,SUMPRODUCT(P261:P290,'control variables'!V$7:V$36)*$E291,SUMPRODUCT(P261:P290,'control variables'!Z$7:Z$36)*$E291)</f>
        <v>3.4279181520522874E-4</v>
      </c>
      <c r="AA291" s="10">
        <f ca="1">IF($A291&gt;='key variables'!$B$26,SUMPRODUCT(Q261:Q290,'control variables'!W$7:W$36)*$E291,SUMPRODUCT(Q261:Q290,'control variables'!AA$7:AA$36)*$E291)</f>
        <v>3.9567353062983969E-4</v>
      </c>
      <c r="AB291" s="10">
        <f ca="1">IF($A291&gt;='key variables'!$B$26,SUMPRODUCT(R261:R290,'control variables'!X$7:X$36)*$E291,SUMPRODUCT(R261:R290,'control variables'!AB$7:AB$36)*$E291)</f>
        <v>1.1851287996366461E-3</v>
      </c>
      <c r="AC291" s="10">
        <f ca="1">IF($A291&gt;='key variables'!$B$26,SUMPRODUCT(S261:S290,'control variables'!Y$7:Y$36)*$E291,SUMPRODUCT(S261:S290,'control variables'!AC$7:AC$36)*$E291)</f>
        <v>5.327095289667257E-4</v>
      </c>
      <c r="AD291" s="10">
        <f t="shared" ca="1" si="202"/>
        <v>2.4563036744384404E-3</v>
      </c>
      <c r="AE291" s="82">
        <f ca="1">SUMPRODUCT(P261:P290,'control variables'!AL$7:AL$36)</f>
        <v>4.6672840709986632E-4</v>
      </c>
      <c r="AF291" s="82">
        <f ca="1">SUMPRODUCT(Q261:Q290,'control variables'!AM$7:AM$36)</f>
        <v>5.3732092039685485E-4</v>
      </c>
      <c r="AG291" s="82">
        <f ca="1">SUMPRODUCT(R261:R290,'control variables'!AN$7:AN$36)</f>
        <v>1.5320431581393222E-3</v>
      </c>
      <c r="AH291" s="82">
        <f ca="1">SUMPRODUCT(S261:S290,'control variables'!AO$7:AO$36)</f>
        <v>6.6335949078174139E-4</v>
      </c>
      <c r="AI291" s="82">
        <f t="shared" ref="AI291:AI354" ca="1" si="214">SUM(AE291:AH291)</f>
        <v>3.1994519764177846E-3</v>
      </c>
      <c r="AJ291" s="10">
        <f ca="1">SUMPRODUCT(P261:P290,'control variables'!AP$7:AP$36)</f>
        <v>4.4596080843089722E-7</v>
      </c>
      <c r="AK291" s="10">
        <f ca="1">SUMPRODUCT(Q261:Q290,'control variables'!AQ$7:AQ$36)</f>
        <v>1.286895425790341E-6</v>
      </c>
      <c r="AL291" s="10">
        <f ca="1">SUMPRODUCT(R261:R290,'control variables'!AR$7:AR$36)</f>
        <v>4.6254400554832929E-5</v>
      </c>
      <c r="AM291" s="10">
        <f ca="1">SUMPRODUCT(S261:S290,'control variables'!AS$7:AS$36)</f>
        <v>3.4651873478165188E-5</v>
      </c>
      <c r="AN291" s="10">
        <f t="shared" ca="1" si="187"/>
        <v>8.2639130267219354E-5</v>
      </c>
      <c r="AO291" s="82">
        <f ca="1">SUMPRODUCT(P261:P290,'control variables'!AX$7:AX$36)</f>
        <v>6.0643864271493786E-7</v>
      </c>
      <c r="AP291" s="82">
        <f ca="1">SUMPRODUCT(Q261:Q290,'control variables'!AY$7:AY$36)</f>
        <v>1.3999851118366337E-6</v>
      </c>
      <c r="AQ291" s="82">
        <f ca="1">SUMPRODUCT(R261:R290,'control variables'!AZ$7:AZ$36)</f>
        <v>1.2579785201646229E-5</v>
      </c>
      <c r="AR291" s="82">
        <f ca="1">SUMPRODUCT(S261:S290,'control variables'!BA$7:BA$36)</f>
        <v>9.4242519622144998E-6</v>
      </c>
      <c r="AS291" s="82">
        <f t="shared" ca="1" si="188"/>
        <v>2.4010460918412299E-5</v>
      </c>
      <c r="AT291" s="10">
        <f ca="1">SUMPRODUCT(P261:P290,'control variables'!AT$7:AT$36)</f>
        <v>-5.3520576606956621E-7</v>
      </c>
      <c r="AU291" s="10">
        <f ca="1">SUMPRODUCT(Q261:Q290,'control variables'!AU$7:AU$36)</f>
        <v>5.8058051465773965E-7</v>
      </c>
      <c r="AV291" s="10">
        <f ca="1">SUMPRODUCT(R261:R290,'control variables'!AV$7:AV$36)</f>
        <v>2.5000262217261891E-4</v>
      </c>
      <c r="AW291" s="10">
        <f ca="1">SUMPRODUCT(S261:S290,'control variables'!AW$7:AW$36)</f>
        <v>1.872915685603877E-4</v>
      </c>
      <c r="AX291" s="10">
        <f t="shared" ref="AX291:AX354" ca="1" si="215">SUM(AT291:AW291)</f>
        <v>4.3733956548159479E-4</v>
      </c>
      <c r="AY291" s="82">
        <f ca="1">SUMPRODUCT(P261:P290,'control variables'!BB$7:BB$36)</f>
        <v>1.9398342331420885E-6</v>
      </c>
      <c r="AZ291" s="82">
        <f ca="1">SUMPRODUCT(Q261:Q290,'control variables'!BC$7:BC$36)</f>
        <v>4.9465738352606967E-6</v>
      </c>
      <c r="BA291" s="82">
        <f ca="1">SUMPRODUCT(R261:R290,'control variables'!BD$7:BD$36)</f>
        <v>3.4627537325069562E-5</v>
      </c>
      <c r="BB291" s="82">
        <f ca="1">SUMPRODUCT(S261:S290,'control variables'!BE$7:BE$36)</f>
        <v>4.9208202430084096E-6</v>
      </c>
      <c r="BC291" s="82">
        <f t="shared" ca="1" si="189"/>
        <v>4.6434765636480759E-5</v>
      </c>
      <c r="BD291" s="10">
        <f ca="1">SUMPRODUCT(P261:P290,'control variables'!BF$7:BF$36)</f>
        <v>4.0579642528072408E-7</v>
      </c>
      <c r="BE291" s="10">
        <f ca="1">SUMPRODUCT(Q261:Q290,'control variables'!BG$7:BG$36)</f>
        <v>4.6839771892354863E-7</v>
      </c>
      <c r="BF291" s="10">
        <f ca="1">SUMPRODUCT(R261:R290,'control variables'!BH$7:BH$36)</f>
        <v>1.4029536560021439E-5</v>
      </c>
      <c r="BG291" s="10">
        <f ca="1">SUMPRODUCT(S261:S290,'control variables'!BI$7:BI$36)</f>
        <v>3.1531036182741712E-5</v>
      </c>
      <c r="BH291" s="10">
        <f t="shared" ca="1" si="190"/>
        <v>4.6434766886967425E-5</v>
      </c>
      <c r="BI291" s="82">
        <f t="shared" ref="BI291:BI354" ca="1" si="216">AE291+AT291+AY291</f>
        <v>4.6813303556693885E-4</v>
      </c>
      <c r="BJ291" s="82">
        <f t="shared" ref="BJ291:BJ354" ca="1" si="217">AF291+AU291+AZ291</f>
        <v>5.428480747467733E-4</v>
      </c>
      <c r="BK291" s="82">
        <f t="shared" ref="BK291:BK354" ca="1" si="218">AG291+AV291+BA291</f>
        <v>1.8166733176370109E-3</v>
      </c>
      <c r="BL291" s="82">
        <f t="shared" ref="BL291:BL354" ca="1" si="219">AH291+AW291+BB291</f>
        <v>8.5557187958513754E-4</v>
      </c>
      <c r="BM291" s="82">
        <f t="shared" ca="1" si="209"/>
        <v>3.6832263075358609E-3</v>
      </c>
      <c r="BN291" s="10">
        <f ca="1">BN290+BI291-INDIRECT(ADDRESS(MAX($D291-'key variables'!$B$9*30,34),scenario!BI$4),TRUE)</f>
        <v>9439390.0722825844</v>
      </c>
      <c r="BO291" s="10">
        <f ca="1">BO290+BJ291-INDIRECT(ADDRESS(MAX($D291-'key variables'!$B$9*30,34),scenario!BJ$4),TRUE)</f>
        <v>10895583.357645081</v>
      </c>
      <c r="BP291" s="10">
        <f ca="1">BP290+BK291-INDIRECT(ADDRESS(MAX($D291-'key variables'!$B$9*30,34),scenario!BK$4),TRUE)</f>
        <v>32531162.526792735</v>
      </c>
      <c r="BQ291" s="10">
        <f ca="1">BQ290+BL291-INDIRECT(ADDRESS(MAX($D291-'key variables'!$B$9*30,34),scenario!BL$4),TRUE)</f>
        <v>14415841.511259813</v>
      </c>
      <c r="BR291" s="10">
        <f t="shared" ca="1" si="191"/>
        <v>67281977.467980161</v>
      </c>
      <c r="BS291" s="82">
        <f t="shared" ref="BS291:BS354" ca="1" si="220">BS290+P291-BI291-BD291</f>
        <v>2.4803912907763481E-3</v>
      </c>
      <c r="BT291" s="82">
        <f t="shared" ref="BT291:BT354" ca="1" si="221">BT290+Q291-BJ291-BE291</f>
        <v>2.8784354624434012E-3</v>
      </c>
      <c r="BU291" s="82">
        <f t="shared" ref="BU291:BU354" ca="1" si="222">BU290+R291-BK291-BF291</f>
        <v>9.8753735483607975E-3</v>
      </c>
      <c r="BV291" s="82">
        <f t="shared" ref="BV291:BV354" ca="1" si="223">BV290+S291-BL291-BG291</f>
        <v>4.8348461592519053E-3</v>
      </c>
      <c r="BW291" s="82">
        <f t="shared" ca="1" si="192"/>
        <v>2.0069046460832452E-2</v>
      </c>
      <c r="BX291" s="10">
        <f t="shared" ref="BX291:BX354" ca="1" si="224">BX290+AO291-AY291-BD291</f>
        <v>1.0723596367127269E-5</v>
      </c>
      <c r="BY291" s="10">
        <f t="shared" ref="BY291:BY354" ca="1" si="225">BY290+AP291-AZ291-BE291</f>
        <v>2.4755809676812605E-5</v>
      </c>
      <c r="BZ291" s="10">
        <f t="shared" ref="BZ291:BZ354" ca="1" si="226">BZ290+AQ291-BA291-BF291</f>
        <v>2.2244713903516269E-4</v>
      </c>
      <c r="CA291" s="10">
        <f t="shared" ref="CA291:CA354" ca="1" si="227">CA290+AR291-BB291-BG291</f>
        <v>1.6664815243534704E-4</v>
      </c>
      <c r="CB291" s="10">
        <v>0</v>
      </c>
      <c r="CC291" s="82">
        <f t="shared" ref="CC291:CC354" ca="1" si="228">CC290+AJ291-AO291-AT291</f>
        <v>-2.3105160681516375E-6</v>
      </c>
      <c r="CD291" s="82">
        <f t="shared" ref="CD291:CD354" ca="1" si="229">CD290+AK291-AP291-AU291</f>
        <v>4.2770672048789899E-6</v>
      </c>
      <c r="CE291" s="82">
        <f t="shared" ref="CE291:CE354" ca="1" si="230">CE290+AL291-AQ291-AV291</f>
        <v>1.3338463723626902E-3</v>
      </c>
      <c r="CF291" s="82">
        <f t="shared" ref="CF291:CF354" ca="1" si="231">CF290+AM291-AR291-AW291</f>
        <v>9.9926213156147125E-4</v>
      </c>
      <c r="CG291" s="82">
        <f t="shared" ca="1" si="193"/>
        <v>2.3350750550608888E-3</v>
      </c>
      <c r="CH291" s="13" t="str">
        <f t="shared" ca="1" si="194"/>
        <v/>
      </c>
      <c r="CI291" s="81">
        <f t="shared" ca="1" si="203"/>
        <v>0.11317759655125692</v>
      </c>
      <c r="CJ291" s="81">
        <f t="shared" ca="1" si="204"/>
        <v>0.13063724753393455</v>
      </c>
      <c r="CK291" s="81">
        <f t="shared" ca="1" si="205"/>
        <v>0.39004625930353171</v>
      </c>
      <c r="CL291" s="81">
        <f t="shared" ca="1" si="206"/>
        <v>0.17284488531722386</v>
      </c>
      <c r="CM291" s="89">
        <f t="shared" ca="1" si="195"/>
        <v>0.80670598870594701</v>
      </c>
    </row>
    <row r="292" spans="1:91" x14ac:dyDescent="0.3">
      <c r="A292">
        <v>227</v>
      </c>
      <c r="B292" s="3">
        <f t="shared" si="208"/>
        <v>0.81944444444444442</v>
      </c>
      <c r="C292" s="3">
        <f t="shared" si="196"/>
        <v>7.5666666666666664</v>
      </c>
      <c r="D292" s="4">
        <f t="shared" ref="D292:D355" ca="1" si="232">CELL("Zeile",D292)</f>
        <v>292</v>
      </c>
      <c r="E292" s="58">
        <f>(0.5*(COS(B292*2*PI())+1)*('key variables'!$B$4-'key variables'!$B$6)+'key variables'!$B$6)/'key variables'!$B$4</f>
        <v>1</v>
      </c>
      <c r="F292" s="10">
        <f t="shared" ca="1" si="197"/>
        <v>11689222.907463612</v>
      </c>
      <c r="G292" s="10">
        <f t="shared" ca="1" si="198"/>
        <v>13492492.798716007</v>
      </c>
      <c r="H292" s="10">
        <f t="shared" ca="1" si="199"/>
        <v>40309474.521174766</v>
      </c>
      <c r="I292" s="10">
        <f t="shared" ca="1" si="200"/>
        <v>17912154.249945339</v>
      </c>
      <c r="J292" s="10">
        <f t="shared" ref="J292:J355" ca="1" si="233">SUM(F292:I292)</f>
        <v>83403344.47729972</v>
      </c>
      <c r="K292" s="82">
        <f t="shared" ca="1" si="210"/>
        <v>2249832.8327006362</v>
      </c>
      <c r="L292" s="82">
        <f t="shared" ca="1" si="211"/>
        <v>2596909.43819249</v>
      </c>
      <c r="M292" s="82">
        <f t="shared" ca="1" si="212"/>
        <v>7778311.9845066573</v>
      </c>
      <c r="N292" s="82">
        <f t="shared" ca="1" si="213"/>
        <v>3496312.7338506798</v>
      </c>
      <c r="O292" s="82">
        <f t="shared" ref="O292:O355" ca="1" si="234">SUM(K292:N292)</f>
        <v>16121366.989250464</v>
      </c>
      <c r="P292" s="10">
        <f ca="1">IF(IF($A292&gt;='key variables'!$B$26,K292*SUMPRODUCT(Z292:AC292,'control variables'!$O$3:$R$3)/J292+F$65*'key variables'!$B$25/scenario!J$65,K292*SUMPRODUCT(Z292:AC292,'control variables'!$O$7:$R$7)/J292+F$65*'key variables'!$B$25/scenario!J$65)&lt;'key variables'!$B$28,0,IF($A292&gt;='key variables'!$B$26,K292*SUMPRODUCT(Z292:AC292,'control variables'!$O$3:$R$3)/J292+F$65*'key variables'!$B$25/scenario!J$65,K292*SUMPRODUCT(Z292:AC292,'control variables'!$O$7:$R$7)/J292+F$65*'key variables'!$B$25/scenario!J$65))</f>
        <v>5.7013025808910752E-5</v>
      </c>
      <c r="Q292" s="10">
        <f ca="1">IF(IF($A292&gt;='key variables'!$B$26,L292*SUMPRODUCT(Z292:AC292,'control variables'!$O$4:$R$4)/J292+G$65*'key variables'!$B$25/scenario!J$65,L292*SUMPRODUCT(Z292:AC292,'control variables'!$O$7:$R$7)/J292+G$65*'key variables'!$B$25/scenario!J$65)&lt;'key variables'!$B$28,0,IF($A292&gt;='key variables'!$B$26,L292*SUMPRODUCT(Z292:AC292,'control variables'!$O$4:$R$4)/J292+G$65*'key variables'!$B$25/scenario!J$65,L292*SUMPRODUCT(Z292:AC292,'control variables'!$O$7:$R$7)/J292+G$65*'key variables'!$B$25/scenario!J$65))</f>
        <v>6.5808295919189723E-5</v>
      </c>
      <c r="R292" s="10">
        <f ca="1">IF(IF($A292&gt;='key variables'!$B$26,M292*SUMPRODUCT(Z292:AC292,'control variables'!$O$5:$R$5)/J292+H$65*'key variables'!$B$25/scenario!J$65,M292*SUMPRODUCT(Z292:AC292,'control variables'!$O$7:$R$7)/J292+H$65*'key variables'!$B$25/scenario!J$65)&lt;'key variables'!$B$28,0,IF($A292&gt;='key variables'!$B$26,M292*SUMPRODUCT(Z292:AC292,'control variables'!$O$5:$R$5)/J292+H$65*'key variables'!$B$25/scenario!J$65,M292*SUMPRODUCT(Z292:AC292,'control variables'!$O$7:$R$7)/J292+H$65*'key variables'!$B$25/scenario!J$65))</f>
        <v>1.9711024547104452E-4</v>
      </c>
      <c r="S292" s="10">
        <f ca="1">IF(IF($A292&gt;='key variables'!$B$26,N292*SUMPRODUCT(Z292:AC292,'control variables'!$O$6:$R$6)/J292+I$65*'key variables'!$B$25/scenario!J$65,N292*SUMPRODUCT(Z292:AC292,'control variables'!$O$7:$R$7)/J292+I$65*'key variables'!$B$25/scenario!J$65)&lt;'key variables'!$B$28,0,IF($A292&gt;='key variables'!$B$26,N292*SUMPRODUCT(Z292:AC292,'control variables'!$O$6:$R$6)/J292+I$65*'key variables'!$B$25/scenario!J$65,N292*SUMPRODUCT(Z292:AC292,'control variables'!$O$7:$R$7)/J292+I$65*'key variables'!$B$25/scenario!J$65))</f>
        <v>8.8600079629816547E-5</v>
      </c>
      <c r="T292" s="10">
        <f t="shared" ca="1" si="207"/>
        <v>4.0853164682896155E-4</v>
      </c>
      <c r="U292" s="82">
        <f ca="1">SUMPRODUCT(P262:P291,'control variables'!AD$7:AD$36)</f>
        <v>1.2087816198398599E-4</v>
      </c>
      <c r="V292" s="82">
        <f ca="1">SUMPRODUCT(Q262:Q291,'control variables'!AE$7:AE$36)</f>
        <v>1.3952576172104555E-4</v>
      </c>
      <c r="W292" s="82">
        <f ca="1">SUMPRODUCT(R262:R291,'control variables'!AF$7:AF$36)</f>
        <v>4.1791018530765769E-4</v>
      </c>
      <c r="X292" s="82">
        <f ca="1">SUMPRODUCT(S262:S291,'control variables'!AG$7:AG$36)</f>
        <v>1.8784855961132235E-4</v>
      </c>
      <c r="Y292" s="82">
        <f t="shared" ca="1" si="201"/>
        <v>8.6616266862401159E-4</v>
      </c>
      <c r="Z292" s="10">
        <f ca="1">IF($A292&gt;='key variables'!$B$26,SUMPRODUCT(P262:P291,'control variables'!V$7:V$36)*$E292,SUMPRODUCT(P262:P291,'control variables'!Z$7:Z$36)*$E292)</f>
        <v>2.9495495229433041E-4</v>
      </c>
      <c r="AA292" s="10">
        <f ca="1">IF($A292&gt;='key variables'!$B$26,SUMPRODUCT(Q262:Q291,'control variables'!W$7:W$36)*$E292,SUMPRODUCT(Q262:Q291,'control variables'!AA$7:AA$36)*$E292)</f>
        <v>3.404569834352145E-4</v>
      </c>
      <c r="AB292" s="10">
        <f ca="1">IF($A292&gt;='key variables'!$B$26,SUMPRODUCT(R262:R291,'control variables'!X$7:X$36)*$E292,SUMPRODUCT(R262:R291,'control variables'!AB$7:AB$36)*$E292)</f>
        <v>1.0197431591246818E-3</v>
      </c>
      <c r="AC292" s="10">
        <f ca="1">IF($A292&gt;='key variables'!$B$26,SUMPRODUCT(S262:S291,'control variables'!Y$7:Y$36)*$E292,SUMPRODUCT(S262:S291,'control variables'!AC$7:AC$36)*$E292)</f>
        <v>4.583695022270157E-4</v>
      </c>
      <c r="AD292" s="10">
        <f t="shared" ca="1" si="202"/>
        <v>2.1135245970812424E-3</v>
      </c>
      <c r="AE292" s="82">
        <f ca="1">SUMPRODUCT(P262:P291,'control variables'!AL$7:AL$36)</f>
        <v>4.0159609696306897E-4</v>
      </c>
      <c r="AF292" s="82">
        <f ca="1">SUMPRODUCT(Q262:Q291,'control variables'!AM$7:AM$36)</f>
        <v>4.6233737043952601E-4</v>
      </c>
      <c r="AG292" s="82">
        <f ca="1">SUMPRODUCT(R262:R291,'control variables'!AN$7:AN$36)</f>
        <v>1.3182453506758094E-3</v>
      </c>
      <c r="AH292" s="82">
        <f ca="1">SUMPRODUCT(S262:S291,'control variables'!AO$7:AO$36)</f>
        <v>5.7078716086024245E-4</v>
      </c>
      <c r="AI292" s="82">
        <f t="shared" ca="1" si="214"/>
        <v>2.7529659789386467E-3</v>
      </c>
      <c r="AJ292" s="10">
        <f ca="1">SUMPRODUCT(P262:P291,'control variables'!AP$7:AP$36)</f>
        <v>3.8372663273241173E-7</v>
      </c>
      <c r="AK292" s="10">
        <f ca="1">SUMPRODUCT(Q262:Q291,'control variables'!AQ$7:AQ$36)</f>
        <v>1.1073081739060232E-6</v>
      </c>
      <c r="AL292" s="10">
        <f ca="1">SUMPRODUCT(R262:R291,'control variables'!AR$7:AR$36)</f>
        <v>3.9799563186755908E-5</v>
      </c>
      <c r="AM292" s="10">
        <f ca="1">SUMPRODUCT(S262:S291,'control variables'!AS$7:AS$36)</f>
        <v>2.9816177736403652E-5</v>
      </c>
      <c r="AN292" s="10">
        <f t="shared" ref="AN292:AN355" ca="1" si="235">SUM(AJ292:AM292)</f>
        <v>7.1106775729798004E-5</v>
      </c>
      <c r="AO292" s="82">
        <f ca="1">SUMPRODUCT(P262:P291,'control variables'!AX$7:AX$36)</f>
        <v>5.2180966114145569E-7</v>
      </c>
      <c r="AP292" s="82">
        <f ca="1">SUMPRODUCT(Q262:Q291,'control variables'!AY$7:AY$36)</f>
        <v>1.2046161068168392E-6</v>
      </c>
      <c r="AQ292" s="82">
        <f ca="1">SUMPRODUCT(R262:R291,'control variables'!AZ$7:AZ$36)</f>
        <v>1.0824266448318836E-5</v>
      </c>
      <c r="AR292" s="82">
        <f ca="1">SUMPRODUCT(S262:S291,'control variables'!BA$7:BA$36)</f>
        <v>8.1090903127465151E-6</v>
      </c>
      <c r="AS292" s="82">
        <f t="shared" ref="AS292:AS355" ca="1" si="236">SUM(AO292:AR292)</f>
        <v>2.0659782529023645E-5</v>
      </c>
      <c r="AT292" s="10">
        <f ca="1">SUMPRODUCT(P262:P291,'control variables'!AT$7:AT$36)</f>
        <v>-4.6051738765426873E-7</v>
      </c>
      <c r="AU292" s="10">
        <f ca="1">SUMPRODUCT(Q262:Q291,'control variables'!AU$7:AU$36)</f>
        <v>4.9956005499836247E-7</v>
      </c>
      <c r="AV292" s="10">
        <f ca="1">SUMPRODUCT(R262:R291,'control variables'!AV$7:AV$36)</f>
        <v>2.1511456297480718E-4</v>
      </c>
      <c r="AW292" s="10">
        <f ca="1">SUMPRODUCT(S262:S291,'control variables'!AW$7:AW$36)</f>
        <v>1.611548853752243E-4</v>
      </c>
      <c r="AX292" s="10">
        <f t="shared" ca="1" si="215"/>
        <v>3.7630849101737558E-4</v>
      </c>
      <c r="AY292" s="82">
        <f ca="1">SUMPRODUCT(P262:P291,'control variables'!BB$7:BB$36)</f>
        <v>1.6691288660348909E-6</v>
      </c>
      <c r="AZ292" s="82">
        <f ca="1">SUMPRODUCT(Q262:Q291,'control variables'!BC$7:BC$36)</f>
        <v>4.2562756318785828E-6</v>
      </c>
      <c r="BA292" s="82">
        <f ca="1">SUMPRODUCT(R262:R291,'control variables'!BD$7:BD$36)</f>
        <v>2.9795237717480075E-5</v>
      </c>
      <c r="BB292" s="82">
        <f ca="1">SUMPRODUCT(S262:S291,'control variables'!BE$7:BE$36)</f>
        <v>4.2341159733376791E-6</v>
      </c>
      <c r="BC292" s="82">
        <f t="shared" ref="BC292:BC355" ca="1" si="237">SUM(AY292:BB292)</f>
        <v>3.9954758188731223E-5</v>
      </c>
      <c r="BD292" s="10">
        <f ca="1">SUMPRODUCT(P262:P291,'control variables'!BF$7:BF$36)</f>
        <v>3.4916722037259494E-7</v>
      </c>
      <c r="BE292" s="10">
        <f ca="1">SUMPRODUCT(Q262:Q291,'control variables'!BG$7:BG$36)</f>
        <v>4.0303245508448867E-7</v>
      </c>
      <c r="BF292" s="10">
        <f ca="1">SUMPRODUCT(R262:R291,'control variables'!BH$7:BH$36)</f>
        <v>1.2071703885487811E-5</v>
      </c>
      <c r="BG292" s="10">
        <f ca="1">SUMPRODUCT(S262:S291,'control variables'!BI$7:BI$36)</f>
        <v>2.7130855703766626E-5</v>
      </c>
      <c r="BH292" s="10">
        <f t="shared" ref="BH292:BH355" ca="1" si="238">SUM(BD292:BG292)</f>
        <v>3.9954759264711518E-5</v>
      </c>
      <c r="BI292" s="82">
        <f t="shared" ca="1" si="216"/>
        <v>4.0280470844144959E-4</v>
      </c>
      <c r="BJ292" s="82">
        <f t="shared" ca="1" si="217"/>
        <v>4.6709320612640297E-4</v>
      </c>
      <c r="BK292" s="82">
        <f t="shared" ca="1" si="218"/>
        <v>1.5631551513680965E-3</v>
      </c>
      <c r="BL292" s="82">
        <f t="shared" ca="1" si="219"/>
        <v>7.361761622088045E-4</v>
      </c>
      <c r="BM292" s="82">
        <f t="shared" ca="1" si="209"/>
        <v>3.1692292281447535E-3</v>
      </c>
      <c r="BN292" s="10">
        <f ca="1">BN291+BI292-INDIRECT(ADDRESS(MAX($D292-'key variables'!$B$9*30,34),scenario!BI$4),TRUE)</f>
        <v>9439390.0726853888</v>
      </c>
      <c r="BO292" s="10">
        <f ca="1">BO291+BJ292-INDIRECT(ADDRESS(MAX($D292-'key variables'!$B$9*30,34),scenario!BJ$4),TRUE)</f>
        <v>10895583.358112175</v>
      </c>
      <c r="BP292" s="10">
        <f ca="1">BP291+BK292-INDIRECT(ADDRESS(MAX($D292-'key variables'!$B$9*30,34),scenario!BK$4),TRUE)</f>
        <v>32531162.528355889</v>
      </c>
      <c r="BQ292" s="10">
        <f ca="1">BQ291+BL292-INDIRECT(ADDRESS(MAX($D292-'key variables'!$B$9*30,34),scenario!BL$4),TRUE)</f>
        <v>14415841.51199599</v>
      </c>
      <c r="BR292" s="10">
        <f t="shared" ref="BR292:BR354" ca="1" si="239">BR291+BM292</f>
        <v>67281977.471149385</v>
      </c>
      <c r="BS292" s="82">
        <f t="shared" ca="1" si="220"/>
        <v>2.1342504409234365E-3</v>
      </c>
      <c r="BT292" s="82">
        <f t="shared" ca="1" si="221"/>
        <v>2.4767475197811036E-3</v>
      </c>
      <c r="BU292" s="82">
        <f t="shared" ca="1" si="222"/>
        <v>8.4972569385782584E-3</v>
      </c>
      <c r="BV292" s="82">
        <f t="shared" ca="1" si="223"/>
        <v>4.1601392209691512E-3</v>
      </c>
      <c r="BW292" s="82">
        <f t="shared" ref="BW292:BW355" ca="1" si="240">SUM(BS292:BV292)</f>
        <v>1.726839412025195E-2</v>
      </c>
      <c r="BX292" s="10">
        <f t="shared" ca="1" si="224"/>
        <v>9.2271099418612382E-6</v>
      </c>
      <c r="BY292" s="10">
        <f t="shared" ca="1" si="225"/>
        <v>2.1301117696666376E-5</v>
      </c>
      <c r="BZ292" s="10">
        <f t="shared" ca="1" si="226"/>
        <v>1.9140446388051362E-4</v>
      </c>
      <c r="CA292" s="10">
        <f t="shared" ca="1" si="227"/>
        <v>1.4339227107098925E-4</v>
      </c>
      <c r="CB292" s="10">
        <v>0</v>
      </c>
      <c r="CC292" s="82">
        <f t="shared" ca="1" si="228"/>
        <v>-1.9880817089064127E-6</v>
      </c>
      <c r="CD292" s="82">
        <f t="shared" ca="1" si="229"/>
        <v>3.6801992169698117E-6</v>
      </c>
      <c r="CE292" s="82">
        <f t="shared" ca="1" si="230"/>
        <v>1.1477071061263202E-3</v>
      </c>
      <c r="CF292" s="82">
        <f t="shared" ca="1" si="231"/>
        <v>8.5981433360990422E-4</v>
      </c>
      <c r="CG292" s="82">
        <f t="shared" ref="CG292:CG355" ca="1" si="241">SUM(CC292:CF292)</f>
        <v>2.0092135572442878E-3</v>
      </c>
      <c r="CH292" s="13" t="str">
        <f t="shared" ca="1" si="194"/>
        <v/>
      </c>
      <c r="CI292" s="81">
        <f t="shared" ca="1" si="203"/>
        <v>0.11317759655614952</v>
      </c>
      <c r="CJ292" s="81">
        <f t="shared" ca="1" si="204"/>
        <v>0.13063724753960768</v>
      </c>
      <c r="CK292" s="81">
        <f t="shared" ca="1" si="205"/>
        <v>0.39004625932249093</v>
      </c>
      <c r="CL292" s="81">
        <f t="shared" ca="1" si="206"/>
        <v>0.17284488532614681</v>
      </c>
      <c r="CM292" s="89">
        <f t="shared" ca="1" si="195"/>
        <v>0.80670598874439503</v>
      </c>
    </row>
    <row r="293" spans="1:91" x14ac:dyDescent="0.3">
      <c r="A293">
        <v>228</v>
      </c>
      <c r="B293" s="3">
        <f t="shared" si="208"/>
        <v>0.82222222222222219</v>
      </c>
      <c r="C293" s="3">
        <f t="shared" si="196"/>
        <v>7.6</v>
      </c>
      <c r="D293" s="4">
        <f t="shared" ca="1" si="232"/>
        <v>293</v>
      </c>
      <c r="E293" s="58">
        <f>(0.5*(COS(B293*2*PI())+1)*('key variables'!$B$4-'key variables'!$B$6)+'key variables'!$B$6)/'key variables'!$B$4</f>
        <v>1</v>
      </c>
      <c r="F293" s="10">
        <f t="shared" ca="1" si="197"/>
        <v>11689222.907463264</v>
      </c>
      <c r="G293" s="10">
        <f t="shared" ca="1" si="198"/>
        <v>13492492.798715604</v>
      </c>
      <c r="H293" s="10">
        <f t="shared" ca="1" si="199"/>
        <v>40309474.521162696</v>
      </c>
      <c r="I293" s="10">
        <f t="shared" ca="1" si="200"/>
        <v>17912154.249918208</v>
      </c>
      <c r="J293" s="10">
        <f t="shared" ca="1" si="233"/>
        <v>83403344.47725977</v>
      </c>
      <c r="K293" s="82">
        <f t="shared" ca="1" si="210"/>
        <v>2249832.8326436244</v>
      </c>
      <c r="L293" s="82">
        <f t="shared" ca="1" si="211"/>
        <v>2596909.4381266818</v>
      </c>
      <c r="M293" s="82">
        <f t="shared" ca="1" si="212"/>
        <v>7778311.9843095504</v>
      </c>
      <c r="N293" s="82">
        <f t="shared" ca="1" si="213"/>
        <v>3496312.7337620785</v>
      </c>
      <c r="O293" s="82">
        <f t="shared" ca="1" si="234"/>
        <v>16121366.988841934</v>
      </c>
      <c r="P293" s="10">
        <f ca="1">IF(IF($A293&gt;='key variables'!$B$26,K293*SUMPRODUCT(Z293:AC293,'control variables'!$O$3:$R$3)/J293+F$65*'key variables'!$B$25/scenario!J$65,K293*SUMPRODUCT(Z293:AC293,'control variables'!$O$7:$R$7)/J293+F$65*'key variables'!$B$25/scenario!J$65)&lt;'key variables'!$B$28,0,IF($A293&gt;='key variables'!$B$26,K293*SUMPRODUCT(Z293:AC293,'control variables'!$O$3:$R$3)/J293+F$65*'key variables'!$B$25/scenario!J$65,K293*SUMPRODUCT(Z293:AC293,'control variables'!$O$7:$R$7)/J293+F$65*'key variables'!$B$25/scenario!J$65))</f>
        <v>4.9056813964588831E-5</v>
      </c>
      <c r="Q293" s="10">
        <f ca="1">IF(IF($A293&gt;='key variables'!$B$26,L293*SUMPRODUCT(Z293:AC293,'control variables'!$O$4:$R$4)/J293+G$65*'key variables'!$B$25/scenario!J$65,L293*SUMPRODUCT(Z293:AC293,'control variables'!$O$7:$R$7)/J293+G$65*'key variables'!$B$25/scenario!J$65)&lt;'key variables'!$B$28,0,IF($A293&gt;='key variables'!$B$26,L293*SUMPRODUCT(Z293:AC293,'control variables'!$O$4:$R$4)/J293+G$65*'key variables'!$B$25/scenario!J$65,L293*SUMPRODUCT(Z293:AC293,'control variables'!$O$7:$R$7)/J293+G$65*'key variables'!$B$25/scenario!J$65))</f>
        <v>5.6624697328899368E-5</v>
      </c>
      <c r="R293" s="10">
        <f ca="1">IF(IF($A293&gt;='key variables'!$B$26,M293*SUMPRODUCT(Z293:AC293,'control variables'!$O$5:$R$5)/J293+H$65*'key variables'!$B$25/scenario!J$65,M293*SUMPRODUCT(Z293:AC293,'control variables'!$O$7:$R$7)/J293+H$65*'key variables'!$B$25/scenario!J$65)&lt;'key variables'!$B$28,0,IF($A293&gt;='key variables'!$B$26,M293*SUMPRODUCT(Z293:AC293,'control variables'!$O$5:$R$5)/J293+H$65*'key variables'!$B$25/scenario!J$65,M293*SUMPRODUCT(Z293:AC293,'control variables'!$O$7:$R$7)/J293+H$65*'key variables'!$B$25/scenario!J$65))</f>
        <v>1.6960335827459583E-4</v>
      </c>
      <c r="S293" s="10">
        <f ca="1">IF(IF($A293&gt;='key variables'!$B$26,N293*SUMPRODUCT(Z293:AC293,'control variables'!$O$6:$R$6)/J293+I$65*'key variables'!$B$25/scenario!J$65,N293*SUMPRODUCT(Z293:AC293,'control variables'!$O$7:$R$7)/J293+I$65*'key variables'!$B$25/scenario!J$65)&lt;'key variables'!$B$28,0,IF($A293&gt;='key variables'!$B$26,N293*SUMPRODUCT(Z293:AC293,'control variables'!$O$6:$R$6)/J293+I$65*'key variables'!$B$25/scenario!J$65,N293*SUMPRODUCT(Z293:AC293,'control variables'!$O$7:$R$7)/J293+I$65*'key variables'!$B$25/scenario!J$65))</f>
        <v>7.6235869996016679E-5</v>
      </c>
      <c r="T293" s="10">
        <f t="shared" ca="1" si="207"/>
        <v>3.5152073956410074E-4</v>
      </c>
      <c r="U293" s="82">
        <f ca="1">SUMPRODUCT(P263:P292,'control variables'!AD$7:AD$36)</f>
        <v>1.0400952099575488E-4</v>
      </c>
      <c r="V293" s="82">
        <f ca="1">SUMPRODUCT(Q263:Q292,'control variables'!AE$7:AE$36)</f>
        <v>1.2005483376804107E-4</v>
      </c>
      <c r="W293" s="82">
        <f ca="1">SUMPRODUCT(R263:R292,'control variables'!AF$7:AF$36)</f>
        <v>3.595904957493904E-4</v>
      </c>
      <c r="X293" s="82">
        <f ca="1">SUMPRODUCT(S263:S292,'control variables'!AG$7:AG$36)</f>
        <v>1.6163414784139881E-4</v>
      </c>
      <c r="Y293" s="82">
        <f t="shared" ca="1" si="201"/>
        <v>7.4528899835458518E-4</v>
      </c>
      <c r="Z293" s="10">
        <f ca="1">IF($A293&gt;='key variables'!$B$26,SUMPRODUCT(P263:P292,'control variables'!V$7:V$36)*$E293,SUMPRODUCT(P263:P292,'control variables'!Z$7:Z$36)*$E293)</f>
        <v>2.5379376059594055E-4</v>
      </c>
      <c r="AA293" s="10">
        <f ca="1">IF($A293&gt;='key variables'!$B$26,SUMPRODUCT(Q263:Q292,'control variables'!W$7:W$36)*$E293,SUMPRODUCT(Q263:Q292,'control variables'!AA$7:AA$36)*$E293)</f>
        <v>2.9294594810176303E-4</v>
      </c>
      <c r="AB293" s="10">
        <f ca="1">IF($A293&gt;='key variables'!$B$26,SUMPRODUCT(R263:R292,'control variables'!X$7:X$36)*$E293,SUMPRODUCT(R263:R292,'control variables'!AB$7:AB$36)*$E293)</f>
        <v>8.7743721264249596E-4</v>
      </c>
      <c r="AC293" s="10">
        <f ca="1">IF($A293&gt;='key variables'!$B$26,SUMPRODUCT(S263:S292,'control variables'!Y$7:Y$36)*$E293,SUMPRODUCT(S263:S292,'control variables'!AC$7:AC$36)*$E293)</f>
        <v>3.9440368370760115E-4</v>
      </c>
      <c r="AD293" s="10">
        <f t="shared" ca="1" si="202"/>
        <v>1.8185806050478007E-3</v>
      </c>
      <c r="AE293" s="82">
        <f ca="1">SUMPRODUCT(P263:P292,'control variables'!AL$7:AL$36)</f>
        <v>3.455530510689851E-4</v>
      </c>
      <c r="AF293" s="82">
        <f ca="1">SUMPRODUCT(Q263:Q292,'control variables'!AM$7:AM$36)</f>
        <v>3.9781783285927131E-4</v>
      </c>
      <c r="AG293" s="82">
        <f ca="1">SUMPRODUCT(R263:R292,'control variables'!AN$7:AN$36)</f>
        <v>1.1342831925615568E-3</v>
      </c>
      <c r="AH293" s="82">
        <f ca="1">SUMPRODUCT(S263:S292,'control variables'!AO$7:AO$36)</f>
        <v>4.9113337116022445E-4</v>
      </c>
      <c r="AI293" s="82">
        <f t="shared" ca="1" si="214"/>
        <v>2.3687874476500375E-3</v>
      </c>
      <c r="AJ293" s="10">
        <f ca="1">SUMPRODUCT(P263:P292,'control variables'!AP$7:AP$36)</f>
        <v>3.3017728437889902E-7</v>
      </c>
      <c r="AK293" s="10">
        <f ca="1">SUMPRODUCT(Q263:Q292,'control variables'!AQ$7:AQ$36)</f>
        <v>9.5278246189860309E-7</v>
      </c>
      <c r="AL293" s="10">
        <f ca="1">SUMPRODUCT(R263:R292,'control variables'!AR$7:AR$36)</f>
        <v>3.424550336497795E-5</v>
      </c>
      <c r="AM293" s="10">
        <f ca="1">SUMPRODUCT(S263:S292,'control variables'!AS$7:AS$36)</f>
        <v>2.5655307074892069E-5</v>
      </c>
      <c r="AN293" s="10">
        <f t="shared" ca="1" si="235"/>
        <v>6.1183770186147525E-5</v>
      </c>
      <c r="AO293" s="82">
        <f ca="1">SUMPRODUCT(P263:P292,'control variables'!AX$7:AX$36)</f>
        <v>4.48990719389814E-7</v>
      </c>
      <c r="AP293" s="82">
        <f ca="1">SUMPRODUCT(Q263:Q292,'control variables'!AY$7:AY$36)</f>
        <v>1.0365109975256459E-6</v>
      </c>
      <c r="AQ293" s="82">
        <f ca="1">SUMPRODUCT(R263:R292,'control variables'!AZ$7:AZ$36)</f>
        <v>9.3137316945540843E-6</v>
      </c>
      <c r="AR293" s="82">
        <f ca="1">SUMPRODUCT(S263:S292,'control variables'!BA$7:BA$36)</f>
        <v>6.9774604884711565E-6</v>
      </c>
      <c r="AS293" s="82">
        <f t="shared" ca="1" si="236"/>
        <v>1.7776693899940702E-5</v>
      </c>
      <c r="AT293" s="10">
        <f ca="1">SUMPRODUCT(P263:P292,'control variables'!AT$7:AT$36)</f>
        <v>-3.962518301679744E-7</v>
      </c>
      <c r="AU293" s="10">
        <f ca="1">SUMPRODUCT(Q263:Q292,'control variables'!AU$7:AU$36)</f>
        <v>4.2984606309919911E-7</v>
      </c>
      <c r="AV293" s="10">
        <f ca="1">SUMPRODUCT(R263:R292,'control variables'!AV$7:AV$36)</f>
        <v>1.8509515940046223E-4</v>
      </c>
      <c r="AW293" s="10">
        <f ca="1">SUMPRODUCT(S263:S292,'control variables'!AW$7:AW$36)</f>
        <v>1.3866559652766852E-4</v>
      </c>
      <c r="AX293" s="10">
        <f t="shared" ca="1" si="215"/>
        <v>3.2379435016106201E-4</v>
      </c>
      <c r="AY293" s="82">
        <f ca="1">SUMPRODUCT(P263:P292,'control variables'!BB$7:BB$36)</f>
        <v>1.4362006421709549E-6</v>
      </c>
      <c r="AZ293" s="82">
        <f ca="1">SUMPRODUCT(Q263:Q292,'control variables'!BC$7:BC$36)</f>
        <v>3.6623090763998749E-6</v>
      </c>
      <c r="BA293" s="82">
        <f ca="1">SUMPRODUCT(R263:R292,'control variables'!BD$7:BD$36)</f>
        <v>2.5637289255643738E-5</v>
      </c>
      <c r="BB293" s="82">
        <f ca="1">SUMPRODUCT(S263:S292,'control variables'!BE$7:BE$36)</f>
        <v>3.6432418153427094E-6</v>
      </c>
      <c r="BC293" s="82">
        <f t="shared" ca="1" si="237"/>
        <v>3.4379040789557283E-5</v>
      </c>
      <c r="BD293" s="10">
        <f ca="1">SUMPRODUCT(P263:P292,'control variables'!BF$7:BF$36)</f>
        <v>3.0044066478548667E-7</v>
      </c>
      <c r="BE293" s="10">
        <f ca="1">SUMPRODUCT(Q263:Q292,'control variables'!BG$7:BG$36)</f>
        <v>3.4678896434349955E-7</v>
      </c>
      <c r="BF293" s="10">
        <f ca="1">SUMPRODUCT(R263:R292,'control variables'!BH$7:BH$36)</f>
        <v>1.038708827414934E-5</v>
      </c>
      <c r="BG293" s="10">
        <f ca="1">SUMPRODUCT(S263:S292,'control variables'!BI$7:BI$36)</f>
        <v>2.3344723812105371E-5</v>
      </c>
      <c r="BH293" s="10">
        <f t="shared" ca="1" si="238"/>
        <v>3.4379041715383695E-5</v>
      </c>
      <c r="BI293" s="82">
        <f t="shared" ca="1" si="216"/>
        <v>3.4659299988098807E-4</v>
      </c>
      <c r="BJ293" s="82">
        <f t="shared" ca="1" si="217"/>
        <v>4.0190998799877041E-4</v>
      </c>
      <c r="BK293" s="82">
        <f t="shared" ca="1" si="218"/>
        <v>1.3450156412176627E-3</v>
      </c>
      <c r="BL293" s="82">
        <f t="shared" ca="1" si="219"/>
        <v>6.3344220950323563E-4</v>
      </c>
      <c r="BM293" s="82">
        <f t="shared" ca="1" si="209"/>
        <v>2.7269608386006569E-3</v>
      </c>
      <c r="BN293" s="10">
        <f ca="1">BN292+BI293-INDIRECT(ADDRESS(MAX($D293-'key variables'!$B$9*30,34),scenario!BI$4),TRUE)</f>
        <v>9439390.0730319824</v>
      </c>
      <c r="BO293" s="10">
        <f ca="1">BO292+BJ293-INDIRECT(ADDRESS(MAX($D293-'key variables'!$B$9*30,34),scenario!BJ$4),TRUE)</f>
        <v>10895583.358514085</v>
      </c>
      <c r="BP293" s="10">
        <f ca="1">BP292+BK293-INDIRECT(ADDRESS(MAX($D293-'key variables'!$B$9*30,34),scenario!BK$4),TRUE)</f>
        <v>32531162.529700905</v>
      </c>
      <c r="BQ293" s="10">
        <f ca="1">BQ292+BL293-INDIRECT(ADDRESS(MAX($D293-'key variables'!$B$9*30,34),scenario!BL$4),TRUE)</f>
        <v>14415841.512629433</v>
      </c>
      <c r="BR293" s="10">
        <f t="shared" ca="1" si="239"/>
        <v>67281977.473876342</v>
      </c>
      <c r="BS293" s="82">
        <f t="shared" ca="1" si="220"/>
        <v>1.8364138143422519E-3</v>
      </c>
      <c r="BT293" s="82">
        <f t="shared" ca="1" si="221"/>
        <v>2.1311154401468893E-3</v>
      </c>
      <c r="BU293" s="82">
        <f t="shared" ca="1" si="222"/>
        <v>7.3114575673610431E-3</v>
      </c>
      <c r="BV293" s="82">
        <f t="shared" ca="1" si="223"/>
        <v>3.5795881576498271E-3</v>
      </c>
      <c r="BW293" s="82">
        <f t="shared" ca="1" si="240"/>
        <v>1.485857497950001E-2</v>
      </c>
      <c r="BX293" s="10">
        <f t="shared" ca="1" si="224"/>
        <v>7.9394593542946105E-6</v>
      </c>
      <c r="BY293" s="10">
        <f t="shared" ca="1" si="225"/>
        <v>1.8328530653448647E-5</v>
      </c>
      <c r="BZ293" s="10">
        <f t="shared" ca="1" si="226"/>
        <v>1.6469381804527463E-4</v>
      </c>
      <c r="CA293" s="10">
        <f t="shared" ca="1" si="227"/>
        <v>1.2338176593201233E-4</v>
      </c>
      <c r="CB293" s="10">
        <v>0</v>
      </c>
      <c r="CC293" s="82">
        <f t="shared" ca="1" si="228"/>
        <v>-1.7106433137493534E-6</v>
      </c>
      <c r="CD293" s="82">
        <f t="shared" ca="1" si="229"/>
        <v>3.1666246182435699E-6</v>
      </c>
      <c r="CE293" s="82">
        <f t="shared" ca="1" si="230"/>
        <v>9.8754371839628193E-4</v>
      </c>
      <c r="CF293" s="82">
        <f t="shared" ca="1" si="231"/>
        <v>7.3982658366865666E-4</v>
      </c>
      <c r="CG293" s="82">
        <f t="shared" ca="1" si="241"/>
        <v>1.7288262833694329E-3</v>
      </c>
      <c r="CH293" s="13" t="str">
        <f t="shared" ca="1" si="194"/>
        <v/>
      </c>
      <c r="CI293" s="81">
        <f t="shared" ca="1" si="203"/>
        <v>0.11317759656035936</v>
      </c>
      <c r="CJ293" s="81">
        <f t="shared" ca="1" si="204"/>
        <v>0.13063724754448913</v>
      </c>
      <c r="CK293" s="81">
        <f t="shared" ca="1" si="205"/>
        <v>0.39004625933880444</v>
      </c>
      <c r="CL293" s="81">
        <f t="shared" ca="1" si="206"/>
        <v>0.17284488533382453</v>
      </c>
      <c r="CM293" s="89">
        <f t="shared" ca="1" si="195"/>
        <v>0.80670598877747746</v>
      </c>
    </row>
    <row r="294" spans="1:91" x14ac:dyDescent="0.3">
      <c r="A294">
        <v>229</v>
      </c>
      <c r="B294" s="3">
        <f t="shared" si="208"/>
        <v>0.82499999999999996</v>
      </c>
      <c r="C294" s="3">
        <f t="shared" si="196"/>
        <v>7.6333333333333337</v>
      </c>
      <c r="D294" s="4">
        <f t="shared" ca="1" si="232"/>
        <v>294</v>
      </c>
      <c r="E294" s="58">
        <f>(0.5*(COS(B294*2*PI())+1)*('key variables'!$B$4-'key variables'!$B$6)+'key variables'!$B$6)/'key variables'!$B$4</f>
        <v>1</v>
      </c>
      <c r="F294" s="10">
        <f t="shared" ca="1" si="197"/>
        <v>11689222.907462964</v>
      </c>
      <c r="G294" s="10">
        <f t="shared" ca="1" si="198"/>
        <v>13492492.798715258</v>
      </c>
      <c r="H294" s="10">
        <f t="shared" ca="1" si="199"/>
        <v>40309474.52115231</v>
      </c>
      <c r="I294" s="10">
        <f t="shared" ca="1" si="200"/>
        <v>17912154.249894861</v>
      </c>
      <c r="J294" s="10">
        <f t="shared" ca="1" si="233"/>
        <v>83403344.477225393</v>
      </c>
      <c r="K294" s="82">
        <f t="shared" ca="1" si="210"/>
        <v>2249832.8325945674</v>
      </c>
      <c r="L294" s="82">
        <f t="shared" ca="1" si="211"/>
        <v>2596909.438070057</v>
      </c>
      <c r="M294" s="82">
        <f t="shared" ca="1" si="212"/>
        <v>7778311.9841399472</v>
      </c>
      <c r="N294" s="82">
        <f t="shared" ca="1" si="213"/>
        <v>3496312.7336858404</v>
      </c>
      <c r="O294" s="82">
        <f t="shared" ca="1" si="234"/>
        <v>16121366.988490412</v>
      </c>
      <c r="P294" s="10">
        <f ca="1">IF(IF($A294&gt;='key variables'!$B$26,K294*SUMPRODUCT(Z294:AC294,'control variables'!$O$3:$R$3)/J294+F$65*'key variables'!$B$25/scenario!J$65,K294*SUMPRODUCT(Z294:AC294,'control variables'!$O$7:$R$7)/J294+F$65*'key variables'!$B$25/scenario!J$65)&lt;'key variables'!$B$28,0,IF($A294&gt;='key variables'!$B$26,K294*SUMPRODUCT(Z294:AC294,'control variables'!$O$3:$R$3)/J294+F$65*'key variables'!$B$25/scenario!J$65,K294*SUMPRODUCT(Z294:AC294,'control variables'!$O$7:$R$7)/J294+F$65*'key variables'!$B$25/scenario!J$65))</f>
        <v>4.221089763624555E-5</v>
      </c>
      <c r="Q294" s="10">
        <f ca="1">IF(IF($A294&gt;='key variables'!$B$26,L294*SUMPRODUCT(Z294:AC294,'control variables'!$O$4:$R$4)/J294+G$65*'key variables'!$B$25/scenario!J$65,L294*SUMPRODUCT(Z294:AC294,'control variables'!$O$7:$R$7)/J294+G$65*'key variables'!$B$25/scenario!J$65)&lt;'key variables'!$B$28,0,IF($A294&gt;='key variables'!$B$26,L294*SUMPRODUCT(Z294:AC294,'control variables'!$O$4:$R$4)/J294+G$65*'key variables'!$B$25/scenario!J$65,L294*SUMPRODUCT(Z294:AC294,'control variables'!$O$7:$R$7)/J294+G$65*'key variables'!$B$25/scenario!J$65))</f>
        <v>4.8722677024212888E-5</v>
      </c>
      <c r="R294" s="10">
        <f ca="1">IF(IF($A294&gt;='key variables'!$B$26,M294*SUMPRODUCT(Z294:AC294,'control variables'!$O$5:$R$5)/J294+H$65*'key variables'!$B$25/scenario!J$65,M294*SUMPRODUCT(Z294:AC294,'control variables'!$O$7:$R$7)/J294+H$65*'key variables'!$B$25/scenario!J$65)&lt;'key variables'!$B$28,0,IF($A294&gt;='key variables'!$B$26,M294*SUMPRODUCT(Z294:AC294,'control variables'!$O$5:$R$5)/J294+H$65*'key variables'!$B$25/scenario!J$65,M294*SUMPRODUCT(Z294:AC294,'control variables'!$O$7:$R$7)/J294+H$65*'key variables'!$B$25/scenario!J$65))</f>
        <v>1.4593507845944045E-4</v>
      </c>
      <c r="S294" s="10">
        <f ca="1">IF(IF($A294&gt;='key variables'!$B$26,N294*SUMPRODUCT(Z294:AC294,'control variables'!$O$6:$R$6)/J294+I$65*'key variables'!$B$25/scenario!J$65,N294*SUMPRODUCT(Z294:AC294,'control variables'!$O$7:$R$7)/J294+I$65*'key variables'!$B$25/scenario!J$65)&lt;'key variables'!$B$28,0,IF($A294&gt;='key variables'!$B$26,N294*SUMPRODUCT(Z294:AC294,'control variables'!$O$6:$R$6)/J294+I$65*'key variables'!$B$25/scenario!J$65,N294*SUMPRODUCT(Z294:AC294,'control variables'!$O$7:$R$7)/J294+I$65*'key variables'!$B$25/scenario!J$65))</f>
        <v>6.5597095378734779E-5</v>
      </c>
      <c r="T294" s="10">
        <f t="shared" ca="1" si="207"/>
        <v>3.0246574849863365E-4</v>
      </c>
      <c r="U294" s="82">
        <f ca="1">SUMPRODUCT(P264:P293,'control variables'!AD$7:AD$36)</f>
        <v>8.9494911902813983E-5</v>
      </c>
      <c r="V294" s="82">
        <f ca="1">SUMPRODUCT(Q264:Q293,'control variables'!AE$7:AE$36)</f>
        <v>1.0330108886874248E-4</v>
      </c>
      <c r="W294" s="82">
        <f ca="1">SUMPRODUCT(R264:R293,'control variables'!AF$7:AF$36)</f>
        <v>3.0940936397057695E-4</v>
      </c>
      <c r="X294" s="82">
        <f ca="1">SUMPRODUCT(S264:S293,'control variables'!AG$7:AG$36)</f>
        <v>1.3907797750691304E-4</v>
      </c>
      <c r="Y294" s="82">
        <f t="shared" ca="1" si="201"/>
        <v>6.4128334224904636E-4</v>
      </c>
      <c r="Z294" s="10">
        <f ca="1">IF($A294&gt;='key variables'!$B$26,SUMPRODUCT(P264:P293,'control variables'!V$7:V$36)*$E294,SUMPRODUCT(P264:P293,'control variables'!Z$7:Z$36)*$E294)</f>
        <v>2.1837664503029496E-4</v>
      </c>
      <c r="AA294" s="10">
        <f ca="1">IF($A294&gt;='key variables'!$B$26,SUMPRODUCT(Q264:Q293,'control variables'!W$7:W$36)*$E294,SUMPRODUCT(Q264:Q293,'control variables'!AA$7:AA$36)*$E294)</f>
        <v>2.520651144908609E-4</v>
      </c>
      <c r="AB294" s="10">
        <f ca="1">IF($A294&gt;='key variables'!$B$26,SUMPRODUCT(R264:R293,'control variables'!X$7:X$36)*$E294,SUMPRODUCT(R264:R293,'control variables'!AB$7:AB$36)*$E294)</f>
        <v>7.5499017104152803E-4</v>
      </c>
      <c r="AC294" s="10">
        <f ca="1">IF($A294&gt;='key variables'!$B$26,SUMPRODUCT(S264:S293,'control variables'!Y$7:Y$36)*$E294,SUMPRODUCT(S264:S293,'control variables'!AC$7:AC$36)*$E294)</f>
        <v>3.3936434462933428E-4</v>
      </c>
      <c r="AD294" s="10">
        <f t="shared" ca="1" si="202"/>
        <v>1.5647962751920183E-3</v>
      </c>
      <c r="AE294" s="82">
        <f ca="1">SUMPRODUCT(P264:P293,'control variables'!AL$7:AL$36)</f>
        <v>2.9733085556547003E-4</v>
      </c>
      <c r="AF294" s="82">
        <f ca="1">SUMPRODUCT(Q264:Q293,'control variables'!AM$7:AM$36)</f>
        <v>3.4230204663895301E-4</v>
      </c>
      <c r="AG294" s="82">
        <f ca="1">SUMPRODUCT(R264:R293,'control variables'!AN$7:AN$36)</f>
        <v>9.7599309586339467E-4</v>
      </c>
      <c r="AH294" s="82">
        <f ca="1">SUMPRODUCT(S264:S293,'control variables'!AO$7:AO$36)</f>
        <v>4.2259532940622273E-4</v>
      </c>
      <c r="AI294" s="82">
        <f t="shared" ca="1" si="214"/>
        <v>2.0382213274740403E-3</v>
      </c>
      <c r="AJ294" s="10">
        <f ca="1">SUMPRODUCT(P264:P293,'control variables'!AP$7:AP$36)</f>
        <v>2.8410078899890798E-7</v>
      </c>
      <c r="AK294" s="10">
        <f ca="1">SUMPRODUCT(Q264:Q293,'control variables'!AQ$7:AQ$36)</f>
        <v>8.1982093249966218E-7</v>
      </c>
      <c r="AL294" s="10">
        <f ca="1">SUMPRODUCT(R264:R293,'control variables'!AR$7:AR$36)</f>
        <v>2.9466516886395378E-5</v>
      </c>
      <c r="AM294" s="10">
        <f ca="1">SUMPRODUCT(S264:S293,'control variables'!AS$7:AS$36)</f>
        <v>2.2075089131879453E-5</v>
      </c>
      <c r="AN294" s="10">
        <f t="shared" ca="1" si="235"/>
        <v>5.2645527739773399E-5</v>
      </c>
      <c r="AO294" s="82">
        <f ca="1">SUMPRODUCT(P264:P293,'control variables'!AX$7:AX$36)</f>
        <v>3.8633371727115809E-7</v>
      </c>
      <c r="AP294" s="82">
        <f ca="1">SUMPRODUCT(Q264:Q293,'control variables'!AY$7:AY$36)</f>
        <v>8.9186508623323547E-7</v>
      </c>
      <c r="AQ294" s="82">
        <f ca="1">SUMPRODUCT(R264:R293,'control variables'!AZ$7:AZ$36)</f>
        <v>8.0139932337873436E-6</v>
      </c>
      <c r="AR294" s="82">
        <f ca="1">SUMPRODUCT(S264:S293,'control variables'!BA$7:BA$36)</f>
        <v>6.0037504812729727E-6</v>
      </c>
      <c r="AS294" s="82">
        <f t="shared" ca="1" si="236"/>
        <v>1.5295942518564709E-5</v>
      </c>
      <c r="AT294" s="10">
        <f ca="1">SUMPRODUCT(P264:P293,'control variables'!AT$7:AT$36)</f>
        <v>-3.4095458090004994E-7</v>
      </c>
      <c r="AU294" s="10">
        <f ca="1">SUMPRODUCT(Q264:Q293,'control variables'!AU$7:AU$36)</f>
        <v>3.6986071265184246E-7</v>
      </c>
      <c r="AV294" s="10">
        <f ca="1">SUMPRODUCT(R264:R293,'control variables'!AV$7:AV$36)</f>
        <v>1.592649867970581E-4</v>
      </c>
      <c r="AW294" s="10">
        <f ca="1">SUMPRODUCT(S264:S293,'control variables'!AW$7:AW$36)</f>
        <v>1.1931470532086834E-4</v>
      </c>
      <c r="AX294" s="10">
        <f t="shared" ca="1" si="215"/>
        <v>2.7860859824967822E-4</v>
      </c>
      <c r="AY294" s="82">
        <f ca="1">SUMPRODUCT(P264:P293,'control variables'!BB$7:BB$36)</f>
        <v>1.2357777320194481E-6</v>
      </c>
      <c r="AZ294" s="82">
        <f ca="1">SUMPRODUCT(Q264:Q293,'control variables'!BC$7:BC$36)</f>
        <v>3.1512310129220498E-6</v>
      </c>
      <c r="BA294" s="82">
        <f ca="1">SUMPRODUCT(R264:R293,'control variables'!BD$7:BD$36)</f>
        <v>2.2059585716084632E-5</v>
      </c>
      <c r="BB294" s="82">
        <f ca="1">SUMPRODUCT(S264:S293,'control variables'!BE$7:BE$36)</f>
        <v>3.1348246028890993E-6</v>
      </c>
      <c r="BC294" s="82">
        <f t="shared" ca="1" si="237"/>
        <v>2.9581419063915229E-5</v>
      </c>
      <c r="BD294" s="10">
        <f ca="1">SUMPRODUCT(P264:P293,'control variables'!BF$7:BF$36)</f>
        <v>2.5851393770009872E-7</v>
      </c>
      <c r="BE294" s="10">
        <f ca="1">SUMPRODUCT(Q264:Q293,'control variables'!BG$7:BG$36)</f>
        <v>2.9839429621614881E-7</v>
      </c>
      <c r="BF294" s="10">
        <f ca="1">SUMPRODUCT(R264:R293,'control variables'!BH$7:BH$36)</f>
        <v>8.9375620737162643E-6</v>
      </c>
      <c r="BG294" s="10">
        <f ca="1">SUMPRODUCT(S264:S293,'control variables'!BI$7:BI$36)</f>
        <v>2.0086949552909359E-5</v>
      </c>
      <c r="BH294" s="10">
        <f t="shared" ca="1" si="238"/>
        <v>2.9581419860541869E-5</v>
      </c>
      <c r="BI294" s="82">
        <f t="shared" ca="1" si="216"/>
        <v>2.9822567871658944E-4</v>
      </c>
      <c r="BJ294" s="82">
        <f t="shared" ca="1" si="217"/>
        <v>3.4582313836452691E-4</v>
      </c>
      <c r="BK294" s="82">
        <f t="shared" ca="1" si="218"/>
        <v>1.1573176683765374E-3</v>
      </c>
      <c r="BL294" s="82">
        <f t="shared" ca="1" si="219"/>
        <v>5.4504485932998017E-4</v>
      </c>
      <c r="BM294" s="82">
        <f t="shared" ca="1" si="209"/>
        <v>2.3464113447876338E-3</v>
      </c>
      <c r="BN294" s="10">
        <f ca="1">BN293+BI294-INDIRECT(ADDRESS(MAX($D294-'key variables'!$B$9*30,34),scenario!BI$4),TRUE)</f>
        <v>9439390.0733302087</v>
      </c>
      <c r="BO294" s="10">
        <f ca="1">BO293+BJ294-INDIRECT(ADDRESS(MAX($D294-'key variables'!$B$9*30,34),scenario!BJ$4),TRUE)</f>
        <v>10895583.358859908</v>
      </c>
      <c r="BP294" s="10">
        <f ca="1">BP293+BK294-INDIRECT(ADDRESS(MAX($D294-'key variables'!$B$9*30,34),scenario!BK$4),TRUE)</f>
        <v>32531162.530858222</v>
      </c>
      <c r="BQ294" s="10">
        <f ca="1">BQ293+BL294-INDIRECT(ADDRESS(MAX($D294-'key variables'!$B$9*30,34),scenario!BL$4),TRUE)</f>
        <v>14415841.513174478</v>
      </c>
      <c r="BR294" s="10">
        <f t="shared" ca="1" si="239"/>
        <v>67281977.476222754</v>
      </c>
      <c r="BS294" s="82">
        <f t="shared" ca="1" si="220"/>
        <v>1.5801405193242078E-3</v>
      </c>
      <c r="BT294" s="82">
        <f t="shared" ca="1" si="221"/>
        <v>1.8337165845103592E-3</v>
      </c>
      <c r="BU294" s="82">
        <f t="shared" ca="1" si="222"/>
        <v>6.29113741537023E-3</v>
      </c>
      <c r="BV294" s="82">
        <f t="shared" ca="1" si="223"/>
        <v>3.0800534441456726E-3</v>
      </c>
      <c r="BW294" s="82">
        <f t="shared" ca="1" si="240"/>
        <v>1.278504796335047E-2</v>
      </c>
      <c r="BX294" s="10">
        <f t="shared" ca="1" si="224"/>
        <v>6.8315014018462215E-6</v>
      </c>
      <c r="BY294" s="10">
        <f t="shared" ca="1" si="225"/>
        <v>1.5770770430543682E-5</v>
      </c>
      <c r="BZ294" s="10">
        <f t="shared" ca="1" si="226"/>
        <v>1.4171066348926106E-4</v>
      </c>
      <c r="CA294" s="10">
        <f t="shared" ca="1" si="227"/>
        <v>1.0616374225748683E-4</v>
      </c>
      <c r="CB294" s="10">
        <v>0</v>
      </c>
      <c r="CC294" s="82">
        <f t="shared" ca="1" si="228"/>
        <v>-1.4719216611215536E-6</v>
      </c>
      <c r="CD294" s="82">
        <f t="shared" ca="1" si="229"/>
        <v>2.7247197518581546E-6</v>
      </c>
      <c r="CE294" s="82">
        <f t="shared" ca="1" si="230"/>
        <v>8.4973125525183177E-4</v>
      </c>
      <c r="CF294" s="82">
        <f t="shared" ca="1" si="231"/>
        <v>6.3658321699839476E-4</v>
      </c>
      <c r="CG294" s="82">
        <f t="shared" ca="1" si="241"/>
        <v>1.4875672703409631E-3</v>
      </c>
      <c r="CH294" s="13" t="str">
        <f t="shared" ca="1" si="194"/>
        <v/>
      </c>
      <c r="CI294" s="81">
        <f t="shared" ca="1" si="203"/>
        <v>0.11317759656398173</v>
      </c>
      <c r="CJ294" s="81">
        <f t="shared" ca="1" si="204"/>
        <v>0.13063724754868936</v>
      </c>
      <c r="CK294" s="81">
        <f t="shared" ca="1" si="205"/>
        <v>0.39004625935284132</v>
      </c>
      <c r="CL294" s="81">
        <f t="shared" ca="1" si="206"/>
        <v>0.17284488534043083</v>
      </c>
      <c r="CM294" s="89">
        <f t="shared" ca="1" si="195"/>
        <v>0.80670598880594324</v>
      </c>
    </row>
    <row r="295" spans="1:91" x14ac:dyDescent="0.3">
      <c r="A295">
        <v>230</v>
      </c>
      <c r="B295" s="3">
        <f t="shared" si="208"/>
        <v>0.82777777777777772</v>
      </c>
      <c r="C295" s="3">
        <f t="shared" si="196"/>
        <v>7.666666666666667</v>
      </c>
      <c r="D295" s="4">
        <f t="shared" ca="1" si="232"/>
        <v>295</v>
      </c>
      <c r="E295" s="58">
        <f>(0.5*(COS(B295*2*PI())+1)*('key variables'!$B$4-'key variables'!$B$6)+'key variables'!$B$6)/'key variables'!$B$4</f>
        <v>1</v>
      </c>
      <c r="F295" s="10">
        <f t="shared" ca="1" si="197"/>
        <v>11689222.907462705</v>
      </c>
      <c r="G295" s="10">
        <f t="shared" ca="1" si="198"/>
        <v>13492492.79871496</v>
      </c>
      <c r="H295" s="10">
        <f t="shared" ca="1" si="199"/>
        <v>40309474.521143369</v>
      </c>
      <c r="I295" s="10">
        <f t="shared" ca="1" si="200"/>
        <v>17912154.249874774</v>
      </c>
      <c r="J295" s="10">
        <f t="shared" ca="1" si="233"/>
        <v>83403344.477195814</v>
      </c>
      <c r="K295" s="82">
        <f t="shared" ca="1" si="210"/>
        <v>2249832.8325523557</v>
      </c>
      <c r="L295" s="82">
        <f t="shared" ca="1" si="211"/>
        <v>2596909.4380213358</v>
      </c>
      <c r="M295" s="82">
        <f t="shared" ca="1" si="212"/>
        <v>7778311.9839940099</v>
      </c>
      <c r="N295" s="82">
        <f t="shared" ca="1" si="213"/>
        <v>3496312.7336202431</v>
      </c>
      <c r="O295" s="82">
        <f t="shared" ca="1" si="234"/>
        <v>16121366.988187945</v>
      </c>
      <c r="P295" s="10">
        <f ca="1">IF(IF($A295&gt;='key variables'!$B$26,K295*SUMPRODUCT(Z295:AC295,'control variables'!$O$3:$R$3)/J295+F$65*'key variables'!$B$25/scenario!J$65,K295*SUMPRODUCT(Z295:AC295,'control variables'!$O$7:$R$7)/J295+F$65*'key variables'!$B$25/scenario!J$65)&lt;'key variables'!$B$28,0,IF($A295&gt;='key variables'!$B$26,K295*SUMPRODUCT(Z295:AC295,'control variables'!$O$3:$R$3)/J295+F$65*'key variables'!$B$25/scenario!J$65,K295*SUMPRODUCT(Z295:AC295,'control variables'!$O$7:$R$7)/J295+F$65*'key variables'!$B$25/scenario!J$65))</f>
        <v>3.6320334225972661E-5</v>
      </c>
      <c r="Q295" s="10">
        <f ca="1">IF(IF($A295&gt;='key variables'!$B$26,L295*SUMPRODUCT(Z295:AC295,'control variables'!$O$4:$R$4)/J295+G$65*'key variables'!$B$25/scenario!J$65,L295*SUMPRODUCT(Z295:AC295,'control variables'!$O$7:$R$7)/J295+G$65*'key variables'!$B$25/scenario!J$65)&lt;'key variables'!$B$28,0,IF($A295&gt;='key variables'!$B$26,L295*SUMPRODUCT(Z295:AC295,'control variables'!$O$4:$R$4)/J295+G$65*'key variables'!$B$25/scenario!J$65,L295*SUMPRODUCT(Z295:AC295,'control variables'!$O$7:$R$7)/J295+G$65*'key variables'!$B$25/scenario!J$65))</f>
        <v>4.1923389764258329E-5</v>
      </c>
      <c r="R295" s="10">
        <f ca="1">IF(IF($A295&gt;='key variables'!$B$26,M295*SUMPRODUCT(Z295:AC295,'control variables'!$O$5:$R$5)/J295+H$65*'key variables'!$B$25/scenario!J$65,M295*SUMPRODUCT(Z295:AC295,'control variables'!$O$7:$R$7)/J295+H$65*'key variables'!$B$25/scenario!J$65)&lt;'key variables'!$B$28,0,IF($A295&gt;='key variables'!$B$26,M295*SUMPRODUCT(Z295:AC295,'control variables'!$O$5:$R$5)/J295+H$65*'key variables'!$B$25/scenario!J$65,M295*SUMPRODUCT(Z295:AC295,'control variables'!$O$7:$R$7)/J295+H$65*'key variables'!$B$25/scenario!J$65))</f>
        <v>1.2556972539690977E-4</v>
      </c>
      <c r="S295" s="10">
        <f ca="1">IF(IF($A295&gt;='key variables'!$B$26,N295*SUMPRODUCT(Z295:AC295,'control variables'!$O$6:$R$6)/J295+I$65*'key variables'!$B$25/scenario!J$65,N295*SUMPRODUCT(Z295:AC295,'control variables'!$O$7:$R$7)/J295+I$65*'key variables'!$B$25/scenario!J$65)&lt;'key variables'!$B$28,0,IF($A295&gt;='key variables'!$B$26,N295*SUMPRODUCT(Z295:AC295,'control variables'!$O$6:$R$6)/J295+I$65*'key variables'!$B$25/scenario!J$65,N295*SUMPRODUCT(Z295:AC295,'control variables'!$O$7:$R$7)/J295+I$65*'key variables'!$B$25/scenario!J$65))</f>
        <v>5.6442969987040693E-5</v>
      </c>
      <c r="T295" s="10">
        <f t="shared" ca="1" si="207"/>
        <v>2.6025641937418148E-4</v>
      </c>
      <c r="U295" s="82">
        <f ca="1">SUMPRODUCT(P265:P294,'control variables'!AD$7:AD$36)</f>
        <v>7.7005827733758541E-5</v>
      </c>
      <c r="V295" s="82">
        <f ca="1">SUMPRODUCT(Q265:Q294,'control variables'!AE$7:AE$36)</f>
        <v>8.8885342026756472E-5</v>
      </c>
      <c r="W295" s="82">
        <f ca="1">SUMPRODUCT(R265:R294,'control variables'!AF$7:AF$36)</f>
        <v>2.6623104793939558E-4</v>
      </c>
      <c r="X295" s="82">
        <f ca="1">SUMPRODUCT(S265:S294,'control variables'!AG$7:AG$36)</f>
        <v>1.1966953818656301E-4</v>
      </c>
      <c r="Y295" s="82">
        <f t="shared" ca="1" si="201"/>
        <v>5.5179175588647357E-4</v>
      </c>
      <c r="Z295" s="10">
        <f ca="1">IF($A295&gt;='key variables'!$B$26,SUMPRODUCT(P265:P294,'control variables'!V$7:V$36)*$E295,SUMPRODUCT(P265:P294,'control variables'!Z$7:Z$36)*$E295)</f>
        <v>1.8790201533128005E-4</v>
      </c>
      <c r="AA295" s="10">
        <f ca="1">IF($A295&gt;='key variables'!$B$26,SUMPRODUCT(Q265:Q294,'control variables'!W$7:W$36)*$E295,SUMPRODUCT(Q265:Q294,'control variables'!AA$7:AA$36)*$E295)</f>
        <v>2.1688923282511263E-4</v>
      </c>
      <c r="AB295" s="10">
        <f ca="1">IF($A295&gt;='key variables'!$B$26,SUMPRODUCT(R265:R294,'control variables'!X$7:X$36)*$E295,SUMPRODUCT(R265:R294,'control variables'!AB$7:AB$36)*$E295)</f>
        <v>6.4963070878907604E-4</v>
      </c>
      <c r="AC295" s="10">
        <f ca="1">IF($A295&gt;='key variables'!$B$26,SUMPRODUCT(S265:S294,'control variables'!Y$7:Y$36)*$E295,SUMPRODUCT(S265:S294,'control variables'!AC$7:AC$36)*$E295)</f>
        <v>2.9200578788351968E-4</v>
      </c>
      <c r="AD295" s="10">
        <f t="shared" ca="1" si="202"/>
        <v>1.3464277448289883E-3</v>
      </c>
      <c r="AE295" s="82">
        <f ca="1">SUMPRODUCT(P265:P294,'control variables'!AL$7:AL$36)</f>
        <v>2.5583810473378223E-4</v>
      </c>
      <c r="AF295" s="82">
        <f ca="1">SUMPRODUCT(Q265:Q294,'control variables'!AM$7:AM$36)</f>
        <v>2.945335313149877E-4</v>
      </c>
      <c r="AG295" s="82">
        <f ca="1">SUMPRODUCT(R265:R294,'control variables'!AN$7:AN$36)</f>
        <v>8.3979250456219889E-4</v>
      </c>
      <c r="AH295" s="82">
        <f ca="1">SUMPRODUCT(S265:S294,'control variables'!AO$7:AO$36)</f>
        <v>3.6362182437816345E-4</v>
      </c>
      <c r="AI295" s="82">
        <f t="shared" ca="1" si="214"/>
        <v>1.7537859649891323E-3</v>
      </c>
      <c r="AJ295" s="10">
        <f ca="1">SUMPRODUCT(P265:P294,'control variables'!AP$7:AP$36)</f>
        <v>2.4445430418151672E-7</v>
      </c>
      <c r="AK295" s="10">
        <f ca="1">SUMPRODUCT(Q265:Q294,'control variables'!AQ$7:AQ$36)</f>
        <v>7.0541428735144223E-7</v>
      </c>
      <c r="AL295" s="10">
        <f ca="1">SUMPRODUCT(R265:R294,'control variables'!AR$7:AR$36)</f>
        <v>2.535444166663114E-5</v>
      </c>
      <c r="AM295" s="10">
        <f ca="1">SUMPRODUCT(S265:S294,'control variables'!AS$7:AS$36)</f>
        <v>1.8994493371503077E-5</v>
      </c>
      <c r="AN295" s="10">
        <f t="shared" ca="1" si="235"/>
        <v>4.5298803629667178E-5</v>
      </c>
      <c r="AO295" s="82">
        <f ca="1">SUMPRODUCT(P265:P294,'control variables'!AX$7:AX$36)</f>
        <v>3.3242054825208154E-7</v>
      </c>
      <c r="AP295" s="82">
        <f ca="1">SUMPRODUCT(Q265:Q294,'control variables'!AY$7:AY$36)</f>
        <v>7.674046237192757E-7</v>
      </c>
      <c r="AQ295" s="82">
        <f ca="1">SUMPRODUCT(R265:R294,'control variables'!AZ$7:AZ$36)</f>
        <v>6.8956342803345191E-6</v>
      </c>
      <c r="AR295" s="82">
        <f ca="1">SUMPRODUCT(S265:S294,'control variables'!BA$7:BA$36)</f>
        <v>5.1659224585688418E-6</v>
      </c>
      <c r="AS295" s="82">
        <f t="shared" ca="1" si="236"/>
        <v>1.3161381910874719E-5</v>
      </c>
      <c r="AT295" s="10">
        <f ca="1">SUMPRODUCT(P265:P294,'control variables'!AT$7:AT$36)</f>
        <v>-2.9337410551070359E-7</v>
      </c>
      <c r="AU295" s="10">
        <f ca="1">SUMPRODUCT(Q265:Q294,'control variables'!AU$7:AU$36)</f>
        <v>3.182463642264258E-7</v>
      </c>
      <c r="AV295" s="10">
        <f ca="1">SUMPRODUCT(R265:R294,'control variables'!AV$7:AV$36)</f>
        <v>1.3703943474646559E-4</v>
      </c>
      <c r="AW295" s="10">
        <f ca="1">SUMPRODUCT(S265:S294,'control variables'!AW$7:AW$36)</f>
        <v>1.026642459396791E-4</v>
      </c>
      <c r="AX295" s="10">
        <f t="shared" ca="1" si="215"/>
        <v>2.397285529448604E-4</v>
      </c>
      <c r="AY295" s="82">
        <f ca="1">SUMPRODUCT(P265:P294,'control variables'!BB$7:BB$36)</f>
        <v>1.0633239939312089E-6</v>
      </c>
      <c r="AZ295" s="82">
        <f ca="1">SUMPRODUCT(Q265:Q294,'control variables'!BC$7:BC$36)</f>
        <v>2.711474288328925E-6</v>
      </c>
      <c r="BA295" s="82">
        <f ca="1">SUMPRODUCT(R265:R294,'control variables'!BD$7:BD$36)</f>
        <v>1.8981153471477029E-5</v>
      </c>
      <c r="BB295" s="82">
        <f ca="1">SUMPRODUCT(S265:S294,'control variables'!BE$7:BE$36)</f>
        <v>2.697357405502588E-6</v>
      </c>
      <c r="BC295" s="82">
        <f t="shared" ca="1" si="237"/>
        <v>2.5453309159239752E-5</v>
      </c>
      <c r="BD295" s="10">
        <f ca="1">SUMPRODUCT(P265:P294,'control variables'!BF$7:BF$36)</f>
        <v>2.2243811779400691E-7</v>
      </c>
      <c r="BE295" s="10">
        <f ca="1">SUMPRODUCT(Q265:Q294,'control variables'!BG$7:BG$36)</f>
        <v>2.5675314144101642E-7</v>
      </c>
      <c r="BF295" s="10">
        <f ca="1">SUMPRODUCT(R265:R294,'control variables'!BH$7:BH$36)</f>
        <v>7.6903183752161299E-6</v>
      </c>
      <c r="BG295" s="10">
        <f ca="1">SUMPRODUCT(S265:S294,'control variables'!BI$7:BI$36)</f>
        <v>1.7283800210245364E-5</v>
      </c>
      <c r="BH295" s="10">
        <f t="shared" ca="1" si="238"/>
        <v>2.5453309844696519E-5</v>
      </c>
      <c r="BI295" s="82">
        <f t="shared" ca="1" si="216"/>
        <v>2.5660805462220278E-4</v>
      </c>
      <c r="BJ295" s="82">
        <f t="shared" ca="1" si="217"/>
        <v>2.97563251967543E-4</v>
      </c>
      <c r="BK295" s="82">
        <f t="shared" ca="1" si="218"/>
        <v>9.9581309278014155E-4</v>
      </c>
      <c r="BL295" s="82">
        <f t="shared" ca="1" si="219"/>
        <v>4.689834277233451E-4</v>
      </c>
      <c r="BM295" s="82">
        <f t="shared" ca="1" si="209"/>
        <v>2.0189678270932324E-3</v>
      </c>
      <c r="BN295" s="10">
        <f ca="1">BN294+BI295-INDIRECT(ADDRESS(MAX($D295-'key variables'!$B$9*30,34),scenario!BI$4),TRUE)</f>
        <v>9439390.073586816</v>
      </c>
      <c r="BO295" s="10">
        <f ca="1">BO294+BJ295-INDIRECT(ADDRESS(MAX($D295-'key variables'!$B$9*30,34),scenario!BJ$4),TRUE)</f>
        <v>10895583.359157471</v>
      </c>
      <c r="BP295" s="10">
        <f ca="1">BP294+BK295-INDIRECT(ADDRESS(MAX($D295-'key variables'!$B$9*30,34),scenario!BK$4),TRUE)</f>
        <v>32531162.531854037</v>
      </c>
      <c r="BQ295" s="10">
        <f ca="1">BQ294+BL295-INDIRECT(ADDRESS(MAX($D295-'key variables'!$B$9*30,34),scenario!BL$4),TRUE)</f>
        <v>14415841.513643462</v>
      </c>
      <c r="BR295" s="10">
        <f t="shared" ca="1" si="239"/>
        <v>67281977.478241727</v>
      </c>
      <c r="BS295" s="82">
        <f t="shared" ca="1" si="220"/>
        <v>1.3596303608101837E-3</v>
      </c>
      <c r="BT295" s="82">
        <f t="shared" ca="1" si="221"/>
        <v>1.5778199691656334E-3</v>
      </c>
      <c r="BU295" s="82">
        <f t="shared" ca="1" si="222"/>
        <v>5.4132037296117826E-3</v>
      </c>
      <c r="BV295" s="82">
        <f t="shared" ca="1" si="223"/>
        <v>2.650229186199123E-3</v>
      </c>
      <c r="BW295" s="82">
        <f t="shared" ca="1" si="240"/>
        <v>1.1000883245786722E-2</v>
      </c>
      <c r="BX295" s="10">
        <f t="shared" ca="1" si="224"/>
        <v>5.8781598383730868E-6</v>
      </c>
      <c r="BY295" s="10">
        <f t="shared" ca="1" si="225"/>
        <v>1.3569947624493017E-5</v>
      </c>
      <c r="BZ295" s="10">
        <f t="shared" ca="1" si="226"/>
        <v>1.2193482592290241E-4</v>
      </c>
      <c r="CA295" s="10">
        <f t="shared" ca="1" si="227"/>
        <v>9.1348507100307716E-5</v>
      </c>
      <c r="CB295" s="10">
        <v>0</v>
      </c>
      <c r="CC295" s="82">
        <f t="shared" ca="1" si="228"/>
        <v>-1.266513799681415E-6</v>
      </c>
      <c r="CD295" s="82">
        <f t="shared" ca="1" si="229"/>
        <v>2.3444830512638954E-6</v>
      </c>
      <c r="CE295" s="82">
        <f t="shared" ca="1" si="230"/>
        <v>7.3115062789166278E-4</v>
      </c>
      <c r="CF295" s="82">
        <f t="shared" ca="1" si="231"/>
        <v>5.4774754197164986E-4</v>
      </c>
      <c r="CG295" s="82">
        <f t="shared" ca="1" si="241"/>
        <v>1.2799761391148951E-3</v>
      </c>
      <c r="CH295" s="13" t="str">
        <f t="shared" ca="1" si="194"/>
        <v/>
      </c>
      <c r="CI295" s="81">
        <f t="shared" ca="1" si="203"/>
        <v>0.11317759656709857</v>
      </c>
      <c r="CJ295" s="81">
        <f t="shared" ca="1" si="204"/>
        <v>0.13063724755230346</v>
      </c>
      <c r="CK295" s="81">
        <f t="shared" ca="1" si="205"/>
        <v>0.39004625936491943</v>
      </c>
      <c r="CL295" s="81">
        <f t="shared" ca="1" si="206"/>
        <v>0.17284488534611522</v>
      </c>
      <c r="CM295" s="89">
        <f t="shared" ca="1" si="195"/>
        <v>0.80670598883043665</v>
      </c>
    </row>
    <row r="296" spans="1:91" x14ac:dyDescent="0.3">
      <c r="A296">
        <v>231</v>
      </c>
      <c r="B296" s="3">
        <f t="shared" si="208"/>
        <v>0.8305555555555556</v>
      </c>
      <c r="C296" s="3">
        <f t="shared" si="196"/>
        <v>7.7</v>
      </c>
      <c r="D296" s="4">
        <f t="shared" ca="1" si="232"/>
        <v>296</v>
      </c>
      <c r="E296" s="58">
        <f>(0.5*(COS(B296*2*PI())+1)*('key variables'!$B$4-'key variables'!$B$6)+'key variables'!$B$6)/'key variables'!$B$4</f>
        <v>1</v>
      </c>
      <c r="F296" s="10">
        <f t="shared" ca="1" si="197"/>
        <v>11689222.907462483</v>
      </c>
      <c r="G296" s="10">
        <f t="shared" ca="1" si="198"/>
        <v>13492492.798714703</v>
      </c>
      <c r="H296" s="10">
        <f t="shared" ca="1" si="199"/>
        <v>40309474.52113568</v>
      </c>
      <c r="I296" s="10">
        <f t="shared" ca="1" si="200"/>
        <v>17912154.249857489</v>
      </c>
      <c r="J296" s="10">
        <f t="shared" ca="1" si="233"/>
        <v>83403344.477170348</v>
      </c>
      <c r="K296" s="82">
        <f t="shared" ca="1" si="210"/>
        <v>2249832.8325160369</v>
      </c>
      <c r="L296" s="82">
        <f t="shared" ca="1" si="211"/>
        <v>2596909.4379794118</v>
      </c>
      <c r="M296" s="82">
        <f t="shared" ca="1" si="212"/>
        <v>7778311.9838684397</v>
      </c>
      <c r="N296" s="82">
        <f t="shared" ca="1" si="213"/>
        <v>3496312.7335637975</v>
      </c>
      <c r="O296" s="82">
        <f t="shared" ca="1" si="234"/>
        <v>16121366.987927685</v>
      </c>
      <c r="P296" s="10">
        <f ca="1">IF(IF($A296&gt;='key variables'!$B$26,K296*SUMPRODUCT(Z296:AC296,'control variables'!$O$3:$R$3)/J296+F$65*'key variables'!$B$25/scenario!J$65,K296*SUMPRODUCT(Z296:AC296,'control variables'!$O$7:$R$7)/J296+F$65*'key variables'!$B$25/scenario!J$65)&lt;'key variables'!$B$28,0,IF($A296&gt;='key variables'!$B$26,K296*SUMPRODUCT(Z296:AC296,'control variables'!$O$3:$R$3)/J296+F$65*'key variables'!$B$25/scenario!J$65,K296*SUMPRODUCT(Z296:AC296,'control variables'!$O$7:$R$7)/J296+F$65*'key variables'!$B$25/scenario!J$65))</f>
        <v>3.1251803495221431E-5</v>
      </c>
      <c r="Q296" s="10">
        <f ca="1">IF(IF($A296&gt;='key variables'!$B$26,L296*SUMPRODUCT(Z296:AC296,'control variables'!$O$4:$R$4)/J296+G$65*'key variables'!$B$25/scenario!J$65,L296*SUMPRODUCT(Z296:AC296,'control variables'!$O$7:$R$7)/J296+G$65*'key variables'!$B$25/scenario!J$65)&lt;'key variables'!$B$28,0,IF($A296&gt;='key variables'!$B$26,L296*SUMPRODUCT(Z296:AC296,'control variables'!$O$4:$R$4)/J296+G$65*'key variables'!$B$25/scenario!J$65,L296*SUMPRODUCT(Z296:AC296,'control variables'!$O$7:$R$7)/J296+G$65*'key variables'!$B$25/scenario!J$65))</f>
        <v>3.6072948299833295E-5</v>
      </c>
      <c r="R296" s="10">
        <f ca="1">IF(IF($A296&gt;='key variables'!$B$26,M296*SUMPRODUCT(Z296:AC296,'control variables'!$O$5:$R$5)/J296+H$65*'key variables'!$B$25/scenario!J$65,M296*SUMPRODUCT(Z296:AC296,'control variables'!$O$7:$R$7)/J296+H$65*'key variables'!$B$25/scenario!J$65)&lt;'key variables'!$B$28,0,IF($A296&gt;='key variables'!$B$26,M296*SUMPRODUCT(Z296:AC296,'control variables'!$O$5:$R$5)/J296+H$65*'key variables'!$B$25/scenario!J$65,M296*SUMPRODUCT(Z296:AC296,'control variables'!$O$7:$R$7)/J296+H$65*'key variables'!$B$25/scenario!J$65))</f>
        <v>1.080463731043225E-4</v>
      </c>
      <c r="S296" s="10">
        <f ca="1">IF(IF($A296&gt;='key variables'!$B$26,N296*SUMPRODUCT(Z296:AC296,'control variables'!$O$6:$R$6)/J296+I$65*'key variables'!$B$25/scenario!J$65,N296*SUMPRODUCT(Z296:AC296,'control variables'!$O$7:$R$7)/J296+I$65*'key variables'!$B$25/scenario!J$65)&lt;'key variables'!$B$28,0,IF($A296&gt;='key variables'!$B$26,N296*SUMPRODUCT(Z296:AC296,'control variables'!$O$6:$R$6)/J296+I$65*'key variables'!$B$25/scenario!J$65,N296*SUMPRODUCT(Z296:AC296,'control variables'!$O$7:$R$7)/J296+I$65*'key variables'!$B$25/scenario!J$65))</f>
        <v>4.8566309873334744E-5</v>
      </c>
      <c r="T296" s="10">
        <f t="shared" ca="1" si="207"/>
        <v>2.2393743477271198E-4</v>
      </c>
      <c r="U296" s="82">
        <f ca="1">SUMPRODUCT(P266:P295,'control variables'!AD$7:AD$36)</f>
        <v>6.6259604919064212E-5</v>
      </c>
      <c r="V296" s="82">
        <f ca="1">SUMPRODUCT(Q266:Q295,'control variables'!AE$7:AE$36)</f>
        <v>7.6481323805144687E-5</v>
      </c>
      <c r="W296" s="82">
        <f ca="1">SUMPRODUCT(R266:R295,'control variables'!AF$7:AF$36)</f>
        <v>2.29078299302787E-4</v>
      </c>
      <c r="X296" s="82">
        <f ca="1">SUMPRODUCT(S266:S295,'control variables'!AG$7:AG$36)</f>
        <v>1.0296956158309593E-4</v>
      </c>
      <c r="Y296" s="82">
        <f t="shared" ca="1" si="201"/>
        <v>4.747887896100918E-4</v>
      </c>
      <c r="Z296" s="10">
        <f ca="1">IF($A296&gt;='key variables'!$B$26,SUMPRODUCT(P266:P295,'control variables'!V$7:V$36)*$E296,SUMPRODUCT(P266:P295,'control variables'!Z$7:Z$36)*$E296)</f>
        <v>1.6168014377419983E-4</v>
      </c>
      <c r="AA296" s="10">
        <f ca="1">IF($A296&gt;='key variables'!$B$26,SUMPRODUCT(Q266:Q295,'control variables'!W$7:W$36)*$E296,SUMPRODUCT(Q266:Q295,'control variables'!AA$7:AA$36)*$E296)</f>
        <v>1.866221726489517E-4</v>
      </c>
      <c r="AB296" s="10">
        <f ca="1">IF($A296&gt;='key variables'!$B$26,SUMPRODUCT(R266:R295,'control variables'!X$7:X$36)*$E296,SUMPRODUCT(R266:R295,'control variables'!AB$7:AB$36)*$E296)</f>
        <v>5.5897424097328674E-4</v>
      </c>
      <c r="AC296" s="10">
        <f ca="1">IF($A296&gt;='key variables'!$B$26,SUMPRODUCT(S266:S295,'control variables'!Y$7:Y$36)*$E296,SUMPRODUCT(S266:S295,'control variables'!AC$7:AC$36)*$E296)</f>
        <v>2.5125615435614039E-4</v>
      </c>
      <c r="AD296" s="10">
        <f t="shared" ca="1" si="202"/>
        <v>1.1585327117525786E-3</v>
      </c>
      <c r="AE296" s="82">
        <f ca="1">SUMPRODUCT(P266:P295,'control variables'!AL$7:AL$36)</f>
        <v>2.2013569936683868E-4</v>
      </c>
      <c r="AF296" s="82">
        <f ca="1">SUMPRODUCT(Q266:Q295,'control variables'!AM$7:AM$36)</f>
        <v>2.5343114924368813E-4</v>
      </c>
      <c r="AG296" s="82">
        <f ca="1">SUMPRODUCT(R266:R295,'control variables'!AN$7:AN$36)</f>
        <v>7.2259881110047083E-4</v>
      </c>
      <c r="AH296" s="82">
        <f ca="1">SUMPRODUCT(S266:S295,'control variables'!AO$7:AO$36)</f>
        <v>3.1287811758075101E-4</v>
      </c>
      <c r="AI296" s="82">
        <f t="shared" ca="1" si="214"/>
        <v>1.5090437772917486E-3</v>
      </c>
      <c r="AJ296" s="10">
        <f ca="1">SUMPRODUCT(P266:P295,'control variables'!AP$7:AP$36)</f>
        <v>2.1034051698052299E-7</v>
      </c>
      <c r="AK296" s="10">
        <f ca="1">SUMPRODUCT(Q266:Q295,'control variables'!AQ$7:AQ$36)</f>
        <v>6.0697317800865506E-7</v>
      </c>
      <c r="AL296" s="10">
        <f ca="1">SUMPRODUCT(R266:R295,'control variables'!AR$7:AR$36)</f>
        <v>2.1816209723808767E-5</v>
      </c>
      <c r="AM296" s="10">
        <f ca="1">SUMPRODUCT(S266:S295,'control variables'!AS$7:AS$36)</f>
        <v>1.6343797131828799E-5</v>
      </c>
      <c r="AN296" s="10">
        <f t="shared" ca="1" si="235"/>
        <v>3.8977320550626742E-5</v>
      </c>
      <c r="AO296" s="82">
        <f ca="1">SUMPRODUCT(P266:P295,'control variables'!AX$7:AX$36)</f>
        <v>2.8603100366227157E-7</v>
      </c>
      <c r="AP296" s="82">
        <f ca="1">SUMPRODUCT(Q266:Q295,'control variables'!AY$7:AY$36)</f>
        <v>6.603127149981105E-7</v>
      </c>
      <c r="AQ296" s="82">
        <f ca="1">SUMPRODUCT(R266:R295,'control variables'!AZ$7:AZ$36)</f>
        <v>5.9333431836962196E-6</v>
      </c>
      <c r="AR296" s="82">
        <f ca="1">SUMPRODUCT(S266:S295,'control variables'!BA$7:BA$36)</f>
        <v>4.4450139843503571E-6</v>
      </c>
      <c r="AS296" s="82">
        <f t="shared" ca="1" si="236"/>
        <v>1.1324700886706958E-5</v>
      </c>
      <c r="AT296" s="10">
        <f ca="1">SUMPRODUCT(P266:P295,'control variables'!AT$7:AT$36)</f>
        <v>-2.5243352224308984E-7</v>
      </c>
      <c r="AU296" s="10">
        <f ca="1">SUMPRODUCT(Q266:Q295,'control variables'!AU$7:AU$36)</f>
        <v>2.7383483802323166E-7</v>
      </c>
      <c r="AV296" s="10">
        <f ca="1">SUMPRODUCT(R266:R295,'control variables'!AV$7:AV$36)</f>
        <v>1.1791547566555853E-4</v>
      </c>
      <c r="AW296" s="10">
        <f ca="1">SUMPRODUCT(S266:S295,'control variables'!AW$7:AW$36)</f>
        <v>8.8337371036444493E-5</v>
      </c>
      <c r="AX296" s="10">
        <f t="shared" ca="1" si="215"/>
        <v>2.0627424801778317E-4</v>
      </c>
      <c r="AY296" s="82">
        <f ca="1">SUMPRODUCT(P266:P295,'control variables'!BB$7:BB$36)</f>
        <v>9.1493630832757899E-7</v>
      </c>
      <c r="AZ296" s="82">
        <f ca="1">SUMPRODUCT(Q266:Q295,'control variables'!BC$7:BC$36)</f>
        <v>2.3330859546552382E-6</v>
      </c>
      <c r="BA296" s="82">
        <f ca="1">SUMPRODUCT(R266:R295,'control variables'!BD$7:BD$36)</f>
        <v>1.6332318826726226E-5</v>
      </c>
      <c r="BB296" s="82">
        <f ca="1">SUMPRODUCT(S266:S295,'control variables'!BE$7:BE$36)</f>
        <v>2.3209390937436639E-6</v>
      </c>
      <c r="BC296" s="82">
        <f t="shared" ca="1" si="237"/>
        <v>2.1901280183452705E-5</v>
      </c>
      <c r="BD296" s="10">
        <f ca="1">SUMPRODUCT(P266:P295,'control variables'!BF$7:BF$36)</f>
        <v>1.9139670644820436E-7</v>
      </c>
      <c r="BE296" s="10">
        <f ca="1">SUMPRODUCT(Q266:Q295,'control variables'!BG$7:BG$36)</f>
        <v>2.2092304201004403E-7</v>
      </c>
      <c r="BF296" s="10">
        <f ca="1">SUMPRODUCT(R266:R295,'control variables'!BH$7:BH$36)</f>
        <v>6.617128499161086E-6</v>
      </c>
      <c r="BG296" s="10">
        <f ca="1">SUMPRODUCT(S266:S295,'control variables'!BI$7:BI$36)</f>
        <v>1.487183252563411E-5</v>
      </c>
      <c r="BH296" s="10">
        <f t="shared" ca="1" si="238"/>
        <v>2.1901280773253445E-5</v>
      </c>
      <c r="BI296" s="82">
        <f t="shared" ca="1" si="216"/>
        <v>2.2079820215292317E-4</v>
      </c>
      <c r="BJ296" s="82">
        <f t="shared" ca="1" si="217"/>
        <v>2.5603807003636662E-4</v>
      </c>
      <c r="BK296" s="82">
        <f t="shared" ca="1" si="218"/>
        <v>8.568466055927555E-4</v>
      </c>
      <c r="BL296" s="82">
        <f t="shared" ca="1" si="219"/>
        <v>4.0353642771093917E-4</v>
      </c>
      <c r="BM296" s="82">
        <f t="shared" ca="1" si="209"/>
        <v>1.7372193054929846E-3</v>
      </c>
      <c r="BN296" s="10">
        <f ca="1">BN295+BI296-INDIRECT(ADDRESS(MAX($D296-'key variables'!$B$9*30,34),scenario!BI$4),TRUE)</f>
        <v>9439390.0738076139</v>
      </c>
      <c r="BO296" s="10">
        <f ca="1">BO295+BJ296-INDIRECT(ADDRESS(MAX($D296-'key variables'!$B$9*30,34),scenario!BJ$4),TRUE)</f>
        <v>10895583.359413508</v>
      </c>
      <c r="BP296" s="10">
        <f ca="1">BP295+BK296-INDIRECT(ADDRESS(MAX($D296-'key variables'!$B$9*30,34),scenario!BK$4),TRUE)</f>
        <v>32531162.532710884</v>
      </c>
      <c r="BQ296" s="10">
        <f ca="1">BQ295+BL296-INDIRECT(ADDRESS(MAX($D296-'key variables'!$B$9*30,34),scenario!BL$4),TRUE)</f>
        <v>14415841.514046999</v>
      </c>
      <c r="BR296" s="10">
        <f t="shared" ca="1" si="239"/>
        <v>67281977.479978949</v>
      </c>
      <c r="BS296" s="82">
        <f t="shared" ca="1" si="220"/>
        <v>1.1698925654460338E-3</v>
      </c>
      <c r="BT296" s="82">
        <f t="shared" ca="1" si="221"/>
        <v>1.3576339243870901E-3</v>
      </c>
      <c r="BU296" s="82">
        <f t="shared" ca="1" si="222"/>
        <v>4.6577863686241882E-3</v>
      </c>
      <c r="BV296" s="82">
        <f t="shared" ca="1" si="223"/>
        <v>2.2803872358358847E-3</v>
      </c>
      <c r="BW296" s="82">
        <f t="shared" ca="1" si="240"/>
        <v>9.465700094293197E-3</v>
      </c>
      <c r="BX296" s="10">
        <f t="shared" ca="1" si="224"/>
        <v>5.0578578272595748E-6</v>
      </c>
      <c r="BY296" s="10">
        <f t="shared" ca="1" si="225"/>
        <v>1.1676251342825846E-5</v>
      </c>
      <c r="BZ296" s="10">
        <f t="shared" ca="1" si="226"/>
        <v>1.0491872178071132E-4</v>
      </c>
      <c r="CA296" s="10">
        <f t="shared" ca="1" si="227"/>
        <v>7.8600749465280296E-5</v>
      </c>
      <c r="CB296" s="10">
        <v>0</v>
      </c>
      <c r="CC296" s="82">
        <f t="shared" ca="1" si="228"/>
        <v>-1.0897707641200737E-6</v>
      </c>
      <c r="CD296" s="82">
        <f t="shared" ca="1" si="229"/>
        <v>2.0173086762512082E-6</v>
      </c>
      <c r="CE296" s="82">
        <f t="shared" ca="1" si="230"/>
        <v>6.2911801876621679E-4</v>
      </c>
      <c r="CF296" s="82">
        <f t="shared" ca="1" si="231"/>
        <v>4.7130895408268377E-4</v>
      </c>
      <c r="CG296" s="82">
        <f t="shared" ca="1" si="241"/>
        <v>1.1013545107610317E-3</v>
      </c>
      <c r="CH296" s="13" t="str">
        <f t="shared" ca="1" si="194"/>
        <v/>
      </c>
      <c r="CI296" s="81">
        <f t="shared" ca="1" si="203"/>
        <v>0.11317759656978048</v>
      </c>
      <c r="CJ296" s="81">
        <f t="shared" ca="1" si="204"/>
        <v>0.13063724755541323</v>
      </c>
      <c r="CK296" s="81">
        <f t="shared" ca="1" si="205"/>
        <v>0.39004625937531201</v>
      </c>
      <c r="CL296" s="81">
        <f t="shared" ca="1" si="206"/>
        <v>0.17284488535100637</v>
      </c>
      <c r="CM296" s="89">
        <f t="shared" ca="1" si="195"/>
        <v>0.80670598885151212</v>
      </c>
    </row>
    <row r="297" spans="1:91" x14ac:dyDescent="0.3">
      <c r="A297">
        <v>232</v>
      </c>
      <c r="B297" s="3">
        <f t="shared" si="208"/>
        <v>0.83333333333333337</v>
      </c>
      <c r="C297" s="3">
        <f t="shared" si="196"/>
        <v>7.7333333333333334</v>
      </c>
      <c r="D297" s="4">
        <f t="shared" ca="1" si="232"/>
        <v>297</v>
      </c>
      <c r="E297" s="58">
        <f>(0.5*(COS(B297*2*PI())+1)*('key variables'!$B$4-'key variables'!$B$6)+'key variables'!$B$6)/'key variables'!$B$4</f>
        <v>1</v>
      </c>
      <c r="F297" s="10">
        <f t="shared" ca="1" si="197"/>
        <v>11689222.907462291</v>
      </c>
      <c r="G297" s="10">
        <f t="shared" ca="1" si="198"/>
        <v>13492492.798714481</v>
      </c>
      <c r="H297" s="10">
        <f t="shared" ca="1" si="199"/>
        <v>40309474.521129064</v>
      </c>
      <c r="I297" s="10">
        <f t="shared" ca="1" si="200"/>
        <v>17912154.249842618</v>
      </c>
      <c r="J297" s="10">
        <f t="shared" ca="1" si="233"/>
        <v>83403344.477148458</v>
      </c>
      <c r="K297" s="82">
        <f t="shared" ca="1" si="210"/>
        <v>2249832.832484785</v>
      </c>
      <c r="L297" s="82">
        <f t="shared" ca="1" si="211"/>
        <v>2596909.4379433389</v>
      </c>
      <c r="M297" s="82">
        <f t="shared" ca="1" si="212"/>
        <v>7778311.9837603942</v>
      </c>
      <c r="N297" s="82">
        <f t="shared" ca="1" si="213"/>
        <v>3496312.7335152319</v>
      </c>
      <c r="O297" s="82">
        <f t="shared" ca="1" si="234"/>
        <v>16121366.987703752</v>
      </c>
      <c r="P297" s="10">
        <f ca="1">IF(IF($A297&gt;='key variables'!$B$26,K297*SUMPRODUCT(Z297:AC297,'control variables'!$O$3:$R$3)/J297+F$65*'key variables'!$B$25/scenario!J$65,K297*SUMPRODUCT(Z297:AC297,'control variables'!$O$7:$R$7)/J297+F$65*'key variables'!$B$25/scenario!J$65)&lt;'key variables'!$B$28,0,IF($A297&gt;='key variables'!$B$26,K297*SUMPRODUCT(Z297:AC297,'control variables'!$O$3:$R$3)/J297+F$65*'key variables'!$B$25/scenario!J$65,K297*SUMPRODUCT(Z297:AC297,'control variables'!$O$7:$R$7)/J297+F$65*'key variables'!$B$25/scenario!J$65))</f>
        <v>2.6890590147833794E-5</v>
      </c>
      <c r="Q297" s="10">
        <f ca="1">IF(IF($A297&gt;='key variables'!$B$26,L297*SUMPRODUCT(Z297:AC297,'control variables'!$O$4:$R$4)/J297+G$65*'key variables'!$B$25/scenario!J$65,L297*SUMPRODUCT(Z297:AC297,'control variables'!$O$7:$R$7)/J297+G$65*'key variables'!$B$25/scenario!J$65)&lt;'key variables'!$B$28,0,IF($A297&gt;='key variables'!$B$26,L297*SUMPRODUCT(Z297:AC297,'control variables'!$O$4:$R$4)/J297+G$65*'key variables'!$B$25/scenario!J$65,L297*SUMPRODUCT(Z297:AC297,'control variables'!$O$7:$R$7)/J297+G$65*'key variables'!$B$25/scenario!J$65))</f>
        <v>3.103894046636819E-5</v>
      </c>
      <c r="R297" s="10">
        <f ca="1">IF(IF($A297&gt;='key variables'!$B$26,M297*SUMPRODUCT(Z297:AC297,'control variables'!$O$5:$R$5)/J297+H$65*'key variables'!$B$25/scenario!J$65,M297*SUMPRODUCT(Z297:AC297,'control variables'!$O$7:$R$7)/J297+H$65*'key variables'!$B$25/scenario!J$65)&lt;'key variables'!$B$28,0,IF($A297&gt;='key variables'!$B$26,M297*SUMPRODUCT(Z297:AC297,'control variables'!$O$5:$R$5)/J297+H$65*'key variables'!$B$25/scenario!J$65,M297*SUMPRODUCT(Z297:AC297,'control variables'!$O$7:$R$7)/J297+H$65*'key variables'!$B$25/scenario!J$65))</f>
        <v>9.2968418176331041E-5</v>
      </c>
      <c r="S297" s="10">
        <f ca="1">IF(IF($A297&gt;='key variables'!$B$26,N297*SUMPRODUCT(Z297:AC297,'control variables'!$O$6:$R$6)/J297+I$65*'key variables'!$B$25/scenario!J$65,N297*SUMPRODUCT(Z297:AC297,'control variables'!$O$7:$R$7)/J297+I$65*'key variables'!$B$25/scenario!J$65)&lt;'key variables'!$B$28,0,IF($A297&gt;='key variables'!$B$26,N297*SUMPRODUCT(Z297:AC297,'control variables'!$O$6:$R$6)/J297+I$65*'key variables'!$B$25/scenario!J$65,N297*SUMPRODUCT(Z297:AC297,'control variables'!$O$7:$R$7)/J297+I$65*'key variables'!$B$25/scenario!J$65))</f>
        <v>4.1788843770127688E-5</v>
      </c>
      <c r="T297" s="10">
        <f t="shared" ca="1" si="207"/>
        <v>1.9268679256066073E-4</v>
      </c>
      <c r="U297" s="82">
        <f ca="1">SUMPRODUCT(P267:P296,'control variables'!AD$7:AD$36)</f>
        <v>5.7013025808910752E-5</v>
      </c>
      <c r="V297" s="82">
        <f ca="1">SUMPRODUCT(Q267:Q296,'control variables'!AE$7:AE$36)</f>
        <v>6.5808295919189723E-5</v>
      </c>
      <c r="W297" s="82">
        <f ca="1">SUMPRODUCT(R267:R296,'control variables'!AF$7:AF$36)</f>
        <v>1.9711024547104452E-4</v>
      </c>
      <c r="X297" s="82">
        <f ca="1">SUMPRODUCT(S267:S296,'control variables'!AG$7:AG$36)</f>
        <v>8.8600079629816547E-5</v>
      </c>
      <c r="Y297" s="82">
        <f t="shared" ca="1" si="201"/>
        <v>4.0853164682896155E-4</v>
      </c>
      <c r="Z297" s="10">
        <f ca="1">IF($A297&gt;='key variables'!$B$26,SUMPRODUCT(P267:P296,'control variables'!V$7:V$36)*$E297,SUMPRODUCT(P267:P296,'control variables'!Z$7:Z$36)*$E297)</f>
        <v>1.3911755467164912E-4</v>
      </c>
      <c r="AA297" s="10">
        <f ca="1">IF($A297&gt;='key variables'!$B$26,SUMPRODUCT(Q267:Q296,'control variables'!W$7:W$36)*$E297,SUMPRODUCT(Q267:Q296,'control variables'!AA$7:AA$36)*$E297)</f>
        <v>1.6057890412746797E-4</v>
      </c>
      <c r="AB297" s="10">
        <f ca="1">IF($A297&gt;='key variables'!$B$26,SUMPRODUCT(R267:R296,'control variables'!X$7:X$36)*$E297,SUMPRODUCT(R267:R296,'control variables'!AB$7:AB$36)*$E297)</f>
        <v>4.8096895335055894E-4</v>
      </c>
      <c r="AC297" s="10">
        <f ca="1">IF($A297&gt;='key variables'!$B$26,SUMPRODUCT(S267:S296,'control variables'!Y$7:Y$36)*$E297,SUMPRODUCT(S267:S296,'control variables'!AC$7:AC$36)*$E297)</f>
        <v>2.1619316370132075E-4</v>
      </c>
      <c r="AD297" s="10">
        <f t="shared" ca="1" si="202"/>
        <v>9.9685857585099665E-4</v>
      </c>
      <c r="AE297" s="82">
        <f ca="1">SUMPRODUCT(P267:P296,'control variables'!AL$7:AL$36)</f>
        <v>1.8941559227784408E-4</v>
      </c>
      <c r="AF297" s="82">
        <f ca="1">SUMPRODUCT(Q267:Q296,'control variables'!AM$7:AM$36)</f>
        <v>2.1806463637528113E-4</v>
      </c>
      <c r="AG297" s="82">
        <f ca="1">SUMPRODUCT(R267:R296,'control variables'!AN$7:AN$36)</f>
        <v>6.2175958818826648E-4</v>
      </c>
      <c r="AH297" s="82">
        <f ca="1">SUMPRODUCT(S267:S296,'control variables'!AO$7:AO$36)</f>
        <v>2.6921573430748364E-4</v>
      </c>
      <c r="AI297" s="82">
        <f t="shared" ca="1" si="214"/>
        <v>1.2984555511488755E-3</v>
      </c>
      <c r="AJ297" s="10">
        <f ca="1">SUMPRODUCT(P267:P296,'control variables'!AP$7:AP$36)</f>
        <v>1.809873351651556E-7</v>
      </c>
      <c r="AK297" s="10">
        <f ca="1">SUMPRODUCT(Q267:Q296,'control variables'!AQ$7:AQ$36)</f>
        <v>5.2226960160359569E-7</v>
      </c>
      <c r="AL297" s="10">
        <f ca="1">SUMPRODUCT(R267:R296,'control variables'!AR$7:AR$36)</f>
        <v>1.8771740784881313E-5</v>
      </c>
      <c r="AM297" s="10">
        <f ca="1">SUMPRODUCT(S267:S296,'control variables'!AS$7:AS$36)</f>
        <v>1.4063007602303805E-5</v>
      </c>
      <c r="AN297" s="10">
        <f t="shared" ca="1" si="235"/>
        <v>3.3538005323953873E-5</v>
      </c>
      <c r="AO297" s="82">
        <f ca="1">SUMPRODUCT(P267:P296,'control variables'!AX$7:AX$36)</f>
        <v>2.4611515589476408E-7</v>
      </c>
      <c r="AP297" s="82">
        <f ca="1">SUMPRODUCT(Q267:Q296,'control variables'!AY$7:AY$36)</f>
        <v>5.6816556495721927E-7</v>
      </c>
      <c r="AQ297" s="82">
        <f ca="1">SUMPRODUCT(R267:R296,'control variables'!AZ$7:AZ$36)</f>
        <v>5.1053405537700056E-6</v>
      </c>
      <c r="AR297" s="82">
        <f ca="1">SUMPRODUCT(S267:S296,'control variables'!BA$7:BA$36)</f>
        <v>3.8247088452149344E-6</v>
      </c>
      <c r="AS297" s="82">
        <f t="shared" ca="1" si="236"/>
        <v>9.7443301198369233E-6</v>
      </c>
      <c r="AT297" s="10">
        <f ca="1">SUMPRODUCT(P267:P296,'control variables'!AT$7:AT$36)</f>
        <v>-2.1720622902082926E-7</v>
      </c>
      <c r="AU297" s="10">
        <f ca="1">SUMPRODUCT(Q267:Q296,'control variables'!AU$7:AU$36)</f>
        <v>2.356209746353682E-7</v>
      </c>
      <c r="AV297" s="10">
        <f ca="1">SUMPRODUCT(R267:R296,'control variables'!AV$7:AV$36)</f>
        <v>1.0146027985874774E-4</v>
      </c>
      <c r="AW297" s="10">
        <f ca="1">SUMPRODUCT(S267:S296,'control variables'!AW$7:AW$36)</f>
        <v>7.600982260178077E-5</v>
      </c>
      <c r="AX297" s="10">
        <f t="shared" ca="1" si="215"/>
        <v>1.7748851720614305E-4</v>
      </c>
      <c r="AY297" s="82">
        <f ca="1">SUMPRODUCT(P267:P296,'control variables'!BB$7:BB$36)</f>
        <v>7.8725623898214649E-7</v>
      </c>
      <c r="AZ297" s="82">
        <f ca="1">SUMPRODUCT(Q267:Q296,'control variables'!BC$7:BC$36)</f>
        <v>2.0075020055126491E-6</v>
      </c>
      <c r="BA297" s="82">
        <f ca="1">SUMPRODUCT(R267:R296,'control variables'!BD$7:BD$36)</f>
        <v>1.405313110470885E-5</v>
      </c>
      <c r="BB297" s="82">
        <f ca="1">SUMPRODUCT(S267:S296,'control variables'!BE$7:BE$36)</f>
        <v>1.9970502484344261E-6</v>
      </c>
      <c r="BC297" s="82">
        <f t="shared" ca="1" si="237"/>
        <v>1.8844939597638072E-5</v>
      </c>
      <c r="BD297" s="10">
        <f ca="1">SUMPRODUCT(P267:P296,'control variables'!BF$7:BF$36)</f>
        <v>1.6468714805668774E-7</v>
      </c>
      <c r="BE297" s="10">
        <f ca="1">SUMPRODUCT(Q267:Q296,'control variables'!BG$7:BG$36)</f>
        <v>1.9009306065821968E-7</v>
      </c>
      <c r="BF297" s="10">
        <f ca="1">SUMPRODUCT(R267:R296,'control variables'!BH$7:BH$36)</f>
        <v>5.6937031000916329E-6</v>
      </c>
      <c r="BG297" s="10">
        <f ca="1">SUMPRODUCT(S267:S296,'control variables'!BI$7:BI$36)</f>
        <v>1.2796456796325123E-5</v>
      </c>
      <c r="BH297" s="10">
        <f t="shared" ca="1" si="238"/>
        <v>1.8844940105131665E-5</v>
      </c>
      <c r="BI297" s="82">
        <f t="shared" ca="1" si="216"/>
        <v>1.899856422878054E-4</v>
      </c>
      <c r="BJ297" s="82">
        <f t="shared" ca="1" si="217"/>
        <v>2.2030775935542914E-4</v>
      </c>
      <c r="BK297" s="82">
        <f t="shared" ca="1" si="218"/>
        <v>7.3727299915172313E-4</v>
      </c>
      <c r="BL297" s="82">
        <f t="shared" ca="1" si="219"/>
        <v>3.4722260715769885E-4</v>
      </c>
      <c r="BM297" s="82">
        <f t="shared" ca="1" si="209"/>
        <v>1.4947890079526564E-3</v>
      </c>
      <c r="BN297" s="10">
        <f ca="1">BN296+BI297-INDIRECT(ADDRESS(MAX($D297-'key variables'!$B$9*30,34),scenario!BI$4),TRUE)</f>
        <v>9439390.0739976</v>
      </c>
      <c r="BO297" s="10">
        <f ca="1">BO296+BJ297-INDIRECT(ADDRESS(MAX($D297-'key variables'!$B$9*30,34),scenario!BJ$4),TRUE)</f>
        <v>10895583.359633816</v>
      </c>
      <c r="BP297" s="10">
        <f ca="1">BP296+BK297-INDIRECT(ADDRESS(MAX($D297-'key variables'!$B$9*30,34),scenario!BK$4),TRUE)</f>
        <v>32531162.533448156</v>
      </c>
      <c r="BQ297" s="10">
        <f ca="1">BQ296+BL297-INDIRECT(ADDRESS(MAX($D297-'key variables'!$B$9*30,34),scenario!BL$4),TRUE)</f>
        <v>14415841.514394222</v>
      </c>
      <c r="BR297" s="10">
        <f t="shared" ca="1" si="239"/>
        <v>67281977.481473744</v>
      </c>
      <c r="BS297" s="82">
        <f t="shared" ca="1" si="220"/>
        <v>1.0066328261580054E-3</v>
      </c>
      <c r="BT297" s="82">
        <f t="shared" ca="1" si="221"/>
        <v>1.1681750124373708E-3</v>
      </c>
      <c r="BU297" s="82">
        <f t="shared" ca="1" si="222"/>
        <v>4.0077880845487048E-3</v>
      </c>
      <c r="BV297" s="82">
        <f t="shared" ca="1" si="223"/>
        <v>1.9621570156519883E-3</v>
      </c>
      <c r="BW297" s="82">
        <f t="shared" ca="1" si="240"/>
        <v>8.1447529387960703E-3</v>
      </c>
      <c r="BX297" s="10">
        <f t="shared" ca="1" si="224"/>
        <v>4.352029596115505E-6</v>
      </c>
      <c r="BY297" s="10">
        <f t="shared" ca="1" si="225"/>
        <v>1.0046821841612198E-5</v>
      </c>
      <c r="BZ297" s="10">
        <f t="shared" ca="1" si="226"/>
        <v>9.0277228129680853E-5</v>
      </c>
      <c r="CA297" s="10">
        <f t="shared" ca="1" si="227"/>
        <v>6.7631951265735674E-5</v>
      </c>
      <c r="CB297" s="10">
        <v>0</v>
      </c>
      <c r="CC297" s="82">
        <f t="shared" ca="1" si="228"/>
        <v>-9.3769235582885291E-7</v>
      </c>
      <c r="CD297" s="82">
        <f t="shared" ca="1" si="229"/>
        <v>1.7357917382622163E-6</v>
      </c>
      <c r="CE297" s="82">
        <f t="shared" ca="1" si="230"/>
        <v>5.4132413913858036E-4</v>
      </c>
      <c r="CF297" s="82">
        <f t="shared" ca="1" si="231"/>
        <v>4.0553743023799186E-4</v>
      </c>
      <c r="CG297" s="82">
        <f t="shared" ca="1" si="241"/>
        <v>9.4765966875900564E-4</v>
      </c>
      <c r="CH297" s="13" t="str">
        <f t="shared" ca="1" si="194"/>
        <v/>
      </c>
      <c r="CI297" s="81">
        <f t="shared" ca="1" si="203"/>
        <v>0.11317759657208809</v>
      </c>
      <c r="CJ297" s="81">
        <f t="shared" ca="1" si="204"/>
        <v>0.13063724755808898</v>
      </c>
      <c r="CK297" s="81">
        <f t="shared" ca="1" si="205"/>
        <v>0.39004625938425425</v>
      </c>
      <c r="CL297" s="81">
        <f t="shared" ca="1" si="206"/>
        <v>0.17284488535521492</v>
      </c>
      <c r="CM297" s="89">
        <f t="shared" ca="1" si="195"/>
        <v>0.80670598886964617</v>
      </c>
    </row>
    <row r="298" spans="1:91" x14ac:dyDescent="0.3">
      <c r="A298">
        <v>233</v>
      </c>
      <c r="B298" s="3">
        <f t="shared" si="208"/>
        <v>0.83611111111111114</v>
      </c>
      <c r="C298" s="3">
        <f t="shared" si="196"/>
        <v>7.7666666666666666</v>
      </c>
      <c r="D298" s="4">
        <f t="shared" ca="1" si="232"/>
        <v>298</v>
      </c>
      <c r="E298" s="58">
        <f>(0.5*(COS(B298*2*PI())+1)*('key variables'!$B$4-'key variables'!$B$6)+'key variables'!$B$6)/'key variables'!$B$4</f>
        <v>1</v>
      </c>
      <c r="F298" s="10">
        <f t="shared" ca="1" si="197"/>
        <v>11689222.907462128</v>
      </c>
      <c r="G298" s="10">
        <f t="shared" ca="1" si="198"/>
        <v>13492492.798714291</v>
      </c>
      <c r="H298" s="10">
        <f t="shared" ca="1" si="199"/>
        <v>40309474.521123372</v>
      </c>
      <c r="I298" s="10">
        <f t="shared" ca="1" si="200"/>
        <v>17912154.249829821</v>
      </c>
      <c r="J298" s="10">
        <f t="shared" ca="1" si="233"/>
        <v>83403344.477129608</v>
      </c>
      <c r="K298" s="82">
        <f t="shared" ca="1" si="210"/>
        <v>2249832.8324578945</v>
      </c>
      <c r="L298" s="82">
        <f t="shared" ca="1" si="211"/>
        <v>2596909.4379122998</v>
      </c>
      <c r="M298" s="82">
        <f t="shared" ca="1" si="212"/>
        <v>7778311.9836674277</v>
      </c>
      <c r="N298" s="82">
        <f t="shared" ca="1" si="213"/>
        <v>3496312.7334734425</v>
      </c>
      <c r="O298" s="82">
        <f t="shared" ca="1" si="234"/>
        <v>16121366.987511065</v>
      </c>
      <c r="P298" s="10">
        <f ca="1">IF(IF($A298&gt;='key variables'!$B$26,K298*SUMPRODUCT(Z298:AC298,'control variables'!$O$3:$R$3)/J298+F$65*'key variables'!$B$25/scenario!J$65,K298*SUMPRODUCT(Z298:AC298,'control variables'!$O$7:$R$7)/J298+F$65*'key variables'!$B$25/scenario!J$65)&lt;'key variables'!$B$28,0,IF($A298&gt;='key variables'!$B$26,K298*SUMPRODUCT(Z298:AC298,'control variables'!$O$3:$R$3)/J298+F$65*'key variables'!$B$25/scenario!J$65,K298*SUMPRODUCT(Z298:AC298,'control variables'!$O$7:$R$7)/J298+F$65*'key variables'!$B$25/scenario!J$65))</f>
        <v>2.3137987495944986E-5</v>
      </c>
      <c r="Q298" s="10">
        <f ca="1">IF(IF($A298&gt;='key variables'!$B$26,L298*SUMPRODUCT(Z298:AC298,'control variables'!$O$4:$R$4)/J298+G$65*'key variables'!$B$25/scenario!J$65,L298*SUMPRODUCT(Z298:AC298,'control variables'!$O$7:$R$7)/J298+G$65*'key variables'!$B$25/scenario!J$65)&lt;'key variables'!$B$28,0,IF($A298&gt;='key variables'!$B$26,L298*SUMPRODUCT(Z298:AC298,'control variables'!$O$4:$R$4)/J298+G$65*'key variables'!$B$25/scenario!J$65,L298*SUMPRODUCT(Z298:AC298,'control variables'!$O$7:$R$7)/J298+G$65*'key variables'!$B$25/scenario!J$65))</f>
        <v>2.6707432319259148E-5</v>
      </c>
      <c r="R298" s="10">
        <f ca="1">IF(IF($A298&gt;='key variables'!$B$26,M298*SUMPRODUCT(Z298:AC298,'control variables'!$O$5:$R$5)/J298+H$65*'key variables'!$B$25/scenario!J$65,M298*SUMPRODUCT(Z298:AC298,'control variables'!$O$7:$R$7)/J298+H$65*'key variables'!$B$25/scenario!J$65)&lt;'key variables'!$B$28,0,IF($A298&gt;='key variables'!$B$26,M298*SUMPRODUCT(Z298:AC298,'control variables'!$O$5:$R$5)/J298+H$65*'key variables'!$B$25/scenario!J$65,M298*SUMPRODUCT(Z298:AC298,'control variables'!$O$7:$R$7)/J298+H$65*'key variables'!$B$25/scenario!J$65))</f>
        <v>7.9994603519514698E-5</v>
      </c>
      <c r="S298" s="10">
        <f ca="1">IF(IF($A298&gt;='key variables'!$B$26,N298*SUMPRODUCT(Z298:AC298,'control variables'!$O$6:$R$6)/J298+I$65*'key variables'!$B$25/scenario!J$65,N298*SUMPRODUCT(Z298:AC298,'control variables'!$O$7:$R$7)/J298+I$65*'key variables'!$B$25/scenario!J$65)&lt;'key variables'!$B$28,0,IF($A298&gt;='key variables'!$B$26,N298*SUMPRODUCT(Z298:AC298,'control variables'!$O$6:$R$6)/J298+I$65*'key variables'!$B$25/scenario!J$65,N298*SUMPRODUCT(Z298:AC298,'control variables'!$O$7:$R$7)/J298+I$65*'key variables'!$B$25/scenario!J$65))</f>
        <v>3.5957178303173219E-5</v>
      </c>
      <c r="T298" s="10">
        <f t="shared" ca="1" si="207"/>
        <v>1.6579720163789206E-4</v>
      </c>
      <c r="U298" s="82">
        <f ca="1">SUMPRODUCT(P268:P297,'control variables'!AD$7:AD$36)</f>
        <v>4.9056813964588831E-5</v>
      </c>
      <c r="V298" s="82">
        <f ca="1">SUMPRODUCT(Q268:Q297,'control variables'!AE$7:AE$36)</f>
        <v>5.6624697328899368E-5</v>
      </c>
      <c r="W298" s="82">
        <f ca="1">SUMPRODUCT(R268:R297,'control variables'!AF$7:AF$36)</f>
        <v>1.6960335827459583E-4</v>
      </c>
      <c r="X298" s="82">
        <f ca="1">SUMPRODUCT(S268:S297,'control variables'!AG$7:AG$36)</f>
        <v>7.6235869996016679E-5</v>
      </c>
      <c r="Y298" s="82">
        <f t="shared" ca="1" si="201"/>
        <v>3.5152073956410074E-4</v>
      </c>
      <c r="Z298" s="10">
        <f ca="1">IF($A298&gt;='key variables'!$B$26,SUMPRODUCT(P268:P297,'control variables'!V$7:V$36)*$E298,SUMPRODUCT(P268:P297,'control variables'!Z$7:Z$36)*$E298)</f>
        <v>1.1970359232729992E-4</v>
      </c>
      <c r="AA298" s="10">
        <f ca="1">IF($A298&gt;='key variables'!$B$26,SUMPRODUCT(Q268:Q297,'control variables'!W$7:W$36)*$E298,SUMPRODUCT(Q268:Q297,'control variables'!AA$7:AA$36)*$E298)</f>
        <v>1.3816999386890644E-4</v>
      </c>
      <c r="AB298" s="10">
        <f ca="1">IF($A298&gt;='key variables'!$B$26,SUMPRODUCT(R268:R297,'control variables'!X$7:X$36)*$E298,SUMPRODUCT(R268:R297,'control variables'!AB$7:AB$36)*$E298)</f>
        <v>4.1384936394153326E-4</v>
      </c>
      <c r="AC298" s="10">
        <f ca="1">IF($A298&gt;='key variables'!$B$26,SUMPRODUCT(S268:S297,'control variables'!Y$7:Y$36)*$E298,SUMPRODUCT(S268:S297,'control variables'!AC$7:AC$36)*$E298)</f>
        <v>1.8602324050859731E-4</v>
      </c>
      <c r="AD298" s="10">
        <f t="shared" ca="1" si="202"/>
        <v>8.5774619064633688E-4</v>
      </c>
      <c r="AE298" s="82">
        <f ca="1">SUMPRODUCT(P268:P297,'control variables'!AL$7:AL$36)</f>
        <v>1.6298249988959583E-4</v>
      </c>
      <c r="AF298" s="82">
        <f ca="1">SUMPRODUCT(Q268:Q297,'control variables'!AM$7:AM$36)</f>
        <v>1.8763354772729661E-4</v>
      </c>
      <c r="AG298" s="82">
        <f ca="1">SUMPRODUCT(R268:R297,'control variables'!AN$7:AN$36)</f>
        <v>5.3499255681446127E-4</v>
      </c>
      <c r="AH298" s="82">
        <f ca="1">SUMPRODUCT(S268:S297,'control variables'!AO$7:AO$36)</f>
        <v>2.3164647038500047E-4</v>
      </c>
      <c r="AI298" s="82">
        <f t="shared" ca="1" si="214"/>
        <v>1.1172550748163542E-3</v>
      </c>
      <c r="AJ298" s="10">
        <f ca="1">SUMPRODUCT(P268:P297,'control variables'!AP$7:AP$36)</f>
        <v>1.5573041257243902E-7</v>
      </c>
      <c r="AK298" s="10">
        <f ca="1">SUMPRODUCT(Q268:Q297,'control variables'!AQ$7:AQ$36)</f>
        <v>4.493864747914688E-7</v>
      </c>
      <c r="AL298" s="10">
        <f ca="1">SUMPRODUCT(R268:R297,'control variables'!AR$7:AR$36)</f>
        <v>1.6152129840824674E-5</v>
      </c>
      <c r="AM298" s="10">
        <f ca="1">SUMPRODUCT(S268:S297,'control variables'!AS$7:AS$36)</f>
        <v>1.2100504015475183E-5</v>
      </c>
      <c r="AN298" s="10">
        <f t="shared" ca="1" si="235"/>
        <v>2.8857750743663767E-5</v>
      </c>
      <c r="AO298" s="82">
        <f ca="1">SUMPRODUCT(P268:P297,'control variables'!AX$7:AX$36)</f>
        <v>2.1176959555193462E-7</v>
      </c>
      <c r="AP298" s="82">
        <f ca="1">SUMPRODUCT(Q268:Q297,'control variables'!AY$7:AY$36)</f>
        <v>4.8887762096607434E-7</v>
      </c>
      <c r="AQ298" s="82">
        <f ca="1">SUMPRODUCT(R268:R297,'control variables'!AZ$7:AZ$36)</f>
        <v>4.3928863311817068E-6</v>
      </c>
      <c r="AR298" s="82">
        <f ca="1">SUMPRODUCT(S268:S297,'control variables'!BA$7:BA$36)</f>
        <v>3.2909677679557513E-6</v>
      </c>
      <c r="AS298" s="82">
        <f t="shared" ca="1" si="236"/>
        <v>8.3845013156554677E-6</v>
      </c>
      <c r="AT298" s="10">
        <f ca="1">SUMPRODUCT(P268:P297,'control variables'!AT$7:AT$36)</f>
        <v>-1.8689493180277687E-7</v>
      </c>
      <c r="AU298" s="10">
        <f ca="1">SUMPRODUCT(Q268:Q297,'control variables'!AU$7:AU$36)</f>
        <v>2.0273988542731008E-7</v>
      </c>
      <c r="AV298" s="10">
        <f ca="1">SUMPRODUCT(R268:R297,'control variables'!AV$7:AV$36)</f>
        <v>8.7301419348672957E-5</v>
      </c>
      <c r="AW298" s="10">
        <f ca="1">SUMPRODUCT(S268:S297,'control variables'!AW$7:AW$36)</f>
        <v>6.5402593081889421E-5</v>
      </c>
      <c r="AX298" s="10">
        <f t="shared" ca="1" si="215"/>
        <v>1.5271985738418692E-4</v>
      </c>
      <c r="AY298" s="82">
        <f ca="1">SUMPRODUCT(P268:P297,'control variables'!BB$7:BB$36)</f>
        <v>6.7739402203861622E-7</v>
      </c>
      <c r="AZ298" s="82">
        <f ca="1">SUMPRODUCT(Q268:Q297,'control variables'!BC$7:BC$36)</f>
        <v>1.727353548220837E-6</v>
      </c>
      <c r="BA298" s="82">
        <f ca="1">SUMPRODUCT(R268:R297,'control variables'!BD$7:BD$36)</f>
        <v>1.2092005791611882E-5</v>
      </c>
      <c r="BB298" s="82">
        <f ca="1">SUMPRODUCT(S268:S297,'control variables'!BE$7:BE$36)</f>
        <v>1.7183603419253331E-6</v>
      </c>
      <c r="BC298" s="82">
        <f t="shared" ca="1" si="237"/>
        <v>1.6215113703796669E-5</v>
      </c>
      <c r="BD298" s="10">
        <f ca="1">SUMPRODUCT(P268:P297,'control variables'!BF$7:BF$36)</f>
        <v>1.4170492919106447E-7</v>
      </c>
      <c r="BE298" s="10">
        <f ca="1">SUMPRODUCT(Q268:Q297,'control variables'!BG$7:BG$36)</f>
        <v>1.6356542704239186E-7</v>
      </c>
      <c r="BF298" s="10">
        <f ca="1">SUMPRODUCT(R268:R297,'control variables'!BH$7:BH$36)</f>
        <v>4.8991424294730466E-6</v>
      </c>
      <c r="BG298" s="10">
        <f ca="1">SUMPRODUCT(S268:S297,'control variables'!BI$7:BI$36)</f>
        <v>1.1010701354762634E-5</v>
      </c>
      <c r="BH298" s="10">
        <f t="shared" ca="1" si="238"/>
        <v>1.6215114140469137E-5</v>
      </c>
      <c r="BI298" s="82">
        <f t="shared" ca="1" si="216"/>
        <v>1.6347299897983167E-4</v>
      </c>
      <c r="BJ298" s="82">
        <f t="shared" ca="1" si="217"/>
        <v>1.8956364116094477E-4</v>
      </c>
      <c r="BK298" s="82">
        <f t="shared" ca="1" si="218"/>
        <v>6.3438598195474614E-4</v>
      </c>
      <c r="BL298" s="82">
        <f t="shared" ca="1" si="219"/>
        <v>2.9876742380881527E-4</v>
      </c>
      <c r="BM298" s="82">
        <f t="shared" ca="1" si="209"/>
        <v>1.2861900459043378E-3</v>
      </c>
      <c r="BN298" s="10">
        <f ca="1">BN297+BI298-INDIRECT(ADDRESS(MAX($D298-'key variables'!$B$9*30,34),scenario!BI$4),TRUE)</f>
        <v>9439390.0741610732</v>
      </c>
      <c r="BO298" s="10">
        <f ca="1">BO297+BJ298-INDIRECT(ADDRESS(MAX($D298-'key variables'!$B$9*30,34),scenario!BJ$4),TRUE)</f>
        <v>10895583.35982338</v>
      </c>
      <c r="BP298" s="10">
        <f ca="1">BP297+BK298-INDIRECT(ADDRESS(MAX($D298-'key variables'!$B$9*30,34),scenario!BK$4),TRUE)</f>
        <v>32531162.534082543</v>
      </c>
      <c r="BQ298" s="10">
        <f ca="1">BQ297+BL298-INDIRECT(ADDRESS(MAX($D298-'key variables'!$B$9*30,34),scenario!BL$4),TRUE)</f>
        <v>14415841.51469299</v>
      </c>
      <c r="BR298" s="10">
        <f t="shared" ca="1" si="239"/>
        <v>67281977.482759938</v>
      </c>
      <c r="BS298" s="82">
        <f t="shared" ca="1" si="220"/>
        <v>8.6615610974492764E-4</v>
      </c>
      <c r="BT298" s="82">
        <f t="shared" ca="1" si="221"/>
        <v>1.0051552381686426E-3</v>
      </c>
      <c r="BU298" s="82">
        <f t="shared" ca="1" si="222"/>
        <v>3.4484975636840001E-3</v>
      </c>
      <c r="BV298" s="82">
        <f t="shared" ca="1" si="223"/>
        <v>1.6883360687915837E-3</v>
      </c>
      <c r="BW298" s="82">
        <f t="shared" ca="1" si="240"/>
        <v>7.0081449803891544E-3</v>
      </c>
      <c r="BX298" s="10">
        <f t="shared" ca="1" si="224"/>
        <v>3.7447002404377584E-6</v>
      </c>
      <c r="BY298" s="10">
        <f t="shared" ca="1" si="225"/>
        <v>8.6447804873150436E-6</v>
      </c>
      <c r="BZ298" s="10">
        <f t="shared" ca="1" si="226"/>
        <v>7.7678966239777626E-5</v>
      </c>
      <c r="CA298" s="10">
        <f t="shared" ca="1" si="227"/>
        <v>5.8193857337003457E-5</v>
      </c>
      <c r="CB298" s="10">
        <v>0</v>
      </c>
      <c r="CC298" s="82">
        <f t="shared" ca="1" si="228"/>
        <v>-8.0683660700557164E-7</v>
      </c>
      <c r="CD298" s="82">
        <f t="shared" ca="1" si="229"/>
        <v>1.4935607066603009E-6</v>
      </c>
      <c r="CE298" s="82">
        <f t="shared" ca="1" si="230"/>
        <v>4.6578196329955039E-4</v>
      </c>
      <c r="CF298" s="82">
        <f t="shared" ca="1" si="231"/>
        <v>3.4894437340362184E-4</v>
      </c>
      <c r="CG298" s="82">
        <f t="shared" ca="1" si="241"/>
        <v>8.1541306080282693E-4</v>
      </c>
      <c r="CH298" s="13" t="str">
        <f t="shared" ca="1" si="194"/>
        <v/>
      </c>
      <c r="CI298" s="81">
        <f t="shared" ca="1" si="203"/>
        <v>0.11317759657407371</v>
      </c>
      <c r="CJ298" s="81">
        <f t="shared" ca="1" si="204"/>
        <v>0.13063724756039136</v>
      </c>
      <c r="CK298" s="81">
        <f t="shared" ca="1" si="205"/>
        <v>0.39004625939194865</v>
      </c>
      <c r="CL298" s="81">
        <f t="shared" ca="1" si="206"/>
        <v>0.17284488535883619</v>
      </c>
      <c r="CM298" s="89">
        <f t="shared" ca="1" si="195"/>
        <v>0.80670598888524991</v>
      </c>
    </row>
    <row r="299" spans="1:91" x14ac:dyDescent="0.3">
      <c r="A299">
        <v>234</v>
      </c>
      <c r="B299" s="3">
        <f t="shared" si="208"/>
        <v>0.83888888888888891</v>
      </c>
      <c r="C299" s="3">
        <f t="shared" si="196"/>
        <v>7.8</v>
      </c>
      <c r="D299" s="4">
        <f t="shared" ca="1" si="232"/>
        <v>299</v>
      </c>
      <c r="E299" s="58">
        <f>(0.5*(COS(B299*2*PI())+1)*('key variables'!$B$4-'key variables'!$B$6)+'key variables'!$B$6)/'key variables'!$B$4</f>
        <v>1</v>
      </c>
      <c r="F299" s="10">
        <f t="shared" ca="1" si="197"/>
        <v>11689222.907461986</v>
      </c>
      <c r="G299" s="10">
        <f t="shared" ca="1" si="198"/>
        <v>13492492.798714127</v>
      </c>
      <c r="H299" s="10">
        <f t="shared" ca="1" si="199"/>
        <v>40309474.52111847</v>
      </c>
      <c r="I299" s="10">
        <f t="shared" ca="1" si="200"/>
        <v>17912154.249818809</v>
      </c>
      <c r="J299" s="10">
        <f t="shared" ca="1" si="233"/>
        <v>83403344.477113396</v>
      </c>
      <c r="K299" s="82">
        <f t="shared" ca="1" si="210"/>
        <v>2249832.8324347567</v>
      </c>
      <c r="L299" s="82">
        <f t="shared" ca="1" si="211"/>
        <v>2596909.4378855927</v>
      </c>
      <c r="M299" s="82">
        <f t="shared" ca="1" si="212"/>
        <v>7778311.9835874289</v>
      </c>
      <c r="N299" s="82">
        <f t="shared" ca="1" si="213"/>
        <v>3496312.7334374832</v>
      </c>
      <c r="O299" s="82">
        <f t="shared" ca="1" si="234"/>
        <v>16121366.98734526</v>
      </c>
      <c r="P299" s="10">
        <f ca="1">IF(IF($A299&gt;='key variables'!$B$26,K299*SUMPRODUCT(Z299:AC299,'control variables'!$O$3:$R$3)/J299+F$65*'key variables'!$B$25/scenario!J$65,K299*SUMPRODUCT(Z299:AC299,'control variables'!$O$7:$R$7)/J299+F$65*'key variables'!$B$25/scenario!J$65)&lt;'key variables'!$B$28,0,IF($A299&gt;='key variables'!$B$26,K299*SUMPRODUCT(Z299:AC299,'control variables'!$O$3:$R$3)/J299+F$65*'key variables'!$B$25/scenario!J$65,K299*SUMPRODUCT(Z299:AC299,'control variables'!$O$7:$R$7)/J299+F$65*'key variables'!$B$25/scenario!J$65))</f>
        <v>1.9909063446316481E-5</v>
      </c>
      <c r="Q299" s="10">
        <f ca="1">IF(IF($A299&gt;='key variables'!$B$26,L299*SUMPRODUCT(Z299:AC299,'control variables'!$O$4:$R$4)/J299+G$65*'key variables'!$B$25/scenario!J$65,L299*SUMPRODUCT(Z299:AC299,'control variables'!$O$7:$R$7)/J299+G$65*'key variables'!$B$25/scenario!J$65)&lt;'key variables'!$B$28,0,IF($A299&gt;='key variables'!$B$26,L299*SUMPRODUCT(Z299:AC299,'control variables'!$O$4:$R$4)/J299+G$65*'key variables'!$B$25/scenario!J$65,L299*SUMPRODUCT(Z299:AC299,'control variables'!$O$7:$R$7)/J299+G$65*'key variables'!$B$25/scenario!J$65))</f>
        <v>2.2980389483982538E-5</v>
      </c>
      <c r="R299" s="10">
        <f ca="1">IF(IF($A299&gt;='key variables'!$B$26,M299*SUMPRODUCT(Z299:AC299,'control variables'!$O$5:$R$5)/J299+H$65*'key variables'!$B$25/scenario!J$65,M299*SUMPRODUCT(Z299:AC299,'control variables'!$O$7:$R$7)/J299+H$65*'key variables'!$B$25/scenario!J$65)&lt;'key variables'!$B$28,0,IF($A299&gt;='key variables'!$B$26,M299*SUMPRODUCT(Z299:AC299,'control variables'!$O$5:$R$5)/J299+H$65*'key variables'!$B$25/scenario!J$65,M299*SUMPRODUCT(Z299:AC299,'control variables'!$O$7:$R$7)/J299+H$65*'key variables'!$B$25/scenario!J$65))</f>
        <v>6.8831294731750553E-5</v>
      </c>
      <c r="S299" s="10">
        <f ca="1">IF(IF($A299&gt;='key variables'!$B$26,N299*SUMPRODUCT(Z299:AC299,'control variables'!$O$6:$R$6)/J299+I$65*'key variables'!$B$25/scenario!J$65,N299*SUMPRODUCT(Z299:AC299,'control variables'!$O$7:$R$7)/J299+I$65*'key variables'!$B$25/scenario!J$65)&lt;'key variables'!$B$28,0,IF($A299&gt;='key variables'!$B$26,N299*SUMPRODUCT(Z299:AC299,'control variables'!$O$6:$R$6)/J299+I$65*'key variables'!$B$25/scenario!J$65,N299*SUMPRODUCT(Z299:AC299,'control variables'!$O$7:$R$7)/J299+I$65*'key variables'!$B$25/scenario!J$65))</f>
        <v>3.0939326262227816E-5</v>
      </c>
      <c r="T299" s="10">
        <f t="shared" ca="1" si="207"/>
        <v>1.4266007392427739E-4</v>
      </c>
      <c r="U299" s="82">
        <f ca="1">SUMPRODUCT(P269:P298,'control variables'!AD$7:AD$36)</f>
        <v>4.221089763624555E-5</v>
      </c>
      <c r="V299" s="82">
        <f ca="1">SUMPRODUCT(Q269:Q298,'control variables'!AE$7:AE$36)</f>
        <v>4.8722677024212888E-5</v>
      </c>
      <c r="W299" s="82">
        <f ca="1">SUMPRODUCT(R269:R298,'control variables'!AF$7:AF$36)</f>
        <v>1.4593507845944045E-4</v>
      </c>
      <c r="X299" s="82">
        <f ca="1">SUMPRODUCT(S269:S298,'control variables'!AG$7:AG$36)</f>
        <v>6.5597095378734779E-5</v>
      </c>
      <c r="Y299" s="82">
        <f t="shared" ca="1" si="201"/>
        <v>3.0246574849863365E-4</v>
      </c>
      <c r="Z299" s="10">
        <f ca="1">IF($A299&gt;='key variables'!$B$26,SUMPRODUCT(P269:P298,'control variables'!V$7:V$36)*$E299,SUMPRODUCT(P269:P298,'control variables'!Z$7:Z$36)*$E299)</f>
        <v>1.0299886344211763E-4</v>
      </c>
      <c r="AA299" s="10">
        <f ca="1">IF($A299&gt;='key variables'!$B$26,SUMPRODUCT(Q269:Q298,'control variables'!W$7:W$36)*$E299,SUMPRODUCT(Q269:Q298,'control variables'!AA$7:AA$36)*$E299)</f>
        <v>1.1888826436711776E-4</v>
      </c>
      <c r="AB299" s="10">
        <f ca="1">IF($A299&gt;='key variables'!$B$26,SUMPRODUCT(R269:R298,'control variables'!X$7:X$36)*$E299,SUMPRODUCT(R269:R298,'control variables'!AB$7:AB$36)*$E299)</f>
        <v>3.5609636514224991E-4</v>
      </c>
      <c r="AC299" s="10">
        <f ca="1">IF($A299&gt;='key variables'!$B$26,SUMPRODUCT(S269:S298,'control variables'!Y$7:Y$36)*$E299,SUMPRODUCT(S269:S298,'control variables'!AC$7:AC$36)*$E299)</f>
        <v>1.6006355342967839E-4</v>
      </c>
      <c r="AD299" s="10">
        <f t="shared" ca="1" si="202"/>
        <v>7.380470463811637E-4</v>
      </c>
      <c r="AE299" s="82">
        <f ca="1">SUMPRODUCT(P269:P298,'control variables'!AL$7:AL$36)</f>
        <v>1.4023816598562286E-4</v>
      </c>
      <c r="AF299" s="82">
        <f ca="1">SUMPRODUCT(Q269:Q298,'control variables'!AM$7:AM$36)</f>
        <v>1.6144914103340282E-4</v>
      </c>
      <c r="AG299" s="82">
        <f ca="1">SUMPRODUCT(R269:R298,'control variables'!AN$7:AN$36)</f>
        <v>4.603339317683921E-4</v>
      </c>
      <c r="AH299" s="82">
        <f ca="1">SUMPRODUCT(S269:S298,'control variables'!AO$7:AO$36)</f>
        <v>1.99320026296327E-4</v>
      </c>
      <c r="AI299" s="82">
        <f t="shared" ca="1" si="214"/>
        <v>9.6134126508374477E-4</v>
      </c>
      <c r="AJ299" s="10">
        <f ca="1">SUMPRODUCT(P269:P298,'control variables'!AP$7:AP$36)</f>
        <v>1.339981130601383E-7</v>
      </c>
      <c r="AK299" s="10">
        <f ca="1">SUMPRODUCT(Q269:Q298,'control variables'!AQ$7:AQ$36)</f>
        <v>3.8667424469060523E-7</v>
      </c>
      <c r="AL299" s="10">
        <f ca="1">SUMPRODUCT(R269:R298,'control variables'!AR$7:AR$36)</f>
        <v>1.3898087629903986E-5</v>
      </c>
      <c r="AM299" s="10">
        <f ca="1">SUMPRODUCT(S269:S298,'control variables'!AS$7:AS$36)</f>
        <v>1.0411869321903165E-5</v>
      </c>
      <c r="AN299" s="10">
        <f t="shared" ca="1" si="235"/>
        <v>2.4830629309557893E-5</v>
      </c>
      <c r="AO299" s="82">
        <f ca="1">SUMPRODUCT(P269:P298,'control variables'!AX$7:AX$36)</f>
        <v>1.8221698471612487E-7</v>
      </c>
      <c r="AP299" s="82">
        <f ca="1">SUMPRODUCT(Q269:Q298,'control variables'!AY$7:AY$36)</f>
        <v>4.2065437087631458E-7</v>
      </c>
      <c r="AQ299" s="82">
        <f ca="1">SUMPRODUCT(R269:R298,'control variables'!AZ$7:AZ$36)</f>
        <v>3.7798556463328808E-6</v>
      </c>
      <c r="AR299" s="82">
        <f ca="1">SUMPRODUCT(S269:S298,'control variables'!BA$7:BA$36)</f>
        <v>2.8317106707973522E-6</v>
      </c>
      <c r="AS299" s="82">
        <f t="shared" ca="1" si="236"/>
        <v>7.2144376727226726E-6</v>
      </c>
      <c r="AT299" s="10">
        <f ca="1">SUMPRODUCT(P269:P298,'control variables'!AT$7:AT$36)</f>
        <v>-1.6081359954699736E-7</v>
      </c>
      <c r="AU299" s="10">
        <f ca="1">SUMPRODUCT(Q269:Q298,'control variables'!AU$7:AU$36)</f>
        <v>1.7444737764059126E-7</v>
      </c>
      <c r="AV299" s="10">
        <f ca="1">SUMPRODUCT(R269:R298,'control variables'!AV$7:AV$36)</f>
        <v>7.5118438769848926E-5</v>
      </c>
      <c r="AW299" s="10">
        <f ca="1">SUMPRODUCT(S269:S298,'control variables'!AW$7:AW$36)</f>
        <v>5.6275610642588394E-5</v>
      </c>
      <c r="AX299" s="10">
        <f t="shared" ca="1" si="215"/>
        <v>1.3140768319053092E-4</v>
      </c>
      <c r="AY299" s="82">
        <f ca="1">SUMPRODUCT(P269:P298,'control variables'!BB$7:BB$36)</f>
        <v>5.8286316241978058E-7</v>
      </c>
      <c r="AZ299" s="82">
        <f ca="1">SUMPRODUCT(Q269:Q298,'control variables'!BC$7:BC$36)</f>
        <v>1.4863000247670196E-6</v>
      </c>
      <c r="BA299" s="82">
        <f ca="1">SUMPRODUCT(R269:R298,'control variables'!BD$7:BD$36)</f>
        <v>1.0404557032384649E-5</v>
      </c>
      <c r="BB299" s="82">
        <f ca="1">SUMPRODUCT(S269:S298,'control variables'!BE$7:BE$36)</f>
        <v>1.4785618273646924E-6</v>
      </c>
      <c r="BC299" s="82">
        <f t="shared" ca="1" si="237"/>
        <v>1.3952282046936141E-5</v>
      </c>
      <c r="BD299" s="10">
        <f ca="1">SUMPRODUCT(P269:P298,'control variables'!BF$7:BF$36)</f>
        <v>1.2192989673898603E-7</v>
      </c>
      <c r="BE299" s="10">
        <f ca="1">SUMPRODUCT(Q269:Q298,'control variables'!BG$7:BG$36)</f>
        <v>1.4073974520996822E-7</v>
      </c>
      <c r="BF299" s="10">
        <f ca="1">SUMPRODUCT(R269:R298,'control variables'!BH$7:BH$36)</f>
        <v>4.2154633148280165E-6</v>
      </c>
      <c r="BG299" s="10">
        <f ca="1">SUMPRODUCT(S269:S298,'control variables'!BI$7:BI$36)</f>
        <v>9.474149465893656E-6</v>
      </c>
      <c r="BH299" s="10">
        <f t="shared" ca="1" si="238"/>
        <v>1.3952282422670626E-5</v>
      </c>
      <c r="BI299" s="82">
        <f t="shared" ca="1" si="216"/>
        <v>1.4066021554849564E-4</v>
      </c>
      <c r="BJ299" s="82">
        <f t="shared" ca="1" si="217"/>
        <v>1.6310988843581042E-4</v>
      </c>
      <c r="BK299" s="82">
        <f t="shared" ca="1" si="218"/>
        <v>5.4585692757062561E-4</v>
      </c>
      <c r="BL299" s="82">
        <f t="shared" ca="1" si="219"/>
        <v>2.5707419876628011E-4</v>
      </c>
      <c r="BM299" s="82">
        <f t="shared" ca="1" si="209"/>
        <v>1.1067012303212118E-3</v>
      </c>
      <c r="BN299" s="10">
        <f ca="1">BN298+BI299-INDIRECT(ADDRESS(MAX($D299-'key variables'!$B$9*30,34),scenario!BI$4),TRUE)</f>
        <v>9439390.0743017327</v>
      </c>
      <c r="BO299" s="10">
        <f ca="1">BO298+BJ299-INDIRECT(ADDRESS(MAX($D299-'key variables'!$B$9*30,34),scenario!BJ$4),TRUE)</f>
        <v>10895583.35998649</v>
      </c>
      <c r="BP299" s="10">
        <f ca="1">BP298+BK299-INDIRECT(ADDRESS(MAX($D299-'key variables'!$B$9*30,34),scenario!BK$4),TRUE)</f>
        <v>32531162.534628399</v>
      </c>
      <c r="BQ299" s="10">
        <f ca="1">BQ298+BL299-INDIRECT(ADDRESS(MAX($D299-'key variables'!$B$9*30,34),scenario!BL$4),TRUE)</f>
        <v>14415841.514950065</v>
      </c>
      <c r="BR299" s="10">
        <f t="shared" ca="1" si="239"/>
        <v>67281977.483866632</v>
      </c>
      <c r="BS299" s="82">
        <f t="shared" ca="1" si="220"/>
        <v>7.452830277460095E-4</v>
      </c>
      <c r="BT299" s="82">
        <f t="shared" ca="1" si="221"/>
        <v>8.6488499947160466E-4</v>
      </c>
      <c r="BU299" s="82">
        <f t="shared" ca="1" si="222"/>
        <v>2.9672564675302967E-3</v>
      </c>
      <c r="BV299" s="82">
        <f t="shared" ca="1" si="223"/>
        <v>1.4527270468216377E-3</v>
      </c>
      <c r="BW299" s="82">
        <f t="shared" ca="1" si="240"/>
        <v>6.0301515415695488E-3</v>
      </c>
      <c r="BX299" s="10">
        <f t="shared" ca="1" si="224"/>
        <v>3.2221241659951171E-6</v>
      </c>
      <c r="BY299" s="10">
        <f t="shared" ca="1" si="225"/>
        <v>7.4383950882143711E-6</v>
      </c>
      <c r="BZ299" s="10">
        <f t="shared" ca="1" si="226"/>
        <v>6.6838801538897849E-5</v>
      </c>
      <c r="CA299" s="10">
        <f t="shared" ca="1" si="227"/>
        <v>5.0072856714542465E-5</v>
      </c>
      <c r="CB299" s="10">
        <v>0</v>
      </c>
      <c r="CC299" s="82">
        <f t="shared" ca="1" si="228"/>
        <v>-6.9424187911456082E-7</v>
      </c>
      <c r="CD299" s="82">
        <f t="shared" ca="1" si="229"/>
        <v>1.2851332028340002E-6</v>
      </c>
      <c r="CE299" s="82">
        <f t="shared" ca="1" si="230"/>
        <v>4.007817565132725E-4</v>
      </c>
      <c r="CF299" s="82">
        <f t="shared" ca="1" si="231"/>
        <v>3.0024892141213927E-4</v>
      </c>
      <c r="CG299" s="82">
        <f t="shared" ca="1" si="241"/>
        <v>7.0162156924913127E-4</v>
      </c>
      <c r="CH299" s="13" t="str">
        <f t="shared" ca="1" si="194"/>
        <v/>
      </c>
      <c r="CI299" s="81">
        <f t="shared" ca="1" si="203"/>
        <v>0.11317759657578221</v>
      </c>
      <c r="CJ299" s="81">
        <f t="shared" ca="1" si="204"/>
        <v>0.13063724756237244</v>
      </c>
      <c r="CK299" s="81">
        <f t="shared" ca="1" si="205"/>
        <v>0.39004625939856924</v>
      </c>
      <c r="CL299" s="81">
        <f t="shared" ca="1" si="206"/>
        <v>0.17284488536195208</v>
      </c>
      <c r="CM299" s="89">
        <f t="shared" ca="1" si="195"/>
        <v>0.80670598889867595</v>
      </c>
    </row>
    <row r="300" spans="1:91" x14ac:dyDescent="0.3">
      <c r="A300">
        <v>235</v>
      </c>
      <c r="B300" s="3">
        <f t="shared" si="208"/>
        <v>0.84166666666666667</v>
      </c>
      <c r="C300" s="3">
        <f t="shared" si="196"/>
        <v>7.833333333333333</v>
      </c>
      <c r="D300" s="4">
        <f t="shared" ca="1" si="232"/>
        <v>300</v>
      </c>
      <c r="E300" s="58">
        <f>(0.5*(COS(B300*2*PI())+1)*('key variables'!$B$4-'key variables'!$B$6)+'key variables'!$B$6)/'key variables'!$B$4</f>
        <v>1</v>
      </c>
      <c r="F300" s="10">
        <f t="shared" ca="1" si="197"/>
        <v>11689222.907461865</v>
      </c>
      <c r="G300" s="10">
        <f t="shared" ca="1" si="198"/>
        <v>13492492.798713986</v>
      </c>
      <c r="H300" s="10">
        <f t="shared" ca="1" si="199"/>
        <v>40309474.521114253</v>
      </c>
      <c r="I300" s="10">
        <f t="shared" ca="1" si="200"/>
        <v>17912154.249809336</v>
      </c>
      <c r="J300" s="10">
        <f t="shared" ca="1" si="233"/>
        <v>83403344.477099434</v>
      </c>
      <c r="K300" s="82">
        <f t="shared" ca="1" si="210"/>
        <v>2249832.8324148492</v>
      </c>
      <c r="L300" s="82">
        <f t="shared" ca="1" si="211"/>
        <v>2596909.4378626114</v>
      </c>
      <c r="M300" s="82">
        <f t="shared" ca="1" si="212"/>
        <v>7778311.9835185977</v>
      </c>
      <c r="N300" s="82">
        <f t="shared" ca="1" si="213"/>
        <v>3496312.7334065437</v>
      </c>
      <c r="O300" s="82">
        <f t="shared" ca="1" si="234"/>
        <v>16121366.987202603</v>
      </c>
      <c r="P300" s="10">
        <f ca="1">IF(IF($A300&gt;='key variables'!$B$26,K300*SUMPRODUCT(Z300:AC300,'control variables'!$O$3:$R$3)/J300+F$65*'key variables'!$B$25/scenario!J$65,K300*SUMPRODUCT(Z300:AC300,'control variables'!$O$7:$R$7)/J300+F$65*'key variables'!$B$25/scenario!J$65)&lt;'key variables'!$B$28,0,IF($A300&gt;='key variables'!$B$26,K300*SUMPRODUCT(Z300:AC300,'control variables'!$O$3:$R$3)/J300+F$65*'key variables'!$B$25/scenario!J$65,K300*SUMPRODUCT(Z300:AC300,'control variables'!$O$7:$R$7)/J300+F$65*'key variables'!$B$25/scenario!J$65))</f>
        <v>1.7130738245003886E-5</v>
      </c>
      <c r="Q300" s="10">
        <f ca="1">IF(IF($A300&gt;='key variables'!$B$26,L300*SUMPRODUCT(Z300:AC300,'control variables'!$O$4:$R$4)/J300+G$65*'key variables'!$B$25/scenario!J$65,L300*SUMPRODUCT(Z300:AC300,'control variables'!$O$7:$R$7)/J300+G$65*'key variables'!$B$25/scenario!J$65)&lt;'key variables'!$B$28,0,IF($A300&gt;='key variables'!$B$26,L300*SUMPRODUCT(Z300:AC300,'control variables'!$O$4:$R$4)/J300+G$65*'key variables'!$B$25/scenario!J$65,L300*SUMPRODUCT(Z300:AC300,'control variables'!$O$7:$R$7)/J300+G$65*'key variables'!$B$25/scenario!J$65))</f>
        <v>1.9773458358794891E-5</v>
      </c>
      <c r="R300" s="10">
        <f ca="1">IF(IF($A300&gt;='key variables'!$B$26,M300*SUMPRODUCT(Z300:AC300,'control variables'!$O$5:$R$5)/J300+H$65*'key variables'!$B$25/scenario!J$65,M300*SUMPRODUCT(Z300:AC300,'control variables'!$O$7:$R$7)/J300+H$65*'key variables'!$B$25/scenario!J$65)&lt;'key variables'!$B$28,0,IF($A300&gt;='key variables'!$B$26,M300*SUMPRODUCT(Z300:AC300,'control variables'!$O$5:$R$5)/J300+H$65*'key variables'!$B$25/scenario!J$65,M300*SUMPRODUCT(Z300:AC300,'control variables'!$O$7:$R$7)/J300+H$65*'key variables'!$B$25/scenario!J$65))</f>
        <v>5.9225834318815867E-5</v>
      </c>
      <c r="S300" s="10">
        <f ca="1">IF(IF($A300&gt;='key variables'!$B$26,N300*SUMPRODUCT(Z300:AC300,'control variables'!$O$6:$R$6)/J300+I$65*'key variables'!$B$25/scenario!J$65,N300*SUMPRODUCT(Z300:AC300,'control variables'!$O$7:$R$7)/J300+I$65*'key variables'!$B$25/scenario!J$65)&lt;'key variables'!$B$28,0,IF($A300&gt;='key variables'!$B$26,N300*SUMPRODUCT(Z300:AC300,'control variables'!$O$6:$R$6)/J300+I$65*'key variables'!$B$25/scenario!J$65,N300*SUMPRODUCT(Z300:AC300,'control variables'!$O$7:$R$7)/J300+I$65*'key variables'!$B$25/scenario!J$65))</f>
        <v>2.6621719354310478E-5</v>
      </c>
      <c r="T300" s="10">
        <f t="shared" ca="1" si="207"/>
        <v>1.2275175027692511E-4</v>
      </c>
      <c r="U300" s="82">
        <f ca="1">SUMPRODUCT(P270:P299,'control variables'!AD$7:AD$36)</f>
        <v>3.6320334225972661E-5</v>
      </c>
      <c r="V300" s="82">
        <f ca="1">SUMPRODUCT(Q270:Q299,'control variables'!AE$7:AE$36)</f>
        <v>4.1923389764258329E-5</v>
      </c>
      <c r="W300" s="82">
        <f ca="1">SUMPRODUCT(R270:R299,'control variables'!AF$7:AF$36)</f>
        <v>1.2556972539690977E-4</v>
      </c>
      <c r="X300" s="82">
        <f ca="1">SUMPRODUCT(S270:S299,'control variables'!AG$7:AG$36)</f>
        <v>5.6442969987040693E-5</v>
      </c>
      <c r="Y300" s="82">
        <f t="shared" ca="1" si="201"/>
        <v>2.6025641937418148E-4</v>
      </c>
      <c r="Z300" s="10">
        <f ca="1">IF($A300&gt;='key variables'!$B$26,SUMPRODUCT(P270:P299,'control variables'!V$7:V$36)*$E300,SUMPRODUCT(P270:P299,'control variables'!Z$7:Z$36)*$E300)</f>
        <v>8.8625292391721606E-5</v>
      </c>
      <c r="AA300" s="10">
        <f ca="1">IF($A300&gt;='key variables'!$B$26,SUMPRODUCT(Q270:Q299,'control variables'!W$7:W$36)*$E300,SUMPRODUCT(Q270:Q299,'control variables'!AA$7:AA$36)*$E300)</f>
        <v>1.0229731512912584E-4</v>
      </c>
      <c r="AB300" s="10">
        <f ca="1">IF($A300&gt;='key variables'!$B$26,SUMPRODUCT(R270:R299,'control variables'!X$7:X$36)*$E300,SUMPRODUCT(R270:R299,'control variables'!AB$7:AB$36)*$E300)</f>
        <v>3.0640284198957669E-4</v>
      </c>
      <c r="AC300" s="10">
        <f ca="1">IF($A300&gt;='key variables'!$B$26,SUMPRODUCT(S270:S299,'control variables'!Y$7:Y$36)*$E300,SUMPRODUCT(S270:S299,'control variables'!AC$7:AC$36)*$E300)</f>
        <v>1.3772656075894599E-4</v>
      </c>
      <c r="AD300" s="10">
        <f t="shared" ca="1" si="202"/>
        <v>6.350520102693702E-4</v>
      </c>
      <c r="AE300" s="82">
        <f ca="1">SUMPRODUCT(P270:P299,'control variables'!AL$7:AL$36)</f>
        <v>1.2066782146700546E-4</v>
      </c>
      <c r="AF300" s="82">
        <f ca="1">SUMPRODUCT(Q270:Q299,'control variables'!AM$7:AM$36)</f>
        <v>1.3891878854303688E-4</v>
      </c>
      <c r="AG300" s="82">
        <f ca="1">SUMPRODUCT(R270:R299,'control variables'!AN$7:AN$36)</f>
        <v>3.9609397558384893E-4</v>
      </c>
      <c r="AH300" s="82">
        <f ca="1">SUMPRODUCT(S270:S299,'control variables'!AO$7:AO$36)</f>
        <v>1.7150476247949355E-4</v>
      </c>
      <c r="AI300" s="82">
        <f t="shared" ca="1" si="214"/>
        <v>8.2718534807338481E-4</v>
      </c>
      <c r="AJ300" s="10">
        <f ca="1">SUMPRODUCT(P270:P299,'control variables'!AP$7:AP$36)</f>
        <v>1.1529857275168994E-7</v>
      </c>
      <c r="AK300" s="10">
        <f ca="1">SUMPRODUCT(Q270:Q299,'control variables'!AQ$7:AQ$36)</f>
        <v>3.3271355479950433E-7</v>
      </c>
      <c r="AL300" s="10">
        <f ca="1">SUMPRODUCT(R270:R299,'control variables'!AR$7:AR$36)</f>
        <v>1.1958598752705397E-5</v>
      </c>
      <c r="AM300" s="10">
        <f ca="1">SUMPRODUCT(S270:S299,'control variables'!AS$7:AS$36)</f>
        <v>8.9588849057431703E-6</v>
      </c>
      <c r="AN300" s="10">
        <f t="shared" ca="1" si="235"/>
        <v>2.1365495785999762E-5</v>
      </c>
      <c r="AO300" s="82">
        <f ca="1">SUMPRODUCT(P270:P299,'control variables'!AX$7:AX$36)</f>
        <v>1.5678846357715253E-7</v>
      </c>
      <c r="AP300" s="82">
        <f ca="1">SUMPRODUCT(Q270:Q299,'control variables'!AY$7:AY$36)</f>
        <v>3.6195172809746639E-7</v>
      </c>
      <c r="AQ300" s="82">
        <f ca="1">SUMPRODUCT(R270:R299,'control variables'!AZ$7:AZ$36)</f>
        <v>3.252373867645903E-6</v>
      </c>
      <c r="AR300" s="82">
        <f ca="1">SUMPRODUCT(S270:S299,'control variables'!BA$7:BA$36)</f>
        <v>2.4365432567168136E-6</v>
      </c>
      <c r="AS300" s="82">
        <f t="shared" ca="1" si="236"/>
        <v>6.207657316037336E-6</v>
      </c>
      <c r="AT300" s="10">
        <f ca="1">SUMPRODUCT(P270:P299,'control variables'!AT$7:AT$36)</f>
        <v>-1.3837193737339632E-7</v>
      </c>
      <c r="AU300" s="10">
        <f ca="1">SUMPRODUCT(Q270:Q299,'control variables'!AU$7:AU$36)</f>
        <v>1.5010311119105734E-7</v>
      </c>
      <c r="AV300" s="10">
        <f ca="1">SUMPRODUCT(R270:R299,'control variables'!AV$7:AV$36)</f>
        <v>6.4635602550586107E-5</v>
      </c>
      <c r="AW300" s="10">
        <f ca="1">SUMPRODUCT(S270:S299,'control variables'!AW$7:AW$36)</f>
        <v>4.8422305659604084E-5</v>
      </c>
      <c r="AX300" s="10">
        <f t="shared" ca="1" si="215"/>
        <v>1.1306963938400785E-4</v>
      </c>
      <c r="AY300" s="82">
        <f ca="1">SUMPRODUCT(P270:P299,'control variables'!BB$7:BB$36)</f>
        <v>5.0152415735802934E-7</v>
      </c>
      <c r="AZ300" s="82">
        <f ca="1">SUMPRODUCT(Q270:Q299,'control variables'!BC$7:BC$36)</f>
        <v>1.2788857069091048E-6</v>
      </c>
      <c r="BA300" s="82">
        <f ca="1">SUMPRODUCT(R270:R299,'control variables'!BD$7:BD$36)</f>
        <v>8.9525930523503331E-6</v>
      </c>
      <c r="BB300" s="82">
        <f ca="1">SUMPRODUCT(S270:S299,'control variables'!BE$7:BE$36)</f>
        <v>1.2722273809384596E-6</v>
      </c>
      <c r="BC300" s="82">
        <f t="shared" ca="1" si="237"/>
        <v>1.2005230297555927E-5</v>
      </c>
      <c r="BD300" s="10">
        <f ca="1">SUMPRODUCT(P270:P299,'control variables'!BF$7:BF$36)</f>
        <v>1.049144853569086E-7</v>
      </c>
      <c r="BE300" s="10">
        <f ca="1">SUMPRODUCT(Q270:Q299,'control variables'!BG$7:BG$36)</f>
        <v>1.2109940492752887E-7</v>
      </c>
      <c r="BF300" s="10">
        <f ca="1">SUMPRODUCT(R270:R299,'control variables'!BH$7:BH$36)</f>
        <v>3.6271921492958957E-6</v>
      </c>
      <c r="BG300" s="10">
        <f ca="1">SUMPRODUCT(S270:S299,'control variables'!BI$7:BI$36)</f>
        <v>8.1520245812760397E-6</v>
      </c>
      <c r="BH300" s="10">
        <f t="shared" ca="1" si="238"/>
        <v>1.2005230620856374E-5</v>
      </c>
      <c r="BI300" s="82">
        <f t="shared" ca="1" si="216"/>
        <v>1.210309736869901E-4</v>
      </c>
      <c r="BJ300" s="82">
        <f t="shared" ca="1" si="217"/>
        <v>1.4034777736113705E-4</v>
      </c>
      <c r="BK300" s="82">
        <f t="shared" ca="1" si="218"/>
        <v>4.6968217118678536E-4</v>
      </c>
      <c r="BL300" s="82">
        <f t="shared" ca="1" si="219"/>
        <v>2.2119929552003609E-4</v>
      </c>
      <c r="BM300" s="82">
        <f t="shared" ca="1" si="209"/>
        <v>9.5226021775494864E-4</v>
      </c>
      <c r="BN300" s="10">
        <f ca="1">BN299+BI300-INDIRECT(ADDRESS(MAX($D300-'key variables'!$B$9*30,34),scenario!BI$4),TRUE)</f>
        <v>9439390.0744227637</v>
      </c>
      <c r="BO300" s="10">
        <f ca="1">BO299+BJ300-INDIRECT(ADDRESS(MAX($D300-'key variables'!$B$9*30,34),scenario!BJ$4),TRUE)</f>
        <v>10895583.360126838</v>
      </c>
      <c r="BP300" s="10">
        <f ca="1">BP299+BK300-INDIRECT(ADDRESS(MAX($D300-'key variables'!$B$9*30,34),scenario!BK$4),TRUE)</f>
        <v>32531162.53509808</v>
      </c>
      <c r="BQ300" s="10">
        <f ca="1">BQ299+BL300-INDIRECT(ADDRESS(MAX($D300-'key variables'!$B$9*30,34),scenario!BL$4),TRUE)</f>
        <v>14415841.515171263</v>
      </c>
      <c r="BR300" s="10">
        <f t="shared" ca="1" si="239"/>
        <v>67281977.484818891</v>
      </c>
      <c r="BS300" s="82">
        <f t="shared" ca="1" si="220"/>
        <v>6.4127787781866638E-4</v>
      </c>
      <c r="BT300" s="82">
        <f t="shared" ca="1" si="221"/>
        <v>7.4418958106433502E-4</v>
      </c>
      <c r="BU300" s="82">
        <f t="shared" ca="1" si="222"/>
        <v>2.553172938513031E-3</v>
      </c>
      <c r="BV300" s="82">
        <f t="shared" ca="1" si="223"/>
        <v>1.2499974460746361E-3</v>
      </c>
      <c r="BW300" s="82">
        <f t="shared" ca="1" si="240"/>
        <v>5.1886378434706695E-3</v>
      </c>
      <c r="BX300" s="10">
        <f t="shared" ca="1" si="224"/>
        <v>2.7724739868573316E-6</v>
      </c>
      <c r="BY300" s="10">
        <f t="shared" ca="1" si="225"/>
        <v>6.4003617044752047E-6</v>
      </c>
      <c r="BZ300" s="10">
        <f t="shared" ca="1" si="226"/>
        <v>5.751139020489752E-5</v>
      </c>
      <c r="CA300" s="10">
        <f t="shared" ca="1" si="227"/>
        <v>4.3085148009044784E-5</v>
      </c>
      <c r="CB300" s="10">
        <v>0</v>
      </c>
      <c r="CC300" s="82">
        <f t="shared" ca="1" si="228"/>
        <v>-5.97359832566627E-7</v>
      </c>
      <c r="CD300" s="82">
        <f t="shared" ca="1" si="229"/>
        <v>1.1057919183449808E-6</v>
      </c>
      <c r="CE300" s="82">
        <f t="shared" ca="1" si="230"/>
        <v>3.4485237884774591E-4</v>
      </c>
      <c r="CF300" s="82">
        <f t="shared" ca="1" si="231"/>
        <v>2.5834895740156155E-4</v>
      </c>
      <c r="CG300" s="82">
        <f t="shared" ca="1" si="241"/>
        <v>6.0370976833508589E-4</v>
      </c>
      <c r="CH300" s="13" t="str">
        <f t="shared" ca="1" si="194"/>
        <v/>
      </c>
      <c r="CI300" s="81">
        <f t="shared" ca="1" si="203"/>
        <v>0.11317759657725231</v>
      </c>
      <c r="CJ300" s="81">
        <f t="shared" ca="1" si="204"/>
        <v>0.13063724756407707</v>
      </c>
      <c r="CK300" s="81">
        <f t="shared" ca="1" si="205"/>
        <v>0.39004625940426596</v>
      </c>
      <c r="CL300" s="81">
        <f t="shared" ca="1" si="206"/>
        <v>0.17284488536463319</v>
      </c>
      <c r="CM300" s="89">
        <f t="shared" ca="1" si="195"/>
        <v>0.80670598891022849</v>
      </c>
    </row>
    <row r="301" spans="1:91" x14ac:dyDescent="0.3">
      <c r="A301">
        <v>236</v>
      </c>
      <c r="B301" s="3">
        <f t="shared" si="208"/>
        <v>0.84444444444444444</v>
      </c>
      <c r="C301" s="3">
        <f t="shared" si="196"/>
        <v>7.8666666666666663</v>
      </c>
      <c r="D301" s="4">
        <f t="shared" ca="1" si="232"/>
        <v>301</v>
      </c>
      <c r="E301" s="58">
        <f>(0.5*(COS(B301*2*PI())+1)*('key variables'!$B$4-'key variables'!$B$6)+'key variables'!$B$6)/'key variables'!$B$4</f>
        <v>1</v>
      </c>
      <c r="F301" s="10">
        <f t="shared" ca="1" si="197"/>
        <v>11689222.907461761</v>
      </c>
      <c r="G301" s="10">
        <f t="shared" ca="1" si="198"/>
        <v>13492492.798713865</v>
      </c>
      <c r="H301" s="10">
        <f t="shared" ca="1" si="199"/>
        <v>40309474.521110624</v>
      </c>
      <c r="I301" s="10">
        <f t="shared" ca="1" si="200"/>
        <v>17912154.249801185</v>
      </c>
      <c r="J301" s="10">
        <f t="shared" ca="1" si="233"/>
        <v>83403344.477087438</v>
      </c>
      <c r="K301" s="82">
        <f t="shared" ca="1" si="210"/>
        <v>2249832.8323977189</v>
      </c>
      <c r="L301" s="82">
        <f t="shared" ca="1" si="211"/>
        <v>2596909.4378428371</v>
      </c>
      <c r="M301" s="82">
        <f t="shared" ca="1" si="212"/>
        <v>7778311.9834593711</v>
      </c>
      <c r="N301" s="82">
        <f t="shared" ca="1" si="213"/>
        <v>3496312.7333799242</v>
      </c>
      <c r="O301" s="82">
        <f t="shared" ca="1" si="234"/>
        <v>16121366.987079853</v>
      </c>
      <c r="P301" s="10">
        <f ca="1">IF(IF($A301&gt;='key variables'!$B$26,K301*SUMPRODUCT(Z301:AC301,'control variables'!$O$3:$R$3)/J301+F$65*'key variables'!$B$25/scenario!J$65,K301*SUMPRODUCT(Z301:AC301,'control variables'!$O$7:$R$7)/J301+F$65*'key variables'!$B$25/scenario!J$65)&lt;'key variables'!$B$28,0,IF($A301&gt;='key variables'!$B$26,K301*SUMPRODUCT(Z301:AC301,'control variables'!$O$3:$R$3)/J301+F$65*'key variables'!$B$25/scenario!J$65,K301*SUMPRODUCT(Z301:AC301,'control variables'!$O$7:$R$7)/J301+F$65*'key variables'!$B$25/scenario!J$65))</f>
        <v>1.4740130474242663E-5</v>
      </c>
      <c r="Q301" s="10">
        <f ca="1">IF(IF($A301&gt;='key variables'!$B$26,L301*SUMPRODUCT(Z301:AC301,'control variables'!$O$4:$R$4)/J301+G$65*'key variables'!$B$25/scenario!J$65,L301*SUMPRODUCT(Z301:AC301,'control variables'!$O$7:$R$7)/J301+G$65*'key variables'!$B$25/scenario!J$65)&lt;'key variables'!$B$28,0,IF($A301&gt;='key variables'!$B$26,L301*SUMPRODUCT(Z301:AC301,'control variables'!$O$4:$R$4)/J301+G$65*'key variables'!$B$25/scenario!J$65,L301*SUMPRODUCT(Z301:AC301,'control variables'!$O$7:$R$7)/J301+G$65*'key variables'!$B$25/scenario!J$65))</f>
        <v>1.7014056952311726E-5</v>
      </c>
      <c r="R301" s="10">
        <f ca="1">IF(IF($A301&gt;='key variables'!$B$26,M301*SUMPRODUCT(Z301:AC301,'control variables'!$O$5:$R$5)/J301+H$65*'key variables'!$B$25/scenario!J$65,M301*SUMPRODUCT(Z301:AC301,'control variables'!$O$7:$R$7)/J301+H$65*'key variables'!$B$25/scenario!J$65)&lt;'key variables'!$B$28,0,IF($A301&gt;='key variables'!$B$26,M301*SUMPRODUCT(Z301:AC301,'control variables'!$O$5:$R$5)/J301+H$65*'key variables'!$B$25/scenario!J$65,M301*SUMPRODUCT(Z301:AC301,'control variables'!$O$7:$R$7)/J301+H$65*'key variables'!$B$25/scenario!J$65))</f>
        <v>5.0960823335201605E-5</v>
      </c>
      <c r="S301" s="10">
        <f ca="1">IF(IF($A301&gt;='key variables'!$B$26,N301*SUMPRODUCT(Z301:AC301,'control variables'!$O$6:$R$6)/J301+I$65*'key variables'!$B$25/scenario!J$65,N301*SUMPRODUCT(Z301:AC301,'control variables'!$O$7:$R$7)/J301+I$65*'key variables'!$B$25/scenario!J$65)&lt;'key variables'!$B$28,0,IF($A301&gt;='key variables'!$B$26,N301*SUMPRODUCT(Z301:AC301,'control variables'!$O$6:$R$6)/J301+I$65*'key variables'!$B$25/scenario!J$65,N301*SUMPRODUCT(Z301:AC301,'control variables'!$O$7:$R$7)/J301+I$65*'key variables'!$B$25/scenario!J$65))</f>
        <v>2.2906637829554835E-5</v>
      </c>
      <c r="T301" s="10">
        <f t="shared" ca="1" si="207"/>
        <v>1.0562164859131082E-4</v>
      </c>
      <c r="U301" s="82">
        <f ca="1">SUMPRODUCT(P271:P300,'control variables'!AD$7:AD$36)</f>
        <v>3.1251803495221431E-5</v>
      </c>
      <c r="V301" s="82">
        <f ca="1">SUMPRODUCT(Q271:Q300,'control variables'!AE$7:AE$36)</f>
        <v>3.6072948299833295E-5</v>
      </c>
      <c r="W301" s="82">
        <f ca="1">SUMPRODUCT(R271:R300,'control variables'!AF$7:AF$36)</f>
        <v>1.080463731043225E-4</v>
      </c>
      <c r="X301" s="82">
        <f ca="1">SUMPRODUCT(S271:S300,'control variables'!AG$7:AG$36)</f>
        <v>4.8566309873334744E-5</v>
      </c>
      <c r="Y301" s="82">
        <f t="shared" ca="1" si="201"/>
        <v>2.2393743477271198E-4</v>
      </c>
      <c r="Z301" s="10">
        <f ca="1">IF($A301&gt;='key variables'!$B$26,SUMPRODUCT(P271:P300,'control variables'!V$7:V$36)*$E301,SUMPRODUCT(P271:P300,'control variables'!Z$7:Z$36)*$E301)</f>
        <v>7.6257564297477505E-5</v>
      </c>
      <c r="AA301" s="10">
        <f ca="1">IF($A301&gt;='key variables'!$B$26,SUMPRODUCT(Q271:Q300,'control variables'!W$7:W$36)*$E301,SUMPRODUCT(Q271:Q300,'control variables'!AA$7:AA$36)*$E301)</f>
        <v>8.8021645688215653E-5</v>
      </c>
      <c r="AB301" s="10">
        <f ca="1">IF($A301&gt;='key variables'!$B$26,SUMPRODUCT(R271:R300,'control variables'!X$7:X$36)*$E301,SUMPRODUCT(R271:R300,'control variables'!AB$7:AB$36)*$E301)</f>
        <v>2.6364408842427176E-4</v>
      </c>
      <c r="AC301" s="10">
        <f ca="1">IF($A301&gt;='key variables'!$B$26,SUMPRODUCT(S271:S300,'control variables'!Y$7:Y$36)*$E301,SUMPRODUCT(S271:S300,'control variables'!AC$7:AC$36)*$E301)</f>
        <v>1.1850671269014412E-4</v>
      </c>
      <c r="AD301" s="10">
        <f t="shared" ca="1" si="202"/>
        <v>5.4643001110010899E-4</v>
      </c>
      <c r="AE301" s="82">
        <f ca="1">SUMPRODUCT(P271:P300,'control variables'!AL$7:AL$36)</f>
        <v>1.0382853366058973E-4</v>
      </c>
      <c r="AF301" s="82">
        <f ca="1">SUMPRODUCT(Q271:Q300,'control variables'!AM$7:AM$36)</f>
        <v>1.1953256416643746E-4</v>
      </c>
      <c r="AG301" s="82">
        <f ca="1">SUMPRODUCT(R271:R300,'control variables'!AN$7:AN$36)</f>
        <v>3.408187549645091E-4</v>
      </c>
      <c r="AH301" s="82">
        <f ca="1">SUMPRODUCT(S271:S300,'control variables'!AO$7:AO$36)</f>
        <v>1.4757114023909501E-4</v>
      </c>
      <c r="AI301" s="82">
        <f t="shared" ca="1" si="214"/>
        <v>7.1175099303063139E-4</v>
      </c>
      <c r="AJ301" s="10">
        <f ca="1">SUMPRODUCT(P271:P300,'control variables'!AP$7:AP$36)</f>
        <v>9.9208567754851479E-8</v>
      </c>
      <c r="AK301" s="10">
        <f ca="1">SUMPRODUCT(Q271:Q300,'control variables'!AQ$7:AQ$36)</f>
        <v>2.8628312091400396E-7</v>
      </c>
      <c r="AL301" s="10">
        <f ca="1">SUMPRODUCT(R271:R300,'control variables'!AR$7:AR$36)</f>
        <v>1.0289767048252266E-5</v>
      </c>
      <c r="AM301" s="10">
        <f ca="1">SUMPRODUCT(S271:S300,'control variables'!AS$7:AS$36)</f>
        <v>7.7086655885452873E-6</v>
      </c>
      <c r="AN301" s="10">
        <f t="shared" ca="1" si="235"/>
        <v>1.8383924325466411E-5</v>
      </c>
      <c r="AO301" s="82">
        <f ca="1">SUMPRODUCT(P271:P300,'control variables'!AX$7:AX$36)</f>
        <v>1.349085122285479E-7</v>
      </c>
      <c r="AP301" s="82">
        <f ca="1">SUMPRODUCT(Q271:Q300,'control variables'!AY$7:AY$36)</f>
        <v>3.1144108451673558E-7</v>
      </c>
      <c r="AQ301" s="82">
        <f ca="1">SUMPRODUCT(R271:R300,'control variables'!AZ$7:AZ$36)</f>
        <v>2.7985025791084771E-6</v>
      </c>
      <c r="AR301" s="82">
        <f ca="1">SUMPRODUCT(S271:S300,'control variables'!BA$7:BA$36)</f>
        <v>2.0965217608782418E-6</v>
      </c>
      <c r="AS301" s="82">
        <f t="shared" ca="1" si="236"/>
        <v>5.3413739367320022E-6</v>
      </c>
      <c r="AT301" s="10">
        <f ca="1">SUMPRODUCT(P271:P300,'control variables'!AT$7:AT$36)</f>
        <v>-1.1906202650845695E-7</v>
      </c>
      <c r="AU301" s="10">
        <f ca="1">SUMPRODUCT(Q271:Q300,'control variables'!AU$7:AU$36)</f>
        <v>1.2915610594802268E-7</v>
      </c>
      <c r="AV301" s="10">
        <f ca="1">SUMPRODUCT(R271:R300,'control variables'!AV$7:AV$36)</f>
        <v>5.5615654231257055E-5</v>
      </c>
      <c r="AW301" s="10">
        <f ca="1">SUMPRODUCT(S271:S300,'control variables'!AW$7:AW$36)</f>
        <v>4.1664935459325473E-5</v>
      </c>
      <c r="AX301" s="10">
        <f t="shared" ca="1" si="215"/>
        <v>9.7290683770022088E-5</v>
      </c>
      <c r="AY301" s="82">
        <f ca="1">SUMPRODUCT(P271:P300,'control variables'!BB$7:BB$36)</f>
        <v>4.3153607335055989E-7</v>
      </c>
      <c r="AZ301" s="82">
        <f ca="1">SUMPRODUCT(Q271:Q300,'control variables'!BC$7:BC$36)</f>
        <v>1.1004162174978317E-6</v>
      </c>
      <c r="BA301" s="82">
        <f ca="1">SUMPRODUCT(R271:R300,'control variables'!BD$7:BD$36)</f>
        <v>7.7032517685060886E-6</v>
      </c>
      <c r="BB301" s="82">
        <f ca="1">SUMPRODUCT(S271:S300,'control variables'!BE$7:BE$36)</f>
        <v>1.0946870660655332E-6</v>
      </c>
      <c r="BC301" s="82">
        <f t="shared" ca="1" si="237"/>
        <v>1.0329891125420014E-5</v>
      </c>
      <c r="BD301" s="10">
        <f ca="1">SUMPRODUCT(P271:P300,'control variables'!BF$7:BF$36)</f>
        <v>9.0273587790895894E-8</v>
      </c>
      <c r="BE301" s="10">
        <f ca="1">SUMPRODUCT(Q271:Q300,'control variables'!BG$7:BG$36)</f>
        <v>1.0419988931900767E-7</v>
      </c>
      <c r="BF301" s="10">
        <f ca="1">SUMPRODUCT(R271:R300,'control variables'!BH$7:BH$36)</f>
        <v>3.1210146798127483E-6</v>
      </c>
      <c r="BG301" s="10">
        <f ca="1">SUMPRODUCT(S271:S300,'control variables'!BI$7:BI$36)</f>
        <v>7.0144032466809826E-6</v>
      </c>
      <c r="BH301" s="10">
        <f t="shared" ca="1" si="238"/>
        <v>1.0329891403603635E-5</v>
      </c>
      <c r="BI301" s="82">
        <f t="shared" ca="1" si="216"/>
        <v>1.0414100770743182E-4</v>
      </c>
      <c r="BJ301" s="82">
        <f t="shared" ca="1" si="217"/>
        <v>1.2076213648988331E-4</v>
      </c>
      <c r="BK301" s="82">
        <f t="shared" ca="1" si="218"/>
        <v>4.0413766096427224E-4</v>
      </c>
      <c r="BL301" s="82">
        <f t="shared" ca="1" si="219"/>
        <v>1.9033076276448602E-4</v>
      </c>
      <c r="BM301" s="82">
        <f t="shared" ca="1" si="209"/>
        <v>8.193715679260733E-4</v>
      </c>
      <c r="BN301" s="10">
        <f ca="1">BN300+BI301-INDIRECT(ADDRESS(MAX($D301-'key variables'!$B$9*30,34),scenario!BI$4),TRUE)</f>
        <v>9439390.0745269042</v>
      </c>
      <c r="BO301" s="10">
        <f ca="1">BO300+BJ301-INDIRECT(ADDRESS(MAX($D301-'key variables'!$B$9*30,34),scenario!BJ$4),TRUE)</f>
        <v>10895583.360247601</v>
      </c>
      <c r="BP301" s="10">
        <f ca="1">BP300+BK301-INDIRECT(ADDRESS(MAX($D301-'key variables'!$B$9*30,34),scenario!BK$4),TRUE)</f>
        <v>32531162.535502218</v>
      </c>
      <c r="BQ301" s="10">
        <f ca="1">BQ300+BL301-INDIRECT(ADDRESS(MAX($D301-'key variables'!$B$9*30,34),scenario!BL$4),TRUE)</f>
        <v>14415841.515361594</v>
      </c>
      <c r="BR301" s="10">
        <f t="shared" ca="1" si="239"/>
        <v>67281977.485638261</v>
      </c>
      <c r="BS301" s="82">
        <f t="shared" ca="1" si="220"/>
        <v>5.5178672699768641E-4</v>
      </c>
      <c r="BT301" s="82">
        <f t="shared" ca="1" si="221"/>
        <v>6.4033730163744456E-4</v>
      </c>
      <c r="BU301" s="82">
        <f t="shared" ca="1" si="222"/>
        <v>2.1968750862041476E-3</v>
      </c>
      <c r="BV301" s="82">
        <f t="shared" ca="1" si="223"/>
        <v>1.0755589178930241E-3</v>
      </c>
      <c r="BW301" s="82">
        <f t="shared" ca="1" si="240"/>
        <v>4.4645580327323025E-3</v>
      </c>
      <c r="BX301" s="10">
        <f t="shared" ca="1" si="224"/>
        <v>2.3855728379444236E-6</v>
      </c>
      <c r="BY301" s="10">
        <f t="shared" ca="1" si="225"/>
        <v>5.5071866821751013E-6</v>
      </c>
      <c r="BZ301" s="10">
        <f t="shared" ca="1" si="226"/>
        <v>4.9485626335687157E-5</v>
      </c>
      <c r="CA301" s="10">
        <f t="shared" ca="1" si="227"/>
        <v>3.707257945717651E-5</v>
      </c>
      <c r="CB301" s="10">
        <v>0</v>
      </c>
      <c r="CC301" s="82">
        <f t="shared" ca="1" si="228"/>
        <v>-5.1399775053186645E-7</v>
      </c>
      <c r="CD301" s="82">
        <f t="shared" ca="1" si="229"/>
        <v>9.5147784879422639E-7</v>
      </c>
      <c r="CE301" s="82">
        <f t="shared" ca="1" si="230"/>
        <v>2.9672798908563262E-4</v>
      </c>
      <c r="CF301" s="82">
        <f t="shared" ca="1" si="231"/>
        <v>2.2229616576990315E-4</v>
      </c>
      <c r="CG301" s="82">
        <f t="shared" ca="1" si="241"/>
        <v>5.1946163495379812E-4</v>
      </c>
      <c r="CH301" s="13" t="str">
        <f t="shared" ca="1" si="194"/>
        <v/>
      </c>
      <c r="CI301" s="81">
        <f t="shared" ca="1" si="203"/>
        <v>0.11317759657851721</v>
      </c>
      <c r="CJ301" s="81">
        <f t="shared" ca="1" si="204"/>
        <v>0.13063724756554379</v>
      </c>
      <c r="CK301" s="81">
        <f t="shared" ca="1" si="205"/>
        <v>0.39004625940916765</v>
      </c>
      <c r="CL301" s="81">
        <f t="shared" ca="1" si="206"/>
        <v>0.17284488536694009</v>
      </c>
      <c r="CM301" s="89">
        <f t="shared" ca="1" si="195"/>
        <v>0.80670598892016876</v>
      </c>
    </row>
    <row r="302" spans="1:91" x14ac:dyDescent="0.3">
      <c r="A302">
        <v>237</v>
      </c>
      <c r="B302" s="3">
        <f t="shared" si="208"/>
        <v>0.84722222222222221</v>
      </c>
      <c r="C302" s="3">
        <f t="shared" si="196"/>
        <v>7.9</v>
      </c>
      <c r="D302" s="4">
        <f t="shared" ca="1" si="232"/>
        <v>302</v>
      </c>
      <c r="E302" s="58">
        <f>(0.5*(COS(B302*2*PI())+1)*('key variables'!$B$4-'key variables'!$B$6)+'key variables'!$B$6)/'key variables'!$B$4</f>
        <v>1</v>
      </c>
      <c r="F302" s="10">
        <f t="shared" ca="1" si="197"/>
        <v>11689222.907461671</v>
      </c>
      <c r="G302" s="10">
        <f t="shared" ca="1" si="198"/>
        <v>13492492.79871376</v>
      </c>
      <c r="H302" s="10">
        <f t="shared" ca="1" si="199"/>
        <v>40309474.521107502</v>
      </c>
      <c r="I302" s="10">
        <f t="shared" ca="1" si="200"/>
        <v>17912154.24979417</v>
      </c>
      <c r="J302" s="10">
        <f t="shared" ca="1" si="233"/>
        <v>83403344.477077097</v>
      </c>
      <c r="K302" s="82">
        <f t="shared" ca="1" si="210"/>
        <v>2249832.8323829803</v>
      </c>
      <c r="L302" s="82">
        <f t="shared" ca="1" si="211"/>
        <v>2596909.4378258223</v>
      </c>
      <c r="M302" s="82">
        <f t="shared" ca="1" si="212"/>
        <v>7778311.9834084092</v>
      </c>
      <c r="N302" s="82">
        <f t="shared" ca="1" si="213"/>
        <v>3496312.7333570174</v>
      </c>
      <c r="O302" s="82">
        <f t="shared" ca="1" si="234"/>
        <v>16121366.98697423</v>
      </c>
      <c r="P302" s="10">
        <f ca="1">IF(IF($A302&gt;='key variables'!$B$26,K302*SUMPRODUCT(Z302:AC302,'control variables'!$O$3:$R$3)/J302+F$65*'key variables'!$B$25/scenario!J$65,K302*SUMPRODUCT(Z302:AC302,'control variables'!$O$7:$R$7)/J302+F$65*'key variables'!$B$25/scenario!J$65)&lt;'key variables'!$B$28,0,IF($A302&gt;='key variables'!$B$26,K302*SUMPRODUCT(Z302:AC302,'control variables'!$O$3:$R$3)/J302+F$65*'key variables'!$B$25/scenario!J$65,K302*SUMPRODUCT(Z302:AC302,'control variables'!$O$7:$R$7)/J302+F$65*'key variables'!$B$25/scenario!J$65))</f>
        <v>1.2683133866747564E-5</v>
      </c>
      <c r="Q302" s="10">
        <f ca="1">IF(IF($A302&gt;='key variables'!$B$26,L302*SUMPRODUCT(Z302:AC302,'control variables'!$O$4:$R$4)/J302+G$65*'key variables'!$B$25/scenario!J$65,L302*SUMPRODUCT(Z302:AC302,'control variables'!$O$7:$R$7)/J302+G$65*'key variables'!$B$25/scenario!J$65)&lt;'key variables'!$B$28,0,IF($A302&gt;='key variables'!$B$26,L302*SUMPRODUCT(Z302:AC302,'control variables'!$O$4:$R$4)/J302+G$65*'key variables'!$B$25/scenario!J$65,L302*SUMPRODUCT(Z302:AC302,'control variables'!$O$7:$R$7)/J302+G$65*'key variables'!$B$25/scenario!J$65))</f>
        <v>1.4639732146178553E-5</v>
      </c>
      <c r="R302" s="10">
        <f ca="1">IF(IF($A302&gt;='key variables'!$B$26,M302*SUMPRODUCT(Z302:AC302,'control variables'!$O$5:$R$5)/J302+H$65*'key variables'!$B$25/scenario!J$65,M302*SUMPRODUCT(Z302:AC302,'control variables'!$O$7:$R$7)/J302+H$65*'key variables'!$B$25/scenario!J$65)&lt;'key variables'!$B$28,0,IF($A302&gt;='key variables'!$B$26,M302*SUMPRODUCT(Z302:AC302,'control variables'!$O$5:$R$5)/J302+H$65*'key variables'!$B$25/scenario!J$65,M302*SUMPRODUCT(Z302:AC302,'control variables'!$O$7:$R$7)/J302+H$65*'key variables'!$B$25/scenario!J$65))</f>
        <v>4.3849201026373065E-5</v>
      </c>
      <c r="S302" s="10">
        <f ca="1">IF(IF($A302&gt;='key variables'!$B$26,N302*SUMPRODUCT(Z302:AC302,'control variables'!$O$6:$R$6)/J302+I$65*'key variables'!$B$25/scenario!J$65,N302*SUMPRODUCT(Z302:AC302,'control variables'!$O$7:$R$7)/J302+I$65*'key variables'!$B$25/scenario!J$65)&lt;'key variables'!$B$28,0,IF($A302&gt;='key variables'!$B$26,N302*SUMPRODUCT(Z302:AC302,'control variables'!$O$6:$R$6)/J302+I$65*'key variables'!$B$25/scenario!J$65,N302*SUMPRODUCT(Z302:AC302,'control variables'!$O$7:$R$7)/J302+I$65*'key variables'!$B$25/scenario!J$65))</f>
        <v>1.9709998804761237E-5</v>
      </c>
      <c r="T302" s="10">
        <f t="shared" ca="1" si="207"/>
        <v>9.0882065844060417E-5</v>
      </c>
      <c r="U302" s="82">
        <f ca="1">SUMPRODUCT(P272:P301,'control variables'!AD$7:AD$36)</f>
        <v>2.6890590147833794E-5</v>
      </c>
      <c r="V302" s="82">
        <f ca="1">SUMPRODUCT(Q272:Q301,'control variables'!AE$7:AE$36)</f>
        <v>3.103894046636819E-5</v>
      </c>
      <c r="W302" s="82">
        <f ca="1">SUMPRODUCT(R272:R301,'control variables'!AF$7:AF$36)</f>
        <v>9.2968418176331041E-5</v>
      </c>
      <c r="X302" s="82">
        <f ca="1">SUMPRODUCT(S272:S301,'control variables'!AG$7:AG$36)</f>
        <v>4.1788843770127688E-5</v>
      </c>
      <c r="Y302" s="82">
        <f t="shared" ca="1" si="201"/>
        <v>1.9268679256066073E-4</v>
      </c>
      <c r="Z302" s="10">
        <f ca="1">IF($A302&gt;='key variables'!$B$26,SUMPRODUCT(P272:P301,'control variables'!V$7:V$36)*$E302,SUMPRODUCT(P272:P301,'control variables'!Z$7:Z$36)*$E302)</f>
        <v>6.561576222363298E-5</v>
      </c>
      <c r="AA302" s="10">
        <f ca="1">IF($A302&gt;='key variables'!$B$26,SUMPRODUCT(Q272:Q301,'control variables'!W$7:W$36)*$E302,SUMPRODUCT(Q272:Q301,'control variables'!AA$7:AA$36)*$E302)</f>
        <v>7.573815695817962E-5</v>
      </c>
      <c r="AB302" s="10">
        <f ca="1">IF($A302&gt;='key variables'!$B$26,SUMPRODUCT(R272:R301,'control variables'!X$7:X$36)*$E302,SUMPRODUCT(R272:R301,'control variables'!AB$7:AB$36)*$E302)</f>
        <v>2.2685235198740427E-4</v>
      </c>
      <c r="AC302" s="10">
        <f ca="1">IF($A302&gt;='key variables'!$B$26,SUMPRODUCT(S272:S301,'control variables'!Y$7:Y$36)*$E302,SUMPRODUCT(S272:S301,'control variables'!AC$7:AC$36)*$E302)</f>
        <v>1.0196900928342522E-4</v>
      </c>
      <c r="AD302" s="10">
        <f t="shared" ca="1" si="202"/>
        <v>4.701752804526421E-4</v>
      </c>
      <c r="AE302" s="82">
        <f ca="1">SUMPRODUCT(P272:P301,'control variables'!AL$7:AL$36)</f>
        <v>8.9339181490241543E-5</v>
      </c>
      <c r="AF302" s="82">
        <f ca="1">SUMPRODUCT(Q272:Q301,'control variables'!AM$7:AM$36)</f>
        <v>1.0285170239395101E-4</v>
      </c>
      <c r="AG302" s="82">
        <f ca="1">SUMPRODUCT(R272:R301,'control variables'!AN$7:AN$36)</f>
        <v>2.9325723412975232E-4</v>
      </c>
      <c r="AH302" s="82">
        <f ca="1">SUMPRODUCT(S272:S301,'control variables'!AO$7:AO$36)</f>
        <v>1.2697747349143786E-4</v>
      </c>
      <c r="AI302" s="82">
        <f t="shared" ca="1" si="214"/>
        <v>6.1242559150538264E-4</v>
      </c>
      <c r="AJ302" s="10">
        <f ca="1">SUMPRODUCT(P272:P301,'control variables'!AP$7:AP$36)</f>
        <v>8.5363935398818963E-8</v>
      </c>
      <c r="AK302" s="10">
        <f ca="1">SUMPRODUCT(Q272:Q301,'control variables'!AQ$7:AQ$36)</f>
        <v>2.4633208998504295E-7</v>
      </c>
      <c r="AL302" s="10">
        <f ca="1">SUMPRODUCT(R272:R301,'control variables'!AR$7:AR$36)</f>
        <v>8.8538220987768302E-6</v>
      </c>
      <c r="AM302" s="10">
        <f ca="1">SUMPRODUCT(S272:S301,'control variables'!AS$7:AS$36)</f>
        <v>6.6329153439421436E-6</v>
      </c>
      <c r="AN302" s="10">
        <f t="shared" ca="1" si="235"/>
        <v>1.5818433468102836E-5</v>
      </c>
      <c r="AO302" s="82">
        <f ca="1">SUMPRODUCT(P272:P301,'control variables'!AX$7:AX$36)</f>
        <v>1.1608192501182484E-7</v>
      </c>
      <c r="AP302" s="82">
        <f ca="1">SUMPRODUCT(Q272:Q301,'control variables'!AY$7:AY$36)</f>
        <v>2.6797924031084885E-7</v>
      </c>
      <c r="AQ302" s="82">
        <f ca="1">SUMPRODUCT(R272:R301,'control variables'!AZ$7:AZ$36)</f>
        <v>2.4079693798945194E-6</v>
      </c>
      <c r="AR302" s="82">
        <f ca="1">SUMPRODUCT(S272:S301,'control variables'!BA$7:BA$36)</f>
        <v>1.8039505277445945E-6</v>
      </c>
      <c r="AS302" s="82">
        <f t="shared" ca="1" si="236"/>
        <v>4.5959810729617878E-6</v>
      </c>
      <c r="AT302" s="10">
        <f ca="1">SUMPRODUCT(P272:P301,'control variables'!AT$7:AT$36)</f>
        <v>-1.0244682863597938E-7</v>
      </c>
      <c r="AU302" s="10">
        <f ca="1">SUMPRODUCT(Q272:Q301,'control variables'!AU$7:AU$36)</f>
        <v>1.1113227148378533E-7</v>
      </c>
      <c r="AV302" s="10">
        <f ca="1">SUMPRODUCT(R272:R301,'control variables'!AV$7:AV$36)</f>
        <v>4.7854446674505183E-5</v>
      </c>
      <c r="AW302" s="10">
        <f ca="1">SUMPRODUCT(S272:S301,'control variables'!AW$7:AW$36)</f>
        <v>3.5850561495587104E-5</v>
      </c>
      <c r="AX302" s="10">
        <f t="shared" ca="1" si="215"/>
        <v>8.371369361294009E-5</v>
      </c>
      <c r="AY302" s="82">
        <f ca="1">SUMPRODUCT(P272:P301,'control variables'!BB$7:BB$36)</f>
        <v>3.7131488058784486E-7</v>
      </c>
      <c r="AZ302" s="82">
        <f ca="1">SUMPRODUCT(Q272:Q301,'control variables'!BC$7:BC$36)</f>
        <v>9.4685228334366086E-7</v>
      </c>
      <c r="BA302" s="82">
        <f ca="1">SUMPRODUCT(R272:R301,'control variables'!BD$7:BD$36)</f>
        <v>6.6282570269330478E-6</v>
      </c>
      <c r="BB302" s="82">
        <f ca="1">SUMPRODUCT(S272:S301,'control variables'!BE$7:BE$36)</f>
        <v>9.4192263942435567E-7</v>
      </c>
      <c r="BC302" s="82">
        <f t="shared" ca="1" si="237"/>
        <v>8.8883468302889102E-6</v>
      </c>
      <c r="BD302" s="10">
        <f ca="1">SUMPRODUCT(P272:P301,'control variables'!BF$7:BF$36)</f>
        <v>7.7675838801969188E-8</v>
      </c>
      <c r="BE302" s="10">
        <f ca="1">SUMPRODUCT(Q272:Q301,'control variables'!BG$7:BG$36)</f>
        <v>8.9658714181985019E-8</v>
      </c>
      <c r="BF302" s="10">
        <f ca="1">SUMPRODUCT(R272:R301,'control variables'!BH$7:BH$36)</f>
        <v>2.6854746676210362E-6</v>
      </c>
      <c r="BG302" s="10">
        <f ca="1">SUMPRODUCT(S272:S301,'control variables'!BI$7:BI$36)</f>
        <v>6.0355378490468007E-6</v>
      </c>
      <c r="BH302" s="10">
        <f t="shared" ca="1" si="238"/>
        <v>8.8883470696517915E-6</v>
      </c>
      <c r="BI302" s="82">
        <f t="shared" ca="1" si="216"/>
        <v>8.9608049542193413E-5</v>
      </c>
      <c r="BJ302" s="82">
        <f t="shared" ca="1" si="217"/>
        <v>1.0390968694877846E-4</v>
      </c>
      <c r="BK302" s="82">
        <f t="shared" ca="1" si="218"/>
        <v>3.4773993783119054E-4</v>
      </c>
      <c r="BL302" s="82">
        <f t="shared" ca="1" si="219"/>
        <v>1.637699576264493E-4</v>
      </c>
      <c r="BM302" s="82">
        <f t="shared" ca="1" si="209"/>
        <v>7.0502763194861171E-4</v>
      </c>
      <c r="BN302" s="10">
        <f ca="1">BN301+BI302-INDIRECT(ADDRESS(MAX($D302-'key variables'!$B$9*30,34),scenario!BI$4),TRUE)</f>
        <v>9439390.0746165123</v>
      </c>
      <c r="BO302" s="10">
        <f ca="1">BO301+BJ302-INDIRECT(ADDRESS(MAX($D302-'key variables'!$B$9*30,34),scenario!BJ$4),TRUE)</f>
        <v>10895583.36035151</v>
      </c>
      <c r="BP302" s="10">
        <f ca="1">BP301+BK302-INDIRECT(ADDRESS(MAX($D302-'key variables'!$B$9*30,34),scenario!BK$4),TRUE)</f>
        <v>32531162.535849959</v>
      </c>
      <c r="BQ302" s="10">
        <f ca="1">BQ301+BL302-INDIRECT(ADDRESS(MAX($D302-'key variables'!$B$9*30,34),scenario!BL$4),TRUE)</f>
        <v>14415841.515525363</v>
      </c>
      <c r="BR302" s="10">
        <f t="shared" ca="1" si="239"/>
        <v>67281977.486343294</v>
      </c>
      <c r="BS302" s="82">
        <f t="shared" ca="1" si="220"/>
        <v>4.7478413548343855E-4</v>
      </c>
      <c r="BT302" s="82">
        <f t="shared" ca="1" si="221"/>
        <v>5.5097768812066268E-4</v>
      </c>
      <c r="BU302" s="82">
        <f t="shared" ca="1" si="222"/>
        <v>1.890298874731709E-3</v>
      </c>
      <c r="BV302" s="82">
        <f t="shared" ca="1" si="223"/>
        <v>9.2546342122228921E-4</v>
      </c>
      <c r="BW302" s="82">
        <f t="shared" ca="1" si="240"/>
        <v>3.8415241195580993E-3</v>
      </c>
      <c r="BX302" s="10">
        <f t="shared" ca="1" si="224"/>
        <v>2.0526640435664346E-6</v>
      </c>
      <c r="BY302" s="10">
        <f t="shared" ca="1" si="225"/>
        <v>4.7386549249603046E-6</v>
      </c>
      <c r="BZ302" s="10">
        <f t="shared" ca="1" si="226"/>
        <v>4.257986402102759E-5</v>
      </c>
      <c r="CA302" s="10">
        <f t="shared" ca="1" si="227"/>
        <v>3.189906949644995E-5</v>
      </c>
      <c r="CB302" s="10">
        <v>0</v>
      </c>
      <c r="CC302" s="82">
        <f t="shared" ca="1" si="228"/>
        <v>-4.4226891150889297E-7</v>
      </c>
      <c r="CD302" s="82">
        <f t="shared" ca="1" si="229"/>
        <v>8.1869842698463504E-7</v>
      </c>
      <c r="CE302" s="82">
        <f t="shared" ca="1" si="230"/>
        <v>2.5531939513000977E-4</v>
      </c>
      <c r="CF302" s="82">
        <f t="shared" ca="1" si="231"/>
        <v>1.912745690905136E-4</v>
      </c>
      <c r="CG302" s="82">
        <f t="shared" ca="1" si="241"/>
        <v>4.4697039373599914E-4</v>
      </c>
      <c r="CH302" s="13" t="str">
        <f t="shared" ca="1" si="194"/>
        <v/>
      </c>
      <c r="CI302" s="81">
        <f t="shared" ca="1" si="203"/>
        <v>0.11317759657960565</v>
      </c>
      <c r="CJ302" s="81">
        <f t="shared" ca="1" si="204"/>
        <v>0.13063724756680586</v>
      </c>
      <c r="CK302" s="81">
        <f t="shared" ca="1" si="205"/>
        <v>0.39004625941338539</v>
      </c>
      <c r="CL302" s="81">
        <f t="shared" ca="1" si="206"/>
        <v>0.17284488536892512</v>
      </c>
      <c r="CM302" s="89">
        <f t="shared" ca="1" si="195"/>
        <v>0.80670598892872203</v>
      </c>
    </row>
    <row r="303" spans="1:91" x14ac:dyDescent="0.3">
      <c r="A303">
        <v>238</v>
      </c>
      <c r="B303" s="3">
        <f t="shared" si="208"/>
        <v>0.85</v>
      </c>
      <c r="C303" s="3">
        <f t="shared" si="196"/>
        <v>7.9333333333333336</v>
      </c>
      <c r="D303" s="4">
        <f t="shared" ca="1" si="232"/>
        <v>303</v>
      </c>
      <c r="E303" s="58">
        <f>(0.5*(COS(B303*2*PI())+1)*('key variables'!$B$4-'key variables'!$B$6)+'key variables'!$B$6)/'key variables'!$B$4</f>
        <v>1</v>
      </c>
      <c r="F303" s="10">
        <f t="shared" ca="1" si="197"/>
        <v>11689222.907461593</v>
      </c>
      <c r="G303" s="10">
        <f t="shared" ca="1" si="198"/>
        <v>13492492.798713671</v>
      </c>
      <c r="H303" s="10">
        <f t="shared" ca="1" si="199"/>
        <v>40309474.52110482</v>
      </c>
      <c r="I303" s="10">
        <f t="shared" ca="1" si="200"/>
        <v>17912154.249788135</v>
      </c>
      <c r="J303" s="10">
        <f t="shared" ca="1" si="233"/>
        <v>83403344.477068216</v>
      </c>
      <c r="K303" s="82">
        <f t="shared" ca="1" si="210"/>
        <v>2249832.8323702966</v>
      </c>
      <c r="L303" s="82">
        <f t="shared" ca="1" si="211"/>
        <v>2596909.4378111828</v>
      </c>
      <c r="M303" s="82">
        <f t="shared" ca="1" si="212"/>
        <v>7778311.9833645625</v>
      </c>
      <c r="N303" s="82">
        <f t="shared" ca="1" si="213"/>
        <v>3496312.7333373083</v>
      </c>
      <c r="O303" s="82">
        <f t="shared" ca="1" si="234"/>
        <v>16121366.98688335</v>
      </c>
      <c r="P303" s="10">
        <f ca="1">IF(IF($A303&gt;='key variables'!$B$26,K303*SUMPRODUCT(Z303:AC303,'control variables'!$O$3:$R$3)/J303+F$65*'key variables'!$B$25/scenario!J$65,K303*SUMPRODUCT(Z303:AC303,'control variables'!$O$7:$R$7)/J303+F$65*'key variables'!$B$25/scenario!J$65)&lt;'key variables'!$B$28,0,IF($A303&gt;='key variables'!$B$26,K303*SUMPRODUCT(Z303:AC303,'control variables'!$O$3:$R$3)/J303+F$65*'key variables'!$B$25/scenario!J$65,K303*SUMPRODUCT(Z303:AC303,'control variables'!$O$7:$R$7)/J303+F$65*'key variables'!$B$25/scenario!J$65))</f>
        <v>1.0913192726676964E-5</v>
      </c>
      <c r="Q303" s="10">
        <f ca="1">IF(IF($A303&gt;='key variables'!$B$26,L303*SUMPRODUCT(Z303:AC303,'control variables'!$O$4:$R$4)/J303+G$65*'key variables'!$B$25/scenario!J$65,L303*SUMPRODUCT(Z303:AC303,'control variables'!$O$7:$R$7)/J303+G$65*'key variables'!$B$25/scenario!J$65)&lt;'key variables'!$B$28,0,IF($A303&gt;='key variables'!$B$26,L303*SUMPRODUCT(Z303:AC303,'control variables'!$O$4:$R$4)/J303+G$65*'key variables'!$B$25/scenario!J$65,L303*SUMPRODUCT(Z303:AC303,'control variables'!$O$7:$R$7)/J303+G$65*'key variables'!$B$25/scenario!J$65))</f>
        <v>1.2596746203006445E-5</v>
      </c>
      <c r="R303" s="10">
        <f ca="1">IF(IF($A303&gt;='key variables'!$B$26,M303*SUMPRODUCT(Z303:AC303,'control variables'!$O$5:$R$5)/J303+H$65*'key variables'!$B$25/scenario!J$65,M303*SUMPRODUCT(Z303:AC303,'control variables'!$O$7:$R$7)/J303+H$65*'key variables'!$B$25/scenario!J$65)&lt;'key variables'!$B$28,0,IF($A303&gt;='key variables'!$B$26,M303*SUMPRODUCT(Z303:AC303,'control variables'!$O$5:$R$5)/J303+H$65*'key variables'!$B$25/scenario!J$65,M303*SUMPRODUCT(Z303:AC303,'control variables'!$O$7:$R$7)/J303+H$65*'key variables'!$B$25/scenario!J$65))</f>
        <v>3.773001111075755E-5</v>
      </c>
      <c r="S303" s="10">
        <f ca="1">IF(IF($A303&gt;='key variables'!$B$26,N303*SUMPRODUCT(Z303:AC303,'control variables'!$O$6:$R$6)/J303+I$65*'key variables'!$B$25/scenario!J$65,N303*SUMPRODUCT(Z303:AC303,'control variables'!$O$7:$R$7)/J303+I$65*'key variables'!$B$25/scenario!J$65)&lt;'key variables'!$B$28,0,IF($A303&gt;='key variables'!$B$26,N303*SUMPRODUCT(Z303:AC303,'control variables'!$O$6:$R$6)/J303+I$65*'key variables'!$B$25/scenario!J$65,N303*SUMPRODUCT(Z303:AC303,'control variables'!$O$7:$R$7)/J303+I$65*'key variables'!$B$25/scenario!J$65))</f>
        <v>1.6959453228107545E-5</v>
      </c>
      <c r="T303" s="10">
        <f t="shared" ca="1" si="207"/>
        <v>7.8199403268548506E-5</v>
      </c>
      <c r="U303" s="82">
        <f ca="1">SUMPRODUCT(P273:P302,'control variables'!AD$7:AD$36)</f>
        <v>2.3137987495944986E-5</v>
      </c>
      <c r="V303" s="82">
        <f ca="1">SUMPRODUCT(Q273:Q302,'control variables'!AE$7:AE$36)</f>
        <v>2.6707432319259148E-5</v>
      </c>
      <c r="W303" s="82">
        <f ca="1">SUMPRODUCT(R273:R302,'control variables'!AF$7:AF$36)</f>
        <v>7.9994603519514698E-5</v>
      </c>
      <c r="X303" s="82">
        <f ca="1">SUMPRODUCT(S273:S302,'control variables'!AG$7:AG$36)</f>
        <v>3.5957178303173219E-5</v>
      </c>
      <c r="Y303" s="82">
        <f t="shared" ca="1" si="201"/>
        <v>1.6579720163789206E-4</v>
      </c>
      <c r="Z303" s="10">
        <f ca="1">IF($A303&gt;='key variables'!$B$26,SUMPRODUCT(P273:P302,'control variables'!V$7:V$36)*$E303,SUMPRODUCT(P273:P302,'control variables'!Z$7:Z$36)*$E303)</f>
        <v>5.6459031859285022E-5</v>
      </c>
      <c r="AA303" s="10">
        <f ca="1">IF($A303&gt;='key variables'!$B$26,SUMPRODUCT(Q273:Q302,'control variables'!W$7:W$36)*$E303,SUMPRODUCT(Q273:Q302,'control variables'!AA$7:AA$36)*$E303)</f>
        <v>6.5168838580149246E-5</v>
      </c>
      <c r="AB303" s="10">
        <f ca="1">IF($A303&gt;='key variables'!$B$26,SUMPRODUCT(R273:R302,'control variables'!X$7:X$36)*$E303,SUMPRODUCT(R273:R302,'control variables'!AB$7:AB$36)*$E303)</f>
        <v>1.9519493082406891E-4</v>
      </c>
      <c r="AC303" s="10">
        <f ca="1">IF($A303&gt;='key variables'!$B$26,SUMPRODUCT(S273:S302,'control variables'!Y$7:Y$36)*$E303,SUMPRODUCT(S273:S302,'control variables'!AC$7:AC$36)*$E303)</f>
        <v>8.7739155176941536E-5</v>
      </c>
      <c r="AD303" s="10">
        <f t="shared" ca="1" si="202"/>
        <v>4.045619564404447E-4</v>
      </c>
      <c r="AE303" s="82">
        <f ca="1">SUMPRODUCT(P273:P302,'control variables'!AL$7:AL$36)</f>
        <v>7.6871829620698396E-5</v>
      </c>
      <c r="AF303" s="82">
        <f ca="1">SUMPRODUCT(Q273:Q302,'control variables'!AM$7:AM$36)</f>
        <v>8.8498667782065869E-5</v>
      </c>
      <c r="AG303" s="82">
        <f ca="1">SUMPRODUCT(R273:R302,'control variables'!AN$7:AN$36)</f>
        <v>2.5233296030949162E-4</v>
      </c>
      <c r="AH303" s="82">
        <f ca="1">SUMPRODUCT(S273:S302,'control variables'!AO$7:AO$36)</f>
        <v>1.0925766886465984E-4</v>
      </c>
      <c r="AI303" s="82">
        <f t="shared" ca="1" si="214"/>
        <v>5.2696112657691567E-4</v>
      </c>
      <c r="AJ303" s="10">
        <f ca="1">SUMPRODUCT(P273:P302,'control variables'!AP$7:AP$36)</f>
        <v>7.3451332195107952E-8</v>
      </c>
      <c r="AK303" s="10">
        <f ca="1">SUMPRODUCT(Q273:Q302,'control variables'!AQ$7:AQ$36)</f>
        <v>2.1195625631918726E-7</v>
      </c>
      <c r="AL303" s="10">
        <f ca="1">SUMPRODUCT(R273:R302,'control variables'!AR$7:AR$36)</f>
        <v>7.618264377518874E-6</v>
      </c>
      <c r="AM303" s="10">
        <f ca="1">SUMPRODUCT(S273:S302,'control variables'!AS$7:AS$36)</f>
        <v>5.7072868779274131E-6</v>
      </c>
      <c r="AN303" s="10">
        <f t="shared" ca="1" si="235"/>
        <v>1.3610958843960583E-5</v>
      </c>
      <c r="AO303" s="82">
        <f ca="1">SUMPRODUCT(P273:P302,'control variables'!AX$7:AX$36)</f>
        <v>9.9882602601078118E-8</v>
      </c>
      <c r="AP303" s="82">
        <f ca="1">SUMPRODUCT(Q273:Q302,'control variables'!AY$7:AY$36)</f>
        <v>2.3058253007589866E-7</v>
      </c>
      <c r="AQ303" s="82">
        <f ca="1">SUMPRODUCT(R273:R302,'control variables'!AZ$7:AZ$36)</f>
        <v>2.0719353906568006E-6</v>
      </c>
      <c r="AR303" s="82">
        <f ca="1">SUMPRODUCT(S273:S302,'control variables'!BA$7:BA$36)</f>
        <v>1.5522078364600149E-6</v>
      </c>
      <c r="AS303" s="82">
        <f t="shared" ca="1" si="236"/>
        <v>3.9546083597937924E-6</v>
      </c>
      <c r="AT303" s="10">
        <f ca="1">SUMPRODUCT(P273:P302,'control variables'!AT$7:AT$36)</f>
        <v>-8.815029447453434E-8</v>
      </c>
      <c r="AU303" s="10">
        <f ca="1">SUMPRODUCT(Q273:Q302,'control variables'!AU$7:AU$36)</f>
        <v>9.5623677056207944E-8</v>
      </c>
      <c r="AV303" s="10">
        <f ca="1">SUMPRODUCT(R273:R302,'control variables'!AV$7:AV$36)</f>
        <v>4.1176321633757578E-5</v>
      </c>
      <c r="AW303" s="10">
        <f ca="1">SUMPRODUCT(S273:S302,'control variables'!AW$7:AW$36)</f>
        <v>3.0847587914532363E-5</v>
      </c>
      <c r="AX303" s="10">
        <f t="shared" ca="1" si="215"/>
        <v>7.2031382930871611E-5</v>
      </c>
      <c r="AY303" s="82">
        <f ca="1">SUMPRODUCT(P273:P302,'control variables'!BB$7:BB$36)</f>
        <v>3.1949760184475808E-7</v>
      </c>
      <c r="AZ303" s="82">
        <f ca="1">SUMPRODUCT(Q273:Q302,'control variables'!BC$7:BC$36)</f>
        <v>8.1471831495307973E-7</v>
      </c>
      <c r="BA303" s="82">
        <f ca="1">SUMPRODUCT(R273:R302,'control variables'!BD$7:BD$36)</f>
        <v>5.7032786328496491E-6</v>
      </c>
      <c r="BB303" s="82">
        <f ca="1">SUMPRODUCT(S273:S302,'control variables'!BE$7:BE$36)</f>
        <v>8.1047660665506348E-7</v>
      </c>
      <c r="BC303" s="82">
        <f t="shared" ca="1" si="237"/>
        <v>7.6479711563025503E-6</v>
      </c>
      <c r="BD303" s="10">
        <f ca="1">SUMPRODUCT(P273:P302,'control variables'!BF$7:BF$36)</f>
        <v>6.6836115426400076E-8</v>
      </c>
      <c r="BE303" s="10">
        <f ca="1">SUMPRODUCT(Q273:Q302,'control variables'!BG$7:BG$36)</f>
        <v>7.7146771280155749E-8</v>
      </c>
      <c r="BF303" s="10">
        <f ca="1">SUMPRODUCT(R273:R302,'control variables'!BH$7:BH$36)</f>
        <v>2.3107146009376949E-6</v>
      </c>
      <c r="BG303" s="10">
        <f ca="1">SUMPRODUCT(S273:S302,'control variables'!BI$7:BI$36)</f>
        <v>5.1932738746179095E-6</v>
      </c>
      <c r="BH303" s="10">
        <f t="shared" ca="1" si="238"/>
        <v>7.6479713622621605E-6</v>
      </c>
      <c r="BI303" s="82">
        <f t="shared" ca="1" si="216"/>
        <v>7.7103176928068628E-5</v>
      </c>
      <c r="BJ303" s="82">
        <f t="shared" ca="1" si="217"/>
        <v>8.9409009774075155E-5</v>
      </c>
      <c r="BK303" s="82">
        <f t="shared" ca="1" si="218"/>
        <v>2.9921256057609887E-4</v>
      </c>
      <c r="BL303" s="82">
        <f t="shared" ca="1" si="219"/>
        <v>1.4091573338584728E-4</v>
      </c>
      <c r="BM303" s="82">
        <f t="shared" ca="1" si="209"/>
        <v>6.0664048066408989E-4</v>
      </c>
      <c r="BN303" s="10">
        <f ca="1">BN302+BI303-INDIRECT(ADDRESS(MAX($D303-'key variables'!$B$9*30,34),scenario!BI$4),TRUE)</f>
        <v>9439390.0746936146</v>
      </c>
      <c r="BO303" s="10">
        <f ca="1">BO302+BJ303-INDIRECT(ADDRESS(MAX($D303-'key variables'!$B$9*30,34),scenario!BJ$4),TRUE)</f>
        <v>10895583.360440919</v>
      </c>
      <c r="BP303" s="10">
        <f ca="1">BP302+BK303-INDIRECT(ADDRESS(MAX($D303-'key variables'!$B$9*30,34),scenario!BK$4),TRUE)</f>
        <v>32531162.53614917</v>
      </c>
      <c r="BQ303" s="10">
        <f ca="1">BQ302+BL303-INDIRECT(ADDRESS(MAX($D303-'key variables'!$B$9*30,34),scenario!BL$4),TRUE)</f>
        <v>14415841.51566628</v>
      </c>
      <c r="BR303" s="10">
        <f t="shared" ca="1" si="239"/>
        <v>67281977.486949936</v>
      </c>
      <c r="BS303" s="82">
        <f t="shared" ca="1" si="220"/>
        <v>4.0852731516662045E-4</v>
      </c>
      <c r="BT303" s="82">
        <f t="shared" ca="1" si="221"/>
        <v>4.7408827777831381E-4</v>
      </c>
      <c r="BU303" s="82">
        <f t="shared" ca="1" si="222"/>
        <v>1.6265056106654302E-3</v>
      </c>
      <c r="BV303" s="82">
        <f t="shared" ca="1" si="223"/>
        <v>7.9631386718993162E-4</v>
      </c>
      <c r="BW303" s="82">
        <f t="shared" ca="1" si="240"/>
        <v>3.305435070800296E-3</v>
      </c>
      <c r="BX303" s="10">
        <f t="shared" ca="1" si="224"/>
        <v>1.7662129288963546E-6</v>
      </c>
      <c r="BY303" s="10">
        <f t="shared" ca="1" si="225"/>
        <v>4.0773723688029667E-6</v>
      </c>
      <c r="BZ303" s="10">
        <f t="shared" ca="1" si="226"/>
        <v>3.6637806177897044E-5</v>
      </c>
      <c r="CA303" s="10">
        <f t="shared" ca="1" si="227"/>
        <v>2.744752685163699E-5</v>
      </c>
      <c r="CB303" s="10">
        <v>0</v>
      </c>
      <c r="CC303" s="82">
        <f t="shared" ca="1" si="228"/>
        <v>-3.8054988744032882E-7</v>
      </c>
      <c r="CD303" s="82">
        <f t="shared" ca="1" si="229"/>
        <v>7.0444847617171556E-7</v>
      </c>
      <c r="CE303" s="82">
        <f t="shared" ca="1" si="230"/>
        <v>2.1968940248311429E-4</v>
      </c>
      <c r="CF303" s="82">
        <f t="shared" ca="1" si="231"/>
        <v>1.6458206021744863E-4</v>
      </c>
      <c r="CG303" s="82">
        <f t="shared" ca="1" si="241"/>
        <v>3.8459536128929433E-4</v>
      </c>
      <c r="CH303" s="13" t="str">
        <f t="shared" ca="1" si="194"/>
        <v/>
      </c>
      <c r="CI303" s="81">
        <f t="shared" ca="1" si="203"/>
        <v>0.11317759658054215</v>
      </c>
      <c r="CJ303" s="81">
        <f t="shared" ca="1" si="204"/>
        <v>0.13063724756789177</v>
      </c>
      <c r="CK303" s="81">
        <f t="shared" ca="1" si="205"/>
        <v>0.39004625941701448</v>
      </c>
      <c r="CL303" s="81">
        <f t="shared" ca="1" si="206"/>
        <v>0.17284488537063308</v>
      </c>
      <c r="CM303" s="89">
        <f t="shared" ca="1" si="195"/>
        <v>0.80670598893608148</v>
      </c>
    </row>
    <row r="304" spans="1:91" x14ac:dyDescent="0.3">
      <c r="A304">
        <v>239</v>
      </c>
      <c r="B304" s="3">
        <f t="shared" si="208"/>
        <v>0.85277777777777775</v>
      </c>
      <c r="C304" s="3">
        <f t="shared" si="196"/>
        <v>7.9666666666666668</v>
      </c>
      <c r="D304" s="4">
        <f t="shared" ca="1" si="232"/>
        <v>304</v>
      </c>
      <c r="E304" s="58">
        <f>(0.5*(COS(B304*2*PI())+1)*('key variables'!$B$4-'key variables'!$B$6)+'key variables'!$B$6)/'key variables'!$B$4</f>
        <v>1</v>
      </c>
      <c r="F304" s="10">
        <f t="shared" ca="1" si="197"/>
        <v>11689222.907461526</v>
      </c>
      <c r="G304" s="10">
        <f t="shared" ca="1" si="198"/>
        <v>13492492.798713595</v>
      </c>
      <c r="H304" s="10">
        <f t="shared" ca="1" si="199"/>
        <v>40309474.52110251</v>
      </c>
      <c r="I304" s="10">
        <f t="shared" ca="1" si="200"/>
        <v>17912154.249782942</v>
      </c>
      <c r="J304" s="10">
        <f t="shared" ca="1" si="233"/>
        <v>83403344.477060571</v>
      </c>
      <c r="K304" s="82">
        <f t="shared" ca="1" si="210"/>
        <v>2249832.8323593838</v>
      </c>
      <c r="L304" s="82">
        <f t="shared" ca="1" si="211"/>
        <v>2596909.4377985871</v>
      </c>
      <c r="M304" s="82">
        <f t="shared" ca="1" si="212"/>
        <v>7778311.9833268346</v>
      </c>
      <c r="N304" s="82">
        <f t="shared" ca="1" si="213"/>
        <v>3496312.7333203484</v>
      </c>
      <c r="O304" s="82">
        <f t="shared" ca="1" si="234"/>
        <v>16121366.986805152</v>
      </c>
      <c r="P304" s="10">
        <f ca="1">IF(IF($A304&gt;='key variables'!$B$26,K304*SUMPRODUCT(Z304:AC304,'control variables'!$O$3:$R$3)/J304+F$65*'key variables'!$B$25/scenario!J$65,K304*SUMPRODUCT(Z304:AC304,'control variables'!$O$7:$R$7)/J304+F$65*'key variables'!$B$25/scenario!J$65)&lt;'key variables'!$B$28,0,IF($A304&gt;='key variables'!$B$26,K304*SUMPRODUCT(Z304:AC304,'control variables'!$O$3:$R$3)/J304+F$65*'key variables'!$B$25/scenario!J$65,K304*SUMPRODUCT(Z304:AC304,'control variables'!$O$7:$R$7)/J304+F$65*'key variables'!$B$25/scenario!J$65))</f>
        <v>9.3902482415487819E-6</v>
      </c>
      <c r="Q304" s="10">
        <f ca="1">IF(IF($A304&gt;='key variables'!$B$26,L304*SUMPRODUCT(Z304:AC304,'control variables'!$O$4:$R$4)/J304+G$65*'key variables'!$B$25/scenario!J$65,L304*SUMPRODUCT(Z304:AC304,'control variables'!$O$7:$R$7)/J304+G$65*'key variables'!$B$25/scenario!J$65)&lt;'key variables'!$B$28,0,IF($A304&gt;='key variables'!$B$26,L304*SUMPRODUCT(Z304:AC304,'control variables'!$O$4:$R$4)/J304+G$65*'key variables'!$B$25/scenario!J$65,L304*SUMPRODUCT(Z304:AC304,'control variables'!$O$7:$R$7)/J304+G$65*'key variables'!$B$25/scenario!J$65))</f>
        <v>1.0838860528218261E-5</v>
      </c>
      <c r="R304" s="10">
        <f ca="1">IF(IF($A304&gt;='key variables'!$B$26,M304*SUMPRODUCT(Z304:AC304,'control variables'!$O$5:$R$5)/J304+H$65*'key variables'!$B$25/scenario!J$65,M304*SUMPRODUCT(Z304:AC304,'control variables'!$O$7:$R$7)/J304+H$65*'key variables'!$B$25/scenario!J$65)&lt;'key variables'!$B$28,0,IF($A304&gt;='key variables'!$B$26,M304*SUMPRODUCT(Z304:AC304,'control variables'!$O$5:$R$5)/J304+H$65*'key variables'!$B$25/scenario!J$65,M304*SUMPRODUCT(Z304:AC304,'control variables'!$O$7:$R$7)/J304+H$65*'key variables'!$B$25/scenario!J$65))</f>
        <v>3.2464758880354593E-5</v>
      </c>
      <c r="S304" s="10">
        <f ca="1">IF(IF($A304&gt;='key variables'!$B$26,N304*SUMPRODUCT(Z304:AC304,'control variables'!$O$6:$R$6)/J304+I$65*'key variables'!$B$25/scenario!J$65,N304*SUMPRODUCT(Z304:AC304,'control variables'!$O$7:$R$7)/J304+I$65*'key variables'!$B$25/scenario!J$65)&lt;'key variables'!$B$28,0,IF($A304&gt;='key variables'!$B$26,N304*SUMPRODUCT(Z304:AC304,'control variables'!$O$6:$R$6)/J304+I$65*'key variables'!$B$25/scenario!J$65,N304*SUMPRODUCT(Z304:AC304,'control variables'!$O$7:$R$7)/J304+I$65*'key variables'!$B$25/scenario!J$65))</f>
        <v>1.459274841390599E-5</v>
      </c>
      <c r="T304" s="10">
        <f t="shared" ca="1" si="207"/>
        <v>6.7286616064027625E-5</v>
      </c>
      <c r="U304" s="82">
        <f ca="1">SUMPRODUCT(P274:P303,'control variables'!AD$7:AD$36)</f>
        <v>1.9909063446316481E-5</v>
      </c>
      <c r="V304" s="82">
        <f ca="1">SUMPRODUCT(Q274:Q303,'control variables'!AE$7:AE$36)</f>
        <v>2.2980389483982538E-5</v>
      </c>
      <c r="W304" s="82">
        <f ca="1">SUMPRODUCT(R274:R303,'control variables'!AF$7:AF$36)</f>
        <v>6.8831294731750553E-5</v>
      </c>
      <c r="X304" s="82">
        <f ca="1">SUMPRODUCT(S274:S303,'control variables'!AG$7:AG$36)</f>
        <v>3.0939326262227816E-5</v>
      </c>
      <c r="Y304" s="82">
        <f t="shared" ca="1" si="201"/>
        <v>1.4266007392427739E-4</v>
      </c>
      <c r="Z304" s="10">
        <f ca="1">IF($A304&gt;='key variables'!$B$26,SUMPRODUCT(P274:P303,'control variables'!V$7:V$36)*$E304,SUMPRODUCT(P274:P303,'control variables'!Z$7:Z$36)*$E304)</f>
        <v>4.8580130298876756E-5</v>
      </c>
      <c r="AA304" s="10">
        <f ca="1">IF($A304&gt;='key variables'!$B$26,SUMPRODUCT(Q274:Q303,'control variables'!W$7:W$36)*$E304,SUMPRODUCT(Q274:Q303,'control variables'!AA$7:AA$36)*$E304)</f>
        <v>5.6074476755829509E-5</v>
      </c>
      <c r="AB304" s="10">
        <f ca="1">IF($A304&gt;='key variables'!$B$26,SUMPRODUCT(R274:R303,'control variables'!X$7:X$36)*$E304,SUMPRODUCT(R274:R303,'control variables'!AB$7:AB$36)*$E304)</f>
        <v>1.6795532726716477E-4</v>
      </c>
      <c r="AC304" s="10">
        <f ca="1">IF($A304&gt;='key variables'!$B$26,SUMPRODUCT(S274:S303,'control variables'!Y$7:Y$36)*$E304,SUMPRODUCT(S274:S303,'control variables'!AC$7:AC$36)*$E304)</f>
        <v>7.5495088216044422E-5</v>
      </c>
      <c r="AD304" s="10">
        <f t="shared" ca="1" si="202"/>
        <v>3.4810502253791541E-4</v>
      </c>
      <c r="AE304" s="82">
        <f ca="1">SUMPRODUCT(P274:P303,'control variables'!AL$7:AL$36)</f>
        <v>6.6144306346312517E-5</v>
      </c>
      <c r="AF304" s="82">
        <f ca="1">SUMPRODUCT(Q274:Q303,'control variables'!AM$7:AM$36)</f>
        <v>7.6148610250345174E-5</v>
      </c>
      <c r="AG304" s="82">
        <f ca="1">SUMPRODUCT(R274:R303,'control variables'!AN$7:AN$36)</f>
        <v>2.1711970055008161E-4</v>
      </c>
      <c r="AH304" s="82">
        <f ca="1">SUMPRODUCT(S274:S303,'control variables'!AO$7:AO$36)</f>
        <v>9.4010676677352758E-5</v>
      </c>
      <c r="AI304" s="82">
        <f t="shared" ca="1" si="214"/>
        <v>4.5342329382409212E-4</v>
      </c>
      <c r="AJ304" s="10">
        <f ca="1">SUMPRODUCT(P274:P303,'control variables'!AP$7:AP$36)</f>
        <v>6.3201141981366132E-8</v>
      </c>
      <c r="AK304" s="10">
        <f ca="1">SUMPRODUCT(Q274:Q303,'control variables'!AQ$7:AQ$36)</f>
        <v>1.8237759682675978E-7</v>
      </c>
      <c r="AL304" s="10">
        <f ca="1">SUMPRODUCT(R274:R303,'control variables'!AR$7:AR$36)</f>
        <v>6.5551296918100315E-6</v>
      </c>
      <c r="AM304" s="10">
        <f ca="1">SUMPRODUCT(S274:S303,'control variables'!AS$7:AS$36)</f>
        <v>4.9108305802015447E-6</v>
      </c>
      <c r="AN304" s="10">
        <f t="shared" ca="1" si="235"/>
        <v>1.1711539010819702E-5</v>
      </c>
      <c r="AO304" s="82">
        <f ca="1">SUMPRODUCT(P274:P303,'control variables'!AX$7:AX$36)</f>
        <v>8.5943908160837265E-8</v>
      </c>
      <c r="AP304" s="82">
        <f ca="1">SUMPRODUCT(Q274:Q303,'control variables'!AY$7:AY$36)</f>
        <v>1.9840455967576712E-7</v>
      </c>
      <c r="AQ304" s="82">
        <f ca="1">SUMPRODUCT(R274:R303,'control variables'!AZ$7:AZ$36)</f>
        <v>1.7827952044961486E-6</v>
      </c>
      <c r="AR304" s="82">
        <f ca="1">SUMPRODUCT(S274:S303,'control variables'!BA$7:BA$36)</f>
        <v>1.335596032434696E-6</v>
      </c>
      <c r="AS304" s="82">
        <f t="shared" ca="1" si="236"/>
        <v>3.4027397047674488E-6</v>
      </c>
      <c r="AT304" s="10">
        <f ca="1">SUMPRODUCT(P274:P303,'control variables'!AT$7:AT$36)</f>
        <v>-7.5848852710558442E-8</v>
      </c>
      <c r="AU304" s="10">
        <f ca="1">SUMPRODUCT(Q274:Q303,'control variables'!AU$7:AU$36)</f>
        <v>8.2279318973501763E-8</v>
      </c>
      <c r="AV304" s="10">
        <f ca="1">SUMPRODUCT(R274:R303,'control variables'!AV$7:AV$36)</f>
        <v>3.5430134106514086E-5</v>
      </c>
      <c r="AW304" s="10">
        <f ca="1">SUMPRODUCT(S274:S303,'control variables'!AW$7:AW$36)</f>
        <v>2.654278316541867E-5</v>
      </c>
      <c r="AX304" s="10">
        <f t="shared" ca="1" si="215"/>
        <v>6.1979347738195698E-5</v>
      </c>
      <c r="AY304" s="82">
        <f ca="1">SUMPRODUCT(P274:P303,'control variables'!BB$7:BB$36)</f>
        <v>2.749114644216137E-7</v>
      </c>
      <c r="AZ304" s="82">
        <f ca="1">SUMPRODUCT(Q274:Q303,'control variables'!BC$7:BC$36)</f>
        <v>7.010237440332617E-7</v>
      </c>
      <c r="BA304" s="82">
        <f ca="1">SUMPRODUCT(R274:R303,'control variables'!BD$7:BD$36)</f>
        <v>4.9073816889650021E-6</v>
      </c>
      <c r="BB304" s="82">
        <f ca="1">SUMPRODUCT(S274:S303,'control variables'!BE$7:BE$36)</f>
        <v>6.9737396940858868E-7</v>
      </c>
      <c r="BC304" s="82">
        <f t="shared" ca="1" si="237"/>
        <v>6.580690866828466E-6</v>
      </c>
      <c r="BD304" s="10">
        <f ca="1">SUMPRODUCT(P274:P303,'control variables'!BF$7:BF$36)</f>
        <v>5.7509083830467907E-8</v>
      </c>
      <c r="BE304" s="10">
        <f ca="1">SUMPRODUCT(Q274:Q303,'control variables'!BG$7:BG$36)</f>
        <v>6.638087968601405E-8</v>
      </c>
      <c r="BF304" s="10">
        <f ca="1">SUMPRODUCT(R274:R303,'control variables'!BH$7:BH$36)</f>
        <v>1.9882525913695174E-6</v>
      </c>
      <c r="BG304" s="10">
        <f ca="1">SUMPRODUCT(S274:S303,'control variables'!BI$7:BI$36)</f>
        <v>4.4685484891602532E-6</v>
      </c>
      <c r="BH304" s="10">
        <f t="shared" ca="1" si="238"/>
        <v>6.5806910440462527E-6</v>
      </c>
      <c r="BI304" s="82">
        <f t="shared" ca="1" si="216"/>
        <v>6.6343368958023569E-5</v>
      </c>
      <c r="BJ304" s="82">
        <f t="shared" ca="1" si="217"/>
        <v>7.6931913313351934E-5</v>
      </c>
      <c r="BK304" s="82">
        <f t="shared" ca="1" si="218"/>
        <v>2.5745721634556071E-4</v>
      </c>
      <c r="BL304" s="82">
        <f t="shared" ca="1" si="219"/>
        <v>1.2125083381218002E-4</v>
      </c>
      <c r="BM304" s="82">
        <f t="shared" ca="1" si="209"/>
        <v>5.219833324291162E-4</v>
      </c>
      <c r="BN304" s="10">
        <f ca="1">BN303+BI304-INDIRECT(ADDRESS(MAX($D304-'key variables'!$B$9*30,34),scenario!BI$4),TRUE)</f>
        <v>9439390.0747599583</v>
      </c>
      <c r="BO304" s="10">
        <f ca="1">BO303+BJ304-INDIRECT(ADDRESS(MAX($D304-'key variables'!$B$9*30,34),scenario!BJ$4),TRUE)</f>
        <v>10895583.360517852</v>
      </c>
      <c r="BP304" s="10">
        <f ca="1">BP303+BK304-INDIRECT(ADDRESS(MAX($D304-'key variables'!$B$9*30,34),scenario!BK$4),TRUE)</f>
        <v>32531162.536406629</v>
      </c>
      <c r="BQ304" s="10">
        <f ca="1">BQ303+BL304-INDIRECT(ADDRESS(MAX($D304-'key variables'!$B$9*30,34),scenario!BL$4),TRUE)</f>
        <v>14415841.515787531</v>
      </c>
      <c r="BR304" s="10">
        <f t="shared" ca="1" si="239"/>
        <v>67281977.487471923</v>
      </c>
      <c r="BS304" s="82">
        <f t="shared" ca="1" si="220"/>
        <v>3.515166853663152E-4</v>
      </c>
      <c r="BT304" s="82">
        <f t="shared" ca="1" si="221"/>
        <v>4.0792884411349411E-4</v>
      </c>
      <c r="BU304" s="82">
        <f t="shared" ca="1" si="222"/>
        <v>1.3995249006088547E-3</v>
      </c>
      <c r="BV304" s="82">
        <f t="shared" ca="1" si="223"/>
        <v>6.851872333024973E-4</v>
      </c>
      <c r="BW304" s="82">
        <f t="shared" ca="1" si="240"/>
        <v>2.8441576633911614E-3</v>
      </c>
      <c r="BX304" s="10">
        <f t="shared" ca="1" si="224"/>
        <v>1.5197362888051103E-6</v>
      </c>
      <c r="BY304" s="10">
        <f t="shared" ca="1" si="225"/>
        <v>3.5083723047594578E-6</v>
      </c>
      <c r="BZ304" s="10">
        <f t="shared" ca="1" si="226"/>
        <v>3.1524967102058678E-5</v>
      </c>
      <c r="CA304" s="10">
        <f t="shared" ca="1" si="227"/>
        <v>2.3617200425502842E-5</v>
      </c>
      <c r="CB304" s="10">
        <v>0</v>
      </c>
      <c r="CC304" s="82">
        <f t="shared" ca="1" si="228"/>
        <v>-3.2744380090924158E-7</v>
      </c>
      <c r="CD304" s="82">
        <f t="shared" ca="1" si="229"/>
        <v>6.0614219434920645E-7</v>
      </c>
      <c r="CE304" s="82">
        <f t="shared" ca="1" si="230"/>
        <v>1.8903160286391408E-4</v>
      </c>
      <c r="CF304" s="82">
        <f t="shared" ca="1" si="231"/>
        <v>1.4161451159979682E-4</v>
      </c>
      <c r="CG304" s="82">
        <f t="shared" ca="1" si="241"/>
        <v>3.3092481285715086E-4</v>
      </c>
      <c r="CH304" s="13" t="str">
        <f t="shared" ca="1" si="194"/>
        <v/>
      </c>
      <c r="CI304" s="81">
        <f t="shared" ca="1" si="203"/>
        <v>0.11317759658134798</v>
      </c>
      <c r="CJ304" s="81">
        <f t="shared" ca="1" si="204"/>
        <v>0.13063724756882616</v>
      </c>
      <c r="CK304" s="81">
        <f t="shared" ca="1" si="205"/>
        <v>0.39004625942013715</v>
      </c>
      <c r="CL304" s="81">
        <f t="shared" ca="1" si="206"/>
        <v>0.17284488537210271</v>
      </c>
      <c r="CM304" s="89">
        <f t="shared" ca="1" si="195"/>
        <v>0.80670598894241397</v>
      </c>
    </row>
    <row r="305" spans="1:91" x14ac:dyDescent="0.3">
      <c r="A305">
        <v>240</v>
      </c>
      <c r="B305" s="3">
        <f t="shared" si="208"/>
        <v>0.85555555555555551</v>
      </c>
      <c r="C305" s="3">
        <f t="shared" si="196"/>
        <v>8</v>
      </c>
      <c r="D305" s="4">
        <f t="shared" ca="1" si="232"/>
        <v>305</v>
      </c>
      <c r="E305" s="58">
        <f>(0.5*(COS(B305*2*PI())+1)*('key variables'!$B$4-'key variables'!$B$6)+'key variables'!$B$6)/'key variables'!$B$4</f>
        <v>1</v>
      </c>
      <c r="F305" s="10">
        <f t="shared" ca="1" si="197"/>
        <v>11689222.907461468</v>
      </c>
      <c r="G305" s="10">
        <f t="shared" ca="1" si="198"/>
        <v>13492492.798713528</v>
      </c>
      <c r="H305" s="10">
        <f t="shared" ca="1" si="199"/>
        <v>40309474.521100521</v>
      </c>
      <c r="I305" s="10">
        <f t="shared" ca="1" si="200"/>
        <v>17912154.249778472</v>
      </c>
      <c r="J305" s="10">
        <f t="shared" ca="1" si="233"/>
        <v>83403344.477054</v>
      </c>
      <c r="K305" s="82">
        <f t="shared" ca="1" si="210"/>
        <v>2249832.8323499933</v>
      </c>
      <c r="L305" s="82">
        <f t="shared" ca="1" si="211"/>
        <v>2596909.4377877465</v>
      </c>
      <c r="M305" s="82">
        <f t="shared" ca="1" si="212"/>
        <v>7778311.9832943678</v>
      </c>
      <c r="N305" s="82">
        <f t="shared" ca="1" si="213"/>
        <v>3496312.7333057541</v>
      </c>
      <c r="O305" s="82">
        <f t="shared" ca="1" si="234"/>
        <v>16121366.986737862</v>
      </c>
      <c r="P305" s="10">
        <f ca="1">IF(IF($A305&gt;='key variables'!$B$26,K305*SUMPRODUCT(Z305:AC305,'control variables'!$O$3:$R$3)/J305+F$65*'key variables'!$B$25/scenario!J$65,K305*SUMPRODUCT(Z305:AC305,'control variables'!$O$7:$R$7)/J305+F$65*'key variables'!$B$25/scenario!J$65)&lt;'key variables'!$B$28,0,IF($A305&gt;='key variables'!$B$26,K305*SUMPRODUCT(Z305:AC305,'control variables'!$O$3:$R$3)/J305+F$65*'key variables'!$B$25/scenario!J$65,K305*SUMPRODUCT(Z305:AC305,'control variables'!$O$7:$R$7)/J305+F$65*'key variables'!$B$25/scenario!J$65))</f>
        <v>8.0798318371431751E-6</v>
      </c>
      <c r="Q305" s="10">
        <f ca="1">IF(IF($A305&gt;='key variables'!$B$26,L305*SUMPRODUCT(Z305:AC305,'control variables'!$O$4:$R$4)/J305+G$65*'key variables'!$B$25/scenario!J$65,L305*SUMPRODUCT(Z305:AC305,'control variables'!$O$7:$R$7)/J305+G$65*'key variables'!$B$25/scenario!J$65)&lt;'key variables'!$B$28,0,IF($A305&gt;='key variables'!$B$26,L305*SUMPRODUCT(Z305:AC305,'control variables'!$O$4:$R$4)/J305+G$65*'key variables'!$B$25/scenario!J$65,L305*SUMPRODUCT(Z305:AC305,'control variables'!$O$7:$R$7)/J305+G$65*'key variables'!$B$25/scenario!J$65))</f>
        <v>9.3262891588697731E-6</v>
      </c>
      <c r="R305" s="10">
        <f ca="1">IF(IF($A305&gt;='key variables'!$B$26,M305*SUMPRODUCT(Z305:AC305,'control variables'!$O$5:$R$5)/J305+H$65*'key variables'!$B$25/scenario!J$65,M305*SUMPRODUCT(Z305:AC305,'control variables'!$O$7:$R$7)/J305+H$65*'key variables'!$B$25/scenario!J$65)&lt;'key variables'!$B$28,0,IF($A305&gt;='key variables'!$B$26,M305*SUMPRODUCT(Z305:AC305,'control variables'!$O$5:$R$5)/J305+H$65*'key variables'!$B$25/scenario!J$65,M305*SUMPRODUCT(Z305:AC305,'control variables'!$O$7:$R$7)/J305+H$65*'key variables'!$B$25/scenario!J$65))</f>
        <v>2.7934276670773243E-5</v>
      </c>
      <c r="S305" s="10">
        <f ca="1">IF(IF($A305&gt;='key variables'!$B$26,N305*SUMPRODUCT(Z305:AC305,'control variables'!$O$6:$R$6)/J305+I$65*'key variables'!$B$25/scenario!J$65,N305*SUMPRODUCT(Z305:AC305,'control variables'!$O$7:$R$7)/J305+I$65*'key variables'!$B$25/scenario!J$65)&lt;'key variables'!$B$28,0,IF($A305&gt;='key variables'!$B$26,N305*SUMPRODUCT(Z305:AC305,'control variables'!$O$6:$R$6)/J305+I$65*'key variables'!$B$25/scenario!J$65,N305*SUMPRODUCT(Z305:AC305,'control variables'!$O$7:$R$7)/J305+I$65*'key variables'!$B$25/scenario!J$65))</f>
        <v>1.2556319086901066E-5</v>
      </c>
      <c r="T305" s="10">
        <f t="shared" ca="1" si="207"/>
        <v>5.7896716753687255E-5</v>
      </c>
      <c r="U305" s="82">
        <f ca="1">SUMPRODUCT(P275:P304,'control variables'!AD$7:AD$36)</f>
        <v>1.7130738245003886E-5</v>
      </c>
      <c r="V305" s="82">
        <f ca="1">SUMPRODUCT(Q275:Q304,'control variables'!AE$7:AE$36)</f>
        <v>1.9773458358794891E-5</v>
      </c>
      <c r="W305" s="82">
        <f ca="1">SUMPRODUCT(R275:R304,'control variables'!AF$7:AF$36)</f>
        <v>5.9225834318815867E-5</v>
      </c>
      <c r="X305" s="82">
        <f ca="1">SUMPRODUCT(S275:S304,'control variables'!AG$7:AG$36)</f>
        <v>2.6621719354310478E-5</v>
      </c>
      <c r="Y305" s="82">
        <f t="shared" ca="1" si="201"/>
        <v>1.2275175027692511E-4</v>
      </c>
      <c r="Z305" s="10">
        <f ca="1">IF($A305&gt;='key variables'!$B$26,SUMPRODUCT(P275:P304,'control variables'!V$7:V$36)*$E305,SUMPRODUCT(P275:P304,'control variables'!Z$7:Z$36)*$E305)</f>
        <v>4.1800735544590404E-5</v>
      </c>
      <c r="AA305" s="10">
        <f ca="1">IF($A305&gt;='key variables'!$B$26,SUMPRODUCT(Q275:Q304,'control variables'!W$7:W$36)*$E305,SUMPRODUCT(Q275:Q304,'control variables'!AA$7:AA$36)*$E305)</f>
        <v>4.8249240157470426E-5</v>
      </c>
      <c r="AB305" s="10">
        <f ca="1">IF($A305&gt;='key variables'!$B$26,SUMPRODUCT(R275:R304,'control variables'!X$7:X$36)*$E305,SUMPRODUCT(R275:R304,'control variables'!AB$7:AB$36)*$E305)</f>
        <v>1.4451703145312918E-4</v>
      </c>
      <c r="AC305" s="10">
        <f ca="1">IF($A305&gt;='key variables'!$B$26,SUMPRODUCT(S275:S304,'control variables'!Y$7:Y$36)*$E305,SUMPRODUCT(S275:S304,'control variables'!AC$7:AC$36)*$E305)</f>
        <v>6.4959690268829115E-5</v>
      </c>
      <c r="AD305" s="10">
        <f t="shared" ca="1" si="202"/>
        <v>2.9952669742401908E-4</v>
      </c>
      <c r="AE305" s="82">
        <f ca="1">SUMPRODUCT(P275:P304,'control variables'!AL$7:AL$36)</f>
        <v>5.6913817241155901E-5</v>
      </c>
      <c r="AF305" s="82">
        <f ca="1">SUMPRODUCT(Q275:Q304,'control variables'!AM$7:AM$36)</f>
        <v>6.5522012798275718E-5</v>
      </c>
      <c r="AG305" s="82">
        <f ca="1">SUMPRODUCT(R275:R304,'control variables'!AN$7:AN$36)</f>
        <v>1.8682047842279227E-4</v>
      </c>
      <c r="AH305" s="82">
        <f ca="1">SUMPRODUCT(S275:S304,'control variables'!AO$7:AO$36)</f>
        <v>8.0891414041271261E-5</v>
      </c>
      <c r="AI305" s="82">
        <f t="shared" ca="1" si="214"/>
        <v>3.9014772250349516E-4</v>
      </c>
      <c r="AJ305" s="10">
        <f ca="1">SUMPRODUCT(P275:P304,'control variables'!AP$7:AP$36)</f>
        <v>5.4381373739199101E-8</v>
      </c>
      <c r="AK305" s="10">
        <f ca="1">SUMPRODUCT(Q275:Q304,'control variables'!AQ$7:AQ$36)</f>
        <v>1.569266621419141E-7</v>
      </c>
      <c r="AL305" s="10">
        <f ca="1">SUMPRODUCT(R275:R304,'control variables'!AR$7:AR$36)</f>
        <v>5.6403562736942904E-6</v>
      </c>
      <c r="AM305" s="10">
        <f ca="1">SUMPRODUCT(S275:S304,'control variables'!AS$7:AS$36)</f>
        <v>4.2255203747831887E-6</v>
      </c>
      <c r="AN305" s="10">
        <f t="shared" ca="1" si="235"/>
        <v>1.0077184684358591E-5</v>
      </c>
      <c r="AO305" s="82">
        <f ca="1">SUMPRODUCT(P275:P304,'control variables'!AX$7:AX$36)</f>
        <v>7.395036930954856E-8</v>
      </c>
      <c r="AP305" s="82">
        <f ca="1">SUMPRODUCT(Q275:Q304,'control variables'!AY$7:AY$36)</f>
        <v>1.7071704993056278E-7</v>
      </c>
      <c r="AQ305" s="82">
        <f ca="1">SUMPRODUCT(R275:R304,'control variables'!AZ$7:AZ$36)</f>
        <v>1.5340047549275654E-6</v>
      </c>
      <c r="AR305" s="82">
        <f ca="1">SUMPRODUCT(S275:S304,'control variables'!BA$7:BA$36)</f>
        <v>1.1492125731829345E-6</v>
      </c>
      <c r="AS305" s="82">
        <f t="shared" ca="1" si="236"/>
        <v>2.9278847473506109E-6</v>
      </c>
      <c r="AT305" s="10">
        <f ca="1">SUMPRODUCT(P275:P304,'control variables'!AT$7:AT$36)</f>
        <v>-6.5264086657402271E-8</v>
      </c>
      <c r="AU305" s="10">
        <f ca="1">SUMPRODUCT(Q275:Q304,'control variables'!AU$7:AU$36)</f>
        <v>7.079717638037723E-8</v>
      </c>
      <c r="AV305" s="10">
        <f ca="1">SUMPRODUCT(R275:R304,'control variables'!AV$7:AV$36)</f>
        <v>3.0485831492201816E-5</v>
      </c>
      <c r="AW305" s="10">
        <f ca="1">SUMPRODUCT(S275:S304,'control variables'!AW$7:AW$36)</f>
        <v>2.2838717247932492E-5</v>
      </c>
      <c r="AX305" s="10">
        <f t="shared" ca="1" si="215"/>
        <v>5.3330081829857282E-5</v>
      </c>
      <c r="AY305" s="82">
        <f ca="1">SUMPRODUCT(P275:P304,'control variables'!BB$7:BB$36)</f>
        <v>2.3654735695565307E-7</v>
      </c>
      <c r="AZ305" s="82">
        <f ca="1">SUMPRODUCT(Q275:Q304,'control variables'!BC$7:BC$36)</f>
        <v>6.0319533840869205E-7</v>
      </c>
      <c r="BA305" s="82">
        <f ca="1">SUMPRODUCT(R275:R304,'control variables'!BD$7:BD$36)</f>
        <v>4.2225527790901937E-6</v>
      </c>
      <c r="BB305" s="82">
        <f ca="1">SUMPRODUCT(S275:S304,'control variables'!BE$7:BE$36)</f>
        <v>6.0005489265548676E-7</v>
      </c>
      <c r="BC305" s="82">
        <f t="shared" ca="1" si="237"/>
        <v>5.6623503671100256E-6</v>
      </c>
      <c r="BD305" s="10">
        <f ca="1">SUMPRODUCT(P275:P304,'control variables'!BF$7:BF$36)</f>
        <v>4.948364670661855E-8</v>
      </c>
      <c r="BE305" s="10">
        <f ca="1">SUMPRODUCT(Q275:Q304,'control variables'!BG$7:BG$36)</f>
        <v>5.7117376589418479E-8</v>
      </c>
      <c r="BF305" s="10">
        <f ca="1">SUMPRODUCT(R275:R304,'control variables'!BH$7:BH$36)</f>
        <v>1.7107904046060255E-6</v>
      </c>
      <c r="BG305" s="10">
        <f ca="1">SUMPRODUCT(S275:S304,'control variables'!BI$7:BI$36)</f>
        <v>3.8449590916948698E-6</v>
      </c>
      <c r="BH305" s="10">
        <f t="shared" ca="1" si="238"/>
        <v>5.662350519596932E-6</v>
      </c>
      <c r="BI305" s="82">
        <f t="shared" ca="1" si="216"/>
        <v>5.7085100511454153E-5</v>
      </c>
      <c r="BJ305" s="82">
        <f t="shared" ca="1" si="217"/>
        <v>6.6196005313064781E-5</v>
      </c>
      <c r="BK305" s="82">
        <f t="shared" ca="1" si="218"/>
        <v>2.215288626940843E-4</v>
      </c>
      <c r="BL305" s="82">
        <f t="shared" ca="1" si="219"/>
        <v>1.0433018618185924E-4</v>
      </c>
      <c r="BM305" s="82">
        <f t="shared" ca="1" si="209"/>
        <v>4.4914015470046251E-4</v>
      </c>
      <c r="BN305" s="10">
        <f ca="1">BN304+BI305-INDIRECT(ADDRESS(MAX($D305-'key variables'!$B$9*30,34),scenario!BI$4),TRUE)</f>
        <v>9439390.0748170428</v>
      </c>
      <c r="BO305" s="10">
        <f ca="1">BO304+BJ305-INDIRECT(ADDRESS(MAX($D305-'key variables'!$B$9*30,34),scenario!BJ$4),TRUE)</f>
        <v>10895583.360584049</v>
      </c>
      <c r="BP305" s="10">
        <f ca="1">BP304+BK305-INDIRECT(ADDRESS(MAX($D305-'key variables'!$B$9*30,34),scenario!BK$4),TRUE)</f>
        <v>32531162.536628157</v>
      </c>
      <c r="BQ305" s="10">
        <f ca="1">BQ304+BL305-INDIRECT(ADDRESS(MAX($D305-'key variables'!$B$9*30,34),scenario!BL$4),TRUE)</f>
        <v>14415841.515891861</v>
      </c>
      <c r="BR305" s="10">
        <f t="shared" ca="1" si="239"/>
        <v>67281977.487921059</v>
      </c>
      <c r="BS305" s="82">
        <f t="shared" ca="1" si="220"/>
        <v>3.0246193304529762E-4</v>
      </c>
      <c r="BT305" s="82">
        <f t="shared" ca="1" si="221"/>
        <v>3.5100201058270967E-4</v>
      </c>
      <c r="BU305" s="82">
        <f t="shared" ca="1" si="222"/>
        <v>1.2042195241809377E-3</v>
      </c>
      <c r="BV305" s="82">
        <f t="shared" ca="1" si="223"/>
        <v>5.8956840711584424E-4</v>
      </c>
      <c r="BW305" s="82">
        <f t="shared" ca="1" si="240"/>
        <v>2.447251874924789E-3</v>
      </c>
      <c r="BX305" s="10">
        <f t="shared" ca="1" si="224"/>
        <v>1.3076556544523872E-6</v>
      </c>
      <c r="BY305" s="10">
        <f t="shared" ca="1" si="225"/>
        <v>3.0187766396919102E-6</v>
      </c>
      <c r="BZ305" s="10">
        <f t="shared" ca="1" si="226"/>
        <v>2.7125628673290027E-5</v>
      </c>
      <c r="CA305" s="10">
        <f t="shared" ca="1" si="227"/>
        <v>2.0321399014335422E-5</v>
      </c>
      <c r="CB305" s="10">
        <v>0</v>
      </c>
      <c r="CC305" s="82">
        <f t="shared" ca="1" si="228"/>
        <v>-2.817487098221888E-7</v>
      </c>
      <c r="CD305" s="82">
        <f t="shared" ca="1" si="229"/>
        <v>5.215546301801805E-7</v>
      </c>
      <c r="CE305" s="82">
        <f t="shared" ca="1" si="230"/>
        <v>1.6265212289047896E-4</v>
      </c>
      <c r="CF305" s="82">
        <f t="shared" ca="1" si="231"/>
        <v>1.2185210215346456E-4</v>
      </c>
      <c r="CG305" s="82">
        <f t="shared" ca="1" si="241"/>
        <v>2.8474403096430151E-4</v>
      </c>
      <c r="CH305" s="13" t="str">
        <f t="shared" ca="1" si="194"/>
        <v/>
      </c>
      <c r="CI305" s="81">
        <f t="shared" ca="1" si="203"/>
        <v>0.11317759658204134</v>
      </c>
      <c r="CJ305" s="81">
        <f t="shared" ca="1" si="204"/>
        <v>0.13063724756963013</v>
      </c>
      <c r="CK305" s="81">
        <f t="shared" ca="1" si="205"/>
        <v>0.39004625942282395</v>
      </c>
      <c r="CL305" s="81">
        <f t="shared" ca="1" si="206"/>
        <v>0.17284488537336726</v>
      </c>
      <c r="CM305" s="89">
        <f t="shared" ca="1" si="195"/>
        <v>0.80670598894786272</v>
      </c>
    </row>
    <row r="306" spans="1:91" x14ac:dyDescent="0.3">
      <c r="A306">
        <v>241</v>
      </c>
      <c r="B306" s="3">
        <f t="shared" si="208"/>
        <v>0.85833333333333328</v>
      </c>
      <c r="C306" s="3">
        <f t="shared" si="196"/>
        <v>8.0333333333333332</v>
      </c>
      <c r="D306" s="4">
        <f t="shared" ca="1" si="232"/>
        <v>306</v>
      </c>
      <c r="E306" s="58">
        <f>(0.5*(COS(B306*2*PI())+1)*('key variables'!$B$4-'key variables'!$B$6)+'key variables'!$B$6)/'key variables'!$B$4</f>
        <v>1</v>
      </c>
      <c r="F306" s="10">
        <f t="shared" ca="1" si="197"/>
        <v>11689222.907461418</v>
      </c>
      <c r="G306" s="10">
        <f t="shared" ca="1" si="198"/>
        <v>13492492.79871347</v>
      </c>
      <c r="H306" s="10">
        <f t="shared" ca="1" si="199"/>
        <v>40309474.521098807</v>
      </c>
      <c r="I306" s="10">
        <f t="shared" ca="1" si="200"/>
        <v>17912154.249774627</v>
      </c>
      <c r="J306" s="10">
        <f t="shared" ca="1" si="233"/>
        <v>83403344.477048323</v>
      </c>
      <c r="K306" s="82">
        <f t="shared" ca="1" si="210"/>
        <v>2249832.8323419131</v>
      </c>
      <c r="L306" s="82">
        <f t="shared" ca="1" si="211"/>
        <v>2596909.4377784193</v>
      </c>
      <c r="M306" s="82">
        <f t="shared" ca="1" si="212"/>
        <v>7778311.9832664309</v>
      </c>
      <c r="N306" s="82">
        <f t="shared" ca="1" si="213"/>
        <v>3496312.7332931976</v>
      </c>
      <c r="O306" s="82">
        <f t="shared" ca="1" si="234"/>
        <v>16121366.98667996</v>
      </c>
      <c r="P306" s="10">
        <f ca="1">IF(IF($A306&gt;='key variables'!$B$26,K306*SUMPRODUCT(Z306:AC306,'control variables'!$O$3:$R$3)/J306+F$65*'key variables'!$B$25/scenario!J$65,K306*SUMPRODUCT(Z306:AC306,'control variables'!$O$7:$R$7)/J306+F$65*'key variables'!$B$25/scenario!J$65)&lt;'key variables'!$B$28,0,IF($A306&gt;='key variables'!$B$26,K306*SUMPRODUCT(Z306:AC306,'control variables'!$O$3:$R$3)/J306+F$65*'key variables'!$B$25/scenario!J$65,K306*SUMPRODUCT(Z306:AC306,'control variables'!$O$7:$R$7)/J306+F$65*'key variables'!$B$25/scenario!J$65))</f>
        <v>6.9522850554298345E-6</v>
      </c>
      <c r="Q306" s="10">
        <f ca="1">IF(IF($A306&gt;='key variables'!$B$26,L306*SUMPRODUCT(Z306:AC306,'control variables'!$O$4:$R$4)/J306+G$65*'key variables'!$B$25/scenario!J$65,L306*SUMPRODUCT(Z306:AC306,'control variables'!$O$7:$R$7)/J306+G$65*'key variables'!$B$25/scenario!J$65)&lt;'key variables'!$B$28,0,IF($A306&gt;='key variables'!$B$26,L306*SUMPRODUCT(Z306:AC306,'control variables'!$O$4:$R$4)/J306+G$65*'key variables'!$B$25/scenario!J$65,L306*SUMPRODUCT(Z306:AC306,'control variables'!$O$7:$R$7)/J306+G$65*'key variables'!$B$25/scenario!J$65))</f>
        <v>8.024798293915116E-6</v>
      </c>
      <c r="R306" s="10">
        <f ca="1">IF(IF($A306&gt;='key variables'!$B$26,M306*SUMPRODUCT(Z306:AC306,'control variables'!$O$5:$R$5)/J306+H$65*'key variables'!$B$25/scenario!J$65,M306*SUMPRODUCT(Z306:AC306,'control variables'!$O$7:$R$7)/J306+H$65*'key variables'!$B$25/scenario!J$65)&lt;'key variables'!$B$28,0,IF($A306&gt;='key variables'!$B$26,M306*SUMPRODUCT(Z306:AC306,'control variables'!$O$5:$R$5)/J306+H$65*'key variables'!$B$25/scenario!J$65,M306*SUMPRODUCT(Z306:AC306,'control variables'!$O$7:$R$7)/J306+H$65*'key variables'!$B$25/scenario!J$65))</f>
        <v>2.4036026757349664E-5</v>
      </c>
      <c r="S306" s="10">
        <f ca="1">IF(IF($A306&gt;='key variables'!$B$26,N306*SUMPRODUCT(Z306:AC306,'control variables'!$O$6:$R$6)/J306+I$65*'key variables'!$B$25/scenario!J$65,N306*SUMPRODUCT(Z306:AC306,'control variables'!$O$7:$R$7)/J306+I$65*'key variables'!$B$25/scenario!J$65)&lt;'key variables'!$B$28,0,IF($A306&gt;='key variables'!$B$26,N306*SUMPRODUCT(Z306:AC306,'control variables'!$O$6:$R$6)/J306+I$65*'key variables'!$B$25/scenario!J$65,N306*SUMPRODUCT(Z306:AC306,'control variables'!$O$7:$R$7)/J306+I$65*'key variables'!$B$25/scenario!J$65))</f>
        <v>1.0804075047425248E-5</v>
      </c>
      <c r="T306" s="10">
        <f t="shared" ca="1" si="207"/>
        <v>4.9817185154119861E-5</v>
      </c>
      <c r="U306" s="82">
        <f ca="1">SUMPRODUCT(P276:P305,'control variables'!AD$7:AD$36)</f>
        <v>1.4740130474242663E-5</v>
      </c>
      <c r="V306" s="82">
        <f ca="1">SUMPRODUCT(Q276:Q305,'control variables'!AE$7:AE$36)</f>
        <v>1.7014056952311726E-5</v>
      </c>
      <c r="W306" s="82">
        <f ca="1">SUMPRODUCT(R276:R305,'control variables'!AF$7:AF$36)</f>
        <v>5.0960823335201605E-5</v>
      </c>
      <c r="X306" s="82">
        <f ca="1">SUMPRODUCT(S276:S305,'control variables'!AG$7:AG$36)</f>
        <v>2.2906637829554835E-5</v>
      </c>
      <c r="Y306" s="82">
        <f t="shared" ca="1" si="201"/>
        <v>1.0562164859131082E-4</v>
      </c>
      <c r="Z306" s="10">
        <f ca="1">IF($A306&gt;='key variables'!$B$26,SUMPRODUCT(P276:P305,'control variables'!V$7:V$36)*$E306,SUMPRODUCT(P276:P305,'control variables'!Z$7:Z$36)*$E306)</f>
        <v>3.5967410571308007E-5</v>
      </c>
      <c r="AA306" s="10">
        <f ca="1">IF($A306&gt;='key variables'!$B$26,SUMPRODUCT(Q276:Q305,'control variables'!W$7:W$36)*$E306,SUMPRODUCT(Q276:Q305,'control variables'!AA$7:AA$36)*$E306)</f>
        <v>4.1516021378288056E-5</v>
      </c>
      <c r="AB306" s="10">
        <f ca="1">IF($A306&gt;='key variables'!$B$26,SUMPRODUCT(R276:R305,'control variables'!X$7:X$36)*$E306,SUMPRODUCT(R276:R305,'control variables'!AB$7:AB$36)*$E306)</f>
        <v>1.2434956794663416E-4</v>
      </c>
      <c r="AC306" s="10">
        <f ca="1">IF($A306&gt;='key variables'!$B$26,SUMPRODUCT(S276:S305,'control variables'!Y$7:Y$36)*$E306,SUMPRODUCT(S276:S305,'control variables'!AC$7:AC$36)*$E306)</f>
        <v>5.5894515253005983E-5</v>
      </c>
      <c r="AD306" s="10">
        <f t="shared" ca="1" si="202"/>
        <v>2.5772751514923622E-4</v>
      </c>
      <c r="AE306" s="82">
        <f ca="1">SUMPRODUCT(P276:P305,'control variables'!AL$7:AL$36)</f>
        <v>4.8971450029190009E-5</v>
      </c>
      <c r="AF306" s="82">
        <f ca="1">SUMPRODUCT(Q276:Q305,'control variables'!AM$7:AM$36)</f>
        <v>5.6378365238914323E-5</v>
      </c>
      <c r="AG306" s="82">
        <f ca="1">SUMPRODUCT(R276:R305,'control variables'!AN$7:AN$36)</f>
        <v>1.6074953617581901E-4</v>
      </c>
      <c r="AH306" s="82">
        <f ca="1">SUMPRODUCT(S276:S305,'control variables'!AO$7:AO$36)</f>
        <v>6.960295465207453E-5</v>
      </c>
      <c r="AI306" s="82">
        <f t="shared" ca="1" si="214"/>
        <v>3.3570230609599784E-4</v>
      </c>
      <c r="AJ306" s="10">
        <f ca="1">SUMPRODUCT(P276:P305,'control variables'!AP$7:AP$36)</f>
        <v>4.6792410976236155E-8</v>
      </c>
      <c r="AK306" s="10">
        <f ca="1">SUMPRODUCT(Q276:Q305,'control variables'!AQ$7:AQ$36)</f>
        <v>1.3502742507551721E-7</v>
      </c>
      <c r="AL306" s="10">
        <f ca="1">SUMPRODUCT(R276:R305,'control variables'!AR$7:AR$36)</f>
        <v>4.8532401935417207E-6</v>
      </c>
      <c r="AM306" s="10">
        <f ca="1">SUMPRODUCT(S276:S305,'control variables'!AS$7:AS$36)</f>
        <v>3.635845738534416E-6</v>
      </c>
      <c r="AN306" s="10">
        <f t="shared" ca="1" si="235"/>
        <v>8.6709057681278901E-6</v>
      </c>
      <c r="AO306" s="82">
        <f ca="1">SUMPRODUCT(P276:P305,'control variables'!AX$7:AX$36)</f>
        <v>6.3630538080467641E-8</v>
      </c>
      <c r="AP306" s="82">
        <f ca="1">SUMPRODUCT(Q276:Q305,'control variables'!AY$7:AY$36)</f>
        <v>1.4689335358314619E-7</v>
      </c>
      <c r="AQ306" s="82">
        <f ca="1">SUMPRODUCT(R276:R305,'control variables'!AZ$7:AZ$36)</f>
        <v>1.3199332050047425E-6</v>
      </c>
      <c r="AR306" s="82">
        <f ca="1">SUMPRODUCT(S276:S305,'control variables'!BA$7:BA$36)</f>
        <v>9.8883906981417603E-7</v>
      </c>
      <c r="AS306" s="82">
        <f t="shared" ca="1" si="236"/>
        <v>2.5192961664825323E-6</v>
      </c>
      <c r="AT306" s="10">
        <f ca="1">SUMPRODUCT(P276:P305,'control variables'!AT$7:AT$36)</f>
        <v>-5.6156432892259063E-8</v>
      </c>
      <c r="AU306" s="10">
        <f ca="1">SUMPRODUCT(Q276:Q305,'control variables'!AU$7:AU$36)</f>
        <v>6.0917375665367646E-8</v>
      </c>
      <c r="AV306" s="10">
        <f ca="1">SUMPRODUCT(R276:R305,'control variables'!AV$7:AV$36)</f>
        <v>2.6231510131190603E-5</v>
      </c>
      <c r="AW306" s="10">
        <f ca="1">SUMPRODUCT(S276:S305,'control variables'!AW$7:AW$36)</f>
        <v>1.9651556593619093E-5</v>
      </c>
      <c r="AX306" s="10">
        <f t="shared" ca="1" si="215"/>
        <v>4.5887827667582802E-5</v>
      </c>
      <c r="AY306" s="82">
        <f ca="1">SUMPRODUCT(P276:P305,'control variables'!BB$7:BB$36)</f>
        <v>2.0353699035498679E-7</v>
      </c>
      <c r="AZ306" s="82">
        <f ca="1">SUMPRODUCT(Q276:Q305,'control variables'!BC$7:BC$36)</f>
        <v>5.190189624434481E-7</v>
      </c>
      <c r="BA306" s="82">
        <f ca="1">SUMPRODUCT(R276:R305,'control variables'!BD$7:BD$36)</f>
        <v>3.6332922731925918E-6</v>
      </c>
      <c r="BB306" s="82">
        <f ca="1">SUMPRODUCT(S276:S305,'control variables'!BE$7:BE$36)</f>
        <v>5.1631676832381433E-7</v>
      </c>
      <c r="BC306" s="82">
        <f t="shared" ca="1" si="237"/>
        <v>4.8721649943148409E-6</v>
      </c>
      <c r="BD306" s="10">
        <f ca="1">SUMPRODUCT(P276:P305,'control variables'!BF$7:BF$36)</f>
        <v>4.2578165539777333E-8</v>
      </c>
      <c r="BE306" s="10">
        <f ca="1">SUMPRODUCT(Q276:Q305,'control variables'!BG$7:BG$36)</f>
        <v>4.9146602513771171E-8</v>
      </c>
      <c r="BF306" s="10">
        <f ca="1">SUMPRODUCT(R276:R305,'control variables'!BH$7:BH$36)</f>
        <v>1.4720482805774137E-6</v>
      </c>
      <c r="BG306" s="10">
        <f ca="1">SUMPRODUCT(S276:S305,'control variables'!BI$7:BI$36)</f>
        <v>3.3083920768911202E-6</v>
      </c>
      <c r="BH306" s="10">
        <f t="shared" ca="1" si="238"/>
        <v>4.8721651255220825E-6</v>
      </c>
      <c r="BI306" s="82">
        <f t="shared" ca="1" si="216"/>
        <v>4.9118830586652732E-5</v>
      </c>
      <c r="BJ306" s="82">
        <f t="shared" ca="1" si="217"/>
        <v>5.6958301577023132E-5</v>
      </c>
      <c r="BK306" s="82">
        <f t="shared" ca="1" si="218"/>
        <v>1.9061433858020221E-4</v>
      </c>
      <c r="BL306" s="82">
        <f t="shared" ca="1" si="219"/>
        <v>8.9770828014017448E-5</v>
      </c>
      <c r="BM306" s="82">
        <f t="shared" ca="1" si="209"/>
        <v>3.8646229875789555E-4</v>
      </c>
      <c r="BN306" s="10">
        <f ca="1">BN305+BI306-INDIRECT(ADDRESS(MAX($D306-'key variables'!$B$9*30,34),scenario!BI$4),TRUE)</f>
        <v>9439390.0748661608</v>
      </c>
      <c r="BO306" s="10">
        <f ca="1">BO305+BJ306-INDIRECT(ADDRESS(MAX($D306-'key variables'!$B$9*30,34),scenario!BJ$4),TRUE)</f>
        <v>10895583.360641006</v>
      </c>
      <c r="BP306" s="10">
        <f ca="1">BP305+BK306-INDIRECT(ADDRESS(MAX($D306-'key variables'!$B$9*30,34),scenario!BK$4),TRUE)</f>
        <v>32531162.536818773</v>
      </c>
      <c r="BQ306" s="10">
        <f ca="1">BQ305+BL306-INDIRECT(ADDRESS(MAX($D306-'key variables'!$B$9*30,34),scenario!BL$4),TRUE)</f>
        <v>14415841.515981631</v>
      </c>
      <c r="BR306" s="10">
        <f t="shared" ca="1" si="239"/>
        <v>67281977.488307521</v>
      </c>
      <c r="BS306" s="82">
        <f t="shared" ca="1" si="220"/>
        <v>2.6025280934853496E-4</v>
      </c>
      <c r="BT306" s="82">
        <f t="shared" ca="1" si="221"/>
        <v>3.0201936069708786E-4</v>
      </c>
      <c r="BU306" s="82">
        <f t="shared" ca="1" si="222"/>
        <v>1.0361691640775076E-3</v>
      </c>
      <c r="BV306" s="82">
        <f t="shared" ca="1" si="223"/>
        <v>5.0729326207236091E-4</v>
      </c>
      <c r="BW306" s="82">
        <f t="shared" ca="1" si="240"/>
        <v>2.1057345961954916E-3</v>
      </c>
      <c r="BX306" s="10">
        <f t="shared" ca="1" si="224"/>
        <v>1.1251710366380907E-6</v>
      </c>
      <c r="BY306" s="10">
        <f t="shared" ca="1" si="225"/>
        <v>2.5975044283178373E-6</v>
      </c>
      <c r="BZ306" s="10">
        <f t="shared" ca="1" si="226"/>
        <v>2.3340221324524764E-5</v>
      </c>
      <c r="CA306" s="10">
        <f t="shared" ca="1" si="227"/>
        <v>1.7485529238934665E-5</v>
      </c>
      <c r="CB306" s="10">
        <v>0</v>
      </c>
      <c r="CC306" s="82">
        <f t="shared" ca="1" si="228"/>
        <v>-2.4243040403416123E-7</v>
      </c>
      <c r="CD306" s="82">
        <f t="shared" ca="1" si="229"/>
        <v>4.4877132600718391E-7</v>
      </c>
      <c r="CE306" s="82">
        <f t="shared" ca="1" si="230"/>
        <v>1.3995391974782533E-4</v>
      </c>
      <c r="CF306" s="82">
        <f t="shared" ca="1" si="231"/>
        <v>1.048475522285657E-4</v>
      </c>
      <c r="CG306" s="82">
        <f t="shared" ca="1" si="241"/>
        <v>2.4500781289836407E-4</v>
      </c>
      <c r="CH306" s="13" t="str">
        <f t="shared" ca="1" si="194"/>
        <v/>
      </c>
      <c r="CI306" s="81">
        <f t="shared" ca="1" si="203"/>
        <v>0.11317759658263796</v>
      </c>
      <c r="CJ306" s="81">
        <f t="shared" ca="1" si="204"/>
        <v>0.13063724757032197</v>
      </c>
      <c r="CK306" s="81">
        <f t="shared" ca="1" si="205"/>
        <v>0.39004625942513599</v>
      </c>
      <c r="CL306" s="81">
        <f t="shared" ca="1" si="206"/>
        <v>0.17284488537445536</v>
      </c>
      <c r="CM306" s="89">
        <f t="shared" ca="1" si="195"/>
        <v>0.80670598895255119</v>
      </c>
    </row>
    <row r="307" spans="1:91" x14ac:dyDescent="0.3">
      <c r="A307">
        <v>242</v>
      </c>
      <c r="B307" s="3">
        <f t="shared" si="208"/>
        <v>0.86111111111111116</v>
      </c>
      <c r="C307" s="3">
        <f t="shared" si="196"/>
        <v>8.0666666666666664</v>
      </c>
      <c r="D307" s="4">
        <f t="shared" ca="1" si="232"/>
        <v>307</v>
      </c>
      <c r="E307" s="58">
        <f>(0.5*(COS(B307*2*PI())+1)*('key variables'!$B$4-'key variables'!$B$6)+'key variables'!$B$6)/'key variables'!$B$4</f>
        <v>1</v>
      </c>
      <c r="F307" s="10">
        <f t="shared" ca="1" si="197"/>
        <v>11689222.907461375</v>
      </c>
      <c r="G307" s="10">
        <f t="shared" ca="1" si="198"/>
        <v>13492492.798713421</v>
      </c>
      <c r="H307" s="10">
        <f t="shared" ca="1" si="199"/>
        <v>40309474.521097332</v>
      </c>
      <c r="I307" s="10">
        <f t="shared" ca="1" si="200"/>
        <v>17912154.249771319</v>
      </c>
      <c r="J307" s="10">
        <f t="shared" ca="1" si="233"/>
        <v>83403344.47704345</v>
      </c>
      <c r="K307" s="82">
        <f t="shared" ca="1" si="210"/>
        <v>2249832.8323349613</v>
      </c>
      <c r="L307" s="82">
        <f t="shared" ca="1" si="211"/>
        <v>2596909.4377703955</v>
      </c>
      <c r="M307" s="82">
        <f t="shared" ca="1" si="212"/>
        <v>7778311.9832423907</v>
      </c>
      <c r="N307" s="82">
        <f t="shared" ca="1" si="213"/>
        <v>3496312.7332823947</v>
      </c>
      <c r="O307" s="82">
        <f t="shared" ca="1" si="234"/>
        <v>16121366.986630142</v>
      </c>
      <c r="P307" s="10">
        <f ca="1">IF(IF($A307&gt;='key variables'!$B$26,K307*SUMPRODUCT(Z307:AC307,'control variables'!$O$3:$R$3)/J307+F$65*'key variables'!$B$25/scenario!J$65,K307*SUMPRODUCT(Z307:AC307,'control variables'!$O$7:$R$7)/J307+F$65*'key variables'!$B$25/scenario!J$65)&lt;'key variables'!$B$28,0,IF($A307&gt;='key variables'!$B$26,K307*SUMPRODUCT(Z307:AC307,'control variables'!$O$3:$R$3)/J307+F$65*'key variables'!$B$25/scenario!J$65,K307*SUMPRODUCT(Z307:AC307,'control variables'!$O$7:$R$7)/J307+F$65*'key variables'!$B$25/scenario!J$65))</f>
        <v>5.9820882991337337E-6</v>
      </c>
      <c r="Q307" s="10">
        <f ca="1">IF(IF($A307&gt;='key variables'!$B$26,L307*SUMPRODUCT(Z307:AC307,'control variables'!$O$4:$R$4)/J307+G$65*'key variables'!$B$25/scenario!J$65,L307*SUMPRODUCT(Z307:AC307,'control variables'!$O$7:$R$7)/J307+G$65*'key variables'!$B$25/scenario!J$65)&lt;'key variables'!$B$28,0,IF($A307&gt;='key variables'!$B$26,L307*SUMPRODUCT(Z307:AC307,'control variables'!$O$4:$R$4)/J307+G$65*'key variables'!$B$25/scenario!J$65,L307*SUMPRODUCT(Z307:AC307,'control variables'!$O$7:$R$7)/J307+G$65*'key variables'!$B$25/scenario!J$65))</f>
        <v>6.9049314857199851E-6</v>
      </c>
      <c r="R307" s="10">
        <f ca="1">IF(IF($A307&gt;='key variables'!$B$26,M307*SUMPRODUCT(Z307:AC307,'control variables'!$O$5:$R$5)/J307+H$65*'key variables'!$B$25/scenario!J$65,M307*SUMPRODUCT(Z307:AC307,'control variables'!$O$7:$R$7)/J307+H$65*'key variables'!$B$25/scenario!J$65)&lt;'key variables'!$B$28,0,IF($A307&gt;='key variables'!$B$26,M307*SUMPRODUCT(Z307:AC307,'control variables'!$O$5:$R$5)/J307+H$65*'key variables'!$B$25/scenario!J$65,M307*SUMPRODUCT(Z307:AC307,'control variables'!$O$7:$R$7)/J307+H$65*'key variables'!$B$25/scenario!J$65))</f>
        <v>2.0681780634197103E-5</v>
      </c>
      <c r="S307" s="10">
        <f ca="1">IF(IF($A307&gt;='key variables'!$B$26,N307*SUMPRODUCT(Z307:AC307,'control variables'!$O$6:$R$6)/J307+I$65*'key variables'!$B$25/scenario!J$65,N307*SUMPRODUCT(Z307:AC307,'control variables'!$O$7:$R$7)/J307+I$65*'key variables'!$B$25/scenario!J$65)&lt;'key variables'!$B$28,0,IF($A307&gt;='key variables'!$B$26,N307*SUMPRODUCT(Z307:AC307,'control variables'!$O$6:$R$6)/J307+I$65*'key variables'!$B$25/scenario!J$65,N307*SUMPRODUCT(Z307:AC307,'control variables'!$O$7:$R$7)/J307+I$65*'key variables'!$B$25/scenario!J$65))</f>
        <v>9.2963580188196742E-6</v>
      </c>
      <c r="T307" s="10">
        <f t="shared" ca="1" si="207"/>
        <v>4.28651584378705E-5</v>
      </c>
      <c r="U307" s="82">
        <f ca="1">SUMPRODUCT(P277:P306,'control variables'!AD$7:AD$36)</f>
        <v>1.2683133866747564E-5</v>
      </c>
      <c r="V307" s="82">
        <f ca="1">SUMPRODUCT(Q277:Q306,'control variables'!AE$7:AE$36)</f>
        <v>1.4639732146178553E-5</v>
      </c>
      <c r="W307" s="82">
        <f ca="1">SUMPRODUCT(R277:R306,'control variables'!AF$7:AF$36)</f>
        <v>4.3849201026373065E-5</v>
      </c>
      <c r="X307" s="82">
        <f ca="1">SUMPRODUCT(S277:S306,'control variables'!AG$7:AG$36)</f>
        <v>1.9709998804761237E-5</v>
      </c>
      <c r="Y307" s="82">
        <f t="shared" ca="1" si="201"/>
        <v>9.0882065844060417E-5</v>
      </c>
      <c r="Z307" s="10">
        <f ca="1">IF($A307&gt;='key variables'!$B$26,SUMPRODUCT(P277:P306,'control variables'!V$7:V$36)*$E307,SUMPRODUCT(P277:P306,'control variables'!Z$7:Z$36)*$E307)</f>
        <v>3.0948130609427424E-5</v>
      </c>
      <c r="AA307" s="10">
        <f ca="1">IF($A307&gt;='key variables'!$B$26,SUMPRODUCT(Q277:Q306,'control variables'!W$7:W$36)*$E307,SUMPRODUCT(Q277:Q306,'control variables'!AA$7:AA$36)*$E307)</f>
        <v>3.5722428487081233E-5</v>
      </c>
      <c r="AB307" s="10">
        <f ca="1">IF($A307&gt;='key variables'!$B$26,SUMPRODUCT(R277:R306,'control variables'!X$7:X$36)*$E307,SUMPRODUCT(R277:R306,'control variables'!AB$7:AB$36)*$E307)</f>
        <v>1.0699648956959517E-4</v>
      </c>
      <c r="AC307" s="10">
        <f ca="1">IF($A307&gt;='key variables'!$B$26,SUMPRODUCT(S277:S306,'control variables'!Y$7:Y$36)*$E307,SUMPRODUCT(S277:S306,'control variables'!AC$7:AC$36)*$E307)</f>
        <v>4.8094392421471292E-5</v>
      </c>
      <c r="AD307" s="10">
        <f t="shared" ca="1" si="202"/>
        <v>2.2176144108757511E-4</v>
      </c>
      <c r="AE307" s="82">
        <f ca="1">SUMPRODUCT(P277:P306,'control variables'!AL$7:AL$36)</f>
        <v>4.2137446304050438E-5</v>
      </c>
      <c r="AF307" s="82">
        <f ca="1">SUMPRODUCT(Q277:Q306,'control variables'!AM$7:AM$36)</f>
        <v>4.8510720767893701E-5</v>
      </c>
      <c r="AG307" s="82">
        <f ca="1">SUMPRODUCT(R277:R306,'control variables'!AN$7:AN$36)</f>
        <v>1.3831681408192159E-4</v>
      </c>
      <c r="AH307" s="82">
        <f ca="1">SUMPRODUCT(S277:S306,'control variables'!AO$7:AO$36)</f>
        <v>5.9889808500807362E-5</v>
      </c>
      <c r="AI307" s="82">
        <f t="shared" ca="1" si="214"/>
        <v>2.8885478965467309E-4</v>
      </c>
      <c r="AJ307" s="10">
        <f ca="1">SUMPRODUCT(P277:P306,'control variables'!AP$7:AP$36)</f>
        <v>4.0262493835989241E-8</v>
      </c>
      <c r="AK307" s="10">
        <f ca="1">SUMPRODUCT(Q277:Q306,'control variables'!AQ$7:AQ$36)</f>
        <v>1.1618424347814636E-7</v>
      </c>
      <c r="AL307" s="10">
        <f ca="1">SUMPRODUCT(R277:R306,'control variables'!AR$7:AR$36)</f>
        <v>4.1759667711134992E-6</v>
      </c>
      <c r="AM307" s="10">
        <f ca="1">SUMPRODUCT(S277:S306,'control variables'!AS$7:AS$36)</f>
        <v>3.1284606538161477E-6</v>
      </c>
      <c r="AN307" s="10">
        <f t="shared" ca="1" si="235"/>
        <v>7.4608741622437821E-6</v>
      </c>
      <c r="AO307" s="82">
        <f ca="1">SUMPRODUCT(P277:P306,'control variables'!AX$7:AX$36)</f>
        <v>5.4750847280529483E-8</v>
      </c>
      <c r="AP307" s="82">
        <f ca="1">SUMPRODUCT(Q277:Q306,'control variables'!AY$7:AY$36)</f>
        <v>1.2639427248572077E-7</v>
      </c>
      <c r="AQ307" s="82">
        <f ca="1">SUMPRODUCT(R277:R306,'control variables'!AZ$7:AZ$36)</f>
        <v>1.1357355054317559E-6</v>
      </c>
      <c r="AR307" s="82">
        <f ca="1">SUMPRODUCT(S277:S306,'control variables'!BA$7:BA$36)</f>
        <v>8.5084581286977729E-7</v>
      </c>
      <c r="AS307" s="82">
        <f t="shared" ca="1" si="236"/>
        <v>2.1677264380677834E-6</v>
      </c>
      <c r="AT307" s="10">
        <f ca="1">SUMPRODUCT(P277:P306,'control variables'!AT$7:AT$36)</f>
        <v>-4.8319759253173567E-8</v>
      </c>
      <c r="AU307" s="10">
        <f ca="1">SUMPRODUCT(Q277:Q306,'control variables'!AU$7:AU$36)</f>
        <v>5.2416308780386413E-8</v>
      </c>
      <c r="AV307" s="10">
        <f ca="1">SUMPRODUCT(R277:R306,'control variables'!AV$7:AV$36)</f>
        <v>2.2570882606060858E-5</v>
      </c>
      <c r="AW307" s="10">
        <f ca="1">SUMPRODUCT(S277:S306,'control variables'!AW$7:AW$36)</f>
        <v>1.6909166673310611E-5</v>
      </c>
      <c r="AX307" s="10">
        <f t="shared" ca="1" si="215"/>
        <v>3.9484145828898683E-5</v>
      </c>
      <c r="AY307" s="82">
        <f ca="1">SUMPRODUCT(P277:P306,'control variables'!BB$7:BB$36)</f>
        <v>1.7513324594184635E-7</v>
      </c>
      <c r="AZ307" s="82">
        <f ca="1">SUMPRODUCT(Q277:Q306,'control variables'!BC$7:BC$36)</f>
        <v>4.4658946484153543E-7</v>
      </c>
      <c r="BA307" s="82">
        <f ca="1">SUMPRODUCT(R277:R306,'control variables'!BD$7:BD$36)</f>
        <v>3.1262635265946786E-6</v>
      </c>
      <c r="BB307" s="82">
        <f ca="1">SUMPRODUCT(S277:S306,'control variables'!BE$7:BE$36)</f>
        <v>4.4426436400108837E-7</v>
      </c>
      <c r="BC307" s="82">
        <f t="shared" ca="1" si="237"/>
        <v>4.1922506013791484E-6</v>
      </c>
      <c r="BD307" s="10">
        <f ca="1">SUMPRODUCT(P277:P306,'control variables'!BF$7:BF$36)</f>
        <v>3.6636349610088312E-8</v>
      </c>
      <c r="BE307" s="10">
        <f ca="1">SUMPRODUCT(Q277:Q306,'control variables'!BG$7:BG$36)</f>
        <v>4.2288156124538902E-8</v>
      </c>
      <c r="BF307" s="10">
        <f ca="1">SUMPRODUCT(R277:R306,'control variables'!BH$7:BH$36)</f>
        <v>1.2666228045870279E-6</v>
      </c>
      <c r="BG307" s="10">
        <f ca="1">SUMPRODUCT(S277:S306,'control variables'!BI$7:BI$36)</f>
        <v>2.8467034039546628E-6</v>
      </c>
      <c r="BH307" s="10">
        <f t="shared" ca="1" si="238"/>
        <v>4.1922507142763185E-6</v>
      </c>
      <c r="BI307" s="82">
        <f t="shared" ca="1" si="216"/>
        <v>4.2264259790739113E-5</v>
      </c>
      <c r="BJ307" s="82">
        <f t="shared" ca="1" si="217"/>
        <v>4.9009726541515628E-5</v>
      </c>
      <c r="BK307" s="82">
        <f t="shared" ca="1" si="218"/>
        <v>1.6401396021457711E-4</v>
      </c>
      <c r="BL307" s="82">
        <f t="shared" ca="1" si="219"/>
        <v>7.7243239538119069E-5</v>
      </c>
      <c r="BM307" s="82">
        <f t="shared" ca="1" si="209"/>
        <v>3.3253118608495089E-4</v>
      </c>
      <c r="BN307" s="10">
        <f ca="1">BN306+BI307-INDIRECT(ADDRESS(MAX($D307-'key variables'!$B$9*30,34),scenario!BI$4),TRUE)</f>
        <v>9439390.0749084242</v>
      </c>
      <c r="BO307" s="10">
        <f ca="1">BO306+BJ307-INDIRECT(ADDRESS(MAX($D307-'key variables'!$B$9*30,34),scenario!BJ$4),TRUE)</f>
        <v>10895583.360690016</v>
      </c>
      <c r="BP307" s="10">
        <f ca="1">BP306+BK307-INDIRECT(ADDRESS(MAX($D307-'key variables'!$B$9*30,34),scenario!BK$4),TRUE)</f>
        <v>32531162.536982786</v>
      </c>
      <c r="BQ307" s="10">
        <f ca="1">BQ306+BL307-INDIRECT(ADDRESS(MAX($D307-'key variables'!$B$9*30,34),scenario!BL$4),TRUE)</f>
        <v>14415841.516058875</v>
      </c>
      <c r="BR307" s="10">
        <f t="shared" ca="1" si="239"/>
        <v>67281977.488640055</v>
      </c>
      <c r="BS307" s="82">
        <f t="shared" ca="1" si="220"/>
        <v>2.2393400150731948E-4</v>
      </c>
      <c r="BT307" s="82">
        <f t="shared" ca="1" si="221"/>
        <v>2.5987227748516773E-4</v>
      </c>
      <c r="BU307" s="82">
        <f t="shared" ca="1" si="222"/>
        <v>8.9157036169254056E-4</v>
      </c>
      <c r="BV307" s="82">
        <f t="shared" ca="1" si="223"/>
        <v>4.3649967714910688E-4</v>
      </c>
      <c r="BW307" s="82">
        <f t="shared" ca="1" si="240"/>
        <v>1.8118763178341347E-3</v>
      </c>
      <c r="BX307" s="10">
        <f t="shared" ca="1" si="224"/>
        <v>9.6815228836668547E-7</v>
      </c>
      <c r="BY307" s="10">
        <f t="shared" ca="1" si="225"/>
        <v>2.2350210798374836E-6</v>
      </c>
      <c r="BZ307" s="10">
        <f t="shared" ca="1" si="226"/>
        <v>2.0083070498774814E-5</v>
      </c>
      <c r="CA307" s="10">
        <f t="shared" ca="1" si="227"/>
        <v>1.5045407283848688E-5</v>
      </c>
      <c r="CB307" s="10">
        <v>0</v>
      </c>
      <c r="CC307" s="82">
        <f t="shared" ca="1" si="228"/>
        <v>-2.0859899822552789E-7</v>
      </c>
      <c r="CD307" s="82">
        <f t="shared" ca="1" si="229"/>
        <v>3.8614498821922306E-7</v>
      </c>
      <c r="CE307" s="82">
        <f t="shared" ca="1" si="230"/>
        <v>1.2042326840744621E-4</v>
      </c>
      <c r="CF307" s="82">
        <f t="shared" ca="1" si="231"/>
        <v>9.0216000396201455E-5</v>
      </c>
      <c r="CG307" s="82">
        <f t="shared" ca="1" si="241"/>
        <v>2.1081681479364137E-4</v>
      </c>
      <c r="CH307" s="13" t="str">
        <f t="shared" ca="1" si="194"/>
        <v/>
      </c>
      <c r="CI307" s="81">
        <f t="shared" ca="1" si="203"/>
        <v>0.11317759658315131</v>
      </c>
      <c r="CJ307" s="81">
        <f t="shared" ca="1" si="204"/>
        <v>0.13063724757091721</v>
      </c>
      <c r="CK307" s="81">
        <f t="shared" ca="1" si="205"/>
        <v>0.39004625942712529</v>
      </c>
      <c r="CL307" s="81">
        <f t="shared" ca="1" si="206"/>
        <v>0.17284488537539161</v>
      </c>
      <c r="CM307" s="89">
        <f t="shared" ca="1" si="195"/>
        <v>0.80670598895658552</v>
      </c>
    </row>
    <row r="308" spans="1:91" x14ac:dyDescent="0.3">
      <c r="A308">
        <v>243</v>
      </c>
      <c r="B308" s="3">
        <f t="shared" si="208"/>
        <v>0.86388888888888893</v>
      </c>
      <c r="C308" s="3">
        <f t="shared" si="196"/>
        <v>8.1</v>
      </c>
      <c r="D308" s="4">
        <f t="shared" ca="1" si="232"/>
        <v>308</v>
      </c>
      <c r="E308" s="58">
        <f>(0.5*(COS(B308*2*PI())+1)*('key variables'!$B$4-'key variables'!$B$6)+'key variables'!$B$6)/'key variables'!$B$4</f>
        <v>1</v>
      </c>
      <c r="F308" s="10">
        <f t="shared" ca="1" si="197"/>
        <v>11689222.907461338</v>
      </c>
      <c r="G308" s="10">
        <f t="shared" ca="1" si="198"/>
        <v>13492492.798713379</v>
      </c>
      <c r="H308" s="10">
        <f t="shared" ca="1" si="199"/>
        <v>40309474.521096066</v>
      </c>
      <c r="I308" s="10">
        <f t="shared" ca="1" si="200"/>
        <v>17912154.249768473</v>
      </c>
      <c r="J308" s="10">
        <f t="shared" ca="1" si="233"/>
        <v>83403344.477039248</v>
      </c>
      <c r="K308" s="82">
        <f t="shared" ca="1" si="210"/>
        <v>2249832.8323289794</v>
      </c>
      <c r="L308" s="82">
        <f t="shared" ca="1" si="211"/>
        <v>2596909.4377634902</v>
      </c>
      <c r="M308" s="82">
        <f t="shared" ca="1" si="212"/>
        <v>7778311.9832217097</v>
      </c>
      <c r="N308" s="82">
        <f t="shared" ca="1" si="213"/>
        <v>3496312.7332730982</v>
      </c>
      <c r="O308" s="82">
        <f t="shared" ca="1" si="234"/>
        <v>16121366.986587277</v>
      </c>
      <c r="P308" s="10">
        <f ca="1">IF(IF($A308&gt;='key variables'!$B$26,K308*SUMPRODUCT(Z308:AC308,'control variables'!$O$3:$R$3)/J308+F$65*'key variables'!$B$25/scenario!J$65,K308*SUMPRODUCT(Z308:AC308,'control variables'!$O$7:$R$7)/J308+F$65*'key variables'!$B$25/scenario!J$65)&lt;'key variables'!$B$28,0,IF($A308&gt;='key variables'!$B$26,K308*SUMPRODUCT(Z308:AC308,'control variables'!$O$3:$R$3)/J308+F$65*'key variables'!$B$25/scenario!J$65,K308*SUMPRODUCT(Z308:AC308,'control variables'!$O$7:$R$7)/J308+F$65*'key variables'!$B$25/scenario!J$65))</f>
        <v>5.1472832505158988E-6</v>
      </c>
      <c r="Q308" s="10">
        <f ca="1">IF(IF($A308&gt;='key variables'!$B$26,L308*SUMPRODUCT(Z308:AC308,'control variables'!$O$4:$R$4)/J308+G$65*'key variables'!$B$25/scenario!J$65,L308*SUMPRODUCT(Z308:AC308,'control variables'!$O$7:$R$7)/J308+G$65*'key variables'!$B$25/scenario!J$65)&lt;'key variables'!$B$28,0,IF($A308&gt;='key variables'!$B$26,L308*SUMPRODUCT(Z308:AC308,'control variables'!$O$4:$R$4)/J308+G$65*'key variables'!$B$25/scenario!J$65,L308*SUMPRODUCT(Z308:AC308,'control variables'!$O$7:$R$7)/J308+G$65*'key variables'!$B$25/scenario!J$65))</f>
        <v>5.941342956698436E-6</v>
      </c>
      <c r="R308" s="10">
        <f ca="1">IF(IF($A308&gt;='key variables'!$B$26,M308*SUMPRODUCT(Z308:AC308,'control variables'!$O$5:$R$5)/J308+H$65*'key variables'!$B$25/scenario!J$65,M308*SUMPRODUCT(Z308:AC308,'control variables'!$O$7:$R$7)/J308+H$65*'key variables'!$B$25/scenario!J$65)&lt;'key variables'!$B$28,0,IF($A308&gt;='key variables'!$B$26,M308*SUMPRODUCT(Z308:AC308,'control variables'!$O$5:$R$5)/J308+H$65*'key variables'!$B$25/scenario!J$65,M308*SUMPRODUCT(Z308:AC308,'control variables'!$O$7:$R$7)/J308+H$65*'key variables'!$B$25/scenario!J$65))</f>
        <v>1.7795622151659409E-5</v>
      </c>
      <c r="S308" s="10">
        <f ca="1">IF(IF($A308&gt;='key variables'!$B$26,N308*SUMPRODUCT(Z308:AC308,'control variables'!$O$6:$R$6)/J308+I$65*'key variables'!$B$25/scenario!J$65,N308*SUMPRODUCT(Z308:AC308,'control variables'!$O$7:$R$7)/J308+I$65*'key variables'!$B$25/scenario!J$65)&lt;'key variables'!$B$28,0,IF($A308&gt;='key variables'!$B$26,N308*SUMPRODUCT(Z308:AC308,'control variables'!$O$6:$R$6)/J308+I$65*'key variables'!$B$25/scenario!J$65,N308*SUMPRODUCT(Z308:AC308,'control variables'!$O$7:$R$7)/J308+I$65*'key variables'!$B$25/scenario!J$65))</f>
        <v>7.9990440676041131E-6</v>
      </c>
      <c r="T308" s="10">
        <f t="shared" ca="1" si="207"/>
        <v>3.6883292426477854E-5</v>
      </c>
      <c r="U308" s="82">
        <f ca="1">SUMPRODUCT(P278:P307,'control variables'!AD$7:AD$36)</f>
        <v>1.0913192726676964E-5</v>
      </c>
      <c r="V308" s="82">
        <f ca="1">SUMPRODUCT(Q278:Q307,'control variables'!AE$7:AE$36)</f>
        <v>1.2596746203006445E-5</v>
      </c>
      <c r="W308" s="82">
        <f ca="1">SUMPRODUCT(R278:R307,'control variables'!AF$7:AF$36)</f>
        <v>3.773001111075755E-5</v>
      </c>
      <c r="X308" s="82">
        <f ca="1">SUMPRODUCT(S278:S307,'control variables'!AG$7:AG$36)</f>
        <v>1.6959453228107545E-5</v>
      </c>
      <c r="Y308" s="82">
        <f t="shared" ca="1" si="201"/>
        <v>7.8199403268548506E-5</v>
      </c>
      <c r="Z308" s="10">
        <f ca="1">IF($A308&gt;='key variables'!$B$26,SUMPRODUCT(P278:P307,'control variables'!V$7:V$36)*$E308,SUMPRODUCT(P278:P307,'control variables'!Z$7:Z$36)*$E308)</f>
        <v>2.6629295048046649E-5</v>
      </c>
      <c r="AA308" s="10">
        <f ca="1">IF($A308&gt;='key variables'!$B$26,SUMPRODUCT(Q278:Q307,'control variables'!W$7:W$36)*$E308,SUMPRODUCT(Q278:Q307,'control variables'!AA$7:AA$36)*$E308)</f>
        <v>3.0737335964501147E-5</v>
      </c>
      <c r="AB308" s="10">
        <f ca="1">IF($A308&gt;='key variables'!$B$26,SUMPRODUCT(R278:R307,'control variables'!X$7:X$36)*$E308,SUMPRODUCT(R278:R307,'control variables'!AB$7:AB$36)*$E308)</f>
        <v>9.2065046700625538E-5</v>
      </c>
      <c r="AC308" s="10">
        <f ca="1">IF($A308&gt;='key variables'!$B$26,SUMPRODUCT(S278:S307,'control variables'!Y$7:Y$36)*$E308,SUMPRODUCT(S278:S307,'control variables'!AC$7:AC$36)*$E308)</f>
        <v>4.1382782763549675E-5</v>
      </c>
      <c r="AD308" s="10">
        <f t="shared" ca="1" si="202"/>
        <v>1.9081446047672303E-4</v>
      </c>
      <c r="AE308" s="82">
        <f ca="1">SUMPRODUCT(P278:P307,'control variables'!AL$7:AL$36)</f>
        <v>3.6257133083991291E-5</v>
      </c>
      <c r="AF308" s="82">
        <f ca="1">SUMPRODUCT(Q278:Q307,'control variables'!AM$7:AM$36)</f>
        <v>4.1741012167431565E-5</v>
      </c>
      <c r="AG308" s="82">
        <f ca="1">SUMPRODUCT(R278:R307,'control variables'!AN$7:AN$36)</f>
        <v>1.1901459570509975E-4</v>
      </c>
      <c r="AH308" s="82">
        <f ca="1">SUMPRODUCT(S278:S307,'control variables'!AO$7:AO$36)</f>
        <v>5.1532139406839148E-5</v>
      </c>
      <c r="AI308" s="82">
        <f t="shared" ca="1" si="214"/>
        <v>2.4854488036336176E-4</v>
      </c>
      <c r="AJ308" s="10">
        <f ca="1">SUMPRODUCT(P278:P307,'control variables'!AP$7:AP$36)</f>
        <v>3.4643831682773497E-8</v>
      </c>
      <c r="AK308" s="10">
        <f ca="1">SUMPRODUCT(Q278:Q307,'control variables'!AQ$7:AQ$36)</f>
        <v>9.9970642445635337E-8</v>
      </c>
      <c r="AL308" s="10">
        <f ca="1">SUMPRODUCT(R278:R307,'control variables'!AR$7:AR$36)</f>
        <v>3.5932073785751015E-6</v>
      </c>
      <c r="AM308" s="10">
        <f ca="1">SUMPRODUCT(S278:S307,'control variables'!AS$7:AS$36)</f>
        <v>2.691881550071976E-6</v>
      </c>
      <c r="AN308" s="10">
        <f t="shared" ca="1" si="235"/>
        <v>6.4197034027754866E-6</v>
      </c>
      <c r="AO308" s="82">
        <f ca="1">SUMPRODUCT(P278:P307,'control variables'!AX$7:AX$36)</f>
        <v>4.7110324199089225E-8</v>
      </c>
      <c r="AP308" s="82">
        <f ca="1">SUMPRODUCT(Q278:Q307,'control variables'!AY$7:AY$36)</f>
        <v>1.0875585400900015E-7</v>
      </c>
      <c r="AQ308" s="82">
        <f ca="1">SUMPRODUCT(R278:R307,'control variables'!AZ$7:AZ$36)</f>
        <v>9.7724273728881479E-7</v>
      </c>
      <c r="AR308" s="82">
        <f ca="1">SUMPRODUCT(S278:S307,'control variables'!BA$7:BA$36)</f>
        <v>7.3210962165305807E-7</v>
      </c>
      <c r="AS308" s="82">
        <f t="shared" ca="1" si="236"/>
        <v>1.8652185371499623E-6</v>
      </c>
      <c r="AT308" s="10">
        <f ca="1">SUMPRODUCT(P278:P307,'control variables'!AT$7:AT$36)</f>
        <v>-4.1576699480754873E-8</v>
      </c>
      <c r="AU308" s="10">
        <f ca="1">SUMPRODUCT(Q278:Q307,'control variables'!AU$7:AU$36)</f>
        <v>4.5101572353331759E-8</v>
      </c>
      <c r="AV308" s="10">
        <f ca="1">SUMPRODUCT(R278:R307,'control variables'!AV$7:AV$36)</f>
        <v>1.9421098482934917E-5</v>
      </c>
      <c r="AW308" s="10">
        <f ca="1">SUMPRODUCT(S278:S307,'control variables'!AW$7:AW$36)</f>
        <v>1.4549479387152718E-5</v>
      </c>
      <c r="AX308" s="10">
        <f t="shared" ca="1" si="215"/>
        <v>3.3974102742960214E-5</v>
      </c>
      <c r="AY308" s="82">
        <f ca="1">SUMPRODUCT(P278:P307,'control variables'!BB$7:BB$36)</f>
        <v>1.5069326602762746E-7</v>
      </c>
      <c r="AZ308" s="82">
        <f ca="1">SUMPRODUCT(Q278:Q307,'control variables'!BC$7:BC$36)</f>
        <v>3.8426755964340334E-7</v>
      </c>
      <c r="BA308" s="82">
        <f ca="1">SUMPRODUCT(R278:R307,'control variables'!BD$7:BD$36)</f>
        <v>2.6899910336957572E-6</v>
      </c>
      <c r="BB308" s="82">
        <f ca="1">SUMPRODUCT(S278:S307,'control variables'!BE$7:BE$36)</f>
        <v>3.8226692842340712E-7</v>
      </c>
      <c r="BC308" s="82">
        <f t="shared" ca="1" si="237"/>
        <v>3.6072187877901949E-6</v>
      </c>
      <c r="BD308" s="10">
        <f ca="1">SUMPRODUCT(P278:P307,'control variables'!BF$7:BF$36)</f>
        <v>3.1523718688497464E-8</v>
      </c>
      <c r="BE308" s="10">
        <f ca="1">SUMPRODUCT(Q278:Q307,'control variables'!BG$7:BG$36)</f>
        <v>3.6386811232911246E-8</v>
      </c>
      <c r="BF308" s="10">
        <f ca="1">SUMPRODUCT(R278:R307,'control variables'!BH$7:BH$36)</f>
        <v>1.0898646126371239E-6</v>
      </c>
      <c r="BG308" s="10">
        <f ca="1">SUMPRODUCT(S278:S307,'control variables'!BI$7:BI$36)</f>
        <v>2.449443742373945E-6</v>
      </c>
      <c r="BH308" s="10">
        <f t="shared" ca="1" si="238"/>
        <v>3.6072188849324777E-6</v>
      </c>
      <c r="BI308" s="82">
        <f t="shared" ca="1" si="216"/>
        <v>3.6366249650538168E-5</v>
      </c>
      <c r="BJ308" s="82">
        <f t="shared" ca="1" si="217"/>
        <v>4.2170381299428295E-5</v>
      </c>
      <c r="BK308" s="82">
        <f t="shared" ca="1" si="218"/>
        <v>1.4112568522173041E-4</v>
      </c>
      <c r="BL308" s="82">
        <f t="shared" ca="1" si="219"/>
        <v>6.6463885722415283E-5</v>
      </c>
      <c r="BM308" s="82">
        <f t="shared" ca="1" si="209"/>
        <v>2.8612620189411215E-4</v>
      </c>
      <c r="BN308" s="10">
        <f ca="1">BN307+BI308-INDIRECT(ADDRESS(MAX($D308-'key variables'!$B$9*30,34),scenario!BI$4),TRUE)</f>
        <v>9439390.0749447905</v>
      </c>
      <c r="BO308" s="10">
        <f ca="1">BO307+BJ308-INDIRECT(ADDRESS(MAX($D308-'key variables'!$B$9*30,34),scenario!BJ$4),TRUE)</f>
        <v>10895583.360732187</v>
      </c>
      <c r="BP308" s="10">
        <f ca="1">BP307+BK308-INDIRECT(ADDRESS(MAX($D308-'key variables'!$B$9*30,34),scenario!BK$4),TRUE)</f>
        <v>32531162.537123911</v>
      </c>
      <c r="BQ308" s="10">
        <f ca="1">BQ307+BL308-INDIRECT(ADDRESS(MAX($D308-'key variables'!$B$9*30,34),scenario!BL$4),TRUE)</f>
        <v>14415841.51612534</v>
      </c>
      <c r="BR308" s="10">
        <f t="shared" ca="1" si="239"/>
        <v>67281977.488926187</v>
      </c>
      <c r="BS308" s="82">
        <f t="shared" ca="1" si="220"/>
        <v>1.926835113886087E-4</v>
      </c>
      <c r="BT308" s="82">
        <f t="shared" ca="1" si="221"/>
        <v>2.2360685233120496E-4</v>
      </c>
      <c r="BU308" s="82">
        <f t="shared" ca="1" si="222"/>
        <v>7.6715043400983238E-4</v>
      </c>
      <c r="BV308" s="82">
        <f t="shared" ca="1" si="223"/>
        <v>3.7558539175192176E-4</v>
      </c>
      <c r="BW308" s="82">
        <f t="shared" ca="1" si="240"/>
        <v>1.5590261894815678E-3</v>
      </c>
      <c r="BX308" s="10">
        <f t="shared" ca="1" si="224"/>
        <v>8.3304562784964978E-7</v>
      </c>
      <c r="BY308" s="10">
        <f t="shared" ca="1" si="225"/>
        <v>1.9231225629701693E-6</v>
      </c>
      <c r="BZ308" s="10">
        <f t="shared" ca="1" si="226"/>
        <v>1.7280457589730746E-5</v>
      </c>
      <c r="CA308" s="10">
        <f t="shared" ca="1" si="227"/>
        <v>1.2945806234704397E-5</v>
      </c>
      <c r="CB308" s="10">
        <v>0</v>
      </c>
      <c r="CC308" s="82">
        <f t="shared" ca="1" si="228"/>
        <v>-1.7948879126108876E-7</v>
      </c>
      <c r="CD308" s="82">
        <f t="shared" ca="1" si="229"/>
        <v>3.3225820430252659E-7</v>
      </c>
      <c r="CE308" s="82">
        <f t="shared" ca="1" si="230"/>
        <v>1.0361813456579757E-4</v>
      </c>
      <c r="CF308" s="82">
        <f t="shared" ca="1" si="231"/>
        <v>7.762629293746765E-5</v>
      </c>
      <c r="CG308" s="82">
        <f t="shared" ca="1" si="241"/>
        <v>1.8139719691630666E-4</v>
      </c>
      <c r="CH308" s="13" t="str">
        <f t="shared" ca="1" si="194"/>
        <v/>
      </c>
      <c r="CI308" s="81">
        <f t="shared" ca="1" si="203"/>
        <v>0.11317759658359304</v>
      </c>
      <c r="CJ308" s="81">
        <f t="shared" ca="1" si="204"/>
        <v>0.13063724757142942</v>
      </c>
      <c r="CK308" s="81">
        <f t="shared" ca="1" si="205"/>
        <v>0.39004625942883703</v>
      </c>
      <c r="CL308" s="81">
        <f t="shared" ca="1" si="206"/>
        <v>0.17284488537619722</v>
      </c>
      <c r="CM308" s="89">
        <f t="shared" ca="1" si="195"/>
        <v>0.80670598896005674</v>
      </c>
    </row>
    <row r="309" spans="1:91" x14ac:dyDescent="0.3">
      <c r="A309">
        <v>244</v>
      </c>
      <c r="B309" s="3">
        <f t="shared" si="208"/>
        <v>0.8666666666666667</v>
      </c>
      <c r="C309" s="3">
        <f t="shared" si="196"/>
        <v>8.1333333333333329</v>
      </c>
      <c r="D309" s="4">
        <f t="shared" ca="1" si="232"/>
        <v>309</v>
      </c>
      <c r="E309" s="58">
        <f>(0.5*(COS(B309*2*PI())+1)*('key variables'!$B$4-'key variables'!$B$6)+'key variables'!$B$6)/'key variables'!$B$4</f>
        <v>1</v>
      </c>
      <c r="F309" s="10">
        <f t="shared" ca="1" si="197"/>
        <v>11689222.907461306</v>
      </c>
      <c r="G309" s="10">
        <f t="shared" ca="1" si="198"/>
        <v>13492492.798713341</v>
      </c>
      <c r="H309" s="10">
        <f t="shared" ca="1" si="199"/>
        <v>40309474.521094978</v>
      </c>
      <c r="I309" s="10">
        <f t="shared" ca="1" si="200"/>
        <v>17912154.249766022</v>
      </c>
      <c r="J309" s="10">
        <f t="shared" ca="1" si="233"/>
        <v>83403344.477035642</v>
      </c>
      <c r="K309" s="82">
        <f t="shared" ca="1" si="210"/>
        <v>2249832.832323832</v>
      </c>
      <c r="L309" s="82">
        <f t="shared" ca="1" si="211"/>
        <v>2596909.4377575479</v>
      </c>
      <c r="M309" s="82">
        <f t="shared" ca="1" si="212"/>
        <v>7778311.9832039159</v>
      </c>
      <c r="N309" s="82">
        <f t="shared" ca="1" si="213"/>
        <v>3496312.7332650968</v>
      </c>
      <c r="O309" s="82">
        <f t="shared" ca="1" si="234"/>
        <v>16121366.986550393</v>
      </c>
      <c r="P309" s="10">
        <f ca="1">IF(IF($A309&gt;='key variables'!$B$26,K309*SUMPRODUCT(Z309:AC309,'control variables'!$O$3:$R$3)/J309+F$65*'key variables'!$B$25/scenario!J$65,K309*SUMPRODUCT(Z309:AC309,'control variables'!$O$7:$R$7)/J309+F$65*'key variables'!$B$25/scenario!J$65)&lt;'key variables'!$B$28,0,IF($A309&gt;='key variables'!$B$26,K309*SUMPRODUCT(Z309:AC309,'control variables'!$O$3:$R$3)/J309+F$65*'key variables'!$B$25/scenario!J$65,K309*SUMPRODUCT(Z309:AC309,'control variables'!$O$7:$R$7)/J309+F$65*'key variables'!$B$25/scenario!J$65))</f>
        <v>4.4289758920599493E-6</v>
      </c>
      <c r="Q309" s="10">
        <f ca="1">IF(IF($A309&gt;='key variables'!$B$26,L309*SUMPRODUCT(Z309:AC309,'control variables'!$O$4:$R$4)/J309+G$65*'key variables'!$B$25/scenario!J$65,L309*SUMPRODUCT(Z309:AC309,'control variables'!$O$7:$R$7)/J309+G$65*'key variables'!$B$25/scenario!J$65)&lt;'key variables'!$B$28,0,IF($A309&gt;='key variables'!$B$26,L309*SUMPRODUCT(Z309:AC309,'control variables'!$O$4:$R$4)/J309+G$65*'key variables'!$B$25/scenario!J$65,L309*SUMPRODUCT(Z309:AC309,'control variables'!$O$7:$R$7)/J309+G$65*'key variables'!$B$25/scenario!J$65))</f>
        <v>5.1122239521285631E-6</v>
      </c>
      <c r="R309" s="10">
        <f ca="1">IF(IF($A309&gt;='key variables'!$B$26,M309*SUMPRODUCT(Z309:AC309,'control variables'!$O$5:$R$5)/J309+H$65*'key variables'!$B$25/scenario!J$65,M309*SUMPRODUCT(Z309:AC309,'control variables'!$O$7:$R$7)/J309+H$65*'key variables'!$B$25/scenario!J$65)&lt;'key variables'!$B$28,0,IF($A309&gt;='key variables'!$B$26,M309*SUMPRODUCT(Z309:AC309,'control variables'!$O$5:$R$5)/J309+H$65*'key variables'!$B$25/scenario!J$65,M309*SUMPRODUCT(Z309:AC309,'control variables'!$O$7:$R$7)/J309+H$65*'key variables'!$B$25/scenario!J$65))</f>
        <v>1.5312229317476939E-5</v>
      </c>
      <c r="S309" s="10">
        <f ca="1">IF(IF($A309&gt;='key variables'!$B$26,N309*SUMPRODUCT(Z309:AC309,'control variables'!$O$6:$R$6)/J309+I$65*'key variables'!$B$25/scenario!J$65,N309*SUMPRODUCT(Z309:AC309,'control variables'!$O$7:$R$7)/J309+I$65*'key variables'!$B$25/scenario!J$65)&lt;'key variables'!$B$28,0,IF($A309&gt;='key variables'!$B$26,N309*SUMPRODUCT(Z309:AC309,'control variables'!$O$6:$R$6)/J309+I$65*'key variables'!$B$25/scenario!J$65,N309*SUMPRODUCT(Z309:AC309,'control variables'!$O$7:$R$7)/J309+I$65*'key variables'!$B$25/scenario!J$65))</f>
        <v>6.8827712816062595E-6</v>
      </c>
      <c r="T309" s="10">
        <f t="shared" ca="1" si="207"/>
        <v>3.1736200443271711E-5</v>
      </c>
      <c r="U309" s="82">
        <f ca="1">SUMPRODUCT(P279:P308,'control variables'!AD$7:AD$36)</f>
        <v>9.3902482415487819E-6</v>
      </c>
      <c r="V309" s="82">
        <f ca="1">SUMPRODUCT(Q279:Q308,'control variables'!AE$7:AE$36)</f>
        <v>1.0838860528218261E-5</v>
      </c>
      <c r="W309" s="82">
        <f ca="1">SUMPRODUCT(R279:R308,'control variables'!AF$7:AF$36)</f>
        <v>3.2464758880354593E-5</v>
      </c>
      <c r="X309" s="82">
        <f ca="1">SUMPRODUCT(S279:S308,'control variables'!AG$7:AG$36)</f>
        <v>1.459274841390599E-5</v>
      </c>
      <c r="Y309" s="82">
        <f t="shared" ca="1" si="201"/>
        <v>6.7286616064027625E-5</v>
      </c>
      <c r="Z309" s="10">
        <f ca="1">IF($A309&gt;='key variables'!$B$26,SUMPRODUCT(P279:P308,'control variables'!V$7:V$36)*$E309,SUMPRODUCT(P279:P308,'control variables'!Z$7:Z$36)*$E309)</f>
        <v>2.2913156329369259E-5</v>
      </c>
      <c r="AA309" s="10">
        <f ca="1">IF($A309&gt;='key variables'!$B$26,SUMPRODUCT(Q279:Q308,'control variables'!W$7:W$36)*$E309,SUMPRODUCT(Q279:Q308,'control variables'!AA$7:AA$36)*$E309)</f>
        <v>2.6447916958831428E-5</v>
      </c>
      <c r="AB309" s="10">
        <f ca="1">IF($A309&gt;='key variables'!$B$26,SUMPRODUCT(R279:R308,'control variables'!X$7:X$36)*$E309,SUMPRODUCT(R279:R308,'control variables'!AB$7:AB$36)*$E309)</f>
        <v>7.9217298231740218E-5</v>
      </c>
      <c r="AC309" s="10">
        <f ca="1">IF($A309&gt;='key variables'!$B$26,SUMPRODUCT(S279:S308,'control variables'!Y$7:Y$36)*$E309,SUMPRODUCT(S279:S308,'control variables'!AC$7:AC$36)*$E309)</f>
        <v>3.5607783424033809E-5</v>
      </c>
      <c r="AD309" s="10">
        <f t="shared" ca="1" si="202"/>
        <v>1.6418615494397473E-4</v>
      </c>
      <c r="AE309" s="82">
        <f ca="1">SUMPRODUCT(P279:P308,'control variables'!AL$7:AL$36)</f>
        <v>3.1197422121482232E-5</v>
      </c>
      <c r="AF309" s="82">
        <f ca="1">SUMPRODUCT(Q279:Q308,'control variables'!AM$7:AM$36)</f>
        <v>3.5916021637691381E-5</v>
      </c>
      <c r="AG309" s="82">
        <f ca="1">SUMPRODUCT(R279:R308,'control variables'!AN$7:AN$36)</f>
        <v>1.0240601683062822E-4</v>
      </c>
      <c r="AH309" s="82">
        <f ca="1">SUMPRODUCT(S279:S308,'control variables'!AO$7:AO$36)</f>
        <v>4.4340789498551555E-5</v>
      </c>
      <c r="AI309" s="82">
        <f t="shared" ca="1" si="214"/>
        <v>2.1386025008835339E-4</v>
      </c>
      <c r="AJ309" s="10">
        <f ca="1">SUMPRODUCT(P279:P308,'control variables'!AP$7:AP$36)</f>
        <v>2.9809258178408606E-8</v>
      </c>
      <c r="AK309" s="10">
        <f ca="1">SUMPRODUCT(Q279:Q308,'control variables'!AQ$7:AQ$36)</f>
        <v>8.601966197651088E-8</v>
      </c>
      <c r="AL309" s="10">
        <f ca="1">SUMPRODUCT(R279:R308,'control variables'!AR$7:AR$36)</f>
        <v>3.0917725099607949E-6</v>
      </c>
      <c r="AM309" s="10">
        <f ca="1">SUMPRODUCT(S279:S308,'control variables'!AS$7:AS$36)</f>
        <v>2.3162273978975222E-6</v>
      </c>
      <c r="AN309" s="10">
        <f t="shared" ca="1" si="235"/>
        <v>5.5238288280132369E-6</v>
      </c>
      <c r="AO309" s="82">
        <f ca="1">SUMPRODUCT(P279:P308,'control variables'!AX$7:AX$36)</f>
        <v>4.0536042022694507E-8</v>
      </c>
      <c r="AP309" s="82">
        <f ca="1">SUMPRODUCT(Q279:Q308,'control variables'!AY$7:AY$36)</f>
        <v>9.3578890471912474E-8</v>
      </c>
      <c r="AQ309" s="82">
        <f ca="1">SUMPRODUCT(R279:R308,'control variables'!AZ$7:AZ$36)</f>
        <v>8.4086775751541542E-7</v>
      </c>
      <c r="AR309" s="82">
        <f ca="1">SUMPRODUCT(S279:S308,'control variables'!BA$7:BA$36)</f>
        <v>6.2994315774887099E-7</v>
      </c>
      <c r="AS309" s="82">
        <f t="shared" ca="1" si="236"/>
        <v>1.6049258477588934E-6</v>
      </c>
      <c r="AT309" s="10">
        <f ca="1">SUMPRODUCT(P279:P308,'control variables'!AT$7:AT$36)</f>
        <v>-3.5774638914241119E-8</v>
      </c>
      <c r="AU309" s="10">
        <f ca="1">SUMPRODUCT(Q279:Q308,'control variables'!AU$7:AU$36)</f>
        <v>3.8807613051435743E-8</v>
      </c>
      <c r="AV309" s="10">
        <f ca="1">SUMPRODUCT(R279:R308,'control variables'!AV$7:AV$36)</f>
        <v>1.6710869170038759E-5</v>
      </c>
      <c r="AW309" s="10">
        <f ca="1">SUMPRODUCT(S279:S308,'control variables'!AW$7:AW$36)</f>
        <v>1.2519088286613861E-5</v>
      </c>
      <c r="AX309" s="10">
        <f t="shared" ca="1" si="215"/>
        <v>2.9232990430789812E-5</v>
      </c>
      <c r="AY309" s="82">
        <f ca="1">SUMPRODUCT(P279:P308,'control variables'!BB$7:BB$36)</f>
        <v>1.296639042112522E-7</v>
      </c>
      <c r="AZ309" s="82">
        <f ca="1">SUMPRODUCT(Q279:Q308,'control variables'!BC$7:BC$36)</f>
        <v>3.3064272451271342E-7</v>
      </c>
      <c r="BA309" s="82">
        <f ca="1">SUMPRODUCT(R279:R308,'control variables'!BD$7:BD$36)</f>
        <v>2.314600704574998E-6</v>
      </c>
      <c r="BB309" s="82">
        <f ca="1">SUMPRODUCT(S279:S308,'control variables'!BE$7:BE$36)</f>
        <v>3.289212829267036E-7</v>
      </c>
      <c r="BC309" s="82">
        <f t="shared" ca="1" si="237"/>
        <v>3.1038286162256668E-6</v>
      </c>
      <c r="BD309" s="10">
        <f ca="1">SUMPRODUCT(P279:P308,'control variables'!BF$7:BF$36)</f>
        <v>2.7124559365900354E-8</v>
      </c>
      <c r="BE309" s="10">
        <f ca="1">SUMPRODUCT(Q279:Q308,'control variables'!BG$7:BG$36)</f>
        <v>3.1309003584752944E-8</v>
      </c>
      <c r="BF309" s="10">
        <f ca="1">SUMPRODUCT(R279:R308,'control variables'!BH$7:BH$36)</f>
        <v>9.3777316307090523E-7</v>
      </c>
      <c r="BG309" s="10">
        <f ca="1">SUMPRODUCT(S279:S308,'control variables'!BI$7:BI$36)</f>
        <v>2.1076219737901101E-6</v>
      </c>
      <c r="BH309" s="10">
        <f t="shared" ca="1" si="238"/>
        <v>3.1038286998116688E-6</v>
      </c>
      <c r="BI309" s="82">
        <f t="shared" ca="1" si="216"/>
        <v>3.1291311386779245E-5</v>
      </c>
      <c r="BJ309" s="82">
        <f t="shared" ca="1" si="217"/>
        <v>3.6285471975255532E-5</v>
      </c>
      <c r="BK309" s="82">
        <f t="shared" ca="1" si="218"/>
        <v>1.2143148670524198E-4</v>
      </c>
      <c r="BL309" s="82">
        <f t="shared" ca="1" si="219"/>
        <v>5.7188799068092119E-5</v>
      </c>
      <c r="BM309" s="82">
        <f t="shared" ca="1" si="209"/>
        <v>2.461970691353689E-4</v>
      </c>
      <c r="BN309" s="10">
        <f ca="1">BN308+BI309-INDIRECT(ADDRESS(MAX($D309-'key variables'!$B$9*30,34),scenario!BI$4),TRUE)</f>
        <v>9439390.074976081</v>
      </c>
      <c r="BO309" s="10">
        <f ca="1">BO308+BJ309-INDIRECT(ADDRESS(MAX($D309-'key variables'!$B$9*30,34),scenario!BJ$4),TRUE)</f>
        <v>10895583.360768473</v>
      </c>
      <c r="BP309" s="10">
        <f ca="1">BP308+BK309-INDIRECT(ADDRESS(MAX($D309-'key variables'!$B$9*30,34),scenario!BK$4),TRUE)</f>
        <v>32531162.537245344</v>
      </c>
      <c r="BQ309" s="10">
        <f ca="1">BQ308+BL309-INDIRECT(ADDRESS(MAX($D309-'key variables'!$B$9*30,34),scenario!BL$4),TRUE)</f>
        <v>14415841.516182529</v>
      </c>
      <c r="BR309" s="10">
        <f t="shared" ca="1" si="239"/>
        <v>67281977.489172384</v>
      </c>
      <c r="BS309" s="82">
        <f t="shared" ca="1" si="220"/>
        <v>1.6579405133452352E-4</v>
      </c>
      <c r="BT309" s="82">
        <f t="shared" ca="1" si="221"/>
        <v>1.9240229530449323E-4</v>
      </c>
      <c r="BU309" s="82">
        <f t="shared" ca="1" si="222"/>
        <v>6.6009340345899651E-4</v>
      </c>
      <c r="BV309" s="82">
        <f t="shared" ca="1" si="223"/>
        <v>3.2317174199164578E-4</v>
      </c>
      <c r="BW309" s="82">
        <f t="shared" ca="1" si="240"/>
        <v>1.3414614920896589E-3</v>
      </c>
      <c r="BX309" s="10">
        <f t="shared" ca="1" si="224"/>
        <v>7.1679320629519181E-7</v>
      </c>
      <c r="BY309" s="10">
        <f t="shared" ca="1" si="225"/>
        <v>1.6547497253446154E-6</v>
      </c>
      <c r="BZ309" s="10">
        <f t="shared" ca="1" si="226"/>
        <v>1.4868951479600257E-5</v>
      </c>
      <c r="CA309" s="10">
        <f t="shared" ca="1" si="227"/>
        <v>1.1139206135736454E-5</v>
      </c>
      <c r="CB309" s="10">
        <v>0</v>
      </c>
      <c r="CC309" s="82">
        <f t="shared" ca="1" si="228"/>
        <v>-1.5444093619113355E-7</v>
      </c>
      <c r="CD309" s="82">
        <f t="shared" ca="1" si="229"/>
        <v>2.8589136275568928E-7</v>
      </c>
      <c r="CE309" s="82">
        <f t="shared" ca="1" si="230"/>
        <v>8.915817014820419E-5</v>
      </c>
      <c r="CF309" s="82">
        <f t="shared" ca="1" si="231"/>
        <v>6.6793488891002438E-5</v>
      </c>
      <c r="CG309" s="82">
        <f t="shared" ca="1" si="241"/>
        <v>1.5608310946577119E-4</v>
      </c>
      <c r="CH309" s="13" t="str">
        <f t="shared" ca="1" si="194"/>
        <v/>
      </c>
      <c r="CI309" s="81">
        <f t="shared" ca="1" si="203"/>
        <v>0.1131775965839731</v>
      </c>
      <c r="CJ309" s="81">
        <f t="shared" ca="1" si="204"/>
        <v>0.13063724757187015</v>
      </c>
      <c r="CK309" s="81">
        <f t="shared" ca="1" si="205"/>
        <v>0.39004625943030985</v>
      </c>
      <c r="CL309" s="81">
        <f t="shared" ca="1" si="206"/>
        <v>0.17284488537689038</v>
      </c>
      <c r="CM309" s="89">
        <f t="shared" ca="1" si="195"/>
        <v>0.80670598896304346</v>
      </c>
    </row>
    <row r="310" spans="1:91" x14ac:dyDescent="0.3">
      <c r="A310">
        <v>245</v>
      </c>
      <c r="B310" s="3">
        <f t="shared" si="208"/>
        <v>0.86944444444444446</v>
      </c>
      <c r="C310" s="3">
        <f t="shared" si="196"/>
        <v>8.1666666666666661</v>
      </c>
      <c r="D310" s="4">
        <f t="shared" ca="1" si="232"/>
        <v>310</v>
      </c>
      <c r="E310" s="58">
        <f>(0.5*(COS(B310*2*PI())+1)*('key variables'!$B$4-'key variables'!$B$6)+'key variables'!$B$6)/'key variables'!$B$4</f>
        <v>1</v>
      </c>
      <c r="F310" s="10">
        <f t="shared" ca="1" si="197"/>
        <v>11689222.907461278</v>
      </c>
      <c r="G310" s="10">
        <f t="shared" ca="1" si="198"/>
        <v>13492492.79871331</v>
      </c>
      <c r="H310" s="10">
        <f t="shared" ca="1" si="199"/>
        <v>40309474.521094039</v>
      </c>
      <c r="I310" s="10">
        <f t="shared" ca="1" si="200"/>
        <v>17912154.249763913</v>
      </c>
      <c r="J310" s="10">
        <f t="shared" ca="1" si="233"/>
        <v>83403344.477032542</v>
      </c>
      <c r="K310" s="82">
        <f t="shared" ca="1" si="210"/>
        <v>2249832.8323194031</v>
      </c>
      <c r="L310" s="82">
        <f t="shared" ca="1" si="211"/>
        <v>2596909.4377524345</v>
      </c>
      <c r="M310" s="82">
        <f t="shared" ca="1" si="212"/>
        <v>7778311.9831886012</v>
      </c>
      <c r="N310" s="82">
        <f t="shared" ca="1" si="213"/>
        <v>3496312.7332582129</v>
      </c>
      <c r="O310" s="82">
        <f t="shared" ca="1" si="234"/>
        <v>16121366.986518651</v>
      </c>
      <c r="P310" s="10">
        <f ca="1">IF(IF($A310&gt;='key variables'!$B$26,K310*SUMPRODUCT(Z310:AC310,'control variables'!$O$3:$R$3)/J310+F$65*'key variables'!$B$25/scenario!J$65,K310*SUMPRODUCT(Z310:AC310,'control variables'!$O$7:$R$7)/J310+F$65*'key variables'!$B$25/scenario!J$65)&lt;'key variables'!$B$28,0,IF($A310&gt;='key variables'!$B$26,K310*SUMPRODUCT(Z310:AC310,'control variables'!$O$3:$R$3)/J310+F$65*'key variables'!$B$25/scenario!J$65,K310*SUMPRODUCT(Z310:AC310,'control variables'!$O$7:$R$7)/J310+F$65*'key variables'!$B$25/scenario!J$65))</f>
        <v>3.810908881006197E-6</v>
      </c>
      <c r="Q310" s="10">
        <f ca="1">IF(IF($A310&gt;='key variables'!$B$26,L310*SUMPRODUCT(Z310:AC310,'control variables'!$O$4:$R$4)/J310+G$65*'key variables'!$B$25/scenario!J$65,L310*SUMPRODUCT(Z310:AC310,'control variables'!$O$7:$R$7)/J310+G$65*'key variables'!$B$25/scenario!J$65)&lt;'key variables'!$B$28,0,IF($A310&gt;='key variables'!$B$26,L310*SUMPRODUCT(Z310:AC310,'control variables'!$O$4:$R$4)/J310+G$65*'key variables'!$B$25/scenario!J$65,L310*SUMPRODUCT(Z310:AC310,'control variables'!$O$7:$R$7)/J310+G$65*'key variables'!$B$25/scenario!J$65))</f>
        <v>4.3988091458763858E-6</v>
      </c>
      <c r="R310" s="10">
        <f ca="1">IF(IF($A310&gt;='key variables'!$B$26,M310*SUMPRODUCT(Z310:AC310,'control variables'!$O$5:$R$5)/J310+H$65*'key variables'!$B$25/scenario!J$65,M310*SUMPRODUCT(Z310:AC310,'control variables'!$O$7:$R$7)/J310+H$65*'key variables'!$B$25/scenario!J$65)&lt;'key variables'!$B$28,0,IF($A310&gt;='key variables'!$B$26,M310*SUMPRODUCT(Z310:AC310,'control variables'!$O$5:$R$5)/J310+H$65*'key variables'!$B$25/scenario!J$65,M310*SUMPRODUCT(Z310:AC310,'control variables'!$O$7:$R$7)/J310+H$65*'key variables'!$B$25/scenario!J$65))</f>
        <v>1.3175395873928694E-5</v>
      </c>
      <c r="S310" s="10">
        <f ca="1">IF(IF($A310&gt;='key variables'!$B$26,N310*SUMPRODUCT(Z310:AC310,'control variables'!$O$6:$R$6)/J310+I$65*'key variables'!$B$25/scenario!J$65,N310*SUMPRODUCT(Z310:AC310,'control variables'!$O$7:$R$7)/J310+I$65*'key variables'!$B$25/scenario!J$65)&lt;'key variables'!$B$28,0,IF($A310&gt;='key variables'!$B$26,N310*SUMPRODUCT(Z310:AC310,'control variables'!$O$6:$R$6)/J310+I$65*'key variables'!$B$25/scenario!J$65,N310*SUMPRODUCT(Z310:AC310,'control variables'!$O$7:$R$7)/J310+I$65*'key variables'!$B$25/scenario!J$65))</f>
        <v>5.9222752262054205E-6</v>
      </c>
      <c r="T310" s="10">
        <f t="shared" ca="1" si="207"/>
        <v>2.7307389127016696E-5</v>
      </c>
      <c r="U310" s="82">
        <f ca="1">SUMPRODUCT(P280:P309,'control variables'!AD$7:AD$36)</f>
        <v>8.0798318371431751E-6</v>
      </c>
      <c r="V310" s="82">
        <f ca="1">SUMPRODUCT(Q280:Q309,'control variables'!AE$7:AE$36)</f>
        <v>9.3262891588697731E-6</v>
      </c>
      <c r="W310" s="82">
        <f ca="1">SUMPRODUCT(R280:R309,'control variables'!AF$7:AF$36)</f>
        <v>2.7934276670773243E-5</v>
      </c>
      <c r="X310" s="82">
        <f ca="1">SUMPRODUCT(S280:S309,'control variables'!AG$7:AG$36)</f>
        <v>1.2556319086901066E-5</v>
      </c>
      <c r="Y310" s="82">
        <f t="shared" ca="1" si="201"/>
        <v>5.7896716753687255E-5</v>
      </c>
      <c r="Z310" s="10">
        <f ca="1">IF($A310&gt;='key variables'!$B$26,SUMPRODUCT(P280:P309,'control variables'!V$7:V$36)*$E310,SUMPRODUCT(P280:P309,'control variables'!Z$7:Z$36)*$E310)</f>
        <v>1.9715607642883821E-5</v>
      </c>
      <c r="AA310" s="10">
        <f ca="1">IF($A310&gt;='key variables'!$B$26,SUMPRODUCT(Q280:Q309,'control variables'!W$7:W$36)*$E310,SUMPRODUCT(Q280:Q309,'control variables'!AA$7:AA$36)*$E310)</f>
        <v>2.2757089692768972E-5</v>
      </c>
      <c r="AB310" s="10">
        <f ca="1">IF($A310&gt;='key variables'!$B$26,SUMPRODUCT(R280:R309,'control variables'!X$7:X$36)*$E310,SUMPRODUCT(R280:R309,'control variables'!AB$7:AB$36)*$E310)</f>
        <v>6.8162462997925036E-5</v>
      </c>
      <c r="AC310" s="10">
        <f ca="1">IF($A310&gt;='key variables'!$B$26,SUMPRODUCT(S280:S309,'control variables'!Y$7:Y$36)*$E310,SUMPRODUCT(S280:S309,'control variables'!AC$7:AC$36)*$E310)</f>
        <v>3.0638689708636836E-5</v>
      </c>
      <c r="AD310" s="10">
        <f t="shared" ca="1" si="202"/>
        <v>1.4127385004221468E-4</v>
      </c>
      <c r="AE310" s="82">
        <f ca="1">SUMPRODUCT(P280:P309,'control variables'!AL$7:AL$36)</f>
        <v>2.6843797736857556E-5</v>
      </c>
      <c r="AF310" s="82">
        <f ca="1">SUMPRODUCT(Q280:Q309,'control variables'!AM$7:AM$36)</f>
        <v>3.0903913041292669E-5</v>
      </c>
      <c r="AG310" s="82">
        <f ca="1">SUMPRODUCT(R280:R309,'control variables'!AN$7:AN$36)</f>
        <v>8.811517798278932E-5</v>
      </c>
      <c r="AH310" s="82">
        <f ca="1">SUMPRODUCT(S280:S309,'control variables'!AO$7:AO$36)</f>
        <v>3.8152998031593272E-5</v>
      </c>
      <c r="AI310" s="82">
        <f t="shared" ca="1" si="214"/>
        <v>1.8401588679253282E-4</v>
      </c>
      <c r="AJ310" s="10">
        <f ca="1">SUMPRODUCT(P280:P309,'control variables'!AP$7:AP$36)</f>
        <v>2.564935314555256E-8</v>
      </c>
      <c r="AK310" s="10">
        <f ca="1">SUMPRODUCT(Q280:Q309,'control variables'!AQ$7:AQ$36)</f>
        <v>7.4015551621297494E-8</v>
      </c>
      <c r="AL310" s="10">
        <f ca="1">SUMPRODUCT(R280:R309,'control variables'!AR$7:AR$36)</f>
        <v>2.660313265062588E-6</v>
      </c>
      <c r="AM310" s="10">
        <f ca="1">SUMPRODUCT(S280:S309,'control variables'!AS$7:AS$36)</f>
        <v>1.9929960731833791E-6</v>
      </c>
      <c r="AN310" s="10">
        <f t="shared" ca="1" si="235"/>
        <v>4.7529742430128172E-6</v>
      </c>
      <c r="AO310" s="82">
        <f ca="1">SUMPRODUCT(P280:P309,'control variables'!AX$7:AX$36)</f>
        <v>3.4879206008444148E-8</v>
      </c>
      <c r="AP310" s="82">
        <f ca="1">SUMPRODUCT(Q280:Q309,'control variables'!AY$7:AY$36)</f>
        <v>8.051988393400876E-8</v>
      </c>
      <c r="AQ310" s="82">
        <f ca="1">SUMPRODUCT(R280:R309,'control variables'!AZ$7:AZ$36)</f>
        <v>7.2352401163928626E-7</v>
      </c>
      <c r="AR310" s="82">
        <f ca="1">SUMPRODUCT(S280:S309,'control variables'!BA$7:BA$36)</f>
        <v>5.4203410289617038E-7</v>
      </c>
      <c r="AS310" s="82">
        <f t="shared" ca="1" si="236"/>
        <v>1.3809572044779095E-6</v>
      </c>
      <c r="AT310" s="10">
        <f ca="1">SUMPRODUCT(P280:P309,'control variables'!AT$7:AT$36)</f>
        <v>-3.0782260386779028E-8</v>
      </c>
      <c r="AU310" s="10">
        <f ca="1">SUMPRODUCT(Q280:Q309,'control variables'!AU$7:AU$36)</f>
        <v>3.3391980637521411E-8</v>
      </c>
      <c r="AV310" s="10">
        <f ca="1">SUMPRODUCT(R280:R309,'control variables'!AV$7:AV$36)</f>
        <v>1.4378854453699606E-5</v>
      </c>
      <c r="AW310" s="10">
        <f ca="1">SUMPRODUCT(S280:S309,'control variables'!AW$7:AW$36)</f>
        <v>1.0772039834348052E-5</v>
      </c>
      <c r="AX310" s="10">
        <f t="shared" ca="1" si="215"/>
        <v>2.5153504008298402E-5</v>
      </c>
      <c r="AY310" s="82">
        <f ca="1">SUMPRODUCT(P280:P309,'control variables'!BB$7:BB$36)</f>
        <v>1.1156920609963841E-7</v>
      </c>
      <c r="AZ310" s="82">
        <f ca="1">SUMPRODUCT(Q280:Q309,'control variables'!BC$7:BC$36)</f>
        <v>2.8450127659586254E-7</v>
      </c>
      <c r="BA310" s="82">
        <f ca="1">SUMPRODUCT(R280:R309,'control variables'!BD$7:BD$36)</f>
        <v>1.991596386195244E-6</v>
      </c>
      <c r="BB310" s="82">
        <f ca="1">SUMPRODUCT(S280:S309,'control variables'!BE$7:BE$36)</f>
        <v>2.8302006351450149E-7</v>
      </c>
      <c r="BC310" s="82">
        <f t="shared" ca="1" si="237"/>
        <v>2.6706869324052465E-6</v>
      </c>
      <c r="BD310" s="10">
        <f ca="1">SUMPRODUCT(P280:P309,'control variables'!BF$7:BF$36)</f>
        <v>2.3339306128909507E-8</v>
      </c>
      <c r="BE310" s="10">
        <f ca="1">SUMPRODUCT(Q280:Q309,'control variables'!BG$7:BG$36)</f>
        <v>2.6939807920873064E-8</v>
      </c>
      <c r="BF310" s="10">
        <f ca="1">SUMPRODUCT(R280:R309,'control variables'!BH$7:BH$36)</f>
        <v>8.0690619291323299E-7</v>
      </c>
      <c r="BG310" s="10">
        <f ca="1">SUMPRODUCT(S280:S309,'control variables'!BI$7:BI$36)</f>
        <v>1.8135016973637403E-6</v>
      </c>
      <c r="BH310" s="10">
        <f t="shared" ca="1" si="238"/>
        <v>2.6706870043267561E-6</v>
      </c>
      <c r="BI310" s="82">
        <f t="shared" ca="1" si="216"/>
        <v>2.6924584682570417E-5</v>
      </c>
      <c r="BJ310" s="82">
        <f t="shared" ca="1" si="217"/>
        <v>3.1221806298526052E-5</v>
      </c>
      <c r="BK310" s="82">
        <f t="shared" ca="1" si="218"/>
        <v>1.0448562882268418E-4</v>
      </c>
      <c r="BL310" s="82">
        <f t="shared" ca="1" si="219"/>
        <v>4.9208057929455822E-5</v>
      </c>
      <c r="BM310" s="82">
        <f t="shared" ca="1" si="209"/>
        <v>2.1184007773323646E-4</v>
      </c>
      <c r="BN310" s="10">
        <f ca="1">BN309+BI310-INDIRECT(ADDRESS(MAX($D310-'key variables'!$B$9*30,34),scenario!BI$4),TRUE)</f>
        <v>9439390.0750030056</v>
      </c>
      <c r="BO310" s="10">
        <f ca="1">BO309+BJ310-INDIRECT(ADDRESS(MAX($D310-'key variables'!$B$9*30,34),scenario!BJ$4),TRUE)</f>
        <v>10895583.360799694</v>
      </c>
      <c r="BP310" s="10">
        <f ca="1">BP309+BK310-INDIRECT(ADDRESS(MAX($D310-'key variables'!$B$9*30,34),scenario!BK$4),TRUE)</f>
        <v>32531162.537349831</v>
      </c>
      <c r="BQ310" s="10">
        <f ca="1">BQ309+BL310-INDIRECT(ADDRESS(MAX($D310-'key variables'!$B$9*30,34),scenario!BL$4),TRUE)</f>
        <v>14415841.516231736</v>
      </c>
      <c r="BR310" s="10">
        <f t="shared" ca="1" si="239"/>
        <v>67281977.489384219</v>
      </c>
      <c r="BS310" s="82">
        <f t="shared" ca="1" si="220"/>
        <v>1.4265703622683037E-4</v>
      </c>
      <c r="BT310" s="82">
        <f t="shared" ca="1" si="221"/>
        <v>1.6555235834392269E-4</v>
      </c>
      <c r="BU310" s="82">
        <f t="shared" ca="1" si="222"/>
        <v>5.6797626431732777E-4</v>
      </c>
      <c r="BV310" s="82">
        <f t="shared" ca="1" si="223"/>
        <v>2.7807245759103161E-4</v>
      </c>
      <c r="BW310" s="82">
        <f t="shared" ca="1" si="240"/>
        <v>1.1542581164791124E-3</v>
      </c>
      <c r="BX310" s="10">
        <f t="shared" ca="1" si="224"/>
        <v>6.1676390007508797E-7</v>
      </c>
      <c r="BY310" s="10">
        <f t="shared" ca="1" si="225"/>
        <v>1.4238285247618885E-6</v>
      </c>
      <c r="BZ310" s="10">
        <f t="shared" ca="1" si="226"/>
        <v>1.2793972912131068E-5</v>
      </c>
      <c r="CA310" s="10">
        <f t="shared" ca="1" si="227"/>
        <v>9.5847184777543827E-6</v>
      </c>
      <c r="CB310" s="10">
        <v>0</v>
      </c>
      <c r="CC310" s="82">
        <f t="shared" ca="1" si="228"/>
        <v>-1.328885286672461E-7</v>
      </c>
      <c r="CD310" s="82">
        <f t="shared" ca="1" si="229"/>
        <v>2.4599504980545659E-7</v>
      </c>
      <c r="CE310" s="82">
        <f t="shared" ca="1" si="230"/>
        <v>7.6716104947927886E-5</v>
      </c>
      <c r="CF310" s="82">
        <f t="shared" ca="1" si="231"/>
        <v>5.7472411026941596E-5</v>
      </c>
      <c r="CG310" s="82">
        <f t="shared" ca="1" si="241"/>
        <v>1.343016224960077E-4</v>
      </c>
      <c r="CH310" s="13" t="str">
        <f t="shared" ca="1" si="194"/>
        <v/>
      </c>
      <c r="CI310" s="81">
        <f t="shared" ca="1" si="203"/>
        <v>0.11317759658430013</v>
      </c>
      <c r="CJ310" s="81">
        <f t="shared" ca="1" si="204"/>
        <v>0.13063724757224934</v>
      </c>
      <c r="CK310" s="81">
        <f t="shared" ca="1" si="205"/>
        <v>0.39004625943157711</v>
      </c>
      <c r="CL310" s="81">
        <f t="shared" ca="1" si="206"/>
        <v>0.1728448853774868</v>
      </c>
      <c r="CM310" s="89">
        <f t="shared" ca="1" si="195"/>
        <v>0.8067059889656133</v>
      </c>
    </row>
    <row r="311" spans="1:91" x14ac:dyDescent="0.3">
      <c r="A311">
        <v>246</v>
      </c>
      <c r="B311" s="3">
        <f t="shared" si="208"/>
        <v>0.87222222222222223</v>
      </c>
      <c r="C311" s="3">
        <f t="shared" si="196"/>
        <v>8.1999999999999993</v>
      </c>
      <c r="D311" s="4">
        <f t="shared" ca="1" si="232"/>
        <v>311</v>
      </c>
      <c r="E311" s="58">
        <f>(0.5*(COS(B311*2*PI())+1)*('key variables'!$B$4-'key variables'!$B$6)+'key variables'!$B$6)/'key variables'!$B$4</f>
        <v>1</v>
      </c>
      <c r="F311" s="10">
        <f t="shared" ca="1" si="197"/>
        <v>11689222.907461254</v>
      </c>
      <c r="G311" s="10">
        <f t="shared" ca="1" si="198"/>
        <v>13492492.798713284</v>
      </c>
      <c r="H311" s="10">
        <f t="shared" ca="1" si="199"/>
        <v>40309474.521093234</v>
      </c>
      <c r="I311" s="10">
        <f t="shared" ca="1" si="200"/>
        <v>17912154.249762099</v>
      </c>
      <c r="J311" s="10">
        <f t="shared" ca="1" si="233"/>
        <v>83403344.477029875</v>
      </c>
      <c r="K311" s="82">
        <f t="shared" ca="1" si="210"/>
        <v>2249832.8323155912</v>
      </c>
      <c r="L311" s="82">
        <f t="shared" ca="1" si="211"/>
        <v>2596909.4377480368</v>
      </c>
      <c r="M311" s="82">
        <f t="shared" ca="1" si="212"/>
        <v>7778311.9831754267</v>
      </c>
      <c r="N311" s="82">
        <f t="shared" ca="1" si="213"/>
        <v>3496312.7332522906</v>
      </c>
      <c r="O311" s="82">
        <f t="shared" ca="1" si="234"/>
        <v>16121366.986491345</v>
      </c>
      <c r="P311" s="10">
        <f ca="1">IF(IF($A311&gt;='key variables'!$B$26,K311*SUMPRODUCT(Z311:AC311,'control variables'!$O$3:$R$3)/J311+F$65*'key variables'!$B$25/scenario!J$65,K311*SUMPRODUCT(Z311:AC311,'control variables'!$O$7:$R$7)/J311+F$65*'key variables'!$B$25/scenario!J$65)&lt;'key variables'!$B$28,0,IF($A311&gt;='key variables'!$B$26,K311*SUMPRODUCT(Z311:AC311,'control variables'!$O$3:$R$3)/J311+F$65*'key variables'!$B$25/scenario!J$65,K311*SUMPRODUCT(Z311:AC311,'control variables'!$O$7:$R$7)/J311+F$65*'key variables'!$B$25/scenario!J$65))</f>
        <v>3.279093599350206E-6</v>
      </c>
      <c r="Q311" s="10">
        <f ca="1">IF(IF($A311&gt;='key variables'!$B$26,L311*SUMPRODUCT(Z311:AC311,'control variables'!$O$4:$R$4)/J311+G$65*'key variables'!$B$25/scenario!J$65,L311*SUMPRODUCT(Z311:AC311,'control variables'!$O$7:$R$7)/J311+G$65*'key variables'!$B$25/scenario!J$65)&lt;'key variables'!$B$28,0,IF($A311&gt;='key variables'!$B$26,L311*SUMPRODUCT(Z311:AC311,'control variables'!$O$4:$R$4)/J311+G$65*'key variables'!$B$25/scenario!J$65,L311*SUMPRODUCT(Z311:AC311,'control variables'!$O$7:$R$7)/J311+G$65*'key variables'!$B$25/scenario!J$65))</f>
        <v>3.7849519275826947E-6</v>
      </c>
      <c r="R311" s="10">
        <f ca="1">IF(IF($A311&gt;='key variables'!$B$26,M311*SUMPRODUCT(Z311:AC311,'control variables'!$O$5:$R$5)/J311+H$65*'key variables'!$B$25/scenario!J$65,M311*SUMPRODUCT(Z311:AC311,'control variables'!$O$7:$R$7)/J311+H$65*'key variables'!$B$25/scenario!J$65)&lt;'key variables'!$B$28,0,IF($A311&gt;='key variables'!$B$26,M311*SUMPRODUCT(Z311:AC311,'control variables'!$O$5:$R$5)/J311+H$65*'key variables'!$B$25/scenario!J$65,M311*SUMPRODUCT(Z311:AC311,'control variables'!$O$7:$R$7)/J311+H$65*'key variables'!$B$25/scenario!J$65))</f>
        <v>1.1336759190027575E-5</v>
      </c>
      <c r="S311" s="10">
        <f ca="1">IF(IF($A311&gt;='key variables'!$B$26,N311*SUMPRODUCT(Z311:AC311,'control variables'!$O$6:$R$6)/J311+I$65*'key variables'!$B$25/scenario!J$65,N311*SUMPRODUCT(Z311:AC311,'control variables'!$O$7:$R$7)/J311+I$65*'key variables'!$B$25/scenario!J$65)&lt;'key variables'!$B$28,0,IF($A311&gt;='key variables'!$B$26,N311*SUMPRODUCT(Z311:AC311,'control variables'!$O$6:$R$6)/J311+I$65*'key variables'!$B$25/scenario!J$65,N311*SUMPRODUCT(Z311:AC311,'control variables'!$O$7:$R$7)/J311+I$65*'key variables'!$B$25/scenario!J$65))</f>
        <v>5.0958171381712757E-6</v>
      </c>
      <c r="T311" s="10">
        <f t="shared" ca="1" si="207"/>
        <v>2.3496621855131753E-5</v>
      </c>
      <c r="U311" s="82">
        <f ca="1">SUMPRODUCT(P281:P310,'control variables'!AD$7:AD$36)</f>
        <v>6.9522850554298345E-6</v>
      </c>
      <c r="V311" s="82">
        <f ca="1">SUMPRODUCT(Q281:Q310,'control variables'!AE$7:AE$36)</f>
        <v>8.024798293915116E-6</v>
      </c>
      <c r="W311" s="82">
        <f ca="1">SUMPRODUCT(R281:R310,'control variables'!AF$7:AF$36)</f>
        <v>2.4036026757349664E-5</v>
      </c>
      <c r="X311" s="82">
        <f ca="1">SUMPRODUCT(S281:S310,'control variables'!AG$7:AG$36)</f>
        <v>1.0804075047425248E-5</v>
      </c>
      <c r="Y311" s="82">
        <f t="shared" ca="1" si="201"/>
        <v>4.9817185154119861E-5</v>
      </c>
      <c r="Z311" s="10">
        <f ca="1">IF($A311&gt;='key variables'!$B$26,SUMPRODUCT(P281:P310,'control variables'!V$7:V$36)*$E311,SUMPRODUCT(P281:P310,'control variables'!Z$7:Z$36)*$E311)</f>
        <v>1.6964279348531268E-5</v>
      </c>
      <c r="AA311" s="10">
        <f ca="1">IF($A311&gt;='key variables'!$B$26,SUMPRODUCT(Q281:Q310,'control variables'!W$7:W$36)*$E311,SUMPRODUCT(Q281:Q310,'control variables'!AA$7:AA$36)*$E311)</f>
        <v>1.9581320226113273E-5</v>
      </c>
      <c r="AB311" s="10">
        <f ca="1">IF($A311&gt;='key variables'!$B$26,SUMPRODUCT(R281:R310,'control variables'!X$7:X$36)*$E311,SUMPRODUCT(R281:R310,'control variables'!AB$7:AB$36)*$E311)</f>
        <v>5.8650338570624393E-5</v>
      </c>
      <c r="AC311" s="10">
        <f ca="1">IF($A311&gt;='key variables'!$B$26,SUMPRODUCT(S281:S310,'control variables'!Y$7:Y$36)*$E311,SUMPRODUCT(S281:S310,'control variables'!AC$7:AC$36)*$E311)</f>
        <v>2.636303686424239E-5</v>
      </c>
      <c r="AD311" s="10">
        <f t="shared" ca="1" si="202"/>
        <v>1.2155897500951132E-4</v>
      </c>
      <c r="AE311" s="82">
        <f ca="1">SUMPRODUCT(P281:P310,'control variables'!AL$7:AL$36)</f>
        <v>2.3097725002108996E-5</v>
      </c>
      <c r="AF311" s="82">
        <f ca="1">SUMPRODUCT(Q281:Q310,'control variables'!AM$7:AM$36)</f>
        <v>2.6591248075781E-5</v>
      </c>
      <c r="AG311" s="82">
        <f ca="1">SUMPRODUCT(R281:R310,'control variables'!AN$7:AN$36)</f>
        <v>7.5818636748401197E-5</v>
      </c>
      <c r="AH311" s="82">
        <f ca="1">SUMPRODUCT(S281:S310,'control variables'!AO$7:AO$36)</f>
        <v>3.2828717649357073E-5</v>
      </c>
      <c r="AI311" s="82">
        <f t="shared" ca="1" si="214"/>
        <v>1.5833632747564829E-4</v>
      </c>
      <c r="AJ311" s="10">
        <f ca="1">SUMPRODUCT(P281:P310,'control variables'!AP$7:AP$36)</f>
        <v>2.206996607723313E-8</v>
      </c>
      <c r="AK311" s="10">
        <f ca="1">SUMPRODUCT(Q281:Q310,'control variables'!AQ$7:AQ$36)</f>
        <v>6.3686624149933916E-8</v>
      </c>
      <c r="AL311" s="10">
        <f ca="1">SUMPRODUCT(R281:R310,'control variables'!AR$7:AR$36)</f>
        <v>2.2890644914733464E-6</v>
      </c>
      <c r="AM311" s="10">
        <f ca="1">SUMPRODUCT(S281:S310,'control variables'!AS$7:AS$36)</f>
        <v>1.7148719298148366E-6</v>
      </c>
      <c r="AN311" s="10">
        <f t="shared" ca="1" si="235"/>
        <v>4.0896930115153502E-6</v>
      </c>
      <c r="AO311" s="82">
        <f ca="1">SUMPRODUCT(P281:P310,'control variables'!AX$7:AX$36)</f>
        <v>3.0011785834880624E-8</v>
      </c>
      <c r="AP311" s="82">
        <f ca="1">SUMPRODUCT(Q281:Q310,'control variables'!AY$7:AY$36)</f>
        <v>6.9283271858077174E-8</v>
      </c>
      <c r="AQ311" s="82">
        <f ca="1">SUMPRODUCT(R281:R310,'control variables'!AZ$7:AZ$36)</f>
        <v>6.2255567625177538E-7</v>
      </c>
      <c r="AR311" s="82">
        <f ca="1">SUMPRODUCT(S281:S310,'control variables'!BA$7:BA$36)</f>
        <v>4.6639282463549294E-7</v>
      </c>
      <c r="AS311" s="82">
        <f t="shared" ca="1" si="236"/>
        <v>1.1882435585802262E-6</v>
      </c>
      <c r="AT311" s="10">
        <f ca="1">SUMPRODUCT(P281:P310,'control variables'!AT$7:AT$36)</f>
        <v>-2.6486572143685852E-8</v>
      </c>
      <c r="AU311" s="10">
        <f ca="1">SUMPRODUCT(Q281:Q310,'control variables'!AU$7:AU$36)</f>
        <v>2.8732103915154267E-8</v>
      </c>
      <c r="AV311" s="10">
        <f ca="1">SUMPRODUCT(R281:R310,'control variables'!AV$7:AV$36)</f>
        <v>1.2372274194491791E-5</v>
      </c>
      <c r="AW311" s="10">
        <f ca="1">SUMPRODUCT(S281:S310,'control variables'!AW$7:AW$36)</f>
        <v>9.2687933446778293E-6</v>
      </c>
      <c r="AX311" s="10">
        <f t="shared" ca="1" si="215"/>
        <v>2.1643313070941088E-5</v>
      </c>
      <c r="AY311" s="82">
        <f ca="1">SUMPRODUCT(P281:P310,'control variables'!BB$7:BB$36)</f>
        <v>9.5999637103302583E-8</v>
      </c>
      <c r="AZ311" s="82">
        <f ca="1">SUMPRODUCT(Q281:Q310,'control variables'!BC$7:BC$36)</f>
        <v>2.4479890341997917E-7</v>
      </c>
      <c r="BA311" s="82">
        <f ca="1">SUMPRODUCT(R281:R310,'control variables'!BD$7:BD$36)</f>
        <v>1.7136675702455494E-6</v>
      </c>
      <c r="BB311" s="82">
        <f ca="1">SUMPRODUCT(S281:S310,'control variables'!BE$7:BE$36)</f>
        <v>2.4352439476965903E-7</v>
      </c>
      <c r="BC311" s="82">
        <f t="shared" ca="1" si="237"/>
        <v>2.2979905055384902E-6</v>
      </c>
      <c r="BD311" s="10">
        <f ca="1">SUMPRODUCT(P281:P310,'control variables'!BF$7:BF$36)</f>
        <v>2.0082287908522281E-8</v>
      </c>
      <c r="BE311" s="10">
        <f ca="1">SUMPRODUCT(Q281:Q310,'control variables'!BG$7:BG$36)</f>
        <v>2.3180336890869696E-8</v>
      </c>
      <c r="BF311" s="10">
        <f ca="1">SUMPRODUCT(R281:R310,'control variables'!BH$7:BH$36)</f>
        <v>6.9430180964896982E-7</v>
      </c>
      <c r="BG311" s="10">
        <f ca="1">SUMPRODUCT(S281:S310,'control variables'!BI$7:BI$36)</f>
        <v>1.5604261329749354E-6</v>
      </c>
      <c r="BH311" s="10">
        <f t="shared" ca="1" si="238"/>
        <v>2.2979905674232971E-6</v>
      </c>
      <c r="BI311" s="82">
        <f t="shared" ca="1" si="216"/>
        <v>2.3167238067068612E-5</v>
      </c>
      <c r="BJ311" s="82">
        <f t="shared" ca="1" si="217"/>
        <v>2.6864779083116134E-5</v>
      </c>
      <c r="BK311" s="82">
        <f t="shared" ca="1" si="218"/>
        <v>8.9904578513138529E-5</v>
      </c>
      <c r="BL311" s="82">
        <f t="shared" ca="1" si="219"/>
        <v>4.2341035388804558E-5</v>
      </c>
      <c r="BM311" s="82">
        <f t="shared" ca="1" si="209"/>
        <v>1.8227763105212785E-4</v>
      </c>
      <c r="BN311" s="10">
        <f ca="1">BN310+BI311-INDIRECT(ADDRESS(MAX($D311-'key variables'!$B$9*30,34),scenario!BI$4),TRUE)</f>
        <v>9439390.0750261731</v>
      </c>
      <c r="BO311" s="10">
        <f ca="1">BO310+BJ311-INDIRECT(ADDRESS(MAX($D311-'key variables'!$B$9*30,34),scenario!BJ$4),TRUE)</f>
        <v>10895583.360826559</v>
      </c>
      <c r="BP311" s="10">
        <f ca="1">BP310+BK311-INDIRECT(ADDRESS(MAX($D311-'key variables'!$B$9*30,34),scenario!BK$4),TRUE)</f>
        <v>32531162.537439737</v>
      </c>
      <c r="BQ311" s="10">
        <f ca="1">BQ310+BL311-INDIRECT(ADDRESS(MAX($D311-'key variables'!$B$9*30,34),scenario!BL$4),TRUE)</f>
        <v>14415841.516274078</v>
      </c>
      <c r="BR311" s="10">
        <f t="shared" ca="1" si="239"/>
        <v>67281977.48956649</v>
      </c>
      <c r="BS311" s="82">
        <f t="shared" ca="1" si="220"/>
        <v>1.2274880947120344E-4</v>
      </c>
      <c r="BT311" s="82">
        <f t="shared" ca="1" si="221"/>
        <v>1.4244935085149838E-4</v>
      </c>
      <c r="BU311" s="82">
        <f t="shared" ca="1" si="222"/>
        <v>4.8871414318456784E-4</v>
      </c>
      <c r="BV311" s="82">
        <f t="shared" ca="1" si="223"/>
        <v>2.3926681320742341E-4</v>
      </c>
      <c r="BW311" s="82">
        <f t="shared" ca="1" si="240"/>
        <v>9.931791167146931E-4</v>
      </c>
      <c r="BX311" s="10">
        <f t="shared" ca="1" si="224"/>
        <v>5.3069376089814374E-7</v>
      </c>
      <c r="BY311" s="10">
        <f t="shared" ca="1" si="225"/>
        <v>1.2251325563091167E-6</v>
      </c>
      <c r="BZ311" s="10">
        <f t="shared" ca="1" si="226"/>
        <v>1.1008559208488325E-5</v>
      </c>
      <c r="CA311" s="10">
        <f t="shared" ca="1" si="227"/>
        <v>8.2471607746452814E-6</v>
      </c>
      <c r="CB311" s="10">
        <v>0</v>
      </c>
      <c r="CC311" s="82">
        <f t="shared" ca="1" si="228"/>
        <v>-1.1434377628120775E-7</v>
      </c>
      <c r="CD311" s="82">
        <f t="shared" ca="1" si="229"/>
        <v>2.116662981821591E-7</v>
      </c>
      <c r="CE311" s="82">
        <f t="shared" ca="1" si="230"/>
        <v>6.601033956865767E-5</v>
      </c>
      <c r="CF311" s="82">
        <f t="shared" ca="1" si="231"/>
        <v>4.9452096787443118E-5</v>
      </c>
      <c r="CG311" s="82">
        <f t="shared" ca="1" si="241"/>
        <v>1.1555975887800174E-4</v>
      </c>
      <c r="CH311" s="13" t="str">
        <f t="shared" ca="1" si="194"/>
        <v/>
      </c>
      <c r="CI311" s="81">
        <f t="shared" ca="1" si="203"/>
        <v>0.11317759658458153</v>
      </c>
      <c r="CJ311" s="81">
        <f t="shared" ca="1" si="204"/>
        <v>0.13063724757257561</v>
      </c>
      <c r="CK311" s="81">
        <f t="shared" ca="1" si="205"/>
        <v>0.39004625943266757</v>
      </c>
      <c r="CL311" s="81">
        <f t="shared" ca="1" si="206"/>
        <v>0.172844885378</v>
      </c>
      <c r="CM311" s="89">
        <f t="shared" ca="1" si="195"/>
        <v>0.80670598896782475</v>
      </c>
    </row>
    <row r="312" spans="1:91" x14ac:dyDescent="0.3">
      <c r="A312">
        <v>247</v>
      </c>
      <c r="B312" s="3">
        <f t="shared" si="208"/>
        <v>0.875</v>
      </c>
      <c r="C312" s="3">
        <f t="shared" si="196"/>
        <v>8.2333333333333325</v>
      </c>
      <c r="D312" s="4">
        <f t="shared" ca="1" si="232"/>
        <v>312</v>
      </c>
      <c r="E312" s="58">
        <f>(0.5*(COS(B312*2*PI())+1)*('key variables'!$B$4-'key variables'!$B$6)+'key variables'!$B$6)/'key variables'!$B$4</f>
        <v>1</v>
      </c>
      <c r="F312" s="10">
        <f t="shared" ca="1" si="197"/>
        <v>11689222.907461233</v>
      </c>
      <c r="G312" s="10">
        <f t="shared" ca="1" si="198"/>
        <v>13492492.798713261</v>
      </c>
      <c r="H312" s="10">
        <f t="shared" ca="1" si="199"/>
        <v>40309474.521092542</v>
      </c>
      <c r="I312" s="10">
        <f t="shared" ca="1" si="200"/>
        <v>17912154.249760538</v>
      </c>
      <c r="J312" s="10">
        <f t="shared" ca="1" si="233"/>
        <v>83403344.477027565</v>
      </c>
      <c r="K312" s="82">
        <f t="shared" ca="1" si="210"/>
        <v>2249832.8323123115</v>
      </c>
      <c r="L312" s="82">
        <f t="shared" ca="1" si="211"/>
        <v>2596909.4377442524</v>
      </c>
      <c r="M312" s="82">
        <f t="shared" ca="1" si="212"/>
        <v>7778311.9831640897</v>
      </c>
      <c r="N312" s="82">
        <f t="shared" ca="1" si="213"/>
        <v>3496312.7332471935</v>
      </c>
      <c r="O312" s="82">
        <f t="shared" ca="1" si="234"/>
        <v>16121366.986467849</v>
      </c>
      <c r="P312" s="10">
        <f ca="1">IF(IF($A312&gt;='key variables'!$B$26,K312*SUMPRODUCT(Z312:AC312,'control variables'!$O$3:$R$3)/J312+F$65*'key variables'!$B$25/scenario!J$65,K312*SUMPRODUCT(Z312:AC312,'control variables'!$O$7:$R$7)/J312+F$65*'key variables'!$B$25/scenario!J$65)&lt;'key variables'!$B$28,0,IF($A312&gt;='key variables'!$B$26,K312*SUMPRODUCT(Z312:AC312,'control variables'!$O$3:$R$3)/J312+F$65*'key variables'!$B$25/scenario!J$65,K312*SUMPRODUCT(Z312:AC312,'control variables'!$O$7:$R$7)/J312+F$65*'key variables'!$B$25/scenario!J$65))</f>
        <v>2.8214935515486292E-6</v>
      </c>
      <c r="Q312" s="10">
        <f ca="1">IF(IF($A312&gt;='key variables'!$B$26,L312*SUMPRODUCT(Z312:AC312,'control variables'!$O$4:$R$4)/J312+G$65*'key variables'!$B$25/scenario!J$65,L312*SUMPRODUCT(Z312:AC312,'control variables'!$O$7:$R$7)/J312+G$65*'key variables'!$B$25/scenario!J$65)&lt;'key variables'!$B$28,0,IF($A312&gt;='key variables'!$B$26,L312*SUMPRODUCT(Z312:AC312,'control variables'!$O$4:$R$4)/J312+G$65*'key variables'!$B$25/scenario!J$65,L312*SUMPRODUCT(Z312:AC312,'control variables'!$O$7:$R$7)/J312+G$65*'key variables'!$B$25/scenario!J$65))</f>
        <v>3.25675895885142E-6</v>
      </c>
      <c r="R312" s="10">
        <f ca="1">IF(IF($A312&gt;='key variables'!$B$26,M312*SUMPRODUCT(Z312:AC312,'control variables'!$O$5:$R$5)/J312+H$65*'key variables'!$B$25/scenario!J$65,M312*SUMPRODUCT(Z312:AC312,'control variables'!$O$7:$R$7)/J312+H$65*'key variables'!$B$25/scenario!J$65)&lt;'key variables'!$B$28,0,IF($A312&gt;='key variables'!$B$26,M312*SUMPRODUCT(Z312:AC312,'control variables'!$O$5:$R$5)/J312+H$65*'key variables'!$B$25/scenario!J$65,M312*SUMPRODUCT(Z312:AC312,'control variables'!$O$7:$R$7)/J312+H$65*'key variables'!$B$25/scenario!J$65))</f>
        <v>9.754705677343588E-6</v>
      </c>
      <c r="S312" s="10">
        <f ca="1">IF(IF($A312&gt;='key variables'!$B$26,N312*SUMPRODUCT(Z312:AC312,'control variables'!$O$6:$R$6)/J312+I$65*'key variables'!$B$25/scenario!J$65,N312*SUMPRODUCT(Z312:AC312,'control variables'!$O$7:$R$7)/J312+I$65*'key variables'!$B$25/scenario!J$65)&lt;'key variables'!$B$28,0,IF($A312&gt;='key variables'!$B$26,N312*SUMPRODUCT(Z312:AC312,'control variables'!$O$6:$R$6)/J312+I$65*'key variables'!$B$25/scenario!J$65,N312*SUMPRODUCT(Z312:AC312,'control variables'!$O$7:$R$7)/J312+I$65*'key variables'!$B$25/scenario!J$65))</f>
        <v>4.3846919154946928E-6</v>
      </c>
      <c r="T312" s="10">
        <f t="shared" ca="1" si="207"/>
        <v>2.0217650103238332E-5</v>
      </c>
      <c r="U312" s="82">
        <f ca="1">SUMPRODUCT(P282:P311,'control variables'!AD$7:AD$36)</f>
        <v>5.9820882991337337E-6</v>
      </c>
      <c r="V312" s="82">
        <f ca="1">SUMPRODUCT(Q282:Q311,'control variables'!AE$7:AE$36)</f>
        <v>6.9049314857199851E-6</v>
      </c>
      <c r="W312" s="82">
        <f ca="1">SUMPRODUCT(R282:R311,'control variables'!AF$7:AF$36)</f>
        <v>2.0681780634197103E-5</v>
      </c>
      <c r="X312" s="82">
        <f ca="1">SUMPRODUCT(S282:S311,'control variables'!AG$7:AG$36)</f>
        <v>9.2963580188196742E-6</v>
      </c>
      <c r="Y312" s="82">
        <f t="shared" ca="1" si="201"/>
        <v>4.28651584378705E-5</v>
      </c>
      <c r="Z312" s="10">
        <f ca="1">IF($A312&gt;='key variables'!$B$26,SUMPRODUCT(P282:P311,'control variables'!V$7:V$36)*$E312,SUMPRODUCT(P282:P311,'control variables'!Z$7:Z$36)*$E312)</f>
        <v>1.4596901045491346E-5</v>
      </c>
      <c r="AA312" s="10">
        <f ca="1">IF($A312&gt;='key variables'!$B$26,SUMPRODUCT(Q282:Q311,'control variables'!W$7:W$36)*$E312,SUMPRODUCT(Q282:Q311,'control variables'!AA$7:AA$36)*$E312)</f>
        <v>1.6848731844621497E-5</v>
      </c>
      <c r="AB312" s="10">
        <f ca="1">IF($A312&gt;='key variables'!$B$26,SUMPRODUCT(R282:R311,'control variables'!X$7:X$36)*$E312,SUMPRODUCT(R282:R311,'control variables'!AB$7:AB$36)*$E312)</f>
        <v>5.0465638463686873E-5</v>
      </c>
      <c r="AC312" s="10">
        <f ca="1">IF($A312&gt;='key variables'!$B$26,SUMPRODUCT(S282:S311,'control variables'!Y$7:Y$36)*$E312,SUMPRODUCT(S282:S311,'control variables'!AC$7:AC$36)*$E312)</f>
        <v>2.2684054681008502E-5</v>
      </c>
      <c r="AD312" s="10">
        <f t="shared" ca="1" si="202"/>
        <v>1.0459532603480823E-4</v>
      </c>
      <c r="AE312" s="82">
        <f ca="1">SUMPRODUCT(P282:P311,'control variables'!AL$7:AL$36)</f>
        <v>1.9874419614633706E-5</v>
      </c>
      <c r="AF312" s="82">
        <f ca="1">SUMPRODUCT(Q282:Q311,'control variables'!AM$7:AM$36)</f>
        <v>2.2880418841536901E-5</v>
      </c>
      <c r="AG312" s="82">
        <f ca="1">SUMPRODUCT(R282:R311,'control variables'!AN$7:AN$36)</f>
        <v>6.5238087353175462E-5</v>
      </c>
      <c r="AH312" s="82">
        <f ca="1">SUMPRODUCT(S282:S311,'control variables'!AO$7:AO$36)</f>
        <v>2.8247444712155839E-5</v>
      </c>
      <c r="AI312" s="82">
        <f t="shared" ca="1" si="214"/>
        <v>1.3624037052150192E-4</v>
      </c>
      <c r="AJ312" s="10">
        <f ca="1">SUMPRODUCT(P282:P311,'control variables'!AP$7:AP$36)</f>
        <v>1.8990085242538872E-8</v>
      </c>
      <c r="AK312" s="10">
        <f ca="1">SUMPRODUCT(Q282:Q311,'control variables'!AQ$7:AQ$36)</f>
        <v>5.4799106495427957E-8</v>
      </c>
      <c r="AL312" s="10">
        <f ca="1">SUMPRODUCT(R282:R311,'control variables'!AR$7:AR$36)</f>
        <v>1.9696237713564023E-6</v>
      </c>
      <c r="AM312" s="10">
        <f ca="1">SUMPRODUCT(S282:S311,'control variables'!AS$7:AS$36)</f>
        <v>1.4755602257501789E-6</v>
      </c>
      <c r="AN312" s="10">
        <f t="shared" ca="1" si="235"/>
        <v>3.518973188844548E-6</v>
      </c>
      <c r="AO312" s="82">
        <f ca="1">SUMPRODUCT(P282:P311,'control variables'!AX$7:AX$36)</f>
        <v>2.5823617910919911E-8</v>
      </c>
      <c r="AP312" s="82">
        <f ca="1">SUMPRODUCT(Q282:Q311,'control variables'!AY$7:AY$36)</f>
        <v>5.9614737687551195E-8</v>
      </c>
      <c r="AQ312" s="82">
        <f ca="1">SUMPRODUCT(R282:R311,'control variables'!AZ$7:AZ$36)</f>
        <v>5.3567755015482682E-7</v>
      </c>
      <c r="AR312" s="82">
        <f ca="1">SUMPRODUCT(S282:S311,'control variables'!BA$7:BA$36)</f>
        <v>4.0130734525580225E-7</v>
      </c>
      <c r="AS312" s="82">
        <f t="shared" ca="1" si="236"/>
        <v>1.0224232510091002E-6</v>
      </c>
      <c r="AT312" s="10">
        <f ca="1">SUMPRODUCT(P282:P311,'control variables'!AT$7:AT$36)</f>
        <v>-2.279035051701424E-8</v>
      </c>
      <c r="AU312" s="10">
        <f ca="1">SUMPRODUCT(Q282:Q311,'control variables'!AU$7:AU$36)</f>
        <v>2.4722516593138838E-8</v>
      </c>
      <c r="AV312" s="10">
        <f ca="1">SUMPRODUCT(R282:R311,'control variables'!AV$7:AV$36)</f>
        <v>1.0645713762258083E-5</v>
      </c>
      <c r="AW312" s="10">
        <f ca="1">SUMPRODUCT(S282:S311,'control variables'!AW$7:AW$36)</f>
        <v>7.9753260651863503E-6</v>
      </c>
      <c r="AX312" s="10">
        <f t="shared" ca="1" si="215"/>
        <v>1.8622971993520558E-5</v>
      </c>
      <c r="AY312" s="82">
        <f ca="1">SUMPRODUCT(P282:P311,'control variables'!BB$7:BB$36)</f>
        <v>8.2602813501413937E-8</v>
      </c>
      <c r="AZ312" s="82">
        <f ca="1">SUMPRODUCT(Q282:Q311,'control variables'!BC$7:BC$36)</f>
        <v>2.1063702712534031E-7</v>
      </c>
      <c r="BA312" s="82">
        <f ca="1">SUMPRODUCT(R282:R311,'control variables'!BD$7:BD$36)</f>
        <v>1.4745239355029245E-6</v>
      </c>
      <c r="BB312" s="82">
        <f ca="1">SUMPRODUCT(S282:S311,'control variables'!BE$7:BE$36)</f>
        <v>2.0954037714285078E-7</v>
      </c>
      <c r="BC312" s="82">
        <f t="shared" ca="1" si="237"/>
        <v>1.9773041532725297E-6</v>
      </c>
      <c r="BD312" s="10">
        <f ca="1">SUMPRODUCT(P282:P311,'control variables'!BF$7:BF$36)</f>
        <v>1.7279789099664192E-8</v>
      </c>
      <c r="BE312" s="10">
        <f ca="1">SUMPRODUCT(Q282:Q311,'control variables'!BG$7:BG$36)</f>
        <v>1.9945502950558365E-8</v>
      </c>
      <c r="BF312" s="10">
        <f ca="1">SUMPRODUCT(R282:R311,'control variables'!BH$7:BH$36)</f>
        <v>5.9741145515387628E-7</v>
      </c>
      <c r="BG312" s="10">
        <f ca="1">SUMPRODUCT(S282:S311,'control variables'!BI$7:BI$36)</f>
        <v>1.3426674593171642E-6</v>
      </c>
      <c r="BH312" s="10">
        <f t="shared" ca="1" si="238"/>
        <v>1.9773042065212631E-6</v>
      </c>
      <c r="BI312" s="82">
        <f t="shared" ca="1" si="216"/>
        <v>1.9934232077618105E-5</v>
      </c>
      <c r="BJ312" s="82">
        <f t="shared" ca="1" si="217"/>
        <v>2.3115778385255382E-5</v>
      </c>
      <c r="BK312" s="82">
        <f t="shared" ca="1" si="218"/>
        <v>7.7358325050936471E-5</v>
      </c>
      <c r="BL312" s="82">
        <f t="shared" ca="1" si="219"/>
        <v>3.6432311154485037E-5</v>
      </c>
      <c r="BM312" s="82">
        <f t="shared" ca="1" si="209"/>
        <v>1.56840646668295E-4</v>
      </c>
      <c r="BN312" s="10">
        <f ca="1">BN311+BI312-INDIRECT(ADDRESS(MAX($D312-'key variables'!$B$9*30,34),scenario!BI$4),TRUE)</f>
        <v>9439390.0750461072</v>
      </c>
      <c r="BO312" s="10">
        <f ca="1">BO311+BJ312-INDIRECT(ADDRESS(MAX($D312-'key variables'!$B$9*30,34),scenario!BJ$4),TRUE)</f>
        <v>10895583.360849675</v>
      </c>
      <c r="BP312" s="10">
        <f ca="1">BP311+BK312-INDIRECT(ADDRESS(MAX($D312-'key variables'!$B$9*30,34),scenario!BK$4),TRUE)</f>
        <v>32531162.537517097</v>
      </c>
      <c r="BQ312" s="10">
        <f ca="1">BQ311+BL312-INDIRECT(ADDRESS(MAX($D312-'key variables'!$B$9*30,34),scenario!BL$4),TRUE)</f>
        <v>14415841.516310509</v>
      </c>
      <c r="BR312" s="10">
        <f t="shared" ca="1" si="239"/>
        <v>67281977.489723325</v>
      </c>
      <c r="BS312" s="82">
        <f t="shared" ca="1" si="220"/>
        <v>1.0561879115603431E-4</v>
      </c>
      <c r="BT312" s="82">
        <f t="shared" ca="1" si="221"/>
        <v>1.2257038592214387E-4</v>
      </c>
      <c r="BU312" s="82">
        <f t="shared" ca="1" si="222"/>
        <v>4.2051311235582101E-4</v>
      </c>
      <c r="BV312" s="82">
        <f t="shared" ca="1" si="223"/>
        <v>2.0587652650911592E-4</v>
      </c>
      <c r="BW312" s="82">
        <f t="shared" ca="1" si="240"/>
        <v>8.545788159431152E-4</v>
      </c>
      <c r="BX312" s="10">
        <f t="shared" ca="1" si="224"/>
        <v>4.5663477620798549E-7</v>
      </c>
      <c r="BY312" s="10">
        <f t="shared" ca="1" si="225"/>
        <v>1.0541647639207695E-6</v>
      </c>
      <c r="BZ312" s="10">
        <f t="shared" ca="1" si="226"/>
        <v>9.4723013679863507E-6</v>
      </c>
      <c r="CA312" s="10">
        <f t="shared" ca="1" si="227"/>
        <v>7.0962602834410689E-6</v>
      </c>
      <c r="CB312" s="10">
        <v>0</v>
      </c>
      <c r="CC312" s="82">
        <f t="shared" ca="1" si="228"/>
        <v>-9.8386958432574551E-8</v>
      </c>
      <c r="CD312" s="82">
        <f t="shared" ca="1" si="229"/>
        <v>1.8212815039689702E-7</v>
      </c>
      <c r="CE312" s="82">
        <f t="shared" ca="1" si="230"/>
        <v>5.679857202760117E-5</v>
      </c>
      <c r="CF312" s="82">
        <f t="shared" ca="1" si="231"/>
        <v>4.2551023602751142E-5</v>
      </c>
      <c r="CG312" s="82">
        <f t="shared" ca="1" si="241"/>
        <v>9.9433336822316628E-5</v>
      </c>
      <c r="CH312" s="13" t="str">
        <f t="shared" ca="1" si="194"/>
        <v/>
      </c>
      <c r="CI312" s="81">
        <f t="shared" ca="1" si="203"/>
        <v>0.11317759658482367</v>
      </c>
      <c r="CJ312" s="81">
        <f t="shared" ca="1" si="204"/>
        <v>0.13063724757285639</v>
      </c>
      <c r="CK312" s="81">
        <f t="shared" ca="1" si="205"/>
        <v>0.39004625943360594</v>
      </c>
      <c r="CL312" s="81">
        <f t="shared" ca="1" si="206"/>
        <v>0.17284488537844159</v>
      </c>
      <c r="CM312" s="89">
        <f t="shared" ca="1" si="195"/>
        <v>0.80670598896972756</v>
      </c>
    </row>
    <row r="313" spans="1:91" x14ac:dyDescent="0.3">
      <c r="A313">
        <v>248</v>
      </c>
      <c r="B313" s="3">
        <f t="shared" si="208"/>
        <v>0.87777777777777777</v>
      </c>
      <c r="C313" s="3">
        <f t="shared" si="196"/>
        <v>8.2666666666666675</v>
      </c>
      <c r="D313" s="4">
        <f t="shared" ca="1" si="232"/>
        <v>313</v>
      </c>
      <c r="E313" s="58">
        <f>(0.5*(COS(B313*2*PI())+1)*('key variables'!$B$4-'key variables'!$B$6)+'key variables'!$B$6)/'key variables'!$B$4</f>
        <v>1</v>
      </c>
      <c r="F313" s="10">
        <f t="shared" ca="1" si="197"/>
        <v>11689222.907461217</v>
      </c>
      <c r="G313" s="10">
        <f t="shared" ca="1" si="198"/>
        <v>13492492.798713241</v>
      </c>
      <c r="H313" s="10">
        <f t="shared" ca="1" si="199"/>
        <v>40309474.521091945</v>
      </c>
      <c r="I313" s="10">
        <f t="shared" ca="1" si="200"/>
        <v>17912154.249759197</v>
      </c>
      <c r="J313" s="10">
        <f t="shared" ca="1" si="233"/>
        <v>83403344.477025598</v>
      </c>
      <c r="K313" s="82">
        <f t="shared" ca="1" si="210"/>
        <v>2249832.8323094905</v>
      </c>
      <c r="L313" s="82">
        <f t="shared" ca="1" si="211"/>
        <v>2596909.4377409955</v>
      </c>
      <c r="M313" s="82">
        <f t="shared" ca="1" si="212"/>
        <v>7778311.9831543351</v>
      </c>
      <c r="N313" s="82">
        <f t="shared" ca="1" si="213"/>
        <v>3496312.7332428116</v>
      </c>
      <c r="O313" s="82">
        <f t="shared" ca="1" si="234"/>
        <v>16121366.986447634</v>
      </c>
      <c r="P313" s="10">
        <f ca="1">IF(IF($A313&gt;='key variables'!$B$26,K313*SUMPRODUCT(Z313:AC313,'control variables'!$O$3:$R$3)/J313+F$65*'key variables'!$B$25/scenario!J$65,K313*SUMPRODUCT(Z313:AC313,'control variables'!$O$7:$R$7)/J313+F$65*'key variables'!$B$25/scenario!J$65)&lt;'key variables'!$B$28,0,IF($A313&gt;='key variables'!$B$26,K313*SUMPRODUCT(Z313:AC313,'control variables'!$O$3:$R$3)/J313+F$65*'key variables'!$B$25/scenario!J$65,K313*SUMPRODUCT(Z313:AC313,'control variables'!$O$7:$R$7)/J313+F$65*'key variables'!$B$25/scenario!J$65))</f>
        <v>2.4277519443200184E-6</v>
      </c>
      <c r="Q313" s="10">
        <f ca="1">IF(IF($A313&gt;='key variables'!$B$26,L313*SUMPRODUCT(Z313:AC313,'control variables'!$O$4:$R$4)/J313+G$65*'key variables'!$B$25/scenario!J$65,L313*SUMPRODUCT(Z313:AC313,'control variables'!$O$7:$R$7)/J313+G$65*'key variables'!$B$25/scenario!J$65)&lt;'key variables'!$B$28,0,IF($A313&gt;='key variables'!$B$26,L313*SUMPRODUCT(Z313:AC313,'control variables'!$O$4:$R$4)/J313+G$65*'key variables'!$B$25/scenario!J$65,L313*SUMPRODUCT(Z313:AC313,'control variables'!$O$7:$R$7)/J313+G$65*'key variables'!$B$25/scenario!J$65))</f>
        <v>2.8022757274045459E-6</v>
      </c>
      <c r="R313" s="10">
        <f ca="1">IF(IF($A313&gt;='key variables'!$B$26,M313*SUMPRODUCT(Z313:AC313,'control variables'!$O$5:$R$5)/J313+H$65*'key variables'!$B$25/scenario!J$65,M313*SUMPRODUCT(Z313:AC313,'control variables'!$O$7:$R$7)/J313+H$65*'key variables'!$B$25/scenario!J$65)&lt;'key variables'!$B$28,0,IF($A313&gt;='key variables'!$B$26,M313*SUMPRODUCT(Z313:AC313,'control variables'!$O$5:$R$5)/J313+H$65*'key variables'!$B$25/scenario!J$65,M313*SUMPRODUCT(Z313:AC313,'control variables'!$O$7:$R$7)/J313+H$65*'key variables'!$B$25/scenario!J$65))</f>
        <v>8.3934289558953969E-6</v>
      </c>
      <c r="S313" s="10">
        <f ca="1">IF(IF($A313&gt;='key variables'!$B$26,N313*SUMPRODUCT(Z313:AC313,'control variables'!$O$6:$R$6)/J313+I$65*'key variables'!$B$25/scenario!J$65,N313*SUMPRODUCT(Z313:AC313,'control variables'!$O$7:$R$7)/J313+I$65*'key variables'!$B$25/scenario!J$65)&lt;'key variables'!$B$28,0,IF($A313&gt;='key variables'!$B$26,N313*SUMPRODUCT(Z313:AC313,'control variables'!$O$6:$R$6)/J313+I$65*'key variables'!$B$25/scenario!J$65,N313*SUMPRODUCT(Z313:AC313,'control variables'!$O$7:$R$7)/J313+I$65*'key variables'!$B$25/scenario!J$65))</f>
        <v>3.7728047676181415E-6</v>
      </c>
      <c r="T313" s="10">
        <f t="shared" ca="1" si="207"/>
        <v>1.7396261395238104E-5</v>
      </c>
      <c r="U313" s="82">
        <f ca="1">SUMPRODUCT(P283:P312,'control variables'!AD$7:AD$36)</f>
        <v>5.1472832505158988E-6</v>
      </c>
      <c r="V313" s="82">
        <f ca="1">SUMPRODUCT(Q283:Q312,'control variables'!AE$7:AE$36)</f>
        <v>5.941342956698436E-6</v>
      </c>
      <c r="W313" s="82">
        <f ca="1">SUMPRODUCT(R283:R312,'control variables'!AF$7:AF$36)</f>
        <v>1.7795622151659409E-5</v>
      </c>
      <c r="X313" s="82">
        <f ca="1">SUMPRODUCT(S283:S312,'control variables'!AG$7:AG$36)</f>
        <v>7.9990440676041131E-6</v>
      </c>
      <c r="Y313" s="82">
        <f t="shared" ca="1" si="201"/>
        <v>3.6883292426477854E-5</v>
      </c>
      <c r="Z313" s="10">
        <f ca="1">IF($A313&gt;='key variables'!$B$26,SUMPRODUCT(P283:P312,'control variables'!V$7:V$36)*$E313,SUMPRODUCT(P283:P312,'control variables'!Z$7:Z$36)*$E313)</f>
        <v>1.2559892215536525E-5</v>
      </c>
      <c r="AA313" s="10">
        <f ca="1">IF($A313&gt;='key variables'!$B$26,SUMPRODUCT(Q283:Q312,'control variables'!W$7:W$36)*$E313,SUMPRODUCT(Q283:Q312,'control variables'!AA$7:AA$36)*$E313)</f>
        <v>1.4497478285110929E-5</v>
      </c>
      <c r="AB313" s="10">
        <f ca="1">IF($A313&gt;='key variables'!$B$26,SUMPRODUCT(R283:R312,'control variables'!X$7:X$36)*$E313,SUMPRODUCT(R283:R312,'control variables'!AB$7:AB$36)*$E313)</f>
        <v>4.3423119586600267E-5</v>
      </c>
      <c r="AC313" s="10">
        <f ca="1">IF($A313&gt;='key variables'!$B$26,SUMPRODUCT(S283:S312,'control variables'!Y$7:Y$36)*$E313,SUMPRODUCT(S283:S312,'control variables'!AC$7:AC$36)*$E313)</f>
        <v>1.9518477306716109E-5</v>
      </c>
      <c r="AD313" s="10">
        <f t="shared" ca="1" si="202"/>
        <v>8.9998967393963833E-5</v>
      </c>
      <c r="AE313" s="82">
        <f ca="1">SUMPRODUCT(P283:P312,'control variables'!AL$7:AL$36)</f>
        <v>1.7100928986825477E-5</v>
      </c>
      <c r="AF313" s="82">
        <f ca="1">SUMPRODUCT(Q283:Q312,'control variables'!AM$7:AM$36)</f>
        <v>1.9687438696818377E-5</v>
      </c>
      <c r="AG313" s="82">
        <f ca="1">SUMPRODUCT(R283:R312,'control variables'!AN$7:AN$36)</f>
        <v>5.6134061808855073E-5</v>
      </c>
      <c r="AH313" s="82">
        <f ca="1">SUMPRODUCT(S283:S312,'control variables'!AO$7:AO$36)</f>
        <v>2.4305491956412956E-5</v>
      </c>
      <c r="AI313" s="82">
        <f t="shared" ca="1" si="214"/>
        <v>1.1722792144891188E-4</v>
      </c>
      <c r="AJ313" s="10">
        <f ca="1">SUMPRODUCT(P283:P312,'control variables'!AP$7:AP$36)</f>
        <v>1.634000416025921E-8</v>
      </c>
      <c r="AK313" s="10">
        <f ca="1">SUMPRODUCT(Q283:Q312,'control variables'!AQ$7:AQ$36)</f>
        <v>4.7151848803079291E-8</v>
      </c>
      <c r="AL313" s="10">
        <f ca="1">SUMPRODUCT(R283:R312,'control variables'!AR$7:AR$36)</f>
        <v>1.6947612507823723E-6</v>
      </c>
      <c r="AM313" s="10">
        <f ca="1">SUMPRODUCT(S283:S312,'control variables'!AS$7:AS$36)</f>
        <v>1.2696446550677762E-6</v>
      </c>
      <c r="AN313" s="10">
        <f t="shared" ca="1" si="235"/>
        <v>3.027897758813487E-6</v>
      </c>
      <c r="AO313" s="82">
        <f ca="1">SUMPRODUCT(P283:P312,'control variables'!AX$7:AX$36)</f>
        <v>2.2219912059810576E-8</v>
      </c>
      <c r="AP313" s="82">
        <f ca="1">SUMPRODUCT(Q283:Q312,'control variables'!AY$7:AY$36)</f>
        <v>5.1295454938013235E-8</v>
      </c>
      <c r="AQ313" s="82">
        <f ca="1">SUMPRODUCT(R283:R312,'control variables'!AZ$7:AZ$36)</f>
        <v>4.6092333374487346E-7</v>
      </c>
      <c r="AR313" s="82">
        <f ca="1">SUMPRODUCT(S283:S312,'control variables'!BA$7:BA$36)</f>
        <v>3.4530459485962562E-7</v>
      </c>
      <c r="AS313" s="82">
        <f t="shared" ca="1" si="236"/>
        <v>8.7974329560232286E-7</v>
      </c>
      <c r="AT313" s="10">
        <f ca="1">SUMPRODUCT(P283:P312,'control variables'!AT$7:AT$36)</f>
        <v>-1.9609939476857949E-8</v>
      </c>
      <c r="AU313" s="10">
        <f ca="1">SUMPRODUCT(Q283:Q312,'control variables'!AU$7:AU$36)</f>
        <v>2.1272470282768759E-8</v>
      </c>
      <c r="AV313" s="10">
        <f ca="1">SUMPRODUCT(R283:R312,'control variables'!AV$7:AV$36)</f>
        <v>9.1600961735969204E-6</v>
      </c>
      <c r="AW313" s="10">
        <f ca="1">SUMPRODUCT(S283:S312,'control variables'!AW$7:AW$36)</f>
        <v>6.8623631448649281E-6</v>
      </c>
      <c r="AX313" s="10">
        <f t="shared" ca="1" si="215"/>
        <v>1.6024121849267758E-5</v>
      </c>
      <c r="AY313" s="82">
        <f ca="1">SUMPRODUCT(P283:P312,'control variables'!BB$7:BB$36)</f>
        <v>7.1075526993883733E-8</v>
      </c>
      <c r="AZ313" s="82">
        <f ca="1">SUMPRODUCT(Q283:Q312,'control variables'!BC$7:BC$36)</f>
        <v>1.8124246708742286E-7</v>
      </c>
      <c r="BA313" s="82">
        <f ca="1">SUMPRODUCT(R283:R312,'control variables'!BD$7:BD$36)</f>
        <v>1.2687529799353849E-6</v>
      </c>
      <c r="BB313" s="82">
        <f ca="1">SUMPRODUCT(S283:S312,'control variables'!BE$7:BE$36)</f>
        <v>1.8029885545811739E-7</v>
      </c>
      <c r="BC313" s="82">
        <f t="shared" ca="1" si="237"/>
        <v>1.7013698294748088E-6</v>
      </c>
      <c r="BD313" s="10">
        <f ca="1">SUMPRODUCT(P283:P312,'control variables'!BF$7:BF$36)</f>
        <v>1.4868381166953557E-8</v>
      </c>
      <c r="BE313" s="10">
        <f ca="1">SUMPRODUCT(Q283:Q312,'control variables'!BG$7:BG$36)</f>
        <v>1.7162092588344252E-8</v>
      </c>
      <c r="BF313" s="10">
        <f ca="1">SUMPRODUCT(R283:R312,'control variables'!BH$7:BH$36)</f>
        <v>5.1404222456076359E-7</v>
      </c>
      <c r="BG313" s="10">
        <f ca="1">SUMPRODUCT(S283:S312,'control variables'!BI$7:BI$36)</f>
        <v>1.1552971769765785E-6</v>
      </c>
      <c r="BH313" s="10">
        <f t="shared" ca="1" si="238"/>
        <v>1.7013698752926397E-6</v>
      </c>
      <c r="BI313" s="82">
        <f t="shared" ca="1" si="216"/>
        <v>1.71523945743425E-5</v>
      </c>
      <c r="BJ313" s="82">
        <f t="shared" ca="1" si="217"/>
        <v>1.9889953634188569E-5</v>
      </c>
      <c r="BK313" s="82">
        <f t="shared" ca="1" si="218"/>
        <v>6.6562910962387383E-5</v>
      </c>
      <c r="BL313" s="82">
        <f t="shared" ca="1" si="219"/>
        <v>3.1348153956736003E-5</v>
      </c>
      <c r="BM313" s="82">
        <f t="shared" ca="1" si="209"/>
        <v>1.3495341312765445E-4</v>
      </c>
      <c r="BN313" s="10">
        <f ca="1">BN312+BI313-INDIRECT(ADDRESS(MAX($D313-'key variables'!$B$9*30,34),scenario!BI$4),TRUE)</f>
        <v>9439390.0750632603</v>
      </c>
      <c r="BO313" s="10">
        <f ca="1">BO312+BJ313-INDIRECT(ADDRESS(MAX($D313-'key variables'!$B$9*30,34),scenario!BJ$4),TRUE)</f>
        <v>10895583.360869564</v>
      </c>
      <c r="BP313" s="10">
        <f ca="1">BP312+BK313-INDIRECT(ADDRESS(MAX($D313-'key variables'!$B$9*30,34),scenario!BK$4),TRUE)</f>
        <v>32531162.53758366</v>
      </c>
      <c r="BQ313" s="10">
        <f ca="1">BQ312+BL313-INDIRECT(ADDRESS(MAX($D313-'key variables'!$B$9*30,34),scenario!BL$4),TRUE)</f>
        <v>14415841.516341858</v>
      </c>
      <c r="BR313" s="10">
        <f t="shared" ca="1" si="239"/>
        <v>67281977.489858285</v>
      </c>
      <c r="BS313" s="82">
        <f t="shared" ca="1" si="220"/>
        <v>9.0879280144844871E-5</v>
      </c>
      <c r="BT313" s="82">
        <f t="shared" ca="1" si="221"/>
        <v>1.054655459227715E-4</v>
      </c>
      <c r="BU313" s="82">
        <f t="shared" ca="1" si="222"/>
        <v>3.6182958812476827E-4</v>
      </c>
      <c r="BV313" s="82">
        <f t="shared" ca="1" si="223"/>
        <v>1.7714588014302148E-4</v>
      </c>
      <c r="BW313" s="82">
        <f t="shared" ca="1" si="240"/>
        <v>7.3532029433540612E-4</v>
      </c>
      <c r="BX313" s="10">
        <f t="shared" ca="1" si="224"/>
        <v>3.9291078010695878E-7</v>
      </c>
      <c r="BY313" s="10">
        <f t="shared" ca="1" si="225"/>
        <v>9.070556591830156E-7</v>
      </c>
      <c r="BZ313" s="10">
        <f t="shared" ca="1" si="226"/>
        <v>8.1504294972350742E-6</v>
      </c>
      <c r="CA313" s="10">
        <f t="shared" ca="1" si="227"/>
        <v>6.105968845865998E-6</v>
      </c>
      <c r="CB313" s="10">
        <v>0</v>
      </c>
      <c r="CC313" s="82">
        <f t="shared" ca="1" si="228"/>
        <v>-8.4656926855267972E-8</v>
      </c>
      <c r="CD313" s="82">
        <f t="shared" ca="1" si="229"/>
        <v>1.5671207397919431E-7</v>
      </c>
      <c r="CE313" s="82">
        <f t="shared" ca="1" si="230"/>
        <v>4.8872313771041744E-5</v>
      </c>
      <c r="CF313" s="82">
        <f t="shared" ca="1" si="231"/>
        <v>3.661300051809436E-5</v>
      </c>
      <c r="CG313" s="82">
        <f t="shared" ca="1" si="241"/>
        <v>8.5557369436260034E-5</v>
      </c>
      <c r="CH313" s="13" t="str">
        <f t="shared" ca="1" si="194"/>
        <v/>
      </c>
      <c r="CI313" s="81">
        <f t="shared" ca="1" si="203"/>
        <v>0.113177596585032</v>
      </c>
      <c r="CJ313" s="81">
        <f t="shared" ca="1" si="204"/>
        <v>0.13063724757309794</v>
      </c>
      <c r="CK313" s="81">
        <f t="shared" ca="1" si="205"/>
        <v>0.39004625943441318</v>
      </c>
      <c r="CL313" s="81">
        <f t="shared" ca="1" si="206"/>
        <v>0.17284488537882153</v>
      </c>
      <c r="CM313" s="89">
        <f t="shared" ca="1" si="195"/>
        <v>0.80670598897136458</v>
      </c>
    </row>
    <row r="314" spans="1:91" x14ac:dyDescent="0.3">
      <c r="A314">
        <v>249</v>
      </c>
      <c r="B314" s="3">
        <f t="shared" si="208"/>
        <v>0.88055555555555554</v>
      </c>
      <c r="C314" s="3">
        <f t="shared" si="196"/>
        <v>8.3000000000000007</v>
      </c>
      <c r="D314" s="4">
        <f t="shared" ca="1" si="232"/>
        <v>314</v>
      </c>
      <c r="E314" s="58">
        <f>(0.5*(COS(B314*2*PI())+1)*('key variables'!$B$4-'key variables'!$B$6)+'key variables'!$B$6)/'key variables'!$B$4</f>
        <v>1</v>
      </c>
      <c r="F314" s="10">
        <f t="shared" ca="1" si="197"/>
        <v>11689222.907461202</v>
      </c>
      <c r="G314" s="10">
        <f t="shared" ca="1" si="198"/>
        <v>13492492.798713224</v>
      </c>
      <c r="H314" s="10">
        <f t="shared" ca="1" si="199"/>
        <v>40309474.521091431</v>
      </c>
      <c r="I314" s="10">
        <f t="shared" ca="1" si="200"/>
        <v>17912154.249758042</v>
      </c>
      <c r="J314" s="10">
        <f t="shared" ca="1" si="233"/>
        <v>83403344.4770239</v>
      </c>
      <c r="K314" s="82">
        <f t="shared" ca="1" si="210"/>
        <v>2249832.8323070621</v>
      </c>
      <c r="L314" s="82">
        <f t="shared" ca="1" si="211"/>
        <v>2596909.4377381941</v>
      </c>
      <c r="M314" s="82">
        <f t="shared" ca="1" si="212"/>
        <v>7778311.983145941</v>
      </c>
      <c r="N314" s="82">
        <f t="shared" ca="1" si="213"/>
        <v>3496312.7332390388</v>
      </c>
      <c r="O314" s="82">
        <f t="shared" ca="1" si="234"/>
        <v>16121366.986430235</v>
      </c>
      <c r="P314" s="10">
        <f ca="1">IF(IF($A314&gt;='key variables'!$B$26,K314*SUMPRODUCT(Z314:AC314,'control variables'!$O$3:$R$3)/J314+F$65*'key variables'!$B$25/scenario!J$65,K314*SUMPRODUCT(Z314:AC314,'control variables'!$O$7:$R$7)/J314+F$65*'key variables'!$B$25/scenario!J$65)&lt;'key variables'!$B$28,0,IF($A314&gt;='key variables'!$B$26,K314*SUMPRODUCT(Z314:AC314,'control variables'!$O$3:$R$3)/J314+F$65*'key variables'!$B$25/scenario!J$65,K314*SUMPRODUCT(Z314:AC314,'control variables'!$O$7:$R$7)/J314+F$65*'key variables'!$B$25/scenario!J$65))</f>
        <v>2.0889572828951365E-6</v>
      </c>
      <c r="Q314" s="10">
        <f ca="1">IF(IF($A314&gt;='key variables'!$B$26,L314*SUMPRODUCT(Z314:AC314,'control variables'!$O$4:$R$4)/J314+G$65*'key variables'!$B$25/scenario!J$65,L314*SUMPRODUCT(Z314:AC314,'control variables'!$O$7:$R$7)/J314+G$65*'key variables'!$B$25/scenario!J$65)&lt;'key variables'!$B$28,0,IF($A314&gt;='key variables'!$B$26,L314*SUMPRODUCT(Z314:AC314,'control variables'!$O$4:$R$4)/J314+G$65*'key variables'!$B$25/scenario!J$65,L314*SUMPRODUCT(Z314:AC314,'control variables'!$O$7:$R$7)/J314+G$65*'key variables'!$B$25/scenario!J$65))</f>
        <v>2.4112159823978963E-6</v>
      </c>
      <c r="R314" s="10">
        <f ca="1">IF(IF($A314&gt;='key variables'!$B$26,M314*SUMPRODUCT(Z314:AC314,'control variables'!$O$5:$R$5)/J314+H$65*'key variables'!$B$25/scenario!J$65,M314*SUMPRODUCT(Z314:AC314,'control variables'!$O$7:$R$7)/J314+H$65*'key variables'!$B$25/scenario!J$65)&lt;'key variables'!$B$28,0,IF($A314&gt;='key variables'!$B$26,M314*SUMPRODUCT(Z314:AC314,'control variables'!$O$5:$R$5)/J314+H$65*'key variables'!$B$25/scenario!J$65,M314*SUMPRODUCT(Z314:AC314,'control variables'!$O$7:$R$7)/J314+H$65*'key variables'!$B$25/scenario!J$65))</f>
        <v>7.2221194537201898E-6</v>
      </c>
      <c r="S314" s="10">
        <f ca="1">IF(IF($A314&gt;='key variables'!$B$26,N314*SUMPRODUCT(Z314:AC314,'control variables'!$O$6:$R$6)/J314+I$65*'key variables'!$B$25/scenario!J$65,N314*SUMPRODUCT(Z314:AC314,'control variables'!$O$7:$R$7)/J314+I$65*'key variables'!$B$25/scenario!J$65)&lt;'key variables'!$B$28,0,IF($A314&gt;='key variables'!$B$26,N314*SUMPRODUCT(Z314:AC314,'control variables'!$O$6:$R$6)/J314+I$65*'key variables'!$B$25/scenario!J$65,N314*SUMPRODUCT(Z314:AC314,'control variables'!$O$7:$R$7)/J314+I$65*'key variables'!$B$25/scenario!J$65))</f>
        <v>3.2463069444538508E-6</v>
      </c>
      <c r="T314" s="10">
        <f t="shared" ca="1" si="207"/>
        <v>1.4968599663467072E-5</v>
      </c>
      <c r="U314" s="82">
        <f ca="1">SUMPRODUCT(P284:P313,'control variables'!AD$7:AD$36)</f>
        <v>4.4289758920599493E-6</v>
      </c>
      <c r="V314" s="82">
        <f ca="1">SUMPRODUCT(Q284:Q313,'control variables'!AE$7:AE$36)</f>
        <v>5.1122239521285631E-6</v>
      </c>
      <c r="W314" s="82">
        <f ca="1">SUMPRODUCT(R284:R313,'control variables'!AF$7:AF$36)</f>
        <v>1.5312229317476939E-5</v>
      </c>
      <c r="X314" s="82">
        <f ca="1">SUMPRODUCT(S284:S313,'control variables'!AG$7:AG$36)</f>
        <v>6.8827712816062595E-6</v>
      </c>
      <c r="Y314" s="82">
        <f t="shared" ca="1" si="201"/>
        <v>3.1736200443271711E-5</v>
      </c>
      <c r="Z314" s="10">
        <f ca="1">IF($A314&gt;='key variables'!$B$26,SUMPRODUCT(P284:P313,'control variables'!V$7:V$36)*$E314,SUMPRODUCT(P284:P313,'control variables'!Z$7:Z$36)*$E314)</f>
        <v>1.0807149543195779E-5</v>
      </c>
      <c r="AA314" s="10">
        <f ca="1">IF($A314&gt;='key variables'!$B$26,SUMPRODUCT(Q284:Q313,'control variables'!W$7:W$36)*$E314,SUMPRODUCT(Q284:Q313,'control variables'!AA$7:AA$36)*$E314)</f>
        <v>1.2474343978256384E-5</v>
      </c>
      <c r="AB314" s="10">
        <f ca="1">IF($A314&gt;='key variables'!$B$26,SUMPRODUCT(R284:R313,'control variables'!X$7:X$36)*$E314,SUMPRODUCT(R284:R313,'control variables'!AB$7:AB$36)*$E314)</f>
        <v>3.7363389665395811E-5</v>
      </c>
      <c r="AC314" s="10">
        <f ca="1">IF($A314&gt;='key variables'!$B$26,SUMPRODUCT(S284:S313,'control variables'!Y$7:Y$36)*$E314,SUMPRODUCT(S284:S313,'control variables'!AC$7:AC$36)*$E314)</f>
        <v>1.6794658703219088E-5</v>
      </c>
      <c r="AD314" s="10">
        <f t="shared" ca="1" si="202"/>
        <v>7.7439541890067054E-5</v>
      </c>
      <c r="AE314" s="82">
        <f ca="1">SUMPRODUCT(P284:P313,'control variables'!AL$7:AL$36)</f>
        <v>1.471448112109711E-5</v>
      </c>
      <c r="AF314" s="82">
        <f ca="1">SUMPRODUCT(Q284:Q313,'control variables'!AM$7:AM$36)</f>
        <v>1.6940041400690429E-5</v>
      </c>
      <c r="AG314" s="82">
        <f ca="1">SUMPRODUCT(R284:R313,'control variables'!AN$7:AN$36)</f>
        <v>4.8300510070139021E-5</v>
      </c>
      <c r="AH314" s="82">
        <f ca="1">SUMPRODUCT(S284:S313,'control variables'!AO$7:AO$36)</f>
        <v>2.0913641756371455E-5</v>
      </c>
      <c r="AI314" s="82">
        <f t="shared" ca="1" si="214"/>
        <v>1.0086867434829801E-4</v>
      </c>
      <c r="AJ314" s="10">
        <f ca="1">SUMPRODUCT(P284:P313,'control variables'!AP$7:AP$36)</f>
        <v>1.4059743942545529E-8</v>
      </c>
      <c r="AK314" s="10">
        <f ca="1">SUMPRODUCT(Q284:Q313,'control variables'!AQ$7:AQ$36)</f>
        <v>4.0571771835974844E-8</v>
      </c>
      <c r="AL314" s="10">
        <f ca="1">SUMPRODUCT(R284:R313,'control variables'!AR$7:AR$36)</f>
        <v>1.4582560075290914E-6</v>
      </c>
      <c r="AM314" s="10">
        <f ca="1">SUMPRODUCT(S284:S313,'control variables'!AS$7:AS$36)</f>
        <v>1.0924647615261861E-6</v>
      </c>
      <c r="AN314" s="10">
        <f t="shared" ca="1" si="235"/>
        <v>2.6053522848337978E-6</v>
      </c>
      <c r="AO314" s="82">
        <f ca="1">SUMPRODUCT(P284:P313,'control variables'!AX$7:AX$36)</f>
        <v>1.9119106147274861E-8</v>
      </c>
      <c r="AP314" s="82">
        <f ca="1">SUMPRODUCT(Q284:Q313,'control variables'!AY$7:AY$36)</f>
        <v>4.4137134530180047E-8</v>
      </c>
      <c r="AQ314" s="82">
        <f ca="1">SUMPRODUCT(R284:R313,'control variables'!AZ$7:AZ$36)</f>
        <v>3.9660112604870312E-7</v>
      </c>
      <c r="AR314" s="82">
        <f ca="1">SUMPRODUCT(S284:S313,'control variables'!BA$7:BA$36)</f>
        <v>2.9711707159291085E-7</v>
      </c>
      <c r="AS314" s="82">
        <f t="shared" ca="1" si="236"/>
        <v>7.5697443831906888E-7</v>
      </c>
      <c r="AT314" s="10">
        <f ca="1">SUMPRODUCT(P284:P313,'control variables'!AT$7:AT$36)</f>
        <v>-1.6873357256973361E-8</v>
      </c>
      <c r="AU314" s="10">
        <f ca="1">SUMPRODUCT(Q284:Q313,'control variables'!AU$7:AU$36)</f>
        <v>1.8303880603155149E-8</v>
      </c>
      <c r="AV314" s="10">
        <f ca="1">SUMPRODUCT(R284:R313,'control variables'!AV$7:AV$36)</f>
        <v>7.8817976683577453E-6</v>
      </c>
      <c r="AW314" s="10">
        <f ca="1">SUMPRODUCT(S284:S313,'control variables'!AW$7:AW$36)</f>
        <v>5.9047150608006922E-6</v>
      </c>
      <c r="AX314" s="10">
        <f t="shared" ca="1" si="215"/>
        <v>1.3787943252504619E-5</v>
      </c>
      <c r="AY314" s="82">
        <f ca="1">SUMPRODUCT(P284:P313,'control variables'!BB$7:BB$36)</f>
        <v>6.1156882233376958E-8</v>
      </c>
      <c r="AZ314" s="82">
        <f ca="1">SUMPRODUCT(Q284:Q313,'control variables'!BC$7:BC$36)</f>
        <v>1.5594994063576992E-7</v>
      </c>
      <c r="BA314" s="82">
        <f ca="1">SUMPRODUCT(R284:R313,'control variables'!BD$7:BD$36)</f>
        <v>1.0916975203550942E-6</v>
      </c>
      <c r="BB314" s="82">
        <f ca="1">SUMPRODUCT(S284:S313,'control variables'!BE$7:BE$36)</f>
        <v>1.5513801073910587E-7</v>
      </c>
      <c r="BC314" s="82">
        <f t="shared" ca="1" si="237"/>
        <v>1.463942353963347E-6</v>
      </c>
      <c r="BD314" s="10">
        <f ca="1">SUMPRODUCT(P284:P313,'control variables'!BF$7:BF$36)</f>
        <v>1.2793487076171619E-8</v>
      </c>
      <c r="BE314" s="10">
        <f ca="1">SUMPRODUCT(Q284:Q313,'control variables'!BG$7:BG$36)</f>
        <v>1.4767109294792871E-8</v>
      </c>
      <c r="BF314" s="10">
        <f ca="1">SUMPRODUCT(R284:R313,'control variables'!BH$7:BH$36)</f>
        <v>4.4230723457247115E-7</v>
      </c>
      <c r="BG314" s="10">
        <f ca="1">SUMPRODUCT(S284:S313,'control variables'!BI$7:BI$36)</f>
        <v>9.9407456244382852E-7</v>
      </c>
      <c r="BH314" s="10">
        <f t="shared" ca="1" si="238"/>
        <v>1.4639423933872641E-6</v>
      </c>
      <c r="BI314" s="82">
        <f t="shared" ca="1" si="216"/>
        <v>1.4758764646073513E-5</v>
      </c>
      <c r="BJ314" s="82">
        <f t="shared" ca="1" si="217"/>
        <v>1.7114295221929354E-5</v>
      </c>
      <c r="BK314" s="82">
        <f t="shared" ca="1" si="218"/>
        <v>5.727400525885186E-5</v>
      </c>
      <c r="BL314" s="82">
        <f t="shared" ca="1" si="219"/>
        <v>2.6973494827911252E-5</v>
      </c>
      <c r="BM314" s="82">
        <f t="shared" ca="1" si="209"/>
        <v>1.1612055995476598E-4</v>
      </c>
      <c r="BN314" s="10">
        <f ca="1">BN313+BI314-INDIRECT(ADDRESS(MAX($D314-'key variables'!$B$9*30,34),scenario!BI$4),TRUE)</f>
        <v>9439390.0750780199</v>
      </c>
      <c r="BO314" s="10">
        <f ca="1">BO313+BJ314-INDIRECT(ADDRESS(MAX($D314-'key variables'!$B$9*30,34),scenario!BJ$4),TRUE)</f>
        <v>10895583.360886678</v>
      </c>
      <c r="BP314" s="10">
        <f ca="1">BP313+BK314-INDIRECT(ADDRESS(MAX($D314-'key variables'!$B$9*30,34),scenario!BK$4),TRUE)</f>
        <v>32531162.537640933</v>
      </c>
      <c r="BQ314" s="10">
        <f ca="1">BQ313+BL314-INDIRECT(ADDRESS(MAX($D314-'key variables'!$B$9*30,34),scenario!BL$4),TRUE)</f>
        <v>14415841.516368831</v>
      </c>
      <c r="BR314" s="10">
        <f t="shared" ca="1" si="239"/>
        <v>67281977.489974409</v>
      </c>
      <c r="BS314" s="82">
        <f t="shared" ca="1" si="220"/>
        <v>7.8196679294590326E-5</v>
      </c>
      <c r="BT314" s="82">
        <f t="shared" ca="1" si="221"/>
        <v>9.0747699573945259E-5</v>
      </c>
      <c r="BU314" s="82">
        <f t="shared" ca="1" si="222"/>
        <v>3.113353950850641E-4</v>
      </c>
      <c r="BV314" s="82">
        <f t="shared" ca="1" si="223"/>
        <v>1.5242461769712025E-4</v>
      </c>
      <c r="BW314" s="82">
        <f t="shared" ca="1" si="240"/>
        <v>6.3270439165071988E-4</v>
      </c>
      <c r="BX314" s="10">
        <f t="shared" ca="1" si="224"/>
        <v>3.3807951694468506E-7</v>
      </c>
      <c r="BY314" s="10">
        <f t="shared" ca="1" si="225"/>
        <v>7.804757437826329E-7</v>
      </c>
      <c r="BZ314" s="10">
        <f t="shared" ca="1" si="226"/>
        <v>7.0130258683562111E-6</v>
      </c>
      <c r="CA314" s="10">
        <f t="shared" ca="1" si="227"/>
        <v>5.2538733442759749E-6</v>
      </c>
      <c r="CB314" s="10">
        <v>0</v>
      </c>
      <c r="CC314" s="82">
        <f t="shared" ca="1" si="228"/>
        <v>-7.2842931803023948E-8</v>
      </c>
      <c r="CD314" s="82">
        <f t="shared" ca="1" si="229"/>
        <v>1.3484283068183394E-7</v>
      </c>
      <c r="CE314" s="82">
        <f t="shared" ca="1" si="230"/>
        <v>4.2052170984164385E-5</v>
      </c>
      <c r="CF314" s="82">
        <f t="shared" ca="1" si="231"/>
        <v>3.1503633147226942E-5</v>
      </c>
      <c r="CG314" s="82">
        <f t="shared" ca="1" si="241"/>
        <v>7.3617804030270135E-5</v>
      </c>
      <c r="CH314" s="13" t="str">
        <f t="shared" ca="1" si="194"/>
        <v/>
      </c>
      <c r="CI314" s="81">
        <f t="shared" ca="1" si="203"/>
        <v>0.11317759658521127</v>
      </c>
      <c r="CJ314" s="81">
        <f t="shared" ca="1" si="204"/>
        <v>0.1306372475733058</v>
      </c>
      <c r="CK314" s="81">
        <f t="shared" ca="1" si="205"/>
        <v>0.39004625943510784</v>
      </c>
      <c r="CL314" s="81">
        <f t="shared" ca="1" si="206"/>
        <v>0.17284488537914847</v>
      </c>
      <c r="CM314" s="89">
        <f t="shared" ca="1" si="195"/>
        <v>0.80670598897277335</v>
      </c>
    </row>
    <row r="315" spans="1:91" x14ac:dyDescent="0.3">
      <c r="A315">
        <v>250</v>
      </c>
      <c r="B315" s="3">
        <f t="shared" si="208"/>
        <v>0.8833333333333333</v>
      </c>
      <c r="C315" s="3">
        <f t="shared" si="196"/>
        <v>8.3333333333333339</v>
      </c>
      <c r="D315" s="4">
        <f t="shared" ca="1" si="232"/>
        <v>315</v>
      </c>
      <c r="E315" s="58">
        <f>(0.5*(COS(B315*2*PI())+1)*('key variables'!$B$4-'key variables'!$B$6)+'key variables'!$B$6)/'key variables'!$B$4</f>
        <v>1</v>
      </c>
      <c r="F315" s="10">
        <f t="shared" ca="1" si="197"/>
        <v>11689222.907461189</v>
      </c>
      <c r="G315" s="10">
        <f t="shared" ca="1" si="198"/>
        <v>13492492.798713209</v>
      </c>
      <c r="H315" s="10">
        <f t="shared" ca="1" si="199"/>
        <v>40309474.521090992</v>
      </c>
      <c r="I315" s="10">
        <f t="shared" ca="1" si="200"/>
        <v>17912154.249757048</v>
      </c>
      <c r="J315" s="10">
        <f t="shared" ca="1" si="233"/>
        <v>83403344.477022439</v>
      </c>
      <c r="K315" s="82">
        <f t="shared" ca="1" si="210"/>
        <v>2249832.8323049722</v>
      </c>
      <c r="L315" s="82">
        <f t="shared" ca="1" si="211"/>
        <v>2596909.4377357834</v>
      </c>
      <c r="M315" s="82">
        <f t="shared" ca="1" si="212"/>
        <v>7778311.9831387233</v>
      </c>
      <c r="N315" s="82">
        <f t="shared" ca="1" si="213"/>
        <v>3496312.7332357927</v>
      </c>
      <c r="O315" s="82">
        <f t="shared" ca="1" si="234"/>
        <v>16121366.986415273</v>
      </c>
      <c r="P315" s="10">
        <f ca="1">IF(IF($A315&gt;='key variables'!$B$26,K315*SUMPRODUCT(Z315:AC315,'control variables'!$O$3:$R$3)/J315+F$65*'key variables'!$B$25/scenario!J$65,K315*SUMPRODUCT(Z315:AC315,'control variables'!$O$7:$R$7)/J315+F$65*'key variables'!$B$25/scenario!J$65)&lt;'key variables'!$B$28,0,IF($A315&gt;='key variables'!$B$26,K315*SUMPRODUCT(Z315:AC315,'control variables'!$O$3:$R$3)/J315+F$65*'key variables'!$B$25/scenario!J$65,K315*SUMPRODUCT(Z315:AC315,'control variables'!$O$7:$R$7)/J315+F$65*'key variables'!$B$25/scenario!J$65))</f>
        <v>1.7974416784918169E-6</v>
      </c>
      <c r="Q315" s="10">
        <f ca="1">IF(IF($A315&gt;='key variables'!$B$26,L315*SUMPRODUCT(Z315:AC315,'control variables'!$O$4:$R$4)/J315+G$65*'key variables'!$B$25/scenario!J$65,L315*SUMPRODUCT(Z315:AC315,'control variables'!$O$7:$R$7)/J315+G$65*'key variables'!$B$25/scenario!J$65)&lt;'key variables'!$B$28,0,IF($A315&gt;='key variables'!$B$26,L315*SUMPRODUCT(Z315:AC315,'control variables'!$O$4:$R$4)/J315+G$65*'key variables'!$B$25/scenario!J$65,L315*SUMPRODUCT(Z315:AC315,'control variables'!$O$7:$R$7)/J315+G$65*'key variables'!$B$25/scenario!J$65))</f>
        <v>2.0747289272478323E-6</v>
      </c>
      <c r="R315" s="10">
        <f ca="1">IF(IF($A315&gt;='key variables'!$B$26,M315*SUMPRODUCT(Z315:AC315,'control variables'!$O$5:$R$5)/J315+H$65*'key variables'!$B$25/scenario!J$65,M315*SUMPRODUCT(Z315:AC315,'control variables'!$O$7:$R$7)/J315+H$65*'key variables'!$B$25/scenario!J$65)&lt;'key variables'!$B$28,0,IF($A315&gt;='key variables'!$B$26,M315*SUMPRODUCT(Z315:AC315,'control variables'!$O$5:$R$5)/J315+H$65*'key variables'!$B$25/scenario!J$65,M315*SUMPRODUCT(Z315:AC315,'control variables'!$O$7:$R$7)/J315+H$65*'key variables'!$B$25/scenario!J$65))</f>
        <v>6.2142670984502292E-6</v>
      </c>
      <c r="S315" s="10">
        <f ca="1">IF(IF($A315&gt;='key variables'!$B$26,N315*SUMPRODUCT(Z315:AC315,'control variables'!$O$6:$R$6)/J315+I$65*'key variables'!$B$25/scenario!J$65,N315*SUMPRODUCT(Z315:AC315,'control variables'!$O$7:$R$7)/J315+I$65*'key variables'!$B$25/scenario!J$65)&lt;'key variables'!$B$28,0,IF($A315&gt;='key variables'!$B$26,N315*SUMPRODUCT(Z315:AC315,'control variables'!$O$6:$R$6)/J315+I$65*'key variables'!$B$25/scenario!J$65,N315*SUMPRODUCT(Z315:AC315,'control variables'!$O$7:$R$7)/J315+I$65*'key variables'!$B$25/scenario!J$65))</f>
        <v>2.7932822996992255E-6</v>
      </c>
      <c r="T315" s="10">
        <f t="shared" ca="1" si="207"/>
        <v>1.2879720003889104E-5</v>
      </c>
      <c r="U315" s="82">
        <f ca="1">SUMPRODUCT(P285:P314,'control variables'!AD$7:AD$36)</f>
        <v>3.810908881006197E-6</v>
      </c>
      <c r="V315" s="82">
        <f ca="1">SUMPRODUCT(Q285:Q314,'control variables'!AE$7:AE$36)</f>
        <v>4.3988091458763858E-6</v>
      </c>
      <c r="W315" s="82">
        <f ca="1">SUMPRODUCT(R285:R314,'control variables'!AF$7:AF$36)</f>
        <v>1.3175395873928694E-5</v>
      </c>
      <c r="X315" s="82">
        <f ca="1">SUMPRODUCT(S285:S314,'control variables'!AG$7:AG$36)</f>
        <v>5.9222752262054205E-6</v>
      </c>
      <c r="Y315" s="82">
        <f t="shared" ca="1" si="201"/>
        <v>2.7307389127016696E-5</v>
      </c>
      <c r="Z315" s="10">
        <f ca="1">IF($A315&gt;='key variables'!$B$26,SUMPRODUCT(P285:P314,'control variables'!V$7:V$36)*$E315,SUMPRODUCT(P285:P314,'control variables'!Z$7:Z$36)*$E315)</f>
        <v>9.2990034663273282E-6</v>
      </c>
      <c r="AA315" s="10">
        <f ca="1">IF($A315&gt;='key variables'!$B$26,SUMPRODUCT(Q285:Q314,'control variables'!W$7:W$36)*$E315,SUMPRODUCT(Q285:Q314,'control variables'!AA$7:AA$36)*$E315)</f>
        <v>1.0733539628587721E-5</v>
      </c>
      <c r="AB315" s="10">
        <f ca="1">IF($A315&gt;='key variables'!$B$26,SUMPRODUCT(R285:R314,'control variables'!X$7:X$36)*$E315,SUMPRODUCT(R285:R314,'control variables'!AB$7:AB$36)*$E315)</f>
        <v>3.2149299741207468E-5</v>
      </c>
      <c r="AC315" s="10">
        <f ca="1">IF($A315&gt;='key variables'!$B$26,SUMPRODUCT(S285:S314,'control variables'!Y$7:Y$36)*$E315,SUMPRODUCT(S285:S314,'control variables'!AC$7:AC$36)*$E315)</f>
        <v>1.4450951092404026E-5</v>
      </c>
      <c r="AD315" s="10">
        <f t="shared" ca="1" si="202"/>
        <v>6.663279392852654E-5</v>
      </c>
      <c r="AE315" s="82">
        <f ca="1">SUMPRODUCT(P285:P314,'control variables'!AL$7:AL$36)</f>
        <v>1.266106390067033E-5</v>
      </c>
      <c r="AF315" s="82">
        <f ca="1">SUMPRODUCT(Q285:Q314,'control variables'!AM$7:AM$36)</f>
        <v>1.4576045522028618E-5</v>
      </c>
      <c r="AG315" s="82">
        <f ca="1">SUMPRODUCT(R285:R314,'control variables'!AN$7:AN$36)</f>
        <v>4.1560136534899721E-5</v>
      </c>
      <c r="AH315" s="82">
        <f ca="1">SUMPRODUCT(S285:S314,'control variables'!AO$7:AO$36)</f>
        <v>1.7995126874946401E-5</v>
      </c>
      <c r="AI315" s="82">
        <f t="shared" ca="1" si="214"/>
        <v>8.6792372832545061E-5</v>
      </c>
      <c r="AJ315" s="10">
        <f ca="1">SUMPRODUCT(P285:P314,'control variables'!AP$7:AP$36)</f>
        <v>1.2097695801734708E-8</v>
      </c>
      <c r="AK315" s="10">
        <f ca="1">SUMPRODUCT(Q285:Q314,'control variables'!AQ$7:AQ$36)</f>
        <v>3.4909949698568043E-8</v>
      </c>
      <c r="AL315" s="10">
        <f ca="1">SUMPRODUCT(R285:R314,'control variables'!AR$7:AR$36)</f>
        <v>1.254755253881607E-6</v>
      </c>
      <c r="AM315" s="10">
        <f ca="1">SUMPRODUCT(S285:S314,'control variables'!AS$7:AS$36)</f>
        <v>9.4001045915674253E-7</v>
      </c>
      <c r="AN315" s="10">
        <f t="shared" ca="1" si="235"/>
        <v>2.2417733585386524E-6</v>
      </c>
      <c r="AO315" s="82">
        <f ca="1">SUMPRODUCT(P285:P314,'control variables'!AX$7:AX$36)</f>
        <v>1.6451020097951336E-8</v>
      </c>
      <c r="AP315" s="82">
        <f ca="1">SUMPRODUCT(Q285:Q314,'control variables'!AY$7:AY$36)</f>
        <v>3.7977763271400015E-8</v>
      </c>
      <c r="AQ315" s="82">
        <f ca="1">SUMPRODUCT(R285:R314,'control variables'!AZ$7:AZ$36)</f>
        <v>3.4125513218238567E-7</v>
      </c>
      <c r="AR315" s="82">
        <f ca="1">SUMPRODUCT(S285:S314,'control variables'!BA$7:BA$36)</f>
        <v>2.5565415446559011E-7</v>
      </c>
      <c r="AS315" s="82">
        <f t="shared" ca="1" si="236"/>
        <v>6.5133807001732717E-7</v>
      </c>
      <c r="AT315" s="10">
        <f ca="1">SUMPRODUCT(P285:P314,'control variables'!AT$7:AT$36)</f>
        <v>-1.4518667202259153E-8</v>
      </c>
      <c r="AU315" s="10">
        <f ca="1">SUMPRODUCT(Q285:Q314,'control variables'!AU$7:AU$36)</f>
        <v>1.5749559909144259E-8</v>
      </c>
      <c r="AV315" s="10">
        <f ca="1">SUMPRODUCT(R285:R314,'control variables'!AV$7:AV$36)</f>
        <v>6.7818867081200287E-6</v>
      </c>
      <c r="AW315" s="10">
        <f ca="1">SUMPRODUCT(S285:S314,'control variables'!AW$7:AW$36)</f>
        <v>5.0807075074821283E-6</v>
      </c>
      <c r="AX315" s="10">
        <f t="shared" ca="1" si="215"/>
        <v>1.1863825108309042E-5</v>
      </c>
      <c r="AY315" s="82">
        <f ca="1">SUMPRODUCT(P285:P314,'control variables'!BB$7:BB$36)</f>
        <v>5.2622392020036861E-8</v>
      </c>
      <c r="AZ315" s="82">
        <f ca="1">SUMPRODUCT(Q285:Q314,'control variables'!BC$7:BC$36)</f>
        <v>1.3418700581106796E-7</v>
      </c>
      <c r="BA315" s="82">
        <f ca="1">SUMPRODUCT(R285:R314,'control variables'!BD$7:BD$36)</f>
        <v>9.3935028708960628E-7</v>
      </c>
      <c r="BB315" s="82">
        <f ca="1">SUMPRODUCT(S285:S314,'control variables'!BE$7:BE$36)</f>
        <v>1.3348838135941582E-7</v>
      </c>
      <c r="BC315" s="82">
        <f t="shared" ca="1" si="237"/>
        <v>1.2596480662801268E-6</v>
      </c>
      <c r="BD315" s="10">
        <f ca="1">SUMPRODUCT(P285:P314,'control variables'!BF$7:BF$36)</f>
        <v>1.1008146060430787E-8</v>
      </c>
      <c r="BE315" s="10">
        <f ca="1">SUMPRODUCT(Q285:Q314,'control variables'!BG$7:BG$36)</f>
        <v>1.2706347772078225E-8</v>
      </c>
      <c r="BF315" s="10">
        <f ca="1">SUMPRODUCT(R285:R314,'control variables'!BH$7:BH$36)</f>
        <v>3.8058291791513628E-7</v>
      </c>
      <c r="BG315" s="10">
        <f ca="1">SUMPRODUCT(S285:S314,'control variables'!BI$7:BI$36)</f>
        <v>8.5535068845476029E-7</v>
      </c>
      <c r="BH315" s="10">
        <f t="shared" ca="1" si="238"/>
        <v>1.2596481002024055E-6</v>
      </c>
      <c r="BI315" s="82">
        <f t="shared" ca="1" si="216"/>
        <v>1.2699167625488107E-5</v>
      </c>
      <c r="BJ315" s="82">
        <f t="shared" ca="1" si="217"/>
        <v>1.4725982087748831E-5</v>
      </c>
      <c r="BK315" s="82">
        <f t="shared" ca="1" si="218"/>
        <v>4.9281373530109354E-5</v>
      </c>
      <c r="BL315" s="82">
        <f t="shared" ca="1" si="219"/>
        <v>2.3209322763787943E-5</v>
      </c>
      <c r="BM315" s="82">
        <f t="shared" ca="1" si="209"/>
        <v>9.9915846007134242E-5</v>
      </c>
      <c r="BN315" s="10">
        <f ca="1">BN314+BI315-INDIRECT(ADDRESS(MAX($D315-'key variables'!$B$9*30,34),scenario!BI$4),TRUE)</f>
        <v>9439390.0750907194</v>
      </c>
      <c r="BO315" s="10">
        <f ca="1">BO314+BJ315-INDIRECT(ADDRESS(MAX($D315-'key variables'!$B$9*30,34),scenario!BJ$4),TRUE)</f>
        <v>10895583.360901404</v>
      </c>
      <c r="BP315" s="10">
        <f ca="1">BP314+BK315-INDIRECT(ADDRESS(MAX($D315-'key variables'!$B$9*30,34),scenario!BK$4),TRUE)</f>
        <v>32531162.537690215</v>
      </c>
      <c r="BQ315" s="10">
        <f ca="1">BQ314+BL315-INDIRECT(ADDRESS(MAX($D315-'key variables'!$B$9*30,34),scenario!BL$4),TRUE)</f>
        <v>14415841.516392039</v>
      </c>
      <c r="BR315" s="10">
        <f t="shared" ca="1" si="239"/>
        <v>67281977.490074322</v>
      </c>
      <c r="BS315" s="82">
        <f t="shared" ca="1" si="220"/>
        <v>6.7283945201533605E-5</v>
      </c>
      <c r="BT315" s="82">
        <f t="shared" ca="1" si="221"/>
        <v>7.8083740065672188E-5</v>
      </c>
      <c r="BU315" s="82">
        <f t="shared" ca="1" si="222"/>
        <v>2.6788770573548987E-4</v>
      </c>
      <c r="BV315" s="82">
        <f t="shared" ca="1" si="223"/>
        <v>1.3115322654457678E-4</v>
      </c>
      <c r="BW315" s="82">
        <f t="shared" ca="1" si="240"/>
        <v>5.4440861754727246E-4</v>
      </c>
      <c r="BX315" s="10">
        <f t="shared" ca="1" si="224"/>
        <v>2.9089999896216869E-7</v>
      </c>
      <c r="BY315" s="10">
        <f t="shared" ca="1" si="225"/>
        <v>6.7156015347088683E-7</v>
      </c>
      <c r="BZ315" s="10">
        <f t="shared" ca="1" si="226"/>
        <v>6.0343477955338542E-6</v>
      </c>
      <c r="CA315" s="10">
        <f t="shared" ca="1" si="227"/>
        <v>4.5206884289273881E-6</v>
      </c>
      <c r="CB315" s="10">
        <v>0</v>
      </c>
      <c r="CC315" s="82">
        <f t="shared" ca="1" si="228"/>
        <v>-6.2677588896981423E-8</v>
      </c>
      <c r="CD315" s="82">
        <f t="shared" ca="1" si="229"/>
        <v>1.1602545719985771E-7</v>
      </c>
      <c r="CE315" s="82">
        <f t="shared" ca="1" si="230"/>
        <v>3.6183784397743579E-5</v>
      </c>
      <c r="CF315" s="82">
        <f t="shared" ca="1" si="231"/>
        <v>2.7107281944435965E-5</v>
      </c>
      <c r="CG315" s="82">
        <f t="shared" ca="1" si="241"/>
        <v>6.3344414210482423E-5</v>
      </c>
      <c r="CH315" s="13" t="str">
        <f t="shared" ca="1" si="194"/>
        <v/>
      </c>
      <c r="CI315" s="81">
        <f t="shared" ca="1" si="203"/>
        <v>0.11317759658536553</v>
      </c>
      <c r="CJ315" s="81">
        <f t="shared" ca="1" si="204"/>
        <v>0.13063724757348466</v>
      </c>
      <c r="CK315" s="81">
        <f t="shared" ca="1" si="205"/>
        <v>0.39004625943570553</v>
      </c>
      <c r="CL315" s="81">
        <f t="shared" ca="1" si="206"/>
        <v>0.17284488537942974</v>
      </c>
      <c r="CM315" s="89">
        <f t="shared" ca="1" si="195"/>
        <v>0.80670598897398549</v>
      </c>
    </row>
    <row r="316" spans="1:91" x14ac:dyDescent="0.3">
      <c r="A316">
        <v>251</v>
      </c>
      <c r="B316" s="3">
        <f t="shared" si="208"/>
        <v>0.88611111111111107</v>
      </c>
      <c r="C316" s="3">
        <f t="shared" si="196"/>
        <v>8.3666666666666671</v>
      </c>
      <c r="D316" s="4">
        <f t="shared" ca="1" si="232"/>
        <v>316</v>
      </c>
      <c r="E316" s="58">
        <f>(0.5*(COS(B316*2*PI())+1)*('key variables'!$B$4-'key variables'!$B$6)+'key variables'!$B$6)/'key variables'!$B$4</f>
        <v>1</v>
      </c>
      <c r="F316" s="10">
        <f t="shared" ca="1" si="197"/>
        <v>11689222.907461178</v>
      </c>
      <c r="G316" s="10">
        <f t="shared" ca="1" si="198"/>
        <v>13492492.798713196</v>
      </c>
      <c r="H316" s="10">
        <f t="shared" ca="1" si="199"/>
        <v>40309474.521090612</v>
      </c>
      <c r="I316" s="10">
        <f t="shared" ca="1" si="200"/>
        <v>17912154.249756191</v>
      </c>
      <c r="J316" s="10">
        <f t="shared" ca="1" si="233"/>
        <v>83403344.477021173</v>
      </c>
      <c r="K316" s="82">
        <f t="shared" ca="1" si="210"/>
        <v>2249832.8323031743</v>
      </c>
      <c r="L316" s="82">
        <f t="shared" ca="1" si="211"/>
        <v>2596909.4377337079</v>
      </c>
      <c r="M316" s="82">
        <f t="shared" ca="1" si="212"/>
        <v>7778311.9831325095</v>
      </c>
      <c r="N316" s="82">
        <f t="shared" ca="1" si="213"/>
        <v>3496312.7332329988</v>
      </c>
      <c r="O316" s="82">
        <f t="shared" ca="1" si="234"/>
        <v>16121366.986402391</v>
      </c>
      <c r="P316" s="10">
        <f ca="1">IF(IF($A316&gt;='key variables'!$B$26,K316*SUMPRODUCT(Z316:AC316,'control variables'!$O$3:$R$3)/J316+F$65*'key variables'!$B$25/scenario!J$65,K316*SUMPRODUCT(Z316:AC316,'control variables'!$O$7:$R$7)/J316+F$65*'key variables'!$B$25/scenario!J$65)&lt;'key variables'!$B$28,0,IF($A316&gt;='key variables'!$B$26,K316*SUMPRODUCT(Z316:AC316,'control variables'!$O$3:$R$3)/J316+F$65*'key variables'!$B$25/scenario!J$65,K316*SUMPRODUCT(Z316:AC316,'control variables'!$O$7:$R$7)/J316+F$65*'key variables'!$B$25/scenario!J$65))</f>
        <v>1.5466073021376763E-6</v>
      </c>
      <c r="Q316" s="10">
        <f ca="1">IF(IF($A316&gt;='key variables'!$B$26,L316*SUMPRODUCT(Z316:AC316,'control variables'!$O$4:$R$4)/J316+G$65*'key variables'!$B$25/scenario!J$65,L316*SUMPRODUCT(Z316:AC316,'control variables'!$O$7:$R$7)/J316+G$65*'key variables'!$B$25/scenario!J$65)&lt;'key variables'!$B$28,0,IF($A316&gt;='key variables'!$B$26,L316*SUMPRODUCT(Z316:AC316,'control variables'!$O$4:$R$4)/J316+G$65*'key variables'!$B$25/scenario!J$65,L316*SUMPRODUCT(Z316:AC316,'control variables'!$O$7:$R$7)/J316+G$65*'key variables'!$B$25/scenario!J$65))</f>
        <v>1.785198900879038E-6</v>
      </c>
      <c r="R316" s="10">
        <f ca="1">IF(IF($A316&gt;='key variables'!$B$26,M316*SUMPRODUCT(Z316:AC316,'control variables'!$O$5:$R$5)/J316+H$65*'key variables'!$B$25/scenario!J$65,M316*SUMPRODUCT(Z316:AC316,'control variables'!$O$7:$R$7)/J316+H$65*'key variables'!$B$25/scenario!J$65)&lt;'key variables'!$B$28,0,IF($A316&gt;='key variables'!$B$26,M316*SUMPRODUCT(Z316:AC316,'control variables'!$O$5:$R$5)/J316+H$65*'key variables'!$B$25/scenario!J$65,M316*SUMPRODUCT(Z316:AC316,'control variables'!$O$7:$R$7)/J316+H$65*'key variables'!$B$25/scenario!J$65))</f>
        <v>5.3470613188191915E-6</v>
      </c>
      <c r="S316" s="10">
        <f ca="1">IF(IF($A316&gt;='key variables'!$B$26,N316*SUMPRODUCT(Z316:AC316,'control variables'!$O$6:$R$6)/J316+I$65*'key variables'!$B$25/scenario!J$65,N316*SUMPRODUCT(Z316:AC316,'control variables'!$O$7:$R$7)/J316+I$65*'key variables'!$B$25/scenario!J$65)&lt;'key variables'!$B$28,0,IF($A316&gt;='key variables'!$B$26,N316*SUMPRODUCT(Z316:AC316,'control variables'!$O$6:$R$6)/J316+I$65*'key variables'!$B$25/scenario!J$65,N316*SUMPRODUCT(Z316:AC316,'control variables'!$O$7:$R$7)/J316+I$65*'key variables'!$B$25/scenario!J$65))</f>
        <v>2.4034775944839711E-6</v>
      </c>
      <c r="T316" s="10">
        <f t="shared" ca="1" si="207"/>
        <v>1.1082345116319877E-5</v>
      </c>
      <c r="U316" s="82">
        <f ca="1">SUMPRODUCT(P286:P315,'control variables'!AD$7:AD$36)</f>
        <v>3.279093599350206E-6</v>
      </c>
      <c r="V316" s="82">
        <f ca="1">SUMPRODUCT(Q286:Q315,'control variables'!AE$7:AE$36)</f>
        <v>3.7849519275826947E-6</v>
      </c>
      <c r="W316" s="82">
        <f ca="1">SUMPRODUCT(R286:R315,'control variables'!AF$7:AF$36)</f>
        <v>1.1336759190027575E-5</v>
      </c>
      <c r="X316" s="82">
        <f ca="1">SUMPRODUCT(S286:S315,'control variables'!AG$7:AG$36)</f>
        <v>5.0958171381712757E-6</v>
      </c>
      <c r="Y316" s="82">
        <f t="shared" ca="1" si="201"/>
        <v>2.3496621855131753E-5</v>
      </c>
      <c r="Z316" s="10">
        <f ca="1">IF($A316&gt;='key variables'!$B$26,SUMPRODUCT(P286:P315,'control variables'!V$7:V$36)*$E316,SUMPRODUCT(P286:P315,'control variables'!Z$7:Z$36)*$E316)</f>
        <v>8.0013203408658807E-6</v>
      </c>
      <c r="AA316" s="10">
        <f ca="1">IF($A316&gt;='key variables'!$B$26,SUMPRODUCT(Q286:Q315,'control variables'!W$7:W$36)*$E316,SUMPRODUCT(Q286:Q315,'control variables'!AA$7:AA$36)*$E316)</f>
        <v>9.2356658722301255E-6</v>
      </c>
      <c r="AB316" s="10">
        <f ca="1">IF($A316&gt;='key variables'!$B$26,SUMPRODUCT(R286:R315,'control variables'!X$7:X$36)*$E316,SUMPRODUCT(R286:R315,'control variables'!AB$7:AB$36)*$E316)</f>
        <v>2.7662840098447019E-5</v>
      </c>
      <c r="AC316" s="10">
        <f ca="1">IF($A316&gt;='key variables'!$B$26,SUMPRODUCT(S286:S315,'control variables'!Y$7:Y$36)*$E316,SUMPRODUCT(S286:S315,'control variables'!AC$7:AC$36)*$E316)</f>
        <v>1.2434309691270336E-5</v>
      </c>
      <c r="AD316" s="10">
        <f t="shared" ca="1" si="202"/>
        <v>5.7334136002813358E-5</v>
      </c>
      <c r="AE316" s="82">
        <f ca="1">SUMPRODUCT(P286:P315,'control variables'!AL$7:AL$36)</f>
        <v>1.0894202641434424E-5</v>
      </c>
      <c r="AF316" s="82">
        <f ca="1">SUMPRODUCT(Q286:Q315,'control variables'!AM$7:AM$36)</f>
        <v>1.2541947096511017E-5</v>
      </c>
      <c r="AG316" s="82">
        <f ca="1">SUMPRODUCT(R286:R315,'control variables'!AN$7:AN$36)</f>
        <v>3.576038733940115E-5</v>
      </c>
      <c r="AH316" s="82">
        <f ca="1">SUMPRODUCT(S286:S315,'control variables'!AO$7:AO$36)</f>
        <v>1.5483893002357367E-5</v>
      </c>
      <c r="AI316" s="82">
        <f t="shared" ca="1" si="214"/>
        <v>7.4680430079703957E-5</v>
      </c>
      <c r="AJ316" s="10">
        <f ca="1">SUMPRODUCT(P286:P315,'control variables'!AP$7:AP$36)</f>
        <v>1.0409452996395032E-8</v>
      </c>
      <c r="AK316" s="10">
        <f ca="1">SUMPRODUCT(Q286:Q315,'control variables'!AQ$7:AQ$36)</f>
        <v>3.0038239219211605E-8</v>
      </c>
      <c r="AL316" s="10">
        <f ca="1">SUMPRODUCT(R286:R315,'control variables'!AR$7:AR$36)</f>
        <v>1.0796531877903073E-6</v>
      </c>
      <c r="AM316" s="10">
        <f ca="1">SUMPRODUCT(S286:S315,'control variables'!AS$7:AS$36)</f>
        <v>8.0883127258901139E-7</v>
      </c>
      <c r="AN316" s="10">
        <f t="shared" ca="1" si="235"/>
        <v>1.9289321525949255E-6</v>
      </c>
      <c r="AO316" s="82">
        <f ca="1">SUMPRODUCT(P286:P315,'control variables'!AX$7:AX$36)</f>
        <v>1.4155267520270824E-8</v>
      </c>
      <c r="AP316" s="82">
        <f ca="1">SUMPRODUCT(Q286:Q315,'control variables'!AY$7:AY$36)</f>
        <v>3.2677937035353137E-8</v>
      </c>
      <c r="AQ316" s="82">
        <f ca="1">SUMPRODUCT(R286:R315,'control variables'!AZ$7:AZ$36)</f>
        <v>2.9363271456391961E-7</v>
      </c>
      <c r="AR316" s="82">
        <f ca="1">SUMPRODUCT(S286:S315,'control variables'!BA$7:BA$36)</f>
        <v>2.199774194902192E-7</v>
      </c>
      <c r="AS316" s="82">
        <f t="shared" ca="1" si="236"/>
        <v>5.6044333860976276E-7</v>
      </c>
      <c r="AT316" s="10">
        <f ca="1">SUMPRODUCT(P286:P315,'control variables'!AT$7:AT$36)</f>
        <v>-1.2492575965729315E-8</v>
      </c>
      <c r="AU316" s="10">
        <f ca="1">SUMPRODUCT(Q286:Q315,'control variables'!AU$7:AU$36)</f>
        <v>1.355169664342015E-8</v>
      </c>
      <c r="AV316" s="10">
        <f ca="1">SUMPRODUCT(R286:R315,'control variables'!AV$7:AV$36)</f>
        <v>5.8354691730227244E-6</v>
      </c>
      <c r="AW316" s="10">
        <f ca="1">SUMPRODUCT(S286:S315,'control variables'!AW$7:AW$36)</f>
        <v>4.3716908454927171E-6</v>
      </c>
      <c r="AX316" s="10">
        <f t="shared" ca="1" si="215"/>
        <v>1.0208219139193131E-5</v>
      </c>
      <c r="AY316" s="82">
        <f ca="1">SUMPRODUCT(P286:P315,'control variables'!BB$7:BB$36)</f>
        <v>4.5278896516350462E-8</v>
      </c>
      <c r="AZ316" s="82">
        <f ca="1">SUMPRODUCT(Q286:Q315,'control variables'!BC$7:BC$36)</f>
        <v>1.1546110537211589E-7</v>
      </c>
      <c r="BA316" s="82">
        <f ca="1">SUMPRODUCT(R286:R315,'control variables'!BD$7:BD$36)</f>
        <v>8.0826322804822971E-7</v>
      </c>
      <c r="BB316" s="82">
        <f ca="1">SUMPRODUCT(S286:S315,'control variables'!BE$7:BE$36)</f>
        <v>1.1485997450299643E-7</v>
      </c>
      <c r="BC316" s="82">
        <f t="shared" ca="1" si="237"/>
        <v>1.0838632044396925E-6</v>
      </c>
      <c r="BD316" s="10">
        <f ca="1">SUMPRODUCT(P286:P315,'control variables'!BF$7:BF$36)</f>
        <v>9.4719507641790308E-9</v>
      </c>
      <c r="BE316" s="10">
        <f ca="1">SUMPRODUCT(Q286:Q315,'control variables'!BG$7:BG$36)</f>
        <v>1.0933167113604871E-8</v>
      </c>
      <c r="BF316" s="10">
        <f ca="1">SUMPRODUCT(R286:R315,'control variables'!BH$7:BH$36)</f>
        <v>3.2747227738352615E-7</v>
      </c>
      <c r="BG316" s="10">
        <f ca="1">SUMPRODUCT(S286:S315,'control variables'!BI$7:BI$36)</f>
        <v>7.3598583836678084E-7</v>
      </c>
      <c r="BH316" s="10">
        <f t="shared" ca="1" si="238"/>
        <v>1.0838632336280909E-6</v>
      </c>
      <c r="BI316" s="82">
        <f t="shared" ca="1" si="216"/>
        <v>1.0926988961985045E-5</v>
      </c>
      <c r="BJ316" s="82">
        <f t="shared" ca="1" si="217"/>
        <v>1.2670959898526552E-5</v>
      </c>
      <c r="BK316" s="82">
        <f t="shared" ca="1" si="218"/>
        <v>4.2404119740472104E-5</v>
      </c>
      <c r="BL316" s="82">
        <f t="shared" ca="1" si="219"/>
        <v>1.9970443822353079E-5</v>
      </c>
      <c r="BM316" s="82">
        <f t="shared" ca="1" si="209"/>
        <v>8.5972512423336791E-5</v>
      </c>
      <c r="BN316" s="10">
        <f ca="1">BN315+BI316-INDIRECT(ADDRESS(MAX($D316-'key variables'!$B$9*30,34),scenario!BI$4),TRUE)</f>
        <v>9439390.0751016457</v>
      </c>
      <c r="BO316" s="10">
        <f ca="1">BO315+BJ316-INDIRECT(ADDRESS(MAX($D316-'key variables'!$B$9*30,34),scenario!BJ$4),TRUE)</f>
        <v>10895583.360914076</v>
      </c>
      <c r="BP316" s="10">
        <f ca="1">BP315+BK316-INDIRECT(ADDRESS(MAX($D316-'key variables'!$B$9*30,34),scenario!BK$4),TRUE)</f>
        <v>32531162.53773262</v>
      </c>
      <c r="BQ316" s="10">
        <f ca="1">BQ315+BL316-INDIRECT(ADDRESS(MAX($D316-'key variables'!$B$9*30,34),scenario!BL$4),TRUE)</f>
        <v>14415841.51641201</v>
      </c>
      <c r="BR316" s="10">
        <f t="shared" ca="1" si="239"/>
        <v>67281977.490160301</v>
      </c>
      <c r="BS316" s="82">
        <f t="shared" ca="1" si="220"/>
        <v>5.7894091590922053E-5</v>
      </c>
      <c r="BT316" s="82">
        <f t="shared" ca="1" si="221"/>
        <v>6.7187045900911075E-5</v>
      </c>
      <c r="BU316" s="82">
        <f t="shared" ca="1" si="222"/>
        <v>2.3050317503645347E-4</v>
      </c>
      <c r="BV316" s="82">
        <f t="shared" ca="1" si="223"/>
        <v>1.128502744783409E-4</v>
      </c>
      <c r="BW316" s="82">
        <f t="shared" ca="1" si="240"/>
        <v>4.6843458700662749E-4</v>
      </c>
      <c r="BX316" s="10">
        <f t="shared" ca="1" si="224"/>
        <v>2.5030441920191005E-7</v>
      </c>
      <c r="BY316" s="10">
        <f t="shared" ca="1" si="225"/>
        <v>5.7784381802051919E-7</v>
      </c>
      <c r="BZ316" s="10">
        <f t="shared" ca="1" si="226"/>
        <v>5.192245004666018E-6</v>
      </c>
      <c r="CA316" s="10">
        <f t="shared" ca="1" si="227"/>
        <v>3.8898200355478308E-6</v>
      </c>
      <c r="CB316" s="10">
        <v>0</v>
      </c>
      <c r="CC316" s="82">
        <f t="shared" ca="1" si="228"/>
        <v>-5.3930827455127905E-8</v>
      </c>
      <c r="CD316" s="82">
        <f t="shared" ca="1" si="229"/>
        <v>9.9834062740296042E-8</v>
      </c>
      <c r="CE316" s="82">
        <f t="shared" ca="1" si="230"/>
        <v>3.1134335697947241E-5</v>
      </c>
      <c r="CF316" s="82">
        <f t="shared" ca="1" si="231"/>
        <v>2.3324444952042041E-5</v>
      </c>
      <c r="CG316" s="82">
        <f t="shared" ca="1" si="241"/>
        <v>5.4504683885274452E-5</v>
      </c>
      <c r="CH316" s="13" t="str">
        <f t="shared" ca="1" si="194"/>
        <v/>
      </c>
      <c r="CI316" s="81">
        <f t="shared" ca="1" si="203"/>
        <v>0.11317759658549825</v>
      </c>
      <c r="CJ316" s="81">
        <f t="shared" ca="1" si="204"/>
        <v>0.13063724757363857</v>
      </c>
      <c r="CK316" s="81">
        <f t="shared" ca="1" si="205"/>
        <v>0.3900462594362199</v>
      </c>
      <c r="CL316" s="81">
        <f t="shared" ca="1" si="206"/>
        <v>0.17284488537967183</v>
      </c>
      <c r="CM316" s="89">
        <f t="shared" ca="1" si="195"/>
        <v>0.80670598897502854</v>
      </c>
    </row>
    <row r="317" spans="1:91" x14ac:dyDescent="0.3">
      <c r="A317">
        <v>252</v>
      </c>
      <c r="B317" s="3">
        <f t="shared" si="208"/>
        <v>0.88888888888888884</v>
      </c>
      <c r="C317" s="3">
        <f t="shared" si="196"/>
        <v>8.4</v>
      </c>
      <c r="D317" s="4">
        <f t="shared" ca="1" si="232"/>
        <v>317</v>
      </c>
      <c r="E317" s="58">
        <f>(0.5*(COS(B317*2*PI())+1)*('key variables'!$B$4-'key variables'!$B$6)+'key variables'!$B$6)/'key variables'!$B$4</f>
        <v>1</v>
      </c>
      <c r="F317" s="10">
        <f t="shared" ca="1" si="197"/>
        <v>11689222.907461168</v>
      </c>
      <c r="G317" s="10">
        <f t="shared" ca="1" si="198"/>
        <v>13492492.798713185</v>
      </c>
      <c r="H317" s="10">
        <f t="shared" ca="1" si="199"/>
        <v>40309474.521090284</v>
      </c>
      <c r="I317" s="10">
        <f t="shared" ca="1" si="200"/>
        <v>17912154.249755453</v>
      </c>
      <c r="J317" s="10">
        <f t="shared" ca="1" si="233"/>
        <v>83403344.477020085</v>
      </c>
      <c r="K317" s="82">
        <f t="shared" ca="1" si="210"/>
        <v>2249832.8323016283</v>
      </c>
      <c r="L317" s="82">
        <f t="shared" ca="1" si="211"/>
        <v>2596909.4377319221</v>
      </c>
      <c r="M317" s="82">
        <f t="shared" ca="1" si="212"/>
        <v>7778311.9831271609</v>
      </c>
      <c r="N317" s="82">
        <f t="shared" ca="1" si="213"/>
        <v>3496312.7332305927</v>
      </c>
      <c r="O317" s="82">
        <f t="shared" ca="1" si="234"/>
        <v>16121366.986391304</v>
      </c>
      <c r="P317" s="10">
        <f ca="1">IF(IF($A317&gt;='key variables'!$B$26,K317*SUMPRODUCT(Z317:AC317,'control variables'!$O$3:$R$3)/J317+F$65*'key variables'!$B$25/scenario!J$65,K317*SUMPRODUCT(Z317:AC317,'control variables'!$O$7:$R$7)/J317+F$65*'key variables'!$B$25/scenario!J$65)&lt;'key variables'!$B$28,0,IF($A317&gt;='key variables'!$B$26,K317*SUMPRODUCT(Z317:AC317,'control variables'!$O$3:$R$3)/J317+F$65*'key variables'!$B$25/scenario!J$65,K317*SUMPRODUCT(Z317:AC317,'control variables'!$O$7:$R$7)/J317+F$65*'key variables'!$B$25/scenario!J$65))</f>
        <v>1.3307770569960976E-6</v>
      </c>
      <c r="Q317" s="10">
        <f ca="1">IF(IF($A317&gt;='key variables'!$B$26,L317*SUMPRODUCT(Z317:AC317,'control variables'!$O$4:$R$4)/J317+G$65*'key variables'!$B$25/scenario!J$65,L317*SUMPRODUCT(Z317:AC317,'control variables'!$O$7:$R$7)/J317+G$65*'key variables'!$B$25/scenario!J$65)&lt;'key variables'!$B$28,0,IF($A317&gt;='key variables'!$B$26,L317*SUMPRODUCT(Z317:AC317,'control variables'!$O$4:$R$4)/J317+G$65*'key variables'!$B$25/scenario!J$65,L317*SUMPRODUCT(Z317:AC317,'control variables'!$O$7:$R$7)/J317+G$65*'key variables'!$B$25/scenario!J$65))</f>
        <v>1.5360730136091086E-6</v>
      </c>
      <c r="R317" s="10">
        <f ca="1">IF(IF($A317&gt;='key variables'!$B$26,M317*SUMPRODUCT(Z317:AC317,'control variables'!$O$5:$R$5)/J317+H$65*'key variables'!$B$25/scenario!J$65,M317*SUMPRODUCT(Z317:AC317,'control variables'!$O$7:$R$7)/J317+H$65*'key variables'!$B$25/scenario!J$65)&lt;'key variables'!$B$28,0,IF($A317&gt;='key variables'!$B$26,M317*SUMPRODUCT(Z317:AC317,'control variables'!$O$5:$R$5)/J317+H$65*'key variables'!$B$25/scenario!J$65,M317*SUMPRODUCT(Z317:AC317,'control variables'!$O$7:$R$7)/J317+H$65*'key variables'!$B$25/scenario!J$65))</f>
        <v>4.6008747764223622E-6</v>
      </c>
      <c r="S317" s="10">
        <f ca="1">IF(IF($A317&gt;='key variables'!$B$26,N317*SUMPRODUCT(Z317:AC317,'control variables'!$O$6:$R$6)/J317+I$65*'key variables'!$B$25/scenario!J$65,N317*SUMPRODUCT(Z317:AC317,'control variables'!$O$7:$R$7)/J317+I$65*'key variables'!$B$25/scenario!J$65)&lt;'key variables'!$B$28,0,IF($A317&gt;='key variables'!$B$26,N317*SUMPRODUCT(Z317:AC317,'control variables'!$O$6:$R$6)/J317+I$65*'key variables'!$B$25/scenario!J$65,N317*SUMPRODUCT(Z317:AC317,'control variables'!$O$7:$R$7)/J317+I$65*'key variables'!$B$25/scenario!J$65))</f>
        <v>2.0680704373518549E-6</v>
      </c>
      <c r="T317" s="10">
        <f t="shared" ca="1" si="207"/>
        <v>9.5357952843794238E-6</v>
      </c>
      <c r="U317" s="82">
        <f ca="1">SUMPRODUCT(P287:P316,'control variables'!AD$7:AD$36)</f>
        <v>2.8214935515486292E-6</v>
      </c>
      <c r="V317" s="82">
        <f ca="1">SUMPRODUCT(Q287:Q316,'control variables'!AE$7:AE$36)</f>
        <v>3.25675895885142E-6</v>
      </c>
      <c r="W317" s="82">
        <f ca="1">SUMPRODUCT(R287:R316,'control variables'!AF$7:AF$36)</f>
        <v>9.754705677343588E-6</v>
      </c>
      <c r="X317" s="82">
        <f ca="1">SUMPRODUCT(S287:S316,'control variables'!AG$7:AG$36)</f>
        <v>4.3846919154946928E-6</v>
      </c>
      <c r="Y317" s="82">
        <f t="shared" ca="1" si="201"/>
        <v>2.0217650103238332E-5</v>
      </c>
      <c r="Z317" s="10">
        <f ca="1">IF($A317&gt;='key variables'!$B$26,SUMPRODUCT(P287:P316,'control variables'!V$7:V$36)*$E317,SUMPRODUCT(P287:P316,'control variables'!Z$7:Z$36)*$E317)</f>
        <v>6.8847298991737346E-6</v>
      </c>
      <c r="AA317" s="10">
        <f ca="1">IF($A317&gt;='key variables'!$B$26,SUMPRODUCT(Q287:Q316,'control variables'!W$7:W$36)*$E317,SUMPRODUCT(Q287:Q316,'control variables'!AA$7:AA$36)*$E317)</f>
        <v>7.9468215570082044E-6</v>
      </c>
      <c r="AB317" s="10">
        <f ca="1">IF($A317&gt;='key variables'!$B$26,SUMPRODUCT(R287:R316,'control variables'!X$7:X$36)*$E317,SUMPRODUCT(R287:R316,'control variables'!AB$7:AB$36)*$E317)</f>
        <v>2.3802469368603012E-5</v>
      </c>
      <c r="AC317" s="10">
        <f ca="1">IF($A317&gt;='key variables'!$B$26,SUMPRODUCT(S287:S316,'control variables'!Y$7:Y$36)*$E317,SUMPRODUCT(S287:S316,'control variables'!AC$7:AC$36)*$E317)</f>
        <v>1.0699092157308942E-5</v>
      </c>
      <c r="AD317" s="10">
        <f t="shared" ca="1" si="202"/>
        <v>4.9333112982093892E-5</v>
      </c>
      <c r="AE317" s="82">
        <f ca="1">SUMPRODUCT(P287:P316,'control variables'!AL$7:AL$36)</f>
        <v>9.3739082373885224E-6</v>
      </c>
      <c r="AF317" s="82">
        <f ca="1">SUMPRODUCT(Q287:Q316,'control variables'!AM$7:AM$36)</f>
        <v>1.0791708679415182E-5</v>
      </c>
      <c r="AG317" s="82">
        <f ca="1">SUMPRODUCT(R287:R316,'control variables'!AN$7:AN$36)</f>
        <v>3.0769997629572224E-5</v>
      </c>
      <c r="AH317" s="82">
        <f ca="1">SUMPRODUCT(S287:S316,'control variables'!AO$7:AO$36)</f>
        <v>1.3323103758838214E-5</v>
      </c>
      <c r="AI317" s="82">
        <f t="shared" ca="1" si="214"/>
        <v>6.4258718305214144E-5</v>
      </c>
      <c r="AJ317" s="10">
        <f ca="1">SUMPRODUCT(P287:P316,'control variables'!AP$7:AP$36)</f>
        <v>8.9568057802048265E-9</v>
      </c>
      <c r="AK317" s="10">
        <f ca="1">SUMPRODUCT(Q287:Q316,'control variables'!AQ$7:AQ$36)</f>
        <v>2.5846379704964816E-8</v>
      </c>
      <c r="AL317" s="10">
        <f ca="1">SUMPRODUCT(R287:R316,'control variables'!AR$7:AR$36)</f>
        <v>9.2898675044363607E-7</v>
      </c>
      <c r="AM317" s="10">
        <f ca="1">SUMPRODUCT(S287:S316,'control variables'!AS$7:AS$36)</f>
        <v>6.9595824295902872E-7</v>
      </c>
      <c r="AN317" s="10">
        <f t="shared" ca="1" si="235"/>
        <v>1.6597481788878346E-6</v>
      </c>
      <c r="AO317" s="82">
        <f ca="1">SUMPRODUCT(P287:P316,'control variables'!AX$7:AX$36)</f>
        <v>1.2179888990309035E-8</v>
      </c>
      <c r="AP317" s="82">
        <f ca="1">SUMPRODUCT(Q287:Q316,'control variables'!AY$7:AY$36)</f>
        <v>2.8117705649359193E-8</v>
      </c>
      <c r="AQ317" s="82">
        <f ca="1">SUMPRODUCT(R287:R316,'control variables'!AZ$7:AZ$36)</f>
        <v>2.5265604215463193E-7</v>
      </c>
      <c r="AR317" s="82">
        <f ca="1">SUMPRODUCT(S287:S316,'control variables'!BA$7:BA$36)</f>
        <v>1.8927940047255654E-7</v>
      </c>
      <c r="AS317" s="82">
        <f t="shared" ca="1" si="236"/>
        <v>4.8223303726685667E-7</v>
      </c>
      <c r="AT317" s="10">
        <f ca="1">SUMPRODUCT(P287:P316,'control variables'!AT$7:AT$36)</f>
        <v>-1.0749227328182433E-8</v>
      </c>
      <c r="AU317" s="10">
        <f ca="1">SUMPRODUCT(Q287:Q316,'control variables'!AU$7:AU$36)</f>
        <v>1.1660546896196995E-8</v>
      </c>
      <c r="AV317" s="10">
        <f ca="1">SUMPRODUCT(R287:R316,'control variables'!AV$7:AV$36)</f>
        <v>5.0211249368824659E-6</v>
      </c>
      <c r="AW317" s="10">
        <f ca="1">SUMPRODUCT(S287:S316,'control variables'!AW$7:AW$36)</f>
        <v>3.7616180070186096E-6</v>
      </c>
      <c r="AX317" s="10">
        <f t="shared" ca="1" si="215"/>
        <v>8.7836542634690895E-6</v>
      </c>
      <c r="AY317" s="82">
        <f ca="1">SUMPRODUCT(P287:P316,'control variables'!BB$7:BB$36)</f>
        <v>3.8960191489508821E-8</v>
      </c>
      <c r="AZ317" s="82">
        <f ca="1">SUMPRODUCT(Q287:Q316,'control variables'!BC$7:BC$36)</f>
        <v>9.9348418821637978E-8</v>
      </c>
      <c r="BA317" s="82">
        <f ca="1">SUMPRODUCT(R287:R316,'control variables'!BD$7:BD$36)</f>
        <v>6.9546946947605766E-7</v>
      </c>
      <c r="BB317" s="82">
        <f ca="1">SUMPRODUCT(S287:S316,'control variables'!BE$7:BE$36)</f>
        <v>9.8831176230209271E-8</v>
      </c>
      <c r="BC317" s="82">
        <f t="shared" ca="1" si="237"/>
        <v>9.3260925601741371E-7</v>
      </c>
      <c r="BD317" s="10">
        <f ca="1">SUMPRODUCT(P287:P316,'control variables'!BF$7:BF$36)</f>
        <v>8.1501327095804119E-9</v>
      </c>
      <c r="BE317" s="10">
        <f ca="1">SUMPRODUCT(Q287:Q316,'control variables'!BG$7:BG$36)</f>
        <v>9.40743518736218E-9</v>
      </c>
      <c r="BF317" s="10">
        <f ca="1">SUMPRODUCT(R287:R316,'control variables'!BH$7:BH$36)</f>
        <v>2.8177326781275702E-7</v>
      </c>
      <c r="BG317" s="10">
        <f ca="1">SUMPRODUCT(S287:S316,'control variables'!BI$7:BI$36)</f>
        <v>6.3327844542284879E-7</v>
      </c>
      <c r="BH317" s="10">
        <f t="shared" ca="1" si="238"/>
        <v>9.3260928113254845E-7</v>
      </c>
      <c r="BI317" s="82">
        <f t="shared" ca="1" si="216"/>
        <v>9.4021192015498496E-6</v>
      </c>
      <c r="BJ317" s="82">
        <f t="shared" ca="1" si="217"/>
        <v>1.0902717645133017E-5</v>
      </c>
      <c r="BK317" s="82">
        <f t="shared" ca="1" si="218"/>
        <v>3.6486592035930747E-5</v>
      </c>
      <c r="BL317" s="82">
        <f t="shared" ca="1" si="219"/>
        <v>1.7183552942087033E-5</v>
      </c>
      <c r="BM317" s="82">
        <f t="shared" ca="1" si="209"/>
        <v>7.397498182470065E-5</v>
      </c>
      <c r="BN317" s="10">
        <f ca="1">BN316+BI317-INDIRECT(ADDRESS(MAX($D317-'key variables'!$B$9*30,34),scenario!BI$4),TRUE)</f>
        <v>9439390.0751110483</v>
      </c>
      <c r="BO317" s="10">
        <f ca="1">BO316+BJ317-INDIRECT(ADDRESS(MAX($D317-'key variables'!$B$9*30,34),scenario!BJ$4),TRUE)</f>
        <v>10895583.360924978</v>
      </c>
      <c r="BP317" s="10">
        <f ca="1">BP316+BK317-INDIRECT(ADDRESS(MAX($D317-'key variables'!$B$9*30,34),scenario!BK$4),TRUE)</f>
        <v>32531162.537769105</v>
      </c>
      <c r="BQ317" s="10">
        <f ca="1">BQ316+BL317-INDIRECT(ADDRESS(MAX($D317-'key variables'!$B$9*30,34),scenario!BL$4),TRUE)</f>
        <v>14415841.516429193</v>
      </c>
      <c r="BR317" s="10">
        <f t="shared" ca="1" si="239"/>
        <v>67281977.490234271</v>
      </c>
      <c r="BS317" s="82">
        <f t="shared" ca="1" si="220"/>
        <v>4.9814599313658719E-5</v>
      </c>
      <c r="BT317" s="82">
        <f t="shared" ca="1" si="221"/>
        <v>5.7810993834199809E-5</v>
      </c>
      <c r="BU317" s="82">
        <f t="shared" ca="1" si="222"/>
        <v>1.9833568450913232E-4</v>
      </c>
      <c r="BV317" s="82">
        <f t="shared" ca="1" si="223"/>
        <v>9.7101513528182872E-5</v>
      </c>
      <c r="BW317" s="82">
        <f t="shared" ca="1" si="240"/>
        <v>4.0306279118517368E-4</v>
      </c>
      <c r="BX317" s="10">
        <f t="shared" ca="1" si="224"/>
        <v>2.1537398399312988E-7</v>
      </c>
      <c r="BY317" s="10">
        <f t="shared" ca="1" si="225"/>
        <v>4.972056696608783E-7</v>
      </c>
      <c r="BZ317" s="10">
        <f t="shared" ca="1" si="226"/>
        <v>4.4676583095318349E-6</v>
      </c>
      <c r="CA317" s="10">
        <f t="shared" ca="1" si="227"/>
        <v>3.3469898143673285E-6</v>
      </c>
      <c r="CB317" s="10">
        <v>0</v>
      </c>
      <c r="CC317" s="82">
        <f t="shared" ca="1" si="228"/>
        <v>-4.6404683337049675E-8</v>
      </c>
      <c r="CD317" s="82">
        <f t="shared" ca="1" si="229"/>
        <v>8.5902189899704667E-8</v>
      </c>
      <c r="CE317" s="82">
        <f t="shared" ca="1" si="230"/>
        <v>2.6789541469353781E-5</v>
      </c>
      <c r="CF317" s="82">
        <f t="shared" ca="1" si="231"/>
        <v>2.0069505787509901E-5</v>
      </c>
      <c r="CG317" s="82">
        <f t="shared" ca="1" si="241"/>
        <v>4.6898544763426335E-5</v>
      </c>
      <c r="CH317" s="13" t="str">
        <f t="shared" ca="1" si="194"/>
        <v/>
      </c>
      <c r="CI317" s="81">
        <f t="shared" ca="1" si="203"/>
        <v>0.11317759658561247</v>
      </c>
      <c r="CJ317" s="81">
        <f t="shared" ca="1" si="204"/>
        <v>0.13063724757377099</v>
      </c>
      <c r="CK317" s="81">
        <f t="shared" ca="1" si="205"/>
        <v>0.39004625943666243</v>
      </c>
      <c r="CL317" s="81">
        <f t="shared" ca="1" si="206"/>
        <v>0.1728448853798801</v>
      </c>
      <c r="CM317" s="89">
        <f t="shared" ca="1" si="195"/>
        <v>0.80670598897592594</v>
      </c>
    </row>
    <row r="318" spans="1:91" x14ac:dyDescent="0.3">
      <c r="A318">
        <v>253</v>
      </c>
      <c r="B318" s="3">
        <f t="shared" si="208"/>
        <v>0.89166666666666672</v>
      </c>
      <c r="C318" s="3">
        <f t="shared" si="196"/>
        <v>8.4333333333333336</v>
      </c>
      <c r="D318" s="4">
        <f t="shared" ca="1" si="232"/>
        <v>318</v>
      </c>
      <c r="E318" s="58">
        <f>(0.5*(COS(B318*2*PI())+1)*('key variables'!$B$4-'key variables'!$B$6)+'key variables'!$B$6)/'key variables'!$B$4</f>
        <v>1</v>
      </c>
      <c r="F318" s="10">
        <f t="shared" ca="1" si="197"/>
        <v>11689222.907461161</v>
      </c>
      <c r="G318" s="10">
        <f t="shared" ca="1" si="198"/>
        <v>13492492.798713176</v>
      </c>
      <c r="H318" s="10">
        <f t="shared" ca="1" si="199"/>
        <v>40309474.521090001</v>
      </c>
      <c r="I318" s="10">
        <f t="shared" ca="1" si="200"/>
        <v>17912154.24975482</v>
      </c>
      <c r="J318" s="10">
        <f t="shared" ca="1" si="233"/>
        <v>83403344.477019161</v>
      </c>
      <c r="K318" s="82">
        <f t="shared" ca="1" si="210"/>
        <v>2249832.8323002979</v>
      </c>
      <c r="L318" s="82">
        <f t="shared" ca="1" si="211"/>
        <v>2596909.4377303869</v>
      </c>
      <c r="M318" s="82">
        <f t="shared" ca="1" si="212"/>
        <v>7778311.9831225602</v>
      </c>
      <c r="N318" s="82">
        <f t="shared" ca="1" si="213"/>
        <v>3496312.7332285251</v>
      </c>
      <c r="O318" s="82">
        <f t="shared" ca="1" si="234"/>
        <v>16121366.986381771</v>
      </c>
      <c r="P318" s="10">
        <f ca="1">IF(IF($A318&gt;='key variables'!$B$26,K318*SUMPRODUCT(Z318:AC318,'control variables'!$O$3:$R$3)/J318+F$65*'key variables'!$B$25/scenario!J$65,K318*SUMPRODUCT(Z318:AC318,'control variables'!$O$7:$R$7)/J318+F$65*'key variables'!$B$25/scenario!J$65)&lt;'key variables'!$B$28,0,IF($A318&gt;='key variables'!$B$26,K318*SUMPRODUCT(Z318:AC318,'control variables'!$O$3:$R$3)/J318+F$65*'key variables'!$B$25/scenario!J$65,K318*SUMPRODUCT(Z318:AC318,'control variables'!$O$7:$R$7)/J318+F$65*'key variables'!$B$25/scenario!J$65))</f>
        <v>1.1450660894846026E-6</v>
      </c>
      <c r="Q318" s="10">
        <f ca="1">IF(IF($A318&gt;='key variables'!$B$26,L318*SUMPRODUCT(Z318:AC318,'control variables'!$O$4:$R$4)/J318+G$65*'key variables'!$B$25/scenario!J$65,L318*SUMPRODUCT(Z318:AC318,'control variables'!$O$7:$R$7)/J318+G$65*'key variables'!$B$25/scenario!J$65)&lt;'key variables'!$B$28,0,IF($A318&gt;='key variables'!$B$26,L318*SUMPRODUCT(Z318:AC318,'control variables'!$O$4:$R$4)/J318+G$65*'key variables'!$B$25/scenario!J$65,L318*SUMPRODUCT(Z318:AC318,'control variables'!$O$7:$R$7)/J318+G$65*'key variables'!$B$25/scenario!J$65))</f>
        <v>1.3217128365787333E-6</v>
      </c>
      <c r="R318" s="10">
        <f ca="1">IF(IF($A318&gt;='key variables'!$B$26,M318*SUMPRODUCT(Z318:AC318,'control variables'!$O$5:$R$5)/J318+H$65*'key variables'!$B$25/scenario!J$65,M318*SUMPRODUCT(Z318:AC318,'control variables'!$O$7:$R$7)/J318+H$65*'key variables'!$B$25/scenario!J$65)&lt;'key variables'!$B$28,0,IF($A318&gt;='key variables'!$B$26,M318*SUMPRODUCT(Z318:AC318,'control variables'!$O$5:$R$5)/J318+H$65*'key variables'!$B$25/scenario!J$65,M318*SUMPRODUCT(Z318:AC318,'control variables'!$O$7:$R$7)/J318+H$65*'key variables'!$B$25/scenario!J$65))</f>
        <v>3.9588191431089172E-6</v>
      </c>
      <c r="S318" s="10">
        <f ca="1">IF(IF($A318&gt;='key variables'!$B$26,N318*SUMPRODUCT(Z318:AC318,'control variables'!$O$6:$R$6)/J318+I$65*'key variables'!$B$25/scenario!J$65,N318*SUMPRODUCT(Z318:AC318,'control variables'!$O$7:$R$7)/J318+I$65*'key variables'!$B$25/scenario!J$65)&lt;'key variables'!$B$28,0,IF($A318&gt;='key variables'!$B$26,N318*SUMPRODUCT(Z318:AC318,'control variables'!$O$6:$R$6)/J318+I$65*'key variables'!$B$25/scenario!J$65,N318*SUMPRODUCT(Z318:AC318,'control variables'!$O$7:$R$7)/J318+I$65*'key variables'!$B$25/scenario!J$65))</f>
        <v>1.7794696083974824E-6</v>
      </c>
      <c r="T318" s="10">
        <f t="shared" ca="1" si="207"/>
        <v>8.2050676775697355E-6</v>
      </c>
      <c r="U318" s="82">
        <f ca="1">SUMPRODUCT(P288:P317,'control variables'!AD$7:AD$36)</f>
        <v>2.4277519443200184E-6</v>
      </c>
      <c r="V318" s="82">
        <f ca="1">SUMPRODUCT(Q288:Q317,'control variables'!AE$7:AE$36)</f>
        <v>2.8022757274045459E-6</v>
      </c>
      <c r="W318" s="82">
        <f ca="1">SUMPRODUCT(R288:R317,'control variables'!AF$7:AF$36)</f>
        <v>8.3934289558953969E-6</v>
      </c>
      <c r="X318" s="82">
        <f ca="1">SUMPRODUCT(S288:S317,'control variables'!AG$7:AG$36)</f>
        <v>3.7728047676181415E-6</v>
      </c>
      <c r="Y318" s="82">
        <f t="shared" ca="1" si="201"/>
        <v>1.7396261395238104E-5</v>
      </c>
      <c r="Z318" s="10">
        <f ca="1">IF($A318&gt;='key variables'!$B$26,SUMPRODUCT(P288:P317,'control variables'!V$7:V$36)*$E318,SUMPRODUCT(P288:P317,'control variables'!Z$7:Z$36)*$E318)</f>
        <v>5.9239605171764566E-6</v>
      </c>
      <c r="AA318" s="10">
        <f ca="1">IF($A318&gt;='key variables'!$B$26,SUMPRODUCT(Q288:Q317,'control variables'!W$7:W$36)*$E318,SUMPRODUCT(Q288:Q317,'control variables'!AA$7:AA$36)*$E318)</f>
        <v>6.8378364627511703E-6</v>
      </c>
      <c r="AB318" s="10">
        <f ca="1">IF($A318&gt;='key variables'!$B$26,SUMPRODUCT(R288:R317,'control variables'!X$7:X$36)*$E318,SUMPRODUCT(R288:R317,'control variables'!AB$7:AB$36)*$E318)</f>
        <v>2.0480816359669948E-5</v>
      </c>
      <c r="AC318" s="10">
        <f ca="1">IF($A318&gt;='key variables'!$B$26,SUMPRODUCT(S288:S317,'control variables'!Y$7:Y$36)*$E318,SUMPRODUCT(S288:S317,'control variables'!AC$7:AC$36)*$E318)</f>
        <v>9.2060255722068425E-6</v>
      </c>
      <c r="AD318" s="10">
        <f t="shared" ca="1" si="202"/>
        <v>4.2448638911804414E-5</v>
      </c>
      <c r="AE318" s="82">
        <f ca="1">SUMPRODUCT(P288:P317,'control variables'!AL$7:AL$36)</f>
        <v>8.0657720932006293E-6</v>
      </c>
      <c r="AF318" s="82">
        <f ca="1">SUMPRODUCT(Q288:Q317,'control variables'!AM$7:AM$36)</f>
        <v>9.285717387033797E-6</v>
      </c>
      <c r="AG318" s="82">
        <f ca="1">SUMPRODUCT(R288:R317,'control variables'!AN$7:AN$36)</f>
        <v>2.6476020663244155E-5</v>
      </c>
      <c r="AH318" s="82">
        <f ca="1">SUMPRODUCT(S288:S317,'control variables'!AO$7:AO$36)</f>
        <v>1.1463854325374881E-5</v>
      </c>
      <c r="AI318" s="82">
        <f t="shared" ca="1" si="214"/>
        <v>5.5291364468853464E-5</v>
      </c>
      <c r="AJ318" s="10">
        <f ca="1">SUMPRODUCT(P288:P317,'control variables'!AP$7:AP$36)</f>
        <v>7.7068766064922523E-9</v>
      </c>
      <c r="AK318" s="10">
        <f ca="1">SUMPRODUCT(Q288:Q317,'control variables'!AQ$7:AQ$36)</f>
        <v>2.2239497427860291E-8</v>
      </c>
      <c r="AL318" s="10">
        <f ca="1">SUMPRODUCT(R288:R317,'control variables'!AR$7:AR$36)</f>
        <v>7.9934593095213785E-7</v>
      </c>
      <c r="AM318" s="10">
        <f ca="1">SUMPRODUCT(S288:S317,'control variables'!AS$7:AS$36)</f>
        <v>5.9883673190842911E-7</v>
      </c>
      <c r="AN318" s="10">
        <f t="shared" ca="1" si="235"/>
        <v>1.4281290368949195E-6</v>
      </c>
      <c r="AO318" s="82">
        <f ca="1">SUMPRODUCT(P288:P317,'control variables'!AX$7:AX$36)</f>
        <v>1.0480176061934646E-8</v>
      </c>
      <c r="AP318" s="82">
        <f ca="1">SUMPRODUCT(Q288:Q317,'control variables'!AY$7:AY$36)</f>
        <v>2.4193858080102419E-8</v>
      </c>
      <c r="AQ318" s="82">
        <f ca="1">SUMPRODUCT(R288:R317,'control variables'!AZ$7:AZ$36)</f>
        <v>2.1739769607086879E-7</v>
      </c>
      <c r="AR318" s="82">
        <f ca="1">SUMPRODUCT(S288:S317,'control variables'!BA$7:BA$36)</f>
        <v>1.6286531375024437E-7</v>
      </c>
      <c r="AS318" s="82">
        <f t="shared" ca="1" si="236"/>
        <v>4.1493704396315021E-7</v>
      </c>
      <c r="AT318" s="10">
        <f ca="1">SUMPRODUCT(P288:P317,'control variables'!AT$7:AT$36)</f>
        <v>-9.2491643412685355E-9</v>
      </c>
      <c r="AU318" s="10">
        <f ca="1">SUMPRODUCT(Q288:Q317,'control variables'!AU$7:AU$36)</f>
        <v>1.0033308558767904E-8</v>
      </c>
      <c r="AV318" s="10">
        <f ca="1">SUMPRODUCT(R288:R317,'control variables'!AV$7:AV$36)</f>
        <v>4.3204230686895479E-6</v>
      </c>
      <c r="AW318" s="10">
        <f ca="1">SUMPRODUCT(S288:S317,'control variables'!AW$7:AW$36)</f>
        <v>3.2366813049690123E-6</v>
      </c>
      <c r="AX318" s="10">
        <f t="shared" ca="1" si="215"/>
        <v>7.5578885178760598E-6</v>
      </c>
      <c r="AY318" s="82">
        <f ca="1">SUMPRODUCT(P288:P317,'control variables'!BB$7:BB$36)</f>
        <v>3.3523266635925351E-8</v>
      </c>
      <c r="AZ318" s="82">
        <f ca="1">SUMPRODUCT(Q288:Q317,'control variables'!BC$7:BC$36)</f>
        <v>8.5484270140514706E-8</v>
      </c>
      <c r="BA318" s="82">
        <f ca="1">SUMPRODUCT(R288:R317,'control variables'!BD$7:BD$36)</f>
        <v>5.9841616714511014E-7</v>
      </c>
      <c r="BB318" s="82">
        <f ca="1">SUMPRODUCT(S288:S317,'control variables'!BE$7:BE$36)</f>
        <v>8.5039209152747425E-8</v>
      </c>
      <c r="BC318" s="82">
        <f t="shared" ca="1" si="237"/>
        <v>8.0246291307429758E-7</v>
      </c>
      <c r="BD318" s="10">
        <f ca="1">SUMPRODUCT(P288:P317,'control variables'!BF$7:BF$36)</f>
        <v>7.0127753867691634E-9</v>
      </c>
      <c r="BE318" s="10">
        <f ca="1">SUMPRODUCT(Q288:Q317,'control variables'!BG$7:BG$36)</f>
        <v>8.0946203313977763E-9</v>
      </c>
      <c r="BF318" s="10">
        <f ca="1">SUMPRODUCT(R288:R317,'control variables'!BH$7:BH$36)</f>
        <v>2.4245159037030528E-7</v>
      </c>
      <c r="BG318" s="10">
        <f ca="1">SUMPRODUCT(S288:S317,'control variables'!BI$7:BI$36)</f>
        <v>5.4490394859612357E-7</v>
      </c>
      <c r="BH318" s="10">
        <f t="shared" ca="1" si="238"/>
        <v>8.024629346845958E-7</v>
      </c>
      <c r="BI318" s="82">
        <f t="shared" ca="1" si="216"/>
        <v>8.0900461954952869E-6</v>
      </c>
      <c r="BJ318" s="82">
        <f t="shared" ca="1" si="217"/>
        <v>9.3812349657330805E-6</v>
      </c>
      <c r="BK318" s="82">
        <f t="shared" ca="1" si="218"/>
        <v>3.1394859899078813E-5</v>
      </c>
      <c r="BL318" s="82">
        <f t="shared" ca="1" si="219"/>
        <v>1.4785574839496639E-5</v>
      </c>
      <c r="BM318" s="82">
        <f t="shared" ca="1" si="209"/>
        <v>6.3651715899803825E-5</v>
      </c>
      <c r="BN318" s="10">
        <f ca="1">BN317+BI318-INDIRECT(ADDRESS(MAX($D318-'key variables'!$B$9*30,34),scenario!BI$4),TRUE)</f>
        <v>9439390.0751191378</v>
      </c>
      <c r="BO318" s="10">
        <f ca="1">BO317+BJ318-INDIRECT(ADDRESS(MAX($D318-'key variables'!$B$9*30,34),scenario!BJ$4),TRUE)</f>
        <v>10895583.36093436</v>
      </c>
      <c r="BP318" s="10">
        <f ca="1">BP317+BK318-INDIRECT(ADDRESS(MAX($D318-'key variables'!$B$9*30,34),scenario!BK$4),TRUE)</f>
        <v>32531162.537800498</v>
      </c>
      <c r="BQ318" s="10">
        <f ca="1">BQ317+BL318-INDIRECT(ADDRESS(MAX($D318-'key variables'!$B$9*30,34),scenario!BL$4),TRUE)</f>
        <v>14415841.516443979</v>
      </c>
      <c r="BR318" s="10">
        <f t="shared" ca="1" si="239"/>
        <v>67281977.490297928</v>
      </c>
      <c r="BS318" s="82">
        <f t="shared" ca="1" si="220"/>
        <v>4.2862606432261264E-5</v>
      </c>
      <c r="BT318" s="82">
        <f t="shared" ca="1" si="221"/>
        <v>4.9743377084714068E-5</v>
      </c>
      <c r="BU318" s="82">
        <f t="shared" ca="1" si="222"/>
        <v>1.7065719216279214E-4</v>
      </c>
      <c r="BV318" s="82">
        <f t="shared" ca="1" si="223"/>
        <v>8.3550504348487586E-5</v>
      </c>
      <c r="BW318" s="82">
        <f t="shared" ca="1" si="240"/>
        <v>3.4681368002825502E-4</v>
      </c>
      <c r="BX318" s="10">
        <f t="shared" ca="1" si="224"/>
        <v>1.8531811803237002E-7</v>
      </c>
      <c r="BY318" s="10">
        <f t="shared" ca="1" si="225"/>
        <v>4.2782063726906823E-7</v>
      </c>
      <c r="BZ318" s="10">
        <f t="shared" ca="1" si="226"/>
        <v>3.8441882480872877E-6</v>
      </c>
      <c r="CA318" s="10">
        <f t="shared" ca="1" si="227"/>
        <v>2.8799119703687018E-6</v>
      </c>
      <c r="CB318" s="10">
        <v>0</v>
      </c>
      <c r="CC318" s="82">
        <f t="shared" ca="1" si="228"/>
        <v>-3.9928818451223538E-8</v>
      </c>
      <c r="CD318" s="82">
        <f t="shared" ca="1" si="229"/>
        <v>7.3914520688694633E-8</v>
      </c>
      <c r="CE318" s="82">
        <f t="shared" ca="1" si="230"/>
        <v>2.3051066635545501E-5</v>
      </c>
      <c r="CF318" s="82">
        <f t="shared" ca="1" si="231"/>
        <v>1.7268795900699074E-5</v>
      </c>
      <c r="CG318" s="82">
        <f t="shared" ca="1" si="241"/>
        <v>4.0353848238482043E-5</v>
      </c>
      <c r="CH318" s="13" t="str">
        <f t="shared" ca="1" si="194"/>
        <v/>
      </c>
      <c r="CI318" s="81">
        <f t="shared" ca="1" si="203"/>
        <v>0.11317759658571071</v>
      </c>
      <c r="CJ318" s="81">
        <f t="shared" ca="1" si="204"/>
        <v>0.13063724757388492</v>
      </c>
      <c r="CK318" s="81">
        <f t="shared" ca="1" si="205"/>
        <v>0.39004625943704319</v>
      </c>
      <c r="CL318" s="81">
        <f t="shared" ca="1" si="206"/>
        <v>0.17284488538005929</v>
      </c>
      <c r="CM318" s="89">
        <f t="shared" ca="1" si="195"/>
        <v>0.8067059889766981</v>
      </c>
    </row>
    <row r="319" spans="1:91" x14ac:dyDescent="0.3">
      <c r="A319">
        <v>254</v>
      </c>
      <c r="B319" s="3">
        <f t="shared" si="208"/>
        <v>0.89444444444444449</v>
      </c>
      <c r="C319" s="3">
        <f t="shared" si="196"/>
        <v>8.4666666666666668</v>
      </c>
      <c r="D319" s="4">
        <f t="shared" ca="1" si="232"/>
        <v>319</v>
      </c>
      <c r="E319" s="58">
        <f>(0.5*(COS(B319*2*PI())+1)*('key variables'!$B$4-'key variables'!$B$6)+'key variables'!$B$6)/'key variables'!$B$4</f>
        <v>1</v>
      </c>
      <c r="F319" s="10">
        <f t="shared" ca="1" si="197"/>
        <v>11689222.907461153</v>
      </c>
      <c r="G319" s="10">
        <f t="shared" ca="1" si="198"/>
        <v>13492492.798713168</v>
      </c>
      <c r="H319" s="10">
        <f t="shared" ca="1" si="199"/>
        <v>40309474.521089755</v>
      </c>
      <c r="I319" s="10">
        <f t="shared" ca="1" si="200"/>
        <v>17912154.249754276</v>
      </c>
      <c r="J319" s="10">
        <f t="shared" ca="1" si="233"/>
        <v>83403344.477018356</v>
      </c>
      <c r="K319" s="82">
        <f t="shared" ca="1" si="210"/>
        <v>2249832.8322991529</v>
      </c>
      <c r="L319" s="82">
        <f t="shared" ca="1" si="211"/>
        <v>2596909.4377290648</v>
      </c>
      <c r="M319" s="82">
        <f t="shared" ca="1" si="212"/>
        <v>7778311.9831185993</v>
      </c>
      <c r="N319" s="82">
        <f t="shared" ca="1" si="213"/>
        <v>3496312.7332267468</v>
      </c>
      <c r="O319" s="82">
        <f t="shared" ca="1" si="234"/>
        <v>16121366.986373562</v>
      </c>
      <c r="P319" s="10">
        <f ca="1">IF(IF($A319&gt;='key variables'!$B$26,K319*SUMPRODUCT(Z319:AC319,'control variables'!$O$3:$R$3)/J319+F$65*'key variables'!$B$25/scenario!J$65,K319*SUMPRODUCT(Z319:AC319,'control variables'!$O$7:$R$7)/J319+F$65*'key variables'!$B$25/scenario!J$65)&lt;'key variables'!$B$28,0,IF($A319&gt;='key variables'!$B$26,K319*SUMPRODUCT(Z319:AC319,'control variables'!$O$3:$R$3)/J319+F$65*'key variables'!$B$25/scenario!J$65,K319*SUMPRODUCT(Z319:AC319,'control variables'!$O$7:$R$7)/J319+F$65*'key variables'!$B$25/scenario!J$65))</f>
        <v>9.8527123111603023E-7</v>
      </c>
      <c r="Q319" s="10">
        <f ca="1">IF(IF($A319&gt;='key variables'!$B$26,L319*SUMPRODUCT(Z319:AC319,'control variables'!$O$4:$R$4)/J319+G$65*'key variables'!$B$25/scenario!J$65,L319*SUMPRODUCT(Z319:AC319,'control variables'!$O$7:$R$7)/J319+G$65*'key variables'!$B$25/scenario!J$65)&lt;'key variables'!$B$28,0,IF($A319&gt;='key variables'!$B$26,L319*SUMPRODUCT(Z319:AC319,'control variables'!$O$4:$R$4)/J319+G$65*'key variables'!$B$25/scenario!J$65,L319*SUMPRODUCT(Z319:AC319,'control variables'!$O$7:$R$7)/J319+G$65*'key variables'!$B$25/scenario!J$65))</f>
        <v>1.1372667880366042E-6</v>
      </c>
      <c r="R319" s="10">
        <f ca="1">IF(IF($A319&gt;='key variables'!$B$26,M319*SUMPRODUCT(Z319:AC319,'control variables'!$O$5:$R$5)/J319+H$65*'key variables'!$B$25/scenario!J$65,M319*SUMPRODUCT(Z319:AC319,'control variables'!$O$7:$R$7)/J319+H$65*'key variables'!$B$25/scenario!J$65)&lt;'key variables'!$B$28,0,IF($A319&gt;='key variables'!$B$26,M319*SUMPRODUCT(Z319:AC319,'control variables'!$O$5:$R$5)/J319+H$65*'key variables'!$B$25/scenario!J$65,M319*SUMPRODUCT(Z319:AC319,'control variables'!$O$7:$R$7)/J319+H$65*'key variables'!$B$25/scenario!J$65))</f>
        <v>3.4063628699826933E-6</v>
      </c>
      <c r="S319" s="10">
        <f ca="1">IF(IF($A319&gt;='key variables'!$B$26,N319*SUMPRODUCT(Z319:AC319,'control variables'!$O$6:$R$6)/J319+I$65*'key variables'!$B$25/scenario!J$65,N319*SUMPRODUCT(Z319:AC319,'control variables'!$O$7:$R$7)/J319+I$65*'key variables'!$B$25/scenario!J$65)&lt;'key variables'!$B$28,0,IF($A319&gt;='key variables'!$B$26,N319*SUMPRODUCT(Z319:AC319,'control variables'!$O$6:$R$6)/J319+I$65*'key variables'!$B$25/scenario!J$65,N319*SUMPRODUCT(Z319:AC319,'control variables'!$O$7:$R$7)/J319+I$65*'key variables'!$B$25/scenario!J$65))</f>
        <v>1.5311432483242042E-6</v>
      </c>
      <c r="T319" s="10">
        <f t="shared" ca="1" si="207"/>
        <v>7.060044137459532E-6</v>
      </c>
      <c r="U319" s="82">
        <f ca="1">SUMPRODUCT(P289:P318,'control variables'!AD$7:AD$36)</f>
        <v>2.0889572828951365E-6</v>
      </c>
      <c r="V319" s="82">
        <f ca="1">SUMPRODUCT(Q289:Q318,'control variables'!AE$7:AE$36)</f>
        <v>2.4112159823978963E-6</v>
      </c>
      <c r="W319" s="82">
        <f ca="1">SUMPRODUCT(R289:R318,'control variables'!AF$7:AF$36)</f>
        <v>7.2221194537201898E-6</v>
      </c>
      <c r="X319" s="82">
        <f ca="1">SUMPRODUCT(S289:S318,'control variables'!AG$7:AG$36)</f>
        <v>3.2463069444538508E-6</v>
      </c>
      <c r="Y319" s="82">
        <f t="shared" ca="1" si="201"/>
        <v>1.4968599663467072E-5</v>
      </c>
      <c r="Z319" s="10">
        <f ca="1">IF($A319&gt;='key variables'!$B$26,SUMPRODUCT(P289:P318,'control variables'!V$7:V$36)*$E319,SUMPRODUCT(P289:P318,'control variables'!Z$7:Z$36)*$E319)</f>
        <v>5.0972672454838252E-6</v>
      </c>
      <c r="AA319" s="10">
        <f ca="1">IF($A319&gt;='key variables'!$B$26,SUMPRODUCT(Q289:Q318,'control variables'!W$7:W$36)*$E319,SUMPRODUCT(Q289:Q318,'control variables'!AA$7:AA$36)*$E319)</f>
        <v>5.8836110960727926E-6</v>
      </c>
      <c r="AB319" s="10">
        <f ca="1">IF($A319&gt;='key variables'!$B$26,SUMPRODUCT(R289:R318,'control variables'!X$7:X$36)*$E319,SUMPRODUCT(R289:R318,'control variables'!AB$7:AB$36)*$E319)</f>
        <v>1.7622702597058056E-5</v>
      </c>
      <c r="AC319" s="10">
        <f ca="1">IF($A319&gt;='key variables'!$B$26,SUMPRODUCT(S289:S318,'control variables'!Y$7:Y$36)*$E319,SUMPRODUCT(S289:S318,'control variables'!AC$7:AC$36)*$E319)</f>
        <v>7.9213175837746157E-6</v>
      </c>
      <c r="AD319" s="10">
        <f t="shared" ca="1" si="202"/>
        <v>3.6524898522389289E-5</v>
      </c>
      <c r="AE319" s="82">
        <f ca="1">SUMPRODUCT(P289:P318,'control variables'!AL$7:AL$36)</f>
        <v>6.9401873596281E-6</v>
      </c>
      <c r="AF319" s="82">
        <f ca="1">SUMPRODUCT(Q289:Q318,'control variables'!AM$7:AM$36)</f>
        <v>7.9898883442165478E-6</v>
      </c>
      <c r="AG319" s="82">
        <f ca="1">SUMPRODUCT(R289:R318,'control variables'!AN$7:AN$36)</f>
        <v>2.2781271503468058E-5</v>
      </c>
      <c r="AH319" s="82">
        <f ca="1">SUMPRODUCT(S289:S318,'control variables'!AO$7:AO$36)</f>
        <v>9.8640645882685061E-6</v>
      </c>
      <c r="AI319" s="82">
        <f t="shared" ca="1" si="214"/>
        <v>4.7575411795581214E-5</v>
      </c>
      <c r="AJ319" s="10">
        <f ca="1">SUMPRODUCT(P289:P318,'control variables'!AP$7:AP$36)</f>
        <v>6.6313760156504093E-9</v>
      </c>
      <c r="AK319" s="10">
        <f ca="1">SUMPRODUCT(Q289:Q318,'control variables'!AQ$7:AQ$36)</f>
        <v>1.9135958362042045E-8</v>
      </c>
      <c r="AL319" s="10">
        <f ca="1">SUMPRODUCT(R289:R318,'control variables'!AR$7:AR$36)</f>
        <v>6.8779658808321973E-7</v>
      </c>
      <c r="AM319" s="10">
        <f ca="1">SUMPRODUCT(S289:S318,'control variables'!AS$7:AS$36)</f>
        <v>5.1526860283746803E-7</v>
      </c>
      <c r="AN319" s="10">
        <f t="shared" ca="1" si="235"/>
        <v>1.2288325252983802E-6</v>
      </c>
      <c r="AO319" s="82">
        <f ca="1">SUMPRODUCT(P289:P318,'control variables'!AX$7:AX$36)</f>
        <v>9.01765938725057E-9</v>
      </c>
      <c r="AP319" s="82">
        <f ca="1">SUMPRODUCT(Q289:Q318,'control variables'!AY$7:AY$36)</f>
        <v>2.0817586473787629E-8</v>
      </c>
      <c r="AQ319" s="82">
        <f ca="1">SUMPRODUCT(R289:R318,'control variables'!AZ$7:AZ$36)</f>
        <v>1.8705967945143686E-7</v>
      </c>
      <c r="AR319" s="82">
        <f ca="1">SUMPRODUCT(S289:S318,'control variables'!BA$7:BA$36)</f>
        <v>1.4013733325833875E-7</v>
      </c>
      <c r="AS319" s="82">
        <f t="shared" ca="1" si="236"/>
        <v>3.5703225857081381E-7</v>
      </c>
      <c r="AT319" s="10">
        <f ca="1">SUMPRODUCT(P289:P318,'control variables'!AT$7:AT$36)</f>
        <v>-7.9584363042933264E-9</v>
      </c>
      <c r="AU319" s="10">
        <f ca="1">SUMPRODUCT(Q289:Q318,'control variables'!AU$7:AU$36)</f>
        <v>8.6331525897964535E-9</v>
      </c>
      <c r="AV319" s="10">
        <f ca="1">SUMPRODUCT(R289:R318,'control variables'!AV$7:AV$36)</f>
        <v>3.7175046881099644E-6</v>
      </c>
      <c r="AW319" s="10">
        <f ca="1">SUMPRODUCT(S289:S318,'control variables'!AW$7:AW$36)</f>
        <v>2.7849999256646389E-6</v>
      </c>
      <c r="AX319" s="10">
        <f t="shared" ca="1" si="215"/>
        <v>6.5031793300601063E-6</v>
      </c>
      <c r="AY319" s="82">
        <f ca="1">SUMPRODUCT(P289:P318,'control variables'!BB$7:BB$36)</f>
        <v>2.8845068850476771E-8</v>
      </c>
      <c r="AZ319" s="82">
        <f ca="1">SUMPRODUCT(Q289:Q318,'control variables'!BC$7:BC$36)</f>
        <v>7.3554874130118785E-8</v>
      </c>
      <c r="BA319" s="82">
        <f ca="1">SUMPRODUCT(R289:R318,'control variables'!BD$7:BD$36)</f>
        <v>5.1490672821367898E-7</v>
      </c>
      <c r="BB319" s="82">
        <f ca="1">SUMPRODUCT(S289:S318,'control variables'!BE$7:BE$36)</f>
        <v>7.3171921747398109E-8</v>
      </c>
      <c r="BC319" s="82">
        <f t="shared" ca="1" si="237"/>
        <v>6.9047859294167273E-7</v>
      </c>
      <c r="BD319" s="10">
        <f ca="1">SUMPRODUCT(P289:P318,'control variables'!BF$7:BF$36)</f>
        <v>6.0341371579673817E-9</v>
      </c>
      <c r="BE319" s="10">
        <f ca="1">SUMPRODUCT(Q289:Q318,'control variables'!BG$7:BG$36)</f>
        <v>6.9650098038899728E-9</v>
      </c>
      <c r="BF319" s="10">
        <f ca="1">SUMPRODUCT(R289:R318,'control variables'!BH$7:BH$36)</f>
        <v>2.0861728342560728E-7</v>
      </c>
      <c r="BG319" s="10">
        <f ca="1">SUMPRODUCT(S289:S318,'control variables'!BI$7:BI$36)</f>
        <v>4.6886218114877229E-7</v>
      </c>
      <c r="BH319" s="10">
        <f t="shared" ca="1" si="238"/>
        <v>6.9047861153623688E-7</v>
      </c>
      <c r="BI319" s="82">
        <f t="shared" ca="1" si="216"/>
        <v>6.9610739921742836E-6</v>
      </c>
      <c r="BJ319" s="82">
        <f t="shared" ca="1" si="217"/>
        <v>8.0720763709364625E-6</v>
      </c>
      <c r="BK319" s="82">
        <f t="shared" ca="1" si="218"/>
        <v>2.7013682919791701E-5</v>
      </c>
      <c r="BL319" s="82">
        <f t="shared" ca="1" si="219"/>
        <v>1.2722236435680543E-5</v>
      </c>
      <c r="BM319" s="82">
        <f t="shared" ca="1" si="209"/>
        <v>5.4769069718582988E-5</v>
      </c>
      <c r="BN319" s="10">
        <f ca="1">BN318+BI319-INDIRECT(ADDRESS(MAX($D319-'key variables'!$B$9*30,34),scenario!BI$4),TRUE)</f>
        <v>9439390.0751260985</v>
      </c>
      <c r="BO319" s="10">
        <f ca="1">BO318+BJ319-INDIRECT(ADDRESS(MAX($D319-'key variables'!$B$9*30,34),scenario!BJ$4),TRUE)</f>
        <v>10895583.360942433</v>
      </c>
      <c r="BP319" s="10">
        <f ca="1">BP318+BK319-INDIRECT(ADDRESS(MAX($D319-'key variables'!$B$9*30,34),scenario!BK$4),TRUE)</f>
        <v>32531162.53782751</v>
      </c>
      <c r="BQ319" s="10">
        <f ca="1">BQ318+BL319-INDIRECT(ADDRESS(MAX($D319-'key variables'!$B$9*30,34),scenario!BL$4),TRUE)</f>
        <v>14415841.516456701</v>
      </c>
      <c r="BR319" s="10">
        <f t="shared" ca="1" si="239"/>
        <v>67281977.49035269</v>
      </c>
      <c r="BS319" s="82">
        <f t="shared" ca="1" si="220"/>
        <v>3.6880769534045047E-5</v>
      </c>
      <c r="BT319" s="82">
        <f t="shared" ca="1" si="221"/>
        <v>4.2801602492010315E-5</v>
      </c>
      <c r="BU319" s="82">
        <f t="shared" ca="1" si="222"/>
        <v>1.4684125482955753E-4</v>
      </c>
      <c r="BV319" s="82">
        <f t="shared" ca="1" si="223"/>
        <v>7.1890548979982477E-5</v>
      </c>
      <c r="BW319" s="82">
        <f t="shared" ca="1" si="240"/>
        <v>2.9841417583559537E-4</v>
      </c>
      <c r="BX319" s="10">
        <f t="shared" ca="1" si="224"/>
        <v>1.5945657141117642E-7</v>
      </c>
      <c r="BY319" s="10">
        <f t="shared" ca="1" si="225"/>
        <v>3.6811833980884711E-7</v>
      </c>
      <c r="BZ319" s="10">
        <f t="shared" ca="1" si="226"/>
        <v>3.3077239158994382E-6</v>
      </c>
      <c r="CA319" s="10">
        <f t="shared" ca="1" si="227"/>
        <v>2.4780152007308699E-6</v>
      </c>
      <c r="CB319" s="10">
        <v>0</v>
      </c>
      <c r="CC319" s="82">
        <f t="shared" ca="1" si="228"/>
        <v>-3.4356665518530367E-8</v>
      </c>
      <c r="CD319" s="82">
        <f t="shared" ca="1" si="229"/>
        <v>6.3599739987152598E-8</v>
      </c>
      <c r="CE319" s="82">
        <f t="shared" ca="1" si="230"/>
        <v>1.9834298856067321E-5</v>
      </c>
      <c r="CF319" s="82">
        <f t="shared" ca="1" si="231"/>
        <v>1.4858927244613564E-5</v>
      </c>
      <c r="CG319" s="82">
        <f t="shared" ca="1" si="241"/>
        <v>3.4722469175149507E-5</v>
      </c>
      <c r="CH319" s="13" t="str">
        <f t="shared" ca="1" si="194"/>
        <v/>
      </c>
      <c r="CI319" s="81">
        <f t="shared" ca="1" si="203"/>
        <v>0.11317759658579525</v>
      </c>
      <c r="CJ319" s="81">
        <f t="shared" ca="1" si="204"/>
        <v>0.13063724757398298</v>
      </c>
      <c r="CK319" s="81">
        <f t="shared" ca="1" si="205"/>
        <v>0.39004625943737081</v>
      </c>
      <c r="CL319" s="81">
        <f t="shared" ca="1" si="206"/>
        <v>0.1728448853802135</v>
      </c>
      <c r="CM319" s="89">
        <f t="shared" ca="1" si="195"/>
        <v>0.80670598897736256</v>
      </c>
    </row>
    <row r="320" spans="1:91" x14ac:dyDescent="0.3">
      <c r="A320">
        <v>255</v>
      </c>
      <c r="B320" s="3">
        <f t="shared" si="208"/>
        <v>0.89722222222222225</v>
      </c>
      <c r="C320" s="3">
        <f t="shared" si="196"/>
        <v>8.5</v>
      </c>
      <c r="D320" s="4">
        <f t="shared" ca="1" si="232"/>
        <v>320</v>
      </c>
      <c r="E320" s="58">
        <f>(0.5*(COS(B320*2*PI())+1)*('key variables'!$B$4-'key variables'!$B$6)+'key variables'!$B$6)/'key variables'!$B$4</f>
        <v>1</v>
      </c>
      <c r="F320" s="10">
        <f t="shared" ca="1" si="197"/>
        <v>11689222.907461148</v>
      </c>
      <c r="G320" s="10">
        <f t="shared" ca="1" si="198"/>
        <v>13492492.798713161</v>
      </c>
      <c r="H320" s="10">
        <f t="shared" ca="1" si="199"/>
        <v>40309474.521089546</v>
      </c>
      <c r="I320" s="10">
        <f t="shared" ca="1" si="200"/>
        <v>17912154.249753807</v>
      </c>
      <c r="J320" s="10">
        <f t="shared" ca="1" si="233"/>
        <v>83403344.477017656</v>
      </c>
      <c r="K320" s="82">
        <f t="shared" ca="1" si="210"/>
        <v>2249832.8322981684</v>
      </c>
      <c r="L320" s="82">
        <f t="shared" ca="1" si="211"/>
        <v>2596909.4377279263</v>
      </c>
      <c r="M320" s="82">
        <f t="shared" ca="1" si="212"/>
        <v>7778311.9831151944</v>
      </c>
      <c r="N320" s="82">
        <f t="shared" ca="1" si="213"/>
        <v>3496312.7332252152</v>
      </c>
      <c r="O320" s="82">
        <f t="shared" ca="1" si="234"/>
        <v>16121366.986366505</v>
      </c>
      <c r="P320" s="10">
        <f ca="1">IF(IF($A320&gt;='key variables'!$B$26,K320*SUMPRODUCT(Z320:AC320,'control variables'!$O$3:$R$3)/J320+F$65*'key variables'!$B$25/scenario!J$65,K320*SUMPRODUCT(Z320:AC320,'control variables'!$O$7:$R$7)/J320+F$65*'key variables'!$B$25/scenario!J$65)&lt;'key variables'!$B$28,0,IF($A320&gt;='key variables'!$B$26,K320*SUMPRODUCT(Z320:AC320,'control variables'!$O$3:$R$3)/J320+F$65*'key variables'!$B$25/scenario!J$65,K320*SUMPRODUCT(Z320:AC320,'control variables'!$O$7:$R$7)/J320+F$65*'key variables'!$B$25/scenario!J$65))</f>
        <v>8.4777586881627896E-7</v>
      </c>
      <c r="Q320" s="10">
        <f ca="1">IF(IF($A320&gt;='key variables'!$B$26,L320*SUMPRODUCT(Z320:AC320,'control variables'!$O$4:$R$4)/J320+G$65*'key variables'!$B$25/scenario!J$65,L320*SUMPRODUCT(Z320:AC320,'control variables'!$O$7:$R$7)/J320+G$65*'key variables'!$B$25/scenario!J$65)&lt;'key variables'!$B$28,0,IF($A320&gt;='key variables'!$B$26,L320*SUMPRODUCT(Z320:AC320,'control variables'!$O$4:$R$4)/J320+G$65*'key variables'!$B$25/scenario!J$65,L320*SUMPRODUCT(Z320:AC320,'control variables'!$O$7:$R$7)/J320+G$65*'key variables'!$B$25/scenario!J$65))</f>
        <v>9.7856032821695957E-7</v>
      </c>
      <c r="R320" s="10">
        <f ca="1">IF(IF($A320&gt;='key variables'!$B$26,M320*SUMPRODUCT(Z320:AC320,'control variables'!$O$5:$R$5)/J320+H$65*'key variables'!$B$25/scenario!J$65,M320*SUMPRODUCT(Z320:AC320,'control variables'!$O$7:$R$7)/J320+H$65*'key variables'!$B$25/scenario!J$65)&lt;'key variables'!$B$28,0,IF($A320&gt;='key variables'!$B$26,M320*SUMPRODUCT(Z320:AC320,'control variables'!$O$5:$R$5)/J320+H$65*'key variables'!$B$25/scenario!J$65,M320*SUMPRODUCT(Z320:AC320,'control variables'!$O$7:$R$7)/J320+H$65*'key variables'!$B$25/scenario!J$65))</f>
        <v>2.931002297034496E-6</v>
      </c>
      <c r="S320" s="10">
        <f ca="1">IF(IF($A320&gt;='key variables'!$B$26,N320*SUMPRODUCT(Z320:AC320,'control variables'!$O$6:$R$6)/J320+I$65*'key variables'!$B$25/scenario!J$65,N320*SUMPRODUCT(Z320:AC320,'control variables'!$O$7:$R$7)/J320+I$65*'key variables'!$B$25/scenario!J$65)&lt;'key variables'!$B$28,0,IF($A320&gt;='key variables'!$B$26,N320*SUMPRODUCT(Z320:AC320,'control variables'!$O$6:$R$6)/J320+I$65*'key variables'!$B$25/scenario!J$65,N320*SUMPRODUCT(Z320:AC320,'control variables'!$O$7:$R$7)/J320+I$65*'key variables'!$B$25/scenario!J$65))</f>
        <v>1.3174710238518724E-6</v>
      </c>
      <c r="T320" s="10">
        <f t="shared" ca="1" si="207"/>
        <v>6.0748095179196071E-6</v>
      </c>
      <c r="U320" s="82">
        <f ca="1">SUMPRODUCT(P290:P319,'control variables'!AD$7:AD$36)</f>
        <v>1.7974416784918169E-6</v>
      </c>
      <c r="V320" s="82">
        <f ca="1">SUMPRODUCT(Q290:Q319,'control variables'!AE$7:AE$36)</f>
        <v>2.0747289272478323E-6</v>
      </c>
      <c r="W320" s="82">
        <f ca="1">SUMPRODUCT(R290:R319,'control variables'!AF$7:AF$36)</f>
        <v>6.2142670984502292E-6</v>
      </c>
      <c r="X320" s="82">
        <f ca="1">SUMPRODUCT(S290:S319,'control variables'!AG$7:AG$36)</f>
        <v>2.7932822996992255E-6</v>
      </c>
      <c r="Y320" s="82">
        <f t="shared" ca="1" si="201"/>
        <v>1.2879720003889104E-5</v>
      </c>
      <c r="Z320" s="10">
        <f ca="1">IF($A320&gt;='key variables'!$B$26,SUMPRODUCT(P290:P319,'control variables'!V$7:V$36)*$E320,SUMPRODUCT(P290:P319,'control variables'!Z$7:Z$36)*$E320)</f>
        <v>4.3859396592102096E-6</v>
      </c>
      <c r="AA320" s="10">
        <f ca="1">IF($A320&gt;='key variables'!$B$26,SUMPRODUCT(Q290:Q319,'control variables'!W$7:W$36)*$E320,SUMPRODUCT(Q290:Q319,'control variables'!AA$7:AA$36)*$E320)</f>
        <v>5.0625486173004306E-6</v>
      </c>
      <c r="AB320" s="10">
        <f ca="1">IF($A320&gt;='key variables'!$B$26,SUMPRODUCT(R290:R319,'control variables'!X$7:X$36)*$E320,SUMPRODUCT(R290:R319,'control variables'!AB$7:AB$36)*$E320)</f>
        <v>1.5163440820448338E-5</v>
      </c>
      <c r="AC320" s="10">
        <f ca="1">IF($A320&gt;='key variables'!$B$26,SUMPRODUCT(S290:S319,'control variables'!Y$7:Y$36)*$E320,SUMPRODUCT(S290:S319,'control variables'!AC$7:AC$36)*$E320)</f>
        <v>6.8158915887053072E-6</v>
      </c>
      <c r="AD320" s="10">
        <f t="shared" ca="1" si="202"/>
        <v>3.1427820685664286E-5</v>
      </c>
      <c r="AE320" s="82">
        <f ca="1">SUMPRODUCT(P290:P319,'control variables'!AL$7:AL$36)</f>
        <v>5.9716788461373384E-6</v>
      </c>
      <c r="AF320" s="82">
        <f ca="1">SUMPRODUCT(Q290:Q319,'control variables'!AM$7:AM$36)</f>
        <v>6.874893246500773E-6</v>
      </c>
      <c r="AG320" s="82">
        <f ca="1">SUMPRODUCT(R290:R319,'control variables'!AN$7:AN$36)</f>
        <v>1.9602127446406797E-5</v>
      </c>
      <c r="AH320" s="82">
        <f ca="1">SUMPRODUCT(S290:S319,'control variables'!AO$7:AO$36)</f>
        <v>8.4875267462306622E-6</v>
      </c>
      <c r="AI320" s="82">
        <f t="shared" ca="1" si="214"/>
        <v>4.0936226285275568E-5</v>
      </c>
      <c r="AJ320" s="10">
        <f ca="1">SUMPRODUCT(P290:P319,'control variables'!AP$7:AP$36)</f>
        <v>5.7059623640391024E-9</v>
      </c>
      <c r="AK320" s="10">
        <f ca="1">SUMPRODUCT(Q290:Q319,'control variables'!AQ$7:AQ$36)</f>
        <v>1.6465520573096625E-8</v>
      </c>
      <c r="AL320" s="10">
        <f ca="1">SUMPRODUCT(R290:R319,'control variables'!AR$7:AR$36)</f>
        <v>5.9181404228251069E-7</v>
      </c>
      <c r="AM320" s="10">
        <f ca="1">SUMPRODUCT(S290:S319,'control variables'!AS$7:AS$36)</f>
        <v>4.4336247080889421E-7</v>
      </c>
      <c r="AN320" s="10">
        <f t="shared" ca="1" si="235"/>
        <v>1.0573479960285406E-6</v>
      </c>
      <c r="AO320" s="82">
        <f ca="1">SUMPRODUCT(P290:P319,'control variables'!AX$7:AX$36)</f>
        <v>7.7592380456102377E-9</v>
      </c>
      <c r="AP320" s="82">
        <f ca="1">SUMPRODUCT(Q290:Q319,'control variables'!AY$7:AY$36)</f>
        <v>1.7912476181299086E-8</v>
      </c>
      <c r="AQ320" s="82">
        <f ca="1">SUMPRODUCT(R290:R319,'control variables'!AZ$7:AZ$36)</f>
        <v>1.6095535651427833E-7</v>
      </c>
      <c r="AR320" s="82">
        <f ca="1">SUMPRODUCT(S290:S319,'control variables'!BA$7:BA$36)</f>
        <v>1.2058106002160629E-7</v>
      </c>
      <c r="AS320" s="82">
        <f t="shared" ca="1" si="236"/>
        <v>3.0720813076279393E-7</v>
      </c>
      <c r="AT320" s="10">
        <f ca="1">SUMPRODUCT(P290:P319,'control variables'!AT$7:AT$36)</f>
        <v>-6.8478303630999874E-9</v>
      </c>
      <c r="AU320" s="10">
        <f ca="1">SUMPRODUCT(Q290:Q319,'control variables'!AU$7:AU$36)</f>
        <v>7.42838946914621E-9</v>
      </c>
      <c r="AV320" s="10">
        <f ca="1">SUMPRODUCT(R290:R319,'control variables'!AV$7:AV$36)</f>
        <v>3.1987240338246846E-6</v>
      </c>
      <c r="AW320" s="10">
        <f ca="1">SUMPRODUCT(S290:S319,'control variables'!AW$7:AW$36)</f>
        <v>2.3963510321630893E-6</v>
      </c>
      <c r="AX320" s="10">
        <f t="shared" ca="1" si="215"/>
        <v>5.5956556250938198E-6</v>
      </c>
      <c r="AY320" s="82">
        <f ca="1">SUMPRODUCT(P290:P319,'control variables'!BB$7:BB$36)</f>
        <v>2.4819717184024018E-8</v>
      </c>
      <c r="AZ320" s="82">
        <f ca="1">SUMPRODUCT(Q290:Q319,'control variables'!BC$7:BC$36)</f>
        <v>6.3290234558960226E-8</v>
      </c>
      <c r="BA320" s="82">
        <f ca="1">SUMPRODUCT(R290:R319,'control variables'!BD$7:BD$36)</f>
        <v>4.4305109606987116E-7</v>
      </c>
      <c r="BB320" s="82">
        <f ca="1">SUMPRODUCT(S290:S319,'control variables'!BE$7:BE$36)</f>
        <v>6.2960723477418254E-8</v>
      </c>
      <c r="BC320" s="82">
        <f t="shared" ca="1" si="237"/>
        <v>5.9412177129027369E-7</v>
      </c>
      <c r="BD320" s="10">
        <f ca="1">SUMPRODUCT(P290:P319,'control variables'!BF$7:BF$36)</f>
        <v>5.1920686508566082E-9</v>
      </c>
      <c r="BE320" s="10">
        <f ca="1">SUMPRODUCT(Q290:Q319,'control variables'!BG$7:BG$36)</f>
        <v>5.9930372991169456E-9</v>
      </c>
      <c r="BF320" s="10">
        <f ca="1">SUMPRODUCT(R290:R319,'control variables'!BH$7:BH$36)</f>
        <v>1.7950458018190417E-7</v>
      </c>
      <c r="BG320" s="10">
        <f ca="1">SUMPRODUCT(S290:S319,'control variables'!BI$7:BI$36)</f>
        <v>4.0343210115807467E-7</v>
      </c>
      <c r="BH320" s="10">
        <f t="shared" ca="1" si="238"/>
        <v>5.941217872899524E-7</v>
      </c>
      <c r="BI320" s="82">
        <f t="shared" ca="1" si="216"/>
        <v>5.9896507329582628E-6</v>
      </c>
      <c r="BJ320" s="82">
        <f t="shared" ca="1" si="217"/>
        <v>6.945611870528879E-6</v>
      </c>
      <c r="BK320" s="82">
        <f t="shared" ca="1" si="218"/>
        <v>2.3243902576301354E-5</v>
      </c>
      <c r="BL320" s="82">
        <f t="shared" ca="1" si="219"/>
        <v>1.0946838501871169E-5</v>
      </c>
      <c r="BM320" s="82">
        <f t="shared" ca="1" si="209"/>
        <v>4.7126003681659662E-5</v>
      </c>
      <c r="BN320" s="10">
        <f ca="1">BN319+BI320-INDIRECT(ADDRESS(MAX($D320-'key variables'!$B$9*30,34),scenario!BI$4),TRUE)</f>
        <v>9439390.0751320887</v>
      </c>
      <c r="BO320" s="10">
        <f ca="1">BO319+BJ320-INDIRECT(ADDRESS(MAX($D320-'key variables'!$B$9*30,34),scenario!BJ$4),TRUE)</f>
        <v>10895583.360949378</v>
      </c>
      <c r="BP320" s="10">
        <f ca="1">BP319+BK320-INDIRECT(ADDRESS(MAX($D320-'key variables'!$B$9*30,34),scenario!BK$4),TRUE)</f>
        <v>32531162.537850752</v>
      </c>
      <c r="BQ320" s="10">
        <f ca="1">BQ319+BL320-INDIRECT(ADDRESS(MAX($D320-'key variables'!$B$9*30,34),scenario!BL$4),TRUE)</f>
        <v>14415841.516467648</v>
      </c>
      <c r="BR320" s="10">
        <f t="shared" ca="1" si="239"/>
        <v>67281977.490399823</v>
      </c>
      <c r="BS320" s="82">
        <f t="shared" ca="1" si="220"/>
        <v>3.1733702601252205E-5</v>
      </c>
      <c r="BT320" s="82">
        <f t="shared" ca="1" si="221"/>
        <v>3.6828557912399284E-5</v>
      </c>
      <c r="BU320" s="82">
        <f t="shared" ca="1" si="222"/>
        <v>1.2634884997010876E-4</v>
      </c>
      <c r="BV320" s="82">
        <f t="shared" ca="1" si="223"/>
        <v>6.1857749400805098E-5</v>
      </c>
      <c r="BW320" s="82">
        <f t="shared" ca="1" si="240"/>
        <v>2.5676885988456534E-4</v>
      </c>
      <c r="BX320" s="10">
        <f t="shared" ca="1" si="224"/>
        <v>1.3720402362190604E-7</v>
      </c>
      <c r="BY320" s="10">
        <f t="shared" ca="1" si="225"/>
        <v>3.1674754413206902E-7</v>
      </c>
      <c r="BZ320" s="10">
        <f t="shared" ca="1" si="226"/>
        <v>2.846123596161941E-6</v>
      </c>
      <c r="CA320" s="10">
        <f t="shared" ca="1" si="227"/>
        <v>2.1322034361169832E-6</v>
      </c>
      <c r="CB320" s="10">
        <v>0</v>
      </c>
      <c r="CC320" s="82">
        <f t="shared" ca="1" si="228"/>
        <v>-2.9562110837001512E-8</v>
      </c>
      <c r="CD320" s="82">
        <f t="shared" ca="1" si="229"/>
        <v>5.4724394909803939E-8</v>
      </c>
      <c r="CE320" s="82">
        <f t="shared" ca="1" si="230"/>
        <v>1.706643350801087E-5</v>
      </c>
      <c r="CF320" s="82">
        <f t="shared" ca="1" si="231"/>
        <v>1.2785357623237763E-5</v>
      </c>
      <c r="CG320" s="82">
        <f t="shared" ca="1" si="241"/>
        <v>2.9876953415321433E-5</v>
      </c>
      <c r="CH320" s="13" t="str">
        <f t="shared" ca="1" si="194"/>
        <v/>
      </c>
      <c r="CI320" s="81">
        <f t="shared" ca="1" si="203"/>
        <v>0.11317759658586803</v>
      </c>
      <c r="CJ320" s="81">
        <f t="shared" ca="1" si="204"/>
        <v>0.13063724757406736</v>
      </c>
      <c r="CK320" s="81">
        <f t="shared" ca="1" si="205"/>
        <v>0.39004625943765275</v>
      </c>
      <c r="CL320" s="81">
        <f t="shared" ca="1" si="206"/>
        <v>0.1728448853803462</v>
      </c>
      <c r="CM320" s="89">
        <f t="shared" ca="1" si="195"/>
        <v>0.80670598897793422</v>
      </c>
    </row>
    <row r="321" spans="1:91" x14ac:dyDescent="0.3">
      <c r="A321">
        <v>256</v>
      </c>
      <c r="B321" s="3">
        <f t="shared" si="208"/>
        <v>0.9</v>
      </c>
      <c r="C321" s="3">
        <f t="shared" si="196"/>
        <v>8.5333333333333332</v>
      </c>
      <c r="D321" s="4">
        <f t="shared" ca="1" si="232"/>
        <v>321</v>
      </c>
      <c r="E321" s="58">
        <f>(0.5*(COS(B321*2*PI())+1)*('key variables'!$B$4-'key variables'!$B$6)+'key variables'!$B$6)/'key variables'!$B$4</f>
        <v>1</v>
      </c>
      <c r="F321" s="10">
        <f t="shared" ca="1" si="197"/>
        <v>11689222.907461142</v>
      </c>
      <c r="G321" s="10">
        <f t="shared" ca="1" si="198"/>
        <v>13492492.798713155</v>
      </c>
      <c r="H321" s="10">
        <f t="shared" ca="1" si="199"/>
        <v>40309474.521089368</v>
      </c>
      <c r="I321" s="10">
        <f t="shared" ca="1" si="200"/>
        <v>17912154.249753404</v>
      </c>
      <c r="J321" s="10">
        <f t="shared" ca="1" si="233"/>
        <v>83403344.477017075</v>
      </c>
      <c r="K321" s="82">
        <f t="shared" ca="1" si="210"/>
        <v>2249832.8322973195</v>
      </c>
      <c r="L321" s="82">
        <f t="shared" ca="1" si="211"/>
        <v>2596909.4377269479</v>
      </c>
      <c r="M321" s="82">
        <f t="shared" ca="1" si="212"/>
        <v>7778311.9831122663</v>
      </c>
      <c r="N321" s="82">
        <f t="shared" ca="1" si="213"/>
        <v>3496312.7332238988</v>
      </c>
      <c r="O321" s="82">
        <f t="shared" ca="1" si="234"/>
        <v>16121366.986360433</v>
      </c>
      <c r="P321" s="10">
        <f ca="1">IF(IF($A321&gt;='key variables'!$B$26,K321*SUMPRODUCT(Z321:AC321,'control variables'!$O$3:$R$3)/J321+F$65*'key variables'!$B$25/scenario!J$65,K321*SUMPRODUCT(Z321:AC321,'control variables'!$O$7:$R$7)/J321+F$65*'key variables'!$B$25/scenario!J$65)&lt;'key variables'!$B$28,0,IF($A321&gt;='key variables'!$B$26,K321*SUMPRODUCT(Z321:AC321,'control variables'!$O$3:$R$3)/J321+F$65*'key variables'!$B$25/scenario!J$65,K321*SUMPRODUCT(Z321:AC321,'control variables'!$O$7:$R$7)/J321+F$65*'key variables'!$B$25/scenario!J$65))</f>
        <v>7.2946809066277939E-7</v>
      </c>
      <c r="Q321" s="10">
        <f ca="1">IF(IF($A321&gt;='key variables'!$B$26,L321*SUMPRODUCT(Z321:AC321,'control variables'!$O$4:$R$4)/J321+G$65*'key variables'!$B$25/scenario!J$65,L321*SUMPRODUCT(Z321:AC321,'control variables'!$O$7:$R$7)/J321+G$65*'key variables'!$B$25/scenario!J$65)&lt;'key variables'!$B$28,0,IF($A321&gt;='key variables'!$B$26,L321*SUMPRODUCT(Z321:AC321,'control variables'!$O$4:$R$4)/J321+G$65*'key variables'!$B$25/scenario!J$65,L321*SUMPRODUCT(Z321:AC321,'control variables'!$O$7:$R$7)/J321+G$65*'key variables'!$B$25/scenario!J$65))</f>
        <v>8.420014776068863E-7</v>
      </c>
      <c r="R321" s="10">
        <f ca="1">IF(IF($A321&gt;='key variables'!$B$26,M321*SUMPRODUCT(Z321:AC321,'control variables'!$O$5:$R$5)/J321+H$65*'key variables'!$B$25/scenario!J$65,M321*SUMPRODUCT(Z321:AC321,'control variables'!$O$7:$R$7)/J321+H$65*'key variables'!$B$25/scenario!J$65)&lt;'key variables'!$B$28,0,IF($A321&gt;='key variables'!$B$26,M321*SUMPRODUCT(Z321:AC321,'control variables'!$O$5:$R$5)/J321+H$65*'key variables'!$B$25/scenario!J$65,M321*SUMPRODUCT(Z321:AC321,'control variables'!$O$7:$R$7)/J321+H$65*'key variables'!$B$25/scenario!J$65))</f>
        <v>2.5219786596795868E-6</v>
      </c>
      <c r="S321" s="10">
        <f ca="1">IF(IF($A321&gt;='key variables'!$B$26,N321*SUMPRODUCT(Z321:AC321,'control variables'!$O$6:$R$6)/J321+I$65*'key variables'!$B$25/scenario!J$65,N321*SUMPRODUCT(Z321:AC321,'control variables'!$O$7:$R$7)/J321+I$65*'key variables'!$B$25/scenario!J$65)&lt;'key variables'!$B$28,0,IF($A321&gt;='key variables'!$B$26,N321*SUMPRODUCT(Z321:AC321,'control variables'!$O$6:$R$6)/J321+I$65*'key variables'!$B$25/scenario!J$65,N321*SUMPRODUCT(Z321:AC321,'control variables'!$O$7:$R$7)/J321+I$65*'key variables'!$B$25/scenario!J$65))</f>
        <v>1.1336169235562808E-6</v>
      </c>
      <c r="T321" s="10">
        <f t="shared" ca="1" si="207"/>
        <v>5.2270651515055328E-6</v>
      </c>
      <c r="U321" s="82">
        <f ca="1">SUMPRODUCT(P291:P320,'control variables'!AD$7:AD$36)</f>
        <v>1.5466073021376763E-6</v>
      </c>
      <c r="V321" s="82">
        <f ca="1">SUMPRODUCT(Q291:Q320,'control variables'!AE$7:AE$36)</f>
        <v>1.785198900879038E-6</v>
      </c>
      <c r="W321" s="82">
        <f ca="1">SUMPRODUCT(R291:R320,'control variables'!AF$7:AF$36)</f>
        <v>5.3470613188191915E-6</v>
      </c>
      <c r="X321" s="82">
        <f ca="1">SUMPRODUCT(S291:S320,'control variables'!AG$7:AG$36)</f>
        <v>2.4034775944839711E-6</v>
      </c>
      <c r="Y321" s="82">
        <f t="shared" ca="1" si="201"/>
        <v>1.1082345116319877E-5</v>
      </c>
      <c r="Z321" s="10">
        <f ca="1">IF($A321&gt;='key variables'!$B$26,SUMPRODUCT(P291:P320,'control variables'!V$7:V$36)*$E321,SUMPRODUCT(P291:P320,'control variables'!Z$7:Z$36)*$E321)</f>
        <v>3.773878387733113E-6</v>
      </c>
      <c r="AA321" s="10">
        <f ca="1">IF($A321&gt;='key variables'!$B$26,SUMPRODUCT(Q291:Q320,'control variables'!W$7:W$36)*$E321,SUMPRODUCT(Q291:Q320,'control variables'!AA$7:AA$36)*$E321)</f>
        <v>4.3560660424404088E-6</v>
      </c>
      <c r="AB321" s="10">
        <f ca="1">IF($A321&gt;='key variables'!$B$26,SUMPRODUCT(R291:R320,'control variables'!X$7:X$36)*$E321,SUMPRODUCT(R291:R320,'control variables'!AB$7:AB$36)*$E321)</f>
        <v>1.3047370926727419E-5</v>
      </c>
      <c r="AC321" s="10">
        <f ca="1">IF($A321&gt;='key variables'!$B$26,SUMPRODUCT(S291:S320,'control variables'!Y$7:Y$36)*$E321,SUMPRODUCT(S291:S320,'control variables'!AC$7:AC$36)*$E321)</f>
        <v>5.8647286461708354E-6</v>
      </c>
      <c r="AD321" s="10">
        <f t="shared" ca="1" si="202"/>
        <v>2.7042044003071775E-5</v>
      </c>
      <c r="AE321" s="82">
        <f ca="1">SUMPRODUCT(P291:P320,'control variables'!AL$7:AL$36)</f>
        <v>5.1383264447356941E-6</v>
      </c>
      <c r="AF321" s="82">
        <f ca="1">SUMPRODUCT(Q291:Q320,'control variables'!AM$7:AM$36)</f>
        <v>5.9154965769934712E-6</v>
      </c>
      <c r="AG321" s="82">
        <f ca="1">SUMPRODUCT(R291:R320,'control variables'!AN$7:AN$36)</f>
        <v>1.6866635401215774E-5</v>
      </c>
      <c r="AH321" s="82">
        <f ca="1">SUMPRODUCT(S291:S320,'control variables'!AO$7:AO$36)</f>
        <v>7.303085824645084E-6</v>
      </c>
      <c r="AI321" s="82">
        <f t="shared" ca="1" si="214"/>
        <v>3.5223544247590027E-5</v>
      </c>
      <c r="AJ321" s="10">
        <f ca="1">SUMPRODUCT(P291:P320,'control variables'!AP$7:AP$36)</f>
        <v>4.9096909032135542E-9</v>
      </c>
      <c r="AK321" s="10">
        <f ca="1">SUMPRODUCT(Q291:Q320,'control variables'!AQ$7:AQ$36)</f>
        <v>1.4167744442881884E-8</v>
      </c>
      <c r="AL321" s="10">
        <f ca="1">SUMPRODUCT(R291:R320,'control variables'!AR$7:AR$36)</f>
        <v>5.0922593497999699E-7</v>
      </c>
      <c r="AM321" s="10">
        <f ca="1">SUMPRODUCT(S291:S320,'control variables'!AS$7:AS$36)</f>
        <v>3.8149089511621522E-7</v>
      </c>
      <c r="AN321" s="10">
        <f t="shared" ca="1" si="235"/>
        <v>9.097942654423077E-7</v>
      </c>
      <c r="AO321" s="82">
        <f ca="1">SUMPRODUCT(P291:P320,'control variables'!AX$7:AX$36)</f>
        <v>6.6764303754429643E-9</v>
      </c>
      <c r="AP321" s="82">
        <f ca="1">SUMPRODUCT(Q291:Q320,'control variables'!AY$7:AY$36)</f>
        <v>1.5412776276902904E-8</v>
      </c>
      <c r="AQ321" s="82">
        <f ca="1">SUMPRODUCT(R291:R320,'control variables'!AZ$7:AZ$36)</f>
        <v>1.3849391203175357E-7</v>
      </c>
      <c r="AR321" s="82">
        <f ca="1">SUMPRODUCT(S291:S320,'control variables'!BA$7:BA$36)</f>
        <v>1.0375387983963435E-7</v>
      </c>
      <c r="AS321" s="82">
        <f t="shared" ca="1" si="236"/>
        <v>2.6433699852373382E-7</v>
      </c>
      <c r="AT321" s="10">
        <f ca="1">SUMPRODUCT(P291:P320,'control variables'!AT$7:AT$36)</f>
        <v>-5.8922103399210093E-9</v>
      </c>
      <c r="AU321" s="10">
        <f ca="1">SUMPRODUCT(Q291:Q320,'control variables'!AU$7:AU$36)</f>
        <v>6.391751973722854E-9</v>
      </c>
      <c r="AV321" s="10">
        <f ca="1">SUMPRODUCT(R291:R320,'control variables'!AV$7:AV$36)</f>
        <v>2.7523396210596857E-6</v>
      </c>
      <c r="AW321" s="10">
        <f ca="1">SUMPRODUCT(S291:S320,'control variables'!AW$7:AW$36)</f>
        <v>2.0619383923231046E-6</v>
      </c>
      <c r="AX321" s="10">
        <f t="shared" ca="1" si="215"/>
        <v>4.8147775550165926E-6</v>
      </c>
      <c r="AY321" s="82">
        <f ca="1">SUMPRODUCT(P291:P320,'control variables'!BB$7:BB$36)</f>
        <v>2.1356106455764957E-8</v>
      </c>
      <c r="AZ321" s="82">
        <f ca="1">SUMPRODUCT(Q291:Q320,'control variables'!BC$7:BC$36)</f>
        <v>5.4458033378458792E-8</v>
      </c>
      <c r="BA321" s="82">
        <f ca="1">SUMPRODUCT(R291:R320,'control variables'!BD$7:BD$36)</f>
        <v>3.8122297296368532E-7</v>
      </c>
      <c r="BB321" s="82">
        <f ca="1">SUMPRODUCT(S291:S320,'control variables'!BE$7:BE$36)</f>
        <v>5.4174505823185361E-8</v>
      </c>
      <c r="BC321" s="82">
        <f t="shared" ca="1" si="237"/>
        <v>5.112116186210944E-7</v>
      </c>
      <c r="BD321" s="10">
        <f ca="1">SUMPRODUCT(P291:P320,'control variables'!BF$7:BF$36)</f>
        <v>4.4675114551549578E-9</v>
      </c>
      <c r="BE321" s="10">
        <f ca="1">SUMPRODUCT(Q291:Q320,'control variables'!BG$7:BG$36)</f>
        <v>5.1567043090924035E-9</v>
      </c>
      <c r="BF321" s="10">
        <f ca="1">SUMPRODUCT(R291:R320,'control variables'!BH$7:BH$36)</f>
        <v>1.5445457719114144E-7</v>
      </c>
      <c r="BG321" s="10">
        <f ca="1">SUMPRODUCT(S291:S320,'control variables'!BI$7:BI$36)</f>
        <v>3.4713283943261688E-7</v>
      </c>
      <c r="BH321" s="10">
        <f t="shared" ca="1" si="238"/>
        <v>5.112116323880057E-7</v>
      </c>
      <c r="BI321" s="82">
        <f t="shared" ca="1" si="216"/>
        <v>5.1537903408515381E-6</v>
      </c>
      <c r="BJ321" s="82">
        <f t="shared" ca="1" si="217"/>
        <v>5.9763463623456531E-6</v>
      </c>
      <c r="BK321" s="82">
        <f t="shared" ca="1" si="218"/>
        <v>2.0000197995239146E-5</v>
      </c>
      <c r="BL321" s="82">
        <f t="shared" ca="1" si="219"/>
        <v>9.419198722791375E-6</v>
      </c>
      <c r="BM321" s="82">
        <f t="shared" ca="1" si="209"/>
        <v>4.0549533421227708E-5</v>
      </c>
      <c r="BN321" s="10">
        <f ca="1">BN320+BI321-INDIRECT(ADDRESS(MAX($D321-'key variables'!$B$9*30,34),scenario!BI$4),TRUE)</f>
        <v>9439390.0751372427</v>
      </c>
      <c r="BO321" s="10">
        <f ca="1">BO320+BJ321-INDIRECT(ADDRESS(MAX($D321-'key variables'!$B$9*30,34),scenario!BJ$4),TRUE)</f>
        <v>10895583.360955356</v>
      </c>
      <c r="BP321" s="10">
        <f ca="1">BP320+BK321-INDIRECT(ADDRESS(MAX($D321-'key variables'!$B$9*30,34),scenario!BK$4),TRUE)</f>
        <v>32531162.537870754</v>
      </c>
      <c r="BQ321" s="10">
        <f ca="1">BQ320+BL321-INDIRECT(ADDRESS(MAX($D321-'key variables'!$B$9*30,34),scenario!BL$4),TRUE)</f>
        <v>14415841.516477067</v>
      </c>
      <c r="BR321" s="10">
        <f t="shared" ca="1" si="239"/>
        <v>67281977.490440369</v>
      </c>
      <c r="BS321" s="82">
        <f t="shared" ca="1" si="220"/>
        <v>2.7304912839608293E-5</v>
      </c>
      <c r="BT321" s="82">
        <f t="shared" ca="1" si="221"/>
        <v>3.1689056323351427E-5</v>
      </c>
      <c r="BU321" s="82">
        <f t="shared" ca="1" si="222"/>
        <v>1.0871617605735806E-4</v>
      </c>
      <c r="BV321" s="82">
        <f t="shared" ca="1" si="223"/>
        <v>5.3225034762137389E-5</v>
      </c>
      <c r="BW321" s="82">
        <f t="shared" ca="1" si="240"/>
        <v>2.2093517998245517E-4</v>
      </c>
      <c r="BX321" s="10">
        <f t="shared" ca="1" si="224"/>
        <v>1.1805683608642907E-7</v>
      </c>
      <c r="BY321" s="10">
        <f t="shared" ca="1" si="225"/>
        <v>2.7254558272142072E-7</v>
      </c>
      <c r="BZ321" s="10">
        <f t="shared" ca="1" si="226"/>
        <v>2.4489399580388681E-6</v>
      </c>
      <c r="CA321" s="10">
        <f t="shared" ca="1" si="227"/>
        <v>1.8346499707008156E-6</v>
      </c>
      <c r="CB321" s="10">
        <v>0</v>
      </c>
      <c r="CC321" s="82">
        <f t="shared" ca="1" si="228"/>
        <v>-2.5436639969309914E-8</v>
      </c>
      <c r="CD321" s="82">
        <f t="shared" ca="1" si="229"/>
        <v>4.7087611102060062E-8</v>
      </c>
      <c r="CE321" s="82">
        <f t="shared" ca="1" si="230"/>
        <v>1.4684825909899425E-5</v>
      </c>
      <c r="CF321" s="82">
        <f t="shared" ca="1" si="231"/>
        <v>1.1001156246191238E-5</v>
      </c>
      <c r="CG321" s="82">
        <f t="shared" ca="1" si="241"/>
        <v>2.5707633127223415E-5</v>
      </c>
      <c r="CH321" s="13" t="str">
        <f t="shared" ref="CH321:CH384" ca="1" si="242">IF(BW321&gt;1,A321,"")</f>
        <v/>
      </c>
      <c r="CI321" s="81">
        <f t="shared" ca="1" si="203"/>
        <v>0.11317759658593061</v>
      </c>
      <c r="CJ321" s="81">
        <f t="shared" ca="1" si="204"/>
        <v>0.13063724757413994</v>
      </c>
      <c r="CK321" s="81">
        <f t="shared" ca="1" si="205"/>
        <v>0.39004625943789528</v>
      </c>
      <c r="CL321" s="81">
        <f t="shared" ca="1" si="206"/>
        <v>0.17284488538046036</v>
      </c>
      <c r="CM321" s="89">
        <f t="shared" ref="CM321:CM384" ca="1" si="243">SUM(CI321:CL321)</f>
        <v>0.80670598897842616</v>
      </c>
    </row>
    <row r="322" spans="1:91" x14ac:dyDescent="0.3">
      <c r="A322">
        <v>257</v>
      </c>
      <c r="B322" s="3">
        <f t="shared" si="208"/>
        <v>0.90277777777777779</v>
      </c>
      <c r="C322" s="3">
        <f t="shared" ref="C322:C385" si="244">A322/30</f>
        <v>8.5666666666666664</v>
      </c>
      <c r="D322" s="4">
        <f t="shared" ca="1" si="232"/>
        <v>322</v>
      </c>
      <c r="E322" s="58">
        <f>(0.5*(COS(B322*2*PI())+1)*('key variables'!$B$4-'key variables'!$B$6)+'key variables'!$B$6)/'key variables'!$B$4</f>
        <v>1</v>
      </c>
      <c r="F322" s="10">
        <f t="shared" ref="F322:F385" ca="1" si="245">MAX(F321-BD321,0.001)</f>
        <v>11689222.907461138</v>
      </c>
      <c r="G322" s="10">
        <f t="shared" ref="G322:G385" ca="1" si="246">MAX(G321-BE321,0.001)</f>
        <v>13492492.79871315</v>
      </c>
      <c r="H322" s="10">
        <f t="shared" ref="H322:H385" ca="1" si="247">MAX(H321-BF321,0.001)</f>
        <v>40309474.521089211</v>
      </c>
      <c r="I322" s="10">
        <f t="shared" ref="I322:I385" ca="1" si="248">MAX(I321-BG321,0.001)</f>
        <v>17912154.249753058</v>
      </c>
      <c r="J322" s="10">
        <f t="shared" ca="1" si="233"/>
        <v>83403344.477016553</v>
      </c>
      <c r="K322" s="82">
        <f t="shared" ca="1" si="210"/>
        <v>2249832.8322965908</v>
      </c>
      <c r="L322" s="82">
        <f t="shared" ca="1" si="211"/>
        <v>2596909.4377261046</v>
      </c>
      <c r="M322" s="82">
        <f t="shared" ca="1" si="212"/>
        <v>7778311.9831097415</v>
      </c>
      <c r="N322" s="82">
        <f t="shared" ca="1" si="213"/>
        <v>3496312.7332227658</v>
      </c>
      <c r="O322" s="82">
        <f t="shared" ca="1" si="234"/>
        <v>16121366.986355202</v>
      </c>
      <c r="P322" s="10">
        <f ca="1">IF(IF($A322&gt;='key variables'!$B$26,K322*SUMPRODUCT(Z322:AC322,'control variables'!$O$3:$R$3)/J322+F$65*'key variables'!$B$25/scenario!J$65,K322*SUMPRODUCT(Z322:AC322,'control variables'!$O$7:$R$7)/J322+F$65*'key variables'!$B$25/scenario!J$65)&lt;'key variables'!$B$28,0,IF($A322&gt;='key variables'!$B$26,K322*SUMPRODUCT(Z322:AC322,'control variables'!$O$3:$R$3)/J322+F$65*'key variables'!$B$25/scenario!J$65,K322*SUMPRODUCT(Z322:AC322,'control variables'!$O$7:$R$7)/J322+F$65*'key variables'!$B$25/scenario!J$65))</f>
        <v>6.2767025444847316E-7</v>
      </c>
      <c r="Q322" s="10">
        <f ca="1">IF(IF($A322&gt;='key variables'!$B$26,L322*SUMPRODUCT(Z322:AC322,'control variables'!$O$4:$R$4)/J322+G$65*'key variables'!$B$25/scenario!J$65,L322*SUMPRODUCT(Z322:AC322,'control variables'!$O$7:$R$7)/J322+G$65*'key variables'!$B$25/scenario!J$65)&lt;'key variables'!$B$28,0,IF($A322&gt;='key variables'!$B$26,L322*SUMPRODUCT(Z322:AC322,'control variables'!$O$4:$R$4)/J322+G$65*'key variables'!$B$25/scenario!J$65,L322*SUMPRODUCT(Z322:AC322,'control variables'!$O$7:$R$7)/J322+G$65*'key variables'!$B$25/scenario!J$65))</f>
        <v>7.2449952021248919E-7</v>
      </c>
      <c r="R322" s="10">
        <f ca="1">IF(IF($A322&gt;='key variables'!$B$26,M322*SUMPRODUCT(Z322:AC322,'control variables'!$O$5:$R$5)/J322+H$65*'key variables'!$B$25/scenario!J$65,M322*SUMPRODUCT(Z322:AC322,'control variables'!$O$7:$R$7)/J322+H$65*'key variables'!$B$25/scenario!J$65)&lt;'key variables'!$B$28,0,IF($A322&gt;='key variables'!$B$26,M322*SUMPRODUCT(Z322:AC322,'control variables'!$O$5:$R$5)/J322+H$65*'key variables'!$B$25/scenario!J$65,M322*SUMPRODUCT(Z322:AC322,'control variables'!$O$7:$R$7)/J322+H$65*'key variables'!$B$25/scenario!J$65))</f>
        <v>2.1700345872517197E-6</v>
      </c>
      <c r="S322" s="10">
        <f ca="1">IF(IF($A322&gt;='key variables'!$B$26,N322*SUMPRODUCT(Z322:AC322,'control variables'!$O$6:$R$6)/J322+I$65*'key variables'!$B$25/scenario!J$65,N322*SUMPRODUCT(Z322:AC322,'control variables'!$O$7:$R$7)/J322+I$65*'key variables'!$B$25/scenario!J$65)&lt;'key variables'!$B$28,0,IF($A322&gt;='key variables'!$B$26,N322*SUMPRODUCT(Z322:AC322,'control variables'!$O$6:$R$6)/J322+I$65*'key variables'!$B$25/scenario!J$65,N322*SUMPRODUCT(Z322:AC322,'control variables'!$O$7:$R$7)/J322+I$65*'key variables'!$B$25/scenario!J$65))</f>
        <v>9.7541980514758063E-7</v>
      </c>
      <c r="T322" s="10">
        <f t="shared" ca="1" si="207"/>
        <v>4.497624167060263E-6</v>
      </c>
      <c r="U322" s="82">
        <f ca="1">SUMPRODUCT(P292:P321,'control variables'!AD$7:AD$36)</f>
        <v>1.3307770569960976E-6</v>
      </c>
      <c r="V322" s="82">
        <f ca="1">SUMPRODUCT(Q292:Q321,'control variables'!AE$7:AE$36)</f>
        <v>1.5360730136091086E-6</v>
      </c>
      <c r="W322" s="82">
        <f ca="1">SUMPRODUCT(R292:R321,'control variables'!AF$7:AF$36)</f>
        <v>4.6008747764223622E-6</v>
      </c>
      <c r="X322" s="82">
        <f ca="1">SUMPRODUCT(S292:S321,'control variables'!AG$7:AG$36)</f>
        <v>2.0680704373518549E-6</v>
      </c>
      <c r="Y322" s="82">
        <f t="shared" ca="1" si="201"/>
        <v>9.5357952843794238E-6</v>
      </c>
      <c r="Z322" s="10">
        <f ca="1">IF($A322&gt;='key variables'!$B$26,SUMPRODUCT(P292:P321,'control variables'!V$7:V$36)*$E322,SUMPRODUCT(P292:P321,'control variables'!Z$7:Z$36)*$E322)</f>
        <v>3.2472307400514146E-6</v>
      </c>
      <c r="AA322" s="10">
        <f ca="1">IF($A322&gt;='key variables'!$B$26,SUMPRODUCT(Q292:Q321,'control variables'!W$7:W$36)*$E322,SUMPRODUCT(Q292:Q321,'control variables'!AA$7:AA$36)*$E322)</f>
        <v>3.7481736572871624E-6</v>
      </c>
      <c r="AB322" s="10">
        <f ca="1">IF($A322&gt;='key variables'!$B$26,SUMPRODUCT(R292:R321,'control variables'!X$7:X$36)*$E322,SUMPRODUCT(R292:R321,'control variables'!AB$7:AB$36)*$E322)</f>
        <v>1.1226600223218063E-5</v>
      </c>
      <c r="AC322" s="10">
        <f ca="1">IF($A322&gt;='key variables'!$B$26,SUMPRODUCT(S292:S321,'control variables'!Y$7:Y$36)*$E322,SUMPRODUCT(S292:S321,'control variables'!AC$7:AC$36)*$E322)</f>
        <v>5.0463012278849417E-6</v>
      </c>
      <c r="AD322" s="10">
        <f t="shared" ca="1" si="202"/>
        <v>2.3268305848441579E-5</v>
      </c>
      <c r="AE322" s="82">
        <f ca="1">SUMPRODUCT(P292:P321,'control variables'!AL$7:AL$36)</f>
        <v>4.4212690154534568E-6</v>
      </c>
      <c r="AF322" s="82">
        <f ca="1">SUMPRODUCT(Q292:Q321,'control variables'!AM$7:AM$36)</f>
        <v>5.0899844547007022E-6</v>
      </c>
      <c r="AG322" s="82">
        <f ca="1">SUMPRODUCT(R292:R321,'control variables'!AN$7:AN$36)</f>
        <v>1.4512883386524801E-5</v>
      </c>
      <c r="AH322" s="82">
        <f ca="1">SUMPRODUCT(S292:S321,'control variables'!AO$7:AO$36)</f>
        <v>6.2839345496978306E-6</v>
      </c>
      <c r="AI322" s="82">
        <f t="shared" ca="1" si="214"/>
        <v>3.0308071406376792E-5</v>
      </c>
      <c r="AJ322" s="10">
        <f ca="1">SUMPRODUCT(P292:P321,'control variables'!AP$7:AP$36)</f>
        <v>4.2245397405727792E-9</v>
      </c>
      <c r="AK322" s="10">
        <f ca="1">SUMPRODUCT(Q292:Q321,'control variables'!AQ$7:AQ$36)</f>
        <v>1.2190624748710434E-8</v>
      </c>
      <c r="AL322" s="10">
        <f ca="1">SUMPRODUCT(R292:R321,'control variables'!AR$7:AR$36)</f>
        <v>4.3816306192417635E-7</v>
      </c>
      <c r="AM322" s="10">
        <f ca="1">SUMPRODUCT(S292:S321,'control variables'!AS$7:AS$36)</f>
        <v>3.282535456621664E-7</v>
      </c>
      <c r="AN322" s="10">
        <f t="shared" ca="1" si="235"/>
        <v>7.8283177207562596E-7</v>
      </c>
      <c r="AO322" s="82">
        <f ca="1">SUMPRODUCT(P292:P321,'control variables'!AX$7:AX$36)</f>
        <v>5.7447293530775115E-9</v>
      </c>
      <c r="AP322" s="82">
        <f ca="1">SUMPRODUCT(Q292:Q321,'control variables'!AY$7:AY$36)</f>
        <v>1.3261911427401999E-8</v>
      </c>
      <c r="AQ322" s="82">
        <f ca="1">SUMPRODUCT(R292:R321,'control variables'!AZ$7:AZ$36)</f>
        <v>1.191669794981668E-7</v>
      </c>
      <c r="AR322" s="82">
        <f ca="1">SUMPRODUCT(S292:S321,'control variables'!BA$7:BA$36)</f>
        <v>8.9274945665988293E-8</v>
      </c>
      <c r="AS322" s="82">
        <f t="shared" ca="1" si="236"/>
        <v>2.2744856594463462E-7</v>
      </c>
      <c r="AT322" s="10">
        <f ca="1">SUMPRODUCT(P292:P321,'control variables'!AT$7:AT$36)</f>
        <v>-5.0699478300355426E-9</v>
      </c>
      <c r="AU322" s="10">
        <f ca="1">SUMPRODUCT(Q292:Q321,'control variables'!AU$7:AU$36)</f>
        <v>5.4997780425021247E-9</v>
      </c>
      <c r="AV322" s="10">
        <f ca="1">SUMPRODUCT(R292:R321,'control variables'!AV$7:AV$36)</f>
        <v>2.3682484983215083E-6</v>
      </c>
      <c r="AW322" s="10">
        <f ca="1">SUMPRODUCT(S292:S321,'control variables'!AW$7:AW$36)</f>
        <v>1.7741932950013519E-6</v>
      </c>
      <c r="AX322" s="10">
        <f t="shared" ca="1" si="215"/>
        <v>4.1428716235353264E-6</v>
      </c>
      <c r="AY322" s="82">
        <f ca="1">SUMPRODUCT(P292:P321,'control variables'!BB$7:BB$36)</f>
        <v>1.837584528333606E-8</v>
      </c>
      <c r="AZ322" s="82">
        <f ca="1">SUMPRODUCT(Q292:Q321,'control variables'!BC$7:BC$36)</f>
        <v>4.6858372703380766E-8</v>
      </c>
      <c r="BA322" s="82">
        <f ca="1">SUMPRODUCT(R292:R321,'control variables'!BD$7:BD$36)</f>
        <v>3.2802301225385844E-7</v>
      </c>
      <c r="BB322" s="82">
        <f ca="1">SUMPRODUCT(S292:S321,'control variables'!BE$7:BE$36)</f>
        <v>4.6614411637722158E-8</v>
      </c>
      <c r="BC322" s="82">
        <f t="shared" ca="1" si="237"/>
        <v>4.3987164187829741E-7</v>
      </c>
      <c r="BD322" s="10">
        <f ca="1">SUMPRODUCT(P292:P321,'control variables'!BF$7:BF$36)</f>
        <v>3.8440667764745187E-9</v>
      </c>
      <c r="BE322" s="10">
        <f ca="1">SUMPRODUCT(Q292:Q321,'control variables'!BG$7:BG$36)</f>
        <v>4.4370822346324674E-9</v>
      </c>
      <c r="BF322" s="10">
        <f ca="1">SUMPRODUCT(R292:R321,'control variables'!BH$7:BH$36)</f>
        <v>1.3290032149101503E-7</v>
      </c>
      <c r="BG322" s="10">
        <f ca="1">SUMPRODUCT(S292:S321,'control variables'!BI$7:BI$36)</f>
        <v>2.9869018322190348E-7</v>
      </c>
      <c r="BH322" s="10">
        <f t="shared" ca="1" si="238"/>
        <v>4.3987165372402549E-7</v>
      </c>
      <c r="BI322" s="82">
        <f t="shared" ca="1" si="216"/>
        <v>4.4345749129067576E-6</v>
      </c>
      <c r="BJ322" s="82">
        <f t="shared" ca="1" si="217"/>
        <v>5.1423426054465856E-6</v>
      </c>
      <c r="BK322" s="82">
        <f t="shared" ca="1" si="218"/>
        <v>1.7209154897100169E-5</v>
      </c>
      <c r="BL322" s="82">
        <f t="shared" ca="1" si="219"/>
        <v>8.1047422563369036E-6</v>
      </c>
      <c r="BM322" s="82">
        <f t="shared" ca="1" si="209"/>
        <v>3.4890814671790416E-5</v>
      </c>
      <c r="BN322" s="10">
        <f ca="1">BN321+BI322-INDIRECT(ADDRESS(MAX($D322-'key variables'!$B$9*30,34),scenario!BI$4),TRUE)</f>
        <v>9439390.0751416776</v>
      </c>
      <c r="BO322" s="10">
        <f ca="1">BO321+BJ322-INDIRECT(ADDRESS(MAX($D322-'key variables'!$B$9*30,34),scenario!BJ$4),TRUE)</f>
        <v>10895583.360960498</v>
      </c>
      <c r="BP322" s="10">
        <f ca="1">BP321+BK322-INDIRECT(ADDRESS(MAX($D322-'key variables'!$B$9*30,34),scenario!BK$4),TRUE)</f>
        <v>32531162.537887964</v>
      </c>
      <c r="BQ322" s="10">
        <f ca="1">BQ321+BL322-INDIRECT(ADDRESS(MAX($D322-'key variables'!$B$9*30,34),scenario!BL$4),TRUE)</f>
        <v>14415841.516485171</v>
      </c>
      <c r="BR322" s="10">
        <f t="shared" ca="1" si="239"/>
        <v>67281977.490475252</v>
      </c>
      <c r="BS322" s="82">
        <f t="shared" ca="1" si="220"/>
        <v>2.3494164114373535E-5</v>
      </c>
      <c r="BT322" s="82">
        <f t="shared" ca="1" si="221"/>
        <v>2.7266776155882698E-5</v>
      </c>
      <c r="BU322" s="82">
        <f t="shared" ca="1" si="222"/>
        <v>9.3544155426018597E-5</v>
      </c>
      <c r="BV322" s="82">
        <f t="shared" ca="1" si="223"/>
        <v>4.579702212772616E-5</v>
      </c>
      <c r="BW322" s="82">
        <f t="shared" ca="1" si="240"/>
        <v>1.9010211782400098E-4</v>
      </c>
      <c r="BX322" s="10">
        <f t="shared" ca="1" si="224"/>
        <v>1.0158165337969599E-7</v>
      </c>
      <c r="BY322" s="10">
        <f t="shared" ca="1" si="225"/>
        <v>2.3451203921080949E-7</v>
      </c>
      <c r="BZ322" s="10">
        <f t="shared" ca="1" si="226"/>
        <v>2.1071836037921616E-6</v>
      </c>
      <c r="CA322" s="10">
        <f t="shared" ca="1" si="227"/>
        <v>1.5786203215071783E-6</v>
      </c>
      <c r="CB322" s="10">
        <v>0</v>
      </c>
      <c r="CC322" s="82">
        <f t="shared" ca="1" si="228"/>
        <v>-2.1886881751779104E-8</v>
      </c>
      <c r="CD322" s="82">
        <f t="shared" ca="1" si="229"/>
        <v>4.0516546380866372E-8</v>
      </c>
      <c r="CE322" s="82">
        <f t="shared" ca="1" si="230"/>
        <v>1.2635573494003924E-5</v>
      </c>
      <c r="CF322" s="82">
        <f t="shared" ca="1" si="231"/>
        <v>9.4659415511860643E-6</v>
      </c>
      <c r="CG322" s="82">
        <f t="shared" ca="1" si="241"/>
        <v>2.2120144709819077E-5</v>
      </c>
      <c r="CH322" s="13" t="str">
        <f t="shared" ca="1" si="242"/>
        <v/>
      </c>
      <c r="CI322" s="81">
        <f t="shared" ca="1" si="203"/>
        <v>0.1131775965859845</v>
      </c>
      <c r="CJ322" s="81">
        <f t="shared" ca="1" si="204"/>
        <v>0.13063724757420242</v>
      </c>
      <c r="CK322" s="81">
        <f t="shared" ca="1" si="205"/>
        <v>0.39004625943810411</v>
      </c>
      <c r="CL322" s="81">
        <f t="shared" ca="1" si="206"/>
        <v>0.17284488538055859</v>
      </c>
      <c r="CM322" s="89">
        <f t="shared" ca="1" si="243"/>
        <v>0.80670598897884971</v>
      </c>
    </row>
    <row r="323" spans="1:91" x14ac:dyDescent="0.3">
      <c r="A323">
        <v>258</v>
      </c>
      <c r="B323" s="3">
        <f t="shared" si="208"/>
        <v>0.90555555555555556</v>
      </c>
      <c r="C323" s="3">
        <f t="shared" si="244"/>
        <v>8.6</v>
      </c>
      <c r="D323" s="4">
        <f t="shared" ca="1" si="232"/>
        <v>323</v>
      </c>
      <c r="E323" s="58">
        <f>(0.5*(COS(B323*2*PI())+1)*('key variables'!$B$4-'key variables'!$B$6)+'key variables'!$B$6)/'key variables'!$B$4</f>
        <v>1</v>
      </c>
      <c r="F323" s="10">
        <f t="shared" ca="1" si="245"/>
        <v>11689222.907461135</v>
      </c>
      <c r="G323" s="10">
        <f t="shared" ca="1" si="246"/>
        <v>13492492.798713146</v>
      </c>
      <c r="H323" s="10">
        <f t="shared" ca="1" si="247"/>
        <v>40309474.521089077</v>
      </c>
      <c r="I323" s="10">
        <f t="shared" ca="1" si="248"/>
        <v>17912154.24975276</v>
      </c>
      <c r="J323" s="10">
        <f t="shared" ca="1" si="233"/>
        <v>83403344.477016121</v>
      </c>
      <c r="K323" s="82">
        <f t="shared" ca="1" si="210"/>
        <v>2249832.8322959631</v>
      </c>
      <c r="L323" s="82">
        <f t="shared" ca="1" si="211"/>
        <v>2596909.4377253805</v>
      </c>
      <c r="M323" s="82">
        <f t="shared" ca="1" si="212"/>
        <v>7778311.9831075687</v>
      </c>
      <c r="N323" s="82">
        <f t="shared" ca="1" si="213"/>
        <v>3496312.7332217917</v>
      </c>
      <c r="O323" s="82">
        <f t="shared" ca="1" si="234"/>
        <v>16121366.986350704</v>
      </c>
      <c r="P323" s="10">
        <f ca="1">IF(IF($A323&gt;='key variables'!$B$26,K323*SUMPRODUCT(Z323:AC323,'control variables'!$O$3:$R$3)/J323+F$65*'key variables'!$B$25/scenario!J$65,K323*SUMPRODUCT(Z323:AC323,'control variables'!$O$7:$R$7)/J323+F$65*'key variables'!$B$25/scenario!J$65)&lt;'key variables'!$B$28,0,IF($A323&gt;='key variables'!$B$26,K323*SUMPRODUCT(Z323:AC323,'control variables'!$O$3:$R$3)/J323+F$65*'key variables'!$B$25/scenario!J$65,K323*SUMPRODUCT(Z323:AC323,'control variables'!$O$7:$R$7)/J323+F$65*'key variables'!$B$25/scenario!J$65))</f>
        <v>5.4007838500714998E-7</v>
      </c>
      <c r="Q323" s="10">
        <f ca="1">IF(IF($A323&gt;='key variables'!$B$26,L323*SUMPRODUCT(Z323:AC323,'control variables'!$O$4:$R$4)/J323+G$65*'key variables'!$B$25/scenario!J$65,L323*SUMPRODUCT(Z323:AC323,'control variables'!$O$7:$R$7)/J323+G$65*'key variables'!$B$25/scenario!J$65)&lt;'key variables'!$B$28,0,IF($A323&gt;='key variables'!$B$26,L323*SUMPRODUCT(Z323:AC323,'control variables'!$O$4:$R$4)/J323+G$65*'key variables'!$B$25/scenario!J$65,L323*SUMPRODUCT(Z323:AC323,'control variables'!$O$7:$R$7)/J323+G$65*'key variables'!$B$25/scenario!J$65))</f>
        <v>6.2339505184714431E-7</v>
      </c>
      <c r="R323" s="10">
        <f ca="1">IF(IF($A323&gt;='key variables'!$B$26,M323*SUMPRODUCT(Z323:AC323,'control variables'!$O$5:$R$5)/J323+H$65*'key variables'!$B$25/scenario!J$65,M323*SUMPRODUCT(Z323:AC323,'control variables'!$O$7:$R$7)/J323+H$65*'key variables'!$B$25/scenario!J$65)&lt;'key variables'!$B$28,0,IF($A323&gt;='key variables'!$B$26,M323*SUMPRODUCT(Z323:AC323,'control variables'!$O$5:$R$5)/J323+H$65*'key variables'!$B$25/scenario!J$65,M323*SUMPRODUCT(Z323:AC323,'control variables'!$O$7:$R$7)/J323+H$65*'key variables'!$B$25/scenario!J$65))</f>
        <v>1.8672045823206632E-6</v>
      </c>
      <c r="S323" s="10">
        <f ca="1">IF(IF($A323&gt;='key variables'!$B$26,N323*SUMPRODUCT(Z323:AC323,'control variables'!$O$6:$R$6)/J323+I$65*'key variables'!$B$25/scenario!J$65,N323*SUMPRODUCT(Z323:AC323,'control variables'!$O$7:$R$7)/J323+I$65*'key variables'!$B$25/scenario!J$65)&lt;'key variables'!$B$28,0,IF($A323&gt;='key variables'!$B$26,N323*SUMPRODUCT(Z323:AC323,'control variables'!$O$6:$R$6)/J323+I$65*'key variables'!$B$25/scenario!J$65,N323*SUMPRODUCT(Z323:AC323,'control variables'!$O$7:$R$7)/J323+I$65*'key variables'!$B$25/scenario!J$65))</f>
        <v>8.3929921696064841E-7</v>
      </c>
      <c r="T323" s="10">
        <f t="shared" ca="1" si="207"/>
        <v>3.869977236135606E-6</v>
      </c>
      <c r="U323" s="82">
        <f ca="1">SUMPRODUCT(P293:P322,'control variables'!AD$7:AD$36)</f>
        <v>1.1450660894846026E-6</v>
      </c>
      <c r="V323" s="82">
        <f ca="1">SUMPRODUCT(Q293:Q322,'control variables'!AE$7:AE$36)</f>
        <v>1.3217128365787333E-6</v>
      </c>
      <c r="W323" s="82">
        <f ca="1">SUMPRODUCT(R293:R322,'control variables'!AF$7:AF$36)</f>
        <v>3.9588191431089172E-6</v>
      </c>
      <c r="X323" s="82">
        <f ca="1">SUMPRODUCT(S293:S322,'control variables'!AG$7:AG$36)</f>
        <v>1.7794696083974824E-6</v>
      </c>
      <c r="Y323" s="82">
        <f t="shared" ref="Y323:Y386" ca="1" si="249">SUM(U323:X323)</f>
        <v>8.2050676775697355E-6</v>
      </c>
      <c r="Z323" s="10">
        <f ca="1">IF($A323&gt;='key variables'!$B$26,SUMPRODUCT(P293:P322,'control variables'!V$7:V$36)*$E323,SUMPRODUCT(P293:P322,'control variables'!Z$7:Z$36)*$E323)</f>
        <v>2.794077178906668E-6</v>
      </c>
      <c r="AA323" s="10">
        <f ca="1">IF($A323&gt;='key variables'!$B$26,SUMPRODUCT(Q293:Q322,'control variables'!W$7:W$36)*$E323,SUMPRODUCT(Q293:Q322,'control variables'!AA$7:AA$36)*$E323)</f>
        <v>3.2251131246187288E-6</v>
      </c>
      <c r="AB323" s="10">
        <f ca="1">IF($A323&gt;='key variables'!$B$26,SUMPRODUCT(R293:R322,'control variables'!X$7:X$36)*$E323,SUMPRODUCT(R293:R322,'control variables'!AB$7:AB$36)*$E323)</f>
        <v>9.6599194795456473E-6</v>
      </c>
      <c r="AC323" s="10">
        <f ca="1">IF($A323&gt;='key variables'!$B$26,SUMPRODUCT(S293:S322,'control variables'!Y$7:Y$36)*$E323,SUMPRODUCT(S293:S322,'control variables'!AC$7:AC$36)*$E323)</f>
        <v>4.3420859887827879E-6</v>
      </c>
      <c r="AD323" s="10">
        <f t="shared" ref="AD323:AD386" ca="1" si="250">SUM(Z323:AC323)</f>
        <v>2.0021195771853834E-5</v>
      </c>
      <c r="AE323" s="82">
        <f ca="1">SUMPRODUCT(P293:P322,'control variables'!AL$7:AL$36)</f>
        <v>3.8042775049905464E-6</v>
      </c>
      <c r="AF323" s="82">
        <f ca="1">SUMPRODUCT(Q293:Q322,'control variables'!AM$7:AM$36)</f>
        <v>4.3796731875143438E-6</v>
      </c>
      <c r="AG323" s="82">
        <f ca="1">SUMPRODUCT(R293:R322,'control variables'!AN$7:AN$36)</f>
        <v>1.2487599285845474E-5</v>
      </c>
      <c r="AH323" s="82">
        <f ca="1">SUMPRODUCT(S293:S322,'control variables'!AO$7:AO$36)</f>
        <v>5.407006623367952E-6</v>
      </c>
      <c r="AI323" s="82">
        <f t="shared" ca="1" si="214"/>
        <v>2.6078556601718315E-5</v>
      </c>
      <c r="AJ323" s="10">
        <f ca="1">SUMPRODUCT(P293:P322,'control variables'!AP$7:AP$36)</f>
        <v>3.6350019525661101E-9</v>
      </c>
      <c r="AK323" s="10">
        <f ca="1">SUMPRODUCT(Q293:Q322,'control variables'!AQ$7:AQ$36)</f>
        <v>1.0489413636940976E-8</v>
      </c>
      <c r="AL323" s="10">
        <f ca="1">SUMPRODUCT(R293:R322,'control variables'!AR$7:AR$36)</f>
        <v>3.7701706776245874E-7</v>
      </c>
      <c r="AM323" s="10">
        <f ca="1">SUMPRODUCT(S293:S322,'control variables'!AS$7:AS$36)</f>
        <v>2.8244550949754959E-7</v>
      </c>
      <c r="AN323" s="10">
        <f t="shared" ca="1" si="235"/>
        <v>6.7358699284951542E-7</v>
      </c>
      <c r="AO323" s="82">
        <f ca="1">SUMPRODUCT(P293:P322,'control variables'!AX$7:AX$36)</f>
        <v>4.9430479289492836E-9</v>
      </c>
      <c r="AP323" s="82">
        <f ca="1">SUMPRODUCT(Q293:Q322,'control variables'!AY$7:AY$36)</f>
        <v>1.1411201431101391E-8</v>
      </c>
      <c r="AQ323" s="82">
        <f ca="1">SUMPRODUCT(R293:R322,'control variables'!AZ$7:AZ$36)</f>
        <v>1.0253713534685417E-7</v>
      </c>
      <c r="AR323" s="82">
        <f ca="1">SUMPRODUCT(S293:S322,'control variables'!BA$7:BA$36)</f>
        <v>7.681655795410441E-8</v>
      </c>
      <c r="AS323" s="82">
        <f t="shared" ca="1" si="236"/>
        <v>1.9570794266100926E-7</v>
      </c>
      <c r="AT323" s="10">
        <f ca="1">SUMPRODUCT(P293:P322,'control variables'!AT$7:AT$36)</f>
        <v>-4.3624326893280609E-9</v>
      </c>
      <c r="AU323" s="10">
        <f ca="1">SUMPRODUCT(Q293:Q322,'control variables'!AU$7:AU$36)</f>
        <v>4.7322797632203153E-9</v>
      </c>
      <c r="AV323" s="10">
        <f ca="1">SUMPRODUCT(R293:R322,'control variables'!AV$7:AV$36)</f>
        <v>2.0377575888108122E-6</v>
      </c>
      <c r="AW323" s="10">
        <f ca="1">SUMPRODUCT(S293:S322,'control variables'!AW$7:AW$36)</f>
        <v>1.526603248547886E-6</v>
      </c>
      <c r="AX323" s="10">
        <f t="shared" ca="1" si="215"/>
        <v>3.5647306844325906E-6</v>
      </c>
      <c r="AY323" s="82">
        <f ca="1">SUMPRODUCT(P293:P322,'control variables'!BB$7:BB$36)</f>
        <v>1.5811481862408296E-8</v>
      </c>
      <c r="AZ323" s="82">
        <f ca="1">SUMPRODUCT(Q293:Q322,'control variables'!BC$7:BC$36)</f>
        <v>4.0319250552971866E-8</v>
      </c>
      <c r="BA323" s="82">
        <f ca="1">SUMPRODUCT(R293:R322,'control variables'!BD$7:BD$36)</f>
        <v>2.822471472051283E-7</v>
      </c>
      <c r="BB323" s="82">
        <f ca="1">SUMPRODUCT(S293:S322,'control variables'!BE$7:BE$36)</f>
        <v>4.0109334442702193E-8</v>
      </c>
      <c r="BC323" s="82">
        <f t="shared" ca="1" si="237"/>
        <v>3.7848721406321063E-7</v>
      </c>
      <c r="BD323" s="10">
        <f ca="1">SUMPRODUCT(P293:P322,'control variables'!BF$7:BF$36)</f>
        <v>3.3076242848665697E-9</v>
      </c>
      <c r="BE323" s="10">
        <f ca="1">SUMPRODUCT(Q293:Q322,'control variables'!BG$7:BG$36)</f>
        <v>3.817883977208184E-9</v>
      </c>
      <c r="BF323" s="10">
        <f ca="1">SUMPRODUCT(R293:R322,'control variables'!BH$7:BH$36)</f>
        <v>1.1435397884357478E-7</v>
      </c>
      <c r="BG323" s="10">
        <f ca="1">SUMPRODUCT(S293:S322,'control variables'!BI$7:BI$36)</f>
        <v>2.5700773715020863E-7</v>
      </c>
      <c r="BH323" s="10">
        <f t="shared" ca="1" si="238"/>
        <v>3.7848722425585815E-7</v>
      </c>
      <c r="BI323" s="82">
        <f t="shared" ca="1" si="216"/>
        <v>3.8157265541636266E-6</v>
      </c>
      <c r="BJ323" s="82">
        <f t="shared" ca="1" si="217"/>
        <v>4.4247247178305352E-6</v>
      </c>
      <c r="BK323" s="82">
        <f t="shared" ca="1" si="218"/>
        <v>1.4807604021861413E-5</v>
      </c>
      <c r="BL323" s="82">
        <f t="shared" ca="1" si="219"/>
        <v>6.97371920635854E-6</v>
      </c>
      <c r="BM323" s="82">
        <f t="shared" ca="1" si="209"/>
        <v>3.0021774500214114E-5</v>
      </c>
      <c r="BN323" s="10">
        <f ca="1">BN322+BI323-INDIRECT(ADDRESS(MAX($D323-'key variables'!$B$9*30,34),scenario!BI$4),TRUE)</f>
        <v>9439390.0751454942</v>
      </c>
      <c r="BO323" s="10">
        <f ca="1">BO322+BJ323-INDIRECT(ADDRESS(MAX($D323-'key variables'!$B$9*30,34),scenario!BJ$4),TRUE)</f>
        <v>10895583.360964924</v>
      </c>
      <c r="BP323" s="10">
        <f ca="1">BP322+BK323-INDIRECT(ADDRESS(MAX($D323-'key variables'!$B$9*30,34),scenario!BK$4),TRUE)</f>
        <v>32531162.537902772</v>
      </c>
      <c r="BQ323" s="10">
        <f ca="1">BQ322+BL323-INDIRECT(ADDRESS(MAX($D323-'key variables'!$B$9*30,34),scenario!BL$4),TRUE)</f>
        <v>14415841.516492145</v>
      </c>
      <c r="BR323" s="10">
        <f t="shared" ca="1" si="239"/>
        <v>67281977.490505278</v>
      </c>
      <c r="BS323" s="82">
        <f t="shared" ca="1" si="220"/>
        <v>2.0215208320932189E-5</v>
      </c>
      <c r="BT323" s="82">
        <f t="shared" ca="1" si="221"/>
        <v>2.3461628605922097E-5</v>
      </c>
      <c r="BU323" s="82">
        <f t="shared" ca="1" si="222"/>
        <v>8.0489402007634275E-5</v>
      </c>
      <c r="BV323" s="82">
        <f t="shared" ca="1" si="223"/>
        <v>3.9405594401178058E-5</v>
      </c>
      <c r="BW323" s="82">
        <f t="shared" ca="1" si="240"/>
        <v>1.6357183333566661E-4</v>
      </c>
      <c r="BX323" s="10">
        <f t="shared" ca="1" si="224"/>
        <v>8.7405595161370413E-8</v>
      </c>
      <c r="BY323" s="10">
        <f t="shared" ca="1" si="225"/>
        <v>2.0178610611173081E-7</v>
      </c>
      <c r="BZ323" s="10">
        <f t="shared" ca="1" si="226"/>
        <v>1.8131196130903127E-6</v>
      </c>
      <c r="CA323" s="10">
        <f t="shared" ca="1" si="227"/>
        <v>1.3583198078683718E-6</v>
      </c>
      <c r="CB323" s="10">
        <v>0</v>
      </c>
      <c r="CC323" s="82">
        <f t="shared" ca="1" si="228"/>
        <v>-1.8832495038834219E-8</v>
      </c>
      <c r="CD323" s="82">
        <f t="shared" ca="1" si="229"/>
        <v>3.4862478823485641E-8</v>
      </c>
      <c r="CE323" s="82">
        <f t="shared" ca="1" si="230"/>
        <v>1.0872295837608717E-5</v>
      </c>
      <c r="CF323" s="82">
        <f t="shared" ca="1" si="231"/>
        <v>8.1449672541816233E-6</v>
      </c>
      <c r="CG323" s="82">
        <f t="shared" ca="1" si="241"/>
        <v>1.903329307557499E-5</v>
      </c>
      <c r="CH323" s="13" t="str">
        <f t="shared" ca="1" si="242"/>
        <v/>
      </c>
      <c r="CI323" s="81">
        <f t="shared" ref="CI323:CI386" ca="1" si="251">BN323/$J323</f>
        <v>0.11317759658603084</v>
      </c>
      <c r="CJ323" s="81">
        <f t="shared" ref="CJ323:CJ386" ca="1" si="252">BO323/$J323</f>
        <v>0.13063724757425615</v>
      </c>
      <c r="CK323" s="81">
        <f t="shared" ref="CK323:CK386" ca="1" si="253">BP323/$J323</f>
        <v>0.39004625943828364</v>
      </c>
      <c r="CL323" s="81">
        <f t="shared" ref="CL323:CL386" ca="1" si="254">BQ323/$J323</f>
        <v>0.1728448853806431</v>
      </c>
      <c r="CM323" s="89">
        <f t="shared" ca="1" si="243"/>
        <v>0.80670598897921375</v>
      </c>
    </row>
    <row r="324" spans="1:91" x14ac:dyDescent="0.3">
      <c r="A324">
        <v>259</v>
      </c>
      <c r="B324" s="3">
        <f t="shared" si="208"/>
        <v>0.90833333333333333</v>
      </c>
      <c r="C324" s="3">
        <f t="shared" si="244"/>
        <v>8.6333333333333329</v>
      </c>
      <c r="D324" s="4">
        <f t="shared" ca="1" si="232"/>
        <v>324</v>
      </c>
      <c r="E324" s="58">
        <f>(0.5*(COS(B324*2*PI())+1)*('key variables'!$B$4-'key variables'!$B$6)+'key variables'!$B$6)/'key variables'!$B$4</f>
        <v>1</v>
      </c>
      <c r="F324" s="10">
        <f t="shared" ca="1" si="245"/>
        <v>11689222.907461131</v>
      </c>
      <c r="G324" s="10">
        <f t="shared" ca="1" si="246"/>
        <v>13492492.798713142</v>
      </c>
      <c r="H324" s="10">
        <f t="shared" ca="1" si="247"/>
        <v>40309474.521088965</v>
      </c>
      <c r="I324" s="10">
        <f t="shared" ca="1" si="248"/>
        <v>17912154.249752503</v>
      </c>
      <c r="J324" s="10">
        <f t="shared" ca="1" si="233"/>
        <v>83403344.477015749</v>
      </c>
      <c r="K324" s="82">
        <f t="shared" ca="1" si="210"/>
        <v>2249832.8322954215</v>
      </c>
      <c r="L324" s="82">
        <f t="shared" ca="1" si="211"/>
        <v>2596909.4377247565</v>
      </c>
      <c r="M324" s="82">
        <f t="shared" ca="1" si="212"/>
        <v>7778311.9831057033</v>
      </c>
      <c r="N324" s="82">
        <f t="shared" ca="1" si="213"/>
        <v>3496312.7332209521</v>
      </c>
      <c r="O324" s="82">
        <f t="shared" ca="1" si="234"/>
        <v>16121366.986346832</v>
      </c>
      <c r="P324" s="10">
        <f ca="1">IF(IF($A324&gt;='key variables'!$B$26,K324*SUMPRODUCT(Z324:AC324,'control variables'!$O$3:$R$3)/J324+F$65*'key variables'!$B$25/scenario!J$65,K324*SUMPRODUCT(Z324:AC324,'control variables'!$O$7:$R$7)/J324+F$65*'key variables'!$B$25/scenario!J$65)&lt;'key variables'!$B$28,0,IF($A324&gt;='key variables'!$B$26,K324*SUMPRODUCT(Z324:AC324,'control variables'!$O$3:$R$3)/J324+F$65*'key variables'!$B$25/scenario!J$65,K324*SUMPRODUCT(Z324:AC324,'control variables'!$O$7:$R$7)/J324+F$65*'key variables'!$B$25/scenario!J$65))</f>
        <v>4.6471002868891109E-7</v>
      </c>
      <c r="Q324" s="10">
        <f ca="1">IF(IF($A324&gt;='key variables'!$B$26,L324*SUMPRODUCT(Z324:AC324,'control variables'!$O$4:$R$4)/J324+G$65*'key variables'!$B$25/scenario!J$65,L324*SUMPRODUCT(Z324:AC324,'control variables'!$O$7:$R$7)/J324+G$65*'key variables'!$B$25/scenario!J$65)&lt;'key variables'!$B$28,0,IF($A324&gt;='key variables'!$B$26,L324*SUMPRODUCT(Z324:AC324,'control variables'!$O$4:$R$4)/J324+G$65*'key variables'!$B$25/scenario!J$65,L324*SUMPRODUCT(Z324:AC324,'control variables'!$O$7:$R$7)/J324+G$65*'key variables'!$B$25/scenario!J$65))</f>
        <v>5.3639979023522035E-7</v>
      </c>
      <c r="R324" s="10">
        <f ca="1">IF(IF($A324&gt;='key variables'!$B$26,M324*SUMPRODUCT(Z324:AC324,'control variables'!$O$5:$R$5)/J324+H$65*'key variables'!$B$25/scenario!J$65,M324*SUMPRODUCT(Z324:AC324,'control variables'!$O$7:$R$7)/J324+H$65*'key variables'!$B$25/scenario!J$65)&lt;'key variables'!$B$28,0,IF($A324&gt;='key variables'!$B$26,M324*SUMPRODUCT(Z324:AC324,'control variables'!$O$5:$R$5)/J324+H$65*'key variables'!$B$25/scenario!J$65,M324*SUMPRODUCT(Z324:AC324,'control variables'!$O$7:$R$7)/J324+H$65*'key variables'!$B$25/scenario!J$65))</f>
        <v>1.6066347387829916E-6</v>
      </c>
      <c r="S324" s="10">
        <f ca="1">IF(IF($A324&gt;='key variables'!$B$26,N324*SUMPRODUCT(Z324:AC324,'control variables'!$O$6:$R$6)/J324+I$65*'key variables'!$B$25/scenario!J$65,N324*SUMPRODUCT(Z324:AC324,'control variables'!$O$7:$R$7)/J324+I$65*'key variables'!$B$25/scenario!J$65)&lt;'key variables'!$B$28,0,IF($A324&gt;='key variables'!$B$26,N324*SUMPRODUCT(Z324:AC324,'control variables'!$O$6:$R$6)/J324+I$65*'key variables'!$B$25/scenario!J$65,N324*SUMPRODUCT(Z324:AC324,'control variables'!$O$7:$R$7)/J324+I$65*'key variables'!$B$25/scenario!J$65))</f>
        <v>7.2217436212930509E-7</v>
      </c>
      <c r="T324" s="10">
        <f t="shared" ca="1" si="207"/>
        <v>3.3299189198364279E-6</v>
      </c>
      <c r="U324" s="82">
        <f ca="1">SUMPRODUCT(P294:P323,'control variables'!AD$7:AD$36)</f>
        <v>9.8527123111603023E-7</v>
      </c>
      <c r="V324" s="82">
        <f ca="1">SUMPRODUCT(Q294:Q323,'control variables'!AE$7:AE$36)</f>
        <v>1.1372667880366042E-6</v>
      </c>
      <c r="W324" s="82">
        <f ca="1">SUMPRODUCT(R294:R323,'control variables'!AF$7:AF$36)</f>
        <v>3.4063628699826933E-6</v>
      </c>
      <c r="X324" s="82">
        <f ca="1">SUMPRODUCT(S294:S323,'control variables'!AG$7:AG$36)</f>
        <v>1.5311432483242042E-6</v>
      </c>
      <c r="Y324" s="82">
        <f t="shared" ca="1" si="249"/>
        <v>7.060044137459532E-6</v>
      </c>
      <c r="Z324" s="10">
        <f ca="1">IF($A324&gt;='key variables'!$B$26,SUMPRODUCT(P294:P323,'control variables'!V$7:V$36)*$E324,SUMPRODUCT(P294:P323,'control variables'!Z$7:Z$36)*$E324)</f>
        <v>2.4041615476832432E-6</v>
      </c>
      <c r="AA324" s="10">
        <f ca="1">IF($A324&gt;='key variables'!$B$26,SUMPRODUCT(Q294:Q323,'control variables'!W$7:W$36)*$E324,SUMPRODUCT(Q294:Q323,'control variables'!AA$7:AA$36)*$E324)</f>
        <v>2.7750460938129673E-6</v>
      </c>
      <c r="AB324" s="10">
        <f ca="1">IF($A324&gt;='key variables'!$B$26,SUMPRODUCT(R294:R323,'control variables'!X$7:X$36)*$E324,SUMPRODUCT(R294:R323,'control variables'!AB$7:AB$36)*$E324)</f>
        <v>8.311870245304967E-6</v>
      </c>
      <c r="AC324" s="10">
        <f ca="1">IF($A324&gt;='key variables'!$B$26,SUMPRODUCT(S294:S323,'control variables'!Y$7:Y$36)*$E324,SUMPRODUCT(S294:S323,'control variables'!AC$7:AC$36)*$E324)</f>
        <v>3.7361445309290292E-6</v>
      </c>
      <c r="AD324" s="10">
        <f t="shared" ca="1" si="250"/>
        <v>1.7227222417730205E-5</v>
      </c>
      <c r="AE324" s="82">
        <f ca="1">SUMPRODUCT(P294:P323,'control variables'!AL$7:AL$36)</f>
        <v>3.2733876369861669E-6</v>
      </c>
      <c r="AF324" s="82">
        <f ca="1">SUMPRODUCT(Q294:Q323,'control variables'!AM$7:AM$36)</f>
        <v>3.7684864070095977E-6</v>
      </c>
      <c r="AG324" s="82">
        <f ca="1">SUMPRODUCT(R294:R323,'control variables'!AN$7:AN$36)</f>
        <v>1.0744945147745064E-5</v>
      </c>
      <c r="AH324" s="82">
        <f ca="1">SUMPRODUCT(S294:S323,'control variables'!AO$7:AO$36)</f>
        <v>4.6524546673623818E-6</v>
      </c>
      <c r="AI324" s="82">
        <f t="shared" ca="1" si="214"/>
        <v>2.2439273859103211E-5</v>
      </c>
      <c r="AJ324" s="10">
        <f ca="1">SUMPRODUCT(P294:P323,'control variables'!AP$7:AP$36)</f>
        <v>3.127734618817213E-9</v>
      </c>
      <c r="AK324" s="10">
        <f ca="1">SUMPRODUCT(Q294:Q323,'control variables'!AQ$7:AQ$36)</f>
        <v>9.0256078515151773E-9</v>
      </c>
      <c r="AL324" s="10">
        <f ca="1">SUMPRODUCT(R294:R323,'control variables'!AR$7:AR$36)</f>
        <v>3.2440404437558608E-7</v>
      </c>
      <c r="AM324" s="10">
        <f ca="1">SUMPRODUCT(S294:S323,'control variables'!AS$7:AS$36)</f>
        <v>2.430300202070896E-7</v>
      </c>
      <c r="AN324" s="10">
        <f t="shared" ca="1" si="235"/>
        <v>5.7958740705300804E-7</v>
      </c>
      <c r="AO324" s="82">
        <f ca="1">SUMPRODUCT(P294:P323,'control variables'!AX$7:AX$36)</f>
        <v>4.2532417675688251E-9</v>
      </c>
      <c r="AP324" s="82">
        <f ca="1">SUMPRODUCT(Q294:Q323,'control variables'!AY$7:AY$36)</f>
        <v>9.8187594461011722E-9</v>
      </c>
      <c r="AQ324" s="82">
        <f ca="1">SUMPRODUCT(R294:R323,'control variables'!AZ$7:AZ$36)</f>
        <v>8.8227998808176787E-8</v>
      </c>
      <c r="AR324" s="82">
        <f ca="1">SUMPRODUCT(S294:S323,'control variables'!BA$7:BA$36)</f>
        <v>6.6096747882579659E-8</v>
      </c>
      <c r="AS324" s="82">
        <f t="shared" ca="1" si="236"/>
        <v>1.6839674790442645E-7</v>
      </c>
      <c r="AT324" s="10">
        <f ca="1">SUMPRODUCT(P294:P323,'control variables'!AT$7:AT$36)</f>
        <v>-3.7536518336867815E-9</v>
      </c>
      <c r="AU324" s="10">
        <f ca="1">SUMPRODUCT(Q294:Q323,'control variables'!AU$7:AU$36)</f>
        <v>4.0718864623827178E-9</v>
      </c>
      <c r="AV324" s="10">
        <f ca="1">SUMPRODUCT(R294:R323,'control variables'!AV$7:AV$36)</f>
        <v>1.7533869413185195E-6</v>
      </c>
      <c r="AW324" s="10">
        <f ca="1">SUMPRODUCT(S294:S323,'control variables'!AW$7:AW$36)</f>
        <v>1.3135645845590342E-6</v>
      </c>
      <c r="AX324" s="10">
        <f t="shared" ca="1" si="215"/>
        <v>3.0672697605062494E-6</v>
      </c>
      <c r="AY324" s="82">
        <f ca="1">SUMPRODUCT(P294:P323,'control variables'!BB$7:BB$36)</f>
        <v>1.360497734011207E-8</v>
      </c>
      <c r="AZ324" s="82">
        <f ca="1">SUMPRODUCT(Q294:Q323,'control variables'!BC$7:BC$36)</f>
        <v>3.4692667955913707E-8</v>
      </c>
      <c r="BA324" s="82">
        <f ca="1">SUMPRODUCT(R294:R323,'control variables'!BD$7:BD$36)</f>
        <v>2.4285933952633137E-7</v>
      </c>
      <c r="BB324" s="82">
        <f ca="1">SUMPRODUCT(S294:S323,'control variables'!BE$7:BE$36)</f>
        <v>3.4512045801178603E-8</v>
      </c>
      <c r="BC324" s="82">
        <f t="shared" ca="1" si="237"/>
        <v>3.2566903062353579E-7</v>
      </c>
      <c r="BD324" s="10">
        <f ca="1">SUMPRODUCT(P294:P323,'control variables'!BF$7:BF$36)</f>
        <v>2.8460427578392687E-9</v>
      </c>
      <c r="BE324" s="10">
        <f ca="1">SUMPRODUCT(Q294:Q323,'control variables'!BG$7:BG$36)</f>
        <v>3.2850953154863111E-9</v>
      </c>
      <c r="BF324" s="10">
        <f ca="1">SUMPRODUCT(R294:R323,'control variables'!BH$7:BH$36)</f>
        <v>9.8395792656054298E-8</v>
      </c>
      <c r="BG324" s="10">
        <f ca="1">SUMPRODUCT(S294:S323,'control variables'!BI$7:BI$36)</f>
        <v>2.2114210866441151E-7</v>
      </c>
      <c r="BH324" s="10">
        <f t="shared" ca="1" si="238"/>
        <v>3.2566903939379137E-7</v>
      </c>
      <c r="BI324" s="82">
        <f t="shared" ca="1" si="216"/>
        <v>3.2832389624925923E-6</v>
      </c>
      <c r="BJ324" s="82">
        <f t="shared" ca="1" si="217"/>
        <v>3.8072509614278938E-6</v>
      </c>
      <c r="BK324" s="82">
        <f t="shared" ca="1" si="218"/>
        <v>1.2741191428589916E-5</v>
      </c>
      <c r="BL324" s="82">
        <f t="shared" ca="1" si="219"/>
        <v>6.0005312977225944E-6</v>
      </c>
      <c r="BM324" s="82">
        <f t="shared" ca="1" si="209"/>
        <v>2.5832212650232996E-5</v>
      </c>
      <c r="BN324" s="10">
        <f ca="1">BN323+BI324-INDIRECT(ADDRESS(MAX($D324-'key variables'!$B$9*30,34),scenario!BI$4),TRUE)</f>
        <v>9439390.075148778</v>
      </c>
      <c r="BO324" s="10">
        <f ca="1">BO323+BJ324-INDIRECT(ADDRESS(MAX($D324-'key variables'!$B$9*30,34),scenario!BJ$4),TRUE)</f>
        <v>10895583.360968731</v>
      </c>
      <c r="BP324" s="10">
        <f ca="1">BP323+BK324-INDIRECT(ADDRESS(MAX($D324-'key variables'!$B$9*30,34),scenario!BK$4),TRUE)</f>
        <v>32531162.537915513</v>
      </c>
      <c r="BQ324" s="10">
        <f ca="1">BQ323+BL324-INDIRECT(ADDRESS(MAX($D324-'key variables'!$B$9*30,34),scenario!BL$4),TRUE)</f>
        <v>14415841.516498147</v>
      </c>
      <c r="BR324" s="10">
        <f t="shared" ca="1" si="239"/>
        <v>67281977.490531117</v>
      </c>
      <c r="BS324" s="82">
        <f t="shared" ca="1" si="220"/>
        <v>1.739383334437067E-5</v>
      </c>
      <c r="BT324" s="82">
        <f t="shared" ca="1" si="221"/>
        <v>2.018749233941394E-5</v>
      </c>
      <c r="BU324" s="82">
        <f t="shared" ca="1" si="222"/>
        <v>6.9256449525171294E-5</v>
      </c>
      <c r="BV324" s="82">
        <f t="shared" ca="1" si="223"/>
        <v>3.3906095356920355E-5</v>
      </c>
      <c r="BW324" s="82">
        <f t="shared" ca="1" si="240"/>
        <v>1.4074387056587625E-4</v>
      </c>
      <c r="BX324" s="10">
        <f t="shared" ca="1" si="224"/>
        <v>7.5207816830987895E-8</v>
      </c>
      <c r="BY324" s="10">
        <f t="shared" ca="1" si="225"/>
        <v>1.7362710228643197E-7</v>
      </c>
      <c r="BZ324" s="10">
        <f t="shared" ca="1" si="226"/>
        <v>1.5600924797161037E-6</v>
      </c>
      <c r="CA324" s="10">
        <f t="shared" ca="1" si="227"/>
        <v>1.1687624012853612E-6</v>
      </c>
      <c r="CB324" s="10">
        <v>0</v>
      </c>
      <c r="CC324" s="82">
        <f t="shared" ca="1" si="228"/>
        <v>-1.6204350353899051E-8</v>
      </c>
      <c r="CD324" s="82">
        <f t="shared" ca="1" si="229"/>
        <v>2.9997440766516929E-8</v>
      </c>
      <c r="CE324" s="82">
        <f t="shared" ca="1" si="230"/>
        <v>9.3550849418576055E-6</v>
      </c>
      <c r="CF324" s="82">
        <f t="shared" ca="1" si="231"/>
        <v>7.0083359419471007E-6</v>
      </c>
      <c r="CG324" s="82">
        <f t="shared" ca="1" si="241"/>
        <v>1.6377213974217325E-5</v>
      </c>
      <c r="CH324" s="13" t="str">
        <f t="shared" ca="1" si="242"/>
        <v/>
      </c>
      <c r="CI324" s="81">
        <f t="shared" ca="1" si="251"/>
        <v>0.11317759658607073</v>
      </c>
      <c r="CJ324" s="81">
        <f t="shared" ca="1" si="252"/>
        <v>0.13063724757430237</v>
      </c>
      <c r="CK324" s="81">
        <f t="shared" ca="1" si="253"/>
        <v>0.39004625943843818</v>
      </c>
      <c r="CL324" s="81">
        <f t="shared" ca="1" si="254"/>
        <v>0.17284488538071585</v>
      </c>
      <c r="CM324" s="89">
        <f t="shared" ca="1" si="243"/>
        <v>0.80670598897952717</v>
      </c>
    </row>
    <row r="325" spans="1:91" x14ac:dyDescent="0.3">
      <c r="A325">
        <v>260</v>
      </c>
      <c r="B325" s="3">
        <f t="shared" si="208"/>
        <v>0.91111111111111109</v>
      </c>
      <c r="C325" s="3">
        <f t="shared" si="244"/>
        <v>8.6666666666666661</v>
      </c>
      <c r="D325" s="4">
        <f t="shared" ca="1" si="232"/>
        <v>325</v>
      </c>
      <c r="E325" s="58">
        <f>(0.5*(COS(B325*2*PI())+1)*('key variables'!$B$4-'key variables'!$B$6)+'key variables'!$B$6)/'key variables'!$B$4</f>
        <v>1</v>
      </c>
      <c r="F325" s="10">
        <f t="shared" ca="1" si="245"/>
        <v>11689222.907461127</v>
      </c>
      <c r="G325" s="10">
        <f t="shared" ca="1" si="246"/>
        <v>13492492.798713138</v>
      </c>
      <c r="H325" s="10">
        <f t="shared" ca="1" si="247"/>
        <v>40309474.521088868</v>
      </c>
      <c r="I325" s="10">
        <f t="shared" ca="1" si="248"/>
        <v>17912154.249752283</v>
      </c>
      <c r="J325" s="10">
        <f t="shared" ca="1" si="233"/>
        <v>83403344.477015421</v>
      </c>
      <c r="K325" s="82">
        <f t="shared" ca="1" si="210"/>
        <v>2249832.8322949554</v>
      </c>
      <c r="L325" s="82">
        <f t="shared" ca="1" si="211"/>
        <v>2596909.4377242196</v>
      </c>
      <c r="M325" s="82">
        <f t="shared" ca="1" si="212"/>
        <v>7778311.9831040986</v>
      </c>
      <c r="N325" s="82">
        <f t="shared" ca="1" si="213"/>
        <v>3496312.7332202303</v>
      </c>
      <c r="O325" s="82">
        <f t="shared" ca="1" si="234"/>
        <v>16121366.986343505</v>
      </c>
      <c r="P325" s="10">
        <f ca="1">IF(IF($A325&gt;='key variables'!$B$26,K325*SUMPRODUCT(Z325:AC325,'control variables'!$O$3:$R$3)/J325+F$65*'key variables'!$B$25/scenario!J$65,K325*SUMPRODUCT(Z325:AC325,'control variables'!$O$7:$R$7)/J325+F$65*'key variables'!$B$25/scenario!J$65)&lt;'key variables'!$B$28,0,IF($A325&gt;='key variables'!$B$26,K325*SUMPRODUCT(Z325:AC325,'control variables'!$O$3:$R$3)/J325+F$65*'key variables'!$B$25/scenario!J$65,K325*SUMPRODUCT(Z325:AC325,'control variables'!$O$7:$R$7)/J325+F$65*'key variables'!$B$25/scenario!J$65))</f>
        <v>3.9985938478390789E-7</v>
      </c>
      <c r="Q325" s="10">
        <f ca="1">IF(IF($A325&gt;='key variables'!$B$26,L325*SUMPRODUCT(Z325:AC325,'control variables'!$O$4:$R$4)/J325+G$65*'key variables'!$B$25/scenario!J$65,L325*SUMPRODUCT(Z325:AC325,'control variables'!$O$7:$R$7)/J325+G$65*'key variables'!$B$25/scenario!J$65)&lt;'key variables'!$B$28,0,IF($A325&gt;='key variables'!$B$26,L325*SUMPRODUCT(Z325:AC325,'control variables'!$O$4:$R$4)/J325+G$65*'key variables'!$B$25/scenario!J$65,L325*SUMPRODUCT(Z325:AC325,'control variables'!$O$7:$R$7)/J325+G$65*'key variables'!$B$25/scenario!J$65))</f>
        <v>4.6154478466238123E-7</v>
      </c>
      <c r="R325" s="10">
        <f ca="1">IF(IF($A325&gt;='key variables'!$B$26,M325*SUMPRODUCT(Z325:AC325,'control variables'!$O$5:$R$5)/J325+H$65*'key variables'!$B$25/scenario!J$65,M325*SUMPRODUCT(Z325:AC325,'control variables'!$O$7:$R$7)/J325+H$65*'key variables'!$B$25/scenario!J$65)&lt;'key variables'!$B$28,0,IF($A325&gt;='key variables'!$B$26,M325*SUMPRODUCT(Z325:AC325,'control variables'!$O$5:$R$5)/J325+H$65*'key variables'!$B$25/scenario!J$65,M325*SUMPRODUCT(Z325:AC325,'control variables'!$O$7:$R$7)/J325+H$65*'key variables'!$B$25/scenario!J$65))</f>
        <v>1.3824276184327408E-6</v>
      </c>
      <c r="S325" s="10">
        <f ca="1">IF(IF($A325&gt;='key variables'!$B$26,N325*SUMPRODUCT(Z325:AC325,'control variables'!$O$6:$R$6)/J325+I$65*'key variables'!$B$25/scenario!J$65,N325*SUMPRODUCT(Z325:AC325,'control variables'!$O$7:$R$7)/J325+I$65*'key variables'!$B$25/scenario!J$65)&lt;'key variables'!$B$28,0,IF($A325&gt;='key variables'!$B$26,N325*SUMPRODUCT(Z325:AC325,'control variables'!$O$6:$R$6)/J325+I$65*'key variables'!$B$25/scenario!J$65,N325*SUMPRODUCT(Z325:AC325,'control variables'!$O$7:$R$7)/J325+I$65*'key variables'!$B$25/scenario!J$65))</f>
        <v>6.213943713726998E-7</v>
      </c>
      <c r="T325" s="10">
        <f t="shared" ref="T325:T388" ca="1" si="255">SUM(P325:S325)</f>
        <v>2.8652261592517295E-6</v>
      </c>
      <c r="U325" s="82">
        <f ca="1">SUMPRODUCT(P295:P324,'control variables'!AD$7:AD$36)</f>
        <v>8.4777586881627896E-7</v>
      </c>
      <c r="V325" s="82">
        <f ca="1">SUMPRODUCT(Q295:Q324,'control variables'!AE$7:AE$36)</f>
        <v>9.7856032821695957E-7</v>
      </c>
      <c r="W325" s="82">
        <f ca="1">SUMPRODUCT(R295:R324,'control variables'!AF$7:AF$36)</f>
        <v>2.931002297034496E-6</v>
      </c>
      <c r="X325" s="82">
        <f ca="1">SUMPRODUCT(S295:S324,'control variables'!AG$7:AG$36)</f>
        <v>1.3174710238518724E-6</v>
      </c>
      <c r="Y325" s="82">
        <f t="shared" ca="1" si="249"/>
        <v>6.0748095179196071E-6</v>
      </c>
      <c r="Z325" s="10">
        <f ca="1">IF($A325&gt;='key variables'!$B$26,SUMPRODUCT(P295:P324,'control variables'!V$7:V$36)*$E325,SUMPRODUCT(P295:P324,'control variables'!Z$7:Z$36)*$E325)</f>
        <v>2.0686589443531923E-6</v>
      </c>
      <c r="AA325" s="10">
        <f ca="1">IF($A325&gt;='key variables'!$B$26,SUMPRODUCT(Q295:Q324,'control variables'!W$7:W$36)*$E325,SUMPRODUCT(Q295:Q324,'control variables'!AA$7:AA$36)*$E325)</f>
        <v>2.387786265232676E-6</v>
      </c>
      <c r="AB325" s="10">
        <f ca="1">IF($A325&gt;='key variables'!$B$26,SUMPRODUCT(R295:R324,'control variables'!X$7:X$36)*$E325,SUMPRODUCT(R295:R324,'control variables'!AB$7:AB$36)*$E325)</f>
        <v>7.1519423242679333E-6</v>
      </c>
      <c r="AC325" s="10">
        <f ca="1">IF($A325&gt;='key variables'!$B$26,SUMPRODUCT(S295:S324,'control variables'!Y$7:Y$36)*$E325,SUMPRODUCT(S295:S324,'control variables'!AC$7:AC$36)*$E325)</f>
        <v>3.2147626721467292E-6</v>
      </c>
      <c r="AD325" s="10">
        <f t="shared" ca="1" si="250"/>
        <v>1.4823150206000531E-5</v>
      </c>
      <c r="AE325" s="82">
        <f ca="1">SUMPRODUCT(P295:P324,'control variables'!AL$7:AL$36)</f>
        <v>2.8165838606454156E-6</v>
      </c>
      <c r="AF325" s="82">
        <f ca="1">SUMPRODUCT(Q295:Q324,'control variables'!AM$7:AM$36)</f>
        <v>3.2425912144085382E-6</v>
      </c>
      <c r="AG325" s="82">
        <f ca="1">SUMPRODUCT(R295:R324,'control variables'!AN$7:AN$36)</f>
        <v>9.2454797423635908E-6</v>
      </c>
      <c r="AH325" s="82">
        <f ca="1">SUMPRODUCT(S295:S324,'control variables'!AO$7:AO$36)</f>
        <v>4.0032010203784771E-6</v>
      </c>
      <c r="AI325" s="82">
        <f t="shared" ca="1" si="214"/>
        <v>1.9307855837796021E-5</v>
      </c>
      <c r="AJ325" s="10">
        <f ca="1">SUMPRODUCT(P295:P324,'control variables'!AP$7:AP$36)</f>
        <v>2.6912568338074874E-9</v>
      </c>
      <c r="AK325" s="10">
        <f ca="1">SUMPRODUCT(Q295:Q324,'control variables'!AQ$7:AQ$36)</f>
        <v>7.7660772955354975E-9</v>
      </c>
      <c r="AL325" s="10">
        <f ca="1">SUMPRODUCT(R295:R324,'control variables'!AR$7:AR$36)</f>
        <v>2.7913320909263674E-7</v>
      </c>
      <c r="AM325" s="10">
        <f ca="1">SUMPRODUCT(S295:S324,'control variables'!AS$7:AS$36)</f>
        <v>2.0911499293058317E-7</v>
      </c>
      <c r="AN325" s="10">
        <f t="shared" ca="1" si="235"/>
        <v>4.9870553615256287E-7</v>
      </c>
      <c r="AO325" s="82">
        <f ca="1">SUMPRODUCT(P295:P324,'control variables'!AX$7:AX$36)</f>
        <v>3.659698589496806E-9</v>
      </c>
      <c r="AP325" s="82">
        <f ca="1">SUMPRODUCT(Q295:Q324,'control variables'!AY$7:AY$36)</f>
        <v>8.4485439716832306E-9</v>
      </c>
      <c r="AQ325" s="82">
        <f ca="1">SUMPRODUCT(R295:R324,'control variables'!AZ$7:AZ$36)</f>
        <v>7.5915713339986115E-8</v>
      </c>
      <c r="AR325" s="82">
        <f ca="1">SUMPRODUCT(S295:S324,'control variables'!BA$7:BA$36)</f>
        <v>5.6872895597108463E-8</v>
      </c>
      <c r="AS325" s="82">
        <f t="shared" ca="1" si="236"/>
        <v>1.4489685149827461E-7</v>
      </c>
      <c r="AT325" s="10">
        <f ca="1">SUMPRODUCT(P295:P324,'control variables'!AT$7:AT$36)</f>
        <v>-3.2298268172717028E-9</v>
      </c>
      <c r="AU325" s="10">
        <f ca="1">SUMPRODUCT(Q295:Q324,'control variables'!AU$7:AU$36)</f>
        <v>3.5036515574147214E-9</v>
      </c>
      <c r="AV325" s="10">
        <f ca="1">SUMPRODUCT(R295:R324,'control variables'!AV$7:AV$36)</f>
        <v>1.5087004376115286E-6</v>
      </c>
      <c r="AW325" s="10">
        <f ca="1">SUMPRODUCT(S295:S324,'control variables'!AW$7:AW$36)</f>
        <v>1.1302556308905531E-6</v>
      </c>
      <c r="AX325" s="10">
        <f t="shared" ca="1" si="215"/>
        <v>2.6392298932422247E-6</v>
      </c>
      <c r="AY325" s="82">
        <f ca="1">SUMPRODUCT(P295:P324,'control variables'!BB$7:BB$36)</f>
        <v>1.1706392230381593E-8</v>
      </c>
      <c r="AZ325" s="82">
        <f ca="1">SUMPRODUCT(Q295:Q324,'control variables'!BC$7:BC$36)</f>
        <v>2.9851279311794218E-8</v>
      </c>
      <c r="BA325" s="82">
        <f ca="1">SUMPRODUCT(R295:R324,'control variables'!BD$7:BD$36)</f>
        <v>2.0896813087108243E-7</v>
      </c>
      <c r="BB325" s="82">
        <f ca="1">SUMPRODUCT(S295:S324,'control variables'!BE$7:BE$36)</f>
        <v>2.96958631184433E-8</v>
      </c>
      <c r="BC325" s="82">
        <f t="shared" ca="1" si="237"/>
        <v>2.8022166553170154E-7</v>
      </c>
      <c r="BD325" s="10">
        <f ca="1">SUMPRODUCT(P295:P324,'control variables'!BF$7:BF$36)</f>
        <v>2.4488752898892341E-9</v>
      </c>
      <c r="BE325" s="10">
        <f ca="1">SUMPRODUCT(Q295:Q324,'control variables'!BG$7:BG$36)</f>
        <v>2.8266577235589223E-9</v>
      </c>
      <c r="BF325" s="10">
        <f ca="1">SUMPRODUCT(R295:R324,'control variables'!BH$7:BH$36)</f>
        <v>8.4664583692837197E-8</v>
      </c>
      <c r="BG325" s="10">
        <f ca="1">SUMPRODUCT(S295:S324,'control variables'!BI$7:BI$36)</f>
        <v>1.902815563717759E-7</v>
      </c>
      <c r="BH325" s="10">
        <f t="shared" ca="1" si="238"/>
        <v>2.8022167307806127E-7</v>
      </c>
      <c r="BI325" s="82">
        <f t="shared" ca="1" si="216"/>
        <v>2.8250604260585254E-6</v>
      </c>
      <c r="BJ325" s="82">
        <f t="shared" ca="1" si="217"/>
        <v>3.2759461452777474E-6</v>
      </c>
      <c r="BK325" s="82">
        <f t="shared" ca="1" si="218"/>
        <v>1.0963148310846202E-5</v>
      </c>
      <c r="BL325" s="82">
        <f t="shared" ca="1" si="219"/>
        <v>5.163152514387473E-6</v>
      </c>
      <c r="BM325" s="82">
        <f t="shared" ca="1" si="209"/>
        <v>2.2227307396569949E-5</v>
      </c>
      <c r="BN325" s="10">
        <f ca="1">BN324+BI325-INDIRECT(ADDRESS(MAX($D325-'key variables'!$B$9*30,34),scenario!BI$4),TRUE)</f>
        <v>9439390.0751516037</v>
      </c>
      <c r="BO325" s="10">
        <f ca="1">BO324+BJ325-INDIRECT(ADDRESS(MAX($D325-'key variables'!$B$9*30,34),scenario!BJ$4),TRUE)</f>
        <v>10895583.360972008</v>
      </c>
      <c r="BP325" s="10">
        <f ca="1">BP324+BK325-INDIRECT(ADDRESS(MAX($D325-'key variables'!$B$9*30,34),scenario!BK$4),TRUE)</f>
        <v>32531162.537926476</v>
      </c>
      <c r="BQ325" s="10">
        <f ca="1">BQ324+BL325-INDIRECT(ADDRESS(MAX($D325-'key variables'!$B$9*30,34),scenario!BL$4),TRUE)</f>
        <v>14415841.51650331</v>
      </c>
      <c r="BR325" s="10">
        <f t="shared" ca="1" si="239"/>
        <v>67281977.490553349</v>
      </c>
      <c r="BS325" s="82">
        <f t="shared" ca="1" si="220"/>
        <v>1.4966183427806161E-5</v>
      </c>
      <c r="BT325" s="82">
        <f t="shared" ca="1" si="221"/>
        <v>1.7370264321075015E-5</v>
      </c>
      <c r="BU325" s="82">
        <f t="shared" ca="1" si="222"/>
        <v>5.9591064249064998E-5</v>
      </c>
      <c r="BV325" s="82">
        <f t="shared" ca="1" si="223"/>
        <v>2.9174055657533807E-5</v>
      </c>
      <c r="BW325" s="82">
        <f t="shared" ca="1" si="240"/>
        <v>1.2110156765547997E-4</v>
      </c>
      <c r="BX325" s="10">
        <f t="shared" ca="1" si="224"/>
        <v>6.4712247900213871E-8</v>
      </c>
      <c r="BY325" s="10">
        <f t="shared" ca="1" si="225"/>
        <v>1.4939770922276204E-7</v>
      </c>
      <c r="BZ325" s="10">
        <f t="shared" ca="1" si="226"/>
        <v>1.3423754784921702E-6</v>
      </c>
      <c r="CA325" s="10">
        <f t="shared" ca="1" si="227"/>
        <v>1.0056578773922503E-6</v>
      </c>
      <c r="CB325" s="10">
        <v>0</v>
      </c>
      <c r="CC325" s="82">
        <f t="shared" ca="1" si="228"/>
        <v>-1.3942965292316667E-8</v>
      </c>
      <c r="CD325" s="82">
        <f t="shared" ca="1" si="229"/>
        <v>2.5811322532954476E-8</v>
      </c>
      <c r="CE325" s="82">
        <f t="shared" ca="1" si="230"/>
        <v>8.0496019999987282E-6</v>
      </c>
      <c r="CF325" s="82">
        <f t="shared" ca="1" si="231"/>
        <v>6.0303224083900227E-6</v>
      </c>
      <c r="CG325" s="82">
        <f t="shared" ca="1" si="241"/>
        <v>1.4091792765629389E-5</v>
      </c>
      <c r="CH325" s="13" t="str">
        <f t="shared" ca="1" si="242"/>
        <v/>
      </c>
      <c r="CI325" s="81">
        <f t="shared" ca="1" si="251"/>
        <v>0.11317759658610504</v>
      </c>
      <c r="CJ325" s="81">
        <f t="shared" ca="1" si="252"/>
        <v>0.13063724757434217</v>
      </c>
      <c r="CK325" s="81">
        <f t="shared" ca="1" si="253"/>
        <v>0.39004625943857113</v>
      </c>
      <c r="CL325" s="81">
        <f t="shared" ca="1" si="254"/>
        <v>0.17284488538077844</v>
      </c>
      <c r="CM325" s="89">
        <f t="shared" ca="1" si="243"/>
        <v>0.80670598897979684</v>
      </c>
    </row>
    <row r="326" spans="1:91" x14ac:dyDescent="0.3">
      <c r="A326">
        <v>261</v>
      </c>
      <c r="B326" s="3">
        <f t="shared" ref="B326:B389" si="256">(A326+68)/360</f>
        <v>0.91388888888888886</v>
      </c>
      <c r="C326" s="3">
        <f t="shared" si="244"/>
        <v>8.6999999999999993</v>
      </c>
      <c r="D326" s="4">
        <f t="shared" ca="1" si="232"/>
        <v>326</v>
      </c>
      <c r="E326" s="58">
        <f>(0.5*(COS(B326*2*PI())+1)*('key variables'!$B$4-'key variables'!$B$6)+'key variables'!$B$6)/'key variables'!$B$4</f>
        <v>1</v>
      </c>
      <c r="F326" s="10">
        <f t="shared" ca="1" si="245"/>
        <v>11689222.907461125</v>
      </c>
      <c r="G326" s="10">
        <f t="shared" ca="1" si="246"/>
        <v>13492492.798713135</v>
      </c>
      <c r="H326" s="10">
        <f t="shared" ca="1" si="247"/>
        <v>40309474.521088786</v>
      </c>
      <c r="I326" s="10">
        <f t="shared" ca="1" si="248"/>
        <v>17912154.249752093</v>
      </c>
      <c r="J326" s="10">
        <f t="shared" ca="1" si="233"/>
        <v>83403344.477015138</v>
      </c>
      <c r="K326" s="82">
        <f t="shared" ca="1" si="210"/>
        <v>2249832.8322945554</v>
      </c>
      <c r="L326" s="82">
        <f t="shared" ca="1" si="211"/>
        <v>2596909.4377237568</v>
      </c>
      <c r="M326" s="82">
        <f t="shared" ca="1" si="212"/>
        <v>7778311.9831027193</v>
      </c>
      <c r="N326" s="82">
        <f t="shared" ca="1" si="213"/>
        <v>3496312.7332196091</v>
      </c>
      <c r="O326" s="82">
        <f t="shared" ca="1" si="234"/>
        <v>16121366.98634064</v>
      </c>
      <c r="P326" s="10">
        <f ca="1">IF(IF($A326&gt;='key variables'!$B$26,K326*SUMPRODUCT(Z326:AC326,'control variables'!$O$3:$R$3)/J326+F$65*'key variables'!$B$25/scenario!J$65,K326*SUMPRODUCT(Z326:AC326,'control variables'!$O$7:$R$7)/J326+F$65*'key variables'!$B$25/scenario!J$65)&lt;'key variables'!$B$28,0,IF($A326&gt;='key variables'!$B$26,K326*SUMPRODUCT(Z326:AC326,'control variables'!$O$3:$R$3)/J326+F$65*'key variables'!$B$25/scenario!J$65,K326*SUMPRODUCT(Z326:AC326,'control variables'!$O$7:$R$7)/J326+F$65*'key variables'!$B$25/scenario!J$65))</f>
        <v>3.4405869839059613E-7</v>
      </c>
      <c r="Q326" s="10">
        <f ca="1">IF(IF($A326&gt;='key variables'!$B$26,L326*SUMPRODUCT(Z326:AC326,'control variables'!$O$4:$R$4)/J326+G$65*'key variables'!$B$25/scenario!J$65,L326*SUMPRODUCT(Z326:AC326,'control variables'!$O$7:$R$7)/J326+G$65*'key variables'!$B$25/scenario!J$65)&lt;'key variables'!$B$28,0,IF($A326&gt;='key variables'!$B$26,L326*SUMPRODUCT(Z326:AC326,'control variables'!$O$4:$R$4)/J326+G$65*'key variables'!$B$25/scenario!J$65,L326*SUMPRODUCT(Z326:AC326,'control variables'!$O$7:$R$7)/J326+G$65*'key variables'!$B$25/scenario!J$65))</f>
        <v>3.9713585300923913E-7</v>
      </c>
      <c r="R326" s="10">
        <f ca="1">IF(IF($A326&gt;='key variables'!$B$26,M326*SUMPRODUCT(Z326:AC326,'control variables'!$O$5:$R$5)/J326+H$65*'key variables'!$B$25/scenario!J$65,M326*SUMPRODUCT(Z326:AC326,'control variables'!$O$7:$R$7)/J326+H$65*'key variables'!$B$25/scenario!J$65)&lt;'key variables'!$B$28,0,IF($A326&gt;='key variables'!$B$26,M326*SUMPRODUCT(Z326:AC326,'control variables'!$O$5:$R$5)/J326+H$65*'key variables'!$B$25/scenario!J$65,M326*SUMPRODUCT(Z326:AC326,'control variables'!$O$7:$R$7)/J326+H$65*'key variables'!$B$25/scenario!J$65))</f>
        <v>1.1895087751265967E-6</v>
      </c>
      <c r="S326" s="10">
        <f ca="1">IF(IF($A326&gt;='key variables'!$B$26,N326*SUMPRODUCT(Z326:AC326,'control variables'!$O$6:$R$6)/J326+I$65*'key variables'!$B$25/scenario!J$65,N326*SUMPRODUCT(Z326:AC326,'control variables'!$O$7:$R$7)/J326+I$65*'key variables'!$B$25/scenario!J$65)&lt;'key variables'!$B$28,0,IF($A326&gt;='key variables'!$B$26,N326*SUMPRODUCT(Z326:AC326,'control variables'!$O$6:$R$6)/J326+I$65*'key variables'!$B$25/scenario!J$65,N326*SUMPRODUCT(Z326:AC326,'control variables'!$O$7:$R$7)/J326+I$65*'key variables'!$B$25/scenario!J$65))</f>
        <v>5.3467830626827388E-7</v>
      </c>
      <c r="T326" s="10">
        <f t="shared" ca="1" si="255"/>
        <v>2.4653816327947058E-6</v>
      </c>
      <c r="U326" s="82">
        <f ca="1">SUMPRODUCT(P296:P325,'control variables'!AD$7:AD$36)</f>
        <v>7.2946809066277939E-7</v>
      </c>
      <c r="V326" s="82">
        <f ca="1">SUMPRODUCT(Q296:Q325,'control variables'!AE$7:AE$36)</f>
        <v>8.420014776068863E-7</v>
      </c>
      <c r="W326" s="82">
        <f ca="1">SUMPRODUCT(R296:R325,'control variables'!AF$7:AF$36)</f>
        <v>2.5219786596795868E-6</v>
      </c>
      <c r="X326" s="82">
        <f ca="1">SUMPRODUCT(S296:S325,'control variables'!AG$7:AG$36)</f>
        <v>1.1336169235562808E-6</v>
      </c>
      <c r="Y326" s="82">
        <f t="shared" ca="1" si="249"/>
        <v>5.2270651515055328E-6</v>
      </c>
      <c r="Z326" s="10">
        <f ca="1">IF($A326&gt;='key variables'!$B$26,SUMPRODUCT(P296:P325,'control variables'!V$7:V$36)*$E326,SUMPRODUCT(P296:P325,'control variables'!Z$7:Z$36)*$E326)</f>
        <v>1.7799759887916271E-6</v>
      </c>
      <c r="AA326" s="10">
        <f ca="1">IF($A326&gt;='key variables'!$B$26,SUMPRODUCT(Q296:Q325,'control variables'!W$7:W$36)*$E326,SUMPRODUCT(Q296:Q325,'control variables'!AA$7:AA$36)*$E326)</f>
        <v>2.0545688452329728E-6</v>
      </c>
      <c r="AB326" s="10">
        <f ca="1">IF($A326&gt;='key variables'!$B$26,SUMPRODUCT(R296:R325,'control variables'!X$7:X$36)*$E326,SUMPRODUCT(R296:R325,'control variables'!AB$7:AB$36)*$E326)</f>
        <v>6.1538832416862612E-6</v>
      </c>
      <c r="AC326" s="10">
        <f ca="1">IF($A326&gt;='key variables'!$B$26,SUMPRODUCT(S296:S325,'control variables'!Y$7:Y$36)*$E326,SUMPRODUCT(S296:S325,'control variables'!AC$7:AC$36)*$E326)</f>
        <v>2.7661400549881108E-6</v>
      </c>
      <c r="AD326" s="10">
        <f t="shared" ca="1" si="250"/>
        <v>1.2754568130698973E-5</v>
      </c>
      <c r="AE326" s="82">
        <f ca="1">SUMPRODUCT(P296:P325,'control variables'!AL$7:AL$36)</f>
        <v>2.4235274045794456E-6</v>
      </c>
      <c r="AF326" s="82">
        <f ca="1">SUMPRODUCT(Q296:Q325,'control variables'!AM$7:AM$36)</f>
        <v>2.7900851026558353E-6</v>
      </c>
      <c r="AG326" s="82">
        <f ca="1">SUMPRODUCT(R296:R325,'control variables'!AN$7:AN$36)</f>
        <v>7.9552658939712212E-6</v>
      </c>
      <c r="AH326" s="82">
        <f ca="1">SUMPRODUCT(S296:S325,'control variables'!AO$7:AO$36)</f>
        <v>3.4445512219559749E-6</v>
      </c>
      <c r="AI326" s="82">
        <f t="shared" ca="1" si="214"/>
        <v>1.6613429623162477E-5</v>
      </c>
      <c r="AJ326" s="10">
        <f ca="1">SUMPRODUCT(P296:P325,'control variables'!AP$7:AP$36)</f>
        <v>2.3156898612626288E-9</v>
      </c>
      <c r="AK326" s="10">
        <f ca="1">SUMPRODUCT(Q296:Q325,'control variables'!AQ$7:AQ$36)</f>
        <v>6.6823152027488248E-9</v>
      </c>
      <c r="AL326" s="10">
        <f ca="1">SUMPRODUCT(R296:R325,'control variables'!AR$7:AR$36)</f>
        <v>2.4017995388535172E-7</v>
      </c>
      <c r="AM326" s="10">
        <f ca="1">SUMPRODUCT(S296:S325,'control variables'!AS$7:AS$36)</f>
        <v>1.7993283393999423E-7</v>
      </c>
      <c r="AN326" s="10">
        <f t="shared" ca="1" si="235"/>
        <v>4.2911079288935741E-7</v>
      </c>
      <c r="AO326" s="82">
        <f ca="1">SUMPRODUCT(P296:P325,'control variables'!AX$7:AX$36)</f>
        <v>3.1489848209639603E-9</v>
      </c>
      <c r="AP326" s="82">
        <f ca="1">SUMPRODUCT(Q296:Q325,'control variables'!AY$7:AY$36)</f>
        <v>7.2695431264286305E-9</v>
      </c>
      <c r="AQ326" s="82">
        <f ca="1">SUMPRODUCT(R296:R325,'control variables'!AZ$7:AZ$36)</f>
        <v>6.5321616831056295E-8</v>
      </c>
      <c r="AR326" s="82">
        <f ca="1">SUMPRODUCT(S296:S325,'control variables'!BA$7:BA$36)</f>
        <v>4.893623903169223E-8</v>
      </c>
      <c r="AS326" s="82">
        <f t="shared" ca="1" si="236"/>
        <v>1.246763838101411E-7</v>
      </c>
      <c r="AT326" s="10">
        <f ca="1">SUMPRODUCT(P296:P325,'control variables'!AT$7:AT$36)</f>
        <v>-2.7791019870156515E-9</v>
      </c>
      <c r="AU326" s="10">
        <f ca="1">SUMPRODUCT(Q296:Q325,'control variables'!AU$7:AU$36)</f>
        <v>3.014714272899242E-9</v>
      </c>
      <c r="AV326" s="10">
        <f ca="1">SUMPRODUCT(R296:R325,'control variables'!AV$7:AV$36)</f>
        <v>1.2981601247336689E-6</v>
      </c>
      <c r="AW326" s="10">
        <f ca="1">SUMPRODUCT(S296:S325,'control variables'!AW$7:AW$36)</f>
        <v>9.7252758347486531E-7</v>
      </c>
      <c r="AX326" s="10">
        <f t="shared" ca="1" si="215"/>
        <v>2.2709233204944178E-6</v>
      </c>
      <c r="AY326" s="82">
        <f ca="1">SUMPRODUCT(P296:P325,'control variables'!BB$7:BB$36)</f>
        <v>1.0072756141053563E-8</v>
      </c>
      <c r="AZ326" s="82">
        <f ca="1">SUMPRODUCT(Q296:Q325,'control variables'!BC$7:BC$36)</f>
        <v>2.5685510197224874E-8</v>
      </c>
      <c r="BA326" s="82">
        <f ca="1">SUMPRODUCT(R296:R325,'control variables'!BD$7:BD$36)</f>
        <v>1.7980646659466714E-7</v>
      </c>
      <c r="BB326" s="82">
        <f ca="1">SUMPRODUCT(S296:S325,'control variables'!BE$7:BE$36)</f>
        <v>2.5551782453853031E-8</v>
      </c>
      <c r="BC326" s="82">
        <f t="shared" ca="1" si="237"/>
        <v>2.4111651538679864E-7</v>
      </c>
      <c r="BD326" s="10">
        <f ca="1">SUMPRODUCT(P296:P325,'control variables'!BF$7:BF$36)</f>
        <v>2.1071328492554742E-9</v>
      </c>
      <c r="BE326" s="10">
        <f ca="1">SUMPRODUCT(Q296:Q325,'control variables'!BG$7:BG$36)</f>
        <v>2.4321954521343184E-9</v>
      </c>
      <c r="BF326" s="10">
        <f ca="1">SUMPRODUCT(R296:R325,'control variables'!BH$7:BH$36)</f>
        <v>7.28495755599648E-8</v>
      </c>
      <c r="BG326" s="10">
        <f ca="1">SUMPRODUCT(S296:S325,'control variables'!BI$7:BI$36)</f>
        <v>1.6372761801870351E-7</v>
      </c>
      <c r="BH326" s="10">
        <f t="shared" ca="1" si="238"/>
        <v>2.4111652188005808E-7</v>
      </c>
      <c r="BI326" s="82">
        <f t="shared" ca="1" si="216"/>
        <v>2.4308210587334831E-6</v>
      </c>
      <c r="BJ326" s="82">
        <f t="shared" ca="1" si="217"/>
        <v>2.8187853271259596E-6</v>
      </c>
      <c r="BK326" s="82">
        <f t="shared" ca="1" si="218"/>
        <v>9.4332324852995572E-6</v>
      </c>
      <c r="BL326" s="82">
        <f t="shared" ca="1" si="219"/>
        <v>4.4426305878846934E-6</v>
      </c>
      <c r="BM326" s="82">
        <f t="shared" ca="1" si="209"/>
        <v>1.9125469459043692E-5</v>
      </c>
      <c r="BN326" s="10">
        <f ca="1">BN325+BI326-INDIRECT(ADDRESS(MAX($D326-'key variables'!$B$9*30,34),scenario!BI$4),TRUE)</f>
        <v>9439390.0751540344</v>
      </c>
      <c r="BO326" s="10">
        <f ca="1">BO325+BJ326-INDIRECT(ADDRESS(MAX($D326-'key variables'!$B$9*30,34),scenario!BJ$4),TRUE)</f>
        <v>10895583.360974826</v>
      </c>
      <c r="BP326" s="10">
        <f ca="1">BP325+BK326-INDIRECT(ADDRESS(MAX($D326-'key variables'!$B$9*30,34),scenario!BK$4),TRUE)</f>
        <v>32531162.537935909</v>
      </c>
      <c r="BQ326" s="10">
        <f ca="1">BQ325+BL326-INDIRECT(ADDRESS(MAX($D326-'key variables'!$B$9*30,34),scenario!BL$4),TRUE)</f>
        <v>14415841.516507752</v>
      </c>
      <c r="BR326" s="10">
        <f t="shared" ca="1" si="239"/>
        <v>67281977.490572467</v>
      </c>
      <c r="BS326" s="82">
        <f t="shared" ca="1" si="220"/>
        <v>1.287731393461402E-5</v>
      </c>
      <c r="BT326" s="82">
        <f t="shared" ca="1" si="221"/>
        <v>1.4946182651506159E-5</v>
      </c>
      <c r="BU326" s="82">
        <f t="shared" ca="1" si="222"/>
        <v>5.1274490963332073E-5</v>
      </c>
      <c r="BV326" s="82">
        <f t="shared" ca="1" si="223"/>
        <v>2.5102375757898681E-5</v>
      </c>
      <c r="BW326" s="82">
        <f t="shared" ca="1" si="240"/>
        <v>1.0420036330735093E-4</v>
      </c>
      <c r="BX326" s="10">
        <f t="shared" ca="1" si="224"/>
        <v>5.5681343730868798E-8</v>
      </c>
      <c r="BY326" s="10">
        <f t="shared" ca="1" si="225"/>
        <v>1.2854954669983148E-7</v>
      </c>
      <c r="BZ326" s="10">
        <f t="shared" ca="1" si="226"/>
        <v>1.1550410531685946E-6</v>
      </c>
      <c r="CA326" s="10">
        <f t="shared" ca="1" si="227"/>
        <v>8.6531471595138615E-7</v>
      </c>
      <c r="CB326" s="10">
        <v>0</v>
      </c>
      <c r="CC326" s="82">
        <f t="shared" ca="1" si="228"/>
        <v>-1.1997158265002346E-8</v>
      </c>
      <c r="CD326" s="82">
        <f t="shared" ca="1" si="229"/>
        <v>2.2209380336375427E-8</v>
      </c>
      <c r="CE326" s="82">
        <f t="shared" ca="1" si="230"/>
        <v>6.9263002123193547E-6</v>
      </c>
      <c r="CF326" s="82">
        <f t="shared" ca="1" si="231"/>
        <v>5.1887914198234597E-6</v>
      </c>
      <c r="CG326" s="82">
        <f t="shared" ca="1" si="241"/>
        <v>1.2125303854214186E-5</v>
      </c>
      <c r="CH326" s="13" t="str">
        <f t="shared" ca="1" si="242"/>
        <v/>
      </c>
      <c r="CI326" s="81">
        <f t="shared" ca="1" si="251"/>
        <v>0.11317759658613458</v>
      </c>
      <c r="CJ326" s="81">
        <f t="shared" ca="1" si="252"/>
        <v>0.13063724757437642</v>
      </c>
      <c r="CK326" s="81">
        <f t="shared" ca="1" si="253"/>
        <v>0.39004625943868554</v>
      </c>
      <c r="CL326" s="81">
        <f t="shared" ca="1" si="254"/>
        <v>0.17284488538083229</v>
      </c>
      <c r="CM326" s="89">
        <f t="shared" ca="1" si="243"/>
        <v>0.80670598898002888</v>
      </c>
    </row>
    <row r="327" spans="1:91" x14ac:dyDescent="0.3">
      <c r="A327">
        <v>262</v>
      </c>
      <c r="B327" s="3">
        <f t="shared" si="256"/>
        <v>0.91666666666666663</v>
      </c>
      <c r="C327" s="3">
        <f t="shared" si="244"/>
        <v>8.7333333333333325</v>
      </c>
      <c r="D327" s="4">
        <f t="shared" ca="1" si="232"/>
        <v>327</v>
      </c>
      <c r="E327" s="58">
        <f>(0.5*(COS(B327*2*PI())+1)*('key variables'!$B$4-'key variables'!$B$6)+'key variables'!$B$6)/'key variables'!$B$4</f>
        <v>1</v>
      </c>
      <c r="F327" s="10">
        <f t="shared" ca="1" si="245"/>
        <v>11689222.907461124</v>
      </c>
      <c r="G327" s="10">
        <f t="shared" ca="1" si="246"/>
        <v>13492492.798713133</v>
      </c>
      <c r="H327" s="10">
        <f t="shared" ca="1" si="247"/>
        <v>40309474.521088712</v>
      </c>
      <c r="I327" s="10">
        <f t="shared" ca="1" si="248"/>
        <v>17912154.249751929</v>
      </c>
      <c r="J327" s="10">
        <f t="shared" ca="1" si="233"/>
        <v>83403344.477014899</v>
      </c>
      <c r="K327" s="82">
        <f t="shared" ca="1" si="210"/>
        <v>2249832.8322942117</v>
      </c>
      <c r="L327" s="82">
        <f t="shared" ca="1" si="211"/>
        <v>2596909.4377233605</v>
      </c>
      <c r="M327" s="82">
        <f t="shared" ca="1" si="212"/>
        <v>7778311.9831015281</v>
      </c>
      <c r="N327" s="82">
        <f t="shared" ca="1" si="213"/>
        <v>3496312.7332190746</v>
      </c>
      <c r="O327" s="82">
        <f t="shared" ca="1" si="234"/>
        <v>16121366.986338174</v>
      </c>
      <c r="P327" s="10">
        <f ca="1">IF(IF($A327&gt;='key variables'!$B$26,K327*SUMPRODUCT(Z327:AC327,'control variables'!$O$3:$R$3)/J327+F$65*'key variables'!$B$25/scenario!J$65,K327*SUMPRODUCT(Z327:AC327,'control variables'!$O$7:$R$7)/J327+F$65*'key variables'!$B$25/scenario!J$65)&lt;'key variables'!$B$28,0,IF($A327&gt;='key variables'!$B$26,K327*SUMPRODUCT(Z327:AC327,'control variables'!$O$3:$R$3)/J327+F$65*'key variables'!$B$25/scenario!J$65,K327*SUMPRODUCT(Z327:AC327,'control variables'!$O$7:$R$7)/J327+F$65*'key variables'!$B$25/scenario!J$65))</f>
        <v>2.9604504093908644E-7</v>
      </c>
      <c r="Q327" s="10">
        <f ca="1">IF(IF($A327&gt;='key variables'!$B$26,L327*SUMPRODUCT(Z327:AC327,'control variables'!$O$4:$R$4)/J327+G$65*'key variables'!$B$25/scenario!J$65,L327*SUMPRODUCT(Z327:AC327,'control variables'!$O$7:$R$7)/J327+G$65*'key variables'!$B$25/scenario!J$65)&lt;'key variables'!$B$28,0,IF($A327&gt;='key variables'!$B$26,L327*SUMPRODUCT(Z327:AC327,'control variables'!$O$4:$R$4)/J327+G$65*'key variables'!$B$25/scenario!J$65,L327*SUMPRODUCT(Z327:AC327,'control variables'!$O$7:$R$7)/J327+G$65*'key variables'!$B$25/scenario!J$65))</f>
        <v>3.4171523758142734E-7</v>
      </c>
      <c r="R327" s="10">
        <f ca="1">IF(IF($A327&gt;='key variables'!$B$26,M327*SUMPRODUCT(Z327:AC327,'control variables'!$O$5:$R$5)/J327+H$65*'key variables'!$B$25/scenario!J$65,M327*SUMPRODUCT(Z327:AC327,'control variables'!$O$7:$R$7)/J327+H$65*'key variables'!$B$25/scenario!J$65)&lt;'key variables'!$B$28,0,IF($A327&gt;='key variables'!$B$26,M327*SUMPRODUCT(Z327:AC327,'control variables'!$O$5:$R$5)/J327+H$65*'key variables'!$B$25/scenario!J$65,M327*SUMPRODUCT(Z327:AC327,'control variables'!$O$7:$R$7)/J327+H$65*'key variables'!$B$25/scenario!J$65))</f>
        <v>1.0235119056050601E-6</v>
      </c>
      <c r="S327" s="10">
        <f ca="1">IF(IF($A327&gt;='key variables'!$B$26,N327*SUMPRODUCT(Z327:AC327,'control variables'!$O$6:$R$6)/J327+I$65*'key variables'!$B$25/scenario!J$65,N327*SUMPRODUCT(Z327:AC327,'control variables'!$O$7:$R$7)/J327+I$65*'key variables'!$B$25/scenario!J$65)&lt;'key variables'!$B$28,0,IF($A327&gt;='key variables'!$B$26,N327*SUMPRODUCT(Z327:AC327,'control variables'!$O$6:$R$6)/J327+I$65*'key variables'!$B$25/scenario!J$65,N327*SUMPRODUCT(Z327:AC327,'control variables'!$O$7:$R$7)/J327+I$65*'key variables'!$B$25/scenario!J$65))</f>
        <v>4.6006353511438758E-7</v>
      </c>
      <c r="T327" s="10">
        <f t="shared" ca="1" si="255"/>
        <v>2.1213357192399615E-6</v>
      </c>
      <c r="U327" s="82">
        <f ca="1">SUMPRODUCT(P297:P326,'control variables'!AD$7:AD$36)</f>
        <v>6.2767025444847316E-7</v>
      </c>
      <c r="V327" s="82">
        <f ca="1">SUMPRODUCT(Q297:Q326,'control variables'!AE$7:AE$36)</f>
        <v>7.2449952021248919E-7</v>
      </c>
      <c r="W327" s="82">
        <f ca="1">SUMPRODUCT(R297:R326,'control variables'!AF$7:AF$36)</f>
        <v>2.1700345872517197E-6</v>
      </c>
      <c r="X327" s="82">
        <f ca="1">SUMPRODUCT(S297:S326,'control variables'!AG$7:AG$36)</f>
        <v>9.7541980514758063E-7</v>
      </c>
      <c r="Y327" s="82">
        <f t="shared" ca="1" si="249"/>
        <v>4.497624167060263E-6</v>
      </c>
      <c r="Z327" s="10">
        <f ca="1">IF($A327&gt;='key variables'!$B$26,SUMPRODUCT(P297:P326,'control variables'!V$7:V$36)*$E327,SUMPRODUCT(P297:P326,'control variables'!Z$7:Z$36)*$E327)</f>
        <v>1.5315789629427074E-6</v>
      </c>
      <c r="AA327" s="10">
        <f ca="1">IF($A327&gt;='key variables'!$B$26,SUMPRODUCT(Q297:Q326,'control variables'!W$7:W$36)*$E327,SUMPRODUCT(Q297:Q326,'control variables'!AA$7:AA$36)*$E327)</f>
        <v>1.767852173900693E-6</v>
      </c>
      <c r="AB327" s="10">
        <f ca="1">IF($A327&gt;='key variables'!$B$26,SUMPRODUCT(R297:R326,'control variables'!X$7:X$36)*$E327,SUMPRODUCT(R297:R326,'control variables'!AB$7:AB$36)*$E327)</f>
        <v>5.2951040759661105E-6</v>
      </c>
      <c r="AC327" s="10">
        <f ca="1">IF($A327&gt;='key variables'!$B$26,SUMPRODUCT(S297:S326,'control variables'!Y$7:Y$36)*$E327,SUMPRODUCT(S297:S326,'control variables'!AC$7:AC$36)*$E327)</f>
        <v>2.3801230710134761E-6</v>
      </c>
      <c r="AD327" s="10">
        <f t="shared" ca="1" si="250"/>
        <v>1.0974658283822987E-5</v>
      </c>
      <c r="AE327" s="82">
        <f ca="1">SUMPRODUCT(P297:P326,'control variables'!AL$7:AL$36)</f>
        <v>2.0853222809425703E-6</v>
      </c>
      <c r="AF327" s="82">
        <f ca="1">SUMPRODUCT(Q297:Q326,'control variables'!AM$7:AM$36)</f>
        <v>2.4007265687609553E-6</v>
      </c>
      <c r="AG327" s="82">
        <f ca="1">SUMPRODUCT(R297:R326,'control variables'!AN$7:AN$36)</f>
        <v>6.8451023859577312E-6</v>
      </c>
      <c r="AH327" s="82">
        <f ca="1">SUMPRODUCT(S297:S326,'control variables'!AO$7:AO$36)</f>
        <v>2.9638614349563012E-6</v>
      </c>
      <c r="AI327" s="82">
        <f t="shared" ca="1" si="214"/>
        <v>1.4295012670617557E-5</v>
      </c>
      <c r="AJ327" s="10">
        <f ca="1">SUMPRODUCT(P297:P326,'control variables'!AP$7:AP$36)</f>
        <v>1.9925335501954899E-9</v>
      </c>
      <c r="AK327" s="10">
        <f ca="1">SUMPRODUCT(Q297:Q326,'control variables'!AQ$7:AQ$36)</f>
        <v>5.7497929481794065E-9</v>
      </c>
      <c r="AL327" s="10">
        <f ca="1">SUMPRODUCT(R297:R326,'control variables'!AR$7:AR$36)</f>
        <v>2.066626555682334E-7</v>
      </c>
      <c r="AM327" s="10">
        <f ca="1">SUMPRODUCT(S297:S326,'control variables'!AS$7:AS$36)</f>
        <v>1.548230678056811E-7</v>
      </c>
      <c r="AN327" s="10">
        <f t="shared" ca="1" si="235"/>
        <v>3.692280498722894E-7</v>
      </c>
      <c r="AO327" s="82">
        <f ca="1">SUMPRODUCT(P297:P326,'control variables'!AX$7:AX$36)</f>
        <v>2.7095415538098651E-9</v>
      </c>
      <c r="AP327" s="82">
        <f ca="1">SUMPRODUCT(Q297:Q326,'control variables'!AY$7:AY$36)</f>
        <v>6.2550727609546254E-9</v>
      </c>
      <c r="AQ327" s="82">
        <f ca="1">SUMPRODUCT(R297:R326,'control variables'!AZ$7:AZ$36)</f>
        <v>5.6205934683296614E-8</v>
      </c>
      <c r="AR327" s="82">
        <f ca="1">SUMPRODUCT(S297:S326,'control variables'!BA$7:BA$36)</f>
        <v>4.2107149028096168E-8</v>
      </c>
      <c r="AS327" s="82">
        <f t="shared" ca="1" si="236"/>
        <v>1.0727769802615727E-7</v>
      </c>
      <c r="AT327" s="10">
        <f ca="1">SUMPRODUCT(P297:P326,'control variables'!AT$7:AT$36)</f>
        <v>-2.3912761554058082E-9</v>
      </c>
      <c r="AU327" s="10">
        <f ca="1">SUMPRODUCT(Q297:Q326,'control variables'!AU$7:AU$36)</f>
        <v>2.5940085645748241E-9</v>
      </c>
      <c r="AV327" s="10">
        <f ca="1">SUMPRODUCT(R297:R326,'control variables'!AV$7:AV$36)</f>
        <v>1.1170008753467056E-6</v>
      </c>
      <c r="AW327" s="10">
        <f ca="1">SUMPRODUCT(S297:S326,'control variables'!AW$7:AW$36)</f>
        <v>8.3681060706059591E-7</v>
      </c>
      <c r="AX327" s="10">
        <f t="shared" ca="1" si="215"/>
        <v>1.9540142148164707E-6</v>
      </c>
      <c r="AY327" s="82">
        <f ca="1">SUMPRODUCT(P297:P326,'control variables'!BB$7:BB$36)</f>
        <v>8.6670952314234778E-9</v>
      </c>
      <c r="AZ327" s="82">
        <f ca="1">SUMPRODUCT(Q297:Q326,'control variables'!BC$7:BC$36)</f>
        <v>2.2101077384343577E-8</v>
      </c>
      <c r="BA327" s="82">
        <f ca="1">SUMPRODUCT(R297:R326,'control variables'!BD$7:BD$36)</f>
        <v>1.5471433512126536E-7</v>
      </c>
      <c r="BB327" s="82">
        <f ca="1">SUMPRODUCT(S297:S326,'control variables'!BE$7:BE$36)</f>
        <v>2.1986011450982671E-8</v>
      </c>
      <c r="BC327" s="82">
        <f t="shared" ca="1" si="237"/>
        <v>2.0746851918801507E-7</v>
      </c>
      <c r="BD327" s="10">
        <f ca="1">SUMPRODUCT(P297:P326,'control variables'!BF$7:BF$36)</f>
        <v>1.8130808305111704E-9</v>
      </c>
      <c r="BE327" s="10">
        <f ca="1">SUMPRODUCT(Q297:Q326,'control variables'!BG$7:BG$36)</f>
        <v>2.0927806957588412E-9</v>
      </c>
      <c r="BF327" s="10">
        <f ca="1">SUMPRODUCT(R297:R326,'control variables'!BH$7:BH$36)</f>
        <v>6.2683360949603451E-8</v>
      </c>
      <c r="BG327" s="10">
        <f ca="1">SUMPRODUCT(S297:S326,'control variables'!BI$7:BI$36)</f>
        <v>1.408793022992617E-7</v>
      </c>
      <c r="BH327" s="10">
        <f t="shared" ca="1" si="238"/>
        <v>2.0746852477513516E-7</v>
      </c>
      <c r="BI327" s="82">
        <f t="shared" ca="1" si="216"/>
        <v>2.091598100018588E-6</v>
      </c>
      <c r="BJ327" s="82">
        <f t="shared" ca="1" si="217"/>
        <v>2.4254216547098734E-6</v>
      </c>
      <c r="BK327" s="82">
        <f t="shared" ca="1" si="218"/>
        <v>8.1168175964257033E-6</v>
      </c>
      <c r="BL327" s="82">
        <f t="shared" ca="1" si="219"/>
        <v>3.8226580534678799E-6</v>
      </c>
      <c r="BM327" s="82">
        <f t="shared" ca="1" si="209"/>
        <v>1.6456495404622045E-5</v>
      </c>
      <c r="BN327" s="10">
        <f ca="1">BN326+BI327-INDIRECT(ADDRESS(MAX($D327-'key variables'!$B$9*30,34),scenario!BI$4),TRUE)</f>
        <v>9439390.0751561262</v>
      </c>
      <c r="BO327" s="10">
        <f ca="1">BO326+BJ327-INDIRECT(ADDRESS(MAX($D327-'key variables'!$B$9*30,34),scenario!BJ$4),TRUE)</f>
        <v>10895583.360977251</v>
      </c>
      <c r="BP327" s="10">
        <f ca="1">BP326+BK327-INDIRECT(ADDRESS(MAX($D327-'key variables'!$B$9*30,34),scenario!BK$4),TRUE)</f>
        <v>32531162.537944026</v>
      </c>
      <c r="BQ327" s="10">
        <f ca="1">BQ326+BL327-INDIRECT(ADDRESS(MAX($D327-'key variables'!$B$9*30,34),scenario!BL$4),TRUE)</f>
        <v>14415841.516511574</v>
      </c>
      <c r="BR327" s="10">
        <f t="shared" ca="1" si="239"/>
        <v>67281977.490588918</v>
      </c>
      <c r="BS327" s="82">
        <f t="shared" ca="1" si="220"/>
        <v>1.1079947794704008E-5</v>
      </c>
      <c r="BT327" s="82">
        <f t="shared" ca="1" si="221"/>
        <v>1.2860383453681953E-5</v>
      </c>
      <c r="BU327" s="82">
        <f t="shared" ca="1" si="222"/>
        <v>4.4118501911561832E-5</v>
      </c>
      <c r="BV327" s="82">
        <f t="shared" ca="1" si="223"/>
        <v>2.1598901937245927E-5</v>
      </c>
      <c r="BW327" s="82">
        <f t="shared" ca="1" si="240"/>
        <v>8.9657735097193713E-5</v>
      </c>
      <c r="BX327" s="10">
        <f t="shared" ca="1" si="224"/>
        <v>4.7910709222744017E-8</v>
      </c>
      <c r="BY327" s="10">
        <f t="shared" ca="1" si="225"/>
        <v>1.1061076138068368E-7</v>
      </c>
      <c r="BZ327" s="10">
        <f t="shared" ca="1" si="226"/>
        <v>9.938492917810225E-7</v>
      </c>
      <c r="CA327" s="10">
        <f t="shared" ca="1" si="227"/>
        <v>7.445565512292379E-7</v>
      </c>
      <c r="CB327" s="10">
        <v>0</v>
      </c>
      <c r="CC327" s="82">
        <f t="shared" ca="1" si="228"/>
        <v>-1.0322890113210912E-8</v>
      </c>
      <c r="CD327" s="82">
        <f t="shared" ca="1" si="229"/>
        <v>1.9110091959025383E-8</v>
      </c>
      <c r="CE327" s="82">
        <f t="shared" ca="1" si="230"/>
        <v>5.9597560578575864E-6</v>
      </c>
      <c r="CF327" s="82">
        <f t="shared" ca="1" si="231"/>
        <v>4.4646967315404484E-6</v>
      </c>
      <c r="CG327" s="82">
        <f t="shared" ca="1" si="241"/>
        <v>1.0433239991243849E-5</v>
      </c>
      <c r="CH327" s="13" t="str">
        <f t="shared" ca="1" si="242"/>
        <v/>
      </c>
      <c r="CI327" s="81">
        <f t="shared" ca="1" si="251"/>
        <v>0.11317759658615997</v>
      </c>
      <c r="CJ327" s="81">
        <f t="shared" ca="1" si="252"/>
        <v>0.13063724757440587</v>
      </c>
      <c r="CK327" s="81">
        <f t="shared" ca="1" si="253"/>
        <v>0.39004625943878402</v>
      </c>
      <c r="CL327" s="81">
        <f t="shared" ca="1" si="254"/>
        <v>0.17284488538087861</v>
      </c>
      <c r="CM327" s="89">
        <f t="shared" ca="1" si="243"/>
        <v>0.80670598898022849</v>
      </c>
    </row>
    <row r="328" spans="1:91" x14ac:dyDescent="0.3">
      <c r="A328">
        <v>263</v>
      </c>
      <c r="B328" s="3">
        <f t="shared" si="256"/>
        <v>0.9194444444444444</v>
      </c>
      <c r="C328" s="3">
        <f t="shared" si="244"/>
        <v>8.7666666666666675</v>
      </c>
      <c r="D328" s="4">
        <f t="shared" ca="1" si="232"/>
        <v>328</v>
      </c>
      <c r="E328" s="58">
        <f>(0.5*(COS(B328*2*PI())+1)*('key variables'!$B$4-'key variables'!$B$6)+'key variables'!$B$6)/'key variables'!$B$4</f>
        <v>1</v>
      </c>
      <c r="F328" s="10">
        <f t="shared" ca="1" si="245"/>
        <v>11689222.907461122</v>
      </c>
      <c r="G328" s="10">
        <f t="shared" ca="1" si="246"/>
        <v>13492492.798713131</v>
      </c>
      <c r="H328" s="10">
        <f t="shared" ca="1" si="247"/>
        <v>40309474.521088652</v>
      </c>
      <c r="I328" s="10">
        <f t="shared" ca="1" si="248"/>
        <v>17912154.249751788</v>
      </c>
      <c r="J328" s="10">
        <f t="shared" ca="1" si="233"/>
        <v>83403344.477014691</v>
      </c>
      <c r="K328" s="82">
        <f t="shared" ca="1" si="210"/>
        <v>2249832.8322939156</v>
      </c>
      <c r="L328" s="82">
        <f t="shared" ca="1" si="211"/>
        <v>2596909.4377230196</v>
      </c>
      <c r="M328" s="82">
        <f t="shared" ca="1" si="212"/>
        <v>7778311.9831005074</v>
      </c>
      <c r="N328" s="82">
        <f t="shared" ca="1" si="213"/>
        <v>3496312.7332186145</v>
      </c>
      <c r="O328" s="82">
        <f t="shared" ca="1" si="234"/>
        <v>16121366.986336056</v>
      </c>
      <c r="P328" s="10">
        <f ca="1">IF(IF($A328&gt;='key variables'!$B$26,K328*SUMPRODUCT(Z328:AC328,'control variables'!$O$3:$R$3)/J328+F$65*'key variables'!$B$25/scenario!J$65,K328*SUMPRODUCT(Z328:AC328,'control variables'!$O$7:$R$7)/J328+F$65*'key variables'!$B$25/scenario!J$65)&lt;'key variables'!$B$28,0,IF($A328&gt;='key variables'!$B$26,K328*SUMPRODUCT(Z328:AC328,'control variables'!$O$3:$R$3)/J328+F$65*'key variables'!$B$25/scenario!J$65,K328*SUMPRODUCT(Z328:AC328,'control variables'!$O$7:$R$7)/J328+F$65*'key variables'!$B$25/scenario!J$65))</f>
        <v>2.5473172651815157E-7</v>
      </c>
      <c r="Q328" s="10">
        <f ca="1">IF(IF($A328&gt;='key variables'!$B$26,L328*SUMPRODUCT(Z328:AC328,'control variables'!$O$4:$R$4)/J328+G$65*'key variables'!$B$25/scenario!J$65,L328*SUMPRODUCT(Z328:AC328,'control variables'!$O$7:$R$7)/J328+G$65*'key variables'!$B$25/scenario!J$65)&lt;'key variables'!$B$28,0,IF($A328&gt;='key variables'!$B$26,L328*SUMPRODUCT(Z328:AC328,'control variables'!$O$4:$R$4)/J328+G$65*'key variables'!$B$25/scenario!J$65,L328*SUMPRODUCT(Z328:AC328,'control variables'!$O$7:$R$7)/J328+G$65*'key variables'!$B$25/scenario!J$65))</f>
        <v>2.9402861189824057E-7</v>
      </c>
      <c r="R328" s="10">
        <f ca="1">IF(IF($A328&gt;='key variables'!$B$26,M328*SUMPRODUCT(Z328:AC328,'control variables'!$O$5:$R$5)/J328+H$65*'key variables'!$B$25/scenario!J$65,M328*SUMPRODUCT(Z328:AC328,'control variables'!$O$7:$R$7)/J328+H$65*'key variables'!$B$25/scenario!J$65)&lt;'key variables'!$B$28,0,IF($A328&gt;='key variables'!$B$26,M328*SUMPRODUCT(Z328:AC328,'control variables'!$O$5:$R$5)/J328+H$65*'key variables'!$B$25/scenario!J$65,M328*SUMPRODUCT(Z328:AC328,'control variables'!$O$7:$R$7)/J328+H$65*'key variables'!$B$25/scenario!J$65))</f>
        <v>8.8068002760534624E-7</v>
      </c>
      <c r="S328" s="10">
        <f ca="1">IF(IF($A328&gt;='key variables'!$B$26,N328*SUMPRODUCT(Z328:AC328,'control variables'!$O$6:$R$6)/J328+I$65*'key variables'!$B$25/scenario!J$65,N328*SUMPRODUCT(Z328:AC328,'control variables'!$O$7:$R$7)/J328+I$65*'key variables'!$B$25/scenario!J$65)&lt;'key variables'!$B$28,0,IF($A328&gt;='key variables'!$B$26,N328*SUMPRODUCT(Z328:AC328,'control variables'!$O$6:$R$6)/J328+I$65*'key variables'!$B$25/scenario!J$65,N328*SUMPRODUCT(Z328:AC328,'control variables'!$O$7:$R$7)/J328+I$65*'key variables'!$B$25/scenario!J$65))</f>
        <v>3.9586131298124171E-7</v>
      </c>
      <c r="T328" s="10">
        <f t="shared" ca="1" si="255"/>
        <v>1.82530167900298E-6</v>
      </c>
      <c r="U328" s="82">
        <f ca="1">SUMPRODUCT(P298:P327,'control variables'!AD$7:AD$36)</f>
        <v>5.4007838500714998E-7</v>
      </c>
      <c r="V328" s="82">
        <f ca="1">SUMPRODUCT(Q298:Q327,'control variables'!AE$7:AE$36)</f>
        <v>6.2339505184714431E-7</v>
      </c>
      <c r="W328" s="82">
        <f ca="1">SUMPRODUCT(R298:R327,'control variables'!AF$7:AF$36)</f>
        <v>1.8672045823206632E-6</v>
      </c>
      <c r="X328" s="82">
        <f ca="1">SUMPRODUCT(S298:S327,'control variables'!AG$7:AG$36)</f>
        <v>8.3929921696064841E-7</v>
      </c>
      <c r="Y328" s="82">
        <f t="shared" ca="1" si="249"/>
        <v>3.869977236135606E-6</v>
      </c>
      <c r="Z328" s="10">
        <f ca="1">IF($A328&gt;='key variables'!$B$26,SUMPRODUCT(P298:P327,'control variables'!V$7:V$36)*$E328,SUMPRODUCT(P298:P327,'control variables'!Z$7:Z$36)*$E328)</f>
        <v>1.3178459341583804E-6</v>
      </c>
      <c r="AA328" s="10">
        <f ca="1">IF($A328&gt;='key variables'!$B$26,SUMPRODUCT(Q298:Q327,'control variables'!W$7:W$36)*$E328,SUMPRODUCT(Q298:Q327,'control variables'!AA$7:AA$36)*$E328)</f>
        <v>1.5211470357961766E-6</v>
      </c>
      <c r="AB328" s="10">
        <f ca="1">IF($A328&gt;='key variables'!$B$26,SUMPRODUCT(R298:R327,'control variables'!X$7:X$36)*$E328,SUMPRODUCT(R298:R327,'control variables'!AB$7:AB$36)*$E328)</f>
        <v>4.556168206992043E-6</v>
      </c>
      <c r="AC328" s="10">
        <f ca="1">IF($A328&gt;='key variables'!$B$26,SUMPRODUCT(S298:S327,'control variables'!Y$7:Y$36)*$E328,SUMPRODUCT(S298:S327,'control variables'!AC$7:AC$36)*$E328)</f>
        <v>2.0479750556935543E-6</v>
      </c>
      <c r="AD328" s="10">
        <f t="shared" ca="1" si="250"/>
        <v>9.4431362326401549E-6</v>
      </c>
      <c r="AE328" s="82">
        <f ca="1">SUMPRODUCT(P298:P327,'control variables'!AL$7:AL$36)</f>
        <v>1.7943139438729996E-6</v>
      </c>
      <c r="AF328" s="82">
        <f ca="1">SUMPRODUCT(Q298:Q327,'control variables'!AM$7:AM$36)</f>
        <v>2.0657033193963172E-6</v>
      </c>
      <c r="AG328" s="82">
        <f ca="1">SUMPRODUCT(R298:R327,'control variables'!AN$7:AN$36)</f>
        <v>5.8898630540746432E-6</v>
      </c>
      <c r="AH328" s="82">
        <f ca="1">SUMPRODUCT(S298:S327,'control variables'!AO$7:AO$36)</f>
        <v>2.5502522794921361E-6</v>
      </c>
      <c r="AI328" s="82">
        <f t="shared" ca="1" si="214"/>
        <v>1.2300132596836096E-5</v>
      </c>
      <c r="AJ328" s="10">
        <f ca="1">SUMPRODUCT(P298:P327,'control variables'!AP$7:AP$36)</f>
        <v>1.7144739522630874E-9</v>
      </c>
      <c r="AK328" s="10">
        <f ca="1">SUMPRODUCT(Q298:Q327,'control variables'!AQ$7:AQ$36)</f>
        <v>4.9474048954369711E-9</v>
      </c>
      <c r="AL328" s="10">
        <f ca="1">SUMPRODUCT(R298:R327,'control variables'!AR$7:AR$36)</f>
        <v>1.7782272215315606E-7</v>
      </c>
      <c r="AM328" s="10">
        <f ca="1">SUMPRODUCT(S298:S327,'control variables'!AS$7:AS$36)</f>
        <v>1.332173889550113E-7</v>
      </c>
      <c r="AN328" s="10">
        <f t="shared" ca="1" si="235"/>
        <v>3.1770198995586742E-7</v>
      </c>
      <c r="AO328" s="82">
        <f ca="1">SUMPRODUCT(P298:P327,'control variables'!AX$7:AX$36)</f>
        <v>2.3314229344473844E-9</v>
      </c>
      <c r="AP328" s="82">
        <f ca="1">SUMPRODUCT(Q298:Q327,'control variables'!AY$7:AY$36)</f>
        <v>5.3821725195619846E-9</v>
      </c>
      <c r="AQ328" s="82">
        <f ca="1">SUMPRODUCT(R298:R327,'control variables'!AZ$7:AZ$36)</f>
        <v>4.8362353029218292E-8</v>
      </c>
      <c r="AR328" s="82">
        <f ca="1">SUMPRODUCT(S298:S327,'control variables'!BA$7:BA$36)</f>
        <v>3.6231063816039958E-8</v>
      </c>
      <c r="AS328" s="82">
        <f t="shared" ca="1" si="236"/>
        <v>9.2307012299267617E-8</v>
      </c>
      <c r="AT328" s="10">
        <f ca="1">SUMPRODUCT(P298:P327,'control variables'!AT$7:AT$36)</f>
        <v>-2.0575717185361163E-9</v>
      </c>
      <c r="AU328" s="10">
        <f ca="1">SUMPRODUCT(Q298:Q327,'control variables'!AU$7:AU$36)</f>
        <v>2.2320126632149081E-9</v>
      </c>
      <c r="AV328" s="10">
        <f ca="1">SUMPRODUCT(R298:R327,'control variables'!AV$7:AV$36)</f>
        <v>9.6112253931768724E-7</v>
      </c>
      <c r="AW328" s="10">
        <f ca="1">SUMPRODUCT(S298:S327,'control variables'!AW$7:AW$36)</f>
        <v>7.2003303966652322E-7</v>
      </c>
      <c r="AX328" s="10">
        <f t="shared" ca="1" si="215"/>
        <v>1.6813300199288892E-6</v>
      </c>
      <c r="AY328" s="82">
        <f ca="1">SUMPRODUCT(P298:P327,'control variables'!BB$7:BB$36)</f>
        <v>7.4575953888519659E-9</v>
      </c>
      <c r="AZ328" s="82">
        <f ca="1">SUMPRODUCT(Q298:Q327,'control variables'!BC$7:BC$36)</f>
        <v>1.9016854942653151E-8</v>
      </c>
      <c r="BA328" s="82">
        <f ca="1">SUMPRODUCT(R298:R327,'control variables'!BD$7:BD$36)</f>
        <v>1.3312383000090189E-7</v>
      </c>
      <c r="BB328" s="82">
        <f ca="1">SUMPRODUCT(S298:S327,'control variables'!BE$7:BE$36)</f>
        <v>1.8917846549283348E-8</v>
      </c>
      <c r="BC328" s="82">
        <f t="shared" ca="1" si="237"/>
        <v>1.7851612688169035E-7</v>
      </c>
      <c r="BD328" s="10">
        <f ca="1">SUMPRODUCT(P298:P327,'control variables'!BF$7:BF$36)</f>
        <v>1.5600639983986055E-9</v>
      </c>
      <c r="BE328" s="10">
        <f ca="1">SUMPRODUCT(Q298:Q327,'control variables'!BG$7:BG$36)</f>
        <v>1.8007315311344791E-9</v>
      </c>
      <c r="BF328" s="10">
        <f ca="1">SUMPRODUCT(R298:R327,'control variables'!BH$7:BH$36)</f>
        <v>5.3935849450534967E-8</v>
      </c>
      <c r="BG328" s="10">
        <f ca="1">SUMPRODUCT(S298:S327,'control variables'!BI$7:BI$36)</f>
        <v>1.2121948670905539E-7</v>
      </c>
      <c r="BH328" s="10">
        <f t="shared" ca="1" si="238"/>
        <v>1.7851613168912343E-7</v>
      </c>
      <c r="BI328" s="82">
        <f t="shared" ca="1" si="216"/>
        <v>1.7997139675433156E-6</v>
      </c>
      <c r="BJ328" s="82">
        <f t="shared" ca="1" si="217"/>
        <v>2.0869521870021853E-6</v>
      </c>
      <c r="BK328" s="82">
        <f t="shared" ca="1" si="218"/>
        <v>6.9841094233932322E-6</v>
      </c>
      <c r="BL328" s="82">
        <f t="shared" ca="1" si="219"/>
        <v>3.2892031657079422E-6</v>
      </c>
      <c r="BM328" s="82">
        <f t="shared" ca="1" si="209"/>
        <v>1.4159978743646677E-5</v>
      </c>
      <c r="BN328" s="10">
        <f ca="1">BN327+BI328-INDIRECT(ADDRESS(MAX($D328-'key variables'!$B$9*30,34),scenario!BI$4),TRUE)</f>
        <v>9439390.0751579255</v>
      </c>
      <c r="BO328" s="10">
        <f ca="1">BO327+BJ328-INDIRECT(ADDRESS(MAX($D328-'key variables'!$B$9*30,34),scenario!BJ$4),TRUE)</f>
        <v>10895583.360979337</v>
      </c>
      <c r="BP328" s="10">
        <f ca="1">BP327+BK328-INDIRECT(ADDRESS(MAX($D328-'key variables'!$B$9*30,34),scenario!BK$4),TRUE)</f>
        <v>32531162.537951011</v>
      </c>
      <c r="BQ328" s="10">
        <f ca="1">BQ327+BL328-INDIRECT(ADDRESS(MAX($D328-'key variables'!$B$9*30,34),scenario!BL$4),TRUE)</f>
        <v>14415841.516514864</v>
      </c>
      <c r="BR328" s="10">
        <f t="shared" ca="1" si="239"/>
        <v>67281977.490603074</v>
      </c>
      <c r="BS328" s="82">
        <f t="shared" ca="1" si="220"/>
        <v>9.5334054896804444E-6</v>
      </c>
      <c r="BT328" s="82">
        <f t="shared" ca="1" si="221"/>
        <v>1.1065659147046874E-5</v>
      </c>
      <c r="BU328" s="82">
        <f t="shared" ca="1" si="222"/>
        <v>3.7961136666323411E-5</v>
      </c>
      <c r="BV328" s="82">
        <f t="shared" ca="1" si="223"/>
        <v>1.8584340597810172E-5</v>
      </c>
      <c r="BW328" s="82">
        <f t="shared" ca="1" si="240"/>
        <v>7.71445419008609E-5</v>
      </c>
      <c r="BX328" s="10">
        <f t="shared" ca="1" si="224"/>
        <v>4.122447276994083E-8</v>
      </c>
      <c r="BY328" s="10">
        <f t="shared" ca="1" si="225"/>
        <v>9.5175347426458026E-8</v>
      </c>
      <c r="BZ328" s="10">
        <f t="shared" ca="1" si="226"/>
        <v>8.5515196535880402E-7</v>
      </c>
      <c r="CA328" s="10">
        <f t="shared" ca="1" si="227"/>
        <v>6.4065028178693916E-7</v>
      </c>
      <c r="CB328" s="10">
        <v>0</v>
      </c>
      <c r="CC328" s="82">
        <f t="shared" ca="1" si="228"/>
        <v>-8.8822673768590919E-9</v>
      </c>
      <c r="CD328" s="82">
        <f t="shared" ca="1" si="229"/>
        <v>1.6443311671685461E-8</v>
      </c>
      <c r="CE328" s="82">
        <f t="shared" ca="1" si="230"/>
        <v>5.1280938876638371E-6</v>
      </c>
      <c r="CF328" s="82">
        <f t="shared" ca="1" si="231"/>
        <v>3.8416500170128963E-6</v>
      </c>
      <c r="CG328" s="82">
        <f t="shared" ca="1" si="241"/>
        <v>8.9773049489715605E-6</v>
      </c>
      <c r="CH328" s="13" t="str">
        <f t="shared" ca="1" si="242"/>
        <v/>
      </c>
      <c r="CI328" s="81">
        <f t="shared" ca="1" si="251"/>
        <v>0.11317759658618183</v>
      </c>
      <c r="CJ328" s="81">
        <f t="shared" ca="1" si="252"/>
        <v>0.13063724757443121</v>
      </c>
      <c r="CK328" s="81">
        <f t="shared" ca="1" si="253"/>
        <v>0.39004625943886873</v>
      </c>
      <c r="CL328" s="81">
        <f t="shared" ca="1" si="254"/>
        <v>0.17284488538091847</v>
      </c>
      <c r="CM328" s="89">
        <f t="shared" ca="1" si="243"/>
        <v>0.80670598898040025</v>
      </c>
    </row>
    <row r="329" spans="1:91" x14ac:dyDescent="0.3">
      <c r="A329">
        <v>264</v>
      </c>
      <c r="B329" s="3">
        <f t="shared" si="256"/>
        <v>0.92222222222222228</v>
      </c>
      <c r="C329" s="3">
        <f t="shared" si="244"/>
        <v>8.8000000000000007</v>
      </c>
      <c r="D329" s="4">
        <f t="shared" ca="1" si="232"/>
        <v>329</v>
      </c>
      <c r="E329" s="58">
        <f>(0.5*(COS(B329*2*PI())+1)*('key variables'!$B$4-'key variables'!$B$6)+'key variables'!$B$6)/'key variables'!$B$4</f>
        <v>1</v>
      </c>
      <c r="F329" s="10">
        <f t="shared" ca="1" si="245"/>
        <v>11689222.90746112</v>
      </c>
      <c r="G329" s="10">
        <f t="shared" ca="1" si="246"/>
        <v>13492492.798713129</v>
      </c>
      <c r="H329" s="10">
        <f t="shared" ca="1" si="247"/>
        <v>40309474.5210886</v>
      </c>
      <c r="I329" s="10">
        <f t="shared" ca="1" si="248"/>
        <v>17912154.249751665</v>
      </c>
      <c r="J329" s="10">
        <f t="shared" ca="1" si="233"/>
        <v>83403344.477014512</v>
      </c>
      <c r="K329" s="82">
        <f t="shared" ca="1" si="210"/>
        <v>2249832.8322936608</v>
      </c>
      <c r="L329" s="82">
        <f t="shared" ca="1" si="211"/>
        <v>2596909.4377227263</v>
      </c>
      <c r="M329" s="82">
        <f t="shared" ca="1" si="212"/>
        <v>7778311.9830996282</v>
      </c>
      <c r="N329" s="82">
        <f t="shared" ca="1" si="213"/>
        <v>3496312.7332182163</v>
      </c>
      <c r="O329" s="82">
        <f t="shared" ca="1" si="234"/>
        <v>16121366.986334231</v>
      </c>
      <c r="P329" s="10">
        <f ca="1">IF(IF($A329&gt;='key variables'!$B$26,K329*SUMPRODUCT(Z329:AC329,'control variables'!$O$3:$R$3)/J329+F$65*'key variables'!$B$25/scenario!J$65,K329*SUMPRODUCT(Z329:AC329,'control variables'!$O$7:$R$7)/J329+F$65*'key variables'!$B$25/scenario!J$65)&lt;'key variables'!$B$28,0,IF($A329&gt;='key variables'!$B$26,K329*SUMPRODUCT(Z329:AC329,'control variables'!$O$3:$R$3)/J329+F$65*'key variables'!$B$25/scenario!J$65,K329*SUMPRODUCT(Z329:AC329,'control variables'!$O$7:$R$7)/J329+F$65*'key variables'!$B$25/scenario!J$65))</f>
        <v>2.1918371707590645E-7</v>
      </c>
      <c r="Q329" s="10">
        <f ca="1">IF(IF($A329&gt;='key variables'!$B$26,L329*SUMPRODUCT(Z329:AC329,'control variables'!$O$4:$R$4)/J329+G$65*'key variables'!$B$25/scenario!J$65,L329*SUMPRODUCT(Z329:AC329,'control variables'!$O$7:$R$7)/J329+G$65*'key variables'!$B$25/scenario!J$65)&lt;'key variables'!$B$28,0,IF($A329&gt;='key variables'!$B$26,L329*SUMPRODUCT(Z329:AC329,'control variables'!$O$4:$R$4)/J329+G$65*'key variables'!$B$25/scenario!J$65,L329*SUMPRODUCT(Z329:AC329,'control variables'!$O$7:$R$7)/J329+G$65*'key variables'!$B$25/scenario!J$65))</f>
        <v>2.5299669170943723E-7</v>
      </c>
      <c r="R329" s="10">
        <f ca="1">IF(IF($A329&gt;='key variables'!$B$26,M329*SUMPRODUCT(Z329:AC329,'control variables'!$O$5:$R$5)/J329+H$65*'key variables'!$B$25/scenario!J$65,M329*SUMPRODUCT(Z329:AC329,'control variables'!$O$7:$R$7)/J329+H$65*'key variables'!$B$25/scenario!J$65)&lt;'key variables'!$B$28,0,IF($A329&gt;='key variables'!$B$26,M329*SUMPRODUCT(Z329:AC329,'control variables'!$O$5:$R$5)/J329+H$65*'key variables'!$B$25/scenario!J$65,M329*SUMPRODUCT(Z329:AC329,'control variables'!$O$7:$R$7)/J329+H$65*'key variables'!$B$25/scenario!J$65))</f>
        <v>7.5778044864504458E-7</v>
      </c>
      <c r="S329" s="10">
        <f ca="1">IF(IF($A329&gt;='key variables'!$B$26,N329*SUMPRODUCT(Z329:AC329,'control variables'!$O$6:$R$6)/J329+I$65*'key variables'!$B$25/scenario!J$65,N329*SUMPRODUCT(Z329:AC329,'control variables'!$O$7:$R$7)/J329+I$65*'key variables'!$B$25/scenario!J$65)&lt;'key variables'!$B$28,0,IF($A329&gt;='key variables'!$B$26,N329*SUMPRODUCT(Z329:AC329,'control variables'!$O$6:$R$6)/J329+I$65*'key variables'!$B$25/scenario!J$65,N329*SUMPRODUCT(Z329:AC329,'control variables'!$O$7:$R$7)/J329+I$65*'key variables'!$B$25/scenario!J$65))</f>
        <v>3.4061856060004566E-7</v>
      </c>
      <c r="T329" s="10">
        <f t="shared" ca="1" si="255"/>
        <v>1.570579418030434E-6</v>
      </c>
      <c r="U329" s="82">
        <f ca="1">SUMPRODUCT(P299:P328,'control variables'!AD$7:AD$36)</f>
        <v>4.6471002868891109E-7</v>
      </c>
      <c r="V329" s="82">
        <f ca="1">SUMPRODUCT(Q299:Q328,'control variables'!AE$7:AE$36)</f>
        <v>5.3639979023522035E-7</v>
      </c>
      <c r="W329" s="82">
        <f ca="1">SUMPRODUCT(R299:R328,'control variables'!AF$7:AF$36)</f>
        <v>1.6066347387829916E-6</v>
      </c>
      <c r="X329" s="82">
        <f ca="1">SUMPRODUCT(S299:S328,'control variables'!AG$7:AG$36)</f>
        <v>7.2217436212930509E-7</v>
      </c>
      <c r="Y329" s="82">
        <f t="shared" ca="1" si="249"/>
        <v>3.3299189198364279E-6</v>
      </c>
      <c r="Z329" s="10">
        <f ca="1">IF($A329&gt;='key variables'!$B$26,SUMPRODUCT(P299:P328,'control variables'!V$7:V$36)*$E329,SUMPRODUCT(P299:P328,'control variables'!Z$7:Z$36)*$E329)</f>
        <v>1.1339395148395594E-6</v>
      </c>
      <c r="AA329" s="10">
        <f ca="1">IF($A329&gt;='key variables'!$B$26,SUMPRODUCT(Q299:Q328,'control variables'!W$7:W$36)*$E329,SUMPRODUCT(Q299:Q328,'control variables'!AA$7:AA$36)*$E329)</f>
        <v>1.308869790513047E-6</v>
      </c>
      <c r="AB329" s="10">
        <f ca="1">IF($A329&gt;='key variables'!$B$26,SUMPRODUCT(R299:R328,'control variables'!X$7:X$36)*$E329,SUMPRODUCT(R299:R328,'control variables'!AB$7:AB$36)*$E329)</f>
        <v>3.9203514100177635E-6</v>
      </c>
      <c r="AC329" s="10">
        <f ca="1">IF($A329&gt;='key variables'!$B$26,SUMPRODUCT(S299:S328,'control variables'!Y$7:Y$36)*$E329,SUMPRODUCT(S299:S328,'control variables'!AC$7:AC$36)*$E329)</f>
        <v>1.7621785527909627E-6</v>
      </c>
      <c r="AD329" s="10">
        <f t="shared" ca="1" si="250"/>
        <v>8.1253392681613323E-6</v>
      </c>
      <c r="AE329" s="82">
        <f ca="1">SUMPRODUCT(P299:P328,'control variables'!AL$7:AL$36)</f>
        <v>1.5439160453038686E-6</v>
      </c>
      <c r="AF329" s="82">
        <f ca="1">SUMPRODUCT(Q299:Q328,'control variables'!AM$7:AM$36)</f>
        <v>1.7774328235835024E-6</v>
      </c>
      <c r="AG329" s="82">
        <f ca="1">SUMPRODUCT(R299:R328,'control variables'!AN$7:AN$36)</f>
        <v>5.0679281097265548E-6</v>
      </c>
      <c r="AH329" s="82">
        <f ca="1">SUMPRODUCT(S299:S328,'control variables'!AO$7:AO$36)</f>
        <v>2.1943626015533881E-6</v>
      </c>
      <c r="AI329" s="82">
        <f t="shared" ca="1" si="214"/>
        <v>1.0583639580167314E-5</v>
      </c>
      <c r="AJ329" s="10">
        <f ca="1">SUMPRODUCT(P299:P328,'control variables'!AP$7:AP$36)</f>
        <v>1.475217786270214E-9</v>
      </c>
      <c r="AK329" s="10">
        <f ca="1">SUMPRODUCT(Q299:Q328,'control variables'!AQ$7:AQ$36)</f>
        <v>4.2569907160123373E-9</v>
      </c>
      <c r="AL329" s="10">
        <f ca="1">SUMPRODUCT(R299:R328,'control variables'!AR$7:AR$36)</f>
        <v>1.5300742375062214E-7</v>
      </c>
      <c r="AM329" s="10">
        <f ca="1">SUMPRODUCT(S299:S328,'control variables'!AS$7:AS$36)</f>
        <v>1.1462679929753337E-7</v>
      </c>
      <c r="AN329" s="10">
        <f t="shared" ca="1" si="235"/>
        <v>2.7336643155043805E-7</v>
      </c>
      <c r="AO329" s="82">
        <f ca="1">SUMPRODUCT(P299:P328,'control variables'!AX$7:AX$36)</f>
        <v>2.0060710608494624E-9</v>
      </c>
      <c r="AP329" s="82">
        <f ca="1">SUMPRODUCT(Q299:Q328,'control variables'!AY$7:AY$36)</f>
        <v>4.6310861819465395E-9</v>
      </c>
      <c r="AQ329" s="82">
        <f ca="1">SUMPRODUCT(R299:R328,'control variables'!AZ$7:AZ$36)</f>
        <v>4.1613349261101068E-8</v>
      </c>
      <c r="AR329" s="82">
        <f ca="1">SUMPRODUCT(S299:S328,'control variables'!BA$7:BA$36)</f>
        <v>3.1174990839821887E-8</v>
      </c>
      <c r="AS329" s="82">
        <f t="shared" ca="1" si="236"/>
        <v>7.9425497343718957E-8</v>
      </c>
      <c r="AT329" s="10">
        <f ca="1">SUMPRODUCT(P299:P328,'control variables'!AT$7:AT$36)</f>
        <v>-1.7704359939140032E-9</v>
      </c>
      <c r="AU329" s="10">
        <f ca="1">SUMPRODUCT(Q299:Q328,'control variables'!AU$7:AU$36)</f>
        <v>1.9205335698524109E-9</v>
      </c>
      <c r="AV329" s="10">
        <f ca="1">SUMPRODUCT(R299:R328,'control variables'!AV$7:AV$36)</f>
        <v>8.2699714563567525E-7</v>
      </c>
      <c r="AW329" s="10">
        <f ca="1">SUMPRODUCT(S299:S328,'control variables'!AW$7:AW$36)</f>
        <v>6.1955187211645483E-7</v>
      </c>
      <c r="AX329" s="10">
        <f t="shared" ca="1" si="215"/>
        <v>1.4466991153280685E-6</v>
      </c>
      <c r="AY329" s="82">
        <f ca="1">SUMPRODUCT(P299:P328,'control variables'!BB$7:BB$36)</f>
        <v>6.4168821847229272E-9</v>
      </c>
      <c r="AZ329" s="82">
        <f ca="1">SUMPRODUCT(Q299:Q328,'control variables'!BC$7:BC$36)</f>
        <v>1.6363038127998574E-8</v>
      </c>
      <c r="BA329" s="82">
        <f ca="1">SUMPRODUCT(R299:R328,'control variables'!BD$7:BD$36)</f>
        <v>1.14546296567904E-7</v>
      </c>
      <c r="BB329" s="82">
        <f ca="1">SUMPRODUCT(S299:S328,'control variables'!BE$7:BE$36)</f>
        <v>1.6277846432495432E-8</v>
      </c>
      <c r="BC329" s="82">
        <f t="shared" ca="1" si="237"/>
        <v>1.5360406331312092E-7</v>
      </c>
      <c r="BD329" s="10">
        <f ca="1">SUMPRODUCT(P299:P328,'control variables'!BF$7:BF$36)</f>
        <v>1.342355860887312E-9</v>
      </c>
      <c r="BE329" s="10">
        <f ca="1">SUMPRODUCT(Q299:Q328,'control variables'!BG$7:BG$36)</f>
        <v>1.5494380533005127E-9</v>
      </c>
      <c r="BF329" s="10">
        <f ca="1">SUMPRODUCT(R299:R328,'control variables'!BH$7:BH$36)</f>
        <v>4.6409059946374319E-8</v>
      </c>
      <c r="BG329" s="10">
        <f ca="1">SUMPRODUCT(S299:S328,'control variables'!BI$7:BI$36)</f>
        <v>1.0430321358911086E-7</v>
      </c>
      <c r="BH329" s="10">
        <f t="shared" ca="1" si="238"/>
        <v>1.5360406744967299E-7</v>
      </c>
      <c r="BI329" s="82">
        <f t="shared" ca="1" si="216"/>
        <v>1.5485624914946777E-6</v>
      </c>
      <c r="BJ329" s="82">
        <f t="shared" ca="1" si="217"/>
        <v>1.7957163952813535E-6</v>
      </c>
      <c r="BK329" s="82">
        <f t="shared" ca="1" si="218"/>
        <v>6.0094715519301341E-6</v>
      </c>
      <c r="BL329" s="82">
        <f t="shared" ca="1" si="219"/>
        <v>2.8301923201023382E-6</v>
      </c>
      <c r="BM329" s="82">
        <f t="shared" ca="1" si="209"/>
        <v>1.2183942758808503E-5</v>
      </c>
      <c r="BN329" s="10">
        <f ca="1">BN328+BI329-INDIRECT(ADDRESS(MAX($D329-'key variables'!$B$9*30,34),scenario!BI$4),TRUE)</f>
        <v>9439390.0751594733</v>
      </c>
      <c r="BO329" s="10">
        <f ca="1">BO328+BJ329-INDIRECT(ADDRESS(MAX($D329-'key variables'!$B$9*30,34),scenario!BJ$4),TRUE)</f>
        <v>10895583.360981133</v>
      </c>
      <c r="BP329" s="10">
        <f ca="1">BP328+BK329-INDIRECT(ADDRESS(MAX($D329-'key variables'!$B$9*30,34),scenario!BK$4),TRUE)</f>
        <v>32531162.53795702</v>
      </c>
      <c r="BQ329" s="10">
        <f ca="1">BQ328+BL329-INDIRECT(ADDRESS(MAX($D329-'key variables'!$B$9*30,34),scenario!BL$4),TRUE)</f>
        <v>14415841.516517693</v>
      </c>
      <c r="BR329" s="10">
        <f t="shared" ca="1" si="239"/>
        <v>67281977.490615264</v>
      </c>
      <c r="BS329" s="82">
        <f t="shared" ca="1" si="220"/>
        <v>8.2026843594007854E-6</v>
      </c>
      <c r="BT329" s="82">
        <f t="shared" ca="1" si="221"/>
        <v>9.5213900054216573E-6</v>
      </c>
      <c r="BU329" s="82">
        <f t="shared" ca="1" si="222"/>
        <v>3.2663036503091947E-5</v>
      </c>
      <c r="BV329" s="82">
        <f t="shared" ca="1" si="223"/>
        <v>1.5990463624718767E-5</v>
      </c>
      <c r="BW329" s="82">
        <f t="shared" ca="1" si="240"/>
        <v>6.6377574492633158E-5</v>
      </c>
      <c r="BX329" s="10">
        <f t="shared" ca="1" si="224"/>
        <v>3.5471305785180049E-8</v>
      </c>
      <c r="BY329" s="10">
        <f t="shared" ca="1" si="225"/>
        <v>8.1893957427105493E-8</v>
      </c>
      <c r="BZ329" s="10">
        <f t="shared" ca="1" si="226"/>
        <v>7.3580995810562684E-7</v>
      </c>
      <c r="CA329" s="10">
        <f t="shared" ca="1" si="227"/>
        <v>5.5124421260515473E-7</v>
      </c>
      <c r="CB329" s="10">
        <v>0</v>
      </c>
      <c r="CC329" s="82">
        <f t="shared" ca="1" si="228"/>
        <v>-7.6426846575243365E-9</v>
      </c>
      <c r="CD329" s="82">
        <f t="shared" ca="1" si="229"/>
        <v>1.4148682635898846E-8</v>
      </c>
      <c r="CE329" s="82">
        <f t="shared" ca="1" si="230"/>
        <v>4.4124908165176831E-6</v>
      </c>
      <c r="CF329" s="82">
        <f t="shared" ca="1" si="231"/>
        <v>3.3055499533541523E-6</v>
      </c>
      <c r="CG329" s="82">
        <f t="shared" ca="1" si="241"/>
        <v>7.7245467678502096E-6</v>
      </c>
      <c r="CH329" s="13" t="str">
        <f t="shared" ca="1" si="242"/>
        <v/>
      </c>
      <c r="CI329" s="81">
        <f t="shared" ca="1" si="251"/>
        <v>0.11317759658620064</v>
      </c>
      <c r="CJ329" s="81">
        <f t="shared" ca="1" si="252"/>
        <v>0.130637247574453</v>
      </c>
      <c r="CK329" s="81">
        <f t="shared" ca="1" si="253"/>
        <v>0.39004625943894161</v>
      </c>
      <c r="CL329" s="81">
        <f t="shared" ca="1" si="254"/>
        <v>0.17284488538095277</v>
      </c>
      <c r="CM329" s="89">
        <f t="shared" ca="1" si="243"/>
        <v>0.80670598898054802</v>
      </c>
    </row>
    <row r="330" spans="1:91" x14ac:dyDescent="0.3">
      <c r="A330">
        <v>265</v>
      </c>
      <c r="B330" s="3">
        <f t="shared" si="256"/>
        <v>0.92500000000000004</v>
      </c>
      <c r="C330" s="3">
        <f t="shared" si="244"/>
        <v>8.8333333333333339</v>
      </c>
      <c r="D330" s="4">
        <f t="shared" ca="1" si="232"/>
        <v>330</v>
      </c>
      <c r="E330" s="58">
        <f>(0.5*(COS(B330*2*PI())+1)*('key variables'!$B$4-'key variables'!$B$6)+'key variables'!$B$6)/'key variables'!$B$4</f>
        <v>1</v>
      </c>
      <c r="F330" s="10">
        <f t="shared" ca="1" si="245"/>
        <v>11689222.907461118</v>
      </c>
      <c r="G330" s="10">
        <f t="shared" ca="1" si="246"/>
        <v>13492492.798713127</v>
      </c>
      <c r="H330" s="10">
        <f t="shared" ca="1" si="247"/>
        <v>40309474.521088555</v>
      </c>
      <c r="I330" s="10">
        <f t="shared" ca="1" si="248"/>
        <v>17912154.24975156</v>
      </c>
      <c r="J330" s="10">
        <f t="shared" ca="1" si="233"/>
        <v>83403344.477014363</v>
      </c>
      <c r="K330" s="82">
        <f t="shared" ca="1" si="210"/>
        <v>2249832.832293442</v>
      </c>
      <c r="L330" s="82">
        <f t="shared" ca="1" si="211"/>
        <v>2596909.4377224729</v>
      </c>
      <c r="M330" s="82">
        <f t="shared" ca="1" si="212"/>
        <v>7778311.983098872</v>
      </c>
      <c r="N330" s="82">
        <f t="shared" ca="1" si="213"/>
        <v>3496312.7332178769</v>
      </c>
      <c r="O330" s="82">
        <f t="shared" ca="1" si="234"/>
        <v>16121366.986332662</v>
      </c>
      <c r="P330" s="10">
        <f ca="1">IF(IF($A330&gt;='key variables'!$B$26,K330*SUMPRODUCT(Z330:AC330,'control variables'!$O$3:$R$3)/J330+F$65*'key variables'!$B$25/scenario!J$65,K330*SUMPRODUCT(Z330:AC330,'control variables'!$O$7:$R$7)/J330+F$65*'key variables'!$B$25/scenario!J$65)&lt;'key variables'!$B$28,0,IF($A330&gt;='key variables'!$B$26,K330*SUMPRODUCT(Z330:AC330,'control variables'!$O$3:$R$3)/J330+F$65*'key variables'!$B$25/scenario!J$65,K330*SUMPRODUCT(Z330:AC330,'control variables'!$O$7:$R$7)/J330+F$65*'key variables'!$B$25/scenario!J$65))</f>
        <v>1.8859645984375385E-7</v>
      </c>
      <c r="Q330" s="10">
        <f ca="1">IF(IF($A330&gt;='key variables'!$B$26,L330*SUMPRODUCT(Z330:AC330,'control variables'!$O$4:$R$4)/J330+G$65*'key variables'!$B$25/scenario!J$65,L330*SUMPRODUCT(Z330:AC330,'control variables'!$O$7:$R$7)/J330+G$65*'key variables'!$B$25/scenario!J$65)&lt;'key variables'!$B$28,0,IF($A330&gt;='key variables'!$B$26,L330*SUMPRODUCT(Z330:AC330,'control variables'!$O$4:$R$4)/J330+G$65*'key variables'!$B$25/scenario!J$65,L330*SUMPRODUCT(Z330:AC330,'control variables'!$O$7:$R$7)/J330+G$65*'key variables'!$B$25/scenario!J$65))</f>
        <v>2.1769080771660287E-7</v>
      </c>
      <c r="R330" s="10">
        <f ca="1">IF(IF($A330&gt;='key variables'!$B$26,M330*SUMPRODUCT(Z330:AC330,'control variables'!$O$5:$R$5)/J330+H$65*'key variables'!$B$25/scenario!J$65,M330*SUMPRODUCT(Z330:AC330,'control variables'!$O$7:$R$7)/J330+H$65*'key variables'!$B$25/scenario!J$65)&lt;'key variables'!$B$28,0,IF($A330&gt;='key variables'!$B$26,M330*SUMPRODUCT(Z330:AC330,'control variables'!$O$5:$R$5)/J330+H$65*'key variables'!$B$25/scenario!J$65,M330*SUMPRODUCT(Z330:AC330,'control variables'!$O$7:$R$7)/J330+H$65*'key variables'!$B$25/scenario!J$65))</f>
        <v>6.5203160097779305E-7</v>
      </c>
      <c r="S330" s="10">
        <f ca="1">IF(IF($A330&gt;='key variables'!$B$26,N330*SUMPRODUCT(Z330:AC330,'control variables'!$O$6:$R$6)/J330+I$65*'key variables'!$B$25/scenario!J$65,N330*SUMPRODUCT(Z330:AC330,'control variables'!$O$7:$R$7)/J330+I$65*'key variables'!$B$25/scenario!J$65)&lt;'key variables'!$B$28,0,IF($A330&gt;='key variables'!$B$26,N330*SUMPRODUCT(Z330:AC330,'control variables'!$O$6:$R$6)/J330+I$65*'key variables'!$B$25/scenario!J$65,N330*SUMPRODUCT(Z330:AC330,'control variables'!$O$7:$R$7)/J330+I$65*'key variables'!$B$25/scenario!J$65))</f>
        <v>2.9308497703776378E-7</v>
      </c>
      <c r="T330" s="10">
        <f t="shared" ca="1" si="255"/>
        <v>1.3514038455759135E-6</v>
      </c>
      <c r="U330" s="82">
        <f ca="1">SUMPRODUCT(P300:P329,'control variables'!AD$7:AD$36)</f>
        <v>3.9985938478390789E-7</v>
      </c>
      <c r="V330" s="82">
        <f ca="1">SUMPRODUCT(Q300:Q329,'control variables'!AE$7:AE$36)</f>
        <v>4.6154478466238123E-7</v>
      </c>
      <c r="W330" s="82">
        <f ca="1">SUMPRODUCT(R300:R329,'control variables'!AF$7:AF$36)</f>
        <v>1.3824276184327408E-6</v>
      </c>
      <c r="X330" s="82">
        <f ca="1">SUMPRODUCT(S300:S329,'control variables'!AG$7:AG$36)</f>
        <v>6.213943713726998E-7</v>
      </c>
      <c r="Y330" s="82">
        <f t="shared" ca="1" si="249"/>
        <v>2.8652261592517295E-6</v>
      </c>
      <c r="Z330" s="10">
        <f ca="1">IF($A330&gt;='key variables'!$B$26,SUMPRODUCT(P300:P329,'control variables'!V$7:V$36)*$E330,SUMPRODUCT(P300:P329,'control variables'!Z$7:Z$36)*$E330)</f>
        <v>9.7569737856778551E-7</v>
      </c>
      <c r="AA330" s="10">
        <f ca="1">IF($A330&gt;='key variables'!$B$26,SUMPRODUCT(Q300:Q329,'control variables'!W$7:W$36)*$E330,SUMPRODUCT(Q300:Q329,'control variables'!AA$7:AA$36)*$E330)</f>
        <v>1.1262159989819542E-6</v>
      </c>
      <c r="AB330" s="10">
        <f ca="1">IF($A330&gt;='key variables'!$B$26,SUMPRODUCT(R300:R329,'control variables'!X$7:X$36)*$E330,SUMPRODUCT(R300:R329,'control variables'!AB$7:AB$36)*$E330)</f>
        <v>3.3732633387946289E-6</v>
      </c>
      <c r="AC330" s="10">
        <f ca="1">IF($A330&gt;='key variables'!$B$26,SUMPRODUCT(S300:S329,'control variables'!Y$7:Y$36)*$E330,SUMPRODUCT(S300:S329,'control variables'!AC$7:AC$36)*$E330)</f>
        <v>1.51626517290015E-6</v>
      </c>
      <c r="AD330" s="10">
        <f t="shared" ca="1" si="250"/>
        <v>6.9914418892445184E-6</v>
      </c>
      <c r="AE330" s="82">
        <f ca="1">SUMPRODUCT(P300:P329,'control variables'!AL$7:AL$36)</f>
        <v>1.3284613671348349E-6</v>
      </c>
      <c r="AF330" s="82">
        <f ca="1">SUMPRODUCT(Q300:Q329,'control variables'!AM$7:AM$36)</f>
        <v>1.5293906984063597E-6</v>
      </c>
      <c r="AG330" s="82">
        <f ca="1">SUMPRODUCT(R300:R329,'control variables'!AN$7:AN$36)</f>
        <v>4.3606948225370109E-6</v>
      </c>
      <c r="AH330" s="82">
        <f ca="1">SUMPRODUCT(S300:S329,'control variables'!AO$7:AO$36)</f>
        <v>1.8881376034118606E-6</v>
      </c>
      <c r="AI330" s="82">
        <f t="shared" ca="1" si="214"/>
        <v>9.1066844914900663E-6</v>
      </c>
      <c r="AJ330" s="10">
        <f ca="1">SUMPRODUCT(P300:P329,'control variables'!AP$7:AP$36)</f>
        <v>1.2693500032795949E-9</v>
      </c>
      <c r="AK330" s="10">
        <f ca="1">SUMPRODUCT(Q300:Q329,'control variables'!AQ$7:AQ$36)</f>
        <v>3.6629243692847508E-9</v>
      </c>
      <c r="AL330" s="10">
        <f ca="1">SUMPRODUCT(R300:R329,'control variables'!AR$7:AR$36)</f>
        <v>1.3165511943202651E-7</v>
      </c>
      <c r="AM330" s="10">
        <f ca="1">SUMPRODUCT(S300:S329,'control variables'!AS$7:AS$36)</f>
        <v>9.863054080450344E-8</v>
      </c>
      <c r="AN330" s="10">
        <f t="shared" ca="1" si="235"/>
        <v>2.3521793460909428E-7</v>
      </c>
      <c r="AO330" s="82">
        <f ca="1">SUMPRODUCT(P300:P329,'control variables'!AX$7:AX$36)</f>
        <v>1.7261222928354892E-9</v>
      </c>
      <c r="AP330" s="82">
        <f ca="1">SUMPRODUCT(Q300:Q329,'control variables'!AY$7:AY$36)</f>
        <v>3.9848145236267733E-9</v>
      </c>
      <c r="AQ330" s="82">
        <f ca="1">SUMPRODUCT(R300:R329,'control variables'!AZ$7:AZ$36)</f>
        <v>3.5806174188425694E-8</v>
      </c>
      <c r="AR330" s="82">
        <f ca="1">SUMPRODUCT(S300:S329,'control variables'!BA$7:BA$36)</f>
        <v>2.6824496757743123E-8</v>
      </c>
      <c r="AS330" s="82">
        <f t="shared" ca="1" si="236"/>
        <v>6.8341607762631085E-8</v>
      </c>
      <c r="AT330" s="10">
        <f ca="1">SUMPRODUCT(P300:P329,'control variables'!AT$7:AT$36)</f>
        <v>-1.5233702817298202E-9</v>
      </c>
      <c r="AU330" s="10">
        <f ca="1">SUMPRODUCT(Q300:Q329,'control variables'!AU$7:AU$36)</f>
        <v>1.6525216248623986E-9</v>
      </c>
      <c r="AV330" s="10">
        <f ca="1">SUMPRODUCT(R300:R329,'control variables'!AV$7:AV$36)</f>
        <v>7.1158905437276723E-7</v>
      </c>
      <c r="AW330" s="10">
        <f ca="1">SUMPRODUCT(S300:S329,'control variables'!AW$7:AW$36)</f>
        <v>5.330929292087842E-7</v>
      </c>
      <c r="AX330" s="10">
        <f t="shared" ca="1" si="215"/>
        <v>1.2448111349246841E-6</v>
      </c>
      <c r="AY330" s="82">
        <f ca="1">SUMPRODUCT(P300:P329,'control variables'!BB$7:BB$36)</f>
        <v>5.5214013131045261E-9</v>
      </c>
      <c r="AZ330" s="82">
        <f ca="1">SUMPRODUCT(Q300:Q329,'control variables'!BC$7:BC$36)</f>
        <v>1.4079563502257426E-8</v>
      </c>
      <c r="BA330" s="82">
        <f ca="1">SUMPRODUCT(R300:R329,'control variables'!BD$7:BD$36)</f>
        <v>9.8561272293110443E-8</v>
      </c>
      <c r="BB330" s="82">
        <f ca="1">SUMPRODUCT(S300:S329,'control variables'!BE$7:BE$36)</f>
        <v>1.4006260373747989E-8</v>
      </c>
      <c r="BC330" s="82">
        <f t="shared" ca="1" si="237"/>
        <v>1.3216849748222038E-7</v>
      </c>
      <c r="BD330" s="10">
        <f ca="1">SUMPRODUCT(P300:P329,'control variables'!BF$7:BF$36)</f>
        <v>1.1550290623384396E-9</v>
      </c>
      <c r="BE330" s="10">
        <f ca="1">SUMPRODUCT(Q300:Q329,'control variables'!BG$7:BG$36)</f>
        <v>1.3332127746454762E-9</v>
      </c>
      <c r="BF330" s="10">
        <f ca="1">SUMPRODUCT(R300:R329,'control variables'!BH$7:BH$36)</f>
        <v>3.9932639738643129E-8</v>
      </c>
      <c r="BG330" s="10">
        <f ca="1">SUMPRODUCT(S300:S329,'control variables'!BI$7:BI$36)</f>
        <v>8.974761946588637E-8</v>
      </c>
      <c r="BH330" s="10">
        <f t="shared" ca="1" si="238"/>
        <v>1.3216850104151342E-7</v>
      </c>
      <c r="BI330" s="82">
        <f t="shared" ca="1" si="216"/>
        <v>1.3324593981662095E-6</v>
      </c>
      <c r="BJ330" s="82">
        <f t="shared" ca="1" si="217"/>
        <v>1.5451227835334793E-6</v>
      </c>
      <c r="BK330" s="82">
        <f t="shared" ca="1" si="218"/>
        <v>5.170845149202888E-6</v>
      </c>
      <c r="BL330" s="82">
        <f t="shared" ca="1" si="219"/>
        <v>2.4352367929943926E-6</v>
      </c>
      <c r="BM330" s="82">
        <f t="shared" ca="1" si="209"/>
        <v>1.048366412389697E-5</v>
      </c>
      <c r="BN330" s="10">
        <f ca="1">BN329+BI330-INDIRECT(ADDRESS(MAX($D330-'key variables'!$B$9*30,34),scenario!BI$4),TRUE)</f>
        <v>9439390.0751608051</v>
      </c>
      <c r="BO330" s="10">
        <f ca="1">BO329+BJ330-INDIRECT(ADDRESS(MAX($D330-'key variables'!$B$9*30,34),scenario!BJ$4),TRUE)</f>
        <v>10895583.360982679</v>
      </c>
      <c r="BP330" s="10">
        <f ca="1">BP329+BK330-INDIRECT(ADDRESS(MAX($D330-'key variables'!$B$9*30,34),scenario!BK$4),TRUE)</f>
        <v>32531162.537962191</v>
      </c>
      <c r="BQ330" s="10">
        <f ca="1">BQ329+BL330-INDIRECT(ADDRESS(MAX($D330-'key variables'!$B$9*30,34),scenario!BL$4),TRUE)</f>
        <v>14415841.516520128</v>
      </c>
      <c r="BR330" s="10">
        <f t="shared" ca="1" si="239"/>
        <v>67281977.490625754</v>
      </c>
      <c r="BS330" s="82">
        <f t="shared" ca="1" si="220"/>
        <v>7.0576663920159914E-6</v>
      </c>
      <c r="BT330" s="82">
        <f t="shared" ca="1" si="221"/>
        <v>8.192624816830135E-6</v>
      </c>
      <c r="BU330" s="82">
        <f t="shared" ca="1" si="222"/>
        <v>2.8104290315128214E-5</v>
      </c>
      <c r="BV330" s="82">
        <f t="shared" ca="1" si="223"/>
        <v>1.3758564189296253E-5</v>
      </c>
      <c r="BW330" s="82">
        <f t="shared" ca="1" si="240"/>
        <v>5.7113145713270592E-5</v>
      </c>
      <c r="BX330" s="10">
        <f t="shared" ca="1" si="224"/>
        <v>3.0520997702572571E-8</v>
      </c>
      <c r="BY330" s="10">
        <f t="shared" ca="1" si="225"/>
        <v>7.0465995673829359E-8</v>
      </c>
      <c r="BZ330" s="10">
        <f t="shared" ca="1" si="226"/>
        <v>6.3312222026229884E-7</v>
      </c>
      <c r="CA330" s="10">
        <f t="shared" ca="1" si="227"/>
        <v>4.7431482952326345E-7</v>
      </c>
      <c r="CB330" s="10">
        <v>0</v>
      </c>
      <c r="CC330" s="82">
        <f t="shared" ca="1" si="228"/>
        <v>-6.57608666535041E-9</v>
      </c>
      <c r="CD330" s="82">
        <f t="shared" ca="1" si="229"/>
        <v>1.2174270856694422E-8</v>
      </c>
      <c r="CE330" s="82">
        <f t="shared" ca="1" si="230"/>
        <v>3.7967507073885173E-6</v>
      </c>
      <c r="CF330" s="82">
        <f t="shared" ca="1" si="231"/>
        <v>2.8442630681921286E-6</v>
      </c>
      <c r="CG330" s="82">
        <f t="shared" ca="1" si="241"/>
        <v>6.64661195977199E-6</v>
      </c>
      <c r="CH330" s="13" t="str">
        <f t="shared" ca="1" si="242"/>
        <v/>
      </c>
      <c r="CI330" s="81">
        <f t="shared" ca="1" si="251"/>
        <v>0.1131775965862168</v>
      </c>
      <c r="CJ330" s="81">
        <f t="shared" ca="1" si="252"/>
        <v>0.13063724757447179</v>
      </c>
      <c r="CK330" s="81">
        <f t="shared" ca="1" si="253"/>
        <v>0.39004625943900428</v>
      </c>
      <c r="CL330" s="81">
        <f t="shared" ca="1" si="254"/>
        <v>0.17284488538098228</v>
      </c>
      <c r="CM330" s="89">
        <f t="shared" ca="1" si="243"/>
        <v>0.80670598898067514</v>
      </c>
    </row>
    <row r="331" spans="1:91" x14ac:dyDescent="0.3">
      <c r="A331">
        <v>266</v>
      </c>
      <c r="B331" s="3">
        <f t="shared" si="256"/>
        <v>0.92777777777777781</v>
      </c>
      <c r="C331" s="3">
        <f t="shared" si="244"/>
        <v>8.8666666666666671</v>
      </c>
      <c r="D331" s="4">
        <f t="shared" ca="1" si="232"/>
        <v>331</v>
      </c>
      <c r="E331" s="58">
        <f>(0.5*(COS(B331*2*PI())+1)*('key variables'!$B$4-'key variables'!$B$6)+'key variables'!$B$6)/'key variables'!$B$4</f>
        <v>1</v>
      </c>
      <c r="F331" s="10">
        <f t="shared" ca="1" si="245"/>
        <v>11689222.907461116</v>
      </c>
      <c r="G331" s="10">
        <f t="shared" ca="1" si="246"/>
        <v>13492492.798713125</v>
      </c>
      <c r="H331" s="10">
        <f t="shared" ca="1" si="247"/>
        <v>40309474.521088518</v>
      </c>
      <c r="I331" s="10">
        <f t="shared" ca="1" si="248"/>
        <v>17912154.249751471</v>
      </c>
      <c r="J331" s="10">
        <f t="shared" ca="1" si="233"/>
        <v>83403344.477014229</v>
      </c>
      <c r="K331" s="82">
        <f t="shared" ca="1" si="210"/>
        <v>2249832.8322932534</v>
      </c>
      <c r="L331" s="82">
        <f t="shared" ca="1" si="211"/>
        <v>2596909.4377222536</v>
      </c>
      <c r="M331" s="82">
        <f t="shared" ca="1" si="212"/>
        <v>7778311.9830982229</v>
      </c>
      <c r="N331" s="82">
        <f t="shared" ca="1" si="213"/>
        <v>3496312.7332175849</v>
      </c>
      <c r="O331" s="82">
        <f t="shared" ca="1" si="234"/>
        <v>16121366.986331314</v>
      </c>
      <c r="P331" s="10">
        <f ca="1">IF(IF($A331&gt;='key variables'!$B$26,K331*SUMPRODUCT(Z331:AC331,'control variables'!$O$3:$R$3)/J331+F$65*'key variables'!$B$25/scenario!J$65,K331*SUMPRODUCT(Z331:AC331,'control variables'!$O$7:$R$7)/J331+F$65*'key variables'!$B$25/scenario!J$65)&lt;'key variables'!$B$28,0,IF($A331&gt;='key variables'!$B$26,K331*SUMPRODUCT(Z331:AC331,'control variables'!$O$3:$R$3)/J331+F$65*'key variables'!$B$25/scenario!J$65,K331*SUMPRODUCT(Z331:AC331,'control variables'!$O$7:$R$7)/J331+F$65*'key variables'!$B$25/scenario!J$65))</f>
        <v>1.6227767801418628E-7</v>
      </c>
      <c r="Q331" s="10">
        <f ca="1">IF(IF($A331&gt;='key variables'!$B$26,L331*SUMPRODUCT(Z331:AC331,'control variables'!$O$4:$R$4)/J331+G$65*'key variables'!$B$25/scenario!J$65,L331*SUMPRODUCT(Z331:AC331,'control variables'!$O$7:$R$7)/J331+G$65*'key variables'!$B$25/scenario!J$65)&lt;'key variables'!$B$28,0,IF($A331&gt;='key variables'!$B$26,L331*SUMPRODUCT(Z331:AC331,'control variables'!$O$4:$R$4)/J331+G$65*'key variables'!$B$25/scenario!J$65,L331*SUMPRODUCT(Z331:AC331,'control variables'!$O$7:$R$7)/J331+G$65*'key variables'!$B$25/scenario!J$65))</f>
        <v>1.873118871401391E-7</v>
      </c>
      <c r="R331" s="10">
        <f ca="1">IF(IF($A331&gt;='key variables'!$B$26,M331*SUMPRODUCT(Z331:AC331,'control variables'!$O$5:$R$5)/J331+H$65*'key variables'!$B$25/scenario!J$65,M331*SUMPRODUCT(Z331:AC331,'control variables'!$O$7:$R$7)/J331+H$65*'key variables'!$B$25/scenario!J$65)&lt;'key variables'!$B$28,0,IF($A331&gt;='key variables'!$B$26,M331*SUMPRODUCT(Z331:AC331,'control variables'!$O$5:$R$5)/J331+H$65*'key variables'!$B$25/scenario!J$65,M331*SUMPRODUCT(Z331:AC331,'control variables'!$O$7:$R$7)/J331+H$65*'key variables'!$B$25/scenario!J$65))</f>
        <v>5.610400867874672E-7</v>
      </c>
      <c r="S331" s="10">
        <f ca="1">IF(IF($A331&gt;='key variables'!$B$26,N331*SUMPRODUCT(Z331:AC331,'control variables'!$O$6:$R$6)/J331+I$65*'key variables'!$B$25/scenario!J$65,N331*SUMPRODUCT(Z331:AC331,'control variables'!$O$7:$R$7)/J331+I$65*'key variables'!$B$25/scenario!J$65)&lt;'key variables'!$B$28,0,IF($A331&gt;='key variables'!$B$26,N331*SUMPRODUCT(Z331:AC331,'control variables'!$O$6:$R$6)/J331+I$65*'key variables'!$B$25/scenario!J$65,N331*SUMPRODUCT(Z331:AC331,'control variables'!$O$7:$R$7)/J331+I$65*'key variables'!$B$25/scenario!J$65))</f>
        <v>2.5218474182353331E-7</v>
      </c>
      <c r="T331" s="10">
        <f t="shared" ca="1" si="255"/>
        <v>1.1628143937653257E-6</v>
      </c>
      <c r="U331" s="82">
        <f ca="1">SUMPRODUCT(P301:P330,'control variables'!AD$7:AD$36)</f>
        <v>3.4405869839059613E-7</v>
      </c>
      <c r="V331" s="82">
        <f ca="1">SUMPRODUCT(Q301:Q330,'control variables'!AE$7:AE$36)</f>
        <v>3.9713585300923913E-7</v>
      </c>
      <c r="W331" s="82">
        <f ca="1">SUMPRODUCT(R301:R330,'control variables'!AF$7:AF$36)</f>
        <v>1.1895087751265967E-6</v>
      </c>
      <c r="X331" s="82">
        <f ca="1">SUMPRODUCT(S301:S330,'control variables'!AG$7:AG$36)</f>
        <v>5.3467830626827388E-7</v>
      </c>
      <c r="Y331" s="82">
        <f t="shared" ca="1" si="249"/>
        <v>2.4653816327947058E-6</v>
      </c>
      <c r="Z331" s="10">
        <f ca="1">IF($A331&gt;='key variables'!$B$26,SUMPRODUCT(P301:P330,'control variables'!V$7:V$36)*$E331,SUMPRODUCT(P301:P330,'control variables'!Z$7:Z$36)*$E331)</f>
        <v>8.3953805479538865E-7</v>
      </c>
      <c r="AA331" s="10">
        <f ca="1">IF($A331&gt;='key variables'!$B$26,SUMPRODUCT(Q301:Q330,'control variables'!W$7:W$36)*$E331,SUMPRODUCT(Q301:Q330,'control variables'!AA$7:AA$36)*$E331)</f>
        <v>9.6905168532136974E-7</v>
      </c>
      <c r="AB331" s="10">
        <f ca="1">IF($A331&gt;='key variables'!$B$26,SUMPRODUCT(R301:R330,'control variables'!X$7:X$36)*$E331,SUMPRODUCT(R301:R330,'control variables'!AB$7:AB$36)*$E331)</f>
        <v>2.9025218310223145E-6</v>
      </c>
      <c r="AC331" s="10">
        <f ca="1">IF($A331&gt;='key variables'!$B$26,SUMPRODUCT(S301:S330,'control variables'!Y$7:Y$36)*$E331,SUMPRODUCT(S301:S330,'control variables'!AC$7:AC$36)*$E331)</f>
        <v>1.304669195359684E-6</v>
      </c>
      <c r="AD331" s="10">
        <f t="shared" ca="1" si="250"/>
        <v>6.0157807664987567E-6</v>
      </c>
      <c r="AE331" s="82">
        <f ca="1">SUMPRODUCT(P301:P330,'control variables'!AL$7:AL$36)</f>
        <v>1.1430735559344069E-6</v>
      </c>
      <c r="AF331" s="82">
        <f ca="1">SUMPRODUCT(Q301:Q330,'control variables'!AM$7:AM$36)</f>
        <v>1.3159630436305538E-6</v>
      </c>
      <c r="AG331" s="82">
        <f ca="1">SUMPRODUCT(R301:R330,'control variables'!AN$7:AN$36)</f>
        <v>3.7521564875406841E-6</v>
      </c>
      <c r="AH331" s="82">
        <f ca="1">SUMPRODUCT(S301:S330,'control variables'!AO$7:AO$36)</f>
        <v>1.6246465405918013E-6</v>
      </c>
      <c r="AI331" s="82">
        <f t="shared" ca="1" si="214"/>
        <v>7.8358396276974455E-6</v>
      </c>
      <c r="AJ331" s="10">
        <f ca="1">SUMPRODUCT(P301:P330,'control variables'!AP$7:AP$36)</f>
        <v>1.0922112286210883E-9</v>
      </c>
      <c r="AK331" s="10">
        <f ca="1">SUMPRODUCT(Q301:Q330,'control variables'!AQ$7:AQ$36)</f>
        <v>3.1517604406870609E-9</v>
      </c>
      <c r="AL331" s="10">
        <f ca="1">SUMPRODUCT(R301:R330,'control variables'!AR$7:AR$36)</f>
        <v>1.1328254569471684E-7</v>
      </c>
      <c r="AM331" s="10">
        <f ca="1">SUMPRODUCT(S301:S330,'control variables'!AS$7:AS$36)</f>
        <v>8.4866572555497757E-8</v>
      </c>
      <c r="AN331" s="10">
        <f t="shared" ca="1" si="235"/>
        <v>2.0239308991952275E-7</v>
      </c>
      <c r="AO331" s="82">
        <f ca="1">SUMPRODUCT(P301:P330,'control variables'!AX$7:AX$36)</f>
        <v>1.4852405919070023E-9</v>
      </c>
      <c r="AP331" s="82">
        <f ca="1">SUMPRODUCT(Q301:Q330,'control variables'!AY$7:AY$36)</f>
        <v>3.4287305750445546E-9</v>
      </c>
      <c r="AQ331" s="82">
        <f ca="1">SUMPRODUCT(R301:R330,'control variables'!AZ$7:AZ$36)</f>
        <v>3.0809394888344181E-8</v>
      </c>
      <c r="AR331" s="82">
        <f ca="1">SUMPRODUCT(S301:S330,'control variables'!BA$7:BA$36)</f>
        <v>2.3081117489440235E-8</v>
      </c>
      <c r="AS331" s="82">
        <f t="shared" ca="1" si="236"/>
        <v>5.8804483544735974E-8</v>
      </c>
      <c r="AT331" s="10">
        <f ca="1">SUMPRODUCT(P301:P330,'control variables'!AT$7:AT$36)</f>
        <v>-1.3107827807583185E-9</v>
      </c>
      <c r="AU331" s="10">
        <f ca="1">SUMPRODUCT(Q301:Q330,'control variables'!AU$7:AU$36)</f>
        <v>1.4219109540726624E-9</v>
      </c>
      <c r="AV331" s="10">
        <f ca="1">SUMPRODUCT(R301:R330,'control variables'!AV$7:AV$36)</f>
        <v>6.1228625150070091E-7</v>
      </c>
      <c r="AW331" s="10">
        <f ca="1">SUMPRODUCT(S301:S330,'control variables'!AW$7:AW$36)</f>
        <v>4.5869939865009031E-7</v>
      </c>
      <c r="AX331" s="10">
        <f t="shared" ca="1" si="215"/>
        <v>1.0710967783241055E-6</v>
      </c>
      <c r="AY331" s="82">
        <f ca="1">SUMPRODUCT(P301:P330,'control variables'!BB$7:BB$36)</f>
        <v>4.7508854896742355E-9</v>
      </c>
      <c r="AZ331" s="82">
        <f ca="1">SUMPRODUCT(Q301:Q330,'control variables'!BC$7:BC$36)</f>
        <v>1.2114749526549311E-8</v>
      </c>
      <c r="BA331" s="82">
        <f ca="1">SUMPRODUCT(R301:R330,'control variables'!BD$7:BD$36)</f>
        <v>8.4806970518483171E-8</v>
      </c>
      <c r="BB331" s="82">
        <f ca="1">SUMPRODUCT(S301:S330,'control variables'!BE$7:BE$36)</f>
        <v>1.205167590631513E-8</v>
      </c>
      <c r="BC331" s="82">
        <f t="shared" ca="1" si="237"/>
        <v>1.1372428144102185E-7</v>
      </c>
      <c r="BD331" s="10">
        <f ca="1">SUMPRODUCT(P301:P330,'control variables'!BF$7:BF$36)</f>
        <v>9.9384386340327724E-10</v>
      </c>
      <c r="BE331" s="10">
        <f ca="1">SUMPRODUCT(Q301:Q330,'control variables'!BG$7:BG$36)</f>
        <v>1.1471619008526892E-9</v>
      </c>
      <c r="BF331" s="10">
        <f ca="1">SUMPRODUCT(R301:R330,'control variables'!BH$7:BH$36)</f>
        <v>3.4360008979683621E-8</v>
      </c>
      <c r="BG331" s="10">
        <f ca="1">SUMPRODUCT(S301:S330,'control variables'!BI$7:BI$36)</f>
        <v>7.7223269759673158E-8</v>
      </c>
      <c r="BH331" s="10">
        <f t="shared" ca="1" si="238"/>
        <v>1.1372428450361275E-7</v>
      </c>
      <c r="BI331" s="82">
        <f t="shared" ca="1" si="216"/>
        <v>1.1465136586433227E-6</v>
      </c>
      <c r="BJ331" s="82">
        <f t="shared" ca="1" si="217"/>
        <v>1.3294997041111757E-6</v>
      </c>
      <c r="BK331" s="82">
        <f t="shared" ca="1" si="218"/>
        <v>4.4492497095598679E-6</v>
      </c>
      <c r="BL331" s="82">
        <f t="shared" ca="1" si="219"/>
        <v>2.0953976151482069E-6</v>
      </c>
      <c r="BM331" s="82">
        <f t="shared" ca="1" si="209"/>
        <v>9.0206606874625724E-6</v>
      </c>
      <c r="BN331" s="10">
        <f ca="1">BN330+BI331-INDIRECT(ADDRESS(MAX($D331-'key variables'!$B$9*30,34),scenario!BI$4),TRUE)</f>
        <v>9439390.0751619525</v>
      </c>
      <c r="BO331" s="10">
        <f ca="1">BO330+BJ331-INDIRECT(ADDRESS(MAX($D331-'key variables'!$B$9*30,34),scenario!BJ$4),TRUE)</f>
        <v>10895583.360984009</v>
      </c>
      <c r="BP331" s="10">
        <f ca="1">BP330+BK331-INDIRECT(ADDRESS(MAX($D331-'key variables'!$B$9*30,34),scenario!BK$4),TRUE)</f>
        <v>32531162.537966639</v>
      </c>
      <c r="BQ331" s="10">
        <f ca="1">BQ330+BL331-INDIRECT(ADDRESS(MAX($D331-'key variables'!$B$9*30,34),scenario!BL$4),TRUE)</f>
        <v>14415841.516522223</v>
      </c>
      <c r="BR331" s="10">
        <f t="shared" ca="1" si="239"/>
        <v>67281977.490634769</v>
      </c>
      <c r="BS331" s="82">
        <f t="shared" ca="1" si="220"/>
        <v>6.0724365675234518E-6</v>
      </c>
      <c r="BT331" s="82">
        <f t="shared" ca="1" si="221"/>
        <v>7.0492898379582457E-6</v>
      </c>
      <c r="BU331" s="82">
        <f t="shared" ca="1" si="222"/>
        <v>2.418172068337613E-5</v>
      </c>
      <c r="BV331" s="82">
        <f t="shared" ca="1" si="223"/>
        <v>1.1838128046211908E-5</v>
      </c>
      <c r="BW331" s="82">
        <f t="shared" ca="1" si="240"/>
        <v>4.9141575135069739E-5</v>
      </c>
      <c r="BX331" s="10">
        <f t="shared" ca="1" si="224"/>
        <v>2.6261508941402062E-8</v>
      </c>
      <c r="BY331" s="10">
        <f t="shared" ca="1" si="225"/>
        <v>6.0632814821471913E-8</v>
      </c>
      <c r="BZ331" s="10">
        <f t="shared" ca="1" si="226"/>
        <v>5.4476463565247625E-7</v>
      </c>
      <c r="CA331" s="10">
        <f t="shared" ca="1" si="227"/>
        <v>4.0812100134671548E-7</v>
      </c>
      <c r="CB331" s="10">
        <v>0</v>
      </c>
      <c r="CC331" s="82">
        <f t="shared" ca="1" si="228"/>
        <v>-5.6583332478780059E-9</v>
      </c>
      <c r="CD331" s="82">
        <f t="shared" ca="1" si="229"/>
        <v>1.0475389768264268E-8</v>
      </c>
      <c r="CE331" s="82">
        <f t="shared" ca="1" si="230"/>
        <v>3.2669376066941887E-6</v>
      </c>
      <c r="CF331" s="82">
        <f t="shared" ca="1" si="231"/>
        <v>2.4473491246080961E-6</v>
      </c>
      <c r="CG331" s="82">
        <f t="shared" ca="1" si="241"/>
        <v>5.7191037878226709E-6</v>
      </c>
      <c r="CH331" s="13" t="str">
        <f t="shared" ca="1" si="242"/>
        <v/>
      </c>
      <c r="CI331" s="81">
        <f t="shared" ca="1" si="251"/>
        <v>0.11317759658623075</v>
      </c>
      <c r="CJ331" s="81">
        <f t="shared" ca="1" si="252"/>
        <v>0.13063724757448794</v>
      </c>
      <c r="CK331" s="81">
        <f t="shared" ca="1" si="253"/>
        <v>0.39004625943905824</v>
      </c>
      <c r="CL331" s="81">
        <f t="shared" ca="1" si="254"/>
        <v>0.17284488538100767</v>
      </c>
      <c r="CM331" s="89">
        <f t="shared" ca="1" si="243"/>
        <v>0.80670598898078461</v>
      </c>
    </row>
    <row r="332" spans="1:91" x14ac:dyDescent="0.3">
      <c r="A332">
        <v>267</v>
      </c>
      <c r="B332" s="3">
        <f t="shared" si="256"/>
        <v>0.93055555555555558</v>
      </c>
      <c r="C332" s="3">
        <f t="shared" si="244"/>
        <v>8.9</v>
      </c>
      <c r="D332" s="4">
        <f t="shared" ca="1" si="232"/>
        <v>332</v>
      </c>
      <c r="E332" s="58">
        <f>(0.5*(COS(B332*2*PI())+1)*('key variables'!$B$4-'key variables'!$B$6)+'key variables'!$B$6)/'key variables'!$B$4</f>
        <v>1</v>
      </c>
      <c r="F332" s="10">
        <f t="shared" ca="1" si="245"/>
        <v>11689222.907461114</v>
      </c>
      <c r="G332" s="10">
        <f t="shared" ca="1" si="246"/>
        <v>13492492.798713123</v>
      </c>
      <c r="H332" s="10">
        <f t="shared" ca="1" si="247"/>
        <v>40309474.521088481</v>
      </c>
      <c r="I332" s="10">
        <f t="shared" ca="1" si="248"/>
        <v>17912154.249751393</v>
      </c>
      <c r="J332" s="10">
        <f t="shared" ca="1" si="233"/>
        <v>83403344.477014109</v>
      </c>
      <c r="K332" s="82">
        <f t="shared" ca="1" si="210"/>
        <v>2249832.8322930895</v>
      </c>
      <c r="L332" s="82">
        <f t="shared" ca="1" si="211"/>
        <v>2596909.4377220655</v>
      </c>
      <c r="M332" s="82">
        <f t="shared" ca="1" si="212"/>
        <v>7778311.9830976604</v>
      </c>
      <c r="N332" s="82">
        <f t="shared" ca="1" si="213"/>
        <v>3496312.7332173316</v>
      </c>
      <c r="O332" s="82">
        <f t="shared" ca="1" si="234"/>
        <v>16121366.986330148</v>
      </c>
      <c r="P332" s="10">
        <f ca="1">IF(IF($A332&gt;='key variables'!$B$26,K332*SUMPRODUCT(Z332:AC332,'control variables'!$O$3:$R$3)/J332+F$65*'key variables'!$B$25/scenario!J$65,K332*SUMPRODUCT(Z332:AC332,'control variables'!$O$7:$R$7)/J332+F$65*'key variables'!$B$25/scenario!J$65)&lt;'key variables'!$B$28,0,IF($A332&gt;='key variables'!$B$26,K332*SUMPRODUCT(Z332:AC332,'control variables'!$O$3:$R$3)/J332+F$65*'key variables'!$B$25/scenario!J$65,K332*SUMPRODUCT(Z332:AC332,'control variables'!$O$7:$R$7)/J332+F$65*'key variables'!$B$25/scenario!J$65))</f>
        <v>1.3963170254358265E-7</v>
      </c>
      <c r="Q332" s="10">
        <f ca="1">IF(IF($A332&gt;='key variables'!$B$26,L332*SUMPRODUCT(Z332:AC332,'control variables'!$O$4:$R$4)/J332+G$65*'key variables'!$B$25/scenario!J$65,L332*SUMPRODUCT(Z332:AC332,'control variables'!$O$7:$R$7)/J332+G$65*'key variables'!$B$25/scenario!J$65)&lt;'key variables'!$B$28,0,IF($A332&gt;='key variables'!$B$26,L332*SUMPRODUCT(Z332:AC332,'control variables'!$O$4:$R$4)/J332+G$65*'key variables'!$B$25/scenario!J$65,L332*SUMPRODUCT(Z332:AC332,'control variables'!$O$7:$R$7)/J332+G$65*'key variables'!$B$25/scenario!J$65))</f>
        <v>1.6117236842483416E-7</v>
      </c>
      <c r="R332" s="10">
        <f ca="1">IF(IF($A332&gt;='key variables'!$B$26,M332*SUMPRODUCT(Z332:AC332,'control variables'!$O$5:$R$5)/J332+H$65*'key variables'!$B$25/scenario!J$65,M332*SUMPRODUCT(Z332:AC332,'control variables'!$O$7:$R$7)/J332+H$65*'key variables'!$B$25/scenario!J$65)&lt;'key variables'!$B$28,0,IF($A332&gt;='key variables'!$B$26,M332*SUMPRODUCT(Z332:AC332,'control variables'!$O$5:$R$5)/J332+H$65*'key variables'!$B$25/scenario!J$65,M332*SUMPRODUCT(Z332:AC332,'control variables'!$O$7:$R$7)/J332+H$65*'key variables'!$B$25/scenario!J$65))</f>
        <v>4.827465087742079E-7</v>
      </c>
      <c r="S332" s="10">
        <f ca="1">IF(IF($A332&gt;='key variables'!$B$26,N332*SUMPRODUCT(Z332:AC332,'control variables'!$O$6:$R$6)/J332+I$65*'key variables'!$B$25/scenario!J$65,N332*SUMPRODUCT(Z332:AC332,'control variables'!$O$7:$R$7)/J332+I$65*'key variables'!$B$25/scenario!J$65)&lt;'key variables'!$B$28,0,IF($A332&gt;='key variables'!$B$26,N332*SUMPRODUCT(Z332:AC332,'control variables'!$O$6:$R$6)/J332+I$65*'key variables'!$B$25/scenario!J$65,N332*SUMPRODUCT(Z332:AC332,'control variables'!$O$7:$R$7)/J332+I$65*'key variables'!$B$25/scenario!J$65))</f>
        <v>2.1699216606522734E-7</v>
      </c>
      <c r="T332" s="10">
        <f t="shared" ca="1" si="255"/>
        <v>1.0005427458078521E-6</v>
      </c>
      <c r="U332" s="82">
        <f ca="1">SUMPRODUCT(P302:P331,'control variables'!AD$7:AD$36)</f>
        <v>2.9604504093908644E-7</v>
      </c>
      <c r="V332" s="82">
        <f ca="1">SUMPRODUCT(Q302:Q331,'control variables'!AE$7:AE$36)</f>
        <v>3.4171523758142734E-7</v>
      </c>
      <c r="W332" s="82">
        <f ca="1">SUMPRODUCT(R302:R331,'control variables'!AF$7:AF$36)</f>
        <v>1.0235119056050601E-6</v>
      </c>
      <c r="X332" s="82">
        <f ca="1">SUMPRODUCT(S302:S331,'control variables'!AG$7:AG$36)</f>
        <v>4.6006353511438758E-7</v>
      </c>
      <c r="Y332" s="82">
        <f t="shared" ca="1" si="249"/>
        <v>2.1213357192399615E-6</v>
      </c>
      <c r="Z332" s="10">
        <f ca="1">IF($A332&gt;='key variables'!$B$26,SUMPRODUCT(P302:P331,'control variables'!V$7:V$36)*$E332,SUMPRODUCT(P302:P331,'control variables'!Z$7:Z$36)*$E332)</f>
        <v>7.2237986995949117E-7</v>
      </c>
      <c r="AA332" s="10">
        <f ca="1">IF($A332&gt;='key variables'!$B$26,SUMPRODUCT(Q302:Q331,'control variables'!W$7:W$36)*$E332,SUMPRODUCT(Q302:Q331,'control variables'!AA$7:AA$36)*$E332)</f>
        <v>8.3381977318119994E-7</v>
      </c>
      <c r="AB332" s="10">
        <f ca="1">IF($A332&gt;='key variables'!$B$26,SUMPRODUCT(R302:R331,'control variables'!X$7:X$36)*$E332,SUMPRODUCT(R302:R331,'control variables'!AB$7:AB$36)*$E332)</f>
        <v>2.4974726647257164E-6</v>
      </c>
      <c r="AC332" s="10">
        <f ca="1">IF($A332&gt;='key variables'!$B$26,SUMPRODUCT(S302:S331,'control variables'!Y$7:Y$36)*$E332,SUMPRODUCT(S302:S331,'control variables'!AC$7:AC$36)*$E332)</f>
        <v>1.1226016001308951E-6</v>
      </c>
      <c r="AD332" s="10">
        <f t="shared" ca="1" si="250"/>
        <v>5.1762739079973027E-6</v>
      </c>
      <c r="AE332" s="82">
        <f ca="1">SUMPRODUCT(P302:P331,'control variables'!AL$7:AL$36)</f>
        <v>9.8355675716376719E-7</v>
      </c>
      <c r="AF332" s="82">
        <f ca="1">SUMPRODUCT(Q302:Q331,'control variables'!AM$7:AM$36)</f>
        <v>1.1323193831411672E-6</v>
      </c>
      <c r="AG332" s="82">
        <f ca="1">SUMPRODUCT(R302:R331,'control variables'!AN$7:AN$36)</f>
        <v>3.2285401478295376E-6</v>
      </c>
      <c r="AH332" s="82">
        <f ca="1">SUMPRODUCT(S302:S331,'control variables'!AO$7:AO$36)</f>
        <v>1.397925859369193E-6</v>
      </c>
      <c r="AI332" s="82">
        <f t="shared" ca="1" si="214"/>
        <v>6.7423421475036656E-6</v>
      </c>
      <c r="AJ332" s="10">
        <f ca="1">SUMPRODUCT(P302:P331,'control variables'!AP$7:AP$36)</f>
        <v>9.3979230696326846E-10</v>
      </c>
      <c r="AK332" s="10">
        <f ca="1">SUMPRODUCT(Q302:Q331,'control variables'!AQ$7:AQ$36)</f>
        <v>2.7119298336534893E-9</v>
      </c>
      <c r="AL332" s="10">
        <f ca="1">SUMPRODUCT(R302:R331,'control variables'!AR$7:AR$36)</f>
        <v>9.7473878831586147E-8</v>
      </c>
      <c r="AM332" s="10">
        <f ca="1">SUMPRODUCT(S302:S331,'control variables'!AS$7:AS$36)</f>
        <v>7.3023376720535716E-8</v>
      </c>
      <c r="AN332" s="10">
        <f t="shared" ca="1" si="235"/>
        <v>1.7414897769273862E-7</v>
      </c>
      <c r="AO332" s="82">
        <f ca="1">SUMPRODUCT(P302:P331,'control variables'!AX$7:AX$36)</f>
        <v>1.2779741186382178E-9</v>
      </c>
      <c r="AP332" s="82">
        <f ca="1">SUMPRODUCT(Q302:Q331,'control variables'!AY$7:AY$36)</f>
        <v>2.9502485715558981E-9</v>
      </c>
      <c r="AQ332" s="82">
        <f ca="1">SUMPRODUCT(R302:R331,'control variables'!AZ$7:AZ$36)</f>
        <v>2.6509920004040531E-8</v>
      </c>
      <c r="AR332" s="82">
        <f ca="1">SUMPRODUCT(S302:S331,'control variables'!BA$7:BA$36)</f>
        <v>1.9860129693115389E-8</v>
      </c>
      <c r="AS332" s="82">
        <f t="shared" ca="1" si="236"/>
        <v>5.0598272387350041E-8</v>
      </c>
      <c r="AT332" s="10">
        <f ca="1">SUMPRODUCT(P302:P331,'control variables'!AT$7:AT$36)</f>
        <v>-1.1278620299598282E-9</v>
      </c>
      <c r="AU332" s="10">
        <f ca="1">SUMPRODUCT(Q302:Q331,'control variables'!AU$7:AU$36)</f>
        <v>1.2234821807429596E-9</v>
      </c>
      <c r="AV332" s="10">
        <f ca="1">SUMPRODUCT(R302:R331,'control variables'!AV$7:AV$36)</f>
        <v>5.2684123156894138E-7</v>
      </c>
      <c r="AW332" s="10">
        <f ca="1">SUMPRODUCT(S302:S331,'control variables'!AW$7:AW$36)</f>
        <v>3.9468754281586168E-7</v>
      </c>
      <c r="AX332" s="10">
        <f t="shared" ca="1" si="215"/>
        <v>9.216243945355861E-7</v>
      </c>
      <c r="AY332" s="82">
        <f ca="1">SUMPRODUCT(P302:P331,'control variables'!BB$7:BB$36)</f>
        <v>4.0878957453111149E-9</v>
      </c>
      <c r="AZ332" s="82">
        <f ca="1">SUMPRODUCT(Q302:Q331,'control variables'!BC$7:BC$36)</f>
        <v>1.0424126860714245E-8</v>
      </c>
      <c r="BA332" s="82">
        <f ca="1">SUMPRODUCT(R302:R331,'control variables'!BD$7:BD$36)</f>
        <v>7.2972092193913108E-8</v>
      </c>
      <c r="BB332" s="82">
        <f ca="1">SUMPRODUCT(S302:S331,'control variables'!BE$7:BE$36)</f>
        <v>1.0369855212964152E-8</v>
      </c>
      <c r="BC332" s="82">
        <f t="shared" ca="1" si="237"/>
        <v>9.7853970012902622E-8</v>
      </c>
      <c r="BD332" s="10">
        <f ca="1">SUMPRODUCT(P302:P331,'control variables'!BF$7:BF$36)</f>
        <v>8.5515218363816975E-10</v>
      </c>
      <c r="BE332" s="10">
        <f ca="1">SUMPRODUCT(Q302:Q331,'control variables'!BG$7:BG$36)</f>
        <v>9.87074570387145E-10</v>
      </c>
      <c r="BF332" s="10">
        <f ca="1">SUMPRODUCT(R302:R331,'control variables'!BH$7:BH$36)</f>
        <v>2.9565043152941064E-8</v>
      </c>
      <c r="BG332" s="10">
        <f ca="1">SUMPRODUCT(S302:S331,'control variables'!BI$7:BI$36)</f>
        <v>6.6446702741140267E-8</v>
      </c>
      <c r="BH332" s="10">
        <f t="shared" ca="1" si="238"/>
        <v>9.7853972648106652E-8</v>
      </c>
      <c r="BI332" s="82">
        <f t="shared" ca="1" si="216"/>
        <v>9.8651679087911847E-7</v>
      </c>
      <c r="BJ332" s="82">
        <f t="shared" ca="1" si="217"/>
        <v>1.1439669921826244E-6</v>
      </c>
      <c r="BK332" s="82">
        <f t="shared" ca="1" si="218"/>
        <v>3.8283534715923919E-6</v>
      </c>
      <c r="BL332" s="82">
        <f t="shared" ca="1" si="219"/>
        <v>1.8029832573980187E-6</v>
      </c>
      <c r="BM332" s="82">
        <f t="shared" ca="1" si="209"/>
        <v>7.7618205120521542E-6</v>
      </c>
      <c r="BN332" s="10">
        <f ca="1">BN331+BI332-INDIRECT(ADDRESS(MAX($D332-'key variables'!$B$9*30,34),scenario!BI$4),TRUE)</f>
        <v>9439390.0751629397</v>
      </c>
      <c r="BO332" s="10">
        <f ca="1">BO331+BJ332-INDIRECT(ADDRESS(MAX($D332-'key variables'!$B$9*30,34),scenario!BJ$4),TRUE)</f>
        <v>10895583.360985152</v>
      </c>
      <c r="BP332" s="10">
        <f ca="1">BP331+BK332-INDIRECT(ADDRESS(MAX($D332-'key variables'!$B$9*30,34),scenario!BK$4),TRUE)</f>
        <v>32531162.537970468</v>
      </c>
      <c r="BQ332" s="10">
        <f ca="1">BQ331+BL332-INDIRECT(ADDRESS(MAX($D332-'key variables'!$B$9*30,34),scenario!BL$4),TRUE)</f>
        <v>14415841.516524026</v>
      </c>
      <c r="BR332" s="10">
        <f t="shared" ca="1" si="239"/>
        <v>67281977.490642533</v>
      </c>
      <c r="BS332" s="82">
        <f t="shared" ca="1" si="220"/>
        <v>5.2246963270042784E-6</v>
      </c>
      <c r="BT332" s="82">
        <f t="shared" ca="1" si="221"/>
        <v>6.0655081396300686E-6</v>
      </c>
      <c r="BU332" s="82">
        <f t="shared" ca="1" si="222"/>
        <v>2.0806548677405007E-5</v>
      </c>
      <c r="BV332" s="82">
        <f t="shared" ca="1" si="223"/>
        <v>1.0185690252137977E-5</v>
      </c>
      <c r="BW332" s="82">
        <f t="shared" ca="1" si="240"/>
        <v>4.2282443396177331E-5</v>
      </c>
      <c r="BX332" s="10">
        <f t="shared" ca="1" si="224"/>
        <v>2.2596435131090994E-8</v>
      </c>
      <c r="BY332" s="10">
        <f t="shared" ca="1" si="225"/>
        <v>5.217186196192642E-8</v>
      </c>
      <c r="BZ332" s="10">
        <f t="shared" ca="1" si="226"/>
        <v>4.687374203096626E-7</v>
      </c>
      <c r="CA332" s="10">
        <f t="shared" ca="1" si="227"/>
        <v>3.5116457308572645E-7</v>
      </c>
      <c r="CB332" s="10">
        <v>0</v>
      </c>
      <c r="CC332" s="82">
        <f t="shared" ca="1" si="228"/>
        <v>-4.8686530295931266E-9</v>
      </c>
      <c r="CD332" s="82">
        <f t="shared" ca="1" si="229"/>
        <v>9.0135888496189007E-9</v>
      </c>
      <c r="CE332" s="82">
        <f t="shared" ca="1" si="230"/>
        <v>2.8110603339527931E-6</v>
      </c>
      <c r="CF332" s="82">
        <f t="shared" ca="1" si="231"/>
        <v>2.1058248288196548E-6</v>
      </c>
      <c r="CG332" s="82">
        <f t="shared" ca="1" si="241"/>
        <v>4.9210300985924738E-6</v>
      </c>
      <c r="CH332" s="13" t="str">
        <f t="shared" ca="1" si="242"/>
        <v/>
      </c>
      <c r="CI332" s="81">
        <f t="shared" ca="1" si="251"/>
        <v>0.11317759658624274</v>
      </c>
      <c r="CJ332" s="81">
        <f t="shared" ca="1" si="252"/>
        <v>0.13063724757450185</v>
      </c>
      <c r="CK332" s="81">
        <f t="shared" ca="1" si="253"/>
        <v>0.39004625943910476</v>
      </c>
      <c r="CL332" s="81">
        <f t="shared" ca="1" si="254"/>
        <v>0.17284488538102954</v>
      </c>
      <c r="CM332" s="89">
        <f t="shared" ca="1" si="243"/>
        <v>0.80670598898087897</v>
      </c>
    </row>
    <row r="333" spans="1:91" x14ac:dyDescent="0.3">
      <c r="A333">
        <v>268</v>
      </c>
      <c r="B333" s="3">
        <f t="shared" si="256"/>
        <v>0.93333333333333335</v>
      </c>
      <c r="C333" s="3">
        <f t="shared" si="244"/>
        <v>8.9333333333333336</v>
      </c>
      <c r="D333" s="4">
        <f t="shared" ca="1" si="232"/>
        <v>333</v>
      </c>
      <c r="E333" s="58">
        <f>(0.5*(COS(B333*2*PI())+1)*('key variables'!$B$4-'key variables'!$B$6)+'key variables'!$B$6)/'key variables'!$B$4</f>
        <v>1</v>
      </c>
      <c r="F333" s="10">
        <f t="shared" ca="1" si="245"/>
        <v>11689222.907461114</v>
      </c>
      <c r="G333" s="10">
        <f t="shared" ca="1" si="246"/>
        <v>13492492.798713122</v>
      </c>
      <c r="H333" s="10">
        <f t="shared" ca="1" si="247"/>
        <v>40309474.521088451</v>
      </c>
      <c r="I333" s="10">
        <f t="shared" ca="1" si="248"/>
        <v>17912154.249751326</v>
      </c>
      <c r="J333" s="10">
        <f t="shared" ca="1" si="233"/>
        <v>83403344.47701402</v>
      </c>
      <c r="K333" s="82">
        <f t="shared" ca="1" si="210"/>
        <v>2249832.8322929498</v>
      </c>
      <c r="L333" s="82">
        <f t="shared" ca="1" si="211"/>
        <v>2596909.4377219034</v>
      </c>
      <c r="M333" s="82">
        <f t="shared" ca="1" si="212"/>
        <v>7778311.9830971761</v>
      </c>
      <c r="N333" s="82">
        <f t="shared" ca="1" si="213"/>
        <v>3496312.7332171137</v>
      </c>
      <c r="O333" s="82">
        <f t="shared" ca="1" si="234"/>
        <v>16121366.986329142</v>
      </c>
      <c r="P333" s="10">
        <f ca="1">IF(IF($A333&gt;='key variables'!$B$26,K333*SUMPRODUCT(Z333:AC333,'control variables'!$O$3:$R$3)/J333+F$65*'key variables'!$B$25/scenario!J$65,K333*SUMPRODUCT(Z333:AC333,'control variables'!$O$7:$R$7)/J333+F$65*'key variables'!$B$25/scenario!J$65)&lt;'key variables'!$B$28,0,IF($A333&gt;='key variables'!$B$26,K333*SUMPRODUCT(Z333:AC333,'control variables'!$O$3:$R$3)/J333+F$65*'key variables'!$B$25/scenario!J$65,K333*SUMPRODUCT(Z333:AC333,'control variables'!$O$7:$R$7)/J333+F$65*'key variables'!$B$25/scenario!J$65))</f>
        <v>1.2014599046404299E-7</v>
      </c>
      <c r="Q333" s="10">
        <f ca="1">IF(IF($A333&gt;='key variables'!$B$26,L333*SUMPRODUCT(Z333:AC333,'control variables'!$O$4:$R$4)/J333+G$65*'key variables'!$B$25/scenario!J$65,L333*SUMPRODUCT(Z333:AC333,'control variables'!$O$7:$R$7)/J333+G$65*'key variables'!$B$25/scenario!J$65)&lt;'key variables'!$B$28,0,IF($A333&gt;='key variables'!$B$26,L333*SUMPRODUCT(Z333:AC333,'control variables'!$O$4:$R$4)/J333+G$65*'key variables'!$B$25/scenario!J$65,L333*SUMPRODUCT(Z333:AC333,'control variables'!$O$7:$R$7)/J333+G$65*'key variables'!$B$25/scenario!J$65))</f>
        <v>1.3868063976225796E-7</v>
      </c>
      <c r="R333" s="10">
        <f ca="1">IF(IF($A333&gt;='key variables'!$B$26,M333*SUMPRODUCT(Z333:AC333,'control variables'!$O$5:$R$5)/J333+H$65*'key variables'!$B$25/scenario!J$65,M333*SUMPRODUCT(Z333:AC333,'control variables'!$O$7:$R$7)/J333+H$65*'key variables'!$B$25/scenario!J$65)&lt;'key variables'!$B$28,0,IF($A333&gt;='key variables'!$B$26,M333*SUMPRODUCT(Z333:AC333,'control variables'!$O$5:$R$5)/J333+H$65*'key variables'!$B$25/scenario!J$65,M333*SUMPRODUCT(Z333:AC333,'control variables'!$O$7:$R$7)/J333+H$65*'key variables'!$B$25/scenario!J$65))</f>
        <v>4.1537886012406613E-7</v>
      </c>
      <c r="S333" s="10">
        <f ca="1">IF(IF($A333&gt;='key variables'!$B$26,N333*SUMPRODUCT(Z333:AC333,'control variables'!$O$6:$R$6)/J333+I$65*'key variables'!$B$25/scenario!J$65,N333*SUMPRODUCT(Z333:AC333,'control variables'!$O$7:$R$7)/J333+I$65*'key variables'!$B$25/scenario!J$65)&lt;'key variables'!$B$28,0,IF($A333&gt;='key variables'!$B$26,N333*SUMPRODUCT(Z333:AC333,'control variables'!$O$6:$R$6)/J333+I$65*'key variables'!$B$25/scenario!J$65,N333*SUMPRODUCT(Z333:AC333,'control variables'!$O$7:$R$7)/J333+I$65*'key variables'!$B$25/scenario!J$65))</f>
        <v>1.8671074147153281E-7</v>
      </c>
      <c r="T333" s="10">
        <f t="shared" ca="1" si="255"/>
        <v>8.6091623182189989E-7</v>
      </c>
      <c r="U333" s="82">
        <f ca="1">SUMPRODUCT(P303:P332,'control variables'!AD$7:AD$36)</f>
        <v>2.5473172651815157E-7</v>
      </c>
      <c r="V333" s="82">
        <f ca="1">SUMPRODUCT(Q303:Q332,'control variables'!AE$7:AE$36)</f>
        <v>2.9402861189824057E-7</v>
      </c>
      <c r="W333" s="82">
        <f ca="1">SUMPRODUCT(R303:R332,'control variables'!AF$7:AF$36)</f>
        <v>8.8068002760534624E-7</v>
      </c>
      <c r="X333" s="82">
        <f ca="1">SUMPRODUCT(S303:S332,'control variables'!AG$7:AG$36)</f>
        <v>3.9586131298124171E-7</v>
      </c>
      <c r="Y333" s="82">
        <f t="shared" ca="1" si="249"/>
        <v>1.82530167900298E-6</v>
      </c>
      <c r="Z333" s="10">
        <f ca="1">IF($A333&gt;='key variables'!$B$26,SUMPRODUCT(P303:P332,'control variables'!V$7:V$36)*$E333,SUMPRODUCT(P303:P332,'control variables'!Z$7:Z$36)*$E333)</f>
        <v>6.2157120042624428E-7</v>
      </c>
      <c r="AA333" s="10">
        <f ca="1">IF($A333&gt;='key variables'!$B$26,SUMPRODUCT(Q303:Q332,'control variables'!W$7:W$36)*$E333,SUMPRODUCT(Q303:Q332,'control variables'!AA$7:AA$36)*$E333)</f>
        <v>7.1745957896700629E-7</v>
      </c>
      <c r="AB333" s="10">
        <f ca="1">IF($A333&gt;='key variables'!$B$26,SUMPRODUCT(R303:R332,'control variables'!X$7:X$36)*$E333,SUMPRODUCT(R303:R332,'control variables'!AB$7:AB$36)*$E333)</f>
        <v>2.1489484228462045E-6</v>
      </c>
      <c r="AC333" s="10">
        <f ca="1">IF($A333&gt;='key variables'!$B$26,SUMPRODUCT(S303:S332,'control variables'!Y$7:Y$36)*$E333,SUMPRODUCT(S303:S332,'control variables'!AC$7:AC$36)*$E333)</f>
        <v>9.6594167862528113E-7</v>
      </c>
      <c r="AD333" s="10">
        <f t="shared" ca="1" si="250"/>
        <v>4.4539208808647361E-6</v>
      </c>
      <c r="AE333" s="82">
        <f ca="1">SUMPRODUCT(P303:P332,'control variables'!AL$7:AL$36)</f>
        <v>8.4630065103000877E-7</v>
      </c>
      <c r="AF333" s="82">
        <f ca="1">SUMPRODUCT(Q303:Q332,'control variables'!AM$7:AM$36)</f>
        <v>9.7430333750094721E-7</v>
      </c>
      <c r="AG333" s="82">
        <f ca="1">SUMPRODUCT(R303:R332,'control variables'!AN$7:AN$36)</f>
        <v>2.777994873283874E-6</v>
      </c>
      <c r="AH333" s="82">
        <f ca="1">SUMPRODUCT(S303:S332,'control variables'!AO$7:AO$36)</f>
        <v>1.2028442245543391E-6</v>
      </c>
      <c r="AI333" s="82">
        <f t="shared" ca="1" si="214"/>
        <v>5.801443086369169E-6</v>
      </c>
      <c r="AJ333" s="10">
        <f ca="1">SUMPRODUCT(P303:P332,'control variables'!AP$7:AP$36)</f>
        <v>8.0864356370184422E-10</v>
      </c>
      <c r="AK333" s="10">
        <f ca="1">SUMPRODUCT(Q303:Q332,'control variables'!AQ$7:AQ$36)</f>
        <v>2.3334779279914034E-9</v>
      </c>
      <c r="AL333" s="10">
        <f ca="1">SUMPRODUCT(R303:R332,'control variables'!AR$7:AR$36)</f>
        <v>8.3871323655447162E-8</v>
      </c>
      <c r="AM333" s="10">
        <f ca="1">SUMPRODUCT(S303:S332,'control variables'!AS$7:AS$36)</f>
        <v>6.2832908023734513E-8</v>
      </c>
      <c r="AN333" s="10">
        <f t="shared" ca="1" si="235"/>
        <v>1.4984635317087491E-7</v>
      </c>
      <c r="AO333" s="82">
        <f ca="1">SUMPRODUCT(P303:P332,'control variables'!AX$7:AX$36)</f>
        <v>1.0996318420116007E-9</v>
      </c>
      <c r="AP333" s="82">
        <f ca="1">SUMPRODUCT(Q303:Q332,'control variables'!AY$7:AY$36)</f>
        <v>2.5385391017065691E-9</v>
      </c>
      <c r="AQ333" s="82">
        <f ca="1">SUMPRODUCT(R303:R332,'control variables'!AZ$7:AZ$36)</f>
        <v>2.2810440165005931E-8</v>
      </c>
      <c r="AR333" s="82">
        <f ca="1">SUMPRODUCT(S303:S332,'control variables'!BA$7:BA$36)</f>
        <v>1.7088633234842631E-8</v>
      </c>
      <c r="AS333" s="82">
        <f t="shared" ca="1" si="236"/>
        <v>4.3537244343566728E-8</v>
      </c>
      <c r="AT333" s="10">
        <f ca="1">SUMPRODUCT(P303:P332,'control variables'!AT$7:AT$36)</f>
        <v>-9.7046801140386249E-10</v>
      </c>
      <c r="AU333" s="10">
        <f ca="1">SUMPRODUCT(Q303:Q332,'control variables'!AU$7:AU$36)</f>
        <v>1.052744296193722E-9</v>
      </c>
      <c r="AV333" s="10">
        <f ca="1">SUMPRODUCT(R303:R332,'control variables'!AV$7:AV$36)</f>
        <v>4.5332013025075704E-7</v>
      </c>
      <c r="AW333" s="10">
        <f ca="1">SUMPRODUCT(S303:S332,'control variables'!AW$7:AW$36)</f>
        <v>3.3960859096925978E-7</v>
      </c>
      <c r="AX333" s="10">
        <f t="shared" ca="1" si="215"/>
        <v>7.930109975048067E-7</v>
      </c>
      <c r="AY333" s="82">
        <f ca="1">SUMPRODUCT(P303:P332,'control variables'!BB$7:BB$36)</f>
        <v>3.5174267325220824E-9</v>
      </c>
      <c r="AZ333" s="82">
        <f ca="1">SUMPRODUCT(Q303:Q332,'control variables'!BC$7:BC$36)</f>
        <v>8.9694318954035074E-9</v>
      </c>
      <c r="BA333" s="82">
        <f ca="1">SUMPRODUCT(R303:R332,'control variables'!BD$7:BD$36)</f>
        <v>6.2788780292487997E-8</v>
      </c>
      <c r="BB333" s="82">
        <f ca="1">SUMPRODUCT(S303:S332,'control variables'!BE$7:BE$36)</f>
        <v>8.9227338980699968E-9</v>
      </c>
      <c r="BC333" s="82">
        <f t="shared" ca="1" si="237"/>
        <v>8.4198372818483579E-8</v>
      </c>
      <c r="BD333" s="10">
        <f ca="1">SUMPRODUCT(P303:P332,'control variables'!BF$7:BF$36)</f>
        <v>7.3581503504674352E-10</v>
      </c>
      <c r="BE333" s="10">
        <f ca="1">SUMPRODUCT(Q303:Q332,'control variables'!BG$7:BG$36)</f>
        <v>8.4932755069766527E-10</v>
      </c>
      <c r="BF333" s="10">
        <f ca="1">SUMPRODUCT(R303:R332,'control variables'!BH$7:BH$36)</f>
        <v>2.5439218515688786E-8</v>
      </c>
      <c r="BG333" s="10">
        <f ca="1">SUMPRODUCT(S303:S332,'control variables'!BI$7:BI$36)</f>
        <v>5.7174013984509664E-8</v>
      </c>
      <c r="BH333" s="10">
        <f t="shared" ca="1" si="238"/>
        <v>8.4198375085942856E-8</v>
      </c>
      <c r="BI333" s="82">
        <f t="shared" ca="1" si="216"/>
        <v>8.4884760975112694E-7</v>
      </c>
      <c r="BJ333" s="82">
        <f t="shared" ca="1" si="217"/>
        <v>9.8432551369254425E-7</v>
      </c>
      <c r="BK333" s="82">
        <f t="shared" ca="1" si="218"/>
        <v>3.2941037838271194E-6</v>
      </c>
      <c r="BL333" s="82">
        <f t="shared" ca="1" si="219"/>
        <v>1.5513755494216689E-6</v>
      </c>
      <c r="BM333" s="82">
        <f t="shared" ca="1" si="209"/>
        <v>6.67865245669246E-6</v>
      </c>
      <c r="BN333" s="10">
        <f ca="1">BN332+BI333-INDIRECT(ADDRESS(MAX($D333-'key variables'!$B$9*30,34),scenario!BI$4),TRUE)</f>
        <v>9439390.0751637891</v>
      </c>
      <c r="BO333" s="10">
        <f ca="1">BO332+BJ333-INDIRECT(ADDRESS(MAX($D333-'key variables'!$B$9*30,34),scenario!BJ$4),TRUE)</f>
        <v>10895583.360986136</v>
      </c>
      <c r="BP333" s="10">
        <f ca="1">BP332+BK333-INDIRECT(ADDRESS(MAX($D333-'key variables'!$B$9*30,34),scenario!BK$4),TRUE)</f>
        <v>32531162.537973762</v>
      </c>
      <c r="BQ333" s="10">
        <f ca="1">BQ332+BL333-INDIRECT(ADDRESS(MAX($D333-'key variables'!$B$9*30,34),scenario!BL$4),TRUE)</f>
        <v>14415841.516525578</v>
      </c>
      <c r="BR333" s="10">
        <f t="shared" ca="1" si="239"/>
        <v>67281977.490649208</v>
      </c>
      <c r="BS333" s="82">
        <f t="shared" ca="1" si="220"/>
        <v>4.4952588926821473E-6</v>
      </c>
      <c r="BT333" s="82">
        <f t="shared" ca="1" si="221"/>
        <v>5.2190139381490853E-6</v>
      </c>
      <c r="BU333" s="82">
        <f t="shared" ca="1" si="222"/>
        <v>1.7902384535186268E-5</v>
      </c>
      <c r="BV333" s="82">
        <f t="shared" ca="1" si="223"/>
        <v>8.7638514302033314E-6</v>
      </c>
      <c r="BW333" s="82">
        <f t="shared" ca="1" si="240"/>
        <v>3.6380508796220834E-5</v>
      </c>
      <c r="BX333" s="10">
        <f t="shared" ca="1" si="224"/>
        <v>1.944282520553377E-8</v>
      </c>
      <c r="BY333" s="10">
        <f t="shared" ca="1" si="225"/>
        <v>4.4891641617531816E-8</v>
      </c>
      <c r="BZ333" s="10">
        <f t="shared" ca="1" si="226"/>
        <v>4.0331986166649175E-7</v>
      </c>
      <c r="CA333" s="10">
        <f t="shared" ca="1" si="227"/>
        <v>3.0215645843798942E-7</v>
      </c>
      <c r="CB333" s="10">
        <v>0</v>
      </c>
      <c r="CC333" s="82">
        <f t="shared" ca="1" si="228"/>
        <v>-4.1891732964990202E-9</v>
      </c>
      <c r="CD333" s="82">
        <f t="shared" ca="1" si="229"/>
        <v>7.7557833797100128E-9</v>
      </c>
      <c r="CE333" s="82">
        <f t="shared" ca="1" si="230"/>
        <v>2.4188010871924771E-6</v>
      </c>
      <c r="CF333" s="82">
        <f t="shared" ca="1" si="231"/>
        <v>1.811960512639287E-6</v>
      </c>
      <c r="CG333" s="82">
        <f t="shared" ca="1" si="241"/>
        <v>4.2343282099149747E-6</v>
      </c>
      <c r="CH333" s="13" t="str">
        <f t="shared" ca="1" si="242"/>
        <v/>
      </c>
      <c r="CI333" s="81">
        <f t="shared" ca="1" si="251"/>
        <v>0.11317759658625305</v>
      </c>
      <c r="CJ333" s="81">
        <f t="shared" ca="1" si="252"/>
        <v>0.13063724757451375</v>
      </c>
      <c r="CK333" s="81">
        <f t="shared" ca="1" si="253"/>
        <v>0.39004625943914462</v>
      </c>
      <c r="CL333" s="81">
        <f t="shared" ca="1" si="254"/>
        <v>0.17284488538104831</v>
      </c>
      <c r="CM333" s="89">
        <f t="shared" ca="1" si="243"/>
        <v>0.8067059889809598</v>
      </c>
    </row>
    <row r="334" spans="1:91" x14ac:dyDescent="0.3">
      <c r="A334">
        <v>269</v>
      </c>
      <c r="B334" s="3">
        <f t="shared" si="256"/>
        <v>0.93611111111111112</v>
      </c>
      <c r="C334" s="3">
        <f t="shared" si="244"/>
        <v>8.9666666666666668</v>
      </c>
      <c r="D334" s="4">
        <f t="shared" ca="1" si="232"/>
        <v>334</v>
      </c>
      <c r="E334" s="58">
        <f>(0.5*(COS(B334*2*PI())+1)*('key variables'!$B$4-'key variables'!$B$6)+'key variables'!$B$6)/'key variables'!$B$4</f>
        <v>1</v>
      </c>
      <c r="F334" s="10">
        <f t="shared" ca="1" si="245"/>
        <v>11689222.907461114</v>
      </c>
      <c r="G334" s="10">
        <f t="shared" ca="1" si="246"/>
        <v>13492492.798713122</v>
      </c>
      <c r="H334" s="10">
        <f t="shared" ca="1" si="247"/>
        <v>40309474.521088429</v>
      </c>
      <c r="I334" s="10">
        <f t="shared" ca="1" si="248"/>
        <v>17912154.24975127</v>
      </c>
      <c r="J334" s="10">
        <f t="shared" ca="1" si="233"/>
        <v>83403344.477013931</v>
      </c>
      <c r="K334" s="82">
        <f t="shared" ca="1" si="210"/>
        <v>2249832.8322928301</v>
      </c>
      <c r="L334" s="82">
        <f t="shared" ca="1" si="211"/>
        <v>2596909.4377217665</v>
      </c>
      <c r="M334" s="82">
        <f t="shared" ca="1" si="212"/>
        <v>7778311.9830967644</v>
      </c>
      <c r="N334" s="82">
        <f t="shared" ca="1" si="213"/>
        <v>3496312.7332169283</v>
      </c>
      <c r="O334" s="82">
        <f t="shared" ca="1" si="234"/>
        <v>16121366.986328291</v>
      </c>
      <c r="P334" s="10">
        <f ca="1">IF(IF($A334&gt;='key variables'!$B$26,K334*SUMPRODUCT(Z334:AC334,'control variables'!$O$3:$R$3)/J334+F$65*'key variables'!$B$25/scenario!J$65,K334*SUMPRODUCT(Z334:AC334,'control variables'!$O$7:$R$7)/J334+F$65*'key variables'!$B$25/scenario!J$65)&lt;'key variables'!$B$28,0,IF($A334&gt;='key variables'!$B$26,K334*SUMPRODUCT(Z334:AC334,'control variables'!$O$3:$R$3)/J334+F$65*'key variables'!$B$25/scenario!J$65,K334*SUMPRODUCT(Z334:AC334,'control variables'!$O$7:$R$7)/J334+F$65*'key variables'!$B$25/scenario!J$65))</f>
        <v>1.0337952457523255E-7</v>
      </c>
      <c r="Q334" s="10">
        <f ca="1">IF(IF($A334&gt;='key variables'!$B$26,L334*SUMPRODUCT(Z334:AC334,'control variables'!$O$4:$R$4)/J334+G$65*'key variables'!$B$25/scenario!J$65,L334*SUMPRODUCT(Z334:AC334,'control variables'!$O$7:$R$7)/J334+G$65*'key variables'!$B$25/scenario!J$65)&lt;'key variables'!$B$28,0,IF($A334&gt;='key variables'!$B$26,L334*SUMPRODUCT(Z334:AC334,'control variables'!$O$4:$R$4)/J334+G$65*'key variables'!$B$25/scenario!J$65,L334*SUMPRODUCT(Z334:AC334,'control variables'!$O$7:$R$7)/J334+G$65*'key variables'!$B$25/scenario!J$65))</f>
        <v>1.1932764922939306E-7</v>
      </c>
      <c r="R334" s="10">
        <f ca="1">IF(IF($A334&gt;='key variables'!$B$26,M334*SUMPRODUCT(Z334:AC334,'control variables'!$O$5:$R$5)/J334+H$65*'key variables'!$B$25/scenario!J$65,M334*SUMPRODUCT(Z334:AC334,'control variables'!$O$7:$R$7)/J334+H$65*'key variables'!$B$25/scenario!J$65)&lt;'key variables'!$B$28,0,IF($A334&gt;='key variables'!$B$26,M334*SUMPRODUCT(Z334:AC334,'control variables'!$O$5:$R$5)/J334+H$65*'key variables'!$B$25/scenario!J$65,M334*SUMPRODUCT(Z334:AC334,'control variables'!$O$7:$R$7)/J334+H$65*'key variables'!$B$25/scenario!J$65))</f>
        <v>3.5741241894442972E-7</v>
      </c>
      <c r="S334" s="10">
        <f ca="1">IF(IF($A334&gt;='key variables'!$B$26,N334*SUMPRODUCT(Z334:AC334,'control variables'!$O$6:$R$6)/J334+I$65*'key variables'!$B$25/scenario!J$65,N334*SUMPRODUCT(Z334:AC334,'control variables'!$O$7:$R$7)/J334+I$65*'key variables'!$B$25/scenario!J$65)&lt;'key variables'!$B$28,0,IF($A334&gt;='key variables'!$B$26,N334*SUMPRODUCT(Z334:AC334,'control variables'!$O$6:$R$6)/J334+I$65*'key variables'!$B$25/scenario!J$65,N334*SUMPRODUCT(Z334:AC334,'control variables'!$O$7:$R$7)/J334+I$65*'key variables'!$B$25/scenario!J$65))</f>
        <v>1.6065511309919996E-7</v>
      </c>
      <c r="T334" s="10">
        <f t="shared" ca="1" si="255"/>
        <v>7.4077470584825532E-7</v>
      </c>
      <c r="U334" s="82">
        <f ca="1">SUMPRODUCT(P304:P333,'control variables'!AD$7:AD$36)</f>
        <v>2.1918371707590645E-7</v>
      </c>
      <c r="V334" s="82">
        <f ca="1">SUMPRODUCT(Q304:Q333,'control variables'!AE$7:AE$36)</f>
        <v>2.5299669170943723E-7</v>
      </c>
      <c r="W334" s="82">
        <f ca="1">SUMPRODUCT(R304:R333,'control variables'!AF$7:AF$36)</f>
        <v>7.5778044864504458E-7</v>
      </c>
      <c r="X334" s="82">
        <f ca="1">SUMPRODUCT(S304:S333,'control variables'!AG$7:AG$36)</f>
        <v>3.4061856060004566E-7</v>
      </c>
      <c r="Y334" s="82">
        <f t="shared" ca="1" si="249"/>
        <v>1.570579418030434E-6</v>
      </c>
      <c r="Z334" s="10">
        <f ca="1">IF($A334&gt;='key variables'!$B$26,SUMPRODUCT(P304:P333,'control variables'!V$7:V$36)*$E334,SUMPRODUCT(P304:P333,'control variables'!Z$7:Z$36)*$E334)</f>
        <v>5.3483045869063742E-7</v>
      </c>
      <c r="AA334" s="10">
        <f ca="1">IF($A334&gt;='key variables'!$B$26,SUMPRODUCT(Q304:Q333,'control variables'!W$7:W$36)*$E334,SUMPRODUCT(Q304:Q333,'control variables'!AA$7:AA$36)*$E334)</f>
        <v>6.1733753984705043E-7</v>
      </c>
      <c r="AB334" s="10">
        <f ca="1">IF($A334&gt;='key variables'!$B$26,SUMPRODUCT(R304:R333,'control variables'!X$7:X$36)*$E334,SUMPRODUCT(R304:R333,'control variables'!AB$7:AB$36)*$E334)</f>
        <v>1.8490610084656528E-6</v>
      </c>
      <c r="AC334" s="10">
        <f ca="1">IF($A334&gt;='key variables'!$B$26,SUMPRODUCT(S304:S333,'control variables'!Y$7:Y$36)*$E334,SUMPRODUCT(S304:S333,'control variables'!AC$7:AC$36)*$E334)</f>
        <v>8.3114377032477248E-7</v>
      </c>
      <c r="AD334" s="10">
        <f t="shared" ca="1" si="250"/>
        <v>3.8323727773281132E-6</v>
      </c>
      <c r="AE334" s="82">
        <f ca="1">SUMPRODUCT(P304:P333,'control variables'!AL$7:AL$36)</f>
        <v>7.281987406594998E-7</v>
      </c>
      <c r="AF334" s="82">
        <f ca="1">SUMPRODUCT(Q304:Q333,'control variables'!AM$7:AM$36)</f>
        <v>8.383385532376015E-7</v>
      </c>
      <c r="AG334" s="82">
        <f ca="1">SUMPRODUCT(R304:R333,'control variables'!AN$7:AN$36)</f>
        <v>2.3903235402475603E-6</v>
      </c>
      <c r="AH334" s="82">
        <f ca="1">SUMPRODUCT(S304:S333,'control variables'!AO$7:AO$36)</f>
        <v>1.0349863827517773E-6</v>
      </c>
      <c r="AI334" s="82">
        <f t="shared" ca="1" si="214"/>
        <v>4.9918472168964391E-6</v>
      </c>
      <c r="AJ334" s="10">
        <f ca="1">SUMPRODUCT(P304:P333,'control variables'!AP$7:AP$36)</f>
        <v>6.9579672899149098E-10</v>
      </c>
      <c r="AK334" s="10">
        <f ca="1">SUMPRODUCT(Q304:Q333,'control variables'!AQ$7:AQ$36)</f>
        <v>2.0078392784548391E-9</v>
      </c>
      <c r="AL334" s="10">
        <f ca="1">SUMPRODUCT(R304:R333,'control variables'!AR$7:AR$36)</f>
        <v>7.2167015574199084E-8</v>
      </c>
      <c r="AM334" s="10">
        <f ca="1">SUMPRODUCT(S304:S333,'control variables'!AS$7:AS$36)</f>
        <v>5.4064527114763951E-8</v>
      </c>
      <c r="AN334" s="10">
        <f t="shared" ca="1" si="235"/>
        <v>1.2893517869640936E-7</v>
      </c>
      <c r="AO334" s="82">
        <f ca="1">SUMPRODUCT(P304:P333,'control variables'!AX$7:AX$36)</f>
        <v>9.4617736801609995E-10</v>
      </c>
      <c r="AP334" s="82">
        <f ca="1">SUMPRODUCT(Q304:Q333,'control variables'!AY$7:AY$36)</f>
        <v>2.184284006786099E-9</v>
      </c>
      <c r="AQ334" s="82">
        <f ca="1">SUMPRODUCT(R304:R333,'control variables'!AZ$7:AZ$36)</f>
        <v>1.9627225598643927E-8</v>
      </c>
      <c r="AR334" s="82">
        <f ca="1">SUMPRODUCT(S304:S333,'control variables'!BA$7:BA$36)</f>
        <v>1.4703901250765425E-8</v>
      </c>
      <c r="AS334" s="82">
        <f t="shared" ca="1" si="236"/>
        <v>3.7461588224211549E-8</v>
      </c>
      <c r="AT334" s="10">
        <f ca="1">SUMPRODUCT(P304:P333,'control variables'!AT$7:AT$36)</f>
        <v>-8.3503844986395698E-10</v>
      </c>
      <c r="AU334" s="10">
        <f ca="1">SUMPRODUCT(Q304:Q333,'control variables'!AU$7:AU$36)</f>
        <v>9.0583301547988537E-10</v>
      </c>
      <c r="AV334" s="10">
        <f ca="1">SUMPRODUCT(R304:R333,'control variables'!AV$7:AV$36)</f>
        <v>3.9005895548183009E-7</v>
      </c>
      <c r="AW334" s="10">
        <f ca="1">SUMPRODUCT(S304:S333,'control variables'!AW$7:AW$36)</f>
        <v>2.9221594945022689E-7</v>
      </c>
      <c r="AX334" s="10">
        <f t="shared" ca="1" si="215"/>
        <v>6.8234569949767292E-7</v>
      </c>
      <c r="AY334" s="82">
        <f ca="1">SUMPRODUCT(P304:P333,'control variables'!BB$7:BB$36)</f>
        <v>3.0265671116616391E-9</v>
      </c>
      <c r="AZ334" s="82">
        <f ca="1">SUMPRODUCT(Q304:Q333,'control variables'!BC$7:BC$36)</f>
        <v>7.7177407375454882E-9</v>
      </c>
      <c r="BA334" s="82">
        <f ca="1">SUMPRODUCT(R304:R333,'control variables'!BD$7:BD$36)</f>
        <v>5.4026557442557853E-8</v>
      </c>
      <c r="BB334" s="82">
        <f ca="1">SUMPRODUCT(S304:S333,'control variables'!BE$7:BE$36)</f>
        <v>7.6775594818555546E-9</v>
      </c>
      <c r="BC334" s="82">
        <f t="shared" ca="1" si="237"/>
        <v>7.2448424773620526E-8</v>
      </c>
      <c r="BD334" s="10">
        <f ca="1">SUMPRODUCT(P304:P333,'control variables'!BF$7:BF$36)</f>
        <v>6.3313147783516746E-10</v>
      </c>
      <c r="BE334" s="10">
        <f ca="1">SUMPRODUCT(Q304:Q333,'control variables'!BG$7:BG$36)</f>
        <v>7.3080323413774221E-10</v>
      </c>
      <c r="BF334" s="10">
        <f ca="1">SUMPRODUCT(R304:R333,'control variables'!BH$7:BH$36)</f>
        <v>2.1889155897428266E-8</v>
      </c>
      <c r="BG334" s="10">
        <f ca="1">SUMPRODUCT(S304:S333,'control variables'!BI$7:BI$36)</f>
        <v>4.9195336115252907E-8</v>
      </c>
      <c r="BH334" s="10">
        <f t="shared" ca="1" si="238"/>
        <v>7.2448426724654075E-8</v>
      </c>
      <c r="BI334" s="82">
        <f t="shared" ca="1" si="216"/>
        <v>7.3039026932129748E-7</v>
      </c>
      <c r="BJ334" s="82">
        <f t="shared" ca="1" si="217"/>
        <v>8.4696212699062689E-7</v>
      </c>
      <c r="BK334" s="82">
        <f t="shared" ca="1" si="218"/>
        <v>2.8344090531719482E-6</v>
      </c>
      <c r="BL334" s="82">
        <f t="shared" ca="1" si="219"/>
        <v>1.3348798916838598E-6</v>
      </c>
      <c r="BM334" s="82">
        <f t="shared" ca="1" si="209"/>
        <v>5.746641341167733E-6</v>
      </c>
      <c r="BN334" s="10">
        <f ca="1">BN333+BI334-INDIRECT(ADDRESS(MAX($D334-'key variables'!$B$9*30,34),scenario!BI$4),TRUE)</f>
        <v>9439390.0751645193</v>
      </c>
      <c r="BO334" s="10">
        <f ca="1">BO333+BJ334-INDIRECT(ADDRESS(MAX($D334-'key variables'!$B$9*30,34),scenario!BJ$4),TRUE)</f>
        <v>10895583.360986983</v>
      </c>
      <c r="BP334" s="10">
        <f ca="1">BP333+BK334-INDIRECT(ADDRESS(MAX($D334-'key variables'!$B$9*30,34),scenario!BK$4),TRUE)</f>
        <v>32531162.537976597</v>
      </c>
      <c r="BQ334" s="10">
        <f ca="1">BQ333+BL334-INDIRECT(ADDRESS(MAX($D334-'key variables'!$B$9*30,34),scenario!BL$4),TRUE)</f>
        <v>14415841.516526913</v>
      </c>
      <c r="BR334" s="10">
        <f t="shared" ca="1" si="239"/>
        <v>67281977.49065496</v>
      </c>
      <c r="BS334" s="82">
        <f t="shared" ca="1" si="220"/>
        <v>3.8676150164582468E-6</v>
      </c>
      <c r="BT334" s="82">
        <f t="shared" ca="1" si="221"/>
        <v>4.4906486571537141E-6</v>
      </c>
      <c r="BU334" s="82">
        <f t="shared" ca="1" si="222"/>
        <v>1.5403498745061324E-5</v>
      </c>
      <c r="BV334" s="82">
        <f t="shared" ca="1" si="223"/>
        <v>7.5404313155034197E-6</v>
      </c>
      <c r="BW334" s="82">
        <f t="shared" ca="1" si="240"/>
        <v>3.1302193734176704E-5</v>
      </c>
      <c r="BX334" s="10">
        <f t="shared" ca="1" si="224"/>
        <v>1.6729303984053064E-8</v>
      </c>
      <c r="BY334" s="10">
        <f t="shared" ca="1" si="225"/>
        <v>3.8627381652634682E-8</v>
      </c>
      <c r="BZ334" s="10">
        <f t="shared" ca="1" si="226"/>
        <v>3.4703137392514956E-7</v>
      </c>
      <c r="CA334" s="10">
        <f t="shared" ca="1" si="227"/>
        <v>2.5998746409164637E-7</v>
      </c>
      <c r="CB334" s="10">
        <v>0</v>
      </c>
      <c r="CC334" s="82">
        <f t="shared" ca="1" si="228"/>
        <v>-3.6045154856596723E-9</v>
      </c>
      <c r="CD334" s="82">
        <f t="shared" ca="1" si="229"/>
        <v>6.6735056358988663E-9</v>
      </c>
      <c r="CE334" s="82">
        <f t="shared" ca="1" si="230"/>
        <v>2.081281921686202E-6</v>
      </c>
      <c r="CF334" s="82">
        <f t="shared" ca="1" si="231"/>
        <v>1.5591051890530585E-6</v>
      </c>
      <c r="CG334" s="82">
        <f t="shared" ca="1" si="241"/>
        <v>3.6434561008894993E-6</v>
      </c>
      <c r="CH334" s="13" t="str">
        <f t="shared" ca="1" si="242"/>
        <v/>
      </c>
      <c r="CI334" s="81">
        <f t="shared" ca="1" si="251"/>
        <v>0.11317759658626192</v>
      </c>
      <c r="CJ334" s="81">
        <f t="shared" ca="1" si="252"/>
        <v>0.13063724757452408</v>
      </c>
      <c r="CK334" s="81">
        <f t="shared" ca="1" si="253"/>
        <v>0.39004625943917903</v>
      </c>
      <c r="CL334" s="81">
        <f t="shared" ca="1" si="254"/>
        <v>0.17284488538106452</v>
      </c>
      <c r="CM334" s="89">
        <f t="shared" ca="1" si="243"/>
        <v>0.80670598898102952</v>
      </c>
    </row>
    <row r="335" spans="1:91" x14ac:dyDescent="0.3">
      <c r="A335">
        <v>270</v>
      </c>
      <c r="B335" s="3">
        <f t="shared" si="256"/>
        <v>0.93888888888888888</v>
      </c>
      <c r="C335" s="3">
        <f t="shared" si="244"/>
        <v>9</v>
      </c>
      <c r="D335" s="4">
        <f t="shared" ca="1" si="232"/>
        <v>335</v>
      </c>
      <c r="E335" s="58">
        <f>(0.5*(COS(B335*2*PI())+1)*('key variables'!$B$4-'key variables'!$B$6)+'key variables'!$B$6)/'key variables'!$B$4</f>
        <v>1</v>
      </c>
      <c r="F335" s="10">
        <f t="shared" ca="1" si="245"/>
        <v>11689222.907461114</v>
      </c>
      <c r="G335" s="10">
        <f t="shared" ca="1" si="246"/>
        <v>13492492.798713122</v>
      </c>
      <c r="H335" s="10">
        <f t="shared" ca="1" si="247"/>
        <v>40309474.521088406</v>
      </c>
      <c r="I335" s="10">
        <f t="shared" ca="1" si="248"/>
        <v>17912154.249751221</v>
      </c>
      <c r="J335" s="10">
        <f t="shared" ca="1" si="233"/>
        <v>83403344.477013871</v>
      </c>
      <c r="K335" s="82">
        <f t="shared" ca="1" si="210"/>
        <v>2249832.8322927272</v>
      </c>
      <c r="L335" s="82">
        <f t="shared" ca="1" si="211"/>
        <v>2596909.4377216473</v>
      </c>
      <c r="M335" s="82">
        <f t="shared" ca="1" si="212"/>
        <v>7778311.9830964068</v>
      </c>
      <c r="N335" s="82">
        <f t="shared" ca="1" si="213"/>
        <v>3496312.7332167677</v>
      </c>
      <c r="O335" s="82">
        <f t="shared" ca="1" si="234"/>
        <v>16121366.986327549</v>
      </c>
      <c r="P335" s="10">
        <f ca="1">IF(IF($A335&gt;='key variables'!$B$26,K335*SUMPRODUCT(Z335:AC335,'control variables'!$O$3:$R$3)/J335+F$65*'key variables'!$B$25/scenario!J$65,K335*SUMPRODUCT(Z335:AC335,'control variables'!$O$7:$R$7)/J335+F$65*'key variables'!$B$25/scenario!J$65)&lt;'key variables'!$B$28,0,IF($A335&gt;='key variables'!$B$26,K335*SUMPRODUCT(Z335:AC335,'control variables'!$O$3:$R$3)/J335+F$65*'key variables'!$B$25/scenario!J$65,K335*SUMPRODUCT(Z335:AC335,'control variables'!$O$7:$R$7)/J335+F$65*'key variables'!$B$25/scenario!J$65))</f>
        <v>8.8952831968200837E-8</v>
      </c>
      <c r="Q335" s="10">
        <f ca="1">IF(IF($A335&gt;='key variables'!$B$26,L335*SUMPRODUCT(Z335:AC335,'control variables'!$O$4:$R$4)/J335+G$65*'key variables'!$B$25/scenario!J$65,L335*SUMPRODUCT(Z335:AC335,'control variables'!$O$7:$R$7)/J335+G$65*'key variables'!$B$25/scenario!J$65)&lt;'key variables'!$B$28,0,IF($A335&gt;='key variables'!$B$26,L335*SUMPRODUCT(Z335:AC335,'control variables'!$O$4:$R$4)/J335+G$65*'key variables'!$B$25/scenario!J$65,L335*SUMPRODUCT(Z335:AC335,'control variables'!$O$7:$R$7)/J335+G$65*'key variables'!$B$25/scenario!J$65))</f>
        <v>1.0267538349277354E-7</v>
      </c>
      <c r="R335" s="10">
        <f ca="1">IF(IF($A335&gt;='key variables'!$B$26,M335*SUMPRODUCT(Z335:AC335,'control variables'!$O$5:$R$5)/J335+H$65*'key variables'!$B$25/scenario!J$65,M335*SUMPRODUCT(Z335:AC335,'control variables'!$O$7:$R$7)/J335+H$65*'key variables'!$B$25/scenario!J$65)&lt;'key variables'!$B$28,0,IF($A335&gt;='key variables'!$B$26,M335*SUMPRODUCT(Z335:AC335,'control variables'!$O$5:$R$5)/J335+H$65*'key variables'!$B$25/scenario!J$65,M335*SUMPRODUCT(Z335:AC335,'control variables'!$O$7:$R$7)/J335+H$65*'key variables'!$B$25/scenario!J$65))</f>
        <v>3.0753523946200184E-7</v>
      </c>
      <c r="S335" s="10">
        <f ca="1">IF(IF($A335&gt;='key variables'!$B$26,N335*SUMPRODUCT(Z335:AC335,'control variables'!$O$6:$R$6)/J335+I$65*'key variables'!$B$25/scenario!J$65,N335*SUMPRODUCT(Z335:AC335,'control variables'!$O$7:$R$7)/J335+I$65*'key variables'!$B$25/scenario!J$65)&lt;'key variables'!$B$28,0,IF($A335&gt;='key variables'!$B$26,N335*SUMPRODUCT(Z335:AC335,'control variables'!$O$6:$R$6)/J335+I$65*'key variables'!$B$25/scenario!J$65,N335*SUMPRODUCT(Z335:AC335,'control variables'!$O$7:$R$7)/J335+I$65*'key variables'!$B$25/scenario!J$65))</f>
        <v>1.3823556781735454E-7</v>
      </c>
      <c r="T335" s="10">
        <f t="shared" ca="1" si="255"/>
        <v>6.3739902274033081E-7</v>
      </c>
      <c r="U335" s="82">
        <f ca="1">SUMPRODUCT(P305:P334,'control variables'!AD$7:AD$36)</f>
        <v>1.8859645984375385E-7</v>
      </c>
      <c r="V335" s="82">
        <f ca="1">SUMPRODUCT(Q305:Q334,'control variables'!AE$7:AE$36)</f>
        <v>2.1769080771660287E-7</v>
      </c>
      <c r="W335" s="82">
        <f ca="1">SUMPRODUCT(R305:R334,'control variables'!AF$7:AF$36)</f>
        <v>6.5203160097779305E-7</v>
      </c>
      <c r="X335" s="82">
        <f ca="1">SUMPRODUCT(S305:S334,'control variables'!AG$7:AG$36)</f>
        <v>2.9308497703776378E-7</v>
      </c>
      <c r="Y335" s="82">
        <f t="shared" ca="1" si="249"/>
        <v>1.3514038455759135E-6</v>
      </c>
      <c r="Z335" s="10">
        <f ca="1">IF($A335&gt;='key variables'!$B$26,SUMPRODUCT(P305:P334,'control variables'!V$7:V$36)*$E335,SUMPRODUCT(P305:P334,'control variables'!Z$7:Z$36)*$E335)</f>
        <v>4.6019445454853642E-7</v>
      </c>
      <c r="AA335" s="10">
        <f ca="1">IF($A335&gt;='key variables'!$B$26,SUMPRODUCT(Q305:Q334,'control variables'!W$7:W$36)*$E335,SUMPRODUCT(Q305:Q334,'control variables'!AA$7:AA$36)*$E335)</f>
        <v>5.3118760871952954E-7</v>
      </c>
      <c r="AB335" s="10">
        <f ca="1">IF($A335&gt;='key variables'!$B$26,SUMPRODUCT(R305:R334,'control variables'!X$7:X$36)*$E335,SUMPRODUCT(R305:R334,'control variables'!AB$7:AB$36)*$E335)</f>
        <v>1.5910231146914191E-6</v>
      </c>
      <c r="AC335" s="10">
        <f ca="1">IF($A335&gt;='key variables'!$B$26,SUMPRODUCT(S305:S334,'control variables'!Y$7:Y$36)*$E335,SUMPRODUCT(S305:S334,'control variables'!AC$7:AC$36)*$E335)</f>
        <v>7.1515701437876727E-7</v>
      </c>
      <c r="AD335" s="10">
        <f t="shared" ca="1" si="250"/>
        <v>3.2975621923382525E-6</v>
      </c>
      <c r="AE335" s="82">
        <f ca="1">SUMPRODUCT(P305:P334,'control variables'!AL$7:AL$36)</f>
        <v>6.265780432198521E-7</v>
      </c>
      <c r="AF335" s="82">
        <f ca="1">SUMPRODUCT(Q305:Q334,'control variables'!AM$7:AM$36)</f>
        <v>7.2134775977180214E-7</v>
      </c>
      <c r="AG335" s="82">
        <f ca="1">SUMPRODUCT(R305:R334,'control variables'!AN$7:AN$36)</f>
        <v>2.0567520415570029E-6</v>
      </c>
      <c r="AH335" s="82">
        <f ca="1">SUMPRODUCT(S305:S334,'control variables'!AO$7:AO$36)</f>
        <v>8.9055323259208287E-7</v>
      </c>
      <c r="AI335" s="82">
        <f t="shared" ca="1" si="214"/>
        <v>4.2952310771407396E-6</v>
      </c>
      <c r="AJ335" s="10">
        <f ca="1">SUMPRODUCT(P305:P334,'control variables'!AP$7:AP$36)</f>
        <v>5.9869775733942222E-10</v>
      </c>
      <c r="AK335" s="10">
        <f ca="1">SUMPRODUCT(Q305:Q334,'control variables'!AQ$7:AQ$36)</f>
        <v>1.7276437543063186E-9</v>
      </c>
      <c r="AL335" s="10">
        <f ca="1">SUMPRODUCT(R305:R334,'control variables'!AR$7:AR$36)</f>
        <v>6.2096052737667513E-8</v>
      </c>
      <c r="AM335" s="10">
        <f ca="1">SUMPRODUCT(S305:S334,'control variables'!AS$7:AS$36)</f>
        <v>4.6519780543005987E-8</v>
      </c>
      <c r="AN335" s="10">
        <f t="shared" ca="1" si="235"/>
        <v>1.1094217479231924E-7</v>
      </c>
      <c r="AO335" s="82">
        <f ca="1">SUMPRODUCT(P305:P334,'control variables'!AX$7:AX$36)</f>
        <v>8.1413758454660787E-10</v>
      </c>
      <c r="AP335" s="82">
        <f ca="1">SUMPRODUCT(Q305:Q334,'control variables'!AY$7:AY$36)</f>
        <v>1.8794654843386215E-9</v>
      </c>
      <c r="AQ335" s="82">
        <f ca="1">SUMPRODUCT(R305:R334,'control variables'!AZ$7:AZ$36)</f>
        <v>1.6888231086879504E-8</v>
      </c>
      <c r="AR335" s="82">
        <f ca="1">SUMPRODUCT(S305:S334,'control variables'!BA$7:BA$36)</f>
        <v>1.2651960459390655E-8</v>
      </c>
      <c r="AS335" s="82">
        <f t="shared" ca="1" si="236"/>
        <v>3.2233794615155391E-8</v>
      </c>
      <c r="AT335" s="10">
        <f ca="1">SUMPRODUCT(P305:P334,'control variables'!AT$7:AT$36)</f>
        <v>-7.1850818837650475E-10</v>
      </c>
      <c r="AU335" s="10">
        <f ca="1">SUMPRODUCT(Q305:Q334,'control variables'!AU$7:AU$36)</f>
        <v>7.7942331760904373E-10</v>
      </c>
      <c r="AV335" s="10">
        <f ca="1">SUMPRODUCT(R305:R334,'control variables'!AV$7:AV$36)</f>
        <v>3.3562592657732213E-7</v>
      </c>
      <c r="AW335" s="10">
        <f ca="1">SUMPRODUCT(S305:S334,'control variables'!AW$7:AW$36)</f>
        <v>2.5143698770806201E-7</v>
      </c>
      <c r="AX335" s="10">
        <f t="shared" ca="1" si="215"/>
        <v>5.871238294146167E-7</v>
      </c>
      <c r="AY335" s="82">
        <f ca="1">SUMPRODUCT(P305:P334,'control variables'!BB$7:BB$36)</f>
        <v>2.6042073305172542E-9</v>
      </c>
      <c r="AZ335" s="82">
        <f ca="1">SUMPRODUCT(Q305:Q334,'control variables'!BC$7:BC$36)</f>
        <v>6.6407240488095798E-9</v>
      </c>
      <c r="BA335" s="82">
        <f ca="1">SUMPRODUCT(R305:R334,'control variables'!BD$7:BD$36)</f>
        <v>4.6487109567934171E-8</v>
      </c>
      <c r="BB335" s="82">
        <f ca="1">SUMPRODUCT(S305:S334,'control variables'!BE$7:BE$36)</f>
        <v>6.6061501184268961E-9</v>
      </c>
      <c r="BC335" s="82">
        <f t="shared" ca="1" si="237"/>
        <v>6.2338191065687898E-8</v>
      </c>
      <c r="BD335" s="10">
        <f ca="1">SUMPRODUCT(P305:P334,'control variables'!BF$7:BF$36)</f>
        <v>5.4477749044670673E-10</v>
      </c>
      <c r="BE335" s="10">
        <f ca="1">SUMPRODUCT(Q305:Q334,'control variables'!BG$7:BG$36)</f>
        <v>6.288190776190503E-10</v>
      </c>
      <c r="BF335" s="10">
        <f ca="1">SUMPRODUCT(R305:R334,'control variables'!BH$7:BH$36)</f>
        <v>1.8834507263122121E-8</v>
      </c>
      <c r="BG335" s="10">
        <f ca="1">SUMPRODUCT(S305:S334,'control variables'!BI$7:BI$36)</f>
        <v>4.2330088913265336E-8</v>
      </c>
      <c r="BH335" s="10">
        <f t="shared" ca="1" si="238"/>
        <v>6.2338192744453214E-8</v>
      </c>
      <c r="BI335" s="82">
        <f t="shared" ca="1" si="216"/>
        <v>6.2846374236199284E-7</v>
      </c>
      <c r="BJ335" s="82">
        <f t="shared" ca="1" si="217"/>
        <v>7.2876790713822081E-7</v>
      </c>
      <c r="BK335" s="82">
        <f t="shared" ca="1" si="218"/>
        <v>2.4388650777022593E-6</v>
      </c>
      <c r="BL335" s="82">
        <f t="shared" ca="1" si="219"/>
        <v>1.1485963704185718E-6</v>
      </c>
      <c r="BM335" s="82">
        <f t="shared" ca="1" si="209"/>
        <v>4.9446930976210447E-6</v>
      </c>
      <c r="BN335" s="10">
        <f ca="1">BN334+BI335-INDIRECT(ADDRESS(MAX($D335-'key variables'!$B$9*30,34),scenario!BI$4),TRUE)</f>
        <v>9439390.075165147</v>
      </c>
      <c r="BO335" s="10">
        <f ca="1">BO334+BJ335-INDIRECT(ADDRESS(MAX($D335-'key variables'!$B$9*30,34),scenario!BJ$4),TRUE)</f>
        <v>10895583.360987712</v>
      </c>
      <c r="BP335" s="10">
        <f ca="1">BP334+BK335-INDIRECT(ADDRESS(MAX($D335-'key variables'!$B$9*30,34),scenario!BK$4),TRUE)</f>
        <v>32531162.537979037</v>
      </c>
      <c r="BQ335" s="10">
        <f ca="1">BQ334+BL335-INDIRECT(ADDRESS(MAX($D335-'key variables'!$B$9*30,34),scenario!BL$4),TRUE)</f>
        <v>14415841.516528063</v>
      </c>
      <c r="BR335" s="10">
        <f t="shared" ca="1" si="239"/>
        <v>67281977.490659907</v>
      </c>
      <c r="BS335" s="82">
        <f t="shared" ca="1" si="220"/>
        <v>3.3275593285740079E-6</v>
      </c>
      <c r="BT335" s="82">
        <f t="shared" ca="1" si="221"/>
        <v>3.8639273144306478E-6</v>
      </c>
      <c r="BU335" s="82">
        <f t="shared" ca="1" si="222"/>
        <v>1.3253334399557942E-5</v>
      </c>
      <c r="BV335" s="82">
        <f t="shared" ca="1" si="223"/>
        <v>6.4877404239889367E-6</v>
      </c>
      <c r="BW335" s="82">
        <f t="shared" ca="1" si="240"/>
        <v>2.6932561466551535E-5</v>
      </c>
      <c r="BX335" s="10">
        <f t="shared" ca="1" si="224"/>
        <v>1.4394456747635713E-8</v>
      </c>
      <c r="BY335" s="10">
        <f t="shared" ca="1" si="225"/>
        <v>3.3237304010544666E-8</v>
      </c>
      <c r="BZ335" s="10">
        <f t="shared" ca="1" si="226"/>
        <v>2.9859798818097277E-7</v>
      </c>
      <c r="CA335" s="10">
        <f t="shared" ca="1" si="227"/>
        <v>2.2370318551934479E-7</v>
      </c>
      <c r="CB335" s="10">
        <v>0</v>
      </c>
      <c r="CC335" s="82">
        <f t="shared" ca="1" si="228"/>
        <v>-3.1014471244903527E-9</v>
      </c>
      <c r="CD335" s="82">
        <f t="shared" ca="1" si="229"/>
        <v>5.74226058825752E-9</v>
      </c>
      <c r="CE335" s="82">
        <f t="shared" ca="1" si="230"/>
        <v>1.790863816759668E-6</v>
      </c>
      <c r="CF335" s="82">
        <f t="shared" ca="1" si="231"/>
        <v>1.3415360214286119E-6</v>
      </c>
      <c r="CG335" s="82">
        <f t="shared" ca="1" si="241"/>
        <v>3.135040651652047E-6</v>
      </c>
      <c r="CH335" s="13" t="str">
        <f t="shared" ca="1" si="242"/>
        <v/>
      </c>
      <c r="CI335" s="81">
        <f t="shared" ca="1" si="251"/>
        <v>0.11317759658626954</v>
      </c>
      <c r="CJ335" s="81">
        <f t="shared" ca="1" si="252"/>
        <v>0.13063724757453291</v>
      </c>
      <c r="CK335" s="81">
        <f t="shared" ca="1" si="253"/>
        <v>0.39004625943920856</v>
      </c>
      <c r="CL335" s="81">
        <f t="shared" ca="1" si="254"/>
        <v>0.17284488538107842</v>
      </c>
      <c r="CM335" s="89">
        <f t="shared" ca="1" si="243"/>
        <v>0.80670598898108947</v>
      </c>
    </row>
    <row r="336" spans="1:91" x14ac:dyDescent="0.3">
      <c r="A336">
        <v>271</v>
      </c>
      <c r="B336" s="3">
        <f t="shared" si="256"/>
        <v>0.94166666666666665</v>
      </c>
      <c r="C336" s="3">
        <f t="shared" si="244"/>
        <v>9.0333333333333332</v>
      </c>
      <c r="D336" s="4">
        <f t="shared" ca="1" si="232"/>
        <v>336</v>
      </c>
      <c r="E336" s="58">
        <f>(0.5*(COS(B336*2*PI())+1)*('key variables'!$B$4-'key variables'!$B$6)+'key variables'!$B$6)/'key variables'!$B$4</f>
        <v>1</v>
      </c>
      <c r="F336" s="10">
        <f t="shared" ca="1" si="245"/>
        <v>11689222.907461114</v>
      </c>
      <c r="G336" s="10">
        <f t="shared" ca="1" si="246"/>
        <v>13492492.798713122</v>
      </c>
      <c r="H336" s="10">
        <f t="shared" ca="1" si="247"/>
        <v>40309474.521088384</v>
      </c>
      <c r="I336" s="10">
        <f t="shared" ca="1" si="248"/>
        <v>17912154.24975118</v>
      </c>
      <c r="J336" s="10">
        <f t="shared" ca="1" si="233"/>
        <v>83403344.477013797</v>
      </c>
      <c r="K336" s="82">
        <f t="shared" ca="1" si="210"/>
        <v>2249832.8322926397</v>
      </c>
      <c r="L336" s="82">
        <f t="shared" ca="1" si="211"/>
        <v>2596909.4377215458</v>
      </c>
      <c r="M336" s="82">
        <f t="shared" ca="1" si="212"/>
        <v>7778311.9830960939</v>
      </c>
      <c r="N336" s="82">
        <f t="shared" ca="1" si="213"/>
        <v>3496312.7332166303</v>
      </c>
      <c r="O336" s="82">
        <f t="shared" ca="1" si="234"/>
        <v>16121366.986326909</v>
      </c>
      <c r="P336" s="10">
        <f ca="1">IF(IF($A336&gt;='key variables'!$B$26,K336*SUMPRODUCT(Z336:AC336,'control variables'!$O$3:$R$3)/J336+F$65*'key variables'!$B$25/scenario!J$65,K336*SUMPRODUCT(Z336:AC336,'control variables'!$O$7:$R$7)/J336+F$65*'key variables'!$B$25/scenario!J$65)&lt;'key variables'!$B$28,0,IF($A336&gt;='key variables'!$B$26,K336*SUMPRODUCT(Z336:AC336,'control variables'!$O$3:$R$3)/J336+F$65*'key variables'!$B$25/scenario!J$65,K336*SUMPRODUCT(Z336:AC336,'control variables'!$O$7:$R$7)/J336+F$65*'key variables'!$B$25/scenario!J$65))</f>
        <v>7.6539395471921506E-8</v>
      </c>
      <c r="Q336" s="10">
        <f ca="1">IF(IF($A336&gt;='key variables'!$B$26,L336*SUMPRODUCT(Z336:AC336,'control variables'!$O$4:$R$4)/J336+G$65*'key variables'!$B$25/scenario!J$65,L336*SUMPRODUCT(Z336:AC336,'control variables'!$O$7:$R$7)/J336+G$65*'key variables'!$B$25/scenario!J$65)&lt;'key variables'!$B$28,0,IF($A336&gt;='key variables'!$B$26,L336*SUMPRODUCT(Z336:AC336,'control variables'!$O$4:$R$4)/J336+G$65*'key variables'!$B$25/scenario!J$65,L336*SUMPRODUCT(Z336:AC336,'control variables'!$O$7:$R$7)/J336+G$65*'key variables'!$B$25/scenario!J$65))</f>
        <v>8.8346954318373502E-8</v>
      </c>
      <c r="R336" s="10">
        <f ca="1">IF(IF($A336&gt;='key variables'!$B$26,M336*SUMPRODUCT(Z336:AC336,'control variables'!$O$5:$R$5)/J336+H$65*'key variables'!$B$25/scenario!J$65,M336*SUMPRODUCT(Z336:AC336,'control variables'!$O$7:$R$7)/J336+H$65*'key variables'!$B$25/scenario!J$65)&lt;'key variables'!$B$28,0,IF($A336&gt;='key variables'!$B$26,M336*SUMPRODUCT(Z336:AC336,'control variables'!$O$5:$R$5)/J336+H$65*'key variables'!$B$25/scenario!J$65,M336*SUMPRODUCT(Z336:AC336,'control variables'!$O$7:$R$7)/J336+H$65*'key variables'!$B$25/scenario!J$65))</f>
        <v>2.6461845895079376E-7</v>
      </c>
      <c r="S336" s="10">
        <f ca="1">IF(IF($A336&gt;='key variables'!$B$26,N336*SUMPRODUCT(Z336:AC336,'control variables'!$O$6:$R$6)/J336+I$65*'key variables'!$B$25/scenario!J$65,N336*SUMPRODUCT(Z336:AC336,'control variables'!$O$7:$R$7)/J336+I$65*'key variables'!$B$25/scenario!J$65)&lt;'key variables'!$B$28,0,IF($A336&gt;='key variables'!$B$26,N336*SUMPRODUCT(Z336:AC336,'control variables'!$O$6:$R$6)/J336+I$65*'key variables'!$B$25/scenario!J$65,N336*SUMPRODUCT(Z336:AC336,'control variables'!$O$7:$R$7)/J336+I$65*'key variables'!$B$25/scenario!J$65))</f>
        <v>1.1894468741861374E-7</v>
      </c>
      <c r="T336" s="10">
        <f t="shared" ca="1" si="255"/>
        <v>5.4844949615970255E-7</v>
      </c>
      <c r="U336" s="82">
        <f ca="1">SUMPRODUCT(P306:P335,'control variables'!AD$7:AD$36)</f>
        <v>1.6227767801418628E-7</v>
      </c>
      <c r="V336" s="82">
        <f ca="1">SUMPRODUCT(Q306:Q335,'control variables'!AE$7:AE$36)</f>
        <v>1.873118871401391E-7</v>
      </c>
      <c r="W336" s="82">
        <f ca="1">SUMPRODUCT(R306:R335,'control variables'!AF$7:AF$36)</f>
        <v>5.610400867874672E-7</v>
      </c>
      <c r="X336" s="82">
        <f ca="1">SUMPRODUCT(S306:S335,'control variables'!AG$7:AG$36)</f>
        <v>2.5218474182353331E-7</v>
      </c>
      <c r="Y336" s="82">
        <f t="shared" ca="1" si="249"/>
        <v>1.1628143937653257E-6</v>
      </c>
      <c r="Z336" s="10">
        <f ca="1">IF($A336&gt;='key variables'!$B$26,SUMPRODUCT(P306:P335,'control variables'!V$7:V$36)*$E336,SUMPRODUCT(P306:P335,'control variables'!Z$7:Z$36)*$E336)</f>
        <v>3.9597396250710284E-7</v>
      </c>
      <c r="AA336" s="10">
        <f ca="1">IF($A336&gt;='key variables'!$B$26,SUMPRODUCT(Q306:Q335,'control variables'!W$7:W$36)*$E336,SUMPRODUCT(Q306:Q335,'control variables'!AA$7:AA$36)*$E336)</f>
        <v>4.5705996710823147E-7</v>
      </c>
      <c r="AB336" s="10">
        <f ca="1">IF($A336&gt;='key variables'!$B$26,SUMPRODUCT(R306:R335,'control variables'!X$7:X$36)*$E336,SUMPRODUCT(R306:R335,'control variables'!AB$7:AB$36)*$E336)</f>
        <v>1.3689946085569528E-6</v>
      </c>
      <c r="AC336" s="10">
        <f ca="1">IF($A336&gt;='key variables'!$B$26,SUMPRODUCT(S306:S335,'control variables'!Y$7:Y$36)*$E336,SUMPRODUCT(S306:S335,'control variables'!AC$7:AC$36)*$E336)</f>
        <v>6.1535629992786545E-7</v>
      </c>
      <c r="AD336" s="10">
        <f t="shared" ca="1" si="250"/>
        <v>2.8373848381001527E-6</v>
      </c>
      <c r="AE336" s="82">
        <f ca="1">SUMPRODUCT(P306:P335,'control variables'!AL$7:AL$36)</f>
        <v>5.3913859270018673E-7</v>
      </c>
      <c r="AF336" s="82">
        <f ca="1">SUMPRODUCT(Q306:Q335,'control variables'!AM$7:AM$36)</f>
        <v>6.2068312201349082E-7</v>
      </c>
      <c r="AG336" s="82">
        <f ca="1">SUMPRODUCT(R306:R335,'control variables'!AN$7:AN$36)</f>
        <v>1.7697307034890771E-6</v>
      </c>
      <c r="AH336" s="82">
        <f ca="1">SUMPRODUCT(S306:S335,'control variables'!AO$7:AO$36)</f>
        <v>7.6627584024011267E-7</v>
      </c>
      <c r="AI336" s="82">
        <f t="shared" ca="1" si="214"/>
        <v>3.695828258442867E-6</v>
      </c>
      <c r="AJ336" s="10">
        <f ca="1">SUMPRODUCT(P306:P335,'control variables'!AP$7:AP$36)</f>
        <v>5.1514902227663866E-10</v>
      </c>
      <c r="AK336" s="10">
        <f ca="1">SUMPRODUCT(Q306:Q335,'control variables'!AQ$7:AQ$36)</f>
        <v>1.4865497322527522E-9</v>
      </c>
      <c r="AL336" s="10">
        <f ca="1">SUMPRODUCT(R306:R335,'control variables'!AR$7:AR$36)</f>
        <v>5.3430500553741824E-8</v>
      </c>
      <c r="AM336" s="10">
        <f ca="1">SUMPRODUCT(S306:S335,'control variables'!AS$7:AS$36)</f>
        <v>4.002790919035791E-8</v>
      </c>
      <c r="AN336" s="10">
        <f t="shared" ca="1" si="235"/>
        <v>9.5460108498629123E-8</v>
      </c>
      <c r="AO336" s="82">
        <f ca="1">SUMPRODUCT(P306:P335,'control variables'!AX$7:AX$36)</f>
        <v>7.005240549783458E-10</v>
      </c>
      <c r="AP336" s="82">
        <f ca="1">SUMPRODUCT(Q306:Q335,'control variables'!AY$7:AY$36)</f>
        <v>1.6171846224418569E-9</v>
      </c>
      <c r="AQ336" s="82">
        <f ca="1">SUMPRODUCT(R306:R335,'control variables'!AZ$7:AZ$36)</f>
        <v>1.4531465377538915E-8</v>
      </c>
      <c r="AR336" s="82">
        <f ca="1">SUMPRODUCT(S306:S335,'control variables'!BA$7:BA$36)</f>
        <v>1.0886369592399832E-8</v>
      </c>
      <c r="AS336" s="82">
        <f t="shared" ca="1" si="236"/>
        <v>2.773554364735895E-8</v>
      </c>
      <c r="AT336" s="10">
        <f ca="1">SUMPRODUCT(P306:P335,'control variables'!AT$7:AT$36)</f>
        <v>-6.1823981500271515E-10</v>
      </c>
      <c r="AU336" s="10">
        <f ca="1">SUMPRODUCT(Q306:Q335,'control variables'!AU$7:AU$36)</f>
        <v>6.7065419083980371E-10</v>
      </c>
      <c r="AV336" s="10">
        <f ca="1">SUMPRODUCT(R306:R335,'control variables'!AV$7:AV$36)</f>
        <v>2.8878906895428192E-7</v>
      </c>
      <c r="AW336" s="10">
        <f ca="1">SUMPRODUCT(S306:S335,'control variables'!AW$7:AW$36)</f>
        <v>2.1634876161496988E-7</v>
      </c>
      <c r="AX336" s="10">
        <f t="shared" ca="1" si="215"/>
        <v>5.0519024494508889E-7</v>
      </c>
      <c r="AY336" s="82">
        <f ca="1">SUMPRODUCT(P306:P335,'control variables'!BB$7:BB$36)</f>
        <v>2.2407881834796302E-9</v>
      </c>
      <c r="AZ336" s="82">
        <f ca="1">SUMPRODUCT(Q306:Q335,'control variables'!BC$7:BC$36)</f>
        <v>5.7140058719387432E-9</v>
      </c>
      <c r="BA336" s="82">
        <f ca="1">SUMPRODUCT(R306:R335,'control variables'!BD$7:BD$36)</f>
        <v>3.9999797475134078E-8</v>
      </c>
      <c r="BB336" s="82">
        <f ca="1">SUMPRODUCT(S306:S335,'control variables'!BE$7:BE$36)</f>
        <v>5.6842567602800391E-9</v>
      </c>
      <c r="BC336" s="82">
        <f t="shared" ca="1" si="237"/>
        <v>5.3638848290832487E-8</v>
      </c>
      <c r="BD336" s="10">
        <f ca="1">SUMPRODUCT(P306:P335,'control variables'!BF$7:BF$36)</f>
        <v>4.6875337033023519E-10</v>
      </c>
      <c r="BE336" s="10">
        <f ca="1">SUMPRODUCT(Q306:Q335,'control variables'!BG$7:BG$36)</f>
        <v>5.4106688901588293E-10</v>
      </c>
      <c r="BF336" s="10">
        <f ca="1">SUMPRODUCT(R306:R335,'control variables'!BH$7:BH$36)</f>
        <v>1.6206137208162536E-8</v>
      </c>
      <c r="BG336" s="10">
        <f ca="1">SUMPRODUCT(S306:S335,'control variables'!BI$7:BI$36)</f>
        <v>3.6422892267816128E-8</v>
      </c>
      <c r="BH336" s="10">
        <f t="shared" ca="1" si="238"/>
        <v>5.3638849735324783E-8</v>
      </c>
      <c r="BI336" s="82">
        <f t="shared" ca="1" si="216"/>
        <v>5.407611410686636E-7</v>
      </c>
      <c r="BJ336" s="82">
        <f t="shared" ca="1" si="217"/>
        <v>6.270677820762694E-7</v>
      </c>
      <c r="BK336" s="82">
        <f t="shared" ca="1" si="218"/>
        <v>2.0985195699184934E-6</v>
      </c>
      <c r="BL336" s="82">
        <f t="shared" ca="1" si="219"/>
        <v>9.8830885861536274E-7</v>
      </c>
      <c r="BM336" s="82">
        <f t="shared" ca="1" si="209"/>
        <v>4.2546573516787886E-6</v>
      </c>
      <c r="BN336" s="10">
        <f ca="1">BN335+BI336-INDIRECT(ADDRESS(MAX($D336-'key variables'!$B$9*30,34),scenario!BI$4),TRUE)</f>
        <v>9439390.0751656871</v>
      </c>
      <c r="BO336" s="10">
        <f ca="1">BO335+BJ336-INDIRECT(ADDRESS(MAX($D336-'key variables'!$B$9*30,34),scenario!BJ$4),TRUE)</f>
        <v>10895583.360988339</v>
      </c>
      <c r="BP336" s="10">
        <f ca="1">BP335+BK336-INDIRECT(ADDRESS(MAX($D336-'key variables'!$B$9*30,34),scenario!BK$4),TRUE)</f>
        <v>32531162.537981134</v>
      </c>
      <c r="BQ336" s="10">
        <f ca="1">BQ335+BL336-INDIRECT(ADDRESS(MAX($D336-'key variables'!$B$9*30,34),scenario!BL$4),TRUE)</f>
        <v>14415841.516529052</v>
      </c>
      <c r="BR336" s="10">
        <f t="shared" ca="1" si="239"/>
        <v>67281977.490664169</v>
      </c>
      <c r="BS336" s="82">
        <f t="shared" ca="1" si="220"/>
        <v>2.8628688296069352E-6</v>
      </c>
      <c r="BT336" s="82">
        <f t="shared" ca="1" si="221"/>
        <v>3.324665419783736E-6</v>
      </c>
      <c r="BU336" s="82">
        <f t="shared" ca="1" si="222"/>
        <v>1.1403227151382079E-5</v>
      </c>
      <c r="BV336" s="82">
        <f t="shared" ca="1" si="223"/>
        <v>5.5819533605243713E-6</v>
      </c>
      <c r="BW336" s="82">
        <f t="shared" ca="1" si="240"/>
        <v>2.3172714761297124E-5</v>
      </c>
      <c r="BX336" s="10">
        <f t="shared" ca="1" si="224"/>
        <v>1.2385439248804195E-8</v>
      </c>
      <c r="BY336" s="10">
        <f t="shared" ca="1" si="225"/>
        <v>2.8599415872031897E-8</v>
      </c>
      <c r="BZ336" s="10">
        <f t="shared" ca="1" si="226"/>
        <v>2.5692351887521506E-7</v>
      </c>
      <c r="CA336" s="10">
        <f t="shared" ca="1" si="227"/>
        <v>1.9248240608364845E-7</v>
      </c>
      <c r="CB336" s="10">
        <v>0</v>
      </c>
      <c r="CC336" s="82">
        <f t="shared" ca="1" si="228"/>
        <v>-2.6685823421893444E-9</v>
      </c>
      <c r="CD336" s="82">
        <f t="shared" ca="1" si="229"/>
        <v>4.9409715072286108E-9</v>
      </c>
      <c r="CE336" s="82">
        <f t="shared" ca="1" si="230"/>
        <v>1.5409737829815889E-6</v>
      </c>
      <c r="CF336" s="82">
        <f t="shared" ca="1" si="231"/>
        <v>1.1543287994116001E-6</v>
      </c>
      <c r="CG336" s="82">
        <f t="shared" ca="1" si="241"/>
        <v>2.6975749715582283E-6</v>
      </c>
      <c r="CH336" s="13" t="str">
        <f t="shared" ca="1" si="242"/>
        <v/>
      </c>
      <c r="CI336" s="81">
        <f t="shared" ca="1" si="251"/>
        <v>0.11317759658627612</v>
      </c>
      <c r="CJ336" s="81">
        <f t="shared" ca="1" si="252"/>
        <v>0.13063724757454054</v>
      </c>
      <c r="CK336" s="81">
        <f t="shared" ca="1" si="253"/>
        <v>0.3900462594392341</v>
      </c>
      <c r="CL336" s="81">
        <f t="shared" ca="1" si="254"/>
        <v>0.17284488538109044</v>
      </c>
      <c r="CM336" s="89">
        <f t="shared" ca="1" si="243"/>
        <v>0.80670598898114121</v>
      </c>
    </row>
    <row r="337" spans="1:91" x14ac:dyDescent="0.3">
      <c r="A337">
        <v>272</v>
      </c>
      <c r="B337" s="3">
        <f t="shared" si="256"/>
        <v>0.94444444444444442</v>
      </c>
      <c r="C337" s="3">
        <f t="shared" si="244"/>
        <v>9.0666666666666664</v>
      </c>
      <c r="D337" s="4">
        <f t="shared" ca="1" si="232"/>
        <v>337</v>
      </c>
      <c r="E337" s="58">
        <f>(0.5*(COS(B337*2*PI())+1)*('key variables'!$B$4-'key variables'!$B$6)+'key variables'!$B$6)/'key variables'!$B$4</f>
        <v>1</v>
      </c>
      <c r="F337" s="10">
        <f t="shared" ca="1" si="245"/>
        <v>11689222.907461114</v>
      </c>
      <c r="G337" s="10">
        <f t="shared" ca="1" si="246"/>
        <v>13492492.798713122</v>
      </c>
      <c r="H337" s="10">
        <f t="shared" ca="1" si="247"/>
        <v>40309474.521088369</v>
      </c>
      <c r="I337" s="10">
        <f t="shared" ca="1" si="248"/>
        <v>17912154.249751143</v>
      </c>
      <c r="J337" s="10">
        <f t="shared" ca="1" si="233"/>
        <v>83403344.477013737</v>
      </c>
      <c r="K337" s="82">
        <f t="shared" ca="1" si="210"/>
        <v>2249832.8322925642</v>
      </c>
      <c r="L337" s="82">
        <f t="shared" ca="1" si="211"/>
        <v>2596909.4377214573</v>
      </c>
      <c r="M337" s="82">
        <f t="shared" ca="1" si="212"/>
        <v>7778311.9830958322</v>
      </c>
      <c r="N337" s="82">
        <f t="shared" ca="1" si="213"/>
        <v>3496312.7332165097</v>
      </c>
      <c r="O337" s="82">
        <f t="shared" ca="1" si="234"/>
        <v>16121366.986326363</v>
      </c>
      <c r="P337" s="10">
        <f ca="1">IF(IF($A337&gt;='key variables'!$B$26,K337*SUMPRODUCT(Z337:AC337,'control variables'!$O$3:$R$3)/J337+F$65*'key variables'!$B$25/scenario!J$65,K337*SUMPRODUCT(Z337:AC337,'control variables'!$O$7:$R$7)/J337+F$65*'key variables'!$B$25/scenario!J$65)&lt;'key variables'!$B$28,0,IF($A337&gt;='key variables'!$B$26,K337*SUMPRODUCT(Z337:AC337,'control variables'!$O$3:$R$3)/J337+F$65*'key variables'!$B$25/scenario!J$65,K337*SUMPRODUCT(Z337:AC337,'control variables'!$O$7:$R$7)/J337+F$65*'key variables'!$B$25/scenario!J$65))</f>
        <v>6.5858263639109567E-8</v>
      </c>
      <c r="Q337" s="10">
        <f ca="1">IF(IF($A337&gt;='key variables'!$B$26,L337*SUMPRODUCT(Z337:AC337,'control variables'!$O$4:$R$4)/J337+G$65*'key variables'!$B$25/scenario!J$65,L337*SUMPRODUCT(Z337:AC337,'control variables'!$O$7:$R$7)/J337+G$65*'key variables'!$B$25/scenario!J$65)&lt;'key variables'!$B$28,0,IF($A337&gt;='key variables'!$B$26,L337*SUMPRODUCT(Z337:AC337,'control variables'!$O$4:$R$4)/J337+G$65*'key variables'!$B$25/scenario!J$65,L337*SUMPRODUCT(Z337:AC337,'control variables'!$O$7:$R$7)/J337+G$65*'key variables'!$B$25/scenario!J$65))</f>
        <v>7.6018068516706305E-8</v>
      </c>
      <c r="R337" s="10">
        <f ca="1">IF(IF($A337&gt;='key variables'!$B$26,M337*SUMPRODUCT(Z337:AC337,'control variables'!$O$5:$R$5)/J337+H$65*'key variables'!$B$25/scenario!J$65,M337*SUMPRODUCT(Z337:AC337,'control variables'!$O$7:$R$7)/J337+H$65*'key variables'!$B$25/scenario!J$65)&lt;'key variables'!$B$28,0,IF($A337&gt;='key variables'!$B$26,M337*SUMPRODUCT(Z337:AC337,'control variables'!$O$5:$R$5)/J337+H$65*'key variables'!$B$25/scenario!J$65,M337*SUMPRODUCT(Z337:AC337,'control variables'!$O$7:$R$7)/J337+H$65*'key variables'!$B$25/scenario!J$65))</f>
        <v>2.2769074835127855E-7</v>
      </c>
      <c r="S337" s="10">
        <f ca="1">IF(IF($A337&gt;='key variables'!$B$26,N337*SUMPRODUCT(Z337:AC337,'control variables'!$O$6:$R$6)/J337+I$65*'key variables'!$B$25/scenario!J$65,N337*SUMPRODUCT(Z337:AC337,'control variables'!$O$7:$R$7)/J337+I$65*'key variables'!$B$25/scenario!J$65)&lt;'key variables'!$B$28,0,IF($A337&gt;='key variables'!$B$26,N337*SUMPRODUCT(Z337:AC337,'control variables'!$O$6:$R$6)/J337+I$65*'key variables'!$B$25/scenario!J$65,N337*SUMPRODUCT(Z337:AC337,'control variables'!$O$7:$R$7)/J337+I$65*'key variables'!$B$25/scenario!J$65))</f>
        <v>1.0234586429886622E-7</v>
      </c>
      <c r="T337" s="10">
        <f t="shared" ca="1" si="255"/>
        <v>4.7191294480596067E-7</v>
      </c>
      <c r="U337" s="82">
        <f ca="1">SUMPRODUCT(P307:P336,'control variables'!AD$7:AD$36)</f>
        <v>1.3963170254358265E-7</v>
      </c>
      <c r="V337" s="82">
        <f ca="1">SUMPRODUCT(Q307:Q336,'control variables'!AE$7:AE$36)</f>
        <v>1.6117236842483416E-7</v>
      </c>
      <c r="W337" s="82">
        <f ca="1">SUMPRODUCT(R307:R336,'control variables'!AF$7:AF$36)</f>
        <v>4.827465087742079E-7</v>
      </c>
      <c r="X337" s="82">
        <f ca="1">SUMPRODUCT(S307:S336,'control variables'!AG$7:AG$36)</f>
        <v>2.1699216606522734E-7</v>
      </c>
      <c r="Y337" s="82">
        <f t="shared" ca="1" si="249"/>
        <v>1.0005427458078521E-6</v>
      </c>
      <c r="Z337" s="10">
        <f ca="1">IF($A337&gt;='key variables'!$B$26,SUMPRODUCT(P307:P336,'control variables'!V$7:V$36)*$E337,SUMPRODUCT(P307:P336,'control variables'!Z$7:Z$36)*$E337)</f>
        <v>3.4071548979745075E-7</v>
      </c>
      <c r="AA337" s="10">
        <f ca="1">IF($A337&gt;='key variables'!$B$26,SUMPRODUCT(Q307:Q336,'control variables'!W$7:W$36)*$E337,SUMPRODUCT(Q307:Q336,'control variables'!AA$7:AA$36)*$E337)</f>
        <v>3.9327689521326654E-7</v>
      </c>
      <c r="AB337" s="10">
        <f ca="1">IF($A337&gt;='key variables'!$B$26,SUMPRODUCT(R307:R336,'control variables'!X$7:X$36)*$E337,SUMPRODUCT(R307:R336,'control variables'!AB$7:AB$36)*$E337)</f>
        <v>1.1779503521678774E-6</v>
      </c>
      <c r="AC337" s="10">
        <f ca="1">IF($A337&gt;='key variables'!$B$26,SUMPRODUCT(S307:S336,'control variables'!Y$7:Y$36)*$E337,SUMPRODUCT(S307:S336,'control variables'!AC$7:AC$36)*$E337)</f>
        <v>5.2948285236332655E-7</v>
      </c>
      <c r="AD337" s="10">
        <f t="shared" ca="1" si="250"/>
        <v>2.4414255895419211E-6</v>
      </c>
      <c r="AE337" s="82">
        <f ca="1">SUMPRODUCT(P307:P336,'control variables'!AL$7:AL$36)</f>
        <v>4.6390138512520922E-7</v>
      </c>
      <c r="AF337" s="82">
        <f ca="1">SUMPRODUCT(Q307:Q336,'control variables'!AM$7:AM$36)</f>
        <v>5.3406631230722889E-7</v>
      </c>
      <c r="AG337" s="82">
        <f ca="1">SUMPRODUCT(R307:R336,'control variables'!AN$7:AN$36)</f>
        <v>1.5227634151275445E-6</v>
      </c>
      <c r="AH337" s="82">
        <f ca="1">SUMPRODUCT(S307:S336,'control variables'!AO$7:AO$36)</f>
        <v>6.5934145410557059E-7</v>
      </c>
      <c r="AI337" s="82">
        <f t="shared" ca="1" si="214"/>
        <v>3.1800725666655528E-6</v>
      </c>
      <c r="AJ337" s="10">
        <f ca="1">SUMPRODUCT(P307:P336,'control variables'!AP$7:AP$36)</f>
        <v>4.4325957780750802E-10</v>
      </c>
      <c r="AK337" s="10">
        <f ca="1">SUMPRODUCT(Q307:Q336,'control variables'!AQ$7:AQ$36)</f>
        <v>1.2791005674361364E-9</v>
      </c>
      <c r="AL337" s="10">
        <f ca="1">SUMPRODUCT(R307:R336,'control variables'!AR$7:AR$36)</f>
        <v>4.597423287892254E-8</v>
      </c>
      <c r="AM337" s="10">
        <f ca="1">SUMPRODUCT(S307:S336,'control variables'!AS$7:AS$36)</f>
        <v>3.4441983505711356E-8</v>
      </c>
      <c r="AN337" s="10">
        <f t="shared" ca="1" si="235"/>
        <v>8.2138576529877543E-8</v>
      </c>
      <c r="AO337" s="82">
        <f ca="1">SUMPRODUCT(P307:P336,'control variables'!AX$7:AX$36)</f>
        <v>6.0276538132874465E-10</v>
      </c>
      <c r="AP337" s="82">
        <f ca="1">SUMPRODUCT(Q307:Q336,'control variables'!AY$7:AY$36)</f>
        <v>1.3915052576678181E-9</v>
      </c>
      <c r="AQ337" s="82">
        <f ca="1">SUMPRODUCT(R307:R336,'control variables'!AZ$7:AZ$36)</f>
        <v>1.250358814563255E-8</v>
      </c>
      <c r="AR337" s="82">
        <f ca="1">SUMPRODUCT(S307:S336,'control variables'!BA$7:BA$36)</f>
        <v>9.3671682963854435E-9</v>
      </c>
      <c r="AS337" s="82">
        <f t="shared" ca="1" si="236"/>
        <v>2.3865027081014557E-8</v>
      </c>
      <c r="AT337" s="10">
        <f ca="1">SUMPRODUCT(P307:P336,'control variables'!AT$7:AT$36)</f>
        <v>-5.3196397067959308E-10</v>
      </c>
      <c r="AU337" s="10">
        <f ca="1">SUMPRODUCT(Q307:Q336,'control variables'!AU$7:AU$36)</f>
        <v>5.7706387983194666E-10</v>
      </c>
      <c r="AV337" s="10">
        <f ca="1">SUMPRODUCT(R307:R336,'control variables'!AV$7:AV$36)</f>
        <v>2.4848833103559995E-7</v>
      </c>
      <c r="AW337" s="10">
        <f ca="1">SUMPRODUCT(S307:S336,'control variables'!AW$7:AW$36)</f>
        <v>1.8615712460998113E-7</v>
      </c>
      <c r="AX337" s="10">
        <f t="shared" ca="1" si="215"/>
        <v>4.346905555547334E-7</v>
      </c>
      <c r="AY337" s="82">
        <f ca="1">SUMPRODUCT(P307:P336,'control variables'!BB$7:BB$36)</f>
        <v>1.9280844594752058E-9</v>
      </c>
      <c r="AZ337" s="82">
        <f ca="1">SUMPRODUCT(Q307:Q336,'control variables'!BC$7:BC$36)</f>
        <v>4.9166119333631858E-9</v>
      </c>
      <c r="BA337" s="82">
        <f ca="1">SUMPRODUCT(R307:R336,'control variables'!BD$7:BD$36)</f>
        <v>3.4417794802095207E-8</v>
      </c>
      <c r="BB337" s="82">
        <f ca="1">SUMPRODUCT(S307:S336,'control variables'!BE$7:BE$36)</f>
        <v>4.8910143332440747E-9</v>
      </c>
      <c r="BC337" s="82">
        <f t="shared" ca="1" si="237"/>
        <v>4.6153505528177673E-8</v>
      </c>
      <c r="BD337" s="10">
        <f ca="1">SUMPRODUCT(P307:P336,'control variables'!BF$7:BF$36)</f>
        <v>4.0333847497217866E-10</v>
      </c>
      <c r="BE337" s="10">
        <f ca="1">SUMPRODUCT(Q307:Q336,'control variables'!BG$7:BG$36)</f>
        <v>4.6556058619879958E-10</v>
      </c>
      <c r="BF337" s="10">
        <f ca="1">SUMPRODUCT(R307:R336,'control variables'!BH$7:BH$36)</f>
        <v>1.3944558227123088E-8</v>
      </c>
      <c r="BG337" s="10">
        <f ca="1">SUMPRODUCT(S307:S336,'control variables'!BI$7:BI$36)</f>
        <v>3.1340049482795883E-8</v>
      </c>
      <c r="BH337" s="10">
        <f t="shared" ca="1" si="238"/>
        <v>4.6153506771089951E-8</v>
      </c>
      <c r="BI337" s="82">
        <f t="shared" ca="1" si="216"/>
        <v>4.6529750561400483E-7</v>
      </c>
      <c r="BJ337" s="82">
        <f t="shared" ca="1" si="217"/>
        <v>5.3955998812042395E-7</v>
      </c>
      <c r="BK337" s="82">
        <f t="shared" ca="1" si="218"/>
        <v>1.8056695409652398E-6</v>
      </c>
      <c r="BL337" s="82">
        <f t="shared" ca="1" si="219"/>
        <v>8.5038959304879586E-7</v>
      </c>
      <c r="BM337" s="82">
        <f t="shared" ca="1" si="209"/>
        <v>3.6609166277484648E-6</v>
      </c>
      <c r="BN337" s="10">
        <f ca="1">BN336+BI337-INDIRECT(ADDRESS(MAX($D337-'key variables'!$B$9*30,34),scenario!BI$4),TRUE)</f>
        <v>9439390.0751661528</v>
      </c>
      <c r="BO337" s="10">
        <f ca="1">BO336+BJ337-INDIRECT(ADDRESS(MAX($D337-'key variables'!$B$9*30,34),scenario!BJ$4),TRUE)</f>
        <v>10895583.36098888</v>
      </c>
      <c r="BP337" s="10">
        <f ca="1">BP336+BK337-INDIRECT(ADDRESS(MAX($D337-'key variables'!$B$9*30,34),scenario!BK$4),TRUE)</f>
        <v>32531162.537982941</v>
      </c>
      <c r="BQ337" s="10">
        <f ca="1">BQ336+BL337-INDIRECT(ADDRESS(MAX($D337-'key variables'!$B$9*30,34),scenario!BL$4),TRUE)</f>
        <v>14415841.516529903</v>
      </c>
      <c r="BR337" s="10">
        <f t="shared" ca="1" si="239"/>
        <v>67281977.490667835</v>
      </c>
      <c r="BS337" s="82">
        <f t="shared" ca="1" si="220"/>
        <v>2.4630262491570676E-6</v>
      </c>
      <c r="BT337" s="82">
        <f t="shared" ca="1" si="221"/>
        <v>2.8606579395938196E-6</v>
      </c>
      <c r="BU337" s="82">
        <f t="shared" ca="1" si="222"/>
        <v>9.8113038005409947E-6</v>
      </c>
      <c r="BV337" s="82">
        <f t="shared" ca="1" si="223"/>
        <v>4.8025695822916457E-6</v>
      </c>
      <c r="BW337" s="82">
        <f t="shared" ca="1" si="240"/>
        <v>1.9937557571583528E-5</v>
      </c>
      <c r="BX337" s="10">
        <f t="shared" ca="1" si="224"/>
        <v>1.0656781695685556E-8</v>
      </c>
      <c r="BY337" s="10">
        <f t="shared" ca="1" si="225"/>
        <v>2.4608748610137729E-8</v>
      </c>
      <c r="BZ337" s="10">
        <f t="shared" ca="1" si="226"/>
        <v>2.2106475399162929E-7</v>
      </c>
      <c r="CA337" s="10">
        <f t="shared" ca="1" si="227"/>
        <v>1.6561851056399394E-7</v>
      </c>
      <c r="CB337" s="10">
        <v>0</v>
      </c>
      <c r="CC337" s="82">
        <f t="shared" ca="1" si="228"/>
        <v>-2.2961241750309881E-9</v>
      </c>
      <c r="CD337" s="82">
        <f t="shared" ca="1" si="229"/>
        <v>4.2515029371649819E-9</v>
      </c>
      <c r="CE337" s="82">
        <f t="shared" ca="1" si="230"/>
        <v>1.325956096679279E-6</v>
      </c>
      <c r="CF337" s="82">
        <f t="shared" ca="1" si="231"/>
        <v>9.9324649001094467E-7</v>
      </c>
      <c r="CG337" s="82">
        <f t="shared" ca="1" si="241"/>
        <v>2.3211579654523577E-6</v>
      </c>
      <c r="CH337" s="13" t="str">
        <f t="shared" ca="1" si="242"/>
        <v/>
      </c>
      <c r="CI337" s="81">
        <f t="shared" ca="1" si="251"/>
        <v>0.11317759658628178</v>
      </c>
      <c r="CJ337" s="81">
        <f t="shared" ca="1" si="252"/>
        <v>0.13063724757454712</v>
      </c>
      <c r="CK337" s="81">
        <f t="shared" ca="1" si="253"/>
        <v>0.39004625943925603</v>
      </c>
      <c r="CL337" s="81">
        <f t="shared" ca="1" si="254"/>
        <v>0.17284488538110077</v>
      </c>
      <c r="CM337" s="89">
        <f t="shared" ca="1" si="243"/>
        <v>0.80670598898118573</v>
      </c>
    </row>
    <row r="338" spans="1:91" x14ac:dyDescent="0.3">
      <c r="A338">
        <v>273</v>
      </c>
      <c r="B338" s="3">
        <f t="shared" si="256"/>
        <v>0.94722222222222219</v>
      </c>
      <c r="C338" s="3">
        <f t="shared" si="244"/>
        <v>9.1</v>
      </c>
      <c r="D338" s="4">
        <f t="shared" ca="1" si="232"/>
        <v>338</v>
      </c>
      <c r="E338" s="58">
        <f>(0.5*(COS(B338*2*PI())+1)*('key variables'!$B$4-'key variables'!$B$6)+'key variables'!$B$6)/'key variables'!$B$4</f>
        <v>1</v>
      </c>
      <c r="F338" s="10">
        <f t="shared" ca="1" si="245"/>
        <v>11689222.907461114</v>
      </c>
      <c r="G338" s="10">
        <f t="shared" ca="1" si="246"/>
        <v>13492492.798713122</v>
      </c>
      <c r="H338" s="10">
        <f t="shared" ca="1" si="247"/>
        <v>40309474.521088354</v>
      </c>
      <c r="I338" s="10">
        <f t="shared" ca="1" si="248"/>
        <v>17912154.249751113</v>
      </c>
      <c r="J338" s="10">
        <f t="shared" ca="1" si="233"/>
        <v>83403344.477013707</v>
      </c>
      <c r="K338" s="82">
        <f t="shared" ca="1" si="210"/>
        <v>2249832.8322924986</v>
      </c>
      <c r="L338" s="82">
        <f t="shared" ca="1" si="211"/>
        <v>2596909.4377213814</v>
      </c>
      <c r="M338" s="82">
        <f t="shared" ca="1" si="212"/>
        <v>7778311.9830956021</v>
      </c>
      <c r="N338" s="82">
        <f t="shared" ca="1" si="213"/>
        <v>3496312.7332164082</v>
      </c>
      <c r="O338" s="82">
        <f t="shared" ca="1" si="234"/>
        <v>16121366.98632589</v>
      </c>
      <c r="P338" s="10">
        <f ca="1">IF(IF($A338&gt;='key variables'!$B$26,K338*SUMPRODUCT(Z338:AC338,'control variables'!$O$3:$R$3)/J338+F$65*'key variables'!$B$25/scenario!J$65,K338*SUMPRODUCT(Z338:AC338,'control variables'!$O$7:$R$7)/J338+F$65*'key variables'!$B$25/scenario!J$65)&lt;'key variables'!$B$28,0,IF($A338&gt;='key variables'!$B$26,K338*SUMPRODUCT(Z338:AC338,'control variables'!$O$3:$R$3)/J338+F$65*'key variables'!$B$25/scenario!J$65,K338*SUMPRODUCT(Z338:AC338,'control variables'!$O$7:$R$7)/J338+F$65*'key variables'!$B$25/scenario!J$65))</f>
        <v>5.6667692014233293E-8</v>
      </c>
      <c r="Q338" s="10">
        <f ca="1">IF(IF($A338&gt;='key variables'!$B$26,L338*SUMPRODUCT(Z338:AC338,'control variables'!$O$4:$R$4)/J338+G$65*'key variables'!$B$25/scenario!J$65,L338*SUMPRODUCT(Z338:AC338,'control variables'!$O$7:$R$7)/J338+G$65*'key variables'!$B$25/scenario!J$65)&lt;'key variables'!$B$28,0,IF($A338&gt;='key variables'!$B$26,L338*SUMPRODUCT(Z338:AC338,'control variables'!$O$4:$R$4)/J338+G$65*'key variables'!$B$25/scenario!J$65,L338*SUMPRODUCT(Z338:AC338,'control variables'!$O$7:$R$7)/J338+G$65*'key variables'!$B$25/scenario!J$65))</f>
        <v>6.540968826368286E-8</v>
      </c>
      <c r="R338" s="10">
        <f ca="1">IF(IF($A338&gt;='key variables'!$B$26,M338*SUMPRODUCT(Z338:AC338,'control variables'!$O$5:$R$5)/J338+H$65*'key variables'!$B$25/scenario!J$65,M338*SUMPRODUCT(Z338:AC338,'control variables'!$O$7:$R$7)/J338+H$65*'key variables'!$B$25/scenario!J$65)&lt;'key variables'!$B$28,0,IF($A338&gt;='key variables'!$B$26,M338*SUMPRODUCT(Z338:AC338,'control variables'!$O$5:$R$5)/J338+H$65*'key variables'!$B$25/scenario!J$65,M338*SUMPRODUCT(Z338:AC338,'control variables'!$O$7:$R$7)/J338+H$65*'key variables'!$B$25/scenario!J$65))</f>
        <v>1.9591632832540003E-7</v>
      </c>
      <c r="S338" s="10">
        <f ca="1">IF(IF($A338&gt;='key variables'!$B$26,N338*SUMPRODUCT(Z338:AC338,'control variables'!$O$6:$R$6)/J338+I$65*'key variables'!$B$25/scenario!J$65,N338*SUMPRODUCT(Z338:AC338,'control variables'!$O$7:$R$7)/J338+I$65*'key variables'!$B$25/scenario!J$65)&lt;'key variables'!$B$28,0,IF($A338&gt;='key variables'!$B$26,N338*SUMPRODUCT(Z338:AC338,'control variables'!$O$6:$R$6)/J338+I$65*'key variables'!$B$25/scenario!J$65,N338*SUMPRODUCT(Z338:AC338,'control variables'!$O$7:$R$7)/J338+I$65*'key variables'!$B$25/scenario!J$65))</f>
        <v>8.8063419782821984E-8</v>
      </c>
      <c r="T338" s="10">
        <f t="shared" ca="1" si="255"/>
        <v>4.0605712838613816E-7</v>
      </c>
      <c r="U338" s="82">
        <f ca="1">SUMPRODUCT(P308:P337,'control variables'!AD$7:AD$36)</f>
        <v>1.2014599046404299E-7</v>
      </c>
      <c r="V338" s="82">
        <f ca="1">SUMPRODUCT(Q308:Q337,'control variables'!AE$7:AE$36)</f>
        <v>1.3868063976225796E-7</v>
      </c>
      <c r="W338" s="82">
        <f ca="1">SUMPRODUCT(R308:R337,'control variables'!AF$7:AF$36)</f>
        <v>4.1537886012406613E-7</v>
      </c>
      <c r="X338" s="82">
        <f ca="1">SUMPRODUCT(S308:S337,'control variables'!AG$7:AG$36)</f>
        <v>1.8671074147153281E-7</v>
      </c>
      <c r="Y338" s="82">
        <f t="shared" ca="1" si="249"/>
        <v>8.6091623182189989E-7</v>
      </c>
      <c r="Z338" s="10">
        <f ca="1">IF($A338&gt;='key variables'!$B$26,SUMPRODUCT(P308:P337,'control variables'!V$7:V$36)*$E338,SUMPRODUCT(P308:P337,'control variables'!Z$7:Z$36)*$E338)</f>
        <v>2.9316837969070668E-7</v>
      </c>
      <c r="AA338" s="10">
        <f ca="1">IF($A338&gt;='key variables'!$B$26,SUMPRODUCT(Q308:Q337,'control variables'!W$7:W$36)*$E338,SUMPRODUCT(Q308:Q337,'control variables'!AA$7:AA$36)*$E338)</f>
        <v>3.383948003303484E-7</v>
      </c>
      <c r="AB338" s="10">
        <f ca="1">IF($A338&gt;='key variables'!$B$26,SUMPRODUCT(R308:R337,'control variables'!X$7:X$36)*$E338,SUMPRODUCT(R308:R337,'control variables'!AB$7:AB$36)*$E338)</f>
        <v>1.0135664695093585E-6</v>
      </c>
      <c r="AC338" s="10">
        <f ca="1">IF($A338&gt;='key variables'!$B$26,SUMPRODUCT(S308:S337,'control variables'!Y$7:Y$36)*$E338,SUMPRODUCT(S308:S337,'control variables'!AC$7:AC$36)*$E338)</f>
        <v>4.5559311081996937E-7</v>
      </c>
      <c r="AD338" s="10">
        <f t="shared" ca="1" si="250"/>
        <v>2.1007227603503833E-6</v>
      </c>
      <c r="AE338" s="82">
        <f ca="1">SUMPRODUCT(P308:P337,'control variables'!AL$7:AL$36)</f>
        <v>3.991635880549164E-7</v>
      </c>
      <c r="AF338" s="82">
        <f ca="1">SUMPRODUCT(Q308:Q337,'control variables'!AM$7:AM$36)</f>
        <v>4.5953694538392635E-7</v>
      </c>
      <c r="AG338" s="82">
        <f ca="1">SUMPRODUCT(R308:R337,'control variables'!AN$7:AN$36)</f>
        <v>1.3102606028585418E-6</v>
      </c>
      <c r="AH338" s="82">
        <f ca="1">SUMPRODUCT(S308:S337,'control variables'!AO$7:AO$36)</f>
        <v>5.6732984425793583E-7</v>
      </c>
      <c r="AI338" s="82">
        <f t="shared" ca="1" si="214"/>
        <v>2.7362909805553202E-6</v>
      </c>
      <c r="AJ338" s="10">
        <f ca="1">SUMPRODUCT(P308:P337,'control variables'!AP$7:AP$36)</f>
        <v>3.8140236091252468E-10</v>
      </c>
      <c r="AK338" s="10">
        <f ca="1">SUMPRODUCT(Q308:Q337,'control variables'!AQ$7:AQ$36)</f>
        <v>1.1006010940085075E-9</v>
      </c>
      <c r="AL338" s="10">
        <f ca="1">SUMPRODUCT(R308:R337,'control variables'!AR$7:AR$36)</f>
        <v>3.9558493124717016E-8</v>
      </c>
      <c r="AM338" s="10">
        <f ca="1">SUMPRODUCT(S308:S337,'control variables'!AS$7:AS$36)</f>
        <v>2.9635578070448699E-8</v>
      </c>
      <c r="AN338" s="10">
        <f t="shared" ca="1" si="235"/>
        <v>7.0676074650086743E-8</v>
      </c>
      <c r="AO338" s="82">
        <f ca="1">SUMPRODUCT(P308:P337,'control variables'!AX$7:AX$36)</f>
        <v>5.1864900619239179E-10</v>
      </c>
      <c r="AP338" s="82">
        <f ca="1">SUMPRODUCT(Q308:Q337,'control variables'!AY$7:AY$36)</f>
        <v>1.1973196227858514E-9</v>
      </c>
      <c r="AQ338" s="82">
        <f ca="1">SUMPRODUCT(R308:R337,'control variables'!AZ$7:AZ$36)</f>
        <v>1.0758702749775923E-8</v>
      </c>
      <c r="AR338" s="82">
        <f ca="1">SUMPRODUCT(S308:S337,'control variables'!BA$7:BA$36)</f>
        <v>8.0599727161628712E-9</v>
      </c>
      <c r="AS338" s="82">
        <f t="shared" ca="1" si="236"/>
        <v>2.0534644094917037E-8</v>
      </c>
      <c r="AT338" s="10">
        <f ca="1">SUMPRODUCT(P308:P337,'control variables'!AT$7:AT$36)</f>
        <v>-4.5772798715647283E-10</v>
      </c>
      <c r="AU338" s="10">
        <f ca="1">SUMPRODUCT(Q308:Q337,'control variables'!AU$7:AU$36)</f>
        <v>4.9653416910686725E-10</v>
      </c>
      <c r="AV338" s="10">
        <f ca="1">SUMPRODUCT(R308:R337,'control variables'!AV$7:AV$36)</f>
        <v>2.1381159226158041E-7</v>
      </c>
      <c r="AW338" s="10">
        <f ca="1">SUMPRODUCT(S308:S337,'control variables'!AW$7:AW$36)</f>
        <v>1.6017875389889092E-7</v>
      </c>
      <c r="AX338" s="10">
        <f t="shared" ca="1" si="215"/>
        <v>3.7402915234242171E-7</v>
      </c>
      <c r="AY338" s="82">
        <f ca="1">SUMPRODUCT(P308:P337,'control variables'!BB$7:BB$36)</f>
        <v>1.6590187819970076E-9</v>
      </c>
      <c r="AZ338" s="82">
        <f ca="1">SUMPRODUCT(Q308:Q337,'control variables'!BC$7:BC$36)</f>
        <v>4.2304949356110066E-9</v>
      </c>
      <c r="BA338" s="82">
        <f ca="1">SUMPRODUCT(R308:R337,'control variables'!BD$7:BD$36)</f>
        <v>2.96147649191346E-8</v>
      </c>
      <c r="BB338" s="82">
        <f ca="1">SUMPRODUCT(S308:S337,'control variables'!BE$7:BE$36)</f>
        <v>4.2084695003854102E-9</v>
      </c>
      <c r="BC338" s="82">
        <f t="shared" ca="1" si="237"/>
        <v>3.9712748137128022E-8</v>
      </c>
      <c r="BD338" s="10">
        <f ca="1">SUMPRODUCT(P308:P337,'control variables'!BF$7:BF$36)</f>
        <v>3.4705227885245511E-10</v>
      </c>
      <c r="BE338" s="10">
        <f ca="1">SUMPRODUCT(Q308:Q337,'control variables'!BG$7:BG$36)</f>
        <v>4.0059124633553301E-10</v>
      </c>
      <c r="BF338" s="10">
        <f ca="1">SUMPRODUCT(R308:R337,'control variables'!BH$7:BH$36)</f>
        <v>1.1998584341966473E-8</v>
      </c>
      <c r="BG338" s="10">
        <f ca="1">SUMPRODUCT(S308:S337,'control variables'!BI$7:BI$36)</f>
        <v>2.6966521339436481E-8</v>
      </c>
      <c r="BH338" s="10">
        <f t="shared" ca="1" si="238"/>
        <v>3.9712749206590941E-8</v>
      </c>
      <c r="BI338" s="82">
        <f t="shared" ca="1" si="216"/>
        <v>4.0036487884975698E-7</v>
      </c>
      <c r="BJ338" s="82">
        <f t="shared" ca="1" si="217"/>
        <v>4.6426397448864422E-7</v>
      </c>
      <c r="BK338" s="82">
        <f t="shared" ca="1" si="218"/>
        <v>1.5536869600392568E-6</v>
      </c>
      <c r="BL338" s="82">
        <f t="shared" ca="1" si="219"/>
        <v>7.3171706765721211E-7</v>
      </c>
      <c r="BM338" s="82">
        <f t="shared" ca="1" si="209"/>
        <v>3.1500328810348703E-6</v>
      </c>
      <c r="BN338" s="10">
        <f ca="1">BN337+BI338-INDIRECT(ADDRESS(MAX($D338-'key variables'!$B$9*30,34),scenario!BI$4),TRUE)</f>
        <v>9439390.0751665533</v>
      </c>
      <c r="BO338" s="10">
        <f ca="1">BO337+BJ338-INDIRECT(ADDRESS(MAX($D338-'key variables'!$B$9*30,34),scenario!BJ$4),TRUE)</f>
        <v>10895583.360989343</v>
      </c>
      <c r="BP338" s="10">
        <f ca="1">BP337+BK338-INDIRECT(ADDRESS(MAX($D338-'key variables'!$B$9*30,34),scenario!BK$4),TRUE)</f>
        <v>32531162.537984494</v>
      </c>
      <c r="BQ338" s="10">
        <f ca="1">BQ337+BL338-INDIRECT(ADDRESS(MAX($D338-'key variables'!$B$9*30,34),scenario!BL$4),TRUE)</f>
        <v>14415841.516530635</v>
      </c>
      <c r="BR338" s="10">
        <f t="shared" ca="1" si="239"/>
        <v>67281977.490670979</v>
      </c>
      <c r="BS338" s="82">
        <f t="shared" ca="1" si="220"/>
        <v>2.1189820100426919E-6</v>
      </c>
      <c r="BT338" s="82">
        <f t="shared" ca="1" si="221"/>
        <v>2.4614030621225226E-6</v>
      </c>
      <c r="BU338" s="82">
        <f t="shared" ca="1" si="222"/>
        <v>8.4415345844851717E-6</v>
      </c>
      <c r="BV338" s="82">
        <f t="shared" ca="1" si="223"/>
        <v>4.1319494130778192E-6</v>
      </c>
      <c r="BW338" s="82">
        <f t="shared" ca="1" si="240"/>
        <v>1.7153869069728207E-5</v>
      </c>
      <c r="BX338" s="10">
        <f t="shared" ca="1" si="224"/>
        <v>9.169359641028484E-9</v>
      </c>
      <c r="BY338" s="10">
        <f t="shared" ca="1" si="225"/>
        <v>2.117498205097704E-8</v>
      </c>
      <c r="BZ338" s="10">
        <f t="shared" ca="1" si="226"/>
        <v>1.9021010748030413E-7</v>
      </c>
      <c r="CA338" s="10">
        <f t="shared" ca="1" si="227"/>
        <v>1.4250349244033492E-7</v>
      </c>
      <c r="CB338" s="10">
        <v>0</v>
      </c>
      <c r="CC338" s="82">
        <f t="shared" ca="1" si="228"/>
        <v>-1.9756428331543821E-9</v>
      </c>
      <c r="CD338" s="82">
        <f t="shared" ca="1" si="229"/>
        <v>3.6582502392807711E-9</v>
      </c>
      <c r="CE338" s="82">
        <f t="shared" ca="1" si="230"/>
        <v>1.1409442947926398E-6</v>
      </c>
      <c r="CF338" s="82">
        <f t="shared" ca="1" si="231"/>
        <v>8.5464334146633974E-7</v>
      </c>
      <c r="CG338" s="82">
        <f t="shared" ca="1" si="241"/>
        <v>1.9972702436651056E-6</v>
      </c>
      <c r="CH338" s="13" t="str">
        <f t="shared" ca="1" si="242"/>
        <v/>
      </c>
      <c r="CI338" s="81">
        <f t="shared" ca="1" si="251"/>
        <v>0.11317759658628662</v>
      </c>
      <c r="CJ338" s="81">
        <f t="shared" ca="1" si="252"/>
        <v>0.13063724757455272</v>
      </c>
      <c r="CK338" s="81">
        <f t="shared" ca="1" si="253"/>
        <v>0.39004625943927479</v>
      </c>
      <c r="CL338" s="81">
        <f t="shared" ca="1" si="254"/>
        <v>0.17284488538110959</v>
      </c>
      <c r="CM338" s="89">
        <f t="shared" ca="1" si="243"/>
        <v>0.80670598898122381</v>
      </c>
    </row>
    <row r="339" spans="1:91" x14ac:dyDescent="0.3">
      <c r="A339">
        <v>274</v>
      </c>
      <c r="B339" s="3">
        <f t="shared" si="256"/>
        <v>0.95</v>
      </c>
      <c r="C339" s="3">
        <f t="shared" si="244"/>
        <v>9.1333333333333329</v>
      </c>
      <c r="D339" s="4">
        <f t="shared" ca="1" si="232"/>
        <v>339</v>
      </c>
      <c r="E339" s="58">
        <f>(0.5*(COS(B339*2*PI())+1)*('key variables'!$B$4-'key variables'!$B$6)+'key variables'!$B$6)/'key variables'!$B$4</f>
        <v>1</v>
      </c>
      <c r="F339" s="10">
        <f t="shared" ca="1" si="245"/>
        <v>11689222.907461114</v>
      </c>
      <c r="G339" s="10">
        <f t="shared" ca="1" si="246"/>
        <v>13492492.798713122</v>
      </c>
      <c r="H339" s="10">
        <f t="shared" ca="1" si="247"/>
        <v>40309474.521088339</v>
      </c>
      <c r="I339" s="10">
        <f t="shared" ca="1" si="248"/>
        <v>17912154.249751087</v>
      </c>
      <c r="J339" s="10">
        <f t="shared" ca="1" si="233"/>
        <v>83403344.477013662</v>
      </c>
      <c r="K339" s="82">
        <f t="shared" ca="1" si="210"/>
        <v>2249832.8322924422</v>
      </c>
      <c r="L339" s="82">
        <f t="shared" ca="1" si="211"/>
        <v>2596909.4377213167</v>
      </c>
      <c r="M339" s="82">
        <f t="shared" ca="1" si="212"/>
        <v>7778311.9830954038</v>
      </c>
      <c r="N339" s="82">
        <f t="shared" ca="1" si="213"/>
        <v>3496312.7332163206</v>
      </c>
      <c r="O339" s="82">
        <f t="shared" ca="1" si="234"/>
        <v>16121366.986325484</v>
      </c>
      <c r="P339" s="10">
        <f ca="1">IF(IF($A339&gt;='key variables'!$B$26,K339*SUMPRODUCT(Z339:AC339,'control variables'!$O$3:$R$3)/J339+F$65*'key variables'!$B$25/scenario!J$65,K339*SUMPRODUCT(Z339:AC339,'control variables'!$O$7:$R$7)/J339+F$65*'key variables'!$B$25/scenario!J$65)&lt;'key variables'!$B$28,0,IF($A339&gt;='key variables'!$B$26,K339*SUMPRODUCT(Z339:AC339,'control variables'!$O$3:$R$3)/J339+F$65*'key variables'!$B$25/scenario!J$65,K339*SUMPRODUCT(Z339:AC339,'control variables'!$O$7:$R$7)/J339+F$65*'key variables'!$B$25/scenario!J$65))</f>
        <v>4.8759671767492886E-8</v>
      </c>
      <c r="Q339" s="10">
        <f ca="1">IF(IF($A339&gt;='key variables'!$B$26,L339*SUMPRODUCT(Z339:AC339,'control variables'!$O$4:$R$4)/J339+G$65*'key variables'!$B$25/scenario!J$65,L339*SUMPRODUCT(Z339:AC339,'control variables'!$O$7:$R$7)/J339+G$65*'key variables'!$B$25/scenario!J$65)&lt;'key variables'!$B$28,0,IF($A339&gt;='key variables'!$B$26,L339*SUMPRODUCT(Z339:AC339,'control variables'!$O$4:$R$4)/J339+G$65*'key variables'!$B$25/scenario!J$65,L339*SUMPRODUCT(Z339:AC339,'control variables'!$O$7:$R$7)/J339+G$65*'key variables'!$B$25/scenario!J$65))</f>
        <v>5.6281715679370431E-8</v>
      </c>
      <c r="R339" s="10">
        <f ca="1">IF(IF($A339&gt;='key variables'!$B$26,M339*SUMPRODUCT(Z339:AC339,'control variables'!$O$5:$R$5)/J339+H$65*'key variables'!$B$25/scenario!J$65,M339*SUMPRODUCT(Z339:AC339,'control variables'!$O$7:$R$7)/J339+H$65*'key variables'!$B$25/scenario!J$65)&lt;'key variables'!$B$28,0,IF($A339&gt;='key variables'!$B$26,M339*SUMPRODUCT(Z339:AC339,'control variables'!$O$5:$R$5)/J339+H$65*'key variables'!$B$25/scenario!J$65,M339*SUMPRODUCT(Z339:AC339,'control variables'!$O$7:$R$7)/J339+H$65*'key variables'!$B$25/scenario!J$65))</f>
        <v>1.6857605318811074E-7</v>
      </c>
      <c r="S339" s="10">
        <f ca="1">IF(IF($A339&gt;='key variables'!$B$26,N339*SUMPRODUCT(Z339:AC339,'control variables'!$O$6:$R$6)/J339+I$65*'key variables'!$B$25/scenario!J$65,N339*SUMPRODUCT(Z339:AC339,'control variables'!$O$7:$R$7)/J339+I$65*'key variables'!$B$25/scenario!J$65)&lt;'key variables'!$B$28,0,IF($A339&gt;='key variables'!$B$26,N339*SUMPRODUCT(Z339:AC339,'control variables'!$O$6:$R$6)/J339+I$65*'key variables'!$B$25/scenario!J$65,N339*SUMPRODUCT(Z339:AC339,'control variables'!$O$7:$R$7)/J339+I$65*'key variables'!$B$25/scenario!J$65))</f>
        <v>7.5774101444873122E-8</v>
      </c>
      <c r="T339" s="10">
        <f t="shared" ca="1" si="255"/>
        <v>3.4939154207984722E-7</v>
      </c>
      <c r="U339" s="82">
        <f ca="1">SUMPRODUCT(P309:P338,'control variables'!AD$7:AD$36)</f>
        <v>1.0337952457523255E-7</v>
      </c>
      <c r="V339" s="82">
        <f ca="1">SUMPRODUCT(Q309:Q338,'control variables'!AE$7:AE$36)</f>
        <v>1.1932764922939306E-7</v>
      </c>
      <c r="W339" s="82">
        <f ca="1">SUMPRODUCT(R309:R338,'control variables'!AF$7:AF$36)</f>
        <v>3.5741241894442972E-7</v>
      </c>
      <c r="X339" s="82">
        <f ca="1">SUMPRODUCT(S309:S338,'control variables'!AG$7:AG$36)</f>
        <v>1.6065511309919996E-7</v>
      </c>
      <c r="Y339" s="82">
        <f t="shared" ca="1" si="249"/>
        <v>7.4077470584825532E-7</v>
      </c>
      <c r="Z339" s="10">
        <f ca="1">IF($A339&gt;='key variables'!$B$26,SUMPRODUCT(P309:P338,'control variables'!V$7:V$36)*$E339,SUMPRODUCT(P309:P338,'control variables'!Z$7:Z$36)*$E339)</f>
        <v>2.5225650557175506E-7</v>
      </c>
      <c r="AA339" s="10">
        <f ca="1">IF($A339&gt;='key variables'!$B$26,SUMPRODUCT(Q309:Q338,'control variables'!W$7:W$36)*$E339,SUMPRODUCT(Q309:Q338,'control variables'!AA$7:AA$36)*$E339)</f>
        <v>2.9117154423353188E-7</v>
      </c>
      <c r="AB339" s="10">
        <f ca="1">IF($A339&gt;='key variables'!$B$26,SUMPRODUCT(R309:R338,'control variables'!X$7:X$36)*$E339,SUMPRODUCT(R309:R338,'control variables'!AB$7:AB$36)*$E339)</f>
        <v>8.7212248480846808E-7</v>
      </c>
      <c r="AC339" s="10">
        <f ca="1">IF($A339&gt;='key variables'!$B$26,SUMPRODUCT(S309:S338,'control variables'!Y$7:Y$36)*$E339,SUMPRODUCT(S309:S338,'control variables'!AC$7:AC$36)*$E339)</f>
        <v>3.9201473985447658E-7</v>
      </c>
      <c r="AD339" s="10">
        <f t="shared" ca="1" si="250"/>
        <v>1.8075652744682316E-6</v>
      </c>
      <c r="AE339" s="82">
        <f ca="1">SUMPRODUCT(P309:P338,'control variables'!AL$7:AL$36)</f>
        <v>3.4346000063325669E-7</v>
      </c>
      <c r="AF339" s="82">
        <f ca="1">SUMPRODUCT(Q309:Q338,'control variables'!AM$7:AM$36)</f>
        <v>3.9540820925493281E-7</v>
      </c>
      <c r="AG339" s="82">
        <f ca="1">SUMPRODUCT(R309:R338,'control variables'!AN$7:AN$36)</f>
        <v>1.1274127223889291E-6</v>
      </c>
      <c r="AH339" s="82">
        <f ca="1">SUMPRODUCT(S309:S338,'control variables'!AO$7:AO$36)</f>
        <v>4.8815852572526788E-7</v>
      </c>
      <c r="AI339" s="82">
        <f t="shared" ca="1" si="214"/>
        <v>2.3544394580023866E-6</v>
      </c>
      <c r="AJ339" s="10">
        <f ca="1">SUMPRODUCT(P309:P338,'control variables'!AP$7:AP$36)</f>
        <v>3.2817736647490604E-10</v>
      </c>
      <c r="AK339" s="10">
        <f ca="1">SUMPRODUCT(Q309:Q338,'control variables'!AQ$7:AQ$36)</f>
        <v>9.4701136014717144E-10</v>
      </c>
      <c r="AL339" s="10">
        <f ca="1">SUMPRODUCT(R309:R338,'control variables'!AR$7:AR$36)</f>
        <v>3.4038074815071212E-8</v>
      </c>
      <c r="AM339" s="10">
        <f ca="1">SUMPRODUCT(S309:S338,'control variables'!AS$7:AS$36)</f>
        <v>2.5499910230896408E-8</v>
      </c>
      <c r="AN339" s="10">
        <f t="shared" ca="1" si="235"/>
        <v>6.0813173772589692E-8</v>
      </c>
      <c r="AO339" s="82">
        <f ca="1">SUMPRODUCT(P309:P338,'control variables'!AX$7:AX$36)</f>
        <v>4.4627113626096642E-10</v>
      </c>
      <c r="AP339" s="82">
        <f ca="1">SUMPRODUCT(Q309:Q338,'control variables'!AY$7:AY$36)</f>
        <v>1.0302327434326276E-9</v>
      </c>
      <c r="AQ339" s="82">
        <f ca="1">SUMPRODUCT(R309:R338,'control variables'!AZ$7:AZ$36)</f>
        <v>9.257317460385634E-9</v>
      </c>
      <c r="AR339" s="82">
        <f ca="1">SUMPRODUCT(S309:S338,'control variables'!BA$7:BA$36)</f>
        <v>6.9351972901305712E-9</v>
      </c>
      <c r="AS339" s="82">
        <f t="shared" ca="1" si="236"/>
        <v>1.7669018630209801E-8</v>
      </c>
      <c r="AT339" s="10">
        <f ca="1">SUMPRODUCT(P309:P338,'control variables'!AT$7:AT$36)</f>
        <v>-3.9385169254723618E-10</v>
      </c>
      <c r="AU339" s="10">
        <f ca="1">SUMPRODUCT(Q309:Q338,'control variables'!AU$7:AU$36)</f>
        <v>4.2724244179419898E-10</v>
      </c>
      <c r="AV339" s="10">
        <f ca="1">SUMPRODUCT(R309:R338,'control variables'!AV$7:AV$36)</f>
        <v>1.839740192020551E-7</v>
      </c>
      <c r="AW339" s="10">
        <f ca="1">SUMPRODUCT(S309:S338,'control variables'!AW$7:AW$36)</f>
        <v>1.3782568491189807E-7</v>
      </c>
      <c r="AX339" s="10">
        <f t="shared" ca="1" si="215"/>
        <v>3.2183309486320012E-7</v>
      </c>
      <c r="AY339" s="82">
        <f ca="1">SUMPRODUCT(P309:P338,'control variables'!BB$7:BB$36)</f>
        <v>1.4275014279031605E-9</v>
      </c>
      <c r="AZ339" s="82">
        <f ca="1">SUMPRODUCT(Q309:Q338,'control variables'!BC$7:BC$36)</f>
        <v>3.6401260955300557E-9</v>
      </c>
      <c r="BA339" s="82">
        <f ca="1">SUMPRODUCT(R309:R338,'control variables'!BD$7:BD$36)</f>
        <v>2.5482001570948643E-8</v>
      </c>
      <c r="BB339" s="82">
        <f ca="1">SUMPRODUCT(S309:S338,'control variables'!BE$7:BE$36)</f>
        <v>3.6211743268244121E-9</v>
      </c>
      <c r="BC339" s="82">
        <f t="shared" ca="1" si="237"/>
        <v>3.4170803421206273E-8</v>
      </c>
      <c r="BD339" s="10">
        <f ca="1">SUMPRODUCT(P309:P338,'control variables'!BF$7:BF$36)</f>
        <v>2.986208649323291E-10</v>
      </c>
      <c r="BE339" s="10">
        <f ca="1">SUMPRODUCT(Q309:Q338,'control variables'!BG$7:BG$36)</f>
        <v>3.4468842809671765E-10</v>
      </c>
      <c r="BF339" s="10">
        <f ca="1">SUMPRODUCT(R309:R338,'control variables'!BH$7:BH$36)</f>
        <v>1.0324172617477052E-8</v>
      </c>
      <c r="BG339" s="10">
        <f ca="1">SUMPRODUCT(S309:S338,'control variables'!BI$7:BI$36)</f>
        <v>2.3203322430918711E-8</v>
      </c>
      <c r="BH339" s="10">
        <f t="shared" ca="1" si="238"/>
        <v>3.4170804341424806E-8</v>
      </c>
      <c r="BI339" s="82">
        <f t="shared" ca="1" si="216"/>
        <v>3.4449365036861263E-7</v>
      </c>
      <c r="BJ339" s="82">
        <f t="shared" ca="1" si="217"/>
        <v>3.9947557779225704E-7</v>
      </c>
      <c r="BK339" s="82">
        <f t="shared" ca="1" si="218"/>
        <v>1.3368687431619329E-6</v>
      </c>
      <c r="BL339" s="82">
        <f t="shared" ca="1" si="219"/>
        <v>6.2960538496399033E-7</v>
      </c>
      <c r="BM339" s="82">
        <f t="shared" ca="1" si="209"/>
        <v>2.7104433562867931E-6</v>
      </c>
      <c r="BN339" s="10">
        <f ca="1">BN338+BI339-INDIRECT(ADDRESS(MAX($D339-'key variables'!$B$9*30,34),scenario!BI$4),TRUE)</f>
        <v>9439390.0751668978</v>
      </c>
      <c r="BO339" s="10">
        <f ca="1">BO338+BJ339-INDIRECT(ADDRESS(MAX($D339-'key variables'!$B$9*30,34),scenario!BJ$4),TRUE)</f>
        <v>10895583.360989742</v>
      </c>
      <c r="BP339" s="10">
        <f ca="1">BP338+BK339-INDIRECT(ADDRESS(MAX($D339-'key variables'!$B$9*30,34),scenario!BK$4),TRUE)</f>
        <v>32531162.537985831</v>
      </c>
      <c r="BQ339" s="10">
        <f ca="1">BQ338+BL339-INDIRECT(ADDRESS(MAX($D339-'key variables'!$B$9*30,34),scenario!BL$4),TRUE)</f>
        <v>14415841.516531264</v>
      </c>
      <c r="BR339" s="10">
        <f t="shared" ca="1" si="239"/>
        <v>67281977.490673691</v>
      </c>
      <c r="BS339" s="82">
        <f t="shared" ca="1" si="220"/>
        <v>1.8229494105766399E-6</v>
      </c>
      <c r="BT339" s="82">
        <f t="shared" ca="1" si="221"/>
        <v>2.1178645115815396E-6</v>
      </c>
      <c r="BU339" s="82">
        <f t="shared" ca="1" si="222"/>
        <v>7.2629177218938719E-6</v>
      </c>
      <c r="BV339" s="82">
        <f t="shared" ca="1" si="223"/>
        <v>3.554914807127783E-6</v>
      </c>
      <c r="BW339" s="82">
        <f t="shared" ca="1" si="240"/>
        <v>1.4758646451179835E-5</v>
      </c>
      <c r="BX339" s="10">
        <f t="shared" ca="1" si="224"/>
        <v>7.8895084844539596E-9</v>
      </c>
      <c r="BY339" s="10">
        <f t="shared" ca="1" si="225"/>
        <v>1.8220400270782893E-8</v>
      </c>
      <c r="BZ339" s="10">
        <f t="shared" ca="1" si="226"/>
        <v>1.6366125075226405E-7</v>
      </c>
      <c r="CA339" s="10">
        <f t="shared" ca="1" si="227"/>
        <v>1.2261419297272239E-7</v>
      </c>
      <c r="CB339" s="10">
        <v>0</v>
      </c>
      <c r="CC339" s="82">
        <f t="shared" ca="1" si="228"/>
        <v>-1.6998849103932064E-9</v>
      </c>
      <c r="CD339" s="82">
        <f t="shared" ca="1" si="229"/>
        <v>3.1477864142011166E-9</v>
      </c>
      <c r="CE339" s="82">
        <f t="shared" ca="1" si="230"/>
        <v>9.8175103294527045E-7</v>
      </c>
      <c r="CF339" s="82">
        <f t="shared" ca="1" si="231"/>
        <v>7.3538236949520752E-7</v>
      </c>
      <c r="CG339" s="82">
        <f t="shared" ca="1" si="241"/>
        <v>1.7185813039442859E-6</v>
      </c>
      <c r="CH339" s="13" t="str">
        <f t="shared" ca="1" si="242"/>
        <v/>
      </c>
      <c r="CI339" s="81">
        <f t="shared" ca="1" si="251"/>
        <v>0.11317759658629081</v>
      </c>
      <c r="CJ339" s="81">
        <f t="shared" ca="1" si="252"/>
        <v>0.13063724757455755</v>
      </c>
      <c r="CK339" s="81">
        <f t="shared" ca="1" si="253"/>
        <v>0.39004625943929105</v>
      </c>
      <c r="CL339" s="81">
        <f t="shared" ca="1" si="254"/>
        <v>0.17284488538111725</v>
      </c>
      <c r="CM339" s="89">
        <f t="shared" ca="1" si="243"/>
        <v>0.80670598898125667</v>
      </c>
    </row>
    <row r="340" spans="1:91" x14ac:dyDescent="0.3">
      <c r="A340">
        <v>275</v>
      </c>
      <c r="B340" s="3">
        <f t="shared" si="256"/>
        <v>0.95277777777777772</v>
      </c>
      <c r="C340" s="3">
        <f t="shared" si="244"/>
        <v>9.1666666666666661</v>
      </c>
      <c r="D340" s="4">
        <f t="shared" ca="1" si="232"/>
        <v>340</v>
      </c>
      <c r="E340" s="58">
        <f>(0.5*(COS(B340*2*PI())+1)*('key variables'!$B$4-'key variables'!$B$6)+'key variables'!$B$6)/'key variables'!$B$4</f>
        <v>1</v>
      </c>
      <c r="F340" s="10">
        <f t="shared" ca="1" si="245"/>
        <v>11689222.907461114</v>
      </c>
      <c r="G340" s="10">
        <f t="shared" ca="1" si="246"/>
        <v>13492492.798713122</v>
      </c>
      <c r="H340" s="10">
        <f t="shared" ca="1" si="247"/>
        <v>40309474.521088332</v>
      </c>
      <c r="I340" s="10">
        <f t="shared" ca="1" si="248"/>
        <v>17912154.249751065</v>
      </c>
      <c r="J340" s="10">
        <f t="shared" ca="1" si="233"/>
        <v>83403344.477013633</v>
      </c>
      <c r="K340" s="82">
        <f t="shared" ca="1" si="210"/>
        <v>2249832.8322923933</v>
      </c>
      <c r="L340" s="82">
        <f t="shared" ca="1" si="211"/>
        <v>2596909.4377212618</v>
      </c>
      <c r="M340" s="82">
        <f t="shared" ca="1" si="212"/>
        <v>7778311.983095238</v>
      </c>
      <c r="N340" s="82">
        <f t="shared" ca="1" si="213"/>
        <v>3496312.7332162457</v>
      </c>
      <c r="O340" s="82">
        <f t="shared" ca="1" si="234"/>
        <v>16121366.986325137</v>
      </c>
      <c r="P340" s="10">
        <f ca="1">IF(IF($A340&gt;='key variables'!$B$26,K340*SUMPRODUCT(Z340:AC340,'control variables'!$O$3:$R$3)/J340+F$65*'key variables'!$B$25/scenario!J$65,K340*SUMPRODUCT(Z340:AC340,'control variables'!$O$7:$R$7)/J340+F$65*'key variables'!$B$25/scenario!J$65)&lt;'key variables'!$B$28,0,IF($A340&gt;='key variables'!$B$26,K340*SUMPRODUCT(Z340:AC340,'control variables'!$O$3:$R$3)/J340+F$65*'key variables'!$B$25/scenario!J$65,K340*SUMPRODUCT(Z340:AC340,'control variables'!$O$7:$R$7)/J340+F$65*'key variables'!$B$25/scenario!J$65))</f>
        <v>4.1955221862158747E-8</v>
      </c>
      <c r="Q340" s="10">
        <f ca="1">IF(IF($A340&gt;='key variables'!$B$26,L340*SUMPRODUCT(Z340:AC340,'control variables'!$O$4:$R$4)/J340+G$65*'key variables'!$B$25/scenario!J$65,L340*SUMPRODUCT(Z340:AC340,'control variables'!$O$7:$R$7)/J340+G$65*'key variables'!$B$25/scenario!J$65)&lt;'key variables'!$B$28,0,IF($A340&gt;='key variables'!$B$26,L340*SUMPRODUCT(Z340:AC340,'control variables'!$O$4:$R$4)/J340+G$65*'key variables'!$B$25/scenario!J$65,L340*SUMPRODUCT(Z340:AC340,'control variables'!$O$7:$R$7)/J340+G$65*'key variables'!$B$25/scenario!J$65))</f>
        <v>4.8427558728669827E-8</v>
      </c>
      <c r="R340" s="10">
        <f ca="1">IF(IF($A340&gt;='key variables'!$B$26,M340*SUMPRODUCT(Z340:AC340,'control variables'!$O$5:$R$5)/J340+H$65*'key variables'!$B$25/scenario!J$65,M340*SUMPRODUCT(Z340:AC340,'control variables'!$O$7:$R$7)/J340+H$65*'key variables'!$B$25/scenario!J$65)&lt;'key variables'!$B$28,0,IF($A340&gt;='key variables'!$B$26,M340*SUMPRODUCT(Z340:AC340,'control variables'!$O$5:$R$5)/J340+H$65*'key variables'!$B$25/scenario!J$65,M340*SUMPRODUCT(Z340:AC340,'control variables'!$O$7:$R$7)/J340+H$65*'key variables'!$B$25/scenario!J$65))</f>
        <v>1.4505113459089066E-7</v>
      </c>
      <c r="S340" s="10">
        <f ca="1">IF(IF($A340&gt;='key variables'!$B$26,N340*SUMPRODUCT(Z340:AC340,'control variables'!$O$6:$R$6)/J340+I$65*'key variables'!$B$25/scenario!J$65,N340*SUMPRODUCT(Z340:AC340,'control variables'!$O$7:$R$7)/J340+I$65*'key variables'!$B$25/scenario!J$65)&lt;'key variables'!$B$28,0,IF($A340&gt;='key variables'!$B$26,N340*SUMPRODUCT(Z340:AC340,'control variables'!$O$6:$R$6)/J340+I$65*'key variables'!$B$25/scenario!J$65,N340*SUMPRODUCT(Z340:AC340,'control variables'!$O$7:$R$7)/J340+I$65*'key variables'!$B$25/scenario!J$65))</f>
        <v>6.5199766985405189E-8</v>
      </c>
      <c r="T340" s="10">
        <f t="shared" ca="1" si="255"/>
        <v>3.0063368216712445E-7</v>
      </c>
      <c r="U340" s="82">
        <f ca="1">SUMPRODUCT(P310:P339,'control variables'!AD$7:AD$36)</f>
        <v>8.8952831968200837E-8</v>
      </c>
      <c r="V340" s="82">
        <f ca="1">SUMPRODUCT(Q310:Q339,'control variables'!AE$7:AE$36)</f>
        <v>1.0267538349277354E-7</v>
      </c>
      <c r="W340" s="82">
        <f ca="1">SUMPRODUCT(R310:R339,'control variables'!AF$7:AF$36)</f>
        <v>3.0753523946200184E-7</v>
      </c>
      <c r="X340" s="82">
        <f ca="1">SUMPRODUCT(S310:S339,'control variables'!AG$7:AG$36)</f>
        <v>1.3823556781735454E-7</v>
      </c>
      <c r="Y340" s="82">
        <f t="shared" ca="1" si="249"/>
        <v>6.3739902274033081E-7</v>
      </c>
      <c r="Z340" s="10">
        <f ca="1">IF($A340&gt;='key variables'!$B$26,SUMPRODUCT(P310:P339,'control variables'!V$7:V$36)*$E340,SUMPRODUCT(P310:P339,'control variables'!Z$7:Z$36)*$E340)</f>
        <v>2.1705391512688341E-7</v>
      </c>
      <c r="AA340" s="10">
        <f ca="1">IF($A340&gt;='key variables'!$B$26,SUMPRODUCT(Q310:Q339,'control variables'!W$7:W$36)*$E340,SUMPRODUCT(Q310:Q339,'control variables'!AA$7:AA$36)*$E340)</f>
        <v>2.505383300469577E-7</v>
      </c>
      <c r="AB340" s="10">
        <f ca="1">IF($A340&gt;='key variables'!$B$26,SUMPRODUCT(R310:R339,'control variables'!X$7:X$36)*$E340,SUMPRODUCT(R310:R339,'control variables'!AB$7:AB$36)*$E340)</f>
        <v>7.5041711756376352E-7</v>
      </c>
      <c r="AC340" s="10">
        <f ca="1">IF($A340&gt;='key variables'!$B$26,SUMPRODUCT(S310:S339,'control variables'!Y$7:Y$36)*$E340,SUMPRODUCT(S310:S339,'control variables'!AC$7:AC$36)*$E340)</f>
        <v>3.3730877972801059E-7</v>
      </c>
      <c r="AD340" s="10">
        <f t="shared" ca="1" si="250"/>
        <v>1.5553181424656152E-6</v>
      </c>
      <c r="AE340" s="82">
        <f ca="1">SUMPRODUCT(P310:P339,'control variables'!AL$7:AL$36)</f>
        <v>2.955298919168098E-7</v>
      </c>
      <c r="AF340" s="82">
        <f ca="1">SUMPRODUCT(Q310:Q339,'control variables'!AM$7:AM$36)</f>
        <v>3.4022868784917459E-7</v>
      </c>
      <c r="AG340" s="82">
        <f ca="1">SUMPRODUCT(R310:R339,'control variables'!AN$7:AN$36)</f>
        <v>9.7008140505131837E-7</v>
      </c>
      <c r="AH340" s="82">
        <f ca="1">SUMPRODUCT(S310:S339,'control variables'!AO$7:AO$36)</f>
        <v>4.2003562592402968E-7</v>
      </c>
      <c r="AI340" s="82">
        <f t="shared" ca="1" si="214"/>
        <v>2.0258756107413323E-6</v>
      </c>
      <c r="AJ340" s="10">
        <f ca="1">SUMPRODUCT(P310:P339,'control variables'!AP$7:AP$36)</f>
        <v>2.8237996117466465E-10</v>
      </c>
      <c r="AK340" s="10">
        <f ca="1">SUMPRODUCT(Q310:Q339,'control variables'!AQ$7:AQ$36)</f>
        <v>8.1485519243074436E-10</v>
      </c>
      <c r="AL340" s="10">
        <f ca="1">SUMPRODUCT(R310:R339,'control variables'!AR$7:AR$36)</f>
        <v>2.9288035149965458E-8</v>
      </c>
      <c r="AM340" s="10">
        <f ca="1">SUMPRODUCT(S310:S339,'control variables'!AS$7:AS$36)</f>
        <v>2.194137803683229E-8</v>
      </c>
      <c r="AN340" s="10">
        <f t="shared" ca="1" si="235"/>
        <v>5.2326648340403162E-8</v>
      </c>
      <c r="AO340" s="82">
        <f ca="1">SUMPRODUCT(P310:P339,'control variables'!AX$7:AX$36)</f>
        <v>3.8399365405469493E-10</v>
      </c>
      <c r="AP340" s="82">
        <f ca="1">SUMPRODUCT(Q310:Q339,'control variables'!AY$7:AY$36)</f>
        <v>8.8646296731624265E-10</v>
      </c>
      <c r="AQ340" s="82">
        <f ca="1">SUMPRODUCT(R310:R339,'control variables'!AZ$7:AZ$36)</f>
        <v>7.965451649284108E-9</v>
      </c>
      <c r="AR340" s="82">
        <f ca="1">SUMPRODUCT(S310:S339,'control variables'!BA$7:BA$36)</f>
        <v>5.9673851446896387E-9</v>
      </c>
      <c r="AS340" s="82">
        <f t="shared" ca="1" si="236"/>
        <v>1.5203293415344685E-8</v>
      </c>
      <c r="AT340" s="10">
        <f ca="1">SUMPRODUCT(P310:P339,'control variables'!AT$7:AT$36)</f>
        <v>-3.388893842518944E-10</v>
      </c>
      <c r="AU340" s="10">
        <f ca="1">SUMPRODUCT(Q310:Q339,'control variables'!AU$7:AU$36)</f>
        <v>3.6762042861742165E-10</v>
      </c>
      <c r="AV340" s="10">
        <f ca="1">SUMPRODUCT(R310:R339,'control variables'!AV$7:AV$36)</f>
        <v>1.5830030253901507E-7</v>
      </c>
      <c r="AW340" s="10">
        <f ca="1">SUMPRODUCT(S310:S339,'control variables'!AW$7:AW$36)</f>
        <v>1.1859200398964113E-7</v>
      </c>
      <c r="AX340" s="10">
        <f t="shared" ca="1" si="215"/>
        <v>2.7692103757302173E-7</v>
      </c>
      <c r="AY340" s="82">
        <f ca="1">SUMPRODUCT(P310:P339,'control variables'!BB$7:BB$36)</f>
        <v>1.2282924996259511E-9</v>
      </c>
      <c r="AZ340" s="82">
        <f ca="1">SUMPRODUCT(Q310:Q339,'control variables'!BC$7:BC$36)</f>
        <v>3.1321436836668327E-9</v>
      </c>
      <c r="BA340" s="82">
        <f ca="1">SUMPRODUCT(R310:R339,'control variables'!BD$7:BD$36)</f>
        <v>2.1925968544233393E-8</v>
      </c>
      <c r="BB340" s="82">
        <f ca="1">SUMPRODUCT(S310:S339,'control variables'!BE$7:BE$36)</f>
        <v>3.1158366489411439E-9</v>
      </c>
      <c r="BC340" s="82">
        <f t="shared" ca="1" si="237"/>
        <v>2.9402241376467322E-8</v>
      </c>
      <c r="BD340" s="10">
        <f ca="1">SUMPRODUCT(P310:P339,'control variables'!BF$7:BF$36)</f>
        <v>2.5694809228105145E-10</v>
      </c>
      <c r="BE340" s="10">
        <f ca="1">SUMPRODUCT(Q310:Q339,'control variables'!BG$7:BG$36)</f>
        <v>2.9658689137772184E-10</v>
      </c>
      <c r="BF340" s="10">
        <f ca="1">SUMPRODUCT(R310:R339,'control variables'!BH$7:BH$36)</f>
        <v>8.8834263441107853E-9</v>
      </c>
      <c r="BG340" s="10">
        <f ca="1">SUMPRODUCT(S310:S339,'control variables'!BI$7:BI$36)</f>
        <v>1.9965280840499091E-8</v>
      </c>
      <c r="BH340" s="10">
        <f t="shared" ca="1" si="238"/>
        <v>2.9402242168268649E-8</v>
      </c>
      <c r="BI340" s="82">
        <f t="shared" ca="1" si="216"/>
        <v>2.9641929503218385E-7</v>
      </c>
      <c r="BJ340" s="82">
        <f t="shared" ca="1" si="217"/>
        <v>3.437284519614588E-7</v>
      </c>
      <c r="BK340" s="82">
        <f t="shared" ca="1" si="218"/>
        <v>1.1503076761345668E-6</v>
      </c>
      <c r="BL340" s="82">
        <f t="shared" ca="1" si="219"/>
        <v>5.4174346656261194E-7</v>
      </c>
      <c r="BM340" s="82">
        <f t="shared" ca="1" si="209"/>
        <v>2.3321988896908214E-6</v>
      </c>
      <c r="BN340" s="10">
        <f ca="1">BN339+BI340-INDIRECT(ADDRESS(MAX($D340-'key variables'!$B$9*30,34),scenario!BI$4),TRUE)</f>
        <v>9439390.075167194</v>
      </c>
      <c r="BO340" s="10">
        <f ca="1">BO339+BJ340-INDIRECT(ADDRESS(MAX($D340-'key variables'!$B$9*30,34),scenario!BJ$4),TRUE)</f>
        <v>10895583.360990087</v>
      </c>
      <c r="BP340" s="10">
        <f ca="1">BP339+BK340-INDIRECT(ADDRESS(MAX($D340-'key variables'!$B$9*30,34),scenario!BK$4),TRUE)</f>
        <v>32531162.537986983</v>
      </c>
      <c r="BQ340" s="10">
        <f ca="1">BQ339+BL340-INDIRECT(ADDRESS(MAX($D340-'key variables'!$B$9*30,34),scenario!BL$4),TRUE)</f>
        <v>14415841.516531806</v>
      </c>
      <c r="BR340" s="10">
        <f t="shared" ca="1" si="239"/>
        <v>67281977.490676031</v>
      </c>
      <c r="BS340" s="82">
        <f t="shared" ca="1" si="220"/>
        <v>1.5682283893143338E-6</v>
      </c>
      <c r="BT340" s="82">
        <f t="shared" ca="1" si="221"/>
        <v>1.8222670314573729E-6</v>
      </c>
      <c r="BU340" s="82">
        <f t="shared" ca="1" si="222"/>
        <v>6.2487777540060857E-6</v>
      </c>
      <c r="BV340" s="82">
        <f t="shared" ca="1" si="223"/>
        <v>3.058405826710077E-6</v>
      </c>
      <c r="BW340" s="82">
        <f t="shared" ca="1" si="240"/>
        <v>1.2697679001487869E-5</v>
      </c>
      <c r="BX340" s="10">
        <f t="shared" ca="1" si="224"/>
        <v>6.7882615466016517E-9</v>
      </c>
      <c r="BY340" s="10">
        <f t="shared" ca="1" si="225"/>
        <v>1.5678132663054581E-8</v>
      </c>
      <c r="BZ340" s="10">
        <f t="shared" ca="1" si="226"/>
        <v>1.4081730751320399E-7</v>
      </c>
      <c r="CA340" s="10">
        <f t="shared" ca="1" si="227"/>
        <v>1.0550046062797182E-7</v>
      </c>
      <c r="CB340" s="10">
        <v>0</v>
      </c>
      <c r="CC340" s="82">
        <f t="shared" ca="1" si="228"/>
        <v>-1.4626092190213424E-9</v>
      </c>
      <c r="CD340" s="82">
        <f t="shared" ca="1" si="229"/>
        <v>2.7085582106981968E-9</v>
      </c>
      <c r="CE340" s="82">
        <f t="shared" ca="1" si="230"/>
        <v>8.4477331390693672E-7</v>
      </c>
      <c r="CF340" s="82">
        <f t="shared" ca="1" si="231"/>
        <v>6.3276435839770906E-7</v>
      </c>
      <c r="CG340" s="82">
        <f t="shared" ca="1" si="241"/>
        <v>1.4787836212963225E-6</v>
      </c>
      <c r="CH340" s="13" t="str">
        <f t="shared" ca="1" si="242"/>
        <v/>
      </c>
      <c r="CI340" s="81">
        <f t="shared" ca="1" si="251"/>
        <v>0.11317759658629439</v>
      </c>
      <c r="CJ340" s="81">
        <f t="shared" ca="1" si="252"/>
        <v>0.13063724757456174</v>
      </c>
      <c r="CK340" s="81">
        <f t="shared" ca="1" si="253"/>
        <v>0.39004625943930499</v>
      </c>
      <c r="CL340" s="81">
        <f t="shared" ca="1" si="254"/>
        <v>0.1728448853811238</v>
      </c>
      <c r="CM340" s="89">
        <f t="shared" ca="1" si="243"/>
        <v>0.80670598898128487</v>
      </c>
    </row>
    <row r="341" spans="1:91" x14ac:dyDescent="0.3">
      <c r="A341">
        <v>276</v>
      </c>
      <c r="B341" s="3">
        <f t="shared" si="256"/>
        <v>0.9555555555555556</v>
      </c>
      <c r="C341" s="3">
        <f t="shared" si="244"/>
        <v>9.1999999999999993</v>
      </c>
      <c r="D341" s="4">
        <f t="shared" ca="1" si="232"/>
        <v>341</v>
      </c>
      <c r="E341" s="58">
        <f>(0.5*(COS(B341*2*PI())+1)*('key variables'!$B$4-'key variables'!$B$6)+'key variables'!$B$6)/'key variables'!$B$4</f>
        <v>1</v>
      </c>
      <c r="F341" s="10">
        <f t="shared" ca="1" si="245"/>
        <v>11689222.907461114</v>
      </c>
      <c r="G341" s="10">
        <f t="shared" ca="1" si="246"/>
        <v>13492492.798713122</v>
      </c>
      <c r="H341" s="10">
        <f t="shared" ca="1" si="247"/>
        <v>40309474.521088324</v>
      </c>
      <c r="I341" s="10">
        <f t="shared" ca="1" si="248"/>
        <v>17912154.249751046</v>
      </c>
      <c r="J341" s="10">
        <f t="shared" ca="1" si="233"/>
        <v>83403344.477013603</v>
      </c>
      <c r="K341" s="82">
        <f t="shared" ca="1" si="210"/>
        <v>2249832.8322923519</v>
      </c>
      <c r="L341" s="82">
        <f t="shared" ca="1" si="211"/>
        <v>2596909.4377212129</v>
      </c>
      <c r="M341" s="82">
        <f t="shared" ca="1" si="212"/>
        <v>7778311.9830950927</v>
      </c>
      <c r="N341" s="82">
        <f t="shared" ca="1" si="213"/>
        <v>3496312.7332161814</v>
      </c>
      <c r="O341" s="82">
        <f t="shared" ca="1" si="234"/>
        <v>16121366.986324839</v>
      </c>
      <c r="P341" s="10">
        <f ca="1">IF(IF($A341&gt;='key variables'!$B$26,K341*SUMPRODUCT(Z341:AC341,'control variables'!$O$3:$R$3)/J341+F$65*'key variables'!$B$25/scenario!J$65,K341*SUMPRODUCT(Z341:AC341,'control variables'!$O$7:$R$7)/J341+F$65*'key variables'!$B$25/scenario!J$65)&lt;'key variables'!$B$28,0,IF($A341&gt;='key variables'!$B$26,K341*SUMPRODUCT(Z341:AC341,'control variables'!$O$3:$R$3)/J341+F$65*'key variables'!$B$25/scenario!J$65,K341*SUMPRODUCT(Z341:AC341,'control variables'!$O$7:$R$7)/J341+F$65*'key variables'!$B$25/scenario!J$65))</f>
        <v>3.6100338203598796E-8</v>
      </c>
      <c r="Q341" s="10">
        <f ca="1">IF(IF($A341&gt;='key variables'!$B$26,L341*SUMPRODUCT(Z341:AC341,'control variables'!$O$4:$R$4)/J341+G$65*'key variables'!$B$25/scenario!J$65,L341*SUMPRODUCT(Z341:AC341,'control variables'!$O$7:$R$7)/J341+G$65*'key variables'!$B$25/scenario!J$65)&lt;'key variables'!$B$28,0,IF($A341&gt;='key variables'!$B$26,L341*SUMPRODUCT(Z341:AC341,'control variables'!$O$4:$R$4)/J341+G$65*'key variables'!$B$25/scenario!J$65,L341*SUMPRODUCT(Z341:AC341,'control variables'!$O$7:$R$7)/J341+G$65*'key variables'!$B$25/scenario!J$65))</f>
        <v>4.166945545475586E-8</v>
      </c>
      <c r="R341" s="10">
        <f ca="1">IF(IF($A341&gt;='key variables'!$B$26,M341*SUMPRODUCT(Z341:AC341,'control variables'!$O$5:$R$5)/J341+H$65*'key variables'!$B$25/scenario!J$65,M341*SUMPRODUCT(Z341:AC341,'control variables'!$O$7:$R$7)/J341+H$65*'key variables'!$B$25/scenario!J$65)&lt;'key variables'!$B$28,0,IF($A341&gt;='key variables'!$B$26,M341*SUMPRODUCT(Z341:AC341,'control variables'!$O$5:$R$5)/J341+H$65*'key variables'!$B$25/scenario!J$65,M341*SUMPRODUCT(Z341:AC341,'control variables'!$O$7:$R$7)/J341+H$65*'key variables'!$B$25/scenario!J$65))</f>
        <v>1.2480913657781925E-7</v>
      </c>
      <c r="S341" s="10">
        <f ca="1">IF(IF($A341&gt;='key variables'!$B$26,N341*SUMPRODUCT(Z341:AC341,'control variables'!$O$6:$R$6)/J341+I$65*'key variables'!$B$25/scenario!J$65,N341*SUMPRODUCT(Z341:AC341,'control variables'!$O$7:$R$7)/J341+I$65*'key variables'!$B$25/scenario!J$65)&lt;'key variables'!$B$28,0,IF($A341&gt;='key variables'!$B$26,N341*SUMPRODUCT(Z341:AC341,'control variables'!$O$6:$R$6)/J341+I$65*'key variables'!$B$25/scenario!J$65,N341*SUMPRODUCT(Z341:AC341,'control variables'!$O$7:$R$7)/J341+I$65*'key variables'!$B$25/scenario!J$65))</f>
        <v>5.6101089077827001E-8</v>
      </c>
      <c r="T341" s="10">
        <f t="shared" ca="1" si="255"/>
        <v>2.5868001931400088E-7</v>
      </c>
      <c r="U341" s="82">
        <f ca="1">SUMPRODUCT(P311:P340,'control variables'!AD$7:AD$36)</f>
        <v>7.6539395471921506E-8</v>
      </c>
      <c r="V341" s="82">
        <f ca="1">SUMPRODUCT(Q311:Q340,'control variables'!AE$7:AE$36)</f>
        <v>8.8346954318373502E-8</v>
      </c>
      <c r="W341" s="82">
        <f ca="1">SUMPRODUCT(R311:R340,'control variables'!AF$7:AF$36)</f>
        <v>2.6461845895079376E-7</v>
      </c>
      <c r="X341" s="82">
        <f ca="1">SUMPRODUCT(S311:S340,'control variables'!AG$7:AG$36)</f>
        <v>1.1894468741861374E-7</v>
      </c>
      <c r="Y341" s="82">
        <f t="shared" ca="1" si="249"/>
        <v>5.4844949615970255E-7</v>
      </c>
      <c r="Z341" s="10">
        <f ca="1">IF($A341&gt;='key variables'!$B$26,SUMPRODUCT(P311:P340,'control variables'!V$7:V$36)*$E341,SUMPRODUCT(P311:P340,'control variables'!Z$7:Z$36)*$E341)</f>
        <v>1.8676387340387876E-7</v>
      </c>
      <c r="AA341" s="10">
        <f ca="1">IF($A341&gt;='key variables'!$B$26,SUMPRODUCT(Q311:Q340,'control variables'!W$7:W$36)*$E341,SUMPRODUCT(Q311:Q340,'control variables'!AA$7:AA$36)*$E341)</f>
        <v>2.155755123253881E-7</v>
      </c>
      <c r="AB341" s="10">
        <f ca="1">IF($A341&gt;='key variables'!$B$26,SUMPRODUCT(R311:R340,'control variables'!X$7:X$36)*$E341,SUMPRODUCT(R311:R340,'control variables'!AB$7:AB$36)*$E341)</f>
        <v>6.4569582844361151E-7</v>
      </c>
      <c r="AC341" s="10">
        <f ca="1">IF($A341&gt;='key variables'!$B$26,SUMPRODUCT(S311:S340,'control variables'!Y$7:Y$36)*$E341,SUMPRODUCT(S311:S340,'control variables'!AC$7:AC$36)*$E341)</f>
        <v>2.9023707864616361E-7</v>
      </c>
      <c r="AD341" s="10">
        <f t="shared" ca="1" si="250"/>
        <v>1.3382722928190419E-6</v>
      </c>
      <c r="AE341" s="82">
        <f ca="1">SUMPRODUCT(P311:P340,'control variables'!AL$7:AL$36)</f>
        <v>2.5428846694034403E-7</v>
      </c>
      <c r="AF341" s="82">
        <f ca="1">SUMPRODUCT(Q311:Q340,'control variables'!AM$7:AM$36)</f>
        <v>2.9274951133080443E-7</v>
      </c>
      <c r="AG341" s="82">
        <f ca="1">SUMPRODUCT(R311:R340,'control variables'!AN$7:AN$36)</f>
        <v>8.347057947264238E-7</v>
      </c>
      <c r="AH341" s="82">
        <f ca="1">SUMPRODUCT(S311:S340,'control variables'!AO$7:AO$36)</f>
        <v>3.6141932947553035E-7</v>
      </c>
      <c r="AI341" s="82">
        <f t="shared" ca="1" si="214"/>
        <v>1.7431631024731027E-6</v>
      </c>
      <c r="AJ341" s="10">
        <f ca="1">SUMPRODUCT(P311:P340,'control variables'!AP$7:AP$36)</f>
        <v>2.4297361920326655E-10</v>
      </c>
      <c r="AK341" s="10">
        <f ca="1">SUMPRODUCT(Q311:Q340,'control variables'!AQ$7:AQ$36)</f>
        <v>7.0114152012722882E-10</v>
      </c>
      <c r="AL341" s="10">
        <f ca="1">SUMPRODUCT(R311:R340,'control variables'!AR$7:AR$36)</f>
        <v>2.5200867193752092E-8</v>
      </c>
      <c r="AM341" s="10">
        <f ca="1">SUMPRODUCT(S311:S340,'control variables'!AS$7:AS$36)</f>
        <v>1.8879441762578311E-8</v>
      </c>
      <c r="AN341" s="10">
        <f t="shared" ca="1" si="235"/>
        <v>4.50244240956609E-8</v>
      </c>
      <c r="AO341" s="82">
        <f ca="1">SUMPRODUCT(P311:P340,'control variables'!AX$7:AX$36)</f>
        <v>3.3040704265500771E-10</v>
      </c>
      <c r="AP341" s="82">
        <f ca="1">SUMPRODUCT(Q311:Q340,'control variables'!AY$7:AY$36)</f>
        <v>7.6275637464681481E-10</v>
      </c>
      <c r="AQ341" s="82">
        <f ca="1">SUMPRODUCT(R311:R340,'control variables'!AZ$7:AZ$36)</f>
        <v>6.8538667112361834E-9</v>
      </c>
      <c r="AR341" s="82">
        <f ca="1">SUMPRODUCT(S311:S340,'control variables'!BA$7:BA$36)</f>
        <v>5.1346319326399368E-9</v>
      </c>
      <c r="AS341" s="82">
        <f t="shared" ca="1" si="236"/>
        <v>1.3081662061177943E-8</v>
      </c>
      <c r="AT341" s="10">
        <f ca="1">SUMPRODUCT(P311:P340,'control variables'!AT$7:AT$36)</f>
        <v>-2.9159710858637496E-10</v>
      </c>
      <c r="AU341" s="10">
        <f ca="1">SUMPRODUCT(Q311:Q340,'control variables'!AU$7:AU$36)</f>
        <v>3.1631871349043226E-10</v>
      </c>
      <c r="AV341" s="10">
        <f ca="1">SUMPRODUCT(R311:R340,'control variables'!AV$7:AV$36)</f>
        <v>1.3620937289205497E-7</v>
      </c>
      <c r="AW341" s="10">
        <f ca="1">SUMPRODUCT(S311:S340,'control variables'!AW$7:AW$36)</f>
        <v>1.0204239811518941E-7</v>
      </c>
      <c r="AX341" s="10">
        <f t="shared" ca="1" si="215"/>
        <v>2.3827649261214843E-7</v>
      </c>
      <c r="AY341" s="82">
        <f ca="1">SUMPRODUCT(P311:P340,'control variables'!BB$7:BB$36)</f>
        <v>1.0568833313557161E-9</v>
      </c>
      <c r="AZ341" s="82">
        <f ca="1">SUMPRODUCT(Q311:Q340,'control variables'!BC$7:BC$36)</f>
        <v>2.6950506102468623E-9</v>
      </c>
      <c r="BA341" s="82">
        <f ca="1">SUMPRODUCT(R311:R340,'control variables'!BD$7:BD$36)</f>
        <v>1.8866182676591198E-8</v>
      </c>
      <c r="BB341" s="82">
        <f ca="1">SUMPRODUCT(S311:S340,'control variables'!BE$7:BE$36)</f>
        <v>2.6810192348288203E-9</v>
      </c>
      <c r="BC341" s="82">
        <f t="shared" ca="1" si="237"/>
        <v>2.5299135853022596E-8</v>
      </c>
      <c r="BD341" s="10">
        <f ca="1">SUMPRODUCT(P311:P340,'control variables'!BF$7:BF$36)</f>
        <v>2.2109078728250185E-10</v>
      </c>
      <c r="BE341" s="10">
        <f ca="1">SUMPRODUCT(Q311:Q340,'control variables'!BG$7:BG$36)</f>
        <v>2.5519796130903578E-10</v>
      </c>
      <c r="BF341" s="10">
        <f ca="1">SUMPRODUCT(R311:R340,'control variables'!BH$7:BH$36)</f>
        <v>7.6437373274493363E-9</v>
      </c>
      <c r="BG341" s="10">
        <f ca="1">SUMPRODUCT(S311:S340,'control variables'!BI$7:BI$36)</f>
        <v>1.717911045828657E-8</v>
      </c>
      <c r="BH341" s="10">
        <f t="shared" ca="1" si="238"/>
        <v>2.5299136534327445E-8</v>
      </c>
      <c r="BI341" s="82">
        <f t="shared" ca="1" si="216"/>
        <v>2.5505375316311335E-7</v>
      </c>
      <c r="BJ341" s="82">
        <f t="shared" ca="1" si="217"/>
        <v>2.9576088065454176E-7</v>
      </c>
      <c r="BK341" s="82">
        <f t="shared" ca="1" si="218"/>
        <v>9.8978135029507E-7</v>
      </c>
      <c r="BL341" s="82">
        <f t="shared" ca="1" si="219"/>
        <v>4.6614274682554862E-7</v>
      </c>
      <c r="BM341" s="82">
        <f t="shared" ca="1" si="209"/>
        <v>2.0067387309382739E-6</v>
      </c>
      <c r="BN341" s="10">
        <f ca="1">BN340+BI341-INDIRECT(ADDRESS(MAX($D341-'key variables'!$B$9*30,34),scenario!BI$4),TRUE)</f>
        <v>9439390.0751674492</v>
      </c>
      <c r="BO341" s="10">
        <f ca="1">BO340+BJ341-INDIRECT(ADDRESS(MAX($D341-'key variables'!$B$9*30,34),scenario!BJ$4),TRUE)</f>
        <v>10895583.360990383</v>
      </c>
      <c r="BP341" s="10">
        <f ca="1">BP340+BK341-INDIRECT(ADDRESS(MAX($D341-'key variables'!$B$9*30,34),scenario!BK$4),TRUE)</f>
        <v>32531162.537987974</v>
      </c>
      <c r="BQ341" s="10">
        <f ca="1">BQ340+BL341-INDIRECT(ADDRESS(MAX($D341-'key variables'!$B$9*30,34),scenario!BL$4),TRUE)</f>
        <v>14415841.516532272</v>
      </c>
      <c r="BR341" s="10">
        <f t="shared" ca="1" si="239"/>
        <v>67281977.490678042</v>
      </c>
      <c r="BS341" s="82">
        <f t="shared" ca="1" si="220"/>
        <v>1.3490538835675369E-6</v>
      </c>
      <c r="BT341" s="82">
        <f t="shared" ca="1" si="221"/>
        <v>1.5679204082962781E-6</v>
      </c>
      <c r="BU341" s="82">
        <f t="shared" ca="1" si="222"/>
        <v>5.3761618029613854E-6</v>
      </c>
      <c r="BV341" s="82">
        <f t="shared" ca="1" si="223"/>
        <v>2.6311850585040686E-6</v>
      </c>
      <c r="BW341" s="82">
        <f t="shared" ca="1" si="240"/>
        <v>1.0924321153329268E-5</v>
      </c>
      <c r="BX341" s="10">
        <f t="shared" ca="1" si="224"/>
        <v>5.8406944706184415E-9</v>
      </c>
      <c r="BY341" s="10">
        <f t="shared" ca="1" si="225"/>
        <v>1.3490640466145499E-8</v>
      </c>
      <c r="BZ341" s="10">
        <f t="shared" ca="1" si="226"/>
        <v>1.2116125422039962E-7</v>
      </c>
      <c r="CA341" s="10">
        <f t="shared" ca="1" si="227"/>
        <v>9.0774962867496362E-8</v>
      </c>
      <c r="CB341" s="10">
        <v>0</v>
      </c>
      <c r="CC341" s="82">
        <f t="shared" ca="1" si="228"/>
        <v>-1.2584455338867088E-9</v>
      </c>
      <c r="CD341" s="82">
        <f t="shared" ca="1" si="229"/>
        <v>2.3306246426881781E-9</v>
      </c>
      <c r="CE341" s="82">
        <f t="shared" ca="1" si="230"/>
        <v>7.2691094149739761E-7</v>
      </c>
      <c r="CF341" s="82">
        <f t="shared" ca="1" si="231"/>
        <v>5.4446677011245801E-7</v>
      </c>
      <c r="CG341" s="82">
        <f t="shared" ca="1" si="241"/>
        <v>1.2724498907186571E-6</v>
      </c>
      <c r="CH341" s="13" t="str">
        <f t="shared" ca="1" si="242"/>
        <v/>
      </c>
      <c r="CI341" s="81">
        <f t="shared" ca="1" si="251"/>
        <v>0.1131775965862975</v>
      </c>
      <c r="CJ341" s="81">
        <f t="shared" ca="1" si="252"/>
        <v>0.13063724757456535</v>
      </c>
      <c r="CK341" s="81">
        <f t="shared" ca="1" si="253"/>
        <v>0.39004625943931698</v>
      </c>
      <c r="CL341" s="81">
        <f t="shared" ca="1" si="254"/>
        <v>0.17284488538112944</v>
      </c>
      <c r="CM341" s="89">
        <f t="shared" ca="1" si="243"/>
        <v>0.80670598898130919</v>
      </c>
    </row>
    <row r="342" spans="1:91" x14ac:dyDescent="0.3">
      <c r="A342">
        <v>277</v>
      </c>
      <c r="B342" s="3">
        <f t="shared" si="256"/>
        <v>0.95833333333333337</v>
      </c>
      <c r="C342" s="3">
        <f t="shared" si="244"/>
        <v>9.2333333333333325</v>
      </c>
      <c r="D342" s="4">
        <f t="shared" ca="1" si="232"/>
        <v>342</v>
      </c>
      <c r="E342" s="58">
        <f>(0.5*(COS(B342*2*PI())+1)*('key variables'!$B$4-'key variables'!$B$6)+'key variables'!$B$6)/'key variables'!$B$4</f>
        <v>1</v>
      </c>
      <c r="F342" s="10">
        <f t="shared" ca="1" si="245"/>
        <v>11689222.907461114</v>
      </c>
      <c r="G342" s="10">
        <f t="shared" ca="1" si="246"/>
        <v>13492492.798713122</v>
      </c>
      <c r="H342" s="10">
        <f t="shared" ca="1" si="247"/>
        <v>40309474.521088317</v>
      </c>
      <c r="I342" s="10">
        <f t="shared" ca="1" si="248"/>
        <v>17912154.249751028</v>
      </c>
      <c r="J342" s="10">
        <f t="shared" ca="1" si="233"/>
        <v>83403344.477013588</v>
      </c>
      <c r="K342" s="82">
        <f t="shared" ca="1" si="210"/>
        <v>2249832.832292316</v>
      </c>
      <c r="L342" s="82">
        <f t="shared" ca="1" si="211"/>
        <v>2596909.437721171</v>
      </c>
      <c r="M342" s="82">
        <f t="shared" ca="1" si="212"/>
        <v>7778311.983094967</v>
      </c>
      <c r="N342" s="82">
        <f t="shared" ca="1" si="213"/>
        <v>3496312.7332161246</v>
      </c>
      <c r="O342" s="82">
        <f t="shared" ca="1" si="234"/>
        <v>16121366.986324579</v>
      </c>
      <c r="P342" s="10">
        <f ca="1">IF(IF($A342&gt;='key variables'!$B$26,K342*SUMPRODUCT(Z342:AC342,'control variables'!$O$3:$R$3)/J342+F$65*'key variables'!$B$25/scenario!J$65,K342*SUMPRODUCT(Z342:AC342,'control variables'!$O$7:$R$7)/J342+F$65*'key variables'!$B$25/scenario!J$65)&lt;'key variables'!$B$28,0,IF($A342&gt;='key variables'!$B$26,K342*SUMPRODUCT(Z342:AC342,'control variables'!$O$3:$R$3)/J342+F$65*'key variables'!$B$25/scenario!J$65,K342*SUMPRODUCT(Z342:AC342,'control variables'!$O$7:$R$7)/J342+F$65*'key variables'!$B$25/scenario!J$65))</f>
        <v>3.1062508087691879E-8</v>
      </c>
      <c r="Q342" s="10">
        <f ca="1">IF(IF($A342&gt;='key variables'!$B$26,L342*SUMPRODUCT(Z342:AC342,'control variables'!$O$4:$R$4)/J342+G$65*'key variables'!$B$25/scenario!J$65,L342*SUMPRODUCT(Z342:AC342,'control variables'!$O$7:$R$7)/J342+G$65*'key variables'!$B$25/scenario!J$65)&lt;'key variables'!$B$28,0,IF($A342&gt;='key variables'!$B$26,L342*SUMPRODUCT(Z342:AC342,'control variables'!$O$4:$R$4)/J342+G$65*'key variables'!$B$25/scenario!J$65,L342*SUMPRODUCT(Z342:AC342,'control variables'!$O$7:$R$7)/J342+G$65*'key variables'!$B$25/scenario!J$65))</f>
        <v>3.5854450719357444E-8</v>
      </c>
      <c r="R342" s="10">
        <f ca="1">IF(IF($A342&gt;='key variables'!$B$26,M342*SUMPRODUCT(Z342:AC342,'control variables'!$O$5:$R$5)/J342+H$65*'key variables'!$B$25/scenario!J$65,M342*SUMPRODUCT(Z342:AC342,'control variables'!$O$7:$R$7)/J342+H$65*'key variables'!$B$25/scenario!J$65)&lt;'key variables'!$B$28,0,IF($A342&gt;='key variables'!$B$26,M342*SUMPRODUCT(Z342:AC342,'control variables'!$O$5:$R$5)/J342+H$65*'key variables'!$B$25/scenario!J$65,M342*SUMPRODUCT(Z342:AC342,'control variables'!$O$7:$R$7)/J342+H$65*'key variables'!$B$25/scenario!J$65))</f>
        <v>1.0739192504240495E-7</v>
      </c>
      <c r="S342" s="10">
        <f ca="1">IF(IF($A342&gt;='key variables'!$B$26,N342*SUMPRODUCT(Z342:AC342,'control variables'!$O$6:$R$6)/J342+I$65*'key variables'!$B$25/scenario!J$65,N342*SUMPRODUCT(Z342:AC342,'control variables'!$O$7:$R$7)/J342+I$65*'key variables'!$B$25/scenario!J$65)&lt;'key variables'!$B$28,0,IF($A342&gt;='key variables'!$B$26,N342*SUMPRODUCT(Z342:AC342,'control variables'!$O$6:$R$6)/J342+I$65*'key variables'!$B$25/scenario!J$65,N342*SUMPRODUCT(Z342:AC342,'control variables'!$O$7:$R$7)/J342+I$65*'key variables'!$B$25/scenario!J$65))</f>
        <v>4.8272138709066204E-8</v>
      </c>
      <c r="T342" s="10">
        <f t="shared" ca="1" si="255"/>
        <v>2.2258102255852048E-7</v>
      </c>
      <c r="U342" s="82">
        <f ca="1">SUMPRODUCT(P312:P341,'control variables'!AD$7:AD$36)</f>
        <v>6.5858263639109567E-8</v>
      </c>
      <c r="V342" s="82">
        <f ca="1">SUMPRODUCT(Q312:Q341,'control variables'!AE$7:AE$36)</f>
        <v>7.6018068516706305E-8</v>
      </c>
      <c r="W342" s="82">
        <f ca="1">SUMPRODUCT(R312:R341,'control variables'!AF$7:AF$36)</f>
        <v>2.2769074835127855E-7</v>
      </c>
      <c r="X342" s="82">
        <f ca="1">SUMPRODUCT(S312:S341,'control variables'!AG$7:AG$36)</f>
        <v>1.0234586429886622E-7</v>
      </c>
      <c r="Y342" s="82">
        <f t="shared" ca="1" si="249"/>
        <v>4.7191294480596067E-7</v>
      </c>
      <c r="Z342" s="10">
        <f ca="1">IF($A342&gt;='key variables'!$B$26,SUMPRODUCT(P312:P341,'control variables'!V$7:V$36)*$E342,SUMPRODUCT(P312:P341,'control variables'!Z$7:Z$36)*$E342)</f>
        <v>1.6070083042929519E-7</v>
      </c>
      <c r="AA342" s="10">
        <f ca="1">IF($A342&gt;='key variables'!$B$26,SUMPRODUCT(Q312:Q341,'control variables'!W$7:W$36)*$E342,SUMPRODUCT(Q312:Q341,'control variables'!AA$7:AA$36)*$E342)</f>
        <v>1.8549178285671147E-7</v>
      </c>
      <c r="AB342" s="10">
        <f ca="1">IF($A342&gt;='key variables'!$B$26,SUMPRODUCT(R312:R341,'control variables'!X$7:X$36)*$E342,SUMPRODUCT(R312:R341,'control variables'!AB$7:AB$36)*$E342)</f>
        <v>5.5558847621043754E-7</v>
      </c>
      <c r="AC342" s="10">
        <f ca="1">IF($A342&gt;='key variables'!$B$26,SUMPRODUCT(S312:S341,'control variables'!Y$7:Y$36)*$E342,SUMPRODUCT(S312:S341,'control variables'!AC$7:AC$36)*$E342)</f>
        <v>2.4973426985500985E-7</v>
      </c>
      <c r="AD342" s="10">
        <f t="shared" ca="1" si="250"/>
        <v>1.1515153593514541E-6</v>
      </c>
      <c r="AE342" s="82">
        <f ca="1">SUMPRODUCT(P312:P341,'control variables'!AL$7:AL$36)</f>
        <v>2.1880231471499393E-7</v>
      </c>
      <c r="AF342" s="82">
        <f ca="1">SUMPRODUCT(Q312:Q341,'control variables'!AM$7:AM$36)</f>
        <v>2.5189609061542871E-7</v>
      </c>
      <c r="AG342" s="82">
        <f ca="1">SUMPRODUCT(R312:R341,'control variables'!AN$7:AN$36)</f>
        <v>7.1822195552032755E-7</v>
      </c>
      <c r="AH342" s="82">
        <f ca="1">SUMPRODUCT(S312:S341,'control variables'!AO$7:AO$36)</f>
        <v>3.1098298252959693E-7</v>
      </c>
      <c r="AI342" s="82">
        <f t="shared" ca="1" si="214"/>
        <v>1.499903343380347E-6</v>
      </c>
      <c r="AJ342" s="10">
        <f ca="1">SUMPRODUCT(P312:P341,'control variables'!AP$7:AP$36)</f>
        <v>2.0906646273039608E-10</v>
      </c>
      <c r="AK342" s="10">
        <f ca="1">SUMPRODUCT(Q312:Q341,'control variables'!AQ$7:AQ$36)</f>
        <v>6.032966787385362E-10</v>
      </c>
      <c r="AL342" s="10">
        <f ca="1">SUMPRODUCT(R312:R341,'control variables'!AR$7:AR$36)</f>
        <v>2.1684066686797748E-8</v>
      </c>
      <c r="AM342" s="10">
        <f ca="1">SUMPRODUCT(S312:S341,'control variables'!AS$7:AS$36)</f>
        <v>1.6244801063463342E-8</v>
      </c>
      <c r="AN342" s="10">
        <f t="shared" ca="1" si="235"/>
        <v>3.8741230891730019E-8</v>
      </c>
      <c r="AO342" s="82">
        <f ca="1">SUMPRODUCT(P312:P341,'control variables'!AX$7:AX$36)</f>
        <v>2.8429848431942512E-10</v>
      </c>
      <c r="AP342" s="82">
        <f ca="1">SUMPRODUCT(Q312:Q341,'control variables'!AY$7:AY$36)</f>
        <v>6.5631313265768412E-10</v>
      </c>
      <c r="AQ342" s="82">
        <f ca="1">SUMPRODUCT(R312:R341,'control variables'!AZ$7:AZ$36)</f>
        <v>5.8974043109800489E-9</v>
      </c>
      <c r="AR342" s="82">
        <f ca="1">SUMPRODUCT(S312:S341,'control variables'!BA$7:BA$36)</f>
        <v>4.4180900753736727E-9</v>
      </c>
      <c r="AS342" s="82">
        <f t="shared" ca="1" si="236"/>
        <v>1.125610600333083E-8</v>
      </c>
      <c r="AT342" s="10">
        <f ca="1">SUMPRODUCT(P312:P341,'control variables'!AT$7:AT$36)</f>
        <v>-2.5090450656527531E-10</v>
      </c>
      <c r="AU342" s="10">
        <f ca="1">SUMPRODUCT(Q312:Q341,'control variables'!AU$7:AU$36)</f>
        <v>2.7217619238556451E-10</v>
      </c>
      <c r="AV342" s="10">
        <f ca="1">SUMPRODUCT(R312:R341,'control variables'!AV$7:AV$36)</f>
        <v>1.1720124956219644E-7</v>
      </c>
      <c r="AW342" s="10">
        <f ca="1">SUMPRODUCT(S312:S341,'control variables'!AW$7:AW$36)</f>
        <v>8.7802302539790239E-8</v>
      </c>
      <c r="AX342" s="10">
        <f t="shared" ca="1" si="215"/>
        <v>2.0502482378780697E-7</v>
      </c>
      <c r="AY342" s="82">
        <f ca="1">SUMPRODUCT(P312:P341,'control variables'!BB$7:BB$36)</f>
        <v>9.0939444508347333E-10</v>
      </c>
      <c r="AZ342" s="82">
        <f ca="1">SUMPRODUCT(Q312:Q341,'control variables'!BC$7:BC$36)</f>
        <v>2.3189542132654114E-9</v>
      </c>
      <c r="BA342" s="82">
        <f ca="1">SUMPRODUCT(R312:R341,'control variables'!BD$7:BD$36)</f>
        <v>1.6233392293181697E-8</v>
      </c>
      <c r="BB342" s="82">
        <f ca="1">SUMPRODUCT(S312:S341,'control variables'!BE$7:BE$36)</f>
        <v>2.306880927138664E-9</v>
      </c>
      <c r="BC342" s="82">
        <f t="shared" ca="1" si="237"/>
        <v>2.1768621878669247E-8</v>
      </c>
      <c r="BD342" s="10">
        <f ca="1">SUMPRODUCT(P312:P341,'control variables'!BF$7:BF$36)</f>
        <v>1.9023739692812744E-10</v>
      </c>
      <c r="BE342" s="10">
        <f ca="1">SUMPRODUCT(Q312:Q341,'control variables'!BG$7:BG$36)</f>
        <v>2.1958488844115795E-10</v>
      </c>
      <c r="BF342" s="10">
        <f ca="1">SUMPRODUCT(R312:R341,'control variables'!BH$7:BH$36)</f>
        <v>6.5770478718242318E-9</v>
      </c>
      <c r="BG342" s="10">
        <f ca="1">SUMPRODUCT(S312:S341,'control variables'!BI$7:BI$36)</f>
        <v>1.4781752307703967E-8</v>
      </c>
      <c r="BH342" s="10">
        <f t="shared" ca="1" si="238"/>
        <v>2.1768622464897484E-8</v>
      </c>
      <c r="BI342" s="82">
        <f t="shared" ca="1" si="216"/>
        <v>2.1946080465351214E-7</v>
      </c>
      <c r="BJ342" s="82">
        <f t="shared" ca="1" si="217"/>
        <v>2.5448722102107971E-7</v>
      </c>
      <c r="BK342" s="82">
        <f t="shared" ca="1" si="218"/>
        <v>8.5165659737570563E-7</v>
      </c>
      <c r="BL342" s="82">
        <f t="shared" ca="1" si="219"/>
        <v>4.0109216599652586E-7</v>
      </c>
      <c r="BM342" s="82">
        <f t="shared" ca="1" si="209"/>
        <v>1.7266967890468234E-6</v>
      </c>
      <c r="BN342" s="10">
        <f ca="1">BN341+BI342-INDIRECT(ADDRESS(MAX($D342-'key variables'!$B$9*30,34),scenario!BI$4),TRUE)</f>
        <v>9439390.075167669</v>
      </c>
      <c r="BO342" s="10">
        <f ca="1">BO341+BJ342-INDIRECT(ADDRESS(MAX($D342-'key variables'!$B$9*30,34),scenario!BJ$4),TRUE)</f>
        <v>10895583.360990638</v>
      </c>
      <c r="BP342" s="10">
        <f ca="1">BP341+BK342-INDIRECT(ADDRESS(MAX($D342-'key variables'!$B$9*30,34),scenario!BK$4),TRUE)</f>
        <v>32531162.537988827</v>
      </c>
      <c r="BQ342" s="10">
        <f ca="1">BQ341+BL342-INDIRECT(ADDRESS(MAX($D342-'key variables'!$B$9*30,34),scenario!BL$4),TRUE)</f>
        <v>14415841.516532673</v>
      </c>
      <c r="BR342" s="10">
        <f t="shared" ca="1" si="239"/>
        <v>67281977.490679771</v>
      </c>
      <c r="BS342" s="82">
        <f t="shared" ca="1" si="220"/>
        <v>1.1604653496047884E-6</v>
      </c>
      <c r="BT342" s="82">
        <f t="shared" ca="1" si="221"/>
        <v>1.3490680531061148E-6</v>
      </c>
      <c r="BU342" s="82">
        <f t="shared" ca="1" si="222"/>
        <v>4.6253200827562609E-6</v>
      </c>
      <c r="BV342" s="82">
        <f t="shared" ca="1" si="223"/>
        <v>2.2635832789089048E-6</v>
      </c>
      <c r="BW342" s="82">
        <f t="shared" ca="1" si="240"/>
        <v>9.3984367643760687E-6</v>
      </c>
      <c r="BX342" s="10">
        <f t="shared" ca="1" si="224"/>
        <v>5.0253611129262659E-9</v>
      </c>
      <c r="BY342" s="10">
        <f t="shared" ca="1" si="225"/>
        <v>1.1608414497096613E-8</v>
      </c>
      <c r="BZ342" s="10">
        <f t="shared" ca="1" si="226"/>
        <v>1.0424821836637374E-7</v>
      </c>
      <c r="CA342" s="10">
        <f t="shared" ca="1" si="227"/>
        <v>7.810441970802741E-8</v>
      </c>
      <c r="CB342" s="10">
        <v>0</v>
      </c>
      <c r="CC342" s="82">
        <f t="shared" ca="1" si="228"/>
        <v>-1.0827730489104624E-9</v>
      </c>
      <c r="CD342" s="82">
        <f t="shared" ca="1" si="229"/>
        <v>2.0054319963834658E-9</v>
      </c>
      <c r="CE342" s="82">
        <f t="shared" ca="1" si="230"/>
        <v>6.2549635431101895E-7</v>
      </c>
      <c r="CF342" s="82">
        <f t="shared" ca="1" si="231"/>
        <v>4.6849117856075748E-7</v>
      </c>
      <c r="CG342" s="82">
        <f t="shared" ca="1" si="241"/>
        <v>1.0949101918192495E-6</v>
      </c>
      <c r="CH342" s="13" t="str">
        <f t="shared" ca="1" si="242"/>
        <v/>
      </c>
      <c r="CI342" s="81">
        <f t="shared" ca="1" si="251"/>
        <v>0.11317759658630015</v>
      </c>
      <c r="CJ342" s="81">
        <f t="shared" ca="1" si="252"/>
        <v>0.13063724757456843</v>
      </c>
      <c r="CK342" s="81">
        <f t="shared" ca="1" si="253"/>
        <v>0.3900462594393273</v>
      </c>
      <c r="CL342" s="81">
        <f t="shared" ca="1" si="254"/>
        <v>0.17284488538113429</v>
      </c>
      <c r="CM342" s="89">
        <f t="shared" ca="1" si="243"/>
        <v>0.80670598898133017</v>
      </c>
    </row>
    <row r="343" spans="1:91" x14ac:dyDescent="0.3">
      <c r="A343">
        <v>278</v>
      </c>
      <c r="B343" s="3">
        <f t="shared" si="256"/>
        <v>0.96111111111111114</v>
      </c>
      <c r="C343" s="3">
        <f t="shared" si="244"/>
        <v>9.2666666666666675</v>
      </c>
      <c r="D343" s="4">
        <f t="shared" ca="1" si="232"/>
        <v>343</v>
      </c>
      <c r="E343" s="58">
        <f>(0.5*(COS(B343*2*PI())+1)*('key variables'!$B$4-'key variables'!$B$6)+'key variables'!$B$6)/'key variables'!$B$4</f>
        <v>1</v>
      </c>
      <c r="F343" s="10">
        <f t="shared" ca="1" si="245"/>
        <v>11689222.907461114</v>
      </c>
      <c r="G343" s="10">
        <f t="shared" ca="1" si="246"/>
        <v>13492492.798713122</v>
      </c>
      <c r="H343" s="10">
        <f t="shared" ca="1" si="247"/>
        <v>40309474.52108831</v>
      </c>
      <c r="I343" s="10">
        <f t="shared" ca="1" si="248"/>
        <v>17912154.249751013</v>
      </c>
      <c r="J343" s="10">
        <f t="shared" ca="1" si="233"/>
        <v>83403344.477013558</v>
      </c>
      <c r="K343" s="82">
        <f t="shared" ca="1" si="210"/>
        <v>2249832.8322922848</v>
      </c>
      <c r="L343" s="82">
        <f t="shared" ca="1" si="211"/>
        <v>2596909.4377211346</v>
      </c>
      <c r="M343" s="82">
        <f t="shared" ca="1" si="212"/>
        <v>7778311.983094858</v>
      </c>
      <c r="N343" s="82">
        <f t="shared" ca="1" si="213"/>
        <v>3496312.7332160766</v>
      </c>
      <c r="O343" s="82">
        <f t="shared" ca="1" si="234"/>
        <v>16121366.986324355</v>
      </c>
      <c r="P343" s="10">
        <f ca="1">IF(IF($A343&gt;='key variables'!$B$26,K343*SUMPRODUCT(Z343:AC343,'control variables'!$O$3:$R$3)/J343+F$65*'key variables'!$B$25/scenario!J$65,K343*SUMPRODUCT(Z343:AC343,'control variables'!$O$7:$R$7)/J343+F$65*'key variables'!$B$25/scenario!J$65)&lt;'key variables'!$B$28,0,IF($A343&gt;='key variables'!$B$26,K343*SUMPRODUCT(Z343:AC343,'control variables'!$O$3:$R$3)/J343+F$65*'key variables'!$B$25/scenario!J$65,K343*SUMPRODUCT(Z343:AC343,'control variables'!$O$7:$R$7)/J343+F$65*'key variables'!$B$25/scenario!J$65))</f>
        <v>2.6727711060660767E-8</v>
      </c>
      <c r="Q343" s="10">
        <f ca="1">IF(IF($A343&gt;='key variables'!$B$26,L343*SUMPRODUCT(Z343:AC343,'control variables'!$O$4:$R$4)/J343+G$65*'key variables'!$B$25/scenario!J$65,L343*SUMPRODUCT(Z343:AC343,'control variables'!$O$7:$R$7)/J343+G$65*'key variables'!$B$25/scenario!J$65)&lt;'key variables'!$B$28,0,IF($A343&gt;='key variables'!$B$26,L343*SUMPRODUCT(Z343:AC343,'control variables'!$O$4:$R$4)/J343+G$65*'key variables'!$B$25/scenario!J$65,L343*SUMPRODUCT(Z343:AC343,'control variables'!$O$7:$R$7)/J343+G$65*'key variables'!$B$25/scenario!J$65))</f>
        <v>3.0850934392042981E-8</v>
      </c>
      <c r="R343" s="10">
        <f ca="1">IF(IF($A343&gt;='key variables'!$B$26,M343*SUMPRODUCT(Z343:AC343,'control variables'!$O$5:$R$5)/J343+H$65*'key variables'!$B$25/scenario!J$65,M343*SUMPRODUCT(Z343:AC343,'control variables'!$O$7:$R$7)/J343+H$65*'key variables'!$B$25/scenario!J$65)&lt;'key variables'!$B$28,0,IF($A343&gt;='key variables'!$B$26,M343*SUMPRODUCT(Z343:AC343,'control variables'!$O$5:$R$5)/J343+H$65*'key variables'!$B$25/scenario!J$65,M343*SUMPRODUCT(Z343:AC343,'control variables'!$O$7:$R$7)/J343+H$65*'key variables'!$B$25/scenario!J$65))</f>
        <v>9.2405298847032717E-8</v>
      </c>
      <c r="S343" s="10">
        <f ca="1">IF(IF($A343&gt;='key variables'!$B$26,N343*SUMPRODUCT(Z343:AC343,'control variables'!$O$6:$R$6)/J343+I$65*'key variables'!$B$25/scenario!J$65,N343*SUMPRODUCT(Z343:AC343,'control variables'!$O$7:$R$7)/J343+I$65*'key variables'!$B$25/scenario!J$65)&lt;'key variables'!$B$28,0,IF($A343&gt;='key variables'!$B$26,N343*SUMPRODUCT(Z343:AC343,'control variables'!$O$6:$R$6)/J343+I$65*'key variables'!$B$25/scenario!J$65,N343*SUMPRODUCT(Z343:AC343,'control variables'!$O$7:$R$7)/J343+I$65*'key variables'!$B$25/scenario!J$65))</f>
        <v>4.1535724419087934E-8</v>
      </c>
      <c r="T343" s="10">
        <f t="shared" ca="1" si="255"/>
        <v>1.915196687188244E-7</v>
      </c>
      <c r="U343" s="82">
        <f ca="1">SUMPRODUCT(P313:P342,'control variables'!AD$7:AD$36)</f>
        <v>5.6667692014233293E-8</v>
      </c>
      <c r="V343" s="82">
        <f ca="1">SUMPRODUCT(Q313:Q342,'control variables'!AE$7:AE$36)</f>
        <v>6.540968826368286E-8</v>
      </c>
      <c r="W343" s="82">
        <f ca="1">SUMPRODUCT(R313:R342,'control variables'!AF$7:AF$36)</f>
        <v>1.9591632832540003E-7</v>
      </c>
      <c r="X343" s="82">
        <f ca="1">SUMPRODUCT(S313:S342,'control variables'!AG$7:AG$36)</f>
        <v>8.8063419782821984E-8</v>
      </c>
      <c r="Y343" s="82">
        <f t="shared" ca="1" si="249"/>
        <v>4.0605712838613816E-7</v>
      </c>
      <c r="Z343" s="10">
        <f ca="1">IF($A343&gt;='key variables'!$B$26,SUMPRODUCT(P313:P342,'control variables'!V$7:V$36)*$E343,SUMPRODUCT(P313:P342,'control variables'!Z$7:Z$36)*$E343)</f>
        <v>1.3827490525867765E-7</v>
      </c>
      <c r="AA343" s="10">
        <f ca="1">IF($A343&gt;='key variables'!$B$26,SUMPRODUCT(Q313:Q342,'control variables'!W$7:W$36)*$E343,SUMPRODUCT(Q313:Q342,'control variables'!AA$7:AA$36)*$E343)</f>
        <v>1.5960626110180502E-7</v>
      </c>
      <c r="AB343" s="10">
        <f ca="1">IF($A343&gt;='key variables'!$B$26,SUMPRODUCT(R313:R342,'control variables'!X$7:X$36)*$E343,SUMPRODUCT(R313:R342,'control variables'!AB$7:AB$36)*$E343)</f>
        <v>4.7805567466941105E-7</v>
      </c>
      <c r="AC343" s="10">
        <f ca="1">IF($A343&gt;='key variables'!$B$26,SUMPRODUCT(S313:S342,'control variables'!Y$7:Y$36)*$E343,SUMPRODUCT(S313:S342,'control variables'!AC$7:AC$36)*$E343)</f>
        <v>2.1488365935507617E-7</v>
      </c>
      <c r="AD343" s="10">
        <f t="shared" ca="1" si="250"/>
        <v>9.9082050038496985E-7</v>
      </c>
      <c r="AE343" s="82">
        <f ca="1">SUMPRODUCT(P313:P342,'control variables'!AL$7:AL$36)</f>
        <v>1.8826828247727894E-7</v>
      </c>
      <c r="AF343" s="82">
        <f ca="1">SUMPRODUCT(Q313:Q342,'control variables'!AM$7:AM$36)</f>
        <v>2.1674379635645568E-7</v>
      </c>
      <c r="AG343" s="82">
        <f ca="1">SUMPRODUCT(R313:R342,'control variables'!AN$7:AN$36)</f>
        <v>6.1799352616272188E-7</v>
      </c>
      <c r="AH343" s="82">
        <f ca="1">SUMPRODUCT(S313:S342,'control variables'!AO$7:AO$36)</f>
        <v>2.6758506680686736E-7</v>
      </c>
      <c r="AI343" s="82">
        <f t="shared" ca="1" si="214"/>
        <v>1.2905906718033238E-6</v>
      </c>
      <c r="AJ343" s="10">
        <f ca="1">SUMPRODUCT(P313:P342,'control variables'!AP$7:AP$36)</f>
        <v>1.7989107616672623E-10</v>
      </c>
      <c r="AK343" s="10">
        <f ca="1">SUMPRODUCT(Q313:Q342,'control variables'!AQ$7:AQ$36)</f>
        <v>5.1910616063773023E-10</v>
      </c>
      <c r="AL343" s="10">
        <f ca="1">SUMPRODUCT(R313:R342,'control variables'!AR$7:AR$36)</f>
        <v>1.8658038410442645E-8</v>
      </c>
      <c r="AM343" s="10">
        <f ca="1">SUMPRODUCT(S313:S342,'control variables'!AS$7:AS$36)</f>
        <v>1.397782651151121E-8</v>
      </c>
      <c r="AN343" s="10">
        <f t="shared" ca="1" si="235"/>
        <v>3.3334862158758309E-8</v>
      </c>
      <c r="AO343" s="82">
        <f ca="1">SUMPRODUCT(P313:P342,'control variables'!AX$7:AX$36)</f>
        <v>2.4462441095941053E-10</v>
      </c>
      <c r="AP343" s="82">
        <f ca="1">SUMPRODUCT(Q313:Q342,'control variables'!AY$7:AY$36)</f>
        <v>5.6472412741013533E-10</v>
      </c>
      <c r="AQ343" s="82">
        <f ca="1">SUMPRODUCT(R313:R342,'control variables'!AZ$7:AZ$36)</f>
        <v>5.0744169783968534E-9</v>
      </c>
      <c r="AR343" s="82">
        <f ca="1">SUMPRODUCT(S313:S342,'control variables'!BA$7:BA$36)</f>
        <v>3.8015421884542787E-9</v>
      </c>
      <c r="AS343" s="82">
        <f t="shared" ca="1" si="236"/>
        <v>9.6853077052206785E-9</v>
      </c>
      <c r="AT343" s="10">
        <f ca="1">SUMPRODUCT(P313:P342,'control variables'!AT$7:AT$36)</f>
        <v>-2.1589058862740739E-10</v>
      </c>
      <c r="AU343" s="10">
        <f ca="1">SUMPRODUCT(Q313:Q342,'control variables'!AU$7:AU$36)</f>
        <v>2.3419379424019619E-10</v>
      </c>
      <c r="AV343" s="10">
        <f ca="1">SUMPRODUCT(R313:R342,'control variables'!AV$7:AV$36)</f>
        <v>1.0084572454368232E-7</v>
      </c>
      <c r="AW343" s="10">
        <f ca="1">SUMPRODUCT(S313:S342,'control variables'!AW$7:AW$36)</f>
        <v>7.5549423315063205E-8</v>
      </c>
      <c r="AX343" s="10">
        <f t="shared" ca="1" si="215"/>
        <v>1.7641345106435831E-7</v>
      </c>
      <c r="AY343" s="82">
        <f ca="1">SUMPRODUCT(P313:P342,'control variables'!BB$7:BB$36)</f>
        <v>7.8248774695673569E-10</v>
      </c>
      <c r="AZ343" s="82">
        <f ca="1">SUMPRODUCT(Q313:Q342,'control variables'!BC$7:BC$36)</f>
        <v>1.9953423593513643E-9</v>
      </c>
      <c r="BA343" s="82">
        <f ca="1">SUMPRODUCT(R313:R342,'control variables'!BD$7:BD$36)</f>
        <v>1.3968009843946913E-8</v>
      </c>
      <c r="BB343" s="82">
        <f ca="1">SUMPRODUCT(S313:S342,'control variables'!BE$7:BE$36)</f>
        <v>1.9849539096409471E-9</v>
      </c>
      <c r="BC343" s="82">
        <f t="shared" ca="1" si="237"/>
        <v>1.8730793859895957E-8</v>
      </c>
      <c r="BD343" s="10">
        <f ca="1">SUMPRODUCT(P313:P342,'control variables'!BF$7:BF$36)</f>
        <v>1.6368962105936436E-10</v>
      </c>
      <c r="BE343" s="10">
        <f ca="1">SUMPRODUCT(Q313:Q342,'control variables'!BG$7:BG$36)</f>
        <v>1.8894164743473485E-10</v>
      </c>
      <c r="BF343" s="10">
        <f ca="1">SUMPRODUCT(R313:R342,'control variables'!BH$7:BH$36)</f>
        <v>5.6592157546970141E-9</v>
      </c>
      <c r="BG343" s="10">
        <f ca="1">SUMPRODUCT(S313:S342,'control variables'!BI$7:BI$36)</f>
        <v>1.2718947341124478E-8</v>
      </c>
      <c r="BH343" s="10">
        <f t="shared" ca="1" si="238"/>
        <v>1.8730794364315592E-8</v>
      </c>
      <c r="BI343" s="82">
        <f t="shared" ca="1" si="216"/>
        <v>1.8883487963560825E-7</v>
      </c>
      <c r="BJ343" s="82">
        <f t="shared" ca="1" si="217"/>
        <v>2.1897333251004724E-7</v>
      </c>
      <c r="BK343" s="82">
        <f t="shared" ca="1" si="218"/>
        <v>7.3280726055035105E-7</v>
      </c>
      <c r="BL343" s="82">
        <f t="shared" ca="1" si="219"/>
        <v>3.4511944403157152E-7</v>
      </c>
      <c r="BM343" s="82">
        <f t="shared" ca="1" si="209"/>
        <v>1.4857349167275781E-6</v>
      </c>
      <c r="BN343" s="10">
        <f ca="1">BN342+BI343-INDIRECT(ADDRESS(MAX($D343-'key variables'!$B$9*30,34),scenario!BI$4),TRUE)</f>
        <v>9439390.0751678571</v>
      </c>
      <c r="BO343" s="10">
        <f ca="1">BO342+BJ343-INDIRECT(ADDRESS(MAX($D343-'key variables'!$B$9*30,34),scenario!BJ$4),TRUE)</f>
        <v>10895583.360990858</v>
      </c>
      <c r="BP343" s="10">
        <f ca="1">BP342+BK343-INDIRECT(ADDRESS(MAX($D343-'key variables'!$B$9*30,34),scenario!BK$4),TRUE)</f>
        <v>32531162.537989561</v>
      </c>
      <c r="BQ343" s="10">
        <f ca="1">BQ342+BL343-INDIRECT(ADDRESS(MAX($D343-'key variables'!$B$9*30,34),scenario!BL$4),TRUE)</f>
        <v>14415841.516533017</v>
      </c>
      <c r="BR343" s="10">
        <f t="shared" ca="1" si="239"/>
        <v>67281977.490681261</v>
      </c>
      <c r="BS343" s="82">
        <f t="shared" ca="1" si="220"/>
        <v>9.9819449140878176E-7</v>
      </c>
      <c r="BT343" s="82">
        <f t="shared" ca="1" si="221"/>
        <v>1.1607567133406758E-6</v>
      </c>
      <c r="BU343" s="82">
        <f t="shared" ca="1" si="222"/>
        <v>3.9792589052982459E-6</v>
      </c>
      <c r="BV343" s="82">
        <f t="shared" ca="1" si="223"/>
        <v>1.9472806119552969E-6</v>
      </c>
      <c r="BW343" s="82">
        <f t="shared" ca="1" si="240"/>
        <v>8.0854907220030001E-6</v>
      </c>
      <c r="BX343" s="10">
        <f t="shared" ca="1" si="224"/>
        <v>4.3238081558695764E-9</v>
      </c>
      <c r="BY343" s="10">
        <f t="shared" ca="1" si="225"/>
        <v>9.9888546177206482E-9</v>
      </c>
      <c r="BZ343" s="10">
        <f t="shared" ca="1" si="226"/>
        <v>8.9695409746126665E-8</v>
      </c>
      <c r="CA343" s="10">
        <f t="shared" ca="1" si="227"/>
        <v>6.7202060645716245E-8</v>
      </c>
      <c r="CB343" s="10">
        <v>0</v>
      </c>
      <c r="CC343" s="82">
        <f t="shared" ca="1" si="228"/>
        <v>-9.3161579507573926E-10</v>
      </c>
      <c r="CD343" s="82">
        <f t="shared" ca="1" si="229"/>
        <v>1.7256202353708648E-9</v>
      </c>
      <c r="CE343" s="82">
        <f t="shared" ca="1" si="230"/>
        <v>5.3823425119938249E-7</v>
      </c>
      <c r="CF343" s="82">
        <f t="shared" ca="1" si="231"/>
        <v>4.0311803956875118E-7</v>
      </c>
      <c r="CG343" s="82">
        <f t="shared" ca="1" si="241"/>
        <v>9.4214629520842882E-7</v>
      </c>
      <c r="CH343" s="13" t="str">
        <f t="shared" ca="1" si="242"/>
        <v/>
      </c>
      <c r="CI343" s="81">
        <f t="shared" ca="1" si="251"/>
        <v>0.11317759658630246</v>
      </c>
      <c r="CJ343" s="81">
        <f t="shared" ca="1" si="252"/>
        <v>0.1306372475745711</v>
      </c>
      <c r="CK343" s="81">
        <f t="shared" ca="1" si="253"/>
        <v>0.39004625943933624</v>
      </c>
      <c r="CL343" s="81">
        <f t="shared" ca="1" si="254"/>
        <v>0.17284488538113849</v>
      </c>
      <c r="CM343" s="89">
        <f t="shared" ca="1" si="243"/>
        <v>0.80670598898134827</v>
      </c>
    </row>
    <row r="344" spans="1:91" x14ac:dyDescent="0.3">
      <c r="A344">
        <v>279</v>
      </c>
      <c r="B344" s="3">
        <f t="shared" si="256"/>
        <v>0.96388888888888891</v>
      </c>
      <c r="C344" s="3">
        <f t="shared" si="244"/>
        <v>9.3000000000000007</v>
      </c>
      <c r="D344" s="4">
        <f t="shared" ca="1" si="232"/>
        <v>344</v>
      </c>
      <c r="E344" s="58">
        <f>(0.5*(COS(B344*2*PI())+1)*('key variables'!$B$4-'key variables'!$B$6)+'key variables'!$B$6)/'key variables'!$B$4</f>
        <v>1</v>
      </c>
      <c r="F344" s="10">
        <f t="shared" ca="1" si="245"/>
        <v>11689222.907461114</v>
      </c>
      <c r="G344" s="10">
        <f t="shared" ca="1" si="246"/>
        <v>13492492.798713122</v>
      </c>
      <c r="H344" s="10">
        <f t="shared" ca="1" si="247"/>
        <v>40309474.521088302</v>
      </c>
      <c r="I344" s="10">
        <f t="shared" ca="1" si="248"/>
        <v>17912154.249751002</v>
      </c>
      <c r="J344" s="10">
        <f t="shared" ca="1" si="233"/>
        <v>83403344.477013543</v>
      </c>
      <c r="K344" s="82">
        <f t="shared" ca="1" si="210"/>
        <v>2249832.8322922587</v>
      </c>
      <c r="L344" s="82">
        <f t="shared" ca="1" si="211"/>
        <v>2596909.437721103</v>
      </c>
      <c r="M344" s="82">
        <f t="shared" ca="1" si="212"/>
        <v>7778311.9830947621</v>
      </c>
      <c r="N344" s="82">
        <f t="shared" ca="1" si="213"/>
        <v>3496312.733216037</v>
      </c>
      <c r="O344" s="82">
        <f t="shared" ca="1" si="234"/>
        <v>16121366.986324161</v>
      </c>
      <c r="P344" s="10">
        <f ca="1">IF(IF($A344&gt;='key variables'!$B$26,K344*SUMPRODUCT(Z344:AC344,'control variables'!$O$3:$R$3)/J344+F$65*'key variables'!$B$25/scenario!J$65,K344*SUMPRODUCT(Z344:AC344,'control variables'!$O$7:$R$7)/J344+F$65*'key variables'!$B$25/scenario!J$65)&lt;'key variables'!$B$28,0,IF($A344&gt;='key variables'!$B$26,K344*SUMPRODUCT(Z344:AC344,'control variables'!$O$3:$R$3)/J344+F$65*'key variables'!$B$25/scenario!J$65,K344*SUMPRODUCT(Z344:AC344,'control variables'!$O$7:$R$7)/J344+F$65*'key variables'!$B$25/scenario!J$65))</f>
        <v>2.2997838311235017E-8</v>
      </c>
      <c r="Q344" s="10">
        <f ca="1">IF(IF($A344&gt;='key variables'!$B$26,L344*SUMPRODUCT(Z344:AC344,'control variables'!$O$4:$R$4)/J344+G$65*'key variables'!$B$25/scenario!J$65,L344*SUMPRODUCT(Z344:AC344,'control variables'!$O$7:$R$7)/J344+G$65*'key variables'!$B$25/scenario!J$65)&lt;'key variables'!$B$28,0,IF($A344&gt;='key variables'!$B$26,L344*SUMPRODUCT(Z344:AC344,'control variables'!$O$4:$R$4)/J344+G$65*'key variables'!$B$25/scenario!J$65,L344*SUMPRODUCT(Z344:AC344,'control variables'!$O$7:$R$7)/J344+G$65*'key variables'!$B$25/scenario!J$65))</f>
        <v>2.6545662637868358E-8</v>
      </c>
      <c r="R344" s="10">
        <f ca="1">IF(IF($A344&gt;='key variables'!$B$26,M344*SUMPRODUCT(Z344:AC344,'control variables'!$O$5:$R$5)/J344+H$65*'key variables'!$B$25/scenario!J$65,M344*SUMPRODUCT(Z344:AC344,'control variables'!$O$7:$R$7)/J344+H$65*'key variables'!$B$25/scenario!J$65)&lt;'key variables'!$B$28,0,IF($A344&gt;='key variables'!$B$26,M344*SUMPRODUCT(Z344:AC344,'control variables'!$O$5:$R$5)/J344+H$65*'key variables'!$B$25/scenario!J$65,M344*SUMPRODUCT(Z344:AC344,'control variables'!$O$7:$R$7)/J344+H$65*'key variables'!$B$25/scenario!J$65))</f>
        <v>7.9510067927712432E-8</v>
      </c>
      <c r="S344" s="10">
        <f ca="1">IF(IF($A344&gt;='key variables'!$B$26,N344*SUMPRODUCT(Z344:AC344,'control variables'!$O$6:$R$6)/J344+I$65*'key variables'!$B$25/scenario!J$65,N344*SUMPRODUCT(Z344:AC344,'control variables'!$O$7:$R$7)/J344+I$65*'key variables'!$B$25/scenario!J$65)&lt;'key variables'!$B$28,0,IF($A344&gt;='key variables'!$B$26,N344*SUMPRODUCT(Z344:AC344,'control variables'!$O$6:$R$6)/J344+I$65*'key variables'!$B$25/scenario!J$65,N344*SUMPRODUCT(Z344:AC344,'control variables'!$O$7:$R$7)/J344+I$65*'key variables'!$B$25/scenario!J$65))</f>
        <v>3.573938195314302E-8</v>
      </c>
      <c r="T344" s="10">
        <f t="shared" ca="1" si="255"/>
        <v>1.6479295082995884E-7</v>
      </c>
      <c r="U344" s="82">
        <f ca="1">SUMPRODUCT(P314:P343,'control variables'!AD$7:AD$36)</f>
        <v>4.8759671767492886E-8</v>
      </c>
      <c r="V344" s="82">
        <f ca="1">SUMPRODUCT(Q314:Q343,'control variables'!AE$7:AE$36)</f>
        <v>5.6281715679370431E-8</v>
      </c>
      <c r="W344" s="82">
        <f ca="1">SUMPRODUCT(R314:R343,'control variables'!AF$7:AF$36)</f>
        <v>1.6857605318811074E-7</v>
      </c>
      <c r="X344" s="82">
        <f ca="1">SUMPRODUCT(S314:S343,'control variables'!AG$7:AG$36)</f>
        <v>7.5774101444873122E-8</v>
      </c>
      <c r="Y344" s="82">
        <f t="shared" ca="1" si="249"/>
        <v>3.4939154207984722E-7</v>
      </c>
      <c r="Z344" s="10">
        <f ca="1">IF($A344&gt;='key variables'!$B$26,SUMPRODUCT(P314:P343,'control variables'!V$7:V$36)*$E344,SUMPRODUCT(P314:P343,'control variables'!Z$7:Z$36)*$E344)</f>
        <v>1.1897853528957704E-7</v>
      </c>
      <c r="AA344" s="10">
        <f ca="1">IF($A344&gt;='key variables'!$B$26,SUMPRODUCT(Q314:Q343,'control variables'!W$7:W$36)*$E344,SUMPRODUCT(Q314:Q343,'control variables'!AA$7:AA$36)*$E344)</f>
        <v>1.3733308392736594E-7</v>
      </c>
      <c r="AB344" s="10">
        <f ca="1">IF($A344&gt;='key variables'!$B$26,SUMPRODUCT(R314:R343,'control variables'!X$7:X$36)*$E344,SUMPRODUCT(R314:R343,'control variables'!AB$7:AB$36)*$E344)</f>
        <v>4.1134263554642779E-7</v>
      </c>
      <c r="AC344" s="10">
        <f ca="1">IF($A344&gt;='key variables'!$B$26,SUMPRODUCT(S314:S343,'control variables'!Y$7:Y$36)*$E344,SUMPRODUCT(S314:S343,'control variables'!AC$7:AC$36)*$E344)</f>
        <v>1.8489647850347678E-7</v>
      </c>
      <c r="AD344" s="10">
        <f t="shared" ca="1" si="250"/>
        <v>8.5255073326684747E-7</v>
      </c>
      <c r="AE344" s="82">
        <f ca="1">SUMPRODUCT(P314:P343,'control variables'!AL$7:AL$36)</f>
        <v>1.6199529805301162E-7</v>
      </c>
      <c r="AF344" s="82">
        <f ca="1">SUMPRODUCT(Q314:Q343,'control variables'!AM$7:AM$36)</f>
        <v>1.8649703194770836E-7</v>
      </c>
      <c r="AG344" s="82">
        <f ca="1">SUMPRODUCT(R314:R343,'control variables'!AN$7:AN$36)</f>
        <v>5.3175205163750173E-7</v>
      </c>
      <c r="AH344" s="82">
        <f ca="1">SUMPRODUCT(S314:S343,'control variables'!AO$7:AO$36)</f>
        <v>2.3024336378670101E-7</v>
      </c>
      <c r="AI344" s="82">
        <f t="shared" ca="1" si="214"/>
        <v>1.1104877454249227E-6</v>
      </c>
      <c r="AJ344" s="10">
        <f ca="1">SUMPRODUCT(P314:P343,'control variables'!AP$7:AP$36)</f>
        <v>1.5478713736193074E-10</v>
      </c>
      <c r="AK344" s="10">
        <f ca="1">SUMPRODUCT(Q314:Q343,'control variables'!AQ$7:AQ$36)</f>
        <v>4.4666449444988664E-10</v>
      </c>
      <c r="AL344" s="10">
        <f ca="1">SUMPRODUCT(R314:R343,'control variables'!AR$7:AR$36)</f>
        <v>1.6054294720348953E-8</v>
      </c>
      <c r="AM344" s="10">
        <f ca="1">SUMPRODUCT(S314:S343,'control variables'!AS$7:AS$36)</f>
        <v>1.2027210011536484E-8</v>
      </c>
      <c r="AN344" s="10">
        <f t="shared" ca="1" si="235"/>
        <v>2.8682956363697252E-8</v>
      </c>
      <c r="AO344" s="82">
        <f ca="1">SUMPRODUCT(P314:P343,'control variables'!AX$7:AX$36)</f>
        <v>2.1048688522026581E-10</v>
      </c>
      <c r="AP344" s="82">
        <f ca="1">SUMPRODUCT(Q314:Q343,'control variables'!AY$7:AY$36)</f>
        <v>4.8591643867878357E-10</v>
      </c>
      <c r="AQ344" s="82">
        <f ca="1">SUMPRODUCT(R314:R343,'control variables'!AZ$7:AZ$36)</f>
        <v>4.3662781645647449E-9</v>
      </c>
      <c r="AR344" s="82">
        <f ca="1">SUMPRODUCT(S314:S343,'control variables'!BA$7:BA$36)</f>
        <v>3.2710340359856555E-9</v>
      </c>
      <c r="AS344" s="82">
        <f t="shared" ca="1" si="236"/>
        <v>8.3337155244494495E-9</v>
      </c>
      <c r="AT344" s="10">
        <f ca="1">SUMPRODUCT(P314:P343,'control variables'!AT$7:AT$36)</f>
        <v>-1.8576289001712963E-10</v>
      </c>
      <c r="AU344" s="10">
        <f ca="1">SUMPRODUCT(Q314:Q343,'control variables'!AU$7:AU$36)</f>
        <v>2.0151186913116277E-10</v>
      </c>
      <c r="AV344" s="10">
        <f ca="1">SUMPRODUCT(R314:R343,'control variables'!AV$7:AV$36)</f>
        <v>8.6772625690676298E-8</v>
      </c>
      <c r="AW344" s="10">
        <f ca="1">SUMPRODUCT(S314:S343,'control variables'!AW$7:AW$36)</f>
        <v>6.5006442862382357E-8</v>
      </c>
      <c r="AX344" s="10">
        <f t="shared" ca="1" si="215"/>
        <v>1.5179481753217268E-7</v>
      </c>
      <c r="AY344" s="82">
        <f ca="1">SUMPRODUCT(P314:P343,'control variables'!BB$7:BB$36)</f>
        <v>6.7329097670177435E-10</v>
      </c>
      <c r="AZ344" s="82">
        <f ca="1">SUMPRODUCT(Q314:Q343,'control variables'!BC$7:BC$36)</f>
        <v>1.716890789928731E-9</v>
      </c>
      <c r="BA344" s="82">
        <f ca="1">SUMPRODUCT(R314:R343,'control variables'!BD$7:BD$36)</f>
        <v>1.2018763267523735E-8</v>
      </c>
      <c r="BB344" s="82">
        <f ca="1">SUMPRODUCT(S314:S343,'control variables'!BE$7:BE$36)</f>
        <v>1.7079520564097127E-9</v>
      </c>
      <c r="BC344" s="82">
        <f t="shared" ca="1" si="237"/>
        <v>1.6116897090563954E-8</v>
      </c>
      <c r="BD344" s="10">
        <f ca="1">SUMPRODUCT(P314:P343,'control variables'!BF$7:BF$36)</f>
        <v>1.4084660784483363E-10</v>
      </c>
      <c r="BE344" s="10">
        <f ca="1">SUMPRODUCT(Q314:Q343,'control variables'!BG$7:BG$36)</f>
        <v>1.6257469440989038E-10</v>
      </c>
      <c r="BF344" s="10">
        <f ca="1">SUMPRODUCT(R314:R343,'control variables'!BH$7:BH$36)</f>
        <v>4.8694678193557689E-9</v>
      </c>
      <c r="BG344" s="10">
        <f ca="1">SUMPRODUCT(S314:S343,'control variables'!BI$7:BI$36)</f>
        <v>1.0944008402980942E-8</v>
      </c>
      <c r="BH344" s="10">
        <f t="shared" ca="1" si="238"/>
        <v>1.6116897524591434E-8</v>
      </c>
      <c r="BI344" s="82">
        <f t="shared" ca="1" si="216"/>
        <v>1.6248282613969626E-7</v>
      </c>
      <c r="BJ344" s="82">
        <f t="shared" ca="1" si="217"/>
        <v>1.8841543460676824E-7</v>
      </c>
      <c r="BK344" s="82">
        <f t="shared" ca="1" si="218"/>
        <v>6.3054344059570172E-7</v>
      </c>
      <c r="BL344" s="82">
        <f t="shared" ca="1" si="219"/>
        <v>2.9695775870549305E-7</v>
      </c>
      <c r="BM344" s="82">
        <f t="shared" ca="1" si="209"/>
        <v>1.2783994600476592E-6</v>
      </c>
      <c r="BN344" s="10">
        <f ca="1">BN343+BI344-INDIRECT(ADDRESS(MAX($D344-'key variables'!$B$9*30,34),scenario!BI$4),TRUE)</f>
        <v>9439390.0751680192</v>
      </c>
      <c r="BO344" s="10">
        <f ca="1">BO343+BJ344-INDIRECT(ADDRESS(MAX($D344-'key variables'!$B$9*30,34),scenario!BJ$4),TRUE)</f>
        <v>10895583.360991046</v>
      </c>
      <c r="BP344" s="10">
        <f ca="1">BP343+BK344-INDIRECT(ADDRESS(MAX($D344-'key variables'!$B$9*30,34),scenario!BK$4),TRUE)</f>
        <v>32531162.53799019</v>
      </c>
      <c r="BQ344" s="10">
        <f ca="1">BQ343+BL344-INDIRECT(ADDRESS(MAX($D344-'key variables'!$B$9*30,34),scenario!BL$4),TRUE)</f>
        <v>14415841.516533313</v>
      </c>
      <c r="BR344" s="10">
        <f t="shared" ca="1" si="239"/>
        <v>67281977.490682542</v>
      </c>
      <c r="BS344" s="82">
        <f t="shared" ca="1" si="220"/>
        <v>8.5856865697247571E-7</v>
      </c>
      <c r="BT344" s="82">
        <f t="shared" ca="1" si="221"/>
        <v>9.9872436667736605E-7</v>
      </c>
      <c r="BU344" s="82">
        <f t="shared" ca="1" si="222"/>
        <v>3.4233560648109006E-6</v>
      </c>
      <c r="BV344" s="82">
        <f t="shared" ca="1" si="223"/>
        <v>1.6751182267999658E-6</v>
      </c>
      <c r="BW344" s="82">
        <f t="shared" ca="1" si="240"/>
        <v>6.9557673152607079E-6</v>
      </c>
      <c r="BX344" s="10">
        <f t="shared" ca="1" si="224"/>
        <v>3.7201574565432337E-9</v>
      </c>
      <c r="BY344" s="10">
        <f t="shared" ca="1" si="225"/>
        <v>8.5953055720608102E-9</v>
      </c>
      <c r="BZ344" s="10">
        <f t="shared" ca="1" si="226"/>
        <v>7.7173456823811908E-8</v>
      </c>
      <c r="CA344" s="10">
        <f t="shared" ca="1" si="227"/>
        <v>5.7821134222311257E-8</v>
      </c>
      <c r="CB344" s="10">
        <v>0</v>
      </c>
      <c r="CC344" s="82">
        <f t="shared" ca="1" si="228"/>
        <v>-8.015526529169448E-10</v>
      </c>
      <c r="CD344" s="82">
        <f t="shared" ca="1" si="229"/>
        <v>1.4848564220108051E-9</v>
      </c>
      <c r="CE344" s="82">
        <f t="shared" ca="1" si="230"/>
        <v>4.6314964206449043E-7</v>
      </c>
      <c r="CF344" s="82">
        <f t="shared" ca="1" si="231"/>
        <v>3.4686777268191965E-7</v>
      </c>
      <c r="CG344" s="82">
        <f t="shared" ca="1" si="241"/>
        <v>8.1070071851550392E-7</v>
      </c>
      <c r="CH344" s="13" t="str">
        <f t="shared" ca="1" si="242"/>
        <v/>
      </c>
      <c r="CI344" s="81">
        <f t="shared" ca="1" si="251"/>
        <v>0.11317759658630441</v>
      </c>
      <c r="CJ344" s="81">
        <f t="shared" ca="1" si="252"/>
        <v>0.13063724757457337</v>
      </c>
      <c r="CK344" s="81">
        <f t="shared" ca="1" si="253"/>
        <v>0.39004625943934385</v>
      </c>
      <c r="CL344" s="81">
        <f t="shared" ca="1" si="254"/>
        <v>0.17284488538114207</v>
      </c>
      <c r="CM344" s="89">
        <f t="shared" ca="1" si="243"/>
        <v>0.8067059889813637</v>
      </c>
    </row>
    <row r="345" spans="1:91" x14ac:dyDescent="0.3">
      <c r="A345">
        <v>280</v>
      </c>
      <c r="B345" s="3">
        <f t="shared" si="256"/>
        <v>0.96666666666666667</v>
      </c>
      <c r="C345" s="3">
        <f t="shared" si="244"/>
        <v>9.3333333333333339</v>
      </c>
      <c r="D345" s="4">
        <f t="shared" ca="1" si="232"/>
        <v>345</v>
      </c>
      <c r="E345" s="58">
        <f>(0.5*(COS(B345*2*PI())+1)*('key variables'!$B$4-'key variables'!$B$6)+'key variables'!$B$6)/'key variables'!$B$4</f>
        <v>1</v>
      </c>
      <c r="F345" s="10">
        <f t="shared" ca="1" si="245"/>
        <v>11689222.907461114</v>
      </c>
      <c r="G345" s="10">
        <f t="shared" ca="1" si="246"/>
        <v>13492492.798713122</v>
      </c>
      <c r="H345" s="10">
        <f t="shared" ca="1" si="247"/>
        <v>40309474.521088295</v>
      </c>
      <c r="I345" s="10">
        <f t="shared" ca="1" si="248"/>
        <v>17912154.24975099</v>
      </c>
      <c r="J345" s="10">
        <f t="shared" ca="1" si="233"/>
        <v>83403344.477013513</v>
      </c>
      <c r="K345" s="82">
        <f t="shared" ca="1" si="210"/>
        <v>2249832.8322922364</v>
      </c>
      <c r="L345" s="82">
        <f t="shared" ca="1" si="211"/>
        <v>2596909.4377210769</v>
      </c>
      <c r="M345" s="82">
        <f t="shared" ca="1" si="212"/>
        <v>7778311.9830946811</v>
      </c>
      <c r="N345" s="82">
        <f t="shared" ca="1" si="213"/>
        <v>3496312.7332160021</v>
      </c>
      <c r="O345" s="82">
        <f t="shared" ca="1" si="234"/>
        <v>16121366.986323997</v>
      </c>
      <c r="P345" s="10">
        <f ca="1">IF(IF($A345&gt;='key variables'!$B$26,K345*SUMPRODUCT(Z345:AC345,'control variables'!$O$3:$R$3)/J345+F$65*'key variables'!$B$25/scenario!J$65,K345*SUMPRODUCT(Z345:AC345,'control variables'!$O$7:$R$7)/J345+F$65*'key variables'!$B$25/scenario!J$65)&lt;'key variables'!$B$28,0,IF($A345&gt;='key variables'!$B$26,K345*SUMPRODUCT(Z345:AC345,'control variables'!$O$3:$R$3)/J345+F$65*'key variables'!$B$25/scenario!J$65,K345*SUMPRODUCT(Z345:AC345,'control variables'!$O$7:$R$7)/J345+F$65*'key variables'!$B$25/scenario!J$65))</f>
        <v>1.9788472188633168E-8</v>
      </c>
      <c r="Q345" s="10">
        <f ca="1">IF(IF($A345&gt;='key variables'!$B$26,L345*SUMPRODUCT(Z345:AC345,'control variables'!$O$4:$R$4)/J345+G$65*'key variables'!$B$25/scenario!J$65,L345*SUMPRODUCT(Z345:AC345,'control variables'!$O$7:$R$7)/J345+G$65*'key variables'!$B$25/scenario!J$65)&lt;'key variables'!$B$28,0,IF($A345&gt;='key variables'!$B$26,L345*SUMPRODUCT(Z345:AC345,'control variables'!$O$4:$R$4)/J345+G$65*'key variables'!$B$25/scenario!J$65,L345*SUMPRODUCT(Z345:AC345,'control variables'!$O$7:$R$7)/J345+G$65*'key variables'!$B$25/scenario!J$65))</f>
        <v>2.2841194886637473E-8</v>
      </c>
      <c r="R345" s="10">
        <f ca="1">IF(IF($A345&gt;='key variables'!$B$26,M345*SUMPRODUCT(Z345:AC345,'control variables'!$O$5:$R$5)/J345+H$65*'key variables'!$B$25/scenario!J$65,M345*SUMPRODUCT(Z345:AC345,'control variables'!$O$7:$R$7)/J345+H$65*'key variables'!$B$25/scenario!J$65)&lt;'key variables'!$B$28,0,IF($A345&gt;='key variables'!$B$26,M345*SUMPRODUCT(Z345:AC345,'control variables'!$O$5:$R$5)/J345+H$65*'key variables'!$B$25/scenario!J$65,M345*SUMPRODUCT(Z345:AC345,'control variables'!$O$7:$R$7)/J345+H$65*'key variables'!$B$25/scenario!J$65))</f>
        <v>6.8414376456209544E-8</v>
      </c>
      <c r="S345" s="10">
        <f ca="1">IF(IF($A345&gt;='key variables'!$B$26,N345*SUMPRODUCT(Z345:AC345,'control variables'!$O$6:$R$6)/J345+I$65*'key variables'!$B$25/scenario!J$65,N345*SUMPRODUCT(Z345:AC345,'control variables'!$O$7:$R$7)/J345+I$65*'key variables'!$B$25/scenario!J$65)&lt;'key variables'!$B$28,0,IF($A345&gt;='key variables'!$B$26,N345*SUMPRODUCT(Z345:AC345,'control variables'!$O$6:$R$6)/J345+I$65*'key variables'!$B$25/scenario!J$65,N345*SUMPRODUCT(Z345:AC345,'control variables'!$O$7:$R$7)/J345+I$65*'key variables'!$B$25/scenario!J$65))</f>
        <v>3.0751923561146637E-8</v>
      </c>
      <c r="T345" s="10">
        <f t="shared" ca="1" si="255"/>
        <v>1.4179596709262683E-7</v>
      </c>
      <c r="U345" s="82">
        <f ca="1">SUMPRODUCT(P315:P344,'control variables'!AD$7:AD$36)</f>
        <v>4.1955221862158747E-8</v>
      </c>
      <c r="V345" s="82">
        <f ca="1">SUMPRODUCT(Q315:Q344,'control variables'!AE$7:AE$36)</f>
        <v>4.8427558728669827E-8</v>
      </c>
      <c r="W345" s="82">
        <f ca="1">SUMPRODUCT(R315:R344,'control variables'!AF$7:AF$36)</f>
        <v>1.4505113459089066E-7</v>
      </c>
      <c r="X345" s="82">
        <f ca="1">SUMPRODUCT(S315:S344,'control variables'!AG$7:AG$36)</f>
        <v>6.5199766985405189E-8</v>
      </c>
      <c r="Y345" s="82">
        <f t="shared" ca="1" si="249"/>
        <v>3.0063368216712445E-7</v>
      </c>
      <c r="Z345" s="10">
        <f ca="1">IF($A345&gt;='key variables'!$B$26,SUMPRODUCT(P315:P344,'control variables'!V$7:V$36)*$E345,SUMPRODUCT(P315:P344,'control variables'!Z$7:Z$36)*$E345)</f>
        <v>1.0237498867325905E-7</v>
      </c>
      <c r="AA345" s="10">
        <f ca="1">IF($A345&gt;='key variables'!$B$26,SUMPRODUCT(Q315:Q344,'control variables'!W$7:W$36)*$E345,SUMPRODUCT(Q315:Q344,'control variables'!AA$7:AA$36)*$E345)</f>
        <v>1.1816814585344358E-7</v>
      </c>
      <c r="AB345" s="10">
        <f ca="1">IF($A345&gt;='key variables'!$B$26,SUMPRODUCT(R315:R344,'control variables'!X$7:X$36)*$E345,SUMPRODUCT(R315:R344,'control variables'!AB$7:AB$36)*$E345)</f>
        <v>3.5393945262816797E-7</v>
      </c>
      <c r="AC345" s="10">
        <f ca="1">IF($A345&gt;='key variables'!$B$26,SUMPRODUCT(S315:S344,'control variables'!Y$7:Y$36)*$E345,SUMPRODUCT(S315:S344,'control variables'!AC$7:AC$36)*$E345)</f>
        <v>1.590940319314651E-7</v>
      </c>
      <c r="AD345" s="10">
        <f t="shared" ca="1" si="250"/>
        <v>7.3357661908633579E-7</v>
      </c>
      <c r="AE345" s="82">
        <f ca="1">SUMPRODUCT(P315:P344,'control variables'!AL$7:AL$36)</f>
        <v>1.3938872892437939E-7</v>
      </c>
      <c r="AF345" s="82">
        <f ca="1">SUMPRODUCT(Q315:Q344,'control variables'!AM$7:AM$36)</f>
        <v>1.6047122690470692E-7</v>
      </c>
      <c r="AG345" s="82">
        <f ca="1">SUMPRODUCT(R315:R344,'control variables'!AN$7:AN$36)</f>
        <v>4.5754564158045583E-7</v>
      </c>
      <c r="AH345" s="82">
        <f ca="1">SUMPRODUCT(S315:S344,'control variables'!AO$7:AO$36)</f>
        <v>1.9811272430264903E-7</v>
      </c>
      <c r="AI345" s="82">
        <f t="shared" ca="1" si="214"/>
        <v>9.5551832171219109E-7</v>
      </c>
      <c r="AJ345" s="10">
        <f ca="1">SUMPRODUCT(P315:P344,'control variables'!AP$7:AP$36)</f>
        <v>1.3318647263244719E-10</v>
      </c>
      <c r="AK345" s="10">
        <f ca="1">SUMPRODUCT(Q315:Q344,'control variables'!AQ$7:AQ$36)</f>
        <v>3.8433211880412301E-10</v>
      </c>
      <c r="AL345" s="10">
        <f ca="1">SUMPRODUCT(R315:R344,'control variables'!AR$7:AR$36)</f>
        <v>1.3813905475913786E-8</v>
      </c>
      <c r="AM345" s="10">
        <f ca="1">SUMPRODUCT(S315:S344,'control variables'!AS$7:AS$36)</f>
        <v>1.0348803552718001E-8</v>
      </c>
      <c r="AN345" s="10">
        <f t="shared" ca="1" si="235"/>
        <v>2.4680227620068358E-8</v>
      </c>
      <c r="AO345" s="82">
        <f ca="1">SUMPRODUCT(P315:P344,'control variables'!AX$7:AX$36)</f>
        <v>1.8111327759959532E-10</v>
      </c>
      <c r="AP345" s="82">
        <f ca="1">SUMPRODUCT(Q315:Q344,'control variables'!AY$7:AY$36)</f>
        <v>4.1810642385886755E-10</v>
      </c>
      <c r="AQ345" s="82">
        <f ca="1">SUMPRODUCT(R315:R344,'control variables'!AZ$7:AZ$36)</f>
        <v>3.7569606698694598E-9</v>
      </c>
      <c r="AR345" s="82">
        <f ca="1">SUMPRODUCT(S315:S344,'control variables'!BA$7:BA$36)</f>
        <v>2.8145587064830353E-9</v>
      </c>
      <c r="AS345" s="82">
        <f t="shared" ca="1" si="236"/>
        <v>7.1707390778109584E-9</v>
      </c>
      <c r="AT345" s="10">
        <f ca="1">SUMPRODUCT(P315:P344,'control variables'!AT$7:AT$36)</f>
        <v>-1.5983953504833202E-10</v>
      </c>
      <c r="AU345" s="10">
        <f ca="1">SUMPRODUCT(Q315:Q344,'control variables'!AU$7:AU$36)</f>
        <v>1.7339073194692043E-10</v>
      </c>
      <c r="AV345" s="10">
        <f ca="1">SUMPRODUCT(R315:R344,'control variables'!AV$7:AV$36)</f>
        <v>7.4663438666580213E-8</v>
      </c>
      <c r="AW345" s="10">
        <f ca="1">SUMPRODUCT(S315:S344,'control variables'!AW$7:AW$36)</f>
        <v>5.5934743485693071E-8</v>
      </c>
      <c r="AX345" s="10">
        <f t="shared" ca="1" si="215"/>
        <v>1.3061173334917188E-7</v>
      </c>
      <c r="AY345" s="82">
        <f ca="1">SUMPRODUCT(P315:P344,'control variables'!BB$7:BB$36)</f>
        <v>5.7933270018742934E-10</v>
      </c>
      <c r="AZ345" s="82">
        <f ca="1">SUMPRODUCT(Q315:Q344,'control variables'!BC$7:BC$36)</f>
        <v>1.4772973523702935E-9</v>
      </c>
      <c r="BA345" s="82">
        <f ca="1">SUMPRODUCT(R315:R344,'control variables'!BD$7:BD$36)</f>
        <v>1.0341535558365477E-8</v>
      </c>
      <c r="BB345" s="82">
        <f ca="1">SUMPRODUCT(S315:S344,'control variables'!BE$7:BE$36)</f>
        <v>1.46960602602697E-9</v>
      </c>
      <c r="BC345" s="82">
        <f t="shared" ca="1" si="237"/>
        <v>1.386777163695017E-8</v>
      </c>
      <c r="BD345" s="10">
        <f ca="1">SUMPRODUCT(P315:P344,'control variables'!BF$7:BF$36)</f>
        <v>1.2119135479091651E-10</v>
      </c>
      <c r="BE345" s="10">
        <f ca="1">SUMPRODUCT(Q315:Q344,'control variables'!BG$7:BG$36)</f>
        <v>1.3988727007156362E-10</v>
      </c>
      <c r="BF345" s="10">
        <f ca="1">SUMPRODUCT(R315:R344,'control variables'!BH$7:BH$36)</f>
        <v>4.1899298191734384E-9</v>
      </c>
      <c r="BG345" s="10">
        <f ca="1">SUMPRODUCT(S315:S344,'control variables'!BI$7:BI$36)</f>
        <v>9.4167635663728614E-9</v>
      </c>
      <c r="BH345" s="10">
        <f t="shared" ca="1" si="238"/>
        <v>1.386777201040878E-8</v>
      </c>
      <c r="BI345" s="82">
        <f t="shared" ca="1" si="216"/>
        <v>1.3980822208951848E-7</v>
      </c>
      <c r="BJ345" s="82">
        <f t="shared" ca="1" si="217"/>
        <v>1.6212191498902413E-7</v>
      </c>
      <c r="BK345" s="82">
        <f t="shared" ca="1" si="218"/>
        <v>5.4255061580540149E-7</v>
      </c>
      <c r="BL345" s="82">
        <f t="shared" ca="1" si="219"/>
        <v>2.5551707381436905E-7</v>
      </c>
      <c r="BM345" s="82">
        <f t="shared" ca="1" si="209"/>
        <v>1.099997826698313E-6</v>
      </c>
      <c r="BN345" s="10">
        <f ca="1">BN344+BI345-INDIRECT(ADDRESS(MAX($D345-'key variables'!$B$9*30,34),scenario!BI$4),TRUE)</f>
        <v>9439390.0751681589</v>
      </c>
      <c r="BO345" s="10">
        <f ca="1">BO344+BJ345-INDIRECT(ADDRESS(MAX($D345-'key variables'!$B$9*30,34),scenario!BJ$4),TRUE)</f>
        <v>10895583.360991208</v>
      </c>
      <c r="BP345" s="10">
        <f ca="1">BP344+BK345-INDIRECT(ADDRESS(MAX($D345-'key variables'!$B$9*30,34),scenario!BK$4),TRUE)</f>
        <v>32531162.537990734</v>
      </c>
      <c r="BQ345" s="10">
        <f ca="1">BQ344+BL345-INDIRECT(ADDRESS(MAX($D345-'key variables'!$B$9*30,34),scenario!BL$4),TRUE)</f>
        <v>14415841.516533569</v>
      </c>
      <c r="BR345" s="10">
        <f t="shared" ca="1" si="239"/>
        <v>67281977.490683645</v>
      </c>
      <c r="BS345" s="82">
        <f t="shared" ca="1" si="220"/>
        <v>7.3842771571679957E-7</v>
      </c>
      <c r="BT345" s="82">
        <f t="shared" ca="1" si="221"/>
        <v>8.5930375930490778E-7</v>
      </c>
      <c r="BU345" s="82">
        <f t="shared" ca="1" si="222"/>
        <v>2.9450298956425354E-6</v>
      </c>
      <c r="BV345" s="82">
        <f t="shared" ca="1" si="223"/>
        <v>1.4409363129803706E-6</v>
      </c>
      <c r="BW345" s="82">
        <f t="shared" ca="1" si="240"/>
        <v>5.9836976836446134E-6</v>
      </c>
      <c r="BX345" s="10">
        <f t="shared" ca="1" si="224"/>
        <v>3.2007466791644837E-9</v>
      </c>
      <c r="BY345" s="10">
        <f t="shared" ca="1" si="225"/>
        <v>7.396227373477822E-9</v>
      </c>
      <c r="BZ345" s="10">
        <f t="shared" ca="1" si="226"/>
        <v>6.6398952116142454E-8</v>
      </c>
      <c r="CA345" s="10">
        <f t="shared" ca="1" si="227"/>
        <v>4.9749323336394461E-8</v>
      </c>
      <c r="CB345" s="10">
        <v>0</v>
      </c>
      <c r="CC345" s="82">
        <f t="shared" ca="1" si="228"/>
        <v>-6.8963992283576091E-10</v>
      </c>
      <c r="CD345" s="82">
        <f t="shared" ca="1" si="229"/>
        <v>1.27769138500914E-9</v>
      </c>
      <c r="CE345" s="82">
        <f t="shared" ca="1" si="230"/>
        <v>3.9854314820395453E-7</v>
      </c>
      <c r="CF345" s="82">
        <f t="shared" ca="1" si="231"/>
        <v>2.9846727404246151E-7</v>
      </c>
      <c r="CG345" s="82">
        <f t="shared" ca="1" si="241"/>
        <v>6.975984737085894E-7</v>
      </c>
      <c r="CH345" s="13" t="str">
        <f t="shared" ca="1" si="242"/>
        <v/>
      </c>
      <c r="CI345" s="81">
        <f t="shared" ca="1" si="251"/>
        <v>0.11317759658630613</v>
      </c>
      <c r="CJ345" s="81">
        <f t="shared" ca="1" si="252"/>
        <v>0.13063724757457537</v>
      </c>
      <c r="CK345" s="81">
        <f t="shared" ca="1" si="253"/>
        <v>0.39004625943935051</v>
      </c>
      <c r="CL345" s="81">
        <f t="shared" ca="1" si="254"/>
        <v>0.17284488538114517</v>
      </c>
      <c r="CM345" s="89">
        <f t="shared" ca="1" si="243"/>
        <v>0.80670598898137713</v>
      </c>
    </row>
    <row r="346" spans="1:91" x14ac:dyDescent="0.3">
      <c r="A346">
        <v>281</v>
      </c>
      <c r="B346" s="3">
        <f t="shared" si="256"/>
        <v>0.96944444444444444</v>
      </c>
      <c r="C346" s="3">
        <f t="shared" si="244"/>
        <v>9.3666666666666671</v>
      </c>
      <c r="D346" s="4">
        <f t="shared" ca="1" si="232"/>
        <v>346</v>
      </c>
      <c r="E346" s="58">
        <f>(0.5*(COS(B346*2*PI())+1)*('key variables'!$B$4-'key variables'!$B$6)+'key variables'!$B$6)/'key variables'!$B$4</f>
        <v>1</v>
      </c>
      <c r="F346" s="10">
        <f t="shared" ca="1" si="245"/>
        <v>11689222.907461114</v>
      </c>
      <c r="G346" s="10">
        <f t="shared" ca="1" si="246"/>
        <v>13492492.798713122</v>
      </c>
      <c r="H346" s="10">
        <f t="shared" ca="1" si="247"/>
        <v>40309474.521088287</v>
      </c>
      <c r="I346" s="10">
        <f t="shared" ca="1" si="248"/>
        <v>17912154.249750979</v>
      </c>
      <c r="J346" s="10">
        <f t="shared" ca="1" si="233"/>
        <v>83403344.477013499</v>
      </c>
      <c r="K346" s="82">
        <f t="shared" ca="1" si="210"/>
        <v>2249832.8322922168</v>
      </c>
      <c r="L346" s="82">
        <f t="shared" ca="1" si="211"/>
        <v>2596909.4377210545</v>
      </c>
      <c r="M346" s="82">
        <f t="shared" ca="1" si="212"/>
        <v>7778311.9830946084</v>
      </c>
      <c r="N346" s="82">
        <f t="shared" ca="1" si="213"/>
        <v>3496312.73321597</v>
      </c>
      <c r="O346" s="82">
        <f t="shared" ca="1" si="234"/>
        <v>16121366.986323848</v>
      </c>
      <c r="P346" s="10">
        <f ca="1">IF(IF($A346&gt;='key variables'!$B$26,K346*SUMPRODUCT(Z346:AC346,'control variables'!$O$3:$R$3)/J346+F$65*'key variables'!$B$25/scenario!J$65,K346*SUMPRODUCT(Z346:AC346,'control variables'!$O$7:$R$7)/J346+F$65*'key variables'!$B$25/scenario!J$65)&lt;'key variables'!$B$28,0,IF($A346&gt;='key variables'!$B$26,K346*SUMPRODUCT(Z346:AC346,'control variables'!$O$3:$R$3)/J346+F$65*'key variables'!$B$25/scenario!J$65,K346*SUMPRODUCT(Z346:AC346,'control variables'!$O$7:$R$7)/J346+F$65*'key variables'!$B$25/scenario!J$65))</f>
        <v>1.7026975590527988E-8</v>
      </c>
      <c r="Q346" s="10">
        <f ca="1">IF(IF($A346&gt;='key variables'!$B$26,L346*SUMPRODUCT(Z346:AC346,'control variables'!$O$4:$R$4)/J346+G$65*'key variables'!$B$25/scenario!J$65,L346*SUMPRODUCT(Z346:AC346,'control variables'!$O$7:$R$7)/J346+G$65*'key variables'!$B$25/scenario!J$65)&lt;'key variables'!$B$28,0,IF($A346&gt;='key variables'!$B$26,L346*SUMPRODUCT(Z346:AC346,'control variables'!$O$4:$R$4)/J346+G$65*'key variables'!$B$25/scenario!J$65,L346*SUMPRODUCT(Z346:AC346,'control variables'!$O$7:$R$7)/J346+G$65*'key variables'!$B$25/scenario!J$65))</f>
        <v>1.9653688475084453E-8</v>
      </c>
      <c r="R346" s="10">
        <f ca="1">IF(IF($A346&gt;='key variables'!$B$26,M346*SUMPRODUCT(Z346:AC346,'control variables'!$O$5:$R$5)/J346+H$65*'key variables'!$B$25/scenario!J$65,M346*SUMPRODUCT(Z346:AC346,'control variables'!$O$7:$R$7)/J346+H$65*'key variables'!$B$25/scenario!J$65)&lt;'key variables'!$B$28,0,IF($A346&gt;='key variables'!$B$26,M346*SUMPRODUCT(Z346:AC346,'control variables'!$O$5:$R$5)/J346+H$65*'key variables'!$B$25/scenario!J$65,M346*SUMPRODUCT(Z346:AC346,'control variables'!$O$7:$R$7)/J346+H$65*'key variables'!$B$25/scenario!J$65))</f>
        <v>5.8867097310837575E-8</v>
      </c>
      <c r="S346" s="10">
        <f ca="1">IF(IF($A346&gt;='key variables'!$B$26,N346*SUMPRODUCT(Z346:AC346,'control variables'!$O$6:$R$6)/J346+I$65*'key variables'!$B$25/scenario!J$65,N346*SUMPRODUCT(Z346:AC346,'control variables'!$O$7:$R$7)/J346+I$65*'key variables'!$B$25/scenario!J$65)&lt;'key variables'!$B$28,0,IF($A346&gt;='key variables'!$B$26,N346*SUMPRODUCT(Z346:AC346,'control variables'!$O$6:$R$6)/J346+I$65*'key variables'!$B$25/scenario!J$65,N346*SUMPRODUCT(Z346:AC346,'control variables'!$O$7:$R$7)/J346+I$65*'key variables'!$B$25/scenario!J$65))</f>
        <v>2.6460468844997425E-8</v>
      </c>
      <c r="T346" s="10">
        <f t="shared" ca="1" si="255"/>
        <v>1.2200823022144745E-7</v>
      </c>
      <c r="U346" s="82">
        <f ca="1">SUMPRODUCT(P316:P345,'control variables'!AD$7:AD$36)</f>
        <v>3.6100338203598796E-8</v>
      </c>
      <c r="V346" s="82">
        <f ca="1">SUMPRODUCT(Q316:Q345,'control variables'!AE$7:AE$36)</f>
        <v>4.166945545475586E-8</v>
      </c>
      <c r="W346" s="82">
        <f ca="1">SUMPRODUCT(R316:R345,'control variables'!AF$7:AF$36)</f>
        <v>1.2480913657781925E-7</v>
      </c>
      <c r="X346" s="82">
        <f ca="1">SUMPRODUCT(S316:S345,'control variables'!AG$7:AG$36)</f>
        <v>5.6101089077827001E-8</v>
      </c>
      <c r="Y346" s="82">
        <f t="shared" ca="1" si="249"/>
        <v>2.5868001931400088E-7</v>
      </c>
      <c r="Z346" s="10">
        <f ca="1">IF($A346&gt;='key variables'!$B$26,SUMPRODUCT(P316:P345,'control variables'!V$7:V$36)*$E346,SUMPRODUCT(P316:P345,'control variables'!Z$7:Z$36)*$E346)</f>
        <v>8.8088479828243803E-8</v>
      </c>
      <c r="AA346" s="10">
        <f ca="1">IF($A346&gt;='key variables'!$B$26,SUMPRODUCT(Q316:Q345,'control variables'!W$7:W$36)*$E346,SUMPRODUCT(Q316:Q345,'control variables'!AA$7:AA$36)*$E346)</f>
        <v>1.0167768970968387E-7</v>
      </c>
      <c r="AB346" s="10">
        <f ca="1">IF($A346&gt;='key variables'!$B$26,SUMPRODUCT(R316:R345,'control variables'!X$7:X$36)*$E346,SUMPRODUCT(R316:R345,'control variables'!AB$7:AB$36)*$E346)</f>
        <v>3.0454692828112508E-7</v>
      </c>
      <c r="AC346" s="10">
        <f ca="1">IF($A346&gt;='key variables'!$B$26,SUMPRODUCT(S316:S345,'control variables'!Y$7:Y$36)*$E346,SUMPRODUCT(S316:S345,'control variables'!AC$7:AC$36)*$E346)</f>
        <v>1.3689233673389865E-7</v>
      </c>
      <c r="AD346" s="10">
        <f t="shared" ca="1" si="250"/>
        <v>6.3120543455295137E-7</v>
      </c>
      <c r="AE346" s="82">
        <f ca="1">SUMPRODUCT(P316:P345,'control variables'!AL$7:AL$36)</f>
        <v>1.199369240013126E-7</v>
      </c>
      <c r="AF346" s="82">
        <f ca="1">SUMPRODUCT(Q316:Q345,'control variables'!AM$7:AM$36)</f>
        <v>1.3807734308351941E-7</v>
      </c>
      <c r="AG346" s="82">
        <f ca="1">SUMPRODUCT(R316:R345,'control variables'!AN$7:AN$36)</f>
        <v>3.9369479343726842E-7</v>
      </c>
      <c r="AH346" s="82">
        <f ca="1">SUMPRODUCT(S316:S345,'control variables'!AO$7:AO$36)</f>
        <v>1.7046594040806946E-7</v>
      </c>
      <c r="AI346" s="82">
        <f t="shared" ca="1" si="214"/>
        <v>8.2217500093016985E-7</v>
      </c>
      <c r="AJ346" s="10">
        <f ca="1">SUMPRODUCT(P316:P345,'control variables'!AP$7:AP$36)</f>
        <v>1.1460019737167325E-10</v>
      </c>
      <c r="AK346" s="10">
        <f ca="1">SUMPRODUCT(Q316:Q345,'control variables'!AQ$7:AQ$36)</f>
        <v>3.3069827438688109E-10</v>
      </c>
      <c r="AL346" s="10">
        <f ca="1">SUMPRODUCT(R316:R345,'control variables'!AR$7:AR$36)</f>
        <v>1.1886164283231308E-8</v>
      </c>
      <c r="AM346" s="10">
        <f ca="1">SUMPRODUCT(S316:S345,'control variables'!AS$7:AS$36)</f>
        <v>8.9046200132882353E-9</v>
      </c>
      <c r="AN346" s="10">
        <f t="shared" ca="1" si="235"/>
        <v>2.1236082768278099E-8</v>
      </c>
      <c r="AO346" s="82">
        <f ca="1">SUMPRODUCT(P316:P345,'control variables'!AX$7:AX$36)</f>
        <v>1.5583877963960575E-10</v>
      </c>
      <c r="AP346" s="82">
        <f ca="1">SUMPRODUCT(Q316:Q345,'control variables'!AY$7:AY$36)</f>
        <v>3.5975934905057032E-10</v>
      </c>
      <c r="AQ346" s="82">
        <f ca="1">SUMPRODUCT(R316:R345,'control variables'!AZ$7:AZ$36)</f>
        <v>3.2326739027981669E-9</v>
      </c>
      <c r="AR346" s="82">
        <f ca="1">SUMPRODUCT(S316:S345,'control variables'!BA$7:BA$36)</f>
        <v>2.4217848622453702E-9</v>
      </c>
      <c r="AS346" s="82">
        <f t="shared" ca="1" si="236"/>
        <v>6.1700568937337131E-9</v>
      </c>
      <c r="AT346" s="10">
        <f ca="1">SUMPRODUCT(P316:P345,'control variables'!AT$7:AT$36)</f>
        <v>-1.3753380431425565E-10</v>
      </c>
      <c r="AU346" s="10">
        <f ca="1">SUMPRODUCT(Q316:Q345,'control variables'!AU$7:AU$36)</f>
        <v>1.491939212053043E-10</v>
      </c>
      <c r="AV346" s="10">
        <f ca="1">SUMPRODUCT(R316:R345,'control variables'!AV$7:AV$36)</f>
        <v>6.4244098056803235E-8</v>
      </c>
      <c r="AW346" s="10">
        <f ca="1">SUMPRODUCT(S316:S345,'control variables'!AW$7:AW$36)</f>
        <v>4.812900677296909E-8</v>
      </c>
      <c r="AX346" s="10">
        <f t="shared" ca="1" si="215"/>
        <v>1.1238476494666337E-7</v>
      </c>
      <c r="AY346" s="82">
        <f ca="1">SUMPRODUCT(P316:P345,'control variables'!BB$7:BB$36)</f>
        <v>4.9848637382692232E-10</v>
      </c>
      <c r="AZ346" s="82">
        <f ca="1">SUMPRODUCT(Q316:Q345,'control variables'!BC$7:BC$36)</f>
        <v>1.2711393643219722E-9</v>
      </c>
      <c r="BA346" s="82">
        <f ca="1">SUMPRODUCT(R316:R345,'control variables'!BD$7:BD$36)</f>
        <v>8.8983662731690525E-9</v>
      </c>
      <c r="BB346" s="82">
        <f ca="1">SUMPRODUCT(S316:S345,'control variables'!BE$7:BE$36)</f>
        <v>1.2645213685182441E-9</v>
      </c>
      <c r="BC346" s="82">
        <f t="shared" ca="1" si="237"/>
        <v>1.1932513379836191E-8</v>
      </c>
      <c r="BD346" s="10">
        <f ca="1">SUMPRODUCT(P316:P345,'control variables'!BF$7:BF$36)</f>
        <v>1.0427900750182241E-10</v>
      </c>
      <c r="BE346" s="10">
        <f ca="1">SUMPRODUCT(Q316:Q345,'control variables'!BG$7:BG$36)</f>
        <v>1.2036589334584599E-10</v>
      </c>
      <c r="BF346" s="10">
        <f ca="1">SUMPRODUCT(R316:R345,'control variables'!BH$7:BH$36)</f>
        <v>3.6052218724634977E-9</v>
      </c>
      <c r="BG346" s="10">
        <f ca="1">SUMPRODUCT(S316:S345,'control variables'!BI$7:BI$36)</f>
        <v>8.1026469278671984E-9</v>
      </c>
      <c r="BH346" s="10">
        <f t="shared" ca="1" si="238"/>
        <v>1.1932513701178366E-8</v>
      </c>
      <c r="BI346" s="82">
        <f t="shared" ca="1" si="216"/>
        <v>1.2029787657082525E-7</v>
      </c>
      <c r="BJ346" s="82">
        <f t="shared" ca="1" si="217"/>
        <v>1.3949767636904668E-7</v>
      </c>
      <c r="BK346" s="82">
        <f t="shared" ca="1" si="218"/>
        <v>4.6683725776724072E-7</v>
      </c>
      <c r="BL346" s="82">
        <f t="shared" ca="1" si="219"/>
        <v>2.1985946854955679E-7</v>
      </c>
      <c r="BM346" s="82">
        <f t="shared" ca="1" si="209"/>
        <v>9.4649227925666941E-7</v>
      </c>
      <c r="BN346" s="10">
        <f ca="1">BN345+BI346-INDIRECT(ADDRESS(MAX($D346-'key variables'!$B$9*30,34),scenario!BI$4),TRUE)</f>
        <v>9439390.0751682799</v>
      </c>
      <c r="BO346" s="10">
        <f ca="1">BO345+BJ346-INDIRECT(ADDRESS(MAX($D346-'key variables'!$B$9*30,34),scenario!BJ$4),TRUE)</f>
        <v>10895583.360991348</v>
      </c>
      <c r="BP346" s="10">
        <f ca="1">BP345+BK346-INDIRECT(ADDRESS(MAX($D346-'key variables'!$B$9*30,34),scenario!BK$4),TRUE)</f>
        <v>32531162.5379912</v>
      </c>
      <c r="BQ346" s="10">
        <f ca="1">BQ345+BL346-INDIRECT(ADDRESS(MAX($D346-'key variables'!$B$9*30,34),scenario!BL$4),TRUE)</f>
        <v>14415841.516533788</v>
      </c>
      <c r="BR346" s="10">
        <f t="shared" ca="1" si="239"/>
        <v>67281977.490684599</v>
      </c>
      <c r="BS346" s="82">
        <f t="shared" ca="1" si="220"/>
        <v>6.3505253572900044E-7</v>
      </c>
      <c r="BT346" s="82">
        <f t="shared" ca="1" si="221"/>
        <v>7.3933940551759977E-7</v>
      </c>
      <c r="BU346" s="82">
        <f t="shared" ca="1" si="222"/>
        <v>2.533454513313669E-6</v>
      </c>
      <c r="BV346" s="82">
        <f t="shared" ca="1" si="223"/>
        <v>1.2394346663479439E-6</v>
      </c>
      <c r="BW346" s="82">
        <f t="shared" ca="1" si="240"/>
        <v>5.1472811209082132E-6</v>
      </c>
      <c r="BX346" s="10">
        <f t="shared" ca="1" si="224"/>
        <v>2.7538200774753449E-9</v>
      </c>
      <c r="BY346" s="10">
        <f t="shared" ca="1" si="225"/>
        <v>6.3644814648605739E-9</v>
      </c>
      <c r="BZ346" s="10">
        <f t="shared" ca="1" si="226"/>
        <v>5.7128037873308084E-8</v>
      </c>
      <c r="CA346" s="10">
        <f t="shared" ca="1" si="227"/>
        <v>4.2803939902254394E-8</v>
      </c>
      <c r="CB346" s="10">
        <v>0</v>
      </c>
      <c r="CC346" s="82">
        <f t="shared" ca="1" si="228"/>
        <v>-5.933447007894378E-10</v>
      </c>
      <c r="CD346" s="82">
        <f t="shared" ca="1" si="229"/>
        <v>1.0994363891401463E-9</v>
      </c>
      <c r="CE346" s="82">
        <f t="shared" ca="1" si="230"/>
        <v>3.4295254052758441E-7</v>
      </c>
      <c r="CF346" s="82">
        <f t="shared" ca="1" si="231"/>
        <v>2.5682110242053526E-7</v>
      </c>
      <c r="CG346" s="82">
        <f t="shared" ca="1" si="241"/>
        <v>6.0027973463647036E-7</v>
      </c>
      <c r="CH346" s="13" t="str">
        <f t="shared" ca="1" si="242"/>
        <v/>
      </c>
      <c r="CI346" s="81">
        <f t="shared" ca="1" si="251"/>
        <v>0.1131775965863076</v>
      </c>
      <c r="CJ346" s="81">
        <f t="shared" ca="1" si="252"/>
        <v>0.13063724757457706</v>
      </c>
      <c r="CK346" s="81">
        <f t="shared" ca="1" si="253"/>
        <v>0.39004625943935617</v>
      </c>
      <c r="CL346" s="81">
        <f t="shared" ca="1" si="254"/>
        <v>0.17284488538114784</v>
      </c>
      <c r="CM346" s="89">
        <f t="shared" ca="1" si="243"/>
        <v>0.80670598898138868</v>
      </c>
    </row>
    <row r="347" spans="1:91" x14ac:dyDescent="0.3">
      <c r="A347">
        <v>282</v>
      </c>
      <c r="B347" s="3">
        <f t="shared" si="256"/>
        <v>0.97222222222222221</v>
      </c>
      <c r="C347" s="3">
        <f t="shared" si="244"/>
        <v>9.4</v>
      </c>
      <c r="D347" s="4">
        <f t="shared" ca="1" si="232"/>
        <v>347</v>
      </c>
      <c r="E347" s="58">
        <f>(0.5*(COS(B347*2*PI())+1)*('key variables'!$B$4-'key variables'!$B$6)+'key variables'!$B$6)/'key variables'!$B$4</f>
        <v>1</v>
      </c>
      <c r="F347" s="10">
        <f t="shared" ca="1" si="245"/>
        <v>11689222.907461114</v>
      </c>
      <c r="G347" s="10">
        <f t="shared" ca="1" si="246"/>
        <v>13492492.798713122</v>
      </c>
      <c r="H347" s="10">
        <f t="shared" ca="1" si="247"/>
        <v>40309474.521088287</v>
      </c>
      <c r="I347" s="10">
        <f t="shared" ca="1" si="248"/>
        <v>17912154.249750972</v>
      </c>
      <c r="J347" s="10">
        <f t="shared" ca="1" si="233"/>
        <v>83403344.477013499</v>
      </c>
      <c r="K347" s="82">
        <f t="shared" ca="1" si="210"/>
        <v>2249832.8322921991</v>
      </c>
      <c r="L347" s="82">
        <f t="shared" ca="1" si="211"/>
        <v>2596909.4377210345</v>
      </c>
      <c r="M347" s="82">
        <f t="shared" ca="1" si="212"/>
        <v>7778311.9830945544</v>
      </c>
      <c r="N347" s="82">
        <f t="shared" ca="1" si="213"/>
        <v>3496312.7332159439</v>
      </c>
      <c r="O347" s="82">
        <f t="shared" ca="1" si="234"/>
        <v>16121366.986323733</v>
      </c>
      <c r="P347" s="10">
        <f ca="1">IF(IF($A347&gt;='key variables'!$B$26,K347*SUMPRODUCT(Z347:AC347,'control variables'!$O$3:$R$3)/J347+F$65*'key variables'!$B$25/scenario!J$65,K347*SUMPRODUCT(Z347:AC347,'control variables'!$O$7:$R$7)/J347+F$65*'key variables'!$B$25/scenario!J$65)&lt;'key variables'!$B$28,0,IF($A347&gt;='key variables'!$B$26,K347*SUMPRODUCT(Z347:AC347,'control variables'!$O$3:$R$3)/J347+F$65*'key variables'!$B$25/scenario!J$65,K347*SUMPRODUCT(Z347:AC347,'control variables'!$O$7:$R$7)/J347+F$65*'key variables'!$B$25/scenario!J$65))</f>
        <v>1.465084797839872E-8</v>
      </c>
      <c r="Q347" s="10">
        <f ca="1">IF(IF($A347&gt;='key variables'!$B$26,L347*SUMPRODUCT(Z347:AC347,'control variables'!$O$4:$R$4)/J347+G$65*'key variables'!$B$25/scenario!J$65,L347*SUMPRODUCT(Z347:AC347,'control variables'!$O$7:$R$7)/J347+G$65*'key variables'!$B$25/scenario!J$65)&lt;'key variables'!$B$28,0,IF($A347&gt;='key variables'!$B$26,L347*SUMPRODUCT(Z347:AC347,'control variables'!$O$4:$R$4)/J347+G$65*'key variables'!$B$25/scenario!J$65,L347*SUMPRODUCT(Z347:AC347,'control variables'!$O$7:$R$7)/J347+G$65*'key variables'!$B$25/scenario!J$65))</f>
        <v>1.6911001048445185E-8</v>
      </c>
      <c r="R347" s="10">
        <f ca="1">IF(IF($A347&gt;='key variables'!$B$26,M347*SUMPRODUCT(Z347:AC347,'control variables'!$O$5:$R$5)/J347+H$65*'key variables'!$B$25/scenario!J$65,M347*SUMPRODUCT(Z347:AC347,'control variables'!$O$7:$R$7)/J347+H$65*'key variables'!$B$25/scenario!J$65)&lt;'key variables'!$B$28,0,IF($A347&gt;='key variables'!$B$26,M347*SUMPRODUCT(Z347:AC347,'control variables'!$O$5:$R$5)/J347+H$65*'key variables'!$B$25/scenario!J$65,M347*SUMPRODUCT(Z347:AC347,'control variables'!$O$7:$R$7)/J347+H$65*'key variables'!$B$25/scenario!J$65))</f>
        <v>5.0652148353960408E-8</v>
      </c>
      <c r="S347" s="10">
        <f ca="1">IF(IF($A347&gt;='key variables'!$B$26,N347*SUMPRODUCT(Z347:AC347,'control variables'!$O$6:$R$6)/J347+I$65*'key variables'!$B$25/scenario!J$65,N347*SUMPRODUCT(Z347:AC347,'control variables'!$O$7:$R$7)/J347+I$65*'key variables'!$B$25/scenario!J$65)&lt;'key variables'!$B$28,0,IF($A347&gt;='key variables'!$B$26,N347*SUMPRODUCT(Z347:AC347,'control variables'!$O$6:$R$6)/J347+I$65*'key variables'!$B$25/scenario!J$65,N347*SUMPRODUCT(Z347:AC347,'control variables'!$O$7:$R$7)/J347+I$65*'key variables'!$B$25/scenario!J$65))</f>
        <v>2.2767889953449555E-8</v>
      </c>
      <c r="T347" s="10">
        <f t="shared" ca="1" si="255"/>
        <v>1.0498188733425387E-7</v>
      </c>
      <c r="U347" s="82">
        <f ca="1">SUMPRODUCT(P317:P346,'control variables'!AD$7:AD$36)</f>
        <v>3.1062508087691879E-8</v>
      </c>
      <c r="V347" s="82">
        <f ca="1">SUMPRODUCT(Q317:Q346,'control variables'!AE$7:AE$36)</f>
        <v>3.5854450719357444E-8</v>
      </c>
      <c r="W347" s="82">
        <f ca="1">SUMPRODUCT(R317:R346,'control variables'!AF$7:AF$36)</f>
        <v>1.0739192504240495E-7</v>
      </c>
      <c r="X347" s="82">
        <f ca="1">SUMPRODUCT(S317:S346,'control variables'!AG$7:AG$36)</f>
        <v>4.8272138709066204E-8</v>
      </c>
      <c r="Y347" s="82">
        <f t="shared" ca="1" si="249"/>
        <v>2.2258102255852048E-7</v>
      </c>
      <c r="Z347" s="10">
        <f ca="1">IF($A347&gt;='key variables'!$B$26,SUMPRODUCT(P317:P346,'control variables'!V$7:V$36)*$E347,SUMPRODUCT(P317:P346,'control variables'!Z$7:Z$36)*$E347)</f>
        <v>7.579566434157514E-8</v>
      </c>
      <c r="AA347" s="10">
        <f ca="1">IF($A347&gt;='key variables'!$B$26,SUMPRODUCT(Q317:Q346,'control variables'!W$7:W$36)*$E347,SUMPRODUCT(Q317:Q346,'control variables'!AA$7:AA$36)*$E347)</f>
        <v>8.7488489474318515E-8</v>
      </c>
      <c r="AB347" s="10">
        <f ca="1">IF($A347&gt;='key variables'!$B$26,SUMPRODUCT(R317:R346,'control variables'!X$7:X$36)*$E347,SUMPRODUCT(R317:R346,'control variables'!AB$7:AB$36)*$E347)</f>
        <v>2.6204716890633297E-7</v>
      </c>
      <c r="AC347" s="10">
        <f ca="1">IF($A347&gt;='key variables'!$B$26,SUMPRODUCT(S317:S346,'control variables'!Y$7:Y$36)*$E347,SUMPRODUCT(S317:S346,'control variables'!AC$7:AC$36)*$E347)</f>
        <v>1.1778890527169311E-7</v>
      </c>
      <c r="AD347" s="10">
        <f t="shared" ca="1" si="250"/>
        <v>5.4312022799391972E-7</v>
      </c>
      <c r="AE347" s="82">
        <f ca="1">SUMPRODUCT(P317:P346,'control variables'!AL$7:AL$36)</f>
        <v>1.0319963349906582E-7</v>
      </c>
      <c r="AF347" s="82">
        <f ca="1">SUMPRODUCT(Q317:Q346,'control variables'!AM$7:AM$36)</f>
        <v>1.1880854306875532E-7</v>
      </c>
      <c r="AG347" s="82">
        <f ca="1">SUMPRODUCT(R317:R346,'control variables'!AN$7:AN$36)</f>
        <v>3.3875438053398709E-7</v>
      </c>
      <c r="AH347" s="82">
        <f ca="1">SUMPRODUCT(S317:S346,'control variables'!AO$7:AO$36)</f>
        <v>1.4667728658768876E-7</v>
      </c>
      <c r="AI347" s="82">
        <f t="shared" ca="1" si="214"/>
        <v>7.074398436894971E-7</v>
      </c>
      <c r="AJ347" s="10">
        <f ca="1">SUMPRODUCT(P317:P346,'control variables'!AP$7:AP$36)</f>
        <v>9.860765119795575E-11</v>
      </c>
      <c r="AK347" s="10">
        <f ca="1">SUMPRODUCT(Q317:Q346,'control variables'!AQ$7:AQ$36)</f>
        <v>2.8454907443787507E-10</v>
      </c>
      <c r="AL347" s="10">
        <f ca="1">SUMPRODUCT(R317:R346,'control variables'!AR$7:AR$36)</f>
        <v>1.0227440864880936E-8</v>
      </c>
      <c r="AM347" s="10">
        <f ca="1">SUMPRODUCT(S317:S346,'control variables'!AS$7:AS$36)</f>
        <v>7.6619734037011477E-9</v>
      </c>
      <c r="AN347" s="10">
        <f t="shared" ca="1" si="235"/>
        <v>1.8272570994217915E-8</v>
      </c>
      <c r="AO347" s="82">
        <f ca="1">SUMPRODUCT(P317:P346,'control variables'!AX$7:AX$36)</f>
        <v>1.3409135741694406E-10</v>
      </c>
      <c r="AP347" s="82">
        <f ca="1">SUMPRODUCT(Q317:Q346,'control variables'!AY$7:AY$36)</f>
        <v>3.0955465365673968E-10</v>
      </c>
      <c r="AQ347" s="82">
        <f ca="1">SUMPRODUCT(R317:R346,'control variables'!AZ$7:AZ$36)</f>
        <v>2.7815517595491425E-9</v>
      </c>
      <c r="AR347" s="82">
        <f ca="1">SUMPRODUCT(S317:S346,'control variables'!BA$7:BA$36)</f>
        <v>2.0838229117379254E-9</v>
      </c>
      <c r="AS347" s="82">
        <f t="shared" ca="1" si="236"/>
        <v>5.309020682360752E-9</v>
      </c>
      <c r="AT347" s="10">
        <f ca="1">SUMPRODUCT(P317:P346,'control variables'!AT$7:AT$36)</f>
        <v>-1.1834085555511686E-10</v>
      </c>
      <c r="AU347" s="10">
        <f ca="1">SUMPRODUCT(Q317:Q346,'control variables'!AU$7:AU$36)</f>
        <v>1.2837379411621753E-10</v>
      </c>
      <c r="AV347" s="10">
        <f ca="1">SUMPRODUCT(R317:R346,'control variables'!AV$7:AV$36)</f>
        <v>5.5278784487319567E-8</v>
      </c>
      <c r="AW347" s="10">
        <f ca="1">SUMPRODUCT(S317:S346,'control variables'!AW$7:AW$36)</f>
        <v>4.1412566655373289E-8</v>
      </c>
      <c r="AX347" s="10">
        <f t="shared" ca="1" si="215"/>
        <v>9.6701384081253955E-8</v>
      </c>
      <c r="AY347" s="82">
        <f ca="1">SUMPRODUCT(P317:P346,'control variables'!BB$7:BB$36)</f>
        <v>4.2892221483565343E-10</v>
      </c>
      <c r="AZ347" s="82">
        <f ca="1">SUMPRODUCT(Q317:Q346,'control variables'!BC$7:BC$36)</f>
        <v>1.0937508829460381E-9</v>
      </c>
      <c r="BA347" s="82">
        <f ca="1">SUMPRODUCT(R317:R346,'control variables'!BD$7:BD$36)</f>
        <v>7.6565923778525132E-9</v>
      </c>
      <c r="BB347" s="82">
        <f ca="1">SUMPRODUCT(S317:S346,'control variables'!BE$7:BE$36)</f>
        <v>1.0880564335750029E-9</v>
      </c>
      <c r="BC347" s="82">
        <f t="shared" ca="1" si="237"/>
        <v>1.0267321909209207E-8</v>
      </c>
      <c r="BD347" s="10">
        <f ca="1">SUMPRODUCT(P317:P346,'control variables'!BF$7:BF$36)</f>
        <v>8.9726791356738453E-11</v>
      </c>
      <c r="BE347" s="10">
        <f ca="1">SUMPRODUCT(Q317:Q346,'control variables'!BG$7:BG$36)</f>
        <v>1.0356873983981309E-10</v>
      </c>
      <c r="BF347" s="10">
        <f ca="1">SUMPRODUCT(R317:R346,'control variables'!BH$7:BH$36)</f>
        <v>3.1021103719234103E-9</v>
      </c>
      <c r="BG347" s="10">
        <f ca="1">SUMPRODUCT(S317:S346,'control variables'!BI$7:BI$36)</f>
        <v>6.9719162825878672E-9</v>
      </c>
      <c r="BH347" s="10">
        <f t="shared" ca="1" si="238"/>
        <v>1.026732218570783E-8</v>
      </c>
      <c r="BI347" s="82">
        <f t="shared" ca="1" si="216"/>
        <v>1.0351021485834636E-7</v>
      </c>
      <c r="BJ347" s="82">
        <f t="shared" ca="1" si="217"/>
        <v>1.2003066774581757E-7</v>
      </c>
      <c r="BK347" s="82">
        <f t="shared" ca="1" si="218"/>
        <v>4.0168975739915921E-7</v>
      </c>
      <c r="BL347" s="82">
        <f t="shared" ca="1" si="219"/>
        <v>1.8917790967663704E-7</v>
      </c>
      <c r="BM347" s="82">
        <f t="shared" ca="1" si="209"/>
        <v>8.1440854967996023E-7</v>
      </c>
      <c r="BN347" s="10">
        <f ca="1">BN346+BI347-INDIRECT(ADDRESS(MAX($D347-'key variables'!$B$9*30,34),scenario!BI$4),TRUE)</f>
        <v>9439390.0751683842</v>
      </c>
      <c r="BO347" s="10">
        <f ca="1">BO346+BJ347-INDIRECT(ADDRESS(MAX($D347-'key variables'!$B$9*30,34),scenario!BJ$4),TRUE)</f>
        <v>10895583.360991467</v>
      </c>
      <c r="BP347" s="10">
        <f ca="1">BP346+BK347-INDIRECT(ADDRESS(MAX($D347-'key variables'!$B$9*30,34),scenario!BK$4),TRUE)</f>
        <v>32531162.537991602</v>
      </c>
      <c r="BQ347" s="10">
        <f ca="1">BQ346+BL347-INDIRECT(ADDRESS(MAX($D347-'key variables'!$B$9*30,34),scenario!BL$4),TRUE)</f>
        <v>14415841.516533978</v>
      </c>
      <c r="BR347" s="10">
        <f t="shared" ca="1" si="239"/>
        <v>67281977.490685418</v>
      </c>
      <c r="BS347" s="82">
        <f t="shared" ca="1" si="220"/>
        <v>5.4610344205769601E-7</v>
      </c>
      <c r="BT347" s="82">
        <f t="shared" ca="1" si="221"/>
        <v>6.3611617008038759E-7</v>
      </c>
      <c r="BU347" s="82">
        <f t="shared" ca="1" si="222"/>
        <v>2.1793147938965469E-6</v>
      </c>
      <c r="BV347" s="82">
        <f t="shared" ca="1" si="223"/>
        <v>1.0660527303421686E-6</v>
      </c>
      <c r="BW347" s="82">
        <f t="shared" ca="1" si="240"/>
        <v>4.4275871363767989E-6</v>
      </c>
      <c r="BX347" s="10">
        <f t="shared" ca="1" si="224"/>
        <v>2.3692624286998971E-9</v>
      </c>
      <c r="BY347" s="10">
        <f t="shared" ca="1" si="225"/>
        <v>5.4767164957314625E-9</v>
      </c>
      <c r="BZ347" s="10">
        <f t="shared" ca="1" si="226"/>
        <v>4.9150886883081304E-8</v>
      </c>
      <c r="CA347" s="10">
        <f t="shared" ca="1" si="227"/>
        <v>3.6827790097829443E-8</v>
      </c>
      <c r="CB347" s="10">
        <v>0</v>
      </c>
      <c r="CC347" s="82">
        <f t="shared" ca="1" si="228"/>
        <v>-5.1048755145330919E-10</v>
      </c>
      <c r="CD347" s="82">
        <f t="shared" ca="1" si="229"/>
        <v>9.4605701580506406E-10</v>
      </c>
      <c r="CE347" s="82">
        <f t="shared" ca="1" si="230"/>
        <v>2.9511964514559659E-7</v>
      </c>
      <c r="CF347" s="82">
        <f t="shared" ca="1" si="231"/>
        <v>2.2098668625712521E-7</v>
      </c>
      <c r="CG347" s="82">
        <f t="shared" ca="1" si="241"/>
        <v>5.1654190086707354E-7</v>
      </c>
      <c r="CH347" s="13" t="str">
        <f t="shared" ca="1" si="242"/>
        <v/>
      </c>
      <c r="CI347" s="81">
        <f t="shared" ca="1" si="251"/>
        <v>0.11317759658630885</v>
      </c>
      <c r="CJ347" s="81">
        <f t="shared" ca="1" si="252"/>
        <v>0.13063724757457851</v>
      </c>
      <c r="CK347" s="81">
        <f t="shared" ca="1" si="253"/>
        <v>0.390046259439361</v>
      </c>
      <c r="CL347" s="81">
        <f t="shared" ca="1" si="254"/>
        <v>0.17284488538115012</v>
      </c>
      <c r="CM347" s="89">
        <f t="shared" ca="1" si="243"/>
        <v>0.80670598898139856</v>
      </c>
    </row>
    <row r="348" spans="1:91" x14ac:dyDescent="0.3">
      <c r="A348">
        <v>283</v>
      </c>
      <c r="B348" s="3">
        <f t="shared" si="256"/>
        <v>0.97499999999999998</v>
      </c>
      <c r="C348" s="3">
        <f t="shared" si="244"/>
        <v>9.4333333333333336</v>
      </c>
      <c r="D348" s="4">
        <f t="shared" ca="1" si="232"/>
        <v>348</v>
      </c>
      <c r="E348" s="58">
        <f>(0.5*(COS(B348*2*PI())+1)*('key variables'!$B$4-'key variables'!$B$6)+'key variables'!$B$6)/'key variables'!$B$4</f>
        <v>1</v>
      </c>
      <c r="F348" s="10">
        <f t="shared" ca="1" si="245"/>
        <v>11689222.907461114</v>
      </c>
      <c r="G348" s="10">
        <f t="shared" ca="1" si="246"/>
        <v>13492492.798713122</v>
      </c>
      <c r="H348" s="10">
        <f t="shared" ca="1" si="247"/>
        <v>40309474.521088287</v>
      </c>
      <c r="I348" s="10">
        <f t="shared" ca="1" si="248"/>
        <v>17912154.249750964</v>
      </c>
      <c r="J348" s="10">
        <f t="shared" ca="1" si="233"/>
        <v>83403344.477013499</v>
      </c>
      <c r="K348" s="82">
        <f t="shared" ca="1" si="210"/>
        <v>2249832.8322921838</v>
      </c>
      <c r="L348" s="82">
        <f t="shared" ca="1" si="211"/>
        <v>2596909.4377210187</v>
      </c>
      <c r="M348" s="82">
        <f t="shared" ca="1" si="212"/>
        <v>7778311.983094506</v>
      </c>
      <c r="N348" s="82">
        <f t="shared" ca="1" si="213"/>
        <v>3496312.7332159202</v>
      </c>
      <c r="O348" s="82">
        <f t="shared" ca="1" si="234"/>
        <v>16121366.986323629</v>
      </c>
      <c r="P348" s="10">
        <f ca="1">IF(IF($A348&gt;='key variables'!$B$26,K348*SUMPRODUCT(Z348:AC348,'control variables'!$O$3:$R$3)/J348+F$65*'key variables'!$B$25/scenario!J$65,K348*SUMPRODUCT(Z348:AC348,'control variables'!$O$7:$R$7)/J348+F$65*'key variables'!$B$25/scenario!J$65)&lt;'key variables'!$B$28,0,IF($A348&gt;='key variables'!$B$26,K348*SUMPRODUCT(Z348:AC348,'control variables'!$O$3:$R$3)/J348+F$65*'key variables'!$B$25/scenario!J$65,K348*SUMPRODUCT(Z348:AC348,'control variables'!$O$7:$R$7)/J348+F$65*'key variables'!$B$25/scenario!J$65))</f>
        <v>1.2606310812212414E-8</v>
      </c>
      <c r="Q348" s="10">
        <f ca="1">IF(IF($A348&gt;='key variables'!$B$26,L348*SUMPRODUCT(Z348:AC348,'control variables'!$O$4:$R$4)/J348+G$65*'key variables'!$B$25/scenario!J$65,L348*SUMPRODUCT(Z348:AC348,'control variables'!$O$7:$R$7)/J348+G$65*'key variables'!$B$25/scenario!J$65)&lt;'key variables'!$B$28,0,IF($A348&gt;='key variables'!$B$26,L348*SUMPRODUCT(Z348:AC348,'control variables'!$O$4:$R$4)/J348+G$65*'key variables'!$B$25/scenario!J$65,L348*SUMPRODUCT(Z348:AC348,'control variables'!$O$7:$R$7)/J348+G$65*'key variables'!$B$25/scenario!J$65))</f>
        <v>1.4551057773356983E-8</v>
      </c>
      <c r="R348" s="10">
        <f ca="1">IF(IF($A348&gt;='key variables'!$B$26,M348*SUMPRODUCT(Z348:AC348,'control variables'!$O$5:$R$5)/J348+H$65*'key variables'!$B$25/scenario!J$65,M348*SUMPRODUCT(Z348:AC348,'control variables'!$O$7:$R$7)/J348+H$65*'key variables'!$B$25/scenario!J$65)&lt;'key variables'!$B$28,0,IF($A348&gt;='key variables'!$B$26,M348*SUMPRODUCT(Z348:AC348,'control variables'!$O$5:$R$5)/J348+H$65*'key variables'!$B$25/scenario!J$65,M348*SUMPRODUCT(Z348:AC348,'control variables'!$O$7:$R$7)/J348+H$65*'key variables'!$B$25/scenario!J$65))</f>
        <v>4.3583601877364387E-8</v>
      </c>
      <c r="S348" s="10">
        <f ca="1">IF(IF($A348&gt;='key variables'!$B$26,N348*SUMPRODUCT(Z348:AC348,'control variables'!$O$6:$R$6)/J348+I$65*'key variables'!$B$25/scenario!J$65,N348*SUMPRODUCT(Z348:AC348,'control variables'!$O$7:$R$7)/J348+I$65*'key variables'!$B$25/scenario!J$65)&lt;'key variables'!$B$28,0,IF($A348&gt;='key variables'!$B$26,N348*SUMPRODUCT(Z348:AC348,'control variables'!$O$6:$R$6)/J348+I$65*'key variables'!$B$25/scenario!J$65,N348*SUMPRODUCT(Z348:AC348,'control variables'!$O$7:$R$7)/J348+I$65*'key variables'!$B$25/scenario!J$65))</f>
        <v>1.9590613302016088E-8</v>
      </c>
      <c r="T348" s="10">
        <f t="shared" ca="1" si="255"/>
        <v>9.033158376494987E-8</v>
      </c>
      <c r="U348" s="82">
        <f ca="1">SUMPRODUCT(P318:P347,'control variables'!AD$7:AD$36)</f>
        <v>2.6727711060660767E-8</v>
      </c>
      <c r="V348" s="82">
        <f ca="1">SUMPRODUCT(Q318:Q347,'control variables'!AE$7:AE$36)</f>
        <v>3.0850934392042981E-8</v>
      </c>
      <c r="W348" s="82">
        <f ca="1">SUMPRODUCT(R318:R347,'control variables'!AF$7:AF$36)</f>
        <v>9.2405298847032717E-8</v>
      </c>
      <c r="X348" s="82">
        <f ca="1">SUMPRODUCT(S318:S347,'control variables'!AG$7:AG$36)</f>
        <v>4.1535724419087934E-8</v>
      </c>
      <c r="Y348" s="82">
        <f t="shared" ca="1" si="249"/>
        <v>1.915196687188244E-7</v>
      </c>
      <c r="Z348" s="10">
        <f ca="1">IF($A348&gt;='key variables'!$B$26,SUMPRODUCT(P318:P347,'control variables'!V$7:V$36)*$E348,SUMPRODUCT(P318:P347,'control variables'!Z$7:Z$36)*$E348)</f>
        <v>6.5218320763195921E-8</v>
      </c>
      <c r="AA348" s="10">
        <f ca="1">IF($A348&gt;='key variables'!$B$26,SUMPRODUCT(Q318:Q347,'control variables'!W$7:W$36)*$E348,SUMPRODUCT(Q318:Q347,'control variables'!AA$7:AA$36)*$E348)</f>
        <v>7.5279403105565797E-8</v>
      </c>
      <c r="AB348" s="10">
        <f ca="1">IF($A348&gt;='key variables'!$B$26,SUMPRODUCT(R318:R347,'control variables'!X$7:X$36)*$E348,SUMPRODUCT(R318:R347,'control variables'!AB$7:AB$36)*$E348)</f>
        <v>2.2547828382112755E-7</v>
      </c>
      <c r="AC348" s="10">
        <f ca="1">IF($A348&gt;='key variables'!$B$26,SUMPRODUCT(S318:S347,'control variables'!Y$7:Y$36)*$E348,SUMPRODUCT(S318:S347,'control variables'!AC$7:AC$36)*$E348)</f>
        <v>1.0135137244441676E-7</v>
      </c>
      <c r="AD348" s="10">
        <f t="shared" ca="1" si="250"/>
        <v>4.6732738013430604E-7</v>
      </c>
      <c r="AE348" s="82">
        <f ca="1">SUMPRODUCT(P318:P347,'control variables'!AL$7:AL$36)</f>
        <v>8.8798044830838908E-8</v>
      </c>
      <c r="AF348" s="82">
        <f ca="1">SUMPRODUCT(Q318:Q347,'control variables'!AM$7:AM$36)</f>
        <v>1.0222871899832365E-7</v>
      </c>
      <c r="AG348" s="82">
        <f ca="1">SUMPRODUCT(R318:R347,'control variables'!AN$7:AN$36)</f>
        <v>2.9148094474165289E-7</v>
      </c>
      <c r="AH348" s="82">
        <f ca="1">SUMPRODUCT(S318:S347,'control variables'!AO$7:AO$36)</f>
        <v>1.2620835780581806E-7</v>
      </c>
      <c r="AI348" s="82">
        <f t="shared" ca="1" si="214"/>
        <v>6.0871606637663345E-7</v>
      </c>
      <c r="AJ348" s="10">
        <f ca="1">SUMPRODUCT(P318:P347,'control variables'!AP$7:AP$36)</f>
        <v>8.4846877211235249E-11</v>
      </c>
      <c r="AK348" s="10">
        <f ca="1">SUMPRODUCT(Q318:Q347,'control variables'!AQ$7:AQ$36)</f>
        <v>2.4484003103302341E-10</v>
      </c>
      <c r="AL348" s="10">
        <f ca="1">SUMPRODUCT(R318:R347,'control variables'!AR$7:AR$36)</f>
        <v>8.8001935823993335E-9</v>
      </c>
      <c r="AM348" s="10">
        <f ca="1">SUMPRODUCT(S318:S347,'control variables'!AS$7:AS$36)</f>
        <v>6.5927390895308004E-9</v>
      </c>
      <c r="AN348" s="10">
        <f t="shared" ca="1" si="235"/>
        <v>1.5722619580174392E-8</v>
      </c>
      <c r="AO348" s="82">
        <f ca="1">SUMPRODUCT(P318:P347,'control variables'!AX$7:AX$36)</f>
        <v>1.153788047846656E-10</v>
      </c>
      <c r="AP348" s="82">
        <f ca="1">SUMPRODUCT(Q318:Q347,'control variables'!AY$7:AY$36)</f>
        <v>2.6635606233286276E-10</v>
      </c>
      <c r="AQ348" s="82">
        <f ca="1">SUMPRODUCT(R318:R347,'control variables'!AZ$7:AZ$36)</f>
        <v>2.3933840602832905E-9</v>
      </c>
      <c r="AR348" s="82">
        <f ca="1">SUMPRODUCT(S318:S347,'control variables'!BA$7:BA$36)</f>
        <v>1.793023812799754E-9</v>
      </c>
      <c r="AS348" s="82">
        <f t="shared" ca="1" si="236"/>
        <v>4.5681427402005732E-9</v>
      </c>
      <c r="AT348" s="10">
        <f ca="1">SUMPRODUCT(P318:P347,'control variables'!AT$7:AT$36)</f>
        <v>-1.0182629763892352E-10</v>
      </c>
      <c r="AU348" s="10">
        <f ca="1">SUMPRODUCT(Q318:Q347,'control variables'!AU$7:AU$36)</f>
        <v>1.1045913186446157E-10</v>
      </c>
      <c r="AV348" s="10">
        <f ca="1">SUMPRODUCT(R318:R347,'control variables'!AV$7:AV$36)</f>
        <v>4.7564587360128591E-8</v>
      </c>
      <c r="AW348" s="10">
        <f ca="1">SUMPRODUCT(S318:S347,'control variables'!AW$7:AW$36)</f>
        <v>3.5633410950606155E-8</v>
      </c>
      <c r="AX348" s="10">
        <f t="shared" ca="1" si="215"/>
        <v>8.3206631144960289E-8</v>
      </c>
      <c r="AY348" s="82">
        <f ca="1">SUMPRODUCT(P318:P347,'control variables'!BB$7:BB$36)</f>
        <v>3.690657880317468E-10</v>
      </c>
      <c r="AZ348" s="82">
        <f ca="1">SUMPRODUCT(Q318:Q347,'control variables'!BC$7:BC$36)</f>
        <v>9.4111710133635273E-10</v>
      </c>
      <c r="BA348" s="82">
        <f ca="1">SUMPRODUCT(R318:R347,'control variables'!BD$7:BD$36)</f>
        <v>6.5881089900012219E-9</v>
      </c>
      <c r="BB348" s="82">
        <f ca="1">SUMPRODUCT(S318:S347,'control variables'!BE$7:BE$36)</f>
        <v>9.3621731677906742E-10</v>
      </c>
      <c r="BC348" s="82">
        <f t="shared" ca="1" si="237"/>
        <v>8.8345091961483874E-9</v>
      </c>
      <c r="BD348" s="10">
        <f ca="1">SUMPRODUCT(P318:P347,'control variables'!BF$7:BF$36)</f>
        <v>7.7205348229219697E-11</v>
      </c>
      <c r="BE348" s="10">
        <f ca="1">SUMPRODUCT(Q318:Q347,'control variables'!BG$7:BG$36)</f>
        <v>8.9115642096274831E-11</v>
      </c>
      <c r="BF348" s="10">
        <f ca="1">SUMPRODUCT(R318:R347,'control variables'!BH$7:BH$36)</f>
        <v>2.6692084703844121E-9</v>
      </c>
      <c r="BG348" s="10">
        <f ca="1">SUMPRODUCT(S318:S347,'control variables'!BI$7:BI$36)</f>
        <v>5.9989799733515038E-9</v>
      </c>
      <c r="BH348" s="10">
        <f t="shared" ca="1" si="238"/>
        <v>8.8345094340614101E-9</v>
      </c>
      <c r="BI348" s="82">
        <f t="shared" ca="1" si="216"/>
        <v>8.9065284321231735E-8</v>
      </c>
      <c r="BJ348" s="82">
        <f t="shared" ca="1" si="217"/>
        <v>1.0328029523152447E-7</v>
      </c>
      <c r="BK348" s="82">
        <f t="shared" ca="1" si="218"/>
        <v>3.4563364109178272E-7</v>
      </c>
      <c r="BL348" s="82">
        <f t="shared" ca="1" si="219"/>
        <v>1.6277798607320329E-7</v>
      </c>
      <c r="BM348" s="82">
        <f t="shared" ca="1" si="209"/>
        <v>7.0075720671774217E-7</v>
      </c>
      <c r="BN348" s="10">
        <f ca="1">BN347+BI348-INDIRECT(ADDRESS(MAX($D348-'key variables'!$B$9*30,34),scenario!BI$4),TRUE)</f>
        <v>9439390.0751684736</v>
      </c>
      <c r="BO348" s="10">
        <f ca="1">BO347+BJ348-INDIRECT(ADDRESS(MAX($D348-'key variables'!$B$9*30,34),scenario!BJ$4),TRUE)</f>
        <v>10895583.360991569</v>
      </c>
      <c r="BP348" s="10">
        <f ca="1">BP347+BK348-INDIRECT(ADDRESS(MAX($D348-'key variables'!$B$9*30,34),scenario!BK$4),TRUE)</f>
        <v>32531162.537991948</v>
      </c>
      <c r="BQ348" s="10">
        <f ca="1">BQ347+BL348-INDIRECT(ADDRESS(MAX($D348-'key variables'!$B$9*30,34),scenario!BL$4),TRUE)</f>
        <v>14415841.51653414</v>
      </c>
      <c r="BR348" s="10">
        <f t="shared" ca="1" si="239"/>
        <v>67281977.490686119</v>
      </c>
      <c r="BS348" s="82">
        <f t="shared" ca="1" si="220"/>
        <v>4.6956726320044745E-7</v>
      </c>
      <c r="BT348" s="82">
        <f t="shared" ca="1" si="221"/>
        <v>5.472978169801238E-7</v>
      </c>
      <c r="BU348" s="82">
        <f t="shared" ca="1" si="222"/>
        <v>1.8745955462117442E-6</v>
      </c>
      <c r="BV348" s="82">
        <f t="shared" ca="1" si="223"/>
        <v>9.1686637759762988E-7</v>
      </c>
      <c r="BW348" s="82">
        <f t="shared" ca="1" si="240"/>
        <v>3.8083270039899454E-6</v>
      </c>
      <c r="BX348" s="10">
        <f t="shared" ca="1" si="224"/>
        <v>2.0383700972235959E-9</v>
      </c>
      <c r="BY348" s="10">
        <f t="shared" ca="1" si="225"/>
        <v>4.7128398146316976E-9</v>
      </c>
      <c r="BZ348" s="10">
        <f t="shared" ca="1" si="226"/>
        <v>4.2286953482978962E-8</v>
      </c>
      <c r="CA348" s="10">
        <f t="shared" ca="1" si="227"/>
        <v>3.1685616620498624E-8</v>
      </c>
      <c r="CB348" s="10">
        <v>0</v>
      </c>
      <c r="CC348" s="82">
        <f t="shared" ca="1" si="228"/>
        <v>-4.3919318138781598E-10</v>
      </c>
      <c r="CD348" s="82">
        <f t="shared" ca="1" si="229"/>
        <v>8.1408185264076306E-10</v>
      </c>
      <c r="CE348" s="82">
        <f t="shared" ca="1" si="230"/>
        <v>2.5396186730758406E-7</v>
      </c>
      <c r="CF348" s="82">
        <f t="shared" ca="1" si="231"/>
        <v>1.9015299058325009E-7</v>
      </c>
      <c r="CG348" s="82">
        <f t="shared" ca="1" si="241"/>
        <v>4.444897465620871E-7</v>
      </c>
      <c r="CH348" s="13" t="str">
        <f t="shared" ca="1" si="242"/>
        <v/>
      </c>
      <c r="CI348" s="81">
        <f t="shared" ca="1" si="251"/>
        <v>0.11317759658630992</v>
      </c>
      <c r="CJ348" s="81">
        <f t="shared" ca="1" si="252"/>
        <v>0.13063724757457973</v>
      </c>
      <c r="CK348" s="81">
        <f t="shared" ca="1" si="253"/>
        <v>0.39004625943936516</v>
      </c>
      <c r="CL348" s="81">
        <f t="shared" ca="1" si="254"/>
        <v>0.17284488538115206</v>
      </c>
      <c r="CM348" s="89">
        <f t="shared" ca="1" si="243"/>
        <v>0.80670598898140689</v>
      </c>
    </row>
    <row r="349" spans="1:91" x14ac:dyDescent="0.3">
      <c r="A349">
        <v>284</v>
      </c>
      <c r="B349" s="3">
        <f t="shared" si="256"/>
        <v>0.97777777777777775</v>
      </c>
      <c r="C349" s="3">
        <f t="shared" si="244"/>
        <v>9.4666666666666668</v>
      </c>
      <c r="D349" s="4">
        <f t="shared" ca="1" si="232"/>
        <v>349</v>
      </c>
      <c r="E349" s="58">
        <f>(0.5*(COS(B349*2*PI())+1)*('key variables'!$B$4-'key variables'!$B$6)+'key variables'!$B$6)/'key variables'!$B$4</f>
        <v>1</v>
      </c>
      <c r="F349" s="10">
        <f t="shared" ca="1" si="245"/>
        <v>11689222.907461114</v>
      </c>
      <c r="G349" s="10">
        <f t="shared" ca="1" si="246"/>
        <v>13492492.798713122</v>
      </c>
      <c r="H349" s="10">
        <f t="shared" ca="1" si="247"/>
        <v>40309474.521088287</v>
      </c>
      <c r="I349" s="10">
        <f t="shared" ca="1" si="248"/>
        <v>17912154.249750957</v>
      </c>
      <c r="J349" s="10">
        <f t="shared" ca="1" si="233"/>
        <v>83403344.477013484</v>
      </c>
      <c r="K349" s="82">
        <f t="shared" ca="1" si="210"/>
        <v>2249832.8322921712</v>
      </c>
      <c r="L349" s="82">
        <f t="shared" ca="1" si="211"/>
        <v>2596909.4377210052</v>
      </c>
      <c r="M349" s="82">
        <f t="shared" ca="1" si="212"/>
        <v>7778311.9830944641</v>
      </c>
      <c r="N349" s="82">
        <f t="shared" ca="1" si="213"/>
        <v>3496312.7332158997</v>
      </c>
      <c r="O349" s="82">
        <f t="shared" ca="1" si="234"/>
        <v>16121366.986323541</v>
      </c>
      <c r="P349" s="10">
        <f ca="1">IF(IF($A349&gt;='key variables'!$B$26,K349*SUMPRODUCT(Z349:AC349,'control variables'!$O$3:$R$3)/J349+F$65*'key variables'!$B$25/scenario!J$65,K349*SUMPRODUCT(Z349:AC349,'control variables'!$O$7:$R$7)/J349+F$65*'key variables'!$B$25/scenario!J$65)&lt;'key variables'!$B$28,0,IF($A349&gt;='key variables'!$B$26,K349*SUMPRODUCT(Z349:AC349,'control variables'!$O$3:$R$3)/J349+F$65*'key variables'!$B$25/scenario!J$65,K349*SUMPRODUCT(Z349:AC349,'control variables'!$O$7:$R$7)/J349+F$65*'key variables'!$B$25/scenario!J$65))</f>
        <v>1.0847090388789415E-8</v>
      </c>
      <c r="Q349" s="10">
        <f ca="1">IF(IF($A349&gt;='key variables'!$B$26,L349*SUMPRODUCT(Z349:AC349,'control variables'!$O$4:$R$4)/J349+G$65*'key variables'!$B$25/scenario!J$65,L349*SUMPRODUCT(Z349:AC349,'control variables'!$O$7:$R$7)/J349+G$65*'key variables'!$B$25/scenario!J$65)&lt;'key variables'!$B$28,0,IF($A349&gt;='key variables'!$B$26,L349*SUMPRODUCT(Z349:AC349,'control variables'!$O$4:$R$4)/J349+G$65*'key variables'!$B$25/scenario!J$65,L349*SUMPRODUCT(Z349:AC349,'control variables'!$O$7:$R$7)/J349+G$65*'key variables'!$B$25/scenario!J$65))</f>
        <v>1.2520446407460875E-8</v>
      </c>
      <c r="R349" s="10">
        <f ca="1">IF(IF($A349&gt;='key variables'!$B$26,M349*SUMPRODUCT(Z349:AC349,'control variables'!$O$5:$R$5)/J349+H$65*'key variables'!$B$25/scenario!J$65,M349*SUMPRODUCT(Z349:AC349,'control variables'!$O$7:$R$7)/J349+H$65*'key variables'!$B$25/scenario!J$65)&lt;'key variables'!$B$28,0,IF($A349&gt;='key variables'!$B$26,M349*SUMPRODUCT(Z349:AC349,'control variables'!$O$5:$R$5)/J349+H$65*'key variables'!$B$25/scenario!J$65,M349*SUMPRODUCT(Z349:AC349,'control variables'!$O$7:$R$7)/J349+H$65*'key variables'!$B$25/scenario!J$65))</f>
        <v>3.7501476528311521E-8</v>
      </c>
      <c r="S349" s="10">
        <f ca="1">IF(IF($A349&gt;='key variables'!$B$26,N349*SUMPRODUCT(Z349:AC349,'control variables'!$O$6:$R$6)/J349+I$65*'key variables'!$B$25/scenario!J$65,N349*SUMPRODUCT(Z349:AC349,'control variables'!$O$7:$R$7)/J349+I$65*'key variables'!$B$25/scenario!J$65)&lt;'key variables'!$B$28,0,IF($A349&gt;='key variables'!$B$26,N349*SUMPRODUCT(Z349:AC349,'control variables'!$O$6:$R$6)/J349+I$65*'key variables'!$B$25/scenario!J$65,N349*SUMPRODUCT(Z349:AC349,'control variables'!$O$7:$R$7)/J349+I$65*'key variables'!$B$25/scenario!J$65))</f>
        <v>1.6856728064560123E-8</v>
      </c>
      <c r="T349" s="10">
        <f t="shared" ca="1" si="255"/>
        <v>7.7725741389121924E-8</v>
      </c>
      <c r="U349" s="82">
        <f ca="1">SUMPRODUCT(P319:P348,'control variables'!AD$7:AD$36)</f>
        <v>2.2997838311235017E-8</v>
      </c>
      <c r="V349" s="82">
        <f ca="1">SUMPRODUCT(Q319:Q348,'control variables'!AE$7:AE$36)</f>
        <v>2.6545662637868358E-8</v>
      </c>
      <c r="W349" s="82">
        <f ca="1">SUMPRODUCT(R319:R348,'control variables'!AF$7:AF$36)</f>
        <v>7.9510067927712432E-8</v>
      </c>
      <c r="X349" s="82">
        <f ca="1">SUMPRODUCT(S319:S348,'control variables'!AG$7:AG$36)</f>
        <v>3.573938195314302E-8</v>
      </c>
      <c r="Y349" s="82">
        <f t="shared" ca="1" si="249"/>
        <v>1.6479295082995884E-7</v>
      </c>
      <c r="Z349" s="10">
        <f ca="1">IF($A349&gt;='key variables'!$B$26,SUMPRODUCT(P319:P348,'control variables'!V$7:V$36)*$E349,SUMPRODUCT(P319:P348,'control variables'!Z$7:Z$36)*$E349)</f>
        <v>5.6117053661577736E-8</v>
      </c>
      <c r="AA349" s="10">
        <f ca="1">IF($A349&gt;='key variables'!$B$26,SUMPRODUCT(Q319:Q348,'control variables'!W$7:W$36)*$E349,SUMPRODUCT(Q319:Q348,'control variables'!AA$7:AA$36)*$E349)</f>
        <v>6.4774104181942202E-8</v>
      </c>
      <c r="AB349" s="10">
        <f ca="1">IF($A349&gt;='key variables'!$B$26,SUMPRODUCT(R319:R348,'control variables'!X$7:X$36)*$E349,SUMPRODUCT(R319:R348,'control variables'!AB$7:AB$36)*$E349)</f>
        <v>1.9401261493152581E-7</v>
      </c>
      <c r="AC349" s="10">
        <f ca="1">IF($A349&gt;='key variables'!$B$26,SUMPRODUCT(S319:S348,'control variables'!Y$7:Y$36)*$E349,SUMPRODUCT(S319:S348,'control variables'!AC$7:AC$36)*$E349)</f>
        <v>8.7207710035789275E-8</v>
      </c>
      <c r="AD349" s="10">
        <f t="shared" ca="1" si="250"/>
        <v>4.0211148281083502E-7</v>
      </c>
      <c r="AE349" s="82">
        <f ca="1">SUMPRODUCT(P319:P348,'control variables'!AL$7:AL$36)</f>
        <v>7.6406208999289055E-8</v>
      </c>
      <c r="AF349" s="82">
        <f ca="1">SUMPRODUCT(Q319:Q348,'control variables'!AM$7:AM$36)</f>
        <v>8.7962622199569377E-8</v>
      </c>
      <c r="AG349" s="82">
        <f ca="1">SUMPRODUCT(R319:R348,'control variables'!AN$7:AN$36)</f>
        <v>2.5080455347487996E-7</v>
      </c>
      <c r="AH349" s="82">
        <f ca="1">SUMPRODUCT(S319:S348,'control variables'!AO$7:AO$36)</f>
        <v>1.0859588386589574E-7</v>
      </c>
      <c r="AI349" s="82">
        <f t="shared" ca="1" si="214"/>
        <v>5.2376926853963418E-7</v>
      </c>
      <c r="AJ349" s="10">
        <f ca="1">SUMPRODUCT(P319:P348,'control variables'!AP$7:AP$36)</f>
        <v>7.3006429876788962E-11</v>
      </c>
      <c r="AK349" s="10">
        <f ca="1">SUMPRODUCT(Q319:Q348,'control variables'!AQ$7:AQ$36)</f>
        <v>2.1067241534584498E-10</v>
      </c>
      <c r="AL349" s="10">
        <f ca="1">SUMPRODUCT(R319:R348,'control variables'!AR$7:AR$36)</f>
        <v>7.5721197620049922E-9</v>
      </c>
      <c r="AM349" s="10">
        <f ca="1">SUMPRODUCT(S319:S348,'control variables'!AS$7:AS$36)</f>
        <v>5.672717250836683E-9</v>
      </c>
      <c r="AN349" s="10">
        <f t="shared" ca="1" si="235"/>
        <v>1.352851585806431E-8</v>
      </c>
      <c r="AO349" s="82">
        <f ca="1">SUMPRODUCT(P319:P348,'control variables'!AX$7:AX$36)</f>
        <v>9.9277603344298638E-11</v>
      </c>
      <c r="AP349" s="82">
        <f ca="1">SUMPRODUCT(Q319:Q348,'control variables'!AY$7:AY$36)</f>
        <v>2.2918586783753602E-10</v>
      </c>
      <c r="AQ349" s="82">
        <f ca="1">SUMPRODUCT(R319:R348,'control variables'!AZ$7:AZ$36)</f>
        <v>2.0593854636545062E-9</v>
      </c>
      <c r="AR349" s="82">
        <f ca="1">SUMPRODUCT(S319:S348,'control variables'!BA$7:BA$36)</f>
        <v>1.5428059530191457E-9</v>
      </c>
      <c r="AS349" s="82">
        <f t="shared" ca="1" si="236"/>
        <v>3.9306548878554862E-9</v>
      </c>
      <c r="AT349" s="10">
        <f ca="1">SUMPRODUCT(P319:P348,'control variables'!AT$7:AT$36)</f>
        <v>-8.7616359052105996E-11</v>
      </c>
      <c r="AU349" s="10">
        <f ca="1">SUMPRODUCT(Q319:Q348,'control variables'!AU$7:AU$36)</f>
        <v>9.5044474584933959E-11</v>
      </c>
      <c r="AV349" s="10">
        <f ca="1">SUMPRODUCT(R319:R348,'control variables'!AV$7:AV$36)</f>
        <v>4.0926912408109273E-8</v>
      </c>
      <c r="AW349" s="10">
        <f ca="1">SUMPRODUCT(S319:S348,'control variables'!AW$7:AW$36)</f>
        <v>3.0660740893972458E-8</v>
      </c>
      <c r="AX349" s="10">
        <f t="shared" ca="1" si="215"/>
        <v>7.1595081417614563E-8</v>
      </c>
      <c r="AY349" s="82">
        <f ca="1">SUMPRODUCT(P319:P348,'control variables'!BB$7:BB$36)</f>
        <v>3.1756237188060675E-10</v>
      </c>
      <c r="AZ349" s="82">
        <f ca="1">SUMPRODUCT(Q319:Q348,'control variables'!BC$7:BC$36)</f>
        <v>8.0978348199553359E-10</v>
      </c>
      <c r="BA349" s="82">
        <f ca="1">SUMPRODUCT(R319:R348,'control variables'!BD$7:BD$36)</f>
        <v>5.6687332852775081E-9</v>
      </c>
      <c r="BB349" s="82">
        <f ca="1">SUMPRODUCT(S319:S348,'control variables'!BE$7:BE$36)</f>
        <v>8.0556746616265562E-10</v>
      </c>
      <c r="BC349" s="82">
        <f t="shared" ca="1" si="237"/>
        <v>7.6016466053163037E-9</v>
      </c>
      <c r="BD349" s="10">
        <f ca="1">SUMPRODUCT(P319:P348,'control variables'!BF$7:BF$36)</f>
        <v>6.6431282174088238E-11</v>
      </c>
      <c r="BE349" s="10">
        <f ca="1">SUMPRODUCT(Q319:Q348,'control variables'!BG$7:BG$36)</f>
        <v>7.6679485320709123E-11</v>
      </c>
      <c r="BF349" s="10">
        <f ca="1">SUMPRODUCT(R319:R348,'control variables'!BH$7:BH$36)</f>
        <v>2.2967183640065999E-9</v>
      </c>
      <c r="BG349" s="10">
        <f ca="1">SUMPRODUCT(S319:S348,'control variables'!BI$7:BI$36)</f>
        <v>5.1618176785269827E-9</v>
      </c>
      <c r="BH349" s="10">
        <f t="shared" ca="1" si="238"/>
        <v>7.6016468100283795E-9</v>
      </c>
      <c r="BI349" s="82">
        <f t="shared" ca="1" si="216"/>
        <v>7.6636155012117553E-8</v>
      </c>
      <c r="BJ349" s="82">
        <f t="shared" ca="1" si="217"/>
        <v>8.8867450156149851E-8</v>
      </c>
      <c r="BK349" s="82">
        <f t="shared" ca="1" si="218"/>
        <v>2.9740019916826673E-7</v>
      </c>
      <c r="BL349" s="82">
        <f t="shared" ca="1" si="219"/>
        <v>1.4006219222603086E-7</v>
      </c>
      <c r="BM349" s="82">
        <f t="shared" ca="1" si="209"/>
        <v>6.0296599656256497E-7</v>
      </c>
      <c r="BN349" s="10">
        <f ca="1">BN348+BI349-INDIRECT(ADDRESS(MAX($D349-'key variables'!$B$9*30,34),scenario!BI$4),TRUE)</f>
        <v>9439390.07516855</v>
      </c>
      <c r="BO349" s="10">
        <f ca="1">BO348+BJ349-INDIRECT(ADDRESS(MAX($D349-'key variables'!$B$9*30,34),scenario!BJ$4),TRUE)</f>
        <v>10895583.360991659</v>
      </c>
      <c r="BP349" s="10">
        <f ca="1">BP348+BK349-INDIRECT(ADDRESS(MAX($D349-'key variables'!$B$9*30,34),scenario!BK$4),TRUE)</f>
        <v>32531162.537992246</v>
      </c>
      <c r="BQ349" s="10">
        <f ca="1">BQ348+BL349-INDIRECT(ADDRESS(MAX($D349-'key variables'!$B$9*30,34),scenario!BL$4),TRUE)</f>
        <v>14415841.51653428</v>
      </c>
      <c r="BR349" s="10">
        <f t="shared" ca="1" si="239"/>
        <v>67281977.490686715</v>
      </c>
      <c r="BS349" s="82">
        <f t="shared" ca="1" si="220"/>
        <v>4.0371176729494519E-7</v>
      </c>
      <c r="BT349" s="82">
        <f t="shared" ca="1" si="221"/>
        <v>4.708741337461141E-7</v>
      </c>
      <c r="BU349" s="82">
        <f t="shared" ca="1" si="222"/>
        <v>1.6124001052077826E-6</v>
      </c>
      <c r="BV349" s="82">
        <f t="shared" ca="1" si="223"/>
        <v>7.8849909575763217E-7</v>
      </c>
      <c r="BW349" s="82">
        <f t="shared" ca="1" si="240"/>
        <v>3.2754851020064736E-6</v>
      </c>
      <c r="BX349" s="10">
        <f t="shared" ca="1" si="224"/>
        <v>1.7536540465131997E-9</v>
      </c>
      <c r="BY349" s="10">
        <f t="shared" ca="1" si="225"/>
        <v>4.0555627151529906E-9</v>
      </c>
      <c r="BZ349" s="10">
        <f t="shared" ca="1" si="226"/>
        <v>3.6380887297349361E-8</v>
      </c>
      <c r="CA349" s="10">
        <f t="shared" ca="1" si="227"/>
        <v>2.7261037428828131E-8</v>
      </c>
      <c r="CB349" s="10">
        <v>0</v>
      </c>
      <c r="CC349" s="82">
        <f t="shared" ca="1" si="228"/>
        <v>-3.7784799580321963E-10</v>
      </c>
      <c r="CD349" s="82">
        <f t="shared" ca="1" si="229"/>
        <v>7.0052392556413809E-10</v>
      </c>
      <c r="CE349" s="82">
        <f t="shared" ca="1" si="230"/>
        <v>2.1854768919782528E-7</v>
      </c>
      <c r="CF349" s="82">
        <f t="shared" ca="1" si="231"/>
        <v>1.6362216098709517E-7</v>
      </c>
      <c r="CG349" s="82">
        <f t="shared" ca="1" si="241"/>
        <v>3.8249252611468136E-7</v>
      </c>
      <c r="CH349" s="13" t="str">
        <f t="shared" ca="1" si="242"/>
        <v/>
      </c>
      <c r="CI349" s="81">
        <f t="shared" ca="1" si="251"/>
        <v>0.11317759658631087</v>
      </c>
      <c r="CJ349" s="81">
        <f t="shared" ca="1" si="252"/>
        <v>0.13063724757458081</v>
      </c>
      <c r="CK349" s="81">
        <f t="shared" ca="1" si="253"/>
        <v>0.39004625943936877</v>
      </c>
      <c r="CL349" s="81">
        <f t="shared" ca="1" si="254"/>
        <v>0.17284488538115378</v>
      </c>
      <c r="CM349" s="89">
        <f t="shared" ca="1" si="243"/>
        <v>0.8067059889814141</v>
      </c>
    </row>
    <row r="350" spans="1:91" x14ac:dyDescent="0.3">
      <c r="A350">
        <v>285</v>
      </c>
      <c r="B350" s="3">
        <f t="shared" si="256"/>
        <v>0.98055555555555551</v>
      </c>
      <c r="C350" s="3">
        <f t="shared" si="244"/>
        <v>9.5</v>
      </c>
      <c r="D350" s="4">
        <f t="shared" ca="1" si="232"/>
        <v>350</v>
      </c>
      <c r="E350" s="58">
        <f>(0.5*(COS(B350*2*PI())+1)*('key variables'!$B$4-'key variables'!$B$6)+'key variables'!$B$6)/'key variables'!$B$4</f>
        <v>1</v>
      </c>
      <c r="F350" s="10">
        <f t="shared" ca="1" si="245"/>
        <v>11689222.907461114</v>
      </c>
      <c r="G350" s="10">
        <f t="shared" ca="1" si="246"/>
        <v>13492492.798713122</v>
      </c>
      <c r="H350" s="10">
        <f t="shared" ca="1" si="247"/>
        <v>40309474.521088287</v>
      </c>
      <c r="I350" s="10">
        <f t="shared" ca="1" si="248"/>
        <v>17912154.249750953</v>
      </c>
      <c r="J350" s="10">
        <f t="shared" ca="1" si="233"/>
        <v>83403344.477013484</v>
      </c>
      <c r="K350" s="82">
        <f t="shared" ca="1" si="210"/>
        <v>2249832.8322921605</v>
      </c>
      <c r="L350" s="82">
        <f t="shared" ca="1" si="211"/>
        <v>2596909.4377209921</v>
      </c>
      <c r="M350" s="82">
        <f t="shared" ca="1" si="212"/>
        <v>7778311.9830944287</v>
      </c>
      <c r="N350" s="82">
        <f t="shared" ca="1" si="213"/>
        <v>3496312.7332158848</v>
      </c>
      <c r="O350" s="82">
        <f t="shared" ca="1" si="234"/>
        <v>16121366.986323467</v>
      </c>
      <c r="P350" s="10">
        <f ca="1">IF(IF($A350&gt;='key variables'!$B$26,K350*SUMPRODUCT(Z350:AC350,'control variables'!$O$3:$R$3)/J350+F$65*'key variables'!$B$25/scenario!J$65,K350*SUMPRODUCT(Z350:AC350,'control variables'!$O$7:$R$7)/J350+F$65*'key variables'!$B$25/scenario!J$65)&lt;'key variables'!$B$28,0,IF($A350&gt;='key variables'!$B$26,K350*SUMPRODUCT(Z350:AC350,'control variables'!$O$3:$R$3)/J350+F$65*'key variables'!$B$25/scenario!J$65,K350*SUMPRODUCT(Z350:AC350,'control variables'!$O$7:$R$7)/J350+F$65*'key variables'!$B$25/scenario!J$65))</f>
        <v>9.3333705360163477E-9</v>
      </c>
      <c r="Q350" s="10">
        <f ca="1">IF(IF($A350&gt;='key variables'!$B$26,L350*SUMPRODUCT(Z350:AC350,'control variables'!$O$4:$R$4)/J350+G$65*'key variables'!$B$25/scenario!J$65,L350*SUMPRODUCT(Z350:AC350,'control variables'!$O$7:$R$7)/J350+G$65*'key variables'!$B$25/scenario!J$65)&lt;'key variables'!$B$28,0,IF($A350&gt;='key variables'!$B$26,L350*SUMPRODUCT(Z350:AC350,'control variables'!$O$4:$R$4)/J350+G$65*'key variables'!$B$25/scenario!J$65,L350*SUMPRODUCT(Z350:AC350,'control variables'!$O$7:$R$7)/J350+G$65*'key variables'!$B$25/scenario!J$65))</f>
        <v>1.0773208428127511E-8</v>
      </c>
      <c r="R350" s="10">
        <f ca="1">IF(IF($A350&gt;='key variables'!$B$26,M350*SUMPRODUCT(Z350:AC350,'control variables'!$O$5:$R$5)/J350+H$65*'key variables'!$B$25/scenario!J$65,M350*SUMPRODUCT(Z350:AC350,'control variables'!$O$7:$R$7)/J350+H$65*'key variables'!$B$25/scenario!J$65)&lt;'key variables'!$B$28,0,IF($A350&gt;='key variables'!$B$26,M350*SUMPRODUCT(Z350:AC350,'control variables'!$O$5:$R$5)/J350+H$65*'key variables'!$B$25/scenario!J$65,M350*SUMPRODUCT(Z350:AC350,'control variables'!$O$7:$R$7)/J350+H$65*'key variables'!$B$25/scenario!J$65))</f>
        <v>3.2268116475566197E-8</v>
      </c>
      <c r="S350" s="10">
        <f ca="1">IF(IF($A350&gt;='key variables'!$B$26,N350*SUMPRODUCT(Z350:AC350,'control variables'!$O$6:$R$6)/J350+I$65*'key variables'!$B$25/scenario!J$65,N350*SUMPRODUCT(Z350:AC350,'control variables'!$O$7:$R$7)/J350+I$65*'key variables'!$B$25/scenario!J$65)&lt;'key variables'!$B$28,0,IF($A350&gt;='key variables'!$B$26,N350*SUMPRODUCT(Z350:AC350,'control variables'!$O$6:$R$6)/J350+I$65*'key variables'!$B$25/scenario!J$65,N350*SUMPRODUCT(Z350:AC350,'control variables'!$O$7:$R$7)/J350+I$65*'key variables'!$B$25/scenario!J$65))</f>
        <v>1.4504358626347187E-8</v>
      </c>
      <c r="T350" s="10">
        <f t="shared" ca="1" si="255"/>
        <v>6.6879054066057251E-8</v>
      </c>
      <c r="U350" s="82">
        <f ca="1">SUMPRODUCT(P320:P349,'control variables'!AD$7:AD$36)</f>
        <v>1.9788472188633168E-8</v>
      </c>
      <c r="V350" s="82">
        <f ca="1">SUMPRODUCT(Q320:Q349,'control variables'!AE$7:AE$36)</f>
        <v>2.2841194886637473E-8</v>
      </c>
      <c r="W350" s="82">
        <f ca="1">SUMPRODUCT(R320:R349,'control variables'!AF$7:AF$36)</f>
        <v>6.8414376456209544E-8</v>
      </c>
      <c r="X350" s="82">
        <f ca="1">SUMPRODUCT(S320:S349,'control variables'!AG$7:AG$36)</f>
        <v>3.0751923561146637E-8</v>
      </c>
      <c r="Y350" s="82">
        <f t="shared" ca="1" si="249"/>
        <v>1.4179596709262683E-7</v>
      </c>
      <c r="Z350" s="10">
        <f ca="1">IF($A350&gt;='key variables'!$B$26,SUMPRODUCT(P320:P349,'control variables'!V$7:V$36)*$E350,SUMPRODUCT(P320:P349,'control variables'!Z$7:Z$36)*$E350)</f>
        <v>4.8285875422807715E-8</v>
      </c>
      <c r="AA350" s="10">
        <f ca="1">IF($A350&gt;='key variables'!$B$26,SUMPRODUCT(Q320:Q349,'control variables'!W$7:W$36)*$E350,SUMPRODUCT(Q320:Q349,'control variables'!AA$7:AA$36)*$E350)</f>
        <v>5.5734827847789993E-8</v>
      </c>
      <c r="AB350" s="10">
        <f ca="1">IF($A350&gt;='key variables'!$B$26,SUMPRODUCT(R320:R349,'control variables'!X$7:X$36)*$E350,SUMPRODUCT(R320:R349,'control variables'!AB$7:AB$36)*$E350)</f>
        <v>1.6693800447066153E-7</v>
      </c>
      <c r="AC350" s="10">
        <f ca="1">IF($A350&gt;='key variables'!$B$26,SUMPRODUCT(S320:S349,'control variables'!Y$7:Y$36)*$E350,SUMPRODUCT(S320:S349,'control variables'!AC$7:AC$36)*$E350)</f>
        <v>7.5037806654834777E-8</v>
      </c>
      <c r="AD350" s="10">
        <f t="shared" ca="1" si="250"/>
        <v>3.45996514396094E-7</v>
      </c>
      <c r="AE350" s="82">
        <f ca="1">SUMPRODUCT(P320:P349,'control variables'!AL$7:AL$36)</f>
        <v>6.5743663441737891E-8</v>
      </c>
      <c r="AF350" s="82">
        <f ca="1">SUMPRODUCT(Q320:Q349,'control variables'!AM$7:AM$36)</f>
        <v>7.5687370242319424E-8</v>
      </c>
      <c r="AG350" s="82">
        <f ca="1">SUMPRODUCT(R320:R349,'control variables'!AN$7:AN$36)</f>
        <v>2.1580458406804726E-7</v>
      </c>
      <c r="AH350" s="82">
        <f ca="1">SUMPRODUCT(S320:S349,'control variables'!AO$7:AO$36)</f>
        <v>9.3441244285577986E-8</v>
      </c>
      <c r="AI350" s="82">
        <f t="shared" ca="1" si="214"/>
        <v>4.5067686203768255E-7</v>
      </c>
      <c r="AJ350" s="10">
        <f ca="1">SUMPRODUCT(P320:P349,'control variables'!AP$7:AP$36)</f>
        <v>6.2818326125133077E-11</v>
      </c>
      <c r="AK350" s="10">
        <f ca="1">SUMPRODUCT(Q320:Q349,'control variables'!AQ$7:AQ$36)</f>
        <v>1.8127291685266079E-10</v>
      </c>
      <c r="AL350" s="10">
        <f ca="1">SUMPRODUCT(R320:R349,'control variables'!AR$7:AR$36)</f>
        <v>6.5154245930251168E-9</v>
      </c>
      <c r="AM350" s="10">
        <f ca="1">SUMPRODUCT(S320:S349,'control variables'!AS$7:AS$36)</f>
        <v>4.8810851712668415E-9</v>
      </c>
      <c r="AN350" s="10">
        <f t="shared" ca="1" si="235"/>
        <v>1.1640601007269753E-8</v>
      </c>
      <c r="AO350" s="82">
        <f ca="1">SUMPRODUCT(P320:P349,'control variables'!AX$7:AX$36)</f>
        <v>8.5423337017422435E-11</v>
      </c>
      <c r="AP350" s="82">
        <f ca="1">SUMPRODUCT(Q320:Q349,'control variables'!AY$7:AY$36)</f>
        <v>1.9720280273104124E-10</v>
      </c>
      <c r="AQ350" s="82">
        <f ca="1">SUMPRODUCT(R320:R349,'control variables'!AZ$7:AZ$36)</f>
        <v>1.771996629496017E-9</v>
      </c>
      <c r="AR350" s="82">
        <f ca="1">SUMPRODUCT(S320:S349,'control variables'!BA$7:BA$36)</f>
        <v>1.3275061890865911E-9</v>
      </c>
      <c r="AS350" s="82">
        <f t="shared" ca="1" si="236"/>
        <v>3.3821289583310718E-9</v>
      </c>
      <c r="AT350" s="10">
        <f ca="1">SUMPRODUCT(P320:P349,'control variables'!AT$7:AT$36)</f>
        <v>-7.5389428384883756E-11</v>
      </c>
      <c r="AU350" s="10">
        <f ca="1">SUMPRODUCT(Q320:Q349,'control variables'!AU$7:AU$36)</f>
        <v>8.1780944650285121E-11</v>
      </c>
      <c r="AV350" s="10">
        <f ca="1">SUMPRODUCT(R320:R349,'control variables'!AV$7:AV$36)</f>
        <v>3.5215530129146615E-8</v>
      </c>
      <c r="AW350" s="10">
        <f ca="1">SUMPRODUCT(S320:S349,'control variables'!AW$7:AW$36)</f>
        <v>2.6382010789548478E-8</v>
      </c>
      <c r="AX350" s="10">
        <f t="shared" ca="1" si="215"/>
        <v>6.1603932434960489E-8</v>
      </c>
      <c r="AY350" s="82">
        <f ca="1">SUMPRODUCT(P320:P349,'control variables'!BB$7:BB$36)</f>
        <v>2.7324629728551678E-10</v>
      </c>
      <c r="AZ350" s="82">
        <f ca="1">SUMPRODUCT(Q320:Q349,'control variables'!BC$7:BC$36)</f>
        <v>6.9677757080565849E-10</v>
      </c>
      <c r="BA350" s="82">
        <f ca="1">SUMPRODUCT(R320:R349,'control variables'!BD$7:BD$36)</f>
        <v>4.8776571711827428E-9</v>
      </c>
      <c r="BB350" s="82">
        <f ca="1">SUMPRODUCT(S320:S349,'control variables'!BE$7:BE$36)</f>
        <v>6.9314990324287846E-10</v>
      </c>
      <c r="BC350" s="82">
        <f t="shared" ca="1" si="237"/>
        <v>6.5408309425167968E-9</v>
      </c>
      <c r="BD350" s="10">
        <f ca="1">SUMPRODUCT(P320:P349,'control variables'!BF$7:BF$36)</f>
        <v>5.7160745369490978E-11</v>
      </c>
      <c r="BE350" s="10">
        <f ca="1">SUMPRODUCT(Q320:Q349,'control variables'!BG$7:BG$36)</f>
        <v>6.5978803841156322E-11</v>
      </c>
      <c r="BF350" s="10">
        <f ca="1">SUMPRODUCT(R320:R349,'control variables'!BH$7:BH$36)</f>
        <v>1.9762095400534402E-9</v>
      </c>
      <c r="BG350" s="10">
        <f ca="1">SUMPRODUCT(S320:S349,'control variables'!BI$7:BI$36)</f>
        <v>4.4414820293970581E-9</v>
      </c>
      <c r="BH350" s="10">
        <f t="shared" ca="1" si="238"/>
        <v>6.5408311186611454E-9</v>
      </c>
      <c r="BI350" s="82">
        <f t="shared" ca="1" si="216"/>
        <v>6.5941520310638522E-8</v>
      </c>
      <c r="BJ350" s="82">
        <f t="shared" ca="1" si="217"/>
        <v>7.6465928757775376E-8</v>
      </c>
      <c r="BK350" s="82">
        <f t="shared" ca="1" si="218"/>
        <v>2.5589777136837661E-7</v>
      </c>
      <c r="BL350" s="82">
        <f t="shared" ca="1" si="219"/>
        <v>1.2051640497836935E-7</v>
      </c>
      <c r="BM350" s="82">
        <f t="shared" ca="1" si="209"/>
        <v>5.1882162541515986E-7</v>
      </c>
      <c r="BN350" s="10">
        <f ca="1">BN349+BI350-INDIRECT(ADDRESS(MAX($D350-'key variables'!$B$9*30,34),scenario!BI$4),TRUE)</f>
        <v>9439390.0751686152</v>
      </c>
      <c r="BO350" s="10">
        <f ca="1">BO349+BJ350-INDIRECT(ADDRESS(MAX($D350-'key variables'!$B$9*30,34),scenario!BJ$4),TRUE)</f>
        <v>10895583.360991735</v>
      </c>
      <c r="BP350" s="10">
        <f ca="1">BP349+BK350-INDIRECT(ADDRESS(MAX($D350-'key variables'!$B$9*30,34),scenario!BK$4),TRUE)</f>
        <v>32531162.537992503</v>
      </c>
      <c r="BQ350" s="10">
        <f ca="1">BQ349+BL350-INDIRECT(ADDRESS(MAX($D350-'key variables'!$B$9*30,34),scenario!BL$4),TRUE)</f>
        <v>14415841.516534401</v>
      </c>
      <c r="BR350" s="10">
        <f t="shared" ca="1" si="239"/>
        <v>67281977.490687236</v>
      </c>
      <c r="BS350" s="82">
        <f t="shared" ca="1" si="220"/>
        <v>3.4704645677495355E-7</v>
      </c>
      <c r="BT350" s="82">
        <f t="shared" ca="1" si="221"/>
        <v>4.0511543461262513E-7</v>
      </c>
      <c r="BU350" s="82">
        <f t="shared" ca="1" si="222"/>
        <v>1.3867942407749188E-6</v>
      </c>
      <c r="BV350" s="82">
        <f t="shared" ca="1" si="223"/>
        <v>6.7804556737621289E-7</v>
      </c>
      <c r="BW350" s="82">
        <f t="shared" ca="1" si="240"/>
        <v>2.8170016995387102E-6</v>
      </c>
      <c r="BX350" s="10">
        <f t="shared" ca="1" si="224"/>
        <v>1.5086703408756143E-9</v>
      </c>
      <c r="BY350" s="10">
        <f t="shared" ca="1" si="225"/>
        <v>3.4900091432372167E-9</v>
      </c>
      <c r="BZ350" s="10">
        <f t="shared" ca="1" si="226"/>
        <v>3.1299017215609196E-8</v>
      </c>
      <c r="CA350" s="10">
        <f t="shared" ca="1" si="227"/>
        <v>2.3453911685274788E-8</v>
      </c>
      <c r="CB350" s="10">
        <v>0</v>
      </c>
      <c r="CC350" s="82">
        <f t="shared" ca="1" si="228"/>
        <v>-3.2506357831062524E-10</v>
      </c>
      <c r="CD350" s="82">
        <f t="shared" ca="1" si="229"/>
        <v>6.0281309503547255E-10</v>
      </c>
      <c r="CE350" s="82">
        <f t="shared" ca="1" si="230"/>
        <v>1.8807558703220775E-7</v>
      </c>
      <c r="CF350" s="82">
        <f t="shared" ca="1" si="231"/>
        <v>1.4079372917972695E-7</v>
      </c>
      <c r="CG350" s="82">
        <f t="shared" ca="1" si="241"/>
        <v>3.2914706572865956E-7</v>
      </c>
      <c r="CH350" s="13" t="str">
        <f t="shared" ca="1" si="242"/>
        <v/>
      </c>
      <c r="CI350" s="81">
        <f t="shared" ca="1" si="251"/>
        <v>0.11317759658631164</v>
      </c>
      <c r="CJ350" s="81">
        <f t="shared" ca="1" si="252"/>
        <v>0.13063724757458173</v>
      </c>
      <c r="CK350" s="81">
        <f t="shared" ca="1" si="253"/>
        <v>0.39004625943937188</v>
      </c>
      <c r="CL350" s="81">
        <f t="shared" ca="1" si="254"/>
        <v>0.17284488538115522</v>
      </c>
      <c r="CM350" s="89">
        <f t="shared" ca="1" si="243"/>
        <v>0.80670598898142054</v>
      </c>
    </row>
    <row r="351" spans="1:91" x14ac:dyDescent="0.3">
      <c r="A351">
        <v>286</v>
      </c>
      <c r="B351" s="3">
        <f t="shared" si="256"/>
        <v>0.98333333333333328</v>
      </c>
      <c r="C351" s="3">
        <f t="shared" si="244"/>
        <v>9.5333333333333332</v>
      </c>
      <c r="D351" s="4">
        <f t="shared" ca="1" si="232"/>
        <v>351</v>
      </c>
      <c r="E351" s="58">
        <f>(0.5*(COS(B351*2*PI())+1)*('key variables'!$B$4-'key variables'!$B$6)+'key variables'!$B$6)/'key variables'!$B$4</f>
        <v>1</v>
      </c>
      <c r="F351" s="10">
        <f t="shared" ca="1" si="245"/>
        <v>11689222.907461114</v>
      </c>
      <c r="G351" s="10">
        <f t="shared" ca="1" si="246"/>
        <v>13492492.798713122</v>
      </c>
      <c r="H351" s="10">
        <f t="shared" ca="1" si="247"/>
        <v>40309474.521088287</v>
      </c>
      <c r="I351" s="10">
        <f t="shared" ca="1" si="248"/>
        <v>17912154.249750949</v>
      </c>
      <c r="J351" s="10">
        <f t="shared" ca="1" si="233"/>
        <v>83403344.477013469</v>
      </c>
      <c r="K351" s="82">
        <f t="shared" ca="1" si="210"/>
        <v>2249832.8322921521</v>
      </c>
      <c r="L351" s="82">
        <f t="shared" ca="1" si="211"/>
        <v>2596909.4377209814</v>
      </c>
      <c r="M351" s="82">
        <f t="shared" ca="1" si="212"/>
        <v>7778311.983094397</v>
      </c>
      <c r="N351" s="82">
        <f t="shared" ca="1" si="213"/>
        <v>3496312.7332158703</v>
      </c>
      <c r="O351" s="82">
        <f t="shared" ca="1" si="234"/>
        <v>16121366.986323399</v>
      </c>
      <c r="P351" s="10">
        <f ca="1">IF(IF($A351&gt;='key variables'!$B$26,K351*SUMPRODUCT(Z351:AC351,'control variables'!$O$3:$R$3)/J351+F$65*'key variables'!$B$25/scenario!J$65,K351*SUMPRODUCT(Z351:AC351,'control variables'!$O$7:$R$7)/J351+F$65*'key variables'!$B$25/scenario!J$65)&lt;'key variables'!$B$28,0,IF($A351&gt;='key variables'!$B$26,K351*SUMPRODUCT(Z351:AC351,'control variables'!$O$3:$R$3)/J351+F$65*'key variables'!$B$25/scenario!J$65,K351*SUMPRODUCT(Z351:AC351,'control variables'!$O$7:$R$7)/J351+F$65*'key variables'!$B$25/scenario!J$65))</f>
        <v>8.0308914593916451E-9</v>
      </c>
      <c r="Q351" s="10">
        <f ca="1">IF(IF($A351&gt;='key variables'!$B$26,L351*SUMPRODUCT(Z351:AC351,'control variables'!$O$4:$R$4)/J351+G$65*'key variables'!$B$25/scenario!J$65,L351*SUMPRODUCT(Z351:AC351,'control variables'!$O$7:$R$7)/J351+G$65*'key variables'!$B$25/scenario!J$65)&lt;'key variables'!$B$28,0,IF($A351&gt;='key variables'!$B$26,L351*SUMPRODUCT(Z351:AC351,'control variables'!$O$4:$R$4)/J351+G$65*'key variables'!$B$25/scenario!J$65,L351*SUMPRODUCT(Z351:AC351,'control variables'!$O$7:$R$7)/J351+G$65*'key variables'!$B$25/scenario!J$65))</f>
        <v>9.2697988601042867E-9</v>
      </c>
      <c r="R351" s="10">
        <f ca="1">IF(IF($A351&gt;='key variables'!$B$26,M351*SUMPRODUCT(Z351:AC351,'control variables'!$O$5:$R$5)/J351+H$65*'key variables'!$B$25/scenario!J$65,M351*SUMPRODUCT(Z351:AC351,'control variables'!$O$7:$R$7)/J351+H$65*'key variables'!$B$25/scenario!J$65)&lt;'key variables'!$B$28,0,IF($A351&gt;='key variables'!$B$26,M351*SUMPRODUCT(Z351:AC351,'control variables'!$O$5:$R$5)/J351+H$65*'key variables'!$B$25/scenario!J$65,M351*SUMPRODUCT(Z351:AC351,'control variables'!$O$7:$R$7)/J351+H$65*'key variables'!$B$25/scenario!J$65))</f>
        <v>2.7765075865603183E-8</v>
      </c>
      <c r="S351" s="10">
        <f ca="1">IF(IF($A351&gt;='key variables'!$B$26,N351*SUMPRODUCT(Z351:AC351,'control variables'!$O$6:$R$6)/J351+I$65*'key variables'!$B$25/scenario!J$65,N351*SUMPRODUCT(Z351:AC351,'control variables'!$O$7:$R$7)/J351+I$65*'key variables'!$B$25/scenario!J$65)&lt;'key variables'!$B$28,0,IF($A351&gt;='key variables'!$B$26,N351*SUMPRODUCT(Z351:AC351,'control variables'!$O$6:$R$6)/J351+I$65*'key variables'!$B$25/scenario!J$65,N351*SUMPRODUCT(Z351:AC351,'control variables'!$O$7:$R$7)/J351+I$65*'key variables'!$B$25/scenario!J$65))</f>
        <v>1.248026416253288E-8</v>
      </c>
      <c r="T351" s="10">
        <f t="shared" ca="1" si="255"/>
        <v>5.7546030347631997E-8</v>
      </c>
      <c r="U351" s="82">
        <f ca="1">SUMPRODUCT(P321:P350,'control variables'!AD$7:AD$36)</f>
        <v>1.7026975590527988E-8</v>
      </c>
      <c r="V351" s="82">
        <f ca="1">SUMPRODUCT(Q321:Q350,'control variables'!AE$7:AE$36)</f>
        <v>1.9653688475084453E-8</v>
      </c>
      <c r="W351" s="82">
        <f ca="1">SUMPRODUCT(R321:R350,'control variables'!AF$7:AF$36)</f>
        <v>5.8867097310837575E-8</v>
      </c>
      <c r="X351" s="82">
        <f ca="1">SUMPRODUCT(S321:S350,'control variables'!AG$7:AG$36)</f>
        <v>2.6460468844997425E-8</v>
      </c>
      <c r="Y351" s="82">
        <f t="shared" ca="1" si="249"/>
        <v>1.2200823022144745E-7</v>
      </c>
      <c r="Z351" s="10">
        <f ca="1">IF($A351&gt;='key variables'!$B$26,SUMPRODUCT(P321:P350,'control variables'!V$7:V$36)*$E351,SUMPRODUCT(P321:P350,'control variables'!Z$7:Z$36)*$E351)</f>
        <v>4.154754416380298E-8</v>
      </c>
      <c r="AA351" s="10">
        <f ca="1">IF($A351&gt;='key variables'!$B$26,SUMPRODUCT(Q321:Q350,'control variables'!W$7:W$36)*$E351,SUMPRODUCT(Q321:Q350,'control variables'!AA$7:AA$36)*$E351)</f>
        <v>4.7956989516943146E-8</v>
      </c>
      <c r="AB351" s="10">
        <f ca="1">IF($A351&gt;='key variables'!$B$26,SUMPRODUCT(R321:R350,'control variables'!X$7:X$36)*$E351,SUMPRODUCT(R321:R350,'control variables'!AB$7:AB$36)*$E351)</f>
        <v>1.4364167683880932E-7</v>
      </c>
      <c r="AC351" s="10">
        <f ca="1">IF($A351&gt;='key variables'!$B$26,SUMPRODUCT(S321:S350,'control variables'!Y$7:Y$36)*$E351,SUMPRODUCT(S321:S350,'control variables'!AC$7:AC$36)*$E351)</f>
        <v>6.4566222702758535E-8</v>
      </c>
      <c r="AD351" s="10">
        <f t="shared" ca="1" si="250"/>
        <v>2.9771243322231398E-7</v>
      </c>
      <c r="AE351" s="82">
        <f ca="1">SUMPRODUCT(P321:P350,'control variables'!AL$7:AL$36)</f>
        <v>5.6569084363035339E-8</v>
      </c>
      <c r="AF351" s="82">
        <f ca="1">SUMPRODUCT(Q321:Q350,'control variables'!AM$7:AM$36)</f>
        <v>6.5125139189244985E-8</v>
      </c>
      <c r="AG351" s="82">
        <f ca="1">SUMPRODUCT(R321:R350,'control variables'!AN$7:AN$36)</f>
        <v>1.8568888746051911E-7</v>
      </c>
      <c r="AH351" s="82">
        <f ca="1">SUMPRODUCT(S321:S350,'control variables'!AO$7:AO$36)</f>
        <v>8.0401446379120839E-8</v>
      </c>
      <c r="AI351" s="82">
        <f t="shared" ca="1" si="214"/>
        <v>3.877845573919203E-7</v>
      </c>
      <c r="AJ351" s="10">
        <f ca="1">SUMPRODUCT(P321:P350,'control variables'!AP$7:AP$36)</f>
        <v>5.4051980131385313E-11</v>
      </c>
      <c r="AK351" s="10">
        <f ca="1">SUMPRODUCT(Q321:Q350,'control variables'!AQ$7:AQ$36)</f>
        <v>1.5597614111144101E-10</v>
      </c>
      <c r="AL351" s="10">
        <f ca="1">SUMPRODUCT(R321:R350,'control variables'!AR$7:AR$36)</f>
        <v>5.6061920521125108E-9</v>
      </c>
      <c r="AM351" s="10">
        <f ca="1">SUMPRODUCT(S321:S350,'control variables'!AS$7:AS$36)</f>
        <v>4.1999259606402913E-9</v>
      </c>
      <c r="AN351" s="10">
        <f t="shared" ca="1" si="235"/>
        <v>1.0016146133995628E-8</v>
      </c>
      <c r="AO351" s="82">
        <f ca="1">SUMPRODUCT(P321:P350,'control variables'!AX$7:AX$36)</f>
        <v>7.3502444271195113E-11</v>
      </c>
      <c r="AP351" s="82">
        <f ca="1">SUMPRODUCT(Q321:Q350,'control variables'!AY$7:AY$36)</f>
        <v>1.6968299909549946E-10</v>
      </c>
      <c r="AQ351" s="82">
        <f ca="1">SUMPRODUCT(R321:R350,'control variables'!AZ$7:AZ$36)</f>
        <v>1.5247131294076269E-9</v>
      </c>
      <c r="AR351" s="82">
        <f ca="1">SUMPRODUCT(S321:S350,'control variables'!BA$7:BA$36)</f>
        <v>1.1422516737212335E-9</v>
      </c>
      <c r="AS351" s="82">
        <f t="shared" ca="1" si="236"/>
        <v>2.910150246495555E-9</v>
      </c>
      <c r="AT351" s="10">
        <f ca="1">SUMPRODUCT(P321:P350,'control variables'!AT$7:AT$36)</f>
        <v>-6.4868775348441744E-11</v>
      </c>
      <c r="AU351" s="10">
        <f ca="1">SUMPRODUCT(Q321:Q350,'control variables'!AU$7:AU$36)</f>
        <v>7.0368350575879927E-11</v>
      </c>
      <c r="AV351" s="10">
        <f ca="1">SUMPRODUCT(R321:R350,'control variables'!AV$7:AV$36)</f>
        <v>3.0301175664331382E-8</v>
      </c>
      <c r="AW351" s="10">
        <f ca="1">SUMPRODUCT(S321:S350,'control variables'!AW$7:AW$36)</f>
        <v>2.2700380780318124E-8</v>
      </c>
      <c r="AX351" s="10">
        <f t="shared" ca="1" si="215"/>
        <v>5.3007056019876942E-8</v>
      </c>
      <c r="AY351" s="82">
        <f ca="1">SUMPRODUCT(P321:P350,'control variables'!BB$7:BB$36)</f>
        <v>2.3511456517372173E-10</v>
      </c>
      <c r="AZ351" s="82">
        <f ca="1">SUMPRODUCT(Q321:Q350,'control variables'!BC$7:BC$36)</f>
        <v>5.9954172191982312E-10</v>
      </c>
      <c r="BA351" s="82">
        <f ca="1">SUMPRODUCT(R321:R350,'control variables'!BD$7:BD$36)</f>
        <v>4.1969763406192104E-9</v>
      </c>
      <c r="BB351" s="82">
        <f ca="1">SUMPRODUCT(S321:S350,'control variables'!BE$7:BE$36)</f>
        <v>5.96420298171026E-10</v>
      </c>
      <c r="BC351" s="82">
        <f t="shared" ca="1" si="237"/>
        <v>5.6280529258837812E-9</v>
      </c>
      <c r="BD351" s="10">
        <f ca="1">SUMPRODUCT(P321:P350,'control variables'!BF$7:BF$36)</f>
        <v>4.9183919145703431E-11</v>
      </c>
      <c r="BE351" s="10">
        <f ca="1">SUMPRODUCT(Q321:Q350,'control variables'!BG$7:BG$36)</f>
        <v>5.677141073786105E-11</v>
      </c>
      <c r="BF351" s="10">
        <f ca="1">SUMPRODUCT(R321:R350,'control variables'!BH$7:BH$36)</f>
        <v>1.7004279703608383E-9</v>
      </c>
      <c r="BG351" s="10">
        <f ca="1">SUMPRODUCT(S321:S350,'control variables'!BI$7:BI$36)</f>
        <v>3.8216697772026459E-9</v>
      </c>
      <c r="BH351" s="10">
        <f t="shared" ca="1" si="238"/>
        <v>5.6280530774470484E-9</v>
      </c>
      <c r="BI351" s="82">
        <f t="shared" ca="1" si="216"/>
        <v>5.6739330152860617E-8</v>
      </c>
      <c r="BJ351" s="82">
        <f t="shared" ca="1" si="217"/>
        <v>6.5795049261740692E-8</v>
      </c>
      <c r="BK351" s="82">
        <f t="shared" ca="1" si="218"/>
        <v>2.2018703946546969E-7</v>
      </c>
      <c r="BL351" s="82">
        <f t="shared" ca="1" si="219"/>
        <v>1.0369824745761E-7</v>
      </c>
      <c r="BM351" s="82">
        <f t="shared" ca="1" si="209"/>
        <v>4.4641966633768107E-7</v>
      </c>
      <c r="BN351" s="10">
        <f ca="1">BN350+BI351-INDIRECT(ADDRESS(MAX($D351-'key variables'!$B$9*30,34),scenario!BI$4),TRUE)</f>
        <v>9439390.0751686711</v>
      </c>
      <c r="BO351" s="10">
        <f ca="1">BO350+BJ351-INDIRECT(ADDRESS(MAX($D351-'key variables'!$B$9*30,34),scenario!BJ$4),TRUE)</f>
        <v>10895583.3609918</v>
      </c>
      <c r="BP351" s="10">
        <f ca="1">BP350+BK351-INDIRECT(ADDRESS(MAX($D351-'key variables'!$B$9*30,34),scenario!BK$4),TRUE)</f>
        <v>32531162.537992723</v>
      </c>
      <c r="BQ351" s="10">
        <f ca="1">BQ350+BL351-INDIRECT(ADDRESS(MAX($D351-'key variables'!$B$9*30,34),scenario!BL$4),TRUE)</f>
        <v>14415841.516534505</v>
      </c>
      <c r="BR351" s="10">
        <f t="shared" ca="1" si="239"/>
        <v>67281977.490687683</v>
      </c>
      <c r="BS351" s="82">
        <f t="shared" ca="1" si="220"/>
        <v>2.9828883416233891E-7</v>
      </c>
      <c r="BT351" s="82">
        <f t="shared" ca="1" si="221"/>
        <v>3.4853341280025084E-7</v>
      </c>
      <c r="BU351" s="82">
        <f t="shared" ca="1" si="222"/>
        <v>1.1926718492046913E-6</v>
      </c>
      <c r="BV351" s="82">
        <f t="shared" ca="1" si="223"/>
        <v>5.8300591430393313E-7</v>
      </c>
      <c r="BW351" s="82">
        <f t="shared" ca="1" si="240"/>
        <v>2.4225000104712141E-6</v>
      </c>
      <c r="BX351" s="10">
        <f t="shared" ca="1" si="224"/>
        <v>1.2978743008273842E-9</v>
      </c>
      <c r="BY351" s="10">
        <f t="shared" ca="1" si="225"/>
        <v>3.0033790096750321E-9</v>
      </c>
      <c r="BZ351" s="10">
        <f t="shared" ca="1" si="226"/>
        <v>2.6926326034036775E-8</v>
      </c>
      <c r="CA351" s="10">
        <f t="shared" ca="1" si="227"/>
        <v>2.0178073283622349E-8</v>
      </c>
      <c r="CB351" s="10">
        <v>0</v>
      </c>
      <c r="CC351" s="82">
        <f t="shared" ca="1" si="228"/>
        <v>-2.7964526710199333E-10</v>
      </c>
      <c r="CD351" s="82">
        <f t="shared" ca="1" si="229"/>
        <v>5.1873788647553408E-10</v>
      </c>
      <c r="CE351" s="82">
        <f t="shared" ca="1" si="230"/>
        <v>1.6185589029058126E-7</v>
      </c>
      <c r="CF351" s="82">
        <f t="shared" ca="1" si="231"/>
        <v>1.2115102268632787E-7</v>
      </c>
      <c r="CG351" s="82">
        <f t="shared" ca="1" si="241"/>
        <v>2.8324600559628267E-7</v>
      </c>
      <c r="CH351" s="13" t="str">
        <f t="shared" ca="1" si="242"/>
        <v/>
      </c>
      <c r="CI351" s="81">
        <f t="shared" ca="1" si="251"/>
        <v>0.11317759658631234</v>
      </c>
      <c r="CJ351" s="81">
        <f t="shared" ca="1" si="252"/>
        <v>0.13063724757458253</v>
      </c>
      <c r="CK351" s="81">
        <f t="shared" ca="1" si="253"/>
        <v>0.39004625943937454</v>
      </c>
      <c r="CL351" s="81">
        <f t="shared" ca="1" si="254"/>
        <v>0.1728448853811565</v>
      </c>
      <c r="CM351" s="89">
        <f t="shared" ca="1" si="243"/>
        <v>0.80670598898142598</v>
      </c>
    </row>
    <row r="352" spans="1:91" x14ac:dyDescent="0.3">
      <c r="A352">
        <v>287</v>
      </c>
      <c r="B352" s="3">
        <f t="shared" si="256"/>
        <v>0.98611111111111116</v>
      </c>
      <c r="C352" s="3">
        <f t="shared" si="244"/>
        <v>9.5666666666666664</v>
      </c>
      <c r="D352" s="4">
        <f t="shared" ca="1" si="232"/>
        <v>352</v>
      </c>
      <c r="E352" s="58">
        <f>(0.5*(COS(B352*2*PI())+1)*('key variables'!$B$4-'key variables'!$B$6)+'key variables'!$B$6)/'key variables'!$B$4</f>
        <v>1</v>
      </c>
      <c r="F352" s="10">
        <f t="shared" ca="1" si="245"/>
        <v>11689222.907461114</v>
      </c>
      <c r="G352" s="10">
        <f t="shared" ca="1" si="246"/>
        <v>13492492.798713122</v>
      </c>
      <c r="H352" s="10">
        <f t="shared" ca="1" si="247"/>
        <v>40309474.521088287</v>
      </c>
      <c r="I352" s="10">
        <f t="shared" ca="1" si="248"/>
        <v>17912154.249750946</v>
      </c>
      <c r="J352" s="10">
        <f t="shared" ca="1" si="233"/>
        <v>83403344.477013469</v>
      </c>
      <c r="K352" s="82">
        <f t="shared" ca="1" si="210"/>
        <v>2249832.8322921447</v>
      </c>
      <c r="L352" s="82">
        <f t="shared" ca="1" si="211"/>
        <v>2596909.437720973</v>
      </c>
      <c r="M352" s="82">
        <f t="shared" ca="1" si="212"/>
        <v>7778311.9830943709</v>
      </c>
      <c r="N352" s="82">
        <f t="shared" ca="1" si="213"/>
        <v>3496312.7332158573</v>
      </c>
      <c r="O352" s="82">
        <f t="shared" ca="1" si="234"/>
        <v>16121366.986323345</v>
      </c>
      <c r="P352" s="10">
        <f ca="1">IF(IF($A352&gt;='key variables'!$B$26,K352*SUMPRODUCT(Z352:AC352,'control variables'!$O$3:$R$3)/J352+F$65*'key variables'!$B$25/scenario!J$65,K352*SUMPRODUCT(Z352:AC352,'control variables'!$O$7:$R$7)/J352+F$65*'key variables'!$B$25/scenario!J$65)&lt;'key variables'!$B$28,0,IF($A352&gt;='key variables'!$B$26,K352*SUMPRODUCT(Z352:AC352,'control variables'!$O$3:$R$3)/J352+F$65*'key variables'!$B$25/scenario!J$65,K352*SUMPRODUCT(Z352:AC352,'control variables'!$O$7:$R$7)/J352+F$65*'key variables'!$B$25/scenario!J$65))</f>
        <v>6.9101743452325591E-9</v>
      </c>
      <c r="Q352" s="10">
        <f ca="1">IF(IF($A352&gt;='key variables'!$B$26,L352*SUMPRODUCT(Z352:AC352,'control variables'!$O$4:$R$4)/J352+G$65*'key variables'!$B$25/scenario!J$65,L352*SUMPRODUCT(Z352:AC352,'control variables'!$O$7:$R$7)/J352+G$65*'key variables'!$B$25/scenario!J$65)&lt;'key variables'!$B$28,0,IF($A352&gt;='key variables'!$B$26,L352*SUMPRODUCT(Z352:AC352,'control variables'!$O$4:$R$4)/J352+G$65*'key variables'!$B$25/scenario!J$65,L352*SUMPRODUCT(Z352:AC352,'control variables'!$O$7:$R$7)/J352+G$65*'key variables'!$B$25/scenario!J$65))</f>
        <v>7.9761912600187242E-9</v>
      </c>
      <c r="R352" s="10">
        <f ca="1">IF(IF($A352&gt;='key variables'!$B$26,M352*SUMPRODUCT(Z352:AC352,'control variables'!$O$5:$R$5)/J352+H$65*'key variables'!$B$25/scenario!J$65,M352*SUMPRODUCT(Z352:AC352,'control variables'!$O$7:$R$7)/J352+H$65*'key variables'!$B$25/scenario!J$65)&lt;'key variables'!$B$28,0,IF($A352&gt;='key variables'!$B$26,M352*SUMPRODUCT(Z352:AC352,'control variables'!$O$5:$R$5)/J352+H$65*'key variables'!$B$25/scenario!J$65,M352*SUMPRODUCT(Z352:AC352,'control variables'!$O$7:$R$7)/J352+H$65*'key variables'!$B$25/scenario!J$65))</f>
        <v>2.389043805536137E-8</v>
      </c>
      <c r="S352" s="10">
        <f ca="1">IF(IF($A352&gt;='key variables'!$B$26,N352*SUMPRODUCT(Z352:AC352,'control variables'!$O$6:$R$6)/J352+I$65*'key variables'!$B$25/scenario!J$65,N352*SUMPRODUCT(Z352:AC352,'control variables'!$O$7:$R$7)/J352+I$65*'key variables'!$B$25/scenario!J$65)&lt;'key variables'!$B$28,0,IF($A352&gt;='key variables'!$B$26,N352*SUMPRODUCT(Z352:AC352,'control variables'!$O$6:$R$6)/J352+I$65*'key variables'!$B$25/scenario!J$65,N352*SUMPRODUCT(Z352:AC352,'control variables'!$O$7:$R$7)/J352+I$65*'key variables'!$B$25/scenario!J$65))</f>
        <v>1.0738633646555707E-8</v>
      </c>
      <c r="T352" s="10">
        <f t="shared" ca="1" si="255"/>
        <v>4.951543730716836E-8</v>
      </c>
      <c r="U352" s="82">
        <f ca="1">SUMPRODUCT(P322:P351,'control variables'!AD$7:AD$36)</f>
        <v>1.465084797839872E-8</v>
      </c>
      <c r="V352" s="82">
        <f ca="1">SUMPRODUCT(Q322:Q351,'control variables'!AE$7:AE$36)</f>
        <v>1.6911001048445185E-8</v>
      </c>
      <c r="W352" s="82">
        <f ca="1">SUMPRODUCT(R322:R351,'control variables'!AF$7:AF$36)</f>
        <v>5.0652148353960408E-8</v>
      </c>
      <c r="X352" s="82">
        <f ca="1">SUMPRODUCT(S322:S351,'control variables'!AG$7:AG$36)</f>
        <v>2.2767889953449555E-8</v>
      </c>
      <c r="Y352" s="82">
        <f t="shared" ca="1" si="249"/>
        <v>1.0498188733425387E-7</v>
      </c>
      <c r="Z352" s="10">
        <f ca="1">IF($A352&gt;='key variables'!$B$26,SUMPRODUCT(P322:P351,'control variables'!V$7:V$36)*$E352,SUMPRODUCT(P322:P351,'control variables'!Z$7:Z$36)*$E352)</f>
        <v>3.5749552243341794E-8</v>
      </c>
      <c r="AA352" s="10">
        <f ca="1">IF($A352&gt;='key variables'!$B$26,SUMPRODUCT(Q322:Q351,'control variables'!W$7:W$36)*$E352,SUMPRODUCT(Q322:Q351,'control variables'!AA$7:AA$36)*$E352)</f>
        <v>4.1264554540458441E-8</v>
      </c>
      <c r="AB352" s="10">
        <f ca="1">IF($A352&gt;='key variables'!$B$26,SUMPRODUCT(R322:R351,'control variables'!X$7:X$36)*$E352,SUMPRODUCT(R322:R351,'control variables'!AB$7:AB$36)*$E352)</f>
        <v>1.2359636974509921E-7</v>
      </c>
      <c r="AC352" s="10">
        <f ca="1">IF($A352&gt;='key variables'!$B$26,SUMPRODUCT(S322:S351,'control variables'!Y$7:Y$36)*$E352,SUMPRODUCT(S322:S351,'control variables'!AC$7:AC$36)*$E352)</f>
        <v>5.5555956389799504E-8</v>
      </c>
      <c r="AD352" s="10">
        <f t="shared" ca="1" si="250"/>
        <v>2.5616643291869895E-7</v>
      </c>
      <c r="AE352" s="82">
        <f ca="1">SUMPRODUCT(P322:P351,'control variables'!AL$7:AL$36)</f>
        <v>4.867482489028165E-8</v>
      </c>
      <c r="AF352" s="82">
        <f ca="1">SUMPRODUCT(Q322:Q351,'control variables'!AM$7:AM$36)</f>
        <v>5.6036875648337405E-8</v>
      </c>
      <c r="AG352" s="82">
        <f ca="1">SUMPRODUCT(R322:R351,'control variables'!AN$7:AN$36)</f>
        <v>1.5977585960571141E-7</v>
      </c>
      <c r="AH352" s="82">
        <f ca="1">SUMPRODUCT(S322:S351,'control variables'!AO$7:AO$36)</f>
        <v>6.9181362355342318E-8</v>
      </c>
      <c r="AI352" s="82">
        <f t="shared" ca="1" si="214"/>
        <v>3.3366892249967279E-7</v>
      </c>
      <c r="AJ352" s="10">
        <f ca="1">SUMPRODUCT(P322:P351,'control variables'!AP$7:AP$36)</f>
        <v>4.6508984500858175E-11</v>
      </c>
      <c r="AK352" s="10">
        <f ca="1">SUMPRODUCT(Q322:Q351,'control variables'!AQ$7:AQ$36)</f>
        <v>1.3420954998914962E-10</v>
      </c>
      <c r="AL352" s="10">
        <f ca="1">SUMPRODUCT(R322:R351,'control variables'!AR$7:AR$36)</f>
        <v>4.8238436154744528E-9</v>
      </c>
      <c r="AM352" s="10">
        <f ca="1">SUMPRODUCT(S322:S351,'control variables'!AS$7:AS$36)</f>
        <v>3.6138230446575316E-9</v>
      </c>
      <c r="AN352" s="10">
        <f t="shared" ca="1" si="235"/>
        <v>8.6183851946219911E-9</v>
      </c>
      <c r="AO352" s="82">
        <f ca="1">SUMPRODUCT(P322:P351,'control variables'!AX$7:AX$36)</f>
        <v>6.3245121327187823E-11</v>
      </c>
      <c r="AP352" s="82">
        <f ca="1">SUMPRODUCT(Q322:Q351,'control variables'!AY$7:AY$36)</f>
        <v>1.4600360534080334E-10</v>
      </c>
      <c r="AQ352" s="82">
        <f ca="1">SUMPRODUCT(R322:R351,'control variables'!AZ$7:AZ$36)</f>
        <v>1.3119382330028417E-9</v>
      </c>
      <c r="AR352" s="82">
        <f ca="1">SUMPRODUCT(S322:S351,'control variables'!BA$7:BA$36)</f>
        <v>9.8284956924886409E-10</v>
      </c>
      <c r="AS352" s="82">
        <f t="shared" ca="1" si="236"/>
        <v>2.5040365289196972E-9</v>
      </c>
      <c r="AT352" s="10">
        <f ca="1">SUMPRODUCT(P322:P351,'control variables'!AT$7:AT$36)</f>
        <v>-5.5816287579788905E-11</v>
      </c>
      <c r="AU352" s="10">
        <f ca="1">SUMPRODUCT(Q322:Q351,'control variables'!AU$7:AU$36)</f>
        <v>6.0548392830928739E-11</v>
      </c>
      <c r="AV352" s="10">
        <f ca="1">SUMPRODUCT(R322:R351,'control variables'!AV$7:AV$36)</f>
        <v>2.6072623165787102E-8</v>
      </c>
      <c r="AW352" s="10">
        <f ca="1">SUMPRODUCT(S322:S351,'control variables'!AW$7:AW$36)</f>
        <v>1.9532525086206766E-8</v>
      </c>
      <c r="AX352" s="10">
        <f t="shared" ca="1" si="215"/>
        <v>4.560988035724501E-8</v>
      </c>
      <c r="AY352" s="82">
        <f ca="1">SUMPRODUCT(P322:P351,'control variables'!BB$7:BB$36)</f>
        <v>2.0230414576877794E-10</v>
      </c>
      <c r="AZ352" s="82">
        <f ca="1">SUMPRODUCT(Q322:Q351,'control variables'!BC$7:BC$36)</f>
        <v>5.1587521094711099E-10</v>
      </c>
      <c r="BA352" s="82">
        <f ca="1">SUMPRODUCT(R322:R351,'control variables'!BD$7:BD$36)</f>
        <v>3.6112850463916693E-9</v>
      </c>
      <c r="BB352" s="82">
        <f ca="1">SUMPRODUCT(S322:S351,'control variables'!BE$7:BE$36)</f>
        <v>5.1318938429653253E-10</v>
      </c>
      <c r="BC352" s="82">
        <f t="shared" ca="1" si="237"/>
        <v>4.8426537874040903E-9</v>
      </c>
      <c r="BD352" s="10">
        <f ca="1">SUMPRODUCT(P322:P351,'control variables'!BF$7:BF$36)</f>
        <v>4.23202651906326E-11</v>
      </c>
      <c r="BE352" s="10">
        <f ca="1">SUMPRODUCT(Q322:Q351,'control variables'!BG$7:BG$36)</f>
        <v>4.8848916463024254E-11</v>
      </c>
      <c r="BF352" s="10">
        <f ca="1">SUMPRODUCT(R322:R351,'control variables'!BH$7:BH$36)</f>
        <v>1.463131932005184E-9</v>
      </c>
      <c r="BG352" s="10">
        <f ca="1">SUMPRODUCT(S322:S351,'control variables'!BI$7:BI$36)</f>
        <v>3.2883528041577462E-9</v>
      </c>
      <c r="BH352" s="10">
        <f t="shared" ca="1" si="238"/>
        <v>4.8426539178165866E-9</v>
      </c>
      <c r="BI352" s="82">
        <f t="shared" ca="1" si="216"/>
        <v>4.8821312748470643E-8</v>
      </c>
      <c r="BJ352" s="82">
        <f t="shared" ca="1" si="217"/>
        <v>5.6613299252115444E-8</v>
      </c>
      <c r="BK352" s="82">
        <f t="shared" ca="1" si="218"/>
        <v>1.8945976781789018E-7</v>
      </c>
      <c r="BL352" s="82">
        <f t="shared" ca="1" si="219"/>
        <v>8.9227076825845616E-8</v>
      </c>
      <c r="BM352" s="82">
        <f t="shared" ca="1" si="209"/>
        <v>3.8412145664432188E-7</v>
      </c>
      <c r="BN352" s="10">
        <f ca="1">BN351+BI352-INDIRECT(ADDRESS(MAX($D352-'key variables'!$B$9*30,34),scenario!BI$4),TRUE)</f>
        <v>9439390.0751687195</v>
      </c>
      <c r="BO352" s="10">
        <f ca="1">BO351+BJ352-INDIRECT(ADDRESS(MAX($D352-'key variables'!$B$9*30,34),scenario!BJ$4),TRUE)</f>
        <v>10895583.360991856</v>
      </c>
      <c r="BP352" s="10">
        <f ca="1">BP351+BK352-INDIRECT(ADDRESS(MAX($D352-'key variables'!$B$9*30,34),scenario!BK$4),TRUE)</f>
        <v>32531162.537992913</v>
      </c>
      <c r="BQ352" s="10">
        <f ca="1">BQ351+BL352-INDIRECT(ADDRESS(MAX($D352-'key variables'!$B$9*30,34),scenario!BL$4),TRUE)</f>
        <v>14415841.516534595</v>
      </c>
      <c r="BR352" s="10">
        <f t="shared" ca="1" si="239"/>
        <v>67281977.490688071</v>
      </c>
      <c r="BS352" s="82">
        <f t="shared" ca="1" si="220"/>
        <v>2.5633537549391019E-7</v>
      </c>
      <c r="BT352" s="82">
        <f t="shared" ca="1" si="221"/>
        <v>2.9984745589169113E-7</v>
      </c>
      <c r="BU352" s="82">
        <f t="shared" ca="1" si="222"/>
        <v>1.0256393875101572E-6</v>
      </c>
      <c r="BV352" s="82">
        <f t="shared" ca="1" si="223"/>
        <v>5.0122911832048553E-7</v>
      </c>
      <c r="BW352" s="82">
        <f t="shared" ca="1" si="240"/>
        <v>2.0830513372162441E-6</v>
      </c>
      <c r="BX352" s="10">
        <f t="shared" ca="1" si="224"/>
        <v>1.1164950111951615E-9</v>
      </c>
      <c r="BY352" s="10">
        <f t="shared" ca="1" si="225"/>
        <v>2.5846584876057002E-9</v>
      </c>
      <c r="BZ352" s="10">
        <f t="shared" ca="1" si="226"/>
        <v>2.3163847288642761E-8</v>
      </c>
      <c r="CA352" s="10">
        <f t="shared" ca="1" si="227"/>
        <v>1.7359380664416934E-8</v>
      </c>
      <c r="CB352" s="10">
        <v>0</v>
      </c>
      <c r="CC352" s="82">
        <f t="shared" ca="1" si="228"/>
        <v>-2.4056511634853408E-10</v>
      </c>
      <c r="CD352" s="82">
        <f t="shared" ca="1" si="229"/>
        <v>4.4639543829295164E-10</v>
      </c>
      <c r="CE352" s="82">
        <f t="shared" ca="1" si="230"/>
        <v>1.3929517250726576E-7</v>
      </c>
      <c r="CF352" s="82">
        <f t="shared" ca="1" si="231"/>
        <v>1.0424947107552975E-7</v>
      </c>
      <c r="CG352" s="82">
        <f t="shared" ca="1" si="241"/>
        <v>2.4375047390473994E-7</v>
      </c>
      <c r="CH352" s="13" t="str">
        <f t="shared" ca="1" si="242"/>
        <v/>
      </c>
      <c r="CI352" s="81">
        <f t="shared" ca="1" si="251"/>
        <v>0.11317759658631291</v>
      </c>
      <c r="CJ352" s="81">
        <f t="shared" ca="1" si="252"/>
        <v>0.13063724757458323</v>
      </c>
      <c r="CK352" s="81">
        <f t="shared" ca="1" si="253"/>
        <v>0.39004625943937682</v>
      </c>
      <c r="CL352" s="81">
        <f t="shared" ca="1" si="254"/>
        <v>0.17284488538115758</v>
      </c>
      <c r="CM352" s="89">
        <f t="shared" ca="1" si="243"/>
        <v>0.80670598898143053</v>
      </c>
    </row>
    <row r="353" spans="1:91" x14ac:dyDescent="0.3">
      <c r="A353">
        <v>288</v>
      </c>
      <c r="B353" s="3">
        <f t="shared" si="256"/>
        <v>0.98888888888888893</v>
      </c>
      <c r="C353" s="3">
        <f t="shared" si="244"/>
        <v>9.6</v>
      </c>
      <c r="D353" s="4">
        <f t="shared" ca="1" si="232"/>
        <v>353</v>
      </c>
      <c r="E353" s="58">
        <f>(0.5*(COS(B353*2*PI())+1)*('key variables'!$B$4-'key variables'!$B$6)+'key variables'!$B$6)/'key variables'!$B$4</f>
        <v>1</v>
      </c>
      <c r="F353" s="10">
        <f t="shared" ca="1" si="245"/>
        <v>11689222.907461114</v>
      </c>
      <c r="G353" s="10">
        <f t="shared" ca="1" si="246"/>
        <v>13492492.798713122</v>
      </c>
      <c r="H353" s="10">
        <f t="shared" ca="1" si="247"/>
        <v>40309474.521088287</v>
      </c>
      <c r="I353" s="10">
        <f t="shared" ca="1" si="248"/>
        <v>17912154.249750942</v>
      </c>
      <c r="J353" s="10">
        <f t="shared" ca="1" si="233"/>
        <v>83403344.477013469</v>
      </c>
      <c r="K353" s="82">
        <f t="shared" ca="1" si="210"/>
        <v>2249832.8322921386</v>
      </c>
      <c r="L353" s="82">
        <f t="shared" ca="1" si="211"/>
        <v>2596909.4377209656</v>
      </c>
      <c r="M353" s="82">
        <f t="shared" ca="1" si="212"/>
        <v>7778311.9830943486</v>
      </c>
      <c r="N353" s="82">
        <f t="shared" ca="1" si="213"/>
        <v>3496312.7332158461</v>
      </c>
      <c r="O353" s="82">
        <f t="shared" ca="1" si="234"/>
        <v>16121366.986323299</v>
      </c>
      <c r="P353" s="10">
        <f ca="1">IF(IF($A353&gt;='key variables'!$B$26,K353*SUMPRODUCT(Z353:AC353,'control variables'!$O$3:$R$3)/J353+F$65*'key variables'!$B$25/scenario!J$65,K353*SUMPRODUCT(Z353:AC353,'control variables'!$O$7:$R$7)/J353+F$65*'key variables'!$B$25/scenario!J$65)&lt;'key variables'!$B$28,0,IF($A353&gt;='key variables'!$B$26,K353*SUMPRODUCT(Z353:AC353,'control variables'!$O$3:$R$3)/J353+F$65*'key variables'!$B$25/scenario!J$65,K353*SUMPRODUCT(Z353:AC353,'control variables'!$O$7:$R$7)/J353+F$65*'key variables'!$B$25/scenario!J$65))</f>
        <v>5.9458541711043641E-9</v>
      </c>
      <c r="Q353" s="10">
        <f ca="1">IF(IF($A353&gt;='key variables'!$B$26,L353*SUMPRODUCT(Z353:AC353,'control variables'!$O$4:$R$4)/J353+G$65*'key variables'!$B$25/scenario!J$65,L353*SUMPRODUCT(Z353:AC353,'control variables'!$O$7:$R$7)/J353+G$65*'key variables'!$B$25/scenario!J$65)&lt;'key variables'!$B$28,0,IF($A353&gt;='key variables'!$B$26,L353*SUMPRODUCT(Z353:AC353,'control variables'!$O$4:$R$4)/J353+G$65*'key variables'!$B$25/scenario!J$65,L353*SUMPRODUCT(Z353:AC353,'control variables'!$O$7:$R$7)/J353+G$65*'key variables'!$B$25/scenario!J$65))</f>
        <v>6.8631076009866465E-9</v>
      </c>
      <c r="R353" s="10">
        <f ca="1">IF(IF($A353&gt;='key variables'!$B$26,M353*SUMPRODUCT(Z353:AC353,'control variables'!$O$5:$R$5)/J353+H$65*'key variables'!$B$25/scenario!J$65,M353*SUMPRODUCT(Z353:AC353,'control variables'!$O$7:$R$7)/J353+H$65*'key variables'!$B$25/scenario!J$65)&lt;'key variables'!$B$28,0,IF($A353&gt;='key variables'!$B$26,M353*SUMPRODUCT(Z353:AC353,'control variables'!$O$5:$R$5)/J353+H$65*'key variables'!$B$25/scenario!J$65,M353*SUMPRODUCT(Z353:AC353,'control variables'!$O$7:$R$7)/J353+H$65*'key variables'!$B$25/scenario!J$65))</f>
        <v>2.0556508948140036E-8</v>
      </c>
      <c r="S353" s="10">
        <f ca="1">IF(IF($A353&gt;='key variables'!$B$26,N353*SUMPRODUCT(Z353:AC353,'control variables'!$O$6:$R$6)/J353+I$65*'key variables'!$B$25/scenario!J$65,N353*SUMPRODUCT(Z353:AC353,'control variables'!$O$7:$R$7)/J353+I$65*'key variables'!$B$25/scenario!J$65)&lt;'key variables'!$B$28,0,IF($A353&gt;='key variables'!$B$26,N353*SUMPRODUCT(Z353:AC353,'control variables'!$O$6:$R$6)/J353+I$65*'key variables'!$B$25/scenario!J$65,N353*SUMPRODUCT(Z353:AC353,'control variables'!$O$7:$R$7)/J353+I$65*'key variables'!$B$25/scenario!J$65))</f>
        <v>9.2400490160405668E-9</v>
      </c>
      <c r="T353" s="10">
        <f t="shared" ca="1" si="255"/>
        <v>4.2605519736271617E-8</v>
      </c>
      <c r="U353" s="82">
        <f ca="1">SUMPRODUCT(P323:P352,'control variables'!AD$7:AD$36)</f>
        <v>1.2606310812212414E-8</v>
      </c>
      <c r="V353" s="82">
        <f ca="1">SUMPRODUCT(Q323:Q352,'control variables'!AE$7:AE$36)</f>
        <v>1.4551057773356983E-8</v>
      </c>
      <c r="W353" s="82">
        <f ca="1">SUMPRODUCT(R323:R352,'control variables'!AF$7:AF$36)</f>
        <v>4.3583601877364387E-8</v>
      </c>
      <c r="X353" s="82">
        <f ca="1">SUMPRODUCT(S323:S352,'control variables'!AG$7:AG$36)</f>
        <v>1.9590613302016088E-8</v>
      </c>
      <c r="Y353" s="82">
        <f t="shared" ca="1" si="249"/>
        <v>9.033158376494987E-8</v>
      </c>
      <c r="Z353" s="10">
        <f ca="1">IF($A353&gt;='key variables'!$B$26,SUMPRODUCT(P323:P352,'control variables'!V$7:V$36)*$E353,SUMPRODUCT(P323:P352,'control variables'!Z$7:Z$36)*$E353)</f>
        <v>3.0760674579482558E-8</v>
      </c>
      <c r="AA353" s="10">
        <f ca="1">IF($A353&gt;='key variables'!$B$26,SUMPRODUCT(Q323:Q352,'control variables'!W$7:W$36)*$E353,SUMPRODUCT(Q323:Q352,'control variables'!AA$7:AA$36)*$E353)</f>
        <v>3.5506054040795957E-8</v>
      </c>
      <c r="AB353" s="10">
        <f ca="1">IF($A353&gt;='key variables'!$B$26,SUMPRODUCT(R323:R352,'control variables'!X$7:X$36)*$E353,SUMPRODUCT(R323:R352,'control variables'!AB$7:AB$36)*$E353)</f>
        <v>1.0634840075913094E-7</v>
      </c>
      <c r="AC353" s="10">
        <f ca="1">IF($A353&gt;='key variables'!$B$26,SUMPRODUCT(S323:S352,'control variables'!Y$7:Y$36)*$E353,SUMPRODUCT(S323:S352,'control variables'!AC$7:AC$36)*$E353)</f>
        <v>4.7803079709252315E-8</v>
      </c>
      <c r="AD353" s="10">
        <f t="shared" ca="1" si="250"/>
        <v>2.2041820908866174E-7</v>
      </c>
      <c r="AE353" s="82">
        <f ca="1">SUMPRODUCT(P323:P352,'control variables'!AL$7:AL$36)</f>
        <v>4.1882215432281957E-8</v>
      </c>
      <c r="AF353" s="82">
        <f ca="1">SUMPRODUCT(Q323:Q352,'control variables'!AM$7:AM$36)</f>
        <v>4.8216886313323977E-8</v>
      </c>
      <c r="AG353" s="82">
        <f ca="1">SUMPRODUCT(R323:R352,'control variables'!AN$7:AN$36)</f>
        <v>1.3747901482888567E-7</v>
      </c>
      <c r="AH353" s="82">
        <f ca="1">SUMPRODUCT(S323:S352,'control variables'!AO$7:AO$36)</f>
        <v>5.9527049734568505E-8</v>
      </c>
      <c r="AI353" s="82">
        <f t="shared" ca="1" si="214"/>
        <v>2.8710516630906011E-7</v>
      </c>
      <c r="AJ353" s="10">
        <f ca="1">SUMPRODUCT(P323:P352,'control variables'!AP$7:AP$36)</f>
        <v>4.0018619744238908E-11</v>
      </c>
      <c r="AK353" s="10">
        <f ca="1">SUMPRODUCT(Q323:Q352,'control variables'!AQ$7:AQ$36)</f>
        <v>1.1548050349201013E-10</v>
      </c>
      <c r="AL353" s="10">
        <f ca="1">SUMPRODUCT(R323:R352,'control variables'!AR$7:AR$36)</f>
        <v>4.1506725082286977E-9</v>
      </c>
      <c r="AM353" s="10">
        <f ca="1">SUMPRODUCT(S323:S352,'control variables'!AS$7:AS$36)</f>
        <v>3.1095112438855549E-9</v>
      </c>
      <c r="AN353" s="10">
        <f t="shared" ca="1" si="235"/>
        <v>7.4156828753505023E-9</v>
      </c>
      <c r="AO353" s="82">
        <f ca="1">SUMPRODUCT(P323:P352,'control variables'!AX$7:AX$36)</f>
        <v>5.4419215732914648E-11</v>
      </c>
      <c r="AP353" s="82">
        <f ca="1">SUMPRODUCT(Q323:Q352,'control variables'!AY$7:AY$36)</f>
        <v>1.2562868929795123E-10</v>
      </c>
      <c r="AQ353" s="82">
        <f ca="1">SUMPRODUCT(R323:R352,'control variables'!AZ$7:AZ$36)</f>
        <v>1.1288562379490501E-9</v>
      </c>
      <c r="AR353" s="82">
        <f ca="1">SUMPRODUCT(S323:S352,'control variables'!BA$7:BA$36)</f>
        <v>8.4569215173540431E-10</v>
      </c>
      <c r="AS353" s="82">
        <f t="shared" ca="1" si="236"/>
        <v>2.1545962947153205E-9</v>
      </c>
      <c r="AT353" s="10">
        <f ca="1">SUMPRODUCT(P323:P352,'control variables'!AT$7:AT$36)</f>
        <v>-4.8027081480343028E-11</v>
      </c>
      <c r="AU353" s="10">
        <f ca="1">SUMPRODUCT(Q323:Q352,'control variables'!AU$7:AU$36)</f>
        <v>5.2098817783929524E-11</v>
      </c>
      <c r="AV353" s="10">
        <f ca="1">SUMPRODUCT(R323:R352,'control variables'!AV$7:AV$36)</f>
        <v>2.2434168438729273E-8</v>
      </c>
      <c r="AW353" s="10">
        <f ca="1">SUMPRODUCT(S323:S352,'control variables'!AW$7:AW$36)</f>
        <v>1.6806746104192353E-8</v>
      </c>
      <c r="AX353" s="10">
        <f t="shared" ca="1" si="215"/>
        <v>3.9244986279225212E-8</v>
      </c>
      <c r="AY353" s="82">
        <f ca="1">SUMPRODUCT(P323:P352,'control variables'!BB$7:BB$36)</f>
        <v>1.7407244576700155E-10</v>
      </c>
      <c r="AZ353" s="82">
        <f ca="1">SUMPRODUCT(Q323:Q352,'control variables'!BC$7:BC$36)</f>
        <v>4.4388442628737514E-10</v>
      </c>
      <c r="BA353" s="82">
        <f ca="1">SUMPRODUCT(R323:R352,'control variables'!BD$7:BD$36)</f>
        <v>3.1073274252406097E-9</v>
      </c>
      <c r="BB353" s="82">
        <f ca="1">SUMPRODUCT(S323:S352,'control variables'!BE$7:BE$36)</f>
        <v>4.4157340882307284E-10</v>
      </c>
      <c r="BC353" s="82">
        <f t="shared" ca="1" si="237"/>
        <v>4.1668577061180597E-9</v>
      </c>
      <c r="BD353" s="10">
        <f ca="1">SUMPRODUCT(P323:P352,'control variables'!BF$7:BF$36)</f>
        <v>3.6414439453264283E-11</v>
      </c>
      <c r="BE353" s="10">
        <f ca="1">SUMPRODUCT(Q323:Q352,'control variables'!BG$7:BG$36)</f>
        <v>4.2032012391408483E-11</v>
      </c>
      <c r="BF353" s="10">
        <f ca="1">SUMPRODUCT(R323:R352,'control variables'!BH$7:BH$36)</f>
        <v>1.2589507393241354E-9</v>
      </c>
      <c r="BG353" s="10">
        <f ca="1">SUMPRODUCT(S323:S352,'control variables'!BI$7:BI$36)</f>
        <v>2.8294606271625827E-9</v>
      </c>
      <c r="BH353" s="10">
        <f t="shared" ca="1" si="238"/>
        <v>4.1668578183313906E-9</v>
      </c>
      <c r="BI353" s="82">
        <f t="shared" ca="1" si="216"/>
        <v>4.2008260796568615E-8</v>
      </c>
      <c r="BJ353" s="82">
        <f t="shared" ca="1" si="217"/>
        <v>4.8712869557395281E-8</v>
      </c>
      <c r="BK353" s="82">
        <f t="shared" ca="1" si="218"/>
        <v>1.6302051069285554E-7</v>
      </c>
      <c r="BL353" s="82">
        <f t="shared" ca="1" si="219"/>
        <v>7.6775369247583932E-8</v>
      </c>
      <c r="BM353" s="82">
        <f t="shared" ca="1" si="209"/>
        <v>3.3051701029440338E-7</v>
      </c>
      <c r="BN353" s="10">
        <f ca="1">BN352+BI353-INDIRECT(ADDRESS(MAX($D353-'key variables'!$B$9*30,34),scenario!BI$4),TRUE)</f>
        <v>9439390.0751687624</v>
      </c>
      <c r="BO353" s="10">
        <f ca="1">BO352+BJ353-INDIRECT(ADDRESS(MAX($D353-'key variables'!$B$9*30,34),scenario!BJ$4),TRUE)</f>
        <v>10895583.360991905</v>
      </c>
      <c r="BP353" s="10">
        <f ca="1">BP352+BK353-INDIRECT(ADDRESS(MAX($D353-'key variables'!$B$9*30,34),scenario!BK$4),TRUE)</f>
        <v>32531162.537993077</v>
      </c>
      <c r="BQ353" s="10">
        <f ca="1">BQ352+BL353-INDIRECT(ADDRESS(MAX($D353-'key variables'!$B$9*30,34),scenario!BL$4),TRUE)</f>
        <v>14415841.516534671</v>
      </c>
      <c r="BR353" s="10">
        <f t="shared" ca="1" si="239"/>
        <v>67281977.490688398</v>
      </c>
      <c r="BS353" s="82">
        <f t="shared" ca="1" si="220"/>
        <v>2.2023655442899269E-7</v>
      </c>
      <c r="BT353" s="82">
        <f t="shared" ca="1" si="221"/>
        <v>2.579556619228911E-7</v>
      </c>
      <c r="BU353" s="82">
        <f t="shared" ca="1" si="222"/>
        <v>8.819164350261174E-7</v>
      </c>
      <c r="BV353" s="82">
        <f t="shared" ca="1" si="223"/>
        <v>4.3086433746177954E-7</v>
      </c>
      <c r="BW353" s="82">
        <f t="shared" ca="1" si="240"/>
        <v>1.7909729888397808E-6</v>
      </c>
      <c r="BX353" s="10">
        <f t="shared" ca="1" si="224"/>
        <v>9.6042734170781043E-10</v>
      </c>
      <c r="BY353" s="10">
        <f t="shared" ca="1" si="225"/>
        <v>2.2243707382248677E-9</v>
      </c>
      <c r="BZ353" s="10">
        <f t="shared" ca="1" si="226"/>
        <v>1.9926425362027069E-8</v>
      </c>
      <c r="CA353" s="10">
        <f t="shared" ca="1" si="227"/>
        <v>1.4934038780166683E-8</v>
      </c>
      <c r="CB353" s="10">
        <v>0</v>
      </c>
      <c r="CC353" s="82">
        <f t="shared" ca="1" si="228"/>
        <v>-2.0693863085686682E-10</v>
      </c>
      <c r="CD353" s="82">
        <f t="shared" ca="1" si="229"/>
        <v>3.8414843470308106E-10</v>
      </c>
      <c r="CE353" s="82">
        <f t="shared" ca="1" si="230"/>
        <v>1.1988282033881614E-7</v>
      </c>
      <c r="CF353" s="82">
        <f t="shared" ca="1" si="231"/>
        <v>8.9706544063487552E-8</v>
      </c>
      <c r="CG353" s="82">
        <f t="shared" ca="1" si="241"/>
        <v>2.0976657420614989E-7</v>
      </c>
      <c r="CH353" s="13" t="str">
        <f t="shared" ca="1" si="242"/>
        <v/>
      </c>
      <c r="CI353" s="81">
        <f t="shared" ca="1" si="251"/>
        <v>0.11317759658631343</v>
      </c>
      <c r="CJ353" s="81">
        <f t="shared" ca="1" si="252"/>
        <v>0.13063724757458378</v>
      </c>
      <c r="CK353" s="81">
        <f t="shared" ca="1" si="253"/>
        <v>0.39004625943937882</v>
      </c>
      <c r="CL353" s="81">
        <f t="shared" ca="1" si="254"/>
        <v>0.1728448853811585</v>
      </c>
      <c r="CM353" s="89">
        <f t="shared" ca="1" si="243"/>
        <v>0.80670598898143453</v>
      </c>
    </row>
    <row r="354" spans="1:91" x14ac:dyDescent="0.3">
      <c r="A354">
        <v>289</v>
      </c>
      <c r="B354" s="3">
        <f t="shared" si="256"/>
        <v>0.9916666666666667</v>
      </c>
      <c r="C354" s="3">
        <f t="shared" si="244"/>
        <v>9.6333333333333329</v>
      </c>
      <c r="D354" s="4">
        <f t="shared" ca="1" si="232"/>
        <v>354</v>
      </c>
      <c r="E354" s="58">
        <f>(0.5*(COS(B354*2*PI())+1)*('key variables'!$B$4-'key variables'!$B$6)+'key variables'!$B$6)/'key variables'!$B$4</f>
        <v>1</v>
      </c>
      <c r="F354" s="10">
        <f t="shared" ca="1" si="245"/>
        <v>11689222.907461114</v>
      </c>
      <c r="G354" s="10">
        <f t="shared" ca="1" si="246"/>
        <v>13492492.798713122</v>
      </c>
      <c r="H354" s="10">
        <f t="shared" ca="1" si="247"/>
        <v>40309474.521088287</v>
      </c>
      <c r="I354" s="10">
        <f t="shared" ca="1" si="248"/>
        <v>17912154.249750938</v>
      </c>
      <c r="J354" s="10">
        <f t="shared" ca="1" si="233"/>
        <v>83403344.477013469</v>
      </c>
      <c r="K354" s="82">
        <f t="shared" ca="1" si="210"/>
        <v>2249832.8322921316</v>
      </c>
      <c r="L354" s="82">
        <f t="shared" ca="1" si="211"/>
        <v>2596909.4377209591</v>
      </c>
      <c r="M354" s="82">
        <f t="shared" ca="1" si="212"/>
        <v>7778311.9830943281</v>
      </c>
      <c r="N354" s="82">
        <f t="shared" ca="1" si="213"/>
        <v>3496312.7332158363</v>
      </c>
      <c r="O354" s="82">
        <f t="shared" ca="1" si="234"/>
        <v>16121366.986323254</v>
      </c>
      <c r="P354" s="10">
        <f ca="1">IF(IF($A354&gt;='key variables'!$B$26,K354*SUMPRODUCT(Z354:AC354,'control variables'!$O$3:$R$3)/J354+F$65*'key variables'!$B$25/scenario!J$65,K354*SUMPRODUCT(Z354:AC354,'control variables'!$O$7:$R$7)/J354+F$65*'key variables'!$B$25/scenario!J$65)&lt;'key variables'!$B$28,0,IF($A354&gt;='key variables'!$B$26,K354*SUMPRODUCT(Z354:AC354,'control variables'!$O$3:$R$3)/J354+F$65*'key variables'!$B$25/scenario!J$65,K354*SUMPRODUCT(Z354:AC354,'control variables'!$O$7:$R$7)/J354+F$65*'key variables'!$B$25/scenario!J$65))</f>
        <v>5.1161056230701135E-9</v>
      </c>
      <c r="Q354" s="10">
        <f ca="1">IF(IF($A354&gt;='key variables'!$B$26,L354*SUMPRODUCT(Z354:AC354,'control variables'!$O$4:$R$4)/J354+G$65*'key variables'!$B$25/scenario!J$65,L354*SUMPRODUCT(Z354:AC354,'control variables'!$O$7:$R$7)/J354+G$65*'key variables'!$B$25/scenario!J$65)&lt;'key variables'!$B$28,0,IF($A354&gt;='key variables'!$B$26,L354*SUMPRODUCT(Z354:AC354,'control variables'!$O$4:$R$4)/J354+G$65*'key variables'!$B$25/scenario!J$65,L354*SUMPRODUCT(Z354:AC354,'control variables'!$O$7:$R$7)/J354+G$65*'key variables'!$B$25/scenario!J$65))</f>
        <v>5.9053556274188575E-9</v>
      </c>
      <c r="R354" s="10">
        <f ca="1">IF(IF($A354&gt;='key variables'!$B$26,M354*SUMPRODUCT(Z354:AC354,'control variables'!$O$5:$R$5)/J354+H$65*'key variables'!$B$25/scenario!J$65,M354*SUMPRODUCT(Z354:AC354,'control variables'!$O$7:$R$7)/J354+H$65*'key variables'!$B$25/scenario!J$65)&lt;'key variables'!$B$28,0,IF($A354&gt;='key variables'!$B$26,M354*SUMPRODUCT(Z354:AC354,'control variables'!$O$5:$R$5)/J354+H$65*'key variables'!$B$25/scenario!J$65,M354*SUMPRODUCT(Z354:AC354,'control variables'!$O$7:$R$7)/J354+H$65*'key variables'!$B$25/scenario!J$65))</f>
        <v>1.7687832226254649E-8</v>
      </c>
      <c r="S354" s="10">
        <f ca="1">IF(IF($A354&gt;='key variables'!$B$26,N354*SUMPRODUCT(Z354:AC354,'control variables'!$O$6:$R$6)/J354+I$65*'key variables'!$B$25/scenario!J$65,N354*SUMPRODUCT(Z354:AC354,'control variables'!$O$7:$R$7)/J354+I$65*'key variables'!$B$25/scenario!J$65)&lt;'key variables'!$B$28,0,IF($A354&gt;='key variables'!$B$26,N354*SUMPRODUCT(Z354:AC354,'control variables'!$O$6:$R$6)/J354+I$65*'key variables'!$B$25/scenario!J$65,N354*SUMPRODUCT(Z354:AC354,'control variables'!$O$7:$R$7)/J354+I$65*'key variables'!$B$25/scenario!J$65))</f>
        <v>7.9505930297022878E-9</v>
      </c>
      <c r="T354" s="10">
        <f t="shared" ca="1" si="255"/>
        <v>3.6659886506445905E-8</v>
      </c>
      <c r="U354" s="82">
        <f ca="1">SUMPRODUCT(P324:P353,'control variables'!AD$7:AD$36)</f>
        <v>1.0847090388789415E-8</v>
      </c>
      <c r="V354" s="82">
        <f ca="1">SUMPRODUCT(Q324:Q353,'control variables'!AE$7:AE$36)</f>
        <v>1.2520446407460875E-8</v>
      </c>
      <c r="W354" s="82">
        <f ca="1">SUMPRODUCT(R324:R353,'control variables'!AF$7:AF$36)</f>
        <v>3.7501476528311521E-8</v>
      </c>
      <c r="X354" s="82">
        <f ca="1">SUMPRODUCT(S324:S353,'control variables'!AG$7:AG$36)</f>
        <v>1.6856728064560123E-8</v>
      </c>
      <c r="Y354" s="82">
        <f t="shared" ca="1" si="249"/>
        <v>7.7725741389121924E-8</v>
      </c>
      <c r="Z354" s="10">
        <f ca="1">IF($A354&gt;='key variables'!$B$26,SUMPRODUCT(P324:P353,'control variables'!V$7:V$36)*$E354,SUMPRODUCT(P324:P353,'control variables'!Z$7:Z$36)*$E354)</f>
        <v>2.6467998651956649E-8</v>
      </c>
      <c r="AA354" s="10">
        <f ca="1">IF($A354&gt;='key variables'!$B$26,SUMPRODUCT(Q324:Q353,'control variables'!W$7:W$36)*$E354,SUMPRODUCT(Q324:Q353,'control variables'!AA$7:AA$36)*$E354)</f>
        <v>3.0551156739420737E-8</v>
      </c>
      <c r="AB354" s="10">
        <f ca="1">IF($A354&gt;='key variables'!$B$26,SUMPRODUCT(R324:R353,'control variables'!X$7:X$36)*$E354,SUMPRODUCT(R324:R353,'control variables'!AB$7:AB$36)*$E354)</f>
        <v>9.1507399184539341E-8</v>
      </c>
      <c r="AC354" s="10">
        <f ca="1">IF($A354&gt;='key variables'!$B$26,SUMPRODUCT(S324:S353,'control variables'!Y$7:Y$36)*$E354,SUMPRODUCT(S324:S353,'control variables'!AC$7:AC$36)*$E354)</f>
        <v>4.113212296546293E-8</v>
      </c>
      <c r="AD354" s="10">
        <f t="shared" ca="1" si="250"/>
        <v>1.8965867754137966E-7</v>
      </c>
      <c r="AE354" s="82">
        <f ca="1">SUMPRODUCT(P324:P353,'control variables'!AL$7:AL$36)</f>
        <v>3.6037519877473661E-8</v>
      </c>
      <c r="AF354" s="82">
        <f ca="1">SUMPRODUCT(Q324:Q353,'control variables'!AM$7:AM$36)</f>
        <v>4.1488182537903197E-8</v>
      </c>
      <c r="AG354" s="82">
        <f ca="1">SUMPRODUCT(R324:R353,'control variables'!AN$7:AN$36)</f>
        <v>1.1829371198479415E-7</v>
      </c>
      <c r="AH354" s="82">
        <f ca="1">SUMPRODUCT(S324:S353,'control variables'!AO$7:AO$36)</f>
        <v>5.1220003906560162E-8</v>
      </c>
      <c r="AI354" s="82">
        <f t="shared" ca="1" si="214"/>
        <v>2.4703941830673114E-7</v>
      </c>
      <c r="AJ354" s="10">
        <f ca="1">SUMPRODUCT(P324:P353,'control variables'!AP$7:AP$36)</f>
        <v>3.4433990408980804E-11</v>
      </c>
      <c r="AK354" s="10">
        <f ca="1">SUMPRODUCT(Q324:Q353,'control variables'!AQ$7:AQ$36)</f>
        <v>9.9365109918380005E-11</v>
      </c>
      <c r="AL354" s="10">
        <f ca="1">SUMPRODUCT(R324:R353,'control variables'!AR$7:AR$36)</f>
        <v>3.5714429496220351E-9</v>
      </c>
      <c r="AM354" s="10">
        <f ca="1">SUMPRODUCT(S324:S353,'control variables'!AS$7:AS$36)</f>
        <v>2.6755765449403692E-9</v>
      </c>
      <c r="AN354" s="10">
        <f t="shared" ca="1" si="235"/>
        <v>6.3808185948897653E-9</v>
      </c>
      <c r="AO354" s="82">
        <f ca="1">SUMPRODUCT(P324:P353,'control variables'!AX$7:AX$36)</f>
        <v>4.682497209017821E-11</v>
      </c>
      <c r="AP354" s="82">
        <f ca="1">SUMPRODUCT(Q324:Q353,'control variables'!AY$7:AY$36)</f>
        <v>1.0809710854660943E-10</v>
      </c>
      <c r="AQ354" s="82">
        <f ca="1">SUMPRODUCT(R324:R353,'control variables'!AZ$7:AZ$36)</f>
        <v>9.7132347689856622E-10</v>
      </c>
      <c r="AR354" s="82">
        <f ca="1">SUMPRODUCT(S324:S353,'control variables'!BA$7:BA$36)</f>
        <v>7.2767515791194877E-10</v>
      </c>
      <c r="AS354" s="82">
        <f t="shared" ca="1" si="236"/>
        <v>1.8539207154473026E-9</v>
      </c>
      <c r="AT354" s="10">
        <f ca="1">SUMPRODUCT(P324:P353,'control variables'!AT$7:AT$36)</f>
        <v>-4.1324865116158605E-11</v>
      </c>
      <c r="AU354" s="10">
        <f ca="1">SUMPRODUCT(Q324:Q353,'control variables'!AU$7:AU$36)</f>
        <v>4.4828387469544746E-11</v>
      </c>
      <c r="AV354" s="10">
        <f ca="1">SUMPRODUCT(R324:R353,'control variables'!AV$7:AV$36)</f>
        <v>1.9303462882772043E-8</v>
      </c>
      <c r="AW354" s="10">
        <f ca="1">SUMPRODUCT(S324:S353,'control variables'!AW$7:AW$36)</f>
        <v>1.4461351687204638E-8</v>
      </c>
      <c r="AX354" s="10">
        <f t="shared" ca="1" si="215"/>
        <v>3.3768318092330063E-8</v>
      </c>
      <c r="AY354" s="82">
        <f ca="1">SUMPRODUCT(P324:P353,'control variables'!BB$7:BB$36)</f>
        <v>1.4978050133455074E-10</v>
      </c>
      <c r="AZ354" s="82">
        <f ca="1">SUMPRODUCT(Q324:Q353,'control variables'!BC$7:BC$36)</f>
        <v>3.8194001130376431E-10</v>
      </c>
      <c r="BA354" s="82">
        <f ca="1">SUMPRODUCT(R324:R353,'control variables'!BD$7:BD$36)</f>
        <v>2.6736974798763066E-9</v>
      </c>
      <c r="BB354" s="82">
        <f ca="1">SUMPRODUCT(S324:S353,'control variables'!BE$7:BE$36)</f>
        <v>3.7995149811392018E-10</v>
      </c>
      <c r="BC354" s="82">
        <f t="shared" ca="1" si="237"/>
        <v>3.5853694906285415E-9</v>
      </c>
      <c r="BD354" s="10">
        <f ca="1">SUMPRODUCT(P324:P353,'control variables'!BF$7:BF$36)</f>
        <v>3.1332776265044595E-11</v>
      </c>
      <c r="BE354" s="10">
        <f ca="1">SUMPRODUCT(Q324:Q353,'control variables'!BG$7:BG$36)</f>
        <v>3.6166412555103228E-11</v>
      </c>
      <c r="BF354" s="10">
        <f ca="1">SUMPRODUCT(R324:R353,'control variables'!BH$7:BH$36)</f>
        <v>1.0832631899931532E-9</v>
      </c>
      <c r="BG354" s="10">
        <f ca="1">SUMPRODUCT(S324:S353,'control variables'!BI$7:BI$36)</f>
        <v>2.4346072083691153E-9</v>
      </c>
      <c r="BH354" s="10">
        <f t="shared" ca="1" si="238"/>
        <v>3.5853695871824161E-9</v>
      </c>
      <c r="BI354" s="82">
        <f t="shared" ca="1" si="216"/>
        <v>3.6145975513692051E-8</v>
      </c>
      <c r="BJ354" s="82">
        <f t="shared" ca="1" si="217"/>
        <v>4.1914950936676508E-8</v>
      </c>
      <c r="BK354" s="82">
        <f t="shared" ca="1" si="218"/>
        <v>1.402708723474425E-7</v>
      </c>
      <c r="BL354" s="82">
        <f t="shared" ca="1" si="219"/>
        <v>6.6061307091878723E-8</v>
      </c>
      <c r="BM354" s="82">
        <f t="shared" ref="BM354:BM417" ca="1" si="257">SUM(BI354:BL354)</f>
        <v>2.843931058896898E-7</v>
      </c>
      <c r="BN354" s="10">
        <f ca="1">BN353+BI354-INDIRECT(ADDRESS(MAX($D354-'key variables'!$B$9*30,34),scenario!BI$4),TRUE)</f>
        <v>9439390.0751687977</v>
      </c>
      <c r="BO354" s="10">
        <f ca="1">BO353+BJ354-INDIRECT(ADDRESS(MAX($D354-'key variables'!$B$9*30,34),scenario!BJ$4),TRUE)</f>
        <v>10895583.360991947</v>
      </c>
      <c r="BP354" s="10">
        <f ca="1">BP353+BK354-INDIRECT(ADDRESS(MAX($D354-'key variables'!$B$9*30,34),scenario!BK$4),TRUE)</f>
        <v>32531162.537993219</v>
      </c>
      <c r="BQ354" s="10">
        <f ca="1">BQ353+BL354-INDIRECT(ADDRESS(MAX($D354-'key variables'!$B$9*30,34),scenario!BL$4),TRUE)</f>
        <v>14415841.516534736</v>
      </c>
      <c r="BR354" s="10">
        <f t="shared" ca="1" si="239"/>
        <v>67281977.490688682</v>
      </c>
      <c r="BS354" s="82">
        <f t="shared" ca="1" si="220"/>
        <v>1.8917535176210572E-7</v>
      </c>
      <c r="BT354" s="82">
        <f t="shared" ca="1" si="221"/>
        <v>2.2190990020107836E-7</v>
      </c>
      <c r="BU354" s="82">
        <f t="shared" ca="1" si="222"/>
        <v>7.5825013171493641E-7</v>
      </c>
      <c r="BV354" s="82">
        <f t="shared" ca="1" si="223"/>
        <v>3.7031901619123397E-7</v>
      </c>
      <c r="BW354" s="82">
        <f t="shared" ca="1" si="240"/>
        <v>1.5396543998693545E-6</v>
      </c>
      <c r="BX354" s="10">
        <f t="shared" ca="1" si="224"/>
        <v>8.2613903619839326E-10</v>
      </c>
      <c r="BY354" s="10">
        <f t="shared" ca="1" si="225"/>
        <v>1.9143614229126098E-9</v>
      </c>
      <c r="BZ354" s="10">
        <f t="shared" ca="1" si="226"/>
        <v>1.7140788169056176E-8</v>
      </c>
      <c r="CA354" s="10">
        <f t="shared" ca="1" si="227"/>
        <v>1.2847155231595598E-8</v>
      </c>
      <c r="CB354" s="10">
        <v>0</v>
      </c>
      <c r="CC354" s="82">
        <f t="shared" ca="1" si="228"/>
        <v>-1.780047474219056E-10</v>
      </c>
      <c r="CD354" s="82">
        <f t="shared" ca="1" si="229"/>
        <v>3.3058804860530684E-10</v>
      </c>
      <c r="CE354" s="82">
        <f t="shared" ca="1" si="230"/>
        <v>1.0317947692876757E-7</v>
      </c>
      <c r="CF354" s="82">
        <f t="shared" ca="1" si="231"/>
        <v>7.7193093763311339E-8</v>
      </c>
      <c r="CG354" s="82">
        <f t="shared" ca="1" si="241"/>
        <v>1.8052515399326232E-7</v>
      </c>
      <c r="CH354" s="13" t="str">
        <f t="shared" ca="1" si="242"/>
        <v/>
      </c>
      <c r="CI354" s="81">
        <f t="shared" ca="1" si="251"/>
        <v>0.11317759658631385</v>
      </c>
      <c r="CJ354" s="81">
        <f t="shared" ca="1" si="252"/>
        <v>0.13063724757458431</v>
      </c>
      <c r="CK354" s="81">
        <f t="shared" ca="1" si="253"/>
        <v>0.39004625943938048</v>
      </c>
      <c r="CL354" s="81">
        <f t="shared" ca="1" si="254"/>
        <v>0.17284488538115927</v>
      </c>
      <c r="CM354" s="89">
        <f t="shared" ca="1" si="243"/>
        <v>0.80670598898143786</v>
      </c>
    </row>
    <row r="355" spans="1:91" x14ac:dyDescent="0.3">
      <c r="A355">
        <v>290</v>
      </c>
      <c r="B355" s="3">
        <f t="shared" si="256"/>
        <v>0.99444444444444446</v>
      </c>
      <c r="C355" s="3">
        <f t="shared" si="244"/>
        <v>9.6666666666666661</v>
      </c>
      <c r="D355" s="4">
        <f t="shared" ca="1" si="232"/>
        <v>355</v>
      </c>
      <c r="E355" s="58">
        <f>(0.5*(COS(B355*2*PI())+1)*('key variables'!$B$4-'key variables'!$B$6)+'key variables'!$B$6)/'key variables'!$B$4</f>
        <v>1</v>
      </c>
      <c r="F355" s="10">
        <f t="shared" ca="1" si="245"/>
        <v>11689222.907461114</v>
      </c>
      <c r="G355" s="10">
        <f t="shared" ca="1" si="246"/>
        <v>13492492.798713122</v>
      </c>
      <c r="H355" s="10">
        <f t="shared" ca="1" si="247"/>
        <v>40309474.521088287</v>
      </c>
      <c r="I355" s="10">
        <f t="shared" ca="1" si="248"/>
        <v>17912154.249750935</v>
      </c>
      <c r="J355" s="10">
        <f t="shared" ca="1" si="233"/>
        <v>83403344.477013469</v>
      </c>
      <c r="K355" s="82">
        <f t="shared" ref="K355:K418" ca="1" si="258">MAX(F355-BN354-BS354,0.001)</f>
        <v>2249832.8322921274</v>
      </c>
      <c r="L355" s="82">
        <f t="shared" ref="L355:L418" ca="1" si="259">MAX(G355-BO354-BT354,0.001)</f>
        <v>2596909.4377209521</v>
      </c>
      <c r="M355" s="82">
        <f t="shared" ref="M355:M418" ca="1" si="260">MAX(H355-BP354-BU354,0.001)</f>
        <v>7778311.9830943104</v>
      </c>
      <c r="N355" s="82">
        <f t="shared" ref="N355:N418" ca="1" si="261">MAX(I355-BQ354-BV354,0.001)</f>
        <v>3496312.733215828</v>
      </c>
      <c r="O355" s="82">
        <f t="shared" ca="1" si="234"/>
        <v>16121366.986323217</v>
      </c>
      <c r="P355" s="10">
        <f ca="1">IF(IF($A355&gt;='key variables'!$B$26,K355*SUMPRODUCT(Z355:AC355,'control variables'!$O$3:$R$3)/J355+F$65*'key variables'!$B$25/scenario!J$65,K355*SUMPRODUCT(Z355:AC355,'control variables'!$O$7:$R$7)/J355+F$65*'key variables'!$B$25/scenario!J$65)&lt;'key variables'!$B$28,0,IF($A355&gt;='key variables'!$B$26,K355*SUMPRODUCT(Z355:AC355,'control variables'!$O$3:$R$3)/J355+F$65*'key variables'!$B$25/scenario!J$65,K355*SUMPRODUCT(Z355:AC355,'control variables'!$O$7:$R$7)/J355+F$65*'key variables'!$B$25/scenario!J$65))</f>
        <v>4.4021491266322253E-9</v>
      </c>
      <c r="Q355" s="10">
        <f ca="1">IF(IF($A355&gt;='key variables'!$B$26,L355*SUMPRODUCT(Z355:AC355,'control variables'!$O$4:$R$4)/J355+G$65*'key variables'!$B$25/scenario!J$65,L355*SUMPRODUCT(Z355:AC355,'control variables'!$O$7:$R$7)/J355+G$65*'key variables'!$B$25/scenario!J$65)&lt;'key variables'!$B$28,0,IF($A355&gt;='key variables'!$B$26,L355*SUMPRODUCT(Z355:AC355,'control variables'!$O$4:$R$4)/J355+G$65*'key variables'!$B$25/scenario!J$65,L355*SUMPRODUCT(Z355:AC355,'control variables'!$O$7:$R$7)/J355+G$65*'key variables'!$B$25/scenario!J$65))</f>
        <v>5.0812586824770356E-9</v>
      </c>
      <c r="R355" s="10">
        <f ca="1">IF(IF($A355&gt;='key variables'!$B$26,M355*SUMPRODUCT(Z355:AC355,'control variables'!$O$5:$R$5)/J355+H$65*'key variables'!$B$25/scenario!J$65,M355*SUMPRODUCT(Z355:AC355,'control variables'!$O$7:$R$7)/J355+H$65*'key variables'!$B$25/scenario!J$65)&lt;'key variables'!$B$28,0,IF($A355&gt;='key variables'!$B$26,M355*SUMPRODUCT(Z355:AC355,'control variables'!$O$5:$R$5)/J355+H$65*'key variables'!$B$25/scenario!J$65,M355*SUMPRODUCT(Z355:AC355,'control variables'!$O$7:$R$7)/J355+H$65*'key variables'!$B$25/scenario!J$65))</f>
        <v>1.5219481559510621E-8</v>
      </c>
      <c r="S355" s="10">
        <f ca="1">IF(IF($A355&gt;='key variables'!$B$26,N355*SUMPRODUCT(Z355:AC355,'control variables'!$O$6:$R$6)/J355+I$65*'key variables'!$B$25/scenario!J$65,N355*SUMPRODUCT(Z355:AC355,'control variables'!$O$7:$R$7)/J355+I$65*'key variables'!$B$25/scenario!J$65)&lt;'key variables'!$B$28,0,IF($A355&gt;='key variables'!$B$26,N355*SUMPRODUCT(Z355:AC355,'control variables'!$O$6:$R$6)/J355+I$65*'key variables'!$B$25/scenario!J$65,N355*SUMPRODUCT(Z355:AC355,'control variables'!$O$7:$R$7)/J355+I$65*'key variables'!$B$25/scenario!J$65))</f>
        <v>6.8410816235082474E-9</v>
      </c>
      <c r="T355" s="10">
        <f t="shared" ca="1" si="255"/>
        <v>3.1543970992128128E-8</v>
      </c>
      <c r="U355" s="82">
        <f ca="1">SUMPRODUCT(P325:P354,'control variables'!AD$7:AD$36)</f>
        <v>9.3333705360163477E-9</v>
      </c>
      <c r="V355" s="82">
        <f ca="1">SUMPRODUCT(Q325:Q354,'control variables'!AE$7:AE$36)</f>
        <v>1.0773208428127511E-8</v>
      </c>
      <c r="W355" s="82">
        <f ca="1">SUMPRODUCT(R325:R354,'control variables'!AF$7:AF$36)</f>
        <v>3.2268116475566197E-8</v>
      </c>
      <c r="X355" s="82">
        <f ca="1">SUMPRODUCT(S325:S354,'control variables'!AG$7:AG$36)</f>
        <v>1.4504358626347187E-8</v>
      </c>
      <c r="Y355" s="82">
        <f t="shared" ca="1" si="249"/>
        <v>6.6879054066057251E-8</v>
      </c>
      <c r="Z355" s="10">
        <f ca="1">IF($A355&gt;='key variables'!$B$26,SUMPRODUCT(P325:P354,'control variables'!V$7:V$36)*$E355,SUMPRODUCT(P325:P354,'control variables'!Z$7:Z$36)*$E355)</f>
        <v>2.2774368970024154E-8</v>
      </c>
      <c r="AA355" s="10">
        <f ca="1">IF($A355&gt;='key variables'!$B$26,SUMPRODUCT(Q325:Q354,'control variables'!W$7:W$36)*$E355,SUMPRODUCT(Q325:Q354,'control variables'!AA$7:AA$36)*$E355)</f>
        <v>2.6287719188514174E-8</v>
      </c>
      <c r="AB355" s="10">
        <f ca="1">IF($A355&gt;='key variables'!$B$26,SUMPRODUCT(R325:R354,'control variables'!X$7:X$36)*$E355,SUMPRODUCT(R325:R354,'control variables'!AB$7:AB$36)*$E355)</f>
        <v>7.8737470857545351E-8</v>
      </c>
      <c r="AC355" s="10">
        <f ca="1">IF($A355&gt;='key variables'!$B$26,SUMPRODUCT(S325:S354,'control variables'!Y$7:Y$36)*$E355,SUMPRODUCT(S325:S354,'control variables'!AC$7:AC$36)*$E355)</f>
        <v>3.5392103394512107E-8</v>
      </c>
      <c r="AD355" s="10">
        <f t="shared" ca="1" si="250"/>
        <v>1.6319166241059579E-7</v>
      </c>
      <c r="AE355" s="82">
        <f ca="1">SUMPRODUCT(P325:P354,'control variables'!AL$7:AL$36)</f>
        <v>3.1008456107560494E-8</v>
      </c>
      <c r="AF355" s="82">
        <f ca="1">SUMPRODUCT(Q325:Q354,'control variables'!AM$7:AM$36)</f>
        <v>3.5698474578245999E-8</v>
      </c>
      <c r="AG355" s="82">
        <f ca="1">SUMPRODUCT(R325:R354,'control variables'!AN$7:AN$36)</f>
        <v>1.0178573299029244E-7</v>
      </c>
      <c r="AH355" s="82">
        <f ca="1">SUMPRODUCT(S325:S354,'control variables'!AO$7:AO$36)</f>
        <v>4.4072212748425912E-8</v>
      </c>
      <c r="AI355" s="82">
        <f t="shared" ref="AI355:AI418" ca="1" si="262">SUM(AE355:AH355)</f>
        <v>2.1256487642452486E-7</v>
      </c>
      <c r="AJ355" s="10">
        <f ca="1">SUMPRODUCT(P325:P354,'control variables'!AP$7:AP$36)</f>
        <v>2.9628700416547339E-11</v>
      </c>
      <c r="AK355" s="10">
        <f ca="1">SUMPRODUCT(Q325:Q354,'control variables'!AQ$7:AQ$36)</f>
        <v>8.5498631981413666E-11</v>
      </c>
      <c r="AL355" s="10">
        <f ca="1">SUMPRODUCT(R325:R354,'control variables'!AR$7:AR$36)</f>
        <v>3.0730453238885422E-9</v>
      </c>
      <c r="AM355" s="10">
        <f ca="1">SUMPRODUCT(S325:S354,'control variables'!AS$7:AS$36)</f>
        <v>2.3021977688331864E-9</v>
      </c>
      <c r="AN355" s="10">
        <f t="shared" ca="1" si="235"/>
        <v>5.4903704251196898E-9</v>
      </c>
      <c r="AO355" s="82">
        <f ca="1">SUMPRODUCT(P325:P354,'control variables'!AX$7:AX$36)</f>
        <v>4.0290511021088067E-11</v>
      </c>
      <c r="AP355" s="82">
        <f ca="1">SUMPRODUCT(Q325:Q354,'control variables'!AY$7:AY$36)</f>
        <v>9.3012073447844423E-11</v>
      </c>
      <c r="AQ355" s="82">
        <f ca="1">SUMPRODUCT(R325:R354,'control variables'!AZ$7:AZ$36)</f>
        <v>8.3577453448673902E-10</v>
      </c>
      <c r="AR355" s="82">
        <f ca="1">SUMPRODUCT(S325:S354,'control variables'!BA$7:BA$36)</f>
        <v>6.2612752684956895E-10</v>
      </c>
      <c r="AS355" s="82">
        <f t="shared" ca="1" si="236"/>
        <v>1.5952046458052404E-9</v>
      </c>
      <c r="AT355" s="10">
        <f ca="1">SUMPRODUCT(P325:P354,'control variables'!AT$7:AT$36)</f>
        <v>-3.5557948229014435E-11</v>
      </c>
      <c r="AU355" s="10">
        <f ca="1">SUMPRODUCT(Q325:Q354,'control variables'!AU$7:AU$36)</f>
        <v>3.8572551328400883E-11</v>
      </c>
      <c r="AV355" s="10">
        <f ca="1">SUMPRODUCT(R325:R354,'control variables'!AV$7:AV$36)</f>
        <v>1.6609649708400893E-8</v>
      </c>
      <c r="AW355" s="10">
        <f ca="1">SUMPRODUCT(S325:S354,'control variables'!AW$7:AW$36)</f>
        <v>1.2443258875009061E-8</v>
      </c>
      <c r="AX355" s="10">
        <f t="shared" ref="AX355:AX418" ca="1" si="263">SUM(AT355:AW355)</f>
        <v>2.905592318650934E-8</v>
      </c>
      <c r="AY355" s="82">
        <f ca="1">SUMPRODUCT(P325:P354,'control variables'!BB$7:BB$36)</f>
        <v>1.2887851653476391E-10</v>
      </c>
      <c r="AZ355" s="82">
        <f ca="1">SUMPRODUCT(Q325:Q354,'control variables'!BC$7:BC$36)</f>
        <v>3.2863998733822726E-10</v>
      </c>
      <c r="BA355" s="82">
        <f ca="1">SUMPRODUCT(R325:R354,'control variables'!BD$7:BD$36)</f>
        <v>2.3005809287520919E-9</v>
      </c>
      <c r="BB355" s="82">
        <f ca="1">SUMPRODUCT(S325:S354,'control variables'!BE$7:BE$36)</f>
        <v>3.2692897270191949E-10</v>
      </c>
      <c r="BC355" s="82">
        <f t="shared" ca="1" si="237"/>
        <v>3.0850284053270026E-9</v>
      </c>
      <c r="BD355" s="10">
        <f ca="1">SUMPRODUCT(P325:P354,'control variables'!BF$7:BF$36)</f>
        <v>2.6960263104841876E-11</v>
      </c>
      <c r="BE355" s="10">
        <f ca="1">SUMPRODUCT(Q325:Q354,'control variables'!BG$7:BG$36)</f>
        <v>3.1119361712343035E-11</v>
      </c>
      <c r="BF355" s="10">
        <f ca="1">SUMPRODUCT(R325:R354,'control variables'!BH$7:BH$36)</f>
        <v>9.3209297404607479E-10</v>
      </c>
      <c r="BG355" s="10">
        <f ca="1">SUMPRODUCT(S325:S354,'control variables'!BI$7:BI$36)</f>
        <v>2.0948558895434505E-9</v>
      </c>
      <c r="BH355" s="10">
        <f t="shared" ca="1" si="238"/>
        <v>3.0850284884067105E-9</v>
      </c>
      <c r="BI355" s="82">
        <f t="shared" ref="BI355:BI418" ca="1" si="264">AE355+AT355+AY355</f>
        <v>3.1101776675866241E-8</v>
      </c>
      <c r="BJ355" s="82">
        <f t="shared" ref="BJ355:BJ418" ca="1" si="265">AF355+AU355+AZ355</f>
        <v>3.6065687116912625E-8</v>
      </c>
      <c r="BK355" s="82">
        <f t="shared" ref="BK355:BK418" ca="1" si="266">AG355+AV355+BA355</f>
        <v>1.2069596362744541E-7</v>
      </c>
      <c r="BL355" s="82">
        <f t="shared" ref="BL355:BL418" ca="1" si="267">AH355+AW355+BB355</f>
        <v>5.6842400596136894E-8</v>
      </c>
      <c r="BM355" s="82">
        <f t="shared" ca="1" si="257"/>
        <v>2.4470582801636116E-7</v>
      </c>
      <c r="BN355" s="10">
        <f ca="1">BN354+BI355-INDIRECT(ADDRESS(MAX($D355-'key variables'!$B$9*30,34),scenario!BI$4),TRUE)</f>
        <v>9439390.0751688294</v>
      </c>
      <c r="BO355" s="10">
        <f ca="1">BO354+BJ355-INDIRECT(ADDRESS(MAX($D355-'key variables'!$B$9*30,34),scenario!BJ$4),TRUE)</f>
        <v>10895583.360991983</v>
      </c>
      <c r="BP355" s="10">
        <f ca="1">BP354+BK355-INDIRECT(ADDRESS(MAX($D355-'key variables'!$B$9*30,34),scenario!BK$4),TRUE)</f>
        <v>32531162.537993338</v>
      </c>
      <c r="BQ355" s="10">
        <f ca="1">BQ354+BL355-INDIRECT(ADDRESS(MAX($D355-'key variables'!$B$9*30,34),scenario!BL$4),TRUE)</f>
        <v>14415841.516534794</v>
      </c>
      <c r="BR355" s="10">
        <f t="shared" ref="BR355" ca="1" si="268">BR354+BM355</f>
        <v>67281977.49068892</v>
      </c>
      <c r="BS355" s="82">
        <f t="shared" ref="BS355:BS418" ca="1" si="269">BS354+P355-BI355-BD355</f>
        <v>1.6244876394976686E-7</v>
      </c>
      <c r="BT355" s="82">
        <f t="shared" ref="BT355:BT418" ca="1" si="270">BT354+Q355-BJ355-BE355</f>
        <v>1.9089435240493042E-7</v>
      </c>
      <c r="BU355" s="82">
        <f t="shared" ref="BU355:BU418" ca="1" si="271">BU354+R355-BK355-BF355</f>
        <v>6.5184155667295553E-7</v>
      </c>
      <c r="BV355" s="82">
        <f t="shared" ref="BV355:BV418" ca="1" si="272">BV354+S355-BL355-BG355</f>
        <v>3.1822284132906185E-7</v>
      </c>
      <c r="BW355" s="82">
        <f t="shared" ca="1" si="240"/>
        <v>1.3234075143567146E-6</v>
      </c>
      <c r="BX355" s="10">
        <f t="shared" ref="BX355:BX418" ca="1" si="273">BX354+AO355-AY355-BD355</f>
        <v>7.1059076757987554E-10</v>
      </c>
      <c r="BY355" s="10">
        <f t="shared" ref="BY355:BY418" ca="1" si="274">BY354+AP355-AZ355-BE355</f>
        <v>1.6476141473098839E-9</v>
      </c>
      <c r="BZ355" s="10">
        <f t="shared" ref="BZ355:BZ418" ca="1" si="275">BZ354+AQ355-BA355-BF355</f>
        <v>1.4743888800744748E-8</v>
      </c>
      <c r="CA355" s="10">
        <f t="shared" ref="CA355:CA418" ca="1" si="276">CA354+AR355-BB355-BG355</f>
        <v>1.1051497896199799E-8</v>
      </c>
      <c r="CB355" s="10">
        <v>0</v>
      </c>
      <c r="CC355" s="82">
        <f t="shared" ref="CC355:CC418" ca="1" si="277">CC354+AJ355-AO355-AT355</f>
        <v>-1.5310860979743191E-10</v>
      </c>
      <c r="CD355" s="82">
        <f t="shared" ref="CD355:CD418" ca="1" si="278">CD354+AK355-AP355-AU355</f>
        <v>2.8450205581047524E-10</v>
      </c>
      <c r="CE355" s="82">
        <f t="shared" ref="CE355:CE418" ca="1" si="279">CE354+AL355-AQ355-AV355</f>
        <v>8.8807098009768481E-8</v>
      </c>
      <c r="CF355" s="82">
        <f t="shared" ref="CF355:CF418" ca="1" si="280">CF354+AM355-AR355-AW355</f>
        <v>6.6425905130285898E-8</v>
      </c>
      <c r="CG355" s="82">
        <f t="shared" ca="1" si="241"/>
        <v>1.5536439658606744E-7</v>
      </c>
      <c r="CH355" s="13" t="str">
        <f t="shared" ca="1" si="242"/>
        <v/>
      </c>
      <c r="CI355" s="81">
        <f t="shared" ca="1" si="251"/>
        <v>0.11317759658631422</v>
      </c>
      <c r="CJ355" s="81">
        <f t="shared" ca="1" si="252"/>
        <v>0.13063724757458473</v>
      </c>
      <c r="CK355" s="81">
        <f t="shared" ca="1" si="253"/>
        <v>0.39004625943938193</v>
      </c>
      <c r="CL355" s="81">
        <f t="shared" ca="1" si="254"/>
        <v>0.17284488538115997</v>
      </c>
      <c r="CM355" s="89">
        <f t="shared" ca="1" si="243"/>
        <v>0.80670598898144075</v>
      </c>
    </row>
    <row r="356" spans="1:91" x14ac:dyDescent="0.3">
      <c r="A356">
        <v>291</v>
      </c>
      <c r="B356" s="3">
        <f t="shared" si="256"/>
        <v>0.99722222222222223</v>
      </c>
      <c r="C356" s="3">
        <f t="shared" si="244"/>
        <v>9.6999999999999993</v>
      </c>
      <c r="D356" s="4">
        <f t="shared" ref="D356:D419" ca="1" si="281">CELL("Zeile",D356)</f>
        <v>356</v>
      </c>
      <c r="E356" s="58">
        <f>(0.5*(COS(B356*2*PI())+1)*('key variables'!$B$4-'key variables'!$B$6)+'key variables'!$B$6)/'key variables'!$B$4</f>
        <v>1</v>
      </c>
      <c r="F356" s="10">
        <f t="shared" ca="1" si="245"/>
        <v>11689222.907461114</v>
      </c>
      <c r="G356" s="10">
        <f t="shared" ca="1" si="246"/>
        <v>13492492.798713122</v>
      </c>
      <c r="H356" s="10">
        <f t="shared" ca="1" si="247"/>
        <v>40309474.521088287</v>
      </c>
      <c r="I356" s="10">
        <f t="shared" ca="1" si="248"/>
        <v>17912154.249750931</v>
      </c>
      <c r="J356" s="10">
        <f t="shared" ref="J356:J419" ca="1" si="282">SUM(F356:I356)</f>
        <v>83403344.477013454</v>
      </c>
      <c r="K356" s="82">
        <f t="shared" ca="1" si="258"/>
        <v>2249832.8322921223</v>
      </c>
      <c r="L356" s="82">
        <f t="shared" ca="1" si="259"/>
        <v>2596909.4377209479</v>
      </c>
      <c r="M356" s="82">
        <f t="shared" ca="1" si="260"/>
        <v>7778311.9830942973</v>
      </c>
      <c r="N356" s="82">
        <f t="shared" ca="1" si="261"/>
        <v>3496312.7332158186</v>
      </c>
      <c r="O356" s="82">
        <f t="shared" ref="O356:O419" ca="1" si="283">SUM(K356:N356)</f>
        <v>16121366.986323185</v>
      </c>
      <c r="P356" s="10">
        <f ca="1">IF(IF($A356&gt;='key variables'!$B$26,K356*SUMPRODUCT(Z356:AC356,'control variables'!$O$3:$R$3)/J356+F$65*'key variables'!$B$25/scenario!J$65,K356*SUMPRODUCT(Z356:AC356,'control variables'!$O$7:$R$7)/J356+F$65*'key variables'!$B$25/scenario!J$65)&lt;'key variables'!$B$28,0,IF($A356&gt;='key variables'!$B$26,K356*SUMPRODUCT(Z356:AC356,'control variables'!$O$3:$R$3)/J356+F$65*'key variables'!$B$25/scenario!J$65,K356*SUMPRODUCT(Z356:AC356,'control variables'!$O$7:$R$7)/J356+F$65*'key variables'!$B$25/scenario!J$65))</f>
        <v>3.7878258114381522E-9</v>
      </c>
      <c r="Q356" s="10">
        <f ca="1">IF(IF($A356&gt;='key variables'!$B$26,L356*SUMPRODUCT(Z356:AC356,'control variables'!$O$4:$R$4)/J356+G$65*'key variables'!$B$25/scenario!J$65,L356*SUMPRODUCT(Z356:AC356,'control variables'!$O$7:$R$7)/J356+G$65*'key variables'!$B$25/scenario!J$65)&lt;'key variables'!$B$28,0,IF($A356&gt;='key variables'!$B$26,L356*SUMPRODUCT(Z356:AC356,'control variables'!$O$4:$R$4)/J356+G$65*'key variables'!$B$25/scenario!J$65,L356*SUMPRODUCT(Z356:AC356,'control variables'!$O$7:$R$7)/J356+G$65*'key variables'!$B$25/scenario!J$65))</f>
        <v>4.3721651035491416E-9</v>
      </c>
      <c r="R356" s="10">
        <f ca="1">IF(IF($A356&gt;='key variables'!$B$26,M356*SUMPRODUCT(Z356:AC356,'control variables'!$O$5:$R$5)/J356+H$65*'key variables'!$B$25/scenario!J$65,M356*SUMPRODUCT(Z356:AC356,'control variables'!$O$7:$R$7)/J356+H$65*'key variables'!$B$25/scenario!J$65)&lt;'key variables'!$B$28,0,IF($A356&gt;='key variables'!$B$26,M356*SUMPRODUCT(Z356:AC356,'control variables'!$O$5:$R$5)/J356+H$65*'key variables'!$B$25/scenario!J$65,M356*SUMPRODUCT(Z356:AC356,'control variables'!$O$7:$R$7)/J356+H$65*'key variables'!$B$25/scenario!J$65))</f>
        <v>1.3095591137305328E-8</v>
      </c>
      <c r="S356" s="10">
        <f ca="1">IF(IF($A356&gt;='key variables'!$B$26,N356*SUMPRODUCT(Z356:AC356,'control variables'!$O$6:$R$6)/J356+I$65*'key variables'!$B$25/scenario!J$65,N356*SUMPRODUCT(Z356:AC356,'control variables'!$O$7:$R$7)/J356+I$65*'key variables'!$B$25/scenario!J$65)&lt;'key variables'!$B$28,0,IF($A356&gt;='key variables'!$B$26,N356*SUMPRODUCT(Z356:AC356,'control variables'!$O$6:$R$6)/J356+I$65*'key variables'!$B$25/scenario!J$65,N356*SUMPRODUCT(Z356:AC356,'control variables'!$O$7:$R$7)/J356+I$65*'key variables'!$B$25/scenario!J$65))</f>
        <v>5.8864033921322031E-9</v>
      </c>
      <c r="T356" s="10">
        <f t="shared" ca="1" si="255"/>
        <v>2.7141985444424824E-8</v>
      </c>
      <c r="U356" s="82">
        <f ca="1">SUMPRODUCT(P326:P355,'control variables'!AD$7:AD$36)</f>
        <v>8.0308914593916451E-9</v>
      </c>
      <c r="V356" s="82">
        <f ca="1">SUMPRODUCT(Q326:Q355,'control variables'!AE$7:AE$36)</f>
        <v>9.2697988601042867E-9</v>
      </c>
      <c r="W356" s="82">
        <f ca="1">SUMPRODUCT(R326:R355,'control variables'!AF$7:AF$36)</f>
        <v>2.7765075865603183E-8</v>
      </c>
      <c r="X356" s="82">
        <f ca="1">SUMPRODUCT(S326:S355,'control variables'!AG$7:AG$36)</f>
        <v>1.248026416253288E-8</v>
      </c>
      <c r="Y356" s="82">
        <f t="shared" ca="1" si="249"/>
        <v>5.7546030347631997E-8</v>
      </c>
      <c r="Z356" s="10">
        <f ca="1">IF($A356&gt;='key variables'!$B$26,SUMPRODUCT(P326:P355,'control variables'!V$7:V$36)*$E356,SUMPRODUCT(P326:P355,'control variables'!Z$7:Z$36)*$E356)</f>
        <v>1.9596188166816915E-8</v>
      </c>
      <c r="AA356" s="10">
        <f ca="1">IF($A356&gt;='key variables'!$B$26,SUMPRODUCT(Q326:Q355,'control variables'!W$7:W$36)*$E356,SUMPRODUCT(Q326:Q355,'control variables'!AA$7:AA$36)*$E356)</f>
        <v>2.2619247645131171E-8</v>
      </c>
      <c r="AB356" s="10">
        <f ca="1">IF($A356&gt;='key variables'!$B$26,SUMPRODUCT(R326:R355,'control variables'!X$7:X$36)*$E356,SUMPRODUCT(R326:R355,'control variables'!AB$7:AB$36)*$E356)</f>
        <v>6.7749595904702029E-8</v>
      </c>
      <c r="AC356" s="10">
        <f ca="1">IF($A356&gt;='key variables'!$B$26,SUMPRODUCT(S326:S355,'control variables'!Y$7:Y$36)*$E356,SUMPRODUCT(S326:S355,'control variables'!AC$7:AC$36)*$E356)</f>
        <v>3.0453107993953921E-8</v>
      </c>
      <c r="AD356" s="10">
        <f t="shared" ca="1" si="250"/>
        <v>1.4041813971060403E-7</v>
      </c>
      <c r="AE356" s="82">
        <f ca="1">SUMPRODUCT(P326:P355,'control variables'!AL$7:AL$36)</f>
        <v>2.6681202076159909E-8</v>
      </c>
      <c r="AF356" s="82">
        <f ca="1">SUMPRODUCT(Q326:Q355,'control variables'!AM$7:AM$36)</f>
        <v>3.0716724842053831E-8</v>
      </c>
      <c r="AG356" s="82">
        <f ca="1">SUMPRODUCT(R326:R355,'control variables'!AN$7:AN$36)</f>
        <v>8.7581455231558272E-8</v>
      </c>
      <c r="AH356" s="82">
        <f ca="1">SUMPRODUCT(S326:S355,'control variables'!AO$7:AO$36)</f>
        <v>3.7921901374430403E-8</v>
      </c>
      <c r="AI356" s="82">
        <f t="shared" ca="1" si="262"/>
        <v>1.8290128352420241E-7</v>
      </c>
      <c r="AJ356" s="10">
        <f ca="1">SUMPRODUCT(P326:P355,'control variables'!AP$7:AP$36)</f>
        <v>2.5493992358915068E-11</v>
      </c>
      <c r="AK356" s="10">
        <f ca="1">SUMPRODUCT(Q326:Q355,'control variables'!AQ$7:AQ$36)</f>
        <v>7.3567231764728704E-11</v>
      </c>
      <c r="AL356" s="10">
        <f ca="1">SUMPRODUCT(R326:R355,'control variables'!AR$7:AR$36)</f>
        <v>2.6441994722812677E-9</v>
      </c>
      <c r="AM356" s="10">
        <f ca="1">SUMPRODUCT(S326:S355,'control variables'!AS$7:AS$36)</f>
        <v>1.9809242896986996E-9</v>
      </c>
      <c r="AN356" s="10">
        <f t="shared" ref="AN356:AN419" ca="1" si="284">SUM(AJ356:AM356)</f>
        <v>4.7241849861036114E-9</v>
      </c>
      <c r="AO356" s="82">
        <f ca="1">SUMPRODUCT(P326:P355,'control variables'!AX$7:AX$36)</f>
        <v>3.466793904786798E-11</v>
      </c>
      <c r="AP356" s="82">
        <f ca="1">SUMPRODUCT(Q326:Q355,'control variables'!AY$7:AY$36)</f>
        <v>8.0032166663708156E-11</v>
      </c>
      <c r="AQ356" s="82">
        <f ca="1">SUMPRODUCT(R326:R355,'control variables'!AZ$7:AZ$36)</f>
        <v>7.1914155182050628E-10</v>
      </c>
      <c r="AR356" s="82">
        <f ca="1">SUMPRODUCT(S326:S355,'control variables'!BA$7:BA$36)</f>
        <v>5.3875094623773692E-10</v>
      </c>
      <c r="AS356" s="82">
        <f t="shared" ref="AS356:AS419" ca="1" si="285">SUM(AO356:AR356)</f>
        <v>1.3725926037698193E-9</v>
      </c>
      <c r="AT356" s="10">
        <f ca="1">SUMPRODUCT(P326:P355,'control variables'!AT$7:AT$36)</f>
        <v>-3.0595809053539563E-11</v>
      </c>
      <c r="AU356" s="10">
        <f ca="1">SUMPRODUCT(Q326:Q355,'control variables'!AU$7:AU$36)</f>
        <v>3.318972195894663E-11</v>
      </c>
      <c r="AV356" s="10">
        <f ca="1">SUMPRODUCT(R326:R355,'control variables'!AV$7:AV$36)</f>
        <v>1.4291760245877898E-8</v>
      </c>
      <c r="AW356" s="10">
        <f ca="1">SUMPRODUCT(S326:S355,'control variables'!AW$7:AW$36)</f>
        <v>1.0706792475525553E-8</v>
      </c>
      <c r="AX356" s="10">
        <f t="shared" ca="1" si="263"/>
        <v>2.5001146634308858E-8</v>
      </c>
      <c r="AY356" s="82">
        <f ca="1">SUMPRODUCT(P326:P355,'control variables'!BB$7:BB$36)</f>
        <v>1.1089341987914633E-10</v>
      </c>
      <c r="AZ356" s="82">
        <f ca="1">SUMPRODUCT(Q326:Q355,'control variables'!BC$7:BC$36)</f>
        <v>2.8277802293871753E-10</v>
      </c>
      <c r="BA356" s="82">
        <f ca="1">SUMPRODUCT(R326:R355,'control variables'!BD$7:BD$36)</f>
        <v>1.9795330809013917E-9</v>
      </c>
      <c r="BB356" s="82">
        <f ca="1">SUMPRODUCT(S326:S355,'control variables'!BE$7:BE$36)</f>
        <v>2.8130578171818576E-10</v>
      </c>
      <c r="BC356" s="82">
        <f t="shared" ref="BC356:BC419" ca="1" si="286">SUM(AY356:BB356)</f>
        <v>2.654510305437441E-9</v>
      </c>
      <c r="BD356" s="10">
        <f ca="1">SUMPRODUCT(P326:P355,'control variables'!BF$7:BF$36)</f>
        <v>2.319793753779775E-11</v>
      </c>
      <c r="BE356" s="10">
        <f ca="1">SUMPRODUCT(Q326:Q355,'control variables'!BG$7:BG$36)</f>
        <v>2.677663071802215E-11</v>
      </c>
      <c r="BF356" s="10">
        <f ca="1">SUMPRODUCT(R326:R355,'control variables'!BH$7:BH$36)</f>
        <v>8.0201867864775057E-10</v>
      </c>
      <c r="BG356" s="10">
        <f ca="1">SUMPRODUCT(S326:S355,'control variables'!BI$7:BI$36)</f>
        <v>1.8025171300197398E-9</v>
      </c>
      <c r="BH356" s="10">
        <f t="shared" ref="BH356:BH419" ca="1" si="287">SUM(BD356:BG356)</f>
        <v>2.6545103769233102E-9</v>
      </c>
      <c r="BI356" s="82">
        <f t="shared" ca="1" si="264"/>
        <v>2.6761499686985517E-8</v>
      </c>
      <c r="BJ356" s="82">
        <f t="shared" ca="1" si="265"/>
        <v>3.1032692586951492E-8</v>
      </c>
      <c r="BK356" s="82">
        <f t="shared" ca="1" si="266"/>
        <v>1.0385274855833757E-7</v>
      </c>
      <c r="BL356" s="82">
        <f t="shared" ca="1" si="267"/>
        <v>4.8909999631674141E-8</v>
      </c>
      <c r="BM356" s="82">
        <f t="shared" ca="1" si="257"/>
        <v>2.1055694046394871E-7</v>
      </c>
      <c r="BN356" s="10">
        <f ca="1">BN355+BI356-INDIRECT(ADDRESS(MAX($D356-'key variables'!$B$9*30,34),scenario!BI$4),TRUE)</f>
        <v>9439390.0751688555</v>
      </c>
      <c r="BO356" s="10">
        <f ca="1">BO355+BJ356-INDIRECT(ADDRESS(MAX($D356-'key variables'!$B$9*30,34),scenario!BJ$4),TRUE)</f>
        <v>10895583.360992014</v>
      </c>
      <c r="BP356" s="10">
        <f ca="1">BP355+BK356-INDIRECT(ADDRESS(MAX($D356-'key variables'!$B$9*30,34),scenario!BK$4),TRUE)</f>
        <v>32531162.537993442</v>
      </c>
      <c r="BQ356" s="10">
        <f ca="1">BQ355+BL356-INDIRECT(ADDRESS(MAX($D356-'key variables'!$B$9*30,34),scenario!BL$4),TRUE)</f>
        <v>14415841.516534843</v>
      </c>
      <c r="BR356" s="10">
        <f t="shared" ref="BR356:BR419" ca="1" si="288">BR355+BM356</f>
        <v>67281977.490689129</v>
      </c>
      <c r="BS356" s="82">
        <f t="shared" ca="1" si="269"/>
        <v>1.3945189213668169E-7</v>
      </c>
      <c r="BT356" s="82">
        <f t="shared" ca="1" si="270"/>
        <v>1.6420704829081005E-7</v>
      </c>
      <c r="BU356" s="82">
        <f t="shared" ca="1" si="271"/>
        <v>5.6028238057327559E-7</v>
      </c>
      <c r="BV356" s="82">
        <f t="shared" ca="1" si="272"/>
        <v>2.7339672795950017E-7</v>
      </c>
      <c r="BW356" s="82">
        <f t="shared" ref="BW356:BW419" ca="1" si="289">SUM(BS356:BV356)</f>
        <v>1.1373380489602675E-6</v>
      </c>
      <c r="BX356" s="10">
        <f t="shared" ca="1" si="273"/>
        <v>6.1116734921079934E-10</v>
      </c>
      <c r="BY356" s="10">
        <f t="shared" ca="1" si="274"/>
        <v>1.4180916603168523E-9</v>
      </c>
      <c r="BZ356" s="10">
        <f t="shared" ca="1" si="275"/>
        <v>1.2681478593016109E-8</v>
      </c>
      <c r="CA356" s="10">
        <f t="shared" ca="1" si="276"/>
        <v>9.5064259306996117E-9</v>
      </c>
      <c r="CB356" s="10">
        <v>0</v>
      </c>
      <c r="CC356" s="82">
        <f t="shared" ca="1" si="277"/>
        <v>-1.3168674743284526E-10</v>
      </c>
      <c r="CD356" s="82">
        <f t="shared" ca="1" si="278"/>
        <v>2.4484739895254914E-10</v>
      </c>
      <c r="CE356" s="82">
        <f t="shared" ca="1" si="279"/>
        <v>7.6440395684351354E-8</v>
      </c>
      <c r="CF356" s="82">
        <f t="shared" ca="1" si="280"/>
        <v>5.7161285998221313E-8</v>
      </c>
      <c r="CG356" s="82">
        <f t="shared" ref="CG356:CG419" ca="1" si="290">SUM(CC356:CF356)</f>
        <v>1.3371484233409236E-7</v>
      </c>
      <c r="CH356" s="13" t="str">
        <f t="shared" ca="1" si="242"/>
        <v/>
      </c>
      <c r="CI356" s="81">
        <f t="shared" ca="1" si="251"/>
        <v>0.11317759658631456</v>
      </c>
      <c r="CJ356" s="81">
        <f t="shared" ca="1" si="252"/>
        <v>0.13063724757458514</v>
      </c>
      <c r="CK356" s="81">
        <f t="shared" ca="1" si="253"/>
        <v>0.39004625943938326</v>
      </c>
      <c r="CL356" s="81">
        <f t="shared" ca="1" si="254"/>
        <v>0.17284488538116058</v>
      </c>
      <c r="CM356" s="89">
        <f t="shared" ca="1" si="243"/>
        <v>0.80670598898144363</v>
      </c>
    </row>
    <row r="357" spans="1:91" x14ac:dyDescent="0.3">
      <c r="A357">
        <v>292</v>
      </c>
      <c r="B357" s="3">
        <f t="shared" si="256"/>
        <v>1</v>
      </c>
      <c r="C357" s="3">
        <f t="shared" si="244"/>
        <v>9.7333333333333325</v>
      </c>
      <c r="D357" s="4">
        <f t="shared" ca="1" si="281"/>
        <v>357</v>
      </c>
      <c r="E357" s="58">
        <f>(0.5*(COS(B357*2*PI())+1)*('key variables'!$B$4-'key variables'!$B$6)+'key variables'!$B$6)/'key variables'!$B$4</f>
        <v>1</v>
      </c>
      <c r="F357" s="10">
        <f t="shared" ca="1" si="245"/>
        <v>11689222.907461114</v>
      </c>
      <c r="G357" s="10">
        <f t="shared" ca="1" si="246"/>
        <v>13492492.798713122</v>
      </c>
      <c r="H357" s="10">
        <f t="shared" ca="1" si="247"/>
        <v>40309474.521088287</v>
      </c>
      <c r="I357" s="10">
        <f t="shared" ca="1" si="248"/>
        <v>17912154.249750931</v>
      </c>
      <c r="J357" s="10">
        <f t="shared" ca="1" si="282"/>
        <v>83403344.477013454</v>
      </c>
      <c r="K357" s="82">
        <f t="shared" ca="1" si="258"/>
        <v>2249832.8322921195</v>
      </c>
      <c r="L357" s="82">
        <f t="shared" ca="1" si="259"/>
        <v>2596909.4377209428</v>
      </c>
      <c r="M357" s="82">
        <f t="shared" ca="1" si="260"/>
        <v>7778311.9830942843</v>
      </c>
      <c r="N357" s="82">
        <f t="shared" ca="1" si="261"/>
        <v>3496312.7332158149</v>
      </c>
      <c r="O357" s="82">
        <f t="shared" ca="1" si="283"/>
        <v>16121366.986323161</v>
      </c>
      <c r="P357" s="10">
        <f ca="1">IF(IF($A357&gt;='key variables'!$B$26,K357*SUMPRODUCT(Z357:AC357,'control variables'!$O$3:$R$3)/J357+F$65*'key variables'!$B$25/scenario!J$65,K357*SUMPRODUCT(Z357:AC357,'control variables'!$O$7:$R$7)/J357+F$65*'key variables'!$B$25/scenario!J$65)&lt;'key variables'!$B$28,0,IF($A357&gt;='key variables'!$B$26,K357*SUMPRODUCT(Z357:AC357,'control variables'!$O$3:$R$3)/J357+F$65*'key variables'!$B$25/scenario!J$65,K357*SUMPRODUCT(Z357:AC357,'control variables'!$O$7:$R$7)/J357+F$65*'key variables'!$B$25/scenario!J$65))</f>
        <v>3.2592317899901467E-9</v>
      </c>
      <c r="Q357" s="10">
        <f ca="1">IF(IF($A357&gt;='key variables'!$B$26,L357*SUMPRODUCT(Z357:AC357,'control variables'!$O$4:$R$4)/J357+G$65*'key variables'!$B$25/scenario!J$65,L357*SUMPRODUCT(Z357:AC357,'control variables'!$O$7:$R$7)/J357+G$65*'key variables'!$B$25/scenario!J$65)&lt;'key variables'!$B$28,0,IF($A357&gt;='key variables'!$B$26,L357*SUMPRODUCT(Z357:AC357,'control variables'!$O$4:$R$4)/J357+G$65*'key variables'!$B$25/scenario!J$65,L357*SUMPRODUCT(Z357:AC357,'control variables'!$O$7:$R$7)/J357+G$65*'key variables'!$B$25/scenario!J$65))</f>
        <v>3.7620260819656181E-9</v>
      </c>
      <c r="R357" s="10">
        <f ca="1">IF(IF($A357&gt;='key variables'!$B$26,M357*SUMPRODUCT(Z357:AC357,'control variables'!$O$5:$R$5)/J357+H$65*'key variables'!$B$25/scenario!J$65,M357*SUMPRODUCT(Z357:AC357,'control variables'!$O$7:$R$7)/J357+H$65*'key variables'!$B$25/scenario!J$65)&lt;'key variables'!$B$28,0,IF($A357&gt;='key variables'!$B$26,M357*SUMPRODUCT(Z357:AC357,'control variables'!$O$5:$R$5)/J357+H$65*'key variables'!$B$25/scenario!J$65,M357*SUMPRODUCT(Z357:AC357,'control variables'!$O$7:$R$7)/J357+H$65*'key variables'!$B$25/scenario!J$65))</f>
        <v>1.1268091266111705E-8</v>
      </c>
      <c r="S357" s="10">
        <f ca="1">IF(IF($A357&gt;='key variables'!$B$26,N357*SUMPRODUCT(Z357:AC357,'control variables'!$O$6:$R$6)/J357+I$65*'key variables'!$B$25/scenario!J$65,N357*SUMPRODUCT(Z357:AC357,'control variables'!$O$7:$R$7)/J357+I$65*'key variables'!$B$25/scenario!J$65)&lt;'key variables'!$B$28,0,IF($A357&gt;='key variables'!$B$26,N357*SUMPRODUCT(Z357:AC357,'control variables'!$O$6:$R$6)/J357+I$65*'key variables'!$B$25/scenario!J$65,N357*SUMPRODUCT(Z357:AC357,'control variables'!$O$7:$R$7)/J357+I$65*'key variables'!$B$25/scenario!J$65))</f>
        <v>5.0649512462820841E-9</v>
      </c>
      <c r="T357" s="10">
        <f t="shared" ca="1" si="255"/>
        <v>2.3354300384349553E-8</v>
      </c>
      <c r="U357" s="82">
        <f ca="1">SUMPRODUCT(P327:P356,'control variables'!AD$7:AD$36)</f>
        <v>6.9101743452325591E-9</v>
      </c>
      <c r="V357" s="82">
        <f ca="1">SUMPRODUCT(Q327:Q356,'control variables'!AE$7:AE$36)</f>
        <v>7.9761912600187242E-9</v>
      </c>
      <c r="W357" s="82">
        <f ca="1">SUMPRODUCT(R327:R356,'control variables'!AF$7:AF$36)</f>
        <v>2.389043805536137E-8</v>
      </c>
      <c r="X357" s="82">
        <f ca="1">SUMPRODUCT(S327:S356,'control variables'!AG$7:AG$36)</f>
        <v>1.0738633646555707E-8</v>
      </c>
      <c r="Y357" s="82">
        <f t="shared" ca="1" si="249"/>
        <v>4.951543730716836E-8</v>
      </c>
      <c r="Z357" s="10">
        <f ca="1">IF($A357&gt;='key variables'!$B$26,SUMPRODUCT(P327:P356,'control variables'!V$7:V$36)*$E357,SUMPRODUCT(P327:P356,'control variables'!Z$7:Z$36)*$E357)</f>
        <v>1.6861524952666459E-8</v>
      </c>
      <c r="AA357" s="10">
        <f ca="1">IF($A357&gt;='key variables'!$B$26,SUMPRODUCT(Q327:Q356,'control variables'!W$7:W$36)*$E357,SUMPRODUCT(Q327:Q356,'control variables'!AA$7:AA$36)*$E357)</f>
        <v>1.9462714142781824E-8</v>
      </c>
      <c r="AB357" s="10">
        <f ca="1">IF($A357&gt;='key variables'!$B$26,SUMPRODUCT(R327:R356,'control variables'!X$7:X$36)*$E357,SUMPRODUCT(R327:R356,'control variables'!AB$7:AB$36)*$E357)</f>
        <v>5.8295087399426683E-8</v>
      </c>
      <c r="AC357" s="10">
        <f ca="1">IF($A357&gt;='key variables'!$B$26,SUMPRODUCT(S327:S356,'control variables'!Y$7:Y$36)*$E357,SUMPRODUCT(S327:S356,'control variables'!AC$7:AC$36)*$E357)</f>
        <v>2.6203353221307018E-8</v>
      </c>
      <c r="AD357" s="10">
        <f t="shared" ca="1" si="250"/>
        <v>1.20822679716182E-7</v>
      </c>
      <c r="AE357" s="82">
        <f ca="1">SUMPRODUCT(P327:P356,'control variables'!AL$7:AL$36)</f>
        <v>2.2957819691490776E-8</v>
      </c>
      <c r="AF357" s="82">
        <f ca="1">SUMPRODUCT(Q327:Q356,'control variables'!AM$7:AM$36)</f>
        <v>2.6430182134376345E-8</v>
      </c>
      <c r="AG357" s="82">
        <f ca="1">SUMPRODUCT(R327:R356,'control variables'!AN$7:AN$36)</f>
        <v>7.5359395419483733E-8</v>
      </c>
      <c r="AH357" s="82">
        <f ca="1">SUMPRODUCT(S327:S356,'control variables'!AO$7:AO$36)</f>
        <v>3.2629870709257466E-8</v>
      </c>
      <c r="AI357" s="82">
        <f t="shared" ca="1" si="262"/>
        <v>1.5737726795460834E-7</v>
      </c>
      <c r="AJ357" s="10">
        <f ca="1">SUMPRODUCT(P327:P356,'control variables'!AP$7:AP$36)</f>
        <v>2.1936286008462005E-11</v>
      </c>
      <c r="AK357" s="10">
        <f ca="1">SUMPRODUCT(Q327:Q356,'control variables'!AQ$7:AQ$36)</f>
        <v>6.3300867675892646E-11</v>
      </c>
      <c r="AL357" s="10">
        <f ca="1">SUMPRODUCT(R327:R356,'control variables'!AR$7:AR$36)</f>
        <v>2.2751993909303368E-9</v>
      </c>
      <c r="AM357" s="10">
        <f ca="1">SUMPRODUCT(S327:S356,'control variables'!AS$7:AS$36)</f>
        <v>1.7044847730467178E-9</v>
      </c>
      <c r="AN357" s="10">
        <f t="shared" ca="1" si="284"/>
        <v>4.0649213176614096E-9</v>
      </c>
      <c r="AO357" s="82">
        <f ca="1">SUMPRODUCT(P327:P356,'control variables'!AX$7:AX$36)</f>
        <v>2.9830001341944532E-11</v>
      </c>
      <c r="AP357" s="82">
        <f ca="1">SUMPRODUCT(Q327:Q356,'control variables'!AY$7:AY$36)</f>
        <v>6.8863615909811685E-11</v>
      </c>
      <c r="AQ357" s="82">
        <f ca="1">SUMPRODUCT(R327:R356,'control variables'!AZ$7:AZ$36)</f>
        <v>6.1878479208798134E-10</v>
      </c>
      <c r="AR357" s="82">
        <f ca="1">SUMPRODUCT(S327:S356,'control variables'!BA$7:BA$36)</f>
        <v>4.6356783502634891E-10</v>
      </c>
      <c r="AS357" s="82">
        <f t="shared" ca="1" si="285"/>
        <v>1.1810462443660865E-9</v>
      </c>
      <c r="AT357" s="10">
        <f ca="1">SUMPRODUCT(P327:P356,'control variables'!AT$7:AT$36)</f>
        <v>-2.6326140237664567E-11</v>
      </c>
      <c r="AU357" s="10">
        <f ca="1">SUMPRODUCT(Q327:Q356,'control variables'!AU$7:AU$36)</f>
        <v>2.8558070591019094E-11</v>
      </c>
      <c r="AV357" s="10">
        <f ca="1">SUMPRODUCT(R327:R356,'control variables'!AV$7:AV$36)</f>
        <v>1.2297334050479494E-8</v>
      </c>
      <c r="AW357" s="10">
        <f ca="1">SUMPRODUCT(S327:S356,'control variables'!AW$7:AW$36)</f>
        <v>9.212651305053449E-9</v>
      </c>
      <c r="AX357" s="10">
        <f t="shared" ca="1" si="263"/>
        <v>2.1512217285886299E-8</v>
      </c>
      <c r="AY357" s="82">
        <f ca="1">SUMPRODUCT(P327:P356,'control variables'!BB$7:BB$36)</f>
        <v>9.5418157371290869E-11</v>
      </c>
      <c r="AZ357" s="82">
        <f ca="1">SUMPRODUCT(Q327:Q356,'control variables'!BC$7:BC$36)</f>
        <v>2.4331613114028494E-10</v>
      </c>
      <c r="BA357" s="82">
        <f ca="1">SUMPRODUCT(R327:R356,'control variables'!BD$7:BD$36)</f>
        <v>1.7032877085130367E-9</v>
      </c>
      <c r="BB357" s="82">
        <f ca="1">SUMPRODUCT(S327:S356,'control variables'!BE$7:BE$36)</f>
        <v>2.4204934232069322E-10</v>
      </c>
      <c r="BC357" s="82">
        <f t="shared" ca="1" si="286"/>
        <v>2.2840713393453057E-9</v>
      </c>
      <c r="BD357" s="10">
        <f ca="1">SUMPRODUCT(P327:P356,'control variables'!BF$7:BF$36)</f>
        <v>1.9960647413374742E-11</v>
      </c>
      <c r="BE357" s="10">
        <f ca="1">SUMPRODUCT(Q327:Q356,'control variables'!BG$7:BG$36)</f>
        <v>2.3039931192577871E-11</v>
      </c>
      <c r="BF357" s="10">
        <f ca="1">SUMPRODUCT(R327:R356,'control variables'!BH$7:BH$36)</f>
        <v>6.9009635177025357E-10</v>
      </c>
      <c r="BG357" s="10">
        <f ca="1">SUMPRODUCT(S327:S356,'control variables'!BI$7:BI$36)</f>
        <v>1.5509744704790608E-9</v>
      </c>
      <c r="BH357" s="10">
        <f t="shared" ca="1" si="287"/>
        <v>2.2840714008552671E-9</v>
      </c>
      <c r="BI357" s="82">
        <f t="shared" ca="1" si="264"/>
        <v>2.3026911708624402E-8</v>
      </c>
      <c r="BJ357" s="82">
        <f t="shared" ca="1" si="265"/>
        <v>2.6702056336107648E-8</v>
      </c>
      <c r="BK357" s="82">
        <f t="shared" ca="1" si="266"/>
        <v>8.936001717847627E-8</v>
      </c>
      <c r="BL357" s="82">
        <f t="shared" ca="1" si="267"/>
        <v>4.2084571356631604E-8</v>
      </c>
      <c r="BM357" s="82">
        <f t="shared" ca="1" si="257"/>
        <v>1.8117355657983991E-7</v>
      </c>
      <c r="BN357" s="10">
        <f ca="1">BN356+BI357-INDIRECT(ADDRESS(MAX($D357-'key variables'!$B$9*30,34),scenario!BI$4),TRUE)</f>
        <v>9439390.0751688778</v>
      </c>
      <c r="BO357" s="10">
        <f ca="1">BO356+BJ357-INDIRECT(ADDRESS(MAX($D357-'key variables'!$B$9*30,34),scenario!BJ$4),TRUE)</f>
        <v>10895583.36099204</v>
      </c>
      <c r="BP357" s="10">
        <f ca="1">BP356+BK357-INDIRECT(ADDRESS(MAX($D357-'key variables'!$B$9*30,34),scenario!BK$4),TRUE)</f>
        <v>32531162.537993532</v>
      </c>
      <c r="BQ357" s="10">
        <f ca="1">BQ356+BL357-INDIRECT(ADDRESS(MAX($D357-'key variables'!$B$9*30,34),scenario!BL$4),TRUE)</f>
        <v>14415841.516534885</v>
      </c>
      <c r="BR357" s="10">
        <f t="shared" ca="1" si="288"/>
        <v>67281977.490689307</v>
      </c>
      <c r="BS357" s="82">
        <f t="shared" ca="1" si="269"/>
        <v>1.1966425157063407E-7</v>
      </c>
      <c r="BT357" s="82">
        <f t="shared" ca="1" si="270"/>
        <v>1.4124397810547544E-7</v>
      </c>
      <c r="BU357" s="82">
        <f t="shared" ca="1" si="271"/>
        <v>4.8150035830914076E-7</v>
      </c>
      <c r="BV357" s="82">
        <f t="shared" ca="1" si="272"/>
        <v>2.3482613337867158E-7</v>
      </c>
      <c r="BW357" s="82">
        <f t="shared" ca="1" si="289"/>
        <v>9.7723472136392198E-7</v>
      </c>
      <c r="BX357" s="10">
        <f t="shared" ca="1" si="273"/>
        <v>5.2561854576807827E-10</v>
      </c>
      <c r="BY357" s="10">
        <f t="shared" ca="1" si="274"/>
        <v>1.2205992138938013E-9</v>
      </c>
      <c r="BZ357" s="10">
        <f t="shared" ca="1" si="275"/>
        <v>1.0906879324820799E-8</v>
      </c>
      <c r="CA357" s="10">
        <f t="shared" ca="1" si="276"/>
        <v>8.1769699529262066E-9</v>
      </c>
      <c r="CB357" s="10">
        <v>0</v>
      </c>
      <c r="CC357" s="82">
        <f t="shared" ca="1" si="277"/>
        <v>-1.1325432252866322E-10</v>
      </c>
      <c r="CD357" s="82">
        <f t="shared" ca="1" si="278"/>
        <v>2.1072658012761098E-10</v>
      </c>
      <c r="CE357" s="82">
        <f t="shared" ca="1" si="279"/>
        <v>6.5799476232714214E-8</v>
      </c>
      <c r="CF357" s="82">
        <f t="shared" ca="1" si="280"/>
        <v>4.9189551631188231E-8</v>
      </c>
      <c r="CG357" s="82">
        <f t="shared" ca="1" si="290"/>
        <v>1.150865001215014E-7</v>
      </c>
      <c r="CH357" s="13" t="str">
        <f t="shared" ca="1" si="242"/>
        <v/>
      </c>
      <c r="CI357" s="81">
        <f t="shared" ca="1" si="251"/>
        <v>0.11317759658631484</v>
      </c>
      <c r="CJ357" s="81">
        <f t="shared" ca="1" si="252"/>
        <v>0.13063724757458545</v>
      </c>
      <c r="CK357" s="81">
        <f t="shared" ca="1" si="253"/>
        <v>0.39004625943938431</v>
      </c>
      <c r="CL357" s="81">
        <f t="shared" ca="1" si="254"/>
        <v>0.17284488538116108</v>
      </c>
      <c r="CM357" s="89">
        <f t="shared" ca="1" si="243"/>
        <v>0.80670598898144563</v>
      </c>
    </row>
    <row r="358" spans="1:91" x14ac:dyDescent="0.3">
      <c r="A358">
        <v>293</v>
      </c>
      <c r="B358" s="3">
        <f t="shared" si="256"/>
        <v>1.0027777777777778</v>
      </c>
      <c r="C358" s="3">
        <f t="shared" si="244"/>
        <v>9.7666666666666675</v>
      </c>
      <c r="D358" s="4">
        <f t="shared" ca="1" si="281"/>
        <v>358</v>
      </c>
      <c r="E358" s="58">
        <f>(0.5*(COS(B358*2*PI())+1)*('key variables'!$B$4-'key variables'!$B$6)+'key variables'!$B$6)/'key variables'!$B$4</f>
        <v>1</v>
      </c>
      <c r="F358" s="10">
        <f t="shared" ca="1" si="245"/>
        <v>11689222.907461114</v>
      </c>
      <c r="G358" s="10">
        <f t="shared" ca="1" si="246"/>
        <v>13492492.798713122</v>
      </c>
      <c r="H358" s="10">
        <f t="shared" ca="1" si="247"/>
        <v>40309474.521088287</v>
      </c>
      <c r="I358" s="10">
        <f t="shared" ca="1" si="248"/>
        <v>17912154.249750931</v>
      </c>
      <c r="J358" s="10">
        <f t="shared" ca="1" si="282"/>
        <v>83403344.477013454</v>
      </c>
      <c r="K358" s="82">
        <f t="shared" ca="1" si="258"/>
        <v>2249832.8322921167</v>
      </c>
      <c r="L358" s="82">
        <f t="shared" ca="1" si="259"/>
        <v>2596909.43772094</v>
      </c>
      <c r="M358" s="82">
        <f t="shared" ca="1" si="260"/>
        <v>7778311.9830942741</v>
      </c>
      <c r="N358" s="82">
        <f t="shared" ca="1" si="261"/>
        <v>3496312.7332158107</v>
      </c>
      <c r="O358" s="82">
        <f t="shared" ca="1" si="283"/>
        <v>16121366.986323142</v>
      </c>
      <c r="P358" s="10">
        <f ca="1">IF(IF($A358&gt;='key variables'!$B$26,K358*SUMPRODUCT(Z358:AC358,'control variables'!$O$3:$R$3)/J358+F$65*'key variables'!$B$25/scenario!J$65,K358*SUMPRODUCT(Z358:AC358,'control variables'!$O$7:$R$7)/J358+F$65*'key variables'!$B$25/scenario!J$65)&lt;'key variables'!$B$28,0,IF($A358&gt;='key variables'!$B$26,K358*SUMPRODUCT(Z358:AC358,'control variables'!$O$3:$R$3)/J358+F$65*'key variables'!$B$25/scenario!J$65,K358*SUMPRODUCT(Z358:AC358,'control variables'!$O$7:$R$7)/J358+F$65*'key variables'!$B$25/scenario!J$65))</f>
        <v>2.8044034730438699E-9</v>
      </c>
      <c r="Q358" s="10">
        <f ca="1">IF(IF($A358&gt;='key variables'!$B$26,L358*SUMPRODUCT(Z358:AC358,'control variables'!$O$4:$R$4)/J358+G$65*'key variables'!$B$25/scenario!J$65,L358*SUMPRODUCT(Z358:AC358,'control variables'!$O$7:$R$7)/J358+G$65*'key variables'!$B$25/scenario!J$65)&lt;'key variables'!$B$28,0,IF($A358&gt;='key variables'!$B$26,L358*SUMPRODUCT(Z358:AC358,'control variables'!$O$4:$R$4)/J358+G$65*'key variables'!$B$25/scenario!J$65,L358*SUMPRODUCT(Z358:AC358,'control variables'!$O$7:$R$7)/J358+G$65*'key variables'!$B$25/scenario!J$65))</f>
        <v>3.2370324327187241E-9</v>
      </c>
      <c r="R358" s="10">
        <f ca="1">IF(IF($A358&gt;='key variables'!$B$26,M358*SUMPRODUCT(Z358:AC358,'control variables'!$O$5:$R$5)/J358+H$65*'key variables'!$B$25/scenario!J$65,M358*SUMPRODUCT(Z358:AC358,'control variables'!$O$7:$R$7)/J358+H$65*'key variables'!$B$25/scenario!J$65)&lt;'key variables'!$B$28,0,IF($A358&gt;='key variables'!$B$26,M358*SUMPRODUCT(Z358:AC358,'control variables'!$O$5:$R$5)/J358+H$65*'key variables'!$B$25/scenario!J$65,M358*SUMPRODUCT(Z358:AC358,'control variables'!$O$7:$R$7)/J358+H$65*'key variables'!$B$25/scenario!J$65))</f>
        <v>9.695620415310962E-9</v>
      </c>
      <c r="S358" s="10">
        <f ca="1">IF(IF($A358&gt;='key variables'!$B$26,N358*SUMPRODUCT(Z358:AC358,'control variables'!$O$6:$R$6)/J358+I$65*'key variables'!$B$25/scenario!J$65,N358*SUMPRODUCT(Z358:AC358,'control variables'!$O$7:$R$7)/J358+I$65*'key variables'!$B$25/scenario!J$65)&lt;'key variables'!$B$28,0,IF($A358&gt;='key variables'!$B$26,N358*SUMPRODUCT(Z358:AC358,'control variables'!$O$6:$R$6)/J358+I$65*'key variables'!$B$25/scenario!J$65,N358*SUMPRODUCT(Z358:AC358,'control variables'!$O$7:$R$7)/J358+I$65*'key variables'!$B$25/scenario!J$65))</f>
        <v>4.3581333826871813E-9</v>
      </c>
      <c r="T358" s="10">
        <f t="shared" ca="1" si="255"/>
        <v>2.0095189703760738E-8</v>
      </c>
      <c r="U358" s="82">
        <f ca="1">SUMPRODUCT(P328:P357,'control variables'!AD$7:AD$36)</f>
        <v>5.9458541711043641E-9</v>
      </c>
      <c r="V358" s="82">
        <f ca="1">SUMPRODUCT(Q328:Q357,'control variables'!AE$7:AE$36)</f>
        <v>6.8631076009866465E-9</v>
      </c>
      <c r="W358" s="82">
        <f ca="1">SUMPRODUCT(R328:R357,'control variables'!AF$7:AF$36)</f>
        <v>2.0556508948140036E-8</v>
      </c>
      <c r="X358" s="82">
        <f ca="1">SUMPRODUCT(S328:S357,'control variables'!AG$7:AG$36)</f>
        <v>9.2400490160405668E-9</v>
      </c>
      <c r="Y358" s="82">
        <f t="shared" ca="1" si="249"/>
        <v>4.2605519736271617E-8</v>
      </c>
      <c r="Z358" s="10">
        <f ca="1">IF($A358&gt;='key variables'!$B$26,SUMPRODUCT(P328:P357,'control variables'!V$7:V$36)*$E358,SUMPRODUCT(P328:P357,'control variables'!Z$7:Z$36)*$E358)</f>
        <v>1.4508486105008418E-8</v>
      </c>
      <c r="AA358" s="10">
        <f ca="1">IF($A358&gt;='key variables'!$B$26,SUMPRODUCT(Q328:Q357,'control variables'!W$7:W$36)*$E358,SUMPRODUCT(Q328:Q357,'control variables'!AA$7:AA$36)*$E358)</f>
        <v>1.6746677331912769E-8</v>
      </c>
      <c r="AB358" s="10">
        <f ca="1">IF($A358&gt;='key variables'!$B$26,SUMPRODUCT(R328:R357,'control variables'!X$7:X$36)*$E358,SUMPRODUCT(R328:R357,'control variables'!AB$7:AB$36)*$E358)</f>
        <v>5.0159962868072844E-8</v>
      </c>
      <c r="AC358" s="10">
        <f ca="1">IF($A358&gt;='key variables'!$B$26,SUMPRODUCT(S328:S357,'control variables'!Y$7:Y$36)*$E358,SUMPRODUCT(S328:S357,'control variables'!AC$7:AC$36)*$E358)</f>
        <v>2.2546655013895442E-8</v>
      </c>
      <c r="AD358" s="10">
        <f t="shared" ca="1" si="250"/>
        <v>1.0396178131888948E-7</v>
      </c>
      <c r="AE358" s="82">
        <f ca="1">SUMPRODUCT(P328:P357,'control variables'!AL$7:AL$36)</f>
        <v>1.9754038198224187E-8</v>
      </c>
      <c r="AF358" s="82">
        <f ca="1">SUMPRODUCT(Q328:Q357,'control variables'!AM$7:AM$36)</f>
        <v>2.2741829776719092E-8</v>
      </c>
      <c r="AG358" s="82">
        <f ca="1">SUMPRODUCT(R328:R357,'control variables'!AN$7:AN$36)</f>
        <v>6.4842933506587512E-8</v>
      </c>
      <c r="AH358" s="82">
        <f ca="1">SUMPRODUCT(S328:S357,'control variables'!AO$7:AO$36)</f>
        <v>2.8076347016206269E-8</v>
      </c>
      <c r="AI358" s="82">
        <f t="shared" ca="1" si="262"/>
        <v>1.3541514849773705E-7</v>
      </c>
      <c r="AJ358" s="10">
        <f ca="1">SUMPRODUCT(P328:P357,'control variables'!AP$7:AP$36)</f>
        <v>1.8875060330704672E-11</v>
      </c>
      <c r="AK358" s="10">
        <f ca="1">SUMPRODUCT(Q328:Q357,'control variables'!AQ$7:AQ$36)</f>
        <v>5.4467182635543953E-11</v>
      </c>
      <c r="AL358" s="10">
        <f ca="1">SUMPRODUCT(R328:R357,'control variables'!AR$7:AR$36)</f>
        <v>1.9576935563124324E-9</v>
      </c>
      <c r="AM358" s="10">
        <f ca="1">SUMPRODUCT(S328:S357,'control variables'!AS$7:AS$36)</f>
        <v>1.4666226047387275E-9</v>
      </c>
      <c r="AN358" s="10">
        <f t="shared" ca="1" si="284"/>
        <v>3.4976584040174086E-9</v>
      </c>
      <c r="AO358" s="82">
        <f ca="1">SUMPRODUCT(P328:P357,'control variables'!AX$7:AX$36)</f>
        <v>2.5667201584489207E-11</v>
      </c>
      <c r="AP358" s="82">
        <f ca="1">SUMPRODUCT(Q328:Q357,'control variables'!AY$7:AY$36)</f>
        <v>5.9253645051252802E-11</v>
      </c>
      <c r="AQ358" s="82">
        <f ca="1">SUMPRODUCT(R328:R357,'control variables'!AZ$7:AZ$36)</f>
        <v>5.3243289579091708E-10</v>
      </c>
      <c r="AR358" s="82">
        <f ca="1">SUMPRODUCT(S328:S357,'control variables'!BA$7:BA$36)</f>
        <v>3.9887658513028101E-10</v>
      </c>
      <c r="AS358" s="82">
        <f t="shared" ca="1" si="285"/>
        <v>1.0162303275569402E-9</v>
      </c>
      <c r="AT358" s="10">
        <f ca="1">SUMPRODUCT(P328:P357,'control variables'!AT$7:AT$36)</f>
        <v>-2.2652307007158561E-11</v>
      </c>
      <c r="AU358" s="10">
        <f ca="1">SUMPRODUCT(Q328:Q357,'control variables'!AU$7:AU$36)</f>
        <v>2.4572769753552699E-11</v>
      </c>
      <c r="AV358" s="10">
        <f ca="1">SUMPRODUCT(R328:R357,'control variables'!AV$7:AV$36)</f>
        <v>1.0581231573115619E-8</v>
      </c>
      <c r="AW358" s="10">
        <f ca="1">SUMPRODUCT(S328:S357,'control variables'!AW$7:AW$36)</f>
        <v>7.9270186904726311E-9</v>
      </c>
      <c r="AX358" s="10">
        <f t="shared" ca="1" si="263"/>
        <v>1.8510170726334643E-8</v>
      </c>
      <c r="AY358" s="82">
        <f ca="1">SUMPRODUCT(P328:P357,'control variables'!BB$7:BB$36)</f>
        <v>8.2102479714800031E-11</v>
      </c>
      <c r="AZ358" s="82">
        <f ca="1">SUMPRODUCT(Q328:Q357,'control variables'!BC$7:BC$36)</f>
        <v>2.0936117686170545E-10</v>
      </c>
      <c r="BA358" s="82">
        <f ca="1">SUMPRODUCT(R328:R357,'control variables'!BD$7:BD$36)</f>
        <v>1.4655925914865303E-9</v>
      </c>
      <c r="BB358" s="82">
        <f ca="1">SUMPRODUCT(S328:S357,'control variables'!BE$7:BE$36)</f>
        <v>2.0827116940160791E-10</v>
      </c>
      <c r="BC358" s="82">
        <f t="shared" ca="1" si="286"/>
        <v>1.9653274174646438E-9</v>
      </c>
      <c r="BD358" s="10">
        <f ca="1">SUMPRODUCT(P328:P357,'control variables'!BF$7:BF$36)</f>
        <v>1.7175123629498616E-11</v>
      </c>
      <c r="BE358" s="10">
        <f ca="1">SUMPRODUCT(Q328:Q357,'control variables'!BG$7:BG$36)</f>
        <v>1.9824690975830593E-11</v>
      </c>
      <c r="BF358" s="10">
        <f ca="1">SUMPRODUCT(R328:R357,'control variables'!BH$7:BH$36)</f>
        <v>5.937928721679758E-10</v>
      </c>
      <c r="BG358" s="10">
        <f ca="1">SUMPRODUCT(S328:S357,'control variables'!BI$7:BI$36)</f>
        <v>1.3345347836175377E-9</v>
      </c>
      <c r="BH358" s="10">
        <f t="shared" ca="1" si="287"/>
        <v>1.9653274703908424E-9</v>
      </c>
      <c r="BI358" s="82">
        <f t="shared" ca="1" si="264"/>
        <v>1.9813488370931828E-8</v>
      </c>
      <c r="BJ358" s="82">
        <f t="shared" ca="1" si="265"/>
        <v>2.2975763723334351E-8</v>
      </c>
      <c r="BK358" s="82">
        <f t="shared" ca="1" si="266"/>
        <v>7.6889757671189663E-8</v>
      </c>
      <c r="BL358" s="82">
        <f t="shared" ca="1" si="267"/>
        <v>3.621163687608051E-8</v>
      </c>
      <c r="BM358" s="82">
        <f t="shared" ca="1" si="257"/>
        <v>1.5589064664153636E-7</v>
      </c>
      <c r="BN358" s="10">
        <f ca="1">BN357+BI358-INDIRECT(ADDRESS(MAX($D358-'key variables'!$B$9*30,34),scenario!BI$4),TRUE)</f>
        <v>9439390.0751688983</v>
      </c>
      <c r="BO358" s="10">
        <f ca="1">BO357+BJ358-INDIRECT(ADDRESS(MAX($D358-'key variables'!$B$9*30,34),scenario!BJ$4),TRUE)</f>
        <v>10895583.360992063</v>
      </c>
      <c r="BP358" s="10">
        <f ca="1">BP357+BK358-INDIRECT(ADDRESS(MAX($D358-'key variables'!$B$9*30,34),scenario!BK$4),TRUE)</f>
        <v>32531162.53799361</v>
      </c>
      <c r="BQ358" s="10">
        <f ca="1">BQ357+BL358-INDIRECT(ADDRESS(MAX($D358-'key variables'!$B$9*30,34),scenario!BL$4),TRUE)</f>
        <v>14415841.516534921</v>
      </c>
      <c r="BR358" s="10">
        <f t="shared" ca="1" si="288"/>
        <v>67281977.490689456</v>
      </c>
      <c r="BS358" s="82">
        <f t="shared" ca="1" si="269"/>
        <v>1.0263799154911663E-7</v>
      </c>
      <c r="BT358" s="82">
        <f t="shared" ca="1" si="270"/>
        <v>1.21485422123884E-7</v>
      </c>
      <c r="BU358" s="82">
        <f t="shared" ca="1" si="271"/>
        <v>4.1371242818109404E-7</v>
      </c>
      <c r="BV358" s="82">
        <f t="shared" ca="1" si="272"/>
        <v>2.0163809510166073E-7</v>
      </c>
      <c r="BW358" s="82">
        <f t="shared" ca="1" si="289"/>
        <v>8.3947393695575531E-7</v>
      </c>
      <c r="BX358" s="10">
        <f t="shared" ca="1" si="273"/>
        <v>4.5200814400826879E-10</v>
      </c>
      <c r="BY358" s="10">
        <f t="shared" ca="1" si="274"/>
        <v>1.050666991107518E-9</v>
      </c>
      <c r="BZ358" s="10">
        <f t="shared" ca="1" si="275"/>
        <v>9.3799267569572103E-9</v>
      </c>
      <c r="CA358" s="10">
        <f t="shared" ca="1" si="276"/>
        <v>7.0330405850373422E-9</v>
      </c>
      <c r="CB358" s="10">
        <v>0</v>
      </c>
      <c r="CC358" s="82">
        <f t="shared" ca="1" si="277"/>
        <v>-9.7394156775289202E-11</v>
      </c>
      <c r="CD358" s="82">
        <f t="shared" ca="1" si="278"/>
        <v>1.8136734795834945E-10</v>
      </c>
      <c r="CE358" s="82">
        <f t="shared" ca="1" si="279"/>
        <v>5.6643505320120107E-8</v>
      </c>
      <c r="CF358" s="82">
        <f t="shared" ca="1" si="280"/>
        <v>4.2330278960324046E-8</v>
      </c>
      <c r="CG358" s="82">
        <f t="shared" ca="1" si="290"/>
        <v>9.9057757471627208E-8</v>
      </c>
      <c r="CH358" s="13" t="str">
        <f t="shared" ca="1" si="242"/>
        <v/>
      </c>
      <c r="CI358" s="81">
        <f t="shared" ca="1" si="251"/>
        <v>0.11317759658631507</v>
      </c>
      <c r="CJ358" s="81">
        <f t="shared" ca="1" si="252"/>
        <v>0.13063724757458572</v>
      </c>
      <c r="CK358" s="81">
        <f t="shared" ca="1" si="253"/>
        <v>0.39004625943938526</v>
      </c>
      <c r="CL358" s="81">
        <f t="shared" ca="1" si="254"/>
        <v>0.17284488538116152</v>
      </c>
      <c r="CM358" s="89">
        <f t="shared" ca="1" si="243"/>
        <v>0.80670598898144752</v>
      </c>
    </row>
    <row r="359" spans="1:91" x14ac:dyDescent="0.3">
      <c r="A359">
        <v>294</v>
      </c>
      <c r="B359" s="3">
        <f t="shared" si="256"/>
        <v>1.0055555555555555</v>
      </c>
      <c r="C359" s="3">
        <f t="shared" si="244"/>
        <v>9.8000000000000007</v>
      </c>
      <c r="D359" s="4">
        <f t="shared" ca="1" si="281"/>
        <v>359</v>
      </c>
      <c r="E359" s="58">
        <f>(0.5*(COS(B359*2*PI())+1)*('key variables'!$B$4-'key variables'!$B$6)+'key variables'!$B$6)/'key variables'!$B$4</f>
        <v>1</v>
      </c>
      <c r="F359" s="10">
        <f t="shared" ca="1" si="245"/>
        <v>11689222.907461114</v>
      </c>
      <c r="G359" s="10">
        <f t="shared" ca="1" si="246"/>
        <v>13492492.798713122</v>
      </c>
      <c r="H359" s="10">
        <f t="shared" ca="1" si="247"/>
        <v>40309474.521088287</v>
      </c>
      <c r="I359" s="10">
        <f t="shared" ca="1" si="248"/>
        <v>17912154.249750931</v>
      </c>
      <c r="J359" s="10">
        <f t="shared" ca="1" si="282"/>
        <v>83403344.477013454</v>
      </c>
      <c r="K359" s="82">
        <f t="shared" ca="1" si="258"/>
        <v>2249832.8322921135</v>
      </c>
      <c r="L359" s="82">
        <f t="shared" ca="1" si="259"/>
        <v>2596909.4377209372</v>
      </c>
      <c r="M359" s="82">
        <f t="shared" ca="1" si="260"/>
        <v>7778311.9830942638</v>
      </c>
      <c r="N359" s="82">
        <f t="shared" ca="1" si="261"/>
        <v>3496312.7332158084</v>
      </c>
      <c r="O359" s="82">
        <f t="shared" ca="1" si="283"/>
        <v>16121366.986323124</v>
      </c>
      <c r="P359" s="10">
        <f ca="1">IF(IF($A359&gt;='key variables'!$B$26,K359*SUMPRODUCT(Z359:AC359,'control variables'!$O$3:$R$3)/J359+F$65*'key variables'!$B$25/scenario!J$65,K359*SUMPRODUCT(Z359:AC359,'control variables'!$O$7:$R$7)/J359+F$65*'key variables'!$B$25/scenario!J$65)&lt;'key variables'!$B$28,0,IF($A359&gt;='key variables'!$B$26,K359*SUMPRODUCT(Z359:AC359,'control variables'!$O$3:$R$3)/J359+F$65*'key variables'!$B$25/scenario!J$65,K359*SUMPRODUCT(Z359:AC359,'control variables'!$O$7:$R$7)/J359+F$65*'key variables'!$B$25/scenario!J$65))</f>
        <v>2.413046799486542E-9</v>
      </c>
      <c r="Q359" s="10">
        <f ca="1">IF(IF($A359&gt;='key variables'!$B$26,L359*SUMPRODUCT(Z359:AC359,'control variables'!$O$4:$R$4)/J359+G$65*'key variables'!$B$25/scenario!J$65,L359*SUMPRODUCT(Z359:AC359,'control variables'!$O$7:$R$7)/J359+G$65*'key variables'!$B$25/scenario!J$65)&lt;'key variables'!$B$28,0,IF($A359&gt;='key variables'!$B$26,L359*SUMPRODUCT(Z359:AC359,'control variables'!$O$4:$R$4)/J359+G$65*'key variables'!$B$25/scenario!J$65,L359*SUMPRODUCT(Z359:AC359,'control variables'!$O$7:$R$7)/J359+G$65*'key variables'!$B$25/scenario!J$65))</f>
        <v>2.7853020532484066E-9</v>
      </c>
      <c r="R359" s="10">
        <f ca="1">IF(IF($A359&gt;='key variables'!$B$26,M359*SUMPRODUCT(Z359:AC359,'control variables'!$O$5:$R$5)/J359+H$65*'key variables'!$B$25/scenario!J$65,M359*SUMPRODUCT(Z359:AC359,'control variables'!$O$7:$R$7)/J359+H$65*'key variables'!$B$25/scenario!J$65)&lt;'key variables'!$B$28,0,IF($A359&gt;='key variables'!$B$26,M359*SUMPRODUCT(Z359:AC359,'control variables'!$O$5:$R$5)/J359+H$65*'key variables'!$B$25/scenario!J$65,M359*SUMPRODUCT(Z359:AC359,'control variables'!$O$7:$R$7)/J359+H$65*'key variables'!$B$25/scenario!J$65))</f>
        <v>8.3425890878707053E-9</v>
      </c>
      <c r="S359" s="10">
        <f ca="1">IF(IF($A359&gt;='key variables'!$B$26,N359*SUMPRODUCT(Z359:AC359,'control variables'!$O$6:$R$6)/J359+I$65*'key variables'!$B$25/scenario!J$65,N359*SUMPRODUCT(Z359:AC359,'control variables'!$O$7:$R$7)/J359+I$65*'key variables'!$B$25/scenario!J$65)&lt;'key variables'!$B$28,0,IF($A359&gt;='key variables'!$B$26,N359*SUMPRODUCT(Z359:AC359,'control variables'!$O$6:$R$6)/J359+I$65*'key variables'!$B$25/scenario!J$65,N359*SUMPRODUCT(Z359:AC359,'control variables'!$O$7:$R$7)/J359+I$65*'key variables'!$B$25/scenario!J$65))</f>
        <v>3.7499524986019219E-9</v>
      </c>
      <c r="T359" s="10">
        <f t="shared" ca="1" si="255"/>
        <v>1.7290890439207577E-8</v>
      </c>
      <c r="U359" s="82">
        <f ca="1">SUMPRODUCT(P329:P358,'control variables'!AD$7:AD$36)</f>
        <v>5.1161056230701135E-9</v>
      </c>
      <c r="V359" s="82">
        <f ca="1">SUMPRODUCT(Q329:Q358,'control variables'!AE$7:AE$36)</f>
        <v>5.9053556274188575E-9</v>
      </c>
      <c r="W359" s="82">
        <f ca="1">SUMPRODUCT(R329:R358,'control variables'!AF$7:AF$36)</f>
        <v>1.7687832226254649E-8</v>
      </c>
      <c r="X359" s="82">
        <f ca="1">SUMPRODUCT(S329:S358,'control variables'!AG$7:AG$36)</f>
        <v>7.9505930297022878E-9</v>
      </c>
      <c r="Y359" s="82">
        <f t="shared" ca="1" si="249"/>
        <v>3.6659886506445905E-8</v>
      </c>
      <c r="Z359" s="10">
        <f ca="1">IF($A359&gt;='key variables'!$B$26,SUMPRODUCT(P329:P358,'control variables'!V$7:V$36)*$E359,SUMPRODUCT(P329:P358,'control variables'!Z$7:Z$36)*$E359)</f>
        <v>1.2483815648354789E-8</v>
      </c>
      <c r="AA359" s="10">
        <f ca="1">IF($A359&gt;='key variables'!$B$26,SUMPRODUCT(Q329:Q358,'control variables'!W$7:W$36)*$E359,SUMPRODUCT(Q329:Q358,'control variables'!AA$7:AA$36)*$E359)</f>
        <v>1.4409665558552756E-8</v>
      </c>
      <c r="AB359" s="10">
        <f ca="1">IF($A359&gt;='key variables'!$B$26,SUMPRODUCT(R329:R358,'control variables'!X$7:X$36)*$E359,SUMPRODUCT(R329:R358,'control variables'!AB$7:AB$36)*$E359)</f>
        <v>4.3160101256683097E-8</v>
      </c>
      <c r="AC359" s="10">
        <f ca="1">IF($A359&gt;='key variables'!$B$26,SUMPRODUCT(S329:S358,'control variables'!Y$7:Y$36)*$E359,SUMPRODUCT(S329:S358,'control variables'!AC$7:AC$36)*$E359)</f>
        <v>1.9400251869377344E-8</v>
      </c>
      <c r="AD359" s="10">
        <f t="shared" ca="1" si="250"/>
        <v>8.9453834332967985E-8</v>
      </c>
      <c r="AE359" s="82">
        <f ca="1">SUMPRODUCT(P329:P358,'control variables'!AL$7:AL$36)</f>
        <v>1.6997346890111439E-8</v>
      </c>
      <c r="AF359" s="82">
        <f ca="1">SUMPRODUCT(Q329:Q358,'control variables'!AM$7:AM$36)</f>
        <v>1.956818984310304E-8</v>
      </c>
      <c r="AG359" s="82">
        <f ca="1">SUMPRODUCT(R329:R358,'control variables'!AN$7:AN$36)</f>
        <v>5.5794051986949035E-8</v>
      </c>
      <c r="AH359" s="82">
        <f ca="1">SUMPRODUCT(S329:S358,'control variables'!AO$7:AO$36)</f>
        <v>2.4158271076164237E-8</v>
      </c>
      <c r="AI359" s="82">
        <f t="shared" ca="1" si="262"/>
        <v>1.1651785979632774E-7</v>
      </c>
      <c r="AJ359" s="10">
        <f ca="1">SUMPRODUCT(P329:P358,'control variables'!AP$7:AP$36)</f>
        <v>1.6241031063795821E-11</v>
      </c>
      <c r="AK359" s="10">
        <f ca="1">SUMPRODUCT(Q329:Q358,'control variables'!AQ$7:AQ$36)</f>
        <v>4.6866245174448358E-11</v>
      </c>
      <c r="AL359" s="10">
        <f ca="1">SUMPRODUCT(R329:R358,'control variables'!AR$7:AR$36)</f>
        <v>1.6844959064708917E-9</v>
      </c>
      <c r="AM359" s="10">
        <f ca="1">SUMPRODUCT(S329:S358,'control variables'!AS$7:AS$36)</f>
        <v>1.2619542859780393E-9</v>
      </c>
      <c r="AN359" s="10">
        <f t="shared" ca="1" si="284"/>
        <v>3.0095574686871752E-9</v>
      </c>
      <c r="AO359" s="82">
        <f ca="1">SUMPRODUCT(P329:P358,'control variables'!AX$7:AX$36)</f>
        <v>2.2085323752649206E-11</v>
      </c>
      <c r="AP359" s="82">
        <f ca="1">SUMPRODUCT(Q329:Q358,'control variables'!AY$7:AY$36)</f>
        <v>5.0984753058248978E-11</v>
      </c>
      <c r="AQ359" s="82">
        <f ca="1">SUMPRODUCT(R329:R358,'control variables'!AZ$7:AZ$36)</f>
        <v>4.5813147340569152E-10</v>
      </c>
      <c r="AR359" s="82">
        <f ca="1">SUMPRODUCT(S329:S358,'control variables'!BA$7:BA$36)</f>
        <v>3.4321304918869307E-10</v>
      </c>
      <c r="AS359" s="82">
        <f t="shared" ca="1" si="285"/>
        <v>8.7441459940528268E-10</v>
      </c>
      <c r="AT359" s="10">
        <f ca="1">SUMPRODUCT(P329:P358,'control variables'!AT$7:AT$36)</f>
        <v>-1.9491160045270803E-11</v>
      </c>
      <c r="AU359" s="10">
        <f ca="1">SUMPRODUCT(Q329:Q358,'control variables'!AU$7:AU$36)</f>
        <v>2.1143620730141402E-11</v>
      </c>
      <c r="AV359" s="10">
        <f ca="1">SUMPRODUCT(R329:R358,'control variables'!AV$7:AV$36)</f>
        <v>9.1046125236821644E-9</v>
      </c>
      <c r="AW359" s="10">
        <f ca="1">SUMPRODUCT(S329:S358,'control variables'!AW$7:AW$36)</f>
        <v>6.8207971015503095E-9</v>
      </c>
      <c r="AX359" s="10">
        <f t="shared" ca="1" si="263"/>
        <v>1.5927062085917345E-8</v>
      </c>
      <c r="AY359" s="82">
        <f ca="1">SUMPRODUCT(P329:P358,'control variables'!BB$7:BB$36)</f>
        <v>7.0645015173467369E-11</v>
      </c>
      <c r="AZ359" s="82">
        <f ca="1">SUMPRODUCT(Q329:Q358,'control variables'!BC$7:BC$36)</f>
        <v>1.8014466271308033E-10</v>
      </c>
      <c r="BA359" s="82">
        <f ca="1">SUMPRODUCT(R329:R358,'control variables'!BD$7:BD$36)</f>
        <v>1.2610680118717959E-9</v>
      </c>
      <c r="BB359" s="82">
        <f ca="1">SUMPRODUCT(S329:S358,'control variables'!BE$7:BE$36)</f>
        <v>1.7920676663703888E-10</v>
      </c>
      <c r="BC359" s="82">
        <f t="shared" ca="1" si="286"/>
        <v>1.6910644563953824E-9</v>
      </c>
      <c r="BD359" s="10">
        <f ca="1">SUMPRODUCT(P329:P358,'control variables'!BF$7:BF$36)</f>
        <v>1.4778321843955076E-11</v>
      </c>
      <c r="BE359" s="10">
        <f ca="1">SUMPRODUCT(Q329:Q358,'control variables'!BG$7:BG$36)</f>
        <v>1.7058140017960911E-11</v>
      </c>
      <c r="BF359" s="10">
        <f ca="1">SUMPRODUCT(R329:R358,'control variables'!BH$7:BH$36)</f>
        <v>5.1092861762422113E-10</v>
      </c>
      <c r="BG359" s="10">
        <f ca="1">SUMPRODUCT(S329:S358,'control variables'!BI$7:BI$36)</f>
        <v>1.1482994224495522E-9</v>
      </c>
      <c r="BH359" s="10">
        <f t="shared" ca="1" si="287"/>
        <v>1.6910645019356894E-9</v>
      </c>
      <c r="BI359" s="82">
        <f t="shared" ca="1" si="264"/>
        <v>1.7048500745239637E-8</v>
      </c>
      <c r="BJ359" s="82">
        <f t="shared" ca="1" si="265"/>
        <v>1.9769478126546262E-8</v>
      </c>
      <c r="BK359" s="82">
        <f t="shared" ca="1" si="266"/>
        <v>6.6159732522502993E-8</v>
      </c>
      <c r="BL359" s="82">
        <f t="shared" ca="1" si="267"/>
        <v>3.1158274944351582E-8</v>
      </c>
      <c r="BM359" s="82">
        <f t="shared" ca="1" si="257"/>
        <v>1.3413598633864047E-7</v>
      </c>
      <c r="BN359" s="10">
        <f ca="1">BN358+BI359-INDIRECT(ADDRESS(MAX($D359-'key variables'!$B$9*30,34),scenario!BI$4),TRUE)</f>
        <v>9439390.0751689151</v>
      </c>
      <c r="BO359" s="10">
        <f ca="1">BO358+BJ359-INDIRECT(ADDRESS(MAX($D359-'key variables'!$B$9*30,34),scenario!BJ$4),TRUE)</f>
        <v>10895583.360992083</v>
      </c>
      <c r="BP359" s="10">
        <f ca="1">BP358+BK359-INDIRECT(ADDRESS(MAX($D359-'key variables'!$B$9*30,34),scenario!BK$4),TRUE)</f>
        <v>32531162.537993677</v>
      </c>
      <c r="BQ359" s="10">
        <f ca="1">BQ358+BL359-INDIRECT(ADDRESS(MAX($D359-'key variables'!$B$9*30,34),scenario!BL$4),TRUE)</f>
        <v>14415841.516534952</v>
      </c>
      <c r="BR359" s="10">
        <f t="shared" ca="1" si="288"/>
        <v>67281977.490689591</v>
      </c>
      <c r="BS359" s="82">
        <f t="shared" ca="1" si="269"/>
        <v>8.7987759281519585E-8</v>
      </c>
      <c r="BT359" s="82">
        <f t="shared" ca="1" si="270"/>
        <v>1.0448418791056818E-7</v>
      </c>
      <c r="BU359" s="82">
        <f t="shared" ca="1" si="271"/>
        <v>3.5538435612883754E-7</v>
      </c>
      <c r="BV359" s="82">
        <f t="shared" ca="1" si="272"/>
        <v>1.7308147323346151E-7</v>
      </c>
      <c r="BW359" s="82">
        <f t="shared" ca="1" si="289"/>
        <v>7.2093777655438685E-7</v>
      </c>
      <c r="BX359" s="10">
        <f t="shared" ca="1" si="273"/>
        <v>3.886701307434956E-10</v>
      </c>
      <c r="BY359" s="10">
        <f t="shared" ca="1" si="274"/>
        <v>9.0444894143472569E-10</v>
      </c>
      <c r="BZ359" s="10">
        <f t="shared" ca="1" si="275"/>
        <v>8.066061600866886E-9</v>
      </c>
      <c r="CA359" s="10">
        <f t="shared" ca="1" si="276"/>
        <v>6.0487474451394444E-9</v>
      </c>
      <c r="CB359" s="10">
        <v>0</v>
      </c>
      <c r="CC359" s="82">
        <f t="shared" ca="1" si="277"/>
        <v>-8.3747289418871777E-11</v>
      </c>
      <c r="CD359" s="82">
        <f t="shared" ca="1" si="278"/>
        <v>1.5610521934440741E-10</v>
      </c>
      <c r="CE359" s="82">
        <f t="shared" ca="1" si="279"/>
        <v>4.876525722950314E-8</v>
      </c>
      <c r="CF359" s="82">
        <f t="shared" ca="1" si="280"/>
        <v>3.642822309556308E-8</v>
      </c>
      <c r="CG359" s="82">
        <f t="shared" ca="1" si="290"/>
        <v>8.5265838254991763E-8</v>
      </c>
      <c r="CH359" s="13" t="str">
        <f t="shared" ca="1" si="242"/>
        <v/>
      </c>
      <c r="CI359" s="81">
        <f t="shared" ca="1" si="251"/>
        <v>0.11317759658631528</v>
      </c>
      <c r="CJ359" s="81">
        <f t="shared" ca="1" si="252"/>
        <v>0.13063724757458597</v>
      </c>
      <c r="CK359" s="81">
        <f t="shared" ca="1" si="253"/>
        <v>0.39004625943938609</v>
      </c>
      <c r="CL359" s="81">
        <f t="shared" ca="1" si="254"/>
        <v>0.17284488538116188</v>
      </c>
      <c r="CM359" s="89">
        <f t="shared" ca="1" si="243"/>
        <v>0.80670598898144918</v>
      </c>
    </row>
    <row r="360" spans="1:91" x14ac:dyDescent="0.3">
      <c r="A360">
        <v>295</v>
      </c>
      <c r="B360" s="3">
        <f t="shared" si="256"/>
        <v>1.0083333333333333</v>
      </c>
      <c r="C360" s="3">
        <f t="shared" si="244"/>
        <v>9.8333333333333339</v>
      </c>
      <c r="D360" s="4">
        <f t="shared" ca="1" si="281"/>
        <v>360</v>
      </c>
      <c r="E360" s="58">
        <f>(0.5*(COS(B360*2*PI())+1)*('key variables'!$B$4-'key variables'!$B$6)+'key variables'!$B$6)/'key variables'!$B$4</f>
        <v>1</v>
      </c>
      <c r="F360" s="10">
        <f t="shared" ca="1" si="245"/>
        <v>11689222.907461114</v>
      </c>
      <c r="G360" s="10">
        <f t="shared" ca="1" si="246"/>
        <v>13492492.798713122</v>
      </c>
      <c r="H360" s="10">
        <f t="shared" ca="1" si="247"/>
        <v>40309474.521088287</v>
      </c>
      <c r="I360" s="10">
        <f t="shared" ca="1" si="248"/>
        <v>17912154.249750931</v>
      </c>
      <c r="J360" s="10">
        <f t="shared" ca="1" si="282"/>
        <v>83403344.477013454</v>
      </c>
      <c r="K360" s="82">
        <f t="shared" ca="1" si="258"/>
        <v>2249832.8322921111</v>
      </c>
      <c r="L360" s="82">
        <f t="shared" ca="1" si="259"/>
        <v>2596909.4377209339</v>
      </c>
      <c r="M360" s="82">
        <f t="shared" ca="1" si="260"/>
        <v>7778311.9830942545</v>
      </c>
      <c r="N360" s="82">
        <f t="shared" ca="1" si="261"/>
        <v>3496312.7332158051</v>
      </c>
      <c r="O360" s="82">
        <f t="shared" ca="1" si="283"/>
        <v>16121366.986323105</v>
      </c>
      <c r="P360" s="10">
        <f ca="1">IF(IF($A360&gt;='key variables'!$B$26,K360*SUMPRODUCT(Z360:AC360,'control variables'!$O$3:$R$3)/J360+F$65*'key variables'!$B$25/scenario!J$65,K360*SUMPRODUCT(Z360:AC360,'control variables'!$O$7:$R$7)/J360+F$65*'key variables'!$B$25/scenario!J$65)&lt;'key variables'!$B$28,0,IF($A360&gt;='key variables'!$B$26,K360*SUMPRODUCT(Z360:AC360,'control variables'!$O$3:$R$3)/J360+F$65*'key variables'!$B$25/scenario!J$65,K360*SUMPRODUCT(Z360:AC360,'control variables'!$O$7:$R$7)/J360+F$65*'key variables'!$B$25/scenario!J$65))</f>
        <v>2.076304252394982E-9</v>
      </c>
      <c r="Q360" s="10">
        <f ca="1">IF(IF($A360&gt;='key variables'!$B$26,L360*SUMPRODUCT(Z360:AC360,'control variables'!$O$4:$R$4)/J360+G$65*'key variables'!$B$25/scenario!J$65,L360*SUMPRODUCT(Z360:AC360,'control variables'!$O$7:$R$7)/J360+G$65*'key variables'!$B$25/scenario!J$65)&lt;'key variables'!$B$28,0,IF($A360&gt;='key variables'!$B$26,L360*SUMPRODUCT(Z360:AC360,'control variables'!$O$4:$R$4)/J360+G$65*'key variables'!$B$25/scenario!J$65,L360*SUMPRODUCT(Z360:AC360,'control variables'!$O$7:$R$7)/J360+G$65*'key variables'!$B$25/scenario!J$65))</f>
        <v>2.3966109975963583E-9</v>
      </c>
      <c r="R360" s="10">
        <f ca="1">IF(IF($A360&gt;='key variables'!$B$26,M360*SUMPRODUCT(Z360:AC360,'control variables'!$O$5:$R$5)/J360+H$65*'key variables'!$B$25/scenario!J$65,M360*SUMPRODUCT(Z360:AC360,'control variables'!$O$7:$R$7)/J360+H$65*'key variables'!$B$25/scenario!J$65)&lt;'key variables'!$B$28,0,IF($A360&gt;='key variables'!$B$26,M360*SUMPRODUCT(Z360:AC360,'control variables'!$O$5:$R$5)/J360+H$65*'key variables'!$B$25/scenario!J$65,M360*SUMPRODUCT(Z360:AC360,'control variables'!$O$7:$R$7)/J360+H$65*'key variables'!$B$25/scenario!J$65))</f>
        <v>7.1783743285939232E-9</v>
      </c>
      <c r="S360" s="10">
        <f ca="1">IF(IF($A360&gt;='key variables'!$B$26,N360*SUMPRODUCT(Z360:AC360,'control variables'!$O$6:$R$6)/J360+I$65*'key variables'!$B$25/scenario!J$65,N360*SUMPRODUCT(Z360:AC360,'control variables'!$O$7:$R$7)/J360+I$65*'key variables'!$B$25/scenario!J$65)&lt;'key variables'!$B$28,0,IF($A360&gt;='key variables'!$B$26,N360*SUMPRODUCT(Z360:AC360,'control variables'!$O$6:$R$6)/J360+I$65*'key variables'!$B$25/scenario!J$65,N360*SUMPRODUCT(Z360:AC360,'control variables'!$O$7:$R$7)/J360+I$65*'key variables'!$B$25/scenario!J$65))</f>
        <v>3.2266437272510032E-9</v>
      </c>
      <c r="T360" s="10">
        <f t="shared" ca="1" si="255"/>
        <v>1.4877933305836265E-8</v>
      </c>
      <c r="U360" s="82">
        <f ca="1">SUMPRODUCT(P330:P359,'control variables'!AD$7:AD$36)</f>
        <v>4.4021491266322253E-9</v>
      </c>
      <c r="V360" s="82">
        <f ca="1">SUMPRODUCT(Q330:Q359,'control variables'!AE$7:AE$36)</f>
        <v>5.0812586824770356E-9</v>
      </c>
      <c r="W360" s="82">
        <f ca="1">SUMPRODUCT(R330:R359,'control variables'!AF$7:AF$36)</f>
        <v>1.5219481559510621E-8</v>
      </c>
      <c r="X360" s="82">
        <f ca="1">SUMPRODUCT(S330:S359,'control variables'!AG$7:AG$36)</f>
        <v>6.8410816235082474E-9</v>
      </c>
      <c r="Y360" s="82">
        <f t="shared" ca="1" si="249"/>
        <v>3.1543970992128128E-8</v>
      </c>
      <c r="Z360" s="10">
        <f ca="1">IF($A360&gt;='key variables'!$B$26,SUMPRODUCT(P330:P359,'control variables'!V$7:V$36)*$E360,SUMPRODUCT(P330:P359,'control variables'!Z$7:Z$36)*$E360)</f>
        <v>1.0741689519784491E-8</v>
      </c>
      <c r="AA360" s="10">
        <f ca="1">IF($A360&gt;='key variables'!$B$26,SUMPRODUCT(Q330:Q359,'control variables'!W$7:W$36)*$E360,SUMPRODUCT(Q330:Q359,'control variables'!AA$7:AA$36)*$E360)</f>
        <v>1.2398785585583708E-8</v>
      </c>
      <c r="AB360" s="10">
        <f ca="1">IF($A360&gt;='key variables'!$B$26,SUMPRODUCT(R330:R359,'control variables'!X$7:X$36)*$E360,SUMPRODUCT(R330:R359,'control variables'!AB$7:AB$36)*$E360)</f>
        <v>3.7137075746776875E-8</v>
      </c>
      <c r="AC360" s="10">
        <f ca="1">IF($A360&gt;='key variables'!$B$26,SUMPRODUCT(S330:S359,'control variables'!Y$7:Y$36)*$E360,SUMPRODUCT(S330:S359,'control variables'!AC$7:AC$36)*$E360)</f>
        <v>1.6692931717069496E-8</v>
      </c>
      <c r="AD360" s="10">
        <f t="shared" ca="1" si="250"/>
        <v>7.6970482569214566E-8</v>
      </c>
      <c r="AE360" s="82">
        <f ca="1">SUMPRODUCT(P330:P359,'control variables'!AL$7:AL$36)</f>
        <v>1.4625353986039806E-8</v>
      </c>
      <c r="AF360" s="82">
        <f ca="1">SUMPRODUCT(Q330:Q359,'control variables'!AM$7:AM$36)</f>
        <v>1.6837433816680454E-8</v>
      </c>
      <c r="AG360" s="82">
        <f ca="1">SUMPRODUCT(R330:R359,'control variables'!AN$7:AN$36)</f>
        <v>4.8007948881679141E-8</v>
      </c>
      <c r="AH360" s="82">
        <f ca="1">SUMPRODUCT(S330:S359,'control variables'!AO$7:AO$36)</f>
        <v>2.0786965663750855E-8</v>
      </c>
      <c r="AI360" s="82">
        <f t="shared" ca="1" si="262"/>
        <v>1.0025770234815025E-7</v>
      </c>
      <c r="AJ360" s="10">
        <f ca="1">SUMPRODUCT(P330:P359,'control variables'!AP$7:AP$36)</f>
        <v>1.3974582618212663E-11</v>
      </c>
      <c r="AK360" s="10">
        <f ca="1">SUMPRODUCT(Q330:Q359,'control variables'!AQ$7:AQ$36)</f>
        <v>4.0326024414528055E-11</v>
      </c>
      <c r="AL360" s="10">
        <f ca="1">SUMPRODUCT(R330:R359,'control variables'!AR$7:AR$36)</f>
        <v>1.449423199952722E-9</v>
      </c>
      <c r="AM360" s="10">
        <f ca="1">SUMPRODUCT(S330:S359,'control variables'!AS$7:AS$36)</f>
        <v>1.0858475893885762E-9</v>
      </c>
      <c r="AN360" s="10">
        <f t="shared" ca="1" si="284"/>
        <v>2.5895713963740391E-9</v>
      </c>
      <c r="AO360" s="82">
        <f ca="1">SUMPRODUCT(P330:P359,'control variables'!AX$7:AX$36)</f>
        <v>1.900329974242643E-11</v>
      </c>
      <c r="AP360" s="82">
        <f ca="1">SUMPRODUCT(Q330:Q359,'control variables'!AY$7:AY$36)</f>
        <v>4.3869791337936699E-11</v>
      </c>
      <c r="AQ360" s="82">
        <f ca="1">SUMPRODUCT(R330:R359,'control variables'!AZ$7:AZ$36)</f>
        <v>3.9419887197820711E-10</v>
      </c>
      <c r="AR360" s="82">
        <f ca="1">SUMPRODUCT(S330:S359,'control variables'!BA$7:BA$36)</f>
        <v>2.9531740273730548E-10</v>
      </c>
      <c r="AS360" s="82">
        <f t="shared" ca="1" si="285"/>
        <v>7.5238936579587564E-10</v>
      </c>
      <c r="AT360" s="10">
        <f ca="1">SUMPRODUCT(P330:P359,'control variables'!AT$7:AT$36)</f>
        <v>-1.6771153586709852E-11</v>
      </c>
      <c r="AU360" s="10">
        <f ca="1">SUMPRODUCT(Q330:Q359,'control variables'!AU$7:AU$36)</f>
        <v>1.8193012105012292E-11</v>
      </c>
      <c r="AV360" s="10">
        <f ca="1">SUMPRODUCT(R330:R359,'control variables'!AV$7:AV$36)</f>
        <v>7.834056804597646E-9</v>
      </c>
      <c r="AW360" s="10">
        <f ca="1">SUMPRODUCT(S330:S359,'control variables'!AW$7:AW$36)</f>
        <v>5.8689495909013921E-9</v>
      </c>
      <c r="AX360" s="10">
        <f t="shared" ca="1" si="263"/>
        <v>1.370442825401734E-8</v>
      </c>
      <c r="AY360" s="82">
        <f ca="1">SUMPRODUCT(P330:P359,'control variables'!BB$7:BB$36)</f>
        <v>6.0786448669951526E-11</v>
      </c>
      <c r="AZ360" s="82">
        <f ca="1">SUMPRODUCT(Q330:Q359,'control variables'!BC$7:BC$36)</f>
        <v>1.5500533570961823E-10</v>
      </c>
      <c r="BA360" s="82">
        <f ca="1">SUMPRODUCT(R330:R359,'control variables'!BD$7:BD$36)</f>
        <v>1.0850849955193E-9</v>
      </c>
      <c r="BB360" s="82">
        <f ca="1">SUMPRODUCT(S330:S359,'control variables'!BE$7:BE$36)</f>
        <v>1.541983237563467E-10</v>
      </c>
      <c r="BC360" s="82">
        <f t="shared" ca="1" si="286"/>
        <v>1.4550751036552164E-9</v>
      </c>
      <c r="BD360" s="10">
        <f ca="1">SUMPRODUCT(P330:P359,'control variables'!BF$7:BF$36)</f>
        <v>1.2715995601243601E-11</v>
      </c>
      <c r="BE360" s="10">
        <f ca="1">SUMPRODUCT(Q330:Q359,'control variables'!BG$7:BG$36)</f>
        <v>1.4677663385881238E-11</v>
      </c>
      <c r="BF360" s="10">
        <f ca="1">SUMPRODUCT(R330:R359,'control variables'!BH$7:BH$36)</f>
        <v>4.3962813388832688E-10</v>
      </c>
      <c r="BG360" s="10">
        <f ca="1">SUMPRODUCT(S330:S359,'control variables'!BI$7:BI$36)</f>
        <v>9.8805334996488696E-10</v>
      </c>
      <c r="BH360" s="10">
        <f t="shared" ca="1" si="287"/>
        <v>1.4550751428403386E-9</v>
      </c>
      <c r="BI360" s="82">
        <f t="shared" ca="1" si="264"/>
        <v>1.4669369281123048E-8</v>
      </c>
      <c r="BJ360" s="82">
        <f t="shared" ca="1" si="265"/>
        <v>1.7010632164495087E-8</v>
      </c>
      <c r="BK360" s="82">
        <f t="shared" ca="1" si="266"/>
        <v>5.6927090681796082E-8</v>
      </c>
      <c r="BL360" s="82">
        <f t="shared" ca="1" si="267"/>
        <v>2.6810113578408594E-8</v>
      </c>
      <c r="BM360" s="82">
        <f t="shared" ca="1" si="257"/>
        <v>1.1541720570582282E-7</v>
      </c>
      <c r="BN360" s="10">
        <f ca="1">BN359+BI360-INDIRECT(ADDRESS(MAX($D360-'key variables'!$B$9*30,34),scenario!BI$4),TRUE)</f>
        <v>9439390.07516893</v>
      </c>
      <c r="BO360" s="10">
        <f ca="1">BO359+BJ360-INDIRECT(ADDRESS(MAX($D360-'key variables'!$B$9*30,34),scenario!BJ$4),TRUE)</f>
        <v>10895583.3609921</v>
      </c>
      <c r="BP360" s="10">
        <f ca="1">BP359+BK360-INDIRECT(ADDRESS(MAX($D360-'key variables'!$B$9*30,34),scenario!BK$4),TRUE)</f>
        <v>32531162.537993733</v>
      </c>
      <c r="BQ360" s="10">
        <f ca="1">BQ359+BL360-INDIRECT(ADDRESS(MAX($D360-'key variables'!$B$9*30,34),scenario!BL$4),TRUE)</f>
        <v>14415841.516534979</v>
      </c>
      <c r="BR360" s="10">
        <f t="shared" ca="1" si="288"/>
        <v>67281977.49068971</v>
      </c>
      <c r="BS360" s="82">
        <f t="shared" ca="1" si="269"/>
        <v>7.5381978257190271E-8</v>
      </c>
      <c r="BT360" s="82">
        <f t="shared" ca="1" si="270"/>
        <v>8.9855489080283563E-8</v>
      </c>
      <c r="BU360" s="82">
        <f t="shared" ca="1" si="271"/>
        <v>3.0519601164174704E-7</v>
      </c>
      <c r="BV360" s="82">
        <f t="shared" ca="1" si="272"/>
        <v>1.4850995003233903E-7</v>
      </c>
      <c r="BW360" s="82">
        <f t="shared" ca="1" si="289"/>
        <v>6.1894342901155989E-7</v>
      </c>
      <c r="BX360" s="10">
        <f t="shared" ca="1" si="273"/>
        <v>3.3417098621472692E-10</v>
      </c>
      <c r="BY360" s="10">
        <f t="shared" ca="1" si="274"/>
        <v>7.7863573367716298E-10</v>
      </c>
      <c r="BZ360" s="10">
        <f t="shared" ca="1" si="275"/>
        <v>6.9355473434374655E-9</v>
      </c>
      <c r="CA360" s="10">
        <f t="shared" ca="1" si="276"/>
        <v>5.2018131741555169E-9</v>
      </c>
      <c r="CB360" s="10">
        <v>0</v>
      </c>
      <c r="CC360" s="82">
        <f t="shared" ca="1" si="277"/>
        <v>-7.2004852956375697E-11</v>
      </c>
      <c r="CD360" s="82">
        <f t="shared" ca="1" si="278"/>
        <v>1.3436844031598649E-10</v>
      </c>
      <c r="CE360" s="82">
        <f t="shared" ca="1" si="279"/>
        <v>4.1986424752880013E-8</v>
      </c>
      <c r="CF360" s="82">
        <f t="shared" ca="1" si="280"/>
        <v>3.1349803691312954E-8</v>
      </c>
      <c r="CG360" s="82">
        <f t="shared" ca="1" si="290"/>
        <v>7.339859203155257E-8</v>
      </c>
      <c r="CH360" s="13" t="str">
        <f t="shared" ca="1" si="242"/>
        <v/>
      </c>
      <c r="CI360" s="81">
        <f t="shared" ca="1" si="251"/>
        <v>0.11317759658631546</v>
      </c>
      <c r="CJ360" s="81">
        <f t="shared" ca="1" si="252"/>
        <v>0.13063724757458617</v>
      </c>
      <c r="CK360" s="81">
        <f t="shared" ca="1" si="253"/>
        <v>0.39004625943938676</v>
      </c>
      <c r="CL360" s="81">
        <f t="shared" ca="1" si="254"/>
        <v>0.17284488538116222</v>
      </c>
      <c r="CM360" s="89">
        <f t="shared" ca="1" si="243"/>
        <v>0.80670598898145052</v>
      </c>
    </row>
    <row r="361" spans="1:91" x14ac:dyDescent="0.3">
      <c r="A361">
        <v>296</v>
      </c>
      <c r="B361" s="3">
        <f t="shared" si="256"/>
        <v>1.0111111111111111</v>
      </c>
      <c r="C361" s="3">
        <f t="shared" si="244"/>
        <v>9.8666666666666671</v>
      </c>
      <c r="D361" s="4">
        <f t="shared" ca="1" si="281"/>
        <v>361</v>
      </c>
      <c r="E361" s="58">
        <f>(0.5*(COS(B361*2*PI())+1)*('key variables'!$B$4-'key variables'!$B$6)+'key variables'!$B$6)/'key variables'!$B$4</f>
        <v>1</v>
      </c>
      <c r="F361" s="10">
        <f t="shared" ca="1" si="245"/>
        <v>11689222.907461114</v>
      </c>
      <c r="G361" s="10">
        <f t="shared" ca="1" si="246"/>
        <v>13492492.798713122</v>
      </c>
      <c r="H361" s="10">
        <f t="shared" ca="1" si="247"/>
        <v>40309474.521088287</v>
      </c>
      <c r="I361" s="10">
        <f t="shared" ca="1" si="248"/>
        <v>17912154.249750931</v>
      </c>
      <c r="J361" s="10">
        <f t="shared" ca="1" si="282"/>
        <v>83403344.477013454</v>
      </c>
      <c r="K361" s="82">
        <f t="shared" ca="1" si="258"/>
        <v>2249832.8322921088</v>
      </c>
      <c r="L361" s="82">
        <f t="shared" ca="1" si="259"/>
        <v>2596909.4377209316</v>
      </c>
      <c r="M361" s="82">
        <f t="shared" ca="1" si="260"/>
        <v>7778311.9830942489</v>
      </c>
      <c r="N361" s="82">
        <f t="shared" ca="1" si="261"/>
        <v>3496312.7332158037</v>
      </c>
      <c r="O361" s="82">
        <f t="shared" ca="1" si="283"/>
        <v>16121366.986323092</v>
      </c>
      <c r="P361" s="10">
        <f ca="1">IF(IF($A361&gt;='key variables'!$B$26,K361*SUMPRODUCT(Z361:AC361,'control variables'!$O$3:$R$3)/J361+F$65*'key variables'!$B$25/scenario!J$65,K361*SUMPRODUCT(Z361:AC361,'control variables'!$O$7:$R$7)/J361+F$65*'key variables'!$B$25/scenario!J$65)&lt;'key variables'!$B$28,0,IF($A361&gt;='key variables'!$B$26,K361*SUMPRODUCT(Z361:AC361,'control variables'!$O$3:$R$3)/J361+F$65*'key variables'!$B$25/scenario!J$65,K361*SUMPRODUCT(Z361:AC361,'control variables'!$O$7:$R$7)/J361+F$65*'key variables'!$B$25/scenario!J$65))</f>
        <v>1.7865543881829422E-9</v>
      </c>
      <c r="Q361" s="10">
        <f ca="1">IF(IF($A361&gt;='key variables'!$B$26,L361*SUMPRODUCT(Z361:AC361,'control variables'!$O$4:$R$4)/J361+G$65*'key variables'!$B$25/scenario!J$65,L361*SUMPRODUCT(Z361:AC361,'control variables'!$O$7:$R$7)/J361+G$65*'key variables'!$B$25/scenario!J$65)&lt;'key variables'!$B$28,0,IF($A361&gt;='key variables'!$B$26,L361*SUMPRODUCT(Z361:AC361,'control variables'!$O$4:$R$4)/J361+G$65*'key variables'!$B$25/scenario!J$65,L361*SUMPRODUCT(Z361:AC361,'control variables'!$O$7:$R$7)/J361+G$65*'key variables'!$B$25/scenario!J$65))</f>
        <v>2.0621620793698381E-9</v>
      </c>
      <c r="R361" s="10">
        <f ca="1">IF(IF($A361&gt;='key variables'!$B$26,M361*SUMPRODUCT(Z361:AC361,'control variables'!$O$5:$R$5)/J361+H$65*'key variables'!$B$25/scenario!J$65,M361*SUMPRODUCT(Z361:AC361,'control variables'!$O$7:$R$7)/J361+H$65*'key variables'!$B$25/scenario!J$65)&lt;'key variables'!$B$28,0,IF($A361&gt;='key variables'!$B$26,M361*SUMPRODUCT(Z361:AC361,'control variables'!$O$5:$R$5)/J361+H$65*'key variables'!$B$25/scenario!J$65,M361*SUMPRODUCT(Z361:AC361,'control variables'!$O$7:$R$7)/J361+H$65*'key variables'!$B$25/scenario!J$65))</f>
        <v>6.176626639364798E-9</v>
      </c>
      <c r="S361" s="10">
        <f ca="1">IF(IF($A361&gt;='key variables'!$B$26,N361*SUMPRODUCT(Z361:AC361,'control variables'!$O$6:$R$6)/J361+I$65*'key variables'!$B$25/scenario!J$65,N361*SUMPRODUCT(Z361:AC361,'control variables'!$O$7:$R$7)/J361+I$65*'key variables'!$B$25/scenario!J$65)&lt;'key variables'!$B$28,0,IF($A361&gt;='key variables'!$B$26,N361*SUMPRODUCT(Z361:AC361,'control variables'!$O$6:$R$6)/J361+I$65*'key variables'!$B$25/scenario!J$65,N361*SUMPRODUCT(Z361:AC361,'control variables'!$O$7:$R$7)/J361+I$65*'key variables'!$B$25/scenario!J$65))</f>
        <v>2.7763630996632153E-9</v>
      </c>
      <c r="T361" s="10">
        <f t="shared" ca="1" si="255"/>
        <v>1.2801706206580794E-8</v>
      </c>
      <c r="U361" s="82">
        <f ca="1">SUMPRODUCT(P331:P360,'control variables'!AD$7:AD$36)</f>
        <v>3.7878258114381522E-9</v>
      </c>
      <c r="V361" s="82">
        <f ca="1">SUMPRODUCT(Q331:Q360,'control variables'!AE$7:AE$36)</f>
        <v>4.3721651035491416E-9</v>
      </c>
      <c r="W361" s="82">
        <f ca="1">SUMPRODUCT(R331:R360,'control variables'!AF$7:AF$36)</f>
        <v>1.3095591137305328E-8</v>
      </c>
      <c r="X361" s="82">
        <f ca="1">SUMPRODUCT(S331:S360,'control variables'!AG$7:AG$36)</f>
        <v>5.8864033921322031E-9</v>
      </c>
      <c r="Y361" s="82">
        <f t="shared" ca="1" si="249"/>
        <v>2.7141985444424824E-8</v>
      </c>
      <c r="Z361" s="10">
        <f ca="1">IF($A361&gt;='key variables'!$B$26,SUMPRODUCT(P331:P360,'control variables'!V$7:V$36)*$E361,SUMPRODUCT(P331:P360,'control variables'!Z$7:Z$36)*$E361)</f>
        <v>9.2426784397969005E-9</v>
      </c>
      <c r="AA361" s="10">
        <f ca="1">IF($A361&gt;='key variables'!$B$26,SUMPRODUCT(Q331:Q360,'control variables'!W$7:W$36)*$E361,SUMPRODUCT(Q331:Q360,'control variables'!AA$7:AA$36)*$E361)</f>
        <v>1.0668525468034406E-8</v>
      </c>
      <c r="AB361" s="10">
        <f ca="1">IF($A361&gt;='key variables'!$B$26,SUMPRODUCT(R331:R360,'control variables'!X$7:X$36)*$E361,SUMPRODUCT(R331:R360,'control variables'!AB$7:AB$36)*$E361)</f>
        <v>3.1954568104918151E-8</v>
      </c>
      <c r="AC361" s="10">
        <f ca="1">IF($A361&gt;='key variables'!$B$26,SUMPRODUCT(S331:S360,'control variables'!Y$7:Y$36)*$E361,SUMPRODUCT(S331:S360,'control variables'!AC$7:AC$36)*$E361)</f>
        <v>1.4363420185827108E-8</v>
      </c>
      <c r="AD361" s="10">
        <f t="shared" ca="1" si="250"/>
        <v>6.6229192198576563E-8</v>
      </c>
      <c r="AE361" s="82">
        <f ca="1">SUMPRODUCT(P331:P360,'control variables'!AL$7:AL$36)</f>
        <v>1.2584374526203951E-8</v>
      </c>
      <c r="AF361" s="82">
        <f ca="1">SUMPRODUCT(Q331:Q360,'control variables'!AM$7:AM$36)</f>
        <v>1.448775690568109E-8</v>
      </c>
      <c r="AG361" s="82">
        <f ca="1">SUMPRODUCT(R331:R360,'control variables'!AN$7:AN$36)</f>
        <v>4.1308402486434052E-8</v>
      </c>
      <c r="AH361" s="82">
        <f ca="1">SUMPRODUCT(S331:S360,'control variables'!AO$7:AO$36)</f>
        <v>1.7886128528969369E-8</v>
      </c>
      <c r="AI361" s="82">
        <f t="shared" ca="1" si="262"/>
        <v>8.6266662447288459E-8</v>
      </c>
      <c r="AJ361" s="10">
        <f ca="1">SUMPRODUCT(P331:P360,'control variables'!AP$7:AP$36)</f>
        <v>1.2024418806056321E-11</v>
      </c>
      <c r="AK361" s="10">
        <f ca="1">SUMPRODUCT(Q331:Q360,'control variables'!AQ$7:AQ$36)</f>
        <v>3.4698496519787674E-11</v>
      </c>
      <c r="AL361" s="10">
        <f ca="1">SUMPRODUCT(R331:R360,'control variables'!AR$7:AR$36)</f>
        <v>1.2471550714317452E-9</v>
      </c>
      <c r="AM361" s="10">
        <f ca="1">SUMPRODUCT(S331:S360,'control variables'!AS$7:AS$36)</f>
        <v>9.3431671850710712E-10</v>
      </c>
      <c r="AN361" s="10">
        <f t="shared" ca="1" si="284"/>
        <v>2.2281947052646963E-9</v>
      </c>
      <c r="AO361" s="82">
        <f ca="1">SUMPRODUCT(P331:P360,'control variables'!AX$7:AX$36)</f>
        <v>1.6351374566432897E-11</v>
      </c>
      <c r="AP361" s="82">
        <f ca="1">SUMPRODUCT(Q331:Q360,'control variables'!AY$7:AY$36)</f>
        <v>3.7747728028325235E-11</v>
      </c>
      <c r="AQ361" s="82">
        <f ca="1">SUMPRODUCT(R331:R360,'control variables'!AZ$7:AZ$36)</f>
        <v>3.3918811452468178E-10</v>
      </c>
      <c r="AR361" s="82">
        <f ca="1">SUMPRODUCT(S331:S360,'control variables'!BA$7:BA$36)</f>
        <v>2.5410563079016225E-10</v>
      </c>
      <c r="AS361" s="82">
        <f t="shared" ca="1" si="285"/>
        <v>6.4739284790960215E-10</v>
      </c>
      <c r="AT361" s="10">
        <f ca="1">SUMPRODUCT(P331:P360,'control variables'!AT$7:AT$36)</f>
        <v>-1.443072613306338E-11</v>
      </c>
      <c r="AU361" s="10">
        <f ca="1">SUMPRODUCT(Q331:Q360,'control variables'!AU$7:AU$36)</f>
        <v>1.5654163195487369E-11</v>
      </c>
      <c r="AV361" s="10">
        <f ca="1">SUMPRODUCT(R331:R360,'control variables'!AV$7:AV$36)</f>
        <v>6.7408081187448265E-9</v>
      </c>
      <c r="AW361" s="10">
        <f ca="1">SUMPRODUCT(S331:S360,'control variables'!AW$7:AW$36)</f>
        <v>5.0499331365116545E-9</v>
      </c>
      <c r="AX361" s="10">
        <f t="shared" ca="1" si="263"/>
        <v>1.1791964692318904E-8</v>
      </c>
      <c r="AY361" s="82">
        <f ca="1">SUMPRODUCT(P331:P360,'control variables'!BB$7:BB$36)</f>
        <v>5.2303652746505466E-11</v>
      </c>
      <c r="AZ361" s="82">
        <f ca="1">SUMPRODUCT(Q331:Q360,'control variables'!BC$7:BC$36)</f>
        <v>1.3337422123196127E-10</v>
      </c>
      <c r="BA361" s="82">
        <f ca="1">SUMPRODUCT(R331:R360,'control variables'!BD$7:BD$36)</f>
        <v>9.3366054520207496E-10</v>
      </c>
      <c r="BB361" s="82">
        <f ca="1">SUMPRODUCT(S331:S360,'control variables'!BE$7:BE$36)</f>
        <v>1.3267982842090272E-10</v>
      </c>
      <c r="BC361" s="82">
        <f t="shared" ca="1" si="286"/>
        <v>1.2520182476014445E-9</v>
      </c>
      <c r="BD361" s="10">
        <f ca="1">SUMPRODUCT(P331:P360,'control variables'!BF$7:BF$36)</f>
        <v>1.0941468580682372E-11</v>
      </c>
      <c r="BE361" s="10">
        <f ca="1">SUMPRODUCT(Q331:Q360,'control variables'!BG$7:BG$36)</f>
        <v>1.2629384108842066E-11</v>
      </c>
      <c r="BF361" s="10">
        <f ca="1">SUMPRODUCT(R331:R360,'control variables'!BH$7:BH$36)</f>
        <v>3.7827768780076675E-10</v>
      </c>
      <c r="BG361" s="10">
        <f ca="1">SUMPRODUCT(S331:S360,'control variables'!BI$7:BI$36)</f>
        <v>8.5016974082796132E-10</v>
      </c>
      <c r="BH361" s="10">
        <f t="shared" ca="1" si="287"/>
        <v>1.2520182813182525E-9</v>
      </c>
      <c r="BI361" s="82">
        <f t="shared" ca="1" si="264"/>
        <v>1.2622247452817393E-8</v>
      </c>
      <c r="BJ361" s="82">
        <f t="shared" ca="1" si="265"/>
        <v>1.463678529010854E-8</v>
      </c>
      <c r="BK361" s="82">
        <f t="shared" ca="1" si="266"/>
        <v>4.898287115038095E-8</v>
      </c>
      <c r="BL361" s="82">
        <f t="shared" ca="1" si="267"/>
        <v>2.3068741493901927E-8</v>
      </c>
      <c r="BM361" s="82">
        <f t="shared" ca="1" si="257"/>
        <v>9.9310645387208808E-8</v>
      </c>
      <c r="BN361" s="10">
        <f ca="1">BN360+BI361-INDIRECT(ADDRESS(MAX($D361-'key variables'!$B$9*30,34),scenario!BI$4),TRUE)</f>
        <v>9439390.075168943</v>
      </c>
      <c r="BO361" s="10">
        <f ca="1">BO360+BJ361-INDIRECT(ADDRESS(MAX($D361-'key variables'!$B$9*30,34),scenario!BJ$4),TRUE)</f>
        <v>10895583.360992115</v>
      </c>
      <c r="BP361" s="10">
        <f ca="1">BP360+BK361-INDIRECT(ADDRESS(MAX($D361-'key variables'!$B$9*30,34),scenario!BK$4),TRUE)</f>
        <v>32531162.537993781</v>
      </c>
      <c r="BQ361" s="10">
        <f ca="1">BQ360+BL361-INDIRECT(ADDRESS(MAX($D361-'key variables'!$B$9*30,34),scenario!BL$4),TRUE)</f>
        <v>14415841.516535001</v>
      </c>
      <c r="BR361" s="10">
        <f t="shared" ca="1" si="288"/>
        <v>67281977.490689814</v>
      </c>
      <c r="BS361" s="82">
        <f t="shared" ca="1" si="269"/>
        <v>6.4535343723975129E-8</v>
      </c>
      <c r="BT361" s="82">
        <f t="shared" ca="1" si="270"/>
        <v>7.7268236485436021E-8</v>
      </c>
      <c r="BU361" s="82">
        <f t="shared" ca="1" si="271"/>
        <v>2.620114894429301E-7</v>
      </c>
      <c r="BV361" s="82">
        <f t="shared" ca="1" si="272"/>
        <v>1.2736740189727233E-7</v>
      </c>
      <c r="BW361" s="82">
        <f t="shared" ca="1" si="289"/>
        <v>5.3118247154961357E-7</v>
      </c>
      <c r="BX361" s="10">
        <f t="shared" ca="1" si="273"/>
        <v>2.87277239453972E-10</v>
      </c>
      <c r="BY361" s="10">
        <f t="shared" ca="1" si="274"/>
        <v>6.7037985636468494E-10</v>
      </c>
      <c r="BZ361" s="10">
        <f t="shared" ca="1" si="275"/>
        <v>5.9627972249593057E-9</v>
      </c>
      <c r="CA361" s="10">
        <f t="shared" ca="1" si="276"/>
        <v>4.473069235696815E-9</v>
      </c>
      <c r="CB361" s="10">
        <v>0</v>
      </c>
      <c r="CC361" s="82">
        <f t="shared" ca="1" si="277"/>
        <v>-6.1901082583688889E-11</v>
      </c>
      <c r="CD361" s="82">
        <f t="shared" ca="1" si="278"/>
        <v>1.1566504561196154E-10</v>
      </c>
      <c r="CE361" s="82">
        <f t="shared" ca="1" si="279"/>
        <v>3.6153583591042256E-8</v>
      </c>
      <c r="CF361" s="82">
        <f t="shared" ca="1" si="280"/>
        <v>2.6980081642518245E-8</v>
      </c>
      <c r="CG361" s="82">
        <f t="shared" ca="1" si="290"/>
        <v>6.318742919658878E-8</v>
      </c>
      <c r="CH361" s="13" t="str">
        <f t="shared" ca="1" si="242"/>
        <v/>
      </c>
      <c r="CI361" s="81">
        <f t="shared" ca="1" si="251"/>
        <v>0.11317759658631561</v>
      </c>
      <c r="CJ361" s="81">
        <f t="shared" ca="1" si="252"/>
        <v>0.13063724757458633</v>
      </c>
      <c r="CK361" s="81">
        <f t="shared" ca="1" si="253"/>
        <v>0.39004625943938731</v>
      </c>
      <c r="CL361" s="81">
        <f t="shared" ca="1" si="254"/>
        <v>0.17284488538116247</v>
      </c>
      <c r="CM361" s="89">
        <f t="shared" ca="1" si="243"/>
        <v>0.80670598898145174</v>
      </c>
    </row>
    <row r="362" spans="1:91" x14ac:dyDescent="0.3">
      <c r="A362">
        <v>297</v>
      </c>
      <c r="B362" s="3">
        <f t="shared" si="256"/>
        <v>1.0138888888888888</v>
      </c>
      <c r="C362" s="3">
        <f t="shared" si="244"/>
        <v>9.9</v>
      </c>
      <c r="D362" s="4">
        <f t="shared" ca="1" si="281"/>
        <v>362</v>
      </c>
      <c r="E362" s="58">
        <f>(0.5*(COS(B362*2*PI())+1)*('key variables'!$B$4-'key variables'!$B$6)+'key variables'!$B$6)/'key variables'!$B$4</f>
        <v>1</v>
      </c>
      <c r="F362" s="10">
        <f t="shared" ca="1" si="245"/>
        <v>11689222.907461114</v>
      </c>
      <c r="G362" s="10">
        <f t="shared" ca="1" si="246"/>
        <v>13492492.798713122</v>
      </c>
      <c r="H362" s="10">
        <f t="shared" ca="1" si="247"/>
        <v>40309474.521088287</v>
      </c>
      <c r="I362" s="10">
        <f t="shared" ca="1" si="248"/>
        <v>17912154.249750931</v>
      </c>
      <c r="J362" s="10">
        <f t="shared" ca="1" si="282"/>
        <v>83403344.477013454</v>
      </c>
      <c r="K362" s="82">
        <f t="shared" ca="1" si="258"/>
        <v>2249832.8322921065</v>
      </c>
      <c r="L362" s="82">
        <f t="shared" ca="1" si="259"/>
        <v>2596909.4377209293</v>
      </c>
      <c r="M362" s="82">
        <f t="shared" ca="1" si="260"/>
        <v>7778311.9830942443</v>
      </c>
      <c r="N362" s="82">
        <f t="shared" ca="1" si="261"/>
        <v>3496312.7332158023</v>
      </c>
      <c r="O362" s="82">
        <f t="shared" ca="1" si="283"/>
        <v>16121366.986323081</v>
      </c>
      <c r="P362" s="10">
        <f ca="1">IF(IF($A362&gt;='key variables'!$B$26,K362*SUMPRODUCT(Z362:AC362,'control variables'!$O$3:$R$3)/J362+F$65*'key variables'!$B$25/scenario!J$65,K362*SUMPRODUCT(Z362:AC362,'control variables'!$O$7:$R$7)/J362+F$65*'key variables'!$B$25/scenario!J$65)&lt;'key variables'!$B$28,0,IF($A362&gt;='key variables'!$B$26,K362*SUMPRODUCT(Z362:AC362,'control variables'!$O$3:$R$3)/J362+F$65*'key variables'!$B$25/scenario!J$65,K362*SUMPRODUCT(Z362:AC362,'control variables'!$O$7:$R$7)/J362+F$65*'key variables'!$B$25/scenario!J$65))</f>
        <v>1.5372393416109732E-9</v>
      </c>
      <c r="Q362" s="10">
        <f ca="1">IF(IF($A362&gt;='key variables'!$B$26,L362*SUMPRODUCT(Z362:AC362,'control variables'!$O$4:$R$4)/J362+G$65*'key variables'!$B$25/scenario!J$65,L362*SUMPRODUCT(Z362:AC362,'control variables'!$O$7:$R$7)/J362+G$65*'key variables'!$B$25/scenario!J$65)&lt;'key variables'!$B$28,0,IF($A362&gt;='key variables'!$B$26,L362*SUMPRODUCT(Z362:AC362,'control variables'!$O$4:$R$4)/J362+G$65*'key variables'!$B$25/scenario!J$65,L362*SUMPRODUCT(Z362:AC362,'control variables'!$O$7:$R$7)/J362+G$65*'key variables'!$B$25/scenario!J$65))</f>
        <v>1.7743857663408544E-9</v>
      </c>
      <c r="R362" s="10">
        <f ca="1">IF(IF($A362&gt;='key variables'!$B$26,M362*SUMPRODUCT(Z362:AC362,'control variables'!$O$5:$R$5)/J362+H$65*'key variables'!$B$25/scenario!J$65,M362*SUMPRODUCT(Z362:AC362,'control variables'!$O$7:$R$7)/J362+H$65*'key variables'!$B$25/scenario!J$65)&lt;'key variables'!$B$28,0,IF($A362&gt;='key variables'!$B$26,M362*SUMPRODUCT(Z362:AC362,'control variables'!$O$5:$R$5)/J362+H$65*'key variables'!$B$25/scenario!J$65,M362*SUMPRODUCT(Z362:AC362,'control variables'!$O$7:$R$7)/J362+H$65*'key variables'!$B$25/scenario!J$65))</f>
        <v>5.314673614907976E-9</v>
      </c>
      <c r="S362" s="10">
        <f ca="1">IF(IF($A362&gt;='key variables'!$B$26,N362*SUMPRODUCT(Z362:AC362,'control variables'!$O$6:$R$6)/J362+I$65*'key variables'!$B$25/scenario!J$65,N362*SUMPRODUCT(Z362:AC362,'control variables'!$O$7:$R$7)/J362+I$65*'key variables'!$B$25/scenario!J$65)&lt;'key variables'!$B$28,0,IF($A362&gt;='key variables'!$B$26,N362*SUMPRODUCT(Z362:AC362,'control variables'!$O$6:$R$6)/J362+I$65*'key variables'!$B$25/scenario!J$65,N362*SUMPRODUCT(Z362:AC362,'control variables'!$O$7:$R$7)/J362+I$65*'key variables'!$B$25/scenario!J$65))</f>
        <v>2.388919481897268E-9</v>
      </c>
      <c r="T362" s="10">
        <f t="shared" ca="1" si="255"/>
        <v>1.1015218204757071E-8</v>
      </c>
      <c r="U362" s="82">
        <f ca="1">SUMPRODUCT(P332:P361,'control variables'!AD$7:AD$36)</f>
        <v>3.2592317899901467E-9</v>
      </c>
      <c r="V362" s="82">
        <f ca="1">SUMPRODUCT(Q332:Q361,'control variables'!AE$7:AE$36)</f>
        <v>3.7620260819656181E-9</v>
      </c>
      <c r="W362" s="82">
        <f ca="1">SUMPRODUCT(R332:R361,'control variables'!AF$7:AF$36)</f>
        <v>1.1268091266111705E-8</v>
      </c>
      <c r="X362" s="82">
        <f ca="1">SUMPRODUCT(S332:S361,'control variables'!AG$7:AG$36)</f>
        <v>5.0649512462820841E-9</v>
      </c>
      <c r="Y362" s="82">
        <f t="shared" ca="1" si="249"/>
        <v>2.3354300384349553E-8</v>
      </c>
      <c r="Z362" s="10">
        <f ca="1">IF($A362&gt;='key variables'!$B$26,SUMPRODUCT(P332:P361,'control variables'!V$7:V$36)*$E362,SUMPRODUCT(P332:P361,'control variables'!Z$7:Z$36)*$E362)</f>
        <v>7.9528555153398581E-9</v>
      </c>
      <c r="AA362" s="10">
        <f ca="1">IF($A362&gt;='key variables'!$B$26,SUMPRODUCT(Q332:Q361,'control variables'!W$7:W$36)*$E362,SUMPRODUCT(Q332:Q361,'control variables'!AA$7:AA$36)*$E362)</f>
        <v>9.1797244880527922E-9</v>
      </c>
      <c r="AB362" s="10">
        <f ca="1">IF($A362&gt;='key variables'!$B$26,SUMPRODUCT(R332:R361,'control variables'!X$7:X$36)*$E362,SUMPRODUCT(R332:R361,'control variables'!AB$7:AB$36)*$E362)</f>
        <v>2.7495283412573824E-8</v>
      </c>
      <c r="AC362" s="10">
        <f ca="1">IF($A362&gt;='key variables'!$B$26,SUMPRODUCT(S332:S361,'control variables'!Y$7:Y$36)*$E362,SUMPRODUCT(S332:S361,'control variables'!AC$7:AC$36)*$E362)</f>
        <v>1.2358993790387572E-8</v>
      </c>
      <c r="AD362" s="10">
        <f t="shared" ca="1" si="250"/>
        <v>5.6986857206354044E-8</v>
      </c>
      <c r="AE362" s="82">
        <f ca="1">SUMPRODUCT(P332:P361,'control variables'!AL$7:AL$36)</f>
        <v>1.0828215328458711E-8</v>
      </c>
      <c r="AF362" s="82">
        <f ca="1">SUMPRODUCT(Q332:Q361,'control variables'!AM$7:AM$36)</f>
        <v>1.246597922482533E-8</v>
      </c>
      <c r="AG362" s="82">
        <f ca="1">SUMPRODUCT(R332:R361,'control variables'!AN$7:AN$36)</f>
        <v>3.5543782971999093E-8</v>
      </c>
      <c r="AH362" s="82">
        <f ca="1">SUMPRODUCT(S332:S361,'control variables'!AO$7:AO$36)</f>
        <v>1.5390105459821396E-8</v>
      </c>
      <c r="AI362" s="82">
        <f t="shared" ca="1" si="262"/>
        <v>7.4228082985104533E-8</v>
      </c>
      <c r="AJ362" s="10">
        <f ca="1">SUMPRODUCT(P332:P361,'control variables'!AP$7:AP$36)</f>
        <v>1.0346401862121119E-11</v>
      </c>
      <c r="AK362" s="10">
        <f ca="1">SUMPRODUCT(Q332:Q361,'control variables'!AQ$7:AQ$36)</f>
        <v>2.9856294495024997E-11</v>
      </c>
      <c r="AL362" s="10">
        <f ca="1">SUMPRODUCT(R332:R361,'control variables'!AR$7:AR$36)</f>
        <v>1.0731136166777627E-9</v>
      </c>
      <c r="AM362" s="10">
        <f ca="1">SUMPRODUCT(S332:S361,'control variables'!AS$7:AS$36)</f>
        <v>8.0393209784941528E-10</v>
      </c>
      <c r="AN362" s="10">
        <f t="shared" ca="1" si="284"/>
        <v>1.9172484108843242E-9</v>
      </c>
      <c r="AO362" s="82">
        <f ca="1">SUMPRODUCT(P332:P361,'control variables'!AX$7:AX$36)</f>
        <v>1.4069527599718303E-11</v>
      </c>
      <c r="AP362" s="82">
        <f ca="1">SUMPRODUCT(Q332:Q361,'control variables'!AY$7:AY$36)</f>
        <v>3.2480003388304838E-11</v>
      </c>
      <c r="AQ362" s="82">
        <f ca="1">SUMPRODUCT(R332:R361,'control variables'!AZ$7:AZ$36)</f>
        <v>2.9185415081849574E-10</v>
      </c>
      <c r="AR362" s="82">
        <f ca="1">SUMPRODUCT(S332:S361,'control variables'!BA$7:BA$36)</f>
        <v>2.1864499349096283E-10</v>
      </c>
      <c r="AS362" s="82">
        <f t="shared" ca="1" si="285"/>
        <v>5.570486752974817E-10</v>
      </c>
      <c r="AT362" s="10">
        <f ca="1">SUMPRODUCT(P332:P361,'control variables'!AT$7:AT$36)</f>
        <v>-1.2416907140633461E-11</v>
      </c>
      <c r="AU362" s="10">
        <f ca="1">SUMPRODUCT(Q332:Q361,'control variables'!AU$7:AU$36)</f>
        <v>1.3469612614803756E-11</v>
      </c>
      <c r="AV362" s="10">
        <f ca="1">SUMPRODUCT(R332:R361,'control variables'!AV$7:AV$36)</f>
        <v>5.8001231325089742E-9</v>
      </c>
      <c r="AW362" s="10">
        <f ca="1">SUMPRODUCT(S332:S361,'control variables'!AW$7:AW$36)</f>
        <v>4.3452110617500911E-9</v>
      </c>
      <c r="AX362" s="10">
        <f t="shared" ca="1" si="263"/>
        <v>1.0146386899733235E-8</v>
      </c>
      <c r="AY362" s="82">
        <f ca="1">SUMPRODUCT(P332:P361,'control variables'!BB$7:BB$36)</f>
        <v>4.5004637554675008E-11</v>
      </c>
      <c r="AZ362" s="82">
        <f ca="1">SUMPRODUCT(Q332:Q361,'control variables'!BC$7:BC$36)</f>
        <v>1.1476174550892142E-10</v>
      </c>
      <c r="BA362" s="82">
        <f ca="1">SUMPRODUCT(R332:R361,'control variables'!BD$7:BD$36)</f>
        <v>8.0336749403658129E-10</v>
      </c>
      <c r="BB362" s="82">
        <f ca="1">SUMPRODUCT(S332:S361,'control variables'!BE$7:BE$36)</f>
        <v>1.1416425575168166E-10</v>
      </c>
      <c r="BC362" s="82">
        <f t="shared" ca="1" si="286"/>
        <v>1.0772981328518596E-9</v>
      </c>
      <c r="BD362" s="10">
        <f ca="1">SUMPRODUCT(P332:P361,'control variables'!BF$7:BF$36)</f>
        <v>9.4145781782396466E-12</v>
      </c>
      <c r="BE362" s="10">
        <f ca="1">SUMPRODUCT(Q332:Q361,'control variables'!BG$7:BG$36)</f>
        <v>1.086694378902981E-11</v>
      </c>
      <c r="BF362" s="10">
        <f ca="1">SUMPRODUCT(R332:R361,'control variables'!BH$7:BH$36)</f>
        <v>3.2548874391246886E-10</v>
      </c>
      <c r="BG362" s="10">
        <f ca="1">SUMPRODUCT(S332:S361,'control variables'!BI$7:BI$36)</f>
        <v>7.3152789598372267E-10</v>
      </c>
      <c r="BH362" s="10">
        <f t="shared" ca="1" si="287"/>
        <v>1.077298161863461E-9</v>
      </c>
      <c r="BI362" s="82">
        <f t="shared" ca="1" si="264"/>
        <v>1.0860803058872751E-8</v>
      </c>
      <c r="BJ362" s="82">
        <f t="shared" ca="1" si="265"/>
        <v>1.2594210582949056E-8</v>
      </c>
      <c r="BK362" s="82">
        <f t="shared" ca="1" si="266"/>
        <v>4.2147273598544653E-8</v>
      </c>
      <c r="BL362" s="82">
        <f t="shared" ca="1" si="267"/>
        <v>1.984948077732317E-8</v>
      </c>
      <c r="BM362" s="82">
        <f t="shared" ca="1" si="257"/>
        <v>8.545176801768963E-8</v>
      </c>
      <c r="BN362" s="10">
        <f ca="1">BN361+BI362-INDIRECT(ADDRESS(MAX($D362-'key variables'!$B$9*30,34),scenario!BI$4),TRUE)</f>
        <v>9439390.0751689542</v>
      </c>
      <c r="BO362" s="10">
        <f ca="1">BO361+BJ362-INDIRECT(ADDRESS(MAX($D362-'key variables'!$B$9*30,34),scenario!BJ$4),TRUE)</f>
        <v>10895583.360992128</v>
      </c>
      <c r="BP362" s="10">
        <f ca="1">BP361+BK362-INDIRECT(ADDRESS(MAX($D362-'key variables'!$B$9*30,34),scenario!BK$4),TRUE)</f>
        <v>32531162.537993822</v>
      </c>
      <c r="BQ362" s="10">
        <f ca="1">BQ361+BL362-INDIRECT(ADDRESS(MAX($D362-'key variables'!$B$9*30,34),scenario!BL$4),TRUE)</f>
        <v>14415841.516535021</v>
      </c>
      <c r="BR362" s="10">
        <f t="shared" ca="1" si="288"/>
        <v>67281977.490689903</v>
      </c>
      <c r="BS362" s="82">
        <f t="shared" ca="1" si="269"/>
        <v>5.5202365428535105E-8</v>
      </c>
      <c r="BT362" s="82">
        <f t="shared" ca="1" si="270"/>
        <v>6.6437544725038778E-8</v>
      </c>
      <c r="BU362" s="82">
        <f t="shared" ca="1" si="271"/>
        <v>2.2485340071538092E-7</v>
      </c>
      <c r="BV362" s="82">
        <f t="shared" ca="1" si="272"/>
        <v>1.0917531270586271E-7</v>
      </c>
      <c r="BW362" s="82">
        <f t="shared" ca="1" si="289"/>
        <v>4.5566862357481751E-7</v>
      </c>
      <c r="BX362" s="10">
        <f t="shared" ca="1" si="273"/>
        <v>2.4692755132077566E-10</v>
      </c>
      <c r="BY362" s="10">
        <f t="shared" ca="1" si="274"/>
        <v>5.7723117045503859E-10</v>
      </c>
      <c r="BZ362" s="10">
        <f t="shared" ca="1" si="275"/>
        <v>5.1257951378287511E-9</v>
      </c>
      <c r="CA362" s="10">
        <f t="shared" ca="1" si="276"/>
        <v>3.8460220774523731E-9</v>
      </c>
      <c r="CB362" s="10">
        <v>0</v>
      </c>
      <c r="CC362" s="82">
        <f t="shared" ca="1" si="277"/>
        <v>-5.3207301180652616E-11</v>
      </c>
      <c r="CD362" s="82">
        <f t="shared" ca="1" si="278"/>
        <v>9.9571724103877947E-11</v>
      </c>
      <c r="CE362" s="82">
        <f t="shared" ca="1" si="279"/>
        <v>3.1134719924392546E-8</v>
      </c>
      <c r="CF362" s="82">
        <f t="shared" ca="1" si="280"/>
        <v>2.3220157685126609E-8</v>
      </c>
      <c r="CG362" s="82">
        <f t="shared" ca="1" si="290"/>
        <v>5.4401242032442377E-8</v>
      </c>
      <c r="CH362" s="13" t="str">
        <f t="shared" ca="1" si="242"/>
        <v/>
      </c>
      <c r="CI362" s="81">
        <f t="shared" ca="1" si="251"/>
        <v>0.11317759658631575</v>
      </c>
      <c r="CJ362" s="81">
        <f t="shared" ca="1" si="252"/>
        <v>0.1306372475745865</v>
      </c>
      <c r="CK362" s="81">
        <f t="shared" ca="1" si="253"/>
        <v>0.39004625943938781</v>
      </c>
      <c r="CL362" s="81">
        <f t="shared" ca="1" si="254"/>
        <v>0.17284488538116272</v>
      </c>
      <c r="CM362" s="89">
        <f t="shared" ca="1" si="243"/>
        <v>0.80670598898145285</v>
      </c>
    </row>
    <row r="363" spans="1:91" x14ac:dyDescent="0.3">
      <c r="A363">
        <v>298</v>
      </c>
      <c r="B363" s="3">
        <f t="shared" si="256"/>
        <v>1.0166666666666666</v>
      </c>
      <c r="C363" s="3">
        <f t="shared" si="244"/>
        <v>9.9333333333333336</v>
      </c>
      <c r="D363" s="4">
        <f t="shared" ca="1" si="281"/>
        <v>363</v>
      </c>
      <c r="E363" s="58">
        <f>(0.5*(COS(B363*2*PI())+1)*('key variables'!$B$4-'key variables'!$B$6)+'key variables'!$B$6)/'key variables'!$B$4</f>
        <v>1</v>
      </c>
      <c r="F363" s="10">
        <f t="shared" ca="1" si="245"/>
        <v>11689222.907461114</v>
      </c>
      <c r="G363" s="10">
        <f t="shared" ca="1" si="246"/>
        <v>13492492.798713122</v>
      </c>
      <c r="H363" s="10">
        <f t="shared" ca="1" si="247"/>
        <v>40309474.521088287</v>
      </c>
      <c r="I363" s="10">
        <f t="shared" ca="1" si="248"/>
        <v>17912154.249750931</v>
      </c>
      <c r="J363" s="10">
        <f t="shared" ca="1" si="282"/>
        <v>83403344.477013454</v>
      </c>
      <c r="K363" s="82">
        <f t="shared" ca="1" si="258"/>
        <v>2249832.8322921046</v>
      </c>
      <c r="L363" s="82">
        <f t="shared" ca="1" si="259"/>
        <v>2596909.4377209269</v>
      </c>
      <c r="M363" s="82">
        <f t="shared" ca="1" si="260"/>
        <v>7778311.9830942405</v>
      </c>
      <c r="N363" s="82">
        <f t="shared" ca="1" si="261"/>
        <v>3496312.7332158005</v>
      </c>
      <c r="O363" s="82">
        <f t="shared" ca="1" si="283"/>
        <v>16121366.986323074</v>
      </c>
      <c r="P363" s="10">
        <f ca="1">IF(IF($A363&gt;='key variables'!$B$26,K363*SUMPRODUCT(Z363:AC363,'control variables'!$O$3:$R$3)/J363+F$65*'key variables'!$B$25/scenario!J$65,K363*SUMPRODUCT(Z363:AC363,'control variables'!$O$7:$R$7)/J363+F$65*'key variables'!$B$25/scenario!J$65)&lt;'key variables'!$B$28,0,IF($A363&gt;='key variables'!$B$26,K363*SUMPRODUCT(Z363:AC363,'control variables'!$O$3:$R$3)/J363+F$65*'key variables'!$B$25/scenario!J$65,K363*SUMPRODUCT(Z363:AC363,'control variables'!$O$7:$R$7)/J363+F$65*'key variables'!$B$25/scenario!J$65))</f>
        <v>1.3227164026055712E-9</v>
      </c>
      <c r="Q363" s="10">
        <f ca="1">IF(IF($A363&gt;='key variables'!$B$26,L363*SUMPRODUCT(Z363:AC363,'control variables'!$O$4:$R$4)/J363+G$65*'key variables'!$B$25/scenario!J$65,L363*SUMPRODUCT(Z363:AC363,'control variables'!$O$7:$R$7)/J363+G$65*'key variables'!$B$25/scenario!J$65)&lt;'key variables'!$B$28,0,IF($A363&gt;='key variables'!$B$26,L363*SUMPRODUCT(Z363:AC363,'control variables'!$O$4:$R$4)/J363+G$65*'key variables'!$B$25/scenario!J$65,L363*SUMPRODUCT(Z363:AC363,'control variables'!$O$7:$R$7)/J363+G$65*'key variables'!$B$25/scenario!J$65))</f>
        <v>1.5267688603580236E-9</v>
      </c>
      <c r="R363" s="10">
        <f ca="1">IF(IF($A363&gt;='key variables'!$B$26,M363*SUMPRODUCT(Z363:AC363,'control variables'!$O$5:$R$5)/J363+H$65*'key variables'!$B$25/scenario!J$65,M363*SUMPRODUCT(Z363:AC363,'control variables'!$O$7:$R$7)/J363+H$65*'key variables'!$B$25/scenario!J$65)&lt;'key variables'!$B$28,0,IF($A363&gt;='key variables'!$B$26,M363*SUMPRODUCT(Z363:AC363,'control variables'!$O$5:$R$5)/J363+H$65*'key variables'!$B$25/scenario!J$65,M363*SUMPRODUCT(Z363:AC363,'control variables'!$O$7:$R$7)/J363+H$65*'key variables'!$B$25/scenario!J$65))</f>
        <v>4.5730068016388618E-9</v>
      </c>
      <c r="S363" s="10">
        <f ca="1">IF(IF($A363&gt;='key variables'!$B$26,N363*SUMPRODUCT(Z363:AC363,'control variables'!$O$6:$R$6)/J363+I$65*'key variables'!$B$25/scenario!J$65,N363*SUMPRODUCT(Z363:AC363,'control variables'!$O$7:$R$7)/J363+I$65*'key variables'!$B$25/scenario!J$65)&lt;'key variables'!$B$28,0,IF($A363&gt;='key variables'!$B$26,N363*SUMPRODUCT(Z363:AC363,'control variables'!$O$6:$R$6)/J363+I$65*'key variables'!$B$25/scenario!J$65,N363*SUMPRODUCT(Z363:AC363,'control variables'!$O$7:$R$7)/J363+I$65*'key variables'!$B$25/scenario!J$65))</f>
        <v>2.0555439206350872E-9</v>
      </c>
      <c r="T363" s="10">
        <f t="shared" ca="1" si="255"/>
        <v>9.4780359852375446E-9</v>
      </c>
      <c r="U363" s="82">
        <f ca="1">SUMPRODUCT(P333:P362,'control variables'!AD$7:AD$36)</f>
        <v>2.8044034730438699E-9</v>
      </c>
      <c r="V363" s="82">
        <f ca="1">SUMPRODUCT(Q333:Q362,'control variables'!AE$7:AE$36)</f>
        <v>3.2370324327187241E-9</v>
      </c>
      <c r="W363" s="82">
        <f ca="1">SUMPRODUCT(R333:R362,'control variables'!AF$7:AF$36)</f>
        <v>9.695620415310962E-9</v>
      </c>
      <c r="X363" s="82">
        <f ca="1">SUMPRODUCT(S333:S362,'control variables'!AG$7:AG$36)</f>
        <v>4.3581333826871813E-9</v>
      </c>
      <c r="Y363" s="82">
        <f t="shared" ca="1" si="249"/>
        <v>2.0095189703760738E-8</v>
      </c>
      <c r="Z363" s="10">
        <f ca="1">IF($A363&gt;='key variables'!$B$26,SUMPRODUCT(P333:P362,'control variables'!V$7:V$36)*$E363,SUMPRODUCT(P333:P362,'control variables'!Z$7:Z$36)*$E363)</f>
        <v>6.8430283775253154E-9</v>
      </c>
      <c r="AA363" s="10">
        <f ca="1">IF($A363&gt;='key variables'!$B$26,SUMPRODUCT(Q333:Q362,'control variables'!W$7:W$36)*$E363,SUMPRODUCT(Q333:Q362,'control variables'!AA$7:AA$36)*$E363)</f>
        <v>7.8986868362495157E-9</v>
      </c>
      <c r="AB363" s="10">
        <f ca="1">IF($A363&gt;='key variables'!$B$26,SUMPRODUCT(R333:R362,'control variables'!X$7:X$36)*$E363,SUMPRODUCT(R333:R362,'control variables'!AB$7:AB$36)*$E363)</f>
        <v>2.3658295347806691E-8</v>
      </c>
      <c r="AC363" s="10">
        <f ca="1">IF($A363&gt;='key variables'!$B$26,SUMPRODUCT(S333:S362,'control variables'!Y$7:Y$36)*$E363,SUMPRODUCT(S333:S362,'control variables'!AC$7:AC$36)*$E363)</f>
        <v>1.0634286648632413E-8</v>
      </c>
      <c r="AD363" s="10">
        <f t="shared" ca="1" si="250"/>
        <v>4.9034297210213937E-8</v>
      </c>
      <c r="AE363" s="82">
        <f ca="1">SUMPRODUCT(P333:P362,'control variables'!AL$7:AL$36)</f>
        <v>9.3171295049525519E-9</v>
      </c>
      <c r="AF363" s="82">
        <f ca="1">SUMPRODUCT(Q333:Q362,'control variables'!AM$7:AM$36)</f>
        <v>1.0726342182953063E-8</v>
      </c>
      <c r="AG363" s="82">
        <f ca="1">SUMPRODUCT(R333:R362,'control variables'!AN$7:AN$36)</f>
        <v>3.0583620569095307E-8</v>
      </c>
      <c r="AH363" s="82">
        <f ca="1">SUMPRODUCT(S333:S362,'control variables'!AO$7:AO$36)</f>
        <v>1.3242404340369147E-8</v>
      </c>
      <c r="AI363" s="82">
        <f t="shared" ca="1" si="262"/>
        <v>6.3869496597370066E-8</v>
      </c>
      <c r="AJ363" s="10">
        <f ca="1">SUMPRODUCT(P333:P362,'control variables'!AP$7:AP$36)</f>
        <v>8.902553480471468E-12</v>
      </c>
      <c r="AK363" s="10">
        <f ca="1">SUMPRODUCT(Q333:Q362,'control variables'!AQ$7:AQ$36)</f>
        <v>2.5689825507722439E-11</v>
      </c>
      <c r="AL363" s="10">
        <f ca="1">SUMPRODUCT(R333:R362,'control variables'!AR$7:AR$36)</f>
        <v>9.2335978153639881E-10</v>
      </c>
      <c r="AM363" s="10">
        <f ca="1">SUMPRODUCT(S333:S362,'control variables'!AS$7:AS$36)</f>
        <v>6.9174275184250137E-10</v>
      </c>
      <c r="AN363" s="10">
        <f t="shared" ca="1" si="284"/>
        <v>1.649694912367094E-9</v>
      </c>
      <c r="AO363" s="82">
        <f ca="1">SUMPRODUCT(P333:P362,'control variables'!AX$7:AX$36)</f>
        <v>1.210611414196347E-11</v>
      </c>
      <c r="AP363" s="82">
        <f ca="1">SUMPRODUCT(Q333:Q362,'control variables'!AY$7:AY$36)</f>
        <v>2.7947393795798183E-11</v>
      </c>
      <c r="AQ363" s="82">
        <f ca="1">SUMPRODUCT(R333:R362,'control variables'!AZ$7:AZ$36)</f>
        <v>2.511256783550623E-10</v>
      </c>
      <c r="AR363" s="82">
        <f ca="1">SUMPRODUCT(S333:S362,'control variables'!BA$7:BA$36)</f>
        <v>1.8813291555172402E-10</v>
      </c>
      <c r="AS363" s="82">
        <f t="shared" ca="1" si="285"/>
        <v>4.7931210184454796E-10</v>
      </c>
      <c r="AT363" s="10">
        <f ca="1">SUMPRODUCT(P333:P362,'control variables'!AT$7:AT$36)</f>
        <v>-1.0684118146062035E-11</v>
      </c>
      <c r="AU363" s="10">
        <f ca="1">SUMPRODUCT(Q333:Q362,'control variables'!AU$7:AU$36)</f>
        <v>1.1589917757161311E-11</v>
      </c>
      <c r="AV363" s="10">
        <f ca="1">SUMPRODUCT(R333:R362,'control variables'!AV$7:AV$36)</f>
        <v>4.9907114636174894E-9</v>
      </c>
      <c r="AW363" s="10">
        <f ca="1">SUMPRODUCT(S333:S362,'control variables'!AW$7:AW$36)</f>
        <v>3.7388334975456073E-9</v>
      </c>
      <c r="AX363" s="10">
        <f t="shared" ca="1" si="263"/>
        <v>8.7304507607741962E-9</v>
      </c>
      <c r="AY363" s="82">
        <f ca="1">SUMPRODUCT(P333:P362,'control variables'!BB$7:BB$36)</f>
        <v>3.8724205577840582E-11</v>
      </c>
      <c r="AZ363" s="82">
        <f ca="1">SUMPRODUCT(Q333:Q362,'control variables'!BC$7:BC$36)</f>
        <v>9.8746655167710607E-11</v>
      </c>
      <c r="BA363" s="82">
        <f ca="1">SUMPRODUCT(R333:R362,'control variables'!BD$7:BD$36)</f>
        <v>6.9125693892840919E-10</v>
      </c>
      <c r="BB363" s="82">
        <f ca="1">SUMPRODUCT(S333:S362,'control variables'!BE$7:BE$36)</f>
        <v>9.8232545568185615E-11</v>
      </c>
      <c r="BC363" s="82">
        <f t="shared" ca="1" si="286"/>
        <v>9.2696034524214602E-10</v>
      </c>
      <c r="BD363" s="10">
        <f ca="1">SUMPRODUCT(P333:P362,'control variables'!BF$7:BF$36)</f>
        <v>8.1007665123376327E-12</v>
      </c>
      <c r="BE363" s="10">
        <f ca="1">SUMPRODUCT(Q333:Q362,'control variables'!BG$7:BG$36)</f>
        <v>9.3504533788988233E-12</v>
      </c>
      <c r="BF363" s="10">
        <f ca="1">SUMPRODUCT(R333:R362,'control variables'!BH$7:BH$36)</f>
        <v>2.8006653797015698E-10</v>
      </c>
      <c r="BG363" s="10">
        <f ca="1">SUMPRODUCT(S333:S362,'control variables'!BI$7:BI$36)</f>
        <v>6.2944261234376311E-10</v>
      </c>
      <c r="BH363" s="10">
        <f t="shared" ca="1" si="287"/>
        <v>9.2696037020515658E-10</v>
      </c>
      <c r="BI363" s="82">
        <f t="shared" ca="1" si="264"/>
        <v>9.3451695923843298E-9</v>
      </c>
      <c r="BJ363" s="82">
        <f t="shared" ca="1" si="265"/>
        <v>1.0836678755877935E-8</v>
      </c>
      <c r="BK363" s="82">
        <f t="shared" ca="1" si="266"/>
        <v>3.6265588971641205E-8</v>
      </c>
      <c r="BL363" s="82">
        <f t="shared" ca="1" si="267"/>
        <v>1.7079470383482942E-8</v>
      </c>
      <c r="BM363" s="82">
        <f t="shared" ca="1" si="257"/>
        <v>7.3526907703386417E-8</v>
      </c>
      <c r="BN363" s="10">
        <f ca="1">BN362+BI363-INDIRECT(ADDRESS(MAX($D363-'key variables'!$B$9*30,34),scenario!BI$4),TRUE)</f>
        <v>9439390.0751689635</v>
      </c>
      <c r="BO363" s="10">
        <f ca="1">BO362+BJ363-INDIRECT(ADDRESS(MAX($D363-'key variables'!$B$9*30,34),scenario!BJ$4),TRUE)</f>
        <v>10895583.360992139</v>
      </c>
      <c r="BP363" s="10">
        <f ca="1">BP362+BK363-INDIRECT(ADDRESS(MAX($D363-'key variables'!$B$9*30,34),scenario!BK$4),TRUE)</f>
        <v>32531162.537993859</v>
      </c>
      <c r="BQ363" s="10">
        <f ca="1">BQ362+BL363-INDIRECT(ADDRESS(MAX($D363-'key variables'!$B$9*30,34),scenario!BL$4),TRUE)</f>
        <v>14415841.516535038</v>
      </c>
      <c r="BR363" s="10">
        <f t="shared" ca="1" si="288"/>
        <v>67281977.490689978</v>
      </c>
      <c r="BS363" s="82">
        <f t="shared" ca="1" si="269"/>
        <v>4.7171811472244012E-8</v>
      </c>
      <c r="BT363" s="82">
        <f t="shared" ca="1" si="270"/>
        <v>5.7118284376139962E-8</v>
      </c>
      <c r="BU363" s="82">
        <f t="shared" ca="1" si="271"/>
        <v>1.9288075200740841E-7</v>
      </c>
      <c r="BV363" s="82">
        <f t="shared" ca="1" si="272"/>
        <v>9.3521943630671087E-8</v>
      </c>
      <c r="BW363" s="82">
        <f t="shared" ca="1" si="289"/>
        <v>3.9069279148646349E-7</v>
      </c>
      <c r="BX363" s="10">
        <f t="shared" ca="1" si="273"/>
        <v>2.1220869337256093E-10</v>
      </c>
      <c r="BY363" s="10">
        <f t="shared" ca="1" si="274"/>
        <v>4.9708145570422732E-10</v>
      </c>
      <c r="BZ363" s="10">
        <f t="shared" ca="1" si="275"/>
        <v>4.4055973392852464E-9</v>
      </c>
      <c r="CA363" s="10">
        <f t="shared" ca="1" si="276"/>
        <v>3.3064798350921489E-9</v>
      </c>
      <c r="CB363" s="10">
        <v>0</v>
      </c>
      <c r="CC363" s="82">
        <f t="shared" ca="1" si="277"/>
        <v>-4.5726743696082587E-11</v>
      </c>
      <c r="CD363" s="82">
        <f t="shared" ca="1" si="278"/>
        <v>8.5724238058640895E-11</v>
      </c>
      <c r="CE363" s="82">
        <f t="shared" ca="1" si="279"/>
        <v>2.681624256395639E-8</v>
      </c>
      <c r="CF363" s="82">
        <f t="shared" ca="1" si="280"/>
        <v>1.9984934023871779E-8</v>
      </c>
      <c r="CG363" s="82">
        <f t="shared" ca="1" si="290"/>
        <v>4.6841174082190729E-8</v>
      </c>
      <c r="CH363" s="13" t="str">
        <f t="shared" ca="1" si="242"/>
        <v/>
      </c>
      <c r="CI363" s="81">
        <f t="shared" ca="1" si="251"/>
        <v>0.11317759658631586</v>
      </c>
      <c r="CJ363" s="81">
        <f t="shared" ca="1" si="252"/>
        <v>0.13063724757458664</v>
      </c>
      <c r="CK363" s="81">
        <f t="shared" ca="1" si="253"/>
        <v>0.39004625943938825</v>
      </c>
      <c r="CL363" s="81">
        <f t="shared" ca="1" si="254"/>
        <v>0.17284488538116291</v>
      </c>
      <c r="CM363" s="89">
        <f t="shared" ca="1" si="243"/>
        <v>0.80670598898145374</v>
      </c>
    </row>
    <row r="364" spans="1:91" x14ac:dyDescent="0.3">
      <c r="A364">
        <v>299</v>
      </c>
      <c r="B364" s="3">
        <f t="shared" si="256"/>
        <v>1.0194444444444444</v>
      </c>
      <c r="C364" s="3">
        <f t="shared" si="244"/>
        <v>9.9666666666666668</v>
      </c>
      <c r="D364" s="4">
        <f t="shared" ca="1" si="281"/>
        <v>364</v>
      </c>
      <c r="E364" s="58">
        <f>(0.5*(COS(B364*2*PI())+1)*('key variables'!$B$4-'key variables'!$B$6)+'key variables'!$B$6)/'key variables'!$B$4</f>
        <v>1</v>
      </c>
      <c r="F364" s="10">
        <f t="shared" ca="1" si="245"/>
        <v>11689222.907461114</v>
      </c>
      <c r="G364" s="10">
        <f t="shared" ca="1" si="246"/>
        <v>13492492.798713122</v>
      </c>
      <c r="H364" s="10">
        <f t="shared" ca="1" si="247"/>
        <v>40309474.521088287</v>
      </c>
      <c r="I364" s="10">
        <f t="shared" ca="1" si="248"/>
        <v>17912154.249750931</v>
      </c>
      <c r="J364" s="10">
        <f t="shared" ca="1" si="282"/>
        <v>83403344.477013454</v>
      </c>
      <c r="K364" s="82">
        <f t="shared" ca="1" si="258"/>
        <v>2249832.8322921037</v>
      </c>
      <c r="L364" s="82">
        <f t="shared" ca="1" si="259"/>
        <v>2596909.4377209251</v>
      </c>
      <c r="M364" s="82">
        <f t="shared" ca="1" si="260"/>
        <v>7778311.983094235</v>
      </c>
      <c r="N364" s="82">
        <f t="shared" ca="1" si="261"/>
        <v>3496312.7332157991</v>
      </c>
      <c r="O364" s="82">
        <f t="shared" ca="1" si="283"/>
        <v>16121366.986323064</v>
      </c>
      <c r="P364" s="10">
        <f ca="1">IF(IF($A364&gt;='key variables'!$B$26,K364*SUMPRODUCT(Z364:AC364,'control variables'!$O$3:$R$3)/J364+F$65*'key variables'!$B$25/scenario!J$65,K364*SUMPRODUCT(Z364:AC364,'control variables'!$O$7:$R$7)/J364+F$65*'key variables'!$B$25/scenario!J$65)&lt;'key variables'!$B$28,0,IF($A364&gt;='key variables'!$B$26,K364*SUMPRODUCT(Z364:AC364,'control variables'!$O$3:$R$3)/J364+F$65*'key variables'!$B$25/scenario!J$65,K364*SUMPRODUCT(Z364:AC364,'control variables'!$O$7:$R$7)/J364+F$65*'key variables'!$B$25/scenario!J$65))</f>
        <v>1.1381303056479977E-9</v>
      </c>
      <c r="Q364" s="10">
        <f ca="1">IF(IF($A364&gt;='key variables'!$B$26,L364*SUMPRODUCT(Z364:AC364,'control variables'!$O$4:$R$4)/J364+G$65*'key variables'!$B$25/scenario!J$65,L364*SUMPRODUCT(Z364:AC364,'control variables'!$O$7:$R$7)/J364+G$65*'key variables'!$B$25/scenario!J$65)&lt;'key variables'!$B$28,0,IF($A364&gt;='key variables'!$B$26,L364*SUMPRODUCT(Z364:AC364,'control variables'!$O$4:$R$4)/J364+G$65*'key variables'!$B$25/scenario!J$65,L364*SUMPRODUCT(Z364:AC364,'control variables'!$O$7:$R$7)/J364+G$65*'key variables'!$B$25/scenario!J$65))</f>
        <v>1.3137070851092227E-9</v>
      </c>
      <c r="R364" s="10">
        <f ca="1">IF(IF($A364&gt;='key variables'!$B$26,M364*SUMPRODUCT(Z364:AC364,'control variables'!$O$5:$R$5)/J364+H$65*'key variables'!$B$25/scenario!J$65,M364*SUMPRODUCT(Z364:AC364,'control variables'!$O$7:$R$7)/J364+H$65*'key variables'!$B$25/scenario!J$65)&lt;'key variables'!$B$28,0,IF($A364&gt;='key variables'!$B$26,M364*SUMPRODUCT(Z364:AC364,'control variables'!$O$5:$R$5)/J364+H$65*'key variables'!$B$25/scenario!J$65,M364*SUMPRODUCT(Z364:AC364,'control variables'!$O$7:$R$7)/J364+H$65*'key variables'!$B$25/scenario!J$65))</f>
        <v>3.9348401657582097E-9</v>
      </c>
      <c r="S364" s="10">
        <f ca="1">IF(IF($A364&gt;='key variables'!$B$26,N364*SUMPRODUCT(Z364:AC364,'control variables'!$O$6:$R$6)/J364+I$65*'key variables'!$B$25/scenario!J$65,N364*SUMPRODUCT(Z364:AC364,'control variables'!$O$7:$R$7)/J364+I$65*'key variables'!$B$25/scenario!J$65)&lt;'key variables'!$B$28,0,IF($A364&gt;='key variables'!$B$26,N364*SUMPRODUCT(Z364:AC364,'control variables'!$O$6:$R$6)/J364+I$65*'key variables'!$B$25/scenario!J$65,N364*SUMPRODUCT(Z364:AC364,'control variables'!$O$7:$R$7)/J364+I$65*'key variables'!$B$25/scenario!J$65))</f>
        <v>1.7686911767759472E-9</v>
      </c>
      <c r="T364" s="10">
        <f t="shared" ca="1" si="255"/>
        <v>8.1553687332913786E-9</v>
      </c>
      <c r="U364" s="82">
        <f ca="1">SUMPRODUCT(P334:P363,'control variables'!AD$7:AD$36)</f>
        <v>2.413046799486542E-9</v>
      </c>
      <c r="V364" s="82">
        <f ca="1">SUMPRODUCT(Q334:Q363,'control variables'!AE$7:AE$36)</f>
        <v>2.7853020532484066E-9</v>
      </c>
      <c r="W364" s="82">
        <f ca="1">SUMPRODUCT(R334:R363,'control variables'!AF$7:AF$36)</f>
        <v>8.3425890878707053E-9</v>
      </c>
      <c r="X364" s="82">
        <f ca="1">SUMPRODUCT(S334:S363,'control variables'!AG$7:AG$36)</f>
        <v>3.7499524986019219E-9</v>
      </c>
      <c r="Y364" s="82">
        <f t="shared" ca="1" si="249"/>
        <v>1.7290890439207577E-8</v>
      </c>
      <c r="Z364" s="10">
        <f ca="1">IF($A364&gt;='key variables'!$B$26,SUMPRODUCT(P334:P363,'control variables'!V$7:V$36)*$E364,SUMPRODUCT(P334:P363,'control variables'!Z$7:Z$36)*$E364)</f>
        <v>5.8880784751205973E-9</v>
      </c>
      <c r="AA364" s="10">
        <f ca="1">IF($A364&gt;='key variables'!$B$26,SUMPRODUCT(Q334:Q363,'control variables'!W$7:W$36)*$E364,SUMPRODUCT(Q334:Q363,'control variables'!AA$7:AA$36)*$E364)</f>
        <v>6.7964189794954752E-9</v>
      </c>
      <c r="AB364" s="10">
        <f ca="1">IF($A364&gt;='key variables'!$B$26,SUMPRODUCT(R334:R363,'control variables'!X$7:X$36)*$E364,SUMPRODUCT(R334:R363,'control variables'!AB$7:AB$36)*$E364)</f>
        <v>2.0356761934961153E-8</v>
      </c>
      <c r="AC364" s="10">
        <f ca="1">IF($A364&gt;='key variables'!$B$26,SUMPRODUCT(S334:S363,'control variables'!Y$7:Y$36)*$E364,SUMPRODUCT(S334:S363,'control variables'!AC$7:AC$36)*$E364)</f>
        <v>9.150263722378262E-9</v>
      </c>
      <c r="AD364" s="10">
        <f t="shared" ca="1" si="250"/>
        <v>4.2191523111955483E-8</v>
      </c>
      <c r="AE364" s="82">
        <f ca="1">SUMPRODUCT(P334:P363,'control variables'!AL$7:AL$36)</f>
        <v>8.0169168767734317E-9</v>
      </c>
      <c r="AF364" s="82">
        <f ca="1">SUMPRODUCT(Q334:Q363,'control variables'!AM$7:AM$36)</f>
        <v>9.2294728356897577E-9</v>
      </c>
      <c r="AG364" s="82">
        <f ca="1">SUMPRODUCT(R334:R363,'control variables'!AN$7:AN$36)</f>
        <v>2.6315652665650464E-8</v>
      </c>
      <c r="AH364" s="82">
        <f ca="1">SUMPRODUCT(S334:S363,'control variables'!AO$7:AO$36)</f>
        <v>1.1394416573144304E-8</v>
      </c>
      <c r="AI364" s="82">
        <f t="shared" ca="1" si="262"/>
        <v>5.4956458951257956E-8</v>
      </c>
      <c r="AJ364" s="10">
        <f ca="1">SUMPRODUCT(P334:P363,'control variables'!AP$7:AP$36)</f>
        <v>7.6601952571371039E-12</v>
      </c>
      <c r="AK364" s="10">
        <f ca="1">SUMPRODUCT(Q334:Q363,'control variables'!AQ$7:AQ$36)</f>
        <v>2.2104790489898111E-11</v>
      </c>
      <c r="AL364" s="10">
        <f ca="1">SUMPRODUCT(R334:R363,'control variables'!AR$7:AR$36)</f>
        <v>7.9450420990694087E-10</v>
      </c>
      <c r="AM364" s="10">
        <f ca="1">SUMPRODUCT(S334:S363,'control variables'!AS$7:AS$36)</f>
        <v>5.952095158368285E-10</v>
      </c>
      <c r="AN364" s="10">
        <f t="shared" ca="1" si="284"/>
        <v>1.4194787114908044E-9</v>
      </c>
      <c r="AO364" s="82">
        <f ca="1">SUMPRODUCT(P334:P363,'control variables'!AX$7:AX$36)</f>
        <v>1.0416696550720165E-11</v>
      </c>
      <c r="AP364" s="82">
        <f ca="1">SUMPRODUCT(Q334:Q363,'control variables'!AY$7:AY$36)</f>
        <v>2.4047313377395025E-11</v>
      </c>
      <c r="AQ364" s="82">
        <f ca="1">SUMPRODUCT(R334:R363,'control variables'!AZ$7:AZ$36)</f>
        <v>2.1608089572284271E-10</v>
      </c>
      <c r="AR364" s="82">
        <f ca="1">SUMPRODUCT(S334:S363,'control variables'!BA$7:BA$36)</f>
        <v>1.6187882168660341E-10</v>
      </c>
      <c r="AS364" s="82">
        <f t="shared" ca="1" si="285"/>
        <v>4.1242372733756134E-10</v>
      </c>
      <c r="AT364" s="10">
        <f ca="1">SUMPRODUCT(P334:P363,'control variables'!AT$7:AT$36)</f>
        <v>-9.1931411958025172E-12</v>
      </c>
      <c r="AU364" s="10">
        <f ca="1">SUMPRODUCT(Q334:Q363,'control variables'!AU$7:AU$36)</f>
        <v>9.9725357706376754E-12</v>
      </c>
      <c r="AV364" s="10">
        <f ca="1">SUMPRODUCT(R334:R363,'control variables'!AV$7:AV$36)</f>
        <v>4.2942538191096689E-9</v>
      </c>
      <c r="AW364" s="10">
        <f ca="1">SUMPRODUCT(S334:S363,'control variables'!AW$7:AW$36)</f>
        <v>3.217076391391427E-9</v>
      </c>
      <c r="AX364" s="10">
        <f t="shared" ca="1" si="263"/>
        <v>7.5121096050759309E-9</v>
      </c>
      <c r="AY364" s="82">
        <f ca="1">SUMPRODUCT(P334:P363,'control variables'!BB$7:BB$36)</f>
        <v>3.3320212740588691E-11</v>
      </c>
      <c r="AZ364" s="82">
        <f ca="1">SUMPRODUCT(Q334:Q363,'control variables'!BC$7:BC$36)</f>
        <v>8.4966483069506214E-11</v>
      </c>
      <c r="BA364" s="82">
        <f ca="1">SUMPRODUCT(R334:R363,'control variables'!BD$7:BD$36)</f>
        <v>5.9479149849062217E-10</v>
      </c>
      <c r="BB364" s="82">
        <f ca="1">SUMPRODUCT(S334:S363,'control variables'!BE$7:BE$36)</f>
        <v>8.4524117862201502E-11</v>
      </c>
      <c r="BC364" s="82">
        <f t="shared" ca="1" si="286"/>
        <v>7.9760231216291866E-10</v>
      </c>
      <c r="BD364" s="10">
        <f ca="1">SUMPRODUCT(P334:P363,'control variables'!BF$7:BF$36)</f>
        <v>6.9702982804993783E-12</v>
      </c>
      <c r="BE364" s="10">
        <f ca="1">SUMPRODUCT(Q334:Q363,'control variables'!BG$7:BG$36)</f>
        <v>8.0455903783382155E-12</v>
      </c>
      <c r="BF364" s="10">
        <f ca="1">SUMPRODUCT(R334:R363,'control variables'!BH$7:BH$36)</f>
        <v>2.409830359961169E-10</v>
      </c>
      <c r="BG364" s="10">
        <f ca="1">SUMPRODUCT(S334:S363,'control variables'!BI$7:BI$36)</f>
        <v>5.4160340898736742E-10</v>
      </c>
      <c r="BH364" s="10">
        <f t="shared" ca="1" si="287"/>
        <v>7.9760233364232197E-10</v>
      </c>
      <c r="BI364" s="82">
        <f t="shared" ca="1" si="264"/>
        <v>8.0410439483182184E-9</v>
      </c>
      <c r="BJ364" s="82">
        <f t="shared" ca="1" si="265"/>
        <v>9.3244118545299018E-9</v>
      </c>
      <c r="BK364" s="82">
        <f t="shared" ca="1" si="266"/>
        <v>3.1204697983250754E-8</v>
      </c>
      <c r="BL364" s="82">
        <f t="shared" ca="1" si="267"/>
        <v>1.4696017082397933E-8</v>
      </c>
      <c r="BM364" s="82">
        <f t="shared" ca="1" si="257"/>
        <v>6.3266170868496802E-8</v>
      </c>
      <c r="BN364" s="10">
        <f ca="1">BN363+BI364-INDIRECT(ADDRESS(MAX($D364-'key variables'!$B$9*30,34),scenario!BI$4),TRUE)</f>
        <v>9439390.075168971</v>
      </c>
      <c r="BO364" s="10">
        <f ca="1">BO363+BJ364-INDIRECT(ADDRESS(MAX($D364-'key variables'!$B$9*30,34),scenario!BJ$4),TRUE)</f>
        <v>10895583.360992149</v>
      </c>
      <c r="BP364" s="10">
        <f ca="1">BP363+BK364-INDIRECT(ADDRESS(MAX($D364-'key variables'!$B$9*30,34),scenario!BK$4),TRUE)</f>
        <v>32531162.537993889</v>
      </c>
      <c r="BQ364" s="10">
        <f ca="1">BQ363+BL364-INDIRECT(ADDRESS(MAX($D364-'key variables'!$B$9*30,34),scenario!BL$4),TRUE)</f>
        <v>14415841.516535053</v>
      </c>
      <c r="BR364" s="10">
        <f t="shared" ca="1" si="288"/>
        <v>67281977.490690038</v>
      </c>
      <c r="BS364" s="82">
        <f t="shared" ca="1" si="269"/>
        <v>4.026192753129329E-8</v>
      </c>
      <c r="BT364" s="82">
        <f t="shared" ca="1" si="270"/>
        <v>4.9099534016340946E-8</v>
      </c>
      <c r="BU364" s="82">
        <f t="shared" ca="1" si="271"/>
        <v>1.6536991115391973E-7</v>
      </c>
      <c r="BV364" s="82">
        <f t="shared" ca="1" si="272"/>
        <v>8.0053014316061735E-8</v>
      </c>
      <c r="BW364" s="82">
        <f t="shared" ca="1" si="289"/>
        <v>3.3478438701761565E-7</v>
      </c>
      <c r="BX364" s="10">
        <f t="shared" ca="1" si="273"/>
        <v>1.8233487890219301E-10</v>
      </c>
      <c r="BY364" s="10">
        <f t="shared" ca="1" si="274"/>
        <v>4.281166956337779E-10</v>
      </c>
      <c r="BZ364" s="10">
        <f t="shared" ca="1" si="275"/>
        <v>3.7859037005213503E-9</v>
      </c>
      <c r="CA364" s="10">
        <f t="shared" ca="1" si="276"/>
        <v>2.8422311299291833E-9</v>
      </c>
      <c r="CB364" s="10">
        <v>0</v>
      </c>
      <c r="CC364" s="82">
        <f t="shared" ca="1" si="277"/>
        <v>-3.929010379386313E-11</v>
      </c>
      <c r="CD364" s="82">
        <f t="shared" ca="1" si="278"/>
        <v>7.3809179400506312E-11</v>
      </c>
      <c r="CE364" s="82">
        <f t="shared" ca="1" si="279"/>
        <v>2.3100412059030819E-8</v>
      </c>
      <c r="CF364" s="82">
        <f t="shared" ca="1" si="280"/>
        <v>1.7201188326630575E-8</v>
      </c>
      <c r="CG364" s="82">
        <f t="shared" ca="1" si="290"/>
        <v>4.0336119461268037E-8</v>
      </c>
      <c r="CH364" s="13" t="str">
        <f t="shared" ca="1" si="242"/>
        <v/>
      </c>
      <c r="CI364" s="81">
        <f t="shared" ca="1" si="251"/>
        <v>0.11317759658631595</v>
      </c>
      <c r="CJ364" s="81">
        <f t="shared" ca="1" si="252"/>
        <v>0.13063724757458675</v>
      </c>
      <c r="CK364" s="81">
        <f t="shared" ca="1" si="253"/>
        <v>0.39004625943938864</v>
      </c>
      <c r="CL364" s="81">
        <f t="shared" ca="1" si="254"/>
        <v>0.1728448853811631</v>
      </c>
      <c r="CM364" s="89">
        <f t="shared" ca="1" si="243"/>
        <v>0.80670598898145451</v>
      </c>
    </row>
    <row r="365" spans="1:91" x14ac:dyDescent="0.3">
      <c r="A365">
        <v>300</v>
      </c>
      <c r="B365" s="3">
        <f t="shared" si="256"/>
        <v>1.0222222222222221</v>
      </c>
      <c r="C365" s="3">
        <f t="shared" si="244"/>
        <v>10</v>
      </c>
      <c r="D365" s="4">
        <f t="shared" ca="1" si="281"/>
        <v>365</v>
      </c>
      <c r="E365" s="58">
        <f>(0.5*(COS(B365*2*PI())+1)*('key variables'!$B$4-'key variables'!$B$6)+'key variables'!$B$6)/'key variables'!$B$4</f>
        <v>1</v>
      </c>
      <c r="F365" s="10">
        <f t="shared" ca="1" si="245"/>
        <v>11689222.907461114</v>
      </c>
      <c r="G365" s="10">
        <f t="shared" ca="1" si="246"/>
        <v>13492492.798713122</v>
      </c>
      <c r="H365" s="10">
        <f t="shared" ca="1" si="247"/>
        <v>40309474.521088287</v>
      </c>
      <c r="I365" s="10">
        <f t="shared" ca="1" si="248"/>
        <v>17912154.249750931</v>
      </c>
      <c r="J365" s="10">
        <f t="shared" ca="1" si="282"/>
        <v>83403344.477013454</v>
      </c>
      <c r="K365" s="82">
        <f t="shared" ca="1" si="258"/>
        <v>2249832.8322921032</v>
      </c>
      <c r="L365" s="82">
        <f t="shared" ca="1" si="259"/>
        <v>2596909.4377209242</v>
      </c>
      <c r="M365" s="82">
        <f t="shared" ca="1" si="260"/>
        <v>7778311.9830942322</v>
      </c>
      <c r="N365" s="82">
        <f t="shared" ca="1" si="261"/>
        <v>3496312.7332157977</v>
      </c>
      <c r="O365" s="82">
        <f t="shared" ca="1" si="283"/>
        <v>16121366.986323057</v>
      </c>
      <c r="P365" s="10">
        <f ca="1">IF(IF($A365&gt;='key variables'!$B$26,K365*SUMPRODUCT(Z365:AC365,'control variables'!$O$3:$R$3)/J365+F$65*'key variables'!$B$25/scenario!J$65,K365*SUMPRODUCT(Z365:AC365,'control variables'!$O$7:$R$7)/J365+F$65*'key variables'!$B$25/scenario!J$65)&lt;'key variables'!$B$28,0,IF($A365&gt;='key variables'!$B$26,K365*SUMPRODUCT(Z365:AC365,'control variables'!$O$3:$R$3)/J365+F$65*'key variables'!$B$25/scenario!J$65,K365*SUMPRODUCT(Z365:AC365,'control variables'!$O$7:$R$7)/J365+F$65*'key variables'!$B$25/scenario!J$65))</f>
        <v>9.7930334127766205E-10</v>
      </c>
      <c r="Q365" s="10">
        <f ca="1">IF(IF($A365&gt;='key variables'!$B$26,L365*SUMPRODUCT(Z365:AC365,'control variables'!$O$4:$R$4)/J365+G$65*'key variables'!$B$25/scenario!J$65,L365*SUMPRODUCT(Z365:AC365,'control variables'!$O$7:$R$7)/J365+G$65*'key variables'!$B$25/scenario!J$65)&lt;'key variables'!$B$28,0,IF($A365&gt;='key variables'!$B$26,L365*SUMPRODUCT(Z365:AC365,'control variables'!$O$4:$R$4)/J365+G$65*'key variables'!$B$25/scenario!J$65,L365*SUMPRODUCT(Z365:AC365,'control variables'!$O$7:$R$7)/J365+G$65*'key variables'!$B$25/scenario!J$65))</f>
        <v>1.1303782453759696E-9</v>
      </c>
      <c r="R365" s="10">
        <f ca="1">IF(IF($A365&gt;='key variables'!$B$26,M365*SUMPRODUCT(Z365:AC365,'control variables'!$O$5:$R$5)/J365+H$65*'key variables'!$B$25/scenario!J$65,M365*SUMPRODUCT(Z365:AC365,'control variables'!$O$7:$R$7)/J365+H$65*'key variables'!$B$25/scenario!J$65)&lt;'key variables'!$B$28,0,IF($A365&gt;='key variables'!$B$26,M365*SUMPRODUCT(Z365:AC365,'control variables'!$O$5:$R$5)/J365+H$65*'key variables'!$B$25/scenario!J$65,M365*SUMPRODUCT(Z365:AC365,'control variables'!$O$7:$R$7)/J365+H$65*'key variables'!$B$25/scenario!J$65))</f>
        <v>3.3857301774655918E-9</v>
      </c>
      <c r="S365" s="10">
        <f ca="1">IF(IF($A365&gt;='key variables'!$B$26,N365*SUMPRODUCT(Z365:AC365,'control variables'!$O$6:$R$6)/J365+I$65*'key variables'!$B$25/scenario!J$65,N365*SUMPRODUCT(Z365:AC365,'control variables'!$O$7:$R$7)/J365+I$65*'key variables'!$B$25/scenario!J$65)&lt;'key variables'!$B$28,0,IF($A365&gt;='key variables'!$B$26,N365*SUMPRODUCT(Z365:AC365,'control variables'!$O$6:$R$6)/J365+I$65*'key variables'!$B$25/scenario!J$65,N365*SUMPRODUCT(Z365:AC365,'control variables'!$O$7:$R$7)/J365+I$65*'key variables'!$B$25/scenario!J$65))</f>
        <v>1.5218689551710314E-9</v>
      </c>
      <c r="T365" s="10">
        <f t="shared" ca="1" si="255"/>
        <v>7.0172807192902549E-9</v>
      </c>
      <c r="U365" s="82">
        <f ca="1">SUMPRODUCT(P335:P364,'control variables'!AD$7:AD$36)</f>
        <v>2.076304252394982E-9</v>
      </c>
      <c r="V365" s="82">
        <f ca="1">SUMPRODUCT(Q335:Q364,'control variables'!AE$7:AE$36)</f>
        <v>2.3966109975963583E-9</v>
      </c>
      <c r="W365" s="82">
        <f ca="1">SUMPRODUCT(R335:R364,'control variables'!AF$7:AF$36)</f>
        <v>7.1783743285939232E-9</v>
      </c>
      <c r="X365" s="82">
        <f ca="1">SUMPRODUCT(S335:S364,'control variables'!AG$7:AG$36)</f>
        <v>3.2266437272510032E-9</v>
      </c>
      <c r="Y365" s="82">
        <f t="shared" ca="1" si="249"/>
        <v>1.4877933305836265E-8</v>
      </c>
      <c r="Z365" s="10">
        <f ca="1">IF($A365&gt;='key variables'!$B$26,SUMPRODUCT(P335:P364,'control variables'!V$7:V$36)*$E365,SUMPRODUCT(P335:P364,'control variables'!Z$7:Z$36)*$E365)</f>
        <v>5.066392570143953E-9</v>
      </c>
      <c r="AA365" s="10">
        <f ca="1">IF($A365&gt;='key variables'!$B$26,SUMPRODUCT(Q335:Q364,'control variables'!W$7:W$36)*$E365,SUMPRODUCT(Q335:Q364,'control variables'!AA$7:AA$36)*$E365)</f>
        <v>5.8479734546330033E-9</v>
      </c>
      <c r="AB365" s="10">
        <f ca="1">IF($A365&gt;='key variables'!$B$26,SUMPRODUCT(R335:R364,'control variables'!X$7:X$36)*$E365,SUMPRODUCT(R335:R364,'control variables'!AB$7:AB$36)*$E365)</f>
        <v>1.7515960063246961E-8</v>
      </c>
      <c r="AC365" s="10">
        <f ca="1">IF($A365&gt;='key variables'!$B$26,SUMPRODUCT(S335:S364,'control variables'!Y$7:Y$36)*$E365,SUMPRODUCT(S335:S364,'control variables'!AC$7:AC$36)*$E365)</f>
        <v>7.8733373432094887E-9</v>
      </c>
      <c r="AD365" s="10">
        <f t="shared" ca="1" si="250"/>
        <v>3.6303663431233407E-8</v>
      </c>
      <c r="AE365" s="82">
        <f ca="1">SUMPRODUCT(P335:P364,'control variables'!AL$7:AL$36)</f>
        <v>6.8981499264265029E-9</v>
      </c>
      <c r="AF365" s="82">
        <f ca="1">SUMPRODUCT(Q335:Q364,'control variables'!AM$7:AM$36)</f>
        <v>7.9414927634989363E-9</v>
      </c>
      <c r="AG365" s="82">
        <f ca="1">SUMPRODUCT(R335:R364,'control variables'!AN$7:AN$36)</f>
        <v>2.2643282983929625E-8</v>
      </c>
      <c r="AH365" s="82">
        <f ca="1">SUMPRODUCT(S335:S364,'control variables'!AO$7:AO$36)</f>
        <v>9.8043169280485991E-9</v>
      </c>
      <c r="AI365" s="82">
        <f t="shared" ca="1" si="262"/>
        <v>4.728724260190366E-8</v>
      </c>
      <c r="AJ365" s="10">
        <f ca="1">SUMPRODUCT(P335:P364,'control variables'!AP$7:AP$36)</f>
        <v>6.5912090846948977E-12</v>
      </c>
      <c r="AK365" s="10">
        <f ca="1">SUMPRODUCT(Q335:Q364,'control variables'!AQ$7:AQ$36)</f>
        <v>1.902004988143688E-11</v>
      </c>
      <c r="AL365" s="10">
        <f ca="1">SUMPRODUCT(R335:R364,'control variables'!AR$7:AR$36)</f>
        <v>6.8363053295382167E-10</v>
      </c>
      <c r="AM365" s="10">
        <f ca="1">SUMPRODUCT(S335:S364,'control variables'!AS$7:AS$36)</f>
        <v>5.1214756757346409E-10</v>
      </c>
      <c r="AN365" s="10">
        <f t="shared" ca="1" si="284"/>
        <v>1.2213893594934175E-9</v>
      </c>
      <c r="AO365" s="82">
        <f ca="1">SUMPRODUCT(P335:P364,'control variables'!AX$7:AX$36)</f>
        <v>8.9630384909114016E-12</v>
      </c>
      <c r="AP365" s="82">
        <f ca="1">SUMPRODUCT(Q335:Q364,'control variables'!AY$7:AY$36)</f>
        <v>2.0691492197658268E-11</v>
      </c>
      <c r="AQ365" s="82">
        <f ca="1">SUMPRODUCT(R335:R364,'control variables'!AZ$7:AZ$36)</f>
        <v>1.859266396101894E-10</v>
      </c>
      <c r="AR365" s="82">
        <f ca="1">SUMPRODUCT(S335:S364,'control variables'!BA$7:BA$36)</f>
        <v>1.3928850692498078E-10</v>
      </c>
      <c r="AS365" s="82">
        <f t="shared" ca="1" si="285"/>
        <v>3.5486967722373987E-10</v>
      </c>
      <c r="AT365" s="10">
        <f ca="1">SUMPRODUCT(P335:P364,'control variables'!AT$7:AT$36)</f>
        <v>-7.9102312320564728E-12</v>
      </c>
      <c r="AU365" s="10">
        <f ca="1">SUMPRODUCT(Q335:Q364,'control variables'!AU$7:AU$36)</f>
        <v>8.5808606911984059E-12</v>
      </c>
      <c r="AV365" s="10">
        <f ca="1">SUMPRODUCT(R335:R364,'control variables'!AV$7:AV$36)</f>
        <v>3.694987377525403E-9</v>
      </c>
      <c r="AW365" s="10">
        <f ca="1">SUMPRODUCT(S335:S364,'control variables'!AW$7:AW$36)</f>
        <v>2.7681308929221268E-9</v>
      </c>
      <c r="AX365" s="10">
        <f t="shared" ca="1" si="263"/>
        <v>6.4637888999066722E-9</v>
      </c>
      <c r="AY365" s="82">
        <f ca="1">SUMPRODUCT(P335:P364,'control variables'!BB$7:BB$36)</f>
        <v>2.8670351283162447E-11</v>
      </c>
      <c r="AZ365" s="82">
        <f ca="1">SUMPRODUCT(Q335:Q364,'control variables'!BC$7:BC$36)</f>
        <v>7.3109344645035974E-11</v>
      </c>
      <c r="BA365" s="82">
        <f ca="1">SUMPRODUCT(R335:R364,'control variables'!BD$7:BD$36)</f>
        <v>5.1178788487121236E-10</v>
      </c>
      <c r="BB365" s="82">
        <f ca="1">SUMPRODUCT(S335:S364,'control variables'!BE$7:BE$36)</f>
        <v>7.2728711844530871E-11</v>
      </c>
      <c r="BC365" s="82">
        <f t="shared" ca="1" si="286"/>
        <v>6.862962926439416E-10</v>
      </c>
      <c r="BD365" s="10">
        <f ca="1">SUMPRODUCT(P335:P364,'control variables'!BF$7:BF$36)</f>
        <v>5.997587764705539E-12</v>
      </c>
      <c r="BE365" s="10">
        <f ca="1">SUMPRODUCT(Q335:Q364,'control variables'!BG$7:BG$36)</f>
        <v>6.9228220186721727E-12</v>
      </c>
      <c r="BF365" s="10">
        <f ca="1">SUMPRODUCT(R335:R364,'control variables'!BH$7:BH$36)</f>
        <v>2.073536669492939E-10</v>
      </c>
      <c r="BG365" s="10">
        <f ca="1">SUMPRODUCT(S335:S364,'control variables'!BI$7:BI$36)</f>
        <v>4.6602223439320609E-10</v>
      </c>
      <c r="BH365" s="10">
        <f t="shared" ca="1" si="287"/>
        <v>6.862963111258777E-10</v>
      </c>
      <c r="BI365" s="82">
        <f t="shared" ca="1" si="264"/>
        <v>6.9189100464776086E-9</v>
      </c>
      <c r="BJ365" s="82">
        <f t="shared" ca="1" si="265"/>
        <v>8.0231829688351703E-9</v>
      </c>
      <c r="BK365" s="82">
        <f t="shared" ca="1" si="266"/>
        <v>2.6850058246326241E-8</v>
      </c>
      <c r="BL365" s="82">
        <f t="shared" ca="1" si="267"/>
        <v>1.2645176532815258E-8</v>
      </c>
      <c r="BM365" s="82">
        <f t="shared" ca="1" si="257"/>
        <v>5.4437327794454278E-8</v>
      </c>
      <c r="BN365" s="10">
        <f ca="1">BN364+BI365-INDIRECT(ADDRESS(MAX($D365-'key variables'!$B$9*30,34),scenario!BI$4),TRUE)</f>
        <v>9439390.0751689784</v>
      </c>
      <c r="BO365" s="10">
        <f ca="1">BO364+BJ365-INDIRECT(ADDRESS(MAX($D365-'key variables'!$B$9*30,34),scenario!BJ$4),TRUE)</f>
        <v>10895583.360992156</v>
      </c>
      <c r="BP365" s="10">
        <f ca="1">BP364+BK365-INDIRECT(ADDRESS(MAX($D365-'key variables'!$B$9*30,34),scenario!BK$4),TRUE)</f>
        <v>32531162.537993915</v>
      </c>
      <c r="BQ365" s="10">
        <f ca="1">BQ364+BL365-INDIRECT(ADDRESS(MAX($D365-'key variables'!$B$9*30,34),scenario!BL$4),TRUE)</f>
        <v>14415841.516535066</v>
      </c>
      <c r="BR365" s="10">
        <f t="shared" ca="1" si="288"/>
        <v>67281977.490690097</v>
      </c>
      <c r="BS365" s="82">
        <f t="shared" ca="1" si="269"/>
        <v>3.4316323238328636E-8</v>
      </c>
      <c r="BT365" s="82">
        <f t="shared" ca="1" si="270"/>
        <v>4.2199806470863073E-8</v>
      </c>
      <c r="BU365" s="82">
        <f t="shared" ca="1" si="271"/>
        <v>1.4169822941810977E-7</v>
      </c>
      <c r="BV365" s="82">
        <f t="shared" ca="1" si="272"/>
        <v>6.8463684504024297E-8</v>
      </c>
      <c r="BW365" s="82">
        <f t="shared" ca="1" si="289"/>
        <v>2.8667804363132576E-7</v>
      </c>
      <c r="BX365" s="10">
        <f t="shared" ca="1" si="273"/>
        <v>1.5662997834523642E-10</v>
      </c>
      <c r="BY365" s="10">
        <f t="shared" ca="1" si="274"/>
        <v>3.6877602116772807E-10</v>
      </c>
      <c r="BZ365" s="10">
        <f t="shared" ca="1" si="275"/>
        <v>3.2526887883110333E-9</v>
      </c>
      <c r="CA365" s="10">
        <f t="shared" ca="1" si="276"/>
        <v>2.4427686906164274E-9</v>
      </c>
      <c r="CB365" s="10">
        <v>0</v>
      </c>
      <c r="CC365" s="82">
        <f t="shared" ca="1" si="277"/>
        <v>-3.3751701968023162E-11</v>
      </c>
      <c r="CD365" s="82">
        <f t="shared" ca="1" si="278"/>
        <v>6.3556876393086519E-11</v>
      </c>
      <c r="CE365" s="82">
        <f t="shared" ca="1" si="279"/>
        <v>1.9903128574849045E-8</v>
      </c>
      <c r="CF365" s="82">
        <f t="shared" ca="1" si="280"/>
        <v>1.4805916494356931E-8</v>
      </c>
      <c r="CG365" s="82">
        <f t="shared" ca="1" si="290"/>
        <v>3.4738850243631037E-8</v>
      </c>
      <c r="CH365" s="13" t="str">
        <f t="shared" ca="1" si="242"/>
        <v/>
      </c>
      <c r="CI365" s="81">
        <f t="shared" ca="1" si="251"/>
        <v>0.11317759658631604</v>
      </c>
      <c r="CJ365" s="81">
        <f t="shared" ca="1" si="252"/>
        <v>0.13063724757458683</v>
      </c>
      <c r="CK365" s="81">
        <f t="shared" ca="1" si="253"/>
        <v>0.39004625943938892</v>
      </c>
      <c r="CL365" s="81">
        <f t="shared" ca="1" si="254"/>
        <v>0.17284488538116327</v>
      </c>
      <c r="CM365" s="89">
        <f t="shared" ca="1" si="243"/>
        <v>0.80670598898145507</v>
      </c>
    </row>
    <row r="366" spans="1:91" x14ac:dyDescent="0.3">
      <c r="A366">
        <v>301</v>
      </c>
      <c r="B366" s="3">
        <f t="shared" si="256"/>
        <v>1.0249999999999999</v>
      </c>
      <c r="C366" s="3">
        <f t="shared" si="244"/>
        <v>10.033333333333333</v>
      </c>
      <c r="D366" s="4">
        <f t="shared" ca="1" si="281"/>
        <v>366</v>
      </c>
      <c r="E366" s="58">
        <f>(0.5*(COS(B366*2*PI())+1)*('key variables'!$B$4-'key variables'!$B$6)+'key variables'!$B$6)/'key variables'!$B$4</f>
        <v>1</v>
      </c>
      <c r="F366" s="10">
        <f t="shared" ca="1" si="245"/>
        <v>11689222.907461114</v>
      </c>
      <c r="G366" s="10">
        <f t="shared" ca="1" si="246"/>
        <v>13492492.798713122</v>
      </c>
      <c r="H366" s="10">
        <f t="shared" ca="1" si="247"/>
        <v>40309474.521088287</v>
      </c>
      <c r="I366" s="10">
        <f t="shared" ca="1" si="248"/>
        <v>17912154.249750931</v>
      </c>
      <c r="J366" s="10">
        <f t="shared" ca="1" si="282"/>
        <v>83403344.477013454</v>
      </c>
      <c r="K366" s="82">
        <f t="shared" ca="1" si="258"/>
        <v>2249832.8322921013</v>
      </c>
      <c r="L366" s="82">
        <f t="shared" ca="1" si="259"/>
        <v>2596909.4377209232</v>
      </c>
      <c r="M366" s="82">
        <f t="shared" ca="1" si="260"/>
        <v>7778311.9830942303</v>
      </c>
      <c r="N366" s="82">
        <f t="shared" ca="1" si="261"/>
        <v>3496312.7332157963</v>
      </c>
      <c r="O366" s="82">
        <f t="shared" ca="1" si="283"/>
        <v>16121366.986323051</v>
      </c>
      <c r="P366" s="10">
        <f ca="1">IF(IF($A366&gt;='key variables'!$B$26,K366*SUMPRODUCT(Z366:AC366,'control variables'!$O$3:$R$3)/J366+F$65*'key variables'!$B$25/scenario!J$65,K366*SUMPRODUCT(Z366:AC366,'control variables'!$O$7:$R$7)/J366+F$65*'key variables'!$B$25/scenario!J$65)&lt;'key variables'!$B$28,0,IF($A366&gt;='key variables'!$B$26,K366*SUMPRODUCT(Z366:AC366,'control variables'!$O$3:$R$3)/J366+F$65*'key variables'!$B$25/scenario!J$65,K366*SUMPRODUCT(Z366:AC366,'control variables'!$O$7:$R$7)/J366+F$65*'key variables'!$B$25/scenario!J$65))</f>
        <v>8.42640802620191E-10</v>
      </c>
      <c r="Q366" s="10">
        <f ca="1">IF(IF($A366&gt;='key variables'!$B$26,L366*SUMPRODUCT(Z366:AC366,'control variables'!$O$4:$R$4)/J366+G$65*'key variables'!$B$25/scenario!J$65,L366*SUMPRODUCT(Z366:AC366,'control variables'!$O$7:$R$7)/J366+G$65*'key variables'!$B$25/scenario!J$65)&lt;'key variables'!$B$28,0,IF($A366&gt;='key variables'!$B$26,L366*SUMPRODUCT(Z366:AC366,'control variables'!$O$4:$R$4)/J366+G$65*'key variables'!$B$25/scenario!J$65,L366*SUMPRODUCT(Z366:AC366,'control variables'!$O$7:$R$7)/J366+G$65*'key variables'!$B$25/scenario!J$65))</f>
        <v>9.7263308701195117E-10</v>
      </c>
      <c r="R366" s="10">
        <f ca="1">IF(IF($A366&gt;='key variables'!$B$26,M366*SUMPRODUCT(Z366:AC366,'control variables'!$O$5:$R$5)/J366+H$65*'key variables'!$B$25/scenario!J$65,M366*SUMPRODUCT(Z366:AC366,'control variables'!$O$7:$R$7)/J366+H$65*'key variables'!$B$25/scenario!J$65)&lt;'key variables'!$B$28,0,IF($A366&gt;='key variables'!$B$26,M366*SUMPRODUCT(Z366:AC366,'control variables'!$O$5:$R$5)/J366+H$65*'key variables'!$B$25/scenario!J$65,M366*SUMPRODUCT(Z366:AC366,'control variables'!$O$7:$R$7)/J366+H$65*'key variables'!$B$25/scenario!J$65))</f>
        <v>2.9132489127146884E-9</v>
      </c>
      <c r="S366" s="10">
        <f ca="1">IF(IF($A366&gt;='key variables'!$B$26,N366*SUMPRODUCT(Z366:AC366,'control variables'!$O$6:$R$6)/J366+I$65*'key variables'!$B$25/scenario!J$65,N366*SUMPRODUCT(Z366:AC366,'control variables'!$O$7:$R$7)/J366+I$65*'key variables'!$B$25/scenario!J$65)&lt;'key variables'!$B$28,0,IF($A366&gt;='key variables'!$B$26,N366*SUMPRODUCT(Z366:AC366,'control variables'!$O$6:$R$6)/J366+I$65*'key variables'!$B$25/scenario!J$65,N366*SUMPRODUCT(Z366:AC366,'control variables'!$O$7:$R$7)/J366+I$65*'key variables'!$B$25/scenario!J$65))</f>
        <v>1.3094909654806071E-9</v>
      </c>
      <c r="T366" s="10">
        <f t="shared" ca="1" si="255"/>
        <v>6.0380137678274382E-9</v>
      </c>
      <c r="U366" s="82">
        <f ca="1">SUMPRODUCT(P336:P365,'control variables'!AD$7:AD$36)</f>
        <v>1.7865543881829422E-9</v>
      </c>
      <c r="V366" s="82">
        <f ca="1">SUMPRODUCT(Q336:Q365,'control variables'!AE$7:AE$36)</f>
        <v>2.0621620793698381E-9</v>
      </c>
      <c r="W366" s="82">
        <f ca="1">SUMPRODUCT(R336:R365,'control variables'!AF$7:AF$36)</f>
        <v>6.176626639364798E-9</v>
      </c>
      <c r="X366" s="82">
        <f ca="1">SUMPRODUCT(S336:S365,'control variables'!AG$7:AG$36)</f>
        <v>2.7763630996632153E-9</v>
      </c>
      <c r="Y366" s="82">
        <f t="shared" ca="1" si="249"/>
        <v>1.2801706206580794E-8</v>
      </c>
      <c r="Z366" s="10">
        <f ca="1">IF($A366&gt;='key variables'!$B$26,SUMPRODUCT(P336:P365,'control variables'!V$7:V$36)*$E366,SUMPRODUCT(P336:P365,'control variables'!Z$7:Z$36)*$E366)</f>
        <v>4.3593735686894216E-9</v>
      </c>
      <c r="AA366" s="10">
        <f ca="1">IF($A366&gt;='key variables'!$B$26,SUMPRODUCT(Q336:Q365,'control variables'!W$7:W$36)*$E366,SUMPRODUCT(Q336:Q365,'control variables'!AA$7:AA$36)*$E366)</f>
        <v>5.0318842362821735E-9</v>
      </c>
      <c r="AB366" s="10">
        <f ca="1">IF($A366&gt;='key variables'!$B$26,SUMPRODUCT(R336:R365,'control variables'!X$7:X$36)*$E366,SUMPRODUCT(R336:R365,'control variables'!AB$7:AB$36)*$E366)</f>
        <v>1.507159428977465E-8</v>
      </c>
      <c r="AC366" s="10">
        <f ca="1">IF($A366&gt;='key variables'!$B$26,SUMPRODUCT(S336:S365,'control variables'!Y$7:Y$36)*$E366,SUMPRODUCT(S336:S365,'control variables'!AC$7:AC$36)*$E366)</f>
        <v>6.7746070278141962E-9</v>
      </c>
      <c r="AD366" s="10">
        <f t="shared" ca="1" si="250"/>
        <v>3.1237459122560441E-8</v>
      </c>
      <c r="AE366" s="82">
        <f ca="1">SUMPRODUCT(P336:P365,'control variables'!AL$7:AL$36)</f>
        <v>5.9355077692422431E-9</v>
      </c>
      <c r="AF366" s="82">
        <f ca="1">SUMPRODUCT(Q336:Q365,'control variables'!AM$7:AM$36)</f>
        <v>6.8332513064916214E-9</v>
      </c>
      <c r="AG366" s="82">
        <f ca="1">SUMPRODUCT(R336:R365,'control variables'!AN$7:AN$36)</f>
        <v>1.9483395331462273E-8</v>
      </c>
      <c r="AH366" s="82">
        <f ca="1">SUMPRODUCT(S336:S365,'control variables'!AO$7:AO$36)</f>
        <v>8.436116918191152E-9</v>
      </c>
      <c r="AI366" s="82">
        <f t="shared" ca="1" si="262"/>
        <v>4.0688271325387294E-8</v>
      </c>
      <c r="AJ366" s="10">
        <f ca="1">SUMPRODUCT(P336:P365,'control variables'!AP$7:AP$36)</f>
        <v>5.6714007593588708E-12</v>
      </c>
      <c r="AK366" s="10">
        <f ca="1">SUMPRODUCT(Q336:Q365,'control variables'!AQ$7:AQ$36)</f>
        <v>1.6365787210590037E-11</v>
      </c>
      <c r="AL366" s="10">
        <f ca="1">SUMPRODUCT(R336:R365,'control variables'!AR$7:AR$36)</f>
        <v>5.8822936336796273E-10</v>
      </c>
      <c r="AM366" s="10">
        <f ca="1">SUMPRODUCT(S336:S365,'control variables'!AS$7:AS$36)</f>
        <v>4.4067697842942799E-10</v>
      </c>
      <c r="AN366" s="10">
        <f t="shared" ca="1" si="284"/>
        <v>1.0509435297673396E-9</v>
      </c>
      <c r="AO366" s="82">
        <f ca="1">SUMPRODUCT(P336:P365,'control variables'!AX$7:AX$36)</f>
        <v>7.7122395375917112E-12</v>
      </c>
      <c r="AP366" s="82">
        <f ca="1">SUMPRODUCT(Q336:Q365,'control variables'!AY$7:AY$36)</f>
        <v>1.7803978458908086E-11</v>
      </c>
      <c r="AQ366" s="82">
        <f ca="1">SUMPRODUCT(R336:R365,'control variables'!AZ$7:AZ$36)</f>
        <v>1.5998043325901893E-10</v>
      </c>
      <c r="AR366" s="82">
        <f ca="1">SUMPRODUCT(S336:S365,'control variables'!BA$7:BA$36)</f>
        <v>1.1985068805943741E-10</v>
      </c>
      <c r="AS366" s="82">
        <f t="shared" ca="1" si="285"/>
        <v>3.0534733931495613E-10</v>
      </c>
      <c r="AT366" s="10">
        <f ca="1">SUMPRODUCT(P336:P365,'control variables'!AT$7:AT$36)</f>
        <v>-6.8063523459392974E-12</v>
      </c>
      <c r="AU366" s="10">
        <f ca="1">SUMPRODUCT(Q336:Q365,'control variables'!AU$7:AU$36)</f>
        <v>7.383394945400701E-12</v>
      </c>
      <c r="AV366" s="10">
        <f ca="1">SUMPRODUCT(R336:R365,'control variables'!AV$7:AV$36)</f>
        <v>3.1793490313301315E-9</v>
      </c>
      <c r="AW366" s="10">
        <f ca="1">SUMPRODUCT(S336:S365,'control variables'!AW$7:AW$36)</f>
        <v>2.381836085973606E-9</v>
      </c>
      <c r="AX366" s="10">
        <f t="shared" ca="1" si="263"/>
        <v>5.5617621599031989E-9</v>
      </c>
      <c r="AY366" s="82">
        <f ca="1">SUMPRODUCT(P336:P365,'control variables'!BB$7:BB$36)</f>
        <v>2.4669381588270462E-11</v>
      </c>
      <c r="AZ366" s="82">
        <f ca="1">SUMPRODUCT(Q336:Q365,'control variables'!BC$7:BC$36)</f>
        <v>6.290687905787777E-11</v>
      </c>
      <c r="BA366" s="82">
        <f ca="1">SUMPRODUCT(R336:R365,'control variables'!BD$7:BD$36)</f>
        <v>4.4036748972645105E-10</v>
      </c>
      <c r="BB366" s="82">
        <f ca="1">SUMPRODUCT(S336:S365,'control variables'!BE$7:BE$36)</f>
        <v>6.2579363859060263E-11</v>
      </c>
      <c r="BC366" s="82">
        <f t="shared" ca="1" si="286"/>
        <v>5.905231142316595E-10</v>
      </c>
      <c r="BD366" s="10">
        <f ca="1">SUMPRODUCT(P336:P365,'control variables'!BF$7:BF$36)</f>
        <v>5.1606197536740759E-12</v>
      </c>
      <c r="BE366" s="10">
        <f ca="1">SUMPRODUCT(Q336:Q365,'control variables'!BG$7:BG$36)</f>
        <v>5.9567368519339197E-12</v>
      </c>
      <c r="BF366" s="10">
        <f ca="1">SUMPRODUCT(R336:R365,'control variables'!BH$7:BH$36)</f>
        <v>1.7841730236153024E-10</v>
      </c>
      <c r="BG366" s="10">
        <f ca="1">SUMPRODUCT(S336:S365,'control variables'!BI$7:BI$36)</f>
        <v>4.0098847116728868E-10</v>
      </c>
      <c r="BH366" s="10">
        <f t="shared" ca="1" si="287"/>
        <v>5.9052313013442691E-10</v>
      </c>
      <c r="BI366" s="82">
        <f t="shared" ca="1" si="264"/>
        <v>5.953370798484574E-9</v>
      </c>
      <c r="BJ366" s="82">
        <f t="shared" ca="1" si="265"/>
        <v>6.9035415804948996E-9</v>
      </c>
      <c r="BK366" s="82">
        <f t="shared" ca="1" si="266"/>
        <v>2.3103111852518856E-8</v>
      </c>
      <c r="BL366" s="82">
        <f t="shared" ca="1" si="267"/>
        <v>1.0880532368023818E-8</v>
      </c>
      <c r="BM366" s="82">
        <f t="shared" ca="1" si="257"/>
        <v>4.6840556599522151E-8</v>
      </c>
      <c r="BN366" s="10">
        <f ca="1">BN365+BI366-INDIRECT(ADDRESS(MAX($D366-'key variables'!$B$9*30,34),scenario!BI$4),TRUE)</f>
        <v>9439390.075168984</v>
      </c>
      <c r="BO366" s="10">
        <f ca="1">BO365+BJ366-INDIRECT(ADDRESS(MAX($D366-'key variables'!$B$9*30,34),scenario!BJ$4),TRUE)</f>
        <v>10895583.360992163</v>
      </c>
      <c r="BP366" s="10">
        <f ca="1">BP365+BK366-INDIRECT(ADDRESS(MAX($D366-'key variables'!$B$9*30,34),scenario!BK$4),TRUE)</f>
        <v>32531162.537993938</v>
      </c>
      <c r="BQ366" s="10">
        <f ca="1">BQ365+BL366-INDIRECT(ADDRESS(MAX($D366-'key variables'!$B$9*30,34),scenario!BL$4),TRUE)</f>
        <v>14415841.516535077</v>
      </c>
      <c r="BR366" s="10">
        <f t="shared" ca="1" si="288"/>
        <v>67281977.490690142</v>
      </c>
      <c r="BS366" s="82">
        <f t="shared" ca="1" si="269"/>
        <v>2.920043262271058E-8</v>
      </c>
      <c r="BT366" s="82">
        <f t="shared" ca="1" si="270"/>
        <v>3.626294124052819E-8</v>
      </c>
      <c r="BU366" s="82">
        <f t="shared" ca="1" si="271"/>
        <v>1.2132994917594406E-7</v>
      </c>
      <c r="BV366" s="82">
        <f t="shared" ca="1" si="272"/>
        <v>5.8491654630313805E-8</v>
      </c>
      <c r="BW366" s="82">
        <f t="shared" ca="1" si="289"/>
        <v>2.4528497766949663E-7</v>
      </c>
      <c r="BX366" s="10">
        <f t="shared" ca="1" si="273"/>
        <v>1.345122165408836E-10</v>
      </c>
      <c r="BY366" s="10">
        <f t="shared" ca="1" si="274"/>
        <v>3.1771638371682448E-10</v>
      </c>
      <c r="BZ366" s="10">
        <f t="shared" ca="1" si="275"/>
        <v>2.7938844294820712E-9</v>
      </c>
      <c r="CA366" s="10">
        <f t="shared" ca="1" si="276"/>
        <v>2.0990515436495158E-9</v>
      </c>
      <c r="CB366" s="10">
        <v>0</v>
      </c>
      <c r="CC366" s="82">
        <f t="shared" ca="1" si="277"/>
        <v>-2.8986188400316705E-11</v>
      </c>
      <c r="CD366" s="82">
        <f t="shared" ca="1" si="278"/>
        <v>5.4735290199367767E-11</v>
      </c>
      <c r="CE366" s="82">
        <f t="shared" ca="1" si="279"/>
        <v>1.7152028473627855E-8</v>
      </c>
      <c r="CF366" s="82">
        <f t="shared" ca="1" si="280"/>
        <v>1.2744906698753316E-8</v>
      </c>
      <c r="CG366" s="82">
        <f t="shared" ca="1" si="290"/>
        <v>2.9922684274180225E-8</v>
      </c>
      <c r="CH366" s="13" t="str">
        <f t="shared" ca="1" si="242"/>
        <v/>
      </c>
      <c r="CI366" s="81">
        <f t="shared" ca="1" si="251"/>
        <v>0.1131775965863161</v>
      </c>
      <c r="CJ366" s="81">
        <f t="shared" ca="1" si="252"/>
        <v>0.13063724757458692</v>
      </c>
      <c r="CK366" s="81">
        <f t="shared" ca="1" si="253"/>
        <v>0.3900462594393892</v>
      </c>
      <c r="CL366" s="81">
        <f t="shared" ca="1" si="254"/>
        <v>0.17284488538116338</v>
      </c>
      <c r="CM366" s="89">
        <f t="shared" ca="1" si="243"/>
        <v>0.80670598898145562</v>
      </c>
    </row>
    <row r="367" spans="1:91" x14ac:dyDescent="0.3">
      <c r="A367">
        <v>302</v>
      </c>
      <c r="B367" s="3">
        <f t="shared" si="256"/>
        <v>1.0277777777777777</v>
      </c>
      <c r="C367" s="3">
        <f t="shared" si="244"/>
        <v>10.066666666666666</v>
      </c>
      <c r="D367" s="4">
        <f t="shared" ca="1" si="281"/>
        <v>367</v>
      </c>
      <c r="E367" s="58">
        <f>(0.5*(COS(B367*2*PI())+1)*('key variables'!$B$4-'key variables'!$B$6)+'key variables'!$B$6)/'key variables'!$B$4</f>
        <v>1</v>
      </c>
      <c r="F367" s="10">
        <f t="shared" ca="1" si="245"/>
        <v>11689222.907461114</v>
      </c>
      <c r="G367" s="10">
        <f t="shared" ca="1" si="246"/>
        <v>13492492.798713122</v>
      </c>
      <c r="H367" s="10">
        <f t="shared" ca="1" si="247"/>
        <v>40309474.521088287</v>
      </c>
      <c r="I367" s="10">
        <f t="shared" ca="1" si="248"/>
        <v>17912154.249750931</v>
      </c>
      <c r="J367" s="10">
        <f t="shared" ca="1" si="282"/>
        <v>83403344.477013454</v>
      </c>
      <c r="K367" s="82">
        <f t="shared" ca="1" si="258"/>
        <v>2249832.8322921009</v>
      </c>
      <c r="L367" s="82">
        <f t="shared" ca="1" si="259"/>
        <v>2596909.4377209218</v>
      </c>
      <c r="M367" s="82">
        <f t="shared" ca="1" si="260"/>
        <v>7778311.9830942284</v>
      </c>
      <c r="N367" s="82">
        <f t="shared" ca="1" si="261"/>
        <v>3496312.7332157949</v>
      </c>
      <c r="O367" s="82">
        <f t="shared" ca="1" si="283"/>
        <v>16121366.986323047</v>
      </c>
      <c r="P367" s="10">
        <f ca="1">IF(IF($A367&gt;='key variables'!$B$26,K367*SUMPRODUCT(Z367:AC367,'control variables'!$O$3:$R$3)/J367+F$65*'key variables'!$B$25/scenario!J$65,K367*SUMPRODUCT(Z367:AC367,'control variables'!$O$7:$R$7)/J367+F$65*'key variables'!$B$25/scenario!J$65)&lt;'key variables'!$B$28,0,IF($A367&gt;='key variables'!$B$26,K367*SUMPRODUCT(Z367:AC367,'control variables'!$O$3:$R$3)/J367+F$65*'key variables'!$B$25/scenario!J$65,K367*SUMPRODUCT(Z367:AC367,'control variables'!$O$7:$R$7)/J367+F$65*'key variables'!$B$25/scenario!J$65))</f>
        <v>7.250496269256386E-10</v>
      </c>
      <c r="Q367" s="10">
        <f ca="1">IF(IF($A367&gt;='key variables'!$B$26,L367*SUMPRODUCT(Z367:AC367,'control variables'!$O$4:$R$4)/J367+G$65*'key variables'!$B$25/scenario!J$65,L367*SUMPRODUCT(Z367:AC367,'control variables'!$O$7:$R$7)/J367+G$65*'key variables'!$B$25/scenario!J$65)&lt;'key variables'!$B$28,0,IF($A367&gt;='key variables'!$B$26,L367*SUMPRODUCT(Z367:AC367,'control variables'!$O$4:$R$4)/J367+G$65*'key variables'!$B$25/scenario!J$65,L367*SUMPRODUCT(Z367:AC367,'control variables'!$O$7:$R$7)/J367+G$65*'key variables'!$B$25/scenario!J$65))</f>
        <v>8.3690138749595964E-10</v>
      </c>
      <c r="R367" s="10">
        <f ca="1">IF(IF($A367&gt;='key variables'!$B$26,M367*SUMPRODUCT(Z367:AC367,'control variables'!$O$5:$R$5)/J367+H$65*'key variables'!$B$25/scenario!J$65,M367*SUMPRODUCT(Z367:AC367,'control variables'!$O$7:$R$7)/J367+H$65*'key variables'!$B$25/scenario!J$65)&lt;'key variables'!$B$28,0,IF($A367&gt;='key variables'!$B$26,M367*SUMPRODUCT(Z367:AC367,'control variables'!$O$5:$R$5)/J367+H$65*'key variables'!$B$25/scenario!J$65,M367*SUMPRODUCT(Z367:AC367,'control variables'!$O$7:$R$7)/J367+H$65*'key variables'!$B$25/scenario!J$65))</f>
        <v>2.5067027738714606E-9</v>
      </c>
      <c r="S367" s="10">
        <f ca="1">IF(IF($A367&gt;='key variables'!$B$26,N367*SUMPRODUCT(Z367:AC367,'control variables'!$O$6:$R$6)/J367+I$65*'key variables'!$B$25/scenario!J$65,N367*SUMPRODUCT(Z367:AC367,'control variables'!$O$7:$R$7)/J367+I$65*'key variables'!$B$25/scenario!J$65)&lt;'key variables'!$B$28,0,IF($A367&gt;='key variables'!$B$26,N367*SUMPRODUCT(Z367:AC367,'control variables'!$O$6:$R$6)/J367+I$65*'key variables'!$B$25/scenario!J$65,N367*SUMPRODUCT(Z367:AC367,'control variables'!$O$7:$R$7)/J367+I$65*'key variables'!$B$25/scenario!J$65))</f>
        <v>1.1267504885022261E-9</v>
      </c>
      <c r="T367" s="10">
        <f t="shared" ca="1" si="255"/>
        <v>5.1954042767952853E-9</v>
      </c>
      <c r="U367" s="82">
        <f ca="1">SUMPRODUCT(P337:P366,'control variables'!AD$7:AD$36)</f>
        <v>1.5372393416109732E-9</v>
      </c>
      <c r="V367" s="82">
        <f ca="1">SUMPRODUCT(Q337:Q366,'control variables'!AE$7:AE$36)</f>
        <v>1.7743857663408544E-9</v>
      </c>
      <c r="W367" s="82">
        <f ca="1">SUMPRODUCT(R337:R366,'control variables'!AF$7:AF$36)</f>
        <v>5.314673614907976E-9</v>
      </c>
      <c r="X367" s="82">
        <f ca="1">SUMPRODUCT(S337:S366,'control variables'!AG$7:AG$36)</f>
        <v>2.388919481897268E-9</v>
      </c>
      <c r="Y367" s="82">
        <f t="shared" ca="1" si="249"/>
        <v>1.1015218204757071E-8</v>
      </c>
      <c r="Z367" s="10">
        <f ca="1">IF($A367&gt;='key variables'!$B$26,SUMPRODUCT(P337:P366,'control variables'!V$7:V$36)*$E367,SUMPRODUCT(P337:P366,'control variables'!Z$7:Z$36)*$E367)</f>
        <v>3.7510196156884022E-9</v>
      </c>
      <c r="AA367" s="10">
        <f ca="1">IF($A367&gt;='key variables'!$B$26,SUMPRODUCT(Q337:Q366,'control variables'!W$7:W$36)*$E367,SUMPRODUCT(Q337:Q366,'control variables'!AA$7:AA$36)*$E367)</f>
        <v>4.3296808995064103E-9</v>
      </c>
      <c r="AB367" s="10">
        <f ca="1">IF($A367&gt;='key variables'!$B$26,SUMPRODUCT(R337:R366,'control variables'!X$7:X$36)*$E367,SUMPRODUCT(R337:R366,'control variables'!AB$7:AB$36)*$E367)</f>
        <v>1.296834165043535E-8</v>
      </c>
      <c r="AC367" s="10">
        <f ca="1">IF($A367&gt;='key variables'!$B$26,SUMPRODUCT(S337:S366,'control variables'!Y$7:Y$36)*$E367,SUMPRODUCT(S337:S366,'control variables'!AC$7:AC$36)*$E367)</f>
        <v>5.8292053776779643E-9</v>
      </c>
      <c r="AD367" s="10">
        <f t="shared" ca="1" si="250"/>
        <v>2.6878247543308125E-8</v>
      </c>
      <c r="AE367" s="82">
        <f ca="1">SUMPRODUCT(P337:P366,'control variables'!AL$7:AL$36)</f>
        <v>5.107203069589642E-9</v>
      </c>
      <c r="AF367" s="82">
        <f ca="1">SUMPRODUCT(Q337:Q366,'control variables'!AM$7:AM$36)</f>
        <v>5.8796658019111344E-9</v>
      </c>
      <c r="AG367" s="82">
        <f ca="1">SUMPRODUCT(R337:R366,'control variables'!AN$7:AN$36)</f>
        <v>1.676447244471825E-8</v>
      </c>
      <c r="AH367" s="82">
        <f ca="1">SUMPRODUCT(S337:S366,'control variables'!AO$7:AO$36)</f>
        <v>7.2588502778597864E-9</v>
      </c>
      <c r="AI367" s="82">
        <f t="shared" ca="1" si="262"/>
        <v>3.5010191594078812E-8</v>
      </c>
      <c r="AJ367" s="10">
        <f ca="1">SUMPRODUCT(P337:P366,'control variables'!AP$7:AP$36)</f>
        <v>4.8799523971928804E-12</v>
      </c>
      <c r="AK367" s="10">
        <f ca="1">SUMPRODUCT(Q337:Q366,'control variables'!AQ$7:AQ$36)</f>
        <v>1.4081928948236732E-11</v>
      </c>
      <c r="AL367" s="10">
        <f ca="1">SUMPRODUCT(R337:R366,'control variables'!AR$7:AR$36)</f>
        <v>5.0614150078000013E-10</v>
      </c>
      <c r="AM367" s="10">
        <f ca="1">SUMPRODUCT(S337:S366,'control variables'!AS$7:AS$36)</f>
        <v>3.7918016527499034E-10</v>
      </c>
      <c r="AN367" s="10">
        <f t="shared" ca="1" si="284"/>
        <v>9.0428354740042011E-10</v>
      </c>
      <c r="AO367" s="82">
        <f ca="1">SUMPRODUCT(P337:P366,'control variables'!AX$7:AX$36)</f>
        <v>6.6359905455616112E-12</v>
      </c>
      <c r="AP367" s="82">
        <f ca="1">SUMPRODUCT(Q337:Q366,'control variables'!AY$7:AY$36)</f>
        <v>1.5319419495571074E-11</v>
      </c>
      <c r="AQ367" s="82">
        <f ca="1">SUMPRODUCT(R337:R366,'control variables'!AZ$7:AZ$36)</f>
        <v>1.3765504007065792E-10</v>
      </c>
      <c r="AR367" s="82">
        <f ca="1">SUMPRODUCT(S337:S366,'control variables'!BA$7:BA$36)</f>
        <v>1.0312543184957097E-10</v>
      </c>
      <c r="AS367" s="82">
        <f t="shared" ca="1" si="285"/>
        <v>2.6273588196136157E-10</v>
      </c>
      <c r="AT367" s="10">
        <f ca="1">SUMPRODUCT(P337:P366,'control variables'!AT$7:AT$36)</f>
        <v>-5.8565206121072602E-12</v>
      </c>
      <c r="AU367" s="10">
        <f ca="1">SUMPRODUCT(Q337:Q366,'control variables'!AU$7:AU$36)</f>
        <v>6.353036470535582E-12</v>
      </c>
      <c r="AV367" s="10">
        <f ca="1">SUMPRODUCT(R337:R366,'control variables'!AV$7:AV$36)</f>
        <v>2.7356684151352957E-9</v>
      </c>
      <c r="AW367" s="10">
        <f ca="1">SUMPRODUCT(S337:S366,'control variables'!AW$7:AW$36)</f>
        <v>2.0494490180908001E-9</v>
      </c>
      <c r="AX367" s="10">
        <f t="shared" ca="1" si="263"/>
        <v>4.7856139490845236E-9</v>
      </c>
      <c r="AY367" s="82">
        <f ca="1">SUMPRODUCT(P337:P366,'control variables'!BB$7:BB$36)</f>
        <v>2.122675030860553E-11</v>
      </c>
      <c r="AZ367" s="82">
        <f ca="1">SUMPRODUCT(Q337:Q366,'control variables'!BC$7:BC$36)</f>
        <v>5.4128175433879429E-11</v>
      </c>
      <c r="BA367" s="82">
        <f ca="1">SUMPRODUCT(R337:R366,'control variables'!BD$7:BD$36)</f>
        <v>3.7891386595986983E-10</v>
      </c>
      <c r="BB367" s="82">
        <f ca="1">SUMPRODUCT(S337:S366,'control variables'!BE$7:BE$36)</f>
        <v>5.3846365234353433E-11</v>
      </c>
      <c r="BC367" s="82">
        <f t="shared" ca="1" si="286"/>
        <v>5.0811515693670819E-10</v>
      </c>
      <c r="BD367" s="10">
        <f ca="1">SUMPRODUCT(P337:P366,'control variables'!BF$7:BF$36)</f>
        <v>4.4404512758836818E-12</v>
      </c>
      <c r="BE367" s="10">
        <f ca="1">SUMPRODUCT(Q337:Q366,'control variables'!BG$7:BG$36)</f>
        <v>5.1254696173733735E-12</v>
      </c>
      <c r="BF367" s="10">
        <f ca="1">SUMPRODUCT(R337:R366,'control variables'!BH$7:BH$36)</f>
        <v>1.5351902983104727E-10</v>
      </c>
      <c r="BG367" s="10">
        <f ca="1">SUMPRODUCT(S337:S366,'control variables'!BI$7:BI$36)</f>
        <v>3.4503021989592754E-10</v>
      </c>
      <c r="BH367" s="10">
        <f t="shared" ca="1" si="287"/>
        <v>5.081151706202319E-10</v>
      </c>
      <c r="BI367" s="82">
        <f t="shared" ca="1" si="264"/>
        <v>5.1225732992861401E-9</v>
      </c>
      <c r="BJ367" s="82">
        <f t="shared" ca="1" si="265"/>
        <v>5.9401470138155494E-9</v>
      </c>
      <c r="BK367" s="82">
        <f t="shared" ca="1" si="266"/>
        <v>1.9879054725813417E-8</v>
      </c>
      <c r="BL367" s="82">
        <f t="shared" ca="1" si="267"/>
        <v>9.36214566118494E-9</v>
      </c>
      <c r="BM367" s="82">
        <f t="shared" ca="1" si="257"/>
        <v>4.030392070010005E-8</v>
      </c>
      <c r="BN367" s="10">
        <f ca="1">BN366+BI367-INDIRECT(ADDRESS(MAX($D367-'key variables'!$B$9*30,34),scenario!BI$4),TRUE)</f>
        <v>9439390.0751689896</v>
      </c>
      <c r="BO367" s="10">
        <f ca="1">BO366+BJ367-INDIRECT(ADDRESS(MAX($D367-'key variables'!$B$9*30,34),scenario!BJ$4),TRUE)</f>
        <v>10895583.360992169</v>
      </c>
      <c r="BP367" s="10">
        <f ca="1">BP366+BK367-INDIRECT(ADDRESS(MAX($D367-'key variables'!$B$9*30,34),scenario!BK$4),TRUE)</f>
        <v>32531162.537993956</v>
      </c>
      <c r="BQ367" s="10">
        <f ca="1">BQ366+BL367-INDIRECT(ADDRESS(MAX($D367-'key variables'!$B$9*30,34),scenario!BL$4),TRUE)</f>
        <v>14415841.516535087</v>
      </c>
      <c r="BR367" s="10">
        <f t="shared" ca="1" si="288"/>
        <v>67281977.490690187</v>
      </c>
      <c r="BS367" s="82">
        <f t="shared" ca="1" si="269"/>
        <v>2.4798468499074197E-8</v>
      </c>
      <c r="BT367" s="82">
        <f t="shared" ca="1" si="270"/>
        <v>3.1154570144591229E-8</v>
      </c>
      <c r="BU367" s="82">
        <f t="shared" ca="1" si="271"/>
        <v>1.0380407819417107E-7</v>
      </c>
      <c r="BV367" s="82">
        <f t="shared" ca="1" si="272"/>
        <v>4.9911229237735169E-8</v>
      </c>
      <c r="BW367" s="82">
        <f t="shared" ca="1" si="289"/>
        <v>2.0966834607557165E-7</v>
      </c>
      <c r="BX367" s="10">
        <f t="shared" ca="1" si="273"/>
        <v>1.15481005501956E-10</v>
      </c>
      <c r="BY367" s="10">
        <f t="shared" ca="1" si="274"/>
        <v>2.7378215816114272E-10</v>
      </c>
      <c r="BZ367" s="10">
        <f t="shared" ca="1" si="275"/>
        <v>2.3991065737618117E-9</v>
      </c>
      <c r="CA367" s="10">
        <f t="shared" ca="1" si="276"/>
        <v>1.8033003903688056E-9</v>
      </c>
      <c r="CB367" s="10">
        <v>0</v>
      </c>
      <c r="CC367" s="82">
        <f t="shared" ca="1" si="277"/>
        <v>-2.4885705936578179E-11</v>
      </c>
      <c r="CD367" s="82">
        <f t="shared" ca="1" si="278"/>
        <v>4.7144763181497845E-11</v>
      </c>
      <c r="CE367" s="82">
        <f t="shared" ca="1" si="279"/>
        <v>1.4784846519201901E-8</v>
      </c>
      <c r="CF367" s="82">
        <f t="shared" ca="1" si="280"/>
        <v>1.0971512414087934E-8</v>
      </c>
      <c r="CG367" s="82">
        <f t="shared" ca="1" si="290"/>
        <v>2.5778617990534757E-8</v>
      </c>
      <c r="CH367" s="13" t="str">
        <f t="shared" ca="1" si="242"/>
        <v/>
      </c>
      <c r="CI367" s="81">
        <f t="shared" ca="1" si="251"/>
        <v>0.11317759658631617</v>
      </c>
      <c r="CJ367" s="81">
        <f t="shared" ca="1" si="252"/>
        <v>0.130637247574587</v>
      </c>
      <c r="CK367" s="81">
        <f t="shared" ca="1" si="253"/>
        <v>0.39004625943938942</v>
      </c>
      <c r="CL367" s="81">
        <f t="shared" ca="1" si="254"/>
        <v>0.17284488538116349</v>
      </c>
      <c r="CM367" s="89">
        <f t="shared" ca="1" si="243"/>
        <v>0.80670598898145607</v>
      </c>
    </row>
    <row r="368" spans="1:91" x14ac:dyDescent="0.3">
      <c r="A368">
        <v>303</v>
      </c>
      <c r="B368" s="3">
        <f t="shared" si="256"/>
        <v>1.0305555555555554</v>
      </c>
      <c r="C368" s="3">
        <f t="shared" si="244"/>
        <v>10.1</v>
      </c>
      <c r="D368" s="4">
        <f t="shared" ca="1" si="281"/>
        <v>368</v>
      </c>
      <c r="E368" s="58">
        <f>(0.5*(COS(B368*2*PI())+1)*('key variables'!$B$4-'key variables'!$B$6)+'key variables'!$B$6)/'key variables'!$B$4</f>
        <v>1</v>
      </c>
      <c r="F368" s="10">
        <f t="shared" ca="1" si="245"/>
        <v>11689222.907461114</v>
      </c>
      <c r="G368" s="10">
        <f t="shared" ca="1" si="246"/>
        <v>13492492.798713122</v>
      </c>
      <c r="H368" s="10">
        <f t="shared" ca="1" si="247"/>
        <v>40309474.521088287</v>
      </c>
      <c r="I368" s="10">
        <f t="shared" ca="1" si="248"/>
        <v>17912154.249750931</v>
      </c>
      <c r="J368" s="10">
        <f t="shared" ca="1" si="282"/>
        <v>83403344.477013454</v>
      </c>
      <c r="K368" s="82">
        <f t="shared" ca="1" si="258"/>
        <v>2249832.8322920999</v>
      </c>
      <c r="L368" s="82">
        <f t="shared" ca="1" si="259"/>
        <v>2596909.4377209214</v>
      </c>
      <c r="M368" s="82">
        <f t="shared" ca="1" si="260"/>
        <v>7778311.9830942275</v>
      </c>
      <c r="N368" s="82">
        <f t="shared" ca="1" si="261"/>
        <v>3496312.7332157944</v>
      </c>
      <c r="O368" s="82">
        <f t="shared" ca="1" si="283"/>
        <v>16121366.986323044</v>
      </c>
      <c r="P368" s="10">
        <f ca="1">IF(IF($A368&gt;='key variables'!$B$26,K368*SUMPRODUCT(Z368:AC368,'control variables'!$O$3:$R$3)/J368+F$65*'key variables'!$B$25/scenario!J$65,K368*SUMPRODUCT(Z368:AC368,'control variables'!$O$7:$R$7)/J368+F$65*'key variables'!$B$25/scenario!J$65)&lt;'key variables'!$B$28,0,IF($A368&gt;='key variables'!$B$26,K368*SUMPRODUCT(Z368:AC368,'control variables'!$O$3:$R$3)/J368+F$65*'key variables'!$B$25/scenario!J$65,K368*SUMPRODUCT(Z368:AC368,'control variables'!$O$7:$R$7)/J368+F$65*'key variables'!$B$25/scenario!J$65))</f>
        <v>6.238683907429516E-10</v>
      </c>
      <c r="Q368" s="10">
        <f ca="1">IF(IF($A368&gt;='key variables'!$B$26,L368*SUMPRODUCT(Z368:AC368,'control variables'!$O$4:$R$4)/J368+G$65*'key variables'!$B$25/scenario!J$65,L368*SUMPRODUCT(Z368:AC368,'control variables'!$O$7:$R$7)/J368+G$65*'key variables'!$B$25/scenario!J$65)&lt;'key variables'!$B$28,0,IF($A368&gt;='key variables'!$B$26,L368*SUMPRODUCT(Z368:AC368,'control variables'!$O$4:$R$4)/J368+G$65*'key variables'!$B$25/scenario!J$65,L368*SUMPRODUCT(Z368:AC368,'control variables'!$O$7:$R$7)/J368+G$65*'key variables'!$B$25/scenario!J$65))</f>
        <v>7.2011115162079296E-10</v>
      </c>
      <c r="R368" s="10">
        <f ca="1">IF(IF($A368&gt;='key variables'!$B$26,M368*SUMPRODUCT(Z368:AC368,'control variables'!$O$5:$R$5)/J368+H$65*'key variables'!$B$25/scenario!J$65,M368*SUMPRODUCT(Z368:AC368,'control variables'!$O$7:$R$7)/J368+H$65*'key variables'!$B$25/scenario!J$65)&lt;'key variables'!$B$28,0,IF($A368&gt;='key variables'!$B$26,M368*SUMPRODUCT(Z368:AC368,'control variables'!$O$5:$R$5)/J368+H$65*'key variables'!$B$25/scenario!J$65,M368*SUMPRODUCT(Z368:AC368,'control variables'!$O$7:$R$7)/J368+H$65*'key variables'!$B$25/scenario!J$65))</f>
        <v>2.1568904631220104E-9</v>
      </c>
      <c r="S368" s="10">
        <f ca="1">IF(IF($A368&gt;='key variables'!$B$26,N368*SUMPRODUCT(Z368:AC368,'control variables'!$O$6:$R$6)/J368+I$65*'key variables'!$B$25/scenario!J$65,N368*SUMPRODUCT(Z368:AC368,'control variables'!$O$7:$R$7)/J368+I$65*'key variables'!$B$25/scenario!J$65)&lt;'key variables'!$B$28,0,IF($A368&gt;='key variables'!$B$26,N368*SUMPRODUCT(Z368:AC368,'control variables'!$O$6:$R$6)/J368+I$65*'key variables'!$B$25/scenario!J$65,N368*SUMPRODUCT(Z368:AC368,'control variables'!$O$7:$R$7)/J368+I$65*'key variables'!$B$25/scenario!J$65))</f>
        <v>9.6951158641560508E-10</v>
      </c>
      <c r="T368" s="10">
        <f t="shared" ca="1" si="255"/>
        <v>4.4703815919013597E-9</v>
      </c>
      <c r="U368" s="82">
        <f ca="1">SUMPRODUCT(P338:P367,'control variables'!AD$7:AD$36)</f>
        <v>1.3227164026055712E-9</v>
      </c>
      <c r="V368" s="82">
        <f ca="1">SUMPRODUCT(Q338:Q367,'control variables'!AE$7:AE$36)</f>
        <v>1.5267688603580236E-9</v>
      </c>
      <c r="W368" s="82">
        <f ca="1">SUMPRODUCT(R338:R367,'control variables'!AF$7:AF$36)</f>
        <v>4.5730068016388618E-9</v>
      </c>
      <c r="X368" s="82">
        <f ca="1">SUMPRODUCT(S338:S367,'control variables'!AG$7:AG$36)</f>
        <v>2.0555439206350872E-9</v>
      </c>
      <c r="Y368" s="82">
        <f t="shared" ca="1" si="249"/>
        <v>9.4780359852375446E-9</v>
      </c>
      <c r="Z368" s="10">
        <f ca="1">IF($A368&gt;='key variables'!$B$26,SUMPRODUCT(P338:P367,'control variables'!V$7:V$36)*$E368,SUMPRODUCT(P338:P367,'control variables'!Z$7:Z$36)*$E368)</f>
        <v>3.2275619273227684E-9</v>
      </c>
      <c r="AA368" s="10">
        <f ca="1">IF($A368&gt;='key variables'!$B$26,SUMPRODUCT(Q338:Q367,'control variables'!W$7:W$36)*$E368,SUMPRODUCT(Q338:Q367,'control variables'!AA$7:AA$36)*$E368)</f>
        <v>3.7254705814538552E-9</v>
      </c>
      <c r="AB368" s="10">
        <f ca="1">IF($A368&gt;='key variables'!$B$26,SUMPRODUCT(R338:R367,'control variables'!X$7:X$36)*$E368,SUMPRODUCT(R338:R367,'control variables'!AB$7:AB$36)*$E368)</f>
        <v>1.1158599543547751E-8</v>
      </c>
      <c r="AC368" s="10">
        <f ca="1">IF($A368&gt;='key variables'!$B$26,SUMPRODUCT(S338:S367,'control variables'!Y$7:Y$36)*$E368,SUMPRODUCT(S338:S367,'control variables'!AC$7:AC$36)*$E368)</f>
        <v>5.0157352589812302E-9</v>
      </c>
      <c r="AD368" s="10">
        <f t="shared" ca="1" si="250"/>
        <v>2.3127367311305606E-8</v>
      </c>
      <c r="AE368" s="82">
        <f ca="1">SUMPRODUCT(P338:P367,'control variables'!AL$7:AL$36)</f>
        <v>4.3944889313750879E-9</v>
      </c>
      <c r="AF368" s="82">
        <f ca="1">SUMPRODUCT(Q338:Q367,'control variables'!AM$7:AM$36)</f>
        <v>5.0591538919871372E-9</v>
      </c>
      <c r="AG368" s="82">
        <f ca="1">SUMPRODUCT(R338:R367,'control variables'!AN$7:AN$36)</f>
        <v>1.4424977349603682E-8</v>
      </c>
      <c r="AH368" s="82">
        <f ca="1">SUMPRODUCT(S338:S367,'control variables'!AO$7:AO$36)</f>
        <v>6.2458721076714185E-9</v>
      </c>
      <c r="AI368" s="82">
        <f t="shared" ca="1" si="262"/>
        <v>3.0124492280637325E-8</v>
      </c>
      <c r="AJ368" s="10">
        <f ca="1">SUMPRODUCT(P338:P367,'control variables'!AP$7:AP$36)</f>
        <v>4.1989512660644003E-12</v>
      </c>
      <c r="AK368" s="10">
        <f ca="1">SUMPRODUCT(Q338:Q367,'control variables'!AQ$7:AQ$36)</f>
        <v>1.2116784872705075E-11</v>
      </c>
      <c r="AL368" s="10">
        <f ca="1">SUMPRODUCT(R338:R367,'control variables'!AR$7:AR$36)</f>
        <v>4.3550906290201587E-10</v>
      </c>
      <c r="AM368" s="10">
        <f ca="1">SUMPRODUCT(S338:S367,'control variables'!AS$7:AS$36)</f>
        <v>3.2626527995719714E-10</v>
      </c>
      <c r="AN368" s="10">
        <f t="shared" ca="1" si="284"/>
        <v>7.7809007899798245E-10</v>
      </c>
      <c r="AO368" s="82">
        <f ca="1">SUMPRODUCT(P338:P367,'control variables'!AX$7:AX$36)</f>
        <v>5.7099329327281535E-12</v>
      </c>
      <c r="AP368" s="82">
        <f ca="1">SUMPRODUCT(Q338:Q367,'control variables'!AY$7:AY$36)</f>
        <v>1.3181582657097669E-11</v>
      </c>
      <c r="AQ368" s="82">
        <f ca="1">SUMPRODUCT(R338:R367,'control variables'!AZ$7:AZ$36)</f>
        <v>1.1844517276794023E-10</v>
      </c>
      <c r="AR368" s="82">
        <f ca="1">SUMPRODUCT(S338:S367,'control variables'!BA$7:BA$36)</f>
        <v>8.8734198078916036E-11</v>
      </c>
      <c r="AS368" s="82">
        <f t="shared" ca="1" si="285"/>
        <v>2.2607088643668207E-10</v>
      </c>
      <c r="AT368" s="10">
        <f ca="1">SUMPRODUCT(P338:P367,'control variables'!AT$7:AT$36)</f>
        <v>-5.03923863132064E-12</v>
      </c>
      <c r="AU368" s="10">
        <f ca="1">SUMPRODUCT(Q338:Q367,'control variables'!AU$7:AU$36)</f>
        <v>5.4664653177055182E-12</v>
      </c>
      <c r="AV368" s="10">
        <f ca="1">SUMPRODUCT(R338:R367,'control variables'!AV$7:AV$36)</f>
        <v>2.3539037720680359E-9</v>
      </c>
      <c r="AW368" s="10">
        <f ca="1">SUMPRODUCT(S338:S367,'control variables'!AW$7:AW$36)</f>
        <v>1.7634468225954494E-9</v>
      </c>
      <c r="AX368" s="10">
        <f t="shared" ca="1" si="263"/>
        <v>4.1177778213498703E-9</v>
      </c>
      <c r="AY368" s="82">
        <f ca="1">SUMPRODUCT(P338:P367,'control variables'!BB$7:BB$36)</f>
        <v>1.8264540886510084E-11</v>
      </c>
      <c r="AZ368" s="82">
        <f ca="1">SUMPRODUCT(Q338:Q367,'control variables'!BC$7:BC$36)</f>
        <v>4.6574546689960514E-11</v>
      </c>
      <c r="BA368" s="82">
        <f ca="1">SUMPRODUCT(R338:R367,'control variables'!BD$7:BD$36)</f>
        <v>3.2603614291745502E-10</v>
      </c>
      <c r="BB368" s="82">
        <f ca="1">SUMPRODUCT(S338:S367,'control variables'!BE$7:BE$36)</f>
        <v>4.6332063321727167E-11</v>
      </c>
      <c r="BC368" s="82">
        <f t="shared" ca="1" si="286"/>
        <v>4.3720729381565281E-10</v>
      </c>
      <c r="BD368" s="10">
        <f ca="1">SUMPRODUCT(P338:P367,'control variables'!BF$7:BF$36)</f>
        <v>3.8207828661391248E-12</v>
      </c>
      <c r="BE368" s="10">
        <f ca="1">SUMPRODUCT(Q338:Q367,'control variables'!BG$7:BG$36)</f>
        <v>4.4102063682884637E-12</v>
      </c>
      <c r="BF368" s="10">
        <f ca="1">SUMPRODUCT(R338:R367,'control variables'!BH$7:BH$36)</f>
        <v>1.3209533048823655E-10</v>
      </c>
      <c r="BG368" s="10">
        <f ca="1">SUMPRODUCT(S338:S367,'control variables'!BI$7:BI$36)</f>
        <v>2.9688098586696589E-10</v>
      </c>
      <c r="BH368" s="10">
        <f t="shared" ca="1" si="287"/>
        <v>4.3720730558963003E-10</v>
      </c>
      <c r="BI368" s="82">
        <f t="shared" ca="1" si="264"/>
        <v>4.4077142336302772E-9</v>
      </c>
      <c r="BJ368" s="82">
        <f t="shared" ca="1" si="265"/>
        <v>5.1111949039948029E-9</v>
      </c>
      <c r="BK368" s="82">
        <f t="shared" ca="1" si="266"/>
        <v>1.7104917264589171E-8</v>
      </c>
      <c r="BL368" s="82">
        <f t="shared" ca="1" si="267"/>
        <v>8.0556509935885949E-9</v>
      </c>
      <c r="BM368" s="82">
        <f t="shared" ca="1" si="257"/>
        <v>3.4679477395802845E-8</v>
      </c>
      <c r="BN368" s="10">
        <f ca="1">BN367+BI368-INDIRECT(ADDRESS(MAX($D368-'key variables'!$B$9*30,34),scenario!BI$4),TRUE)</f>
        <v>9439390.0751689933</v>
      </c>
      <c r="BO368" s="10">
        <f ca="1">BO367+BJ368-INDIRECT(ADDRESS(MAX($D368-'key variables'!$B$9*30,34),scenario!BJ$4),TRUE)</f>
        <v>10895583.360992175</v>
      </c>
      <c r="BP368" s="10">
        <f ca="1">BP367+BK368-INDIRECT(ADDRESS(MAX($D368-'key variables'!$B$9*30,34),scenario!BK$4),TRUE)</f>
        <v>32531162.537993975</v>
      </c>
      <c r="BQ368" s="10">
        <f ca="1">BQ367+BL368-INDIRECT(ADDRESS(MAX($D368-'key variables'!$B$9*30,34),scenario!BL$4),TRUE)</f>
        <v>14415841.516535094</v>
      </c>
      <c r="BR368" s="10">
        <f t="shared" ca="1" si="288"/>
        <v>67281977.490690216</v>
      </c>
      <c r="BS368" s="82">
        <f t="shared" ca="1" si="269"/>
        <v>2.1010801873320735E-8</v>
      </c>
      <c r="BT368" s="82">
        <f t="shared" ca="1" si="270"/>
        <v>2.6759076185848931E-8</v>
      </c>
      <c r="BU368" s="82">
        <f t="shared" ca="1" si="271"/>
        <v>8.8723956062215662E-8</v>
      </c>
      <c r="BV368" s="82">
        <f t="shared" ca="1" si="272"/>
        <v>4.2528208844695211E-8</v>
      </c>
      <c r="BW368" s="82">
        <f t="shared" ca="1" si="289"/>
        <v>1.7902204296608054E-7</v>
      </c>
      <c r="BX368" s="10">
        <f t="shared" ca="1" si="273"/>
        <v>9.9105614682034942E-11</v>
      </c>
      <c r="BY368" s="10">
        <f t="shared" ca="1" si="274"/>
        <v>2.3597898775999138E-10</v>
      </c>
      <c r="BZ368" s="10">
        <f t="shared" ca="1" si="275"/>
        <v>2.0594202731240607E-9</v>
      </c>
      <c r="CA368" s="10">
        <f t="shared" ca="1" si="276"/>
        <v>1.5488215392590284E-9</v>
      </c>
      <c r="CB368" s="10">
        <v>0</v>
      </c>
      <c r="CC368" s="82">
        <f t="shared" ca="1" si="277"/>
        <v>-2.1357448971921291E-11</v>
      </c>
      <c r="CD368" s="82">
        <f t="shared" ca="1" si="278"/>
        <v>4.0613500079399736E-11</v>
      </c>
      <c r="CE368" s="82">
        <f t="shared" ca="1" si="279"/>
        <v>1.2748006637267941E-8</v>
      </c>
      <c r="CF368" s="82">
        <f t="shared" ca="1" si="280"/>
        <v>9.4455966733707643E-9</v>
      </c>
      <c r="CG368" s="82">
        <f t="shared" ca="1" si="290"/>
        <v>2.2212859361746186E-8</v>
      </c>
      <c r="CH368" s="13" t="str">
        <f t="shared" ca="1" si="242"/>
        <v/>
      </c>
      <c r="CI368" s="81">
        <f t="shared" ca="1" si="251"/>
        <v>0.11317759658631622</v>
      </c>
      <c r="CJ368" s="81">
        <f t="shared" ca="1" si="252"/>
        <v>0.13063724757458706</v>
      </c>
      <c r="CK368" s="81">
        <f t="shared" ca="1" si="253"/>
        <v>0.39004625943938964</v>
      </c>
      <c r="CL368" s="81">
        <f t="shared" ca="1" si="254"/>
        <v>0.1728448853811636</v>
      </c>
      <c r="CM368" s="89">
        <f t="shared" ca="1" si="243"/>
        <v>0.80670598898145651</v>
      </c>
    </row>
    <row r="369" spans="1:91" x14ac:dyDescent="0.3">
      <c r="A369">
        <v>304</v>
      </c>
      <c r="B369" s="3">
        <f t="shared" si="256"/>
        <v>1.0333333333333334</v>
      </c>
      <c r="C369" s="3">
        <f t="shared" si="244"/>
        <v>10.133333333333333</v>
      </c>
      <c r="D369" s="4">
        <f t="shared" ca="1" si="281"/>
        <v>369</v>
      </c>
      <c r="E369" s="58">
        <f>(0.5*(COS(B369*2*PI())+1)*('key variables'!$B$4-'key variables'!$B$6)+'key variables'!$B$6)/'key variables'!$B$4</f>
        <v>1</v>
      </c>
      <c r="F369" s="10">
        <f t="shared" ca="1" si="245"/>
        <v>11689222.907461114</v>
      </c>
      <c r="G369" s="10">
        <f t="shared" ca="1" si="246"/>
        <v>13492492.798713122</v>
      </c>
      <c r="H369" s="10">
        <f t="shared" ca="1" si="247"/>
        <v>40309474.521088287</v>
      </c>
      <c r="I369" s="10">
        <f t="shared" ca="1" si="248"/>
        <v>17912154.249750931</v>
      </c>
      <c r="J369" s="10">
        <f t="shared" ca="1" si="282"/>
        <v>83403344.477013454</v>
      </c>
      <c r="K369" s="82">
        <f t="shared" ca="1" si="258"/>
        <v>2249832.8322920999</v>
      </c>
      <c r="L369" s="82">
        <f t="shared" ca="1" si="259"/>
        <v>2596909.4377209204</v>
      </c>
      <c r="M369" s="82">
        <f t="shared" ca="1" si="260"/>
        <v>7778311.9830942238</v>
      </c>
      <c r="N369" s="82">
        <f t="shared" ca="1" si="261"/>
        <v>3496312.7332157944</v>
      </c>
      <c r="O369" s="82">
        <f t="shared" ca="1" si="283"/>
        <v>16121366.986323038</v>
      </c>
      <c r="P369" s="10">
        <f ca="1">IF(IF($A369&gt;='key variables'!$B$26,K369*SUMPRODUCT(Z369:AC369,'control variables'!$O$3:$R$3)/J369+F$65*'key variables'!$B$25/scenario!J$65,K369*SUMPRODUCT(Z369:AC369,'control variables'!$O$7:$R$7)/J369+F$65*'key variables'!$B$25/scenario!J$65)&lt;'key variables'!$B$28,0,IF($A369&gt;='key variables'!$B$26,K369*SUMPRODUCT(Z369:AC369,'control variables'!$O$3:$R$3)/J369+F$65*'key variables'!$B$25/scenario!J$65,K369*SUMPRODUCT(Z369:AC369,'control variables'!$O$7:$R$7)/J369+F$65*'key variables'!$B$25/scenario!J$65))</f>
        <v>5.3680707432198686E-10</v>
      </c>
      <c r="Q369" s="10">
        <f ca="1">IF(IF($A369&gt;='key variables'!$B$26,L369*SUMPRODUCT(Z369:AC369,'control variables'!$O$4:$R$4)/J369+G$65*'key variables'!$B$25/scenario!J$65,L369*SUMPRODUCT(Z369:AC369,'control variables'!$O$7:$R$7)/J369+G$65*'key variables'!$B$25/scenario!J$65)&lt;'key variables'!$B$28,0,IF($A369&gt;='key variables'!$B$26,L369*SUMPRODUCT(Z369:AC369,'control variables'!$O$4:$R$4)/J369+G$65*'key variables'!$B$25/scenario!J$65,L369*SUMPRODUCT(Z369:AC369,'control variables'!$O$7:$R$7)/J369+G$65*'key variables'!$B$25/scenario!J$65))</f>
        <v>6.1961908348625817E-10</v>
      </c>
      <c r="R369" s="10">
        <f ca="1">IF(IF($A369&gt;='key variables'!$B$26,M369*SUMPRODUCT(Z369:AC369,'control variables'!$O$5:$R$5)/J369+H$65*'key variables'!$B$25/scenario!J$65,M369*SUMPRODUCT(Z369:AC369,'control variables'!$O$7:$R$7)/J369+H$65*'key variables'!$B$25/scenario!J$65)&lt;'key variables'!$B$28,0,IF($A369&gt;='key variables'!$B$26,M369*SUMPRODUCT(Z369:AC369,'control variables'!$O$5:$R$5)/J369+H$65*'key variables'!$B$25/scenario!J$65,M369*SUMPRODUCT(Z369:AC369,'control variables'!$O$7:$R$7)/J369+H$65*'key variables'!$B$25/scenario!J$65))</f>
        <v>1.8558947308785455E-9</v>
      </c>
      <c r="S369" s="10">
        <f ca="1">IF(IF($A369&gt;='key variables'!$B$26,N369*SUMPRODUCT(Z369:AC369,'control variables'!$O$6:$R$6)/J369+I$65*'key variables'!$B$25/scenario!J$65,N369*SUMPRODUCT(Z369:AC369,'control variables'!$O$7:$R$7)/J369+I$65*'key variables'!$B$25/scenario!J$65)&lt;'key variables'!$B$28,0,IF($A369&gt;='key variables'!$B$26,N369*SUMPRODUCT(Z369:AC369,'control variables'!$O$6:$R$6)/J369+I$65*'key variables'!$B$25/scenario!J$65,N369*SUMPRODUCT(Z369:AC369,'control variables'!$O$7:$R$7)/J369+I$65*'key variables'!$B$25/scenario!J$65))</f>
        <v>8.3421549472196788E-10</v>
      </c>
      <c r="T369" s="10">
        <f t="shared" ca="1" si="255"/>
        <v>3.8465363834087578E-9</v>
      </c>
      <c r="U369" s="82">
        <f ca="1">SUMPRODUCT(P339:P368,'control variables'!AD$7:AD$36)</f>
        <v>1.1381303056479977E-9</v>
      </c>
      <c r="V369" s="82">
        <f ca="1">SUMPRODUCT(Q339:Q368,'control variables'!AE$7:AE$36)</f>
        <v>1.3137070851092227E-9</v>
      </c>
      <c r="W369" s="82">
        <f ca="1">SUMPRODUCT(R339:R368,'control variables'!AF$7:AF$36)</f>
        <v>3.9348401657582097E-9</v>
      </c>
      <c r="X369" s="82">
        <f ca="1">SUMPRODUCT(S339:S368,'control variables'!AG$7:AG$36)</f>
        <v>1.7686911767759472E-9</v>
      </c>
      <c r="Y369" s="82">
        <f t="shared" ca="1" si="249"/>
        <v>8.1553687332913786E-9</v>
      </c>
      <c r="Z369" s="10">
        <f ca="1">IF($A369&gt;='key variables'!$B$26,SUMPRODUCT(P339:P368,'control variables'!V$7:V$36)*$E369,SUMPRODUCT(P339:P368,'control variables'!Z$7:Z$36)*$E369)</f>
        <v>2.7771531642048387E-9</v>
      </c>
      <c r="AA369" s="10">
        <f ca="1">IF($A369&gt;='key variables'!$B$26,SUMPRODUCT(Q339:Q368,'control variables'!W$7:W$36)*$E369,SUMPRODUCT(Q339:Q368,'control variables'!AA$7:AA$36)*$E369)</f>
        <v>3.2055782805749879E-9</v>
      </c>
      <c r="AB369" s="10">
        <f ca="1">IF($A369&gt;='key variables'!$B$26,SUMPRODUCT(R339:R368,'control variables'!X$7:X$36)*$E369,SUMPRODUCT(R339:R368,'control variables'!AB$7:AB$36)*$E369)</f>
        <v>9.6014083473104732E-9</v>
      </c>
      <c r="AC369" s="10">
        <f ca="1">IF($A369&gt;='key variables'!$B$26,SUMPRODUCT(S339:S368,'control variables'!Y$7:Y$36)*$E369,SUMPRODUCT(S339:S368,'control variables'!AC$7:AC$36)*$E369)</f>
        <v>4.3157855244772519E-9</v>
      </c>
      <c r="AD369" s="10">
        <f t="shared" ca="1" si="250"/>
        <v>1.9899925316567551E-8</v>
      </c>
      <c r="AE369" s="82">
        <f ca="1">SUMPRODUCT(P339:P368,'control variables'!AL$7:AL$36)</f>
        <v>3.7812346023534575E-9</v>
      </c>
      <c r="AF369" s="82">
        <f ca="1">SUMPRODUCT(Q339:Q368,'control variables'!AM$7:AM$36)</f>
        <v>4.3531450536677049E-9</v>
      </c>
      <c r="AG369" s="82">
        <f ca="1">SUMPRODUCT(R339:R368,'control variables'!AN$7:AN$36)</f>
        <v>1.2411960604351507E-8</v>
      </c>
      <c r="AH369" s="82">
        <f ca="1">SUMPRODUCT(S339:S368,'control variables'!AO$7:AO$36)</f>
        <v>5.3742558245587388E-9</v>
      </c>
      <c r="AI369" s="82">
        <f t="shared" ca="1" si="262"/>
        <v>2.5920596084931406E-8</v>
      </c>
      <c r="AJ369" s="10">
        <f ca="1">SUMPRODUCT(P339:P368,'control variables'!AP$7:AP$36)</f>
        <v>3.6129843694635028E-12</v>
      </c>
      <c r="AK369" s="10">
        <f ca="1">SUMPRODUCT(Q339:Q368,'control variables'!AQ$7:AQ$36)</f>
        <v>1.042587817273415E-11</v>
      </c>
      <c r="AL369" s="10">
        <f ca="1">SUMPRODUCT(R339:R368,'control variables'!AR$7:AR$36)</f>
        <v>3.7473343635623608E-10</v>
      </c>
      <c r="AM369" s="10">
        <f ca="1">SUMPRODUCT(S339:S368,'control variables'!AS$7:AS$36)</f>
        <v>2.8073470780927803E-10</v>
      </c>
      <c r="AN369" s="10">
        <f t="shared" ca="1" si="284"/>
        <v>6.6950700670771178E-10</v>
      </c>
      <c r="AO369" s="82">
        <f ca="1">SUMPRODUCT(P339:P368,'control variables'!AX$7:AX$36)</f>
        <v>4.9131073759681288E-12</v>
      </c>
      <c r="AP369" s="82">
        <f ca="1">SUMPRODUCT(Q339:Q368,'control variables'!AY$7:AY$36)</f>
        <v>1.1342082602812147E-11</v>
      </c>
      <c r="AQ369" s="82">
        <f ca="1">SUMPRODUCT(R339:R368,'control variables'!AZ$7:AZ$36)</f>
        <v>1.019160573040118E-10</v>
      </c>
      <c r="AR369" s="82">
        <f ca="1">SUMPRODUCT(S339:S368,'control variables'!BA$7:BA$36)</f>
        <v>7.6351272110974109E-11</v>
      </c>
      <c r="AS369" s="82">
        <f t="shared" ca="1" si="285"/>
        <v>1.9452251939376618E-10</v>
      </c>
      <c r="AT369" s="10">
        <f ca="1">SUMPRODUCT(P339:P368,'control variables'!AT$7:AT$36)</f>
        <v>-4.336008983029462E-12</v>
      </c>
      <c r="AU369" s="10">
        <f ca="1">SUMPRODUCT(Q339:Q368,'control variables'!AU$7:AU$36)</f>
        <v>4.7036158549170254E-12</v>
      </c>
      <c r="AV369" s="10">
        <f ca="1">SUMPRODUCT(R339:R368,'control variables'!AV$7:AV$36)</f>
        <v>2.0254146801932862E-9</v>
      </c>
      <c r="AW369" s="10">
        <f ca="1">SUMPRODUCT(S339:S368,'control variables'!AW$7:AW$36)</f>
        <v>1.5173564546723503E-9</v>
      </c>
      <c r="AX369" s="10">
        <f t="shared" ca="1" si="263"/>
        <v>3.5431387417375239E-9</v>
      </c>
      <c r="AY369" s="82">
        <f ca="1">SUMPRODUCT(P339:P368,'control variables'!BB$7:BB$36)</f>
        <v>1.5715710080207449E-11</v>
      </c>
      <c r="AZ369" s="82">
        <f ca="1">SUMPRODUCT(Q339:Q368,'control variables'!BC$7:BC$36)</f>
        <v>4.0075032679146813E-11</v>
      </c>
      <c r="BA369" s="82">
        <f ca="1">SUMPRODUCT(R339:R368,'control variables'!BD$7:BD$36)</f>
        <v>2.8053754702064437E-10</v>
      </c>
      <c r="BB369" s="82">
        <f ca="1">SUMPRODUCT(S339:S368,'control variables'!BE$7:BE$36)</f>
        <v>3.9866388052484367E-11</v>
      </c>
      <c r="BC369" s="82">
        <f t="shared" ca="1" si="286"/>
        <v>3.76194677832483E-10</v>
      </c>
      <c r="BD369" s="10">
        <f ca="1">SUMPRODUCT(P339:P368,'control variables'!BF$7:BF$36)</f>
        <v>3.2875896622189855E-12</v>
      </c>
      <c r="BE369" s="10">
        <f ca="1">SUMPRODUCT(Q339:Q368,'control variables'!BG$7:BG$36)</f>
        <v>3.7947586587898881E-12</v>
      </c>
      <c r="BF369" s="10">
        <f ca="1">SUMPRODUCT(R339:R368,'control variables'!BH$7:BH$36)</f>
        <v>1.1366132495756273E-10</v>
      </c>
      <c r="BG369" s="10">
        <f ca="1">SUMPRODUCT(S339:S368,'control variables'!BI$7:BI$36)</f>
        <v>2.5545101468482113E-10</v>
      </c>
      <c r="BH369" s="10">
        <f t="shared" ca="1" si="287"/>
        <v>3.7619468796339275E-10</v>
      </c>
      <c r="BI369" s="82">
        <f t="shared" ca="1" si="264"/>
        <v>3.792614303450636E-9</v>
      </c>
      <c r="BJ369" s="82">
        <f t="shared" ca="1" si="265"/>
        <v>4.3979237022017691E-9</v>
      </c>
      <c r="BK369" s="82">
        <f t="shared" ca="1" si="266"/>
        <v>1.4717912831565437E-8</v>
      </c>
      <c r="BL369" s="82">
        <f t="shared" ca="1" si="267"/>
        <v>6.9314786672835738E-9</v>
      </c>
      <c r="BM369" s="82">
        <f t="shared" ca="1" si="257"/>
        <v>2.9839929504501415E-8</v>
      </c>
      <c r="BN369" s="10">
        <f ca="1">BN368+BI369-INDIRECT(ADDRESS(MAX($D369-'key variables'!$B$9*30,34),scenario!BI$4),TRUE)</f>
        <v>9439390.075168997</v>
      </c>
      <c r="BO369" s="10">
        <f ca="1">BO368+BJ369-INDIRECT(ADDRESS(MAX($D369-'key variables'!$B$9*30,34),scenario!BJ$4),TRUE)</f>
        <v>10895583.360992178</v>
      </c>
      <c r="BP369" s="10">
        <f ca="1">BP368+BK369-INDIRECT(ADDRESS(MAX($D369-'key variables'!$B$9*30,34),scenario!BK$4),TRUE)</f>
        <v>32531162.53799399</v>
      </c>
      <c r="BQ369" s="10">
        <f ca="1">BQ368+BL369-INDIRECT(ADDRESS(MAX($D369-'key variables'!$B$9*30,34),scenario!BL$4),TRUE)</f>
        <v>14415841.516535101</v>
      </c>
      <c r="BR369" s="10">
        <f t="shared" ca="1" si="288"/>
        <v>67281977.490690246</v>
      </c>
      <c r="BS369" s="82">
        <f t="shared" ca="1" si="269"/>
        <v>1.7751707054529869E-8</v>
      </c>
      <c r="BT369" s="82">
        <f t="shared" ca="1" si="270"/>
        <v>2.2976976808474631E-8</v>
      </c>
      <c r="BU369" s="82">
        <f t="shared" ca="1" si="271"/>
        <v>7.574827663657122E-8</v>
      </c>
      <c r="BV369" s="82">
        <f t="shared" ca="1" si="272"/>
        <v>3.6175494657448779E-8</v>
      </c>
      <c r="BW369" s="82">
        <f t="shared" ca="1" si="289"/>
        <v>1.526524551570245E-7</v>
      </c>
      <c r="BX369" s="10">
        <f t="shared" ca="1" si="273"/>
        <v>8.5015422315576643E-11</v>
      </c>
      <c r="BY369" s="10">
        <f t="shared" ca="1" si="274"/>
        <v>2.0345127902486681E-10</v>
      </c>
      <c r="BZ369" s="10">
        <f t="shared" ca="1" si="275"/>
        <v>1.7671374584498654E-9</v>
      </c>
      <c r="CA369" s="10">
        <f t="shared" ca="1" si="276"/>
        <v>1.3298554086326971E-9</v>
      </c>
      <c r="CB369" s="10">
        <v>0</v>
      </c>
      <c r="CC369" s="82">
        <f t="shared" ca="1" si="277"/>
        <v>-1.8321562995396454E-11</v>
      </c>
      <c r="CD369" s="82">
        <f t="shared" ca="1" si="278"/>
        <v>3.4993679794404716E-11</v>
      </c>
      <c r="CE369" s="82">
        <f t="shared" ca="1" si="279"/>
        <v>1.099540933612688E-8</v>
      </c>
      <c r="CF369" s="82">
        <f t="shared" ca="1" si="280"/>
        <v>8.1326236543967172E-9</v>
      </c>
      <c r="CG369" s="82">
        <f t="shared" ca="1" si="290"/>
        <v>1.9144705107322607E-8</v>
      </c>
      <c r="CH369" s="13" t="str">
        <f t="shared" ca="1" si="242"/>
        <v/>
      </c>
      <c r="CI369" s="81">
        <f t="shared" ca="1" si="251"/>
        <v>0.11317759658631626</v>
      </c>
      <c r="CJ369" s="81">
        <f t="shared" ca="1" si="252"/>
        <v>0.13063724757458711</v>
      </c>
      <c r="CK369" s="81">
        <f t="shared" ca="1" si="253"/>
        <v>0.39004625943938981</v>
      </c>
      <c r="CL369" s="81">
        <f t="shared" ca="1" si="254"/>
        <v>0.17284488538116369</v>
      </c>
      <c r="CM369" s="89">
        <f t="shared" ca="1" si="243"/>
        <v>0.80670598898145696</v>
      </c>
    </row>
    <row r="370" spans="1:91" x14ac:dyDescent="0.3">
      <c r="A370">
        <v>305</v>
      </c>
      <c r="B370" s="3">
        <f t="shared" si="256"/>
        <v>1.0361111111111112</v>
      </c>
      <c r="C370" s="3">
        <f t="shared" si="244"/>
        <v>10.166666666666666</v>
      </c>
      <c r="D370" s="4">
        <f t="shared" ca="1" si="281"/>
        <v>370</v>
      </c>
      <c r="E370" s="58">
        <f>(0.5*(COS(B370*2*PI())+1)*('key variables'!$B$4-'key variables'!$B$6)+'key variables'!$B$6)/'key variables'!$B$4</f>
        <v>1</v>
      </c>
      <c r="F370" s="10">
        <f t="shared" ca="1" si="245"/>
        <v>11689222.907461114</v>
      </c>
      <c r="G370" s="10">
        <f t="shared" ca="1" si="246"/>
        <v>13492492.798713122</v>
      </c>
      <c r="H370" s="10">
        <f t="shared" ca="1" si="247"/>
        <v>40309474.521088287</v>
      </c>
      <c r="I370" s="10">
        <f t="shared" ca="1" si="248"/>
        <v>17912154.249750931</v>
      </c>
      <c r="J370" s="10">
        <f t="shared" ca="1" si="282"/>
        <v>83403344.477013454</v>
      </c>
      <c r="K370" s="82">
        <f t="shared" ca="1" si="258"/>
        <v>2249832.8322920995</v>
      </c>
      <c r="L370" s="82">
        <f t="shared" ca="1" si="259"/>
        <v>2596909.4377209204</v>
      </c>
      <c r="M370" s="82">
        <f t="shared" ca="1" si="260"/>
        <v>7778311.9830942219</v>
      </c>
      <c r="N370" s="82">
        <f t="shared" ca="1" si="261"/>
        <v>3496312.733215793</v>
      </c>
      <c r="O370" s="82">
        <f t="shared" ca="1" si="283"/>
        <v>16121366.986323036</v>
      </c>
      <c r="P370" s="10">
        <f ca="1">IF(IF($A370&gt;='key variables'!$B$26,K370*SUMPRODUCT(Z370:AC370,'control variables'!$O$3:$R$3)/J370+F$65*'key variables'!$B$25/scenario!J$65,K370*SUMPRODUCT(Z370:AC370,'control variables'!$O$7:$R$7)/J370+F$65*'key variables'!$B$25/scenario!J$65)&lt;'key variables'!$B$28,0,IF($A370&gt;='key variables'!$B$26,K370*SUMPRODUCT(Z370:AC370,'control variables'!$O$3:$R$3)/J370+F$65*'key variables'!$B$25/scenario!J$65,K370*SUMPRODUCT(Z370:AC370,'control variables'!$O$7:$R$7)/J370+F$65*'key variables'!$B$25/scenario!J$65))</f>
        <v>4.6189523193980918E-10</v>
      </c>
      <c r="Q370" s="10">
        <f ca="1">IF(IF($A370&gt;='key variables'!$B$26,L370*SUMPRODUCT(Z370:AC370,'control variables'!$O$4:$R$4)/J370+G$65*'key variables'!$B$25/scenario!J$65,L370*SUMPRODUCT(Z370:AC370,'control variables'!$O$7:$R$7)/J370+G$65*'key variables'!$B$25/scenario!J$65)&lt;'key variables'!$B$28,0,IF($A370&gt;='key variables'!$B$26,L370*SUMPRODUCT(Z370:AC370,'control variables'!$O$4:$R$4)/J370+G$65*'key variables'!$B$25/scenario!J$65,L370*SUMPRODUCT(Z370:AC370,'control variables'!$O$7:$R$7)/J370+G$65*'key variables'!$B$25/scenario!J$65))</f>
        <v>5.331507611793315E-10</v>
      </c>
      <c r="R370" s="10">
        <f ca="1">IF(IF($A370&gt;='key variables'!$B$26,M370*SUMPRODUCT(Z370:AC370,'control variables'!$O$5:$R$5)/J370+H$65*'key variables'!$B$25/scenario!J$65,M370*SUMPRODUCT(Z370:AC370,'control variables'!$O$7:$R$7)/J370+H$65*'key variables'!$B$25/scenario!J$65)&lt;'key variables'!$B$28,0,IF($A370&gt;='key variables'!$B$26,M370*SUMPRODUCT(Z370:AC370,'control variables'!$O$5:$R$5)/J370+H$65*'key variables'!$B$25/scenario!J$65,M370*SUMPRODUCT(Z370:AC370,'control variables'!$O$7:$R$7)/J370+H$65*'key variables'!$B$25/scenario!J$65))</f>
        <v>1.5969031858563649E-9</v>
      </c>
      <c r="S370" s="10">
        <f ca="1">IF(IF($A370&gt;='key variables'!$B$26,N370*SUMPRODUCT(Z370:AC370,'control variables'!$O$6:$R$6)/J370+I$65*'key variables'!$B$25/scenario!J$65,N370*SUMPRODUCT(Z370:AC370,'control variables'!$O$7:$R$7)/J370+I$65*'key variables'!$B$25/scenario!J$65)&lt;'key variables'!$B$28,0,IF($A370&gt;='key variables'!$B$26,N370*SUMPRODUCT(Z370:AC370,'control variables'!$O$6:$R$6)/J370+I$65*'key variables'!$B$25/scenario!J$65,N370*SUMPRODUCT(Z370:AC370,'control variables'!$O$7:$R$7)/J370+I$65*'key variables'!$B$25/scenario!J$65))</f>
        <v>7.1780007726065035E-10</v>
      </c>
      <c r="T370" s="10">
        <f t="shared" ca="1" si="255"/>
        <v>3.3097492562361558E-9</v>
      </c>
      <c r="U370" s="82">
        <f ca="1">SUMPRODUCT(P340:P369,'control variables'!AD$7:AD$36)</f>
        <v>9.7930334127766205E-10</v>
      </c>
      <c r="V370" s="82">
        <f ca="1">SUMPRODUCT(Q340:Q369,'control variables'!AE$7:AE$36)</f>
        <v>1.1303782453759696E-9</v>
      </c>
      <c r="W370" s="82">
        <f ca="1">SUMPRODUCT(R340:R369,'control variables'!AF$7:AF$36)</f>
        <v>3.3857301774655918E-9</v>
      </c>
      <c r="X370" s="82">
        <f ca="1">SUMPRODUCT(S340:S369,'control variables'!AG$7:AG$36)</f>
        <v>1.5218689551710314E-9</v>
      </c>
      <c r="Y370" s="82">
        <f t="shared" ca="1" si="249"/>
        <v>7.0172807192902549E-9</v>
      </c>
      <c r="Z370" s="10">
        <f ca="1">IF($A370&gt;='key variables'!$B$26,SUMPRODUCT(P340:P369,'control variables'!V$7:V$36)*$E370,SUMPRODUCT(P340:P369,'control variables'!Z$7:Z$36)*$E370)</f>
        <v>2.3895992923210796E-9</v>
      </c>
      <c r="AA370" s="10">
        <f ca="1">IF($A370&gt;='key variables'!$B$26,SUMPRODUCT(Q340:Q369,'control variables'!W$7:W$36)*$E370,SUMPRODUCT(Q340:Q369,'control variables'!AA$7:AA$36)*$E370)</f>
        <v>2.7582373523626154E-9</v>
      </c>
      <c r="AB370" s="10">
        <f ca="1">IF($A370&gt;='key variables'!$B$26,SUMPRODUCT(R340:R369,'control variables'!X$7:X$36)*$E370,SUMPRODUCT(R340:R369,'control variables'!AB$7:AB$36)*$E370)</f>
        <v>8.2615243868222357E-9</v>
      </c>
      <c r="AC370" s="10">
        <f ca="1">IF($A370&gt;='key variables'!$B$26,SUMPRODUCT(S340:S369,'control variables'!Y$7:Y$36)*$E370,SUMPRODUCT(S340:S369,'control variables'!AC$7:AC$36)*$E370)</f>
        <v>3.7135143167565422E-9</v>
      </c>
      <c r="AD370" s="10">
        <f t="shared" ca="1" si="250"/>
        <v>1.7122875348262474E-8</v>
      </c>
      <c r="AE370" s="82">
        <f ca="1">SUMPRODUCT(P340:P369,'control variables'!AL$7:AL$36)</f>
        <v>3.2535603892307878E-9</v>
      </c>
      <c r="AF370" s="82">
        <f ca="1">SUMPRODUCT(Q340:Q369,'control variables'!AM$7:AM$36)</f>
        <v>3.7456602947550282E-9</v>
      </c>
      <c r="AG370" s="82">
        <f ca="1">SUMPRODUCT(R340:R369,'control variables'!AN$7:AN$36)</f>
        <v>1.0679861902743743E-8</v>
      </c>
      <c r="AH370" s="82">
        <f ca="1">SUMPRODUCT(S340:S369,'control variables'!AO$7:AO$36)</f>
        <v>4.6242742678526557E-9</v>
      </c>
      <c r="AI370" s="82">
        <f t="shared" ca="1" si="262"/>
        <v>2.2303356854582217E-8</v>
      </c>
      <c r="AJ370" s="10">
        <f ca="1">SUMPRODUCT(P340:P369,'control variables'!AP$7:AP$36)</f>
        <v>3.1087896064634583E-12</v>
      </c>
      <c r="AK370" s="10">
        <f ca="1">SUMPRODUCT(Q340:Q369,'control variables'!AQ$7:AQ$36)</f>
        <v>8.9709388104723649E-12</v>
      </c>
      <c r="AL370" s="10">
        <f ca="1">SUMPRODUCT(R340:R369,'control variables'!AR$7:AR$36)</f>
        <v>3.2243909549810493E-10</v>
      </c>
      <c r="AM370" s="10">
        <f ca="1">SUMPRODUCT(S340:S369,'control variables'!AS$7:AS$36)</f>
        <v>2.4155796221743274E-10</v>
      </c>
      <c r="AN370" s="10">
        <f t="shared" ca="1" si="284"/>
        <v>5.7607678613247353E-10</v>
      </c>
      <c r="AO370" s="82">
        <f ca="1">SUMPRODUCT(P340:P369,'control variables'!AX$7:AX$36)</f>
        <v>4.2274794419098757E-12</v>
      </c>
      <c r="AP370" s="82">
        <f ca="1">SUMPRODUCT(Q340:Q369,'control variables'!AY$7:AY$36)</f>
        <v>9.7592862037507894E-12</v>
      </c>
      <c r="AQ370" s="82">
        <f ca="1">SUMPRODUCT(R340:R369,'control variables'!AZ$7:AZ$36)</f>
        <v>8.7693592686506273E-11</v>
      </c>
      <c r="AR370" s="82">
        <f ca="1">SUMPRODUCT(S340:S369,'control variables'!BA$7:BA$36)</f>
        <v>6.5696393038673894E-11</v>
      </c>
      <c r="AS370" s="82">
        <f t="shared" ca="1" si="285"/>
        <v>1.6737675137084082E-10</v>
      </c>
      <c r="AT370" s="10">
        <f ca="1">SUMPRODUCT(P340:P369,'control variables'!AT$7:AT$36)</f>
        <v>-3.7309155760272039E-12</v>
      </c>
      <c r="AU370" s="10">
        <f ca="1">SUMPRODUCT(Q340:Q369,'control variables'!AU$7:AU$36)</f>
        <v>4.0472226246398478E-12</v>
      </c>
      <c r="AV370" s="10">
        <f ca="1">SUMPRODUCT(R340:R369,'control variables'!AV$7:AV$36)</f>
        <v>1.7427664951394196E-9</v>
      </c>
      <c r="AW370" s="10">
        <f ca="1">SUMPRODUCT(S340:S369,'control variables'!AW$7:AW$36)</f>
        <v>1.3056081879164367E-9</v>
      </c>
      <c r="AX370" s="10">
        <f t="shared" ca="1" si="263"/>
        <v>3.048690990104469E-9</v>
      </c>
      <c r="AY370" s="82">
        <f ca="1">SUMPRODUCT(P340:P369,'control variables'!BB$7:BB$36)</f>
        <v>1.3522570584161378E-11</v>
      </c>
      <c r="AZ370" s="82">
        <f ca="1">SUMPRODUCT(Q340:Q369,'control variables'!BC$7:BC$36)</f>
        <v>3.4482530875193077E-11</v>
      </c>
      <c r="BA370" s="82">
        <f ca="1">SUMPRODUCT(R340:R369,'control variables'!BD$7:BD$36)</f>
        <v>2.4138831536933513E-10</v>
      </c>
      <c r="BB370" s="82">
        <f ca="1">SUMPRODUCT(S340:S369,'control variables'!BE$7:BE$36)</f>
        <v>3.4303002767544782E-11</v>
      </c>
      <c r="BC370" s="82">
        <f t="shared" ca="1" si="286"/>
        <v>3.2369641959623433E-10</v>
      </c>
      <c r="BD370" s="10">
        <f ca="1">SUMPRODUCT(P340:P369,'control variables'!BF$7:BF$36)</f>
        <v>2.8288039822715199E-12</v>
      </c>
      <c r="BE370" s="10">
        <f ca="1">SUMPRODUCT(Q340:Q369,'control variables'!BG$7:BG$36)</f>
        <v>3.2651971531321632E-12</v>
      </c>
      <c r="BF370" s="10">
        <f ca="1">SUMPRODUCT(R340:R369,'control variables'!BH$7:BH$36)</f>
        <v>9.7799799155346633E-11</v>
      </c>
      <c r="BG370" s="10">
        <f ca="1">SUMPRODUCT(S340:S369,'control variables'!BI$7:BI$36)</f>
        <v>2.1980262802261747E-10</v>
      </c>
      <c r="BH370" s="10">
        <f t="shared" ca="1" si="287"/>
        <v>3.2369642831336777E-10</v>
      </c>
      <c r="BI370" s="82">
        <f t="shared" ca="1" si="264"/>
        <v>3.2633520442389221E-9</v>
      </c>
      <c r="BJ370" s="82">
        <f t="shared" ca="1" si="265"/>
        <v>3.7841900482548619E-9</v>
      </c>
      <c r="BK370" s="82">
        <f t="shared" ca="1" si="266"/>
        <v>1.2664016713252498E-8</v>
      </c>
      <c r="BL370" s="82">
        <f t="shared" ca="1" si="267"/>
        <v>5.9641854585366372E-9</v>
      </c>
      <c r="BM370" s="82">
        <f t="shared" ca="1" si="257"/>
        <v>2.5675744264282918E-8</v>
      </c>
      <c r="BN370" s="10">
        <f ca="1">BN369+BI370-INDIRECT(ADDRESS(MAX($D370-'key variables'!$B$9*30,34),scenario!BI$4),TRUE)</f>
        <v>9439390.0751690008</v>
      </c>
      <c r="BO370" s="10">
        <f ca="1">BO369+BJ370-INDIRECT(ADDRESS(MAX($D370-'key variables'!$B$9*30,34),scenario!BJ$4),TRUE)</f>
        <v>10895583.360992182</v>
      </c>
      <c r="BP370" s="10">
        <f ca="1">BP369+BK370-INDIRECT(ADDRESS(MAX($D370-'key variables'!$B$9*30,34),scenario!BK$4),TRUE)</f>
        <v>32531162.537994001</v>
      </c>
      <c r="BQ370" s="10">
        <f ca="1">BQ369+BL370-INDIRECT(ADDRESS(MAX($D370-'key variables'!$B$9*30,34),scenario!BL$4),TRUE)</f>
        <v>14415841.516535107</v>
      </c>
      <c r="BR370" s="10">
        <f t="shared" ca="1" si="288"/>
        <v>67281977.490690276</v>
      </c>
      <c r="BS370" s="82">
        <f t="shared" ca="1" si="269"/>
        <v>1.4947421438248484E-8</v>
      </c>
      <c r="BT370" s="82">
        <f t="shared" ca="1" si="270"/>
        <v>1.9722672324245971E-8</v>
      </c>
      <c r="BU370" s="82">
        <f t="shared" ca="1" si="271"/>
        <v>6.4583363310019746E-8</v>
      </c>
      <c r="BV370" s="82">
        <f t="shared" ca="1" si="272"/>
        <v>3.0709306648150173E-8</v>
      </c>
      <c r="BW370" s="82">
        <f t="shared" ca="1" si="289"/>
        <v>1.2996276372066436E-7</v>
      </c>
      <c r="BX370" s="10">
        <f t="shared" ca="1" si="273"/>
        <v>7.2891527191053624E-11</v>
      </c>
      <c r="BY370" s="10">
        <f t="shared" ca="1" si="274"/>
        <v>1.7546283720029233E-10</v>
      </c>
      <c r="BZ370" s="10">
        <f t="shared" ca="1" si="275"/>
        <v>1.51564293661169E-9</v>
      </c>
      <c r="CA370" s="10">
        <f t="shared" ca="1" si="276"/>
        <v>1.1414461708812089E-9</v>
      </c>
      <c r="CB370" s="10">
        <v>0</v>
      </c>
      <c r="CC370" s="82">
        <f t="shared" ca="1" si="277"/>
        <v>-1.5709337254815665E-11</v>
      </c>
      <c r="CD370" s="82">
        <f t="shared" ca="1" si="278"/>
        <v>3.0158109776486444E-11</v>
      </c>
      <c r="CE370" s="82">
        <f t="shared" ca="1" si="279"/>
        <v>9.4873883437990585E-9</v>
      </c>
      <c r="CF370" s="82">
        <f t="shared" ca="1" si="280"/>
        <v>7.0028770356590394E-9</v>
      </c>
      <c r="CG370" s="82">
        <f t="shared" ca="1" si="290"/>
        <v>1.6504714151979769E-8</v>
      </c>
      <c r="CH370" s="13" t="str">
        <f t="shared" ca="1" si="242"/>
        <v/>
      </c>
      <c r="CI370" s="81">
        <f t="shared" ca="1" si="251"/>
        <v>0.11317759658631631</v>
      </c>
      <c r="CJ370" s="81">
        <f t="shared" ca="1" si="252"/>
        <v>0.13063724757458714</v>
      </c>
      <c r="CK370" s="81">
        <f t="shared" ca="1" si="253"/>
        <v>0.39004625943938998</v>
      </c>
      <c r="CL370" s="81">
        <f t="shared" ca="1" si="254"/>
        <v>0.17284488538116374</v>
      </c>
      <c r="CM370" s="89">
        <f t="shared" ca="1" si="243"/>
        <v>0.80670598898145718</v>
      </c>
    </row>
    <row r="371" spans="1:91" x14ac:dyDescent="0.3">
      <c r="A371">
        <v>306</v>
      </c>
      <c r="B371" s="3">
        <f t="shared" si="256"/>
        <v>1.038888888888889</v>
      </c>
      <c r="C371" s="3">
        <f t="shared" si="244"/>
        <v>10.199999999999999</v>
      </c>
      <c r="D371" s="4">
        <f t="shared" ca="1" si="281"/>
        <v>371</v>
      </c>
      <c r="E371" s="58">
        <f>(0.5*(COS(B371*2*PI())+1)*('key variables'!$B$4-'key variables'!$B$6)+'key variables'!$B$6)/'key variables'!$B$4</f>
        <v>1</v>
      </c>
      <c r="F371" s="10">
        <f t="shared" ca="1" si="245"/>
        <v>11689222.907461114</v>
      </c>
      <c r="G371" s="10">
        <f t="shared" ca="1" si="246"/>
        <v>13492492.798713122</v>
      </c>
      <c r="H371" s="10">
        <f t="shared" ca="1" si="247"/>
        <v>40309474.521088287</v>
      </c>
      <c r="I371" s="10">
        <f t="shared" ca="1" si="248"/>
        <v>17912154.249750931</v>
      </c>
      <c r="J371" s="10">
        <f t="shared" ca="1" si="282"/>
        <v>83403344.477013454</v>
      </c>
      <c r="K371" s="82">
        <f t="shared" ca="1" si="258"/>
        <v>2249832.8322920986</v>
      </c>
      <c r="L371" s="82">
        <f t="shared" ca="1" si="259"/>
        <v>2596909.43772092</v>
      </c>
      <c r="M371" s="82">
        <f t="shared" ca="1" si="260"/>
        <v>7778311.9830942219</v>
      </c>
      <c r="N371" s="82">
        <f t="shared" ca="1" si="261"/>
        <v>3496312.733215793</v>
      </c>
      <c r="O371" s="82">
        <f t="shared" ca="1" si="283"/>
        <v>16121366.986323033</v>
      </c>
      <c r="P371" s="10">
        <f ca="1">IF(IF($A371&gt;='key variables'!$B$26,K371*SUMPRODUCT(Z371:AC371,'control variables'!$O$3:$R$3)/J371+F$65*'key variables'!$B$25/scenario!J$65,K371*SUMPRODUCT(Z371:AC371,'control variables'!$O$7:$R$7)/J371+F$65*'key variables'!$B$25/scenario!J$65)&lt;'key variables'!$B$28,0,IF($A371&gt;='key variables'!$B$26,K371*SUMPRODUCT(Z371:AC371,'control variables'!$O$3:$R$3)/J371+F$65*'key variables'!$B$25/scenario!J$65,K371*SUMPRODUCT(Z371:AC371,'control variables'!$O$7:$R$7)/J371+F$65*'key variables'!$B$25/scenario!J$65))</f>
        <v>3.9743739509803926E-10</v>
      </c>
      <c r="Q371" s="10">
        <f ca="1">IF(IF($A371&gt;='key variables'!$B$26,L371*SUMPRODUCT(Z371:AC371,'control variables'!$O$4:$R$4)/J371+G$65*'key variables'!$B$25/scenario!J$65,L371*SUMPRODUCT(Z371:AC371,'control variables'!$O$7:$R$7)/J371+G$65*'key variables'!$B$25/scenario!J$65)&lt;'key variables'!$B$28,0,IF($A371&gt;='key variables'!$B$26,L371*SUMPRODUCT(Z371:AC371,'control variables'!$O$4:$R$4)/J371+G$65*'key variables'!$B$25/scenario!J$65,L371*SUMPRODUCT(Z371:AC371,'control variables'!$O$7:$R$7)/J371+G$65*'key variables'!$B$25/scenario!J$65))</f>
        <v>4.587491601239626E-10</v>
      </c>
      <c r="R371" s="10">
        <f ca="1">IF(IF($A371&gt;='key variables'!$B$26,M371*SUMPRODUCT(Z371:AC371,'control variables'!$O$5:$R$5)/J371+H$65*'key variables'!$B$25/scenario!J$65,M371*SUMPRODUCT(Z371:AC371,'control variables'!$O$7:$R$7)/J371+H$65*'key variables'!$B$25/scenario!J$65)&lt;'key variables'!$B$28,0,IF($A371&gt;='key variables'!$B$26,M371*SUMPRODUCT(Z371:AC371,'control variables'!$O$5:$R$5)/J371+H$65*'key variables'!$B$25/scenario!J$65,M371*SUMPRODUCT(Z371:AC371,'control variables'!$O$7:$R$7)/J371+H$65*'key variables'!$B$25/scenario!J$65))</f>
        <v>1.3740541112431736E-9</v>
      </c>
      <c r="S371" s="10">
        <f ca="1">IF(IF($A371&gt;='key variables'!$B$26,N371*SUMPRODUCT(Z371:AC371,'control variables'!$O$6:$R$6)/J371+I$65*'key variables'!$B$25/scenario!J$65,N371*SUMPRODUCT(Z371:AC371,'control variables'!$O$7:$R$7)/J371+I$65*'key variables'!$B$25/scenario!J$65)&lt;'key variables'!$B$28,0,IF($A371&gt;='key variables'!$B$26,N371*SUMPRODUCT(Z371:AC371,'control variables'!$O$6:$R$6)/J371+I$65*'key variables'!$B$25/scenario!J$65,N371*SUMPRODUCT(Z371:AC371,'control variables'!$O$7:$R$7)/J371+I$65*'key variables'!$B$25/scenario!J$65))</f>
        <v>6.1763052134043254E-10</v>
      </c>
      <c r="T371" s="10">
        <f t="shared" ca="1" si="255"/>
        <v>2.8478711878056078E-9</v>
      </c>
      <c r="U371" s="82">
        <f ca="1">SUMPRODUCT(P341:P370,'control variables'!AD$7:AD$36)</f>
        <v>8.42640802620191E-10</v>
      </c>
      <c r="V371" s="82">
        <f ca="1">SUMPRODUCT(Q341:Q370,'control variables'!AE$7:AE$36)</f>
        <v>9.7263308701195117E-10</v>
      </c>
      <c r="W371" s="82">
        <f ca="1">SUMPRODUCT(R341:R370,'control variables'!AF$7:AF$36)</f>
        <v>2.9132489127146884E-9</v>
      </c>
      <c r="X371" s="82">
        <f ca="1">SUMPRODUCT(S341:S370,'control variables'!AG$7:AG$36)</f>
        <v>1.3094909654806071E-9</v>
      </c>
      <c r="Y371" s="82">
        <f t="shared" ca="1" si="249"/>
        <v>6.0380137678274382E-9</v>
      </c>
      <c r="Z371" s="10">
        <f ca="1">IF($A371&gt;='key variables'!$B$26,SUMPRODUCT(P341:P370,'control variables'!V$7:V$36)*$E371,SUMPRODUCT(P341:P370,'control variables'!Z$7:Z$36)*$E371)</f>
        <v>2.056128862988498E-9</v>
      </c>
      <c r="AA371" s="10">
        <f ca="1">IF($A371&gt;='key variables'!$B$26,SUMPRODUCT(Q341:Q370,'control variables'!W$7:W$36)*$E371,SUMPRODUCT(Q341:Q370,'control variables'!AA$7:AA$36)*$E371)</f>
        <v>2.3733231966507143E-9</v>
      </c>
      <c r="AB371" s="10">
        <f ca="1">IF($A371&gt;='key variables'!$B$26,SUMPRODUCT(R341:R370,'control variables'!X$7:X$36)*$E371,SUMPRODUCT(R341:R370,'control variables'!AB$7:AB$36)*$E371)</f>
        <v>7.1086222692712938E-9</v>
      </c>
      <c r="AC371" s="10">
        <f ca="1">IF($A371&gt;='key variables'!$B$26,SUMPRODUCT(S341:S370,'control variables'!Y$7:Y$36)*$E371,SUMPRODUCT(S341:S370,'control variables'!AC$7:AC$36)*$E371)</f>
        <v>3.1952905218630253E-9</v>
      </c>
      <c r="AD371" s="10">
        <f t="shared" ca="1" si="250"/>
        <v>1.4733364850773531E-8</v>
      </c>
      <c r="AE371" s="82">
        <f ca="1">SUMPRODUCT(P341:P370,'control variables'!AL$7:AL$36)</f>
        <v>2.7995235206466768E-9</v>
      </c>
      <c r="AF371" s="82">
        <f ca="1">SUMPRODUCT(Q341:Q370,'control variables'!AM$7:AM$36)</f>
        <v>3.222950503770487E-9</v>
      </c>
      <c r="AG371" s="82">
        <f ca="1">SUMPRODUCT(R341:R370,'control variables'!AN$7:AN$36)</f>
        <v>9.1894789145309619E-9</v>
      </c>
      <c r="AH371" s="82">
        <f ca="1">SUMPRODUCT(S341:S370,'control variables'!AO$7:AO$36)</f>
        <v>3.9789532174121912E-9</v>
      </c>
      <c r="AI371" s="82">
        <f t="shared" ca="1" si="262"/>
        <v>1.9190906156360319E-8</v>
      </c>
      <c r="AJ371" s="10">
        <f ca="1">SUMPRODUCT(P341:P370,'control variables'!AP$7:AP$36)</f>
        <v>2.6749556125786198E-12</v>
      </c>
      <c r="AK371" s="10">
        <f ca="1">SUMPRODUCT(Q341:Q370,'control variables'!AQ$7:AQ$36)</f>
        <v>7.7190373614479247E-12</v>
      </c>
      <c r="AL371" s="10">
        <f ca="1">SUMPRODUCT(R341:R370,'control variables'!AR$7:AR$36)</f>
        <v>2.7744247035058015E-10</v>
      </c>
      <c r="AM371" s="10">
        <f ca="1">SUMPRODUCT(S341:S370,'control variables'!AS$7:AS$36)</f>
        <v>2.0784836177178318E-10</v>
      </c>
      <c r="AN371" s="10">
        <f t="shared" ca="1" si="284"/>
        <v>4.9568482509638988E-10</v>
      </c>
      <c r="AO371" s="82">
        <f ca="1">SUMPRODUCT(P341:P370,'control variables'!AX$7:AX$36)</f>
        <v>3.6375314163063727E-12</v>
      </c>
      <c r="AP371" s="82">
        <f ca="1">SUMPRODUCT(Q341:Q370,'control variables'!AY$7:AY$36)</f>
        <v>8.3973702662953518E-12</v>
      </c>
      <c r="AQ371" s="82">
        <f ca="1">SUMPRODUCT(R341:R370,'control variables'!AZ$7:AZ$36)</f>
        <v>7.5455884005867586E-11</v>
      </c>
      <c r="AR371" s="82">
        <f ca="1">SUMPRODUCT(S341:S370,'control variables'!BA$7:BA$36)</f>
        <v>5.6528410581276648E-11</v>
      </c>
      <c r="AS371" s="82">
        <f t="shared" ca="1" si="285"/>
        <v>1.4401919626974596E-10</v>
      </c>
      <c r="AT371" s="10">
        <f ca="1">SUMPRODUCT(P341:P370,'control variables'!AT$7:AT$36)</f>
        <v>-3.2102634219445346E-12</v>
      </c>
      <c r="AU371" s="10">
        <f ca="1">SUMPRODUCT(Q341:Q370,'control variables'!AU$7:AU$36)</f>
        <v>3.4824295772949778E-12</v>
      </c>
      <c r="AV371" s="10">
        <f ca="1">SUMPRODUCT(R341:R370,'control variables'!AV$7:AV$36)</f>
        <v>1.4995620829067407E-9</v>
      </c>
      <c r="AW371" s="10">
        <f ca="1">SUMPRODUCT(S341:S370,'control variables'!AW$7:AW$36)</f>
        <v>1.1234095555500345E-9</v>
      </c>
      <c r="AX371" s="10">
        <f t="shared" ca="1" si="263"/>
        <v>2.6232438046121255E-9</v>
      </c>
      <c r="AY371" s="82">
        <f ca="1">SUMPRODUCT(P341:P370,'control variables'!BB$7:BB$36)</f>
        <v>1.1635485400937908E-11</v>
      </c>
      <c r="AZ371" s="82">
        <f ca="1">SUMPRODUCT(Q341:Q370,'control variables'!BC$7:BC$36)</f>
        <v>2.9670467023158967E-11</v>
      </c>
      <c r="BA371" s="82">
        <f ca="1">SUMPRODUCT(R341:R370,'control variables'!BD$7:BD$36)</f>
        <v>2.0770238927254065E-10</v>
      </c>
      <c r="BB371" s="82">
        <f ca="1">SUMPRODUCT(S341:S370,'control variables'!BE$7:BE$36)</f>
        <v>2.9515992201778004E-11</v>
      </c>
      <c r="BC371" s="82">
        <f t="shared" ca="1" si="286"/>
        <v>2.7852433389841557E-10</v>
      </c>
      <c r="BD371" s="10">
        <f ca="1">SUMPRODUCT(P341:P370,'control variables'!BF$7:BF$36)</f>
        <v>2.4340421987803978E-12</v>
      </c>
      <c r="BE371" s="10">
        <f ca="1">SUMPRODUCT(Q341:Q370,'control variables'!BG$7:BG$36)</f>
        <v>2.8095363651458758E-12</v>
      </c>
      <c r="BF371" s="10">
        <f ca="1">SUMPRODUCT(R341:R370,'control variables'!BH$7:BH$36)</f>
        <v>8.4151761545955105E-11</v>
      </c>
      <c r="BG371" s="10">
        <f ca="1">SUMPRODUCT(S341:S370,'control variables'!BI$7:BI$36)</f>
        <v>1.8912900128918483E-10</v>
      </c>
      <c r="BH371" s="10">
        <f t="shared" ca="1" si="287"/>
        <v>2.7852434139906618E-10</v>
      </c>
      <c r="BI371" s="82">
        <f t="shared" ca="1" si="264"/>
        <v>2.8079487426256704E-9</v>
      </c>
      <c r="BJ371" s="82">
        <f t="shared" ca="1" si="265"/>
        <v>3.2561034003709411E-9</v>
      </c>
      <c r="BK371" s="82">
        <f t="shared" ca="1" si="266"/>
        <v>1.0896743386710242E-8</v>
      </c>
      <c r="BL371" s="82">
        <f t="shared" ca="1" si="267"/>
        <v>5.1318787651640035E-9</v>
      </c>
      <c r="BM371" s="82">
        <f t="shared" ca="1" si="257"/>
        <v>2.2092674294870857E-8</v>
      </c>
      <c r="BN371" s="10">
        <f ca="1">BN370+BI371-INDIRECT(ADDRESS(MAX($D371-'key variables'!$B$9*30,34),scenario!BI$4),TRUE)</f>
        <v>9439390.0751690045</v>
      </c>
      <c r="BO371" s="10">
        <f ca="1">BO370+BJ371-INDIRECT(ADDRESS(MAX($D371-'key variables'!$B$9*30,34),scenario!BJ$4),TRUE)</f>
        <v>10895583.360992186</v>
      </c>
      <c r="BP371" s="10">
        <f ca="1">BP370+BK371-INDIRECT(ADDRESS(MAX($D371-'key variables'!$B$9*30,34),scenario!BK$4),TRUE)</f>
        <v>32531162.537994012</v>
      </c>
      <c r="BQ371" s="10">
        <f ca="1">BQ370+BL371-INDIRECT(ADDRESS(MAX($D371-'key variables'!$B$9*30,34),scenario!BL$4),TRUE)</f>
        <v>14415841.516535113</v>
      </c>
      <c r="BR371" s="10">
        <f t="shared" ca="1" si="288"/>
        <v>67281977.490690291</v>
      </c>
      <c r="BS371" s="82">
        <f t="shared" ca="1" si="269"/>
        <v>1.2534476048522072E-8</v>
      </c>
      <c r="BT371" s="82">
        <f t="shared" ca="1" si="270"/>
        <v>1.6922508547633847E-8</v>
      </c>
      <c r="BU371" s="82">
        <f t="shared" ca="1" si="271"/>
        <v>5.4976522273006722E-8</v>
      </c>
      <c r="BV371" s="82">
        <f t="shared" ca="1" si="272"/>
        <v>2.6005929403037419E-8</v>
      </c>
      <c r="BW371" s="82">
        <f t="shared" ca="1" si="289"/>
        <v>1.1043943627220007E-7</v>
      </c>
      <c r="BX371" s="10">
        <f t="shared" ca="1" si="273"/>
        <v>6.2459531007641692E-11</v>
      </c>
      <c r="BY371" s="10">
        <f t="shared" ca="1" si="274"/>
        <v>1.5138020407828283E-10</v>
      </c>
      <c r="BZ371" s="10">
        <f t="shared" ca="1" si="275"/>
        <v>1.2992446697990618E-9</v>
      </c>
      <c r="CA371" s="10">
        <f t="shared" ca="1" si="276"/>
        <v>9.7932958797152277E-10</v>
      </c>
      <c r="CB371" s="10">
        <v>0</v>
      </c>
      <c r="CC371" s="82">
        <f t="shared" ca="1" si="277"/>
        <v>-1.3461649636598884E-11</v>
      </c>
      <c r="CD371" s="82">
        <f t="shared" ca="1" si="278"/>
        <v>2.5997347294344037E-11</v>
      </c>
      <c r="CE371" s="82">
        <f t="shared" ca="1" si="279"/>
        <v>8.1898128472370298E-9</v>
      </c>
      <c r="CF371" s="82">
        <f t="shared" ca="1" si="280"/>
        <v>6.0307874312995114E-9</v>
      </c>
      <c r="CG371" s="82">
        <f t="shared" ca="1" si="290"/>
        <v>1.4233135976194286E-8</v>
      </c>
      <c r="CH371" s="13" t="str">
        <f t="shared" ca="1" si="242"/>
        <v/>
      </c>
      <c r="CI371" s="81">
        <f t="shared" ca="1" si="251"/>
        <v>0.11317759658631635</v>
      </c>
      <c r="CJ371" s="81">
        <f t="shared" ca="1" si="252"/>
        <v>0.1306372475745872</v>
      </c>
      <c r="CK371" s="81">
        <f t="shared" ca="1" si="253"/>
        <v>0.39004625943939009</v>
      </c>
      <c r="CL371" s="81">
        <f t="shared" ca="1" si="254"/>
        <v>0.17284488538116383</v>
      </c>
      <c r="CM371" s="89">
        <f t="shared" ca="1" si="243"/>
        <v>0.80670598898145751</v>
      </c>
    </row>
    <row r="372" spans="1:91" x14ac:dyDescent="0.3">
      <c r="A372">
        <v>307</v>
      </c>
      <c r="B372" s="3">
        <f t="shared" si="256"/>
        <v>1.0416666666666667</v>
      </c>
      <c r="C372" s="3">
        <f t="shared" si="244"/>
        <v>10.233333333333333</v>
      </c>
      <c r="D372" s="4">
        <f t="shared" ca="1" si="281"/>
        <v>372</v>
      </c>
      <c r="E372" s="58">
        <f>(0.5*(COS(B372*2*PI())+1)*('key variables'!$B$4-'key variables'!$B$6)+'key variables'!$B$6)/'key variables'!$B$4</f>
        <v>1</v>
      </c>
      <c r="F372" s="10">
        <f t="shared" ca="1" si="245"/>
        <v>11689222.907461114</v>
      </c>
      <c r="G372" s="10">
        <f t="shared" ca="1" si="246"/>
        <v>13492492.798713122</v>
      </c>
      <c r="H372" s="10">
        <f t="shared" ca="1" si="247"/>
        <v>40309474.521088287</v>
      </c>
      <c r="I372" s="10">
        <f t="shared" ca="1" si="248"/>
        <v>17912154.249750931</v>
      </c>
      <c r="J372" s="10">
        <f t="shared" ca="1" si="282"/>
        <v>83403344.477013454</v>
      </c>
      <c r="K372" s="82">
        <f t="shared" ca="1" si="258"/>
        <v>2249832.8322920972</v>
      </c>
      <c r="L372" s="82">
        <f t="shared" ca="1" si="259"/>
        <v>2596909.437720919</v>
      </c>
      <c r="M372" s="82">
        <f t="shared" ca="1" si="260"/>
        <v>7778311.98309422</v>
      </c>
      <c r="N372" s="82">
        <f t="shared" ca="1" si="261"/>
        <v>3496312.7332157921</v>
      </c>
      <c r="O372" s="82">
        <f t="shared" ca="1" si="283"/>
        <v>16121366.986323027</v>
      </c>
      <c r="P372" s="10">
        <f ca="1">IF(IF($A372&gt;='key variables'!$B$26,K372*SUMPRODUCT(Z372:AC372,'control variables'!$O$3:$R$3)/J372+F$65*'key variables'!$B$25/scenario!J$65,K372*SUMPRODUCT(Z372:AC372,'control variables'!$O$7:$R$7)/J372+F$65*'key variables'!$B$25/scenario!J$65)&lt;'key variables'!$B$28,0,IF($A372&gt;='key variables'!$B$26,K372*SUMPRODUCT(Z372:AC372,'control variables'!$O$3:$R$3)/J372+F$65*'key variables'!$B$25/scenario!J$65,K372*SUMPRODUCT(Z372:AC372,'control variables'!$O$7:$R$7)/J372+F$65*'key variables'!$B$25/scenario!J$65))</f>
        <v>3.4197469923850327E-10</v>
      </c>
      <c r="Q372" s="10">
        <f ca="1">IF(IF($A372&gt;='key variables'!$B$26,L372*SUMPRODUCT(Z372:AC372,'control variables'!$O$4:$R$4)/J372+G$65*'key variables'!$B$25/scenario!J$65,L372*SUMPRODUCT(Z372:AC372,'control variables'!$O$7:$R$7)/J372+G$65*'key variables'!$B$25/scenario!J$65)&lt;'key variables'!$B$28,0,IF($A372&gt;='key variables'!$B$26,L372*SUMPRODUCT(Z372:AC372,'control variables'!$O$4:$R$4)/J372+G$65*'key variables'!$B$25/scenario!J$65,L372*SUMPRODUCT(Z372:AC372,'control variables'!$O$7:$R$7)/J372+G$65*'key variables'!$B$25/scenario!J$65))</f>
        <v>3.9473036003723072E-10</v>
      </c>
      <c r="R372" s="10">
        <f ca="1">IF(IF($A372&gt;='key variables'!$B$26,M372*SUMPRODUCT(Z372:AC372,'control variables'!$O$5:$R$5)/J372+H$65*'key variables'!$B$25/scenario!J$65,M372*SUMPRODUCT(Z372:AC372,'control variables'!$O$7:$R$7)/J372+H$65*'key variables'!$B$25/scenario!J$65)&lt;'key variables'!$B$28,0,IF($A372&gt;='key variables'!$B$26,M372*SUMPRODUCT(Z372:AC372,'control variables'!$O$5:$R$5)/J372+H$65*'key variables'!$B$25/scenario!J$65,M372*SUMPRODUCT(Z372:AC372,'control variables'!$O$7:$R$7)/J372+H$65*'key variables'!$B$25/scenario!J$65))</f>
        <v>1.182303797341217E-9</v>
      </c>
      <c r="S372" s="10">
        <f ca="1">IF(IF($A372&gt;='key variables'!$B$26,N372*SUMPRODUCT(Z372:AC372,'control variables'!$O$6:$R$6)/J372+I$65*'key variables'!$B$25/scenario!J$65,N372*SUMPRODUCT(Z372:AC372,'control variables'!$O$7:$R$7)/J372+I$65*'key variables'!$B$25/scenario!J$65)&lt;'key variables'!$B$28,0,IF($A372&gt;='key variables'!$B$26,N372*SUMPRODUCT(Z372:AC372,'control variables'!$O$6:$R$6)/J372+I$65*'key variables'!$B$25/scenario!J$65,N372*SUMPRODUCT(Z372:AC372,'control variables'!$O$7:$R$7)/J372+I$65*'key variables'!$B$25/scenario!J$65))</f>
        <v>5.3143970441888712E-10</v>
      </c>
      <c r="T372" s="10">
        <f t="shared" ca="1" si="255"/>
        <v>2.4504485610358383E-9</v>
      </c>
      <c r="U372" s="82">
        <f ca="1">SUMPRODUCT(P342:P371,'control variables'!AD$7:AD$36)</f>
        <v>7.250496269256386E-10</v>
      </c>
      <c r="V372" s="82">
        <f ca="1">SUMPRODUCT(Q342:Q371,'control variables'!AE$7:AE$36)</f>
        <v>8.3690138749595964E-10</v>
      </c>
      <c r="W372" s="82">
        <f ca="1">SUMPRODUCT(R342:R371,'control variables'!AF$7:AF$36)</f>
        <v>2.5067027738714606E-9</v>
      </c>
      <c r="X372" s="82">
        <f ca="1">SUMPRODUCT(S342:S371,'control variables'!AG$7:AG$36)</f>
        <v>1.1267504885022261E-9</v>
      </c>
      <c r="Y372" s="82">
        <f t="shared" ca="1" si="249"/>
        <v>5.1954042767952853E-9</v>
      </c>
      <c r="Z372" s="10">
        <f ca="1">IF($A372&gt;='key variables'!$B$26,SUMPRODUCT(P342:P371,'control variables'!V$7:V$36)*$E372,SUMPRODUCT(P342:P371,'control variables'!Z$7:Z$36)*$E372)</f>
        <v>1.7691944899715515E-9</v>
      </c>
      <c r="AA372" s="10">
        <f ca="1">IF($A372&gt;='key variables'!$B$26,SUMPRODUCT(Q342:Q371,'control variables'!W$7:W$36)*$E372,SUMPRODUCT(Q342:Q371,'control variables'!AA$7:AA$36)*$E372)</f>
        <v>2.042124109056681E-9</v>
      </c>
      <c r="AB372" s="10">
        <f ca="1">IF($A372&gt;='key variables'!$B$26,SUMPRODUCT(R342:R371,'control variables'!X$7:X$36)*$E372,SUMPRODUCT(R342:R371,'control variables'!AB$7:AB$36)*$E372)</f>
        <v>6.1166085338660982E-9</v>
      </c>
      <c r="AC372" s="10">
        <f ca="1">IF($A372&gt;='key variables'!$B$26,SUMPRODUCT(S342:S371,'control variables'!Y$7:Y$36)*$E372,SUMPRODUCT(S342:S371,'control variables'!AC$7:AC$36)*$E372)</f>
        <v>2.7493852583353447E-9</v>
      </c>
      <c r="AD372" s="10">
        <f t="shared" ca="1" si="250"/>
        <v>1.2677312391229676E-8</v>
      </c>
      <c r="AE372" s="82">
        <f ca="1">SUMPRODUCT(P342:P371,'control variables'!AL$7:AL$36)</f>
        <v>2.4088478482204774E-9</v>
      </c>
      <c r="AF372" s="82">
        <f ca="1">SUMPRODUCT(Q342:Q371,'control variables'!AM$7:AM$36)</f>
        <v>2.7731852683757012E-9</v>
      </c>
      <c r="AG372" s="82">
        <f ca="1">SUMPRODUCT(R342:R371,'control variables'!AN$7:AN$36)</f>
        <v>7.9070800249686899E-9</v>
      </c>
      <c r="AH372" s="82">
        <f ca="1">SUMPRODUCT(S342:S371,'control variables'!AO$7:AO$36)</f>
        <v>3.4236872186447248E-9</v>
      </c>
      <c r="AI372" s="82">
        <f t="shared" ca="1" si="262"/>
        <v>1.6512800360209595E-8</v>
      </c>
      <c r="AJ372" s="10">
        <f ca="1">SUMPRODUCT(P342:P371,'control variables'!AP$7:AP$36)</f>
        <v>2.3016634880627345E-12</v>
      </c>
      <c r="AK372" s="10">
        <f ca="1">SUMPRODUCT(Q342:Q371,'control variables'!AQ$7:AQ$36)</f>
        <v>6.6418397278413199E-12</v>
      </c>
      <c r="AL372" s="10">
        <f ca="1">SUMPRODUCT(R342:R371,'control variables'!AR$7:AR$36)</f>
        <v>2.3872515904227541E-10</v>
      </c>
      <c r="AM372" s="10">
        <f ca="1">SUMPRODUCT(S342:S371,'control variables'!AS$7:AS$36)</f>
        <v>1.7884296213894917E-10</v>
      </c>
      <c r="AN372" s="10">
        <f t="shared" ca="1" si="284"/>
        <v>4.2651162439712865E-10</v>
      </c>
      <c r="AO372" s="82">
        <f ca="1">SUMPRODUCT(P342:P371,'control variables'!AX$7:AX$36)</f>
        <v>3.1299110939349956E-12</v>
      </c>
      <c r="AP372" s="82">
        <f ca="1">SUMPRODUCT(Q342:Q371,'control variables'!AY$7:AY$36)</f>
        <v>7.2255107512022646E-12</v>
      </c>
      <c r="AQ372" s="82">
        <f ca="1">SUMPRODUCT(R342:R371,'control variables'!AZ$7:AZ$36)</f>
        <v>6.4925957036118067E-11</v>
      </c>
      <c r="AR372" s="82">
        <f ca="1">SUMPRODUCT(S342:S371,'control variables'!BA$7:BA$36)</f>
        <v>4.8639827166223543E-11</v>
      </c>
      <c r="AS372" s="82">
        <f t="shared" ca="1" si="285"/>
        <v>1.2392120604747888E-10</v>
      </c>
      <c r="AT372" s="10">
        <f ca="1">SUMPRODUCT(P342:P371,'control variables'!AT$7:AT$36)</f>
        <v>-2.7622686786306106E-12</v>
      </c>
      <c r="AU372" s="10">
        <f ca="1">SUMPRODUCT(Q342:Q371,'control variables'!AU$7:AU$36)</f>
        <v>2.9964538365116605E-12</v>
      </c>
      <c r="AV372" s="10">
        <f ca="1">SUMPRODUCT(R342:R371,'control variables'!AV$7:AV$36)</f>
        <v>1.2902970344926845E-9</v>
      </c>
      <c r="AW372" s="10">
        <f ca="1">SUMPRODUCT(S342:S371,'control variables'!AW$7:AW$36)</f>
        <v>9.6663688324073362E-10</v>
      </c>
      <c r="AX372" s="10">
        <f t="shared" ca="1" si="263"/>
        <v>2.2571681028912992E-9</v>
      </c>
      <c r="AY372" s="82">
        <f ca="1">SUMPRODUCT(P342:P371,'control variables'!BB$7:BB$36)</f>
        <v>1.0011744414483695E-11</v>
      </c>
      <c r="AZ372" s="82">
        <f ca="1">SUMPRODUCT(Q342:Q371,'control variables'!BC$7:BC$36)</f>
        <v>2.5529930403272191E-11</v>
      </c>
      <c r="BA372" s="82">
        <f ca="1">SUMPRODUCT(R342:R371,'control variables'!BD$7:BD$36)</f>
        <v>1.787173602148696E-10</v>
      </c>
      <c r="BB372" s="82">
        <f ca="1">SUMPRODUCT(S342:S371,'control variables'!BE$7:BE$36)</f>
        <v>2.539701266268401E-11</v>
      </c>
      <c r="BC372" s="82">
        <f t="shared" ca="1" si="286"/>
        <v>2.3965604769530949E-10</v>
      </c>
      <c r="BD372" s="10">
        <f ca="1">SUMPRODUCT(P342:P371,'control variables'!BF$7:BF$36)</f>
        <v>2.0943697274797775E-12</v>
      </c>
      <c r="BE372" s="10">
        <f ca="1">SUMPRODUCT(Q342:Q371,'control variables'!BG$7:BG$36)</f>
        <v>2.4174633925259947E-12</v>
      </c>
      <c r="BF372" s="10">
        <f ca="1">SUMPRODUCT(R342:R371,'control variables'!BH$7:BH$36)</f>
        <v>7.24083181401927E-11</v>
      </c>
      <c r="BG372" s="10">
        <f ca="1">SUMPRODUCT(S342:S371,'control variables'!BI$7:BI$36)</f>
        <v>1.6273590288904002E-10</v>
      </c>
      <c r="BH372" s="10">
        <f t="shared" ca="1" si="287"/>
        <v>2.3965605414923852E-10</v>
      </c>
      <c r="BI372" s="82">
        <f t="shared" ca="1" si="264"/>
        <v>2.4160973239563304E-9</v>
      </c>
      <c r="BJ372" s="82">
        <f t="shared" ca="1" si="265"/>
        <v>2.8017116526154855E-9</v>
      </c>
      <c r="BK372" s="82">
        <f t="shared" ca="1" si="266"/>
        <v>9.3760944196762439E-9</v>
      </c>
      <c r="BL372" s="82">
        <f t="shared" ca="1" si="267"/>
        <v>4.4157211145481417E-9</v>
      </c>
      <c r="BM372" s="82">
        <f t="shared" ca="1" si="257"/>
        <v>1.90096245107962E-8</v>
      </c>
      <c r="BN372" s="10">
        <f ca="1">BN371+BI372-INDIRECT(ADDRESS(MAX($D372-'key variables'!$B$9*30,34),scenario!BI$4),TRUE)</f>
        <v>9439390.0751690064</v>
      </c>
      <c r="BO372" s="10">
        <f ca="1">BO371+BJ372-INDIRECT(ADDRESS(MAX($D372-'key variables'!$B$9*30,34),scenario!BJ$4),TRUE)</f>
        <v>10895583.360992189</v>
      </c>
      <c r="BP372" s="10">
        <f ca="1">BP371+BK372-INDIRECT(ADDRESS(MAX($D372-'key variables'!$B$9*30,34),scenario!BK$4),TRUE)</f>
        <v>32531162.537994023</v>
      </c>
      <c r="BQ372" s="10">
        <f ca="1">BQ371+BL372-INDIRECT(ADDRESS(MAX($D372-'key variables'!$B$9*30,34),scenario!BL$4),TRUE)</f>
        <v>14415841.516535116</v>
      </c>
      <c r="BR372" s="10">
        <f t="shared" ca="1" si="288"/>
        <v>67281977.490690306</v>
      </c>
      <c r="BS372" s="82">
        <f t="shared" ca="1" si="269"/>
        <v>1.0458259054076765E-8</v>
      </c>
      <c r="BT372" s="82">
        <f t="shared" ca="1" si="270"/>
        <v>1.4513109791663068E-8</v>
      </c>
      <c r="BU372" s="82">
        <f t="shared" ca="1" si="271"/>
        <v>4.6710323332531496E-8</v>
      </c>
      <c r="BV372" s="82">
        <f t="shared" ca="1" si="272"/>
        <v>2.1958912090019125E-8</v>
      </c>
      <c r="BW372" s="82">
        <f t="shared" ca="1" si="289"/>
        <v>9.3640604268290464E-8</v>
      </c>
      <c r="BX372" s="10">
        <f t="shared" ca="1" si="273"/>
        <v>5.3483327959613211E-11</v>
      </c>
      <c r="BY372" s="10">
        <f t="shared" ca="1" si="274"/>
        <v>1.306583210336869E-10</v>
      </c>
      <c r="BZ372" s="10">
        <f t="shared" ca="1" si="275"/>
        <v>1.1130449484801175E-9</v>
      </c>
      <c r="CA372" s="10">
        <f t="shared" ca="1" si="276"/>
        <v>8.3983649958602225E-10</v>
      </c>
      <c r="CB372" s="10">
        <v>0</v>
      </c>
      <c r="CC372" s="82">
        <f t="shared" ca="1" si="277"/>
        <v>-1.1527628563840534E-11</v>
      </c>
      <c r="CD372" s="82">
        <f t="shared" ca="1" si="278"/>
        <v>2.2417222434471435E-11</v>
      </c>
      <c r="CE372" s="82">
        <f t="shared" ca="1" si="279"/>
        <v>7.0733150147505024E-9</v>
      </c>
      <c r="CF372" s="82">
        <f t="shared" ca="1" si="280"/>
        <v>5.1943536830315034E-9</v>
      </c>
      <c r="CG372" s="82">
        <f t="shared" ca="1" si="290"/>
        <v>1.2278558291652636E-8</v>
      </c>
      <c r="CH372" s="13" t="str">
        <f t="shared" ca="1" si="242"/>
        <v/>
      </c>
      <c r="CI372" s="81">
        <f t="shared" ca="1" si="251"/>
        <v>0.11317759658631638</v>
      </c>
      <c r="CJ372" s="81">
        <f t="shared" ca="1" si="252"/>
        <v>0.13063724757458722</v>
      </c>
      <c r="CK372" s="81">
        <f t="shared" ca="1" si="253"/>
        <v>0.3900462594393902</v>
      </c>
      <c r="CL372" s="81">
        <f t="shared" ca="1" si="254"/>
        <v>0.17284488538116385</v>
      </c>
      <c r="CM372" s="89">
        <f t="shared" ca="1" si="243"/>
        <v>0.80670598898145762</v>
      </c>
    </row>
    <row r="373" spans="1:91" x14ac:dyDescent="0.3">
      <c r="A373">
        <v>308</v>
      </c>
      <c r="B373" s="3">
        <f t="shared" si="256"/>
        <v>1.0444444444444445</v>
      </c>
      <c r="C373" s="3">
        <f t="shared" si="244"/>
        <v>10.266666666666667</v>
      </c>
      <c r="D373" s="4">
        <f t="shared" ca="1" si="281"/>
        <v>373</v>
      </c>
      <c r="E373" s="58">
        <f>(0.5*(COS(B373*2*PI())+1)*('key variables'!$B$4-'key variables'!$B$6)+'key variables'!$B$6)/'key variables'!$B$4</f>
        <v>1</v>
      </c>
      <c r="F373" s="10">
        <f t="shared" ca="1" si="245"/>
        <v>11689222.907461114</v>
      </c>
      <c r="G373" s="10">
        <f t="shared" ca="1" si="246"/>
        <v>13492492.798713122</v>
      </c>
      <c r="H373" s="10">
        <f t="shared" ca="1" si="247"/>
        <v>40309474.521088287</v>
      </c>
      <c r="I373" s="10">
        <f t="shared" ca="1" si="248"/>
        <v>17912154.249750931</v>
      </c>
      <c r="J373" s="10">
        <f t="shared" ca="1" si="282"/>
        <v>83403344.477013454</v>
      </c>
      <c r="K373" s="82">
        <f t="shared" ca="1" si="258"/>
        <v>2249832.8322920976</v>
      </c>
      <c r="L373" s="82">
        <f t="shared" ca="1" si="259"/>
        <v>2596909.4377209176</v>
      </c>
      <c r="M373" s="82">
        <f t="shared" ca="1" si="260"/>
        <v>7778311.9830942173</v>
      </c>
      <c r="N373" s="82">
        <f t="shared" ca="1" si="261"/>
        <v>3496312.7332157926</v>
      </c>
      <c r="O373" s="82">
        <f t="shared" ca="1" si="283"/>
        <v>16121366.986323025</v>
      </c>
      <c r="P373" s="10">
        <f ca="1">IF(IF($A373&gt;='key variables'!$B$26,K373*SUMPRODUCT(Z373:AC373,'control variables'!$O$3:$R$3)/J373+F$65*'key variables'!$B$25/scenario!J$65,K373*SUMPRODUCT(Z373:AC373,'control variables'!$O$7:$R$7)/J373+F$65*'key variables'!$B$25/scenario!J$65)&lt;'key variables'!$B$28,0,IF($A373&gt;='key variables'!$B$26,K373*SUMPRODUCT(Z373:AC373,'control variables'!$O$3:$R$3)/J373+F$65*'key variables'!$B$25/scenario!J$65,K373*SUMPRODUCT(Z373:AC373,'control variables'!$O$7:$R$7)/J373+F$65*'key variables'!$B$25/scenario!J$65))</f>
        <v>2.9425186548038998E-10</v>
      </c>
      <c r="Q373" s="10">
        <f ca="1">IF(IF($A373&gt;='key variables'!$B$26,L373*SUMPRODUCT(Z373:AC373,'control variables'!$O$4:$R$4)/J373+G$65*'key variables'!$B$25/scenario!J$65,L373*SUMPRODUCT(Z373:AC373,'control variables'!$O$7:$R$7)/J373+G$65*'key variables'!$B$25/scenario!J$65)&lt;'key variables'!$B$28,0,IF($A373&gt;='key variables'!$B$26,L373*SUMPRODUCT(Z373:AC373,'control variables'!$O$4:$R$4)/J373+G$65*'key variables'!$B$25/scenario!J$65,L373*SUMPRODUCT(Z373:AC373,'control variables'!$O$7:$R$7)/J373+G$65*'key variables'!$B$25/scenario!J$65))</f>
        <v>3.3964543301402092E-10</v>
      </c>
      <c r="R373" s="10">
        <f ca="1">IF(IF($A373&gt;='key variables'!$B$26,M373*SUMPRODUCT(Z373:AC373,'control variables'!$O$5:$R$5)/J373+H$65*'key variables'!$B$25/scenario!J$65,M373*SUMPRODUCT(Z373:AC373,'control variables'!$O$7:$R$7)/J373+H$65*'key variables'!$B$25/scenario!J$65)&lt;'key variables'!$B$28,0,IF($A373&gt;='key variables'!$B$26,M373*SUMPRODUCT(Z373:AC373,'control variables'!$O$5:$R$5)/J373+H$65*'key variables'!$B$25/scenario!J$65,M373*SUMPRODUCT(Z373:AC373,'control variables'!$O$7:$R$7)/J373+H$65*'key variables'!$B$25/scenario!J$65))</f>
        <v>1.017312388041811E-9</v>
      </c>
      <c r="S373" s="10">
        <f ca="1">IF(IF($A373&gt;='key variables'!$B$26,N373*SUMPRODUCT(Z373:AC373,'control variables'!$O$6:$R$6)/J373+I$65*'key variables'!$B$25/scenario!J$65,N373*SUMPRODUCT(Z373:AC373,'control variables'!$O$7:$R$7)/J373+I$65*'key variables'!$B$25/scenario!J$65)&lt;'key variables'!$B$28,0,IF($A373&gt;='key variables'!$B$26,N373*SUMPRODUCT(Z373:AC373,'control variables'!$O$6:$R$6)/J373+I$65*'key variables'!$B$25/scenario!J$65,N373*SUMPRODUCT(Z373:AC373,'control variables'!$O$7:$R$7)/J373+I$65*'key variables'!$B$25/scenario!J$65))</f>
        <v>4.5727688265775055E-10</v>
      </c>
      <c r="T373" s="10">
        <f t="shared" ca="1" si="255"/>
        <v>2.1084865691939723E-9</v>
      </c>
      <c r="U373" s="82">
        <f ca="1">SUMPRODUCT(P343:P372,'control variables'!AD$7:AD$36)</f>
        <v>6.238683907429516E-10</v>
      </c>
      <c r="V373" s="82">
        <f ca="1">SUMPRODUCT(Q343:Q372,'control variables'!AE$7:AE$36)</f>
        <v>7.2011115162079296E-10</v>
      </c>
      <c r="W373" s="82">
        <f ca="1">SUMPRODUCT(R343:R372,'control variables'!AF$7:AF$36)</f>
        <v>2.1568904631220104E-9</v>
      </c>
      <c r="X373" s="82">
        <f ca="1">SUMPRODUCT(S343:S372,'control variables'!AG$7:AG$36)</f>
        <v>9.6951158641560508E-10</v>
      </c>
      <c r="Y373" s="82">
        <f t="shared" ca="1" si="249"/>
        <v>4.4703815919013597E-9</v>
      </c>
      <c r="Z373" s="10">
        <f ca="1">IF($A373&gt;='key variables'!$B$26,SUMPRODUCT(P343:P372,'control variables'!V$7:V$36)*$E373,SUMPRODUCT(P343:P372,'control variables'!Z$7:Z$36)*$E373)</f>
        <v>1.522302030620932E-9</v>
      </c>
      <c r="AA373" s="10">
        <f ca="1">IF($A373&gt;='key variables'!$B$26,SUMPRODUCT(Q343:Q372,'control variables'!W$7:W$36)*$E373,SUMPRODUCT(Q343:Q372,'control variables'!AA$7:AA$36)*$E373)</f>
        <v>1.7571441102820387E-9</v>
      </c>
      <c r="AB373" s="10">
        <f ca="1">IF($A373&gt;='key variables'!$B$26,SUMPRODUCT(R343:R372,'control variables'!X$7:X$36)*$E373,SUMPRODUCT(R343:R372,'control variables'!AB$7:AB$36)*$E373)</f>
        <v>5.2630310824489443E-9</v>
      </c>
      <c r="AC373" s="10">
        <f ca="1">IF($A373&gt;='key variables'!$B$26,SUMPRODUCT(S343:S372,'control variables'!Y$7:Y$36)*$E373,SUMPRODUCT(S343:S372,'control variables'!AC$7:AC$36)*$E373)</f>
        <v>2.3657064191910594E-9</v>
      </c>
      <c r="AD373" s="10">
        <f t="shared" ca="1" si="250"/>
        <v>1.0908183642542974E-8</v>
      </c>
      <c r="AE373" s="82">
        <f ca="1">SUMPRODUCT(P343:P372,'control variables'!AL$7:AL$36)</f>
        <v>2.0726912680255185E-9</v>
      </c>
      <c r="AF373" s="82">
        <f ca="1">SUMPRODUCT(Q343:Q372,'control variables'!AM$7:AM$36)</f>
        <v>2.386185119423624E-9</v>
      </c>
      <c r="AG373" s="82">
        <f ca="1">SUMPRODUCT(R343:R372,'control variables'!AN$7:AN$36)</f>
        <v>6.8036408922376873E-9</v>
      </c>
      <c r="AH373" s="82">
        <f ca="1">SUMPRODUCT(S343:S372,'control variables'!AO$7:AO$36)</f>
        <v>2.945909019441725E-9</v>
      </c>
      <c r="AI373" s="82">
        <f t="shared" ca="1" si="262"/>
        <v>1.4208426299128554E-8</v>
      </c>
      <c r="AJ373" s="10">
        <f ca="1">SUMPRODUCT(P343:P372,'control variables'!AP$7:AP$36)</f>
        <v>1.9804645682229654E-12</v>
      </c>
      <c r="AK373" s="10">
        <f ca="1">SUMPRODUCT(Q343:Q372,'control variables'!AQ$7:AQ$36)</f>
        <v>5.7149658570970338E-12</v>
      </c>
      <c r="AL373" s="10">
        <f ca="1">SUMPRODUCT(R343:R372,'control variables'!AR$7:AR$36)</f>
        <v>2.0541087847057692E-10</v>
      </c>
      <c r="AM373" s="10">
        <f ca="1">SUMPRODUCT(S343:S372,'control variables'!AS$7:AS$36)</f>
        <v>1.5388528845732647E-10</v>
      </c>
      <c r="AN373" s="10">
        <f t="shared" ca="1" si="284"/>
        <v>3.6699159735322339E-10</v>
      </c>
      <c r="AO373" s="82">
        <f ca="1">SUMPRODUCT(P343:P372,'control variables'!AX$7:AX$36)</f>
        <v>2.6931295801383838E-12</v>
      </c>
      <c r="AP373" s="82">
        <f ca="1">SUMPRODUCT(Q343:Q372,'control variables'!AY$7:AY$36)</f>
        <v>6.2171851377433637E-12</v>
      </c>
      <c r="AQ373" s="82">
        <f ca="1">SUMPRODUCT(R343:R372,'control variables'!AZ$7:AZ$36)</f>
        <v>5.5865489518723983E-11</v>
      </c>
      <c r="AR373" s="82">
        <f ca="1">SUMPRODUCT(S343:S372,'control variables'!BA$7:BA$36)</f>
        <v>4.185210166768262E-11</v>
      </c>
      <c r="AS373" s="82">
        <f t="shared" ca="1" si="285"/>
        <v>1.0662790590428834E-10</v>
      </c>
      <c r="AT373" s="10">
        <f ca="1">SUMPRODUCT(P343:P372,'control variables'!AT$7:AT$36)</f>
        <v>-2.3767919482202332E-12</v>
      </c>
      <c r="AU373" s="10">
        <f ca="1">SUMPRODUCT(Q343:Q372,'control variables'!AU$7:AU$36)</f>
        <v>2.5782963862028184E-12</v>
      </c>
      <c r="AV373" s="10">
        <f ca="1">SUMPRODUCT(R343:R372,'control variables'!AV$7:AV$36)</f>
        <v>1.1102350854280403E-9</v>
      </c>
      <c r="AW373" s="10">
        <f ca="1">SUMPRODUCT(S343:S372,'control variables'!AW$7:AW$36)</f>
        <v>8.3174195859841381E-10</v>
      </c>
      <c r="AX373" s="10">
        <f t="shared" ca="1" si="263"/>
        <v>1.9421785484644368E-9</v>
      </c>
      <c r="AY373" s="82">
        <f ca="1">SUMPRODUCT(P343:P372,'control variables'!BB$7:BB$36)</f>
        <v>8.6145977384721456E-12</v>
      </c>
      <c r="AZ373" s="82">
        <f ca="1">SUMPRODUCT(Q343:Q372,'control variables'!BC$7:BC$36)</f>
        <v>2.1967208870934987E-11</v>
      </c>
      <c r="BA373" s="82">
        <f ca="1">SUMPRODUCT(R343:R372,'control variables'!BD$7:BD$36)</f>
        <v>1.5377721437889147E-10</v>
      </c>
      <c r="BB373" s="82">
        <f ca="1">SUMPRODUCT(S343:S372,'control variables'!BE$7:BE$36)</f>
        <v>2.1852839903842967E-11</v>
      </c>
      <c r="BC373" s="82">
        <f t="shared" ca="1" si="286"/>
        <v>2.0621186089214155E-10</v>
      </c>
      <c r="BD373" s="10">
        <f ca="1">SUMPRODUCT(P343:P372,'control variables'!BF$7:BF$36)</f>
        <v>1.8020988122480202E-12</v>
      </c>
      <c r="BE373" s="10">
        <f ca="1">SUMPRODUCT(Q343:Q372,'control variables'!BG$7:BG$36)</f>
        <v>2.0801045064600384E-12</v>
      </c>
      <c r="BF373" s="10">
        <f ca="1">SUMPRODUCT(R343:R372,'control variables'!BH$7:BH$36)</f>
        <v>6.2303681343951256E-11</v>
      </c>
      <c r="BG373" s="10">
        <f ca="1">SUMPRODUCT(S343:S372,'control variables'!BI$7:BI$36)</f>
        <v>1.4002598178276045E-10</v>
      </c>
      <c r="BH373" s="10">
        <f t="shared" ca="1" si="287"/>
        <v>2.0621186644541976E-10</v>
      </c>
      <c r="BI373" s="82">
        <f t="shared" ca="1" si="264"/>
        <v>2.0789290738157707E-9</v>
      </c>
      <c r="BJ373" s="82">
        <f t="shared" ca="1" si="265"/>
        <v>2.4107306246807618E-9</v>
      </c>
      <c r="BK373" s="82">
        <f t="shared" ca="1" si="266"/>
        <v>8.0676531920446187E-9</v>
      </c>
      <c r="BL373" s="82">
        <f t="shared" ca="1" si="267"/>
        <v>3.7995038179439818E-9</v>
      </c>
      <c r="BM373" s="82">
        <f t="shared" ca="1" si="257"/>
        <v>1.6356816708485134E-8</v>
      </c>
      <c r="BN373" s="10">
        <f ca="1">BN372+BI373-INDIRECT(ADDRESS(MAX($D373-'key variables'!$B$9*30,34),scenario!BI$4),TRUE)</f>
        <v>9439390.0751690082</v>
      </c>
      <c r="BO373" s="10">
        <f ca="1">BO372+BJ373-INDIRECT(ADDRESS(MAX($D373-'key variables'!$B$9*30,34),scenario!BJ$4),TRUE)</f>
        <v>10895583.360992191</v>
      </c>
      <c r="BP373" s="10">
        <f ca="1">BP372+BK373-INDIRECT(ADDRESS(MAX($D373-'key variables'!$B$9*30,34),scenario!BK$4),TRUE)</f>
        <v>32531162.537994031</v>
      </c>
      <c r="BQ373" s="10">
        <f ca="1">BQ372+BL373-INDIRECT(ADDRESS(MAX($D373-'key variables'!$B$9*30,34),scenario!BL$4),TRUE)</f>
        <v>14415841.51653512</v>
      </c>
      <c r="BR373" s="10">
        <f t="shared" ca="1" si="288"/>
        <v>67281977.490690321</v>
      </c>
      <c r="BS373" s="82">
        <f t="shared" ca="1" si="269"/>
        <v>8.6717797469291366E-9</v>
      </c>
      <c r="BT373" s="82">
        <f t="shared" ca="1" si="270"/>
        <v>1.2439944495489865E-8</v>
      </c>
      <c r="BU373" s="82">
        <f t="shared" ca="1" si="271"/>
        <v>3.9597678847184736E-8</v>
      </c>
      <c r="BV373" s="82">
        <f t="shared" ca="1" si="272"/>
        <v>1.8476659172950133E-8</v>
      </c>
      <c r="BW373" s="82">
        <f t="shared" ca="1" si="289"/>
        <v>7.9186062262553868E-8</v>
      </c>
      <c r="BX373" s="10">
        <f t="shared" ca="1" si="273"/>
        <v>4.5759760989031433E-11</v>
      </c>
      <c r="BY373" s="10">
        <f t="shared" ca="1" si="274"/>
        <v>1.1282819279403524E-10</v>
      </c>
      <c r="BZ373" s="10">
        <f t="shared" ca="1" si="275"/>
        <v>9.5282954227599854E-10</v>
      </c>
      <c r="CA373" s="10">
        <f t="shared" ca="1" si="276"/>
        <v>7.1980977956710151E-10</v>
      </c>
      <c r="CB373" s="10">
        <v>0</v>
      </c>
      <c r="CC373" s="82">
        <f t="shared" ca="1" si="277"/>
        <v>-9.8635016275357188E-12</v>
      </c>
      <c r="CD373" s="82">
        <f t="shared" ca="1" si="278"/>
        <v>1.9336706767622283E-11</v>
      </c>
      <c r="CE373" s="82">
        <f t="shared" ca="1" si="279"/>
        <v>6.1126253182743152E-9</v>
      </c>
      <c r="CF373" s="82">
        <f t="shared" ca="1" si="280"/>
        <v>4.4746449112227338E-9</v>
      </c>
      <c r="CG373" s="82">
        <f t="shared" ca="1" si="290"/>
        <v>1.0596743434637136E-8</v>
      </c>
      <c r="CH373" s="13" t="str">
        <f t="shared" ca="1" si="242"/>
        <v/>
      </c>
      <c r="CI373" s="81">
        <f t="shared" ca="1" si="251"/>
        <v>0.11317759658631639</v>
      </c>
      <c r="CJ373" s="81">
        <f t="shared" ca="1" si="252"/>
        <v>0.13063724757458725</v>
      </c>
      <c r="CK373" s="81">
        <f t="shared" ca="1" si="253"/>
        <v>0.39004625943939031</v>
      </c>
      <c r="CL373" s="81">
        <f t="shared" ca="1" si="254"/>
        <v>0.17284488538116391</v>
      </c>
      <c r="CM373" s="89">
        <f t="shared" ca="1" si="243"/>
        <v>0.80670598898145784</v>
      </c>
    </row>
    <row r="374" spans="1:91" x14ac:dyDescent="0.3">
      <c r="A374">
        <v>309</v>
      </c>
      <c r="B374" s="3">
        <f t="shared" si="256"/>
        <v>1.0472222222222223</v>
      </c>
      <c r="C374" s="3">
        <f t="shared" si="244"/>
        <v>10.3</v>
      </c>
      <c r="D374" s="4">
        <f t="shared" ca="1" si="281"/>
        <v>374</v>
      </c>
      <c r="E374" s="58">
        <f>(0.5*(COS(B374*2*PI())+1)*('key variables'!$B$4-'key variables'!$B$6)+'key variables'!$B$6)/'key variables'!$B$4</f>
        <v>1</v>
      </c>
      <c r="F374" s="10">
        <f t="shared" ca="1" si="245"/>
        <v>11689222.907461114</v>
      </c>
      <c r="G374" s="10">
        <f t="shared" ca="1" si="246"/>
        <v>13492492.798713122</v>
      </c>
      <c r="H374" s="10">
        <f t="shared" ca="1" si="247"/>
        <v>40309474.521088287</v>
      </c>
      <c r="I374" s="10">
        <f t="shared" ca="1" si="248"/>
        <v>17912154.249750931</v>
      </c>
      <c r="J374" s="10">
        <f t="shared" ca="1" si="282"/>
        <v>83403344.477013454</v>
      </c>
      <c r="K374" s="82">
        <f t="shared" ca="1" si="258"/>
        <v>2249832.8322920972</v>
      </c>
      <c r="L374" s="82">
        <f t="shared" ca="1" si="259"/>
        <v>2596909.4377209176</v>
      </c>
      <c r="M374" s="82">
        <f t="shared" ca="1" si="260"/>
        <v>7778311.9830942163</v>
      </c>
      <c r="N374" s="82">
        <f t="shared" ca="1" si="261"/>
        <v>3496312.7332157921</v>
      </c>
      <c r="O374" s="82">
        <f t="shared" ca="1" si="283"/>
        <v>16121366.986323023</v>
      </c>
      <c r="P374" s="10">
        <f ca="1">IF(IF($A374&gt;='key variables'!$B$26,K374*SUMPRODUCT(Z374:AC374,'control variables'!$O$3:$R$3)/J374+F$65*'key variables'!$B$25/scenario!J$65,K374*SUMPRODUCT(Z374:AC374,'control variables'!$O$7:$R$7)/J374+F$65*'key variables'!$B$25/scenario!J$65)&lt;'key variables'!$B$28,0,IF($A374&gt;='key variables'!$B$26,K374*SUMPRODUCT(Z374:AC374,'control variables'!$O$3:$R$3)/J374+F$65*'key variables'!$B$25/scenario!J$65,K374*SUMPRODUCT(Z374:AC374,'control variables'!$O$7:$R$7)/J374+F$65*'key variables'!$B$25/scenario!J$65))</f>
        <v>2.5318879008152342E-10</v>
      </c>
      <c r="Q374" s="10">
        <f ca="1">IF(IF($A374&gt;='key variables'!$B$26,L374*SUMPRODUCT(Z374:AC374,'control variables'!$O$4:$R$4)/J374+G$65*'key variables'!$B$25/scenario!J$65,L374*SUMPRODUCT(Z374:AC374,'control variables'!$O$7:$R$7)/J374+G$65*'key variables'!$B$25/scenario!J$65)&lt;'key variables'!$B$28,0,IF($A374&gt;='key variables'!$B$26,L374*SUMPRODUCT(Z374:AC374,'control variables'!$O$4:$R$4)/J374+G$65*'key variables'!$B$25/scenario!J$65,L374*SUMPRODUCT(Z374:AC374,'control variables'!$O$7:$R$7)/J374+G$65*'key variables'!$B$25/scenario!J$65))</f>
        <v>2.9224765015896243E-10</v>
      </c>
      <c r="R374" s="10">
        <f ca="1">IF(IF($A374&gt;='key variables'!$B$26,M374*SUMPRODUCT(Z374:AC374,'control variables'!$O$5:$R$5)/J374+H$65*'key variables'!$B$25/scenario!J$65,M374*SUMPRODUCT(Z374:AC374,'control variables'!$O$7:$R$7)/J374+H$65*'key variables'!$B$25/scenario!J$65)&lt;'key variables'!$B$28,0,IF($A374&gt;='key variables'!$B$26,M374*SUMPRODUCT(Z374:AC374,'control variables'!$O$5:$R$5)/J374+H$65*'key variables'!$B$25/scenario!J$65,M374*SUMPRODUCT(Z374:AC374,'control variables'!$O$7:$R$7)/J374+H$65*'key variables'!$B$25/scenario!J$65))</f>
        <v>8.75345657512635E-10</v>
      </c>
      <c r="S374" s="10">
        <f ca="1">IF(IF($A374&gt;='key variables'!$B$26,N374*SUMPRODUCT(Z374:AC374,'control variables'!$O$6:$R$6)/J374+I$65*'key variables'!$B$25/scenario!J$65,N374*SUMPRODUCT(Z374:AC374,'control variables'!$O$7:$R$7)/J374+I$65*'key variables'!$B$25/scenario!J$65)&lt;'key variables'!$B$28,0,IF($A374&gt;='key variables'!$B$26,N374*SUMPRODUCT(Z374:AC374,'control variables'!$O$6:$R$6)/J374+I$65*'key variables'!$B$25/scenario!J$65,N374*SUMPRODUCT(Z374:AC374,'control variables'!$O$7:$R$7)/J374+I$65*'key variables'!$B$25/scenario!J$65))</f>
        <v>3.9346354003007138E-10</v>
      </c>
      <c r="T374" s="10">
        <f t="shared" ca="1" si="255"/>
        <v>1.8142456377831922E-9</v>
      </c>
      <c r="U374" s="82">
        <f ca="1">SUMPRODUCT(P344:P373,'control variables'!AD$7:AD$36)</f>
        <v>5.3680707432198686E-10</v>
      </c>
      <c r="V374" s="82">
        <f ca="1">SUMPRODUCT(Q344:Q373,'control variables'!AE$7:AE$36)</f>
        <v>6.1961908348625817E-10</v>
      </c>
      <c r="W374" s="82">
        <f ca="1">SUMPRODUCT(R344:R373,'control variables'!AF$7:AF$36)</f>
        <v>1.8558947308785455E-9</v>
      </c>
      <c r="X374" s="82">
        <f ca="1">SUMPRODUCT(S344:S373,'control variables'!AG$7:AG$36)</f>
        <v>8.3421549472196788E-10</v>
      </c>
      <c r="Y374" s="82">
        <f t="shared" ca="1" si="249"/>
        <v>3.8465363834087578E-9</v>
      </c>
      <c r="Z374" s="10">
        <f ca="1">IF($A374&gt;='key variables'!$B$26,SUMPRODUCT(P344:P373,'control variables'!V$7:V$36)*$E374,SUMPRODUCT(P344:P373,'control variables'!Z$7:Z$36)*$E374)</f>
        <v>1.3098636049165384E-9</v>
      </c>
      <c r="AA374" s="10">
        <f ca="1">IF($A374&gt;='key variables'!$B$26,SUMPRODUCT(Q344:Q373,'control variables'!W$7:W$36)*$E374,SUMPRODUCT(Q344:Q373,'control variables'!AA$7:AA$36)*$E374)</f>
        <v>1.5119332907367186E-9</v>
      </c>
      <c r="AB374" s="10">
        <f ca="1">IF($A374&gt;='key variables'!$B$26,SUMPRODUCT(R344:R373,'control variables'!X$7:X$36)*$E374,SUMPRODUCT(R344:R373,'control variables'!AB$7:AB$36)*$E374)</f>
        <v>4.528571024524241E-9</v>
      </c>
      <c r="AC374" s="10">
        <f ca="1">IF($A374&gt;='key variables'!$B$26,SUMPRODUCT(S344:S373,'control variables'!Y$7:Y$36)*$E374,SUMPRODUCT(S344:S373,'control variables'!AC$7:AC$36)*$E374)</f>
        <v>2.0355702587822513E-9</v>
      </c>
      <c r="AD374" s="10">
        <f t="shared" ca="1" si="250"/>
        <v>9.3859381789597502E-9</v>
      </c>
      <c r="AE374" s="82">
        <f ca="1">SUMPRODUCT(P344:P373,'control variables'!AL$7:AL$36)</f>
        <v>1.7834455985764787E-9</v>
      </c>
      <c r="AF374" s="82">
        <f ca="1">SUMPRODUCT(Q344:Q373,'control variables'!AM$7:AM$36)</f>
        <v>2.0531911405593657E-9</v>
      </c>
      <c r="AG374" s="82">
        <f ca="1">SUMPRODUCT(R344:R373,'control variables'!AN$7:AN$36)</f>
        <v>5.8541875438666932E-9</v>
      </c>
      <c r="AH374" s="82">
        <f ca="1">SUMPRODUCT(S344:S373,'control variables'!AO$7:AO$36)</f>
        <v>2.5348051374457826E-9</v>
      </c>
      <c r="AI374" s="82">
        <f t="shared" ca="1" si="262"/>
        <v>1.2225629420448321E-8</v>
      </c>
      <c r="AJ374" s="10">
        <f ca="1">SUMPRODUCT(P344:P373,'control variables'!AP$7:AP$36)</f>
        <v>1.7040892060584631E-12</v>
      </c>
      <c r="AK374" s="10">
        <f ca="1">SUMPRODUCT(Q344:Q373,'control variables'!AQ$7:AQ$36)</f>
        <v>4.9174379518489265E-12</v>
      </c>
      <c r="AL374" s="10">
        <f ca="1">SUMPRODUCT(R344:R373,'control variables'!AR$7:AR$36)</f>
        <v>1.7674563151754838E-10</v>
      </c>
      <c r="AM374" s="10">
        <f ca="1">SUMPRODUCT(S344:S373,'control variables'!AS$7:AS$36)</f>
        <v>1.3241047743995795E-10</v>
      </c>
      <c r="AN374" s="10">
        <f t="shared" ca="1" si="284"/>
        <v>3.1577763611541369E-10</v>
      </c>
      <c r="AO374" s="82">
        <f ca="1">SUMPRODUCT(P344:P373,'control variables'!AX$7:AX$36)</f>
        <v>2.3173012643939917E-12</v>
      </c>
      <c r="AP374" s="82">
        <f ca="1">SUMPRODUCT(Q344:Q373,'control variables'!AY$7:AY$36)</f>
        <v>5.3495721434703241E-12</v>
      </c>
      <c r="AQ374" s="82">
        <f ca="1">SUMPRODUCT(R344:R373,'control variables'!AZ$7:AZ$36)</f>
        <v>4.8069417250645744E-11</v>
      </c>
      <c r="AR374" s="82">
        <f ca="1">SUMPRODUCT(S344:S373,'control variables'!BA$7:BA$36)</f>
        <v>3.6011608512013527E-11</v>
      </c>
      <c r="AS374" s="82">
        <f t="shared" ca="1" si="285"/>
        <v>9.1747899170523582E-11</v>
      </c>
      <c r="AT374" s="10">
        <f ca="1">SUMPRODUCT(P344:P373,'control variables'!AT$7:AT$36)</f>
        <v>-2.0451087936619827E-12</v>
      </c>
      <c r="AU374" s="10">
        <f ca="1">SUMPRODUCT(Q344:Q373,'control variables'!AU$7:AU$36)</f>
        <v>2.2184931314828362E-12</v>
      </c>
      <c r="AV374" s="10">
        <f ca="1">SUMPRODUCT(R344:R373,'control variables'!AV$7:AV$36)</f>
        <v>9.5530092061324954E-10</v>
      </c>
      <c r="AW374" s="10">
        <f ca="1">SUMPRODUCT(S344:S373,'control variables'!AW$7:AW$36)</f>
        <v>7.1567172501614419E-10</v>
      </c>
      <c r="AX374" s="10">
        <f t="shared" ca="1" si="263"/>
        <v>1.6711460299672146E-9</v>
      </c>
      <c r="AY374" s="82">
        <f ca="1">SUMPRODUCT(P344:P373,'control variables'!BB$7:BB$36)</f>
        <v>7.4124239616355138E-12</v>
      </c>
      <c r="AZ374" s="82">
        <f ca="1">SUMPRODUCT(Q344:Q373,'control variables'!BC$7:BC$36)</f>
        <v>1.8901667883804124E-11</v>
      </c>
      <c r="BA374" s="82">
        <f ca="1">SUMPRODUCT(R344:R373,'control variables'!BD$7:BD$36)</f>
        <v>1.3231748518275183E-10</v>
      </c>
      <c r="BB374" s="82">
        <f ca="1">SUMPRODUCT(S344:S373,'control variables'!BE$7:BE$36)</f>
        <v>1.880325919452147E-11</v>
      </c>
      <c r="BC374" s="82">
        <f t="shared" ca="1" si="286"/>
        <v>1.7743483622271295E-10</v>
      </c>
      <c r="BD374" s="10">
        <f ca="1">SUMPRODUCT(P344:P373,'control variables'!BF$7:BF$36)</f>
        <v>1.550614529275889E-12</v>
      </c>
      <c r="BE374" s="10">
        <f ca="1">SUMPRODUCT(Q344:Q373,'control variables'!BG$7:BG$36)</f>
        <v>1.7898243138541464E-12</v>
      </c>
      <c r="BF374" s="10">
        <f ca="1">SUMPRODUCT(R344:R373,'control variables'!BH$7:BH$36)</f>
        <v>5.3609154427437554E-11</v>
      </c>
      <c r="BG374" s="10">
        <f ca="1">SUMPRODUCT(S344:S373,'control variables'!BI$7:BI$36)</f>
        <v>1.2048524773045931E-10</v>
      </c>
      <c r="BH374" s="10">
        <f t="shared" ca="1" si="287"/>
        <v>1.7743484100102689E-10</v>
      </c>
      <c r="BI374" s="82">
        <f t="shared" ca="1" si="264"/>
        <v>1.7888129137444521E-9</v>
      </c>
      <c r="BJ374" s="82">
        <f t="shared" ca="1" si="265"/>
        <v>2.0743113015746529E-9</v>
      </c>
      <c r="BK374" s="82">
        <f t="shared" ca="1" si="266"/>
        <v>6.9418059496626952E-9</v>
      </c>
      <c r="BL374" s="82">
        <f t="shared" ca="1" si="267"/>
        <v>3.269280121656448E-9</v>
      </c>
      <c r="BM374" s="82">
        <f t="shared" ca="1" si="257"/>
        <v>1.4074210286638247E-8</v>
      </c>
      <c r="BN374" s="10">
        <f ca="1">BN373+BI374-INDIRECT(ADDRESS(MAX($D374-'key variables'!$B$9*30,34),scenario!BI$4),TRUE)</f>
        <v>9439390.0751690101</v>
      </c>
      <c r="BO374" s="10">
        <f ca="1">BO373+BJ374-INDIRECT(ADDRESS(MAX($D374-'key variables'!$B$9*30,34),scenario!BJ$4),TRUE)</f>
        <v>10895583.360992193</v>
      </c>
      <c r="BP374" s="10">
        <f ca="1">BP373+BK374-INDIRECT(ADDRESS(MAX($D374-'key variables'!$B$9*30,34),scenario!BK$4),TRUE)</f>
        <v>32531162.537994038</v>
      </c>
      <c r="BQ374" s="10">
        <f ca="1">BQ373+BL374-INDIRECT(ADDRESS(MAX($D374-'key variables'!$B$9*30,34),scenario!BL$4),TRUE)</f>
        <v>14415841.516535124</v>
      </c>
      <c r="BR374" s="10">
        <f t="shared" ca="1" si="288"/>
        <v>67281977.490690336</v>
      </c>
      <c r="BS374" s="82">
        <f t="shared" ca="1" si="269"/>
        <v>7.1346050087369319E-9</v>
      </c>
      <c r="BT374" s="82">
        <f t="shared" ca="1" si="270"/>
        <v>1.0656091019760321E-8</v>
      </c>
      <c r="BU374" s="82">
        <f t="shared" ca="1" si="271"/>
        <v>3.3477609400607238E-8</v>
      </c>
      <c r="BV374" s="82">
        <f t="shared" ca="1" si="272"/>
        <v>1.5480357343593298E-8</v>
      </c>
      <c r="BW374" s="82">
        <f t="shared" ca="1" si="289"/>
        <v>6.6748662772697788E-8</v>
      </c>
      <c r="BX374" s="10">
        <f t="shared" ca="1" si="273"/>
        <v>3.9114023762514027E-11</v>
      </c>
      <c r="BY374" s="10">
        <f t="shared" ca="1" si="274"/>
        <v>9.7486272739847307E-11</v>
      </c>
      <c r="BZ374" s="10">
        <f t="shared" ca="1" si="275"/>
        <v>8.1497231991645499E-10</v>
      </c>
      <c r="CA374" s="10">
        <f t="shared" ca="1" si="276"/>
        <v>6.1653288115413435E-10</v>
      </c>
      <c r="CB374" s="10">
        <v>0</v>
      </c>
      <c r="CC374" s="82">
        <f t="shared" ca="1" si="277"/>
        <v>-8.431604892209265E-12</v>
      </c>
      <c r="CD374" s="82">
        <f t="shared" ca="1" si="278"/>
        <v>1.6686079444518051E-11</v>
      </c>
      <c r="CE374" s="82">
        <f t="shared" ca="1" si="279"/>
        <v>5.2860006119279679E-9</v>
      </c>
      <c r="CF374" s="82">
        <f t="shared" ca="1" si="280"/>
        <v>3.8553720551345342E-9</v>
      </c>
      <c r="CG374" s="82">
        <f t="shared" ca="1" si="290"/>
        <v>9.1496271416148109E-9</v>
      </c>
      <c r="CH374" s="13" t="str">
        <f t="shared" ca="1" si="242"/>
        <v/>
      </c>
      <c r="CI374" s="81">
        <f t="shared" ca="1" si="251"/>
        <v>0.11317759658631642</v>
      </c>
      <c r="CJ374" s="81">
        <f t="shared" ca="1" si="252"/>
        <v>0.13063724757458728</v>
      </c>
      <c r="CK374" s="81">
        <f t="shared" ca="1" si="253"/>
        <v>0.39004625943939042</v>
      </c>
      <c r="CL374" s="81">
        <f t="shared" ca="1" si="254"/>
        <v>0.17284488538116394</v>
      </c>
      <c r="CM374" s="89">
        <f t="shared" ca="1" si="243"/>
        <v>0.80670598898145807</v>
      </c>
    </row>
    <row r="375" spans="1:91" x14ac:dyDescent="0.3">
      <c r="A375">
        <v>310</v>
      </c>
      <c r="B375" s="3">
        <f t="shared" si="256"/>
        <v>1.05</v>
      </c>
      <c r="C375" s="3">
        <f t="shared" si="244"/>
        <v>10.333333333333334</v>
      </c>
      <c r="D375" s="4">
        <f t="shared" ca="1" si="281"/>
        <v>375</v>
      </c>
      <c r="E375" s="58">
        <f>(0.5*(COS(B375*2*PI())+1)*('key variables'!$B$4-'key variables'!$B$6)+'key variables'!$B$6)/'key variables'!$B$4</f>
        <v>1</v>
      </c>
      <c r="F375" s="10">
        <f t="shared" ca="1" si="245"/>
        <v>11689222.907461114</v>
      </c>
      <c r="G375" s="10">
        <f t="shared" ca="1" si="246"/>
        <v>13492492.798713122</v>
      </c>
      <c r="H375" s="10">
        <f t="shared" ca="1" si="247"/>
        <v>40309474.521088287</v>
      </c>
      <c r="I375" s="10">
        <f t="shared" ca="1" si="248"/>
        <v>17912154.249750931</v>
      </c>
      <c r="J375" s="10">
        <f t="shared" ca="1" si="282"/>
        <v>83403344.477013454</v>
      </c>
      <c r="K375" s="82">
        <f t="shared" ca="1" si="258"/>
        <v>2249832.8322920972</v>
      </c>
      <c r="L375" s="82">
        <f t="shared" ca="1" si="259"/>
        <v>2596909.4377209176</v>
      </c>
      <c r="M375" s="82">
        <f t="shared" ca="1" si="260"/>
        <v>7778311.9830942154</v>
      </c>
      <c r="N375" s="82">
        <f t="shared" ca="1" si="261"/>
        <v>3496312.7332157916</v>
      </c>
      <c r="O375" s="82">
        <f t="shared" ca="1" si="283"/>
        <v>16121366.986323023</v>
      </c>
      <c r="P375" s="10">
        <f ca="1">IF(IF($A375&gt;='key variables'!$B$26,K375*SUMPRODUCT(Z375:AC375,'control variables'!$O$3:$R$3)/J375+F$65*'key variables'!$B$25/scenario!J$65,K375*SUMPRODUCT(Z375:AC375,'control variables'!$O$7:$R$7)/J375+F$65*'key variables'!$B$25/scenario!J$65)&lt;'key variables'!$B$28,0,IF($A375&gt;='key variables'!$B$26,K375*SUMPRODUCT(Z375:AC375,'control variables'!$O$3:$R$3)/J375+F$65*'key variables'!$B$25/scenario!J$65,K375*SUMPRODUCT(Z375:AC375,'control variables'!$O$7:$R$7)/J375+F$65*'key variables'!$B$25/scenario!J$65))</f>
        <v>2.1785609861228857E-10</v>
      </c>
      <c r="Q375" s="10">
        <f ca="1">IF(IF($A375&gt;='key variables'!$B$26,L375*SUMPRODUCT(Z375:AC375,'control variables'!$O$4:$R$4)/J375+G$65*'key variables'!$B$25/scenario!J$65,L375*SUMPRODUCT(Z375:AC375,'control variables'!$O$7:$R$7)/J375+G$65*'key variables'!$B$25/scenario!J$65)&lt;'key variables'!$B$28,0,IF($A375&gt;='key variables'!$B$26,L375*SUMPRODUCT(Z375:AC375,'control variables'!$O$4:$R$4)/J375+G$65*'key variables'!$B$25/scenario!J$65,L375*SUMPRODUCT(Z375:AC375,'control variables'!$O$7:$R$7)/J375+G$65*'key variables'!$B$25/scenario!J$65))</f>
        <v>2.5146426455823856E-10</v>
      </c>
      <c r="R375" s="10">
        <f ca="1">IF(IF($A375&gt;='key variables'!$B$26,M375*SUMPRODUCT(Z375:AC375,'control variables'!$O$5:$R$5)/J375+H$65*'key variables'!$B$25/scenario!J$65,M375*SUMPRODUCT(Z375:AC375,'control variables'!$O$7:$R$7)/J375+H$65*'key variables'!$B$25/scenario!J$65)&lt;'key variables'!$B$28,0,IF($A375&gt;='key variables'!$B$26,M375*SUMPRODUCT(Z375:AC375,'control variables'!$O$5:$R$5)/J375+H$65*'key variables'!$B$25/scenario!J$65,M375*SUMPRODUCT(Z375:AC375,'control variables'!$O$7:$R$7)/J375+H$65*'key variables'!$B$25/scenario!J$65))</f>
        <v>7.5319049402427542E-10</v>
      </c>
      <c r="S375" s="10">
        <f ca="1">IF(IF($A375&gt;='key variables'!$B$26,N375*SUMPRODUCT(Z375:AC375,'control variables'!$O$6:$R$6)/J375+I$65*'key variables'!$B$25/scenario!J$65,N375*SUMPRODUCT(Z375:AC375,'control variables'!$O$7:$R$7)/J375+I$65*'key variables'!$B$25/scenario!J$65)&lt;'key variables'!$B$28,0,IF($A375&gt;='key variables'!$B$26,N375*SUMPRODUCT(Z375:AC375,'control variables'!$O$6:$R$6)/J375+I$65*'key variables'!$B$25/scenario!J$65,N375*SUMPRODUCT(Z375:AC375,'control variables'!$O$7:$R$7)/J375+I$65*'key variables'!$B$25/scenario!J$65))</f>
        <v>3.3855539871860515E-10</v>
      </c>
      <c r="T375" s="10">
        <f t="shared" ca="1" si="255"/>
        <v>1.5610662559134076E-9</v>
      </c>
      <c r="U375" s="82">
        <f ca="1">SUMPRODUCT(P345:P374,'control variables'!AD$7:AD$36)</f>
        <v>4.6189523193980918E-10</v>
      </c>
      <c r="V375" s="82">
        <f ca="1">SUMPRODUCT(Q345:Q374,'control variables'!AE$7:AE$36)</f>
        <v>5.331507611793315E-10</v>
      </c>
      <c r="W375" s="82">
        <f ca="1">SUMPRODUCT(R345:R374,'control variables'!AF$7:AF$36)</f>
        <v>1.5969031858563649E-9</v>
      </c>
      <c r="X375" s="82">
        <f ca="1">SUMPRODUCT(S345:S374,'control variables'!AG$7:AG$36)</f>
        <v>7.1780007726065035E-10</v>
      </c>
      <c r="Y375" s="82">
        <f t="shared" ca="1" si="249"/>
        <v>3.3097492562361558E-9</v>
      </c>
      <c r="Z375" s="10">
        <f ca="1">IF($A375&gt;='key variables'!$B$26,SUMPRODUCT(P345:P374,'control variables'!V$7:V$36)*$E375,SUMPRODUCT(P345:P374,'control variables'!Z$7:Z$36)*$E375)</f>
        <v>1.1270711258166782E-9</v>
      </c>
      <c r="AA375" s="10">
        <f ca="1">IF($A375&gt;='key variables'!$B$26,SUMPRODUCT(Q345:Q374,'control variables'!W$7:W$36)*$E375,SUMPRODUCT(Q345:Q374,'control variables'!AA$7:AA$36)*$E375)</f>
        <v>1.3009418307022333E-9</v>
      </c>
      <c r="AB375" s="10">
        <f ca="1">IF($A375&gt;='key variables'!$B$26,SUMPRODUCT(R345:R374,'control variables'!X$7:X$36)*$E375,SUMPRODUCT(R345:R374,'control variables'!AB$7:AB$36)*$E375)</f>
        <v>3.8966054357060651E-9</v>
      </c>
      <c r="AC375" s="10">
        <f ca="1">IF($A375&gt;='key variables'!$B$26,SUMPRODUCT(S345:S374,'control variables'!Y$7:Y$36)*$E375,SUMPRODUCT(S345:S374,'control variables'!AC$7:AC$36)*$E375)</f>
        <v>1.7515048548820794E-9</v>
      </c>
      <c r="AD375" s="10">
        <f t="shared" ca="1" si="250"/>
        <v>8.076123247107056E-9</v>
      </c>
      <c r="AE375" s="82">
        <f ca="1">SUMPRODUCT(P345:P374,'control variables'!AL$7:AL$36)</f>
        <v>1.5345643859983945E-9</v>
      </c>
      <c r="AF375" s="82">
        <f ca="1">SUMPRODUCT(Q345:Q374,'control variables'!AM$7:AM$36)</f>
        <v>1.7666667289794063E-9</v>
      </c>
      <c r="AG375" s="82">
        <f ca="1">SUMPRODUCT(R345:R374,'control variables'!AN$7:AN$36)</f>
        <v>5.0372311445573964E-9</v>
      </c>
      <c r="AH375" s="82">
        <f ca="1">SUMPRODUCT(S345:S374,'control variables'!AO$7:AO$36)</f>
        <v>2.1810711201254848E-9</v>
      </c>
      <c r="AI375" s="82">
        <f t="shared" ca="1" si="262"/>
        <v>1.0519533379660682E-8</v>
      </c>
      <c r="AJ375" s="10">
        <f ca="1">SUMPRODUCT(P345:P374,'control variables'!AP$7:AP$36)</f>
        <v>1.4662822394296074E-12</v>
      </c>
      <c r="AK375" s="10">
        <f ca="1">SUMPRODUCT(Q345:Q374,'control variables'!AQ$7:AQ$36)</f>
        <v>4.2312056825772887E-12</v>
      </c>
      <c r="AL375" s="10">
        <f ca="1">SUMPRODUCT(R345:R374,'control variables'!AR$7:AR$36)</f>
        <v>1.5208064194619407E-10</v>
      </c>
      <c r="AM375" s="10">
        <f ca="1">SUMPRODUCT(S345:S374,'control variables'!AS$7:AS$36)</f>
        <v>1.1393249290844009E-10</v>
      </c>
      <c r="AN375" s="10">
        <f t="shared" ca="1" si="284"/>
        <v>2.7171062277664106E-10</v>
      </c>
      <c r="AO375" s="82">
        <f ca="1">SUMPRODUCT(P345:P374,'control variables'!AX$7:AX$36)</f>
        <v>1.9939200807731161E-12</v>
      </c>
      <c r="AP375" s="82">
        <f ca="1">SUMPRODUCT(Q345:Q374,'control variables'!AY$7:AY$36)</f>
        <v>4.6030352135502062E-12</v>
      </c>
      <c r="AQ375" s="82">
        <f ca="1">SUMPRODUCT(R345:R374,'control variables'!AZ$7:AZ$36)</f>
        <v>4.1361292896972312E-11</v>
      </c>
      <c r="AR375" s="82">
        <f ca="1">SUMPRODUCT(S345:S374,'control variables'!BA$7:BA$36)</f>
        <v>3.0986160693189678E-11</v>
      </c>
      <c r="AS375" s="82">
        <f t="shared" ca="1" si="285"/>
        <v>7.8944408884485307E-11</v>
      </c>
      <c r="AT375" s="10">
        <f ca="1">SUMPRODUCT(P345:P374,'control variables'!AT$7:AT$36)</f>
        <v>-1.7597122798423513E-12</v>
      </c>
      <c r="AU375" s="10">
        <f ca="1">SUMPRODUCT(Q345:Q374,'control variables'!AU$7:AU$36)</f>
        <v>1.9089006992268108E-12</v>
      </c>
      <c r="AV375" s="10">
        <f ca="1">SUMPRODUCT(R345:R374,'control variables'!AV$7:AV$36)</f>
        <v>8.2198793832270043E-10</v>
      </c>
      <c r="AW375" s="10">
        <f ca="1">SUMPRODUCT(S345:S374,'control variables'!AW$7:AW$36)</f>
        <v>6.1579918229769118E-10</v>
      </c>
      <c r="AX375" s="10">
        <f t="shared" ca="1" si="263"/>
        <v>1.4379363090397761E-9</v>
      </c>
      <c r="AY375" s="82">
        <f ca="1">SUMPRODUCT(P345:P374,'control variables'!BB$7:BB$36)</f>
        <v>6.3780144651040845E-12</v>
      </c>
      <c r="AZ375" s="82">
        <f ca="1">SUMPRODUCT(Q345:Q374,'control variables'!BC$7:BC$36)</f>
        <v>1.6263925512282248E-11</v>
      </c>
      <c r="BA375" s="82">
        <f ca="1">SUMPRODUCT(R345:R374,'control variables'!BD$7:BD$36)</f>
        <v>1.1385247779264639E-10</v>
      </c>
      <c r="BB375" s="82">
        <f ca="1">SUMPRODUCT(S345:S374,'control variables'!BE$7:BE$36)</f>
        <v>1.617924983169714E-11</v>
      </c>
      <c r="BC375" s="82">
        <f t="shared" ca="1" si="286"/>
        <v>1.5267366760172985E-10</v>
      </c>
      <c r="BD375" s="10">
        <f ca="1">SUMPRODUCT(P345:P374,'control variables'!BF$7:BF$36)</f>
        <v>1.3342250724876288E-12</v>
      </c>
      <c r="BE375" s="10">
        <f ca="1">SUMPRODUCT(Q345:Q374,'control variables'!BG$7:BG$36)</f>
        <v>1.5400529466258386E-12</v>
      </c>
      <c r="BF375" s="10">
        <f ca="1">SUMPRODUCT(R345:R374,'control variables'!BH$7:BH$36)</f>
        <v>4.6127955466372535E-11</v>
      </c>
      <c r="BG375" s="10">
        <f ca="1">SUMPRODUCT(S345:S374,'control variables'!BI$7:BI$36)</f>
        <v>1.0367143822774028E-10</v>
      </c>
      <c r="BH375" s="10">
        <f t="shared" ca="1" si="287"/>
        <v>1.5267367171322628E-10</v>
      </c>
      <c r="BI375" s="82">
        <f t="shared" ca="1" si="264"/>
        <v>1.5391826881836564E-9</v>
      </c>
      <c r="BJ375" s="82">
        <f t="shared" ca="1" si="265"/>
        <v>1.7848395551909153E-9</v>
      </c>
      <c r="BK375" s="82">
        <f t="shared" ca="1" si="266"/>
        <v>5.9730715606727429E-9</v>
      </c>
      <c r="BL375" s="82">
        <f t="shared" ca="1" si="267"/>
        <v>2.8130495522548734E-9</v>
      </c>
      <c r="BM375" s="82">
        <f t="shared" ca="1" si="257"/>
        <v>1.2110143356302187E-8</v>
      </c>
      <c r="BN375" s="10">
        <f ca="1">BN374+BI375-INDIRECT(ADDRESS(MAX($D375-'key variables'!$B$9*30,34),scenario!BI$4),TRUE)</f>
        <v>9439390.075169012</v>
      </c>
      <c r="BO375" s="10">
        <f ca="1">BO374+BJ375-INDIRECT(ADDRESS(MAX($D375-'key variables'!$B$9*30,34),scenario!BJ$4),TRUE)</f>
        <v>10895583.360992195</v>
      </c>
      <c r="BP375" s="10">
        <f ca="1">BP374+BK375-INDIRECT(ADDRESS(MAX($D375-'key variables'!$B$9*30,34),scenario!BK$4),TRUE)</f>
        <v>32531162.537994046</v>
      </c>
      <c r="BQ375" s="10">
        <f ca="1">BQ374+BL375-INDIRECT(ADDRESS(MAX($D375-'key variables'!$B$9*30,34),scenario!BL$4),TRUE)</f>
        <v>14415841.516535128</v>
      </c>
      <c r="BR375" s="10">
        <f t="shared" ca="1" si="288"/>
        <v>67281977.490690351</v>
      </c>
      <c r="BS375" s="82">
        <f t="shared" ca="1" si="269"/>
        <v>5.8119441940930766E-9</v>
      </c>
      <c r="BT375" s="82">
        <f t="shared" ca="1" si="270"/>
        <v>9.1211756761810175E-9</v>
      </c>
      <c r="BU375" s="82">
        <f t="shared" ca="1" si="271"/>
        <v>2.8211600378492401E-8</v>
      </c>
      <c r="BV375" s="82">
        <f t="shared" ca="1" si="272"/>
        <v>1.2902191751829291E-8</v>
      </c>
      <c r="BW375" s="82">
        <f t="shared" ca="1" si="289"/>
        <v>5.6046912000595786E-8</v>
      </c>
      <c r="BX375" s="10">
        <f t="shared" ca="1" si="273"/>
        <v>3.3395704305695437E-11</v>
      </c>
      <c r="BY375" s="10">
        <f t="shared" ca="1" si="274"/>
        <v>8.4285329494489435E-11</v>
      </c>
      <c r="BZ375" s="10">
        <f t="shared" ca="1" si="275"/>
        <v>6.9635317955440843E-10</v>
      </c>
      <c r="CA375" s="10">
        <f t="shared" ca="1" si="276"/>
        <v>5.2766835378788646E-10</v>
      </c>
      <c r="CB375" s="10">
        <v>0</v>
      </c>
      <c r="CC375" s="82">
        <f t="shared" ca="1" si="277"/>
        <v>-7.1995304537104224E-12</v>
      </c>
      <c r="CD375" s="82">
        <f t="shared" ca="1" si="278"/>
        <v>1.4405349214318321E-11</v>
      </c>
      <c r="CE375" s="82">
        <f t="shared" ca="1" si="279"/>
        <v>4.5747320226544895E-9</v>
      </c>
      <c r="CF375" s="82">
        <f t="shared" ca="1" si="280"/>
        <v>3.3225192050520932E-9</v>
      </c>
      <c r="CG375" s="82">
        <f t="shared" ca="1" si="290"/>
        <v>7.9044570464671911E-9</v>
      </c>
      <c r="CH375" s="13" t="str">
        <f t="shared" ca="1" si="242"/>
        <v/>
      </c>
      <c r="CI375" s="81">
        <f t="shared" ca="1" si="251"/>
        <v>0.11317759658631645</v>
      </c>
      <c r="CJ375" s="81">
        <f t="shared" ca="1" si="252"/>
        <v>0.13063724757458731</v>
      </c>
      <c r="CK375" s="81">
        <f t="shared" ca="1" si="253"/>
        <v>0.39004625943939047</v>
      </c>
      <c r="CL375" s="81">
        <f t="shared" ca="1" si="254"/>
        <v>0.17284488538116399</v>
      </c>
      <c r="CM375" s="89">
        <f t="shared" ca="1" si="243"/>
        <v>0.80670598898145829</v>
      </c>
    </row>
    <row r="376" spans="1:91" x14ac:dyDescent="0.3">
      <c r="A376">
        <v>311</v>
      </c>
      <c r="B376" s="3">
        <f t="shared" si="256"/>
        <v>1.0527777777777778</v>
      </c>
      <c r="C376" s="3">
        <f t="shared" si="244"/>
        <v>10.366666666666667</v>
      </c>
      <c r="D376" s="4">
        <f t="shared" ca="1" si="281"/>
        <v>376</v>
      </c>
      <c r="E376" s="58">
        <f>(0.5*(COS(B376*2*PI())+1)*('key variables'!$B$4-'key variables'!$B$6)+'key variables'!$B$6)/'key variables'!$B$4</f>
        <v>1</v>
      </c>
      <c r="F376" s="10">
        <f t="shared" ca="1" si="245"/>
        <v>11689222.907461114</v>
      </c>
      <c r="G376" s="10">
        <f t="shared" ca="1" si="246"/>
        <v>13492492.798713122</v>
      </c>
      <c r="H376" s="10">
        <f t="shared" ca="1" si="247"/>
        <v>40309474.521088287</v>
      </c>
      <c r="I376" s="10">
        <f t="shared" ca="1" si="248"/>
        <v>17912154.249750931</v>
      </c>
      <c r="J376" s="10">
        <f t="shared" ca="1" si="282"/>
        <v>83403344.477013454</v>
      </c>
      <c r="K376" s="82">
        <f t="shared" ca="1" si="258"/>
        <v>2249832.8322920967</v>
      </c>
      <c r="L376" s="82">
        <f t="shared" ca="1" si="259"/>
        <v>2596909.4377209172</v>
      </c>
      <c r="M376" s="82">
        <f t="shared" ca="1" si="260"/>
        <v>7778311.9830942135</v>
      </c>
      <c r="N376" s="82">
        <f t="shared" ca="1" si="261"/>
        <v>3496312.7332157902</v>
      </c>
      <c r="O376" s="82">
        <f t="shared" ca="1" si="283"/>
        <v>16121366.986323018</v>
      </c>
      <c r="P376" s="10">
        <f ca="1">IF(IF($A376&gt;='key variables'!$B$26,K376*SUMPRODUCT(Z376:AC376,'control variables'!$O$3:$R$3)/J376+F$65*'key variables'!$B$25/scenario!J$65,K376*SUMPRODUCT(Z376:AC376,'control variables'!$O$7:$R$7)/J376+F$65*'key variables'!$B$25/scenario!J$65)&lt;'key variables'!$B$28,0,IF($A376&gt;='key variables'!$B$26,K376*SUMPRODUCT(Z376:AC376,'control variables'!$O$3:$R$3)/J376+F$65*'key variables'!$B$25/scenario!J$65,K376*SUMPRODUCT(Z376:AC376,'control variables'!$O$7:$R$7)/J376+F$65*'key variables'!$B$25/scenario!J$65))</f>
        <v>1.8745411156349098E-10</v>
      </c>
      <c r="Q376" s="10">
        <f ca="1">IF(IF($A376&gt;='key variables'!$B$26,L376*SUMPRODUCT(Z376:AC376,'control variables'!$O$4:$R$4)/J376+G$65*'key variables'!$B$25/scenario!J$65,L376*SUMPRODUCT(Z376:AC376,'control variables'!$O$7:$R$7)/J376+G$65*'key variables'!$B$25/scenario!J$65)&lt;'key variables'!$B$28,0,IF($A376&gt;='key variables'!$B$26,L376*SUMPRODUCT(Z376:AC376,'control variables'!$O$4:$R$4)/J376+G$65*'key variables'!$B$25/scenario!J$65,L376*SUMPRODUCT(Z376:AC376,'control variables'!$O$7:$R$7)/J376+G$65*'key variables'!$B$25/scenario!J$65))</f>
        <v>2.1637223195950671E-10</v>
      </c>
      <c r="R376" s="10">
        <f ca="1">IF(IF($A376&gt;='key variables'!$B$26,M376*SUMPRODUCT(Z376:AC376,'control variables'!$O$5:$R$5)/J376+H$65*'key variables'!$B$25/scenario!J$65,M376*SUMPRODUCT(Z376:AC376,'control variables'!$O$7:$R$7)/J376+H$65*'key variables'!$B$25/scenario!J$65)&lt;'key variables'!$B$28,0,IF($A376&gt;='key variables'!$B$26,M376*SUMPRODUCT(Z376:AC376,'control variables'!$O$5:$R$5)/J376+H$65*'key variables'!$B$25/scenario!J$65,M376*SUMPRODUCT(Z376:AC376,'control variables'!$O$7:$R$7)/J376+H$65*'key variables'!$B$25/scenario!J$65))</f>
        <v>6.4808217807414361E-10</v>
      </c>
      <c r="S376" s="10">
        <f ca="1">IF(IF($A376&gt;='key variables'!$B$26,N376*SUMPRODUCT(Z376:AC376,'control variables'!$O$6:$R$6)/J376+I$65*'key variables'!$B$25/scenario!J$65,N376*SUMPRODUCT(Z376:AC376,'control variables'!$O$7:$R$7)/J376+I$65*'key variables'!$B$25/scenario!J$65)&lt;'key variables'!$B$28,0,IF($A376&gt;='key variables'!$B$26,N376*SUMPRODUCT(Z376:AC376,'control variables'!$O$6:$R$6)/J376+I$65*'key variables'!$B$25/scenario!J$65,N376*SUMPRODUCT(Z376:AC376,'control variables'!$O$7:$R$7)/J376+I$65*'key variables'!$B$25/scenario!J$65))</f>
        <v>2.9130973099249192E-10</v>
      </c>
      <c r="T376" s="10">
        <f t="shared" ca="1" si="255"/>
        <v>1.3432182525896334E-9</v>
      </c>
      <c r="U376" s="82">
        <f ca="1">SUMPRODUCT(P346:P375,'control variables'!AD$7:AD$36)</f>
        <v>3.9743739509803926E-10</v>
      </c>
      <c r="V376" s="82">
        <f ca="1">SUMPRODUCT(Q346:Q375,'control variables'!AE$7:AE$36)</f>
        <v>4.587491601239626E-10</v>
      </c>
      <c r="W376" s="82">
        <f ca="1">SUMPRODUCT(R346:R375,'control variables'!AF$7:AF$36)</f>
        <v>1.3740541112431736E-9</v>
      </c>
      <c r="X376" s="82">
        <f ca="1">SUMPRODUCT(S346:S375,'control variables'!AG$7:AG$36)</f>
        <v>6.1763052134043254E-10</v>
      </c>
      <c r="Y376" s="82">
        <f t="shared" ca="1" si="249"/>
        <v>2.8478711878056078E-9</v>
      </c>
      <c r="Z376" s="10">
        <f ca="1">IF($A376&gt;='key variables'!$B$26,SUMPRODUCT(P346:P375,'control variables'!V$7:V$36)*$E376,SUMPRODUCT(P346:P375,'control variables'!Z$7:Z$36)*$E376)</f>
        <v>9.6978747854484781E-10</v>
      </c>
      <c r="AA376" s="10">
        <f ca="1">IF($A376&gt;='key variables'!$B$26,SUMPRODUCT(Q346:Q375,'control variables'!W$7:W$36)*$E376,SUMPRODUCT(Q346:Q375,'control variables'!AA$7:AA$36)*$E376)</f>
        <v>1.1193943920939791E-9</v>
      </c>
      <c r="AB376" s="10">
        <f ca="1">IF($A376&gt;='key variables'!$B$26,SUMPRODUCT(R346:R375,'control variables'!X$7:X$36)*$E376,SUMPRODUCT(R346:R375,'control variables'!AB$7:AB$36)*$E376)</f>
        <v>3.3528311335625318E-9</v>
      </c>
      <c r="AC376" s="10">
        <f ca="1">IF($A376&gt;='key variables'!$B$26,SUMPRODUCT(S346:S375,'control variables'!Y$7:Y$36)*$E376,SUMPRODUCT(S346:S375,'control variables'!AC$7:AC$36)*$E376)</f>
        <v>1.5070809977891605E-9</v>
      </c>
      <c r="AD376" s="10">
        <f t="shared" ca="1" si="250"/>
        <v>6.9490940019905192E-9</v>
      </c>
      <c r="AE376" s="82">
        <f ca="1">SUMPRODUCT(P346:P375,'control variables'!AL$7:AL$36)</f>
        <v>1.3204147391175085E-9</v>
      </c>
      <c r="AF376" s="82">
        <f ca="1">SUMPRODUCT(Q346:Q375,'control variables'!AM$7:AM$36)</f>
        <v>1.5201270206301821E-9</v>
      </c>
      <c r="AG376" s="82">
        <f ca="1">SUMPRODUCT(R346:R375,'control variables'!AN$7:AN$36)</f>
        <v>4.3342816425965869E-9</v>
      </c>
      <c r="AH376" s="82">
        <f ca="1">SUMPRODUCT(S346:S375,'control variables'!AO$7:AO$36)</f>
        <v>1.8767009584961382E-9</v>
      </c>
      <c r="AI376" s="82">
        <f t="shared" ca="1" si="262"/>
        <v>9.0515243608404157E-9</v>
      </c>
      <c r="AJ376" s="10">
        <f ca="1">SUMPRODUCT(P346:P375,'control variables'!AP$7:AP$36)</f>
        <v>1.2616614189110386E-12</v>
      </c>
      <c r="AK376" s="10">
        <f ca="1">SUMPRODUCT(Q346:Q375,'control variables'!AQ$7:AQ$36)</f>
        <v>3.6407376572068135E-12</v>
      </c>
      <c r="AL376" s="10">
        <f ca="1">SUMPRODUCT(R346:R375,'control variables'!AR$7:AR$36)</f>
        <v>1.3085767074514731E-10</v>
      </c>
      <c r="AM376" s="10">
        <f ca="1">SUMPRODUCT(S346:S375,'control variables'!AS$7:AS$36)</f>
        <v>9.8033125408960626E-11</v>
      </c>
      <c r="AN376" s="10">
        <f t="shared" ca="1" si="284"/>
        <v>2.3379319523022581E-10</v>
      </c>
      <c r="AO376" s="82">
        <f ca="1">SUMPRODUCT(P346:P375,'control variables'!AX$7:AX$36)</f>
        <v>1.7156669914258967E-12</v>
      </c>
      <c r="AP376" s="82">
        <f ca="1">SUMPRODUCT(Q346:Q375,'control variables'!AY$7:AY$36)</f>
        <v>3.9606780895636914E-12</v>
      </c>
      <c r="AQ376" s="82">
        <f ca="1">SUMPRODUCT(R346:R375,'control variables'!AZ$7:AZ$36)</f>
        <v>3.5589292484841817E-11</v>
      </c>
      <c r="AR376" s="82">
        <f ca="1">SUMPRODUCT(S346:S375,'control variables'!BA$7:BA$36)</f>
        <v>2.6662018004107417E-11</v>
      </c>
      <c r="AS376" s="82">
        <f t="shared" ca="1" si="285"/>
        <v>6.7927655569938818E-11</v>
      </c>
      <c r="AT376" s="10">
        <f ca="1">SUMPRODUCT(P346:P375,'control variables'!AT$7:AT$36)</f>
        <v>-1.514143070248697E-12</v>
      </c>
      <c r="AU376" s="10">
        <f ca="1">SUMPRODUCT(Q346:Q375,'control variables'!AU$7:AU$36)</f>
        <v>1.6425121303274132E-12</v>
      </c>
      <c r="AV376" s="10">
        <f ca="1">SUMPRODUCT(R346:R375,'control variables'!AV$7:AV$36)</f>
        <v>7.0727888581355597E-10</v>
      </c>
      <c r="AW376" s="10">
        <f ca="1">SUMPRODUCT(S346:S375,'control variables'!AW$7:AW$36)</f>
        <v>5.298639301558979E-10</v>
      </c>
      <c r="AX376" s="10">
        <f t="shared" ca="1" si="263"/>
        <v>1.2372711850295326E-9</v>
      </c>
      <c r="AY376" s="82">
        <f ca="1">SUMPRODUCT(P346:P375,'control variables'!BB$7:BB$36)</f>
        <v>5.4879576138142723E-12</v>
      </c>
      <c r="AZ376" s="82">
        <f ca="1">SUMPRODUCT(Q346:Q375,'control variables'!BC$7:BC$36)</f>
        <v>1.3994282128706474E-11</v>
      </c>
      <c r="BA376" s="82">
        <f ca="1">SUMPRODUCT(R346:R375,'control variables'!BD$7:BD$36)</f>
        <v>9.7964276464458802E-11</v>
      </c>
      <c r="BB376" s="82">
        <f ca="1">SUMPRODUCT(S346:S375,'control variables'!BE$7:BE$36)</f>
        <v>1.3921423004834253E-11</v>
      </c>
      <c r="BC376" s="82">
        <f t="shared" ca="1" si="286"/>
        <v>1.3136793921181377E-10</v>
      </c>
      <c r="BD376" s="10">
        <f ca="1">SUMPRODUCT(P346:P375,'control variables'!BF$7:BF$36)</f>
        <v>1.1480329317473397E-12</v>
      </c>
      <c r="BE376" s="10">
        <f ca="1">SUMPRODUCT(Q346:Q375,'control variables'!BG$7:BG$36)</f>
        <v>1.3251373668646018E-12</v>
      </c>
      <c r="BF376" s="10">
        <f ca="1">SUMPRODUCT(R346:R375,'control variables'!BH$7:BH$36)</f>
        <v>3.969076360619912E-11</v>
      </c>
      <c r="BG376" s="10">
        <f ca="1">SUMPRODUCT(S346:S375,'control variables'!BI$7:BI$36)</f>
        <v>8.9204008844736719E-11</v>
      </c>
      <c r="BH376" s="10">
        <f t="shared" ca="1" si="287"/>
        <v>1.3136794274954779E-10</v>
      </c>
      <c r="BI376" s="82">
        <f t="shared" ca="1" si="264"/>
        <v>1.3243885536610741E-9</v>
      </c>
      <c r="BJ376" s="82">
        <f t="shared" ca="1" si="265"/>
        <v>1.5357638148892159E-9</v>
      </c>
      <c r="BK376" s="82">
        <f t="shared" ca="1" si="266"/>
        <v>5.1395248048746017E-9</v>
      </c>
      <c r="BL376" s="82">
        <f t="shared" ca="1" si="267"/>
        <v>2.4204863116568702E-9</v>
      </c>
      <c r="BM376" s="82">
        <f t="shared" ca="1" si="257"/>
        <v>1.0420163485081762E-8</v>
      </c>
      <c r="BN376" s="10">
        <f ca="1">BN375+BI376-INDIRECT(ADDRESS(MAX($D376-'key variables'!$B$9*30,34),scenario!BI$4),TRUE)</f>
        <v>9439390.0751690138</v>
      </c>
      <c r="BO376" s="10">
        <f ca="1">BO375+BJ376-INDIRECT(ADDRESS(MAX($D376-'key variables'!$B$9*30,34),scenario!BJ$4),TRUE)</f>
        <v>10895583.360992197</v>
      </c>
      <c r="BP376" s="10">
        <f ca="1">BP375+BK376-INDIRECT(ADDRESS(MAX($D376-'key variables'!$B$9*30,34),scenario!BK$4),TRUE)</f>
        <v>32531162.537994049</v>
      </c>
      <c r="BQ376" s="10">
        <f ca="1">BQ375+BL376-INDIRECT(ADDRESS(MAX($D376-'key variables'!$B$9*30,34),scenario!BL$4),TRUE)</f>
        <v>14415841.516535129</v>
      </c>
      <c r="BR376" s="10">
        <f t="shared" ca="1" si="288"/>
        <v>67281977.490690365</v>
      </c>
      <c r="BS376" s="82">
        <f t="shared" ca="1" si="269"/>
        <v>4.6738617190637462E-9</v>
      </c>
      <c r="BT376" s="82">
        <f t="shared" ca="1" si="270"/>
        <v>7.8004589558844457E-9</v>
      </c>
      <c r="BU376" s="82">
        <f t="shared" ca="1" si="271"/>
        <v>2.3680466988085745E-8</v>
      </c>
      <c r="BV376" s="82">
        <f t="shared" ca="1" si="272"/>
        <v>1.0683811162320177E-8</v>
      </c>
      <c r="BW376" s="82">
        <f t="shared" ca="1" si="289"/>
        <v>4.6838598825354116E-8</v>
      </c>
      <c r="BX376" s="10">
        <f t="shared" ca="1" si="273"/>
        <v>2.8475380751559722E-11</v>
      </c>
      <c r="BY376" s="10">
        <f t="shared" ca="1" si="274"/>
        <v>7.2926588088482045E-11</v>
      </c>
      <c r="BZ376" s="10">
        <f t="shared" ca="1" si="275"/>
        <v>5.942874319685923E-10</v>
      </c>
      <c r="CA376" s="10">
        <f t="shared" ca="1" si="276"/>
        <v>4.5120493994242279E-10</v>
      </c>
      <c r="CB376" s="10">
        <v>0</v>
      </c>
      <c r="CC376" s="82">
        <f t="shared" ca="1" si="277"/>
        <v>-6.1393929559765829E-12</v>
      </c>
      <c r="CD376" s="82">
        <f t="shared" ca="1" si="278"/>
        <v>1.2442896651634029E-11</v>
      </c>
      <c r="CE376" s="82">
        <f t="shared" ca="1" si="279"/>
        <v>3.9627215151012394E-9</v>
      </c>
      <c r="CF376" s="82">
        <f t="shared" ca="1" si="280"/>
        <v>2.8640263823010486E-9</v>
      </c>
      <c r="CG376" s="82">
        <f t="shared" ca="1" si="290"/>
        <v>6.8330514010979455E-9</v>
      </c>
      <c r="CH376" s="13" t="str">
        <f t="shared" ca="1" si="242"/>
        <v/>
      </c>
      <c r="CI376" s="81">
        <f t="shared" ca="1" si="251"/>
        <v>0.11317759658631646</v>
      </c>
      <c r="CJ376" s="81">
        <f t="shared" ca="1" si="252"/>
        <v>0.13063724757458733</v>
      </c>
      <c r="CK376" s="81">
        <f t="shared" ca="1" si="253"/>
        <v>0.39004625943939053</v>
      </c>
      <c r="CL376" s="81">
        <f t="shared" ca="1" si="254"/>
        <v>0.17284488538116402</v>
      </c>
      <c r="CM376" s="89">
        <f t="shared" ca="1" si="243"/>
        <v>0.8067059889814584</v>
      </c>
    </row>
    <row r="377" spans="1:91" x14ac:dyDescent="0.3">
      <c r="A377">
        <v>312</v>
      </c>
      <c r="B377" s="3">
        <f t="shared" si="256"/>
        <v>1.0555555555555556</v>
      </c>
      <c r="C377" s="3">
        <f t="shared" si="244"/>
        <v>10.4</v>
      </c>
      <c r="D377" s="4">
        <f t="shared" ca="1" si="281"/>
        <v>377</v>
      </c>
      <c r="E377" s="58">
        <f>(0.5*(COS(B377*2*PI())+1)*('key variables'!$B$4-'key variables'!$B$6)+'key variables'!$B$6)/'key variables'!$B$4</f>
        <v>1</v>
      </c>
      <c r="F377" s="10">
        <f t="shared" ca="1" si="245"/>
        <v>11689222.907461114</v>
      </c>
      <c r="G377" s="10">
        <f t="shared" ca="1" si="246"/>
        <v>13492492.798713122</v>
      </c>
      <c r="H377" s="10">
        <f t="shared" ca="1" si="247"/>
        <v>40309474.521088287</v>
      </c>
      <c r="I377" s="10">
        <f t="shared" ca="1" si="248"/>
        <v>17912154.249750931</v>
      </c>
      <c r="J377" s="10">
        <f t="shared" ca="1" si="282"/>
        <v>83403344.477013454</v>
      </c>
      <c r="K377" s="82">
        <f t="shared" ca="1" si="258"/>
        <v>2249832.8322920958</v>
      </c>
      <c r="L377" s="82">
        <f t="shared" ca="1" si="259"/>
        <v>2596909.4377209167</v>
      </c>
      <c r="M377" s="82">
        <f t="shared" ca="1" si="260"/>
        <v>7778311.9830942145</v>
      </c>
      <c r="N377" s="82">
        <f t="shared" ca="1" si="261"/>
        <v>3496312.7332157907</v>
      </c>
      <c r="O377" s="82">
        <f t="shared" ca="1" si="283"/>
        <v>16121366.986323018</v>
      </c>
      <c r="P377" s="10">
        <f ca="1">IF(IF($A377&gt;='key variables'!$B$26,K377*SUMPRODUCT(Z377:AC377,'control variables'!$O$3:$R$3)/J377+F$65*'key variables'!$B$25/scenario!J$65,K377*SUMPRODUCT(Z377:AC377,'control variables'!$O$7:$R$7)/J377+F$65*'key variables'!$B$25/scenario!J$65)&lt;'key variables'!$B$28,0,IF($A377&gt;='key variables'!$B$26,K377*SUMPRODUCT(Z377:AC377,'control variables'!$O$3:$R$3)/J377+F$65*'key variables'!$B$25/scenario!J$65,K377*SUMPRODUCT(Z377:AC377,'control variables'!$O$7:$R$7)/J377+F$65*'key variables'!$B$25/scenario!J$65))</f>
        <v>1.6129474531990743E-10</v>
      </c>
      <c r="Q377" s="10">
        <f ca="1">IF(IF($A377&gt;='key variables'!$B$26,L377*SUMPRODUCT(Z377:AC377,'control variables'!$O$4:$R$4)/J377+G$65*'key variables'!$B$25/scenario!J$65,L377*SUMPRODUCT(Z377:AC377,'control variables'!$O$7:$R$7)/J377+G$65*'key variables'!$B$25/scenario!J$65)&lt;'key variables'!$B$28,0,IF($A377&gt;='key variables'!$B$26,L377*SUMPRODUCT(Z377:AC377,'control variables'!$O$4:$R$4)/J377+G$65*'key variables'!$B$25/scenario!J$65,L377*SUMPRODUCT(Z377:AC377,'control variables'!$O$7:$R$7)/J377+G$65*'key variables'!$B$25/scenario!J$65))</f>
        <v>1.8617731964971062E-10</v>
      </c>
      <c r="R377" s="10">
        <f ca="1">IF(IF($A377&gt;='key variables'!$B$26,M377*SUMPRODUCT(Z377:AC377,'control variables'!$O$5:$R$5)/J377+H$65*'key variables'!$B$25/scenario!J$65,M377*SUMPRODUCT(Z377:AC377,'control variables'!$O$7:$R$7)/J377+H$65*'key variables'!$B$25/scenario!J$65)&lt;'key variables'!$B$28,0,IF($A377&gt;='key variables'!$B$26,M377*SUMPRODUCT(Z377:AC377,'control variables'!$O$5:$R$5)/J377+H$65*'key variables'!$B$25/scenario!J$65,M377*SUMPRODUCT(Z377:AC377,'control variables'!$O$7:$R$7)/J377+H$65*'key variables'!$B$25/scenario!J$65))</f>
        <v>5.5764180890444069E-10</v>
      </c>
      <c r="S377" s="10">
        <f ca="1">IF(IF($A377&gt;='key variables'!$B$26,N377*SUMPRODUCT(Z377:AC377,'control variables'!$O$6:$R$6)/J377+I$65*'key variables'!$B$25/scenario!J$65,N377*SUMPRODUCT(Z377:AC377,'control variables'!$O$7:$R$7)/J377+I$65*'key variables'!$B$25/scenario!J$65)&lt;'key variables'!$B$28,0,IF($A377&gt;='key variables'!$B$26,N377*SUMPRODUCT(Z377:AC377,'control variables'!$O$6:$R$6)/J377+I$65*'key variables'!$B$25/scenario!J$65,N377*SUMPRODUCT(Z377:AC377,'control variables'!$O$7:$R$7)/J377+I$65*'key variables'!$B$25/scenario!J$65))</f>
        <v>2.5065723273682524E-10</v>
      </c>
      <c r="T377" s="10">
        <f t="shared" ca="1" si="255"/>
        <v>1.1557711066108839E-9</v>
      </c>
      <c r="U377" s="82">
        <f ca="1">SUMPRODUCT(P347:P376,'control variables'!AD$7:AD$36)</f>
        <v>3.4197469923850327E-10</v>
      </c>
      <c r="V377" s="82">
        <f ca="1">SUMPRODUCT(Q347:Q376,'control variables'!AE$7:AE$36)</f>
        <v>3.9473036003723072E-10</v>
      </c>
      <c r="W377" s="82">
        <f ca="1">SUMPRODUCT(R347:R376,'control variables'!AF$7:AF$36)</f>
        <v>1.182303797341217E-9</v>
      </c>
      <c r="X377" s="82">
        <f ca="1">SUMPRODUCT(S347:S376,'control variables'!AG$7:AG$36)</f>
        <v>5.3143970441888712E-10</v>
      </c>
      <c r="Y377" s="82">
        <f t="shared" ca="1" si="249"/>
        <v>2.4504485610358383E-9</v>
      </c>
      <c r="Z377" s="10">
        <f ca="1">IF($A377&gt;='key variables'!$B$26,SUMPRODUCT(P347:P376,'control variables'!V$7:V$36)*$E377,SUMPRODUCT(P347:P376,'control variables'!Z$7:Z$36)*$E377)</f>
        <v>8.344528858912024E-10</v>
      </c>
      <c r="AA377" s="10">
        <f ca="1">IF($A377&gt;='key variables'!$B$26,SUMPRODUCT(Q347:Q376,'control variables'!W$7:W$36)*$E377,SUMPRODUCT(Q347:Q376,'control variables'!AA$7:AA$36)*$E377)</f>
        <v>9.631820389502509E-10</v>
      </c>
      <c r="AB377" s="10">
        <f ca="1">IF($A377&gt;='key variables'!$B$26,SUMPRODUCT(R347:R376,'control variables'!X$7:X$36)*$E377,SUMPRODUCT(R347:R376,'control variables'!AB$7:AB$36)*$E377)</f>
        <v>2.8849409558320502E-9</v>
      </c>
      <c r="AC377" s="10">
        <f ca="1">IF($A377&gt;='key variables'!$B$26,SUMPRODUCT(S347:S376,'control variables'!Y$7:Y$36)*$E377,SUMPRODUCT(S347:S376,'control variables'!AC$7:AC$36)*$E377)</f>
        <v>1.2967666789882158E-9</v>
      </c>
      <c r="AD377" s="10">
        <f t="shared" ca="1" si="250"/>
        <v>5.9793425596617187E-9</v>
      </c>
      <c r="AE377" s="82">
        <f ca="1">SUMPRODUCT(P347:P376,'control variables'!AL$7:AL$36)</f>
        <v>1.1361498410797746E-9</v>
      </c>
      <c r="AF377" s="82">
        <f ca="1">SUMPRODUCT(Q347:Q376,'control variables'!AM$7:AM$36)</f>
        <v>1.3079921192521256E-9</v>
      </c>
      <c r="AG377" s="82">
        <f ca="1">SUMPRODUCT(R347:R376,'control variables'!AN$7:AN$36)</f>
        <v>3.729429287287633E-9</v>
      </c>
      <c r="AH377" s="82">
        <f ca="1">SUMPRODUCT(S347:S376,'control variables'!AO$7:AO$36)</f>
        <v>1.6148058883186208E-9</v>
      </c>
      <c r="AI377" s="82">
        <f t="shared" ca="1" si="262"/>
        <v>7.7883771359381549E-9</v>
      </c>
      <c r="AJ377" s="10">
        <f ca="1">SUMPRODUCT(P347:P376,'control variables'!AP$7:AP$36)</f>
        <v>1.0855955921472738E-12</v>
      </c>
      <c r="AK377" s="10">
        <f ca="1">SUMPRODUCT(Q347:Q376,'control variables'!AQ$7:AQ$36)</f>
        <v>3.132669901438111E-12</v>
      </c>
      <c r="AL377" s="10">
        <f ca="1">SUMPRODUCT(R347:R376,'control variables'!AR$7:AR$36)</f>
        <v>1.1259638158881353E-10</v>
      </c>
      <c r="AM377" s="10">
        <f ca="1">SUMPRODUCT(S347:S376,'control variables'!AS$7:AS$36)</f>
        <v>8.4352526940425279E-11</v>
      </c>
      <c r="AN377" s="10">
        <f t="shared" ca="1" si="284"/>
        <v>2.0116717402282419E-10</v>
      </c>
      <c r="AO377" s="82">
        <f ca="1">SUMPRODUCT(P347:P376,'control variables'!AX$7:AX$36)</f>
        <v>1.476244335894888E-12</v>
      </c>
      <c r="AP377" s="82">
        <f ca="1">SUMPRODUCT(Q347:Q376,'control variables'!AY$7:AY$36)</f>
        <v>3.4079623990212568E-12</v>
      </c>
      <c r="AQ377" s="82">
        <f ca="1">SUMPRODUCT(R347:R376,'control variables'!AZ$7:AZ$36)</f>
        <v>3.0622779194224226E-11</v>
      </c>
      <c r="AR377" s="82">
        <f ca="1">SUMPRODUCT(S347:S376,'control variables'!BA$7:BA$36)</f>
        <v>2.2941312771529832E-11</v>
      </c>
      <c r="AS377" s="82">
        <f t="shared" ca="1" si="285"/>
        <v>5.8448298700670203E-11</v>
      </c>
      <c r="AT377" s="10">
        <f ca="1">SUMPRODUCT(P347:P376,'control variables'!AT$7:AT$36)</f>
        <v>-1.3028432337742983E-12</v>
      </c>
      <c r="AU377" s="10">
        <f ca="1">SUMPRODUCT(Q347:Q376,'control variables'!AU$7:AU$36)</f>
        <v>1.4132982922398435E-12</v>
      </c>
      <c r="AV377" s="10">
        <f ca="1">SUMPRODUCT(R347:R376,'control variables'!AV$7:AV$36)</f>
        <v>6.0857757029675147E-10</v>
      </c>
      <c r="AW377" s="10">
        <f ca="1">SUMPRODUCT(S347:S376,'control variables'!AW$7:AW$36)</f>
        <v>4.5592100891184764E-10</v>
      </c>
      <c r="AX377" s="10">
        <f t="shared" ca="1" si="263"/>
        <v>1.0646090342670647E-9</v>
      </c>
      <c r="AY377" s="82">
        <f ca="1">SUMPRODUCT(P347:P376,'control variables'!BB$7:BB$36)</f>
        <v>4.7221088844818931E-12</v>
      </c>
      <c r="AZ377" s="82">
        <f ca="1">SUMPRODUCT(Q347:Q376,'control variables'!BC$7:BC$36)</f>
        <v>1.2041369234625334E-11</v>
      </c>
      <c r="BA377" s="82">
        <f ca="1">SUMPRODUCT(R347:R376,'control variables'!BD$7:BD$36)</f>
        <v>8.4293285919375685E-11</v>
      </c>
      <c r="BB377" s="82">
        <f ca="1">SUMPRODUCT(S347:S376,'control variables'!BE$7:BE$36)</f>
        <v>1.1978677657837904E-11</v>
      </c>
      <c r="BC377" s="82">
        <f t="shared" ca="1" si="286"/>
        <v>1.1303544169632082E-10</v>
      </c>
      <c r="BD377" s="10">
        <f ca="1">SUMPRODUCT(P347:P376,'control variables'!BF$7:BF$36)</f>
        <v>9.8782404824626122E-13</v>
      </c>
      <c r="BE377" s="10">
        <f ca="1">SUMPRODUCT(Q347:Q376,'control variables'!BG$7:BG$36)</f>
        <v>1.140213422472335E-12</v>
      </c>
      <c r="BF377" s="10">
        <f ca="1">SUMPRODUCT(R347:R376,'control variables'!BH$7:BH$36)</f>
        <v>3.4151886848564559E-11</v>
      </c>
      <c r="BG377" s="10">
        <f ca="1">SUMPRODUCT(S347:S376,'control variables'!BI$7:BI$36)</f>
        <v>7.675552042107814E-11</v>
      </c>
      <c r="BH377" s="10">
        <f t="shared" ca="1" si="287"/>
        <v>1.130354447403613E-10</v>
      </c>
      <c r="BI377" s="82">
        <f t="shared" ca="1" si="264"/>
        <v>1.1395691067304822E-9</v>
      </c>
      <c r="BJ377" s="82">
        <f t="shared" ca="1" si="265"/>
        <v>1.3214467867789907E-9</v>
      </c>
      <c r="BK377" s="82">
        <f t="shared" ca="1" si="266"/>
        <v>4.4223001435037606E-9</v>
      </c>
      <c r="BL377" s="82">
        <f t="shared" ca="1" si="267"/>
        <v>2.0827055748883062E-9</v>
      </c>
      <c r="BM377" s="82">
        <f t="shared" ca="1" si="257"/>
        <v>8.9660216119015401E-9</v>
      </c>
      <c r="BN377" s="10">
        <f ca="1">BN376+BI377-INDIRECT(ADDRESS(MAX($D377-'key variables'!$B$9*30,34),scenario!BI$4),TRUE)</f>
        <v>9439390.0751690157</v>
      </c>
      <c r="BO377" s="10">
        <f ca="1">BO376+BJ377-INDIRECT(ADDRESS(MAX($D377-'key variables'!$B$9*30,34),scenario!BJ$4),TRUE)</f>
        <v>10895583.360992199</v>
      </c>
      <c r="BP377" s="10">
        <f ca="1">BP376+BK377-INDIRECT(ADDRESS(MAX($D377-'key variables'!$B$9*30,34),scenario!BK$4),TRUE)</f>
        <v>32531162.537994053</v>
      </c>
      <c r="BQ377" s="10">
        <f ca="1">BQ376+BL377-INDIRECT(ADDRESS(MAX($D377-'key variables'!$B$9*30,34),scenario!BL$4),TRUE)</f>
        <v>14415841.516535131</v>
      </c>
      <c r="BR377" s="10">
        <f t="shared" ca="1" si="288"/>
        <v>67281977.49069038</v>
      </c>
      <c r="BS377" s="82">
        <f t="shared" ca="1" si="269"/>
        <v>3.6945995336049253E-9</v>
      </c>
      <c r="BT377" s="82">
        <f t="shared" ca="1" si="270"/>
        <v>6.6640492753326934E-9</v>
      </c>
      <c r="BU377" s="82">
        <f t="shared" ca="1" si="271"/>
        <v>1.9781656766637858E-8</v>
      </c>
      <c r="BV377" s="82">
        <f t="shared" ca="1" si="272"/>
        <v>8.7750072997476188E-9</v>
      </c>
      <c r="BW377" s="82">
        <f t="shared" ca="1" si="289"/>
        <v>3.8915312875323095E-8</v>
      </c>
      <c r="BX377" s="10">
        <f t="shared" ca="1" si="273"/>
        <v>2.4241692154726456E-11</v>
      </c>
      <c r="BY377" s="10">
        <f t="shared" ca="1" si="274"/>
        <v>6.3152967830405631E-11</v>
      </c>
      <c r="BZ377" s="10">
        <f t="shared" ca="1" si="275"/>
        <v>5.0646503839487633E-10</v>
      </c>
      <c r="CA377" s="10">
        <f t="shared" ca="1" si="276"/>
        <v>3.8541205463503656E-10</v>
      </c>
      <c r="CB377" s="10">
        <v>0</v>
      </c>
      <c r="CC377" s="82">
        <f t="shared" ca="1" si="277"/>
        <v>-5.2271984659498986E-12</v>
      </c>
      <c r="CD377" s="82">
        <f t="shared" ca="1" si="278"/>
        <v>1.075430586181104E-11</v>
      </c>
      <c r="CE377" s="82">
        <f t="shared" ca="1" si="279"/>
        <v>3.4361175471990775E-9</v>
      </c>
      <c r="CF377" s="82">
        <f t="shared" ca="1" si="280"/>
        <v>2.4695165875580961E-9</v>
      </c>
      <c r="CG377" s="82">
        <f t="shared" ca="1" si="290"/>
        <v>5.9111612421530347E-9</v>
      </c>
      <c r="CH377" s="13" t="str">
        <f t="shared" ca="1" si="242"/>
        <v/>
      </c>
      <c r="CI377" s="81">
        <f t="shared" ca="1" si="251"/>
        <v>0.11317759658631649</v>
      </c>
      <c r="CJ377" s="81">
        <f t="shared" ca="1" si="252"/>
        <v>0.13063724757458733</v>
      </c>
      <c r="CK377" s="81">
        <f t="shared" ca="1" si="253"/>
        <v>0.39004625943939059</v>
      </c>
      <c r="CL377" s="81">
        <f t="shared" ca="1" si="254"/>
        <v>0.17284488538116405</v>
      </c>
      <c r="CM377" s="89">
        <f t="shared" ca="1" si="243"/>
        <v>0.8067059889814584</v>
      </c>
    </row>
    <row r="378" spans="1:91" x14ac:dyDescent="0.3">
      <c r="A378">
        <v>313</v>
      </c>
      <c r="B378" s="3">
        <f t="shared" si="256"/>
        <v>1.0583333333333333</v>
      </c>
      <c r="C378" s="3">
        <f t="shared" si="244"/>
        <v>10.433333333333334</v>
      </c>
      <c r="D378" s="4">
        <f t="shared" ca="1" si="281"/>
        <v>378</v>
      </c>
      <c r="E378" s="58">
        <f>(0.5*(COS(B378*2*PI())+1)*('key variables'!$B$4-'key variables'!$B$6)+'key variables'!$B$6)/'key variables'!$B$4</f>
        <v>1</v>
      </c>
      <c r="F378" s="10">
        <f t="shared" ca="1" si="245"/>
        <v>11689222.907461114</v>
      </c>
      <c r="G378" s="10">
        <f t="shared" ca="1" si="246"/>
        <v>13492492.798713122</v>
      </c>
      <c r="H378" s="10">
        <f t="shared" ca="1" si="247"/>
        <v>40309474.521088287</v>
      </c>
      <c r="I378" s="10">
        <f t="shared" ca="1" si="248"/>
        <v>17912154.249750931</v>
      </c>
      <c r="J378" s="10">
        <f t="shared" ca="1" si="282"/>
        <v>83403344.477013454</v>
      </c>
      <c r="K378" s="82">
        <f t="shared" ca="1" si="258"/>
        <v>2249832.8322920948</v>
      </c>
      <c r="L378" s="82">
        <f t="shared" ca="1" si="259"/>
        <v>2596909.4377209162</v>
      </c>
      <c r="M378" s="82">
        <f t="shared" ca="1" si="260"/>
        <v>7778311.9830942145</v>
      </c>
      <c r="N378" s="82">
        <f t="shared" ca="1" si="261"/>
        <v>3496312.7332157907</v>
      </c>
      <c r="O378" s="82">
        <f t="shared" ca="1" si="283"/>
        <v>16121366.986323016</v>
      </c>
      <c r="P378" s="10">
        <f ca="1">IF(IF($A378&gt;='key variables'!$B$26,K378*SUMPRODUCT(Z378:AC378,'control variables'!$O$3:$R$3)/J378+F$65*'key variables'!$B$25/scenario!J$65,K378*SUMPRODUCT(Z378:AC378,'control variables'!$O$7:$R$7)/J378+F$65*'key variables'!$B$25/scenario!J$65)&lt;'key variables'!$B$28,0,IF($A378&gt;='key variables'!$B$26,K378*SUMPRODUCT(Z378:AC378,'control variables'!$O$3:$R$3)/J378+F$65*'key variables'!$B$25/scenario!J$65,K378*SUMPRODUCT(Z378:AC378,'control variables'!$O$7:$R$7)/J378+F$65*'key variables'!$B$25/scenario!J$65))</f>
        <v>1.387859388669752E-10</v>
      </c>
      <c r="Q378" s="10">
        <f ca="1">IF(IF($A378&gt;='key variables'!$B$26,L378*SUMPRODUCT(Z378:AC378,'control variables'!$O$4:$R$4)/J378+G$65*'key variables'!$B$25/scenario!J$65,L378*SUMPRODUCT(Z378:AC378,'control variables'!$O$7:$R$7)/J378+G$65*'key variables'!$B$25/scenario!J$65)&lt;'key variables'!$B$28,0,IF($A378&gt;='key variables'!$B$26,L378*SUMPRODUCT(Z378:AC378,'control variables'!$O$4:$R$4)/J378+G$65*'key variables'!$B$25/scenario!J$65,L378*SUMPRODUCT(Z378:AC378,'control variables'!$O$7:$R$7)/J378+G$65*'key variables'!$B$25/scenario!J$65))</f>
        <v>1.6019613070515167E-10</v>
      </c>
      <c r="R378" s="10">
        <f ca="1">IF(IF($A378&gt;='key variables'!$B$26,M378*SUMPRODUCT(Z378:AC378,'control variables'!$O$5:$R$5)/J378+H$65*'key variables'!$B$25/scenario!J$65,M378*SUMPRODUCT(Z378:AC378,'control variables'!$O$7:$R$7)/J378+H$65*'key variables'!$B$25/scenario!J$65)&lt;'key variables'!$B$28,0,IF($A378&gt;='key variables'!$B$26,M378*SUMPRODUCT(Z378:AC378,'control variables'!$O$5:$R$5)/J378+H$65*'key variables'!$B$25/scenario!J$65,M378*SUMPRODUCT(Z378:AC378,'control variables'!$O$7:$R$7)/J378+H$65*'key variables'!$B$25/scenario!J$65))</f>
        <v>4.7982246319793257E-10</v>
      </c>
      <c r="S378" s="10">
        <f ca="1">IF(IF($A378&gt;='key variables'!$B$26,N378*SUMPRODUCT(Z378:AC378,'control variables'!$O$6:$R$6)/J378+I$65*'key variables'!$B$25/scenario!J$65,N378*SUMPRODUCT(Z378:AC378,'control variables'!$O$7:$R$7)/J378+I$65*'key variables'!$B$25/scenario!J$65)&lt;'key variables'!$B$28,0,IF($A378&gt;='key variables'!$B$26,N378*SUMPRODUCT(Z378:AC378,'control variables'!$O$6:$R$6)/J378+I$65*'key variables'!$B$25/scenario!J$65,N378*SUMPRODUCT(Z378:AC378,'control variables'!$O$7:$R$7)/J378+I$65*'key variables'!$B$25/scenario!J$65))</f>
        <v>2.1567782205292102E-10</v>
      </c>
      <c r="T378" s="10">
        <f t="shared" ca="1" si="255"/>
        <v>9.9448235482298057E-10</v>
      </c>
      <c r="U378" s="82">
        <f ca="1">SUMPRODUCT(P348:P377,'control variables'!AD$7:AD$36)</f>
        <v>2.9425186548038998E-10</v>
      </c>
      <c r="V378" s="82">
        <f ca="1">SUMPRODUCT(Q348:Q377,'control variables'!AE$7:AE$36)</f>
        <v>3.3964543301402092E-10</v>
      </c>
      <c r="W378" s="82">
        <f ca="1">SUMPRODUCT(R348:R377,'control variables'!AF$7:AF$36)</f>
        <v>1.017312388041811E-9</v>
      </c>
      <c r="X378" s="82">
        <f ca="1">SUMPRODUCT(S348:S377,'control variables'!AG$7:AG$36)</f>
        <v>4.5727688265775055E-10</v>
      </c>
      <c r="Y378" s="82">
        <f t="shared" ca="1" si="249"/>
        <v>2.1084865691939723E-9</v>
      </c>
      <c r="Z378" s="10">
        <f ca="1">IF($A378&gt;='key variables'!$B$26,SUMPRODUCT(P348:P377,'control variables'!V$7:V$36)*$E378,SUMPRODUCT(P348:P377,'control variables'!Z$7:Z$36)*$E378)</f>
        <v>7.1800434030862274E-10</v>
      </c>
      <c r="AA378" s="10">
        <f ca="1">IF($A378&gt;='key variables'!$B$26,SUMPRODUCT(Q348:Q377,'control variables'!W$7:W$36)*$E378,SUMPRODUCT(Q348:Q377,'control variables'!AA$7:AA$36)*$E378)</f>
        <v>8.2876924050060407E-10</v>
      </c>
      <c r="AB378" s="10">
        <f ca="1">IF($A378&gt;='key variables'!$B$26,SUMPRODUCT(R348:R377,'control variables'!X$7:X$36)*$E378,SUMPRODUCT(R348:R377,'control variables'!AB$7:AB$36)*$E378)</f>
        <v>2.48234521426485E-9</v>
      </c>
      <c r="AC378" s="10">
        <f ca="1">IF($A378&gt;='key variables'!$B$26,SUMPRODUCT(S348:S377,'control variables'!Y$7:Y$36)*$E378,SUMPRODUCT(S348:S377,'control variables'!AC$7:AC$36)*$E378)</f>
        <v>1.1158018860306681E-9</v>
      </c>
      <c r="AD378" s="10">
        <f t="shared" ca="1" si="250"/>
        <v>5.144920681104745E-9</v>
      </c>
      <c r="AE378" s="82">
        <f ca="1">SUMPRODUCT(P348:P377,'control variables'!AL$7:AL$36)</f>
        <v>9.7759925207160352E-10</v>
      </c>
      <c r="AF378" s="82">
        <f ca="1">SUMPRODUCT(Q348:Q377,'control variables'!AM$7:AM$36)</f>
        <v>1.1254608074241207E-9</v>
      </c>
      <c r="AG378" s="82">
        <f ca="1">SUMPRODUCT(R348:R377,'control variables'!AN$7:AN$36)</f>
        <v>3.2089845459480438E-9</v>
      </c>
      <c r="AH378" s="82">
        <f ca="1">SUMPRODUCT(S348:S377,'control variables'!AO$7:AO$36)</f>
        <v>1.3894584777310735E-9</v>
      </c>
      <c r="AI378" s="82">
        <f t="shared" ca="1" si="262"/>
        <v>6.7015030831748409E-9</v>
      </c>
      <c r="AJ378" s="10">
        <f ca="1">SUMPRODUCT(P348:P377,'control variables'!AP$7:AP$36)</f>
        <v>9.340998876757195E-13</v>
      </c>
      <c r="AK378" s="10">
        <f ca="1">SUMPRODUCT(Q348:Q377,'control variables'!AQ$7:AQ$36)</f>
        <v>2.6955033939208085E-12</v>
      </c>
      <c r="AL378" s="10">
        <f ca="1">SUMPRODUCT(R348:R377,'control variables'!AR$7:AR$36)</f>
        <v>9.6883469457321392E-11</v>
      </c>
      <c r="AM378" s="10">
        <f ca="1">SUMPRODUCT(S348:S377,'control variables'!AS$7:AS$36)</f>
        <v>7.258106656859482E-11</v>
      </c>
      <c r="AN378" s="10">
        <f t="shared" ca="1" si="284"/>
        <v>1.7309413930751273E-10</v>
      </c>
      <c r="AO378" s="82">
        <f ca="1">SUMPRODUCT(P348:P377,'control variables'!AX$7:AX$36)</f>
        <v>1.2702332971100161E-12</v>
      </c>
      <c r="AP378" s="82">
        <f ca="1">SUMPRODUCT(Q348:Q377,'control variables'!AY$7:AY$36)</f>
        <v>2.9323786105581112E-12</v>
      </c>
      <c r="AQ378" s="82">
        <f ca="1">SUMPRODUCT(R348:R377,'control variables'!AZ$7:AZ$36)</f>
        <v>2.6349346674357765E-11</v>
      </c>
      <c r="AR378" s="82">
        <f ca="1">SUMPRODUCT(S348:S377,'control variables'!BA$7:BA$36)</f>
        <v>1.9739834831709971E-11</v>
      </c>
      <c r="AS378" s="82">
        <f t="shared" ca="1" si="285"/>
        <v>5.0291793413735867E-11</v>
      </c>
      <c r="AT378" s="10">
        <f ca="1">SUMPRODUCT(P348:P377,'control variables'!AT$7:AT$36)</f>
        <v>-1.1210304528968139E-12</v>
      </c>
      <c r="AU378" s="10">
        <f ca="1">SUMPRODUCT(Q348:Q377,'control variables'!AU$7:AU$36)</f>
        <v>1.2160714225287952E-12</v>
      </c>
      <c r="AV378" s="10">
        <f ca="1">SUMPRODUCT(R348:R377,'control variables'!AV$7:AV$36)</f>
        <v>5.2365009969480269E-10</v>
      </c>
      <c r="AW378" s="10">
        <f ca="1">SUMPRODUCT(S348:S377,'control variables'!AW$7:AW$36)</f>
        <v>3.9229687951402657E-10</v>
      </c>
      <c r="AX378" s="10">
        <f t="shared" ca="1" si="263"/>
        <v>9.1604202017846119E-10</v>
      </c>
      <c r="AY378" s="82">
        <f ca="1">SUMPRODUCT(P348:P377,'control variables'!BB$7:BB$36)</f>
        <v>4.0631349376266256E-12</v>
      </c>
      <c r="AZ378" s="82">
        <f ca="1">SUMPRODUCT(Q348:Q377,'control variables'!BC$7:BC$36)</f>
        <v>1.0360986845274044E-11</v>
      </c>
      <c r="BA378" s="82">
        <f ca="1">SUMPRODUCT(R348:R377,'control variables'!BD$7:BD$36)</f>
        <v>7.2530092677849007E-11</v>
      </c>
      <c r="BB378" s="82">
        <f ca="1">SUMPRODUCT(S348:S377,'control variables'!BE$7:BE$36)</f>
        <v>1.0307043926512265E-11</v>
      </c>
      <c r="BC378" s="82">
        <f t="shared" ca="1" si="286"/>
        <v>9.7261258387261947E-11</v>
      </c>
      <c r="BD378" s="10">
        <f ca="1">SUMPRODUCT(P348:P377,'control variables'!BF$7:BF$36)</f>
        <v>8.4997243834150396E-13</v>
      </c>
      <c r="BE378" s="10">
        <f ca="1">SUMPRODUCT(Q348:Q377,'control variables'!BG$7:BG$36)</f>
        <v>9.8109575753810389E-13</v>
      </c>
      <c r="BF378" s="10">
        <f ca="1">SUMPRODUCT(R348:R377,'control variables'!BH$7:BH$36)</f>
        <v>2.9385964626162791E-11</v>
      </c>
      <c r="BG378" s="10">
        <f ca="1">SUMPRODUCT(S348:S377,'control variables'!BI$7:BI$36)</f>
        <v>6.6044228184461842E-11</v>
      </c>
      <c r="BH378" s="10">
        <f t="shared" ca="1" si="287"/>
        <v>9.7261261006504244E-11</v>
      </c>
      <c r="BI378" s="82">
        <f t="shared" ca="1" si="264"/>
        <v>9.8054135655633323E-10</v>
      </c>
      <c r="BJ378" s="82">
        <f t="shared" ca="1" si="265"/>
        <v>1.1370378656919235E-9</v>
      </c>
      <c r="BK378" s="82">
        <f t="shared" ca="1" si="266"/>
        <v>3.8051647383206957E-9</v>
      </c>
      <c r="BL378" s="82">
        <f t="shared" ca="1" si="267"/>
        <v>1.7920624011716123E-9</v>
      </c>
      <c r="BM378" s="82">
        <f t="shared" ca="1" si="257"/>
        <v>7.7148063617405651E-9</v>
      </c>
      <c r="BN378" s="10">
        <f ca="1">BN377+BI378-INDIRECT(ADDRESS(MAX($D378-'key variables'!$B$9*30,34),scenario!BI$4),TRUE)</f>
        <v>9439390.0751690175</v>
      </c>
      <c r="BO378" s="10">
        <f ca="1">BO377+BJ378-INDIRECT(ADDRESS(MAX($D378-'key variables'!$B$9*30,34),scenario!BJ$4),TRUE)</f>
        <v>10895583.360992201</v>
      </c>
      <c r="BP378" s="10">
        <f ca="1">BP377+BK378-INDIRECT(ADDRESS(MAX($D378-'key variables'!$B$9*30,34),scenario!BK$4),TRUE)</f>
        <v>32531162.537994057</v>
      </c>
      <c r="BQ378" s="10">
        <f ca="1">BQ377+BL378-INDIRECT(ADDRESS(MAX($D378-'key variables'!$B$9*30,34),scenario!BL$4),TRUE)</f>
        <v>14415841.516535133</v>
      </c>
      <c r="BR378" s="10">
        <f t="shared" ca="1" si="288"/>
        <v>67281977.490690395</v>
      </c>
      <c r="BS378" s="82">
        <f t="shared" ca="1" si="269"/>
        <v>2.8519941434772258E-9</v>
      </c>
      <c r="BT378" s="82">
        <f t="shared" ca="1" si="270"/>
        <v>5.6862264445883841E-9</v>
      </c>
      <c r="BU378" s="82">
        <f t="shared" ca="1" si="271"/>
        <v>1.6426928526888933E-8</v>
      </c>
      <c r="BV378" s="82">
        <f t="shared" ca="1" si="272"/>
        <v>7.1325784924444658E-9</v>
      </c>
      <c r="BW378" s="82">
        <f t="shared" ca="1" si="289"/>
        <v>3.2097727607399011E-8</v>
      </c>
      <c r="BX378" s="10">
        <f t="shared" ca="1" si="273"/>
        <v>2.0598818075868345E-11</v>
      </c>
      <c r="BY378" s="10">
        <f t="shared" ca="1" si="274"/>
        <v>5.4743263838151599E-11</v>
      </c>
      <c r="BZ378" s="10">
        <f t="shared" ca="1" si="275"/>
        <v>4.3089832776522231E-10</v>
      </c>
      <c r="CA378" s="10">
        <f t="shared" ca="1" si="276"/>
        <v>3.2880061735577243E-10</v>
      </c>
      <c r="CB378" s="10">
        <v>0</v>
      </c>
      <c r="CC378" s="82">
        <f t="shared" ca="1" si="277"/>
        <v>-4.4423014224873817E-12</v>
      </c>
      <c r="CD378" s="82">
        <f t="shared" ca="1" si="278"/>
        <v>9.3013592226449439E-12</v>
      </c>
      <c r="CE378" s="82">
        <f t="shared" ca="1" si="279"/>
        <v>2.9830015702872384E-9</v>
      </c>
      <c r="CF378" s="82">
        <f t="shared" ca="1" si="280"/>
        <v>2.1300609397809543E-9</v>
      </c>
      <c r="CG378" s="82">
        <f t="shared" ca="1" si="290"/>
        <v>5.1179215678683508E-9</v>
      </c>
      <c r="CH378" s="13" t="str">
        <f t="shared" ca="1" si="242"/>
        <v/>
      </c>
      <c r="CI378" s="81">
        <f t="shared" ca="1" si="251"/>
        <v>0.1131775965863165</v>
      </c>
      <c r="CJ378" s="81">
        <f t="shared" ca="1" si="252"/>
        <v>0.13063724757458736</v>
      </c>
      <c r="CK378" s="81">
        <f t="shared" ca="1" si="253"/>
        <v>0.39004625943939064</v>
      </c>
      <c r="CL378" s="81">
        <f t="shared" ca="1" si="254"/>
        <v>0.17284488538116405</v>
      </c>
      <c r="CM378" s="89">
        <f t="shared" ca="1" si="243"/>
        <v>0.80670598898145862</v>
      </c>
    </row>
    <row r="379" spans="1:91" x14ac:dyDescent="0.3">
      <c r="A379">
        <v>314</v>
      </c>
      <c r="B379" s="3">
        <f t="shared" si="256"/>
        <v>1.0611111111111111</v>
      </c>
      <c r="C379" s="3">
        <f t="shared" si="244"/>
        <v>10.466666666666667</v>
      </c>
      <c r="D379" s="4">
        <f t="shared" ca="1" si="281"/>
        <v>379</v>
      </c>
      <c r="E379" s="58">
        <f>(0.5*(COS(B379*2*PI())+1)*('key variables'!$B$4-'key variables'!$B$6)+'key variables'!$B$6)/'key variables'!$B$4</f>
        <v>1</v>
      </c>
      <c r="F379" s="10">
        <f t="shared" ca="1" si="245"/>
        <v>11689222.907461114</v>
      </c>
      <c r="G379" s="10">
        <f t="shared" ca="1" si="246"/>
        <v>13492492.798713122</v>
      </c>
      <c r="H379" s="10">
        <f t="shared" ca="1" si="247"/>
        <v>40309474.521088287</v>
      </c>
      <c r="I379" s="10">
        <f t="shared" ca="1" si="248"/>
        <v>17912154.249750931</v>
      </c>
      <c r="J379" s="10">
        <f t="shared" ca="1" si="282"/>
        <v>83403344.477013454</v>
      </c>
      <c r="K379" s="82">
        <f t="shared" ca="1" si="258"/>
        <v>2249832.8322920939</v>
      </c>
      <c r="L379" s="82">
        <f t="shared" ca="1" si="259"/>
        <v>2596909.4377209153</v>
      </c>
      <c r="M379" s="82">
        <f t="shared" ca="1" si="260"/>
        <v>7778311.9830942135</v>
      </c>
      <c r="N379" s="82">
        <f t="shared" ca="1" si="261"/>
        <v>3496312.7332157907</v>
      </c>
      <c r="O379" s="82">
        <f t="shared" ca="1" si="283"/>
        <v>16121366.986323014</v>
      </c>
      <c r="P379" s="10">
        <f ca="1">IF(IF($A379&gt;='key variables'!$B$26,K379*SUMPRODUCT(Z379:AC379,'control variables'!$O$3:$R$3)/J379+F$65*'key variables'!$B$25/scenario!J$65,K379*SUMPRODUCT(Z379:AC379,'control variables'!$O$7:$R$7)/J379+F$65*'key variables'!$B$25/scenario!J$65)&lt;'key variables'!$B$28,0,IF($A379&gt;='key variables'!$B$26,K379*SUMPRODUCT(Z379:AC379,'control variables'!$O$3:$R$3)/J379+F$65*'key variables'!$B$25/scenario!J$65,K379*SUMPRODUCT(Z379:AC379,'control variables'!$O$7:$R$7)/J379+F$65*'key variables'!$B$25/scenario!J$65))</f>
        <v>1.1941825376260697E-10</v>
      </c>
      <c r="Q379" s="10">
        <f ca="1">IF(IF($A379&gt;='key variables'!$B$26,L379*SUMPRODUCT(Z379:AC379,'control variables'!$O$4:$R$4)/J379+G$65*'key variables'!$B$25/scenario!J$65,L379*SUMPRODUCT(Z379:AC379,'control variables'!$O$7:$R$7)/J379+G$65*'key variables'!$B$25/scenario!J$65)&lt;'key variables'!$B$28,0,IF($A379&gt;='key variables'!$B$26,L379*SUMPRODUCT(Z379:AC379,'control variables'!$O$4:$R$4)/J379+G$65*'key variables'!$B$25/scenario!J$65,L379*SUMPRODUCT(Z379:AC379,'control variables'!$O$7:$R$7)/J379+G$65*'key variables'!$B$25/scenario!J$65))</f>
        <v>1.3784063677136473E-10</v>
      </c>
      <c r="R379" s="10">
        <f ca="1">IF(IF($A379&gt;='key variables'!$B$26,M379*SUMPRODUCT(Z379:AC379,'control variables'!$O$5:$R$5)/J379+H$65*'key variables'!$B$25/scenario!J$65,M379*SUMPRODUCT(Z379:AC379,'control variables'!$O$7:$R$7)/J379+H$65*'key variables'!$B$25/scenario!J$65)&lt;'key variables'!$B$28,0,IF($A379&gt;='key variables'!$B$26,M379*SUMPRODUCT(Z379:AC379,'control variables'!$O$5:$R$5)/J379+H$65*'key variables'!$B$25/scenario!J$65,M379*SUMPRODUCT(Z379:AC379,'control variables'!$O$7:$R$7)/J379+H$65*'key variables'!$B$25/scenario!J$65))</f>
        <v>4.1286286736937294E-10</v>
      </c>
      <c r="S379" s="10">
        <f ca="1">IF(IF($A379&gt;='key variables'!$B$26,N379*SUMPRODUCT(Z379:AC379,'control variables'!$O$6:$R$6)/J379+I$65*'key variables'!$B$25/scenario!J$65,N379*SUMPRODUCT(Z379:AC379,'control variables'!$O$7:$R$7)/J379+I$65*'key variables'!$B$25/scenario!J$65)&lt;'key variables'!$B$28,0,IF($A379&gt;='key variables'!$B$26,N379*SUMPRODUCT(Z379:AC379,'control variables'!$O$6:$R$6)/J379+I$65*'key variables'!$B$25/scenario!J$65,N379*SUMPRODUCT(Z379:AC379,'control variables'!$O$7:$R$7)/J379+I$65*'key variables'!$B$25/scenario!J$65))</f>
        <v>1.8557981518263775E-10</v>
      </c>
      <c r="T379" s="10">
        <f t="shared" ca="1" si="255"/>
        <v>8.5570157308598237E-10</v>
      </c>
      <c r="U379" s="82">
        <f ca="1">SUMPRODUCT(P349:P378,'control variables'!AD$7:AD$36)</f>
        <v>2.5318879008152342E-10</v>
      </c>
      <c r="V379" s="82">
        <f ca="1">SUMPRODUCT(Q349:Q378,'control variables'!AE$7:AE$36)</f>
        <v>2.9224765015896243E-10</v>
      </c>
      <c r="W379" s="82">
        <f ca="1">SUMPRODUCT(R349:R378,'control variables'!AF$7:AF$36)</f>
        <v>8.75345657512635E-10</v>
      </c>
      <c r="X379" s="82">
        <f ca="1">SUMPRODUCT(S349:S378,'control variables'!AG$7:AG$36)</f>
        <v>3.9346354003007138E-10</v>
      </c>
      <c r="Y379" s="82">
        <f t="shared" ca="1" si="249"/>
        <v>1.8142456377831922E-9</v>
      </c>
      <c r="Z379" s="10">
        <f ca="1">IF($A379&gt;='key variables'!$B$26,SUMPRODUCT(P349:P378,'control variables'!V$7:V$36)*$E379,SUMPRODUCT(P349:P378,'control variables'!Z$7:Z$36)*$E379)</f>
        <v>6.1780627932208561E-10</v>
      </c>
      <c r="AA379" s="10">
        <f ca="1">IF($A379&gt;='key variables'!$B$26,SUMPRODUCT(Q349:Q378,'control variables'!W$7:W$36)*$E379,SUMPRODUCT(Q349:Q378,'control variables'!AA$7:AA$36)*$E379)</f>
        <v>7.1311385202794972E-10</v>
      </c>
      <c r="AB379" s="10">
        <f ca="1">IF($A379&gt;='key variables'!$B$26,SUMPRODUCT(R349:R378,'control variables'!X$7:X$36)*$E379,SUMPRODUCT(R349:R378,'control variables'!AB$7:AB$36)*$E379)</f>
        <v>2.135932019796363E-9</v>
      </c>
      <c r="AC379" s="10">
        <f ca="1">IF($A379&gt;='key variables'!$B$26,SUMPRODUCT(S349:S378,'control variables'!Y$7:Y$36)*$E379,SUMPRODUCT(S349:S378,'control variables'!AC$7:AC$36)*$E379)</f>
        <v>9.6009086988647865E-10</v>
      </c>
      <c r="AD379" s="10">
        <f t="shared" ca="1" si="250"/>
        <v>4.4269430210328775E-9</v>
      </c>
      <c r="AE379" s="82">
        <f ca="1">SUMPRODUCT(P349:P378,'control variables'!AL$7:AL$36)</f>
        <v>8.4117452038076134E-10</v>
      </c>
      <c r="AF379" s="82">
        <f ca="1">SUMPRODUCT(Q349:Q378,'control variables'!AM$7:AM$36)</f>
        <v>9.6840188132937373E-10</v>
      </c>
      <c r="AG379" s="82">
        <f ca="1">SUMPRODUCT(R349:R378,'control variables'!AN$7:AN$36)</f>
        <v>2.7611682707684945E-9</v>
      </c>
      <c r="AH379" s="82">
        <f ca="1">SUMPRODUCT(S349:S378,'control variables'!AO$7:AO$36)</f>
        <v>1.1955584725721669E-9</v>
      </c>
      <c r="AI379" s="82">
        <f t="shared" ca="1" si="262"/>
        <v>5.7663031450507964E-9</v>
      </c>
      <c r="AJ379" s="10">
        <f ca="1">SUMPRODUCT(P349:P378,'control variables'!AP$7:AP$36)</f>
        <v>8.0374552592824187E-13</v>
      </c>
      <c r="AK379" s="10">
        <f ca="1">SUMPRODUCT(Q349:Q378,'control variables'!AQ$7:AQ$36)</f>
        <v>2.3193438106271987E-12</v>
      </c>
      <c r="AL379" s="10">
        <f ca="1">SUMPRODUCT(R349:R378,'control variables'!AR$7:AR$36)</f>
        <v>8.3363306365968244E-11</v>
      </c>
      <c r="AM379" s="10">
        <f ca="1">SUMPRODUCT(S349:S378,'control variables'!AS$7:AS$36)</f>
        <v>6.2452322595568087E-11</v>
      </c>
      <c r="AN379" s="10">
        <f t="shared" ca="1" si="284"/>
        <v>1.4893871829809178E-10</v>
      </c>
      <c r="AO379" s="82">
        <f ca="1">SUMPRODUCT(P349:P378,'control variables'!AX$7:AX$36)</f>
        <v>1.0929712581141899E-12</v>
      </c>
      <c r="AP379" s="82">
        <f ca="1">SUMPRODUCT(Q349:Q378,'control variables'!AY$7:AY$36)</f>
        <v>2.5231629075861404E-12</v>
      </c>
      <c r="AQ379" s="82">
        <f ca="1">SUMPRODUCT(R349:R378,'control variables'!AZ$7:AZ$36)</f>
        <v>2.2672274967663228E-11</v>
      </c>
      <c r="AR379" s="82">
        <f ca="1">SUMPRODUCT(S349:S378,'control variables'!BA$7:BA$36)</f>
        <v>1.6985125614378953E-11</v>
      </c>
      <c r="AS379" s="82">
        <f t="shared" ca="1" si="285"/>
        <v>4.3273534747742511E-11</v>
      </c>
      <c r="AT379" s="10">
        <f ca="1">SUMPRODUCT(P349:P378,'control variables'!AT$7:AT$36)</f>
        <v>-9.6458978620273999E-13</v>
      </c>
      <c r="AU379" s="10">
        <f ca="1">SUMPRODUCT(Q349:Q378,'control variables'!AU$7:AU$36)</f>
        <v>1.0463677150189621E-12</v>
      </c>
      <c r="AV379" s="10">
        <f ca="1">SUMPRODUCT(R349:R378,'control variables'!AV$7:AV$36)</f>
        <v>4.5057432329730481E-10</v>
      </c>
      <c r="AW379" s="10">
        <f ca="1">SUMPRODUCT(S349:S378,'control variables'!AW$7:AW$36)</f>
        <v>3.3755154657985701E-10</v>
      </c>
      <c r="AX379" s="10">
        <f t="shared" ca="1" si="263"/>
        <v>7.8820764780597806E-10</v>
      </c>
      <c r="AY379" s="82">
        <f ca="1">SUMPRODUCT(P349:P378,'control variables'!BB$7:BB$36)</f>
        <v>3.4961213146980384E-12</v>
      </c>
      <c r="AZ379" s="82">
        <f ca="1">SUMPRODUCT(Q349:Q378,'control variables'!BC$7:BC$36)</f>
        <v>8.9151031179455352E-12</v>
      </c>
      <c r="BA379" s="82">
        <f ca="1">SUMPRODUCT(R349:R378,'control variables'!BD$7:BD$36)</f>
        <v>6.2408462150698515E-11</v>
      </c>
      <c r="BB379" s="82">
        <f ca="1">SUMPRODUCT(S349:S378,'control variables'!BE$7:BE$36)</f>
        <v>8.8686879752158104E-12</v>
      </c>
      <c r="BC379" s="82">
        <f t="shared" ca="1" si="286"/>
        <v>8.3688374558557899E-11</v>
      </c>
      <c r="BD379" s="10">
        <f ca="1">SUMPRODUCT(P349:P378,'control variables'!BF$7:BF$36)</f>
        <v>7.313581272118378E-13</v>
      </c>
      <c r="BE379" s="10">
        <f ca="1">SUMPRODUCT(Q349:Q378,'control variables'!BG$7:BG$36)</f>
        <v>8.4418308580525395E-13</v>
      </c>
      <c r="BF379" s="10">
        <f ca="1">SUMPRODUCT(R349:R378,'control variables'!BH$7:BH$36)</f>
        <v>2.5285130535807754E-11</v>
      </c>
      <c r="BG379" s="10">
        <f ca="1">SUMPRODUCT(S349:S378,'control variables'!BI$7:BI$36)</f>
        <v>5.6827705063458084E-11</v>
      </c>
      <c r="BH379" s="10">
        <f t="shared" ca="1" si="287"/>
        <v>8.3688376812282925E-11</v>
      </c>
      <c r="BI379" s="82">
        <f t="shared" ca="1" si="264"/>
        <v>8.4370605190925668E-10</v>
      </c>
      <c r="BJ379" s="82">
        <f t="shared" ca="1" si="265"/>
        <v>9.7836335216233817E-10</v>
      </c>
      <c r="BK379" s="82">
        <f t="shared" ca="1" si="266"/>
        <v>3.2741510562164979E-9</v>
      </c>
      <c r="BL379" s="82">
        <f t="shared" ca="1" si="267"/>
        <v>1.5419787071272397E-9</v>
      </c>
      <c r="BM379" s="82">
        <f t="shared" ca="1" si="257"/>
        <v>6.6381991674153326E-9</v>
      </c>
      <c r="BN379" s="10">
        <f ca="1">BN378+BI379-INDIRECT(ADDRESS(MAX($D379-'key variables'!$B$9*30,34),scenario!BI$4),TRUE)</f>
        <v>9439390.0751690175</v>
      </c>
      <c r="BO379" s="10">
        <f ca="1">BO378+BJ379-INDIRECT(ADDRESS(MAX($D379-'key variables'!$B$9*30,34),scenario!BJ$4),TRUE)</f>
        <v>10895583.360992203</v>
      </c>
      <c r="BP379" s="10">
        <f ca="1">BP378+BK379-INDIRECT(ADDRESS(MAX($D379-'key variables'!$B$9*30,34),scenario!BK$4),TRUE)</f>
        <v>32531162.537994061</v>
      </c>
      <c r="BQ379" s="10">
        <f ca="1">BQ378+BL379-INDIRECT(ADDRESS(MAX($D379-'key variables'!$B$9*30,34),scenario!BL$4),TRUE)</f>
        <v>14415841.516535135</v>
      </c>
      <c r="BR379" s="10">
        <f t="shared" ca="1" si="288"/>
        <v>67281977.490690395</v>
      </c>
      <c r="BS379" s="82">
        <f t="shared" ca="1" si="269"/>
        <v>2.1269749872033642E-9</v>
      </c>
      <c r="BT379" s="82">
        <f t="shared" ca="1" si="270"/>
        <v>4.8448595461116055E-9</v>
      </c>
      <c r="BU379" s="82">
        <f t="shared" ca="1" si="271"/>
        <v>1.3540355207505999E-8</v>
      </c>
      <c r="BV379" s="82">
        <f t="shared" ca="1" si="272"/>
        <v>5.7193518954364068E-9</v>
      </c>
      <c r="BW379" s="82">
        <f t="shared" ca="1" si="289"/>
        <v>2.6231541636257373E-8</v>
      </c>
      <c r="BX379" s="10">
        <f t="shared" ca="1" si="273"/>
        <v>1.746430989207266E-11</v>
      </c>
      <c r="BY379" s="10">
        <f t="shared" ca="1" si="274"/>
        <v>4.7507140541986951E-11</v>
      </c>
      <c r="BZ379" s="10">
        <f t="shared" ca="1" si="275"/>
        <v>3.6587701004637929E-10</v>
      </c>
      <c r="CA379" s="10">
        <f t="shared" ca="1" si="276"/>
        <v>2.8008934993147746E-10</v>
      </c>
      <c r="CB379" s="10">
        <v>0</v>
      </c>
      <c r="CC379" s="82">
        <f t="shared" ca="1" si="277"/>
        <v>-3.7669373684705907E-12</v>
      </c>
      <c r="CD379" s="82">
        <f t="shared" ca="1" si="278"/>
        <v>8.0511724106670389E-12</v>
      </c>
      <c r="CE379" s="82">
        <f t="shared" ca="1" si="279"/>
        <v>2.5931182783882386E-9</v>
      </c>
      <c r="CF379" s="82">
        <f t="shared" ca="1" si="280"/>
        <v>1.8379765901822866E-9</v>
      </c>
      <c r="CG379" s="82">
        <f t="shared" ca="1" si="290"/>
        <v>4.4353791036127218E-9</v>
      </c>
      <c r="CH379" s="13" t="str">
        <f t="shared" ca="1" si="242"/>
        <v/>
      </c>
      <c r="CI379" s="81">
        <f t="shared" ca="1" si="251"/>
        <v>0.1131775965863165</v>
      </c>
      <c r="CJ379" s="81">
        <f t="shared" ca="1" si="252"/>
        <v>0.13063724757458739</v>
      </c>
      <c r="CK379" s="81">
        <f t="shared" ca="1" si="253"/>
        <v>0.3900462594393907</v>
      </c>
      <c r="CL379" s="81">
        <f t="shared" ca="1" si="254"/>
        <v>0.17284488538116408</v>
      </c>
      <c r="CM379" s="89">
        <f t="shared" ca="1" si="243"/>
        <v>0.80670598898145862</v>
      </c>
    </row>
    <row r="380" spans="1:91" x14ac:dyDescent="0.3">
      <c r="A380">
        <v>315</v>
      </c>
      <c r="B380" s="3">
        <f t="shared" si="256"/>
        <v>1.0638888888888889</v>
      </c>
      <c r="C380" s="3">
        <f t="shared" si="244"/>
        <v>10.5</v>
      </c>
      <c r="D380" s="4">
        <f t="shared" ca="1" si="281"/>
        <v>380</v>
      </c>
      <c r="E380" s="58">
        <f>(0.5*(COS(B380*2*PI())+1)*('key variables'!$B$4-'key variables'!$B$6)+'key variables'!$B$6)/'key variables'!$B$4</f>
        <v>1</v>
      </c>
      <c r="F380" s="10">
        <f t="shared" ca="1" si="245"/>
        <v>11689222.907461114</v>
      </c>
      <c r="G380" s="10">
        <f t="shared" ca="1" si="246"/>
        <v>13492492.798713122</v>
      </c>
      <c r="H380" s="10">
        <f t="shared" ca="1" si="247"/>
        <v>40309474.521088287</v>
      </c>
      <c r="I380" s="10">
        <f t="shared" ca="1" si="248"/>
        <v>17912154.249750931</v>
      </c>
      <c r="J380" s="10">
        <f t="shared" ca="1" si="282"/>
        <v>83403344.477013454</v>
      </c>
      <c r="K380" s="82">
        <f t="shared" ca="1" si="258"/>
        <v>2249832.8322920944</v>
      </c>
      <c r="L380" s="82">
        <f t="shared" ca="1" si="259"/>
        <v>2596909.4377209144</v>
      </c>
      <c r="M380" s="82">
        <f t="shared" ca="1" si="260"/>
        <v>7778311.9830942126</v>
      </c>
      <c r="N380" s="82">
        <f t="shared" ca="1" si="261"/>
        <v>3496312.7332157902</v>
      </c>
      <c r="O380" s="82">
        <f t="shared" ca="1" si="283"/>
        <v>16121366.98632301</v>
      </c>
      <c r="P380" s="10">
        <f ca="1">IF(IF($A380&gt;='key variables'!$B$26,K380*SUMPRODUCT(Z380:AC380,'control variables'!$O$3:$R$3)/J380+F$65*'key variables'!$B$25/scenario!J$65,K380*SUMPRODUCT(Z380:AC380,'control variables'!$O$7:$R$7)/J380+F$65*'key variables'!$B$25/scenario!J$65)&lt;'key variables'!$B$28,0,IF($A380&gt;='key variables'!$B$26,K380*SUMPRODUCT(Z380:AC380,'control variables'!$O$3:$R$3)/J380+F$65*'key variables'!$B$25/scenario!J$65,K380*SUMPRODUCT(Z380:AC380,'control variables'!$O$7:$R$7)/J380+F$65*'key variables'!$B$25/scenario!J$65))</f>
        <v>1.0275334409330288E-10</v>
      </c>
      <c r="Q380" s="10">
        <f ca="1">IF(IF($A380&gt;='key variables'!$B$26,L380*SUMPRODUCT(Z380:AC380,'control variables'!$O$4:$R$4)/J380+G$65*'key variables'!$B$25/scenario!J$65,L380*SUMPRODUCT(Z380:AC380,'control variables'!$O$7:$R$7)/J380+G$65*'key variables'!$B$25/scenario!J$65)&lt;'key variables'!$B$28,0,IF($A380&gt;='key variables'!$B$26,L380*SUMPRODUCT(Z380:AC380,'control variables'!$O$4:$R$4)/J380+G$65*'key variables'!$B$25/scenario!J$65,L380*SUMPRODUCT(Z380:AC380,'control variables'!$O$7:$R$7)/J380+G$65*'key variables'!$B$25/scenario!J$65))</f>
        <v>1.1860486930552492E-10</v>
      </c>
      <c r="R380" s="10">
        <f ca="1">IF(IF($A380&gt;='key variables'!$B$26,M380*SUMPRODUCT(Z380:AC380,'control variables'!$O$5:$R$5)/J380+H$65*'key variables'!$B$25/scenario!J$65,M380*SUMPRODUCT(Z380:AC380,'control variables'!$O$7:$R$7)/J380+H$65*'key variables'!$B$25/scenario!J$65)&lt;'key variables'!$B$28,0,IF($A380&gt;='key variables'!$B$26,M380*SUMPRODUCT(Z380:AC380,'control variables'!$O$5:$R$5)/J380+H$65*'key variables'!$B$25/scenario!J$65,M380*SUMPRODUCT(Z380:AC380,'control variables'!$O$7:$R$7)/J380+H$65*'key variables'!$B$25/scenario!J$65))</f>
        <v>3.5524753492448587E-10</v>
      </c>
      <c r="S380" s="10">
        <f ca="1">IF(IF($A380&gt;='key variables'!$B$26,N380*SUMPRODUCT(Z380:AC380,'control variables'!$O$6:$R$6)/J380+I$65*'key variables'!$B$25/scenario!J$65,N380*SUMPRODUCT(Z380:AC380,'control variables'!$O$7:$R$7)/J380+I$65*'key variables'!$B$25/scenario!J$65)&lt;'key variables'!$B$28,0,IF($A380&gt;='key variables'!$B$26,N380*SUMPRODUCT(Z380:AC380,'control variables'!$O$6:$R$6)/J380+I$65*'key variables'!$B$25/scenario!J$65,N380*SUMPRODUCT(Z380:AC380,'control variables'!$O$7:$R$7)/J380+I$65*'key variables'!$B$25/scenario!J$65))</f>
        <v>1.5968200844856201E-10</v>
      </c>
      <c r="T380" s="10">
        <f t="shared" ca="1" si="255"/>
        <v>7.3628775677187565E-10</v>
      </c>
      <c r="U380" s="82">
        <f ca="1">SUMPRODUCT(P350:P379,'control variables'!AD$7:AD$36)</f>
        <v>2.1785609861228857E-10</v>
      </c>
      <c r="V380" s="82">
        <f ca="1">SUMPRODUCT(Q350:Q379,'control variables'!AE$7:AE$36)</f>
        <v>2.5146426455823856E-10</v>
      </c>
      <c r="W380" s="82">
        <f ca="1">SUMPRODUCT(R350:R379,'control variables'!AF$7:AF$36)</f>
        <v>7.5319049402427542E-10</v>
      </c>
      <c r="X380" s="82">
        <f ca="1">SUMPRODUCT(S350:S379,'control variables'!AG$7:AG$36)</f>
        <v>3.3855539871860515E-10</v>
      </c>
      <c r="Y380" s="82">
        <f t="shared" ca="1" si="249"/>
        <v>1.5610662559134076E-9</v>
      </c>
      <c r="Z380" s="10">
        <f ca="1">IF($A380&gt;='key variables'!$B$26,SUMPRODUCT(P350:P379,'control variables'!V$7:V$36)*$E380,SUMPRODUCT(P350:P379,'control variables'!Z$7:Z$36)*$E380)</f>
        <v>5.3159093523827118E-10</v>
      </c>
      <c r="AA380" s="10">
        <f ca="1">IF($A380&gt;='key variables'!$B$26,SUMPRODUCT(Q350:Q379,'control variables'!W$7:W$36)*$E380,SUMPRODUCT(Q350:Q379,'control variables'!AA$7:AA$36)*$E380)</f>
        <v>6.1359826246322902E-10</v>
      </c>
      <c r="AB380" s="10">
        <f ca="1">IF($A380&gt;='key variables'!$B$26,SUMPRODUCT(R350:R379,'control variables'!X$7:X$36)*$E380,SUMPRODUCT(R350:R379,'control variables'!AB$7:AB$36)*$E380)</f>
        <v>1.8378610545280165E-9</v>
      </c>
      <c r="AC380" s="10">
        <f ca="1">IF($A380&gt;='key variables'!$B$26,SUMPRODUCT(S350:S379,'control variables'!Y$7:Y$36)*$E380,SUMPRODUCT(S350:S379,'control variables'!AC$7:AC$36)*$E380)</f>
        <v>8.2610944647035662E-10</v>
      </c>
      <c r="AD380" s="10">
        <f t="shared" ca="1" si="250"/>
        <v>3.8091596986998731E-9</v>
      </c>
      <c r="AE380" s="82">
        <f ca="1">SUMPRODUCT(P350:P379,'control variables'!AL$7:AL$36)</f>
        <v>7.2378796550672751E-10</v>
      </c>
      <c r="AF380" s="82">
        <f ca="1">SUMPRODUCT(Q350:Q379,'control variables'!AM$7:AM$36)</f>
        <v>8.332606498387528E-10</v>
      </c>
      <c r="AG380" s="82">
        <f ca="1">SUMPRODUCT(R350:R379,'control variables'!AN$7:AN$36)</f>
        <v>2.3758451031263133E-9</v>
      </c>
      <c r="AH380" s="82">
        <f ca="1">SUMPRODUCT(S350:S379,'control variables'!AO$7:AO$36)</f>
        <v>1.0287173630932654E-9</v>
      </c>
      <c r="AI380" s="82">
        <f t="shared" ca="1" si="262"/>
        <v>4.9616110815650593E-9</v>
      </c>
      <c r="AJ380" s="10">
        <f ca="1">SUMPRODUCT(P350:P379,'control variables'!AP$7:AP$36)</f>
        <v>6.9158221617721943E-13</v>
      </c>
      <c r="AK380" s="10">
        <f ca="1">SUMPRODUCT(Q350:Q379,'control variables'!AQ$7:AQ$36)</f>
        <v>1.9956775880997957E-12</v>
      </c>
      <c r="AL380" s="10">
        <f ca="1">SUMPRODUCT(R350:R379,'control variables'!AR$7:AR$36)</f>
        <v>7.1729892490355274E-11</v>
      </c>
      <c r="AM380" s="10">
        <f ca="1">SUMPRODUCT(S350:S379,'control variables'!AS$7:AS$36)</f>
        <v>5.3737052677433765E-11</v>
      </c>
      <c r="AN380" s="10">
        <f t="shared" ca="1" si="284"/>
        <v>1.2815420497206604E-10</v>
      </c>
      <c r="AO380" s="82">
        <f ca="1">SUMPRODUCT(P350:P379,'control variables'!AX$7:AX$36)</f>
        <v>9.4044627375269541E-13</v>
      </c>
      <c r="AP380" s="82">
        <f ca="1">SUMPRODUCT(Q350:Q379,'control variables'!AY$7:AY$36)</f>
        <v>2.1710535724467246E-12</v>
      </c>
      <c r="AQ380" s="82">
        <f ca="1">SUMPRODUCT(R350:R379,'control variables'!AZ$7:AZ$36)</f>
        <v>1.9508341461443753E-11</v>
      </c>
      <c r="AR380" s="82">
        <f ca="1">SUMPRODUCT(S350:S379,'control variables'!BA$7:BA$36)</f>
        <v>1.4614838198787544E-11</v>
      </c>
      <c r="AS380" s="82">
        <f t="shared" ca="1" si="285"/>
        <v>3.7234679506430716E-11</v>
      </c>
      <c r="AT380" s="10">
        <f ca="1">SUMPRODUCT(P350:P379,'control variables'!AT$7:AT$36)</f>
        <v>-8.2998053553527295E-13</v>
      </c>
      <c r="AU380" s="10">
        <f ca="1">SUMPRODUCT(Q350:Q379,'control variables'!AU$7:AU$36)</f>
        <v>9.0034629113906264E-13</v>
      </c>
      <c r="AV380" s="10">
        <f ca="1">SUMPRODUCT(R350:R379,'control variables'!AV$7:AV$36)</f>
        <v>3.8769632801205979E-10</v>
      </c>
      <c r="AW380" s="10">
        <f ca="1">SUMPRODUCT(S350:S379,'control variables'!AW$7:AW$36)</f>
        <v>2.9044596719607429E-10</v>
      </c>
      <c r="AX380" s="10">
        <f t="shared" ca="1" si="263"/>
        <v>6.7821266096373793E-10</v>
      </c>
      <c r="AY380" s="82">
        <f ca="1">SUMPRODUCT(P350:P379,'control variables'!BB$7:BB$36)</f>
        <v>3.0082348813710848E-12</v>
      </c>
      <c r="AZ380" s="82">
        <f ca="1">SUMPRODUCT(Q350:Q379,'control variables'!BC$7:BC$36)</f>
        <v>7.670993582995911E-12</v>
      </c>
      <c r="BA380" s="82">
        <f ca="1">SUMPRODUCT(R350:R379,'control variables'!BD$7:BD$36)</f>
        <v>5.3699312991566929E-11</v>
      </c>
      <c r="BB380" s="82">
        <f ca="1">SUMPRODUCT(S350:S379,'control variables'!BE$7:BE$36)</f>
        <v>7.6310557093310714E-12</v>
      </c>
      <c r="BC380" s="82">
        <f t="shared" ca="1" si="286"/>
        <v>7.2009597165264985E-11</v>
      </c>
      <c r="BD380" s="10">
        <f ca="1">SUMPRODUCT(P350:P379,'control variables'!BF$7:BF$36)</f>
        <v>6.2929653493528872E-13</v>
      </c>
      <c r="BE380" s="10">
        <f ca="1">SUMPRODUCT(Q350:Q379,'control variables'!BG$7:BG$36)</f>
        <v>7.2637668329944173E-13</v>
      </c>
      <c r="BF380" s="10">
        <f ca="1">SUMPRODUCT(R350:R379,'control variables'!BH$7:BH$36)</f>
        <v>2.1756571014300656E-11</v>
      </c>
      <c r="BG380" s="10">
        <f ca="1">SUMPRODUCT(S350:S379,'control variables'!BI$7:BI$36)</f>
        <v>4.8897354871945577E-11</v>
      </c>
      <c r="BH380" s="10">
        <f t="shared" ca="1" si="287"/>
        <v>7.2009599104480963E-11</v>
      </c>
      <c r="BI380" s="82">
        <f t="shared" ca="1" si="264"/>
        <v>7.2596621985256337E-10</v>
      </c>
      <c r="BJ380" s="82">
        <f t="shared" ca="1" si="265"/>
        <v>8.4183198971288773E-10</v>
      </c>
      <c r="BK380" s="82">
        <f t="shared" ca="1" si="266"/>
        <v>2.81724074412994E-9</v>
      </c>
      <c r="BL380" s="82">
        <f t="shared" ca="1" si="267"/>
        <v>1.3267943859986708E-9</v>
      </c>
      <c r="BM380" s="82">
        <f t="shared" ca="1" si="257"/>
        <v>5.7118333396940616E-9</v>
      </c>
      <c r="BN380" s="10">
        <f ca="1">BN379+BI380-INDIRECT(ADDRESS(MAX($D380-'key variables'!$B$9*30,34),scenario!BI$4),TRUE)</f>
        <v>9439390.0751690175</v>
      </c>
      <c r="BO380" s="10">
        <f ca="1">BO379+BJ380-INDIRECT(ADDRESS(MAX($D380-'key variables'!$B$9*30,34),scenario!BJ$4),TRUE)</f>
        <v>10895583.360992203</v>
      </c>
      <c r="BP380" s="10">
        <f ca="1">BP379+BK380-INDIRECT(ADDRESS(MAX($D380-'key variables'!$B$9*30,34),scenario!BK$4),TRUE)</f>
        <v>32531162.537994064</v>
      </c>
      <c r="BQ380" s="10">
        <f ca="1">BQ379+BL380-INDIRECT(ADDRESS(MAX($D380-'key variables'!$B$9*30,34),scenario!BL$4),TRUE)</f>
        <v>14415841.516535137</v>
      </c>
      <c r="BR380" s="10">
        <f t="shared" ca="1" si="288"/>
        <v>67281977.490690395</v>
      </c>
      <c r="BS380" s="82">
        <f t="shared" ca="1" si="269"/>
        <v>1.5031328149091683E-9</v>
      </c>
      <c r="BT380" s="82">
        <f t="shared" ca="1" si="270"/>
        <v>4.1209060490209432E-9</v>
      </c>
      <c r="BU380" s="82">
        <f t="shared" ca="1" si="271"/>
        <v>1.1056605427286243E-8</v>
      </c>
      <c r="BV380" s="82">
        <f t="shared" ca="1" si="272"/>
        <v>4.5033421630143524E-9</v>
      </c>
      <c r="BW380" s="82">
        <f t="shared" ca="1" si="289"/>
        <v>2.1183986454230707E-8</v>
      </c>
      <c r="BX380" s="10">
        <f t="shared" ca="1" si="273"/>
        <v>1.4767224749518982E-11</v>
      </c>
      <c r="BY380" s="10">
        <f t="shared" ca="1" si="274"/>
        <v>4.1280823848138321E-11</v>
      </c>
      <c r="BZ380" s="10">
        <f t="shared" ca="1" si="275"/>
        <v>3.0992946750195544E-10</v>
      </c>
      <c r="CA380" s="10">
        <f t="shared" ca="1" si="276"/>
        <v>2.3817577754898838E-10</v>
      </c>
      <c r="CB380" s="10">
        <v>0</v>
      </c>
      <c r="CC380" s="82">
        <f t="shared" ca="1" si="277"/>
        <v>-3.1858208905107936E-12</v>
      </c>
      <c r="CD380" s="82">
        <f t="shared" ca="1" si="278"/>
        <v>6.9754501351810466E-12</v>
      </c>
      <c r="CE380" s="82">
        <f t="shared" ca="1" si="279"/>
        <v>2.2576435014050903E-9</v>
      </c>
      <c r="CF380" s="82">
        <f t="shared" ca="1" si="280"/>
        <v>1.5866528374648586E-9</v>
      </c>
      <c r="CG380" s="82">
        <f t="shared" ca="1" si="290"/>
        <v>3.8480859681146194E-9</v>
      </c>
      <c r="CH380" s="13" t="str">
        <f t="shared" ca="1" si="242"/>
        <v/>
      </c>
      <c r="CI380" s="81">
        <f t="shared" ca="1" si="251"/>
        <v>0.1131775965863165</v>
      </c>
      <c r="CJ380" s="81">
        <f t="shared" ca="1" si="252"/>
        <v>0.13063724757458739</v>
      </c>
      <c r="CK380" s="81">
        <f t="shared" ca="1" si="253"/>
        <v>0.3900462594393907</v>
      </c>
      <c r="CL380" s="81">
        <f t="shared" ca="1" si="254"/>
        <v>0.1728448853811641</v>
      </c>
      <c r="CM380" s="89">
        <f t="shared" ca="1" si="243"/>
        <v>0.80670598898145873</v>
      </c>
    </row>
    <row r="381" spans="1:91" x14ac:dyDescent="0.3">
      <c r="A381">
        <v>316</v>
      </c>
      <c r="B381" s="3">
        <f t="shared" si="256"/>
        <v>1.0666666666666667</v>
      </c>
      <c r="C381" s="3">
        <f t="shared" si="244"/>
        <v>10.533333333333333</v>
      </c>
      <c r="D381" s="4">
        <f t="shared" ca="1" si="281"/>
        <v>381</v>
      </c>
      <c r="E381" s="58">
        <f>(0.5*(COS(B381*2*PI())+1)*('key variables'!$B$4-'key variables'!$B$6)+'key variables'!$B$6)/'key variables'!$B$4</f>
        <v>1</v>
      </c>
      <c r="F381" s="10">
        <f t="shared" ca="1" si="245"/>
        <v>11689222.907461114</v>
      </c>
      <c r="G381" s="10">
        <f t="shared" ca="1" si="246"/>
        <v>13492492.798713122</v>
      </c>
      <c r="H381" s="10">
        <f t="shared" ca="1" si="247"/>
        <v>40309474.521088287</v>
      </c>
      <c r="I381" s="10">
        <f t="shared" ca="1" si="248"/>
        <v>17912154.249750931</v>
      </c>
      <c r="J381" s="10">
        <f t="shared" ca="1" si="282"/>
        <v>83403344.477013454</v>
      </c>
      <c r="K381" s="82">
        <f t="shared" ca="1" si="258"/>
        <v>2249832.8322920953</v>
      </c>
      <c r="L381" s="82">
        <f t="shared" ca="1" si="259"/>
        <v>2596909.4377209148</v>
      </c>
      <c r="M381" s="82">
        <f t="shared" ca="1" si="260"/>
        <v>7778311.9830942117</v>
      </c>
      <c r="N381" s="82">
        <f t="shared" ca="1" si="261"/>
        <v>3496312.7332157893</v>
      </c>
      <c r="O381" s="82">
        <f t="shared" ca="1" si="283"/>
        <v>16121366.98632301</v>
      </c>
      <c r="P381" s="10">
        <f ca="1">IF(IF($A381&gt;='key variables'!$B$26,K381*SUMPRODUCT(Z381:AC381,'control variables'!$O$3:$R$3)/J381+F$65*'key variables'!$B$25/scenario!J$65,K381*SUMPRODUCT(Z381:AC381,'control variables'!$O$7:$R$7)/J381+F$65*'key variables'!$B$25/scenario!J$65)&lt;'key variables'!$B$28,0,IF($A381&gt;='key variables'!$B$26,K381*SUMPRODUCT(Z381:AC381,'control variables'!$O$3:$R$3)/J381+F$65*'key variables'!$B$25/scenario!J$65,K381*SUMPRODUCT(Z381:AC381,'control variables'!$O$7:$R$7)/J381+F$65*'key variables'!$B$25/scenario!J$65))</f>
        <v>8.8414035456803635E-11</v>
      </c>
      <c r="Q381" s="10">
        <f ca="1">IF(IF($A381&gt;='key variables'!$B$26,L381*SUMPRODUCT(Z381:AC381,'control variables'!$O$4:$R$4)/J381+G$65*'key variables'!$B$25/scenario!J$65,L381*SUMPRODUCT(Z381:AC381,'control variables'!$O$7:$R$7)/J381+G$65*'key variables'!$B$25/scenario!J$65)&lt;'key variables'!$B$28,0,IF($A381&gt;='key variables'!$B$26,L381*SUMPRODUCT(Z381:AC381,'control variables'!$O$4:$R$4)/J381+G$65*'key variables'!$B$25/scenario!J$65,L381*SUMPRODUCT(Z381:AC381,'control variables'!$O$7:$R$7)/J381+G$65*'key variables'!$B$25/scenario!J$65))</f>
        <v>1.0205346806626904E-10</v>
      </c>
      <c r="R381" s="10">
        <f ca="1">IF(IF($A381&gt;='key variables'!$B$26,M381*SUMPRODUCT(Z381:AC381,'control variables'!$O$5:$R$5)/J381+H$65*'key variables'!$B$25/scenario!J$65,M381*SUMPRODUCT(Z381:AC381,'control variables'!$O$7:$R$7)/J381+H$65*'key variables'!$B$25/scenario!J$65)&lt;'key variables'!$B$28,0,IF($A381&gt;='key variables'!$B$26,M381*SUMPRODUCT(Z381:AC381,'control variables'!$O$5:$R$5)/J381+H$65*'key variables'!$B$25/scenario!J$65,M381*SUMPRODUCT(Z381:AC381,'control variables'!$O$7:$R$7)/J381+H$65*'key variables'!$B$25/scenario!J$65))</f>
        <v>3.0567246668133198E-10</v>
      </c>
      <c r="S381" s="10">
        <f ca="1">IF(IF($A381&gt;='key variables'!$B$26,N381*SUMPRODUCT(Z381:AC381,'control variables'!$O$6:$R$6)/J381+I$65*'key variables'!$B$25/scenario!J$65,N381*SUMPRODUCT(Z381:AC381,'control variables'!$O$7:$R$7)/J381+I$65*'key variables'!$B$25/scenario!J$65)&lt;'key variables'!$B$28,0,IF($A381&gt;='key variables'!$B$26,N381*SUMPRODUCT(Z381:AC381,'control variables'!$O$6:$R$6)/J381+I$65*'key variables'!$B$25/scenario!J$65,N381*SUMPRODUCT(Z381:AC381,'control variables'!$O$7:$R$7)/J381+I$65*'key variables'!$B$25/scenario!J$65))</f>
        <v>1.3739826067329851E-10</v>
      </c>
      <c r="T381" s="10">
        <f t="shared" ca="1" si="255"/>
        <v>6.3353823087770319E-10</v>
      </c>
      <c r="U381" s="82">
        <f ca="1">SUMPRODUCT(P351:P380,'control variables'!AD$7:AD$36)</f>
        <v>1.8745411156349098E-10</v>
      </c>
      <c r="V381" s="82">
        <f ca="1">SUMPRODUCT(Q351:Q380,'control variables'!AE$7:AE$36)</f>
        <v>2.1637223195950671E-10</v>
      </c>
      <c r="W381" s="82">
        <f ca="1">SUMPRODUCT(R351:R380,'control variables'!AF$7:AF$36)</f>
        <v>6.4808217807414361E-10</v>
      </c>
      <c r="X381" s="82">
        <f ca="1">SUMPRODUCT(S351:S380,'control variables'!AG$7:AG$36)</f>
        <v>2.9130973099249192E-10</v>
      </c>
      <c r="Y381" s="82">
        <f t="shared" ca="1" si="249"/>
        <v>1.3432182525896334E-9</v>
      </c>
      <c r="Z381" s="10">
        <f ca="1">IF($A381&gt;='key variables'!$B$26,SUMPRODUCT(P351:P380,'control variables'!V$7:V$36)*$E381,SUMPRODUCT(P351:P380,'control variables'!Z$7:Z$36)*$E381)</f>
        <v>4.5740700909932924E-10</v>
      </c>
      <c r="AA381" s="10">
        <f ca="1">IF($A381&gt;='key variables'!$B$26,SUMPRODUCT(Q351:Q380,'control variables'!W$7:W$36)*$E381,SUMPRODUCT(Q351:Q380,'control variables'!AA$7:AA$36)*$E381)</f>
        <v>5.27970150386501E-10</v>
      </c>
      <c r="AB381" s="10">
        <f ca="1">IF($A381&gt;='key variables'!$B$26,SUMPRODUCT(R351:R380,'control variables'!X$7:X$36)*$E381,SUMPRODUCT(R351:R380,'control variables'!AB$7:AB$36)*$E381)</f>
        <v>1.5813861229875943E-9</v>
      </c>
      <c r="AC381" s="10">
        <f ca="1">IF($A381&gt;='key variables'!$B$26,SUMPRODUCT(S351:S380,'control variables'!Y$7:Y$36)*$E381,SUMPRODUCT(S351:S380,'control variables'!AC$7:AC$36)*$E381)</f>
        <v>7.1082523431167808E-10</v>
      </c>
      <c r="AD381" s="10">
        <f t="shared" ca="1" si="250"/>
        <v>3.2775885167851027E-9</v>
      </c>
      <c r="AE381" s="82">
        <f ca="1">SUMPRODUCT(P351:P380,'control variables'!AL$7:AL$36)</f>
        <v>6.2278279515080437E-10</v>
      </c>
      <c r="AF381" s="82">
        <f ca="1">SUMPRODUCT(Q351:Q380,'control variables'!AM$7:AM$36)</f>
        <v>7.1697848171935476E-10</v>
      </c>
      <c r="AG381" s="82">
        <f ca="1">SUMPRODUCT(R351:R380,'control variables'!AN$7:AN$36)</f>
        <v>2.0442940815331968E-9</v>
      </c>
      <c r="AH381" s="82">
        <f ca="1">SUMPRODUCT(S351:S380,'control variables'!AO$7:AO$36)</f>
        <v>8.8515905947517977E-10</v>
      </c>
      <c r="AI381" s="82">
        <f t="shared" ca="1" si="262"/>
        <v>4.2692144178785359E-9</v>
      </c>
      <c r="AJ381" s="10">
        <f ca="1">SUMPRODUCT(P351:P380,'control variables'!AP$7:AP$36)</f>
        <v>5.9507138304779254E-13</v>
      </c>
      <c r="AK381" s="10">
        <f ca="1">SUMPRODUCT(Q351:Q380,'control variables'!AQ$7:AQ$36)</f>
        <v>1.7171792372459026E-12</v>
      </c>
      <c r="AL381" s="10">
        <f ca="1">SUMPRODUCT(R351:R380,'control variables'!AR$7:AR$36)</f>
        <v>6.1719930518235342E-11</v>
      </c>
      <c r="AM381" s="10">
        <f ca="1">SUMPRODUCT(S351:S380,'control variables'!AS$7:AS$36)</f>
        <v>4.6238005416666654E-11</v>
      </c>
      <c r="AN381" s="10">
        <f t="shared" ca="1" si="284"/>
        <v>1.1027018655519568E-10</v>
      </c>
      <c r="AO381" s="82">
        <f ca="1">SUMPRODUCT(P351:P380,'control variables'!AX$7:AX$36)</f>
        <v>8.09206268919952E-13</v>
      </c>
      <c r="AP381" s="82">
        <f ca="1">SUMPRODUCT(Q351:Q380,'control variables'!AY$7:AY$36)</f>
        <v>1.8680813673434065E-12</v>
      </c>
      <c r="AQ381" s="82">
        <f ca="1">SUMPRODUCT(R351:R380,'control variables'!AZ$7:AZ$36)</f>
        <v>1.6785937322967744E-11</v>
      </c>
      <c r="AR381" s="82">
        <f ca="1">SUMPRODUCT(S351:S380,'control variables'!BA$7:BA$36)</f>
        <v>1.2575326225195508E-11</v>
      </c>
      <c r="AS381" s="82">
        <f t="shared" ca="1" si="285"/>
        <v>3.203855118442661E-11</v>
      </c>
      <c r="AT381" s="10">
        <f ca="1">SUMPRODUCT(P351:P380,'control variables'!AT$7:AT$36)</f>
        <v>-7.1415610990372869E-13</v>
      </c>
      <c r="AU381" s="10">
        <f ca="1">SUMPRODUCT(Q351:Q380,'control variables'!AU$7:AU$36)</f>
        <v>7.7470226989292694E-13</v>
      </c>
      <c r="AV381" s="10">
        <f ca="1">SUMPRODUCT(R351:R380,'control variables'!AV$7:AV$36)</f>
        <v>3.33593005598004E-10</v>
      </c>
      <c r="AW381" s="10">
        <f ca="1">SUMPRODUCT(S351:S380,'control variables'!AW$7:AW$36)</f>
        <v>2.4991400784622299E-10</v>
      </c>
      <c r="AX381" s="10">
        <f t="shared" ca="1" si="263"/>
        <v>5.8356755960421617E-10</v>
      </c>
      <c r="AY381" s="82">
        <f ca="1">SUMPRODUCT(P351:P380,'control variables'!BB$7:BB$36)</f>
        <v>2.5884333771407786E-12</v>
      </c>
      <c r="AZ381" s="82">
        <f ca="1">SUMPRODUCT(Q351:Q380,'control variables'!BC$7:BC$36)</f>
        <v>6.6005004958288051E-12</v>
      </c>
      <c r="BA381" s="82">
        <f ca="1">SUMPRODUCT(R351:R380,'control variables'!BD$7:BD$36)</f>
        <v>4.620553233315001E-11</v>
      </c>
      <c r="BB381" s="82">
        <f ca="1">SUMPRODUCT(S351:S380,'control variables'!BE$7:BE$36)</f>
        <v>6.5661359833213976E-12</v>
      </c>
      <c r="BC381" s="82">
        <f t="shared" ca="1" si="286"/>
        <v>6.1960602189440991E-11</v>
      </c>
      <c r="BD381" s="10">
        <f ca="1">SUMPRODUCT(P351:P380,'control variables'!BF$7:BF$36)</f>
        <v>5.414777167942177E-13</v>
      </c>
      <c r="BE381" s="10">
        <f ca="1">SUMPRODUCT(Q351:Q380,'control variables'!BG$7:BG$36)</f>
        <v>6.250102553734601E-13</v>
      </c>
      <c r="BF381" s="10">
        <f ca="1">SUMPRODUCT(R351:R380,'control variables'!BH$7:BH$36)</f>
        <v>1.872042470296806E-11</v>
      </c>
      <c r="BG381" s="10">
        <f ca="1">SUMPRODUCT(S351:S380,'control variables'!BI$7:BI$36)</f>
        <v>4.2073691182902146E-11</v>
      </c>
      <c r="BH381" s="10">
        <f t="shared" ca="1" si="287"/>
        <v>6.1960603858037891E-11</v>
      </c>
      <c r="BI381" s="82">
        <f t="shared" ca="1" si="264"/>
        <v>6.2465707241804142E-10</v>
      </c>
      <c r="BJ381" s="82">
        <f t="shared" ca="1" si="265"/>
        <v>7.2435368448507651E-10</v>
      </c>
      <c r="BK381" s="82">
        <f t="shared" ca="1" si="266"/>
        <v>2.4240926194643507E-9</v>
      </c>
      <c r="BL381" s="82">
        <f t="shared" ca="1" si="267"/>
        <v>1.1416392033047242E-9</v>
      </c>
      <c r="BM381" s="82">
        <f t="shared" ca="1" si="257"/>
        <v>4.9147425796721923E-9</v>
      </c>
      <c r="BN381" s="10">
        <f ca="1">BN380+BI381-INDIRECT(ADDRESS(MAX($D381-'key variables'!$B$9*30,34),scenario!BI$4),TRUE)</f>
        <v>9439390.0751690175</v>
      </c>
      <c r="BO381" s="10">
        <f ca="1">BO380+BJ381-INDIRECT(ADDRESS(MAX($D381-'key variables'!$B$9*30,34),scenario!BJ$4),TRUE)</f>
        <v>10895583.360992203</v>
      </c>
      <c r="BP381" s="10">
        <f ca="1">BP380+BK381-INDIRECT(ADDRESS(MAX($D381-'key variables'!$B$9*30,34),scenario!BK$4),TRUE)</f>
        <v>32531162.537994068</v>
      </c>
      <c r="BQ381" s="10">
        <f ca="1">BQ380+BL381-INDIRECT(ADDRESS(MAX($D381-'key variables'!$B$9*30,34),scenario!BL$4),TRUE)</f>
        <v>14415841.516535139</v>
      </c>
      <c r="BR381" s="10">
        <f t="shared" ca="1" si="288"/>
        <v>67281977.490690395</v>
      </c>
      <c r="BS381" s="82">
        <f t="shared" ca="1" si="269"/>
        <v>9.6634830023113634E-10</v>
      </c>
      <c r="BT381" s="82">
        <f t="shared" ca="1" si="270"/>
        <v>3.4979808223467626E-9</v>
      </c>
      <c r="BU381" s="82">
        <f t="shared" ca="1" si="271"/>
        <v>8.9194648498002545E-9</v>
      </c>
      <c r="BV381" s="82">
        <f t="shared" ca="1" si="272"/>
        <v>3.4570275292000245E-9</v>
      </c>
      <c r="BW381" s="82">
        <f t="shared" ca="1" si="289"/>
        <v>1.6840821501578177E-8</v>
      </c>
      <c r="BX381" s="10">
        <f t="shared" ca="1" si="273"/>
        <v>1.2446519924503937E-11</v>
      </c>
      <c r="BY381" s="10">
        <f t="shared" ca="1" si="274"/>
        <v>3.5923394464279467E-11</v>
      </c>
      <c r="BZ381" s="10">
        <f t="shared" ca="1" si="275"/>
        <v>2.617894477888051E-10</v>
      </c>
      <c r="CA381" s="10">
        <f t="shared" ca="1" si="276"/>
        <v>2.0211127660796033E-10</v>
      </c>
      <c r="CB381" s="10">
        <v>0</v>
      </c>
      <c r="CC381" s="82">
        <f t="shared" ca="1" si="277"/>
        <v>-2.6857996664792242E-12</v>
      </c>
      <c r="CD381" s="82">
        <f t="shared" ca="1" si="278"/>
        <v>6.0498457351906156E-12</v>
      </c>
      <c r="CE381" s="82">
        <f t="shared" ca="1" si="279"/>
        <v>1.9689844890023539E-9</v>
      </c>
      <c r="CF381" s="82">
        <f t="shared" ca="1" si="280"/>
        <v>1.3704015088101069E-9</v>
      </c>
      <c r="CG381" s="82">
        <f t="shared" ca="1" si="290"/>
        <v>3.3427500438811724E-9</v>
      </c>
      <c r="CH381" s="13" t="str">
        <f t="shared" ca="1" si="242"/>
        <v/>
      </c>
      <c r="CI381" s="81">
        <f t="shared" ca="1" si="251"/>
        <v>0.1131775965863165</v>
      </c>
      <c r="CJ381" s="81">
        <f t="shared" ca="1" si="252"/>
        <v>0.13063724757458739</v>
      </c>
      <c r="CK381" s="81">
        <f t="shared" ca="1" si="253"/>
        <v>0.39004625943939075</v>
      </c>
      <c r="CL381" s="81">
        <f t="shared" ca="1" si="254"/>
        <v>0.17284488538116413</v>
      </c>
      <c r="CM381" s="89">
        <f t="shared" ca="1" si="243"/>
        <v>0.80670598898145873</v>
      </c>
    </row>
    <row r="382" spans="1:91" x14ac:dyDescent="0.3">
      <c r="A382">
        <v>317</v>
      </c>
      <c r="B382" s="3">
        <f t="shared" si="256"/>
        <v>1.0694444444444444</v>
      </c>
      <c r="C382" s="3">
        <f t="shared" si="244"/>
        <v>10.566666666666666</v>
      </c>
      <c r="D382" s="4">
        <f t="shared" ca="1" si="281"/>
        <v>382</v>
      </c>
      <c r="E382" s="58">
        <f>(0.5*(COS(B382*2*PI())+1)*('key variables'!$B$4-'key variables'!$B$6)+'key variables'!$B$6)/'key variables'!$B$4</f>
        <v>1</v>
      </c>
      <c r="F382" s="10">
        <f t="shared" ca="1" si="245"/>
        <v>11689222.907461114</v>
      </c>
      <c r="G382" s="10">
        <f t="shared" ca="1" si="246"/>
        <v>13492492.798713122</v>
      </c>
      <c r="H382" s="10">
        <f t="shared" ca="1" si="247"/>
        <v>40309474.521088287</v>
      </c>
      <c r="I382" s="10">
        <f t="shared" ca="1" si="248"/>
        <v>17912154.249750931</v>
      </c>
      <c r="J382" s="10">
        <f t="shared" ca="1" si="282"/>
        <v>83403344.477013454</v>
      </c>
      <c r="K382" s="82">
        <f t="shared" ca="1" si="258"/>
        <v>2249832.8322920958</v>
      </c>
      <c r="L382" s="82">
        <f t="shared" ca="1" si="259"/>
        <v>2596909.4377209153</v>
      </c>
      <c r="M382" s="82">
        <f t="shared" ca="1" si="260"/>
        <v>7778311.9830942098</v>
      </c>
      <c r="N382" s="82">
        <f t="shared" ca="1" si="261"/>
        <v>3496312.7332157888</v>
      </c>
      <c r="O382" s="82">
        <f t="shared" ca="1" si="283"/>
        <v>16121366.986323008</v>
      </c>
      <c r="P382" s="10">
        <f ca="1">IF(IF($A382&gt;='key variables'!$B$26,K382*SUMPRODUCT(Z382:AC382,'control variables'!$O$3:$R$3)/J382+F$65*'key variables'!$B$25/scenario!J$65,K382*SUMPRODUCT(Z382:AC382,'control variables'!$O$7:$R$7)/J382+F$65*'key variables'!$B$25/scenario!J$65)&lt;'key variables'!$B$28,0,IF($A382&gt;='key variables'!$B$26,K382*SUMPRODUCT(Z382:AC382,'control variables'!$O$3:$R$3)/J382+F$65*'key variables'!$B$25/scenario!J$65,K382*SUMPRODUCT(Z382:AC382,'control variables'!$O$7:$R$7)/J382+F$65*'key variables'!$B$25/scenario!J$65))</f>
        <v>7.6075788430387613E-11</v>
      </c>
      <c r="Q382" s="10">
        <f ca="1">IF(IF($A382&gt;='key variables'!$B$26,L382*SUMPRODUCT(Z382:AC382,'control variables'!$O$4:$R$4)/J382+G$65*'key variables'!$B$25/scenario!J$65,L382*SUMPRODUCT(Z382:AC382,'control variables'!$O$7:$R$7)/J382+G$65*'key variables'!$B$25/scenario!J$65)&lt;'key variables'!$B$28,0,IF($A382&gt;='key variables'!$B$26,L382*SUMPRODUCT(Z382:AC382,'control variables'!$O$4:$R$4)/J382+G$65*'key variables'!$B$25/scenario!J$65,L382*SUMPRODUCT(Z382:AC382,'control variables'!$O$7:$R$7)/J382+G$65*'key variables'!$B$25/scenario!J$65))</f>
        <v>8.7811827670618567E-11</v>
      </c>
      <c r="R382" s="10">
        <f ca="1">IF(IF($A382&gt;='key variables'!$B$26,M382*SUMPRODUCT(Z382:AC382,'control variables'!$O$5:$R$5)/J382+H$65*'key variables'!$B$25/scenario!J$65,M382*SUMPRODUCT(Z382:AC382,'control variables'!$O$7:$R$7)/J382+H$65*'key variables'!$B$25/scenario!J$65)&lt;'key variables'!$B$28,0,IF($A382&gt;='key variables'!$B$26,M382*SUMPRODUCT(Z382:AC382,'control variables'!$O$5:$R$5)/J382+H$65*'key variables'!$B$25/scenario!J$65,M382*SUMPRODUCT(Z382:AC382,'control variables'!$O$7:$R$7)/J382+H$65*'key variables'!$B$25/scenario!J$65))</f>
        <v>2.630156375523095E-10</v>
      </c>
      <c r="S382" s="10">
        <f ca="1">IF(IF($A382&gt;='key variables'!$B$26,N382*SUMPRODUCT(Z382:AC382,'control variables'!$O$6:$R$6)/J382+I$65*'key variables'!$B$25/scenario!J$65,N382*SUMPRODUCT(Z382:AC382,'control variables'!$O$7:$R$7)/J382+I$65*'key variables'!$B$25/scenario!J$65)&lt;'key variables'!$B$28,0,IF($A382&gt;='key variables'!$B$26,N382*SUMPRODUCT(Z382:AC382,'control variables'!$O$6:$R$6)/J382+I$65*'key variables'!$B$25/scenario!J$65,N382*SUMPRODUCT(Z382:AC382,'control variables'!$O$7:$R$7)/J382+I$65*'key variables'!$B$25/scenario!J$65))</f>
        <v>1.1822422713407258E-10</v>
      </c>
      <c r="T382" s="10">
        <f t="shared" ca="1" si="255"/>
        <v>5.4512748078738826E-10</v>
      </c>
      <c r="U382" s="82">
        <f ca="1">SUMPRODUCT(P352:P381,'control variables'!AD$7:AD$36)</f>
        <v>1.6129474531990743E-10</v>
      </c>
      <c r="V382" s="82">
        <f ca="1">SUMPRODUCT(Q352:Q381,'control variables'!AE$7:AE$36)</f>
        <v>1.8617731964971062E-10</v>
      </c>
      <c r="W382" s="82">
        <f ca="1">SUMPRODUCT(R352:R381,'control variables'!AF$7:AF$36)</f>
        <v>5.5764180890444069E-10</v>
      </c>
      <c r="X382" s="82">
        <f ca="1">SUMPRODUCT(S352:S381,'control variables'!AG$7:AG$36)</f>
        <v>2.5065723273682524E-10</v>
      </c>
      <c r="Y382" s="82">
        <f t="shared" ca="1" si="249"/>
        <v>1.1557711066108839E-9</v>
      </c>
      <c r="Z382" s="10">
        <f ca="1">IF($A382&gt;='key variables'!$B$26,SUMPRODUCT(P352:P381,'control variables'!V$7:V$36)*$E382,SUMPRODUCT(P352:P381,'control variables'!Z$7:Z$36)*$E382)</f>
        <v>3.9357550722608932E-10</v>
      </c>
      <c r="AA382" s="10">
        <f ca="1">IF($A382&gt;='key variables'!$B$26,SUMPRODUCT(Q352:Q381,'control variables'!W$7:W$36)*$E382,SUMPRODUCT(Q352:Q381,'control variables'!AA$7:AA$36)*$E382)</f>
        <v>4.5429150757389771E-10</v>
      </c>
      <c r="AB382" s="10">
        <f ca="1">IF($A382&gt;='key variables'!$B$26,SUMPRODUCT(R352:R381,'control variables'!X$7:X$36)*$E382,SUMPRODUCT(R352:R381,'control variables'!AB$7:AB$36)*$E382)</f>
        <v>1.3607024664984614E-9</v>
      </c>
      <c r="AC382" s="10">
        <f ca="1">IF($A382&gt;='key variables'!$B$26,SUMPRODUCT(S352:S381,'control variables'!Y$7:Y$36)*$E382,SUMPRODUCT(S352:S381,'control variables'!AC$7:AC$36)*$E382)</f>
        <v>6.1162902311925421E-10</v>
      </c>
      <c r="AD382" s="10">
        <f t="shared" ca="1" si="250"/>
        <v>2.8201985044177026E-9</v>
      </c>
      <c r="AE382" s="82">
        <f ca="1">SUMPRODUCT(P352:P381,'control variables'!AL$7:AL$36)</f>
        <v>5.3587297443431108E-10</v>
      </c>
      <c r="AF382" s="82">
        <f ca="1">SUMPRODUCT(Q352:Q381,'control variables'!AM$7:AM$36)</f>
        <v>6.1692358009233734E-10</v>
      </c>
      <c r="AG382" s="82">
        <f ca="1">SUMPRODUCT(R352:R381,'control variables'!AN$7:AN$36)</f>
        <v>1.7590112614212242E-9</v>
      </c>
      <c r="AH382" s="82">
        <f ca="1">SUMPRODUCT(S352:S381,'control variables'!AO$7:AO$36)</f>
        <v>7.6163442815337302E-10</v>
      </c>
      <c r="AI382" s="82">
        <f t="shared" ca="1" si="262"/>
        <v>3.6734422441012456E-9</v>
      </c>
      <c r="AJ382" s="10">
        <f ca="1">SUMPRODUCT(P352:P381,'control variables'!AP$7:AP$36)</f>
        <v>5.1202871132196864E-13</v>
      </c>
      <c r="AK382" s="10">
        <f ca="1">SUMPRODUCT(Q352:Q381,'control variables'!AQ$7:AQ$36)</f>
        <v>1.4775455466411569E-12</v>
      </c>
      <c r="AL382" s="10">
        <f ca="1">SUMPRODUCT(R352:R381,'control variables'!AR$7:AR$36)</f>
        <v>5.3106866480916557E-11</v>
      </c>
      <c r="AM382" s="10">
        <f ca="1">SUMPRODUCT(S352:S381,'control variables'!AS$7:AS$36)</f>
        <v>3.9785456000818288E-11</v>
      </c>
      <c r="AN382" s="10">
        <f t="shared" ca="1" si="284"/>
        <v>9.4881896739697974E-11</v>
      </c>
      <c r="AO382" s="82">
        <f ca="1">SUMPRODUCT(P352:P381,'control variables'!AX$7:AX$36)</f>
        <v>6.9628090826115926E-13</v>
      </c>
      <c r="AP382" s="82">
        <f ca="1">SUMPRODUCT(Q352:Q381,'control variables'!AY$7:AY$36)</f>
        <v>1.6073891677775472E-12</v>
      </c>
      <c r="AQ382" s="82">
        <f ca="1">SUMPRODUCT(R352:R381,'control variables'!AZ$7:AZ$36)</f>
        <v>1.4443446787492753E-11</v>
      </c>
      <c r="AR382" s="82">
        <f ca="1">SUMPRODUCT(S352:S381,'control variables'!BA$7:BA$36)</f>
        <v>1.0820429724853823E-11</v>
      </c>
      <c r="AS382" s="82">
        <f t="shared" ca="1" si="285"/>
        <v>2.756754658838528E-11</v>
      </c>
      <c r="AT382" s="10">
        <f ca="1">SUMPRODUCT(P352:P381,'control variables'!AT$7:AT$36)</f>
        <v>-6.1449507244637262E-13</v>
      </c>
      <c r="AU382" s="10">
        <f ca="1">SUMPRODUCT(Q352:Q381,'control variables'!AU$7:AU$36)</f>
        <v>6.6659196898335997E-13</v>
      </c>
      <c r="AV382" s="10">
        <f ca="1">SUMPRODUCT(R352:R381,'control variables'!AV$7:AV$36)</f>
        <v>2.870398436697298E-10</v>
      </c>
      <c r="AW382" s="10">
        <f ca="1">SUMPRODUCT(S352:S381,'control variables'!AW$7:AW$36)</f>
        <v>2.1503831477060411E-10</v>
      </c>
      <c r="AX382" s="10">
        <f t="shared" ca="1" si="263"/>
        <v>5.0213025533687096E-10</v>
      </c>
      <c r="AY382" s="82">
        <f ca="1">SUMPRODUCT(P352:P381,'control variables'!BB$7:BB$36)</f>
        <v>2.2272154974955662E-12</v>
      </c>
      <c r="AZ382" s="82">
        <f ca="1">SUMPRODUCT(Q352:Q381,'control variables'!BC$7:BC$36)</f>
        <v>5.6793955468831617E-12</v>
      </c>
      <c r="BA382" s="82">
        <f ca="1">SUMPRODUCT(R352:R381,'control variables'!BD$7:BD$36)</f>
        <v>3.9757514561220707E-11</v>
      </c>
      <c r="BB382" s="82">
        <f ca="1">SUMPRODUCT(S352:S381,'control variables'!BE$7:BE$36)</f>
        <v>5.6498266286732922E-12</v>
      </c>
      <c r="BC382" s="82">
        <f t="shared" ca="1" si="286"/>
        <v>5.3313952234272724E-11</v>
      </c>
      <c r="BD382" s="10">
        <f ca="1">SUMPRODUCT(P352:P381,'control variables'!BF$7:BF$36)</f>
        <v>4.6591408264281788E-13</v>
      </c>
      <c r="BE382" s="10">
        <f ca="1">SUMPRODUCT(Q352:Q381,'control variables'!BG$7:BG$36)</f>
        <v>5.3778959086020247E-13</v>
      </c>
      <c r="BF382" s="10">
        <f ca="1">SUMPRODUCT(R352:R381,'control variables'!BH$7:BH$36)</f>
        <v>1.610797495750328E-11</v>
      </c>
      <c r="BG382" s="10">
        <f ca="1">SUMPRODUCT(S352:S381,'control variables'!BI$7:BI$36)</f>
        <v>3.620227503900933E-11</v>
      </c>
      <c r="BH382" s="10">
        <f t="shared" ca="1" si="287"/>
        <v>5.3313953670015633E-11</v>
      </c>
      <c r="BI382" s="82">
        <f t="shared" ca="1" si="264"/>
        <v>5.374856948593603E-10</v>
      </c>
      <c r="BJ382" s="82">
        <f t="shared" ca="1" si="265"/>
        <v>6.2326956760820385E-10</v>
      </c>
      <c r="BK382" s="82">
        <f t="shared" ca="1" si="266"/>
        <v>2.085808619652175E-9</v>
      </c>
      <c r="BL382" s="82">
        <f t="shared" ca="1" si="267"/>
        <v>9.8232256955265043E-10</v>
      </c>
      <c r="BM382" s="82">
        <f t="shared" ca="1" si="257"/>
        <v>4.2288864516723892E-9</v>
      </c>
      <c r="BN382" s="10">
        <f ca="1">BN381+BI382-INDIRECT(ADDRESS(MAX($D382-'key variables'!$B$9*30,34),scenario!BI$4),TRUE)</f>
        <v>9439390.0751690175</v>
      </c>
      <c r="BO382" s="10">
        <f ca="1">BO381+BJ382-INDIRECT(ADDRESS(MAX($D382-'key variables'!$B$9*30,34),scenario!BJ$4),TRUE)</f>
        <v>10895583.360992203</v>
      </c>
      <c r="BP382" s="10">
        <f ca="1">BP381+BK382-INDIRECT(ADDRESS(MAX($D382-'key variables'!$B$9*30,34),scenario!BK$4),TRUE)</f>
        <v>32531162.537994072</v>
      </c>
      <c r="BQ382" s="10">
        <f ca="1">BQ381+BL382-INDIRECT(ADDRESS(MAX($D382-'key variables'!$B$9*30,34),scenario!BL$4),TRUE)</f>
        <v>14415841.516535141</v>
      </c>
      <c r="BR382" s="10">
        <f t="shared" ca="1" si="288"/>
        <v>67281977.490690395</v>
      </c>
      <c r="BS382" s="82">
        <f t="shared" ca="1" si="269"/>
        <v>5.0447247971952084E-10</v>
      </c>
      <c r="BT382" s="82">
        <f t="shared" ca="1" si="270"/>
        <v>2.9619852928183168E-9</v>
      </c>
      <c r="BU382" s="82">
        <f t="shared" ca="1" si="271"/>
        <v>7.0805638927428854E-9</v>
      </c>
      <c r="BV382" s="82">
        <f t="shared" ca="1" si="272"/>
        <v>2.5567269117424376E-9</v>
      </c>
      <c r="BW382" s="82">
        <f t="shared" ca="1" si="289"/>
        <v>1.310374857702316E-8</v>
      </c>
      <c r="BX382" s="10">
        <f t="shared" ca="1" si="273"/>
        <v>1.0449671252626713E-11</v>
      </c>
      <c r="BY382" s="10">
        <f t="shared" ca="1" si="274"/>
        <v>3.1313598494313656E-11</v>
      </c>
      <c r="BZ382" s="10">
        <f t="shared" ca="1" si="275"/>
        <v>2.2036740505757384E-10</v>
      </c>
      <c r="CA382" s="10">
        <f t="shared" ca="1" si="276"/>
        <v>1.7107960466513153E-10</v>
      </c>
      <c r="CB382" s="10">
        <v>0</v>
      </c>
      <c r="CC382" s="82">
        <f t="shared" ca="1" si="277"/>
        <v>-2.255556790972042E-12</v>
      </c>
      <c r="CD382" s="82">
        <f t="shared" ca="1" si="278"/>
        <v>5.2534101450708651E-12</v>
      </c>
      <c r="CE382" s="82">
        <f t="shared" ca="1" si="279"/>
        <v>1.7206080650260478E-9</v>
      </c>
      <c r="CF382" s="82">
        <f t="shared" ca="1" si="280"/>
        <v>1.1843282203154672E-9</v>
      </c>
      <c r="CG382" s="82">
        <f t="shared" ca="1" si="290"/>
        <v>2.9079341386956141E-9</v>
      </c>
      <c r="CH382" s="13" t="str">
        <f t="shared" ca="1" si="242"/>
        <v/>
      </c>
      <c r="CI382" s="81">
        <f t="shared" ca="1" si="251"/>
        <v>0.1131775965863165</v>
      </c>
      <c r="CJ382" s="81">
        <f t="shared" ca="1" si="252"/>
        <v>0.13063724757458739</v>
      </c>
      <c r="CK382" s="81">
        <f t="shared" ca="1" si="253"/>
        <v>0.39004625943939081</v>
      </c>
      <c r="CL382" s="81">
        <f t="shared" ca="1" si="254"/>
        <v>0.17284488538116416</v>
      </c>
      <c r="CM382" s="89">
        <f t="shared" ca="1" si="243"/>
        <v>0.80670598898145884</v>
      </c>
    </row>
    <row r="383" spans="1:91" x14ac:dyDescent="0.3">
      <c r="A383">
        <v>318</v>
      </c>
      <c r="B383" s="3">
        <f t="shared" si="256"/>
        <v>1.0722222222222222</v>
      </c>
      <c r="C383" s="3">
        <f t="shared" si="244"/>
        <v>10.6</v>
      </c>
      <c r="D383" s="4">
        <f t="shared" ca="1" si="281"/>
        <v>383</v>
      </c>
      <c r="E383" s="58">
        <f>(0.5*(COS(B383*2*PI())+1)*('key variables'!$B$4-'key variables'!$B$6)+'key variables'!$B$6)/'key variables'!$B$4</f>
        <v>1</v>
      </c>
      <c r="F383" s="10">
        <f t="shared" ca="1" si="245"/>
        <v>11689222.907461114</v>
      </c>
      <c r="G383" s="10">
        <f t="shared" ca="1" si="246"/>
        <v>13492492.798713122</v>
      </c>
      <c r="H383" s="10">
        <f t="shared" ca="1" si="247"/>
        <v>40309474.521088287</v>
      </c>
      <c r="I383" s="10">
        <f t="shared" ca="1" si="248"/>
        <v>17912154.249750931</v>
      </c>
      <c r="J383" s="10">
        <f t="shared" ca="1" si="282"/>
        <v>83403344.477013454</v>
      </c>
      <c r="K383" s="82">
        <f t="shared" ca="1" si="258"/>
        <v>2249832.8322920962</v>
      </c>
      <c r="L383" s="82">
        <f t="shared" ca="1" si="259"/>
        <v>2596909.4377209162</v>
      </c>
      <c r="M383" s="82">
        <f t="shared" ca="1" si="260"/>
        <v>7778311.9830942079</v>
      </c>
      <c r="N383" s="82">
        <f t="shared" ca="1" si="261"/>
        <v>3496312.7332157879</v>
      </c>
      <c r="O383" s="82">
        <f t="shared" ca="1" si="283"/>
        <v>16121366.986323008</v>
      </c>
      <c r="P383" s="10">
        <f ca="1">IF(IF($A383&gt;='key variables'!$B$26,K383*SUMPRODUCT(Z383:AC383,'control variables'!$O$3:$R$3)/J383+F$65*'key variables'!$B$25/scenario!J$65,K383*SUMPRODUCT(Z383:AC383,'control variables'!$O$7:$R$7)/J383+F$65*'key variables'!$B$25/scenario!J$65)&lt;'key variables'!$B$28,0,IF($A383&gt;='key variables'!$B$26,K383*SUMPRODUCT(Z383:AC383,'control variables'!$O$3:$R$3)/J383+F$65*'key variables'!$B$25/scenario!J$65,K383*SUMPRODUCT(Z383:AC383,'control variables'!$O$7:$R$7)/J383+F$65*'key variables'!$B$25/scenario!J$65))</f>
        <v>6.5459353318769204E-11</v>
      </c>
      <c r="Q383" s="10">
        <f ca="1">IF(IF($A383&gt;='key variables'!$B$26,L383*SUMPRODUCT(Z383:AC383,'control variables'!$O$4:$R$4)/J383+G$65*'key variables'!$B$25/scenario!J$65,L383*SUMPRODUCT(Z383:AC383,'control variables'!$O$7:$R$7)/J383+G$65*'key variables'!$B$25/scenario!J$65)&lt;'key variables'!$B$28,0,IF($A383&gt;='key variables'!$B$26,L383*SUMPRODUCT(Z383:AC383,'control variables'!$O$4:$R$4)/J383+G$65*'key variables'!$B$25/scenario!J$65,L383*SUMPRODUCT(Z383:AC383,'control variables'!$O$7:$R$7)/J383+G$65*'key variables'!$B$25/scenario!J$65))</f>
        <v>7.5557619206505405E-11</v>
      </c>
      <c r="R383" s="10">
        <f ca="1">IF(IF($A383&gt;='key variables'!$B$26,M383*SUMPRODUCT(Z383:AC383,'control variables'!$O$5:$R$5)/J383+H$65*'key variables'!$B$25/scenario!J$65,M383*SUMPRODUCT(Z383:AC383,'control variables'!$O$7:$R$7)/J383+H$65*'key variables'!$B$25/scenario!J$65)&lt;'key variables'!$B$28,0,IF($A383&gt;='key variables'!$B$26,M383*SUMPRODUCT(Z383:AC383,'control variables'!$O$5:$R$5)/J383+H$65*'key variables'!$B$25/scenario!J$65,M383*SUMPRODUCT(Z383:AC383,'control variables'!$O$7:$R$7)/J383+H$65*'key variables'!$B$25/scenario!J$65))</f>
        <v>2.2631160191855326E-10</v>
      </c>
      <c r="S383" s="10">
        <f ca="1">IF(IF($A383&gt;='key variables'!$B$26,N383*SUMPRODUCT(Z383:AC383,'control variables'!$O$6:$R$6)/J383+I$65*'key variables'!$B$25/scenario!J$65,N383*SUMPRODUCT(Z383:AC383,'control variables'!$O$7:$R$7)/J383+I$65*'key variables'!$B$25/scenario!J$65)&lt;'key variables'!$B$28,0,IF($A383&gt;='key variables'!$B$26,N383*SUMPRODUCT(Z383:AC383,'control variables'!$O$6:$R$6)/J383+I$65*'key variables'!$B$25/scenario!J$65,N383*SUMPRODUCT(Z383:AC383,'control variables'!$O$7:$R$7)/J383+I$65*'key variables'!$B$25/scenario!J$65))</f>
        <v>1.0172594480422718E-10</v>
      </c>
      <c r="T383" s="10">
        <f t="shared" ca="1" si="255"/>
        <v>4.69054519248055E-10</v>
      </c>
      <c r="U383" s="82">
        <f ca="1">SUMPRODUCT(P353:P382,'control variables'!AD$7:AD$36)</f>
        <v>1.387859388669752E-10</v>
      </c>
      <c r="V383" s="82">
        <f ca="1">SUMPRODUCT(Q353:Q382,'control variables'!AE$7:AE$36)</f>
        <v>1.6019613070515167E-10</v>
      </c>
      <c r="W383" s="82">
        <f ca="1">SUMPRODUCT(R353:R382,'control variables'!AF$7:AF$36)</f>
        <v>4.7982246319793257E-10</v>
      </c>
      <c r="X383" s="82">
        <f ca="1">SUMPRODUCT(S353:S382,'control variables'!AG$7:AG$36)</f>
        <v>2.1567782205292102E-10</v>
      </c>
      <c r="Y383" s="82">
        <f t="shared" ca="1" si="249"/>
        <v>9.9448235482298057E-10</v>
      </c>
      <c r="Z383" s="10">
        <f ca="1">IF($A383&gt;='key variables'!$B$26,SUMPRODUCT(P353:P382,'control variables'!V$7:V$36)*$E383,SUMPRODUCT(P353:P382,'control variables'!Z$7:Z$36)*$E383)</f>
        <v>3.3865174080582463E-10</v>
      </c>
      <c r="AA383" s="10">
        <f ca="1">IF($A383&gt;='key variables'!$B$26,SUMPRODUCT(Q353:Q382,'control variables'!W$7:W$36)*$E383,SUMPRODUCT(Q353:Q382,'control variables'!AA$7:AA$36)*$E383)</f>
        <v>3.9089477634802554E-10</v>
      </c>
      <c r="AB383" s="10">
        <f ca="1">IF($A383&gt;='key variables'!$B$26,SUMPRODUCT(R353:R382,'control variables'!X$7:X$36)*$E383,SUMPRODUCT(R353:R382,'control variables'!AB$7:AB$36)*$E383)</f>
        <v>1.170815384946641E-9</v>
      </c>
      <c r="AC383" s="10">
        <f ca="1">IF($A383&gt;='key variables'!$B$26,SUMPRODUCT(S353:S382,'control variables'!Y$7:Y$36)*$E383,SUMPRODUCT(S353:S382,'control variables'!AC$7:AC$36)*$E383)</f>
        <v>5.2627571991596541E-10</v>
      </c>
      <c r="AD383" s="10">
        <f t="shared" ca="1" si="250"/>
        <v>2.4266376220164566E-9</v>
      </c>
      <c r="AE383" s="82">
        <f ca="1">SUMPRODUCT(P353:P382,'control variables'!AL$7:AL$36)</f>
        <v>4.6109148641388096E-10</v>
      </c>
      <c r="AF383" s="82">
        <f ca="1">SUMPRODUCT(Q353:Q382,'control variables'!AM$7:AM$36)</f>
        <v>5.3083141736870428E-10</v>
      </c>
      <c r="AG383" s="82">
        <f ca="1">SUMPRODUCT(R353:R382,'control variables'!AN$7:AN$36)</f>
        <v>1.5135398794903968E-9</v>
      </c>
      <c r="AH383" s="82">
        <f ca="1">SUMPRODUCT(S353:S382,'control variables'!AO$7:AO$36)</f>
        <v>6.5534775466508227E-10</v>
      </c>
      <c r="AI383" s="82">
        <f t="shared" ca="1" si="262"/>
        <v>3.1608105379380644E-9</v>
      </c>
      <c r="AJ383" s="10">
        <f ca="1">SUMPRODUCT(P353:P382,'control variables'!AP$7:AP$36)</f>
        <v>4.4057470865975045E-13</v>
      </c>
      <c r="AK383" s="10">
        <f ca="1">SUMPRODUCT(Q353:Q382,'control variables'!AQ$7:AQ$36)</f>
        <v>1.2713529228903018E-12</v>
      </c>
      <c r="AL383" s="10">
        <f ca="1">SUMPRODUCT(R353:R382,'control variables'!AR$7:AR$36)</f>
        <v>4.5695762191252349E-11</v>
      </c>
      <c r="AM383" s="10">
        <f ca="1">SUMPRODUCT(S353:S382,'control variables'!AS$7:AS$36)</f>
        <v>3.4233364846280585E-11</v>
      </c>
      <c r="AN383" s="10">
        <f t="shared" ca="1" si="284"/>
        <v>8.1641054669082994E-11</v>
      </c>
      <c r="AO383" s="82">
        <f ca="1">SUMPRODUCT(P353:P382,'control variables'!AX$7:AX$36)</f>
        <v>5.9911436901750342E-13</v>
      </c>
      <c r="AP383" s="82">
        <f ca="1">SUMPRODUCT(Q353:Q382,'control variables'!AY$7:AY$36)</f>
        <v>1.3830767662775137E-12</v>
      </c>
      <c r="AQ383" s="82">
        <f ca="1">SUMPRODUCT(R353:R382,'control variables'!AZ$7:AZ$36)</f>
        <v>1.2427852617899087E-11</v>
      </c>
      <c r="AR383" s="82">
        <f ca="1">SUMPRODUCT(S353:S382,'control variables'!BA$7:BA$36)</f>
        <v>9.3104303883520119E-12</v>
      </c>
      <c r="AS383" s="82">
        <f t="shared" ca="1" si="285"/>
        <v>2.3720474141546118E-11</v>
      </c>
      <c r="AT383" s="10">
        <f ca="1">SUMPRODUCT(P353:P382,'control variables'!AT$7:AT$36)</f>
        <v>-5.2874180984291428E-13</v>
      </c>
      <c r="AU383" s="10">
        <f ca="1">SUMPRODUCT(Q353:Q382,'control variables'!AU$7:AU$36)</f>
        <v>5.7356854417701232E-13</v>
      </c>
      <c r="AV383" s="10">
        <f ca="1">SUMPRODUCT(R353:R382,'control variables'!AV$7:AV$36)</f>
        <v>2.4698321149223733E-10</v>
      </c>
      <c r="AW383" s="10">
        <f ca="1">SUMPRODUCT(S353:S382,'control variables'!AW$7:AW$36)</f>
        <v>1.8502955163615608E-10</v>
      </c>
      <c r="AX383" s="10">
        <f t="shared" ca="1" si="263"/>
        <v>4.3205758986272749E-10</v>
      </c>
      <c r="AY383" s="82">
        <f ca="1">SUMPRODUCT(P353:P382,'control variables'!BB$7:BB$36)</f>
        <v>1.9164058523166824E-12</v>
      </c>
      <c r="AZ383" s="82">
        <f ca="1">SUMPRODUCT(Q353:Q382,'control variables'!BC$7:BC$36)</f>
        <v>4.8868315059350744E-12</v>
      </c>
      <c r="BA383" s="82">
        <f ca="1">SUMPRODUCT(R353:R382,'control variables'!BD$7:BD$36)</f>
        <v>3.4209322656188434E-11</v>
      </c>
      <c r="BB383" s="82">
        <f ca="1">SUMPRODUCT(S353:S382,'control variables'!BE$7:BE$36)</f>
        <v>4.8613889531296624E-12</v>
      </c>
      <c r="BC383" s="82">
        <f t="shared" ca="1" si="286"/>
        <v>4.5873948967569852E-11</v>
      </c>
      <c r="BD383" s="10">
        <f ca="1">SUMPRODUCT(P353:P382,'control variables'!BF$7:BF$36)</f>
        <v>4.0089541207730936E-13</v>
      </c>
      <c r="BE383" s="10">
        <f ca="1">SUMPRODUCT(Q353:Q382,'control variables'!BG$7:BG$36)</f>
        <v>4.6274063753524946E-13</v>
      </c>
      <c r="BF383" s="10">
        <f ca="1">SUMPRODUCT(R353:R382,'control variables'!BH$7:BH$36)</f>
        <v>1.3860094594457309E-11</v>
      </c>
      <c r="BG383" s="10">
        <f ca="1">SUMPRODUCT(S353:S382,'control variables'!BI$7:BI$36)</f>
        <v>3.1150219558883864E-11</v>
      </c>
      <c r="BH383" s="10">
        <f t="shared" ca="1" si="287"/>
        <v>4.5873950202953731E-11</v>
      </c>
      <c r="BI383" s="82">
        <f t="shared" ca="1" si="264"/>
        <v>4.6247915045635469E-10</v>
      </c>
      <c r="BJ383" s="82">
        <f t="shared" ca="1" si="265"/>
        <v>5.3629181741881635E-10</v>
      </c>
      <c r="BK383" s="82">
        <f t="shared" ca="1" si="266"/>
        <v>1.7947324136388226E-9</v>
      </c>
      <c r="BL383" s="82">
        <f t="shared" ca="1" si="267"/>
        <v>8.4523869525436801E-10</v>
      </c>
      <c r="BM383" s="82">
        <f t="shared" ca="1" si="257"/>
        <v>3.6387420767683616E-9</v>
      </c>
      <c r="BN383" s="10">
        <f ca="1">BN382+BI383-INDIRECT(ADDRESS(MAX($D383-'key variables'!$B$9*30,34),scenario!BI$4),TRUE)</f>
        <v>9439390.0751690175</v>
      </c>
      <c r="BO383" s="10">
        <f ca="1">BO382+BJ383-INDIRECT(ADDRESS(MAX($D383-'key variables'!$B$9*30,34),scenario!BJ$4),TRUE)</f>
        <v>10895583.360992203</v>
      </c>
      <c r="BP383" s="10">
        <f ca="1">BP382+BK383-INDIRECT(ADDRESS(MAX($D383-'key variables'!$B$9*30,34),scenario!BK$4),TRUE)</f>
        <v>32531162.537994072</v>
      </c>
      <c r="BQ383" s="10">
        <f ca="1">BQ382+BL383-INDIRECT(ADDRESS(MAX($D383-'key variables'!$B$9*30,34),scenario!BL$4),TRUE)</f>
        <v>14415841.516535141</v>
      </c>
      <c r="BR383" s="10">
        <f t="shared" ca="1" si="288"/>
        <v>67281977.490690395</v>
      </c>
      <c r="BS383" s="82">
        <f t="shared" ca="1" si="269"/>
        <v>1.0705178716985801E-10</v>
      </c>
      <c r="BT383" s="82">
        <f t="shared" ca="1" si="270"/>
        <v>2.5007883539684704E-9</v>
      </c>
      <c r="BU383" s="82">
        <f t="shared" ca="1" si="271"/>
        <v>5.4982829864281589E-9</v>
      </c>
      <c r="BV383" s="82">
        <f t="shared" ca="1" si="272"/>
        <v>1.7820639417334131E-9</v>
      </c>
      <c r="BW383" s="82">
        <f t="shared" ca="1" si="289"/>
        <v>9.8881870692999003E-9</v>
      </c>
      <c r="BX383" s="10">
        <f t="shared" ca="1" si="273"/>
        <v>8.7314843572502243E-12</v>
      </c>
      <c r="BY383" s="10">
        <f t="shared" ca="1" si="274"/>
        <v>2.7347103117120845E-11</v>
      </c>
      <c r="BZ383" s="10">
        <f t="shared" ca="1" si="275"/>
        <v>1.8472584042482719E-10</v>
      </c>
      <c r="CA383" s="10">
        <f t="shared" ca="1" si="276"/>
        <v>1.4437842654147003E-10</v>
      </c>
      <c r="CB383" s="10">
        <v>0</v>
      </c>
      <c r="CC383" s="82">
        <f t="shared" ca="1" si="277"/>
        <v>-1.8853546414868806E-12</v>
      </c>
      <c r="CD383" s="82">
        <f t="shared" ca="1" si="278"/>
        <v>4.5681177575066407E-12</v>
      </c>
      <c r="CE383" s="82">
        <f t="shared" ca="1" si="279"/>
        <v>1.5068927631071638E-9</v>
      </c>
      <c r="CF383" s="82">
        <f t="shared" ca="1" si="280"/>
        <v>1.0242216031372397E-9</v>
      </c>
      <c r="CG383" s="82">
        <f t="shared" ca="1" si="290"/>
        <v>2.533797129360423E-9</v>
      </c>
      <c r="CH383" s="13" t="str">
        <f t="shared" ca="1" si="242"/>
        <v/>
      </c>
      <c r="CI383" s="81">
        <f t="shared" ca="1" si="251"/>
        <v>0.1131775965863165</v>
      </c>
      <c r="CJ383" s="81">
        <f t="shared" ca="1" si="252"/>
        <v>0.13063724757458739</v>
      </c>
      <c r="CK383" s="81">
        <f t="shared" ca="1" si="253"/>
        <v>0.39004625943939081</v>
      </c>
      <c r="CL383" s="81">
        <f t="shared" ca="1" si="254"/>
        <v>0.17284488538116416</v>
      </c>
      <c r="CM383" s="89">
        <f t="shared" ca="1" si="243"/>
        <v>0.80670598898145884</v>
      </c>
    </row>
    <row r="384" spans="1:91" x14ac:dyDescent="0.3">
      <c r="A384">
        <v>319</v>
      </c>
      <c r="B384" s="3">
        <f t="shared" si="256"/>
        <v>1.075</v>
      </c>
      <c r="C384" s="3">
        <f t="shared" si="244"/>
        <v>10.633333333333333</v>
      </c>
      <c r="D384" s="4">
        <f t="shared" ca="1" si="281"/>
        <v>384</v>
      </c>
      <c r="E384" s="58">
        <f>(0.5*(COS(B384*2*PI())+1)*('key variables'!$B$4-'key variables'!$B$6)+'key variables'!$B$6)/'key variables'!$B$4</f>
        <v>1</v>
      </c>
      <c r="F384" s="10">
        <f t="shared" ca="1" si="245"/>
        <v>11689222.907461114</v>
      </c>
      <c r="G384" s="10">
        <f t="shared" ca="1" si="246"/>
        <v>13492492.798713122</v>
      </c>
      <c r="H384" s="10">
        <f t="shared" ca="1" si="247"/>
        <v>40309474.521088287</v>
      </c>
      <c r="I384" s="10">
        <f t="shared" ca="1" si="248"/>
        <v>17912154.249750931</v>
      </c>
      <c r="J384" s="10">
        <f t="shared" ca="1" si="282"/>
        <v>83403344.477013454</v>
      </c>
      <c r="K384" s="82">
        <f t="shared" ca="1" si="258"/>
        <v>2249832.8322920967</v>
      </c>
      <c r="L384" s="82">
        <f t="shared" ca="1" si="259"/>
        <v>2596909.4377209167</v>
      </c>
      <c r="M384" s="82">
        <f t="shared" ca="1" si="260"/>
        <v>7778311.9830942098</v>
      </c>
      <c r="N384" s="82">
        <f t="shared" ca="1" si="261"/>
        <v>3496312.7332157884</v>
      </c>
      <c r="O384" s="82">
        <f t="shared" ca="1" si="283"/>
        <v>16121366.986323012</v>
      </c>
      <c r="P384" s="10">
        <f ca="1">IF(IF($A384&gt;='key variables'!$B$26,K384*SUMPRODUCT(Z384:AC384,'control variables'!$O$3:$R$3)/J384+F$65*'key variables'!$B$25/scenario!J$65,K384*SUMPRODUCT(Z384:AC384,'control variables'!$O$7:$R$7)/J384+F$65*'key variables'!$B$25/scenario!J$65)&lt;'key variables'!$B$28,0,IF($A384&gt;='key variables'!$B$26,K384*SUMPRODUCT(Z384:AC384,'control variables'!$O$3:$R$3)/J384+F$65*'key variables'!$B$25/scenario!J$65,K384*SUMPRODUCT(Z384:AC384,'control variables'!$O$7:$R$7)/J384+F$65*'key variables'!$B$25/scenario!J$65))</f>
        <v>5.632444993760847E-11</v>
      </c>
      <c r="Q384" s="10">
        <f ca="1">IF(IF($A384&gt;='key variables'!$B$26,L384*SUMPRODUCT(Z384:AC384,'control variables'!$O$4:$R$4)/J384+G$65*'key variables'!$B$25/scenario!J$65,L384*SUMPRODUCT(Z384:AC384,'control variables'!$O$7:$R$7)/J384+G$65*'key variables'!$B$25/scenario!J$65)&lt;'key variables'!$B$28,0,IF($A384&gt;='key variables'!$B$26,L384*SUMPRODUCT(Z384:AC384,'control variables'!$O$4:$R$4)/J384+G$65*'key variables'!$B$25/scenario!J$65,L384*SUMPRODUCT(Z384:AC384,'control variables'!$O$7:$R$7)/J384+G$65*'key variables'!$B$25/scenario!J$65))</f>
        <v>6.5013495010825996E-11</v>
      </c>
      <c r="R384" s="10">
        <f ca="1">IF(IF($A384&gt;='key variables'!$B$26,M384*SUMPRODUCT(Z384:AC384,'control variables'!$O$5:$R$5)/J384+H$65*'key variables'!$B$25/scenario!J$65,M384*SUMPRODUCT(Z384:AC384,'control variables'!$O$7:$R$7)/J384+H$65*'key variables'!$B$25/scenario!J$65)&lt;'key variables'!$B$28,0,IF($A384&gt;='key variables'!$B$26,M384*SUMPRODUCT(Z384:AC384,'control variables'!$O$5:$R$5)/J384+H$65*'key variables'!$B$25/scenario!J$65,M384*SUMPRODUCT(Z384:AC384,'control variables'!$O$7:$R$7)/J384+H$65*'key variables'!$B$25/scenario!J$65))</f>
        <v>1.9472964284397553E-10</v>
      </c>
      <c r="S384" s="10">
        <f ca="1">IF(IF($A384&gt;='key variables'!$B$26,N384*SUMPRODUCT(Z384:AC384,'control variables'!$O$6:$R$6)/J384+I$65*'key variables'!$B$25/scenario!J$65,N384*SUMPRODUCT(Z384:AC384,'control variables'!$O$7:$R$7)/J384+I$65*'key variables'!$B$25/scenario!J$65)&lt;'key variables'!$B$28,0,IF($A384&gt;='key variables'!$B$26,N384*SUMPRODUCT(Z384:AC384,'control variables'!$O$6:$R$6)/J384+I$65*'key variables'!$B$25/scenario!J$65,N384*SUMPRODUCT(Z384:AC384,'control variables'!$O$7:$R$7)/J384+I$65*'key variables'!$B$25/scenario!J$65))</f>
        <v>8.7530010533097458E-11</v>
      </c>
      <c r="T384" s="10">
        <f t="shared" ca="1" si="255"/>
        <v>4.0359759832550747E-10</v>
      </c>
      <c r="U384" s="82">
        <f ca="1">SUMPRODUCT(P354:P383,'control variables'!AD$7:AD$36)</f>
        <v>1.1941825376260697E-10</v>
      </c>
      <c r="V384" s="82">
        <f ca="1">SUMPRODUCT(Q354:Q383,'control variables'!AE$7:AE$36)</f>
        <v>1.3784063677136473E-10</v>
      </c>
      <c r="W384" s="82">
        <f ca="1">SUMPRODUCT(R354:R383,'control variables'!AF$7:AF$36)</f>
        <v>4.1286286736937294E-10</v>
      </c>
      <c r="X384" s="82">
        <f ca="1">SUMPRODUCT(S354:S383,'control variables'!AG$7:AG$36)</f>
        <v>1.8557981518263775E-10</v>
      </c>
      <c r="Y384" s="82">
        <f t="shared" ca="1" si="249"/>
        <v>8.5570157308598237E-10</v>
      </c>
      <c r="Z384" s="10">
        <f ca="1">IF($A384&gt;='key variables'!$B$26,SUMPRODUCT(P354:P383,'control variables'!V$7:V$36)*$E384,SUMPRODUCT(P354:P383,'control variables'!Z$7:Z$36)*$E384)</f>
        <v>2.9139262846693012E-10</v>
      </c>
      <c r="AA384" s="10">
        <f ca="1">IF($A384&gt;='key variables'!$B$26,SUMPRODUCT(Q354:Q383,'control variables'!W$7:W$36)*$E384,SUMPRODUCT(Q354:Q383,'control variables'!AA$7:AA$36)*$E384)</f>
        <v>3.363451079950417E-10</v>
      </c>
      <c r="AB384" s="10">
        <f ca="1">IF($A384&gt;='key variables'!$B$26,SUMPRODUCT(R354:R383,'control variables'!X$7:X$36)*$E384,SUMPRODUCT(R354:R383,'control variables'!AB$7:AB$36)*$E384)</f>
        <v>1.0074271924819068E-9</v>
      </c>
      <c r="AC384" s="10">
        <f ca="1">IF($A384&gt;='key variables'!$B$26,SUMPRODUCT(S354:S383,'control variables'!Y$7:Y$36)*$E384,SUMPRODUCT(S354:S383,'control variables'!AC$7:AC$36)*$E384)</f>
        <v>4.5283353618597884E-10</v>
      </c>
      <c r="AD384" s="10">
        <f t="shared" ca="1" si="250"/>
        <v>2.0879984651298578E-9</v>
      </c>
      <c r="AE384" s="82">
        <f ca="1">SUMPRODUCT(P354:P383,'control variables'!AL$7:AL$36)</f>
        <v>3.9674581288186205E-10</v>
      </c>
      <c r="AF384" s="82">
        <f ca="1">SUMPRODUCT(Q354:Q383,'control variables'!AM$7:AM$36)</f>
        <v>4.5675348253586278E-10</v>
      </c>
      <c r="AG384" s="82">
        <f ca="1">SUMPRODUCT(R354:R383,'control variables'!AN$7:AN$36)</f>
        <v>1.3023242187528183E-9</v>
      </c>
      <c r="AH384" s="82">
        <f ca="1">SUMPRODUCT(S354:S383,'control variables'!AO$7:AO$36)</f>
        <v>5.6389346866299877E-10</v>
      </c>
      <c r="AI384" s="82">
        <f t="shared" ca="1" si="262"/>
        <v>2.7197169828335419E-9</v>
      </c>
      <c r="AJ384" s="10">
        <f ca="1">SUMPRODUCT(P354:P383,'control variables'!AP$7:AP$36)</f>
        <v>3.7909216733076531E-13</v>
      </c>
      <c r="AK384" s="10">
        <f ca="1">SUMPRODUCT(Q354:Q383,'control variables'!AQ$7:AQ$36)</f>
        <v>1.0939346392509305E-12</v>
      </c>
      <c r="AL384" s="10">
        <f ca="1">SUMPRODUCT(R354:R383,'control variables'!AR$7:AR$36)</f>
        <v>3.9318883236875332E-11</v>
      </c>
      <c r="AM384" s="10">
        <f ca="1">SUMPRODUCT(S354:S383,'control variables'!AS$7:AS$36)</f>
        <v>2.9456072306283372E-11</v>
      </c>
      <c r="AN384" s="10">
        <f t="shared" ca="1" si="284"/>
        <v>7.0247982349740391E-11</v>
      </c>
      <c r="AO384" s="82">
        <f ca="1">SUMPRODUCT(P354:P383,'control variables'!AX$7:AX$36)</f>
        <v>5.1550749547280654E-13</v>
      </c>
      <c r="AP384" s="82">
        <f ca="1">SUMPRODUCT(Q354:Q383,'control variables'!AY$7:AY$36)</f>
        <v>1.1900673338874955E-12</v>
      </c>
      <c r="AQ384" s="82">
        <f ca="1">SUMPRODUCT(R354:R383,'control variables'!AZ$7:AZ$36)</f>
        <v>1.069353617351005E-11</v>
      </c>
      <c r="AR384" s="82">
        <f ca="1">SUMPRODUCT(S354:S383,'control variables'!BA$7:BA$36)</f>
        <v>8.0111526270755033E-12</v>
      </c>
      <c r="AS384" s="82">
        <f t="shared" ca="1" si="285"/>
        <v>2.0410263629945855E-11</v>
      </c>
      <c r="AT384" s="10">
        <f ca="1">SUMPRODUCT(P354:P383,'control variables'!AT$7:AT$36)</f>
        <v>-4.5495548135637584E-13</v>
      </c>
      <c r="AU384" s="10">
        <f ca="1">SUMPRODUCT(Q354:Q383,'control variables'!AU$7:AU$36)</f>
        <v>4.9352661024565917E-13</v>
      </c>
      <c r="AV384" s="10">
        <f ca="1">SUMPRODUCT(R354:R383,'control variables'!AV$7:AV$36)</f>
        <v>2.1251651331446207E-10</v>
      </c>
      <c r="AW384" s="10">
        <f ca="1">SUMPRODUCT(S354:S383,'control variables'!AW$7:AW$36)</f>
        <v>1.5920853460555962E-10</v>
      </c>
      <c r="AX384" s="10">
        <f t="shared" ca="1" si="263"/>
        <v>3.71763619048911E-10</v>
      </c>
      <c r="AY384" s="82">
        <f ca="1">SUMPRODUCT(P354:P383,'control variables'!BB$7:BB$36)</f>
        <v>1.6489699334991913E-12</v>
      </c>
      <c r="AZ384" s="82">
        <f ca="1">SUMPRODUCT(Q354:Q383,'control variables'!BC$7:BC$36)</f>
        <v>4.2048703898613969E-12</v>
      </c>
      <c r="BA384" s="82">
        <f ca="1">SUMPRODUCT(R354:R383,'control variables'!BD$7:BD$36)</f>
        <v>2.9435385222412551E-11</v>
      </c>
      <c r="BB384" s="82">
        <f ca="1">SUMPRODUCT(S354:S383,'control variables'!BE$7:BE$36)</f>
        <v>4.1829783649769635E-12</v>
      </c>
      <c r="BC384" s="82">
        <f t="shared" ca="1" si="286"/>
        <v>3.9472203910750107E-11</v>
      </c>
      <c r="BD384" s="10">
        <f ca="1">SUMPRODUCT(P354:P383,'control variables'!BF$7:BF$36)</f>
        <v>3.4495014727392516E-13</v>
      </c>
      <c r="BE384" s="10">
        <f ca="1">SUMPRODUCT(Q354:Q383,'control variables'!BG$7:BG$36)</f>
        <v>3.9816482368880897E-13</v>
      </c>
      <c r="BF384" s="10">
        <f ca="1">SUMPRODUCT(R354:R383,'control variables'!BH$7:BH$36)</f>
        <v>1.192590767455976E-11</v>
      </c>
      <c r="BG384" s="10">
        <f ca="1">SUMPRODUCT(S354:S383,'control variables'!BI$7:BI$36)</f>
        <v>2.6803182328212713E-11</v>
      </c>
      <c r="BH384" s="10">
        <f t="shared" ca="1" si="287"/>
        <v>3.9472204973735206E-11</v>
      </c>
      <c r="BI384" s="82">
        <f t="shared" ca="1" si="264"/>
        <v>3.9793982733400484E-10</v>
      </c>
      <c r="BJ384" s="82">
        <f t="shared" ca="1" si="265"/>
        <v>4.6145187953596987E-10</v>
      </c>
      <c r="BK384" s="82">
        <f t="shared" ca="1" si="266"/>
        <v>1.5442761172896929E-9</v>
      </c>
      <c r="BL384" s="82">
        <f t="shared" ca="1" si="267"/>
        <v>7.2728498163353535E-10</v>
      </c>
      <c r="BM384" s="82">
        <f t="shared" ca="1" si="257"/>
        <v>3.1309528057932031E-9</v>
      </c>
      <c r="BN384" s="10">
        <f ca="1">BN383+BI384-INDIRECT(ADDRESS(MAX($D384-'key variables'!$B$9*30,34),scenario!BI$4),TRUE)</f>
        <v>9439390.0751690175</v>
      </c>
      <c r="BO384" s="10">
        <f ca="1">BO383+BJ384-INDIRECT(ADDRESS(MAX($D384-'key variables'!$B$9*30,34),scenario!BJ$4),TRUE)</f>
        <v>10895583.360992203</v>
      </c>
      <c r="BP384" s="10">
        <f ca="1">BP383+BK384-INDIRECT(ADDRESS(MAX($D384-'key variables'!$B$9*30,34),scenario!BK$4),TRUE)</f>
        <v>32531162.537994072</v>
      </c>
      <c r="BQ384" s="10">
        <f ca="1">BQ383+BL384-INDIRECT(ADDRESS(MAX($D384-'key variables'!$B$9*30,34),scenario!BL$4),TRUE)</f>
        <v>14415841.516535141</v>
      </c>
      <c r="BR384" s="10">
        <f t="shared" ca="1" si="288"/>
        <v>67281977.490690395</v>
      </c>
      <c r="BS384" s="82">
        <f t="shared" ca="1" si="269"/>
        <v>-2.3490854037381225E-10</v>
      </c>
      <c r="BT384" s="82">
        <f t="shared" ca="1" si="270"/>
        <v>2.103951804619638E-9</v>
      </c>
      <c r="BU384" s="82">
        <f t="shared" ca="1" si="271"/>
        <v>4.1368106043078815E-9</v>
      </c>
      <c r="BV384" s="82">
        <f t="shared" ca="1" si="272"/>
        <v>1.1155057883047623E-9</v>
      </c>
      <c r="BW384" s="82">
        <f t="shared" ca="1" si="289"/>
        <v>7.1213596568584698E-9</v>
      </c>
      <c r="BX384" s="10">
        <f t="shared" ca="1" si="273"/>
        <v>7.2530717719499138E-12</v>
      </c>
      <c r="BY384" s="10">
        <f t="shared" ca="1" si="274"/>
        <v>2.3934135237458132E-11</v>
      </c>
      <c r="BZ384" s="10">
        <f t="shared" ca="1" si="275"/>
        <v>1.5405808370136491E-10</v>
      </c>
      <c r="CA384" s="10">
        <f t="shared" ca="1" si="276"/>
        <v>1.2140341847535587E-10</v>
      </c>
      <c r="CB384" s="10">
        <v>0</v>
      </c>
      <c r="CC384" s="82">
        <f t="shared" ca="1" si="277"/>
        <v>-1.5668144882725459E-12</v>
      </c>
      <c r="CD384" s="82">
        <f t="shared" ca="1" si="278"/>
        <v>3.9784584526244162E-12</v>
      </c>
      <c r="CE384" s="82">
        <f t="shared" ca="1" si="279"/>
        <v>1.3230015968560672E-9</v>
      </c>
      <c r="CF384" s="82">
        <f t="shared" ca="1" si="280"/>
        <v>8.8645798821088795E-10</v>
      </c>
      <c r="CG384" s="82">
        <f t="shared" ca="1" si="290"/>
        <v>2.211871229031307E-9</v>
      </c>
      <c r="CH384" s="13" t="str">
        <f t="shared" ca="1" si="242"/>
        <v/>
      </c>
      <c r="CI384" s="81">
        <f t="shared" ca="1" si="251"/>
        <v>0.1131775965863165</v>
      </c>
      <c r="CJ384" s="81">
        <f t="shared" ca="1" si="252"/>
        <v>0.13063724757458739</v>
      </c>
      <c r="CK384" s="81">
        <f t="shared" ca="1" si="253"/>
        <v>0.39004625943939081</v>
      </c>
      <c r="CL384" s="81">
        <f t="shared" ca="1" si="254"/>
        <v>0.17284488538116416</v>
      </c>
      <c r="CM384" s="89">
        <f t="shared" ca="1" si="243"/>
        <v>0.80670598898145884</v>
      </c>
    </row>
    <row r="385" spans="1:91" x14ac:dyDescent="0.3">
      <c r="A385">
        <v>320</v>
      </c>
      <c r="B385" s="3">
        <f t="shared" si="256"/>
        <v>1.0777777777777777</v>
      </c>
      <c r="C385" s="3">
        <f t="shared" si="244"/>
        <v>10.666666666666666</v>
      </c>
      <c r="D385" s="4">
        <f t="shared" ca="1" si="281"/>
        <v>385</v>
      </c>
      <c r="E385" s="58">
        <f>(0.5*(COS(B385*2*PI())+1)*('key variables'!$B$4-'key variables'!$B$6)+'key variables'!$B$6)/'key variables'!$B$4</f>
        <v>1</v>
      </c>
      <c r="F385" s="10">
        <f t="shared" ca="1" si="245"/>
        <v>11689222.907461114</v>
      </c>
      <c r="G385" s="10">
        <f t="shared" ca="1" si="246"/>
        <v>13492492.798713122</v>
      </c>
      <c r="H385" s="10">
        <f t="shared" ca="1" si="247"/>
        <v>40309474.521088287</v>
      </c>
      <c r="I385" s="10">
        <f t="shared" ca="1" si="248"/>
        <v>17912154.249750931</v>
      </c>
      <c r="J385" s="10">
        <f t="shared" ca="1" si="282"/>
        <v>83403344.477013454</v>
      </c>
      <c r="K385" s="82">
        <f t="shared" ca="1" si="258"/>
        <v>2249832.8322920972</v>
      </c>
      <c r="L385" s="82">
        <f t="shared" ca="1" si="259"/>
        <v>2596909.4377209167</v>
      </c>
      <c r="M385" s="82">
        <f t="shared" ca="1" si="260"/>
        <v>7778311.9830942117</v>
      </c>
      <c r="N385" s="82">
        <f t="shared" ca="1" si="261"/>
        <v>3496312.7332157893</v>
      </c>
      <c r="O385" s="82">
        <f t="shared" ca="1" si="283"/>
        <v>16121366.986323014</v>
      </c>
      <c r="P385" s="10">
        <f ca="1">IF(IF($A385&gt;='key variables'!$B$26,K385*SUMPRODUCT(Z385:AC385,'control variables'!$O$3:$R$3)/J385+F$65*'key variables'!$B$25/scenario!J$65,K385*SUMPRODUCT(Z385:AC385,'control variables'!$O$7:$R$7)/J385+F$65*'key variables'!$B$25/scenario!J$65)&lt;'key variables'!$B$28,0,IF($A385&gt;='key variables'!$B$26,K385*SUMPRODUCT(Z385:AC385,'control variables'!$O$3:$R$3)/J385+F$65*'key variables'!$B$25/scenario!J$65,K385*SUMPRODUCT(Z385:AC385,'control variables'!$O$7:$R$7)/J385+F$65*'key variables'!$B$25/scenario!J$65))</f>
        <v>4.8464329388120095E-11</v>
      </c>
      <c r="Q385" s="10">
        <f ca="1">IF(IF($A385&gt;='key variables'!$B$26,L385*SUMPRODUCT(Z385:AC385,'control variables'!$O$4:$R$4)/J385+G$65*'key variables'!$B$25/scenario!J$65,L385*SUMPRODUCT(Z385:AC385,'control variables'!$O$7:$R$7)/J385+G$65*'key variables'!$B$25/scenario!J$65)&lt;'key variables'!$B$28,0,IF($A385&gt;='key variables'!$B$26,L385*SUMPRODUCT(Z385:AC385,'control variables'!$O$4:$R$4)/J385+G$65*'key variables'!$B$25/scenario!J$65,L385*SUMPRODUCT(Z385:AC385,'control variables'!$O$7:$R$7)/J385+G$65*'key variables'!$B$25/scenario!J$65))</f>
        <v>5.5940811501360521E-11</v>
      </c>
      <c r="R385" s="10">
        <f ca="1">IF(IF($A385&gt;='key variables'!$B$26,M385*SUMPRODUCT(Z385:AC385,'control variables'!$O$5:$R$5)/J385+H$65*'key variables'!$B$25/scenario!J$65,M385*SUMPRODUCT(Z385:AC385,'control variables'!$O$7:$R$7)/J385+H$65*'key variables'!$B$25/scenario!J$65)&lt;'key variables'!$B$28,0,IF($A385&gt;='key variables'!$B$26,M385*SUMPRODUCT(Z385:AC385,'control variables'!$O$5:$R$5)/J385+H$65*'key variables'!$B$25/scenario!J$65,M385*SUMPRODUCT(Z385:AC385,'control variables'!$O$7:$R$7)/J385+H$65*'key variables'!$B$25/scenario!J$65))</f>
        <v>1.6755497058338652E-10</v>
      </c>
      <c r="S385" s="10">
        <f ca="1">IF(IF($A385&gt;='key variables'!$B$26,N385*SUMPRODUCT(Z385:AC385,'control variables'!$O$6:$R$6)/J385+I$65*'key variables'!$B$25/scenario!J$65,N385*SUMPRODUCT(Z385:AC385,'control variables'!$O$7:$R$7)/J385+I$65*'key variables'!$B$25/scenario!J$65)&lt;'key variables'!$B$28,0,IF($A385&gt;='key variables'!$B$26,N385*SUMPRODUCT(Z385:AC385,'control variables'!$O$6:$R$6)/J385+I$65*'key variables'!$B$25/scenario!J$65,N385*SUMPRODUCT(Z385:AC385,'control variables'!$O$7:$R$7)/J385+I$65*'key variables'!$B$25/scenario!J$65))</f>
        <v>7.5315129868479547E-11</v>
      </c>
      <c r="T385" s="10">
        <f t="shared" ca="1" si="255"/>
        <v>3.4727524134134668E-10</v>
      </c>
      <c r="U385" s="82">
        <f ca="1">SUMPRODUCT(P355:P384,'control variables'!AD$7:AD$36)</f>
        <v>1.0275334409330288E-10</v>
      </c>
      <c r="V385" s="82">
        <f ca="1">SUMPRODUCT(Q355:Q384,'control variables'!AE$7:AE$36)</f>
        <v>1.1860486930552492E-10</v>
      </c>
      <c r="W385" s="82">
        <f ca="1">SUMPRODUCT(R355:R384,'control variables'!AF$7:AF$36)</f>
        <v>3.5524753492448587E-10</v>
      </c>
      <c r="X385" s="82">
        <f ca="1">SUMPRODUCT(S355:S384,'control variables'!AG$7:AG$36)</f>
        <v>1.5968200844856201E-10</v>
      </c>
      <c r="Y385" s="82">
        <f t="shared" ca="1" si="249"/>
        <v>7.3628775677187565E-10</v>
      </c>
      <c r="Z385" s="10">
        <f ca="1">IF($A385&gt;='key variables'!$B$26,SUMPRODUCT(P355:P384,'control variables'!V$7:V$36)*$E385,SUMPRODUCT(P355:P384,'control variables'!Z$7:Z$36)*$E385)</f>
        <v>2.5072856180459358E-10</v>
      </c>
      <c r="AA385" s="10">
        <f ca="1">IF($A385&gt;='key variables'!$B$26,SUMPRODUCT(Q355:Q384,'control variables'!W$7:W$36)*$E385,SUMPRODUCT(Q355:Q384,'control variables'!AA$7:AA$36)*$E385)</f>
        <v>2.8940788804881576E-10</v>
      </c>
      <c r="AB385" s="10">
        <f ca="1">IF($A385&gt;='key variables'!$B$26,SUMPRODUCT(R355:R384,'control variables'!X$7:X$36)*$E385,SUMPRODUCT(R355:R384,'control variables'!AB$7:AB$36)*$E385)</f>
        <v>8.6683994863821407E-10</v>
      </c>
      <c r="AC385" s="10">
        <f ca="1">IF($A385&gt;='key variables'!$B$26,SUMPRODUCT(S355:S384,'control variables'!Y$7:Y$36)*$E385,SUMPRODUCT(S355:S384,'control variables'!AC$7:AC$36)*$E385)</f>
        <v>3.8964026599486946E-10</v>
      </c>
      <c r="AD385" s="10">
        <f t="shared" ca="1" si="250"/>
        <v>1.796616664486493E-9</v>
      </c>
      <c r="AE385" s="82">
        <f ca="1">SUMPRODUCT(P355:P384,'control variables'!AL$7:AL$36)</f>
        <v>3.4137962785545549E-10</v>
      </c>
      <c r="AF385" s="82">
        <f ca="1">SUMPRODUCT(Q355:Q384,'control variables'!AM$7:AM$36)</f>
        <v>3.930131807999848E-10</v>
      </c>
      <c r="AG385" s="82">
        <f ca="1">SUMPRODUCT(R355:R384,'control variables'!AN$7:AN$36)</f>
        <v>1.1205838668229818E-9</v>
      </c>
      <c r="AH385" s="82">
        <f ca="1">SUMPRODUCT(S355:S384,'control variables'!AO$7:AO$36)</f>
        <v>4.8520169900222048E-10</v>
      </c>
      <c r="AI385" s="82">
        <f t="shared" ca="1" si="262"/>
        <v>2.3401783744806426E-9</v>
      </c>
      <c r="AJ385" s="10">
        <f ca="1">SUMPRODUCT(P355:P384,'control variables'!AP$7:AP$36)</f>
        <v>3.2618956219414492E-13</v>
      </c>
      <c r="AK385" s="10">
        <f ca="1">SUMPRODUCT(Q355:Q384,'control variables'!AQ$7:AQ$36)</f>
        <v>9.412752143067356E-13</v>
      </c>
      <c r="AL385" s="10">
        <f ca="1">SUMPRODUCT(R355:R384,'control variables'!AR$7:AR$36)</f>
        <v>3.3831902672387972E-11</v>
      </c>
      <c r="AM385" s="10">
        <f ca="1">SUMPRODUCT(S355:S384,'control variables'!AS$7:AS$36)</f>
        <v>2.5345454634946999E-11</v>
      </c>
      <c r="AN385" s="10">
        <f t="shared" ca="1" si="284"/>
        <v>6.0444822083835846E-11</v>
      </c>
      <c r="AO385" s="82">
        <f ca="1">SUMPRODUCT(P355:P384,'control variables'!AX$7:AX$36)</f>
        <v>4.4356802579188626E-13</v>
      </c>
      <c r="AP385" s="82">
        <f ca="1">SUMPRODUCT(Q355:Q384,'control variables'!AY$7:AY$36)</f>
        <v>1.0239925170588248E-12</v>
      </c>
      <c r="AQ385" s="82">
        <f ca="1">SUMPRODUCT(R355:R384,'control variables'!AZ$7:AZ$36)</f>
        <v>9.2012449302363006E-12</v>
      </c>
      <c r="AR385" s="82">
        <f ca="1">SUMPRODUCT(S355:S384,'control variables'!BA$7:BA$36)</f>
        <v>6.8931900822319154E-12</v>
      </c>
      <c r="AS385" s="82">
        <f t="shared" ca="1" si="285"/>
        <v>1.7561995555318928E-11</v>
      </c>
      <c r="AT385" s="10">
        <f ca="1">SUMPRODUCT(P355:P384,'control variables'!AT$7:AT$36)</f>
        <v>-3.9146609207564913E-13</v>
      </c>
      <c r="AU385" s="10">
        <f ca="1">SUMPRODUCT(Q355:Q384,'control variables'!AU$7:AU$36)</f>
        <v>4.2465459009795624E-13</v>
      </c>
      <c r="AV385" s="10">
        <f ca="1">SUMPRODUCT(R355:R384,'control variables'!AV$7:AV$36)</f>
        <v>1.8285966952355139E-10</v>
      </c>
      <c r="AW385" s="10">
        <f ca="1">SUMPRODUCT(S355:S384,'control variables'!AW$7:AW$36)</f>
        <v>1.3699086047126652E-10</v>
      </c>
      <c r="AX385" s="10">
        <f t="shared" ca="1" si="263"/>
        <v>3.1988371849284023E-10</v>
      </c>
      <c r="AY385" s="82">
        <f ca="1">SUMPRODUCT(P355:P384,'control variables'!BB$7:BB$36)</f>
        <v>1.4188549039846065E-12</v>
      </c>
      <c r="AZ385" s="82">
        <f ca="1">SUMPRODUCT(Q355:Q384,'control variables'!BC$7:BC$36)</f>
        <v>3.6180774749568453E-12</v>
      </c>
      <c r="BA385" s="82">
        <f ca="1">SUMPRODUCT(R355:R384,'control variables'!BD$7:BD$36)</f>
        <v>2.5327654449629526E-11</v>
      </c>
      <c r="BB385" s="82">
        <f ca="1">SUMPRODUCT(S355:S384,'control variables'!BE$7:BE$36)</f>
        <v>3.5992404990760799E-12</v>
      </c>
      <c r="BC385" s="82">
        <f t="shared" ca="1" si="286"/>
        <v>3.3963827327647059E-11</v>
      </c>
      <c r="BD385" s="10">
        <f ca="1">SUMPRODUCT(P355:P384,'control variables'!BF$7:BF$36)</f>
        <v>2.9681208744129054E-13</v>
      </c>
      <c r="BE385" s="10">
        <f ca="1">SUMPRODUCT(Q355:Q384,'control variables'!BG$7:BG$36)</f>
        <v>3.4260061460684616E-13</v>
      </c>
      <c r="BF385" s="10">
        <f ca="1">SUMPRODUCT(R355:R384,'control variables'!BH$7:BH$36)</f>
        <v>1.0261638035212293E-11</v>
      </c>
      <c r="BG385" s="10">
        <f ca="1">SUMPRODUCT(S355:S384,'control variables'!BI$7:BI$36)</f>
        <v>2.3062777505031339E-11</v>
      </c>
      <c r="BH385" s="10">
        <f t="shared" ca="1" si="287"/>
        <v>3.3963828242291765E-11</v>
      </c>
      <c r="BI385" s="82">
        <f t="shared" ca="1" si="264"/>
        <v>3.4240701666736445E-10</v>
      </c>
      <c r="BJ385" s="82">
        <f t="shared" ca="1" si="265"/>
        <v>3.9705591286503962E-10</v>
      </c>
      <c r="BK385" s="82">
        <f t="shared" ca="1" si="266"/>
        <v>1.3287711907961627E-9</v>
      </c>
      <c r="BL385" s="82">
        <f t="shared" ca="1" si="267"/>
        <v>6.2579179997256317E-10</v>
      </c>
      <c r="BM385" s="82">
        <f t="shared" ca="1" si="257"/>
        <v>2.6940259203011298E-9</v>
      </c>
      <c r="BN385" s="10">
        <f ca="1">BN384+BI385-INDIRECT(ADDRESS(MAX($D385-'key variables'!$B$9*30,34),scenario!BI$4),TRUE)</f>
        <v>9439390.0751690175</v>
      </c>
      <c r="BO385" s="10">
        <f ca="1">BO384+BJ385-INDIRECT(ADDRESS(MAX($D385-'key variables'!$B$9*30,34),scenario!BJ$4),TRUE)</f>
        <v>10895583.360992203</v>
      </c>
      <c r="BP385" s="10">
        <f ca="1">BP384+BK385-INDIRECT(ADDRESS(MAX($D385-'key variables'!$B$9*30,34),scenario!BK$4),TRUE)</f>
        <v>32531162.537994072</v>
      </c>
      <c r="BQ385" s="10">
        <f ca="1">BQ384+BL385-INDIRECT(ADDRESS(MAX($D385-'key variables'!$B$9*30,34),scenario!BL$4),TRUE)</f>
        <v>14415841.516535141</v>
      </c>
      <c r="BR385" s="10">
        <f t="shared" ca="1" si="288"/>
        <v>67281977.490690395</v>
      </c>
      <c r="BS385" s="82">
        <f t="shared" ca="1" si="269"/>
        <v>-5.2914803974049786E-10</v>
      </c>
      <c r="BT385" s="82">
        <f t="shared" ca="1" si="270"/>
        <v>1.7624941026413519E-9</v>
      </c>
      <c r="BU385" s="82">
        <f t="shared" ca="1" si="271"/>
        <v>2.9653327460598933E-9</v>
      </c>
      <c r="BV385" s="82">
        <f t="shared" ca="1" si="272"/>
        <v>5.4196634069564718E-10</v>
      </c>
      <c r="BW385" s="82">
        <f t="shared" ca="1" si="289"/>
        <v>4.7406451496563944E-9</v>
      </c>
      <c r="BX385" s="10">
        <f t="shared" ca="1" si="273"/>
        <v>5.9809728063159038E-12</v>
      </c>
      <c r="BY385" s="10">
        <f t="shared" ca="1" si="274"/>
        <v>2.0997449664953262E-11</v>
      </c>
      <c r="BZ385" s="10">
        <f t="shared" ca="1" si="275"/>
        <v>1.276700361467594E-10</v>
      </c>
      <c r="CA385" s="10">
        <f t="shared" ca="1" si="276"/>
        <v>1.0163459055348037E-10</v>
      </c>
      <c r="CB385" s="10">
        <v>0</v>
      </c>
      <c r="CC385" s="82">
        <f t="shared" ca="1" si="277"/>
        <v>-1.292726859794638E-12</v>
      </c>
      <c r="CD385" s="82">
        <f t="shared" ca="1" si="278"/>
        <v>3.4710865597743708E-12</v>
      </c>
      <c r="CE385" s="82">
        <f t="shared" ca="1" si="279"/>
        <v>1.1647725850746677E-9</v>
      </c>
      <c r="CF385" s="82">
        <f t="shared" ca="1" si="280"/>
        <v>7.6791939229233662E-10</v>
      </c>
      <c r="CG385" s="82">
        <f t="shared" ca="1" si="290"/>
        <v>1.934870337066984E-9</v>
      </c>
      <c r="CH385" s="13" t="str">
        <f t="shared" ref="CH385:CH448" ca="1" si="291">IF(BW385&gt;1,A385,"")</f>
        <v/>
      </c>
      <c r="CI385" s="81">
        <f t="shared" ca="1" si="251"/>
        <v>0.1131775965863165</v>
      </c>
      <c r="CJ385" s="81">
        <f t="shared" ca="1" si="252"/>
        <v>0.13063724757458739</v>
      </c>
      <c r="CK385" s="81">
        <f t="shared" ca="1" si="253"/>
        <v>0.39004625943939081</v>
      </c>
      <c r="CL385" s="81">
        <f t="shared" ca="1" si="254"/>
        <v>0.17284488538116416</v>
      </c>
      <c r="CM385" s="89">
        <f t="shared" ref="CM385:CM448" ca="1" si="292">SUM(CI385:CL385)</f>
        <v>0.80670598898145884</v>
      </c>
    </row>
    <row r="386" spans="1:91" x14ac:dyDescent="0.3">
      <c r="A386">
        <v>321</v>
      </c>
      <c r="B386" s="3">
        <f t="shared" si="256"/>
        <v>1.0805555555555555</v>
      </c>
      <c r="C386" s="3">
        <f t="shared" ref="C386:C449" si="293">A386/30</f>
        <v>10.7</v>
      </c>
      <c r="D386" s="4">
        <f t="shared" ca="1" si="281"/>
        <v>386</v>
      </c>
      <c r="E386" s="58">
        <f>(0.5*(COS(B386*2*PI())+1)*('key variables'!$B$4-'key variables'!$B$6)+'key variables'!$B$6)/'key variables'!$B$4</f>
        <v>1</v>
      </c>
      <c r="F386" s="10">
        <f t="shared" ref="F386:F449" ca="1" si="294">MAX(F385-BD385,0.001)</f>
        <v>11689222.907461114</v>
      </c>
      <c r="G386" s="10">
        <f t="shared" ref="G386:G449" ca="1" si="295">MAX(G385-BE385,0.001)</f>
        <v>13492492.798713122</v>
      </c>
      <c r="H386" s="10">
        <f t="shared" ref="H386:H449" ca="1" si="296">MAX(H385-BF385,0.001)</f>
        <v>40309474.521088287</v>
      </c>
      <c r="I386" s="10">
        <f t="shared" ref="I386:I449" ca="1" si="297">MAX(I385-BG385,0.001)</f>
        <v>17912154.249750931</v>
      </c>
      <c r="J386" s="10">
        <f t="shared" ca="1" si="282"/>
        <v>83403344.477013454</v>
      </c>
      <c r="K386" s="82">
        <f t="shared" ca="1" si="258"/>
        <v>2249832.8322920972</v>
      </c>
      <c r="L386" s="82">
        <f t="shared" ca="1" si="259"/>
        <v>2596909.4377209172</v>
      </c>
      <c r="M386" s="82">
        <f t="shared" ca="1" si="260"/>
        <v>7778311.9830942126</v>
      </c>
      <c r="N386" s="82">
        <f t="shared" ca="1" si="261"/>
        <v>3496312.7332157898</v>
      </c>
      <c r="O386" s="82">
        <f t="shared" ca="1" si="283"/>
        <v>16121366.986323018</v>
      </c>
      <c r="P386" s="10">
        <f ca="1">IF(IF($A386&gt;='key variables'!$B$26,K386*SUMPRODUCT(Z386:AC386,'control variables'!$O$3:$R$3)/J386+F$65*'key variables'!$B$25/scenario!J$65,K386*SUMPRODUCT(Z386:AC386,'control variables'!$O$7:$R$7)/J386+F$65*'key variables'!$B$25/scenario!J$65)&lt;'key variables'!$B$28,0,IF($A386&gt;='key variables'!$B$26,K386*SUMPRODUCT(Z386:AC386,'control variables'!$O$3:$R$3)/J386+F$65*'key variables'!$B$25/scenario!J$65,K386*SUMPRODUCT(Z386:AC386,'control variables'!$O$7:$R$7)/J386+F$65*'key variables'!$B$25/scenario!J$65))</f>
        <v>4.1701094740241501E-11</v>
      </c>
      <c r="Q386" s="10">
        <f ca="1">IF(IF($A386&gt;='key variables'!$B$26,L386*SUMPRODUCT(Z386:AC386,'control variables'!$O$4:$R$4)/J386+G$65*'key variables'!$B$25/scenario!J$65,L386*SUMPRODUCT(Z386:AC386,'control variables'!$O$7:$R$7)/J386+G$65*'key variables'!$B$25/scenario!J$65)&lt;'key variables'!$B$28,0,IF($A386&gt;='key variables'!$B$26,L386*SUMPRODUCT(Z386:AC386,'control variables'!$O$4:$R$4)/J386+G$65*'key variables'!$B$25/scenario!J$65,L386*SUMPRODUCT(Z386:AC386,'control variables'!$O$7:$R$7)/J386+G$65*'key variables'!$B$25/scenario!J$65))</f>
        <v>4.8134227992352183E-11</v>
      </c>
      <c r="R386" s="10">
        <f ca="1">IF(IF($A386&gt;='key variables'!$B$26,M386*SUMPRODUCT(Z386:AC386,'control variables'!$O$5:$R$5)/J386+H$65*'key variables'!$B$25/scenario!J$65,M386*SUMPRODUCT(Z386:AC386,'control variables'!$O$7:$R$7)/J386+H$65*'key variables'!$B$25/scenario!J$65)&lt;'key variables'!$B$28,0,IF($A386&gt;='key variables'!$B$26,M386*SUMPRODUCT(Z386:AC386,'control variables'!$O$5:$R$5)/J386+H$65*'key variables'!$B$25/scenario!J$65,M386*SUMPRODUCT(Z386:AC386,'control variables'!$O$7:$R$7)/J386+H$65*'key variables'!$B$25/scenario!J$65))</f>
        <v>1.4417254485334808E-10</v>
      </c>
      <c r="S386" s="10">
        <f ca="1">IF(IF($A386&gt;='key variables'!$B$26,N386*SUMPRODUCT(Z386:AC386,'control variables'!$O$6:$R$6)/J386+I$65*'key variables'!$B$25/scenario!J$65,N386*SUMPRODUCT(Z386:AC386,'control variables'!$O$7:$R$7)/J386+I$65*'key variables'!$B$25/scenario!J$65)&lt;'key variables'!$B$28,0,IF($A386&gt;='key variables'!$B$26,N386*SUMPRODUCT(Z386:AC386,'control variables'!$O$6:$R$6)/J386+I$65*'key variables'!$B$25/scenario!J$65,N386*SUMPRODUCT(Z386:AC386,'control variables'!$O$7:$R$7)/J386+I$65*'key variables'!$B$25/scenario!J$65))</f>
        <v>6.4804845247460163E-11</v>
      </c>
      <c r="T386" s="10">
        <f t="shared" ca="1" si="255"/>
        <v>2.9881271283340193E-10</v>
      </c>
      <c r="U386" s="82">
        <f ca="1">SUMPRODUCT(P356:P385,'control variables'!AD$7:AD$36)</f>
        <v>8.8414035456803635E-11</v>
      </c>
      <c r="V386" s="82">
        <f ca="1">SUMPRODUCT(Q356:Q385,'control variables'!AE$7:AE$36)</f>
        <v>1.0205346806626904E-10</v>
      </c>
      <c r="W386" s="82">
        <f ca="1">SUMPRODUCT(R356:R385,'control variables'!AF$7:AF$36)</f>
        <v>3.0567246668133198E-10</v>
      </c>
      <c r="X386" s="82">
        <f ca="1">SUMPRODUCT(S356:S385,'control variables'!AG$7:AG$36)</f>
        <v>1.3739826067329851E-10</v>
      </c>
      <c r="Y386" s="82">
        <f t="shared" ca="1" si="249"/>
        <v>6.3353823087770319E-10</v>
      </c>
      <c r="Z386" s="10">
        <f ca="1">IF($A386&gt;='key variables'!$B$26,SUMPRODUCT(P356:P385,'control variables'!V$7:V$36)*$E386,SUMPRODUCT(P356:P385,'control variables'!Z$7:Z$36)*$E386)</f>
        <v>2.1573919709411714E-10</v>
      </c>
      <c r="AA386" s="10">
        <f ca="1">IF($A386&gt;='key variables'!$B$26,SUMPRODUCT(Q356:Q385,'control variables'!W$7:W$36)*$E386,SUMPRODUCT(Q356:Q385,'control variables'!AA$7:AA$36)*$E386)</f>
        <v>2.4902079344680292E-10</v>
      </c>
      <c r="AB386" s="10">
        <f ca="1">IF($A386&gt;='key variables'!$B$26,SUMPRODUCT(R356:R385,'control variables'!X$7:X$36)*$E386,SUMPRODUCT(R356:R385,'control variables'!AB$7:AB$36)*$E386)</f>
        <v>7.4587176340149925E-10</v>
      </c>
      <c r="AC386" s="10">
        <f ca="1">IF($A386&gt;='key variables'!$B$26,SUMPRODUCT(S356:S385,'control variables'!Y$7:Y$36)*$E386,SUMPRODUCT(S356:S385,'control variables'!AC$7:AC$36)*$E386)</f>
        <v>3.3526566553189269E-10</v>
      </c>
      <c r="AD386" s="10">
        <f t="shared" ca="1" si="250"/>
        <v>1.5458974194743121E-9</v>
      </c>
      <c r="AE386" s="82">
        <f ca="1">SUMPRODUCT(P356:P385,'control variables'!AL$7:AL$36)</f>
        <v>2.9373983676906802E-10</v>
      </c>
      <c r="AF386" s="82">
        <f ca="1">SUMPRODUCT(Q356:Q385,'control variables'!AM$7:AM$36)</f>
        <v>3.3816788746737975E-10</v>
      </c>
      <c r="AG386" s="82">
        <f ca="1">SUMPRODUCT(R356:R385,'control variables'!AN$7:AN$36)</f>
        <v>9.6420552156089439E-10</v>
      </c>
      <c r="AH386" s="82">
        <f ca="1">SUMPRODUCT(S356:S385,'control variables'!AO$7:AO$36)</f>
        <v>4.1749142665693227E-10</v>
      </c>
      <c r="AI386" s="82">
        <f t="shared" ca="1" si="262"/>
        <v>2.0136046724542743E-9</v>
      </c>
      <c r="AJ386" s="10">
        <f ca="1">SUMPRODUCT(P356:P385,'control variables'!AP$7:AP$36)</f>
        <v>2.8066955651861883E-13</v>
      </c>
      <c r="AK386" s="10">
        <f ca="1">SUMPRODUCT(Q356:Q385,'control variables'!AQ$7:AQ$36)</f>
        <v>8.0991953017858258E-13</v>
      </c>
      <c r="AL386" s="10">
        <f ca="1">SUMPRODUCT(R356:R385,'control variables'!AR$7:AR$36)</f>
        <v>2.9110634489243807E-11</v>
      </c>
      <c r="AM386" s="10">
        <f ca="1">SUMPRODUCT(S356:S385,'control variables'!AS$7:AS$36)</f>
        <v>2.180847683875104E-11</v>
      </c>
      <c r="AN386" s="10">
        <f t="shared" ca="1" si="284"/>
        <v>5.2009700414692051E-11</v>
      </c>
      <c r="AO386" s="82">
        <f ca="1">SUMPRODUCT(P356:P385,'control variables'!AX$7:AX$36)</f>
        <v>3.8166776474211374E-13</v>
      </c>
      <c r="AP386" s="82">
        <f ca="1">SUMPRODUCT(Q356:Q385,'control variables'!AY$7:AY$36)</f>
        <v>8.8109356935898767E-13</v>
      </c>
      <c r="AQ386" s="82">
        <f ca="1">SUMPRODUCT(R356:R385,'control variables'!AZ$7:AZ$36)</f>
        <v>7.917204084082638E-12</v>
      </c>
      <c r="AR386" s="82">
        <f ca="1">SUMPRODUCT(S356:S385,'control variables'!BA$7:BA$36)</f>
        <v>5.9312400751408866E-12</v>
      </c>
      <c r="AS386" s="82">
        <f t="shared" ca="1" si="285"/>
        <v>1.5111205493324625E-11</v>
      </c>
      <c r="AT386" s="10">
        <f ca="1">SUMPRODUCT(P356:P385,'control variables'!AT$7:AT$36)</f>
        <v>-3.368366961710263E-13</v>
      </c>
      <c r="AU386" s="10">
        <f ca="1">SUMPRODUCT(Q356:Q385,'control variables'!AU$7:AU$36)</f>
        <v>3.6539371362670991E-13</v>
      </c>
      <c r="AV386" s="10">
        <f ca="1">SUMPRODUCT(R356:R385,'control variables'!AV$7:AV$36)</f>
        <v>1.5734146121993118E-10</v>
      </c>
      <c r="AW386" s="10">
        <f ca="1">SUMPRODUCT(S356:S385,'control variables'!AW$7:AW$36)</f>
        <v>1.1787367994531293E-10</v>
      </c>
      <c r="AX386" s="10">
        <f t="shared" ca="1" si="263"/>
        <v>2.7524369818269982E-10</v>
      </c>
      <c r="AY386" s="82">
        <f ca="1">SUMPRODUCT(P356:P385,'control variables'!BB$7:BB$36)</f>
        <v>1.2208526048071548E-12</v>
      </c>
      <c r="AZ386" s="82">
        <f ca="1">SUMPRODUCT(Q356:Q385,'control variables'!BC$7:BC$36)</f>
        <v>3.1131719651462522E-12</v>
      </c>
      <c r="BA386" s="82">
        <f ca="1">SUMPRODUCT(R356:R385,'control variables'!BD$7:BD$36)</f>
        <v>2.1793160683061075E-11</v>
      </c>
      <c r="BB386" s="82">
        <f ca="1">SUMPRODUCT(S356:S385,'control variables'!BE$7:BE$36)</f>
        <v>3.0969637038179534E-12</v>
      </c>
      <c r="BC386" s="82">
        <f t="shared" ca="1" si="286"/>
        <v>2.9224148956832437E-11</v>
      </c>
      <c r="BD386" s="10">
        <f ca="1">SUMPRODUCT(P356:P385,'control variables'!BF$7:BF$36)</f>
        <v>2.5539173108773348E-13</v>
      </c>
      <c r="BE386" s="10">
        <f ca="1">SUMPRODUCT(Q356:Q385,'control variables'!BG$7:BG$36)</f>
        <v>2.9479043387500451E-13</v>
      </c>
      <c r="BF386" s="10">
        <f ca="1">SUMPRODUCT(R356:R385,'control variables'!BH$7:BH$36)</f>
        <v>8.8296185111631526E-12</v>
      </c>
      <c r="BG386" s="10">
        <f ca="1">SUMPRODUCT(S356:S385,'control variables'!BI$7:BI$36)</f>
        <v>1.9844349067711877E-11</v>
      </c>
      <c r="BH386" s="10">
        <f t="shared" ca="1" si="287"/>
        <v>2.9224149743837766E-11</v>
      </c>
      <c r="BI386" s="82">
        <f t="shared" ca="1" si="264"/>
        <v>2.9462385267770415E-10</v>
      </c>
      <c r="BJ386" s="82">
        <f t="shared" ca="1" si="265"/>
        <v>3.4164645314615267E-10</v>
      </c>
      <c r="BK386" s="82">
        <f t="shared" ca="1" si="266"/>
        <v>1.1433401434638868E-9</v>
      </c>
      <c r="BL386" s="82">
        <f t="shared" ca="1" si="267"/>
        <v>5.3846207030606317E-10</v>
      </c>
      <c r="BM386" s="82">
        <f t="shared" ca="1" si="257"/>
        <v>2.3180725195938069E-9</v>
      </c>
      <c r="BN386" s="10">
        <f ca="1">BN385+BI386-INDIRECT(ADDRESS(MAX($D386-'key variables'!$B$9*30,34),scenario!BI$4),TRUE)</f>
        <v>9439390.0751690175</v>
      </c>
      <c r="BO386" s="10">
        <f ca="1">BO385+BJ386-INDIRECT(ADDRESS(MAX($D386-'key variables'!$B$9*30,34),scenario!BJ$4),TRUE)</f>
        <v>10895583.360992203</v>
      </c>
      <c r="BP386" s="10">
        <f ca="1">BP385+BK386-INDIRECT(ADDRESS(MAX($D386-'key variables'!$B$9*30,34),scenario!BK$4),TRUE)</f>
        <v>32531162.537994072</v>
      </c>
      <c r="BQ386" s="10">
        <f ca="1">BQ385+BL386-INDIRECT(ADDRESS(MAX($D386-'key variables'!$B$9*30,34),scenario!BL$4),TRUE)</f>
        <v>14415841.516535141</v>
      </c>
      <c r="BR386" s="10">
        <f t="shared" ca="1" si="288"/>
        <v>67281977.490690395</v>
      </c>
      <c r="BS386" s="82">
        <f t="shared" ca="1" si="269"/>
        <v>-7.8232618940904822E-10</v>
      </c>
      <c r="BT386" s="82">
        <f t="shared" ca="1" si="270"/>
        <v>1.4686870870536764E-9</v>
      </c>
      <c r="BU386" s="82">
        <f t="shared" ca="1" si="271"/>
        <v>1.9573355289381912E-9</v>
      </c>
      <c r="BV386" s="82">
        <f t="shared" ca="1" si="272"/>
        <v>4.846476656933231E-11</v>
      </c>
      <c r="BW386" s="82">
        <f t="shared" ca="1" si="289"/>
        <v>2.6921611931521513E-9</v>
      </c>
      <c r="BX386" s="10">
        <f t="shared" ca="1" si="273"/>
        <v>4.8863962351631297E-12</v>
      </c>
      <c r="BY386" s="10">
        <f t="shared" ca="1" si="274"/>
        <v>1.8470580835290993E-11</v>
      </c>
      <c r="BZ386" s="10">
        <f t="shared" ca="1" si="275"/>
        <v>1.0496446103661781E-10</v>
      </c>
      <c r="CA386" s="10">
        <f t="shared" ca="1" si="276"/>
        <v>8.4624517857091416E-11</v>
      </c>
      <c r="CB386" s="10">
        <v>0</v>
      </c>
      <c r="CC386" s="82">
        <f t="shared" ca="1" si="277"/>
        <v>-1.0568883718471066E-12</v>
      </c>
      <c r="CD386" s="82">
        <f t="shared" ca="1" si="278"/>
        <v>3.0345188069672559E-12</v>
      </c>
      <c r="CE386" s="82">
        <f t="shared" ca="1" si="279"/>
        <v>1.0286245542598976E-9</v>
      </c>
      <c r="CF386" s="82">
        <f t="shared" ca="1" si="280"/>
        <v>6.6592294911063383E-10</v>
      </c>
      <c r="CG386" s="82">
        <f t="shared" ca="1" si="290"/>
        <v>1.6965251338056516E-9</v>
      </c>
      <c r="CH386" s="13" t="str">
        <f t="shared" ca="1" si="291"/>
        <v/>
      </c>
      <c r="CI386" s="81">
        <f t="shared" ca="1" si="251"/>
        <v>0.1131775965863165</v>
      </c>
      <c r="CJ386" s="81">
        <f t="shared" ca="1" si="252"/>
        <v>0.13063724757458739</v>
      </c>
      <c r="CK386" s="81">
        <f t="shared" ca="1" si="253"/>
        <v>0.39004625943939081</v>
      </c>
      <c r="CL386" s="81">
        <f t="shared" ca="1" si="254"/>
        <v>0.17284488538116416</v>
      </c>
      <c r="CM386" s="89">
        <f t="shared" ca="1" si="292"/>
        <v>0.80670598898145884</v>
      </c>
    </row>
    <row r="387" spans="1:91" x14ac:dyDescent="0.3">
      <c r="A387">
        <v>322</v>
      </c>
      <c r="B387" s="3">
        <f t="shared" si="256"/>
        <v>1.0833333333333333</v>
      </c>
      <c r="C387" s="3">
        <f t="shared" si="293"/>
        <v>10.733333333333333</v>
      </c>
      <c r="D387" s="4">
        <f t="shared" ca="1" si="281"/>
        <v>387</v>
      </c>
      <c r="E387" s="58">
        <f>(0.5*(COS(B387*2*PI())+1)*('key variables'!$B$4-'key variables'!$B$6)+'key variables'!$B$6)/'key variables'!$B$4</f>
        <v>1</v>
      </c>
      <c r="F387" s="10">
        <f t="shared" ca="1" si="294"/>
        <v>11689222.907461114</v>
      </c>
      <c r="G387" s="10">
        <f t="shared" ca="1" si="295"/>
        <v>13492492.798713122</v>
      </c>
      <c r="H387" s="10">
        <f t="shared" ca="1" si="296"/>
        <v>40309474.521088287</v>
      </c>
      <c r="I387" s="10">
        <f t="shared" ca="1" si="297"/>
        <v>17912154.249750931</v>
      </c>
      <c r="J387" s="10">
        <f t="shared" ca="1" si="282"/>
        <v>83403344.477013454</v>
      </c>
      <c r="K387" s="82">
        <f t="shared" ca="1" si="258"/>
        <v>2249832.8322920976</v>
      </c>
      <c r="L387" s="82">
        <f t="shared" ca="1" si="259"/>
        <v>2596909.4377209176</v>
      </c>
      <c r="M387" s="82">
        <f t="shared" ca="1" si="260"/>
        <v>7778311.9830942135</v>
      </c>
      <c r="N387" s="82">
        <f t="shared" ca="1" si="261"/>
        <v>3496312.7332157902</v>
      </c>
      <c r="O387" s="82">
        <f t="shared" ca="1" si="283"/>
        <v>16121366.986323019</v>
      </c>
      <c r="P387" s="10">
        <f ca="1">IF(IF($A387&gt;='key variables'!$B$26,K387*SUMPRODUCT(Z387:AC387,'control variables'!$O$3:$R$3)/J387+F$65*'key variables'!$B$25/scenario!J$65,K387*SUMPRODUCT(Z387:AC387,'control variables'!$O$7:$R$7)/J387+F$65*'key variables'!$B$25/scenario!J$65)&lt;'key variables'!$B$28,0,IF($A387&gt;='key variables'!$B$26,K387*SUMPRODUCT(Z387:AC387,'control variables'!$O$3:$R$3)/J387+F$65*'key variables'!$B$25/scenario!J$65,K387*SUMPRODUCT(Z387:AC387,'control variables'!$O$7:$R$7)/J387+F$65*'key variables'!$B$25/scenario!J$65))</f>
        <v>3.5881674718083865E-11</v>
      </c>
      <c r="Q387" s="10">
        <f ca="1">IF(IF($A387&gt;='key variables'!$B$26,L387*SUMPRODUCT(Z387:AC387,'control variables'!$O$4:$R$4)/J387+G$65*'key variables'!$B$25/scenario!J$65,L387*SUMPRODUCT(Z387:AC387,'control variables'!$O$7:$R$7)/J387+G$65*'key variables'!$B$25/scenario!J$65)&lt;'key variables'!$B$28,0,IF($A387&gt;='key variables'!$B$26,L387*SUMPRODUCT(Z387:AC387,'control variables'!$O$4:$R$4)/J387+G$65*'key variables'!$B$25/scenario!J$65,L387*SUMPRODUCT(Z387:AC387,'control variables'!$O$7:$R$7)/J387+G$65*'key variables'!$B$25/scenario!J$65))</f>
        <v>4.1417059249549702E-11</v>
      </c>
      <c r="R387" s="10">
        <f ca="1">IF(IF($A387&gt;='key variables'!$B$26,M387*SUMPRODUCT(Z387:AC387,'control variables'!$O$5:$R$5)/J387+H$65*'key variables'!$B$25/scenario!J$65,M387*SUMPRODUCT(Z387:AC387,'control variables'!$O$7:$R$7)/J387+H$65*'key variables'!$B$25/scenario!J$65)&lt;'key variables'!$B$28,0,IF($A387&gt;='key variables'!$B$26,M387*SUMPRODUCT(Z387:AC387,'control variables'!$O$5:$R$5)/J387+H$65*'key variables'!$B$25/scenario!J$65,M387*SUMPRODUCT(Z387:AC387,'control variables'!$O$7:$R$7)/J387+H$65*'key variables'!$B$25/scenario!J$65))</f>
        <v>1.2405315471764117E-10</v>
      </c>
      <c r="S387" s="10">
        <f ca="1">IF(IF($A387&gt;='key variables'!$B$26,N387*SUMPRODUCT(Z387:AC387,'control variables'!$O$6:$R$6)/J387+I$65*'key variables'!$B$25/scenario!J$65,N387*SUMPRODUCT(Z387:AC387,'control variables'!$O$7:$R$7)/J387+I$65*'key variables'!$B$25/scenario!J$65)&lt;'key variables'!$B$28,0,IF($A387&gt;='key variables'!$B$26,N387*SUMPRODUCT(Z387:AC387,'control variables'!$O$6:$R$6)/J387+I$65*'key variables'!$B$25/scenario!J$65,N387*SUMPRODUCT(Z387:AC387,'control variables'!$O$7:$R$7)/J387+I$65*'key variables'!$B$25/scenario!J$65))</f>
        <v>5.5761278973839772E-11</v>
      </c>
      <c r="T387" s="10">
        <f t="shared" ca="1" si="255"/>
        <v>2.571131676591145E-10</v>
      </c>
      <c r="U387" s="82">
        <f ca="1">SUMPRODUCT(P357:P386,'control variables'!AD$7:AD$36)</f>
        <v>7.6075788430387613E-11</v>
      </c>
      <c r="V387" s="82">
        <f ca="1">SUMPRODUCT(Q357:Q386,'control variables'!AE$7:AE$36)</f>
        <v>8.7811827670618567E-11</v>
      </c>
      <c r="W387" s="82">
        <f ca="1">SUMPRODUCT(R357:R386,'control variables'!AF$7:AF$36)</f>
        <v>2.630156375523095E-10</v>
      </c>
      <c r="X387" s="82">
        <f ca="1">SUMPRODUCT(S357:S386,'control variables'!AG$7:AG$36)</f>
        <v>1.1822422713407258E-10</v>
      </c>
      <c r="Y387" s="82">
        <f t="shared" ref="Y387:Y450" ca="1" si="298">SUM(U387:X387)</f>
        <v>5.4512748078738826E-10</v>
      </c>
      <c r="Z387" s="10">
        <f ca="1">IF($A387&gt;='key variables'!$B$26,SUMPRODUCT(P357:P386,'control variables'!V$7:V$36)*$E387,SUMPRODUCT(P357:P386,'control variables'!Z$7:Z$36)*$E387)</f>
        <v>1.8563262528936822E-10</v>
      </c>
      <c r="AA387" s="10">
        <f ca="1">IF($A387&gt;='key variables'!$B$26,SUMPRODUCT(Q357:Q386,'control variables'!W$7:W$36)*$E387,SUMPRODUCT(Q357:Q386,'control variables'!AA$7:AA$36)*$E387)</f>
        <v>2.1426974913142502E-10</v>
      </c>
      <c r="AB387" s="10">
        <f ca="1">IF($A387&gt;='key variables'!$B$26,SUMPRODUCT(R357:R386,'control variables'!X$7:X$36)*$E387,SUMPRODUCT(R357:R386,'control variables'!AB$7:AB$36)*$E387)</f>
        <v>6.4178478196999993E-10</v>
      </c>
      <c r="AC387" s="10">
        <f ca="1">IF($A387&gt;='key variables'!$B$26,SUMPRODUCT(S357:S386,'control variables'!Y$7:Y$36)*$E387,SUMPRODUCT(S357:S386,'control variables'!AC$7:AC$36)*$E387)</f>
        <v>2.8847908261622789E-10</v>
      </c>
      <c r="AD387" s="10">
        <f t="shared" ref="AD387:AD450" ca="1" si="299">SUM(Z387:AC387)</f>
        <v>1.3301662390070209E-9</v>
      </c>
      <c r="AE387" s="82">
        <f ca="1">SUMPRODUCT(P357:P386,'control variables'!AL$7:AL$36)</f>
        <v>2.5274821537286365E-10</v>
      </c>
      <c r="AF387" s="82">
        <f ca="1">SUMPRODUCT(Q357:Q386,'control variables'!AM$7:AM$36)</f>
        <v>2.9097629723607211E-10</v>
      </c>
      <c r="AG387" s="82">
        <f ca="1">SUMPRODUCT(R357:R386,'control variables'!AN$7:AN$36)</f>
        <v>8.296498953213827E-10</v>
      </c>
      <c r="AH387" s="82">
        <f ca="1">SUMPRODUCT(S357:S386,'control variables'!AO$7:AO$36)</f>
        <v>3.5923017518379081E-10</v>
      </c>
      <c r="AI387" s="82">
        <f t="shared" ca="1" si="262"/>
        <v>1.7326045831141093E-9</v>
      </c>
      <c r="AJ387" s="10">
        <f ca="1">SUMPRODUCT(P357:P386,'control variables'!AP$7:AP$36)</f>
        <v>2.4150190283977215E-13</v>
      </c>
      <c r="AK387" s="10">
        <f ca="1">SUMPRODUCT(Q357:Q386,'control variables'!AQ$7:AQ$36)</f>
        <v>6.968946333595201E-13</v>
      </c>
      <c r="AL387" s="10">
        <f ca="1">SUMPRODUCT(R357:R386,'control variables'!AR$7:AR$36)</f>
        <v>2.5048222932433036E-11</v>
      </c>
      <c r="AM387" s="10">
        <f ca="1">SUMPRODUCT(S357:S386,'control variables'!AS$7:AS$36)</f>
        <v>1.8765087029473009E-11</v>
      </c>
      <c r="AN387" s="10">
        <f t="shared" ca="1" si="284"/>
        <v>4.4751706498105337E-11</v>
      </c>
      <c r="AO387" s="82">
        <f ca="1">SUMPRODUCT(P357:P386,'control variables'!AX$7:AX$36)</f>
        <v>3.2840573299480166E-13</v>
      </c>
      <c r="AP387" s="82">
        <f ca="1">SUMPRODUCT(Q357:Q386,'control variables'!AY$7:AY$36)</f>
        <v>7.581362803270993E-13</v>
      </c>
      <c r="AQ387" s="82">
        <f ca="1">SUMPRODUCT(R357:R386,'control variables'!AZ$7:AZ$36)</f>
        <v>6.812352131072451E-12</v>
      </c>
      <c r="AR387" s="82">
        <f ca="1">SUMPRODUCT(S357:S386,'control variables'!BA$7:BA$36)</f>
        <v>5.1035309355007153E-12</v>
      </c>
      <c r="AS387" s="82">
        <f t="shared" ca="1" si="285"/>
        <v>1.3002425079895066E-11</v>
      </c>
      <c r="AT387" s="10">
        <f ca="1">SUMPRODUCT(P357:P386,'control variables'!AT$7:AT$36)</f>
        <v>-2.8983087471465317E-13</v>
      </c>
      <c r="AU387" s="10">
        <f ca="1">SUMPRODUCT(Q357:Q386,'control variables'!AU$7:AU$36)</f>
        <v>3.144027382987205E-13</v>
      </c>
      <c r="AV387" s="10">
        <f ca="1">SUMPRODUCT(R357:R386,'control variables'!AV$7:AV$36)</f>
        <v>1.3538433862057606E-10</v>
      </c>
      <c r="AW387" s="10">
        <f ca="1">SUMPRODUCT(S357:S386,'control variables'!AW$7:AW$36)</f>
        <v>1.0142431674676825E-10</v>
      </c>
      <c r="AX387" s="10">
        <f t="shared" ca="1" si="263"/>
        <v>2.3683322723092833E-10</v>
      </c>
      <c r="AY387" s="82">
        <f ca="1">SUMPRODUCT(P357:P386,'control variables'!BB$7:BB$36)</f>
        <v>1.050481679612664E-12</v>
      </c>
      <c r="AZ387" s="82">
        <f ca="1">SUMPRODUCT(Q357:Q386,'control variables'!BC$7:BC$36)</f>
        <v>2.6787264097179644E-12</v>
      </c>
      <c r="BA387" s="82">
        <f ca="1">SUMPRODUCT(R357:R386,'control variables'!BD$7:BD$36)</f>
        <v>1.8751908255154926E-11</v>
      </c>
      <c r="BB387" s="82">
        <f ca="1">SUMPRODUCT(S357:S386,'control variables'!BE$7:BE$36)</f>
        <v>2.6647800237933158E-12</v>
      </c>
      <c r="BC387" s="82">
        <f t="shared" ca="1" si="286"/>
        <v>2.5145896368278872E-11</v>
      </c>
      <c r="BD387" s="10">
        <f ca="1">SUMPRODUCT(P357:P386,'control variables'!BF$7:BF$36)</f>
        <v>2.1975161749735229E-13</v>
      </c>
      <c r="BE387" s="10">
        <f ca="1">SUMPRODUCT(Q357:Q386,'control variables'!BG$7:BG$36)</f>
        <v>2.5365220084014685E-13</v>
      </c>
      <c r="BF387" s="10">
        <f ca="1">SUMPRODUCT(R357:R386,'control variables'!BH$7:BH$36)</f>
        <v>7.5974384192028407E-12</v>
      </c>
      <c r="BG387" s="10">
        <f ca="1">SUMPRODUCT(S357:S386,'control variables'!BI$7:BI$36)</f>
        <v>1.7075054807916657E-11</v>
      </c>
      <c r="BH387" s="10">
        <f t="shared" ca="1" si="287"/>
        <v>2.5145897045456995E-11</v>
      </c>
      <c r="BI387" s="82">
        <f t="shared" ca="1" si="264"/>
        <v>2.5350886617776162E-10</v>
      </c>
      <c r="BJ387" s="82">
        <f t="shared" ca="1" si="265"/>
        <v>2.9396942638408879E-10</v>
      </c>
      <c r="BK387" s="82">
        <f t="shared" ca="1" si="266"/>
        <v>9.8378614219711366E-10</v>
      </c>
      <c r="BL387" s="82">
        <f t="shared" ca="1" si="267"/>
        <v>4.6331927195435235E-10</v>
      </c>
      <c r="BM387" s="82">
        <f t="shared" ca="1" si="257"/>
        <v>1.9945837067133163E-9</v>
      </c>
      <c r="BN387" s="10">
        <f ca="1">BN386+BI387-INDIRECT(ADDRESS(MAX($D387-'key variables'!$B$9*30,34),scenario!BI$4),TRUE)</f>
        <v>9439390.0751690175</v>
      </c>
      <c r="BO387" s="10">
        <f ca="1">BO386+BJ387-INDIRECT(ADDRESS(MAX($D387-'key variables'!$B$9*30,34),scenario!BJ$4),TRUE)</f>
        <v>10895583.360992203</v>
      </c>
      <c r="BP387" s="10">
        <f ca="1">BP386+BK387-INDIRECT(ADDRESS(MAX($D387-'key variables'!$B$9*30,34),scenario!BK$4),TRUE)</f>
        <v>32531162.537994072</v>
      </c>
      <c r="BQ387" s="10">
        <f ca="1">BQ386+BL387-INDIRECT(ADDRESS(MAX($D387-'key variables'!$B$9*30,34),scenario!BL$4),TRUE)</f>
        <v>14415841.516535141</v>
      </c>
      <c r="BR387" s="10">
        <f t="shared" ca="1" si="288"/>
        <v>67281977.490690395</v>
      </c>
      <c r="BS387" s="82">
        <f t="shared" ca="1" si="269"/>
        <v>-1.0001731324862234E-9</v>
      </c>
      <c r="BT387" s="82">
        <f t="shared" ca="1" si="270"/>
        <v>1.2158810677182971E-9</v>
      </c>
      <c r="BU387" s="82">
        <f t="shared" ca="1" si="271"/>
        <v>1.0900051030395156E-9</v>
      </c>
      <c r="BV387" s="82">
        <f t="shared" ca="1" si="272"/>
        <v>-3.7616828121909697E-10</v>
      </c>
      <c r="BW387" s="82">
        <f t="shared" ca="1" si="289"/>
        <v>9.2954475705249232E-10</v>
      </c>
      <c r="BX387" s="10">
        <f t="shared" ca="1" si="273"/>
        <v>3.9445686710479149E-12</v>
      </c>
      <c r="BY387" s="10">
        <f t="shared" ca="1" si="274"/>
        <v>1.6296338505059978E-11</v>
      </c>
      <c r="BZ387" s="10">
        <f t="shared" ca="1" si="275"/>
        <v>8.5427466493332501E-11</v>
      </c>
      <c r="CA387" s="10">
        <f t="shared" ca="1" si="276"/>
        <v>6.9988213960882149E-11</v>
      </c>
      <c r="CB387" s="10">
        <v>0</v>
      </c>
      <c r="CC387" s="82">
        <f t="shared" ca="1" si="277"/>
        <v>-8.5396132728748295E-13</v>
      </c>
      <c r="CD387" s="82">
        <f t="shared" ca="1" si="278"/>
        <v>2.6588744217009562E-12</v>
      </c>
      <c r="CE387" s="82">
        <f t="shared" ca="1" si="279"/>
        <v>9.1147608644068204E-10</v>
      </c>
      <c r="CF387" s="82">
        <f t="shared" ca="1" si="280"/>
        <v>5.7816018845783778E-10</v>
      </c>
      <c r="CG387" s="82">
        <f t="shared" ca="1" si="290"/>
        <v>1.4914411879929332E-9</v>
      </c>
      <c r="CH387" s="13" t="str">
        <f t="shared" ca="1" si="291"/>
        <v/>
      </c>
      <c r="CI387" s="81">
        <f t="shared" ref="CI387:CI450" ca="1" si="300">BN387/$J387</f>
        <v>0.1131775965863165</v>
      </c>
      <c r="CJ387" s="81">
        <f t="shared" ref="CJ387:CJ450" ca="1" si="301">BO387/$J387</f>
        <v>0.13063724757458739</v>
      </c>
      <c r="CK387" s="81">
        <f t="shared" ref="CK387:CK450" ca="1" si="302">BP387/$J387</f>
        <v>0.39004625943939081</v>
      </c>
      <c r="CL387" s="81">
        <f t="shared" ref="CL387:CL450" ca="1" si="303">BQ387/$J387</f>
        <v>0.17284488538116416</v>
      </c>
      <c r="CM387" s="89">
        <f t="shared" ca="1" si="292"/>
        <v>0.80670598898145884</v>
      </c>
    </row>
    <row r="388" spans="1:91" x14ac:dyDescent="0.3">
      <c r="A388">
        <v>323</v>
      </c>
      <c r="B388" s="3">
        <f t="shared" si="256"/>
        <v>1.086111111111111</v>
      </c>
      <c r="C388" s="3">
        <f t="shared" si="293"/>
        <v>10.766666666666667</v>
      </c>
      <c r="D388" s="4">
        <f t="shared" ca="1" si="281"/>
        <v>388</v>
      </c>
      <c r="E388" s="58">
        <f>(0.5*(COS(B388*2*PI())+1)*('key variables'!$B$4-'key variables'!$B$6)+'key variables'!$B$6)/'key variables'!$B$4</f>
        <v>1</v>
      </c>
      <c r="F388" s="10">
        <f t="shared" ca="1" si="294"/>
        <v>11689222.907461114</v>
      </c>
      <c r="G388" s="10">
        <f t="shared" ca="1" si="295"/>
        <v>13492492.798713122</v>
      </c>
      <c r="H388" s="10">
        <f t="shared" ca="1" si="296"/>
        <v>40309474.521088287</v>
      </c>
      <c r="I388" s="10">
        <f t="shared" ca="1" si="297"/>
        <v>17912154.249750931</v>
      </c>
      <c r="J388" s="10">
        <f t="shared" ca="1" si="282"/>
        <v>83403344.477013454</v>
      </c>
      <c r="K388" s="82">
        <f t="shared" ca="1" si="258"/>
        <v>2249832.8322920976</v>
      </c>
      <c r="L388" s="82">
        <f t="shared" ca="1" si="259"/>
        <v>2596909.4377209176</v>
      </c>
      <c r="M388" s="82">
        <f t="shared" ca="1" si="260"/>
        <v>7778311.9830942145</v>
      </c>
      <c r="N388" s="82">
        <f t="shared" ca="1" si="261"/>
        <v>3496312.7332157907</v>
      </c>
      <c r="O388" s="82">
        <f t="shared" ca="1" si="283"/>
        <v>16121366.986323021</v>
      </c>
      <c r="P388" s="10">
        <f ca="1">IF(IF($A388&gt;='key variables'!$B$26,K388*SUMPRODUCT(Z388:AC388,'control variables'!$O$3:$R$3)/J388+F$65*'key variables'!$B$25/scenario!J$65,K388*SUMPRODUCT(Z388:AC388,'control variables'!$O$7:$R$7)/J388+F$65*'key variables'!$B$25/scenario!J$65)&lt;'key variables'!$B$28,0,IF($A388&gt;='key variables'!$B$26,K388*SUMPRODUCT(Z388:AC388,'control variables'!$O$3:$R$3)/J388+F$65*'key variables'!$B$25/scenario!J$65,K388*SUMPRODUCT(Z388:AC388,'control variables'!$O$7:$R$7)/J388+F$65*'key variables'!$B$25/scenario!J$65))</f>
        <v>3.0874359260692227E-11</v>
      </c>
      <c r="Q388" s="10">
        <f ca="1">IF(IF($A388&gt;='key variables'!$B$26,L388*SUMPRODUCT(Z388:AC388,'control variables'!$O$4:$R$4)/J388+G$65*'key variables'!$B$25/scenario!J$65,L388*SUMPRODUCT(Z388:AC388,'control variables'!$O$7:$R$7)/J388+G$65*'key variables'!$B$25/scenario!J$65)&lt;'key variables'!$B$28,0,IF($A388&gt;='key variables'!$B$26,L388*SUMPRODUCT(Z388:AC388,'control variables'!$O$4:$R$4)/J388+G$65*'key variables'!$B$25/scenario!J$65,L388*SUMPRODUCT(Z388:AC388,'control variables'!$O$7:$R$7)/J388+G$65*'key variables'!$B$25/scenario!J$65))</f>
        <v>3.5637276599787968E-11</v>
      </c>
      <c r="R388" s="10">
        <f ca="1">IF(IF($A388&gt;='key variables'!$B$26,M388*SUMPRODUCT(Z388:AC388,'control variables'!$O$5:$R$5)/J388+H$65*'key variables'!$B$25/scenario!J$65,M388*SUMPRODUCT(Z388:AC388,'control variables'!$O$7:$R$7)/J388+H$65*'key variables'!$B$25/scenario!J$65)&lt;'key variables'!$B$28,0,IF($A388&gt;='key variables'!$B$26,M388*SUMPRODUCT(Z388:AC388,'control variables'!$O$5:$R$5)/J388+H$65*'key variables'!$B$25/scenario!J$65,M388*SUMPRODUCT(Z388:AC388,'control variables'!$O$7:$R$7)/J388+H$65*'key variables'!$B$25/scenario!J$65))</f>
        <v>1.067414410354819E-10</v>
      </c>
      <c r="S388" s="10">
        <f ca="1">IF(IF($A388&gt;='key variables'!$B$26,N388*SUMPRODUCT(Z388:AC388,'control variables'!$O$6:$R$6)/J388+I$65*'key variables'!$B$25/scenario!J$65,N388*SUMPRODUCT(Z388:AC388,'control variables'!$O$7:$R$7)/J388+I$65*'key variables'!$B$25/scenario!J$65)&lt;'key variables'!$B$28,0,IF($A388&gt;='key variables'!$B$26,N388*SUMPRODUCT(Z388:AC388,'control variables'!$O$6:$R$6)/J388+I$65*'key variables'!$B$25/scenario!J$65,N388*SUMPRODUCT(Z388:AC388,'control variables'!$O$7:$R$7)/J388+I$65*'key variables'!$B$25/scenario!J$65))</f>
        <v>4.7979749367895398E-11</v>
      </c>
      <c r="T388" s="10">
        <f t="shared" ca="1" si="255"/>
        <v>2.2123282626385749E-10</v>
      </c>
      <c r="U388" s="82">
        <f ca="1">SUMPRODUCT(P358:P387,'control variables'!AD$7:AD$36)</f>
        <v>6.5459353318769204E-11</v>
      </c>
      <c r="V388" s="82">
        <f ca="1">SUMPRODUCT(Q358:Q387,'control variables'!AE$7:AE$36)</f>
        <v>7.5557619206505405E-11</v>
      </c>
      <c r="W388" s="82">
        <f ca="1">SUMPRODUCT(R358:R387,'control variables'!AF$7:AF$36)</f>
        <v>2.2631160191855326E-10</v>
      </c>
      <c r="X388" s="82">
        <f ca="1">SUMPRODUCT(S358:S387,'control variables'!AG$7:AG$36)</f>
        <v>1.0172594480422718E-10</v>
      </c>
      <c r="Y388" s="82">
        <f t="shared" ca="1" si="298"/>
        <v>4.69054519248055E-10</v>
      </c>
      <c r="Z388" s="10">
        <f ca="1">IF($A388&gt;='key variables'!$B$26,SUMPRODUCT(P358:P387,'control variables'!V$7:V$36)*$E388,SUMPRODUCT(P358:P387,'control variables'!Z$7:Z$36)*$E388)</f>
        <v>1.5972744886405552E-10</v>
      </c>
      <c r="AA388" s="10">
        <f ca="1">IF($A388&gt;='key variables'!$B$26,SUMPRODUCT(Q358:Q387,'control variables'!W$7:W$36)*$E388,SUMPRODUCT(Q358:Q387,'control variables'!AA$7:AA$36)*$E388)</f>
        <v>1.8436823992632429E-10</v>
      </c>
      <c r="AB388" s="10">
        <f ca="1">IF($A388&gt;='key variables'!$B$26,SUMPRODUCT(R358:R387,'control variables'!X$7:X$36)*$E388,SUMPRODUCT(R358:R387,'control variables'!AB$7:AB$36)*$E388)</f>
        <v>5.522232192969655E-10</v>
      </c>
      <c r="AC388" s="10">
        <f ca="1">IF($A388&gt;='key variables'!$B$26,SUMPRODUCT(S358:S387,'control variables'!Y$7:Y$36)*$E388,SUMPRODUCT(S358:S387,'control variables'!AC$7:AC$36)*$E388)</f>
        <v>2.4822160353066032E-10</v>
      </c>
      <c r="AD388" s="10">
        <f t="shared" ca="1" si="299"/>
        <v>1.1445405116180057E-9</v>
      </c>
      <c r="AE388" s="82">
        <f ca="1">SUMPRODUCT(P358:P387,'control variables'!AL$7:AL$36)</f>
        <v>2.174770064449578E-10</v>
      </c>
      <c r="AF388" s="82">
        <f ca="1">SUMPRODUCT(Q358:Q387,'control variables'!AM$7:AM$36)</f>
        <v>2.5037032991898764E-10</v>
      </c>
      <c r="AG388" s="82">
        <f ca="1">SUMPRODUCT(R358:R387,'control variables'!AN$7:AN$36)</f>
        <v>7.1387161078740013E-10</v>
      </c>
      <c r="AH388" s="82">
        <f ca="1">SUMPRODUCT(S358:S387,'control variables'!AO$7:AO$36)</f>
        <v>3.0909932641232176E-10</v>
      </c>
      <c r="AI388" s="82">
        <f t="shared" ca="1" si="262"/>
        <v>1.4908182735636673E-9</v>
      </c>
      <c r="AJ388" s="10">
        <f ca="1">SUMPRODUCT(P358:P387,'control variables'!AP$7:AP$36)</f>
        <v>2.0780012552363055E-13</v>
      </c>
      <c r="AK388" s="10">
        <f ca="1">SUMPRODUCT(Q358:Q387,'control variables'!AQ$7:AQ$36)</f>
        <v>5.9964244830373949E-13</v>
      </c>
      <c r="AL388" s="10">
        <f ca="1">SUMPRODUCT(R358:R387,'control variables'!AR$7:AR$36)</f>
        <v>2.1552724050198543E-11</v>
      </c>
      <c r="AM388" s="10">
        <f ca="1">SUMPRODUCT(S358:S387,'control variables'!AS$7:AS$36)</f>
        <v>1.6146404621803117E-11</v>
      </c>
      <c r="AN388" s="10">
        <f t="shared" ca="1" si="284"/>
        <v>3.8506571245829027E-11</v>
      </c>
      <c r="AO388" s="82">
        <f ca="1">SUMPRODUCT(P358:P387,'control variables'!AX$7:AX$36)</f>
        <v>2.8257645897008249E-13</v>
      </c>
      <c r="AP388" s="82">
        <f ca="1">SUMPRODUCT(Q358:Q387,'control variables'!AY$7:AY$36)</f>
        <v>6.5233777607339332E-13</v>
      </c>
      <c r="AQ388" s="82">
        <f ca="1">SUMPRODUCT(R358:R387,'control variables'!AZ$7:AZ$36)</f>
        <v>5.8616831225848906E-12</v>
      </c>
      <c r="AR388" s="82">
        <f ca="1">SUMPRODUCT(S358:S387,'control variables'!BA$7:BA$36)</f>
        <v>4.3913292464382544E-12</v>
      </c>
      <c r="AS388" s="82">
        <f t="shared" ca="1" si="285"/>
        <v>1.1187926604066621E-11</v>
      </c>
      <c r="AT388" s="10">
        <f ca="1">SUMPRODUCT(P358:P387,'control variables'!AT$7:AT$36)</f>
        <v>-2.493847519962895E-13</v>
      </c>
      <c r="AU388" s="10">
        <f ca="1">SUMPRODUCT(Q358:Q387,'control variables'!AU$7:AU$36)</f>
        <v>2.705275930135978E-13</v>
      </c>
      <c r="AV388" s="10">
        <f ca="1">SUMPRODUCT(R358:R387,'control variables'!AV$7:AV$36)</f>
        <v>1.1649134946135223E-10</v>
      </c>
      <c r="AW388" s="10">
        <f ca="1">SUMPRODUCT(S358:S387,'control variables'!AW$7:AW$36)</f>
        <v>8.7270474904332655E-11</v>
      </c>
      <c r="AX388" s="10">
        <f t="shared" ca="1" si="263"/>
        <v>2.0378296720670221E-10</v>
      </c>
      <c r="AY388" s="82">
        <f ca="1">SUMPRODUCT(P358:P387,'control variables'!BB$7:BB$36)</f>
        <v>9.0388614879201893E-13</v>
      </c>
      <c r="AZ388" s="82">
        <f ca="1">SUMPRODUCT(Q358:Q387,'control variables'!BC$7:BC$36)</f>
        <v>2.3049080675449909E-12</v>
      </c>
      <c r="BA388" s="82">
        <f ca="1">SUMPRODUCT(R358:R387,'control variables'!BD$7:BD$36)</f>
        <v>1.6135064955633437E-11</v>
      </c>
      <c r="BB388" s="82">
        <f ca="1">SUMPRODUCT(S358:S387,'control variables'!BE$7:BE$36)</f>
        <v>2.2929079105621066E-12</v>
      </c>
      <c r="BC388" s="82">
        <f t="shared" ca="1" si="286"/>
        <v>2.1636767082532553E-11</v>
      </c>
      <c r="BD388" s="10">
        <f ca="1">SUMPRODUCT(P358:P387,'control variables'!BF$7:BF$36)</f>
        <v>1.8908510932217119E-13</v>
      </c>
      <c r="BE388" s="10">
        <f ca="1">SUMPRODUCT(Q358:Q387,'control variables'!BG$7:BG$36)</f>
        <v>2.1825484004114942E-13</v>
      </c>
      <c r="BF388" s="10">
        <f ca="1">SUMPRODUCT(R358:R387,'control variables'!BH$7:BH$36)</f>
        <v>6.5372100120297912E-12</v>
      </c>
      <c r="BG388" s="10">
        <f ca="1">SUMPRODUCT(S358:S387,'control variables'!BI$7:BI$36)</f>
        <v>1.4692217703816848E-11</v>
      </c>
      <c r="BH388" s="10">
        <f t="shared" ca="1" si="287"/>
        <v>2.163676766520996E-11</v>
      </c>
      <c r="BI388" s="82">
        <f t="shared" ca="1" si="264"/>
        <v>2.1813150784175352E-10</v>
      </c>
      <c r="BJ388" s="82">
        <f t="shared" ca="1" si="265"/>
        <v>2.529457655795462E-10</v>
      </c>
      <c r="BK388" s="82">
        <f t="shared" ca="1" si="266"/>
        <v>8.464980252043858E-10</v>
      </c>
      <c r="BL388" s="82">
        <f t="shared" ca="1" si="267"/>
        <v>3.9866270922721651E-10</v>
      </c>
      <c r="BM388" s="82">
        <f t="shared" ca="1" si="257"/>
        <v>1.7162380078529018E-9</v>
      </c>
      <c r="BN388" s="10">
        <f ca="1">BN387+BI388-INDIRECT(ADDRESS(MAX($D388-'key variables'!$B$9*30,34),scenario!BI$4),TRUE)</f>
        <v>9439390.0751690175</v>
      </c>
      <c r="BO388" s="10">
        <f ca="1">BO387+BJ388-INDIRECT(ADDRESS(MAX($D388-'key variables'!$B$9*30,34),scenario!BJ$4),TRUE)</f>
        <v>10895583.360992203</v>
      </c>
      <c r="BP388" s="10">
        <f ca="1">BP387+BK388-INDIRECT(ADDRESS(MAX($D388-'key variables'!$B$9*30,34),scenario!BK$4),TRUE)</f>
        <v>32531162.537994072</v>
      </c>
      <c r="BQ388" s="10">
        <f ca="1">BQ387+BL388-INDIRECT(ADDRESS(MAX($D388-'key variables'!$B$9*30,34),scenario!BL$4),TRUE)</f>
        <v>14415841.516535141</v>
      </c>
      <c r="BR388" s="10">
        <f t="shared" ca="1" si="288"/>
        <v>67281977.490690395</v>
      </c>
      <c r="BS388" s="82">
        <f t="shared" ca="1" si="269"/>
        <v>-1.187619366176607E-9</v>
      </c>
      <c r="BT388" s="82">
        <f t="shared" ca="1" si="270"/>
        <v>9.9835432389849787E-10</v>
      </c>
      <c r="BU388" s="82">
        <f t="shared" ca="1" si="271"/>
        <v>3.4371130885858189E-10</v>
      </c>
      <c r="BV388" s="82">
        <f t="shared" ca="1" si="272"/>
        <v>-7.4154345878223495E-10</v>
      </c>
      <c r="BW388" s="82">
        <f t="shared" ca="1" si="289"/>
        <v>-5.8709719220176212E-10</v>
      </c>
      <c r="BX388" s="10">
        <f t="shared" ca="1" si="273"/>
        <v>3.1341738719038076E-12</v>
      </c>
      <c r="BY388" s="10">
        <f t="shared" ca="1" si="274"/>
        <v>1.4425513373547233E-11</v>
      </c>
      <c r="BZ388" s="10">
        <f t="shared" ca="1" si="275"/>
        <v>6.8616874648254153E-11</v>
      </c>
      <c r="CA388" s="10">
        <f t="shared" ca="1" si="276"/>
        <v>5.739441759294146E-11</v>
      </c>
      <c r="CB388" s="10">
        <v>0</v>
      </c>
      <c r="CC388" s="82">
        <f t="shared" ca="1" si="277"/>
        <v>-6.7935290873764531E-13</v>
      </c>
      <c r="CD388" s="82">
        <f t="shared" ca="1" si="278"/>
        <v>2.3356515009177049E-12</v>
      </c>
      <c r="CE388" s="82">
        <f t="shared" ca="1" si="279"/>
        <v>8.1067577790694349E-10</v>
      </c>
      <c r="CF388" s="82">
        <f t="shared" ca="1" si="280"/>
        <v>5.0264478892887004E-10</v>
      </c>
      <c r="CG388" s="82">
        <f t="shared" ca="1" si="290"/>
        <v>1.3149768654279935E-9</v>
      </c>
      <c r="CH388" s="13" t="str">
        <f t="shared" ca="1" si="291"/>
        <v/>
      </c>
      <c r="CI388" s="81">
        <f t="shared" ca="1" si="300"/>
        <v>0.1131775965863165</v>
      </c>
      <c r="CJ388" s="81">
        <f t="shared" ca="1" si="301"/>
        <v>0.13063724757458739</v>
      </c>
      <c r="CK388" s="81">
        <f t="shared" ca="1" si="302"/>
        <v>0.39004625943939081</v>
      </c>
      <c r="CL388" s="81">
        <f t="shared" ca="1" si="303"/>
        <v>0.17284488538116416</v>
      </c>
      <c r="CM388" s="89">
        <f t="shared" ca="1" si="292"/>
        <v>0.80670598898145884</v>
      </c>
    </row>
    <row r="389" spans="1:91" x14ac:dyDescent="0.3">
      <c r="A389">
        <v>324</v>
      </c>
      <c r="B389" s="3">
        <f t="shared" si="256"/>
        <v>1.0888888888888888</v>
      </c>
      <c r="C389" s="3">
        <f t="shared" si="293"/>
        <v>10.8</v>
      </c>
      <c r="D389" s="4">
        <f t="shared" ca="1" si="281"/>
        <v>389</v>
      </c>
      <c r="E389" s="58">
        <f>(0.5*(COS(B389*2*PI())+1)*('key variables'!$B$4-'key variables'!$B$6)+'key variables'!$B$6)/'key variables'!$B$4</f>
        <v>1</v>
      </c>
      <c r="F389" s="10">
        <f t="shared" ca="1" si="294"/>
        <v>11689222.907461114</v>
      </c>
      <c r="G389" s="10">
        <f t="shared" ca="1" si="295"/>
        <v>13492492.798713122</v>
      </c>
      <c r="H389" s="10">
        <f t="shared" ca="1" si="296"/>
        <v>40309474.521088287</v>
      </c>
      <c r="I389" s="10">
        <f t="shared" ca="1" si="297"/>
        <v>17912154.249750931</v>
      </c>
      <c r="J389" s="10">
        <f t="shared" ca="1" si="282"/>
        <v>83403344.477013454</v>
      </c>
      <c r="K389" s="82">
        <f t="shared" ca="1" si="258"/>
        <v>2249832.8322920981</v>
      </c>
      <c r="L389" s="82">
        <f t="shared" ca="1" si="259"/>
        <v>2596909.4377209181</v>
      </c>
      <c r="M389" s="82">
        <f t="shared" ca="1" si="260"/>
        <v>7778311.9830942154</v>
      </c>
      <c r="N389" s="82">
        <f t="shared" ca="1" si="261"/>
        <v>3496312.7332157912</v>
      </c>
      <c r="O389" s="82">
        <f t="shared" ca="1" si="283"/>
        <v>16121366.986323021</v>
      </c>
      <c r="P389" s="10">
        <f ca="1">IF(IF($A389&gt;='key variables'!$B$26,K389*SUMPRODUCT(Z389:AC389,'control variables'!$O$3:$R$3)/J389+F$65*'key variables'!$B$25/scenario!J$65,K389*SUMPRODUCT(Z389:AC389,'control variables'!$O$7:$R$7)/J389+F$65*'key variables'!$B$25/scenario!J$65)&lt;'key variables'!$B$28,0,IF($A389&gt;='key variables'!$B$26,K389*SUMPRODUCT(Z389:AC389,'control variables'!$O$3:$R$3)/J389+F$65*'key variables'!$B$25/scenario!J$65,K389*SUMPRODUCT(Z389:AC389,'control variables'!$O$7:$R$7)/J389+F$65*'key variables'!$B$25/scenario!J$65))</f>
        <v>2.6565818547980962E-11</v>
      </c>
      <c r="Q389" s="10">
        <f ca="1">IF(IF($A389&gt;='key variables'!$B$26,L389*SUMPRODUCT(Z389:AC389,'control variables'!$O$4:$R$4)/J389+G$65*'key variables'!$B$25/scenario!J$65,L389*SUMPRODUCT(Z389:AC389,'control variables'!$O$7:$R$7)/J389+G$65*'key variables'!$B$25/scenario!J$65)&lt;'key variables'!$B$28,0,IF($A389&gt;='key variables'!$B$26,L389*SUMPRODUCT(Z389:AC389,'control variables'!$O$4:$R$4)/J389+G$65*'key variables'!$B$25/scenario!J$65,L389*SUMPRODUCT(Z389:AC389,'control variables'!$O$7:$R$7)/J389+G$65*'key variables'!$B$25/scenario!J$65))</f>
        <v>3.066406708881927E-11</v>
      </c>
      <c r="R389" s="10">
        <f ca="1">IF(IF($A389&gt;='key variables'!$B$26,M389*SUMPRODUCT(Z389:AC389,'control variables'!$O$5:$R$5)/J389+H$65*'key variables'!$B$25/scenario!J$65,M389*SUMPRODUCT(Z389:AC389,'control variables'!$O$7:$R$7)/J389+H$65*'key variables'!$B$25/scenario!J$65)&lt;'key variables'!$B$28,0,IF($A389&gt;='key variables'!$B$26,M389*SUMPRODUCT(Z389:AC389,'control variables'!$O$5:$R$5)/J389+H$65*'key variables'!$B$25/scenario!J$65,M389*SUMPRODUCT(Z389:AC389,'control variables'!$O$7:$R$7)/J389+H$65*'key variables'!$B$25/scenario!J$65))</f>
        <v>9.1845590386352294E-11</v>
      </c>
      <c r="S389" s="10">
        <f ca="1">IF(IF($A389&gt;='key variables'!$B$26,N389*SUMPRODUCT(Z389:AC389,'control variables'!$O$6:$R$6)/J389+I$65*'key variables'!$B$25/scenario!J$65,N389*SUMPRODUCT(Z389:AC389,'control variables'!$O$7:$R$7)/J389+I$65*'key variables'!$B$25/scenario!J$65)&lt;'key variables'!$B$28,0,IF($A389&gt;='key variables'!$B$26,N389*SUMPRODUCT(Z389:AC389,'control variables'!$O$6:$R$6)/J389+I$65*'key variables'!$B$25/scenario!J$65,N389*SUMPRODUCT(Z389:AC389,'control variables'!$O$7:$R$7)/J389+I$65*'key variables'!$B$25/scenario!J$65))</f>
        <v>4.1284138236607908E-11</v>
      </c>
      <c r="T389" s="10">
        <f t="shared" ref="T389:T452" ca="1" si="304">SUM(P389:S389)</f>
        <v>1.9035961425976046E-10</v>
      </c>
      <c r="U389" s="82">
        <f ca="1">SUMPRODUCT(P359:P388,'control variables'!AD$7:AD$36)</f>
        <v>5.632444993760847E-11</v>
      </c>
      <c r="V389" s="82">
        <f ca="1">SUMPRODUCT(Q359:Q388,'control variables'!AE$7:AE$36)</f>
        <v>6.5013495010825996E-11</v>
      </c>
      <c r="W389" s="82">
        <f ca="1">SUMPRODUCT(R359:R388,'control variables'!AF$7:AF$36)</f>
        <v>1.9472964284397553E-10</v>
      </c>
      <c r="X389" s="82">
        <f ca="1">SUMPRODUCT(S359:S388,'control variables'!AG$7:AG$36)</f>
        <v>8.7530010533097458E-11</v>
      </c>
      <c r="Y389" s="82">
        <f t="shared" ca="1" si="298"/>
        <v>4.0359759832550747E-10</v>
      </c>
      <c r="Z389" s="10">
        <f ca="1">IF($A389&gt;='key variables'!$B$26,SUMPRODUCT(P359:P388,'control variables'!V$7:V$36)*$E389,SUMPRODUCT(P359:P388,'control variables'!Z$7:Z$36)*$E389)</f>
        <v>1.3743735984366686E-10</v>
      </c>
      <c r="AA389" s="10">
        <f ca="1">IF($A389&gt;='key variables'!$B$26,SUMPRODUCT(Q359:Q388,'control variables'!W$7:W$36)*$E389,SUMPRODUCT(Q359:Q388,'control variables'!AA$7:AA$36)*$E389)</f>
        <v>1.5863950945628575E-10</v>
      </c>
      <c r="AB389" s="10">
        <f ca="1">IF($A389&gt;='key variables'!$B$26,SUMPRODUCT(R359:R388,'control variables'!X$7:X$36)*$E389,SUMPRODUCT(R359:R388,'control variables'!AB$7:AB$36)*$E389)</f>
        <v>4.7516004196085657E-10</v>
      </c>
      <c r="AC389" s="10">
        <f ca="1">IF($A389&gt;='key variables'!$B$26,SUMPRODUCT(S359:S388,'control variables'!Y$7:Y$36)*$E389,SUMPRODUCT(S359:S388,'control variables'!AC$7:AC$36)*$E389)</f>
        <v>2.1358208678616461E-10</v>
      </c>
      <c r="AD389" s="10">
        <f t="shared" ca="1" si="299"/>
        <v>9.8481899804697385E-10</v>
      </c>
      <c r="AE389" s="82">
        <f ca="1">SUMPRODUCT(P359:P388,'control variables'!AL$7:AL$36)</f>
        <v>1.8712792200129682E-10</v>
      </c>
      <c r="AF389" s="82">
        <f ca="1">SUMPRODUCT(Q359:Q388,'control variables'!AM$7:AM$36)</f>
        <v>2.1543095674519997E-10</v>
      </c>
      <c r="AG389" s="82">
        <f ca="1">SUMPRODUCT(R359:R388,'control variables'!AN$7:AN$36)</f>
        <v>6.1425027540175564E-10</v>
      </c>
      <c r="AH389" s="82">
        <f ca="1">SUMPRODUCT(S359:S388,'control variables'!AO$7:AO$36)</f>
        <v>2.6596427635754493E-10</v>
      </c>
      <c r="AI389" s="82">
        <f t="shared" ca="1" si="262"/>
        <v>1.2827734305057975E-9</v>
      </c>
      <c r="AJ389" s="10">
        <f ca="1">SUMPRODUCT(P359:P388,'control variables'!AP$7:AP$36)</f>
        <v>1.7880145729653157E-13</v>
      </c>
      <c r="AK389" s="10">
        <f ca="1">SUMPRODUCT(Q359:Q388,'control variables'!AQ$7:AQ$36)</f>
        <v>5.1596188088623736E-13</v>
      </c>
      <c r="AL389" s="10">
        <f ca="1">SUMPRODUCT(R359:R388,'control variables'!AR$7:AR$36)</f>
        <v>1.8545024740359328E-11</v>
      </c>
      <c r="AM389" s="10">
        <f ca="1">SUMPRODUCT(S359:S388,'control variables'!AS$7:AS$36)</f>
        <v>1.3893161369383033E-11</v>
      </c>
      <c r="AN389" s="10">
        <f t="shared" ca="1" si="284"/>
        <v>3.3132949447925135E-11</v>
      </c>
      <c r="AO389" s="82">
        <f ca="1">SUMPRODUCT(P359:P388,'control variables'!AX$7:AX$36)</f>
        <v>2.4314269557935703E-13</v>
      </c>
      <c r="AP389" s="82">
        <f ca="1">SUMPRODUCT(Q359:Q388,'control variables'!AY$7:AY$36)</f>
        <v>5.6130353491166327E-13</v>
      </c>
      <c r="AQ389" s="82">
        <f ca="1">SUMPRODUCT(R359:R388,'control variables'!AZ$7:AZ$36)</f>
        <v>5.0436807094684705E-12</v>
      </c>
      <c r="AR389" s="82">
        <f ca="1">SUMPRODUCT(S359:S388,'control variables'!BA$7:BA$36)</f>
        <v>3.7785158538932216E-12</v>
      </c>
      <c r="AS389" s="82">
        <f t="shared" ca="1" si="285"/>
        <v>9.6266427938527126E-12</v>
      </c>
      <c r="AT389" s="10">
        <f ca="1">SUMPRODUCT(P359:P388,'control variables'!AT$7:AT$36)</f>
        <v>-2.1458291698384931E-13</v>
      </c>
      <c r="AU389" s="10">
        <f ca="1">SUMPRODUCT(Q359:Q388,'control variables'!AU$7:AU$36)</f>
        <v>2.3277525818555703E-13</v>
      </c>
      <c r="AV389" s="10">
        <f ca="1">SUMPRODUCT(R359:R388,'control variables'!AV$7:AV$36)</f>
        <v>1.0023489155092307E-10</v>
      </c>
      <c r="AW389" s="10">
        <f ca="1">SUMPRODUCT(S359:S388,'control variables'!AW$7:AW$36)</f>
        <v>7.5091812637430778E-11</v>
      </c>
      <c r="AX389" s="10">
        <f t="shared" ca="1" si="263"/>
        <v>1.7534489652955557E-10</v>
      </c>
      <c r="AY389" s="82">
        <f ca="1">SUMPRODUCT(P359:P388,'control variables'!BB$7:BB$36)</f>
        <v>7.7774813767272699E-13</v>
      </c>
      <c r="AZ389" s="82">
        <f ca="1">SUMPRODUCT(Q359:Q388,'control variables'!BC$7:BC$36)</f>
        <v>1.9832563641291521E-12</v>
      </c>
      <c r="BA389" s="82">
        <f ca="1">SUMPRODUCT(R359:R388,'control variables'!BD$7:BD$36)</f>
        <v>1.3883404162397305E-11</v>
      </c>
      <c r="BB389" s="82">
        <f ca="1">SUMPRODUCT(S359:S388,'control variables'!BE$7:BE$36)</f>
        <v>1.972930838334014E-12</v>
      </c>
      <c r="BC389" s="82">
        <f t="shared" ca="1" si="286"/>
        <v>1.86173395025332E-11</v>
      </c>
      <c r="BD389" s="10">
        <f ca="1">SUMPRODUCT(P359:P388,'control variables'!BF$7:BF$36)</f>
        <v>1.6269813607996862E-13</v>
      </c>
      <c r="BE389" s="10">
        <f ca="1">SUMPRODUCT(Q359:Q388,'control variables'!BG$7:BG$36)</f>
        <v>1.8779720831757232E-13</v>
      </c>
      <c r="BF389" s="10">
        <f ca="1">SUMPRODUCT(R359:R388,'control variables'!BH$7:BH$36)</f>
        <v>5.6249372990464475E-12</v>
      </c>
      <c r="BG389" s="10">
        <f ca="1">SUMPRODUCT(S359:S388,'control variables'!BI$7:BI$36)</f>
        <v>1.2641907360453529E-11</v>
      </c>
      <c r="BH389" s="10">
        <f t="shared" ca="1" si="287"/>
        <v>1.8617340003897519E-11</v>
      </c>
      <c r="BI389" s="82">
        <f t="shared" ca="1" si="264"/>
        <v>1.8769108722198569E-10</v>
      </c>
      <c r="BJ389" s="82">
        <f t="shared" ca="1" si="265"/>
        <v>2.1764698836751465E-10</v>
      </c>
      <c r="BK389" s="82">
        <f t="shared" ca="1" si="266"/>
        <v>7.2836857111507605E-10</v>
      </c>
      <c r="BL389" s="82">
        <f t="shared" ca="1" si="267"/>
        <v>3.4302901983330975E-10</v>
      </c>
      <c r="BM389" s="82">
        <f t="shared" ca="1" si="257"/>
        <v>1.4767356665378864E-9</v>
      </c>
      <c r="BN389" s="10">
        <f ca="1">BN388+BI389-INDIRECT(ADDRESS(MAX($D389-'key variables'!$B$9*30,34),scenario!BI$4),TRUE)</f>
        <v>9439390.0751690175</v>
      </c>
      <c r="BO389" s="10">
        <f ca="1">BO388+BJ389-INDIRECT(ADDRESS(MAX($D389-'key variables'!$B$9*30,34),scenario!BJ$4),TRUE)</f>
        <v>10895583.360992203</v>
      </c>
      <c r="BP389" s="10">
        <f ca="1">BP388+BK389-INDIRECT(ADDRESS(MAX($D389-'key variables'!$B$9*30,34),scenario!BK$4),TRUE)</f>
        <v>32531162.537994072</v>
      </c>
      <c r="BQ389" s="10">
        <f ca="1">BQ388+BL389-INDIRECT(ADDRESS(MAX($D389-'key variables'!$B$9*30,34),scenario!BL$4),TRUE)</f>
        <v>14415841.516535141</v>
      </c>
      <c r="BR389" s="10">
        <f t="shared" ca="1" si="288"/>
        <v>67281977.490690395</v>
      </c>
      <c r="BS389" s="82">
        <f t="shared" ca="1" si="269"/>
        <v>-1.3489073329866917E-9</v>
      </c>
      <c r="BT389" s="82">
        <f t="shared" ca="1" si="270"/>
        <v>8.1118360541148494E-10</v>
      </c>
      <c r="BU389" s="82">
        <f t="shared" ca="1" si="271"/>
        <v>-2.9843660916918832E-10</v>
      </c>
      <c r="BV389" s="82">
        <f t="shared" ca="1" si="272"/>
        <v>-1.0559302477393904E-9</v>
      </c>
      <c r="BW389" s="82">
        <f t="shared" ca="1" si="289"/>
        <v>-1.8920905844837854E-9</v>
      </c>
      <c r="BX389" s="10">
        <f t="shared" ca="1" si="273"/>
        <v>2.436870293730469E-12</v>
      </c>
      <c r="BY389" s="10">
        <f t="shared" ca="1" si="274"/>
        <v>1.2815763336012172E-11</v>
      </c>
      <c r="BZ389" s="10">
        <f t="shared" ca="1" si="275"/>
        <v>5.415221389627888E-11</v>
      </c>
      <c r="CA389" s="10">
        <f t="shared" ca="1" si="276"/>
        <v>4.6558095248047139E-11</v>
      </c>
      <c r="CB389" s="10">
        <v>0</v>
      </c>
      <c r="CC389" s="82">
        <f t="shared" ca="1" si="277"/>
        <v>-5.2911123003662152E-13</v>
      </c>
      <c r="CD389" s="82">
        <f t="shared" ca="1" si="278"/>
        <v>2.0575345887067219E-12</v>
      </c>
      <c r="CE389" s="82">
        <f t="shared" ca="1" si="279"/>
        <v>7.2394223038691134E-10</v>
      </c>
      <c r="CF389" s="82">
        <f t="shared" ca="1" si="280"/>
        <v>4.376676218069291E-10</v>
      </c>
      <c r="CG389" s="82">
        <f t="shared" ca="1" si="290"/>
        <v>1.1631382755525106E-9</v>
      </c>
      <c r="CH389" s="13" t="str">
        <f t="shared" ca="1" si="291"/>
        <v/>
      </c>
      <c r="CI389" s="81">
        <f t="shared" ca="1" si="300"/>
        <v>0.1131775965863165</v>
      </c>
      <c r="CJ389" s="81">
        <f t="shared" ca="1" si="301"/>
        <v>0.13063724757458739</v>
      </c>
      <c r="CK389" s="81">
        <f t="shared" ca="1" si="302"/>
        <v>0.39004625943939081</v>
      </c>
      <c r="CL389" s="81">
        <f t="shared" ca="1" si="303"/>
        <v>0.17284488538116416</v>
      </c>
      <c r="CM389" s="89">
        <f t="shared" ca="1" si="292"/>
        <v>0.80670598898145884</v>
      </c>
    </row>
    <row r="390" spans="1:91" x14ac:dyDescent="0.3">
      <c r="A390">
        <v>325</v>
      </c>
      <c r="B390" s="3">
        <f t="shared" ref="B390:B453" si="305">(A390+68)/360</f>
        <v>1.0916666666666666</v>
      </c>
      <c r="C390" s="3">
        <f t="shared" si="293"/>
        <v>10.833333333333334</v>
      </c>
      <c r="D390" s="4">
        <f t="shared" ca="1" si="281"/>
        <v>390</v>
      </c>
      <c r="E390" s="58">
        <f>(0.5*(COS(B390*2*PI())+1)*('key variables'!$B$4-'key variables'!$B$6)+'key variables'!$B$6)/'key variables'!$B$4</f>
        <v>1</v>
      </c>
      <c r="F390" s="10">
        <f t="shared" ca="1" si="294"/>
        <v>11689222.907461114</v>
      </c>
      <c r="G390" s="10">
        <f t="shared" ca="1" si="295"/>
        <v>13492492.798713122</v>
      </c>
      <c r="H390" s="10">
        <f t="shared" ca="1" si="296"/>
        <v>40309474.521088287</v>
      </c>
      <c r="I390" s="10">
        <f t="shared" ca="1" si="297"/>
        <v>17912154.249750931</v>
      </c>
      <c r="J390" s="10">
        <f t="shared" ca="1" si="282"/>
        <v>83403344.477013454</v>
      </c>
      <c r="K390" s="82">
        <f t="shared" ca="1" si="258"/>
        <v>2249832.8322920981</v>
      </c>
      <c r="L390" s="82">
        <f t="shared" ca="1" si="259"/>
        <v>2596909.4377209181</v>
      </c>
      <c r="M390" s="82">
        <f t="shared" ca="1" si="260"/>
        <v>7778311.9830942154</v>
      </c>
      <c r="N390" s="82">
        <f t="shared" ca="1" si="261"/>
        <v>3496312.7332157912</v>
      </c>
      <c r="O390" s="82">
        <f t="shared" ca="1" si="283"/>
        <v>16121366.986323021</v>
      </c>
      <c r="P390" s="10">
        <f ca="1">IF(IF($A390&gt;='key variables'!$B$26,K390*SUMPRODUCT(Z390:AC390,'control variables'!$O$3:$R$3)/J390+F$65*'key variables'!$B$25/scenario!J$65,K390*SUMPRODUCT(Z390:AC390,'control variables'!$O$7:$R$7)/J390+F$65*'key variables'!$B$25/scenario!J$65)&lt;'key variables'!$B$28,0,IF($A390&gt;='key variables'!$B$26,K390*SUMPRODUCT(Z390:AC390,'control variables'!$O$3:$R$3)/J390+F$65*'key variables'!$B$25/scenario!J$65,K390*SUMPRODUCT(Z390:AC390,'control variables'!$O$7:$R$7)/J390+F$65*'key variables'!$B$25/scenario!J$65))</f>
        <v>2.2858538023905395E-11</v>
      </c>
      <c r="Q390" s="10">
        <f ca="1">IF(IF($A390&gt;='key variables'!$B$26,L390*SUMPRODUCT(Z390:AC390,'control variables'!$O$4:$R$4)/J390+G$65*'key variables'!$B$25/scenario!J$65,L390*SUMPRODUCT(Z390:AC390,'control variables'!$O$7:$R$7)/J390+G$65*'key variables'!$B$25/scenario!J$65)&lt;'key variables'!$B$28,0,IF($A390&gt;='key variables'!$B$26,L390*SUMPRODUCT(Z390:AC390,'control variables'!$O$4:$R$4)/J390+G$65*'key variables'!$B$25/scenario!J$65,L390*SUMPRODUCT(Z390:AC390,'control variables'!$O$7:$R$7)/J390+G$65*'key variables'!$B$25/scenario!J$65))</f>
        <v>2.638487281133046E-11</v>
      </c>
      <c r="R390" s="10">
        <f ca="1">IF(IF($A390&gt;='key variables'!$B$26,M390*SUMPRODUCT(Z390:AC390,'control variables'!$O$5:$R$5)/J390+H$65*'key variables'!$B$25/scenario!J$65,M390*SUMPRODUCT(Z390:AC390,'control variables'!$O$7:$R$7)/J390+H$65*'key variables'!$B$25/scenario!J$65)&lt;'key variables'!$B$28,0,IF($A390&gt;='key variables'!$B$26,M390*SUMPRODUCT(Z390:AC390,'control variables'!$O$5:$R$5)/J390+H$65*'key variables'!$B$25/scenario!J$65,M390*SUMPRODUCT(Z390:AC390,'control variables'!$O$7:$R$7)/J390+H$65*'key variables'!$B$25/scenario!J$65))</f>
        <v>7.902846721559179E-11</v>
      </c>
      <c r="S390" s="10">
        <f ca="1">IF(IF($A390&gt;='key variables'!$B$26,N390*SUMPRODUCT(Z390:AC390,'control variables'!$O$6:$R$6)/J390+I$65*'key variables'!$B$25/scenario!J$65,N390*SUMPRODUCT(Z390:AC390,'control variables'!$O$7:$R$7)/J390+I$65*'key variables'!$B$25/scenario!J$65)&lt;'key variables'!$B$28,0,IF($A390&gt;='key variables'!$B$26,N390*SUMPRODUCT(Z390:AC390,'control variables'!$O$6:$R$6)/J390+I$65*'key variables'!$B$25/scenario!J$65,N390*SUMPRODUCT(Z390:AC390,'control variables'!$O$7:$R$7)/J390+I$65*'key variables'!$B$25/scenario!J$65))</f>
        <v>3.5522904817001793E-11</v>
      </c>
      <c r="T390" s="10">
        <f t="shared" ca="1" si="304"/>
        <v>1.6379478286782942E-10</v>
      </c>
      <c r="U390" s="82">
        <f ca="1">SUMPRODUCT(P360:P389,'control variables'!AD$7:AD$36)</f>
        <v>4.8464329388120095E-11</v>
      </c>
      <c r="V390" s="82">
        <f ca="1">SUMPRODUCT(Q360:Q389,'control variables'!AE$7:AE$36)</f>
        <v>5.5940811501360521E-11</v>
      </c>
      <c r="W390" s="82">
        <f ca="1">SUMPRODUCT(R360:R389,'control variables'!AF$7:AF$36)</f>
        <v>1.6755497058338652E-10</v>
      </c>
      <c r="X390" s="82">
        <f ca="1">SUMPRODUCT(S360:S389,'control variables'!AG$7:AG$36)</f>
        <v>7.5315129868479547E-11</v>
      </c>
      <c r="Y390" s="82">
        <f t="shared" ca="1" si="298"/>
        <v>3.4727524134134668E-10</v>
      </c>
      <c r="Z390" s="10">
        <f ca="1">IF($A390&gt;='key variables'!$B$26,SUMPRODUCT(P360:P389,'control variables'!V$7:V$36)*$E390,SUMPRODUCT(P360:P389,'control variables'!Z$7:Z$36)*$E390)</f>
        <v>1.182578699849772E-10</v>
      </c>
      <c r="AA390" s="10">
        <f ca="1">IF($A390&gt;='key variables'!$B$26,SUMPRODUCT(Q360:Q389,'control variables'!W$7:W$36)*$E390,SUMPRODUCT(Q360:Q389,'control variables'!AA$7:AA$36)*$E390)</f>
        <v>1.3650124322165144E-10</v>
      </c>
      <c r="AB390" s="10">
        <f ca="1">IF($A390&gt;='key variables'!$B$26,SUMPRODUCT(R360:R389,'control variables'!X$7:X$36)*$E390,SUMPRODUCT(R360:R389,'control variables'!AB$7:AB$36)*$E390)</f>
        <v>4.0885109062179496E-10</v>
      </c>
      <c r="AC390" s="10">
        <f ca="1">IF($A390&gt;='key variables'!$B$26,SUMPRODUCT(S360:S389,'control variables'!Y$7:Y$36)*$E390,SUMPRODUCT(S360:S389,'control variables'!AC$7:AC$36)*$E390)</f>
        <v>1.8377654139317523E-10</v>
      </c>
      <c r="AD390" s="10">
        <f t="shared" ca="1" si="299"/>
        <v>8.4738674522159877E-10</v>
      </c>
      <c r="AE390" s="82">
        <f ca="1">SUMPRODUCT(P360:P389,'control variables'!AL$7:AL$36)</f>
        <v>1.6101407576338881E-10</v>
      </c>
      <c r="AF390" s="82">
        <f ca="1">SUMPRODUCT(Q360:Q389,'control variables'!AM$7:AM$36)</f>
        <v>1.8536740011953202E-10</v>
      </c>
      <c r="AG390" s="82">
        <f ca="1">SUMPRODUCT(R360:R389,'control variables'!AN$7:AN$36)</f>
        <v>5.2853117441519695E-10</v>
      </c>
      <c r="AH390" s="82">
        <f ca="1">SUMPRODUCT(S360:S389,'control variables'!AO$7:AO$36)</f>
        <v>2.2884875589807421E-10</v>
      </c>
      <c r="AI390" s="82">
        <f t="shared" ca="1" si="262"/>
        <v>1.103761406196192E-9</v>
      </c>
      <c r="AJ390" s="10">
        <f ca="1">SUMPRODUCT(P360:P389,'control variables'!AP$7:AP$36)</f>
        <v>1.5384957564776767E-13</v>
      </c>
      <c r="AK390" s="10">
        <f ca="1">SUMPRODUCT(Q360:Q389,'control variables'!AQ$7:AQ$36)</f>
        <v>4.4395900136945641E-13</v>
      </c>
      <c r="AL390" s="10">
        <f ca="1">SUMPRODUCT(R360:R389,'control variables'!AR$7:AR$36)</f>
        <v>1.5957052195328947E-11</v>
      </c>
      <c r="AM390" s="10">
        <f ca="1">SUMPRODUCT(S360:S389,'control variables'!AS$7:AS$36)</f>
        <v>1.1954359955471121E-11</v>
      </c>
      <c r="AN390" s="10">
        <f t="shared" ca="1" si="284"/>
        <v>2.8509220727817292E-11</v>
      </c>
      <c r="AO390" s="82">
        <f ca="1">SUMPRODUCT(P360:P389,'control variables'!AX$7:AX$36)</f>
        <v>2.0921194436743586E-13</v>
      </c>
      <c r="AP390" s="82">
        <f ca="1">SUMPRODUCT(Q360:Q389,'control variables'!AY$7:AY$36)</f>
        <v>4.8297319250890923E-13</v>
      </c>
      <c r="AQ390" s="82">
        <f ca="1">SUMPRODUCT(R360:R389,'control variables'!AZ$7:AZ$36)</f>
        <v>4.3398311657362977E-12</v>
      </c>
      <c r="AR390" s="82">
        <f ca="1">SUMPRODUCT(S360:S389,'control variables'!BA$7:BA$36)</f>
        <v>3.2512210442208232E-12</v>
      </c>
      <c r="AS390" s="82">
        <f t="shared" ca="1" si="285"/>
        <v>8.283237346833466E-12</v>
      </c>
      <c r="AT390" s="10">
        <f ca="1">SUMPRODUCT(P360:P389,'control variables'!AT$7:AT$36)</f>
        <v>-1.846377049627423E-13</v>
      </c>
      <c r="AU390" s="10">
        <f ca="1">SUMPRODUCT(Q360:Q389,'control variables'!AU$7:AU$36)</f>
        <v>2.0029129088000004E-13</v>
      </c>
      <c r="AV390" s="10">
        <f ca="1">SUMPRODUCT(R360:R389,'control variables'!AV$7:AV$36)</f>
        <v>8.6247034914455747E-11</v>
      </c>
      <c r="AW390" s="10">
        <f ca="1">SUMPRODUCT(S360:S389,'control variables'!AW$7:AW$36)</f>
        <v>6.4612692108715301E-11</v>
      </c>
      <c r="AX390" s="10">
        <f t="shared" ca="1" si="263"/>
        <v>1.5087538060908829E-10</v>
      </c>
      <c r="AY390" s="82">
        <f ca="1">SUMPRODUCT(P360:P389,'control variables'!BB$7:BB$36)</f>
        <v>6.6921278355884892E-13</v>
      </c>
      <c r="AZ390" s="82">
        <f ca="1">SUMPRODUCT(Q360:Q389,'control variables'!BC$7:BC$36)</f>
        <v>1.7064914046867968E-12</v>
      </c>
      <c r="BA390" s="82">
        <f ca="1">SUMPRODUCT(R360:R389,'control variables'!BD$7:BD$36)</f>
        <v>1.1945964374266372E-11</v>
      </c>
      <c r="BB390" s="82">
        <f ca="1">SUMPRODUCT(S360:S389,'control variables'!BE$7:BE$36)</f>
        <v>1.6976068140020163E-12</v>
      </c>
      <c r="BC390" s="82">
        <f t="shared" ca="1" si="286"/>
        <v>1.6019275376514034E-11</v>
      </c>
      <c r="BD390" s="10">
        <f ca="1">SUMPRODUCT(P360:P389,'control variables'!BF$7:BF$36)</f>
        <v>1.399934853611032E-13</v>
      </c>
      <c r="BE390" s="10">
        <f ca="1">SUMPRODUCT(Q360:Q389,'control variables'!BG$7:BG$36)</f>
        <v>1.6158996265660956E-13</v>
      </c>
      <c r="BF390" s="10">
        <f ca="1">SUMPRODUCT(R360:R389,'control variables'!BH$7:BH$36)</f>
        <v>4.839972948701371E-12</v>
      </c>
      <c r="BG390" s="10">
        <f ca="1">SUMPRODUCT(S360:S389,'control variables'!BI$7:BI$36)</f>
        <v>1.0877719411193491E-11</v>
      </c>
      <c r="BH390" s="10">
        <f t="shared" ca="1" si="287"/>
        <v>1.6019275807912576E-11</v>
      </c>
      <c r="BI390" s="82">
        <f t="shared" ca="1" si="264"/>
        <v>1.6149865084198492E-10</v>
      </c>
      <c r="BJ390" s="82">
        <f t="shared" ca="1" si="265"/>
        <v>1.8727418281509883E-10</v>
      </c>
      <c r="BK390" s="82">
        <f t="shared" ca="1" si="266"/>
        <v>6.267241737039191E-10</v>
      </c>
      <c r="BL390" s="82">
        <f t="shared" ca="1" si="267"/>
        <v>2.951590548207915E-10</v>
      </c>
      <c r="BM390" s="82">
        <f t="shared" ca="1" si="257"/>
        <v>1.2706560621817944E-9</v>
      </c>
      <c r="BN390" s="10">
        <f ca="1">BN389+BI390-INDIRECT(ADDRESS(MAX($D390-'key variables'!$B$9*30,34),scenario!BI$4),TRUE)</f>
        <v>9439390.0751690175</v>
      </c>
      <c r="BO390" s="10">
        <f ca="1">BO389+BJ390-INDIRECT(ADDRESS(MAX($D390-'key variables'!$B$9*30,34),scenario!BJ$4),TRUE)</f>
        <v>10895583.360992203</v>
      </c>
      <c r="BP390" s="10">
        <f ca="1">BP389+BK390-INDIRECT(ADDRESS(MAX($D390-'key variables'!$B$9*30,34),scenario!BK$4),TRUE)</f>
        <v>32531162.537994072</v>
      </c>
      <c r="BQ390" s="10">
        <f ca="1">BQ389+BL390-INDIRECT(ADDRESS(MAX($D390-'key variables'!$B$9*30,34),scenario!BL$4),TRUE)</f>
        <v>14415841.516535141</v>
      </c>
      <c r="BR390" s="10">
        <f t="shared" ca="1" si="288"/>
        <v>67281977.490690395</v>
      </c>
      <c r="BS390" s="82">
        <f t="shared" ca="1" si="269"/>
        <v>-1.4876874392901324E-9</v>
      </c>
      <c r="BT390" s="82">
        <f t="shared" ca="1" si="270"/>
        <v>6.5013270544505994E-10</v>
      </c>
      <c r="BU390" s="82">
        <f t="shared" ca="1" si="271"/>
        <v>-8.5097228860621708E-10</v>
      </c>
      <c r="BV390" s="82">
        <f t="shared" ca="1" si="272"/>
        <v>-1.3264441171543738E-9</v>
      </c>
      <c r="BW390" s="82">
        <f t="shared" ca="1" si="289"/>
        <v>-3.0149711396056632E-9</v>
      </c>
      <c r="BX390" s="10">
        <f t="shared" ca="1" si="273"/>
        <v>1.8368759691779529E-12</v>
      </c>
      <c r="BY390" s="10">
        <f t="shared" ca="1" si="274"/>
        <v>1.1430655161177675E-11</v>
      </c>
      <c r="BZ390" s="10">
        <f t="shared" ca="1" si="275"/>
        <v>4.1706107739047432E-11</v>
      </c>
      <c r="CA390" s="10">
        <f t="shared" ca="1" si="276"/>
        <v>3.7233990067072457E-11</v>
      </c>
      <c r="CB390" s="10">
        <v>0</v>
      </c>
      <c r="CC390" s="82">
        <f t="shared" ca="1" si="277"/>
        <v>-3.9983589379354744E-13</v>
      </c>
      <c r="CD390" s="82">
        <f t="shared" ca="1" si="278"/>
        <v>1.8182291066872691E-12</v>
      </c>
      <c r="CE390" s="82">
        <f t="shared" ca="1" si="279"/>
        <v>6.4931241650204823E-10</v>
      </c>
      <c r="CF390" s="82">
        <f t="shared" ca="1" si="280"/>
        <v>3.8175806860946412E-10</v>
      </c>
      <c r="CG390" s="82">
        <f t="shared" ca="1" si="290"/>
        <v>1.0324888783244061E-9</v>
      </c>
      <c r="CH390" s="13" t="str">
        <f t="shared" ca="1" si="291"/>
        <v/>
      </c>
      <c r="CI390" s="81">
        <f t="shared" ca="1" si="300"/>
        <v>0.1131775965863165</v>
      </c>
      <c r="CJ390" s="81">
        <f t="shared" ca="1" si="301"/>
        <v>0.13063724757458739</v>
      </c>
      <c r="CK390" s="81">
        <f t="shared" ca="1" si="302"/>
        <v>0.39004625943939081</v>
      </c>
      <c r="CL390" s="81">
        <f t="shared" ca="1" si="303"/>
        <v>0.17284488538116416</v>
      </c>
      <c r="CM390" s="89">
        <f t="shared" ca="1" si="292"/>
        <v>0.80670598898145884</v>
      </c>
    </row>
    <row r="391" spans="1:91" x14ac:dyDescent="0.3">
      <c r="A391">
        <v>326</v>
      </c>
      <c r="B391" s="3">
        <f t="shared" si="305"/>
        <v>1.0944444444444446</v>
      </c>
      <c r="C391" s="3">
        <f t="shared" si="293"/>
        <v>10.866666666666667</v>
      </c>
      <c r="D391" s="4">
        <f t="shared" ca="1" si="281"/>
        <v>391</v>
      </c>
      <c r="E391" s="58">
        <f>(0.5*(COS(B391*2*PI())+1)*('key variables'!$B$4-'key variables'!$B$6)+'key variables'!$B$6)/'key variables'!$B$4</f>
        <v>1</v>
      </c>
      <c r="F391" s="10">
        <f t="shared" ca="1" si="294"/>
        <v>11689222.907461114</v>
      </c>
      <c r="G391" s="10">
        <f t="shared" ca="1" si="295"/>
        <v>13492492.798713122</v>
      </c>
      <c r="H391" s="10">
        <f t="shared" ca="1" si="296"/>
        <v>40309474.521088287</v>
      </c>
      <c r="I391" s="10">
        <f t="shared" ca="1" si="297"/>
        <v>17912154.249750931</v>
      </c>
      <c r="J391" s="10">
        <f t="shared" ca="1" si="282"/>
        <v>83403344.477013454</v>
      </c>
      <c r="K391" s="82">
        <f t="shared" ca="1" si="258"/>
        <v>2249832.8322920981</v>
      </c>
      <c r="L391" s="82">
        <f t="shared" ca="1" si="259"/>
        <v>2596909.4377209186</v>
      </c>
      <c r="M391" s="82">
        <f t="shared" ca="1" si="260"/>
        <v>7778311.9830942163</v>
      </c>
      <c r="N391" s="82">
        <f t="shared" ca="1" si="261"/>
        <v>3496312.7332157916</v>
      </c>
      <c r="O391" s="82">
        <f t="shared" ca="1" si="283"/>
        <v>16121366.986323025</v>
      </c>
      <c r="P391" s="10">
        <f ca="1">IF(IF($A391&gt;='key variables'!$B$26,K391*SUMPRODUCT(Z391:AC391,'control variables'!$O$3:$R$3)/J391+F$65*'key variables'!$B$25/scenario!J$65,K391*SUMPRODUCT(Z391:AC391,'control variables'!$O$7:$R$7)/J391+F$65*'key variables'!$B$25/scenario!J$65)&lt;'key variables'!$B$28,0,IF($A391&gt;='key variables'!$B$26,K391*SUMPRODUCT(Z391:AC391,'control variables'!$O$3:$R$3)/J391+F$65*'key variables'!$B$25/scenario!J$65,K391*SUMPRODUCT(Z391:AC391,'control variables'!$O$7:$R$7)/J391+F$65*'key variables'!$B$25/scenario!J$65))</f>
        <v>1.9668611364133579E-11</v>
      </c>
      <c r="Q391" s="10">
        <f ca="1">IF(IF($A391&gt;='key variables'!$B$26,L391*SUMPRODUCT(Z391:AC391,'control variables'!$O$4:$R$4)/J391+G$65*'key variables'!$B$25/scenario!J$65,L391*SUMPRODUCT(Z391:AC391,'control variables'!$O$7:$R$7)/J391+G$65*'key variables'!$B$25/scenario!J$65)&lt;'key variables'!$B$28,0,IF($A391&gt;='key variables'!$B$26,L391*SUMPRODUCT(Z391:AC391,'control variables'!$O$4:$R$4)/J391+G$65*'key variables'!$B$25/scenario!J$65,L391*SUMPRODUCT(Z391:AC391,'control variables'!$O$7:$R$7)/J391+G$65*'key variables'!$B$25/scenario!J$65))</f>
        <v>2.2702843404745881E-11</v>
      </c>
      <c r="R391" s="10">
        <f ca="1">IF(IF($A391&gt;='key variables'!$B$26,M391*SUMPRODUCT(Z391:AC391,'control variables'!$O$5:$R$5)/J391+H$65*'key variables'!$B$25/scenario!J$65,M391*SUMPRODUCT(Z391:AC391,'control variables'!$O$7:$R$7)/J391+H$65*'key variables'!$B$25/scenario!J$65)&lt;'key variables'!$B$28,0,IF($A391&gt;='key variables'!$B$26,M391*SUMPRODUCT(Z391:AC391,'control variables'!$O$5:$R$5)/J391+H$65*'key variables'!$B$25/scenario!J$65,M391*SUMPRODUCT(Z391:AC391,'control variables'!$O$7:$R$7)/J391+H$65*'key variables'!$B$25/scenario!J$65))</f>
        <v>6.7999983495929643E-11</v>
      </c>
      <c r="S391" s="10">
        <f ca="1">IF(IF($A391&gt;='key variables'!$B$26,N391*SUMPRODUCT(Z391:AC391,'control variables'!$O$6:$R$6)/J391+I$65*'key variables'!$B$25/scenario!J$65,N391*SUMPRODUCT(Z391:AC391,'control variables'!$O$7:$R$7)/J391+I$65*'key variables'!$B$25/scenario!J$65)&lt;'key variables'!$B$28,0,IF($A391&gt;='key variables'!$B$26,N391*SUMPRODUCT(Z391:AC391,'control variables'!$O$6:$R$6)/J391+I$65*'key variables'!$B$25/scenario!J$65,N391*SUMPRODUCT(Z391:AC391,'control variables'!$O$7:$R$7)/J391+I$65*'key variables'!$B$25/scenario!J$65))</f>
        <v>3.0565655976774763E-11</v>
      </c>
      <c r="T391" s="10">
        <f t="shared" ca="1" si="304"/>
        <v>1.4093709424158386E-10</v>
      </c>
      <c r="U391" s="82">
        <f ca="1">SUMPRODUCT(P361:P390,'control variables'!AD$7:AD$36)</f>
        <v>4.1701094740241501E-11</v>
      </c>
      <c r="V391" s="82">
        <f ca="1">SUMPRODUCT(Q361:Q390,'control variables'!AE$7:AE$36)</f>
        <v>4.8134227992352183E-11</v>
      </c>
      <c r="W391" s="82">
        <f ca="1">SUMPRODUCT(R361:R390,'control variables'!AF$7:AF$36)</f>
        <v>1.4417254485334808E-10</v>
      </c>
      <c r="X391" s="82">
        <f ca="1">SUMPRODUCT(S361:S390,'control variables'!AG$7:AG$36)</f>
        <v>6.4804845247460163E-11</v>
      </c>
      <c r="Y391" s="82">
        <f t="shared" ca="1" si="298"/>
        <v>2.9881271283340193E-10</v>
      </c>
      <c r="Z391" s="10">
        <f ca="1">IF($A391&gt;='key variables'!$B$26,SUMPRODUCT(P361:P390,'control variables'!V$7:V$36)*$E391,SUMPRODUCT(P361:P390,'control variables'!Z$7:Z$36)*$E391)</f>
        <v>1.0175489276926907E-10</v>
      </c>
      <c r="AA391" s="10">
        <f ca="1">IF($A391&gt;='key variables'!$B$26,SUMPRODUCT(Q361:Q390,'control variables'!W$7:W$36)*$E391,SUMPRODUCT(Q361:Q390,'control variables'!AA$7:AA$36)*$E391)</f>
        <v>1.1745238916154607E-10</v>
      </c>
      <c r="AB391" s="10">
        <f ca="1">IF($A391&gt;='key variables'!$B$26,SUMPRODUCT(R361:R390,'control variables'!X$7:X$36)*$E391,SUMPRODUCT(R361:R390,'control variables'!AB$7:AB$36)*$E391)</f>
        <v>3.5179560472469545E-10</v>
      </c>
      <c r="AC391" s="10">
        <f ca="1">IF($A391&gt;='key variables'!$B$26,SUMPRODUCT(S361:S390,'control variables'!Y$7:Y$36)*$E391,SUMPRODUCT(S361:S390,'control variables'!AC$7:AC$36)*$E391)</f>
        <v>1.5813038291105068E-10</v>
      </c>
      <c r="AD391" s="10">
        <f t="shared" ca="1" si="299"/>
        <v>7.2913326956656132E-10</v>
      </c>
      <c r="AE391" s="82">
        <f ca="1">SUMPRODUCT(P361:P390,'control variables'!AL$7:AL$36)</f>
        <v>1.3854443696413543E-10</v>
      </c>
      <c r="AF391" s="82">
        <f ca="1">SUMPRODUCT(Q361:Q390,'control variables'!AM$7:AM$36)</f>
        <v>1.5949923607179213E-10</v>
      </c>
      <c r="AG391" s="82">
        <f ca="1">SUMPRODUCT(R361:R390,'control variables'!AN$7:AN$36)</f>
        <v>4.5477424026549958E-10</v>
      </c>
      <c r="AH391" s="82">
        <f ca="1">SUMPRODUCT(S361:S390,'control variables'!AO$7:AO$36)</f>
        <v>1.9691273502344801E-10</v>
      </c>
      <c r="AI391" s="82">
        <f t="shared" ca="1" si="262"/>
        <v>9.4973064832487508E-10</v>
      </c>
      <c r="AJ391" s="10">
        <f ca="1">SUMPRODUCT(P361:P390,'control variables'!AP$7:AP$36)</f>
        <v>1.3237974838059293E-13</v>
      </c>
      <c r="AK391" s="10">
        <f ca="1">SUMPRODUCT(Q361:Q390,'control variables'!AQ$7:AQ$36)</f>
        <v>3.8200417937545806E-13</v>
      </c>
      <c r="AL391" s="10">
        <f ca="1">SUMPRODUCT(R361:R390,'control variables'!AR$7:AR$36)</f>
        <v>1.3730233220466366E-11</v>
      </c>
      <c r="AM391" s="10">
        <f ca="1">SUMPRODUCT(S361:S390,'control variables'!AS$7:AS$36)</f>
        <v>1.0286119778317793E-11</v>
      </c>
      <c r="AN391" s="10">
        <f t="shared" ca="1" si="284"/>
        <v>2.453073692654021E-11</v>
      </c>
      <c r="AO391" s="82">
        <f ca="1">SUMPRODUCT(P361:P390,'control variables'!AX$7:AX$36)</f>
        <v>1.8001625572879913E-13</v>
      </c>
      <c r="AP391" s="82">
        <f ca="1">SUMPRODUCT(Q361:Q390,'control variables'!AY$7:AY$36)</f>
        <v>4.1557390996826435E-13</v>
      </c>
      <c r="AQ391" s="82">
        <f ca="1">SUMPRODUCT(R361:R390,'control variables'!AZ$7:AZ$36)</f>
        <v>3.7342043701812586E-12</v>
      </c>
      <c r="AR391" s="82">
        <f ca="1">SUMPRODUCT(S361:S390,'control variables'!BA$7:BA$36)</f>
        <v>2.7975106330420735E-12</v>
      </c>
      <c r="AS391" s="82">
        <f t="shared" ca="1" si="285"/>
        <v>7.1273051689203953E-12</v>
      </c>
      <c r="AT391" s="10">
        <f ca="1">SUMPRODUCT(P361:P390,'control variables'!AT$7:AT$36)</f>
        <v>-1.5887137043847045E-13</v>
      </c>
      <c r="AU391" s="10">
        <f ca="1">SUMPRODUCT(Q361:Q390,'control variables'!AU$7:AU$36)</f>
        <v>1.7234048633466779E-13</v>
      </c>
      <c r="AV391" s="10">
        <f ca="1">SUMPRODUCT(R361:R390,'control variables'!AV$7:AV$36)</f>
        <v>7.4211194489658158E-11</v>
      </c>
      <c r="AW391" s="10">
        <f ca="1">SUMPRODUCT(S361:S390,'control variables'!AW$7:AW$36)</f>
        <v>5.559594095421586E-11</v>
      </c>
      <c r="AX391" s="10">
        <f t="shared" ca="1" si="263"/>
        <v>1.2982060455977022E-10</v>
      </c>
      <c r="AY391" s="82">
        <f ca="1">SUMPRODUCT(P361:P390,'control variables'!BB$7:BB$36)</f>
        <v>5.758236220515828E-13</v>
      </c>
      <c r="AZ391" s="82">
        <f ca="1">SUMPRODUCT(Q361:Q390,'control variables'!BC$7:BC$36)</f>
        <v>1.4683492093815245E-12</v>
      </c>
      <c r="BA391" s="82">
        <f ca="1">SUMPRODUCT(R361:R390,'control variables'!BD$7:BD$36)</f>
        <v>1.0278895806963217E-11</v>
      </c>
      <c r="BB391" s="82">
        <f ca="1">SUMPRODUCT(S361:S390,'control variables'!BE$7:BE$36)</f>
        <v>1.4607044701980473E-12</v>
      </c>
      <c r="BC391" s="82">
        <f t="shared" ca="1" si="286"/>
        <v>1.3783773108594373E-11</v>
      </c>
      <c r="BD391" s="10">
        <f ca="1">SUMPRODUCT(P361:P390,'control variables'!BF$7:BF$36)</f>
        <v>1.2045728620957656E-13</v>
      </c>
      <c r="BE391" s="10">
        <f ca="1">SUMPRODUCT(Q361:Q390,'control variables'!BG$7:BG$36)</f>
        <v>1.3903995839602279E-13</v>
      </c>
      <c r="BF391" s="10">
        <f ca="1">SUMPRODUCT(R361:R390,'control variables'!BH$7:BH$36)</f>
        <v>4.1645509805295354E-12</v>
      </c>
      <c r="BG391" s="10">
        <f ca="1">SUMPRODUCT(S361:S390,'control variables'!BI$7:BI$36)</f>
        <v>9.3597252546557766E-12</v>
      </c>
      <c r="BH391" s="10">
        <f t="shared" ca="1" si="287"/>
        <v>1.3783773479790912E-11</v>
      </c>
      <c r="BI391" s="82">
        <f t="shared" ca="1" si="264"/>
        <v>1.3896138921574855E-10</v>
      </c>
      <c r="BJ391" s="82">
        <f t="shared" ca="1" si="265"/>
        <v>1.6113992576750835E-10</v>
      </c>
      <c r="BK391" s="82">
        <f t="shared" ca="1" si="266"/>
        <v>5.3926433056212094E-10</v>
      </c>
      <c r="BL391" s="82">
        <f t="shared" ca="1" si="267"/>
        <v>2.5396938044786193E-10</v>
      </c>
      <c r="BM391" s="82">
        <f t="shared" ca="1" si="257"/>
        <v>1.0933350259932397E-9</v>
      </c>
      <c r="BN391" s="10">
        <f ca="1">BN390+BI391-INDIRECT(ADDRESS(MAX($D391-'key variables'!$B$9*30,34),scenario!BI$4),TRUE)</f>
        <v>9439390.0751690175</v>
      </c>
      <c r="BO391" s="10">
        <f ca="1">BO390+BJ391-INDIRECT(ADDRESS(MAX($D391-'key variables'!$B$9*30,34),scenario!BJ$4),TRUE)</f>
        <v>10895583.360992203</v>
      </c>
      <c r="BP391" s="10">
        <f ca="1">BP390+BK391-INDIRECT(ADDRESS(MAX($D391-'key variables'!$B$9*30,34),scenario!BK$4),TRUE)</f>
        <v>32531162.537994072</v>
      </c>
      <c r="BQ391" s="10">
        <f ca="1">BQ390+BL391-INDIRECT(ADDRESS(MAX($D391-'key variables'!$B$9*30,34),scenario!BL$4),TRUE)</f>
        <v>14415841.516535141</v>
      </c>
      <c r="BR391" s="10">
        <f t="shared" ca="1" si="288"/>
        <v>67281977.490690395</v>
      </c>
      <c r="BS391" s="82">
        <f t="shared" ca="1" si="269"/>
        <v>-1.607100674427957E-9</v>
      </c>
      <c r="BT391" s="82">
        <f t="shared" ca="1" si="270"/>
        <v>5.1155658312390146E-10</v>
      </c>
      <c r="BU391" s="82">
        <f t="shared" ca="1" si="271"/>
        <v>-1.3264011866529377E-9</v>
      </c>
      <c r="BV391" s="82">
        <f t="shared" ca="1" si="272"/>
        <v>-1.5592075668801166E-9</v>
      </c>
      <c r="BW391" s="82">
        <f t="shared" ca="1" si="289"/>
        <v>-3.9811528448371102E-9</v>
      </c>
      <c r="BX391" s="10">
        <f t="shared" ca="1" si="273"/>
        <v>1.3206113166455925E-12</v>
      </c>
      <c r="BY391" s="10">
        <f t="shared" ca="1" si="274"/>
        <v>1.0238839903368392E-11</v>
      </c>
      <c r="BZ391" s="10">
        <f t="shared" ca="1" si="275"/>
        <v>3.0996865321735934E-11</v>
      </c>
      <c r="CA391" s="10">
        <f t="shared" ca="1" si="276"/>
        <v>2.9211070975260708E-11</v>
      </c>
      <c r="CB391" s="10">
        <v>0</v>
      </c>
      <c r="CC391" s="82">
        <f t="shared" ca="1" si="277"/>
        <v>-2.8860103070328313E-13</v>
      </c>
      <c r="CD391" s="82">
        <f t="shared" ca="1" si="278"/>
        <v>1.6123188897597951E-12</v>
      </c>
      <c r="CE391" s="82">
        <f t="shared" ca="1" si="279"/>
        <v>5.8509725086267517E-10</v>
      </c>
      <c r="CF391" s="82">
        <f t="shared" ca="1" si="280"/>
        <v>3.3365073680052398E-10</v>
      </c>
      <c r="CG391" s="82">
        <f t="shared" ca="1" si="290"/>
        <v>9.2007170552225563E-10</v>
      </c>
      <c r="CH391" s="13" t="str">
        <f t="shared" ca="1" si="291"/>
        <v/>
      </c>
      <c r="CI391" s="81">
        <f t="shared" ca="1" si="300"/>
        <v>0.1131775965863165</v>
      </c>
      <c r="CJ391" s="81">
        <f t="shared" ca="1" si="301"/>
        <v>0.13063724757458739</v>
      </c>
      <c r="CK391" s="81">
        <f t="shared" ca="1" si="302"/>
        <v>0.39004625943939081</v>
      </c>
      <c r="CL391" s="81">
        <f t="shared" ca="1" si="303"/>
        <v>0.17284488538116416</v>
      </c>
      <c r="CM391" s="89">
        <f t="shared" ca="1" si="292"/>
        <v>0.80670598898145884</v>
      </c>
    </row>
    <row r="392" spans="1:91" x14ac:dyDescent="0.3">
      <c r="A392">
        <v>327</v>
      </c>
      <c r="B392" s="3">
        <f t="shared" si="305"/>
        <v>1.0972222222222223</v>
      </c>
      <c r="C392" s="3">
        <f t="shared" si="293"/>
        <v>10.9</v>
      </c>
      <c r="D392" s="4">
        <f t="shared" ca="1" si="281"/>
        <v>392</v>
      </c>
      <c r="E392" s="58">
        <f>(0.5*(COS(B392*2*PI())+1)*('key variables'!$B$4-'key variables'!$B$6)+'key variables'!$B$6)/'key variables'!$B$4</f>
        <v>1</v>
      </c>
      <c r="F392" s="10">
        <f t="shared" ca="1" si="294"/>
        <v>11689222.907461114</v>
      </c>
      <c r="G392" s="10">
        <f t="shared" ca="1" si="295"/>
        <v>13492492.798713122</v>
      </c>
      <c r="H392" s="10">
        <f t="shared" ca="1" si="296"/>
        <v>40309474.521088287</v>
      </c>
      <c r="I392" s="10">
        <f t="shared" ca="1" si="297"/>
        <v>17912154.249750931</v>
      </c>
      <c r="J392" s="10">
        <f t="shared" ca="1" si="282"/>
        <v>83403344.477013454</v>
      </c>
      <c r="K392" s="82">
        <f t="shared" ca="1" si="258"/>
        <v>2249832.8322920981</v>
      </c>
      <c r="L392" s="82">
        <f t="shared" ca="1" si="259"/>
        <v>2596909.4377209186</v>
      </c>
      <c r="M392" s="82">
        <f t="shared" ca="1" si="260"/>
        <v>7778311.9830942163</v>
      </c>
      <c r="N392" s="82">
        <f t="shared" ca="1" si="261"/>
        <v>3496312.7332157916</v>
      </c>
      <c r="O392" s="82">
        <f t="shared" ca="1" si="283"/>
        <v>16121366.986323025</v>
      </c>
      <c r="P392" s="10">
        <f ca="1">IF(IF($A392&gt;='key variables'!$B$26,K392*SUMPRODUCT(Z392:AC392,'control variables'!$O$3:$R$3)/J392+F$65*'key variables'!$B$25/scenario!J$65,K392*SUMPRODUCT(Z392:AC392,'control variables'!$O$7:$R$7)/J392+F$65*'key variables'!$B$25/scenario!J$65)&lt;'key variables'!$B$28,0,IF($A392&gt;='key variables'!$B$26,K392*SUMPRODUCT(Z392:AC392,'control variables'!$O$3:$R$3)/J392+F$65*'key variables'!$B$25/scenario!J$65,K392*SUMPRODUCT(Z392:AC392,'control variables'!$O$7:$R$7)/J392+F$65*'key variables'!$B$25/scenario!J$65))</f>
        <v>1.6923841436786262E-11</v>
      </c>
      <c r="Q392" s="10">
        <f ca="1">IF(IF($A392&gt;='key variables'!$B$26,L392*SUMPRODUCT(Z392:AC392,'control variables'!$O$4:$R$4)/J392+G$65*'key variables'!$B$25/scenario!J$65,L392*SUMPRODUCT(Z392:AC392,'control variables'!$O$7:$R$7)/J392+G$65*'key variables'!$B$25/scenario!J$65)&lt;'key variables'!$B$28,0,IF($A392&gt;='key variables'!$B$26,L392*SUMPRODUCT(Z392:AC392,'control variables'!$O$4:$R$4)/J392+G$65*'key variables'!$B$25/scenario!J$65,L392*SUMPRODUCT(Z392:AC392,'control variables'!$O$7:$R$7)/J392+G$65*'key variables'!$B$25/scenario!J$65))</f>
        <v>1.9534644049490234E-11</v>
      </c>
      <c r="R392" s="10">
        <f ca="1">IF(IF($A392&gt;='key variables'!$B$26,M392*SUMPRODUCT(Z392:AC392,'control variables'!$O$5:$R$5)/J392+H$65*'key variables'!$B$25/scenario!J$65,M392*SUMPRODUCT(Z392:AC392,'control variables'!$O$7:$R$7)/J392+H$65*'key variables'!$B$25/scenario!J$65)&lt;'key variables'!$B$28,0,IF($A392&gt;='key variables'!$B$26,M392*SUMPRODUCT(Z392:AC392,'control variables'!$O$5:$R$5)/J392+H$65*'key variables'!$B$25/scenario!J$65,M392*SUMPRODUCT(Z392:AC392,'control variables'!$O$7:$R$7)/J392+H$65*'key variables'!$B$25/scenario!J$65))</f>
        <v>5.8510533208651389E-11</v>
      </c>
      <c r="S392" s="10">
        <f ca="1">IF(IF($A392&gt;='key variables'!$B$26,N392*SUMPRODUCT(Z392:AC392,'control variables'!$O$6:$R$6)/J392+I$65*'key variables'!$B$25/scenario!J$65,N392*SUMPRODUCT(Z392:AC392,'control variables'!$O$7:$R$7)/J392+I$65*'key variables'!$B$25/scenario!J$65)&lt;'key variables'!$B$28,0,IF($A392&gt;='key variables'!$B$26,N392*SUMPRODUCT(Z392:AC392,'control variables'!$O$6:$R$6)/J392+I$65*'key variables'!$B$25/scenario!J$65,N392*SUMPRODUCT(Z392:AC392,'control variables'!$O$7:$R$7)/J392+I$65*'key variables'!$B$25/scenario!J$65))</f>
        <v>2.630019504608181E-11</v>
      </c>
      <c r="T392" s="10">
        <f t="shared" ca="1" si="304"/>
        <v>1.2126921374100971E-10</v>
      </c>
      <c r="U392" s="82">
        <f ca="1">SUMPRODUCT(P362:P391,'control variables'!AD$7:AD$36)</f>
        <v>3.5881674718083865E-11</v>
      </c>
      <c r="V392" s="82">
        <f ca="1">SUMPRODUCT(Q362:Q391,'control variables'!AE$7:AE$36)</f>
        <v>4.1417059249549702E-11</v>
      </c>
      <c r="W392" s="82">
        <f ca="1">SUMPRODUCT(R362:R391,'control variables'!AF$7:AF$36)</f>
        <v>1.2405315471764117E-10</v>
      </c>
      <c r="X392" s="82">
        <f ca="1">SUMPRODUCT(S362:S391,'control variables'!AG$7:AG$36)</f>
        <v>5.5761278973839772E-11</v>
      </c>
      <c r="Y392" s="82">
        <f t="shared" ca="1" si="298"/>
        <v>2.571131676591145E-10</v>
      </c>
      <c r="Z392" s="10">
        <f ca="1">IF($A392&gt;='key variables'!$B$26,SUMPRODUCT(P362:P391,'control variables'!V$7:V$36)*$E392,SUMPRODUCT(P362:P391,'control variables'!Z$7:Z$36)*$E392)</f>
        <v>8.7554918787229734E-11</v>
      </c>
      <c r="AA392" s="10">
        <f ca="1">IF($A392&gt;='key variables'!$B$26,SUMPRODUCT(Q362:Q391,'control variables'!W$7:W$36)*$E392,SUMPRODUCT(Q362:Q391,'control variables'!AA$7:AA$36)*$E392)</f>
        <v>1.0106181741769757E-10</v>
      </c>
      <c r="AB392" s="10">
        <f ca="1">IF($A392&gt;='key variables'!$B$26,SUMPRODUCT(R362:R391,'control variables'!X$7:X$36)*$E392,SUMPRODUCT(R362:R391,'control variables'!AB$7:AB$36)*$E392)</f>
        <v>3.0270225601060622E-10</v>
      </c>
      <c r="AC392" s="10">
        <f ca="1">IF($A392&gt;='key variables'!$B$26,SUMPRODUCT(S362:S391,'control variables'!Y$7:Y$36)*$E392,SUMPRODUCT(S362:S391,'control variables'!AC$7:AC$36)*$E392)</f>
        <v>1.3606316567955661E-10</v>
      </c>
      <c r="AD392" s="10">
        <f t="shared" ca="1" si="299"/>
        <v>6.2738215789509011E-10</v>
      </c>
      <c r="AE392" s="82">
        <f ca="1">SUMPRODUCT(P362:P391,'control variables'!AL$7:AL$36)</f>
        <v>1.1921045363708333E-10</v>
      </c>
      <c r="AF392" s="82">
        <f ca="1">SUMPRODUCT(Q362:Q391,'control variables'!AM$7:AM$36)</f>
        <v>1.3724099432306097E-10</v>
      </c>
      <c r="AG392" s="82">
        <f ca="1">SUMPRODUCT(R362:R391,'control variables'!AN$7:AN$36)</f>
        <v>3.9131014331917441E-10</v>
      </c>
      <c r="AH392" s="82">
        <f ca="1">SUMPRODUCT(S362:S391,'control variables'!AO$7:AO$36)</f>
        <v>1.6943341056083463E-10</v>
      </c>
      <c r="AI392" s="82">
        <f t="shared" ca="1" si="262"/>
        <v>8.1719500184015332E-10</v>
      </c>
      <c r="AJ392" s="10">
        <f ca="1">SUMPRODUCT(P362:P391,'control variables'!AP$7:AP$36)</f>
        <v>1.1390605211307499E-13</v>
      </c>
      <c r="AK392" s="10">
        <f ca="1">SUMPRODUCT(Q362:Q391,'control variables'!AQ$7:AQ$36)</f>
        <v>3.2869520070588375E-13</v>
      </c>
      <c r="AL392" s="10">
        <f ca="1">SUMPRODUCT(R362:R391,'control variables'!AR$7:AR$36)</f>
        <v>1.181416855574257E-11</v>
      </c>
      <c r="AM392" s="10">
        <f ca="1">SUMPRODUCT(S362:S391,'control variables'!AS$7:AS$36)</f>
        <v>8.8506838080843732E-12</v>
      </c>
      <c r="AN392" s="10">
        <f t="shared" ca="1" si="284"/>
        <v>2.11074536166459E-11</v>
      </c>
      <c r="AO392" s="82">
        <f ca="1">SUMPRODUCT(P362:P391,'control variables'!AX$7:AX$36)</f>
        <v>1.5489484801930083E-13</v>
      </c>
      <c r="AP392" s="82">
        <f ca="1">SUMPRODUCT(Q362:Q391,'control variables'!AY$7:AY$36)</f>
        <v>3.5758024943201229E-13</v>
      </c>
      <c r="AQ392" s="82">
        <f ca="1">SUMPRODUCT(R362:R391,'control variables'!AZ$7:AZ$36)</f>
        <v>3.2130932623308665E-12</v>
      </c>
      <c r="AR392" s="82">
        <f ca="1">SUMPRODUCT(S362:S391,'control variables'!BA$7:BA$36)</f>
        <v>2.4071158606378403E-12</v>
      </c>
      <c r="AS392" s="82">
        <f t="shared" ca="1" si="285"/>
        <v>6.1326842204200198E-12</v>
      </c>
      <c r="AT392" s="10">
        <f ca="1">SUMPRODUCT(P362:P391,'control variables'!AT$7:AT$36)</f>
        <v>-1.3670074782445361E-13</v>
      </c>
      <c r="AU392" s="10">
        <f ca="1">SUMPRODUCT(Q362:Q391,'control variables'!AU$7:AU$36)</f>
        <v>1.4829023818047415E-13</v>
      </c>
      <c r="AV392" s="10">
        <f ca="1">SUMPRODUCT(R362:R391,'control variables'!AV$7:AV$36)</f>
        <v>6.3854964904524482E-11</v>
      </c>
      <c r="AW392" s="10">
        <f ca="1">SUMPRODUCT(S362:S391,'control variables'!AW$7:AW$36)</f>
        <v>4.7837484396780544E-11</v>
      </c>
      <c r="AX392" s="10">
        <f t="shared" ca="1" si="263"/>
        <v>1.1170403879166104E-10</v>
      </c>
      <c r="AY392" s="82">
        <f ca="1">SUMPRODUCT(P362:P391,'control variables'!BB$7:BB$36)</f>
        <v>4.9546699025878162E-13</v>
      </c>
      <c r="AZ392" s="82">
        <f ca="1">SUMPRODUCT(Q362:Q391,'control variables'!BC$7:BC$36)</f>
        <v>1.2634399416075936E-12</v>
      </c>
      <c r="BA392" s="82">
        <f ca="1">SUMPRODUCT(R362:R391,'control variables'!BD$7:BD$36)</f>
        <v>8.8444679475192654E-12</v>
      </c>
      <c r="BB392" s="82">
        <f ca="1">SUMPRODUCT(S362:S391,'control variables'!BE$7:BE$36)</f>
        <v>1.2568620316895269E-12</v>
      </c>
      <c r="BC392" s="82">
        <f t="shared" ca="1" si="286"/>
        <v>1.1860236911075167E-11</v>
      </c>
      <c r="BD392" s="10">
        <f ca="1">SUMPRODUCT(P362:P391,'control variables'!BF$7:BF$36)</f>
        <v>1.0364737875872191E-13</v>
      </c>
      <c r="BE392" s="10">
        <f ca="1">SUMPRODUCT(Q362:Q391,'control variables'!BG$7:BG$36)</f>
        <v>1.1963682466992012E-13</v>
      </c>
      <c r="BF392" s="10">
        <f ca="1">SUMPRODUCT(R362:R391,'control variables'!BH$7:BH$36)</f>
        <v>3.5833846703798206E-12</v>
      </c>
      <c r="BG392" s="10">
        <f ca="1">SUMPRODUCT(S362:S391,'control variables'!BI$7:BI$36)</f>
        <v>8.0535683566624849E-12</v>
      </c>
      <c r="BH392" s="10">
        <f t="shared" ca="1" si="287"/>
        <v>1.1860237230470947E-11</v>
      </c>
      <c r="BI392" s="82">
        <f t="shared" ca="1" si="264"/>
        <v>1.1956921987951765E-10</v>
      </c>
      <c r="BJ392" s="82">
        <f t="shared" ca="1" si="265"/>
        <v>1.3865272450284904E-10</v>
      </c>
      <c r="BK392" s="82">
        <f t="shared" ca="1" si="266"/>
        <v>4.6400957617121816E-10</v>
      </c>
      <c r="BL392" s="82">
        <f t="shared" ca="1" si="267"/>
        <v>2.1852775698930472E-10</v>
      </c>
      <c r="BM392" s="82">
        <f t="shared" ca="1" si="257"/>
        <v>9.4075927754288963E-10</v>
      </c>
      <c r="BN392" s="10">
        <f ca="1">BN391+BI392-INDIRECT(ADDRESS(MAX($D392-'key variables'!$B$9*30,34),scenario!BI$4),TRUE)</f>
        <v>9439390.0751690175</v>
      </c>
      <c r="BO392" s="10">
        <f ca="1">BO391+BJ392-INDIRECT(ADDRESS(MAX($D392-'key variables'!$B$9*30,34),scenario!BJ$4),TRUE)</f>
        <v>10895583.360992203</v>
      </c>
      <c r="BP392" s="10">
        <f ca="1">BP391+BK392-INDIRECT(ADDRESS(MAX($D392-'key variables'!$B$9*30,34),scenario!BK$4),TRUE)</f>
        <v>32531162.537994072</v>
      </c>
      <c r="BQ392" s="10">
        <f ca="1">BQ391+BL392-INDIRECT(ADDRESS(MAX($D392-'key variables'!$B$9*30,34),scenario!BL$4),TRUE)</f>
        <v>14415841.516535141</v>
      </c>
      <c r="BR392" s="10">
        <f t="shared" ca="1" si="288"/>
        <v>67281977.490690395</v>
      </c>
      <c r="BS392" s="82">
        <f t="shared" ca="1" si="269"/>
        <v>-1.7098497002494472E-9</v>
      </c>
      <c r="BT392" s="82">
        <f t="shared" ca="1" si="270"/>
        <v>3.9231886584587273E-10</v>
      </c>
      <c r="BU392" s="82">
        <f t="shared" ca="1" si="271"/>
        <v>-1.7354836142858846E-9</v>
      </c>
      <c r="BV392" s="82">
        <f t="shared" ca="1" si="272"/>
        <v>-1.7594886971800022E-9</v>
      </c>
      <c r="BW392" s="82">
        <f t="shared" ca="1" si="289"/>
        <v>-4.8125031458694615E-9</v>
      </c>
      <c r="BX392" s="10">
        <f t="shared" ca="1" si="273"/>
        <v>8.7639179564738975E-13</v>
      </c>
      <c r="BY392" s="10">
        <f t="shared" ca="1" si="274"/>
        <v>9.2133433865228892E-12</v>
      </c>
      <c r="BZ392" s="10">
        <f t="shared" ca="1" si="275"/>
        <v>2.1782105966167714E-11</v>
      </c>
      <c r="CA392" s="10">
        <f t="shared" ca="1" si="276"/>
        <v>2.2307756447546541E-11</v>
      </c>
      <c r="CB392" s="10">
        <v>0</v>
      </c>
      <c r="CC392" s="82">
        <f t="shared" ca="1" si="277"/>
        <v>-1.9288907878505539E-13</v>
      </c>
      <c r="CD392" s="82">
        <f t="shared" ca="1" si="278"/>
        <v>1.4351436028531922E-12</v>
      </c>
      <c r="CE392" s="82">
        <f t="shared" ca="1" si="279"/>
        <v>5.298433612515624E-10</v>
      </c>
      <c r="CF392" s="82">
        <f t="shared" ca="1" si="280"/>
        <v>2.9225682035118995E-10</v>
      </c>
      <c r="CG392" s="82">
        <f t="shared" ca="1" si="290"/>
        <v>8.2334243612682044E-10</v>
      </c>
      <c r="CH392" s="13" t="str">
        <f t="shared" ca="1" si="291"/>
        <v/>
      </c>
      <c r="CI392" s="81">
        <f t="shared" ca="1" si="300"/>
        <v>0.1131775965863165</v>
      </c>
      <c r="CJ392" s="81">
        <f t="shared" ca="1" si="301"/>
        <v>0.13063724757458739</v>
      </c>
      <c r="CK392" s="81">
        <f t="shared" ca="1" si="302"/>
        <v>0.39004625943939081</v>
      </c>
      <c r="CL392" s="81">
        <f t="shared" ca="1" si="303"/>
        <v>0.17284488538116416</v>
      </c>
      <c r="CM392" s="89">
        <f t="shared" ca="1" si="292"/>
        <v>0.80670598898145884</v>
      </c>
    </row>
    <row r="393" spans="1:91" x14ac:dyDescent="0.3">
      <c r="A393">
        <v>328</v>
      </c>
      <c r="B393" s="3">
        <f t="shared" si="305"/>
        <v>1.1000000000000001</v>
      </c>
      <c r="C393" s="3">
        <f t="shared" si="293"/>
        <v>10.933333333333334</v>
      </c>
      <c r="D393" s="4">
        <f t="shared" ca="1" si="281"/>
        <v>393</v>
      </c>
      <c r="E393" s="58">
        <f>(0.5*(COS(B393*2*PI())+1)*('key variables'!$B$4-'key variables'!$B$6)+'key variables'!$B$6)/'key variables'!$B$4</f>
        <v>1</v>
      </c>
      <c r="F393" s="10">
        <f t="shared" ca="1" si="294"/>
        <v>11689222.907461114</v>
      </c>
      <c r="G393" s="10">
        <f t="shared" ca="1" si="295"/>
        <v>13492492.798713122</v>
      </c>
      <c r="H393" s="10">
        <f t="shared" ca="1" si="296"/>
        <v>40309474.521088287</v>
      </c>
      <c r="I393" s="10">
        <f t="shared" ca="1" si="297"/>
        <v>17912154.249750931</v>
      </c>
      <c r="J393" s="10">
        <f t="shared" ca="1" si="282"/>
        <v>83403344.477013454</v>
      </c>
      <c r="K393" s="82">
        <f t="shared" ca="1" si="258"/>
        <v>2249832.8322920986</v>
      </c>
      <c r="L393" s="82">
        <f t="shared" ca="1" si="259"/>
        <v>2596909.4377209186</v>
      </c>
      <c r="M393" s="82">
        <f t="shared" ca="1" si="260"/>
        <v>7778311.9830942173</v>
      </c>
      <c r="N393" s="82">
        <f t="shared" ca="1" si="261"/>
        <v>3496312.7332157921</v>
      </c>
      <c r="O393" s="82">
        <f t="shared" ca="1" si="283"/>
        <v>16121366.986323027</v>
      </c>
      <c r="P393" s="10">
        <f ca="1">IF(IF($A393&gt;='key variables'!$B$26,K393*SUMPRODUCT(Z393:AC393,'control variables'!$O$3:$R$3)/J393+F$65*'key variables'!$B$25/scenario!J$65,K393*SUMPRODUCT(Z393:AC393,'control variables'!$O$7:$R$7)/J393+F$65*'key variables'!$B$25/scenario!J$65)&lt;'key variables'!$B$28,0,IF($A393&gt;='key variables'!$B$26,K393*SUMPRODUCT(Z393:AC393,'control variables'!$O$3:$R$3)/J393+F$65*'key variables'!$B$25/scenario!J$65,K393*SUMPRODUCT(Z393:AC393,'control variables'!$O$7:$R$7)/J393+F$65*'key variables'!$B$25/scenario!J$65))</f>
        <v>1.4562106275574413E-11</v>
      </c>
      <c r="Q393" s="10">
        <f ca="1">IF(IF($A393&gt;='key variables'!$B$26,L393*SUMPRODUCT(Z393:AC393,'control variables'!$O$4:$R$4)/J393+G$65*'key variables'!$B$25/scenario!J$65,L393*SUMPRODUCT(Z393:AC393,'control variables'!$O$7:$R$7)/J393+G$65*'key variables'!$B$25/scenario!J$65)&lt;'key variables'!$B$28,0,IF($A393&gt;='key variables'!$B$26,L393*SUMPRODUCT(Z393:AC393,'control variables'!$O$4:$R$4)/J393+G$65*'key variables'!$B$25/scenario!J$65,L393*SUMPRODUCT(Z393:AC393,'control variables'!$O$7:$R$7)/J393+G$65*'key variables'!$B$25/scenario!J$65))</f>
        <v>1.6808569364510213E-11</v>
      </c>
      <c r="R393" s="10">
        <f ca="1">IF(IF($A393&gt;='key variables'!$B$26,M393*SUMPRODUCT(Z393:AC393,'control variables'!$O$5:$R$5)/J393+H$65*'key variables'!$B$25/scenario!J$65,M393*SUMPRODUCT(Z393:AC393,'control variables'!$O$7:$R$7)/J393+H$65*'key variables'!$B$25/scenario!J$65)&lt;'key variables'!$B$28,0,IF($A393&gt;='key variables'!$B$26,M393*SUMPRODUCT(Z393:AC393,'control variables'!$O$5:$R$5)/J393+H$65*'key variables'!$B$25/scenario!J$65,M393*SUMPRODUCT(Z393:AC393,'control variables'!$O$7:$R$7)/J393+H$65*'key variables'!$B$25/scenario!J$65))</f>
        <v>5.0345343047996799E-11</v>
      </c>
      <c r="S393" s="10">
        <f ca="1">IF(IF($A393&gt;='key variables'!$B$26,N393*SUMPRODUCT(Z393:AC393,'control variables'!$O$6:$R$6)/J393+I$65*'key variables'!$B$25/scenario!J$65,N393*SUMPRODUCT(Z393:AC393,'control variables'!$O$7:$R$7)/J393+I$65*'key variables'!$B$25/scenario!J$65)&lt;'key variables'!$B$28,0,IF($A393&gt;='key variables'!$B$26,N393*SUMPRODUCT(Z393:AC393,'control variables'!$O$6:$R$6)/J393+I$65*'key variables'!$B$25/scenario!J$65,N393*SUMPRODUCT(Z393:AC393,'control variables'!$O$7:$R$7)/J393+I$65*'key variables'!$B$25/scenario!J$65))</f>
        <v>2.2629982487126507E-11</v>
      </c>
      <c r="T393" s="10">
        <f t="shared" ca="1" si="304"/>
        <v>1.0434600117520794E-10</v>
      </c>
      <c r="U393" s="82">
        <f ca="1">SUMPRODUCT(P363:P392,'control variables'!AD$7:AD$36)</f>
        <v>3.0874359260692227E-11</v>
      </c>
      <c r="V393" s="82">
        <f ca="1">SUMPRODUCT(Q363:Q392,'control variables'!AE$7:AE$36)</f>
        <v>3.5637276599787968E-11</v>
      </c>
      <c r="W393" s="82">
        <f ca="1">SUMPRODUCT(R363:R392,'control variables'!AF$7:AF$36)</f>
        <v>1.067414410354819E-10</v>
      </c>
      <c r="X393" s="82">
        <f ca="1">SUMPRODUCT(S363:S392,'control variables'!AG$7:AG$36)</f>
        <v>4.7979749367895398E-11</v>
      </c>
      <c r="Y393" s="82">
        <f t="shared" ca="1" si="298"/>
        <v>2.2123282626385749E-10</v>
      </c>
      <c r="Z393" s="10">
        <f ca="1">IF($A393&gt;='key variables'!$B$26,SUMPRODUCT(P363:P392,'control variables'!V$7:V$36)*$E393,SUMPRODUCT(P363:P392,'control variables'!Z$7:Z$36)*$E393)</f>
        <v>7.533656215648391E-11</v>
      </c>
      <c r="AA393" s="10">
        <f ca="1">IF($A393&gt;='key variables'!$B$26,SUMPRODUCT(Q363:Q392,'control variables'!W$7:W$36)*$E393,SUMPRODUCT(Q363:Q392,'control variables'!AA$7:AA$36)*$E393)</f>
        <v>8.6958562636986703E-11</v>
      </c>
      <c r="AB393" s="10">
        <f ca="1">IF($A393&gt;='key variables'!$B$26,SUMPRODUCT(R363:R392,'control variables'!X$7:X$36)*$E393,SUMPRODUCT(R363:R392,'control variables'!AB$7:AB$36)*$E393)</f>
        <v>2.6045992207781111E-10</v>
      </c>
      <c r="AC393" s="10">
        <f ca="1">IF($A393&gt;='key variables'!$B$26,SUMPRODUCT(S363:S392,'control variables'!Y$7:Y$36)*$E393,SUMPRODUCT(S363:S392,'control variables'!AC$7:AC$36)*$E393)</f>
        <v>1.1707544567925482E-10</v>
      </c>
      <c r="AD393" s="10">
        <f t="shared" ca="1" si="299"/>
        <v>5.3983049255053656E-10</v>
      </c>
      <c r="AE393" s="82">
        <f ca="1">SUMPRODUCT(P363:P392,'control variables'!AL$7:AL$36)</f>
        <v>1.0257454263600635E-10</v>
      </c>
      <c r="AF393" s="82">
        <f ca="1">SUMPRODUCT(Q363:Q392,'control variables'!AM$7:AM$36)</f>
        <v>1.1808890742463867E-10</v>
      </c>
      <c r="AG393" s="82">
        <f ca="1">SUMPRODUCT(R363:R392,'control variables'!AN$7:AN$36)</f>
        <v>3.3670251018412658E-10</v>
      </c>
      <c r="AH393" s="82">
        <f ca="1">SUMPRODUCT(S363:S392,'control variables'!AO$7:AO$36)</f>
        <v>1.4578884707917898E-10</v>
      </c>
      <c r="AI393" s="82">
        <f t="shared" ca="1" si="262"/>
        <v>7.0315480732395049E-10</v>
      </c>
      <c r="AJ393" s="10">
        <f ca="1">SUMPRODUCT(P363:P392,'control variables'!AP$7:AP$36)</f>
        <v>9.8010374447037755E-14</v>
      </c>
      <c r="AK393" s="10">
        <f ca="1">SUMPRODUCT(Q363:Q392,'control variables'!AQ$7:AQ$36)</f>
        <v>2.8282553123821203E-13</v>
      </c>
      <c r="AL393" s="10">
        <f ca="1">SUMPRODUCT(R363:R392,'control variables'!AR$7:AR$36)</f>
        <v>1.0165492196843816E-11</v>
      </c>
      <c r="AM393" s="10">
        <f ca="1">SUMPRODUCT(S363:S392,'control variables'!AS$7:AS$36)</f>
        <v>7.6155640376470401E-12</v>
      </c>
      <c r="AN393" s="10">
        <f t="shared" ca="1" si="284"/>
        <v>1.8161892140176106E-11</v>
      </c>
      <c r="AO393" s="82">
        <f ca="1">SUMPRODUCT(P363:P392,'control variables'!AX$7:AX$36)</f>
        <v>1.3327915218427676E-13</v>
      </c>
      <c r="AP393" s="82">
        <f ca="1">SUMPRODUCT(Q363:Q392,'control variables'!AY$7:AY$36)</f>
        <v>3.0767964907523813E-13</v>
      </c>
      <c r="AQ393" s="82">
        <f ca="1">SUMPRODUCT(R363:R392,'control variables'!AZ$7:AZ$36)</f>
        <v>2.7647036126024579E-12</v>
      </c>
      <c r="AR393" s="82">
        <f ca="1">SUMPRODUCT(S363:S392,'control variables'!BA$7:BA$36)</f>
        <v>2.071200980649537E-12</v>
      </c>
      <c r="AS393" s="82">
        <f t="shared" ca="1" si="285"/>
        <v>5.2768633945115102E-12</v>
      </c>
      <c r="AT393" s="10">
        <f ca="1">SUMPRODUCT(P363:P392,'control variables'!AT$7:AT$36)</f>
        <v>-1.1762405274273255E-13</v>
      </c>
      <c r="AU393" s="10">
        <f ca="1">SUMPRODUCT(Q363:Q392,'control variables'!AU$7:AU$36)</f>
        <v>1.2759622075638915E-13</v>
      </c>
      <c r="AV393" s="10">
        <f ca="1">SUMPRODUCT(R363:R392,'control variables'!AV$7:AV$36)</f>
        <v>5.4943955167387527E-11</v>
      </c>
      <c r="AW393" s="10">
        <f ca="1">SUMPRODUCT(S363:S392,'control variables'!AW$7:AW$36)</f>
        <v>4.1161726452238257E-11</v>
      </c>
      <c r="AX393" s="10">
        <f t="shared" ca="1" si="263"/>
        <v>9.6115653787639432E-11</v>
      </c>
      <c r="AY393" s="82">
        <f ca="1">SUMPRODUCT(P363:P392,'control variables'!BB$7:BB$36)</f>
        <v>4.2632418857957959E-13</v>
      </c>
      <c r="AZ393" s="82">
        <f ca="1">SUMPRODUCT(Q363:Q392,'control variables'!BC$7:BC$36)</f>
        <v>1.0871259206260354E-12</v>
      </c>
      <c r="BA393" s="82">
        <f ca="1">SUMPRODUCT(R363:R392,'control variables'!BD$7:BD$36)</f>
        <v>7.610215605231071E-12</v>
      </c>
      <c r="BB393" s="82">
        <f ca="1">SUMPRODUCT(S363:S392,'control variables'!BE$7:BE$36)</f>
        <v>1.0814659631243159E-12</v>
      </c>
      <c r="BC393" s="82">
        <f t="shared" ca="1" si="286"/>
        <v>1.0205131677561002E-11</v>
      </c>
      <c r="BD393" s="10">
        <f ca="1">SUMPRODUCT(P363:P392,'control variables'!BF$7:BF$36)</f>
        <v>8.9183306893227079E-14</v>
      </c>
      <c r="BE393" s="10">
        <f ca="1">SUMPRODUCT(Q363:Q392,'control variables'!BG$7:BG$36)</f>
        <v>1.0294141326146024E-13</v>
      </c>
      <c r="BF393" s="10">
        <f ca="1">SUMPRODUCT(R363:R392,'control variables'!BH$7:BH$36)</f>
        <v>3.083320568278978E-12</v>
      </c>
      <c r="BG393" s="10">
        <f ca="1">SUMPRODUCT(S363:S392,'control variables'!BI$7:BI$36)</f>
        <v>6.9296866639511876E-12</v>
      </c>
      <c r="BH393" s="10">
        <f t="shared" ca="1" si="287"/>
        <v>1.0205131952384853E-11</v>
      </c>
      <c r="BI393" s="82">
        <f t="shared" ca="1" si="264"/>
        <v>1.0288324277184319E-10</v>
      </c>
      <c r="BJ393" s="82">
        <f t="shared" ca="1" si="265"/>
        <v>1.1930362956602109E-10</v>
      </c>
      <c r="BK393" s="82">
        <f t="shared" ca="1" si="266"/>
        <v>3.9925668095674514E-10</v>
      </c>
      <c r="BL393" s="82">
        <f t="shared" ca="1" si="267"/>
        <v>1.8803203949454153E-10</v>
      </c>
      <c r="BM393" s="82">
        <f t="shared" ca="1" si="257"/>
        <v>8.0947559278915106E-10</v>
      </c>
      <c r="BN393" s="10">
        <f ca="1">BN392+BI393-INDIRECT(ADDRESS(MAX($D393-'key variables'!$B$9*30,34),scenario!BI$4),TRUE)</f>
        <v>9439390.0751690175</v>
      </c>
      <c r="BO393" s="10">
        <f ca="1">BO392+BJ393-INDIRECT(ADDRESS(MAX($D393-'key variables'!$B$9*30,34),scenario!BJ$4),TRUE)</f>
        <v>10895583.360992203</v>
      </c>
      <c r="BP393" s="10">
        <f ca="1">BP392+BK393-INDIRECT(ADDRESS(MAX($D393-'key variables'!$B$9*30,34),scenario!BK$4),TRUE)</f>
        <v>32531162.537994072</v>
      </c>
      <c r="BQ393" s="10">
        <f ca="1">BQ392+BL393-INDIRECT(ADDRESS(MAX($D393-'key variables'!$B$9*30,34),scenario!BL$4),TRUE)</f>
        <v>14415841.516535141</v>
      </c>
      <c r="BR393" s="10">
        <f t="shared" ca="1" si="288"/>
        <v>67281977.490690395</v>
      </c>
      <c r="BS393" s="82">
        <f t="shared" ca="1" si="269"/>
        <v>-1.7982600200526091E-9</v>
      </c>
      <c r="BT393" s="82">
        <f t="shared" ca="1" si="270"/>
        <v>2.897208642311004E-10</v>
      </c>
      <c r="BU393" s="82">
        <f t="shared" ca="1" si="271"/>
        <v>-2.0874782727629121E-9</v>
      </c>
      <c r="BV393" s="82">
        <f t="shared" ca="1" si="272"/>
        <v>-1.9318204408513686E-9</v>
      </c>
      <c r="BW393" s="82">
        <f t="shared" ca="1" si="289"/>
        <v>-5.5278378694357892E-9</v>
      </c>
      <c r="BX393" s="10">
        <f t="shared" ca="1" si="273"/>
        <v>4.9416345235885997E-13</v>
      </c>
      <c r="BY393" s="10">
        <f t="shared" ca="1" si="274"/>
        <v>8.3309557017106315E-12</v>
      </c>
      <c r="BZ393" s="10">
        <f t="shared" ca="1" si="275"/>
        <v>1.3853273405260121E-11</v>
      </c>
      <c r="CA393" s="10">
        <f t="shared" ca="1" si="276"/>
        <v>1.6367804801120575E-11</v>
      </c>
      <c r="CB393" s="10">
        <v>0</v>
      </c>
      <c r="CC393" s="82">
        <f t="shared" ca="1" si="277"/>
        <v>-1.1053380377956183E-13</v>
      </c>
      <c r="CD393" s="82">
        <f t="shared" ca="1" si="278"/>
        <v>1.282693264259777E-12</v>
      </c>
      <c r="CE393" s="82">
        <f t="shared" ca="1" si="279"/>
        <v>4.8230019466841619E-10</v>
      </c>
      <c r="CF393" s="82">
        <f t="shared" ca="1" si="280"/>
        <v>2.5663945695594916E-10</v>
      </c>
      <c r="CG393" s="82">
        <f t="shared" ca="1" si="290"/>
        <v>7.4011181108484555E-10</v>
      </c>
      <c r="CH393" s="13" t="str">
        <f t="shared" ca="1" si="291"/>
        <v/>
      </c>
      <c r="CI393" s="81">
        <f t="shared" ca="1" si="300"/>
        <v>0.1131775965863165</v>
      </c>
      <c r="CJ393" s="81">
        <f t="shared" ca="1" si="301"/>
        <v>0.13063724757458739</v>
      </c>
      <c r="CK393" s="81">
        <f t="shared" ca="1" si="302"/>
        <v>0.39004625943939081</v>
      </c>
      <c r="CL393" s="81">
        <f t="shared" ca="1" si="303"/>
        <v>0.17284488538116416</v>
      </c>
      <c r="CM393" s="89">
        <f t="shared" ca="1" si="292"/>
        <v>0.80670598898145884</v>
      </c>
    </row>
    <row r="394" spans="1:91" x14ac:dyDescent="0.3">
      <c r="A394">
        <v>329</v>
      </c>
      <c r="B394" s="3">
        <f t="shared" si="305"/>
        <v>1.1027777777777779</v>
      </c>
      <c r="C394" s="3">
        <f t="shared" si="293"/>
        <v>10.966666666666667</v>
      </c>
      <c r="D394" s="4">
        <f t="shared" ca="1" si="281"/>
        <v>394</v>
      </c>
      <c r="E394" s="58">
        <f>(0.5*(COS(B394*2*PI())+1)*('key variables'!$B$4-'key variables'!$B$6)+'key variables'!$B$6)/'key variables'!$B$4</f>
        <v>1</v>
      </c>
      <c r="F394" s="10">
        <f t="shared" ca="1" si="294"/>
        <v>11689222.907461114</v>
      </c>
      <c r="G394" s="10">
        <f t="shared" ca="1" si="295"/>
        <v>13492492.798713122</v>
      </c>
      <c r="H394" s="10">
        <f t="shared" ca="1" si="296"/>
        <v>40309474.521088287</v>
      </c>
      <c r="I394" s="10">
        <f t="shared" ca="1" si="297"/>
        <v>17912154.249750931</v>
      </c>
      <c r="J394" s="10">
        <f t="shared" ca="1" si="282"/>
        <v>83403344.477013454</v>
      </c>
      <c r="K394" s="82">
        <f t="shared" ca="1" si="258"/>
        <v>2249832.8322920986</v>
      </c>
      <c r="L394" s="82">
        <f t="shared" ca="1" si="259"/>
        <v>2596909.4377209186</v>
      </c>
      <c r="M394" s="82">
        <f t="shared" ca="1" si="260"/>
        <v>7778311.9830942173</v>
      </c>
      <c r="N394" s="82">
        <f t="shared" ca="1" si="261"/>
        <v>3496312.7332157921</v>
      </c>
      <c r="O394" s="82">
        <f t="shared" ca="1" si="283"/>
        <v>16121366.986323027</v>
      </c>
      <c r="P394" s="10">
        <f ca="1">IF(IF($A394&gt;='key variables'!$B$26,K394*SUMPRODUCT(Z394:AC394,'control variables'!$O$3:$R$3)/J394+F$65*'key variables'!$B$25/scenario!J$65,K394*SUMPRODUCT(Z394:AC394,'control variables'!$O$7:$R$7)/J394+F$65*'key variables'!$B$25/scenario!J$65)&lt;'key variables'!$B$28,0,IF($A394&gt;='key variables'!$B$26,K394*SUMPRODUCT(Z394:AC394,'control variables'!$O$3:$R$3)/J394+F$65*'key variables'!$B$25/scenario!J$65,K394*SUMPRODUCT(Z394:AC394,'control variables'!$O$7:$R$7)/J394+F$65*'key variables'!$B$25/scenario!J$65))</f>
        <v>1.2529953082649043E-11</v>
      </c>
      <c r="Q394" s="10">
        <f ca="1">IF(IF($A394&gt;='key variables'!$B$26,L394*SUMPRODUCT(Z394:AC394,'control variables'!$O$4:$R$4)/J394+G$65*'key variables'!$B$25/scenario!J$65,L394*SUMPRODUCT(Z394:AC394,'control variables'!$O$7:$R$7)/J394+G$65*'key variables'!$B$25/scenario!J$65)&lt;'key variables'!$B$28,0,IF($A394&gt;='key variables'!$B$26,L394*SUMPRODUCT(Z394:AC394,'control variables'!$O$4:$R$4)/J394+G$65*'key variables'!$B$25/scenario!J$65,L394*SUMPRODUCT(Z394:AC394,'control variables'!$O$7:$R$7)/J394+G$65*'key variables'!$B$25/scenario!J$65))</f>
        <v>1.4462920510134603E-11</v>
      </c>
      <c r="R394" s="10">
        <f ca="1">IF(IF($A394&gt;='key variables'!$B$26,M394*SUMPRODUCT(Z394:AC394,'control variables'!$O$5:$R$5)/J394+H$65*'key variables'!$B$25/scenario!J$65,M394*SUMPRODUCT(Z394:AC394,'control variables'!$O$7:$R$7)/J394+H$65*'key variables'!$B$25/scenario!J$65)&lt;'key variables'!$B$28,0,IF($A394&gt;='key variables'!$B$26,M394*SUMPRODUCT(Z394:AC394,'control variables'!$O$5:$R$5)/J394+H$65*'key variables'!$B$25/scenario!J$65,M394*SUMPRODUCT(Z394:AC394,'control variables'!$O$7:$R$7)/J394+H$65*'key variables'!$B$25/scenario!J$65))</f>
        <v>4.3319611489127645E-11</v>
      </c>
      <c r="S394" s="10">
        <f ca="1">IF(IF($A394&gt;='key variables'!$B$26,N394*SUMPRODUCT(Z394:AC394,'control variables'!$O$6:$R$6)/J394+I$65*'key variables'!$B$25/scenario!J$65,N394*SUMPRODUCT(Z394:AC394,'control variables'!$O$7:$R$7)/J394+I$65*'key variables'!$B$25/scenario!J$65)&lt;'key variables'!$B$28,0,IF($A394&gt;='key variables'!$B$26,N394*SUMPRODUCT(Z394:AC394,'control variables'!$O$6:$R$6)/J394+I$65*'key variables'!$B$25/scenario!J$65,N394*SUMPRODUCT(Z394:AC394,'control variables'!$O$7:$R$7)/J394+I$65*'key variables'!$B$25/scenario!J$65))</f>
        <v>1.9471950929274458E-11</v>
      </c>
      <c r="T394" s="10">
        <f t="shared" ca="1" si="304"/>
        <v>8.9784436011185757E-11</v>
      </c>
      <c r="U394" s="82">
        <f ca="1">SUMPRODUCT(P364:P393,'control variables'!AD$7:AD$36)</f>
        <v>2.6565818547980962E-11</v>
      </c>
      <c r="V394" s="82">
        <f ca="1">SUMPRODUCT(Q364:Q393,'control variables'!AE$7:AE$36)</f>
        <v>3.066406708881927E-11</v>
      </c>
      <c r="W394" s="82">
        <f ca="1">SUMPRODUCT(R364:R393,'control variables'!AF$7:AF$36)</f>
        <v>9.1845590386352294E-11</v>
      </c>
      <c r="X394" s="82">
        <f ca="1">SUMPRODUCT(S364:S393,'control variables'!AG$7:AG$36)</f>
        <v>4.1284138236607908E-11</v>
      </c>
      <c r="Y394" s="82">
        <f t="shared" ca="1" si="298"/>
        <v>1.9035961425976046E-10</v>
      </c>
      <c r="Z394" s="10">
        <f ca="1">IF($A394&gt;='key variables'!$B$26,SUMPRODUCT(P364:P393,'control variables'!V$7:V$36)*$E394,SUMPRODUCT(P364:P393,'control variables'!Z$7:Z$36)*$E394)</f>
        <v>6.4823286643098016E-11</v>
      </c>
      <c r="AA394" s="10">
        <f ca="1">IF($A394&gt;='key variables'!$B$26,SUMPRODUCT(Q364:Q393,'control variables'!W$7:W$36)*$E394,SUMPRODUCT(Q364:Q393,'control variables'!AA$7:AA$36)*$E394)</f>
        <v>7.4823427968222404E-11</v>
      </c>
      <c r="AB394" s="10">
        <f ca="1">IF($A394&gt;='key variables'!$B$26,SUMPRODUCT(R364:R393,'control variables'!X$7:X$36)*$E394,SUMPRODUCT(R364:R393,'control variables'!AB$7:AB$36)*$E394)</f>
        <v>2.2411253851508275E-10</v>
      </c>
      <c r="AC394" s="10">
        <f ca="1">IF($A394&gt;='key variables'!$B$26,SUMPRODUCT(S364:S393,'control variables'!Y$7:Y$36)*$E394,SUMPRODUCT(S364:S393,'control variables'!AC$7:AC$36)*$E394)</f>
        <v>1.0073747668988392E-10</v>
      </c>
      <c r="AD394" s="10">
        <f t="shared" ca="1" si="299"/>
        <v>4.6449672981628707E-10</v>
      </c>
      <c r="AE394" s="82">
        <f ca="1">SUMPRODUCT(P364:P393,'control variables'!AL$7:AL$36)</f>
        <v>8.8260185881155864E-11</v>
      </c>
      <c r="AF394" s="82">
        <f ca="1">SUMPRODUCT(Q364:Q393,'control variables'!AM$7:AM$36)</f>
        <v>1.0160950906489958E-10</v>
      </c>
      <c r="AG394" s="82">
        <f ca="1">SUMPRODUCT(R364:R393,'control variables'!AN$7:AN$36)</f>
        <v>2.8971541448600305E-10</v>
      </c>
      <c r="AH394" s="82">
        <f ca="1">SUMPRODUCT(S364:S393,'control variables'!AO$7:AO$36)</f>
        <v>1.254439007178274E-10</v>
      </c>
      <c r="AI394" s="82">
        <f t="shared" ca="1" si="262"/>
        <v>6.0502901014988592E-10</v>
      </c>
      <c r="AJ394" s="10">
        <f ca="1">SUMPRODUCT(P364:P393,'control variables'!AP$7:AP$36)</f>
        <v>8.4332950892834077E-14</v>
      </c>
      <c r="AK394" s="10">
        <f ca="1">SUMPRODUCT(Q364:Q393,'control variables'!AQ$7:AQ$36)</f>
        <v>2.4335700961983953E-13</v>
      </c>
      <c r="AL394" s="10">
        <f ca="1">SUMPRODUCT(R364:R393,'control variables'!AR$7:AR$36)</f>
        <v>8.7468898988971066E-12</v>
      </c>
      <c r="AM394" s="10">
        <f ca="1">SUMPRODUCT(S364:S393,'control variables'!AS$7:AS$36)</f>
        <v>6.5528061864019541E-12</v>
      </c>
      <c r="AN394" s="10">
        <f t="shared" ca="1" si="284"/>
        <v>1.5627386045811736E-11</v>
      </c>
      <c r="AO394" s="82">
        <f ca="1">SUMPRODUCT(P364:P393,'control variables'!AX$7:AX$36)</f>
        <v>1.1467994342036597E-13</v>
      </c>
      <c r="AP394" s="82">
        <f ca="1">SUMPRODUCT(Q364:Q393,'control variables'!AY$7:AY$36)</f>
        <v>2.647427160908139E-13</v>
      </c>
      <c r="AQ394" s="82">
        <f ca="1">SUMPRODUCT(R364:R393,'control variables'!AZ$7:AZ$36)</f>
        <v>2.378887085273154E-12</v>
      </c>
      <c r="AR394" s="82">
        <f ca="1">SUMPRODUCT(S364:S393,'control variables'!BA$7:BA$36)</f>
        <v>1.7821632819563868E-12</v>
      </c>
      <c r="AS394" s="82">
        <f t="shared" ca="1" si="285"/>
        <v>4.5404730267407205E-12</v>
      </c>
      <c r="AT394" s="10">
        <f ca="1">SUMPRODUCT(P364:P393,'control variables'!AT$7:AT$36)</f>
        <v>-1.0120952521336675E-13</v>
      </c>
      <c r="AU394" s="10">
        <f ca="1">SUMPRODUCT(Q364:Q393,'control variables'!AU$7:AU$36)</f>
        <v>1.097900694683552E-13</v>
      </c>
      <c r="AV394" s="10">
        <f ca="1">SUMPRODUCT(R364:R393,'control variables'!AV$7:AV$36)</f>
        <v>4.7276483730742587E-11</v>
      </c>
      <c r="AW394" s="10">
        <f ca="1">SUMPRODUCT(S364:S393,'control variables'!AW$7:AW$36)</f>
        <v>3.5417575691812823E-11</v>
      </c>
      <c r="AX394" s="10">
        <f t="shared" ca="1" si="263"/>
        <v>8.2702639966810394E-11</v>
      </c>
      <c r="AY394" s="82">
        <f ca="1">SUMPRODUCT(P364:P393,'control variables'!BB$7:BB$36)</f>
        <v>3.6683031834897406E-13</v>
      </c>
      <c r="AZ394" s="82">
        <f ca="1">SUMPRODUCT(Q364:Q393,'control variables'!BC$7:BC$36)</f>
        <v>9.3541665763173085E-13</v>
      </c>
      <c r="BA394" s="82">
        <f ca="1">SUMPRODUCT(R364:R393,'control variables'!BD$7:BD$36)</f>
        <v>6.5482041318660505E-12</v>
      </c>
      <c r="BB394" s="82">
        <f ca="1">SUMPRODUCT(S364:S393,'control variables'!BE$7:BE$36)</f>
        <v>9.3054655157672372E-13</v>
      </c>
      <c r="BC394" s="82">
        <f t="shared" ca="1" si="286"/>
        <v>8.7809976594234791E-12</v>
      </c>
      <c r="BD394" s="10">
        <f ca="1">SUMPRODUCT(P364:P393,'control variables'!BF$7:BF$36)</f>
        <v>7.6737707442912278E-14</v>
      </c>
      <c r="BE394" s="10">
        <f ca="1">SUMPRODUCT(Q364:Q393,'control variables'!BG$7:BG$36)</f>
        <v>8.8575859427094022E-14</v>
      </c>
      <c r="BF394" s="10">
        <f ca="1">SUMPRODUCT(R364:R393,'control variables'!BH$7:BH$36)</f>
        <v>2.6530407983702505E-12</v>
      </c>
      <c r="BG394" s="10">
        <f ca="1">SUMPRODUCT(S364:S393,'control variables'!BI$7:BI$36)</f>
        <v>5.9626435306551912E-12</v>
      </c>
      <c r="BH394" s="10">
        <f t="shared" ca="1" si="287"/>
        <v>8.7809978958954477E-12</v>
      </c>
      <c r="BI394" s="82">
        <f t="shared" ca="1" si="264"/>
        <v>8.8525806674291475E-11</v>
      </c>
      <c r="BJ394" s="82">
        <f t="shared" ca="1" si="265"/>
        <v>1.0265471579199966E-10</v>
      </c>
      <c r="BK394" s="82">
        <f t="shared" ca="1" si="266"/>
        <v>3.4354010234861171E-10</v>
      </c>
      <c r="BL394" s="82">
        <f t="shared" ca="1" si="267"/>
        <v>1.6179202296121694E-10</v>
      </c>
      <c r="BM394" s="82">
        <f t="shared" ca="1" si="257"/>
        <v>6.9651264777611978E-10</v>
      </c>
      <c r="BN394" s="10">
        <f ca="1">BN393+BI394-INDIRECT(ADDRESS(MAX($D394-'key variables'!$B$9*30,34),scenario!BI$4),TRUE)</f>
        <v>9439390.0751690175</v>
      </c>
      <c r="BO394" s="10">
        <f ca="1">BO393+BJ394-INDIRECT(ADDRESS(MAX($D394-'key variables'!$B$9*30,34),scenario!BJ$4),TRUE)</f>
        <v>10895583.360992203</v>
      </c>
      <c r="BP394" s="10">
        <f ca="1">BP393+BK394-INDIRECT(ADDRESS(MAX($D394-'key variables'!$B$9*30,34),scenario!BK$4),TRUE)</f>
        <v>32531162.537994072</v>
      </c>
      <c r="BQ394" s="10">
        <f ca="1">BQ393+BL394-INDIRECT(ADDRESS(MAX($D394-'key variables'!$B$9*30,34),scenario!BL$4),TRUE)</f>
        <v>14415841.516535141</v>
      </c>
      <c r="BR394" s="10">
        <f t="shared" ca="1" si="288"/>
        <v>67281977.490690395</v>
      </c>
      <c r="BS394" s="82">
        <f t="shared" ca="1" si="269"/>
        <v>-1.8743326113516949E-9</v>
      </c>
      <c r="BT394" s="82">
        <f t="shared" ca="1" si="270"/>
        <v>2.0144049308980824E-10</v>
      </c>
      <c r="BU394" s="82">
        <f t="shared" ca="1" si="271"/>
        <v>-2.3903518044207666E-9</v>
      </c>
      <c r="BV394" s="82">
        <f t="shared" ca="1" si="272"/>
        <v>-2.080103156413966E-9</v>
      </c>
      <c r="BW394" s="82">
        <f t="shared" ca="1" si="289"/>
        <v>-6.1433470790966196E-9</v>
      </c>
      <c r="BX394" s="10">
        <f t="shared" ca="1" si="273"/>
        <v>1.6527536998733957E-13</v>
      </c>
      <c r="BY394" s="10">
        <f t="shared" ca="1" si="274"/>
        <v>7.5717059007426195E-12</v>
      </c>
      <c r="BZ394" s="10">
        <f t="shared" ca="1" si="275"/>
        <v>7.0309155602969744E-12</v>
      </c>
      <c r="CA394" s="10">
        <f t="shared" ca="1" si="276"/>
        <v>1.1256778000845047E-11</v>
      </c>
      <c r="CB394" s="10">
        <v>0</v>
      </c>
      <c r="CC394" s="82">
        <f t="shared" ca="1" si="277"/>
        <v>-3.9671271093726964E-14</v>
      </c>
      <c r="CD394" s="82">
        <f t="shared" ca="1" si="278"/>
        <v>1.1515174883204473E-12</v>
      </c>
      <c r="CE394" s="82">
        <f t="shared" ca="1" si="279"/>
        <v>4.4139171375129756E-10</v>
      </c>
      <c r="CF394" s="82">
        <f t="shared" ca="1" si="280"/>
        <v>2.2599252416858189E-10</v>
      </c>
      <c r="CG394" s="82">
        <f t="shared" ca="1" si="290"/>
        <v>6.6849608413710623E-10</v>
      </c>
      <c r="CH394" s="13" t="str">
        <f t="shared" ca="1" si="291"/>
        <v/>
      </c>
      <c r="CI394" s="81">
        <f t="shared" ca="1" si="300"/>
        <v>0.1131775965863165</v>
      </c>
      <c r="CJ394" s="81">
        <f t="shared" ca="1" si="301"/>
        <v>0.13063724757458739</v>
      </c>
      <c r="CK394" s="81">
        <f t="shared" ca="1" si="302"/>
        <v>0.39004625943939081</v>
      </c>
      <c r="CL394" s="81">
        <f t="shared" ca="1" si="303"/>
        <v>0.17284488538116416</v>
      </c>
      <c r="CM394" s="89">
        <f t="shared" ca="1" si="292"/>
        <v>0.80670598898145884</v>
      </c>
    </row>
    <row r="395" spans="1:91" x14ac:dyDescent="0.3">
      <c r="A395">
        <v>330</v>
      </c>
      <c r="B395" s="3">
        <f t="shared" si="305"/>
        <v>1.1055555555555556</v>
      </c>
      <c r="C395" s="3">
        <f t="shared" si="293"/>
        <v>11</v>
      </c>
      <c r="D395" s="4">
        <f t="shared" ca="1" si="281"/>
        <v>395</v>
      </c>
      <c r="E395" s="58">
        <f>(0.5*(COS(B395*2*PI())+1)*('key variables'!$B$4-'key variables'!$B$6)+'key variables'!$B$6)/'key variables'!$B$4</f>
        <v>1</v>
      </c>
      <c r="F395" s="10">
        <f t="shared" ca="1" si="294"/>
        <v>11689222.907461114</v>
      </c>
      <c r="G395" s="10">
        <f t="shared" ca="1" si="295"/>
        <v>13492492.798713122</v>
      </c>
      <c r="H395" s="10">
        <f t="shared" ca="1" si="296"/>
        <v>40309474.521088287</v>
      </c>
      <c r="I395" s="10">
        <f t="shared" ca="1" si="297"/>
        <v>17912154.249750931</v>
      </c>
      <c r="J395" s="10">
        <f t="shared" ca="1" si="282"/>
        <v>83403344.477013454</v>
      </c>
      <c r="K395" s="82">
        <f t="shared" ca="1" si="258"/>
        <v>2249832.8322920986</v>
      </c>
      <c r="L395" s="82">
        <f t="shared" ca="1" si="259"/>
        <v>2596909.437720919</v>
      </c>
      <c r="M395" s="82">
        <f t="shared" ca="1" si="260"/>
        <v>7778311.9830942182</v>
      </c>
      <c r="N395" s="82">
        <f t="shared" ca="1" si="261"/>
        <v>3496312.7332157921</v>
      </c>
      <c r="O395" s="82">
        <f t="shared" ca="1" si="283"/>
        <v>16121366.986323027</v>
      </c>
      <c r="P395" s="10">
        <f ca="1">IF(IF($A395&gt;='key variables'!$B$26,K395*SUMPRODUCT(Z395:AC395,'control variables'!$O$3:$R$3)/J395+F$65*'key variables'!$B$25/scenario!J$65,K395*SUMPRODUCT(Z395:AC395,'control variables'!$O$7:$R$7)/J395+F$65*'key variables'!$B$25/scenario!J$65)&lt;'key variables'!$B$28,0,IF($A395&gt;='key variables'!$B$26,K395*SUMPRODUCT(Z395:AC395,'control variables'!$O$3:$R$3)/J395+F$65*'key variables'!$B$25/scenario!J$65,K395*SUMPRODUCT(Z395:AC395,'control variables'!$O$7:$R$7)/J395+F$65*'key variables'!$B$25/scenario!J$65))</f>
        <v>1.0781388439440798E-11</v>
      </c>
      <c r="Q395" s="10">
        <f ca="1">IF(IF($A395&gt;='key variables'!$B$26,L395*SUMPRODUCT(Z395:AC395,'control variables'!$O$4:$R$4)/J395+G$65*'key variables'!$B$25/scenario!J$65,L395*SUMPRODUCT(Z395:AC395,'control variables'!$O$7:$R$7)/J395+G$65*'key variables'!$B$25/scenario!J$65)&lt;'key variables'!$B$28,0,IF($A395&gt;='key variables'!$B$26,L395*SUMPRODUCT(Z395:AC395,'control variables'!$O$4:$R$4)/J395+G$65*'key variables'!$B$25/scenario!J$65,L395*SUMPRODUCT(Z395:AC395,'control variables'!$O$7:$R$7)/J395+G$65*'key variables'!$B$25/scenario!J$65))</f>
        <v>1.2444608767485515E-11</v>
      </c>
      <c r="R395" s="10">
        <f ca="1">IF(IF($A395&gt;='key variables'!$B$26,M395*SUMPRODUCT(Z395:AC395,'control variables'!$O$5:$R$5)/J395+H$65*'key variables'!$B$25/scenario!J$65,M395*SUMPRODUCT(Z395:AC395,'control variables'!$O$7:$R$7)/J395+H$65*'key variables'!$B$25/scenario!J$65)&lt;'key variables'!$B$28,0,IF($A395&gt;='key variables'!$B$26,M395*SUMPRODUCT(Z395:AC395,'control variables'!$O$5:$R$5)/J395+H$65*'key variables'!$B$25/scenario!J$65,M395*SUMPRODUCT(Z395:AC395,'control variables'!$O$7:$R$7)/J395+H$65*'key variables'!$B$25/scenario!J$65))</f>
        <v>3.7274326202920329E-11</v>
      </c>
      <c r="S395" s="10">
        <f ca="1">IF(IF($A395&gt;='key variables'!$B$26,N395*SUMPRODUCT(Z395:AC395,'control variables'!$O$6:$R$6)/J395+I$65*'key variables'!$B$25/scenario!J$65,N395*SUMPRODUCT(Z395:AC395,'control variables'!$O$7:$R$7)/J395+I$65*'key variables'!$B$25/scenario!J$65)&lt;'key variables'!$B$28,0,IF($A395&gt;='key variables'!$B$26,N395*SUMPRODUCT(Z395:AC395,'control variables'!$O$6:$R$6)/J395+I$65*'key variables'!$B$25/scenario!J$65,N395*SUMPRODUCT(Z395:AC395,'control variables'!$O$7:$R$7)/J395+I$65*'key variables'!$B$25/scenario!J$65))</f>
        <v>1.6754625117706701E-11</v>
      </c>
      <c r="T395" s="10">
        <f t="shared" ca="1" si="304"/>
        <v>7.7254948527553336E-11</v>
      </c>
      <c r="U395" s="82">
        <f ca="1">SUMPRODUCT(P365:P394,'control variables'!AD$7:AD$36)</f>
        <v>2.2858538023905395E-11</v>
      </c>
      <c r="V395" s="82">
        <f ca="1">SUMPRODUCT(Q365:Q394,'control variables'!AE$7:AE$36)</f>
        <v>2.638487281133046E-11</v>
      </c>
      <c r="W395" s="82">
        <f ca="1">SUMPRODUCT(R365:R394,'control variables'!AF$7:AF$36)</f>
        <v>7.902846721559179E-11</v>
      </c>
      <c r="X395" s="82">
        <f ca="1">SUMPRODUCT(S365:S394,'control variables'!AG$7:AG$36)</f>
        <v>3.5522904817001793E-11</v>
      </c>
      <c r="Y395" s="82">
        <f t="shared" ca="1" si="298"/>
        <v>1.6379478286782942E-10</v>
      </c>
      <c r="Z395" s="10">
        <f ca="1">IF($A395&gt;='key variables'!$B$26,SUMPRODUCT(P365:P394,'control variables'!V$7:V$36)*$E395,SUMPRODUCT(P365:P394,'control variables'!Z$7:Z$36)*$E395)</f>
        <v>5.5777146858453992E-11</v>
      </c>
      <c r="AA395" s="10">
        <f ca="1">IF($A395&gt;='key variables'!$B$26,SUMPRODUCT(Q365:Q394,'control variables'!W$7:W$36)*$E395,SUMPRODUCT(Q365:Q394,'control variables'!AA$7:AA$36)*$E395)</f>
        <v>6.4381760727660623E-11</v>
      </c>
      <c r="AB395" s="10">
        <f ca="1">IF($A395&gt;='key variables'!$B$26,SUMPRODUCT(R365:R394,'control variables'!X$7:X$36)*$E395,SUMPRODUCT(R365:R394,'control variables'!AB$7:AB$36)*$E395)</f>
        <v>1.9283746043919016E-10</v>
      </c>
      <c r="AC395" s="10">
        <f ca="1">IF($A395&gt;='key variables'!$B$26,SUMPRODUCT(S365:S394,'control variables'!Y$7:Y$36)*$E395,SUMPRODUCT(S365:S394,'control variables'!AC$7:AC$36)*$E395)</f>
        <v>8.6679483908580882E-11</v>
      </c>
      <c r="AD395" s="10">
        <f t="shared" ca="1" si="299"/>
        <v>3.9967585193388564E-10</v>
      </c>
      <c r="AE395" s="82">
        <f ca="1">SUMPRODUCT(P365:P394,'control variables'!AL$7:AL$36)</f>
        <v>7.5943408682007017E-11</v>
      </c>
      <c r="AF395" s="82">
        <f ca="1">SUMPRODUCT(Q365:Q394,'control variables'!AM$7:AM$36)</f>
        <v>8.7429823491243111E-11</v>
      </c>
      <c r="AG395" s="82">
        <f ca="1">SUMPRODUCT(R365:R394,'control variables'!AN$7:AN$36)</f>
        <v>2.4928540433184313E-10</v>
      </c>
      <c r="AH395" s="82">
        <f ca="1">SUMPRODUCT(S365:S394,'control variables'!AO$7:AO$36)</f>
        <v>1.0793810735575478E-10</v>
      </c>
      <c r="AI395" s="82">
        <f t="shared" ca="1" si="262"/>
        <v>5.2059674386084803E-10</v>
      </c>
      <c r="AJ395" s="10">
        <f ca="1">SUMPRODUCT(P365:P394,'control variables'!AP$7:AP$36)</f>
        <v>7.2564222373584815E-14</v>
      </c>
      <c r="AK395" s="10">
        <f ca="1">SUMPRODUCT(Q365:Q394,'control variables'!AQ$7:AQ$36)</f>
        <v>2.0939635071782092E-13</v>
      </c>
      <c r="AL395" s="10">
        <f ca="1">SUMPRODUCT(R365:R394,'control variables'!AR$7:AR$36)</f>
        <v>7.5262546487598947E-12</v>
      </c>
      <c r="AM395" s="10">
        <f ca="1">SUMPRODUCT(S365:S394,'control variables'!AS$7:AS$36)</f>
        <v>5.6383570152230702E-12</v>
      </c>
      <c r="AN395" s="10">
        <f t="shared" ca="1" si="284"/>
        <v>1.3446572237074372E-11</v>
      </c>
      <c r="AO395" s="82">
        <f ca="1">SUMPRODUCT(P365:P394,'control variables'!AX$7:AX$36)</f>
        <v>9.8676268623877468E-14</v>
      </c>
      <c r="AP395" s="82">
        <f ca="1">SUMPRODUCT(Q365:Q394,'control variables'!AY$7:AY$36)</f>
        <v>2.2779766531130636E-13</v>
      </c>
      <c r="AQ395" s="82">
        <f ca="1">SUMPRODUCT(R365:R394,'control variables'!AZ$7:AZ$36)</f>
        <v>2.0469115527188105E-12</v>
      </c>
      <c r="AR395" s="82">
        <f ca="1">SUMPRODUCT(S365:S394,'control variables'!BA$7:BA$36)</f>
        <v>1.5334610176543662E-12</v>
      </c>
      <c r="AS395" s="82">
        <f t="shared" ca="1" si="285"/>
        <v>3.9068465043083602E-12</v>
      </c>
      <c r="AT395" s="10">
        <f ca="1">SUMPRODUCT(P365:P394,'control variables'!AT$7:AT$36)</f>
        <v>-8.7085657695534713E-14</v>
      </c>
      <c r="AU395" s="10">
        <f ca="1">SUMPRODUCT(Q365:Q394,'control variables'!AU$7:AU$36)</f>
        <v>9.4468780363643161E-14</v>
      </c>
      <c r="AV395" s="10">
        <f ca="1">SUMPRODUCT(R365:R394,'control variables'!AV$7:AV$36)</f>
        <v>4.067901386301747E-11</v>
      </c>
      <c r="AW395" s="10">
        <f ca="1">SUMPRODUCT(S365:S394,'control variables'!AW$7:AW$36)</f>
        <v>3.0475025612466276E-11</v>
      </c>
      <c r="AX395" s="10">
        <f t="shared" ca="1" si="263"/>
        <v>7.1161422598151849E-11</v>
      </c>
      <c r="AY395" s="82">
        <f ca="1">SUMPRODUCT(P365:P394,'control variables'!BB$7:BB$36)</f>
        <v>3.1563886372093853E-13</v>
      </c>
      <c r="AZ395" s="82">
        <f ca="1">SUMPRODUCT(Q365:Q394,'control variables'!BC$7:BC$36)</f>
        <v>8.0487853961851654E-13</v>
      </c>
      <c r="BA395" s="82">
        <f ca="1">SUMPRODUCT(R365:R394,'control variables'!BD$7:BD$36)</f>
        <v>5.634397180956826E-12</v>
      </c>
      <c r="BB395" s="82">
        <f ca="1">SUMPRODUCT(S365:S394,'control variables'!BE$7:BE$36)</f>
        <v>8.006880606299707E-13</v>
      </c>
      <c r="BC395" s="82">
        <f t="shared" ca="1" si="286"/>
        <v>7.5556026449262508E-12</v>
      </c>
      <c r="BD395" s="10">
        <f ca="1">SUMPRODUCT(P365:P394,'control variables'!BF$7:BF$36)</f>
        <v>6.6028901021175311E-14</v>
      </c>
      <c r="BE395" s="10">
        <f ca="1">SUMPRODUCT(Q365:Q394,'control variables'!BG$7:BG$36)</f>
        <v>7.6215029740471112E-14</v>
      </c>
      <c r="BF395" s="10">
        <f ca="1">SUMPRODUCT(R365:R394,'control variables'!BH$7:BH$36)</f>
        <v>2.2828069031258124E-12</v>
      </c>
      <c r="BG395" s="10">
        <f ca="1">SUMPRODUCT(S365:S394,'control variables'!BI$7:BI$36)</f>
        <v>5.1305520145109158E-12</v>
      </c>
      <c r="BH395" s="10">
        <f t="shared" ca="1" si="287"/>
        <v>7.5556028483983754E-12</v>
      </c>
      <c r="BI395" s="82">
        <f t="shared" ca="1" si="264"/>
        <v>7.6171961888032421E-11</v>
      </c>
      <c r="BJ395" s="82">
        <f t="shared" ca="1" si="265"/>
        <v>8.8329170811225274E-11</v>
      </c>
      <c r="BK395" s="82">
        <f t="shared" ca="1" si="266"/>
        <v>2.955988153758174E-10</v>
      </c>
      <c r="BL395" s="82">
        <f t="shared" ca="1" si="267"/>
        <v>1.3921382102885106E-10</v>
      </c>
      <c r="BM395" s="82">
        <f t="shared" ca="1" si="257"/>
        <v>5.9931376910392611E-10</v>
      </c>
      <c r="BN395" s="10">
        <f ca="1">BN394+BI395-INDIRECT(ADDRESS(MAX($D395-'key variables'!$B$9*30,34),scenario!BI$4),TRUE)</f>
        <v>9439390.0751690175</v>
      </c>
      <c r="BO395" s="10">
        <f ca="1">BO394+BJ395-INDIRECT(ADDRESS(MAX($D395-'key variables'!$B$9*30,34),scenario!BJ$4),TRUE)</f>
        <v>10895583.360992203</v>
      </c>
      <c r="BP395" s="10">
        <f ca="1">BP394+BK395-INDIRECT(ADDRESS(MAX($D395-'key variables'!$B$9*30,34),scenario!BK$4),TRUE)</f>
        <v>32531162.537994072</v>
      </c>
      <c r="BQ395" s="10">
        <f ca="1">BQ394+BL395-INDIRECT(ADDRESS(MAX($D395-'key variables'!$B$9*30,34),scenario!BL$4),TRUE)</f>
        <v>14415841.516535141</v>
      </c>
      <c r="BR395" s="10">
        <f t="shared" ca="1" si="288"/>
        <v>67281977.490690395</v>
      </c>
      <c r="BS395" s="82">
        <f t="shared" ca="1" si="269"/>
        <v>-1.9397892137013081E-9</v>
      </c>
      <c r="BT395" s="82">
        <f t="shared" ca="1" si="270"/>
        <v>1.2547971601632801E-10</v>
      </c>
      <c r="BU395" s="82">
        <f t="shared" ca="1" si="271"/>
        <v>-2.6509591004967896E-9</v>
      </c>
      <c r="BV395" s="82">
        <f t="shared" ca="1" si="272"/>
        <v>-2.2076929043396211E-9</v>
      </c>
      <c r="BW395" s="82">
        <f t="shared" ca="1" si="289"/>
        <v>-6.672961502521391E-9</v>
      </c>
      <c r="BX395" s="10">
        <f t="shared" ca="1" si="273"/>
        <v>-1.1771612613089682E-13</v>
      </c>
      <c r="BY395" s="10">
        <f t="shared" ca="1" si="274"/>
        <v>6.9184099966949379E-12</v>
      </c>
      <c r="BZ395" s="10">
        <f t="shared" ca="1" si="275"/>
        <v>1.1606230289331474E-12</v>
      </c>
      <c r="CA395" s="10">
        <f t="shared" ca="1" si="276"/>
        <v>6.858998943358528E-12</v>
      </c>
      <c r="CB395" s="10">
        <v>0</v>
      </c>
      <c r="CC395" s="82">
        <f t="shared" ca="1" si="277"/>
        <v>2.1302340351515097E-14</v>
      </c>
      <c r="CD395" s="82">
        <f t="shared" ca="1" si="278"/>
        <v>1.0386473933633186E-12</v>
      </c>
      <c r="CE395" s="82">
        <f t="shared" ca="1" si="279"/>
        <v>4.0619204298432115E-10</v>
      </c>
      <c r="CF395" s="82">
        <f t="shared" ca="1" si="280"/>
        <v>1.9962239455368431E-10</v>
      </c>
      <c r="CG395" s="82">
        <f t="shared" ca="1" si="290"/>
        <v>6.0687438727172022E-10</v>
      </c>
      <c r="CH395" s="13" t="str">
        <f t="shared" ca="1" si="291"/>
        <v/>
      </c>
      <c r="CI395" s="81">
        <f t="shared" ca="1" si="300"/>
        <v>0.1131775965863165</v>
      </c>
      <c r="CJ395" s="81">
        <f t="shared" ca="1" si="301"/>
        <v>0.13063724757458739</v>
      </c>
      <c r="CK395" s="81">
        <f t="shared" ca="1" si="302"/>
        <v>0.39004625943939081</v>
      </c>
      <c r="CL395" s="81">
        <f t="shared" ca="1" si="303"/>
        <v>0.17284488538116416</v>
      </c>
      <c r="CM395" s="89">
        <f t="shared" ca="1" si="292"/>
        <v>0.80670598898145884</v>
      </c>
    </row>
    <row r="396" spans="1:91" x14ac:dyDescent="0.3">
      <c r="A396">
        <v>331</v>
      </c>
      <c r="B396" s="3">
        <f t="shared" si="305"/>
        <v>1.1083333333333334</v>
      </c>
      <c r="C396" s="3">
        <f t="shared" si="293"/>
        <v>11.033333333333333</v>
      </c>
      <c r="D396" s="4">
        <f t="shared" ca="1" si="281"/>
        <v>396</v>
      </c>
      <c r="E396" s="58">
        <f>(0.5*(COS(B396*2*PI())+1)*('key variables'!$B$4-'key variables'!$B$6)+'key variables'!$B$6)/'key variables'!$B$4</f>
        <v>1</v>
      </c>
      <c r="F396" s="10">
        <f t="shared" ca="1" si="294"/>
        <v>11689222.907461114</v>
      </c>
      <c r="G396" s="10">
        <f t="shared" ca="1" si="295"/>
        <v>13492492.798713122</v>
      </c>
      <c r="H396" s="10">
        <f t="shared" ca="1" si="296"/>
        <v>40309474.521088287</v>
      </c>
      <c r="I396" s="10">
        <f t="shared" ca="1" si="297"/>
        <v>17912154.249750931</v>
      </c>
      <c r="J396" s="10">
        <f t="shared" ca="1" si="282"/>
        <v>83403344.477013454</v>
      </c>
      <c r="K396" s="82">
        <f t="shared" ca="1" si="258"/>
        <v>2249832.8322920986</v>
      </c>
      <c r="L396" s="82">
        <f t="shared" ca="1" si="259"/>
        <v>2596909.437720919</v>
      </c>
      <c r="M396" s="82">
        <f t="shared" ca="1" si="260"/>
        <v>7778311.9830942182</v>
      </c>
      <c r="N396" s="82">
        <f t="shared" ca="1" si="261"/>
        <v>3496312.7332157926</v>
      </c>
      <c r="O396" s="82">
        <f t="shared" ca="1" si="283"/>
        <v>16121366.986323027</v>
      </c>
      <c r="P396" s="10">
        <f ca="1">IF(IF($A396&gt;='key variables'!$B$26,K396*SUMPRODUCT(Z396:AC396,'control variables'!$O$3:$R$3)/J396+F$65*'key variables'!$B$25/scenario!J$65,K396*SUMPRODUCT(Z396:AC396,'control variables'!$O$7:$R$7)/J396+F$65*'key variables'!$B$25/scenario!J$65)&lt;'key variables'!$B$28,0,IF($A396&gt;='key variables'!$B$26,K396*SUMPRODUCT(Z396:AC396,'control variables'!$O$3:$R$3)/J396+F$65*'key variables'!$B$25/scenario!J$65,K396*SUMPRODUCT(Z396:AC396,'control variables'!$O$7:$R$7)/J396+F$65*'key variables'!$B$25/scenario!J$65))</f>
        <v>9.2768373445124636E-12</v>
      </c>
      <c r="Q396" s="10">
        <f ca="1">IF(IF($A396&gt;='key variables'!$B$26,L396*SUMPRODUCT(Z396:AC396,'control variables'!$O$4:$R$4)/J396+G$65*'key variables'!$B$25/scenario!J$65,L396*SUMPRODUCT(Z396:AC396,'control variables'!$O$7:$R$7)/J396+G$65*'key variables'!$B$25/scenario!J$65)&lt;'key variables'!$B$28,0,IF($A396&gt;='key variables'!$B$26,L396*SUMPRODUCT(Z396:AC396,'control variables'!$O$4:$R$4)/J396+G$65*'key variables'!$B$25/scenario!J$65,L396*SUMPRODUCT(Z396:AC396,'control variables'!$O$7:$R$7)/J396+G$65*'key variables'!$B$25/scenario!J$65))</f>
        <v>1.0707953989462673E-11</v>
      </c>
      <c r="R396" s="10">
        <f ca="1">IF(IF($A396&gt;='key variables'!$B$26,M396*SUMPRODUCT(Z396:AC396,'control variables'!$O$5:$R$5)/J396+H$65*'key variables'!$B$25/scenario!J$65,M396*SUMPRODUCT(Z396:AC396,'control variables'!$O$7:$R$7)/J396+H$65*'key variables'!$B$25/scenario!J$65)&lt;'key variables'!$B$28,0,IF($A396&gt;='key variables'!$B$26,M396*SUMPRODUCT(Z396:AC396,'control variables'!$O$5:$R$5)/J396+H$65*'key variables'!$B$25/scenario!J$65,M396*SUMPRODUCT(Z396:AC396,'control variables'!$O$7:$R$7)/J396+H$65*'key variables'!$B$25/scenario!J$65))</f>
        <v>3.2072665153758794E-11</v>
      </c>
      <c r="S396" s="10">
        <f ca="1">IF(IF($A396&gt;='key variables'!$B$26,N396*SUMPRODUCT(Z396:AC396,'control variables'!$O$6:$R$6)/J396+I$65*'key variables'!$B$25/scenario!J$65,N396*SUMPRODUCT(Z396:AC396,'control variables'!$O$7:$R$7)/J396+I$65*'key variables'!$B$25/scenario!J$65)&lt;'key variables'!$B$28,0,IF($A396&gt;='key variables'!$B$26,N396*SUMPRODUCT(Z396:AC396,'control variables'!$O$6:$R$6)/J396+I$65*'key variables'!$B$25/scenario!J$65,N396*SUMPRODUCT(Z396:AC396,'control variables'!$O$7:$R$7)/J396+I$65*'key variables'!$B$25/scenario!J$65))</f>
        <v>1.4416504224692398E-11</v>
      </c>
      <c r="T396" s="10">
        <f t="shared" ca="1" si="304"/>
        <v>6.6473960712426327E-11</v>
      </c>
      <c r="U396" s="82">
        <f ca="1">SUMPRODUCT(P366:P395,'control variables'!AD$7:AD$36)</f>
        <v>1.9668611364133579E-11</v>
      </c>
      <c r="V396" s="82">
        <f ca="1">SUMPRODUCT(Q366:Q395,'control variables'!AE$7:AE$36)</f>
        <v>2.2702843404745881E-11</v>
      </c>
      <c r="W396" s="82">
        <f ca="1">SUMPRODUCT(R366:R395,'control variables'!AF$7:AF$36)</f>
        <v>6.7999983495929643E-11</v>
      </c>
      <c r="X396" s="82">
        <f ca="1">SUMPRODUCT(S366:S395,'control variables'!AG$7:AG$36)</f>
        <v>3.0565655976774763E-11</v>
      </c>
      <c r="Y396" s="82">
        <f t="shared" ca="1" si="298"/>
        <v>1.4093709424158386E-10</v>
      </c>
      <c r="Z396" s="10">
        <f ca="1">IF($A396&gt;='key variables'!$B$26,SUMPRODUCT(P366:P395,'control variables'!V$7:V$36)*$E396,SUMPRODUCT(P366:P395,'control variables'!Z$7:Z$36)*$E396)</f>
        <v>4.7993402876939656E-11</v>
      </c>
      <c r="AA396" s="10">
        <f ca="1">IF($A396&gt;='key variables'!$B$26,SUMPRODUCT(Q366:Q395,'control variables'!W$7:W$36)*$E396,SUMPRODUCT(Q366:Q395,'control variables'!AA$7:AA$36)*$E396)</f>
        <v>5.539723622598706E-11</v>
      </c>
      <c r="AB396" s="10">
        <f ca="1">IF($A396&gt;='key variables'!$B$26,SUMPRODUCT(R366:R395,'control variables'!X$7:X$36)*$E396,SUMPRODUCT(R366:R395,'control variables'!AB$7:AB$36)*$E396)</f>
        <v>1.6592684369658149E-10</v>
      </c>
      <c r="AC396" s="10">
        <f ca="1">IF($A396&gt;='key variables'!$B$26,SUMPRODUCT(S366:S395,'control variables'!Y$7:Y$36)*$E396,SUMPRODUCT(S366:S395,'control variables'!AC$7:AC$36)*$E396)</f>
        <v>7.4583294892201963E-11</v>
      </c>
      <c r="AD396" s="10">
        <f t="shared" ca="1" si="299"/>
        <v>3.4390077769171019E-10</v>
      </c>
      <c r="AE396" s="82">
        <f ca="1">SUMPRODUCT(P366:P395,'control variables'!AL$7:AL$36)</f>
        <v>6.5345447266656121E-11</v>
      </c>
      <c r="AF396" s="82">
        <f ca="1">SUMPRODUCT(Q366:Q395,'control variables'!AM$7:AM$36)</f>
        <v>7.5228924005799513E-11</v>
      </c>
      <c r="AG396" s="82">
        <f ca="1">SUMPRODUCT(R366:R395,'control variables'!AN$7:AN$36)</f>
        <v>2.1449743336281069E-10</v>
      </c>
      <c r="AH396" s="82">
        <f ca="1">SUMPRODUCT(S366:S395,'control variables'!AO$7:AO$36)</f>
        <v>9.287526099614281E-11</v>
      </c>
      <c r="AI396" s="82">
        <f t="shared" ca="1" si="262"/>
        <v>4.4794706563140919E-10</v>
      </c>
      <c r="AJ396" s="10">
        <f ca="1">SUMPRODUCT(P366:P395,'control variables'!AP$7:AP$36)</f>
        <v>6.2437829020998862E-14</v>
      </c>
      <c r="AK396" s="10">
        <f ca="1">SUMPRODUCT(Q366:Q395,'control variables'!AQ$7:AQ$36)</f>
        <v>1.8017492803037006E-13</v>
      </c>
      <c r="AL396" s="10">
        <f ca="1">SUMPRODUCT(R366:R395,'control variables'!AR$7:AR$36)</f>
        <v>6.4759599918048848E-12</v>
      </c>
      <c r="AM396" s="10">
        <f ca="1">SUMPRODUCT(S366:S395,'control variables'!AS$7:AS$36)</f>
        <v>4.8515199331068885E-12</v>
      </c>
      <c r="AN396" s="10">
        <f t="shared" ca="1" si="284"/>
        <v>1.1570092681963143E-11</v>
      </c>
      <c r="AO396" s="82">
        <f ca="1">SUMPRODUCT(P366:P395,'control variables'!AX$7:AX$36)</f>
        <v>8.4905919022300717E-14</v>
      </c>
      <c r="AP396" s="82">
        <f ca="1">SUMPRODUCT(Q366:Q395,'control variables'!AY$7:AY$36)</f>
        <v>1.9600832494096519E-13</v>
      </c>
      <c r="AQ396" s="82">
        <f ca="1">SUMPRODUCT(R366:R395,'control variables'!AZ$7:AZ$36)</f>
        <v>1.7612634624785631E-12</v>
      </c>
      <c r="AR396" s="82">
        <f ca="1">SUMPRODUCT(S366:S395,'control variables'!BA$7:BA$36)</f>
        <v>1.3194653466792216E-12</v>
      </c>
      <c r="AS396" s="82">
        <f t="shared" ca="1" si="285"/>
        <v>3.3616430531210505E-12</v>
      </c>
      <c r="AT396" s="10">
        <f ca="1">SUMPRODUCT(P366:P395,'control variables'!AT$7:AT$36)</f>
        <v>-7.4932786813056171E-14</v>
      </c>
      <c r="AU396" s="10">
        <f ca="1">SUMPRODUCT(Q366:Q395,'control variables'!AU$7:AU$36)</f>
        <v>8.1285589002806192E-14</v>
      </c>
      <c r="AV396" s="10">
        <f ca="1">SUMPRODUCT(R366:R395,'control variables'!AV$7:AV$36)</f>
        <v>3.5002226017742295E-11</v>
      </c>
      <c r="AW396" s="10">
        <f ca="1">SUMPRODUCT(S366:S395,'control variables'!AW$7:AW$36)</f>
        <v>2.622221221920508E-11</v>
      </c>
      <c r="AX396" s="10">
        <f t="shared" ca="1" si="263"/>
        <v>6.1230791039137123E-11</v>
      </c>
      <c r="AY396" s="82">
        <f ca="1">SUMPRODUCT(P366:P395,'control variables'!BB$7:BB$36)</f>
        <v>2.7159121617713973E-13</v>
      </c>
      <c r="AZ396" s="82">
        <f ca="1">SUMPRODUCT(Q366:Q395,'control variables'!BC$7:BC$36)</f>
        <v>6.9255711693075638E-13</v>
      </c>
      <c r="BA396" s="82">
        <f ca="1">SUMPRODUCT(R366:R395,'control variables'!BD$7:BD$36)</f>
        <v>4.84811269677499E-12</v>
      </c>
      <c r="BB396" s="82">
        <f ca="1">SUMPRODUCT(S366:S395,'control variables'!BE$7:BE$36)</f>
        <v>6.8895142252593169E-13</v>
      </c>
      <c r="BC396" s="82">
        <f t="shared" ca="1" si="286"/>
        <v>6.5012124524088183E-12</v>
      </c>
      <c r="BD396" s="10">
        <f ca="1">SUMPRODUCT(P366:P395,'control variables'!BF$7:BF$36)</f>
        <v>5.6814516817662003E-14</v>
      </c>
      <c r="BE396" s="10">
        <f ca="1">SUMPRODUCT(Q366:Q395,'control variables'!BG$7:BG$36)</f>
        <v>6.5579163396342868E-14</v>
      </c>
      <c r="BF396" s="10">
        <f ca="1">SUMPRODUCT(R366:R395,'control variables'!BH$7:BH$36)</f>
        <v>1.964239434297461E-12</v>
      </c>
      <c r="BG396" s="10">
        <f ca="1">SUMPRODUCT(S366:S395,'control variables'!BI$7:BI$36)</f>
        <v>4.414579512974784E-12</v>
      </c>
      <c r="BH396" s="10">
        <f t="shared" ca="1" si="287"/>
        <v>6.5012126274862495E-12</v>
      </c>
      <c r="BI396" s="82">
        <f t="shared" ca="1" si="264"/>
        <v>6.5542105696020199E-11</v>
      </c>
      <c r="BJ396" s="82">
        <f t="shared" ca="1" si="265"/>
        <v>7.6002766711733073E-11</v>
      </c>
      <c r="BK396" s="82">
        <f t="shared" ca="1" si="266"/>
        <v>2.5434777207732798E-10</v>
      </c>
      <c r="BL396" s="82">
        <f t="shared" ca="1" si="267"/>
        <v>1.197864246378738E-10</v>
      </c>
      <c r="BM396" s="82">
        <f t="shared" ca="1" si="257"/>
        <v>5.1567906912295509E-10</v>
      </c>
      <c r="BN396" s="10">
        <f ca="1">BN395+BI396-INDIRECT(ADDRESS(MAX($D396-'key variables'!$B$9*30,34),scenario!BI$4),TRUE)</f>
        <v>9439390.0751690175</v>
      </c>
      <c r="BO396" s="10">
        <f ca="1">BO395+BJ396-INDIRECT(ADDRESS(MAX($D396-'key variables'!$B$9*30,34),scenario!BJ$4),TRUE)</f>
        <v>10895583.360992203</v>
      </c>
      <c r="BP396" s="10">
        <f ca="1">BP395+BK396-INDIRECT(ADDRESS(MAX($D396-'key variables'!$B$9*30,34),scenario!BK$4),TRUE)</f>
        <v>32531162.537994072</v>
      </c>
      <c r="BQ396" s="10">
        <f ca="1">BQ395+BL396-INDIRECT(ADDRESS(MAX($D396-'key variables'!$B$9*30,34),scenario!BL$4),TRUE)</f>
        <v>14415841.516535141</v>
      </c>
      <c r="BR396" s="10">
        <f t="shared" ca="1" si="288"/>
        <v>67281977.490690395</v>
      </c>
      <c r="BS396" s="82">
        <f t="shared" ca="1" si="269"/>
        <v>-1.9961112965696337E-9</v>
      </c>
      <c r="BT396" s="82">
        <f t="shared" ca="1" si="270"/>
        <v>6.0119324130661274E-11</v>
      </c>
      <c r="BU396" s="82">
        <f t="shared" ca="1" si="271"/>
        <v>-2.8751984468546561E-9</v>
      </c>
      <c r="BV396" s="82">
        <f t="shared" ca="1" si="272"/>
        <v>-2.3174774042657772E-9</v>
      </c>
      <c r="BW396" s="82">
        <f t="shared" ca="1" si="289"/>
        <v>-7.1286678235594063E-9</v>
      </c>
      <c r="BX396" s="10">
        <f t="shared" ca="1" si="273"/>
        <v>-3.6121594010339783E-13</v>
      </c>
      <c r="BY396" s="10">
        <f t="shared" ca="1" si="274"/>
        <v>6.356282041308804E-12</v>
      </c>
      <c r="BZ396" s="10">
        <f t="shared" ca="1" si="275"/>
        <v>-3.8904656396607403E-12</v>
      </c>
      <c r="CA396" s="10">
        <f t="shared" ca="1" si="276"/>
        <v>3.0749333545370348E-12</v>
      </c>
      <c r="CB396" s="10">
        <v>0</v>
      </c>
      <c r="CC396" s="82">
        <f t="shared" ca="1" si="277"/>
        <v>7.3767037163269413E-14</v>
      </c>
      <c r="CD396" s="82">
        <f t="shared" ca="1" si="278"/>
        <v>9.4152840744991738E-13</v>
      </c>
      <c r="CE396" s="82">
        <f t="shared" ca="1" si="279"/>
        <v>3.7590451349590515E-10</v>
      </c>
      <c r="CF396" s="82">
        <f t="shared" ca="1" si="280"/>
        <v>1.769322369209069E-10</v>
      </c>
      <c r="CG396" s="82">
        <f t="shared" ca="1" si="290"/>
        <v>5.5385204586142529E-10</v>
      </c>
      <c r="CH396" s="13" t="str">
        <f t="shared" ca="1" si="291"/>
        <v/>
      </c>
      <c r="CI396" s="81">
        <f t="shared" ca="1" si="300"/>
        <v>0.1131775965863165</v>
      </c>
      <c r="CJ396" s="81">
        <f t="shared" ca="1" si="301"/>
        <v>0.13063724757458739</v>
      </c>
      <c r="CK396" s="81">
        <f t="shared" ca="1" si="302"/>
        <v>0.39004625943939081</v>
      </c>
      <c r="CL396" s="81">
        <f t="shared" ca="1" si="303"/>
        <v>0.17284488538116416</v>
      </c>
      <c r="CM396" s="89">
        <f t="shared" ca="1" si="292"/>
        <v>0.80670598898145884</v>
      </c>
    </row>
    <row r="397" spans="1:91" x14ac:dyDescent="0.3">
      <c r="A397">
        <v>332</v>
      </c>
      <c r="B397" s="3">
        <f t="shared" si="305"/>
        <v>1.1111111111111112</v>
      </c>
      <c r="C397" s="3">
        <f t="shared" si="293"/>
        <v>11.066666666666666</v>
      </c>
      <c r="D397" s="4">
        <f t="shared" ca="1" si="281"/>
        <v>397</v>
      </c>
      <c r="E397" s="58">
        <f>(0.5*(COS(B397*2*PI())+1)*('key variables'!$B$4-'key variables'!$B$6)+'key variables'!$B$6)/'key variables'!$B$4</f>
        <v>1</v>
      </c>
      <c r="F397" s="10">
        <f t="shared" ca="1" si="294"/>
        <v>11689222.907461114</v>
      </c>
      <c r="G397" s="10">
        <f t="shared" ca="1" si="295"/>
        <v>13492492.798713122</v>
      </c>
      <c r="H397" s="10">
        <f t="shared" ca="1" si="296"/>
        <v>40309474.521088287</v>
      </c>
      <c r="I397" s="10">
        <f t="shared" ca="1" si="297"/>
        <v>17912154.249750931</v>
      </c>
      <c r="J397" s="10">
        <f t="shared" ca="1" si="282"/>
        <v>83403344.477013454</v>
      </c>
      <c r="K397" s="82">
        <f t="shared" ca="1" si="258"/>
        <v>2249832.8322920986</v>
      </c>
      <c r="L397" s="82">
        <f t="shared" ca="1" si="259"/>
        <v>2596909.437720919</v>
      </c>
      <c r="M397" s="82">
        <f t="shared" ca="1" si="260"/>
        <v>7778311.9830942182</v>
      </c>
      <c r="N397" s="82">
        <f t="shared" ca="1" si="261"/>
        <v>3496312.7332157926</v>
      </c>
      <c r="O397" s="82">
        <f t="shared" ca="1" si="283"/>
        <v>16121366.986323027</v>
      </c>
      <c r="P397" s="10">
        <f ca="1">IF(IF($A397&gt;='key variables'!$B$26,K397*SUMPRODUCT(Z397:AC397,'control variables'!$O$3:$R$3)/J397+F$65*'key variables'!$B$25/scenario!J$65,K397*SUMPRODUCT(Z397:AC397,'control variables'!$O$7:$R$7)/J397+F$65*'key variables'!$B$25/scenario!J$65)&lt;'key variables'!$B$28,0,IF($A397&gt;='key variables'!$B$26,K397*SUMPRODUCT(Z397:AC397,'control variables'!$O$3:$R$3)/J397+F$65*'key variables'!$B$25/scenario!J$65,K397*SUMPRODUCT(Z397:AC397,'control variables'!$O$7:$R$7)/J397+F$65*'key variables'!$B$25/scenario!J$65))</f>
        <v>7.9822475184842438E-12</v>
      </c>
      <c r="Q397" s="10">
        <f ca="1">IF(IF($A397&gt;='key variables'!$B$26,L397*SUMPRODUCT(Z397:AC397,'control variables'!$O$4:$R$4)/J397+G$65*'key variables'!$B$25/scenario!J$65,L397*SUMPRODUCT(Z397:AC397,'control variables'!$O$7:$R$7)/J397+G$65*'key variables'!$B$25/scenario!J$65)&lt;'key variables'!$B$28,0,IF($A397&gt;='key variables'!$B$26,L397*SUMPRODUCT(Z397:AC397,'control variables'!$O$4:$R$4)/J397+G$65*'key variables'!$B$25/scenario!J$65,L397*SUMPRODUCT(Z397:AC397,'control variables'!$O$7:$R$7)/J397+G$65*'key variables'!$B$25/scenario!J$65))</f>
        <v>9.2136507288221605E-12</v>
      </c>
      <c r="R397" s="10">
        <f ca="1">IF(IF($A397&gt;='key variables'!$B$26,M397*SUMPRODUCT(Z397:AC397,'control variables'!$O$5:$R$5)/J397+H$65*'key variables'!$B$25/scenario!J$65,M397*SUMPRODUCT(Z397:AC397,'control variables'!$O$7:$R$7)/J397+H$65*'key variables'!$B$25/scenario!J$65)&lt;'key variables'!$B$28,0,IF($A397&gt;='key variables'!$B$26,M397*SUMPRODUCT(Z397:AC397,'control variables'!$O$5:$R$5)/J397+H$65*'key variables'!$B$25/scenario!J$65,M397*SUMPRODUCT(Z397:AC397,'control variables'!$O$7:$R$7)/J397+H$65*'key variables'!$B$25/scenario!J$65))</f>
        <v>2.7596899926913802E-11</v>
      </c>
      <c r="S397" s="10">
        <f ca="1">IF(IF($A397&gt;='key variables'!$B$26,N397*SUMPRODUCT(Z397:AC397,'control variables'!$O$6:$R$6)/J397+I$65*'key variables'!$B$25/scenario!J$65,N397*SUMPRODUCT(Z397:AC397,'control variables'!$O$7:$R$7)/J397+I$65*'key variables'!$B$25/scenario!J$65)&lt;'key variables'!$B$28,0,IF($A397&gt;='key variables'!$B$26,N397*SUMPRODUCT(Z397:AC397,'control variables'!$O$6:$R$6)/J397+I$65*'key variables'!$B$25/scenario!J$65,N397*SUMPRODUCT(Z397:AC397,'control variables'!$O$7:$R$7)/J397+I$65*'key variables'!$B$25/scenario!J$65))</f>
        <v>1.2404669910574601E-11</v>
      </c>
      <c r="T397" s="10">
        <f t="shared" ca="1" si="304"/>
        <v>5.7197468084794807E-11</v>
      </c>
      <c r="U397" s="82">
        <f ca="1">SUMPRODUCT(P367:P396,'control variables'!AD$7:AD$36)</f>
        <v>1.6923841436786262E-11</v>
      </c>
      <c r="V397" s="82">
        <f ca="1">SUMPRODUCT(Q367:Q396,'control variables'!AE$7:AE$36)</f>
        <v>1.9534644049490234E-11</v>
      </c>
      <c r="W397" s="82">
        <f ca="1">SUMPRODUCT(R367:R396,'control variables'!AF$7:AF$36)</f>
        <v>5.8510533208651389E-11</v>
      </c>
      <c r="X397" s="82">
        <f ca="1">SUMPRODUCT(S367:S396,'control variables'!AG$7:AG$36)</f>
        <v>2.630019504608181E-11</v>
      </c>
      <c r="Y397" s="82">
        <f t="shared" ca="1" si="298"/>
        <v>1.2126921374100971E-10</v>
      </c>
      <c r="Z397" s="10">
        <f ca="1">IF($A397&gt;='key variables'!$B$26,SUMPRODUCT(P367:P396,'control variables'!V$7:V$36)*$E397,SUMPRODUCT(P367:P396,'control variables'!Z$7:Z$36)*$E397)</f>
        <v>4.1295886387905565E-11</v>
      </c>
      <c r="AA397" s="10">
        <f ca="1">IF($A397&gt;='key variables'!$B$26,SUMPRODUCT(Q367:Q396,'control variables'!W$7:W$36)*$E397,SUMPRODUCT(Q367:Q396,'control variables'!AA$7:AA$36)*$E397)</f>
        <v>4.7666509067052084E-11</v>
      </c>
      <c r="AB397" s="10">
        <f ca="1">IF($A397&gt;='key variables'!$B$26,SUMPRODUCT(R367:R396,'control variables'!X$7:X$36)*$E397,SUMPRODUCT(R367:R396,'control variables'!AB$7:AB$36)*$E397)</f>
        <v>1.4277162433277168E-10</v>
      </c>
      <c r="AC397" s="10">
        <f ca="1">IF($A397&gt;='key variables'!$B$26,SUMPRODUCT(S367:S396,'control variables'!Y$7:Y$36)*$E397,SUMPRODUCT(S367:S396,'control variables'!AC$7:AC$36)*$E397)</f>
        <v>6.4175138408115058E-11</v>
      </c>
      <c r="AD397" s="10">
        <f t="shared" ca="1" si="299"/>
        <v>2.9590915819584437E-10</v>
      </c>
      <c r="AE397" s="82">
        <f ca="1">SUMPRODUCT(P367:P396,'control variables'!AL$7:AL$36)</f>
        <v>5.622643956316143E-11</v>
      </c>
      <c r="AF397" s="82">
        <f ca="1">SUMPRODUCT(Q367:Q396,'control variables'!AM$7:AM$36)</f>
        <v>6.4730669479587775E-11</v>
      </c>
      <c r="AG397" s="82">
        <f ca="1">SUMPRODUCT(R367:R396,'control variables'!AN$7:AN$36)</f>
        <v>1.8456415064713174E-10</v>
      </c>
      <c r="AH397" s="82">
        <f ca="1">SUMPRODUCT(S367:S396,'control variables'!AO$7:AO$36)</f>
        <v>7.9914446495450419E-11</v>
      </c>
      <c r="AI397" s="82">
        <f t="shared" ca="1" si="262"/>
        <v>3.8543570618533132E-10</v>
      </c>
      <c r="AJ397" s="10">
        <f ca="1">SUMPRODUCT(P367:P396,'control variables'!AP$7:AP$36)</f>
        <v>5.3724581692404837E-14</v>
      </c>
      <c r="AK397" s="10">
        <f ca="1">SUMPRODUCT(Q367:Q396,'control variables'!AQ$7:AQ$36)</f>
        <v>1.550313774784722E-13</v>
      </c>
      <c r="AL397" s="10">
        <f ca="1">SUMPRODUCT(R367:R396,'control variables'!AR$7:AR$36)</f>
        <v>5.5722347665140041E-12</v>
      </c>
      <c r="AM397" s="10">
        <f ca="1">SUMPRODUCT(S367:S396,'control variables'!AS$7:AS$36)</f>
        <v>4.1744865743309558E-12</v>
      </c>
      <c r="AN397" s="10">
        <f t="shared" ca="1" si="284"/>
        <v>9.9554773000158363E-12</v>
      </c>
      <c r="AO397" s="82">
        <f ca="1">SUMPRODUCT(P367:P396,'control variables'!AX$7:AX$36)</f>
        <v>7.3057232357457299E-14</v>
      </c>
      <c r="AP397" s="82">
        <f ca="1">SUMPRODUCT(Q367:Q396,'control variables'!AY$7:AY$36)</f>
        <v>1.6865521160482286E-13</v>
      </c>
      <c r="AQ397" s="82">
        <f ca="1">SUMPRODUCT(R367:R396,'control variables'!AZ$7:AZ$36)</f>
        <v>1.5154777841483569E-12</v>
      </c>
      <c r="AR397" s="82">
        <f ca="1">SUMPRODUCT(S367:S396,'control variables'!BA$7:BA$36)</f>
        <v>1.1353329370905002E-12</v>
      </c>
      <c r="AS397" s="82">
        <f t="shared" ca="1" si="285"/>
        <v>2.8925231652011374E-12</v>
      </c>
      <c r="AT397" s="10">
        <f ca="1">SUMPRODUCT(P367:P396,'control variables'!AT$7:AT$36)</f>
        <v>-6.4475858461120925E-14</v>
      </c>
      <c r="AU397" s="10">
        <f ca="1">SUMPRODUCT(Q367:Q396,'control variables'!AU$7:AU$36)</f>
        <v>6.9942122192105679E-14</v>
      </c>
      <c r="AV397" s="10">
        <f ca="1">SUMPRODUCT(R367:R396,'control variables'!AV$7:AV$36)</f>
        <v>3.0117638306639028E-11</v>
      </c>
      <c r="AW397" s="10">
        <f ca="1">SUMPRODUCT(S367:S396,'control variables'!AW$7:AW$36)</f>
        <v>2.2562882224051456E-11</v>
      </c>
      <c r="AX397" s="10">
        <f t="shared" ca="1" si="263"/>
        <v>5.2685986794421466E-11</v>
      </c>
      <c r="AY397" s="82">
        <f ca="1">SUMPRODUCT(P367:P396,'control variables'!BB$7:BB$36)</f>
        <v>2.3369045191403257E-13</v>
      </c>
      <c r="AZ397" s="82">
        <f ca="1">SUMPRODUCT(Q367:Q396,'control variables'!BC$7:BC$36)</f>
        <v>5.9591023564719638E-13</v>
      </c>
      <c r="BA397" s="82">
        <f ca="1">SUMPRODUCT(R367:R396,'control variables'!BD$7:BD$36)</f>
        <v>4.1715548204642919E-12</v>
      </c>
      <c r="BB397" s="82">
        <f ca="1">SUMPRODUCT(S367:S396,'control variables'!BE$7:BE$36)</f>
        <v>5.9280771868516848E-13</v>
      </c>
      <c r="BC397" s="82">
        <f t="shared" ca="1" si="286"/>
        <v>5.593963226710689E-12</v>
      </c>
      <c r="BD397" s="10">
        <f ca="1">SUMPRODUCT(P367:P396,'control variables'!BF$7:BF$36)</f>
        <v>4.8886007056049943E-14</v>
      </c>
      <c r="BE397" s="10">
        <f ca="1">SUMPRODUCT(Q367:Q396,'control variables'!BG$7:BG$36)</f>
        <v>5.642754042619696E-14</v>
      </c>
      <c r="BF397" s="10">
        <f ca="1">SUMPRODUCT(R367:R396,'control variables'!BH$7:BH$36)</f>
        <v>1.6901283021205983E-12</v>
      </c>
      <c r="BG397" s="10">
        <f ca="1">SUMPRODUCT(S367:S396,'control variables'!BI$7:BI$36)</f>
        <v>3.798521527753086E-12</v>
      </c>
      <c r="BH397" s="10">
        <f t="shared" ca="1" si="287"/>
        <v>5.5939633773559312E-12</v>
      </c>
      <c r="BI397" s="82">
        <f t="shared" ca="1" si="264"/>
        <v>5.6395654156614337E-11</v>
      </c>
      <c r="BJ397" s="82">
        <f t="shared" ca="1" si="265"/>
        <v>6.539652183742707E-11</v>
      </c>
      <c r="BK397" s="82">
        <f t="shared" ca="1" si="266"/>
        <v>2.1885334377423505E-10</v>
      </c>
      <c r="BL397" s="82">
        <f t="shared" ca="1" si="267"/>
        <v>1.0307013643818704E-10</v>
      </c>
      <c r="BM397" s="82">
        <f t="shared" ca="1" si="257"/>
        <v>4.4371565620646352E-10</v>
      </c>
      <c r="BN397" s="10">
        <f ca="1">BN396+BI397-INDIRECT(ADDRESS(MAX($D397-'key variables'!$B$9*30,34),scenario!BI$4),TRUE)</f>
        <v>9439390.0751690175</v>
      </c>
      <c r="BO397" s="10">
        <f ca="1">BO396+BJ397-INDIRECT(ADDRESS(MAX($D397-'key variables'!$B$9*30,34),scenario!BJ$4),TRUE)</f>
        <v>10895583.360992203</v>
      </c>
      <c r="BP397" s="10">
        <f ca="1">BP396+BK397-INDIRECT(ADDRESS(MAX($D397-'key variables'!$B$9*30,34),scenario!BK$4),TRUE)</f>
        <v>32531162.537994072</v>
      </c>
      <c r="BQ397" s="10">
        <f ca="1">BQ396+BL397-INDIRECT(ADDRESS(MAX($D397-'key variables'!$B$9*30,34),scenario!BL$4),TRUE)</f>
        <v>14415841.516535141</v>
      </c>
      <c r="BR397" s="10">
        <f t="shared" ca="1" si="288"/>
        <v>67281977.490690395</v>
      </c>
      <c r="BS397" s="82">
        <f t="shared" ca="1" si="269"/>
        <v>-2.0445735892148197E-9</v>
      </c>
      <c r="BT397" s="82">
        <f t="shared" ca="1" si="270"/>
        <v>3.8800254816301626E-12</v>
      </c>
      <c r="BU397" s="82">
        <f t="shared" ca="1" si="271"/>
        <v>-3.0681450190040983E-9</v>
      </c>
      <c r="BV397" s="82">
        <f t="shared" ca="1" si="272"/>
        <v>-2.4119413923211425E-9</v>
      </c>
      <c r="BW397" s="82">
        <f t="shared" ca="1" si="289"/>
        <v>-7.520779975058431E-9</v>
      </c>
      <c r="BX397" s="10">
        <f t="shared" ca="1" si="273"/>
        <v>-5.7073516671602304E-13</v>
      </c>
      <c r="BY397" s="10">
        <f t="shared" ca="1" si="274"/>
        <v>5.8725994768402333E-12</v>
      </c>
      <c r="BZ397" s="10">
        <f t="shared" ca="1" si="275"/>
        <v>-8.2366709780972732E-12</v>
      </c>
      <c r="CA397" s="10">
        <f t="shared" ca="1" si="276"/>
        <v>-1.8106295481071939E-13</v>
      </c>
      <c r="CB397" s="10">
        <v>0</v>
      </c>
      <c r="CC397" s="82">
        <f t="shared" ca="1" si="277"/>
        <v>1.1891024495933789E-13</v>
      </c>
      <c r="CD397" s="82">
        <f t="shared" ca="1" si="278"/>
        <v>8.5796245113146111E-13</v>
      </c>
      <c r="CE397" s="82">
        <f t="shared" ca="1" si="279"/>
        <v>3.4984363217163174E-10</v>
      </c>
      <c r="CF397" s="82">
        <f t="shared" ca="1" si="280"/>
        <v>1.5740850833409589E-10</v>
      </c>
      <c r="CG397" s="82">
        <f t="shared" ca="1" si="290"/>
        <v>5.082290132018184E-10</v>
      </c>
      <c r="CH397" s="13" t="str">
        <f t="shared" ca="1" si="291"/>
        <v/>
      </c>
      <c r="CI397" s="81">
        <f t="shared" ca="1" si="300"/>
        <v>0.1131775965863165</v>
      </c>
      <c r="CJ397" s="81">
        <f t="shared" ca="1" si="301"/>
        <v>0.13063724757458739</v>
      </c>
      <c r="CK397" s="81">
        <f t="shared" ca="1" si="302"/>
        <v>0.39004625943939081</v>
      </c>
      <c r="CL397" s="81">
        <f t="shared" ca="1" si="303"/>
        <v>0.17284488538116416</v>
      </c>
      <c r="CM397" s="89">
        <f t="shared" ca="1" si="292"/>
        <v>0.80670598898145884</v>
      </c>
    </row>
    <row r="398" spans="1:91" x14ac:dyDescent="0.3">
      <c r="A398">
        <v>333</v>
      </c>
      <c r="B398" s="3">
        <f t="shared" si="305"/>
        <v>1.1138888888888889</v>
      </c>
      <c r="C398" s="3">
        <f t="shared" si="293"/>
        <v>11.1</v>
      </c>
      <c r="D398" s="4">
        <f t="shared" ca="1" si="281"/>
        <v>398</v>
      </c>
      <c r="E398" s="58">
        <f>(0.5*(COS(B398*2*PI())+1)*('key variables'!$B$4-'key variables'!$B$6)+'key variables'!$B$6)/'key variables'!$B$4</f>
        <v>1</v>
      </c>
      <c r="F398" s="10">
        <f t="shared" ca="1" si="294"/>
        <v>11689222.907461114</v>
      </c>
      <c r="G398" s="10">
        <f t="shared" ca="1" si="295"/>
        <v>13492492.798713122</v>
      </c>
      <c r="H398" s="10">
        <f t="shared" ca="1" si="296"/>
        <v>40309474.521088287</v>
      </c>
      <c r="I398" s="10">
        <f t="shared" ca="1" si="297"/>
        <v>17912154.249750931</v>
      </c>
      <c r="J398" s="10">
        <f t="shared" ca="1" si="282"/>
        <v>83403344.477013454</v>
      </c>
      <c r="K398" s="82">
        <f t="shared" ca="1" si="258"/>
        <v>2249832.8322920986</v>
      </c>
      <c r="L398" s="82">
        <f t="shared" ca="1" si="259"/>
        <v>2596909.437720919</v>
      </c>
      <c r="M398" s="82">
        <f t="shared" ca="1" si="260"/>
        <v>7778311.9830942182</v>
      </c>
      <c r="N398" s="82">
        <f t="shared" ca="1" si="261"/>
        <v>3496312.7332157926</v>
      </c>
      <c r="O398" s="82">
        <f t="shared" ca="1" si="283"/>
        <v>16121366.986323027</v>
      </c>
      <c r="P398" s="10">
        <f ca="1">IF(IF($A398&gt;='key variables'!$B$26,K398*SUMPRODUCT(Z398:AC398,'control variables'!$O$3:$R$3)/J398+F$65*'key variables'!$B$25/scenario!J$65,K398*SUMPRODUCT(Z398:AC398,'control variables'!$O$7:$R$7)/J398+F$65*'key variables'!$B$25/scenario!J$65)&lt;'key variables'!$B$28,0,IF($A398&gt;='key variables'!$B$26,K398*SUMPRODUCT(Z398:AC398,'control variables'!$O$3:$R$3)/J398+F$65*'key variables'!$B$25/scenario!J$65,K398*SUMPRODUCT(Z398:AC398,'control variables'!$O$7:$R$7)/J398+F$65*'key variables'!$B$25/scenario!J$65))</f>
        <v>6.868318703899453E-12</v>
      </c>
      <c r="Q398" s="10">
        <f ca="1">IF(IF($A398&gt;='key variables'!$B$26,L398*SUMPRODUCT(Z398:AC398,'control variables'!$O$4:$R$4)/J398+G$65*'key variables'!$B$25/scenario!J$65,L398*SUMPRODUCT(Z398:AC398,'control variables'!$O$7:$R$7)/J398+G$65*'key variables'!$B$25/scenario!J$65)&lt;'key variables'!$B$28,0,IF($A398&gt;='key variables'!$B$26,L398*SUMPRODUCT(Z398:AC398,'control variables'!$O$4:$R$4)/J398+G$65*'key variables'!$B$25/scenario!J$65,L398*SUMPRODUCT(Z398:AC398,'control variables'!$O$7:$R$7)/J398+G$65*'key variables'!$B$25/scenario!J$65))</f>
        <v>7.9278786438813405E-12</v>
      </c>
      <c r="R398" s="10">
        <f ca="1">IF(IF($A398&gt;='key variables'!$B$26,M398*SUMPRODUCT(Z398:AC398,'control variables'!$O$5:$R$5)/J398+H$65*'key variables'!$B$25/scenario!J$65,M398*SUMPRODUCT(Z398:AC398,'control variables'!$O$7:$R$7)/J398+H$65*'key variables'!$B$25/scenario!J$65)&lt;'key variables'!$B$28,0,IF($A398&gt;='key variables'!$B$26,M398*SUMPRODUCT(Z398:AC398,'control variables'!$O$5:$R$5)/J398+H$65*'key variables'!$B$25/scenario!J$65,M398*SUMPRODUCT(Z398:AC398,'control variables'!$O$7:$R$7)/J398+H$65*'key variables'!$B$25/scenario!J$65))</f>
        <v>2.3745731198981437E-11</v>
      </c>
      <c r="S398" s="10">
        <f ca="1">IF(IF($A398&gt;='key variables'!$B$26,N398*SUMPRODUCT(Z398:AC398,'control variables'!$O$6:$R$6)/J398+I$65*'key variables'!$B$25/scenario!J$65,N398*SUMPRODUCT(Z398:AC398,'control variables'!$O$7:$R$7)/J398+I$65*'key variables'!$B$25/scenario!J$65)&lt;'key variables'!$B$28,0,IF($A398&gt;='key variables'!$B$26,N398*SUMPRODUCT(Z398:AC398,'control variables'!$O$6:$R$6)/J398+I$65*'key variables'!$B$25/scenario!J$65,N398*SUMPRODUCT(Z398:AC398,'control variables'!$O$7:$R$7)/J398+I$65*'key variables'!$B$25/scenario!J$65))</f>
        <v>1.0673588630921938E-11</v>
      </c>
      <c r="T398" s="10">
        <f t="shared" ca="1" si="304"/>
        <v>4.9215517177684163E-11</v>
      </c>
      <c r="U398" s="82">
        <f ca="1">SUMPRODUCT(P368:P397,'control variables'!AD$7:AD$36)</f>
        <v>1.4562106275574413E-11</v>
      </c>
      <c r="V398" s="82">
        <f ca="1">SUMPRODUCT(Q368:Q397,'control variables'!AE$7:AE$36)</f>
        <v>1.6808569364510213E-11</v>
      </c>
      <c r="W398" s="82">
        <f ca="1">SUMPRODUCT(R368:R397,'control variables'!AF$7:AF$36)</f>
        <v>5.0345343047996799E-11</v>
      </c>
      <c r="X398" s="82">
        <f ca="1">SUMPRODUCT(S368:S397,'control variables'!AG$7:AG$36)</f>
        <v>2.2629982487126507E-11</v>
      </c>
      <c r="Y398" s="82">
        <f t="shared" ca="1" si="298"/>
        <v>1.0434600117520794E-10</v>
      </c>
      <c r="Z398" s="10">
        <f ca="1">IF($A398&gt;='key variables'!$B$26,SUMPRODUCT(P368:P397,'control variables'!V$7:V$36)*$E398,SUMPRODUCT(P368:P397,'control variables'!Z$7:Z$36)*$E398)</f>
        <v>3.5533013504699986E-11</v>
      </c>
      <c r="AA398" s="10">
        <f ca="1">IF($A398&gt;='key variables'!$B$26,SUMPRODUCT(Q368:Q397,'control variables'!W$7:W$36)*$E398,SUMPRODUCT(Q368:Q397,'control variables'!AA$7:AA$36)*$E398)</f>
        <v>4.1014610862003786E-11</v>
      </c>
      <c r="AB398" s="10">
        <f ca="1">IF($A398&gt;='key variables'!$B$26,SUMPRODUCT(R368:R397,'control variables'!X$7:X$36)*$E398,SUMPRODUCT(R368:R397,'control variables'!AB$7:AB$36)*$E398)</f>
        <v>1.2284773373916738E-10</v>
      </c>
      <c r="AC398" s="10">
        <f ca="1">IF($A398&gt;='key variables'!$B$26,SUMPRODUCT(S368:S397,'control variables'!Y$7:Y$36)*$E398,SUMPRODUCT(S368:S397,'control variables'!AC$7:AC$36)*$E398)</f>
        <v>5.5219448210933449E-11</v>
      </c>
      <c r="AD398" s="10">
        <f t="shared" ca="1" si="299"/>
        <v>2.546148063168046E-10</v>
      </c>
      <c r="AE398" s="82">
        <f ca="1">SUMPRODUCT(P368:P397,'control variables'!AL$7:AL$36)</f>
        <v>4.837999643722726E-11</v>
      </c>
      <c r="AF398" s="82">
        <f ca="1">SUMPRODUCT(Q368:Q397,'control variables'!AM$7:AM$36)</f>
        <v>5.5697454491740679E-11</v>
      </c>
      <c r="AG398" s="82">
        <f ca="1">SUMPRODUCT(R368:R397,'control variables'!AN$7:AN$36)</f>
        <v>1.5880808068448942E-10</v>
      </c>
      <c r="AH398" s="82">
        <f ca="1">SUMPRODUCT(S368:S397,'control variables'!AO$7:AO$36)</f>
        <v>6.8762323682077591E-11</v>
      </c>
      <c r="AI398" s="82">
        <f t="shared" ca="1" si="262"/>
        <v>3.3164785529553493E-10</v>
      </c>
      <c r="AJ398" s="10">
        <f ca="1">SUMPRODUCT(P368:P397,'control variables'!AP$7:AP$36)</f>
        <v>4.6227274767243448E-14</v>
      </c>
      <c r="AK398" s="10">
        <f ca="1">SUMPRODUCT(Q368:Q397,'control variables'!AQ$7:AQ$36)</f>
        <v>1.333966288518304E-13</v>
      </c>
      <c r="AL398" s="10">
        <f ca="1">SUMPRODUCT(R368:R397,'control variables'!AR$7:AR$36)</f>
        <v>4.7946250953433752E-12</v>
      </c>
      <c r="AM398" s="10">
        <f ca="1">SUMPRODUCT(S368:S397,'control variables'!AS$7:AS$36)</f>
        <v>3.5919337443821784E-12</v>
      </c>
      <c r="AN398" s="10">
        <f t="shared" ca="1" si="284"/>
        <v>8.5661827433446285E-12</v>
      </c>
      <c r="AO398" s="82">
        <f ca="1">SUMPRODUCT(P368:P397,'control variables'!AX$7:AX$36)</f>
        <v>6.2862039080333583E-14</v>
      </c>
      <c r="AP398" s="82">
        <f ca="1">SUMPRODUCT(Q368:Q397,'control variables'!AY$7:AY$36)</f>
        <v>1.4511924638932902E-13</v>
      </c>
      <c r="AQ398" s="82">
        <f ca="1">SUMPRODUCT(R368:R397,'control variables'!AZ$7:AZ$36)</f>
        <v>1.3039916873170068E-12</v>
      </c>
      <c r="AR398" s="82">
        <f ca="1">SUMPRODUCT(S368:S397,'control variables'!BA$7:BA$36)</f>
        <v>9.7689634766581639E-13</v>
      </c>
      <c r="AS398" s="82">
        <f t="shared" ca="1" si="285"/>
        <v>2.4888693204524858E-12</v>
      </c>
      <c r="AT398" s="10">
        <f ca="1">SUMPRODUCT(P368:P397,'control variables'!AT$7:AT$36)</f>
        <v>-5.5478202547968826E-14</v>
      </c>
      <c r="AU398" s="10">
        <f ca="1">SUMPRODUCT(Q368:Q397,'control variables'!AU$7:AU$36)</f>
        <v>6.0181644947747876E-14</v>
      </c>
      <c r="AV398" s="10">
        <f ca="1">SUMPRODUCT(R368:R397,'control variables'!AV$7:AV$36)</f>
        <v>2.5914698588305332E-11</v>
      </c>
      <c r="AW398" s="10">
        <f ca="1">SUMPRODUCT(S368:S397,'control variables'!AW$7:AW$36)</f>
        <v>1.9414214559806112E-11</v>
      </c>
      <c r="AX398" s="10">
        <f t="shared" ca="1" si="263"/>
        <v>4.5333616590511224E-11</v>
      </c>
      <c r="AY398" s="82">
        <f ca="1">SUMPRODUCT(P368:P397,'control variables'!BB$7:BB$36)</f>
        <v>2.0107876861586611E-13</v>
      </c>
      <c r="AZ398" s="82">
        <f ca="1">SUMPRODUCT(Q368:Q397,'control variables'!BC$7:BC$36)</f>
        <v>5.127505013923663E-13</v>
      </c>
      <c r="BA398" s="82">
        <f ca="1">SUMPRODUCT(R368:R397,'control variables'!BD$7:BD$36)</f>
        <v>3.5894111190349922E-12</v>
      </c>
      <c r="BB398" s="82">
        <f ca="1">SUMPRODUCT(S368:S397,'control variables'!BE$7:BE$36)</f>
        <v>5.1008094307184107E-13</v>
      </c>
      <c r="BC398" s="82">
        <f t="shared" ca="1" si="286"/>
        <v>4.8133213321150654E-12</v>
      </c>
      <c r="BD398" s="10">
        <f ca="1">SUMPRODUCT(P368:P397,'control variables'!BF$7:BF$36)</f>
        <v>4.2063926963490968E-14</v>
      </c>
      <c r="BE398" s="10">
        <f ca="1">SUMPRODUCT(Q368:Q397,'control variables'!BG$7:BG$36)</f>
        <v>4.8553033519297013E-14</v>
      </c>
      <c r="BF398" s="10">
        <f ca="1">SUMPRODUCT(R368:R397,'control variables'!BH$7:BH$36)</f>
        <v>1.4542695904334781E-12</v>
      </c>
      <c r="BG398" s="10">
        <f ca="1">SUMPRODUCT(S368:S397,'control variables'!BI$7:BI$36)</f>
        <v>3.2684349108213804E-12</v>
      </c>
      <c r="BH398" s="10">
        <f t="shared" ca="1" si="287"/>
        <v>4.8133214617376464E-12</v>
      </c>
      <c r="BI398" s="82">
        <f t="shared" ca="1" si="264"/>
        <v>4.8525597003295162E-11</v>
      </c>
      <c r="BJ398" s="82">
        <f t="shared" ca="1" si="265"/>
        <v>5.6270386638080791E-11</v>
      </c>
      <c r="BK398" s="82">
        <f t="shared" ca="1" si="266"/>
        <v>1.8831219039182975E-10</v>
      </c>
      <c r="BL398" s="82">
        <f t="shared" ca="1" si="267"/>
        <v>8.8686619184955542E-11</v>
      </c>
      <c r="BM398" s="82">
        <f t="shared" ca="1" si="257"/>
        <v>3.8179479321816124E-10</v>
      </c>
      <c r="BN398" s="10">
        <f ca="1">BN397+BI398-INDIRECT(ADDRESS(MAX($D398-'key variables'!$B$9*30,34),scenario!BI$4),TRUE)</f>
        <v>9439390.0751690175</v>
      </c>
      <c r="BO398" s="10">
        <f ca="1">BO397+BJ398-INDIRECT(ADDRESS(MAX($D398-'key variables'!$B$9*30,34),scenario!BJ$4),TRUE)</f>
        <v>10895583.360992203</v>
      </c>
      <c r="BP398" s="10">
        <f ca="1">BP397+BK398-INDIRECT(ADDRESS(MAX($D398-'key variables'!$B$9*30,34),scenario!BK$4),TRUE)</f>
        <v>32531162.537994072</v>
      </c>
      <c r="BQ398" s="10">
        <f ca="1">BQ397+BL398-INDIRECT(ADDRESS(MAX($D398-'key variables'!$B$9*30,34),scenario!BL$4),TRUE)</f>
        <v>14415841.516535141</v>
      </c>
      <c r="BR398" s="10">
        <f t="shared" ca="1" si="288"/>
        <v>67281977.490690395</v>
      </c>
      <c r="BS398" s="82">
        <f t="shared" ca="1" si="269"/>
        <v>-2.0862729314411791E-9</v>
      </c>
      <c r="BT398" s="82">
        <f t="shared" ca="1" si="270"/>
        <v>-4.4511035546088588E-11</v>
      </c>
      <c r="BU398" s="82">
        <f t="shared" ca="1" si="271"/>
        <v>-3.2341657477873801E-9</v>
      </c>
      <c r="BV398" s="82">
        <f t="shared" ca="1" si="272"/>
        <v>-2.4932228577859979E-9</v>
      </c>
      <c r="BW398" s="82">
        <f t="shared" ca="1" si="289"/>
        <v>-7.858172572560646E-9</v>
      </c>
      <c r="BX398" s="10">
        <f t="shared" ca="1" si="273"/>
        <v>-7.510158232150465E-13</v>
      </c>
      <c r="BY398" s="10">
        <f t="shared" ca="1" si="274"/>
        <v>5.4564151883178994E-12</v>
      </c>
      <c r="BZ398" s="10">
        <f t="shared" ca="1" si="275"/>
        <v>-1.1976360000248737E-11</v>
      </c>
      <c r="CA398" s="10">
        <f t="shared" ca="1" si="276"/>
        <v>-2.9826824610381244E-12</v>
      </c>
      <c r="CB398" s="10">
        <v>0</v>
      </c>
      <c r="CC398" s="82">
        <f t="shared" ca="1" si="277"/>
        <v>1.577536831942166E-13</v>
      </c>
      <c r="CD398" s="82">
        <f t="shared" ca="1" si="278"/>
        <v>7.8605818864621459E-13</v>
      </c>
      <c r="CE398" s="82">
        <f t="shared" ca="1" si="279"/>
        <v>3.2741956699135276E-10</v>
      </c>
      <c r="CF398" s="82">
        <f t="shared" ca="1" si="280"/>
        <v>1.4060933117100613E-10</v>
      </c>
      <c r="CG398" s="82">
        <f t="shared" ca="1" si="290"/>
        <v>4.6897271003419933E-10</v>
      </c>
      <c r="CH398" s="13" t="str">
        <f t="shared" ca="1" si="291"/>
        <v/>
      </c>
      <c r="CI398" s="81">
        <f t="shared" ca="1" si="300"/>
        <v>0.1131775965863165</v>
      </c>
      <c r="CJ398" s="81">
        <f t="shared" ca="1" si="301"/>
        <v>0.13063724757458739</v>
      </c>
      <c r="CK398" s="81">
        <f t="shared" ca="1" si="302"/>
        <v>0.39004625943939081</v>
      </c>
      <c r="CL398" s="81">
        <f t="shared" ca="1" si="303"/>
        <v>0.17284488538116416</v>
      </c>
      <c r="CM398" s="89">
        <f t="shared" ca="1" si="292"/>
        <v>0.80670598898145884</v>
      </c>
    </row>
    <row r="399" spans="1:91" x14ac:dyDescent="0.3">
      <c r="A399">
        <v>334</v>
      </c>
      <c r="B399" s="3">
        <f t="shared" si="305"/>
        <v>1.1166666666666667</v>
      </c>
      <c r="C399" s="3">
        <f t="shared" si="293"/>
        <v>11.133333333333333</v>
      </c>
      <c r="D399" s="4">
        <f t="shared" ca="1" si="281"/>
        <v>399</v>
      </c>
      <c r="E399" s="58">
        <f>(0.5*(COS(B399*2*PI())+1)*('key variables'!$B$4-'key variables'!$B$6)+'key variables'!$B$6)/'key variables'!$B$4</f>
        <v>1</v>
      </c>
      <c r="F399" s="10">
        <f t="shared" ca="1" si="294"/>
        <v>11689222.907461114</v>
      </c>
      <c r="G399" s="10">
        <f t="shared" ca="1" si="295"/>
        <v>13492492.798713122</v>
      </c>
      <c r="H399" s="10">
        <f t="shared" ca="1" si="296"/>
        <v>40309474.521088287</v>
      </c>
      <c r="I399" s="10">
        <f t="shared" ca="1" si="297"/>
        <v>17912154.249750931</v>
      </c>
      <c r="J399" s="10">
        <f t="shared" ca="1" si="282"/>
        <v>83403344.477013454</v>
      </c>
      <c r="K399" s="82">
        <f t="shared" ca="1" si="258"/>
        <v>2249832.8322920986</v>
      </c>
      <c r="L399" s="82">
        <f t="shared" ca="1" si="259"/>
        <v>2596909.437720919</v>
      </c>
      <c r="M399" s="82">
        <f t="shared" ca="1" si="260"/>
        <v>7778311.9830942182</v>
      </c>
      <c r="N399" s="82">
        <f t="shared" ca="1" si="261"/>
        <v>3496312.7332157926</v>
      </c>
      <c r="O399" s="82">
        <f t="shared" ca="1" si="283"/>
        <v>16121366.986323027</v>
      </c>
      <c r="P399" s="10">
        <f ca="1">IF(IF($A399&gt;='key variables'!$B$26,K399*SUMPRODUCT(Z399:AC399,'control variables'!$O$3:$R$3)/J399+F$65*'key variables'!$B$25/scenario!J$65,K399*SUMPRODUCT(Z399:AC399,'control variables'!$O$7:$R$7)/J399+F$65*'key variables'!$B$25/scenario!J$65)&lt;'key variables'!$B$28,0,IF($A399&gt;='key variables'!$B$26,K399*SUMPRODUCT(Z399:AC399,'control variables'!$O$3:$R$3)/J399+F$65*'key variables'!$B$25/scenario!J$65,K399*SUMPRODUCT(Z399:AC399,'control variables'!$O$7:$R$7)/J399+F$65*'key variables'!$B$25/scenario!J$65))</f>
        <v>5.9098395168899674E-12</v>
      </c>
      <c r="Q399" s="10">
        <f ca="1">IF(IF($A399&gt;='key variables'!$B$26,L399*SUMPRODUCT(Z399:AC399,'control variables'!$O$4:$R$4)/J399+G$65*'key variables'!$B$25/scenario!J$65,L399*SUMPRODUCT(Z399:AC399,'control variables'!$O$7:$R$7)/J399+G$65*'key variables'!$B$25/scenario!J$65)&lt;'key variables'!$B$28,0,IF($A399&gt;='key variables'!$B$26,L399*SUMPRODUCT(Z399:AC399,'control variables'!$O$4:$R$4)/J399+G$65*'key variables'!$B$25/scenario!J$65,L399*SUMPRODUCT(Z399:AC399,'control variables'!$O$7:$R$7)/J399+G$65*'key variables'!$B$25/scenario!J$65))</f>
        <v>6.8215370477956597E-12</v>
      </c>
      <c r="R399" s="10">
        <f ca="1">IF(IF($A399&gt;='key variables'!$B$26,M399*SUMPRODUCT(Z399:AC399,'control variables'!$O$5:$R$5)/J399+H$65*'key variables'!$B$25/scenario!J$65,M399*SUMPRODUCT(Z399:AC399,'control variables'!$O$7:$R$7)/J399+H$65*'key variables'!$B$25/scenario!J$65)&lt;'key variables'!$B$28,0,IF($A399&gt;='key variables'!$B$26,M399*SUMPRODUCT(Z399:AC399,'control variables'!$O$5:$R$5)/J399+H$65*'key variables'!$B$25/scenario!J$65,M399*SUMPRODUCT(Z399:AC399,'control variables'!$O$7:$R$7)/J399+H$65*'key variables'!$B$25/scenario!J$65))</f>
        <v>2.0431996045482555E-11</v>
      </c>
      <c r="S399" s="10">
        <f ca="1">IF(IF($A399&gt;='key variables'!$B$26,N399*SUMPRODUCT(Z399:AC399,'control variables'!$O$6:$R$6)/J399+I$65*'key variables'!$B$25/scenario!J$65,N399*SUMPRODUCT(Z399:AC399,'control variables'!$O$7:$R$7)/J399+I$65*'key variables'!$B$25/scenario!J$65)&lt;'key variables'!$B$28,0,IF($A399&gt;='key variables'!$B$26,N399*SUMPRODUCT(Z399:AC399,'control variables'!$O$6:$R$6)/J399+I$65*'key variables'!$B$25/scenario!J$65,N399*SUMPRODUCT(Z399:AC399,'control variables'!$O$7:$R$7)/J399+I$65*'key variables'!$B$25/scenario!J$65))</f>
        <v>9.1840810826435661E-12</v>
      </c>
      <c r="T399" s="10">
        <f t="shared" ca="1" si="304"/>
        <v>4.234745369281175E-11</v>
      </c>
      <c r="U399" s="82">
        <f ca="1">SUMPRODUCT(P369:P398,'control variables'!AD$7:AD$36)</f>
        <v>1.2529953082649043E-11</v>
      </c>
      <c r="V399" s="82">
        <f ca="1">SUMPRODUCT(Q369:Q398,'control variables'!AE$7:AE$36)</f>
        <v>1.4462920510134603E-11</v>
      </c>
      <c r="W399" s="82">
        <f ca="1">SUMPRODUCT(R369:R398,'control variables'!AF$7:AF$36)</f>
        <v>4.3319611489127645E-11</v>
      </c>
      <c r="X399" s="82">
        <f ca="1">SUMPRODUCT(S369:S398,'control variables'!AG$7:AG$36)</f>
        <v>1.9471950929274458E-11</v>
      </c>
      <c r="Y399" s="82">
        <f t="shared" ca="1" si="298"/>
        <v>8.9784436011185757E-11</v>
      </c>
      <c r="Z399" s="10">
        <f ca="1">IF($A399&gt;='key variables'!$B$26,SUMPRODUCT(P369:P398,'control variables'!V$7:V$36)*$E399,SUMPRODUCT(P369:P398,'control variables'!Z$7:Z$36)*$E399)</f>
        <v>3.0574353989286722E-11</v>
      </c>
      <c r="AA399" s="10">
        <f ca="1">IF($A399&gt;='key variables'!$B$26,SUMPRODUCT(Q369:Q398,'control variables'!W$7:W$36)*$E399,SUMPRODUCT(Q369:Q398,'control variables'!AA$7:AA$36)*$E399)</f>
        <v>3.5290990195973128E-11</v>
      </c>
      <c r="AB399" s="10">
        <f ca="1">IF($A399&gt;='key variables'!$B$26,SUMPRODUCT(R369:R398,'control variables'!X$7:X$36)*$E399,SUMPRODUCT(R369:R398,'control variables'!AB$7:AB$36)*$E399)</f>
        <v>1.0570423748681313E-10</v>
      </c>
      <c r="AC399" s="10">
        <f ca="1">IF($A399&gt;='key variables'!$B$26,SUMPRODUCT(S369:S398,'control variables'!Y$7:Y$36)*$E399,SUMPRODUCT(S369:S398,'control variables'!AC$7:AC$36)*$E399)</f>
        <v>4.7513531506998464E-11</v>
      </c>
      <c r="AD399" s="10">
        <f t="shared" ca="1" si="299"/>
        <v>2.1908311317907143E-10</v>
      </c>
      <c r="AE399" s="82">
        <f ca="1">SUMPRODUCT(P369:P398,'control variables'!AL$7:AL$36)</f>
        <v>4.1628530517867913E-11</v>
      </c>
      <c r="AF399" s="82">
        <f ca="1">SUMPRODUCT(Q369:Q398,'control variables'!AM$7:AM$36)</f>
        <v>4.7924831641634357E-11</v>
      </c>
      <c r="AG399" s="82">
        <f ca="1">SUMPRODUCT(R369:R398,'control variables'!AN$7:AN$36)</f>
        <v>1.3664629020458819E-10</v>
      </c>
      <c r="AH399" s="82">
        <f ca="1">SUMPRODUCT(S369:S398,'control variables'!AO$7:AO$36)</f>
        <v>5.9166488232237086E-11</v>
      </c>
      <c r="AI399" s="82">
        <f t="shared" ca="1" si="262"/>
        <v>2.8536614059632752E-10</v>
      </c>
      <c r="AJ399" s="10">
        <f ca="1">SUMPRODUCT(P369:P398,'control variables'!AP$7:AP$36)</f>
        <v>3.9776222821821035E-14</v>
      </c>
      <c r="AK399" s="10">
        <f ca="1">SUMPRODUCT(Q369:Q398,'control variables'!AQ$7:AQ$36)</f>
        <v>1.1478102612810732E-13</v>
      </c>
      <c r="AL399" s="10">
        <f ca="1">SUMPRODUCT(R369:R398,'control variables'!AR$7:AR$36)</f>
        <v>4.1255314551791662E-12</v>
      </c>
      <c r="AM399" s="10">
        <f ca="1">SUMPRODUCT(S369:S398,'control variables'!AS$7:AS$36)</f>
        <v>3.0906766123925477E-12</v>
      </c>
      <c r="AN399" s="10">
        <f t="shared" ca="1" si="284"/>
        <v>7.3707653165216421E-12</v>
      </c>
      <c r="AO399" s="82">
        <f ca="1">SUMPRODUCT(P369:P398,'control variables'!AX$7:AX$36)</f>
        <v>5.4089592909880124E-14</v>
      </c>
      <c r="AP399" s="82">
        <f ca="1">SUMPRODUCT(Q369:Q398,'control variables'!AY$7:AY$36)</f>
        <v>1.248677433221077E-13</v>
      </c>
      <c r="AQ399" s="82">
        <f ca="1">SUMPRODUCT(R369:R398,'control variables'!AZ$7:AZ$36)</f>
        <v>1.1220186388594363E-12</v>
      </c>
      <c r="AR399" s="82">
        <f ca="1">SUMPRODUCT(S369:S398,'control variables'!BA$7:BA$36)</f>
        <v>8.4056970682842074E-13</v>
      </c>
      <c r="AS399" s="82">
        <f t="shared" ca="1" si="285"/>
        <v>2.1415456819198447E-12</v>
      </c>
      <c r="AT399" s="10">
        <f ca="1">SUMPRODUCT(P369:P398,'control variables'!AT$7:AT$36)</f>
        <v>-4.7736176476182835E-14</v>
      </c>
      <c r="AU399" s="10">
        <f ca="1">SUMPRODUCT(Q369:Q398,'control variables'!AU$7:AU$36)</f>
        <v>5.1783249851483357E-14</v>
      </c>
      <c r="AV399" s="10">
        <f ca="1">SUMPRODUCT(R369:R398,'control variables'!AV$7:AV$36)</f>
        <v>2.2298282358171351E-11</v>
      </c>
      <c r="AW399" s="10">
        <f ca="1">SUMPRODUCT(S369:S398,'control variables'!AW$7:AW$36)</f>
        <v>1.6704945903250322E-11</v>
      </c>
      <c r="AX399" s="10">
        <f t="shared" ca="1" si="263"/>
        <v>3.9007275334796972E-11</v>
      </c>
      <c r="AY399" s="82">
        <f ca="1">SUMPRODUCT(P369:P398,'control variables'!BB$7:BB$36)</f>
        <v>1.7301807094346738E-13</v>
      </c>
      <c r="AZ399" s="82">
        <f ca="1">SUMPRODUCT(Q369:Q398,'control variables'!BC$7:BC$36)</f>
        <v>4.4119577236759929E-13</v>
      </c>
      <c r="BA399" s="82">
        <f ca="1">SUMPRODUCT(R369:R398,'control variables'!BD$7:BD$36)</f>
        <v>3.0885060213635313E-12</v>
      </c>
      <c r="BB399" s="82">
        <f ca="1">SUMPRODUCT(S369:S398,'control variables'!BE$7:BE$36)</f>
        <v>4.3889875297530996E-13</v>
      </c>
      <c r="BC399" s="82">
        <f t="shared" ca="1" si="286"/>
        <v>4.1416186176499084E-12</v>
      </c>
      <c r="BD399" s="10">
        <f ca="1">SUMPRODUCT(P369:P398,'control variables'!BF$7:BF$36)</f>
        <v>3.6193873423968515E-14</v>
      </c>
      <c r="BE399" s="10">
        <f ca="1">SUMPRODUCT(Q369:Q398,'control variables'!BG$7:BG$36)</f>
        <v>4.1777420141309888E-14</v>
      </c>
      <c r="BF399" s="10">
        <f ca="1">SUMPRODUCT(R369:R398,'control variables'!BH$7:BH$36)</f>
        <v>1.2513251443727661E-12</v>
      </c>
      <c r="BG399" s="10">
        <f ca="1">SUMPRODUCT(S369:S398,'control variables'!BI$7:BI$36)</f>
        <v>2.8123222912455134E-12</v>
      </c>
      <c r="BH399" s="10">
        <f t="shared" ca="1" si="287"/>
        <v>4.1416187291835576E-12</v>
      </c>
      <c r="BI399" s="82">
        <f t="shared" ca="1" si="264"/>
        <v>4.1753812412335203E-11</v>
      </c>
      <c r="BJ399" s="82">
        <f t="shared" ca="1" si="265"/>
        <v>4.841781066385344E-11</v>
      </c>
      <c r="BK399" s="82">
        <f t="shared" ca="1" si="266"/>
        <v>1.6203307858412306E-10</v>
      </c>
      <c r="BL399" s="82">
        <f t="shared" ca="1" si="267"/>
        <v>7.6310332888462718E-11</v>
      </c>
      <c r="BM399" s="82">
        <f t="shared" ca="1" si="257"/>
        <v>3.2851503454877445E-10</v>
      </c>
      <c r="BN399" s="10">
        <f ca="1">BN398+BI399-INDIRECT(ADDRESS(MAX($D399-'key variables'!$B$9*30,34),scenario!BI$4),TRUE)</f>
        <v>9439390.0751690175</v>
      </c>
      <c r="BO399" s="10">
        <f ca="1">BO398+BJ399-INDIRECT(ADDRESS(MAX($D399-'key variables'!$B$9*30,34),scenario!BJ$4),TRUE)</f>
        <v>10895583.360992203</v>
      </c>
      <c r="BP399" s="10">
        <f ca="1">BP398+BK399-INDIRECT(ADDRESS(MAX($D399-'key variables'!$B$9*30,34),scenario!BK$4),TRUE)</f>
        <v>32531162.537994072</v>
      </c>
      <c r="BQ399" s="10">
        <f ca="1">BQ398+BL399-INDIRECT(ADDRESS(MAX($D399-'key variables'!$B$9*30,34),scenario!BL$4),TRUE)</f>
        <v>14415841.516535141</v>
      </c>
      <c r="BR399" s="10">
        <f t="shared" ca="1" si="288"/>
        <v>67281977.490690395</v>
      </c>
      <c r="BS399" s="82">
        <f t="shared" ca="1" si="269"/>
        <v>-2.1221530982100485E-9</v>
      </c>
      <c r="BT399" s="82">
        <f t="shared" ca="1" si="270"/>
        <v>-8.6149086582287676E-11</v>
      </c>
      <c r="BU399" s="82">
        <f t="shared" ca="1" si="271"/>
        <v>-3.3770181554703929E-9</v>
      </c>
      <c r="BV399" s="82">
        <f t="shared" ca="1" si="272"/>
        <v>-2.5631614318830626E-9</v>
      </c>
      <c r="BW399" s="82">
        <f t="shared" ca="1" si="289"/>
        <v>-8.1484817721457923E-9</v>
      </c>
      <c r="BX399" s="10">
        <f t="shared" ca="1" si="273"/>
        <v>-9.0613817467260225E-13</v>
      </c>
      <c r="BY399" s="10">
        <f t="shared" ca="1" si="274"/>
        <v>5.0983097391310977E-12</v>
      </c>
      <c r="BZ399" s="10">
        <f t="shared" ca="1" si="275"/>
        <v>-1.5194172527125598E-11</v>
      </c>
      <c r="CA399" s="10">
        <f t="shared" ca="1" si="276"/>
        <v>-5.3933337984305271E-12</v>
      </c>
      <c r="CB399" s="10">
        <v>0</v>
      </c>
      <c r="CC399" s="82">
        <f t="shared" ca="1" si="277"/>
        <v>1.9117648958234037E-13</v>
      </c>
      <c r="CD399" s="82">
        <f t="shared" ca="1" si="278"/>
        <v>7.2418822160073091E-13</v>
      </c>
      <c r="CE399" s="82">
        <f t="shared" ca="1" si="279"/>
        <v>3.0812479744950113E-10</v>
      </c>
      <c r="CF399" s="82">
        <f t="shared" ca="1" si="280"/>
        <v>1.2615449217331994E-10</v>
      </c>
      <c r="CG399" s="82">
        <f t="shared" ca="1" si="290"/>
        <v>4.3519465433400414E-10</v>
      </c>
      <c r="CH399" s="13" t="str">
        <f t="shared" ca="1" si="291"/>
        <v/>
      </c>
      <c r="CI399" s="81">
        <f t="shared" ca="1" si="300"/>
        <v>0.1131775965863165</v>
      </c>
      <c r="CJ399" s="81">
        <f t="shared" ca="1" si="301"/>
        <v>0.13063724757458739</v>
      </c>
      <c r="CK399" s="81">
        <f t="shared" ca="1" si="302"/>
        <v>0.39004625943939081</v>
      </c>
      <c r="CL399" s="81">
        <f t="shared" ca="1" si="303"/>
        <v>0.17284488538116416</v>
      </c>
      <c r="CM399" s="89">
        <f t="shared" ca="1" si="292"/>
        <v>0.80670598898145884</v>
      </c>
    </row>
    <row r="400" spans="1:91" x14ac:dyDescent="0.3">
      <c r="A400">
        <v>335</v>
      </c>
      <c r="B400" s="3">
        <f t="shared" si="305"/>
        <v>1.1194444444444445</v>
      </c>
      <c r="C400" s="3">
        <f t="shared" si="293"/>
        <v>11.166666666666666</v>
      </c>
      <c r="D400" s="4">
        <f t="shared" ca="1" si="281"/>
        <v>400</v>
      </c>
      <c r="E400" s="58">
        <f>(0.5*(COS(B400*2*PI())+1)*('key variables'!$B$4-'key variables'!$B$6)+'key variables'!$B$6)/'key variables'!$B$4</f>
        <v>1</v>
      </c>
      <c r="F400" s="10">
        <f t="shared" ca="1" si="294"/>
        <v>11689222.907461114</v>
      </c>
      <c r="G400" s="10">
        <f t="shared" ca="1" si="295"/>
        <v>13492492.798713122</v>
      </c>
      <c r="H400" s="10">
        <f t="shared" ca="1" si="296"/>
        <v>40309474.521088287</v>
      </c>
      <c r="I400" s="10">
        <f t="shared" ca="1" si="297"/>
        <v>17912154.249750931</v>
      </c>
      <c r="J400" s="10">
        <f t="shared" ca="1" si="282"/>
        <v>83403344.477013454</v>
      </c>
      <c r="K400" s="82">
        <f t="shared" ca="1" si="258"/>
        <v>2249832.832292099</v>
      </c>
      <c r="L400" s="82">
        <f t="shared" ca="1" si="259"/>
        <v>2596909.437720919</v>
      </c>
      <c r="M400" s="82">
        <f t="shared" ca="1" si="260"/>
        <v>7778311.9830942191</v>
      </c>
      <c r="N400" s="82">
        <f t="shared" ca="1" si="261"/>
        <v>3496312.733215793</v>
      </c>
      <c r="O400" s="82">
        <f t="shared" ca="1" si="283"/>
        <v>16121366.986323029</v>
      </c>
      <c r="P400" s="10">
        <f ca="1">IF(IF($A400&gt;='key variables'!$B$26,K400*SUMPRODUCT(Z400:AC400,'control variables'!$O$3:$R$3)/J400+F$65*'key variables'!$B$25/scenario!J$65,K400*SUMPRODUCT(Z400:AC400,'control variables'!$O$7:$R$7)/J400+F$65*'key variables'!$B$25/scenario!J$65)&lt;'key variables'!$B$28,0,IF($A400&gt;='key variables'!$B$26,K400*SUMPRODUCT(Z400:AC400,'control variables'!$O$3:$R$3)/J400+F$65*'key variables'!$B$25/scenario!J$65,K400*SUMPRODUCT(Z400:AC400,'control variables'!$O$7:$R$7)/J400+F$65*'key variables'!$B$25/scenario!J$65))</f>
        <v>5.0851168417046603E-12</v>
      </c>
      <c r="Q400" s="10">
        <f ca="1">IF(IF($A400&gt;='key variables'!$B$26,L400*SUMPRODUCT(Z400:AC400,'control variables'!$O$4:$R$4)/J400+G$65*'key variables'!$B$25/scenario!J$65,L400*SUMPRODUCT(Z400:AC400,'control variables'!$O$7:$R$7)/J400+G$65*'key variables'!$B$25/scenario!J$65)&lt;'key variables'!$B$28,0,IF($A400&gt;='key variables'!$B$26,L400*SUMPRODUCT(Z400:AC400,'control variables'!$O$4:$R$4)/J400+G$65*'key variables'!$B$25/scenario!J$65,L400*SUMPRODUCT(Z400:AC400,'control variables'!$O$7:$R$7)/J400+G$65*'key variables'!$B$25/scenario!J$65))</f>
        <v>5.8695862770758632E-12</v>
      </c>
      <c r="R400" s="10">
        <f ca="1">IF(IF($A400&gt;='key variables'!$B$26,M400*SUMPRODUCT(Z400:AC400,'control variables'!$O$5:$R$5)/J400+H$65*'key variables'!$B$25/scenario!J$65,M400*SUMPRODUCT(Z400:AC400,'control variables'!$O$7:$R$7)/J400+H$65*'key variables'!$B$25/scenario!J$65)&lt;'key variables'!$B$28,0,IF($A400&gt;='key variables'!$B$26,M400*SUMPRODUCT(Z400:AC400,'control variables'!$O$5:$R$5)/J400+H$65*'key variables'!$B$25/scenario!J$65,M400*SUMPRODUCT(Z400:AC400,'control variables'!$O$7:$R$7)/J400+H$65*'key variables'!$B$25/scenario!J$65))</f>
        <v>1.7580695195459877E-11</v>
      </c>
      <c r="S400" s="10">
        <f ca="1">IF(IF($A400&gt;='key variables'!$B$26,N400*SUMPRODUCT(Z400:AC400,'control variables'!$O$6:$R$6)/J400+I$65*'key variables'!$B$25/scenario!J$65,N400*SUMPRODUCT(Z400:AC400,'control variables'!$O$7:$R$7)/J400+I$65*'key variables'!$B$25/scenario!J$65)&lt;'key variables'!$B$28,0,IF($A400&gt;='key variables'!$B$26,N400*SUMPRODUCT(Z400:AC400,'control variables'!$O$6:$R$6)/J400+I$65*'key variables'!$B$25/scenario!J$65,N400*SUMPRODUCT(Z400:AC400,'control variables'!$O$7:$R$7)/J400+I$65*'key variables'!$B$25/scenario!J$65))</f>
        <v>7.9024354646958008E-12</v>
      </c>
      <c r="T400" s="10">
        <f t="shared" ca="1" si="304"/>
        <v>3.6437833778936203E-11</v>
      </c>
      <c r="U400" s="82">
        <f ca="1">SUMPRODUCT(P370:P399,'control variables'!AD$7:AD$36)</f>
        <v>1.0781388439440798E-11</v>
      </c>
      <c r="V400" s="82">
        <f ca="1">SUMPRODUCT(Q370:Q399,'control variables'!AE$7:AE$36)</f>
        <v>1.2444608767485515E-11</v>
      </c>
      <c r="W400" s="82">
        <f ca="1">SUMPRODUCT(R370:R399,'control variables'!AF$7:AF$36)</f>
        <v>3.7274326202920329E-11</v>
      </c>
      <c r="X400" s="82">
        <f ca="1">SUMPRODUCT(S370:S399,'control variables'!AG$7:AG$36)</f>
        <v>1.6754625117706701E-11</v>
      </c>
      <c r="Y400" s="82">
        <f t="shared" ca="1" si="298"/>
        <v>7.7254948527553336E-11</v>
      </c>
      <c r="Z400" s="10">
        <f ca="1">IF($A400&gt;='key variables'!$B$26,SUMPRODUCT(P370:P399,'control variables'!V$7:V$36)*$E400,SUMPRODUCT(P370:P399,'control variables'!Z$7:Z$36)*$E400)</f>
        <v>2.6307679244220784E-11</v>
      </c>
      <c r="AA400" s="10">
        <f ca="1">IF($A400&gt;='key variables'!$B$26,SUMPRODUCT(Q370:Q399,'control variables'!W$7:W$36)*$E400,SUMPRODUCT(Q370:Q399,'control variables'!AA$7:AA$36)*$E400)</f>
        <v>3.0366105220470789E-11</v>
      </c>
      <c r="AB400" s="10">
        <f ca="1">IF($A400&gt;='key variables'!$B$26,SUMPRODUCT(R370:R399,'control variables'!X$7:X$36)*$E400,SUMPRODUCT(R370:R399,'control variables'!AB$7:AB$36)*$E400)</f>
        <v>9.0953129395061768E-11</v>
      </c>
      <c r="AC400" s="10">
        <f ca="1">IF($A400&gt;='key variables'!$B$26,SUMPRODUCT(S370:S399,'control variables'!Y$7:Y$36)*$E400,SUMPRODUCT(S370:S399,'control variables'!AC$7:AC$36)*$E400)</f>
        <v>4.088298143876677E-11</v>
      </c>
      <c r="AD400" s="10">
        <f t="shared" ca="1" si="299"/>
        <v>1.885098952985201E-10</v>
      </c>
      <c r="AE400" s="82">
        <f ca="1">SUMPRODUCT(P370:P399,'control variables'!AL$7:AL$36)</f>
        <v>3.5819236889062864E-11</v>
      </c>
      <c r="AF400" s="82">
        <f ca="1">SUMPRODUCT(Q370:Q399,'control variables'!AM$7:AM$36)</f>
        <v>4.1236884321519329E-11</v>
      </c>
      <c r="AG400" s="82">
        <f ca="1">SUMPRODUCT(R370:R399,'control variables'!AN$7:AN$36)</f>
        <v>1.175771947258363E-10</v>
      </c>
      <c r="AH400" s="82">
        <f ca="1">SUMPRODUCT(S370:S399,'control variables'!AO$7:AO$36)</f>
        <v>5.0909759040732886E-11</v>
      </c>
      <c r="AI400" s="82">
        <f t="shared" ca="1" si="262"/>
        <v>2.4554307497715137E-10</v>
      </c>
      <c r="AJ400" s="10">
        <f ca="1">SUMPRODUCT(P370:P399,'control variables'!AP$7:AP$36)</f>
        <v>3.4225420164553236E-14</v>
      </c>
      <c r="AK400" s="10">
        <f ca="1">SUMPRODUCT(Q370:Q399,'control variables'!AQ$7:AQ$36)</f>
        <v>9.8763245161577321E-14</v>
      </c>
      <c r="AL400" s="10">
        <f ca="1">SUMPRODUCT(R370:R399,'control variables'!AR$7:AR$36)</f>
        <v>3.5498103499693588E-12</v>
      </c>
      <c r="AM400" s="10">
        <f ca="1">SUMPRODUCT(S370:S399,'control variables'!AS$7:AS$36)</f>
        <v>2.6593703008386908E-12</v>
      </c>
      <c r="AN400" s="10">
        <f t="shared" ca="1" si="284"/>
        <v>6.3421693161341799E-12</v>
      </c>
      <c r="AO400" s="82">
        <f ca="1">SUMPRODUCT(P370:P399,'control variables'!AX$7:AX$36)</f>
        <v>4.6541348387024475E-14</v>
      </c>
      <c r="AP400" s="82">
        <f ca="1">SUMPRODUCT(Q370:Q399,'control variables'!AY$7:AY$36)</f>
        <v>1.0744235317020142E-13</v>
      </c>
      <c r="AQ400" s="82">
        <f ca="1">SUMPRODUCT(R370:R399,'control variables'!AZ$7:AZ$36)</f>
        <v>9.6544007005002542E-13</v>
      </c>
      <c r="AR400" s="82">
        <f ca="1">SUMPRODUCT(S370:S399,'control variables'!BA$7:BA$36)</f>
        <v>7.2326755415337171E-13</v>
      </c>
      <c r="AS400" s="82">
        <f t="shared" ca="1" si="285"/>
        <v>1.8426913257606229E-12</v>
      </c>
      <c r="AT400" s="10">
        <f ca="1">SUMPRODUCT(P370:P399,'control variables'!AT$7:AT$36)</f>
        <v>-4.1074556130310351E-14</v>
      </c>
      <c r="AU400" s="10">
        <f ca="1">SUMPRODUCT(Q370:Q399,'control variables'!AU$7:AU$36)</f>
        <v>4.4556857286126729E-14</v>
      </c>
      <c r="AV400" s="10">
        <f ca="1">SUMPRODUCT(R370:R399,'control variables'!AV$7:AV$36)</f>
        <v>1.9186539809848144E-11</v>
      </c>
      <c r="AW400" s="10">
        <f ca="1">SUMPRODUCT(S370:S399,'control variables'!AW$7:AW$36)</f>
        <v>1.4373757783034753E-11</v>
      </c>
      <c r="AX400" s="10">
        <f t="shared" ca="1" si="263"/>
        <v>3.3563779894038715E-11</v>
      </c>
      <c r="AY400" s="82">
        <f ca="1">SUMPRODUCT(P370:P399,'control variables'!BB$7:BB$36)</f>
        <v>1.4887326533307945E-13</v>
      </c>
      <c r="AZ400" s="82">
        <f ca="1">SUMPRODUCT(Q370:Q399,'control variables'!BC$7:BC$36)</f>
        <v>3.7962656111786041E-13</v>
      </c>
      <c r="BA400" s="82">
        <f ca="1">SUMPRODUCT(R370:R399,'control variables'!BD$7:BD$36)</f>
        <v>2.6575026174664835E-12</v>
      </c>
      <c r="BB400" s="82">
        <f ca="1">SUMPRODUCT(S370:S399,'control variables'!BE$7:BE$36)</f>
        <v>3.7765009255825368E-13</v>
      </c>
      <c r="BC400" s="82">
        <f t="shared" ca="1" si="286"/>
        <v>3.5636525364756769E-12</v>
      </c>
      <c r="BD400" s="10">
        <f ca="1">SUMPRODUCT(P370:P399,'control variables'!BF$7:BF$36)</f>
        <v>3.1142990395719715E-14</v>
      </c>
      <c r="BE400" s="10">
        <f ca="1">SUMPRODUCT(Q370:Q399,'control variables'!BG$7:BG$36)</f>
        <v>3.5947348850403963E-14</v>
      </c>
      <c r="BF400" s="10">
        <f ca="1">SUMPRODUCT(R370:R399,'control variables'!BH$7:BH$36)</f>
        <v>1.0767017527147753E-12</v>
      </c>
      <c r="BG400" s="10">
        <f ca="1">SUMPRODUCT(S370:S399,'control variables'!BI$7:BI$36)</f>
        <v>2.4198605404838199E-12</v>
      </c>
      <c r="BH400" s="10">
        <f t="shared" ca="1" si="287"/>
        <v>3.5636526324447188E-12</v>
      </c>
      <c r="BI400" s="82">
        <f t="shared" ca="1" si="264"/>
        <v>3.5927035598265635E-11</v>
      </c>
      <c r="BJ400" s="82">
        <f t="shared" ca="1" si="265"/>
        <v>4.1661067739923317E-11</v>
      </c>
      <c r="BK400" s="82">
        <f t="shared" ca="1" si="266"/>
        <v>1.3942123715315092E-10</v>
      </c>
      <c r="BL400" s="82">
        <f t="shared" ca="1" si="267"/>
        <v>6.566116691632589E-11</v>
      </c>
      <c r="BM400" s="82">
        <f t="shared" ca="1" si="257"/>
        <v>2.8267050740766576E-10</v>
      </c>
      <c r="BN400" s="10">
        <f ca="1">BN399+BI400-INDIRECT(ADDRESS(MAX($D400-'key variables'!$B$9*30,34),scenario!BI$4),TRUE)</f>
        <v>9439390.0751690175</v>
      </c>
      <c r="BO400" s="10">
        <f ca="1">BO399+BJ400-INDIRECT(ADDRESS(MAX($D400-'key variables'!$B$9*30,34),scenario!BJ$4),TRUE)</f>
        <v>10895583.360992203</v>
      </c>
      <c r="BP400" s="10">
        <f ca="1">BP399+BK400-INDIRECT(ADDRESS(MAX($D400-'key variables'!$B$9*30,34),scenario!BK$4),TRUE)</f>
        <v>32531162.537994072</v>
      </c>
      <c r="BQ400" s="10">
        <f ca="1">BQ399+BL400-INDIRECT(ADDRESS(MAX($D400-'key variables'!$B$9*30,34),scenario!BL$4),TRUE)</f>
        <v>14415841.516535141</v>
      </c>
      <c r="BR400" s="10">
        <f t="shared" ca="1" si="288"/>
        <v>67281977.490690395</v>
      </c>
      <c r="BS400" s="82">
        <f t="shared" ca="1" si="269"/>
        <v>-2.153026159957005E-9</v>
      </c>
      <c r="BT400" s="82">
        <f t="shared" ca="1" si="270"/>
        <v>-1.2197651539398552E-10</v>
      </c>
      <c r="BU400" s="82">
        <f t="shared" ca="1" si="271"/>
        <v>-3.4999353991807984E-9</v>
      </c>
      <c r="BV400" s="82">
        <f t="shared" ca="1" si="272"/>
        <v>-2.6233400238751764E-9</v>
      </c>
      <c r="BW400" s="82">
        <f t="shared" ca="1" si="289"/>
        <v>-8.3982780984069654E-9</v>
      </c>
      <c r="BX400" s="10">
        <f t="shared" ca="1" si="273"/>
        <v>-1.0396130820143769E-12</v>
      </c>
      <c r="BY400" s="10">
        <f t="shared" ca="1" si="274"/>
        <v>4.7901781823330351E-12</v>
      </c>
      <c r="BZ400" s="10">
        <f t="shared" ca="1" si="275"/>
        <v>-1.7962936827256833E-11</v>
      </c>
      <c r="CA400" s="10">
        <f t="shared" ca="1" si="276"/>
        <v>-7.4675768773192292E-12</v>
      </c>
      <c r="CB400" s="10">
        <v>0</v>
      </c>
      <c r="CC400" s="82">
        <f t="shared" ca="1" si="277"/>
        <v>2.1993511749017947E-13</v>
      </c>
      <c r="CD400" s="82">
        <f t="shared" ca="1" si="278"/>
        <v>6.7095225630598007E-13</v>
      </c>
      <c r="CE400" s="82">
        <f t="shared" ca="1" si="279"/>
        <v>2.9152262791957228E-10</v>
      </c>
      <c r="CF400" s="82">
        <f t="shared" ca="1" si="280"/>
        <v>1.1371683713697051E-10</v>
      </c>
      <c r="CG400" s="82">
        <f t="shared" ca="1" si="290"/>
        <v>4.0613035243033898E-10</v>
      </c>
      <c r="CH400" s="13" t="str">
        <f t="shared" ca="1" si="291"/>
        <v/>
      </c>
      <c r="CI400" s="81">
        <f t="shared" ca="1" si="300"/>
        <v>0.1131775965863165</v>
      </c>
      <c r="CJ400" s="81">
        <f t="shared" ca="1" si="301"/>
        <v>0.13063724757458739</v>
      </c>
      <c r="CK400" s="81">
        <f t="shared" ca="1" si="302"/>
        <v>0.39004625943939081</v>
      </c>
      <c r="CL400" s="81">
        <f t="shared" ca="1" si="303"/>
        <v>0.17284488538116416</v>
      </c>
      <c r="CM400" s="89">
        <f t="shared" ca="1" si="292"/>
        <v>0.80670598898145884</v>
      </c>
    </row>
    <row r="401" spans="1:91" x14ac:dyDescent="0.3">
      <c r="A401">
        <v>336</v>
      </c>
      <c r="B401" s="3">
        <f t="shared" si="305"/>
        <v>1.1222222222222222</v>
      </c>
      <c r="C401" s="3">
        <f t="shared" si="293"/>
        <v>11.2</v>
      </c>
      <c r="D401" s="4">
        <f t="shared" ca="1" si="281"/>
        <v>401</v>
      </c>
      <c r="E401" s="58">
        <f>(0.5*(COS(B401*2*PI())+1)*('key variables'!$B$4-'key variables'!$B$6)+'key variables'!$B$6)/'key variables'!$B$4</f>
        <v>1</v>
      </c>
      <c r="F401" s="10">
        <f t="shared" ca="1" si="294"/>
        <v>11689222.907461114</v>
      </c>
      <c r="G401" s="10">
        <f t="shared" ca="1" si="295"/>
        <v>13492492.798713122</v>
      </c>
      <c r="H401" s="10">
        <f t="shared" ca="1" si="296"/>
        <v>40309474.521088287</v>
      </c>
      <c r="I401" s="10">
        <f t="shared" ca="1" si="297"/>
        <v>17912154.249750931</v>
      </c>
      <c r="J401" s="10">
        <f t="shared" ca="1" si="282"/>
        <v>83403344.477013454</v>
      </c>
      <c r="K401" s="82">
        <f t="shared" ca="1" si="258"/>
        <v>2249832.832292099</v>
      </c>
      <c r="L401" s="82">
        <f t="shared" ca="1" si="259"/>
        <v>2596909.437720919</v>
      </c>
      <c r="M401" s="82">
        <f t="shared" ca="1" si="260"/>
        <v>7778311.9830942191</v>
      </c>
      <c r="N401" s="82">
        <f t="shared" ca="1" si="261"/>
        <v>3496312.733215793</v>
      </c>
      <c r="O401" s="82">
        <f t="shared" ca="1" si="283"/>
        <v>16121366.986323029</v>
      </c>
      <c r="P401" s="10">
        <f ca="1">IF(IF($A401&gt;='key variables'!$B$26,K401*SUMPRODUCT(Z401:AC401,'control variables'!$O$3:$R$3)/J401+F$65*'key variables'!$B$25/scenario!J$65,K401*SUMPRODUCT(Z401:AC401,'control variables'!$O$7:$R$7)/J401+F$65*'key variables'!$B$25/scenario!J$65)&lt;'key variables'!$B$28,0,IF($A401&gt;='key variables'!$B$26,K401*SUMPRODUCT(Z401:AC401,'control variables'!$O$3:$R$3)/J401+F$65*'key variables'!$B$25/scenario!J$65,K401*SUMPRODUCT(Z401:AC401,'control variables'!$O$7:$R$7)/J401+F$65*'key variables'!$B$25/scenario!J$65))</f>
        <v>4.3754848536726922E-12</v>
      </c>
      <c r="Q401" s="10">
        <f ca="1">IF(IF($A401&gt;='key variables'!$B$26,L401*SUMPRODUCT(Z401:AC401,'control variables'!$O$4:$R$4)/J401+G$65*'key variables'!$B$25/scenario!J$65,L401*SUMPRODUCT(Z401:AC401,'control variables'!$O$7:$R$7)/J401+G$65*'key variables'!$B$25/scenario!J$65)&lt;'key variables'!$B$28,0,IF($A401&gt;='key variables'!$B$26,L401*SUMPRODUCT(Z401:AC401,'control variables'!$O$4:$R$4)/J401+G$65*'key variables'!$B$25/scenario!J$65,L401*SUMPRODUCT(Z401:AC401,'control variables'!$O$7:$R$7)/J401+G$65*'key variables'!$B$25/scenario!J$65))</f>
        <v>5.0504809726380191E-12</v>
      </c>
      <c r="R401" s="10">
        <f ca="1">IF(IF($A401&gt;='key variables'!$B$26,M401*SUMPRODUCT(Z401:AC401,'control variables'!$O$5:$R$5)/J401+H$65*'key variables'!$B$25/scenario!J$65,M401*SUMPRODUCT(Z401:AC401,'control variables'!$O$7:$R$7)/J401+H$65*'key variables'!$B$25/scenario!J$65)&lt;'key variables'!$B$28,0,IF($A401&gt;='key variables'!$B$26,M401*SUMPRODUCT(Z401:AC401,'control variables'!$O$5:$R$5)/J401+H$65*'key variables'!$B$25/scenario!J$65,M401*SUMPRODUCT(Z401:AC401,'control variables'!$O$7:$R$7)/J401+H$65*'key variables'!$B$25/scenario!J$65))</f>
        <v>1.5127295584221827E-11</v>
      </c>
      <c r="S401" s="10">
        <f ca="1">IF(IF($A401&gt;='key variables'!$B$26,N401*SUMPRODUCT(Z401:AC401,'control variables'!$O$6:$R$6)/J401+I$65*'key variables'!$B$25/scenario!J$65,N401*SUMPRODUCT(Z401:AC401,'control variables'!$O$7:$R$7)/J401+I$65*'key variables'!$B$25/scenario!J$65)&lt;'key variables'!$B$28,0,IF($A401&gt;='key variables'!$B$26,N401*SUMPRODUCT(Z401:AC401,'control variables'!$O$6:$R$6)/J401+I$65*'key variables'!$B$25/scenario!J$65,N401*SUMPRODUCT(Z401:AC401,'control variables'!$O$7:$R$7)/J401+I$65*'key variables'!$B$25/scenario!J$65))</f>
        <v>6.7996444839429324E-12</v>
      </c>
      <c r="T401" s="10">
        <f t="shared" ca="1" si="304"/>
        <v>3.1352905894475475E-11</v>
      </c>
      <c r="U401" s="82">
        <f ca="1">SUMPRODUCT(P371:P400,'control variables'!AD$7:AD$36)</f>
        <v>9.2768373445124636E-12</v>
      </c>
      <c r="V401" s="82">
        <f ca="1">SUMPRODUCT(Q371:Q400,'control variables'!AE$7:AE$36)</f>
        <v>1.0707953989462673E-11</v>
      </c>
      <c r="W401" s="82">
        <f ca="1">SUMPRODUCT(R371:R400,'control variables'!AF$7:AF$36)</f>
        <v>3.2072665153758794E-11</v>
      </c>
      <c r="X401" s="82">
        <f ca="1">SUMPRODUCT(S371:S400,'control variables'!AG$7:AG$36)</f>
        <v>1.4416504224692398E-11</v>
      </c>
      <c r="Y401" s="82">
        <f t="shared" ca="1" si="298"/>
        <v>6.6473960712426327E-11</v>
      </c>
      <c r="Z401" s="10">
        <f ca="1">IF($A401&gt;='key variables'!$B$26,SUMPRODUCT(P371:P400,'control variables'!V$7:V$36)*$E401,SUMPRODUCT(P371:P400,'control variables'!Z$7:Z$36)*$E401)</f>
        <v>2.2636422259626993E-11</v>
      </c>
      <c r="AA401" s="10">
        <f ca="1">IF($A401&gt;='key variables'!$B$26,SUMPRODUCT(Q371:Q400,'control variables'!W$7:W$36)*$E401,SUMPRODUCT(Q371:Q400,'control variables'!AA$7:AA$36)*$E401)</f>
        <v>2.6128491752150374E-11</v>
      </c>
      <c r="AB401" s="10">
        <f ca="1">IF($A401&gt;='key variables'!$B$26,SUMPRODUCT(R371:R400,'control variables'!X$7:X$36)*$E401,SUMPRODUCT(R371:R400,'control variables'!AB$7:AB$36)*$E401)</f>
        <v>7.8260549845855168E-11</v>
      </c>
      <c r="AC401" s="10">
        <f ca="1">IF($A401&gt;='key variables'!$B$26,SUMPRODUCT(S371:S400,'control variables'!Y$7:Y$36)*$E401,SUMPRODUCT(S371:S400,'control variables'!AC$7:AC$36)*$E401)</f>
        <v>3.5177729760549549E-11</v>
      </c>
      <c r="AD401" s="10">
        <f t="shared" ca="1" si="299"/>
        <v>1.622031936181821E-10</v>
      </c>
      <c r="AE401" s="82">
        <f ca="1">SUMPRODUCT(P371:P400,'control variables'!AL$7:AL$36)</f>
        <v>3.0820634678999821E-11</v>
      </c>
      <c r="AF401" s="82">
        <f ca="1">SUMPRODUCT(Q371:Q400,'control variables'!AM$7:AM$36)</f>
        <v>3.5482245222309494E-11</v>
      </c>
      <c r="AG401" s="82">
        <f ca="1">SUMPRODUCT(R371:R400,'control variables'!AN$7:AN$36)</f>
        <v>1.011692062689679E-10</v>
      </c>
      <c r="AH401" s="82">
        <f ca="1">SUMPRODUCT(S371:S400,'control variables'!AO$7:AO$36)</f>
        <v>4.3805262793564439E-11</v>
      </c>
      <c r="AI401" s="82">
        <f t="shared" ca="1" si="262"/>
        <v>2.1127734896384167E-10</v>
      </c>
      <c r="AJ401" s="10">
        <f ca="1">SUMPRODUCT(P371:P400,'control variables'!AP$7:AP$36)</f>
        <v>2.9449236311035399E-14</v>
      </c>
      <c r="AK401" s="10">
        <f ca="1">SUMPRODUCT(Q371:Q400,'control variables'!AQ$7:AQ$36)</f>
        <v>8.4980757916897893E-14</v>
      </c>
      <c r="AL401" s="10">
        <f ca="1">SUMPRODUCT(R371:R400,'control variables'!AR$7:AR$36)</f>
        <v>3.0544315702477957E-12</v>
      </c>
      <c r="AM401" s="10">
        <f ca="1">SUMPRODUCT(S371:S400,'control variables'!AS$7:AS$36)</f>
        <v>2.2882531186296166E-12</v>
      </c>
      <c r="AN401" s="10">
        <f t="shared" ca="1" si="284"/>
        <v>5.4571146831053456E-12</v>
      </c>
      <c r="AO401" s="82">
        <f ca="1">SUMPRODUCT(P371:P400,'control variables'!AX$7:AX$36)</f>
        <v>4.004646722506063E-14</v>
      </c>
      <c r="AP401" s="82">
        <f ca="1">SUMPRODUCT(Q371:Q400,'control variables'!AY$7:AY$36)</f>
        <v>9.2448689690594183E-14</v>
      </c>
      <c r="AQ401" s="82">
        <f ca="1">SUMPRODUCT(R371:R400,'control variables'!AZ$7:AZ$36)</f>
        <v>8.3071216161406951E-13</v>
      </c>
      <c r="AR401" s="82">
        <f ca="1">SUMPRODUCT(S371:S400,'control variables'!BA$7:BA$36)</f>
        <v>6.2233500760428964E-13</v>
      </c>
      <c r="AS401" s="82">
        <f t="shared" ca="1" si="285"/>
        <v>1.585542326134014E-12</v>
      </c>
      <c r="AT401" s="10">
        <f ca="1">SUMPRODUCT(P371:P400,'control variables'!AT$7:AT$36)</f>
        <v>-3.5342570055726493E-14</v>
      </c>
      <c r="AU401" s="10">
        <f ca="1">SUMPRODUCT(Q371:Q400,'control variables'!AU$7:AU$36)</f>
        <v>3.8338913392076211E-14</v>
      </c>
      <c r="AV401" s="10">
        <f ca="1">SUMPRODUCT(R371:R400,'control variables'!AV$7:AV$36)</f>
        <v>1.650904334073007E-11</v>
      </c>
      <c r="AW401" s="10">
        <f ca="1">SUMPRODUCT(S371:S400,'control variables'!AW$7:AW$36)</f>
        <v>1.2367888767909893E-11</v>
      </c>
      <c r="AX401" s="10">
        <f t="shared" ca="1" si="263"/>
        <v>2.8879928451976313E-11</v>
      </c>
      <c r="AY401" s="82">
        <f ca="1">SUMPRODUCT(P371:P400,'control variables'!BB$7:BB$36)</f>
        <v>1.2809788601894179E-13</v>
      </c>
      <c r="AZ401" s="82">
        <f ca="1">SUMPRODUCT(Q371:Q400,'control variables'!BC$7:BC$36)</f>
        <v>3.2664938091495689E-13</v>
      </c>
      <c r="BA401" s="82">
        <f ca="1">SUMPRODUCT(R371:R400,'control variables'!BD$7:BD$36)</f>
        <v>2.2866460719164455E-12</v>
      </c>
      <c r="BB401" s="82">
        <f ca="1">SUMPRODUCT(S371:S400,'control variables'!BE$7:BE$36)</f>
        <v>3.2494873007142173E-13</v>
      </c>
      <c r="BC401" s="82">
        <f t="shared" ca="1" si="286"/>
        <v>3.0663420689217658E-12</v>
      </c>
      <c r="BD401" s="10">
        <f ca="1">SUMPRODUCT(P371:P400,'control variables'!BF$7:BF$36)</f>
        <v>2.6796962000359069E-14</v>
      </c>
      <c r="BE401" s="10">
        <f ca="1">SUMPRODUCT(Q371:Q400,'control variables'!BG$7:BG$36)</f>
        <v>3.0930868517055418E-14</v>
      </c>
      <c r="BF401" s="10">
        <f ca="1">SUMPRODUCT(R371:R400,'control variables'!BH$7:BH$36)</f>
        <v>9.2644719041442099E-13</v>
      </c>
      <c r="BG401" s="10">
        <f ca="1">SUMPRODUCT(S371:S400,'control variables'!BI$7:BI$36)</f>
        <v>2.0821671305664188E-12</v>
      </c>
      <c r="BH401" s="10">
        <f t="shared" ca="1" si="287"/>
        <v>3.066342151498254E-12</v>
      </c>
      <c r="BI401" s="82">
        <f t="shared" ca="1" si="264"/>
        <v>3.0913389994963037E-11</v>
      </c>
      <c r="BJ401" s="82">
        <f t="shared" ca="1" si="265"/>
        <v>3.5847233516616527E-11</v>
      </c>
      <c r="BK401" s="82">
        <f t="shared" ca="1" si="266"/>
        <v>1.1996489568161441E-10</v>
      </c>
      <c r="BL401" s="82">
        <f t="shared" ca="1" si="267"/>
        <v>5.6498100291545753E-11</v>
      </c>
      <c r="BM401" s="82">
        <f t="shared" ca="1" si="257"/>
        <v>2.4322361948473969E-10</v>
      </c>
      <c r="BN401" s="10">
        <f ca="1">BN400+BI401-INDIRECT(ADDRESS(MAX($D401-'key variables'!$B$9*30,34),scenario!BI$4),TRUE)</f>
        <v>9439390.0751690175</v>
      </c>
      <c r="BO401" s="10">
        <f ca="1">BO400+BJ401-INDIRECT(ADDRESS(MAX($D401-'key variables'!$B$9*30,34),scenario!BJ$4),TRUE)</f>
        <v>10895583.360992203</v>
      </c>
      <c r="BP401" s="10">
        <f ca="1">BP400+BK401-INDIRECT(ADDRESS(MAX($D401-'key variables'!$B$9*30,34),scenario!BK$4),TRUE)</f>
        <v>32531162.537994072</v>
      </c>
      <c r="BQ401" s="10">
        <f ca="1">BQ400+BL401-INDIRECT(ADDRESS(MAX($D401-'key variables'!$B$9*30,34),scenario!BL$4),TRUE)</f>
        <v>14415841.516535141</v>
      </c>
      <c r="BR401" s="10">
        <f t="shared" ca="1" si="288"/>
        <v>67281977.490690395</v>
      </c>
      <c r="BS401" s="82">
        <f t="shared" ca="1" si="269"/>
        <v>-2.179590862060296E-9</v>
      </c>
      <c r="BT401" s="82">
        <f t="shared" ca="1" si="270"/>
        <v>-1.5280419880648108E-10</v>
      </c>
      <c r="BU401" s="82">
        <f t="shared" ca="1" si="271"/>
        <v>-3.6056994464686054E-9</v>
      </c>
      <c r="BV401" s="82">
        <f t="shared" ca="1" si="272"/>
        <v>-2.6751206468133454E-9</v>
      </c>
      <c r="BW401" s="82">
        <f t="shared" ca="1" si="289"/>
        <v>-8.6132151541487284E-9</v>
      </c>
      <c r="BX401" s="10">
        <f t="shared" ca="1" si="273"/>
        <v>-1.1544614628086171E-12</v>
      </c>
      <c r="BY401" s="10">
        <f t="shared" ca="1" si="274"/>
        <v>4.5250466225916165E-12</v>
      </c>
      <c r="BZ401" s="10">
        <f t="shared" ca="1" si="275"/>
        <v>-2.0345317927973631E-11</v>
      </c>
      <c r="CA401" s="10">
        <f t="shared" ca="1" si="276"/>
        <v>-9.2523577303527797E-12</v>
      </c>
      <c r="CB401" s="10">
        <v>0</v>
      </c>
      <c r="CC401" s="82">
        <f t="shared" ca="1" si="277"/>
        <v>2.4468045663188076E-13</v>
      </c>
      <c r="CD401" s="82">
        <f t="shared" ca="1" si="278"/>
        <v>6.2514541114020756E-13</v>
      </c>
      <c r="CE401" s="82">
        <f t="shared" ca="1" si="279"/>
        <v>2.7723730398747593E-10</v>
      </c>
      <c r="CF401" s="82">
        <f t="shared" ca="1" si="280"/>
        <v>1.0301486648008595E-10</v>
      </c>
      <c r="CG401" s="82">
        <f t="shared" ca="1" si="290"/>
        <v>3.8112199633533397E-10</v>
      </c>
      <c r="CH401" s="13" t="str">
        <f t="shared" ca="1" si="291"/>
        <v/>
      </c>
      <c r="CI401" s="81">
        <f t="shared" ca="1" si="300"/>
        <v>0.1131775965863165</v>
      </c>
      <c r="CJ401" s="81">
        <f t="shared" ca="1" si="301"/>
        <v>0.13063724757458739</v>
      </c>
      <c r="CK401" s="81">
        <f t="shared" ca="1" si="302"/>
        <v>0.39004625943939081</v>
      </c>
      <c r="CL401" s="81">
        <f t="shared" ca="1" si="303"/>
        <v>0.17284488538116416</v>
      </c>
      <c r="CM401" s="89">
        <f t="shared" ca="1" si="292"/>
        <v>0.80670598898145884</v>
      </c>
    </row>
    <row r="402" spans="1:91" x14ac:dyDescent="0.3">
      <c r="A402">
        <v>337</v>
      </c>
      <c r="B402" s="3">
        <f t="shared" si="305"/>
        <v>1.125</v>
      </c>
      <c r="C402" s="3">
        <f t="shared" si="293"/>
        <v>11.233333333333333</v>
      </c>
      <c r="D402" s="4">
        <f t="shared" ca="1" si="281"/>
        <v>402</v>
      </c>
      <c r="E402" s="58">
        <f>(0.5*(COS(B402*2*PI())+1)*('key variables'!$B$4-'key variables'!$B$6)+'key variables'!$B$6)/'key variables'!$B$4</f>
        <v>1</v>
      </c>
      <c r="F402" s="10">
        <f t="shared" ca="1" si="294"/>
        <v>11689222.907461114</v>
      </c>
      <c r="G402" s="10">
        <f t="shared" ca="1" si="295"/>
        <v>13492492.798713122</v>
      </c>
      <c r="H402" s="10">
        <f t="shared" ca="1" si="296"/>
        <v>40309474.521088287</v>
      </c>
      <c r="I402" s="10">
        <f t="shared" ca="1" si="297"/>
        <v>17912154.249750931</v>
      </c>
      <c r="J402" s="10">
        <f t="shared" ca="1" si="282"/>
        <v>83403344.477013454</v>
      </c>
      <c r="K402" s="82">
        <f t="shared" ca="1" si="258"/>
        <v>2249832.832292099</v>
      </c>
      <c r="L402" s="82">
        <f t="shared" ca="1" si="259"/>
        <v>2596909.437720919</v>
      </c>
      <c r="M402" s="82">
        <f t="shared" ca="1" si="260"/>
        <v>7778311.9830942191</v>
      </c>
      <c r="N402" s="82">
        <f t="shared" ca="1" si="261"/>
        <v>3496312.733215793</v>
      </c>
      <c r="O402" s="82">
        <f t="shared" ca="1" si="283"/>
        <v>16121366.986323029</v>
      </c>
      <c r="P402" s="10">
        <f ca="1">IF(IF($A402&gt;='key variables'!$B$26,K402*SUMPRODUCT(Z402:AC402,'control variables'!$O$3:$R$3)/J402+F$65*'key variables'!$B$25/scenario!J$65,K402*SUMPRODUCT(Z402:AC402,'control variables'!$O$7:$R$7)/J402+F$65*'key variables'!$B$25/scenario!J$65)&lt;'key variables'!$B$28,0,IF($A402&gt;='key variables'!$B$26,K402*SUMPRODUCT(Z402:AC402,'control variables'!$O$3:$R$3)/J402+F$65*'key variables'!$B$25/scenario!J$65,K402*SUMPRODUCT(Z402:AC402,'control variables'!$O$7:$R$7)/J402+F$65*'key variables'!$B$25/scenario!J$65))</f>
        <v>3.7648825583919689E-12</v>
      </c>
      <c r="Q402" s="10">
        <f ca="1">IF(IF($A402&gt;='key variables'!$B$26,L402*SUMPRODUCT(Z402:AC402,'control variables'!$O$4:$R$4)/J402+G$65*'key variables'!$B$25/scenario!J$65,L402*SUMPRODUCT(Z402:AC402,'control variables'!$O$7:$R$7)/J402+G$65*'key variables'!$B$25/scenario!J$65)&lt;'key variables'!$B$28,0,IF($A402&gt;='key variables'!$B$26,L402*SUMPRODUCT(Z402:AC402,'control variables'!$O$4:$R$4)/J402+G$65*'key variables'!$B$25/scenario!J$65,L402*SUMPRODUCT(Z402:AC402,'control variables'!$O$7:$R$7)/J402+G$65*'key variables'!$B$25/scenario!J$65))</f>
        <v>4.345682446921289E-12</v>
      </c>
      <c r="R402" s="10">
        <f ca="1">IF(IF($A402&gt;='key variables'!$B$26,M402*SUMPRODUCT(Z402:AC402,'control variables'!$O$5:$R$5)/J402+H$65*'key variables'!$B$25/scenario!J$65,M402*SUMPRODUCT(Z402:AC402,'control variables'!$O$7:$R$7)/J402+H$65*'key variables'!$B$25/scenario!J$65)&lt;'key variables'!$B$28,0,IF($A402&gt;='key variables'!$B$26,M402*SUMPRODUCT(Z402:AC402,'control variables'!$O$5:$R$5)/J402+H$65*'key variables'!$B$25/scenario!J$65,M402*SUMPRODUCT(Z402:AC402,'control variables'!$O$7:$R$7)/J402+H$65*'key variables'!$B$25/scenario!J$65))</f>
        <v>1.3016269786163665E-11</v>
      </c>
      <c r="S402" s="10">
        <f ca="1">IF(IF($A402&gt;='key variables'!$B$26,N402*SUMPRODUCT(Z402:AC402,'control variables'!$O$6:$R$6)/J402+I$65*'key variables'!$B$25/scenario!J$65,N402*SUMPRODUCT(Z402:AC402,'control variables'!$O$7:$R$7)/J402+I$65*'key variables'!$B$25/scenario!J$65)&lt;'key variables'!$B$28,0,IF($A402&gt;='key variables'!$B$26,N402*SUMPRODUCT(Z402:AC402,'control variables'!$O$6:$R$6)/J402+I$65*'key variables'!$B$25/scenario!J$65,N402*SUMPRODUCT(Z402:AC402,'control variables'!$O$7:$R$7)/J402+I$65*'key variables'!$B$25/scenario!J$65))</f>
        <v>5.8507488374402443E-12</v>
      </c>
      <c r="T402" s="10">
        <f t="shared" ca="1" si="304"/>
        <v>2.6977583628917166E-11</v>
      </c>
      <c r="U402" s="82">
        <f ca="1">SUMPRODUCT(P372:P401,'control variables'!AD$7:AD$36)</f>
        <v>7.9822475184842438E-12</v>
      </c>
      <c r="V402" s="82">
        <f ca="1">SUMPRODUCT(Q372:Q401,'control variables'!AE$7:AE$36)</f>
        <v>9.2136507288221605E-12</v>
      </c>
      <c r="W402" s="82">
        <f ca="1">SUMPRODUCT(R372:R401,'control variables'!AF$7:AF$36)</f>
        <v>2.7596899926913802E-11</v>
      </c>
      <c r="X402" s="82">
        <f ca="1">SUMPRODUCT(S372:S401,'control variables'!AG$7:AG$36)</f>
        <v>1.2404669910574601E-11</v>
      </c>
      <c r="Y402" s="82">
        <f t="shared" ca="1" si="298"/>
        <v>5.7197468084794807E-11</v>
      </c>
      <c r="Z402" s="10">
        <f ca="1">IF($A402&gt;='key variables'!$B$26,SUMPRODUCT(P372:P401,'control variables'!V$7:V$36)*$E402,SUMPRODUCT(P372:P401,'control variables'!Z$7:Z$36)*$E402)</f>
        <v>1.9477492026542051E-11</v>
      </c>
      <c r="AA402" s="10">
        <f ca="1">IF($A402&gt;='key variables'!$B$26,SUMPRODUCT(Q372:Q401,'control variables'!W$7:W$36)*$E402,SUMPRODUCT(Q372:Q401,'control variables'!AA$7:AA$36)*$E402)</f>
        <v>2.2482240520656591E-11</v>
      </c>
      <c r="AB402" s="10">
        <f ca="1">IF($A402&gt;='key variables'!$B$26,SUMPRODUCT(R372:R401,'control variables'!X$7:X$36)*$E402,SUMPRODUCT(R372:R401,'control variables'!AB$7:AB$36)*$E402)</f>
        <v>6.7339229589038388E-11</v>
      </c>
      <c r="AC402" s="10">
        <f ca="1">IF($A402&gt;='key variables'!$B$26,SUMPRODUCT(S372:S401,'control variables'!Y$7:Y$36)*$E402,SUMPRODUCT(S372:S401,'control variables'!AC$7:AC$36)*$E402)</f>
        <v>3.0268650366404918E-11</v>
      </c>
      <c r="AD402" s="10">
        <f t="shared" ca="1" si="299"/>
        <v>1.3956761250264194E-10</v>
      </c>
      <c r="AE402" s="82">
        <f ca="1">SUMPRODUCT(P372:P401,'control variables'!AL$7:AL$36)</f>
        <v>2.6519591273213716E-11</v>
      </c>
      <c r="AF402" s="82">
        <f ca="1">SUMPRODUCT(Q372:Q401,'control variables'!AM$7:AM$36)</f>
        <v>3.0530670459967437E-11</v>
      </c>
      <c r="AG402" s="82">
        <f ca="1">SUMPRODUCT(R372:R401,'control variables'!AN$7:AN$36)</f>
        <v>8.7050965291008919E-11</v>
      </c>
      <c r="AH402" s="82">
        <f ca="1">SUMPRODUCT(S372:S401,'control variables'!AO$7:AO$36)</f>
        <v>3.7692204492225728E-11</v>
      </c>
      <c r="AI402" s="82">
        <f t="shared" ca="1" si="262"/>
        <v>1.8179343151641581E-10</v>
      </c>
      <c r="AJ402" s="10">
        <f ca="1">SUMPRODUCT(P372:P401,'control variables'!AP$7:AP$36)</f>
        <v>2.5339572608122784E-14</v>
      </c>
      <c r="AK402" s="10">
        <f ca="1">SUMPRODUCT(Q372:Q401,'control variables'!AQ$7:AQ$36)</f>
        <v>7.3121627426433882E-14</v>
      </c>
      <c r="AL402" s="10">
        <f ca="1">SUMPRODUCT(R372:R401,'control variables'!AR$7:AR$36)</f>
        <v>2.6281832823567461E-12</v>
      </c>
      <c r="AM402" s="10">
        <f ca="1">SUMPRODUCT(S372:S401,'control variables'!AS$7:AS$36)</f>
        <v>1.968925626215668E-12</v>
      </c>
      <c r="AN402" s="10">
        <f t="shared" ca="1" si="284"/>
        <v>4.695570108606971E-12</v>
      </c>
      <c r="AO402" s="82">
        <f ca="1">SUMPRODUCT(P372:P401,'control variables'!AX$7:AX$36)</f>
        <v>3.4457951752316762E-14</v>
      </c>
      <c r="AP402" s="82">
        <f ca="1">SUMPRODUCT(Q372:Q401,'control variables'!AY$7:AY$36)</f>
        <v>7.9547403545496514E-14</v>
      </c>
      <c r="AQ402" s="82">
        <f ca="1">SUMPRODUCT(R372:R401,'control variables'!AZ$7:AZ$36)</f>
        <v>7.1478563699739764E-13</v>
      </c>
      <c r="AR402" s="82">
        <f ca="1">SUMPRODUCT(S372:S401,'control variables'!BA$7:BA$36)</f>
        <v>5.3548767598622632E-13</v>
      </c>
      <c r="AS402" s="82">
        <f t="shared" ca="1" si="285"/>
        <v>1.3642786682814373E-12</v>
      </c>
      <c r="AT402" s="10">
        <f ca="1">SUMPRODUCT(P372:P401,'control variables'!AT$7:AT$36)</f>
        <v>-3.0410487070904296E-14</v>
      </c>
      <c r="AU402" s="10">
        <f ca="1">SUMPRODUCT(Q372:Q401,'control variables'!AU$7:AU$36)</f>
        <v>3.2988688377328203E-14</v>
      </c>
      <c r="AV402" s="10">
        <f ca="1">SUMPRODUCT(R372:R401,'control variables'!AV$7:AV$36)</f>
        <v>1.4205193574623029E-11</v>
      </c>
      <c r="AW402" s="10">
        <f ca="1">SUMPRODUCT(S372:S401,'control variables'!AW$7:AW$36)</f>
        <v>1.0641940325162209E-11</v>
      </c>
      <c r="AX402" s="10">
        <f t="shared" ca="1" si="263"/>
        <v>2.4849712101091661E-11</v>
      </c>
      <c r="AY402" s="82">
        <f ca="1">SUMPRODUCT(P372:P401,'control variables'!BB$7:BB$36)</f>
        <v>1.1022172695553637E-13</v>
      </c>
      <c r="AZ402" s="82">
        <f ca="1">SUMPRODUCT(Q372:Q401,'control variables'!BC$7:BC$36)</f>
        <v>2.8106520718132307E-13</v>
      </c>
      <c r="BA402" s="82">
        <f ca="1">SUMPRODUCT(R372:R401,'control variables'!BD$7:BD$36)</f>
        <v>1.9675428441141906E-12</v>
      </c>
      <c r="BB402" s="82">
        <f ca="1">SUMPRODUCT(S372:S401,'control variables'!BE$7:BE$36)</f>
        <v>2.7960188347826727E-13</v>
      </c>
      <c r="BC402" s="82">
        <f t="shared" ca="1" si="286"/>
        <v>2.6384316617293175E-12</v>
      </c>
      <c r="BD402" s="10">
        <f ca="1">SUMPRODUCT(P372:P401,'control variables'!BF$7:BF$36)</f>
        <v>2.3057425228740403E-14</v>
      </c>
      <c r="BE402" s="10">
        <f ca="1">SUMPRODUCT(Q372:Q401,'control variables'!BG$7:BG$36)</f>
        <v>2.661444189391505E-14</v>
      </c>
      <c r="BF402" s="10">
        <f ca="1">SUMPRODUCT(R372:R401,'control variables'!BH$7:BH$36)</f>
        <v>7.9716076848826706E-13</v>
      </c>
      <c r="BG402" s="10">
        <f ca="1">SUMPRODUCT(S372:S401,'control variables'!BI$7:BI$36)</f>
        <v>1.7915990971712699E-12</v>
      </c>
      <c r="BH402" s="10">
        <f t="shared" ca="1" si="287"/>
        <v>2.6384317327821922E-12</v>
      </c>
      <c r="BI402" s="82">
        <f t="shared" ca="1" si="264"/>
        <v>2.6599402513098348E-11</v>
      </c>
      <c r="BJ402" s="82">
        <f t="shared" ca="1" si="265"/>
        <v>3.0844724355526085E-11</v>
      </c>
      <c r="BK402" s="82">
        <f t="shared" ca="1" si="266"/>
        <v>1.0322370170974613E-10</v>
      </c>
      <c r="BL402" s="82">
        <f t="shared" ca="1" si="267"/>
        <v>4.8613746700866202E-11</v>
      </c>
      <c r="BM402" s="82">
        <f t="shared" ca="1" si="257"/>
        <v>2.0928157527923677E-10</v>
      </c>
      <c r="BN402" s="10">
        <f ca="1">BN401+BI402-INDIRECT(ADDRESS(MAX($D402-'key variables'!$B$9*30,34),scenario!BI$4),TRUE)</f>
        <v>9439390.0751690175</v>
      </c>
      <c r="BO402" s="10">
        <f ca="1">BO401+BJ402-INDIRECT(ADDRESS(MAX($D402-'key variables'!$B$9*30,34),scenario!BJ$4),TRUE)</f>
        <v>10895583.360992203</v>
      </c>
      <c r="BP402" s="10">
        <f ca="1">BP401+BK402-INDIRECT(ADDRESS(MAX($D402-'key variables'!$B$9*30,34),scenario!BK$4),TRUE)</f>
        <v>32531162.537994072</v>
      </c>
      <c r="BQ402" s="10">
        <f ca="1">BQ401+BL402-INDIRECT(ADDRESS(MAX($D402-'key variables'!$B$9*30,34),scenario!BL$4),TRUE)</f>
        <v>14415841.516535141</v>
      </c>
      <c r="BR402" s="10">
        <f t="shared" ca="1" si="288"/>
        <v>67281977.490690395</v>
      </c>
      <c r="BS402" s="82">
        <f t="shared" ca="1" si="269"/>
        <v>-2.2024484394402312E-9</v>
      </c>
      <c r="BT402" s="82">
        <f t="shared" ca="1" si="270"/>
        <v>-1.7932985515697979E-10</v>
      </c>
      <c r="BU402" s="82">
        <f t="shared" ca="1" si="271"/>
        <v>-3.6967040391606764E-9</v>
      </c>
      <c r="BV402" s="82">
        <f t="shared" ca="1" si="272"/>
        <v>-2.7196752437739422E-9</v>
      </c>
      <c r="BW402" s="82">
        <f t="shared" ca="1" si="289"/>
        <v>-8.7981575775318301E-9</v>
      </c>
      <c r="BX402" s="10">
        <f t="shared" ca="1" si="273"/>
        <v>-1.2532826632405771E-12</v>
      </c>
      <c r="BY402" s="10">
        <f t="shared" ca="1" si="274"/>
        <v>4.2969143770618743E-12</v>
      </c>
      <c r="BZ402" s="10">
        <f t="shared" ca="1" si="275"/>
        <v>-2.2395235903578688E-11</v>
      </c>
      <c r="CA402" s="10">
        <f t="shared" ca="1" si="276"/>
        <v>-1.078807103501609E-11</v>
      </c>
      <c r="CB402" s="10">
        <v>0</v>
      </c>
      <c r="CC402" s="82">
        <f t="shared" ca="1" si="277"/>
        <v>2.6597256455859106E-13</v>
      </c>
      <c r="CD402" s="82">
        <f t="shared" ca="1" si="278"/>
        <v>5.8573094664381666E-13</v>
      </c>
      <c r="CE402" s="82">
        <f t="shared" ca="1" si="279"/>
        <v>2.6494550805821228E-10</v>
      </c>
      <c r="CF402" s="82">
        <f t="shared" ca="1" si="280"/>
        <v>9.3806364105153182E-11</v>
      </c>
      <c r="CG402" s="82">
        <f t="shared" ca="1" si="290"/>
        <v>3.5960357567456784E-10</v>
      </c>
      <c r="CH402" s="13" t="str">
        <f t="shared" ca="1" si="291"/>
        <v/>
      </c>
      <c r="CI402" s="81">
        <f t="shared" ca="1" si="300"/>
        <v>0.1131775965863165</v>
      </c>
      <c r="CJ402" s="81">
        <f t="shared" ca="1" si="301"/>
        <v>0.13063724757458739</v>
      </c>
      <c r="CK402" s="81">
        <f t="shared" ca="1" si="302"/>
        <v>0.39004625943939081</v>
      </c>
      <c r="CL402" s="81">
        <f t="shared" ca="1" si="303"/>
        <v>0.17284488538116416</v>
      </c>
      <c r="CM402" s="89">
        <f t="shared" ca="1" si="292"/>
        <v>0.80670598898145884</v>
      </c>
    </row>
    <row r="403" spans="1:91" x14ac:dyDescent="0.3">
      <c r="A403">
        <v>338</v>
      </c>
      <c r="B403" s="3">
        <f t="shared" si="305"/>
        <v>1.1277777777777778</v>
      </c>
      <c r="C403" s="3">
        <f t="shared" si="293"/>
        <v>11.266666666666667</v>
      </c>
      <c r="D403" s="4">
        <f t="shared" ca="1" si="281"/>
        <v>403</v>
      </c>
      <c r="E403" s="58">
        <f>(0.5*(COS(B403*2*PI())+1)*('key variables'!$B$4-'key variables'!$B$6)+'key variables'!$B$6)/'key variables'!$B$4</f>
        <v>1</v>
      </c>
      <c r="F403" s="10">
        <f t="shared" ca="1" si="294"/>
        <v>11689222.907461114</v>
      </c>
      <c r="G403" s="10">
        <f t="shared" ca="1" si="295"/>
        <v>13492492.798713122</v>
      </c>
      <c r="H403" s="10">
        <f t="shared" ca="1" si="296"/>
        <v>40309474.521088287</v>
      </c>
      <c r="I403" s="10">
        <f t="shared" ca="1" si="297"/>
        <v>17912154.249750931</v>
      </c>
      <c r="J403" s="10">
        <f t="shared" ca="1" si="282"/>
        <v>83403344.477013454</v>
      </c>
      <c r="K403" s="82">
        <f t="shared" ca="1" si="258"/>
        <v>2249832.832292099</v>
      </c>
      <c r="L403" s="82">
        <f t="shared" ca="1" si="259"/>
        <v>2596909.437720919</v>
      </c>
      <c r="M403" s="82">
        <f t="shared" ca="1" si="260"/>
        <v>7778311.9830942191</v>
      </c>
      <c r="N403" s="82">
        <f t="shared" ca="1" si="261"/>
        <v>3496312.733215793</v>
      </c>
      <c r="O403" s="82">
        <f t="shared" ca="1" si="283"/>
        <v>16121366.986323029</v>
      </c>
      <c r="P403" s="10">
        <f ca="1">IF(IF($A403&gt;='key variables'!$B$26,K403*SUMPRODUCT(Z403:AC403,'control variables'!$O$3:$R$3)/J403+F$65*'key variables'!$B$25/scenario!J$65,K403*SUMPRODUCT(Z403:AC403,'control variables'!$O$7:$R$7)/J403+F$65*'key variables'!$B$25/scenario!J$65)&lt;'key variables'!$B$28,0,IF($A403&gt;='key variables'!$B$26,K403*SUMPRODUCT(Z403:AC403,'control variables'!$O$3:$R$3)/J403+F$65*'key variables'!$B$25/scenario!J$65,K403*SUMPRODUCT(Z403:AC403,'control variables'!$O$7:$R$7)/J403+F$65*'key variables'!$B$25/scenario!J$65))</f>
        <v>3.2394902856506089E-12</v>
      </c>
      <c r="Q403" s="10">
        <f ca="1">IF(IF($A403&gt;='key variables'!$B$26,L403*SUMPRODUCT(Z403:AC403,'control variables'!$O$4:$R$4)/J403+G$65*'key variables'!$B$25/scenario!J$65,L403*SUMPRODUCT(Z403:AC403,'control variables'!$O$7:$R$7)/J403+G$65*'key variables'!$B$25/scenario!J$65)&lt;'key variables'!$B$28,0,IF($A403&gt;='key variables'!$B$26,L403*SUMPRODUCT(Z403:AC403,'control variables'!$O$4:$R$4)/J403+G$65*'key variables'!$B$25/scenario!J$65,L403*SUMPRODUCT(Z403:AC403,'control variables'!$O$7:$R$7)/J403+G$65*'key variables'!$B$25/scenario!J$65))</f>
        <v>3.7392391005515703E-12</v>
      </c>
      <c r="R403" s="10">
        <f ca="1">IF(IF($A403&gt;='key variables'!$B$26,M403*SUMPRODUCT(Z403:AC403,'control variables'!$O$5:$R$5)/J403+H$65*'key variables'!$B$25/scenario!J$65,M403*SUMPRODUCT(Z403:AC403,'control variables'!$O$7:$R$7)/J403+H$65*'key variables'!$B$25/scenario!J$65)&lt;'key variables'!$B$28,0,IF($A403&gt;='key variables'!$B$26,M403*SUMPRODUCT(Z403:AC403,'control variables'!$O$5:$R$5)/J403+H$65*'key variables'!$B$25/scenario!J$65,M403*SUMPRODUCT(Z403:AC403,'control variables'!$O$7:$R$7)/J403+H$65*'key variables'!$B$25/scenario!J$65))</f>
        <v>1.1199839270868095E-11</v>
      </c>
      <c r="S403" s="10">
        <f ca="1">IF(IF($A403&gt;='key variables'!$B$26,N403*SUMPRODUCT(Z403:AC403,'control variables'!$O$6:$R$6)/J403+I$65*'key variables'!$B$25/scenario!J$65,N403*SUMPRODUCT(Z403:AC403,'control variables'!$O$7:$R$7)/J403+I$65*'key variables'!$B$25/scenario!J$65)&lt;'key variables'!$B$28,0,IF($A403&gt;='key variables'!$B$26,N403*SUMPRODUCT(Z403:AC403,'control variables'!$O$6:$R$6)/J403+I$65*'key variables'!$B$25/scenario!J$65,N403*SUMPRODUCT(Z403:AC403,'control variables'!$O$7:$R$7)/J403+I$65*'key variables'!$B$25/scenario!J$65))</f>
        <v>5.0342723122722142E-12</v>
      </c>
      <c r="T403" s="10">
        <f t="shared" ca="1" si="304"/>
        <v>2.3212840969342491E-11</v>
      </c>
      <c r="U403" s="82">
        <f ca="1">SUMPRODUCT(P373:P402,'control variables'!AD$7:AD$36)</f>
        <v>6.868318703899453E-12</v>
      </c>
      <c r="V403" s="82">
        <f ca="1">SUMPRODUCT(Q373:Q402,'control variables'!AE$7:AE$36)</f>
        <v>7.9278786438813405E-12</v>
      </c>
      <c r="W403" s="82">
        <f ca="1">SUMPRODUCT(R373:R402,'control variables'!AF$7:AF$36)</f>
        <v>2.3745731198981437E-11</v>
      </c>
      <c r="X403" s="82">
        <f ca="1">SUMPRODUCT(S373:S402,'control variables'!AG$7:AG$36)</f>
        <v>1.0673588630921938E-11</v>
      </c>
      <c r="Y403" s="82">
        <f t="shared" ca="1" si="298"/>
        <v>4.9215517177684163E-11</v>
      </c>
      <c r="Z403" s="10">
        <f ca="1">IF($A403&gt;='key variables'!$B$26,SUMPRODUCT(P373:P402,'control variables'!V$7:V$36)*$E403,SUMPRODUCT(P373:P402,'control variables'!Z$7:Z$36)*$E403)</f>
        <v>1.6759392950565177E-11</v>
      </c>
      <c r="AA403" s="10">
        <f ca="1">IF($A403&gt;='key variables'!$B$26,SUMPRODUCT(Q373:Q402,'control variables'!W$7:W$36)*$E403,SUMPRODUCT(Q373:Q402,'control variables'!AA$7:AA$36)*$E403)</f>
        <v>1.9344826468487393E-11</v>
      </c>
      <c r="AB403" s="10">
        <f ca="1">IF($A403&gt;='key variables'!$B$26,SUMPRODUCT(R373:R402,'control variables'!X$7:X$36)*$E403,SUMPRODUCT(R373:R402,'control variables'!AB$7:AB$36)*$E403)</f>
        <v>5.7941988020486452E-11</v>
      </c>
      <c r="AC403" s="10">
        <f ca="1">IF($A403&gt;='key variables'!$B$26,SUMPRODUCT(S373:S402,'control variables'!Y$7:Y$36)*$E403,SUMPRODUCT(S373:S402,'control variables'!AC$7:AC$36)*$E403)</f>
        <v>2.604463679833988E-11</v>
      </c>
      <c r="AD403" s="10">
        <f t="shared" ca="1" si="299"/>
        <v>1.2009084423787891E-10</v>
      </c>
      <c r="AE403" s="82">
        <f ca="1">SUMPRODUCT(P373:P402,'control variables'!AL$7:AL$36)</f>
        <v>2.2818761801083575E-11</v>
      </c>
      <c r="AF403" s="82">
        <f ca="1">SUMPRODUCT(Q373:Q402,'control variables'!AM$7:AM$36)</f>
        <v>2.6270091785202351E-11</v>
      </c>
      <c r="AG403" s="82">
        <f ca="1">SUMPRODUCT(R373:R402,'control variables'!AN$7:AN$36)</f>
        <v>7.4902935760412625E-11</v>
      </c>
      <c r="AH403" s="82">
        <f ca="1">SUMPRODUCT(S373:S402,'control variables'!AO$7:AO$36)</f>
        <v>3.2432228204609243E-11</v>
      </c>
      <c r="AI403" s="82">
        <f t="shared" ca="1" si="262"/>
        <v>1.5642401755130781E-10</v>
      </c>
      <c r="AJ403" s="10">
        <f ca="1">SUMPRODUCT(P373:P402,'control variables'!AP$7:AP$36)</f>
        <v>2.1803415653319228E-14</v>
      </c>
      <c r="AK403" s="10">
        <f ca="1">SUMPRODUCT(Q373:Q402,'control variables'!AQ$7:AQ$36)</f>
        <v>6.291744776763205E-14</v>
      </c>
      <c r="AL403" s="10">
        <f ca="1">SUMPRODUCT(R373:R402,'control variables'!AR$7:AR$36)</f>
        <v>2.261418272696517E-12</v>
      </c>
      <c r="AM403" s="10">
        <f ca="1">SUMPRODUCT(S373:S402,'control variables'!AS$7:AS$36)</f>
        <v>1.6941605323323709E-12</v>
      </c>
      <c r="AN403" s="10">
        <f t="shared" ca="1" si="284"/>
        <v>4.0402996684498393E-12</v>
      </c>
      <c r="AO403" s="82">
        <f ca="1">SUMPRODUCT(P373:P402,'control variables'!AX$7:AX$36)</f>
        <v>2.9649317935889232E-14</v>
      </c>
      <c r="AP403" s="82">
        <f ca="1">SUMPRODUCT(Q373:Q402,'control variables'!AY$7:AY$36)</f>
        <v>6.8446501859656647E-14</v>
      </c>
      <c r="AQ403" s="82">
        <f ca="1">SUMPRODUCT(R373:R402,'control variables'!AZ$7:AZ$36)</f>
        <v>6.1503674854725084E-13</v>
      </c>
      <c r="AR403" s="82">
        <f ca="1">SUMPRODUCT(S373:S402,'control variables'!BA$7:BA$36)</f>
        <v>4.6075995666221183E-13</v>
      </c>
      <c r="AS403" s="82">
        <f t="shared" ca="1" si="285"/>
        <v>1.1738925250050085E-12</v>
      </c>
      <c r="AT403" s="10">
        <f ca="1">SUMPRODUCT(P373:P402,'control variables'!AT$7:AT$36)</f>
        <v>-2.6166680081031466E-14</v>
      </c>
      <c r="AU403" s="10">
        <f ca="1">SUMPRODUCT(Q373:Q402,'control variables'!AU$7:AU$36)</f>
        <v>2.8385091401192069E-14</v>
      </c>
      <c r="AV403" s="10">
        <f ca="1">SUMPRODUCT(R373:R402,'control variables'!AV$7:AV$36)</f>
        <v>1.2222847825147687E-11</v>
      </c>
      <c r="AW403" s="10">
        <f ca="1">SUMPRODUCT(S373:S402,'control variables'!AW$7:AW$36)</f>
        <v>9.1568493224290468E-12</v>
      </c>
      <c r="AX403" s="10">
        <f t="shared" ca="1" si="263"/>
        <v>2.1381915558896893E-11</v>
      </c>
      <c r="AY403" s="82">
        <f ca="1">SUMPRODUCT(P373:P402,'control variables'!BB$7:BB$36)</f>
        <v>9.4840199714649237E-14</v>
      </c>
      <c r="AZ403" s="82">
        <f ca="1">SUMPRODUCT(Q373:Q402,'control variables'!BC$7:BC$36)</f>
        <v>2.4184234014650423E-13</v>
      </c>
      <c r="BA403" s="82">
        <f ca="1">SUMPRODUCT(R373:R402,'control variables'!BD$7:BD$36)</f>
        <v>1.6929707185425833E-12</v>
      </c>
      <c r="BB403" s="82">
        <f ca="1">SUMPRODUCT(S373:S402,'control variables'!BE$7:BE$36)</f>
        <v>2.4058322439792794E-13</v>
      </c>
      <c r="BC403" s="82">
        <f t="shared" ca="1" si="286"/>
        <v>2.2702364828016648E-12</v>
      </c>
      <c r="BD403" s="10">
        <f ca="1">SUMPRODUCT(P373:P402,'control variables'!BF$7:BF$36)</f>
        <v>1.9839743705716739E-14</v>
      </c>
      <c r="BE403" s="10">
        <f ca="1">SUMPRODUCT(Q373:Q402,'control variables'!BG$7:BG$36)</f>
        <v>2.2900375944309643E-14</v>
      </c>
      <c r="BF403" s="10">
        <f ca="1">SUMPRODUCT(R373:R402,'control variables'!BH$7:BH$36)</f>
        <v>6.859163667305707E-13</v>
      </c>
      <c r="BG403" s="10">
        <f ca="1">SUMPRODUCT(S373:S402,'control variables'!BI$7:BI$36)</f>
        <v>1.541580057558459E-12</v>
      </c>
      <c r="BH403" s="10">
        <f t="shared" ca="1" si="287"/>
        <v>2.2702365439390561E-12</v>
      </c>
      <c r="BI403" s="82">
        <f t="shared" ca="1" si="264"/>
        <v>2.2887435320717195E-11</v>
      </c>
      <c r="BJ403" s="82">
        <f t="shared" ca="1" si="265"/>
        <v>2.6540319216750048E-11</v>
      </c>
      <c r="BK403" s="82">
        <f t="shared" ca="1" si="266"/>
        <v>8.8818754304102898E-11</v>
      </c>
      <c r="BL403" s="82">
        <f t="shared" ca="1" si="267"/>
        <v>4.1829660751436217E-11</v>
      </c>
      <c r="BM403" s="82">
        <f t="shared" ca="1" si="257"/>
        <v>1.8007616959300634E-10</v>
      </c>
      <c r="BN403" s="10">
        <f ca="1">BN402+BI403-INDIRECT(ADDRESS(MAX($D403-'key variables'!$B$9*30,34),scenario!BI$4),TRUE)</f>
        <v>9439390.0751690175</v>
      </c>
      <c r="BO403" s="10">
        <f ca="1">BO402+BJ403-INDIRECT(ADDRESS(MAX($D403-'key variables'!$B$9*30,34),scenario!BJ$4),TRUE)</f>
        <v>10895583.360992203</v>
      </c>
      <c r="BP403" s="10">
        <f ca="1">BP402+BK403-INDIRECT(ADDRESS(MAX($D403-'key variables'!$B$9*30,34),scenario!BK$4),TRUE)</f>
        <v>32531162.537994072</v>
      </c>
      <c r="BQ403" s="10">
        <f ca="1">BQ402+BL403-INDIRECT(ADDRESS(MAX($D403-'key variables'!$B$9*30,34),scenario!BL$4),TRUE)</f>
        <v>14415841.516535141</v>
      </c>
      <c r="BR403" s="10">
        <f t="shared" ca="1" si="288"/>
        <v>67281977.490690395</v>
      </c>
      <c r="BS403" s="82">
        <f t="shared" ca="1" si="269"/>
        <v>-2.2221162242190036E-9</v>
      </c>
      <c r="BT403" s="82">
        <f t="shared" ca="1" si="270"/>
        <v>-2.0215383564912258E-10</v>
      </c>
      <c r="BU403" s="82">
        <f t="shared" ca="1" si="271"/>
        <v>-3.7750088705606414E-9</v>
      </c>
      <c r="BV403" s="82">
        <f t="shared" ca="1" si="272"/>
        <v>-2.7580122122706647E-9</v>
      </c>
      <c r="BW403" s="82">
        <f t="shared" ca="1" si="289"/>
        <v>-8.9572911426994327E-9</v>
      </c>
      <c r="BX403" s="10">
        <f t="shared" ca="1" si="273"/>
        <v>-1.3383132887250537E-12</v>
      </c>
      <c r="BY403" s="10">
        <f t="shared" ca="1" si="274"/>
        <v>4.1006181628307164E-12</v>
      </c>
      <c r="BZ403" s="10">
        <f t="shared" ca="1" si="275"/>
        <v>-2.4159086240304591E-11</v>
      </c>
      <c r="CA403" s="10">
        <f t="shared" ca="1" si="276"/>
        <v>-1.2109474360310266E-11</v>
      </c>
      <c r="CB403" s="10">
        <v>0</v>
      </c>
      <c r="CC403" s="82">
        <f t="shared" ca="1" si="277"/>
        <v>2.8429334235705254E-13</v>
      </c>
      <c r="CD403" s="82">
        <f t="shared" ca="1" si="278"/>
        <v>5.5181680115059989E-13</v>
      </c>
      <c r="CE403" s="82">
        <f t="shared" ca="1" si="279"/>
        <v>2.5436904175721383E-10</v>
      </c>
      <c r="CF403" s="82">
        <f t="shared" ca="1" si="280"/>
        <v>8.588291535839429E-11</v>
      </c>
      <c r="CG403" s="82">
        <f t="shared" ca="1" si="290"/>
        <v>3.4108806725911578E-10</v>
      </c>
      <c r="CH403" s="13" t="str">
        <f t="shared" ca="1" si="291"/>
        <v/>
      </c>
      <c r="CI403" s="81">
        <f t="shared" ca="1" si="300"/>
        <v>0.1131775965863165</v>
      </c>
      <c r="CJ403" s="81">
        <f t="shared" ca="1" si="301"/>
        <v>0.13063724757458739</v>
      </c>
      <c r="CK403" s="81">
        <f t="shared" ca="1" si="302"/>
        <v>0.39004625943939081</v>
      </c>
      <c r="CL403" s="81">
        <f t="shared" ca="1" si="303"/>
        <v>0.17284488538116416</v>
      </c>
      <c r="CM403" s="89">
        <f t="shared" ca="1" si="292"/>
        <v>0.80670598898145884</v>
      </c>
    </row>
    <row r="404" spans="1:91" x14ac:dyDescent="0.3">
      <c r="A404">
        <v>339</v>
      </c>
      <c r="B404" s="3">
        <f t="shared" si="305"/>
        <v>1.1305555555555555</v>
      </c>
      <c r="C404" s="3">
        <f t="shared" si="293"/>
        <v>11.3</v>
      </c>
      <c r="D404" s="4">
        <f t="shared" ca="1" si="281"/>
        <v>404</v>
      </c>
      <c r="E404" s="58">
        <f>(0.5*(COS(B404*2*PI())+1)*('key variables'!$B$4-'key variables'!$B$6)+'key variables'!$B$6)/'key variables'!$B$4</f>
        <v>1</v>
      </c>
      <c r="F404" s="10">
        <f t="shared" ca="1" si="294"/>
        <v>11689222.907461114</v>
      </c>
      <c r="G404" s="10">
        <f t="shared" ca="1" si="295"/>
        <v>13492492.798713122</v>
      </c>
      <c r="H404" s="10">
        <f t="shared" ca="1" si="296"/>
        <v>40309474.521088287</v>
      </c>
      <c r="I404" s="10">
        <f t="shared" ca="1" si="297"/>
        <v>17912154.249750931</v>
      </c>
      <c r="J404" s="10">
        <f t="shared" ca="1" si="282"/>
        <v>83403344.477013454</v>
      </c>
      <c r="K404" s="82">
        <f t="shared" ca="1" si="258"/>
        <v>2249832.832292099</v>
      </c>
      <c r="L404" s="82">
        <f t="shared" ca="1" si="259"/>
        <v>2596909.437720919</v>
      </c>
      <c r="M404" s="82">
        <f t="shared" ca="1" si="260"/>
        <v>7778311.9830942191</v>
      </c>
      <c r="N404" s="82">
        <f t="shared" ca="1" si="261"/>
        <v>3496312.733215793</v>
      </c>
      <c r="O404" s="82">
        <f t="shared" ca="1" si="283"/>
        <v>16121366.986323029</v>
      </c>
      <c r="P404" s="10">
        <f ca="1">IF(IF($A404&gt;='key variables'!$B$26,K404*SUMPRODUCT(Z404:AC404,'control variables'!$O$3:$R$3)/J404+F$65*'key variables'!$B$25/scenario!J$65,K404*SUMPRODUCT(Z404:AC404,'control variables'!$O$7:$R$7)/J404+F$65*'key variables'!$B$25/scenario!J$65)&lt;'key variables'!$B$28,0,IF($A404&gt;='key variables'!$B$26,K404*SUMPRODUCT(Z404:AC404,'control variables'!$O$3:$R$3)/J404+F$65*'key variables'!$B$25/scenario!J$65,K404*SUMPRODUCT(Z404:AC404,'control variables'!$O$7:$R$7)/J404+F$65*'key variables'!$B$25/scenario!J$65))</f>
        <v>2.7874169109027705E-12</v>
      </c>
      <c r="Q404" s="10">
        <f ca="1">IF(IF($A404&gt;='key variables'!$B$26,L404*SUMPRODUCT(Z404:AC404,'control variables'!$O$4:$R$4)/J404+G$65*'key variables'!$B$25/scenario!J$65,L404*SUMPRODUCT(Z404:AC404,'control variables'!$O$7:$R$7)/J404+G$65*'key variables'!$B$25/scenario!J$65)&lt;'key variables'!$B$28,0,IF($A404&gt;='key variables'!$B$26,L404*SUMPRODUCT(Z404:AC404,'control variables'!$O$4:$R$4)/J404+G$65*'key variables'!$B$25/scenario!J$65,L404*SUMPRODUCT(Z404:AC404,'control variables'!$O$7:$R$7)/J404+G$65*'key variables'!$B$25/scenario!J$65))</f>
        <v>3.2174253921841991E-12</v>
      </c>
      <c r="R404" s="10">
        <f ca="1">IF(IF($A404&gt;='key variables'!$B$26,M404*SUMPRODUCT(Z404:AC404,'control variables'!$O$5:$R$5)/J404+H$65*'key variables'!$B$25/scenario!J$65,M404*SUMPRODUCT(Z404:AC404,'control variables'!$O$7:$R$7)/J404+H$65*'key variables'!$B$25/scenario!J$65)&lt;'key variables'!$B$28,0,IF($A404&gt;='key variables'!$B$26,M404*SUMPRODUCT(Z404:AC404,'control variables'!$O$5:$R$5)/J404+H$65*'key variables'!$B$25/scenario!J$65,M404*SUMPRODUCT(Z404:AC404,'control variables'!$O$7:$R$7)/J404+H$65*'key variables'!$B$25/scenario!J$65))</f>
        <v>9.6368930387889205E-12</v>
      </c>
      <c r="S404" s="10">
        <f ca="1">IF(IF($A404&gt;='key variables'!$B$26,N404*SUMPRODUCT(Z404:AC404,'control variables'!$O$6:$R$6)/J404+I$65*'key variables'!$B$25/scenario!J$65,N404*SUMPRODUCT(Z404:AC404,'control variables'!$O$7:$R$7)/J404+I$65*'key variables'!$B$25/scenario!J$65)&lt;'key variables'!$B$28,0,IF($A404&gt;='key variables'!$B$26,N404*SUMPRODUCT(Z404:AC404,'control variables'!$O$6:$R$6)/J404+I$65*'key variables'!$B$25/scenario!J$65,N404*SUMPRODUCT(Z404:AC404,'control variables'!$O$7:$R$7)/J404+I$65*'key variables'!$B$25/scenario!J$65))</f>
        <v>4.3317357176451291E-12</v>
      </c>
      <c r="T404" s="10">
        <f t="shared" ca="1" si="304"/>
        <v>1.9973471059521019E-11</v>
      </c>
      <c r="U404" s="82">
        <f ca="1">SUMPRODUCT(P374:P403,'control variables'!AD$7:AD$36)</f>
        <v>5.9098395168899674E-12</v>
      </c>
      <c r="V404" s="82">
        <f ca="1">SUMPRODUCT(Q374:Q403,'control variables'!AE$7:AE$36)</f>
        <v>6.8215370477956597E-12</v>
      </c>
      <c r="W404" s="82">
        <f ca="1">SUMPRODUCT(R374:R403,'control variables'!AF$7:AF$36)</f>
        <v>2.0431996045482555E-11</v>
      </c>
      <c r="X404" s="82">
        <f ca="1">SUMPRODUCT(S374:S403,'control variables'!AG$7:AG$36)</f>
        <v>9.1840810826435661E-12</v>
      </c>
      <c r="Y404" s="82">
        <f t="shared" ca="1" si="298"/>
        <v>4.234745369281175E-11</v>
      </c>
      <c r="Z404" s="10">
        <f ca="1">IF($A404&gt;='key variables'!$B$26,SUMPRODUCT(P374:P403,'control variables'!V$7:V$36)*$E404,SUMPRODUCT(P374:P403,'control variables'!Z$7:Z$36)*$E404)</f>
        <v>1.4420606702788087E-11</v>
      </c>
      <c r="AA404" s="10">
        <f ca="1">IF($A404&gt;='key variables'!$B$26,SUMPRODUCT(Q374:Q403,'control variables'!W$7:W$36)*$E404,SUMPRODUCT(Q374:Q403,'control variables'!AA$7:AA$36)*$E404)</f>
        <v>1.6645240973739098E-11</v>
      </c>
      <c r="AB404" s="10">
        <f ca="1">IF($A404&gt;='key variables'!$B$26,SUMPRODUCT(R374:R403,'control variables'!X$7:X$36)*$E404,SUMPRODUCT(R374:R403,'control variables'!AB$7:AB$36)*$E404)</f>
        <v>4.9856138780546719E-11</v>
      </c>
      <c r="AC404" s="10">
        <f ca="1">IF($A404&gt;='key variables'!$B$26,SUMPRODUCT(S374:S403,'control variables'!Y$7:Y$36)*$E404,SUMPRODUCT(S374:S403,'control variables'!AC$7:AC$36)*$E404)</f>
        <v>2.2410087590502828E-11</v>
      </c>
      <c r="AD404" s="10">
        <f t="shared" ca="1" si="299"/>
        <v>1.0333207404757674E-10</v>
      </c>
      <c r="AE404" s="82">
        <f ca="1">SUMPRODUCT(P374:P403,'control variables'!AL$7:AL$36)</f>
        <v>1.9634385943969024E-11</v>
      </c>
      <c r="AF404" s="82">
        <f ca="1">SUMPRODUCT(Q374:Q403,'control variables'!AM$7:AM$36)</f>
        <v>2.2604080159584302E-11</v>
      </c>
      <c r="AG404" s="82">
        <f ca="1">SUMPRODUCT(R374:R403,'control variables'!AN$7:AN$36)</f>
        <v>6.4450173145960282E-11</v>
      </c>
      <c r="AH404" s="82">
        <f ca="1">SUMPRODUCT(S374:S403,'control variables'!AO$7:AO$36)</f>
        <v>2.7906285675936071E-11</v>
      </c>
      <c r="AI404" s="82">
        <f t="shared" ca="1" si="262"/>
        <v>1.3459492492544969E-10</v>
      </c>
      <c r="AJ404" s="10">
        <f ca="1">SUMPRODUCT(P374:P403,'control variables'!AP$7:AP$36)</f>
        <v>1.8760732136382465E-14</v>
      </c>
      <c r="AK404" s="10">
        <f ca="1">SUMPRODUCT(Q374:Q403,'control variables'!AQ$7:AQ$36)</f>
        <v>5.4137269272013632E-14</v>
      </c>
      <c r="AL404" s="10">
        <f ca="1">SUMPRODUCT(R374:R403,'control variables'!AR$7:AR$36)</f>
        <v>1.9458356037862993E-12</v>
      </c>
      <c r="AM404" s="10">
        <f ca="1">SUMPRODUCT(S374:S403,'control variables'!AS$7:AS$36)</f>
        <v>1.4577391198007166E-12</v>
      </c>
      <c r="AN404" s="10">
        <f t="shared" ca="1" si="284"/>
        <v>3.4764727249954117E-12</v>
      </c>
      <c r="AO404" s="82">
        <f ca="1">SUMPRODUCT(P374:P403,'control variables'!AX$7:AX$36)</f>
        <v>2.5511732687487376E-14</v>
      </c>
      <c r="AP404" s="82">
        <f ca="1">SUMPRODUCT(Q374:Q403,'control variables'!AY$7:AY$36)</f>
        <v>5.8894739589388023E-14</v>
      </c>
      <c r="AQ404" s="82">
        <f ca="1">SUMPRODUCT(R374:R403,'control variables'!AZ$7:AZ$36)</f>
        <v>5.2920789462498878E-13</v>
      </c>
      <c r="AR404" s="82">
        <f ca="1">SUMPRODUCT(S374:S403,'control variables'!BA$7:BA$36)</f>
        <v>3.9646054836343984E-13</v>
      </c>
      <c r="AS404" s="82">
        <f t="shared" ca="1" si="285"/>
        <v>1.0100749152653039E-12</v>
      </c>
      <c r="AT404" s="10">
        <f ca="1">SUMPRODUCT(P374:P403,'control variables'!AT$7:AT$36)</f>
        <v>-2.2515099638707906E-14</v>
      </c>
      <c r="AU404" s="10">
        <f ca="1">SUMPRODUCT(Q374:Q403,'control variables'!AU$7:AU$36)</f>
        <v>2.4423929943445767E-14</v>
      </c>
      <c r="AV404" s="10">
        <f ca="1">SUMPRODUCT(R374:R403,'control variables'!AV$7:AV$36)</f>
        <v>1.0517139958135499E-11</v>
      </c>
      <c r="AW404" s="10">
        <f ca="1">SUMPRODUCT(S374:S403,'control variables'!AW$7:AW$36)</f>
        <v>7.8790039176799513E-12</v>
      </c>
      <c r="AX404" s="10">
        <f t="shared" ca="1" si="263"/>
        <v>1.8398052706120186E-11</v>
      </c>
      <c r="AY404" s="82">
        <f ca="1">SUMPRODUCT(P374:P403,'control variables'!BB$7:BB$36)</f>
        <v>8.1605176496127803E-14</v>
      </c>
      <c r="AZ404" s="82">
        <f ca="1">SUMPRODUCT(Q374:Q403,'control variables'!BC$7:BC$36)</f>
        <v>2.080930545409179E-13</v>
      </c>
      <c r="BA404" s="82">
        <f ca="1">SUMPRODUCT(R374:R403,'control variables'!BD$7:BD$36)</f>
        <v>1.4567153454454826E-12</v>
      </c>
      <c r="BB404" s="82">
        <f ca="1">SUMPRODUCT(S374:S403,'control variables'!BE$7:BE$36)</f>
        <v>2.0700964936884142E-13</v>
      </c>
      <c r="BC404" s="82">
        <f t="shared" ca="1" si="286"/>
        <v>1.9534232258513698E-12</v>
      </c>
      <c r="BD404" s="10">
        <f ca="1">SUMPRODUCT(P374:P403,'control variables'!BF$7:BF$36)</f>
        <v>1.7071092127749671E-14</v>
      </c>
      <c r="BE404" s="10">
        <f ca="1">SUMPRODUCT(Q374:Q403,'control variables'!BG$7:BG$36)</f>
        <v>1.9704610770388434E-14</v>
      </c>
      <c r="BF404" s="10">
        <f ca="1">SUMPRODUCT(R374:R403,'control variables'!BH$7:BH$36)</f>
        <v>5.9019620727332802E-13</v>
      </c>
      <c r="BG404" s="10">
        <f ca="1">SUMPRODUCT(S374:S403,'control variables'!BI$7:BI$36)</f>
        <v>1.3264513682855246E-12</v>
      </c>
      <c r="BH404" s="10">
        <f t="shared" ca="1" si="287"/>
        <v>1.9534232784569908E-12</v>
      </c>
      <c r="BI404" s="82">
        <f t="shared" ca="1" si="264"/>
        <v>1.9693476020826445E-11</v>
      </c>
      <c r="BJ404" s="82">
        <f t="shared" ca="1" si="265"/>
        <v>2.2836597144068667E-11</v>
      </c>
      <c r="BK404" s="82">
        <f t="shared" ca="1" si="266"/>
        <v>7.6424028449541261E-11</v>
      </c>
      <c r="BL404" s="82">
        <f t="shared" ca="1" si="267"/>
        <v>3.5992299242984866E-11</v>
      </c>
      <c r="BM404" s="82">
        <f t="shared" ca="1" si="257"/>
        <v>1.5494640085742123E-10</v>
      </c>
      <c r="BN404" s="10">
        <f ca="1">BN403+BI404-INDIRECT(ADDRESS(MAX($D404-'key variables'!$B$9*30,34),scenario!BI$4),TRUE)</f>
        <v>9439390.0751690175</v>
      </c>
      <c r="BO404" s="10">
        <f ca="1">BO403+BJ404-INDIRECT(ADDRESS(MAX($D404-'key variables'!$B$9*30,34),scenario!BJ$4),TRUE)</f>
        <v>10895583.360992203</v>
      </c>
      <c r="BP404" s="10">
        <f ca="1">BP403+BK404-INDIRECT(ADDRESS(MAX($D404-'key variables'!$B$9*30,34),scenario!BK$4),TRUE)</f>
        <v>32531162.537994072</v>
      </c>
      <c r="BQ404" s="10">
        <f ca="1">BQ403+BL404-INDIRECT(ADDRESS(MAX($D404-'key variables'!$B$9*30,34),scenario!BL$4),TRUE)</f>
        <v>14415841.516535141</v>
      </c>
      <c r="BR404" s="10">
        <f t="shared" ca="1" si="288"/>
        <v>67281977.490690395</v>
      </c>
      <c r="BS404" s="82">
        <f t="shared" ca="1" si="269"/>
        <v>-2.2390393544210549E-9</v>
      </c>
      <c r="BT404" s="82">
        <f t="shared" ca="1" si="270"/>
        <v>-2.2179271201177745E-10</v>
      </c>
      <c r="BU404" s="82">
        <f t="shared" ca="1" si="271"/>
        <v>-3.8423862021786668E-9</v>
      </c>
      <c r="BV404" s="82">
        <f t="shared" ca="1" si="272"/>
        <v>-2.7909992271642901E-9</v>
      </c>
      <c r="BW404" s="82">
        <f t="shared" ca="1" si="289"/>
        <v>-9.0942174957757889E-9</v>
      </c>
      <c r="BX404" s="10">
        <f t="shared" ca="1" si="273"/>
        <v>-1.4114778246614437E-12</v>
      </c>
      <c r="BY404" s="10">
        <f t="shared" ca="1" si="274"/>
        <v>3.9317152371087975E-12</v>
      </c>
      <c r="BZ404" s="10">
        <f t="shared" ca="1" si="275"/>
        <v>-2.5676789898398414E-11</v>
      </c>
      <c r="CA404" s="10">
        <f t="shared" ca="1" si="276"/>
        <v>-1.3246474829601192E-11</v>
      </c>
      <c r="CB404" s="10">
        <v>0</v>
      </c>
      <c r="CC404" s="82">
        <f t="shared" ca="1" si="277"/>
        <v>3.0005744144465553E-13</v>
      </c>
      <c r="CD404" s="82">
        <f t="shared" ca="1" si="278"/>
        <v>5.2263540088977972E-13</v>
      </c>
      <c r="CE404" s="82">
        <f t="shared" ca="1" si="279"/>
        <v>2.4526852950823961E-10</v>
      </c>
      <c r="CF404" s="82">
        <f t="shared" ca="1" si="280"/>
        <v>7.9065190012151613E-11</v>
      </c>
      <c r="CG404" s="82">
        <f t="shared" ca="1" si="290"/>
        <v>3.2515641236272569E-10</v>
      </c>
      <c r="CH404" s="13" t="str">
        <f t="shared" ca="1" si="291"/>
        <v/>
      </c>
      <c r="CI404" s="81">
        <f t="shared" ca="1" si="300"/>
        <v>0.1131775965863165</v>
      </c>
      <c r="CJ404" s="81">
        <f t="shared" ca="1" si="301"/>
        <v>0.13063724757458739</v>
      </c>
      <c r="CK404" s="81">
        <f t="shared" ca="1" si="302"/>
        <v>0.39004625943939081</v>
      </c>
      <c r="CL404" s="81">
        <f t="shared" ca="1" si="303"/>
        <v>0.17284488538116416</v>
      </c>
      <c r="CM404" s="89">
        <f t="shared" ca="1" si="292"/>
        <v>0.80670598898145884</v>
      </c>
    </row>
    <row r="405" spans="1:91" x14ac:dyDescent="0.3">
      <c r="A405">
        <v>340</v>
      </c>
      <c r="B405" s="3">
        <f t="shared" si="305"/>
        <v>1.1333333333333333</v>
      </c>
      <c r="C405" s="3">
        <f t="shared" si="293"/>
        <v>11.333333333333334</v>
      </c>
      <c r="D405" s="4">
        <f t="shared" ca="1" si="281"/>
        <v>405</v>
      </c>
      <c r="E405" s="58">
        <f>(0.5*(COS(B405*2*PI())+1)*('key variables'!$B$4-'key variables'!$B$6)+'key variables'!$B$6)/'key variables'!$B$4</f>
        <v>1</v>
      </c>
      <c r="F405" s="10">
        <f t="shared" ca="1" si="294"/>
        <v>11689222.907461114</v>
      </c>
      <c r="G405" s="10">
        <f t="shared" ca="1" si="295"/>
        <v>13492492.798713122</v>
      </c>
      <c r="H405" s="10">
        <f t="shared" ca="1" si="296"/>
        <v>40309474.521088287</v>
      </c>
      <c r="I405" s="10">
        <f t="shared" ca="1" si="297"/>
        <v>17912154.249750931</v>
      </c>
      <c r="J405" s="10">
        <f t="shared" ca="1" si="282"/>
        <v>83403344.477013454</v>
      </c>
      <c r="K405" s="82">
        <f t="shared" ca="1" si="258"/>
        <v>2249832.832292099</v>
      </c>
      <c r="L405" s="82">
        <f t="shared" ca="1" si="259"/>
        <v>2596909.437720919</v>
      </c>
      <c r="M405" s="82">
        <f t="shared" ca="1" si="260"/>
        <v>7778311.9830942191</v>
      </c>
      <c r="N405" s="82">
        <f t="shared" ca="1" si="261"/>
        <v>3496312.733215793</v>
      </c>
      <c r="O405" s="82">
        <f t="shared" ca="1" si="283"/>
        <v>16121366.986323029</v>
      </c>
      <c r="P405" s="10">
        <f ca="1">IF(IF($A405&gt;='key variables'!$B$26,K405*SUMPRODUCT(Z405:AC405,'control variables'!$O$3:$R$3)/J405+F$65*'key variables'!$B$25/scenario!J$65,K405*SUMPRODUCT(Z405:AC405,'control variables'!$O$7:$R$7)/J405+F$65*'key variables'!$B$25/scenario!J$65)&lt;'key variables'!$B$28,0,IF($A405&gt;='key variables'!$B$26,K405*SUMPRODUCT(Z405:AC405,'control variables'!$O$3:$R$3)/J405+F$65*'key variables'!$B$25/scenario!J$65,K405*SUMPRODUCT(Z405:AC405,'control variables'!$O$7:$R$7)/J405+F$65*'key variables'!$B$25/scenario!J$65))</f>
        <v>2.3984307252294484E-12</v>
      </c>
      <c r="Q405" s="10">
        <f ca="1">IF(IF($A405&gt;='key variables'!$B$26,L405*SUMPRODUCT(Z405:AC405,'control variables'!$O$4:$R$4)/J405+G$65*'key variables'!$B$25/scenario!J$65,L405*SUMPRODUCT(Z405:AC405,'control variables'!$O$7:$R$7)/J405+G$65*'key variables'!$B$25/scenario!J$65)&lt;'key variables'!$B$28,0,IF($A405&gt;='key variables'!$B$26,L405*SUMPRODUCT(Z405:AC405,'control variables'!$O$4:$R$4)/J405+G$65*'key variables'!$B$25/scenario!J$65,L405*SUMPRODUCT(Z405:AC405,'control variables'!$O$7:$R$7)/J405+G$65*'key variables'!$B$25/scenario!J$65))</f>
        <v>2.7684311903843384E-12</v>
      </c>
      <c r="R405" s="10">
        <f ca="1">IF(IF($A405&gt;='key variables'!$B$26,M405*SUMPRODUCT(Z405:AC405,'control variables'!$O$5:$R$5)/J405+H$65*'key variables'!$B$25/scenario!J$65,M405*SUMPRODUCT(Z405:AC405,'control variables'!$O$7:$R$7)/J405+H$65*'key variables'!$B$25/scenario!J$65)&lt;'key variables'!$B$28,0,IF($A405&gt;='key variables'!$B$26,M405*SUMPRODUCT(Z405:AC405,'control variables'!$O$5:$R$5)/J405+H$65*'key variables'!$B$25/scenario!J$65,M405*SUMPRODUCT(Z405:AC405,'control variables'!$O$7:$R$7)/J405+H$65*'key variables'!$B$25/scenario!J$65))</f>
        <v>8.2920571621614045E-12</v>
      </c>
      <c r="S405" s="10">
        <f ca="1">IF(IF($A405&gt;='key variables'!$B$26,N405*SUMPRODUCT(Z405:AC405,'control variables'!$O$6:$R$6)/J405+I$65*'key variables'!$B$25/scenario!J$65,N405*SUMPRODUCT(Z405:AC405,'control variables'!$O$7:$R$7)/J405+I$65*'key variables'!$B$25/scenario!J$65)&lt;'key variables'!$B$28,0,IF($A405&gt;='key variables'!$B$26,N405*SUMPRODUCT(Z405:AC405,'control variables'!$O$6:$R$6)/J405+I$65*'key variables'!$B$25/scenario!J$65,N405*SUMPRODUCT(Z405:AC405,'control variables'!$O$7:$R$7)/J405+I$65*'key variables'!$B$25/scenario!J$65))</f>
        <v>3.7272386481321416E-12</v>
      </c>
      <c r="T405" s="10">
        <f t="shared" ca="1" si="304"/>
        <v>1.7186157725907332E-11</v>
      </c>
      <c r="U405" s="82">
        <f ca="1">SUMPRODUCT(P375:P404,'control variables'!AD$7:AD$36)</f>
        <v>5.0851168417046603E-12</v>
      </c>
      <c r="V405" s="82">
        <f ca="1">SUMPRODUCT(Q375:Q404,'control variables'!AE$7:AE$36)</f>
        <v>5.8695862770758632E-12</v>
      </c>
      <c r="W405" s="82">
        <f ca="1">SUMPRODUCT(R375:R404,'control variables'!AF$7:AF$36)</f>
        <v>1.7580695195459877E-11</v>
      </c>
      <c r="X405" s="82">
        <f ca="1">SUMPRODUCT(S375:S404,'control variables'!AG$7:AG$36)</f>
        <v>7.9024354646958008E-12</v>
      </c>
      <c r="Y405" s="82">
        <f t="shared" ca="1" si="298"/>
        <v>3.6437833778936203E-11</v>
      </c>
      <c r="Z405" s="10">
        <f ca="1">IF($A405&gt;='key variables'!$B$26,SUMPRODUCT(P375:P404,'control variables'!V$7:V$36)*$E405,SUMPRODUCT(P375:P404,'control variables'!Z$7:Z$36)*$E405)</f>
        <v>1.2408199884679226E-11</v>
      </c>
      <c r="AA405" s="10">
        <f ca="1">IF($A405&gt;='key variables'!$B$26,SUMPRODUCT(Q375:Q404,'control variables'!W$7:W$36)*$E405,SUMPRODUCT(Q375:Q404,'control variables'!AA$7:AA$36)*$E405)</f>
        <v>1.4322384722611936E-11</v>
      </c>
      <c r="AB405" s="10">
        <f ca="1">IF($A405&gt;='key variables'!$B$26,SUMPRODUCT(R375:R404,'control variables'!X$7:X$36)*$E405,SUMPRODUCT(R375:R404,'control variables'!AB$7:AB$36)*$E405)</f>
        <v>4.2898676055545301E-11</v>
      </c>
      <c r="AC405" s="10">
        <f ca="1">IF($A405&gt;='key variables'!$B$26,SUMPRODUCT(S375:S404,'control variables'!Y$7:Y$36)*$E405,SUMPRODUCT(S375:S404,'control variables'!AC$7:AC$36)*$E405)</f>
        <v>1.9282742535538852E-11</v>
      </c>
      <c r="AD405" s="10">
        <f t="shared" ca="1" si="299"/>
        <v>8.8912003198375313E-11</v>
      </c>
      <c r="AE405" s="82">
        <f ca="1">SUMPRODUCT(P375:P404,'control variables'!AL$7:AL$36)</f>
        <v>1.6894392200475226E-11</v>
      </c>
      <c r="AF405" s="82">
        <f ca="1">SUMPRODUCT(Q375:Q404,'control variables'!AM$7:AM$36)</f>
        <v>1.9449663291573334E-11</v>
      </c>
      <c r="AG405" s="82">
        <f ca="1">SUMPRODUCT(R375:R404,'control variables'!AN$7:AN$36)</f>
        <v>5.5456101638403598E-11</v>
      </c>
      <c r="AH405" s="82">
        <f ca="1">SUMPRODUCT(S375:S404,'control variables'!AO$7:AO$36)</f>
        <v>2.4011941927452192E-11</v>
      </c>
      <c r="AI405" s="82">
        <f t="shared" ca="1" si="262"/>
        <v>1.1581209905790435E-10</v>
      </c>
      <c r="AJ405" s="10">
        <f ca="1">SUMPRODUCT(P375:P404,'control variables'!AP$7:AP$36)</f>
        <v>1.614265745741139E-14</v>
      </c>
      <c r="AK405" s="10">
        <f ca="1">SUMPRODUCT(Q375:Q404,'control variables'!AQ$7:AQ$36)</f>
        <v>4.6582371475949904E-14</v>
      </c>
      <c r="AL405" s="10">
        <f ca="1">SUMPRODUCT(R375:R404,'control variables'!AR$7:AR$36)</f>
        <v>1.6742927403905846E-12</v>
      </c>
      <c r="AM405" s="10">
        <f ca="1">SUMPRODUCT(S375:S404,'control variables'!AS$7:AS$36)</f>
        <v>1.2543104982335122E-12</v>
      </c>
      <c r="AN405" s="10">
        <f t="shared" ca="1" si="284"/>
        <v>2.9913282675574579E-12</v>
      </c>
      <c r="AO405" s="82">
        <f ca="1">SUMPRODUCT(P375:P404,'control variables'!AX$7:AX$36)</f>
        <v>2.1951550660461827E-14</v>
      </c>
      <c r="AP405" s="82">
        <f ca="1">SUMPRODUCT(Q375:Q404,'control variables'!AY$7:AY$36)</f>
        <v>5.0675933131160746E-14</v>
      </c>
      <c r="AQ405" s="82">
        <f ca="1">SUMPRODUCT(R375:R404,'control variables'!AZ$7:AZ$36)</f>
        <v>4.553565236466471E-13</v>
      </c>
      <c r="AR405" s="82">
        <f ca="1">SUMPRODUCT(S375:S404,'control variables'!BA$7:BA$36)</f>
        <v>3.4113417222119964E-13</v>
      </c>
      <c r="AS405" s="82">
        <f t="shared" ca="1" si="285"/>
        <v>8.6911817965946921E-13</v>
      </c>
      <c r="AT405" s="10">
        <f ca="1">SUMPRODUCT(P375:P404,'control variables'!AT$7:AT$36)</f>
        <v>-1.9373100071201778E-14</v>
      </c>
      <c r="AU405" s="10">
        <f ca="1">SUMPRODUCT(Q375:Q404,'control variables'!AU$7:AU$36)</f>
        <v>2.1015551630645622E-14</v>
      </c>
      <c r="AV405" s="10">
        <f ca="1">SUMPRODUCT(R375:R404,'control variables'!AV$7:AV$36)</f>
        <v>9.0494649431401121E-12</v>
      </c>
      <c r="AW405" s="10">
        <f ca="1">SUMPRODUCT(S375:S404,'control variables'!AW$7:AW$36)</f>
        <v>6.7794828274348345E-12</v>
      </c>
      <c r="AX405" s="10">
        <f t="shared" ca="1" si="263"/>
        <v>1.583059022213439E-11</v>
      </c>
      <c r="AY405" s="82">
        <f ca="1">SUMPRODUCT(P375:P404,'control variables'!BB$7:BB$36)</f>
        <v>7.0217111003568894E-14</v>
      </c>
      <c r="AZ405" s="82">
        <f ca="1">SUMPRODUCT(Q375:Q404,'control variables'!BC$7:BC$36)</f>
        <v>1.7905350784290846E-13</v>
      </c>
      <c r="BA405" s="82">
        <f ca="1">SUMPRODUCT(R375:R404,'control variables'!BD$7:BD$36)</f>
        <v>1.2534295923813263E-12</v>
      </c>
      <c r="BB405" s="82">
        <f ca="1">SUMPRODUCT(S375:S404,'control variables'!BE$7:BE$36)</f>
        <v>1.7812129270048859E-13</v>
      </c>
      <c r="BC405" s="82">
        <f t="shared" ca="1" si="286"/>
        <v>1.6808215039282922E-12</v>
      </c>
      <c r="BD405" s="10">
        <f ca="1">SUMPRODUCT(P375:P404,'control variables'!BF$7:BF$36)</f>
        <v>1.4688808018731845E-14</v>
      </c>
      <c r="BE405" s="10">
        <f ca="1">SUMPRODUCT(Q375:Q404,'control variables'!BG$7:BG$36)</f>
        <v>1.6954817098056717E-14</v>
      </c>
      <c r="BF405" s="10">
        <f ca="1">SUMPRODUCT(R375:R404,'control variables'!BH$7:BH$36)</f>
        <v>5.0783387009723658E-13</v>
      </c>
      <c r="BG405" s="10">
        <f ca="1">SUMPRODUCT(S375:S404,'control variables'!BI$7:BI$36)</f>
        <v>1.1413440539787331E-12</v>
      </c>
      <c r="BH405" s="10">
        <f t="shared" ca="1" si="287"/>
        <v>1.6808215491927583E-12</v>
      </c>
      <c r="BI405" s="82">
        <f t="shared" ca="1" si="264"/>
        <v>1.6945236211407593E-11</v>
      </c>
      <c r="BJ405" s="82">
        <f t="shared" ca="1" si="265"/>
        <v>1.9649732351046888E-11</v>
      </c>
      <c r="BK405" s="82">
        <f t="shared" ca="1" si="266"/>
        <v>6.5758996173925041E-11</v>
      </c>
      <c r="BL405" s="82">
        <f t="shared" ca="1" si="267"/>
        <v>3.096954604758752E-11</v>
      </c>
      <c r="BM405" s="82">
        <f t="shared" ca="1" si="257"/>
        <v>1.3332351078396705E-10</v>
      </c>
      <c r="BN405" s="10">
        <f ca="1">BN404+BI405-INDIRECT(ADDRESS(MAX($D405-'key variables'!$B$9*30,34),scenario!BI$4),TRUE)</f>
        <v>9439390.0751690175</v>
      </c>
      <c r="BO405" s="10">
        <f ca="1">BO404+BJ405-INDIRECT(ADDRESS(MAX($D405-'key variables'!$B$9*30,34),scenario!BJ$4),TRUE)</f>
        <v>10895583.360992203</v>
      </c>
      <c r="BP405" s="10">
        <f ca="1">BP404+BK405-INDIRECT(ADDRESS(MAX($D405-'key variables'!$B$9*30,34),scenario!BK$4),TRUE)</f>
        <v>32531162.537994072</v>
      </c>
      <c r="BQ405" s="10">
        <f ca="1">BQ404+BL405-INDIRECT(ADDRESS(MAX($D405-'key variables'!$B$9*30,34),scenario!BL$4),TRUE)</f>
        <v>14415841.516535141</v>
      </c>
      <c r="BR405" s="10">
        <f t="shared" ca="1" si="288"/>
        <v>67281977.490690395</v>
      </c>
      <c r="BS405" s="82">
        <f t="shared" ca="1" si="269"/>
        <v>-2.2536008487152516E-9</v>
      </c>
      <c r="BT405" s="82">
        <f t="shared" ca="1" si="270"/>
        <v>-2.3869096798953805E-10</v>
      </c>
      <c r="BU405" s="82">
        <f t="shared" ca="1" si="271"/>
        <v>-3.900360975060528E-9</v>
      </c>
      <c r="BV405" s="82">
        <f t="shared" ca="1" si="272"/>
        <v>-2.819382878617724E-9</v>
      </c>
      <c r="BW405" s="82">
        <f t="shared" ca="1" si="289"/>
        <v>-9.2120356703830412E-9</v>
      </c>
      <c r="BX405" s="10">
        <f t="shared" ca="1" si="273"/>
        <v>-1.4744321930232825E-12</v>
      </c>
      <c r="BY405" s="10">
        <f t="shared" ca="1" si="274"/>
        <v>3.7863828452989927E-12</v>
      </c>
      <c r="BZ405" s="10">
        <f t="shared" ca="1" si="275"/>
        <v>-2.6982696837230329E-11</v>
      </c>
      <c r="CA405" s="10">
        <f t="shared" ca="1" si="276"/>
        <v>-1.4224806004059214E-11</v>
      </c>
      <c r="CB405" s="10">
        <v>0</v>
      </c>
      <c r="CC405" s="82">
        <f t="shared" ca="1" si="277"/>
        <v>3.1362164831280689E-13</v>
      </c>
      <c r="CD405" s="82">
        <f t="shared" ca="1" si="278"/>
        <v>4.9752628760392323E-13</v>
      </c>
      <c r="CE405" s="82">
        <f t="shared" ca="1" si="279"/>
        <v>2.3743800078184346E-10</v>
      </c>
      <c r="CF405" s="82">
        <f t="shared" ca="1" si="280"/>
        <v>7.3198883510729096E-11</v>
      </c>
      <c r="CG405" s="82">
        <f t="shared" ca="1" si="290"/>
        <v>3.114480322284893E-10</v>
      </c>
      <c r="CH405" s="13" t="str">
        <f t="shared" ca="1" si="291"/>
        <v/>
      </c>
      <c r="CI405" s="81">
        <f t="shared" ca="1" si="300"/>
        <v>0.1131775965863165</v>
      </c>
      <c r="CJ405" s="81">
        <f t="shared" ca="1" si="301"/>
        <v>0.13063724757458739</v>
      </c>
      <c r="CK405" s="81">
        <f t="shared" ca="1" si="302"/>
        <v>0.39004625943939081</v>
      </c>
      <c r="CL405" s="81">
        <f t="shared" ca="1" si="303"/>
        <v>0.17284488538116416</v>
      </c>
      <c r="CM405" s="89">
        <f t="shared" ca="1" si="292"/>
        <v>0.80670598898145884</v>
      </c>
    </row>
    <row r="406" spans="1:91" x14ac:dyDescent="0.3">
      <c r="A406">
        <v>341</v>
      </c>
      <c r="B406" s="3">
        <f t="shared" si="305"/>
        <v>1.1361111111111111</v>
      </c>
      <c r="C406" s="3">
        <f t="shared" si="293"/>
        <v>11.366666666666667</v>
      </c>
      <c r="D406" s="4">
        <f t="shared" ca="1" si="281"/>
        <v>406</v>
      </c>
      <c r="E406" s="58">
        <f>(0.5*(COS(B406*2*PI())+1)*('key variables'!$B$4-'key variables'!$B$6)+'key variables'!$B$6)/'key variables'!$B$4</f>
        <v>1</v>
      </c>
      <c r="F406" s="10">
        <f t="shared" ca="1" si="294"/>
        <v>11689222.907461114</v>
      </c>
      <c r="G406" s="10">
        <f t="shared" ca="1" si="295"/>
        <v>13492492.798713122</v>
      </c>
      <c r="H406" s="10">
        <f t="shared" ca="1" si="296"/>
        <v>40309474.521088287</v>
      </c>
      <c r="I406" s="10">
        <f t="shared" ca="1" si="297"/>
        <v>17912154.249750931</v>
      </c>
      <c r="J406" s="10">
        <f t="shared" ca="1" si="282"/>
        <v>83403344.477013454</v>
      </c>
      <c r="K406" s="82">
        <f t="shared" ca="1" si="258"/>
        <v>2249832.832292099</v>
      </c>
      <c r="L406" s="82">
        <f t="shared" ca="1" si="259"/>
        <v>2596909.4377209195</v>
      </c>
      <c r="M406" s="82">
        <f t="shared" ca="1" si="260"/>
        <v>7778311.9830942191</v>
      </c>
      <c r="N406" s="82">
        <f t="shared" ca="1" si="261"/>
        <v>3496312.733215793</v>
      </c>
      <c r="O406" s="82">
        <f t="shared" ca="1" si="283"/>
        <v>16121366.986323033</v>
      </c>
      <c r="P406" s="10">
        <f ca="1">IF(IF($A406&gt;='key variables'!$B$26,K406*SUMPRODUCT(Z406:AC406,'control variables'!$O$3:$R$3)/J406+F$65*'key variables'!$B$25/scenario!J$65,K406*SUMPRODUCT(Z406:AC406,'control variables'!$O$7:$R$7)/J406+F$65*'key variables'!$B$25/scenario!J$65)&lt;'key variables'!$B$28,0,IF($A406&gt;='key variables'!$B$26,K406*SUMPRODUCT(Z406:AC406,'control variables'!$O$3:$R$3)/J406+F$65*'key variables'!$B$25/scenario!J$65,K406*SUMPRODUCT(Z406:AC406,'control variables'!$O$7:$R$7)/J406+F$65*'key variables'!$B$25/scenario!J$65))</f>
        <v>2.0637278626043731E-12</v>
      </c>
      <c r="Q406" s="10">
        <f ca="1">IF(IF($A406&gt;='key variables'!$B$26,L406*SUMPRODUCT(Z406:AC406,'control variables'!$O$4:$R$4)/J406+G$65*'key variables'!$B$25/scenario!J$65,L406*SUMPRODUCT(Z406:AC406,'control variables'!$O$7:$R$7)/J406+G$65*'key variables'!$B$25/scenario!J$65)&lt;'key variables'!$B$28,0,IF($A406&gt;='key variables'!$B$26,L406*SUMPRODUCT(Z406:AC406,'control variables'!$O$4:$R$4)/J406+G$65*'key variables'!$B$25/scenario!J$65,L406*SUMPRODUCT(Z406:AC406,'control variables'!$O$7:$R$7)/J406+G$65*'key variables'!$B$25/scenario!J$65))</f>
        <v>2.3820944766927069E-12</v>
      </c>
      <c r="R406" s="10">
        <f ca="1">IF(IF($A406&gt;='key variables'!$B$26,M406*SUMPRODUCT(Z406:AC406,'control variables'!$O$5:$R$5)/J406+H$65*'key variables'!$B$25/scenario!J$65,M406*SUMPRODUCT(Z406:AC406,'control variables'!$O$7:$R$7)/J406+H$65*'key variables'!$B$25/scenario!J$65)&lt;'key variables'!$B$28,0,IF($A406&gt;='key variables'!$B$26,M406*SUMPRODUCT(Z406:AC406,'control variables'!$O$5:$R$5)/J406+H$65*'key variables'!$B$25/scenario!J$65,M406*SUMPRODUCT(Z406:AC406,'control variables'!$O$7:$R$7)/J406+H$65*'key variables'!$B$25/scenario!J$65))</f>
        <v>7.134894172198177E-12</v>
      </c>
      <c r="S406" s="10">
        <f ca="1">IF(IF($A406&gt;='key variables'!$B$26,N406*SUMPRODUCT(Z406:AC406,'control variables'!$O$6:$R$6)/J406+I$65*'key variables'!$B$25/scenario!J$65,N406*SUMPRODUCT(Z406:AC406,'control variables'!$O$7:$R$7)/J406+I$65*'key variables'!$B$25/scenario!J$65)&lt;'key variables'!$B$28,0,IF($A406&gt;='key variables'!$B$26,N406*SUMPRODUCT(Z406:AC406,'control variables'!$O$6:$R$6)/J406+I$65*'key variables'!$B$25/scenario!J$65,N406*SUMPRODUCT(Z406:AC406,'control variables'!$O$7:$R$7)/J406+I$65*'key variables'!$B$25/scenario!J$65))</f>
        <v>3.207099612180916E-12</v>
      </c>
      <c r="T406" s="10">
        <f t="shared" ca="1" si="304"/>
        <v>1.4787816123676172E-11</v>
      </c>
      <c r="U406" s="82">
        <f ca="1">SUMPRODUCT(P376:P405,'control variables'!AD$7:AD$36)</f>
        <v>4.3754848536726922E-12</v>
      </c>
      <c r="V406" s="82">
        <f ca="1">SUMPRODUCT(Q376:Q405,'control variables'!AE$7:AE$36)</f>
        <v>5.0504809726380191E-12</v>
      </c>
      <c r="W406" s="82">
        <f ca="1">SUMPRODUCT(R376:R405,'control variables'!AF$7:AF$36)</f>
        <v>1.5127295584221827E-11</v>
      </c>
      <c r="X406" s="82">
        <f ca="1">SUMPRODUCT(S376:S405,'control variables'!AG$7:AG$36)</f>
        <v>6.7996444839429324E-12</v>
      </c>
      <c r="Y406" s="82">
        <f t="shared" ca="1" si="298"/>
        <v>3.1352905894475475E-11</v>
      </c>
      <c r="Z406" s="10">
        <f ca="1">IF($A406&gt;='key variables'!$B$26,SUMPRODUCT(P376:P405,'control variables'!V$7:V$36)*$E406,SUMPRODUCT(P376:P405,'control variables'!Z$7:Z$36)*$E406)</f>
        <v>1.0676625994410222E-11</v>
      </c>
      <c r="AA406" s="10">
        <f ca="1">IF($A406&gt;='key variables'!$B$26,SUMPRODUCT(Q376:Q405,'control variables'!W$7:W$36)*$E406,SUMPRODUCT(Q376:Q405,'control variables'!AA$7:AA$36)*$E406)</f>
        <v>1.2323684857800431E-11</v>
      </c>
      <c r="AB406" s="10">
        <f ca="1">IF($A406&gt;='key variables'!$B$26,SUMPRODUCT(R376:R405,'control variables'!X$7:X$36)*$E406,SUMPRODUCT(R376:R405,'control variables'!AB$7:AB$36)*$E406)</f>
        <v>3.6912132634641124E-11</v>
      </c>
      <c r="AC406" s="10">
        <f ca="1">IF($A406&gt;='key variables'!$B$26,SUMPRODUCT(S376:S405,'control variables'!Y$7:Y$36)*$E406,SUMPRODUCT(S376:S405,'control variables'!AC$7:AC$36)*$E406)</f>
        <v>1.6591820901648537E-11</v>
      </c>
      <c r="AD406" s="10">
        <f t="shared" ca="1" si="299"/>
        <v>7.6504264388500316E-11</v>
      </c>
      <c r="AE406" s="82">
        <f ca="1">SUMPRODUCT(P376:P405,'control variables'!AL$7:AL$36)</f>
        <v>1.4536766702966291E-11</v>
      </c>
      <c r="AF406" s="82">
        <f ca="1">SUMPRODUCT(Q376:Q405,'control variables'!AM$7:AM$36)</f>
        <v>1.6735447737083778E-11</v>
      </c>
      <c r="AG406" s="82">
        <f ca="1">SUMPRODUCT(R376:R405,'control variables'!AN$7:AN$36)</f>
        <v>4.7717159765640054E-11</v>
      </c>
      <c r="AH406" s="82">
        <f ca="1">SUMPRODUCT(S376:S405,'control variables'!AO$7:AO$36)</f>
        <v>2.0661056860910839E-11</v>
      </c>
      <c r="AI406" s="82">
        <f t="shared" ca="1" si="262"/>
        <v>9.965043106660096E-11</v>
      </c>
      <c r="AJ406" s="10">
        <f ca="1">SUMPRODUCT(P376:P405,'control variables'!AP$7:AP$36)</f>
        <v>1.3889937124680189E-14</v>
      </c>
      <c r="AK406" s="10">
        <f ca="1">SUMPRODUCT(Q376:Q405,'control variables'!AQ$7:AQ$36)</f>
        <v>4.0081765510199718E-14</v>
      </c>
      <c r="AL406" s="10">
        <f ca="1">SUMPRODUCT(R376:R405,'control variables'!AR$7:AR$36)</f>
        <v>1.4406438935899329E-12</v>
      </c>
      <c r="AM406" s="10">
        <f ca="1">SUMPRODUCT(S376:S405,'control variables'!AS$7:AS$36)</f>
        <v>1.0792704981354153E-12</v>
      </c>
      <c r="AN406" s="10">
        <f t="shared" ca="1" si="284"/>
        <v>2.5738860943602283E-12</v>
      </c>
      <c r="AO406" s="82">
        <f ca="1">SUMPRODUCT(P376:P405,'control variables'!AX$7:AX$36)</f>
        <v>1.8888194788712374E-14</v>
      </c>
      <c r="AP406" s="82">
        <f ca="1">SUMPRODUCT(Q376:Q405,'control variables'!AY$7:AY$36)</f>
        <v>4.3604067470511422E-14</v>
      </c>
      <c r="AQ406" s="82">
        <f ca="1">SUMPRODUCT(R376:R405,'control variables'!AZ$7:AZ$36)</f>
        <v>3.9181116860415155E-13</v>
      </c>
      <c r="AR406" s="82">
        <f ca="1">SUMPRODUCT(S376:S405,'control variables'!BA$7:BA$36)</f>
        <v>2.9352863465840517E-13</v>
      </c>
      <c r="AS406" s="82">
        <f t="shared" ca="1" si="285"/>
        <v>7.4783206552178048E-13</v>
      </c>
      <c r="AT406" s="10">
        <f ca="1">SUMPRODUCT(P376:P405,'control variables'!AT$7:AT$36)</f>
        <v>-1.6669568973328204E-14</v>
      </c>
      <c r="AU406" s="10">
        <f ca="1">SUMPRODUCT(Q376:Q405,'control variables'!AU$7:AU$36)</f>
        <v>1.8082815147398122E-14</v>
      </c>
      <c r="AV406" s="10">
        <f ca="1">SUMPRODUCT(R376:R405,'control variables'!AV$7:AV$36)</f>
        <v>7.7866051115706602E-12</v>
      </c>
      <c r="AW406" s="10">
        <f ca="1">SUMPRODUCT(S376:S405,'control variables'!AW$7:AW$36)</f>
        <v>5.8334007556906522E-12</v>
      </c>
      <c r="AX406" s="10">
        <f t="shared" ca="1" si="263"/>
        <v>1.3621419113435383E-11</v>
      </c>
      <c r="AY406" s="82">
        <f ca="1">SUMPRODUCT(P376:P405,'control variables'!BB$7:BB$36)</f>
        <v>6.0418258857898157E-14</v>
      </c>
      <c r="AZ406" s="82">
        <f ca="1">SUMPRODUCT(Q376:Q405,'control variables'!BC$7:BC$36)</f>
        <v>1.5406645234546453E-13</v>
      </c>
      <c r="BA406" s="82">
        <f ca="1">SUMPRODUCT(R376:R405,'control variables'!BD$7:BD$36)</f>
        <v>1.0785125233761845E-12</v>
      </c>
      <c r="BB406" s="82">
        <f ca="1">SUMPRODUCT(S376:S405,'control variables'!BE$7:BE$36)</f>
        <v>1.5326432854713408E-13</v>
      </c>
      <c r="BC406" s="82">
        <f t="shared" ca="1" si="286"/>
        <v>1.4462615631266812E-12</v>
      </c>
      <c r="BD406" s="10">
        <f ca="1">SUMPRODUCT(P376:P405,'control variables'!BF$7:BF$36)</f>
        <v>1.2638973499559157E-14</v>
      </c>
      <c r="BE406" s="10">
        <f ca="1">SUMPRODUCT(Q376:Q405,'control variables'!BG$7:BG$36)</f>
        <v>1.4588759259358341E-14</v>
      </c>
      <c r="BF406" s="10">
        <f ca="1">SUMPRODUCT(R376:R405,'control variables'!BH$7:BH$36)</f>
        <v>4.3696526077217247E-13</v>
      </c>
      <c r="BG406" s="10">
        <f ca="1">SUMPRODUCT(S376:S405,'control variables'!BI$7:BI$36)</f>
        <v>9.820686085433662E-13</v>
      </c>
      <c r="BH406" s="10">
        <f t="shared" ca="1" si="287"/>
        <v>1.4462616020744561E-12</v>
      </c>
      <c r="BI406" s="82">
        <f t="shared" ca="1" si="264"/>
        <v>1.4580515392850862E-11</v>
      </c>
      <c r="BJ406" s="82">
        <f t="shared" ca="1" si="265"/>
        <v>1.690759700457664E-11</v>
      </c>
      <c r="BK406" s="82">
        <f t="shared" ca="1" si="266"/>
        <v>5.65822774005869E-11</v>
      </c>
      <c r="BL406" s="82">
        <f t="shared" ca="1" si="267"/>
        <v>2.6647721945148626E-11</v>
      </c>
      <c r="BM406" s="82">
        <f t="shared" ca="1" si="257"/>
        <v>1.1471811174316303E-10</v>
      </c>
      <c r="BN406" s="10">
        <f ca="1">BN405+BI406-INDIRECT(ADDRESS(MAX($D406-'key variables'!$B$9*30,34),scenario!BI$4),TRUE)</f>
        <v>9439390.0751690175</v>
      </c>
      <c r="BO406" s="10">
        <f ca="1">BO405+BJ406-INDIRECT(ADDRESS(MAX($D406-'key variables'!$B$9*30,34),scenario!BJ$4),TRUE)</f>
        <v>10895583.360992203</v>
      </c>
      <c r="BP406" s="10">
        <f ca="1">BP405+BK406-INDIRECT(ADDRESS(MAX($D406-'key variables'!$B$9*30,34),scenario!BK$4),TRUE)</f>
        <v>32531162.537994072</v>
      </c>
      <c r="BQ406" s="10">
        <f ca="1">BQ405+BL406-INDIRECT(ADDRESS(MAX($D406-'key variables'!$B$9*30,34),scenario!BL$4),TRUE)</f>
        <v>14415841.516535141</v>
      </c>
      <c r="BR406" s="10">
        <f t="shared" ca="1" si="288"/>
        <v>67281977.490690395</v>
      </c>
      <c r="BS406" s="82">
        <f t="shared" ca="1" si="269"/>
        <v>-2.2661302752189977E-9</v>
      </c>
      <c r="BT406" s="82">
        <f t="shared" ca="1" si="270"/>
        <v>-2.5323105927668135E-10</v>
      </c>
      <c r="BU406" s="82">
        <f t="shared" ca="1" si="271"/>
        <v>-3.9502453235496892E-9</v>
      </c>
      <c r="BV406" s="82">
        <f t="shared" ca="1" si="272"/>
        <v>-2.843805569559235E-9</v>
      </c>
      <c r="BW406" s="82">
        <f t="shared" ca="1" si="289"/>
        <v>-9.313412227604603E-9</v>
      </c>
      <c r="BX406" s="10">
        <f t="shared" ca="1" si="273"/>
        <v>-1.5286012305920276E-12</v>
      </c>
      <c r="BY406" s="10">
        <f t="shared" ca="1" si="274"/>
        <v>3.6613317011646807E-12</v>
      </c>
      <c r="BZ406" s="10">
        <f t="shared" ca="1" si="275"/>
        <v>-2.8106363452774532E-11</v>
      </c>
      <c r="CA406" s="10">
        <f t="shared" ca="1" si="276"/>
        <v>-1.5066610306491307E-11</v>
      </c>
      <c r="CB406" s="10">
        <v>0</v>
      </c>
      <c r="CC406" s="82">
        <f t="shared" ca="1" si="277"/>
        <v>3.252929596221029E-13</v>
      </c>
      <c r="CD406" s="82">
        <f t="shared" ca="1" si="278"/>
        <v>4.7592117049621344E-13</v>
      </c>
      <c r="CE406" s="82">
        <f t="shared" ca="1" si="279"/>
        <v>2.3070022839525855E-10</v>
      </c>
      <c r="CF406" s="82">
        <f t="shared" ca="1" si="280"/>
        <v>6.815122461851545E-11</v>
      </c>
      <c r="CG406" s="82">
        <f t="shared" ca="1" si="290"/>
        <v>2.9965266714389232E-10</v>
      </c>
      <c r="CH406" s="13" t="str">
        <f t="shared" ca="1" si="291"/>
        <v/>
      </c>
      <c r="CI406" s="81">
        <f t="shared" ca="1" si="300"/>
        <v>0.1131775965863165</v>
      </c>
      <c r="CJ406" s="81">
        <f t="shared" ca="1" si="301"/>
        <v>0.13063724757458739</v>
      </c>
      <c r="CK406" s="81">
        <f t="shared" ca="1" si="302"/>
        <v>0.39004625943939081</v>
      </c>
      <c r="CL406" s="81">
        <f t="shared" ca="1" si="303"/>
        <v>0.17284488538116416</v>
      </c>
      <c r="CM406" s="89">
        <f t="shared" ca="1" si="292"/>
        <v>0.80670598898145884</v>
      </c>
    </row>
    <row r="407" spans="1:91" x14ac:dyDescent="0.3">
      <c r="A407">
        <v>342</v>
      </c>
      <c r="B407" s="3">
        <f t="shared" si="305"/>
        <v>1.1388888888888888</v>
      </c>
      <c r="C407" s="3">
        <f t="shared" si="293"/>
        <v>11.4</v>
      </c>
      <c r="D407" s="4">
        <f t="shared" ca="1" si="281"/>
        <v>407</v>
      </c>
      <c r="E407" s="58">
        <f>(0.5*(COS(B407*2*PI())+1)*('key variables'!$B$4-'key variables'!$B$6)+'key variables'!$B$6)/'key variables'!$B$4</f>
        <v>1</v>
      </c>
      <c r="F407" s="10">
        <f t="shared" ca="1" si="294"/>
        <v>11689222.907461114</v>
      </c>
      <c r="G407" s="10">
        <f t="shared" ca="1" si="295"/>
        <v>13492492.798713122</v>
      </c>
      <c r="H407" s="10">
        <f t="shared" ca="1" si="296"/>
        <v>40309474.521088287</v>
      </c>
      <c r="I407" s="10">
        <f t="shared" ca="1" si="297"/>
        <v>17912154.249750931</v>
      </c>
      <c r="J407" s="10">
        <f t="shared" ca="1" si="282"/>
        <v>83403344.477013454</v>
      </c>
      <c r="K407" s="82">
        <f t="shared" ca="1" si="258"/>
        <v>2249832.832292099</v>
      </c>
      <c r="L407" s="82">
        <f t="shared" ca="1" si="259"/>
        <v>2596909.4377209195</v>
      </c>
      <c r="M407" s="82">
        <f t="shared" ca="1" si="260"/>
        <v>7778311.9830942191</v>
      </c>
      <c r="N407" s="82">
        <f t="shared" ca="1" si="261"/>
        <v>3496312.733215793</v>
      </c>
      <c r="O407" s="82">
        <f t="shared" ca="1" si="283"/>
        <v>16121366.986323033</v>
      </c>
      <c r="P407" s="10">
        <f ca="1">IF(IF($A407&gt;='key variables'!$B$26,K407*SUMPRODUCT(Z407:AC407,'control variables'!$O$3:$R$3)/J407+F$65*'key variables'!$B$25/scenario!J$65,K407*SUMPRODUCT(Z407:AC407,'control variables'!$O$7:$R$7)/J407+F$65*'key variables'!$B$25/scenario!J$65)&lt;'key variables'!$B$28,0,IF($A407&gt;='key variables'!$B$26,K407*SUMPRODUCT(Z407:AC407,'control variables'!$O$3:$R$3)/J407+F$65*'key variables'!$B$25/scenario!J$65,K407*SUMPRODUCT(Z407:AC407,'control variables'!$O$7:$R$7)/J407+F$65*'key variables'!$B$25/scenario!J$65))</f>
        <v>1.7757330433140507E-12</v>
      </c>
      <c r="Q407" s="10">
        <f ca="1">IF(IF($A407&gt;='key variables'!$B$26,L407*SUMPRODUCT(Z407:AC407,'control variables'!$O$4:$R$4)/J407+G$65*'key variables'!$B$25/scenario!J$65,L407*SUMPRODUCT(Z407:AC407,'control variables'!$O$7:$R$7)/J407+G$65*'key variables'!$B$25/scenario!J$65)&lt;'key variables'!$B$28,0,IF($A407&gt;='key variables'!$B$26,L407*SUMPRODUCT(Z407:AC407,'control variables'!$O$4:$R$4)/J407+G$65*'key variables'!$B$25/scenario!J$65,L407*SUMPRODUCT(Z407:AC407,'control variables'!$O$7:$R$7)/J407+G$65*'key variables'!$B$25/scenario!J$65))</f>
        <v>2.0496713501852041E-12</v>
      </c>
      <c r="R407" s="10">
        <f ca="1">IF(IF($A407&gt;='key variables'!$B$26,M407*SUMPRODUCT(Z407:AC407,'control variables'!$O$5:$R$5)/J407+H$65*'key variables'!$B$25/scenario!J$65,M407*SUMPRODUCT(Z407:AC407,'control variables'!$O$7:$R$7)/J407+H$65*'key variables'!$B$25/scenario!J$65)&lt;'key variables'!$B$28,0,IF($A407&gt;='key variables'!$B$26,M407*SUMPRODUCT(Z407:AC407,'control variables'!$O$5:$R$5)/J407+H$65*'key variables'!$B$25/scenario!J$65,M407*SUMPRODUCT(Z407:AC407,'control variables'!$O$7:$R$7)/J407+H$65*'key variables'!$B$25/scenario!J$65))</f>
        <v>6.1392141724211389E-12</v>
      </c>
      <c r="S407" s="10">
        <f ca="1">IF(IF($A407&gt;='key variables'!$B$26,N407*SUMPRODUCT(Z407:AC407,'control variables'!$O$6:$R$6)/J407+I$65*'key variables'!$B$25/scenario!J$65,N407*SUMPRODUCT(Z407:AC407,'control variables'!$O$7:$R$7)/J407+I$65*'key variables'!$B$25/scenario!J$65)&lt;'key variables'!$B$28,0,IF($A407&gt;='key variables'!$B$26,N407*SUMPRODUCT(Z407:AC407,'control variables'!$O$6:$R$6)/J407+I$65*'key variables'!$B$25/scenario!J$65,N407*SUMPRODUCT(Z407:AC407,'control variables'!$O$7:$R$7)/J407+I$65*'key variables'!$B$25/scenario!J$65))</f>
        <v>2.7595463809663554E-12</v>
      </c>
      <c r="T407" s="10">
        <f t="shared" ca="1" si="304"/>
        <v>1.2724164946886748E-11</v>
      </c>
      <c r="U407" s="82">
        <f ca="1">SUMPRODUCT(P377:P406,'control variables'!AD$7:AD$36)</f>
        <v>3.7648825583919689E-12</v>
      </c>
      <c r="V407" s="82">
        <f ca="1">SUMPRODUCT(Q377:Q406,'control variables'!AE$7:AE$36)</f>
        <v>4.345682446921289E-12</v>
      </c>
      <c r="W407" s="82">
        <f ca="1">SUMPRODUCT(R377:R406,'control variables'!AF$7:AF$36)</f>
        <v>1.3016269786163665E-11</v>
      </c>
      <c r="X407" s="82">
        <f ca="1">SUMPRODUCT(S377:S406,'control variables'!AG$7:AG$36)</f>
        <v>5.8507488374402443E-12</v>
      </c>
      <c r="Y407" s="82">
        <f t="shared" ca="1" si="298"/>
        <v>2.6977583628917166E-11</v>
      </c>
      <c r="Z407" s="10">
        <f ca="1">IF($A407&gt;='key variables'!$B$26,SUMPRODUCT(P377:P406,'control variables'!V$7:V$36)*$E407,SUMPRODUCT(P377:P406,'control variables'!Z$7:Z$36)*$E407)</f>
        <v>9.1866945797079987E-12</v>
      </c>
      <c r="AA407" s="10">
        <f ca="1">IF($A407&gt;='key variables'!$B$26,SUMPRODUCT(Q377:Q406,'control variables'!W$7:W$36)*$E407,SUMPRODUCT(Q377:Q406,'control variables'!AA$7:AA$36)*$E407)</f>
        <v>1.0603905104895331E-11</v>
      </c>
      <c r="AB407" s="10">
        <f ca="1">IF($A407&gt;='key variables'!$B$26,SUMPRODUCT(R377:R406,'control variables'!X$7:X$36)*$E407,SUMPRODUCT(R377:R406,'control variables'!AB$7:AB$36)*$E407)</f>
        <v>3.1761015978049367E-11</v>
      </c>
      <c r="AC407" s="10">
        <f ca="1">IF($A407&gt;='key variables'!$B$26,SUMPRODUCT(S377:S406,'control variables'!Y$7:Y$36)*$E407,SUMPRODUCT(S377:S406,'control variables'!AC$7:AC$36)*$E407)</f>
        <v>1.42764194628961E-11</v>
      </c>
      <c r="AD407" s="10">
        <f t="shared" ca="1" si="299"/>
        <v>6.5828035125548792E-11</v>
      </c>
      <c r="AE407" s="82">
        <f ca="1">SUMPRODUCT(P377:P406,'control variables'!AL$7:AL$36)</f>
        <v>1.2508149666995723E-11</v>
      </c>
      <c r="AF407" s="82">
        <f ca="1">SUMPRODUCT(Q377:Q406,'control variables'!AM$7:AM$36)</f>
        <v>1.4400003062366969E-11</v>
      </c>
      <c r="AG407" s="82">
        <f ca="1">SUMPRODUCT(R377:R406,'control variables'!AN$7:AN$36)</f>
        <v>4.1058193216431131E-11</v>
      </c>
      <c r="AH407" s="82">
        <f ca="1">SUMPRODUCT(S377:S406,'control variables'!AO$7:AO$36)</f>
        <v>1.7777790396942088E-11</v>
      </c>
      <c r="AI407" s="82">
        <f t="shared" ca="1" si="262"/>
        <v>8.5744136342735904E-11</v>
      </c>
      <c r="AJ407" s="10">
        <f ca="1">SUMPRODUCT(P377:P406,'control variables'!AP$7:AP$36)</f>
        <v>1.195158565661016E-14</v>
      </c>
      <c r="AK407" s="10">
        <f ca="1">SUMPRODUCT(Q377:Q406,'control variables'!AQ$7:AQ$36)</f>
        <v>3.4488324134465398E-14</v>
      </c>
      <c r="AL407" s="10">
        <f ca="1">SUMPRODUCT(R377:R406,'control variables'!AR$7:AR$36)</f>
        <v>1.2396009240616983E-12</v>
      </c>
      <c r="AM407" s="10">
        <f ca="1">SUMPRODUCT(S377:S406,'control variables'!AS$7:AS$36)</f>
        <v>9.2865746542497219E-13</v>
      </c>
      <c r="AN407" s="10">
        <f t="shared" ca="1" si="284"/>
        <v>2.2146982992777462E-12</v>
      </c>
      <c r="AO407" s="82">
        <f ca="1">SUMPRODUCT(P377:P406,'control variables'!AX$7:AX$36)</f>
        <v>1.6252332598030473E-14</v>
      </c>
      <c r="AP407" s="82">
        <f ca="1">SUMPRODUCT(Q377:Q406,'control variables'!AY$7:AY$36)</f>
        <v>3.7519086132106946E-14</v>
      </c>
      <c r="AQ407" s="82">
        <f ca="1">SUMPRODUCT(R377:R406,'control variables'!AZ$7:AZ$36)</f>
        <v>3.3713361700309791E-13</v>
      </c>
      <c r="AR407" s="82">
        <f ca="1">SUMPRODUCT(S377:S406,'control variables'!BA$7:BA$36)</f>
        <v>2.5256648668008513E-13</v>
      </c>
      <c r="AS407" s="82">
        <f t="shared" ca="1" si="285"/>
        <v>6.4347152241332045E-13</v>
      </c>
      <c r="AT407" s="10">
        <f ca="1">SUMPRODUCT(P377:P406,'control variables'!AT$7:AT$36)</f>
        <v>-1.4343317731043385E-14</v>
      </c>
      <c r="AU407" s="10">
        <f ca="1">SUMPRODUCT(Q377:Q406,'control variables'!AU$7:AU$36)</f>
        <v>1.5559344308533172E-14</v>
      </c>
      <c r="AV407" s="10">
        <f ca="1">SUMPRODUCT(R377:R406,'control variables'!AV$7:AV$36)</f>
        <v>6.6999783461782945E-12</v>
      </c>
      <c r="AW407" s="10">
        <f ca="1">SUMPRODUCT(S377:S406,'control variables'!AW$7:AW$36)</f>
        <v>5.0193451687475882E-12</v>
      </c>
      <c r="AX407" s="10">
        <f t="shared" ca="1" si="263"/>
        <v>1.1720539541503373E-11</v>
      </c>
      <c r="AY407" s="82">
        <f ca="1">SUMPRODUCT(P377:P406,'control variables'!BB$7:BB$36)</f>
        <v>5.1986844107477655E-14</v>
      </c>
      <c r="AZ407" s="82">
        <f ca="1">SUMPRODUCT(Q377:Q406,'control variables'!BC$7:BC$36)</f>
        <v>1.3256635976739623E-13</v>
      </c>
      <c r="BA407" s="82">
        <f ca="1">SUMPRODUCT(R377:R406,'control variables'!BD$7:BD$36)</f>
        <v>9.2800526662960136E-13</v>
      </c>
      <c r="BB407" s="82">
        <f ca="1">SUMPRODUCT(S377:S406,'control variables'!BE$7:BE$36)</f>
        <v>1.3187617296547626E-13</v>
      </c>
      <c r="BC407" s="82">
        <f t="shared" ca="1" si="286"/>
        <v>1.2444346434699515E-12</v>
      </c>
      <c r="BD407" s="10">
        <f ca="1">SUMPRODUCT(P377:P406,'control variables'!BF$7:BF$36)</f>
        <v>1.0875194972855944E-14</v>
      </c>
      <c r="BE407" s="10">
        <f ca="1">SUMPRODUCT(Q377:Q406,'control variables'!BG$7:BG$36)</f>
        <v>1.2552886621932812E-14</v>
      </c>
      <c r="BF407" s="10">
        <f ca="1">SUMPRODUCT(R377:R406,'control variables'!BH$7:BH$36)</f>
        <v>3.7598642068740538E-13</v>
      </c>
      <c r="BG407" s="10">
        <f ca="1">SUMPRODUCT(S377:S406,'control variables'!BI$7:BI$36)</f>
        <v>8.4502017470034006E-13</v>
      </c>
      <c r="BH407" s="10">
        <f t="shared" ca="1" si="287"/>
        <v>1.2444346769825343E-12</v>
      </c>
      <c r="BI407" s="82">
        <f t="shared" ca="1" si="264"/>
        <v>1.2545793193372158E-11</v>
      </c>
      <c r="BJ407" s="82">
        <f t="shared" ca="1" si="265"/>
        <v>1.4548128766442898E-11</v>
      </c>
      <c r="BK407" s="82">
        <f t="shared" ca="1" si="266"/>
        <v>4.8686176829239024E-11</v>
      </c>
      <c r="BL407" s="82">
        <f t="shared" ca="1" si="267"/>
        <v>2.2929011738655152E-11</v>
      </c>
      <c r="BM407" s="82">
        <f t="shared" ca="1" si="257"/>
        <v>9.8709110527709233E-11</v>
      </c>
      <c r="BN407" s="10">
        <f ca="1">BN406+BI407-INDIRECT(ADDRESS(MAX($D407-'key variables'!$B$9*30,34),scenario!BI$4),TRUE)</f>
        <v>9439390.0751690175</v>
      </c>
      <c r="BO407" s="10">
        <f ca="1">BO406+BJ407-INDIRECT(ADDRESS(MAX($D407-'key variables'!$B$9*30,34),scenario!BJ$4),TRUE)</f>
        <v>10895583.360992203</v>
      </c>
      <c r="BP407" s="10">
        <f ca="1">BP406+BK407-INDIRECT(ADDRESS(MAX($D407-'key variables'!$B$9*30,34),scenario!BK$4),TRUE)</f>
        <v>32531162.537994072</v>
      </c>
      <c r="BQ407" s="10">
        <f ca="1">BQ406+BL407-INDIRECT(ADDRESS(MAX($D407-'key variables'!$B$9*30,34),scenario!BL$4),TRUE)</f>
        <v>14415841.516535141</v>
      </c>
      <c r="BR407" s="10">
        <f t="shared" ca="1" si="288"/>
        <v>67281977.490690395</v>
      </c>
      <c r="BS407" s="82">
        <f t="shared" ca="1" si="269"/>
        <v>-2.2769112105640288E-9</v>
      </c>
      <c r="BT407" s="82">
        <f t="shared" ca="1" si="270"/>
        <v>-2.6574206957956097E-10</v>
      </c>
      <c r="BU407" s="82">
        <f t="shared" ca="1" si="271"/>
        <v>-3.9931682726271944E-9</v>
      </c>
      <c r="BV407" s="82">
        <f t="shared" ca="1" si="272"/>
        <v>-2.8648200550916239E-9</v>
      </c>
      <c r="BW407" s="82">
        <f t="shared" ca="1" si="289"/>
        <v>-9.4006416078624072E-9</v>
      </c>
      <c r="BX407" s="10">
        <f t="shared" ca="1" si="273"/>
        <v>-1.5752109370743306E-12</v>
      </c>
      <c r="BY407" s="10">
        <f t="shared" ca="1" si="274"/>
        <v>3.5537315409074584E-12</v>
      </c>
      <c r="BZ407" s="10">
        <f t="shared" ca="1" si="275"/>
        <v>-2.9073221523088441E-11</v>
      </c>
      <c r="CA407" s="10">
        <f t="shared" ca="1" si="276"/>
        <v>-1.5790940167477037E-11</v>
      </c>
      <c r="CB407" s="10">
        <v>0</v>
      </c>
      <c r="CC407" s="82">
        <f t="shared" ca="1" si="277"/>
        <v>3.3533553041172597E-13</v>
      </c>
      <c r="CD407" s="82">
        <f t="shared" ca="1" si="278"/>
        <v>4.5733106419003868E-13</v>
      </c>
      <c r="CE407" s="82">
        <f t="shared" ca="1" si="279"/>
        <v>2.2490271735613884E-10</v>
      </c>
      <c r="CF407" s="82">
        <f t="shared" ca="1" si="280"/>
        <v>6.380797042851275E-11</v>
      </c>
      <c r="CG407" s="82">
        <f t="shared" ca="1" si="290"/>
        <v>2.8950335437925336E-10</v>
      </c>
      <c r="CH407" s="13" t="str">
        <f t="shared" ca="1" si="291"/>
        <v/>
      </c>
      <c r="CI407" s="81">
        <f t="shared" ca="1" si="300"/>
        <v>0.1131775965863165</v>
      </c>
      <c r="CJ407" s="81">
        <f t="shared" ca="1" si="301"/>
        <v>0.13063724757458739</v>
      </c>
      <c r="CK407" s="81">
        <f t="shared" ca="1" si="302"/>
        <v>0.39004625943939081</v>
      </c>
      <c r="CL407" s="81">
        <f t="shared" ca="1" si="303"/>
        <v>0.17284488538116416</v>
      </c>
      <c r="CM407" s="89">
        <f t="shared" ca="1" si="292"/>
        <v>0.80670598898145884</v>
      </c>
    </row>
    <row r="408" spans="1:91" x14ac:dyDescent="0.3">
      <c r="A408">
        <v>343</v>
      </c>
      <c r="B408" s="3">
        <f t="shared" si="305"/>
        <v>1.1416666666666666</v>
      </c>
      <c r="C408" s="3">
        <f t="shared" si="293"/>
        <v>11.433333333333334</v>
      </c>
      <c r="D408" s="4">
        <f t="shared" ca="1" si="281"/>
        <v>408</v>
      </c>
      <c r="E408" s="58">
        <f>(0.5*(COS(B408*2*PI())+1)*('key variables'!$B$4-'key variables'!$B$6)+'key variables'!$B$6)/'key variables'!$B$4</f>
        <v>1</v>
      </c>
      <c r="F408" s="10">
        <f t="shared" ca="1" si="294"/>
        <v>11689222.907461114</v>
      </c>
      <c r="G408" s="10">
        <f t="shared" ca="1" si="295"/>
        <v>13492492.798713122</v>
      </c>
      <c r="H408" s="10">
        <f t="shared" ca="1" si="296"/>
        <v>40309474.521088287</v>
      </c>
      <c r="I408" s="10">
        <f t="shared" ca="1" si="297"/>
        <v>17912154.249750931</v>
      </c>
      <c r="J408" s="10">
        <f t="shared" ca="1" si="282"/>
        <v>83403344.477013454</v>
      </c>
      <c r="K408" s="82">
        <f t="shared" ca="1" si="258"/>
        <v>2249832.832292099</v>
      </c>
      <c r="L408" s="82">
        <f t="shared" ca="1" si="259"/>
        <v>2596909.4377209195</v>
      </c>
      <c r="M408" s="82">
        <f t="shared" ca="1" si="260"/>
        <v>7778311.9830942191</v>
      </c>
      <c r="N408" s="82">
        <f t="shared" ca="1" si="261"/>
        <v>3496312.733215793</v>
      </c>
      <c r="O408" s="82">
        <f t="shared" ca="1" si="283"/>
        <v>16121366.986323033</v>
      </c>
      <c r="P408" s="10">
        <f ca="1">IF(IF($A408&gt;='key variables'!$B$26,K408*SUMPRODUCT(Z408:AC408,'control variables'!$O$3:$R$3)/J408+F$65*'key variables'!$B$25/scenario!J$65,K408*SUMPRODUCT(Z408:AC408,'control variables'!$O$7:$R$7)/J408+F$65*'key variables'!$B$25/scenario!J$65)&lt;'key variables'!$B$28,0,IF($A408&gt;='key variables'!$B$26,K408*SUMPRODUCT(Z408:AC408,'control variables'!$O$3:$R$3)/J408+F$65*'key variables'!$B$25/scenario!J$65,K408*SUMPRODUCT(Z408:AC408,'control variables'!$O$7:$R$7)/J408+F$65*'key variables'!$B$25/scenario!J$65))</f>
        <v>1.5279281237876419E-12</v>
      </c>
      <c r="Q408" s="10">
        <f ca="1">IF(IF($A408&gt;='key variables'!$B$26,L408*SUMPRODUCT(Z408:AC408,'control variables'!$O$4:$R$4)/J408+G$65*'key variables'!$B$25/scenario!J$65,L408*SUMPRODUCT(Z408:AC408,'control variables'!$O$7:$R$7)/J408+G$65*'key variables'!$B$25/scenario!J$65)&lt;'key variables'!$B$28,0,IF($A408&gt;='key variables'!$B$26,L408*SUMPRODUCT(Z408:AC408,'control variables'!$O$4:$R$4)/J408+G$65*'key variables'!$B$25/scenario!J$65,L408*SUMPRODUCT(Z408:AC408,'control variables'!$O$7:$R$7)/J408+G$65*'key variables'!$B$25/scenario!J$65))</f>
        <v>1.7636381280741253E-12</v>
      </c>
      <c r="R408" s="10">
        <f ca="1">IF(IF($A408&gt;='key variables'!$B$26,M408*SUMPRODUCT(Z408:AC408,'control variables'!$O$5:$R$5)/J408+H$65*'key variables'!$B$25/scenario!J$65,M408*SUMPRODUCT(Z408:AC408,'control variables'!$O$7:$R$7)/J408+H$65*'key variables'!$B$25/scenario!J$65)&lt;'key variables'!$B$28,0,IF($A408&gt;='key variables'!$B$26,M408*SUMPRODUCT(Z408:AC408,'control variables'!$O$5:$R$5)/J408+H$65*'key variables'!$B$25/scenario!J$65,M408*SUMPRODUCT(Z408:AC408,'control variables'!$O$7:$R$7)/J408+H$65*'key variables'!$B$25/scenario!J$65))</f>
        <v>5.2824820866606834E-12</v>
      </c>
      <c r="S408" s="10">
        <f ca="1">IF(IF($A408&gt;='key variables'!$B$26,N408*SUMPRODUCT(Z408:AC408,'control variables'!$O$6:$R$6)/J408+I$65*'key variables'!$B$25/scenario!J$65,N408*SUMPRODUCT(Z408:AC408,'control variables'!$O$7:$R$7)/J408+I$65*'key variables'!$B$25/scenario!J$65)&lt;'key variables'!$B$28,0,IF($A408&gt;='key variables'!$B$26,N408*SUMPRODUCT(Z408:AC408,'control variables'!$O$6:$R$6)/J408+I$65*'key variables'!$B$25/scenario!J$65,N408*SUMPRODUCT(Z408:AC408,'control variables'!$O$7:$R$7)/J408+I$65*'key variables'!$B$25/scenario!J$65))</f>
        <v>2.374449549300414E-12</v>
      </c>
      <c r="T408" s="10">
        <f t="shared" ca="1" si="304"/>
        <v>1.0948497887822865E-11</v>
      </c>
      <c r="U408" s="82">
        <f ca="1">SUMPRODUCT(P378:P407,'control variables'!AD$7:AD$36)</f>
        <v>3.2394902856506089E-12</v>
      </c>
      <c r="V408" s="82">
        <f ca="1">SUMPRODUCT(Q378:Q407,'control variables'!AE$7:AE$36)</f>
        <v>3.7392391005515703E-12</v>
      </c>
      <c r="W408" s="82">
        <f ca="1">SUMPRODUCT(R378:R407,'control variables'!AF$7:AF$36)</f>
        <v>1.1199839270868095E-11</v>
      </c>
      <c r="X408" s="82">
        <f ca="1">SUMPRODUCT(S378:S407,'control variables'!AG$7:AG$36)</f>
        <v>5.0342723122722142E-12</v>
      </c>
      <c r="Y408" s="82">
        <f t="shared" ca="1" si="298"/>
        <v>2.3212840969342491E-11</v>
      </c>
      <c r="Z408" s="10">
        <f ca="1">IF($A408&gt;='key variables'!$B$26,SUMPRODUCT(P378:P407,'control variables'!V$7:V$36)*$E408,SUMPRODUCT(P378:P407,'control variables'!Z$7:Z$36)*$E408)</f>
        <v>7.9046842462236404E-12</v>
      </c>
      <c r="AA408" s="10">
        <f ca="1">IF($A408&gt;='key variables'!$B$26,SUMPRODUCT(Q378:Q407,'control variables'!W$7:W$36)*$E408,SUMPRODUCT(Q378:Q407,'control variables'!AA$7:AA$36)*$E408)</f>
        <v>9.1241219465664278E-12</v>
      </c>
      <c r="AB408" s="10">
        <f ca="1">IF($A408&gt;='key variables'!$B$26,SUMPRODUCT(R378:R407,'control variables'!X$7:X$36)*$E408,SUMPRODUCT(R378:R407,'control variables'!AB$7:AB$36)*$E408)</f>
        <v>2.7328741634700597E-11</v>
      </c>
      <c r="AC408" s="10">
        <f ca="1">IF($A408&gt;='key variables'!$B$26,SUMPRODUCT(S378:S407,'control variables'!Y$7:Y$36)*$E408,SUMPRODUCT(S378:S407,'control variables'!AC$7:AC$36)*$E408)</f>
        <v>1.228413408562695E-11</v>
      </c>
      <c r="AD408" s="10">
        <f t="shared" ca="1" si="299"/>
        <v>5.6641681913117614E-11</v>
      </c>
      <c r="AE408" s="82">
        <f ca="1">SUMPRODUCT(P378:P407,'control variables'!AL$7:AL$36)</f>
        <v>1.0762627707304415E-11</v>
      </c>
      <c r="AF408" s="82">
        <f ca="1">SUMPRODUCT(Q378:Q407,'control variables'!AM$7:AM$36)</f>
        <v>1.2390471498213501E-11</v>
      </c>
      <c r="AG408" s="82">
        <f ca="1">SUMPRODUCT(R378:R407,'control variables'!AN$7:AN$36)</f>
        <v>3.5328490599134029E-11</v>
      </c>
      <c r="AH408" s="82">
        <f ca="1">SUMPRODUCT(S378:S407,'control variables'!AO$7:AO$36)</f>
        <v>1.5296885997905983E-11</v>
      </c>
      <c r="AI408" s="82">
        <f t="shared" ca="1" si="262"/>
        <v>7.3778475802557922E-11</v>
      </c>
      <c r="AJ408" s="10">
        <f ca="1">SUMPRODUCT(P378:P407,'control variables'!AP$7:AP$36)</f>
        <v>1.0283732635008495E-14</v>
      </c>
      <c r="AK408" s="10">
        <f ca="1">SUMPRODUCT(Q378:Q407,'control variables'!AQ$7:AQ$36)</f>
        <v>2.967545182861936E-14</v>
      </c>
      <c r="AL408" s="10">
        <f ca="1">SUMPRODUCT(R378:R407,'control variables'!AR$7:AR$36)</f>
        <v>1.0666136564154972E-12</v>
      </c>
      <c r="AM408" s="10">
        <f ca="1">SUMPRODUCT(S378:S407,'control variables'!AS$7:AS$36)</f>
        <v>7.9906259791169441E-13</v>
      </c>
      <c r="AN408" s="10">
        <f t="shared" ca="1" si="284"/>
        <v>1.9056354387908195E-12</v>
      </c>
      <c r="AO408" s="82">
        <f ca="1">SUMPRODUCT(P378:P407,'control variables'!AX$7:AX$36)</f>
        <v>1.3984307014604365E-14</v>
      </c>
      <c r="AP408" s="82">
        <f ca="1">SUMPRODUCT(Q378:Q407,'control variables'!AY$7:AY$36)</f>
        <v>3.2283268645532838E-14</v>
      </c>
      <c r="AQ408" s="82">
        <f ca="1">SUMPRODUCT(R378:R407,'control variables'!AZ$7:AZ$36)</f>
        <v>2.9008636001497374E-13</v>
      </c>
      <c r="AR408" s="82">
        <f ca="1">SUMPRODUCT(S378:S407,'control variables'!BA$7:BA$36)</f>
        <v>2.1732063813180346E-13</v>
      </c>
      <c r="AS408" s="82">
        <f t="shared" ca="1" si="285"/>
        <v>5.5367457380691437E-13</v>
      </c>
      <c r="AT408" s="10">
        <f ca="1">SUMPRODUCT(P378:P407,'control variables'!AT$7:AT$36)</f>
        <v>-1.2341696648715913E-14</v>
      </c>
      <c r="AU408" s="10">
        <f ca="1">SUMPRODUCT(Q378:Q407,'control variables'!AU$7:AU$36)</f>
        <v>1.3388025776855745E-14</v>
      </c>
      <c r="AV408" s="10">
        <f ca="1">SUMPRODUCT(R378:R407,'control variables'!AV$7:AV$36)</f>
        <v>5.7649911862813319E-12</v>
      </c>
      <c r="AW408" s="10">
        <f ca="1">SUMPRODUCT(S378:S407,'control variables'!AW$7:AW$36)</f>
        <v>4.3188916685438482E-12</v>
      </c>
      <c r="AX408" s="10">
        <f t="shared" ca="1" si="263"/>
        <v>1.0084929183953321E-11</v>
      </c>
      <c r="AY408" s="82">
        <f ca="1">SUMPRODUCT(P378:P407,'control variables'!BB$7:BB$36)</f>
        <v>4.4732039806239525E-14</v>
      </c>
      <c r="AZ408" s="82">
        <f ca="1">SUMPRODUCT(Q378:Q407,'control variables'!BC$7:BC$36)</f>
        <v>1.1406662173652672E-13</v>
      </c>
      <c r="BA408" s="82">
        <f ca="1">SUMPRODUCT(R378:R407,'control variables'!BD$7:BD$36)</f>
        <v>7.9850141396262091E-13</v>
      </c>
      <c r="BB408" s="82">
        <f ca="1">SUMPRODUCT(S378:S407,'control variables'!BE$7:BE$36)</f>
        <v>1.1347275103659741E-13</v>
      </c>
      <c r="BC408" s="82">
        <f t="shared" ca="1" si="286"/>
        <v>1.0707728265419845E-12</v>
      </c>
      <c r="BD408" s="10">
        <f ca="1">SUMPRODUCT(P378:P407,'control variables'!BF$7:BF$36)</f>
        <v>9.3575531036406098E-15</v>
      </c>
      <c r="BE408" s="10">
        <f ca="1">SUMPRODUCT(Q378:Q407,'control variables'!BG$7:BG$36)</f>
        <v>1.0801121585580977E-14</v>
      </c>
      <c r="BF408" s="10">
        <f ca="1">SUMPRODUCT(R378:R407,'control variables'!BH$7:BH$36)</f>
        <v>3.2351722489681551E-13</v>
      </c>
      <c r="BG408" s="10">
        <f ca="1">SUMPRODUCT(S378:S407,'control variables'!BI$7:BI$36)</f>
        <v>7.2709695579182339E-13</v>
      </c>
      <c r="BH408" s="10">
        <f t="shared" ca="1" si="287"/>
        <v>1.0707728553778605E-12</v>
      </c>
      <c r="BI408" s="82">
        <f t="shared" ca="1" si="264"/>
        <v>1.0795018050461939E-11</v>
      </c>
      <c r="BJ408" s="82">
        <f t="shared" ca="1" si="265"/>
        <v>1.2517926145726883E-11</v>
      </c>
      <c r="BK408" s="82">
        <f t="shared" ca="1" si="266"/>
        <v>4.1891983199377984E-11</v>
      </c>
      <c r="BL408" s="82">
        <f t="shared" ca="1" si="267"/>
        <v>1.9729250417486426E-11</v>
      </c>
      <c r="BM408" s="82">
        <f t="shared" ca="1" si="257"/>
        <v>8.4934177813053232E-11</v>
      </c>
      <c r="BN408" s="10">
        <f ca="1">BN407+BI408-INDIRECT(ADDRESS(MAX($D408-'key variables'!$B$9*30,34),scenario!BI$4),TRUE)</f>
        <v>9439390.0751690175</v>
      </c>
      <c r="BO408" s="10">
        <f ca="1">BO407+BJ408-INDIRECT(ADDRESS(MAX($D408-'key variables'!$B$9*30,34),scenario!BJ$4),TRUE)</f>
        <v>10895583.360992203</v>
      </c>
      <c r="BP408" s="10">
        <f ca="1">BP407+BK408-INDIRECT(ADDRESS(MAX($D408-'key variables'!$B$9*30,34),scenario!BK$4),TRUE)</f>
        <v>32531162.537994072</v>
      </c>
      <c r="BQ408" s="10">
        <f ca="1">BQ407+BL408-INDIRECT(ADDRESS(MAX($D408-'key variables'!$B$9*30,34),scenario!BL$4),TRUE)</f>
        <v>14415841.516535141</v>
      </c>
      <c r="BR408" s="10">
        <f t="shared" ca="1" si="288"/>
        <v>67281977.490690395</v>
      </c>
      <c r="BS408" s="82">
        <f t="shared" ca="1" si="269"/>
        <v>-2.286187658043807E-9</v>
      </c>
      <c r="BT408" s="82">
        <f t="shared" ca="1" si="270"/>
        <v>-2.7650715871879931E-10</v>
      </c>
      <c r="BU408" s="82">
        <f t="shared" ca="1" si="271"/>
        <v>-4.0301012909648083E-9</v>
      </c>
      <c r="BV408" s="82">
        <f t="shared" ca="1" si="272"/>
        <v>-2.8829019529156018E-9</v>
      </c>
      <c r="BW408" s="82">
        <f t="shared" ca="1" si="289"/>
        <v>-9.4756980606430174E-9</v>
      </c>
      <c r="BX408" s="10">
        <f t="shared" ca="1" si="273"/>
        <v>-1.6153162229696063E-12</v>
      </c>
      <c r="BY408" s="10">
        <f t="shared" ca="1" si="274"/>
        <v>3.4611470662308834E-12</v>
      </c>
      <c r="BZ408" s="10">
        <f t="shared" ca="1" si="275"/>
        <v>-2.9905153801932905E-11</v>
      </c>
      <c r="CA408" s="10">
        <f t="shared" ca="1" si="276"/>
        <v>-1.6414189236173655E-11</v>
      </c>
      <c r="CB408" s="10">
        <v>0</v>
      </c>
      <c r="CC408" s="82">
        <f t="shared" ca="1" si="277"/>
        <v>3.4397665268084602E-13</v>
      </c>
      <c r="CD408" s="82">
        <f t="shared" ca="1" si="278"/>
        <v>4.413352215962695E-13</v>
      </c>
      <c r="CE408" s="82">
        <f t="shared" ca="1" si="279"/>
        <v>2.1991425346625802E-10</v>
      </c>
      <c r="CF408" s="82">
        <f t="shared" ca="1" si="280"/>
        <v>6.0070820719748786E-11</v>
      </c>
      <c r="CG408" s="82">
        <f t="shared" ca="1" si="290"/>
        <v>2.8077038606028395E-10</v>
      </c>
      <c r="CH408" s="13" t="str">
        <f t="shared" ca="1" si="291"/>
        <v/>
      </c>
      <c r="CI408" s="81">
        <f t="shared" ca="1" si="300"/>
        <v>0.1131775965863165</v>
      </c>
      <c r="CJ408" s="81">
        <f t="shared" ca="1" si="301"/>
        <v>0.13063724757458739</v>
      </c>
      <c r="CK408" s="81">
        <f t="shared" ca="1" si="302"/>
        <v>0.39004625943939081</v>
      </c>
      <c r="CL408" s="81">
        <f t="shared" ca="1" si="303"/>
        <v>0.17284488538116416</v>
      </c>
      <c r="CM408" s="89">
        <f t="shared" ca="1" si="292"/>
        <v>0.80670598898145884</v>
      </c>
    </row>
    <row r="409" spans="1:91" x14ac:dyDescent="0.3">
      <c r="A409">
        <v>344</v>
      </c>
      <c r="B409" s="3">
        <f t="shared" si="305"/>
        <v>1.1444444444444444</v>
      </c>
      <c r="C409" s="3">
        <f t="shared" si="293"/>
        <v>11.466666666666667</v>
      </c>
      <c r="D409" s="4">
        <f t="shared" ca="1" si="281"/>
        <v>409</v>
      </c>
      <c r="E409" s="58">
        <f>(0.5*(COS(B409*2*PI())+1)*('key variables'!$B$4-'key variables'!$B$6)+'key variables'!$B$6)/'key variables'!$B$4</f>
        <v>1</v>
      </c>
      <c r="F409" s="10">
        <f t="shared" ca="1" si="294"/>
        <v>11689222.907461114</v>
      </c>
      <c r="G409" s="10">
        <f t="shared" ca="1" si="295"/>
        <v>13492492.798713122</v>
      </c>
      <c r="H409" s="10">
        <f t="shared" ca="1" si="296"/>
        <v>40309474.521088287</v>
      </c>
      <c r="I409" s="10">
        <f t="shared" ca="1" si="297"/>
        <v>17912154.249750931</v>
      </c>
      <c r="J409" s="10">
        <f t="shared" ca="1" si="282"/>
        <v>83403344.477013454</v>
      </c>
      <c r="K409" s="82">
        <f t="shared" ca="1" si="258"/>
        <v>2249832.832292099</v>
      </c>
      <c r="L409" s="82">
        <f t="shared" ca="1" si="259"/>
        <v>2596909.4377209195</v>
      </c>
      <c r="M409" s="82">
        <f t="shared" ca="1" si="260"/>
        <v>7778311.9830942191</v>
      </c>
      <c r="N409" s="82">
        <f t="shared" ca="1" si="261"/>
        <v>3496312.733215793</v>
      </c>
      <c r="O409" s="82">
        <f t="shared" ca="1" si="283"/>
        <v>16121366.986323033</v>
      </c>
      <c r="P409" s="10">
        <f ca="1">IF(IF($A409&gt;='key variables'!$B$26,K409*SUMPRODUCT(Z409:AC409,'control variables'!$O$3:$R$3)/J409+F$65*'key variables'!$B$25/scenario!J$65,K409*SUMPRODUCT(Z409:AC409,'control variables'!$O$7:$R$7)/J409+F$65*'key variables'!$B$25/scenario!J$65)&lt;'key variables'!$B$28,0,IF($A409&gt;='key variables'!$B$26,K409*SUMPRODUCT(Z409:AC409,'control variables'!$O$3:$R$3)/J409+F$65*'key variables'!$B$25/scenario!J$65,K409*SUMPRODUCT(Z409:AC409,'control variables'!$O$7:$R$7)/J409+F$65*'key variables'!$B$25/scenario!J$65))</f>
        <v>1.3147045724306767E-12</v>
      </c>
      <c r="Q409" s="10">
        <f ca="1">IF(IF($A409&gt;='key variables'!$B$26,L409*SUMPRODUCT(Z409:AC409,'control variables'!$O$4:$R$4)/J409+G$65*'key variables'!$B$25/scenario!J$65,L409*SUMPRODUCT(Z409:AC409,'control variables'!$O$7:$R$7)/J409+G$65*'key variables'!$B$25/scenario!J$65)&lt;'key variables'!$B$28,0,IF($A409&gt;='key variables'!$B$26,L409*SUMPRODUCT(Z409:AC409,'control variables'!$O$4:$R$4)/J409+G$65*'key variables'!$B$25/scenario!J$65,L409*SUMPRODUCT(Z409:AC409,'control variables'!$O$7:$R$7)/J409+G$65*'key variables'!$B$25/scenario!J$65))</f>
        <v>1.5175210633235193E-12</v>
      </c>
      <c r="R409" s="10">
        <f ca="1">IF(IF($A409&gt;='key variables'!$B$26,M409*SUMPRODUCT(Z409:AC409,'control variables'!$O$5:$R$5)/J409+H$65*'key variables'!$B$25/scenario!J$65,M409*SUMPRODUCT(Z409:AC409,'control variables'!$O$7:$R$7)/J409+H$65*'key variables'!$B$25/scenario!J$65)&lt;'key variables'!$B$28,0,IF($A409&gt;='key variables'!$B$26,M409*SUMPRODUCT(Z409:AC409,'control variables'!$O$5:$R$5)/J409+H$65*'key variables'!$B$25/scenario!J$65,M409*SUMPRODUCT(Z409:AC409,'control variables'!$O$7:$R$7)/J409+H$65*'key variables'!$B$25/scenario!J$65))</f>
        <v>4.5453076260550434E-12</v>
      </c>
      <c r="S409" s="10">
        <f ca="1">IF(IF($A409&gt;='key variables'!$B$26,N409*SUMPRODUCT(Z409:AC409,'control variables'!$O$6:$R$6)/J409+I$65*'key variables'!$B$25/scenario!J$65,N409*SUMPRODUCT(Z409:AC409,'control variables'!$O$7:$R$7)/J409+I$65*'key variables'!$B$25/scenario!J$65)&lt;'key variables'!$B$28,0,IF($A409&gt;='key variables'!$B$26,N409*SUMPRODUCT(Z409:AC409,'control variables'!$O$6:$R$6)/J409+I$65*'key variables'!$B$25/scenario!J$65,N409*SUMPRODUCT(Z409:AC409,'control variables'!$O$7:$R$7)/J409+I$65*'key variables'!$B$25/scenario!J$65))</f>
        <v>2.0430932783230065E-12</v>
      </c>
      <c r="T409" s="10">
        <f t="shared" ca="1" si="304"/>
        <v>9.4206265401322455E-12</v>
      </c>
      <c r="U409" s="82">
        <f ca="1">SUMPRODUCT(P379:P408,'control variables'!AD$7:AD$36)</f>
        <v>2.7874169109027705E-12</v>
      </c>
      <c r="V409" s="82">
        <f ca="1">SUMPRODUCT(Q379:Q408,'control variables'!AE$7:AE$36)</f>
        <v>3.2174253921841991E-12</v>
      </c>
      <c r="W409" s="82">
        <f ca="1">SUMPRODUCT(R379:R408,'control variables'!AF$7:AF$36)</f>
        <v>9.6368930387889205E-12</v>
      </c>
      <c r="X409" s="82">
        <f ca="1">SUMPRODUCT(S379:S408,'control variables'!AG$7:AG$36)</f>
        <v>4.3317357176451291E-12</v>
      </c>
      <c r="Y409" s="82">
        <f t="shared" ca="1" si="298"/>
        <v>1.9973471059521019E-11</v>
      </c>
      <c r="Z409" s="10">
        <f ca="1">IF($A409&gt;='key variables'!$B$26,SUMPRODUCT(P379:P408,'control variables'!V$7:V$36)*$E409,SUMPRODUCT(P379:P408,'control variables'!Z$7:Z$36)*$E409)</f>
        <v>6.801579446269379E-12</v>
      </c>
      <c r="AA409" s="10">
        <f ca="1">IF($A409&gt;='key variables'!$B$26,SUMPRODUCT(Q379:Q408,'control variables'!W$7:W$36)*$E409,SUMPRODUCT(Q379:Q408,'control variables'!AA$7:AA$36)*$E409)</f>
        <v>7.8508436724299472E-12</v>
      </c>
      <c r="AB409" s="10">
        <f ca="1">IF($A409&gt;='key variables'!$B$26,SUMPRODUCT(R379:R408,'control variables'!X$7:X$36)*$E409,SUMPRODUCT(R379:R408,'control variables'!AB$7:AB$36)*$E409)</f>
        <v>2.3514994603837187E-11</v>
      </c>
      <c r="AC409" s="10">
        <f ca="1">IF($A409&gt;='key variables'!$B$26,SUMPRODUCT(S379:S408,'control variables'!Y$7:Y$36)*$E409,SUMPRODUCT(S379:S408,'control variables'!AC$7:AC$36)*$E409)</f>
        <v>1.0569873673566783E-11</v>
      </c>
      <c r="AD409" s="10">
        <f t="shared" ca="1" si="299"/>
        <v>4.8737291396103293E-11</v>
      </c>
      <c r="AE409" s="82">
        <f ca="1">SUMPRODUCT(P379:P408,'control variables'!AL$7:AL$36)</f>
        <v>9.2606946870550524E-12</v>
      </c>
      <c r="AF409" s="82">
        <f ca="1">SUMPRODUCT(Q379:Q408,'control variables'!AM$7:AM$36)</f>
        <v>1.0661371617986723E-11</v>
      </c>
      <c r="AG409" s="82">
        <f ca="1">SUMPRODUCT(R379:R408,'control variables'!AN$7:AN$36)</f>
        <v>3.0398372413368212E-11</v>
      </c>
      <c r="AH409" s="82">
        <f ca="1">SUMPRODUCT(S379:S408,'control variables'!AO$7:AO$36)</f>
        <v>1.3162193726458885E-11</v>
      </c>
      <c r="AI409" s="82">
        <f t="shared" ca="1" si="262"/>
        <v>6.3482632444868879E-11</v>
      </c>
      <c r="AJ409" s="10">
        <f ca="1">SUMPRODUCT(P379:P408,'control variables'!AP$7:AP$36)</f>
        <v>8.8486297924700785E-15</v>
      </c>
      <c r="AK409" s="10">
        <f ca="1">SUMPRODUCT(Q379:Q408,'control variables'!AQ$7:AQ$36)</f>
        <v>2.5534219575275361E-14</v>
      </c>
      <c r="AL409" s="10">
        <f ca="1">SUMPRODUCT(R379:R408,'control variables'!AR$7:AR$36)</f>
        <v>9.1776689575572746E-13</v>
      </c>
      <c r="AM409" s="10">
        <f ca="1">SUMPRODUCT(S379:S408,'control variables'!AS$7:AS$36)</f>
        <v>6.875527943871052E-13</v>
      </c>
      <c r="AN409" s="10">
        <f t="shared" ca="1" si="284"/>
        <v>1.639702539510578E-12</v>
      </c>
      <c r="AO409" s="82">
        <f ca="1">SUMPRODUCT(P379:P408,'control variables'!AX$7:AX$36)</f>
        <v>1.2032786155410808E-14</v>
      </c>
      <c r="AP409" s="82">
        <f ca="1">SUMPRODUCT(Q379:Q408,'control variables'!AY$7:AY$36)</f>
        <v>2.7778113538532414E-14</v>
      </c>
      <c r="AQ409" s="82">
        <f ca="1">SUMPRODUCT(R379:R408,'control variables'!AZ$7:AZ$36)</f>
        <v>2.4960458412536103E-13</v>
      </c>
      <c r="AR409" s="82">
        <f ca="1">SUMPRODUCT(S379:S408,'control variables'!BA$7:BA$36)</f>
        <v>1.8699337500717676E-13</v>
      </c>
      <c r="AS409" s="82">
        <f t="shared" ca="1" si="285"/>
        <v>4.7640885882648104E-13</v>
      </c>
      <c r="AT409" s="10">
        <f ca="1">SUMPRODUCT(P379:P408,'control variables'!AT$7:AT$36)</f>
        <v>-1.061940333645844E-14</v>
      </c>
      <c r="AU409" s="10">
        <f ca="1">SUMPRODUCT(Q379:Q408,'control variables'!AU$7:AU$36)</f>
        <v>1.1519716425547196E-14</v>
      </c>
      <c r="AV409" s="10">
        <f ca="1">SUMPRODUCT(R379:R408,'control variables'!AV$7:AV$36)</f>
        <v>4.9604822076565271E-12</v>
      </c>
      <c r="AW409" s="10">
        <f ca="1">SUMPRODUCT(S379:S408,'control variables'!AW$7:AW$36)</f>
        <v>3.7161869960163875E-12</v>
      </c>
      <c r="AX409" s="10">
        <f t="shared" ca="1" si="263"/>
        <v>8.6775695167620027E-12</v>
      </c>
      <c r="AY409" s="82">
        <f ca="1">SUMPRODUCT(P379:P408,'control variables'!BB$7:BB$36)</f>
        <v>3.848964905602308E-14</v>
      </c>
      <c r="AZ409" s="82">
        <f ca="1">SUMPRODUCT(Q379:Q408,'control variables'!BC$7:BC$36)</f>
        <v>9.8148536455354043E-14</v>
      </c>
      <c r="BA409" s="82">
        <f ca="1">SUMPRODUCT(R379:R408,'control variables'!BD$7:BD$36)</f>
        <v>6.8706992409213805E-13</v>
      </c>
      <c r="BB409" s="82">
        <f ca="1">SUMPRODUCT(S379:S408,'control variables'!BE$7:BE$36)</f>
        <v>9.7637540870892773E-14</v>
      </c>
      <c r="BC409" s="82">
        <f t="shared" ca="1" si="286"/>
        <v>9.2134565047440789E-13</v>
      </c>
      <c r="BD409" s="10">
        <f ca="1">SUMPRODUCT(P379:P408,'control variables'!BF$7:BF$36)</f>
        <v>8.051699331001397E-15</v>
      </c>
      <c r="BE409" s="10">
        <f ca="1">SUMPRODUCT(Q379:Q408,'control variables'!BG$7:BG$36)</f>
        <v>9.2938167148473828E-15</v>
      </c>
      <c r="BF409" s="10">
        <f ca="1">SUMPRODUCT(R379:R408,'control variables'!BH$7:BH$36)</f>
        <v>2.7837014595788731E-13</v>
      </c>
      <c r="BG409" s="10">
        <f ca="1">SUMPRODUCT(S379:S408,'control variables'!BI$7:BI$36)</f>
        <v>6.2563001328247887E-13</v>
      </c>
      <c r="BH409" s="10">
        <f t="shared" ca="1" si="287"/>
        <v>9.2134567528621503E-13</v>
      </c>
      <c r="BI409" s="82">
        <f t="shared" ca="1" si="264"/>
        <v>9.2885649327746178E-12</v>
      </c>
      <c r="BJ409" s="82">
        <f t="shared" ca="1" si="265"/>
        <v>1.0771039870867624E-11</v>
      </c>
      <c r="BK409" s="82">
        <f t="shared" ca="1" si="266"/>
        <v>3.6045924545116877E-11</v>
      </c>
      <c r="BL409" s="82">
        <f t="shared" ca="1" si="267"/>
        <v>1.6976018263346165E-11</v>
      </c>
      <c r="BM409" s="82">
        <f t="shared" ca="1" si="257"/>
        <v>7.3081547612105281E-11</v>
      </c>
      <c r="BN409" s="10">
        <f ca="1">BN408+BI409-INDIRECT(ADDRESS(MAX($D409-'key variables'!$B$9*30,34),scenario!BI$4),TRUE)</f>
        <v>9439390.0751690175</v>
      </c>
      <c r="BO409" s="10">
        <f ca="1">BO408+BJ409-INDIRECT(ADDRESS(MAX($D409-'key variables'!$B$9*30,34),scenario!BJ$4),TRUE)</f>
        <v>10895583.360992203</v>
      </c>
      <c r="BP409" s="10">
        <f ca="1">BP408+BK409-INDIRECT(ADDRESS(MAX($D409-'key variables'!$B$9*30,34),scenario!BK$4),TRUE)</f>
        <v>32531162.537994072</v>
      </c>
      <c r="BQ409" s="10">
        <f ca="1">BQ408+BL409-INDIRECT(ADDRESS(MAX($D409-'key variables'!$B$9*30,34),scenario!BL$4),TRUE)</f>
        <v>14415841.516535141</v>
      </c>
      <c r="BR409" s="10">
        <f t="shared" ca="1" si="288"/>
        <v>67281977.490690395</v>
      </c>
      <c r="BS409" s="82">
        <f t="shared" ca="1" si="269"/>
        <v>-2.294169570103482E-9</v>
      </c>
      <c r="BT409" s="82">
        <f t="shared" ca="1" si="270"/>
        <v>-2.8576997134305827E-10</v>
      </c>
      <c r="BU409" s="82">
        <f t="shared" ca="1" si="271"/>
        <v>-4.0618802780298283E-9</v>
      </c>
      <c r="BV409" s="82">
        <f t="shared" ca="1" si="272"/>
        <v>-2.8984605079139071E-9</v>
      </c>
      <c r="BW409" s="82">
        <f t="shared" ca="1" si="289"/>
        <v>-9.5402803273902759E-9</v>
      </c>
      <c r="BX409" s="10">
        <f t="shared" ca="1" si="273"/>
        <v>-1.6498247852012201E-12</v>
      </c>
      <c r="BY409" s="10">
        <f t="shared" ca="1" si="274"/>
        <v>3.3814828265992142E-12</v>
      </c>
      <c r="BZ409" s="10">
        <f t="shared" ca="1" si="275"/>
        <v>-3.0620989287857569E-11</v>
      </c>
      <c r="CA409" s="10">
        <f t="shared" ca="1" si="276"/>
        <v>-1.6950463415319847E-11</v>
      </c>
      <c r="CB409" s="10">
        <v>0</v>
      </c>
      <c r="CC409" s="82">
        <f t="shared" ca="1" si="277"/>
        <v>3.5141189965436376E-13</v>
      </c>
      <c r="CD409" s="82">
        <f t="shared" ca="1" si="278"/>
        <v>4.2757161120746525E-13</v>
      </c>
      <c r="CE409" s="82">
        <f t="shared" ca="1" si="279"/>
        <v>2.1562193357023187E-10</v>
      </c>
      <c r="CF409" s="82">
        <f t="shared" ca="1" si="280"/>
        <v>5.6855193143112329E-11</v>
      </c>
      <c r="CG409" s="82">
        <f t="shared" ca="1" si="290"/>
        <v>2.73256110224206E-10</v>
      </c>
      <c r="CH409" s="13" t="str">
        <f t="shared" ca="1" si="291"/>
        <v/>
      </c>
      <c r="CI409" s="81">
        <f t="shared" ca="1" si="300"/>
        <v>0.1131775965863165</v>
      </c>
      <c r="CJ409" s="81">
        <f t="shared" ca="1" si="301"/>
        <v>0.13063724757458739</v>
      </c>
      <c r="CK409" s="81">
        <f t="shared" ca="1" si="302"/>
        <v>0.39004625943939081</v>
      </c>
      <c r="CL409" s="81">
        <f t="shared" ca="1" si="303"/>
        <v>0.17284488538116416</v>
      </c>
      <c r="CM409" s="89">
        <f t="shared" ca="1" si="292"/>
        <v>0.80670598898145884</v>
      </c>
    </row>
    <row r="410" spans="1:91" x14ac:dyDescent="0.3">
      <c r="A410">
        <v>345</v>
      </c>
      <c r="B410" s="3">
        <f t="shared" si="305"/>
        <v>1.1472222222222221</v>
      </c>
      <c r="C410" s="3">
        <f t="shared" si="293"/>
        <v>11.5</v>
      </c>
      <c r="D410" s="4">
        <f t="shared" ca="1" si="281"/>
        <v>410</v>
      </c>
      <c r="E410" s="58">
        <f>(0.5*(COS(B410*2*PI())+1)*('key variables'!$B$4-'key variables'!$B$6)+'key variables'!$B$6)/'key variables'!$B$4</f>
        <v>1</v>
      </c>
      <c r="F410" s="10">
        <f t="shared" ca="1" si="294"/>
        <v>11689222.907461114</v>
      </c>
      <c r="G410" s="10">
        <f t="shared" ca="1" si="295"/>
        <v>13492492.798713122</v>
      </c>
      <c r="H410" s="10">
        <f t="shared" ca="1" si="296"/>
        <v>40309474.521088287</v>
      </c>
      <c r="I410" s="10">
        <f t="shared" ca="1" si="297"/>
        <v>17912154.249750931</v>
      </c>
      <c r="J410" s="10">
        <f t="shared" ca="1" si="282"/>
        <v>83403344.477013454</v>
      </c>
      <c r="K410" s="82">
        <f t="shared" ca="1" si="258"/>
        <v>2249832.832292099</v>
      </c>
      <c r="L410" s="82">
        <f t="shared" ca="1" si="259"/>
        <v>2596909.4377209195</v>
      </c>
      <c r="M410" s="82">
        <f t="shared" ca="1" si="260"/>
        <v>7778311.9830942191</v>
      </c>
      <c r="N410" s="82">
        <f t="shared" ca="1" si="261"/>
        <v>3496312.733215793</v>
      </c>
      <c r="O410" s="82">
        <f t="shared" ca="1" si="283"/>
        <v>16121366.986323033</v>
      </c>
      <c r="P410" s="10">
        <f ca="1">IF(IF($A410&gt;='key variables'!$B$26,K410*SUMPRODUCT(Z410:AC410,'control variables'!$O$3:$R$3)/J410+F$65*'key variables'!$B$25/scenario!J$65,K410*SUMPRODUCT(Z410:AC410,'control variables'!$O$7:$R$7)/J410+F$65*'key variables'!$B$25/scenario!J$65)&lt;'key variables'!$B$28,0,IF($A410&gt;='key variables'!$B$26,K410*SUMPRODUCT(Z410:AC410,'control variables'!$O$3:$R$3)/J410+F$65*'key variables'!$B$25/scenario!J$65,K410*SUMPRODUCT(Z410:AC410,'control variables'!$O$7:$R$7)/J410+F$65*'key variables'!$B$25/scenario!J$65))</f>
        <v>1.1312365325702691E-12</v>
      </c>
      <c r="Q410" s="10">
        <f ca="1">IF(IF($A410&gt;='key variables'!$B$26,L410*SUMPRODUCT(Z410:AC410,'control variables'!$O$4:$R$4)/J410+G$65*'key variables'!$B$25/scenario!J$65,L410*SUMPRODUCT(Z410:AC410,'control variables'!$O$7:$R$7)/J410+G$65*'key variables'!$B$25/scenario!J$65)&lt;'key variables'!$B$28,0,IF($A410&gt;='key variables'!$B$26,L410*SUMPRODUCT(Z410:AC410,'control variables'!$O$4:$R$4)/J410+G$65*'key variables'!$B$25/scenario!J$65,L410*SUMPRODUCT(Z410:AC410,'control variables'!$O$7:$R$7)/J410+G$65*'key variables'!$B$25/scenario!J$65))</f>
        <v>1.3057498253030258E-12</v>
      </c>
      <c r="R410" s="10">
        <f ca="1">IF(IF($A410&gt;='key variables'!$B$26,M410*SUMPRODUCT(Z410:AC410,'control variables'!$O$5:$R$5)/J410+H$65*'key variables'!$B$25/scenario!J$65,M410*SUMPRODUCT(Z410:AC410,'control variables'!$O$7:$R$7)/J410+H$65*'key variables'!$B$25/scenario!J$65)&lt;'key variables'!$B$28,0,IF($A410&gt;='key variables'!$B$26,M410*SUMPRODUCT(Z410:AC410,'control variables'!$O$5:$R$5)/J410+H$65*'key variables'!$B$25/scenario!J$65,M410*SUMPRODUCT(Z410:AC410,'control variables'!$O$7:$R$7)/J410+H$65*'key variables'!$B$25/scenario!J$65))</f>
        <v>3.9110064315493449E-12</v>
      </c>
      <c r="S410" s="10">
        <f ca="1">IF(IF($A410&gt;='key variables'!$B$26,N410*SUMPRODUCT(Z410:AC410,'control variables'!$O$6:$R$6)/J410+I$65*'key variables'!$B$25/scenario!J$65,N410*SUMPRODUCT(Z410:AC410,'control variables'!$O$7:$R$7)/J410+I$65*'key variables'!$B$25/scenario!J$65)&lt;'key variables'!$B$28,0,IF($A410&gt;='key variables'!$B$26,N410*SUMPRODUCT(Z410:AC410,'control variables'!$O$6:$R$6)/J410+I$65*'key variables'!$B$25/scenario!J$65,N410*SUMPRODUCT(Z410:AC410,'control variables'!$O$7:$R$7)/J410+I$65*'key variables'!$B$25/scenario!J$65))</f>
        <v>1.7579780312277041E-12</v>
      </c>
      <c r="T410" s="10">
        <f t="shared" ca="1" si="304"/>
        <v>8.1059708206503448E-12</v>
      </c>
      <c r="U410" s="82">
        <f ca="1">SUMPRODUCT(P380:P409,'control variables'!AD$7:AD$36)</f>
        <v>2.3984307252294484E-12</v>
      </c>
      <c r="V410" s="82">
        <f ca="1">SUMPRODUCT(Q380:Q409,'control variables'!AE$7:AE$36)</f>
        <v>2.7684311903843384E-12</v>
      </c>
      <c r="W410" s="82">
        <f ca="1">SUMPRODUCT(R380:R409,'control variables'!AF$7:AF$36)</f>
        <v>8.2920571621614045E-12</v>
      </c>
      <c r="X410" s="82">
        <f ca="1">SUMPRODUCT(S380:S409,'control variables'!AG$7:AG$36)</f>
        <v>3.7272386481321416E-12</v>
      </c>
      <c r="Y410" s="82">
        <f t="shared" ca="1" si="298"/>
        <v>1.7186157725907332E-11</v>
      </c>
      <c r="Z410" s="10">
        <f ca="1">IF($A410&gt;='key variables'!$B$26,SUMPRODUCT(P380:P409,'control variables'!V$7:V$36)*$E410,SUMPRODUCT(P380:P409,'control variables'!Z$7:Z$36)*$E410)</f>
        <v>5.8524137742775582E-12</v>
      </c>
      <c r="AA410" s="10">
        <f ca="1">IF($A410&gt;='key variables'!$B$26,SUMPRODUCT(Q380:Q409,'control variables'!W$7:W$36)*$E410,SUMPRODUCT(Q380:Q409,'control variables'!AA$7:AA$36)*$E410)</f>
        <v>6.7552523661882878E-12</v>
      </c>
      <c r="AB410" s="10">
        <f ca="1">IF($A410&gt;='key variables'!$B$26,SUMPRODUCT(R380:R409,'control variables'!X$7:X$36)*$E410,SUMPRODUCT(R380:R409,'control variables'!AB$7:AB$36)*$E410)</f>
        <v>2.0233458920639766E-11</v>
      </c>
      <c r="AC410" s="10">
        <f ca="1">IF($A410&gt;='key variables'!$B$26,SUMPRODUCT(S380:S409,'control variables'!Y$7:Y$36)*$E410,SUMPRODUCT(S380:S409,'control variables'!AC$7:AC$36)*$E410)</f>
        <v>9.0948396277993042E-12</v>
      </c>
      <c r="AD410" s="10">
        <f t="shared" ca="1" si="299"/>
        <v>4.1935964688904916E-11</v>
      </c>
      <c r="AE410" s="82">
        <f ca="1">SUMPRODUCT(P380:P409,'control variables'!AL$7:AL$36)</f>
        <v>7.9683575813595637E-12</v>
      </c>
      <c r="AF410" s="82">
        <f ca="1">SUMPRODUCT(Q380:Q409,'control variables'!AM$7:AM$36)</f>
        <v>9.1735689633119608E-12</v>
      </c>
      <c r="AG410" s="82">
        <f ca="1">SUMPRODUCT(R380:R409,'control variables'!AN$7:AN$36)</f>
        <v>2.615625603332387E-11</v>
      </c>
      <c r="AH410" s="82">
        <f ca="1">SUMPRODUCT(S380:S409,'control variables'!AO$7:AO$36)</f>
        <v>1.1325399412439186E-11</v>
      </c>
      <c r="AI410" s="82">
        <f t="shared" ca="1" si="262"/>
        <v>5.4623581990434575E-11</v>
      </c>
      <c r="AJ410" s="10">
        <f ca="1">SUMPRODUCT(P380:P409,'control variables'!AP$7:AP$36)</f>
        <v>7.613796661500276E-15</v>
      </c>
      <c r="AK410" s="10">
        <f ca="1">SUMPRODUCT(Q380:Q409,'control variables'!AQ$7:AQ$36)</f>
        <v>2.1970899485667902E-14</v>
      </c>
      <c r="AL410" s="10">
        <f ca="1">SUMPRODUCT(R380:R409,'control variables'!AR$7:AR$36)</f>
        <v>7.8969181566243687E-13</v>
      </c>
      <c r="AM410" s="10">
        <f ca="1">SUMPRODUCT(S380:S409,'control variables'!AS$7:AS$36)</f>
        <v>5.9160427018479866E-13</v>
      </c>
      <c r="AN410" s="10">
        <f t="shared" ca="1" si="284"/>
        <v>1.4108807819944036E-12</v>
      </c>
      <c r="AO410" s="82">
        <f ca="1">SUMPRODUCT(P380:P409,'control variables'!AX$7:AX$36)</f>
        <v>1.0353601541401959E-14</v>
      </c>
      <c r="AP410" s="82">
        <f ca="1">SUMPRODUCT(Q380:Q409,'control variables'!AY$7:AY$36)</f>
        <v>2.3901656310950108E-14</v>
      </c>
      <c r="AQ410" s="82">
        <f ca="1">SUMPRODUCT(R380:R409,'control variables'!AZ$7:AZ$36)</f>
        <v>2.1477207136929319E-13</v>
      </c>
      <c r="AR410" s="82">
        <f ca="1">SUMPRODUCT(S380:S409,'control variables'!BA$7:BA$36)</f>
        <v>1.6089830490635539E-13</v>
      </c>
      <c r="AS410" s="82">
        <f t="shared" ca="1" si="285"/>
        <v>4.0992563412800066E-13</v>
      </c>
      <c r="AT410" s="10">
        <f ca="1">SUMPRODUCT(P380:P409,'control variables'!AT$7:AT$36)</f>
        <v>-9.1374573879287475E-15</v>
      </c>
      <c r="AU410" s="10">
        <f ca="1">SUMPRODUCT(Q380:Q409,'control variables'!AU$7:AU$36)</f>
        <v>9.9121310891431663E-15</v>
      </c>
      <c r="AV410" s="10">
        <f ca="1">SUMPRODUCT(R380:R409,'control variables'!AV$7:AV$36)</f>
        <v>4.268243079196997E-12</v>
      </c>
      <c r="AW410" s="10">
        <f ca="1">SUMPRODUCT(S380:S409,'control variables'!AW$7:AW$36)</f>
        <v>3.1975902266651388E-12</v>
      </c>
      <c r="AX410" s="10">
        <f t="shared" ca="1" si="263"/>
        <v>7.4666079795633505E-12</v>
      </c>
      <c r="AY410" s="82">
        <f ca="1">SUMPRODUCT(P380:P409,'control variables'!BB$7:BB$36)</f>
        <v>3.3118388762794046E-14</v>
      </c>
      <c r="AZ410" s="82">
        <f ca="1">SUMPRODUCT(Q380:Q409,'control variables'!BC$7:BC$36)</f>
        <v>8.4451832286036907E-14</v>
      </c>
      <c r="BA410" s="82">
        <f ca="1">SUMPRODUCT(R380:R409,'control variables'!BD$7:BD$36)</f>
        <v>5.9118878481294047E-13</v>
      </c>
      <c r="BB410" s="82">
        <f ca="1">SUMPRODUCT(S380:S409,'control variables'!BE$7:BE$36)</f>
        <v>8.4012146530585439E-14</v>
      </c>
      <c r="BC410" s="82">
        <f t="shared" ca="1" si="286"/>
        <v>7.9277115239235691E-13</v>
      </c>
      <c r="BD410" s="10">
        <f ca="1">SUMPRODUCT(P380:P409,'control variables'!BF$7:BF$36)</f>
        <v>6.9280784622665881E-15</v>
      </c>
      <c r="BE410" s="10">
        <f ca="1">SUMPRODUCT(Q380:Q409,'control variables'!BG$7:BG$36)</f>
        <v>7.9968574045572747E-15</v>
      </c>
      <c r="BF410" s="10">
        <f ca="1">SUMPRODUCT(R380:R409,'control variables'!BH$7:BH$36)</f>
        <v>2.3952337680112904E-13</v>
      </c>
      <c r="BG410" s="10">
        <f ca="1">SUMPRODUCT(S380:S409,'control variables'!BI$7:BI$36)</f>
        <v>5.3832286107370425E-13</v>
      </c>
      <c r="BH410" s="10">
        <f t="shared" ca="1" si="287"/>
        <v>7.9277117374165708E-13</v>
      </c>
      <c r="BI410" s="82">
        <f t="shared" ca="1" si="264"/>
        <v>7.9923385127344284E-12</v>
      </c>
      <c r="BJ410" s="82">
        <f t="shared" ca="1" si="265"/>
        <v>9.2679329266871404E-12</v>
      </c>
      <c r="BK410" s="82">
        <f t="shared" ca="1" si="266"/>
        <v>3.1015687897333805E-11</v>
      </c>
      <c r="BL410" s="82">
        <f t="shared" ca="1" si="267"/>
        <v>1.460700178563491E-11</v>
      </c>
      <c r="BM410" s="82">
        <f t="shared" ca="1" si="257"/>
        <v>6.288296112239028E-11</v>
      </c>
      <c r="BN410" s="10">
        <f ca="1">BN409+BI410-INDIRECT(ADDRESS(MAX($D410-'key variables'!$B$9*30,34),scenario!BI$4),TRUE)</f>
        <v>9439390.0751690175</v>
      </c>
      <c r="BO410" s="10">
        <f ca="1">BO409+BJ410-INDIRECT(ADDRESS(MAX($D410-'key variables'!$B$9*30,34),scenario!BJ$4),TRUE)</f>
        <v>10895583.360992203</v>
      </c>
      <c r="BP410" s="10">
        <f ca="1">BP409+BK410-INDIRECT(ADDRESS(MAX($D410-'key variables'!$B$9*30,34),scenario!BK$4),TRUE)</f>
        <v>32531162.537994072</v>
      </c>
      <c r="BQ410" s="10">
        <f ca="1">BQ409+BL410-INDIRECT(ADDRESS(MAX($D410-'key variables'!$B$9*30,34),scenario!BL$4),TRUE)</f>
        <v>14415841.516535141</v>
      </c>
      <c r="BR410" s="10">
        <f t="shared" ca="1" si="288"/>
        <v>67281977.490690395</v>
      </c>
      <c r="BS410" s="82">
        <f t="shared" ca="1" si="269"/>
        <v>-2.3010376001621086E-9</v>
      </c>
      <c r="BT410" s="82">
        <f t="shared" ca="1" si="270"/>
        <v>-2.9374015130184694E-10</v>
      </c>
      <c r="BU410" s="82">
        <f t="shared" ca="1" si="271"/>
        <v>-4.0892244828724138E-9</v>
      </c>
      <c r="BV410" s="82">
        <f t="shared" ca="1" si="272"/>
        <v>-2.9118478545293881E-9</v>
      </c>
      <c r="BW410" s="82">
        <f t="shared" ca="1" si="289"/>
        <v>-9.5958500888657574E-9</v>
      </c>
      <c r="BX410" s="10">
        <f t="shared" ca="1" si="273"/>
        <v>-1.6795176508848788E-12</v>
      </c>
      <c r="BY410" s="10">
        <f t="shared" ca="1" si="274"/>
        <v>3.31293579321957E-12</v>
      </c>
      <c r="BZ410" s="10">
        <f t="shared" ca="1" si="275"/>
        <v>-3.123692937810235E-11</v>
      </c>
      <c r="CA410" s="10">
        <f t="shared" ca="1" si="276"/>
        <v>-1.7411900118017783E-11</v>
      </c>
      <c r="CB410" s="10">
        <v>0</v>
      </c>
      <c r="CC410" s="82">
        <f t="shared" ca="1" si="277"/>
        <v>3.5780955216239084E-13</v>
      </c>
      <c r="CD410" s="82">
        <f t="shared" ca="1" si="278"/>
        <v>4.1572872329303986E-13</v>
      </c>
      <c r="CE410" s="82">
        <f t="shared" ca="1" si="279"/>
        <v>2.1192861023532802E-10</v>
      </c>
      <c r="CF410" s="82">
        <f t="shared" ca="1" si="280"/>
        <v>5.4088308881725629E-11</v>
      </c>
      <c r="CG410" s="82">
        <f t="shared" ca="1" si="290"/>
        <v>2.6679045739250911E-10</v>
      </c>
      <c r="CH410" s="13" t="str">
        <f t="shared" ca="1" si="291"/>
        <v/>
      </c>
      <c r="CI410" s="81">
        <f t="shared" ca="1" si="300"/>
        <v>0.1131775965863165</v>
      </c>
      <c r="CJ410" s="81">
        <f t="shared" ca="1" si="301"/>
        <v>0.13063724757458739</v>
      </c>
      <c r="CK410" s="81">
        <f t="shared" ca="1" si="302"/>
        <v>0.39004625943939081</v>
      </c>
      <c r="CL410" s="81">
        <f t="shared" ca="1" si="303"/>
        <v>0.17284488538116416</v>
      </c>
      <c r="CM410" s="89">
        <f t="shared" ca="1" si="292"/>
        <v>0.80670598898145884</v>
      </c>
    </row>
    <row r="411" spans="1:91" x14ac:dyDescent="0.3">
      <c r="A411">
        <v>346</v>
      </c>
      <c r="B411" s="3">
        <f t="shared" si="305"/>
        <v>1.1499999999999999</v>
      </c>
      <c r="C411" s="3">
        <f t="shared" si="293"/>
        <v>11.533333333333333</v>
      </c>
      <c r="D411" s="4">
        <f t="shared" ca="1" si="281"/>
        <v>411</v>
      </c>
      <c r="E411" s="58">
        <f>(0.5*(COS(B411*2*PI())+1)*('key variables'!$B$4-'key variables'!$B$6)+'key variables'!$B$6)/'key variables'!$B$4</f>
        <v>1</v>
      </c>
      <c r="F411" s="10">
        <f t="shared" ca="1" si="294"/>
        <v>11689222.907461114</v>
      </c>
      <c r="G411" s="10">
        <f t="shared" ca="1" si="295"/>
        <v>13492492.798713122</v>
      </c>
      <c r="H411" s="10">
        <f t="shared" ca="1" si="296"/>
        <v>40309474.521088287</v>
      </c>
      <c r="I411" s="10">
        <f t="shared" ca="1" si="297"/>
        <v>17912154.249750931</v>
      </c>
      <c r="J411" s="10">
        <f t="shared" ca="1" si="282"/>
        <v>83403344.477013454</v>
      </c>
      <c r="K411" s="82">
        <f t="shared" ca="1" si="258"/>
        <v>2249832.832292099</v>
      </c>
      <c r="L411" s="82">
        <f t="shared" ca="1" si="259"/>
        <v>2596909.4377209195</v>
      </c>
      <c r="M411" s="82">
        <f t="shared" ca="1" si="260"/>
        <v>7778311.9830942191</v>
      </c>
      <c r="N411" s="82">
        <f t="shared" ca="1" si="261"/>
        <v>3496312.733215793</v>
      </c>
      <c r="O411" s="82">
        <f t="shared" ca="1" si="283"/>
        <v>16121366.986323033</v>
      </c>
      <c r="P411" s="10">
        <f ca="1">IF(IF($A411&gt;='key variables'!$B$26,K411*SUMPRODUCT(Z411:AC411,'control variables'!$O$3:$R$3)/J411+F$65*'key variables'!$B$25/scenario!J$65,K411*SUMPRODUCT(Z411:AC411,'control variables'!$O$7:$R$7)/J411+F$65*'key variables'!$B$25/scenario!J$65)&lt;'key variables'!$B$28,0,IF($A411&gt;='key variables'!$B$26,K411*SUMPRODUCT(Z411:AC411,'control variables'!$O$3:$R$3)/J411+F$65*'key variables'!$B$25/scenario!J$65,K411*SUMPRODUCT(Z411:AC411,'control variables'!$O$7:$R$7)/J411+F$65*'key variables'!$B$25/scenario!J$65))</f>
        <v>9.7337159956449651E-13</v>
      </c>
      <c r="Q411" s="10">
        <f ca="1">IF(IF($A411&gt;='key variables'!$B$26,L411*SUMPRODUCT(Z411:AC411,'control variables'!$O$4:$R$4)/J411+G$65*'key variables'!$B$25/scenario!J$65,L411*SUMPRODUCT(Z411:AC411,'control variables'!$O$7:$R$7)/J411+G$65*'key variables'!$B$25/scenario!J$65)&lt;'key variables'!$B$28,0,IF($A411&gt;='key variables'!$B$26,L411*SUMPRODUCT(Z411:AC411,'control variables'!$O$4:$R$4)/J411+G$65*'key variables'!$B$25/scenario!J$65,L411*SUMPRODUCT(Z411:AC411,'control variables'!$O$7:$R$7)/J411+G$65*'key variables'!$B$25/scenario!J$65))</f>
        <v>1.1235314273297822E-12</v>
      </c>
      <c r="R411" s="10">
        <f ca="1">IF(IF($A411&gt;='key variables'!$B$26,M411*SUMPRODUCT(Z411:AC411,'control variables'!$O$5:$R$5)/J411+H$65*'key variables'!$B$25/scenario!J$65,M411*SUMPRODUCT(Z411:AC411,'control variables'!$O$7:$R$7)/J411+H$65*'key variables'!$B$25/scenario!J$65)&lt;'key variables'!$B$28,0,IF($A411&gt;='key variables'!$B$26,M411*SUMPRODUCT(Z411:AC411,'control variables'!$O$5:$R$5)/J411+H$65*'key variables'!$B$25/scenario!J$65,M411*SUMPRODUCT(Z411:AC411,'control variables'!$O$7:$R$7)/J411+H$65*'key variables'!$B$25/scenario!J$65))</f>
        <v>3.3652224592983149E-12</v>
      </c>
      <c r="S411" s="10">
        <f ca="1">IF(IF($A411&gt;='key variables'!$B$26,N411*SUMPRODUCT(Z411:AC411,'control variables'!$O$6:$R$6)/J411+I$65*'key variables'!$B$25/scenario!J$65,N411*SUMPRODUCT(Z411:AC411,'control variables'!$O$7:$R$7)/J411+I$65*'key variables'!$B$25/scenario!J$65)&lt;'key variables'!$B$28,0,IF($A411&gt;='key variables'!$B$26,N411*SUMPRODUCT(Z411:AC411,'control variables'!$O$6:$R$6)/J411+I$65*'key variables'!$B$25/scenario!J$65,N411*SUMPRODUCT(Z411:AC411,'control variables'!$O$7:$R$7)/J411+I$65*'key variables'!$B$25/scenario!J$65))</f>
        <v>1.5126508373694714E-12</v>
      </c>
      <c r="T411" s="10">
        <f t="shared" ca="1" si="304"/>
        <v>6.974776323562065E-12</v>
      </c>
      <c r="U411" s="82">
        <f ca="1">SUMPRODUCT(P381:P410,'control variables'!AD$7:AD$36)</f>
        <v>2.0637278626043731E-12</v>
      </c>
      <c r="V411" s="82">
        <f ca="1">SUMPRODUCT(Q381:Q410,'control variables'!AE$7:AE$36)</f>
        <v>2.3820944766927069E-12</v>
      </c>
      <c r="W411" s="82">
        <f ca="1">SUMPRODUCT(R381:R410,'control variables'!AF$7:AF$36)</f>
        <v>7.134894172198177E-12</v>
      </c>
      <c r="X411" s="82">
        <f ca="1">SUMPRODUCT(S381:S410,'control variables'!AG$7:AG$36)</f>
        <v>3.207099612180916E-12</v>
      </c>
      <c r="Y411" s="82">
        <f t="shared" ca="1" si="298"/>
        <v>1.4787816123676172E-11</v>
      </c>
      <c r="Z411" s="10">
        <f ca="1">IF($A411&gt;='key variables'!$B$26,SUMPRODUCT(P381:P410,'control variables'!V$7:V$36)*$E411,SUMPRODUCT(P381:P410,'control variables'!Z$7:Z$36)*$E411)</f>
        <v>5.0357049058862367E-12</v>
      </c>
      <c r="AA411" s="10">
        <f ca="1">IF($A411&gt;='key variables'!$B$26,SUMPRODUCT(Q381:Q410,'control variables'!W$7:W$36)*$E411,SUMPRODUCT(Q381:Q410,'control variables'!AA$7:AA$36)*$E411)</f>
        <v>5.8125516740506253E-12</v>
      </c>
      <c r="AB411" s="10">
        <f ca="1">IF($A411&gt;='key variables'!$B$26,SUMPRODUCT(R381:R410,'control variables'!X$7:X$36)*$E411,SUMPRODUCT(R381:R410,'control variables'!AB$7:AB$36)*$E411)</f>
        <v>1.7409864079935277E-11</v>
      </c>
      <c r="AC411" s="10">
        <f ca="1">IF($A411&gt;='key variables'!$B$26,SUMPRODUCT(S381:S410,'control variables'!Y$7:Y$36)*$E411,SUMPRODUCT(S381:S410,'control variables'!AC$7:AC$36)*$E411)</f>
        <v>7.8256477238933917E-12</v>
      </c>
      <c r="AD411" s="10">
        <f t="shared" ca="1" si="299"/>
        <v>3.6083768383765531E-11</v>
      </c>
      <c r="AE411" s="82">
        <f ca="1">SUMPRODUCT(P381:P410,'control variables'!AL$7:AL$36)</f>
        <v>6.8563671182428425E-12</v>
      </c>
      <c r="AF411" s="82">
        <f ca="1">SUMPRODUCT(Q381:Q410,'control variables'!AM$7:AM$36)</f>
        <v>7.8933903197468743E-12</v>
      </c>
      <c r="AG411" s="82">
        <f ca="1">SUMPRODUCT(R381:R410,'control variables'!AN$7:AN$36)</f>
        <v>2.2506130274919739E-11</v>
      </c>
      <c r="AH411" s="82">
        <f ca="1">SUMPRODUCT(S381:S410,'control variables'!AO$7:AO$36)</f>
        <v>9.7449311654969655E-12</v>
      </c>
      <c r="AI411" s="82">
        <f t="shared" ca="1" si="262"/>
        <v>4.7000818878406421E-11</v>
      </c>
      <c r="AJ411" s="10">
        <f ca="1">SUMPRODUCT(P381:P410,'control variables'!AP$7:AP$36)</f>
        <v>6.5512854489633382E-15</v>
      </c>
      <c r="AK411" s="10">
        <f ca="1">SUMPRODUCT(Q381:Q410,'control variables'!AQ$7:AQ$36)</f>
        <v>1.8904843470396766E-14</v>
      </c>
      <c r="AL411" s="10">
        <f ca="1">SUMPRODUCT(R381:R410,'control variables'!AR$7:AR$36)</f>
        <v>6.7948971204798891E-13</v>
      </c>
      <c r="AM411" s="10">
        <f ca="1">SUMPRODUCT(S381:S410,'control variables'!AS$7:AS$36)</f>
        <v>5.0904543674043133E-13</v>
      </c>
      <c r="AN411" s="10">
        <f t="shared" ca="1" si="284"/>
        <v>1.2139912777077803E-12</v>
      </c>
      <c r="AO411" s="82">
        <f ca="1">SUMPRODUCT(P381:P410,'control variables'!AX$7:AX$36)</f>
        <v>8.9087484389405138E-15</v>
      </c>
      <c r="AP411" s="82">
        <f ca="1">SUMPRODUCT(Q381:Q410,'control variables'!AY$7:AY$36)</f>
        <v>2.0566161687485275E-14</v>
      </c>
      <c r="AQ411" s="82">
        <f ca="1">SUMPRODUCT(R381:R410,'control variables'!AZ$7:AZ$36)</f>
        <v>1.8480046270740766E-13</v>
      </c>
      <c r="AR411" s="82">
        <f ca="1">SUMPRODUCT(S381:S410,'control variables'!BA$7:BA$36)</f>
        <v>1.3844482201973696E-13</v>
      </c>
      <c r="AS411" s="82">
        <f t="shared" ca="1" si="285"/>
        <v>3.5272019485357041E-13</v>
      </c>
      <c r="AT411" s="10">
        <f ca="1">SUMPRODUCT(P381:P410,'control variables'!AT$7:AT$36)</f>
        <v>-7.8623181426366775E-15</v>
      </c>
      <c r="AU411" s="10">
        <f ca="1">SUMPRODUCT(Q381:Q410,'control variables'!AU$7:AU$36)</f>
        <v>8.5288855297227087E-15</v>
      </c>
      <c r="AV411" s="10">
        <f ca="1">SUMPRODUCT(R381:R410,'control variables'!AV$7:AV$36)</f>
        <v>3.6726064564839384E-12</v>
      </c>
      <c r="AW411" s="10">
        <f ca="1">SUMPRODUCT(S381:S410,'control variables'!AW$7:AW$36)</f>
        <v>2.7513640375537575E-12</v>
      </c>
      <c r="AX411" s="10">
        <f t="shared" ca="1" si="263"/>
        <v>6.4246370614247822E-12</v>
      </c>
      <c r="AY411" s="82">
        <f ca="1">SUMPRODUCT(P381:P410,'control variables'!BB$7:BB$36)</f>
        <v>2.8496691997557321E-14</v>
      </c>
      <c r="AZ411" s="82">
        <f ca="1">SUMPRODUCT(Q381:Q410,'control variables'!BC$7:BC$36)</f>
        <v>7.2666513776424643E-14</v>
      </c>
      <c r="BA411" s="82">
        <f ca="1">SUMPRODUCT(R381:R410,'control variables'!BD$7:BD$36)</f>
        <v>5.0868793267354769E-13</v>
      </c>
      <c r="BB411" s="82">
        <f ca="1">SUMPRODUCT(S381:S410,'control variables'!BE$7:BE$36)</f>
        <v>7.2288186508194443E-14</v>
      </c>
      <c r="BC411" s="82">
        <f t="shared" ca="1" si="286"/>
        <v>6.821393249557241E-13</v>
      </c>
      <c r="BD411" s="10">
        <f ca="1">SUMPRODUCT(P381:P410,'control variables'!BF$7:BF$36)</f>
        <v>5.9612597547594426E-15</v>
      </c>
      <c r="BE411" s="10">
        <f ca="1">SUMPRODUCT(Q381:Q410,'control variables'!BG$7:BG$36)</f>
        <v>6.8808897690718694E-15</v>
      </c>
      <c r="BF411" s="10">
        <f ca="1">SUMPRODUCT(R381:R410,'control variables'!BH$7:BH$36)</f>
        <v>2.0609770432384988E-13</v>
      </c>
      <c r="BG411" s="10">
        <f ca="1">SUMPRODUCT(S381:S410,'control variables'!BI$7:BI$36)</f>
        <v>4.6319948947803188E-13</v>
      </c>
      <c r="BH411" s="10">
        <f t="shared" ca="1" si="287"/>
        <v>6.8213934332571308E-13</v>
      </c>
      <c r="BI411" s="82">
        <f t="shared" ca="1" si="264"/>
        <v>6.8770014920977626E-12</v>
      </c>
      <c r="BJ411" s="82">
        <f t="shared" ca="1" si="265"/>
        <v>7.9745857190530215E-12</v>
      </c>
      <c r="BK411" s="82">
        <f t="shared" ca="1" si="266"/>
        <v>2.6687424664077226E-11</v>
      </c>
      <c r="BL411" s="82">
        <f t="shared" ca="1" si="267"/>
        <v>1.2568583389558917E-11</v>
      </c>
      <c r="BM411" s="82">
        <f t="shared" ca="1" si="257"/>
        <v>5.4107595264786927E-11</v>
      </c>
      <c r="BN411" s="10">
        <f ca="1">BN410+BI411-INDIRECT(ADDRESS(MAX($D411-'key variables'!$B$9*30,34),scenario!BI$4),TRUE)</f>
        <v>9439390.0751690175</v>
      </c>
      <c r="BO411" s="10">
        <f ca="1">BO410+BJ411-INDIRECT(ADDRESS(MAX($D411-'key variables'!$B$9*30,34),scenario!BJ$4),TRUE)</f>
        <v>10895583.360992203</v>
      </c>
      <c r="BP411" s="10">
        <f ca="1">BP410+BK411-INDIRECT(ADDRESS(MAX($D411-'key variables'!$B$9*30,34),scenario!BK$4),TRUE)</f>
        <v>32531162.537994072</v>
      </c>
      <c r="BQ411" s="10">
        <f ca="1">BQ410+BL411-INDIRECT(ADDRESS(MAX($D411-'key variables'!$B$9*30,34),scenario!BL$4),TRUE)</f>
        <v>14415841.516535141</v>
      </c>
      <c r="BR411" s="10">
        <f t="shared" ca="1" si="288"/>
        <v>67281977.490690395</v>
      </c>
      <c r="BS411" s="82">
        <f t="shared" ca="1" si="269"/>
        <v>-2.3069471913143969E-9</v>
      </c>
      <c r="BT411" s="82">
        <f t="shared" ca="1" si="270"/>
        <v>-3.0059808648333928E-10</v>
      </c>
      <c r="BU411" s="82">
        <f t="shared" ca="1" si="271"/>
        <v>-4.1127527827815159E-9</v>
      </c>
      <c r="BV411" s="82">
        <f t="shared" ca="1" si="272"/>
        <v>-2.923366986571056E-9</v>
      </c>
      <c r="BW411" s="82">
        <f t="shared" ca="1" si="289"/>
        <v>-9.6436650471503083E-9</v>
      </c>
      <c r="BX411" s="10">
        <f t="shared" ca="1" si="273"/>
        <v>-1.7050668541982552E-12</v>
      </c>
      <c r="BY411" s="10">
        <f t="shared" ca="1" si="274"/>
        <v>3.2539545513615588E-12</v>
      </c>
      <c r="BZ411" s="10">
        <f t="shared" ca="1" si="275"/>
        <v>-3.1766914552392337E-11</v>
      </c>
      <c r="CA411" s="10">
        <f t="shared" ca="1" si="276"/>
        <v>-1.7808942971984273E-11</v>
      </c>
      <c r="CB411" s="10">
        <v>0</v>
      </c>
      <c r="CC411" s="82">
        <f t="shared" ca="1" si="277"/>
        <v>3.6331440731505039E-13</v>
      </c>
      <c r="CD411" s="82">
        <f t="shared" ca="1" si="278"/>
        <v>4.0553851954622865E-13</v>
      </c>
      <c r="CE411" s="82">
        <f t="shared" ca="1" si="279"/>
        <v>2.0875069302818466E-10</v>
      </c>
      <c r="CF411" s="82">
        <f t="shared" ca="1" si="280"/>
        <v>5.1707545458892571E-11</v>
      </c>
      <c r="CG411" s="82">
        <f t="shared" ca="1" si="290"/>
        <v>2.6122709141393849E-10</v>
      </c>
      <c r="CH411" s="13" t="str">
        <f t="shared" ca="1" si="291"/>
        <v/>
      </c>
      <c r="CI411" s="81">
        <f t="shared" ca="1" si="300"/>
        <v>0.1131775965863165</v>
      </c>
      <c r="CJ411" s="81">
        <f t="shared" ca="1" si="301"/>
        <v>0.13063724757458739</v>
      </c>
      <c r="CK411" s="81">
        <f t="shared" ca="1" si="302"/>
        <v>0.39004625943939081</v>
      </c>
      <c r="CL411" s="81">
        <f t="shared" ca="1" si="303"/>
        <v>0.17284488538116416</v>
      </c>
      <c r="CM411" s="89">
        <f t="shared" ca="1" si="292"/>
        <v>0.80670598898145884</v>
      </c>
    </row>
    <row r="412" spans="1:91" x14ac:dyDescent="0.3">
      <c r="A412">
        <v>347</v>
      </c>
      <c r="B412" s="3">
        <f t="shared" si="305"/>
        <v>1.1527777777777777</v>
      </c>
      <c r="C412" s="3">
        <f t="shared" si="293"/>
        <v>11.566666666666666</v>
      </c>
      <c r="D412" s="4">
        <f t="shared" ca="1" si="281"/>
        <v>412</v>
      </c>
      <c r="E412" s="58">
        <f>(0.5*(COS(B412*2*PI())+1)*('key variables'!$B$4-'key variables'!$B$6)+'key variables'!$B$6)/'key variables'!$B$4</f>
        <v>1</v>
      </c>
      <c r="F412" s="10">
        <f t="shared" ca="1" si="294"/>
        <v>11689222.907461114</v>
      </c>
      <c r="G412" s="10">
        <f t="shared" ca="1" si="295"/>
        <v>13492492.798713122</v>
      </c>
      <c r="H412" s="10">
        <f t="shared" ca="1" si="296"/>
        <v>40309474.521088287</v>
      </c>
      <c r="I412" s="10">
        <f t="shared" ca="1" si="297"/>
        <v>17912154.249750931</v>
      </c>
      <c r="J412" s="10">
        <f t="shared" ca="1" si="282"/>
        <v>83403344.477013454</v>
      </c>
      <c r="K412" s="82">
        <f t="shared" ca="1" si="258"/>
        <v>2249832.832292099</v>
      </c>
      <c r="L412" s="82">
        <f t="shared" ca="1" si="259"/>
        <v>2596909.4377209195</v>
      </c>
      <c r="M412" s="82">
        <f t="shared" ca="1" si="260"/>
        <v>7778311.9830942191</v>
      </c>
      <c r="N412" s="82">
        <f t="shared" ca="1" si="261"/>
        <v>3496312.733215793</v>
      </c>
      <c r="O412" s="82">
        <f t="shared" ca="1" si="283"/>
        <v>16121366.986323033</v>
      </c>
      <c r="P412" s="10">
        <f ca="1">IF(IF($A412&gt;='key variables'!$B$26,K412*SUMPRODUCT(Z412:AC412,'control variables'!$O$3:$R$3)/J412+F$65*'key variables'!$B$25/scenario!J$65,K412*SUMPRODUCT(Z412:AC412,'control variables'!$O$7:$R$7)/J412+F$65*'key variables'!$B$25/scenario!J$65)&lt;'key variables'!$B$28,0,IF($A412&gt;='key variables'!$B$26,K412*SUMPRODUCT(Z412:AC412,'control variables'!$O$3:$R$3)/J412+F$65*'key variables'!$B$25/scenario!J$65,K412*SUMPRODUCT(Z412:AC412,'control variables'!$O$7:$R$7)/J412+F$65*'key variables'!$B$25/scenario!J$65))</f>
        <v>8.3753684005064047E-13</v>
      </c>
      <c r="Q412" s="10">
        <f ca="1">IF(IF($A412&gt;='key variables'!$B$26,L412*SUMPRODUCT(Z412:AC412,'control variables'!$O$4:$R$4)/J412+G$65*'key variables'!$B$25/scenario!J$65,L412*SUMPRODUCT(Z412:AC412,'control variables'!$O$7:$R$7)/J412+G$65*'key variables'!$B$25/scenario!J$65)&lt;'key variables'!$B$28,0,IF($A412&gt;='key variables'!$B$26,L412*SUMPRODUCT(Z412:AC412,'control variables'!$O$4:$R$4)/J412+G$65*'key variables'!$B$25/scenario!J$65,L412*SUMPRODUCT(Z412:AC412,'control variables'!$O$7:$R$7)/J412+G$65*'key variables'!$B$25/scenario!J$65))</f>
        <v>9.6674174771936105E-13</v>
      </c>
      <c r="R412" s="10">
        <f ca="1">IF(IF($A412&gt;='key variables'!$B$26,M412*SUMPRODUCT(Z412:AC412,'control variables'!$O$5:$R$5)/J412+H$65*'key variables'!$B$25/scenario!J$65,M412*SUMPRODUCT(Z412:AC412,'control variables'!$O$7:$R$7)/J412+H$65*'key variables'!$B$25/scenario!J$65)&lt;'key variables'!$B$28,0,IF($A412&gt;='key variables'!$B$26,M412*SUMPRODUCT(Z412:AC412,'control variables'!$O$5:$R$5)/J412+H$65*'key variables'!$B$25/scenario!J$65,M412*SUMPRODUCT(Z412:AC412,'control variables'!$O$7:$R$7)/J412+H$65*'key variables'!$B$25/scenario!J$65))</f>
        <v>2.8956030624780923E-12</v>
      </c>
      <c r="S412" s="10">
        <f ca="1">IF(IF($A412&gt;='key variables'!$B$26,N412*SUMPRODUCT(Z412:AC412,'control variables'!$O$6:$R$6)/J412+I$65*'key variables'!$B$25/scenario!J$65,N412*SUMPRODUCT(Z412:AC412,'control variables'!$O$7:$R$7)/J412+I$65*'key variables'!$B$25/scenario!J$65)&lt;'key variables'!$B$28,0,IF($A412&gt;='key variables'!$B$26,N412*SUMPRODUCT(Z412:AC412,'control variables'!$O$6:$R$6)/J412+I$65*'key variables'!$B$25/scenario!J$65,N412*SUMPRODUCT(Z412:AC412,'control variables'!$O$7:$R$7)/J412+I$65*'key variables'!$B$25/scenario!J$65))</f>
        <v>1.3015592431474433E-12</v>
      </c>
      <c r="T412" s="10">
        <f t="shared" ca="1" si="304"/>
        <v>6.0014408933955372E-12</v>
      </c>
      <c r="U412" s="82">
        <f ca="1">SUMPRODUCT(P382:P411,'control variables'!AD$7:AD$36)</f>
        <v>1.7757330433140507E-12</v>
      </c>
      <c r="V412" s="82">
        <f ca="1">SUMPRODUCT(Q382:Q411,'control variables'!AE$7:AE$36)</f>
        <v>2.0496713501852041E-12</v>
      </c>
      <c r="W412" s="82">
        <f ca="1">SUMPRODUCT(R382:R411,'control variables'!AF$7:AF$36)</f>
        <v>6.1392141724211389E-12</v>
      </c>
      <c r="X412" s="82">
        <f ca="1">SUMPRODUCT(S382:S411,'control variables'!AG$7:AG$36)</f>
        <v>2.7595463809663554E-12</v>
      </c>
      <c r="Y412" s="82">
        <f t="shared" ca="1" si="298"/>
        <v>1.2724164946886748E-11</v>
      </c>
      <c r="Z412" s="10">
        <f ca="1">IF($A412&gt;='key variables'!$B$26,SUMPRODUCT(P382:P411,'control variables'!V$7:V$36)*$E412,SUMPRODUCT(P382:P411,'control variables'!Z$7:Z$36)*$E412)</f>
        <v>4.3329683917123625E-12</v>
      </c>
      <c r="AA412" s="10">
        <f ca="1">IF($A412&gt;='key variables'!$B$26,SUMPRODUCT(Q382:Q411,'control variables'!W$7:W$36)*$E412,SUMPRODUCT(Q382:Q411,'control variables'!AA$7:AA$36)*$E412)</f>
        <v>5.0014055925748723E-12</v>
      </c>
      <c r="AB412" s="10">
        <f ca="1">IF($A412&gt;='key variables'!$B$26,SUMPRODUCT(R382:R411,'control variables'!X$7:X$36)*$E412,SUMPRODUCT(R382:R411,'control variables'!AB$7:AB$36)*$E412)</f>
        <v>1.4980304082987542E-11</v>
      </c>
      <c r="AC412" s="10">
        <f ca="1">IF($A412&gt;='key variables'!$B$26,SUMPRODUCT(S382:S411,'control variables'!Y$7:Y$36)*$E412,SUMPRODUCT(S382:S411,'control variables'!AC$7:AC$36)*$E412)</f>
        <v>6.7335725317562697E-12</v>
      </c>
      <c r="AD412" s="10">
        <f t="shared" ca="1" si="299"/>
        <v>3.1048250599031045E-11</v>
      </c>
      <c r="AE412" s="82">
        <f ca="1">SUMPRODUCT(P382:P411,'control variables'!AL$7:AL$36)</f>
        <v>5.8995557842549587E-12</v>
      </c>
      <c r="AF412" s="82">
        <f ca="1">SUMPRODUCT(Q382:Q411,'control variables'!AM$7:AM$36)</f>
        <v>6.7918615959670399E-12</v>
      </c>
      <c r="AG412" s="82">
        <f ca="1">SUMPRODUCT(R382:R411,'control variables'!AN$7:AN$36)</f>
        <v>1.9365382389067057E-11</v>
      </c>
      <c r="AH412" s="82">
        <f ca="1">SUMPRODUCT(S382:S411,'control variables'!AO$7:AO$36)</f>
        <v>8.3850184847318709E-12</v>
      </c>
      <c r="AI412" s="82">
        <f t="shared" ca="1" si="262"/>
        <v>4.0441818254020931E-11</v>
      </c>
      <c r="AJ412" s="10">
        <f ca="1">SUMPRODUCT(P382:P411,'control variables'!AP$7:AP$36)</f>
        <v>5.6370484978701353E-15</v>
      </c>
      <c r="AK412" s="10">
        <f ca="1">SUMPRODUCT(Q382:Q411,'control variables'!AQ$7:AQ$36)</f>
        <v>1.6266657943309911E-14</v>
      </c>
      <c r="AL412" s="10">
        <f ca="1">SUMPRODUCT(R382:R411,'control variables'!AR$7:AR$36)</f>
        <v>5.8466639722200288E-13</v>
      </c>
      <c r="AM412" s="10">
        <f ca="1">SUMPRODUCT(S382:S411,'control variables'!AS$7:AS$36)</f>
        <v>4.3800775235329762E-13</v>
      </c>
      <c r="AN412" s="10">
        <f t="shared" ca="1" si="284"/>
        <v>1.0445778560164806E-12</v>
      </c>
      <c r="AO412" s="82">
        <f ca="1">SUMPRODUCT(P382:P411,'control variables'!AX$7:AX$36)</f>
        <v>7.6655257043606729E-15</v>
      </c>
      <c r="AP412" s="82">
        <f ca="1">SUMPRODUCT(Q382:Q411,'control variables'!AY$7:AY$36)</f>
        <v>1.7696137918358918E-14</v>
      </c>
      <c r="AQ412" s="82">
        <f ca="1">SUMPRODUCT(R382:R411,'control variables'!AZ$7:AZ$36)</f>
        <v>1.5901141521399272E-13</v>
      </c>
      <c r="AR412" s="82">
        <f ca="1">SUMPRODUCT(S382:S411,'control variables'!BA$7:BA$36)</f>
        <v>1.1912474003521678E-13</v>
      </c>
      <c r="AS412" s="82">
        <f t="shared" ca="1" si="285"/>
        <v>3.0349781887192909E-13</v>
      </c>
      <c r="AT412" s="10">
        <f ca="1">SUMPRODUCT(P382:P411,'control variables'!AT$7:AT$36)</f>
        <v>-6.7651255652034397E-15</v>
      </c>
      <c r="AU412" s="10">
        <f ca="1">SUMPRODUCT(Q382:Q411,'control variables'!AU$7:AU$36)</f>
        <v>7.3386729579059065E-15</v>
      </c>
      <c r="AV412" s="10">
        <f ca="1">SUMPRODUCT(R382:R411,'control variables'!AV$7:AV$36)</f>
        <v>3.1600913851291405E-12</v>
      </c>
      <c r="AW412" s="10">
        <f ca="1">SUMPRODUCT(S382:S411,'control variables'!AW$7:AW$36)</f>
        <v>2.3674090582391755E-12</v>
      </c>
      <c r="AX412" s="10">
        <f t="shared" ca="1" si="263"/>
        <v>5.5280739907610184E-12</v>
      </c>
      <c r="AY412" s="82">
        <f ca="1">SUMPRODUCT(P382:P411,'control variables'!BB$7:BB$36)</f>
        <v>2.4519956590277615E-14</v>
      </c>
      <c r="AZ412" s="82">
        <f ca="1">SUMPRODUCT(Q382:Q411,'control variables'!BC$7:BC$36)</f>
        <v>6.2525845579461384E-14</v>
      </c>
      <c r="BA412" s="82">
        <f ca="1">SUMPRODUCT(R382:R411,'control variables'!BD$7:BD$36)</f>
        <v>4.3770013825543716E-13</v>
      </c>
      <c r="BB412" s="82">
        <f ca="1">SUMPRODUCT(S382:S411,'control variables'!BE$7:BE$36)</f>
        <v>6.2200314174106761E-14</v>
      </c>
      <c r="BC412" s="82">
        <f t="shared" ca="1" si="286"/>
        <v>5.8694625459928293E-13</v>
      </c>
      <c r="BD412" s="10">
        <f ca="1">SUMPRODUCT(P382:P411,'control variables'!BF$7:BF$36)</f>
        <v>5.1293613456116196E-15</v>
      </c>
      <c r="BE412" s="10">
        <f ca="1">SUMPRODUCT(Q382:Q411,'control variables'!BG$7:BG$36)</f>
        <v>5.9206562801952527E-15</v>
      </c>
      <c r="BF412" s="10">
        <f ca="1">SUMPRODUCT(R382:R411,'control variables'!BH$7:BH$36)</f>
        <v>1.7733661029181371E-13</v>
      </c>
      <c r="BG412" s="10">
        <f ca="1">SUMPRODUCT(S382:S411,'control variables'!BI$7:BI$36)</f>
        <v>3.9855964248810509E-13</v>
      </c>
      <c r="BH412" s="10">
        <f t="shared" ca="1" si="287"/>
        <v>5.8694627040572569E-13</v>
      </c>
      <c r="BI412" s="82">
        <f t="shared" ca="1" si="264"/>
        <v>5.9173106152800332E-12</v>
      </c>
      <c r="BJ412" s="82">
        <f t="shared" ca="1" si="265"/>
        <v>6.8617261145044075E-12</v>
      </c>
      <c r="BK412" s="82">
        <f t="shared" ca="1" si="266"/>
        <v>2.2963173912451635E-11</v>
      </c>
      <c r="BL412" s="82">
        <f t="shared" ca="1" si="267"/>
        <v>1.0814627857145153E-11</v>
      </c>
      <c r="BM412" s="82">
        <f t="shared" ca="1" si="257"/>
        <v>4.6556838499381229E-11</v>
      </c>
      <c r="BN412" s="10">
        <f ca="1">BN411+BI412-INDIRECT(ADDRESS(MAX($D412-'key variables'!$B$9*30,34),scenario!BI$4),TRUE)</f>
        <v>9439390.0751690175</v>
      </c>
      <c r="BO412" s="10">
        <f ca="1">BO411+BJ412-INDIRECT(ADDRESS(MAX($D412-'key variables'!$B$9*30,34),scenario!BJ$4),TRUE)</f>
        <v>10895583.360992203</v>
      </c>
      <c r="BP412" s="10">
        <f ca="1">BP411+BK412-INDIRECT(ADDRESS(MAX($D412-'key variables'!$B$9*30,34),scenario!BK$4),TRUE)</f>
        <v>32531162.537994072</v>
      </c>
      <c r="BQ412" s="10">
        <f ca="1">BQ411+BL412-INDIRECT(ADDRESS(MAX($D412-'key variables'!$B$9*30,34),scenario!BL$4),TRUE)</f>
        <v>14415841.516535141</v>
      </c>
      <c r="BR412" s="10">
        <f t="shared" ca="1" si="288"/>
        <v>67281977.490690395</v>
      </c>
      <c r="BS412" s="82">
        <f t="shared" ca="1" si="269"/>
        <v>-2.3120320944509724E-9</v>
      </c>
      <c r="BT412" s="82">
        <f t="shared" ca="1" si="270"/>
        <v>-3.0649899150640454E-10</v>
      </c>
      <c r="BU412" s="82">
        <f t="shared" ca="1" si="271"/>
        <v>-4.1329976902417815E-9</v>
      </c>
      <c r="BV412" s="82">
        <f t="shared" ca="1" si="272"/>
        <v>-2.9332786148275417E-9</v>
      </c>
      <c r="BW412" s="82">
        <f t="shared" ca="1" si="289"/>
        <v>-9.6848073910267002E-9</v>
      </c>
      <c r="BX412" s="10">
        <f t="shared" ca="1" si="273"/>
        <v>-1.7270506464297836E-12</v>
      </c>
      <c r="BY412" s="10">
        <f t="shared" ca="1" si="274"/>
        <v>3.203204187420261E-12</v>
      </c>
      <c r="BZ412" s="10">
        <f t="shared" ca="1" si="275"/>
        <v>-3.2222939885725597E-11</v>
      </c>
      <c r="CA412" s="10">
        <f t="shared" ca="1" si="276"/>
        <v>-1.8150578188611268E-11</v>
      </c>
      <c r="CB412" s="10">
        <v>0</v>
      </c>
      <c r="CC412" s="82">
        <f t="shared" ca="1" si="277"/>
        <v>3.6805105567376332E-13</v>
      </c>
      <c r="CD412" s="82">
        <f t="shared" ca="1" si="278"/>
        <v>3.9677036661327373E-13</v>
      </c>
      <c r="CE412" s="82">
        <f t="shared" ca="1" si="279"/>
        <v>2.0601625662506354E-10</v>
      </c>
      <c r="CF412" s="82">
        <f t="shared" ca="1" si="280"/>
        <v>4.965901941297148E-11</v>
      </c>
      <c r="CG412" s="82">
        <f t="shared" ca="1" si="290"/>
        <v>2.5644009746032208E-10</v>
      </c>
      <c r="CH412" s="13" t="str">
        <f t="shared" ca="1" si="291"/>
        <v/>
      </c>
      <c r="CI412" s="81">
        <f t="shared" ca="1" si="300"/>
        <v>0.1131775965863165</v>
      </c>
      <c r="CJ412" s="81">
        <f t="shared" ca="1" si="301"/>
        <v>0.13063724757458739</v>
      </c>
      <c r="CK412" s="81">
        <f t="shared" ca="1" si="302"/>
        <v>0.39004625943939081</v>
      </c>
      <c r="CL412" s="81">
        <f t="shared" ca="1" si="303"/>
        <v>0.17284488538116416</v>
      </c>
      <c r="CM412" s="89">
        <f t="shared" ca="1" si="292"/>
        <v>0.80670598898145884</v>
      </c>
    </row>
    <row r="413" spans="1:91" x14ac:dyDescent="0.3">
      <c r="A413">
        <v>348</v>
      </c>
      <c r="B413" s="3">
        <f t="shared" si="305"/>
        <v>1.1555555555555554</v>
      </c>
      <c r="C413" s="3">
        <f t="shared" si="293"/>
        <v>11.6</v>
      </c>
      <c r="D413" s="4">
        <f t="shared" ca="1" si="281"/>
        <v>413</v>
      </c>
      <c r="E413" s="58">
        <f>(0.5*(COS(B413*2*PI())+1)*('key variables'!$B$4-'key variables'!$B$6)+'key variables'!$B$6)/'key variables'!$B$4</f>
        <v>1</v>
      </c>
      <c r="F413" s="10">
        <f t="shared" ca="1" si="294"/>
        <v>11689222.907461114</v>
      </c>
      <c r="G413" s="10">
        <f t="shared" ca="1" si="295"/>
        <v>13492492.798713122</v>
      </c>
      <c r="H413" s="10">
        <f t="shared" ca="1" si="296"/>
        <v>40309474.521088287</v>
      </c>
      <c r="I413" s="10">
        <f t="shared" ca="1" si="297"/>
        <v>17912154.249750931</v>
      </c>
      <c r="J413" s="10">
        <f t="shared" ca="1" si="282"/>
        <v>83403344.477013454</v>
      </c>
      <c r="K413" s="82">
        <f t="shared" ca="1" si="258"/>
        <v>2249832.832292099</v>
      </c>
      <c r="L413" s="82">
        <f t="shared" ca="1" si="259"/>
        <v>2596909.4377209195</v>
      </c>
      <c r="M413" s="82">
        <f t="shared" ca="1" si="260"/>
        <v>7778311.9830942191</v>
      </c>
      <c r="N413" s="82">
        <f t="shared" ca="1" si="261"/>
        <v>3496312.733215793</v>
      </c>
      <c r="O413" s="82">
        <f t="shared" ca="1" si="283"/>
        <v>16121366.986323033</v>
      </c>
      <c r="P413" s="10">
        <f ca="1">IF(IF($A413&gt;='key variables'!$B$26,K413*SUMPRODUCT(Z413:AC413,'control variables'!$O$3:$R$3)/J413+F$65*'key variables'!$B$25/scenario!J$65,K413*SUMPRODUCT(Z413:AC413,'control variables'!$O$7:$R$7)/J413+F$65*'key variables'!$B$25/scenario!J$65)&lt;'key variables'!$B$28,0,IF($A413&gt;='key variables'!$B$26,K413*SUMPRODUCT(Z413:AC413,'control variables'!$O$3:$R$3)/J413+F$65*'key variables'!$B$25/scenario!J$65,K413*SUMPRODUCT(Z413:AC413,'control variables'!$O$7:$R$7)/J413+F$65*'key variables'!$B$25/scenario!J$65))</f>
        <v>7.2065792628001585E-13</v>
      </c>
      <c r="Q413" s="10">
        <f ca="1">IF(IF($A413&gt;='key variables'!$B$26,L413*SUMPRODUCT(Z413:AC413,'control variables'!$O$4:$R$4)/J413+G$65*'key variables'!$B$25/scenario!J$65,L413*SUMPRODUCT(Z413:AC413,'control variables'!$O$7:$R$7)/J413+G$65*'key variables'!$B$25/scenario!J$65)&lt;'key variables'!$B$28,0,IF($A413&gt;='key variables'!$B$26,L413*SUMPRODUCT(Z413:AC413,'control variables'!$O$4:$R$4)/J413+G$65*'key variables'!$B$25/scenario!J$65,L413*SUMPRODUCT(Z413:AC413,'control variables'!$O$7:$R$7)/J413+G$65*'key variables'!$B$25/scenario!J$65))</f>
        <v>8.3183218915794647E-13</v>
      </c>
      <c r="R413" s="10">
        <f ca="1">IF(IF($A413&gt;='key variables'!$B$26,M413*SUMPRODUCT(Z413:AC413,'control variables'!$O$5:$R$5)/J413+H$65*'key variables'!$B$25/scenario!J$65,M413*SUMPRODUCT(Z413:AC413,'control variables'!$O$7:$R$7)/J413+H$65*'key variables'!$B$25/scenario!J$65)&lt;'key variables'!$B$28,0,IF($A413&gt;='key variables'!$B$26,M413*SUMPRODUCT(Z413:AC413,'control variables'!$O$5:$R$5)/J413+H$65*'key variables'!$B$25/scenario!J$65,M413*SUMPRODUCT(Z413:AC413,'control variables'!$O$7:$R$7)/J413+H$65*'key variables'!$B$25/scenario!J$65))</f>
        <v>2.4915194156824836E-12</v>
      </c>
      <c r="S413" s="10">
        <f ca="1">IF(IF($A413&gt;='key variables'!$B$26,N413*SUMPRODUCT(Z413:AC413,'control variables'!$O$6:$R$6)/J413+I$65*'key variables'!$B$25/scenario!J$65,N413*SUMPRODUCT(Z413:AC413,'control variables'!$O$7:$R$7)/J413+I$65*'key variables'!$B$25/scenario!J$65)&lt;'key variables'!$B$28,0,IF($A413&gt;='key variables'!$B$26,N413*SUMPRODUCT(Z413:AC413,'control variables'!$O$6:$R$6)/J413+I$65*'key variables'!$B$25/scenario!J$65,N413*SUMPRODUCT(Z413:AC413,'control variables'!$O$7:$R$7)/J413+I$65*'key variables'!$B$25/scenario!J$65))</f>
        <v>1.1199256441549602E-12</v>
      </c>
      <c r="T413" s="10">
        <f t="shared" ca="1" si="304"/>
        <v>5.1639351752754059E-12</v>
      </c>
      <c r="U413" s="82">
        <f ca="1">SUMPRODUCT(P383:P412,'control variables'!AD$7:AD$36)</f>
        <v>1.5279281237876419E-12</v>
      </c>
      <c r="V413" s="82">
        <f ca="1">SUMPRODUCT(Q383:Q412,'control variables'!AE$7:AE$36)</f>
        <v>1.7636381280741253E-12</v>
      </c>
      <c r="W413" s="82">
        <f ca="1">SUMPRODUCT(R383:R412,'control variables'!AF$7:AF$36)</f>
        <v>5.2824820866606834E-12</v>
      </c>
      <c r="X413" s="82">
        <f ca="1">SUMPRODUCT(S383:S412,'control variables'!AG$7:AG$36)</f>
        <v>2.374449549300414E-12</v>
      </c>
      <c r="Y413" s="82">
        <f t="shared" ca="1" si="298"/>
        <v>1.0948497887822865E-11</v>
      </c>
      <c r="Z413" s="10">
        <f ca="1">IF($A413&gt;='key variables'!$B$26,SUMPRODUCT(P383:P412,'control variables'!V$7:V$36)*$E413,SUMPRODUCT(P383:P412,'control variables'!Z$7:Z$36)*$E413)</f>
        <v>3.7282993015799572E-12</v>
      </c>
      <c r="AA413" s="10">
        <f ca="1">IF($A413&gt;='key variables'!$B$26,SUMPRODUCT(Q383:Q412,'control variables'!W$7:W$36)*$E413,SUMPRODUCT(Q383:Q412,'control variables'!AA$7:AA$36)*$E413)</f>
        <v>4.3034555741003015E-12</v>
      </c>
      <c r="AB413" s="10">
        <f ca="1">IF($A413&gt;='key variables'!$B$26,SUMPRODUCT(R383:R412,'control variables'!X$7:X$36)*$E413,SUMPRODUCT(R383:R412,'control variables'!AB$7:AB$36)*$E413)</f>
        <v>1.2889791062608196E-11</v>
      </c>
      <c r="AC413" s="10">
        <f ca="1">IF($A413&gt;='key variables'!$B$26,SUMPRODUCT(S383:S412,'control variables'!Y$7:Y$36)*$E413,SUMPRODUCT(S383:S412,'control variables'!AC$7:AC$36)*$E413)</f>
        <v>5.793897277280538E-12</v>
      </c>
      <c r="AD413" s="10">
        <f t="shared" ca="1" si="299"/>
        <v>2.6715443215568992E-11</v>
      </c>
      <c r="AE413" s="82">
        <f ca="1">SUMPRODUCT(P383:P412,'control variables'!AL$7:AL$36)</f>
        <v>5.0762682119121903E-12</v>
      </c>
      <c r="AF413" s="82">
        <f ca="1">SUMPRODUCT(Q383:Q412,'control variables'!AM$7:AM$36)</f>
        <v>5.8440520575005877E-12</v>
      </c>
      <c r="AG413" s="82">
        <f ca="1">SUMPRODUCT(R383:R412,'control variables'!AN$7:AN$36)</f>
        <v>1.6662928299704151E-11</v>
      </c>
      <c r="AH413" s="82">
        <f ca="1">SUMPRODUCT(S383:S412,'control variables'!AO$7:AO$36)</f>
        <v>7.2148826703086956E-12</v>
      </c>
      <c r="AI413" s="82">
        <f t="shared" ca="1" si="262"/>
        <v>3.4798131239425624E-11</v>
      </c>
      <c r="AJ413" s="10">
        <f ca="1">SUMPRODUCT(P383:P412,'control variables'!AP$7:AP$36)</f>
        <v>4.8503940203625482E-15</v>
      </c>
      <c r="AK413" s="10">
        <f ca="1">SUMPRODUCT(Q383:Q412,'control variables'!AQ$7:AQ$36)</f>
        <v>1.3996633246870996E-14</v>
      </c>
      <c r="AL413" s="10">
        <f ca="1">SUMPRODUCT(R383:R412,'control variables'!AR$7:AR$36)</f>
        <v>5.030757493152667E-13</v>
      </c>
      <c r="AM413" s="10">
        <f ca="1">SUMPRODUCT(S383:S412,'control variables'!AS$7:AS$36)</f>
        <v>3.7688343176213321E-13</v>
      </c>
      <c r="AN413" s="10">
        <f t="shared" ca="1" si="284"/>
        <v>8.9880620834463347E-13</v>
      </c>
      <c r="AO413" s="82">
        <f ca="1">SUMPRODUCT(P383:P412,'control variables'!AX$7:AX$36)</f>
        <v>6.5957956638859103E-15</v>
      </c>
      <c r="AP413" s="82">
        <f ca="1">SUMPRODUCT(Q383:Q412,'control variables'!AY$7:AY$36)</f>
        <v>1.5226628185858201E-14</v>
      </c>
      <c r="AQ413" s="82">
        <f ca="1">SUMPRODUCT(R383:R412,'control variables'!AZ$7:AZ$36)</f>
        <v>1.3682124924324269E-13</v>
      </c>
      <c r="AR413" s="82">
        <f ca="1">SUMPRODUCT(S383:S412,'control variables'!BA$7:BA$36)</f>
        <v>1.0250079043357024E-13</v>
      </c>
      <c r="AS413" s="82">
        <f t="shared" ca="1" si="285"/>
        <v>2.6114446352655703E-13</v>
      </c>
      <c r="AT413" s="10">
        <f ca="1">SUMPRODUCT(P383:P412,'control variables'!AT$7:AT$36)</f>
        <v>-5.8210470605073937E-15</v>
      </c>
      <c r="AU413" s="10">
        <f ca="1">SUMPRODUCT(Q383:Q412,'control variables'!AU$7:AU$36)</f>
        <v>6.3145554709831398E-15</v>
      </c>
      <c r="AV413" s="10">
        <f ca="1">SUMPRODUCT(R383:R412,'control variables'!AV$7:AV$36)</f>
        <v>2.7190981883552892E-12</v>
      </c>
      <c r="AW413" s="10">
        <f ca="1">SUMPRODUCT(S383:S412,'control variables'!AW$7:AW$36)</f>
        <v>2.037035293234401E-12</v>
      </c>
      <c r="AX413" s="10">
        <f t="shared" ca="1" si="263"/>
        <v>4.7566269900001663E-12</v>
      </c>
      <c r="AY413" s="82">
        <f ca="1">SUMPRODUCT(P383:P412,'control variables'!BB$7:BB$36)</f>
        <v>2.1098177684646147E-14</v>
      </c>
      <c r="AZ413" s="82">
        <f ca="1">SUMPRODUCT(Q383:Q412,'control variables'!BC$7:BC$36)</f>
        <v>5.3800315472062894E-14</v>
      </c>
      <c r="BA413" s="82">
        <f ca="1">SUMPRODUCT(R383:R412,'control variables'!BD$7:BD$36)</f>
        <v>3.7661874544953445E-13</v>
      </c>
      <c r="BB413" s="82">
        <f ca="1">SUMPRODUCT(S383:S412,'control variables'!BE$7:BE$36)</f>
        <v>5.3520212226087821E-14</v>
      </c>
      <c r="BC413" s="82">
        <f t="shared" ca="1" si="286"/>
        <v>5.0503745083233129E-13</v>
      </c>
      <c r="BD413" s="10">
        <f ca="1">SUMPRODUCT(P383:P412,'control variables'!BF$7:BF$36)</f>
        <v>4.4135550028412324E-15</v>
      </c>
      <c r="BE413" s="10">
        <f ca="1">SUMPRODUCT(Q383:Q412,'control variables'!BG$7:BG$36)</f>
        <v>5.0944241173251302E-15</v>
      </c>
      <c r="BF413" s="10">
        <f ca="1">SUMPRODUCT(R383:R412,'control variables'!BH$7:BH$36)</f>
        <v>1.5258914917545431E-13</v>
      </c>
      <c r="BG413" s="10">
        <f ca="1">SUMPRODUCT(S383:S412,'control variables'!BI$7:BI$36)</f>
        <v>3.4294033613735206E-13</v>
      </c>
      <c r="BH413" s="10">
        <f t="shared" ca="1" si="287"/>
        <v>5.0503746443297275E-13</v>
      </c>
      <c r="BI413" s="82">
        <f t="shared" ca="1" si="264"/>
        <v>5.0915453425363289E-12</v>
      </c>
      <c r="BJ413" s="82">
        <f t="shared" ca="1" si="265"/>
        <v>5.9041669284436338E-12</v>
      </c>
      <c r="BK413" s="82">
        <f t="shared" ca="1" si="266"/>
        <v>1.9758645233508975E-11</v>
      </c>
      <c r="BL413" s="82">
        <f t="shared" ca="1" si="267"/>
        <v>9.3054381757691848E-12</v>
      </c>
      <c r="BM413" s="82">
        <f t="shared" ca="1" si="257"/>
        <v>4.0059795680258123E-11</v>
      </c>
      <c r="BN413" s="10">
        <f ca="1">BN412+BI413-INDIRECT(ADDRESS(MAX($D413-'key variables'!$B$9*30,34),scenario!BI$4),TRUE)</f>
        <v>9439390.0751690175</v>
      </c>
      <c r="BO413" s="10">
        <f ca="1">BO412+BJ413-INDIRECT(ADDRESS(MAX($D413-'key variables'!$B$9*30,34),scenario!BJ$4),TRUE)</f>
        <v>10895583.360992203</v>
      </c>
      <c r="BP413" s="10">
        <f ca="1">BP412+BK413-INDIRECT(ADDRESS(MAX($D413-'key variables'!$B$9*30,34),scenario!BK$4),TRUE)</f>
        <v>32531162.537994072</v>
      </c>
      <c r="BQ413" s="10">
        <f ca="1">BQ412+BL413-INDIRECT(ADDRESS(MAX($D413-'key variables'!$B$9*30,34),scenario!BL$4),TRUE)</f>
        <v>14415841.516535141</v>
      </c>
      <c r="BR413" s="10">
        <f t="shared" ca="1" si="288"/>
        <v>67281977.490690395</v>
      </c>
      <c r="BS413" s="82">
        <f t="shared" ca="1" si="269"/>
        <v>-2.3164073954222314E-9</v>
      </c>
      <c r="BT413" s="82">
        <f t="shared" ca="1" si="270"/>
        <v>-3.1157642066980754E-10</v>
      </c>
      <c r="BU413" s="82">
        <f t="shared" ca="1" si="271"/>
        <v>-4.1504174052087834E-9</v>
      </c>
      <c r="BV413" s="82">
        <f t="shared" ca="1" si="272"/>
        <v>-2.9418070676952934E-9</v>
      </c>
      <c r="BW413" s="82">
        <f t="shared" ca="1" si="289"/>
        <v>-9.7202082889961161E-9</v>
      </c>
      <c r="BX413" s="10">
        <f t="shared" ca="1" si="273"/>
        <v>-1.7459665834533851E-12</v>
      </c>
      <c r="BY413" s="10">
        <f t="shared" ca="1" si="274"/>
        <v>3.1595360760167308E-12</v>
      </c>
      <c r="BZ413" s="10">
        <f t="shared" ca="1" si="275"/>
        <v>-3.2615326531107342E-11</v>
      </c>
      <c r="CA413" s="10">
        <f t="shared" ca="1" si="276"/>
        <v>-1.8444537946541138E-11</v>
      </c>
      <c r="CB413" s="10">
        <v>0</v>
      </c>
      <c r="CC413" s="82">
        <f t="shared" ca="1" si="277"/>
        <v>3.7212670109074736E-13</v>
      </c>
      <c r="CD413" s="82">
        <f t="shared" ca="1" si="278"/>
        <v>3.8922581620330341E-13</v>
      </c>
      <c r="CE413" s="82">
        <f t="shared" ca="1" si="279"/>
        <v>2.0366341293678026E-10</v>
      </c>
      <c r="CF413" s="82">
        <f t="shared" ca="1" si="280"/>
        <v>4.7896366761065636E-11</v>
      </c>
      <c r="CG413" s="82">
        <f t="shared" ca="1" si="290"/>
        <v>2.5232113221513993E-10</v>
      </c>
      <c r="CH413" s="13" t="str">
        <f t="shared" ca="1" si="291"/>
        <v/>
      </c>
      <c r="CI413" s="81">
        <f t="shared" ca="1" si="300"/>
        <v>0.1131775965863165</v>
      </c>
      <c r="CJ413" s="81">
        <f t="shared" ca="1" si="301"/>
        <v>0.13063724757458739</v>
      </c>
      <c r="CK413" s="81">
        <f t="shared" ca="1" si="302"/>
        <v>0.39004625943939081</v>
      </c>
      <c r="CL413" s="81">
        <f t="shared" ca="1" si="303"/>
        <v>0.17284488538116416</v>
      </c>
      <c r="CM413" s="89">
        <f t="shared" ca="1" si="292"/>
        <v>0.80670598898145884</v>
      </c>
    </row>
    <row r="414" spans="1:91" x14ac:dyDescent="0.3">
      <c r="A414">
        <v>349</v>
      </c>
      <c r="B414" s="3">
        <f t="shared" si="305"/>
        <v>1.1583333333333334</v>
      </c>
      <c r="C414" s="3">
        <f t="shared" si="293"/>
        <v>11.633333333333333</v>
      </c>
      <c r="D414" s="4">
        <f t="shared" ca="1" si="281"/>
        <v>414</v>
      </c>
      <c r="E414" s="58">
        <f>(0.5*(COS(B414*2*PI())+1)*('key variables'!$B$4-'key variables'!$B$6)+'key variables'!$B$6)/'key variables'!$B$4</f>
        <v>1</v>
      </c>
      <c r="F414" s="10">
        <f t="shared" ca="1" si="294"/>
        <v>11689222.907461114</v>
      </c>
      <c r="G414" s="10">
        <f t="shared" ca="1" si="295"/>
        <v>13492492.798713122</v>
      </c>
      <c r="H414" s="10">
        <f t="shared" ca="1" si="296"/>
        <v>40309474.521088287</v>
      </c>
      <c r="I414" s="10">
        <f t="shared" ca="1" si="297"/>
        <v>17912154.249750931</v>
      </c>
      <c r="J414" s="10">
        <f t="shared" ca="1" si="282"/>
        <v>83403344.477013454</v>
      </c>
      <c r="K414" s="82">
        <f t="shared" ca="1" si="258"/>
        <v>2249832.832292099</v>
      </c>
      <c r="L414" s="82">
        <f t="shared" ca="1" si="259"/>
        <v>2596909.4377209195</v>
      </c>
      <c r="M414" s="82">
        <f t="shared" ca="1" si="260"/>
        <v>7778311.9830942191</v>
      </c>
      <c r="N414" s="82">
        <f t="shared" ca="1" si="261"/>
        <v>3496312.733215793</v>
      </c>
      <c r="O414" s="82">
        <f t="shared" ca="1" si="283"/>
        <v>16121366.986323033</v>
      </c>
      <c r="P414" s="10">
        <f ca="1">IF(IF($A414&gt;='key variables'!$B$26,K414*SUMPRODUCT(Z414:AC414,'control variables'!$O$3:$R$3)/J414+F$65*'key variables'!$B$25/scenario!J$65,K414*SUMPRODUCT(Z414:AC414,'control variables'!$O$7:$R$7)/J414+F$65*'key variables'!$B$25/scenario!J$65)&lt;'key variables'!$B$28,0,IF($A414&gt;='key variables'!$B$26,K414*SUMPRODUCT(Z414:AC414,'control variables'!$O$3:$R$3)/J414+F$65*'key variables'!$B$25/scenario!J$65,K414*SUMPRODUCT(Z414:AC414,'control variables'!$O$7:$R$7)/J414+F$65*'key variables'!$B$25/scenario!J$65))</f>
        <v>6.2008955531891733E-13</v>
      </c>
      <c r="Q414" s="10">
        <f ca="1">IF(IF($A414&gt;='key variables'!$B$26,L414*SUMPRODUCT(Z414:AC414,'control variables'!$O$4:$R$4)/J414+G$65*'key variables'!$B$25/scenario!J$65,L414*SUMPRODUCT(Z414:AC414,'control variables'!$O$7:$R$7)/J414+G$65*'key variables'!$B$25/scenario!J$65)&lt;'key variables'!$B$28,0,IF($A414&gt;='key variables'!$B$26,L414*SUMPRODUCT(Z414:AC414,'control variables'!$O$4:$R$4)/J414+G$65*'key variables'!$B$25/scenario!J$65,L414*SUMPRODUCT(Z414:AC414,'control variables'!$O$7:$R$7)/J414+G$65*'key variables'!$B$25/scenario!J$65))</f>
        <v>7.1574936383131013E-13</v>
      </c>
      <c r="R414" s="10">
        <f ca="1">IF(IF($A414&gt;='key variables'!$B$26,M414*SUMPRODUCT(Z414:AC414,'control variables'!$O$5:$R$5)/J414+H$65*'key variables'!$B$25/scenario!J$65,M414*SUMPRODUCT(Z414:AC414,'control variables'!$O$7:$R$7)/J414+H$65*'key variables'!$B$25/scenario!J$65)&lt;'key variables'!$B$28,0,IF($A414&gt;='key variables'!$B$26,M414*SUMPRODUCT(Z414:AC414,'control variables'!$O$5:$R$5)/J414+H$65*'key variables'!$B$25/scenario!J$65,M414*SUMPRODUCT(Z414:AC414,'control variables'!$O$7:$R$7)/J414+H$65*'key variables'!$B$25/scenario!J$65))</f>
        <v>2.1438259543109429E-12</v>
      </c>
      <c r="S414" s="10">
        <f ca="1">IF(IF($A414&gt;='key variables'!$B$26,N414*SUMPRODUCT(Z414:AC414,'control variables'!$O$6:$R$6)/J414+I$65*'key variables'!$B$25/scenario!J$65,N414*SUMPRODUCT(Z414:AC414,'control variables'!$O$7:$R$7)/J414+I$65*'key variables'!$B$25/scenario!J$65)&lt;'key variables'!$B$28,0,IF($A414&gt;='key variables'!$B$26,N414*SUMPRODUCT(Z414:AC414,'control variables'!$O$6:$R$6)/J414+I$65*'key variables'!$B$25/scenario!J$65,N414*SUMPRODUCT(Z414:AC414,'control variables'!$O$7:$R$7)/J414+I$65*'key variables'!$B$25/scenario!J$65))</f>
        <v>9.6363915437525779E-13</v>
      </c>
      <c r="T414" s="10">
        <f t="shared" ca="1" si="304"/>
        <v>4.4433040278364279E-12</v>
      </c>
      <c r="U414" s="82">
        <f ca="1">SUMPRODUCT(P384:P413,'control variables'!AD$7:AD$36)</f>
        <v>1.3147045724306767E-12</v>
      </c>
      <c r="V414" s="82">
        <f ca="1">SUMPRODUCT(Q384:Q413,'control variables'!AE$7:AE$36)</f>
        <v>1.5175210633235193E-12</v>
      </c>
      <c r="W414" s="82">
        <f ca="1">SUMPRODUCT(R384:R413,'control variables'!AF$7:AF$36)</f>
        <v>4.5453076260550434E-12</v>
      </c>
      <c r="X414" s="82">
        <f ca="1">SUMPRODUCT(S384:S413,'control variables'!AG$7:AG$36)</f>
        <v>2.0430932783230065E-12</v>
      </c>
      <c r="Y414" s="82">
        <f t="shared" ca="1" si="298"/>
        <v>9.4206265401322455E-12</v>
      </c>
      <c r="Z414" s="10">
        <f ca="1">IF($A414&gt;='key variables'!$B$26,SUMPRODUCT(P384:P413,'control variables'!V$7:V$36)*$E414,SUMPRODUCT(P384:P413,'control variables'!Z$7:Z$36)*$E414)</f>
        <v>3.2080122506197916E-12</v>
      </c>
      <c r="AA414" s="10">
        <f ca="1">IF($A414&gt;='key variables'!$B$26,SUMPRODUCT(Q384:Q413,'control variables'!W$7:W$36)*$E414,SUMPRODUCT(Q384:Q413,'control variables'!AA$7:AA$36)*$E414)</f>
        <v>3.7029050204905392E-12</v>
      </c>
      <c r="AB414" s="10">
        <f ca="1">IF($A414&gt;='key variables'!$B$26,SUMPRODUCT(R384:R413,'control variables'!X$7:X$36)*$E414,SUMPRODUCT(R384:R413,'control variables'!AB$7:AB$36)*$E414)</f>
        <v>1.1091010751002012E-11</v>
      </c>
      <c r="AC414" s="10">
        <f ca="1">IF($A414&gt;='key variables'!$B$26,SUMPRODUCT(S384:S413,'control variables'!Y$7:Y$36)*$E414,SUMPRODUCT(S384:S413,'control variables'!AC$7:AC$36)*$E414)</f>
        <v>4.985354431301149E-12</v>
      </c>
      <c r="AD414" s="10">
        <f t="shared" ca="1" si="299"/>
        <v>2.2987282453413493E-11</v>
      </c>
      <c r="AE414" s="82">
        <f ca="1">SUMPRODUCT(P384:P413,'control variables'!AL$7:AL$36)</f>
        <v>4.3678710570111916E-12</v>
      </c>
      <c r="AF414" s="82">
        <f ca="1">SUMPRODUCT(Q384:Q413,'control variables'!AM$7:AM$36)</f>
        <v>5.0285100731523511E-12</v>
      </c>
      <c r="AG414" s="82">
        <f ca="1">SUMPRODUCT(R384:R413,'control variables'!AN$7:AN$36)</f>
        <v>1.433760376855939E-11</v>
      </c>
      <c r="AH414" s="82">
        <f ca="1">SUMPRODUCT(S384:S413,'control variables'!AO$7:AO$36)</f>
        <v>6.208040213758134E-12</v>
      </c>
      <c r="AI414" s="82">
        <f t="shared" ca="1" si="262"/>
        <v>2.9942025112481068E-11</v>
      </c>
      <c r="AJ414" s="10">
        <f ca="1">SUMPRODUCT(P384:P413,'control variables'!AP$7:AP$36)</f>
        <v>4.1735177835808554E-15</v>
      </c>
      <c r="AK414" s="10">
        <f ca="1">SUMPRODUCT(Q384:Q413,'control variables'!AQ$7:AQ$36)</f>
        <v>1.204339225243166E-14</v>
      </c>
      <c r="AL414" s="10">
        <f ca="1">SUMPRODUCT(R384:R413,'control variables'!AR$7:AR$36)</f>
        <v>4.3287113942520361E-13</v>
      </c>
      <c r="AM414" s="10">
        <f ca="1">SUMPRODUCT(S384:S413,'control variables'!AS$7:AS$36)</f>
        <v>3.2428905738232674E-13</v>
      </c>
      <c r="AN414" s="10">
        <f t="shared" ca="1" si="284"/>
        <v>7.7337710684354291E-13</v>
      </c>
      <c r="AO414" s="82">
        <f ca="1">SUMPRODUCT(P384:P413,'control variables'!AX$7:AX$36)</f>
        <v>5.6753472778765631E-15</v>
      </c>
      <c r="AP414" s="82">
        <f ca="1">SUMPRODUCT(Q384:Q413,'control variables'!AY$7:AY$36)</f>
        <v>1.3101740446418972E-14</v>
      </c>
      <c r="AQ414" s="82">
        <f ca="1">SUMPRODUCT(R384:R413,'control variables'!AZ$7:AZ$36)</f>
        <v>1.1772773809533523E-13</v>
      </c>
      <c r="AR414" s="82">
        <f ca="1">SUMPRODUCT(S384:S413,'control variables'!BA$7:BA$36)</f>
        <v>8.8196725855608807E-14</v>
      </c>
      <c r="AS414" s="82">
        <f t="shared" ca="1" si="285"/>
        <v>2.2470155167523956E-13</v>
      </c>
      <c r="AT414" s="10">
        <f ca="1">SUMPRODUCT(P384:P413,'control variables'!AT$7:AT$36)</f>
        <v>-5.0087154412813601E-15</v>
      </c>
      <c r="AU414" s="10">
        <f ca="1">SUMPRODUCT(Q384:Q413,'control variables'!AU$7:AU$36)</f>
        <v>5.4333543714013702E-15</v>
      </c>
      <c r="AV414" s="10">
        <f ca="1">SUMPRODUCT(R384:R413,'control variables'!AV$7:AV$36)</f>
        <v>2.3396459332503981E-12</v>
      </c>
      <c r="AW414" s="10">
        <f ca="1">SUMPRODUCT(S384:S413,'control variables'!AW$7:AW$36)</f>
        <v>1.7527654426433903E-12</v>
      </c>
      <c r="AX414" s="10">
        <f t="shared" ca="1" si="263"/>
        <v>4.0928360148239081E-12</v>
      </c>
      <c r="AY414" s="82">
        <f ca="1">SUMPRODUCT(P384:P413,'control variables'!BB$7:BB$36)</f>
        <v>1.8153910671660816E-14</v>
      </c>
      <c r="AZ414" s="82">
        <f ca="1">SUMPRODUCT(Q384:Q413,'control variables'!BC$7:BC$36)</f>
        <v>4.6292439839378567E-14</v>
      </c>
      <c r="BA414" s="82">
        <f ca="1">SUMPRODUCT(R384:R413,'control variables'!BD$7:BD$36)</f>
        <v>3.2406130824935656E-13</v>
      </c>
      <c r="BB414" s="82">
        <f ca="1">SUMPRODUCT(S384:S413,'control variables'!BE$7:BE$36)</f>
        <v>4.6051425218008009E-14</v>
      </c>
      <c r="BC414" s="82">
        <f t="shared" ca="1" si="286"/>
        <v>4.3455908397840395E-13</v>
      </c>
      <c r="BD414" s="10">
        <f ca="1">SUMPRODUCT(P384:P413,'control variables'!BF$7:BF$36)</f>
        <v>3.7976399888010158E-15</v>
      </c>
      <c r="BE414" s="10">
        <f ca="1">SUMPRODUCT(Q384:Q413,'control variables'!BG$7:BG$36)</f>
        <v>4.3834932917821827E-15</v>
      </c>
      <c r="BF414" s="10">
        <f ca="1">SUMPRODUCT(R384:R413,'control variables'!BH$7:BH$36)</f>
        <v>1.3129521539729051E-13</v>
      </c>
      <c r="BG414" s="10">
        <f ca="1">SUMPRODUCT(S384:S413,'control variables'!BI$7:BI$36)</f>
        <v>2.9508274700319165E-13</v>
      </c>
      <c r="BH414" s="10">
        <f t="shared" ca="1" si="287"/>
        <v>4.3455909568106536E-13</v>
      </c>
      <c r="BI414" s="82">
        <f t="shared" ca="1" si="264"/>
        <v>4.3810162522415711E-12</v>
      </c>
      <c r="BJ414" s="82">
        <f t="shared" ca="1" si="265"/>
        <v>5.0802358673631307E-12</v>
      </c>
      <c r="BK414" s="82">
        <f t="shared" ca="1" si="266"/>
        <v>1.7001311010059143E-11</v>
      </c>
      <c r="BL414" s="82">
        <f t="shared" ca="1" si="267"/>
        <v>8.0068570816195314E-12</v>
      </c>
      <c r="BM414" s="82">
        <f t="shared" ca="1" si="257"/>
        <v>3.4469420211283377E-11</v>
      </c>
      <c r="BN414" s="10">
        <f ca="1">BN413+BI414-INDIRECT(ADDRESS(MAX($D414-'key variables'!$B$9*30,34),scenario!BI$4),TRUE)</f>
        <v>9439390.0751690175</v>
      </c>
      <c r="BO414" s="10">
        <f ca="1">BO413+BJ414-INDIRECT(ADDRESS(MAX($D414-'key variables'!$B$9*30,34),scenario!BJ$4),TRUE)</f>
        <v>10895583.360992203</v>
      </c>
      <c r="BP414" s="10">
        <f ca="1">BP413+BK414-INDIRECT(ADDRESS(MAX($D414-'key variables'!$B$9*30,34),scenario!BK$4),TRUE)</f>
        <v>32531162.537994072</v>
      </c>
      <c r="BQ414" s="10">
        <f ca="1">BQ413+BL414-INDIRECT(ADDRESS(MAX($D414-'key variables'!$B$9*30,34),scenario!BL$4),TRUE)</f>
        <v>14415841.516535141</v>
      </c>
      <c r="BR414" s="10">
        <f t="shared" ca="1" si="288"/>
        <v>67281977.490690395</v>
      </c>
      <c r="BS414" s="82">
        <f t="shared" ca="1" si="269"/>
        <v>-2.3201721197591426E-9</v>
      </c>
      <c r="BT414" s="82">
        <f t="shared" ca="1" si="270"/>
        <v>-3.1594529066663115E-10</v>
      </c>
      <c r="BU414" s="82">
        <f t="shared" ca="1" si="271"/>
        <v>-4.1654061854799296E-9</v>
      </c>
      <c r="BV414" s="82">
        <f t="shared" ca="1" si="272"/>
        <v>-2.9491453683695407E-9</v>
      </c>
      <c r="BW414" s="82">
        <f t="shared" ca="1" si="289"/>
        <v>-9.7506689642752434E-9</v>
      </c>
      <c r="BX414" s="10">
        <f t="shared" ca="1" si="273"/>
        <v>-1.7622427868359702E-12</v>
      </c>
      <c r="BY414" s="10">
        <f t="shared" ca="1" si="274"/>
        <v>3.1219618833319892E-12</v>
      </c>
      <c r="BZ414" s="10">
        <f t="shared" ca="1" si="275"/>
        <v>-3.2952955316658652E-11</v>
      </c>
      <c r="CA414" s="10">
        <f t="shared" ca="1" si="276"/>
        <v>-1.8697475392906727E-11</v>
      </c>
      <c r="CB414" s="10">
        <v>0</v>
      </c>
      <c r="CC414" s="82">
        <f t="shared" ca="1" si="277"/>
        <v>3.75633587037733E-13</v>
      </c>
      <c r="CD414" s="82">
        <f t="shared" ca="1" si="278"/>
        <v>3.8273411363791474E-13</v>
      </c>
      <c r="CE414" s="82">
        <f t="shared" ca="1" si="279"/>
        <v>2.0163891040485972E-10</v>
      </c>
      <c r="CF414" s="82">
        <f t="shared" ca="1" si="280"/>
        <v>4.6379693649948962E-11</v>
      </c>
      <c r="CG414" s="82">
        <f t="shared" ca="1" si="290"/>
        <v>2.487769717554843E-10</v>
      </c>
      <c r="CH414" s="13" t="str">
        <f t="shared" ca="1" si="291"/>
        <v/>
      </c>
      <c r="CI414" s="81">
        <f t="shared" ca="1" si="300"/>
        <v>0.1131775965863165</v>
      </c>
      <c r="CJ414" s="81">
        <f t="shared" ca="1" si="301"/>
        <v>0.13063724757458739</v>
      </c>
      <c r="CK414" s="81">
        <f t="shared" ca="1" si="302"/>
        <v>0.39004625943939081</v>
      </c>
      <c r="CL414" s="81">
        <f t="shared" ca="1" si="303"/>
        <v>0.17284488538116416</v>
      </c>
      <c r="CM414" s="89">
        <f t="shared" ca="1" si="292"/>
        <v>0.80670598898145884</v>
      </c>
    </row>
    <row r="415" spans="1:91" x14ac:dyDescent="0.3">
      <c r="A415">
        <v>350</v>
      </c>
      <c r="B415" s="3">
        <f t="shared" si="305"/>
        <v>1.1611111111111112</v>
      </c>
      <c r="C415" s="3">
        <f t="shared" si="293"/>
        <v>11.666666666666666</v>
      </c>
      <c r="D415" s="4">
        <f t="shared" ca="1" si="281"/>
        <v>415</v>
      </c>
      <c r="E415" s="58">
        <f>(0.5*(COS(B415*2*PI())+1)*('key variables'!$B$4-'key variables'!$B$6)+'key variables'!$B$6)/'key variables'!$B$4</f>
        <v>1</v>
      </c>
      <c r="F415" s="10">
        <f t="shared" ca="1" si="294"/>
        <v>11689222.907461114</v>
      </c>
      <c r="G415" s="10">
        <f t="shared" ca="1" si="295"/>
        <v>13492492.798713122</v>
      </c>
      <c r="H415" s="10">
        <f t="shared" ca="1" si="296"/>
        <v>40309474.521088287</v>
      </c>
      <c r="I415" s="10">
        <f t="shared" ca="1" si="297"/>
        <v>17912154.249750931</v>
      </c>
      <c r="J415" s="10">
        <f t="shared" ca="1" si="282"/>
        <v>83403344.477013454</v>
      </c>
      <c r="K415" s="82">
        <f t="shared" ca="1" si="258"/>
        <v>2249832.832292099</v>
      </c>
      <c r="L415" s="82">
        <f t="shared" ca="1" si="259"/>
        <v>2596909.4377209195</v>
      </c>
      <c r="M415" s="82">
        <f t="shared" ca="1" si="260"/>
        <v>7778311.9830942191</v>
      </c>
      <c r="N415" s="82">
        <f t="shared" ca="1" si="261"/>
        <v>3496312.733215793</v>
      </c>
      <c r="O415" s="82">
        <f t="shared" ca="1" si="283"/>
        <v>16121366.986323033</v>
      </c>
      <c r="P415" s="10">
        <f ca="1">IF(IF($A415&gt;='key variables'!$B$26,K415*SUMPRODUCT(Z415:AC415,'control variables'!$O$3:$R$3)/J415+F$65*'key variables'!$B$25/scenario!J$65,K415*SUMPRODUCT(Z415:AC415,'control variables'!$O$7:$R$7)/J415+F$65*'key variables'!$B$25/scenario!J$65)&lt;'key variables'!$B$28,0,IF($A415&gt;='key variables'!$B$26,K415*SUMPRODUCT(Z415:AC415,'control variables'!$O$3:$R$3)/J415+F$65*'key variables'!$B$25/scenario!J$65,K415*SUMPRODUCT(Z415:AC415,'control variables'!$O$7:$R$7)/J415+F$65*'key variables'!$B$25/scenario!J$65))</f>
        <v>5.3355557830388525E-13</v>
      </c>
      <c r="Q415" s="10">
        <f ca="1">IF(IF($A415&gt;='key variables'!$B$26,L415*SUMPRODUCT(Z415:AC415,'control variables'!$O$4:$R$4)/J415+G$65*'key variables'!$B$25/scenario!J$65,L415*SUMPRODUCT(Z415:AC415,'control variables'!$O$7:$R$7)/J415+G$65*'key variables'!$B$25/scenario!J$65)&lt;'key variables'!$B$28,0,IF($A415&gt;='key variables'!$B$26,L415*SUMPRODUCT(Z415:AC415,'control variables'!$O$4:$R$4)/J415+G$65*'key variables'!$B$25/scenario!J$65,L415*SUMPRODUCT(Z415:AC415,'control variables'!$O$7:$R$7)/J415+G$65*'key variables'!$B$25/scenario!J$65))</f>
        <v>6.158659865561554E-13</v>
      </c>
      <c r="R415" s="10">
        <f ca="1">IF(IF($A415&gt;='key variables'!$B$26,M415*SUMPRODUCT(Z415:AC415,'control variables'!$O$5:$R$5)/J415+H$65*'key variables'!$B$25/scenario!J$65,M415*SUMPRODUCT(Z415:AC415,'control variables'!$O$7:$R$7)/J415+H$65*'key variables'!$B$25/scenario!J$65)&lt;'key variables'!$B$28,0,IF($A415&gt;='key variables'!$B$26,M415*SUMPRODUCT(Z415:AC415,'control variables'!$O$5:$R$5)/J415+H$65*'key variables'!$B$25/scenario!J$65,M415*SUMPRODUCT(Z415:AC415,'control variables'!$O$7:$R$7)/J415+H$65*'key variables'!$B$25/scenario!J$65))</f>
        <v>1.8446533843760068E-12</v>
      </c>
      <c r="S415" s="10">
        <f ca="1">IF(IF($A415&gt;='key variables'!$B$26,N415*SUMPRODUCT(Z415:AC415,'control variables'!$O$6:$R$6)/J415+I$65*'key variables'!$B$25/scenario!J$65,N415*SUMPRODUCT(Z415:AC415,'control variables'!$O$7:$R$7)/J415+I$65*'key variables'!$B$25/scenario!J$65)&lt;'key variables'!$B$28,0,IF($A415&gt;='key variables'!$B$26,N415*SUMPRODUCT(Z415:AC415,'control variables'!$O$6:$R$6)/J415+I$65*'key variables'!$B$25/scenario!J$65,N415*SUMPRODUCT(Z415:AC415,'control variables'!$O$7:$R$7)/J415+I$65*'key variables'!$B$25/scenario!J$65))</f>
        <v>8.2916256511452338E-13</v>
      </c>
      <c r="T415" s="10">
        <f t="shared" ca="1" si="304"/>
        <v>3.8232375143505706E-12</v>
      </c>
      <c r="U415" s="82">
        <f ca="1">SUMPRODUCT(P385:P414,'control variables'!AD$7:AD$36)</f>
        <v>1.1312365325702691E-12</v>
      </c>
      <c r="V415" s="82">
        <f ca="1">SUMPRODUCT(Q385:Q414,'control variables'!AE$7:AE$36)</f>
        <v>1.3057498253030258E-12</v>
      </c>
      <c r="W415" s="82">
        <f ca="1">SUMPRODUCT(R385:R414,'control variables'!AF$7:AF$36)</f>
        <v>3.9110064315493449E-12</v>
      </c>
      <c r="X415" s="82">
        <f ca="1">SUMPRODUCT(S385:S414,'control variables'!AG$7:AG$36)</f>
        <v>1.7579780312277041E-12</v>
      </c>
      <c r="Y415" s="82">
        <f t="shared" ca="1" si="298"/>
        <v>8.1059708206503448E-12</v>
      </c>
      <c r="Z415" s="10">
        <f ca="1">IF($A415&gt;='key variables'!$B$26,SUMPRODUCT(P385:P414,'control variables'!V$7:V$36)*$E415,SUMPRODUCT(P385:P414,'control variables'!Z$7:Z$36)*$E415)</f>
        <v>2.7603316600052616E-12</v>
      </c>
      <c r="AA415" s="10">
        <f ca="1">IF($A415&gt;='key variables'!$B$26,SUMPRODUCT(Q385:Q414,'control variables'!W$7:W$36)*$E415,SUMPRODUCT(Q385:Q414,'control variables'!AA$7:AA$36)*$E415)</f>
        <v>3.1861617610960536E-12</v>
      </c>
      <c r="AB415" s="10">
        <f ca="1">IF($A415&gt;='key variables'!$B$26,SUMPRODUCT(R385:R414,'control variables'!X$7:X$36)*$E415,SUMPRODUCT(R385:R414,'control variables'!AB$7:AB$36)*$E415)</f>
        <v>9.5432516230369008E-12</v>
      </c>
      <c r="AC415" s="10">
        <f ca="1">IF($A415&gt;='key variables'!$B$26,SUMPRODUCT(S385:S414,'control variables'!Y$7:Y$36)*$E415,SUMPRODUCT(S385:S414,'control variables'!AC$7:AC$36)*$E415)</f>
        <v>4.2896443647961136E-12</v>
      </c>
      <c r="AD415" s="10">
        <f t="shared" ca="1" si="299"/>
        <v>1.9779389408934331E-11</v>
      </c>
      <c r="AE415" s="82">
        <f ca="1">SUMPRODUCT(P385:P414,'control variables'!AL$7:AL$36)</f>
        <v>3.7583312729430051E-12</v>
      </c>
      <c r="AF415" s="82">
        <f ca="1">SUMPRODUCT(Q385:Q414,'control variables'!AM$7:AM$36)</f>
        <v>4.3267776034508922E-12</v>
      </c>
      <c r="AG415" s="82">
        <f ca="1">SUMPRODUCT(R385:R414,'control variables'!AN$7:AN$36)</f>
        <v>1.2336780074115677E-11</v>
      </c>
      <c r="AH415" s="82">
        <f ca="1">SUMPRODUCT(S385:S414,'control variables'!AO$7:AO$36)</f>
        <v>5.3417034006998131E-12</v>
      </c>
      <c r="AI415" s="82">
        <f t="shared" ca="1" si="262"/>
        <v>2.5763592351209388E-11</v>
      </c>
      <c r="AJ415" s="10">
        <f ca="1">SUMPRODUCT(P385:P414,'control variables'!AP$7:AP$36)</f>
        <v>3.591100149130506E-15</v>
      </c>
      <c r="AK415" s="10">
        <f ca="1">SUMPRODUCT(Q385:Q414,'control variables'!AQ$7:AQ$36)</f>
        <v>1.0362727549380918E-14</v>
      </c>
      <c r="AL415" s="10">
        <f ca="1">SUMPRODUCT(R385:R414,'control variables'!AR$7:AR$36)</f>
        <v>3.7246363714075329E-13</v>
      </c>
      <c r="AM415" s="10">
        <f ca="1">SUMPRODUCT(S385:S414,'control variables'!AS$7:AS$36)</f>
        <v>2.7903426862311902E-13</v>
      </c>
      <c r="AN415" s="10">
        <f t="shared" ca="1" si="284"/>
        <v>6.6545173346238376E-13</v>
      </c>
      <c r="AO415" s="82">
        <f ca="1">SUMPRODUCT(P385:P414,'control variables'!AX$7:AX$36)</f>
        <v>4.883348175999233E-15</v>
      </c>
      <c r="AP415" s="82">
        <f ca="1">SUMPRODUCT(Q385:Q414,'control variables'!AY$7:AY$36)</f>
        <v>1.1273382434382727E-14</v>
      </c>
      <c r="AQ415" s="82">
        <f ca="1">SUMPRODUCT(R385:R414,'control variables'!AZ$7:AZ$36)</f>
        <v>1.0129874119482469E-13</v>
      </c>
      <c r="AR415" s="82">
        <f ca="1">SUMPRODUCT(S385:S414,'control variables'!BA$7:BA$36)</f>
        <v>7.5888804552104303E-14</v>
      </c>
      <c r="AS415" s="82">
        <f t="shared" ca="1" si="285"/>
        <v>1.9334427635731095E-13</v>
      </c>
      <c r="AT415" s="10">
        <f ca="1">SUMPRODUCT(P385:P414,'control variables'!AT$7:AT$36)</f>
        <v>-4.3097453277664456E-15</v>
      </c>
      <c r="AU415" s="10">
        <f ca="1">SUMPRODUCT(Q385:Q414,'control variables'!AU$7:AU$36)</f>
        <v>4.675125566777242E-15</v>
      </c>
      <c r="AV415" s="10">
        <f ca="1">SUMPRODUCT(R385:R414,'control variables'!AV$7:AV$36)</f>
        <v>2.0131465338094951E-12</v>
      </c>
      <c r="AW415" s="10">
        <f ca="1">SUMPRODUCT(S385:S414,'control variables'!AW$7:AW$36)</f>
        <v>1.5081656695534561E-12</v>
      </c>
      <c r="AX415" s="10">
        <f t="shared" ca="1" si="263"/>
        <v>3.5216775836019621E-12</v>
      </c>
      <c r="AY415" s="82">
        <f ca="1">SUMPRODUCT(P385:P414,'control variables'!BB$7:BB$36)</f>
        <v>1.5620518397400532E-14</v>
      </c>
      <c r="AZ415" s="82">
        <f ca="1">SUMPRODUCT(Q385:Q414,'control variables'!BC$7:BC$36)</f>
        <v>3.9832294057741781E-14</v>
      </c>
      <c r="BA415" s="82">
        <f ca="1">SUMPRODUCT(R385:R414,'control variables'!BD$7:BD$36)</f>
        <v>2.7883830205779351E-13</v>
      </c>
      <c r="BB415" s="82">
        <f ca="1">SUMPRODUCT(S385:S414,'control variables'!BE$7:BE$36)</f>
        <v>3.9624913213181479E-14</v>
      </c>
      <c r="BC415" s="82">
        <f t="shared" ca="1" si="286"/>
        <v>3.7391602772611731E-13</v>
      </c>
      <c r="BD415" s="10">
        <f ca="1">SUMPRODUCT(P385:P414,'control variables'!BF$7:BF$36)</f>
        <v>3.2676763913118455E-15</v>
      </c>
      <c r="BE415" s="10">
        <f ca="1">SUMPRODUCT(Q385:Q414,'control variables'!BG$7:BG$36)</f>
        <v>3.7717734127696452E-15</v>
      </c>
      <c r="BF415" s="10">
        <f ca="1">SUMPRODUCT(R385:R414,'control variables'!BH$7:BH$36)</f>
        <v>1.1297286654635803E-13</v>
      </c>
      <c r="BG415" s="10">
        <f ca="1">SUMPRODUCT(S385:S414,'control variables'!BI$7:BI$36)</f>
        <v>2.5390372144522372E-13</v>
      </c>
      <c r="BH415" s="10">
        <f t="shared" ca="1" si="287"/>
        <v>3.7391603779566327E-13</v>
      </c>
      <c r="BI415" s="82">
        <f t="shared" ca="1" si="264"/>
        <v>3.7696420460126393E-12</v>
      </c>
      <c r="BJ415" s="82">
        <f t="shared" ca="1" si="265"/>
        <v>4.3712850230754112E-12</v>
      </c>
      <c r="BK415" s="82">
        <f t="shared" ca="1" si="266"/>
        <v>1.4628764909982965E-11</v>
      </c>
      <c r="BL415" s="82">
        <f t="shared" ca="1" si="267"/>
        <v>6.8894939834664507E-12</v>
      </c>
      <c r="BM415" s="82">
        <f t="shared" ca="1" si="257"/>
        <v>2.9659185962537468E-11</v>
      </c>
      <c r="BN415" s="10">
        <f ca="1">BN414+BI415-INDIRECT(ADDRESS(MAX($D415-'key variables'!$B$9*30,34),scenario!BI$4),TRUE)</f>
        <v>9439390.0751690175</v>
      </c>
      <c r="BO415" s="10">
        <f ca="1">BO414+BJ415-INDIRECT(ADDRESS(MAX($D415-'key variables'!$B$9*30,34),scenario!BJ$4),TRUE)</f>
        <v>10895583.360992203</v>
      </c>
      <c r="BP415" s="10">
        <f ca="1">BP414+BK415-INDIRECT(ADDRESS(MAX($D415-'key variables'!$B$9*30,34),scenario!BK$4),TRUE)</f>
        <v>32531162.537994072</v>
      </c>
      <c r="BQ415" s="10">
        <f ca="1">BQ414+BL415-INDIRECT(ADDRESS(MAX($D415-'key variables'!$B$9*30,34),scenario!BL$4),TRUE)</f>
        <v>14415841.516535141</v>
      </c>
      <c r="BR415" s="10">
        <f t="shared" ca="1" si="288"/>
        <v>67281977.490690395</v>
      </c>
      <c r="BS415" s="82">
        <f t="shared" ca="1" si="269"/>
        <v>-2.3234114739032425E-9</v>
      </c>
      <c r="BT415" s="82">
        <f t="shared" ca="1" si="270"/>
        <v>-3.1970448147656319E-10</v>
      </c>
      <c r="BU415" s="82">
        <f t="shared" ca="1" si="271"/>
        <v>-4.178303269872083E-9</v>
      </c>
      <c r="BV415" s="82">
        <f t="shared" ca="1" si="272"/>
        <v>-2.9554596035093377E-9</v>
      </c>
      <c r="BW415" s="82">
        <f t="shared" ca="1" si="289"/>
        <v>-9.7768788287612253E-9</v>
      </c>
      <c r="BX415" s="10">
        <f t="shared" ca="1" si="273"/>
        <v>-1.7762476334486833E-12</v>
      </c>
      <c r="BY415" s="10">
        <f t="shared" ca="1" si="274"/>
        <v>3.0896311982958608E-12</v>
      </c>
      <c r="BZ415" s="10">
        <f t="shared" ca="1" si="275"/>
        <v>-3.3243467744067984E-11</v>
      </c>
      <c r="CA415" s="10">
        <f t="shared" ca="1" si="276"/>
        <v>-1.8915115223013026E-11</v>
      </c>
      <c r="CB415" s="10">
        <v>0</v>
      </c>
      <c r="CC415" s="82">
        <f t="shared" ca="1" si="277"/>
        <v>3.7865108433863074E-13</v>
      </c>
      <c r="CD415" s="82">
        <f t="shared" ca="1" si="278"/>
        <v>3.7714833318613569E-13</v>
      </c>
      <c r="CE415" s="82">
        <f t="shared" ca="1" si="279"/>
        <v>1.9989692876699615E-10</v>
      </c>
      <c r="CF415" s="82">
        <f t="shared" ca="1" si="280"/>
        <v>4.5074673444466524E-11</v>
      </c>
      <c r="CG415" s="82">
        <f t="shared" ca="1" si="290"/>
        <v>2.4572740162898745E-10</v>
      </c>
      <c r="CH415" s="13" t="str">
        <f t="shared" ca="1" si="291"/>
        <v/>
      </c>
      <c r="CI415" s="81">
        <f t="shared" ca="1" si="300"/>
        <v>0.1131775965863165</v>
      </c>
      <c r="CJ415" s="81">
        <f t="shared" ca="1" si="301"/>
        <v>0.13063724757458739</v>
      </c>
      <c r="CK415" s="81">
        <f t="shared" ca="1" si="302"/>
        <v>0.39004625943939081</v>
      </c>
      <c r="CL415" s="81">
        <f t="shared" ca="1" si="303"/>
        <v>0.17284488538116416</v>
      </c>
      <c r="CM415" s="89">
        <f t="shared" ca="1" si="292"/>
        <v>0.80670598898145884</v>
      </c>
    </row>
    <row r="416" spans="1:91" x14ac:dyDescent="0.3">
      <c r="A416">
        <v>351</v>
      </c>
      <c r="B416" s="3">
        <f t="shared" si="305"/>
        <v>1.163888888888889</v>
      </c>
      <c r="C416" s="3">
        <f t="shared" si="293"/>
        <v>11.7</v>
      </c>
      <c r="D416" s="4">
        <f t="shared" ca="1" si="281"/>
        <v>416</v>
      </c>
      <c r="E416" s="58">
        <f>(0.5*(COS(B416*2*PI())+1)*('key variables'!$B$4-'key variables'!$B$6)+'key variables'!$B$6)/'key variables'!$B$4</f>
        <v>1</v>
      </c>
      <c r="F416" s="10">
        <f t="shared" ca="1" si="294"/>
        <v>11689222.907461114</v>
      </c>
      <c r="G416" s="10">
        <f t="shared" ca="1" si="295"/>
        <v>13492492.798713122</v>
      </c>
      <c r="H416" s="10">
        <f t="shared" ca="1" si="296"/>
        <v>40309474.521088287</v>
      </c>
      <c r="I416" s="10">
        <f t="shared" ca="1" si="297"/>
        <v>17912154.249750931</v>
      </c>
      <c r="J416" s="10">
        <f t="shared" ca="1" si="282"/>
        <v>83403344.477013454</v>
      </c>
      <c r="K416" s="82">
        <f t="shared" ca="1" si="258"/>
        <v>2249832.832292099</v>
      </c>
      <c r="L416" s="82">
        <f t="shared" ca="1" si="259"/>
        <v>2596909.4377209195</v>
      </c>
      <c r="M416" s="82">
        <f t="shared" ca="1" si="260"/>
        <v>7778311.9830942191</v>
      </c>
      <c r="N416" s="82">
        <f t="shared" ca="1" si="261"/>
        <v>3496312.733215793</v>
      </c>
      <c r="O416" s="82">
        <f t="shared" ca="1" si="283"/>
        <v>16121366.986323033</v>
      </c>
      <c r="P416" s="10">
        <f ca="1">IF(IF($A416&gt;='key variables'!$B$26,K416*SUMPRODUCT(Z416:AC416,'control variables'!$O$3:$R$3)/J416+F$65*'key variables'!$B$25/scenario!J$65,K416*SUMPRODUCT(Z416:AC416,'control variables'!$O$7:$R$7)/J416+F$65*'key variables'!$B$25/scenario!J$65)&lt;'key variables'!$B$28,0,IF($A416&gt;='key variables'!$B$26,K416*SUMPRODUCT(Z416:AC416,'control variables'!$O$3:$R$3)/J416+F$65*'key variables'!$B$25/scenario!J$65,K416*SUMPRODUCT(Z416:AC416,'control variables'!$O$7:$R$7)/J416+F$65*'key variables'!$B$25/scenario!J$65))</f>
        <v>4.5909748470570402E-13</v>
      </c>
      <c r="Q416" s="10">
        <f ca="1">IF(IF($A416&gt;='key variables'!$B$26,L416*SUMPRODUCT(Z416:AC416,'control variables'!$O$4:$R$4)/J416+G$65*'key variables'!$B$25/scenario!J$65,L416*SUMPRODUCT(Z416:AC416,'control variables'!$O$7:$R$7)/J416+G$65*'key variables'!$B$25/scenario!J$65)&lt;'key variables'!$B$28,0,IF($A416&gt;='key variables'!$B$26,L416*SUMPRODUCT(Z416:AC416,'control variables'!$O$4:$R$4)/J416+G$65*'key variables'!$B$25/scenario!J$65,L416*SUMPRODUCT(Z416:AC416,'control variables'!$O$7:$R$7)/J416+G$65*'key variables'!$B$25/scenario!J$65))</f>
        <v>5.2992141182842722E-13</v>
      </c>
      <c r="R416" s="10">
        <f ca="1">IF(IF($A416&gt;='key variables'!$B$26,M416*SUMPRODUCT(Z416:AC416,'control variables'!$O$5:$R$5)/J416+H$65*'key variables'!$B$25/scenario!J$65,M416*SUMPRODUCT(Z416:AC416,'control variables'!$O$7:$R$7)/J416+H$65*'key variables'!$B$25/scenario!J$65)&lt;'key variables'!$B$28,0,IF($A416&gt;='key variables'!$B$26,M416*SUMPRODUCT(Z416:AC416,'control variables'!$O$5:$R$5)/J416+H$65*'key variables'!$B$25/scenario!J$65,M416*SUMPRODUCT(Z416:AC416,'control variables'!$O$7:$R$7)/J416+H$65*'key variables'!$B$25/scenario!J$65))</f>
        <v>1.5872305779521862E-12</v>
      </c>
      <c r="S416" s="10">
        <f ca="1">IF(IF($A416&gt;='key variables'!$B$26,N416*SUMPRODUCT(Z416:AC416,'control variables'!$O$6:$R$6)/J416+I$65*'key variables'!$B$25/scenario!J$65,N416*SUMPRODUCT(Z416:AC416,'control variables'!$O$7:$R$7)/J416+I$65*'key variables'!$B$25/scenario!J$65)&lt;'key variables'!$B$28,0,IF($A416&gt;='key variables'!$B$26,N416*SUMPRODUCT(Z416:AC416,'control variables'!$O$6:$R$6)/J416+I$65*'key variables'!$B$25/scenario!J$65,N416*SUMPRODUCT(Z416:AC416,'control variables'!$O$7:$R$7)/J416+I$65*'key variables'!$B$25/scenario!J$65))</f>
        <v>7.1345228788780378E-13</v>
      </c>
      <c r="T416" s="10">
        <f t="shared" ca="1" si="304"/>
        <v>3.2897017623741209E-12</v>
      </c>
      <c r="U416" s="82">
        <f ca="1">SUMPRODUCT(P386:P415,'control variables'!AD$7:AD$36)</f>
        <v>9.7337159956449651E-13</v>
      </c>
      <c r="V416" s="82">
        <f ca="1">SUMPRODUCT(Q386:Q415,'control variables'!AE$7:AE$36)</f>
        <v>1.1235314273297822E-12</v>
      </c>
      <c r="W416" s="82">
        <f ca="1">SUMPRODUCT(R386:R415,'control variables'!AF$7:AF$36)</f>
        <v>3.3652224592983149E-12</v>
      </c>
      <c r="X416" s="82">
        <f ca="1">SUMPRODUCT(S386:S415,'control variables'!AG$7:AG$36)</f>
        <v>1.5126508373694714E-12</v>
      </c>
      <c r="Y416" s="82">
        <f t="shared" ca="1" si="298"/>
        <v>6.974776323562065E-12</v>
      </c>
      <c r="Z416" s="10">
        <f ca="1">IF($A416&gt;='key variables'!$B$26,SUMPRODUCT(P386:P415,'control variables'!V$7:V$36)*$E416,SUMPRODUCT(P386:P415,'control variables'!Z$7:Z$36)*$E416)</f>
        <v>2.3751252420421149E-12</v>
      </c>
      <c r="AA416" s="10">
        <f ca="1">IF($A416&gt;='key variables'!$B$26,SUMPRODUCT(Q386:Q415,'control variables'!W$7:W$36)*$E416,SUMPRODUCT(Q386:Q415,'control variables'!AA$7:AA$36)*$E416)</f>
        <v>2.7415304231934834E-12</v>
      </c>
      <c r="AB416" s="10">
        <f ca="1">IF($A416&gt;='key variables'!$B$26,SUMPRODUCT(R386:R415,'control variables'!X$7:X$36)*$E416,SUMPRODUCT(R386:R415,'control variables'!AB$7:AB$36)*$E416)</f>
        <v>8.2114834783987955E-12</v>
      </c>
      <c r="AC416" s="10">
        <f ca="1">IF($A416&gt;='key variables'!$B$26,SUMPRODUCT(S386:S415,'control variables'!Y$7:Y$36)*$E416,SUMPRODUCT(S386:S415,'control variables'!AC$7:AC$36)*$E416)</f>
        <v>3.691021176126185E-12</v>
      </c>
      <c r="AD416" s="10">
        <f t="shared" ca="1" si="299"/>
        <v>1.7019160319760579E-11</v>
      </c>
      <c r="AE416" s="82">
        <f ca="1">SUMPRODUCT(P386:P415,'control variables'!AL$7:AL$36)</f>
        <v>3.2338532371527387E-12</v>
      </c>
      <c r="AF416" s="82">
        <f ca="1">SUMPRODUCT(Q386:Q415,'control variables'!AM$7:AM$36)</f>
        <v>3.7229724426082604E-12</v>
      </c>
      <c r="AG416" s="82">
        <f ca="1">SUMPRODUCT(R386:R415,'control variables'!AN$7:AN$36)</f>
        <v>1.0615172873646092E-11</v>
      </c>
      <c r="AH416" s="82">
        <f ca="1">SUMPRODUCT(S386:S415,'control variables'!AO$7:AO$36)</f>
        <v>4.5962645599189168E-12</v>
      </c>
      <c r="AI416" s="82">
        <f t="shared" ca="1" si="262"/>
        <v>2.2168263113326007E-11</v>
      </c>
      <c r="AJ416" s="10">
        <f ca="1">SUMPRODUCT(P386:P415,'control variables'!AP$7:AP$36)</f>
        <v>3.0899593460029403E-15</v>
      </c>
      <c r="AK416" s="10">
        <f ca="1">SUMPRODUCT(Q386:Q415,'control variables'!AQ$7:AQ$36)</f>
        <v>8.9166009054480545E-15</v>
      </c>
      <c r="AL416" s="10">
        <f ca="1">SUMPRODUCT(R386:R415,'control variables'!AR$7:AR$36)</f>
        <v>3.2048604851857978E-13</v>
      </c>
      <c r="AM416" s="10">
        <f ca="1">SUMPRODUCT(S386:S415,'control variables'!AS$7:AS$36)</f>
        <v>2.4009482063480256E-13</v>
      </c>
      <c r="AN416" s="10">
        <f t="shared" ca="1" si="284"/>
        <v>5.7258742940483331E-13</v>
      </c>
      <c r="AO416" s="82">
        <f ca="1">SUMPRODUCT(P386:P415,'control variables'!AX$7:AX$36)</f>
        <v>4.201873161312069E-15</v>
      </c>
      <c r="AP416" s="82">
        <f ca="1">SUMPRODUCT(Q386:Q415,'control variables'!AY$7:AY$36)</f>
        <v>9.7001731969576343E-15</v>
      </c>
      <c r="AQ416" s="82">
        <f ca="1">SUMPRODUCT(R386:R415,'control variables'!AZ$7:AZ$36)</f>
        <v>8.7162423517781543E-14</v>
      </c>
      <c r="AR416" s="82">
        <f ca="1">SUMPRODUCT(S386:S415,'control variables'!BA$7:BA$36)</f>
        <v>6.5298463185311557E-14</v>
      </c>
      <c r="AS416" s="82">
        <f t="shared" ca="1" si="285"/>
        <v>1.6636293306136281E-13</v>
      </c>
      <c r="AT416" s="10">
        <f ca="1">SUMPRODUCT(P386:P415,'control variables'!AT$7:AT$36)</f>
        <v>-3.7083170341681478E-15</v>
      </c>
      <c r="AU416" s="10">
        <f ca="1">SUMPRODUCT(Q386:Q415,'control variables'!AU$7:AU$36)</f>
        <v>4.022708178244027E-15</v>
      </c>
      <c r="AV416" s="10">
        <f ca="1">SUMPRODUCT(R386:R415,'control variables'!AV$7:AV$36)</f>
        <v>1.732210378071528E-12</v>
      </c>
      <c r="AW416" s="10">
        <f ca="1">SUMPRODUCT(S386:S415,'control variables'!AW$7:AW$36)</f>
        <v>1.297699983968931E-12</v>
      </c>
      <c r="AX416" s="10">
        <f t="shared" ca="1" si="263"/>
        <v>3.030224753184535E-12</v>
      </c>
      <c r="AY416" s="82">
        <f ca="1">SUMPRODUCT(P386:P415,'control variables'!BB$7:BB$36)</f>
        <v>1.3440662974310312E-14</v>
      </c>
      <c r="AZ416" s="82">
        <f ca="1">SUMPRODUCT(Q386:Q415,'control variables'!BC$7:BC$36)</f>
        <v>3.4273666616136375E-14</v>
      </c>
      <c r="BA416" s="82">
        <f ca="1">SUMPRODUCT(R386:R415,'control variables'!BD$7:BD$36)</f>
        <v>2.3992620135522653E-13</v>
      </c>
      <c r="BB416" s="82">
        <f ca="1">SUMPRODUCT(S386:S415,'control variables'!BE$7:BE$36)</f>
        <v>3.4095225928820477E-14</v>
      </c>
      <c r="BC416" s="82">
        <f t="shared" ca="1" si="286"/>
        <v>3.2173575687449372E-13</v>
      </c>
      <c r="BD416" s="10">
        <f ca="1">SUMPRODUCT(P386:P415,'control variables'!BF$7:BF$36)</f>
        <v>2.8116696237201642E-15</v>
      </c>
      <c r="BE416" s="10">
        <f ca="1">SUMPRODUCT(Q386:Q415,'control variables'!BG$7:BG$36)</f>
        <v>3.2454195159705706E-15</v>
      </c>
      <c r="BF416" s="10">
        <f ca="1">SUMPRODUCT(R386:R415,'control variables'!BH$7:BH$36)</f>
        <v>9.7207415647871344E-14</v>
      </c>
      <c r="BG416" s="10">
        <f ca="1">SUMPRODUCT(S386:S415,'control variables'!BI$7:BI$36)</f>
        <v>2.1847126075126466E-13</v>
      </c>
      <c r="BH416" s="10">
        <f t="shared" ca="1" si="287"/>
        <v>3.2173576553882673E-13</v>
      </c>
      <c r="BI416" s="82">
        <f t="shared" ca="1" si="264"/>
        <v>3.2435855830928808E-12</v>
      </c>
      <c r="BJ416" s="82">
        <f t="shared" ca="1" si="265"/>
        <v>3.7612688174026408E-12</v>
      </c>
      <c r="BK416" s="82">
        <f t="shared" ca="1" si="266"/>
        <v>1.2587309453072846E-11</v>
      </c>
      <c r="BL416" s="82">
        <f t="shared" ca="1" si="267"/>
        <v>5.9280597698166685E-12</v>
      </c>
      <c r="BM416" s="82">
        <f t="shared" ca="1" si="257"/>
        <v>2.5520223623385035E-11</v>
      </c>
      <c r="BN416" s="10">
        <f ca="1">BN415+BI416-INDIRECT(ADDRESS(MAX($D416-'key variables'!$B$9*30,34),scenario!BI$4),TRUE)</f>
        <v>9439390.0751690175</v>
      </c>
      <c r="BO416" s="10">
        <f ca="1">BO415+BJ416-INDIRECT(ADDRESS(MAX($D416-'key variables'!$B$9*30,34),scenario!BJ$4),TRUE)</f>
        <v>10895583.360992203</v>
      </c>
      <c r="BP416" s="10">
        <f ca="1">BP415+BK416-INDIRECT(ADDRESS(MAX($D416-'key variables'!$B$9*30,34),scenario!BK$4),TRUE)</f>
        <v>32531162.537994072</v>
      </c>
      <c r="BQ416" s="10">
        <f ca="1">BQ415+BL416-INDIRECT(ADDRESS(MAX($D416-'key variables'!$B$9*30,34),scenario!BL$4),TRUE)</f>
        <v>14415841.516535141</v>
      </c>
      <c r="BR416" s="10">
        <f t="shared" ca="1" si="288"/>
        <v>67281977.490690395</v>
      </c>
      <c r="BS416" s="82">
        <f t="shared" ca="1" si="269"/>
        <v>-2.3261987736712536E-9</v>
      </c>
      <c r="BT416" s="82">
        <f t="shared" ca="1" si="270"/>
        <v>-3.2293907430165338E-10</v>
      </c>
      <c r="BU416" s="82">
        <f t="shared" ca="1" si="271"/>
        <v>-4.1894005561628519E-9</v>
      </c>
      <c r="BV416" s="82">
        <f t="shared" ca="1" si="272"/>
        <v>-2.9608926822520179E-9</v>
      </c>
      <c r="BW416" s="82">
        <f t="shared" ca="1" si="289"/>
        <v>-9.7994310863877759E-9</v>
      </c>
      <c r="BX416" s="10">
        <f t="shared" ca="1" si="273"/>
        <v>-1.7882980928854019E-12</v>
      </c>
      <c r="BY416" s="10">
        <f t="shared" ca="1" si="274"/>
        <v>3.0618122853607114E-12</v>
      </c>
      <c r="BZ416" s="10">
        <f t="shared" ca="1" si="275"/>
        <v>-3.3493438937553305E-11</v>
      </c>
      <c r="CA416" s="10">
        <f t="shared" ca="1" si="276"/>
        <v>-1.91023832465078E-11</v>
      </c>
      <c r="CB416" s="10">
        <v>0</v>
      </c>
      <c r="CC416" s="82">
        <f t="shared" ca="1" si="277"/>
        <v>3.8124748755748974E-13</v>
      </c>
      <c r="CD416" s="82">
        <f t="shared" ca="1" si="278"/>
        <v>3.7234205271638205E-13</v>
      </c>
      <c r="CE416" s="82">
        <f t="shared" ca="1" si="279"/>
        <v>1.9839804201392541E-10</v>
      </c>
      <c r="CF416" s="82">
        <f t="shared" ca="1" si="280"/>
        <v>4.3951769817947087E-11</v>
      </c>
      <c r="CG416" s="82">
        <f t="shared" ca="1" si="290"/>
        <v>2.4310340137214635E-10</v>
      </c>
      <c r="CH416" s="13" t="str">
        <f t="shared" ca="1" si="291"/>
        <v/>
      </c>
      <c r="CI416" s="81">
        <f t="shared" ca="1" si="300"/>
        <v>0.1131775965863165</v>
      </c>
      <c r="CJ416" s="81">
        <f t="shared" ca="1" si="301"/>
        <v>0.13063724757458739</v>
      </c>
      <c r="CK416" s="81">
        <f t="shared" ca="1" si="302"/>
        <v>0.39004625943939081</v>
      </c>
      <c r="CL416" s="81">
        <f t="shared" ca="1" si="303"/>
        <v>0.17284488538116416</v>
      </c>
      <c r="CM416" s="89">
        <f t="shared" ca="1" si="292"/>
        <v>0.80670598898145884</v>
      </c>
    </row>
    <row r="417" spans="1:91" x14ac:dyDescent="0.3">
      <c r="A417">
        <v>352</v>
      </c>
      <c r="B417" s="3">
        <f t="shared" si="305"/>
        <v>1.1666666666666667</v>
      </c>
      <c r="C417" s="3">
        <f t="shared" si="293"/>
        <v>11.733333333333333</v>
      </c>
      <c r="D417" s="4">
        <f t="shared" ca="1" si="281"/>
        <v>417</v>
      </c>
      <c r="E417" s="58">
        <f>(0.5*(COS(B417*2*PI())+1)*('key variables'!$B$4-'key variables'!$B$6)+'key variables'!$B$6)/'key variables'!$B$4</f>
        <v>1</v>
      </c>
      <c r="F417" s="10">
        <f t="shared" ca="1" si="294"/>
        <v>11689222.907461114</v>
      </c>
      <c r="G417" s="10">
        <f t="shared" ca="1" si="295"/>
        <v>13492492.798713122</v>
      </c>
      <c r="H417" s="10">
        <f t="shared" ca="1" si="296"/>
        <v>40309474.521088287</v>
      </c>
      <c r="I417" s="10">
        <f t="shared" ca="1" si="297"/>
        <v>17912154.249750931</v>
      </c>
      <c r="J417" s="10">
        <f t="shared" ca="1" si="282"/>
        <v>83403344.477013454</v>
      </c>
      <c r="K417" s="82">
        <f t="shared" ca="1" si="258"/>
        <v>2249832.832292099</v>
      </c>
      <c r="L417" s="82">
        <f t="shared" ca="1" si="259"/>
        <v>2596909.4377209195</v>
      </c>
      <c r="M417" s="82">
        <f t="shared" ca="1" si="260"/>
        <v>7778311.9830942191</v>
      </c>
      <c r="N417" s="82">
        <f t="shared" ca="1" si="261"/>
        <v>3496312.733215793</v>
      </c>
      <c r="O417" s="82">
        <f t="shared" ca="1" si="283"/>
        <v>16121366.986323033</v>
      </c>
      <c r="P417" s="10">
        <f ca="1">IF(IF($A417&gt;='key variables'!$B$26,K417*SUMPRODUCT(Z417:AC417,'control variables'!$O$3:$R$3)/J417+F$65*'key variables'!$B$25/scenario!J$65,K417*SUMPRODUCT(Z417:AC417,'control variables'!$O$7:$R$7)/J417+F$65*'key variables'!$B$25/scenario!J$65)&lt;'key variables'!$B$28,0,IF($A417&gt;='key variables'!$B$26,K417*SUMPRODUCT(Z417:AC417,'control variables'!$O$3:$R$3)/J417+F$65*'key variables'!$B$25/scenario!J$65,K417*SUMPRODUCT(Z417:AC417,'control variables'!$O$7:$R$7)/J417+F$65*'key variables'!$B$25/scenario!J$65))</f>
        <v>3.9503007565419988E-13</v>
      </c>
      <c r="Q417" s="10">
        <f ca="1">IF(IF($A417&gt;='key variables'!$B$26,L417*SUMPRODUCT(Z417:AC417,'control variables'!$O$4:$R$4)/J417+G$65*'key variables'!$B$25/scenario!J$65,L417*SUMPRODUCT(Z417:AC417,'control variables'!$O$7:$R$7)/J417+G$65*'key variables'!$B$25/scenario!J$65)&lt;'key variables'!$B$28,0,IF($A417&gt;='key variables'!$B$26,L417*SUMPRODUCT(Z417:AC417,'control variables'!$O$4:$R$4)/J417+G$65*'key variables'!$B$25/scenario!J$65,L417*SUMPRODUCT(Z417:AC417,'control variables'!$O$7:$R$7)/J417+G$65*'key variables'!$B$25/scenario!J$65))</f>
        <v>4.5597046897251966E-13</v>
      </c>
      <c r="R417" s="10">
        <f ca="1">IF(IF($A417&gt;='key variables'!$B$26,M417*SUMPRODUCT(Z417:AC417,'control variables'!$O$5:$R$5)/J417+H$65*'key variables'!$B$25/scenario!J$65,M417*SUMPRODUCT(Z417:AC417,'control variables'!$O$7:$R$7)/J417+H$65*'key variables'!$B$25/scenario!J$65)&lt;'key variables'!$B$28,0,IF($A417&gt;='key variables'!$B$26,M417*SUMPRODUCT(Z417:AC417,'control variables'!$O$5:$R$5)/J417+H$65*'key variables'!$B$25/scenario!J$65,M417*SUMPRODUCT(Z417:AC417,'control variables'!$O$7:$R$7)/J417+H$65*'key variables'!$B$25/scenario!J$65))</f>
        <v>1.3657313232527092E-12</v>
      </c>
      <c r="S417" s="10">
        <f ca="1">IF(IF($A417&gt;='key variables'!$B$26,N417*SUMPRODUCT(Z417:AC417,'control variables'!$O$6:$R$6)/J417+I$65*'key variables'!$B$25/scenario!J$65,N417*SUMPRODUCT(Z417:AC417,'control variables'!$O$7:$R$7)/J417+I$65*'key variables'!$B$25/scenario!J$65)&lt;'key variables'!$B$28,0,IF($A417&gt;='key variables'!$B$26,N417*SUMPRODUCT(Z417:AC417,'control variables'!$O$6:$R$6)/J417+I$65*'key variables'!$B$25/scenario!J$65,N417*SUMPRODUCT(Z417:AC417,'control variables'!$O$7:$R$7)/J417+I$65*'key variables'!$B$25/scenario!J$65))</f>
        <v>6.1388946933709812E-13</v>
      </c>
      <c r="T417" s="10">
        <f t="shared" ca="1" si="304"/>
        <v>2.8306213372165269E-12</v>
      </c>
      <c r="U417" s="82">
        <f ca="1">SUMPRODUCT(P387:P416,'control variables'!AD$7:AD$36)</f>
        <v>8.3753684005064047E-13</v>
      </c>
      <c r="V417" s="82">
        <f ca="1">SUMPRODUCT(Q387:Q416,'control variables'!AE$7:AE$36)</f>
        <v>9.6674174771936105E-13</v>
      </c>
      <c r="W417" s="82">
        <f ca="1">SUMPRODUCT(R387:R416,'control variables'!AF$7:AF$36)</f>
        <v>2.8956030624780923E-12</v>
      </c>
      <c r="X417" s="82">
        <f ca="1">SUMPRODUCT(S387:S416,'control variables'!AG$7:AG$36)</f>
        <v>1.3015592431474433E-12</v>
      </c>
      <c r="Y417" s="82">
        <f t="shared" ca="1" si="298"/>
        <v>6.0014408933955372E-12</v>
      </c>
      <c r="Z417" s="10">
        <f ca="1">IF($A417&gt;='key variables'!$B$26,SUMPRODUCT(P387:P416,'control variables'!V$7:V$36)*$E417,SUMPRODUCT(P387:P416,'control variables'!Z$7:Z$36)*$E417)</f>
        <v>2.0436746776200302E-12</v>
      </c>
      <c r="AA417" s="10">
        <f ca="1">IF($A417&gt;='key variables'!$B$26,SUMPRODUCT(Q387:Q416,'control variables'!W$7:W$36)*$E417,SUMPRODUCT(Q387:Q416,'control variables'!AA$7:AA$36)*$E417)</f>
        <v>2.3589477323680851E-12</v>
      </c>
      <c r="AB417" s="10">
        <f ca="1">IF($A417&gt;='key variables'!$B$26,SUMPRODUCT(R387:R416,'control variables'!X$7:X$36)*$E417,SUMPRODUCT(R387:R416,'control variables'!AB$7:AB$36)*$E417)</f>
        <v>7.0655646083194214E-12</v>
      </c>
      <c r="AC417" s="10">
        <f ca="1">IF($A417&gt;='key variables'!$B$26,SUMPRODUCT(S387:S416,'control variables'!Y$7:Y$36)*$E417,SUMPRODUCT(S387:S416,'control variables'!AC$7:AC$36)*$E417)</f>
        <v>3.1759363164035758E-12</v>
      </c>
      <c r="AD417" s="10">
        <f t="shared" ca="1" si="299"/>
        <v>1.4644123334711112E-11</v>
      </c>
      <c r="AE417" s="82">
        <f ca="1">SUMPRODUCT(P387:P416,'control variables'!AL$7:AL$36)</f>
        <v>2.7825665168824077E-12</v>
      </c>
      <c r="AF417" s="82">
        <f ca="1">SUMPRODUCT(Q387:Q416,'control variables'!AM$7:AM$36)</f>
        <v>3.2034287589373282E-12</v>
      </c>
      <c r="AG417" s="82">
        <f ca="1">SUMPRODUCT(R387:R416,'control variables'!AN$7:AN$36)</f>
        <v>9.133817289473655E-12</v>
      </c>
      <c r="AH417" s="82">
        <f ca="1">SUMPRODUCT(S387:S416,'control variables'!AO$7:AO$36)</f>
        <v>3.954852285882996E-12</v>
      </c>
      <c r="AI417" s="82">
        <f t="shared" ca="1" si="262"/>
        <v>1.9074664851176388E-11</v>
      </c>
      <c r="AJ417" s="10">
        <f ca="1">SUMPRODUCT(P387:P416,'control variables'!AP$7:AP$36)</f>
        <v>2.6587531295284784E-15</v>
      </c>
      <c r="AK417" s="10">
        <f ca="1">SUMPRODUCT(Q387:Q416,'control variables'!AQ$7:AQ$36)</f>
        <v>7.6722823530940794E-15</v>
      </c>
      <c r="AL417" s="10">
        <f ca="1">SUMPRODUCT(R387:R416,'control variables'!AR$7:AR$36)</f>
        <v>2.7576197258751215E-13</v>
      </c>
      <c r="AM417" s="10">
        <f ca="1">SUMPRODUCT(S387:S416,'control variables'!AS$7:AS$36)</f>
        <v>2.065894027285861E-13</v>
      </c>
      <c r="AN417" s="10">
        <f t="shared" ca="1" si="284"/>
        <v>4.9268241079872077E-13</v>
      </c>
      <c r="AO417" s="82">
        <f ca="1">SUMPRODUCT(P387:P416,'control variables'!AX$7:AX$36)</f>
        <v>3.6154985119695987E-15</v>
      </c>
      <c r="AP417" s="82">
        <f ca="1">SUMPRODUCT(Q387:Q416,'control variables'!AY$7:AY$36)</f>
        <v>8.3465065253175124E-15</v>
      </c>
      <c r="AQ417" s="82">
        <f ca="1">SUMPRODUCT(R387:R416,'control variables'!AZ$7:AZ$36)</f>
        <v>7.4998839905438615E-14</v>
      </c>
      <c r="AR417" s="82">
        <f ca="1">SUMPRODUCT(S387:S416,'control variables'!BA$7:BA$36)</f>
        <v>5.618601214670545E-14</v>
      </c>
      <c r="AS417" s="82">
        <f t="shared" ca="1" si="285"/>
        <v>1.4314685708943118E-13</v>
      </c>
      <c r="AT417" s="10">
        <f ca="1">SUMPRODUCT(P387:P416,'control variables'!AT$7:AT$36)</f>
        <v>-3.1908185240793606E-15</v>
      </c>
      <c r="AU417" s="10">
        <f ca="1">SUMPRODUCT(Q387:Q416,'control variables'!AU$7:AU$36)</f>
        <v>3.461336140852882E-15</v>
      </c>
      <c r="AV417" s="10">
        <f ca="1">SUMPRODUCT(R387:R416,'control variables'!AV$7:AV$36)</f>
        <v>1.4904790801396522E-12</v>
      </c>
      <c r="AW417" s="10">
        <f ca="1">SUMPRODUCT(S387:S416,'control variables'!AW$7:AW$36)</f>
        <v>1.116604947579517E-12</v>
      </c>
      <c r="AX417" s="10">
        <f t="shared" ca="1" si="263"/>
        <v>2.6073545453359429E-12</v>
      </c>
      <c r="AY417" s="82">
        <f ca="1">SUMPRODUCT(P387:P416,'control variables'!BB$7:BB$36)</f>
        <v>1.1565008061387967E-14</v>
      </c>
      <c r="AZ417" s="82">
        <f ca="1">SUMPRODUCT(Q387:Q416,'control variables'!BC$7:BC$36)</f>
        <v>2.9490749932986859E-14</v>
      </c>
      <c r="BA417" s="82">
        <f ca="1">SUMPRODUCT(R387:R416,'control variables'!BD$7:BD$36)</f>
        <v>2.0644431439988316E-13</v>
      </c>
      <c r="BB417" s="82">
        <f ca="1">SUMPRODUCT(S387:S416,'control variables'!BE$7:BE$36)</f>
        <v>2.9337210781589907E-14</v>
      </c>
      <c r="BC417" s="82">
        <f t="shared" ca="1" si="286"/>
        <v>2.7683728317584788E-13</v>
      </c>
      <c r="BD417" s="10">
        <f ca="1">SUMPRODUCT(P387:P416,'control variables'!BF$7:BF$36)</f>
        <v>2.4192989532164004E-15</v>
      </c>
      <c r="BE417" s="10">
        <f ca="1">SUMPRODUCT(Q387:Q416,'control variables'!BG$7:BG$36)</f>
        <v>2.7925187125459812E-15</v>
      </c>
      <c r="BF417" s="10">
        <f ca="1">SUMPRODUCT(R387:R416,'control variables'!BH$7:BH$36)</f>
        <v>8.3642045615090614E-14</v>
      </c>
      <c r="BG417" s="10">
        <f ca="1">SUMPRODUCT(S387:S416,'control variables'!BI$7:BI$36)</f>
        <v>1.8798342735021357E-13</v>
      </c>
      <c r="BH417" s="10">
        <f t="shared" ca="1" si="287"/>
        <v>2.7683729063106654E-13</v>
      </c>
      <c r="BI417" s="82">
        <f t="shared" ca="1" si="264"/>
        <v>2.7909407064197162E-12</v>
      </c>
      <c r="BJ417" s="82">
        <f t="shared" ca="1" si="265"/>
        <v>3.236380845011168E-12</v>
      </c>
      <c r="BK417" s="82">
        <f t="shared" ca="1" si="266"/>
        <v>1.0830740684013189E-11</v>
      </c>
      <c r="BL417" s="82">
        <f t="shared" ca="1" si="267"/>
        <v>5.1007944442441027E-12</v>
      </c>
      <c r="BM417" s="82">
        <f t="shared" ca="1" si="257"/>
        <v>2.1958856679688176E-11</v>
      </c>
      <c r="BN417" s="10">
        <f ca="1">BN416+BI417-INDIRECT(ADDRESS(MAX($D417-'key variables'!$B$9*30,34),scenario!BI$4),TRUE)</f>
        <v>9439390.0751690175</v>
      </c>
      <c r="BO417" s="10">
        <f ca="1">BO416+BJ417-INDIRECT(ADDRESS(MAX($D417-'key variables'!$B$9*30,34),scenario!BJ$4),TRUE)</f>
        <v>10895583.360992203</v>
      </c>
      <c r="BP417" s="10">
        <f ca="1">BP416+BK417-INDIRECT(ADDRESS(MAX($D417-'key variables'!$B$9*30,34),scenario!BK$4),TRUE)</f>
        <v>32531162.537994072</v>
      </c>
      <c r="BQ417" s="10">
        <f ca="1">BQ416+BL417-INDIRECT(ADDRESS(MAX($D417-'key variables'!$B$9*30,34),scenario!BL$4),TRUE)</f>
        <v>14415841.516535141</v>
      </c>
      <c r="BR417" s="10">
        <f t="shared" ca="1" si="288"/>
        <v>67281977.490690395</v>
      </c>
      <c r="BS417" s="82">
        <f t="shared" ca="1" si="269"/>
        <v>-2.3285971036009727E-9</v>
      </c>
      <c r="BT417" s="82">
        <f t="shared" ca="1" si="270"/>
        <v>-3.2572227719640455E-10</v>
      </c>
      <c r="BU417" s="82">
        <f t="shared" ca="1" si="271"/>
        <v>-4.1989492075692266E-9</v>
      </c>
      <c r="BV417" s="82">
        <f t="shared" ca="1" si="272"/>
        <v>-2.9655675706542753E-9</v>
      </c>
      <c r="BW417" s="82">
        <f t="shared" ca="1" si="289"/>
        <v>-9.8188361590208794E-9</v>
      </c>
      <c r="BX417" s="10">
        <f t="shared" ca="1" si="273"/>
        <v>-1.7986669013880364E-12</v>
      </c>
      <c r="BY417" s="10">
        <f t="shared" ca="1" si="274"/>
        <v>3.0378755232404958E-12</v>
      </c>
      <c r="BZ417" s="10">
        <f t="shared" ca="1" si="275"/>
        <v>-3.370852645766284E-11</v>
      </c>
      <c r="CA417" s="10">
        <f t="shared" ca="1" si="276"/>
        <v>-1.9263517872492899E-11</v>
      </c>
      <c r="CB417" s="10">
        <v>0</v>
      </c>
      <c r="CC417" s="82">
        <f t="shared" ca="1" si="277"/>
        <v>3.8348156069912798E-13</v>
      </c>
      <c r="CD417" s="82">
        <f t="shared" ca="1" si="278"/>
        <v>3.6820649240330573E-13</v>
      </c>
      <c r="CE417" s="82">
        <f t="shared" ca="1" si="279"/>
        <v>1.9710832606646782E-10</v>
      </c>
      <c r="CF417" s="82">
        <f t="shared" ca="1" si="280"/>
        <v>4.2985568260949445E-11</v>
      </c>
      <c r="CG417" s="82">
        <f t="shared" ca="1" si="290"/>
        <v>2.4084558238051967E-10</v>
      </c>
      <c r="CH417" s="13" t="str">
        <f t="shared" ca="1" si="291"/>
        <v/>
      </c>
      <c r="CI417" s="81">
        <f t="shared" ca="1" si="300"/>
        <v>0.1131775965863165</v>
      </c>
      <c r="CJ417" s="81">
        <f t="shared" ca="1" si="301"/>
        <v>0.13063724757458739</v>
      </c>
      <c r="CK417" s="81">
        <f t="shared" ca="1" si="302"/>
        <v>0.39004625943939081</v>
      </c>
      <c r="CL417" s="81">
        <f t="shared" ca="1" si="303"/>
        <v>0.17284488538116416</v>
      </c>
      <c r="CM417" s="89">
        <f t="shared" ca="1" si="292"/>
        <v>0.80670598898145884</v>
      </c>
    </row>
    <row r="418" spans="1:91" x14ac:dyDescent="0.3">
      <c r="A418">
        <v>353</v>
      </c>
      <c r="B418" s="3">
        <f t="shared" si="305"/>
        <v>1.1694444444444445</v>
      </c>
      <c r="C418" s="3">
        <f t="shared" si="293"/>
        <v>11.766666666666667</v>
      </c>
      <c r="D418" s="4">
        <f t="shared" ca="1" si="281"/>
        <v>418</v>
      </c>
      <c r="E418" s="58">
        <f>(0.5*(COS(B418*2*PI())+1)*('key variables'!$B$4-'key variables'!$B$6)+'key variables'!$B$6)/'key variables'!$B$4</f>
        <v>1</v>
      </c>
      <c r="F418" s="10">
        <f t="shared" ca="1" si="294"/>
        <v>11689222.907461114</v>
      </c>
      <c r="G418" s="10">
        <f t="shared" ca="1" si="295"/>
        <v>13492492.798713122</v>
      </c>
      <c r="H418" s="10">
        <f t="shared" ca="1" si="296"/>
        <v>40309474.521088287</v>
      </c>
      <c r="I418" s="10">
        <f t="shared" ca="1" si="297"/>
        <v>17912154.249750931</v>
      </c>
      <c r="J418" s="10">
        <f t="shared" ca="1" si="282"/>
        <v>83403344.477013454</v>
      </c>
      <c r="K418" s="82">
        <f t="shared" ca="1" si="258"/>
        <v>2249832.832292099</v>
      </c>
      <c r="L418" s="82">
        <f t="shared" ca="1" si="259"/>
        <v>2596909.4377209195</v>
      </c>
      <c r="M418" s="82">
        <f t="shared" ca="1" si="260"/>
        <v>7778311.98309422</v>
      </c>
      <c r="N418" s="82">
        <f t="shared" ca="1" si="261"/>
        <v>3496312.733215793</v>
      </c>
      <c r="O418" s="82">
        <f t="shared" ca="1" si="283"/>
        <v>16121366.986323033</v>
      </c>
      <c r="P418" s="10">
        <f ca="1">IF(IF($A418&gt;='key variables'!$B$26,K418*SUMPRODUCT(Z418:AC418,'control variables'!$O$3:$R$3)/J418+F$65*'key variables'!$B$25/scenario!J$65,K418*SUMPRODUCT(Z418:AC418,'control variables'!$O$7:$R$7)/J418+F$65*'key variables'!$B$25/scenario!J$65)&lt;'key variables'!$B$28,0,IF($A418&gt;='key variables'!$B$26,K418*SUMPRODUCT(Z418:AC418,'control variables'!$O$3:$R$3)/J418+F$65*'key variables'!$B$25/scenario!J$65,K418*SUMPRODUCT(Z418:AC418,'control variables'!$O$7:$R$7)/J418+F$65*'key variables'!$B$25/scenario!J$65))</f>
        <v>3.3990332308484555E-13</v>
      </c>
      <c r="Q418" s="10">
        <f ca="1">IF(IF($A418&gt;='key variables'!$B$26,L418*SUMPRODUCT(Z418:AC418,'control variables'!$O$4:$R$4)/J418+G$65*'key variables'!$B$25/scenario!J$65,L418*SUMPRODUCT(Z418:AC418,'control variables'!$O$7:$R$7)/J418+G$65*'key variables'!$B$25/scenario!J$65)&lt;'key variables'!$B$28,0,IF($A418&gt;='key variables'!$B$26,L418*SUMPRODUCT(Z418:AC418,'control variables'!$O$4:$R$4)/J418+G$65*'key variables'!$B$25/scenario!J$65,L418*SUMPRODUCT(Z418:AC418,'control variables'!$O$7:$R$7)/J418+G$65*'key variables'!$B$25/scenario!J$65))</f>
        <v>3.9233943738498009E-13</v>
      </c>
      <c r="R418" s="10">
        <f ca="1">IF(IF($A418&gt;='key variables'!$B$26,M418*SUMPRODUCT(Z418:AC418,'control variables'!$O$5:$R$5)/J418+H$65*'key variables'!$B$25/scenario!J$65,M418*SUMPRODUCT(Z418:AC418,'control variables'!$O$7:$R$7)/J418+H$65*'key variables'!$B$25/scenario!J$65)&lt;'key variables'!$B$28,0,IF($A418&gt;='key variables'!$B$26,M418*SUMPRODUCT(Z418:AC418,'control variables'!$O$5:$R$5)/J418+H$65*'key variables'!$B$25/scenario!J$65,M418*SUMPRODUCT(Z418:AC418,'control variables'!$O$7:$R$7)/J418+H$65*'key variables'!$B$25/scenario!J$65))</f>
        <v>1.1751424608515726E-12</v>
      </c>
      <c r="S418" s="10">
        <f ca="1">IF(IF($A418&gt;='key variables'!$B$26,N418*SUMPRODUCT(Z418:AC418,'control variables'!$O$6:$R$6)/J418+I$65*'key variables'!$B$25/scenario!J$65,N418*SUMPRODUCT(Z418:AC418,'control variables'!$O$7:$R$7)/J418+I$65*'key variables'!$B$25/scenario!J$65)&lt;'key variables'!$B$28,0,IF($A418&gt;='key variables'!$B$26,N418*SUMPRODUCT(Z418:AC418,'control variables'!$O$6:$R$6)/J418+I$65*'key variables'!$B$25/scenario!J$65,N418*SUMPRODUCT(Z418:AC418,'control variables'!$O$7:$R$7)/J418+I$65*'key variables'!$B$25/scenario!J$65))</f>
        <v>5.282207191159056E-13</v>
      </c>
      <c r="T418" s="10">
        <f t="shared" ca="1" si="304"/>
        <v>2.4356059404373039E-12</v>
      </c>
      <c r="U418" s="82">
        <f ca="1">SUMPRODUCT(P388:P417,'control variables'!AD$7:AD$36)</f>
        <v>7.2065792628001585E-13</v>
      </c>
      <c r="V418" s="82">
        <f ca="1">SUMPRODUCT(Q388:Q417,'control variables'!AE$7:AE$36)</f>
        <v>8.3183218915794647E-13</v>
      </c>
      <c r="W418" s="82">
        <f ca="1">SUMPRODUCT(R388:R417,'control variables'!AF$7:AF$36)</f>
        <v>2.4915194156824836E-12</v>
      </c>
      <c r="X418" s="82">
        <f ca="1">SUMPRODUCT(S388:S417,'control variables'!AG$7:AG$36)</f>
        <v>1.1199256441549602E-12</v>
      </c>
      <c r="Y418" s="82">
        <f t="shared" ca="1" si="298"/>
        <v>5.1639351752754059E-12</v>
      </c>
      <c r="Z418" s="10">
        <f ca="1">IF($A418&gt;='key variables'!$B$26,SUMPRODUCT(P388:P417,'control variables'!V$7:V$36)*$E418,SUMPRODUCT(P388:P417,'control variables'!Z$7:Z$36)*$E418)</f>
        <v>1.75847829580318E-12</v>
      </c>
      <c r="AA418" s="10">
        <f ca="1">IF($A418&gt;='key variables'!$B$26,SUMPRODUCT(Q388:Q417,'control variables'!W$7:W$36)*$E418,SUMPRODUCT(Q388:Q417,'control variables'!AA$7:AA$36)*$E418)</f>
        <v>2.0297547519325151E-12</v>
      </c>
      <c r="AB418" s="10">
        <f ca="1">IF($A418&gt;='key variables'!$B$26,SUMPRODUCT(R388:R417,'control variables'!X$7:X$36)*$E418,SUMPRODUCT(R388:R417,'control variables'!AB$7:AB$36)*$E418)</f>
        <v>6.0795596028003668E-12</v>
      </c>
      <c r="AC418" s="10">
        <f ca="1">IF($A418&gt;='key variables'!$B$26,SUMPRODUCT(S388:S417,'control variables'!Y$7:Y$36)*$E418,SUMPRODUCT(S388:S417,'control variables'!AC$7:AC$36)*$E418)</f>
        <v>2.732731947216085E-12</v>
      </c>
      <c r="AD418" s="10">
        <f t="shared" ca="1" si="299"/>
        <v>1.2600524597752148E-11</v>
      </c>
      <c r="AE418" s="82">
        <f ca="1">SUMPRODUCT(P388:P417,'control variables'!AL$7:AL$36)</f>
        <v>2.3942572074458674E-12</v>
      </c>
      <c r="AF418" s="82">
        <f ca="1">SUMPRODUCT(Q388:Q417,'control variables'!AM$7:AM$36)</f>
        <v>2.7563877981319068E-12</v>
      </c>
      <c r="AG418" s="82">
        <f ca="1">SUMPRODUCT(R388:R417,'control variables'!AN$7:AN$36)</f>
        <v>7.8591860227362008E-12</v>
      </c>
      <c r="AH418" s="82">
        <f ca="1">SUMPRODUCT(S388:S417,'control variables'!AO$7:AO$36)</f>
        <v>3.4029495907498148E-12</v>
      </c>
      <c r="AI418" s="82">
        <f t="shared" ca="1" si="262"/>
        <v>1.641278061906379E-11</v>
      </c>
      <c r="AJ418" s="10">
        <f ca="1">SUMPRODUCT(P388:P417,'control variables'!AP$7:AP$36)</f>
        <v>2.2877220740530581E-15</v>
      </c>
      <c r="AK418" s="10">
        <f ca="1">SUMPRODUCT(Q388:Q417,'control variables'!AQ$7:AQ$36)</f>
        <v>6.6016094170630532E-15</v>
      </c>
      <c r="AL418" s="10">
        <f ca="1">SUMPRODUCT(R388:R417,'control variables'!AR$7:AR$36)</f>
        <v>2.3727917604172155E-13</v>
      </c>
      <c r="AM418" s="10">
        <f ca="1">SUMPRODUCT(S388:S417,'control variables'!AS$7:AS$36)</f>
        <v>1.7775969180389493E-13</v>
      </c>
      <c r="AN418" s="10">
        <f t="shared" ca="1" si="284"/>
        <v>4.2392819933673258E-13</v>
      </c>
      <c r="AO418" s="82">
        <f ca="1">SUMPRODUCT(P388:P417,'control variables'!AX$7:AX$36)</f>
        <v>3.1109528984384187E-15</v>
      </c>
      <c r="AP418" s="82">
        <f ca="1">SUMPRODUCT(Q388:Q417,'control variables'!AY$7:AY$36)</f>
        <v>7.1817450846153259E-15</v>
      </c>
      <c r="AQ418" s="82">
        <f ca="1">SUMPRODUCT(R388:R417,'control variables'!AZ$7:AZ$36)</f>
        <v>6.4532693793376703E-14</v>
      </c>
      <c r="AR418" s="82">
        <f ca="1">SUMPRODUCT(S388:S417,'control variables'!BA$7:BA$36)</f>
        <v>4.8345210698003808E-14</v>
      </c>
      <c r="AS418" s="82">
        <f t="shared" ca="1" si="285"/>
        <v>1.2317060247443425E-13</v>
      </c>
      <c r="AT418" s="10">
        <f ca="1">SUMPRODUCT(P388:P417,'control variables'!AT$7:AT$36)</f>
        <v>-2.7455373313009828E-15</v>
      </c>
      <c r="AU418" s="10">
        <f ca="1">SUMPRODUCT(Q388:Q417,'control variables'!AU$7:AU$36)</f>
        <v>2.9783040054384812E-15</v>
      </c>
      <c r="AV418" s="10">
        <f ca="1">SUMPRODUCT(R388:R417,'control variables'!AV$7:AV$36)</f>
        <v>1.2824815717864329E-12</v>
      </c>
      <c r="AW418" s="10">
        <f ca="1">SUMPRODUCT(S388:S417,'control variables'!AW$7:AW$36)</f>
        <v>9.6078186357510693E-13</v>
      </c>
      <c r="AX418" s="10">
        <f t="shared" ca="1" si="263"/>
        <v>2.2434962020356775E-12</v>
      </c>
      <c r="AY418" s="82">
        <f ca="1">SUMPRODUCT(P388:P417,'control variables'!BB$7:BB$36)</f>
        <v>9.9511022421743167E-15</v>
      </c>
      <c r="AZ418" s="82">
        <f ca="1">SUMPRODUCT(Q388:Q417,'control variables'!BC$7:BC$36)</f>
        <v>2.5375292972024739E-14</v>
      </c>
      <c r="BA418" s="82">
        <f ca="1">SUMPRODUCT(R388:R417,'control variables'!BD$7:BD$36)</f>
        <v>1.7763485066367221E-13</v>
      </c>
      <c r="BB418" s="82">
        <f ca="1">SUMPRODUCT(S388:S417,'control variables'!BE$7:BE$36)</f>
        <v>2.5243180327950686E-14</v>
      </c>
      <c r="BC418" s="82">
        <f t="shared" ca="1" si="286"/>
        <v>2.3820442620582195E-13</v>
      </c>
      <c r="BD418" s="10">
        <f ca="1">SUMPRODUCT(P388:P417,'control variables'!BF$7:BF$36)</f>
        <v>2.0816839132364936E-15</v>
      </c>
      <c r="BE418" s="10">
        <f ca="1">SUMPRODUCT(Q388:Q417,'control variables'!BG$7:BG$36)</f>
        <v>2.4028205665076735E-15</v>
      </c>
      <c r="BF418" s="10">
        <f ca="1">SUMPRODUCT(R388:R417,'control variables'!BH$7:BH$36)</f>
        <v>7.1969733461688834E-14</v>
      </c>
      <c r="BG418" s="10">
        <f ca="1">SUMPRODUCT(S388:S417,'control variables'!BI$7:BI$36)</f>
        <v>1.6175019467922607E-13</v>
      </c>
      <c r="BH418" s="10">
        <f t="shared" ca="1" si="287"/>
        <v>2.3820443262065904E-13</v>
      </c>
      <c r="BI418" s="82">
        <f t="shared" ca="1" si="264"/>
        <v>2.4014627723567409E-12</v>
      </c>
      <c r="BJ418" s="82">
        <f t="shared" ca="1" si="265"/>
        <v>2.7847413951093703E-12</v>
      </c>
      <c r="BK418" s="82">
        <f t="shared" ca="1" si="266"/>
        <v>9.3193024451863059E-12</v>
      </c>
      <c r="BL418" s="82">
        <f t="shared" ca="1" si="267"/>
        <v>4.3889746346528721E-12</v>
      </c>
      <c r="BM418" s="82">
        <f t="shared" ref="BM418:BM481" ca="1" si="306">SUM(BI418:BL418)</f>
        <v>1.889448124730529E-11</v>
      </c>
      <c r="BN418" s="10">
        <f ca="1">BN417+BI418-INDIRECT(ADDRESS(MAX($D418-'key variables'!$B$9*30,34),scenario!BI$4),TRUE)</f>
        <v>9439390.0751690175</v>
      </c>
      <c r="BO418" s="10">
        <f ca="1">BO417+BJ418-INDIRECT(ADDRESS(MAX($D418-'key variables'!$B$9*30,34),scenario!BJ$4),TRUE)</f>
        <v>10895583.360992203</v>
      </c>
      <c r="BP418" s="10">
        <f ca="1">BP417+BK418-INDIRECT(ADDRESS(MAX($D418-'key variables'!$B$9*30,34),scenario!BK$4),TRUE)</f>
        <v>32531162.537994072</v>
      </c>
      <c r="BQ418" s="10">
        <f ca="1">BQ417+BL418-INDIRECT(ADDRESS(MAX($D418-'key variables'!$B$9*30,34),scenario!BL$4),TRUE)</f>
        <v>14415841.516535141</v>
      </c>
      <c r="BR418" s="10">
        <f t="shared" ca="1" si="288"/>
        <v>67281977.490690395</v>
      </c>
      <c r="BS418" s="82">
        <f t="shared" ca="1" si="269"/>
        <v>-2.330660744734158E-9</v>
      </c>
      <c r="BT418" s="82">
        <f t="shared" ca="1" si="270"/>
        <v>-3.2811708197469547E-10</v>
      </c>
      <c r="BU418" s="82">
        <f t="shared" ca="1" si="271"/>
        <v>-4.2071653372870229E-9</v>
      </c>
      <c r="BV418" s="82">
        <f t="shared" ca="1" si="272"/>
        <v>-2.9695900747644917E-9</v>
      </c>
      <c r="BW418" s="82">
        <f t="shared" ca="1" si="289"/>
        <v>-9.8355332387603679E-9</v>
      </c>
      <c r="BX418" s="10">
        <f t="shared" ca="1" si="273"/>
        <v>-1.8075887346450088E-12</v>
      </c>
      <c r="BY418" s="10">
        <f t="shared" ca="1" si="274"/>
        <v>3.0172791547865789E-12</v>
      </c>
      <c r="BZ418" s="10">
        <f t="shared" ca="1" si="275"/>
        <v>-3.389359834799482E-11</v>
      </c>
      <c r="CA418" s="10">
        <f t="shared" ca="1" si="276"/>
        <v>-1.9402166036802072E-11</v>
      </c>
      <c r="CB418" s="10">
        <v>0</v>
      </c>
      <c r="CC418" s="82">
        <f t="shared" ca="1" si="277"/>
        <v>3.8540386720604357E-13</v>
      </c>
      <c r="CD418" s="82">
        <f t="shared" ca="1" si="278"/>
        <v>3.6464805273031494E-13</v>
      </c>
      <c r="CE418" s="82">
        <f t="shared" ca="1" si="279"/>
        <v>1.9599859097692974E-10</v>
      </c>
      <c r="CF418" s="82">
        <f t="shared" ca="1" si="280"/>
        <v>4.2154200878480234E-11</v>
      </c>
      <c r="CG418" s="82">
        <f t="shared" ca="1" si="290"/>
        <v>2.3890284377534631E-10</v>
      </c>
      <c r="CH418" s="13" t="str">
        <f t="shared" ca="1" si="291"/>
        <v/>
      </c>
      <c r="CI418" s="81">
        <f t="shared" ca="1" si="300"/>
        <v>0.1131775965863165</v>
      </c>
      <c r="CJ418" s="81">
        <f t="shared" ca="1" si="301"/>
        <v>0.13063724757458739</v>
      </c>
      <c r="CK418" s="81">
        <f t="shared" ca="1" si="302"/>
        <v>0.39004625943939081</v>
      </c>
      <c r="CL418" s="81">
        <f t="shared" ca="1" si="303"/>
        <v>0.17284488538116416</v>
      </c>
      <c r="CM418" s="89">
        <f t="shared" ca="1" si="292"/>
        <v>0.80670598898145884</v>
      </c>
    </row>
    <row r="419" spans="1:91" x14ac:dyDescent="0.3">
      <c r="A419">
        <v>354</v>
      </c>
      <c r="B419" s="3">
        <f t="shared" si="305"/>
        <v>1.1722222222222223</v>
      </c>
      <c r="C419" s="3">
        <f t="shared" si="293"/>
        <v>11.8</v>
      </c>
      <c r="D419" s="4">
        <f t="shared" ca="1" si="281"/>
        <v>419</v>
      </c>
      <c r="E419" s="58">
        <f>(0.5*(COS(B419*2*PI())+1)*('key variables'!$B$4-'key variables'!$B$6)+'key variables'!$B$6)/'key variables'!$B$4</f>
        <v>1</v>
      </c>
      <c r="F419" s="10">
        <f t="shared" ca="1" si="294"/>
        <v>11689222.907461114</v>
      </c>
      <c r="G419" s="10">
        <f t="shared" ca="1" si="295"/>
        <v>13492492.798713122</v>
      </c>
      <c r="H419" s="10">
        <f t="shared" ca="1" si="296"/>
        <v>40309474.521088287</v>
      </c>
      <c r="I419" s="10">
        <f t="shared" ca="1" si="297"/>
        <v>17912154.249750931</v>
      </c>
      <c r="J419" s="10">
        <f t="shared" ca="1" si="282"/>
        <v>83403344.477013454</v>
      </c>
      <c r="K419" s="82">
        <f t="shared" ref="K419:K482" ca="1" si="307">MAX(F419-BN418-BS418,0.001)</f>
        <v>2249832.832292099</v>
      </c>
      <c r="L419" s="82">
        <f t="shared" ref="L419:L482" ca="1" si="308">MAX(G419-BO418-BT418,0.001)</f>
        <v>2596909.4377209195</v>
      </c>
      <c r="M419" s="82">
        <f t="shared" ref="M419:M482" ca="1" si="309">MAX(H419-BP418-BU418,0.001)</f>
        <v>7778311.98309422</v>
      </c>
      <c r="N419" s="82">
        <f t="shared" ref="N419:N482" ca="1" si="310">MAX(I419-BQ418-BV418,0.001)</f>
        <v>3496312.733215793</v>
      </c>
      <c r="O419" s="82">
        <f t="shared" ca="1" si="283"/>
        <v>16121366.986323033</v>
      </c>
      <c r="P419" s="10">
        <f ca="1">IF(IF($A419&gt;='key variables'!$B$26,K419*SUMPRODUCT(Z419:AC419,'control variables'!$O$3:$R$3)/J419+F$65*'key variables'!$B$25/scenario!J$65,K419*SUMPRODUCT(Z419:AC419,'control variables'!$O$7:$R$7)/J419+F$65*'key variables'!$B$25/scenario!J$65)&lt;'key variables'!$B$28,0,IF($A419&gt;='key variables'!$B$26,K419*SUMPRODUCT(Z419:AC419,'control variables'!$O$3:$R$3)/J419+F$65*'key variables'!$B$25/scenario!J$65,K419*SUMPRODUCT(Z419:AC419,'control variables'!$O$7:$R$7)/J419+F$65*'key variables'!$B$25/scenario!J$65))</f>
        <v>2.9246955147095418E-13</v>
      </c>
      <c r="Q419" s="10">
        <f ca="1">IF(IF($A419&gt;='key variables'!$B$26,L419*SUMPRODUCT(Z419:AC419,'control variables'!$O$4:$R$4)/J419+G$65*'key variables'!$B$25/scenario!J$65,L419*SUMPRODUCT(Z419:AC419,'control variables'!$O$7:$R$7)/J419+G$65*'key variables'!$B$25/scenario!J$65)&lt;'key variables'!$B$28,0,IF($A419&gt;='key variables'!$B$26,L419*SUMPRODUCT(Z419:AC419,'control variables'!$O$4:$R$4)/J419+G$65*'key variables'!$B$25/scenario!J$65,L419*SUMPRODUCT(Z419:AC419,'control variables'!$O$7:$R$7)/J419+G$65*'key variables'!$B$25/scenario!J$65))</f>
        <v>3.3758816546700475E-13</v>
      </c>
      <c r="R419" s="10">
        <f ca="1">IF(IF($A419&gt;='key variables'!$B$26,M419*SUMPRODUCT(Z419:AC419,'control variables'!$O$5:$R$5)/J419+H$65*'key variables'!$B$25/scenario!J$65,M419*SUMPRODUCT(Z419:AC419,'control variables'!$O$7:$R$7)/J419+H$65*'key variables'!$B$25/scenario!J$65)&lt;'key variables'!$B$28,0,IF($A419&gt;='key variables'!$B$26,M419*SUMPRODUCT(Z419:AC419,'control variables'!$O$5:$R$5)/J419+H$65*'key variables'!$B$25/scenario!J$65,M419*SUMPRODUCT(Z419:AC419,'control variables'!$O$7:$R$7)/J419+H$65*'key variables'!$B$25/scenario!J$65))</f>
        <v>1.0111504215977939E-12</v>
      </c>
      <c r="S419" s="10">
        <f ca="1">IF(IF($A419&gt;='key variables'!$B$26,N419*SUMPRODUCT(Z419:AC419,'control variables'!$O$6:$R$6)/J419+I$65*'key variables'!$B$25/scenario!J$65,N419*SUMPRODUCT(Z419:AC419,'control variables'!$O$7:$R$7)/J419+I$65*'key variables'!$B$25/scenario!J$65)&lt;'key variables'!$B$28,0,IF($A419&gt;='key variables'!$B$26,N419*SUMPRODUCT(Z419:AC419,'control variables'!$O$6:$R$6)/J419+I$65*'key variables'!$B$25/scenario!J$65,N419*SUMPRODUCT(Z419:AC419,'control variables'!$O$7:$R$7)/J419+I$65*'key variables'!$B$25/scenario!J$65))</f>
        <v>4.5450710924332702E-13</v>
      </c>
      <c r="T419" s="10">
        <f t="shared" ca="1" si="304"/>
        <v>2.0957152477790798E-12</v>
      </c>
      <c r="U419" s="82">
        <f ca="1">SUMPRODUCT(P389:P418,'control variables'!AD$7:AD$36)</f>
        <v>6.2008955531891733E-13</v>
      </c>
      <c r="V419" s="82">
        <f ca="1">SUMPRODUCT(Q389:Q418,'control variables'!AE$7:AE$36)</f>
        <v>7.1574936383131013E-13</v>
      </c>
      <c r="W419" s="82">
        <f ca="1">SUMPRODUCT(R389:R418,'control variables'!AF$7:AF$36)</f>
        <v>2.1438259543109429E-12</v>
      </c>
      <c r="X419" s="82">
        <f ca="1">SUMPRODUCT(S389:S418,'control variables'!AG$7:AG$36)</f>
        <v>9.6363915437525779E-13</v>
      </c>
      <c r="Y419" s="82">
        <f t="shared" ca="1" si="298"/>
        <v>4.4433040278364279E-12</v>
      </c>
      <c r="Z419" s="10">
        <f ca="1">IF($A419&gt;='key variables'!$B$26,SUMPRODUCT(P389:P418,'control variables'!V$7:V$36)*$E419,SUMPRODUCT(P389:P418,'control variables'!Z$7:Z$36)*$E419)</f>
        <v>1.5130812896365409E-12</v>
      </c>
      <c r="AA419" s="10">
        <f ca="1">IF($A419&gt;='key variables'!$B$26,SUMPRODUCT(Q389:Q418,'control variables'!W$7:W$36)*$E419,SUMPRODUCT(Q389:Q418,'control variables'!AA$7:AA$36)*$E419)</f>
        <v>1.7465009065108719E-12</v>
      </c>
      <c r="AB419" s="10">
        <f ca="1">IF($A419&gt;='key variables'!$B$26,SUMPRODUCT(R389:R418,'control variables'!X$7:X$36)*$E419,SUMPRODUCT(R389:R418,'control variables'!AB$7:AB$36)*$E419)</f>
        <v>5.2311523583666626E-12</v>
      </c>
      <c r="AC419" s="10">
        <f ca="1">IF($A419&gt;='key variables'!$B$26,SUMPRODUCT(S389:S418,'control variables'!Y$7:Y$36)*$E419,SUMPRODUCT(S389:S418,'control variables'!AC$7:AC$36)*$E419)</f>
        <v>2.3513770905179749E-12</v>
      </c>
      <c r="AD419" s="10">
        <f t="shared" ca="1" si="299"/>
        <v>1.0842111645032051E-11</v>
      </c>
      <c r="AE419" s="82">
        <f ca="1">SUMPRODUCT(P389:P418,'control variables'!AL$7:AL$36)</f>
        <v>2.0601367624552425E-12</v>
      </c>
      <c r="AF419" s="82">
        <f ca="1">SUMPRODUCT(Q389:Q418,'control variables'!AM$7:AM$36)</f>
        <v>2.3717317491433259E-12</v>
      </c>
      <c r="AG419" s="82">
        <f ca="1">SUMPRODUCT(R389:R418,'control variables'!AN$7:AN$36)</f>
        <v>6.7624305350574243E-12</v>
      </c>
      <c r="AH419" s="82">
        <f ca="1">SUMPRODUCT(S389:S418,'control variables'!AO$7:AO$36)</f>
        <v>2.9280653435577968E-12</v>
      </c>
      <c r="AI419" s="82">
        <f t="shared" ref="AI419:AI482" ca="1" si="311">SUM(AE419:AH419)</f>
        <v>1.4122364390213791E-11</v>
      </c>
      <c r="AJ419" s="10">
        <f ca="1">SUMPRODUCT(P389:P418,'control variables'!AP$7:AP$36)</f>
        <v>1.9684686893204721E-15</v>
      </c>
      <c r="AK419" s="10">
        <f ca="1">SUMPRODUCT(Q389:Q418,'control variables'!AQ$7:AQ$36)</f>
        <v>5.6803497173015444E-15</v>
      </c>
      <c r="AL419" s="10">
        <f ca="1">SUMPRODUCT(R389:R418,'control variables'!AR$7:AR$36)</f>
        <v>2.0416668351605738E-13</v>
      </c>
      <c r="AM419" s="10">
        <f ca="1">SUMPRODUCT(S389:S418,'control variables'!AS$7:AS$36)</f>
        <v>1.5295318933531816E-13</v>
      </c>
      <c r="AN419" s="10">
        <f t="shared" ca="1" si="284"/>
        <v>3.6476869125799756E-13</v>
      </c>
      <c r="AO419" s="82">
        <f ca="1">SUMPRODUCT(P389:P418,'control variables'!AX$7:AX$36)</f>
        <v>2.6768170154854087E-15</v>
      </c>
      <c r="AP419" s="82">
        <f ca="1">SUMPRODUCT(Q389:Q418,'control variables'!AY$7:AY$36)</f>
        <v>6.1795270037765069E-15</v>
      </c>
      <c r="AQ419" s="82">
        <f ca="1">SUMPRODUCT(R389:R418,'control variables'!AZ$7:AZ$36)</f>
        <v>5.5527106465652527E-14</v>
      </c>
      <c r="AR419" s="82">
        <f ca="1">SUMPRODUCT(S389:S418,'control variables'!BA$7:BA$36)</f>
        <v>4.1598599155456004E-14</v>
      </c>
      <c r="AS419" s="82">
        <f t="shared" ca="1" si="285"/>
        <v>1.0598204964037045E-13</v>
      </c>
      <c r="AT419" s="10">
        <f ca="1">SUMPRODUCT(P389:P418,'control variables'!AT$7:AT$36)</f>
        <v>-2.3623954733502851E-15</v>
      </c>
      <c r="AU419" s="10">
        <f ca="1">SUMPRODUCT(Q389:Q418,'control variables'!AU$7:AU$36)</f>
        <v>2.5626793780927723E-15</v>
      </c>
      <c r="AV419" s="10">
        <f ca="1">SUMPRODUCT(R389:R418,'control variables'!AV$7:AV$36)</f>
        <v>1.1035102765868349E-12</v>
      </c>
      <c r="AW419" s="10">
        <f ca="1">SUMPRODUCT(S389:S418,'control variables'!AW$7:AW$36)</f>
        <v>8.2670401145533015E-13</v>
      </c>
      <c r="AX419" s="10">
        <f t="shared" ref="AX419:AX482" ca="1" si="312">SUM(AT419:AW419)</f>
        <v>1.9304145719469077E-12</v>
      </c>
      <c r="AY419" s="82">
        <f ca="1">SUMPRODUCT(P389:P418,'control variables'!BB$7:BB$36)</f>
        <v>8.5624182282085083E-15</v>
      </c>
      <c r="AZ419" s="82">
        <f ca="1">SUMPRODUCT(Q389:Q418,'control variables'!BC$7:BC$36)</f>
        <v>2.1834151212812941E-14</v>
      </c>
      <c r="BA419" s="82">
        <f ca="1">SUMPRODUCT(R389:R418,'control variables'!BD$7:BD$36)</f>
        <v>1.528457698727642E-13</v>
      </c>
      <c r="BB419" s="82">
        <f ca="1">SUMPRODUCT(S389:S418,'control variables'!BE$7:BE$36)</f>
        <v>2.1720474990393852E-14</v>
      </c>
      <c r="BC419" s="82">
        <f t="shared" ca="1" si="286"/>
        <v>2.0496281430417949E-13</v>
      </c>
      <c r="BD419" s="10">
        <f ca="1">SUMPRODUCT(P389:P418,'control variables'!BF$7:BF$36)</f>
        <v>1.7911833131934512E-15</v>
      </c>
      <c r="BE419" s="10">
        <f ca="1">SUMPRODUCT(Q389:Q418,'control variables'!BG$7:BG$36)</f>
        <v>2.0675050981371681E-15</v>
      </c>
      <c r="BF419" s="10">
        <f ca="1">SUMPRODUCT(R389:R418,'control variables'!BH$7:BH$36)</f>
        <v>6.1926301496528994E-14</v>
      </c>
      <c r="BG419" s="10">
        <f ca="1">SUMPRODUCT(S389:S418,'control variables'!BI$7:BI$36)</f>
        <v>1.3917782991596154E-13</v>
      </c>
      <c r="BH419" s="10">
        <f t="shared" ca="1" si="287"/>
        <v>2.0496281982382117E-13</v>
      </c>
      <c r="BI419" s="82">
        <f t="shared" ref="BI419:BI482" ca="1" si="313">AE419+AT419+AY419</f>
        <v>2.0663367852101007E-12</v>
      </c>
      <c r="BJ419" s="82">
        <f t="shared" ref="BJ419:BJ482" ca="1" si="314">AF419+AU419+AZ419</f>
        <v>2.3961285797342315E-12</v>
      </c>
      <c r="BK419" s="82">
        <f t="shared" ref="BK419:BK482" ca="1" si="315">AG419+AV419+BA419</f>
        <v>8.0187865815170233E-12</v>
      </c>
      <c r="BL419" s="82">
        <f t="shared" ref="BL419:BL482" ca="1" si="316">AH419+AW419+BB419</f>
        <v>3.7764898300035203E-12</v>
      </c>
      <c r="BM419" s="82">
        <f t="shared" ca="1" si="306"/>
        <v>1.6257741776464875E-11</v>
      </c>
      <c r="BN419" s="10">
        <f ca="1">BN418+BI419-INDIRECT(ADDRESS(MAX($D419-'key variables'!$B$9*30,34),scenario!BI$4),TRUE)</f>
        <v>9439390.0751690175</v>
      </c>
      <c r="BO419" s="10">
        <f ca="1">BO418+BJ419-INDIRECT(ADDRESS(MAX($D419-'key variables'!$B$9*30,34),scenario!BJ$4),TRUE)</f>
        <v>10895583.360992203</v>
      </c>
      <c r="BP419" s="10">
        <f ca="1">BP418+BK419-INDIRECT(ADDRESS(MAX($D419-'key variables'!$B$9*30,34),scenario!BK$4),TRUE)</f>
        <v>32531162.537994072</v>
      </c>
      <c r="BQ419" s="10">
        <f ca="1">BQ418+BL419-INDIRECT(ADDRESS(MAX($D419-'key variables'!$B$9*30,34),scenario!BL$4),TRUE)</f>
        <v>14415841.516535141</v>
      </c>
      <c r="BR419" s="10">
        <f t="shared" ca="1" si="288"/>
        <v>67281977.490690395</v>
      </c>
      <c r="BS419" s="82">
        <f t="shared" ref="BS419:BS482" ca="1" si="317">BS418+P419-BI419-BD419</f>
        <v>-2.3324364031512103E-9</v>
      </c>
      <c r="BT419" s="82">
        <f t="shared" ref="BT419:BT482" ca="1" si="318">BT418+Q419-BJ419-BE419</f>
        <v>-3.3017768989406085E-10</v>
      </c>
      <c r="BU419" s="82">
        <f t="shared" ref="BU419:BU482" ca="1" si="319">BU418+R419-BK419-BF419</f>
        <v>-4.214234899748438E-9</v>
      </c>
      <c r="BV419" s="82">
        <f t="shared" ref="BV419:BV482" ca="1" si="320">BV418+S419-BL419-BG419</f>
        <v>-2.9730512353151682E-9</v>
      </c>
      <c r="BW419" s="82">
        <f t="shared" ca="1" si="289"/>
        <v>-9.8499002281088778E-9</v>
      </c>
      <c r="BX419" s="10">
        <f t="shared" ref="BX419:BX482" ca="1" si="321">BX418+AO419-AY419-BD419</f>
        <v>-1.8152655191709253E-12</v>
      </c>
      <c r="BY419" s="10">
        <f t="shared" ref="BY419:BY482" ca="1" si="322">BY418+AP419-AZ419-BE419</f>
        <v>2.9995570254794054E-12</v>
      </c>
      <c r="BZ419" s="10">
        <f t="shared" ref="BZ419:BZ482" ca="1" si="323">BZ418+AQ419-BA419-BF419</f>
        <v>-3.4052843312898458E-11</v>
      </c>
      <c r="CA419" s="10">
        <f t="shared" ref="CA419:CA482" ca="1" si="324">CA418+AR419-BB419-BG419</f>
        <v>-1.9521465742552973E-11</v>
      </c>
      <c r="CB419" s="10">
        <v>0</v>
      </c>
      <c r="CC419" s="82">
        <f t="shared" ref="CC419:CC482" ca="1" si="325">CC418+AJ419-AO419-AT419</f>
        <v>3.8705791435322897E-13</v>
      </c>
      <c r="CD419" s="82">
        <f t="shared" ref="CD419:CD482" ca="1" si="326">CD418+AK419-AP419-AU419</f>
        <v>3.6158619606574721E-13</v>
      </c>
      <c r="CE419" s="82">
        <f t="shared" ref="CE419:CE482" ca="1" si="327">CE418+AL419-AQ419-AV419</f>
        <v>1.9504372027739332E-10</v>
      </c>
      <c r="CF419" s="82">
        <f t="shared" ref="CF419:CF482" ca="1" si="328">CF418+AM419-AR419-AW419</f>
        <v>4.1438851457204765E-11</v>
      </c>
      <c r="CG419" s="82">
        <f t="shared" ca="1" si="290"/>
        <v>2.3723121584501706E-10</v>
      </c>
      <c r="CH419" s="13" t="str">
        <f t="shared" ca="1" si="291"/>
        <v/>
      </c>
      <c r="CI419" s="81">
        <f t="shared" ca="1" si="300"/>
        <v>0.1131775965863165</v>
      </c>
      <c r="CJ419" s="81">
        <f t="shared" ca="1" si="301"/>
        <v>0.13063724757458739</v>
      </c>
      <c r="CK419" s="81">
        <f t="shared" ca="1" si="302"/>
        <v>0.39004625943939081</v>
      </c>
      <c r="CL419" s="81">
        <f t="shared" ca="1" si="303"/>
        <v>0.17284488538116416</v>
      </c>
      <c r="CM419" s="89">
        <f t="shared" ca="1" si="292"/>
        <v>0.80670598898145884</v>
      </c>
    </row>
    <row r="420" spans="1:91" x14ac:dyDescent="0.3">
      <c r="A420">
        <v>355</v>
      </c>
      <c r="B420" s="3">
        <f t="shared" si="305"/>
        <v>1.175</v>
      </c>
      <c r="C420" s="3">
        <f t="shared" si="293"/>
        <v>11.833333333333334</v>
      </c>
      <c r="D420" s="4">
        <f t="shared" ref="D420:D483" ca="1" si="329">CELL("Zeile",D420)</f>
        <v>420</v>
      </c>
      <c r="E420" s="58">
        <f>(0.5*(COS(B420*2*PI())+1)*('key variables'!$B$4-'key variables'!$B$6)+'key variables'!$B$6)/'key variables'!$B$4</f>
        <v>1</v>
      </c>
      <c r="F420" s="10">
        <f t="shared" ca="1" si="294"/>
        <v>11689222.907461114</v>
      </c>
      <c r="G420" s="10">
        <f t="shared" ca="1" si="295"/>
        <v>13492492.798713122</v>
      </c>
      <c r="H420" s="10">
        <f t="shared" ca="1" si="296"/>
        <v>40309474.521088287</v>
      </c>
      <c r="I420" s="10">
        <f t="shared" ca="1" si="297"/>
        <v>17912154.249750931</v>
      </c>
      <c r="J420" s="10">
        <f t="shared" ref="J420:J483" ca="1" si="330">SUM(F420:I420)</f>
        <v>83403344.477013454</v>
      </c>
      <c r="K420" s="82">
        <f t="shared" ca="1" si="307"/>
        <v>2249832.832292099</v>
      </c>
      <c r="L420" s="82">
        <f t="shared" ca="1" si="308"/>
        <v>2596909.4377209195</v>
      </c>
      <c r="M420" s="82">
        <f t="shared" ca="1" si="309"/>
        <v>7778311.98309422</v>
      </c>
      <c r="N420" s="82">
        <f t="shared" ca="1" si="310"/>
        <v>3496312.733215793</v>
      </c>
      <c r="O420" s="82">
        <f t="shared" ref="O420:O483" ca="1" si="331">SUM(K420:N420)</f>
        <v>16121366.986323033</v>
      </c>
      <c r="P420" s="10">
        <f ca="1">IF(IF($A420&gt;='key variables'!$B$26,K420*SUMPRODUCT(Z420:AC420,'control variables'!$O$3:$R$3)/J420+F$65*'key variables'!$B$25/scenario!J$65,K420*SUMPRODUCT(Z420:AC420,'control variables'!$O$7:$R$7)/J420+F$65*'key variables'!$B$25/scenario!J$65)&lt;'key variables'!$B$28,0,IF($A420&gt;='key variables'!$B$26,K420*SUMPRODUCT(Z420:AC420,'control variables'!$O$3:$R$3)/J420+F$65*'key variables'!$B$25/scenario!J$65,K420*SUMPRODUCT(Z420:AC420,'control variables'!$O$7:$R$7)/J420+F$65*'key variables'!$B$25/scenario!J$65))</f>
        <v>2.5165519937052587E-13</v>
      </c>
      <c r="Q420" s="10">
        <f ca="1">IF(IF($A420&gt;='key variables'!$B$26,L420*SUMPRODUCT(Z420:AC420,'control variables'!$O$4:$R$4)/J420+G$65*'key variables'!$B$25/scenario!J$65,L420*SUMPRODUCT(Z420:AC420,'control variables'!$O$7:$R$7)/J420+G$65*'key variables'!$B$25/scenario!J$65)&lt;'key variables'!$B$28,0,IF($A420&gt;='key variables'!$B$26,L420*SUMPRODUCT(Z420:AC420,'control variables'!$O$4:$R$4)/J420+G$65*'key variables'!$B$25/scenario!J$65,L420*SUMPRODUCT(Z420:AC420,'control variables'!$O$7:$R$7)/J420+G$65*'key variables'!$B$25/scenario!J$65))</f>
        <v>2.9047747588919977E-13</v>
      </c>
      <c r="R420" s="10">
        <f ca="1">IF(IF($A420&gt;='key variables'!$B$26,M420*SUMPRODUCT(Z420:AC420,'control variables'!$O$5:$R$5)/J420+H$65*'key variables'!$B$25/scenario!J$65,M420*SUMPRODUCT(Z420:AC420,'control variables'!$O$7:$R$7)/J420+H$65*'key variables'!$B$25/scenario!J$65)&lt;'key variables'!$B$28,0,IF($A420&gt;='key variables'!$B$26,M420*SUMPRODUCT(Z420:AC420,'control variables'!$O$5:$R$5)/J420+H$65*'key variables'!$B$25/scenario!J$65,M420*SUMPRODUCT(Z420:AC420,'control variables'!$O$7:$R$7)/J420+H$65*'key variables'!$B$25/scenario!J$65))</f>
        <v>8.7004359825147565E-13</v>
      </c>
      <c r="S420" s="10">
        <f ca="1">IF(IF($A420&gt;='key variables'!$B$26,N420*SUMPRODUCT(Z420:AC420,'control variables'!$O$6:$R$6)/J420+I$65*'key variables'!$B$25/scenario!J$65,N420*SUMPRODUCT(Z420:AC420,'control variables'!$O$7:$R$7)/J420+I$65*'key variables'!$B$25/scenario!J$65)&lt;'key variables'!$B$28,0,IF($A420&gt;='key variables'!$B$26,N420*SUMPRODUCT(Z420:AC420,'control variables'!$O$6:$R$6)/J420+I$65*'key variables'!$B$25/scenario!J$65,N420*SUMPRODUCT(Z420:AC420,'control variables'!$O$7:$R$7)/J420+I$65*'key variables'!$B$25/scenario!J$65))</f>
        <v>3.9108029063774214E-13</v>
      </c>
      <c r="T420" s="10">
        <f t="shared" ca="1" si="304"/>
        <v>1.8032565641489435E-12</v>
      </c>
      <c r="U420" s="82">
        <f ca="1">SUMPRODUCT(P390:P419,'control variables'!AD$7:AD$36)</f>
        <v>5.3355557830388525E-13</v>
      </c>
      <c r="V420" s="82">
        <f ca="1">SUMPRODUCT(Q390:Q419,'control variables'!AE$7:AE$36)</f>
        <v>6.158659865561554E-13</v>
      </c>
      <c r="W420" s="82">
        <f ca="1">SUMPRODUCT(R390:R419,'control variables'!AF$7:AF$36)</f>
        <v>1.8446533843760068E-12</v>
      </c>
      <c r="X420" s="82">
        <f ca="1">SUMPRODUCT(S390:S419,'control variables'!AG$7:AG$36)</f>
        <v>8.2916256511452338E-13</v>
      </c>
      <c r="Y420" s="82">
        <f t="shared" ca="1" si="298"/>
        <v>3.8232375143505706E-12</v>
      </c>
      <c r="Z420" s="10">
        <f ca="1">IF($A420&gt;='key variables'!$B$26,SUMPRODUCT(P390:P419,'control variables'!V$7:V$36)*$E420,SUMPRODUCT(P390:P419,'control variables'!Z$7:Z$36)*$E420)</f>
        <v>1.301929625467736E-12</v>
      </c>
      <c r="AA420" s="10">
        <f ca="1">IF($A420&gt;='key variables'!$B$26,SUMPRODUCT(Q390:Q419,'control variables'!W$7:W$36)*$E420,SUMPRODUCT(Q390:Q419,'control variables'!AA$7:AA$36)*$E420)</f>
        <v>1.502775354283152E-12</v>
      </c>
      <c r="AB420" s="10">
        <f ca="1">IF($A420&gt;='key variables'!$B$26,SUMPRODUCT(R390:R419,'control variables'!X$7:X$36)*$E420,SUMPRODUCT(R390:R419,'control variables'!AB$7:AB$36)*$E420)</f>
        <v>4.5011410010422865E-12</v>
      </c>
      <c r="AC420" s="10">
        <f ca="1">IF($A420&gt;='key variables'!$B$26,SUMPRODUCT(S390:S419,'control variables'!Y$7:Y$36)*$E420,SUMPRODUCT(S390:S419,'control variables'!AC$7:AC$36)*$E420)</f>
        <v>2.023240599007637E-12</v>
      </c>
      <c r="AD420" s="10">
        <f t="shared" ca="1" si="299"/>
        <v>9.3290865798008111E-12</v>
      </c>
      <c r="AE420" s="82">
        <f ca="1">SUMPRODUCT(P390:P419,'control variables'!AL$7:AL$36)</f>
        <v>1.7726430839680476E-12</v>
      </c>
      <c r="AF420" s="82">
        <f ca="1">SUMPRODUCT(Q390:Q419,'control variables'!AM$7:AM$36)</f>
        <v>2.040754749279756E-12</v>
      </c>
      <c r="AG420" s="82">
        <f ca="1">SUMPRODUCT(R390:R419,'control variables'!AN$7:AN$36)</f>
        <v>5.818728123902559E-12</v>
      </c>
      <c r="AH420" s="82">
        <f ca="1">SUMPRODUCT(S390:S419,'control variables'!AO$7:AO$36)</f>
        <v>2.5194515603315527E-12</v>
      </c>
      <c r="AI420" s="82">
        <f t="shared" ca="1" si="311"/>
        <v>1.2151577517481917E-11</v>
      </c>
      <c r="AJ420" s="10">
        <f ca="1">SUMPRODUCT(P390:P419,'control variables'!AP$7:AP$36)</f>
        <v>1.6937673613342896E-15</v>
      </c>
      <c r="AK420" s="10">
        <f ca="1">SUMPRODUCT(Q390:Q419,'control variables'!AQ$7:AQ$36)</f>
        <v>4.8876525211336286E-15</v>
      </c>
      <c r="AL420" s="10">
        <f ca="1">SUMPRODUCT(R390:R419,'control variables'!AR$7:AR$36)</f>
        <v>1.7567506493117837E-13</v>
      </c>
      <c r="AM420" s="10">
        <f ca="1">SUMPRODUCT(S390:S419,'control variables'!AS$7:AS$36)</f>
        <v>1.3160845347130082E-13</v>
      </c>
      <c r="AN420" s="10">
        <f t="shared" ref="AN420:AN483" ca="1" si="332">SUM(AJ420:AM420)</f>
        <v>3.1386493828494711E-13</v>
      </c>
      <c r="AO420" s="82">
        <f ca="1">SUMPRODUCT(P390:P419,'control variables'!AX$7:AX$36)</f>
        <v>2.3032651307542936E-15</v>
      </c>
      <c r="AP420" s="82">
        <f ca="1">SUMPRODUCT(Q390:Q419,'control variables'!AY$7:AY$36)</f>
        <v>5.3171692312229203E-15</v>
      </c>
      <c r="AQ420" s="82">
        <f ca="1">SUMPRODUCT(R390:R419,'control variables'!AZ$7:AZ$36)</f>
        <v>4.7778255814332061E-14</v>
      </c>
      <c r="AR420" s="82">
        <f ca="1">SUMPRODUCT(S390:S419,'control variables'!BA$7:BA$36)</f>
        <v>3.5793482471424125E-14</v>
      </c>
      <c r="AS420" s="82">
        <f t="shared" ref="AS420:AS483" ca="1" si="333">SUM(AO420:AR420)</f>
        <v>9.11921726477334E-14</v>
      </c>
      <c r="AT420" s="10">
        <f ca="1">SUMPRODUCT(P390:P419,'control variables'!AT$7:AT$36)</f>
        <v>-2.032721357994205E-15</v>
      </c>
      <c r="AU420" s="10">
        <f ca="1">SUMPRODUCT(Q390:Q419,'control variables'!AU$7:AU$36)</f>
        <v>2.2050554889325619E-15</v>
      </c>
      <c r="AV420" s="10">
        <f ca="1">SUMPRODUCT(R390:R419,'control variables'!AV$7:AV$36)</f>
        <v>9.4951456404672442E-13</v>
      </c>
      <c r="AW420" s="10">
        <f ca="1">SUMPRODUCT(S390:S419,'control variables'!AW$7:AW$36)</f>
        <v>7.1133682729316878E-13</v>
      </c>
      <c r="AX420" s="10">
        <f t="shared" ca="1" si="312"/>
        <v>1.6610237254708316E-12</v>
      </c>
      <c r="AY420" s="82">
        <f ca="1">SUMPRODUCT(P390:P419,'control variables'!BB$7:BB$36)</f>
        <v>7.3675261423842074E-15</v>
      </c>
      <c r="AZ420" s="82">
        <f ca="1">SUMPRODUCT(Q390:Q419,'control variables'!BC$7:BC$36)</f>
        <v>1.8787178524778302E-14</v>
      </c>
      <c r="BA420" s="82">
        <f ca="1">SUMPRODUCT(R390:R419,'control variables'!BD$7:BD$36)</f>
        <v>1.3151602447782329E-13</v>
      </c>
      <c r="BB420" s="82">
        <f ca="1">SUMPRODUCT(S390:S419,'control variables'!BE$7:BE$36)</f>
        <v>1.8689365907113709E-14</v>
      </c>
      <c r="BC420" s="82">
        <f t="shared" ref="BC420:BC483" ca="1" si="334">SUM(AY420:BB420)</f>
        <v>1.7636009505209951E-13</v>
      </c>
      <c r="BD420" s="10">
        <f ca="1">SUMPRODUCT(P390:P419,'control variables'!BF$7:BF$36)</f>
        <v>1.541222296556308E-15</v>
      </c>
      <c r="BE420" s="10">
        <f ca="1">SUMPRODUCT(Q390:Q419,'control variables'!BG$7:BG$36)</f>
        <v>1.7789831627069732E-15</v>
      </c>
      <c r="BF420" s="10">
        <f ca="1">SUMPRODUCT(R390:R419,'control variables'!BH$7:BH$36)</f>
        <v>5.328443822958437E-14</v>
      </c>
      <c r="BG420" s="10">
        <f ca="1">SUMPRODUCT(S390:S419,'control variables'!BI$7:BI$36)</f>
        <v>1.1975545611262326E-13</v>
      </c>
      <c r="BH420" s="10">
        <f t="shared" ref="BH420:BH483" ca="1" si="335">SUM(BD420:BG420)</f>
        <v>1.7636009980147092E-13</v>
      </c>
      <c r="BI420" s="82">
        <f t="shared" ca="1" si="313"/>
        <v>1.7779778887524377E-12</v>
      </c>
      <c r="BJ420" s="82">
        <f t="shared" ca="1" si="314"/>
        <v>2.0617469832934668E-12</v>
      </c>
      <c r="BK420" s="82">
        <f t="shared" ca="1" si="315"/>
        <v>6.8997587124271073E-12</v>
      </c>
      <c r="BL420" s="82">
        <f t="shared" ca="1" si="316"/>
        <v>3.2494777535318349E-12</v>
      </c>
      <c r="BM420" s="82">
        <f t="shared" ca="1" si="306"/>
        <v>1.3988961338004845E-11</v>
      </c>
      <c r="BN420" s="10">
        <f ca="1">BN419+BI420-INDIRECT(ADDRESS(MAX($D420-'key variables'!$B$9*30,34),scenario!BI$4),TRUE)</f>
        <v>9439390.0751690175</v>
      </c>
      <c r="BO420" s="10">
        <f ca="1">BO419+BJ420-INDIRECT(ADDRESS(MAX($D420-'key variables'!$B$9*30,34),scenario!BJ$4),TRUE)</f>
        <v>10895583.360992203</v>
      </c>
      <c r="BP420" s="10">
        <f ca="1">BP419+BK420-INDIRECT(ADDRESS(MAX($D420-'key variables'!$B$9*30,34),scenario!BK$4),TRUE)</f>
        <v>32531162.537994072</v>
      </c>
      <c r="BQ420" s="10">
        <f ca="1">BQ419+BL420-INDIRECT(ADDRESS(MAX($D420-'key variables'!$B$9*30,34),scenario!BL$4),TRUE)</f>
        <v>14415841.516535141</v>
      </c>
      <c r="BR420" s="10">
        <f t="shared" ref="BR420:BR482" ca="1" si="336">BR419+BM420</f>
        <v>67281977.490690395</v>
      </c>
      <c r="BS420" s="82">
        <f t="shared" ca="1" si="317"/>
        <v>-2.3339642670628883E-9</v>
      </c>
      <c r="BT420" s="82">
        <f t="shared" ca="1" si="318"/>
        <v>-3.3195073838462784E-10</v>
      </c>
      <c r="BU420" s="82">
        <f t="shared" ca="1" si="319"/>
        <v>-4.2203178993008425E-9</v>
      </c>
      <c r="BV420" s="82">
        <f t="shared" ca="1" si="320"/>
        <v>-2.976029388234175E-9</v>
      </c>
      <c r="BW420" s="82">
        <f t="shared" ref="BW420:BW483" ca="1" si="337">SUM(BS420:BV420)</f>
        <v>-9.862262292982534E-9</v>
      </c>
      <c r="BX420" s="10">
        <f t="shared" ca="1" si="321"/>
        <v>-1.8218710024791116E-12</v>
      </c>
      <c r="BY420" s="10">
        <f t="shared" ca="1" si="322"/>
        <v>2.9843080330231429E-12</v>
      </c>
      <c r="BZ420" s="10">
        <f t="shared" ca="1" si="323"/>
        <v>-3.4189865519791534E-11</v>
      </c>
      <c r="CA420" s="10">
        <f t="shared" ca="1" si="324"/>
        <v>-1.9624117082101286E-11</v>
      </c>
      <c r="CB420" s="10">
        <v>0</v>
      </c>
      <c r="CC420" s="82">
        <f t="shared" ca="1" si="325"/>
        <v>3.8848113794180313E-13</v>
      </c>
      <c r="CD420" s="82">
        <f t="shared" ca="1" si="326"/>
        <v>3.5895162386672533E-13</v>
      </c>
      <c r="CE420" s="82">
        <f t="shared" ca="1" si="327"/>
        <v>1.9422210252246344E-10</v>
      </c>
      <c r="CF420" s="82">
        <f t="shared" ca="1" si="328"/>
        <v>4.0823329600911479E-11</v>
      </c>
      <c r="CG420" s="82">
        <f t="shared" ref="CG420:CG483" ca="1" si="338">SUM(CC420:CF420)</f>
        <v>2.3579286488518342E-10</v>
      </c>
      <c r="CH420" s="13" t="str">
        <f t="shared" ca="1" si="291"/>
        <v/>
      </c>
      <c r="CI420" s="81">
        <f t="shared" ca="1" si="300"/>
        <v>0.1131775965863165</v>
      </c>
      <c r="CJ420" s="81">
        <f t="shared" ca="1" si="301"/>
        <v>0.13063724757458739</v>
      </c>
      <c r="CK420" s="81">
        <f t="shared" ca="1" si="302"/>
        <v>0.39004625943939081</v>
      </c>
      <c r="CL420" s="81">
        <f t="shared" ca="1" si="303"/>
        <v>0.17284488538116416</v>
      </c>
      <c r="CM420" s="89">
        <f t="shared" ca="1" si="292"/>
        <v>0.80670598898145884</v>
      </c>
    </row>
    <row r="421" spans="1:91" x14ac:dyDescent="0.3">
      <c r="A421">
        <v>356</v>
      </c>
      <c r="B421" s="3">
        <f t="shared" si="305"/>
        <v>1.1777777777777778</v>
      </c>
      <c r="C421" s="3">
        <f t="shared" si="293"/>
        <v>11.866666666666667</v>
      </c>
      <c r="D421" s="4">
        <f t="shared" ca="1" si="329"/>
        <v>421</v>
      </c>
      <c r="E421" s="58">
        <f>(0.5*(COS(B421*2*PI())+1)*('key variables'!$B$4-'key variables'!$B$6)+'key variables'!$B$6)/'key variables'!$B$4</f>
        <v>1</v>
      </c>
      <c r="F421" s="10">
        <f t="shared" ca="1" si="294"/>
        <v>11689222.907461114</v>
      </c>
      <c r="G421" s="10">
        <f t="shared" ca="1" si="295"/>
        <v>13492492.798713122</v>
      </c>
      <c r="H421" s="10">
        <f t="shared" ca="1" si="296"/>
        <v>40309474.521088287</v>
      </c>
      <c r="I421" s="10">
        <f t="shared" ca="1" si="297"/>
        <v>17912154.249750931</v>
      </c>
      <c r="J421" s="10">
        <f t="shared" ca="1" si="330"/>
        <v>83403344.477013454</v>
      </c>
      <c r="K421" s="82">
        <f t="shared" ca="1" si="307"/>
        <v>2249832.832292099</v>
      </c>
      <c r="L421" s="82">
        <f t="shared" ca="1" si="308"/>
        <v>2596909.4377209195</v>
      </c>
      <c r="M421" s="82">
        <f t="shared" ca="1" si="309"/>
        <v>7778311.98309422</v>
      </c>
      <c r="N421" s="82">
        <f t="shared" ca="1" si="310"/>
        <v>3496312.733215793</v>
      </c>
      <c r="O421" s="82">
        <f t="shared" ca="1" si="331"/>
        <v>16121366.986323033</v>
      </c>
      <c r="P421" s="10">
        <f ca="1">IF(IF($A421&gt;='key variables'!$B$26,K421*SUMPRODUCT(Z421:AC421,'control variables'!$O$3:$R$3)/J421+F$65*'key variables'!$B$25/scenario!J$65,K421*SUMPRODUCT(Z421:AC421,'control variables'!$O$7:$R$7)/J421+F$65*'key variables'!$B$25/scenario!J$65)&lt;'key variables'!$B$28,0,IF($A421&gt;='key variables'!$B$26,K421*SUMPRODUCT(Z421:AC421,'control variables'!$O$3:$R$3)/J421+F$65*'key variables'!$B$25/scenario!J$65,K421*SUMPRODUCT(Z421:AC421,'control variables'!$O$7:$R$7)/J421+F$65*'key variables'!$B$25/scenario!J$65))</f>
        <v>2.1653652167107261E-13</v>
      </c>
      <c r="Q421" s="10">
        <f ca="1">IF(IF($A421&gt;='key variables'!$B$26,L421*SUMPRODUCT(Z421:AC421,'control variables'!$O$4:$R$4)/J421+G$65*'key variables'!$B$25/scenario!J$65,L421*SUMPRODUCT(Z421:AC421,'control variables'!$O$7:$R$7)/J421+G$65*'key variables'!$B$25/scenario!J$65)&lt;'key variables'!$B$28,0,IF($A421&gt;='key variables'!$B$26,L421*SUMPRODUCT(Z421:AC421,'control variables'!$O$4:$R$4)/J421+G$65*'key variables'!$B$25/scenario!J$65,L421*SUMPRODUCT(Z421:AC421,'control variables'!$O$7:$R$7)/J421+G$65*'key variables'!$B$25/scenario!J$65))</f>
        <v>2.499411194768542E-13</v>
      </c>
      <c r="R421" s="10">
        <f ca="1">IF(IF($A421&gt;='key variables'!$B$26,M421*SUMPRODUCT(Z421:AC421,'control variables'!$O$5:$R$5)/J421+H$65*'key variables'!$B$25/scenario!J$65,M421*SUMPRODUCT(Z421:AC421,'control variables'!$O$7:$R$7)/J421+H$65*'key variables'!$B$25/scenario!J$65)&lt;'key variables'!$B$28,0,IF($A421&gt;='key variables'!$B$26,M421*SUMPRODUCT(Z421:AC421,'control variables'!$O$5:$R$5)/J421+H$65*'key variables'!$B$25/scenario!J$65,M421*SUMPRODUCT(Z421:AC421,'control variables'!$O$7:$R$7)/J421+H$65*'key variables'!$B$25/scenario!J$65))</f>
        <v>7.4862834123356397E-13</v>
      </c>
      <c r="S421" s="10">
        <f ca="1">IF(IF($A421&gt;='key variables'!$B$26,N421*SUMPRODUCT(Z421:AC421,'control variables'!$O$6:$R$6)/J421+I$65*'key variables'!$B$25/scenario!J$65,N421*SUMPRODUCT(Z421:AC421,'control variables'!$O$7:$R$7)/J421+I$65*'key variables'!$B$25/scenario!J$65)&lt;'key variables'!$B$28,0,IF($A421&gt;='key variables'!$B$26,N421*SUMPRODUCT(Z421:AC421,'control variables'!$O$6:$R$6)/J421+I$65*'key variables'!$B$25/scenario!J$65,N421*SUMPRODUCT(Z421:AC421,'control variables'!$O$7:$R$7)/J421+I$65*'key variables'!$B$25/scenario!J$65))</f>
        <v>3.3650473362215375E-13</v>
      </c>
      <c r="T421" s="10">
        <f t="shared" ca="1" si="304"/>
        <v>1.5516107160036445E-12</v>
      </c>
      <c r="U421" s="82">
        <f ca="1">SUMPRODUCT(P391:P420,'control variables'!AD$7:AD$36)</f>
        <v>4.5909748470570402E-13</v>
      </c>
      <c r="V421" s="82">
        <f ca="1">SUMPRODUCT(Q391:Q420,'control variables'!AE$7:AE$36)</f>
        <v>5.2992141182842722E-13</v>
      </c>
      <c r="W421" s="82">
        <f ca="1">SUMPRODUCT(R391:R420,'control variables'!AF$7:AF$36)</f>
        <v>1.5872305779521862E-12</v>
      </c>
      <c r="X421" s="82">
        <f ca="1">SUMPRODUCT(S391:S420,'control variables'!AG$7:AG$36)</f>
        <v>7.1345228788780378E-13</v>
      </c>
      <c r="Y421" s="82">
        <f t="shared" ca="1" si="298"/>
        <v>3.2897017623741209E-12</v>
      </c>
      <c r="Z421" s="10">
        <f ca="1">IF($A421&gt;='key variables'!$B$26,SUMPRODUCT(P391:P420,'control variables'!V$7:V$36)*$E421,SUMPRODUCT(P391:P420,'control variables'!Z$7:Z$36)*$E421)</f>
        <v>1.1202443393360069E-12</v>
      </c>
      <c r="AA421" s="10">
        <f ca="1">IF($A421&gt;='key variables'!$B$26,SUMPRODUCT(Q391:Q420,'control variables'!W$7:W$36)*$E421,SUMPRODUCT(Q391:Q420,'control variables'!AA$7:AA$36)*$E421)</f>
        <v>1.2930618913634071E-12</v>
      </c>
      <c r="AB421" s="10">
        <f ca="1">IF($A421&gt;='key variables'!$B$26,SUMPRODUCT(R391:R420,'control variables'!X$7:X$36)*$E421,SUMPRODUCT(R391:R420,'control variables'!AB$7:AB$36)*$E421)</f>
        <v>3.8730032932150878E-12</v>
      </c>
      <c r="AC421" s="10">
        <f ca="1">IF($A421&gt;='key variables'!$B$26,SUMPRODUCT(S391:S420,'control variables'!Y$7:Y$36)*$E421,SUMPRODUCT(S391:S420,'control variables'!AC$7:AC$36)*$E421)</f>
        <v>1.7408958086646325E-12</v>
      </c>
      <c r="AD421" s="10">
        <f t="shared" ca="1" si="299"/>
        <v>8.0272053325791347E-12</v>
      </c>
      <c r="AE421" s="82">
        <f ca="1">SUMPRODUCT(P391:P420,'control variables'!AL$7:AL$36)</f>
        <v>1.5252693706581133E-12</v>
      </c>
      <c r="AF421" s="82">
        <f ca="1">SUMPRODUCT(Q391:Q420,'control variables'!AM$7:AM$36)</f>
        <v>1.7559658457210311E-12</v>
      </c>
      <c r="AG421" s="82">
        <f ca="1">SUMPRODUCT(R391:R420,'control variables'!AN$7:AN$36)</f>
        <v>5.0067201140731719E-12</v>
      </c>
      <c r="AH421" s="82">
        <f ca="1">SUMPRODUCT(S391:S420,'control variables'!AO$7:AO$36)</f>
        <v>2.167860146571828E-12</v>
      </c>
      <c r="AI421" s="82">
        <f t="shared" ca="1" si="311"/>
        <v>1.0455815477024144E-11</v>
      </c>
      <c r="AJ421" s="10">
        <f ca="1">SUMPRODUCT(P391:P420,'control variables'!AP$7:AP$36)</f>
        <v>1.4574008161194917E-15</v>
      </c>
      <c r="AK421" s="10">
        <f ca="1">SUMPRODUCT(Q391:Q420,'control variables'!AQ$7:AQ$36)</f>
        <v>4.2055768317540273E-15</v>
      </c>
      <c r="AL421" s="10">
        <f ca="1">SUMPRODUCT(R391:R420,'control variables'!AR$7:AR$36)</f>
        <v>1.5115947375491608E-13</v>
      </c>
      <c r="AM421" s="10">
        <f ca="1">SUMPRODUCT(S391:S420,'control variables'!AS$7:AS$36)</f>
        <v>1.1324239200488538E-13</v>
      </c>
      <c r="AN421" s="10">
        <f t="shared" ca="1" si="332"/>
        <v>2.7006484340767499E-13</v>
      </c>
      <c r="AO421" s="82">
        <f ca="1">SUMPRODUCT(P391:P420,'control variables'!AX$7:AX$36)</f>
        <v>1.9818427004382246E-15</v>
      </c>
      <c r="AP421" s="82">
        <f ca="1">SUMPRODUCT(Q391:Q420,'control variables'!AY$7:AY$36)</f>
        <v>4.5751541527669733E-15</v>
      </c>
      <c r="AQ421" s="82">
        <f ca="1">SUMPRODUCT(R391:R420,'control variables'!AZ$7:AZ$36)</f>
        <v>4.1110763264277172E-14</v>
      </c>
      <c r="AR421" s="82">
        <f ca="1">SUMPRODUCT(S391:S420,'control variables'!BA$7:BA$36)</f>
        <v>3.0798474310260738E-14</v>
      </c>
      <c r="AS421" s="82">
        <f t="shared" ca="1" si="333"/>
        <v>7.8466234427743104E-14</v>
      </c>
      <c r="AT421" s="10">
        <f ca="1">SUMPRODUCT(P391:P420,'control variables'!AT$7:AT$36)</f>
        <v>-1.749053520402313E-15</v>
      </c>
      <c r="AU421" s="10">
        <f ca="1">SUMPRODUCT(Q391:Q420,'control variables'!AU$7:AU$36)</f>
        <v>1.8973382900869464E-15</v>
      </c>
      <c r="AV421" s="10">
        <f ca="1">SUMPRODUCT(R391:R420,'control variables'!AV$7:AV$36)</f>
        <v>8.1700907229013616E-13</v>
      </c>
      <c r="AW421" s="10">
        <f ca="1">SUMPRODUCT(S391:S420,'control variables'!AW$7:AW$36)</f>
        <v>6.1206922290451765E-13</v>
      </c>
      <c r="AX421" s="10">
        <f t="shared" ca="1" si="312"/>
        <v>1.4292265799643386E-12</v>
      </c>
      <c r="AY421" s="82">
        <f ca="1">SUMPRODUCT(P391:P420,'control variables'!BB$7:BB$36)</f>
        <v>6.3393821712527621E-15</v>
      </c>
      <c r="AZ421" s="82">
        <f ca="1">SUMPRODUCT(Q391:Q420,'control variables'!BC$7:BC$36)</f>
        <v>1.6165413231853242E-14</v>
      </c>
      <c r="BA421" s="82">
        <f ca="1">SUMPRODUCT(R391:R420,'control variables'!BD$7:BD$36)</f>
        <v>1.1316286154893116E-13</v>
      </c>
      <c r="BB421" s="82">
        <f ca="1">SUMPRODUCT(S391:S420,'control variables'!BE$7:BE$36)</f>
        <v>1.6081250440630917E-14</v>
      </c>
      <c r="BC421" s="82">
        <f t="shared" ca="1" si="334"/>
        <v>1.5174890739266809E-13</v>
      </c>
      <c r="BD421" s="10">
        <f ca="1">SUMPRODUCT(P391:P420,'control variables'!BF$7:BF$36)</f>
        <v>1.3261435331079118E-15</v>
      </c>
      <c r="BE421" s="10">
        <f ca="1">SUMPRODUCT(Q391:Q420,'control variables'!BG$7:BG$36)</f>
        <v>1.5307246865056758E-15</v>
      </c>
      <c r="BF421" s="10">
        <f ca="1">SUMPRODUCT(R391:R420,'control variables'!BH$7:BH$36)</f>
        <v>4.5848553665061559E-14</v>
      </c>
      <c r="BG421" s="10">
        <f ca="1">SUMPRODUCT(S391:S420,'control variables'!BI$7:BI$36)</f>
        <v>1.0304348959458585E-13</v>
      </c>
      <c r="BH421" s="10">
        <f t="shared" ca="1" si="335"/>
        <v>1.5174891147926101E-13</v>
      </c>
      <c r="BI421" s="82">
        <f t="shared" ca="1" si="313"/>
        <v>1.5298596993089638E-12</v>
      </c>
      <c r="BJ421" s="82">
        <f t="shared" ca="1" si="314"/>
        <v>1.7740285972429713E-12</v>
      </c>
      <c r="BK421" s="82">
        <f t="shared" ca="1" si="315"/>
        <v>5.9368920479122391E-12</v>
      </c>
      <c r="BL421" s="82">
        <f t="shared" ca="1" si="316"/>
        <v>2.7960106199169766E-12</v>
      </c>
      <c r="BM421" s="82">
        <f t="shared" ca="1" si="306"/>
        <v>1.2036790964381151E-11</v>
      </c>
      <c r="BN421" s="10">
        <f ca="1">BN420+BI421-INDIRECT(ADDRESS(MAX($D421-'key variables'!$B$9*30,34),scenario!BI$4),TRUE)</f>
        <v>9439390.0751690175</v>
      </c>
      <c r="BO421" s="10">
        <f ca="1">BO420+BJ421-INDIRECT(ADDRESS(MAX($D421-'key variables'!$B$9*30,34),scenario!BJ$4),TRUE)</f>
        <v>10895583.360992203</v>
      </c>
      <c r="BP421" s="10">
        <f ca="1">BP420+BK421-INDIRECT(ADDRESS(MAX($D421-'key variables'!$B$9*30,34),scenario!BK$4),TRUE)</f>
        <v>32531162.537994072</v>
      </c>
      <c r="BQ421" s="10">
        <f ca="1">BQ420+BL421-INDIRECT(ADDRESS(MAX($D421-'key variables'!$B$9*30,34),scenario!BL$4),TRUE)</f>
        <v>14415841.516535141</v>
      </c>
      <c r="BR421" s="10">
        <f t="shared" ca="1" si="336"/>
        <v>67281977.490690395</v>
      </c>
      <c r="BS421" s="82">
        <f t="shared" ca="1" si="317"/>
        <v>-2.3352789163840593E-9</v>
      </c>
      <c r="BT421" s="82">
        <f t="shared" ca="1" si="318"/>
        <v>-3.3347635658708049E-10</v>
      </c>
      <c r="BU421" s="82">
        <f t="shared" ca="1" si="319"/>
        <v>-4.2255520115611862E-9</v>
      </c>
      <c r="BV421" s="82">
        <f t="shared" ca="1" si="320"/>
        <v>-2.9785919376100644E-9</v>
      </c>
      <c r="BW421" s="82">
        <f t="shared" ca="1" si="337"/>
        <v>-9.8728992221423903E-9</v>
      </c>
      <c r="BX421" s="10">
        <f t="shared" ca="1" si="321"/>
        <v>-1.8275546854830337E-12</v>
      </c>
      <c r="BY421" s="10">
        <f t="shared" ca="1" si="322"/>
        <v>2.9711870492575508E-12</v>
      </c>
      <c r="BZ421" s="10">
        <f t="shared" ca="1" si="323"/>
        <v>-3.4307766171741247E-11</v>
      </c>
      <c r="CA421" s="10">
        <f t="shared" ca="1" si="324"/>
        <v>-1.9712443347826243E-11</v>
      </c>
      <c r="CB421" s="10">
        <v>0</v>
      </c>
      <c r="CC421" s="82">
        <f t="shared" ca="1" si="325"/>
        <v>3.897057495778867E-13</v>
      </c>
      <c r="CD421" s="82">
        <f t="shared" ca="1" si="326"/>
        <v>3.5668470825562545E-13</v>
      </c>
      <c r="CE421" s="82">
        <f t="shared" ca="1" si="327"/>
        <v>1.9351514216066396E-10</v>
      </c>
      <c r="CF421" s="82">
        <f t="shared" ca="1" si="328"/>
        <v>4.0293704295701582E-11</v>
      </c>
      <c r="CG421" s="82">
        <f t="shared" ca="1" si="338"/>
        <v>2.3455523691419906E-10</v>
      </c>
      <c r="CH421" s="13" t="str">
        <f t="shared" ca="1" si="291"/>
        <v/>
      </c>
      <c r="CI421" s="81">
        <f t="shared" ca="1" si="300"/>
        <v>0.1131775965863165</v>
      </c>
      <c r="CJ421" s="81">
        <f t="shared" ca="1" si="301"/>
        <v>0.13063724757458739</v>
      </c>
      <c r="CK421" s="81">
        <f t="shared" ca="1" si="302"/>
        <v>0.39004625943939081</v>
      </c>
      <c r="CL421" s="81">
        <f t="shared" ca="1" si="303"/>
        <v>0.17284488538116416</v>
      </c>
      <c r="CM421" s="89">
        <f t="shared" ca="1" si="292"/>
        <v>0.80670598898145884</v>
      </c>
    </row>
    <row r="422" spans="1:91" x14ac:dyDescent="0.3">
      <c r="A422">
        <v>357</v>
      </c>
      <c r="B422" s="3">
        <f t="shared" si="305"/>
        <v>1.1805555555555556</v>
      </c>
      <c r="C422" s="3">
        <f t="shared" si="293"/>
        <v>11.9</v>
      </c>
      <c r="D422" s="4">
        <f t="shared" ca="1" si="329"/>
        <v>422</v>
      </c>
      <c r="E422" s="58">
        <f>(0.5*(COS(B422*2*PI())+1)*('key variables'!$B$4-'key variables'!$B$6)+'key variables'!$B$6)/'key variables'!$B$4</f>
        <v>1</v>
      </c>
      <c r="F422" s="10">
        <f t="shared" ca="1" si="294"/>
        <v>11689222.907461114</v>
      </c>
      <c r="G422" s="10">
        <f t="shared" ca="1" si="295"/>
        <v>13492492.798713122</v>
      </c>
      <c r="H422" s="10">
        <f t="shared" ca="1" si="296"/>
        <v>40309474.521088287</v>
      </c>
      <c r="I422" s="10">
        <f t="shared" ca="1" si="297"/>
        <v>17912154.249750931</v>
      </c>
      <c r="J422" s="10">
        <f t="shared" ca="1" si="330"/>
        <v>83403344.477013454</v>
      </c>
      <c r="K422" s="82">
        <f t="shared" ca="1" si="307"/>
        <v>2249832.832292099</v>
      </c>
      <c r="L422" s="82">
        <f t="shared" ca="1" si="308"/>
        <v>2596909.4377209195</v>
      </c>
      <c r="M422" s="82">
        <f t="shared" ca="1" si="309"/>
        <v>7778311.98309422</v>
      </c>
      <c r="N422" s="82">
        <f t="shared" ca="1" si="310"/>
        <v>3496312.733215793</v>
      </c>
      <c r="O422" s="82">
        <f t="shared" ca="1" si="331"/>
        <v>16121366.986323033</v>
      </c>
      <c r="P422" s="10">
        <f ca="1">IF(IF($A422&gt;='key variables'!$B$26,K422*SUMPRODUCT(Z422:AC422,'control variables'!$O$3:$R$3)/J422+F$65*'key variables'!$B$25/scenario!J$65,K422*SUMPRODUCT(Z422:AC422,'control variables'!$O$7:$R$7)/J422+F$65*'key variables'!$B$25/scenario!J$65)&lt;'key variables'!$B$28,0,IF($A422&gt;='key variables'!$B$26,K422*SUMPRODUCT(Z422:AC422,'control variables'!$O$3:$R$3)/J422+F$65*'key variables'!$B$25/scenario!J$65,K422*SUMPRODUCT(Z422:AC422,'control variables'!$O$7:$R$7)/J422+F$65*'key variables'!$B$25/scenario!J$65))</f>
        <v>1.8631868260496771E-13</v>
      </c>
      <c r="Q422" s="10">
        <f ca="1">IF(IF($A422&gt;='key variables'!$B$26,L422*SUMPRODUCT(Z422:AC422,'control variables'!$O$4:$R$4)/J422+G$65*'key variables'!$B$25/scenario!J$65,L422*SUMPRODUCT(Z422:AC422,'control variables'!$O$7:$R$7)/J422+G$65*'key variables'!$B$25/scenario!J$65)&lt;'key variables'!$B$28,0,IF($A422&gt;='key variables'!$B$26,L422*SUMPRODUCT(Z422:AC422,'control variables'!$O$4:$R$4)/J422+G$65*'key variables'!$B$25/scenario!J$65,L422*SUMPRODUCT(Z422:AC422,'control variables'!$O$7:$R$7)/J422+G$65*'key variables'!$B$25/scenario!J$65))</f>
        <v>2.1506164295221283E-13</v>
      </c>
      <c r="R422" s="10">
        <f ca="1">IF(IF($A422&gt;='key variables'!$B$26,M422*SUMPRODUCT(Z422:AC422,'control variables'!$O$5:$R$5)/J422+H$65*'key variables'!$B$25/scenario!J$65,M422*SUMPRODUCT(Z422:AC422,'control variables'!$O$7:$R$7)/J422+H$65*'key variables'!$B$25/scenario!J$65)&lt;'key variables'!$B$28,0,IF($A422&gt;='key variables'!$B$26,M422*SUMPRODUCT(Z422:AC422,'control variables'!$O$5:$R$5)/J422+H$65*'key variables'!$B$25/scenario!J$65,M422*SUMPRODUCT(Z422:AC422,'control variables'!$O$7:$R$7)/J422+H$65*'key variables'!$B$25/scenario!J$65))</f>
        <v>6.4415667723369386E-13</v>
      </c>
      <c r="S422" s="10">
        <f ca="1">IF(IF($A422&gt;='key variables'!$B$26,N422*SUMPRODUCT(Z422:AC422,'control variables'!$O$6:$R$6)/J422+I$65*'key variables'!$B$25/scenario!J$65,N422*SUMPRODUCT(Z422:AC422,'control variables'!$O$7:$R$7)/J422+I$65*'key variables'!$B$25/scenario!J$65)&lt;'key variables'!$B$28,0,IF($A422&gt;='key variables'!$B$26,N422*SUMPRODUCT(Z422:AC422,'control variables'!$O$6:$R$6)/J422+I$65*'key variables'!$B$25/scenario!J$65,N422*SUMPRODUCT(Z422:AC422,'control variables'!$O$7:$R$7)/J422+I$65*'key variables'!$B$25/scenario!J$65))</f>
        <v>2.8954523779621178E-13</v>
      </c>
      <c r="T422" s="10">
        <f t="shared" ca="1" si="304"/>
        <v>1.3350822405870862E-12</v>
      </c>
      <c r="U422" s="82">
        <f ca="1">SUMPRODUCT(P392:P421,'control variables'!AD$7:AD$36)</f>
        <v>3.9503007565419988E-13</v>
      </c>
      <c r="V422" s="82">
        <f ca="1">SUMPRODUCT(Q392:Q421,'control variables'!AE$7:AE$36)</f>
        <v>4.5597046897251966E-13</v>
      </c>
      <c r="W422" s="82">
        <f ca="1">SUMPRODUCT(R392:R421,'control variables'!AF$7:AF$36)</f>
        <v>1.3657313232527092E-12</v>
      </c>
      <c r="X422" s="82">
        <f ca="1">SUMPRODUCT(S392:S421,'control variables'!AG$7:AG$36)</f>
        <v>6.1388946933709812E-13</v>
      </c>
      <c r="Y422" s="82">
        <f t="shared" ca="1" si="298"/>
        <v>2.8306213372165269E-12</v>
      </c>
      <c r="Z422" s="10">
        <f ca="1">IF($A422&gt;='key variables'!$B$26,SUMPRODUCT(P392:P421,'control variables'!V$7:V$36)*$E422,SUMPRODUCT(P392:P421,'control variables'!Z$7:Z$36)*$E422)</f>
        <v>9.6391337539731388E-13</v>
      </c>
      <c r="AA422" s="10">
        <f ca="1">IF($A422&gt;='key variables'!$B$26,SUMPRODUCT(Q392:Q421,'control variables'!W$7:W$36)*$E422,SUMPRODUCT(Q392:Q421,'control variables'!AA$7:AA$36)*$E422)</f>
        <v>1.1126141043841425E-12</v>
      </c>
      <c r="AB422" s="10">
        <f ca="1">IF($A422&gt;='key variables'!$B$26,SUMPRODUCT(R392:R421,'control variables'!X$7:X$36)*$E422,SUMPRODUCT(R392:R421,'control variables'!AB$7:AB$36)*$E422)</f>
        <v>3.3325226883098033E-12</v>
      </c>
      <c r="AC422" s="10">
        <f ca="1">IF($A422&gt;='key variables'!$B$26,SUMPRODUCT(S392:S421,'control variables'!Y$7:Y$36)*$E422,SUMPRODUCT(S392:S421,'control variables'!AC$7:AC$36)*$E422)</f>
        <v>1.4979524521762749E-12</v>
      </c>
      <c r="AD422" s="10">
        <f t="shared" ca="1" si="299"/>
        <v>6.9070026202675344E-12</v>
      </c>
      <c r="AE422" s="82">
        <f ca="1">SUMPRODUCT(P392:P421,'control variables'!AL$7:AL$36)</f>
        <v>1.3124168503566237E-12</v>
      </c>
      <c r="AF422" s="82">
        <f ca="1">SUMPRODUCT(Q392:Q421,'control variables'!AM$7:AM$36)</f>
        <v>1.5109194539064562E-12</v>
      </c>
      <c r="AG422" s="82">
        <f ca="1">SUMPRODUCT(R392:R421,'control variables'!AN$7:AN$36)</f>
        <v>4.3080284500133222E-12</v>
      </c>
      <c r="AH422" s="82">
        <f ca="1">SUMPRODUCT(S392:S421,'control variables'!AO$7:AO$36)</f>
        <v>1.8653335865191114E-12</v>
      </c>
      <c r="AI422" s="82">
        <f t="shared" ca="1" si="311"/>
        <v>8.9966983407955139E-12</v>
      </c>
      <c r="AJ422" s="10">
        <f ca="1">SUMPRODUCT(P392:P421,'control variables'!AP$7:AP$36)</f>
        <v>1.2540194050926422E-15</v>
      </c>
      <c r="AK422" s="10">
        <f ca="1">SUMPRODUCT(Q392:Q421,'control variables'!AQ$7:AQ$36)</f>
        <v>3.6186853323370049E-15</v>
      </c>
      <c r="AL422" s="10">
        <f ca="1">SUMPRODUCT(R392:R421,'control variables'!AR$7:AR$36)</f>
        <v>1.3006505228738329E-13</v>
      </c>
      <c r="AM422" s="10">
        <f ca="1">SUMPRODUCT(S392:S421,'control variables'!AS$7:AS$36)</f>
        <v>9.7439328620213255E-14</v>
      </c>
      <c r="AN422" s="10">
        <f t="shared" ca="1" si="332"/>
        <v>2.3237708564502617E-13</v>
      </c>
      <c r="AO422" s="82">
        <f ca="1">SUMPRODUCT(P392:P421,'control variables'!AX$7:AX$36)</f>
        <v>1.7052750188572505E-15</v>
      </c>
      <c r="AP422" s="82">
        <f ca="1">SUMPRODUCT(Q392:Q421,'control variables'!AY$7:AY$36)</f>
        <v>3.9366878523756563E-15</v>
      </c>
      <c r="AQ422" s="82">
        <f ca="1">SUMPRODUCT(R392:R421,'control variables'!AZ$7:AZ$36)</f>
        <v>3.5373724456146074E-14</v>
      </c>
      <c r="AR422" s="82">
        <f ca="1">SUMPRODUCT(S392:S421,'control variables'!BA$7:BA$36)</f>
        <v>2.650052340107075E-14</v>
      </c>
      <c r="AS422" s="82">
        <f t="shared" ca="1" si="333"/>
        <v>6.7516210728449722E-14</v>
      </c>
      <c r="AT422" s="10">
        <f ca="1">SUMPRODUCT(P392:P421,'control variables'!AT$7:AT$36)</f>
        <v>-1.5049717489318795E-15</v>
      </c>
      <c r="AU422" s="10">
        <f ca="1">SUMPRODUCT(Q392:Q421,'control variables'!AU$7:AU$36)</f>
        <v>1.632563264325252E-15</v>
      </c>
      <c r="AV422" s="10">
        <f ca="1">SUMPRODUCT(R392:R421,'control variables'!AV$7:AV$36)</f>
        <v>7.0299482438643421E-13</v>
      </c>
      <c r="AW422" s="10">
        <f ca="1">SUMPRODUCT(S392:S421,'control variables'!AW$7:AW$36)</f>
        <v>5.2665448948074976E-13</v>
      </c>
      <c r="AX422" s="10">
        <f t="shared" ca="1" si="312"/>
        <v>1.2297769053825772E-12</v>
      </c>
      <c r="AY422" s="82">
        <f ca="1">SUMPRODUCT(P392:P421,'control variables'!BB$7:BB$36)</f>
        <v>5.4547164864476783E-15</v>
      </c>
      <c r="AZ422" s="82">
        <f ca="1">SUMPRODUCT(Q392:Q421,'control variables'!BC$7:BC$36)</f>
        <v>1.3909517313199624E-14</v>
      </c>
      <c r="BA422" s="82">
        <f ca="1">SUMPRODUCT(R392:R421,'control variables'!BD$7:BD$36)</f>
        <v>9.7370896700895413E-14</v>
      </c>
      <c r="BB422" s="82">
        <f ca="1">SUMPRODUCT(S392:S421,'control variables'!BE$7:BE$36)</f>
        <v>1.3837099504582932E-14</v>
      </c>
      <c r="BC422" s="82">
        <f t="shared" ca="1" si="334"/>
        <v>1.3057223000512566E-13</v>
      </c>
      <c r="BD422" s="10">
        <f ca="1">SUMPRODUCT(P392:P421,'control variables'!BF$7:BF$36)</f>
        <v>1.1410791774382327E-15</v>
      </c>
      <c r="BE422" s="10">
        <f ca="1">SUMPRODUCT(Q392:Q421,'control variables'!BG$7:BG$36)</f>
        <v>1.317110872658579E-15</v>
      </c>
      <c r="BF422" s="10">
        <f ca="1">SUMPRODUCT(R392:R421,'control variables'!BH$7:BH$36)</f>
        <v>3.9450352542347279E-14</v>
      </c>
      <c r="BG422" s="10">
        <f ca="1">SUMPRODUCT(S392:S421,'control variables'!BI$7:BI$36)</f>
        <v>8.8663690928987305E-14</v>
      </c>
      <c r="BH422" s="10">
        <f t="shared" ca="1" si="335"/>
        <v>1.3057223352143139E-13</v>
      </c>
      <c r="BI422" s="82">
        <f t="shared" ca="1" si="313"/>
        <v>1.3163665950941396E-12</v>
      </c>
      <c r="BJ422" s="82">
        <f t="shared" ca="1" si="314"/>
        <v>1.5264615344839812E-12</v>
      </c>
      <c r="BK422" s="82">
        <f t="shared" ca="1" si="315"/>
        <v>5.1083941711006514E-12</v>
      </c>
      <c r="BL422" s="82">
        <f t="shared" ca="1" si="316"/>
        <v>2.4058251755044438E-12</v>
      </c>
      <c r="BM422" s="82">
        <f t="shared" ca="1" si="306"/>
        <v>1.0357047476183217E-11</v>
      </c>
      <c r="BN422" s="10">
        <f ca="1">BN421+BI422-INDIRECT(ADDRESS(MAX($D422-'key variables'!$B$9*30,34),scenario!BI$4),TRUE)</f>
        <v>9439390.0751690175</v>
      </c>
      <c r="BO422" s="10">
        <f ca="1">BO421+BJ422-INDIRECT(ADDRESS(MAX($D422-'key variables'!$B$9*30,34),scenario!BJ$4),TRUE)</f>
        <v>10895583.360992203</v>
      </c>
      <c r="BP422" s="10">
        <f ca="1">BP421+BK422-INDIRECT(ADDRESS(MAX($D422-'key variables'!$B$9*30,34),scenario!BK$4),TRUE)</f>
        <v>32531162.537994072</v>
      </c>
      <c r="BQ422" s="10">
        <f ca="1">BQ421+BL422-INDIRECT(ADDRESS(MAX($D422-'key variables'!$B$9*30,34),scenario!BL$4),TRUE)</f>
        <v>14415841.516535141</v>
      </c>
      <c r="BR422" s="10">
        <f t="shared" ca="1" si="336"/>
        <v>67281977.490690395</v>
      </c>
      <c r="BS422" s="82">
        <f t="shared" ca="1" si="317"/>
        <v>-2.3364101053757263E-9</v>
      </c>
      <c r="BT422" s="82">
        <f t="shared" ca="1" si="318"/>
        <v>-3.347890735894849E-10</v>
      </c>
      <c r="BU422" s="82">
        <f t="shared" ca="1" si="319"/>
        <v>-4.2300556994075948E-9</v>
      </c>
      <c r="BV422" s="82">
        <f t="shared" ca="1" si="320"/>
        <v>-2.9807968812387014E-9</v>
      </c>
      <c r="BW422" s="82">
        <f t="shared" ca="1" si="337"/>
        <v>-9.8820517596115074E-9</v>
      </c>
      <c r="BX422" s="10">
        <f t="shared" ca="1" si="321"/>
        <v>-1.8324452061280621E-12</v>
      </c>
      <c r="BY422" s="10">
        <f t="shared" ca="1" si="322"/>
        <v>2.9598971089240682E-12</v>
      </c>
      <c r="BZ422" s="10">
        <f t="shared" ca="1" si="323"/>
        <v>-3.4409213696528345E-11</v>
      </c>
      <c r="CA422" s="10">
        <f t="shared" ca="1" si="324"/>
        <v>-1.9788443614858742E-11</v>
      </c>
      <c r="CB422" s="10">
        <v>0</v>
      </c>
      <c r="CC422" s="82">
        <f t="shared" ca="1" si="325"/>
        <v>3.9075946571305398E-13</v>
      </c>
      <c r="CD422" s="82">
        <f t="shared" ca="1" si="326"/>
        <v>3.5473414247126153E-13</v>
      </c>
      <c r="CE422" s="82">
        <f t="shared" ca="1" si="327"/>
        <v>1.9290683866410876E-10</v>
      </c>
      <c r="CF422" s="82">
        <f t="shared" ca="1" si="328"/>
        <v>3.983798861143997E-11</v>
      </c>
      <c r="CG422" s="82">
        <f t="shared" ca="1" si="338"/>
        <v>2.3349032088373305E-10</v>
      </c>
      <c r="CH422" s="13" t="str">
        <f t="shared" ca="1" si="291"/>
        <v/>
      </c>
      <c r="CI422" s="81">
        <f t="shared" ca="1" si="300"/>
        <v>0.1131775965863165</v>
      </c>
      <c r="CJ422" s="81">
        <f t="shared" ca="1" si="301"/>
        <v>0.13063724757458739</v>
      </c>
      <c r="CK422" s="81">
        <f t="shared" ca="1" si="302"/>
        <v>0.39004625943939081</v>
      </c>
      <c r="CL422" s="81">
        <f t="shared" ca="1" si="303"/>
        <v>0.17284488538116416</v>
      </c>
      <c r="CM422" s="89">
        <f t="shared" ca="1" si="292"/>
        <v>0.80670598898145884</v>
      </c>
    </row>
    <row r="423" spans="1:91" x14ac:dyDescent="0.3">
      <c r="A423">
        <v>358</v>
      </c>
      <c r="B423" s="3">
        <f t="shared" si="305"/>
        <v>1.1833333333333333</v>
      </c>
      <c r="C423" s="3">
        <f t="shared" si="293"/>
        <v>11.933333333333334</v>
      </c>
      <c r="D423" s="4">
        <f t="shared" ca="1" si="329"/>
        <v>423</v>
      </c>
      <c r="E423" s="58">
        <f>(0.5*(COS(B423*2*PI())+1)*('key variables'!$B$4-'key variables'!$B$6)+'key variables'!$B$6)/'key variables'!$B$4</f>
        <v>1</v>
      </c>
      <c r="F423" s="10">
        <f t="shared" ca="1" si="294"/>
        <v>11689222.907461114</v>
      </c>
      <c r="G423" s="10">
        <f t="shared" ca="1" si="295"/>
        <v>13492492.798713122</v>
      </c>
      <c r="H423" s="10">
        <f t="shared" ca="1" si="296"/>
        <v>40309474.521088287</v>
      </c>
      <c r="I423" s="10">
        <f t="shared" ca="1" si="297"/>
        <v>17912154.249750931</v>
      </c>
      <c r="J423" s="10">
        <f t="shared" ca="1" si="330"/>
        <v>83403344.477013454</v>
      </c>
      <c r="K423" s="82">
        <f t="shared" ca="1" si="307"/>
        <v>2249832.832292099</v>
      </c>
      <c r="L423" s="82">
        <f t="shared" ca="1" si="308"/>
        <v>2596909.4377209195</v>
      </c>
      <c r="M423" s="82">
        <f t="shared" ca="1" si="309"/>
        <v>7778311.98309422</v>
      </c>
      <c r="N423" s="82">
        <f t="shared" ca="1" si="310"/>
        <v>3496312.733215793</v>
      </c>
      <c r="O423" s="82">
        <f t="shared" ca="1" si="331"/>
        <v>16121366.986323033</v>
      </c>
      <c r="P423" s="10">
        <f ca="1">IF(IF($A423&gt;='key variables'!$B$26,K423*SUMPRODUCT(Z423:AC423,'control variables'!$O$3:$R$3)/J423+F$65*'key variables'!$B$25/scenario!J$65,K423*SUMPRODUCT(Z423:AC423,'control variables'!$O$7:$R$7)/J423+F$65*'key variables'!$B$25/scenario!J$65)&lt;'key variables'!$B$28,0,IF($A423&gt;='key variables'!$B$26,K423*SUMPRODUCT(Z423:AC423,'control variables'!$O$3:$R$3)/J423+F$65*'key variables'!$B$25/scenario!J$65,K423*SUMPRODUCT(Z423:AC423,'control variables'!$O$7:$R$7)/J423+F$65*'key variables'!$B$25/scenario!J$65))</f>
        <v>1.6031776635067412E-13</v>
      </c>
      <c r="Q423" s="10">
        <f ca="1">IF(IF($A423&gt;='key variables'!$B$26,L423*SUMPRODUCT(Z423:AC423,'control variables'!$O$4:$R$4)/J423+G$65*'key variables'!$B$25/scenario!J$65,L423*SUMPRODUCT(Z423:AC423,'control variables'!$O$7:$R$7)/J423+G$65*'key variables'!$B$25/scenario!J$65)&lt;'key variables'!$B$28,0,IF($A423&gt;='key variables'!$B$26,L423*SUMPRODUCT(Z423:AC423,'control variables'!$O$4:$R$4)/J423+G$65*'key variables'!$B$25/scenario!J$65,L423*SUMPRODUCT(Z423:AC423,'control variables'!$O$7:$R$7)/J423+G$65*'key variables'!$B$25/scenario!J$65))</f>
        <v>1.8504962435197946E-13</v>
      </c>
      <c r="R423" s="10">
        <f ca="1">IF(IF($A423&gt;='key variables'!$B$26,M423*SUMPRODUCT(Z423:AC423,'control variables'!$O$5:$R$5)/J423+H$65*'key variables'!$B$25/scenario!J$65,M423*SUMPRODUCT(Z423:AC423,'control variables'!$O$7:$R$7)/J423+H$65*'key variables'!$B$25/scenario!J$65)&lt;'key variables'!$B$28,0,IF($A423&gt;='key variables'!$B$26,M423*SUMPRODUCT(Z423:AC423,'control variables'!$O$5:$R$5)/J423+H$65*'key variables'!$B$25/scenario!J$65,M423*SUMPRODUCT(Z423:AC423,'control variables'!$O$7:$R$7)/J423+H$65*'key variables'!$B$25/scenario!J$65))</f>
        <v>5.5426411474221376E-13</v>
      </c>
      <c r="S423" s="10">
        <f ca="1">IF(IF($A423&gt;='key variables'!$B$26,N423*SUMPRODUCT(Z423:AC423,'control variables'!$O$6:$R$6)/J423+I$65*'key variables'!$B$25/scenario!J$65,N423*SUMPRODUCT(Z423:AC423,'control variables'!$O$7:$R$7)/J423+I$65*'key variables'!$B$25/scenario!J$65)&lt;'key variables'!$B$28,0,IF($A423&gt;='key variables'!$B$26,N423*SUMPRODUCT(Z423:AC423,'control variables'!$O$6:$R$6)/J423+I$65*'key variables'!$B$25/scenario!J$65,N423*SUMPRODUCT(Z423:AC423,'control variables'!$O$7:$R$7)/J423+I$65*'key variables'!$B$25/scenario!J$65))</f>
        <v>2.4913897593072511E-13</v>
      </c>
      <c r="T423" s="10">
        <f t="shared" ca="1" si="304"/>
        <v>1.1487704813755923E-12</v>
      </c>
      <c r="U423" s="82">
        <f ca="1">SUMPRODUCT(P393:P422,'control variables'!AD$7:AD$36)</f>
        <v>3.3990332308484555E-13</v>
      </c>
      <c r="V423" s="82">
        <f ca="1">SUMPRODUCT(Q393:Q422,'control variables'!AE$7:AE$36)</f>
        <v>3.9233943738498009E-13</v>
      </c>
      <c r="W423" s="82">
        <f ca="1">SUMPRODUCT(R393:R422,'control variables'!AF$7:AF$36)</f>
        <v>1.1751424608515726E-12</v>
      </c>
      <c r="X423" s="82">
        <f ca="1">SUMPRODUCT(S393:S422,'control variables'!AG$7:AG$36)</f>
        <v>5.282207191159056E-13</v>
      </c>
      <c r="Y423" s="82">
        <f t="shared" ca="1" si="298"/>
        <v>2.4356059404373039E-12</v>
      </c>
      <c r="Z423" s="10">
        <f ca="1">IF($A423&gt;='key variables'!$B$26,SUMPRODUCT(P393:P422,'control variables'!V$7:V$36)*$E423,SUMPRODUCT(P393:P422,'control variables'!Z$7:Z$36)*$E423)</f>
        <v>8.293985183808723E-13</v>
      </c>
      <c r="AA423" s="10">
        <f ca="1">IF($A423&gt;='key variables'!$B$26,SUMPRODUCT(Q393:Q422,'control variables'!W$7:W$36)*$E423,SUMPRODUCT(Q393:Q422,'control variables'!AA$7:AA$36)*$E423)</f>
        <v>9.5734794563412011E-13</v>
      </c>
      <c r="AB423" s="10">
        <f ca="1">IF($A423&gt;='key variables'!$B$26,SUMPRODUCT(R393:R422,'control variables'!X$7:X$36)*$E423,SUMPRODUCT(R393:R422,'control variables'!AB$7:AB$36)*$E423)</f>
        <v>2.8674665698206621E-12</v>
      </c>
      <c r="AC423" s="10">
        <f ca="1">IF($A423&gt;='key variables'!$B$26,SUMPRODUCT(S393:S422,'control variables'!Y$7:Y$36)*$E423,SUMPRODUCT(S393:S422,'control variables'!AC$7:AC$36)*$E423)</f>
        <v>1.2889120289755229E-12</v>
      </c>
      <c r="AD423" s="10">
        <f t="shared" ca="1" si="299"/>
        <v>5.9431250628111773E-12</v>
      </c>
      <c r="AE423" s="82">
        <f ca="1">SUMPRODUCT(P393:P422,'control variables'!AL$7:AL$36)</f>
        <v>1.1292680638809485E-12</v>
      </c>
      <c r="AF423" s="82">
        <f ca="1">SUMPRODUCT(Q393:Q422,'control variables'!AM$7:AM$36)</f>
        <v>1.3000694755857243E-12</v>
      </c>
      <c r="AG423" s="82">
        <f ca="1">SUMPRODUCT(R393:R422,'control variables'!AN$7:AN$36)</f>
        <v>3.7068397480332875E-12</v>
      </c>
      <c r="AH423" s="82">
        <f ca="1">SUMPRODUCT(S393:S422,'control variables'!AO$7:AO$36)</f>
        <v>1.6050248418923859E-12</v>
      </c>
      <c r="AI423" s="82">
        <f t="shared" ca="1" si="311"/>
        <v>7.7412021293923458E-12</v>
      </c>
      <c r="AJ423" s="10">
        <f ca="1">SUMPRODUCT(P393:P422,'control variables'!AP$7:AP$36)</f>
        <v>1.079020027267482E-15</v>
      </c>
      <c r="AK423" s="10">
        <f ca="1">SUMPRODUCT(Q393:Q422,'control variables'!AQ$7:AQ$36)</f>
        <v>3.1136949955589026E-15</v>
      </c>
      <c r="AL423" s="10">
        <f ca="1">SUMPRODUCT(R393:R422,'control variables'!AR$7:AR$36)</f>
        <v>1.1191437364983264E-13</v>
      </c>
      <c r="AM423" s="10">
        <f ca="1">SUMPRODUCT(S393:S422,'control variables'!AS$7:AS$36)</f>
        <v>8.3841594952783351E-14</v>
      </c>
      <c r="AN423" s="10">
        <f t="shared" ca="1" si="332"/>
        <v>1.9994868362544239E-13</v>
      </c>
      <c r="AO423" s="82">
        <f ca="1">SUMPRODUCT(P393:P422,'control variables'!AX$7:AX$36)</f>
        <v>1.4673025711352305E-15</v>
      </c>
      <c r="AP423" s="82">
        <f ca="1">SUMPRODUCT(Q393:Q422,'control variables'!AY$7:AY$36)</f>
        <v>3.3873200179865935E-15</v>
      </c>
      <c r="AQ423" s="82">
        <f ca="1">SUMPRODUCT(R393:R422,'control variables'!AZ$7:AZ$36)</f>
        <v>3.0437293850650861E-14</v>
      </c>
      <c r="AR423" s="82">
        <f ca="1">SUMPRODUCT(S393:S422,'control variables'!BA$7:BA$36)</f>
        <v>2.2802354865245042E-14</v>
      </c>
      <c r="AS423" s="82">
        <f t="shared" ca="1" si="333"/>
        <v>5.8094271305017729E-14</v>
      </c>
      <c r="AT423" s="10">
        <f ca="1">SUMPRODUCT(P393:P422,'control variables'!AT$7:AT$36)</f>
        <v>-1.2949517774402382E-15</v>
      </c>
      <c r="AU423" s="10">
        <f ca="1">SUMPRODUCT(Q393:Q422,'control variables'!AU$7:AU$36)</f>
        <v>1.4047377981826248E-15</v>
      </c>
      <c r="AV423" s="10">
        <f ca="1">SUMPRODUCT(R393:R422,'control variables'!AV$7:AV$36)</f>
        <v>6.0489135295502916E-13</v>
      </c>
      <c r="AW423" s="10">
        <f ca="1">SUMPRODUCT(S393:S422,'control variables'!AW$7:AW$36)</f>
        <v>4.5315944816506162E-13</v>
      </c>
      <c r="AX423" s="10">
        <f t="shared" ca="1" si="312"/>
        <v>1.0581605871408331E-12</v>
      </c>
      <c r="AY423" s="82">
        <f ca="1">SUMPRODUCT(P393:P422,'control variables'!BB$7:BB$36)</f>
        <v>4.6935065821476184E-15</v>
      </c>
      <c r="AZ423" s="82">
        <f ca="1">SUMPRODUCT(Q393:Q422,'control variables'!BC$7:BC$36)</f>
        <v>1.1968433414678611E-14</v>
      </c>
      <c r="BA423" s="82">
        <f ca="1">SUMPRODUCT(R393:R422,'control variables'!BD$7:BD$36)</f>
        <v>8.3782712760730783E-14</v>
      </c>
      <c r="BB423" s="82">
        <f ca="1">SUMPRODUCT(S393:S422,'control variables'!BE$7:BE$36)</f>
        <v>1.1906121567261495E-14</v>
      </c>
      <c r="BC423" s="82">
        <f t="shared" ca="1" si="334"/>
        <v>1.123507743248185E-13</v>
      </c>
      <c r="BD423" s="10">
        <f ca="1">SUMPRODUCT(P393:P422,'control variables'!BF$7:BF$36)</f>
        <v>9.8184069572894502E-16</v>
      </c>
      <c r="BE423" s="10">
        <f ca="1">SUMPRODUCT(Q393:Q422,'control variables'!BG$7:BG$36)</f>
        <v>1.1333070317403621E-15</v>
      </c>
      <c r="BF423" s="10">
        <f ca="1">SUMPRODUCT(R393:R422,'control variables'!BH$7:BH$36)</f>
        <v>3.3945025334604443E-14</v>
      </c>
      <c r="BG423" s="10">
        <f ca="1">SUMPRODUCT(S393:S422,'control variables'!BI$7:BI$36)</f>
        <v>7.6290604288347317E-14</v>
      </c>
      <c r="BH423" s="10">
        <f t="shared" ca="1" si="335"/>
        <v>1.1235077735042107E-13</v>
      </c>
      <c r="BI423" s="82">
        <f t="shared" ca="1" si="313"/>
        <v>1.1326666186856559E-12</v>
      </c>
      <c r="BJ423" s="82">
        <f t="shared" ca="1" si="314"/>
        <v>1.3134426467985855E-12</v>
      </c>
      <c r="BK423" s="82">
        <f t="shared" ca="1" si="315"/>
        <v>4.3955138137490479E-12</v>
      </c>
      <c r="BL423" s="82">
        <f t="shared" ca="1" si="316"/>
        <v>2.0700904116247088E-12</v>
      </c>
      <c r="BM423" s="82">
        <f t="shared" ca="1" si="306"/>
        <v>8.9117134908579985E-12</v>
      </c>
      <c r="BN423" s="10">
        <f ca="1">BN422+BI423-INDIRECT(ADDRESS(MAX($D423-'key variables'!$B$9*30,34),scenario!BI$4),TRUE)</f>
        <v>9439390.0751690175</v>
      </c>
      <c r="BO423" s="10">
        <f ca="1">BO422+BJ423-INDIRECT(ADDRESS(MAX($D423-'key variables'!$B$9*30,34),scenario!BJ$4),TRUE)</f>
        <v>10895583.360992203</v>
      </c>
      <c r="BP423" s="10">
        <f ca="1">BP422+BK423-INDIRECT(ADDRESS(MAX($D423-'key variables'!$B$9*30,34),scenario!BK$4),TRUE)</f>
        <v>32531162.537994072</v>
      </c>
      <c r="BQ423" s="10">
        <f ca="1">BQ422+BL423-INDIRECT(ADDRESS(MAX($D423-'key variables'!$B$9*30,34),scenario!BL$4),TRUE)</f>
        <v>14415841.516535141</v>
      </c>
      <c r="BR423" s="10">
        <f t="shared" ca="1" si="336"/>
        <v>67281977.490690395</v>
      </c>
      <c r="BS423" s="82">
        <f t="shared" ca="1" si="317"/>
        <v>-2.3373834360687568E-9</v>
      </c>
      <c r="BT423" s="82">
        <f t="shared" ca="1" si="318"/>
        <v>-3.3591859991896327E-10</v>
      </c>
      <c r="BU423" s="82">
        <f t="shared" ca="1" si="319"/>
        <v>-4.2339308941319356E-9</v>
      </c>
      <c r="BV423" s="82">
        <f t="shared" ca="1" si="320"/>
        <v>-2.9826941232786837E-9</v>
      </c>
      <c r="BW423" s="82">
        <f t="shared" ca="1" si="337"/>
        <v>-9.8899270533983395E-9</v>
      </c>
      <c r="BX423" s="10">
        <f t="shared" ca="1" si="321"/>
        <v>-1.8366532508348035E-12</v>
      </c>
      <c r="BY423" s="10">
        <f t="shared" ca="1" si="322"/>
        <v>2.9501826884956361E-12</v>
      </c>
      <c r="BZ423" s="10">
        <f t="shared" ca="1" si="323"/>
        <v>-3.449650414077303E-11</v>
      </c>
      <c r="CA423" s="10">
        <f t="shared" ca="1" si="324"/>
        <v>-1.9853837985849108E-11</v>
      </c>
      <c r="CB423" s="10">
        <v>0</v>
      </c>
      <c r="CC423" s="82">
        <f t="shared" ca="1" si="325"/>
        <v>3.9166613494662651E-13</v>
      </c>
      <c r="CD423" s="82">
        <f t="shared" ca="1" si="326"/>
        <v>3.5305577965065118E-13</v>
      </c>
      <c r="CE423" s="82">
        <f t="shared" ca="1" si="327"/>
        <v>1.923834243909529E-10</v>
      </c>
      <c r="CF423" s="82">
        <f t="shared" ca="1" si="328"/>
        <v>3.9445868403362447E-11</v>
      </c>
      <c r="CG423" s="82">
        <f t="shared" ca="1" si="338"/>
        <v>2.3257401470891264E-10</v>
      </c>
      <c r="CH423" s="13" t="str">
        <f t="shared" ca="1" si="291"/>
        <v/>
      </c>
      <c r="CI423" s="81">
        <f t="shared" ca="1" si="300"/>
        <v>0.1131775965863165</v>
      </c>
      <c r="CJ423" s="81">
        <f t="shared" ca="1" si="301"/>
        <v>0.13063724757458739</v>
      </c>
      <c r="CK423" s="81">
        <f t="shared" ca="1" si="302"/>
        <v>0.39004625943939081</v>
      </c>
      <c r="CL423" s="81">
        <f t="shared" ca="1" si="303"/>
        <v>0.17284488538116416</v>
      </c>
      <c r="CM423" s="89">
        <f t="shared" ca="1" si="292"/>
        <v>0.80670598898145884</v>
      </c>
    </row>
    <row r="424" spans="1:91" x14ac:dyDescent="0.3">
      <c r="A424">
        <v>359</v>
      </c>
      <c r="B424" s="3">
        <f t="shared" si="305"/>
        <v>1.1861111111111111</v>
      </c>
      <c r="C424" s="3">
        <f t="shared" si="293"/>
        <v>11.966666666666667</v>
      </c>
      <c r="D424" s="4">
        <f t="shared" ca="1" si="329"/>
        <v>424</v>
      </c>
      <c r="E424" s="58">
        <f>(0.5*(COS(B424*2*PI())+1)*('key variables'!$B$4-'key variables'!$B$6)+'key variables'!$B$6)/'key variables'!$B$4</f>
        <v>1</v>
      </c>
      <c r="F424" s="10">
        <f t="shared" ca="1" si="294"/>
        <v>11689222.907461114</v>
      </c>
      <c r="G424" s="10">
        <f t="shared" ca="1" si="295"/>
        <v>13492492.798713122</v>
      </c>
      <c r="H424" s="10">
        <f t="shared" ca="1" si="296"/>
        <v>40309474.521088287</v>
      </c>
      <c r="I424" s="10">
        <f t="shared" ca="1" si="297"/>
        <v>17912154.249750931</v>
      </c>
      <c r="J424" s="10">
        <f t="shared" ca="1" si="330"/>
        <v>83403344.477013454</v>
      </c>
      <c r="K424" s="82">
        <f t="shared" ca="1" si="307"/>
        <v>2249832.832292099</v>
      </c>
      <c r="L424" s="82">
        <f t="shared" ca="1" si="308"/>
        <v>2596909.4377209195</v>
      </c>
      <c r="M424" s="82">
        <f t="shared" ca="1" si="309"/>
        <v>7778311.98309422</v>
      </c>
      <c r="N424" s="82">
        <f t="shared" ca="1" si="310"/>
        <v>3496312.733215793</v>
      </c>
      <c r="O424" s="82">
        <f t="shared" ca="1" si="331"/>
        <v>16121366.986323033</v>
      </c>
      <c r="P424" s="10">
        <f ca="1">IF(IF($A424&gt;='key variables'!$B$26,K424*SUMPRODUCT(Z424:AC424,'control variables'!$O$3:$R$3)/J424+F$65*'key variables'!$B$25/scenario!J$65,K424*SUMPRODUCT(Z424:AC424,'control variables'!$O$7:$R$7)/J424+F$65*'key variables'!$B$25/scenario!J$65)&lt;'key variables'!$B$28,0,IF($A424&gt;='key variables'!$B$26,K424*SUMPRODUCT(Z424:AC424,'control variables'!$O$3:$R$3)/J424+F$65*'key variables'!$B$25/scenario!J$65,K424*SUMPRODUCT(Z424:AC424,'control variables'!$O$7:$R$7)/J424+F$65*'key variables'!$B$25/scenario!J$65))</f>
        <v>1.3794529806848296E-13</v>
      </c>
      <c r="Q424" s="10">
        <f ca="1">IF(IF($A424&gt;='key variables'!$B$26,L424*SUMPRODUCT(Z424:AC424,'control variables'!$O$4:$R$4)/J424+G$65*'key variables'!$B$25/scenario!J$65,L424*SUMPRODUCT(Z424:AC424,'control variables'!$O$7:$R$7)/J424+G$65*'key variables'!$B$25/scenario!J$65)&lt;'key variables'!$B$28,0,IF($A424&gt;='key variables'!$B$26,L424*SUMPRODUCT(Z424:AC424,'control variables'!$O$4:$R$4)/J424+G$65*'key variables'!$B$25/scenario!J$65,L424*SUMPRODUCT(Z424:AC424,'control variables'!$O$7:$R$7)/J424+G$65*'key variables'!$B$25/scenario!J$65))</f>
        <v>1.5922580615836574E-13</v>
      </c>
      <c r="R424" s="10">
        <f ca="1">IF(IF($A424&gt;='key variables'!$B$26,M424*SUMPRODUCT(Z424:AC424,'control variables'!$O$5:$R$5)/J424+H$65*'key variables'!$B$25/scenario!J$65,M424*SUMPRODUCT(Z424:AC424,'control variables'!$O$7:$R$7)/J424+H$65*'key variables'!$B$25/scenario!J$65)&lt;'key variables'!$B$28,0,IF($A424&gt;='key variables'!$B$26,M424*SUMPRODUCT(Z424:AC424,'control variables'!$O$5:$R$5)/J424+H$65*'key variables'!$B$25/scenario!J$65,M424*SUMPRODUCT(Z424:AC424,'control variables'!$O$7:$R$7)/J424+H$65*'key variables'!$B$25/scenario!J$65))</f>
        <v>4.7691612886831502E-13</v>
      </c>
      <c r="S424" s="10">
        <f ca="1">IF(IF($A424&gt;='key variables'!$B$26,N424*SUMPRODUCT(Z424:AC424,'control variables'!$O$6:$R$6)/J424+I$65*'key variables'!$B$25/scenario!J$65,N424*SUMPRODUCT(Z424:AC424,'control variables'!$O$7:$R$7)/J424+I$65*'key variables'!$B$25/scenario!J$65)&lt;'key variables'!$B$28,0,IF($A424&gt;='key variables'!$B$26,N424*SUMPRODUCT(Z424:AC424,'control variables'!$O$6:$R$6)/J424+I$65*'key variables'!$B$25/scenario!J$65,N424*SUMPRODUCT(Z424:AC424,'control variables'!$O$7:$R$7)/J424+I$65*'key variables'!$B$25/scenario!J$65))</f>
        <v>2.1437143915831484E-13</v>
      </c>
      <c r="T424" s="10">
        <f t="shared" ca="1" si="304"/>
        <v>9.884586722534785E-13</v>
      </c>
      <c r="U424" s="82">
        <f ca="1">SUMPRODUCT(P394:P423,'control variables'!AD$7:AD$36)</f>
        <v>2.9246955147095418E-13</v>
      </c>
      <c r="V424" s="82">
        <f ca="1">SUMPRODUCT(Q394:Q423,'control variables'!AE$7:AE$36)</f>
        <v>3.3758816546700475E-13</v>
      </c>
      <c r="W424" s="82">
        <f ca="1">SUMPRODUCT(R394:R423,'control variables'!AF$7:AF$36)</f>
        <v>1.0111504215977939E-12</v>
      </c>
      <c r="X424" s="82">
        <f ca="1">SUMPRODUCT(S394:S423,'control variables'!AG$7:AG$36)</f>
        <v>4.5450710924332702E-13</v>
      </c>
      <c r="Y424" s="82">
        <f t="shared" ca="1" si="298"/>
        <v>2.0957152477790798E-12</v>
      </c>
      <c r="Z424" s="10">
        <f ca="1">IF($A424&gt;='key variables'!$B$26,SUMPRODUCT(P394:P423,'control variables'!V$7:V$36)*$E424,SUMPRODUCT(P394:P423,'control variables'!Z$7:Z$36)*$E424)</f>
        <v>7.1365531369335014E-13</v>
      </c>
      <c r="AA424" s="10">
        <f ca="1">IF($A424&gt;='key variables'!$B$26,SUMPRODUCT(Q394:Q423,'control variables'!W$7:W$36)*$E424,SUMPRODUCT(Q394:Q423,'control variables'!AA$7:AA$36)*$E424)</f>
        <v>8.2374929941876143E-13</v>
      </c>
      <c r="AB424" s="10">
        <f ca="1">IF($A424&gt;='key variables'!$B$26,SUMPRODUCT(R394:R423,'control variables'!X$7:X$36)*$E424,SUMPRODUCT(R394:R423,'control variables'!AB$7:AB$36)*$E424)</f>
        <v>2.467309392335844E-12</v>
      </c>
      <c r="AC424" s="10">
        <f ca="1">IF($A424&gt;='key variables'!$B$26,SUMPRODUCT(S394:S423,'control variables'!Y$7:Y$36)*$E424,SUMPRODUCT(S394:S423,'control variables'!AC$7:AC$36)*$E424)</f>
        <v>1.1090433585019443E-12</v>
      </c>
      <c r="AD424" s="10">
        <f t="shared" ca="1" si="299"/>
        <v>5.1137573639499001E-12</v>
      </c>
      <c r="AE424" s="82">
        <f ca="1">SUMPRODUCT(P394:P423,'control variables'!AL$7:AL$36)</f>
        <v>9.7167783220316219E-13</v>
      </c>
      <c r="AF424" s="82">
        <f ca="1">SUMPRODUCT(Q394:Q423,'control variables'!AM$7:AM$36)</f>
        <v>1.1186437748086486E-12</v>
      </c>
      <c r="AG424" s="82">
        <f ca="1">SUMPRODUCT(R394:R423,'control variables'!AN$7:AN$36)</f>
        <v>3.1895473943671367E-12</v>
      </c>
      <c r="AH424" s="82">
        <f ca="1">SUMPRODUCT(S394:S423,'control variables'!AO$7:AO$36)</f>
        <v>1.3810423838981706E-12</v>
      </c>
      <c r="AI424" s="82">
        <f t="shared" ca="1" si="311"/>
        <v>6.6609113852771178E-12</v>
      </c>
      <c r="AJ424" s="10">
        <f ca="1">SUMPRODUCT(P394:P423,'control variables'!AP$7:AP$36)</f>
        <v>9.2844194796037035E-16</v>
      </c>
      <c r="AK424" s="10">
        <f ca="1">SUMPRODUCT(Q394:Q423,'control variables'!AQ$7:AQ$36)</f>
        <v>2.6791764508320224E-15</v>
      </c>
      <c r="AL424" s="10">
        <f ca="1">SUMPRODUCT(R394:R423,'control variables'!AR$7:AR$36)</f>
        <v>9.6296636253682562E-14</v>
      </c>
      <c r="AM424" s="10">
        <f ca="1">SUMPRODUCT(S394:S423,'control variables'!AS$7:AS$36)</f>
        <v>7.2141435534977316E-14</v>
      </c>
      <c r="AN424" s="10">
        <f t="shared" ca="1" si="332"/>
        <v>1.7204569018745227E-13</v>
      </c>
      <c r="AO424" s="82">
        <f ca="1">SUMPRODUCT(P394:P423,'control variables'!AX$7:AX$36)</f>
        <v>1.2625393625380289E-15</v>
      </c>
      <c r="AP424" s="82">
        <f ca="1">SUMPRODUCT(Q394:Q423,'control variables'!AY$7:AY$36)</f>
        <v>2.9146168897614191E-15</v>
      </c>
      <c r="AQ424" s="82">
        <f ca="1">SUMPRODUCT(R394:R423,'control variables'!AZ$7:AZ$36)</f>
        <v>2.6189745953932333E-14</v>
      </c>
      <c r="AR424" s="82">
        <f ca="1">SUMPRODUCT(S394:S423,'control variables'!BA$7:BA$36)</f>
        <v>1.9620268608715703E-14</v>
      </c>
      <c r="AS424" s="82">
        <f t="shared" ca="1" si="333"/>
        <v>4.9987170814947489E-14</v>
      </c>
      <c r="AT424" s="10">
        <f ca="1">SUMPRODUCT(P394:P423,'control variables'!AT$7:AT$36)</f>
        <v>-1.1142402553973349E-15</v>
      </c>
      <c r="AU424" s="10">
        <f ca="1">SUMPRODUCT(Q394:Q423,'control variables'!AU$7:AU$36)</f>
        <v>1.2087055520378497E-15</v>
      </c>
      <c r="AV424" s="10">
        <f ca="1">SUMPRODUCT(R394:R423,'control variables'!AV$7:AV$36)</f>
        <v>5.2047829683399614E-13</v>
      </c>
      <c r="AW424" s="10">
        <f ca="1">SUMPRODUCT(S394:S423,'control variables'!AW$7:AW$36)</f>
        <v>3.8992069670521453E-13</v>
      </c>
      <c r="AX424" s="10">
        <f t="shared" ca="1" si="312"/>
        <v>9.1049345883585128E-13</v>
      </c>
      <c r="AY424" s="82">
        <f ca="1">SUMPRODUCT(P394:P423,'control variables'!BB$7:BB$36)</f>
        <v>4.0385241087037974E-15</v>
      </c>
      <c r="AZ424" s="82">
        <f ca="1">SUMPRODUCT(Q394:Q423,'control variables'!BC$7:BC$36)</f>
        <v>1.0298229275408625E-14</v>
      </c>
      <c r="BA424" s="82">
        <f ca="1">SUMPRODUCT(R394:R423,'control variables'!BD$7:BD$36)</f>
        <v>7.209077039836452E-14</v>
      </c>
      <c r="BB424" s="82">
        <f ca="1">SUMPRODUCT(S394:S423,'control variables'!BE$7:BE$36)</f>
        <v>1.0244613094489849E-14</v>
      </c>
      <c r="BC424" s="82">
        <f t="shared" ca="1" si="334"/>
        <v>9.6672136876966786E-14</v>
      </c>
      <c r="BD424" s="10">
        <f ca="1">SUMPRODUCT(P394:P423,'control variables'!BF$7:BF$36)</f>
        <v>8.4482406729543648E-16</v>
      </c>
      <c r="BE424" s="10">
        <f ca="1">SUMPRODUCT(Q394:Q423,'control variables'!BG$7:BG$36)</f>
        <v>9.7515315897410227E-16</v>
      </c>
      <c r="BF424" s="10">
        <f ca="1">SUMPRODUCT(R394:R423,'control variables'!BH$7:BH$36)</f>
        <v>2.9207970796460175E-14</v>
      </c>
      <c r="BG424" s="10">
        <f ca="1">SUMPRODUCT(S394:S423,'control variables'!BI$7:BI$36)</f>
        <v>6.5644191457614457E-14</v>
      </c>
      <c r="BH424" s="10">
        <f t="shared" ca="1" si="335"/>
        <v>9.6672139480344176E-14</v>
      </c>
      <c r="BI424" s="82">
        <f t="shared" ca="1" si="313"/>
        <v>9.7460211605646861E-13</v>
      </c>
      <c r="BJ424" s="82">
        <f t="shared" ca="1" si="314"/>
        <v>1.1301507096360951E-12</v>
      </c>
      <c r="BK424" s="82">
        <f t="shared" ca="1" si="315"/>
        <v>3.7821164615994972E-12</v>
      </c>
      <c r="BL424" s="82">
        <f t="shared" ca="1" si="316"/>
        <v>1.7812076936978748E-12</v>
      </c>
      <c r="BM424" s="82">
        <f t="shared" ca="1" si="306"/>
        <v>7.6680769809899348E-12</v>
      </c>
      <c r="BN424" s="10">
        <f ca="1">BN423+BI424-INDIRECT(ADDRESS(MAX($D424-'key variables'!$B$9*30,34),scenario!BI$4),TRUE)</f>
        <v>9439390.0751690175</v>
      </c>
      <c r="BO424" s="10">
        <f ca="1">BO423+BJ424-INDIRECT(ADDRESS(MAX($D424-'key variables'!$B$9*30,34),scenario!BJ$4),TRUE)</f>
        <v>10895583.360992203</v>
      </c>
      <c r="BP424" s="10">
        <f ca="1">BP423+BK424-INDIRECT(ADDRESS(MAX($D424-'key variables'!$B$9*30,34),scenario!BK$4),TRUE)</f>
        <v>32531162.537994072</v>
      </c>
      <c r="BQ424" s="10">
        <f ca="1">BQ423+BL424-INDIRECT(ADDRESS(MAX($D424-'key variables'!$B$9*30,34),scenario!BL$4),TRUE)</f>
        <v>14415841.516535141</v>
      </c>
      <c r="BR424" s="10">
        <f t="shared" ca="1" si="336"/>
        <v>67281977.490690395</v>
      </c>
      <c r="BS424" s="82">
        <f t="shared" ca="1" si="317"/>
        <v>-2.3382209377108118E-9</v>
      </c>
      <c r="BT424" s="82">
        <f t="shared" ca="1" si="318"/>
        <v>-3.3689049997559995E-10</v>
      </c>
      <c r="BU424" s="82">
        <f t="shared" ca="1" si="319"/>
        <v>-4.2372653024354624E-9</v>
      </c>
      <c r="BV424" s="82">
        <f t="shared" ca="1" si="320"/>
        <v>-2.9843266037246809E-9</v>
      </c>
      <c r="BW424" s="82">
        <f t="shared" ca="1" si="337"/>
        <v>-9.8967033438465552E-9</v>
      </c>
      <c r="BX424" s="10">
        <f t="shared" ca="1" si="321"/>
        <v>-1.8402740596482647E-12</v>
      </c>
      <c r="BY424" s="10">
        <f t="shared" ca="1" si="322"/>
        <v>2.941823922951015E-12</v>
      </c>
      <c r="BZ424" s="10">
        <f t="shared" ca="1" si="323"/>
        <v>-3.4571613136013919E-11</v>
      </c>
      <c r="CA424" s="10">
        <f t="shared" ca="1" si="324"/>
        <v>-1.9910106521792496E-11</v>
      </c>
      <c r="CB424" s="10">
        <v>0</v>
      </c>
      <c r="CC424" s="82">
        <f t="shared" ca="1" si="325"/>
        <v>3.9244627778744617E-13</v>
      </c>
      <c r="CD424" s="82">
        <f t="shared" ca="1" si="326"/>
        <v>3.5161163365968394E-13</v>
      </c>
      <c r="CE424" s="82">
        <f t="shared" ca="1" si="327"/>
        <v>1.9193305298441868E-10</v>
      </c>
      <c r="CF424" s="82">
        <f t="shared" ca="1" si="328"/>
        <v>3.9108468873583489E-11</v>
      </c>
      <c r="CG424" s="82">
        <f t="shared" ca="1" si="338"/>
        <v>2.317855797694493E-10</v>
      </c>
      <c r="CH424" s="13" t="str">
        <f t="shared" ca="1" si="291"/>
        <v/>
      </c>
      <c r="CI424" s="81">
        <f t="shared" ca="1" si="300"/>
        <v>0.1131775965863165</v>
      </c>
      <c r="CJ424" s="81">
        <f t="shared" ca="1" si="301"/>
        <v>0.13063724757458739</v>
      </c>
      <c r="CK424" s="81">
        <f t="shared" ca="1" si="302"/>
        <v>0.39004625943939081</v>
      </c>
      <c r="CL424" s="81">
        <f t="shared" ca="1" si="303"/>
        <v>0.17284488538116416</v>
      </c>
      <c r="CM424" s="89">
        <f t="shared" ca="1" si="292"/>
        <v>0.80670598898145884</v>
      </c>
    </row>
    <row r="425" spans="1:91" x14ac:dyDescent="0.3">
      <c r="A425">
        <v>360</v>
      </c>
      <c r="B425" s="3">
        <f t="shared" si="305"/>
        <v>1.1888888888888889</v>
      </c>
      <c r="C425" s="3">
        <f t="shared" si="293"/>
        <v>12</v>
      </c>
      <c r="D425" s="4">
        <f t="shared" ca="1" si="329"/>
        <v>425</v>
      </c>
      <c r="E425" s="58">
        <f>(0.5*(COS(B425*2*PI())+1)*('key variables'!$B$4-'key variables'!$B$6)+'key variables'!$B$6)/'key variables'!$B$4</f>
        <v>1</v>
      </c>
      <c r="F425" s="10">
        <f t="shared" ca="1" si="294"/>
        <v>11689222.907461114</v>
      </c>
      <c r="G425" s="10">
        <f t="shared" ca="1" si="295"/>
        <v>13492492.798713122</v>
      </c>
      <c r="H425" s="10">
        <f t="shared" ca="1" si="296"/>
        <v>40309474.521088287</v>
      </c>
      <c r="I425" s="10">
        <f t="shared" ca="1" si="297"/>
        <v>17912154.249750931</v>
      </c>
      <c r="J425" s="10">
        <f t="shared" ca="1" si="330"/>
        <v>83403344.477013454</v>
      </c>
      <c r="K425" s="82">
        <f t="shared" ca="1" si="307"/>
        <v>2249832.832292099</v>
      </c>
      <c r="L425" s="82">
        <f t="shared" ca="1" si="308"/>
        <v>2596909.4377209195</v>
      </c>
      <c r="M425" s="82">
        <f t="shared" ca="1" si="309"/>
        <v>7778311.98309422</v>
      </c>
      <c r="N425" s="82">
        <f t="shared" ca="1" si="310"/>
        <v>3496312.733215793</v>
      </c>
      <c r="O425" s="82">
        <f t="shared" ca="1" si="331"/>
        <v>16121366.986323033</v>
      </c>
      <c r="P425" s="10">
        <f ca="1">IF(IF($A425&gt;='key variables'!$B$26,K425*SUMPRODUCT(Z425:AC425,'control variables'!$O$3:$R$3)/J425+F$65*'key variables'!$B$25/scenario!J$65,K425*SUMPRODUCT(Z425:AC425,'control variables'!$O$7:$R$7)/J425+F$65*'key variables'!$B$25/scenario!J$65)&lt;'key variables'!$B$28,0,IF($A425&gt;='key variables'!$B$26,K425*SUMPRODUCT(Z425:AC425,'control variables'!$O$3:$R$3)/J425+F$65*'key variables'!$B$25/scenario!J$65,K425*SUMPRODUCT(Z425:AC425,'control variables'!$O$7:$R$7)/J425+F$65*'key variables'!$B$25/scenario!J$65))</f>
        <v>1.1869492503768649E-13</v>
      </c>
      <c r="Q425" s="10">
        <f ca="1">IF(IF($A425&gt;='key variables'!$B$26,L425*SUMPRODUCT(Z425:AC425,'control variables'!$O$4:$R$4)/J425+G$65*'key variables'!$B$25/scenario!J$65,L425*SUMPRODUCT(Z425:AC425,'control variables'!$O$7:$R$7)/J425+G$65*'key variables'!$B$25/scenario!J$65)&lt;'key variables'!$B$28,0,IF($A425&gt;='key variables'!$B$26,L425*SUMPRODUCT(Z425:AC425,'control variables'!$O$4:$R$4)/J425+G$65*'key variables'!$B$25/scenario!J$65,L425*SUMPRODUCT(Z425:AC425,'control variables'!$O$7:$R$7)/J425+G$65*'key variables'!$B$25/scenario!J$65))</f>
        <v>1.3700572176552089E-13</v>
      </c>
      <c r="R425" s="10">
        <f ca="1">IF(IF($A425&gt;='key variables'!$B$26,M425*SUMPRODUCT(Z425:AC425,'control variables'!$O$5:$R$5)/J425+H$65*'key variables'!$B$25/scenario!J$65,M425*SUMPRODUCT(Z425:AC425,'control variables'!$O$7:$R$7)/J425+H$65*'key variables'!$B$25/scenario!J$65)&lt;'key variables'!$B$28,0,IF($A425&gt;='key variables'!$B$26,M425*SUMPRODUCT(Z425:AC425,'control variables'!$O$5:$R$5)/J425+H$65*'key variables'!$B$25/scenario!J$65,M425*SUMPRODUCT(Z425:AC425,'control variables'!$O$7:$R$7)/J425+H$65*'key variables'!$B$25/scenario!J$65))</f>
        <v>4.1036211424317978E-13</v>
      </c>
      <c r="S425" s="10">
        <f ca="1">IF(IF($A425&gt;='key variables'!$B$26,N425*SUMPRODUCT(Z425:AC425,'control variables'!$O$6:$R$6)/J425+I$65*'key variables'!$B$25/scenario!J$65,N425*SUMPRODUCT(Z425:AC425,'control variables'!$O$7:$R$7)/J425+I$65*'key variables'!$B$25/scenario!J$65)&lt;'key variables'!$B$28,0,IF($A425&gt;='key variables'!$B$26,N425*SUMPRODUCT(Z425:AC425,'control variables'!$O$6:$R$6)/J425+I$65*'key variables'!$B$25/scenario!J$65,N425*SUMPRODUCT(Z425:AC425,'control variables'!$O$7:$R$7)/J425+I$65*'key variables'!$B$25/scenario!J$65))</f>
        <v>1.8445573903131573E-13</v>
      </c>
      <c r="T425" s="10">
        <f t="shared" ca="1" si="304"/>
        <v>8.5051850007770291E-13</v>
      </c>
      <c r="U425" s="82">
        <f ca="1">SUMPRODUCT(P395:P424,'control variables'!AD$7:AD$36)</f>
        <v>2.5165519937052587E-13</v>
      </c>
      <c r="V425" s="82">
        <f ca="1">SUMPRODUCT(Q395:Q424,'control variables'!AE$7:AE$36)</f>
        <v>2.9047747588919977E-13</v>
      </c>
      <c r="W425" s="82">
        <f ca="1">SUMPRODUCT(R395:R424,'control variables'!AF$7:AF$36)</f>
        <v>8.7004359825147565E-13</v>
      </c>
      <c r="X425" s="82">
        <f ca="1">SUMPRODUCT(S395:S424,'control variables'!AG$7:AG$36)</f>
        <v>3.9108029063774214E-13</v>
      </c>
      <c r="Y425" s="82">
        <f t="shared" ca="1" si="298"/>
        <v>1.8032565641489435E-12</v>
      </c>
      <c r="Z425" s="10">
        <f ca="1">IF($A425&gt;='key variables'!$B$26,SUMPRODUCT(P395:P424,'control variables'!V$7:V$36)*$E425,SUMPRODUCT(P395:P424,'control variables'!Z$7:Z$36)*$E425)</f>
        <v>6.1406416273446248E-13</v>
      </c>
      <c r="AA425" s="10">
        <f ca="1">IF($A425&gt;='key variables'!$B$26,SUMPRODUCT(Q395:Q424,'control variables'!W$7:W$36)*$E425,SUMPRODUCT(Q395:Q424,'control variables'!AA$7:AA$36)*$E425)</f>
        <v>7.0879444760644425E-13</v>
      </c>
      <c r="AB425" s="10">
        <f ca="1">IF($A425&gt;='key variables'!$B$26,SUMPRODUCT(R395:R424,'control variables'!X$7:X$36)*$E425,SUMPRODUCT(R395:R424,'control variables'!AB$7:AB$36)*$E425)</f>
        <v>2.1229944584460861E-12</v>
      </c>
      <c r="AC425" s="10">
        <f ca="1">IF($A425&gt;='key variables'!$B$26,SUMPRODUCT(S395:S424,'control variables'!Y$7:Y$36)*$E425,SUMPRODUCT(S395:S424,'control variables'!AC$7:AC$36)*$E425)</f>
        <v>9.5427550010135737E-13</v>
      </c>
      <c r="AD425" s="10">
        <f t="shared" ca="1" si="299"/>
        <v>4.4001285688883499E-12</v>
      </c>
      <c r="AE425" s="82">
        <f ca="1">SUMPRODUCT(P395:P424,'control variables'!AL$7:AL$36)</f>
        <v>8.3607943923452099E-13</v>
      </c>
      <c r="AF425" s="82">
        <f ca="1">SUMPRODUCT(Q395:Q424,'control variables'!AM$7:AM$36)</f>
        <v>9.6253617088760703E-13</v>
      </c>
      <c r="AG425" s="82">
        <f ca="1">SUMPRODUCT(R395:R424,'control variables'!AN$7:AN$36)</f>
        <v>2.7444435887231764E-12</v>
      </c>
      <c r="AH425" s="82">
        <f ca="1">SUMPRODUCT(S395:S424,'control variables'!AO$7:AO$36)</f>
        <v>1.1883168511425579E-12</v>
      </c>
      <c r="AI425" s="82">
        <f t="shared" ca="1" si="311"/>
        <v>5.7313760499878624E-12</v>
      </c>
      <c r="AJ425" s="10">
        <f ca="1">SUMPRODUCT(P395:P424,'control variables'!AP$7:AP$36)</f>
        <v>7.9887715607595647E-16</v>
      </c>
      <c r="AK425" s="10">
        <f ca="1">SUMPRODUCT(Q395:Q424,'control variables'!AQ$7:AQ$36)</f>
        <v>2.3052953050735256E-15</v>
      </c>
      <c r="AL425" s="10">
        <f ca="1">SUMPRODUCT(R395:R424,'control variables'!AR$7:AR$36)</f>
        <v>8.2858366189747393E-14</v>
      </c>
      <c r="AM425" s="10">
        <f ca="1">SUMPRODUCT(S395:S424,'control variables'!AS$7:AS$36)</f>
        <v>6.2074042412697618E-14</v>
      </c>
      <c r="AN425" s="10">
        <f t="shared" ca="1" si="332"/>
        <v>1.480365810635945E-13</v>
      </c>
      <c r="AO425" s="82">
        <f ca="1">SUMPRODUCT(P395:P424,'control variables'!AX$7:AX$36)</f>
        <v>1.0863510180621257E-15</v>
      </c>
      <c r="AP425" s="82">
        <f ca="1">SUMPRODUCT(Q395:Q424,'control variables'!AY$7:AY$36)</f>
        <v>2.5078798486633423E-15</v>
      </c>
      <c r="AQ425" s="82">
        <f ca="1">SUMPRODUCT(R395:R424,'control variables'!AZ$7:AZ$36)</f>
        <v>2.253494665120657E-14</v>
      </c>
      <c r="AR425" s="82">
        <f ca="1">SUMPRODUCT(S395:S424,'control variables'!BA$7:BA$36)</f>
        <v>1.6882244950274695E-14</v>
      </c>
      <c r="AS425" s="82">
        <f t="shared" ca="1" si="333"/>
        <v>4.3011422468206732E-14</v>
      </c>
      <c r="AT425" s="10">
        <f ca="1">SUMPRODUCT(P395:P424,'control variables'!AT$7:AT$36)</f>
        <v>-9.5874716601577494E-16</v>
      </c>
      <c r="AU425" s="10">
        <f ca="1">SUMPRODUCT(Q395:Q424,'control variables'!AU$7:AU$36)</f>
        <v>1.0400297574517092E-15</v>
      </c>
      <c r="AV425" s="10">
        <f ca="1">SUMPRODUCT(R395:R424,'control variables'!AV$7:AV$36)</f>
        <v>4.4784514797876012E-13</v>
      </c>
      <c r="AW425" s="10">
        <f ca="1">SUMPRODUCT(S395:S424,'control variables'!AW$7:AW$36)</f>
        <v>3.3550696191972731E-13</v>
      </c>
      <c r="AX425" s="10">
        <f t="shared" ca="1" si="312"/>
        <v>7.8343339248992339E-13</v>
      </c>
      <c r="AY425" s="82">
        <f ca="1">SUMPRODUCT(P395:P424,'control variables'!BB$7:BB$36)</f>
        <v>3.4749449459851286E-15</v>
      </c>
      <c r="AZ425" s="82">
        <f ca="1">SUMPRODUCT(Q395:Q424,'control variables'!BC$7:BC$36)</f>
        <v>8.8611034154908361E-15</v>
      </c>
      <c r="BA425" s="82">
        <f ca="1">SUMPRODUCT(R395:R424,'control variables'!BD$7:BD$36)</f>
        <v>6.2030447635082989E-14</v>
      </c>
      <c r="BB425" s="82">
        <f ca="1">SUMPRODUCT(S395:S424,'control variables'!BE$7:BE$36)</f>
        <v>8.8149694140854229E-15</v>
      </c>
      <c r="BC425" s="82">
        <f t="shared" ca="1" si="334"/>
        <v>8.3181465410644372E-14</v>
      </c>
      <c r="BD425" s="10">
        <f ca="1">SUMPRODUCT(P395:P424,'control variables'!BF$7:BF$36)</f>
        <v>7.2692821532694122E-16</v>
      </c>
      <c r="BE425" s="10">
        <f ca="1">SUMPRODUCT(Q395:Q424,'control variables'!BG$7:BG$36)</f>
        <v>8.3906978146679799E-16</v>
      </c>
      <c r="BF425" s="10">
        <f ca="1">SUMPRODUCT(R395:R424,'control variables'!BH$7:BH$36)</f>
        <v>2.5131975882698554E-14</v>
      </c>
      <c r="BG425" s="10">
        <f ca="1">SUMPRODUCT(S395:S424,'control variables'!BI$7:BI$36)</f>
        <v>5.6483493771226127E-14</v>
      </c>
      <c r="BH425" s="10">
        <f t="shared" ca="1" si="335"/>
        <v>8.3181467650718423E-14</v>
      </c>
      <c r="BI425" s="82">
        <f t="shared" ca="1" si="313"/>
        <v>8.385956370144903E-13</v>
      </c>
      <c r="BJ425" s="82">
        <f t="shared" ca="1" si="314"/>
        <v>9.7243730406054956E-13</v>
      </c>
      <c r="BK425" s="82">
        <f t="shared" ca="1" si="315"/>
        <v>3.2543191843370194E-12</v>
      </c>
      <c r="BL425" s="82">
        <f t="shared" ca="1" si="316"/>
        <v>1.5326387824763705E-12</v>
      </c>
      <c r="BM425" s="82">
        <f t="shared" ca="1" si="306"/>
        <v>6.5979909078884293E-12</v>
      </c>
      <c r="BN425" s="10">
        <f ca="1">BN424+BI425-INDIRECT(ADDRESS(MAX($D425-'key variables'!$B$9*30,34),scenario!BI$4),TRUE)</f>
        <v>9439390.0751690175</v>
      </c>
      <c r="BO425" s="10">
        <f ca="1">BO424+BJ425-INDIRECT(ADDRESS(MAX($D425-'key variables'!$B$9*30,34),scenario!BJ$4),TRUE)</f>
        <v>10895583.360992203</v>
      </c>
      <c r="BP425" s="10">
        <f ca="1">BP424+BK425-INDIRECT(ADDRESS(MAX($D425-'key variables'!$B$9*30,34),scenario!BK$4),TRUE)</f>
        <v>32531162.537994072</v>
      </c>
      <c r="BQ425" s="10">
        <f ca="1">BQ424+BL425-INDIRECT(ADDRESS(MAX($D425-'key variables'!$B$9*30,34),scenario!BL$4),TRUE)</f>
        <v>14415841.516535141</v>
      </c>
      <c r="BR425" s="10">
        <f t="shared" ca="1" si="336"/>
        <v>67281977.490690395</v>
      </c>
      <c r="BS425" s="82">
        <f t="shared" ca="1" si="317"/>
        <v>-2.3389415653510038E-9</v>
      </c>
      <c r="BT425" s="82">
        <f t="shared" ca="1" si="318"/>
        <v>-3.3772677062767645E-10</v>
      </c>
      <c r="BU425" s="82">
        <f t="shared" ca="1" si="319"/>
        <v>-4.2401343914814394E-9</v>
      </c>
      <c r="BV425" s="82">
        <f t="shared" ca="1" si="320"/>
        <v>-2.9857312702618972E-9</v>
      </c>
      <c r="BW425" s="82">
        <f t="shared" ca="1" si="337"/>
        <v>-9.9025339977220171E-9</v>
      </c>
      <c r="BX425" s="10">
        <f t="shared" ca="1" si="321"/>
        <v>-1.8433895817915148E-12</v>
      </c>
      <c r="BY425" s="10">
        <f t="shared" ca="1" si="322"/>
        <v>2.934631629602721E-12</v>
      </c>
      <c r="BZ425" s="10">
        <f t="shared" ca="1" si="323"/>
        <v>-3.4636240612880492E-11</v>
      </c>
      <c r="CA425" s="10">
        <f t="shared" ca="1" si="324"/>
        <v>-1.9958522740027533E-11</v>
      </c>
      <c r="CB425" s="10">
        <v>0</v>
      </c>
      <c r="CC425" s="82">
        <f t="shared" ca="1" si="325"/>
        <v>3.9311755109147577E-13</v>
      </c>
      <c r="CD425" s="82">
        <f t="shared" ca="1" si="326"/>
        <v>3.503690193586424E-13</v>
      </c>
      <c r="CE425" s="82">
        <f t="shared" ca="1" si="327"/>
        <v>1.9154553125597847E-10</v>
      </c>
      <c r="CF425" s="82">
        <f t="shared" ca="1" si="328"/>
        <v>3.8818153709126185E-11</v>
      </c>
      <c r="CG425" s="82">
        <f t="shared" ca="1" si="338"/>
        <v>2.3110717153555477E-10</v>
      </c>
      <c r="CH425" s="13" t="str">
        <f t="shared" ca="1" si="291"/>
        <v/>
      </c>
      <c r="CI425" s="81">
        <f t="shared" ca="1" si="300"/>
        <v>0.1131775965863165</v>
      </c>
      <c r="CJ425" s="81">
        <f t="shared" ca="1" si="301"/>
        <v>0.13063724757458739</v>
      </c>
      <c r="CK425" s="81">
        <f t="shared" ca="1" si="302"/>
        <v>0.39004625943939081</v>
      </c>
      <c r="CL425" s="81">
        <f t="shared" ca="1" si="303"/>
        <v>0.17284488538116416</v>
      </c>
      <c r="CM425" s="89">
        <f t="shared" ca="1" si="292"/>
        <v>0.80670598898145884</v>
      </c>
    </row>
    <row r="426" spans="1:91" x14ac:dyDescent="0.3">
      <c r="A426">
        <v>361</v>
      </c>
      <c r="B426" s="3">
        <f t="shared" si="305"/>
        <v>1.1916666666666667</v>
      </c>
      <c r="C426" s="3">
        <f t="shared" si="293"/>
        <v>12.033333333333333</v>
      </c>
      <c r="D426" s="4">
        <f t="shared" ca="1" si="329"/>
        <v>426</v>
      </c>
      <c r="E426" s="58">
        <f>(0.5*(COS(B426*2*PI())+1)*('key variables'!$B$4-'key variables'!$B$6)+'key variables'!$B$6)/'key variables'!$B$4</f>
        <v>1</v>
      </c>
      <c r="F426" s="10">
        <f t="shared" ca="1" si="294"/>
        <v>11689222.907461114</v>
      </c>
      <c r="G426" s="10">
        <f t="shared" ca="1" si="295"/>
        <v>13492492.798713122</v>
      </c>
      <c r="H426" s="10">
        <f t="shared" ca="1" si="296"/>
        <v>40309474.521088287</v>
      </c>
      <c r="I426" s="10">
        <f t="shared" ca="1" si="297"/>
        <v>17912154.249750931</v>
      </c>
      <c r="J426" s="10">
        <f t="shared" ca="1" si="330"/>
        <v>83403344.477013454</v>
      </c>
      <c r="K426" s="82">
        <f t="shared" ca="1" si="307"/>
        <v>2249832.832292099</v>
      </c>
      <c r="L426" s="82">
        <f t="shared" ca="1" si="308"/>
        <v>2596909.4377209195</v>
      </c>
      <c r="M426" s="82">
        <f t="shared" ca="1" si="309"/>
        <v>7778311.98309422</v>
      </c>
      <c r="N426" s="82">
        <f t="shared" ca="1" si="310"/>
        <v>3496312.733215793</v>
      </c>
      <c r="O426" s="82">
        <f t="shared" ca="1" si="331"/>
        <v>16121366.986323033</v>
      </c>
      <c r="P426" s="10">
        <f ca="1">IF(IF($A426&gt;='key variables'!$B$26,K426*SUMPRODUCT(Z426:AC426,'control variables'!$O$3:$R$3)/J426+F$65*'key variables'!$B$25/scenario!J$65,K426*SUMPRODUCT(Z426:AC426,'control variables'!$O$7:$R$7)/J426+F$65*'key variables'!$B$25/scenario!J$65)&lt;'key variables'!$B$28,0,IF($A426&gt;='key variables'!$B$26,K426*SUMPRODUCT(Z426:AC426,'control variables'!$O$3:$R$3)/J426+F$65*'key variables'!$B$25/scenario!J$65,K426*SUMPRODUCT(Z426:AC426,'control variables'!$O$7:$R$7)/J426+F$65*'key variables'!$B$25/scenario!J$65))</f>
        <v>1.0213095645135937E-13</v>
      </c>
      <c r="Q426" s="10">
        <f ca="1">IF(IF($A426&gt;='key variables'!$B$26,L426*SUMPRODUCT(Z426:AC426,'control variables'!$O$4:$R$4)/J426+G$65*'key variables'!$B$25/scenario!J$65,L426*SUMPRODUCT(Z426:AC426,'control variables'!$O$7:$R$7)/J426+G$65*'key variables'!$B$25/scenario!J$65)&lt;'key variables'!$B$28,0,IF($A426&gt;='key variables'!$B$26,L426*SUMPRODUCT(Z426:AC426,'control variables'!$O$4:$R$4)/J426+G$65*'key variables'!$B$25/scenario!J$65,L426*SUMPRODUCT(Z426:AC426,'control variables'!$O$7:$R$7)/J426+G$65*'key variables'!$B$25/scenario!J$65))</f>
        <v>1.1788646733446054E-13</v>
      </c>
      <c r="R426" s="10">
        <f ca="1">IF(IF($A426&gt;='key variables'!$B$26,M426*SUMPRODUCT(Z426:AC426,'control variables'!$O$5:$R$5)/J426+H$65*'key variables'!$B$25/scenario!J$65,M426*SUMPRODUCT(Z426:AC426,'control variables'!$O$7:$R$7)/J426+H$65*'key variables'!$B$25/scenario!J$65)&lt;'key variables'!$B$28,0,IF($A426&gt;='key variables'!$B$26,M426*SUMPRODUCT(Z426:AC426,'control variables'!$O$5:$R$5)/J426+H$65*'key variables'!$B$25/scenario!J$65,M426*SUMPRODUCT(Z426:AC426,'control variables'!$O$7:$R$7)/J426+H$65*'key variables'!$B$25/scenario!J$65))</f>
        <v>3.5309576383110739E-13</v>
      </c>
      <c r="S426" s="10">
        <f ca="1">IF(IF($A426&gt;='key variables'!$B$26,N426*SUMPRODUCT(Z426:AC426,'control variables'!$O$6:$R$6)/J426+I$65*'key variables'!$B$25/scenario!J$65,N426*SUMPRODUCT(Z426:AC426,'control variables'!$O$7:$R$7)/J426+I$65*'key variables'!$B$25/scenario!J$65)&lt;'key variables'!$B$28,0,IF($A426&gt;='key variables'!$B$26,N426*SUMPRODUCT(Z426:AC426,'control variables'!$O$6:$R$6)/J426+I$65*'key variables'!$B$25/scenario!J$65,N426*SUMPRODUCT(Z426:AC426,'control variables'!$O$7:$R$7)/J426+I$65*'key variables'!$B$25/scenario!J$65))</f>
        <v>1.5871479799350485E-13</v>
      </c>
      <c r="T426" s="10">
        <f t="shared" ca="1" si="304"/>
        <v>7.3182798561043218E-13</v>
      </c>
      <c r="U426" s="82">
        <f ca="1">SUMPRODUCT(P396:P425,'control variables'!AD$7:AD$36)</f>
        <v>2.1653652167107261E-13</v>
      </c>
      <c r="V426" s="82">
        <f ca="1">SUMPRODUCT(Q396:Q425,'control variables'!AE$7:AE$36)</f>
        <v>2.499411194768542E-13</v>
      </c>
      <c r="W426" s="82">
        <f ca="1">SUMPRODUCT(R396:R425,'control variables'!AF$7:AF$36)</f>
        <v>7.4862834123356397E-13</v>
      </c>
      <c r="X426" s="82">
        <f ca="1">SUMPRODUCT(S396:S425,'control variables'!AG$7:AG$36)</f>
        <v>3.3650473362215375E-13</v>
      </c>
      <c r="Y426" s="82">
        <f t="shared" ca="1" si="298"/>
        <v>1.5516107160036445E-12</v>
      </c>
      <c r="Z426" s="10">
        <f ca="1">IF($A426&gt;='key variables'!$B$26,SUMPRODUCT(P396:P425,'control variables'!V$7:V$36)*$E426,SUMPRODUCT(P396:P425,'control variables'!Z$7:Z$36)*$E426)</f>
        <v>5.283710339145619E-13</v>
      </c>
      <c r="AA426" s="10">
        <f ca="1">IF($A426&gt;='key variables'!$B$26,SUMPRODUCT(Q396:Q425,'control variables'!W$7:W$36)*$E426,SUMPRODUCT(Q396:Q425,'control variables'!AA$7:AA$36)*$E426)</f>
        <v>6.0988163426932339E-13</v>
      </c>
      <c r="AB426" s="10">
        <f ca="1">IF($A426&gt;='key variables'!$B$26,SUMPRODUCT(R396:R425,'control variables'!X$7:X$36)*$E426,SUMPRODUCT(R396:R425,'control variables'!AB$7:AB$36)*$E426)</f>
        <v>1.8267289398699351E-12</v>
      </c>
      <c r="AC426" s="10">
        <f ca="1">IF($A426&gt;='key variables'!$B$26,SUMPRODUCT(S396:S425,'control variables'!Y$7:Y$36)*$E426,SUMPRODUCT(S396:S425,'control variables'!AC$7:AC$36)*$E426)</f>
        <v>8.2110561603629063E-13</v>
      </c>
      <c r="AD426" s="10">
        <f t="shared" ca="1" si="299"/>
        <v>3.7860872240901107E-12</v>
      </c>
      <c r="AE426" s="82">
        <f ca="1">SUMPRODUCT(P396:P425,'control variables'!AL$7:AL$36)</f>
        <v>7.1940390687492322E-13</v>
      </c>
      <c r="AF426" s="82">
        <f ca="1">SUMPRODUCT(Q396:Q425,'control variables'!AM$7:AM$36)</f>
        <v>8.2821350382560942E-13</v>
      </c>
      <c r="AG426" s="82">
        <f ca="1">SUMPRODUCT(R396:R425,'control variables'!AN$7:AN$36)</f>
        <v>2.3614543633951006E-12</v>
      </c>
      <c r="AH426" s="82">
        <f ca="1">SUMPRODUCT(S396:S425,'control variables'!AO$7:AO$36)</f>
        <v>1.0224863155347469E-12</v>
      </c>
      <c r="AI426" s="82">
        <f t="shared" ca="1" si="311"/>
        <v>4.9315580896303804E-12</v>
      </c>
      <c r="AJ426" s="10">
        <f ca="1">SUMPRODUCT(P396:P425,'control variables'!AP$7:AP$36)</f>
        <v>6.8739323110296325E-16</v>
      </c>
      <c r="AK426" s="10">
        <f ca="1">SUMPRODUCT(Q396:Q425,'control variables'!AQ$7:AQ$36)</f>
        <v>1.9835895623610946E-15</v>
      </c>
      <c r="AL426" s="10">
        <f ca="1">SUMPRODUCT(R396:R425,'control variables'!AR$7:AR$36)</f>
        <v>7.1295417106241106E-14</v>
      </c>
      <c r="AM426" s="10">
        <f ca="1">SUMPRODUCT(S396:S425,'control variables'!AS$7:AS$36)</f>
        <v>5.3411561786640507E-14</v>
      </c>
      <c r="AN426" s="10">
        <f t="shared" ca="1" si="332"/>
        <v>1.2737796168634568E-13</v>
      </c>
      <c r="AO426" s="82">
        <f ca="1">SUMPRODUCT(P396:P425,'control variables'!AX$7:AX$36)</f>
        <v>9.3474989331991587E-16</v>
      </c>
      <c r="AP426" s="82">
        <f ca="1">SUMPRODUCT(Q396:Q425,'control variables'!AY$7:AY$36)</f>
        <v>2.1579032762163474E-15</v>
      </c>
      <c r="AQ426" s="82">
        <f ca="1">SUMPRODUCT(R396:R425,'control variables'!AZ$7:AZ$36)</f>
        <v>1.9390177417756792E-14</v>
      </c>
      <c r="AR426" s="82">
        <f ca="1">SUMPRODUCT(S396:S425,'control variables'!BA$7:BA$36)</f>
        <v>1.4526314610925783E-14</v>
      </c>
      <c r="AS426" s="82">
        <f t="shared" ca="1" si="333"/>
        <v>3.7009145198218841E-14</v>
      </c>
      <c r="AT426" s="10">
        <f ca="1">SUMPRODUCT(P396:P425,'control variables'!AT$7:AT$36)</f>
        <v>-8.2495325751401503E-16</v>
      </c>
      <c r="AU426" s="10">
        <f ca="1">SUMPRODUCT(Q396:Q425,'control variables'!AU$7:AU$36)</f>
        <v>8.9489280045202412E-16</v>
      </c>
      <c r="AV426" s="10">
        <f ca="1">SUMPRODUCT(R396:R425,'control variables'!AV$7:AV$36)</f>
        <v>3.8534801121993147E-13</v>
      </c>
      <c r="AW426" s="10">
        <f ca="1">SUMPRODUCT(S396:S425,'control variables'!AW$7:AW$36)</f>
        <v>2.8868670590652438E-13</v>
      </c>
      <c r="AX426" s="10">
        <f t="shared" ca="1" si="312"/>
        <v>6.7410465666939389E-13</v>
      </c>
      <c r="AY426" s="82">
        <f ca="1">SUMPRODUCT(P396:P425,'control variables'!BB$7:BB$36)</f>
        <v>2.9900136912896262E-15</v>
      </c>
      <c r="AZ426" s="82">
        <f ca="1">SUMPRODUCT(Q396:Q425,'control variables'!BC$7:BC$36)</f>
        <v>7.6245295807815231E-15</v>
      </c>
      <c r="BA426" s="82">
        <f ca="1">SUMPRODUCT(R396:R425,'control variables'!BD$7:BD$36)</f>
        <v>5.3374050693957695E-14</v>
      </c>
      <c r="BB426" s="82">
        <f ca="1">SUMPRODUCT(S396:S425,'control variables'!BE$7:BE$36)</f>
        <v>7.584833614951754E-15</v>
      </c>
      <c r="BC426" s="82">
        <f t="shared" ca="1" si="334"/>
        <v>7.1573427580980607E-14</v>
      </c>
      <c r="BD426" s="10">
        <f ca="1">SUMPRODUCT(P396:P425,'control variables'!BF$7:BF$36)</f>
        <v>6.2548482067997323E-16</v>
      </c>
      <c r="BE426" s="10">
        <f ca="1">SUMPRODUCT(Q396:Q425,'control variables'!BG$7:BG$36)</f>
        <v>7.2197694453598887E-16</v>
      </c>
      <c r="BF426" s="10">
        <f ca="1">SUMPRODUCT(R396:R425,'control variables'!BH$7:BH$36)</f>
        <v>2.162478921148092E-14</v>
      </c>
      <c r="BG426" s="10">
        <f ca="1">SUMPRODUCT(S396:S425,'control variables'!BI$7:BI$36)</f>
        <v>4.8601178531753698E-14</v>
      </c>
      <c r="BH426" s="10">
        <f t="shared" ca="1" si="335"/>
        <v>7.1573429508450577E-14</v>
      </c>
      <c r="BI426" s="82">
        <f t="shared" ca="1" si="313"/>
        <v>7.2156896730869881E-13</v>
      </c>
      <c r="BJ426" s="82">
        <f t="shared" ca="1" si="314"/>
        <v>8.3673292620684297E-13</v>
      </c>
      <c r="BK426" s="82">
        <f t="shared" ca="1" si="315"/>
        <v>2.8001764253089898E-12</v>
      </c>
      <c r="BL426" s="82">
        <f t="shared" ca="1" si="316"/>
        <v>1.318757855056223E-12</v>
      </c>
      <c r="BM426" s="82">
        <f t="shared" ca="1" si="306"/>
        <v>5.6772361738807551E-12</v>
      </c>
      <c r="BN426" s="10">
        <f ca="1">BN425+BI426-INDIRECT(ADDRESS(MAX($D426-'key variables'!$B$9*30,34),scenario!BI$4),TRUE)</f>
        <v>9439390.0751690175</v>
      </c>
      <c r="BO426" s="10">
        <f ca="1">BO425+BJ426-INDIRECT(ADDRESS(MAX($D426-'key variables'!$B$9*30,34),scenario!BJ$4),TRUE)</f>
        <v>10895583.360992203</v>
      </c>
      <c r="BP426" s="10">
        <f ca="1">BP425+BK426-INDIRECT(ADDRESS(MAX($D426-'key variables'!$B$9*30,34),scenario!BK$4),TRUE)</f>
        <v>32531162.537994072</v>
      </c>
      <c r="BQ426" s="10">
        <f ca="1">BQ425+BL426-INDIRECT(ADDRESS(MAX($D426-'key variables'!$B$9*30,34),scenario!BL$4),TRUE)</f>
        <v>14415841.516535141</v>
      </c>
      <c r="BR426" s="10">
        <f t="shared" ca="1" si="336"/>
        <v>67281977.490690395</v>
      </c>
      <c r="BS426" s="82">
        <f t="shared" ca="1" si="317"/>
        <v>-2.3395616288466817E-9</v>
      </c>
      <c r="BT426" s="82">
        <f t="shared" ca="1" si="318"/>
        <v>-3.3844633906349334E-10</v>
      </c>
      <c r="BU426" s="82">
        <f t="shared" ca="1" si="319"/>
        <v>-4.2426030969321281E-9</v>
      </c>
      <c r="BV426" s="82">
        <f t="shared" ca="1" si="320"/>
        <v>-2.9869399144974913E-9</v>
      </c>
      <c r="BW426" s="82">
        <f t="shared" ca="1" si="337"/>
        <v>-9.9075509793397953E-9</v>
      </c>
      <c r="BX426" s="10">
        <f t="shared" ca="1" si="321"/>
        <v>-1.8460703304101645E-12</v>
      </c>
      <c r="BY426" s="10">
        <f t="shared" ca="1" si="322"/>
        <v>2.9284430263536202E-12</v>
      </c>
      <c r="BZ426" s="10">
        <f t="shared" ca="1" si="323"/>
        <v>-3.4691849275368174E-11</v>
      </c>
      <c r="CA426" s="10">
        <f t="shared" ca="1" si="324"/>
        <v>-2.0000182437563316E-11</v>
      </c>
      <c r="CB426" s="10">
        <v>0</v>
      </c>
      <c r="CC426" s="82">
        <f t="shared" ca="1" si="325"/>
        <v>3.9369514768677286E-13</v>
      </c>
      <c r="CD426" s="82">
        <f t="shared" ca="1" si="326"/>
        <v>3.4929981284433511E-13</v>
      </c>
      <c r="CE426" s="82">
        <f t="shared" ca="1" si="327"/>
        <v>1.9121208848444701E-10</v>
      </c>
      <c r="CF426" s="82">
        <f t="shared" ca="1" si="328"/>
        <v>3.8568352250395379E-11</v>
      </c>
      <c r="CG426" s="82">
        <f t="shared" ca="1" si="338"/>
        <v>2.3052343569537349E-10</v>
      </c>
      <c r="CH426" s="13" t="str">
        <f t="shared" ca="1" si="291"/>
        <v/>
      </c>
      <c r="CI426" s="81">
        <f t="shared" ca="1" si="300"/>
        <v>0.1131775965863165</v>
      </c>
      <c r="CJ426" s="81">
        <f t="shared" ca="1" si="301"/>
        <v>0.13063724757458739</v>
      </c>
      <c r="CK426" s="81">
        <f t="shared" ca="1" si="302"/>
        <v>0.39004625943939081</v>
      </c>
      <c r="CL426" s="81">
        <f t="shared" ca="1" si="303"/>
        <v>0.17284488538116416</v>
      </c>
      <c r="CM426" s="89">
        <f t="shared" ca="1" si="292"/>
        <v>0.80670598898145884</v>
      </c>
    </row>
    <row r="427" spans="1:91" x14ac:dyDescent="0.3">
      <c r="A427">
        <v>362</v>
      </c>
      <c r="B427" s="3">
        <f t="shared" si="305"/>
        <v>1.1944444444444444</v>
      </c>
      <c r="C427" s="3">
        <f t="shared" si="293"/>
        <v>12.066666666666666</v>
      </c>
      <c r="D427" s="4">
        <f t="shared" ca="1" si="329"/>
        <v>427</v>
      </c>
      <c r="E427" s="58">
        <f>(0.5*(COS(B427*2*PI())+1)*('key variables'!$B$4-'key variables'!$B$6)+'key variables'!$B$6)/'key variables'!$B$4</f>
        <v>1</v>
      </c>
      <c r="F427" s="10">
        <f t="shared" ca="1" si="294"/>
        <v>11689222.907461114</v>
      </c>
      <c r="G427" s="10">
        <f t="shared" ca="1" si="295"/>
        <v>13492492.798713122</v>
      </c>
      <c r="H427" s="10">
        <f t="shared" ca="1" si="296"/>
        <v>40309474.521088287</v>
      </c>
      <c r="I427" s="10">
        <f t="shared" ca="1" si="297"/>
        <v>17912154.249750931</v>
      </c>
      <c r="J427" s="10">
        <f t="shared" ca="1" si="330"/>
        <v>83403344.477013454</v>
      </c>
      <c r="K427" s="82">
        <f t="shared" ca="1" si="307"/>
        <v>2249832.832292099</v>
      </c>
      <c r="L427" s="82">
        <f t="shared" ca="1" si="308"/>
        <v>2596909.4377209195</v>
      </c>
      <c r="M427" s="82">
        <f t="shared" ca="1" si="309"/>
        <v>7778311.98309422</v>
      </c>
      <c r="N427" s="82">
        <f t="shared" ca="1" si="310"/>
        <v>3496312.733215793</v>
      </c>
      <c r="O427" s="82">
        <f t="shared" ca="1" si="331"/>
        <v>16121366.986323033</v>
      </c>
      <c r="P427" s="10">
        <f ca="1">IF(IF($A427&gt;='key variables'!$B$26,K427*SUMPRODUCT(Z427:AC427,'control variables'!$O$3:$R$3)/J427+F$65*'key variables'!$B$25/scenario!J$65,K427*SUMPRODUCT(Z427:AC427,'control variables'!$O$7:$R$7)/J427+F$65*'key variables'!$B$25/scenario!J$65)&lt;'key variables'!$B$28,0,IF($A427&gt;='key variables'!$B$26,K427*SUMPRODUCT(Z427:AC427,'control variables'!$O$3:$R$3)/J427+F$65*'key variables'!$B$25/scenario!J$65,K427*SUMPRODUCT(Z427:AC427,'control variables'!$O$7:$R$7)/J427+F$65*'key variables'!$B$25/scenario!J$65))</f>
        <v>8.7878502491640891E-14</v>
      </c>
      <c r="Q427" s="10">
        <f ca="1">IF(IF($A427&gt;='key variables'!$B$26,L427*SUMPRODUCT(Z427:AC427,'control variables'!$O$4:$R$4)/J427+G$65*'key variables'!$B$25/scenario!J$65,L427*SUMPRODUCT(Z427:AC427,'control variables'!$O$7:$R$7)/J427+G$65*'key variables'!$B$25/scenario!J$65)&lt;'key variables'!$B$28,0,IF($A427&gt;='key variables'!$B$26,L427*SUMPRODUCT(Z427:AC427,'control variables'!$O$4:$R$4)/J427+G$65*'key variables'!$B$25/scenario!J$65,L427*SUMPRODUCT(Z427:AC427,'control variables'!$O$7:$R$7)/J427+G$65*'key variables'!$B$25/scenario!J$65))</f>
        <v>1.0143531964587066E-13</v>
      </c>
      <c r="R427" s="10">
        <f ca="1">IF(IF($A427&gt;='key variables'!$B$26,M427*SUMPRODUCT(Z427:AC427,'control variables'!$O$5:$R$5)/J427+H$65*'key variables'!$B$25/scenario!J$65,M427*SUMPRODUCT(Z427:AC427,'control variables'!$O$7:$R$7)/J427+H$65*'key variables'!$B$25/scenario!J$65)&lt;'key variables'!$B$28,0,IF($A427&gt;='key variables'!$B$26,M427*SUMPRODUCT(Z427:AC427,'control variables'!$O$5:$R$5)/J427+H$65*'key variables'!$B$25/scenario!J$65,M427*SUMPRODUCT(Z427:AC427,'control variables'!$O$7:$R$7)/J427+H$65*'key variables'!$B$25/scenario!J$65))</f>
        <v>3.0382097690819003E-13</v>
      </c>
      <c r="S427" s="10">
        <f ca="1">IF(IF($A427&gt;='key variables'!$B$26,N427*SUMPRODUCT(Z427:AC427,'control variables'!$O$6:$R$6)/J427+I$65*'key variables'!$B$25/scenario!J$65,N427*SUMPRODUCT(Z427:AC427,'control variables'!$O$7:$R$7)/J427+I$65*'key variables'!$B$25/scenario!J$65)&lt;'key variables'!$B$28,0,IF($A427&gt;='key variables'!$B$26,N427*SUMPRODUCT(Z427:AC427,'control variables'!$O$6:$R$6)/J427+I$65*'key variables'!$B$25/scenario!J$65,N427*SUMPRODUCT(Z427:AC427,'control variables'!$O$7:$R$7)/J427+I$65*'key variables'!$B$25/scenario!J$65))</f>
        <v>1.3656602518527432E-13</v>
      </c>
      <c r="T427" s="10">
        <f t="shared" ca="1" si="304"/>
        <v>6.2970082423097598E-13</v>
      </c>
      <c r="U427" s="82">
        <f ca="1">SUMPRODUCT(P397:P426,'control variables'!AD$7:AD$36)</f>
        <v>1.8631868260496771E-13</v>
      </c>
      <c r="V427" s="82">
        <f ca="1">SUMPRODUCT(Q397:Q426,'control variables'!AE$7:AE$36)</f>
        <v>2.1506164295221283E-13</v>
      </c>
      <c r="W427" s="82">
        <f ca="1">SUMPRODUCT(R397:R426,'control variables'!AF$7:AF$36)</f>
        <v>6.4415667723369386E-13</v>
      </c>
      <c r="X427" s="82">
        <f ca="1">SUMPRODUCT(S397:S426,'control variables'!AG$7:AG$36)</f>
        <v>2.8954523779621178E-13</v>
      </c>
      <c r="Y427" s="82">
        <f t="shared" ca="1" si="298"/>
        <v>1.3350822405870862E-12</v>
      </c>
      <c r="Z427" s="10">
        <f ca="1">IF($A427&gt;='key variables'!$B$26,SUMPRODUCT(P397:P426,'control variables'!V$7:V$36)*$E427,SUMPRODUCT(P397:P426,'control variables'!Z$7:Z$36)*$E427)</f>
        <v>4.5463644749557896E-13</v>
      </c>
      <c r="AA427" s="10">
        <f ca="1">IF($A427&gt;='key variables'!$B$26,SUMPRODUCT(Q397:Q426,'control variables'!W$7:W$36)*$E427,SUMPRODUCT(Q397:Q426,'control variables'!AA$7:AA$36)*$E427)</f>
        <v>5.2477218053145333E-13</v>
      </c>
      <c r="AB427" s="10">
        <f ca="1">IF($A427&gt;='key variables'!$B$26,SUMPRODUCT(R397:R426,'control variables'!X$7:X$36)*$E427,SUMPRODUCT(R397:R426,'control variables'!AB$7:AB$36)*$E427)</f>
        <v>1.5718075035395005E-12</v>
      </c>
      <c r="AC427" s="10">
        <f ca="1">IF($A427&gt;='key variables'!$B$26,SUMPRODUCT(S397:S426,'control variables'!Y$7:Y$36)*$E427,SUMPRODUCT(S397:S426,'control variables'!AC$7:AC$36)*$E427)</f>
        <v>7.0651969228459202E-13</v>
      </c>
      <c r="AD427" s="10">
        <f t="shared" ca="1" si="299"/>
        <v>3.2577358238511247E-12</v>
      </c>
      <c r="AE427" s="82">
        <f ca="1">SUMPRODUCT(P397:P426,'control variables'!AL$7:AL$36)</f>
        <v>6.1901053529164982E-13</v>
      </c>
      <c r="AF427" s="82">
        <f ca="1">SUMPRODUCT(Q397:Q426,'control variables'!AM$7:AM$36)</f>
        <v>7.1263566883575123E-13</v>
      </c>
      <c r="AG427" s="82">
        <f ca="1">SUMPRODUCT(R397:R426,'control variables'!AN$7:AN$36)</f>
        <v>2.0319115806611103E-12</v>
      </c>
      <c r="AH427" s="82">
        <f ca="1">SUMPRODUCT(S397:S426,'control variables'!AO$7:AO$36)</f>
        <v>8.7979755942247438E-13</v>
      </c>
      <c r="AI427" s="82">
        <f t="shared" ca="1" si="311"/>
        <v>4.2433553442109857E-12</v>
      </c>
      <c r="AJ427" s="10">
        <f ca="1">SUMPRODUCT(P397:P426,'control variables'!AP$7:AP$36)</f>
        <v>5.9146697408036289E-16</v>
      </c>
      <c r="AK427" s="10">
        <f ca="1">SUMPRODUCT(Q397:Q426,'control variables'!AQ$7:AQ$36)</f>
        <v>1.7067781048477803E-15</v>
      </c>
      <c r="AL427" s="10">
        <f ca="1">SUMPRODUCT(R397:R426,'control variables'!AR$7:AR$36)</f>
        <v>6.1346086509992677E-14</v>
      </c>
      <c r="AM427" s="10">
        <f ca="1">SUMPRODUCT(S397:S426,'control variables'!AS$7:AS$36)</f>
        <v>4.5957937031414593E-14</v>
      </c>
      <c r="AN427" s="10">
        <f t="shared" ca="1" si="332"/>
        <v>1.096022686203354E-13</v>
      </c>
      <c r="AO427" s="82">
        <f ca="1">SUMPRODUCT(P397:P426,'control variables'!AX$7:AX$36)</f>
        <v>8.0430482278208374E-16</v>
      </c>
      <c r="AP427" s="82">
        <f ca="1">SUMPRODUCT(Q397:Q426,'control variables'!AY$7:AY$36)</f>
        <v>1.8567662051222702E-15</v>
      </c>
      <c r="AQ427" s="82">
        <f ca="1">SUMPRODUCT(R397:R426,'control variables'!AZ$7:AZ$36)</f>
        <v>1.6684263162964041E-14</v>
      </c>
      <c r="AR427" s="82">
        <f ca="1">SUMPRODUCT(S397:S426,'control variables'!BA$7:BA$36)</f>
        <v>1.2499156172483005E-14</v>
      </c>
      <c r="AS427" s="82">
        <f t="shared" ca="1" si="333"/>
        <v>3.1844490363351396E-14</v>
      </c>
      <c r="AT427" s="10">
        <f ca="1">SUMPRODUCT(P397:P426,'control variables'!AT$7:AT$36)</f>
        <v>-7.0983039241837742E-16</v>
      </c>
      <c r="AU427" s="10">
        <f ca="1">SUMPRODUCT(Q397:Q426,'control variables'!AU$7:AU$36)</f>
        <v>7.700098180489329E-16</v>
      </c>
      <c r="AV427" s="10">
        <f ca="1">SUMPRODUCT(R397:R426,'control variables'!AV$7:AV$36)</f>
        <v>3.3157239823037889E-13</v>
      </c>
      <c r="AW427" s="10">
        <f ca="1">SUMPRODUCT(S397:S426,'control variables'!AW$7:AW$36)</f>
        <v>2.4840025283022242E-13</v>
      </c>
      <c r="AX427" s="10">
        <f t="shared" ca="1" si="312"/>
        <v>5.8003283048623191E-13</v>
      </c>
      <c r="AY427" s="82">
        <f ca="1">SUMPRODUCT(P397:P426,'control variables'!BB$7:BB$36)</f>
        <v>2.5727549682272506E-15</v>
      </c>
      <c r="AZ427" s="82">
        <f ca="1">SUMPRODUCT(Q397:Q426,'control variables'!BC$7:BC$36)</f>
        <v>6.5605205810581712E-15</v>
      </c>
      <c r="BA427" s="82">
        <f ca="1">SUMPRODUCT(R397:R426,'control variables'!BD$7:BD$36)</f>
        <v>4.5925660640726325E-14</v>
      </c>
      <c r="BB427" s="82">
        <f ca="1">SUMPRODUCT(S397:S426,'control variables'!BE$7:BE$36)</f>
        <v>6.5263642179603566E-15</v>
      </c>
      <c r="BC427" s="82">
        <f t="shared" ca="1" si="334"/>
        <v>6.1585300407972108E-14</v>
      </c>
      <c r="BD427" s="10">
        <f ca="1">SUMPRODUCT(P397:P426,'control variables'!BF$7:BF$36)</f>
        <v>5.3819793021116843E-16</v>
      </c>
      <c r="BE427" s="10">
        <f ca="1">SUMPRODUCT(Q397:Q426,'control variables'!BG$7:BG$36)</f>
        <v>6.212245035571555E-16</v>
      </c>
      <c r="BF427" s="10">
        <f ca="1">SUMPRODUCT(R397:R426,'control variables'!BH$7:BH$36)</f>
        <v>1.8607033152650375E-14</v>
      </c>
      <c r="BG427" s="10">
        <f ca="1">SUMPRODUCT(S397:S426,'control variables'!BI$7:BI$36)</f>
        <v>4.1818846480043455E-14</v>
      </c>
      <c r="BH427" s="10">
        <f t="shared" ca="1" si="335"/>
        <v>6.1585302066462156E-14</v>
      </c>
      <c r="BI427" s="82">
        <f t="shared" ca="1" si="313"/>
        <v>6.2087345986745866E-13</v>
      </c>
      <c r="BJ427" s="82">
        <f t="shared" ca="1" si="314"/>
        <v>7.1996619923485838E-13</v>
      </c>
      <c r="BK427" s="82">
        <f t="shared" ca="1" si="315"/>
        <v>2.4094096395322157E-12</v>
      </c>
      <c r="BL427" s="82">
        <f t="shared" ca="1" si="316"/>
        <v>1.1347241764706571E-12</v>
      </c>
      <c r="BM427" s="82">
        <f t="shared" ca="1" si="306"/>
        <v>4.8849734751051896E-12</v>
      </c>
      <c r="BN427" s="10">
        <f ca="1">BN426+BI427-INDIRECT(ADDRESS(MAX($D427-'key variables'!$B$9*30,34),scenario!BI$4),TRUE)</f>
        <v>9439390.0751690175</v>
      </c>
      <c r="BO427" s="10">
        <f ca="1">BO426+BJ427-INDIRECT(ADDRESS(MAX($D427-'key variables'!$B$9*30,34),scenario!BJ$4),TRUE)</f>
        <v>10895583.360992203</v>
      </c>
      <c r="BP427" s="10">
        <f ca="1">BP426+BK427-INDIRECT(ADDRESS(MAX($D427-'key variables'!$B$9*30,34),scenario!BK$4),TRUE)</f>
        <v>32531162.537994072</v>
      </c>
      <c r="BQ427" s="10">
        <f ca="1">BQ426+BL427-INDIRECT(ADDRESS(MAX($D427-'key variables'!$B$9*30,34),scenario!BL$4),TRUE)</f>
        <v>14415841.516535141</v>
      </c>
      <c r="BR427" s="10">
        <f t="shared" ca="1" si="336"/>
        <v>67281977.490690395</v>
      </c>
      <c r="BS427" s="82">
        <f t="shared" ca="1" si="317"/>
        <v>-2.3400951620019878E-9</v>
      </c>
      <c r="BT427" s="82">
        <f t="shared" ca="1" si="318"/>
        <v>-3.3906549116758587E-10</v>
      </c>
      <c r="BU427" s="82">
        <f t="shared" ca="1" si="319"/>
        <v>-4.244727292627905E-9</v>
      </c>
      <c r="BV427" s="82">
        <f t="shared" ca="1" si="320"/>
        <v>-2.9879798914952567E-9</v>
      </c>
      <c r="BW427" s="82">
        <f t="shared" ca="1" si="337"/>
        <v>-9.9118678372927354E-9</v>
      </c>
      <c r="BX427" s="10">
        <f t="shared" ca="1" si="321"/>
        <v>-1.8483769784858208E-12</v>
      </c>
      <c r="BY427" s="10">
        <f t="shared" ca="1" si="322"/>
        <v>2.9231180474741275E-12</v>
      </c>
      <c r="BZ427" s="10">
        <f t="shared" ca="1" si="323"/>
        <v>-3.4739697705998582E-11</v>
      </c>
      <c r="CA427" s="10">
        <f t="shared" ca="1" si="324"/>
        <v>-2.0036028492088839E-11</v>
      </c>
      <c r="CB427" s="10">
        <v>0</v>
      </c>
      <c r="CC427" s="82">
        <f t="shared" ca="1" si="325"/>
        <v>3.9419214023048956E-13</v>
      </c>
      <c r="CD427" s="82">
        <f t="shared" ca="1" si="326"/>
        <v>3.483798149260117E-13</v>
      </c>
      <c r="CE427" s="82">
        <f t="shared" ca="1" si="327"/>
        <v>1.9092517790956367E-10</v>
      </c>
      <c r="CF427" s="82">
        <f t="shared" ca="1" si="328"/>
        <v>3.8353410778424086E-11</v>
      </c>
      <c r="CG427" s="82">
        <f t="shared" ca="1" si="338"/>
        <v>2.3002116064314424E-10</v>
      </c>
      <c r="CH427" s="13" t="str">
        <f t="shared" ca="1" si="291"/>
        <v/>
      </c>
      <c r="CI427" s="81">
        <f t="shared" ca="1" si="300"/>
        <v>0.1131775965863165</v>
      </c>
      <c r="CJ427" s="81">
        <f t="shared" ca="1" si="301"/>
        <v>0.13063724757458739</v>
      </c>
      <c r="CK427" s="81">
        <f t="shared" ca="1" si="302"/>
        <v>0.39004625943939081</v>
      </c>
      <c r="CL427" s="81">
        <f t="shared" ca="1" si="303"/>
        <v>0.17284488538116416</v>
      </c>
      <c r="CM427" s="89">
        <f t="shared" ca="1" si="292"/>
        <v>0.80670598898145884</v>
      </c>
    </row>
    <row r="428" spans="1:91" x14ac:dyDescent="0.3">
      <c r="A428">
        <v>363</v>
      </c>
      <c r="B428" s="3">
        <f t="shared" si="305"/>
        <v>1.1972222222222222</v>
      </c>
      <c r="C428" s="3">
        <f t="shared" si="293"/>
        <v>12.1</v>
      </c>
      <c r="D428" s="4">
        <f t="shared" ca="1" si="329"/>
        <v>428</v>
      </c>
      <c r="E428" s="58">
        <f>(0.5*(COS(B428*2*PI())+1)*('key variables'!$B$4-'key variables'!$B$6)+'key variables'!$B$6)/'key variables'!$B$4</f>
        <v>1</v>
      </c>
      <c r="F428" s="10">
        <f t="shared" ca="1" si="294"/>
        <v>11689222.907461114</v>
      </c>
      <c r="G428" s="10">
        <f t="shared" ca="1" si="295"/>
        <v>13492492.798713122</v>
      </c>
      <c r="H428" s="10">
        <f t="shared" ca="1" si="296"/>
        <v>40309474.521088287</v>
      </c>
      <c r="I428" s="10">
        <f t="shared" ca="1" si="297"/>
        <v>17912154.249750931</v>
      </c>
      <c r="J428" s="10">
        <f t="shared" ca="1" si="330"/>
        <v>83403344.477013454</v>
      </c>
      <c r="K428" s="82">
        <f t="shared" ca="1" si="307"/>
        <v>2249832.832292099</v>
      </c>
      <c r="L428" s="82">
        <f t="shared" ca="1" si="308"/>
        <v>2596909.4377209195</v>
      </c>
      <c r="M428" s="82">
        <f t="shared" ca="1" si="309"/>
        <v>7778311.98309422</v>
      </c>
      <c r="N428" s="82">
        <f t="shared" ca="1" si="310"/>
        <v>3496312.733215793</v>
      </c>
      <c r="O428" s="82">
        <f t="shared" ca="1" si="331"/>
        <v>16121366.986323033</v>
      </c>
      <c r="P428" s="10">
        <f ca="1">IF(IF($A428&gt;='key variables'!$B$26,K428*SUMPRODUCT(Z428:AC428,'control variables'!$O$3:$R$3)/J428+F$65*'key variables'!$B$25/scenario!J$65,K428*SUMPRODUCT(Z428:AC428,'control variables'!$O$7:$R$7)/J428+F$65*'key variables'!$B$25/scenario!J$65)&lt;'key variables'!$B$28,0,IF($A428&gt;='key variables'!$B$26,K428*SUMPRODUCT(Z428:AC428,'control variables'!$O$3:$R$3)/J428+F$65*'key variables'!$B$25/scenario!J$65,K428*SUMPRODUCT(Z428:AC428,'control variables'!$O$7:$R$7)/J428+F$65*'key variables'!$B$25/scenario!J$65))</f>
        <v>7.5614989504688491E-14</v>
      </c>
      <c r="Q428" s="10">
        <f ca="1">IF(IF($A428&gt;='key variables'!$B$26,L428*SUMPRODUCT(Z428:AC428,'control variables'!$O$4:$R$4)/J428+G$65*'key variables'!$B$25/scenario!J$65,L428*SUMPRODUCT(Z428:AC428,'control variables'!$O$7:$R$7)/J428+G$65*'key variables'!$B$25/scenario!J$65)&lt;'key variables'!$B$28,0,IF($A428&gt;='key variables'!$B$26,L428*SUMPRODUCT(Z428:AC428,'control variables'!$O$4:$R$4)/J428+G$65*'key variables'!$B$25/scenario!J$65,L428*SUMPRODUCT(Z428:AC428,'control variables'!$O$7:$R$7)/J428+G$65*'key variables'!$B$25/scenario!J$65))</f>
        <v>8.727994234035581E-14</v>
      </c>
      <c r="R428" s="10">
        <f ca="1">IF(IF($A428&gt;='key variables'!$B$26,M428*SUMPRODUCT(Z428:AC428,'control variables'!$O$5:$R$5)/J428+H$65*'key variables'!$B$25/scenario!J$65,M428*SUMPRODUCT(Z428:AC428,'control variables'!$O$7:$R$7)/J428+H$65*'key variables'!$B$25/scenario!J$65)&lt;'key variables'!$B$28,0,IF($A428&gt;='key variables'!$B$26,M428*SUMPRODUCT(Z428:AC428,'control variables'!$O$5:$R$5)/J428+H$65*'key variables'!$B$25/scenario!J$65,M428*SUMPRODUCT(Z428:AC428,'control variables'!$O$7:$R$7)/J428+H$65*'key variables'!$B$25/scenario!J$65))</f>
        <v>2.6142252460893098E-13</v>
      </c>
      <c r="S428" s="10">
        <f ca="1">IF(IF($A428&gt;='key variables'!$B$26,N428*SUMPRODUCT(Z428:AC428,'control variables'!$O$6:$R$6)/J428+I$65*'key variables'!$B$25/scenario!J$65,N428*SUMPRODUCT(Z428:AC428,'control variables'!$O$7:$R$7)/J428+I$65*'key variables'!$B$25/scenario!J$65)&lt;'key variables'!$B$28,0,IF($A428&gt;='key variables'!$B$26,N428*SUMPRODUCT(Z428:AC428,'control variables'!$O$6:$R$6)/J428+I$65*'key variables'!$B$25/scenario!J$65,N428*SUMPRODUCT(Z428:AC428,'control variables'!$O$7:$R$7)/J428+I$65*'key variables'!$B$25/scenario!J$65))</f>
        <v>1.1750813075204376E-13</v>
      </c>
      <c r="T428" s="10">
        <f t="shared" ca="1" si="304"/>
        <v>5.4182558720601908E-13</v>
      </c>
      <c r="U428" s="82">
        <f ca="1">SUMPRODUCT(P398:P427,'control variables'!AD$7:AD$36)</f>
        <v>1.6031776635067412E-13</v>
      </c>
      <c r="V428" s="82">
        <f ca="1">SUMPRODUCT(Q398:Q427,'control variables'!AE$7:AE$36)</f>
        <v>1.8504962435197946E-13</v>
      </c>
      <c r="W428" s="82">
        <f ca="1">SUMPRODUCT(R398:R427,'control variables'!AF$7:AF$36)</f>
        <v>5.5426411474221376E-13</v>
      </c>
      <c r="X428" s="82">
        <f ca="1">SUMPRODUCT(S398:S427,'control variables'!AG$7:AG$36)</f>
        <v>2.4913897593072511E-13</v>
      </c>
      <c r="Y428" s="82">
        <f t="shared" ca="1" si="298"/>
        <v>1.1487704813755923E-12</v>
      </c>
      <c r="Z428" s="10">
        <f ca="1">IF($A428&gt;='key variables'!$B$26,SUMPRODUCT(P398:P427,'control variables'!V$7:V$36)*$E428,SUMPRODUCT(P398:P427,'control variables'!Z$7:Z$36)*$E428)</f>
        <v>3.9119157963686364E-13</v>
      </c>
      <c r="AA428" s="10">
        <f ca="1">IF($A428&gt;='key variables'!$B$26,SUMPRODUCT(Q398:Q427,'control variables'!W$7:W$36)*$E428,SUMPRODUCT(Q398:Q427,'control variables'!AA$7:AA$36)*$E428)</f>
        <v>4.5153981688539592E-13</v>
      </c>
      <c r="AB428" s="10">
        <f ca="1">IF($A428&gt;='key variables'!$B$26,SUMPRODUCT(R398:R427,'control variables'!X$7:X$36)*$E428,SUMPRODUCT(R398:R427,'control variables'!AB$7:AB$36)*$E428)</f>
        <v>1.3524605508023456E-12</v>
      </c>
      <c r="AC428" s="10">
        <f ca="1">IF($A428&gt;='key variables'!$B$26,SUMPRODUCT(S398:S427,'control variables'!Y$7:Y$36)*$E428,SUMPRODUCT(S398:S427,'control variables'!AC$7:AC$36)*$E428)</f>
        <v>6.0792432281190581E-13</v>
      </c>
      <c r="AD428" s="10">
        <f t="shared" ca="1" si="299"/>
        <v>2.803116270136511E-12</v>
      </c>
      <c r="AE428" s="82">
        <f ca="1">SUMPRODUCT(P398:P427,'control variables'!AL$7:AL$36)</f>
        <v>5.3262713635592489E-13</v>
      </c>
      <c r="AF428" s="82">
        <f ca="1">SUMPRODUCT(Q398:Q427,'control variables'!AM$7:AM$36)</f>
        <v>6.1318681010532335E-13</v>
      </c>
      <c r="AG428" s="82">
        <f ca="1">SUMPRODUCT(R398:R427,'control variables'!AN$7:AN$36)</f>
        <v>1.7483567481223242E-12</v>
      </c>
      <c r="AH428" s="82">
        <f ca="1">SUMPRODUCT(S398:S427,'control variables'!AO$7:AO$36)</f>
        <v>7.57021129579546E-13</v>
      </c>
      <c r="AI428" s="82">
        <f t="shared" ca="1" si="311"/>
        <v>3.6511918241631184E-12</v>
      </c>
      <c r="AJ428" s="10">
        <f ca="1">SUMPRODUCT(P398:P427,'control variables'!AP$7:AP$36)</f>
        <v>5.0892730041355319E-16</v>
      </c>
      <c r="AK428" s="10">
        <f ca="1">SUMPRODUCT(Q398:Q427,'control variables'!AQ$7:AQ$36)</f>
        <v>1.4685959003133123E-15</v>
      </c>
      <c r="AL428" s="10">
        <f ca="1">SUMPRODUCT(R398:R427,'control variables'!AR$7:AR$36)</f>
        <v>5.2785192693150932E-14</v>
      </c>
      <c r="AM428" s="10">
        <f ca="1">SUMPRODUCT(S398:S427,'control variables'!AS$7:AS$36)</f>
        <v>3.9544471375329881E-14</v>
      </c>
      <c r="AN428" s="10">
        <f t="shared" ca="1" si="332"/>
        <v>9.4307187269207682E-14</v>
      </c>
      <c r="AO428" s="82">
        <f ca="1">SUMPRODUCT(P398:P427,'control variables'!AX$7:AX$36)</f>
        <v>6.9206346272255395E-16</v>
      </c>
      <c r="AP428" s="82">
        <f ca="1">SUMPRODUCT(Q398:Q427,'control variables'!AY$7:AY$36)</f>
        <v>1.5976530451953899E-15</v>
      </c>
      <c r="AQ428" s="82">
        <f ca="1">SUMPRODUCT(R398:R427,'control variables'!AZ$7:AZ$36)</f>
        <v>1.4355961335151219E-14</v>
      </c>
      <c r="AR428" s="82">
        <f ca="1">SUMPRODUCT(S398:S427,'control variables'!BA$7:BA$36)</f>
        <v>1.0754889261906413E-14</v>
      </c>
      <c r="AS428" s="82">
        <f t="shared" ca="1" si="333"/>
        <v>2.7400567104975577E-14</v>
      </c>
      <c r="AT428" s="10">
        <f ca="1">SUMPRODUCT(P398:P427,'control variables'!AT$7:AT$36)</f>
        <v>-6.1077301218156319E-16</v>
      </c>
      <c r="AU428" s="10">
        <f ca="1">SUMPRODUCT(Q398:Q427,'control variables'!AU$7:AU$36)</f>
        <v>6.6255435242328495E-16</v>
      </c>
      <c r="AV428" s="10">
        <f ca="1">SUMPRODUCT(R398:R427,'control variables'!AV$7:AV$36)</f>
        <v>2.8530121362297169E-13</v>
      </c>
      <c r="AW428" s="10">
        <f ca="1">SUMPRODUCT(S398:S427,'control variables'!AW$7:AW$36)</f>
        <v>2.1373580543780743E-13</v>
      </c>
      <c r="AX428" s="10">
        <f t="shared" ca="1" si="312"/>
        <v>4.990888004010208E-13</v>
      </c>
      <c r="AY428" s="82">
        <f ca="1">SUMPRODUCT(P398:P427,'control variables'!BB$7:BB$36)</f>
        <v>2.2137250226714261E-15</v>
      </c>
      <c r="AZ428" s="82">
        <f ca="1">SUMPRODUCT(Q398:Q427,'control variables'!BC$7:BC$36)</f>
        <v>5.644994860138786E-15</v>
      </c>
      <c r="BA428" s="82">
        <f ca="1">SUMPRODUCT(R398:R427,'control variables'!BD$7:BD$36)</f>
        <v>3.9516699179924354E-14</v>
      </c>
      <c r="BB428" s="82">
        <f ca="1">SUMPRODUCT(S398:S427,'control variables'!BE$7:BE$36)</f>
        <v>5.615605043927418E-15</v>
      </c>
      <c r="BC428" s="82">
        <f t="shared" ca="1" si="334"/>
        <v>5.2991024106661986E-14</v>
      </c>
      <c r="BD428" s="10">
        <f ca="1">SUMPRODUCT(P398:P427,'control variables'!BF$7:BF$36)</f>
        <v>4.6309199281398314E-16</v>
      </c>
      <c r="BE428" s="10">
        <f ca="1">SUMPRODUCT(Q398:Q427,'control variables'!BG$7:BG$36)</f>
        <v>5.3453214363772117E-16</v>
      </c>
      <c r="BF428" s="10">
        <f ca="1">SUMPRODUCT(R398:R427,'control variables'!BH$7:BH$36)</f>
        <v>1.6010407285728173E-14</v>
      </c>
      <c r="BG428" s="10">
        <f ca="1">SUMPRODUCT(S398:S427,'control variables'!BI$7:BI$36)</f>
        <v>3.5982994111528586E-14</v>
      </c>
      <c r="BH428" s="10">
        <f t="shared" ca="1" si="335"/>
        <v>5.299102553370846E-14</v>
      </c>
      <c r="BI428" s="82">
        <f t="shared" ca="1" si="313"/>
        <v>5.3423008836641473E-13</v>
      </c>
      <c r="BJ428" s="82">
        <f t="shared" ca="1" si="314"/>
        <v>6.1949435931788547E-13</v>
      </c>
      <c r="BK428" s="82">
        <f t="shared" ca="1" si="315"/>
        <v>2.0731746609252202E-12</v>
      </c>
      <c r="BL428" s="82">
        <f t="shared" ca="1" si="316"/>
        <v>9.7637254006128082E-13</v>
      </c>
      <c r="BM428" s="82">
        <f t="shared" ca="1" si="306"/>
        <v>4.2032716486708006E-12</v>
      </c>
      <c r="BN428" s="10">
        <f ca="1">BN427+BI428-INDIRECT(ADDRESS(MAX($D428-'key variables'!$B$9*30,34),scenario!BI$4),TRUE)</f>
        <v>9439390.0751690175</v>
      </c>
      <c r="BO428" s="10">
        <f ca="1">BO427+BJ428-INDIRECT(ADDRESS(MAX($D428-'key variables'!$B$9*30,34),scenario!BJ$4),TRUE)</f>
        <v>10895583.360992203</v>
      </c>
      <c r="BP428" s="10">
        <f ca="1">BP427+BK428-INDIRECT(ADDRESS(MAX($D428-'key variables'!$B$9*30,34),scenario!BK$4),TRUE)</f>
        <v>32531162.537994072</v>
      </c>
      <c r="BQ428" s="10">
        <f ca="1">BQ427+BL428-INDIRECT(ADDRESS(MAX($D428-'key variables'!$B$9*30,34),scenario!BL$4),TRUE)</f>
        <v>14415841.516535141</v>
      </c>
      <c r="BR428" s="10">
        <f t="shared" ca="1" si="336"/>
        <v>67281977.490690395</v>
      </c>
      <c r="BS428" s="82">
        <f t="shared" ca="1" si="317"/>
        <v>-2.3405542401928423E-9</v>
      </c>
      <c r="BT428" s="82">
        <f t="shared" ca="1" si="318"/>
        <v>-3.3959824011670703E-10</v>
      </c>
      <c r="BU428" s="82">
        <f t="shared" ca="1" si="319"/>
        <v>-4.2465550551715062E-9</v>
      </c>
      <c r="BV428" s="82">
        <f t="shared" ca="1" si="320"/>
        <v>-2.9888747388986775E-9</v>
      </c>
      <c r="BW428" s="82">
        <f t="shared" ca="1" si="337"/>
        <v>-9.9155822743797333E-9</v>
      </c>
      <c r="BX428" s="10">
        <f t="shared" ca="1" si="321"/>
        <v>-1.850361732038584E-12</v>
      </c>
      <c r="BY428" s="10">
        <f t="shared" ca="1" si="322"/>
        <v>2.9185361735155465E-12</v>
      </c>
      <c r="BZ428" s="10">
        <f t="shared" ca="1" si="323"/>
        <v>-3.4780868851129086E-11</v>
      </c>
      <c r="CA428" s="10">
        <f t="shared" ca="1" si="324"/>
        <v>-2.0066872201982389E-11</v>
      </c>
      <c r="CB428" s="10">
        <v>0</v>
      </c>
      <c r="CC428" s="82">
        <f t="shared" ca="1" si="325"/>
        <v>3.9461977708036213E-13</v>
      </c>
      <c r="CD428" s="82">
        <f t="shared" ca="1" si="326"/>
        <v>3.4758820342870636E-13</v>
      </c>
      <c r="CE428" s="82">
        <f t="shared" ca="1" si="327"/>
        <v>1.9067830592729871E-10</v>
      </c>
      <c r="CF428" s="82">
        <f t="shared" ca="1" si="328"/>
        <v>3.8168464555099707E-11</v>
      </c>
      <c r="CG428" s="82">
        <f t="shared" ca="1" si="338"/>
        <v>2.2958897846290748E-10</v>
      </c>
      <c r="CH428" s="13" t="str">
        <f t="shared" ca="1" si="291"/>
        <v/>
      </c>
      <c r="CI428" s="81">
        <f t="shared" ca="1" si="300"/>
        <v>0.1131775965863165</v>
      </c>
      <c r="CJ428" s="81">
        <f t="shared" ca="1" si="301"/>
        <v>0.13063724757458739</v>
      </c>
      <c r="CK428" s="81">
        <f t="shared" ca="1" si="302"/>
        <v>0.39004625943939081</v>
      </c>
      <c r="CL428" s="81">
        <f t="shared" ca="1" si="303"/>
        <v>0.17284488538116416</v>
      </c>
      <c r="CM428" s="89">
        <f t="shared" ca="1" si="292"/>
        <v>0.80670598898145884</v>
      </c>
    </row>
    <row r="429" spans="1:91" x14ac:dyDescent="0.3">
      <c r="A429">
        <v>364</v>
      </c>
      <c r="B429" s="3">
        <f t="shared" si="305"/>
        <v>1.2</v>
      </c>
      <c r="C429" s="3">
        <f t="shared" si="293"/>
        <v>12.133333333333333</v>
      </c>
      <c r="D429" s="4">
        <f t="shared" ca="1" si="329"/>
        <v>429</v>
      </c>
      <c r="E429" s="58">
        <f>(0.5*(COS(B429*2*PI())+1)*('key variables'!$B$4-'key variables'!$B$6)+'key variables'!$B$6)/'key variables'!$B$4</f>
        <v>1</v>
      </c>
      <c r="F429" s="10">
        <f t="shared" ca="1" si="294"/>
        <v>11689222.907461114</v>
      </c>
      <c r="G429" s="10">
        <f t="shared" ca="1" si="295"/>
        <v>13492492.798713122</v>
      </c>
      <c r="H429" s="10">
        <f t="shared" ca="1" si="296"/>
        <v>40309474.521088287</v>
      </c>
      <c r="I429" s="10">
        <f t="shared" ca="1" si="297"/>
        <v>17912154.249750931</v>
      </c>
      <c r="J429" s="10">
        <f t="shared" ca="1" si="330"/>
        <v>83403344.477013454</v>
      </c>
      <c r="K429" s="82">
        <f t="shared" ca="1" si="307"/>
        <v>2249832.832292099</v>
      </c>
      <c r="L429" s="82">
        <f t="shared" ca="1" si="308"/>
        <v>2596909.4377209195</v>
      </c>
      <c r="M429" s="82">
        <f t="shared" ca="1" si="309"/>
        <v>7778311.98309422</v>
      </c>
      <c r="N429" s="82">
        <f t="shared" ca="1" si="310"/>
        <v>3496312.733215793</v>
      </c>
      <c r="O429" s="82">
        <f t="shared" ca="1" si="331"/>
        <v>16121366.986323033</v>
      </c>
      <c r="P429" s="10">
        <f ca="1">IF(IF($A429&gt;='key variables'!$B$26,K429*SUMPRODUCT(Z429:AC429,'control variables'!$O$3:$R$3)/J429+F$65*'key variables'!$B$25/scenario!J$65,K429*SUMPRODUCT(Z429:AC429,'control variables'!$O$7:$R$7)/J429+F$65*'key variables'!$B$25/scenario!J$65)&lt;'key variables'!$B$28,0,IF($A429&gt;='key variables'!$B$26,K429*SUMPRODUCT(Z429:AC429,'control variables'!$O$3:$R$3)/J429+F$65*'key variables'!$B$25/scenario!J$65,K429*SUMPRODUCT(Z429:AC429,'control variables'!$O$7:$R$7)/J429+F$65*'key variables'!$B$25/scenario!J$65))</f>
        <v>6.5062859239528083E-14</v>
      </c>
      <c r="Q429" s="10">
        <f ca="1">IF(IF($A429&gt;='key variables'!$B$26,L429*SUMPRODUCT(Z429:AC429,'control variables'!$O$4:$R$4)/J429+G$65*'key variables'!$B$25/scenario!J$65,L429*SUMPRODUCT(Z429:AC429,'control variables'!$O$7:$R$7)/J429+G$65*'key variables'!$B$25/scenario!J$65)&lt;'key variables'!$B$28,0,IF($A429&gt;='key variables'!$B$26,L429*SUMPRODUCT(Z429:AC429,'control variables'!$O$4:$R$4)/J429+G$65*'key variables'!$B$25/scenario!J$65,L429*SUMPRODUCT(Z429:AC429,'control variables'!$O$7:$R$7)/J429+G$65*'key variables'!$B$25/scenario!J$65))</f>
        <v>7.5099958885434909E-14</v>
      </c>
      <c r="R429" s="10">
        <f ca="1">IF(IF($A429&gt;='key variables'!$B$26,M429*SUMPRODUCT(Z429:AC429,'control variables'!$O$5:$R$5)/J429+H$65*'key variables'!$B$25/scenario!J$65,M429*SUMPRODUCT(Z429:AC429,'control variables'!$O$7:$R$7)/J429+H$65*'key variables'!$B$25/scenario!J$65)&lt;'key variables'!$B$28,0,IF($A429&gt;='key variables'!$B$26,M429*SUMPRODUCT(Z429:AC429,'control variables'!$O$5:$R$5)/J429+H$65*'key variables'!$B$25/scenario!J$65,M429*SUMPRODUCT(Z429:AC429,'control variables'!$O$7:$R$7)/J429+H$65*'key variables'!$B$25/scenario!J$65))</f>
        <v>2.2494080911851892E-13</v>
      </c>
      <c r="S429" s="10">
        <f ca="1">IF(IF($A429&gt;='key variables'!$B$26,N429*SUMPRODUCT(Z429:AC429,'control variables'!$O$6:$R$6)/J429+I$65*'key variables'!$B$25/scenario!J$65,N429*SUMPRODUCT(Z429:AC429,'control variables'!$O$7:$R$7)/J429+I$65*'key variables'!$B$25/scenario!J$65)&lt;'key variables'!$B$28,0,IF($A429&gt;='key variables'!$B$26,N429*SUMPRODUCT(Z429:AC429,'control variables'!$O$6:$R$6)/J429+I$65*'key variables'!$B$25/scenario!J$65,N429*SUMPRODUCT(Z429:AC429,'control variables'!$O$7:$R$7)/J429+I$65*'key variables'!$B$25/scenario!J$65))</f>
        <v>1.011097802261314E-13</v>
      </c>
      <c r="T429" s="10">
        <f t="shared" ca="1" si="304"/>
        <v>4.6621340746961333E-13</v>
      </c>
      <c r="U429" s="82">
        <f ca="1">SUMPRODUCT(P399:P428,'control variables'!AD$7:AD$36)</f>
        <v>1.3794529806848296E-13</v>
      </c>
      <c r="V429" s="82">
        <f ca="1">SUMPRODUCT(Q399:Q428,'control variables'!AE$7:AE$36)</f>
        <v>1.5922580615836574E-13</v>
      </c>
      <c r="W429" s="82">
        <f ca="1">SUMPRODUCT(R399:R428,'control variables'!AF$7:AF$36)</f>
        <v>4.7691612886831502E-13</v>
      </c>
      <c r="X429" s="82">
        <f ca="1">SUMPRODUCT(S399:S428,'control variables'!AG$7:AG$36)</f>
        <v>2.1437143915831484E-13</v>
      </c>
      <c r="Y429" s="82">
        <f t="shared" ca="1" si="298"/>
        <v>9.884586722534785E-13</v>
      </c>
      <c r="Z429" s="10">
        <f ca="1">IF($A429&gt;='key variables'!$B$26,SUMPRODUCT(P399:P428,'control variables'!V$7:V$36)*$E429,SUMPRODUCT(P399:P428,'control variables'!Z$7:Z$36)*$E429)</f>
        <v>3.3660049215537822E-13</v>
      </c>
      <c r="AA429" s="10">
        <f ca="1">IF($A429&gt;='key variables'!$B$26,SUMPRODUCT(Q399:Q428,'control variables'!W$7:W$36)*$E429,SUMPRODUCT(Q399:Q428,'control variables'!AA$7:AA$36)*$E429)</f>
        <v>3.8852708622323087E-13</v>
      </c>
      <c r="AB429" s="10">
        <f ca="1">IF($A429&gt;='key variables'!$B$26,SUMPRODUCT(R399:R428,'control variables'!X$7:X$36)*$E429,SUMPRODUCT(R399:R428,'control variables'!AB$7:AB$36)*$E429)</f>
        <v>1.163723634960123E-12</v>
      </c>
      <c r="AC429" s="10">
        <f ca="1">IF($A429&gt;='key variables'!$B$26,SUMPRODUCT(S399:S428,'control variables'!Y$7:Y$36)*$E429,SUMPRODUCT(S399:S428,'control variables'!AC$7:AC$36)*$E429)</f>
        <v>5.230880134016811E-13</v>
      </c>
      <c r="AD429" s="10">
        <f t="shared" ca="1" si="299"/>
        <v>2.4119392267404129E-12</v>
      </c>
      <c r="AE429" s="82">
        <f ca="1">SUMPRODUCT(P399:P428,'control variables'!AL$7:AL$36)</f>
        <v>4.5829860754962805E-13</v>
      </c>
      <c r="AF429" s="82">
        <f ca="1">SUMPRODUCT(Q399:Q428,'control variables'!AM$7:AM$36)</f>
        <v>5.276161165233537E-13</v>
      </c>
      <c r="AG429" s="82">
        <f ca="1">SUMPRODUCT(R399:R428,'control variables'!AN$7:AN$36)</f>
        <v>1.5043722117624389E-12</v>
      </c>
      <c r="AH429" s="82">
        <f ca="1">SUMPRODUCT(S399:S428,'control variables'!AO$7:AO$36)</f>
        <v>6.5137824547510616E-13</v>
      </c>
      <c r="AI429" s="82">
        <f t="shared" ca="1" si="311"/>
        <v>3.1416651813105269E-12</v>
      </c>
      <c r="AJ429" s="10">
        <f ca="1">SUMPRODUCT(P399:P428,'control variables'!AP$7:AP$36)</f>
        <v>4.3790610204220036E-16</v>
      </c>
      <c r="AK429" s="10">
        <f ca="1">SUMPRODUCT(Q399:Q428,'control variables'!AQ$7:AQ$36)</f>
        <v>1.263652206629063E-15</v>
      </c>
      <c r="AL429" s="10">
        <f ca="1">SUMPRODUCT(R399:R428,'control variables'!AR$7:AR$36)</f>
        <v>4.5418978229348281E-14</v>
      </c>
      <c r="AM429" s="10">
        <f ca="1">SUMPRODUCT(S399:S428,'control variables'!AS$7:AS$36)</f>
        <v>3.4026009811653874E-14</v>
      </c>
      <c r="AN429" s="10">
        <f t="shared" ca="1" si="332"/>
        <v>8.1146546349673417E-14</v>
      </c>
      <c r="AO429" s="82">
        <f ca="1">SUMPRODUCT(P399:P428,'control variables'!AX$7:AX$36)</f>
        <v>5.954854712655354E-16</v>
      </c>
      <c r="AP429" s="82">
        <f ca="1">SUMPRODUCT(Q399:Q428,'control variables'!AY$7:AY$36)</f>
        <v>1.3746993271315047E-15</v>
      </c>
      <c r="AQ429" s="82">
        <f ca="1">SUMPRODUCT(R399:R428,'control variables'!AZ$7:AZ$36)</f>
        <v>1.2352575828092082E-14</v>
      </c>
      <c r="AR429" s="82">
        <f ca="1">SUMPRODUCT(S399:S428,'control variables'!BA$7:BA$36)</f>
        <v>9.2540361476971674E-15</v>
      </c>
      <c r="AS429" s="82">
        <f t="shared" ca="1" si="333"/>
        <v>2.3576796774186289E-14</v>
      </c>
      <c r="AT429" s="10">
        <f ca="1">SUMPRODUCT(P399:P428,'control variables'!AT$7:AT$36)</f>
        <v>-5.2553916596665853E-16</v>
      </c>
      <c r="AU429" s="10">
        <f ca="1">SUMPRODUCT(Q399:Q428,'control variables'!AU$7:AU$36)</f>
        <v>5.7009438013054264E-16</v>
      </c>
      <c r="AV429" s="10">
        <f ca="1">SUMPRODUCT(R399:R428,'control variables'!AV$7:AV$36)</f>
        <v>2.4548720861314111E-13</v>
      </c>
      <c r="AW429" s="10">
        <f ca="1">SUMPRODUCT(S399:S428,'control variables'!AW$7:AW$36)</f>
        <v>1.839088084880971E-13</v>
      </c>
      <c r="AX429" s="10">
        <f t="shared" ca="1" si="312"/>
        <v>4.2944057231540215E-13</v>
      </c>
      <c r="AY429" s="82">
        <f ca="1">SUMPRODUCT(P399:P428,'control variables'!BB$7:BB$36)</f>
        <v>1.9047979836876325E-15</v>
      </c>
      <c r="AZ429" s="82">
        <f ca="1">SUMPRODUCT(Q399:Q428,'control variables'!BC$7:BC$36)</f>
        <v>4.8572314616309817E-15</v>
      </c>
      <c r="BA429" s="82">
        <f ca="1">SUMPRODUCT(R399:R428,'control variables'!BD$7:BD$36)</f>
        <v>3.4002113247595902E-14</v>
      </c>
      <c r="BB429" s="82">
        <f ca="1">SUMPRODUCT(S399:S428,'control variables'!BE$7:BE$36)</f>
        <v>4.8319430170016632E-15</v>
      </c>
      <c r="BC429" s="82">
        <f t="shared" ca="1" si="334"/>
        <v>4.5596085709916181E-14</v>
      </c>
      <c r="BD429" s="10">
        <f ca="1">SUMPRODUCT(P399:P428,'control variables'!BF$7:BF$36)</f>
        <v>3.9846714706666112E-16</v>
      </c>
      <c r="BE429" s="10">
        <f ca="1">SUMPRODUCT(Q399:Q428,'control variables'!BG$7:BG$36)</f>
        <v>4.5993776959193847E-16</v>
      </c>
      <c r="BF429" s="10">
        <f ca="1">SUMPRODUCT(R399:R428,'control variables'!BH$7:BH$36)</f>
        <v>1.3776142566736162E-14</v>
      </c>
      <c r="BG429" s="10">
        <f ca="1">SUMPRODUCT(S399:S428,'control variables'!BI$7:BI$36)</f>
        <v>3.0961539454422462E-14</v>
      </c>
      <c r="BH429" s="10">
        <f t="shared" ca="1" si="335"/>
        <v>4.5596086937817219E-14</v>
      </c>
      <c r="BI429" s="82">
        <f t="shared" ca="1" si="313"/>
        <v>4.5967786636734906E-13</v>
      </c>
      <c r="BJ429" s="82">
        <f t="shared" ca="1" si="314"/>
        <v>5.3304344236511516E-13</v>
      </c>
      <c r="BK429" s="82">
        <f t="shared" ca="1" si="315"/>
        <v>1.7838615336231758E-12</v>
      </c>
      <c r="BL429" s="82">
        <f t="shared" ca="1" si="316"/>
        <v>8.401189969802049E-13</v>
      </c>
      <c r="BM429" s="82">
        <f t="shared" ca="1" si="306"/>
        <v>3.616701839335845E-12</v>
      </c>
      <c r="BN429" s="10">
        <f ca="1">BN428+BI429-INDIRECT(ADDRESS(MAX($D429-'key variables'!$B$9*30,34),scenario!BI$4),TRUE)</f>
        <v>9439390.0751690175</v>
      </c>
      <c r="BO429" s="10">
        <f ca="1">BO428+BJ429-INDIRECT(ADDRESS(MAX($D429-'key variables'!$B$9*30,34),scenario!BJ$4),TRUE)</f>
        <v>10895583.360992203</v>
      </c>
      <c r="BP429" s="10">
        <f ca="1">BP428+BK429-INDIRECT(ADDRESS(MAX($D429-'key variables'!$B$9*30,34),scenario!BK$4),TRUE)</f>
        <v>32531162.537994072</v>
      </c>
      <c r="BQ429" s="10">
        <f ca="1">BQ428+BL429-INDIRECT(ADDRESS(MAX($D429-'key variables'!$B$9*30,34),scenario!BL$4),TRUE)</f>
        <v>14415841.516535141</v>
      </c>
      <c r="BR429" s="10">
        <f t="shared" ca="1" si="336"/>
        <v>67281977.490690395</v>
      </c>
      <c r="BS429" s="82">
        <f t="shared" ca="1" si="317"/>
        <v>-2.3409492536671175E-9</v>
      </c>
      <c r="BT429" s="82">
        <f t="shared" ca="1" si="318"/>
        <v>-3.4005664353795626E-10</v>
      </c>
      <c r="BU429" s="82">
        <f t="shared" ca="1" si="319"/>
        <v>-4.2481277520385779E-9</v>
      </c>
      <c r="BV429" s="82">
        <f t="shared" ca="1" si="320"/>
        <v>-2.9896447096548859E-9</v>
      </c>
      <c r="BW429" s="82">
        <f t="shared" ca="1" si="337"/>
        <v>-9.9187783588985367E-9</v>
      </c>
      <c r="BX429" s="10">
        <f t="shared" ca="1" si="321"/>
        <v>-1.8520695116980726E-12</v>
      </c>
      <c r="BY429" s="10">
        <f t="shared" ca="1" si="322"/>
        <v>2.9145937036114553E-12</v>
      </c>
      <c r="BZ429" s="10">
        <f t="shared" ca="1" si="323"/>
        <v>-3.4816294531115322E-11</v>
      </c>
      <c r="CA429" s="10">
        <f t="shared" ca="1" si="324"/>
        <v>-2.0093411648306117E-11</v>
      </c>
      <c r="CB429" s="10">
        <v>0</v>
      </c>
      <c r="CC429" s="82">
        <f t="shared" ca="1" si="325"/>
        <v>3.9498773687710546E-13</v>
      </c>
      <c r="CD429" s="82">
        <f t="shared" ca="1" si="326"/>
        <v>3.4690706192807337E-13</v>
      </c>
      <c r="CE429" s="82">
        <f t="shared" ca="1" si="327"/>
        <v>1.9046588512108682E-10</v>
      </c>
      <c r="CF429" s="82">
        <f t="shared" ca="1" si="328"/>
        <v>3.8009327720275563E-11</v>
      </c>
      <c r="CG429" s="82">
        <f t="shared" ca="1" si="338"/>
        <v>2.2921710764016756E-10</v>
      </c>
      <c r="CH429" s="13" t="str">
        <f t="shared" ca="1" si="291"/>
        <v/>
      </c>
      <c r="CI429" s="81">
        <f t="shared" ca="1" si="300"/>
        <v>0.1131775965863165</v>
      </c>
      <c r="CJ429" s="81">
        <f t="shared" ca="1" si="301"/>
        <v>0.13063724757458739</v>
      </c>
      <c r="CK429" s="81">
        <f t="shared" ca="1" si="302"/>
        <v>0.39004625943939081</v>
      </c>
      <c r="CL429" s="81">
        <f t="shared" ca="1" si="303"/>
        <v>0.17284488538116416</v>
      </c>
      <c r="CM429" s="89">
        <f t="shared" ca="1" si="292"/>
        <v>0.80670598898145884</v>
      </c>
    </row>
    <row r="430" spans="1:91" x14ac:dyDescent="0.3">
      <c r="A430">
        <v>365</v>
      </c>
      <c r="B430" s="3">
        <f t="shared" si="305"/>
        <v>1.2027777777777777</v>
      </c>
      <c r="C430" s="3">
        <f t="shared" si="293"/>
        <v>12.166666666666666</v>
      </c>
      <c r="D430" s="4">
        <f t="shared" ca="1" si="329"/>
        <v>430</v>
      </c>
      <c r="E430" s="58">
        <f>(0.5*(COS(B430*2*PI())+1)*('key variables'!$B$4-'key variables'!$B$6)+'key variables'!$B$6)/'key variables'!$B$4</f>
        <v>1</v>
      </c>
      <c r="F430" s="10">
        <f t="shared" ca="1" si="294"/>
        <v>11689222.907461114</v>
      </c>
      <c r="G430" s="10">
        <f t="shared" ca="1" si="295"/>
        <v>13492492.798713122</v>
      </c>
      <c r="H430" s="10">
        <f t="shared" ca="1" si="296"/>
        <v>40309474.521088287</v>
      </c>
      <c r="I430" s="10">
        <f t="shared" ca="1" si="297"/>
        <v>17912154.249750931</v>
      </c>
      <c r="J430" s="10">
        <f t="shared" ca="1" si="330"/>
        <v>83403344.477013454</v>
      </c>
      <c r="K430" s="82">
        <f t="shared" ca="1" si="307"/>
        <v>2249832.832292099</v>
      </c>
      <c r="L430" s="82">
        <f t="shared" ca="1" si="308"/>
        <v>2596909.4377209195</v>
      </c>
      <c r="M430" s="82">
        <f t="shared" ca="1" si="309"/>
        <v>7778311.98309422</v>
      </c>
      <c r="N430" s="82">
        <f t="shared" ca="1" si="310"/>
        <v>3496312.733215793</v>
      </c>
      <c r="O430" s="82">
        <f t="shared" ca="1" si="331"/>
        <v>16121366.986323033</v>
      </c>
      <c r="P430" s="10">
        <f ca="1">IF(IF($A430&gt;='key variables'!$B$26,K430*SUMPRODUCT(Z430:AC430,'control variables'!$O$3:$R$3)/J430+F$65*'key variables'!$B$25/scenario!J$65,K430*SUMPRODUCT(Z430:AC430,'control variables'!$O$7:$R$7)/J430+F$65*'key variables'!$B$25/scenario!J$65)&lt;'key variables'!$B$28,0,IF($A430&gt;='key variables'!$B$26,K430*SUMPRODUCT(Z430:AC430,'control variables'!$O$3:$R$3)/J430+F$65*'key variables'!$B$25/scenario!J$65,K430*SUMPRODUCT(Z430:AC430,'control variables'!$O$7:$R$7)/J430+F$65*'key variables'!$B$25/scenario!J$65))</f>
        <v>5.5983286913769513E-14</v>
      </c>
      <c r="Q430" s="10">
        <f ca="1">IF(IF($A430&gt;='key variables'!$B$26,L430*SUMPRODUCT(Z430:AC430,'control variables'!$O$4:$R$4)/J430+G$65*'key variables'!$B$25/scenario!J$65,L430*SUMPRODUCT(Z430:AC430,'control variables'!$O$7:$R$7)/J430+G$65*'key variables'!$B$25/scenario!J$65)&lt;'key variables'!$B$28,0,IF($A430&gt;='key variables'!$B$26,L430*SUMPRODUCT(Z430:AC430,'control variables'!$O$4:$R$4)/J430+G$65*'key variables'!$B$25/scenario!J$65,L430*SUMPRODUCT(Z430:AC430,'control variables'!$O$7:$R$7)/J430+G$65*'key variables'!$B$25/scenario!J$65))</f>
        <v>6.4619701541510252E-14</v>
      </c>
      <c r="R430" s="10">
        <f ca="1">IF(IF($A430&gt;='key variables'!$B$26,M430*SUMPRODUCT(Z430:AC430,'control variables'!$O$5:$R$5)/J430+H$65*'key variables'!$B$25/scenario!J$65,M430*SUMPRODUCT(Z430:AC430,'control variables'!$O$7:$R$7)/J430+H$65*'key variables'!$B$25/scenario!J$65)&lt;'key variables'!$B$28,0,IF($A430&gt;='key variables'!$B$26,M430*SUMPRODUCT(Z430:AC430,'control variables'!$O$5:$R$5)/J430+H$65*'key variables'!$B$25/scenario!J$65,M430*SUMPRODUCT(Z430:AC430,'control variables'!$O$7:$R$7)/J430+H$65*'key variables'!$B$25/scenario!J$65))</f>
        <v>1.935501452393417E-13</v>
      </c>
      <c r="S430" s="10">
        <f ca="1">IF(IF($A430&gt;='key variables'!$B$26,N430*SUMPRODUCT(Z430:AC430,'control variables'!$O$6:$R$6)/J430+I$65*'key variables'!$B$25/scenario!J$65,N430*SUMPRODUCT(Z430:AC430,'control variables'!$O$7:$R$7)/J430+I$65*'key variables'!$B$25/scenario!J$65)&lt;'key variables'!$B$28,0,IF($A430&gt;='key variables'!$B$26,N430*SUMPRODUCT(Z430:AC430,'control variables'!$O$6:$R$6)/J430+I$65*'key variables'!$B$25/scenario!J$65,N430*SUMPRODUCT(Z430:AC430,'control variables'!$O$7:$R$7)/J430+I$65*'key variables'!$B$25/scenario!J$65))</f>
        <v>8.6999832198409701E-14</v>
      </c>
      <c r="T430" s="10">
        <f t="shared" ca="1" si="304"/>
        <v>4.0115296589303116E-13</v>
      </c>
      <c r="U430" s="82">
        <f ca="1">SUMPRODUCT(P400:P429,'control variables'!AD$7:AD$36)</f>
        <v>1.1869492503768649E-13</v>
      </c>
      <c r="V430" s="82">
        <f ca="1">SUMPRODUCT(Q400:Q429,'control variables'!AE$7:AE$36)</f>
        <v>1.3700572176552089E-13</v>
      </c>
      <c r="W430" s="82">
        <f ca="1">SUMPRODUCT(R400:R429,'control variables'!AF$7:AF$36)</f>
        <v>4.1036211424317978E-13</v>
      </c>
      <c r="X430" s="82">
        <f ca="1">SUMPRODUCT(S400:S429,'control variables'!AG$7:AG$36)</f>
        <v>1.8445573903131573E-13</v>
      </c>
      <c r="Y430" s="82">
        <f t="shared" ca="1" si="298"/>
        <v>8.5051850007770291E-13</v>
      </c>
      <c r="Z430" s="10">
        <f ca="1">IF($A430&gt;='key variables'!$B$26,SUMPRODUCT(P400:P429,'control variables'!V$7:V$36)*$E430,SUMPRODUCT(P400:P429,'control variables'!Z$7:Z$36)*$E430)</f>
        <v>2.8962763315206617E-13</v>
      </c>
      <c r="AA430" s="10">
        <f ca="1">IF($A430&gt;='key variables'!$B$26,SUMPRODUCT(Q400:Q429,'control variables'!W$7:W$36)*$E430,SUMPRODUCT(Q400:Q429,'control variables'!AA$7:AA$36)*$E430)</f>
        <v>3.3430783085830703E-13</v>
      </c>
      <c r="AB430" s="10">
        <f ca="1">IF($A430&gt;='key variables'!$B$26,SUMPRODUCT(R400:R429,'control variables'!X$7:X$36)*$E430,SUMPRODUCT(R400:R429,'control variables'!AB$7:AB$36)*$E430)</f>
        <v>1.0013251016906874E-12</v>
      </c>
      <c r="AC430" s="10">
        <f ca="1">IF($A430&gt;='key variables'!$B$26,SUMPRODUCT(S400:S429,'control variables'!Y$7:Y$36)*$E430,SUMPRODUCT(S400:S429,'control variables'!AC$7:AC$36)*$E430)</f>
        <v>4.5009067658109924E-13</v>
      </c>
      <c r="AD430" s="10">
        <f t="shared" ca="1" si="299"/>
        <v>2.0753512422821601E-12</v>
      </c>
      <c r="AE430" s="82">
        <f ca="1">SUMPRODUCT(P400:P429,'control variables'!AL$7:AL$36)</f>
        <v>3.943426824230969E-13</v>
      </c>
      <c r="AF430" s="82">
        <f ca="1">SUMPRODUCT(Q400:Q429,'control variables'!AM$7:AM$36)</f>
        <v>4.5398687941015855E-13</v>
      </c>
      <c r="AG430" s="82">
        <f ca="1">SUMPRODUCT(R400:R429,'control variables'!AN$7:AN$36)</f>
        <v>1.2944359061464683E-12</v>
      </c>
      <c r="AH430" s="82">
        <f ca="1">SUMPRODUCT(S400:S429,'control variables'!AO$7:AO$36)</f>
        <v>5.6047790755045763E-13</v>
      </c>
      <c r="AI430" s="82">
        <f t="shared" ca="1" si="311"/>
        <v>2.7032433755301816E-12</v>
      </c>
      <c r="AJ430" s="10">
        <f ca="1">SUMPRODUCT(P400:P429,'control variables'!AP$7:AP$36)</f>
        <v>3.7679596683056486E-16</v>
      </c>
      <c r="AK430" s="10">
        <f ca="1">SUMPRODUCT(Q400:Q429,'control variables'!AQ$7:AQ$36)</f>
        <v>1.0873085638995952E-15</v>
      </c>
      <c r="AL430" s="10">
        <f ca="1">SUMPRODUCT(R400:R429,'control variables'!AR$7:AR$36)</f>
        <v>3.908072469091659E-14</v>
      </c>
      <c r="AM430" s="10">
        <f ca="1">SUMPRODUCT(S400:S429,'control variables'!AS$7:AS$36)</f>
        <v>2.9277653827104871E-14</v>
      </c>
      <c r="AN430" s="10">
        <f t="shared" ca="1" si="332"/>
        <v>6.9822483048751617E-14</v>
      </c>
      <c r="AO430" s="82">
        <f ca="1">SUMPRODUCT(P400:P429,'control variables'!AX$7:AX$36)</f>
        <v>5.1238501320867412E-16</v>
      </c>
      <c r="AP430" s="82">
        <f ca="1">SUMPRODUCT(Q400:Q429,'control variables'!AY$7:AY$36)</f>
        <v>1.1828589728533287E-15</v>
      </c>
      <c r="AQ430" s="82">
        <f ca="1">SUMPRODUCT(R400:R429,'control variables'!AZ$7:AZ$36)</f>
        <v>1.0628764317938831E-14</v>
      </c>
      <c r="AR430" s="82">
        <f ca="1">SUMPRODUCT(S400:S429,'control variables'!BA$7:BA$36)</f>
        <v>7.9626282463187113E-15</v>
      </c>
      <c r="AS430" s="82">
        <f t="shared" ca="1" si="333"/>
        <v>2.0286636550319545E-14</v>
      </c>
      <c r="AT430" s="10">
        <f ca="1">SUMPRODUCT(P400:P429,'control variables'!AT$7:AT$36)</f>
        <v>-4.5219976890994024E-16</v>
      </c>
      <c r="AU430" s="10">
        <f ca="1">SUMPRODUCT(Q400:Q429,'control variables'!AU$7:AU$36)</f>
        <v>4.9053726847875371E-16</v>
      </c>
      <c r="AV430" s="10">
        <f ca="1">SUMPRODUCT(R400:R429,'control variables'!AV$7:AV$36)</f>
        <v>2.1122927879413543E-13</v>
      </c>
      <c r="AW430" s="10">
        <f ca="1">SUMPRODUCT(S400:S429,'control variables'!AW$7:AW$36)</f>
        <v>1.5824419203058227E-13</v>
      </c>
      <c r="AX430" s="10">
        <f t="shared" ca="1" si="312"/>
        <v>3.6951180832428649E-13</v>
      </c>
      <c r="AY430" s="82">
        <f ca="1">SUMPRODUCT(P400:P429,'control variables'!BB$7:BB$36)</f>
        <v>1.6389819519147195E-15</v>
      </c>
      <c r="AZ430" s="82">
        <f ca="1">SUMPRODUCT(Q400:Q429,'control variables'!BC$7:BC$36)</f>
        <v>4.1794010546322794E-15</v>
      </c>
      <c r="BA430" s="82">
        <f ca="1">SUMPRODUCT(R400:R429,'control variables'!BD$7:BD$36)</f>
        <v>2.9257092047042521E-14</v>
      </c>
      <c r="BB430" s="82">
        <f ca="1">SUMPRODUCT(S400:S429,'control variables'!BE$7:BE$36)</f>
        <v>4.1576416320087814E-15</v>
      </c>
      <c r="BC430" s="82">
        <f t="shared" ca="1" si="334"/>
        <v>3.9233116685598301E-14</v>
      </c>
      <c r="BD430" s="10">
        <f ca="1">SUMPRODUCT(P400:P429,'control variables'!BF$7:BF$36)</f>
        <v>3.4286074852350554E-16</v>
      </c>
      <c r="BE430" s="10">
        <f ca="1">SUMPRODUCT(Q400:Q429,'control variables'!BG$7:BG$36)</f>
        <v>3.9575309813469343E-16</v>
      </c>
      <c r="BF430" s="10">
        <f ca="1">SUMPRODUCT(R400:R429,'control variables'!BH$7:BH$36)</f>
        <v>1.1853671217234649E-14</v>
      </c>
      <c r="BG430" s="10">
        <f ca="1">SUMPRODUCT(S400:S429,'control variables'!BI$7:BI$36)</f>
        <v>2.6640832678251956E-14</v>
      </c>
      <c r="BH430" s="10">
        <f t="shared" ca="1" si="335"/>
        <v>3.9233117742144803E-14</v>
      </c>
      <c r="BI430" s="82">
        <f t="shared" ca="1" si="313"/>
        <v>3.9552946460610168E-13</v>
      </c>
      <c r="BJ430" s="82">
        <f t="shared" ca="1" si="314"/>
        <v>4.5865681773326958E-13</v>
      </c>
      <c r="BK430" s="82">
        <f t="shared" ca="1" si="315"/>
        <v>1.5349222769876461E-12</v>
      </c>
      <c r="BL430" s="82">
        <f t="shared" ca="1" si="316"/>
        <v>7.2287974121304867E-13</v>
      </c>
      <c r="BM430" s="82">
        <f t="shared" ca="1" si="306"/>
        <v>3.1119883005400659E-12</v>
      </c>
      <c r="BN430" s="10">
        <f ca="1">BN429+BI430-INDIRECT(ADDRESS(MAX($D430-'key variables'!$B$9*30,34),scenario!BI$4),TRUE)</f>
        <v>9439390.0751690175</v>
      </c>
      <c r="BO430" s="10">
        <f ca="1">BO429+BJ430-INDIRECT(ADDRESS(MAX($D430-'key variables'!$B$9*30,34),scenario!BJ$4),TRUE)</f>
        <v>10895583.360992203</v>
      </c>
      <c r="BP430" s="10">
        <f ca="1">BP429+BK430-INDIRECT(ADDRESS(MAX($D430-'key variables'!$B$9*30,34),scenario!BK$4),TRUE)</f>
        <v>32531162.537994072</v>
      </c>
      <c r="BQ430" s="10">
        <f ca="1">BQ429+BL430-INDIRECT(ADDRESS(MAX($D430-'key variables'!$B$9*30,34),scenario!BL$4),TRUE)</f>
        <v>14415841.516535141</v>
      </c>
      <c r="BR430" s="10">
        <f t="shared" ca="1" si="336"/>
        <v>67281977.490690395</v>
      </c>
      <c r="BS430" s="82">
        <f t="shared" ca="1" si="317"/>
        <v>-2.3412891427055583E-9</v>
      </c>
      <c r="BT430" s="82">
        <f t="shared" ca="1" si="318"/>
        <v>-3.4045107640724611E-10</v>
      </c>
      <c r="BU430" s="82">
        <f t="shared" ca="1" si="319"/>
        <v>-4.2494809778415437E-9</v>
      </c>
      <c r="BV430" s="82">
        <f t="shared" ca="1" si="320"/>
        <v>-2.990307230396579E-9</v>
      </c>
      <c r="BW430" s="82">
        <f t="shared" ca="1" si="337"/>
        <v>-9.9215284273509268E-9</v>
      </c>
      <c r="BX430" s="10">
        <f t="shared" ca="1" si="321"/>
        <v>-1.853538969385302E-12</v>
      </c>
      <c r="BY430" s="10">
        <f t="shared" ca="1" si="322"/>
        <v>2.9112014084315416E-12</v>
      </c>
      <c r="BZ430" s="10">
        <f t="shared" ca="1" si="323"/>
        <v>-3.4846776530061655E-11</v>
      </c>
      <c r="CA430" s="10">
        <f t="shared" ca="1" si="324"/>
        <v>-2.011624749437006E-11</v>
      </c>
      <c r="CB430" s="10">
        <v>0</v>
      </c>
      <c r="CC430" s="82">
        <f t="shared" ca="1" si="325"/>
        <v>3.9530434759963725E-13</v>
      </c>
      <c r="CD430" s="82">
        <f t="shared" ca="1" si="326"/>
        <v>3.4632097425064085E-13</v>
      </c>
      <c r="CE430" s="82">
        <f t="shared" ca="1" si="327"/>
        <v>1.9028310780266565E-10</v>
      </c>
      <c r="CF430" s="82">
        <f t="shared" ca="1" si="328"/>
        <v>3.7872398553825766E-11</v>
      </c>
      <c r="CG430" s="82">
        <f t="shared" ca="1" si="338"/>
        <v>2.288971316783417E-10</v>
      </c>
      <c r="CH430" s="13" t="str">
        <f t="shared" ca="1" si="291"/>
        <v/>
      </c>
      <c r="CI430" s="81">
        <f t="shared" ca="1" si="300"/>
        <v>0.1131775965863165</v>
      </c>
      <c r="CJ430" s="81">
        <f t="shared" ca="1" si="301"/>
        <v>0.13063724757458739</v>
      </c>
      <c r="CK430" s="81">
        <f t="shared" ca="1" si="302"/>
        <v>0.39004625943939081</v>
      </c>
      <c r="CL430" s="81">
        <f t="shared" ca="1" si="303"/>
        <v>0.17284488538116416</v>
      </c>
      <c r="CM430" s="89">
        <f t="shared" ca="1" si="292"/>
        <v>0.80670598898145884</v>
      </c>
    </row>
    <row r="431" spans="1:91" x14ac:dyDescent="0.3">
      <c r="A431">
        <v>366</v>
      </c>
      <c r="B431" s="3">
        <f t="shared" si="305"/>
        <v>1.2055555555555555</v>
      </c>
      <c r="C431" s="3">
        <f t="shared" si="293"/>
        <v>12.2</v>
      </c>
      <c r="D431" s="4">
        <f t="shared" ca="1" si="329"/>
        <v>431</v>
      </c>
      <c r="E431" s="58">
        <f>(0.5*(COS(B431*2*PI())+1)*('key variables'!$B$4-'key variables'!$B$6)+'key variables'!$B$6)/'key variables'!$B$4</f>
        <v>1</v>
      </c>
      <c r="F431" s="10">
        <f t="shared" ca="1" si="294"/>
        <v>11689222.907461114</v>
      </c>
      <c r="G431" s="10">
        <f t="shared" ca="1" si="295"/>
        <v>13492492.798713122</v>
      </c>
      <c r="H431" s="10">
        <f t="shared" ca="1" si="296"/>
        <v>40309474.521088287</v>
      </c>
      <c r="I431" s="10">
        <f t="shared" ca="1" si="297"/>
        <v>17912154.249750931</v>
      </c>
      <c r="J431" s="10">
        <f t="shared" ca="1" si="330"/>
        <v>83403344.477013454</v>
      </c>
      <c r="K431" s="82">
        <f t="shared" ca="1" si="307"/>
        <v>2249832.832292099</v>
      </c>
      <c r="L431" s="82">
        <f t="shared" ca="1" si="308"/>
        <v>2596909.4377209195</v>
      </c>
      <c r="M431" s="82">
        <f t="shared" ca="1" si="309"/>
        <v>7778311.98309422</v>
      </c>
      <c r="N431" s="82">
        <f t="shared" ca="1" si="310"/>
        <v>3496312.733215793</v>
      </c>
      <c r="O431" s="82">
        <f t="shared" ca="1" si="331"/>
        <v>16121366.986323033</v>
      </c>
      <c r="P431" s="10">
        <f ca="1">IF(IF($A431&gt;='key variables'!$B$26,K431*SUMPRODUCT(Z431:AC431,'control variables'!$O$3:$R$3)/J431+F$65*'key variables'!$B$25/scenario!J$65,K431*SUMPRODUCT(Z431:AC431,'control variables'!$O$7:$R$7)/J431+F$65*'key variables'!$B$25/scenario!J$65)&lt;'key variables'!$B$28,0,IF($A431&gt;='key variables'!$B$26,K431*SUMPRODUCT(Z431:AC431,'control variables'!$O$3:$R$3)/J431+F$65*'key variables'!$B$25/scenario!J$65,K431*SUMPRODUCT(Z431:AC431,'control variables'!$O$7:$R$7)/J431+F$65*'key variables'!$B$25/scenario!J$65))</f>
        <v>4.81707759281095E-14</v>
      </c>
      <c r="Q431" s="10">
        <f ca="1">IF(IF($A431&gt;='key variables'!$B$26,L431*SUMPRODUCT(Z431:AC431,'control variables'!$O$4:$R$4)/J431+G$65*'key variables'!$B$25/scenario!J$65,L431*SUMPRODUCT(Z431:AC431,'control variables'!$O$7:$R$7)/J431+G$65*'key variables'!$B$25/scenario!J$65)&lt;'key variables'!$B$28,0,IF($A431&gt;='key variables'!$B$26,L431*SUMPRODUCT(Z431:AC431,'control variables'!$O$4:$R$4)/J431+G$65*'key variables'!$B$25/scenario!J$65,L431*SUMPRODUCT(Z431:AC431,'control variables'!$O$7:$R$7)/J431+G$65*'key variables'!$B$25/scenario!J$65))</f>
        <v>5.5601972215243212E-14</v>
      </c>
      <c r="R431" s="10">
        <f ca="1">IF(IF($A431&gt;='key variables'!$B$26,M431*SUMPRODUCT(Z431:AC431,'control variables'!$O$5:$R$5)/J431+H$65*'key variables'!$B$25/scenario!J$65,M431*SUMPRODUCT(Z431:AC431,'control variables'!$O$7:$R$7)/J431+H$65*'key variables'!$B$25/scenario!J$65)&lt;'key variables'!$B$28,0,IF($A431&gt;='key variables'!$B$26,M431*SUMPRODUCT(Z431:AC431,'control variables'!$O$5:$R$5)/J431+H$65*'key variables'!$B$25/scenario!J$65,M431*SUMPRODUCT(Z431:AC431,'control variables'!$O$7:$R$7)/J431+H$65*'key variables'!$B$25/scenario!J$65))</f>
        <v>1.6654007278168947E-13</v>
      </c>
      <c r="S431" s="10">
        <f ca="1">IF(IF($A431&gt;='key variables'!$B$26,N431*SUMPRODUCT(Z431:AC431,'control variables'!$O$6:$R$6)/J431+I$65*'key variables'!$B$25/scenario!J$65,N431*SUMPRODUCT(Z431:AC431,'control variables'!$O$7:$R$7)/J431+I$65*'key variables'!$B$25/scenario!J$65)&lt;'key variables'!$B$28,0,IF($A431&gt;='key variables'!$B$26,N431*SUMPRODUCT(Z431:AC431,'control variables'!$O$6:$R$6)/J431+I$65*'key variables'!$B$25/scenario!J$65,N431*SUMPRODUCT(Z431:AC431,'control variables'!$O$7:$R$7)/J431+I$65*'key variables'!$B$25/scenario!J$65))</f>
        <v>7.485893833043139E-14</v>
      </c>
      <c r="T431" s="10">
        <f t="shared" ca="1" si="304"/>
        <v>3.4517175925547355E-13</v>
      </c>
      <c r="U431" s="82">
        <f ca="1">SUMPRODUCT(P401:P430,'control variables'!AD$7:AD$36)</f>
        <v>1.0213095645135937E-13</v>
      </c>
      <c r="V431" s="82">
        <f ca="1">SUMPRODUCT(Q401:Q430,'control variables'!AE$7:AE$36)</f>
        <v>1.1788646733446054E-13</v>
      </c>
      <c r="W431" s="82">
        <f ca="1">SUMPRODUCT(R401:R430,'control variables'!AF$7:AF$36)</f>
        <v>3.5309576383110739E-13</v>
      </c>
      <c r="X431" s="82">
        <f ca="1">SUMPRODUCT(S401:S430,'control variables'!AG$7:AG$36)</f>
        <v>1.5871479799350485E-13</v>
      </c>
      <c r="Y431" s="82">
        <f t="shared" ca="1" si="298"/>
        <v>7.3182798561043218E-13</v>
      </c>
      <c r="Z431" s="10">
        <f ca="1">IF($A431&gt;='key variables'!$B$26,SUMPRODUCT(P401:P430,'control variables'!V$7:V$36)*$E431,SUMPRODUCT(P401:P430,'control variables'!Z$7:Z$36)*$E431)</f>
        <v>2.4920987295094638E-13</v>
      </c>
      <c r="AA431" s="10">
        <f ca="1">IF($A431&gt;='key variables'!$B$26,SUMPRODUCT(Q401:Q430,'control variables'!W$7:W$36)*$E431,SUMPRODUCT(Q401:Q430,'control variables'!AA$7:AA$36)*$E431)</f>
        <v>2.8765491451211972E-13</v>
      </c>
      <c r="AB431" s="10">
        <f ca="1">IF($A431&gt;='key variables'!$B$26,SUMPRODUCT(R401:R430,'control variables'!X$7:X$36)*$E431,SUMPRODUCT(R401:R430,'control variables'!AB$7:AB$36)*$E431)</f>
        <v>8.6158940933619777E-13</v>
      </c>
      <c r="AC431" s="10">
        <f ca="1">IF($A431&gt;='key variables'!$B$26,SUMPRODUCT(S401:S430,'control variables'!Y$7:Y$36)*$E431,SUMPRODUCT(S401:S430,'control variables'!AC$7:AC$36)*$E431)</f>
        <v>3.8728017456914759E-13</v>
      </c>
      <c r="AD431" s="10">
        <f t="shared" ca="1" si="299"/>
        <v>1.7857343713684114E-12</v>
      </c>
      <c r="AE431" s="82">
        <f ca="1">SUMPRODUCT(P401:P430,'control variables'!AL$7:AL$36)</f>
        <v>3.3931185611076517E-13</v>
      </c>
      <c r="AF431" s="82">
        <f ca="1">SUMPRODUCT(Q401:Q430,'control variables'!AM$7:AM$36)</f>
        <v>3.9063265928013231E-13</v>
      </c>
      <c r="AG431" s="82">
        <f ca="1">SUMPRODUCT(R401:R430,'control variables'!AN$7:AN$36)</f>
        <v>1.1137963743415801E-12</v>
      </c>
      <c r="AH431" s="82">
        <f ca="1">SUMPRODUCT(S401:S430,'control variables'!AO$7:AO$36)</f>
        <v>4.8226278208449104E-13</v>
      </c>
      <c r="AI431" s="82">
        <f t="shared" ca="1" si="311"/>
        <v>2.3260036718169683E-12</v>
      </c>
      <c r="AJ431" s="10">
        <f ca="1">SUMPRODUCT(P401:P430,'control variables'!AP$7:AP$36)</f>
        <v>3.2421379824960315E-16</v>
      </c>
      <c r="AK431" s="10">
        <f ca="1">SUMPRODUCT(Q401:Q430,'control variables'!AQ$7:AQ$36)</f>
        <v>9.3557381289521127E-16</v>
      </c>
      <c r="AL431" s="10">
        <f ca="1">SUMPRODUCT(R401:R430,'control variables'!AR$7:AR$36)</f>
        <v>3.3626979335706926E-14</v>
      </c>
      <c r="AM431" s="10">
        <f ca="1">SUMPRODUCT(S401:S430,'control variables'!AS$7:AS$36)</f>
        <v>2.5191934592524719E-14</v>
      </c>
      <c r="AN431" s="10">
        <f t="shared" ca="1" si="332"/>
        <v>6.0078701539376457E-14</v>
      </c>
      <c r="AO431" s="82">
        <f ca="1">SUMPRODUCT(P401:P430,'control variables'!AX$7:AX$36)</f>
        <v>4.4088128834260629E-16</v>
      </c>
      <c r="AP431" s="82">
        <f ca="1">SUMPRODUCT(Q401:Q430,'control variables'!AY$7:AY$36)</f>
        <v>1.0177900883818415E-15</v>
      </c>
      <c r="AQ431" s="82">
        <f ca="1">SUMPRODUCT(R401:R430,'control variables'!AZ$7:AZ$36)</f>
        <v>9.1455120372038725E-15</v>
      </c>
      <c r="AR431" s="82">
        <f ca="1">SUMPRODUCT(S401:S430,'control variables'!BA$7:BA$36)</f>
        <v>6.851437316337944E-15</v>
      </c>
      <c r="AS431" s="82">
        <f t="shared" ca="1" si="333"/>
        <v>1.7455620730266263E-14</v>
      </c>
      <c r="AT431" s="10">
        <f ca="1">SUMPRODUCT(P401:P430,'control variables'!AT$7:AT$36)</f>
        <v>-3.890949414323506E-16</v>
      </c>
      <c r="AU431" s="10">
        <f ca="1">SUMPRODUCT(Q401:Q430,'control variables'!AU$7:AU$36)</f>
        <v>4.2208241328654575E-16</v>
      </c>
      <c r="AV431" s="10">
        <f ca="1">SUMPRODUCT(R401:R430,'control variables'!AV$7:AV$36)</f>
        <v>1.81752069576069E-13</v>
      </c>
      <c r="AW431" s="10">
        <f ca="1">SUMPRODUCT(S401:S430,'control variables'!AW$7:AW$36)</f>
        <v>1.3616109264843892E-13</v>
      </c>
      <c r="AX431" s="10">
        <f t="shared" ca="1" si="312"/>
        <v>3.1794614969636208E-13</v>
      </c>
      <c r="AY431" s="82">
        <f ca="1">SUMPRODUCT(P401:P430,'control variables'!BB$7:BB$36)</f>
        <v>1.4102607529548411E-15</v>
      </c>
      <c r="AZ431" s="82">
        <f ca="1">SUMPRODUCT(Q401:Q430,'control variables'!BC$7:BC$36)</f>
        <v>3.5961624051566473E-15</v>
      </c>
      <c r="BA431" s="82">
        <f ca="1">SUMPRODUCT(R401:R430,'control variables'!BD$7:BD$36)</f>
        <v>2.5174242224772313E-14</v>
      </c>
      <c r="BB431" s="82">
        <f ca="1">SUMPRODUCT(S401:S430,'control variables'!BE$7:BE$36)</f>
        <v>3.5774395267887517E-15</v>
      </c>
      <c r="BC431" s="82">
        <f t="shared" ca="1" si="334"/>
        <v>3.3758104909672555E-14</v>
      </c>
      <c r="BD431" s="10">
        <f ca="1">SUMPRODUCT(P401:P430,'control variables'!BF$7:BF$36)</f>
        <v>2.9501426590240955E-16</v>
      </c>
      <c r="BE431" s="10">
        <f ca="1">SUMPRODUCT(Q401:Q430,'control variables'!BG$7:BG$36)</f>
        <v>3.4052544721900875E-16</v>
      </c>
      <c r="BF431" s="10">
        <f ca="1">SUMPRODUCT(R401:R430,'control variables'!BH$7:BH$36)</f>
        <v>1.0199482231373759E-14</v>
      </c>
      <c r="BG431" s="10">
        <f ca="1">SUMPRODUCT(S401:S430,'control variables'!BI$7:BI$36)</f>
        <v>2.2923083874281997E-14</v>
      </c>
      <c r="BH431" s="10">
        <f t="shared" ca="1" si="335"/>
        <v>3.3758105818777174E-14</v>
      </c>
      <c r="BI431" s="82">
        <f t="shared" ca="1" si="313"/>
        <v>3.4033302192228768E-13</v>
      </c>
      <c r="BJ431" s="82">
        <f t="shared" ca="1" si="314"/>
        <v>3.9465090409857553E-13</v>
      </c>
      <c r="BK431" s="82">
        <f t="shared" ca="1" si="315"/>
        <v>1.3207226861424213E-12</v>
      </c>
      <c r="BL431" s="82">
        <f t="shared" ca="1" si="316"/>
        <v>6.2200131425971874E-13</v>
      </c>
      <c r="BM431" s="82">
        <f t="shared" ca="1" si="306"/>
        <v>2.6777079264230034E-12</v>
      </c>
      <c r="BN431" s="10">
        <f ca="1">BN430+BI431-INDIRECT(ADDRESS(MAX($D431-'key variables'!$B$9*30,34),scenario!BI$4),TRUE)</f>
        <v>9439390.0751690175</v>
      </c>
      <c r="BO431" s="10">
        <f ca="1">BO430+BJ431-INDIRECT(ADDRESS(MAX($D431-'key variables'!$B$9*30,34),scenario!BJ$4),TRUE)</f>
        <v>10895583.360992203</v>
      </c>
      <c r="BP431" s="10">
        <f ca="1">BP430+BK431-INDIRECT(ADDRESS(MAX($D431-'key variables'!$B$9*30,34),scenario!BK$4),TRUE)</f>
        <v>32531162.537994072</v>
      </c>
      <c r="BQ431" s="10">
        <f ca="1">BQ430+BL431-INDIRECT(ADDRESS(MAX($D431-'key variables'!$B$9*30,34),scenario!BL$4),TRUE)</f>
        <v>14415841.516535141</v>
      </c>
      <c r="BR431" s="10">
        <f t="shared" ca="1" si="336"/>
        <v>67281977.490690395</v>
      </c>
      <c r="BS431" s="82">
        <f t="shared" ca="1" si="317"/>
        <v>-2.3415815999658182E-9</v>
      </c>
      <c r="BT431" s="82">
        <f t="shared" ca="1" si="318"/>
        <v>-3.4079046586457664E-10</v>
      </c>
      <c r="BU431" s="82">
        <f t="shared" ca="1" si="319"/>
        <v>-4.2506453599371355E-9</v>
      </c>
      <c r="BV431" s="82">
        <f t="shared" ca="1" si="320"/>
        <v>-2.9908772958563829E-9</v>
      </c>
      <c r="BW431" s="82">
        <f t="shared" ca="1" si="337"/>
        <v>-9.9238947216239136E-9</v>
      </c>
      <c r="BX431" s="10">
        <f t="shared" ca="1" si="321"/>
        <v>-1.8548033631158166E-12</v>
      </c>
      <c r="BY431" s="10">
        <f t="shared" ca="1" si="322"/>
        <v>2.9082825106675478E-12</v>
      </c>
      <c r="BZ431" s="10">
        <f t="shared" ca="1" si="323"/>
        <v>-3.4873004742480595E-11</v>
      </c>
      <c r="CA431" s="10">
        <f t="shared" ca="1" si="324"/>
        <v>-2.0135896580454792E-11</v>
      </c>
      <c r="CB431" s="10">
        <v>0</v>
      </c>
      <c r="CC431" s="82">
        <f t="shared" ca="1" si="325"/>
        <v>3.9557677505097659E-13</v>
      </c>
      <c r="CD431" s="82">
        <f t="shared" ca="1" si="326"/>
        <v>3.4581667556186767E-13</v>
      </c>
      <c r="CE431" s="82">
        <f t="shared" ca="1" si="327"/>
        <v>1.9012583720038808E-10</v>
      </c>
      <c r="CF431" s="82">
        <f t="shared" ca="1" si="328"/>
        <v>3.7754577958453508E-11</v>
      </c>
      <c r="CG431" s="82">
        <f t="shared" ca="1" si="338"/>
        <v>2.2862180860945444E-10</v>
      </c>
      <c r="CH431" s="13" t="str">
        <f t="shared" ca="1" si="291"/>
        <v/>
      </c>
      <c r="CI431" s="81">
        <f t="shared" ca="1" si="300"/>
        <v>0.1131775965863165</v>
      </c>
      <c r="CJ431" s="81">
        <f t="shared" ca="1" si="301"/>
        <v>0.13063724757458739</v>
      </c>
      <c r="CK431" s="81">
        <f t="shared" ca="1" si="302"/>
        <v>0.39004625943939081</v>
      </c>
      <c r="CL431" s="81">
        <f t="shared" ca="1" si="303"/>
        <v>0.17284488538116416</v>
      </c>
      <c r="CM431" s="89">
        <f t="shared" ca="1" si="292"/>
        <v>0.80670598898145884</v>
      </c>
    </row>
    <row r="432" spans="1:91" x14ac:dyDescent="0.3">
      <c r="A432">
        <v>367</v>
      </c>
      <c r="B432" s="3">
        <f t="shared" si="305"/>
        <v>1.2083333333333333</v>
      </c>
      <c r="C432" s="3">
        <f t="shared" si="293"/>
        <v>12.233333333333333</v>
      </c>
      <c r="D432" s="4">
        <f t="shared" ca="1" si="329"/>
        <v>432</v>
      </c>
      <c r="E432" s="58">
        <f>(0.5*(COS(B432*2*PI())+1)*('key variables'!$B$4-'key variables'!$B$6)+'key variables'!$B$6)/'key variables'!$B$4</f>
        <v>1</v>
      </c>
      <c r="F432" s="10">
        <f t="shared" ca="1" si="294"/>
        <v>11689222.907461114</v>
      </c>
      <c r="G432" s="10">
        <f t="shared" ca="1" si="295"/>
        <v>13492492.798713122</v>
      </c>
      <c r="H432" s="10">
        <f t="shared" ca="1" si="296"/>
        <v>40309474.521088287</v>
      </c>
      <c r="I432" s="10">
        <f t="shared" ca="1" si="297"/>
        <v>17912154.249750931</v>
      </c>
      <c r="J432" s="10">
        <f t="shared" ca="1" si="330"/>
        <v>83403344.477013454</v>
      </c>
      <c r="K432" s="82">
        <f t="shared" ca="1" si="307"/>
        <v>2249832.832292099</v>
      </c>
      <c r="L432" s="82">
        <f t="shared" ca="1" si="308"/>
        <v>2596909.4377209195</v>
      </c>
      <c r="M432" s="82">
        <f t="shared" ca="1" si="309"/>
        <v>7778311.98309422</v>
      </c>
      <c r="N432" s="82">
        <f t="shared" ca="1" si="310"/>
        <v>3496312.733215793</v>
      </c>
      <c r="O432" s="82">
        <f t="shared" ca="1" si="331"/>
        <v>16121366.986323033</v>
      </c>
      <c r="P432" s="10">
        <f ca="1">IF(IF($A432&gt;='key variables'!$B$26,K432*SUMPRODUCT(Z432:AC432,'control variables'!$O$3:$R$3)/J432+F$65*'key variables'!$B$25/scenario!J$65,K432*SUMPRODUCT(Z432:AC432,'control variables'!$O$7:$R$7)/J432+F$65*'key variables'!$B$25/scenario!J$65)&lt;'key variables'!$B$28,0,IF($A432&gt;='key variables'!$B$26,K432*SUMPRODUCT(Z432:AC432,'control variables'!$O$3:$R$3)/J432+F$65*'key variables'!$B$25/scenario!J$65,K432*SUMPRODUCT(Z432:AC432,'control variables'!$O$7:$R$7)/J432+F$65*'key variables'!$B$25/scenario!J$65))</f>
        <v>4.1448506892606332E-14</v>
      </c>
      <c r="Q432" s="10">
        <f ca="1">IF(IF($A432&gt;='key variables'!$B$26,L432*SUMPRODUCT(Z432:AC432,'control variables'!$O$4:$R$4)/J432+G$65*'key variables'!$B$25/scenario!J$65,L432*SUMPRODUCT(Z432:AC432,'control variables'!$O$7:$R$7)/J432+G$65*'key variables'!$B$25/scenario!J$65)&lt;'key variables'!$B$28,0,IF($A432&gt;='key variables'!$B$26,L432*SUMPRODUCT(Z432:AC432,'control variables'!$O$4:$R$4)/J432+G$65*'key variables'!$B$25/scenario!J$65,L432*SUMPRODUCT(Z432:AC432,'control variables'!$O$7:$R$7)/J432+G$65*'key variables'!$B$25/scenario!J$65))</f>
        <v>4.7842673990667043E-14</v>
      </c>
      <c r="R432" s="10">
        <f ca="1">IF(IF($A432&gt;='key variables'!$B$26,M432*SUMPRODUCT(Z432:AC432,'control variables'!$O$5:$R$5)/J432+H$65*'key variables'!$B$25/scenario!J$65,M432*SUMPRODUCT(Z432:AC432,'control variables'!$O$7:$R$7)/J432+H$65*'key variables'!$B$25/scenario!J$65)&lt;'key variables'!$B$28,0,IF($A432&gt;='key variables'!$B$26,M432*SUMPRODUCT(Z432:AC432,'control variables'!$O$5:$R$5)/J432+H$65*'key variables'!$B$25/scenario!J$65,M432*SUMPRODUCT(Z432:AC432,'control variables'!$O$7:$R$7)/J432+H$65*'key variables'!$B$25/scenario!J$65))</f>
        <v>1.4329927682478839E-13</v>
      </c>
      <c r="S432" s="10">
        <f ca="1">IF(IF($A432&gt;='key variables'!$B$26,N432*SUMPRODUCT(Z432:AC432,'control variables'!$O$6:$R$6)/J432+I$65*'key variables'!$B$25/scenario!J$65,N432*SUMPRODUCT(Z432:AC432,'control variables'!$O$7:$R$7)/J432+I$65*'key variables'!$B$25/scenario!J$65)&lt;'key variables'!$B$28,0,IF($A432&gt;='key variables'!$B$26,N432*SUMPRODUCT(Z432:AC432,'control variables'!$O$6:$R$6)/J432+I$65*'key variables'!$B$25/scenario!J$65,N432*SUMPRODUCT(Z432:AC432,'control variables'!$O$7:$R$7)/J432+I$65*'key variables'!$B$25/scenario!J$65))</f>
        <v>6.4412315591360042E-14</v>
      </c>
      <c r="T432" s="10">
        <f t="shared" ca="1" si="304"/>
        <v>2.9700277329942181E-13</v>
      </c>
      <c r="U432" s="82">
        <f ca="1">SUMPRODUCT(P402:P431,'control variables'!AD$7:AD$36)</f>
        <v>8.7878502491640891E-14</v>
      </c>
      <c r="V432" s="82">
        <f ca="1">SUMPRODUCT(Q402:Q431,'control variables'!AE$7:AE$36)</f>
        <v>1.0143531964587066E-13</v>
      </c>
      <c r="W432" s="82">
        <f ca="1">SUMPRODUCT(R402:R431,'control variables'!AF$7:AF$36)</f>
        <v>3.0382097690819003E-13</v>
      </c>
      <c r="X432" s="82">
        <f ca="1">SUMPRODUCT(S402:S431,'control variables'!AG$7:AG$36)</f>
        <v>1.3656602518527432E-13</v>
      </c>
      <c r="Y432" s="82">
        <f t="shared" ca="1" si="298"/>
        <v>6.2970082423097598E-13</v>
      </c>
      <c r="Z432" s="10">
        <f ca="1">IF($A432&gt;='key variables'!$B$26,SUMPRODUCT(P402:P431,'control variables'!V$7:V$36)*$E432,SUMPRODUCT(P402:P431,'control variables'!Z$7:Z$36)*$E432)</f>
        <v>2.144324424445333E-13</v>
      </c>
      <c r="AA432" s="10">
        <f ca="1">IF($A432&gt;='key variables'!$B$26,SUMPRODUCT(Q402:Q431,'control variables'!W$7:W$36)*$E432,SUMPRODUCT(Q402:Q431,'control variables'!AA$7:AA$36)*$E432)</f>
        <v>2.4751244872288284E-13</v>
      </c>
      <c r="AB432" s="10">
        <f ca="1">IF($A432&gt;='key variables'!$B$26,SUMPRODUCT(R402:R431,'control variables'!X$7:X$36)*$E432,SUMPRODUCT(R402:R431,'control variables'!AB$7:AB$36)*$E432)</f>
        <v>7.4135394091978752E-13</v>
      </c>
      <c r="AC432" s="10">
        <f ca="1">IF($A432&gt;='key variables'!$B$26,SUMPRODUCT(S402:S431,'control variables'!Y$7:Y$36)*$E432,SUMPRODUCT(S402:S431,'control variables'!AC$7:AC$36)*$E432)</f>
        <v>3.3323492668989854E-13</v>
      </c>
      <c r="AD432" s="10">
        <f t="shared" ca="1" si="299"/>
        <v>1.5365337587771021E-12</v>
      </c>
      <c r="AE432" s="82">
        <f ca="1">SUMPRODUCT(P402:P431,'control variables'!AL$7:AL$36)</f>
        <v>2.9196062417054061E-13</v>
      </c>
      <c r="AF432" s="82">
        <f ca="1">SUMPRODUCT(Q402:Q431,'control variables'!AM$7:AM$36)</f>
        <v>3.361195695666914E-13</v>
      </c>
      <c r="AG432" s="82">
        <f ca="1">SUMPRODUCT(R402:R431,'control variables'!AN$7:AN$36)</f>
        <v>9.5836522890464303E-13</v>
      </c>
      <c r="AH432" s="82">
        <f ca="1">SUMPRODUCT(S402:S431,'control variables'!AO$7:AO$36)</f>
        <v>4.1496263786799711E-13</v>
      </c>
      <c r="AI432" s="82">
        <f t="shared" ca="1" si="311"/>
        <v>2.0014080605098723E-12</v>
      </c>
      <c r="AJ432" s="10">
        <f ca="1">SUMPRODUCT(P402:P431,'control variables'!AP$7:AP$36)</f>
        <v>2.7896951196057155E-16</v>
      </c>
      <c r="AK432" s="10">
        <f ca="1">SUMPRODUCT(Q402:Q431,'control variables'!AQ$7:AQ$36)</f>
        <v>8.0501376374343643E-16</v>
      </c>
      <c r="AL432" s="10">
        <f ca="1">SUMPRODUCT(R402:R431,'control variables'!AR$7:AR$36)</f>
        <v>2.8934308362681991E-14</v>
      </c>
      <c r="AM432" s="10">
        <f ca="1">SUMPRODUCT(S402:S431,'control variables'!AS$7:AS$36)</f>
        <v>2.1676380636979455E-14</v>
      </c>
      <c r="AN432" s="10">
        <f t="shared" ca="1" si="332"/>
        <v>5.1694672275365452E-14</v>
      </c>
      <c r="AO432" s="82">
        <f ca="1">SUMPRODUCT(P402:P431,'control variables'!AX$7:AX$36)</f>
        <v>3.7935596358177344E-16</v>
      </c>
      <c r="AP432" s="82">
        <f ca="1">SUMPRODUCT(Q402:Q431,'control variables'!AY$7:AY$36)</f>
        <v>8.7575669440076603E-16</v>
      </c>
      <c r="AQ432" s="82">
        <f ca="1">SUMPRODUCT(R402:R431,'control variables'!AZ$7:AZ$36)</f>
        <v>7.8692487593760805E-15</v>
      </c>
      <c r="AR432" s="82">
        <f ca="1">SUMPRODUCT(S402:S431,'control variables'!BA$7:BA$36)</f>
        <v>5.8953139400185422E-15</v>
      </c>
      <c r="AS432" s="82">
        <f t="shared" ca="1" si="333"/>
        <v>1.5019675357377161E-14</v>
      </c>
      <c r="AT432" s="10">
        <f ca="1">SUMPRODUCT(P402:P431,'control variables'!AT$7:AT$36)</f>
        <v>-3.3479644143382134E-16</v>
      </c>
      <c r="AU432" s="10">
        <f ca="1">SUMPRODUCT(Q402:Q431,'control variables'!AU$7:AU$36)</f>
        <v>3.6318048607862438E-16</v>
      </c>
      <c r="AV432" s="10">
        <f ca="1">SUMPRODUCT(R402:R431,'control variables'!AV$7:AV$36)</f>
        <v>1.5638842770172531E-13</v>
      </c>
      <c r="AW432" s="10">
        <f ca="1">SUMPRODUCT(S402:S431,'control variables'!AW$7:AW$36)</f>
        <v>1.1715970686389401E-13</v>
      </c>
      <c r="AX432" s="10">
        <f t="shared" ca="1" si="312"/>
        <v>2.7357651861026412E-13</v>
      </c>
      <c r="AY432" s="82">
        <f ca="1">SUMPRODUCT(P402:P431,'control variables'!BB$7:BB$36)</f>
        <v>1.2134577742002124E-15</v>
      </c>
      <c r="AZ432" s="82">
        <f ca="1">SUMPRODUCT(Q402:Q431,'control variables'!BC$7:BC$36)</f>
        <v>3.0943151602855426E-15</v>
      </c>
      <c r="BA432" s="82">
        <f ca="1">SUMPRODUCT(R402:R431,'control variables'!BD$7:BD$36)</f>
        <v>2.1661157252829976E-14</v>
      </c>
      <c r="BB432" s="82">
        <f ca="1">SUMPRODUCT(S402:S431,'control variables'!BE$7:BE$36)</f>
        <v>3.0782050740739488E-15</v>
      </c>
      <c r="BC432" s="82">
        <f t="shared" ca="1" si="334"/>
        <v>2.9047135261389678E-14</v>
      </c>
      <c r="BD432" s="10">
        <f ca="1">SUMPRODUCT(P402:P431,'control variables'!BF$7:BF$36)</f>
        <v>2.5384479693501824E-16</v>
      </c>
      <c r="BE432" s="10">
        <f ca="1">SUMPRODUCT(Q402:Q431,'control variables'!BG$7:BG$36)</f>
        <v>2.9300485770105105E-16</v>
      </c>
      <c r="BF432" s="10">
        <f ca="1">SUMPRODUCT(R402:R431,'control variables'!BH$7:BH$36)</f>
        <v>8.776136597820885E-15</v>
      </c>
      <c r="BG432" s="10">
        <f ca="1">SUMPRODUCT(S402:S431,'control variables'!BI$7:BI$36)</f>
        <v>1.9724149791171092E-14</v>
      </c>
      <c r="BH432" s="10">
        <f t="shared" ca="1" si="335"/>
        <v>2.9047136043628045E-14</v>
      </c>
      <c r="BI432" s="82">
        <f t="shared" ca="1" si="313"/>
        <v>2.92839285503307E-13</v>
      </c>
      <c r="BJ432" s="82">
        <f t="shared" ca="1" si="314"/>
        <v>3.395770652130556E-13</v>
      </c>
      <c r="BK432" s="82">
        <f t="shared" ca="1" si="315"/>
        <v>1.1364148138591985E-12</v>
      </c>
      <c r="BL432" s="82">
        <f t="shared" ca="1" si="316"/>
        <v>5.3520054980596505E-13</v>
      </c>
      <c r="BM432" s="82">
        <f t="shared" ca="1" si="306"/>
        <v>2.3040317143815261E-12</v>
      </c>
      <c r="BN432" s="10">
        <f ca="1">BN431+BI432-INDIRECT(ADDRESS(MAX($D432-'key variables'!$B$9*30,34),scenario!BI$4),TRUE)</f>
        <v>9439390.0751690175</v>
      </c>
      <c r="BO432" s="10">
        <f ca="1">BO431+BJ432-INDIRECT(ADDRESS(MAX($D432-'key variables'!$B$9*30,34),scenario!BJ$4),TRUE)</f>
        <v>10895583.360992203</v>
      </c>
      <c r="BP432" s="10">
        <f ca="1">BP431+BK432-INDIRECT(ADDRESS(MAX($D432-'key variables'!$B$9*30,34),scenario!BK$4),TRUE)</f>
        <v>32531162.537994072</v>
      </c>
      <c r="BQ432" s="10">
        <f ca="1">BQ431+BL432-INDIRECT(ADDRESS(MAX($D432-'key variables'!$B$9*30,34),scenario!BL$4),TRUE)</f>
        <v>14415841.516535141</v>
      </c>
      <c r="BR432" s="10">
        <f t="shared" ca="1" si="336"/>
        <v>67281977.490690395</v>
      </c>
      <c r="BS432" s="82">
        <f t="shared" ca="1" si="317"/>
        <v>-2.3418332445892257E-9</v>
      </c>
      <c r="BT432" s="82">
        <f t="shared" ca="1" si="318"/>
        <v>-3.4108249326065669E-10</v>
      </c>
      <c r="BU432" s="82">
        <f t="shared" ca="1" si="319"/>
        <v>-4.2516472516107678E-9</v>
      </c>
      <c r="BV432" s="82">
        <f t="shared" ca="1" si="320"/>
        <v>-2.9913678082403889E-9</v>
      </c>
      <c r="BW432" s="82">
        <f t="shared" ca="1" si="337"/>
        <v>-9.9259307977010402E-9</v>
      </c>
      <c r="BX432" s="10">
        <f t="shared" ca="1" si="321"/>
        <v>-1.85589130972337E-12</v>
      </c>
      <c r="BY432" s="10">
        <f t="shared" ca="1" si="322"/>
        <v>2.9057709473439624E-12</v>
      </c>
      <c r="BZ432" s="10">
        <f t="shared" ca="1" si="323"/>
        <v>-3.489557278757187E-11</v>
      </c>
      <c r="CA432" s="10">
        <f t="shared" ca="1" si="324"/>
        <v>-2.0152803621380017E-11</v>
      </c>
      <c r="CB432" s="10">
        <v>0</v>
      </c>
      <c r="CC432" s="82">
        <f t="shared" ca="1" si="325"/>
        <v>3.958111850407892E-13</v>
      </c>
      <c r="CD432" s="82">
        <f t="shared" ca="1" si="326"/>
        <v>3.4538275214513167E-13</v>
      </c>
      <c r="CE432" s="82">
        <f t="shared" ca="1" si="327"/>
        <v>1.8999051383228965E-10</v>
      </c>
      <c r="CF432" s="82">
        <f t="shared" ca="1" si="328"/>
        <v>3.7653199318286575E-11</v>
      </c>
      <c r="CG432" s="82">
        <f t="shared" ca="1" si="338"/>
        <v>2.2838490708776214E-10</v>
      </c>
      <c r="CH432" s="13" t="str">
        <f t="shared" ca="1" si="291"/>
        <v/>
      </c>
      <c r="CI432" s="81">
        <f t="shared" ca="1" si="300"/>
        <v>0.1131775965863165</v>
      </c>
      <c r="CJ432" s="81">
        <f t="shared" ca="1" si="301"/>
        <v>0.13063724757458739</v>
      </c>
      <c r="CK432" s="81">
        <f t="shared" ca="1" si="302"/>
        <v>0.39004625943939081</v>
      </c>
      <c r="CL432" s="81">
        <f t="shared" ca="1" si="303"/>
        <v>0.17284488538116416</v>
      </c>
      <c r="CM432" s="89">
        <f t="shared" ca="1" si="292"/>
        <v>0.80670598898145884</v>
      </c>
    </row>
    <row r="433" spans="1:91" x14ac:dyDescent="0.3">
      <c r="A433">
        <v>368</v>
      </c>
      <c r="B433" s="3">
        <f t="shared" si="305"/>
        <v>1.211111111111111</v>
      </c>
      <c r="C433" s="3">
        <f t="shared" si="293"/>
        <v>12.266666666666667</v>
      </c>
      <c r="D433" s="4">
        <f t="shared" ca="1" si="329"/>
        <v>433</v>
      </c>
      <c r="E433" s="58">
        <f>(0.5*(COS(B433*2*PI())+1)*('key variables'!$B$4-'key variables'!$B$6)+'key variables'!$B$6)/'key variables'!$B$4</f>
        <v>1</v>
      </c>
      <c r="F433" s="10">
        <f t="shared" ca="1" si="294"/>
        <v>11689222.907461114</v>
      </c>
      <c r="G433" s="10">
        <f t="shared" ca="1" si="295"/>
        <v>13492492.798713122</v>
      </c>
      <c r="H433" s="10">
        <f t="shared" ca="1" si="296"/>
        <v>40309474.521088287</v>
      </c>
      <c r="I433" s="10">
        <f t="shared" ca="1" si="297"/>
        <v>17912154.249750931</v>
      </c>
      <c r="J433" s="10">
        <f t="shared" ca="1" si="330"/>
        <v>83403344.477013454</v>
      </c>
      <c r="K433" s="82">
        <f t="shared" ca="1" si="307"/>
        <v>2249832.832292099</v>
      </c>
      <c r="L433" s="82">
        <f t="shared" ca="1" si="308"/>
        <v>2596909.4377209195</v>
      </c>
      <c r="M433" s="82">
        <f t="shared" ca="1" si="309"/>
        <v>7778311.98309422</v>
      </c>
      <c r="N433" s="82">
        <f t="shared" ca="1" si="310"/>
        <v>3496312.733215793</v>
      </c>
      <c r="O433" s="82">
        <f t="shared" ca="1" si="331"/>
        <v>16121366.986323033</v>
      </c>
      <c r="P433" s="10">
        <f ca="1">IF(IF($A433&gt;='key variables'!$B$26,K433*SUMPRODUCT(Z433:AC433,'control variables'!$O$3:$R$3)/J433+F$65*'key variables'!$B$25/scenario!J$65,K433*SUMPRODUCT(Z433:AC433,'control variables'!$O$7:$R$7)/J433+F$65*'key variables'!$B$25/scenario!J$65)&lt;'key variables'!$B$28,0,IF($A433&gt;='key variables'!$B$26,K433*SUMPRODUCT(Z433:AC433,'control variables'!$O$3:$R$3)/J433+F$65*'key variables'!$B$25/scenario!J$65,K433*SUMPRODUCT(Z433:AC433,'control variables'!$O$7:$R$7)/J433+F$65*'key variables'!$B$25/scenario!J$65))</f>
        <v>3.5664335699934785E-14</v>
      </c>
      <c r="Q433" s="10">
        <f ca="1">IF(IF($A433&gt;='key variables'!$B$26,L433*SUMPRODUCT(Z433:AC433,'control variables'!$O$4:$R$4)/J433+G$65*'key variables'!$B$25/scenario!J$65,L433*SUMPRODUCT(Z433:AC433,'control variables'!$O$7:$R$7)/J433+G$65*'key variables'!$B$25/scenario!J$65)&lt;'key variables'!$B$28,0,IF($A433&gt;='key variables'!$B$26,L433*SUMPRODUCT(Z433:AC433,'control variables'!$O$4:$R$4)/J433+G$65*'key variables'!$B$25/scenario!J$65,L433*SUMPRODUCT(Z433:AC433,'control variables'!$O$7:$R$7)/J433+G$65*'key variables'!$B$25/scenario!J$65))</f>
        <v>4.1166191834284318E-14</v>
      </c>
      <c r="R433" s="10">
        <f ca="1">IF(IF($A433&gt;='key variables'!$B$26,M433*SUMPRODUCT(Z433:AC433,'control variables'!$O$5:$R$5)/J433+H$65*'key variables'!$B$25/scenario!J$65,M433*SUMPRODUCT(Z433:AC433,'control variables'!$O$7:$R$7)/J433+H$65*'key variables'!$B$25/scenario!J$65)&lt;'key variables'!$B$28,0,IF($A433&gt;='key variables'!$B$26,M433*SUMPRODUCT(Z433:AC433,'control variables'!$O$5:$R$5)/J433+H$65*'key variables'!$B$25/scenario!J$65,M433*SUMPRODUCT(Z433:AC433,'control variables'!$O$7:$R$7)/J433+H$65*'key variables'!$B$25/scenario!J$65))</f>
        <v>1.2330175191784268E-13</v>
      </c>
      <c r="S433" s="10">
        <f ca="1">IF(IF($A433&gt;='key variables'!$B$26,N433*SUMPRODUCT(Z433:AC433,'control variables'!$O$6:$R$6)/J433+I$65*'key variables'!$B$25/scenario!J$65,N433*SUMPRODUCT(Z433:AC433,'control variables'!$O$7:$R$7)/J433+I$65*'key variables'!$B$25/scenario!J$65)&lt;'key variables'!$B$28,0,IF($A433&gt;='key variables'!$B$26,N433*SUMPRODUCT(Z433:AC433,'control variables'!$O$6:$R$6)/J433+I$65*'key variables'!$B$25/scenario!J$65,N433*SUMPRODUCT(Z433:AC433,'control variables'!$O$7:$R$7)/J433+I$65*'key variables'!$B$25/scenario!J$65))</f>
        <v>5.5423527134826434E-14</v>
      </c>
      <c r="T433" s="10">
        <f t="shared" ca="1" si="304"/>
        <v>2.5555580658688821E-13</v>
      </c>
      <c r="U433" s="82">
        <f ca="1">SUMPRODUCT(P403:P432,'control variables'!AD$7:AD$36)</f>
        <v>7.5614989504688491E-14</v>
      </c>
      <c r="V433" s="82">
        <f ca="1">SUMPRODUCT(Q403:Q432,'control variables'!AE$7:AE$36)</f>
        <v>8.727994234035581E-14</v>
      </c>
      <c r="W433" s="82">
        <f ca="1">SUMPRODUCT(R403:R432,'control variables'!AF$7:AF$36)</f>
        <v>2.6142252460893098E-13</v>
      </c>
      <c r="X433" s="82">
        <f ca="1">SUMPRODUCT(S403:S432,'control variables'!AG$7:AG$36)</f>
        <v>1.1750813075204376E-13</v>
      </c>
      <c r="Y433" s="82">
        <f t="shared" ca="1" si="298"/>
        <v>5.4182558720601908E-13</v>
      </c>
      <c r="Z433" s="10">
        <f ca="1">IF($A433&gt;='key variables'!$B$26,SUMPRODUCT(P403:P432,'control variables'!V$7:V$36)*$E433,SUMPRODUCT(P403:P432,'control variables'!Z$7:Z$36)*$E433)</f>
        <v>1.8450822926176316E-13</v>
      </c>
      <c r="AA433" s="10">
        <f ca="1">IF($A433&gt;='key variables'!$B$26,SUMPRODUCT(Q403:Q432,'control variables'!W$7:W$36)*$E433,SUMPRODUCT(Q403:Q432,'control variables'!AA$7:AA$36)*$E433)</f>
        <v>2.1297189508026479E-13</v>
      </c>
      <c r="AB433" s="10">
        <f ca="1">IF($A433&gt;='key variables'!$B$26,SUMPRODUCT(R403:R432,'control variables'!X$7:X$36)*$E433,SUMPRODUCT(R403:R432,'control variables'!AB$7:AB$36)*$E433)</f>
        <v>6.3789742510964421E-13</v>
      </c>
      <c r="AC433" s="10">
        <f ca="1">IF($A433&gt;='key variables'!$B$26,SUMPRODUCT(S403:S432,'control variables'!Y$7:Y$36)*$E433,SUMPRODUCT(S403:S432,'control variables'!AC$7:AC$36)*$E433)</f>
        <v>2.8673173495018464E-13</v>
      </c>
      <c r="AD433" s="10">
        <f t="shared" ca="1" si="299"/>
        <v>1.3221092844018567E-12</v>
      </c>
      <c r="AE433" s="82">
        <f ca="1">SUMPRODUCT(P403:P432,'control variables'!AL$7:AL$36)</f>
        <v>2.5121729326848366E-13</v>
      </c>
      <c r="AF433" s="82">
        <f ca="1">SUMPRODUCT(Q403:Q432,'control variables'!AM$7:AM$36)</f>
        <v>2.8921382368257071E-13</v>
      </c>
      <c r="AG433" s="82">
        <f ca="1">SUMPRODUCT(R403:R432,'control variables'!AN$7:AN$36)</f>
        <v>8.2462462002212736E-13</v>
      </c>
      <c r="AH433" s="82">
        <f ca="1">SUMPRODUCT(S403:S432,'control variables'!AO$7:AO$36)</f>
        <v>3.5705428082608824E-13</v>
      </c>
      <c r="AI433" s="82">
        <f t="shared" ca="1" si="311"/>
        <v>1.7221100177992702E-12</v>
      </c>
      <c r="AJ433" s="10">
        <f ca="1">SUMPRODUCT(P403:P432,'control variables'!AP$7:AP$36)</f>
        <v>2.4003910081459568E-16</v>
      </c>
      <c r="AK433" s="10">
        <f ca="1">SUMPRODUCT(Q403:Q432,'control variables'!AQ$7:AQ$36)</f>
        <v>6.9267347042446312E-16</v>
      </c>
      <c r="AL433" s="10">
        <f ca="1">SUMPRODUCT(R403:R432,'control variables'!AR$7:AR$36)</f>
        <v>2.4896503253201567E-14</v>
      </c>
      <c r="AM433" s="10">
        <f ca="1">SUMPRODUCT(S403:S432,'control variables'!AS$7:AS$36)</f>
        <v>1.8651424954820359E-14</v>
      </c>
      <c r="AN433" s="10">
        <f t="shared" ca="1" si="332"/>
        <v>4.4480640779260987E-14</v>
      </c>
      <c r="AO433" s="82">
        <f ca="1">SUMPRODUCT(P403:P432,'control variables'!AX$7:AX$36)</f>
        <v>3.2641654547430796E-16</v>
      </c>
      <c r="AP433" s="82">
        <f ca="1">SUMPRODUCT(Q403:Q432,'control variables'!AY$7:AY$36)</f>
        <v>7.5354417039677677E-16</v>
      </c>
      <c r="AQ433" s="82">
        <f ca="1">SUMPRODUCT(R403:R432,'control variables'!AZ$7:AZ$36)</f>
        <v>6.7710890090168012E-15</v>
      </c>
      <c r="AR433" s="82">
        <f ca="1">SUMPRODUCT(S403:S432,'control variables'!BA$7:BA$36)</f>
        <v>5.0726183203195615E-15</v>
      </c>
      <c r="AS433" s="82">
        <f t="shared" ca="1" si="333"/>
        <v>1.2923668045207447E-14</v>
      </c>
      <c r="AT433" s="10">
        <f ca="1">SUMPRODUCT(P403:P432,'control variables'!AT$7:AT$36)</f>
        <v>-2.8807533910393506E-16</v>
      </c>
      <c r="AU433" s="10">
        <f ca="1">SUMPRODUCT(Q403:Q432,'control variables'!AU$7:AU$36)</f>
        <v>3.1249836836665546E-16</v>
      </c>
      <c r="AV433" s="10">
        <f ca="1">SUMPRODUCT(R403:R432,'control variables'!AV$7:AV$36)</f>
        <v>1.3456430166690118E-13</v>
      </c>
      <c r="AW433" s="10">
        <f ca="1">SUMPRODUCT(S403:S432,'control variables'!AW$7:AW$36)</f>
        <v>1.0080997916104007E-13</v>
      </c>
      <c r="AX433" s="10">
        <f t="shared" ca="1" si="312"/>
        <v>2.3539870385720398E-13</v>
      </c>
      <c r="AY433" s="82">
        <f ca="1">SUMPRODUCT(P403:P432,'control variables'!BB$7:BB$36)</f>
        <v>1.0441188033359992E-15</v>
      </c>
      <c r="AZ433" s="82">
        <f ca="1">SUMPRODUCT(Q403:Q432,'control variables'!BC$7:BC$36)</f>
        <v>2.662501086559206E-15</v>
      </c>
      <c r="BA433" s="82">
        <f ca="1">SUMPRODUCT(R403:R432,'control variables'!BD$7:BD$36)</f>
        <v>1.8638326005702538E-14</v>
      </c>
      <c r="BB433" s="82">
        <f ca="1">SUMPRODUCT(S403:S432,'control variables'!BE$7:BE$36)</f>
        <v>2.6486391753377998E-15</v>
      </c>
      <c r="BC433" s="82">
        <f t="shared" ca="1" si="334"/>
        <v>2.4993585070935544E-14</v>
      </c>
      <c r="BD433" s="10">
        <f ca="1">SUMPRODUCT(P403:P432,'control variables'!BF$7:BF$36)</f>
        <v>2.1842055920202993E-16</v>
      </c>
      <c r="BE433" s="10">
        <f ca="1">SUMPRODUCT(Q403:Q432,'control variables'!BG$7:BG$36)</f>
        <v>2.5211580320221297E-16</v>
      </c>
      <c r="BF433" s="10">
        <f ca="1">SUMPRODUCT(R403:R432,'control variables'!BH$7:BH$36)</f>
        <v>7.5514199482297961E-15</v>
      </c>
      <c r="BG433" s="10">
        <f ca="1">SUMPRODUCT(S403:S432,'control variables'!BI$7:BI$36)</f>
        <v>1.69716294333779E-14</v>
      </c>
      <c r="BH433" s="10">
        <f t="shared" ca="1" si="335"/>
        <v>2.4993585744011939E-14</v>
      </c>
      <c r="BI433" s="82">
        <f t="shared" ca="1" si="313"/>
        <v>2.5197333673271571E-13</v>
      </c>
      <c r="BJ433" s="82">
        <f t="shared" ca="1" si="314"/>
        <v>2.9218882313749659E-13</v>
      </c>
      <c r="BK433" s="82">
        <f t="shared" ca="1" si="315"/>
        <v>9.7782724769473095E-13</v>
      </c>
      <c r="BL433" s="82">
        <f t="shared" ca="1" si="316"/>
        <v>4.6051289916246618E-13</v>
      </c>
      <c r="BM433" s="82">
        <f t="shared" ca="1" si="306"/>
        <v>1.9825023067274092E-12</v>
      </c>
      <c r="BN433" s="10">
        <f ca="1">BN432+BI433-INDIRECT(ADDRESS(MAX($D433-'key variables'!$B$9*30,34),scenario!BI$4),TRUE)</f>
        <v>9439390.0751690175</v>
      </c>
      <c r="BO433" s="10">
        <f ca="1">BO432+BJ433-INDIRECT(ADDRESS(MAX($D433-'key variables'!$B$9*30,34),scenario!BJ$4),TRUE)</f>
        <v>10895583.360992203</v>
      </c>
      <c r="BP433" s="10">
        <f ca="1">BP432+BK433-INDIRECT(ADDRESS(MAX($D433-'key variables'!$B$9*30,34),scenario!BK$4),TRUE)</f>
        <v>32531162.537994072</v>
      </c>
      <c r="BQ433" s="10">
        <f ca="1">BQ432+BL433-INDIRECT(ADDRESS(MAX($D433-'key variables'!$B$9*30,34),scenario!BL$4),TRUE)</f>
        <v>14415841.516535141</v>
      </c>
      <c r="BR433" s="10">
        <f t="shared" ca="1" si="336"/>
        <v>67281977.490690395</v>
      </c>
      <c r="BS433" s="82">
        <f t="shared" ca="1" si="317"/>
        <v>-2.3420497720108175E-9</v>
      </c>
      <c r="BT433" s="82">
        <f t="shared" ca="1" si="318"/>
        <v>-3.4133376800776309E-10</v>
      </c>
      <c r="BU433" s="82">
        <f t="shared" ca="1" si="319"/>
        <v>-4.2525093285264931E-9</v>
      </c>
      <c r="BV433" s="82">
        <f t="shared" ca="1" si="320"/>
        <v>-2.9917898692418498E-9</v>
      </c>
      <c r="BW433" s="82">
        <f t="shared" ca="1" si="337"/>
        <v>-9.9276827377869233E-9</v>
      </c>
      <c r="BX433" s="10">
        <f t="shared" ca="1" si="321"/>
        <v>-1.8568274325404339E-12</v>
      </c>
      <c r="BY433" s="10">
        <f t="shared" ca="1" si="322"/>
        <v>2.903609874624598E-12</v>
      </c>
      <c r="BZ433" s="10">
        <f t="shared" ca="1" si="323"/>
        <v>-3.4914991444516784E-11</v>
      </c>
      <c r="CA433" s="10">
        <f t="shared" ca="1" si="324"/>
        <v>-2.0167351271668414E-11</v>
      </c>
      <c r="CB433" s="10">
        <v>0</v>
      </c>
      <c r="CC433" s="82">
        <f t="shared" ca="1" si="325"/>
        <v>3.9601288293523342E-13</v>
      </c>
      <c r="CD433" s="82">
        <f t="shared" ca="1" si="326"/>
        <v>3.450093830767927E-13</v>
      </c>
      <c r="CE433" s="82">
        <f t="shared" ca="1" si="327"/>
        <v>1.8987407494486693E-10</v>
      </c>
      <c r="CF433" s="82">
        <f t="shared" ca="1" si="328"/>
        <v>3.7565968145760034E-11</v>
      </c>
      <c r="CG433" s="82">
        <f t="shared" ca="1" si="338"/>
        <v>2.2818106535663899E-10</v>
      </c>
      <c r="CH433" s="13" t="str">
        <f t="shared" ca="1" si="291"/>
        <v/>
      </c>
      <c r="CI433" s="81">
        <f t="shared" ca="1" si="300"/>
        <v>0.1131775965863165</v>
      </c>
      <c r="CJ433" s="81">
        <f t="shared" ca="1" si="301"/>
        <v>0.13063724757458739</v>
      </c>
      <c r="CK433" s="81">
        <f t="shared" ca="1" si="302"/>
        <v>0.39004625943939081</v>
      </c>
      <c r="CL433" s="81">
        <f t="shared" ca="1" si="303"/>
        <v>0.17284488538116416</v>
      </c>
      <c r="CM433" s="89">
        <f t="shared" ca="1" si="292"/>
        <v>0.80670598898145884</v>
      </c>
    </row>
    <row r="434" spans="1:91" x14ac:dyDescent="0.3">
      <c r="A434">
        <v>369</v>
      </c>
      <c r="B434" s="3">
        <f t="shared" si="305"/>
        <v>1.2138888888888888</v>
      </c>
      <c r="C434" s="3">
        <f t="shared" si="293"/>
        <v>12.3</v>
      </c>
      <c r="D434" s="4">
        <f t="shared" ca="1" si="329"/>
        <v>434</v>
      </c>
      <c r="E434" s="58">
        <f>(0.5*(COS(B434*2*PI())+1)*('key variables'!$B$4-'key variables'!$B$6)+'key variables'!$B$6)/'key variables'!$B$4</f>
        <v>1</v>
      </c>
      <c r="F434" s="10">
        <f t="shared" ca="1" si="294"/>
        <v>11689222.907461114</v>
      </c>
      <c r="G434" s="10">
        <f t="shared" ca="1" si="295"/>
        <v>13492492.798713122</v>
      </c>
      <c r="H434" s="10">
        <f t="shared" ca="1" si="296"/>
        <v>40309474.521088287</v>
      </c>
      <c r="I434" s="10">
        <f t="shared" ca="1" si="297"/>
        <v>17912154.249750931</v>
      </c>
      <c r="J434" s="10">
        <f t="shared" ca="1" si="330"/>
        <v>83403344.477013454</v>
      </c>
      <c r="K434" s="82">
        <f t="shared" ca="1" si="307"/>
        <v>2249832.832292099</v>
      </c>
      <c r="L434" s="82">
        <f t="shared" ca="1" si="308"/>
        <v>2596909.4377209195</v>
      </c>
      <c r="M434" s="82">
        <f t="shared" ca="1" si="309"/>
        <v>7778311.98309422</v>
      </c>
      <c r="N434" s="82">
        <f t="shared" ca="1" si="310"/>
        <v>3496312.733215793</v>
      </c>
      <c r="O434" s="82">
        <f t="shared" ca="1" si="331"/>
        <v>16121366.986323033</v>
      </c>
      <c r="P434" s="10">
        <f ca="1">IF(IF($A434&gt;='key variables'!$B$26,K434*SUMPRODUCT(Z434:AC434,'control variables'!$O$3:$R$3)/J434+F$65*'key variables'!$B$25/scenario!J$65,K434*SUMPRODUCT(Z434:AC434,'control variables'!$O$7:$R$7)/J434+F$65*'key variables'!$B$25/scenario!J$65)&lt;'key variables'!$B$28,0,IF($A434&gt;='key variables'!$B$26,K434*SUMPRODUCT(Z434:AC434,'control variables'!$O$3:$R$3)/J434+F$65*'key variables'!$B$25/scenario!J$65,K434*SUMPRODUCT(Z434:AC434,'control variables'!$O$7:$R$7)/J434+F$65*'key variables'!$B$25/scenario!J$65))</f>
        <v>3.0687350070613398E-14</v>
      </c>
      <c r="Q434" s="10">
        <f ca="1">IF(IF($A434&gt;='key variables'!$B$26,L434*SUMPRODUCT(Z434:AC434,'control variables'!$O$4:$R$4)/J434+G$65*'key variables'!$B$25/scenario!J$65,L434*SUMPRODUCT(Z434:AC434,'control variables'!$O$7:$R$7)/J434+G$65*'key variables'!$B$25/scenario!J$65)&lt;'key variables'!$B$28,0,IF($A434&gt;='key variables'!$B$26,L434*SUMPRODUCT(Z434:AC434,'control variables'!$O$4:$R$4)/J434+G$65*'key variables'!$B$25/scenario!J$65,L434*SUMPRODUCT(Z434:AC434,'control variables'!$O$7:$R$7)/J434+G$65*'key variables'!$B$25/scenario!J$65))</f>
        <v>3.5421417926340888E-14</v>
      </c>
      <c r="R434" s="10">
        <f ca="1">IF(IF($A434&gt;='key variables'!$B$26,M434*SUMPRODUCT(Z434:AC434,'control variables'!$O$5:$R$5)/J434+H$65*'key variables'!$B$25/scenario!J$65,M434*SUMPRODUCT(Z434:AC434,'control variables'!$O$7:$R$7)/J434+H$65*'key variables'!$B$25/scenario!J$65)&lt;'key variables'!$B$28,0,IF($A434&gt;='key variables'!$B$26,M434*SUMPRODUCT(Z434:AC434,'control variables'!$O$5:$R$5)/J434+H$65*'key variables'!$B$25/scenario!J$65,M434*SUMPRODUCT(Z434:AC434,'control variables'!$O$7:$R$7)/J434+H$65*'key variables'!$B$25/scenario!J$65))</f>
        <v>1.0609489707752173E-13</v>
      </c>
      <c r="S434" s="10">
        <f ca="1">IF(IF($A434&gt;='key variables'!$B$26,N434*SUMPRODUCT(Z434:AC434,'control variables'!$O$6:$R$6)/J434+I$65*'key variables'!$B$25/scenario!J$65,N434*SUMPRODUCT(Z434:AC434,'control variables'!$O$7:$R$7)/J434+I$65*'key variables'!$B$25/scenario!J$65)&lt;'key variables'!$B$28,0,IF($A434&gt;='key variables'!$B$26,N434*SUMPRODUCT(Z434:AC434,'control variables'!$O$6:$R$6)/J434+I$65*'key variables'!$B$25/scenario!J$65,N434*SUMPRODUCT(Z434:AC434,'control variables'!$O$7:$R$7)/J434+I$65*'key variables'!$B$25/scenario!J$65))</f>
        <v>4.7689131059229843E-14</v>
      </c>
      <c r="T434" s="10">
        <f t="shared" ca="1" si="304"/>
        <v>2.1989279613370585E-13</v>
      </c>
      <c r="U434" s="82">
        <f ca="1">SUMPRODUCT(P404:P433,'control variables'!AD$7:AD$36)</f>
        <v>6.5062859239528083E-14</v>
      </c>
      <c r="V434" s="82">
        <f ca="1">SUMPRODUCT(Q404:Q433,'control variables'!AE$7:AE$36)</f>
        <v>7.5099958885434909E-14</v>
      </c>
      <c r="W434" s="82">
        <f ca="1">SUMPRODUCT(R404:R433,'control variables'!AF$7:AF$36)</f>
        <v>2.2494080911851892E-13</v>
      </c>
      <c r="X434" s="82">
        <f ca="1">SUMPRODUCT(S404:S433,'control variables'!AG$7:AG$36)</f>
        <v>1.011097802261314E-13</v>
      </c>
      <c r="Y434" s="82">
        <f t="shared" ca="1" si="298"/>
        <v>4.6621340746961333E-13</v>
      </c>
      <c r="Z434" s="10">
        <f ca="1">IF($A434&gt;='key variables'!$B$26,SUMPRODUCT(P404:P433,'control variables'!V$7:V$36)*$E434,SUMPRODUCT(P404:P433,'control variables'!Z$7:Z$36)*$E434)</f>
        <v>1.5875996317169797E-13</v>
      </c>
      <c r="AA434" s="10">
        <f ca="1">IF($A434&gt;='key variables'!$B$26,SUMPRODUCT(Q404:Q433,'control variables'!W$7:W$36)*$E434,SUMPRODUCT(Q404:Q433,'control variables'!AA$7:AA$36)*$E434)</f>
        <v>1.8325150241174919E-13</v>
      </c>
      <c r="AB434" s="10">
        <f ca="1">IF($A434&gt;='key variables'!$B$26,SUMPRODUCT(R404:R433,'control variables'!X$7:X$36)*$E434,SUMPRODUCT(R404:R433,'control variables'!AB$7:AB$36)*$E434)</f>
        <v>5.4887834609291036E-13</v>
      </c>
      <c r="AC434" s="10">
        <f ca="1">IF($A434&gt;='key variables'!$B$26,SUMPRODUCT(S404:S433,'control variables'!Y$7:Y$36)*$E434,SUMPRODUCT(S404:S433,'control variables'!AC$7:AC$36)*$E434)</f>
        <v>2.4671809958279239E-13</v>
      </c>
      <c r="AD434" s="10">
        <f t="shared" ca="1" si="299"/>
        <v>1.13760791125915E-12</v>
      </c>
      <c r="AE434" s="82">
        <f ca="1">SUMPRODUCT(P404:P433,'control variables'!AL$7:AL$36)</f>
        <v>2.1615972570424203E-13</v>
      </c>
      <c r="AF434" s="82">
        <f ca="1">SUMPRODUCT(Q404:Q433,'control variables'!AM$7:AM$36)</f>
        <v>2.4885381091295461E-13</v>
      </c>
      <c r="AG434" s="82">
        <f ca="1">SUMPRODUCT(R404:R433,'control variables'!AN$7:AN$36)</f>
        <v>7.0954761654264741E-13</v>
      </c>
      <c r="AH434" s="82">
        <f ca="1">SUMPRODUCT(S404:S433,'control variables'!AO$7:AO$36)</f>
        <v>3.0722707979504885E-13</v>
      </c>
      <c r="AI434" s="82">
        <f t="shared" ca="1" si="311"/>
        <v>1.481788232954893E-12</v>
      </c>
      <c r="AJ434" s="10">
        <f ca="1">SUMPRODUCT(P404:P433,'control variables'!AP$7:AP$36)</f>
        <v>2.0654145865238217E-16</v>
      </c>
      <c r="AK434" s="10">
        <f ca="1">SUMPRODUCT(Q404:Q433,'control variables'!AQ$7:AQ$36)</f>
        <v>5.9601035192086973E-16</v>
      </c>
      <c r="AL434" s="10">
        <f ca="1">SUMPRODUCT(R404:R433,'control variables'!AR$7:AR$36)</f>
        <v>2.1422176969542116E-14</v>
      </c>
      <c r="AM434" s="10">
        <f ca="1">SUMPRODUCT(S404:S433,'control variables'!AS$7:AS$36)</f>
        <v>1.6048604177573215E-14</v>
      </c>
      <c r="AN434" s="10">
        <f t="shared" ca="1" si="332"/>
        <v>3.8273332957688584E-14</v>
      </c>
      <c r="AO434" s="82">
        <f ca="1">SUMPRODUCT(P404:P433,'control variables'!AX$7:AX$36)</f>
        <v>2.8086486410648896E-16</v>
      </c>
      <c r="AP434" s="82">
        <f ca="1">SUMPRODUCT(Q404:Q433,'control variables'!AY$7:AY$36)</f>
        <v>6.4838649863533346E-16</v>
      </c>
      <c r="AQ434" s="82">
        <f ca="1">SUMPRODUCT(R404:R433,'control variables'!AZ$7:AZ$36)</f>
        <v>5.82617830112454E-15</v>
      </c>
      <c r="AR434" s="82">
        <f ca="1">SUMPRODUCT(S404:S433,'control variables'!BA$7:BA$36)</f>
        <v>4.3647305106130973E-15</v>
      </c>
      <c r="AS434" s="82">
        <f t="shared" ca="1" si="333"/>
        <v>1.112016017447946E-14</v>
      </c>
      <c r="AT434" s="10">
        <f ca="1">SUMPRODUCT(P404:P433,'control variables'!AT$7:AT$36)</f>
        <v>-2.4787420273775869E-16</v>
      </c>
      <c r="AU434" s="10">
        <f ca="1">SUMPRODUCT(Q404:Q433,'control variables'!AU$7:AU$36)</f>
        <v>2.6888897937837066E-16</v>
      </c>
      <c r="AV434" s="10">
        <f ca="1">SUMPRODUCT(R404:R433,'control variables'!AV$7:AV$36)</f>
        <v>1.1578574929877E-13</v>
      </c>
      <c r="AW434" s="10">
        <f ca="1">SUMPRODUCT(S404:S433,'control variables'!AW$7:AW$36)</f>
        <v>8.6741868603814618E-14</v>
      </c>
      <c r="AX434" s="10">
        <f t="shared" ca="1" si="312"/>
        <v>2.0254863267922524E-13</v>
      </c>
      <c r="AY434" s="82">
        <f ca="1">SUMPRODUCT(P404:P433,'control variables'!BB$7:BB$36)</f>
        <v>8.984112168207394E-16</v>
      </c>
      <c r="AZ434" s="82">
        <f ca="1">SUMPRODUCT(Q404:Q433,'control variables'!BC$7:BC$36)</f>
        <v>2.2909470007815202E-15</v>
      </c>
      <c r="BA434" s="82">
        <f ca="1">SUMPRODUCT(R404:R433,'control variables'!BD$7:BD$36)</f>
        <v>1.6037333196935368E-14</v>
      </c>
      <c r="BB434" s="82">
        <f ca="1">SUMPRODUCT(S404:S433,'control variables'!BE$7:BE$36)</f>
        <v>2.2790195299917069E-15</v>
      </c>
      <c r="BC434" s="82">
        <f t="shared" ca="1" si="334"/>
        <v>2.1505710944529334E-14</v>
      </c>
      <c r="BD434" s="10">
        <f ca="1">SUMPRODUCT(P404:P433,'control variables'!BF$7:BF$36)</f>
        <v>1.8793980124138654E-16</v>
      </c>
      <c r="BE434" s="10">
        <f ca="1">SUMPRODUCT(Q404:Q433,'control variables'!BG$7:BG$36)</f>
        <v>2.1693284788182195E-16</v>
      </c>
      <c r="BF434" s="10">
        <f ca="1">SUMPRODUCT(R404:R433,'control variables'!BH$7:BH$36)</f>
        <v>6.4976134542712026E-15</v>
      </c>
      <c r="BG434" s="10">
        <f ca="1">SUMPRODUCT(S404:S433,'control variables'!BI$7:BI$36)</f>
        <v>1.4603225420282985E-14</v>
      </c>
      <c r="BH434" s="10">
        <f t="shared" ca="1" si="335"/>
        <v>2.1505711523677395E-14</v>
      </c>
      <c r="BI434" s="82">
        <f t="shared" ca="1" si="313"/>
        <v>2.1681026271832503E-13</v>
      </c>
      <c r="BJ434" s="82">
        <f t="shared" ca="1" si="314"/>
        <v>2.5141364689311449E-13</v>
      </c>
      <c r="BK434" s="82">
        <f t="shared" ca="1" si="315"/>
        <v>8.4137069903835274E-13</v>
      </c>
      <c r="BL434" s="82">
        <f t="shared" ca="1" si="316"/>
        <v>3.9624796792885516E-13</v>
      </c>
      <c r="BM434" s="82">
        <f t="shared" ca="1" si="306"/>
        <v>1.7058425765786473E-12</v>
      </c>
      <c r="BN434" s="10">
        <f ca="1">BN433+BI434-INDIRECT(ADDRESS(MAX($D434-'key variables'!$B$9*30,34),scenario!BI$4),TRUE)</f>
        <v>9439390.0751690175</v>
      </c>
      <c r="BO434" s="10">
        <f ca="1">BO433+BJ434-INDIRECT(ADDRESS(MAX($D434-'key variables'!$B$9*30,34),scenario!BJ$4),TRUE)</f>
        <v>10895583.360992203</v>
      </c>
      <c r="BP434" s="10">
        <f ca="1">BP433+BK434-INDIRECT(ADDRESS(MAX($D434-'key variables'!$B$9*30,34),scenario!BK$4),TRUE)</f>
        <v>32531162.537994072</v>
      </c>
      <c r="BQ434" s="10">
        <f ca="1">BQ433+BL434-INDIRECT(ADDRESS(MAX($D434-'key variables'!$B$9*30,34),scenario!BL$4),TRUE)</f>
        <v>14415841.516535141</v>
      </c>
      <c r="BR434" s="10">
        <f t="shared" ca="1" si="336"/>
        <v>67281977.490690395</v>
      </c>
      <c r="BS434" s="82">
        <f t="shared" ca="1" si="317"/>
        <v>-2.3422360828632665E-9</v>
      </c>
      <c r="BT434" s="82">
        <f t="shared" ca="1" si="318"/>
        <v>-3.4154997716957777E-10</v>
      </c>
      <c r="BU434" s="82">
        <f t="shared" ca="1" si="319"/>
        <v>-4.253251101941909E-9</v>
      </c>
      <c r="BV434" s="82">
        <f t="shared" ca="1" si="320"/>
        <v>-2.9921530313041395E-9</v>
      </c>
      <c r="BW434" s="82">
        <f t="shared" ca="1" si="337"/>
        <v>-9.929190193278893E-9</v>
      </c>
      <c r="BX434" s="10">
        <f t="shared" ca="1" si="321"/>
        <v>-1.8576329186943894E-12</v>
      </c>
      <c r="BY434" s="10">
        <f t="shared" ca="1" si="322"/>
        <v>2.9017503812745701E-12</v>
      </c>
      <c r="BZ434" s="10">
        <f t="shared" ca="1" si="323"/>
        <v>-3.4931700212866867E-11</v>
      </c>
      <c r="CA434" s="10">
        <f t="shared" ca="1" si="324"/>
        <v>-2.0179868786108077E-11</v>
      </c>
      <c r="CB434" s="10">
        <v>0</v>
      </c>
      <c r="CC434" s="82">
        <f t="shared" ca="1" si="325"/>
        <v>3.9618643373251706E-13</v>
      </c>
      <c r="CD434" s="82">
        <f t="shared" ca="1" si="326"/>
        <v>3.4468811795069987E-13</v>
      </c>
      <c r="CE434" s="82">
        <f t="shared" ca="1" si="327"/>
        <v>1.8977388519423658E-10</v>
      </c>
      <c r="CF434" s="82">
        <f t="shared" ca="1" si="328"/>
        <v>3.7490910150823182E-11</v>
      </c>
      <c r="CG434" s="82">
        <f t="shared" ca="1" si="338"/>
        <v>2.2800566989674298E-10</v>
      </c>
      <c r="CH434" s="13" t="str">
        <f t="shared" ca="1" si="291"/>
        <v/>
      </c>
      <c r="CI434" s="81">
        <f t="shared" ca="1" si="300"/>
        <v>0.1131775965863165</v>
      </c>
      <c r="CJ434" s="81">
        <f t="shared" ca="1" si="301"/>
        <v>0.13063724757458739</v>
      </c>
      <c r="CK434" s="81">
        <f t="shared" ca="1" si="302"/>
        <v>0.39004625943939081</v>
      </c>
      <c r="CL434" s="81">
        <f t="shared" ca="1" si="303"/>
        <v>0.17284488538116416</v>
      </c>
      <c r="CM434" s="89">
        <f t="shared" ca="1" si="292"/>
        <v>0.80670598898145884</v>
      </c>
    </row>
    <row r="435" spans="1:91" x14ac:dyDescent="0.3">
      <c r="A435">
        <v>370</v>
      </c>
      <c r="B435" s="3">
        <f t="shared" si="305"/>
        <v>1.2166666666666666</v>
      </c>
      <c r="C435" s="3">
        <f t="shared" si="293"/>
        <v>12.333333333333334</v>
      </c>
      <c r="D435" s="4">
        <f t="shared" ca="1" si="329"/>
        <v>435</v>
      </c>
      <c r="E435" s="58">
        <f>(0.5*(COS(B435*2*PI())+1)*('key variables'!$B$4-'key variables'!$B$6)+'key variables'!$B$6)/'key variables'!$B$4</f>
        <v>1</v>
      </c>
      <c r="F435" s="10">
        <f t="shared" ca="1" si="294"/>
        <v>11689222.907461114</v>
      </c>
      <c r="G435" s="10">
        <f t="shared" ca="1" si="295"/>
        <v>13492492.798713122</v>
      </c>
      <c r="H435" s="10">
        <f t="shared" ca="1" si="296"/>
        <v>40309474.521088287</v>
      </c>
      <c r="I435" s="10">
        <f t="shared" ca="1" si="297"/>
        <v>17912154.249750931</v>
      </c>
      <c r="J435" s="10">
        <f t="shared" ca="1" si="330"/>
        <v>83403344.477013454</v>
      </c>
      <c r="K435" s="82">
        <f t="shared" ca="1" si="307"/>
        <v>2249832.832292099</v>
      </c>
      <c r="L435" s="82">
        <f t="shared" ca="1" si="308"/>
        <v>2596909.4377209195</v>
      </c>
      <c r="M435" s="82">
        <f t="shared" ca="1" si="309"/>
        <v>7778311.98309422</v>
      </c>
      <c r="N435" s="82">
        <f t="shared" ca="1" si="310"/>
        <v>3496312.733215793</v>
      </c>
      <c r="O435" s="82">
        <f t="shared" ca="1" si="331"/>
        <v>16121366.986323033</v>
      </c>
      <c r="P435" s="10">
        <f ca="1">IF(IF($A435&gt;='key variables'!$B$26,K435*SUMPRODUCT(Z435:AC435,'control variables'!$O$3:$R$3)/J435+F$65*'key variables'!$B$25/scenario!J$65,K435*SUMPRODUCT(Z435:AC435,'control variables'!$O$7:$R$7)/J435+F$65*'key variables'!$B$25/scenario!J$65)&lt;'key variables'!$B$28,0,IF($A435&gt;='key variables'!$B$26,K435*SUMPRODUCT(Z435:AC435,'control variables'!$O$3:$R$3)/J435+F$65*'key variables'!$B$25/scenario!J$65,K435*SUMPRODUCT(Z435:AC435,'control variables'!$O$7:$R$7)/J435+F$65*'key variables'!$B$25/scenario!J$65))</f>
        <v>2.6404906635008432E-14</v>
      </c>
      <c r="Q435" s="10">
        <f ca="1">IF(IF($A435&gt;='key variables'!$B$26,L435*SUMPRODUCT(Z435:AC435,'control variables'!$O$4:$R$4)/J435+G$65*'key variables'!$B$25/scenario!J$65,L435*SUMPRODUCT(Z435:AC435,'control variables'!$O$7:$R$7)/J435+G$65*'key variables'!$B$25/scenario!J$65)&lt;'key variables'!$B$28,0,IF($A435&gt;='key variables'!$B$26,L435*SUMPRODUCT(Z435:AC435,'control variables'!$O$4:$R$4)/J435+G$65*'key variables'!$B$25/scenario!J$65,L435*SUMPRODUCT(Z435:AC435,'control variables'!$O$7:$R$7)/J435+G$65*'key variables'!$B$25/scenario!J$65))</f>
        <v>3.0478331660194407E-14</v>
      </c>
      <c r="R435" s="10">
        <f ca="1">IF(IF($A435&gt;='key variables'!$B$26,M435*SUMPRODUCT(Z435:AC435,'control variables'!$O$5:$R$5)/J435+H$65*'key variables'!$B$25/scenario!J$65,M435*SUMPRODUCT(Z435:AC435,'control variables'!$O$7:$R$7)/J435+H$65*'key variables'!$B$25/scenario!J$65)&lt;'key variables'!$B$28,0,IF($A435&gt;='key variables'!$B$26,M435*SUMPRODUCT(Z435:AC435,'control variables'!$O$5:$R$5)/J435+H$65*'key variables'!$B$25/scenario!J$65,M435*SUMPRODUCT(Z435:AC435,'control variables'!$O$7:$R$7)/J435+H$65*'key variables'!$B$25/scenario!J$65))</f>
        <v>9.1289272137755284E-14</v>
      </c>
      <c r="S435" s="10">
        <f ca="1">IF(IF($A435&gt;='key variables'!$B$26,N435*SUMPRODUCT(Z435:AC435,'control variables'!$O$6:$R$6)/J435+I$65*'key variables'!$B$25/scenario!J$65,N435*SUMPRODUCT(Z435:AC435,'control variables'!$O$7:$R$7)/J435+I$65*'key variables'!$B$25/scenario!J$65)&lt;'key variables'!$B$28,0,IF($A435&gt;='key variables'!$B$26,N435*SUMPRODUCT(Z435:AC435,'control variables'!$O$6:$R$6)/J435+I$65*'key variables'!$B$25/scenario!J$65,N435*SUMPRODUCT(Z435:AC435,'control variables'!$O$7:$R$7)/J435+I$65*'key variables'!$B$25/scenario!J$65))</f>
        <v>4.1034075937677554E-14</v>
      </c>
      <c r="T435" s="10">
        <f t="shared" ca="1" si="304"/>
        <v>1.8920658637063569E-13</v>
      </c>
      <c r="U435" s="82">
        <f ca="1">SUMPRODUCT(P405:P434,'control variables'!AD$7:AD$36)</f>
        <v>5.5983286913769513E-14</v>
      </c>
      <c r="V435" s="82">
        <f ca="1">SUMPRODUCT(Q405:Q434,'control variables'!AE$7:AE$36)</f>
        <v>6.4619701541510252E-14</v>
      </c>
      <c r="W435" s="82">
        <f ca="1">SUMPRODUCT(R405:R434,'control variables'!AF$7:AF$36)</f>
        <v>1.935501452393417E-13</v>
      </c>
      <c r="X435" s="82">
        <f ca="1">SUMPRODUCT(S405:S434,'control variables'!AG$7:AG$36)</f>
        <v>8.6999832198409701E-14</v>
      </c>
      <c r="Y435" s="82">
        <f t="shared" ca="1" si="298"/>
        <v>4.0115296589303116E-13</v>
      </c>
      <c r="Z435" s="10">
        <f ca="1">IF($A435&gt;='key variables'!$B$26,SUMPRODUCT(P405:P434,'control variables'!V$7:V$36)*$E435,SUMPRODUCT(P405:P434,'control variables'!Z$7:Z$36)*$E435)</f>
        <v>1.3660488752792036E-13</v>
      </c>
      <c r="AA435" s="10">
        <f ca="1">IF($A435&gt;='key variables'!$B$26,SUMPRODUCT(Q405:Q434,'control variables'!W$7:W$36)*$E435,SUMPRODUCT(Q405:Q434,'control variables'!AA$7:AA$36)*$E435)</f>
        <v>1.5767861352554187E-13</v>
      </c>
      <c r="AB435" s="10">
        <f ca="1">IF($A435&gt;='key variables'!$B$26,SUMPRODUCT(R405:R434,'control variables'!X$7:X$36)*$E435,SUMPRODUCT(R405:R434,'control variables'!AB$7:AB$36)*$E435)</f>
        <v>4.7228194839931474E-13</v>
      </c>
      <c r="AC435" s="10">
        <f ca="1">IF($A435&gt;='key variables'!$B$26,SUMPRODUCT(S405:S434,'control variables'!Y$7:Y$36)*$E435,SUMPRODUCT(S405:S434,'control variables'!AC$7:AC$36)*$E435)</f>
        <v>2.1228839797701468E-13</v>
      </c>
      <c r="AD435" s="10">
        <f t="shared" ca="1" si="299"/>
        <v>9.7885384742979173E-13</v>
      </c>
      <c r="AE435" s="82">
        <f ca="1">SUMPRODUCT(P405:P434,'control variables'!AL$7:AL$36)</f>
        <v>1.8599446880671812E-13</v>
      </c>
      <c r="AF435" s="82">
        <f ca="1">SUMPRODUCT(Q405:Q434,'control variables'!AM$7:AM$36)</f>
        <v>2.1412606913931762E-13</v>
      </c>
      <c r="AG435" s="82">
        <f ca="1">SUMPRODUCT(R405:R434,'control variables'!AN$7:AN$36)</f>
        <v>6.10529697897987E-13</v>
      </c>
      <c r="AH435" s="82">
        <f ca="1">SUMPRODUCT(S405:S434,'control variables'!AO$7:AO$36)</f>
        <v>2.6435330320368704E-13</v>
      </c>
      <c r="AI435" s="82">
        <f t="shared" ca="1" si="311"/>
        <v>1.27500353904771E-12</v>
      </c>
      <c r="AJ435" s="10">
        <f ca="1">SUMPRODUCT(P405:P434,'control variables'!AP$7:AP$36)</f>
        <v>1.7771843836060474E-16</v>
      </c>
      <c r="AK435" s="10">
        <f ca="1">SUMPRODUCT(Q405:Q434,'control variables'!AQ$7:AQ$36)</f>
        <v>5.1283664636262003E-16</v>
      </c>
      <c r="AL435" s="10">
        <f ca="1">SUMPRODUCT(R405:R434,'control variables'!AR$7:AR$36)</f>
        <v>1.8432695605772156E-14</v>
      </c>
      <c r="AM435" s="10">
        <f ca="1">SUMPRODUCT(S405:S434,'control variables'!AS$7:AS$36)</f>
        <v>1.3809009052783182E-14</v>
      </c>
      <c r="AN435" s="10">
        <f t="shared" ca="1" si="332"/>
        <v>3.2932259743278561E-14</v>
      </c>
      <c r="AO435" s="82">
        <f ca="1">SUMPRODUCT(P405:P434,'control variables'!AX$7:AX$36)</f>
        <v>2.4166995510270624E-16</v>
      </c>
      <c r="AP435" s="82">
        <f ca="1">SUMPRODUCT(Q405:Q434,'control variables'!AY$7:AY$36)</f>
        <v>5.5790366129595823E-16</v>
      </c>
      <c r="AQ435" s="82">
        <f ca="1">SUMPRODUCT(R405:R434,'control variables'!AZ$7:AZ$36)</f>
        <v>5.0131306133019408E-15</v>
      </c>
      <c r="AR435" s="82">
        <f ca="1">SUMPRODUCT(S405:S434,'control variables'!BA$7:BA$36)</f>
        <v>3.7556289922236293E-15</v>
      </c>
      <c r="AS435" s="82">
        <f t="shared" ca="1" si="333"/>
        <v>9.5683332219242345E-15</v>
      </c>
      <c r="AT435" s="10">
        <f ca="1">SUMPRODUCT(P405:P434,'control variables'!AT$7:AT$36)</f>
        <v>-2.1328316604258824E-16</v>
      </c>
      <c r="AU435" s="10">
        <f ca="1">SUMPRODUCT(Q405:Q434,'control variables'!AU$7:AU$36)</f>
        <v>2.3136531435041131E-16</v>
      </c>
      <c r="AV435" s="10">
        <f ca="1">SUMPRODUCT(R405:R434,'control variables'!AV$7:AV$36)</f>
        <v>9.9627758436732418E-14</v>
      </c>
      <c r="AW435" s="10">
        <f ca="1">SUMPRODUCT(S405:S434,'control variables'!AW$7:AW$36)</f>
        <v>7.4636973754968204E-14</v>
      </c>
      <c r="AX435" s="10">
        <f t="shared" ca="1" si="312"/>
        <v>1.7428281434000844E-13</v>
      </c>
      <c r="AY435" s="82">
        <f ca="1">SUMPRODUCT(P405:P434,'control variables'!BB$7:BB$36)</f>
        <v>7.7303723669229029E-16</v>
      </c>
      <c r="AZ435" s="82">
        <f ca="1">SUMPRODUCT(Q405:Q434,'control variables'!BC$7:BC$36)</f>
        <v>1.9712435750298546E-15</v>
      </c>
      <c r="BA435" s="82">
        <f ca="1">SUMPRODUCT(R405:R434,'control variables'!BD$7:BD$36)</f>
        <v>1.379931094621019E-14</v>
      </c>
      <c r="BB435" s="82">
        <f ca="1">SUMPRODUCT(S405:S434,'control variables'!BE$7:BE$36)</f>
        <v>1.9609805920133313E-15</v>
      </c>
      <c r="BC435" s="82">
        <f t="shared" ca="1" si="334"/>
        <v>1.8504572349945665E-14</v>
      </c>
      <c r="BD435" s="10">
        <f ca="1">SUMPRODUCT(P405:P434,'control variables'!BF$7:BF$36)</f>
        <v>1.617126566276258E-16</v>
      </c>
      <c r="BE435" s="10">
        <f ca="1">SUMPRODUCT(Q405:Q434,'control variables'!BG$7:BG$36)</f>
        <v>1.8665970118649274E-16</v>
      </c>
      <c r="BF435" s="10">
        <f ca="1">SUMPRODUCT(R405:R434,'control variables'!BH$7:BH$36)</f>
        <v>5.5908664715466012E-15</v>
      </c>
      <c r="BG435" s="10">
        <f ca="1">SUMPRODUCT(S405:S434,'control variables'!BI$7:BI$36)</f>
        <v>1.2565334018912452E-14</v>
      </c>
      <c r="BH435" s="10">
        <f t="shared" ca="1" si="335"/>
        <v>1.8504572848273173E-14</v>
      </c>
      <c r="BI435" s="82">
        <f t="shared" ca="1" si="313"/>
        <v>1.865542228773678E-13</v>
      </c>
      <c r="BJ435" s="82">
        <f t="shared" ca="1" si="314"/>
        <v>2.1632867802869787E-13</v>
      </c>
      <c r="BK435" s="82">
        <f t="shared" ca="1" si="315"/>
        <v>7.2395676728092958E-13</v>
      </c>
      <c r="BL435" s="82">
        <f t="shared" ca="1" si="316"/>
        <v>3.409512575506686E-13</v>
      </c>
      <c r="BM435" s="82">
        <f t="shared" ca="1" si="306"/>
        <v>1.4677909257376638E-12</v>
      </c>
      <c r="BN435" s="10">
        <f ca="1">BN434+BI435-INDIRECT(ADDRESS(MAX($D435-'key variables'!$B$9*30,34),scenario!BI$4),TRUE)</f>
        <v>9439390.0751690175</v>
      </c>
      <c r="BO435" s="10">
        <f ca="1">BO434+BJ435-INDIRECT(ADDRESS(MAX($D435-'key variables'!$B$9*30,34),scenario!BJ$4),TRUE)</f>
        <v>10895583.360992203</v>
      </c>
      <c r="BP435" s="10">
        <f ca="1">BP434+BK435-INDIRECT(ADDRESS(MAX($D435-'key variables'!$B$9*30,34),scenario!BK$4),TRUE)</f>
        <v>32531162.537994072</v>
      </c>
      <c r="BQ435" s="10">
        <f ca="1">BQ434+BL435-INDIRECT(ADDRESS(MAX($D435-'key variables'!$B$9*30,34),scenario!BL$4),TRUE)</f>
        <v>14415841.516535141</v>
      </c>
      <c r="BR435" s="10">
        <f t="shared" ca="1" si="336"/>
        <v>67281977.490690395</v>
      </c>
      <c r="BS435" s="82">
        <f t="shared" ca="1" si="317"/>
        <v>-2.3423963938921656E-9</v>
      </c>
      <c r="BT435" s="82">
        <f t="shared" ca="1" si="318"/>
        <v>-3.4173601417564745E-10</v>
      </c>
      <c r="BU435" s="82">
        <f t="shared" ca="1" si="319"/>
        <v>-4.2538893603035237E-9</v>
      </c>
      <c r="BV435" s="82">
        <f t="shared" ca="1" si="320"/>
        <v>-2.9924655138197713E-9</v>
      </c>
      <c r="BW435" s="82">
        <f t="shared" ca="1" si="337"/>
        <v>-9.9304872821911075E-9</v>
      </c>
      <c r="BX435" s="10">
        <f t="shared" ca="1" si="321"/>
        <v>-1.8583259986326066E-12</v>
      </c>
      <c r="BY435" s="10">
        <f t="shared" ca="1" si="322"/>
        <v>2.9001503816596494E-12</v>
      </c>
      <c r="BZ435" s="10">
        <f t="shared" ca="1" si="323"/>
        <v>-3.494607725967132E-11</v>
      </c>
      <c r="CA435" s="10">
        <f t="shared" ca="1" si="324"/>
        <v>-2.019063947172678E-11</v>
      </c>
      <c r="CB435" s="10">
        <v>0</v>
      </c>
      <c r="CC435" s="82">
        <f t="shared" ca="1" si="325"/>
        <v>3.9633576538181757E-13</v>
      </c>
      <c r="CD435" s="82">
        <f t="shared" ca="1" si="326"/>
        <v>3.4441168562141609E-13</v>
      </c>
      <c r="CE435" s="82">
        <f t="shared" ca="1" si="327"/>
        <v>1.896876770007923E-10</v>
      </c>
      <c r="CF435" s="82">
        <f t="shared" ca="1" si="328"/>
        <v>3.7426326557128773E-11</v>
      </c>
      <c r="CG435" s="82">
        <f t="shared" ca="1" si="338"/>
        <v>2.278547510089243E-10</v>
      </c>
      <c r="CH435" s="13" t="str">
        <f t="shared" ca="1" si="291"/>
        <v/>
      </c>
      <c r="CI435" s="81">
        <f t="shared" ca="1" si="300"/>
        <v>0.1131775965863165</v>
      </c>
      <c r="CJ435" s="81">
        <f t="shared" ca="1" si="301"/>
        <v>0.13063724757458739</v>
      </c>
      <c r="CK435" s="81">
        <f t="shared" ca="1" si="302"/>
        <v>0.39004625943939081</v>
      </c>
      <c r="CL435" s="81">
        <f t="shared" ca="1" si="303"/>
        <v>0.17284488538116416</v>
      </c>
      <c r="CM435" s="89">
        <f t="shared" ca="1" si="292"/>
        <v>0.80670598898145884</v>
      </c>
    </row>
    <row r="436" spans="1:91" x14ac:dyDescent="0.3">
      <c r="A436">
        <v>371</v>
      </c>
      <c r="B436" s="3">
        <f t="shared" si="305"/>
        <v>1.2194444444444446</v>
      </c>
      <c r="C436" s="3">
        <f t="shared" si="293"/>
        <v>12.366666666666667</v>
      </c>
      <c r="D436" s="4">
        <f t="shared" ca="1" si="329"/>
        <v>436</v>
      </c>
      <c r="E436" s="58">
        <f>(0.5*(COS(B436*2*PI())+1)*('key variables'!$B$4-'key variables'!$B$6)+'key variables'!$B$6)/'key variables'!$B$4</f>
        <v>1</v>
      </c>
      <c r="F436" s="10">
        <f t="shared" ca="1" si="294"/>
        <v>11689222.907461114</v>
      </c>
      <c r="G436" s="10">
        <f t="shared" ca="1" si="295"/>
        <v>13492492.798713122</v>
      </c>
      <c r="H436" s="10">
        <f t="shared" ca="1" si="296"/>
        <v>40309474.521088287</v>
      </c>
      <c r="I436" s="10">
        <f t="shared" ca="1" si="297"/>
        <v>17912154.249750931</v>
      </c>
      <c r="J436" s="10">
        <f t="shared" ca="1" si="330"/>
        <v>83403344.477013454</v>
      </c>
      <c r="K436" s="82">
        <f t="shared" ca="1" si="307"/>
        <v>2249832.832292099</v>
      </c>
      <c r="L436" s="82">
        <f t="shared" ca="1" si="308"/>
        <v>2596909.4377209195</v>
      </c>
      <c r="M436" s="82">
        <f t="shared" ca="1" si="309"/>
        <v>7778311.98309422</v>
      </c>
      <c r="N436" s="82">
        <f t="shared" ca="1" si="310"/>
        <v>3496312.733215793</v>
      </c>
      <c r="O436" s="82">
        <f t="shared" ca="1" si="331"/>
        <v>16121366.986323033</v>
      </c>
      <c r="P436" s="10">
        <f ca="1">IF(IF($A436&gt;='key variables'!$B$26,K436*SUMPRODUCT(Z436:AC436,'control variables'!$O$3:$R$3)/J436+F$65*'key variables'!$B$25/scenario!J$65,K436*SUMPRODUCT(Z436:AC436,'control variables'!$O$7:$R$7)/J436+F$65*'key variables'!$B$25/scenario!J$65)&lt;'key variables'!$B$28,0,IF($A436&gt;='key variables'!$B$26,K436*SUMPRODUCT(Z436:AC436,'control variables'!$O$3:$R$3)/J436+F$65*'key variables'!$B$25/scenario!J$65,K436*SUMPRODUCT(Z436:AC436,'control variables'!$O$7:$R$7)/J436+F$65*'key variables'!$B$25/scenario!J$65))</f>
        <v>2.2720081492835648E-14</v>
      </c>
      <c r="Q436" s="10">
        <f ca="1">IF(IF($A436&gt;='key variables'!$B$26,L436*SUMPRODUCT(Z436:AC436,'control variables'!$O$4:$R$4)/J436+G$65*'key variables'!$B$25/scenario!J$65,L436*SUMPRODUCT(Z436:AC436,'control variables'!$O$7:$R$7)/J436+G$65*'key variables'!$B$25/scenario!J$65)&lt;'key variables'!$B$28,0,IF($A436&gt;='key variables'!$B$26,L436*SUMPRODUCT(Z436:AC436,'control variables'!$O$4:$R$4)/J436+G$65*'key variables'!$B$25/scenario!J$65,L436*SUMPRODUCT(Z436:AC436,'control variables'!$O$7:$R$7)/J436+G$65*'key variables'!$B$25/scenario!J$65))</f>
        <v>2.6225056905415886E-14</v>
      </c>
      <c r="R436" s="10">
        <f ca="1">IF(IF($A436&gt;='key variables'!$B$26,M436*SUMPRODUCT(Z436:AC436,'control variables'!$O$5:$R$5)/J436+H$65*'key variables'!$B$25/scenario!J$65,M436*SUMPRODUCT(Z436:AC436,'control variables'!$O$7:$R$7)/J436+H$65*'key variables'!$B$25/scenario!J$65)&lt;'key variables'!$B$28,0,IF($A436&gt;='key variables'!$B$26,M436*SUMPRODUCT(Z436:AC436,'control variables'!$O$5:$R$5)/J436+H$65*'key variables'!$B$25/scenario!J$65,M436*SUMPRODUCT(Z436:AC436,'control variables'!$O$7:$R$7)/J436+H$65*'key variables'!$B$25/scenario!J$65))</f>
        <v>7.8549783608836774E-14</v>
      </c>
      <c r="S436" s="10">
        <f ca="1">IF(IF($A436&gt;='key variables'!$B$26,N436*SUMPRODUCT(Z436:AC436,'control variables'!$O$6:$R$6)/J436+I$65*'key variables'!$B$25/scenario!J$65,N436*SUMPRODUCT(Z436:AC436,'control variables'!$O$7:$R$7)/J436+I$65*'key variables'!$B$25/scenario!J$65)&lt;'key variables'!$B$28,0,IF($A436&gt;='key variables'!$B$26,N436*SUMPRODUCT(Z436:AC436,'control variables'!$O$6:$R$6)/J436+I$65*'key variables'!$B$25/scenario!J$65,N436*SUMPRODUCT(Z436:AC436,'control variables'!$O$7:$R$7)/J436+I$65*'key variables'!$B$25/scenario!J$65))</f>
        <v>3.5307738905282544E-14</v>
      </c>
      <c r="T436" s="10">
        <f t="shared" ca="1" si="304"/>
        <v>1.6280266091237085E-13</v>
      </c>
      <c r="U436" s="82">
        <f ca="1">SUMPRODUCT(P406:P435,'control variables'!AD$7:AD$36)</f>
        <v>4.81707759281095E-14</v>
      </c>
      <c r="V436" s="82">
        <f ca="1">SUMPRODUCT(Q406:Q435,'control variables'!AE$7:AE$36)</f>
        <v>5.5601972215243212E-14</v>
      </c>
      <c r="W436" s="82">
        <f ca="1">SUMPRODUCT(R406:R435,'control variables'!AF$7:AF$36)</f>
        <v>1.6654007278168947E-13</v>
      </c>
      <c r="X436" s="82">
        <f ca="1">SUMPRODUCT(S406:S435,'control variables'!AG$7:AG$36)</f>
        <v>7.485893833043139E-14</v>
      </c>
      <c r="Y436" s="82">
        <f t="shared" ca="1" si="298"/>
        <v>3.4517175925547355E-13</v>
      </c>
      <c r="Z436" s="10">
        <f ca="1">IF($A436&gt;='key variables'!$B$26,SUMPRODUCT(P406:P435,'control variables'!V$7:V$36)*$E436,SUMPRODUCT(P406:P435,'control variables'!Z$7:Z$36)*$E436)</f>
        <v>1.1754156982471786E-13</v>
      </c>
      <c r="AA436" s="10">
        <f ca="1">IF($A436&gt;='key variables'!$B$26,SUMPRODUCT(Q406:Q435,'control variables'!W$7:W$36)*$E436,SUMPRODUCT(Q406:Q435,'control variables'!AA$7:AA$36)*$E436)</f>
        <v>1.3567444106118897E-13</v>
      </c>
      <c r="AB436" s="10">
        <f ca="1">IF($A436&gt;='key variables'!$B$26,SUMPRODUCT(R406:R435,'control variables'!X$7:X$36)*$E436,SUMPRODUCT(R406:R435,'control variables'!AB$7:AB$36)*$E436)</f>
        <v>4.0637463724265147E-13</v>
      </c>
      <c r="AC436" s="10">
        <f ca="1">IF($A436&gt;='key variables'!$B$26,SUMPRODUCT(S406:S435,'control variables'!Y$7:Y$36)*$E436,SUMPRODUCT(S406:S435,'control variables'!AC$7:AC$36)*$E436)</f>
        <v>1.8266338785786657E-13</v>
      </c>
      <c r="AD436" s="10">
        <f t="shared" ca="1" si="299"/>
        <v>8.4225403598642485E-13</v>
      </c>
      <c r="AE436" s="82">
        <f ca="1">SUMPRODUCT(P406:P435,'control variables'!AL$7:AL$36)</f>
        <v>1.6003879683871354E-13</v>
      </c>
      <c r="AF436" s="82">
        <f ca="1">SUMPRODUCT(Q406:Q435,'control variables'!AM$7:AM$36)</f>
        <v>1.84244610588236E-13</v>
      </c>
      <c r="AG436" s="82">
        <f ca="1">SUMPRODUCT(R406:R435,'control variables'!AN$7:AN$36)</f>
        <v>5.2532980637953175E-13</v>
      </c>
      <c r="AH436" s="82">
        <f ca="1">SUMPRODUCT(S406:S435,'control variables'!AO$7:AO$36)</f>
        <v>2.2746259529374566E-13</v>
      </c>
      <c r="AI436" s="82">
        <f t="shared" ca="1" si="311"/>
        <v>1.0970758091002269E-12</v>
      </c>
      <c r="AJ436" s="10">
        <f ca="1">SUMPRODUCT(P406:P435,'control variables'!AP$7:AP$36)</f>
        <v>1.5291769284194401E-16</v>
      </c>
      <c r="AK436" s="10">
        <f ca="1">SUMPRODUCT(Q406:Q435,'control variables'!AQ$7:AQ$36)</f>
        <v>4.4126989574063088E-16</v>
      </c>
      <c r="AL436" s="10">
        <f ca="1">SUMPRODUCT(R406:R435,'control variables'!AR$7:AR$36)</f>
        <v>1.5860398678347503E-14</v>
      </c>
      <c r="AM436" s="10">
        <f ca="1">SUMPRODUCT(S406:S435,'control variables'!AS$7:AS$36)</f>
        <v>1.1881951159735239E-14</v>
      </c>
      <c r="AN436" s="10">
        <f t="shared" ca="1" si="332"/>
        <v>2.8336537426665317E-14</v>
      </c>
      <c r="AO436" s="82">
        <f ca="1">SUMPRODUCT(P406:P435,'control variables'!AX$7:AX$36)</f>
        <v>2.0794472596330265E-16</v>
      </c>
      <c r="AP436" s="82">
        <f ca="1">SUMPRODUCT(Q406:Q435,'control variables'!AY$7:AY$36)</f>
        <v>4.8004777388570014E-16</v>
      </c>
      <c r="AQ436" s="82">
        <f ca="1">SUMPRODUCT(R406:R435,'control variables'!AZ$7:AZ$36)</f>
        <v>4.3135443591169091E-15</v>
      </c>
      <c r="AR436" s="82">
        <f ca="1">SUMPRODUCT(S406:S435,'control variables'!BA$7:BA$36)</f>
        <v>3.2315280617976643E-15</v>
      </c>
      <c r="AS436" s="82">
        <f t="shared" ca="1" si="333"/>
        <v>8.2330649207635767E-15</v>
      </c>
      <c r="AT436" s="10">
        <f ca="1">SUMPRODUCT(P406:P435,'control variables'!AT$7:AT$36)</f>
        <v>-1.8351933527054697E-16</v>
      </c>
      <c r="AU436" s="10">
        <f ca="1">SUMPRODUCT(Q406:Q435,'control variables'!AU$7:AU$36)</f>
        <v>1.9907810579748352E-16</v>
      </c>
      <c r="AV436" s="10">
        <f ca="1">SUMPRODUCT(R406:R435,'control variables'!AV$7:AV$36)</f>
        <v>8.5724627695900293E-14</v>
      </c>
      <c r="AW436" s="10">
        <f ca="1">SUMPRODUCT(S406:S435,'control variables'!AW$7:AW$36)</f>
        <v>6.4221326344067645E-14</v>
      </c>
      <c r="AX436" s="10">
        <f t="shared" ca="1" si="312"/>
        <v>1.4996151281049486E-13</v>
      </c>
      <c r="AY436" s="82">
        <f ca="1">SUMPRODUCT(P406:P435,'control variables'!BB$7:BB$36)</f>
        <v>6.651592924535902E-16</v>
      </c>
      <c r="AZ436" s="82">
        <f ca="1">SUMPRODUCT(Q406:Q435,'control variables'!BC$7:BC$36)</f>
        <v>1.6961550095968629E-15</v>
      </c>
      <c r="BA436" s="82">
        <f ca="1">SUMPRODUCT(R406:R435,'control variables'!BD$7:BD$36)</f>
        <v>1.1873606431434917E-14</v>
      </c>
      <c r="BB436" s="82">
        <f ca="1">SUMPRODUCT(S406:S435,'control variables'!BE$7:BE$36)</f>
        <v>1.6873242337975709E-15</v>
      </c>
      <c r="BC436" s="82">
        <f t="shared" ca="1" si="334"/>
        <v>1.592224496728294E-14</v>
      </c>
      <c r="BD436" s="10">
        <f ca="1">SUMPRODUCT(P406:P435,'control variables'!BF$7:BF$36)</f>
        <v>1.3914553032849361E-16</v>
      </c>
      <c r="BE436" s="10">
        <f ca="1">SUMPRODUCT(Q406:Q435,'control variables'!BG$7:BG$36)</f>
        <v>1.6061119552540744E-16</v>
      </c>
      <c r="BF436" s="10">
        <f ca="1">SUMPRODUCT(R406:R435,'control variables'!BH$7:BH$36)</f>
        <v>4.810656731529123E-15</v>
      </c>
      <c r="BG436" s="10">
        <f ca="1">SUMPRODUCT(S406:S435,'control variables'!BI$7:BI$36)</f>
        <v>1.0811831938685434E-14</v>
      </c>
      <c r="BH436" s="10">
        <f t="shared" ca="1" si="335"/>
        <v>1.5922245396068459E-14</v>
      </c>
      <c r="BI436" s="82">
        <f t="shared" ca="1" si="313"/>
        <v>1.6052043679589659E-13</v>
      </c>
      <c r="BJ436" s="82">
        <f t="shared" ca="1" si="314"/>
        <v>1.8613984370363034E-13</v>
      </c>
      <c r="BK436" s="82">
        <f t="shared" ca="1" si="315"/>
        <v>6.2292804050686689E-13</v>
      </c>
      <c r="BL436" s="82">
        <f t="shared" ca="1" si="316"/>
        <v>2.9337124587161089E-13</v>
      </c>
      <c r="BM436" s="82">
        <f t="shared" ca="1" si="306"/>
        <v>1.2629595668780047E-12</v>
      </c>
      <c r="BN436" s="10">
        <f ca="1">BN435+BI436-INDIRECT(ADDRESS(MAX($D436-'key variables'!$B$9*30,34),scenario!BI$4),TRUE)</f>
        <v>9439390.0751690175</v>
      </c>
      <c r="BO436" s="10">
        <f ca="1">BO435+BJ436-INDIRECT(ADDRESS(MAX($D436-'key variables'!$B$9*30,34),scenario!BJ$4),TRUE)</f>
        <v>10895583.360992203</v>
      </c>
      <c r="BP436" s="10">
        <f ca="1">BP435+BK436-INDIRECT(ADDRESS(MAX($D436-'key variables'!$B$9*30,34),scenario!BK$4),TRUE)</f>
        <v>32531162.537994072</v>
      </c>
      <c r="BQ436" s="10">
        <f ca="1">BQ435+BL436-INDIRECT(ADDRESS(MAX($D436-'key variables'!$B$9*30,34),scenario!BL$4),TRUE)</f>
        <v>14415841.516535141</v>
      </c>
      <c r="BR436" s="10">
        <f t="shared" ca="1" si="336"/>
        <v>67281977.490690395</v>
      </c>
      <c r="BS436" s="82">
        <f t="shared" ca="1" si="317"/>
        <v>-2.3425343333929992E-9</v>
      </c>
      <c r="BT436" s="82">
        <f t="shared" ca="1" si="318"/>
        <v>-3.4189608957364121E-10</v>
      </c>
      <c r="BU436" s="82">
        <f t="shared" ca="1" si="319"/>
        <v>-4.2544385492171534E-9</v>
      </c>
      <c r="BV436" s="82">
        <f t="shared" ca="1" si="320"/>
        <v>-2.992734389158676E-9</v>
      </c>
      <c r="BW436" s="82">
        <f t="shared" ca="1" si="337"/>
        <v>-9.9316033613424703E-9</v>
      </c>
      <c r="BX436" s="10">
        <f t="shared" ca="1" si="321"/>
        <v>-1.8589223587294253E-12</v>
      </c>
      <c r="BY436" s="10">
        <f t="shared" ca="1" si="322"/>
        <v>2.8987736632284128E-12</v>
      </c>
      <c r="BZ436" s="10">
        <f t="shared" ca="1" si="323"/>
        <v>-3.4958447978475168E-11</v>
      </c>
      <c r="CA436" s="10">
        <f t="shared" ca="1" si="324"/>
        <v>-2.0199907099837469E-11</v>
      </c>
      <c r="CB436" s="10">
        <v>0</v>
      </c>
      <c r="CC436" s="82">
        <f t="shared" ca="1" si="325"/>
        <v>3.9646425768396676E-13</v>
      </c>
      <c r="CD436" s="82">
        <f t="shared" ca="1" si="326"/>
        <v>3.4417382963747352E-13</v>
      </c>
      <c r="CE436" s="82">
        <f t="shared" ca="1" si="327"/>
        <v>1.8961349922741562E-10</v>
      </c>
      <c r="CF436" s="82">
        <f t="shared" ca="1" si="328"/>
        <v>3.7370755653882641E-11</v>
      </c>
      <c r="CG436" s="82">
        <f t="shared" ca="1" si="338"/>
        <v>2.2772489296861968E-10</v>
      </c>
      <c r="CH436" s="13" t="str">
        <f t="shared" ca="1" si="291"/>
        <v/>
      </c>
      <c r="CI436" s="81">
        <f t="shared" ca="1" si="300"/>
        <v>0.1131775965863165</v>
      </c>
      <c r="CJ436" s="81">
        <f t="shared" ca="1" si="301"/>
        <v>0.13063724757458739</v>
      </c>
      <c r="CK436" s="81">
        <f t="shared" ca="1" si="302"/>
        <v>0.39004625943939081</v>
      </c>
      <c r="CL436" s="81">
        <f t="shared" ca="1" si="303"/>
        <v>0.17284488538116416</v>
      </c>
      <c r="CM436" s="89">
        <f t="shared" ca="1" si="292"/>
        <v>0.80670598898145884</v>
      </c>
    </row>
    <row r="437" spans="1:91" x14ac:dyDescent="0.3">
      <c r="A437">
        <v>372</v>
      </c>
      <c r="B437" s="3">
        <f t="shared" si="305"/>
        <v>1.2222222222222223</v>
      </c>
      <c r="C437" s="3">
        <f t="shared" si="293"/>
        <v>12.4</v>
      </c>
      <c r="D437" s="4">
        <f t="shared" ca="1" si="329"/>
        <v>437</v>
      </c>
      <c r="E437" s="58">
        <f>(0.5*(COS(B437*2*PI())+1)*('key variables'!$B$4-'key variables'!$B$6)+'key variables'!$B$6)/'key variables'!$B$4</f>
        <v>1</v>
      </c>
      <c r="F437" s="10">
        <f t="shared" ca="1" si="294"/>
        <v>11689222.907461114</v>
      </c>
      <c r="G437" s="10">
        <f t="shared" ca="1" si="295"/>
        <v>13492492.798713122</v>
      </c>
      <c r="H437" s="10">
        <f t="shared" ca="1" si="296"/>
        <v>40309474.521088287</v>
      </c>
      <c r="I437" s="10">
        <f t="shared" ca="1" si="297"/>
        <v>17912154.249750931</v>
      </c>
      <c r="J437" s="10">
        <f t="shared" ca="1" si="330"/>
        <v>83403344.477013454</v>
      </c>
      <c r="K437" s="82">
        <f t="shared" ca="1" si="307"/>
        <v>2249832.832292099</v>
      </c>
      <c r="L437" s="82">
        <f t="shared" ca="1" si="308"/>
        <v>2596909.4377209195</v>
      </c>
      <c r="M437" s="82">
        <f t="shared" ca="1" si="309"/>
        <v>7778311.98309422</v>
      </c>
      <c r="N437" s="82">
        <f t="shared" ca="1" si="310"/>
        <v>3496312.733215793</v>
      </c>
      <c r="O437" s="82">
        <f t="shared" ca="1" si="331"/>
        <v>16121366.986323033</v>
      </c>
      <c r="P437" s="10">
        <f ca="1">IF(IF($A437&gt;='key variables'!$B$26,K437*SUMPRODUCT(Z437:AC437,'control variables'!$O$3:$R$3)/J437+F$65*'key variables'!$B$25/scenario!J$65,K437*SUMPRODUCT(Z437:AC437,'control variables'!$O$7:$R$7)/J437+F$65*'key variables'!$B$25/scenario!J$65)&lt;'key variables'!$B$28,0,IF($A437&gt;='key variables'!$B$26,K437*SUMPRODUCT(Z437:AC437,'control variables'!$O$3:$R$3)/J437+F$65*'key variables'!$B$25/scenario!J$65,K437*SUMPRODUCT(Z437:AC437,'control variables'!$O$7:$R$7)/J437+F$65*'key variables'!$B$25/scenario!J$65))</f>
        <v>1.9549476549055336E-14</v>
      </c>
      <c r="Q437" s="10">
        <f ca="1">IF(IF($A437&gt;='key variables'!$B$26,L437*SUMPRODUCT(Z437:AC437,'control variables'!$O$4:$R$4)/J437+G$65*'key variables'!$B$25/scenario!J$65,L437*SUMPRODUCT(Z437:AC437,'control variables'!$O$7:$R$7)/J437+G$65*'key variables'!$B$25/scenario!J$65)&lt;'key variables'!$B$28,0,IF($A437&gt;='key variables'!$B$26,L437*SUMPRODUCT(Z437:AC437,'control variables'!$O$4:$R$4)/J437+G$65*'key variables'!$B$25/scenario!J$65,L437*SUMPRODUCT(Z437:AC437,'control variables'!$O$7:$R$7)/J437+G$65*'key variables'!$B$25/scenario!J$65))</f>
        <v>2.2565329932101502E-14</v>
      </c>
      <c r="R437" s="10">
        <f ca="1">IF(IF($A437&gt;='key variables'!$B$26,M437*SUMPRODUCT(Z437:AC437,'control variables'!$O$5:$R$5)/J437+H$65*'key variables'!$B$25/scenario!J$65,M437*SUMPRODUCT(Z437:AC437,'control variables'!$O$7:$R$7)/J437+H$65*'key variables'!$B$25/scenario!J$65)&lt;'key variables'!$B$28,0,IF($A437&gt;='key variables'!$B$26,M437*SUMPRODUCT(Z437:AC437,'control variables'!$O$5:$R$5)/J437+H$65*'key variables'!$B$25/scenario!J$65,M437*SUMPRODUCT(Z437:AC437,'control variables'!$O$7:$R$7)/J437+H$65*'key variables'!$B$25/scenario!J$65))</f>
        <v>6.7588100556705786E-14</v>
      </c>
      <c r="S437" s="10">
        <f ca="1">IF(IF($A437&gt;='key variables'!$B$26,N437*SUMPRODUCT(Z437:AC437,'control variables'!$O$6:$R$6)/J437+I$65*'key variables'!$B$25/scenario!J$65,N437*SUMPRODUCT(Z437:AC437,'control variables'!$O$7:$R$7)/J437+I$65*'key variables'!$B$25/scenario!J$65)&lt;'key variables'!$B$28,0,IF($A437&gt;='key variables'!$B$26,N437*SUMPRODUCT(Z437:AC437,'control variables'!$O$6:$R$6)/J437+I$65*'key variables'!$B$25/scenario!J$65,N437*SUMPRODUCT(Z437:AC437,'control variables'!$O$7:$R$7)/J437+I$65*'key variables'!$B$25/scenario!J$65))</f>
        <v>3.0380516634442823E-14</v>
      </c>
      <c r="T437" s="10">
        <f t="shared" ca="1" si="304"/>
        <v>1.4008342367230545E-13</v>
      </c>
      <c r="U437" s="82">
        <f ca="1">SUMPRODUCT(P407:P436,'control variables'!AD$7:AD$36)</f>
        <v>4.1448506892606332E-14</v>
      </c>
      <c r="V437" s="82">
        <f ca="1">SUMPRODUCT(Q407:Q436,'control variables'!AE$7:AE$36)</f>
        <v>4.7842673990667043E-14</v>
      </c>
      <c r="W437" s="82">
        <f ca="1">SUMPRODUCT(R407:R436,'control variables'!AF$7:AF$36)</f>
        <v>1.4329927682478839E-13</v>
      </c>
      <c r="X437" s="82">
        <f ca="1">SUMPRODUCT(S407:S436,'control variables'!AG$7:AG$36)</f>
        <v>6.4412315591360042E-14</v>
      </c>
      <c r="Y437" s="82">
        <f t="shared" ca="1" si="298"/>
        <v>2.9700277329942181E-13</v>
      </c>
      <c r="Z437" s="10">
        <f ca="1">IF($A437&gt;='key variables'!$B$26,SUMPRODUCT(P407:P436,'control variables'!V$7:V$36)*$E437,SUMPRODUCT(P407:P436,'control variables'!Z$7:Z$36)*$E437)</f>
        <v>1.0113855285035242E-13</v>
      </c>
      <c r="AA437" s="10">
        <f ca="1">IF($A437&gt;='key variables'!$B$26,SUMPRODUCT(Q407:Q436,'control variables'!W$7:W$36)*$E437,SUMPRODUCT(Q407:Q436,'control variables'!AA$7:AA$36)*$E437)</f>
        <v>1.1674096788201563E-13</v>
      </c>
      <c r="AB437" s="10">
        <f ca="1">IF($A437&gt;='key variables'!$B$26,SUMPRODUCT(R407:R436,'control variables'!X$7:X$36)*$E437,SUMPRODUCT(R407:R436,'control variables'!AB$7:AB$36)*$E437)</f>
        <v>3.4966474232987261E-13</v>
      </c>
      <c r="AC437" s="10">
        <f ca="1">IF($A437&gt;='key variables'!$B$26,SUMPRODUCT(S407:S436,'control variables'!Y$7:Y$36)*$E437,SUMPRODUCT(S407:S436,'control variables'!AC$7:AC$36)*$E437)</f>
        <v>1.5717257081249475E-13</v>
      </c>
      <c r="AD437" s="10">
        <f t="shared" ca="1" si="299"/>
        <v>7.2471683387473542E-13</v>
      </c>
      <c r="AE437" s="82">
        <f ca="1">SUMPRODUCT(P407:P436,'control variables'!AL$7:AL$36)</f>
        <v>1.3770525896766837E-13</v>
      </c>
      <c r="AF437" s="82">
        <f ca="1">SUMPRODUCT(Q407:Q436,'control variables'!AM$7:AM$36)</f>
        <v>1.5853313268794126E-13</v>
      </c>
      <c r="AG437" s="82">
        <f ca="1">SUMPRODUCT(R407:R436,'control variables'!AN$7:AN$36)</f>
        <v>4.5201962561511346E-13</v>
      </c>
      <c r="AH437" s="82">
        <f ca="1">SUMPRODUCT(S407:S436,'control variables'!AO$7:AO$36)</f>
        <v>1.9572001420349447E-13</v>
      </c>
      <c r="AI437" s="82">
        <f t="shared" ca="1" si="311"/>
        <v>9.439780314742177E-13</v>
      </c>
      <c r="AJ437" s="10">
        <f ca="1">SUMPRODUCT(P407:P436,'control variables'!AP$7:AP$36)</f>
        <v>1.3157791054102962E-16</v>
      </c>
      <c r="AK437" s="10">
        <f ca="1">SUMPRODUCT(Q407:Q436,'control variables'!AQ$7:AQ$36)</f>
        <v>3.7969034051685915E-16</v>
      </c>
      <c r="AL437" s="10">
        <f ca="1">SUMPRODUCT(R407:R436,'control variables'!AR$7:AR$36)</f>
        <v>1.3647067776530432E-14</v>
      </c>
      <c r="AM437" s="10">
        <f ca="1">SUMPRODUCT(S407:S436,'control variables'!AS$7:AS$36)</f>
        <v>1.0223815686027004E-14</v>
      </c>
      <c r="AN437" s="10">
        <f t="shared" ca="1" si="332"/>
        <v>2.4382151713615323E-14</v>
      </c>
      <c r="AO437" s="82">
        <f ca="1">SUMPRODUCT(P407:P436,'control variables'!AX$7:AX$36)</f>
        <v>1.7892587863301507E-16</v>
      </c>
      <c r="AP437" s="82">
        <f ca="1">SUMPRODUCT(Q407:Q436,'control variables'!AY$7:AY$36)</f>
        <v>4.1305673577640987E-16</v>
      </c>
      <c r="AQ437" s="82">
        <f ca="1">SUMPRODUCT(R407:R436,'control variables'!AZ$7:AZ$36)</f>
        <v>3.7115859077555266E-15</v>
      </c>
      <c r="AR437" s="82">
        <f ca="1">SUMPRODUCT(S407:S436,'control variables'!BA$7:BA$36)</f>
        <v>2.7805658215463986E-15</v>
      </c>
      <c r="AS437" s="82">
        <f t="shared" ca="1" si="333"/>
        <v>7.0841343437113502E-15</v>
      </c>
      <c r="AT437" s="10">
        <f ca="1">SUMPRODUCT(P407:P436,'control variables'!AT$7:AT$36)</f>
        <v>-1.5790907010175547E-16</v>
      </c>
      <c r="AU437" s="10">
        <f ca="1">SUMPRODUCT(Q407:Q436,'control variables'!AU$7:AU$36)</f>
        <v>1.7129660216868018E-16</v>
      </c>
      <c r="AV437" s="10">
        <f ca="1">SUMPRODUCT(R407:R436,'control variables'!AV$7:AV$36)</f>
        <v>7.3761689602475993E-14</v>
      </c>
      <c r="AW437" s="10">
        <f ca="1">SUMPRODUCT(S407:S436,'control variables'!AW$7:AW$36)</f>
        <v>5.5259190584702621E-14</v>
      </c>
      <c r="AX437" s="10">
        <f t="shared" ca="1" si="312"/>
        <v>1.2903426771924554E-13</v>
      </c>
      <c r="AY437" s="82">
        <f ca="1">SUMPRODUCT(P407:P436,'control variables'!BB$7:BB$36)</f>
        <v>5.7233579876498758E-16</v>
      </c>
      <c r="AZ437" s="82">
        <f ca="1">SUMPRODUCT(Q407:Q436,'control variables'!BC$7:BC$36)</f>
        <v>1.4594552662204425E-15</v>
      </c>
      <c r="BA437" s="82">
        <f ca="1">SUMPRODUCT(R407:R436,'control variables'!BD$7:BD$36)</f>
        <v>1.0216635471014711E-14</v>
      </c>
      <c r="BB437" s="82">
        <f ca="1">SUMPRODUCT(S407:S436,'control variables'!BE$7:BE$36)</f>
        <v>1.4518568320135642E-15</v>
      </c>
      <c r="BC437" s="82">
        <f t="shared" ca="1" si="334"/>
        <v>1.3700283368013705E-14</v>
      </c>
      <c r="BD437" s="10">
        <f ca="1">SUMPRODUCT(P407:P436,'control variables'!BF$7:BF$36)</f>
        <v>1.1972766395756656E-16</v>
      </c>
      <c r="BE437" s="10">
        <f ca="1">SUMPRODUCT(Q407:Q436,'control variables'!BG$7:BG$36)</f>
        <v>1.381977789749474E-16</v>
      </c>
      <c r="BF437" s="10">
        <f ca="1">SUMPRODUCT(R407:R436,'control variables'!BH$7:BH$36)</f>
        <v>4.1393258641365082E-15</v>
      </c>
      <c r="BG437" s="10">
        <f ca="1">SUMPRODUCT(S407:S436,'control variables'!BI$7:BI$36)</f>
        <v>9.3030324298928494E-15</v>
      </c>
      <c r="BH437" s="10">
        <f t="shared" ca="1" si="335"/>
        <v>1.3700283736961871E-14</v>
      </c>
      <c r="BI437" s="82">
        <f t="shared" ca="1" si="313"/>
        <v>1.3811968569633161E-13</v>
      </c>
      <c r="BJ437" s="82">
        <f t="shared" ca="1" si="314"/>
        <v>1.6016388455633039E-13</v>
      </c>
      <c r="BK437" s="82">
        <f t="shared" ca="1" si="315"/>
        <v>5.359979506886042E-13</v>
      </c>
      <c r="BL437" s="82">
        <f t="shared" ca="1" si="316"/>
        <v>2.5243106162021064E-13</v>
      </c>
      <c r="BM437" s="82">
        <f t="shared" ca="1" si="306"/>
        <v>1.0867125825614769E-12</v>
      </c>
      <c r="BN437" s="10">
        <f ca="1">BN436+BI437-INDIRECT(ADDRESS(MAX($D437-'key variables'!$B$9*30,34),scenario!BI$4),TRUE)</f>
        <v>9439390.0751690175</v>
      </c>
      <c r="BO437" s="10">
        <f ca="1">BO436+BJ437-INDIRECT(ADDRESS(MAX($D437-'key variables'!$B$9*30,34),scenario!BJ$4),TRUE)</f>
        <v>10895583.360992203</v>
      </c>
      <c r="BP437" s="10">
        <f ca="1">BP436+BK437-INDIRECT(ADDRESS(MAX($D437-'key variables'!$B$9*30,34),scenario!BK$4),TRUE)</f>
        <v>32531162.537994072</v>
      </c>
      <c r="BQ437" s="10">
        <f ca="1">BQ436+BL437-INDIRECT(ADDRESS(MAX($D437-'key variables'!$B$9*30,34),scenario!BL$4),TRUE)</f>
        <v>14415841.516535141</v>
      </c>
      <c r="BR437" s="10">
        <f t="shared" ca="1" si="336"/>
        <v>67281977.490690395</v>
      </c>
      <c r="BS437" s="82">
        <f t="shared" ca="1" si="317"/>
        <v>-2.3426530233298108E-9</v>
      </c>
      <c r="BT437" s="82">
        <f t="shared" ca="1" si="318"/>
        <v>-3.4203382632604438E-10</v>
      </c>
      <c r="BU437" s="82">
        <f t="shared" ca="1" si="319"/>
        <v>-4.2549110983931492E-9</v>
      </c>
      <c r="BV437" s="82">
        <f t="shared" ca="1" si="320"/>
        <v>-2.9929657427360917E-9</v>
      </c>
      <c r="BW437" s="82">
        <f t="shared" ca="1" si="337"/>
        <v>-9.9325636907850974E-9</v>
      </c>
      <c r="BX437" s="10">
        <f t="shared" ca="1" si="321"/>
        <v>-1.8594354963135147E-12</v>
      </c>
      <c r="BY437" s="10">
        <f t="shared" ca="1" si="322"/>
        <v>2.8975890669189938E-12</v>
      </c>
      <c r="BZ437" s="10">
        <f t="shared" ca="1" si="323"/>
        <v>-3.4969092353902565E-11</v>
      </c>
      <c r="CA437" s="10">
        <f t="shared" ca="1" si="324"/>
        <v>-2.0207881423277831E-11</v>
      </c>
      <c r="CB437" s="10">
        <v>0</v>
      </c>
      <c r="CC437" s="82">
        <f t="shared" ca="1" si="325"/>
        <v>3.9657481878597655E-13</v>
      </c>
      <c r="CD437" s="82">
        <f t="shared" ca="1" si="326"/>
        <v>3.4396916664004535E-13</v>
      </c>
      <c r="CE437" s="82">
        <f t="shared" ca="1" si="327"/>
        <v>1.8954967301968193E-10</v>
      </c>
      <c r="CF437" s="82">
        <f t="shared" ca="1" si="328"/>
        <v>3.7322939713162422E-11</v>
      </c>
      <c r="CG437" s="82">
        <f t="shared" ca="1" si="338"/>
        <v>2.2761315671827038E-10</v>
      </c>
      <c r="CH437" s="13" t="str">
        <f t="shared" ca="1" si="291"/>
        <v/>
      </c>
      <c r="CI437" s="81">
        <f t="shared" ca="1" si="300"/>
        <v>0.1131775965863165</v>
      </c>
      <c r="CJ437" s="81">
        <f t="shared" ca="1" si="301"/>
        <v>0.13063724757458739</v>
      </c>
      <c r="CK437" s="81">
        <f t="shared" ca="1" si="302"/>
        <v>0.39004625943939081</v>
      </c>
      <c r="CL437" s="81">
        <f t="shared" ca="1" si="303"/>
        <v>0.17284488538116416</v>
      </c>
      <c r="CM437" s="89">
        <f t="shared" ca="1" si="292"/>
        <v>0.80670598898145884</v>
      </c>
    </row>
    <row r="438" spans="1:91" x14ac:dyDescent="0.3">
      <c r="A438">
        <v>373</v>
      </c>
      <c r="B438" s="3">
        <f t="shared" si="305"/>
        <v>1.2250000000000001</v>
      </c>
      <c r="C438" s="3">
        <f t="shared" si="293"/>
        <v>12.433333333333334</v>
      </c>
      <c r="D438" s="4">
        <f t="shared" ca="1" si="329"/>
        <v>438</v>
      </c>
      <c r="E438" s="58">
        <f>(0.5*(COS(B438*2*PI())+1)*('key variables'!$B$4-'key variables'!$B$6)+'key variables'!$B$6)/'key variables'!$B$4</f>
        <v>1</v>
      </c>
      <c r="F438" s="10">
        <f t="shared" ca="1" si="294"/>
        <v>11689222.907461114</v>
      </c>
      <c r="G438" s="10">
        <f t="shared" ca="1" si="295"/>
        <v>13492492.798713122</v>
      </c>
      <c r="H438" s="10">
        <f t="shared" ca="1" si="296"/>
        <v>40309474.521088287</v>
      </c>
      <c r="I438" s="10">
        <f t="shared" ca="1" si="297"/>
        <v>17912154.249750931</v>
      </c>
      <c r="J438" s="10">
        <f t="shared" ca="1" si="330"/>
        <v>83403344.477013454</v>
      </c>
      <c r="K438" s="82">
        <f t="shared" ca="1" si="307"/>
        <v>2249832.832292099</v>
      </c>
      <c r="L438" s="82">
        <f t="shared" ca="1" si="308"/>
        <v>2596909.4377209195</v>
      </c>
      <c r="M438" s="82">
        <f t="shared" ca="1" si="309"/>
        <v>7778311.98309422</v>
      </c>
      <c r="N438" s="82">
        <f t="shared" ca="1" si="310"/>
        <v>3496312.733215793</v>
      </c>
      <c r="O438" s="82">
        <f t="shared" ca="1" si="331"/>
        <v>16121366.986323033</v>
      </c>
      <c r="P438" s="10">
        <f ca="1">IF(IF($A438&gt;='key variables'!$B$26,K438*SUMPRODUCT(Z438:AC438,'control variables'!$O$3:$R$3)/J438+F$65*'key variables'!$B$25/scenario!J$65,K438*SUMPRODUCT(Z438:AC438,'control variables'!$O$7:$R$7)/J438+F$65*'key variables'!$B$25/scenario!J$65)&lt;'key variables'!$B$28,0,IF($A438&gt;='key variables'!$B$26,K438*SUMPRODUCT(Z438:AC438,'control variables'!$O$3:$R$3)/J438+F$65*'key variables'!$B$25/scenario!J$65,K438*SUMPRODUCT(Z438:AC438,'control variables'!$O$7:$R$7)/J438+F$65*'key variables'!$B$25/scenario!J$65))</f>
        <v>1.6821331977289718E-14</v>
      </c>
      <c r="Q438" s="10">
        <f ca="1">IF(IF($A438&gt;='key variables'!$B$26,L438*SUMPRODUCT(Z438:AC438,'control variables'!$O$4:$R$4)/J438+G$65*'key variables'!$B$25/scenario!J$65,L438*SUMPRODUCT(Z438:AC438,'control variables'!$O$7:$R$7)/J438+G$65*'key variables'!$B$25/scenario!J$65)&lt;'key variables'!$B$28,0,IF($A438&gt;='key variables'!$B$26,L438*SUMPRODUCT(Z438:AC438,'control variables'!$O$4:$R$4)/J438+G$65*'key variables'!$B$25/scenario!J$65,L438*SUMPRODUCT(Z438:AC438,'control variables'!$O$7:$R$7)/J438+G$65*'key variables'!$B$25/scenario!J$65))</f>
        <v>1.9416320688304756E-14</v>
      </c>
      <c r="R438" s="10">
        <f ca="1">IF(IF($A438&gt;='key variables'!$B$26,M438*SUMPRODUCT(Z438:AC438,'control variables'!$O$5:$R$5)/J438+H$65*'key variables'!$B$25/scenario!J$65,M438*SUMPRODUCT(Z438:AC438,'control variables'!$O$7:$R$7)/J438+H$65*'key variables'!$B$25/scenario!J$65)&lt;'key variables'!$B$28,0,IF($A438&gt;='key variables'!$B$26,M438*SUMPRODUCT(Z438:AC438,'control variables'!$O$5:$R$5)/J438+H$65*'key variables'!$B$25/scenario!J$65,M438*SUMPRODUCT(Z438:AC438,'control variables'!$O$7:$R$7)/J438+H$65*'key variables'!$B$25/scenario!J$65))</f>
        <v>5.8156128852141867E-14</v>
      </c>
      <c r="S438" s="10">
        <f ca="1">IF(IF($A438&gt;='key variables'!$B$26,N438*SUMPRODUCT(Z438:AC438,'control variables'!$O$6:$R$6)/J438+I$65*'key variables'!$B$25/scenario!J$65,N438*SUMPRODUCT(Z438:AC438,'control variables'!$O$7:$R$7)/J438+I$65*'key variables'!$B$25/scenario!J$65)&lt;'key variables'!$B$28,0,IF($A438&gt;='key variables'!$B$26,N438*SUMPRODUCT(Z438:AC438,'control variables'!$O$6:$R$6)/J438+I$65*'key variables'!$B$25/scenario!J$65,N438*SUMPRODUCT(Z438:AC438,'control variables'!$O$7:$R$7)/J438+I$65*'key variables'!$B$25/scenario!J$65))</f>
        <v>2.6140892042156979E-14</v>
      </c>
      <c r="T438" s="10">
        <f t="shared" ca="1" si="304"/>
        <v>1.2053467355989331E-13</v>
      </c>
      <c r="U438" s="82">
        <f ca="1">SUMPRODUCT(P408:P437,'control variables'!AD$7:AD$36)</f>
        <v>3.5664335699934785E-14</v>
      </c>
      <c r="V438" s="82">
        <f ca="1">SUMPRODUCT(Q408:Q437,'control variables'!AE$7:AE$36)</f>
        <v>4.1166191834284318E-14</v>
      </c>
      <c r="W438" s="82">
        <f ca="1">SUMPRODUCT(R408:R437,'control variables'!AF$7:AF$36)</f>
        <v>1.2330175191784268E-13</v>
      </c>
      <c r="X438" s="82">
        <f ca="1">SUMPRODUCT(S408:S437,'control variables'!AG$7:AG$36)</f>
        <v>5.5423527134826434E-14</v>
      </c>
      <c r="Y438" s="82">
        <f t="shared" ca="1" si="298"/>
        <v>2.5555580658688821E-13</v>
      </c>
      <c r="Z438" s="10">
        <f ca="1">IF($A438&gt;='key variables'!$B$26,SUMPRODUCT(P408:P437,'control variables'!V$7:V$36)*$E438,SUMPRODUCT(P408:P437,'control variables'!Z$7:Z$36)*$E438)</f>
        <v>8.7024589580668249E-14</v>
      </c>
      <c r="AA438" s="10">
        <f ca="1">IF($A438&gt;='key variables'!$B$26,SUMPRODUCT(Q408:Q437,'control variables'!W$7:W$36)*$E438,SUMPRODUCT(Q408:Q437,'control variables'!AA$7:AA$36)*$E438)</f>
        <v>1.004496755279308E-13</v>
      </c>
      <c r="AB438" s="10">
        <f ca="1">IF($A438&gt;='key variables'!$B$26,SUMPRODUCT(R408:R437,'control variables'!X$7:X$36)*$E438,SUMPRODUCT(R408:R437,'control variables'!AB$7:AB$36)*$E438)</f>
        <v>3.0086875711096592E-13</v>
      </c>
      <c r="AC438" s="10">
        <f ca="1">IF($A438&gt;='key variables'!$B$26,SUMPRODUCT(S408:S437,'control variables'!Y$7:Y$36)*$E438,SUMPRODUCT(S408:S437,'control variables'!AC$7:AC$36)*$E438)</f>
        <v>1.3523901700011532E-13</v>
      </c>
      <c r="AD438" s="10">
        <f t="shared" ca="1" si="299"/>
        <v>6.2358203921968034E-13</v>
      </c>
      <c r="AE438" s="82">
        <f ca="1">SUMPRODUCT(P408:P437,'control variables'!AL$7:AL$36)</f>
        <v>1.1848838357903411E-13</v>
      </c>
      <c r="AF438" s="82">
        <f ca="1">SUMPRODUCT(Q408:Q437,'control variables'!AM$7:AM$36)</f>
        <v>1.364097114136E-13</v>
      </c>
      <c r="AG438" s="82">
        <f ca="1">SUMPRODUCT(R408:R437,'control variables'!AN$7:AN$36)</f>
        <v>3.8893993727363768E-13</v>
      </c>
      <c r="AH438" s="82">
        <f ca="1">SUMPRODUCT(S408:S437,'control variables'!AO$7:AO$36)</f>
        <v>1.6840713485374252E-13</v>
      </c>
      <c r="AI438" s="82">
        <f t="shared" ca="1" si="311"/>
        <v>8.1224516712001439E-13</v>
      </c>
      <c r="AJ438" s="10">
        <f ca="1">SUMPRODUCT(P408:P437,'control variables'!AP$7:AP$36)</f>
        <v>1.1321611136415508E-16</v>
      </c>
      <c r="AK438" s="10">
        <f ca="1">SUMPRODUCT(Q408:Q437,'control variables'!AQ$7:AQ$36)</f>
        <v>3.2670425984949908E-16</v>
      </c>
      <c r="AL438" s="10">
        <f ca="1">SUMPRODUCT(R408:R437,'control variables'!AR$7:AR$36)</f>
        <v>1.1742608913827119E-14</v>
      </c>
      <c r="AM438" s="10">
        <f ca="1">SUMPRODUCT(S408:S437,'control variables'!AS$7:AS$36)</f>
        <v>8.7970743000580499E-15</v>
      </c>
      <c r="AN438" s="10">
        <f t="shared" ca="1" si="332"/>
        <v>2.0979603585098823E-14</v>
      </c>
      <c r="AO438" s="82">
        <f ca="1">SUMPRODUCT(P408:P437,'control variables'!AX$7:AX$36)</f>
        <v>1.5395663389051881E-16</v>
      </c>
      <c r="AP438" s="82">
        <f ca="1">SUMPRODUCT(Q408:Q437,'control variables'!AY$7:AY$36)</f>
        <v>3.5541434884538526E-16</v>
      </c>
      <c r="AQ438" s="82">
        <f ca="1">SUMPRODUCT(R408:R437,'control variables'!AZ$7:AZ$36)</f>
        <v>3.193631223829511E-15</v>
      </c>
      <c r="AR438" s="82">
        <f ca="1">SUMPRODUCT(S408:S437,'control variables'!BA$7:BA$36)</f>
        <v>2.3925357106913143E-15</v>
      </c>
      <c r="AS438" s="82">
        <f t="shared" ca="1" si="333"/>
        <v>6.0955379172567291E-15</v>
      </c>
      <c r="AT438" s="10">
        <f ca="1">SUMPRODUCT(P408:P437,'control variables'!AT$7:AT$36)</f>
        <v>-1.3587273724395944E-16</v>
      </c>
      <c r="AU438" s="10">
        <f ca="1">SUMPRODUCT(Q408:Q437,'control variables'!AU$7:AU$36)</f>
        <v>1.4739202885717829E-16</v>
      </c>
      <c r="AV438" s="10">
        <f ca="1">SUMPRODUCT(R408:R437,'control variables'!AV$7:AV$36)</f>
        <v>6.3468188771990595E-14</v>
      </c>
      <c r="AW438" s="10">
        <f ca="1">SUMPRODUCT(S408:S437,'control variables'!AW$7:AW$36)</f>
        <v>4.7547727801771834E-14</v>
      </c>
      <c r="AX438" s="10">
        <f t="shared" ca="1" si="312"/>
        <v>1.1102743586537564E-13</v>
      </c>
      <c r="AY438" s="82">
        <f ca="1">SUMPRODUCT(P408:P437,'control variables'!BB$7:BB$36)</f>
        <v>4.924658954092739E-16</v>
      </c>
      <c r="AZ438" s="82">
        <f ca="1">SUMPRODUCT(Q408:Q437,'control variables'!BC$7:BC$36)</f>
        <v>1.2557871550931169E-15</v>
      </c>
      <c r="BA438" s="82">
        <f ca="1">SUMPRODUCT(R408:R437,'control variables'!BD$7:BD$36)</f>
        <v>8.7908960896038207E-15</v>
      </c>
      <c r="BB438" s="82">
        <f ca="1">SUMPRODUCT(S408:S437,'control variables'!BE$7:BE$36)</f>
        <v>1.249249088256352E-15</v>
      </c>
      <c r="BC438" s="82">
        <f t="shared" ca="1" si="334"/>
        <v>1.1788398228362564E-14</v>
      </c>
      <c r="BD438" s="10">
        <f ca="1">SUMPRODUCT(P408:P437,'control variables'!BF$7:BF$36)</f>
        <v>1.0301957585626154E-16</v>
      </c>
      <c r="BE438" s="10">
        <f ca="1">SUMPRODUCT(Q408:Q437,'control variables'!BG$7:BG$36)</f>
        <v>1.1891217203838796E-16</v>
      </c>
      <c r="BF438" s="10">
        <f ca="1">SUMPRODUCT(R408:R437,'control variables'!BH$7:BH$36)</f>
        <v>3.5616797384882624E-15</v>
      </c>
      <c r="BG438" s="10">
        <f ca="1">SUMPRODUCT(S408:S437,'control variables'!BI$7:BI$36)</f>
        <v>8.0047870594408161E-15</v>
      </c>
      <c r="BH438" s="10">
        <f t="shared" ca="1" si="335"/>
        <v>1.1788398545823728E-14</v>
      </c>
      <c r="BI438" s="82">
        <f t="shared" ca="1" si="313"/>
        <v>1.1884497673719942E-13</v>
      </c>
      <c r="BJ438" s="82">
        <f t="shared" ca="1" si="314"/>
        <v>1.3781289059755031E-13</v>
      </c>
      <c r="BK438" s="82">
        <f t="shared" ca="1" si="315"/>
        <v>4.6119902213523215E-13</v>
      </c>
      <c r="BL438" s="82">
        <f t="shared" ca="1" si="316"/>
        <v>2.172041117437707E-13</v>
      </c>
      <c r="BM438" s="82">
        <f t="shared" ca="1" si="306"/>
        <v>9.3506100121375268E-13</v>
      </c>
      <c r="BN438" s="10">
        <f ca="1">BN437+BI438-INDIRECT(ADDRESS(MAX($D438-'key variables'!$B$9*30,34),scenario!BI$4),TRUE)</f>
        <v>9439390.0751690175</v>
      </c>
      <c r="BO438" s="10">
        <f ca="1">BO437+BJ438-INDIRECT(ADDRESS(MAX($D438-'key variables'!$B$9*30,34),scenario!BJ$4),TRUE)</f>
        <v>10895583.360992203</v>
      </c>
      <c r="BP438" s="10">
        <f ca="1">BP437+BK438-INDIRECT(ADDRESS(MAX($D438-'key variables'!$B$9*30,34),scenario!BK$4),TRUE)</f>
        <v>32531162.537994072</v>
      </c>
      <c r="BQ438" s="10">
        <f ca="1">BQ437+BL438-INDIRECT(ADDRESS(MAX($D438-'key variables'!$B$9*30,34),scenario!BL$4),TRUE)</f>
        <v>14415841.516535141</v>
      </c>
      <c r="BR438" s="10">
        <f t="shared" ca="1" si="336"/>
        <v>67281977.490690395</v>
      </c>
      <c r="BS438" s="82">
        <f t="shared" ca="1" si="317"/>
        <v>-2.3427551499941464E-9</v>
      </c>
      <c r="BT438" s="82">
        <f t="shared" ca="1" si="318"/>
        <v>-3.4215234180812571E-10</v>
      </c>
      <c r="BU438" s="82">
        <f t="shared" ca="1" si="319"/>
        <v>-4.2553177029661707E-9</v>
      </c>
      <c r="BV438" s="82">
        <f t="shared" ca="1" si="320"/>
        <v>-2.9931648107428526E-9</v>
      </c>
      <c r="BW438" s="82">
        <f t="shared" ca="1" si="337"/>
        <v>-9.9333900055112949E-9</v>
      </c>
      <c r="BX438" s="10">
        <f t="shared" ca="1" si="321"/>
        <v>-1.8598770251508896E-12</v>
      </c>
      <c r="BY438" s="10">
        <f t="shared" ca="1" si="322"/>
        <v>2.8965697819407076E-12</v>
      </c>
      <c r="BZ438" s="10">
        <f t="shared" ca="1" si="323"/>
        <v>-3.4978251298506829E-11</v>
      </c>
      <c r="CA438" s="10">
        <f t="shared" ca="1" si="324"/>
        <v>-2.0214742923714837E-11</v>
      </c>
      <c r="CB438" s="10">
        <v>0</v>
      </c>
      <c r="CC438" s="82">
        <f t="shared" ca="1" si="325"/>
        <v>3.9666995100069415E-13</v>
      </c>
      <c r="CD438" s="82">
        <f t="shared" ca="1" si="326"/>
        <v>3.4379306452219229E-13</v>
      </c>
      <c r="CE438" s="82">
        <f t="shared" ca="1" si="327"/>
        <v>1.8949475380859995E-10</v>
      </c>
      <c r="CF438" s="82">
        <f t="shared" ca="1" si="328"/>
        <v>3.7281796523950012E-11</v>
      </c>
      <c r="CG438" s="82">
        <f t="shared" ca="1" si="338"/>
        <v>2.2751701334807283E-10</v>
      </c>
      <c r="CH438" s="13" t="str">
        <f t="shared" ca="1" si="291"/>
        <v/>
      </c>
      <c r="CI438" s="81">
        <f t="shared" ca="1" si="300"/>
        <v>0.1131775965863165</v>
      </c>
      <c r="CJ438" s="81">
        <f t="shared" ca="1" si="301"/>
        <v>0.13063724757458739</v>
      </c>
      <c r="CK438" s="81">
        <f t="shared" ca="1" si="302"/>
        <v>0.39004625943939081</v>
      </c>
      <c r="CL438" s="81">
        <f t="shared" ca="1" si="303"/>
        <v>0.17284488538116416</v>
      </c>
      <c r="CM438" s="89">
        <f t="shared" ca="1" si="292"/>
        <v>0.80670598898145884</v>
      </c>
    </row>
    <row r="439" spans="1:91" x14ac:dyDescent="0.3">
      <c r="A439">
        <v>374</v>
      </c>
      <c r="B439" s="3">
        <f t="shared" si="305"/>
        <v>1.2277777777777779</v>
      </c>
      <c r="C439" s="3">
        <f t="shared" si="293"/>
        <v>12.466666666666667</v>
      </c>
      <c r="D439" s="4">
        <f t="shared" ca="1" si="329"/>
        <v>439</v>
      </c>
      <c r="E439" s="58">
        <f>(0.5*(COS(B439*2*PI())+1)*('key variables'!$B$4-'key variables'!$B$6)+'key variables'!$B$6)/'key variables'!$B$4</f>
        <v>1</v>
      </c>
      <c r="F439" s="10">
        <f t="shared" ca="1" si="294"/>
        <v>11689222.907461114</v>
      </c>
      <c r="G439" s="10">
        <f t="shared" ca="1" si="295"/>
        <v>13492492.798713122</v>
      </c>
      <c r="H439" s="10">
        <f t="shared" ca="1" si="296"/>
        <v>40309474.521088287</v>
      </c>
      <c r="I439" s="10">
        <f t="shared" ca="1" si="297"/>
        <v>17912154.249750931</v>
      </c>
      <c r="J439" s="10">
        <f t="shared" ca="1" si="330"/>
        <v>83403344.477013454</v>
      </c>
      <c r="K439" s="82">
        <f t="shared" ca="1" si="307"/>
        <v>2249832.832292099</v>
      </c>
      <c r="L439" s="82">
        <f t="shared" ca="1" si="308"/>
        <v>2596909.4377209195</v>
      </c>
      <c r="M439" s="82">
        <f t="shared" ca="1" si="309"/>
        <v>7778311.98309422</v>
      </c>
      <c r="N439" s="82">
        <f t="shared" ca="1" si="310"/>
        <v>3496312.733215793</v>
      </c>
      <c r="O439" s="82">
        <f t="shared" ca="1" si="331"/>
        <v>16121366.986323033</v>
      </c>
      <c r="P439" s="10">
        <f ca="1">IF(IF($A439&gt;='key variables'!$B$26,K439*SUMPRODUCT(Z439:AC439,'control variables'!$O$3:$R$3)/J439+F$65*'key variables'!$B$25/scenario!J$65,K439*SUMPRODUCT(Z439:AC439,'control variables'!$O$7:$R$7)/J439+F$65*'key variables'!$B$25/scenario!J$65)&lt;'key variables'!$B$28,0,IF($A439&gt;='key variables'!$B$26,K439*SUMPRODUCT(Z439:AC439,'control variables'!$O$3:$R$3)/J439+F$65*'key variables'!$B$25/scenario!J$65,K439*SUMPRODUCT(Z439:AC439,'control variables'!$O$7:$R$7)/J439+F$65*'key variables'!$B$25/scenario!J$65))</f>
        <v>1.4473902090430267E-14</v>
      </c>
      <c r="Q439" s="10">
        <f ca="1">IF(IF($A439&gt;='key variables'!$B$26,L439*SUMPRODUCT(Z439:AC439,'control variables'!$O$4:$R$4)/J439+G$65*'key variables'!$B$25/scenario!J$65,L439*SUMPRODUCT(Z439:AC439,'control variables'!$O$7:$R$7)/J439+G$65*'key variables'!$B$25/scenario!J$65)&lt;'key variables'!$B$28,0,IF($A439&gt;='key variables'!$B$26,L439*SUMPRODUCT(Z439:AC439,'control variables'!$O$4:$R$4)/J439+G$65*'key variables'!$B$25/scenario!J$65,L439*SUMPRODUCT(Z439:AC439,'control variables'!$O$7:$R$7)/J439+G$65*'key variables'!$B$25/scenario!J$65))</f>
        <v>1.6706758119888116E-14</v>
      </c>
      <c r="R439" s="10">
        <f ca="1">IF(IF($A439&gt;='key variables'!$B$26,M439*SUMPRODUCT(Z439:AC439,'control variables'!$O$5:$R$5)/J439+H$65*'key variables'!$B$25/scenario!J$65,M439*SUMPRODUCT(Z439:AC439,'control variables'!$O$7:$R$7)/J439+H$65*'key variables'!$B$25/scenario!J$65)&lt;'key variables'!$B$28,0,IF($A439&gt;='key variables'!$B$26,M439*SUMPRODUCT(Z439:AC439,'control variables'!$O$5:$R$5)/J439+H$65*'key variables'!$B$25/scenario!J$65,M439*SUMPRODUCT(Z439:AC439,'control variables'!$O$7:$R$7)/J439+H$65*'key variables'!$B$25/scenario!J$65))</f>
        <v>5.0040396093530509E-14</v>
      </c>
      <c r="S439" s="10">
        <f ca="1">IF(IF($A439&gt;='key variables'!$B$26,N439*SUMPRODUCT(Z439:AC439,'control variables'!$O$6:$R$6)/J439+I$65*'key variables'!$B$25/scenario!J$65,N439*SUMPRODUCT(Z439:AC439,'control variables'!$O$7:$R$7)/J439+I$65*'key variables'!$B$25/scenario!J$65)&lt;'key variables'!$B$28,0,IF($A439&gt;='key variables'!$B$26,N439*SUMPRODUCT(Z439:AC439,'control variables'!$O$6:$R$6)/J439+I$65*'key variables'!$B$25/scenario!J$65,N439*SUMPRODUCT(Z439:AC439,'control variables'!$O$7:$R$7)/J439+I$65*'key variables'!$B$25/scenario!J$65))</f>
        <v>2.2492910340602526E-14</v>
      </c>
      <c r="T439" s="10">
        <f t="shared" ca="1" si="304"/>
        <v>1.0371396664445142E-13</v>
      </c>
      <c r="U439" s="82">
        <f ca="1">SUMPRODUCT(P409:P438,'control variables'!AD$7:AD$36)</f>
        <v>3.0687350070613398E-14</v>
      </c>
      <c r="V439" s="82">
        <f ca="1">SUMPRODUCT(Q409:Q438,'control variables'!AE$7:AE$36)</f>
        <v>3.5421417926340888E-14</v>
      </c>
      <c r="W439" s="82">
        <f ca="1">SUMPRODUCT(R409:R438,'control variables'!AF$7:AF$36)</f>
        <v>1.0609489707752173E-13</v>
      </c>
      <c r="X439" s="82">
        <f ca="1">SUMPRODUCT(S409:S438,'control variables'!AG$7:AG$36)</f>
        <v>4.7689131059229843E-14</v>
      </c>
      <c r="Y439" s="82">
        <f t="shared" ca="1" si="298"/>
        <v>2.1989279613370585E-13</v>
      </c>
      <c r="Z439" s="10">
        <f ca="1">IF($A439&gt;='key variables'!$B$26,SUMPRODUCT(P409:P438,'control variables'!V$7:V$36)*$E439,SUMPRODUCT(P409:P438,'control variables'!Z$7:Z$36)*$E439)</f>
        <v>7.4880240800848688E-14</v>
      </c>
      <c r="AA439" s="10">
        <f ca="1">IF($A439&gt;='key variables'!$B$26,SUMPRODUCT(Q409:Q438,'control variables'!W$7:W$36)*$E439,SUMPRODUCT(Q409:Q438,'control variables'!AA$7:AA$36)*$E439)</f>
        <v>8.6431845621360523E-14</v>
      </c>
      <c r="AB439" s="10">
        <f ca="1">IF($A439&gt;='key variables'!$B$26,SUMPRODUCT(R409:R438,'control variables'!X$7:X$36)*$E439,SUMPRODUCT(R409:R438,'control variables'!AB$7:AB$36)*$E439)</f>
        <v>2.5888228936762298E-13</v>
      </c>
      <c r="AC439" s="10">
        <f ca="1">IF($A439&gt;='key variables'!$B$26,SUMPRODUCT(S409:S438,'control variables'!Y$7:Y$36)*$E439,SUMPRODUCT(S409:S438,'control variables'!AC$7:AC$36)*$E439)</f>
        <v>1.1636630758541689E-13</v>
      </c>
      <c r="AD439" s="10">
        <f t="shared" ca="1" si="299"/>
        <v>5.3656068337524901E-13</v>
      </c>
      <c r="AE439" s="82">
        <f ca="1">SUMPRODUCT(P409:P438,'control variables'!AL$7:AL$36)</f>
        <v>1.0195323801299877E-13</v>
      </c>
      <c r="AF439" s="82">
        <f ca="1">SUMPRODUCT(Q409:Q438,'control variables'!AM$7:AM$36)</f>
        <v>1.1737363068809792E-13</v>
      </c>
      <c r="AG439" s="82">
        <f ca="1">SUMPRODUCT(R409:R438,'control variables'!AN$7:AN$36)</f>
        <v>3.3466306822533527E-13</v>
      </c>
      <c r="AH439" s="82">
        <f ca="1">SUMPRODUCT(S409:S438,'control variables'!AO$7:AO$36)</f>
        <v>1.4490578894072166E-13</v>
      </c>
      <c r="AI439" s="82">
        <f t="shared" ca="1" si="311"/>
        <v>6.9889572586715361E-13</v>
      </c>
      <c r="AJ439" s="10">
        <f ca="1">SUMPRODUCT(P409:P438,'control variables'!AP$7:AP$36)</f>
        <v>9.7416715463222033E-17</v>
      </c>
      <c r="AK439" s="10">
        <f ca="1">SUMPRODUCT(Q409:Q438,'control variables'!AQ$7:AQ$36)</f>
        <v>2.8111242771810718E-16</v>
      </c>
      <c r="AL439" s="10">
        <f ca="1">SUMPRODUCT(R409:R438,'control variables'!AR$7:AR$36)</f>
        <v>1.0103918758301086E-14</v>
      </c>
      <c r="AM439" s="10">
        <f ca="1">SUMPRODUCT(S409:S438,'control variables'!AS$7:AS$36)</f>
        <v>7.5694357779267806E-15</v>
      </c>
      <c r="AN439" s="10">
        <f t="shared" ca="1" si="332"/>
        <v>1.8051883679409198E-14</v>
      </c>
      <c r="AO439" s="82">
        <f ca="1">SUMPRODUCT(P409:P438,'control variables'!AX$7:AX$36)</f>
        <v>1.3247186656277048E-16</v>
      </c>
      <c r="AP439" s="82">
        <f ca="1">SUMPRODUCT(Q409:Q438,'control variables'!AY$7:AY$36)</f>
        <v>3.058160015905579E-16</v>
      </c>
      <c r="AQ439" s="82">
        <f ca="1">SUMPRODUCT(R409:R438,'control variables'!AZ$7:AZ$36)</f>
        <v>2.7479575166256887E-15</v>
      </c>
      <c r="AR439" s="82">
        <f ca="1">SUMPRODUCT(S409:S438,'control variables'!BA$7:BA$36)</f>
        <v>2.0586555019041732E-15</v>
      </c>
      <c r="AS439" s="82">
        <f t="shared" ca="1" si="333"/>
        <v>5.2449008866831905E-15</v>
      </c>
      <c r="AT439" s="10">
        <f ca="1">SUMPRODUCT(P409:P438,'control variables'!AT$7:AT$36)</f>
        <v>-1.1691159167912046E-16</v>
      </c>
      <c r="AU439" s="10">
        <f ca="1">SUMPRODUCT(Q409:Q438,'control variables'!AU$7:AU$36)</f>
        <v>1.2682335723882425E-16</v>
      </c>
      <c r="AV439" s="10">
        <f ca="1">SUMPRODUCT(R409:R438,'control variables'!AV$7:AV$36)</f>
        <v>5.4611153943277065E-14</v>
      </c>
      <c r="AW439" s="10">
        <f ca="1">SUMPRODUCT(S409:S438,'control variables'!AW$7:AW$36)</f>
        <v>4.0912405614157499E-14</v>
      </c>
      <c r="AX439" s="10">
        <f t="shared" ca="1" si="312"/>
        <v>9.5533471322994274E-14</v>
      </c>
      <c r="AY439" s="82">
        <f ca="1">SUMPRODUCT(P409:P438,'control variables'!BB$7:BB$36)</f>
        <v>4.2374189883733352E-16</v>
      </c>
      <c r="AZ439" s="82">
        <f ca="1">SUMPRODUCT(Q409:Q438,'control variables'!BC$7:BC$36)</f>
        <v>1.0805410863882323E-15</v>
      </c>
      <c r="BA439" s="82">
        <f ca="1">SUMPRODUCT(R409:R438,'control variables'!BD$7:BD$36)</f>
        <v>7.564119741519595E-15</v>
      </c>
      <c r="BB439" s="82">
        <f ca="1">SUMPRODUCT(S409:S438,'control variables'!BE$7:BE$36)</f>
        <v>1.0749154118350052E-15</v>
      </c>
      <c r="BC439" s="82">
        <f t="shared" ca="1" si="334"/>
        <v>1.0143318138580166E-14</v>
      </c>
      <c r="BD439" s="10">
        <f ca="1">SUMPRODUCT(P409:P438,'control variables'!BF$7:BF$36)</f>
        <v>8.8643114371340711E-17</v>
      </c>
      <c r="BE439" s="10">
        <f ca="1">SUMPRODUCT(Q409:Q438,'control variables'!BG$7:BG$36)</f>
        <v>1.0231788646509654E-16</v>
      </c>
      <c r="BF439" s="10">
        <f ca="1">SUMPRODUCT(R409:R438,'control variables'!BH$7:BH$36)</f>
        <v>3.0646445764192357E-15</v>
      </c>
      <c r="BG439" s="10">
        <f ca="1">SUMPRODUCT(S409:S438,'control variables'!BI$7:BI$36)</f>
        <v>6.8877128344837066E-15</v>
      </c>
      <c r="BH439" s="10">
        <f t="shared" ca="1" si="335"/>
        <v>1.014331841173938E-14</v>
      </c>
      <c r="BI439" s="82">
        <f t="shared" ca="1" si="313"/>
        <v>1.0226006832015698E-13</v>
      </c>
      <c r="BJ439" s="82">
        <f t="shared" ca="1" si="314"/>
        <v>1.1858099513172497E-13</v>
      </c>
      <c r="BK439" s="82">
        <f t="shared" ca="1" si="315"/>
        <v>3.9683834191013192E-13</v>
      </c>
      <c r="BL439" s="82">
        <f t="shared" ca="1" si="316"/>
        <v>1.8689310996671419E-13</v>
      </c>
      <c r="BM439" s="82">
        <f t="shared" ca="1" si="306"/>
        <v>8.0457251532872799E-13</v>
      </c>
      <c r="BN439" s="10">
        <f ca="1">BN438+BI439-INDIRECT(ADDRESS(MAX($D439-'key variables'!$B$9*30,34),scenario!BI$4),TRUE)</f>
        <v>9439390.0751690175</v>
      </c>
      <c r="BO439" s="10">
        <f ca="1">BO438+BJ439-INDIRECT(ADDRESS(MAX($D439-'key variables'!$B$9*30,34),scenario!BJ$4),TRUE)</f>
        <v>10895583.360992203</v>
      </c>
      <c r="BP439" s="10">
        <f ca="1">BP438+BK439-INDIRECT(ADDRESS(MAX($D439-'key variables'!$B$9*30,34),scenario!BK$4),TRUE)</f>
        <v>32531162.537994072</v>
      </c>
      <c r="BQ439" s="10">
        <f ca="1">BQ438+BL439-INDIRECT(ADDRESS(MAX($D439-'key variables'!$B$9*30,34),scenario!BL$4),TRUE)</f>
        <v>14415841.516535141</v>
      </c>
      <c r="BR439" s="10">
        <f t="shared" ca="1" si="336"/>
        <v>67281977.490690395</v>
      </c>
      <c r="BS439" s="82">
        <f t="shared" ca="1" si="317"/>
        <v>-2.3428430248034907E-9</v>
      </c>
      <c r="BT439" s="82">
        <f t="shared" ca="1" si="318"/>
        <v>-3.4225431836302399E-10</v>
      </c>
      <c r="BU439" s="82">
        <f t="shared" ca="1" si="319"/>
        <v>-4.2556675655565634E-9</v>
      </c>
      <c r="BV439" s="82">
        <f t="shared" ca="1" si="320"/>
        <v>-2.9933360986553132E-9</v>
      </c>
      <c r="BW439" s="82">
        <f t="shared" ca="1" si="337"/>
        <v>-9.9341010073783921E-9</v>
      </c>
      <c r="BX439" s="10">
        <f t="shared" ca="1" si="321"/>
        <v>-1.8602569382975352E-12</v>
      </c>
      <c r="BY439" s="10">
        <f t="shared" ca="1" si="322"/>
        <v>2.8956927389694449E-12</v>
      </c>
      <c r="BZ439" s="10">
        <f t="shared" ca="1" si="323"/>
        <v>-3.4986132105308141E-11</v>
      </c>
      <c r="CA439" s="10">
        <f t="shared" ca="1" si="324"/>
        <v>-2.0220646896459251E-11</v>
      </c>
      <c r="CB439" s="10">
        <v>0</v>
      </c>
      <c r="CC439" s="82">
        <f t="shared" ca="1" si="325"/>
        <v>3.9675180744127376E-13</v>
      </c>
      <c r="CD439" s="82">
        <f t="shared" ca="1" si="326"/>
        <v>3.4364153759108096E-13</v>
      </c>
      <c r="CE439" s="82">
        <f t="shared" ca="1" si="327"/>
        <v>1.8944749861589833E-10</v>
      </c>
      <c r="CF439" s="82">
        <f t="shared" ca="1" si="328"/>
        <v>3.7246394898611878E-11</v>
      </c>
      <c r="CG439" s="82">
        <f t="shared" ca="1" si="338"/>
        <v>2.2743428685954257E-10</v>
      </c>
      <c r="CH439" s="13" t="str">
        <f t="shared" ca="1" si="291"/>
        <v/>
      </c>
      <c r="CI439" s="81">
        <f t="shared" ca="1" si="300"/>
        <v>0.1131775965863165</v>
      </c>
      <c r="CJ439" s="81">
        <f t="shared" ca="1" si="301"/>
        <v>0.13063724757458739</v>
      </c>
      <c r="CK439" s="81">
        <f t="shared" ca="1" si="302"/>
        <v>0.39004625943939081</v>
      </c>
      <c r="CL439" s="81">
        <f t="shared" ca="1" si="303"/>
        <v>0.17284488538116416</v>
      </c>
      <c r="CM439" s="89">
        <f t="shared" ca="1" si="292"/>
        <v>0.80670598898145884</v>
      </c>
    </row>
    <row r="440" spans="1:91" x14ac:dyDescent="0.3">
      <c r="A440">
        <v>375</v>
      </c>
      <c r="B440" s="3">
        <f t="shared" si="305"/>
        <v>1.2305555555555556</v>
      </c>
      <c r="C440" s="3">
        <f t="shared" si="293"/>
        <v>12.5</v>
      </c>
      <c r="D440" s="4">
        <f t="shared" ca="1" si="329"/>
        <v>440</v>
      </c>
      <c r="E440" s="58">
        <f>(0.5*(COS(B440*2*PI())+1)*('key variables'!$B$4-'key variables'!$B$6)+'key variables'!$B$6)/'key variables'!$B$4</f>
        <v>1</v>
      </c>
      <c r="F440" s="10">
        <f t="shared" ca="1" si="294"/>
        <v>11689222.907461114</v>
      </c>
      <c r="G440" s="10">
        <f t="shared" ca="1" si="295"/>
        <v>13492492.798713122</v>
      </c>
      <c r="H440" s="10">
        <f t="shared" ca="1" si="296"/>
        <v>40309474.521088287</v>
      </c>
      <c r="I440" s="10">
        <f t="shared" ca="1" si="297"/>
        <v>17912154.249750931</v>
      </c>
      <c r="J440" s="10">
        <f t="shared" ca="1" si="330"/>
        <v>83403344.477013454</v>
      </c>
      <c r="K440" s="82">
        <f t="shared" ca="1" si="307"/>
        <v>2249832.832292099</v>
      </c>
      <c r="L440" s="82">
        <f t="shared" ca="1" si="308"/>
        <v>2596909.4377209195</v>
      </c>
      <c r="M440" s="82">
        <f t="shared" ca="1" si="309"/>
        <v>7778311.98309422</v>
      </c>
      <c r="N440" s="82">
        <f t="shared" ca="1" si="310"/>
        <v>3496312.733215793</v>
      </c>
      <c r="O440" s="82">
        <f t="shared" ca="1" si="331"/>
        <v>16121366.986323033</v>
      </c>
      <c r="P440" s="10">
        <f ca="1">IF(IF($A440&gt;='key variables'!$B$26,K440*SUMPRODUCT(Z440:AC440,'control variables'!$O$3:$R$3)/J440+F$65*'key variables'!$B$25/scenario!J$65,K440*SUMPRODUCT(Z440:AC440,'control variables'!$O$7:$R$7)/J440+F$65*'key variables'!$B$25/scenario!J$65)&lt;'key variables'!$B$28,0,IF($A440&gt;='key variables'!$B$26,K440*SUMPRODUCT(Z440:AC440,'control variables'!$O$3:$R$3)/J440+F$65*'key variables'!$B$25/scenario!J$65,K440*SUMPRODUCT(Z440:AC440,'control variables'!$O$7:$R$7)/J440+F$65*'key variables'!$B$25/scenario!J$65))</f>
        <v>1.2454057859757889E-14</v>
      </c>
      <c r="Q440" s="10">
        <f ca="1">IF(IF($A440&gt;='key variables'!$B$26,L440*SUMPRODUCT(Z440:AC440,'control variables'!$O$4:$R$4)/J440+G$65*'key variables'!$B$25/scenario!J$65,L440*SUMPRODUCT(Z440:AC440,'control variables'!$O$7:$R$7)/J440+G$65*'key variables'!$B$25/scenario!J$65)&lt;'key variables'!$B$28,0,IF($A440&gt;='key variables'!$B$26,L440*SUMPRODUCT(Z440:AC440,'control variables'!$O$4:$R$4)/J440+G$65*'key variables'!$B$25/scenario!J$65,L440*SUMPRODUCT(Z440:AC440,'control variables'!$O$7:$R$7)/J440+G$65*'key variables'!$B$25/scenario!J$65))</f>
        <v>1.4375317103439195E-14</v>
      </c>
      <c r="R440" s="10">
        <f ca="1">IF(IF($A440&gt;='key variables'!$B$26,M440*SUMPRODUCT(Z440:AC440,'control variables'!$O$5:$R$5)/J440+H$65*'key variables'!$B$25/scenario!J$65,M440*SUMPRODUCT(Z440:AC440,'control variables'!$O$7:$R$7)/J440+H$65*'key variables'!$B$25/scenario!J$65)&lt;'key variables'!$B$28,0,IF($A440&gt;='key variables'!$B$26,M440*SUMPRODUCT(Z440:AC440,'control variables'!$O$5:$R$5)/J440+H$65*'key variables'!$B$25/scenario!J$65,M440*SUMPRODUCT(Z440:AC440,'control variables'!$O$7:$R$7)/J440+H$65*'key variables'!$B$25/scenario!J$65))</f>
        <v>4.3057220117999667E-14</v>
      </c>
      <c r="S440" s="10">
        <f ca="1">IF(IF($A440&gt;='key variables'!$B$26,N440*SUMPRODUCT(Z440:AC440,'control variables'!$O$6:$R$6)/J440+I$65*'key variables'!$B$25/scenario!J$65,N440*SUMPRODUCT(Z440:AC440,'control variables'!$O$7:$R$7)/J440+I$65*'key variables'!$B$25/scenario!J$65)&lt;'key variables'!$B$28,0,IF($A440&gt;='key variables'!$B$26,N440*SUMPRODUCT(Z440:AC440,'control variables'!$O$6:$R$6)/J440+I$65*'key variables'!$B$25/scenario!J$65,N440*SUMPRODUCT(Z440:AC440,'control variables'!$O$7:$R$7)/J440+I$65*'key variables'!$B$25/scenario!J$65))</f>
        <v>1.935400730680796E-14</v>
      </c>
      <c r="T440" s="10">
        <f t="shared" ca="1" si="304"/>
        <v>8.9240602388004719E-14</v>
      </c>
      <c r="U440" s="82">
        <f ca="1">SUMPRODUCT(P410:P439,'control variables'!AD$7:AD$36)</f>
        <v>2.6404906635008432E-14</v>
      </c>
      <c r="V440" s="82">
        <f ca="1">SUMPRODUCT(Q410:Q439,'control variables'!AE$7:AE$36)</f>
        <v>3.0478331660194407E-14</v>
      </c>
      <c r="W440" s="82">
        <f ca="1">SUMPRODUCT(R410:R439,'control variables'!AF$7:AF$36)</f>
        <v>9.1289272137755284E-14</v>
      </c>
      <c r="X440" s="82">
        <f ca="1">SUMPRODUCT(S410:S439,'control variables'!AG$7:AG$36)</f>
        <v>4.1034075937677554E-14</v>
      </c>
      <c r="Y440" s="82">
        <f t="shared" ca="1" si="298"/>
        <v>1.8920658637063569E-13</v>
      </c>
      <c r="Z440" s="10">
        <f ca="1">IF($A440&gt;='key variables'!$B$26,SUMPRODUCT(P410:P439,'control variables'!V$7:V$36)*$E440,SUMPRODUCT(P410:P439,'control variables'!Z$7:Z$36)*$E440)</f>
        <v>6.4430645285555493E-14</v>
      </c>
      <c r="AA440" s="10">
        <f ca="1">IF($A440&gt;='key variables'!$B$26,SUMPRODUCT(Q410:Q439,'control variables'!W$7:W$36)*$E440,SUMPRODUCT(Q410:Q439,'control variables'!AA$7:AA$36)*$E440)</f>
        <v>7.4370214719483885E-14</v>
      </c>
      <c r="AB440" s="10">
        <f ca="1">IF($A440&gt;='key variables'!$B$26,SUMPRODUCT(R410:R439,'control variables'!X$7:X$36)*$E440,SUMPRODUCT(R410:R439,'control variables'!AB$7:AB$36)*$E440)</f>
        <v>2.2275506566972483E-13</v>
      </c>
      <c r="AC440" s="10">
        <f ca="1">IF($A440&gt;='key variables'!$B$26,SUMPRODUCT(S410:S439,'control variables'!Y$7:Y$36)*$E440,SUMPRODUCT(S410:S439,'control variables'!AC$7:AC$36)*$E440)</f>
        <v>1.0012729936548047E-13</v>
      </c>
      <c r="AD440" s="10">
        <f t="shared" ca="1" si="299"/>
        <v>4.6168322504024463E-13</v>
      </c>
      <c r="AE440" s="82">
        <f ca="1">SUMPRODUCT(P410:P439,'control variables'!AL$7:AL$36)</f>
        <v>8.7725584798798945E-14</v>
      </c>
      <c r="AF440" s="82">
        <f ca="1">SUMPRODUCT(Q410:Q439,'control variables'!AM$7:AM$36)</f>
        <v>1.0099404975013002E-13</v>
      </c>
      <c r="AG440" s="82">
        <f ca="1">SUMPRODUCT(R410:R439,'control variables'!AN$7:AN$36)</f>
        <v>2.8796057822984251E-13</v>
      </c>
      <c r="AH440" s="82">
        <f ca="1">SUMPRODUCT(S410:S439,'control variables'!AO$7:AO$36)</f>
        <v>1.2468407402553907E-13</v>
      </c>
      <c r="AI440" s="82">
        <f t="shared" ca="1" si="311"/>
        <v>6.0136428680431054E-13</v>
      </c>
      <c r="AJ440" s="10">
        <f ca="1">SUMPRODUCT(P410:P439,'control variables'!AP$7:AP$36)</f>
        <v>8.3822137479339015E-17</v>
      </c>
      <c r="AK440" s="10">
        <f ca="1">SUMPRODUCT(Q410:Q439,'control variables'!AQ$7:AQ$36)</f>
        <v>2.4188297102086022E-16</v>
      </c>
      <c r="AL440" s="10">
        <f ca="1">SUMPRODUCT(R410:R439,'control variables'!AR$7:AR$36)</f>
        <v>8.6939090813232166E-15</v>
      </c>
      <c r="AM440" s="10">
        <f ca="1">SUMPRODUCT(S410:S439,'control variables'!AS$7:AS$36)</f>
        <v>6.5131151610007321E-15</v>
      </c>
      <c r="AN440" s="10">
        <f t="shared" ca="1" si="332"/>
        <v>1.5532729350824149E-14</v>
      </c>
      <c r="AO440" s="82">
        <f ca="1">SUMPRODUCT(P410:P439,'control variables'!AX$7:AX$36)</f>
        <v>1.1398531513168651E-16</v>
      </c>
      <c r="AP440" s="82">
        <f ca="1">SUMPRODUCT(Q410:Q439,'control variables'!AY$7:AY$36)</f>
        <v>2.6313914205394484E-16</v>
      </c>
      <c r="AQ440" s="82">
        <f ca="1">SUMPRODUCT(R410:R439,'control variables'!AZ$7:AZ$36)</f>
        <v>2.3644779199411854E-15</v>
      </c>
      <c r="AR440" s="82">
        <f ca="1">SUMPRODUCT(S410:S439,'control variables'!BA$7:BA$36)</f>
        <v>1.7713685344724707E-15</v>
      </c>
      <c r="AS440" s="82">
        <f t="shared" ca="1" si="333"/>
        <v>4.5129709115992872E-15</v>
      </c>
      <c r="AT440" s="10">
        <f ca="1">SUMPRODUCT(P410:P439,'control variables'!AT$7:AT$36)</f>
        <v>-1.0059648864219113E-16</v>
      </c>
      <c r="AU440" s="10">
        <f ca="1">SUMPRODUCT(Q410:Q439,'control variables'!AU$7:AU$36)</f>
        <v>1.0912505965239044E-16</v>
      </c>
      <c r="AV440" s="10">
        <f ca="1">SUMPRODUCT(R410:R439,'control variables'!AV$7:AV$36)</f>
        <v>4.6990125174841459E-14</v>
      </c>
      <c r="AW440" s="10">
        <f ca="1">SUMPRODUCT(S410:S439,'control variables'!AW$7:AW$36)</f>
        <v>3.5203047769508176E-14</v>
      </c>
      <c r="AX440" s="10">
        <f t="shared" ca="1" si="312"/>
        <v>8.2201701515359834E-14</v>
      </c>
      <c r="AY440" s="82">
        <f ca="1">SUMPRODUCT(P410:P439,'control variables'!BB$7:BB$36)</f>
        <v>3.6460838913737238E-16</v>
      </c>
      <c r="AZ440" s="82">
        <f ca="1">SUMPRODUCT(Q410:Q439,'control variables'!BC$7:BC$36)</f>
        <v>9.2975074210445019E-16</v>
      </c>
      <c r="BA440" s="82">
        <f ca="1">SUMPRODUCT(R410:R439,'control variables'!BD$7:BD$36)</f>
        <v>6.5085409815855344E-15</v>
      </c>
      <c r="BB440" s="82">
        <f ca="1">SUMPRODUCT(S410:S439,'control variables'!BE$7:BE$36)</f>
        <v>9.2491013478595901E-16</v>
      </c>
      <c r="BC440" s="82">
        <f t="shared" ca="1" si="334"/>
        <v>8.7278102476133164E-15</v>
      </c>
      <c r="BD440" s="10">
        <f ca="1">SUMPRODUCT(P410:P439,'control variables'!BF$7:BF$36)</f>
        <v>7.6272899205233991E-17</v>
      </c>
      <c r="BE440" s="10">
        <f ca="1">SUMPRODUCT(Q410:Q439,'control variables'!BG$7:BG$36)</f>
        <v>8.8039346277391485E-17</v>
      </c>
      <c r="BF440" s="10">
        <f ca="1">SUMPRODUCT(R410:R439,'control variables'!BH$7:BH$36)</f>
        <v>2.6369710556183377E-15</v>
      </c>
      <c r="BG440" s="10">
        <f ca="1">SUMPRODUCT(S410:S439,'control variables'!BI$7:BI$36)</f>
        <v>5.9265271815519854E-15</v>
      </c>
      <c r="BH440" s="10">
        <f t="shared" ca="1" si="335"/>
        <v>8.7278104826529495E-15</v>
      </c>
      <c r="BI440" s="82">
        <f t="shared" ca="1" si="313"/>
        <v>8.7989596699294126E-14</v>
      </c>
      <c r="BJ440" s="82">
        <f t="shared" ca="1" si="314"/>
        <v>1.0203292555188685E-13</v>
      </c>
      <c r="BK440" s="82">
        <f t="shared" ca="1" si="315"/>
        <v>3.4145924438626952E-13</v>
      </c>
      <c r="BL440" s="82">
        <f t="shared" ca="1" si="316"/>
        <v>1.6081203192983319E-13</v>
      </c>
      <c r="BM440" s="82">
        <f t="shared" ca="1" si="306"/>
        <v>6.9229379856728364E-13</v>
      </c>
      <c r="BN440" s="10">
        <f ca="1">BN439+BI440-INDIRECT(ADDRESS(MAX($D440-'key variables'!$B$9*30,34),scenario!BI$4),TRUE)</f>
        <v>9439390.0751690175</v>
      </c>
      <c r="BO440" s="10">
        <f ca="1">BO439+BJ440-INDIRECT(ADDRESS(MAX($D440-'key variables'!$B$9*30,34),scenario!BJ$4),TRUE)</f>
        <v>10895583.360992203</v>
      </c>
      <c r="BP440" s="10">
        <f ca="1">BP439+BK440-INDIRECT(ADDRESS(MAX($D440-'key variables'!$B$9*30,34),scenario!BK$4),TRUE)</f>
        <v>32531162.537994072</v>
      </c>
      <c r="BQ440" s="10">
        <f ca="1">BQ439+BL440-INDIRECT(ADDRESS(MAX($D440-'key variables'!$B$9*30,34),scenario!BL$4),TRUE)</f>
        <v>14415841.516535141</v>
      </c>
      <c r="BR440" s="10">
        <f t="shared" ca="1" si="336"/>
        <v>67281977.490690395</v>
      </c>
      <c r="BS440" s="82">
        <f t="shared" ca="1" si="317"/>
        <v>-2.3429186366152296E-9</v>
      </c>
      <c r="BT440" s="82">
        <f t="shared" ca="1" si="318"/>
        <v>-3.4234206401081873E-10</v>
      </c>
      <c r="BU440" s="82">
        <f t="shared" ca="1" si="319"/>
        <v>-4.2559686045518882E-9</v>
      </c>
      <c r="BV440" s="82">
        <f t="shared" ca="1" si="320"/>
        <v>-2.9934834832071179E-9</v>
      </c>
      <c r="BW440" s="82">
        <f t="shared" ca="1" si="337"/>
        <v>-9.9347127883850545E-9</v>
      </c>
      <c r="BX440" s="10">
        <f t="shared" ca="1" si="321"/>
        <v>-1.8605838342707462E-12</v>
      </c>
      <c r="BY440" s="10">
        <f t="shared" ca="1" si="322"/>
        <v>2.8949380880231169E-12</v>
      </c>
      <c r="BZ440" s="10">
        <f t="shared" ca="1" si="323"/>
        <v>-3.4992913139425397E-11</v>
      </c>
      <c r="CA440" s="10">
        <f t="shared" ca="1" si="324"/>
        <v>-2.0225726965241117E-11</v>
      </c>
      <c r="CB440" s="10">
        <v>0</v>
      </c>
      <c r="CC440" s="82">
        <f t="shared" ca="1" si="325"/>
        <v>3.9682224075226364E-13</v>
      </c>
      <c r="CD440" s="82">
        <f t="shared" ca="1" si="326"/>
        <v>3.4351115636039542E-13</v>
      </c>
      <c r="CE440" s="82">
        <f t="shared" ca="1" si="327"/>
        <v>1.8940683792188488E-10</v>
      </c>
      <c r="CF440" s="82">
        <f t="shared" ca="1" si="328"/>
        <v>3.7215933597468899E-11</v>
      </c>
      <c r="CG440" s="82">
        <f t="shared" ca="1" si="338"/>
        <v>2.2736310491646645E-10</v>
      </c>
      <c r="CH440" s="13" t="str">
        <f t="shared" ca="1" si="291"/>
        <v/>
      </c>
      <c r="CI440" s="81">
        <f t="shared" ca="1" si="300"/>
        <v>0.1131775965863165</v>
      </c>
      <c r="CJ440" s="81">
        <f t="shared" ca="1" si="301"/>
        <v>0.13063724757458739</v>
      </c>
      <c r="CK440" s="81">
        <f t="shared" ca="1" si="302"/>
        <v>0.39004625943939081</v>
      </c>
      <c r="CL440" s="81">
        <f t="shared" ca="1" si="303"/>
        <v>0.17284488538116416</v>
      </c>
      <c r="CM440" s="89">
        <f t="shared" ca="1" si="292"/>
        <v>0.80670598898145884</v>
      </c>
    </row>
    <row r="441" spans="1:91" x14ac:dyDescent="0.3">
      <c r="A441">
        <v>376</v>
      </c>
      <c r="B441" s="3">
        <f t="shared" si="305"/>
        <v>1.2333333333333334</v>
      </c>
      <c r="C441" s="3">
        <f t="shared" si="293"/>
        <v>12.533333333333333</v>
      </c>
      <c r="D441" s="4">
        <f t="shared" ca="1" si="329"/>
        <v>441</v>
      </c>
      <c r="E441" s="58">
        <f>(0.5*(COS(B441*2*PI())+1)*('key variables'!$B$4-'key variables'!$B$6)+'key variables'!$B$6)/'key variables'!$B$4</f>
        <v>1</v>
      </c>
      <c r="F441" s="10">
        <f t="shared" ca="1" si="294"/>
        <v>11689222.907461114</v>
      </c>
      <c r="G441" s="10">
        <f t="shared" ca="1" si="295"/>
        <v>13492492.798713122</v>
      </c>
      <c r="H441" s="10">
        <f t="shared" ca="1" si="296"/>
        <v>40309474.521088287</v>
      </c>
      <c r="I441" s="10">
        <f t="shared" ca="1" si="297"/>
        <v>17912154.249750931</v>
      </c>
      <c r="J441" s="10">
        <f t="shared" ca="1" si="330"/>
        <v>83403344.477013454</v>
      </c>
      <c r="K441" s="82">
        <f t="shared" ca="1" si="307"/>
        <v>2249832.832292099</v>
      </c>
      <c r="L441" s="82">
        <f t="shared" ca="1" si="308"/>
        <v>2596909.4377209195</v>
      </c>
      <c r="M441" s="82">
        <f t="shared" ca="1" si="309"/>
        <v>7778311.98309422</v>
      </c>
      <c r="N441" s="82">
        <f t="shared" ca="1" si="310"/>
        <v>3496312.733215793</v>
      </c>
      <c r="O441" s="82">
        <f t="shared" ca="1" si="331"/>
        <v>16121366.986323033</v>
      </c>
      <c r="P441" s="10">
        <f ca="1">IF(IF($A441&gt;='key variables'!$B$26,K441*SUMPRODUCT(Z441:AC441,'control variables'!$O$3:$R$3)/J441+F$65*'key variables'!$B$25/scenario!J$65,K441*SUMPRODUCT(Z441:AC441,'control variables'!$O$7:$R$7)/J441+F$65*'key variables'!$B$25/scenario!J$65)&lt;'key variables'!$B$28,0,IF($A441&gt;='key variables'!$B$26,K441*SUMPRODUCT(Z441:AC441,'control variables'!$O$3:$R$3)/J441+F$65*'key variables'!$B$25/scenario!J$65,K441*SUMPRODUCT(Z441:AC441,'control variables'!$O$7:$R$7)/J441+F$65*'key variables'!$B$25/scenario!J$65))</f>
        <v>1.0716084453600616E-14</v>
      </c>
      <c r="Q441" s="10">
        <f ca="1">IF(IF($A441&gt;='key variables'!$B$26,L441*SUMPRODUCT(Z441:AC441,'control variables'!$O$4:$R$4)/J441+G$65*'key variables'!$B$25/scenario!J$65,L441*SUMPRODUCT(Z441:AC441,'control variables'!$O$7:$R$7)/J441+G$65*'key variables'!$B$25/scenario!J$65)&lt;'key variables'!$B$28,0,IF($A441&gt;='key variables'!$B$26,L441*SUMPRODUCT(Z441:AC441,'control variables'!$O$4:$R$4)/J441+G$65*'key variables'!$B$25/scenario!J$65,L441*SUMPRODUCT(Z441:AC441,'control variables'!$O$7:$R$7)/J441+G$65*'key variables'!$B$25/scenario!J$65))</f>
        <v>1.2369230483945939E-14</v>
      </c>
      <c r="R441" s="10">
        <f ca="1">IF(IF($A441&gt;='key variables'!$B$26,M441*SUMPRODUCT(Z441:AC441,'control variables'!$O$5:$R$5)/J441+H$65*'key variables'!$B$25/scenario!J$65,M441*SUMPRODUCT(Z441:AC441,'control variables'!$O$7:$R$7)/J441+H$65*'key variables'!$B$25/scenario!J$65)&lt;'key variables'!$B$28,0,IF($A441&gt;='key variables'!$B$26,M441*SUMPRODUCT(Z441:AC441,'control variables'!$O$5:$R$5)/J441+H$65*'key variables'!$B$25/scenario!J$65,M441*SUMPRODUCT(Z441:AC441,'control variables'!$O$7:$R$7)/J441+H$65*'key variables'!$B$25/scenario!J$65))</f>
        <v>3.7048551750563797E-14</v>
      </c>
      <c r="S441" s="10">
        <f ca="1">IF(IF($A441&gt;='key variables'!$B$26,N441*SUMPRODUCT(Z441:AC441,'control variables'!$O$6:$R$6)/J441+I$65*'key variables'!$B$25/scenario!J$65,N441*SUMPRODUCT(Z441:AC441,'control variables'!$O$7:$R$7)/J441+I$65*'key variables'!$B$25/scenario!J$65)&lt;'key variables'!$B$28,0,IF($A441&gt;='key variables'!$B$26,N441*SUMPRODUCT(Z441:AC441,'control variables'!$O$6:$R$6)/J441+I$65*'key variables'!$B$25/scenario!J$65,N441*SUMPRODUCT(Z441:AC441,'control variables'!$O$7:$R$7)/J441+I$65*'key variables'!$B$25/scenario!J$65))</f>
        <v>1.6653140618971672E-14</v>
      </c>
      <c r="T441" s="10">
        <f t="shared" ca="1" si="304"/>
        <v>7.6787007307082027E-14</v>
      </c>
      <c r="U441" s="82">
        <f ca="1">SUMPRODUCT(P411:P440,'control variables'!AD$7:AD$36)</f>
        <v>2.2720081492835648E-14</v>
      </c>
      <c r="V441" s="82">
        <f ca="1">SUMPRODUCT(Q411:Q440,'control variables'!AE$7:AE$36)</f>
        <v>2.6225056905415886E-14</v>
      </c>
      <c r="W441" s="82">
        <f ca="1">SUMPRODUCT(R411:R440,'control variables'!AF$7:AF$36)</f>
        <v>7.8549783608836774E-14</v>
      </c>
      <c r="X441" s="82">
        <f ca="1">SUMPRODUCT(S411:S440,'control variables'!AG$7:AG$36)</f>
        <v>3.5307738905282544E-14</v>
      </c>
      <c r="Y441" s="82">
        <f t="shared" ca="1" si="298"/>
        <v>1.6280266091237085E-13</v>
      </c>
      <c r="Z441" s="10">
        <f ca="1">IF($A441&gt;='key variables'!$B$26,SUMPRODUCT(P411:P440,'control variables'!V$7:V$36)*$E441,SUMPRODUCT(P411:P440,'control variables'!Z$7:Z$36)*$E441)</f>
        <v>5.5439298906020951E-14</v>
      </c>
      <c r="AA441" s="10">
        <f ca="1">IF($A441&gt;='key variables'!$B$26,SUMPRODUCT(Q411:Q440,'control variables'!W$7:W$36)*$E441,SUMPRODUCT(Q411:Q440,'control variables'!AA$7:AA$36)*$E441)</f>
        <v>6.399179373829357E-14</v>
      </c>
      <c r="AB441" s="10">
        <f ca="1">IF($A441&gt;='key variables'!$B$26,SUMPRODUCT(R411:R440,'control variables'!X$7:X$36)*$E441,SUMPRODUCT(R411:R440,'control variables'!AB$7:AB$36)*$E441)</f>
        <v>1.9166942397925615E-13</v>
      </c>
      <c r="AC441" s="10">
        <f ca="1">IF($A441&gt;='key variables'!$B$26,SUMPRODUCT(S411:S440,'control variables'!Y$7:Y$36)*$E441,SUMPRODUCT(S411:S440,'control variables'!AC$7:AC$36)*$E441)</f>
        <v>8.6154457301702229E-14</v>
      </c>
      <c r="AD441" s="10">
        <f t="shared" ca="1" si="299"/>
        <v>3.9725497392527291E-13</v>
      </c>
      <c r="AE441" s="82">
        <f ca="1">SUMPRODUCT(P411:P440,'control variables'!AL$7:AL$36)</f>
        <v>7.5483411594147462E-14</v>
      </c>
      <c r="AF441" s="82">
        <f ca="1">SUMPRODUCT(Q411:Q440,'control variables'!AM$7:AM$36)</f>
        <v>8.6900251999838952E-14</v>
      </c>
      <c r="AG441" s="82">
        <f ca="1">SUMPRODUCT(R411:R440,'control variables'!AN$7:AN$36)</f>
        <v>2.4777545683240057E-13</v>
      </c>
      <c r="AH441" s="82">
        <f ca="1">SUMPRODUCT(S411:S440,'control variables'!AO$7:AO$36)</f>
        <v>1.0728431506601675E-13</v>
      </c>
      <c r="AI441" s="82">
        <f t="shared" ca="1" si="311"/>
        <v>5.174434354924037E-13</v>
      </c>
      <c r="AJ441" s="10">
        <f ca="1">SUMPRODUCT(P411:P440,'control variables'!AP$7:AP$36)</f>
        <v>7.2124693367000334E-17</v>
      </c>
      <c r="AK441" s="10">
        <f ca="1">SUMPRODUCT(Q411:Q440,'control variables'!AQ$7:AQ$36)</f>
        <v>2.081280153453341E-16</v>
      </c>
      <c r="AL441" s="10">
        <f ca="1">SUMPRODUCT(R411:R440,'control variables'!AR$7:AR$36)</f>
        <v>7.4806673452532108E-15</v>
      </c>
      <c r="AM441" s="10">
        <f ca="1">SUMPRODUCT(S411:S440,'control variables'!AS$7:AS$36)</f>
        <v>5.6042049031131817E-15</v>
      </c>
      <c r="AN441" s="10">
        <f t="shared" ca="1" si="332"/>
        <v>1.3365124957078726E-14</v>
      </c>
      <c r="AO441" s="82">
        <f ca="1">SUMPRODUCT(P411:P440,'control variables'!AX$7:AX$36)</f>
        <v>9.8078576250100918E-17</v>
      </c>
      <c r="AP441" s="82">
        <f ca="1">SUMPRODUCT(Q411:Q440,'control variables'!AY$7:AY$36)</f>
        <v>2.2641787127146843E-16</v>
      </c>
      <c r="AQ441" s="82">
        <f ca="1">SUMPRODUCT(R411:R440,'control variables'!AZ$7:AZ$36)</f>
        <v>2.0345131975528042E-15</v>
      </c>
      <c r="AR441" s="82">
        <f ca="1">SUMPRODUCT(S411:S440,'control variables'!BA$7:BA$36)</f>
        <v>1.524172685530366E-15</v>
      </c>
      <c r="AS441" s="82">
        <f t="shared" ca="1" si="333"/>
        <v>3.8831823306047397E-15</v>
      </c>
      <c r="AT441" s="10">
        <f ca="1">SUMPRODUCT(P411:P440,'control variables'!AT$7:AT$36)</f>
        <v>-8.6558170851982231E-17</v>
      </c>
      <c r="AU441" s="10">
        <f ca="1">SUMPRODUCT(Q411:Q440,'control variables'!AU$7:AU$36)</f>
        <v>9.3896573181807459E-17</v>
      </c>
      <c r="AV441" s="10">
        <f ca="1">SUMPRODUCT(R411:R440,'control variables'!AV$7:AV$36)</f>
        <v>4.0432616865058842E-14</v>
      </c>
      <c r="AW441" s="10">
        <f ca="1">SUMPRODUCT(S411:S440,'control variables'!AW$7:AW$36)</f>
        <v>3.0290435227632712E-14</v>
      </c>
      <c r="AX441" s="10">
        <f t="shared" ca="1" si="312"/>
        <v>7.0730390495021386E-14</v>
      </c>
      <c r="AY441" s="82">
        <f ca="1">SUMPRODUCT(P411:P440,'control variables'!BB$7:BB$36)</f>
        <v>3.1372700644923098E-16</v>
      </c>
      <c r="AZ441" s="82">
        <f ca="1">SUMPRODUCT(Q411:Q440,'control variables'!BC$7:BC$36)</f>
        <v>8.000033069850232E-16</v>
      </c>
      <c r="BA441" s="82">
        <f ca="1">SUMPRODUCT(R411:R440,'control variables'!BD$7:BD$36)</f>
        <v>5.6002690539729922E-15</v>
      </c>
      <c r="BB441" s="82">
        <f ca="1">SUMPRODUCT(S411:S440,'control variables'!BE$7:BE$36)</f>
        <v>7.9583821016149892E-16</v>
      </c>
      <c r="BC441" s="82">
        <f t="shared" ca="1" si="334"/>
        <v>7.5098375775687451E-15</v>
      </c>
      <c r="BD441" s="10">
        <f ca="1">SUMPRODUCT(P411:P440,'control variables'!BF$7:BF$36)</f>
        <v>6.562895713254251E-17</v>
      </c>
      <c r="BE441" s="10">
        <f ca="1">SUMPRODUCT(Q411:Q440,'control variables'!BG$7:BG$36)</f>
        <v>7.5753387415742807E-17</v>
      </c>
      <c r="BF441" s="10">
        <f ca="1">SUMPRODUCT(R411:R440,'control variables'!BH$7:BH$36)</f>
        <v>2.2689797054030883E-15</v>
      </c>
      <c r="BG441" s="10">
        <f ca="1">SUMPRODUCT(S411:S440,'control variables'!BI$7:BI$36)</f>
        <v>5.0994757298570432E-15</v>
      </c>
      <c r="BH441" s="10">
        <f t="shared" ca="1" si="335"/>
        <v>7.5098377798084158E-15</v>
      </c>
      <c r="BI441" s="82">
        <f t="shared" ca="1" si="313"/>
        <v>7.571058042974471E-14</v>
      </c>
      <c r="BJ441" s="82">
        <f t="shared" ca="1" si="314"/>
        <v>8.7794151880005782E-14</v>
      </c>
      <c r="BK441" s="82">
        <f t="shared" ca="1" si="315"/>
        <v>2.9380834275143239E-13</v>
      </c>
      <c r="BL441" s="82">
        <f t="shared" ca="1" si="316"/>
        <v>1.3837058850381097E-13</v>
      </c>
      <c r="BM441" s="82">
        <f t="shared" ca="1" si="306"/>
        <v>5.9568366356499386E-13</v>
      </c>
      <c r="BN441" s="10">
        <f ca="1">BN440+BI441-INDIRECT(ADDRESS(MAX($D441-'key variables'!$B$9*30,34),scenario!BI$4),TRUE)</f>
        <v>9439390.0751690175</v>
      </c>
      <c r="BO441" s="10">
        <f ca="1">BO440+BJ441-INDIRECT(ADDRESS(MAX($D441-'key variables'!$B$9*30,34),scenario!BJ$4),TRUE)</f>
        <v>10895583.360992203</v>
      </c>
      <c r="BP441" s="10">
        <f ca="1">BP440+BK441-INDIRECT(ADDRESS(MAX($D441-'key variables'!$B$9*30,34),scenario!BK$4),TRUE)</f>
        <v>32531162.537994072</v>
      </c>
      <c r="BQ441" s="10">
        <f ca="1">BQ440+BL441-INDIRECT(ADDRESS(MAX($D441-'key variables'!$B$9*30,34),scenario!BL$4),TRUE)</f>
        <v>14415841.516535141</v>
      </c>
      <c r="BR441" s="10">
        <f t="shared" ca="1" si="336"/>
        <v>67281977.490690395</v>
      </c>
      <c r="BS441" s="82">
        <f t="shared" ca="1" si="317"/>
        <v>-2.3429836967401631E-9</v>
      </c>
      <c r="BT441" s="82">
        <f t="shared" ca="1" si="318"/>
        <v>-3.4241756468560225E-10</v>
      </c>
      <c r="BU441" s="82">
        <f t="shared" ca="1" si="319"/>
        <v>-4.2562276333225937E-9</v>
      </c>
      <c r="BV441" s="82">
        <f t="shared" ca="1" si="320"/>
        <v>-2.9936103001307326E-9</v>
      </c>
      <c r="BW441" s="82">
        <f t="shared" ca="1" si="337"/>
        <v>-9.9352391948790914E-9</v>
      </c>
      <c r="BX441" s="10">
        <f t="shared" ca="1" si="321"/>
        <v>-1.8608651116580779E-12</v>
      </c>
      <c r="BY441" s="10">
        <f t="shared" ca="1" si="322"/>
        <v>2.8942887491999874E-12</v>
      </c>
      <c r="BZ441" s="10">
        <f t="shared" ca="1" si="323"/>
        <v>-3.4998747874987228E-11</v>
      </c>
      <c r="CA441" s="10">
        <f t="shared" ca="1" si="324"/>
        <v>-2.0230098106495606E-11</v>
      </c>
      <c r="CB441" s="10">
        <v>0</v>
      </c>
      <c r="CC441" s="82">
        <f t="shared" ca="1" si="325"/>
        <v>3.9688284504023252E-13</v>
      </c>
      <c r="CD441" s="82">
        <f t="shared" ca="1" si="326"/>
        <v>3.4339896993128752E-13</v>
      </c>
      <c r="CE441" s="82">
        <f t="shared" ca="1" si="327"/>
        <v>1.8937185145916752E-10</v>
      </c>
      <c r="CF441" s="82">
        <f t="shared" ca="1" si="328"/>
        <v>3.7189723194458851E-11</v>
      </c>
      <c r="CG441" s="82">
        <f t="shared" ca="1" si="338"/>
        <v>2.2730185646859789E-10</v>
      </c>
      <c r="CH441" s="13" t="str">
        <f t="shared" ca="1" si="291"/>
        <v/>
      </c>
      <c r="CI441" s="81">
        <f t="shared" ca="1" si="300"/>
        <v>0.1131775965863165</v>
      </c>
      <c r="CJ441" s="81">
        <f t="shared" ca="1" si="301"/>
        <v>0.13063724757458739</v>
      </c>
      <c r="CK441" s="81">
        <f t="shared" ca="1" si="302"/>
        <v>0.39004625943939081</v>
      </c>
      <c r="CL441" s="81">
        <f t="shared" ca="1" si="303"/>
        <v>0.17284488538116416</v>
      </c>
      <c r="CM441" s="89">
        <f t="shared" ca="1" si="292"/>
        <v>0.80670598898145884</v>
      </c>
    </row>
    <row r="442" spans="1:91" x14ac:dyDescent="0.3">
      <c r="A442">
        <v>377</v>
      </c>
      <c r="B442" s="3">
        <f t="shared" si="305"/>
        <v>1.2361111111111112</v>
      </c>
      <c r="C442" s="3">
        <f t="shared" si="293"/>
        <v>12.566666666666666</v>
      </c>
      <c r="D442" s="4">
        <f t="shared" ca="1" si="329"/>
        <v>442</v>
      </c>
      <c r="E442" s="58">
        <f>(0.5*(COS(B442*2*PI())+1)*('key variables'!$B$4-'key variables'!$B$6)+'key variables'!$B$6)/'key variables'!$B$4</f>
        <v>1</v>
      </c>
      <c r="F442" s="10">
        <f t="shared" ca="1" si="294"/>
        <v>11689222.907461114</v>
      </c>
      <c r="G442" s="10">
        <f t="shared" ca="1" si="295"/>
        <v>13492492.798713122</v>
      </c>
      <c r="H442" s="10">
        <f t="shared" ca="1" si="296"/>
        <v>40309474.521088287</v>
      </c>
      <c r="I442" s="10">
        <f t="shared" ca="1" si="297"/>
        <v>17912154.249750931</v>
      </c>
      <c r="J442" s="10">
        <f t="shared" ca="1" si="330"/>
        <v>83403344.477013454</v>
      </c>
      <c r="K442" s="82">
        <f t="shared" ca="1" si="307"/>
        <v>2249832.832292099</v>
      </c>
      <c r="L442" s="82">
        <f t="shared" ca="1" si="308"/>
        <v>2596909.4377209195</v>
      </c>
      <c r="M442" s="82">
        <f t="shared" ca="1" si="309"/>
        <v>7778311.98309422</v>
      </c>
      <c r="N442" s="82">
        <f t="shared" ca="1" si="310"/>
        <v>3496312.733215793</v>
      </c>
      <c r="O442" s="82">
        <f t="shared" ca="1" si="331"/>
        <v>16121366.986323033</v>
      </c>
      <c r="P442" s="10">
        <f ca="1">IF(IF($A442&gt;='key variables'!$B$26,K442*SUMPRODUCT(Z442:AC442,'control variables'!$O$3:$R$3)/J442+F$65*'key variables'!$B$25/scenario!J$65,K442*SUMPRODUCT(Z442:AC442,'control variables'!$O$7:$R$7)/J442+F$65*'key variables'!$B$25/scenario!J$65)&lt;'key variables'!$B$28,0,IF($A442&gt;='key variables'!$B$26,K442*SUMPRODUCT(Z442:AC442,'control variables'!$O$3:$R$3)/J442+F$65*'key variables'!$B$25/scenario!J$65,K442*SUMPRODUCT(Z442:AC442,'control variables'!$O$7:$R$7)/J442+F$65*'key variables'!$B$25/scenario!J$65))</f>
        <v>9.2206465804016433E-15</v>
      </c>
      <c r="Q442" s="10">
        <f ca="1">IF(IF($A442&gt;='key variables'!$B$26,L442*SUMPRODUCT(Z442:AC442,'control variables'!$O$4:$R$4)/J442+G$65*'key variables'!$B$25/scenario!J$65,L442*SUMPRODUCT(Z442:AC442,'control variables'!$O$7:$R$7)/J442+G$65*'key variables'!$B$25/scenario!J$65)&lt;'key variables'!$B$28,0,IF($A442&gt;='key variables'!$B$26,L442*SUMPRODUCT(Z442:AC442,'control variables'!$O$4:$R$4)/J442+G$65*'key variables'!$B$25/scenario!J$65,L442*SUMPRODUCT(Z442:AC442,'control variables'!$O$7:$R$7)/J442+G$65*'key variables'!$B$25/scenario!J$65))</f>
        <v>1.0643094803687758E-14</v>
      </c>
      <c r="R442" s="10">
        <f ca="1">IF(IF($A442&gt;='key variables'!$B$26,M442*SUMPRODUCT(Z442:AC442,'control variables'!$O$5:$R$5)/J442+H$65*'key variables'!$B$25/scenario!J$65,M442*SUMPRODUCT(Z442:AC442,'control variables'!$O$7:$R$7)/J442+H$65*'key variables'!$B$25/scenario!J$65)&lt;'key variables'!$B$28,0,IF($A442&gt;='key variables'!$B$26,M442*SUMPRODUCT(Z442:AC442,'control variables'!$O$5:$R$5)/J442+H$65*'key variables'!$B$25/scenario!J$65,M442*SUMPRODUCT(Z442:AC442,'control variables'!$O$7:$R$7)/J442+H$65*'key variables'!$B$25/scenario!J$65))</f>
        <v>3.1878397700840017E-14</v>
      </c>
      <c r="S442" s="10">
        <f ca="1">IF(IF($A442&gt;='key variables'!$B$26,N442*SUMPRODUCT(Z442:AC442,'control variables'!$O$6:$R$6)/J442+I$65*'key variables'!$B$25/scenario!J$65,N442*SUMPRODUCT(Z442:AC442,'control variables'!$O$7:$R$7)/J442+I$65*'key variables'!$B$25/scenario!J$65)&lt;'key variables'!$B$28,0,IF($A442&gt;='key variables'!$B$26,N442*SUMPRODUCT(Z442:AC442,'control variables'!$O$6:$R$6)/J442+I$65*'key variables'!$B$25/scenario!J$65,N442*SUMPRODUCT(Z442:AC442,'control variables'!$O$7:$R$7)/J442+I$65*'key variables'!$B$25/scenario!J$65))</f>
        <v>1.4329181966242808E-14</v>
      </c>
      <c r="T442" s="10">
        <f t="shared" ca="1" si="304"/>
        <v>6.6071321051172231E-14</v>
      </c>
      <c r="U442" s="82">
        <f ca="1">SUMPRODUCT(P412:P441,'control variables'!AD$7:AD$36)</f>
        <v>1.9549476549055336E-14</v>
      </c>
      <c r="V442" s="82">
        <f ca="1">SUMPRODUCT(Q412:Q441,'control variables'!AE$7:AE$36)</f>
        <v>2.2565329932101502E-14</v>
      </c>
      <c r="W442" s="82">
        <f ca="1">SUMPRODUCT(R412:R441,'control variables'!AF$7:AF$36)</f>
        <v>6.7588100556705786E-14</v>
      </c>
      <c r="X442" s="82">
        <f ca="1">SUMPRODUCT(S412:S441,'control variables'!AG$7:AG$36)</f>
        <v>3.0380516634442823E-14</v>
      </c>
      <c r="Y442" s="82">
        <f t="shared" ca="1" si="298"/>
        <v>1.4008342367230545E-13</v>
      </c>
      <c r="Z442" s="10">
        <f ca="1">IF($A442&gt;='key variables'!$B$26,SUMPRODUCT(P412:P441,'control variables'!V$7:V$36)*$E442,SUMPRODUCT(P412:P441,'control variables'!Z$7:Z$36)*$E442)</f>
        <v>4.7702701867556439E-14</v>
      </c>
      <c r="AA442" s="10">
        <f ca="1">IF($A442&gt;='key variables'!$B$26,SUMPRODUCT(Q412:Q441,'control variables'!W$7:W$36)*$E442,SUMPRODUCT(Q412:Q441,'control variables'!AA$7:AA$36)*$E442)</f>
        <v>5.5061689431582261E-14</v>
      </c>
      <c r="AB442" s="10">
        <f ca="1">IF($A442&gt;='key variables'!$B$26,SUMPRODUCT(R412:R441,'control variables'!X$7:X$36)*$E442,SUMPRODUCT(R412:R441,'control variables'!AB$7:AB$36)*$E442)</f>
        <v>1.6492180762797748E-13</v>
      </c>
      <c r="AC442" s="10">
        <f ca="1">IF($A442&gt;='key variables'!$B$26,SUMPRODUCT(S412:S441,'control variables'!Y$7:Y$36)*$E442,SUMPRODUCT(S412:S441,'control variables'!AC$7:AC$36)*$E442)</f>
        <v>7.4131536154362872E-14</v>
      </c>
      <c r="AD442" s="10">
        <f t="shared" ca="1" si="299"/>
        <v>3.4181773508147904E-13</v>
      </c>
      <c r="AE442" s="82">
        <f ca="1">SUMPRODUCT(P412:P441,'control variables'!AL$7:AL$36)</f>
        <v>6.4949643128163932E-14</v>
      </c>
      <c r="AF442" s="82">
        <f ca="1">SUMPRODUCT(Q412:Q441,'control variables'!AM$7:AM$36)</f>
        <v>7.4773254625585404E-14</v>
      </c>
      <c r="AG442" s="82">
        <f ca="1">SUMPRODUCT(R412:R441,'control variables'!AN$7:AN$36)</f>
        <v>2.131982002046918E-13</v>
      </c>
      <c r="AH442" s="82">
        <f ca="1">SUMPRODUCT(S412:S441,'control variables'!AO$7:AO$36)</f>
        <v>9.231270592607335E-14</v>
      </c>
      <c r="AI442" s="82">
        <f t="shared" ca="1" si="311"/>
        <v>4.4523380388451446E-13</v>
      </c>
      <c r="AJ442" s="10">
        <f ca="1">SUMPRODUCT(P412:P441,'control variables'!AP$7:AP$36)</f>
        <v>6.2059636627210034E-17</v>
      </c>
      <c r="AK442" s="10">
        <f ca="1">SUMPRODUCT(Q412:Q441,'control variables'!AQ$7:AQ$36)</f>
        <v>1.7908358984003014E-16</v>
      </c>
      <c r="AL442" s="10">
        <f ca="1">SUMPRODUCT(R412:R441,'control variables'!AR$7:AR$36)</f>
        <v>6.4367344317592663E-15</v>
      </c>
      <c r="AM442" s="10">
        <f ca="1">SUMPRODUCT(S412:S441,'control variables'!AS$7:AS$36)</f>
        <v>4.8221337746547931E-15</v>
      </c>
      <c r="AN442" s="10">
        <f t="shared" ca="1" si="332"/>
        <v>1.15000114328813E-14</v>
      </c>
      <c r="AO442" s="82">
        <f ca="1">SUMPRODUCT(P412:P441,'control variables'!AX$7:AX$36)</f>
        <v>8.4391635081533252E-17</v>
      </c>
      <c r="AP442" s="82">
        <f ca="1">SUMPRODUCT(Q412:Q441,'control variables'!AY$7:AY$36)</f>
        <v>1.9482108222650388E-16</v>
      </c>
      <c r="AQ442" s="82">
        <f ca="1">SUMPRODUCT(R412:R441,'control variables'!AZ$7:AZ$36)</f>
        <v>1.7505953073647209E-15</v>
      </c>
      <c r="AR442" s="82">
        <f ca="1">SUMPRODUCT(S412:S441,'control variables'!BA$7:BA$36)</f>
        <v>1.3114732084866177E-15</v>
      </c>
      <c r="AS442" s="82">
        <f t="shared" ca="1" si="333"/>
        <v>3.3412812331593756E-15</v>
      </c>
      <c r="AT442" s="10">
        <f ca="1">SUMPRODUCT(P412:P441,'control variables'!AT$7:AT$36)</f>
        <v>-7.4478911166473783E-17</v>
      </c>
      <c r="AU442" s="10">
        <f ca="1">SUMPRODUCT(Q412:Q441,'control variables'!AU$7:AU$36)</f>
        <v>8.0793233775734208E-17</v>
      </c>
      <c r="AV442" s="10">
        <f ca="1">SUMPRODUCT(R412:R441,'control variables'!AV$7:AV$36)</f>
        <v>3.4790213911409445E-14</v>
      </c>
      <c r="AW442" s="10">
        <f ca="1">SUMPRODUCT(S412:S441,'control variables'!AW$7:AW$36)</f>
        <v>2.6063381565335163E-14</v>
      </c>
      <c r="AX442" s="10">
        <f t="shared" ca="1" si="312"/>
        <v>6.0859909799353869E-14</v>
      </c>
      <c r="AY442" s="82">
        <f ca="1">SUMPRODUCT(P412:P441,'control variables'!BB$7:BB$36)</f>
        <v>2.6994616006630798E-16</v>
      </c>
      <c r="AZ442" s="82">
        <f ca="1">SUMPRODUCT(Q412:Q441,'control variables'!BC$7:BC$36)</f>
        <v>6.883622267817174E-16</v>
      </c>
      <c r="BA442" s="82">
        <f ca="1">SUMPRODUCT(R412:R441,'control variables'!BD$7:BD$36)</f>
        <v>4.8187471763060588E-15</v>
      </c>
      <c r="BB442" s="82">
        <f ca="1">SUMPRODUCT(S412:S441,'control variables'!BE$7:BE$36)</f>
        <v>6.8477837244115468E-16</v>
      </c>
      <c r="BC442" s="82">
        <f t="shared" ca="1" si="334"/>
        <v>6.4618339355952386E-15</v>
      </c>
      <c r="BD442" s="10">
        <f ca="1">SUMPRODUCT(P412:P441,'control variables'!BF$7:BF$36)</f>
        <v>5.6470385408000032E-17</v>
      </c>
      <c r="BE442" s="10">
        <f ca="1">SUMPRODUCT(Q412:Q441,'control variables'!BG$7:BG$36)</f>
        <v>6.5181943615059402E-17</v>
      </c>
      <c r="BF442" s="10">
        <f ca="1">SUMPRODUCT(R412:R441,'control variables'!BH$7:BH$36)</f>
        <v>1.952341832710742E-15</v>
      </c>
      <c r="BG442" s="10">
        <f ca="1">SUMPRODUCT(S412:S441,'control variables'!BI$7:BI$36)</f>
        <v>4.3878399478784066E-15</v>
      </c>
      <c r="BH442" s="10">
        <f t="shared" ca="1" si="335"/>
        <v>6.4618341096122082E-15</v>
      </c>
      <c r="BI442" s="82">
        <f t="shared" ca="1" si="313"/>
        <v>6.5145110377063764E-14</v>
      </c>
      <c r="BJ442" s="82">
        <f t="shared" ca="1" si="314"/>
        <v>7.5542410086142861E-14</v>
      </c>
      <c r="BK442" s="82">
        <f t="shared" ca="1" si="315"/>
        <v>2.5280716129240727E-13</v>
      </c>
      <c r="BL442" s="82">
        <f t="shared" ca="1" si="316"/>
        <v>1.1906086586384968E-13</v>
      </c>
      <c r="BM442" s="82">
        <f t="shared" ca="1" si="306"/>
        <v>5.125555476194636E-13</v>
      </c>
      <c r="BN442" s="10">
        <f ca="1">BN441+BI442-INDIRECT(ADDRESS(MAX($D442-'key variables'!$B$9*30,34),scenario!BI$4),TRUE)</f>
        <v>9439390.0751690175</v>
      </c>
      <c r="BO442" s="10">
        <f ca="1">BO441+BJ442-INDIRECT(ADDRESS(MAX($D442-'key variables'!$B$9*30,34),scenario!BJ$4),TRUE)</f>
        <v>10895583.360992203</v>
      </c>
      <c r="BP442" s="10">
        <f ca="1">BP441+BK442-INDIRECT(ADDRESS(MAX($D442-'key variables'!$B$9*30,34),scenario!BK$4),TRUE)</f>
        <v>32531162.537994072</v>
      </c>
      <c r="BQ442" s="10">
        <f ca="1">BQ441+BL442-INDIRECT(ADDRESS(MAX($D442-'key variables'!$B$9*30,34),scenario!BL$4),TRUE)</f>
        <v>14415841.516535141</v>
      </c>
      <c r="BR442" s="10">
        <f t="shared" ca="1" si="336"/>
        <v>67281977.490690395</v>
      </c>
      <c r="BS442" s="82">
        <f t="shared" ca="1" si="317"/>
        <v>-2.3430396776743453E-9</v>
      </c>
      <c r="BT442" s="82">
        <f t="shared" ca="1" si="318"/>
        <v>-3.4248252918282831E-10</v>
      </c>
      <c r="BU442" s="82">
        <f t="shared" ca="1" si="319"/>
        <v>-4.2564505144280183E-9</v>
      </c>
      <c r="BV442" s="82">
        <f t="shared" ca="1" si="320"/>
        <v>-2.9937194196545782E-9</v>
      </c>
      <c r="BW442" s="82">
        <f t="shared" ca="1" si="337"/>
        <v>-9.9356921409397691E-9</v>
      </c>
      <c r="BX442" s="10">
        <f t="shared" ca="1" si="321"/>
        <v>-1.8611071365684709E-12</v>
      </c>
      <c r="BY442" s="10">
        <f t="shared" ca="1" si="322"/>
        <v>2.8937300261118172E-12</v>
      </c>
      <c r="BZ442" s="10">
        <f t="shared" ca="1" si="323"/>
        <v>-3.5003768368688887E-11</v>
      </c>
      <c r="CA442" s="10">
        <f t="shared" ca="1" si="324"/>
        <v>-2.0233859251607439E-11</v>
      </c>
      <c r="CB442" s="10">
        <v>0</v>
      </c>
      <c r="CC442" s="82">
        <f t="shared" ca="1" si="325"/>
        <v>3.9693499195294468E-13</v>
      </c>
      <c r="CD442" s="82">
        <f t="shared" ca="1" si="326"/>
        <v>3.433024392051253E-13</v>
      </c>
      <c r="CE442" s="82">
        <f t="shared" ca="1" si="327"/>
        <v>1.8934174738438051E-10</v>
      </c>
      <c r="CF442" s="82">
        <f t="shared" ca="1" si="328"/>
        <v>3.7167170473459682E-11</v>
      </c>
      <c r="CG442" s="82">
        <f t="shared" ca="1" si="338"/>
        <v>2.2724915528899827E-10</v>
      </c>
      <c r="CH442" s="13" t="str">
        <f t="shared" ca="1" si="291"/>
        <v/>
      </c>
      <c r="CI442" s="81">
        <f t="shared" ca="1" si="300"/>
        <v>0.1131775965863165</v>
      </c>
      <c r="CJ442" s="81">
        <f t="shared" ca="1" si="301"/>
        <v>0.13063724757458739</v>
      </c>
      <c r="CK442" s="81">
        <f t="shared" ca="1" si="302"/>
        <v>0.39004625943939081</v>
      </c>
      <c r="CL442" s="81">
        <f t="shared" ca="1" si="303"/>
        <v>0.17284488538116416</v>
      </c>
      <c r="CM442" s="89">
        <f t="shared" ca="1" si="292"/>
        <v>0.80670598898145884</v>
      </c>
    </row>
    <row r="443" spans="1:91" x14ac:dyDescent="0.3">
      <c r="A443">
        <v>378</v>
      </c>
      <c r="B443" s="3">
        <f t="shared" si="305"/>
        <v>1.2388888888888889</v>
      </c>
      <c r="C443" s="3">
        <f t="shared" si="293"/>
        <v>12.6</v>
      </c>
      <c r="D443" s="4">
        <f t="shared" ca="1" si="329"/>
        <v>443</v>
      </c>
      <c r="E443" s="58">
        <f>(0.5*(COS(B443*2*PI())+1)*('key variables'!$B$4-'key variables'!$B$6)+'key variables'!$B$6)/'key variables'!$B$4</f>
        <v>1</v>
      </c>
      <c r="F443" s="10">
        <f t="shared" ca="1" si="294"/>
        <v>11689222.907461114</v>
      </c>
      <c r="G443" s="10">
        <f t="shared" ca="1" si="295"/>
        <v>13492492.798713122</v>
      </c>
      <c r="H443" s="10">
        <f t="shared" ca="1" si="296"/>
        <v>40309474.521088287</v>
      </c>
      <c r="I443" s="10">
        <f t="shared" ca="1" si="297"/>
        <v>17912154.249750931</v>
      </c>
      <c r="J443" s="10">
        <f t="shared" ca="1" si="330"/>
        <v>83403344.477013454</v>
      </c>
      <c r="K443" s="82">
        <f t="shared" ca="1" si="307"/>
        <v>2249832.832292099</v>
      </c>
      <c r="L443" s="82">
        <f t="shared" ca="1" si="308"/>
        <v>2596909.4377209195</v>
      </c>
      <c r="M443" s="82">
        <f t="shared" ca="1" si="309"/>
        <v>7778311.98309422</v>
      </c>
      <c r="N443" s="82">
        <f t="shared" ca="1" si="310"/>
        <v>3496312.733215793</v>
      </c>
      <c r="O443" s="82">
        <f t="shared" ca="1" si="331"/>
        <v>16121366.986323033</v>
      </c>
      <c r="P443" s="10">
        <f ca="1">IF(IF($A443&gt;='key variables'!$B$26,K443*SUMPRODUCT(Z443:AC443,'control variables'!$O$3:$R$3)/J443+F$65*'key variables'!$B$25/scenario!J$65,K443*SUMPRODUCT(Z443:AC443,'control variables'!$O$7:$R$7)/J443+F$65*'key variables'!$B$25/scenario!J$65)&lt;'key variables'!$B$28,0,IF($A443&gt;='key variables'!$B$26,K443*SUMPRODUCT(Z443:AC443,'control variables'!$O$3:$R$3)/J443+F$65*'key variables'!$B$25/scenario!J$65,K443*SUMPRODUCT(Z443:AC443,'control variables'!$O$7:$R$7)/J443+F$65*'key variables'!$B$25/scenario!J$65))</f>
        <v>7.9338982189623964E-15</v>
      </c>
      <c r="Q443" s="10">
        <f ca="1">IF(IF($A443&gt;='key variables'!$B$26,L443*SUMPRODUCT(Z443:AC443,'control variables'!$O$4:$R$4)/J443+G$65*'key variables'!$B$25/scenario!J$65,L443*SUMPRODUCT(Z443:AC443,'control variables'!$O$7:$R$7)/J443+G$65*'key variables'!$B$25/scenario!J$65)&lt;'key variables'!$B$28,0,IF($A443&gt;='key variables'!$B$26,L443*SUMPRODUCT(Z443:AC443,'control variables'!$O$4:$R$4)/J443+G$65*'key variables'!$B$25/scenario!J$65,L443*SUMPRODUCT(Z443:AC443,'control variables'!$O$7:$R$7)/J443+G$65*'key variables'!$B$25/scenario!J$65))</f>
        <v>9.1578426925835014E-15</v>
      </c>
      <c r="R443" s="10">
        <f ca="1">IF(IF($A443&gt;='key variables'!$B$26,M443*SUMPRODUCT(Z443:AC443,'control variables'!$O$5:$R$5)/J443+H$65*'key variables'!$B$25/scenario!J$65,M443*SUMPRODUCT(Z443:AC443,'control variables'!$O$7:$R$7)/J443+H$65*'key variables'!$B$25/scenario!J$65)&lt;'key variables'!$B$28,0,IF($A443&gt;='key variables'!$B$26,M443*SUMPRODUCT(Z443:AC443,'control variables'!$O$5:$R$5)/J443+H$65*'key variables'!$B$25/scenario!J$65,M443*SUMPRODUCT(Z443:AC443,'control variables'!$O$7:$R$7)/J443+H$65*'key variables'!$B$25/scenario!J$65))</f>
        <v>2.7429742647294113E-14</v>
      </c>
      <c r="S443" s="10">
        <f ca="1">IF(IF($A443&gt;='key variables'!$B$26,N443*SUMPRODUCT(Z443:AC443,'control variables'!$O$6:$R$6)/J443+I$65*'key variables'!$B$25/scenario!J$65,N443*SUMPRODUCT(Z443:AC443,'control variables'!$O$7:$R$7)/J443+I$65*'key variables'!$B$25/scenario!J$65)&lt;'key variables'!$B$28,0,IF($A443&gt;='key variables'!$B$26,N443*SUMPRODUCT(Z443:AC443,'control variables'!$O$6:$R$6)/J443+I$65*'key variables'!$B$25/scenario!J$65,N443*SUMPRODUCT(Z443:AC443,'control variables'!$O$7:$R$7)/J443+I$65*'key variables'!$B$25/scenario!J$65))</f>
        <v>1.2329533540825705E-14</v>
      </c>
      <c r="T443" s="10">
        <f t="shared" ca="1" si="304"/>
        <v>5.6851017099665714E-14</v>
      </c>
      <c r="U443" s="82">
        <f ca="1">SUMPRODUCT(P413:P442,'control variables'!AD$7:AD$36)</f>
        <v>1.6821331977289718E-14</v>
      </c>
      <c r="V443" s="82">
        <f ca="1">SUMPRODUCT(Q413:Q442,'control variables'!AE$7:AE$36)</f>
        <v>1.9416320688304756E-14</v>
      </c>
      <c r="W443" s="82">
        <f ca="1">SUMPRODUCT(R413:R442,'control variables'!AF$7:AF$36)</f>
        <v>5.8156128852141867E-14</v>
      </c>
      <c r="X443" s="82">
        <f ca="1">SUMPRODUCT(S413:S442,'control variables'!AG$7:AG$36)</f>
        <v>2.6140892042156979E-14</v>
      </c>
      <c r="Y443" s="82">
        <f t="shared" ca="1" si="298"/>
        <v>1.2053467355989331E-13</v>
      </c>
      <c r="Z443" s="10">
        <f ca="1">IF($A443&gt;='key variables'!$B$26,SUMPRODUCT(P413:P442,'control variables'!V$7:V$36)*$E443,SUMPRODUCT(P413:P442,'control variables'!Z$7:Z$36)*$E443)</f>
        <v>4.1045752929206663E-14</v>
      </c>
      <c r="AA443" s="10">
        <f ca="1">IF($A443&gt;='key variables'!$B$26,SUMPRODUCT(Q413:Q442,'control variables'!W$7:W$36)*$E443,SUMPRODUCT(Q413:Q442,'control variables'!AA$7:AA$36)*$E443)</f>
        <v>4.7377788087314593E-14</v>
      </c>
      <c r="AB443" s="10">
        <f ca="1">IF($A443&gt;='key variables'!$B$26,SUMPRODUCT(R413:R442,'control variables'!X$7:X$36)*$E443,SUMPRODUCT(R413:R442,'control variables'!AB$7:AB$36)*$E443)</f>
        <v>1.4190684182482499E-13</v>
      </c>
      <c r="AC443" s="10">
        <f ca="1">IF($A443&gt;='key variables'!$B$26,SUMPRODUCT(S413:S442,'control variables'!Y$7:Y$36)*$E443,SUMPRODUCT(S413:S442,'control variables'!AC$7:AC$36)*$E443)</f>
        <v>6.3786422951526535E-14</v>
      </c>
      <c r="AD443" s="10">
        <f t="shared" ca="1" si="299"/>
        <v>2.9411680579287279E-13</v>
      </c>
      <c r="AE443" s="82">
        <f ca="1">SUMPRODUCT(P413:P442,'control variables'!AL$7:AL$36)</f>
        <v>5.5885870198306291E-14</v>
      </c>
      <c r="AF443" s="82">
        <f ca="1">SUMPRODUCT(Q413:Q442,'control variables'!AM$7:AM$36)</f>
        <v>6.433858911379214E-14</v>
      </c>
      <c r="AG443" s="82">
        <f ca="1">SUMPRODUCT(R413:R442,'control variables'!AN$7:AN$36)</f>
        <v>1.8344622648104062E-13</v>
      </c>
      <c r="AH443" s="82">
        <f ca="1">SUMPRODUCT(S413:S442,'control variables'!AO$7:AO$36)</f>
        <v>7.9430396420482919E-14</v>
      </c>
      <c r="AI443" s="82">
        <f t="shared" ca="1" si="311"/>
        <v>3.8310108221362197E-13</v>
      </c>
      <c r="AJ443" s="10">
        <f ca="1">SUMPRODUCT(P413:P442,'control variables'!AP$7:AP$36)</f>
        <v>5.3399166339658983E-17</v>
      </c>
      <c r="AK443" s="10">
        <f ca="1">SUMPRODUCT(Q413:Q442,'control variables'!AQ$7:AQ$36)</f>
        <v>1.540923363766228E-16</v>
      </c>
      <c r="AL443" s="10">
        <f ca="1">SUMPRODUCT(R413:R442,'control variables'!AR$7:AR$36)</f>
        <v>5.5384831637093575E-15</v>
      </c>
      <c r="AM443" s="10">
        <f ca="1">SUMPRODUCT(S413:S442,'control variables'!AS$7:AS$36)</f>
        <v>4.1492012770177747E-15</v>
      </c>
      <c r="AN443" s="10">
        <f t="shared" ca="1" si="332"/>
        <v>9.8951759434434141E-15</v>
      </c>
      <c r="AO443" s="82">
        <f ca="1">SUMPRODUCT(P413:P442,'control variables'!AX$7:AX$36)</f>
        <v>7.2614717138365354E-17</v>
      </c>
      <c r="AP443" s="82">
        <f ca="1">SUMPRODUCT(Q413:Q442,'control variables'!AY$7:AY$36)</f>
        <v>1.6763364952936483E-16</v>
      </c>
      <c r="AQ443" s="82">
        <f ca="1">SUMPRODUCT(R413:R442,'control variables'!AZ$7:AZ$36)</f>
        <v>1.506298378331283E-15</v>
      </c>
      <c r="AR443" s="82">
        <f ca="1">SUMPRODUCT(S413:S442,'control variables'!BA$7:BA$36)</f>
        <v>1.1284561079637036E-15</v>
      </c>
      <c r="AS443" s="82">
        <f t="shared" ca="1" si="333"/>
        <v>2.8750028529627169E-15</v>
      </c>
      <c r="AT443" s="10">
        <f ca="1">SUMPRODUCT(P413:P442,'control variables'!AT$7:AT$36)</f>
        <v>-6.408532151204145E-17</v>
      </c>
      <c r="AU443" s="10">
        <f ca="1">SUMPRODUCT(Q413:Q442,'control variables'!AU$7:AU$36)</f>
        <v>6.9518475517753605E-17</v>
      </c>
      <c r="AV443" s="10">
        <f ca="1">SUMPRODUCT(R413:R442,'control variables'!AV$7:AV$36)</f>
        <v>2.9935212653712719E-14</v>
      </c>
      <c r="AW443" s="10">
        <f ca="1">SUMPRODUCT(S413:S442,'control variables'!AW$7:AW$36)</f>
        <v>2.2426216510766927E-14</v>
      </c>
      <c r="AX443" s="10">
        <f t="shared" ca="1" si="312"/>
        <v>5.2366862318485354E-14</v>
      </c>
      <c r="AY443" s="82">
        <f ca="1">SUMPRODUCT(P413:P442,'control variables'!BB$7:BB$36)</f>
        <v>2.322749646557353E-16</v>
      </c>
      <c r="AZ443" s="82">
        <f ca="1">SUMPRODUCT(Q413:Q442,'control variables'!BC$7:BC$36)</f>
        <v>5.9230074566273649E-16</v>
      </c>
      <c r="BA443" s="82">
        <f ca="1">SUMPRODUCT(R413:R442,'control variables'!BD$7:BD$36)</f>
        <v>4.1462872810877629E-15</v>
      </c>
      <c r="BB443" s="82">
        <f ca="1">SUMPRODUCT(S413:S442,'control variables'!BE$7:BE$36)</f>
        <v>5.89217020967112E-16</v>
      </c>
      <c r="BC443" s="82">
        <f t="shared" ca="1" si="334"/>
        <v>5.5600800123733466E-15</v>
      </c>
      <c r="BD443" s="10">
        <f ca="1">SUMPRODUCT(P413:P442,'control variables'!BF$7:BF$36)</f>
        <v>4.8589899450753663E-17</v>
      </c>
      <c r="BE443" s="10">
        <f ca="1">SUMPRODUCT(Q413:Q442,'control variables'!BG$7:BG$36)</f>
        <v>5.6085752972596908E-17</v>
      </c>
      <c r="BF443" s="10">
        <f ca="1">SUMPRODUCT(R413:R442,'control variables'!BH$7:BH$36)</f>
        <v>1.6798910200367767E-15</v>
      </c>
      <c r="BG443" s="10">
        <f ca="1">SUMPRODUCT(S413:S442,'control variables'!BI$7:BI$36)</f>
        <v>3.7755134896459859E-15</v>
      </c>
      <c r="BH443" s="10">
        <f t="shared" ca="1" si="335"/>
        <v>5.5600801621061137E-15</v>
      </c>
      <c r="BI443" s="82">
        <f t="shared" ca="1" si="313"/>
        <v>5.6054059841449983E-14</v>
      </c>
      <c r="BJ443" s="82">
        <f t="shared" ca="1" si="314"/>
        <v>6.5000408334972621E-14</v>
      </c>
      <c r="BK443" s="82">
        <f t="shared" ca="1" si="315"/>
        <v>2.175277264158411E-13</v>
      </c>
      <c r="BL443" s="82">
        <f t="shared" ca="1" si="316"/>
        <v>1.0244582995221695E-13</v>
      </c>
      <c r="BM443" s="82">
        <f t="shared" ca="1" si="306"/>
        <v>4.4102802454448062E-13</v>
      </c>
      <c r="BN443" s="10">
        <f ca="1">BN442+BI443-INDIRECT(ADDRESS(MAX($D443-'key variables'!$B$9*30,34),scenario!BI$4),TRUE)</f>
        <v>9439390.0751690175</v>
      </c>
      <c r="BO443" s="10">
        <f ca="1">BO442+BJ443-INDIRECT(ADDRESS(MAX($D443-'key variables'!$B$9*30,34),scenario!BJ$4),TRUE)</f>
        <v>10895583.360992203</v>
      </c>
      <c r="BP443" s="10">
        <f ca="1">BP442+BK443-INDIRECT(ADDRESS(MAX($D443-'key variables'!$B$9*30,34),scenario!BK$4),TRUE)</f>
        <v>32531162.537994072</v>
      </c>
      <c r="BQ443" s="10">
        <f ca="1">BQ442+BL443-INDIRECT(ADDRESS(MAX($D443-'key variables'!$B$9*30,34),scenario!BL$4),TRUE)</f>
        <v>14415841.516535141</v>
      </c>
      <c r="BR443" s="10">
        <f t="shared" ca="1" si="336"/>
        <v>67281977.490690395</v>
      </c>
      <c r="BS443" s="82">
        <f t="shared" ca="1" si="317"/>
        <v>-2.3430878464258673E-9</v>
      </c>
      <c r="BT443" s="82">
        <f t="shared" ca="1" si="318"/>
        <v>-3.4253842783422363E-10</v>
      </c>
      <c r="BU443" s="82">
        <f t="shared" ca="1" si="319"/>
        <v>-4.2566422923028063E-9</v>
      </c>
      <c r="BV443" s="82">
        <f t="shared" ca="1" si="320"/>
        <v>-2.9938133114644791E-9</v>
      </c>
      <c r="BW443" s="82">
        <f t="shared" ca="1" si="337"/>
        <v>-9.9360818780273765E-9</v>
      </c>
      <c r="BX443" s="10">
        <f t="shared" ca="1" si="321"/>
        <v>-1.8613153867154391E-12</v>
      </c>
      <c r="BY443" s="10">
        <f t="shared" ca="1" si="322"/>
        <v>2.8932492732627115E-12</v>
      </c>
      <c r="BZ443" s="10">
        <f t="shared" ca="1" si="323"/>
        <v>-3.5008088248611678E-11</v>
      </c>
      <c r="CA443" s="10">
        <f t="shared" ca="1" si="324"/>
        <v>-2.023709552601009E-11</v>
      </c>
      <c r="CB443" s="10">
        <v>0</v>
      </c>
      <c r="CC443" s="82">
        <f t="shared" ca="1" si="325"/>
        <v>3.9697986172365804E-13</v>
      </c>
      <c r="CD443" s="82">
        <f t="shared" ca="1" si="326"/>
        <v>3.4321937941645479E-13</v>
      </c>
      <c r="CE443" s="82">
        <f t="shared" ca="1" si="327"/>
        <v>1.8931584435651219E-10</v>
      </c>
      <c r="CF443" s="82">
        <f t="shared" ca="1" si="328"/>
        <v>3.7147765002117968E-11</v>
      </c>
      <c r="CG443" s="82">
        <f t="shared" ca="1" si="338"/>
        <v>2.2720380859977026E-10</v>
      </c>
      <c r="CH443" s="13" t="str">
        <f t="shared" ca="1" si="291"/>
        <v/>
      </c>
      <c r="CI443" s="81">
        <f t="shared" ca="1" si="300"/>
        <v>0.1131775965863165</v>
      </c>
      <c r="CJ443" s="81">
        <f t="shared" ca="1" si="301"/>
        <v>0.13063724757458739</v>
      </c>
      <c r="CK443" s="81">
        <f t="shared" ca="1" si="302"/>
        <v>0.39004625943939081</v>
      </c>
      <c r="CL443" s="81">
        <f t="shared" ca="1" si="303"/>
        <v>0.17284488538116416</v>
      </c>
      <c r="CM443" s="89">
        <f t="shared" ca="1" si="292"/>
        <v>0.80670598898145884</v>
      </c>
    </row>
    <row r="444" spans="1:91" x14ac:dyDescent="0.3">
      <c r="A444">
        <v>379</v>
      </c>
      <c r="B444" s="3">
        <f t="shared" si="305"/>
        <v>1.2416666666666667</v>
      </c>
      <c r="C444" s="3">
        <f t="shared" si="293"/>
        <v>12.633333333333333</v>
      </c>
      <c r="D444" s="4">
        <f t="shared" ca="1" si="329"/>
        <v>444</v>
      </c>
      <c r="E444" s="58">
        <f>(0.5*(COS(B444*2*PI())+1)*('key variables'!$B$4-'key variables'!$B$6)+'key variables'!$B$6)/'key variables'!$B$4</f>
        <v>1</v>
      </c>
      <c r="F444" s="10">
        <f t="shared" ca="1" si="294"/>
        <v>11689222.907461114</v>
      </c>
      <c r="G444" s="10">
        <f t="shared" ca="1" si="295"/>
        <v>13492492.798713122</v>
      </c>
      <c r="H444" s="10">
        <f t="shared" ca="1" si="296"/>
        <v>40309474.521088287</v>
      </c>
      <c r="I444" s="10">
        <f t="shared" ca="1" si="297"/>
        <v>17912154.249750931</v>
      </c>
      <c r="J444" s="10">
        <f t="shared" ca="1" si="330"/>
        <v>83403344.477013454</v>
      </c>
      <c r="K444" s="82">
        <f t="shared" ca="1" si="307"/>
        <v>2249832.832292099</v>
      </c>
      <c r="L444" s="82">
        <f t="shared" ca="1" si="308"/>
        <v>2596909.4377209195</v>
      </c>
      <c r="M444" s="82">
        <f t="shared" ca="1" si="309"/>
        <v>7778311.98309422</v>
      </c>
      <c r="N444" s="82">
        <f t="shared" ca="1" si="310"/>
        <v>3496312.733215793</v>
      </c>
      <c r="O444" s="82">
        <f t="shared" ca="1" si="331"/>
        <v>16121366.986323033</v>
      </c>
      <c r="P444" s="10">
        <f ca="1">IF(IF($A444&gt;='key variables'!$B$26,K444*SUMPRODUCT(Z444:AC444,'control variables'!$O$3:$R$3)/J444+F$65*'key variables'!$B$25/scenario!J$65,K444*SUMPRODUCT(Z444:AC444,'control variables'!$O$7:$R$7)/J444+F$65*'key variables'!$B$25/scenario!J$65)&lt;'key variables'!$B$28,0,IF($A444&gt;='key variables'!$B$26,K444*SUMPRODUCT(Z444:AC444,'control variables'!$O$3:$R$3)/J444+F$65*'key variables'!$B$25/scenario!J$65,K444*SUMPRODUCT(Z444:AC444,'control variables'!$O$7:$R$7)/J444+F$65*'key variables'!$B$25/scenario!J$65))</f>
        <v>6.8267165865186823E-15</v>
      </c>
      <c r="Q444" s="10">
        <f ca="1">IF(IF($A444&gt;='key variables'!$B$26,L444*SUMPRODUCT(Z444:AC444,'control variables'!$O$4:$R$4)/J444+G$65*'key variables'!$B$25/scenario!J$65,L444*SUMPRODUCT(Z444:AC444,'control variables'!$O$7:$R$7)/J444+G$65*'key variables'!$B$25/scenario!J$65)&lt;'key variables'!$B$28,0,IF($A444&gt;='key variables'!$B$26,L444*SUMPRODUCT(Z444:AC444,'control variables'!$O$4:$R$4)/J444+G$65*'key variables'!$B$25/scenario!J$65,L444*SUMPRODUCT(Z444:AC444,'control variables'!$O$7:$R$7)/J444+G$65*'key variables'!$B$25/scenario!J$65))</f>
        <v>7.8798586622610935E-15</v>
      </c>
      <c r="R444" s="10">
        <f ca="1">IF(IF($A444&gt;='key variables'!$B$26,M444*SUMPRODUCT(Z444:AC444,'control variables'!$O$5:$R$5)/J444+H$65*'key variables'!$B$25/scenario!J$65,M444*SUMPRODUCT(Z444:AC444,'control variables'!$O$7:$R$7)/J444+H$65*'key variables'!$B$25/scenario!J$65)&lt;'key variables'!$B$28,0,IF($A444&gt;='key variables'!$B$26,M444*SUMPRODUCT(Z444:AC444,'control variables'!$O$5:$R$5)/J444+H$65*'key variables'!$B$25/scenario!J$65,M444*SUMPRODUCT(Z444:AC444,'control variables'!$O$7:$R$7)/J444+H$65*'key variables'!$B$25/scenario!J$65))</f>
        <v>2.3601900847010238E-14</v>
      </c>
      <c r="S444" s="10">
        <f ca="1">IF(IF($A444&gt;='key variables'!$B$26,N444*SUMPRODUCT(Z444:AC444,'control variables'!$O$6:$R$6)/J444+I$65*'key variables'!$B$25/scenario!J$65,N444*SUMPRODUCT(Z444:AC444,'control variables'!$O$7:$R$7)/J444+I$65*'key variables'!$B$25/scenario!J$65)&lt;'key variables'!$B$28,0,IF($A444&gt;='key variables'!$B$26,N444*SUMPRODUCT(Z444:AC444,'control variables'!$O$6:$R$6)/J444+I$65*'key variables'!$B$25/scenario!J$65,N444*SUMPRODUCT(Z444:AC444,'control variables'!$O$7:$R$7)/J444+I$65*'key variables'!$B$25/scenario!J$65))</f>
        <v>1.0608937599681122E-14</v>
      </c>
      <c r="T444" s="10">
        <f t="shared" ca="1" si="304"/>
        <v>4.891741369547114E-14</v>
      </c>
      <c r="U444" s="82">
        <f ca="1">SUMPRODUCT(P414:P443,'control variables'!AD$7:AD$36)</f>
        <v>1.4473902090430267E-14</v>
      </c>
      <c r="V444" s="82">
        <f ca="1">SUMPRODUCT(Q414:Q443,'control variables'!AE$7:AE$36)</f>
        <v>1.6706758119888116E-14</v>
      </c>
      <c r="W444" s="82">
        <f ca="1">SUMPRODUCT(R414:R443,'control variables'!AF$7:AF$36)</f>
        <v>5.0040396093530509E-14</v>
      </c>
      <c r="X444" s="82">
        <f ca="1">SUMPRODUCT(S414:S443,'control variables'!AG$7:AG$36)</f>
        <v>2.2492910340602526E-14</v>
      </c>
      <c r="Y444" s="82">
        <f t="shared" ca="1" si="298"/>
        <v>1.0371396664445142E-13</v>
      </c>
      <c r="Z444" s="10">
        <f ca="1">IF($A444&gt;='key variables'!$B$26,SUMPRODUCT(P414:P443,'control variables'!V$7:V$36)*$E444,SUMPRODUCT(P414:P443,'control variables'!Z$7:Z$36)*$E444)</f>
        <v>3.5317786363612916E-14</v>
      </c>
      <c r="AA444" s="10">
        <f ca="1">IF($A444&gt;='key variables'!$B$26,SUMPRODUCT(Q414:Q443,'control variables'!W$7:W$36)*$E444,SUMPRODUCT(Q414:Q443,'control variables'!AA$7:AA$36)*$E444)</f>
        <v>4.076618111828222E-14</v>
      </c>
      <c r="AB444" s="10">
        <f ca="1">IF($A444&gt;='key variables'!$B$26,SUMPRODUCT(R414:R443,'control variables'!X$7:X$36)*$E444,SUMPRODUCT(R414:R443,'control variables'!AB$7:AB$36)*$E444)</f>
        <v>1.221036322990177E-13</v>
      </c>
      <c r="AC444" s="10">
        <f ca="1">IF($A444&gt;='key variables'!$B$26,SUMPRODUCT(S414:S443,'control variables'!Y$7:Y$36)*$E444,SUMPRODUCT(S414:S443,'control variables'!AC$7:AC$36)*$E444)</f>
        <v>5.4884978296940013E-14</v>
      </c>
      <c r="AD444" s="10">
        <f t="shared" ca="1" si="299"/>
        <v>2.5307257807785285E-13</v>
      </c>
      <c r="AE444" s="82">
        <f ca="1">SUMPRODUCT(P414:P443,'control variables'!AL$7:AL$36)</f>
        <v>4.8086953790630162E-14</v>
      </c>
      <c r="AF444" s="82">
        <f ca="1">SUMPRODUCT(Q414:Q443,'control variables'!AM$7:AM$36)</f>
        <v>5.536008924422235E-14</v>
      </c>
      <c r="AG444" s="82">
        <f ca="1">SUMPRODUCT(R414:R443,'control variables'!AN$7:AN$36)</f>
        <v>1.5784616370036626E-13</v>
      </c>
      <c r="AH444" s="82">
        <f ca="1">SUMPRODUCT(S414:S443,'control variables'!AO$7:AO$36)</f>
        <v>6.8345823169430657E-14</v>
      </c>
      <c r="AI444" s="82">
        <f t="shared" ca="1" si="311"/>
        <v>3.2963902990464944E-13</v>
      </c>
      <c r="AJ444" s="10">
        <f ca="1">SUMPRODUCT(P414:P443,'control variables'!AP$7:AP$36)</f>
        <v>4.5947271378645838E-17</v>
      </c>
      <c r="AK444" s="10">
        <f ca="1">SUMPRODUCT(Q414:Q443,'control variables'!AQ$7:AQ$36)</f>
        <v>1.3258863166198796E-16</v>
      </c>
      <c r="AL444" s="10">
        <f ca="1">SUMPRODUCT(R414:R443,'control variables'!AR$7:AR$36)</f>
        <v>4.7655835548132267E-15</v>
      </c>
      <c r="AM444" s="10">
        <f ca="1">SUMPRODUCT(S414:S443,'control variables'!AS$7:AS$36)</f>
        <v>3.5701770298644158E-15</v>
      </c>
      <c r="AN444" s="10">
        <f t="shared" ca="1" si="332"/>
        <v>8.514296487718276E-15</v>
      </c>
      <c r="AO444" s="82">
        <f ca="1">SUMPRODUCT(P414:P443,'control variables'!AX$7:AX$36)</f>
        <v>6.2481277202302197E-17</v>
      </c>
      <c r="AP444" s="82">
        <f ca="1">SUMPRODUCT(Q414:Q443,'control variables'!AY$7:AY$36)</f>
        <v>1.4424024409156571E-16</v>
      </c>
      <c r="AQ444" s="82">
        <f ca="1">SUMPRODUCT(R414:R443,'control variables'!AZ$7:AZ$36)</f>
        <v>1.2960932746809544E-15</v>
      </c>
      <c r="AR444" s="82">
        <f ca="1">SUMPRODUCT(S414:S443,'control variables'!BA$7:BA$36)</f>
        <v>9.709791853621264E-16</v>
      </c>
      <c r="AS444" s="82">
        <f t="shared" ca="1" si="333"/>
        <v>2.4737939813369484E-15</v>
      </c>
      <c r="AT444" s="10">
        <f ca="1">SUMPRODUCT(P414:P443,'control variables'!AT$7:AT$36)</f>
        <v>-5.5142165332170295E-17</v>
      </c>
      <c r="AU444" s="10">
        <f ca="1">SUMPRODUCT(Q414:Q443,'control variables'!AU$7:AU$36)</f>
        <v>5.9817118494445211E-17</v>
      </c>
      <c r="AV444" s="10">
        <f ca="1">SUMPRODUCT(R414:R443,'control variables'!AV$7:AV$36)</f>
        <v>2.5757730576330844E-14</v>
      </c>
      <c r="AW444" s="10">
        <f ca="1">SUMPRODUCT(S414:S443,'control variables'!AW$7:AW$36)</f>
        <v>1.9296620652506175E-14</v>
      </c>
      <c r="AX444" s="10">
        <f t="shared" ca="1" si="312"/>
        <v>4.5059026181999297E-14</v>
      </c>
      <c r="AY444" s="82">
        <f ca="1">SUMPRODUCT(P414:P443,'control variables'!BB$7:BB$36)</f>
        <v>1.998608136991862E-16</v>
      </c>
      <c r="AZ444" s="82">
        <f ca="1">SUMPRODUCT(Q414:Q443,'control variables'!BC$7:BC$36)</f>
        <v>5.0964471852677689E-16</v>
      </c>
      <c r="BA444" s="82">
        <f ca="1">SUMPRODUCT(R414:R443,'control variables'!BD$7:BD$36)</f>
        <v>3.5676696843200886E-15</v>
      </c>
      <c r="BB444" s="82">
        <f ca="1">SUMPRODUCT(S414:S443,'control variables'!BE$7:BE$36)</f>
        <v>5.0699132999734463E-16</v>
      </c>
      <c r="BC444" s="82">
        <f t="shared" ca="1" si="334"/>
        <v>4.7841665465433965E-15</v>
      </c>
      <c r="BD444" s="10">
        <f ca="1">SUMPRODUCT(P414:P443,'control variables'!BF$7:BF$36)</f>
        <v>4.1809141403520087E-17</v>
      </c>
      <c r="BE444" s="10">
        <f ca="1">SUMPRODUCT(Q414:Q443,'control variables'!BG$7:BG$36)</f>
        <v>4.8258942769181435E-17</v>
      </c>
      <c r="BF444" s="10">
        <f ca="1">SUMPRODUCT(R414:R443,'control variables'!BH$7:BH$36)</f>
        <v>1.4454609289818526E-15</v>
      </c>
      <c r="BG444" s="10">
        <f ca="1">SUMPRODUCT(S414:S443,'control variables'!BI$7:BI$36)</f>
        <v>3.2486376622262845E-15</v>
      </c>
      <c r="BH444" s="10">
        <f t="shared" ca="1" si="335"/>
        <v>4.7841666753808388E-15</v>
      </c>
      <c r="BI444" s="82">
        <f t="shared" ca="1" si="313"/>
        <v>4.8231672438997177E-14</v>
      </c>
      <c r="BJ444" s="82">
        <f t="shared" ca="1" si="314"/>
        <v>5.5929551081243573E-14</v>
      </c>
      <c r="BK444" s="82">
        <f t="shared" ca="1" si="315"/>
        <v>1.8717156396101719E-13</v>
      </c>
      <c r="BL444" s="82">
        <f t="shared" ca="1" si="316"/>
        <v>8.8149435151934184E-14</v>
      </c>
      <c r="BM444" s="82">
        <f t="shared" ca="1" si="306"/>
        <v>3.7948222263319215E-13</v>
      </c>
      <c r="BN444" s="10">
        <f ca="1">BN443+BI444-INDIRECT(ADDRESS(MAX($D444-'key variables'!$B$9*30,34),scenario!BI$4),TRUE)</f>
        <v>9439390.0751690175</v>
      </c>
      <c r="BO444" s="10">
        <f ca="1">BO443+BJ444-INDIRECT(ADDRESS(MAX($D444-'key variables'!$B$9*30,34),scenario!BJ$4),TRUE)</f>
        <v>10895583.360992203</v>
      </c>
      <c r="BP444" s="10">
        <f ca="1">BP443+BK444-INDIRECT(ADDRESS(MAX($D444-'key variables'!$B$9*30,34),scenario!BK$4),TRUE)</f>
        <v>32531162.537994072</v>
      </c>
      <c r="BQ444" s="10">
        <f ca="1">BQ443+BL444-INDIRECT(ADDRESS(MAX($D444-'key variables'!$B$9*30,34),scenario!BL$4),TRUE)</f>
        <v>14415841.516535141</v>
      </c>
      <c r="BR444" s="10">
        <f t="shared" ca="1" si="336"/>
        <v>67281977.490690395</v>
      </c>
      <c r="BS444" s="82">
        <f t="shared" ca="1" si="317"/>
        <v>-2.3431292931908611E-9</v>
      </c>
      <c r="BT444" s="82">
        <f t="shared" ca="1" si="318"/>
        <v>-3.4258652578558535E-10</v>
      </c>
      <c r="BU444" s="82">
        <f t="shared" ca="1" si="319"/>
        <v>-4.2568073074268489E-9</v>
      </c>
      <c r="BV444" s="82">
        <f t="shared" ca="1" si="320"/>
        <v>-2.9938941005996935E-9</v>
      </c>
      <c r="BW444" s="82">
        <f t="shared" ca="1" si="337"/>
        <v>-9.9364172270029896E-9</v>
      </c>
      <c r="BX444" s="10">
        <f t="shared" ca="1" si="321"/>
        <v>-1.8614945753933395E-12</v>
      </c>
      <c r="BY444" s="10">
        <f t="shared" ca="1" si="322"/>
        <v>2.892835609845507E-12</v>
      </c>
      <c r="BZ444" s="10">
        <f t="shared" ca="1" si="323"/>
        <v>-3.5011805285950301E-11</v>
      </c>
      <c r="CA444" s="10">
        <f t="shared" ca="1" si="324"/>
        <v>-2.0239880175816953E-11</v>
      </c>
      <c r="CB444" s="10">
        <v>0</v>
      </c>
      <c r="CC444" s="82">
        <f t="shared" ca="1" si="325"/>
        <v>3.9701846988316654E-13</v>
      </c>
      <c r="CD444" s="82">
        <f t="shared" ca="1" si="326"/>
        <v>3.4314791068553077E-13</v>
      </c>
      <c r="CE444" s="82">
        <f t="shared" ca="1" si="327"/>
        <v>1.8929355611621597E-10</v>
      </c>
      <c r="CF444" s="82">
        <f t="shared" ca="1" si="328"/>
        <v>3.7131067579309965E-11</v>
      </c>
      <c r="CG444" s="82">
        <f t="shared" ca="1" si="338"/>
        <v>2.2716479007609463E-10</v>
      </c>
      <c r="CH444" s="13" t="str">
        <f t="shared" ca="1" si="291"/>
        <v/>
      </c>
      <c r="CI444" s="81">
        <f t="shared" ca="1" si="300"/>
        <v>0.1131775965863165</v>
      </c>
      <c r="CJ444" s="81">
        <f t="shared" ca="1" si="301"/>
        <v>0.13063724757458739</v>
      </c>
      <c r="CK444" s="81">
        <f t="shared" ca="1" si="302"/>
        <v>0.39004625943939081</v>
      </c>
      <c r="CL444" s="81">
        <f t="shared" ca="1" si="303"/>
        <v>0.17284488538116416</v>
      </c>
      <c r="CM444" s="89">
        <f t="shared" ca="1" si="292"/>
        <v>0.80670598898145884</v>
      </c>
    </row>
    <row r="445" spans="1:91" x14ac:dyDescent="0.3">
      <c r="A445">
        <v>380</v>
      </c>
      <c r="B445" s="3">
        <f t="shared" si="305"/>
        <v>1.2444444444444445</v>
      </c>
      <c r="C445" s="3">
        <f t="shared" si="293"/>
        <v>12.666666666666666</v>
      </c>
      <c r="D445" s="4">
        <f t="shared" ca="1" si="329"/>
        <v>445</v>
      </c>
      <c r="E445" s="58">
        <f>(0.5*(COS(B445*2*PI())+1)*('key variables'!$B$4-'key variables'!$B$6)+'key variables'!$B$6)/'key variables'!$B$4</f>
        <v>1</v>
      </c>
      <c r="F445" s="10">
        <f t="shared" ca="1" si="294"/>
        <v>11689222.907461114</v>
      </c>
      <c r="G445" s="10">
        <f t="shared" ca="1" si="295"/>
        <v>13492492.798713122</v>
      </c>
      <c r="H445" s="10">
        <f t="shared" ca="1" si="296"/>
        <v>40309474.521088287</v>
      </c>
      <c r="I445" s="10">
        <f t="shared" ca="1" si="297"/>
        <v>17912154.249750931</v>
      </c>
      <c r="J445" s="10">
        <f t="shared" ca="1" si="330"/>
        <v>83403344.477013454</v>
      </c>
      <c r="K445" s="82">
        <f t="shared" ca="1" si="307"/>
        <v>2249832.832292099</v>
      </c>
      <c r="L445" s="82">
        <f t="shared" ca="1" si="308"/>
        <v>2596909.4377209195</v>
      </c>
      <c r="M445" s="82">
        <f t="shared" ca="1" si="309"/>
        <v>7778311.98309422</v>
      </c>
      <c r="N445" s="82">
        <f t="shared" ca="1" si="310"/>
        <v>3496312.733215793</v>
      </c>
      <c r="O445" s="82">
        <f t="shared" ca="1" si="331"/>
        <v>16121366.986323033</v>
      </c>
      <c r="P445" s="10">
        <f ca="1">IF(IF($A445&gt;='key variables'!$B$26,K445*SUMPRODUCT(Z445:AC445,'control variables'!$O$3:$R$3)/J445+F$65*'key variables'!$B$25/scenario!J$65,K445*SUMPRODUCT(Z445:AC445,'control variables'!$O$7:$R$7)/J445+F$65*'key variables'!$B$25/scenario!J$65)&lt;'key variables'!$B$28,0,IF($A445&gt;='key variables'!$B$26,K445*SUMPRODUCT(Z445:AC445,'control variables'!$O$3:$R$3)/J445+F$65*'key variables'!$B$25/scenario!J$65,K445*SUMPRODUCT(Z445:AC445,'control variables'!$O$7:$R$7)/J445+F$65*'key variables'!$B$25/scenario!J$65))</f>
        <v>5.8740430071642917E-15</v>
      </c>
      <c r="Q445" s="10">
        <f ca="1">IF(IF($A445&gt;='key variables'!$B$26,L445*SUMPRODUCT(Z445:AC445,'control variables'!$O$4:$R$4)/J445+G$65*'key variables'!$B$25/scenario!J$65,L445*SUMPRODUCT(Z445:AC445,'control variables'!$O$7:$R$7)/J445+G$65*'key variables'!$B$25/scenario!J$65)&lt;'key variables'!$B$28,0,IF($A445&gt;='key variables'!$B$26,L445*SUMPRODUCT(Z445:AC445,'control variables'!$O$4:$R$4)/J445+G$65*'key variables'!$B$25/scenario!J$65,L445*SUMPRODUCT(Z445:AC445,'control variables'!$O$7:$R$7)/J445+G$65*'key variables'!$B$25/scenario!J$65))</f>
        <v>6.7802182917486308E-15</v>
      </c>
      <c r="R445" s="10">
        <f ca="1">IF(IF($A445&gt;='key variables'!$B$26,M445*SUMPRODUCT(Z445:AC445,'control variables'!$O$5:$R$5)/J445+H$65*'key variables'!$B$25/scenario!J$65,M445*SUMPRODUCT(Z445:AC445,'control variables'!$O$7:$R$7)/J445+H$65*'key variables'!$B$25/scenario!J$65)&lt;'key variables'!$B$28,0,IF($A445&gt;='key variables'!$B$26,M445*SUMPRODUCT(Z445:AC445,'control variables'!$O$5:$R$5)/J445+H$65*'key variables'!$B$25/scenario!J$65,M445*SUMPRODUCT(Z445:AC445,'control variables'!$O$7:$R$7)/J445+H$65*'key variables'!$B$25/scenario!J$65))</f>
        <v>2.0308237330365707E-14</v>
      </c>
      <c r="S445" s="10">
        <f ca="1">IF(IF($A445&gt;='key variables'!$B$26,N445*SUMPRODUCT(Z445:AC445,'control variables'!$O$6:$R$6)/J445+I$65*'key variables'!$B$25/scenario!J$65,N445*SUMPRODUCT(Z445:AC445,'control variables'!$O$7:$R$7)/J445+I$65*'key variables'!$B$25/scenario!J$65)&lt;'key variables'!$B$28,0,IF($A445&gt;='key variables'!$B$26,N445*SUMPRODUCT(Z445:AC445,'control variables'!$O$6:$R$6)/J445+I$65*'key variables'!$B$25/scenario!J$65,N445*SUMPRODUCT(Z445:AC445,'control variables'!$O$7:$R$7)/J445+I$65*'key variables'!$B$25/scenario!J$65))</f>
        <v>9.1284521528127868E-15</v>
      </c>
      <c r="T445" s="10">
        <f t="shared" ca="1" si="304"/>
        <v>4.2090950782091418E-14</v>
      </c>
      <c r="U445" s="82">
        <f ca="1">SUMPRODUCT(P415:P444,'control variables'!AD$7:AD$36)</f>
        <v>1.2454057859757889E-14</v>
      </c>
      <c r="V445" s="82">
        <f ca="1">SUMPRODUCT(Q415:Q444,'control variables'!AE$7:AE$36)</f>
        <v>1.4375317103439195E-14</v>
      </c>
      <c r="W445" s="82">
        <f ca="1">SUMPRODUCT(R415:R444,'control variables'!AF$7:AF$36)</f>
        <v>4.3057220117999667E-14</v>
      </c>
      <c r="X445" s="82">
        <f ca="1">SUMPRODUCT(S415:S444,'control variables'!AG$7:AG$36)</f>
        <v>1.935400730680796E-14</v>
      </c>
      <c r="Y445" s="82">
        <f t="shared" ca="1" si="298"/>
        <v>8.9240602388004719E-14</v>
      </c>
      <c r="Z445" s="10">
        <f ca="1">IF($A445&gt;='key variables'!$B$26,SUMPRODUCT(P415:P444,'control variables'!V$7:V$36)*$E445,SUMPRODUCT(P415:P444,'control variables'!Z$7:Z$36)*$E445)</f>
        <v>3.0389161962192595E-14</v>
      </c>
      <c r="AA445" s="10">
        <f ca="1">IF($A445&gt;='key variables'!$B$26,SUMPRODUCT(Q415:Q444,'control variables'!W$7:W$36)*$E445,SUMPRODUCT(Q415:Q444,'control variables'!AA$7:AA$36)*$E445)</f>
        <v>3.5077229015120672E-14</v>
      </c>
      <c r="AB445" s="10">
        <f ca="1">IF($A445&gt;='key variables'!$B$26,SUMPRODUCT(R415:R444,'control variables'!X$7:X$36)*$E445,SUMPRODUCT(R415:R444,'control variables'!AB$7:AB$36)*$E445)</f>
        <v>1.0506397597811599E-13</v>
      </c>
      <c r="AC445" s="10">
        <f ca="1">IF($A445&gt;='key variables'!$B$26,SUMPRODUCT(S415:S444,'control variables'!Y$7:Y$36)*$E445,SUMPRODUCT(S415:S444,'control variables'!AC$7:AC$36)*$E445)</f>
        <v>4.7225737128178072E-14</v>
      </c>
      <c r="AD445" s="10">
        <f t="shared" ca="1" si="299"/>
        <v>2.1775610408360733E-13</v>
      </c>
      <c r="AE445" s="82">
        <f ca="1">SUMPRODUCT(P415:P444,'control variables'!AL$7:AL$36)</f>
        <v>4.1376382199239328E-14</v>
      </c>
      <c r="AF445" s="82">
        <f ca="1">SUMPRODUCT(Q415:Q444,'control variables'!AM$7:AM$36)</f>
        <v>4.7634545975321708E-14</v>
      </c>
      <c r="AG445" s="82">
        <f ca="1">SUMPRODUCT(R415:R444,'control variables'!AN$7:AN$36)</f>
        <v>1.3581860947953518E-13</v>
      </c>
      <c r="AH445" s="82">
        <f ca="1">SUMPRODUCT(S415:S444,'control variables'!AO$7:AO$36)</f>
        <v>5.8808110688246862E-14</v>
      </c>
      <c r="AI445" s="82">
        <f t="shared" ca="1" si="311"/>
        <v>2.8363764834234308E-13</v>
      </c>
      <c r="AJ445" s="10">
        <f ca="1">SUMPRODUCT(P415:P444,'control variables'!AP$7:AP$36)</f>
        <v>3.9535294122653695E-17</v>
      </c>
      <c r="AK445" s="10">
        <f ca="1">SUMPRODUCT(Q415:Q444,'control variables'!AQ$7:AQ$36)</f>
        <v>1.1408578557100332E-16</v>
      </c>
      <c r="AL445" s="10">
        <f ca="1">SUMPRODUCT(R415:R444,'control variables'!AR$7:AR$36)</f>
        <v>4.1005426840904005E-15</v>
      </c>
      <c r="AM445" s="10">
        <f ca="1">SUMPRODUCT(S415:S444,'control variables'!AS$7:AS$36)</f>
        <v>3.0719560642121372E-15</v>
      </c>
      <c r="AN445" s="10">
        <f t="shared" ca="1" si="332"/>
        <v>7.3261198279961939E-15</v>
      </c>
      <c r="AO445" s="82">
        <f ca="1">SUMPRODUCT(P415:P444,'control variables'!AX$7:AX$36)</f>
        <v>5.376196664640496E-17</v>
      </c>
      <c r="AP445" s="82">
        <f ca="1">SUMPRODUCT(Q415:Q444,'control variables'!AY$7:AY$36)</f>
        <v>1.2411140647480778E-16</v>
      </c>
      <c r="AQ445" s="82">
        <f ca="1">SUMPRODUCT(R415:R444,'control variables'!AZ$7:AZ$36)</f>
        <v>1.1152224558152885E-15</v>
      </c>
      <c r="AR445" s="82">
        <f ca="1">SUMPRODUCT(S415:S444,'control variables'!BA$7:BA$36)</f>
        <v>8.3547828910047742E-16</v>
      </c>
      <c r="AS445" s="82">
        <f t="shared" ca="1" si="333"/>
        <v>2.1285741180369786E-15</v>
      </c>
      <c r="AT445" s="10">
        <f ca="1">SUMPRODUCT(P415:P444,'control variables'!AT$7:AT$36)</f>
        <v>-4.7447033513736409E-17</v>
      </c>
      <c r="AU445" s="10">
        <f ca="1">SUMPRODUCT(Q415:Q444,'control variables'!AU$7:AU$36)</f>
        <v>5.1469593346659752E-17</v>
      </c>
      <c r="AV445" s="10">
        <f ca="1">SUMPRODUCT(R415:R444,'control variables'!AV$7:AV$36)</f>
        <v>2.2163219353665193E-14</v>
      </c>
      <c r="AW445" s="10">
        <f ca="1">SUMPRODUCT(S415:S444,'control variables'!AW$7:AW$36)</f>
        <v>1.6603762316659891E-14</v>
      </c>
      <c r="AX445" s="10">
        <f t="shared" ca="1" si="312"/>
        <v>3.8771004230158011E-14</v>
      </c>
      <c r="AY445" s="82">
        <f ca="1">SUMPRODUCT(P415:P444,'control variables'!BB$7:BB$36)</f>
        <v>1.7197008257736282E-16</v>
      </c>
      <c r="AZ445" s="82">
        <f ca="1">SUMPRODUCT(Q415:Q444,'control variables'!BC$7:BC$36)</f>
        <v>4.3852340390288075E-16</v>
      </c>
      <c r="BA445" s="82">
        <f ca="1">SUMPRODUCT(R415:R444,'control variables'!BD$7:BD$36)</f>
        <v>3.0697986206776739E-15</v>
      </c>
      <c r="BB445" s="82">
        <f ca="1">SUMPRODUCT(S415:S444,'control variables'!BE$7:BE$36)</f>
        <v>4.362402977948316E-16</v>
      </c>
      <c r="BC445" s="82">
        <f t="shared" ca="1" si="334"/>
        <v>4.116532404952749E-15</v>
      </c>
      <c r="BD445" s="10">
        <f ca="1">SUMPRODUCT(P415:P444,'control variables'!BF$7:BF$36)</f>
        <v>3.5974643385939864E-17</v>
      </c>
      <c r="BE445" s="10">
        <f ca="1">SUMPRODUCT(Q415:Q444,'control variables'!BG$7:BG$36)</f>
        <v>4.1524369982819438E-17</v>
      </c>
      <c r="BF445" s="10">
        <f ca="1">SUMPRODUCT(R415:R444,'control variables'!BH$7:BH$36)</f>
        <v>1.2437457384392349E-15</v>
      </c>
      <c r="BG445" s="10">
        <f ca="1">SUMPRODUCT(S415:S444,'control variables'!BI$7:BI$36)</f>
        <v>2.7952877640028326E-15</v>
      </c>
      <c r="BH445" s="10">
        <f t="shared" ca="1" si="335"/>
        <v>4.1165325158108269E-15</v>
      </c>
      <c r="BI445" s="82">
        <f t="shared" ca="1" si="313"/>
        <v>4.1500905248302958E-14</v>
      </c>
      <c r="BJ445" s="82">
        <f t="shared" ca="1" si="314"/>
        <v>4.8124538972571254E-14</v>
      </c>
      <c r="BK445" s="82">
        <f t="shared" ca="1" si="315"/>
        <v>1.6105162745387805E-13</v>
      </c>
      <c r="BL445" s="82">
        <f t="shared" ca="1" si="316"/>
        <v>7.5848113302701586E-14</v>
      </c>
      <c r="BM445" s="82">
        <f t="shared" ca="1" si="306"/>
        <v>3.2652518497745383E-13</v>
      </c>
      <c r="BN445" s="10">
        <f ca="1">BN444+BI445-INDIRECT(ADDRESS(MAX($D445-'key variables'!$B$9*30,34),scenario!BI$4),TRUE)</f>
        <v>9439390.0751690175</v>
      </c>
      <c r="BO445" s="10">
        <f ca="1">BO444+BJ445-INDIRECT(ADDRESS(MAX($D445-'key variables'!$B$9*30,34),scenario!BJ$4),TRUE)</f>
        <v>10895583.360992203</v>
      </c>
      <c r="BP445" s="10">
        <f ca="1">BP444+BK445-INDIRECT(ADDRESS(MAX($D445-'key variables'!$B$9*30,34),scenario!BK$4),TRUE)</f>
        <v>32531162.537994072</v>
      </c>
      <c r="BQ445" s="10">
        <f ca="1">BQ444+BL445-INDIRECT(ADDRESS(MAX($D445-'key variables'!$B$9*30,34),scenario!BL$4),TRUE)</f>
        <v>14415841.516535141</v>
      </c>
      <c r="BR445" s="10">
        <f t="shared" ca="1" si="336"/>
        <v>67281977.490690395</v>
      </c>
      <c r="BS445" s="82">
        <f t="shared" ca="1" si="317"/>
        <v>-2.3431649560277453E-9</v>
      </c>
      <c r="BT445" s="82">
        <f t="shared" ca="1" si="318"/>
        <v>-3.4262791163063617E-10</v>
      </c>
      <c r="BU445" s="82">
        <f t="shared" ca="1" si="319"/>
        <v>-4.2569492945627103E-9</v>
      </c>
      <c r="BV445" s="82">
        <f t="shared" ca="1" si="320"/>
        <v>-2.9939636155486072E-9</v>
      </c>
      <c r="BW445" s="82">
        <f t="shared" ca="1" si="337"/>
        <v>-9.9367057777696985E-9</v>
      </c>
      <c r="BX445" s="10">
        <f t="shared" ca="1" si="321"/>
        <v>-1.8616487581526561E-12</v>
      </c>
      <c r="BY445" s="10">
        <f t="shared" ca="1" si="322"/>
        <v>2.8924796734780959E-12</v>
      </c>
      <c r="BZ445" s="10">
        <f t="shared" ca="1" si="323"/>
        <v>-3.5015003607853605E-11</v>
      </c>
      <c r="CA445" s="10">
        <f t="shared" ca="1" si="324"/>
        <v>-2.0242276225589648E-11</v>
      </c>
      <c r="CB445" s="10">
        <v>0</v>
      </c>
      <c r="CC445" s="82">
        <f t="shared" ca="1" si="325"/>
        <v>3.9705169024415656E-13</v>
      </c>
      <c r="CD445" s="82">
        <f t="shared" ca="1" si="326"/>
        <v>3.4308641547128032E-13</v>
      </c>
      <c r="CE445" s="82">
        <f t="shared" ca="1" si="327"/>
        <v>1.8927437821709057E-10</v>
      </c>
      <c r="CF445" s="82">
        <f t="shared" ca="1" si="328"/>
        <v>3.711670029476842E-11</v>
      </c>
      <c r="CG445" s="82">
        <f t="shared" ca="1" si="338"/>
        <v>2.2713121661757444E-10</v>
      </c>
      <c r="CH445" s="13" t="str">
        <f t="shared" ca="1" si="291"/>
        <v/>
      </c>
      <c r="CI445" s="81">
        <f t="shared" ca="1" si="300"/>
        <v>0.1131775965863165</v>
      </c>
      <c r="CJ445" s="81">
        <f t="shared" ca="1" si="301"/>
        <v>0.13063724757458739</v>
      </c>
      <c r="CK445" s="81">
        <f t="shared" ca="1" si="302"/>
        <v>0.39004625943939081</v>
      </c>
      <c r="CL445" s="81">
        <f t="shared" ca="1" si="303"/>
        <v>0.17284488538116416</v>
      </c>
      <c r="CM445" s="89">
        <f t="shared" ca="1" si="292"/>
        <v>0.80670598898145884</v>
      </c>
    </row>
    <row r="446" spans="1:91" x14ac:dyDescent="0.3">
      <c r="A446">
        <v>381</v>
      </c>
      <c r="B446" s="3">
        <f t="shared" si="305"/>
        <v>1.2472222222222222</v>
      </c>
      <c r="C446" s="3">
        <f t="shared" si="293"/>
        <v>12.7</v>
      </c>
      <c r="D446" s="4">
        <f t="shared" ca="1" si="329"/>
        <v>446</v>
      </c>
      <c r="E446" s="58">
        <f>(0.5*(COS(B446*2*PI())+1)*('key variables'!$B$4-'key variables'!$B$6)+'key variables'!$B$6)/'key variables'!$B$4</f>
        <v>1</v>
      </c>
      <c r="F446" s="10">
        <f t="shared" ca="1" si="294"/>
        <v>11689222.907461114</v>
      </c>
      <c r="G446" s="10">
        <f t="shared" ca="1" si="295"/>
        <v>13492492.798713122</v>
      </c>
      <c r="H446" s="10">
        <f t="shared" ca="1" si="296"/>
        <v>40309474.521088287</v>
      </c>
      <c r="I446" s="10">
        <f t="shared" ca="1" si="297"/>
        <v>17912154.249750931</v>
      </c>
      <c r="J446" s="10">
        <f t="shared" ca="1" si="330"/>
        <v>83403344.477013454</v>
      </c>
      <c r="K446" s="82">
        <f t="shared" ca="1" si="307"/>
        <v>2249832.832292099</v>
      </c>
      <c r="L446" s="82">
        <f t="shared" ca="1" si="308"/>
        <v>2596909.4377209195</v>
      </c>
      <c r="M446" s="82">
        <f t="shared" ca="1" si="309"/>
        <v>7778311.98309422</v>
      </c>
      <c r="N446" s="82">
        <f t="shared" ca="1" si="310"/>
        <v>3496312.733215793</v>
      </c>
      <c r="O446" s="82">
        <f t="shared" ca="1" si="331"/>
        <v>16121366.986323033</v>
      </c>
      <c r="P446" s="10">
        <f ca="1">IF(IF($A446&gt;='key variables'!$B$26,K446*SUMPRODUCT(Z446:AC446,'control variables'!$O$3:$R$3)/J446+F$65*'key variables'!$B$25/scenario!J$65,K446*SUMPRODUCT(Z446:AC446,'control variables'!$O$7:$R$7)/J446+F$65*'key variables'!$B$25/scenario!J$65)&lt;'key variables'!$B$28,0,IF($A446&gt;='key variables'!$B$26,K446*SUMPRODUCT(Z446:AC446,'control variables'!$O$3:$R$3)/J446+F$65*'key variables'!$B$25/scenario!J$65,K446*SUMPRODUCT(Z446:AC446,'control variables'!$O$7:$R$7)/J446+F$65*'key variables'!$B$25/scenario!J$65))</f>
        <v>5.0543157625958214E-15</v>
      </c>
      <c r="Q446" s="10">
        <f ca="1">IF(IF($A446&gt;='key variables'!$B$26,L446*SUMPRODUCT(Z446:AC446,'control variables'!$O$4:$R$4)/J446+G$65*'key variables'!$B$25/scenario!J$65,L446*SUMPRODUCT(Z446:AC446,'control variables'!$O$7:$R$7)/J446+G$65*'key variables'!$B$25/scenario!J$65)&lt;'key variables'!$B$28,0,IF($A446&gt;='key variables'!$B$26,L446*SUMPRODUCT(Z446:AC446,'control variables'!$O$4:$R$4)/J446+G$65*'key variables'!$B$25/scenario!J$65,L446*SUMPRODUCT(Z446:AC446,'control variables'!$O$7:$R$7)/J446+G$65*'key variables'!$B$25/scenario!J$65))</f>
        <v>5.8340335853906589E-15</v>
      </c>
      <c r="R446" s="10">
        <f ca="1">IF(IF($A446&gt;='key variables'!$B$26,M446*SUMPRODUCT(Z446:AC446,'control variables'!$O$5:$R$5)/J446+H$65*'key variables'!$B$25/scenario!J$65,M446*SUMPRODUCT(Z446:AC446,'control variables'!$O$7:$R$7)/J446+H$65*'key variables'!$B$25/scenario!J$65)&lt;'key variables'!$B$28,0,IF($A446&gt;='key variables'!$B$26,M446*SUMPRODUCT(Z446:AC446,'control variables'!$O$5:$R$5)/J446+H$65*'key variables'!$B$25/scenario!J$65,M446*SUMPRODUCT(Z446:AC446,'control variables'!$O$7:$R$7)/J446+H$65*'key variables'!$B$25/scenario!J$65))</f>
        <v>1.7474207104751183E-14</v>
      </c>
      <c r="S446" s="10">
        <f ca="1">IF(IF($A446&gt;='key variables'!$B$26,N446*SUMPRODUCT(Z446:AC446,'control variables'!$O$6:$R$6)/J446+I$65*'key variables'!$B$25/scenario!J$65,N446*SUMPRODUCT(Z446:AC446,'control variables'!$O$7:$R$7)/J446+I$65*'key variables'!$B$25/scenario!J$65)&lt;'key variables'!$B$28,0,IF($A446&gt;='key variables'!$B$26,N446*SUMPRODUCT(Z446:AC446,'control variables'!$O$6:$R$6)/J446+I$65*'key variables'!$B$25/scenario!J$65,N446*SUMPRODUCT(Z446:AC446,'control variables'!$O$7:$R$7)/J446+I$65*'key variables'!$B$25/scenario!J$65))</f>
        <v>7.854569595045695E-15</v>
      </c>
      <c r="T446" s="10">
        <f t="shared" ca="1" si="304"/>
        <v>3.6217126047783358E-14</v>
      </c>
      <c r="U446" s="82">
        <f ca="1">SUMPRODUCT(P416:P445,'control variables'!AD$7:AD$36)</f>
        <v>1.0716084453600616E-14</v>
      </c>
      <c r="V446" s="82">
        <f ca="1">SUMPRODUCT(Q416:Q445,'control variables'!AE$7:AE$36)</f>
        <v>1.2369230483945939E-14</v>
      </c>
      <c r="W446" s="82">
        <f ca="1">SUMPRODUCT(R416:R445,'control variables'!AF$7:AF$36)</f>
        <v>3.7048551750563797E-14</v>
      </c>
      <c r="X446" s="82">
        <f ca="1">SUMPRODUCT(S416:S445,'control variables'!AG$7:AG$36)</f>
        <v>1.6653140618971672E-14</v>
      </c>
      <c r="Y446" s="82">
        <f t="shared" ca="1" si="298"/>
        <v>7.6787007307082027E-14</v>
      </c>
      <c r="Z446" s="10">
        <f ca="1">IF($A446&gt;='key variables'!$B$26,SUMPRODUCT(P416:P445,'control variables'!V$7:V$36)*$E446,SUMPRODUCT(P416:P445,'control variables'!Z$7:Z$36)*$E446)</f>
        <v>2.6148330907733079E-14</v>
      </c>
      <c r="AA446" s="10">
        <f ca="1">IF($A446&gt;='key variables'!$B$26,SUMPRODUCT(Q416:Q445,'control variables'!W$7:W$36)*$E446,SUMPRODUCT(Q416:Q445,'control variables'!AA$7:AA$36)*$E446)</f>
        <v>3.0182174577726787E-14</v>
      </c>
      <c r="AB446" s="10">
        <f ca="1">IF($A446&gt;='key variables'!$B$26,SUMPRODUCT(R416:R445,'control variables'!X$7:X$36)*$E446,SUMPRODUCT(R416:R445,'control variables'!AB$7:AB$36)*$E446)</f>
        <v>9.0402216875074381E-14</v>
      </c>
      <c r="AC446" s="10">
        <f ca="1">IF($A446&gt;='key variables'!$B$26,SUMPRODUCT(S416:S445,'control variables'!Y$7:Y$36)*$E446,SUMPRODUCT(S416:S445,'control variables'!AC$7:AC$36)*$E446)</f>
        <v>4.0635348988087698E-14</v>
      </c>
      <c r="AD446" s="10">
        <f t="shared" ca="1" si="299"/>
        <v>1.8736807134862196E-13</v>
      </c>
      <c r="AE446" s="82">
        <f ca="1">SUMPRODUCT(P416:P445,'control variables'!AL$7:AL$36)</f>
        <v>3.5602276063307572E-14</v>
      </c>
      <c r="AF446" s="82">
        <f ca="1">SUMPRODUCT(Q416:Q445,'control variables'!AM$7:AM$36)</f>
        <v>4.0987108244444285E-14</v>
      </c>
      <c r="AG446" s="82">
        <f ca="1">SUMPRODUCT(R416:R445,'control variables'!AN$7:AN$36)</f>
        <v>1.1686501748608341E-13</v>
      </c>
      <c r="AH446" s="82">
        <f ca="1">SUMPRODUCT(S416:S445,'control variables'!AO$7:AO$36)</f>
        <v>5.0601393360171639E-14</v>
      </c>
      <c r="AI446" s="82">
        <f t="shared" ca="1" si="311"/>
        <v>2.4405579515400693E-13</v>
      </c>
      <c r="AJ446" s="10">
        <f ca="1">SUMPRODUCT(P416:P445,'control variables'!AP$7:AP$36)</f>
        <v>3.4018113251686239E-17</v>
      </c>
      <c r="AK446" s="10">
        <f ca="1">SUMPRODUCT(Q416:Q445,'control variables'!AQ$7:AQ$36)</f>
        <v>9.8165025961908364E-17</v>
      </c>
      <c r="AL446" s="10">
        <f ca="1">SUMPRODUCT(R416:R445,'control variables'!AR$7:AR$36)</f>
        <v>3.528308781212064E-15</v>
      </c>
      <c r="AM446" s="10">
        <f ca="1">SUMPRODUCT(S416:S445,'control variables'!AS$7:AS$36)</f>
        <v>2.6432622196351178E-15</v>
      </c>
      <c r="AN446" s="10">
        <f t="shared" ca="1" si="332"/>
        <v>6.3037541400607762E-15</v>
      </c>
      <c r="AO446" s="82">
        <f ca="1">SUMPRODUCT(P416:P445,'control variables'!AX$7:AX$36)</f>
        <v>4.6259442621999743E-17</v>
      </c>
      <c r="AP446" s="82">
        <f ca="1">SUMPRODUCT(Q416:Q445,'control variables'!AY$7:AY$36)</f>
        <v>1.0679156371488459E-16</v>
      </c>
      <c r="AQ446" s="82">
        <f ca="1">SUMPRODUCT(R416:R445,'control variables'!AZ$7:AZ$36)</f>
        <v>9.5959229960577984E-16</v>
      </c>
      <c r="AR446" s="82">
        <f ca="1">SUMPRODUCT(S416:S445,'control variables'!BA$7:BA$36)</f>
        <v>7.1888664770700809E-16</v>
      </c>
      <c r="AS446" s="82">
        <f t="shared" ca="1" si="333"/>
        <v>1.8315299536496721E-15</v>
      </c>
      <c r="AT446" s="10">
        <f ca="1">SUMPRODUCT(P416:P445,'control variables'!AT$7:AT$36)</f>
        <v>-4.0825763291893238E-17</v>
      </c>
      <c r="AU446" s="10">
        <f ca="1">SUMPRODUCT(Q416:Q445,'control variables'!AU$7:AU$36)</f>
        <v>4.4286971789129665E-17</v>
      </c>
      <c r="AV446" s="10">
        <f ca="1">SUMPRODUCT(R416:R445,'control variables'!AV$7:AV$36)</f>
        <v>1.9070324952077024E-14</v>
      </c>
      <c r="AW446" s="10">
        <f ca="1">SUMPRODUCT(S416:S445,'control variables'!AW$7:AW$36)</f>
        <v>1.428669444420726E-14</v>
      </c>
      <c r="AX446" s="10">
        <f t="shared" ca="1" si="312"/>
        <v>3.3360480604781524E-14</v>
      </c>
      <c r="AY446" s="82">
        <f ca="1">SUMPRODUCT(P416:P445,'control variables'!BB$7:BB$36)</f>
        <v>1.4797152455396711E-16</v>
      </c>
      <c r="AZ446" s="82">
        <f ca="1">SUMPRODUCT(Q416:Q445,'control variables'!BC$7:BC$36)</f>
        <v>3.7732712373917287E-16</v>
      </c>
      <c r="BA446" s="82">
        <f ca="1">SUMPRODUCT(R416:R445,'control variables'!BD$7:BD$36)</f>
        <v>2.6414058490144307E-15</v>
      </c>
      <c r="BB446" s="82">
        <f ca="1">SUMPRODUCT(S416:S445,'control variables'!BE$7:BE$36)</f>
        <v>3.7536262685423054E-16</v>
      </c>
      <c r="BC446" s="82">
        <f t="shared" ca="1" si="334"/>
        <v>3.5420671241618015E-15</v>
      </c>
      <c r="BD446" s="10">
        <f ca="1">SUMPRODUCT(P416:P445,'control variables'!BF$7:BF$36)</f>
        <v>3.0954354079047992E-17</v>
      </c>
      <c r="BE446" s="10">
        <f ca="1">SUMPRODUCT(Q416:Q445,'control variables'!BG$7:BG$36)</f>
        <v>3.5729612037236991E-17</v>
      </c>
      <c r="BF446" s="10">
        <f ca="1">SUMPRODUCT(R416:R445,'control variables'!BH$7:BH$36)</f>
        <v>1.0701800587410957E-15</v>
      </c>
      <c r="BG446" s="10">
        <f ca="1">SUMPRODUCT(S416:S445,'control variables'!BI$7:BI$36)</f>
        <v>2.4052031946921683E-15</v>
      </c>
      <c r="BH446" s="10">
        <f t="shared" ca="1" si="335"/>
        <v>3.5420672195495487E-15</v>
      </c>
      <c r="BI446" s="82">
        <f t="shared" ca="1" si="313"/>
        <v>3.5709421824569644E-14</v>
      </c>
      <c r="BJ446" s="82">
        <f t="shared" ca="1" si="314"/>
        <v>4.1408722339972589E-14</v>
      </c>
      <c r="BK446" s="82">
        <f t="shared" ca="1" si="315"/>
        <v>1.3857674828717486E-13</v>
      </c>
      <c r="BL446" s="82">
        <f t="shared" ca="1" si="316"/>
        <v>6.5263450431233125E-14</v>
      </c>
      <c r="BM446" s="82">
        <f t="shared" ca="1" si="306"/>
        <v>2.8095834288295023E-13</v>
      </c>
      <c r="BN446" s="10">
        <f ca="1">BN445+BI446-INDIRECT(ADDRESS(MAX($D446-'key variables'!$B$9*30,34),scenario!BI$4),TRUE)</f>
        <v>9439390.0751690175</v>
      </c>
      <c r="BO446" s="10">
        <f ca="1">BO445+BJ446-INDIRECT(ADDRESS(MAX($D446-'key variables'!$B$9*30,34),scenario!BJ$4),TRUE)</f>
        <v>10895583.360992203</v>
      </c>
      <c r="BP446" s="10">
        <f ca="1">BP445+BK446-INDIRECT(ADDRESS(MAX($D446-'key variables'!$B$9*30,34),scenario!BK$4),TRUE)</f>
        <v>32531162.537994072</v>
      </c>
      <c r="BQ446" s="10">
        <f ca="1">BQ445+BL446-INDIRECT(ADDRESS(MAX($D446-'key variables'!$B$9*30,34),scenario!BL$4),TRUE)</f>
        <v>14415841.516535141</v>
      </c>
      <c r="BR446" s="10">
        <f t="shared" ca="1" si="336"/>
        <v>67281977.490690395</v>
      </c>
      <c r="BS446" s="82">
        <f t="shared" ca="1" si="317"/>
        <v>-2.3431956420881612E-9</v>
      </c>
      <c r="BT446" s="82">
        <f t="shared" ca="1" si="318"/>
        <v>-3.4266352204900279E-10</v>
      </c>
      <c r="BU446" s="82">
        <f t="shared" ca="1" si="319"/>
        <v>-4.2570714672839522E-9</v>
      </c>
      <c r="BV446" s="82">
        <f t="shared" ca="1" si="320"/>
        <v>-2.9940234296326381E-9</v>
      </c>
      <c r="BW446" s="82">
        <f t="shared" ca="1" si="337"/>
        <v>-9.9369540610537545E-9</v>
      </c>
      <c r="BX446" s="10">
        <f t="shared" ca="1" si="321"/>
        <v>-1.8617814245886669E-12</v>
      </c>
      <c r="BY446" s="10">
        <f t="shared" ca="1" si="322"/>
        <v>2.8921734083060345E-12</v>
      </c>
      <c r="BZ446" s="10">
        <f t="shared" ca="1" si="323"/>
        <v>-3.5017755601461753E-11</v>
      </c>
      <c r="CA446" s="10">
        <f t="shared" ca="1" si="324"/>
        <v>-2.024433790476349E-11</v>
      </c>
      <c r="CB446" s="10">
        <v>0</v>
      </c>
      <c r="CC446" s="82">
        <f t="shared" ca="1" si="325"/>
        <v>3.9708027467807813E-13</v>
      </c>
      <c r="CD446" s="82">
        <f t="shared" ca="1" si="326"/>
        <v>3.4303350196173824E-13</v>
      </c>
      <c r="CE446" s="82">
        <f t="shared" ca="1" si="327"/>
        <v>1.8925787660862012E-10</v>
      </c>
      <c r="CF446" s="82">
        <f t="shared" ca="1" si="328"/>
        <v>3.7104337975896141E-11</v>
      </c>
      <c r="CG446" s="82">
        <f t="shared" ca="1" si="338"/>
        <v>2.2710232836115607E-10</v>
      </c>
      <c r="CH446" s="13" t="str">
        <f t="shared" ca="1" si="291"/>
        <v/>
      </c>
      <c r="CI446" s="81">
        <f t="shared" ca="1" si="300"/>
        <v>0.1131775965863165</v>
      </c>
      <c r="CJ446" s="81">
        <f t="shared" ca="1" si="301"/>
        <v>0.13063724757458739</v>
      </c>
      <c r="CK446" s="81">
        <f t="shared" ca="1" si="302"/>
        <v>0.39004625943939081</v>
      </c>
      <c r="CL446" s="81">
        <f t="shared" ca="1" si="303"/>
        <v>0.17284488538116416</v>
      </c>
      <c r="CM446" s="89">
        <f t="shared" ca="1" si="292"/>
        <v>0.80670598898145884</v>
      </c>
    </row>
    <row r="447" spans="1:91" x14ac:dyDescent="0.3">
      <c r="A447">
        <v>382</v>
      </c>
      <c r="B447" s="3">
        <f t="shared" si="305"/>
        <v>1.25</v>
      </c>
      <c r="C447" s="3">
        <f t="shared" si="293"/>
        <v>12.733333333333333</v>
      </c>
      <c r="D447" s="4">
        <f t="shared" ca="1" si="329"/>
        <v>447</v>
      </c>
      <c r="E447" s="58">
        <f>(0.5*(COS(B447*2*PI())+1)*('key variables'!$B$4-'key variables'!$B$6)+'key variables'!$B$6)/'key variables'!$B$4</f>
        <v>1</v>
      </c>
      <c r="F447" s="10">
        <f t="shared" ca="1" si="294"/>
        <v>11689222.907461114</v>
      </c>
      <c r="G447" s="10">
        <f t="shared" ca="1" si="295"/>
        <v>13492492.798713122</v>
      </c>
      <c r="H447" s="10">
        <f t="shared" ca="1" si="296"/>
        <v>40309474.521088287</v>
      </c>
      <c r="I447" s="10">
        <f t="shared" ca="1" si="297"/>
        <v>17912154.249750931</v>
      </c>
      <c r="J447" s="10">
        <f t="shared" ca="1" si="330"/>
        <v>83403344.477013454</v>
      </c>
      <c r="K447" s="82">
        <f t="shared" ca="1" si="307"/>
        <v>2249832.832292099</v>
      </c>
      <c r="L447" s="82">
        <f t="shared" ca="1" si="308"/>
        <v>2596909.4377209195</v>
      </c>
      <c r="M447" s="82">
        <f t="shared" ca="1" si="309"/>
        <v>7778311.98309422</v>
      </c>
      <c r="N447" s="82">
        <f t="shared" ca="1" si="310"/>
        <v>3496312.733215793</v>
      </c>
      <c r="O447" s="82">
        <f t="shared" ca="1" si="331"/>
        <v>16121366.986323033</v>
      </c>
      <c r="P447" s="10">
        <f ca="1">IF(IF($A447&gt;='key variables'!$B$26,K447*SUMPRODUCT(Z447:AC447,'control variables'!$O$3:$R$3)/J447+F$65*'key variables'!$B$25/scenario!J$65,K447*SUMPRODUCT(Z447:AC447,'control variables'!$O$7:$R$7)/J447+F$65*'key variables'!$B$25/scenario!J$65)&lt;'key variables'!$B$28,0,IF($A447&gt;='key variables'!$B$26,K447*SUMPRODUCT(Z447:AC447,'control variables'!$O$3:$R$3)/J447+F$65*'key variables'!$B$25/scenario!J$65,K447*SUMPRODUCT(Z447:AC447,'control variables'!$O$7:$R$7)/J447+F$65*'key variables'!$B$25/scenario!J$65))</f>
        <v>4.3489820889746981E-15</v>
      </c>
      <c r="Q447" s="10">
        <f ca="1">IF(IF($A447&gt;='key variables'!$B$26,L447*SUMPRODUCT(Z447:AC447,'control variables'!$O$4:$R$4)/J447+G$65*'key variables'!$B$25/scenario!J$65,L447*SUMPRODUCT(Z447:AC447,'control variables'!$O$7:$R$7)/J447+G$65*'key variables'!$B$25/scenario!J$65)&lt;'key variables'!$B$28,0,IF($A447&gt;='key variables'!$B$26,L447*SUMPRODUCT(Z447:AC447,'control variables'!$O$4:$R$4)/J447+G$65*'key variables'!$B$25/scenario!J$65,L447*SUMPRODUCT(Z447:AC447,'control variables'!$O$7:$R$7)/J447+G$65*'key variables'!$B$25/scenario!J$65))</f>
        <v>5.0198896865735342E-15</v>
      </c>
      <c r="R447" s="10">
        <f ca="1">IF(IF($A447&gt;='key variables'!$B$26,M447*SUMPRODUCT(Z447:AC447,'control variables'!$O$5:$R$5)/J447+H$65*'key variables'!$B$25/scenario!J$65,M447*SUMPRODUCT(Z447:AC447,'control variables'!$O$7:$R$7)/J447+H$65*'key variables'!$B$25/scenario!J$65)&lt;'key variables'!$B$28,0,IF($A447&gt;='key variables'!$B$26,M447*SUMPRODUCT(Z447:AC447,'control variables'!$O$5:$R$5)/J447+H$65*'key variables'!$B$25/scenario!J$65,M447*SUMPRODUCT(Z447:AC447,'control variables'!$O$7:$R$7)/J447+H$65*'key variables'!$B$25/scenario!J$65))</f>
        <v>1.5035667988928219E-14</v>
      </c>
      <c r="S447" s="10">
        <f ca="1">IF(IF($A447&gt;='key variables'!$B$26,N447*SUMPRODUCT(Z447:AC447,'control variables'!$O$6:$R$6)/J447+I$65*'key variables'!$B$25/scenario!J$65,N447*SUMPRODUCT(Z447:AC447,'control variables'!$O$7:$R$7)/J447+I$65*'key variables'!$B$25/scenario!J$65)&lt;'key variables'!$B$28,0,IF($A447&gt;='key variables'!$B$26,N447*SUMPRODUCT(Z447:AC447,'control variables'!$O$6:$R$6)/J447+I$65*'key variables'!$B$25/scenario!J$65,N447*SUMPRODUCT(Z447:AC447,'control variables'!$O$7:$R$7)/J447+I$65*'key variables'!$B$25/scenario!J$65))</f>
        <v>6.7584583334214208E-15</v>
      </c>
      <c r="T447" s="10">
        <f t="shared" ca="1" si="304"/>
        <v>3.1162998097897872E-14</v>
      </c>
      <c r="U447" s="82">
        <f ca="1">SUMPRODUCT(P417:P446,'control variables'!AD$7:AD$36)</f>
        <v>9.2206465804016433E-15</v>
      </c>
      <c r="V447" s="82">
        <f ca="1">SUMPRODUCT(Q417:Q446,'control variables'!AE$7:AE$36)</f>
        <v>1.0643094803687758E-14</v>
      </c>
      <c r="W447" s="82">
        <f ca="1">SUMPRODUCT(R417:R446,'control variables'!AF$7:AF$36)</f>
        <v>3.1878397700840017E-14</v>
      </c>
      <c r="X447" s="82">
        <f ca="1">SUMPRODUCT(S417:S446,'control variables'!AG$7:AG$36)</f>
        <v>1.4329181966242808E-14</v>
      </c>
      <c r="Y447" s="82">
        <f t="shared" ca="1" si="298"/>
        <v>6.6071321051172231E-14</v>
      </c>
      <c r="Z447" s="10">
        <f ca="1">IF($A447&gt;='key variables'!$B$26,SUMPRODUCT(P417:P446,'control variables'!V$7:V$36)*$E447,SUMPRODUCT(P417:P446,'control variables'!Z$7:Z$36)*$E447)</f>
        <v>2.2499311106734348E-14</v>
      </c>
      <c r="AA447" s="10">
        <f ca="1">IF($A447&gt;='key variables'!$B$26,SUMPRODUCT(Q417:Q446,'control variables'!W$7:W$36)*$E447,SUMPRODUCT(Q417:Q446,'control variables'!AA$7:AA$36)*$E447)</f>
        <v>2.5970228772851183E-14</v>
      </c>
      <c r="AB447" s="10">
        <f ca="1">IF($A447&gt;='key variables'!$B$26,SUMPRODUCT(R417:R446,'control variables'!X$7:X$36)*$E447,SUMPRODUCT(R417:R446,'control variables'!AB$7:AB$36)*$E447)</f>
        <v>7.7786517594101553E-14</v>
      </c>
      <c r="AC447" s="10">
        <f ca="1">IF($A447&gt;='key variables'!$B$26,SUMPRODUCT(S417:S446,'control variables'!Y$7:Y$36)*$E447,SUMPRODUCT(S417:S446,'control variables'!AC$7:AC$36)*$E447)</f>
        <v>3.4964654609878891E-14</v>
      </c>
      <c r="AD447" s="10">
        <f t="shared" ca="1" si="299"/>
        <v>1.6122071208356598E-13</v>
      </c>
      <c r="AE447" s="82">
        <f ca="1">SUMPRODUCT(P417:P446,'control variables'!AL$7:AL$36)</f>
        <v>3.0633950904273736E-14</v>
      </c>
      <c r="AF447" s="82">
        <f ca="1">SUMPRODUCT(Q417:Q446,'control variables'!AM$7:AM$36)</f>
        <v>3.5267325589964263E-14</v>
      </c>
      <c r="AG447" s="82">
        <f ca="1">SUMPRODUCT(R417:R446,'control variables'!AN$7:AN$36)</f>
        <v>1.0055641391381238E-13</v>
      </c>
      <c r="AH447" s="82">
        <f ca="1">SUMPRODUCT(S417:S446,'control variables'!AO$7:AO$36)</f>
        <v>4.3539929782212067E-14</v>
      </c>
      <c r="AI447" s="82">
        <f t="shared" ca="1" si="311"/>
        <v>2.0999762019026246E-13</v>
      </c>
      <c r="AJ447" s="10">
        <f ca="1">SUMPRODUCT(P417:P446,'control variables'!AP$7:AP$36)</f>
        <v>2.9270859238187839E-17</v>
      </c>
      <c r="AK447" s="10">
        <f ca="1">SUMPRODUCT(Q417:Q446,'control variables'!AQ$7:AQ$36)</f>
        <v>8.4466020669198764E-17</v>
      </c>
      <c r="AL447" s="10">
        <f ca="1">SUMPRODUCT(R417:R446,'control variables'!AR$7:AR$36)</f>
        <v>3.0359305620396534E-15</v>
      </c>
      <c r="AM447" s="10">
        <f ca="1">SUMPRODUCT(S417:S446,'control variables'!AS$7:AS$36)</f>
        <v>2.2743929326158112E-15</v>
      </c>
      <c r="AN447" s="10">
        <f t="shared" ca="1" si="332"/>
        <v>5.4240603745628511E-15</v>
      </c>
      <c r="AO447" s="82">
        <f ca="1">SUMPRODUCT(P417:P446,'control variables'!AX$7:AX$36)</f>
        <v>3.9803901627567843E-17</v>
      </c>
      <c r="AP447" s="82">
        <f ca="1">SUMPRODUCT(Q417:Q446,'control variables'!AY$7:AY$36)</f>
        <v>9.1888718407080029E-17</v>
      </c>
      <c r="AQ447" s="82">
        <f ca="1">SUMPRODUCT(R417:R446,'control variables'!AZ$7:AZ$36)</f>
        <v>8.2568045205791816E-16</v>
      </c>
      <c r="AR447" s="82">
        <f ca="1">SUMPRODUCT(S417:S446,'control variables'!BA$7:BA$36)</f>
        <v>6.185654600406598E-16</v>
      </c>
      <c r="AS447" s="82">
        <f t="shared" ca="1" si="333"/>
        <v>1.5759385321332258E-15</v>
      </c>
      <c r="AT447" s="10">
        <f ca="1">SUMPRODUCT(P417:P446,'control variables'!AT$7:AT$36)</f>
        <v>-3.5128496450324081E-17</v>
      </c>
      <c r="AU447" s="10">
        <f ca="1">SUMPRODUCT(Q417:Q446,'control variables'!AU$7:AU$36)</f>
        <v>3.8106690624911502E-17</v>
      </c>
      <c r="AV447" s="10">
        <f ca="1">SUMPRODUCT(R417:R446,'control variables'!AV$7:AV$36)</f>
        <v>1.6409046356240173E-14</v>
      </c>
      <c r="AW447" s="10">
        <f ca="1">SUMPRODUCT(S417:S446,'control variables'!AW$7:AW$36)</f>
        <v>1.2292975185349586E-14</v>
      </c>
      <c r="AX447" s="10">
        <f t="shared" ca="1" si="312"/>
        <v>2.8704999735764346E-14</v>
      </c>
      <c r="AY447" s="82">
        <f ca="1">SUMPRODUCT(P417:P446,'control variables'!BB$7:BB$36)</f>
        <v>1.2732198386295074E-16</v>
      </c>
      <c r="AZ447" s="82">
        <f ca="1">SUMPRODUCT(Q417:Q446,'control variables'!BC$7:BC$36)</f>
        <v>3.2467083180082415E-16</v>
      </c>
      <c r="BA447" s="82">
        <f ca="1">SUMPRODUCT(R417:R446,'control variables'!BD$7:BD$36)</f>
        <v>2.2727956199509378E-15</v>
      </c>
      <c r="BB447" s="82">
        <f ca="1">SUMPRODUCT(S417:S446,'control variables'!BE$7:BE$36)</f>
        <v>3.2298048197549534E-16</v>
      </c>
      <c r="BC447" s="82">
        <f t="shared" ca="1" si="334"/>
        <v>3.0477689175902082E-15</v>
      </c>
      <c r="BD447" s="10">
        <f ca="1">SUMPRODUCT(P417:P446,'control variables'!BF$7:BF$36)</f>
        <v>2.6634650027568087E-17</v>
      </c>
      <c r="BE447" s="10">
        <f ca="1">SUMPRODUCT(Q417:Q446,'control variables'!BG$7:BG$36)</f>
        <v>3.0743517044561094E-17</v>
      </c>
      <c r="BF447" s="10">
        <f ca="1">SUMPRODUCT(R417:R446,'control variables'!BH$7:BH$36)</f>
        <v>9.2083560387857347E-16</v>
      </c>
      <c r="BG447" s="10">
        <f ca="1">SUMPRODUCT(S417:S446,'control variables'!BI$7:BI$36)</f>
        <v>2.069555228715819E-15</v>
      </c>
      <c r="BH447" s="10">
        <f t="shared" ca="1" si="335"/>
        <v>3.0477689996665217E-15</v>
      </c>
      <c r="BI447" s="82">
        <f t="shared" ca="1" si="313"/>
        <v>3.0726144391686364E-14</v>
      </c>
      <c r="BJ447" s="82">
        <f t="shared" ca="1" si="314"/>
        <v>3.563010311239E-14</v>
      </c>
      <c r="BK447" s="82">
        <f t="shared" ca="1" si="315"/>
        <v>1.192382558900035E-13</v>
      </c>
      <c r="BL447" s="82">
        <f t="shared" ca="1" si="316"/>
        <v>5.6155885449537145E-14</v>
      </c>
      <c r="BM447" s="82">
        <f t="shared" ca="1" si="306"/>
        <v>2.41750388843617E-13</v>
      </c>
      <c r="BN447" s="10">
        <f ca="1">BN446+BI447-INDIRECT(ADDRESS(MAX($D447-'key variables'!$B$9*30,34),scenario!BI$4),TRUE)</f>
        <v>9439390.0751690175</v>
      </c>
      <c r="BO447" s="10">
        <f ca="1">BO446+BJ447-INDIRECT(ADDRESS(MAX($D447-'key variables'!$B$9*30,34),scenario!BJ$4),TRUE)</f>
        <v>10895583.360992203</v>
      </c>
      <c r="BP447" s="10">
        <f ca="1">BP446+BK447-INDIRECT(ADDRESS(MAX($D447-'key variables'!$B$9*30,34),scenario!BK$4),TRUE)</f>
        <v>32531162.537994072</v>
      </c>
      <c r="BQ447" s="10">
        <f ca="1">BQ446+BL447-INDIRECT(ADDRESS(MAX($D447-'key variables'!$B$9*30,34),scenario!BL$4),TRUE)</f>
        <v>14415841.516535141</v>
      </c>
      <c r="BR447" s="10">
        <f t="shared" ca="1" si="336"/>
        <v>67281977.490690395</v>
      </c>
      <c r="BS447" s="82">
        <f t="shared" ca="1" si="317"/>
        <v>-2.3432220458851139E-9</v>
      </c>
      <c r="BT447" s="82">
        <f t="shared" ca="1" si="318"/>
        <v>-3.4269416300594571E-10</v>
      </c>
      <c r="BU447" s="82">
        <f t="shared" ca="1" si="319"/>
        <v>-4.2571765907074569E-9</v>
      </c>
      <c r="BV447" s="82">
        <f t="shared" ca="1" si="320"/>
        <v>-2.9940748966149831E-9</v>
      </c>
      <c r="BW447" s="82">
        <f t="shared" ca="1" si="337"/>
        <v>-9.9371676962135001E-9</v>
      </c>
      <c r="BX447" s="10">
        <f t="shared" ca="1" si="321"/>
        <v>-1.8618955773209297E-12</v>
      </c>
      <c r="BY447" s="10">
        <f t="shared" ca="1" si="322"/>
        <v>2.8919098826755958E-12</v>
      </c>
      <c r="BZ447" s="10">
        <f t="shared" ca="1" si="323"/>
        <v>-3.5020123552233524E-11</v>
      </c>
      <c r="CA447" s="10">
        <f t="shared" ca="1" si="324"/>
        <v>-2.024611187501414E-11</v>
      </c>
      <c r="CB447" s="10">
        <v>0</v>
      </c>
      <c r="CC447" s="82">
        <f t="shared" ca="1" si="325"/>
        <v>3.9710487013213906E-13</v>
      </c>
      <c r="CD447" s="82">
        <f t="shared" ca="1" si="326"/>
        <v>3.4298797257337543E-13</v>
      </c>
      <c r="CE447" s="82">
        <f t="shared" ca="1" si="327"/>
        <v>1.8924367781237385E-10</v>
      </c>
      <c r="CF447" s="82">
        <f t="shared" ca="1" si="328"/>
        <v>3.7093700828183364E-11</v>
      </c>
      <c r="CG447" s="82">
        <f t="shared" ca="1" si="338"/>
        <v>2.2707747148326275E-10</v>
      </c>
      <c r="CH447" s="13" t="str">
        <f t="shared" ca="1" si="291"/>
        <v/>
      </c>
      <c r="CI447" s="81">
        <f t="shared" ca="1" si="300"/>
        <v>0.1131775965863165</v>
      </c>
      <c r="CJ447" s="81">
        <f t="shared" ca="1" si="301"/>
        <v>0.13063724757458739</v>
      </c>
      <c r="CK447" s="81">
        <f t="shared" ca="1" si="302"/>
        <v>0.39004625943939081</v>
      </c>
      <c r="CL447" s="81">
        <f t="shared" ca="1" si="303"/>
        <v>0.17284488538116416</v>
      </c>
      <c r="CM447" s="89">
        <f t="shared" ca="1" si="292"/>
        <v>0.80670598898145884</v>
      </c>
    </row>
    <row r="448" spans="1:91" x14ac:dyDescent="0.3">
      <c r="A448">
        <v>383</v>
      </c>
      <c r="B448" s="3">
        <f t="shared" si="305"/>
        <v>1.2527777777777778</v>
      </c>
      <c r="C448" s="3">
        <f t="shared" si="293"/>
        <v>12.766666666666667</v>
      </c>
      <c r="D448" s="4">
        <f t="shared" ca="1" si="329"/>
        <v>448</v>
      </c>
      <c r="E448" s="58">
        <f>(0.5*(COS(B448*2*PI())+1)*('key variables'!$B$4-'key variables'!$B$6)+'key variables'!$B$6)/'key variables'!$B$4</f>
        <v>1</v>
      </c>
      <c r="F448" s="10">
        <f t="shared" ca="1" si="294"/>
        <v>11689222.907461114</v>
      </c>
      <c r="G448" s="10">
        <f t="shared" ca="1" si="295"/>
        <v>13492492.798713122</v>
      </c>
      <c r="H448" s="10">
        <f t="shared" ca="1" si="296"/>
        <v>40309474.521088287</v>
      </c>
      <c r="I448" s="10">
        <f t="shared" ca="1" si="297"/>
        <v>17912154.249750931</v>
      </c>
      <c r="J448" s="10">
        <f t="shared" ca="1" si="330"/>
        <v>83403344.477013454</v>
      </c>
      <c r="K448" s="82">
        <f t="shared" ca="1" si="307"/>
        <v>2249832.832292099</v>
      </c>
      <c r="L448" s="82">
        <f t="shared" ca="1" si="308"/>
        <v>2596909.4377209195</v>
      </c>
      <c r="M448" s="82">
        <f t="shared" ca="1" si="309"/>
        <v>7778311.98309422</v>
      </c>
      <c r="N448" s="82">
        <f t="shared" ca="1" si="310"/>
        <v>3496312.733215793</v>
      </c>
      <c r="O448" s="82">
        <f t="shared" ca="1" si="331"/>
        <v>16121366.986323033</v>
      </c>
      <c r="P448" s="10">
        <f ca="1">IF(IF($A448&gt;='key variables'!$B$26,K448*SUMPRODUCT(Z448:AC448,'control variables'!$O$3:$R$3)/J448+F$65*'key variables'!$B$25/scenario!J$65,K448*SUMPRODUCT(Z448:AC448,'control variables'!$O$7:$R$7)/J448+F$65*'key variables'!$B$25/scenario!J$65)&lt;'key variables'!$B$28,0,IF($A448&gt;='key variables'!$B$26,K448*SUMPRODUCT(Z448:AC448,'control variables'!$O$3:$R$3)/J448+F$65*'key variables'!$B$25/scenario!J$65,K448*SUMPRODUCT(Z448:AC448,'control variables'!$O$7:$R$7)/J448+F$65*'key variables'!$B$25/scenario!J$65))</f>
        <v>3.7420782750045199E-15</v>
      </c>
      <c r="Q448" s="10">
        <f ca="1">IF(IF($A448&gt;='key variables'!$B$26,L448*SUMPRODUCT(Z448:AC448,'control variables'!$O$4:$R$4)/J448+G$65*'key variables'!$B$25/scenario!J$65,L448*SUMPRODUCT(Z448:AC448,'control variables'!$O$7:$R$7)/J448+G$65*'key variables'!$B$25/scenario!J$65)&lt;'key variables'!$B$28,0,IF($A448&gt;='key variables'!$B$26,L448*SUMPRODUCT(Z448:AC448,'control variables'!$O$4:$R$4)/J448+G$65*'key variables'!$B$25/scenario!J$65,L448*SUMPRODUCT(Z448:AC448,'control variables'!$O$7:$R$7)/J448+G$65*'key variables'!$B$25/scenario!J$65))</f>
        <v>4.31936019848606E-15</v>
      </c>
      <c r="R448" s="10">
        <f ca="1">IF(IF($A448&gt;='key variables'!$B$26,M448*SUMPRODUCT(Z448:AC448,'control variables'!$O$5:$R$5)/J448+H$65*'key variables'!$B$25/scenario!J$65,M448*SUMPRODUCT(Z448:AC448,'control variables'!$O$7:$R$7)/J448+H$65*'key variables'!$B$25/scenario!J$65)&lt;'key variables'!$B$28,0,IF($A448&gt;='key variables'!$B$26,M448*SUMPRODUCT(Z448:AC448,'control variables'!$O$5:$R$5)/J448+H$65*'key variables'!$B$25/scenario!J$65,M448*SUMPRODUCT(Z448:AC448,'control variables'!$O$7:$R$7)/J448+H$65*'key variables'!$B$25/scenario!J$65))</f>
        <v>1.2937428892657032E-14</v>
      </c>
      <c r="S448" s="10">
        <f ca="1">IF(IF($A448&gt;='key variables'!$B$26,N448*SUMPRODUCT(Z448:AC448,'control variables'!$O$6:$R$6)/J448+I$65*'key variables'!$B$25/scenario!J$65,N448*SUMPRODUCT(Z448:AC448,'control variables'!$O$7:$R$7)/J448+I$65*'key variables'!$B$25/scenario!J$65)&lt;'key variables'!$B$28,0,IF($A448&gt;='key variables'!$B$26,N448*SUMPRODUCT(Z448:AC448,'control variables'!$O$6:$R$6)/J448+I$65*'key variables'!$B$25/scenario!J$65,N448*SUMPRODUCT(Z448:AC448,'control variables'!$O$7:$R$7)/J448+I$65*'key variables'!$B$25/scenario!J$65))</f>
        <v>5.8153102460769168E-15</v>
      </c>
      <c r="T448" s="10">
        <f t="shared" ca="1" si="304"/>
        <v>2.681417761222453E-14</v>
      </c>
      <c r="U448" s="82">
        <f ca="1">SUMPRODUCT(P418:P447,'control variables'!AD$7:AD$36)</f>
        <v>7.9338982189623964E-15</v>
      </c>
      <c r="V448" s="82">
        <f ca="1">SUMPRODUCT(Q418:Q447,'control variables'!AE$7:AE$36)</f>
        <v>9.1578426925835014E-15</v>
      </c>
      <c r="W448" s="82">
        <f ca="1">SUMPRODUCT(R418:R447,'control variables'!AF$7:AF$36)</f>
        <v>2.7429742647294113E-14</v>
      </c>
      <c r="X448" s="82">
        <f ca="1">SUMPRODUCT(S418:S447,'control variables'!AG$7:AG$36)</f>
        <v>1.2329533540825705E-14</v>
      </c>
      <c r="Y448" s="82">
        <f t="shared" ca="1" si="298"/>
        <v>5.6851017099665714E-14</v>
      </c>
      <c r="Z448" s="10">
        <f ca="1">IF($A448&gt;='key variables'!$B$26,SUMPRODUCT(P418:P447,'control variables'!V$7:V$36)*$E448,SUMPRODUCT(P418:P447,'control variables'!Z$7:Z$36)*$E448)</f>
        <v>1.9359514841075806E-14</v>
      </c>
      <c r="AA448" s="10">
        <f ca="1">IF($A448&gt;='key variables'!$B$26,SUMPRODUCT(Q418:Q447,'control variables'!W$7:W$36)*$E448,SUMPRODUCT(Q418:Q447,'control variables'!AA$7:AA$36)*$E448)</f>
        <v>2.2346063262517409E-14</v>
      </c>
      <c r="AB448" s="10">
        <f ca="1">IF($A448&gt;='key variables'!$B$26,SUMPRODUCT(R418:R447,'control variables'!X$7:X$36)*$E448,SUMPRODUCT(R418:R447,'control variables'!AB$7:AB$36)*$E448)</f>
        <v>6.6931348904628182E-14</v>
      </c>
      <c r="AC448" s="10">
        <f ca="1">IF($A448&gt;='key variables'!$B$26,SUMPRODUCT(S418:S447,'control variables'!Y$7:Y$36)*$E448,SUMPRODUCT(S418:S447,'control variables'!AC$7:AC$36)*$E448)</f>
        <v>3.008531001780028E-14</v>
      </c>
      <c r="AD448" s="10">
        <f t="shared" ca="1" si="299"/>
        <v>1.3872223702602169E-13</v>
      </c>
      <c r="AE448" s="82">
        <f ca="1">SUMPRODUCT(P418:P447,'control variables'!AL$7:AL$36)</f>
        <v>2.6358959363629784E-14</v>
      </c>
      <c r="AF448" s="82">
        <f ca="1">SUMPRODUCT(Q418:Q447,'control variables'!AM$7:AM$36)</f>
        <v>3.0345743028532418E-14</v>
      </c>
      <c r="AG448" s="82">
        <f ca="1">SUMPRODUCT(R418:R447,'control variables'!AN$7:AN$36)</f>
        <v>8.6523688582942055E-14</v>
      </c>
      <c r="AH448" s="82">
        <f ca="1">SUMPRODUCT(S418:S447,'control variables'!AO$7:AO$36)</f>
        <v>3.7463898907813138E-14</v>
      </c>
      <c r="AI448" s="82">
        <f t="shared" ca="1" si="311"/>
        <v>1.8069228988291741E-13</v>
      </c>
      <c r="AJ448" s="10">
        <f ca="1">SUMPRODUCT(P418:P447,'control variables'!AP$7:AP$36)</f>
        <v>2.5186088193745904E-17</v>
      </c>
      <c r="AK448" s="10">
        <f ca="1">SUMPRODUCT(Q418:Q447,'control variables'!AQ$7:AQ$36)</f>
        <v>7.2678722159743128E-17</v>
      </c>
      <c r="AL448" s="10">
        <f ca="1">SUMPRODUCT(R418:R447,'control variables'!AR$7:AR$36)</f>
        <v>2.6122641041525212E-15</v>
      </c>
      <c r="AM448" s="10">
        <f ca="1">SUMPRODUCT(S418:S447,'control variables'!AS$7:AS$36)</f>
        <v>1.9569996398794002E-15</v>
      </c>
      <c r="AN448" s="10">
        <f t="shared" ca="1" si="332"/>
        <v>4.6671285543854103E-15</v>
      </c>
      <c r="AO448" s="82">
        <f ca="1">SUMPRODUCT(P418:P447,'control variables'!AX$7:AX$36)</f>
        <v>3.4249236371551606E-17</v>
      </c>
      <c r="AP448" s="82">
        <f ca="1">SUMPRODUCT(Q418:Q447,'control variables'!AY$7:AY$36)</f>
        <v>7.9065576687672286E-17</v>
      </c>
      <c r="AQ448" s="82">
        <f ca="1">SUMPRODUCT(R418:R447,'control variables'!AZ$7:AZ$36)</f>
        <v>7.1045610640127485E-16</v>
      </c>
      <c r="AR448" s="82">
        <f ca="1">SUMPRODUCT(S418:S447,'control variables'!BA$7:BA$36)</f>
        <v>5.3224417170042664E-16</v>
      </c>
      <c r="AS448" s="82">
        <f t="shared" ca="1" si="333"/>
        <v>1.3560150911609254E-15</v>
      </c>
      <c r="AT448" s="10">
        <f ca="1">SUMPRODUCT(P418:P447,'control variables'!AT$7:AT$36)</f>
        <v>-3.0226287602697909E-17</v>
      </c>
      <c r="AU448" s="10">
        <f ca="1">SUMPRODUCT(Q418:Q447,'control variables'!AU$7:AU$36)</f>
        <v>3.2788872476919827E-17</v>
      </c>
      <c r="AV448" s="10">
        <f ca="1">SUMPRODUCT(R418:R447,'control variables'!AV$7:AV$36)</f>
        <v>1.4119151246655244E-14</v>
      </c>
      <c r="AW448" s="10">
        <f ca="1">SUMPRODUCT(S418:S447,'control variables'!AW$7:AW$36)</f>
        <v>1.0577480990985517E-14</v>
      </c>
      <c r="AX448" s="10">
        <f t="shared" ca="1" si="312"/>
        <v>2.4699194822514984E-14</v>
      </c>
      <c r="AY448" s="82">
        <f ca="1">SUMPRODUCT(P418:P447,'control variables'!BB$7:BB$36)</f>
        <v>1.0955410254548784E-16</v>
      </c>
      <c r="AZ448" s="82">
        <f ca="1">SUMPRODUCT(Q418:Q447,'control variables'!BC$7:BC$36)</f>
        <v>2.793627661262551E-16</v>
      </c>
      <c r="BA448" s="82">
        <f ca="1">SUMPRODUCT(R418:R447,'control variables'!BD$7:BD$36)</f>
        <v>1.9556252334322536E-15</v>
      </c>
      <c r="BB448" s="82">
        <f ca="1">SUMPRODUCT(S418:S447,'control variables'!BE$7:BE$36)</f>
        <v>2.7790830592634839E-16</v>
      </c>
      <c r="BC448" s="82">
        <f t="shared" ca="1" si="334"/>
        <v>2.622450408030345E-15</v>
      </c>
      <c r="BD448" s="10">
        <f ca="1">SUMPRODUCT(P418:P447,'control variables'!BF$7:BF$36)</f>
        <v>2.291776401728265E-17</v>
      </c>
      <c r="BE448" s="10">
        <f ca="1">SUMPRODUCT(Q418:Q447,'control variables'!BG$7:BG$36)</f>
        <v>2.6453235464302818E-17</v>
      </c>
      <c r="BF448" s="10">
        <f ca="1">SUMPRODUCT(R418:R447,'control variables'!BH$7:BH$36)</f>
        <v>7.9233228319343524E-16</v>
      </c>
      <c r="BG448" s="10">
        <f ca="1">SUMPRODUCT(S418:S447,'control variables'!BI$7:BI$36)</f>
        <v>1.7807471959778248E-15</v>
      </c>
      <c r="BH448" s="10">
        <f t="shared" ca="1" si="335"/>
        <v>2.6224504786528454E-15</v>
      </c>
      <c r="BI448" s="82">
        <f t="shared" ca="1" si="313"/>
        <v>2.6438287178572573E-14</v>
      </c>
      <c r="BJ448" s="82">
        <f t="shared" ca="1" si="314"/>
        <v>3.0657894667135596E-14</v>
      </c>
      <c r="BK448" s="82">
        <f t="shared" ca="1" si="315"/>
        <v>1.0259846506302956E-13</v>
      </c>
      <c r="BL448" s="82">
        <f t="shared" ca="1" si="316"/>
        <v>4.8319288204725004E-14</v>
      </c>
      <c r="BM448" s="82">
        <f t="shared" ca="1" si="306"/>
        <v>2.0801393511346273E-13</v>
      </c>
      <c r="BN448" s="10">
        <f ca="1">BN447+BI448-INDIRECT(ADDRESS(MAX($D448-'key variables'!$B$9*30,34),scenario!BI$4),TRUE)</f>
        <v>9439390.0751690175</v>
      </c>
      <c r="BO448" s="10">
        <f ca="1">BO447+BJ448-INDIRECT(ADDRESS(MAX($D448-'key variables'!$B$9*30,34),scenario!BJ$4),TRUE)</f>
        <v>10895583.360992203</v>
      </c>
      <c r="BP448" s="10">
        <f ca="1">BP447+BK448-INDIRECT(ADDRESS(MAX($D448-'key variables'!$B$9*30,34),scenario!BK$4),TRUE)</f>
        <v>32531162.537994072</v>
      </c>
      <c r="BQ448" s="10">
        <f ca="1">BQ447+BL448-INDIRECT(ADDRESS(MAX($D448-'key variables'!$B$9*30,34),scenario!BL$4),TRUE)</f>
        <v>14415841.516535141</v>
      </c>
      <c r="BR448" s="10">
        <f t="shared" ca="1" si="336"/>
        <v>67281977.490690395</v>
      </c>
      <c r="BS448" s="82">
        <f t="shared" ca="1" si="317"/>
        <v>-2.3432447650117814E-9</v>
      </c>
      <c r="BT448" s="82">
        <f t="shared" ca="1" si="318"/>
        <v>-3.4272052799364981E-10</v>
      </c>
      <c r="BU448" s="82">
        <f t="shared" ca="1" si="319"/>
        <v>-4.2572670440759107E-9</v>
      </c>
      <c r="BV448" s="82">
        <f t="shared" ca="1" si="320"/>
        <v>-2.9941191813401377E-9</v>
      </c>
      <c r="BW448" s="82">
        <f t="shared" ca="1" si="337"/>
        <v>-9.9373515184214788E-9</v>
      </c>
      <c r="BX448" s="10">
        <f t="shared" ca="1" si="321"/>
        <v>-1.8619937999511208E-12</v>
      </c>
      <c r="BY448" s="10">
        <f t="shared" ca="1" si="322"/>
        <v>2.8916831322506931E-12</v>
      </c>
      <c r="BZ448" s="10">
        <f t="shared" ca="1" si="323"/>
        <v>-3.5022161053643748E-11</v>
      </c>
      <c r="CA448" s="10">
        <f t="shared" ca="1" si="324"/>
        <v>-2.0247638286344345E-11</v>
      </c>
      <c r="CB448" s="10">
        <v>0</v>
      </c>
      <c r="CC448" s="82">
        <f t="shared" ca="1" si="325"/>
        <v>3.9712603327156391E-13</v>
      </c>
      <c r="CD448" s="82">
        <f t="shared" ca="1" si="326"/>
        <v>3.4294879684637056E-13</v>
      </c>
      <c r="CE448" s="82">
        <f t="shared" ca="1" si="327"/>
        <v>1.8923146046912496E-10</v>
      </c>
      <c r="CF448" s="82">
        <f t="shared" ca="1" si="328"/>
        <v>3.7084548102660557E-11</v>
      </c>
      <c r="CG448" s="82">
        <f t="shared" ca="1" si="338"/>
        <v>2.2705608340190344E-10</v>
      </c>
      <c r="CH448" s="13" t="str">
        <f t="shared" ca="1" si="291"/>
        <v/>
      </c>
      <c r="CI448" s="81">
        <f t="shared" ca="1" si="300"/>
        <v>0.1131775965863165</v>
      </c>
      <c r="CJ448" s="81">
        <f t="shared" ca="1" si="301"/>
        <v>0.13063724757458739</v>
      </c>
      <c r="CK448" s="81">
        <f t="shared" ca="1" si="302"/>
        <v>0.39004625943939081</v>
      </c>
      <c r="CL448" s="81">
        <f t="shared" ca="1" si="303"/>
        <v>0.17284488538116416</v>
      </c>
      <c r="CM448" s="89">
        <f t="shared" ca="1" si="292"/>
        <v>0.80670598898145884</v>
      </c>
    </row>
    <row r="449" spans="1:91" x14ac:dyDescent="0.3">
      <c r="A449">
        <v>384</v>
      </c>
      <c r="B449" s="3">
        <f t="shared" si="305"/>
        <v>1.2555555555555555</v>
      </c>
      <c r="C449" s="3">
        <f t="shared" si="293"/>
        <v>12.8</v>
      </c>
      <c r="D449" s="4">
        <f t="shared" ca="1" si="329"/>
        <v>449</v>
      </c>
      <c r="E449" s="58">
        <f>(0.5*(COS(B449*2*PI())+1)*('key variables'!$B$4-'key variables'!$B$6)+'key variables'!$B$6)/'key variables'!$B$4</f>
        <v>1</v>
      </c>
      <c r="F449" s="10">
        <f t="shared" ca="1" si="294"/>
        <v>11689222.907461114</v>
      </c>
      <c r="G449" s="10">
        <f t="shared" ca="1" si="295"/>
        <v>13492492.798713122</v>
      </c>
      <c r="H449" s="10">
        <f t="shared" ca="1" si="296"/>
        <v>40309474.521088287</v>
      </c>
      <c r="I449" s="10">
        <f t="shared" ca="1" si="297"/>
        <v>17912154.249750931</v>
      </c>
      <c r="J449" s="10">
        <f t="shared" ca="1" si="330"/>
        <v>83403344.477013454</v>
      </c>
      <c r="K449" s="82">
        <f t="shared" ca="1" si="307"/>
        <v>2249832.832292099</v>
      </c>
      <c r="L449" s="82">
        <f t="shared" ca="1" si="308"/>
        <v>2596909.4377209195</v>
      </c>
      <c r="M449" s="82">
        <f t="shared" ca="1" si="309"/>
        <v>7778311.98309422</v>
      </c>
      <c r="N449" s="82">
        <f t="shared" ca="1" si="310"/>
        <v>3496312.733215793</v>
      </c>
      <c r="O449" s="82">
        <f t="shared" ca="1" si="331"/>
        <v>16121366.986323033</v>
      </c>
      <c r="P449" s="10">
        <f ca="1">IF(IF($A449&gt;='key variables'!$B$26,K449*SUMPRODUCT(Z449:AC449,'control variables'!$O$3:$R$3)/J449+F$65*'key variables'!$B$25/scenario!J$65,K449*SUMPRODUCT(Z449:AC449,'control variables'!$O$7:$R$7)/J449+F$65*'key variables'!$B$25/scenario!J$65)&lt;'key variables'!$B$28,0,IF($A449&gt;='key variables'!$B$26,K449*SUMPRODUCT(Z449:AC449,'control variables'!$O$3:$R$3)/J449+F$65*'key variables'!$B$25/scenario!J$65,K449*SUMPRODUCT(Z449:AC449,'control variables'!$O$7:$R$7)/J449+F$65*'key variables'!$B$25/scenario!J$65))</f>
        <v>3.2198683576464539E-15</v>
      </c>
      <c r="Q449" s="10">
        <f ca="1">IF(IF($A449&gt;='key variables'!$B$26,L449*SUMPRODUCT(Z449:AC449,'control variables'!$O$4:$R$4)/J449+G$65*'key variables'!$B$25/scenario!J$65,L449*SUMPRODUCT(Z449:AC449,'control variables'!$O$7:$R$7)/J449+G$65*'key variables'!$B$25/scenario!J$65)&lt;'key variables'!$B$28,0,IF($A449&gt;='key variables'!$B$26,L449*SUMPRODUCT(Z449:AC449,'control variables'!$O$4:$R$4)/J449+G$65*'key variables'!$B$25/scenario!J$65,L449*SUMPRODUCT(Z449:AC449,'control variables'!$O$7:$R$7)/J449+G$65*'key variables'!$B$25/scenario!J$65))</f>
        <v>3.7165901422428087E-15</v>
      </c>
      <c r="R449" s="10">
        <f ca="1">IF(IF($A449&gt;='key variables'!$B$26,M449*SUMPRODUCT(Z449:AC449,'control variables'!$O$5:$R$5)/J449+H$65*'key variables'!$B$25/scenario!J$65,M449*SUMPRODUCT(Z449:AC449,'control variables'!$O$7:$R$7)/J449+H$65*'key variables'!$B$25/scenario!J$65)&lt;'key variables'!$B$28,0,IF($A449&gt;='key variables'!$B$26,M449*SUMPRODUCT(Z449:AC449,'control variables'!$O$5:$R$5)/J449+H$65*'key variables'!$B$25/scenario!J$65,M449*SUMPRODUCT(Z449:AC449,'control variables'!$O$7:$R$7)/J449+H$65*'key variables'!$B$25/scenario!J$65))</f>
        <v>1.1132000685024972E-14</v>
      </c>
      <c r="S449" s="10">
        <f ca="1">IF(IF($A449&gt;='key variables'!$B$26,N449*SUMPRODUCT(Z449:AC449,'control variables'!$O$6:$R$6)/J449+I$65*'key variables'!$B$25/scenario!J$65,N449*SUMPRODUCT(Z449:AC449,'control variables'!$O$7:$R$7)/J449+I$65*'key variables'!$B$25/scenario!J$65)&lt;'key variables'!$B$28,0,IF($A449&gt;='key variables'!$B$26,N449*SUMPRODUCT(Z449:AC449,'control variables'!$O$6:$R$6)/J449+I$65*'key variables'!$B$25/scenario!J$65,N449*SUMPRODUCT(Z449:AC449,'control variables'!$O$7:$R$7)/J449+I$65*'key variables'!$B$25/scenario!J$65))</f>
        <v>5.0037792037414454E-15</v>
      </c>
      <c r="T449" s="10">
        <f t="shared" ca="1" si="304"/>
        <v>2.3072238388655679E-14</v>
      </c>
      <c r="U449" s="82">
        <f ca="1">SUMPRODUCT(P419:P448,'control variables'!AD$7:AD$36)</f>
        <v>6.8267165865186823E-15</v>
      </c>
      <c r="V449" s="82">
        <f ca="1">SUMPRODUCT(Q419:Q448,'control variables'!AE$7:AE$36)</f>
        <v>7.8798586622610935E-15</v>
      </c>
      <c r="W449" s="82">
        <f ca="1">SUMPRODUCT(R419:R448,'control variables'!AF$7:AF$36)</f>
        <v>2.3601900847010238E-14</v>
      </c>
      <c r="X449" s="82">
        <f ca="1">SUMPRODUCT(S419:S448,'control variables'!AG$7:AG$36)</f>
        <v>1.0608937599681122E-14</v>
      </c>
      <c r="Y449" s="82">
        <f t="shared" ca="1" si="298"/>
        <v>4.891741369547114E-14</v>
      </c>
      <c r="Z449" s="10">
        <f ca="1">IF($A449&gt;='key variables'!$B$26,SUMPRODUCT(P419:P448,'control variables'!V$7:V$36)*$E449,SUMPRODUCT(P419:P448,'control variables'!Z$7:Z$36)*$E449)</f>
        <v>1.6657879572572974E-14</v>
      </c>
      <c r="AA449" s="10">
        <f ca="1">IF($A449&gt;='key variables'!$B$26,SUMPRODUCT(Q419:Q448,'control variables'!W$7:W$36)*$E449,SUMPRODUCT(Q419:Q448,'control variables'!AA$7:AA$36)*$E449)</f>
        <v>1.9227652852039498E-14</v>
      </c>
      <c r="AB449" s="10">
        <f ca="1">IF($A449&gt;='key variables'!$B$26,SUMPRODUCT(R419:R448,'control variables'!X$7:X$36)*$E449,SUMPRODUCT(R419:R448,'control variables'!AB$7:AB$36)*$E449)</f>
        <v>5.7591027401036029E-14</v>
      </c>
      <c r="AC449" s="10">
        <f ca="1">IF($A449&gt;='key variables'!$B$26,SUMPRODUCT(S419:S448,'control variables'!Y$7:Y$36)*$E449,SUMPRODUCT(S419:S448,'control variables'!AC$7:AC$36)*$E449)</f>
        <v>2.5886881737176374E-14</v>
      </c>
      <c r="AD449" s="10">
        <f t="shared" ca="1" si="299"/>
        <v>1.1936344156282488E-13</v>
      </c>
      <c r="AE449" s="82">
        <f ca="1">SUMPRODUCT(P419:P448,'control variables'!AL$7:AL$36)</f>
        <v>2.2680546198712993E-14</v>
      </c>
      <c r="AF449" s="82">
        <f ca="1">SUMPRODUCT(Q419:Q448,'control variables'!AM$7:AM$36)</f>
        <v>2.6110971119844882E-14</v>
      </c>
      <c r="AG449" s="82">
        <f ca="1">SUMPRODUCT(R419:R448,'control variables'!AN$7:AN$36)</f>
        <v>7.4449240924746373E-14</v>
      </c>
      <c r="AH449" s="82">
        <f ca="1">SUMPRODUCT(S419:S448,'control variables'!AO$7:AO$36)</f>
        <v>3.2235782841070407E-14</v>
      </c>
      <c r="AI449" s="82">
        <f t="shared" ca="1" si="311"/>
        <v>1.5547654108437466E-13</v>
      </c>
      <c r="AJ449" s="10">
        <f ca="1">SUMPRODUCT(P419:P448,'control variables'!AP$7:AP$36)</f>
        <v>2.1671350107671767E-17</v>
      </c>
      <c r="AK449" s="10">
        <f ca="1">SUMPRODUCT(Q419:Q448,'control variables'!AQ$7:AQ$36)</f>
        <v>6.2536350273445955E-17</v>
      </c>
      <c r="AL449" s="10">
        <f ca="1">SUMPRODUCT(R419:R448,'control variables'!AR$7:AR$36)</f>
        <v>2.2477206281224046E-15</v>
      </c>
      <c r="AM449" s="10">
        <f ca="1">SUMPRODUCT(S419:S448,'control variables'!AS$7:AS$36)</f>
        <v>1.6838988266127532E-15</v>
      </c>
      <c r="AN449" s="10">
        <f t="shared" ca="1" si="332"/>
        <v>4.0158271551162759E-15</v>
      </c>
      <c r="AO449" s="82">
        <f ca="1">SUMPRODUCT(P419:P448,'control variables'!AX$7:AX$36)</f>
        <v>2.9469728947927963E-17</v>
      </c>
      <c r="AP449" s="82">
        <f ca="1">SUMPRODUCT(Q419:Q448,'control variables'!AY$7:AY$36)</f>
        <v>6.8031914312481214E-17</v>
      </c>
      <c r="AQ449" s="82">
        <f ca="1">SUMPRODUCT(R419:R448,'control variables'!AZ$7:AZ$36)</f>
        <v>6.1131140729422712E-16</v>
      </c>
      <c r="AR449" s="82">
        <f ca="1">SUMPRODUCT(S419:S448,'control variables'!BA$7:BA$36)</f>
        <v>4.5796908590798511E-16</v>
      </c>
      <c r="AS449" s="82">
        <f t="shared" ca="1" si="333"/>
        <v>1.1667821364626215E-15</v>
      </c>
      <c r="AT449" s="10">
        <f ca="1">SUMPRODUCT(P419:P448,'control variables'!AT$7:AT$36)</f>
        <v>-2.6008185791071065E-17</v>
      </c>
      <c r="AU449" s="10">
        <f ca="1">SUMPRODUCT(Q419:Q448,'control variables'!AU$7:AU$36)</f>
        <v>2.8213159964221039E-17</v>
      </c>
      <c r="AV449" s="10">
        <f ca="1">SUMPRODUCT(R419:R448,'control variables'!AV$7:AV$36)</f>
        <v>1.2148812770591975E-14</v>
      </c>
      <c r="AW449" s="10">
        <f ca="1">SUMPRODUCT(S419:S448,'control variables'!AW$7:AW$36)</f>
        <v>9.1013853381888387E-15</v>
      </c>
      <c r="AX449" s="10">
        <f t="shared" ca="1" si="312"/>
        <v>2.1252403082953963E-14</v>
      </c>
      <c r="AY449" s="82">
        <f ca="1">SUMPRODUCT(P419:P448,'control variables'!BB$7:BB$36)</f>
        <v>9.4265742807356199E-17</v>
      </c>
      <c r="AZ449" s="82">
        <f ca="1">SUMPRODUCT(Q419:Q448,'control variables'!BC$7:BC$36)</f>
        <v>2.4037747605731982E-16</v>
      </c>
      <c r="BA449" s="82">
        <f ca="1">SUMPRODUCT(R419:R448,'control variables'!BD$7:BD$36)</f>
        <v>1.6827162196482565E-15</v>
      </c>
      <c r="BB449" s="82">
        <f ca="1">SUMPRODUCT(S419:S448,'control variables'!BE$7:BE$36)</f>
        <v>2.3912598690317322E-16</v>
      </c>
      <c r="BC449" s="82">
        <f t="shared" ca="1" si="334"/>
        <v>2.2564854254161057E-15</v>
      </c>
      <c r="BD449" s="10">
        <f ca="1">SUMPRODUCT(P419:P448,'control variables'!BF$7:BF$36)</f>
        <v>1.9719572324330327E-17</v>
      </c>
      <c r="BE449" s="10">
        <f ca="1">SUMPRODUCT(Q419:Q448,'control variables'!BG$7:BG$36)</f>
        <v>2.2761665996625043E-17</v>
      </c>
      <c r="BF449" s="10">
        <f ca="1">SUMPRODUCT(R419:R448,'control variables'!BH$7:BH$36)</f>
        <v>6.8176170029292885E-16</v>
      </c>
      <c r="BG449" s="10">
        <f ca="1">SUMPRODUCT(S419:S448,'control variables'!BI$7:BI$36)</f>
        <v>1.5322425475692974E-15</v>
      </c>
      <c r="BH449" s="10">
        <f t="shared" ca="1" si="335"/>
        <v>2.2564854861831814E-15</v>
      </c>
      <c r="BI449" s="82">
        <f t="shared" ca="1" si="313"/>
        <v>2.2748803755729276E-14</v>
      </c>
      <c r="BJ449" s="82">
        <f t="shared" ca="1" si="314"/>
        <v>2.6379561755866423E-14</v>
      </c>
      <c r="BK449" s="82">
        <f t="shared" ca="1" si="315"/>
        <v>8.828076991498661E-14</v>
      </c>
      <c r="BL449" s="82">
        <f t="shared" ca="1" si="316"/>
        <v>4.157629416616242E-14</v>
      </c>
      <c r="BM449" s="82">
        <f t="shared" ca="1" si="306"/>
        <v>1.7898542959274472E-13</v>
      </c>
      <c r="BN449" s="10">
        <f ca="1">BN448+BI449-INDIRECT(ADDRESS(MAX($D449-'key variables'!$B$9*30,34),scenario!BI$4),TRUE)</f>
        <v>9439390.0751690175</v>
      </c>
      <c r="BO449" s="10">
        <f ca="1">BO448+BJ449-INDIRECT(ADDRESS(MAX($D449-'key variables'!$B$9*30,34),scenario!BJ$4),TRUE)</f>
        <v>10895583.360992203</v>
      </c>
      <c r="BP449" s="10">
        <f ca="1">BP448+BK449-INDIRECT(ADDRESS(MAX($D449-'key variables'!$B$9*30,34),scenario!BK$4),TRUE)</f>
        <v>32531162.537994072</v>
      </c>
      <c r="BQ449" s="10">
        <f ca="1">BQ448+BL449-INDIRECT(ADDRESS(MAX($D449-'key variables'!$B$9*30,34),scenario!BL$4),TRUE)</f>
        <v>14415841.516535141</v>
      </c>
      <c r="BR449" s="10">
        <f t="shared" ca="1" si="336"/>
        <v>67281977.490690395</v>
      </c>
      <c r="BS449" s="82">
        <f t="shared" ca="1" si="317"/>
        <v>-2.3432643136667514E-9</v>
      </c>
      <c r="BT449" s="82">
        <f t="shared" ca="1" si="318"/>
        <v>-3.4274321372692949E-10</v>
      </c>
      <c r="BU449" s="82">
        <f t="shared" ca="1" si="319"/>
        <v>-4.2573448746068411E-9</v>
      </c>
      <c r="BV449" s="82">
        <f t="shared" ca="1" si="320"/>
        <v>-2.9941572860976477E-9</v>
      </c>
      <c r="BW449" s="82">
        <f t="shared" ca="1" si="337"/>
        <v>-9.9375096880981699E-9</v>
      </c>
      <c r="BX449" s="10">
        <f t="shared" ca="1" si="321"/>
        <v>-1.8620783155373045E-12</v>
      </c>
      <c r="BY449" s="10">
        <f t="shared" ca="1" si="322"/>
        <v>2.8914880250229517E-12</v>
      </c>
      <c r="BZ449" s="10">
        <f t="shared" ca="1" si="323"/>
        <v>-3.5023914220156391E-11</v>
      </c>
      <c r="CA449" s="10">
        <f t="shared" ca="1" si="324"/>
        <v>-2.0248951685792908E-11</v>
      </c>
      <c r="CB449" s="10">
        <v>0</v>
      </c>
      <c r="CC449" s="82">
        <f t="shared" ca="1" si="325"/>
        <v>3.9714424307851477E-13</v>
      </c>
      <c r="CD449" s="82">
        <f t="shared" ca="1" si="326"/>
        <v>3.4291508812236729E-13</v>
      </c>
      <c r="CE449" s="82">
        <f t="shared" ca="1" si="327"/>
        <v>1.8922094806557521E-10</v>
      </c>
      <c r="CF449" s="82">
        <f t="shared" ca="1" si="328"/>
        <v>3.7076672647063069E-11</v>
      </c>
      <c r="CG449" s="82">
        <f t="shared" ca="1" si="338"/>
        <v>2.2703768004383915E-10</v>
      </c>
      <c r="CH449" s="13" t="str">
        <f t="shared" ref="CH449:CH512" ca="1" si="339">IF(BW449&gt;1,A449,"")</f>
        <v/>
      </c>
      <c r="CI449" s="81">
        <f t="shared" ca="1" si="300"/>
        <v>0.1131775965863165</v>
      </c>
      <c r="CJ449" s="81">
        <f t="shared" ca="1" si="301"/>
        <v>0.13063724757458739</v>
      </c>
      <c r="CK449" s="81">
        <f t="shared" ca="1" si="302"/>
        <v>0.39004625943939081</v>
      </c>
      <c r="CL449" s="81">
        <f t="shared" ca="1" si="303"/>
        <v>0.17284488538116416</v>
      </c>
      <c r="CM449" s="89">
        <f t="shared" ref="CM449:CM512" ca="1" si="340">SUM(CI449:CL449)</f>
        <v>0.80670598898145884</v>
      </c>
    </row>
    <row r="450" spans="1:91" x14ac:dyDescent="0.3">
      <c r="A450">
        <v>385</v>
      </c>
      <c r="B450" s="3">
        <f t="shared" si="305"/>
        <v>1.2583333333333333</v>
      </c>
      <c r="C450" s="3">
        <f t="shared" ref="C450:C513" si="341">A450/30</f>
        <v>12.833333333333334</v>
      </c>
      <c r="D450" s="4">
        <f t="shared" ca="1" si="329"/>
        <v>450</v>
      </c>
      <c r="E450" s="58">
        <f>(0.5*(COS(B450*2*PI())+1)*('key variables'!$B$4-'key variables'!$B$6)+'key variables'!$B$6)/'key variables'!$B$4</f>
        <v>1</v>
      </c>
      <c r="F450" s="10">
        <f t="shared" ref="F450:F513" ca="1" si="342">MAX(F449-BD449,0.001)</f>
        <v>11689222.907461114</v>
      </c>
      <c r="G450" s="10">
        <f t="shared" ref="G450:G513" ca="1" si="343">MAX(G449-BE449,0.001)</f>
        <v>13492492.798713122</v>
      </c>
      <c r="H450" s="10">
        <f t="shared" ref="H450:H513" ca="1" si="344">MAX(H449-BF449,0.001)</f>
        <v>40309474.521088287</v>
      </c>
      <c r="I450" s="10">
        <f t="shared" ref="I450:I513" ca="1" si="345">MAX(I449-BG449,0.001)</f>
        <v>17912154.249750931</v>
      </c>
      <c r="J450" s="10">
        <f t="shared" ca="1" si="330"/>
        <v>83403344.477013454</v>
      </c>
      <c r="K450" s="82">
        <f t="shared" ca="1" si="307"/>
        <v>2249832.832292099</v>
      </c>
      <c r="L450" s="82">
        <f t="shared" ca="1" si="308"/>
        <v>2596909.4377209195</v>
      </c>
      <c r="M450" s="82">
        <f t="shared" ca="1" si="309"/>
        <v>7778311.98309422</v>
      </c>
      <c r="N450" s="82">
        <f t="shared" ca="1" si="310"/>
        <v>3496312.733215793</v>
      </c>
      <c r="O450" s="82">
        <f t="shared" ca="1" si="331"/>
        <v>16121366.986323033</v>
      </c>
      <c r="P450" s="10">
        <f ca="1">IF(IF($A450&gt;='key variables'!$B$26,K450*SUMPRODUCT(Z450:AC450,'control variables'!$O$3:$R$3)/J450+F$65*'key variables'!$B$25/scenario!J$65,K450*SUMPRODUCT(Z450:AC450,'control variables'!$O$7:$R$7)/J450+F$65*'key variables'!$B$25/scenario!J$65)&lt;'key variables'!$B$28,0,IF($A450&gt;='key variables'!$B$26,K450*SUMPRODUCT(Z450:AC450,'control variables'!$O$3:$R$3)/J450+F$65*'key variables'!$B$25/scenario!J$65,K450*SUMPRODUCT(Z450:AC450,'control variables'!$O$7:$R$7)/J450+F$65*'key variables'!$B$25/scenario!J$65))</f>
        <v>2.7705332381269735E-15</v>
      </c>
      <c r="Q450" s="10">
        <f ca="1">IF(IF($A450&gt;='key variables'!$B$26,L450*SUMPRODUCT(Z450:AC450,'control variables'!$O$4:$R$4)/J450+G$65*'key variables'!$B$25/scenario!J$65,L450*SUMPRODUCT(Z450:AC450,'control variables'!$O$7:$R$7)/J450+G$65*'key variables'!$B$25/scenario!J$65)&lt;'key variables'!$B$28,0,IF($A450&gt;='key variables'!$B$26,L450*SUMPRODUCT(Z450:AC450,'control variables'!$O$4:$R$4)/J450+G$65*'key variables'!$B$25/scenario!J$65,L450*SUMPRODUCT(Z450:AC450,'control variables'!$O$7:$R$7)/J450+G$65*'key variables'!$B$25/scenario!J$65))</f>
        <v>3.1979371135238738E-15</v>
      </c>
      <c r="R450" s="10">
        <f ca="1">IF(IF($A450&gt;='key variables'!$B$26,M450*SUMPRODUCT(Z450:AC450,'control variables'!$O$5:$R$5)/J450+H$65*'key variables'!$B$25/scenario!J$65,M450*SUMPRODUCT(Z450:AC450,'control variables'!$O$7:$R$7)/J450+H$65*'key variables'!$B$25/scenario!J$65)&lt;'key variables'!$B$28,0,IF($A450&gt;='key variables'!$B$26,M450*SUMPRODUCT(Z450:AC450,'control variables'!$O$5:$R$5)/J450+H$65*'key variables'!$B$25/scenario!J$65,M450*SUMPRODUCT(Z450:AC450,'control variables'!$O$7:$R$7)/J450+H$65*'key variables'!$B$25/scenario!J$65))</f>
        <v>9.5785213800658035E-15</v>
      </c>
      <c r="S450" s="10">
        <f ca="1">IF(IF($A450&gt;='key variables'!$B$26,N450*SUMPRODUCT(Z450:AC450,'control variables'!$O$6:$R$6)/J450+I$65*'key variables'!$B$25/scenario!J$65,N450*SUMPRODUCT(Z450:AC450,'control variables'!$O$7:$R$7)/J450+I$65*'key variables'!$B$25/scenario!J$65)&lt;'key variables'!$B$28,0,IF($A450&gt;='key variables'!$B$26,N450*SUMPRODUCT(Z450:AC450,'control variables'!$O$6:$R$6)/J450+I$65*'key variables'!$B$25/scenario!J$65,N450*SUMPRODUCT(Z450:AC450,'control variables'!$O$7:$R$7)/J450+I$65*'key variables'!$B$25/scenario!J$65))</f>
        <v>4.3054979459928554E-15</v>
      </c>
      <c r="T450" s="10">
        <f t="shared" ca="1" si="304"/>
        <v>1.9852489677709506E-14</v>
      </c>
      <c r="U450" s="82">
        <f ca="1">SUMPRODUCT(P420:P449,'control variables'!AD$7:AD$36)</f>
        <v>5.8740430071642917E-15</v>
      </c>
      <c r="V450" s="82">
        <f ca="1">SUMPRODUCT(Q420:Q449,'control variables'!AE$7:AE$36)</f>
        <v>6.7802182917486308E-15</v>
      </c>
      <c r="W450" s="82">
        <f ca="1">SUMPRODUCT(R420:R449,'control variables'!AF$7:AF$36)</f>
        <v>2.0308237330365707E-14</v>
      </c>
      <c r="X450" s="82">
        <f ca="1">SUMPRODUCT(S420:S449,'control variables'!AG$7:AG$36)</f>
        <v>9.1284521528127868E-15</v>
      </c>
      <c r="Y450" s="82">
        <f t="shared" ca="1" si="298"/>
        <v>4.2090950782091418E-14</v>
      </c>
      <c r="Z450" s="10">
        <f ca="1">IF($A450&gt;='key variables'!$B$26,SUMPRODUCT(P420:P449,'control variables'!V$7:V$36)*$E450,SUMPRODUCT(P420:P449,'control variables'!Z$7:Z$36)*$E450)</f>
        <v>1.4333259595203998E-14</v>
      </c>
      <c r="AA450" s="10">
        <f ca="1">IF($A450&gt;='key variables'!$B$26,SUMPRODUCT(Q420:Q449,'control variables'!W$7:W$36)*$E450,SUMPRODUCT(Q420:Q449,'control variables'!AA$7:AA$36)*$E450)</f>
        <v>1.6544419026087256E-14</v>
      </c>
      <c r="AB450" s="10">
        <f ca="1">IF($A450&gt;='key variables'!$B$26,SUMPRODUCT(R420:R449,'control variables'!X$7:X$36)*$E450,SUMPRODUCT(R420:R449,'control variables'!AB$7:AB$36)*$E450)</f>
        <v>4.9554154986969599E-14</v>
      </c>
      <c r="AC450" s="10">
        <f ca="1">IF($A450&gt;='key variables'!$B$26,SUMPRODUCT(S420:S449,'control variables'!Y$7:Y$36)*$E450,SUMPRODUCT(S420:S449,'control variables'!AC$7:AC$36)*$E450)</f>
        <v>2.227434737013068E-14</v>
      </c>
      <c r="AD450" s="10">
        <f t="shared" ca="1" si="299"/>
        <v>1.0270618097839153E-13</v>
      </c>
      <c r="AE450" s="82">
        <f ca="1">SUMPRODUCT(P420:P449,'control variables'!AL$7:AL$36)</f>
        <v>1.951545843580365E-14</v>
      </c>
      <c r="AF450" s="82">
        <f ca="1">SUMPRODUCT(Q420:Q449,'control variables'!AM$7:AM$36)</f>
        <v>2.2467164906139591E-14</v>
      </c>
      <c r="AG450" s="82">
        <f ca="1">SUMPRODUCT(R420:R449,'control variables'!AN$7:AN$36)</f>
        <v>6.4059791775493727E-14</v>
      </c>
      <c r="AH450" s="82">
        <f ca="1">SUMPRODUCT(S420:S449,'control variables'!AO$7:AO$36)</f>
        <v>2.7737254414807704E-14</v>
      </c>
      <c r="AI450" s="82">
        <f t="shared" ca="1" si="311"/>
        <v>1.3377966953224467E-13</v>
      </c>
      <c r="AJ450" s="10">
        <f ca="1">SUMPRODUCT(P420:P449,'control variables'!AP$7:AP$36)</f>
        <v>1.8647096439768115E-17</v>
      </c>
      <c r="AK450" s="10">
        <f ca="1">SUMPRODUCT(Q420:Q449,'control variables'!AQ$7:AQ$36)</f>
        <v>5.3809354227877711E-17</v>
      </c>
      <c r="AL450" s="10">
        <f ca="1">SUMPRODUCT(R420:R449,'control variables'!AR$7:AR$36)</f>
        <v>1.9340494761061088E-15</v>
      </c>
      <c r="AM450" s="10">
        <f ca="1">SUMPRODUCT(S420:S449,'control variables'!AS$7:AS$36)</f>
        <v>1.4489094430505593E-15</v>
      </c>
      <c r="AN450" s="10">
        <f t="shared" ca="1" si="332"/>
        <v>3.4554153698243141E-15</v>
      </c>
      <c r="AO450" s="82">
        <f ca="1">SUMPRODUCT(P420:P449,'control variables'!AX$7:AX$36)</f>
        <v>2.5357205481688211E-17</v>
      </c>
      <c r="AP450" s="82">
        <f ca="1">SUMPRODUCT(Q420:Q449,'control variables'!AY$7:AY$36)</f>
        <v>5.8538008055058285E-17</v>
      </c>
      <c r="AQ450" s="82">
        <f ca="1">SUMPRODUCT(R420:R449,'control variables'!AZ$7:AZ$36)</f>
        <v>5.2600242762496141E-16</v>
      </c>
      <c r="AR450" s="82">
        <f ca="1">SUMPRODUCT(S420:S449,'control variables'!BA$7:BA$36)</f>
        <v>3.9405914578139354E-16</v>
      </c>
      <c r="AS450" s="82">
        <f t="shared" ca="1" si="333"/>
        <v>1.0039567869431013E-15</v>
      </c>
      <c r="AT450" s="10">
        <f ca="1">SUMPRODUCT(P420:P449,'control variables'!AT$7:AT$36)</f>
        <v>-2.2378723349489178E-17</v>
      </c>
      <c r="AU450" s="10">
        <f ca="1">SUMPRODUCT(Q420:Q449,'control variables'!AU$7:AU$36)</f>
        <v>2.4275991671473884E-17</v>
      </c>
      <c r="AV450" s="10">
        <f ca="1">SUMPRODUCT(R420:R449,'control variables'!AV$7:AV$36)</f>
        <v>1.045343655270092E-14</v>
      </c>
      <c r="AW450" s="10">
        <f ca="1">SUMPRODUCT(S420:S449,'control variables'!AW$7:AW$36)</f>
        <v>7.8312799753356892E-15</v>
      </c>
      <c r="AX450" s="10">
        <f t="shared" ca="1" si="312"/>
        <v>1.8286613796358594E-14</v>
      </c>
      <c r="AY450" s="82">
        <f ca="1">SUMPRODUCT(P420:P449,'control variables'!BB$7:BB$36)</f>
        <v>8.1110885494526007E-17</v>
      </c>
      <c r="AZ450" s="82">
        <f ca="1">SUMPRODUCT(Q420:Q449,'control variables'!BC$7:BC$36)</f>
        <v>2.0683261336828852E-16</v>
      </c>
      <c r="BA450" s="82">
        <f ca="1">SUMPRODUCT(R420:R449,'control variables'!BD$7:BD$36)</f>
        <v>1.4478918698025728E-15</v>
      </c>
      <c r="BB450" s="82">
        <f ca="1">SUMPRODUCT(S420:S449,'control variables'!BE$7:BE$36)</f>
        <v>2.0575577049349071E-16</v>
      </c>
      <c r="BC450" s="82">
        <f t="shared" ca="1" si="334"/>
        <v>1.9415911391588781E-15</v>
      </c>
      <c r="BD450" s="10">
        <f ca="1">SUMPRODUCT(P420:P449,'control variables'!BF$7:BF$36)</f>
        <v>1.6967690755574924E-17</v>
      </c>
      <c r="BE450" s="10">
        <f ca="1">SUMPRODUCT(Q420:Q449,'control variables'!BG$7:BG$36)</f>
        <v>1.9585257903179929E-17</v>
      </c>
      <c r="BF450" s="10">
        <f ca="1">SUMPRODUCT(R420:R449,'control variables'!BH$7:BH$36)</f>
        <v>5.8662132775023123E-16</v>
      </c>
      <c r="BG450" s="10">
        <f ca="1">SUMPRODUCT(S420:S449,'control variables'!BI$7:BI$36)</f>
        <v>1.3184169150368753E-15</v>
      </c>
      <c r="BH450" s="10">
        <f t="shared" ca="1" si="335"/>
        <v>1.9415911914458612E-15</v>
      </c>
      <c r="BI450" s="82">
        <f t="shared" ca="1" si="313"/>
        <v>1.9574190597948689E-14</v>
      </c>
      <c r="BJ450" s="82">
        <f t="shared" ca="1" si="314"/>
        <v>2.2698273511179354E-14</v>
      </c>
      <c r="BK450" s="82">
        <f t="shared" ca="1" si="315"/>
        <v>7.596112019799722E-14</v>
      </c>
      <c r="BL450" s="82">
        <f t="shared" ca="1" si="316"/>
        <v>3.5774290160636888E-14</v>
      </c>
      <c r="BM450" s="82">
        <f t="shared" ca="1" si="306"/>
        <v>1.5400787446776214E-13</v>
      </c>
      <c r="BN450" s="10">
        <f ca="1">BN449+BI450-INDIRECT(ADDRESS(MAX($D450-'key variables'!$B$9*30,34),scenario!BI$4),TRUE)</f>
        <v>9439390.0751690175</v>
      </c>
      <c r="BO450" s="10">
        <f ca="1">BO449+BJ450-INDIRECT(ADDRESS(MAX($D450-'key variables'!$B$9*30,34),scenario!BJ$4),TRUE)</f>
        <v>10895583.360992203</v>
      </c>
      <c r="BP450" s="10">
        <f ca="1">BP449+BK450-INDIRECT(ADDRESS(MAX($D450-'key variables'!$B$9*30,34),scenario!BK$4),TRUE)</f>
        <v>32531162.537994072</v>
      </c>
      <c r="BQ450" s="10">
        <f ca="1">BQ449+BL450-INDIRECT(ADDRESS(MAX($D450-'key variables'!$B$9*30,34),scenario!BL$4),TRUE)</f>
        <v>14415841.516535141</v>
      </c>
      <c r="BR450" s="10">
        <f t="shared" ca="1" si="336"/>
        <v>67281977.490690395</v>
      </c>
      <c r="BS450" s="82">
        <f t="shared" ca="1" si="317"/>
        <v>-2.3432811342918023E-9</v>
      </c>
      <c r="BT450" s="82">
        <f t="shared" ca="1" si="318"/>
        <v>-3.4276273364858499E-10</v>
      </c>
      <c r="BU450" s="82">
        <f t="shared" ca="1" si="319"/>
        <v>-4.2574118438269863E-9</v>
      </c>
      <c r="BV450" s="82">
        <f t="shared" ca="1" si="320"/>
        <v>-2.9941900733067774E-9</v>
      </c>
      <c r="BW450" s="82">
        <f t="shared" ca="1" si="337"/>
        <v>-9.9376457850741502E-9</v>
      </c>
      <c r="BX450" s="10">
        <f t="shared" ca="1" si="321"/>
        <v>-1.862151036908073E-12</v>
      </c>
      <c r="BY450" s="10">
        <f t="shared" ca="1" si="322"/>
        <v>2.8913201451597356E-12</v>
      </c>
      <c r="BZ450" s="10">
        <f t="shared" ca="1" si="323"/>
        <v>-3.5025422730926317E-11</v>
      </c>
      <c r="CA450" s="10">
        <f t="shared" ca="1" si="324"/>
        <v>-2.0250081799332659E-11</v>
      </c>
      <c r="CB450" s="10">
        <v>0</v>
      </c>
      <c r="CC450" s="82">
        <f t="shared" ca="1" si="325"/>
        <v>3.9715991169282232E-13</v>
      </c>
      <c r="CD450" s="82">
        <f t="shared" ca="1" si="326"/>
        <v>3.4288608347686858E-13</v>
      </c>
      <c r="CE450" s="82">
        <f t="shared" ca="1" si="327"/>
        <v>1.8921190267607098E-10</v>
      </c>
      <c r="CF450" s="82">
        <f t="shared" ca="1" si="328"/>
        <v>3.7069896217385003E-11</v>
      </c>
      <c r="CG450" s="82">
        <f t="shared" ca="1" si="338"/>
        <v>2.2702184488862567E-10</v>
      </c>
      <c r="CH450" s="13" t="str">
        <f t="shared" ca="1" si="339"/>
        <v/>
      </c>
      <c r="CI450" s="81">
        <f t="shared" ca="1" si="300"/>
        <v>0.1131775965863165</v>
      </c>
      <c r="CJ450" s="81">
        <f t="shared" ca="1" si="301"/>
        <v>0.13063724757458739</v>
      </c>
      <c r="CK450" s="81">
        <f t="shared" ca="1" si="302"/>
        <v>0.39004625943939081</v>
      </c>
      <c r="CL450" s="81">
        <f t="shared" ca="1" si="303"/>
        <v>0.17284488538116416</v>
      </c>
      <c r="CM450" s="89">
        <f t="shared" ca="1" si="340"/>
        <v>0.80670598898145884</v>
      </c>
    </row>
    <row r="451" spans="1:91" x14ac:dyDescent="0.3">
      <c r="A451">
        <v>386</v>
      </c>
      <c r="B451" s="3">
        <f t="shared" si="305"/>
        <v>1.2611111111111111</v>
      </c>
      <c r="C451" s="3">
        <f t="shared" si="341"/>
        <v>12.866666666666667</v>
      </c>
      <c r="D451" s="4">
        <f t="shared" ca="1" si="329"/>
        <v>451</v>
      </c>
      <c r="E451" s="58">
        <f>(0.5*(COS(B451*2*PI())+1)*('key variables'!$B$4-'key variables'!$B$6)+'key variables'!$B$6)/'key variables'!$B$4</f>
        <v>1</v>
      </c>
      <c r="F451" s="10">
        <f t="shared" ca="1" si="342"/>
        <v>11689222.907461114</v>
      </c>
      <c r="G451" s="10">
        <f t="shared" ca="1" si="343"/>
        <v>13492492.798713122</v>
      </c>
      <c r="H451" s="10">
        <f t="shared" ca="1" si="344"/>
        <v>40309474.521088287</v>
      </c>
      <c r="I451" s="10">
        <f t="shared" ca="1" si="345"/>
        <v>17912154.249750931</v>
      </c>
      <c r="J451" s="10">
        <f t="shared" ca="1" si="330"/>
        <v>83403344.477013454</v>
      </c>
      <c r="K451" s="82">
        <f t="shared" ca="1" si="307"/>
        <v>2249832.832292099</v>
      </c>
      <c r="L451" s="82">
        <f t="shared" ca="1" si="308"/>
        <v>2596909.4377209195</v>
      </c>
      <c r="M451" s="82">
        <f t="shared" ca="1" si="309"/>
        <v>7778311.98309422</v>
      </c>
      <c r="N451" s="82">
        <f t="shared" ca="1" si="310"/>
        <v>3496312.733215793</v>
      </c>
      <c r="O451" s="82">
        <f t="shared" ca="1" si="331"/>
        <v>16121366.986323033</v>
      </c>
      <c r="P451" s="10">
        <f ca="1">IF(IF($A451&gt;='key variables'!$B$26,K451*SUMPRODUCT(Z451:AC451,'control variables'!$O$3:$R$3)/J451+F$65*'key variables'!$B$25/scenario!J$65,K451*SUMPRODUCT(Z451:AC451,'control variables'!$O$7:$R$7)/J451+F$65*'key variables'!$B$25/scenario!J$65)&lt;'key variables'!$B$28,0,IF($A451&gt;='key variables'!$B$26,K451*SUMPRODUCT(Z451:AC451,'control variables'!$O$3:$R$3)/J451+F$65*'key variables'!$B$25/scenario!J$65,K451*SUMPRODUCT(Z451:AC451,'control variables'!$O$7:$R$7)/J451+F$65*'key variables'!$B$25/scenario!J$65))</f>
        <v>2.3839031820471565E-15</v>
      </c>
      <c r="Q451" s="10">
        <f ca="1">IF(IF($A451&gt;='key variables'!$B$26,L451*SUMPRODUCT(Z451:AC451,'control variables'!$O$4:$R$4)/J451+G$65*'key variables'!$B$25/scenario!J$65,L451*SUMPRODUCT(Z451:AC451,'control variables'!$O$7:$R$7)/J451+G$65*'key variables'!$B$25/scenario!J$65)&lt;'key variables'!$B$28,0,IF($A451&gt;='key variables'!$B$26,L451*SUMPRODUCT(Z451:AC451,'control variables'!$O$4:$R$4)/J451+G$65*'key variables'!$B$25/scenario!J$65,L451*SUMPRODUCT(Z451:AC451,'control variables'!$O$7:$R$7)/J451+G$65*'key variables'!$B$25/scenario!J$65))</f>
        <v>2.751662516083077E-15</v>
      </c>
      <c r="R451" s="10">
        <f ca="1">IF(IF($A451&gt;='key variables'!$B$26,M451*SUMPRODUCT(Z451:AC451,'control variables'!$O$5:$R$5)/J451+H$65*'key variables'!$B$25/scenario!J$65,M451*SUMPRODUCT(Z451:AC451,'control variables'!$O$7:$R$7)/J451+H$65*'key variables'!$B$25/scenario!J$65)&lt;'key variables'!$B$28,0,IF($A451&gt;='key variables'!$B$26,M451*SUMPRODUCT(Z451:AC451,'control variables'!$O$5:$R$5)/J451+H$65*'key variables'!$B$25/scenario!J$65,M451*SUMPRODUCT(Z451:AC451,'control variables'!$O$7:$R$7)/J451+H$65*'key variables'!$B$25/scenario!J$65))</f>
        <v>8.2418313135570825E-15</v>
      </c>
      <c r="S451" s="10">
        <f ca="1">IF(IF($A451&gt;='key variables'!$B$26,N451*SUMPRODUCT(Z451:AC451,'control variables'!$O$6:$R$6)/J451+I$65*'key variables'!$B$25/scenario!J$65,N451*SUMPRODUCT(Z451:AC451,'control variables'!$O$7:$R$7)/J451+I$65*'key variables'!$B$25/scenario!J$65)&lt;'key variables'!$B$28,0,IF($A451&gt;='key variables'!$B$26,N451*SUMPRODUCT(Z451:AC451,'control variables'!$O$6:$R$6)/J451+I$65*'key variables'!$B$25/scenario!J$65,N451*SUMPRODUCT(Z451:AC451,'control variables'!$O$7:$R$7)/J451+I$65*'key variables'!$B$25/scenario!J$65))</f>
        <v>3.7046623778059397E-15</v>
      </c>
      <c r="T451" s="10">
        <f t="shared" ca="1" si="304"/>
        <v>1.7082059389493256E-14</v>
      </c>
      <c r="U451" s="82">
        <f ca="1">SUMPRODUCT(P421:P450,'control variables'!AD$7:AD$36)</f>
        <v>5.0543157625958214E-15</v>
      </c>
      <c r="V451" s="82">
        <f ca="1">SUMPRODUCT(Q421:Q450,'control variables'!AE$7:AE$36)</f>
        <v>5.8340335853906589E-15</v>
      </c>
      <c r="W451" s="82">
        <f ca="1">SUMPRODUCT(R421:R450,'control variables'!AF$7:AF$36)</f>
        <v>1.7474207104751183E-14</v>
      </c>
      <c r="X451" s="82">
        <f ca="1">SUMPRODUCT(S421:S450,'control variables'!AG$7:AG$36)</f>
        <v>7.854569595045695E-15</v>
      </c>
      <c r="Y451" s="82">
        <f t="shared" ref="Y451:Y514" ca="1" si="346">SUM(U451:X451)</f>
        <v>3.6217126047783358E-14</v>
      </c>
      <c r="Z451" s="10">
        <f ca="1">IF($A451&gt;='key variables'!$B$26,SUMPRODUCT(P421:P450,'control variables'!V$7:V$36)*$E451,SUMPRODUCT(P421:P450,'control variables'!Z$7:Z$36)*$E451)</f>
        <v>1.2333042133511764E-14</v>
      </c>
      <c r="AA451" s="10">
        <f ca="1">IF($A451&gt;='key variables'!$B$26,SUMPRODUCT(Q421:Q450,'control variables'!W$7:W$36)*$E451,SUMPRODUCT(Q421:Q450,'control variables'!AA$7:AA$36)*$E451)</f>
        <v>1.4235632555729468E-14</v>
      </c>
      <c r="AB451" s="10">
        <f ca="1">IF($A451&gt;='key variables'!$B$26,SUMPRODUCT(R421:R450,'control variables'!X$7:X$36)*$E451,SUMPRODUCT(R421:R450,'control variables'!AB$7:AB$36)*$E451)</f>
        <v>4.263883433391272E-14</v>
      </c>
      <c r="AC451" s="10">
        <f ca="1">IF($A451&gt;='key variables'!$B$26,SUMPRODUCT(S421:S450,'control variables'!Y$7:Y$36)*$E451,SUMPRODUCT(S421:S450,'control variables'!AC$7:AC$36)*$E451)</f>
        <v>1.9165944967899593E-14</v>
      </c>
      <c r="AD451" s="10">
        <f t="shared" ref="AD451:AD514" ca="1" si="347">SUM(Z451:AC451)</f>
        <v>8.837345399105355E-14</v>
      </c>
      <c r="AE451" s="82">
        <f ca="1">SUMPRODUCT(P421:P450,'control variables'!AL$7:AL$36)</f>
        <v>1.6792061118051531E-14</v>
      </c>
      <c r="AF451" s="82">
        <f ca="1">SUMPRODUCT(Q421:Q450,'control variables'!AM$7:AM$36)</f>
        <v>1.9331854667635557E-14</v>
      </c>
      <c r="AG451" s="82">
        <f ca="1">SUMPRODUCT(R421:R450,'control variables'!AN$7:AN$36)</f>
        <v>5.5120198290102214E-14</v>
      </c>
      <c r="AH451" s="82">
        <f ca="1">SUMPRODUCT(S421:S450,'control variables'!AO$7:AO$36)</f>
        <v>2.3866499109541168E-14</v>
      </c>
      <c r="AI451" s="82">
        <f t="shared" ca="1" si="311"/>
        <v>1.1511061318533047E-13</v>
      </c>
      <c r="AJ451" s="10">
        <f ca="1">SUMPRODUCT(P421:P450,'control variables'!AP$7:AP$36)</f>
        <v>1.6044879710144136E-17</v>
      </c>
      <c r="AK451" s="10">
        <f ca="1">SUMPRODUCT(Q421:Q450,'control variables'!AQ$7:AQ$36)</f>
        <v>4.6300217229828945E-17</v>
      </c>
      <c r="AL451" s="10">
        <f ca="1">SUMPRODUCT(R421:R450,'control variables'!AR$7:AR$36)</f>
        <v>1.664151375943422E-15</v>
      </c>
      <c r="AM451" s="10">
        <f ca="1">SUMPRODUCT(S421:S450,'control variables'!AS$7:AS$36)</f>
        <v>1.2467130097026116E-15</v>
      </c>
      <c r="AN451" s="10">
        <f t="shared" ca="1" si="332"/>
        <v>2.9732094825860069E-15</v>
      </c>
      <c r="AO451" s="82">
        <f ca="1">SUMPRODUCT(P421:P450,'control variables'!AX$7:AX$36)</f>
        <v>2.1818587845741536E-17</v>
      </c>
      <c r="AP451" s="82">
        <f ca="1">SUMPRODUCT(Q421:Q450,'control variables'!AY$7:AY$36)</f>
        <v>5.036898375833888E-17</v>
      </c>
      <c r="AQ451" s="82">
        <f ca="1">SUMPRODUCT(R421:R450,'control variables'!AZ$7:AZ$36)</f>
        <v>4.5259838204554581E-16</v>
      </c>
      <c r="AR451" s="82">
        <f ca="1">SUMPRODUCT(S421:S450,'control variables'!BA$7:BA$36)</f>
        <v>3.3906788722669563E-16</v>
      </c>
      <c r="AS451" s="82">
        <f t="shared" ca="1" si="333"/>
        <v>8.6385384087632184E-16</v>
      </c>
      <c r="AT451" s="10">
        <f ca="1">SUMPRODUCT(P421:P450,'control variables'!AT$7:AT$36)</f>
        <v>-1.9255755198615406E-17</v>
      </c>
      <c r="AU451" s="10">
        <f ca="1">SUMPRODUCT(Q421:Q450,'control variables'!AU$7:AU$36)</f>
        <v>2.08882582589412E-17</v>
      </c>
      <c r="AV451" s="10">
        <f ca="1">SUMPRODUCT(R421:R450,'control variables'!AV$7:AV$36)</f>
        <v>8.9946513972014292E-15</v>
      </c>
      <c r="AW451" s="10">
        <f ca="1">SUMPRODUCT(S421:S450,'control variables'!AW$7:AW$36)</f>
        <v>6.7384187981538759E-15</v>
      </c>
      <c r="AX451" s="10">
        <f t="shared" ca="1" si="312"/>
        <v>1.5734702698415631E-14</v>
      </c>
      <c r="AY451" s="82">
        <f ca="1">SUMPRODUCT(P421:P450,'control variables'!BB$7:BB$36)</f>
        <v>6.9791798693519721E-17</v>
      </c>
      <c r="AZ451" s="82">
        <f ca="1">SUMPRODUCT(Q421:Q450,'control variables'!BC$7:BC$36)</f>
        <v>1.7796896221073055E-16</v>
      </c>
      <c r="BA451" s="82">
        <f ca="1">SUMPRODUCT(R421:R450,'control variables'!BD$7:BD$36)</f>
        <v>1.2458374395883613E-15</v>
      </c>
      <c r="BB451" s="82">
        <f ca="1">SUMPRODUCT(S421:S450,'control variables'!BE$7:BE$36)</f>
        <v>1.7704239359192894E-16</v>
      </c>
      <c r="BC451" s="82">
        <f t="shared" ca="1" si="334"/>
        <v>1.6706405940845407E-15</v>
      </c>
      <c r="BD451" s="10">
        <f ca="1">SUMPRODUCT(P421:P450,'control variables'!BF$7:BF$36)</f>
        <v>1.4599836388013543E-17</v>
      </c>
      <c r="BE451" s="10">
        <f ca="1">SUMPRODUCT(Q421:Q450,'control variables'!BG$7:BG$36)</f>
        <v>1.6852120015773326E-17</v>
      </c>
      <c r="BF451" s="10">
        <f ca="1">SUMPRODUCT(R421:R450,'control variables'!BH$7:BH$36)</f>
        <v>5.047578677763595E-16</v>
      </c>
      <c r="BG451" s="10">
        <f ca="1">SUMPRODUCT(S421:S450,'control variables'!BI$7:BI$36)</f>
        <v>1.1344308148946887E-15</v>
      </c>
      <c r="BH451" s="10">
        <f t="shared" ca="1" si="335"/>
        <v>1.6706406390748351E-15</v>
      </c>
      <c r="BI451" s="82">
        <f t="shared" ca="1" si="313"/>
        <v>1.6842597161546436E-14</v>
      </c>
      <c r="BJ451" s="82">
        <f t="shared" ca="1" si="314"/>
        <v>1.9530711888105228E-14</v>
      </c>
      <c r="BK451" s="82">
        <f t="shared" ca="1" si="315"/>
        <v>6.5360687126892008E-14</v>
      </c>
      <c r="BL451" s="82">
        <f t="shared" ca="1" si="316"/>
        <v>3.0781960301286973E-14</v>
      </c>
      <c r="BM451" s="82">
        <f t="shared" ca="1" si="306"/>
        <v>1.3251595647783064E-13</v>
      </c>
      <c r="BN451" s="10">
        <f ca="1">BN450+BI451-INDIRECT(ADDRESS(MAX($D451-'key variables'!$B$9*30,34),scenario!BI$4),TRUE)</f>
        <v>9439390.0751690175</v>
      </c>
      <c r="BO451" s="10">
        <f ca="1">BO450+BJ451-INDIRECT(ADDRESS(MAX($D451-'key variables'!$B$9*30,34),scenario!BJ$4),TRUE)</f>
        <v>10895583.360992203</v>
      </c>
      <c r="BP451" s="10">
        <f ca="1">BP450+BK451-INDIRECT(ADDRESS(MAX($D451-'key variables'!$B$9*30,34),scenario!BK$4),TRUE)</f>
        <v>32531162.537994072</v>
      </c>
      <c r="BQ451" s="10">
        <f ca="1">BQ450+BL451-INDIRECT(ADDRESS(MAX($D451-'key variables'!$B$9*30,34),scenario!BL$4),TRUE)</f>
        <v>14415841.516535141</v>
      </c>
      <c r="BR451" s="10">
        <f t="shared" ca="1" si="336"/>
        <v>67281977.490690395</v>
      </c>
      <c r="BS451" s="82">
        <f t="shared" ca="1" si="317"/>
        <v>-2.3432956075856182E-9</v>
      </c>
      <c r="BT451" s="82">
        <f t="shared" ca="1" si="318"/>
        <v>-3.4277952955007703E-10</v>
      </c>
      <c r="BU451" s="82">
        <f t="shared" ca="1" si="319"/>
        <v>-4.2574694674406669E-9</v>
      </c>
      <c r="BV451" s="82">
        <f t="shared" ca="1" si="320"/>
        <v>-2.9942182850355156E-9</v>
      </c>
      <c r="BW451" s="82">
        <f t="shared" ca="1" si="337"/>
        <v>-9.937762889611877E-9</v>
      </c>
      <c r="BX451" s="10">
        <f t="shared" ca="1" si="321"/>
        <v>-1.8622136099553086E-12</v>
      </c>
      <c r="BY451" s="10">
        <f t="shared" ca="1" si="322"/>
        <v>2.8911756930612675E-12</v>
      </c>
      <c r="BZ451" s="10">
        <f t="shared" ca="1" si="323"/>
        <v>-3.5026720727851635E-11</v>
      </c>
      <c r="CA451" s="10">
        <f t="shared" ca="1" si="324"/>
        <v>-2.0251054204653921E-11</v>
      </c>
      <c r="CB451" s="10">
        <v>0</v>
      </c>
      <c r="CC451" s="82">
        <f t="shared" ca="1" si="325"/>
        <v>3.9717339373988532E-13</v>
      </c>
      <c r="CD451" s="82">
        <f t="shared" ca="1" si="326"/>
        <v>3.4286112645208114E-13</v>
      </c>
      <c r="CE451" s="82">
        <f t="shared" ca="1" si="327"/>
        <v>1.8920411957766769E-10</v>
      </c>
      <c r="CF451" s="82">
        <f t="shared" ca="1" si="328"/>
        <v>3.7064065443709329E-11</v>
      </c>
      <c r="CG451" s="82">
        <f t="shared" ca="1" si="338"/>
        <v>2.2700821954156899E-10</v>
      </c>
      <c r="CH451" s="13" t="str">
        <f t="shared" ca="1" si="339"/>
        <v/>
      </c>
      <c r="CI451" s="81">
        <f t="shared" ref="CI451:CI514" ca="1" si="348">BN451/$J451</f>
        <v>0.1131775965863165</v>
      </c>
      <c r="CJ451" s="81">
        <f t="shared" ref="CJ451:CJ514" ca="1" si="349">BO451/$J451</f>
        <v>0.13063724757458739</v>
      </c>
      <c r="CK451" s="81">
        <f t="shared" ref="CK451:CK514" ca="1" si="350">BP451/$J451</f>
        <v>0.39004625943939081</v>
      </c>
      <c r="CL451" s="81">
        <f t="shared" ref="CL451:CL514" ca="1" si="351">BQ451/$J451</f>
        <v>0.17284488538116416</v>
      </c>
      <c r="CM451" s="89">
        <f t="shared" ca="1" si="340"/>
        <v>0.80670598898145884</v>
      </c>
    </row>
    <row r="452" spans="1:91" x14ac:dyDescent="0.3">
      <c r="A452">
        <v>387</v>
      </c>
      <c r="B452" s="3">
        <f t="shared" si="305"/>
        <v>1.2638888888888888</v>
      </c>
      <c r="C452" s="3">
        <f t="shared" si="341"/>
        <v>12.9</v>
      </c>
      <c r="D452" s="4">
        <f t="shared" ca="1" si="329"/>
        <v>452</v>
      </c>
      <c r="E452" s="58">
        <f>(0.5*(COS(B452*2*PI())+1)*('key variables'!$B$4-'key variables'!$B$6)+'key variables'!$B$6)/'key variables'!$B$4</f>
        <v>1</v>
      </c>
      <c r="F452" s="10">
        <f t="shared" ca="1" si="342"/>
        <v>11689222.907461114</v>
      </c>
      <c r="G452" s="10">
        <f t="shared" ca="1" si="343"/>
        <v>13492492.798713122</v>
      </c>
      <c r="H452" s="10">
        <f t="shared" ca="1" si="344"/>
        <v>40309474.521088287</v>
      </c>
      <c r="I452" s="10">
        <f t="shared" ca="1" si="345"/>
        <v>17912154.249750931</v>
      </c>
      <c r="J452" s="10">
        <f t="shared" ca="1" si="330"/>
        <v>83403344.477013454</v>
      </c>
      <c r="K452" s="82">
        <f t="shared" ca="1" si="307"/>
        <v>2249832.832292099</v>
      </c>
      <c r="L452" s="82">
        <f t="shared" ca="1" si="308"/>
        <v>2596909.4377209195</v>
      </c>
      <c r="M452" s="82">
        <f t="shared" ca="1" si="309"/>
        <v>7778311.98309422</v>
      </c>
      <c r="N452" s="82">
        <f t="shared" ca="1" si="310"/>
        <v>3496312.733215793</v>
      </c>
      <c r="O452" s="82">
        <f t="shared" ca="1" si="331"/>
        <v>16121366.986323033</v>
      </c>
      <c r="P452" s="10">
        <f ca="1">IF(IF($A452&gt;='key variables'!$B$26,K452*SUMPRODUCT(Z452:AC452,'control variables'!$O$3:$R$3)/J452+F$65*'key variables'!$B$25/scenario!J$65,K452*SUMPRODUCT(Z452:AC452,'control variables'!$O$7:$R$7)/J452+F$65*'key variables'!$B$25/scenario!J$65)&lt;'key variables'!$B$28,0,IF($A452&gt;='key variables'!$B$26,K452*SUMPRODUCT(Z452:AC452,'control variables'!$O$3:$R$3)/J452+F$65*'key variables'!$B$25/scenario!J$65,K452*SUMPRODUCT(Z452:AC452,'control variables'!$O$7:$R$7)/J452+F$65*'key variables'!$B$25/scenario!J$65))</f>
        <v>2.051227649308608E-15</v>
      </c>
      <c r="Q452" s="10">
        <f ca="1">IF(IF($A452&gt;='key variables'!$B$26,L452*SUMPRODUCT(Z452:AC452,'control variables'!$O$4:$R$4)/J452+G$65*'key variables'!$B$25/scenario!J$65,L452*SUMPRODUCT(Z452:AC452,'control variables'!$O$7:$R$7)/J452+G$65*'key variables'!$B$25/scenario!J$65)&lt;'key variables'!$B$28,0,IF($A452&gt;='key variables'!$B$26,L452*SUMPRODUCT(Z452:AC452,'control variables'!$O$4:$R$4)/J452+G$65*'key variables'!$B$25/scenario!J$65,L452*SUMPRODUCT(Z452:AC452,'control variables'!$O$7:$R$7)/J452+G$65*'key variables'!$B$25/scenario!J$65))</f>
        <v>2.3676658838588895E-15</v>
      </c>
      <c r="R452" s="10">
        <f ca="1">IF(IF($A452&gt;='key variables'!$B$26,M452*SUMPRODUCT(Z452:AC452,'control variables'!$O$5:$R$5)/J452+H$65*'key variables'!$B$25/scenario!J$65,M452*SUMPRODUCT(Z452:AC452,'control variables'!$O$7:$R$7)/J452+H$65*'key variables'!$B$25/scenario!J$65)&lt;'key variables'!$B$28,0,IF($A452&gt;='key variables'!$B$26,M452*SUMPRODUCT(Z452:AC452,'control variables'!$O$5:$R$5)/J452+H$65*'key variables'!$B$25/scenario!J$65,M452*SUMPRODUCT(Z452:AC452,'control variables'!$O$7:$R$7)/J452+H$65*'key variables'!$B$25/scenario!J$65))</f>
        <v>7.091677379610693E-15</v>
      </c>
      <c r="S452" s="10">
        <f ca="1">IF(IF($A452&gt;='key variables'!$B$26,N452*SUMPRODUCT(Z452:AC452,'control variables'!$O$6:$R$6)/J452+I$65*'key variables'!$B$25/scenario!J$65,N452*SUMPRODUCT(Z452:AC452,'control variables'!$O$7:$R$7)/J452+I$65*'key variables'!$B$25/scenario!J$65)&lt;'key variables'!$B$28,0,IF($A452&gt;='key variables'!$B$26,N452*SUMPRODUCT(Z452:AC452,'control variables'!$O$6:$R$6)/J452+I$65*'key variables'!$B$25/scenario!J$65,N452*SUMPRODUCT(Z452:AC452,'control variables'!$O$7:$R$7)/J452+I$65*'key variables'!$B$25/scenario!J$65))</f>
        <v>3.1876738778389693E-15</v>
      </c>
      <c r="T452" s="10">
        <f t="shared" ca="1" si="304"/>
        <v>1.4698244790617159E-14</v>
      </c>
      <c r="U452" s="82">
        <f ca="1">SUMPRODUCT(P422:P451,'control variables'!AD$7:AD$36)</f>
        <v>4.3489820889746981E-15</v>
      </c>
      <c r="V452" s="82">
        <f ca="1">SUMPRODUCT(Q422:Q451,'control variables'!AE$7:AE$36)</f>
        <v>5.0198896865735342E-15</v>
      </c>
      <c r="W452" s="82">
        <f ca="1">SUMPRODUCT(R422:R451,'control variables'!AF$7:AF$36)</f>
        <v>1.5035667988928219E-14</v>
      </c>
      <c r="X452" s="82">
        <f ca="1">SUMPRODUCT(S422:S451,'control variables'!AG$7:AG$36)</f>
        <v>6.7584583334214208E-15</v>
      </c>
      <c r="Y452" s="82">
        <f t="shared" ca="1" si="346"/>
        <v>3.1162998097897872E-14</v>
      </c>
      <c r="Z452" s="10">
        <f ca="1">IF($A452&gt;='key variables'!$B$26,SUMPRODUCT(P422:P451,'control variables'!V$7:V$36)*$E452,SUMPRODUCT(P422:P451,'control variables'!Z$7:Z$36)*$E452)</f>
        <v>1.0611956565544337E-14</v>
      </c>
      <c r="AA452" s="10">
        <f ca="1">IF($A452&gt;='key variables'!$B$26,SUMPRODUCT(Q422:Q451,'control variables'!W$7:W$36)*$E452,SUMPRODUCT(Q422:Q451,'control variables'!AA$7:AA$36)*$E452)</f>
        <v>1.224903902289956E-14</v>
      </c>
      <c r="AB452" s="10">
        <f ca="1">IF($A452&gt;='key variables'!$B$26,SUMPRODUCT(R422:R451,'control variables'!X$7:X$36)*$E452,SUMPRODUCT(R422:R451,'control variables'!AB$7:AB$36)*$E452)</f>
        <v>3.6688552026221031E-14</v>
      </c>
      <c r="AC452" s="10">
        <f ca="1">IF($A452&gt;='key variables'!$B$26,SUMPRODUCT(S422:S451,'control variables'!Y$7:Y$36)*$E452,SUMPRODUCT(S422:S451,'control variables'!AC$7:AC$36)*$E452)</f>
        <v>1.6491322524903262E-14</v>
      </c>
      <c r="AD452" s="10">
        <f t="shared" ca="1" si="347"/>
        <v>7.6040870139568192E-14</v>
      </c>
      <c r="AE452" s="82">
        <f ca="1">SUMPRODUCT(P422:P451,'control variables'!AL$7:AL$36)</f>
        <v>1.444871600223652E-14</v>
      </c>
      <c r="AF452" s="82">
        <f ca="1">SUMPRODUCT(Q422:Q451,'control variables'!AM$7:AM$36)</f>
        <v>1.6634079397728372E-14</v>
      </c>
      <c r="AG452" s="82">
        <f ca="1">SUMPRODUCT(R422:R451,'control variables'!AN$7:AN$36)</f>
        <v>4.7428131989377989E-14</v>
      </c>
      <c r="AH452" s="82">
        <f ca="1">SUMPRODUCT(S422:S451,'control variables'!AO$7:AO$36)</f>
        <v>2.0535910700723125E-14</v>
      </c>
      <c r="AI452" s="82">
        <f t="shared" ca="1" si="311"/>
        <v>9.904683809006601E-14</v>
      </c>
      <c r="AJ452" s="10">
        <f ca="1">SUMPRODUCT(P422:P451,'control variables'!AP$7:AP$36)</f>
        <v>1.3805804337664295E-17</v>
      </c>
      <c r="AK452" s="10">
        <f ca="1">SUMPRODUCT(Q422:Q451,'control variables'!AQ$7:AQ$36)</f>
        <v>3.9838986107339868E-17</v>
      </c>
      <c r="AL452" s="10">
        <f ca="1">SUMPRODUCT(R422:R451,'control variables'!AR$7:AR$36)</f>
        <v>1.4319177643945895E-15</v>
      </c>
      <c r="AM452" s="10">
        <f ca="1">SUMPRODUCT(S422:S451,'control variables'!AS$7:AS$36)</f>
        <v>1.0727332450048142E-15</v>
      </c>
      <c r="AN452" s="10">
        <f t="shared" ca="1" si="332"/>
        <v>2.558295799844408E-15</v>
      </c>
      <c r="AO452" s="82">
        <f ca="1">SUMPRODUCT(P422:P451,'control variables'!AX$7:AX$36)</f>
        <v>1.8773787037618237E-17</v>
      </c>
      <c r="AP452" s="82">
        <f ca="1">SUMPRODUCT(Q422:Q451,'control variables'!AY$7:AY$36)</f>
        <v>4.3339953120058022E-17</v>
      </c>
      <c r="AQ452" s="82">
        <f ca="1">SUMPRODUCT(R422:R451,'control variables'!AZ$7:AZ$36)</f>
        <v>3.8943792779659933E-16</v>
      </c>
      <c r="AR452" s="82">
        <f ca="1">SUMPRODUCT(S422:S451,'control variables'!BA$7:BA$36)</f>
        <v>2.9175070133292568E-16</v>
      </c>
      <c r="AS452" s="82">
        <f t="shared" ca="1" si="333"/>
        <v>7.433023692872013E-16</v>
      </c>
      <c r="AT452" s="10">
        <f ca="1">SUMPRODUCT(P422:P451,'control variables'!AT$7:AT$36)</f>
        <v>-1.6568599668464466E-17</v>
      </c>
      <c r="AU452" s="10">
        <f ca="1">SUMPRODUCT(Q422:Q451,'control variables'!AU$7:AU$36)</f>
        <v>1.7973285664162321E-17</v>
      </c>
      <c r="AV452" s="10">
        <f ca="1">SUMPRODUCT(R422:R451,'control variables'!AV$7:AV$36)</f>
        <v>7.7394408383598998E-15</v>
      </c>
      <c r="AW452" s="10">
        <f ca="1">SUMPRODUCT(S422:S451,'control variables'!AW$7:AW$36)</f>
        <v>5.7980672434543096E-15</v>
      </c>
      <c r="AX452" s="10">
        <f t="shared" ca="1" si="312"/>
        <v>1.3538912767809908E-14</v>
      </c>
      <c r="AY452" s="82">
        <f ca="1">SUMPRODUCT(P422:P451,'control variables'!BB$7:BB$36)</f>
        <v>6.0052299209648113E-17</v>
      </c>
      <c r="AZ452" s="82">
        <f ca="1">SUMPRODUCT(Q422:Q451,'control variables'!BC$7:BC$36)</f>
        <v>1.5313325589503248E-16</v>
      </c>
      <c r="BA452" s="82">
        <f ca="1">SUMPRODUCT(R422:R451,'control variables'!BD$7:BD$36)</f>
        <v>1.0719798613771635E-15</v>
      </c>
      <c r="BB452" s="82">
        <f ca="1">SUMPRODUCT(S422:S451,'control variables'!BE$7:BE$36)</f>
        <v>1.5233599064358232E-16</v>
      </c>
      <c r="BC452" s="82">
        <f t="shared" ca="1" si="334"/>
        <v>1.4375014071254263E-15</v>
      </c>
      <c r="BD452" s="10">
        <f ca="1">SUMPRODUCT(P422:P451,'control variables'!BF$7:BF$36)</f>
        <v>1.2562417928717252E-17</v>
      </c>
      <c r="BE452" s="10">
        <f ca="1">SUMPRODUCT(Q422:Q451,'control variables'!BG$7:BG$36)</f>
        <v>1.4500393634332371E-17</v>
      </c>
      <c r="BF452" s="10">
        <f ca="1">SUMPRODUCT(R422:R451,'control variables'!BH$7:BH$36)</f>
        <v>4.3431851695411949E-16</v>
      </c>
      <c r="BG452" s="10">
        <f ca="1">SUMPRODUCT(S422:S451,'control variables'!BI$7:BI$36)</f>
        <v>9.7612011732012133E-16</v>
      </c>
      <c r="BH452" s="10">
        <f t="shared" ca="1" si="335"/>
        <v>1.4375014458372906E-15</v>
      </c>
      <c r="BI452" s="82">
        <f t="shared" ca="1" si="313"/>
        <v>1.4492199701777703E-14</v>
      </c>
      <c r="BJ452" s="82">
        <f t="shared" ca="1" si="314"/>
        <v>1.6805185939287566E-14</v>
      </c>
      <c r="BK452" s="82">
        <f t="shared" ca="1" si="315"/>
        <v>5.6239552689115055E-14</v>
      </c>
      <c r="BL452" s="82">
        <f t="shared" ca="1" si="316"/>
        <v>2.6486313934821018E-14</v>
      </c>
      <c r="BM452" s="82">
        <f t="shared" ca="1" si="306"/>
        <v>1.1402325226500135E-13</v>
      </c>
      <c r="BN452" s="10">
        <f ca="1">BN451+BI452-INDIRECT(ADDRESS(MAX($D452-'key variables'!$B$9*30,34),scenario!BI$4),TRUE)</f>
        <v>9439390.0751690175</v>
      </c>
      <c r="BO452" s="10">
        <f ca="1">BO451+BJ452-INDIRECT(ADDRESS(MAX($D452-'key variables'!$B$9*30,34),scenario!BJ$4),TRUE)</f>
        <v>10895583.360992203</v>
      </c>
      <c r="BP452" s="10">
        <f ca="1">BP451+BK452-INDIRECT(ADDRESS(MAX($D452-'key variables'!$B$9*30,34),scenario!BK$4),TRUE)</f>
        <v>32531162.537994072</v>
      </c>
      <c r="BQ452" s="10">
        <f ca="1">BQ451+BL452-INDIRECT(ADDRESS(MAX($D452-'key variables'!$B$9*30,34),scenario!BL$4),TRUE)</f>
        <v>14415841.516535141</v>
      </c>
      <c r="BR452" s="10">
        <f t="shared" ca="1" si="336"/>
        <v>67281977.490690395</v>
      </c>
      <c r="BS452" s="82">
        <f t="shared" ca="1" si="317"/>
        <v>-2.3433080611200889E-9</v>
      </c>
      <c r="BT452" s="82">
        <f t="shared" ca="1" si="318"/>
        <v>-3.4279398157052612E-10</v>
      </c>
      <c r="BU452" s="82">
        <f t="shared" ca="1" si="319"/>
        <v>-4.2575190496344926E-9</v>
      </c>
      <c r="BV452" s="82">
        <f t="shared" ca="1" si="320"/>
        <v>-2.9942425597956897E-9</v>
      </c>
      <c r="BW452" s="82">
        <f t="shared" ca="1" si="337"/>
        <v>-9.9378636521207982E-9</v>
      </c>
      <c r="BX452" s="10">
        <f t="shared" ca="1" si="321"/>
        <v>-1.8622674508854092E-12</v>
      </c>
      <c r="BY452" s="10">
        <f t="shared" ca="1" si="322"/>
        <v>2.8910513993648581E-12</v>
      </c>
      <c r="BZ452" s="10">
        <f t="shared" ca="1" si="323"/>
        <v>-3.5027837588302173E-11</v>
      </c>
      <c r="CA452" s="10">
        <f t="shared" ca="1" si="324"/>
        <v>-2.0251890910060552E-11</v>
      </c>
      <c r="CB452" s="10">
        <v>0</v>
      </c>
      <c r="CC452" s="82">
        <f t="shared" ca="1" si="325"/>
        <v>3.9718499435685384E-13</v>
      </c>
      <c r="CD452" s="82">
        <f t="shared" ca="1" si="326"/>
        <v>3.4283965219940426E-13</v>
      </c>
      <c r="CE452" s="82">
        <f t="shared" ca="1" si="327"/>
        <v>1.8919742261666591E-10</v>
      </c>
      <c r="CF452" s="82">
        <f t="shared" ca="1" si="328"/>
        <v>3.7059048359009542E-11</v>
      </c>
      <c r="CG452" s="82">
        <f t="shared" ca="1" si="338"/>
        <v>2.2699649562223172E-10</v>
      </c>
      <c r="CH452" s="13" t="str">
        <f t="shared" ca="1" si="339"/>
        <v/>
      </c>
      <c r="CI452" s="81">
        <f t="shared" ca="1" si="348"/>
        <v>0.1131775965863165</v>
      </c>
      <c r="CJ452" s="81">
        <f t="shared" ca="1" si="349"/>
        <v>0.13063724757458739</v>
      </c>
      <c r="CK452" s="81">
        <f t="shared" ca="1" si="350"/>
        <v>0.39004625943939081</v>
      </c>
      <c r="CL452" s="81">
        <f t="shared" ca="1" si="351"/>
        <v>0.17284488538116416</v>
      </c>
      <c r="CM452" s="89">
        <f t="shared" ca="1" si="340"/>
        <v>0.80670598898145884</v>
      </c>
    </row>
    <row r="453" spans="1:91" x14ac:dyDescent="0.3">
      <c r="A453">
        <v>388</v>
      </c>
      <c r="B453" s="3">
        <f t="shared" si="305"/>
        <v>1.2666666666666666</v>
      </c>
      <c r="C453" s="3">
        <f t="shared" si="341"/>
        <v>12.933333333333334</v>
      </c>
      <c r="D453" s="4">
        <f t="shared" ca="1" si="329"/>
        <v>453</v>
      </c>
      <c r="E453" s="58">
        <f>(0.5*(COS(B453*2*PI())+1)*('key variables'!$B$4-'key variables'!$B$6)+'key variables'!$B$6)/'key variables'!$B$4</f>
        <v>1</v>
      </c>
      <c r="F453" s="10">
        <f t="shared" ca="1" si="342"/>
        <v>11689222.907461114</v>
      </c>
      <c r="G453" s="10">
        <f t="shared" ca="1" si="343"/>
        <v>13492492.798713122</v>
      </c>
      <c r="H453" s="10">
        <f t="shared" ca="1" si="344"/>
        <v>40309474.521088287</v>
      </c>
      <c r="I453" s="10">
        <f t="shared" ca="1" si="345"/>
        <v>17912154.249750931</v>
      </c>
      <c r="J453" s="10">
        <f t="shared" ca="1" si="330"/>
        <v>83403344.477013454</v>
      </c>
      <c r="K453" s="82">
        <f t="shared" ca="1" si="307"/>
        <v>2249832.832292099</v>
      </c>
      <c r="L453" s="82">
        <f t="shared" ca="1" si="308"/>
        <v>2596909.4377209195</v>
      </c>
      <c r="M453" s="82">
        <f t="shared" ca="1" si="309"/>
        <v>7778311.98309422</v>
      </c>
      <c r="N453" s="82">
        <f t="shared" ca="1" si="310"/>
        <v>3496312.733215793</v>
      </c>
      <c r="O453" s="82">
        <f t="shared" ca="1" si="331"/>
        <v>16121366.986323033</v>
      </c>
      <c r="P453" s="10">
        <f ca="1">IF(IF($A453&gt;='key variables'!$B$26,K453*SUMPRODUCT(Z453:AC453,'control variables'!$O$3:$R$3)/J453+F$65*'key variables'!$B$25/scenario!J$65,K453*SUMPRODUCT(Z453:AC453,'control variables'!$O$7:$R$7)/J453+F$65*'key variables'!$B$25/scenario!J$65)&lt;'key variables'!$B$28,0,IF($A453&gt;='key variables'!$B$26,K453*SUMPRODUCT(Z453:AC453,'control variables'!$O$3:$R$3)/J453+F$65*'key variables'!$B$25/scenario!J$65,K453*SUMPRODUCT(Z453:AC453,'control variables'!$O$7:$R$7)/J453+F$65*'key variables'!$B$25/scenario!J$65))</f>
        <v>1.7649772444512341E-15</v>
      </c>
      <c r="Q453" s="10">
        <f ca="1">IF(IF($A453&gt;='key variables'!$B$26,L453*SUMPRODUCT(Z453:AC453,'control variables'!$O$4:$R$4)/J453+G$65*'key variables'!$B$25/scenario!J$65,L453*SUMPRODUCT(Z453:AC453,'control variables'!$O$7:$R$7)/J453+G$65*'key variables'!$B$25/scenario!J$65)&lt;'key variables'!$B$28,0,IF($A453&gt;='key variables'!$B$26,L453*SUMPRODUCT(Z453:AC453,'control variables'!$O$4:$R$4)/J453+G$65*'key variables'!$B$25/scenario!J$65,L453*SUMPRODUCT(Z453:AC453,'control variables'!$O$7:$R$7)/J453+G$65*'key variables'!$B$25/scenario!J$65))</f>
        <v>2.0372562786402576E-15</v>
      </c>
      <c r="R453" s="10">
        <f ca="1">IF(IF($A453&gt;='key variables'!$B$26,M453*SUMPRODUCT(Z453:AC453,'control variables'!$O$5:$R$5)/J453+H$65*'key variables'!$B$25/scenario!J$65,M453*SUMPRODUCT(Z453:AC453,'control variables'!$O$7:$R$7)/J453+H$65*'key variables'!$B$25/scenario!J$65)&lt;'key variables'!$B$28,0,IF($A453&gt;='key variables'!$B$26,M453*SUMPRODUCT(Z453:AC453,'control variables'!$O$5:$R$5)/J453+H$65*'key variables'!$B$25/scenario!J$65,M453*SUMPRODUCT(Z453:AC453,'control variables'!$O$7:$R$7)/J453+H$65*'key variables'!$B$25/scenario!J$65))</f>
        <v>6.1020283166626196E-15</v>
      </c>
      <c r="S453" s="10">
        <f ca="1">IF(IF($A453&gt;='key variables'!$B$26,N453*SUMPRODUCT(Z453:AC453,'control variables'!$O$6:$R$6)/J453+I$65*'key variables'!$B$25/scenario!J$65,N453*SUMPRODUCT(Z453:AC453,'control variables'!$O$7:$R$7)/J453+I$65*'key variables'!$B$25/scenario!J$65)&lt;'key variables'!$B$28,0,IF($A453&gt;='key variables'!$B$26,N453*SUMPRODUCT(Z453:AC453,'control variables'!$O$6:$R$6)/J453+I$65*'key variables'!$B$25/scenario!J$65,N453*SUMPRODUCT(Z453:AC453,'control variables'!$O$7:$R$7)/J453+I$65*'key variables'!$B$25/scenario!J$65))</f>
        <v>2.7428315228754715E-15</v>
      </c>
      <c r="T453" s="10">
        <f t="shared" ref="T453:T516" ca="1" si="352">SUM(P453:S453)</f>
        <v>1.2647093362629584E-14</v>
      </c>
      <c r="U453" s="82">
        <f ca="1">SUMPRODUCT(P423:P452,'control variables'!AD$7:AD$36)</f>
        <v>3.7420782750045199E-15</v>
      </c>
      <c r="V453" s="82">
        <f ca="1">SUMPRODUCT(Q423:Q452,'control variables'!AE$7:AE$36)</f>
        <v>4.31936019848606E-15</v>
      </c>
      <c r="W453" s="82">
        <f ca="1">SUMPRODUCT(R423:R452,'control variables'!AF$7:AF$36)</f>
        <v>1.2937428892657032E-14</v>
      </c>
      <c r="X453" s="82">
        <f ca="1">SUMPRODUCT(S423:S452,'control variables'!AG$7:AG$36)</f>
        <v>5.8153102460769168E-15</v>
      </c>
      <c r="Y453" s="82">
        <f t="shared" ca="1" si="346"/>
        <v>2.681417761222453E-14</v>
      </c>
      <c r="Z453" s="10">
        <f ca="1">IF($A453&gt;='key variables'!$B$26,SUMPRODUCT(P423:P452,'control variables'!V$7:V$36)*$E453,SUMPRODUCT(P423:P452,'control variables'!Z$7:Z$36)*$E453)</f>
        <v>9.1310498196549538E-15</v>
      </c>
      <c r="AA453" s="10">
        <f ca="1">IF($A453&gt;='key variables'!$B$26,SUMPRODUCT(Q423:Q452,'control variables'!W$7:W$36)*$E453,SUMPRODUCT(Q423:Q452,'control variables'!AA$7:AA$36)*$E453)</f>
        <v>1.0539676153985127E-14</v>
      </c>
      <c r="AB453" s="10">
        <f ca="1">IF($A453&gt;='key variables'!$B$26,SUMPRODUCT(R423:R452,'control variables'!X$7:X$36)*$E453,SUMPRODUCT(R423:R452,'control variables'!AB$7:AB$36)*$E453)</f>
        <v>3.1568636216449029E-14</v>
      </c>
      <c r="AC453" s="10">
        <f ca="1">IF($A453&gt;='key variables'!$B$26,SUMPRODUCT(S423:S452,'control variables'!Y$7:Y$36)*$E453,SUMPRODUCT(S423:S452,'control variables'!AC$7:AC$36)*$E453)</f>
        <v>1.418994571234994E-14</v>
      </c>
      <c r="AD453" s="10">
        <f t="shared" ca="1" si="347"/>
        <v>6.5429307902439051E-14</v>
      </c>
      <c r="AE453" s="82">
        <f ca="1">SUMPRODUCT(P423:P452,'control variables'!AL$7:AL$36)</f>
        <v>1.2432386509650217E-14</v>
      </c>
      <c r="AF453" s="82">
        <f ca="1">SUMPRODUCT(Q423:Q452,'control variables'!AM$7:AM$36)</f>
        <v>1.431278075316575E-14</v>
      </c>
      <c r="AG453" s="82">
        <f ca="1">SUMPRODUCT(R423:R452,'control variables'!AN$7:AN$36)</f>
        <v>4.0809499489877265E-14</v>
      </c>
      <c r="AH453" s="82">
        <f ca="1">SUMPRODUCT(S423:S452,'control variables'!AO$7:AO$36)</f>
        <v>1.7670108480195207E-14</v>
      </c>
      <c r="AI453" s="82">
        <f t="shared" ca="1" si="311"/>
        <v>8.5224775232888432E-14</v>
      </c>
      <c r="AJ453" s="10">
        <f ca="1">SUMPRODUCT(P423:P452,'control variables'!AP$7:AP$36)</f>
        <v>1.1879193665089683E-17</v>
      </c>
      <c r="AK453" s="10">
        <f ca="1">SUMPRODUCT(Q423:Q452,'control variables'!AQ$7:AQ$36)</f>
        <v>3.4279424785037497E-17</v>
      </c>
      <c r="AL453" s="10">
        <f ca="1">SUMPRODUCT(R423:R452,'control variables'!AR$7:AR$36)</f>
        <v>1.2320925329442555E-15</v>
      </c>
      <c r="AM453" s="10">
        <f ca="1">SUMPRODUCT(S423:S452,'control variables'!AS$7:AS$36)</f>
        <v>9.2303249102458445E-16</v>
      </c>
      <c r="AN453" s="10">
        <f t="shared" ca="1" si="332"/>
        <v>2.2012836424189673E-15</v>
      </c>
      <c r="AO453" s="82">
        <f ca="1">SUMPRODUCT(P423:P452,'control variables'!AX$7:AX$36)</f>
        <v>1.6153890537083199E-17</v>
      </c>
      <c r="AP453" s="82">
        <f ca="1">SUMPRODUCT(Q423:Q452,'control variables'!AY$7:AY$36)</f>
        <v>3.7291829143522395E-17</v>
      </c>
      <c r="AQ453" s="82">
        <f ca="1">SUMPRODUCT(R423:R452,'control variables'!AZ$7:AZ$36)</f>
        <v>3.3509156378567747E-16</v>
      </c>
      <c r="AR453" s="82">
        <f ca="1">SUMPRODUCT(S423:S452,'control variables'!BA$7:BA$36)</f>
        <v>2.5103666532520997E-16</v>
      </c>
      <c r="AS453" s="82">
        <f t="shared" ca="1" si="333"/>
        <v>6.3957394879149303E-16</v>
      </c>
      <c r="AT453" s="10">
        <f ca="1">SUMPRODUCT(P423:P452,'control variables'!AT$7:AT$36)</f>
        <v>-1.4256438770761904E-17</v>
      </c>
      <c r="AU453" s="10">
        <f ca="1">SUMPRODUCT(Q423:Q452,'control variables'!AU$7:AU$36)</f>
        <v>1.5465099749391789E-17</v>
      </c>
      <c r="AV453" s="10">
        <f ca="1">SUMPRODUCT(R423:R452,'control variables'!AV$7:AV$36)</f>
        <v>6.659395883770412E-15</v>
      </c>
      <c r="AW453" s="10">
        <f ca="1">SUMPRODUCT(S423:S452,'control variables'!AW$7:AW$36)</f>
        <v>4.9889424754703659E-15</v>
      </c>
      <c r="AX453" s="10">
        <f t="shared" ca="1" si="312"/>
        <v>1.1649547020219408E-14</v>
      </c>
      <c r="AY453" s="82">
        <f ca="1">SUMPRODUCT(P423:P452,'control variables'!BB$7:BB$36)</f>
        <v>5.1671954411169972E-17</v>
      </c>
      <c r="AZ453" s="82">
        <f ca="1">SUMPRODUCT(Q423:Q452,'control variables'!BC$7:BC$36)</f>
        <v>1.3176339160334554E-16</v>
      </c>
      <c r="BA453" s="82">
        <f ca="1">SUMPRODUCT(R423:R452,'control variables'!BD$7:BD$36)</f>
        <v>9.2238424266483095E-16</v>
      </c>
      <c r="BB453" s="82">
        <f ca="1">SUMPRODUCT(S423:S452,'control variables'!BE$7:BE$36)</f>
        <v>1.3107738533433124E-16</v>
      </c>
      <c r="BC453" s="82">
        <f t="shared" ca="1" si="334"/>
        <v>1.2368969740136777E-15</v>
      </c>
      <c r="BD453" s="10">
        <f ca="1">SUMPRODUCT(P423:P452,'control variables'!BF$7:BF$36)</f>
        <v>1.0809322791132244E-17</v>
      </c>
      <c r="BE453" s="10">
        <f ca="1">SUMPRODUCT(Q423:Q452,'control variables'!BG$7:BG$36)</f>
        <v>1.2476852488220189E-17</v>
      </c>
      <c r="BF453" s="10">
        <f ca="1">SUMPRODUCT(R423:R452,'control variables'!BH$7:BH$36)</f>
        <v>3.7370903201612351E-16</v>
      </c>
      <c r="BG453" s="10">
        <f ca="1">SUMPRODUCT(S423:S452,'control variables'!BI$7:BI$36)</f>
        <v>8.3990180002779519E-16</v>
      </c>
      <c r="BH453" s="10">
        <f t="shared" ca="1" si="335"/>
        <v>1.2368970073232711E-15</v>
      </c>
      <c r="BI453" s="82">
        <f t="shared" ca="1" si="313"/>
        <v>1.2469802025290625E-14</v>
      </c>
      <c r="BJ453" s="82">
        <f t="shared" ca="1" si="314"/>
        <v>1.4460009244518485E-14</v>
      </c>
      <c r="BK453" s="82">
        <f t="shared" ca="1" si="315"/>
        <v>4.8391279616312507E-14</v>
      </c>
      <c r="BL453" s="82">
        <f t="shared" ca="1" si="316"/>
        <v>2.2790128340999902E-14</v>
      </c>
      <c r="BM453" s="82">
        <f t="shared" ca="1" si="306"/>
        <v>9.8111219227121523E-14</v>
      </c>
      <c r="BN453" s="10">
        <f ca="1">BN452+BI453-INDIRECT(ADDRESS(MAX($D453-'key variables'!$B$9*30,34),scenario!BI$4),TRUE)</f>
        <v>9439390.0751690175</v>
      </c>
      <c r="BO453" s="10">
        <f ca="1">BO452+BJ453-INDIRECT(ADDRESS(MAX($D453-'key variables'!$B$9*30,34),scenario!BJ$4),TRUE)</f>
        <v>10895583.360992203</v>
      </c>
      <c r="BP453" s="10">
        <f ca="1">BP452+BK453-INDIRECT(ADDRESS(MAX($D453-'key variables'!$B$9*30,34),scenario!BK$4),TRUE)</f>
        <v>32531162.537994072</v>
      </c>
      <c r="BQ453" s="10">
        <f ca="1">BQ452+BL453-INDIRECT(ADDRESS(MAX($D453-'key variables'!$B$9*30,34),scenario!BL$4),TRUE)</f>
        <v>14415841.516535141</v>
      </c>
      <c r="BR453" s="10">
        <f t="shared" ca="1" si="336"/>
        <v>67281977.490690395</v>
      </c>
      <c r="BS453" s="82">
        <f t="shared" ca="1" si="317"/>
        <v>-2.3433187767541926E-9</v>
      </c>
      <c r="BT453" s="82">
        <f t="shared" ca="1" si="318"/>
        <v>-3.4280641680034447E-10</v>
      </c>
      <c r="BU453" s="82">
        <f t="shared" ca="1" si="319"/>
        <v>-4.2575617125948241E-9</v>
      </c>
      <c r="BV453" s="82">
        <f t="shared" ca="1" si="320"/>
        <v>-2.994263446994308E-9</v>
      </c>
      <c r="BW453" s="82">
        <f t="shared" ca="1" si="337"/>
        <v>-9.9379503531436694E-9</v>
      </c>
      <c r="BX453" s="10">
        <f t="shared" ca="1" si="321"/>
        <v>-1.8623137782720742E-12</v>
      </c>
      <c r="BY453" s="10">
        <f t="shared" ca="1" si="322"/>
        <v>2.8909444509499098E-12</v>
      </c>
      <c r="BZ453" s="10">
        <f t="shared" ca="1" si="323"/>
        <v>-3.5028798590013066E-11</v>
      </c>
      <c r="CA453" s="10">
        <f t="shared" ca="1" si="324"/>
        <v>-2.0252610852580591E-11</v>
      </c>
      <c r="CB453" s="10">
        <v>0</v>
      </c>
      <c r="CC453" s="82">
        <f t="shared" ca="1" si="325"/>
        <v>3.9719497609875262E-13</v>
      </c>
      <c r="CD453" s="82">
        <f t="shared" ca="1" si="326"/>
        <v>3.428211746952964E-13</v>
      </c>
      <c r="CE453" s="82">
        <f t="shared" ca="1" si="327"/>
        <v>1.8919166022175127E-10</v>
      </c>
      <c r="CF453" s="82">
        <f t="shared" ca="1" si="328"/>
        <v>3.7054731412359767E-11</v>
      </c>
      <c r="CG453" s="82">
        <f t="shared" ca="1" si="338"/>
        <v>2.2698640778490508E-10</v>
      </c>
      <c r="CH453" s="13" t="str">
        <f t="shared" ca="1" si="339"/>
        <v/>
      </c>
      <c r="CI453" s="81">
        <f t="shared" ca="1" si="348"/>
        <v>0.1131775965863165</v>
      </c>
      <c r="CJ453" s="81">
        <f t="shared" ca="1" si="349"/>
        <v>0.13063724757458739</v>
      </c>
      <c r="CK453" s="81">
        <f t="shared" ca="1" si="350"/>
        <v>0.39004625943939081</v>
      </c>
      <c r="CL453" s="81">
        <f t="shared" ca="1" si="351"/>
        <v>0.17284488538116416</v>
      </c>
      <c r="CM453" s="89">
        <f t="shared" ca="1" si="340"/>
        <v>0.80670598898145884</v>
      </c>
    </row>
    <row r="454" spans="1:91" x14ac:dyDescent="0.3">
      <c r="A454">
        <v>389</v>
      </c>
      <c r="B454" s="3">
        <f t="shared" ref="B454:B517" si="353">(A454+68)/360</f>
        <v>1.2694444444444444</v>
      </c>
      <c r="C454" s="3">
        <f t="shared" si="341"/>
        <v>12.966666666666667</v>
      </c>
      <c r="D454" s="4">
        <f t="shared" ca="1" si="329"/>
        <v>454</v>
      </c>
      <c r="E454" s="58">
        <f>(0.5*(COS(B454*2*PI())+1)*('key variables'!$B$4-'key variables'!$B$6)+'key variables'!$B$6)/'key variables'!$B$4</f>
        <v>1</v>
      </c>
      <c r="F454" s="10">
        <f t="shared" ca="1" si="342"/>
        <v>11689222.907461114</v>
      </c>
      <c r="G454" s="10">
        <f t="shared" ca="1" si="343"/>
        <v>13492492.798713122</v>
      </c>
      <c r="H454" s="10">
        <f t="shared" ca="1" si="344"/>
        <v>40309474.521088287</v>
      </c>
      <c r="I454" s="10">
        <f t="shared" ca="1" si="345"/>
        <v>17912154.249750931</v>
      </c>
      <c r="J454" s="10">
        <f t="shared" ca="1" si="330"/>
        <v>83403344.477013454</v>
      </c>
      <c r="K454" s="82">
        <f t="shared" ca="1" si="307"/>
        <v>2249832.832292099</v>
      </c>
      <c r="L454" s="82">
        <f t="shared" ca="1" si="308"/>
        <v>2596909.4377209195</v>
      </c>
      <c r="M454" s="82">
        <f t="shared" ca="1" si="309"/>
        <v>7778311.98309422</v>
      </c>
      <c r="N454" s="82">
        <f t="shared" ca="1" si="310"/>
        <v>3496312.733215793</v>
      </c>
      <c r="O454" s="82">
        <f t="shared" ca="1" si="331"/>
        <v>16121366.986323033</v>
      </c>
      <c r="P454" s="10">
        <f ca="1">IF(IF($A454&gt;='key variables'!$B$26,K454*SUMPRODUCT(Z454:AC454,'control variables'!$O$3:$R$3)/J454+F$65*'key variables'!$B$25/scenario!J$65,K454*SUMPRODUCT(Z454:AC454,'control variables'!$O$7:$R$7)/J454+F$65*'key variables'!$B$25/scenario!J$65)&lt;'key variables'!$B$28,0,IF($A454&gt;='key variables'!$B$26,K454*SUMPRODUCT(Z454:AC454,'control variables'!$O$3:$R$3)/J454+F$65*'key variables'!$B$25/scenario!J$65,K454*SUMPRODUCT(Z454:AC454,'control variables'!$O$7:$R$7)/J454+F$65*'key variables'!$B$25/scenario!J$65))</f>
        <v>1.5186733049745451E-15</v>
      </c>
      <c r="Q454" s="10">
        <f ca="1">IF(IF($A454&gt;='key variables'!$B$26,L454*SUMPRODUCT(Z454:AC454,'control variables'!$O$4:$R$4)/J454+G$65*'key variables'!$B$25/scenario!J$65,L454*SUMPRODUCT(Z454:AC454,'control variables'!$O$7:$R$7)/J454+G$65*'key variables'!$B$25/scenario!J$65)&lt;'key variables'!$B$28,0,IF($A454&gt;='key variables'!$B$26,L454*SUMPRODUCT(Z454:AC454,'control variables'!$O$4:$R$4)/J454+G$65*'key variables'!$B$25/scenario!J$65,L454*SUMPRODUCT(Z454:AC454,'control variables'!$O$7:$R$7)/J454+G$65*'key variables'!$B$25/scenario!J$65))</f>
        <v>1.7529555893649524E-15</v>
      </c>
      <c r="R454" s="10">
        <f ca="1">IF(IF($A454&gt;='key variables'!$B$26,M454*SUMPRODUCT(Z454:AC454,'control variables'!$O$5:$R$5)/J454+H$65*'key variables'!$B$25/scenario!J$65,M454*SUMPRODUCT(Z454:AC454,'control variables'!$O$7:$R$7)/J454+H$65*'key variables'!$B$25/scenario!J$65)&lt;'key variables'!$B$28,0,IF($A454&gt;='key variables'!$B$26,M454*SUMPRODUCT(Z454:AC454,'control variables'!$O$5:$R$5)/J454+H$65*'key variables'!$B$25/scenario!J$65,M454*SUMPRODUCT(Z454:AC454,'control variables'!$O$7:$R$7)/J454+H$65*'key variables'!$B$25/scenario!J$65))</f>
        <v>5.2504855458323877E-15</v>
      </c>
      <c r="S454" s="10">
        <f ca="1">IF(IF($A454&gt;='key variables'!$B$26,N454*SUMPRODUCT(Z454:AC454,'control variables'!$O$6:$R$6)/J454+I$65*'key variables'!$B$25/scenario!J$65,N454*SUMPRODUCT(Z454:AC454,'control variables'!$O$7:$R$7)/J454+I$65*'key variables'!$B$25/scenario!J$65)&lt;'key variables'!$B$28,0,IF($A454&gt;='key variables'!$B$26,N454*SUMPRODUCT(Z454:AC454,'control variables'!$O$6:$R$6)/J454+I$65*'key variables'!$B$25/scenario!J$65,N454*SUMPRODUCT(Z454:AC454,'control variables'!$O$7:$R$7)/J454+I$65*'key variables'!$B$25/scenario!J$65))</f>
        <v>2.3600672625831962E-15</v>
      </c>
      <c r="T454" s="10">
        <f t="shared" ca="1" si="352"/>
        <v>1.0882181702755083E-14</v>
      </c>
      <c r="U454" s="82">
        <f ca="1">SUMPRODUCT(P424:P453,'control variables'!AD$7:AD$36)</f>
        <v>3.2198683576464539E-15</v>
      </c>
      <c r="V454" s="82">
        <f ca="1">SUMPRODUCT(Q424:Q453,'control variables'!AE$7:AE$36)</f>
        <v>3.7165901422428087E-15</v>
      </c>
      <c r="W454" s="82">
        <f ca="1">SUMPRODUCT(R424:R453,'control variables'!AF$7:AF$36)</f>
        <v>1.1132000685024972E-14</v>
      </c>
      <c r="X454" s="82">
        <f ca="1">SUMPRODUCT(S424:S453,'control variables'!AG$7:AG$36)</f>
        <v>5.0037792037414454E-15</v>
      </c>
      <c r="Y454" s="82">
        <f t="shared" ca="1" si="346"/>
        <v>2.3072238388655679E-14</v>
      </c>
      <c r="Z454" s="10">
        <f ca="1">IF($A454&gt;='key variables'!$B$26,SUMPRODUCT(P424:P453,'control variables'!V$7:V$36)*$E454,SUMPRODUCT(P424:P453,'control variables'!Z$7:Z$36)*$E454)</f>
        <v>7.8568047554710329E-15</v>
      </c>
      <c r="AA454" s="10">
        <f ca="1">IF($A454&gt;='key variables'!$B$26,SUMPRODUCT(Q424:Q453,'control variables'!W$7:W$36)*$E454,SUMPRODUCT(Q424:Q453,'control variables'!AA$7:AA$36)*$E454)</f>
        <v>9.0688561954296889E-15</v>
      </c>
      <c r="AB454" s="10">
        <f ca="1">IF($A454&gt;='key variables'!$B$26,SUMPRODUCT(R424:R453,'control variables'!X$7:X$36)*$E454,SUMPRODUCT(R424:R453,'control variables'!AB$7:AB$36)*$E454)</f>
        <v>2.7163208617615918E-14</v>
      </c>
      <c r="AC454" s="10">
        <f ca="1">IF($A454&gt;='key variables'!$B$26,SUMPRODUCT(S424:S453,'control variables'!Y$7:Y$36)*$E454,SUMPRODUCT(S424:S453,'control variables'!AC$7:AC$36)*$E454)</f>
        <v>1.2209727813847334E-14</v>
      </c>
      <c r="AD454" s="10">
        <f t="shared" ca="1" si="347"/>
        <v>5.6298597382363977E-14</v>
      </c>
      <c r="AE454" s="82">
        <f ca="1">SUMPRODUCT(P424:P453,'control variables'!AL$7:AL$36)</f>
        <v>1.0697437357160847E-14</v>
      </c>
      <c r="AF454" s="82">
        <f ca="1">SUMPRODUCT(Q424:Q453,'control variables'!AM$7:AM$36)</f>
        <v>1.231542112971806E-14</v>
      </c>
      <c r="AG454" s="82">
        <f ca="1">SUMPRODUCT(R424:R453,'control variables'!AN$7:AN$36)</f>
        <v>3.5114502274457689E-14</v>
      </c>
      <c r="AH454" s="82">
        <f ca="1">SUMPRODUCT(S424:S453,'control variables'!AO$7:AO$36)</f>
        <v>1.5204231175921112E-14</v>
      </c>
      <c r="AI454" s="82">
        <f t="shared" ca="1" si="311"/>
        <v>7.3331591937257707E-14</v>
      </c>
      <c r="AJ454" s="10">
        <f ca="1">SUMPRODUCT(P424:P453,'control variables'!AP$7:AP$36)</f>
        <v>1.0221443001891849E-17</v>
      </c>
      <c r="AK454" s="10">
        <f ca="1">SUMPRODUCT(Q424:Q453,'control variables'!AQ$7:AQ$36)</f>
        <v>2.9495704544964527E-17</v>
      </c>
      <c r="AL454" s="10">
        <f ca="1">SUMPRODUCT(R424:R453,'control variables'!AR$7:AR$36)</f>
        <v>1.0601530670853985E-15</v>
      </c>
      <c r="AM454" s="10">
        <f ca="1">SUMPRODUCT(S424:S453,'control variables'!AS$7:AS$36)</f>
        <v>7.9422259303917267E-16</v>
      </c>
      <c r="AN454" s="10">
        <f t="shared" ca="1" si="332"/>
        <v>1.8940928076714276E-15</v>
      </c>
      <c r="AO454" s="82">
        <f ca="1">SUMPRODUCT(P424:P453,'control variables'!AX$7:AX$36)</f>
        <v>1.3899602619396263E-17</v>
      </c>
      <c r="AP454" s="82">
        <f ca="1">SUMPRODUCT(Q424:Q453,'control variables'!AY$7:AY$36)</f>
        <v>3.2087725545463257E-17</v>
      </c>
      <c r="AQ454" s="82">
        <f ca="1">SUMPRODUCT(R424:R453,'control variables'!AZ$7:AZ$36)</f>
        <v>2.8832927690334538E-16</v>
      </c>
      <c r="AR454" s="82">
        <f ca="1">SUMPRODUCT(S424:S453,'control variables'!BA$7:BA$36)</f>
        <v>2.1600430453014774E-16</v>
      </c>
      <c r="AS454" s="82">
        <f t="shared" ca="1" si="333"/>
        <v>5.5032090959835262E-16</v>
      </c>
      <c r="AT454" s="10">
        <f ca="1">SUMPRODUCT(P424:P453,'control variables'!AT$7:AT$36)</f>
        <v>-1.2266941714532924E-17</v>
      </c>
      <c r="AU454" s="10">
        <f ca="1">SUMPRODUCT(Q424:Q453,'control variables'!AU$7:AU$36)</f>
        <v>1.3306933118830226E-17</v>
      </c>
      <c r="AV454" s="10">
        <f ca="1">SUMPRODUCT(R424:R453,'control variables'!AV$7:AV$36)</f>
        <v>5.7300720378884884E-15</v>
      </c>
      <c r="AW454" s="10">
        <f ca="1">SUMPRODUCT(S424:S453,'control variables'!AW$7:AW$36)</f>
        <v>4.2927316946265638E-15</v>
      </c>
      <c r="AX454" s="10">
        <f t="shared" ca="1" si="312"/>
        <v>1.002384372391935E-14</v>
      </c>
      <c r="AY454" s="82">
        <f ca="1">SUMPRODUCT(P424:P453,'control variables'!BB$7:BB$36)</f>
        <v>4.4461093210583716E-17</v>
      </c>
      <c r="AZ454" s="82">
        <f ca="1">SUMPRODUCT(Q424:Q453,'control variables'!BC$7:BC$36)</f>
        <v>1.1337570840077588E-16</v>
      </c>
      <c r="BA454" s="82">
        <f ca="1">SUMPRODUCT(R424:R453,'control variables'!BD$7:BD$36)</f>
        <v>7.9366480823937072E-16</v>
      </c>
      <c r="BB454" s="82">
        <f ca="1">SUMPRODUCT(S424:S453,'control variables'!BE$7:BE$36)</f>
        <v>1.1278543483715203E-16</v>
      </c>
      <c r="BC454" s="82">
        <f t="shared" ca="1" si="334"/>
        <v>1.0642870446878824E-15</v>
      </c>
      <c r="BD454" s="10">
        <f ca="1">SUMPRODUCT(P424:P453,'control variables'!BF$7:BF$36)</f>
        <v>9.3008734358212544E-18</v>
      </c>
      <c r="BE454" s="10">
        <f ca="1">SUMPRODUCT(Q424:Q453,'control variables'!BG$7:BG$36)</f>
        <v>1.0735698074031897E-17</v>
      </c>
      <c r="BF454" s="10">
        <f ca="1">SUMPRODUCT(R424:R453,'control variables'!BH$7:BH$36)</f>
        <v>3.2155764757591778E-16</v>
      </c>
      <c r="BG454" s="10">
        <f ca="1">SUMPRODUCT(S424:S453,'control variables'!BI$7:BI$36)</f>
        <v>7.2269285426332539E-16</v>
      </c>
      <c r="BH454" s="10">
        <f t="shared" ca="1" si="335"/>
        <v>1.0642870733490963E-15</v>
      </c>
      <c r="BI454" s="82">
        <f t="shared" ca="1" si="313"/>
        <v>1.0729631508656899E-14</v>
      </c>
      <c r="BJ454" s="82">
        <f t="shared" ca="1" si="314"/>
        <v>1.2442103771237666E-14</v>
      </c>
      <c r="BK454" s="82">
        <f t="shared" ca="1" si="315"/>
        <v>4.1638239120585551E-14</v>
      </c>
      <c r="BL454" s="82">
        <f t="shared" ca="1" si="316"/>
        <v>1.9609748305384827E-14</v>
      </c>
      <c r="BM454" s="82">
        <f t="shared" ca="1" si="306"/>
        <v>8.4419722705864945E-14</v>
      </c>
      <c r="BN454" s="10">
        <f ca="1">BN453+BI454-INDIRECT(ADDRESS(MAX($D454-'key variables'!$B$9*30,34),scenario!BI$4),TRUE)</f>
        <v>9439390.0751690175</v>
      </c>
      <c r="BO454" s="10">
        <f ca="1">BO453+BJ454-INDIRECT(ADDRESS(MAX($D454-'key variables'!$B$9*30,34),scenario!BJ$4),TRUE)</f>
        <v>10895583.360992203</v>
      </c>
      <c r="BP454" s="10">
        <f ca="1">BP453+BK454-INDIRECT(ADDRESS(MAX($D454-'key variables'!$B$9*30,34),scenario!BK$4),TRUE)</f>
        <v>32531162.537994072</v>
      </c>
      <c r="BQ454" s="10">
        <f ca="1">BQ453+BL454-INDIRECT(ADDRESS(MAX($D454-'key variables'!$B$9*30,34),scenario!BL$4),TRUE)</f>
        <v>14415841.516535141</v>
      </c>
      <c r="BR454" s="10">
        <f t="shared" ca="1" si="336"/>
        <v>67281977.490690395</v>
      </c>
      <c r="BS454" s="82">
        <f t="shared" ca="1" si="317"/>
        <v>-2.3433279970132698E-9</v>
      </c>
      <c r="BT454" s="82">
        <f t="shared" ca="1" si="318"/>
        <v>-3.4281711668422439E-10</v>
      </c>
      <c r="BU454" s="82">
        <f t="shared" ca="1" si="319"/>
        <v>-4.2575984219060465E-9</v>
      </c>
      <c r="BV454" s="82">
        <f t="shared" ca="1" si="320"/>
        <v>-2.9942814193682047E-9</v>
      </c>
      <c r="BW454" s="82">
        <f t="shared" ca="1" si="337"/>
        <v>-9.9380249549717458E-9</v>
      </c>
      <c r="BX454" s="10">
        <f t="shared" ca="1" si="321"/>
        <v>-1.8623536406361015E-12</v>
      </c>
      <c r="BY454" s="10">
        <f t="shared" ca="1" si="322"/>
        <v>2.8908524272689808E-12</v>
      </c>
      <c r="BZ454" s="10">
        <f t="shared" ca="1" si="323"/>
        <v>-3.5029625483191975E-11</v>
      </c>
      <c r="CA454" s="10">
        <f t="shared" ca="1" si="324"/>
        <v>-2.0253230326565162E-11</v>
      </c>
      <c r="CB454" s="10">
        <v>0</v>
      </c>
      <c r="CC454" s="82">
        <f t="shared" ca="1" si="325"/>
        <v>3.9720356488084966E-13</v>
      </c>
      <c r="CD454" s="82">
        <f t="shared" ca="1" si="326"/>
        <v>3.4280527574117708E-13</v>
      </c>
      <c r="CE454" s="82">
        <f t="shared" ca="1" si="327"/>
        <v>1.8918670197350356E-10</v>
      </c>
      <c r="CF454" s="82">
        <f t="shared" ca="1" si="328"/>
        <v>3.7051016898953655E-11</v>
      </c>
      <c r="CG454" s="82">
        <f t="shared" ca="1" si="338"/>
        <v>2.2697772771307925E-10</v>
      </c>
      <c r="CH454" s="13" t="str">
        <f t="shared" ca="1" si="339"/>
        <v/>
      </c>
      <c r="CI454" s="81">
        <f t="shared" ca="1" si="348"/>
        <v>0.1131775965863165</v>
      </c>
      <c r="CJ454" s="81">
        <f t="shared" ca="1" si="349"/>
        <v>0.13063724757458739</v>
      </c>
      <c r="CK454" s="81">
        <f t="shared" ca="1" si="350"/>
        <v>0.39004625943939081</v>
      </c>
      <c r="CL454" s="81">
        <f t="shared" ca="1" si="351"/>
        <v>0.17284488538116416</v>
      </c>
      <c r="CM454" s="89">
        <f t="shared" ca="1" si="340"/>
        <v>0.80670598898145884</v>
      </c>
    </row>
    <row r="455" spans="1:91" x14ac:dyDescent="0.3">
      <c r="A455">
        <v>390</v>
      </c>
      <c r="B455" s="3">
        <f t="shared" si="353"/>
        <v>1.2722222222222221</v>
      </c>
      <c r="C455" s="3">
        <f t="shared" si="341"/>
        <v>13</v>
      </c>
      <c r="D455" s="4">
        <f t="shared" ca="1" si="329"/>
        <v>455</v>
      </c>
      <c r="E455" s="58">
        <f>(0.5*(COS(B455*2*PI())+1)*('key variables'!$B$4-'key variables'!$B$6)+'key variables'!$B$6)/'key variables'!$B$4</f>
        <v>1</v>
      </c>
      <c r="F455" s="10">
        <f t="shared" ca="1" si="342"/>
        <v>11689222.907461114</v>
      </c>
      <c r="G455" s="10">
        <f t="shared" ca="1" si="343"/>
        <v>13492492.798713122</v>
      </c>
      <c r="H455" s="10">
        <f t="shared" ca="1" si="344"/>
        <v>40309474.521088287</v>
      </c>
      <c r="I455" s="10">
        <f t="shared" ca="1" si="345"/>
        <v>17912154.249750931</v>
      </c>
      <c r="J455" s="10">
        <f t="shared" ca="1" si="330"/>
        <v>83403344.477013454</v>
      </c>
      <c r="K455" s="82">
        <f t="shared" ca="1" si="307"/>
        <v>2249832.832292099</v>
      </c>
      <c r="L455" s="82">
        <f t="shared" ca="1" si="308"/>
        <v>2596909.4377209195</v>
      </c>
      <c r="M455" s="82">
        <f t="shared" ca="1" si="309"/>
        <v>7778311.98309422</v>
      </c>
      <c r="N455" s="82">
        <f t="shared" ca="1" si="310"/>
        <v>3496312.733215793</v>
      </c>
      <c r="O455" s="82">
        <f t="shared" ca="1" si="331"/>
        <v>16121366.986323033</v>
      </c>
      <c r="P455" s="10">
        <f ca="1">IF(IF($A455&gt;='key variables'!$B$26,K455*SUMPRODUCT(Z455:AC455,'control variables'!$O$3:$R$3)/J455+F$65*'key variables'!$B$25/scenario!J$65,K455*SUMPRODUCT(Z455:AC455,'control variables'!$O$7:$R$7)/J455+F$65*'key variables'!$B$25/scenario!J$65)&lt;'key variables'!$B$28,0,IF($A455&gt;='key variables'!$B$26,K455*SUMPRODUCT(Z455:AC455,'control variables'!$O$3:$R$3)/J455+F$65*'key variables'!$B$25/scenario!J$65,K455*SUMPRODUCT(Z455:AC455,'control variables'!$O$7:$R$7)/J455+F$65*'key variables'!$B$25/scenario!J$65))</f>
        <v>1.3067412707405205E-15</v>
      </c>
      <c r="Q455" s="10">
        <f ca="1">IF(IF($A455&gt;='key variables'!$B$26,L455*SUMPRODUCT(Z455:AC455,'control variables'!$O$4:$R$4)/J455+G$65*'key variables'!$B$25/scenario!J$65,L455*SUMPRODUCT(Z455:AC455,'control variables'!$O$7:$R$7)/J455+G$65*'key variables'!$B$25/scenario!J$65)&lt;'key variables'!$B$28,0,IF($A455&gt;='key variables'!$B$26,L455*SUMPRODUCT(Z455:AC455,'control variables'!$O$4:$R$4)/J455+G$65*'key variables'!$B$25/scenario!J$65,L455*SUMPRODUCT(Z455:AC455,'control variables'!$O$7:$R$7)/J455+G$65*'key variables'!$B$25/scenario!J$65))</f>
        <v>1.5083292811529667E-15</v>
      </c>
      <c r="R455" s="10">
        <f ca="1">IF(IF($A455&gt;='key variables'!$B$26,M455*SUMPRODUCT(Z455:AC455,'control variables'!$O$5:$R$5)/J455+H$65*'key variables'!$B$25/scenario!J$65,M455*SUMPRODUCT(Z455:AC455,'control variables'!$O$7:$R$7)/J455+H$65*'key variables'!$B$25/scenario!J$65)&lt;'key variables'!$B$28,0,IF($A455&gt;='key variables'!$B$26,M455*SUMPRODUCT(Z455:AC455,'control variables'!$O$5:$R$5)/J455+H$65*'key variables'!$B$25/scenario!J$65,M455*SUMPRODUCT(Z455:AC455,'control variables'!$O$7:$R$7)/J455+H$65*'key variables'!$B$25/scenario!J$65))</f>
        <v>4.517776227245101E-15</v>
      </c>
      <c r="S455" s="10">
        <f ca="1">IF(IF($A455&gt;='key variables'!$B$26,N455*SUMPRODUCT(Z455:AC455,'control variables'!$O$6:$R$6)/J455+I$65*'key variables'!$B$25/scenario!J$65,N455*SUMPRODUCT(Z455:AC455,'control variables'!$O$7:$R$7)/J455+I$65*'key variables'!$B$25/scenario!J$65)&lt;'key variables'!$B$28,0,IF($A455&gt;='key variables'!$B$26,N455*SUMPRODUCT(Z455:AC455,'control variables'!$O$6:$R$6)/J455+I$65*'key variables'!$B$25/scenario!J$65,N455*SUMPRODUCT(Z455:AC455,'control variables'!$O$7:$R$7)/J455+I$65*'key variables'!$B$25/scenario!J$65))</f>
        <v>2.0307180508402753E-15</v>
      </c>
      <c r="T455" s="10">
        <f t="shared" ca="1" si="352"/>
        <v>9.3635648299788626E-15</v>
      </c>
      <c r="U455" s="82">
        <f ca="1">SUMPRODUCT(P425:P454,'control variables'!AD$7:AD$36)</f>
        <v>2.7705332381269735E-15</v>
      </c>
      <c r="V455" s="82">
        <f ca="1">SUMPRODUCT(Q425:Q454,'control variables'!AE$7:AE$36)</f>
        <v>3.1979371135238738E-15</v>
      </c>
      <c r="W455" s="82">
        <f ca="1">SUMPRODUCT(R425:R454,'control variables'!AF$7:AF$36)</f>
        <v>9.5785213800658035E-15</v>
      </c>
      <c r="X455" s="82">
        <f ca="1">SUMPRODUCT(S425:S454,'control variables'!AG$7:AG$36)</f>
        <v>4.3054979459928554E-15</v>
      </c>
      <c r="Y455" s="82">
        <f t="shared" ca="1" si="346"/>
        <v>1.9852489677709506E-14</v>
      </c>
      <c r="Z455" s="10">
        <f ca="1">IF($A455&gt;='key variables'!$B$26,SUMPRODUCT(P425:P454,'control variables'!V$7:V$36)*$E455,SUMPRODUCT(P425:P454,'control variables'!Z$7:Z$36)*$E455)</f>
        <v>6.7603815754807548E-15</v>
      </c>
      <c r="AA455" s="10">
        <f ca="1">IF($A455&gt;='key variables'!$B$26,SUMPRODUCT(Q425:Q454,'control variables'!W$7:W$36)*$E455,SUMPRODUCT(Q425:Q454,'control variables'!AA$7:AA$36)*$E455)</f>
        <v>7.8032902996062493E-15</v>
      </c>
      <c r="AB455" s="10">
        <f ca="1">IF($A455&gt;='key variables'!$B$26,SUMPRODUCT(R425:R454,'control variables'!X$7:X$36)*$E455,SUMPRODUCT(R425:R454,'control variables'!AB$7:AB$36)*$E455)</f>
        <v>2.3372561847308056E-14</v>
      </c>
      <c r="AC455" s="10">
        <f ca="1">IF($A455&gt;='key variables'!$B$26,SUMPRODUCT(S425:S454,'control variables'!Y$7:Y$36)*$E455,SUMPRODUCT(S425:S454,'control variables'!AC$7:AC$36)*$E455)</f>
        <v>1.0505850854558983E-14</v>
      </c>
      <c r="AD455" s="10">
        <f t="shared" ca="1" si="347"/>
        <v>4.8442084576954044E-14</v>
      </c>
      <c r="AE455" s="82">
        <f ca="1">SUMPRODUCT(P425:P454,'control variables'!AL$7:AL$36)</f>
        <v>9.2046017006914991E-15</v>
      </c>
      <c r="AF455" s="82">
        <f ca="1">SUMPRODUCT(Q425:Q454,'control variables'!AM$7:AM$36)</f>
        <v>1.0596794586457929E-14</v>
      </c>
      <c r="AG455" s="82">
        <f ca="1">SUMPRODUCT(R425:R454,'control variables'!AN$7:AN$36)</f>
        <v>3.0214246324896596E-14</v>
      </c>
      <c r="AH455" s="82">
        <f ca="1">SUMPRODUCT(S425:S454,'control variables'!AO$7:AO$36)</f>
        <v>1.3082468956540196E-14</v>
      </c>
      <c r="AI455" s="82">
        <f t="shared" ca="1" si="311"/>
        <v>6.3098111568586224E-14</v>
      </c>
      <c r="AJ455" s="10">
        <f ca="1">SUMPRODUCT(P425:P454,'control variables'!AP$7:AP$36)</f>
        <v>8.7950327258289633E-18</v>
      </c>
      <c r="AK455" s="10">
        <f ca="1">SUMPRODUCT(Q425:Q454,'control variables'!AQ$7:AQ$36)</f>
        <v>2.5379556164069088E-17</v>
      </c>
      <c r="AL455" s="10">
        <f ca="1">SUMPRODUCT(R425:R454,'control variables'!AR$7:AR$36)</f>
        <v>9.1220788666319102E-16</v>
      </c>
      <c r="AM455" s="10">
        <f ca="1">SUMPRODUCT(S425:S454,'control variables'!AS$7:AS$36)</f>
        <v>6.833882159377492E-16</v>
      </c>
      <c r="AN455" s="10">
        <f t="shared" ca="1" si="332"/>
        <v>1.6297706914908382E-15</v>
      </c>
      <c r="AO455" s="82">
        <f ca="1">SUMPRODUCT(P425:P454,'control variables'!AX$7:AX$36)</f>
        <v>1.195990232406342E-17</v>
      </c>
      <c r="AP455" s="82">
        <f ca="1">SUMPRODUCT(Q425:Q454,'control variables'!AY$7:AY$36)</f>
        <v>2.7609858629308372E-17</v>
      </c>
      <c r="AQ455" s="82">
        <f ca="1">SUMPRODUCT(R425:R454,'control variables'!AZ$7:AZ$36)</f>
        <v>2.4809270332086865E-16</v>
      </c>
      <c r="AR455" s="82">
        <f ca="1">SUMPRODUCT(S425:S454,'control variables'!BA$7:BA$36)</f>
        <v>1.8586073677766967E-16</v>
      </c>
      <c r="AS455" s="82">
        <f t="shared" ca="1" si="333"/>
        <v>4.7352320105191009E-16</v>
      </c>
      <c r="AT455" s="10">
        <f ca="1">SUMPRODUCT(P425:P454,'control variables'!AT$7:AT$36)</f>
        <v>-1.0555080511155314E-17</v>
      </c>
      <c r="AU455" s="10">
        <f ca="1">SUMPRODUCT(Q425:Q454,'control variables'!AU$7:AU$36)</f>
        <v>1.1449940310665291E-17</v>
      </c>
      <c r="AV455" s="10">
        <f ca="1">SUMPRODUCT(R425:R454,'control variables'!AV$7:AV$36)</f>
        <v>4.9304360534279829E-15</v>
      </c>
      <c r="AW455" s="10">
        <f ca="1">SUMPRODUCT(S425:S454,'control variables'!AW$7:AW$36)</f>
        <v>3.6936776666910891E-15</v>
      </c>
      <c r="AX455" s="10">
        <f t="shared" ca="1" si="312"/>
        <v>8.6250085799185828E-15</v>
      </c>
      <c r="AY455" s="82">
        <f ca="1">SUMPRODUCT(P425:P454,'control variables'!BB$7:BB$36)</f>
        <v>3.8256513267338096E-17</v>
      </c>
      <c r="AZ455" s="82">
        <f ca="1">SUMPRODUCT(Q425:Q454,'control variables'!BC$7:BC$36)</f>
        <v>9.7554040609951815E-17</v>
      </c>
      <c r="BA455" s="82">
        <f ca="1">SUMPRODUCT(R425:R454,'control variables'!BD$7:BD$36)</f>
        <v>6.829082704381439E-16</v>
      </c>
      <c r="BB455" s="82">
        <f ca="1">SUMPRODUCT(S425:S454,'control variables'!BE$7:BE$36)</f>
        <v>9.7046140178642617E-17</v>
      </c>
      <c r="BC455" s="82">
        <f t="shared" ca="1" si="334"/>
        <v>9.1576496449407649E-16</v>
      </c>
      <c r="BD455" s="10">
        <f ca="1">SUMPRODUCT(P425:P454,'control variables'!BF$7:BF$36)</f>
        <v>8.0029293546616514E-18</v>
      </c>
      <c r="BE455" s="10">
        <f ca="1">SUMPRODUCT(Q425:Q454,'control variables'!BG$7:BG$36)</f>
        <v>9.237523104932783E-18</v>
      </c>
      <c r="BF455" s="10">
        <f ca="1">SUMPRODUCT(R425:R454,'control variables'!BH$7:BH$36)</f>
        <v>2.7668402916763594E-16</v>
      </c>
      <c r="BG455" s="10">
        <f ca="1">SUMPRODUCT(S425:S454,'control variables'!BI$7:BI$36)</f>
        <v>6.2184050752836554E-16</v>
      </c>
      <c r="BH455" s="10">
        <f t="shared" ca="1" si="335"/>
        <v>9.157649891555958E-16</v>
      </c>
      <c r="BI455" s="82">
        <f t="shared" ca="1" si="313"/>
        <v>9.2323031334476811E-15</v>
      </c>
      <c r="BJ455" s="82">
        <f t="shared" ca="1" si="314"/>
        <v>1.0705798567378546E-14</v>
      </c>
      <c r="BK455" s="82">
        <f t="shared" ca="1" si="315"/>
        <v>3.5827590648762726E-14</v>
      </c>
      <c r="BL455" s="82">
        <f t="shared" ca="1" si="316"/>
        <v>1.6873192763409928E-14</v>
      </c>
      <c r="BM455" s="82">
        <f t="shared" ca="1" si="306"/>
        <v>7.2638885112998884E-14</v>
      </c>
      <c r="BN455" s="10">
        <f ca="1">BN454+BI455-INDIRECT(ADDRESS(MAX($D455-'key variables'!$B$9*30,34),scenario!BI$4),TRUE)</f>
        <v>9439390.0751690175</v>
      </c>
      <c r="BO455" s="10">
        <f ca="1">BO454+BJ455-INDIRECT(ADDRESS(MAX($D455-'key variables'!$B$9*30,34),scenario!BJ$4),TRUE)</f>
        <v>10895583.360992203</v>
      </c>
      <c r="BP455" s="10">
        <f ca="1">BP454+BK455-INDIRECT(ADDRESS(MAX($D455-'key variables'!$B$9*30,34),scenario!BK$4),TRUE)</f>
        <v>32531162.537994072</v>
      </c>
      <c r="BQ455" s="10">
        <f ca="1">BQ454+BL455-INDIRECT(ADDRESS(MAX($D455-'key variables'!$B$9*30,34),scenario!BL$4),TRUE)</f>
        <v>14415841.516535141</v>
      </c>
      <c r="BR455" s="10">
        <f t="shared" ca="1" si="336"/>
        <v>67281977.490690395</v>
      </c>
      <c r="BS455" s="82">
        <f t="shared" ca="1" si="317"/>
        <v>-2.3433359305780617E-9</v>
      </c>
      <c r="BT455" s="82">
        <f t="shared" ca="1" si="318"/>
        <v>-3.4282632339103373E-10</v>
      </c>
      <c r="BU455" s="82">
        <f t="shared" ca="1" si="319"/>
        <v>-4.2576300084044978E-9</v>
      </c>
      <c r="BV455" s="82">
        <f t="shared" ca="1" si="320"/>
        <v>-2.9942968836834246E-9</v>
      </c>
      <c r="BW455" s="82">
        <f t="shared" ca="1" si="337"/>
        <v>-9.9380891460570175E-9</v>
      </c>
      <c r="BX455" s="10">
        <f t="shared" ca="1" si="321"/>
        <v>-1.8623879401763991E-12</v>
      </c>
      <c r="BY455" s="10">
        <f t="shared" ca="1" si="322"/>
        <v>2.8907732455638951E-12</v>
      </c>
      <c r="BZ455" s="10">
        <f t="shared" ca="1" si="323"/>
        <v>-3.503033698278826E-11</v>
      </c>
      <c r="CA455" s="10">
        <f t="shared" ca="1" si="324"/>
        <v>-2.0253763352476091E-11</v>
      </c>
      <c r="CB455" s="10">
        <v>0</v>
      </c>
      <c r="CC455" s="82">
        <f t="shared" ca="1" si="325"/>
        <v>3.9721095509176259E-13</v>
      </c>
      <c r="CD455" s="82">
        <f t="shared" ca="1" si="326"/>
        <v>3.4279159549840118E-13</v>
      </c>
      <c r="CE455" s="82">
        <f t="shared" ca="1" si="327"/>
        <v>1.8918243565263349E-10</v>
      </c>
      <c r="CF455" s="82">
        <f t="shared" ca="1" si="328"/>
        <v>3.7047820748766126E-11</v>
      </c>
      <c r="CG455" s="82">
        <f t="shared" ca="1" si="338"/>
        <v>2.2697025895198978E-10</v>
      </c>
      <c r="CH455" s="13" t="str">
        <f t="shared" ca="1" si="339"/>
        <v/>
      </c>
      <c r="CI455" s="81">
        <f t="shared" ca="1" si="348"/>
        <v>0.1131775965863165</v>
      </c>
      <c r="CJ455" s="81">
        <f t="shared" ca="1" si="349"/>
        <v>0.13063724757458739</v>
      </c>
      <c r="CK455" s="81">
        <f t="shared" ca="1" si="350"/>
        <v>0.39004625943939081</v>
      </c>
      <c r="CL455" s="81">
        <f t="shared" ca="1" si="351"/>
        <v>0.17284488538116416</v>
      </c>
      <c r="CM455" s="89">
        <f t="shared" ca="1" si="340"/>
        <v>0.80670598898145884</v>
      </c>
    </row>
    <row r="456" spans="1:91" x14ac:dyDescent="0.3">
      <c r="A456">
        <v>391</v>
      </c>
      <c r="B456" s="3">
        <f t="shared" si="353"/>
        <v>1.2749999999999999</v>
      </c>
      <c r="C456" s="3">
        <f t="shared" si="341"/>
        <v>13.033333333333333</v>
      </c>
      <c r="D456" s="4">
        <f t="shared" ca="1" si="329"/>
        <v>456</v>
      </c>
      <c r="E456" s="58">
        <f>(0.5*(COS(B456*2*PI())+1)*('key variables'!$B$4-'key variables'!$B$6)+'key variables'!$B$6)/'key variables'!$B$4</f>
        <v>1</v>
      </c>
      <c r="F456" s="10">
        <f t="shared" ca="1" si="342"/>
        <v>11689222.907461114</v>
      </c>
      <c r="G456" s="10">
        <f t="shared" ca="1" si="343"/>
        <v>13492492.798713122</v>
      </c>
      <c r="H456" s="10">
        <f t="shared" ca="1" si="344"/>
        <v>40309474.521088287</v>
      </c>
      <c r="I456" s="10">
        <f t="shared" ca="1" si="345"/>
        <v>17912154.249750931</v>
      </c>
      <c r="J456" s="10">
        <f t="shared" ca="1" si="330"/>
        <v>83403344.477013454</v>
      </c>
      <c r="K456" s="82">
        <f t="shared" ca="1" si="307"/>
        <v>2249832.832292099</v>
      </c>
      <c r="L456" s="82">
        <f t="shared" ca="1" si="308"/>
        <v>2596909.4377209195</v>
      </c>
      <c r="M456" s="82">
        <f t="shared" ca="1" si="309"/>
        <v>7778311.98309422</v>
      </c>
      <c r="N456" s="82">
        <f t="shared" ca="1" si="310"/>
        <v>3496312.733215793</v>
      </c>
      <c r="O456" s="82">
        <f t="shared" ca="1" si="331"/>
        <v>16121366.986323033</v>
      </c>
      <c r="P456" s="10">
        <f ca="1">IF(IF($A456&gt;='key variables'!$B$26,K456*SUMPRODUCT(Z456:AC456,'control variables'!$O$3:$R$3)/J456+F$65*'key variables'!$B$25/scenario!J$65,K456*SUMPRODUCT(Z456:AC456,'control variables'!$O$7:$R$7)/J456+F$65*'key variables'!$B$25/scenario!J$65)&lt;'key variables'!$B$28,0,IF($A456&gt;='key variables'!$B$26,K456*SUMPRODUCT(Z456:AC456,'control variables'!$O$3:$R$3)/J456+F$65*'key variables'!$B$25/scenario!J$65,K456*SUMPRODUCT(Z456:AC456,'control variables'!$O$7:$R$7)/J456+F$65*'key variables'!$B$25/scenario!J$65))</f>
        <v>1.1243845157897017E-15</v>
      </c>
      <c r="Q456" s="10">
        <f ca="1">IF(IF($A456&gt;='key variables'!$B$26,L456*SUMPRODUCT(Z456:AC456,'control variables'!$O$4:$R$4)/J456+G$65*'key variables'!$B$25/scenario!J$65,L456*SUMPRODUCT(Z456:AC456,'control variables'!$O$7:$R$7)/J456+G$65*'key variables'!$B$25/scenario!J$65)&lt;'key variables'!$B$28,0,IF($A456&gt;='key variables'!$B$26,L456*SUMPRODUCT(Z456:AC456,'control variables'!$O$4:$R$4)/J456+G$65*'key variables'!$B$25/scenario!J$65,L456*SUMPRODUCT(Z456:AC456,'control variables'!$O$7:$R$7)/J456+G$65*'key variables'!$B$25/scenario!J$65))</f>
        <v>1.2978407634431945E-15</v>
      </c>
      <c r="R456" s="10">
        <f ca="1">IF(IF($A456&gt;='key variables'!$B$26,M456*SUMPRODUCT(Z456:AC456,'control variables'!$O$5:$R$5)/J456+H$65*'key variables'!$B$25/scenario!J$65,M456*SUMPRODUCT(Z456:AC456,'control variables'!$O$7:$R$7)/J456+H$65*'key variables'!$B$25/scenario!J$65)&lt;'key variables'!$B$28,0,IF($A456&gt;='key variables'!$B$26,M456*SUMPRODUCT(Z456:AC456,'control variables'!$O$5:$R$5)/J456+H$65*'key variables'!$B$25/scenario!J$65,M456*SUMPRODUCT(Z456:AC456,'control variables'!$O$7:$R$7)/J456+H$65*'key variables'!$B$25/scenario!J$65))</f>
        <v>3.8873170607358029E-15</v>
      </c>
      <c r="S456" s="10">
        <f ca="1">IF(IF($A456&gt;='key variables'!$B$26,N456*SUMPRODUCT(Z456:AC456,'control variables'!$O$6:$R$6)/J456+I$65*'key variables'!$B$25/scenario!J$65,N456*SUMPRODUCT(Z456:AC456,'control variables'!$O$7:$R$7)/J456+I$65*'key variables'!$B$25/scenario!J$65)&lt;'key variables'!$B$28,0,IF($A456&gt;='key variables'!$B$26,N456*SUMPRODUCT(Z456:AC456,'control variables'!$O$6:$R$6)/J456+I$65*'key variables'!$B$25/scenario!J$65,N456*SUMPRODUCT(Z456:AC456,'control variables'!$O$7:$R$7)/J456+I$65*'key variables'!$B$25/scenario!J$65))</f>
        <v>1.7473297763110493E-15</v>
      </c>
      <c r="T456" s="10">
        <f t="shared" ca="1" si="352"/>
        <v>8.0568721162797485E-15</v>
      </c>
      <c r="U456" s="82">
        <f ca="1">SUMPRODUCT(P426:P455,'control variables'!AD$7:AD$36)</f>
        <v>2.3839031820471565E-15</v>
      </c>
      <c r="V456" s="82">
        <f ca="1">SUMPRODUCT(Q426:Q455,'control variables'!AE$7:AE$36)</f>
        <v>2.751662516083077E-15</v>
      </c>
      <c r="W456" s="82">
        <f ca="1">SUMPRODUCT(R426:R455,'control variables'!AF$7:AF$36)</f>
        <v>8.2418313135570825E-15</v>
      </c>
      <c r="X456" s="82">
        <f ca="1">SUMPRODUCT(S426:S455,'control variables'!AG$7:AG$36)</f>
        <v>3.7046623778059397E-15</v>
      </c>
      <c r="Y456" s="82">
        <f t="shared" ca="1" si="346"/>
        <v>1.7082059389493256E-14</v>
      </c>
      <c r="Z456" s="10">
        <f ca="1">IF($A456&gt;='key variables'!$B$26,SUMPRODUCT(P426:P455,'control variables'!V$7:V$36)*$E456,SUMPRODUCT(P426:P455,'control variables'!Z$7:Z$36)*$E456)</f>
        <v>5.8169650982194562E-15</v>
      </c>
      <c r="AA456" s="10">
        <f ca="1">IF($A456&gt;='key variables'!$B$26,SUMPRODUCT(Q426:Q455,'control variables'!W$7:W$36)*$E456,SUMPRODUCT(Q426:Q455,'control variables'!AA$7:AA$36)*$E456)</f>
        <v>6.7143351033193794E-15</v>
      </c>
      <c r="AB456" s="10">
        <f ca="1">IF($A456&gt;='key variables'!$B$26,SUMPRODUCT(R426:R455,'control variables'!X$7:X$36)*$E456,SUMPRODUCT(R426:R455,'control variables'!AB$7:AB$36)*$E456)</f>
        <v>2.0110902765440162E-14</v>
      </c>
      <c r="AC456" s="10">
        <f ca="1">IF($A456&gt;='key variables'!$B$26,SUMPRODUCT(S426:S455,'control variables'!Y$7:Y$36)*$E456,SUMPRODUCT(S426:S455,'control variables'!AC$7:AC$36)*$E456)</f>
        <v>9.0397512426985693E-15</v>
      </c>
      <c r="AD456" s="10">
        <f t="shared" ca="1" si="347"/>
        <v>4.1681954209677569E-14</v>
      </c>
      <c r="AE456" s="82">
        <f ca="1">SUMPRODUCT(P426:P455,'control variables'!AL$7:AL$36)</f>
        <v>7.9200924146247318E-15</v>
      </c>
      <c r="AF456" s="82">
        <f ca="1">SUMPRODUCT(Q426:Q455,'control variables'!AM$7:AM$36)</f>
        <v>9.1180037064761611E-15</v>
      </c>
      <c r="AG456" s="82">
        <f ca="1">SUMPRODUCT(R426:R455,'control variables'!AN$7:AN$36)</f>
        <v>2.5997824882899525E-14</v>
      </c>
      <c r="AH456" s="82">
        <f ca="1">SUMPRODUCT(S426:S455,'control variables'!AO$7:AO$36)</f>
        <v>1.125680029582089E-14</v>
      </c>
      <c r="AI456" s="82">
        <f t="shared" ca="1" si="311"/>
        <v>5.4292721299821308E-14</v>
      </c>
      <c r="AJ456" s="10">
        <f ca="1">SUMPRODUCT(P426:P455,'control variables'!AP$7:AP$36)</f>
        <v>7.5676791069602939E-18</v>
      </c>
      <c r="AK456" s="10">
        <f ca="1">SUMPRODUCT(Q426:Q455,'control variables'!AQ$7:AQ$36)</f>
        <v>2.1837819473110396E-17</v>
      </c>
      <c r="AL456" s="10">
        <f ca="1">SUMPRODUCT(R426:R455,'control variables'!AR$7:AR$36)</f>
        <v>7.8490857058803884E-16</v>
      </c>
      <c r="AM456" s="10">
        <f ca="1">SUMPRODUCT(S426:S455,'control variables'!AS$7:AS$36)</f>
        <v>5.8802086187888808E-16</v>
      </c>
      <c r="AN456" s="10">
        <f t="shared" ca="1" si="332"/>
        <v>1.4023349310469976E-15</v>
      </c>
      <c r="AO456" s="82">
        <f ca="1">SUMPRODUCT(P426:P455,'control variables'!AX$7:AX$36)</f>
        <v>1.0290888705086634E-17</v>
      </c>
      <c r="AP456" s="82">
        <f ca="1">SUMPRODUCT(Q426:Q455,'control variables'!AY$7:AY$36)</f>
        <v>2.3756881504434738E-17</v>
      </c>
      <c r="AQ456" s="82">
        <f ca="1">SUMPRODUCT(R426:R455,'control variables'!AZ$7:AZ$36)</f>
        <v>2.1347117470033931E-16</v>
      </c>
      <c r="AR456" s="82">
        <f ca="1">SUMPRODUCT(S426:S455,'control variables'!BA$7:BA$36)</f>
        <v>1.5992372721774568E-16</v>
      </c>
      <c r="AS456" s="82">
        <f t="shared" ca="1" si="333"/>
        <v>4.0744267212760636E-16</v>
      </c>
      <c r="AT456" s="10">
        <f ca="1">SUMPRODUCT(P426:P455,'control variables'!AT$7:AT$36)</f>
        <v>-9.0821108626432199E-18</v>
      </c>
      <c r="AU456" s="10">
        <f ca="1">SUMPRODUCT(Q426:Q455,'control variables'!AU$7:AU$36)</f>
        <v>9.8520922850570892E-18</v>
      </c>
      <c r="AV456" s="10">
        <f ca="1">SUMPRODUCT(R426:R455,'control variables'!AV$7:AV$36)</f>
        <v>4.2423898890284025E-15</v>
      </c>
      <c r="AW456" s="10">
        <f ca="1">SUMPRODUCT(S426:S455,'control variables'!AW$7:AW$36)</f>
        <v>3.1782220916556481E-15</v>
      </c>
      <c r="AX456" s="10">
        <f t="shared" ca="1" si="312"/>
        <v>7.4213819621064656E-15</v>
      </c>
      <c r="AY456" s="82">
        <f ca="1">SUMPRODUCT(P426:P455,'control variables'!BB$7:BB$36)</f>
        <v>3.2917787253724643E-17</v>
      </c>
      <c r="AZ456" s="82">
        <f ca="1">SUMPRODUCT(Q426:Q455,'control variables'!BC$7:BC$36)</f>
        <v>8.3940298795636932E-17</v>
      </c>
      <c r="BA456" s="82">
        <f ca="1">SUMPRODUCT(R426:R455,'control variables'!BD$7:BD$36)</f>
        <v>5.8760789314493726E-16</v>
      </c>
      <c r="BB456" s="82">
        <f ca="1">SUMPRODUCT(S426:S455,'control variables'!BE$7:BE$36)</f>
        <v>8.3503276262321418E-17</v>
      </c>
      <c r="BC456" s="82">
        <f t="shared" ca="1" si="334"/>
        <v>7.879692554566202E-16</v>
      </c>
      <c r="BD456" s="10">
        <f ca="1">SUMPRODUCT(P426:P455,'control variables'!BF$7:BF$36)</f>
        <v>6.8861143738432037E-18</v>
      </c>
      <c r="BE456" s="10">
        <f ca="1">SUMPRODUCT(Q426:Q455,'control variables'!BG$7:BG$36)</f>
        <v>7.9484196114431001E-18</v>
      </c>
      <c r="BF456" s="10">
        <f ca="1">SUMPRODUCT(R426:R455,'control variables'!BH$7:BH$36)</f>
        <v>2.3807255891298091E-16</v>
      </c>
      <c r="BG456" s="10">
        <f ca="1">SUMPRODUCT(S426:S455,'control variables'!BI$7:BI$36)</f>
        <v>5.3506218377833841E-16</v>
      </c>
      <c r="BH456" s="10">
        <f t="shared" ca="1" si="335"/>
        <v>7.8796927667660562E-16</v>
      </c>
      <c r="BI456" s="82">
        <f t="shared" ca="1" si="313"/>
        <v>7.9439280910158146E-15</v>
      </c>
      <c r="BJ456" s="82">
        <f t="shared" ca="1" si="314"/>
        <v>9.2117960975568546E-15</v>
      </c>
      <c r="BK456" s="82">
        <f t="shared" ca="1" si="315"/>
        <v>3.0827822665072865E-14</v>
      </c>
      <c r="BL456" s="82">
        <f t="shared" ca="1" si="316"/>
        <v>1.4518525663738861E-14</v>
      </c>
      <c r="BM456" s="82">
        <f t="shared" ca="1" si="306"/>
        <v>6.25020725173844E-14</v>
      </c>
      <c r="BN456" s="10">
        <f ca="1">BN455+BI456-INDIRECT(ADDRESS(MAX($D456-'key variables'!$B$9*30,34),scenario!BI$4),TRUE)</f>
        <v>9439390.0751690175</v>
      </c>
      <c r="BO456" s="10">
        <f ca="1">BO455+BJ456-INDIRECT(ADDRESS(MAX($D456-'key variables'!$B$9*30,34),scenario!BJ$4),TRUE)</f>
        <v>10895583.360992203</v>
      </c>
      <c r="BP456" s="10">
        <f ca="1">BP455+BK456-INDIRECT(ADDRESS(MAX($D456-'key variables'!$B$9*30,34),scenario!BK$4),TRUE)</f>
        <v>32531162.537994072</v>
      </c>
      <c r="BQ456" s="10">
        <f ca="1">BQ455+BL456-INDIRECT(ADDRESS(MAX($D456-'key variables'!$B$9*30,34),scenario!BL$4),TRUE)</f>
        <v>14415841.516535141</v>
      </c>
      <c r="BR456" s="10">
        <f t="shared" ca="1" si="336"/>
        <v>67281977.490690395</v>
      </c>
      <c r="BS456" s="82">
        <f t="shared" ca="1" si="317"/>
        <v>-2.3433427570077513E-9</v>
      </c>
      <c r="BT456" s="82">
        <f t="shared" ca="1" si="318"/>
        <v>-3.4283424529478746E-10</v>
      </c>
      <c r="BU456" s="82">
        <f t="shared" ca="1" si="319"/>
        <v>-4.2576571869826602E-9</v>
      </c>
      <c r="BV456" s="82">
        <f t="shared" ca="1" si="320"/>
        <v>-2.9943101899414956E-9</v>
      </c>
      <c r="BW456" s="82">
        <f t="shared" ca="1" si="337"/>
        <v>-9.9381443792266947E-9</v>
      </c>
      <c r="BX456" s="10">
        <f t="shared" ca="1" si="321"/>
        <v>-1.8624174531893215E-12</v>
      </c>
      <c r="BY456" s="10">
        <f t="shared" ca="1" si="322"/>
        <v>2.8907051137269927E-12</v>
      </c>
      <c r="BZ456" s="10">
        <f t="shared" ca="1" si="323"/>
        <v>-3.5030949192065625E-11</v>
      </c>
      <c r="CA456" s="10">
        <f t="shared" ca="1" si="324"/>
        <v>-2.0254221994208914E-11</v>
      </c>
      <c r="CB456" s="10">
        <v>0</v>
      </c>
      <c r="CC456" s="82">
        <f t="shared" ca="1" si="325"/>
        <v>3.9721731399302714E-13</v>
      </c>
      <c r="CD456" s="82">
        <f t="shared" ca="1" si="326"/>
        <v>3.4277982434408478E-13</v>
      </c>
      <c r="CE456" s="82">
        <f t="shared" ca="1" si="327"/>
        <v>1.8917876470014035E-10</v>
      </c>
      <c r="CF456" s="82">
        <f t="shared" ca="1" si="328"/>
        <v>3.7045070623809136E-11</v>
      </c>
      <c r="CG456" s="82">
        <f t="shared" ca="1" si="338"/>
        <v>2.2696383246228661E-10</v>
      </c>
      <c r="CH456" s="13" t="str">
        <f t="shared" ca="1" si="339"/>
        <v/>
      </c>
      <c r="CI456" s="81">
        <f t="shared" ca="1" si="348"/>
        <v>0.1131775965863165</v>
      </c>
      <c r="CJ456" s="81">
        <f t="shared" ca="1" si="349"/>
        <v>0.13063724757458739</v>
      </c>
      <c r="CK456" s="81">
        <f t="shared" ca="1" si="350"/>
        <v>0.39004625943939081</v>
      </c>
      <c r="CL456" s="81">
        <f t="shared" ca="1" si="351"/>
        <v>0.17284488538116416</v>
      </c>
      <c r="CM456" s="89">
        <f t="shared" ca="1" si="340"/>
        <v>0.80670598898145884</v>
      </c>
    </row>
    <row r="457" spans="1:91" x14ac:dyDescent="0.3">
      <c r="A457">
        <v>392</v>
      </c>
      <c r="B457" s="3">
        <f t="shared" si="353"/>
        <v>1.2777777777777777</v>
      </c>
      <c r="C457" s="3">
        <f t="shared" si="341"/>
        <v>13.066666666666666</v>
      </c>
      <c r="D457" s="4">
        <f t="shared" ca="1" si="329"/>
        <v>457</v>
      </c>
      <c r="E457" s="58">
        <f>(0.5*(COS(B457*2*PI())+1)*('key variables'!$B$4-'key variables'!$B$6)+'key variables'!$B$6)/'key variables'!$B$4</f>
        <v>1</v>
      </c>
      <c r="F457" s="10">
        <f t="shared" ca="1" si="342"/>
        <v>11689222.907461114</v>
      </c>
      <c r="G457" s="10">
        <f t="shared" ca="1" si="343"/>
        <v>13492492.798713122</v>
      </c>
      <c r="H457" s="10">
        <f t="shared" ca="1" si="344"/>
        <v>40309474.521088287</v>
      </c>
      <c r="I457" s="10">
        <f t="shared" ca="1" si="345"/>
        <v>17912154.249750931</v>
      </c>
      <c r="J457" s="10">
        <f t="shared" ca="1" si="330"/>
        <v>83403344.477013454</v>
      </c>
      <c r="K457" s="82">
        <f t="shared" ca="1" si="307"/>
        <v>2249832.832292099</v>
      </c>
      <c r="L457" s="82">
        <f t="shared" ca="1" si="308"/>
        <v>2596909.4377209195</v>
      </c>
      <c r="M457" s="82">
        <f t="shared" ca="1" si="309"/>
        <v>7778311.98309422</v>
      </c>
      <c r="N457" s="82">
        <f t="shared" ca="1" si="310"/>
        <v>3496312.733215793</v>
      </c>
      <c r="O457" s="82">
        <f t="shared" ca="1" si="331"/>
        <v>16121366.986323033</v>
      </c>
      <c r="P457" s="10">
        <f ca="1">IF(IF($A457&gt;='key variables'!$B$26,K457*SUMPRODUCT(Z457:AC457,'control variables'!$O$3:$R$3)/J457+F$65*'key variables'!$B$25/scenario!J$65,K457*SUMPRODUCT(Z457:AC457,'control variables'!$O$7:$R$7)/J457+F$65*'key variables'!$B$25/scenario!J$65)&lt;'key variables'!$B$28,0,IF($A457&gt;='key variables'!$B$26,K457*SUMPRODUCT(Z457:AC457,'control variables'!$O$3:$R$3)/J457+F$65*'key variables'!$B$25/scenario!J$65,K457*SUMPRODUCT(Z457:AC457,'control variables'!$O$7:$R$7)/J457+F$65*'key variables'!$B$25/scenario!J$65))</f>
        <v>9.6747578702492969E-16</v>
      </c>
      <c r="Q457" s="10">
        <f ca="1">IF(IF($A457&gt;='key variables'!$B$26,L457*SUMPRODUCT(Z457:AC457,'control variables'!$O$4:$R$4)/J457+G$65*'key variables'!$B$25/scenario!J$65,L457*SUMPRODUCT(Z457:AC457,'control variables'!$O$7:$R$7)/J457+G$65*'key variables'!$B$25/scenario!J$65)&lt;'key variables'!$B$28,0,IF($A457&gt;='key variables'!$B$26,L457*SUMPRODUCT(Z457:AC457,'control variables'!$O$4:$R$4)/J457+G$65*'key variables'!$B$25/scenario!J$65,L457*SUMPRODUCT(Z457:AC457,'control variables'!$O$7:$R$7)/J457+G$65*'key variables'!$B$25/scenario!J$65))</f>
        <v>1.1167260811692698E-15</v>
      </c>
      <c r="R457" s="10">
        <f ca="1">IF(IF($A457&gt;='key variables'!$B$26,M457*SUMPRODUCT(Z457:AC457,'control variables'!$O$5:$R$5)/J457+H$65*'key variables'!$B$25/scenario!J$65,M457*SUMPRODUCT(Z457:AC457,'control variables'!$O$7:$R$7)/J457+H$65*'key variables'!$B$25/scenario!J$65)&lt;'key variables'!$B$28,0,IF($A457&gt;='key variables'!$B$26,M457*SUMPRODUCT(Z457:AC457,'control variables'!$O$5:$R$5)/J457+H$65*'key variables'!$B$25/scenario!J$65,M457*SUMPRODUCT(Z457:AC457,'control variables'!$O$7:$R$7)/J457+H$65*'key variables'!$B$25/scenario!J$65))</f>
        <v>3.3448389585028946E-15</v>
      </c>
      <c r="S457" s="10">
        <f ca="1">IF(IF($A457&gt;='key variables'!$B$26,N457*SUMPRODUCT(Z457:AC457,'control variables'!$O$6:$R$6)/J457+I$65*'key variables'!$B$25/scenario!J$65,N457*SUMPRODUCT(Z457:AC457,'control variables'!$O$7:$R$7)/J457+I$65*'key variables'!$B$25/scenario!J$65)&lt;'key variables'!$B$28,0,IF($A457&gt;='key variables'!$B$26,N457*SUMPRODUCT(Z457:AC457,'control variables'!$O$6:$R$6)/J457+I$65*'key variables'!$B$25/scenario!J$65,N457*SUMPRODUCT(Z457:AC457,'control variables'!$O$7:$R$7)/J457+I$65*'key variables'!$B$25/scenario!J$65))</f>
        <v>1.5034885546616757E-15</v>
      </c>
      <c r="T457" s="10">
        <f t="shared" ca="1" si="352"/>
        <v>6.9325293813587695E-15</v>
      </c>
      <c r="U457" s="82">
        <f ca="1">SUMPRODUCT(P427:P456,'control variables'!AD$7:AD$36)</f>
        <v>2.051227649308608E-15</v>
      </c>
      <c r="V457" s="82">
        <f ca="1">SUMPRODUCT(Q427:Q456,'control variables'!AE$7:AE$36)</f>
        <v>2.3676658838588895E-15</v>
      </c>
      <c r="W457" s="82">
        <f ca="1">SUMPRODUCT(R427:R456,'control variables'!AF$7:AF$36)</f>
        <v>7.091677379610693E-15</v>
      </c>
      <c r="X457" s="82">
        <f ca="1">SUMPRODUCT(S427:S456,'control variables'!AG$7:AG$36)</f>
        <v>3.1876738778389693E-15</v>
      </c>
      <c r="Y457" s="82">
        <f t="shared" ca="1" si="346"/>
        <v>1.4698244790617159E-14</v>
      </c>
      <c r="Z457" s="10">
        <f ca="1">IF($A457&gt;='key variables'!$B$26,SUMPRODUCT(P427:P456,'control variables'!V$7:V$36)*$E457,SUMPRODUCT(P427:P456,'control variables'!Z$7:Z$36)*$E457)</f>
        <v>5.0052031199876492E-15</v>
      </c>
      <c r="AA457" s="10">
        <f ca="1">IF($A457&gt;='key variables'!$B$26,SUMPRODUCT(Q427:Q456,'control variables'!W$7:W$36)*$E457,SUMPRODUCT(Q427:Q456,'control variables'!AA$7:AA$36)*$E457)</f>
        <v>5.7773444468600253E-15</v>
      </c>
      <c r="AB457" s="10">
        <f ca="1">IF($A457&gt;='key variables'!$B$26,SUMPRODUCT(R427:R456,'control variables'!X$7:X$36)*$E457,SUMPRODUCT(R427:R456,'control variables'!AB$7:AB$36)*$E457)</f>
        <v>1.7304410730977325E-14</v>
      </c>
      <c r="AC457" s="10">
        <f ca="1">IF($A457&gt;='key variables'!$B$26,SUMPRODUCT(S427:S456,'control variables'!Y$7:Y$36)*$E457,SUMPRODUCT(S427:S456,'control variables'!AC$7:AC$36)*$E457)</f>
        <v>7.7782469655382006E-15</v>
      </c>
      <c r="AD457" s="10">
        <f t="shared" ca="1" si="347"/>
        <v>3.5865205263363196E-14</v>
      </c>
      <c r="AE457" s="82">
        <f ca="1">SUMPRODUCT(P427:P456,'control variables'!AL$7:AL$36)</f>
        <v>6.8148373928535929E-15</v>
      </c>
      <c r="AF457" s="82">
        <f ca="1">SUMPRODUCT(Q427:Q456,'control variables'!AM$7:AM$36)</f>
        <v>7.8455792374760554E-15</v>
      </c>
      <c r="AG457" s="82">
        <f ca="1">SUMPRODUCT(R427:R456,'control variables'!AN$7:AN$36)</f>
        <v>2.2369808314065983E-14</v>
      </c>
      <c r="AH457" s="82">
        <f ca="1">SUMPRODUCT(S427:S456,'control variables'!AO$7:AO$36)</f>
        <v>9.6859051086565381E-15</v>
      </c>
      <c r="AI457" s="82">
        <f t="shared" ca="1" si="311"/>
        <v>4.6716130053052169E-14</v>
      </c>
      <c r="AJ457" s="10">
        <f ca="1">SUMPRODUCT(P427:P456,'control variables'!AP$7:AP$36)</f>
        <v>6.5116036348262086E-18</v>
      </c>
      <c r="AK457" s="10">
        <f ca="1">SUMPRODUCT(Q427:Q456,'control variables'!AQ$7:AQ$36)</f>
        <v>1.8790334876514248E-17</v>
      </c>
      <c r="AL457" s="10">
        <f ca="1">SUMPRODUCT(R427:R456,'control variables'!AR$7:AR$36)</f>
        <v>6.7537397252303103E-16</v>
      </c>
      <c r="AM457" s="10">
        <f ca="1">SUMPRODUCT(S427:S456,'control variables'!AS$7:AS$36)</f>
        <v>5.0596209583497836E-16</v>
      </c>
      <c r="AN457" s="10">
        <f t="shared" ca="1" si="332"/>
        <v>1.2066380068693499E-15</v>
      </c>
      <c r="AO457" s="82">
        <f ca="1">SUMPRODUCT(P427:P456,'control variables'!AX$7:AX$36)</f>
        <v>8.8547872274343924E-18</v>
      </c>
      <c r="AP457" s="82">
        <f ca="1">SUMPRODUCT(Q427:Q456,'control variables'!AY$7:AY$36)</f>
        <v>2.044159031718632E-17</v>
      </c>
      <c r="AQ457" s="82">
        <f ca="1">SUMPRODUCT(R427:R456,'control variables'!AZ$7:AZ$36)</f>
        <v>1.836811071747051E-16</v>
      </c>
      <c r="AR457" s="82">
        <f ca="1">SUMPRODUCT(S427:S456,'control variables'!BA$7:BA$36)</f>
        <v>1.3760624740130008E-16</v>
      </c>
      <c r="AS457" s="82">
        <f t="shared" ca="1" si="333"/>
        <v>3.5058373212062593E-16</v>
      </c>
      <c r="AT457" s="10">
        <f ca="1">SUMPRODUCT(P427:P456,'control variables'!AT$7:AT$36)</f>
        <v>-7.8146952677591234E-18</v>
      </c>
      <c r="AU457" s="10">
        <f ca="1">SUMPRODUCT(Q427:Q456,'control variables'!AU$7:AU$36)</f>
        <v>8.4772251871801806E-18</v>
      </c>
      <c r="AV457" s="10">
        <f ca="1">SUMPRODUCT(R427:R456,'control variables'!AV$7:AV$36)</f>
        <v>3.6503610989979378E-15</v>
      </c>
      <c r="AW457" s="10">
        <f ca="1">SUMPRODUCT(S427:S456,'control variables'!AW$7:AW$36)</f>
        <v>2.7346987407639379E-15</v>
      </c>
      <c r="AX457" s="10">
        <f t="shared" ca="1" si="312"/>
        <v>6.3857223696812966E-15</v>
      </c>
      <c r="AY457" s="82">
        <f ca="1">SUMPRODUCT(P427:P456,'control variables'!BB$7:BB$36)</f>
        <v>2.8324084584221512E-17</v>
      </c>
      <c r="AZ457" s="82">
        <f ca="1">SUMPRODUCT(Q427:Q456,'control variables'!BC$7:BC$36)</f>
        <v>7.2226365180224265E-17</v>
      </c>
      <c r="BA457" s="82">
        <f ca="1">SUMPRODUCT(R427:R456,'control variables'!BD$7:BD$36)</f>
        <v>5.0560675720723581E-16</v>
      </c>
      <c r="BB457" s="82">
        <f ca="1">SUMPRODUCT(S427:S456,'control variables'!BE$7:BE$36)</f>
        <v>7.1850329479421211E-17</v>
      </c>
      <c r="BC457" s="82">
        <f t="shared" ca="1" si="334"/>
        <v>6.7800753645110283E-16</v>
      </c>
      <c r="BD457" s="10">
        <f ca="1">SUMPRODUCT(P427:P456,'control variables'!BF$7:BF$36)</f>
        <v>5.9251517873300967E-18</v>
      </c>
      <c r="BE457" s="10">
        <f ca="1">SUMPRODUCT(Q427:Q456,'control variables'!BG$7:BG$36)</f>
        <v>6.8392115074480236E-18</v>
      </c>
      <c r="BF457" s="10">
        <f ca="1">SUMPRODUCT(R427:R456,'control variables'!BH$7:BH$36)</f>
        <v>2.0484934919403911E-16</v>
      </c>
      <c r="BG457" s="10">
        <f ca="1">SUMPRODUCT(S427:S456,'control variables'!BI$7:BI$36)</f>
        <v>4.6039384222100541E-16</v>
      </c>
      <c r="BH457" s="10">
        <f t="shared" ca="1" si="335"/>
        <v>6.7800755470982264E-16</v>
      </c>
      <c r="BI457" s="82">
        <f t="shared" ca="1" si="313"/>
        <v>6.8353467821700553E-15</v>
      </c>
      <c r="BJ457" s="82">
        <f t="shared" ca="1" si="314"/>
        <v>7.9262828278434588E-15</v>
      </c>
      <c r="BK457" s="82">
        <f t="shared" ca="1" si="315"/>
        <v>2.6525776170271157E-14</v>
      </c>
      <c r="BL457" s="82">
        <f t="shared" ca="1" si="316"/>
        <v>1.2492454178899898E-14</v>
      </c>
      <c r="BM457" s="82">
        <f t="shared" ca="1" si="306"/>
        <v>5.3779859959184576E-14</v>
      </c>
      <c r="BN457" s="10">
        <f ca="1">BN456+BI457-INDIRECT(ADDRESS(MAX($D457-'key variables'!$B$9*30,34),scenario!BI$4),TRUE)</f>
        <v>9439390.0751690175</v>
      </c>
      <c r="BO457" s="10">
        <f ca="1">BO456+BJ457-INDIRECT(ADDRESS(MAX($D457-'key variables'!$B$9*30,34),scenario!BJ$4),TRUE)</f>
        <v>10895583.360992203</v>
      </c>
      <c r="BP457" s="10">
        <f ca="1">BP456+BK457-INDIRECT(ADDRESS(MAX($D457-'key variables'!$B$9*30,34),scenario!BK$4),TRUE)</f>
        <v>32531162.537994072</v>
      </c>
      <c r="BQ457" s="10">
        <f ca="1">BQ456+BL457-INDIRECT(ADDRESS(MAX($D457-'key variables'!$B$9*30,34),scenario!BL$4),TRUE)</f>
        <v>14415841.516535141</v>
      </c>
      <c r="BR457" s="10">
        <f t="shared" ca="1" si="336"/>
        <v>67281977.490690395</v>
      </c>
      <c r="BS457" s="82">
        <f t="shared" ca="1" si="317"/>
        <v>-2.343348630803898E-9</v>
      </c>
      <c r="BT457" s="82">
        <f t="shared" ca="1" si="318"/>
        <v>-3.4284106169074564E-10</v>
      </c>
      <c r="BU457" s="82">
        <f t="shared" ca="1" si="319"/>
        <v>-4.2576805727692216E-9</v>
      </c>
      <c r="BV457" s="82">
        <f t="shared" ca="1" si="320"/>
        <v>-2.994321639300962E-9</v>
      </c>
      <c r="BW457" s="82">
        <f t="shared" ca="1" si="337"/>
        <v>-9.938191904564827E-9</v>
      </c>
      <c r="BX457" s="10">
        <f t="shared" ca="1" si="321"/>
        <v>-1.8624428476384659E-12</v>
      </c>
      <c r="BY457" s="10">
        <f t="shared" ca="1" si="322"/>
        <v>2.8906464897406227E-12</v>
      </c>
      <c r="BZ457" s="10">
        <f t="shared" ca="1" si="323"/>
        <v>-3.5031475967064854E-11</v>
      </c>
      <c r="CA457" s="10">
        <f t="shared" ca="1" si="324"/>
        <v>-2.0254616632133214E-11</v>
      </c>
      <c r="CB457" s="10">
        <v>0</v>
      </c>
      <c r="CC457" s="82">
        <f t="shared" ca="1" si="325"/>
        <v>3.9722278550470227E-13</v>
      </c>
      <c r="CD457" s="82">
        <f t="shared" ca="1" si="326"/>
        <v>3.427696958634569E-13</v>
      </c>
      <c r="CE457" s="82">
        <f t="shared" ca="1" si="327"/>
        <v>1.891756060319067E-10</v>
      </c>
      <c r="CF457" s="82">
        <f t="shared" ca="1" si="328"/>
        <v>3.7042704280916804E-11</v>
      </c>
      <c r="CG457" s="82">
        <f t="shared" ca="1" si="338"/>
        <v>2.2695830279419167E-10</v>
      </c>
      <c r="CH457" s="13" t="str">
        <f t="shared" ca="1" si="339"/>
        <v/>
      </c>
      <c r="CI457" s="81">
        <f t="shared" ca="1" si="348"/>
        <v>0.1131775965863165</v>
      </c>
      <c r="CJ457" s="81">
        <f t="shared" ca="1" si="349"/>
        <v>0.13063724757458739</v>
      </c>
      <c r="CK457" s="81">
        <f t="shared" ca="1" si="350"/>
        <v>0.39004625943939081</v>
      </c>
      <c r="CL457" s="81">
        <f t="shared" ca="1" si="351"/>
        <v>0.17284488538116416</v>
      </c>
      <c r="CM457" s="89">
        <f t="shared" ca="1" si="340"/>
        <v>0.80670598898145884</v>
      </c>
    </row>
    <row r="458" spans="1:91" x14ac:dyDescent="0.3">
      <c r="A458">
        <v>393</v>
      </c>
      <c r="B458" s="3">
        <f t="shared" si="353"/>
        <v>1.2805555555555554</v>
      </c>
      <c r="C458" s="3">
        <f t="shared" si="341"/>
        <v>13.1</v>
      </c>
      <c r="D458" s="4">
        <f t="shared" ca="1" si="329"/>
        <v>458</v>
      </c>
      <c r="E458" s="58">
        <f>(0.5*(COS(B458*2*PI())+1)*('key variables'!$B$4-'key variables'!$B$6)+'key variables'!$B$6)/'key variables'!$B$4</f>
        <v>1</v>
      </c>
      <c r="F458" s="10">
        <f t="shared" ca="1" si="342"/>
        <v>11689222.907461114</v>
      </c>
      <c r="G458" s="10">
        <f t="shared" ca="1" si="343"/>
        <v>13492492.798713122</v>
      </c>
      <c r="H458" s="10">
        <f t="shared" ca="1" si="344"/>
        <v>40309474.521088287</v>
      </c>
      <c r="I458" s="10">
        <f t="shared" ca="1" si="345"/>
        <v>17912154.249750931</v>
      </c>
      <c r="J458" s="10">
        <f t="shared" ca="1" si="330"/>
        <v>83403344.477013454</v>
      </c>
      <c r="K458" s="82">
        <f t="shared" ca="1" si="307"/>
        <v>2249832.832292099</v>
      </c>
      <c r="L458" s="82">
        <f t="shared" ca="1" si="308"/>
        <v>2596909.4377209195</v>
      </c>
      <c r="M458" s="82">
        <f t="shared" ca="1" si="309"/>
        <v>7778311.98309422</v>
      </c>
      <c r="N458" s="82">
        <f t="shared" ca="1" si="310"/>
        <v>3496312.733215793</v>
      </c>
      <c r="O458" s="82">
        <f t="shared" ca="1" si="331"/>
        <v>16121366.986323033</v>
      </c>
      <c r="P458" s="10">
        <f ca="1">IF(IF($A458&gt;='key variables'!$B$26,K458*SUMPRODUCT(Z458:AC458,'control variables'!$O$3:$R$3)/J458+F$65*'key variables'!$B$25/scenario!J$65,K458*SUMPRODUCT(Z458:AC458,'control variables'!$O$7:$R$7)/J458+F$65*'key variables'!$B$25/scenario!J$65)&lt;'key variables'!$B$28,0,IF($A458&gt;='key variables'!$B$26,K458*SUMPRODUCT(Z458:AC458,'control variables'!$O$3:$R$3)/J458+F$65*'key variables'!$B$25/scenario!J$65,K458*SUMPRODUCT(Z458:AC458,'control variables'!$O$7:$R$7)/J458+F$65*'key variables'!$B$25/scenario!J$65))</f>
        <v>8.3246379271072519E-16</v>
      </c>
      <c r="Q458" s="10">
        <f ca="1">IF(IF($A458&gt;='key variables'!$B$26,L458*SUMPRODUCT(Z458:AC458,'control variables'!$O$4:$R$4)/J458+G$65*'key variables'!$B$25/scenario!J$65,L458*SUMPRODUCT(Z458:AC458,'control variables'!$O$7:$R$7)/J458+G$65*'key variables'!$B$25/scenario!J$65)&lt;'key variables'!$B$28,0,IF($A458&gt;='key variables'!$B$26,L458*SUMPRODUCT(Z458:AC458,'control variables'!$O$4:$R$4)/J458+G$65*'key variables'!$B$25/scenario!J$65,L458*SUMPRODUCT(Z458:AC458,'control variables'!$O$7:$R$7)/J458+G$65*'key variables'!$B$25/scenario!J$65))</f>
        <v>9.6088609287872624E-16</v>
      </c>
      <c r="R458" s="10">
        <f ca="1">IF(IF($A458&gt;='key variables'!$B$26,M458*SUMPRODUCT(Z458:AC458,'control variables'!$O$5:$R$5)/J458+H$65*'key variables'!$B$25/scenario!J$65,M458*SUMPRODUCT(Z458:AC458,'control variables'!$O$7:$R$7)/J458+H$65*'key variables'!$B$25/scenario!J$65)&lt;'key variables'!$B$28,0,IF($A458&gt;='key variables'!$B$26,M458*SUMPRODUCT(Z458:AC458,'control variables'!$O$5:$R$5)/J458+H$65*'key variables'!$B$25/scenario!J$65,M458*SUMPRODUCT(Z458:AC458,'control variables'!$O$7:$R$7)/J458+H$65*'key variables'!$B$25/scenario!J$65))</f>
        <v>2.8780640949830432E-15</v>
      </c>
      <c r="S458" s="10">
        <f ca="1">IF(IF($A458&gt;='key variables'!$B$26,N458*SUMPRODUCT(Z458:AC458,'control variables'!$O$6:$R$6)/J458+I$65*'key variables'!$B$25/scenario!J$65,N458*SUMPRODUCT(Z458:AC458,'control variables'!$O$7:$R$7)/J458+I$65*'key variables'!$B$25/scenario!J$65)&lt;'key variables'!$B$28,0,IF($A458&gt;='key variables'!$B$26,N458*SUMPRODUCT(Z458:AC458,'control variables'!$O$6:$R$6)/J458+I$65*'key variables'!$B$25/scenario!J$65,N458*SUMPRODUCT(Z458:AC458,'control variables'!$O$7:$R$7)/J458+I$65*'key variables'!$B$25/scenario!J$65))</f>
        <v>1.2936755640775269E-15</v>
      </c>
      <c r="T458" s="10">
        <f t="shared" ca="1" si="352"/>
        <v>5.9650895446500212E-15</v>
      </c>
      <c r="U458" s="82">
        <f ca="1">SUMPRODUCT(P428:P457,'control variables'!AD$7:AD$36)</f>
        <v>1.7649772444512341E-15</v>
      </c>
      <c r="V458" s="82">
        <f ca="1">SUMPRODUCT(Q428:Q457,'control variables'!AE$7:AE$36)</f>
        <v>2.0372562786402576E-15</v>
      </c>
      <c r="W458" s="82">
        <f ca="1">SUMPRODUCT(R428:R457,'control variables'!AF$7:AF$36)</f>
        <v>6.1020283166626196E-15</v>
      </c>
      <c r="X458" s="82">
        <f ca="1">SUMPRODUCT(S428:S457,'control variables'!AG$7:AG$36)</f>
        <v>2.7428315228754715E-15</v>
      </c>
      <c r="Y458" s="82">
        <f t="shared" ca="1" si="346"/>
        <v>1.2647093362629584E-14</v>
      </c>
      <c r="Z458" s="10">
        <f ca="1">IF($A458&gt;='key variables'!$B$26,SUMPRODUCT(P428:P457,'control variables'!V$7:V$36)*$E458,SUMPRODUCT(P428:P457,'control variables'!Z$7:Z$36)*$E458)</f>
        <v>4.3067231536256609E-15</v>
      </c>
      <c r="AA458" s="10">
        <f ca="1">IF($A458&gt;='key variables'!$B$26,SUMPRODUCT(Q428:Q457,'control variables'!W$7:W$36)*$E458,SUMPRODUCT(Q428:Q457,'control variables'!AA$7:AA$36)*$E458)</f>
        <v>4.9711115611675916E-15</v>
      </c>
      <c r="AB458" s="10">
        <f ca="1">IF($A458&gt;='key variables'!$B$26,SUMPRODUCT(R428:R457,'control variables'!X$7:X$36)*$E458,SUMPRODUCT(R428:R457,'control variables'!AB$7:AB$36)*$E458)</f>
        <v>1.4889566830433108E-14</v>
      </c>
      <c r="AC458" s="10">
        <f ca="1">IF($A458&gt;='key variables'!$B$26,SUMPRODUCT(S428:S457,'control variables'!Y$7:Y$36)*$E458,SUMPRODUCT(S428:S457,'control variables'!AC$7:AC$36)*$E458)</f>
        <v>6.6927865858887593E-15</v>
      </c>
      <c r="AD458" s="10">
        <f t="shared" ca="1" si="347"/>
        <v>3.0860188131115118E-14</v>
      </c>
      <c r="AE458" s="82">
        <f ca="1">SUMPRODUCT(P428:P457,'control variables'!AL$7:AL$36)</f>
        <v>5.8638215641623997E-15</v>
      </c>
      <c r="AF458" s="82">
        <f ca="1">SUMPRODUCT(Q428:Q457,'control variables'!AM$7:AM$36)</f>
        <v>6.7507225872036661E-15</v>
      </c>
      <c r="AG458" s="82">
        <f ca="1">SUMPRODUCT(R428:R457,'control variables'!AN$7:AN$36)</f>
        <v>1.9248084263280309E-14</v>
      </c>
      <c r="AH458" s="82">
        <f ca="1">SUMPRODUCT(S428:S457,'control variables'!AO$7:AO$36)</f>
        <v>8.3342295597736141E-15</v>
      </c>
      <c r="AI458" s="82">
        <f t="shared" ca="1" si="311"/>
        <v>4.0196857974419985E-14</v>
      </c>
      <c r="AJ458" s="10">
        <f ca="1">SUMPRODUCT(P428:P457,'control variables'!AP$7:AP$36)</f>
        <v>5.6029043115853096E-18</v>
      </c>
      <c r="AK458" s="10">
        <f ca="1">SUMPRODUCT(Q428:Q457,'control variables'!AQ$7:AQ$36)</f>
        <v>1.6168129112263359E-17</v>
      </c>
      <c r="AL458" s="10">
        <f ca="1">SUMPRODUCT(R428:R457,'control variables'!AR$7:AR$36)</f>
        <v>5.8112501233081946E-16</v>
      </c>
      <c r="AM458" s="10">
        <f ca="1">SUMPRODUCT(S428:S457,'control variables'!AS$7:AS$36)</f>
        <v>4.3535469405582166E-16</v>
      </c>
      <c r="AN458" s="10">
        <f t="shared" ca="1" si="332"/>
        <v>1.0382507398104897E-15</v>
      </c>
      <c r="AO458" s="82">
        <f ca="1">SUMPRODUCT(P428:P457,'control variables'!AX$7:AX$36)</f>
        <v>7.619094821653224E-18</v>
      </c>
      <c r="AP458" s="82">
        <f ca="1">SUMPRODUCT(Q428:Q457,'control variables'!AY$7:AY$36)</f>
        <v>1.758895057912728E-17</v>
      </c>
      <c r="AQ458" s="82">
        <f ca="1">SUMPRODUCT(R428:R457,'control variables'!AZ$7:AZ$36)</f>
        <v>1.5804826661157577E-16</v>
      </c>
      <c r="AR458" s="82">
        <f ca="1">SUMPRODUCT(S428:S457,'control variables'!BA$7:BA$36)</f>
        <v>1.1840318915332698E-16</v>
      </c>
      <c r="AS458" s="82">
        <f t="shared" ca="1" si="333"/>
        <v>3.0165950116568324E-16</v>
      </c>
      <c r="AT458" s="10">
        <f ca="1">SUMPRODUCT(P428:P457,'control variables'!AT$7:AT$36)</f>
        <v>-6.7241484993460456E-18</v>
      </c>
      <c r="AU458" s="10">
        <f ca="1">SUMPRODUCT(Q428:Q457,'control variables'!AU$7:AU$36)</f>
        <v>7.2942218561187159E-18</v>
      </c>
      <c r="AV458" s="10">
        <f ca="1">SUMPRODUCT(R428:R457,'control variables'!AV$7:AV$36)</f>
        <v>3.1409503844846204E-15</v>
      </c>
      <c r="AW458" s="10">
        <f ca="1">SUMPRODUCT(S428:S457,'control variables'!AW$7:AW$36)</f>
        <v>2.3530694165051292E-15</v>
      </c>
      <c r="AX458" s="10">
        <f t="shared" ca="1" si="312"/>
        <v>5.4945898743465219E-15</v>
      </c>
      <c r="AY458" s="82">
        <f ca="1">SUMPRODUCT(P428:P457,'control variables'!BB$7:BB$36)</f>
        <v>2.4371436674965433E-17</v>
      </c>
      <c r="AZ458" s="82">
        <f ca="1">SUMPRODUCT(Q428:Q457,'control variables'!BC$7:BC$36)</f>
        <v>6.2147120060266703E-17</v>
      </c>
      <c r="BA458" s="82">
        <f ca="1">SUMPRODUCT(R428:R457,'control variables'!BD$7:BD$36)</f>
        <v>4.3504894320839535E-16</v>
      </c>
      <c r="BB458" s="82">
        <f ca="1">SUMPRODUCT(S428:S457,'control variables'!BE$7:BE$36)</f>
        <v>6.1823560432332507E-17</v>
      </c>
      <c r="BC458" s="82">
        <f t="shared" ca="1" si="334"/>
        <v>5.8339106037595997E-16</v>
      </c>
      <c r="BD458" s="10">
        <f ca="1">SUMPRODUCT(P428:P457,'control variables'!BF$7:BF$36)</f>
        <v>5.0982922729625318E-18</v>
      </c>
      <c r="BE458" s="10">
        <f ca="1">SUMPRODUCT(Q428:Q457,'control variables'!BG$7:BG$36)</f>
        <v>5.8847942522145103E-18</v>
      </c>
      <c r="BF458" s="10">
        <f ca="1">SUMPRODUCT(R428:R457,'control variables'!BH$7:BH$36)</f>
        <v>1.762624640858318E-16</v>
      </c>
      <c r="BG458" s="10">
        <f ca="1">SUMPRODUCT(S428:S457,'control variables'!BI$7:BI$36)</f>
        <v>3.9614552547565256E-16</v>
      </c>
      <c r="BH458" s="10">
        <f t="shared" ca="1" si="335"/>
        <v>5.8339107608666142E-16</v>
      </c>
      <c r="BI458" s="82">
        <f t="shared" ca="1" si="313"/>
        <v>5.8814688523380188E-15</v>
      </c>
      <c r="BJ458" s="82">
        <f t="shared" ca="1" si="314"/>
        <v>6.8201639291200517E-15</v>
      </c>
      <c r="BK458" s="82">
        <f t="shared" ca="1" si="315"/>
        <v>2.2824083590973324E-14</v>
      </c>
      <c r="BL458" s="82">
        <f t="shared" ca="1" si="316"/>
        <v>1.0749122536711075E-14</v>
      </c>
      <c r="BM458" s="82">
        <f t="shared" ca="1" si="306"/>
        <v>4.6274838909142473E-14</v>
      </c>
      <c r="BN458" s="10">
        <f ca="1">BN457+BI458-INDIRECT(ADDRESS(MAX($D458-'key variables'!$B$9*30,34),scenario!BI$4),TRUE)</f>
        <v>9439390.0751690175</v>
      </c>
      <c r="BO458" s="10">
        <f ca="1">BO457+BJ458-INDIRECT(ADDRESS(MAX($D458-'key variables'!$B$9*30,34),scenario!BJ$4),TRUE)</f>
        <v>10895583.360992203</v>
      </c>
      <c r="BP458" s="10">
        <f ca="1">BP457+BK458-INDIRECT(ADDRESS(MAX($D458-'key variables'!$B$9*30,34),scenario!BK$4),TRUE)</f>
        <v>32531162.537994072</v>
      </c>
      <c r="BQ458" s="10">
        <f ca="1">BQ457+BL458-INDIRECT(ADDRESS(MAX($D458-'key variables'!$B$9*30,34),scenario!BL$4),TRUE)</f>
        <v>14415841.516535141</v>
      </c>
      <c r="BR458" s="10">
        <f t="shared" ca="1" si="336"/>
        <v>67281977.490690395</v>
      </c>
      <c r="BS458" s="82">
        <f t="shared" ca="1" si="317"/>
        <v>-2.3433536849072498E-9</v>
      </c>
      <c r="BT458" s="82">
        <f t="shared" ca="1" si="318"/>
        <v>-3.4284692685337614E-10</v>
      </c>
      <c r="BU458" s="82">
        <f t="shared" ca="1" si="319"/>
        <v>-4.2577006950511816E-9</v>
      </c>
      <c r="BV458" s="82">
        <f t="shared" ca="1" si="320"/>
        <v>-2.9943314908934603E-9</v>
      </c>
      <c r="BW458" s="82">
        <f t="shared" ca="1" si="337"/>
        <v>-9.9382327977052678E-9</v>
      </c>
      <c r="BX458" s="10">
        <f t="shared" ca="1" si="321"/>
        <v>-1.862464698272592E-12</v>
      </c>
      <c r="BY458" s="10">
        <f t="shared" ca="1" si="322"/>
        <v>2.8905960467768891E-12</v>
      </c>
      <c r="BZ458" s="10">
        <f t="shared" ca="1" si="323"/>
        <v>-3.5031929230205537E-11</v>
      </c>
      <c r="CA458" s="10">
        <f t="shared" ca="1" si="324"/>
        <v>-2.0254956198029972E-11</v>
      </c>
      <c r="CB458" s="10">
        <v>0</v>
      </c>
      <c r="CC458" s="82">
        <f t="shared" ca="1" si="325"/>
        <v>3.9722749346269159E-13</v>
      </c>
      <c r="CD458" s="82">
        <f t="shared" ca="1" si="326"/>
        <v>3.4276098082013392E-13</v>
      </c>
      <c r="CE458" s="82">
        <f t="shared" ca="1" si="327"/>
        <v>1.8917288815826795E-10</v>
      </c>
      <c r="CF458" s="82">
        <f t="shared" ca="1" si="328"/>
        <v>3.70406681630052E-11</v>
      </c>
      <c r="CG458" s="82">
        <f t="shared" ca="1" si="338"/>
        <v>2.2695354479555598E-10</v>
      </c>
      <c r="CH458" s="13" t="str">
        <f t="shared" ca="1" si="339"/>
        <v/>
      </c>
      <c r="CI458" s="81">
        <f t="shared" ca="1" si="348"/>
        <v>0.1131775965863165</v>
      </c>
      <c r="CJ458" s="81">
        <f t="shared" ca="1" si="349"/>
        <v>0.13063724757458739</v>
      </c>
      <c r="CK458" s="81">
        <f t="shared" ca="1" si="350"/>
        <v>0.39004625943939081</v>
      </c>
      <c r="CL458" s="81">
        <f t="shared" ca="1" si="351"/>
        <v>0.17284488538116416</v>
      </c>
      <c r="CM458" s="89">
        <f t="shared" ca="1" si="340"/>
        <v>0.80670598898145884</v>
      </c>
    </row>
    <row r="459" spans="1:91" x14ac:dyDescent="0.3">
      <c r="A459">
        <v>394</v>
      </c>
      <c r="B459" s="3">
        <f t="shared" si="353"/>
        <v>1.2833333333333334</v>
      </c>
      <c r="C459" s="3">
        <f t="shared" si="341"/>
        <v>13.133333333333333</v>
      </c>
      <c r="D459" s="4">
        <f t="shared" ca="1" si="329"/>
        <v>459</v>
      </c>
      <c r="E459" s="58">
        <f>(0.5*(COS(B459*2*PI())+1)*('key variables'!$B$4-'key variables'!$B$6)+'key variables'!$B$6)/'key variables'!$B$4</f>
        <v>1</v>
      </c>
      <c r="F459" s="10">
        <f t="shared" ca="1" si="342"/>
        <v>11689222.907461114</v>
      </c>
      <c r="G459" s="10">
        <f t="shared" ca="1" si="343"/>
        <v>13492492.798713122</v>
      </c>
      <c r="H459" s="10">
        <f t="shared" ca="1" si="344"/>
        <v>40309474.521088287</v>
      </c>
      <c r="I459" s="10">
        <f t="shared" ca="1" si="345"/>
        <v>17912154.249750931</v>
      </c>
      <c r="J459" s="10">
        <f t="shared" ca="1" si="330"/>
        <v>83403344.477013454</v>
      </c>
      <c r="K459" s="82">
        <f t="shared" ca="1" si="307"/>
        <v>2249832.832292099</v>
      </c>
      <c r="L459" s="82">
        <f t="shared" ca="1" si="308"/>
        <v>2596909.4377209195</v>
      </c>
      <c r="M459" s="82">
        <f t="shared" ca="1" si="309"/>
        <v>7778311.98309422</v>
      </c>
      <c r="N459" s="82">
        <f t="shared" ca="1" si="310"/>
        <v>3496312.733215793</v>
      </c>
      <c r="O459" s="82">
        <f t="shared" ca="1" si="331"/>
        <v>16121366.986323033</v>
      </c>
      <c r="P459" s="10">
        <f ca="1">IF(IF($A459&gt;='key variables'!$B$26,K459*SUMPRODUCT(Z459:AC459,'control variables'!$O$3:$R$3)/J459+F$65*'key variables'!$B$25/scenario!J$65,K459*SUMPRODUCT(Z459:AC459,'control variables'!$O$7:$R$7)/J459+F$65*'key variables'!$B$25/scenario!J$65)&lt;'key variables'!$B$28,0,IF($A459&gt;='key variables'!$B$26,K459*SUMPRODUCT(Z459:AC459,'control variables'!$O$3:$R$3)/J459+F$65*'key variables'!$B$25/scenario!J$65,K459*SUMPRODUCT(Z459:AC459,'control variables'!$O$7:$R$7)/J459+F$65*'key variables'!$B$25/scenario!J$65))</f>
        <v>7.1629282661982365E-16</v>
      </c>
      <c r="Q459" s="10">
        <f ca="1">IF(IF($A459&gt;='key variables'!$B$26,L459*SUMPRODUCT(Z459:AC459,'control variables'!$O$4:$R$4)/J459+G$65*'key variables'!$B$25/scenario!J$65,L459*SUMPRODUCT(Z459:AC459,'control variables'!$O$7:$R$7)/J459+G$65*'key variables'!$B$25/scenario!J$65)&lt;'key variables'!$B$28,0,IF($A459&gt;='key variables'!$B$26,L459*SUMPRODUCT(Z459:AC459,'control variables'!$O$4:$R$4)/J459+G$65*'key variables'!$B$25/scenario!J$65,L459*SUMPRODUCT(Z459:AC459,'control variables'!$O$7:$R$7)/J459+G$65*'key variables'!$B$25/scenario!J$65))</f>
        <v>8.2679369547901981E-16</v>
      </c>
      <c r="R459" s="10">
        <f ca="1">IF(IF($A459&gt;='key variables'!$B$26,M459*SUMPRODUCT(Z459:AC459,'control variables'!$O$5:$R$5)/J459+H$65*'key variables'!$B$25/scenario!J$65,M459*SUMPRODUCT(Z459:AC459,'control variables'!$O$7:$R$7)/J459+H$65*'key variables'!$B$25/scenario!J$65)&lt;'key variables'!$B$28,0,IF($A459&gt;='key variables'!$B$26,M459*SUMPRODUCT(Z459:AC459,'control variables'!$O$5:$R$5)/J459+H$65*'key variables'!$B$25/scenario!J$65,M459*SUMPRODUCT(Z459:AC459,'control variables'!$O$7:$R$7)/J459+H$65*'key variables'!$B$25/scenario!J$65))</f>
        <v>2.4764280246658088E-15</v>
      </c>
      <c r="S459" s="10">
        <f ca="1">IF(IF($A459&gt;='key variables'!$B$26,N459*SUMPRODUCT(Z459:AC459,'control variables'!$O$6:$R$6)/J459+I$65*'key variables'!$B$25/scenario!J$65,N459*SUMPRODUCT(Z459:AC459,'control variables'!$O$7:$R$7)/J459+I$65*'key variables'!$B$25/scenario!J$65)&lt;'key variables'!$B$28,0,IF($A459&gt;='key variables'!$B$26,N459*SUMPRODUCT(Z459:AC459,'control variables'!$O$6:$R$6)/J459+I$65*'key variables'!$B$25/scenario!J$65,N459*SUMPRODUCT(Z459:AC459,'control variables'!$O$7:$R$7)/J459+I$65*'key variables'!$B$25/scenario!J$65))</f>
        <v>1.1131421385963995E-15</v>
      </c>
      <c r="T459" s="10">
        <f t="shared" ca="1" si="352"/>
        <v>5.132656685361052E-15</v>
      </c>
      <c r="U459" s="82">
        <f ca="1">SUMPRODUCT(P429:P458,'control variables'!AD$7:AD$36)</f>
        <v>1.5186733049745451E-15</v>
      </c>
      <c r="V459" s="82">
        <f ca="1">SUMPRODUCT(Q429:Q458,'control variables'!AE$7:AE$36)</f>
        <v>1.7529555893649524E-15</v>
      </c>
      <c r="W459" s="82">
        <f ca="1">SUMPRODUCT(R429:R458,'control variables'!AF$7:AF$36)</f>
        <v>5.2504855458323877E-15</v>
      </c>
      <c r="X459" s="82">
        <f ca="1">SUMPRODUCT(S429:S458,'control variables'!AG$7:AG$36)</f>
        <v>2.3600672625831962E-15</v>
      </c>
      <c r="Y459" s="82">
        <f t="shared" ca="1" si="346"/>
        <v>1.0882181702755083E-14</v>
      </c>
      <c r="Z459" s="10">
        <f ca="1">IF($A459&gt;='key variables'!$B$26,SUMPRODUCT(P429:P458,'control variables'!V$7:V$36)*$E459,SUMPRODUCT(P429:P458,'control variables'!Z$7:Z$36)*$E459)</f>
        <v>3.7057166067660257E-15</v>
      </c>
      <c r="AA459" s="10">
        <f ca="1">IF($A459&gt;='key variables'!$B$26,SUMPRODUCT(Q429:Q458,'control variables'!W$7:W$36)*$E459,SUMPRODUCT(Q429:Q458,'control variables'!AA$7:AA$36)*$E459)</f>
        <v>4.2773890982049699E-15</v>
      </c>
      <c r="AB459" s="10">
        <f ca="1">IF($A459&gt;='key variables'!$B$26,SUMPRODUCT(R429:R458,'control variables'!X$7:X$36)*$E459,SUMPRODUCT(R429:R458,'control variables'!AB$7:AB$36)*$E459)</f>
        <v>1.2811716263822905E-14</v>
      </c>
      <c r="AC459" s="10">
        <f ca="1">IF($A459&gt;='key variables'!$B$26,SUMPRODUCT(S429:S458,'control variables'!Y$7:Y$36)*$E459,SUMPRODUCT(S429:S458,'control variables'!AC$7:AC$36)*$E459)</f>
        <v>5.7588030417022292E-15</v>
      </c>
      <c r="AD459" s="10">
        <f t="shared" ca="1" si="347"/>
        <v>2.655362501049613E-14</v>
      </c>
      <c r="AE459" s="82">
        <f ca="1">SUMPRODUCT(P429:P458,'control variables'!AL$7:AL$36)</f>
        <v>5.0455207298699924E-15</v>
      </c>
      <c r="AF459" s="82">
        <f ca="1">SUMPRODUCT(Q429:Q458,'control variables'!AM$7:AM$36)</f>
        <v>5.8086540292265892E-15</v>
      </c>
      <c r="AG459" s="82">
        <f ca="1">SUMPRODUCT(R429:R458,'control variables'!AN$7:AN$36)</f>
        <v>1.6561999218087994E-14</v>
      </c>
      <c r="AH459" s="82">
        <f ca="1">SUMPRODUCT(S429:S458,'control variables'!AO$7:AO$36)</f>
        <v>7.1711813791079463E-15</v>
      </c>
      <c r="AI459" s="82">
        <f t="shared" ca="1" si="311"/>
        <v>3.4587355356292521E-14</v>
      </c>
      <c r="AJ459" s="10">
        <f ca="1">SUMPRODUCT(P429:P458,'control variables'!AP$7:AP$36)</f>
        <v>4.8210146816804988E-18</v>
      </c>
      <c r="AK459" s="10">
        <f ca="1">SUMPRODUCT(Q429:Q458,'control variables'!AQ$7:AQ$36)</f>
        <v>1.3911854190398074E-17</v>
      </c>
      <c r="AL459" s="10">
        <f ca="1">SUMPRODUCT(R429:R458,'control variables'!AR$7:AR$36)</f>
        <v>5.000285674245152E-16</v>
      </c>
      <c r="AM459" s="10">
        <f ca="1">SUMPRODUCT(S429:S458,'control variables'!AS$7:AS$36)</f>
        <v>3.746006098019154E-16</v>
      </c>
      <c r="AN459" s="10">
        <f t="shared" ca="1" si="332"/>
        <v>8.9336204609850914E-16</v>
      </c>
      <c r="AO459" s="82">
        <f ca="1">SUMPRODUCT(P429:P458,'control variables'!AX$7:AX$36)</f>
        <v>6.5558442467694071E-18</v>
      </c>
      <c r="AP459" s="82">
        <f ca="1">SUMPRODUCT(Q429:Q458,'control variables'!AY$7:AY$36)</f>
        <v>1.5134398922713825E-17</v>
      </c>
      <c r="AQ459" s="82">
        <f ca="1">SUMPRODUCT(R429:R458,'control variables'!AZ$7:AZ$36)</f>
        <v>1.3599250877318133E-16</v>
      </c>
      <c r="AR459" s="82">
        <f ca="1">SUMPRODUCT(S429:S458,'control variables'!BA$7:BA$36)</f>
        <v>1.0187993253528746E-16</v>
      </c>
      <c r="AS459" s="82">
        <f t="shared" ca="1" si="333"/>
        <v>2.5956268447795205E-16</v>
      </c>
      <c r="AT459" s="10">
        <f ca="1">SUMPRODUCT(P429:P458,'control variables'!AT$7:AT$36)</f>
        <v>-5.7857883758815988E-18</v>
      </c>
      <c r="AU459" s="10">
        <f ca="1">SUMPRODUCT(Q429:Q458,'control variables'!AU$7:AU$36)</f>
        <v>6.2763075548283325E-18</v>
      </c>
      <c r="AV459" s="10">
        <f ca="1">SUMPRODUCT(R429:R458,'control variables'!AV$7:AV$36)</f>
        <v>2.7026283291541457E-15</v>
      </c>
      <c r="AW459" s="10">
        <f ca="1">SUMPRODUCT(S429:S458,'control variables'!AW$7:AW$36)</f>
        <v>2.0246967595944578E-15</v>
      </c>
      <c r="AX459" s="10">
        <f t="shared" ca="1" si="312"/>
        <v>4.72781560792755E-15</v>
      </c>
      <c r="AY459" s="82">
        <f ca="1">SUMPRODUCT(P429:P458,'control variables'!BB$7:BB$36)</f>
        <v>2.0970383838379419E-17</v>
      </c>
      <c r="AZ459" s="82">
        <f ca="1">SUMPRODUCT(Q429:Q458,'control variables'!BC$7:BC$36)</f>
        <v>5.3474441391973896E-17</v>
      </c>
      <c r="BA459" s="82">
        <f ca="1">SUMPRODUCT(R429:R458,'control variables'!BD$7:BD$36)</f>
        <v>3.7433752672171169E-16</v>
      </c>
      <c r="BB459" s="82">
        <f ca="1">SUMPRODUCT(S429:S458,'control variables'!BE$7:BE$36)</f>
        <v>5.3196034760355285E-17</v>
      </c>
      <c r="BC459" s="82">
        <f t="shared" ca="1" si="334"/>
        <v>5.0197838671242032E-16</v>
      </c>
      <c r="BD459" s="10">
        <f ca="1">SUMPRODUCT(P429:P458,'control variables'!BF$7:BF$36)</f>
        <v>4.3868216433087968E-18</v>
      </c>
      <c r="BE459" s="10">
        <f ca="1">SUMPRODUCT(Q429:Q458,'control variables'!BG$7:BG$36)</f>
        <v>5.0635666630843911E-18</v>
      </c>
      <c r="BF459" s="10">
        <f ca="1">SUMPRODUCT(R429:R458,'control variables'!BH$7:BH$36)</f>
        <v>1.5166490090324974E-16</v>
      </c>
      <c r="BG459" s="10">
        <f ca="1">SUMPRODUCT(S429:S458,'control variables'!BI$7:BI$36)</f>
        <v>3.4086311102103826E-16</v>
      </c>
      <c r="BH459" s="10">
        <f t="shared" ca="1" si="335"/>
        <v>5.0197840023068119E-16</v>
      </c>
      <c r="BI459" s="82">
        <f t="shared" ca="1" si="313"/>
        <v>5.0607053253324901E-15</v>
      </c>
      <c r="BJ459" s="82">
        <f t="shared" ca="1" si="314"/>
        <v>5.8684047781733914E-15</v>
      </c>
      <c r="BK459" s="82">
        <f t="shared" ca="1" si="315"/>
        <v>1.963896507396385E-14</v>
      </c>
      <c r="BL459" s="82">
        <f t="shared" ca="1" si="316"/>
        <v>9.2490741734627596E-15</v>
      </c>
      <c r="BM459" s="82">
        <f t="shared" ca="1" si="306"/>
        <v>3.9817149350932489E-14</v>
      </c>
      <c r="BN459" s="10">
        <f ca="1">BN458+BI459-INDIRECT(ADDRESS(MAX($D459-'key variables'!$B$9*30,34),scenario!BI$4),TRUE)</f>
        <v>9439390.0751690175</v>
      </c>
      <c r="BO459" s="10">
        <f ca="1">BO458+BJ459-INDIRECT(ADDRESS(MAX($D459-'key variables'!$B$9*30,34),scenario!BJ$4),TRUE)</f>
        <v>10895583.360992203</v>
      </c>
      <c r="BP459" s="10">
        <f ca="1">BP458+BK459-INDIRECT(ADDRESS(MAX($D459-'key variables'!$B$9*30,34),scenario!BK$4),TRUE)</f>
        <v>32531162.537994072</v>
      </c>
      <c r="BQ459" s="10">
        <f ca="1">BQ458+BL459-INDIRECT(ADDRESS(MAX($D459-'key variables'!$B$9*30,34),scenario!BL$4),TRUE)</f>
        <v>14415841.516535141</v>
      </c>
      <c r="BR459" s="10">
        <f t="shared" ca="1" si="336"/>
        <v>67281977.490690395</v>
      </c>
      <c r="BS459" s="82">
        <f t="shared" ca="1" si="317"/>
        <v>-2.3433580337065704E-9</v>
      </c>
      <c r="BT459" s="82">
        <f t="shared" ca="1" si="318"/>
        <v>-3.4285197352802555E-10</v>
      </c>
      <c r="BU459" s="82">
        <f t="shared" ca="1" si="319"/>
        <v>-4.2577180092531321E-9</v>
      </c>
      <c r="BV459" s="82">
        <f t="shared" ca="1" si="320"/>
        <v>-2.9943399676886062E-9</v>
      </c>
      <c r="BW459" s="82">
        <f t="shared" ca="1" si="337"/>
        <v>-9.9382679841763348E-9</v>
      </c>
      <c r="BX459" s="10">
        <f t="shared" ca="1" si="321"/>
        <v>-1.8624834996338267E-12</v>
      </c>
      <c r="BY459" s="10">
        <f t="shared" ca="1" si="322"/>
        <v>2.8905526431677567E-12</v>
      </c>
      <c r="BZ459" s="10">
        <f t="shared" ca="1" si="323"/>
        <v>-3.5032319240124388E-11</v>
      </c>
      <c r="CA459" s="10">
        <f t="shared" ca="1" si="324"/>
        <v>-2.0255248377243218E-11</v>
      </c>
      <c r="CB459" s="10">
        <v>0</v>
      </c>
      <c r="CC459" s="82">
        <f t="shared" ca="1" si="325"/>
        <v>3.9723154442150238E-13</v>
      </c>
      <c r="CD459" s="82">
        <f t="shared" ca="1" si="326"/>
        <v>3.4275348196784678E-13</v>
      </c>
      <c r="CE459" s="82">
        <f t="shared" ca="1" si="327"/>
        <v>1.8917054956599746E-10</v>
      </c>
      <c r="CF459" s="82">
        <f t="shared" ca="1" si="328"/>
        <v>3.7038916186922872E-11</v>
      </c>
      <c r="CG459" s="82">
        <f t="shared" ca="1" si="338"/>
        <v>2.2694945077930969E-10</v>
      </c>
      <c r="CH459" s="13" t="str">
        <f t="shared" ca="1" si="339"/>
        <v/>
      </c>
      <c r="CI459" s="81">
        <f t="shared" ca="1" si="348"/>
        <v>0.1131775965863165</v>
      </c>
      <c r="CJ459" s="81">
        <f t="shared" ca="1" si="349"/>
        <v>0.13063724757458739</v>
      </c>
      <c r="CK459" s="81">
        <f t="shared" ca="1" si="350"/>
        <v>0.39004625943939081</v>
      </c>
      <c r="CL459" s="81">
        <f t="shared" ca="1" si="351"/>
        <v>0.17284488538116416</v>
      </c>
      <c r="CM459" s="89">
        <f t="shared" ca="1" si="340"/>
        <v>0.80670598898145884</v>
      </c>
    </row>
    <row r="460" spans="1:91" x14ac:dyDescent="0.3">
      <c r="A460">
        <v>395</v>
      </c>
      <c r="B460" s="3">
        <f t="shared" si="353"/>
        <v>1.2861111111111112</v>
      </c>
      <c r="C460" s="3">
        <f t="shared" si="341"/>
        <v>13.166666666666666</v>
      </c>
      <c r="D460" s="4">
        <f t="shared" ca="1" si="329"/>
        <v>460</v>
      </c>
      <c r="E460" s="58">
        <f>(0.5*(COS(B460*2*PI())+1)*('key variables'!$B$4-'key variables'!$B$6)+'key variables'!$B$6)/'key variables'!$B$4</f>
        <v>1</v>
      </c>
      <c r="F460" s="10">
        <f t="shared" ca="1" si="342"/>
        <v>11689222.907461114</v>
      </c>
      <c r="G460" s="10">
        <f t="shared" ca="1" si="343"/>
        <v>13492492.798713122</v>
      </c>
      <c r="H460" s="10">
        <f t="shared" ca="1" si="344"/>
        <v>40309474.521088287</v>
      </c>
      <c r="I460" s="10">
        <f t="shared" ca="1" si="345"/>
        <v>17912154.249750931</v>
      </c>
      <c r="J460" s="10">
        <f t="shared" ca="1" si="330"/>
        <v>83403344.477013454</v>
      </c>
      <c r="K460" s="82">
        <f t="shared" ca="1" si="307"/>
        <v>2249832.832292099</v>
      </c>
      <c r="L460" s="82">
        <f t="shared" ca="1" si="308"/>
        <v>2596909.4377209195</v>
      </c>
      <c r="M460" s="82">
        <f t="shared" ca="1" si="309"/>
        <v>7778311.98309422</v>
      </c>
      <c r="N460" s="82">
        <f t="shared" ca="1" si="310"/>
        <v>3496312.733215793</v>
      </c>
      <c r="O460" s="82">
        <f t="shared" ca="1" si="331"/>
        <v>16121366.986323033</v>
      </c>
      <c r="P460" s="10">
        <f ca="1">IF(IF($A460&gt;='key variables'!$B$26,K460*SUMPRODUCT(Z460:AC460,'control variables'!$O$3:$R$3)/J460+F$65*'key variables'!$B$25/scenario!J$65,K460*SUMPRODUCT(Z460:AC460,'control variables'!$O$7:$R$7)/J460+F$65*'key variables'!$B$25/scenario!J$65)&lt;'key variables'!$B$28,0,IF($A460&gt;='key variables'!$B$26,K460*SUMPRODUCT(Z460:AC460,'control variables'!$O$3:$R$3)/J460+F$65*'key variables'!$B$25/scenario!J$65,K460*SUMPRODUCT(Z460:AC460,'control variables'!$O$7:$R$7)/J460+F$65*'key variables'!$B$25/scenario!J$65))</f>
        <v>6.1633360869222377E-16</v>
      </c>
      <c r="Q460" s="10">
        <f ca="1">IF(IF($A460&gt;='key variables'!$B$26,L460*SUMPRODUCT(Z460:AC460,'control variables'!$O$4:$R$4)/J460+G$65*'key variables'!$B$25/scenario!J$65,L460*SUMPRODUCT(Z460:AC460,'control variables'!$O$7:$R$7)/J460+G$65*'key variables'!$B$25/scenario!J$65)&lt;'key variables'!$B$28,0,IF($A460&gt;='key variables'!$B$26,L460*SUMPRODUCT(Z460:AC460,'control variables'!$O$4:$R$4)/J460+G$65*'key variables'!$B$25/scenario!J$65,L460*SUMPRODUCT(Z460:AC460,'control variables'!$O$7:$R$7)/J460+G$65*'key variables'!$B$25/scenario!J$65))</f>
        <v>7.114139958419918E-16</v>
      </c>
      <c r="R460" s="10">
        <f ca="1">IF(IF($A460&gt;='key variables'!$B$26,M460*SUMPRODUCT(Z460:AC460,'control variables'!$O$5:$R$5)/J460+H$65*'key variables'!$B$25/scenario!J$65,M460*SUMPRODUCT(Z460:AC460,'control variables'!$O$7:$R$7)/J460+H$65*'key variables'!$B$25/scenario!J$65)&lt;'key variables'!$B$28,0,IF($A460&gt;='key variables'!$B$26,M460*SUMPRODUCT(Z460:AC460,'control variables'!$O$5:$R$5)/J460+H$65*'key variables'!$B$25/scenario!J$65,M460*SUMPRODUCT(Z460:AC460,'control variables'!$O$7:$R$7)/J460+H$65*'key variables'!$B$25/scenario!J$65))</f>
        <v>2.1308405785821563E-15</v>
      </c>
      <c r="S460" s="10">
        <f ca="1">IF(IF($A460&gt;='key variables'!$B$26,N460*SUMPRODUCT(Z460:AC460,'control variables'!$O$6:$R$6)/J460+I$65*'key variables'!$B$25/scenario!J$65,N460*SUMPRODUCT(Z460:AC460,'control variables'!$O$7:$R$7)/J460+I$65*'key variables'!$B$25/scenario!J$65)&lt;'key variables'!$B$28,0,IF($A460&gt;='key variables'!$B$26,N460*SUMPRODUCT(Z460:AC460,'control variables'!$O$6:$R$6)/J460+I$65*'key variables'!$B$25/scenario!J$65,N460*SUMPRODUCT(Z460:AC460,'control variables'!$O$7:$R$7)/J460+I$65*'key variables'!$B$25/scenario!J$65))</f>
        <v>9.5780229226368083E-16</v>
      </c>
      <c r="T460" s="10">
        <f t="shared" ca="1" si="352"/>
        <v>4.4163904753800526E-15</v>
      </c>
      <c r="U460" s="82">
        <f ca="1">SUMPRODUCT(P430:P459,'control variables'!AD$7:AD$36)</f>
        <v>1.3067412707405205E-15</v>
      </c>
      <c r="V460" s="82">
        <f ca="1">SUMPRODUCT(Q430:Q459,'control variables'!AE$7:AE$36)</f>
        <v>1.5083292811529667E-15</v>
      </c>
      <c r="W460" s="82">
        <f ca="1">SUMPRODUCT(R430:R459,'control variables'!AF$7:AF$36)</f>
        <v>4.517776227245101E-15</v>
      </c>
      <c r="X460" s="82">
        <f ca="1">SUMPRODUCT(S430:S459,'control variables'!AG$7:AG$36)</f>
        <v>2.0307180508402753E-15</v>
      </c>
      <c r="Y460" s="82">
        <f t="shared" ca="1" si="346"/>
        <v>9.3635648299788626E-15</v>
      </c>
      <c r="Z460" s="10">
        <f ca="1">IF($A460&gt;='key variables'!$B$26,SUMPRODUCT(P430:P459,'control variables'!V$7:V$36)*$E460,SUMPRODUCT(P430:P459,'control variables'!Z$7:Z$36)*$E460)</f>
        <v>3.1885809883323461E-15</v>
      </c>
      <c r="AA460" s="10">
        <f ca="1">IF($A460&gt;='key variables'!$B$26,SUMPRODUCT(Q430:Q459,'control variables'!W$7:W$36)*$E460,SUMPRODUCT(Q430:Q459,'control variables'!AA$7:AA$36)*$E460)</f>
        <v>3.6804761414659198E-15</v>
      </c>
      <c r="AB460" s="10">
        <f ca="1">IF($A460&gt;='key variables'!$B$26,SUMPRODUCT(R430:R459,'control variables'!X$7:X$36)*$E460,SUMPRODUCT(R430:R459,'control variables'!AB$7:AB$36)*$E460)</f>
        <v>1.1023831350769376E-14</v>
      </c>
      <c r="AC460" s="10">
        <f ca="1">IF($A460&gt;='key variables'!$B$26,SUMPRODUCT(S430:S459,'control variables'!Y$7:Y$36)*$E460,SUMPRODUCT(S430:S459,'control variables'!AC$7:AC$36)*$E460)</f>
        <v>4.9551576234392792E-15</v>
      </c>
      <c r="AD460" s="10">
        <f t="shared" ca="1" si="347"/>
        <v>2.2848046104006921E-14</v>
      </c>
      <c r="AE460" s="82">
        <f ca="1">SUMPRODUCT(P430:P459,'control variables'!AL$7:AL$36)</f>
        <v>4.3414144098677377E-15</v>
      </c>
      <c r="AF460" s="82">
        <f ca="1">SUMPRODUCT(Q430:Q459,'control variables'!AM$7:AM$36)</f>
        <v>4.9980518671004239E-15</v>
      </c>
      <c r="AG460" s="82">
        <f ca="1">SUMPRODUCT(R430:R459,'control variables'!AN$7:AN$36)</f>
        <v>1.4250759418340181E-14</v>
      </c>
      <c r="AH460" s="82">
        <f ca="1">SUMPRODUCT(S430:S459,'control variables'!AO$7:AO$36)</f>
        <v>6.1704374715425329E-15</v>
      </c>
      <c r="AI460" s="82">
        <f t="shared" ca="1" si="311"/>
        <v>2.9760663166850876E-14</v>
      </c>
      <c r="AJ460" s="10">
        <f ca="1">SUMPRODUCT(P430:P459,'control variables'!AP$7:AP$36)</f>
        <v>4.1482383543335364E-18</v>
      </c>
      <c r="AK460" s="10">
        <f ca="1">SUMPRODUCT(Q430:Q459,'control variables'!AQ$7:AQ$36)</f>
        <v>1.1970444178856704E-17</v>
      </c>
      <c r="AL460" s="10">
        <f ca="1">SUMPRODUCT(R430:R459,'control variables'!AR$7:AR$36)</f>
        <v>4.3024919412396261E-16</v>
      </c>
      <c r="AM460" s="10">
        <f ca="1">SUMPRODUCT(S430:S459,'control variables'!AS$7:AS$36)</f>
        <v>3.2232480499216612E-16</v>
      </c>
      <c r="AN460" s="10">
        <f t="shared" ca="1" si="332"/>
        <v>7.6869268164931901E-16</v>
      </c>
      <c r="AO460" s="82">
        <f ca="1">SUMPRODUCT(P430:P459,'control variables'!AX$7:AX$36)</f>
        <v>5.640971111916644E-18</v>
      </c>
      <c r="AP460" s="82">
        <f ca="1">SUMPRODUCT(Q430:Q459,'control variables'!AY$7:AY$36)</f>
        <v>1.3022381848275463E-17</v>
      </c>
      <c r="AQ460" s="82">
        <f ca="1">SUMPRODUCT(R430:R459,'control variables'!AZ$7:AZ$36)</f>
        <v>1.1701464899880947E-16</v>
      </c>
      <c r="AR460" s="82">
        <f ca="1">SUMPRODUCT(S430:S459,'control variables'!BA$7:BA$36)</f>
        <v>8.7662509157195906E-17</v>
      </c>
      <c r="AS460" s="82">
        <f t="shared" ca="1" si="333"/>
        <v>2.2334051111619751E-16</v>
      </c>
      <c r="AT460" s="10">
        <f ca="1">SUMPRODUCT(P430:P459,'control variables'!AT$7:AT$36)</f>
        <v>-4.9783771333637662E-18</v>
      </c>
      <c r="AU460" s="10">
        <f ca="1">SUMPRODUCT(Q430:Q459,'control variables'!AU$7:AU$36)</f>
        <v>5.4004439815264748E-18</v>
      </c>
      <c r="AV460" s="10">
        <f ca="1">SUMPRODUCT(R430:R459,'control variables'!AV$7:AV$36)</f>
        <v>2.3254744556383785E-15</v>
      </c>
      <c r="AW460" s="10">
        <f ca="1">SUMPRODUCT(S430:S459,'control variables'!AW$7:AW$36)</f>
        <v>1.7421487609153843E-15</v>
      </c>
      <c r="AX460" s="10">
        <f t="shared" ca="1" si="312"/>
        <v>4.0680452834019252E-15</v>
      </c>
      <c r="AY460" s="82">
        <f ca="1">SUMPRODUCT(P430:P459,'control variables'!BB$7:BB$36)</f>
        <v>1.8043950555474931E-17</v>
      </c>
      <c r="AZ460" s="82">
        <f ca="1">SUMPRODUCT(Q430:Q459,'control variables'!BC$7:BC$36)</f>
        <v>4.6012041739193333E-17</v>
      </c>
      <c r="BA460" s="82">
        <f ca="1">SUMPRODUCT(R430:R459,'control variables'!BD$7:BD$36)</f>
        <v>3.2209843535927041E-16</v>
      </c>
      <c r="BB460" s="82">
        <f ca="1">SUMPRODUCT(S430:S459,'control variables'!BE$7:BE$36)</f>
        <v>4.5772486968333651E-17</v>
      </c>
      <c r="BC460" s="82">
        <f t="shared" ca="1" si="334"/>
        <v>4.3192691462227231E-16</v>
      </c>
      <c r="BD460" s="10">
        <f ca="1">SUMPRODUCT(P430:P459,'control variables'!BF$7:BF$36)</f>
        <v>3.7746372902666105E-18</v>
      </c>
      <c r="BE460" s="10">
        <f ca="1">SUMPRODUCT(Q430:Q459,'control variables'!BG$7:BG$36)</f>
        <v>4.3569420191455461E-18</v>
      </c>
      <c r="BF460" s="10">
        <f ca="1">SUMPRODUCT(R430:R459,'control variables'!BH$7:BH$36)</f>
        <v>1.3049994668627532E-16</v>
      </c>
      <c r="BG460" s="10">
        <f ca="1">SUMPRODUCT(S430:S459,'control variables'!BI$7:BI$36)</f>
        <v>2.93295400258362E-16</v>
      </c>
      <c r="BH460" s="10">
        <f t="shared" ca="1" si="335"/>
        <v>4.3192692625404948E-16</v>
      </c>
      <c r="BI460" s="82">
        <f t="shared" ca="1" si="313"/>
        <v>4.3544799832898487E-15</v>
      </c>
      <c r="BJ460" s="82">
        <f t="shared" ca="1" si="314"/>
        <v>5.0494643528211439E-15</v>
      </c>
      <c r="BK460" s="82">
        <f t="shared" ca="1" si="315"/>
        <v>1.6898332309337828E-14</v>
      </c>
      <c r="BL460" s="82">
        <f t="shared" ca="1" si="316"/>
        <v>7.9583587194262509E-15</v>
      </c>
      <c r="BM460" s="82">
        <f t="shared" ca="1" si="306"/>
        <v>3.4260635364875069E-14</v>
      </c>
      <c r="BN460" s="10">
        <f ca="1">BN459+BI460-INDIRECT(ADDRESS(MAX($D460-'key variables'!$B$9*30,34),scenario!BI$4),TRUE)</f>
        <v>9439390.0751690175</v>
      </c>
      <c r="BO460" s="10">
        <f ca="1">BO459+BJ460-INDIRECT(ADDRESS(MAX($D460-'key variables'!$B$9*30,34),scenario!BJ$4),TRUE)</f>
        <v>10895583.360992203</v>
      </c>
      <c r="BP460" s="10">
        <f ca="1">BP459+BK460-INDIRECT(ADDRESS(MAX($D460-'key variables'!$B$9*30,34),scenario!BK$4),TRUE)</f>
        <v>32531162.537994072</v>
      </c>
      <c r="BQ460" s="10">
        <f ca="1">BQ459+BL460-INDIRECT(ADDRESS(MAX($D460-'key variables'!$B$9*30,34),scenario!BL$4),TRUE)</f>
        <v>14415841.516535141</v>
      </c>
      <c r="BR460" s="10">
        <f t="shared" ca="1" si="336"/>
        <v>67281977.490690395</v>
      </c>
      <c r="BS460" s="82">
        <f t="shared" ca="1" si="317"/>
        <v>-2.3433617756275826E-9</v>
      </c>
      <c r="BT460" s="82">
        <f t="shared" ca="1" si="318"/>
        <v>-3.4285631593532457E-10</v>
      </c>
      <c r="BU460" s="82">
        <f t="shared" ca="1" si="319"/>
        <v>-4.2577329072448093E-9</v>
      </c>
      <c r="BV460" s="82">
        <f t="shared" ca="1" si="320"/>
        <v>-2.9943472615404335E-9</v>
      </c>
      <c r="BW460" s="82">
        <f t="shared" ca="1" si="337"/>
        <v>-9.9382982603481512E-9</v>
      </c>
      <c r="BX460" s="10">
        <f t="shared" ca="1" si="321"/>
        <v>-1.8624996772505605E-12</v>
      </c>
      <c r="BY460" s="10">
        <f t="shared" ca="1" si="322"/>
        <v>2.8905152965658468E-12</v>
      </c>
      <c r="BZ460" s="10">
        <f t="shared" ca="1" si="323"/>
        <v>-3.5032654823857435E-11</v>
      </c>
      <c r="CA460" s="10">
        <f t="shared" ca="1" si="324"/>
        <v>-2.0255499782621291E-11</v>
      </c>
      <c r="CB460" s="10">
        <v>0</v>
      </c>
      <c r="CC460" s="82">
        <f t="shared" ca="1" si="325"/>
        <v>3.9723503006587817E-13</v>
      </c>
      <c r="CD460" s="82">
        <f t="shared" ca="1" si="326"/>
        <v>3.427470295861959E-13</v>
      </c>
      <c r="CE460" s="82">
        <f t="shared" ca="1" si="327"/>
        <v>1.8916853732608696E-10</v>
      </c>
      <c r="CF460" s="82">
        <f t="shared" ca="1" si="328"/>
        <v>3.7037408700457789E-11</v>
      </c>
      <c r="CG460" s="82">
        <f t="shared" ca="1" si="338"/>
        <v>2.2694592808619682E-10</v>
      </c>
      <c r="CH460" s="13" t="str">
        <f t="shared" ca="1" si="339"/>
        <v/>
      </c>
      <c r="CI460" s="81">
        <f t="shared" ca="1" si="348"/>
        <v>0.1131775965863165</v>
      </c>
      <c r="CJ460" s="81">
        <f t="shared" ca="1" si="349"/>
        <v>0.13063724757458739</v>
      </c>
      <c r="CK460" s="81">
        <f t="shared" ca="1" si="350"/>
        <v>0.39004625943939081</v>
      </c>
      <c r="CL460" s="81">
        <f t="shared" ca="1" si="351"/>
        <v>0.17284488538116416</v>
      </c>
      <c r="CM460" s="89">
        <f t="shared" ca="1" si="340"/>
        <v>0.80670598898145884</v>
      </c>
    </row>
    <row r="461" spans="1:91" x14ac:dyDescent="0.3">
      <c r="A461">
        <v>396</v>
      </c>
      <c r="B461" s="3">
        <f t="shared" si="353"/>
        <v>1.288888888888889</v>
      </c>
      <c r="C461" s="3">
        <f t="shared" si="341"/>
        <v>13.2</v>
      </c>
      <c r="D461" s="4">
        <f t="shared" ca="1" si="329"/>
        <v>461</v>
      </c>
      <c r="E461" s="58">
        <f>(0.5*(COS(B461*2*PI())+1)*('key variables'!$B$4-'key variables'!$B$6)+'key variables'!$B$6)/'key variables'!$B$4</f>
        <v>1</v>
      </c>
      <c r="F461" s="10">
        <f t="shared" ca="1" si="342"/>
        <v>11689222.907461114</v>
      </c>
      <c r="G461" s="10">
        <f t="shared" ca="1" si="343"/>
        <v>13492492.798713122</v>
      </c>
      <c r="H461" s="10">
        <f t="shared" ca="1" si="344"/>
        <v>40309474.521088287</v>
      </c>
      <c r="I461" s="10">
        <f t="shared" ca="1" si="345"/>
        <v>17912154.249750931</v>
      </c>
      <c r="J461" s="10">
        <f t="shared" ca="1" si="330"/>
        <v>83403344.477013454</v>
      </c>
      <c r="K461" s="82">
        <f t="shared" ca="1" si="307"/>
        <v>2249832.832292099</v>
      </c>
      <c r="L461" s="82">
        <f t="shared" ca="1" si="308"/>
        <v>2596909.4377209195</v>
      </c>
      <c r="M461" s="82">
        <f t="shared" ca="1" si="309"/>
        <v>7778311.98309422</v>
      </c>
      <c r="N461" s="82">
        <f t="shared" ca="1" si="310"/>
        <v>3496312.733215793</v>
      </c>
      <c r="O461" s="82">
        <f t="shared" ca="1" si="331"/>
        <v>16121366.986323033</v>
      </c>
      <c r="P461" s="10">
        <f ca="1">IF(IF($A461&gt;='key variables'!$B$26,K461*SUMPRODUCT(Z461:AC461,'control variables'!$O$3:$R$3)/J461+F$65*'key variables'!$B$25/scenario!J$65,K461*SUMPRODUCT(Z461:AC461,'control variables'!$O$7:$R$7)/J461+F$65*'key variables'!$B$25/scenario!J$65)&lt;'key variables'!$B$28,0,IF($A461&gt;='key variables'!$B$26,K461*SUMPRODUCT(Z461:AC461,'control variables'!$O$3:$R$3)/J461+F$65*'key variables'!$B$25/scenario!J$65,K461*SUMPRODUCT(Z461:AC461,'control variables'!$O$7:$R$7)/J461+F$65*'key variables'!$B$25/scenario!J$65))</f>
        <v>5.3032377693375369E-16</v>
      </c>
      <c r="Q461" s="10">
        <f ca="1">IF(IF($A461&gt;='key variables'!$B$26,L461*SUMPRODUCT(Z461:AC461,'control variables'!$O$4:$R$4)/J461+G$65*'key variables'!$B$25/scenario!J$65,L461*SUMPRODUCT(Z461:AC461,'control variables'!$O$7:$R$7)/J461+G$65*'key variables'!$B$25/scenario!J$65)&lt;'key variables'!$B$28,0,IF($A461&gt;='key variables'!$B$26,L461*SUMPRODUCT(Z461:AC461,'control variables'!$O$4:$R$4)/J461+G$65*'key variables'!$B$25/scenario!J$65,L461*SUMPRODUCT(Z461:AC461,'control variables'!$O$7:$R$7)/J461+G$65*'key variables'!$B$25/scenario!J$65))</f>
        <v>6.1213562252267119E-16</v>
      </c>
      <c r="R461" s="10">
        <f ca="1">IF(IF($A461&gt;='key variables'!$B$26,M461*SUMPRODUCT(Z461:AC461,'control variables'!$O$5:$R$5)/J461+H$65*'key variables'!$B$25/scenario!J$65,M461*SUMPRODUCT(Z461:AC461,'control variables'!$O$7:$R$7)/J461+H$65*'key variables'!$B$25/scenario!J$65)&lt;'key variables'!$B$28,0,IF($A461&gt;='key variables'!$B$26,M461*SUMPRODUCT(Z461:AC461,'control variables'!$O$5:$R$5)/J461+H$65*'key variables'!$B$25/scenario!J$65,M461*SUMPRODUCT(Z461:AC461,'control variables'!$O$7:$R$7)/J461+H$65*'key variables'!$B$25/scenario!J$65))</f>
        <v>1.8334801278729162E-15</v>
      </c>
      <c r="S461" s="10">
        <f ca="1">IF(IF($A461&gt;='key variables'!$B$26,N461*SUMPRODUCT(Z461:AC461,'control variables'!$O$6:$R$6)/J461+I$65*'key variables'!$B$25/scenario!J$65,N461*SUMPRODUCT(Z461:AC461,'control variables'!$O$7:$R$7)/J461+I$65*'key variables'!$B$25/scenario!J$65)&lt;'key variables'!$B$28,0,IF($A461&gt;='key variables'!$B$26,N461*SUMPRODUCT(Z461:AC461,'control variables'!$O$6:$R$6)/J461+I$65*'key variables'!$B$25/scenario!J$65,N461*SUMPRODUCT(Z461:AC461,'control variables'!$O$7:$R$7)/J461+I$65*'key variables'!$B$25/scenario!J$65))</f>
        <v>8.2414024162478059E-16</v>
      </c>
      <c r="T461" s="10">
        <f t="shared" ca="1" si="352"/>
        <v>3.800079768954122E-15</v>
      </c>
      <c r="U461" s="82">
        <f ca="1">SUMPRODUCT(P431:P460,'control variables'!AD$7:AD$36)</f>
        <v>1.1243845157897017E-15</v>
      </c>
      <c r="V461" s="82">
        <f ca="1">SUMPRODUCT(Q431:Q460,'control variables'!AE$7:AE$36)</f>
        <v>1.2978407634431945E-15</v>
      </c>
      <c r="W461" s="82">
        <f ca="1">SUMPRODUCT(R431:R460,'control variables'!AF$7:AF$36)</f>
        <v>3.8873170607358029E-15</v>
      </c>
      <c r="X461" s="82">
        <f ca="1">SUMPRODUCT(S431:S460,'control variables'!AG$7:AG$36)</f>
        <v>1.7473297763110493E-15</v>
      </c>
      <c r="Y461" s="82">
        <f t="shared" ca="1" si="346"/>
        <v>8.0568721162797485E-15</v>
      </c>
      <c r="Z461" s="10">
        <f ca="1">IF($A461&gt;='key variables'!$B$26,SUMPRODUCT(P431:P460,'control variables'!V$7:V$36)*$E461,SUMPRODUCT(P431:P460,'control variables'!Z$7:Z$36)*$E461)</f>
        <v>2.7436120453979488E-15</v>
      </c>
      <c r="AA461" s="10">
        <f ca="1">IF($A461&gt;='key variables'!$B$26,SUMPRODUCT(Q431:Q460,'control variables'!W$7:W$36)*$E461,SUMPRODUCT(Q431:Q460,'control variables'!AA$7:AA$36)*$E461)</f>
        <v>3.1668628494855623E-15</v>
      </c>
      <c r="AB461" s="10">
        <f ca="1">IF($A461&gt;='key variables'!$B$26,SUMPRODUCT(R431:R460,'control variables'!X$7:X$36)*$E461,SUMPRODUCT(R431:R460,'control variables'!AB$7:AB$36)*$E461)</f>
        <v>9.4854471600625204E-15</v>
      </c>
      <c r="AC461" s="10">
        <f ca="1">IF($A461&gt;='key variables'!$B$26,SUMPRODUCT(S431:S460,'control variables'!Y$7:Y$36)*$E461,SUMPRODUCT(S431:S460,'control variables'!AC$7:AC$36)*$E461)</f>
        <v>4.2636615448252398E-15</v>
      </c>
      <c r="AD461" s="10">
        <f t="shared" ca="1" si="347"/>
        <v>1.9659583599771272E-14</v>
      </c>
      <c r="AE461" s="82">
        <f ca="1">SUMPRODUCT(P431:P460,'control variables'!AL$7:AL$36)</f>
        <v>3.7355666713696936E-15</v>
      </c>
      <c r="AF461" s="82">
        <f ca="1">SUMPRODUCT(Q431:Q460,'control variables'!AM$7:AM$36)</f>
        <v>4.3005698636095455E-15</v>
      </c>
      <c r="AG461" s="82">
        <f ca="1">SUMPRODUCT(R431:R460,'control variables'!AN$7:AN$36)</f>
        <v>1.2262054920134001E-14</v>
      </c>
      <c r="AH461" s="82">
        <f ca="1">SUMPRODUCT(S431:S460,'control variables'!AO$7:AO$36)</f>
        <v>5.3093481502419386E-15</v>
      </c>
      <c r="AI461" s="82">
        <f t="shared" ca="1" si="311"/>
        <v>2.5607539605355178E-14</v>
      </c>
      <c r="AJ461" s="10">
        <f ca="1">SUMPRODUCT(P431:P460,'control variables'!AP$7:AP$36)</f>
        <v>3.5693484837854758E-18</v>
      </c>
      <c r="AK461" s="10">
        <f ca="1">SUMPRODUCT(Q431:Q460,'control variables'!AQ$7:AQ$36)</f>
        <v>1.0299959435890562E-17</v>
      </c>
      <c r="AL461" s="10">
        <f ca="1">SUMPRODUCT(R431:R460,'control variables'!AR$7:AR$36)</f>
        <v>3.702075863340834E-16</v>
      </c>
      <c r="AM461" s="10">
        <f ca="1">SUMPRODUCT(S431:S460,'control variables'!AS$7:AS$36)</f>
        <v>2.77344129173136E-16</v>
      </c>
      <c r="AN461" s="10">
        <f t="shared" ca="1" si="332"/>
        <v>6.6142102342689541E-16</v>
      </c>
      <c r="AO461" s="82">
        <f ca="1">SUMPRODUCT(P431:P460,'control variables'!AX$7:AX$36)</f>
        <v>4.8537692305851612E-18</v>
      </c>
      <c r="AP461" s="82">
        <f ca="1">SUMPRODUCT(Q431:Q460,'control variables'!AY$7:AY$36)</f>
        <v>1.1205098389985192E-17</v>
      </c>
      <c r="AQ461" s="82">
        <f ca="1">SUMPRODUCT(R431:R460,'control variables'!AZ$7:AZ$36)</f>
        <v>1.0068516423321418E-16</v>
      </c>
      <c r="AR461" s="82">
        <f ca="1">SUMPRODUCT(S431:S460,'control variables'!BA$7:BA$36)</f>
        <v>7.5429138207112095E-17</v>
      </c>
      <c r="AS461" s="82">
        <f t="shared" ca="1" si="333"/>
        <v>1.9217317006089663E-16</v>
      </c>
      <c r="AT461" s="10">
        <f ca="1">SUMPRODUCT(P431:P460,'control variables'!AT$7:AT$36)</f>
        <v>-4.2836407541820558E-18</v>
      </c>
      <c r="AU461" s="10">
        <f ca="1">SUMPRODUCT(Q431:Q460,'control variables'!AU$7:AU$36)</f>
        <v>4.6468078472619122E-18</v>
      </c>
      <c r="AV461" s="10">
        <f ca="1">SUMPRODUCT(R431:R460,'control variables'!AV$7:AV$36)</f>
        <v>2.0009526968582938E-15</v>
      </c>
      <c r="AW461" s="10">
        <f ca="1">SUMPRODUCT(S431:S460,'control variables'!AW$7:AW$36)</f>
        <v>1.4990305539714148E-15</v>
      </c>
      <c r="AX461" s="10">
        <f t="shared" ca="1" si="312"/>
        <v>3.5003464179227888E-15</v>
      </c>
      <c r="AY461" s="82">
        <f ca="1">SUMPRODUCT(P431:P460,'control variables'!BB$7:BB$36)</f>
        <v>1.5525903300470298E-17</v>
      </c>
      <c r="AZ461" s="82">
        <f ca="1">SUMPRODUCT(Q431:Q460,'control variables'!BC$7:BC$36)</f>
        <v>3.9591025729294117E-17</v>
      </c>
      <c r="BA461" s="82">
        <f ca="1">SUMPRODUCT(R431:R460,'control variables'!BD$7:BD$36)</f>
        <v>2.7714934959758252E-16</v>
      </c>
      <c r="BB461" s="82">
        <f ca="1">SUMPRODUCT(S431:S460,'control variables'!BE$7:BE$36)</f>
        <v>3.9384901011976867E-17</v>
      </c>
      <c r="BC461" s="82">
        <f t="shared" ca="1" si="334"/>
        <v>3.7165117963932379E-16</v>
      </c>
      <c r="BD461" s="10">
        <f ca="1">SUMPRODUCT(P431:P460,'control variables'!BF$7:BF$36)</f>
        <v>3.2478837371479441E-18</v>
      </c>
      <c r="BE461" s="10">
        <f ca="1">SUMPRODUCT(Q431:Q460,'control variables'!BG$7:BG$36)</f>
        <v>3.748927390763905E-18</v>
      </c>
      <c r="BF461" s="10">
        <f ca="1">SUMPRODUCT(R431:R460,'control variables'!BH$7:BH$36)</f>
        <v>1.1228857819901683E-16</v>
      </c>
      <c r="BG461" s="10">
        <f ca="1">SUMPRODUCT(S431:S460,'control variables'!BI$7:BI$36)</f>
        <v>2.5236580032094881E-16</v>
      </c>
      <c r="BH461" s="10">
        <f t="shared" ca="1" si="335"/>
        <v>3.7165118964787746E-16</v>
      </c>
      <c r="BI461" s="82">
        <f t="shared" ca="1" si="313"/>
        <v>3.7468089339159821E-15</v>
      </c>
      <c r="BJ461" s="82">
        <f t="shared" ca="1" si="314"/>
        <v>4.3448076971861017E-15</v>
      </c>
      <c r="BK461" s="82">
        <f t="shared" ca="1" si="315"/>
        <v>1.4540156966589879E-14</v>
      </c>
      <c r="BL461" s="82">
        <f t="shared" ca="1" si="316"/>
        <v>6.8477636052253302E-15</v>
      </c>
      <c r="BM461" s="82">
        <f t="shared" ca="1" si="306"/>
        <v>2.9479537202917295E-14</v>
      </c>
      <c r="BN461" s="10">
        <f ca="1">BN460+BI461-INDIRECT(ADDRESS(MAX($D461-'key variables'!$B$9*30,34),scenario!BI$4),TRUE)</f>
        <v>9439390.0751690175</v>
      </c>
      <c r="BO461" s="10">
        <f ca="1">BO460+BJ461-INDIRECT(ADDRESS(MAX($D461-'key variables'!$B$9*30,34),scenario!BJ$4),TRUE)</f>
        <v>10895583.360992203</v>
      </c>
      <c r="BP461" s="10">
        <f ca="1">BP460+BK461-INDIRECT(ADDRESS(MAX($D461-'key variables'!$B$9*30,34),scenario!BK$4),TRUE)</f>
        <v>32531162.537994072</v>
      </c>
      <c r="BQ461" s="10">
        <f ca="1">BQ460+BL461-INDIRECT(ADDRESS(MAX($D461-'key variables'!$B$9*30,34),scenario!BL$4),TRUE)</f>
        <v>14415841.516535141</v>
      </c>
      <c r="BR461" s="10">
        <f t="shared" ca="1" si="336"/>
        <v>67281977.490690395</v>
      </c>
      <c r="BS461" s="82">
        <f t="shared" ca="1" si="317"/>
        <v>-2.3433649953606235E-9</v>
      </c>
      <c r="BT461" s="82">
        <f t="shared" ca="1" si="318"/>
        <v>-3.4286005235632661E-10</v>
      </c>
      <c r="BU461" s="82">
        <f t="shared" ca="1" si="319"/>
        <v>-4.257745726210226E-9</v>
      </c>
      <c r="BV461" s="82">
        <f t="shared" ca="1" si="320"/>
        <v>-2.9943535375295976E-9</v>
      </c>
      <c r="BW461" s="82">
        <f t="shared" ca="1" si="337"/>
        <v>-9.9383243114567743E-9</v>
      </c>
      <c r="BX461" s="10">
        <f t="shared" ca="1" si="321"/>
        <v>-1.8625135972683673E-12</v>
      </c>
      <c r="BY461" s="10">
        <f t="shared" ca="1" si="322"/>
        <v>2.8904831617111167E-12</v>
      </c>
      <c r="BZ461" s="10">
        <f t="shared" ca="1" si="323"/>
        <v>-3.5032943576620994E-11</v>
      </c>
      <c r="CA461" s="10">
        <f t="shared" ca="1" si="324"/>
        <v>-2.0255716104184418E-11</v>
      </c>
      <c r="CB461" s="10">
        <v>0</v>
      </c>
      <c r="CC461" s="82">
        <f t="shared" ca="1" si="325"/>
        <v>3.9723802928588554E-13</v>
      </c>
      <c r="CD461" s="82">
        <f t="shared" ca="1" si="326"/>
        <v>3.427414776393945E-13</v>
      </c>
      <c r="CE461" s="82">
        <f t="shared" ca="1" si="327"/>
        <v>1.8916680589581222E-10</v>
      </c>
      <c r="CF461" s="82">
        <f t="shared" ca="1" si="328"/>
        <v>3.703611158489479E-11</v>
      </c>
      <c r="CG461" s="82">
        <f t="shared" ca="1" si="338"/>
        <v>2.2694289698763231E-10</v>
      </c>
      <c r="CH461" s="13" t="str">
        <f t="shared" ca="1" si="339"/>
        <v/>
      </c>
      <c r="CI461" s="81">
        <f t="shared" ca="1" si="348"/>
        <v>0.1131775965863165</v>
      </c>
      <c r="CJ461" s="81">
        <f t="shared" ca="1" si="349"/>
        <v>0.13063724757458739</v>
      </c>
      <c r="CK461" s="81">
        <f t="shared" ca="1" si="350"/>
        <v>0.39004625943939081</v>
      </c>
      <c r="CL461" s="81">
        <f t="shared" ca="1" si="351"/>
        <v>0.17284488538116416</v>
      </c>
      <c r="CM461" s="89">
        <f t="shared" ca="1" si="340"/>
        <v>0.80670598898145884</v>
      </c>
    </row>
    <row r="462" spans="1:91" x14ac:dyDescent="0.3">
      <c r="A462">
        <v>397</v>
      </c>
      <c r="B462" s="3">
        <f t="shared" si="353"/>
        <v>1.2916666666666667</v>
      </c>
      <c r="C462" s="3">
        <f t="shared" si="341"/>
        <v>13.233333333333333</v>
      </c>
      <c r="D462" s="4">
        <f t="shared" ca="1" si="329"/>
        <v>462</v>
      </c>
      <c r="E462" s="58">
        <f>(0.5*(COS(B462*2*PI())+1)*('key variables'!$B$4-'key variables'!$B$6)+'key variables'!$B$6)/'key variables'!$B$4</f>
        <v>1</v>
      </c>
      <c r="F462" s="10">
        <f t="shared" ca="1" si="342"/>
        <v>11689222.907461114</v>
      </c>
      <c r="G462" s="10">
        <f t="shared" ca="1" si="343"/>
        <v>13492492.798713122</v>
      </c>
      <c r="H462" s="10">
        <f t="shared" ca="1" si="344"/>
        <v>40309474.521088287</v>
      </c>
      <c r="I462" s="10">
        <f t="shared" ca="1" si="345"/>
        <v>17912154.249750931</v>
      </c>
      <c r="J462" s="10">
        <f t="shared" ca="1" si="330"/>
        <v>83403344.477013454</v>
      </c>
      <c r="K462" s="82">
        <f t="shared" ca="1" si="307"/>
        <v>2249832.832292099</v>
      </c>
      <c r="L462" s="82">
        <f t="shared" ca="1" si="308"/>
        <v>2596909.4377209195</v>
      </c>
      <c r="M462" s="82">
        <f t="shared" ca="1" si="309"/>
        <v>7778311.98309422</v>
      </c>
      <c r="N462" s="82">
        <f t="shared" ca="1" si="310"/>
        <v>3496312.733215793</v>
      </c>
      <c r="O462" s="82">
        <f t="shared" ca="1" si="331"/>
        <v>16121366.986323033</v>
      </c>
      <c r="P462" s="10">
        <f ca="1">IF(IF($A462&gt;='key variables'!$B$26,K462*SUMPRODUCT(Z462:AC462,'control variables'!$O$3:$R$3)/J462+F$65*'key variables'!$B$25/scenario!J$65,K462*SUMPRODUCT(Z462:AC462,'control variables'!$O$7:$R$7)/J462+F$65*'key variables'!$B$25/scenario!J$65)&lt;'key variables'!$B$28,0,IF($A462&gt;='key variables'!$B$26,K462*SUMPRODUCT(Z462:AC462,'control variables'!$O$3:$R$3)/J462+F$65*'key variables'!$B$25/scenario!J$65,K462*SUMPRODUCT(Z462:AC462,'control variables'!$O$7:$R$7)/J462+F$65*'key variables'!$B$25/scenario!J$65))</f>
        <v>4.5631668371621308E-16</v>
      </c>
      <c r="Q462" s="10">
        <f ca="1">IF(IF($A462&gt;='key variables'!$B$26,L462*SUMPRODUCT(Z462:AC462,'control variables'!$O$4:$R$4)/J462+G$65*'key variables'!$B$25/scenario!J$65,L462*SUMPRODUCT(Z462:AC462,'control variables'!$O$7:$R$7)/J462+G$65*'key variables'!$B$25/scenario!J$65)&lt;'key variables'!$B$28,0,IF($A462&gt;='key variables'!$B$26,L462*SUMPRODUCT(Z462:AC462,'control variables'!$O$4:$R$4)/J462+G$65*'key variables'!$B$25/scenario!J$65,L462*SUMPRODUCT(Z462:AC462,'control variables'!$O$7:$R$7)/J462+G$65*'key variables'!$B$25/scenario!J$65))</f>
        <v>5.2671162298083738E-16</v>
      </c>
      <c r="R462" s="10">
        <f ca="1">IF(IF($A462&gt;='key variables'!$B$26,M462*SUMPRODUCT(Z462:AC462,'control variables'!$O$5:$R$5)/J462+H$65*'key variables'!$B$25/scenario!J$65,M462*SUMPRODUCT(Z462:AC462,'control variables'!$O$7:$R$7)/J462+H$65*'key variables'!$B$25/scenario!J$65)&lt;'key variables'!$B$28,0,IF($A462&gt;='key variables'!$B$26,M462*SUMPRODUCT(Z462:AC462,'control variables'!$O$5:$R$5)/J462+H$65*'key variables'!$B$25/scenario!J$65,M462*SUMPRODUCT(Z462:AC462,'control variables'!$O$7:$R$7)/J462+H$65*'key variables'!$B$25/scenario!J$65))</f>
        <v>1.5776165580353727E-15</v>
      </c>
      <c r="S462" s="10">
        <f ca="1">IF(IF($A462&gt;='key variables'!$B$26,N462*SUMPRODUCT(Z462:AC462,'control variables'!$O$6:$R$6)/J462+I$65*'key variables'!$B$25/scenario!J$65,N462*SUMPRODUCT(Z462:AC462,'control variables'!$O$7:$R$7)/J462+I$65*'key variables'!$B$25/scenario!J$65)&lt;'key variables'!$B$28,0,IF($A462&gt;='key variables'!$B$26,N462*SUMPRODUCT(Z462:AC462,'control variables'!$O$6:$R$6)/J462+I$65*'key variables'!$B$25/scenario!J$65,N462*SUMPRODUCT(Z462:AC462,'control variables'!$O$7:$R$7)/J462+I$65*'key variables'!$B$25/scenario!J$65))</f>
        <v>7.0913083352526299E-16</v>
      </c>
      <c r="T462" s="10">
        <f t="shared" ca="1" si="352"/>
        <v>3.2697756982576863E-15</v>
      </c>
      <c r="U462" s="82">
        <f ca="1">SUMPRODUCT(P432:P461,'control variables'!AD$7:AD$36)</f>
        <v>9.6747578702492969E-16</v>
      </c>
      <c r="V462" s="82">
        <f ca="1">SUMPRODUCT(Q432:Q461,'control variables'!AE$7:AE$36)</f>
        <v>1.1167260811692698E-15</v>
      </c>
      <c r="W462" s="82">
        <f ca="1">SUMPRODUCT(R432:R461,'control variables'!AF$7:AF$36)</f>
        <v>3.3448389585028946E-15</v>
      </c>
      <c r="X462" s="82">
        <f ca="1">SUMPRODUCT(S432:S461,'control variables'!AG$7:AG$36)</f>
        <v>1.5034885546616757E-15</v>
      </c>
      <c r="Y462" s="82">
        <f t="shared" ca="1" si="346"/>
        <v>6.9325293813587695E-15</v>
      </c>
      <c r="Z462" s="10">
        <f ca="1">IF($A462&gt;='key variables'!$B$26,SUMPRODUCT(P432:P461,'control variables'!V$7:V$36)*$E462,SUMPRODUCT(P432:P461,'control variables'!Z$7:Z$36)*$E462)</f>
        <v>2.3607388625840145E-15</v>
      </c>
      <c r="AA462" s="10">
        <f ca="1">IF($A462&gt;='key variables'!$B$26,SUMPRODUCT(Q432:Q461,'control variables'!W$7:W$36)*$E462,SUMPRODUCT(Q432:Q461,'control variables'!AA$7:AA$36)*$E462)</f>
        <v>2.724924689623797E-15</v>
      </c>
      <c r="AB462" s="10">
        <f ca="1">IF($A462&gt;='key variables'!$B$26,SUMPRODUCT(R432:R461,'control variables'!X$7:X$36)*$E462,SUMPRODUCT(R432:R461,'control variables'!AB$7:AB$36)*$E462)</f>
        <v>8.1617456729378108E-15</v>
      </c>
      <c r="AC462" s="10">
        <f ca="1">IF($A462&gt;='key variables'!$B$26,SUMPRODUCT(S432:S461,'control variables'!Y$7:Y$36)*$E462,SUMPRODUCT(S432:S461,'control variables'!AC$7:AC$36)*$E462)</f>
        <v>3.668664278777066E-15</v>
      </c>
      <c r="AD462" s="10">
        <f t="shared" ca="1" si="347"/>
        <v>1.6916073503922689E-14</v>
      </c>
      <c r="AE462" s="82">
        <f ca="1">SUMPRODUCT(P432:P461,'control variables'!AL$7:AL$36)</f>
        <v>3.2142654533348686E-15</v>
      </c>
      <c r="AF462" s="82">
        <f ca="1">SUMPRODUCT(Q432:Q461,'control variables'!AM$7:AM$36)</f>
        <v>3.7004220131305455E-15</v>
      </c>
      <c r="AG462" s="82">
        <f ca="1">SUMPRODUCT(R432:R461,'control variables'!AN$7:AN$36)</f>
        <v>1.0550875672694152E-14</v>
      </c>
      <c r="AH462" s="82">
        <f ca="1">SUMPRODUCT(S432:S461,'control variables'!AO$7:AO$36)</f>
        <v>4.5684245096856233E-15</v>
      </c>
      <c r="AI462" s="82">
        <f t="shared" ca="1" si="311"/>
        <v>2.2033987648845191E-14</v>
      </c>
      <c r="AJ462" s="10">
        <f ca="1">SUMPRODUCT(P432:P461,'control variables'!AP$7:AP$36)</f>
        <v>3.0712431423793024E-18</v>
      </c>
      <c r="AK462" s="10">
        <f ca="1">SUMPRODUCT(Q432:Q461,'control variables'!AQ$7:AQ$36)</f>
        <v>8.862592130739431E-18</v>
      </c>
      <c r="AL462" s="10">
        <f ca="1">SUMPRODUCT(R432:R461,'control variables'!AR$7:AR$36)</f>
        <v>3.1854483134678501E-16</v>
      </c>
      <c r="AM462" s="10">
        <f ca="1">SUMPRODUCT(S432:S461,'control variables'!AS$7:AS$36)</f>
        <v>2.3864054145219952E-16</v>
      </c>
      <c r="AN462" s="10">
        <f t="shared" ca="1" si="332"/>
        <v>5.6911920807210324E-16</v>
      </c>
      <c r="AO462" s="82">
        <f ca="1">SUMPRODUCT(P432:P461,'control variables'!AX$7:AX$36)</f>
        <v>4.1764219806065538E-18</v>
      </c>
      <c r="AP462" s="82">
        <f ca="1">SUMPRODUCT(Q432:Q461,'control variables'!AY$7:AY$36)</f>
        <v>9.6414182437658828E-18</v>
      </c>
      <c r="AQ462" s="82">
        <f ca="1">SUMPRODUCT(R432:R461,'control variables'!AZ$7:AZ$36)</f>
        <v>8.6634471695697288E-17</v>
      </c>
      <c r="AR462" s="82">
        <f ca="1">SUMPRODUCT(S432:S461,'control variables'!BA$7:BA$36)</f>
        <v>6.4902943634263793E-17</v>
      </c>
      <c r="AS462" s="82">
        <f t="shared" ca="1" si="333"/>
        <v>1.6535525555433352E-16</v>
      </c>
      <c r="AT462" s="10">
        <f ca="1">SUMPRODUCT(P432:P461,'control variables'!AT$7:AT$36)</f>
        <v>-3.6858553740164443E-18</v>
      </c>
      <c r="AU462" s="10">
        <f ca="1">SUMPRODUCT(Q432:Q461,'control variables'!AU$7:AU$36)</f>
        <v>3.9983422183876676E-18</v>
      </c>
      <c r="AV462" s="10">
        <f ca="1">SUMPRODUCT(R432:R461,'control variables'!AV$7:AV$36)</f>
        <v>1.7217182004974429E-15</v>
      </c>
      <c r="AW462" s="10">
        <f ca="1">SUMPRODUCT(S432:S461,'control variables'!AW$7:AW$36)</f>
        <v>1.2898396808313595E-15</v>
      </c>
      <c r="AX462" s="10">
        <f t="shared" ca="1" si="312"/>
        <v>3.0118703681731738E-15</v>
      </c>
      <c r="AY462" s="82">
        <f ca="1">SUMPRODUCT(P432:P461,'control variables'!BB$7:BB$36)</f>
        <v>1.335925148733095E-17</v>
      </c>
      <c r="AZ462" s="82">
        <f ca="1">SUMPRODUCT(Q432:Q461,'control variables'!BC$7:BC$36)</f>
        <v>3.4066067469517802E-17</v>
      </c>
      <c r="BA462" s="82">
        <f ca="1">SUMPRODUCT(R432:R461,'control variables'!BD$7:BD$36)</f>
        <v>2.3847294351705492E-16</v>
      </c>
      <c r="BB462" s="82">
        <f ca="1">SUMPRODUCT(S432:S461,'control variables'!BE$7:BE$36)</f>
        <v>3.3888707615916712E-17</v>
      </c>
      <c r="BC462" s="82">
        <f t="shared" ca="1" si="334"/>
        <v>3.1978697008982041E-16</v>
      </c>
      <c r="BD462" s="10">
        <f ca="1">SUMPRODUCT(P432:P461,'control variables'!BF$7:BF$36)</f>
        <v>2.7946390497522524E-18</v>
      </c>
      <c r="BE462" s="10">
        <f ca="1">SUMPRODUCT(Q432:Q461,'control variables'!BG$7:BG$36)</f>
        <v>3.225761674004589E-18</v>
      </c>
      <c r="BF462" s="10">
        <f ca="1">SUMPRODUCT(R432:R461,'control variables'!BH$7:BH$36)</f>
        <v>9.661862026862254E-17</v>
      </c>
      <c r="BG462" s="10">
        <f ca="1">SUMPRODUCT(S432:S461,'control variables'!BI$7:BI$36)</f>
        <v>2.1714795770929326E-16</v>
      </c>
      <c r="BH462" s="10">
        <f t="shared" ca="1" si="335"/>
        <v>3.1978697870167267E-16</v>
      </c>
      <c r="BI462" s="82">
        <f t="shared" ca="1" si="313"/>
        <v>3.223938849448183E-15</v>
      </c>
      <c r="BJ462" s="82">
        <f t="shared" ca="1" si="314"/>
        <v>3.7384864228184513E-15</v>
      </c>
      <c r="BK462" s="82">
        <f t="shared" ca="1" si="315"/>
        <v>1.251106681670865E-14</v>
      </c>
      <c r="BL462" s="82">
        <f t="shared" ca="1" si="316"/>
        <v>5.8921528981328999E-15</v>
      </c>
      <c r="BM462" s="82">
        <f t="shared" ca="1" si="306"/>
        <v>2.5365644987108184E-14</v>
      </c>
      <c r="BN462" s="10">
        <f ca="1">BN461+BI462-INDIRECT(ADDRESS(MAX($D462-'key variables'!$B$9*30,34),scenario!BI$4),TRUE)</f>
        <v>9439390.0751690175</v>
      </c>
      <c r="BO462" s="10">
        <f ca="1">BO461+BJ462-INDIRECT(ADDRESS(MAX($D462-'key variables'!$B$9*30,34),scenario!BJ$4),TRUE)</f>
        <v>10895583.360992203</v>
      </c>
      <c r="BP462" s="10">
        <f ca="1">BP461+BK462-INDIRECT(ADDRESS(MAX($D462-'key variables'!$B$9*30,34),scenario!BK$4),TRUE)</f>
        <v>32531162.537994072</v>
      </c>
      <c r="BQ462" s="10">
        <f ca="1">BQ461+BL462-INDIRECT(ADDRESS(MAX($D462-'key variables'!$B$9*30,34),scenario!BL$4),TRUE)</f>
        <v>14415841.516535141</v>
      </c>
      <c r="BR462" s="10">
        <f t="shared" ca="1" si="336"/>
        <v>67281977.490690395</v>
      </c>
      <c r="BS462" s="82">
        <f t="shared" ca="1" si="317"/>
        <v>-2.3433677657774284E-9</v>
      </c>
      <c r="BT462" s="82">
        <f t="shared" ca="1" si="318"/>
        <v>-3.4286326735688811E-10</v>
      </c>
      <c r="BU462" s="82">
        <f t="shared" ca="1" si="319"/>
        <v>-4.2577567562791059E-9</v>
      </c>
      <c r="BV462" s="82">
        <f t="shared" ca="1" si="320"/>
        <v>-2.99435893769962E-9</v>
      </c>
      <c r="BW462" s="82">
        <f t="shared" ca="1" si="337"/>
        <v>-9.9383467271130423E-9</v>
      </c>
      <c r="BX462" s="10">
        <f t="shared" ca="1" si="321"/>
        <v>-1.8625255747369239E-12</v>
      </c>
      <c r="BY462" s="10">
        <f t="shared" ca="1" si="322"/>
        <v>2.8904555113002169E-12</v>
      </c>
      <c r="BZ462" s="10">
        <f t="shared" ca="1" si="323"/>
        <v>-3.5033192033713079E-11</v>
      </c>
      <c r="CA462" s="10">
        <f t="shared" ca="1" si="324"/>
        <v>-2.0255902237906107E-11</v>
      </c>
      <c r="CB462" s="10">
        <v>0</v>
      </c>
      <c r="CC462" s="82">
        <f t="shared" ca="1" si="325"/>
        <v>3.972406099624213E-13</v>
      </c>
      <c r="CD462" s="82">
        <f t="shared" ca="1" si="326"/>
        <v>3.4273670047106308E-13</v>
      </c>
      <c r="CE462" s="82">
        <f t="shared" ca="1" si="327"/>
        <v>1.8916531608797137E-10</v>
      </c>
      <c r="CF462" s="82">
        <f t="shared" ca="1" si="328"/>
        <v>3.703499548281178E-11</v>
      </c>
      <c r="CG462" s="82">
        <f t="shared" ca="1" si="338"/>
        <v>2.2694028888121663E-10</v>
      </c>
      <c r="CH462" s="13" t="str">
        <f t="shared" ca="1" si="339"/>
        <v/>
      </c>
      <c r="CI462" s="81">
        <f t="shared" ca="1" si="348"/>
        <v>0.1131775965863165</v>
      </c>
      <c r="CJ462" s="81">
        <f t="shared" ca="1" si="349"/>
        <v>0.13063724757458739</v>
      </c>
      <c r="CK462" s="81">
        <f t="shared" ca="1" si="350"/>
        <v>0.39004625943939081</v>
      </c>
      <c r="CL462" s="81">
        <f t="shared" ca="1" si="351"/>
        <v>0.17284488538116416</v>
      </c>
      <c r="CM462" s="89">
        <f t="shared" ca="1" si="340"/>
        <v>0.80670598898145884</v>
      </c>
    </row>
    <row r="463" spans="1:91" x14ac:dyDescent="0.3">
      <c r="A463">
        <v>398</v>
      </c>
      <c r="B463" s="3">
        <f t="shared" si="353"/>
        <v>1.2944444444444445</v>
      </c>
      <c r="C463" s="3">
        <f t="shared" si="341"/>
        <v>13.266666666666667</v>
      </c>
      <c r="D463" s="4">
        <f t="shared" ca="1" si="329"/>
        <v>463</v>
      </c>
      <c r="E463" s="58">
        <f>(0.5*(COS(B463*2*PI())+1)*('key variables'!$B$4-'key variables'!$B$6)+'key variables'!$B$6)/'key variables'!$B$4</f>
        <v>1</v>
      </c>
      <c r="F463" s="10">
        <f t="shared" ca="1" si="342"/>
        <v>11689222.907461114</v>
      </c>
      <c r="G463" s="10">
        <f t="shared" ca="1" si="343"/>
        <v>13492492.798713122</v>
      </c>
      <c r="H463" s="10">
        <f t="shared" ca="1" si="344"/>
        <v>40309474.521088287</v>
      </c>
      <c r="I463" s="10">
        <f t="shared" ca="1" si="345"/>
        <v>17912154.249750931</v>
      </c>
      <c r="J463" s="10">
        <f t="shared" ca="1" si="330"/>
        <v>83403344.477013454</v>
      </c>
      <c r="K463" s="82">
        <f t="shared" ca="1" si="307"/>
        <v>2249832.832292099</v>
      </c>
      <c r="L463" s="82">
        <f t="shared" ca="1" si="308"/>
        <v>2596909.4377209195</v>
      </c>
      <c r="M463" s="82">
        <f t="shared" ca="1" si="309"/>
        <v>7778311.98309422</v>
      </c>
      <c r="N463" s="82">
        <f t="shared" ca="1" si="310"/>
        <v>3496312.733215793</v>
      </c>
      <c r="O463" s="82">
        <f t="shared" ca="1" si="331"/>
        <v>16121366.986323033</v>
      </c>
      <c r="P463" s="10">
        <f ca="1">IF(IF($A463&gt;='key variables'!$B$26,K463*SUMPRODUCT(Z463:AC463,'control variables'!$O$3:$R$3)/J463+F$65*'key variables'!$B$25/scenario!J$65,K463*SUMPRODUCT(Z463:AC463,'control variables'!$O$7:$R$7)/J463+F$65*'key variables'!$B$25/scenario!J$65)&lt;'key variables'!$B$28,0,IF($A463&gt;='key variables'!$B$26,K463*SUMPRODUCT(Z463:AC463,'control variables'!$O$3:$R$3)/J463+F$65*'key variables'!$B$25/scenario!J$65,K463*SUMPRODUCT(Z463:AC463,'control variables'!$O$7:$R$7)/J463+F$65*'key variables'!$B$25/scenario!J$65))</f>
        <v>3.9263733759343263E-16</v>
      </c>
      <c r="Q463" s="10">
        <f ca="1">IF(IF($A463&gt;='key variables'!$B$26,L463*SUMPRODUCT(Z463:AC463,'control variables'!$O$4:$R$4)/J463+G$65*'key variables'!$B$25/scenario!J$65,L463*SUMPRODUCT(Z463:AC463,'control variables'!$O$7:$R$7)/J463+G$65*'key variables'!$B$25/scenario!J$65)&lt;'key variables'!$B$28,0,IF($A463&gt;='key variables'!$B$26,L463*SUMPRODUCT(Z463:AC463,'control variables'!$O$4:$R$4)/J463+G$65*'key variables'!$B$25/scenario!J$65,L463*SUMPRODUCT(Z463:AC463,'control variables'!$O$7:$R$7)/J463+G$65*'key variables'!$B$25/scenario!J$65))</f>
        <v>4.5320860864102545E-16</v>
      </c>
      <c r="R463" s="10">
        <f ca="1">IF(IF($A463&gt;='key variables'!$B$26,M463*SUMPRODUCT(Z463:AC463,'control variables'!$O$5:$R$5)/J463+H$65*'key variables'!$B$25/scenario!J$65,M463*SUMPRODUCT(Z463:AC463,'control variables'!$O$7:$R$7)/J463+H$65*'key variables'!$B$25/scenario!J$65)&lt;'key variables'!$B$28,0,IF($A463&gt;='key variables'!$B$26,M463*SUMPRODUCT(Z463:AC463,'control variables'!$O$5:$R$5)/J463+H$65*'key variables'!$B$25/scenario!J$65,M463*SUMPRODUCT(Z463:AC463,'control variables'!$O$7:$R$7)/J463+H$65*'key variables'!$B$25/scenario!J$65))</f>
        <v>1.3574589472506617E-15</v>
      </c>
      <c r="S463" s="10">
        <f ca="1">IF(IF($A463&gt;='key variables'!$B$26,N463*SUMPRODUCT(Z463:AC463,'control variables'!$O$6:$R$6)/J463+I$65*'key variables'!$B$25/scenario!J$65,N463*SUMPRODUCT(Z463:AC463,'control variables'!$O$7:$R$7)/J463+I$65*'key variables'!$B$25/scenario!J$65)&lt;'key variables'!$B$28,0,IF($A463&gt;='key variables'!$B$26,N463*SUMPRODUCT(Z463:AC463,'control variables'!$O$6:$R$6)/J463+I$65*'key variables'!$B$25/scenario!J$65,N463*SUMPRODUCT(Z463:AC463,'control variables'!$O$7:$R$7)/J463+I$65*'key variables'!$B$25/scenario!J$65))</f>
        <v>6.1017107727301397E-16</v>
      </c>
      <c r="T463" s="10">
        <f t="shared" ca="1" si="352"/>
        <v>2.8134759707581336E-15</v>
      </c>
      <c r="U463" s="82">
        <f ca="1">SUMPRODUCT(P433:P462,'control variables'!AD$7:AD$36)</f>
        <v>8.3246379271072519E-16</v>
      </c>
      <c r="V463" s="82">
        <f ca="1">SUMPRODUCT(Q433:Q462,'control variables'!AE$7:AE$36)</f>
        <v>9.6088609287872624E-16</v>
      </c>
      <c r="W463" s="82">
        <f ca="1">SUMPRODUCT(R433:R462,'control variables'!AF$7:AF$36)</f>
        <v>2.8780640949830432E-15</v>
      </c>
      <c r="X463" s="82">
        <f ca="1">SUMPRODUCT(S433:S462,'control variables'!AG$7:AG$36)</f>
        <v>1.2936755640775269E-15</v>
      </c>
      <c r="Y463" s="82">
        <f t="shared" ca="1" si="346"/>
        <v>5.9650895446500212E-15</v>
      </c>
      <c r="Z463" s="10">
        <f ca="1">IF($A463&gt;='key variables'!$B$26,SUMPRODUCT(P433:P462,'control variables'!V$7:V$36)*$E463,SUMPRODUCT(P433:P462,'control variables'!Z$7:Z$36)*$E463)</f>
        <v>2.0312959285415713E-15</v>
      </c>
      <c r="AA463" s="10">
        <f ca="1">IF($A463&gt;='key variables'!$B$26,SUMPRODUCT(Q433:Q462,'control variables'!W$7:W$36)*$E463,SUMPRODUCT(Q433:Q462,'control variables'!AA$7:AA$36)*$E463)</f>
        <v>2.3446593417607362E-15</v>
      </c>
      <c r="AB463" s="10">
        <f ca="1">IF($A463&gt;='key variables'!$B$26,SUMPRODUCT(R433:R462,'control variables'!X$7:X$36)*$E463,SUMPRODUCT(R433:R462,'control variables'!AB$7:AB$36)*$E463)</f>
        <v>7.022767752077174E-15</v>
      </c>
      <c r="AC463" s="10">
        <f ca="1">IF($A463&gt;='key variables'!$B$26,SUMPRODUCT(S433:S462,'control variables'!Y$7:Y$36)*$E463,SUMPRODUCT(S433:S462,'control variables'!AC$7:AC$36)*$E463)</f>
        <v>3.1566993413700995E-15</v>
      </c>
      <c r="AD463" s="10">
        <f t="shared" ca="1" si="347"/>
        <v>1.4555422363749583E-14</v>
      </c>
      <c r="AE463" s="82">
        <f ca="1">SUMPRODUCT(P433:P462,'control variables'!AL$7:AL$36)</f>
        <v>2.7657122234452929E-15</v>
      </c>
      <c r="AF463" s="82">
        <f ca="1">SUMPRODUCT(Q433:Q462,'control variables'!AM$7:AM$36)</f>
        <v>3.1840252593334755E-15</v>
      </c>
      <c r="AG463" s="82">
        <f ca="1">SUMPRODUCT(R433:R462,'control variables'!AN$7:AN$36)</f>
        <v>9.0784928126412886E-15</v>
      </c>
      <c r="AH463" s="82">
        <f ca="1">SUMPRODUCT(S433:S462,'control variables'!AO$7:AO$36)</f>
        <v>3.9308973361909399E-15</v>
      </c>
      <c r="AI463" s="82">
        <f t="shared" ca="1" si="311"/>
        <v>1.8959127631610996E-14</v>
      </c>
      <c r="AJ463" s="10">
        <f ca="1">SUMPRODUCT(P433:P462,'control variables'!AP$7:AP$36)</f>
        <v>2.6426487865954205E-18</v>
      </c>
      <c r="AK463" s="10">
        <f ca="1">SUMPRODUCT(Q433:Q462,'control variables'!AQ$7:AQ$36)</f>
        <v>7.6258105446658223E-18</v>
      </c>
      <c r="AL463" s="10">
        <f ca="1">SUMPRODUCT(R433:R462,'control variables'!AR$7:AR$36)</f>
        <v>2.7409165377335687E-16</v>
      </c>
      <c r="AM463" s="10">
        <f ca="1">SUMPRODUCT(S433:S462,'control variables'!AS$7:AS$36)</f>
        <v>2.0533806933063848E-16</v>
      </c>
      <c r="AN463" s="10">
        <f t="shared" ca="1" si="332"/>
        <v>4.8969818243525659E-16</v>
      </c>
      <c r="AO463" s="82">
        <f ca="1">SUMPRODUCT(P433:P462,'control variables'!AX$7:AX$36)</f>
        <v>3.5935990632151949E-18</v>
      </c>
      <c r="AP463" s="82">
        <f ca="1">SUMPRODUCT(Q433:Q462,'control variables'!AY$7:AY$36)</f>
        <v>8.2959508712840903E-18</v>
      </c>
      <c r="AQ463" s="82">
        <f ca="1">SUMPRODUCT(R433:R462,'control variables'!AZ$7:AZ$36)</f>
        <v>7.4544564168438218E-17</v>
      </c>
      <c r="AR463" s="82">
        <f ca="1">SUMPRODUCT(S433:S462,'control variables'!BA$7:BA$36)</f>
        <v>5.5845687654896768E-17</v>
      </c>
      <c r="AS463" s="82">
        <f t="shared" ca="1" si="333"/>
        <v>1.4227980175783429E-16</v>
      </c>
      <c r="AT463" s="10">
        <f ca="1">SUMPRODUCT(P433:P462,'control variables'!AT$7:AT$36)</f>
        <v>-3.1714914059734222E-18</v>
      </c>
      <c r="AU463" s="10">
        <f ca="1">SUMPRODUCT(Q433:Q462,'control variables'!AU$7:AU$36)</f>
        <v>3.4403704695388364E-18</v>
      </c>
      <c r="AV463" s="10">
        <f ca="1">SUMPRODUCT(R433:R462,'control variables'!AV$7:AV$36)</f>
        <v>1.4814510940605629E-15</v>
      </c>
      <c r="AW463" s="10">
        <f ca="1">SUMPRODUCT(S433:S462,'control variables'!AW$7:AW$36)</f>
        <v>1.1098415558238637E-15</v>
      </c>
      <c r="AX463" s="10">
        <f t="shared" ca="1" si="312"/>
        <v>2.591561528947992E-15</v>
      </c>
      <c r="AY463" s="82">
        <f ca="1">SUMPRODUCT(P433:P462,'control variables'!BB$7:BB$36)</f>
        <v>1.14949576103793E-17</v>
      </c>
      <c r="AZ463" s="82">
        <f ca="1">SUMPRODUCT(Q433:Q462,'control variables'!BC$7:BC$36)</f>
        <v>2.9312121407833751E-17</v>
      </c>
      <c r="BA463" s="82">
        <f ca="1">SUMPRODUCT(R433:R462,'control variables'!BD$7:BD$36)</f>
        <v>2.0519385981696167E-16</v>
      </c>
      <c r="BB463" s="82">
        <f ca="1">SUMPRODUCT(S433:S462,'control variables'!BE$7:BE$36)</f>
        <v>2.9159512258970802E-17</v>
      </c>
      <c r="BC463" s="82">
        <f t="shared" ca="1" si="334"/>
        <v>2.7516045109414553E-16</v>
      </c>
      <c r="BD463" s="10">
        <f ca="1">SUMPRODUCT(P433:P462,'control variables'!BF$7:BF$36)</f>
        <v>2.4046450090169647E-18</v>
      </c>
      <c r="BE463" s="10">
        <f ca="1">SUMPRODUCT(Q433:Q462,'control variables'!BG$7:BG$36)</f>
        <v>2.7756041376295061E-18</v>
      </c>
      <c r="BF463" s="10">
        <f ca="1">SUMPRODUCT(R433:R462,'control variables'!BH$7:BH$36)</f>
        <v>8.3135417086383716E-17</v>
      </c>
      <c r="BG463" s="10">
        <f ca="1">SUMPRODUCT(S433:S462,'control variables'!BI$7:BI$36)</f>
        <v>1.8684479227117694E-16</v>
      </c>
      <c r="BH463" s="10">
        <f t="shared" ca="1" si="335"/>
        <v>2.7516045850420715E-16</v>
      </c>
      <c r="BI463" s="82">
        <f t="shared" ca="1" si="313"/>
        <v>2.7740356896496988E-15</v>
      </c>
      <c r="BJ463" s="82">
        <f t="shared" ca="1" si="314"/>
        <v>3.216777751210848E-15</v>
      </c>
      <c r="BK463" s="82">
        <f t="shared" ca="1" si="315"/>
        <v>1.0765137766518813E-14</v>
      </c>
      <c r="BL463" s="82">
        <f t="shared" ca="1" si="316"/>
        <v>5.0698984042737747E-15</v>
      </c>
      <c r="BM463" s="82">
        <f t="shared" ca="1" si="306"/>
        <v>2.1825849611653132E-14</v>
      </c>
      <c r="BN463" s="10">
        <f ca="1">BN462+BI463-INDIRECT(ADDRESS(MAX($D463-'key variables'!$B$9*30,34),scenario!BI$4),TRUE)</f>
        <v>9439390.0751690175</v>
      </c>
      <c r="BO463" s="10">
        <f ca="1">BO462+BJ463-INDIRECT(ADDRESS(MAX($D463-'key variables'!$B$9*30,34),scenario!BJ$4),TRUE)</f>
        <v>10895583.360992203</v>
      </c>
      <c r="BP463" s="10">
        <f ca="1">BP462+BK463-INDIRECT(ADDRESS(MAX($D463-'key variables'!$B$9*30,34),scenario!BK$4),TRUE)</f>
        <v>32531162.537994072</v>
      </c>
      <c r="BQ463" s="10">
        <f ca="1">BQ462+BL463-INDIRECT(ADDRESS(MAX($D463-'key variables'!$B$9*30,34),scenario!BL$4),TRUE)</f>
        <v>14415841.516535141</v>
      </c>
      <c r="BR463" s="10">
        <f t="shared" ca="1" si="336"/>
        <v>67281977.490690395</v>
      </c>
      <c r="BS463" s="82">
        <f t="shared" ca="1" si="317"/>
        <v>-2.3433701495804259E-9</v>
      </c>
      <c r="BT463" s="82">
        <f t="shared" ca="1" si="318"/>
        <v>-3.4286603370163476E-10</v>
      </c>
      <c r="BU463" s="82">
        <f t="shared" ca="1" si="319"/>
        <v>-4.2577662470933427E-9</v>
      </c>
      <c r="BV463" s="82">
        <f t="shared" ca="1" si="320"/>
        <v>-2.9943635842717392E-9</v>
      </c>
      <c r="BW463" s="82">
        <f t="shared" ca="1" si="337"/>
        <v>-9.9383660146471421E-9</v>
      </c>
      <c r="BX463" s="10">
        <f t="shared" ca="1" si="321"/>
        <v>-1.8625358807404803E-12</v>
      </c>
      <c r="BY463" s="10">
        <f t="shared" ca="1" si="322"/>
        <v>2.890431719525543E-12</v>
      </c>
      <c r="BZ463" s="10">
        <f t="shared" ca="1" si="323"/>
        <v>-3.5033405818425812E-11</v>
      </c>
      <c r="CA463" s="10">
        <f t="shared" ca="1" si="324"/>
        <v>-2.0256062396522983E-11</v>
      </c>
      <c r="CB463" s="10">
        <v>0</v>
      </c>
      <c r="CC463" s="82">
        <f t="shared" ca="1" si="325"/>
        <v>3.9724283050355063E-13</v>
      </c>
      <c r="CD463" s="82">
        <f t="shared" ca="1" si="326"/>
        <v>3.4273258996026695E-13</v>
      </c>
      <c r="CE463" s="82">
        <f t="shared" ca="1" si="327"/>
        <v>1.8916403418396692E-10</v>
      </c>
      <c r="CF463" s="82">
        <f t="shared" ca="1" si="328"/>
        <v>3.7034035133637636E-11</v>
      </c>
      <c r="CG463" s="82">
        <f t="shared" ca="1" si="338"/>
        <v>2.2693804473806837E-10</v>
      </c>
      <c r="CH463" s="13" t="str">
        <f t="shared" ca="1" si="339"/>
        <v/>
      </c>
      <c r="CI463" s="81">
        <f t="shared" ca="1" si="348"/>
        <v>0.1131775965863165</v>
      </c>
      <c r="CJ463" s="81">
        <f t="shared" ca="1" si="349"/>
        <v>0.13063724757458739</v>
      </c>
      <c r="CK463" s="81">
        <f t="shared" ca="1" si="350"/>
        <v>0.39004625943939081</v>
      </c>
      <c r="CL463" s="81">
        <f t="shared" ca="1" si="351"/>
        <v>0.17284488538116416</v>
      </c>
      <c r="CM463" s="89">
        <f t="shared" ca="1" si="340"/>
        <v>0.80670598898145884</v>
      </c>
    </row>
    <row r="464" spans="1:91" x14ac:dyDescent="0.3">
      <c r="A464">
        <v>399</v>
      </c>
      <c r="B464" s="3">
        <f t="shared" si="353"/>
        <v>1.2972222222222223</v>
      </c>
      <c r="C464" s="3">
        <f t="shared" si="341"/>
        <v>13.3</v>
      </c>
      <c r="D464" s="4">
        <f t="shared" ca="1" si="329"/>
        <v>464</v>
      </c>
      <c r="E464" s="58">
        <f>(0.5*(COS(B464*2*PI())+1)*('key variables'!$B$4-'key variables'!$B$6)+'key variables'!$B$6)/'key variables'!$B$4</f>
        <v>1</v>
      </c>
      <c r="F464" s="10">
        <f t="shared" ca="1" si="342"/>
        <v>11689222.907461114</v>
      </c>
      <c r="G464" s="10">
        <f t="shared" ca="1" si="343"/>
        <v>13492492.798713122</v>
      </c>
      <c r="H464" s="10">
        <f t="shared" ca="1" si="344"/>
        <v>40309474.521088287</v>
      </c>
      <c r="I464" s="10">
        <f t="shared" ca="1" si="345"/>
        <v>17912154.249750931</v>
      </c>
      <c r="J464" s="10">
        <f t="shared" ca="1" si="330"/>
        <v>83403344.477013454</v>
      </c>
      <c r="K464" s="82">
        <f t="shared" ca="1" si="307"/>
        <v>2249832.832292099</v>
      </c>
      <c r="L464" s="82">
        <f t="shared" ca="1" si="308"/>
        <v>2596909.4377209195</v>
      </c>
      <c r="M464" s="82">
        <f t="shared" ca="1" si="309"/>
        <v>7778311.98309422</v>
      </c>
      <c r="N464" s="82">
        <f t="shared" ca="1" si="310"/>
        <v>3496312.733215793</v>
      </c>
      <c r="O464" s="82">
        <f t="shared" ca="1" si="331"/>
        <v>16121366.986323033</v>
      </c>
      <c r="P464" s="10">
        <f ca="1">IF(IF($A464&gt;='key variables'!$B$26,K464*SUMPRODUCT(Z464:AC464,'control variables'!$O$3:$R$3)/J464+F$65*'key variables'!$B$25/scenario!J$65,K464*SUMPRODUCT(Z464:AC464,'control variables'!$O$7:$R$7)/J464+F$65*'key variables'!$B$25/scenario!J$65)&lt;'key variables'!$B$28,0,IF($A464&gt;='key variables'!$B$26,K464*SUMPRODUCT(Z464:AC464,'control variables'!$O$3:$R$3)/J464+F$65*'key variables'!$B$25/scenario!J$65,K464*SUMPRODUCT(Z464:AC464,'control variables'!$O$7:$R$7)/J464+F$65*'key variables'!$B$25/scenario!J$65))</f>
        <v>3.3784449347097493E-16</v>
      </c>
      <c r="Q464" s="10">
        <f ca="1">IF(IF($A464&gt;='key variables'!$B$26,L464*SUMPRODUCT(Z464:AC464,'control variables'!$O$4:$R$4)/J464+G$65*'key variables'!$B$25/scenario!J$65,L464*SUMPRODUCT(Z464:AC464,'control variables'!$O$7:$R$7)/J464+G$65*'key variables'!$B$25/scenario!J$65)&lt;'key variables'!$B$28,0,IF($A464&gt;='key variables'!$B$26,L464*SUMPRODUCT(Z464:AC464,'control variables'!$O$4:$R$4)/J464+G$65*'key variables'!$B$25/scenario!J$65,L464*SUMPRODUCT(Z464:AC464,'control variables'!$O$7:$R$7)/J464+G$65*'key variables'!$B$25/scenario!J$65))</f>
        <v>3.8996299679873755E-16</v>
      </c>
      <c r="R464" s="10">
        <f ca="1">IF(IF($A464&gt;='key variables'!$B$26,M464*SUMPRODUCT(Z464:AC464,'control variables'!$O$5:$R$5)/J464+H$65*'key variables'!$B$25/scenario!J$65,M464*SUMPRODUCT(Z464:AC464,'control variables'!$O$7:$R$7)/J464+H$65*'key variables'!$B$25/scenario!J$65)&lt;'key variables'!$B$28,0,IF($A464&gt;='key variables'!$B$26,M464*SUMPRODUCT(Z464:AC464,'control variables'!$O$5:$R$5)/J464+H$65*'key variables'!$B$25/scenario!J$65,M464*SUMPRODUCT(Z464:AC464,'control variables'!$O$7:$R$7)/J464+H$65*'key variables'!$B$25/scenario!J$65))</f>
        <v>1.1680245013183729E-15</v>
      </c>
      <c r="S464" s="10">
        <f ca="1">IF(IF($A464&gt;='key variables'!$B$26,N464*SUMPRODUCT(Z464:AC464,'control variables'!$O$6:$R$6)/J464+I$65*'key variables'!$B$25/scenario!J$65,N464*SUMPRODUCT(Z464:AC464,'control variables'!$O$7:$R$7)/J464+I$65*'key variables'!$B$25/scenario!J$65)&lt;'key variables'!$B$28,0,IF($A464&gt;='key variables'!$B$26,N464*SUMPRODUCT(Z464:AC464,'control variables'!$O$6:$R$6)/J464+I$65*'key variables'!$B$25/scenario!J$65,N464*SUMPRODUCT(Z464:AC464,'control variables'!$O$7:$R$7)/J464+I$65*'key variables'!$B$25/scenario!J$65))</f>
        <v>5.2502123154012684E-16</v>
      </c>
      <c r="T464" s="10">
        <f t="shared" ca="1" si="352"/>
        <v>2.4208532231282122E-15</v>
      </c>
      <c r="U464" s="82">
        <f ca="1">SUMPRODUCT(P434:P463,'control variables'!AD$7:AD$36)</f>
        <v>7.1629282661982365E-16</v>
      </c>
      <c r="V464" s="82">
        <f ca="1">SUMPRODUCT(Q434:Q463,'control variables'!AE$7:AE$36)</f>
        <v>8.2679369547901981E-16</v>
      </c>
      <c r="W464" s="82">
        <f ca="1">SUMPRODUCT(R434:R463,'control variables'!AF$7:AF$36)</f>
        <v>2.4764280246658088E-15</v>
      </c>
      <c r="X464" s="82">
        <f ca="1">SUMPRODUCT(S434:S463,'control variables'!AG$7:AG$36)</f>
        <v>1.1131421385963995E-15</v>
      </c>
      <c r="Y464" s="82">
        <f t="shared" ca="1" si="346"/>
        <v>5.132656685361052E-15</v>
      </c>
      <c r="Z464" s="10">
        <f ca="1">IF($A464&gt;='key variables'!$B$26,SUMPRODUCT(P434:P463,'control variables'!V$7:V$36)*$E464,SUMPRODUCT(P434:P463,'control variables'!Z$7:Z$36)*$E464)</f>
        <v>1.7478270107322057E-15</v>
      </c>
      <c r="AA464" s="10">
        <f ca="1">IF($A464&gt;='key variables'!$B$26,SUMPRODUCT(Q434:Q463,'control variables'!W$7:W$36)*$E464,SUMPRODUCT(Q434:Q463,'control variables'!AA$7:AA$36)*$E464)</f>
        <v>2.0174603172849015E-15</v>
      </c>
      <c r="AB464" s="10">
        <f ca="1">IF($A464&gt;='key variables'!$B$26,SUMPRODUCT(R434:R463,'control variables'!X$7:X$36)*$E464,SUMPRODUCT(R434:R463,'control variables'!AB$7:AB$36)*$E464)</f>
        <v>6.0427350809453324E-15</v>
      </c>
      <c r="AC464" s="10">
        <f ca="1">IF($A464&gt;='key variables'!$B$26,SUMPRODUCT(S434:S463,'control variables'!Y$7:Y$36)*$E464,SUMPRODUCT(S434:S463,'control variables'!AC$7:AC$36)*$E464)</f>
        <v>2.7161795069261893E-15</v>
      </c>
      <c r="AD464" s="10">
        <f t="shared" ca="1" si="347"/>
        <v>1.2524201915888628E-14</v>
      </c>
      <c r="AE464" s="82">
        <f ca="1">SUMPRODUCT(P434:P463,'control variables'!AL$7:AL$36)</f>
        <v>2.3797549436928231E-15</v>
      </c>
      <c r="AF464" s="82">
        <f ca="1">SUMPRODUCT(Q434:Q463,'control variables'!AM$7:AM$36)</f>
        <v>2.7396920719042201E-15</v>
      </c>
      <c r="AG464" s="82">
        <f ca="1">SUMPRODUCT(R434:R463,'control variables'!AN$7:AN$36)</f>
        <v>7.8115821194331208E-15</v>
      </c>
      <c r="AH464" s="82">
        <f ca="1">SUMPRODUCT(S434:S463,'control variables'!AO$7:AO$36)</f>
        <v>3.3823375728137735E-15</v>
      </c>
      <c r="AI464" s="82">
        <f t="shared" ca="1" si="311"/>
        <v>1.6313366707843939E-14</v>
      </c>
      <c r="AJ464" s="10">
        <f ca="1">SUMPRODUCT(P434:P463,'control variables'!AP$7:AP$36)</f>
        <v>2.2738651046312264E-18</v>
      </c>
      <c r="AK464" s="10">
        <f ca="1">SUMPRODUCT(Q434:Q463,'control variables'!AQ$7:AQ$36)</f>
        <v>6.5616227854417323E-18</v>
      </c>
      <c r="AL464" s="10">
        <f ca="1">SUMPRODUCT(R434:R463,'control variables'!AR$7:AR$36)</f>
        <v>2.3584195150988741E-16</v>
      </c>
      <c r="AM464" s="10">
        <f ca="1">SUMPRODUCT(S434:S463,'control variables'!AS$7:AS$36)</f>
        <v>1.7668298294939808E-16</v>
      </c>
      <c r="AN464" s="10">
        <f t="shared" ca="1" si="332"/>
        <v>4.2136042234935846E-16</v>
      </c>
      <c r="AO464" s="82">
        <f ca="1">SUMPRODUCT(P434:P463,'control variables'!AX$7:AX$36)</f>
        <v>3.0921095346944792E-18</v>
      </c>
      <c r="AP464" s="82">
        <f ca="1">SUMPRODUCT(Q434:Q463,'control variables'!AY$7:AY$36)</f>
        <v>7.1382445112014413E-18</v>
      </c>
      <c r="AQ464" s="82">
        <f ca="1">SUMPRODUCT(R434:R463,'control variables'!AZ$7:AZ$36)</f>
        <v>6.4141812586806451E-17</v>
      </c>
      <c r="AR464" s="82">
        <f ca="1">SUMPRODUCT(S434:S463,'control variables'!BA$7:BA$36)</f>
        <v>4.8052378752230168E-17</v>
      </c>
      <c r="AS464" s="82">
        <f t="shared" ca="1" si="333"/>
        <v>1.2242454538493254E-16</v>
      </c>
      <c r="AT464" s="10">
        <f ca="1">SUMPRODUCT(P434:P463,'control variables'!AT$7:AT$36)</f>
        <v>-2.7289073274741028E-18</v>
      </c>
      <c r="AU464" s="10">
        <f ca="1">SUMPRODUCT(Q434:Q463,'control variables'!AU$7:AU$36)</f>
        <v>2.9602641097709242E-18</v>
      </c>
      <c r="AV464" s="10">
        <f ca="1">SUMPRODUCT(R434:R463,'control variables'!AV$7:AV$36)</f>
        <v>1.2747134481468227E-15</v>
      </c>
      <c r="AW464" s="10">
        <f ca="1">SUMPRODUCT(S434:S463,'control variables'!AW$7:AW$36)</f>
        <v>9.5496230836968584E-16</v>
      </c>
      <c r="AX464" s="10">
        <f t="shared" ca="1" si="312"/>
        <v>2.2299071132988054E-15</v>
      </c>
      <c r="AY464" s="82">
        <f ca="1">SUMPRODUCT(P434:P463,'control variables'!BB$7:BB$36)</f>
        <v>9.8908273857801372E-18</v>
      </c>
      <c r="AZ464" s="82">
        <f ca="1">SUMPRODUCT(Q434:Q463,'control variables'!BC$7:BC$36)</f>
        <v>2.5221592195706039E-17</v>
      </c>
      <c r="BA464" s="82">
        <f ca="1">SUMPRODUCT(R434:R463,'control variables'!BD$7:BD$36)</f>
        <v>1.7655889798488487E-16</v>
      </c>
      <c r="BB464" s="82">
        <f ca="1">SUMPRODUCT(S434:S463,'control variables'!BE$7:BE$36)</f>
        <v>2.5090279771593112E-17</v>
      </c>
      <c r="BC464" s="82">
        <f t="shared" ca="1" si="334"/>
        <v>2.3676159733796416E-16</v>
      </c>
      <c r="BD464" s="10">
        <f ca="1">SUMPRODUCT(P434:P463,'control variables'!BF$7:BF$36)</f>
        <v>2.0690749382832844E-18</v>
      </c>
      <c r="BE464" s="10">
        <f ca="1">SUMPRODUCT(Q434:Q463,'control variables'!BG$7:BG$36)</f>
        <v>2.3882664336023341E-18</v>
      </c>
      <c r="BF464" s="10">
        <f ca="1">SUMPRODUCT(R434:R463,'control variables'!BH$7:BH$36)</f>
        <v>7.1533805335983766E-17</v>
      </c>
      <c r="BG464" s="10">
        <f ca="1">SUMPRODUCT(S434:S463,'control variables'!BI$7:BI$36)</f>
        <v>1.6077045700607657E-16</v>
      </c>
      <c r="BH464" s="10">
        <f t="shared" ca="1" si="335"/>
        <v>2.3676160371394593E-16</v>
      </c>
      <c r="BI464" s="82">
        <f t="shared" ca="1" si="313"/>
        <v>2.386916863751129E-15</v>
      </c>
      <c r="BJ464" s="82">
        <f t="shared" ca="1" si="314"/>
        <v>2.767873928209697E-15</v>
      </c>
      <c r="BK464" s="82">
        <f t="shared" ca="1" si="315"/>
        <v>9.2628544655648286E-15</v>
      </c>
      <c r="BL464" s="82">
        <f t="shared" ca="1" si="316"/>
        <v>4.3623901609550521E-15</v>
      </c>
      <c r="BM464" s="82">
        <f t="shared" ca="1" si="306"/>
        <v>1.8780035418480704E-14</v>
      </c>
      <c r="BN464" s="10">
        <f ca="1">BN463+BI464-INDIRECT(ADDRESS(MAX($D464-'key variables'!$B$9*30,34),scenario!BI$4),TRUE)</f>
        <v>9439390.0751690175</v>
      </c>
      <c r="BO464" s="10">
        <f ca="1">BO463+BJ464-INDIRECT(ADDRESS(MAX($D464-'key variables'!$B$9*30,34),scenario!BJ$4),TRUE)</f>
        <v>10895583.360992203</v>
      </c>
      <c r="BP464" s="10">
        <f ca="1">BP463+BK464-INDIRECT(ADDRESS(MAX($D464-'key variables'!$B$9*30,34),scenario!BK$4),TRUE)</f>
        <v>32531162.537994072</v>
      </c>
      <c r="BQ464" s="10">
        <f ca="1">BQ463+BL464-INDIRECT(ADDRESS(MAX($D464-'key variables'!$B$9*30,34),scenario!BL$4),TRUE)</f>
        <v>14415841.516535141</v>
      </c>
      <c r="BR464" s="10">
        <f t="shared" ca="1" si="336"/>
        <v>67281977.490690395</v>
      </c>
      <c r="BS464" s="82">
        <f t="shared" ca="1" si="317"/>
        <v>-2.3433722007218712E-9</v>
      </c>
      <c r="BT464" s="82">
        <f t="shared" ca="1" si="318"/>
        <v>-3.4286841400083261E-10</v>
      </c>
      <c r="BU464" s="82">
        <f t="shared" ca="1" si="319"/>
        <v>-4.2577744134571119E-9</v>
      </c>
      <c r="BV464" s="82">
        <f t="shared" ca="1" si="320"/>
        <v>-2.9943675824111259E-9</v>
      </c>
      <c r="BW464" s="82">
        <f t="shared" ca="1" si="337"/>
        <v>-9.9383826105909416E-9</v>
      </c>
      <c r="BX464" s="10">
        <f t="shared" ca="1" si="321"/>
        <v>-1.8625447485332696E-12</v>
      </c>
      <c r="BY464" s="10">
        <f t="shared" ca="1" si="322"/>
        <v>2.890411247911425E-12</v>
      </c>
      <c r="BZ464" s="10">
        <f t="shared" ca="1" si="323"/>
        <v>-3.5033589769316542E-11</v>
      </c>
      <c r="CA464" s="10">
        <f t="shared" ca="1" si="324"/>
        <v>-2.0256200204881012E-11</v>
      </c>
      <c r="CB464" s="10">
        <v>0</v>
      </c>
      <c r="CC464" s="82">
        <f t="shared" ca="1" si="325"/>
        <v>3.9724474116644802E-13</v>
      </c>
      <c r="CD464" s="82">
        <f t="shared" ca="1" si="326"/>
        <v>3.4272905307443142E-13</v>
      </c>
      <c r="CE464" s="82">
        <f t="shared" ca="1" si="327"/>
        <v>1.8916293117065771E-10</v>
      </c>
      <c r="CF464" s="82">
        <f t="shared" ca="1" si="328"/>
        <v>3.7033208801933468E-11</v>
      </c>
      <c r="CG464" s="82">
        <f t="shared" ca="1" si="338"/>
        <v>2.2693611376683207E-10</v>
      </c>
      <c r="CH464" s="13" t="str">
        <f t="shared" ca="1" si="339"/>
        <v/>
      </c>
      <c r="CI464" s="81">
        <f t="shared" ca="1" si="348"/>
        <v>0.1131775965863165</v>
      </c>
      <c r="CJ464" s="81">
        <f t="shared" ca="1" si="349"/>
        <v>0.13063724757458739</v>
      </c>
      <c r="CK464" s="81">
        <f t="shared" ca="1" si="350"/>
        <v>0.39004625943939081</v>
      </c>
      <c r="CL464" s="81">
        <f t="shared" ca="1" si="351"/>
        <v>0.17284488538116416</v>
      </c>
      <c r="CM464" s="89">
        <f t="shared" ca="1" si="340"/>
        <v>0.80670598898145884</v>
      </c>
    </row>
    <row r="465" spans="1:91" x14ac:dyDescent="0.3">
      <c r="A465">
        <v>400</v>
      </c>
      <c r="B465" s="3">
        <f t="shared" si="353"/>
        <v>1.3</v>
      </c>
      <c r="C465" s="3">
        <f t="shared" si="341"/>
        <v>13.333333333333334</v>
      </c>
      <c r="D465" s="4">
        <f t="shared" ca="1" si="329"/>
        <v>465</v>
      </c>
      <c r="E465" s="58">
        <f>(0.5*(COS(B465*2*PI())+1)*('key variables'!$B$4-'key variables'!$B$6)+'key variables'!$B$6)/'key variables'!$B$4</f>
        <v>1</v>
      </c>
      <c r="F465" s="10">
        <f t="shared" ca="1" si="342"/>
        <v>11689222.907461114</v>
      </c>
      <c r="G465" s="10">
        <f t="shared" ca="1" si="343"/>
        <v>13492492.798713122</v>
      </c>
      <c r="H465" s="10">
        <f t="shared" ca="1" si="344"/>
        <v>40309474.521088287</v>
      </c>
      <c r="I465" s="10">
        <f t="shared" ca="1" si="345"/>
        <v>17912154.249750931</v>
      </c>
      <c r="J465" s="10">
        <f t="shared" ca="1" si="330"/>
        <v>83403344.477013454</v>
      </c>
      <c r="K465" s="82">
        <f t="shared" ca="1" si="307"/>
        <v>2249832.832292099</v>
      </c>
      <c r="L465" s="82">
        <f t="shared" ca="1" si="308"/>
        <v>2596909.4377209195</v>
      </c>
      <c r="M465" s="82">
        <f t="shared" ca="1" si="309"/>
        <v>7778311.98309422</v>
      </c>
      <c r="N465" s="82">
        <f t="shared" ca="1" si="310"/>
        <v>3496312.733215793</v>
      </c>
      <c r="O465" s="82">
        <f t="shared" ca="1" si="331"/>
        <v>16121366.986323033</v>
      </c>
      <c r="P465" s="10">
        <f ca="1">IF(IF($A465&gt;='key variables'!$B$26,K465*SUMPRODUCT(Z465:AC465,'control variables'!$O$3:$R$3)/J465+F$65*'key variables'!$B$25/scenario!J$65,K465*SUMPRODUCT(Z465:AC465,'control variables'!$O$7:$R$7)/J465+F$65*'key variables'!$B$25/scenario!J$65)&lt;'key variables'!$B$28,0,IF($A465&gt;='key variables'!$B$26,K465*SUMPRODUCT(Z465:AC465,'control variables'!$O$3:$R$3)/J465+F$65*'key variables'!$B$25/scenario!J$65,K465*SUMPRODUCT(Z465:AC465,'control variables'!$O$7:$R$7)/J465+F$65*'key variables'!$B$25/scenario!J$65))</f>
        <v>2.906980331219748E-16</v>
      </c>
      <c r="Q465" s="10">
        <f ca="1">IF(IF($A465&gt;='key variables'!$B$26,L465*SUMPRODUCT(Z465:AC465,'control variables'!$O$4:$R$4)/J465+G$65*'key variables'!$B$25/scenario!J$65,L465*SUMPRODUCT(Z465:AC465,'control variables'!$O$7:$R$7)/J465+G$65*'key variables'!$B$25/scenario!J$65)&lt;'key variables'!$B$28,0,IF($A465&gt;='key variables'!$B$26,L465*SUMPRODUCT(Z465:AC465,'control variables'!$O$4:$R$4)/J465+G$65*'key variables'!$B$25/scenario!J$65,L465*SUMPRODUCT(Z465:AC465,'control variables'!$O$7:$R$7)/J465+G$65*'key variables'!$B$25/scenario!J$65))</f>
        <v>3.3554335900248471E-16</v>
      </c>
      <c r="R465" s="10">
        <f ca="1">IF(IF($A465&gt;='key variables'!$B$26,M465*SUMPRODUCT(Z465:AC465,'control variables'!$O$5:$R$5)/J465+H$65*'key variables'!$B$25/scenario!J$65,M465*SUMPRODUCT(Z465:AC465,'control variables'!$O$7:$R$7)/J465+H$65*'key variables'!$B$25/scenario!J$65)&lt;'key variables'!$B$28,0,IF($A465&gt;='key variables'!$B$26,M465*SUMPRODUCT(Z465:AC465,'control variables'!$O$5:$R$5)/J465+H$65*'key variables'!$B$25/scenario!J$65,M465*SUMPRODUCT(Z465:AC465,'control variables'!$O$7:$R$7)/J465+H$65*'key variables'!$B$25/scenario!J$65))</f>
        <v>1.0050257788224017E-15</v>
      </c>
      <c r="S465" s="10">
        <f ca="1">IF(IF($A465&gt;='key variables'!$B$26,N465*SUMPRODUCT(Z465:AC465,'control variables'!$O$6:$R$6)/J465+I$65*'key variables'!$B$25/scenario!J$65,N465*SUMPRODUCT(Z465:AC465,'control variables'!$O$7:$R$7)/J465+I$65*'key variables'!$B$25/scenario!J$65)&lt;'key variables'!$B$28,0,IF($A465&gt;='key variables'!$B$26,N465*SUMPRODUCT(Z465:AC465,'control variables'!$O$6:$R$6)/J465+I$65*'key variables'!$B$25/scenario!J$65,N465*SUMPRODUCT(Z465:AC465,'control variables'!$O$7:$R$7)/J465+I$65*'key variables'!$B$25/scenario!J$65))</f>
        <v>4.5175411263319576E-16</v>
      </c>
      <c r="T465" s="10">
        <f t="shared" ca="1" si="352"/>
        <v>2.0830212835800569E-15</v>
      </c>
      <c r="U465" s="82">
        <f ca="1">SUMPRODUCT(P435:P464,'control variables'!AD$7:AD$36)</f>
        <v>6.1633360869222377E-16</v>
      </c>
      <c r="V465" s="82">
        <f ca="1">SUMPRODUCT(Q435:Q464,'control variables'!AE$7:AE$36)</f>
        <v>7.114139958419918E-16</v>
      </c>
      <c r="W465" s="82">
        <f ca="1">SUMPRODUCT(R435:R464,'control variables'!AF$7:AF$36)</f>
        <v>2.1308405785821563E-15</v>
      </c>
      <c r="X465" s="82">
        <f ca="1">SUMPRODUCT(S435:S464,'control variables'!AG$7:AG$36)</f>
        <v>9.5780229226368083E-16</v>
      </c>
      <c r="Y465" s="82">
        <f t="shared" ca="1" si="346"/>
        <v>4.4163904753800526E-15</v>
      </c>
      <c r="Z465" s="10">
        <f ca="1">IF($A465&gt;='key variables'!$B$26,SUMPRODUCT(P435:P464,'control variables'!V$7:V$36)*$E465,SUMPRODUCT(P435:P464,'control variables'!Z$7:Z$36)*$E465)</f>
        <v>1.5039163996348046E-15</v>
      </c>
      <c r="AA465" s="10">
        <f ca="1">IF($A465&gt;='key variables'!$B$26,SUMPRODUCT(Q435:Q464,'control variables'!W$7:W$36)*$E465,SUMPRODUCT(Q435:Q464,'control variables'!AA$7:AA$36)*$E465)</f>
        <v>1.7359221697267098E-15</v>
      </c>
      <c r="AB465" s="10">
        <f ca="1">IF($A465&gt;='key variables'!$B$26,SUMPRODUCT(R435:R464,'control variables'!X$7:X$36)*$E465,SUMPRODUCT(R435:R464,'control variables'!AB$7:AB$36)*$E465)</f>
        <v>5.1994667270161682E-15</v>
      </c>
      <c r="AC465" s="10">
        <f ca="1">IF($A465&gt;='key variables'!$B$26,SUMPRODUCT(S435:S464,'control variables'!Y$7:Y$36)*$E465,SUMPRODUCT(S435:S464,'control variables'!AC$7:AC$36)*$E465)</f>
        <v>2.3371345560720057E-15</v>
      </c>
      <c r="AD465" s="10">
        <f t="shared" ca="1" si="347"/>
        <v>1.0776439852449687E-14</v>
      </c>
      <c r="AE465" s="82">
        <f ca="1">SUMPRODUCT(P435:P464,'control variables'!AL$7:AL$36)</f>
        <v>2.0476583008248224E-15</v>
      </c>
      <c r="AF465" s="82">
        <f ca="1">SUMPRODUCT(Q435:Q464,'control variables'!AM$7:AM$36)</f>
        <v>2.357365924422999E-15</v>
      </c>
      <c r="AG465" s="82">
        <f ca="1">SUMPRODUCT(R435:R464,'control variables'!AN$7:AN$36)</f>
        <v>6.7214697932766103E-15</v>
      </c>
      <c r="AH465" s="82">
        <f ca="1">SUMPRODUCT(S435:S464,'control variables'!AO$7:AO$36)</f>
        <v>2.9103297486658332E-15</v>
      </c>
      <c r="AI465" s="82">
        <f t="shared" ca="1" si="311"/>
        <v>1.4036823767190265E-14</v>
      </c>
      <c r="AJ465" s="10">
        <f ca="1">SUMPRODUCT(P435:P464,'control variables'!AP$7:AP$36)</f>
        <v>1.9565454706982806E-18</v>
      </c>
      <c r="AK465" s="10">
        <f ca="1">SUMPRODUCT(Q435:Q464,'control variables'!AQ$7:AQ$36)</f>
        <v>5.6459432510481891E-18</v>
      </c>
      <c r="AL465" s="10">
        <f ca="1">SUMPRODUCT(R435:R464,'control variables'!AR$7:AR$36)</f>
        <v>2.0293002477917392E-16</v>
      </c>
      <c r="AM465" s="10">
        <f ca="1">SUMPRODUCT(S435:S464,'control variables'!AS$7:AS$36)</f>
        <v>1.5202673603418082E-16</v>
      </c>
      <c r="AN465" s="10">
        <f t="shared" ca="1" si="332"/>
        <v>3.625592495351012E-16</v>
      </c>
      <c r="AO465" s="82">
        <f ca="1">SUMPRODUCT(P435:P464,'control variables'!AX$7:AX$36)</f>
        <v>2.6606032577251818E-18</v>
      </c>
      <c r="AP465" s="82">
        <f ca="1">SUMPRODUCT(Q435:Q464,'control variables'!AY$7:AY$36)</f>
        <v>6.142096969025384E-18</v>
      </c>
      <c r="AQ465" s="82">
        <f ca="1">SUMPRODUCT(R435:R464,'control variables'!AZ$7:AZ$36)</f>
        <v>5.5190773033762276E-17</v>
      </c>
      <c r="AR465" s="82">
        <f ca="1">SUMPRODUCT(S435:S464,'control variables'!BA$7:BA$36)</f>
        <v>4.1346632134188002E-17</v>
      </c>
      <c r="AS465" s="82">
        <f t="shared" ca="1" si="333"/>
        <v>1.0534010539470084E-16</v>
      </c>
      <c r="AT465" s="10">
        <f ca="1">SUMPRODUCT(P435:P464,'control variables'!AT$7:AT$36)</f>
        <v>-2.3480861994189051E-18</v>
      </c>
      <c r="AU465" s="10">
        <f ca="1">SUMPRODUCT(Q435:Q464,'control variables'!AU$7:AU$36)</f>
        <v>2.5471569638174756E-18</v>
      </c>
      <c r="AV465" s="10">
        <f ca="1">SUMPRODUCT(R435:R464,'control variables'!AV$7:AV$36)</f>
        <v>1.0968262006089121E-15</v>
      </c>
      <c r="AW465" s="10">
        <f ca="1">SUMPRODUCT(S435:S464,'control variables'!AW$7:AW$36)</f>
        <v>8.2169657967960419E-16</v>
      </c>
      <c r="AX465" s="10">
        <f t="shared" ca="1" si="312"/>
        <v>1.9187218510529149E-15</v>
      </c>
      <c r="AY465" s="82">
        <f ca="1">SUMPRODUCT(P435:P464,'control variables'!BB$7:BB$36)</f>
        <v>8.5105547746400351E-18</v>
      </c>
      <c r="AZ465" s="82">
        <f ca="1">SUMPRODUCT(Q435:Q464,'control variables'!BC$7:BC$36)</f>
        <v>2.1701899498699969E-17</v>
      </c>
      <c r="BA465" s="82">
        <f ca="1">SUMPRODUCT(R435:R464,'control variables'!BD$7:BD$36)</f>
        <v>1.5191996722243135E-16</v>
      </c>
      <c r="BB465" s="82">
        <f ca="1">SUMPRODUCT(S435:S464,'control variables'!BE$7:BE$36)</f>
        <v>2.1588911824927546E-17</v>
      </c>
      <c r="BC465" s="82">
        <f t="shared" ca="1" si="334"/>
        <v>2.037213333206989E-16</v>
      </c>
      <c r="BD465" s="10">
        <f ca="1">SUMPRODUCT(P435:P464,'control variables'!BF$7:BF$36)</f>
        <v>1.780333930446602E-18</v>
      </c>
      <c r="BE465" s="10">
        <f ca="1">SUMPRODUCT(Q435:Q464,'control variables'!BG$7:BG$36)</f>
        <v>2.0549820057347717E-18</v>
      </c>
      <c r="BF465" s="10">
        <f ca="1">SUMPRODUCT(R435:R464,'control variables'!BH$7:BH$36)</f>
        <v>6.1551207477907976E-17</v>
      </c>
      <c r="BG465" s="10">
        <f ca="1">SUMPRODUCT(S435:S464,'control variables'!BI$7:BI$36)</f>
        <v>1.3833481539281814E-16</v>
      </c>
      <c r="BH465" s="10">
        <f t="shared" ca="1" si="335"/>
        <v>2.0372133880690748E-16</v>
      </c>
      <c r="BI465" s="82">
        <f t="shared" ca="1" si="313"/>
        <v>2.0538207694000434E-15</v>
      </c>
      <c r="BJ465" s="82">
        <f t="shared" ca="1" si="314"/>
        <v>2.381614980885516E-15</v>
      </c>
      <c r="BK465" s="82">
        <f t="shared" ca="1" si="315"/>
        <v>7.9702159611079539E-15</v>
      </c>
      <c r="BL465" s="82">
        <f t="shared" ca="1" si="316"/>
        <v>3.7536152401703653E-15</v>
      </c>
      <c r="BM465" s="82">
        <f t="shared" ca="1" si="306"/>
        <v>1.6159266951563877E-14</v>
      </c>
      <c r="BN465" s="10">
        <f ca="1">BN464+BI465-INDIRECT(ADDRESS(MAX($D465-'key variables'!$B$9*30,34),scenario!BI$4),TRUE)</f>
        <v>9439390.0751690175</v>
      </c>
      <c r="BO465" s="10">
        <f ca="1">BO464+BJ465-INDIRECT(ADDRESS(MAX($D465-'key variables'!$B$9*30,34),scenario!BJ$4),TRUE)</f>
        <v>10895583.360992203</v>
      </c>
      <c r="BP465" s="10">
        <f ca="1">BP464+BK465-INDIRECT(ADDRESS(MAX($D465-'key variables'!$B$9*30,34),scenario!BK$4),TRUE)</f>
        <v>32531162.537994072</v>
      </c>
      <c r="BQ465" s="10">
        <f ca="1">BQ464+BL465-INDIRECT(ADDRESS(MAX($D465-'key variables'!$B$9*30,34),scenario!BL$4),TRUE)</f>
        <v>14415841.516535141</v>
      </c>
      <c r="BR465" s="10">
        <f t="shared" ca="1" si="336"/>
        <v>67281977.490690395</v>
      </c>
      <c r="BS465" s="82">
        <f t="shared" ca="1" si="317"/>
        <v>-2.3433739656249413E-9</v>
      </c>
      <c r="BT465" s="82">
        <f t="shared" ca="1" si="318"/>
        <v>-3.4287046212743648E-10</v>
      </c>
      <c r="BU465" s="82">
        <f t="shared" ca="1" si="319"/>
        <v>-4.2577814401985018E-9</v>
      </c>
      <c r="BV465" s="82">
        <f t="shared" ca="1" si="320"/>
        <v>-2.9943710226070684E-9</v>
      </c>
      <c r="BW465" s="82">
        <f t="shared" ca="1" si="337"/>
        <v>-9.9383968905579486E-9</v>
      </c>
      <c r="BX465" s="10">
        <f t="shared" ca="1" si="321"/>
        <v>-1.862552378818717E-12</v>
      </c>
      <c r="BY465" s="10">
        <f t="shared" ca="1" si="322"/>
        <v>2.8903936331268894E-12</v>
      </c>
      <c r="BZ465" s="10">
        <f t="shared" ca="1" si="323"/>
        <v>-3.5033748049718207E-11</v>
      </c>
      <c r="CA465" s="10">
        <f t="shared" ca="1" si="324"/>
        <v>-2.0256318781976094E-11</v>
      </c>
      <c r="CB465" s="10">
        <v>0</v>
      </c>
      <c r="CC465" s="82">
        <f t="shared" ca="1" si="325"/>
        <v>3.9724638519486042E-13</v>
      </c>
      <c r="CD465" s="82">
        <f t="shared" ca="1" si="326"/>
        <v>3.4272600976374961E-13</v>
      </c>
      <c r="CE465" s="82">
        <f t="shared" ca="1" si="327"/>
        <v>1.8916198208370886E-10</v>
      </c>
      <c r="CF465" s="82">
        <f t="shared" ca="1" si="328"/>
        <v>3.7032497785457688E-11</v>
      </c>
      <c r="CG465" s="82">
        <f t="shared" ca="1" si="338"/>
        <v>2.2693445226412515E-10</v>
      </c>
      <c r="CH465" s="13" t="str">
        <f t="shared" ca="1" si="339"/>
        <v/>
      </c>
      <c r="CI465" s="81">
        <f t="shared" ca="1" si="348"/>
        <v>0.1131775965863165</v>
      </c>
      <c r="CJ465" s="81">
        <f t="shared" ca="1" si="349"/>
        <v>0.13063724757458739</v>
      </c>
      <c r="CK465" s="81">
        <f t="shared" ca="1" si="350"/>
        <v>0.39004625943939081</v>
      </c>
      <c r="CL465" s="81">
        <f t="shared" ca="1" si="351"/>
        <v>0.17284488538116416</v>
      </c>
      <c r="CM465" s="89">
        <f t="shared" ca="1" si="340"/>
        <v>0.80670598898145884</v>
      </c>
    </row>
    <row r="466" spans="1:91" x14ac:dyDescent="0.3">
      <c r="A466">
        <v>401</v>
      </c>
      <c r="B466" s="3">
        <f t="shared" si="353"/>
        <v>1.3027777777777778</v>
      </c>
      <c r="C466" s="3">
        <f t="shared" si="341"/>
        <v>13.366666666666667</v>
      </c>
      <c r="D466" s="4">
        <f t="shared" ca="1" si="329"/>
        <v>466</v>
      </c>
      <c r="E466" s="58">
        <f>(0.5*(COS(B466*2*PI())+1)*('key variables'!$B$4-'key variables'!$B$6)+'key variables'!$B$6)/'key variables'!$B$4</f>
        <v>1</v>
      </c>
      <c r="F466" s="10">
        <f t="shared" ca="1" si="342"/>
        <v>11689222.907461114</v>
      </c>
      <c r="G466" s="10">
        <f t="shared" ca="1" si="343"/>
        <v>13492492.798713122</v>
      </c>
      <c r="H466" s="10">
        <f t="shared" ca="1" si="344"/>
        <v>40309474.521088287</v>
      </c>
      <c r="I466" s="10">
        <f t="shared" ca="1" si="345"/>
        <v>17912154.249750931</v>
      </c>
      <c r="J466" s="10">
        <f t="shared" ca="1" si="330"/>
        <v>83403344.477013454</v>
      </c>
      <c r="K466" s="82">
        <f t="shared" ca="1" si="307"/>
        <v>2249832.832292099</v>
      </c>
      <c r="L466" s="82">
        <f t="shared" ca="1" si="308"/>
        <v>2596909.4377209195</v>
      </c>
      <c r="M466" s="82">
        <f t="shared" ca="1" si="309"/>
        <v>7778311.98309422</v>
      </c>
      <c r="N466" s="82">
        <f t="shared" ca="1" si="310"/>
        <v>3496312.733215793</v>
      </c>
      <c r="O466" s="82">
        <f t="shared" ca="1" si="331"/>
        <v>16121366.986323033</v>
      </c>
      <c r="P466" s="10">
        <f ca="1">IF(IF($A466&gt;='key variables'!$B$26,K466*SUMPRODUCT(Z466:AC466,'control variables'!$O$3:$R$3)/J466+F$65*'key variables'!$B$25/scenario!J$65,K466*SUMPRODUCT(Z466:AC466,'control variables'!$O$7:$R$7)/J466+F$65*'key variables'!$B$25/scenario!J$65)&lt;'key variables'!$B$28,0,IF($A466&gt;='key variables'!$B$26,K466*SUMPRODUCT(Z466:AC466,'control variables'!$O$3:$R$3)/J466+F$65*'key variables'!$B$25/scenario!J$65,K466*SUMPRODUCT(Z466:AC466,'control variables'!$O$7:$R$7)/J466+F$65*'key variables'!$B$25/scenario!J$65))</f>
        <v>2.5013089777721896E-16</v>
      </c>
      <c r="Q466" s="10">
        <f ca="1">IF(IF($A466&gt;='key variables'!$B$26,L466*SUMPRODUCT(Z466:AC466,'control variables'!$O$4:$R$4)/J466+G$65*'key variables'!$B$25/scenario!J$65,L466*SUMPRODUCT(Z466:AC466,'control variables'!$O$7:$R$7)/J466+G$65*'key variables'!$B$25/scenario!J$65)&lt;'key variables'!$B$28,0,IF($A466&gt;='key variables'!$B$26,L466*SUMPRODUCT(Z466:AC466,'control variables'!$O$4:$R$4)/J466+G$65*'key variables'!$B$25/scenario!J$65,L466*SUMPRODUCT(Z466:AC466,'control variables'!$O$7:$R$7)/J466+G$65*'key variables'!$B$25/scenario!J$65))</f>
        <v>2.8871802374823384E-16</v>
      </c>
      <c r="R466" s="10">
        <f ca="1">IF(IF($A466&gt;='key variables'!$B$26,M466*SUMPRODUCT(Z466:AC466,'control variables'!$O$5:$R$5)/J466+H$65*'key variables'!$B$25/scenario!J$65,M466*SUMPRODUCT(Z466:AC466,'control variables'!$O$7:$R$7)/J466+H$65*'key variables'!$B$25/scenario!J$65)&lt;'key variables'!$B$28,0,IF($A466&gt;='key variables'!$B$26,M466*SUMPRODUCT(Z466:AC466,'control variables'!$O$5:$R$5)/J466+H$65*'key variables'!$B$25/scenario!J$65,M466*SUMPRODUCT(Z466:AC466,'control variables'!$O$7:$R$7)/J466+H$65*'key variables'!$B$25/scenario!J$65))</f>
        <v>8.6477365411211948E-16</v>
      </c>
      <c r="S466" s="10">
        <f ca="1">IF(IF($A466&gt;='key variables'!$B$26,N466*SUMPRODUCT(Z466:AC466,'control variables'!$O$6:$R$6)/J466+I$65*'key variables'!$B$25/scenario!J$65,N466*SUMPRODUCT(Z466:AC466,'control variables'!$O$7:$R$7)/J466+I$65*'key variables'!$B$25/scenario!J$65)&lt;'key variables'!$B$28,0,IF($A466&gt;='key variables'!$B$26,N466*SUMPRODUCT(Z466:AC466,'control variables'!$O$6:$R$6)/J466+I$65*'key variables'!$B$25/scenario!J$65,N466*SUMPRODUCT(Z466:AC466,'control variables'!$O$7:$R$7)/J466+I$65*'key variables'!$B$25/scenario!J$65))</f>
        <v>3.8871147683369134E-16</v>
      </c>
      <c r="T466" s="10">
        <f t="shared" ca="1" si="352"/>
        <v>1.7923340524712635E-15</v>
      </c>
      <c r="U466" s="82">
        <f ca="1">SUMPRODUCT(P436:P465,'control variables'!AD$7:AD$36)</f>
        <v>5.3032377693375369E-16</v>
      </c>
      <c r="V466" s="82">
        <f ca="1">SUMPRODUCT(Q436:Q465,'control variables'!AE$7:AE$36)</f>
        <v>6.1213562252267119E-16</v>
      </c>
      <c r="W466" s="82">
        <f ca="1">SUMPRODUCT(R436:R465,'control variables'!AF$7:AF$36)</f>
        <v>1.8334801278729162E-15</v>
      </c>
      <c r="X466" s="82">
        <f ca="1">SUMPRODUCT(S436:S465,'control variables'!AG$7:AG$36)</f>
        <v>8.2414024162478059E-16</v>
      </c>
      <c r="Y466" s="82">
        <f t="shared" ca="1" si="346"/>
        <v>3.800079768954122E-15</v>
      </c>
      <c r="Z466" s="10">
        <f ca="1">IF($A466&gt;='key variables'!$B$26,SUMPRODUCT(P436:P465,'control variables'!V$7:V$36)*$E466,SUMPRODUCT(P436:P465,'control variables'!Z$7:Z$36)*$E466)</f>
        <v>1.294043702953765E-15</v>
      </c>
      <c r="AA466" s="10">
        <f ca="1">IF($A466&gt;='key variables'!$B$26,SUMPRODUCT(Q436:Q465,'control variables'!W$7:W$36)*$E466,SUMPRODUCT(Q436:Q465,'control variables'!AA$7:AA$36)*$E466)</f>
        <v>1.4936728883986959E-15</v>
      </c>
      <c r="AB466" s="10">
        <f ca="1">IF($A466&gt;='key variables'!$B$26,SUMPRODUCT(R436:R465,'control variables'!X$7:X$36)*$E466,SUMPRODUCT(R436:R465,'control variables'!AB$7:AB$36)*$E466)</f>
        <v>4.4738771240520643E-15</v>
      </c>
      <c r="AC466" s="10">
        <f ca="1">IF($A466&gt;='key variables'!$B$26,SUMPRODUCT(S436:S465,'control variables'!Y$7:Y$36)*$E466,SUMPRODUCT(S436:S465,'control variables'!AC$7:AC$36)*$E466)</f>
        <v>2.0109856212586181E-15</v>
      </c>
      <c r="AD466" s="10">
        <f t="shared" ca="1" si="347"/>
        <v>9.2725793366631426E-15</v>
      </c>
      <c r="AE466" s="82">
        <f ca="1">SUMPRODUCT(P436:P465,'control variables'!AL$7:AL$36)</f>
        <v>1.7619060013088547E-15</v>
      </c>
      <c r="AF466" s="82">
        <f ca="1">SUMPRODUCT(Q436:Q465,'control variables'!AM$7:AM$36)</f>
        <v>2.028393686509518E-15</v>
      </c>
      <c r="AG466" s="82">
        <f ca="1">SUMPRODUCT(R436:R465,'control variables'!AN$7:AN$36)</f>
        <v>5.7834834853158347E-15</v>
      </c>
      <c r="AH466" s="82">
        <f ca="1">SUMPRODUCT(S436:S465,'control variables'!AO$7:AO$36)</f>
        <v>2.5041909814232719E-15</v>
      </c>
      <c r="AI466" s="82">
        <f t="shared" ca="1" si="311"/>
        <v>1.2077974154557479E-14</v>
      </c>
      <c r="AJ466" s="10">
        <f ca="1">SUMPRODUCT(P436:P465,'control variables'!AP$7:AP$36)</f>
        <v>1.6835080370921075E-18</v>
      </c>
      <c r="AK466" s="10">
        <f ca="1">SUMPRODUCT(Q436:Q465,'control variables'!AQ$7:AQ$36)</f>
        <v>4.8580475038555028E-18</v>
      </c>
      <c r="AL466" s="10">
        <f ca="1">SUMPRODUCT(R436:R465,'control variables'!AR$7:AR$36)</f>
        <v>1.7461098287744488E-16</v>
      </c>
      <c r="AM466" s="10">
        <f ca="1">SUMPRODUCT(S436:S465,'control variables'!AS$7:AS$36)</f>
        <v>1.3081128744484569E-16</v>
      </c>
      <c r="AN466" s="10">
        <f t="shared" ca="1" si="332"/>
        <v>3.1196382586323821E-16</v>
      </c>
      <c r="AO466" s="82">
        <f ca="1">SUMPRODUCT(P436:P465,'control variables'!AX$7:AX$36)</f>
        <v>2.2893140154290434E-18</v>
      </c>
      <c r="AP466" s="82">
        <f ca="1">SUMPRODUCT(Q436:Q465,'control variables'!AY$7:AY$36)</f>
        <v>5.2849625867692821E-18</v>
      </c>
      <c r="AQ466" s="82">
        <f ca="1">SUMPRODUCT(R436:R465,'control variables'!AZ$7:AZ$36)</f>
        <v>4.7488857972978576E-17</v>
      </c>
      <c r="AR466" s="82">
        <f ca="1">SUMPRODUCT(S436:S465,'control variables'!BA$7:BA$36)</f>
        <v>3.5576677642842524E-17</v>
      </c>
      <c r="AS466" s="82">
        <f t="shared" ca="1" si="333"/>
        <v>9.0639812218019427E-17</v>
      </c>
      <c r="AT466" s="10">
        <f ca="1">SUMPRODUCT(P436:P465,'control variables'!AT$7:AT$36)</f>
        <v>-2.0204089543065801E-18</v>
      </c>
      <c r="AU466" s="10">
        <f ca="1">SUMPRODUCT(Q436:Q465,'control variables'!AU$7:AU$36)</f>
        <v>2.1916992395742433E-18</v>
      </c>
      <c r="AV466" s="10">
        <f ca="1">SUMPRODUCT(R436:R465,'control variables'!AV$7:AV$36)</f>
        <v>9.4376325604091003E-16</v>
      </c>
      <c r="AW466" s="10">
        <f ca="1">SUMPRODUCT(S436:S465,'control variables'!AW$7:AW$36)</f>
        <v>7.0702818649443664E-16</v>
      </c>
      <c r="AX466" s="10">
        <f t="shared" ca="1" si="312"/>
        <v>1.6509627328206142E-15</v>
      </c>
      <c r="AY466" s="82">
        <f ca="1">SUMPRODUCT(P436:P465,'control variables'!BB$7:BB$36)</f>
        <v>7.3229002738718216E-18</v>
      </c>
      <c r="AZ466" s="82">
        <f ca="1">SUMPRODUCT(Q436:Q465,'control variables'!BC$7:BC$36)</f>
        <v>1.8673382639651773E-17</v>
      </c>
      <c r="BA466" s="82">
        <f ca="1">SUMPRODUCT(R436:R465,'control variables'!BD$7:BD$36)</f>
        <v>1.307194183033497E-16</v>
      </c>
      <c r="BB466" s="82">
        <f ca="1">SUMPRODUCT(S436:S465,'control variables'!BE$7:BE$36)</f>
        <v>1.857616248313769E-17</v>
      </c>
      <c r="BC466" s="82">
        <f t="shared" ca="1" si="334"/>
        <v>1.7529186370001101E-16</v>
      </c>
      <c r="BD466" s="10">
        <f ca="1">SUMPRODUCT(P436:P465,'control variables'!BF$7:BF$36)</f>
        <v>1.5318869535625714E-18</v>
      </c>
      <c r="BE466" s="10">
        <f ca="1">SUMPRODUCT(Q436:Q465,'control variables'!BG$7:BG$36)</f>
        <v>1.7682076775345489E-18</v>
      </c>
      <c r="BF466" s="10">
        <f ca="1">SUMPRODUCT(R436:R465,'control variables'!BH$7:BH$36)</f>
        <v>5.2961688871355397E-17</v>
      </c>
      <c r="BG466" s="10">
        <f ca="1">SUMPRODUCT(S436:S465,'control variables'!BI$7:BI$36)</f>
        <v>1.190300849181624E-16</v>
      </c>
      <c r="BH466" s="10">
        <f t="shared" ca="1" si="335"/>
        <v>1.7529186842061492E-16</v>
      </c>
      <c r="BI466" s="82">
        <f t="shared" ca="1" si="313"/>
        <v>1.7672084926284199E-15</v>
      </c>
      <c r="BJ466" s="82">
        <f t="shared" ca="1" si="314"/>
        <v>2.049258768388744E-15</v>
      </c>
      <c r="BK466" s="82">
        <f t="shared" ca="1" si="315"/>
        <v>6.8579661596600944E-15</v>
      </c>
      <c r="BL466" s="82">
        <f t="shared" ca="1" si="316"/>
        <v>3.2297953304008461E-15</v>
      </c>
      <c r="BM466" s="82">
        <f t="shared" ca="1" si="306"/>
        <v>1.3904228751078105E-14</v>
      </c>
      <c r="BN466" s="10">
        <f ca="1">BN465+BI466-INDIRECT(ADDRESS(MAX($D466-'key variables'!$B$9*30,34),scenario!BI$4),TRUE)</f>
        <v>9439390.0751690175</v>
      </c>
      <c r="BO466" s="10">
        <f ca="1">BO465+BJ466-INDIRECT(ADDRESS(MAX($D466-'key variables'!$B$9*30,34),scenario!BJ$4),TRUE)</f>
        <v>10895583.360992203</v>
      </c>
      <c r="BP466" s="10">
        <f ca="1">BP465+BK466-INDIRECT(ADDRESS(MAX($D466-'key variables'!$B$9*30,34),scenario!BK$4),TRUE)</f>
        <v>32531162.537994072</v>
      </c>
      <c r="BQ466" s="10">
        <f ca="1">BQ465+BL466-INDIRECT(ADDRESS(MAX($D466-'key variables'!$B$9*30,34),scenario!BL$4),TRUE)</f>
        <v>14415841.516535141</v>
      </c>
      <c r="BR466" s="10">
        <f t="shared" ca="1" si="336"/>
        <v>67281977.490690395</v>
      </c>
      <c r="BS466" s="82">
        <f t="shared" ca="1" si="317"/>
        <v>-2.3433754842344231E-9</v>
      </c>
      <c r="BT466" s="82">
        <f t="shared" ca="1" si="318"/>
        <v>-3.4287222443638882E-10</v>
      </c>
      <c r="BU466" s="82">
        <f t="shared" ca="1" si="319"/>
        <v>-4.2577874863526954E-9</v>
      </c>
      <c r="BV466" s="82">
        <f t="shared" ca="1" si="320"/>
        <v>-2.9943739827210071E-9</v>
      </c>
      <c r="BW466" s="82">
        <f t="shared" ca="1" si="337"/>
        <v>-9.9384091777445145E-9</v>
      </c>
      <c r="BX466" s="10">
        <f t="shared" ca="1" si="321"/>
        <v>-1.862558944291929E-12</v>
      </c>
      <c r="BY466" s="10">
        <f t="shared" ca="1" si="322"/>
        <v>2.890378476499159E-12</v>
      </c>
      <c r="BZ466" s="10">
        <f t="shared" ca="1" si="323"/>
        <v>-3.503388424196741E-11</v>
      </c>
      <c r="CA466" s="10">
        <f t="shared" ca="1" si="324"/>
        <v>-2.0256420811545853E-11</v>
      </c>
      <c r="CB466" s="10">
        <v>0</v>
      </c>
      <c r="CC466" s="82">
        <f t="shared" ca="1" si="325"/>
        <v>3.9724779979783637E-13</v>
      </c>
      <c r="CD466" s="82">
        <f t="shared" ca="1" si="326"/>
        <v>3.4272339114942707E-13</v>
      </c>
      <c r="CE466" s="82">
        <f t="shared" ca="1" si="327"/>
        <v>1.891611654425777E-10</v>
      </c>
      <c r="CF466" s="82">
        <f t="shared" ca="1" si="328"/>
        <v>3.7031885991880993E-11</v>
      </c>
      <c r="CG466" s="82">
        <f t="shared" ca="1" si="338"/>
        <v>2.2693302262540594E-10</v>
      </c>
      <c r="CH466" s="13" t="str">
        <f t="shared" ca="1" si="339"/>
        <v/>
      </c>
      <c r="CI466" s="81">
        <f t="shared" ca="1" si="348"/>
        <v>0.1131775965863165</v>
      </c>
      <c r="CJ466" s="81">
        <f t="shared" ca="1" si="349"/>
        <v>0.13063724757458739</v>
      </c>
      <c r="CK466" s="81">
        <f t="shared" ca="1" si="350"/>
        <v>0.39004625943939081</v>
      </c>
      <c r="CL466" s="81">
        <f t="shared" ca="1" si="351"/>
        <v>0.17284488538116416</v>
      </c>
      <c r="CM466" s="89">
        <f t="shared" ca="1" si="340"/>
        <v>0.80670598898145884</v>
      </c>
    </row>
    <row r="467" spans="1:91" x14ac:dyDescent="0.3">
      <c r="A467">
        <v>402</v>
      </c>
      <c r="B467" s="3">
        <f t="shared" si="353"/>
        <v>1.3055555555555556</v>
      </c>
      <c r="C467" s="3">
        <f t="shared" si="341"/>
        <v>13.4</v>
      </c>
      <c r="D467" s="4">
        <f t="shared" ca="1" si="329"/>
        <v>467</v>
      </c>
      <c r="E467" s="58">
        <f>(0.5*(COS(B467*2*PI())+1)*('key variables'!$B$4-'key variables'!$B$6)+'key variables'!$B$6)/'key variables'!$B$4</f>
        <v>1</v>
      </c>
      <c r="F467" s="10">
        <f t="shared" ca="1" si="342"/>
        <v>11689222.907461114</v>
      </c>
      <c r="G467" s="10">
        <f t="shared" ca="1" si="343"/>
        <v>13492492.798713122</v>
      </c>
      <c r="H467" s="10">
        <f t="shared" ca="1" si="344"/>
        <v>40309474.521088287</v>
      </c>
      <c r="I467" s="10">
        <f t="shared" ca="1" si="345"/>
        <v>17912154.249750931</v>
      </c>
      <c r="J467" s="10">
        <f t="shared" ca="1" si="330"/>
        <v>83403344.477013454</v>
      </c>
      <c r="K467" s="82">
        <f t="shared" ca="1" si="307"/>
        <v>2249832.832292099</v>
      </c>
      <c r="L467" s="82">
        <f t="shared" ca="1" si="308"/>
        <v>2596909.4377209195</v>
      </c>
      <c r="M467" s="82">
        <f t="shared" ca="1" si="309"/>
        <v>7778311.98309422</v>
      </c>
      <c r="N467" s="82">
        <f t="shared" ca="1" si="310"/>
        <v>3496312.733215793</v>
      </c>
      <c r="O467" s="82">
        <f t="shared" ca="1" si="331"/>
        <v>16121366.986323033</v>
      </c>
      <c r="P467" s="10">
        <f ca="1">IF(IF($A467&gt;='key variables'!$B$26,K467*SUMPRODUCT(Z467:AC467,'control variables'!$O$3:$R$3)/J467+F$65*'key variables'!$B$25/scenario!J$65,K467*SUMPRODUCT(Z467:AC467,'control variables'!$O$7:$R$7)/J467+F$65*'key variables'!$B$25/scenario!J$65)&lt;'key variables'!$B$28,0,IF($A467&gt;='key variables'!$B$26,K467*SUMPRODUCT(Z467:AC467,'control variables'!$O$3:$R$3)/J467+F$65*'key variables'!$B$25/scenario!J$65,K467*SUMPRODUCT(Z467:AC467,'control variables'!$O$7:$R$7)/J467+F$65*'key variables'!$B$25/scenario!J$65))</f>
        <v>2.1522493754398932E-16</v>
      </c>
      <c r="Q467" s="10">
        <f ca="1">IF(IF($A467&gt;='key variables'!$B$26,L467*SUMPRODUCT(Z467:AC467,'control variables'!$O$4:$R$4)/J467+G$65*'key variables'!$B$25/scenario!J$65,L467*SUMPRODUCT(Z467:AC467,'control variables'!$O$7:$R$7)/J467+G$65*'key variables'!$B$25/scenario!J$65)&lt;'key variables'!$B$28,0,IF($A467&gt;='key variables'!$B$26,L467*SUMPRODUCT(Z467:AC467,'control variables'!$O$4:$R$4)/J467+G$65*'key variables'!$B$25/scenario!J$65,L467*SUMPRODUCT(Z467:AC467,'control variables'!$O$7:$R$7)/J467+G$65*'key variables'!$B$25/scenario!J$65))</f>
        <v>2.4842720024290052E-16</v>
      </c>
      <c r="R467" s="10">
        <f ca="1">IF(IF($A467&gt;='key variables'!$B$26,M467*SUMPRODUCT(Z467:AC467,'control variables'!$O$5:$R$5)/J467+H$65*'key variables'!$B$25/scenario!J$65,M467*SUMPRODUCT(Z467:AC467,'control variables'!$O$7:$R$7)/J467+H$65*'key variables'!$B$25/scenario!J$65)&lt;'key variables'!$B$28,0,IF($A467&gt;='key variables'!$B$26,M467*SUMPRODUCT(Z467:AC467,'control variables'!$O$5:$R$5)/J467+H$65*'key variables'!$B$25/scenario!J$65,M467*SUMPRODUCT(Z467:AC467,'control variables'!$O$7:$R$7)/J467+H$65*'key variables'!$B$25/scenario!J$65))</f>
        <v>7.440938218745703E-16</v>
      </c>
      <c r="S467" s="10">
        <f ca="1">IF(IF($A467&gt;='key variables'!$B$26,N467*SUMPRODUCT(Z467:AC467,'control variables'!$O$6:$R$6)/J467+I$65*'key variables'!$B$25/scenario!J$65,N467*SUMPRODUCT(Z467:AC467,'control variables'!$O$7:$R$7)/J467+I$65*'key variables'!$B$25/scenario!J$65)&lt;'key variables'!$B$28,0,IF($A467&gt;='key variables'!$B$26,N467*SUMPRODUCT(Z467:AC467,'control variables'!$O$6:$R$6)/J467+I$65*'key variables'!$B$25/scenario!J$65,N467*SUMPRODUCT(Z467:AC467,'control variables'!$O$7:$R$7)/J467+I$65*'key variables'!$B$25/scenario!J$65))</f>
        <v>3.3446648961647223E-16</v>
      </c>
      <c r="T467" s="10">
        <f t="shared" ca="1" si="352"/>
        <v>1.5422124492779326E-15</v>
      </c>
      <c r="U467" s="82">
        <f ca="1">SUMPRODUCT(P437:P466,'control variables'!AD$7:AD$36)</f>
        <v>4.5631668371621308E-16</v>
      </c>
      <c r="V467" s="82">
        <f ca="1">SUMPRODUCT(Q437:Q466,'control variables'!AE$7:AE$36)</f>
        <v>5.2671162298083738E-16</v>
      </c>
      <c r="W467" s="82">
        <f ca="1">SUMPRODUCT(R437:R466,'control variables'!AF$7:AF$36)</f>
        <v>1.5776165580353727E-15</v>
      </c>
      <c r="X467" s="82">
        <f ca="1">SUMPRODUCT(S437:S466,'control variables'!AG$7:AG$36)</f>
        <v>7.0913083352526299E-16</v>
      </c>
      <c r="Y467" s="82">
        <f t="shared" ca="1" si="346"/>
        <v>3.2697756982576863E-15</v>
      </c>
      <c r="Z467" s="10">
        <f ca="1">IF($A467&gt;='key variables'!$B$26,SUMPRODUCT(P437:P466,'control variables'!V$7:V$36)*$E467,SUMPRODUCT(P437:P466,'control variables'!Z$7:Z$36)*$E467)</f>
        <v>1.1134589034077438E-15</v>
      </c>
      <c r="AA467" s="10">
        <f ca="1">IF($A467&gt;='key variables'!$B$26,SUMPRODUCT(Q437:Q466,'control variables'!W$7:W$36)*$E467,SUMPRODUCT(Q437:Q466,'control variables'!AA$7:AA$36)*$E467)</f>
        <v>1.2852296816328713E-15</v>
      </c>
      <c r="AB467" s="10">
        <f ca="1">IF($A467&gt;='key variables'!$B$26,SUMPRODUCT(R437:R466,'control variables'!X$7:X$36)*$E467,SUMPRODUCT(R437:R466,'control variables'!AB$7:AB$36)*$E467)</f>
        <v>3.8495441113444271E-15</v>
      </c>
      <c r="AC467" s="10">
        <f ca="1">IF($A467&gt;='key variables'!$B$26,SUMPRODUCT(S437:S466,'control variables'!Y$7:Y$36)*$E467,SUMPRODUCT(S437:S466,'control variables'!AC$7:AC$36)*$E467)</f>
        <v>1.7303510225383513E-15</v>
      </c>
      <c r="AD467" s="10">
        <f t="shared" ca="1" si="347"/>
        <v>7.9785837189233931E-15</v>
      </c>
      <c r="AE467" s="82">
        <f ca="1">SUMPRODUCT(P437:P466,'control variables'!AL$7:AL$36)</f>
        <v>1.5160306561879496E-15</v>
      </c>
      <c r="AF467" s="82">
        <f ca="1">SUMPRODUCT(Q437:Q466,'control variables'!AM$7:AM$36)</f>
        <v>1.7453297788202865E-15</v>
      </c>
      <c r="AG467" s="82">
        <f ca="1">SUMPRODUCT(R437:R466,'control variables'!AN$7:AN$36)</f>
        <v>4.9763938920590308E-15</v>
      </c>
      <c r="AH467" s="82">
        <f ca="1">SUMPRODUCT(S437:S466,'control variables'!AO$7:AO$36)</f>
        <v>2.1547291932525579E-15</v>
      </c>
      <c r="AI467" s="82">
        <f t="shared" ca="1" si="311"/>
        <v>1.0392483520319826E-14</v>
      </c>
      <c r="AJ467" s="10">
        <f ca="1">SUMPRODUCT(P437:P466,'control variables'!AP$7:AP$36)</f>
        <v>1.4485731885097518E-18</v>
      </c>
      <c r="AK467" s="10">
        <f ca="1">SUMPRODUCT(Q437:Q466,'control variables'!AQ$7:AQ$36)</f>
        <v>4.1801032175332509E-18</v>
      </c>
      <c r="AL467" s="10">
        <f ca="1">SUMPRODUCT(R437:R466,'control variables'!AR$7:AR$36)</f>
        <v>1.5024388517473022E-16</v>
      </c>
      <c r="AM467" s="10">
        <f ca="1">SUMPRODUCT(S437:S466,'control variables'!AS$7:AS$36)</f>
        <v>1.1255647111394131E-16</v>
      </c>
      <c r="AN467" s="10">
        <f t="shared" ca="1" si="332"/>
        <v>2.6842903269471452E-16</v>
      </c>
      <c r="AO467" s="82">
        <f ca="1">SUMPRODUCT(P437:P466,'control variables'!AX$7:AX$36)</f>
        <v>1.969838474046248E-18</v>
      </c>
      <c r="AP467" s="82">
        <f ca="1">SUMPRODUCT(Q437:Q466,'control variables'!AY$7:AY$36)</f>
        <v>4.5474419704550965E-18</v>
      </c>
      <c r="AQ467" s="82">
        <f ca="1">SUMPRODUCT(R437:R466,'control variables'!AZ$7:AZ$36)</f>
        <v>4.0861751115501587E-17</v>
      </c>
      <c r="AR467" s="82">
        <f ca="1">SUMPRODUCT(S437:S466,'control variables'!BA$7:BA$36)</f>
        <v>3.0611924763182106E-17</v>
      </c>
      <c r="AS467" s="82">
        <f t="shared" ca="1" si="333"/>
        <v>7.7990956323185029E-17</v>
      </c>
      <c r="AT467" s="10">
        <f ca="1">SUMPRODUCT(P437:P466,'control variables'!AT$7:AT$36)</f>
        <v>-1.7384593221715702E-18</v>
      </c>
      <c r="AU467" s="10">
        <f ca="1">SUMPRODUCT(Q437:Q466,'control variables'!AU$7:AU$36)</f>
        <v>1.885845915656154E-18</v>
      </c>
      <c r="AV467" s="10">
        <f ca="1">SUMPRODUCT(R437:R466,'control variables'!AV$7:AV$36)</f>
        <v>8.1206036376452979E-16</v>
      </c>
      <c r="AW467" s="10">
        <f ca="1">SUMPRODUCT(S437:S466,'control variables'!AW$7:AW$36)</f>
        <v>6.0836185626150292E-16</v>
      </c>
      <c r="AX467" s="10">
        <f t="shared" ca="1" si="312"/>
        <v>1.4205696066195174E-15</v>
      </c>
      <c r="AY467" s="82">
        <f ca="1">SUMPRODUCT(P437:P466,'control variables'!BB$7:BB$36)</f>
        <v>6.3009838772044254E-18</v>
      </c>
      <c r="AZ467" s="82">
        <f ca="1">SUMPRODUCT(Q437:Q466,'control variables'!BC$7:BC$36)</f>
        <v>1.606749765050458E-17</v>
      </c>
      <c r="BA467" s="82">
        <f ca="1">SUMPRODUCT(R437:R466,'control variables'!BD$7:BD$36)</f>
        <v>1.1247742238219161E-16</v>
      </c>
      <c r="BB467" s="82">
        <f ca="1">SUMPRODUCT(S437:S466,'control variables'!BE$7:BE$36)</f>
        <v>1.5983844642021011E-17</v>
      </c>
      <c r="BC467" s="82">
        <f t="shared" ca="1" si="334"/>
        <v>1.5082974855192163E-16</v>
      </c>
      <c r="BD467" s="10">
        <f ca="1">SUMPRODUCT(P437:P466,'control variables'!BF$7:BF$36)</f>
        <v>1.3181109444488004E-18</v>
      </c>
      <c r="BE467" s="10">
        <f ca="1">SUMPRODUCT(Q437:Q466,'control variables'!BG$7:BG$36)</f>
        <v>1.5214529286227028E-18</v>
      </c>
      <c r="BF467" s="10">
        <f ca="1">SUMPRODUCT(R437:R466,'control variables'!BH$7:BH$36)</f>
        <v>4.5570844229384162E-17</v>
      </c>
      <c r="BG467" s="10">
        <f ca="1">SUMPRODUCT(S437:S466,'control variables'!BI$7:BI$36)</f>
        <v>1.0241934451130597E-16</v>
      </c>
      <c r="BH467" s="10">
        <f t="shared" ca="1" si="335"/>
        <v>1.5082975261376163E-16</v>
      </c>
      <c r="BI467" s="82">
        <f t="shared" ca="1" si="313"/>
        <v>1.5205931807429823E-15</v>
      </c>
      <c r="BJ467" s="82">
        <f t="shared" ca="1" si="314"/>
        <v>1.7632831223864472E-15</v>
      </c>
      <c r="BK467" s="82">
        <f t="shared" ca="1" si="315"/>
        <v>5.9009316782057524E-15</v>
      </c>
      <c r="BL467" s="82">
        <f t="shared" ca="1" si="316"/>
        <v>2.7790748941560817E-15</v>
      </c>
      <c r="BM467" s="82">
        <f t="shared" ca="1" si="306"/>
        <v>1.1963882875491264E-14</v>
      </c>
      <c r="BN467" s="10">
        <f ca="1">BN466+BI467-INDIRECT(ADDRESS(MAX($D467-'key variables'!$B$9*30,34),scenario!BI$4),TRUE)</f>
        <v>9439390.0751690175</v>
      </c>
      <c r="BO467" s="10">
        <f ca="1">BO466+BJ467-INDIRECT(ADDRESS(MAX($D467-'key variables'!$B$9*30,34),scenario!BJ$4),TRUE)</f>
        <v>10895583.360992203</v>
      </c>
      <c r="BP467" s="10">
        <f ca="1">BP466+BK467-INDIRECT(ADDRESS(MAX($D467-'key variables'!$B$9*30,34),scenario!BK$4),TRUE)</f>
        <v>32531162.537994072</v>
      </c>
      <c r="BQ467" s="10">
        <f ca="1">BQ466+BL467-INDIRECT(ADDRESS(MAX($D467-'key variables'!$B$9*30,34),scenario!BL$4),TRUE)</f>
        <v>14415841.516535141</v>
      </c>
      <c r="BR467" s="10">
        <f t="shared" ca="1" si="336"/>
        <v>67281977.490690395</v>
      </c>
      <c r="BS467" s="82">
        <f t="shared" ca="1" si="317"/>
        <v>-2.3433767909207775E-9</v>
      </c>
      <c r="BT467" s="82">
        <f t="shared" ca="1" si="318"/>
        <v>-3.4287374081376389E-10</v>
      </c>
      <c r="BU467" s="82">
        <f t="shared" ca="1" si="319"/>
        <v>-4.2577926887613965E-9</v>
      </c>
      <c r="BV467" s="82">
        <f t="shared" ca="1" si="320"/>
        <v>-2.9943765297487561E-9</v>
      </c>
      <c r="BW467" s="82">
        <f t="shared" ca="1" si="337"/>
        <v>-9.9384197502446933E-9</v>
      </c>
      <c r="BX467" s="10">
        <f t="shared" ca="1" si="321"/>
        <v>-1.8625645935482767E-12</v>
      </c>
      <c r="BY467" s="10">
        <f t="shared" ca="1" si="322"/>
        <v>2.8903654349905506E-12</v>
      </c>
      <c r="BZ467" s="10">
        <f t="shared" ca="1" si="323"/>
        <v>-3.5034001428482902E-11</v>
      </c>
      <c r="CA467" s="10">
        <f t="shared" ca="1" si="324"/>
        <v>-2.0256508602810243E-11</v>
      </c>
      <c r="CB467" s="10">
        <v>0</v>
      </c>
      <c r="CC467" s="82">
        <f t="shared" ca="1" si="325"/>
        <v>3.9724901699187298E-13</v>
      </c>
      <c r="CD467" s="82">
        <f t="shared" ca="1" si="326"/>
        <v>3.4272113796475845E-13</v>
      </c>
      <c r="CE467" s="82">
        <f t="shared" ca="1" si="327"/>
        <v>1.8916046276434799E-10</v>
      </c>
      <c r="CF467" s="82">
        <f t="shared" ca="1" si="328"/>
        <v>3.7031359574571082E-11</v>
      </c>
      <c r="CG467" s="82">
        <f t="shared" ca="1" si="338"/>
        <v>2.2693179249387569E-10</v>
      </c>
      <c r="CH467" s="13" t="str">
        <f t="shared" ca="1" si="339"/>
        <v/>
      </c>
      <c r="CI467" s="81">
        <f t="shared" ca="1" si="348"/>
        <v>0.1131775965863165</v>
      </c>
      <c r="CJ467" s="81">
        <f t="shared" ca="1" si="349"/>
        <v>0.13063724757458739</v>
      </c>
      <c r="CK467" s="81">
        <f t="shared" ca="1" si="350"/>
        <v>0.39004625943939081</v>
      </c>
      <c r="CL467" s="81">
        <f t="shared" ca="1" si="351"/>
        <v>0.17284488538116416</v>
      </c>
      <c r="CM467" s="89">
        <f t="shared" ca="1" si="340"/>
        <v>0.80670598898145884</v>
      </c>
    </row>
    <row r="468" spans="1:91" x14ac:dyDescent="0.3">
      <c r="A468">
        <v>403</v>
      </c>
      <c r="B468" s="3">
        <f t="shared" si="353"/>
        <v>1.3083333333333333</v>
      </c>
      <c r="C468" s="3">
        <f t="shared" si="341"/>
        <v>13.433333333333334</v>
      </c>
      <c r="D468" s="4">
        <f t="shared" ca="1" si="329"/>
        <v>468</v>
      </c>
      <c r="E468" s="58">
        <f>(0.5*(COS(B468*2*PI())+1)*('key variables'!$B$4-'key variables'!$B$6)+'key variables'!$B$6)/'key variables'!$B$4</f>
        <v>1</v>
      </c>
      <c r="F468" s="10">
        <f t="shared" ca="1" si="342"/>
        <v>11689222.907461114</v>
      </c>
      <c r="G468" s="10">
        <f t="shared" ca="1" si="343"/>
        <v>13492492.798713122</v>
      </c>
      <c r="H468" s="10">
        <f t="shared" ca="1" si="344"/>
        <v>40309474.521088287</v>
      </c>
      <c r="I468" s="10">
        <f t="shared" ca="1" si="345"/>
        <v>17912154.249750931</v>
      </c>
      <c r="J468" s="10">
        <f t="shared" ca="1" si="330"/>
        <v>83403344.477013454</v>
      </c>
      <c r="K468" s="82">
        <f t="shared" ca="1" si="307"/>
        <v>2249832.832292099</v>
      </c>
      <c r="L468" s="82">
        <f t="shared" ca="1" si="308"/>
        <v>2596909.4377209195</v>
      </c>
      <c r="M468" s="82">
        <f t="shared" ca="1" si="309"/>
        <v>7778311.98309422</v>
      </c>
      <c r="N468" s="82">
        <f t="shared" ca="1" si="310"/>
        <v>3496312.733215793</v>
      </c>
      <c r="O468" s="82">
        <f t="shared" ca="1" si="331"/>
        <v>16121366.986323033</v>
      </c>
      <c r="P468" s="10">
        <f ca="1">IF(IF($A468&gt;='key variables'!$B$26,K468*SUMPRODUCT(Z468:AC468,'control variables'!$O$3:$R$3)/J468+F$65*'key variables'!$B$25/scenario!J$65,K468*SUMPRODUCT(Z468:AC468,'control variables'!$O$7:$R$7)/J468+F$65*'key variables'!$B$25/scenario!J$65)&lt;'key variables'!$B$28,0,IF($A468&gt;='key variables'!$B$26,K468*SUMPRODUCT(Z468:AC468,'control variables'!$O$3:$R$3)/J468+F$65*'key variables'!$B$25/scenario!J$65,K468*SUMPRODUCT(Z468:AC468,'control variables'!$O$7:$R$7)/J468+F$65*'key variables'!$B$25/scenario!J$65))</f>
        <v>1.8519013105718332E-16</v>
      </c>
      <c r="Q468" s="10">
        <f ca="1">IF(IF($A468&gt;='key variables'!$B$26,L468*SUMPRODUCT(Z468:AC468,'control variables'!$O$4:$R$4)/J468+G$65*'key variables'!$B$25/scenario!J$65,L468*SUMPRODUCT(Z468:AC468,'control variables'!$O$7:$R$7)/J468+G$65*'key variables'!$B$25/scenario!J$65)&lt;'key variables'!$B$28,0,IF($A468&gt;='key variables'!$B$26,L468*SUMPRODUCT(Z468:AC468,'control variables'!$O$4:$R$4)/J468+G$65*'key variables'!$B$25/scenario!J$65,L468*SUMPRODUCT(Z468:AC468,'control variables'!$O$7:$R$7)/J468+G$65*'key variables'!$B$25/scenario!J$65))</f>
        <v>2.1375899231820548E-16</v>
      </c>
      <c r="R468" s="10">
        <f ca="1">IF(IF($A468&gt;='key variables'!$B$26,M468*SUMPRODUCT(Z468:AC468,'control variables'!$O$5:$R$5)/J468+H$65*'key variables'!$B$25/scenario!J$65,M468*SUMPRODUCT(Z468:AC468,'control variables'!$O$7:$R$7)/J468+H$65*'key variables'!$B$25/scenario!J$65)&lt;'key variables'!$B$28,0,IF($A468&gt;='key variables'!$B$26,M468*SUMPRODUCT(Z468:AC468,'control variables'!$O$5:$R$5)/J468+H$65*'key variables'!$B$25/scenario!J$65,M468*SUMPRODUCT(Z468:AC468,'control variables'!$O$7:$R$7)/J468+H$65*'key variables'!$B$25/scenario!J$65))</f>
        <v>6.4025495355819409E-16</v>
      </c>
      <c r="S468" s="10">
        <f ca="1">IF(IF($A468&gt;='key variables'!$B$26,N468*SUMPRODUCT(Z468:AC468,'control variables'!$O$6:$R$6)/J468+I$65*'key variables'!$B$25/scenario!J$65,N468*SUMPRODUCT(Z468:AC468,'control variables'!$O$7:$R$7)/J468+I$65*'key variables'!$B$25/scenario!J$65)&lt;'key variables'!$B$28,0,IF($A468&gt;='key variables'!$B$26,N468*SUMPRODUCT(Z468:AC468,'control variables'!$O$6:$R$6)/J468+I$65*'key variables'!$B$25/scenario!J$65,N468*SUMPRODUCT(Z468:AC468,'control variables'!$O$7:$R$7)/J468+I$65*'key variables'!$B$25/scenario!J$65))</f>
        <v>2.8779143231787808E-16</v>
      </c>
      <c r="T468" s="10">
        <f t="shared" ca="1" si="352"/>
        <v>1.326995509251461E-15</v>
      </c>
      <c r="U468" s="82">
        <f ca="1">SUMPRODUCT(P438:P467,'control variables'!AD$7:AD$36)</f>
        <v>3.9263733759343263E-16</v>
      </c>
      <c r="V468" s="82">
        <f ca="1">SUMPRODUCT(Q438:Q467,'control variables'!AE$7:AE$36)</f>
        <v>4.5320860864102545E-16</v>
      </c>
      <c r="W468" s="82">
        <f ca="1">SUMPRODUCT(R438:R467,'control variables'!AF$7:AF$36)</f>
        <v>1.3574589472506617E-15</v>
      </c>
      <c r="X468" s="82">
        <f ca="1">SUMPRODUCT(S438:S467,'control variables'!AG$7:AG$36)</f>
        <v>6.1017107727301397E-16</v>
      </c>
      <c r="Y468" s="82">
        <f t="shared" ca="1" si="346"/>
        <v>2.8134759707581336E-15</v>
      </c>
      <c r="Z468" s="10">
        <f ca="1">IF($A468&gt;='key variables'!$B$26,SUMPRODUCT(P438:P467,'control variables'!V$7:V$36)*$E468,SUMPRODUCT(P438:P467,'control variables'!Z$7:Z$36)*$E468)</f>
        <v>9.5807485230061967E-16</v>
      </c>
      <c r="AA468" s="10">
        <f ca="1">IF($A468&gt;='key variables'!$B$26,SUMPRODUCT(Q438:Q467,'control variables'!W$7:W$36)*$E468,SUMPRODUCT(Q438:Q467,'control variables'!AA$7:AA$36)*$E468)</f>
        <v>1.1058748855788459E-15</v>
      </c>
      <c r="AB468" s="10">
        <f ca="1">IF($A468&gt;='key variables'!$B$26,SUMPRODUCT(R438:R467,'control variables'!X$7:X$36)*$E468,SUMPRODUCT(R438:R467,'control variables'!AB$7:AB$36)*$E468)</f>
        <v>3.3123372534122599E-15</v>
      </c>
      <c r="AC468" s="10">
        <f ca="1">IF($A468&gt;='key variables'!$B$26,SUMPRODUCT(S438:S467,'control variables'!Y$7:Y$36)*$E468,SUMPRODUCT(S438:S467,'control variables'!AC$7:AC$36)*$E468)</f>
        <v>1.488879199109135E-15</v>
      </c>
      <c r="AD468" s="10">
        <f t="shared" ca="1" si="347"/>
        <v>6.8651661904008606E-15</v>
      </c>
      <c r="AE468" s="82">
        <f ca="1">SUMPRODUCT(P438:P467,'control variables'!AL$7:AL$36)</f>
        <v>1.3044674056358893E-15</v>
      </c>
      <c r="AF468" s="82">
        <f ca="1">SUMPRODUCT(Q438:Q467,'control variables'!AM$7:AM$36)</f>
        <v>1.5017676583675249E-15</v>
      </c>
      <c r="AG468" s="82">
        <f ca="1">SUMPRODUCT(R438:R467,'control variables'!AN$7:AN$36)</f>
        <v>4.2819342757352142E-15</v>
      </c>
      <c r="AH468" s="82">
        <f ca="1">SUMPRODUCT(S438:S467,'control variables'!AO$7:AO$36)</f>
        <v>1.8540350678908772E-15</v>
      </c>
      <c r="AI468" s="82">
        <f t="shared" ca="1" si="311"/>
        <v>8.9422044076295061E-15</v>
      </c>
      <c r="AJ468" s="10">
        <f ca="1">SUMPRODUCT(P438:P467,'control variables'!AP$7:AP$36)</f>
        <v>1.2464236797430297E-18</v>
      </c>
      <c r="AK468" s="10">
        <f ca="1">SUMPRODUCT(Q438:Q467,'control variables'!AQ$7:AQ$36)</f>
        <v>3.5967665806817446E-18</v>
      </c>
      <c r="AL468" s="10">
        <f ca="1">SUMPRODUCT(R438:R467,'control variables'!AR$7:AR$36)</f>
        <v>1.2927723480166825E-16</v>
      </c>
      <c r="AM468" s="10">
        <f ca="1">SUMPRODUCT(S438:S467,'control variables'!AS$7:AS$36)</f>
        <v>9.6849128520083945E-17</v>
      </c>
      <c r="AN468" s="10">
        <f t="shared" ca="1" si="332"/>
        <v>2.3096955358217696E-16</v>
      </c>
      <c r="AO468" s="82">
        <f ca="1">SUMPRODUCT(P438:P467,'control variables'!AX$7:AX$36)</f>
        <v>1.6949459915422076E-18</v>
      </c>
      <c r="AP468" s="82">
        <f ca="1">SUMPRODUCT(Q438:Q467,'control variables'!AY$7:AY$36)</f>
        <v>3.9128429265376921E-18</v>
      </c>
      <c r="AQ468" s="82">
        <f ca="1">SUMPRODUCT(R438:R467,'control variables'!AZ$7:AZ$36)</f>
        <v>3.5159462145315317E-17</v>
      </c>
      <c r="AR468" s="82">
        <f ca="1">SUMPRODUCT(S438:S467,'control variables'!BA$7:BA$36)</f>
        <v>2.6340006987562262E-17</v>
      </c>
      <c r="AS468" s="82">
        <f t="shared" ca="1" si="333"/>
        <v>6.7107258050957474E-17</v>
      </c>
      <c r="AT468" s="10">
        <f ca="1">SUMPRODUCT(P438:P467,'control variables'!AT$7:AT$36)</f>
        <v>-1.4958559792576709E-18</v>
      </c>
      <c r="AU468" s="10">
        <f ca="1">SUMPRODUCT(Q438:Q467,'control variables'!AU$7:AU$36)</f>
        <v>1.62267465963435E-18</v>
      </c>
      <c r="AV468" s="10">
        <f ca="1">SUMPRODUCT(R438:R467,'control variables'!AV$7:AV$36)</f>
        <v>6.9873671196285178E-16</v>
      </c>
      <c r="AW468" s="10">
        <f ca="1">SUMPRODUCT(S438:S467,'control variables'!AW$7:AW$36)</f>
        <v>5.2346448872000348E-16</v>
      </c>
      <c r="AX468" s="10">
        <f t="shared" ca="1" si="312"/>
        <v>1.2223280193632319E-15</v>
      </c>
      <c r="AY468" s="82">
        <f ca="1">SUMPRODUCT(P438:P467,'control variables'!BB$7:BB$36)</f>
        <v>5.4216767040305948E-18</v>
      </c>
      <c r="AZ468" s="82">
        <f ca="1">SUMPRODUCT(Q438:Q467,'control variables'!BC$7:BC$36)</f>
        <v>1.3825265926954976E-17</v>
      </c>
      <c r="BA468" s="82">
        <f ca="1">SUMPRODUCT(R438:R467,'control variables'!BD$7:BD$36)</f>
        <v>9.6781111099985306E-17</v>
      </c>
      <c r="BB468" s="82">
        <f ca="1">SUMPRODUCT(S438:S467,'control variables'!BE$7:BE$36)</f>
        <v>1.3753286760501582E-17</v>
      </c>
      <c r="BC468" s="82">
        <f t="shared" ca="1" si="334"/>
        <v>1.2978134049147246E-16</v>
      </c>
      <c r="BD468" s="10">
        <f ca="1">SUMPRODUCT(P438:P467,'control variables'!BF$7:BF$36)</f>
        <v>1.1341675427388137E-18</v>
      </c>
      <c r="BE468" s="10">
        <f ca="1">SUMPRODUCT(Q438:Q467,'control variables'!BG$7:BG$36)</f>
        <v>1.3091329957588481E-18</v>
      </c>
      <c r="BF468" s="10">
        <f ca="1">SUMPRODUCT(R438:R467,'control variables'!BH$7:BH$36)</f>
        <v>3.9211397673196009E-17</v>
      </c>
      <c r="BG468" s="10">
        <f ca="1">SUMPRODUCT(S438:S467,'control variables'!BI$7:BI$36)</f>
        <v>8.8126645774785878E-17</v>
      </c>
      <c r="BH468" s="10">
        <f t="shared" ca="1" si="335"/>
        <v>1.2978134398647956E-16</v>
      </c>
      <c r="BI468" s="82">
        <f t="shared" ca="1" si="313"/>
        <v>1.3083932263606622E-15</v>
      </c>
      <c r="BJ468" s="82">
        <f t="shared" ca="1" si="314"/>
        <v>1.517215598954114E-15</v>
      </c>
      <c r="BK468" s="82">
        <f t="shared" ca="1" si="315"/>
        <v>5.0774520987980514E-15</v>
      </c>
      <c r="BL468" s="82">
        <f t="shared" ca="1" si="316"/>
        <v>2.3912528433713823E-15</v>
      </c>
      <c r="BM468" s="82">
        <f t="shared" ca="1" si="306"/>
        <v>1.029431376748421E-14</v>
      </c>
      <c r="BN468" s="10">
        <f ca="1">BN467+BI468-INDIRECT(ADDRESS(MAX($D468-'key variables'!$B$9*30,34),scenario!BI$4),TRUE)</f>
        <v>9439390.0751690175</v>
      </c>
      <c r="BO468" s="10">
        <f ca="1">BO467+BJ468-INDIRECT(ADDRESS(MAX($D468-'key variables'!$B$9*30,34),scenario!BJ$4),TRUE)</f>
        <v>10895583.360992203</v>
      </c>
      <c r="BP468" s="10">
        <f ca="1">BP467+BK468-INDIRECT(ADDRESS(MAX($D468-'key variables'!$B$9*30,34),scenario!BK$4),TRUE)</f>
        <v>32531162.537994072</v>
      </c>
      <c r="BQ468" s="10">
        <f ca="1">BQ467+BL468-INDIRECT(ADDRESS(MAX($D468-'key variables'!$B$9*30,34),scenario!BL$4),TRUE)</f>
        <v>14415841.516535141</v>
      </c>
      <c r="BR468" s="10">
        <f t="shared" ca="1" si="336"/>
        <v>67281977.490690395</v>
      </c>
      <c r="BS468" s="82">
        <f t="shared" ca="1" si="317"/>
        <v>-2.3433779152580404E-9</v>
      </c>
      <c r="BT468" s="82">
        <f t="shared" ca="1" si="318"/>
        <v>-3.4287504557950352E-10</v>
      </c>
      <c r="BU468" s="82">
        <f t="shared" ca="1" si="319"/>
        <v>-4.2577971651699397E-9</v>
      </c>
      <c r="BV468" s="82">
        <f t="shared" ca="1" si="320"/>
        <v>-2.994378721336813E-9</v>
      </c>
      <c r="BW468" s="82">
        <f t="shared" ca="1" si="337"/>
        <v>-9.9384288473442965E-9</v>
      </c>
      <c r="BX468" s="10">
        <f t="shared" ca="1" si="321"/>
        <v>-1.8625694544465319E-12</v>
      </c>
      <c r="BY468" s="10">
        <f t="shared" ca="1" si="322"/>
        <v>2.8903542134345547E-12</v>
      </c>
      <c r="BZ468" s="10">
        <f t="shared" ca="1" si="323"/>
        <v>-3.503410226152953E-11</v>
      </c>
      <c r="CA468" s="10">
        <f t="shared" ca="1" si="324"/>
        <v>-2.0256584142735791E-11</v>
      </c>
      <c r="CB468" s="10">
        <v>0</v>
      </c>
      <c r="CC468" s="82">
        <f t="shared" ca="1" si="325"/>
        <v>3.9725006432554044E-13</v>
      </c>
      <c r="CD468" s="82">
        <f t="shared" ca="1" si="326"/>
        <v>3.4271919921375298E-13</v>
      </c>
      <c r="CE468" s="82">
        <f t="shared" ca="1" si="327"/>
        <v>1.8915985814540866E-10</v>
      </c>
      <c r="CF468" s="82">
        <f t="shared" ca="1" si="328"/>
        <v>3.7030906619203896E-11</v>
      </c>
      <c r="CG468" s="82">
        <f t="shared" ca="1" si="338"/>
        <v>2.2693073402815186E-10</v>
      </c>
      <c r="CH468" s="13" t="str">
        <f t="shared" ca="1" si="339"/>
        <v/>
      </c>
      <c r="CI468" s="81">
        <f t="shared" ca="1" si="348"/>
        <v>0.1131775965863165</v>
      </c>
      <c r="CJ468" s="81">
        <f t="shared" ca="1" si="349"/>
        <v>0.13063724757458739</v>
      </c>
      <c r="CK468" s="81">
        <f t="shared" ca="1" si="350"/>
        <v>0.39004625943939081</v>
      </c>
      <c r="CL468" s="81">
        <f t="shared" ca="1" si="351"/>
        <v>0.17284488538116416</v>
      </c>
      <c r="CM468" s="89">
        <f t="shared" ca="1" si="340"/>
        <v>0.80670598898145884</v>
      </c>
    </row>
    <row r="469" spans="1:91" x14ac:dyDescent="0.3">
      <c r="A469">
        <v>404</v>
      </c>
      <c r="B469" s="3">
        <f t="shared" si="353"/>
        <v>1.3111111111111111</v>
      </c>
      <c r="C469" s="3">
        <f t="shared" si="341"/>
        <v>13.466666666666667</v>
      </c>
      <c r="D469" s="4">
        <f t="shared" ca="1" si="329"/>
        <v>469</v>
      </c>
      <c r="E469" s="58">
        <f>(0.5*(COS(B469*2*PI())+1)*('key variables'!$B$4-'key variables'!$B$6)+'key variables'!$B$6)/'key variables'!$B$4</f>
        <v>1</v>
      </c>
      <c r="F469" s="10">
        <f t="shared" ca="1" si="342"/>
        <v>11689222.907461114</v>
      </c>
      <c r="G469" s="10">
        <f t="shared" ca="1" si="343"/>
        <v>13492492.798713122</v>
      </c>
      <c r="H469" s="10">
        <f t="shared" ca="1" si="344"/>
        <v>40309474.521088287</v>
      </c>
      <c r="I469" s="10">
        <f t="shared" ca="1" si="345"/>
        <v>17912154.249750931</v>
      </c>
      <c r="J469" s="10">
        <f t="shared" ca="1" si="330"/>
        <v>83403344.477013454</v>
      </c>
      <c r="K469" s="82">
        <f t="shared" ca="1" si="307"/>
        <v>2249832.832292099</v>
      </c>
      <c r="L469" s="82">
        <f t="shared" ca="1" si="308"/>
        <v>2596909.4377209195</v>
      </c>
      <c r="M469" s="82">
        <f t="shared" ca="1" si="309"/>
        <v>7778311.98309422</v>
      </c>
      <c r="N469" s="82">
        <f t="shared" ca="1" si="310"/>
        <v>3496312.733215793</v>
      </c>
      <c r="O469" s="82">
        <f t="shared" ca="1" si="331"/>
        <v>16121366.986323033</v>
      </c>
      <c r="P469" s="10">
        <f ca="1">IF(IF($A469&gt;='key variables'!$B$26,K469*SUMPRODUCT(Z469:AC469,'control variables'!$O$3:$R$3)/J469+F$65*'key variables'!$B$25/scenario!J$65,K469*SUMPRODUCT(Z469:AC469,'control variables'!$O$7:$R$7)/J469+F$65*'key variables'!$B$25/scenario!J$65)&lt;'key variables'!$B$28,0,IF($A469&gt;='key variables'!$B$26,K469*SUMPRODUCT(Z469:AC469,'control variables'!$O$3:$R$3)/J469+F$65*'key variables'!$B$25/scenario!J$65,K469*SUMPRODUCT(Z469:AC469,'control variables'!$O$7:$R$7)/J469+F$65*'key variables'!$B$25/scenario!J$65))</f>
        <v>1.5934670504419208E-16</v>
      </c>
      <c r="Q469" s="10">
        <f ca="1">IF(IF($A469&gt;='key variables'!$B$26,L469*SUMPRODUCT(Z469:AC469,'control variables'!$O$4:$R$4)/J469+G$65*'key variables'!$B$25/scenario!J$65,L469*SUMPRODUCT(Z469:AC469,'control variables'!$O$7:$R$7)/J469+G$65*'key variables'!$B$25/scenario!J$65)&lt;'key variables'!$B$28,0,IF($A469&gt;='key variables'!$B$26,L469*SUMPRODUCT(Z469:AC469,'control variables'!$O$4:$R$4)/J469+G$65*'key variables'!$B$25/scenario!J$65,L469*SUMPRODUCT(Z469:AC469,'control variables'!$O$7:$R$7)/J469+G$65*'key variables'!$B$25/scenario!J$65))</f>
        <v>1.8392875962140316E-16</v>
      </c>
      <c r="R469" s="10">
        <f ca="1">IF(IF($A469&gt;='key variables'!$B$26,M469*SUMPRODUCT(Z469:AC469,'control variables'!$O$5:$R$5)/J469+H$65*'key variables'!$B$25/scenario!J$65,M469*SUMPRODUCT(Z469:AC469,'control variables'!$O$7:$R$7)/J469+H$65*'key variables'!$B$25/scenario!J$65)&lt;'key variables'!$B$28,0,IF($A469&gt;='key variables'!$B$26,M469*SUMPRODUCT(Z469:AC469,'control variables'!$O$5:$R$5)/J469+H$65*'key variables'!$B$25/scenario!J$65,M469*SUMPRODUCT(Z469:AC469,'control variables'!$O$7:$R$7)/J469+H$65*'key variables'!$B$25/scenario!J$65))</f>
        <v>5.5090687962317917E-16</v>
      </c>
      <c r="S469" s="10">
        <f ca="1">IF(IF($A469&gt;='key variables'!$B$26,N469*SUMPRODUCT(Z469:AC469,'control variables'!$O$6:$R$6)/J469+I$65*'key variables'!$B$25/scenario!J$65,N469*SUMPRODUCT(Z469:AC469,'control variables'!$O$7:$R$7)/J469+I$65*'key variables'!$B$25/scenario!J$65)&lt;'key variables'!$B$28,0,IF($A469&gt;='key variables'!$B$26,N469*SUMPRODUCT(Z469:AC469,'control variables'!$O$6:$R$6)/J469+I$65*'key variables'!$B$25/scenario!J$65,N469*SUMPRODUCT(Z469:AC469,'control variables'!$O$7:$R$7)/J469+I$65*'key variables'!$B$25/scenario!J$65))</f>
        <v>2.4762991536326621E-16</v>
      </c>
      <c r="T469" s="10">
        <f t="shared" ca="1" si="352"/>
        <v>1.1418122596520405E-15</v>
      </c>
      <c r="U469" s="82">
        <f ca="1">SUMPRODUCT(P439:P468,'control variables'!AD$7:AD$36)</f>
        <v>3.3784449347097493E-16</v>
      </c>
      <c r="V469" s="82">
        <f ca="1">SUMPRODUCT(Q439:Q468,'control variables'!AE$7:AE$36)</f>
        <v>3.8996299679873755E-16</v>
      </c>
      <c r="W469" s="82">
        <f ca="1">SUMPRODUCT(R439:R468,'control variables'!AF$7:AF$36)</f>
        <v>1.1680245013183729E-15</v>
      </c>
      <c r="X469" s="82">
        <f ca="1">SUMPRODUCT(S439:S468,'control variables'!AG$7:AG$36)</f>
        <v>5.2502123154012684E-16</v>
      </c>
      <c r="Y469" s="82">
        <f t="shared" ca="1" si="346"/>
        <v>2.4208532231282122E-15</v>
      </c>
      <c r="Z469" s="10">
        <f ca="1">IF($A469&gt;='key variables'!$B$26,SUMPRODUCT(P439:P468,'control variables'!V$7:V$36)*$E469,SUMPRODUCT(P439:P468,'control variables'!Z$7:Z$36)*$E469)</f>
        <v>8.2437476569776981E-16</v>
      </c>
      <c r="AA469" s="10">
        <f ca="1">IF($A469&gt;='key variables'!$B$26,SUMPRODUCT(Q439:Q468,'control variables'!W$7:W$36)*$E469,SUMPRODUCT(Q439:Q468,'control variables'!AA$7:AA$36)*$E469)</f>
        <v>9.5154919002513843E-16</v>
      </c>
      <c r="AB469" s="10">
        <f ca="1">IF($A469&gt;='key variables'!$B$26,SUMPRODUCT(R439:R468,'control variables'!X$7:X$36)*$E469,SUMPRODUCT(R439:R468,'control variables'!AB$7:AB$36)*$E469)</f>
        <v>2.8500980279742587E-15</v>
      </c>
      <c r="AC469" s="10">
        <f ca="1">IF($A469&gt;='key variables'!$B$26,SUMPRODUCT(S439:S468,'control variables'!Y$7:Y$36)*$E469,SUMPRODUCT(S439:S468,'control variables'!AC$7:AC$36)*$E469)</f>
        <v>1.2811049553910541E-15</v>
      </c>
      <c r="AD469" s="10">
        <f t="shared" ca="1" si="347"/>
        <v>5.9071269390882211E-15</v>
      </c>
      <c r="AE469" s="82">
        <f ca="1">SUMPRODUCT(P439:P468,'control variables'!AL$7:AL$36)</f>
        <v>1.1224279703190035E-15</v>
      </c>
      <c r="AF469" s="82">
        <f ca="1">SUMPRODUCT(Q439:Q468,'control variables'!AM$7:AM$36)</f>
        <v>1.2921948201921463E-15</v>
      </c>
      <c r="AG469" s="82">
        <f ca="1">SUMPRODUCT(R439:R468,'control variables'!AN$7:AN$36)</f>
        <v>3.6843870359566292E-15</v>
      </c>
      <c r="AH469" s="82">
        <f ca="1">SUMPRODUCT(S439:S468,'control variables'!AO$7:AO$36)</f>
        <v>1.5953030402768684E-15</v>
      </c>
      <c r="AI469" s="82">
        <f t="shared" ca="1" si="311"/>
        <v>7.6943128667446468E-15</v>
      </c>
      <c r="AJ469" s="10">
        <f ca="1">SUMPRODUCT(P439:P468,'control variables'!AP$7:AP$36)</f>
        <v>1.0724842912648562E-18</v>
      </c>
      <c r="AK469" s="10">
        <f ca="1">SUMPRODUCT(Q439:Q468,'control variables'!AQ$7:AQ$36)</f>
        <v>3.0948350226488489E-18</v>
      </c>
      <c r="AL469" s="10">
        <f ca="1">SUMPRODUCT(R439:R468,'control variables'!AR$7:AR$36)</f>
        <v>1.1123649670353827E-16</v>
      </c>
      <c r="AM469" s="10">
        <f ca="1">SUMPRODUCT(S439:S468,'control variables'!AS$7:AS$36)</f>
        <v>8.3333757733081174E-17</v>
      </c>
      <c r="AN469" s="10">
        <f t="shared" ca="1" si="332"/>
        <v>1.9873757375053317E-16</v>
      </c>
      <c r="AO469" s="82">
        <f ca="1">SUMPRODUCT(P439:P468,'control variables'!AX$7:AX$36)</f>
        <v>1.4584149675703556E-18</v>
      </c>
      <c r="AP469" s="82">
        <f ca="1">SUMPRODUCT(Q439:Q468,'control variables'!AY$7:AY$36)</f>
        <v>3.3668026699907147E-18</v>
      </c>
      <c r="AQ469" s="82">
        <f ca="1">SUMPRODUCT(R439:R468,'control variables'!AZ$7:AZ$36)</f>
        <v>3.02529320110046E-17</v>
      </c>
      <c r="AR469" s="82">
        <f ca="1">SUMPRODUCT(S439:S468,'control variables'!BA$7:BA$36)</f>
        <v>2.2664238641383254E-17</v>
      </c>
      <c r="AS469" s="82">
        <f t="shared" ca="1" si="333"/>
        <v>5.7742388289948933E-17</v>
      </c>
      <c r="AT469" s="10">
        <f ca="1">SUMPRODUCT(P439:P468,'control variables'!AT$7:AT$36)</f>
        <v>-1.2871081204740987E-18</v>
      </c>
      <c r="AU469" s="10">
        <f ca="1">SUMPRODUCT(Q439:Q468,'control variables'!AU$7:AU$36)</f>
        <v>1.3962291559240731E-18</v>
      </c>
      <c r="AV469" s="10">
        <f ca="1">SUMPRODUCT(R439:R468,'control variables'!AV$7:AV$36)</f>
        <v>6.0122746341333366E-16</v>
      </c>
      <c r="AW469" s="10">
        <f ca="1">SUMPRODUCT(S439:S468,'control variables'!AW$7:AW$36)</f>
        <v>4.5041461447758792E-16</v>
      </c>
      <c r="AX469" s="10">
        <f t="shared" ca="1" si="312"/>
        <v>1.0517511989263715E-15</v>
      </c>
      <c r="AY469" s="82">
        <f ca="1">SUMPRODUCT(P439:P468,'control variables'!BB$7:BB$36)</f>
        <v>4.6650775269194348E-18</v>
      </c>
      <c r="AZ469" s="82">
        <f ca="1">SUMPRODUCT(Q439:Q468,'control variables'!BC$7:BC$36)</f>
        <v>1.1895939374543474E-17</v>
      </c>
      <c r="BA469" s="82">
        <f ca="1">SUMPRODUCT(R439:R468,'control variables'!BD$7:BD$36)</f>
        <v>8.3275232196561228E-17</v>
      </c>
      <c r="BB469" s="82">
        <f ca="1">SUMPRODUCT(S439:S468,'control variables'!BE$7:BE$36)</f>
        <v>1.183400495643653E-17</v>
      </c>
      <c r="BC469" s="82">
        <f t="shared" ca="1" si="334"/>
        <v>1.1167025405446067E-16</v>
      </c>
      <c r="BD469" s="10">
        <f ca="1">SUMPRODUCT(P439:P468,'control variables'!BF$7:BF$36)</f>
        <v>9.7589358499721053E-19</v>
      </c>
      <c r="BE469" s="10">
        <f ca="1">SUMPRODUCT(Q439:Q468,'control variables'!BG$7:BG$36)</f>
        <v>1.1264424737319885E-18</v>
      </c>
      <c r="BF469" s="10">
        <f ca="1">SUMPRODUCT(R439:R468,'control variables'!BH$7:BH$36)</f>
        <v>3.3739416802248241E-17</v>
      </c>
      <c r="BG469" s="10">
        <f ca="1">SUMPRODUCT(S439:S468,'control variables'!BI$7:BI$36)</f>
        <v>7.5828504200759376E-17</v>
      </c>
      <c r="BH469" s="10">
        <f t="shared" ca="1" si="335"/>
        <v>1.1167025706173681E-16</v>
      </c>
      <c r="BI469" s="82">
        <f t="shared" ca="1" si="313"/>
        <v>1.125805939725449E-15</v>
      </c>
      <c r="BJ469" s="82">
        <f t="shared" ca="1" si="314"/>
        <v>1.3054869887226139E-15</v>
      </c>
      <c r="BK469" s="82">
        <f t="shared" ca="1" si="315"/>
        <v>4.3688897315665239E-15</v>
      </c>
      <c r="BL469" s="82">
        <f t="shared" ca="1" si="316"/>
        <v>2.0575516597108929E-15</v>
      </c>
      <c r="BM469" s="82">
        <f t="shared" ca="1" si="306"/>
        <v>8.85773431972548E-15</v>
      </c>
      <c r="BN469" s="10">
        <f ca="1">BN468+BI469-INDIRECT(ADDRESS(MAX($D469-'key variables'!$B$9*30,34),scenario!BI$4),TRUE)</f>
        <v>9439390.0751690175</v>
      </c>
      <c r="BO469" s="10">
        <f ca="1">BO468+BJ469-INDIRECT(ADDRESS(MAX($D469-'key variables'!$B$9*30,34),scenario!BJ$4),TRUE)</f>
        <v>10895583.360992203</v>
      </c>
      <c r="BP469" s="10">
        <f ca="1">BP468+BK469-INDIRECT(ADDRESS(MAX($D469-'key variables'!$B$9*30,34),scenario!BK$4),TRUE)</f>
        <v>32531162.537994072</v>
      </c>
      <c r="BQ469" s="10">
        <f ca="1">BQ468+BL469-INDIRECT(ADDRESS(MAX($D469-'key variables'!$B$9*30,34),scenario!BL$4),TRUE)</f>
        <v>14415841.516535141</v>
      </c>
      <c r="BR469" s="10">
        <f t="shared" ca="1" si="336"/>
        <v>67281977.490690395</v>
      </c>
      <c r="BS469" s="82">
        <f t="shared" ca="1" si="317"/>
        <v>-2.3433788826931688E-9</v>
      </c>
      <c r="BT469" s="82">
        <f t="shared" ca="1" si="318"/>
        <v>-3.4287616826417504E-10</v>
      </c>
      <c r="BU469" s="82">
        <f t="shared" ca="1" si="319"/>
        <v>-4.2578010168922087E-9</v>
      </c>
      <c r="BV469" s="82">
        <f t="shared" ca="1" si="320"/>
        <v>-2.9943806070870613E-9</v>
      </c>
      <c r="BW469" s="82">
        <f t="shared" ca="1" si="337"/>
        <v>-9.938436674936614E-9</v>
      </c>
      <c r="BX469" s="10">
        <f t="shared" ca="1" si="321"/>
        <v>-1.8625736370026765E-12</v>
      </c>
      <c r="BY469" s="10">
        <f t="shared" ca="1" si="322"/>
        <v>2.8903445578553766E-12</v>
      </c>
      <c r="BZ469" s="10">
        <f t="shared" ca="1" si="323"/>
        <v>-3.5034189023246517E-11</v>
      </c>
      <c r="CA469" s="10">
        <f t="shared" ca="1" si="324"/>
        <v>-2.0256649141006304E-11</v>
      </c>
      <c r="CB469" s="10">
        <v>0</v>
      </c>
      <c r="CC469" s="82">
        <f t="shared" ca="1" si="325"/>
        <v>3.9725096550298465E-13</v>
      </c>
      <c r="CD469" s="82">
        <f t="shared" ca="1" si="326"/>
        <v>3.427175310169497E-13</v>
      </c>
      <c r="CE469" s="82">
        <f t="shared" ca="1" si="327"/>
        <v>1.8915933790150995E-10</v>
      </c>
      <c r="CF469" s="82">
        <f t="shared" ca="1" si="328"/>
        <v>3.7030516874108508E-11</v>
      </c>
      <c r="CG469" s="82">
        <f t="shared" ca="1" si="338"/>
        <v>2.2692982327213841E-10</v>
      </c>
      <c r="CH469" s="13" t="str">
        <f t="shared" ca="1" si="339"/>
        <v/>
      </c>
      <c r="CI469" s="81">
        <f t="shared" ca="1" si="348"/>
        <v>0.1131775965863165</v>
      </c>
      <c r="CJ469" s="81">
        <f t="shared" ca="1" si="349"/>
        <v>0.13063724757458739</v>
      </c>
      <c r="CK469" s="81">
        <f t="shared" ca="1" si="350"/>
        <v>0.39004625943939081</v>
      </c>
      <c r="CL469" s="81">
        <f t="shared" ca="1" si="351"/>
        <v>0.17284488538116416</v>
      </c>
      <c r="CM469" s="89">
        <f t="shared" ca="1" si="340"/>
        <v>0.80670598898145884</v>
      </c>
    </row>
    <row r="470" spans="1:91" x14ac:dyDescent="0.3">
      <c r="A470">
        <v>405</v>
      </c>
      <c r="B470" s="3">
        <f t="shared" si="353"/>
        <v>1.3138888888888889</v>
      </c>
      <c r="C470" s="3">
        <f t="shared" si="341"/>
        <v>13.5</v>
      </c>
      <c r="D470" s="4">
        <f t="shared" ca="1" si="329"/>
        <v>470</v>
      </c>
      <c r="E470" s="58">
        <f>(0.5*(COS(B470*2*PI())+1)*('key variables'!$B$4-'key variables'!$B$6)+'key variables'!$B$6)/'key variables'!$B$4</f>
        <v>1</v>
      </c>
      <c r="F470" s="10">
        <f t="shared" ca="1" si="342"/>
        <v>11689222.907461114</v>
      </c>
      <c r="G470" s="10">
        <f t="shared" ca="1" si="343"/>
        <v>13492492.798713122</v>
      </c>
      <c r="H470" s="10">
        <f t="shared" ca="1" si="344"/>
        <v>40309474.521088287</v>
      </c>
      <c r="I470" s="10">
        <f t="shared" ca="1" si="345"/>
        <v>17912154.249750931</v>
      </c>
      <c r="J470" s="10">
        <f t="shared" ca="1" si="330"/>
        <v>83403344.477013454</v>
      </c>
      <c r="K470" s="82">
        <f t="shared" ca="1" si="307"/>
        <v>2249832.832292099</v>
      </c>
      <c r="L470" s="82">
        <f t="shared" ca="1" si="308"/>
        <v>2596909.4377209195</v>
      </c>
      <c r="M470" s="82">
        <f t="shared" ca="1" si="309"/>
        <v>7778311.98309422</v>
      </c>
      <c r="N470" s="82">
        <f t="shared" ca="1" si="310"/>
        <v>3496312.733215793</v>
      </c>
      <c r="O470" s="82">
        <f t="shared" ca="1" si="331"/>
        <v>16121366.986323033</v>
      </c>
      <c r="P470" s="10">
        <f ca="1">IF(IF($A470&gt;='key variables'!$B$26,K470*SUMPRODUCT(Z470:AC470,'control variables'!$O$3:$R$3)/J470+F$65*'key variables'!$B$25/scenario!J$65,K470*SUMPRODUCT(Z470:AC470,'control variables'!$O$7:$R$7)/J470+F$65*'key variables'!$B$25/scenario!J$65)&lt;'key variables'!$B$28,0,IF($A470&gt;='key variables'!$B$26,K470*SUMPRODUCT(Z470:AC470,'control variables'!$O$3:$R$3)/J470+F$65*'key variables'!$B$25/scenario!J$65,K470*SUMPRODUCT(Z470:AC470,'control variables'!$O$7:$R$7)/J470+F$65*'key variables'!$B$25/scenario!J$65))</f>
        <v>1.3710974911832837E-16</v>
      </c>
      <c r="Q470" s="10">
        <f ca="1">IF(IF($A470&gt;='key variables'!$B$26,L470*SUMPRODUCT(Z470:AC470,'control variables'!$O$4:$R$4)/J470+G$65*'key variables'!$B$25/scenario!J$65,L470*SUMPRODUCT(Z470:AC470,'control variables'!$O$7:$R$7)/J470+G$65*'key variables'!$B$25/scenario!J$65)&lt;'key variables'!$B$28,0,IF($A470&gt;='key variables'!$B$26,L470*SUMPRODUCT(Z470:AC470,'control variables'!$O$4:$R$4)/J470+G$65*'key variables'!$B$25/scenario!J$65,L470*SUMPRODUCT(Z470:AC470,'control variables'!$O$7:$R$7)/J470+G$65*'key variables'!$B$25/scenario!J$65))</f>
        <v>1.5826135896780552E-16</v>
      </c>
      <c r="R470" s="10">
        <f ca="1">IF(IF($A470&gt;='key variables'!$B$26,M470*SUMPRODUCT(Z470:AC470,'control variables'!$O$5:$R$5)/J470+H$65*'key variables'!$B$25/scenario!J$65,M470*SUMPRODUCT(Z470:AC470,'control variables'!$O$7:$R$7)/J470+H$65*'key variables'!$B$25/scenario!J$65)&lt;'key variables'!$B$28,0,IF($A470&gt;='key variables'!$B$26,M470*SUMPRODUCT(Z470:AC470,'control variables'!$O$5:$R$5)/J470+H$65*'key variables'!$B$25/scenario!J$65,M470*SUMPRODUCT(Z470:AC470,'control variables'!$O$7:$R$7)/J470+H$65*'key variables'!$B$25/scenario!J$65))</f>
        <v>4.7402739850658948E-16</v>
      </c>
      <c r="S470" s="10">
        <f ca="1">IF(IF($A470&gt;='key variables'!$B$26,N470*SUMPRODUCT(Z470:AC470,'control variables'!$O$6:$R$6)/J470+I$65*'key variables'!$B$25/scenario!J$65,N470*SUMPRODUCT(Z470:AC470,'control variables'!$O$7:$R$7)/J470+I$65*'key variables'!$B$25/scenario!J$65)&lt;'key variables'!$B$28,0,IF($A470&gt;='key variables'!$B$26,N470*SUMPRODUCT(Z470:AC470,'control variables'!$O$6:$R$6)/J470+I$65*'key variables'!$B$25/scenario!J$65,N470*SUMPRODUCT(Z470:AC470,'control variables'!$O$7:$R$7)/J470+I$65*'key variables'!$B$25/scenario!J$65))</f>
        <v>2.1307296916013533E-16</v>
      </c>
      <c r="T470" s="10">
        <f t="shared" ca="1" si="352"/>
        <v>9.8247147575285877E-16</v>
      </c>
      <c r="U470" s="82">
        <f ca="1">SUMPRODUCT(P440:P469,'control variables'!AD$7:AD$36)</f>
        <v>2.906980331219748E-16</v>
      </c>
      <c r="V470" s="82">
        <f ca="1">SUMPRODUCT(Q440:Q469,'control variables'!AE$7:AE$36)</f>
        <v>3.3554335900248471E-16</v>
      </c>
      <c r="W470" s="82">
        <f ca="1">SUMPRODUCT(R440:R469,'control variables'!AF$7:AF$36)</f>
        <v>1.0050257788224017E-15</v>
      </c>
      <c r="X470" s="82">
        <f ca="1">SUMPRODUCT(S440:S469,'control variables'!AG$7:AG$36)</f>
        <v>4.5175411263319576E-16</v>
      </c>
      <c r="Y470" s="82">
        <f t="shared" ca="1" si="346"/>
        <v>2.0830212835800569E-15</v>
      </c>
      <c r="Z470" s="10">
        <f ca="1">IF($A470&gt;='key variables'!$B$26,SUMPRODUCT(P440:P469,'control variables'!V$7:V$36)*$E470,SUMPRODUCT(P440:P469,'control variables'!Z$7:Z$36)*$E470)</f>
        <v>7.0933262958248832E-16</v>
      </c>
      <c r="AA470" s="10">
        <f ca="1">IF($A470&gt;='key variables'!$B$26,SUMPRODUCT(Q440:Q469,'control variables'!W$7:W$36)*$E470,SUMPRODUCT(Q440:Q469,'control variables'!AA$7:AA$36)*$E470)</f>
        <v>8.1875976463970549E-16</v>
      </c>
      <c r="AB470" s="10">
        <f ca="1">IF($A470&gt;='key variables'!$B$26,SUMPRODUCT(R440:R469,'control variables'!X$7:X$36)*$E470,SUMPRODUCT(R440:R469,'control variables'!AB$7:AB$36)*$E470)</f>
        <v>2.4523646439367412E-15</v>
      </c>
      <c r="AC470" s="10">
        <f ca="1">IF($A470&gt;='key variables'!$B$26,SUMPRODUCT(S440:S469,'control variables'!Y$7:Y$36)*$E470,SUMPRODUCT(S440:S469,'control variables'!AC$7:AC$36)*$E470)</f>
        <v>1.102325768074091E-15</v>
      </c>
      <c r="AD470" s="10">
        <f t="shared" ca="1" si="347"/>
        <v>5.0827828062330263E-15</v>
      </c>
      <c r="AE470" s="82">
        <f ca="1">SUMPRODUCT(P440:P469,'control variables'!AL$7:AL$36)</f>
        <v>9.6579227898783747E-16</v>
      </c>
      <c r="AF470" s="82">
        <f ca="1">SUMPRODUCT(Q440:Q469,'control variables'!AM$7:AM$36)</f>
        <v>1.1118680336654142E-15</v>
      </c>
      <c r="AG470" s="82">
        <f ca="1">SUMPRODUCT(R440:R469,'control variables'!AN$7:AN$36)</f>
        <v>3.1702279756254498E-15</v>
      </c>
      <c r="AH470" s="82">
        <f ca="1">SUMPRODUCT(S440:S469,'control variables'!AO$7:AO$36)</f>
        <v>1.37267726721683E-15</v>
      </c>
      <c r="AI470" s="82">
        <f t="shared" ca="1" si="311"/>
        <v>6.6205655554955311E-15</v>
      </c>
      <c r="AJ470" s="10">
        <f ca="1">SUMPRODUCT(P440:P469,'control variables'!AP$7:AP$36)</f>
        <v>9.2281827897157576E-19</v>
      </c>
      <c r="AK470" s="10">
        <f ca="1">SUMPRODUCT(Q440:Q469,'control variables'!AQ$7:AQ$36)</f>
        <v>2.6629484017276571E-18</v>
      </c>
      <c r="AL470" s="10">
        <f ca="1">SUMPRODUCT(R440:R469,'control variables'!AR$7:AR$36)</f>
        <v>9.5713357559506015E-17</v>
      </c>
      <c r="AM470" s="10">
        <f ca="1">SUMPRODUCT(S440:S469,'control variables'!AS$7:AS$36)</f>
        <v>7.170446739204019E-17</v>
      </c>
      <c r="AN470" s="10">
        <f t="shared" ca="1" si="332"/>
        <v>1.7100359163224542E-16</v>
      </c>
      <c r="AO470" s="82">
        <f ca="1">SUMPRODUCT(P440:P469,'control variables'!AX$7:AX$36)</f>
        <v>1.2548920309242047E-18</v>
      </c>
      <c r="AP470" s="82">
        <f ca="1">SUMPRODUCT(Q440:Q469,'control variables'!AY$7:AY$36)</f>
        <v>2.8969627535462504E-18</v>
      </c>
      <c r="AQ470" s="82">
        <f ca="1">SUMPRODUCT(R440:R469,'control variables'!AZ$7:AZ$36)</f>
        <v>2.6031111951592069E-17</v>
      </c>
      <c r="AR470" s="82">
        <f ca="1">SUMPRODUCT(S440:S469,'control variables'!BA$7:BA$36)</f>
        <v>1.9501426610711353E-17</v>
      </c>
      <c r="AS470" s="82">
        <f t="shared" ca="1" si="333"/>
        <v>4.9684393346773882E-17</v>
      </c>
      <c r="AT470" s="10">
        <f ca="1">SUMPRODUCT(P440:P469,'control variables'!AT$7:AT$36)</f>
        <v>-1.1074911868270164E-18</v>
      </c>
      <c r="AU470" s="10">
        <f ca="1">SUMPRODUCT(Q440:Q469,'control variables'!AU$7:AU$36)</f>
        <v>1.2013842973869672E-18</v>
      </c>
      <c r="AV470" s="10">
        <f ca="1">SUMPRODUCT(R440:R469,'control variables'!AV$7:AV$36)</f>
        <v>5.1732570591145527E-16</v>
      </c>
      <c r="AW470" s="10">
        <f ca="1">SUMPRODUCT(S440:S469,'control variables'!AW$7:AW$36)</f>
        <v>3.8755890668165136E-16</v>
      </c>
      <c r="AX470" s="10">
        <f t="shared" ca="1" si="312"/>
        <v>9.0497850570366653E-16</v>
      </c>
      <c r="AY470" s="82">
        <f ca="1">SUMPRODUCT(P440:P469,'control variables'!BB$7:BB$36)</f>
        <v>4.0140623501194177E-18</v>
      </c>
      <c r="AZ470" s="82">
        <f ca="1">SUMPRODUCT(Q440:Q469,'control variables'!BC$7:BC$36)</f>
        <v>1.0235851834640422E-17</v>
      </c>
      <c r="BA470" s="82">
        <f ca="1">SUMPRODUCT(R440:R469,'control variables'!BD$7:BD$36)</f>
        <v>7.1654109139404573E-17</v>
      </c>
      <c r="BB470" s="82">
        <f ca="1">SUMPRODUCT(S440:S469,'control variables'!BE$7:BE$36)</f>
        <v>1.0182560412479681E-17</v>
      </c>
      <c r="BC470" s="82">
        <f t="shared" ca="1" si="334"/>
        <v>9.6086583736644102E-17</v>
      </c>
      <c r="BD470" s="10">
        <f ca="1">SUMPRODUCT(P440:P469,'control variables'!BF$7:BF$36)</f>
        <v>8.3970688046574398E-19</v>
      </c>
      <c r="BE470" s="10">
        <f ca="1">SUMPRODUCT(Q440:Q469,'control variables'!BG$7:BG$36)</f>
        <v>9.6924655534476919E-19</v>
      </c>
      <c r="BF470" s="10">
        <f ca="1">SUMPRODUCT(R440:R469,'control variables'!BH$7:BH$36)</f>
        <v>2.9031055093809602E-17</v>
      </c>
      <c r="BG470" s="10">
        <f ca="1">SUMPRODUCT(S440:S469,'control variables'!BI$7:BI$36)</f>
        <v>6.5246577794632412E-17</v>
      </c>
      <c r="BH470" s="10">
        <f t="shared" ca="1" si="335"/>
        <v>9.6086586324252529E-17</v>
      </c>
      <c r="BI470" s="82">
        <f t="shared" ca="1" si="313"/>
        <v>9.6869885015112993E-16</v>
      </c>
      <c r="BJ470" s="82">
        <f t="shared" ca="1" si="314"/>
        <v>1.1233052697974416E-15</v>
      </c>
      <c r="BK470" s="82">
        <f t="shared" ca="1" si="315"/>
        <v>3.7592077906763096E-15</v>
      </c>
      <c r="BL470" s="82">
        <f t="shared" ca="1" si="316"/>
        <v>1.7704187343109611E-15</v>
      </c>
      <c r="BM470" s="82">
        <f t="shared" ca="1" si="306"/>
        <v>7.6216306449358426E-15</v>
      </c>
      <c r="BN470" s="10">
        <f ca="1">BN469+BI470-INDIRECT(ADDRESS(MAX($D470-'key variables'!$B$9*30,34),scenario!BI$4),TRUE)</f>
        <v>9439390.0751690175</v>
      </c>
      <c r="BO470" s="10">
        <f ca="1">BO469+BJ470-INDIRECT(ADDRESS(MAX($D470-'key variables'!$B$9*30,34),scenario!BJ$4),TRUE)</f>
        <v>10895583.360992203</v>
      </c>
      <c r="BP470" s="10">
        <f ca="1">BP469+BK470-INDIRECT(ADDRESS(MAX($D470-'key variables'!$B$9*30,34),scenario!BK$4),TRUE)</f>
        <v>32531162.537994072</v>
      </c>
      <c r="BQ470" s="10">
        <f ca="1">BQ469+BL470-INDIRECT(ADDRESS(MAX($D470-'key variables'!$B$9*30,34),scenario!BL$4),TRUE)</f>
        <v>14415841.516535141</v>
      </c>
      <c r="BR470" s="10">
        <f t="shared" ca="1" si="336"/>
        <v>67281977.490690395</v>
      </c>
      <c r="BS470" s="82">
        <f t="shared" ca="1" si="317"/>
        <v>-2.3433797151219768E-9</v>
      </c>
      <c r="BT470" s="82">
        <f t="shared" ca="1" si="318"/>
        <v>-3.4287713427733238E-10</v>
      </c>
      <c r="BU470" s="82">
        <f t="shared" ca="1" si="319"/>
        <v>-4.2578043311036558E-9</v>
      </c>
      <c r="BV470" s="82">
        <f t="shared" ca="1" si="320"/>
        <v>-2.9943822296794042E-9</v>
      </c>
      <c r="BW470" s="82">
        <f t="shared" ca="1" si="337"/>
        <v>-9.9384434101823685E-9</v>
      </c>
      <c r="BX470" s="10">
        <f t="shared" ca="1" si="321"/>
        <v>-1.8625772358798762E-12</v>
      </c>
      <c r="BY470" s="10">
        <f t="shared" ca="1" si="322"/>
        <v>2.8903362497197399E-12</v>
      </c>
      <c r="BZ470" s="10">
        <f t="shared" ca="1" si="323"/>
        <v>-3.5034263677298794E-11</v>
      </c>
      <c r="CA470" s="10">
        <f t="shared" ca="1" si="324"/>
        <v>-2.0256705068717901E-11</v>
      </c>
      <c r="CB470" s="10">
        <v>0</v>
      </c>
      <c r="CC470" s="82">
        <f t="shared" ca="1" si="325"/>
        <v>3.9725174092041949E-13</v>
      </c>
      <c r="CD470" s="82">
        <f t="shared" ca="1" si="326"/>
        <v>3.427160956183005E-13</v>
      </c>
      <c r="CE470" s="82">
        <f t="shared" ca="1" si="327"/>
        <v>1.8915889025804966E-10</v>
      </c>
      <c r="CF470" s="82">
        <f t="shared" ca="1" si="328"/>
        <v>3.7030181518242614E-11</v>
      </c>
      <c r="CG470" s="82">
        <f t="shared" ca="1" si="338"/>
        <v>2.2692903961283098E-10</v>
      </c>
      <c r="CH470" s="13" t="str">
        <f t="shared" ca="1" si="339"/>
        <v/>
      </c>
      <c r="CI470" s="81">
        <f t="shared" ca="1" si="348"/>
        <v>0.1131775965863165</v>
      </c>
      <c r="CJ470" s="81">
        <f t="shared" ca="1" si="349"/>
        <v>0.13063724757458739</v>
      </c>
      <c r="CK470" s="81">
        <f t="shared" ca="1" si="350"/>
        <v>0.39004625943939081</v>
      </c>
      <c r="CL470" s="81">
        <f t="shared" ca="1" si="351"/>
        <v>0.17284488538116416</v>
      </c>
      <c r="CM470" s="89">
        <f t="shared" ca="1" si="340"/>
        <v>0.80670598898145884</v>
      </c>
    </row>
    <row r="471" spans="1:91" x14ac:dyDescent="0.3">
      <c r="A471">
        <v>406</v>
      </c>
      <c r="B471" s="3">
        <f t="shared" si="353"/>
        <v>1.3166666666666667</v>
      </c>
      <c r="C471" s="3">
        <f t="shared" si="341"/>
        <v>13.533333333333333</v>
      </c>
      <c r="D471" s="4">
        <f t="shared" ca="1" si="329"/>
        <v>471</v>
      </c>
      <c r="E471" s="58">
        <f>(0.5*(COS(B471*2*PI())+1)*('key variables'!$B$4-'key variables'!$B$6)+'key variables'!$B$6)/'key variables'!$B$4</f>
        <v>1</v>
      </c>
      <c r="F471" s="10">
        <f t="shared" ca="1" si="342"/>
        <v>11689222.907461114</v>
      </c>
      <c r="G471" s="10">
        <f t="shared" ca="1" si="343"/>
        <v>13492492.798713122</v>
      </c>
      <c r="H471" s="10">
        <f t="shared" ca="1" si="344"/>
        <v>40309474.521088287</v>
      </c>
      <c r="I471" s="10">
        <f t="shared" ca="1" si="345"/>
        <v>17912154.249750931</v>
      </c>
      <c r="J471" s="10">
        <f t="shared" ca="1" si="330"/>
        <v>83403344.477013454</v>
      </c>
      <c r="K471" s="82">
        <f t="shared" ca="1" si="307"/>
        <v>2249832.832292099</v>
      </c>
      <c r="L471" s="82">
        <f t="shared" ca="1" si="308"/>
        <v>2596909.4377209195</v>
      </c>
      <c r="M471" s="82">
        <f t="shared" ca="1" si="309"/>
        <v>7778311.98309422</v>
      </c>
      <c r="N471" s="82">
        <f t="shared" ca="1" si="310"/>
        <v>3496312.733215793</v>
      </c>
      <c r="O471" s="82">
        <f t="shared" ca="1" si="331"/>
        <v>16121366.986323033</v>
      </c>
      <c r="P471" s="10">
        <f ca="1">IF(IF($A471&gt;='key variables'!$B$26,K471*SUMPRODUCT(Z471:AC471,'control variables'!$O$3:$R$3)/J471+F$65*'key variables'!$B$25/scenario!J$65,K471*SUMPRODUCT(Z471:AC471,'control variables'!$O$7:$R$7)/J471+F$65*'key variables'!$B$25/scenario!J$65)&lt;'key variables'!$B$28,0,IF($A471&gt;='key variables'!$B$26,K471*SUMPRODUCT(Z471:AC471,'control variables'!$O$3:$R$3)/J471+F$65*'key variables'!$B$25/scenario!J$65,K471*SUMPRODUCT(Z471:AC471,'control variables'!$O$7:$R$7)/J471+F$65*'key variables'!$B$25/scenario!J$65))</f>
        <v>1.1797597758973012E-16</v>
      </c>
      <c r="Q471" s="10">
        <f ca="1">IF(IF($A471&gt;='key variables'!$B$26,L471*SUMPRODUCT(Z471:AC471,'control variables'!$O$4:$R$4)/J471+G$65*'key variables'!$B$25/scenario!J$65,L471*SUMPRODUCT(Z471:AC471,'control variables'!$O$7:$R$7)/J471+G$65*'key variables'!$B$25/scenario!J$65)&lt;'key variables'!$B$28,0,IF($A471&gt;='key variables'!$B$26,L471*SUMPRODUCT(Z471:AC471,'control variables'!$O$4:$R$4)/J471+G$65*'key variables'!$B$25/scenario!J$65,L471*SUMPRODUCT(Z471:AC471,'control variables'!$O$7:$R$7)/J471+G$65*'key variables'!$B$25/scenario!J$65))</f>
        <v>1.3617586392629595E-16</v>
      </c>
      <c r="R471" s="10">
        <f ca="1">IF(IF($A471&gt;='key variables'!$B$26,M471*SUMPRODUCT(Z471:AC471,'control variables'!$O$5:$R$5)/J471+H$65*'key variables'!$B$25/scenario!J$65,M471*SUMPRODUCT(Z471:AC471,'control variables'!$O$7:$R$7)/J471+H$65*'key variables'!$B$25/scenario!J$65)&lt;'key variables'!$B$28,0,IF($A471&gt;='key variables'!$B$26,M471*SUMPRODUCT(Z471:AC471,'control variables'!$O$5:$R$5)/J471+H$65*'key variables'!$B$25/scenario!J$65,M471*SUMPRODUCT(Z471:AC471,'control variables'!$O$7:$R$7)/J471+H$65*'key variables'!$B$25/scenario!J$65))</f>
        <v>4.0787650843754454E-16</v>
      </c>
      <c r="S471" s="10">
        <f ca="1">IF(IF($A471&gt;='key variables'!$B$26,N471*SUMPRODUCT(Z471:AC471,'control variables'!$O$6:$R$6)/J471+I$65*'key variables'!$B$25/scenario!J$65,N471*SUMPRODUCT(Z471:AC471,'control variables'!$O$7:$R$7)/J471+I$65*'key variables'!$B$25/scenario!J$65)&lt;'key variables'!$B$28,0,IF($A471&gt;='key variables'!$B$26,N471*SUMPRODUCT(Z471:AC471,'control variables'!$O$6:$R$6)/J471+I$65*'key variables'!$B$25/scenario!J$65,N471*SUMPRODUCT(Z471:AC471,'control variables'!$O$7:$R$7)/J471+I$65*'key variables'!$B$25/scenario!J$65))</f>
        <v>1.8333847152560423E-16</v>
      </c>
      <c r="T471" s="10">
        <f t="shared" ca="1" si="352"/>
        <v>8.4536682147917479E-16</v>
      </c>
      <c r="U471" s="82">
        <f ca="1">SUMPRODUCT(P441:P470,'control variables'!AD$7:AD$36)</f>
        <v>2.5013089777721896E-16</v>
      </c>
      <c r="V471" s="82">
        <f ca="1">SUMPRODUCT(Q441:Q470,'control variables'!AE$7:AE$36)</f>
        <v>2.8871802374823384E-16</v>
      </c>
      <c r="W471" s="82">
        <f ca="1">SUMPRODUCT(R441:R470,'control variables'!AF$7:AF$36)</f>
        <v>8.6477365411211948E-16</v>
      </c>
      <c r="X471" s="82">
        <f ca="1">SUMPRODUCT(S441:S470,'control variables'!AG$7:AG$36)</f>
        <v>3.8871147683369134E-16</v>
      </c>
      <c r="Y471" s="82">
        <f t="shared" ca="1" si="346"/>
        <v>1.7923340524712635E-15</v>
      </c>
      <c r="Z471" s="10">
        <f ca="1">IF($A471&gt;='key variables'!$B$26,SUMPRODUCT(P441:P470,'control variables'!V$7:V$36)*$E471,SUMPRODUCT(P441:P470,'control variables'!Z$7:Z$36)*$E471)</f>
        <v>6.1034471253438666E-16</v>
      </c>
      <c r="AA471" s="10">
        <f ca="1">IF($A471&gt;='key variables'!$B$26,SUMPRODUCT(Q441:Q470,'control variables'!W$7:W$36)*$E471,SUMPRODUCT(Q441:Q470,'control variables'!AA$7:AA$36)*$E471)</f>
        <v>7.0450120626465555E-16</v>
      </c>
      <c r="AB471" s="10">
        <f ca="1">IF($A471&gt;='key variables'!$B$26,SUMPRODUCT(R441:R470,'control variables'!X$7:X$36)*$E471,SUMPRODUCT(R441:R470,'control variables'!AB$7:AB$36)*$E471)</f>
        <v>2.1101352612441777E-15</v>
      </c>
      <c r="AC471" s="10">
        <f ca="1">IF($A471&gt;='key variables'!$B$26,SUMPRODUCT(S441:S470,'control variables'!Y$7:Y$36)*$E471,SUMPRODUCT(S441:S470,'control variables'!AC$7:AC$36)*$E471)</f>
        <v>9.4849535461301973E-16</v>
      </c>
      <c r="AD471" s="10">
        <f t="shared" ca="1" si="347"/>
        <v>4.3734765346562397E-15</v>
      </c>
      <c r="AE471" s="82">
        <f ca="1">SUMPRODUCT(P441:P470,'control variables'!AL$7:AL$36)</f>
        <v>8.3101521952221546E-16</v>
      </c>
      <c r="AF471" s="82">
        <f ca="1">SUMPRODUCT(Q441:Q470,'control variables'!AM$7:AM$36)</f>
        <v>9.5670598966119297E-16</v>
      </c>
      <c r="AG471" s="82">
        <f ca="1">SUMPRODUCT(R441:R470,'control variables'!AN$7:AN$36)</f>
        <v>2.7278202098083133E-15</v>
      </c>
      <c r="AH471" s="82">
        <f ca="1">SUMPRODUCT(S441:S470,'control variables'!AO$7:AO$36)</f>
        <v>1.1811190929635857E-15</v>
      </c>
      <c r="AI471" s="82">
        <f t="shared" ca="1" si="311"/>
        <v>5.6966605119553074E-15</v>
      </c>
      <c r="AJ471" s="10">
        <f ca="1">SUMPRODUCT(P441:P470,'control variables'!AP$7:AP$36)</f>
        <v>7.9403827444383042E-19</v>
      </c>
      <c r="AK471" s="10">
        <f ca="1">SUMPRODUCT(Q441:Q470,'control variables'!AQ$7:AQ$36)</f>
        <v>2.2913318927722654E-18</v>
      </c>
      <c r="AL471" s="10">
        <f ca="1">SUMPRODUCT(R441:R470,'control variables'!AR$7:AR$36)</f>
        <v>8.2356484488444349E-17</v>
      </c>
      <c r="AM471" s="10">
        <f ca="1">SUMPRODUCT(S441:S470,'control variables'!AS$7:AS$36)</f>
        <v>6.1698053512053607E-17</v>
      </c>
      <c r="AN471" s="10">
        <f t="shared" ca="1" si="332"/>
        <v>1.4713990816771403E-16</v>
      </c>
      <c r="AO471" s="82">
        <f ca="1">SUMPRODUCT(P441:P470,'control variables'!AX$7:AX$36)</f>
        <v>1.0797708774893711E-18</v>
      </c>
      <c r="AP471" s="82">
        <f ca="1">SUMPRODUCT(Q441:Q470,'control variables'!AY$7:AY$36)</f>
        <v>2.4926893608105103E-18</v>
      </c>
      <c r="AQ471" s="82">
        <f ca="1">SUMPRODUCT(R441:R470,'control variables'!AZ$7:AZ$36)</f>
        <v>2.2398450146578645E-17</v>
      </c>
      <c r="AR471" s="82">
        <f ca="1">SUMPRODUCT(S441:S470,'control variables'!BA$7:BA$36)</f>
        <v>1.677998744500292E-17</v>
      </c>
      <c r="AS471" s="82">
        <f t="shared" ca="1" si="333"/>
        <v>4.2750897829881444E-17</v>
      </c>
      <c r="AT471" s="10">
        <f ca="1">SUMPRODUCT(P441:P470,'control variables'!AT$7:AT$36)</f>
        <v>-9.5293993518409756E-19</v>
      </c>
      <c r="AU471" s="10">
        <f ca="1">SUMPRODUCT(Q441:Q470,'control variables'!AU$7:AU$36)</f>
        <v>1.0337301895495334E-18</v>
      </c>
      <c r="AV471" s="10">
        <f ca="1">SUMPRODUCT(R441:R470,'control variables'!AV$7:AV$36)</f>
        <v>4.4513250355763818E-16</v>
      </c>
      <c r="AW471" s="10">
        <f ca="1">SUMPRODUCT(S441:S470,'control variables'!AW$7:AW$36)</f>
        <v>3.3347476152053413E-16</v>
      </c>
      <c r="AX471" s="10">
        <f t="shared" ca="1" si="312"/>
        <v>7.786880553325377E-16</v>
      </c>
      <c r="AY471" s="82">
        <f ca="1">SUMPRODUCT(P441:P470,'control variables'!BB$7:BB$36)</f>
        <v>3.4538968447296471E-18</v>
      </c>
      <c r="AZ471" s="82">
        <f ca="1">SUMPRODUCT(Q441:Q470,'control variables'!BC$7:BC$36)</f>
        <v>8.8074307948238438E-18</v>
      </c>
      <c r="BA471" s="82">
        <f ca="1">SUMPRODUCT(R441:R470,'control variables'!BD$7:BD$36)</f>
        <v>6.1654722792519806E-17</v>
      </c>
      <c r="BB471" s="82">
        <f ca="1">SUMPRODUCT(S441:S470,'control variables'!BE$7:BE$36)</f>
        <v>8.7615762318406216E-18</v>
      </c>
      <c r="BC471" s="82">
        <f t="shared" ca="1" si="334"/>
        <v>8.2677626663913915E-17</v>
      </c>
      <c r="BD471" s="10">
        <f ca="1">SUMPRODUCT(P441:P470,'control variables'!BF$7:BF$36)</f>
        <v>7.2252513587690687E-19</v>
      </c>
      <c r="BE471" s="10">
        <f ca="1">SUMPRODUCT(Q441:Q470,'control variables'!BG$7:BG$36)</f>
        <v>8.339874489420388E-19</v>
      </c>
      <c r="BF471" s="10">
        <f ca="1">SUMPRODUCT(R441:R470,'control variables'!BH$7:BH$36)</f>
        <v>2.4979748903177482E-17</v>
      </c>
      <c r="BG471" s="10">
        <f ca="1">SUMPRODUCT(S441:S470,'control variables'!BI$7:BI$36)</f>
        <v>5.6141367402423168E-17</v>
      </c>
      <c r="BH471" s="10">
        <f t="shared" ca="1" si="335"/>
        <v>8.2677628890419598E-17</v>
      </c>
      <c r="BI471" s="82">
        <f t="shared" ca="1" si="313"/>
        <v>8.3351617643176093E-16</v>
      </c>
      <c r="BJ471" s="82">
        <f t="shared" ca="1" si="314"/>
        <v>9.6654715064556631E-16</v>
      </c>
      <c r="BK471" s="82">
        <f t="shared" ca="1" si="315"/>
        <v>3.2346074361584714E-15</v>
      </c>
      <c r="BL471" s="82">
        <f t="shared" ca="1" si="316"/>
        <v>1.5233554307159605E-15</v>
      </c>
      <c r="BM471" s="82">
        <f t="shared" ca="1" si="306"/>
        <v>6.558026193951759E-15</v>
      </c>
      <c r="BN471" s="10">
        <f ca="1">BN470+BI471-INDIRECT(ADDRESS(MAX($D471-'key variables'!$B$9*30,34),scenario!BI$4),TRUE)</f>
        <v>9439390.0751690175</v>
      </c>
      <c r="BO471" s="10">
        <f ca="1">BO470+BJ471-INDIRECT(ADDRESS(MAX($D471-'key variables'!$B$9*30,34),scenario!BJ$4),TRUE)</f>
        <v>10895583.360992203</v>
      </c>
      <c r="BP471" s="10">
        <f ca="1">BP470+BK471-INDIRECT(ADDRESS(MAX($D471-'key variables'!$B$9*30,34),scenario!BK$4),TRUE)</f>
        <v>32531162.537994072</v>
      </c>
      <c r="BQ471" s="10">
        <f ca="1">BQ470+BL471-INDIRECT(ADDRESS(MAX($D471-'key variables'!$B$9*30,34),scenario!BL$4),TRUE)</f>
        <v>14415841.516535141</v>
      </c>
      <c r="BR471" s="10">
        <f t="shared" ca="1" si="336"/>
        <v>67281977.490690395</v>
      </c>
      <c r="BS471" s="82">
        <f t="shared" ca="1" si="317"/>
        <v>-2.343380431384701E-9</v>
      </c>
      <c r="BT471" s="82">
        <f t="shared" ca="1" si="318"/>
        <v>-3.4287796548260653E-10</v>
      </c>
      <c r="BU471" s="82">
        <f t="shared" ca="1" si="319"/>
        <v>-4.2578071828143324E-9</v>
      </c>
      <c r="BV471" s="82">
        <f t="shared" ca="1" si="320"/>
        <v>-2.9943836258377305E-9</v>
      </c>
      <c r="BW471" s="82">
        <f t="shared" ca="1" si="337"/>
        <v>-9.9384492055193712E-9</v>
      </c>
      <c r="BX471" s="10">
        <f t="shared" ca="1" si="321"/>
        <v>-1.8625803325309792E-12</v>
      </c>
      <c r="BY471" s="10">
        <f t="shared" ca="1" si="322"/>
        <v>2.8903291009908567E-12</v>
      </c>
      <c r="BZ471" s="10">
        <f t="shared" ca="1" si="323"/>
        <v>-3.5034327913320336E-11</v>
      </c>
      <c r="CA471" s="10">
        <f t="shared" ca="1" si="324"/>
        <v>-2.0256753191674091E-11</v>
      </c>
      <c r="CB471" s="10">
        <v>0</v>
      </c>
      <c r="CC471" s="82">
        <f t="shared" ca="1" si="325"/>
        <v>3.9725240812775166E-13</v>
      </c>
      <c r="CD471" s="82">
        <f t="shared" ca="1" si="326"/>
        <v>3.4271486053064295E-13</v>
      </c>
      <c r="CE471" s="82">
        <f t="shared" ca="1" si="327"/>
        <v>1.8915850508358045E-10</v>
      </c>
      <c r="CF471" s="82">
        <f t="shared" ca="1" si="328"/>
        <v>3.7029892961547162E-11</v>
      </c>
      <c r="CG471" s="82">
        <f t="shared" ca="1" si="338"/>
        <v>2.2692836531378602E-10</v>
      </c>
      <c r="CH471" s="13" t="str">
        <f t="shared" ca="1" si="339"/>
        <v/>
      </c>
      <c r="CI471" s="81">
        <f t="shared" ca="1" si="348"/>
        <v>0.1131775965863165</v>
      </c>
      <c r="CJ471" s="81">
        <f t="shared" ca="1" si="349"/>
        <v>0.13063724757458739</v>
      </c>
      <c r="CK471" s="81">
        <f t="shared" ca="1" si="350"/>
        <v>0.39004625943939081</v>
      </c>
      <c r="CL471" s="81">
        <f t="shared" ca="1" si="351"/>
        <v>0.17284488538116416</v>
      </c>
      <c r="CM471" s="89">
        <f t="shared" ca="1" si="340"/>
        <v>0.80670598898145884</v>
      </c>
    </row>
    <row r="472" spans="1:91" x14ac:dyDescent="0.3">
      <c r="A472">
        <v>407</v>
      </c>
      <c r="B472" s="3">
        <f t="shared" si="353"/>
        <v>1.3194444444444444</v>
      </c>
      <c r="C472" s="3">
        <f t="shared" si="341"/>
        <v>13.566666666666666</v>
      </c>
      <c r="D472" s="4">
        <f t="shared" ca="1" si="329"/>
        <v>472</v>
      </c>
      <c r="E472" s="58">
        <f>(0.5*(COS(B472*2*PI())+1)*('key variables'!$B$4-'key variables'!$B$6)+'key variables'!$B$6)/'key variables'!$B$4</f>
        <v>1</v>
      </c>
      <c r="F472" s="10">
        <f t="shared" ca="1" si="342"/>
        <v>11689222.907461114</v>
      </c>
      <c r="G472" s="10">
        <f t="shared" ca="1" si="343"/>
        <v>13492492.798713122</v>
      </c>
      <c r="H472" s="10">
        <f t="shared" ca="1" si="344"/>
        <v>40309474.521088287</v>
      </c>
      <c r="I472" s="10">
        <f t="shared" ca="1" si="345"/>
        <v>17912154.249750931</v>
      </c>
      <c r="J472" s="10">
        <f t="shared" ca="1" si="330"/>
        <v>83403344.477013454</v>
      </c>
      <c r="K472" s="82">
        <f t="shared" ca="1" si="307"/>
        <v>2249832.832292099</v>
      </c>
      <c r="L472" s="82">
        <f t="shared" ca="1" si="308"/>
        <v>2596909.4377209195</v>
      </c>
      <c r="M472" s="82">
        <f t="shared" ca="1" si="309"/>
        <v>7778311.98309422</v>
      </c>
      <c r="N472" s="82">
        <f t="shared" ca="1" si="310"/>
        <v>3496312.733215793</v>
      </c>
      <c r="O472" s="82">
        <f t="shared" ca="1" si="331"/>
        <v>16121366.986323033</v>
      </c>
      <c r="P472" s="10">
        <f ca="1">IF(IF($A472&gt;='key variables'!$B$26,K472*SUMPRODUCT(Z472:AC472,'control variables'!$O$3:$R$3)/J472+F$65*'key variables'!$B$25/scenario!J$65,K472*SUMPRODUCT(Z472:AC472,'control variables'!$O$7:$R$7)/J472+F$65*'key variables'!$B$25/scenario!J$65)&lt;'key variables'!$B$28,0,IF($A472&gt;='key variables'!$B$26,K472*SUMPRODUCT(Z472:AC472,'control variables'!$O$3:$R$3)/J472+F$65*'key variables'!$B$25/scenario!J$65,K472*SUMPRODUCT(Z472:AC472,'control variables'!$O$7:$R$7)/J472+F$65*'key variables'!$B$25/scenario!J$65))</f>
        <v>1.0151233867579116E-16</v>
      </c>
      <c r="Q472" s="10">
        <f ca="1">IF(IF($A472&gt;='key variables'!$B$26,L472*SUMPRODUCT(Z472:AC472,'control variables'!$O$4:$R$4)/J472+G$65*'key variables'!$B$25/scenario!J$65,L472*SUMPRODUCT(Z472:AC472,'control variables'!$O$7:$R$7)/J472+G$65*'key variables'!$B$25/scenario!J$65)&lt;'key variables'!$B$28,0,IF($A472&gt;='key variables'!$B$26,L472*SUMPRODUCT(Z472:AC472,'control variables'!$O$4:$R$4)/J472+G$65*'key variables'!$B$25/scenario!J$65,L472*SUMPRODUCT(Z472:AC472,'control variables'!$O$7:$R$7)/J472+G$65*'key variables'!$B$25/scenario!J$65))</f>
        <v>1.1717241679850213E-16</v>
      </c>
      <c r="R472" s="10">
        <f ca="1">IF(IF($A472&gt;='key variables'!$B$26,M472*SUMPRODUCT(Z472:AC472,'control variables'!$O$5:$R$5)/J472+H$65*'key variables'!$B$25/scenario!J$65,M472*SUMPRODUCT(Z472:AC472,'control variables'!$O$7:$R$7)/J472+H$65*'key variables'!$B$25/scenario!J$65)&lt;'key variables'!$B$28,0,IF($A472&gt;='key variables'!$B$26,M472*SUMPRODUCT(Z472:AC472,'control variables'!$O$5:$R$5)/J472+H$65*'key variables'!$B$25/scenario!J$65,M472*SUMPRODUCT(Z472:AC472,'control variables'!$O$7:$R$7)/J472+H$65*'key variables'!$B$25/scenario!J$65))</f>
        <v>3.5095702623798809E-16</v>
      </c>
      <c r="S472" s="10">
        <f ca="1">IF(IF($A472&gt;='key variables'!$B$26,N472*SUMPRODUCT(Z472:AC472,'control variables'!$O$6:$R$6)/J472+I$65*'key variables'!$B$25/scenario!J$65,N472*SUMPRODUCT(Z472:AC472,'control variables'!$O$7:$R$7)/J472+I$65*'key variables'!$B$25/scenario!J$65)&lt;'key variables'!$B$28,0,IF($A472&gt;='key variables'!$B$26,N472*SUMPRODUCT(Z472:AC472,'control variables'!$O$6:$R$6)/J472+I$65*'key variables'!$B$25/scenario!J$65,N472*SUMPRODUCT(Z472:AC472,'control variables'!$O$7:$R$7)/J472+I$65*'key variables'!$B$25/scenario!J$65))</f>
        <v>1.5775344603229748E-16</v>
      </c>
      <c r="T472" s="10">
        <f t="shared" ca="1" si="352"/>
        <v>7.2739522774457885E-16</v>
      </c>
      <c r="U472" s="82">
        <f ca="1">SUMPRODUCT(P442:P471,'control variables'!AD$7:AD$36)</f>
        <v>2.1522493754398932E-16</v>
      </c>
      <c r="V472" s="82">
        <f ca="1">SUMPRODUCT(Q442:Q471,'control variables'!AE$7:AE$36)</f>
        <v>2.4842720024290052E-16</v>
      </c>
      <c r="W472" s="82">
        <f ca="1">SUMPRODUCT(R442:R471,'control variables'!AF$7:AF$36)</f>
        <v>7.440938218745703E-16</v>
      </c>
      <c r="X472" s="82">
        <f ca="1">SUMPRODUCT(S442:S471,'control variables'!AG$7:AG$36)</f>
        <v>3.3446648961647223E-16</v>
      </c>
      <c r="Y472" s="82">
        <f t="shared" ca="1" si="346"/>
        <v>1.5422124492779326E-15</v>
      </c>
      <c r="Z472" s="10">
        <f ca="1">IF($A472&gt;='key variables'!$B$26,SUMPRODUCT(P442:P471,'control variables'!V$7:V$36)*$E472,SUMPRODUCT(P442:P471,'control variables'!Z$7:Z$36)*$E472)</f>
        <v>5.2517063586648748E-16</v>
      </c>
      <c r="AA472" s="10">
        <f ca="1">IF($A472&gt;='key variables'!$B$26,SUMPRODUCT(Q442:Q471,'control variables'!W$7:W$36)*$E472,SUMPRODUCT(Q442:Q471,'control variables'!AA$7:AA$36)*$E472)</f>
        <v>6.0618751807712585E-16</v>
      </c>
      <c r="AB472" s="10">
        <f ca="1">IF($A472&gt;='key variables'!$B$26,SUMPRODUCT(R442:R471,'control variables'!X$7:X$36)*$E472,SUMPRODUCT(R442:R471,'control variables'!AB$7:AB$36)*$E472)</f>
        <v>1.8156642535827112E-15</v>
      </c>
      <c r="AC472" s="10">
        <f ca="1">IF($A472&gt;='key variables'!$B$26,SUMPRODUCT(S442:S471,'control variables'!Y$7:Y$36)*$E472,SUMPRODUCT(S442:S471,'control variables'!AC$7:AC$36)*$E472)</f>
        <v>8.1613209432114982E-16</v>
      </c>
      <c r="AD472" s="10">
        <f t="shared" ca="1" si="347"/>
        <v>3.763154501847474E-15</v>
      </c>
      <c r="AE472" s="82">
        <f ca="1">SUMPRODUCT(P442:P471,'control variables'!AL$7:AL$36)</f>
        <v>7.1504640294008056E-16</v>
      </c>
      <c r="AF472" s="82">
        <f ca="1">SUMPRODUCT(Q442:Q471,'control variables'!AM$7:AM$36)</f>
        <v>8.23196928898338E-16</v>
      </c>
      <c r="AG472" s="82">
        <f ca="1">SUMPRODUCT(R442:R471,'control variables'!AN$7:AN$36)</f>
        <v>2.3471507898641405E-15</v>
      </c>
      <c r="AH472" s="82">
        <f ca="1">SUMPRODUCT(S442:S471,'control variables'!AO$7:AO$36)</f>
        <v>1.0162930100763156E-15</v>
      </c>
      <c r="AI472" s="82">
        <f t="shared" ca="1" si="311"/>
        <v>4.9016871317788741E-15</v>
      </c>
      <c r="AJ472" s="10">
        <f ca="1">SUMPRODUCT(P442:P471,'control variables'!AP$7:AP$36)</f>
        <v>6.8322961914493698E-19</v>
      </c>
      <c r="AK472" s="10">
        <f ca="1">SUMPRODUCT(Q442:Q471,'control variables'!AQ$7:AQ$36)</f>
        <v>1.9715747550456206E-18</v>
      </c>
      <c r="AL472" s="10">
        <f ca="1">SUMPRODUCT(R442:R471,'control variables'!AR$7:AR$36)</f>
        <v>7.086357338450455E-17</v>
      </c>
      <c r="AM472" s="10">
        <f ca="1">SUMPRODUCT(S442:S471,'control variables'!AS$7:AS$36)</f>
        <v>5.3088042427866939E-17</v>
      </c>
      <c r="AN472" s="10">
        <f t="shared" ca="1" si="332"/>
        <v>1.2660642018656206E-16</v>
      </c>
      <c r="AO472" s="82">
        <f ca="1">SUMPRODUCT(P442:P471,'control variables'!AX$7:AX$36)</f>
        <v>9.2908801645309569E-19</v>
      </c>
      <c r="AP472" s="82">
        <f ca="1">SUMPRODUCT(Q442:Q471,'control variables'!AY$7:AY$36)</f>
        <v>2.144832632691531E-18</v>
      </c>
      <c r="AQ472" s="82">
        <f ca="1">SUMPRODUCT(R442:R471,'control variables'!AZ$7:AZ$36)</f>
        <v>1.9272729105914555E-17</v>
      </c>
      <c r="AR472" s="82">
        <f ca="1">SUMPRODUCT(S442:S471,'control variables'!BA$7:BA$36)</f>
        <v>1.4438327219599489E-17</v>
      </c>
      <c r="AS472" s="82">
        <f t="shared" ca="1" si="333"/>
        <v>3.6784976974658672E-17</v>
      </c>
      <c r="AT472" s="10">
        <f ca="1">SUMPRODUCT(P442:P471,'control variables'!AT$7:AT$36)</f>
        <v>-8.1995643023614524E-19</v>
      </c>
      <c r="AU472" s="10">
        <f ca="1">SUMPRODUCT(Q442:Q471,'control variables'!AU$7:AU$36)</f>
        <v>8.8947234212261167E-19</v>
      </c>
      <c r="AV472" s="10">
        <f ca="1">SUMPRODUCT(R442:R471,'control variables'!AV$7:AV$36)</f>
        <v>3.8301391842570571E-16</v>
      </c>
      <c r="AW472" s="10">
        <f ca="1">SUMPRODUCT(S442:S471,'control variables'!AW$7:AW$36)</f>
        <v>2.8693810064471948E-16</v>
      </c>
      <c r="AX472" s="10">
        <f t="shared" ca="1" si="312"/>
        <v>6.7002153498231168E-16</v>
      </c>
      <c r="AY472" s="82">
        <f ca="1">SUMPRODUCT(P442:P471,'control variables'!BB$7:BB$36)</f>
        <v>2.9719028688427121E-18</v>
      </c>
      <c r="AZ472" s="82">
        <f ca="1">SUMPRODUCT(Q442:Q471,'control variables'!BC$7:BC$36)</f>
        <v>7.5783470158384112E-18</v>
      </c>
      <c r="BA472" s="82">
        <f ca="1">SUMPRODUCT(R442:R471,'control variables'!BD$7:BD$36)</f>
        <v>5.3050758543755564E-17</v>
      </c>
      <c r="BB472" s="82">
        <f ca="1">SUMPRODUCT(S442:S471,'control variables'!BE$7:BE$36)</f>
        <v>7.5388914925828997E-18</v>
      </c>
      <c r="BC472" s="82">
        <f t="shared" ca="1" si="334"/>
        <v>7.1139899921019581E-17</v>
      </c>
      <c r="BD472" s="10">
        <f ca="1">SUMPRODUCT(P442:P471,'control variables'!BF$7:BF$36)</f>
        <v>6.2169619437248337E-19</v>
      </c>
      <c r="BE472" s="10">
        <f ca="1">SUMPRODUCT(Q442:Q471,'control variables'!BG$7:BG$36)</f>
        <v>7.1760385544567878E-19</v>
      </c>
      <c r="BF472" s="10">
        <f ca="1">SUMPRODUCT(R442:R471,'control variables'!BH$7:BH$36)</f>
        <v>2.1493805624682648E-17</v>
      </c>
      <c r="BG472" s="10">
        <f ca="1">SUMPRODUCT(S442:S471,'control variables'!BI$7:BI$36)</f>
        <v>4.830679616231387E-17</v>
      </c>
      <c r="BH472" s="10">
        <f t="shared" ca="1" si="335"/>
        <v>7.1139901836814684E-17</v>
      </c>
      <c r="BI472" s="82">
        <f t="shared" ca="1" si="313"/>
        <v>7.1719834937868714E-16</v>
      </c>
      <c r="BJ472" s="82">
        <f t="shared" ca="1" si="314"/>
        <v>8.3166474825629902E-16</v>
      </c>
      <c r="BK472" s="82">
        <f t="shared" ca="1" si="315"/>
        <v>2.7832154668336018E-15</v>
      </c>
      <c r="BL472" s="82">
        <f t="shared" ca="1" si="316"/>
        <v>1.310770002213618E-15</v>
      </c>
      <c r="BM472" s="82">
        <f t="shared" ca="1" si="306"/>
        <v>5.6428485666822057E-15</v>
      </c>
      <c r="BN472" s="10">
        <f ca="1">BN471+BI472-INDIRECT(ADDRESS(MAX($D472-'key variables'!$B$9*30,34),scenario!BI$4),TRUE)</f>
        <v>9439390.0751690175</v>
      </c>
      <c r="BO472" s="10">
        <f ca="1">BO471+BJ472-INDIRECT(ADDRESS(MAX($D472-'key variables'!$B$9*30,34),scenario!BJ$4),TRUE)</f>
        <v>10895583.360992203</v>
      </c>
      <c r="BP472" s="10">
        <f ca="1">BP471+BK472-INDIRECT(ADDRESS(MAX($D472-'key variables'!$B$9*30,34),scenario!BK$4),TRUE)</f>
        <v>32531162.537994072</v>
      </c>
      <c r="BQ472" s="10">
        <f ca="1">BQ471+BL472-INDIRECT(ADDRESS(MAX($D472-'key variables'!$B$9*30,34),scenario!BL$4),TRUE)</f>
        <v>14415841.516535141</v>
      </c>
      <c r="BR472" s="10">
        <f t="shared" ca="1" si="336"/>
        <v>67281977.490690395</v>
      </c>
      <c r="BS472" s="82">
        <f t="shared" ca="1" si="317"/>
        <v>-2.3433810476924082E-9</v>
      </c>
      <c r="BT472" s="82">
        <f t="shared" ca="1" si="318"/>
        <v>-3.4287868069254184E-10</v>
      </c>
      <c r="BU472" s="82">
        <f t="shared" ca="1" si="319"/>
        <v>-4.2578096365665783E-9</v>
      </c>
      <c r="BV472" s="82">
        <f t="shared" ca="1" si="320"/>
        <v>-2.994384827161083E-9</v>
      </c>
      <c r="BW472" s="82">
        <f t="shared" ca="1" si="337"/>
        <v>-9.9384541921126114E-9</v>
      </c>
      <c r="BX472" s="10">
        <f t="shared" ca="1" si="321"/>
        <v>-1.862582997042026E-12</v>
      </c>
      <c r="BY472" s="10">
        <f t="shared" ca="1" si="322"/>
        <v>2.8903229498726181E-12</v>
      </c>
      <c r="BZ472" s="10">
        <f t="shared" ca="1" si="323"/>
        <v>-3.5034383185155395E-11</v>
      </c>
      <c r="CA472" s="10">
        <f t="shared" ca="1" si="324"/>
        <v>-2.0256794599034529E-11</v>
      </c>
      <c r="CB472" s="10">
        <v>0</v>
      </c>
      <c r="CC472" s="82">
        <f t="shared" ca="1" si="325"/>
        <v>3.9725298222578459E-13</v>
      </c>
      <c r="CD472" s="82">
        <f t="shared" ca="1" si="326"/>
        <v>3.4271379780042319E-13</v>
      </c>
      <c r="CE472" s="82">
        <f t="shared" ca="1" si="327"/>
        <v>1.891581736605063E-10</v>
      </c>
      <c r="CF472" s="82">
        <f t="shared" ca="1" si="328"/>
        <v>3.7029644673161723E-11</v>
      </c>
      <c r="CG472" s="82">
        <f t="shared" ca="1" si="338"/>
        <v>2.2692778511369424E-10</v>
      </c>
      <c r="CH472" s="13" t="str">
        <f t="shared" ca="1" si="339"/>
        <v/>
      </c>
      <c r="CI472" s="81">
        <f t="shared" ca="1" si="348"/>
        <v>0.1131775965863165</v>
      </c>
      <c r="CJ472" s="81">
        <f t="shared" ca="1" si="349"/>
        <v>0.13063724757458739</v>
      </c>
      <c r="CK472" s="81">
        <f t="shared" ca="1" si="350"/>
        <v>0.39004625943939081</v>
      </c>
      <c r="CL472" s="81">
        <f t="shared" ca="1" si="351"/>
        <v>0.17284488538116416</v>
      </c>
      <c r="CM472" s="89">
        <f t="shared" ca="1" si="340"/>
        <v>0.80670598898145884</v>
      </c>
    </row>
    <row r="473" spans="1:91" x14ac:dyDescent="0.3">
      <c r="A473">
        <v>408</v>
      </c>
      <c r="B473" s="3">
        <f t="shared" si="353"/>
        <v>1.3222222222222222</v>
      </c>
      <c r="C473" s="3">
        <f t="shared" si="341"/>
        <v>13.6</v>
      </c>
      <c r="D473" s="4">
        <f t="shared" ca="1" si="329"/>
        <v>473</v>
      </c>
      <c r="E473" s="58">
        <f>(0.5*(COS(B473*2*PI())+1)*('key variables'!$B$4-'key variables'!$B$6)+'key variables'!$B$6)/'key variables'!$B$4</f>
        <v>1</v>
      </c>
      <c r="F473" s="10">
        <f t="shared" ca="1" si="342"/>
        <v>11689222.907461114</v>
      </c>
      <c r="G473" s="10">
        <f t="shared" ca="1" si="343"/>
        <v>13492492.798713122</v>
      </c>
      <c r="H473" s="10">
        <f t="shared" ca="1" si="344"/>
        <v>40309474.521088287</v>
      </c>
      <c r="I473" s="10">
        <f t="shared" ca="1" si="345"/>
        <v>17912154.249750931</v>
      </c>
      <c r="J473" s="10">
        <f t="shared" ca="1" si="330"/>
        <v>83403344.477013454</v>
      </c>
      <c r="K473" s="82">
        <f t="shared" ca="1" si="307"/>
        <v>2249832.832292099</v>
      </c>
      <c r="L473" s="82">
        <f t="shared" ca="1" si="308"/>
        <v>2596909.4377209195</v>
      </c>
      <c r="M473" s="82">
        <f t="shared" ca="1" si="309"/>
        <v>7778311.98309422</v>
      </c>
      <c r="N473" s="82">
        <f t="shared" ca="1" si="310"/>
        <v>3496312.733215793</v>
      </c>
      <c r="O473" s="82">
        <f t="shared" ca="1" si="331"/>
        <v>16121366.986323033</v>
      </c>
      <c r="P473" s="10">
        <f ca="1">IF(IF($A473&gt;='key variables'!$B$26,K473*SUMPRODUCT(Z473:AC473,'control variables'!$O$3:$R$3)/J473+F$65*'key variables'!$B$25/scenario!J$65,K473*SUMPRODUCT(Z473:AC473,'control variables'!$O$7:$R$7)/J473+F$65*'key variables'!$B$25/scenario!J$65)&lt;'key variables'!$B$28,0,IF($A473&gt;='key variables'!$B$26,K473*SUMPRODUCT(Z473:AC473,'control variables'!$O$3:$R$3)/J473+F$65*'key variables'!$B$25/scenario!J$65,K473*SUMPRODUCT(Z473:AC473,'control variables'!$O$7:$R$7)/J473+F$65*'key variables'!$B$25/scenario!J$65))</f>
        <v>8.7346213305085268E-17</v>
      </c>
      <c r="Q473" s="10">
        <f ca="1">IF(IF($A473&gt;='key variables'!$B$26,L473*SUMPRODUCT(Z473:AC473,'control variables'!$O$4:$R$4)/J473+G$65*'key variables'!$B$25/scenario!J$65,L473*SUMPRODUCT(Z473:AC473,'control variables'!$O$7:$R$7)/J473+G$65*'key variables'!$B$25/scenario!J$65)&lt;'key variables'!$B$28,0,IF($A473&gt;='key variables'!$B$26,L473*SUMPRODUCT(Z473:AC473,'control variables'!$O$4:$R$4)/J473+G$65*'key variables'!$B$25/scenario!J$65,L473*SUMPRODUCT(Z473:AC473,'control variables'!$O$7:$R$7)/J473+G$65*'key variables'!$B$25/scenario!J$65))</f>
        <v>1.008209154144439E-16</v>
      </c>
      <c r="R473" s="10">
        <f ca="1">IF(IF($A473&gt;='key variables'!$B$26,M473*SUMPRODUCT(Z473:AC473,'control variables'!$O$5:$R$5)/J473+H$65*'key variables'!$B$25/scenario!J$65,M473*SUMPRODUCT(Z473:AC473,'control variables'!$O$7:$R$7)/J473+H$65*'key variables'!$B$25/scenario!J$65)&lt;'key variables'!$B$28,0,IF($A473&gt;='key variables'!$B$26,M473*SUMPRODUCT(Z473:AC473,'control variables'!$O$5:$R$5)/J473+H$65*'key variables'!$B$25/scenario!J$65,M473*SUMPRODUCT(Z473:AC473,'control variables'!$O$7:$R$7)/J473+H$65*'key variables'!$B$25/scenario!J$65))</f>
        <v>3.0198070180026613E-16</v>
      </c>
      <c r="S473" s="10">
        <f ca="1">IF(IF($A473&gt;='key variables'!$B$26,N473*SUMPRODUCT(Z473:AC473,'control variables'!$O$6:$R$6)/J473+I$65*'key variables'!$B$25/scenario!J$65,N473*SUMPRODUCT(Z473:AC473,'control variables'!$O$7:$R$7)/J473+I$65*'key variables'!$B$25/scenario!J$65)&lt;'key variables'!$B$28,0,IF($A473&gt;='key variables'!$B$26,N473*SUMPRODUCT(Z473:AC473,'control variables'!$O$6:$R$6)/J473+I$65*'key variables'!$B$25/scenario!J$65,N473*SUMPRODUCT(Z473:AC473,'control variables'!$O$7:$R$7)/J473+I$65*'key variables'!$B$25/scenario!J$65))</f>
        <v>1.3573883063375224E-16</v>
      </c>
      <c r="T473" s="10">
        <f t="shared" ca="1" si="352"/>
        <v>6.2588666115354756E-16</v>
      </c>
      <c r="U473" s="82">
        <f ca="1">SUMPRODUCT(P443:P472,'control variables'!AD$7:AD$36)</f>
        <v>1.8519013105718332E-16</v>
      </c>
      <c r="V473" s="82">
        <f ca="1">SUMPRODUCT(Q443:Q472,'control variables'!AE$7:AE$36)</f>
        <v>2.1375899231820548E-16</v>
      </c>
      <c r="W473" s="82">
        <f ca="1">SUMPRODUCT(R443:R472,'control variables'!AF$7:AF$36)</f>
        <v>6.4025495355819409E-16</v>
      </c>
      <c r="X473" s="82">
        <f ca="1">SUMPRODUCT(S443:S472,'control variables'!AG$7:AG$36)</f>
        <v>2.8779143231787808E-16</v>
      </c>
      <c r="Y473" s="82">
        <f t="shared" ca="1" si="346"/>
        <v>1.326995509251461E-15</v>
      </c>
      <c r="Z473" s="10">
        <f ca="1">IF($A473&gt;='key variables'!$B$26,SUMPRODUCT(P443:P472,'control variables'!V$7:V$36)*$E473,SUMPRODUCT(P443:P472,'control variables'!Z$7:Z$36)*$E473)</f>
        <v>4.5188266747026514E-16</v>
      </c>
      <c r="AA473" s="10">
        <f ca="1">IF($A473&gt;='key variables'!$B$26,SUMPRODUCT(Q443:Q472,'control variables'!W$7:W$36)*$E473,SUMPRODUCT(Q443:Q472,'control variables'!AA$7:AA$36)*$E473)</f>
        <v>5.2159358111086486E-16</v>
      </c>
      <c r="AB473" s="10">
        <f ca="1">IF($A473&gt;='key variables'!$B$26,SUMPRODUCT(R443:R472,'control variables'!X$7:X$36)*$E473,SUMPRODUCT(R443:R472,'control variables'!AB$7:AB$36)*$E473)</f>
        <v>1.5622869027809628E-15</v>
      </c>
      <c r="AC473" s="10">
        <f ca="1">IF($A473&gt;='key variables'!$B$26,SUMPRODUCT(S443:S472,'control variables'!Y$7:Y$36)*$E473,SUMPRODUCT(S443:S472,'control variables'!AC$7:AC$36)*$E473)</f>
        <v>7.0224022937126495E-16</v>
      </c>
      <c r="AD473" s="10">
        <f t="shared" ca="1" si="347"/>
        <v>3.2380033807333578E-15</v>
      </c>
      <c r="AE473" s="82">
        <f ca="1">SUMPRODUCT(P443:P472,'control variables'!AL$7:AL$36)</f>
        <v>6.1526112440095891E-16</v>
      </c>
      <c r="AF473" s="82">
        <f ca="1">SUMPRODUCT(Q443:Q472,'control variables'!AM$7:AM$36)</f>
        <v>7.0831916081934288E-16</v>
      </c>
      <c r="AG473" s="82">
        <f ca="1">SUMPRODUCT(R443:R472,'control variables'!AN$7:AN$36)</f>
        <v>2.0196040818786182E-15</v>
      </c>
      <c r="AH473" s="82">
        <f ca="1">SUMPRODUCT(S443:S472,'control variables'!AO$7:AO$36)</f>
        <v>8.7446853453059961E-16</v>
      </c>
      <c r="AI473" s="82">
        <f t="shared" ca="1" si="311"/>
        <v>4.2176529016295197E-15</v>
      </c>
      <c r="AJ473" s="10">
        <f ca="1">SUMPRODUCT(P443:P472,'control variables'!AP$7:AP$36)</f>
        <v>5.8788439739116958E-19</v>
      </c>
      <c r="AK473" s="10">
        <f ca="1">SUMPRODUCT(Q443:Q472,'control variables'!AQ$7:AQ$36)</f>
        <v>1.6964399731852974E-18</v>
      </c>
      <c r="AL473" s="10">
        <f ca="1">SUMPRODUCT(R443:R472,'control variables'!AR$7:AR$36)</f>
        <v>6.0974506913607516E-17</v>
      </c>
      <c r="AM473" s="10">
        <f ca="1">SUMPRODUCT(S443:S472,'control variables'!AS$7:AS$36)</f>
        <v>4.5679565049364094E-17</v>
      </c>
      <c r="AN473" s="10">
        <f t="shared" ca="1" si="332"/>
        <v>1.0893839633354808E-16</v>
      </c>
      <c r="AO473" s="82">
        <f ca="1">SUMPRODUCT(P443:P472,'control variables'!AX$7:AX$36)</f>
        <v>7.9943306521086022E-19</v>
      </c>
      <c r="AP473" s="82">
        <f ca="1">SUMPRODUCT(Q443:Q472,'control variables'!AY$7:AY$36)</f>
        <v>1.8455195800100301E-18</v>
      </c>
      <c r="AQ473" s="82">
        <f ca="1">SUMPRODUCT(R443:R472,'control variables'!AZ$7:AZ$36)</f>
        <v>1.6583204853872588E-17</v>
      </c>
      <c r="AR473" s="82">
        <f ca="1">SUMPRODUCT(S443:S472,'control variables'!BA$7:BA$36)</f>
        <v>1.242344748966475E-17</v>
      </c>
      <c r="AS473" s="82">
        <f t="shared" ca="1" si="333"/>
        <v>3.1651604988758228E-17</v>
      </c>
      <c r="AT473" s="10">
        <f ca="1">SUMPRODUCT(P443:P472,'control variables'!AT$7:AT$36)</f>
        <v>-7.0553087625162438E-19</v>
      </c>
      <c r="AU473" s="10">
        <f ca="1">SUMPRODUCT(Q443:Q472,'control variables'!AU$7:AU$36)</f>
        <v>7.6534578887151138E-19</v>
      </c>
      <c r="AV473" s="10">
        <f ca="1">SUMPRODUCT(R443:R472,'control variables'!AV$7:AV$36)</f>
        <v>3.2956402989074842E-16</v>
      </c>
      <c r="AW473" s="10">
        <f ca="1">SUMPRODUCT(S443:S472,'control variables'!AW$7:AW$36)</f>
        <v>2.46895666785054E-16</v>
      </c>
      <c r="AX473" s="10">
        <f t="shared" ca="1" si="312"/>
        <v>5.7651951158842235E-16</v>
      </c>
      <c r="AY473" s="82">
        <f ca="1">SUMPRODUCT(P443:P472,'control variables'!BB$7:BB$36)</f>
        <v>2.55717152505951E-18</v>
      </c>
      <c r="AZ473" s="82">
        <f ca="1">SUMPRODUCT(Q443:Q472,'control variables'!BC$7:BC$36)</f>
        <v>6.520782828769945E-18</v>
      </c>
      <c r="BA473" s="82">
        <f ca="1">SUMPRODUCT(R443:R472,'control variables'!BD$7:BD$36)</f>
        <v>4.5647484160115414E-17</v>
      </c>
      <c r="BB473" s="82">
        <f ca="1">SUMPRODUCT(S443:S472,'control variables'!BE$7:BE$36)</f>
        <v>6.4868333542991972E-18</v>
      </c>
      <c r="BC473" s="82">
        <f t="shared" ca="1" si="334"/>
        <v>6.121227186824407E-17</v>
      </c>
      <c r="BD473" s="10">
        <f ca="1">SUMPRODUCT(P443:P472,'control variables'!BF$7:BF$36)</f>
        <v>5.3493800963496969E-19</v>
      </c>
      <c r="BE473" s="10">
        <f ca="1">SUMPRODUCT(Q443:Q472,'control variables'!BG$7:BG$36)</f>
        <v>6.1746168243149589E-19</v>
      </c>
      <c r="BF473" s="10">
        <f ca="1">SUMPRODUCT(R443:R472,'control variables'!BH$7:BH$36)</f>
        <v>1.8494328426691031E-17</v>
      </c>
      <c r="BG473" s="10">
        <f ca="1">SUMPRODUCT(S443:S472,'control variables'!BI$7:BI$36)</f>
        <v>4.1565545397930965E-17</v>
      </c>
      <c r="BH473" s="10">
        <f t="shared" ca="1" si="335"/>
        <v>6.1212273516688468E-17</v>
      </c>
      <c r="BI473" s="82">
        <f t="shared" ca="1" si="313"/>
        <v>6.1711276504976685E-16</v>
      </c>
      <c r="BJ473" s="82">
        <f t="shared" ca="1" si="314"/>
        <v>7.1560528943698432E-16</v>
      </c>
      <c r="BK473" s="82">
        <f t="shared" ca="1" si="315"/>
        <v>2.3948155959294822E-15</v>
      </c>
      <c r="BL473" s="82">
        <f t="shared" ca="1" si="316"/>
        <v>1.127851034669953E-15</v>
      </c>
      <c r="BM473" s="82">
        <f t="shared" ca="1" si="306"/>
        <v>4.8553846850861858E-15</v>
      </c>
      <c r="BN473" s="10">
        <f ca="1">BN472+BI473-INDIRECT(ADDRESS(MAX($D473-'key variables'!$B$9*30,34),scenario!BI$4),TRUE)</f>
        <v>9439390.0751690175</v>
      </c>
      <c r="BO473" s="10">
        <f ca="1">BO472+BJ473-INDIRECT(ADDRESS(MAX($D473-'key variables'!$B$9*30,34),scenario!BJ$4),TRUE)</f>
        <v>10895583.360992203</v>
      </c>
      <c r="BP473" s="10">
        <f ca="1">BP472+BK473-INDIRECT(ADDRESS(MAX($D473-'key variables'!$B$9*30,34),scenario!BK$4),TRUE)</f>
        <v>32531162.537994072</v>
      </c>
      <c r="BQ473" s="10">
        <f ca="1">BQ472+BL473-INDIRECT(ADDRESS(MAX($D473-'key variables'!$B$9*30,34),scenario!BL$4),TRUE)</f>
        <v>14415841.516535141</v>
      </c>
      <c r="BR473" s="10">
        <f t="shared" ca="1" si="336"/>
        <v>67281977.490690395</v>
      </c>
      <c r="BS473" s="82">
        <f t="shared" ca="1" si="317"/>
        <v>-2.3433815779938982E-9</v>
      </c>
      <c r="BT473" s="82">
        <f t="shared" ca="1" si="318"/>
        <v>-3.4287929609437755E-10</v>
      </c>
      <c r="BU473" s="82">
        <f t="shared" ca="1" si="319"/>
        <v>-4.2578117478958009E-9</v>
      </c>
      <c r="BV473" s="82">
        <f t="shared" ca="1" si="320"/>
        <v>-2.9943858608388325E-9</v>
      </c>
      <c r="BW473" s="82">
        <f t="shared" ca="1" si="337"/>
        <v>-9.9384584828229096E-9</v>
      </c>
      <c r="BX473" s="10">
        <f t="shared" ca="1" si="321"/>
        <v>-1.8625852897184953E-12</v>
      </c>
      <c r="BY473" s="10">
        <f t="shared" ca="1" si="322"/>
        <v>2.8903176571476871E-12</v>
      </c>
      <c r="BZ473" s="10">
        <f t="shared" ca="1" si="323"/>
        <v>-3.5034430743763124E-11</v>
      </c>
      <c r="CA473" s="10">
        <f t="shared" ca="1" si="324"/>
        <v>-2.0256830227965793E-11</v>
      </c>
      <c r="CB473" s="10">
        <v>0</v>
      </c>
      <c r="CC473" s="82">
        <f t="shared" ca="1" si="325"/>
        <v>3.9725347620799306E-13</v>
      </c>
      <c r="CD473" s="82">
        <f t="shared" ca="1" si="326"/>
        <v>3.4271288337502751E-13</v>
      </c>
      <c r="CE473" s="82">
        <f t="shared" ca="1" si="327"/>
        <v>1.8915788848777847E-10</v>
      </c>
      <c r="CF473" s="82">
        <f t="shared" ca="1" si="328"/>
        <v>3.7029431033612499E-11</v>
      </c>
      <c r="CG473" s="82">
        <f t="shared" ca="1" si="338"/>
        <v>2.2692728588097399E-10</v>
      </c>
      <c r="CH473" s="13" t="str">
        <f t="shared" ca="1" si="339"/>
        <v/>
      </c>
      <c r="CI473" s="81">
        <f t="shared" ca="1" si="348"/>
        <v>0.1131775965863165</v>
      </c>
      <c r="CJ473" s="81">
        <f t="shared" ca="1" si="349"/>
        <v>0.13063724757458739</v>
      </c>
      <c r="CK473" s="81">
        <f t="shared" ca="1" si="350"/>
        <v>0.39004625943939081</v>
      </c>
      <c r="CL473" s="81">
        <f t="shared" ca="1" si="351"/>
        <v>0.17284488538116416</v>
      </c>
      <c r="CM473" s="89">
        <f t="shared" ca="1" si="340"/>
        <v>0.80670598898145884</v>
      </c>
    </row>
    <row r="474" spans="1:91" x14ac:dyDescent="0.3">
      <c r="A474">
        <v>409</v>
      </c>
      <c r="B474" s="3">
        <f t="shared" si="353"/>
        <v>1.325</v>
      </c>
      <c r="C474" s="3">
        <f t="shared" si="341"/>
        <v>13.633333333333333</v>
      </c>
      <c r="D474" s="4">
        <f t="shared" ca="1" si="329"/>
        <v>474</v>
      </c>
      <c r="E474" s="58">
        <f>(0.5*(COS(B474*2*PI())+1)*('key variables'!$B$4-'key variables'!$B$6)+'key variables'!$B$6)/'key variables'!$B$4</f>
        <v>1</v>
      </c>
      <c r="F474" s="10">
        <f t="shared" ca="1" si="342"/>
        <v>11689222.907461114</v>
      </c>
      <c r="G474" s="10">
        <f t="shared" ca="1" si="343"/>
        <v>13492492.798713122</v>
      </c>
      <c r="H474" s="10">
        <f t="shared" ca="1" si="344"/>
        <v>40309474.521088287</v>
      </c>
      <c r="I474" s="10">
        <f t="shared" ca="1" si="345"/>
        <v>17912154.249750931</v>
      </c>
      <c r="J474" s="10">
        <f t="shared" ca="1" si="330"/>
        <v>83403344.477013454</v>
      </c>
      <c r="K474" s="82">
        <f t="shared" ca="1" si="307"/>
        <v>2249832.832292099</v>
      </c>
      <c r="L474" s="82">
        <f t="shared" ca="1" si="308"/>
        <v>2596909.4377209195</v>
      </c>
      <c r="M474" s="82">
        <f t="shared" ca="1" si="309"/>
        <v>7778311.98309422</v>
      </c>
      <c r="N474" s="82">
        <f t="shared" ca="1" si="310"/>
        <v>3496312.733215793</v>
      </c>
      <c r="O474" s="82">
        <f t="shared" ca="1" si="331"/>
        <v>16121366.986323033</v>
      </c>
      <c r="P474" s="10">
        <f ca="1">IF(IF($A474&gt;='key variables'!$B$26,K474*SUMPRODUCT(Z474:AC474,'control variables'!$O$3:$R$3)/J474+F$65*'key variables'!$B$25/scenario!J$65,K474*SUMPRODUCT(Z474:AC474,'control variables'!$O$7:$R$7)/J474+F$65*'key variables'!$B$25/scenario!J$65)&lt;'key variables'!$B$28,0,IF($A474&gt;='key variables'!$B$26,K474*SUMPRODUCT(Z474:AC474,'control variables'!$O$3:$R$3)/J474+F$65*'key variables'!$B$25/scenario!J$65,K474*SUMPRODUCT(Z474:AC474,'control variables'!$O$7:$R$7)/J474+F$65*'key variables'!$B$25/scenario!J$65))</f>
        <v>7.5156981685783144E-17</v>
      </c>
      <c r="Q474" s="10">
        <f ca="1">IF(IF($A474&gt;='key variables'!$B$26,L474*SUMPRODUCT(Z474:AC474,'control variables'!$O$4:$R$4)/J474+G$65*'key variables'!$B$25/scenario!J$65,L474*SUMPRODUCT(Z474:AC474,'control variables'!$O$7:$R$7)/J474+G$65*'key variables'!$B$25/scenario!J$65)&lt;'key variables'!$B$28,0,IF($A474&gt;='key variables'!$B$26,L474*SUMPRODUCT(Z474:AC474,'control variables'!$O$4:$R$4)/J474+G$65*'key variables'!$B$25/scenario!J$65,L474*SUMPRODUCT(Z474:AC474,'control variables'!$O$7:$R$7)/J474+G$65*'key variables'!$B$25/scenario!J$65))</f>
        <v>8.6751278694597962E-17</v>
      </c>
      <c r="R474" s="10">
        <f ca="1">IF(IF($A474&gt;='key variables'!$B$26,M474*SUMPRODUCT(Z474:AC474,'control variables'!$O$5:$R$5)/J474+H$65*'key variables'!$B$25/scenario!J$65,M474*SUMPRODUCT(Z474:AC474,'control variables'!$O$7:$R$7)/J474+H$65*'key variables'!$B$25/scenario!J$65)&lt;'key variables'!$B$28,0,IF($A474&gt;='key variables'!$B$26,M474*SUMPRODUCT(Z474:AC474,'control variables'!$O$5:$R$5)/J474+H$65*'key variables'!$B$25/scenario!J$65,M474*SUMPRODUCT(Z474:AC474,'control variables'!$O$7:$R$7)/J474+H$65*'key variables'!$B$25/scenario!J$65))</f>
        <v>2.5983906131556585E-16</v>
      </c>
      <c r="S474" s="10">
        <f ca="1">IF(IF($A474&gt;='key variables'!$B$26,N474*SUMPRODUCT(Z474:AC474,'control variables'!$O$6:$R$6)/J474+I$65*'key variables'!$B$25/scenario!J$65,N474*SUMPRODUCT(Z474:AC474,'control variables'!$O$7:$R$7)/J474+I$65*'key variables'!$B$25/scenario!J$65)&lt;'key variables'!$B$28,0,IF($A474&gt;='key variables'!$B$26,N474*SUMPRODUCT(Z474:AC474,'control variables'!$O$6:$R$6)/J474+I$65*'key variables'!$B$25/scenario!J$65,N474*SUMPRODUCT(Z474:AC474,'control variables'!$O$7:$R$7)/J474+I$65*'key variables'!$B$25/scenario!J$65))</f>
        <v>1.1679637183992952E-16</v>
      </c>
      <c r="T474" s="10">
        <f t="shared" ca="1" si="352"/>
        <v>5.3854369353587652E-16</v>
      </c>
      <c r="U474" s="82">
        <f ca="1">SUMPRODUCT(P444:P473,'control variables'!AD$7:AD$36)</f>
        <v>1.5934670504419208E-16</v>
      </c>
      <c r="V474" s="82">
        <f ca="1">SUMPRODUCT(Q444:Q473,'control variables'!AE$7:AE$36)</f>
        <v>1.8392875962140316E-16</v>
      </c>
      <c r="W474" s="82">
        <f ca="1">SUMPRODUCT(R444:R473,'control variables'!AF$7:AF$36)</f>
        <v>5.5090687962317917E-16</v>
      </c>
      <c r="X474" s="82">
        <f ca="1">SUMPRODUCT(S444:S473,'control variables'!AG$7:AG$36)</f>
        <v>2.4762991536326621E-16</v>
      </c>
      <c r="Y474" s="82">
        <f t="shared" ca="1" si="346"/>
        <v>1.1418122596520405E-15</v>
      </c>
      <c r="Z474" s="10">
        <f ca="1">IF($A474&gt;='key variables'!$B$26,SUMPRODUCT(P444:P473,'control variables'!V$7:V$36)*$E474,SUMPRODUCT(P444:P473,'control variables'!Z$7:Z$36)*$E474)</f>
        <v>3.888220917438249E-16</v>
      </c>
      <c r="AA474" s="10">
        <f ca="1">IF($A474&gt;='key variables'!$B$26,SUMPRODUCT(Q444:Q473,'control variables'!W$7:W$36)*$E474,SUMPRODUCT(Q444:Q473,'control variables'!AA$7:AA$36)*$E474)</f>
        <v>4.488047934722435E-16</v>
      </c>
      <c r="AB474" s="10">
        <f ca="1">IF($A474&gt;='key variables'!$B$26,SUMPRODUCT(R444:R473,'control variables'!X$7:X$36)*$E474,SUMPRODUCT(R444:R473,'control variables'!AB$7:AB$36)*$E474)</f>
        <v>1.3442685572427871E-15</v>
      </c>
      <c r="AC474" s="10">
        <f ca="1">IF($A474&gt;='key variables'!$B$26,SUMPRODUCT(S444:S473,'control variables'!Y$7:Y$36)*$E474,SUMPRODUCT(S444:S473,'control variables'!AC$7:AC$36)*$E474)</f>
        <v>6.0424206225782183E-16</v>
      </c>
      <c r="AD474" s="10">
        <f t="shared" ca="1" si="347"/>
        <v>2.7861375047166771E-15</v>
      </c>
      <c r="AE474" s="82">
        <f ca="1">SUMPRODUCT(P444:P473,'control variables'!AL$7:AL$36)</f>
        <v>5.2940095865478213E-16</v>
      </c>
      <c r="AF474" s="82">
        <f ca="1">SUMPRODUCT(Q444:Q473,'control variables'!AM$7:AM$36)</f>
        <v>6.0947267412094353E-16</v>
      </c>
      <c r="AG474" s="82">
        <f ca="1">SUMPRODUCT(R444:R473,'control variables'!AN$7:AN$36)</f>
        <v>1.7377667703134103E-15</v>
      </c>
      <c r="AH474" s="82">
        <f ca="1">SUMPRODUCT(S444:S473,'control variables'!AO$7:AO$36)</f>
        <v>7.524357742327404E-16</v>
      </c>
      <c r="AI474" s="82">
        <f t="shared" ca="1" si="311"/>
        <v>3.6290761773218765E-15</v>
      </c>
      <c r="AJ474" s="10">
        <f ca="1">SUMPRODUCT(P444:P473,'control variables'!AP$7:AP$36)</f>
        <v>5.058446750720612E-19</v>
      </c>
      <c r="AK474" s="10">
        <f ca="1">SUMPRODUCT(Q444:Q473,'control variables'!AQ$7:AQ$36)</f>
        <v>1.4597004629197233E-18</v>
      </c>
      <c r="AL474" s="10">
        <f ca="1">SUMPRODUCT(R444:R473,'control variables'!AR$7:AR$36)</f>
        <v>5.246546731681678E-17</v>
      </c>
      <c r="AM474" s="10">
        <f ca="1">SUMPRODUCT(S444:S473,'control variables'!AS$7:AS$36)</f>
        <v>3.9304946418664281E-17</v>
      </c>
      <c r="AN474" s="10">
        <f t="shared" ca="1" si="332"/>
        <v>9.3735958873472838E-17</v>
      </c>
      <c r="AO474" s="82">
        <f ca="1">SUMPRODUCT(P444:P473,'control variables'!AX$7:AX$36)</f>
        <v>6.8787156268815693E-19</v>
      </c>
      <c r="AP474" s="82">
        <f ca="1">SUMPRODUCT(Q444:Q473,'control variables'!AY$7:AY$36)</f>
        <v>1.5879758953155759E-18</v>
      </c>
      <c r="AQ474" s="82">
        <f ca="1">SUMPRODUCT(R444:R473,'control variables'!AZ$7:AZ$36)</f>
        <v>1.4269005791250832E-17</v>
      </c>
      <c r="AR474" s="82">
        <f ca="1">SUMPRODUCT(S444:S473,'control variables'!BA$7:BA$36)</f>
        <v>1.0689745784327686E-17</v>
      </c>
      <c r="AS474" s="82">
        <f t="shared" ca="1" si="333"/>
        <v>2.7234599033582253E-17</v>
      </c>
      <c r="AT474" s="10">
        <f ca="1">SUMPRODUCT(P444:P473,'control variables'!AT$7:AT$36)</f>
        <v>-6.0707349682107791E-19</v>
      </c>
      <c r="AU474" s="10">
        <f ca="1">SUMPRODUCT(Q444:Q473,'control variables'!AU$7:AU$36)</f>
        <v>6.5854119212468003E-19</v>
      </c>
      <c r="AV474" s="10">
        <f ca="1">SUMPRODUCT(R444:R473,'control variables'!AV$7:AV$36)</f>
        <v>2.8357311463838608E-16</v>
      </c>
      <c r="AW474" s="10">
        <f ca="1">SUMPRODUCT(S444:S473,'control variables'!AW$7:AW$36)</f>
        <v>2.1244118553887221E-16</v>
      </c>
      <c r="AX474" s="10">
        <f t="shared" ca="1" si="312"/>
        <v>4.9606576787256191E-16</v>
      </c>
      <c r="AY474" s="82">
        <f ca="1">SUMPRODUCT(P444:P473,'control variables'!BB$7:BB$36)</f>
        <v>2.200316261049803E-18</v>
      </c>
      <c r="AZ474" s="82">
        <f ca="1">SUMPRODUCT(Q444:Q473,'control variables'!BC$7:BC$36)</f>
        <v>5.6108025419151132E-18</v>
      </c>
      <c r="BA474" s="82">
        <f ca="1">SUMPRODUCT(R444:R473,'control variables'!BD$7:BD$36)</f>
        <v>3.9277342442321256E-17</v>
      </c>
      <c r="BB474" s="82">
        <f ca="1">SUMPRODUCT(S444:S473,'control variables'!BE$7:BE$36)</f>
        <v>5.5815907428628987E-18</v>
      </c>
      <c r="BC474" s="82">
        <f t="shared" ca="1" si="334"/>
        <v>5.2670051988149072E-17</v>
      </c>
      <c r="BD474" s="10">
        <f ca="1">SUMPRODUCT(P444:P473,'control variables'!BF$7:BF$36)</f>
        <v>4.602869966753789E-19</v>
      </c>
      <c r="BE474" s="10">
        <f ca="1">SUMPRODUCT(Q444:Q473,'control variables'!BG$7:BG$36)</f>
        <v>5.3129442711027089E-19</v>
      </c>
      <c r="BF474" s="10">
        <f ca="1">SUMPRODUCT(R444:R473,'control variables'!BH$7:BH$36)</f>
        <v>1.5913430591441023E-17</v>
      </c>
      <c r="BG474" s="10">
        <f ca="1">SUMPRODUCT(S444:S473,'control variables'!BI$7:BI$36)</f>
        <v>3.5765041391325108E-17</v>
      </c>
      <c r="BH474" s="10">
        <f t="shared" ca="1" si="335"/>
        <v>5.2670053406551782E-17</v>
      </c>
      <c r="BI474" s="82">
        <f t="shared" ca="1" si="313"/>
        <v>5.3099420141901089E-16</v>
      </c>
      <c r="BJ474" s="82">
        <f t="shared" ca="1" si="314"/>
        <v>6.1574201785498332E-16</v>
      </c>
      <c r="BK474" s="82">
        <f t="shared" ca="1" si="315"/>
        <v>2.0606172273941176E-15</v>
      </c>
      <c r="BL474" s="82">
        <f t="shared" ca="1" si="316"/>
        <v>9.7045855051447562E-16</v>
      </c>
      <c r="BM474" s="82">
        <f t="shared" ca="1" si="306"/>
        <v>4.1778119971825868E-15</v>
      </c>
      <c r="BN474" s="10">
        <f ca="1">BN473+BI474-INDIRECT(ADDRESS(MAX($D474-'key variables'!$B$9*30,34),scenario!BI$4),TRUE)</f>
        <v>9439390.0751690175</v>
      </c>
      <c r="BO474" s="10">
        <f ca="1">BO473+BJ474-INDIRECT(ADDRESS(MAX($D474-'key variables'!$B$9*30,34),scenario!BJ$4),TRUE)</f>
        <v>10895583.360992203</v>
      </c>
      <c r="BP474" s="10">
        <f ca="1">BP473+BK474-INDIRECT(ADDRESS(MAX($D474-'key variables'!$B$9*30,34),scenario!BK$4),TRUE)</f>
        <v>32531162.537994072</v>
      </c>
      <c r="BQ474" s="10">
        <f ca="1">BQ473+BL474-INDIRECT(ADDRESS(MAX($D474-'key variables'!$B$9*30,34),scenario!BL$4),TRUE)</f>
        <v>14415841.516535141</v>
      </c>
      <c r="BR474" s="10">
        <f t="shared" ca="1" si="336"/>
        <v>67281977.490690395</v>
      </c>
      <c r="BS474" s="82">
        <f t="shared" ca="1" si="317"/>
        <v>-2.3433820342914051E-9</v>
      </c>
      <c r="BT474" s="82">
        <f t="shared" ca="1" si="318"/>
        <v>-3.4287982561641117E-10</v>
      </c>
      <c r="BU474" s="82">
        <f t="shared" ca="1" si="319"/>
        <v>-4.257813564587398E-9</v>
      </c>
      <c r="BV474" s="82">
        <f t="shared" ca="1" si="320"/>
        <v>-2.9943867502660525E-9</v>
      </c>
      <c r="BW474" s="82">
        <f t="shared" ca="1" si="337"/>
        <v>-9.9384621747612665E-9</v>
      </c>
      <c r="BX474" s="10">
        <f t="shared" ca="1" si="321"/>
        <v>-1.8625872624501899E-12</v>
      </c>
      <c r="BY474" s="10">
        <f t="shared" ca="1" si="322"/>
        <v>2.8903131030266133E-12</v>
      </c>
      <c r="BZ474" s="10">
        <f t="shared" ca="1" si="323"/>
        <v>-3.5034471665530363E-11</v>
      </c>
      <c r="CA474" s="10">
        <f t="shared" ca="1" si="324"/>
        <v>-2.0256860884852142E-11</v>
      </c>
      <c r="CB474" s="10">
        <v>0</v>
      </c>
      <c r="CC474" s="82">
        <f t="shared" ca="1" si="325"/>
        <v>3.9725390125460229E-13</v>
      </c>
      <c r="CD474" s="82">
        <f t="shared" ca="1" si="326"/>
        <v>3.4271209655840299E-13</v>
      </c>
      <c r="CE474" s="82">
        <f t="shared" ca="1" si="327"/>
        <v>1.8915764311112534E-10</v>
      </c>
      <c r="CF474" s="82">
        <f t="shared" ca="1" si="328"/>
        <v>3.7029247207627593E-11</v>
      </c>
      <c r="CG474" s="82">
        <f t="shared" ca="1" si="338"/>
        <v>2.2692685631656593E-10</v>
      </c>
      <c r="CH474" s="13" t="str">
        <f t="shared" ca="1" si="339"/>
        <v/>
      </c>
      <c r="CI474" s="81">
        <f t="shared" ca="1" si="348"/>
        <v>0.1131775965863165</v>
      </c>
      <c r="CJ474" s="81">
        <f t="shared" ca="1" si="349"/>
        <v>0.13063724757458739</v>
      </c>
      <c r="CK474" s="81">
        <f t="shared" ca="1" si="350"/>
        <v>0.39004625943939081</v>
      </c>
      <c r="CL474" s="81">
        <f t="shared" ca="1" si="351"/>
        <v>0.17284488538116416</v>
      </c>
      <c r="CM474" s="89">
        <f t="shared" ca="1" si="340"/>
        <v>0.80670598898145884</v>
      </c>
    </row>
    <row r="475" spans="1:91" x14ac:dyDescent="0.3">
      <c r="A475">
        <v>410</v>
      </c>
      <c r="B475" s="3">
        <f t="shared" si="353"/>
        <v>1.3277777777777777</v>
      </c>
      <c r="C475" s="3">
        <f t="shared" si="341"/>
        <v>13.666666666666666</v>
      </c>
      <c r="D475" s="4">
        <f t="shared" ca="1" si="329"/>
        <v>475</v>
      </c>
      <c r="E475" s="58">
        <f>(0.5*(COS(B475*2*PI())+1)*('key variables'!$B$4-'key variables'!$B$6)+'key variables'!$B$6)/'key variables'!$B$4</f>
        <v>1</v>
      </c>
      <c r="F475" s="10">
        <f t="shared" ca="1" si="342"/>
        <v>11689222.907461114</v>
      </c>
      <c r="G475" s="10">
        <f t="shared" ca="1" si="343"/>
        <v>13492492.798713122</v>
      </c>
      <c r="H475" s="10">
        <f t="shared" ca="1" si="344"/>
        <v>40309474.521088287</v>
      </c>
      <c r="I475" s="10">
        <f t="shared" ca="1" si="345"/>
        <v>17912154.249750931</v>
      </c>
      <c r="J475" s="10">
        <f t="shared" ca="1" si="330"/>
        <v>83403344.477013454</v>
      </c>
      <c r="K475" s="82">
        <f t="shared" ca="1" si="307"/>
        <v>2249832.832292099</v>
      </c>
      <c r="L475" s="82">
        <f t="shared" ca="1" si="308"/>
        <v>2596909.4377209195</v>
      </c>
      <c r="M475" s="82">
        <f t="shared" ca="1" si="309"/>
        <v>7778311.98309422</v>
      </c>
      <c r="N475" s="82">
        <f t="shared" ca="1" si="310"/>
        <v>3496312.733215793</v>
      </c>
      <c r="O475" s="82">
        <f t="shared" ca="1" si="331"/>
        <v>16121366.986323033</v>
      </c>
      <c r="P475" s="10">
        <f ca="1">IF(IF($A475&gt;='key variables'!$B$26,K475*SUMPRODUCT(Z475:AC475,'control variables'!$O$3:$R$3)/J475+F$65*'key variables'!$B$25/scenario!J$65,K475*SUMPRODUCT(Z475:AC475,'control variables'!$O$7:$R$7)/J475+F$65*'key variables'!$B$25/scenario!J$65)&lt;'key variables'!$B$28,0,IF($A475&gt;='key variables'!$B$26,K475*SUMPRODUCT(Z475:AC475,'control variables'!$O$3:$R$3)/J475+F$65*'key variables'!$B$25/scenario!J$65,K475*SUMPRODUCT(Z475:AC475,'control variables'!$O$7:$R$7)/J475+F$65*'key variables'!$B$25/scenario!J$65))</f>
        <v>6.4668766765969093E-17</v>
      </c>
      <c r="Q475" s="10">
        <f ca="1">IF(IF($A475&gt;='key variables'!$B$26,L475*SUMPRODUCT(Z475:AC475,'control variables'!$O$4:$R$4)/J475+G$65*'key variables'!$B$25/scenario!J$65,L475*SUMPRODUCT(Z475:AC475,'control variables'!$O$7:$R$7)/J475+G$65*'key variables'!$B$25/scenario!J$65)&lt;'key variables'!$B$28,0,IF($A475&gt;='key variables'!$B$26,L475*SUMPRODUCT(Z475:AC475,'control variables'!$O$4:$R$4)/J475+G$65*'key variables'!$B$25/scenario!J$65,L475*SUMPRODUCT(Z475:AC475,'control variables'!$O$7:$R$7)/J475+G$65*'key variables'!$B$25/scenario!J$65))</f>
        <v>7.4645070660305103E-17</v>
      </c>
      <c r="R475" s="10">
        <f ca="1">IF(IF($A475&gt;='key variables'!$B$26,M475*SUMPRODUCT(Z475:AC475,'control variables'!$O$5:$R$5)/J475+H$65*'key variables'!$B$25/scenario!J$65,M475*SUMPRODUCT(Z475:AC475,'control variables'!$O$7:$R$7)/J475+H$65*'key variables'!$B$25/scenario!J$65)&lt;'key variables'!$B$28,0,IF($A475&gt;='key variables'!$B$26,M475*SUMPRODUCT(Z475:AC475,'control variables'!$O$5:$R$5)/J475+H$65*'key variables'!$B$25/scenario!J$65,M475*SUMPRODUCT(Z475:AC475,'control variables'!$O$7:$R$7)/J475+H$65*'key variables'!$B$25/scenario!J$65))</f>
        <v>2.235783193523756E-16</v>
      </c>
      <c r="S475" s="10">
        <f ca="1">IF(IF($A475&gt;='key variables'!$B$26,N475*SUMPRODUCT(Z475:AC475,'control variables'!$O$6:$R$6)/J475+I$65*'key variables'!$B$25/scenario!J$65,N475*SUMPRODUCT(Z475:AC475,'control variables'!$O$7:$R$7)/J475+I$65*'key variables'!$B$25/scenario!J$65)&lt;'key variables'!$B$28,0,IF($A475&gt;='key variables'!$B$26,N475*SUMPRODUCT(Z475:AC475,'control variables'!$O$6:$R$6)/J475+I$65*'key variables'!$B$25/scenario!J$65,N475*SUMPRODUCT(Z475:AC475,'control variables'!$O$7:$R$7)/J475+I$65*'key variables'!$B$25/scenario!J$65))</f>
        <v>1.0049734782066904E-16</v>
      </c>
      <c r="T475" s="10">
        <f t="shared" ca="1" si="352"/>
        <v>4.6338950459931882E-16</v>
      </c>
      <c r="U475" s="82">
        <f ca="1">SUMPRODUCT(P445:P474,'control variables'!AD$7:AD$36)</f>
        <v>1.3710974911832837E-16</v>
      </c>
      <c r="V475" s="82">
        <f ca="1">SUMPRODUCT(Q445:Q474,'control variables'!AE$7:AE$36)</f>
        <v>1.5826135896780552E-16</v>
      </c>
      <c r="W475" s="82">
        <f ca="1">SUMPRODUCT(R445:R474,'control variables'!AF$7:AF$36)</f>
        <v>4.7402739850658948E-16</v>
      </c>
      <c r="X475" s="82">
        <f ca="1">SUMPRODUCT(S445:S474,'control variables'!AG$7:AG$36)</f>
        <v>2.1307296916013533E-16</v>
      </c>
      <c r="Y475" s="82">
        <f t="shared" ca="1" si="346"/>
        <v>9.8247147575285877E-16</v>
      </c>
      <c r="Z475" s="10">
        <f ca="1">IF($A475&gt;='key variables'!$B$26,SUMPRODUCT(P445:P474,'control variables'!V$7:V$36)*$E475,SUMPRODUCT(P445:P474,'control variables'!Z$7:Z$36)*$E475)</f>
        <v>3.3456166813034823E-16</v>
      </c>
      <c r="AA475" s="10">
        <f ca="1">IF($A475&gt;='key variables'!$B$26,SUMPRODUCT(Q445:Q474,'control variables'!W$7:W$36)*$E475,SUMPRODUCT(Q445:Q474,'control variables'!AA$7:AA$36)*$E475)</f>
        <v>3.8617373744262017E-16</v>
      </c>
      <c r="AB475" s="10">
        <f ca="1">IF($A475&gt;='key variables'!$B$26,SUMPRODUCT(R445:R474,'control variables'!X$7:X$36)*$E475,SUMPRODUCT(R445:R474,'control variables'!AB$7:AB$36)*$E475)</f>
        <v>1.1566748404373964E-15</v>
      </c>
      <c r="AC475" s="10">
        <f ca="1">IF($A475&gt;='key variables'!$B$26,SUMPRODUCT(S445:S474,'control variables'!Y$7:Y$36)*$E475,SUMPRODUCT(S445:S474,'control variables'!AC$7:AC$36)*$E475)</f>
        <v>5.1991961515573835E-16</v>
      </c>
      <c r="AD475" s="10">
        <f t="shared" ca="1" si="347"/>
        <v>2.3973298611661035E-15</v>
      </c>
      <c r="AE475" s="82">
        <f ca="1">SUMPRODUCT(P445:P474,'control variables'!AL$7:AL$36)</f>
        <v>4.5552264544176928E-16</v>
      </c>
      <c r="AF475" s="82">
        <f ca="1">SUMPRODUCT(Q445:Q474,'control variables'!AM$7:AM$36)</f>
        <v>5.244202910880651E-16</v>
      </c>
      <c r="AG475" s="82">
        <f ca="1">SUMPRODUCT(R445:R474,'control variables'!AN$7:AN$36)</f>
        <v>1.4952600735469284E-15</v>
      </c>
      <c r="AH475" s="82">
        <f ca="1">SUMPRODUCT(S445:S474,'control variables'!AO$7:AO$36)</f>
        <v>6.4743278001320942E-16</v>
      </c>
      <c r="AI475" s="82">
        <f t="shared" ca="1" si="311"/>
        <v>3.1226357900899721E-15</v>
      </c>
      <c r="AJ475" s="10">
        <f ca="1">SUMPRODUCT(P445:P474,'control variables'!AP$7:AP$36)</f>
        <v>4.3525365945118143E-19</v>
      </c>
      <c r="AK475" s="10">
        <f ca="1">SUMPRODUCT(Q445:Q474,'control variables'!AQ$7:AQ$36)</f>
        <v>1.2559981344033807E-18</v>
      </c>
      <c r="AL475" s="10">
        <f ca="1">SUMPRODUCT(R445:R474,'control variables'!AR$7:AR$36)</f>
        <v>4.5143870776553583E-17</v>
      </c>
      <c r="AM475" s="10">
        <f ca="1">SUMPRODUCT(S445:S474,'control variables'!AS$7:AS$36)</f>
        <v>3.381991074793687E-17</v>
      </c>
      <c r="AN475" s="10">
        <f t="shared" ca="1" si="332"/>
        <v>8.0655033318345021E-17</v>
      </c>
      <c r="AO475" s="82">
        <f ca="1">SUMPRODUCT(P445:P474,'control variables'!AX$7:AX$36)</f>
        <v>5.9187855412290662E-19</v>
      </c>
      <c r="AP475" s="82">
        <f ca="1">SUMPRODUCT(Q445:Q474,'control variables'!AY$7:AY$36)</f>
        <v>1.3663726310016175E-18</v>
      </c>
      <c r="AQ475" s="82">
        <f ca="1">SUMPRODUCT(R445:R474,'control variables'!AZ$7:AZ$36)</f>
        <v>1.2277754997593432E-17</v>
      </c>
      <c r="AR475" s="82">
        <f ca="1">SUMPRODUCT(S445:S474,'control variables'!BA$7:BA$36)</f>
        <v>9.1979834927957827E-18</v>
      </c>
      <c r="AS475" s="82">
        <f t="shared" ca="1" si="333"/>
        <v>2.3433989675513741E-17</v>
      </c>
      <c r="AT475" s="10">
        <f ca="1">SUMPRODUCT(P445:P474,'control variables'!AT$7:AT$36)</f>
        <v>-5.2235592083589245E-19</v>
      </c>
      <c r="AU475" s="10">
        <f ca="1">SUMPRODUCT(Q445:Q474,'control variables'!AU$7:AU$36)</f>
        <v>5.6664125945534114E-19</v>
      </c>
      <c r="AV475" s="10">
        <f ca="1">SUMPRODUCT(R445:R474,'control variables'!AV$7:AV$36)</f>
        <v>2.4400026717834677E-16</v>
      </c>
      <c r="AW475" s="10">
        <f ca="1">SUMPRODUCT(S445:S474,'control variables'!AW$7:AW$36)</f>
        <v>1.8279485379730273E-16</v>
      </c>
      <c r="AX475" s="10">
        <f t="shared" ca="1" si="312"/>
        <v>4.2683940631426895E-16</v>
      </c>
      <c r="AY475" s="82">
        <f ca="1">SUMPRODUCT(P445:P474,'control variables'!BB$7:BB$36)</f>
        <v>1.8932604251204922E-18</v>
      </c>
      <c r="AZ475" s="82">
        <f ca="1">SUMPRODUCT(Q445:Q474,'control variables'!BC$7:BC$36)</f>
        <v>4.8278107078593751E-18</v>
      </c>
      <c r="BA475" s="82">
        <f ca="1">SUMPRODUCT(R445:R474,'control variables'!BD$7:BD$36)</f>
        <v>3.3796158927841114E-17</v>
      </c>
      <c r="BB475" s="82">
        <f ca="1">SUMPRODUCT(S445:S474,'control variables'!BE$7:BE$36)</f>
        <v>4.8026754379569745E-18</v>
      </c>
      <c r="BC475" s="82">
        <f t="shared" ca="1" si="334"/>
        <v>4.5319905498777954E-17</v>
      </c>
      <c r="BD475" s="10">
        <f ca="1">SUMPRODUCT(P445:P474,'control variables'!BF$7:BF$36)</f>
        <v>3.9605359030855138E-19</v>
      </c>
      <c r="BE475" s="10">
        <f ca="1">SUMPRODUCT(Q445:Q474,'control variables'!BG$7:BG$36)</f>
        <v>4.5715187890990738E-19</v>
      </c>
      <c r="BF475" s="10">
        <f ca="1">SUMPRODUCT(R445:R474,'control variables'!BH$7:BH$36)</f>
        <v>1.3692699045137464E-17</v>
      </c>
      <c r="BG475" s="10">
        <f ca="1">SUMPRODUCT(S445:S474,'control variables'!BI$7:BI$36)</f>
        <v>3.0774002204885551E-17</v>
      </c>
      <c r="BH475" s="10">
        <f t="shared" ca="1" si="335"/>
        <v>4.5319906719241473E-17</v>
      </c>
      <c r="BI475" s="82">
        <f t="shared" ca="1" si="313"/>
        <v>4.5689354994605391E-16</v>
      </c>
      <c r="BJ475" s="82">
        <f t="shared" ca="1" si="314"/>
        <v>5.2981474305537983E-16</v>
      </c>
      <c r="BK475" s="82">
        <f t="shared" ca="1" si="315"/>
        <v>1.7730564996531165E-15</v>
      </c>
      <c r="BL475" s="82">
        <f t="shared" ca="1" si="316"/>
        <v>8.350303092484691E-16</v>
      </c>
      <c r="BM475" s="82">
        <f t="shared" ca="1" si="306"/>
        <v>3.5947951019030189E-15</v>
      </c>
      <c r="BN475" s="10">
        <f ca="1">BN474+BI475-INDIRECT(ADDRESS(MAX($D475-'key variables'!$B$9*30,34),scenario!BI$4),TRUE)</f>
        <v>9439390.0751690175</v>
      </c>
      <c r="BO475" s="10">
        <f ca="1">BO474+BJ475-INDIRECT(ADDRESS(MAX($D475-'key variables'!$B$9*30,34),scenario!BJ$4),TRUE)</f>
        <v>10895583.360992203</v>
      </c>
      <c r="BP475" s="10">
        <f ca="1">BP474+BK475-INDIRECT(ADDRESS(MAX($D475-'key variables'!$B$9*30,34),scenario!BK$4),TRUE)</f>
        <v>32531162.537994072</v>
      </c>
      <c r="BQ475" s="10">
        <f ca="1">BQ474+BL475-INDIRECT(ADDRESS(MAX($D475-'key variables'!$B$9*30,34),scenario!BL$4),TRUE)</f>
        <v>14415841.516535141</v>
      </c>
      <c r="BR475" s="10">
        <f t="shared" ca="1" si="336"/>
        <v>67281977.490690395</v>
      </c>
      <c r="BS475" s="82">
        <f t="shared" ca="1" si="317"/>
        <v>-2.343382426912242E-9</v>
      </c>
      <c r="BT475" s="82">
        <f t="shared" ca="1" si="318"/>
        <v>-3.4288028124323542E-10</v>
      </c>
      <c r="BU475" s="82">
        <f t="shared" ca="1" si="319"/>
        <v>-4.257815127758277E-9</v>
      </c>
      <c r="BV475" s="82">
        <f t="shared" ca="1" si="320"/>
        <v>-2.9943875155730164E-9</v>
      </c>
      <c r="BW475" s="82">
        <f t="shared" ca="1" si="337"/>
        <v>-9.9384653514867708E-9</v>
      </c>
      <c r="BX475" s="10">
        <f t="shared" ca="1" si="321"/>
        <v>-1.8625889598856511E-12</v>
      </c>
      <c r="BY475" s="10">
        <f t="shared" ca="1" si="322"/>
        <v>2.8903091844366573E-12</v>
      </c>
      <c r="BZ475" s="10">
        <f t="shared" ca="1" si="323"/>
        <v>-3.5034506876633338E-11</v>
      </c>
      <c r="CA475" s="10">
        <f t="shared" ca="1" si="324"/>
        <v>-2.0256887263546292E-11</v>
      </c>
      <c r="CB475" s="10">
        <v>0</v>
      </c>
      <c r="CC475" s="82">
        <f t="shared" ca="1" si="325"/>
        <v>3.9725426698562844E-13</v>
      </c>
      <c r="CD475" s="82">
        <f t="shared" ca="1" si="326"/>
        <v>3.4271141954264695E-13</v>
      </c>
      <c r="CE475" s="82">
        <f t="shared" ca="1" si="327"/>
        <v>1.8915743197697392E-10</v>
      </c>
      <c r="CF475" s="82">
        <f t="shared" ca="1" si="328"/>
        <v>3.7029089034701052E-11</v>
      </c>
      <c r="CG475" s="82">
        <f t="shared" ca="1" si="338"/>
        <v>2.2692648669820326E-10</v>
      </c>
      <c r="CH475" s="13" t="str">
        <f t="shared" ca="1" si="339"/>
        <v/>
      </c>
      <c r="CI475" s="81">
        <f t="shared" ca="1" si="348"/>
        <v>0.1131775965863165</v>
      </c>
      <c r="CJ475" s="81">
        <f t="shared" ca="1" si="349"/>
        <v>0.13063724757458739</v>
      </c>
      <c r="CK475" s="81">
        <f t="shared" ca="1" si="350"/>
        <v>0.39004625943939081</v>
      </c>
      <c r="CL475" s="81">
        <f t="shared" ca="1" si="351"/>
        <v>0.17284488538116416</v>
      </c>
      <c r="CM475" s="89">
        <f t="shared" ca="1" si="340"/>
        <v>0.80670598898145884</v>
      </c>
    </row>
    <row r="476" spans="1:91" x14ac:dyDescent="0.3">
      <c r="A476">
        <v>411</v>
      </c>
      <c r="B476" s="3">
        <f t="shared" si="353"/>
        <v>1.3305555555555555</v>
      </c>
      <c r="C476" s="3">
        <f t="shared" si="341"/>
        <v>13.7</v>
      </c>
      <c r="D476" s="4">
        <f t="shared" ca="1" si="329"/>
        <v>476</v>
      </c>
      <c r="E476" s="58">
        <f>(0.5*(COS(B476*2*PI())+1)*('key variables'!$B$4-'key variables'!$B$6)+'key variables'!$B$6)/'key variables'!$B$4</f>
        <v>1</v>
      </c>
      <c r="F476" s="10">
        <f t="shared" ca="1" si="342"/>
        <v>11689222.907461114</v>
      </c>
      <c r="G476" s="10">
        <f t="shared" ca="1" si="343"/>
        <v>13492492.798713122</v>
      </c>
      <c r="H476" s="10">
        <f t="shared" ca="1" si="344"/>
        <v>40309474.521088287</v>
      </c>
      <c r="I476" s="10">
        <f t="shared" ca="1" si="345"/>
        <v>17912154.249750931</v>
      </c>
      <c r="J476" s="10">
        <f t="shared" ca="1" si="330"/>
        <v>83403344.477013454</v>
      </c>
      <c r="K476" s="82">
        <f t="shared" ca="1" si="307"/>
        <v>2249832.832292099</v>
      </c>
      <c r="L476" s="82">
        <f t="shared" ca="1" si="308"/>
        <v>2596909.4377209195</v>
      </c>
      <c r="M476" s="82">
        <f t="shared" ca="1" si="309"/>
        <v>7778311.98309422</v>
      </c>
      <c r="N476" s="82">
        <f t="shared" ca="1" si="310"/>
        <v>3496312.733215793</v>
      </c>
      <c r="O476" s="82">
        <f t="shared" ca="1" si="331"/>
        <v>16121366.986323033</v>
      </c>
      <c r="P476" s="10">
        <f ca="1">IF(IF($A476&gt;='key variables'!$B$26,K476*SUMPRODUCT(Z476:AC476,'control variables'!$O$3:$R$3)/J476+F$65*'key variables'!$B$25/scenario!J$65,K476*SUMPRODUCT(Z476:AC476,'control variables'!$O$7:$R$7)/J476+F$65*'key variables'!$B$25/scenario!J$65)&lt;'key variables'!$B$28,0,IF($A476&gt;='key variables'!$B$26,K476*SUMPRODUCT(Z476:AC476,'control variables'!$O$3:$R$3)/J476+F$65*'key variables'!$B$25/scenario!J$65,K476*SUMPRODUCT(Z476:AC476,'control variables'!$O$7:$R$7)/J476+F$65*'key variables'!$B$25/scenario!J$65))</f>
        <v>5.564419034968233E-17</v>
      </c>
      <c r="Q476" s="10">
        <f ca="1">IF(IF($A476&gt;='key variables'!$B$26,L476*SUMPRODUCT(Z476:AC476,'control variables'!$O$4:$R$4)/J476+G$65*'key variables'!$B$25/scenario!J$65,L476*SUMPRODUCT(Z476:AC476,'control variables'!$O$7:$R$7)/J476+G$65*'key variables'!$B$25/scenario!J$65)&lt;'key variables'!$B$28,0,IF($A476&gt;='key variables'!$B$26,L476*SUMPRODUCT(Z476:AC476,'control variables'!$O$4:$R$4)/J476+G$65*'key variables'!$B$25/scenario!J$65,L476*SUMPRODUCT(Z476:AC476,'control variables'!$O$7:$R$7)/J476+G$65*'key variables'!$B$25/scenario!J$65))</f>
        <v>6.422829332000269E-17</v>
      </c>
      <c r="R476" s="10">
        <f ca="1">IF(IF($A476&gt;='key variables'!$B$26,M476*SUMPRODUCT(Z476:AC476,'control variables'!$O$5:$R$5)/J476+H$65*'key variables'!$B$25/scenario!J$65,M476*SUMPRODUCT(Z476:AC476,'control variables'!$O$7:$R$7)/J476+H$65*'key variables'!$B$25/scenario!J$65)&lt;'key variables'!$B$28,0,IF($A476&gt;='key variables'!$B$26,M476*SUMPRODUCT(Z476:AC476,'control variables'!$O$5:$R$5)/J476+H$65*'key variables'!$B$25/scenario!J$65,M476*SUMPRODUCT(Z476:AC476,'control variables'!$O$7:$R$7)/J476+H$65*'key variables'!$B$25/scenario!J$65))</f>
        <v>1.9237779197379786E-16</v>
      </c>
      <c r="S476" s="10">
        <f ca="1">IF(IF($A476&gt;='key variables'!$B$26,N476*SUMPRODUCT(Z476:AC476,'control variables'!$O$6:$R$6)/J476+I$65*'key variables'!$B$25/scenario!J$65,N476*SUMPRODUCT(Z476:AC476,'control variables'!$O$7:$R$7)/J476+I$65*'key variables'!$B$25/scenario!J$65)&lt;'key variables'!$B$28,0,IF($A476&gt;='key variables'!$B$26,N476*SUMPRODUCT(Z476:AC476,'control variables'!$O$6:$R$6)/J476+I$65*'key variables'!$B$25/scenario!J$65,N476*SUMPRODUCT(Z476:AC476,'control variables'!$O$7:$R$7)/J476+I$65*'key variables'!$B$25/scenario!J$65))</f>
        <v>8.6472865208777898E-17</v>
      </c>
      <c r="T476" s="10">
        <f t="shared" ca="1" si="352"/>
        <v>3.9872314085226074E-16</v>
      </c>
      <c r="U476" s="82">
        <f ca="1">SUMPRODUCT(P446:P475,'control variables'!AD$7:AD$36)</f>
        <v>1.1797597758973012E-16</v>
      </c>
      <c r="V476" s="82">
        <f ca="1">SUMPRODUCT(Q446:Q475,'control variables'!AE$7:AE$36)</f>
        <v>1.3617586392629595E-16</v>
      </c>
      <c r="W476" s="82">
        <f ca="1">SUMPRODUCT(R446:R475,'control variables'!AF$7:AF$36)</f>
        <v>4.0787650843754454E-16</v>
      </c>
      <c r="X476" s="82">
        <f ca="1">SUMPRODUCT(S446:S475,'control variables'!AG$7:AG$36)</f>
        <v>1.8333847152560423E-16</v>
      </c>
      <c r="Y476" s="82">
        <f t="shared" ca="1" si="346"/>
        <v>8.4536682147917479E-16</v>
      </c>
      <c r="Z476" s="10">
        <f ca="1">IF($A476&gt;='key variables'!$B$26,SUMPRODUCT(P446:P475,'control variables'!V$7:V$36)*$E476,SUMPRODUCT(P446:P475,'control variables'!Z$7:Z$36)*$E476)</f>
        <v>2.8787332859653266E-16</v>
      </c>
      <c r="AA476" s="10">
        <f ca="1">IF($A476&gt;='key variables'!$B$26,SUMPRODUCT(Q446:Q475,'control variables'!W$7:W$36)*$E476,SUMPRODUCT(Q446:Q475,'control variables'!AA$7:AA$36)*$E476)</f>
        <v>3.3228289372008405E-16</v>
      </c>
      <c r="AB476" s="10">
        <f ca="1">IF($A476&gt;='key variables'!$B$26,SUMPRODUCT(R446:R475,'control variables'!X$7:X$36)*$E476,SUMPRODUCT(R446:R475,'control variables'!AB$7:AB$36)*$E476)</f>
        <v>9.952599718950655E-16</v>
      </c>
      <c r="AC476" s="10">
        <f ca="1">IF($A476&gt;='key variables'!$B$26,SUMPRODUCT(S446:S475,'control variables'!Y$7:Y$36)*$E476,SUMPRODUCT(S446:S475,'control variables'!AC$7:AC$36)*$E476)</f>
        <v>4.4736443076078133E-16</v>
      </c>
      <c r="AD476" s="10">
        <f t="shared" ca="1" si="347"/>
        <v>2.0627806249724635E-15</v>
      </c>
      <c r="AE476" s="82">
        <f ca="1">SUMPRODUCT(P446:P475,'control variables'!AL$7:AL$36)</f>
        <v>3.9195410797428767E-16</v>
      </c>
      <c r="AF476" s="82">
        <f ca="1">SUMPRODUCT(Q446:Q475,'control variables'!AM$7:AM$36)</f>
        <v>4.5123703388597985E-16</v>
      </c>
      <c r="AG476" s="82">
        <f ca="1">SUMPRODUCT(R446:R475,'control variables'!AN$7:AN$36)</f>
        <v>1.2865953738661573E-15</v>
      </c>
      <c r="AH476" s="82">
        <f ca="1">SUMPRODUCT(S446:S475,'control variables'!AO$7:AO$36)</f>
        <v>5.5708303484514702E-16</v>
      </c>
      <c r="AI476" s="82">
        <f t="shared" ca="1" si="311"/>
        <v>2.6868695505715718E-15</v>
      </c>
      <c r="AJ476" s="10">
        <f ca="1">SUMPRODUCT(P446:P475,'control variables'!AP$7:AP$36)</f>
        <v>3.7451367465449175E-19</v>
      </c>
      <c r="AK476" s="10">
        <f ca="1">SUMPRODUCT(Q446:Q475,'control variables'!AQ$7:AQ$36)</f>
        <v>1.08072262337258E-18</v>
      </c>
      <c r="AL476" s="10">
        <f ca="1">SUMPRODUCT(R446:R475,'control variables'!AR$7:AR$36)</f>
        <v>3.8844008695924391E-17</v>
      </c>
      <c r="AM476" s="10">
        <f ca="1">SUMPRODUCT(S446:S475,'control variables'!AS$7:AS$36)</f>
        <v>2.9100316047124277E-17</v>
      </c>
      <c r="AN476" s="10">
        <f t="shared" ca="1" si="332"/>
        <v>6.9399561041075745E-17</v>
      </c>
      <c r="AO476" s="82">
        <f ca="1">SUMPRODUCT(P446:P475,'control variables'!AX$7:AX$36)</f>
        <v>5.0928144414284839E-19</v>
      </c>
      <c r="AP476" s="82">
        <f ca="1">SUMPRODUCT(Q446:Q475,'control variables'!AY$7:AY$36)</f>
        <v>1.1756942736081405E-18</v>
      </c>
      <c r="AQ476" s="82">
        <f ca="1">SUMPRODUCT(R446:R475,'control variables'!AZ$7:AZ$36)</f>
        <v>1.0564384792201858E-17</v>
      </c>
      <c r="AR476" s="82">
        <f ca="1">SUMPRODUCT(S446:S475,'control variables'!BA$7:BA$36)</f>
        <v>7.914397782759308E-18</v>
      </c>
      <c r="AS476" s="82">
        <f t="shared" ca="1" si="333"/>
        <v>2.0163758292712154E-17</v>
      </c>
      <c r="AT476" s="10">
        <f ca="1">SUMPRODUCT(P446:P475,'control variables'!AT$7:AT$36)</f>
        <v>-4.4946074809905861E-19</v>
      </c>
      <c r="AU476" s="10">
        <f ca="1">SUMPRODUCT(Q446:Q475,'control variables'!AU$7:AU$36)</f>
        <v>4.8756603346438117E-19</v>
      </c>
      <c r="AV476" s="10">
        <f ca="1">SUMPRODUCT(R446:R475,'control variables'!AV$7:AV$36)</f>
        <v>2.0994984118655041E-16</v>
      </c>
      <c r="AW476" s="10">
        <f ca="1">SUMPRODUCT(S446:S475,'control variables'!AW$7:AW$36)</f>
        <v>1.572856905784083E-16</v>
      </c>
      <c r="AX476" s="10">
        <f t="shared" ca="1" si="312"/>
        <v>3.6727363705032403E-16</v>
      </c>
      <c r="AY476" s="82">
        <f ca="1">SUMPRODUCT(P446:P475,'control variables'!BB$7:BB$36)</f>
        <v>1.6290544685686409E-18</v>
      </c>
      <c r="AZ476" s="82">
        <f ca="1">SUMPRODUCT(Q446:Q475,'control variables'!BC$7:BC$36)</f>
        <v>4.1540859898031809E-18</v>
      </c>
      <c r="BA476" s="82">
        <f ca="1">SUMPRODUCT(R446:R475,'control variables'!BD$7:BD$36)</f>
        <v>2.9079878811892257E-17</v>
      </c>
      <c r="BB476" s="82">
        <f ca="1">SUMPRODUCT(S446:S475,'control variables'!BE$7:BE$36)</f>
        <v>4.1324583662549933E-18</v>
      </c>
      <c r="BC476" s="82">
        <f t="shared" ca="1" si="334"/>
        <v>3.8995477636519072E-17</v>
      </c>
      <c r="BD476" s="10">
        <f ca="1">SUMPRODUCT(P446:P475,'control variables'!BF$7:BF$36)</f>
        <v>3.4078400547760756E-19</v>
      </c>
      <c r="BE476" s="10">
        <f ca="1">SUMPRODUCT(Q446:Q475,'control variables'!BG$7:BG$36)</f>
        <v>3.9335598065191621E-19</v>
      </c>
      <c r="BF476" s="10">
        <f ca="1">SUMPRODUCT(R446:R475,'control variables'!BH$7:BH$36)</f>
        <v>1.1781872303609327E-17</v>
      </c>
      <c r="BG476" s="10">
        <f ca="1">SUMPRODUCT(S446:S475,'control variables'!BI$7:BI$36)</f>
        <v>2.6479466396927111E-17</v>
      </c>
      <c r="BH476" s="10">
        <f t="shared" ca="1" si="335"/>
        <v>3.8995478686665963E-17</v>
      </c>
      <c r="BI476" s="82">
        <f t="shared" ca="1" si="313"/>
        <v>3.9313370169475723E-16</v>
      </c>
      <c r="BJ476" s="82">
        <f t="shared" ca="1" si="314"/>
        <v>4.5587868590924736E-16</v>
      </c>
      <c r="BK476" s="82">
        <f t="shared" ca="1" si="315"/>
        <v>1.5256250938646E-15</v>
      </c>
      <c r="BL476" s="82">
        <f t="shared" ca="1" si="316"/>
        <v>7.1850118378981028E-16</v>
      </c>
      <c r="BM476" s="82">
        <f t="shared" ca="1" si="306"/>
        <v>3.0931386652584149E-15</v>
      </c>
      <c r="BN476" s="10">
        <f ca="1">BN475+BI476-INDIRECT(ADDRESS(MAX($D476-'key variables'!$B$9*30,34),scenario!BI$4),TRUE)</f>
        <v>9439390.0751690175</v>
      </c>
      <c r="BO476" s="10">
        <f ca="1">BO475+BJ476-INDIRECT(ADDRESS(MAX($D476-'key variables'!$B$9*30,34),scenario!BJ$4),TRUE)</f>
        <v>10895583.360992203</v>
      </c>
      <c r="BP476" s="10">
        <f ca="1">BP475+BK476-INDIRECT(ADDRESS(MAX($D476-'key variables'!$B$9*30,34),scenario!BK$4),TRUE)</f>
        <v>32531162.537994072</v>
      </c>
      <c r="BQ476" s="10">
        <f ca="1">BQ475+BL476-INDIRECT(ADDRESS(MAX($D476-'key variables'!$B$9*30,34),scenario!BL$4),TRUE)</f>
        <v>14415841.516535141</v>
      </c>
      <c r="BR476" s="10">
        <f t="shared" ca="1" si="336"/>
        <v>67281977.490690395</v>
      </c>
      <c r="BS476" s="82">
        <f t="shared" ca="1" si="317"/>
        <v>-2.3433827647425372E-9</v>
      </c>
      <c r="BT476" s="82">
        <f t="shared" ca="1" si="318"/>
        <v>-3.4288067328698398E-10</v>
      </c>
      <c r="BU476" s="82">
        <f t="shared" ca="1" si="319"/>
        <v>-4.2578164727874513E-9</v>
      </c>
      <c r="BV476" s="82">
        <f t="shared" ca="1" si="320"/>
        <v>-2.9943881740808012E-9</v>
      </c>
      <c r="BW476" s="82">
        <f t="shared" ca="1" si="337"/>
        <v>-9.9384680848977745E-9</v>
      </c>
      <c r="BX476" s="10">
        <f t="shared" ca="1" si="321"/>
        <v>-1.862590420442681E-12</v>
      </c>
      <c r="BY476" s="10">
        <f t="shared" ca="1" si="322"/>
        <v>2.8903058126889607E-12</v>
      </c>
      <c r="BZ476" s="10">
        <f t="shared" ca="1" si="323"/>
        <v>-3.5034537173999661E-11</v>
      </c>
      <c r="CA476" s="10">
        <f t="shared" ca="1" si="324"/>
        <v>-2.0256909961073271E-11</v>
      </c>
      <c r="CB476" s="10">
        <v>0</v>
      </c>
      <c r="CC476" s="82">
        <f t="shared" ca="1" si="325"/>
        <v>3.9725458167860706E-13</v>
      </c>
      <c r="CD476" s="82">
        <f t="shared" ca="1" si="326"/>
        <v>3.4271083700496324E-13</v>
      </c>
      <c r="CE476" s="82">
        <f t="shared" ca="1" si="327"/>
        <v>1.8915725030675665E-10</v>
      </c>
      <c r="CF476" s="82">
        <f t="shared" ca="1" si="328"/>
        <v>3.7028952934928735E-11</v>
      </c>
      <c r="CG476" s="82">
        <f t="shared" ca="1" si="338"/>
        <v>2.2692616866036896E-10</v>
      </c>
      <c r="CH476" s="13" t="str">
        <f t="shared" ca="1" si="339"/>
        <v/>
      </c>
      <c r="CI476" s="81">
        <f t="shared" ca="1" si="348"/>
        <v>0.1131775965863165</v>
      </c>
      <c r="CJ476" s="81">
        <f t="shared" ca="1" si="349"/>
        <v>0.13063724757458739</v>
      </c>
      <c r="CK476" s="81">
        <f t="shared" ca="1" si="350"/>
        <v>0.39004625943939081</v>
      </c>
      <c r="CL476" s="81">
        <f t="shared" ca="1" si="351"/>
        <v>0.17284488538116416</v>
      </c>
      <c r="CM476" s="89">
        <f t="shared" ca="1" si="340"/>
        <v>0.80670598898145884</v>
      </c>
    </row>
    <row r="477" spans="1:91" x14ac:dyDescent="0.3">
      <c r="A477">
        <v>412</v>
      </c>
      <c r="B477" s="3">
        <f t="shared" si="353"/>
        <v>1.3333333333333333</v>
      </c>
      <c r="C477" s="3">
        <f t="shared" si="341"/>
        <v>13.733333333333333</v>
      </c>
      <c r="D477" s="4">
        <f t="shared" ca="1" si="329"/>
        <v>477</v>
      </c>
      <c r="E477" s="58">
        <f>(0.5*(COS(B477*2*PI())+1)*('key variables'!$B$4-'key variables'!$B$6)+'key variables'!$B$6)/'key variables'!$B$4</f>
        <v>1</v>
      </c>
      <c r="F477" s="10">
        <f t="shared" ca="1" si="342"/>
        <v>11689222.907461114</v>
      </c>
      <c r="G477" s="10">
        <f t="shared" ca="1" si="343"/>
        <v>13492492.798713122</v>
      </c>
      <c r="H477" s="10">
        <f t="shared" ca="1" si="344"/>
        <v>40309474.521088287</v>
      </c>
      <c r="I477" s="10">
        <f t="shared" ca="1" si="345"/>
        <v>17912154.249750931</v>
      </c>
      <c r="J477" s="10">
        <f t="shared" ca="1" si="330"/>
        <v>83403344.477013454</v>
      </c>
      <c r="K477" s="82">
        <f t="shared" ca="1" si="307"/>
        <v>2249832.832292099</v>
      </c>
      <c r="L477" s="82">
        <f t="shared" ca="1" si="308"/>
        <v>2596909.4377209195</v>
      </c>
      <c r="M477" s="82">
        <f t="shared" ca="1" si="309"/>
        <v>7778311.98309422</v>
      </c>
      <c r="N477" s="82">
        <f t="shared" ca="1" si="310"/>
        <v>3496312.733215793</v>
      </c>
      <c r="O477" s="82">
        <f t="shared" ca="1" si="331"/>
        <v>16121366.986323033</v>
      </c>
      <c r="P477" s="10">
        <f ca="1">IF(IF($A477&gt;='key variables'!$B$26,K477*SUMPRODUCT(Z477:AC477,'control variables'!$O$3:$R$3)/J477+F$65*'key variables'!$B$25/scenario!J$65,K477*SUMPRODUCT(Z477:AC477,'control variables'!$O$7:$R$7)/J477+F$65*'key variables'!$B$25/scenario!J$65)&lt;'key variables'!$B$28,0,IF($A477&gt;='key variables'!$B$26,K477*SUMPRODUCT(Z477:AC477,'control variables'!$O$3:$R$3)/J477+F$65*'key variables'!$B$25/scenario!J$65,K477*SUMPRODUCT(Z477:AC477,'control variables'!$O$7:$R$7)/J477+F$65*'key variables'!$B$25/scenario!J$65))</f>
        <v>4.7879000551794154E-17</v>
      </c>
      <c r="Q477" s="10">
        <f ca="1">IF(IF($A477&gt;='key variables'!$B$26,L477*SUMPRODUCT(Z477:AC477,'control variables'!$O$4:$R$4)/J477+G$65*'key variables'!$B$25/scenario!J$65,L477*SUMPRODUCT(Z477:AC477,'control variables'!$O$7:$R$7)/J477+G$65*'key variables'!$B$25/scenario!J$65)&lt;'key variables'!$B$28,0,IF($A477&gt;='key variables'!$B$26,L477*SUMPRODUCT(Z477:AC477,'control variables'!$O$4:$R$4)/J477+G$65*'key variables'!$B$25/scenario!J$65,L477*SUMPRODUCT(Z477:AC477,'control variables'!$O$7:$R$7)/J477+G$65*'key variables'!$B$25/scenario!J$65))</f>
        <v>5.5265185313757759E-17</v>
      </c>
      <c r="R477" s="10">
        <f ca="1">IF(IF($A477&gt;='key variables'!$B$26,M477*SUMPRODUCT(Z477:AC477,'control variables'!$O$5:$R$5)/J477+H$65*'key variables'!$B$25/scenario!J$65,M477*SUMPRODUCT(Z477:AC477,'control variables'!$O$7:$R$7)/J477+H$65*'key variables'!$B$25/scenario!J$65)&lt;'key variables'!$B$28,0,IF($A477&gt;='key variables'!$B$26,M477*SUMPRODUCT(Z477:AC477,'control variables'!$O$5:$R$5)/J477+H$65*'key variables'!$B$25/scenario!J$65,M477*SUMPRODUCT(Z477:AC477,'control variables'!$O$7:$R$7)/J477+H$65*'key variables'!$B$25/scenario!J$65))</f>
        <v>1.6553132232103708E-16</v>
      </c>
      <c r="S477" s="10">
        <f ca="1">IF(IF($A477&gt;='key variables'!$B$26,N477*SUMPRODUCT(Z477:AC477,'control variables'!$O$6:$R$6)/J477+I$65*'key variables'!$B$25/scenario!J$65,N477*SUMPRODUCT(Z477:AC477,'control variables'!$O$7:$R$7)/J477+I$65*'key variables'!$B$25/scenario!J$65)&lt;'key variables'!$B$28,0,IF($A477&gt;='key variables'!$B$26,N477*SUMPRODUCT(Z477:AC477,'control variables'!$O$6:$R$6)/J477+I$65*'key variables'!$B$25/scenario!J$65,N477*SUMPRODUCT(Z477:AC477,'control variables'!$O$7:$R$7)/J477+I$65*'key variables'!$B$25/scenario!J$65))</f>
        <v>7.4405509991753068E-17</v>
      </c>
      <c r="T477" s="10">
        <f t="shared" ca="1" si="352"/>
        <v>3.4308101817834209E-16</v>
      </c>
      <c r="U477" s="82">
        <f ca="1">SUMPRODUCT(P447:P476,'control variables'!AD$7:AD$36)</f>
        <v>1.0151233867579116E-16</v>
      </c>
      <c r="V477" s="82">
        <f ca="1">SUMPRODUCT(Q447:Q476,'control variables'!AE$7:AE$36)</f>
        <v>1.1717241679850213E-16</v>
      </c>
      <c r="W477" s="82">
        <f ca="1">SUMPRODUCT(R447:R476,'control variables'!AF$7:AF$36)</f>
        <v>3.5095702623798809E-16</v>
      </c>
      <c r="X477" s="82">
        <f ca="1">SUMPRODUCT(S447:S476,'control variables'!AG$7:AG$36)</f>
        <v>1.5775344603229748E-16</v>
      </c>
      <c r="Y477" s="82">
        <f t="shared" ca="1" si="346"/>
        <v>7.2739522774457885E-16</v>
      </c>
      <c r="Z477" s="10">
        <f ca="1">IF($A477&gt;='key variables'!$B$26,SUMPRODUCT(P447:P476,'control variables'!V$7:V$36)*$E477,SUMPRODUCT(P447:P476,'control variables'!Z$7:Z$36)*$E477)</f>
        <v>2.4770038295289697E-16</v>
      </c>
      <c r="AA477" s="10">
        <f ca="1">IF($A477&gt;='key variables'!$B$26,SUMPRODUCT(Q447:Q476,'control variables'!W$7:W$36)*$E477,SUMPRODUCT(Q447:Q476,'control variables'!AA$7:AA$36)*$E477)</f>
        <v>2.859125589175993E-16</v>
      </c>
      <c r="AB477" s="10">
        <f ca="1">IF($A477&gt;='key variables'!$B$26,SUMPRODUCT(R447:R476,'control variables'!X$7:X$36)*$E477,SUMPRODUCT(R447:R476,'control variables'!AB$7:AB$36)*$E477)</f>
        <v>8.5637067309425792E-16</v>
      </c>
      <c r="AC477" s="10">
        <f ca="1">IF($A477&gt;='key variables'!$B$26,SUMPRODUCT(S447:S476,'control variables'!Y$7:Y$36)*$E477,SUMPRODUCT(S447:S476,'control variables'!AC$7:AC$36)*$E477)</f>
        <v>3.8493437846150289E-16</v>
      </c>
      <c r="AD477" s="10">
        <f t="shared" ca="1" si="347"/>
        <v>1.774917993426257E-15</v>
      </c>
      <c r="AE477" s="82">
        <f ca="1">SUMPRODUCT(P447:P476,'control variables'!AL$7:AL$36)</f>
        <v>3.3725660907358374E-16</v>
      </c>
      <c r="AF477" s="82">
        <f ca="1">SUMPRODUCT(Q447:Q476,'control variables'!AM$7:AM$36)</f>
        <v>3.8826655682555225E-16</v>
      </c>
      <c r="AG477" s="82">
        <f ca="1">SUMPRODUCT(R447:R476,'control variables'!AN$7:AN$36)</f>
        <v>1.1070499944047655E-15</v>
      </c>
      <c r="AH477" s="82">
        <f ca="1">SUMPRODUCT(S447:S476,'control variables'!AO$7:AO$36)</f>
        <v>4.7934166649076273E-16</v>
      </c>
      <c r="AI477" s="82">
        <f t="shared" ca="1" si="311"/>
        <v>2.3119148267946641E-15</v>
      </c>
      <c r="AJ477" s="10">
        <f ca="1">SUMPRODUCT(P447:P476,'control variables'!AP$7:AP$36)</f>
        <v>3.222500017118002E-19</v>
      </c>
      <c r="AK477" s="10">
        <f ca="1">SUMPRODUCT(Q447:Q476,'control variables'!AQ$7:AQ$36)</f>
        <v>9.2990694546223325E-19</v>
      </c>
      <c r="AL477" s="10">
        <f ca="1">SUMPRODUCT(R447:R476,'control variables'!AR$7:AR$36)</f>
        <v>3.3423297240889379E-17</v>
      </c>
      <c r="AM477" s="10">
        <f ca="1">SUMPRODUCT(S447:S476,'control variables'!AS$7:AS$36)</f>
        <v>2.5039344436891454E-17</v>
      </c>
      <c r="AN477" s="10">
        <f t="shared" ca="1" si="332"/>
        <v>5.9714798624954859E-17</v>
      </c>
      <c r="AO477" s="82">
        <f ca="1">SUMPRODUCT(P447:P476,'control variables'!AX$7:AX$36)</f>
        <v>4.3821082474018182E-19</v>
      </c>
      <c r="AP477" s="82">
        <f ca="1">SUMPRODUCT(Q447:Q476,'control variables'!AY$7:AY$36)</f>
        <v>1.0116252284574169E-18</v>
      </c>
      <c r="AQ477" s="82">
        <f ca="1">SUMPRODUCT(R447:R476,'control variables'!AZ$7:AZ$36)</f>
        <v>9.090116724073892E-18</v>
      </c>
      <c r="AR477" s="82">
        <f ca="1">SUMPRODUCT(S447:S476,'control variables'!BA$7:BA$36)</f>
        <v>6.8099374512691542E-18</v>
      </c>
      <c r="AS477" s="82">
        <f t="shared" ca="1" si="333"/>
        <v>1.7349890228540645E-17</v>
      </c>
      <c r="AT477" s="10">
        <f ca="1">SUMPRODUCT(P447:P476,'control variables'!AT$7:AT$36)</f>
        <v>-3.8673815309395538E-19</v>
      </c>
      <c r="AU477" s="10">
        <f ca="1">SUMPRODUCT(Q447:Q476,'control variables'!AU$7:AU$36)</f>
        <v>4.1952581641634867E-19</v>
      </c>
      <c r="AV477" s="10">
        <f ca="1">SUMPRODUCT(R447:R476,'control variables'!AV$7:AV$36)</f>
        <v>1.8065117847612509E-16</v>
      </c>
      <c r="AW477" s="10">
        <f ca="1">SUMPRODUCT(S447:S476,'control variables'!AW$7:AW$36)</f>
        <v>1.3533635081521008E-16</v>
      </c>
      <c r="AX477" s="10">
        <f t="shared" ca="1" si="312"/>
        <v>3.1602031695465759E-16</v>
      </c>
      <c r="AY477" s="82">
        <f ca="1">SUMPRODUCT(P447:P476,'control variables'!BB$7:BB$36)</f>
        <v>1.4017186575875116E-18</v>
      </c>
      <c r="AZ477" s="82">
        <f ca="1">SUMPRODUCT(Q447:Q476,'control variables'!BC$7:BC$36)</f>
        <v>3.574380077202836E-18</v>
      </c>
      <c r="BA477" s="82">
        <f ca="1">SUMPRODUCT(R447:R476,'control variables'!BD$7:BD$36)</f>
        <v>2.5021759233641991E-17</v>
      </c>
      <c r="BB477" s="82">
        <f ca="1">SUMPRODUCT(S447:S476,'control variables'!BE$7:BE$36)</f>
        <v>3.5557706052473588E-18</v>
      </c>
      <c r="BC477" s="82">
        <f t="shared" ca="1" si="334"/>
        <v>3.35536285736797E-17</v>
      </c>
      <c r="BD477" s="10">
        <f ca="1">SUMPRODUCT(P447:P476,'control variables'!BF$7:BF$36)</f>
        <v>2.9322733395469632E-19</v>
      </c>
      <c r="BE477" s="10">
        <f ca="1">SUMPRODUCT(Q447:Q476,'control variables'!BG$7:BG$36)</f>
        <v>3.3846284933485677E-19</v>
      </c>
      <c r="BF477" s="10">
        <f ca="1">SUMPRODUCT(R447:R476,'control variables'!BH$7:BH$36)</f>
        <v>1.0137702911673323E-17</v>
      </c>
      <c r="BG477" s="10">
        <f ca="1">SUMPRODUCT(S447:S476,'control variables'!BI$7:BI$36)</f>
        <v>2.2784236382314902E-17</v>
      </c>
      <c r="BH477" s="10">
        <f t="shared" ca="1" si="335"/>
        <v>3.3553629477277774E-17</v>
      </c>
      <c r="BI477" s="82">
        <f t="shared" ca="1" si="313"/>
        <v>3.3827158957807733E-16</v>
      </c>
      <c r="BJ477" s="82">
        <f t="shared" ca="1" si="314"/>
        <v>3.9226046271917145E-16</v>
      </c>
      <c r="BK477" s="82">
        <f t="shared" ca="1" si="315"/>
        <v>1.3127229321145326E-15</v>
      </c>
      <c r="BL477" s="82">
        <f t="shared" ca="1" si="316"/>
        <v>6.1823378791122017E-16</v>
      </c>
      <c r="BM477" s="82">
        <f t="shared" ca="1" si="306"/>
        <v>2.6614887723230013E-15</v>
      </c>
      <c r="BN477" s="10">
        <f ca="1">BN476+BI477-INDIRECT(ADDRESS(MAX($D477-'key variables'!$B$9*30,34),scenario!BI$4),TRUE)</f>
        <v>9439390.0751690175</v>
      </c>
      <c r="BO477" s="10">
        <f ca="1">BO476+BJ477-INDIRECT(ADDRESS(MAX($D477-'key variables'!$B$9*30,34),scenario!BJ$4),TRUE)</f>
        <v>10895583.360992203</v>
      </c>
      <c r="BP477" s="10">
        <f ca="1">BP476+BK477-INDIRECT(ADDRESS(MAX($D477-'key variables'!$B$9*30,34),scenario!BK$4),TRUE)</f>
        <v>32531162.537994072</v>
      </c>
      <c r="BQ477" s="10">
        <f ca="1">BQ476+BL477-INDIRECT(ADDRESS(MAX($D477-'key variables'!$B$9*30,34),scenario!BL$4),TRUE)</f>
        <v>14415841.516535141</v>
      </c>
      <c r="BR477" s="10">
        <f t="shared" ca="1" si="336"/>
        <v>67281977.490690395</v>
      </c>
      <c r="BS477" s="82">
        <f t="shared" ca="1" si="317"/>
        <v>-2.3433830554283533E-9</v>
      </c>
      <c r="BT477" s="82">
        <f t="shared" ca="1" si="318"/>
        <v>-3.4288101062072425E-10</v>
      </c>
      <c r="BU477" s="82">
        <f t="shared" ca="1" si="319"/>
        <v>-4.2578176301167641E-9</v>
      </c>
      <c r="BV477" s="82">
        <f t="shared" ca="1" si="320"/>
        <v>-2.9943887406933157E-9</v>
      </c>
      <c r="BW477" s="82">
        <f t="shared" ca="1" si="337"/>
        <v>-9.938470436859157E-9</v>
      </c>
      <c r="BX477" s="10">
        <f t="shared" ca="1" si="321"/>
        <v>-1.862591677177848E-12</v>
      </c>
      <c r="BY477" s="10">
        <f t="shared" ca="1" si="322"/>
        <v>2.8903029114712628E-12</v>
      </c>
      <c r="BZ477" s="10">
        <f t="shared" ca="1" si="323"/>
        <v>-3.5034563243345083E-11</v>
      </c>
      <c r="CA477" s="10">
        <f t="shared" ca="1" si="324"/>
        <v>-2.025692949114281E-11</v>
      </c>
      <c r="CB477" s="10">
        <v>0</v>
      </c>
      <c r="CC477" s="82">
        <f t="shared" ca="1" si="325"/>
        <v>3.9725485245593708E-13</v>
      </c>
      <c r="CD477" s="82">
        <f t="shared" ca="1" si="326"/>
        <v>3.4271033576086387E-13</v>
      </c>
      <c r="CE477" s="82">
        <f t="shared" ca="1" si="327"/>
        <v>1.8915709398875868E-10</v>
      </c>
      <c r="CF477" s="82">
        <f t="shared" ca="1" si="328"/>
        <v>3.7028835827984903E-11</v>
      </c>
      <c r="CG477" s="82">
        <f t="shared" ca="1" si="338"/>
        <v>2.2692589500496037E-10</v>
      </c>
      <c r="CH477" s="13" t="str">
        <f t="shared" ca="1" si="339"/>
        <v/>
      </c>
      <c r="CI477" s="81">
        <f t="shared" ca="1" si="348"/>
        <v>0.1131775965863165</v>
      </c>
      <c r="CJ477" s="81">
        <f t="shared" ca="1" si="349"/>
        <v>0.13063724757458739</v>
      </c>
      <c r="CK477" s="81">
        <f t="shared" ca="1" si="350"/>
        <v>0.39004625943939081</v>
      </c>
      <c r="CL477" s="81">
        <f t="shared" ca="1" si="351"/>
        <v>0.17284488538116416</v>
      </c>
      <c r="CM477" s="89">
        <f t="shared" ca="1" si="340"/>
        <v>0.80670598898145884</v>
      </c>
    </row>
    <row r="478" spans="1:91" x14ac:dyDescent="0.3">
      <c r="A478">
        <v>413</v>
      </c>
      <c r="B478" s="3">
        <f t="shared" si="353"/>
        <v>1.336111111111111</v>
      </c>
      <c r="C478" s="3">
        <f t="shared" si="341"/>
        <v>13.766666666666667</v>
      </c>
      <c r="D478" s="4">
        <f t="shared" ca="1" si="329"/>
        <v>478</v>
      </c>
      <c r="E478" s="58">
        <f>(0.5*(COS(B478*2*PI())+1)*('key variables'!$B$4-'key variables'!$B$6)+'key variables'!$B$6)/'key variables'!$B$4</f>
        <v>1</v>
      </c>
      <c r="F478" s="10">
        <f t="shared" ca="1" si="342"/>
        <v>11689222.907461114</v>
      </c>
      <c r="G478" s="10">
        <f t="shared" ca="1" si="343"/>
        <v>13492492.798713122</v>
      </c>
      <c r="H478" s="10">
        <f t="shared" ca="1" si="344"/>
        <v>40309474.521088287</v>
      </c>
      <c r="I478" s="10">
        <f t="shared" ca="1" si="345"/>
        <v>17912154.249750931</v>
      </c>
      <c r="J478" s="10">
        <f t="shared" ca="1" si="330"/>
        <v>83403344.477013454</v>
      </c>
      <c r="K478" s="82">
        <f t="shared" ca="1" si="307"/>
        <v>2249832.832292099</v>
      </c>
      <c r="L478" s="82">
        <f t="shared" ca="1" si="308"/>
        <v>2596909.4377209195</v>
      </c>
      <c r="M478" s="82">
        <f t="shared" ca="1" si="309"/>
        <v>7778311.98309422</v>
      </c>
      <c r="N478" s="82">
        <f t="shared" ca="1" si="310"/>
        <v>3496312.733215793</v>
      </c>
      <c r="O478" s="82">
        <f t="shared" ca="1" si="331"/>
        <v>16121366.986323033</v>
      </c>
      <c r="P478" s="10">
        <f ca="1">IF(IF($A478&gt;='key variables'!$B$26,K478*SUMPRODUCT(Z478:AC478,'control variables'!$O$3:$R$3)/J478+F$65*'key variables'!$B$25/scenario!J$65,K478*SUMPRODUCT(Z478:AC478,'control variables'!$O$7:$R$7)/J478+F$65*'key variables'!$B$25/scenario!J$65)&lt;'key variables'!$B$28,0,IF($A478&gt;='key variables'!$B$26,K478*SUMPRODUCT(Z478:AC478,'control variables'!$O$3:$R$3)/J478+F$65*'key variables'!$B$25/scenario!J$65,K478*SUMPRODUCT(Z478:AC478,'control variables'!$O$7:$R$7)/J478+F$65*'key variables'!$B$25/scenario!J$65))</f>
        <v>4.119744899571159E-17</v>
      </c>
      <c r="Q478" s="10">
        <f ca="1">IF(IF($A478&gt;='key variables'!$B$26,L478*SUMPRODUCT(Z478:AC478,'control variables'!$O$4:$R$4)/J478+G$65*'key variables'!$B$25/scenario!J$65,L478*SUMPRODUCT(Z478:AC478,'control variables'!$O$7:$R$7)/J478+G$65*'key variables'!$B$25/scenario!J$65)&lt;'key variables'!$B$28,0,IF($A478&gt;='key variables'!$B$26,L478*SUMPRODUCT(Z478:AC478,'control variables'!$O$4:$R$4)/J478+G$65*'key variables'!$B$25/scenario!J$65,L478*SUMPRODUCT(Z478:AC478,'control variables'!$O$7:$R$7)/J478+G$65*'key variables'!$B$25/scenario!J$65))</f>
        <v>4.755288596175109E-17</v>
      </c>
      <c r="R478" s="10">
        <f ca="1">IF(IF($A478&gt;='key variables'!$B$26,M478*SUMPRODUCT(Z478:AC478,'control variables'!$O$5:$R$5)/J478+H$65*'key variables'!$B$25/scenario!J$65,M478*SUMPRODUCT(Z478:AC478,'control variables'!$O$7:$R$7)/J478+H$65*'key variables'!$B$25/scenario!J$65)&lt;'key variables'!$B$28,0,IF($A478&gt;='key variables'!$B$26,M478*SUMPRODUCT(Z478:AC478,'control variables'!$O$5:$R$5)/J478+H$65*'key variables'!$B$25/scenario!J$65,M478*SUMPRODUCT(Z478:AC478,'control variables'!$O$7:$R$7)/J478+H$65*'key variables'!$B$25/scenario!J$65))</f>
        <v>1.4243129827107632E-16</v>
      </c>
      <c r="S478" s="10">
        <f ca="1">IF(IF($A478&gt;='key variables'!$B$26,N478*SUMPRODUCT(Z478:AC478,'control variables'!$O$6:$R$6)/J478+I$65*'key variables'!$B$25/scenario!J$65,N478*SUMPRODUCT(Z478:AC478,'control variables'!$O$7:$R$7)/J478+I$65*'key variables'!$B$25/scenario!J$65)&lt;'key variables'!$B$28,0,IF($A478&gt;='key variables'!$B$26,N478*SUMPRODUCT(Z478:AC478,'control variables'!$O$6:$R$6)/J478+I$65*'key variables'!$B$25/scenario!J$65,N478*SUMPRODUCT(Z478:AC478,'control variables'!$O$7:$R$7)/J478+I$65*'key variables'!$B$25/scenario!J$65))</f>
        <v>6.402216352802065E-17</v>
      </c>
      <c r="T478" s="10">
        <f t="shared" ca="1" si="352"/>
        <v>2.9520379675655969E-16</v>
      </c>
      <c r="U478" s="82">
        <f ca="1">SUMPRODUCT(P448:P477,'control variables'!AD$7:AD$36)</f>
        <v>8.7346213305085268E-17</v>
      </c>
      <c r="V478" s="82">
        <f ca="1">SUMPRODUCT(Q448:Q477,'control variables'!AE$7:AE$36)</f>
        <v>1.008209154144439E-16</v>
      </c>
      <c r="W478" s="82">
        <f ca="1">SUMPRODUCT(R448:R477,'control variables'!AF$7:AF$36)</f>
        <v>3.0198070180026613E-16</v>
      </c>
      <c r="X478" s="82">
        <f ca="1">SUMPRODUCT(S448:S477,'control variables'!AG$7:AG$36)</f>
        <v>1.3573883063375224E-16</v>
      </c>
      <c r="Y478" s="82">
        <f t="shared" ca="1" si="346"/>
        <v>6.2588666115354756E-16</v>
      </c>
      <c r="Z478" s="10">
        <f ca="1">IF($A478&gt;='key variables'!$B$26,SUMPRODUCT(P448:P477,'control variables'!V$7:V$36)*$E478,SUMPRODUCT(P448:P477,'control variables'!Z$7:Z$36)*$E478)</f>
        <v>2.1313360294313427E-16</v>
      </c>
      <c r="AA478" s="10">
        <f ca="1">IF($A478&gt;='key variables'!$B$26,SUMPRODUCT(Q448:Q477,'control variables'!W$7:W$36)*$E478,SUMPRODUCT(Q448:Q477,'control variables'!AA$7:AA$36)*$E478)</f>
        <v>2.4601324019909591E-16</v>
      </c>
      <c r="AB478" s="10">
        <f ca="1">IF($A478&gt;='key variables'!$B$26,SUMPRODUCT(R448:R477,'control variables'!X$7:X$36)*$E478,SUMPRODUCT(R448:R477,'control variables'!AB$7:AB$36)*$E478)</f>
        <v>7.3686348335652236E-16</v>
      </c>
      <c r="AC478" s="10">
        <f ca="1">IF($A478&gt;='key variables'!$B$26,SUMPRODUCT(S448:S477,'control variables'!Y$7:Y$36)*$E478,SUMPRODUCT(S448:S477,'control variables'!AC$7:AC$36)*$E478)</f>
        <v>3.3121648824328794E-16</v>
      </c>
      <c r="AD478" s="10">
        <f t="shared" ca="1" si="347"/>
        <v>1.5272268147420405E-15</v>
      </c>
      <c r="AE478" s="82">
        <f ca="1">SUMPRODUCT(P448:P477,'control variables'!AL$7:AL$36)</f>
        <v>2.9019218844690272E-16</v>
      </c>
      <c r="AF478" s="82">
        <f ca="1">SUMPRODUCT(Q448:Q477,'control variables'!AM$7:AM$36)</f>
        <v>3.3408365853956497E-16</v>
      </c>
      <c r="AG478" s="82">
        <f ca="1">SUMPRODUCT(R448:R477,'control variables'!AN$7:AN$36)</f>
        <v>9.52560311505585E-16</v>
      </c>
      <c r="AH478" s="82">
        <f ca="1">SUMPRODUCT(S448:S477,'control variables'!AO$7:AO$36)</f>
        <v>4.1244916621453146E-16</v>
      </c>
      <c r="AI478" s="82">
        <f t="shared" ca="1" si="311"/>
        <v>1.9892853247065841E-15</v>
      </c>
      <c r="AJ478" s="10">
        <f ca="1">SUMPRODUCT(P448:P477,'control variables'!AP$7:AP$36)</f>
        <v>2.7727976474839709E-19</v>
      </c>
      <c r="AK478" s="10">
        <f ca="1">SUMPRODUCT(Q448:Q477,'control variables'!AQ$7:AQ$36)</f>
        <v>8.0013771204342208E-19</v>
      </c>
      <c r="AL478" s="10">
        <f ca="1">SUMPRODUCT(R448:R477,'control variables'!AR$7:AR$36)</f>
        <v>2.8759050261721679E-17</v>
      </c>
      <c r="AM478" s="10">
        <f ca="1">SUMPRODUCT(S448:S477,'control variables'!AS$7:AS$36)</f>
        <v>2.1545084555576317E-17</v>
      </c>
      <c r="AN478" s="10">
        <f t="shared" ca="1" si="332"/>
        <v>5.1381552294089813E-17</v>
      </c>
      <c r="AO478" s="82">
        <f ca="1">SUMPRODUCT(P448:P477,'control variables'!AX$7:AX$36)</f>
        <v>3.7705816524037388E-19</v>
      </c>
      <c r="AP478" s="82">
        <f ca="1">SUMPRODUCT(Q448:Q477,'control variables'!AY$7:AY$36)</f>
        <v>8.7045214544662811E-19</v>
      </c>
      <c r="AQ478" s="82">
        <f ca="1">SUMPRODUCT(R448:R477,'control variables'!AZ$7:AZ$36)</f>
        <v>7.8215839050355023E-18</v>
      </c>
      <c r="AR478" s="82">
        <f ca="1">SUMPRODUCT(S448:S477,'control variables'!BA$7:BA$36)</f>
        <v>5.8596054132156296E-18</v>
      </c>
      <c r="AS478" s="82">
        <f t="shared" ca="1" si="333"/>
        <v>1.4928699628938134E-17</v>
      </c>
      <c r="AT478" s="10">
        <f ca="1">SUMPRODUCT(P448:P477,'control variables'!AT$7:AT$36)</f>
        <v>-3.3276854473076266E-19</v>
      </c>
      <c r="AU478" s="10">
        <f ca="1">SUMPRODUCT(Q448:Q477,'control variables'!AU$7:AU$36)</f>
        <v>3.609806642789065E-19</v>
      </c>
      <c r="AV478" s="10">
        <f ca="1">SUMPRODUCT(R448:R477,'control variables'!AV$7:AV$36)</f>
        <v>1.5544116680619533E-16</v>
      </c>
      <c r="AW478" s="10">
        <f ca="1">SUMPRODUCT(S448:S477,'control variables'!AW$7:AW$36)</f>
        <v>1.1645005839133829E-16</v>
      </c>
      <c r="AX478" s="10">
        <f t="shared" ca="1" si="312"/>
        <v>2.7191943731708178E-16</v>
      </c>
      <c r="AY478" s="82">
        <f ca="1">SUMPRODUCT(P448:P477,'control variables'!BB$7:BB$36)</f>
        <v>1.2061077348477544E-18</v>
      </c>
      <c r="AZ478" s="82">
        <f ca="1">SUMPRODUCT(Q448:Q477,'control variables'!BC$7:BC$36)</f>
        <v>3.0755725730438926E-18</v>
      </c>
      <c r="BA478" s="82">
        <f ca="1">SUMPRODUCT(R448:R477,'control variables'!BD$7:BD$36)</f>
        <v>2.1529953381040523E-17</v>
      </c>
      <c r="BB478" s="82">
        <f ca="1">SUMPRODUCT(S448:S477,'control variables'!BE$7:BE$36)</f>
        <v>3.0595600672921584E-18</v>
      </c>
      <c r="BC478" s="82">
        <f t="shared" ca="1" si="334"/>
        <v>2.887119375622433E-17</v>
      </c>
      <c r="BD478" s="10">
        <f ca="1">SUMPRODUCT(P448:P477,'control variables'!BF$7:BF$36)</f>
        <v>2.5230723272260151E-19</v>
      </c>
      <c r="BE478" s="10">
        <f ca="1">SUMPRODUCT(Q448:Q477,'control variables'!BG$7:BG$36)</f>
        <v>2.912300969468225E-19</v>
      </c>
      <c r="BF478" s="10">
        <f ca="1">SUMPRODUCT(R448:R477,'control variables'!BH$7:BH$36)</f>
        <v>8.7229786299640771E-18</v>
      </c>
      <c r="BG478" s="10">
        <f ca="1">SUMPRODUCT(S448:S477,'control variables'!BI$7:BI$36)</f>
        <v>1.9604678574091096E-17</v>
      </c>
      <c r="BH478" s="10">
        <f t="shared" ca="1" si="335"/>
        <v>2.8871194533724597E-17</v>
      </c>
      <c r="BI478" s="82">
        <f t="shared" ca="1" si="313"/>
        <v>2.9106552763701975E-16</v>
      </c>
      <c r="BJ478" s="82">
        <f t="shared" ca="1" si="314"/>
        <v>3.3752021177688776E-16</v>
      </c>
      <c r="BK478" s="82">
        <f t="shared" ca="1" si="315"/>
        <v>1.1295314316928207E-15</v>
      </c>
      <c r="BL478" s="82">
        <f t="shared" ca="1" si="316"/>
        <v>5.319587846731619E-16</v>
      </c>
      <c r="BM478" s="82">
        <f t="shared" ca="1" si="306"/>
        <v>2.2900759557798902E-15</v>
      </c>
      <c r="BN478" s="10">
        <f ca="1">BN477+BI478-INDIRECT(ADDRESS(MAX($D478-'key variables'!$B$9*30,34),scenario!BI$4),TRUE)</f>
        <v>9439390.0751690175</v>
      </c>
      <c r="BO478" s="10">
        <f ca="1">BO477+BJ478-INDIRECT(ADDRESS(MAX($D478-'key variables'!$B$9*30,34),scenario!BJ$4),TRUE)</f>
        <v>10895583.360992203</v>
      </c>
      <c r="BP478" s="10">
        <f ca="1">BP477+BK478-INDIRECT(ADDRESS(MAX($D478-'key variables'!$B$9*30,34),scenario!BK$4),TRUE)</f>
        <v>32531162.537994072</v>
      </c>
      <c r="BQ478" s="10">
        <f ca="1">BQ477+BL478-INDIRECT(ADDRESS(MAX($D478-'key variables'!$B$9*30,34),scenario!BL$4),TRUE)</f>
        <v>14415841.516535141</v>
      </c>
      <c r="BR478" s="10">
        <f t="shared" ca="1" si="336"/>
        <v>67281977.490690395</v>
      </c>
      <c r="BS478" s="82">
        <f t="shared" ca="1" si="317"/>
        <v>-2.3433833055487388E-9</v>
      </c>
      <c r="BT478" s="82">
        <f t="shared" ca="1" si="318"/>
        <v>-3.4288130087928018E-10</v>
      </c>
      <c r="BU478" s="82">
        <f t="shared" ca="1" si="319"/>
        <v>-4.2578186259398762E-9</v>
      </c>
      <c r="BV478" s="82">
        <f t="shared" ca="1" si="320"/>
        <v>-2.9943892282346155E-9</v>
      </c>
      <c r="BW478" s="82">
        <f t="shared" ca="1" si="337"/>
        <v>-9.9384724606025102E-9</v>
      </c>
      <c r="BX478" s="10">
        <f t="shared" ca="1" si="321"/>
        <v>-1.8625927585346501E-12</v>
      </c>
      <c r="BY478" s="10">
        <f t="shared" ca="1" si="322"/>
        <v>2.8903004151207381E-12</v>
      </c>
      <c r="BZ478" s="10">
        <f t="shared" ca="1" si="323"/>
        <v>-3.5034585674693186E-11</v>
      </c>
      <c r="CA478" s="10">
        <f t="shared" ca="1" si="324"/>
        <v>-2.0256946295776036E-11</v>
      </c>
      <c r="CB478" s="10">
        <v>0</v>
      </c>
      <c r="CC478" s="82">
        <f t="shared" ca="1" si="325"/>
        <v>3.9725508544608131E-13</v>
      </c>
      <c r="CD478" s="82">
        <f t="shared" ca="1" si="326"/>
        <v>3.4270990446576623E-13</v>
      </c>
      <c r="CE478" s="82">
        <f t="shared" ca="1" si="327"/>
        <v>1.8915695948505825E-10</v>
      </c>
      <c r="CF478" s="82">
        <f t="shared" ca="1" si="328"/>
        <v>3.7028735063405663E-11</v>
      </c>
      <c r="CG478" s="82">
        <f t="shared" ca="1" si="338"/>
        <v>2.2692565953837577E-10</v>
      </c>
      <c r="CH478" s="13" t="str">
        <f t="shared" ca="1" si="339"/>
        <v/>
      </c>
      <c r="CI478" s="81">
        <f t="shared" ca="1" si="348"/>
        <v>0.1131775965863165</v>
      </c>
      <c r="CJ478" s="81">
        <f t="shared" ca="1" si="349"/>
        <v>0.13063724757458739</v>
      </c>
      <c r="CK478" s="81">
        <f t="shared" ca="1" si="350"/>
        <v>0.39004625943939081</v>
      </c>
      <c r="CL478" s="81">
        <f t="shared" ca="1" si="351"/>
        <v>0.17284488538116416</v>
      </c>
      <c r="CM478" s="89">
        <f t="shared" ca="1" si="340"/>
        <v>0.80670598898145884</v>
      </c>
    </row>
    <row r="479" spans="1:91" x14ac:dyDescent="0.3">
      <c r="A479">
        <v>414</v>
      </c>
      <c r="B479" s="3">
        <f t="shared" si="353"/>
        <v>1.3388888888888888</v>
      </c>
      <c r="C479" s="3">
        <f t="shared" si="341"/>
        <v>13.8</v>
      </c>
      <c r="D479" s="4">
        <f t="shared" ca="1" si="329"/>
        <v>479</v>
      </c>
      <c r="E479" s="58">
        <f>(0.5*(COS(B479*2*PI())+1)*('key variables'!$B$4-'key variables'!$B$6)+'key variables'!$B$6)/'key variables'!$B$4</f>
        <v>1</v>
      </c>
      <c r="F479" s="10">
        <f t="shared" ca="1" si="342"/>
        <v>11689222.907461114</v>
      </c>
      <c r="G479" s="10">
        <f t="shared" ca="1" si="343"/>
        <v>13492492.798713122</v>
      </c>
      <c r="H479" s="10">
        <f t="shared" ca="1" si="344"/>
        <v>40309474.521088287</v>
      </c>
      <c r="I479" s="10">
        <f t="shared" ca="1" si="345"/>
        <v>17912154.249750931</v>
      </c>
      <c r="J479" s="10">
        <f t="shared" ca="1" si="330"/>
        <v>83403344.477013454</v>
      </c>
      <c r="K479" s="82">
        <f t="shared" ca="1" si="307"/>
        <v>2249832.832292099</v>
      </c>
      <c r="L479" s="82">
        <f t="shared" ca="1" si="308"/>
        <v>2596909.4377209195</v>
      </c>
      <c r="M479" s="82">
        <f t="shared" ca="1" si="309"/>
        <v>7778311.98309422</v>
      </c>
      <c r="N479" s="82">
        <f t="shared" ca="1" si="310"/>
        <v>3496312.733215793</v>
      </c>
      <c r="O479" s="82">
        <f t="shared" ca="1" si="331"/>
        <v>16121366.986323033</v>
      </c>
      <c r="P479" s="10">
        <f ca="1">IF(IF($A479&gt;='key variables'!$B$26,K479*SUMPRODUCT(Z479:AC479,'control variables'!$O$3:$R$3)/J479+F$65*'key variables'!$B$25/scenario!J$65,K479*SUMPRODUCT(Z479:AC479,'control variables'!$O$7:$R$7)/J479+F$65*'key variables'!$B$25/scenario!J$65)&lt;'key variables'!$B$28,0,IF($A479&gt;='key variables'!$B$26,K479*SUMPRODUCT(Z479:AC479,'control variables'!$O$3:$R$3)/J479+F$65*'key variables'!$B$25/scenario!J$65,K479*SUMPRODUCT(Z479:AC479,'control variables'!$O$7:$R$7)/J479+F$65*'key variables'!$B$25/scenario!J$65))</f>
        <v>3.5448313126717045E-17</v>
      </c>
      <c r="Q479" s="10">
        <f ca="1">IF(IF($A479&gt;='key variables'!$B$26,L479*SUMPRODUCT(Z479:AC479,'control variables'!$O$4:$R$4)/J479+G$65*'key variables'!$B$25/scenario!J$65,L479*SUMPRODUCT(Z479:AC479,'control variables'!$O$7:$R$7)/J479+G$65*'key variables'!$B$25/scenario!J$65)&lt;'key variables'!$B$28,0,IF($A479&gt;='key variables'!$B$26,L479*SUMPRODUCT(Z479:AC479,'control variables'!$O$4:$R$4)/J479+G$65*'key variables'!$B$25/scenario!J$65,L479*SUMPRODUCT(Z479:AC479,'control variables'!$O$7:$R$7)/J479+G$65*'key variables'!$B$25/scenario!J$65))</f>
        <v>4.0916843948922373E-17</v>
      </c>
      <c r="R479" s="10">
        <f ca="1">IF(IF($A479&gt;='key variables'!$B$26,M479*SUMPRODUCT(Z479:AC479,'control variables'!$O$5:$R$5)/J479+H$65*'key variables'!$B$25/scenario!J$65,M479*SUMPRODUCT(Z479:AC479,'control variables'!$O$7:$R$7)/J479+H$65*'key variables'!$B$25/scenario!J$65)&lt;'key variables'!$B$28,0,IF($A479&gt;='key variables'!$B$26,M479*SUMPRODUCT(Z479:AC479,'control variables'!$O$5:$R$5)/J479+H$65*'key variables'!$B$25/scenario!J$65,M479*SUMPRODUCT(Z479:AC479,'control variables'!$O$7:$R$7)/J479+H$65*'key variables'!$B$25/scenario!J$65))</f>
        <v>1.2255490044258594E-16</v>
      </c>
      <c r="S479" s="10">
        <f ca="1">IF(IF($A479&gt;='key variables'!$B$26,N479*SUMPRODUCT(Z479:AC479,'control variables'!$O$6:$R$6)/J479+I$65*'key variables'!$B$25/scenario!J$65,N479*SUMPRODUCT(Z479:AC479,'control variables'!$O$7:$R$7)/J479+I$65*'key variables'!$B$25/scenario!J$65)&lt;'key variables'!$B$28,0,IF($A479&gt;='key variables'!$B$26,N479*SUMPRODUCT(Z479:AC479,'control variables'!$O$6:$R$6)/J479+I$65*'key variables'!$B$25/scenario!J$65,N479*SUMPRODUCT(Z479:AC479,'control variables'!$O$7:$R$7)/J479+I$65*'key variables'!$B$25/scenario!J$65))</f>
        <v>5.5087821093665268E-17</v>
      </c>
      <c r="T479" s="10">
        <f t="shared" ca="1" si="352"/>
        <v>2.5400787861189062E-16</v>
      </c>
      <c r="U479" s="82">
        <f ca="1">SUMPRODUCT(P449:P478,'control variables'!AD$7:AD$36)</f>
        <v>7.5156981685783144E-17</v>
      </c>
      <c r="V479" s="82">
        <f ca="1">SUMPRODUCT(Q449:Q478,'control variables'!AE$7:AE$36)</f>
        <v>8.6751278694597962E-17</v>
      </c>
      <c r="W479" s="82">
        <f ca="1">SUMPRODUCT(R449:R478,'control variables'!AF$7:AF$36)</f>
        <v>2.5983906131556585E-16</v>
      </c>
      <c r="X479" s="82">
        <f ca="1">SUMPRODUCT(S449:S478,'control variables'!AG$7:AG$36)</f>
        <v>1.1679637183992952E-16</v>
      </c>
      <c r="Y479" s="82">
        <f t="shared" ca="1" si="346"/>
        <v>5.3854369353587652E-16</v>
      </c>
      <c r="Z479" s="10">
        <f ca="1">IF($A479&gt;='key variables'!$B$26,SUMPRODUCT(P449:P478,'control variables'!V$7:V$36)*$E479,SUMPRODUCT(P449:P478,'control variables'!Z$7:Z$36)*$E479)</f>
        <v>1.8339064381729217E-16</v>
      </c>
      <c r="AA479" s="10">
        <f ca="1">IF($A479&gt;='key variables'!$B$26,SUMPRODUCT(Q449:Q478,'control variables'!W$7:W$36)*$E479,SUMPRODUCT(Q449:Q478,'control variables'!AA$7:AA$36)*$E479)</f>
        <v>2.116819022654433E-16</v>
      </c>
      <c r="AB479" s="10">
        <f ca="1">IF($A479&gt;='key variables'!$B$26,SUMPRODUCT(R449:R478,'control variables'!X$7:X$36)*$E479,SUMPRODUCT(R449:R478,'control variables'!AB$7:AB$36)*$E479)</f>
        <v>6.3403361437220192E-16</v>
      </c>
      <c r="AC479" s="10">
        <f ca="1">IF($A479&gt;='key variables'!$B$26,SUMPRODUCT(S449:S478,'control variables'!Y$7:Y$36)*$E479,SUMPRODUCT(S449:S478,'control variables'!AC$7:AC$36)*$E479)</f>
        <v>2.8499497114983608E-16</v>
      </c>
      <c r="AD479" s="10">
        <f t="shared" ca="1" si="347"/>
        <v>1.3141011316047734E-15</v>
      </c>
      <c r="AE479" s="82">
        <f ca="1">SUMPRODUCT(P449:P478,'control variables'!AL$7:AL$36)</f>
        <v>2.4969564411776778E-16</v>
      </c>
      <c r="AF479" s="82">
        <f ca="1">SUMPRODUCT(Q449:Q478,'control variables'!AM$7:AM$36)</f>
        <v>2.8746202561383044E-16</v>
      </c>
      <c r="AG479" s="82">
        <f ca="1">SUMPRODUCT(R449:R478,'control variables'!AN$7:AN$36)</f>
        <v>8.1962978333556592E-16</v>
      </c>
      <c r="AH479" s="82">
        <f ca="1">SUMPRODUCT(S449:S478,'control variables'!AO$7:AO$36)</f>
        <v>3.5489156608575447E-16</v>
      </c>
      <c r="AI479" s="82">
        <f t="shared" ca="1" si="311"/>
        <v>1.7116790191529186E-15</v>
      </c>
      <c r="AJ479" s="10">
        <f ca="1">SUMPRODUCT(P449:P478,'control variables'!AP$7:AP$36)</f>
        <v>2.3858515913271167E-19</v>
      </c>
      <c r="AK479" s="10">
        <f ca="1">SUMPRODUCT(Q449:Q478,'control variables'!AQ$7:AQ$36)</f>
        <v>6.8847787551026912E-19</v>
      </c>
      <c r="AL479" s="10">
        <f ca="1">SUMPRODUCT(R449:R478,'control variables'!AR$7:AR$36)</f>
        <v>2.4745702555772899E-17</v>
      </c>
      <c r="AM479" s="10">
        <f ca="1">SUMPRODUCT(S449:S478,'control variables'!AS$7:AS$36)</f>
        <v>1.8538451343119942E-17</v>
      </c>
      <c r="AN479" s="10">
        <f t="shared" ca="1" si="332"/>
        <v>4.4211216933535819E-17</v>
      </c>
      <c r="AO479" s="82">
        <f ca="1">SUMPRODUCT(P449:P478,'control variables'!AX$7:AX$36)</f>
        <v>3.2443940666854199E-19</v>
      </c>
      <c r="AP479" s="82">
        <f ca="1">SUMPRODUCT(Q449:Q478,'control variables'!AY$7:AY$36)</f>
        <v>7.4897987535166722E-19</v>
      </c>
      <c r="AQ479" s="82">
        <f ca="1">SUMPRODUCT(R449:R478,'control variables'!AZ$7:AZ$36)</f>
        <v>6.7300758219629124E-18</v>
      </c>
      <c r="AR479" s="82">
        <f ca="1">SUMPRODUCT(S449:S478,'control variables'!BA$7:BA$36)</f>
        <v>5.0418929460485667E-18</v>
      </c>
      <c r="AS479" s="82">
        <f t="shared" ca="1" si="333"/>
        <v>1.2845388050031689E-17</v>
      </c>
      <c r="AT479" s="10">
        <f ca="1">SUMPRODUCT(P449:P478,'control variables'!AT$7:AT$36)</f>
        <v>-2.8633043695414065E-19</v>
      </c>
      <c r="AU479" s="10">
        <f ca="1">SUMPRODUCT(Q449:Q478,'control variables'!AU$7:AU$36)</f>
        <v>3.1060553340040561E-19</v>
      </c>
      <c r="AV479" s="10">
        <f ca="1">SUMPRODUCT(R449:R478,'control variables'!AV$7:AV$36)</f>
        <v>1.3374923176194328E-16</v>
      </c>
      <c r="AW479" s="10">
        <f ca="1">SUMPRODUCT(S449:S478,'control variables'!AW$7:AW$36)</f>
        <v>1.0019936268166358E-16</v>
      </c>
      <c r="AX479" s="10">
        <f t="shared" ca="1" si="312"/>
        <v>2.3397286954005313E-16</v>
      </c>
      <c r="AY479" s="82">
        <f ca="1">SUMPRODUCT(P449:P478,'control variables'!BB$7:BB$36)</f>
        <v>1.0377944676596143E-18</v>
      </c>
      <c r="AZ479" s="82">
        <f ca="1">SUMPRODUCT(Q449:Q478,'control variables'!BC$7:BC$36)</f>
        <v>2.6463740418624335E-18</v>
      </c>
      <c r="BA479" s="82">
        <f ca="1">SUMPRODUCT(R449:R478,'control variables'!BD$7:BD$36)</f>
        <v>1.8525431735692895E-17</v>
      </c>
      <c r="BB479" s="82">
        <f ca="1">SUMPRODUCT(S449:S478,'control variables'!BE$7:BE$36)</f>
        <v>2.6325960936722457E-18</v>
      </c>
      <c r="BC479" s="82">
        <f t="shared" ca="1" si="334"/>
        <v>2.4842196338887188E-17</v>
      </c>
      <c r="BD479" s="10">
        <f ca="1">SUMPRODUCT(P449:P478,'control variables'!BF$7:BF$36)</f>
        <v>2.1709756326459074E-19</v>
      </c>
      <c r="BE479" s="10">
        <f ca="1">SUMPRODUCT(Q449:Q478,'control variables'!BG$7:BG$36)</f>
        <v>2.5058871168381697E-19</v>
      </c>
      <c r="BF479" s="10">
        <f ca="1">SUMPRODUCT(R449:R478,'control variables'!BH$7:BH$36)</f>
        <v>7.5056802158991755E-18</v>
      </c>
      <c r="BG479" s="10">
        <f ca="1">SUMPRODUCT(S449:S478,'control variables'!BI$7:BI$36)</f>
        <v>1.6868830517039108E-17</v>
      </c>
      <c r="BH479" s="10">
        <f t="shared" ca="1" si="335"/>
        <v>2.4842197007886691E-17</v>
      </c>
      <c r="BI479" s="82">
        <f t="shared" ca="1" si="313"/>
        <v>2.5044710814847328E-16</v>
      </c>
      <c r="BJ479" s="82">
        <f t="shared" ca="1" si="314"/>
        <v>2.9041900518909329E-16</v>
      </c>
      <c r="BK479" s="82">
        <f t="shared" ca="1" si="315"/>
        <v>9.7190444683320217E-16</v>
      </c>
      <c r="BL479" s="82">
        <f t="shared" ca="1" si="316"/>
        <v>4.577235248610903E-16</v>
      </c>
      <c r="BM479" s="82">
        <f t="shared" ca="1" si="306"/>
        <v>1.9704940850318592E-15</v>
      </c>
      <c r="BN479" s="10">
        <f ca="1">BN478+BI479-INDIRECT(ADDRESS(MAX($D479-'key variables'!$B$9*30,34),scenario!BI$4),TRUE)</f>
        <v>9439390.0751690175</v>
      </c>
      <c r="BO479" s="10">
        <f ca="1">BO478+BJ479-INDIRECT(ADDRESS(MAX($D479-'key variables'!$B$9*30,34),scenario!BJ$4),TRUE)</f>
        <v>10895583.360992203</v>
      </c>
      <c r="BP479" s="10">
        <f ca="1">BP478+BK479-INDIRECT(ADDRESS(MAX($D479-'key variables'!$B$9*30,34),scenario!BK$4),TRUE)</f>
        <v>32531162.537994072</v>
      </c>
      <c r="BQ479" s="10">
        <f ca="1">BQ478+BL479-INDIRECT(ADDRESS(MAX($D479-'key variables'!$B$9*30,34),scenario!BL$4),TRUE)</f>
        <v>14415841.516535141</v>
      </c>
      <c r="BR479" s="10">
        <f t="shared" ca="1" si="336"/>
        <v>67281977.490690395</v>
      </c>
      <c r="BS479" s="82">
        <f t="shared" ca="1" si="317"/>
        <v>-2.3433835207646315E-9</v>
      </c>
      <c r="BT479" s="82">
        <f t="shared" ca="1" si="318"/>
        <v>-3.4288155063203013E-10</v>
      </c>
      <c r="BU479" s="82">
        <f t="shared" ca="1" si="319"/>
        <v>-4.2578194827951035E-9</v>
      </c>
      <c r="BV479" s="82">
        <f t="shared" ca="1" si="320"/>
        <v>-2.9943896477391499E-9</v>
      </c>
      <c r="BW479" s="82">
        <f t="shared" ca="1" si="337"/>
        <v>-9.9384742019309142E-9</v>
      </c>
      <c r="BX479" s="10">
        <f t="shared" ca="1" si="321"/>
        <v>-1.8625936889872741E-12</v>
      </c>
      <c r="BY479" s="10">
        <f t="shared" ca="1" si="322"/>
        <v>2.89029826713786E-12</v>
      </c>
      <c r="BZ479" s="10">
        <f t="shared" ca="1" si="323"/>
        <v>-3.5034604975729315E-11</v>
      </c>
      <c r="CA479" s="10">
        <f t="shared" ca="1" si="324"/>
        <v>-2.02569607553097E-11</v>
      </c>
      <c r="CB479" s="10">
        <v>0</v>
      </c>
      <c r="CC479" s="82">
        <f t="shared" ca="1" si="325"/>
        <v>3.9725528592227074E-13</v>
      </c>
      <c r="CD479" s="82">
        <f t="shared" ca="1" si="326"/>
        <v>3.4270953335823296E-13</v>
      </c>
      <c r="CE479" s="82">
        <f t="shared" ca="1" si="327"/>
        <v>1.8915684375145323E-10</v>
      </c>
      <c r="CF479" s="82">
        <f t="shared" ca="1" si="328"/>
        <v>3.7028648360601377E-11</v>
      </c>
      <c r="CG479" s="82">
        <f t="shared" ca="1" si="338"/>
        <v>2.2692545693133511E-10</v>
      </c>
      <c r="CH479" s="13" t="str">
        <f t="shared" ca="1" si="339"/>
        <v/>
      </c>
      <c r="CI479" s="81">
        <f t="shared" ca="1" si="348"/>
        <v>0.1131775965863165</v>
      </c>
      <c r="CJ479" s="81">
        <f t="shared" ca="1" si="349"/>
        <v>0.13063724757458739</v>
      </c>
      <c r="CK479" s="81">
        <f t="shared" ca="1" si="350"/>
        <v>0.39004625943939081</v>
      </c>
      <c r="CL479" s="81">
        <f t="shared" ca="1" si="351"/>
        <v>0.17284488538116416</v>
      </c>
      <c r="CM479" s="89">
        <f t="shared" ca="1" si="340"/>
        <v>0.80670598898145884</v>
      </c>
    </row>
    <row r="480" spans="1:91" x14ac:dyDescent="0.3">
      <c r="A480">
        <v>415</v>
      </c>
      <c r="B480" s="3">
        <f t="shared" si="353"/>
        <v>1.3416666666666666</v>
      </c>
      <c r="C480" s="3">
        <f t="shared" si="341"/>
        <v>13.833333333333334</v>
      </c>
      <c r="D480" s="4">
        <f t="shared" ca="1" si="329"/>
        <v>480</v>
      </c>
      <c r="E480" s="58">
        <f>(0.5*(COS(B480*2*PI())+1)*('key variables'!$B$4-'key variables'!$B$6)+'key variables'!$B$6)/'key variables'!$B$4</f>
        <v>1</v>
      </c>
      <c r="F480" s="10">
        <f t="shared" ca="1" si="342"/>
        <v>11689222.907461114</v>
      </c>
      <c r="G480" s="10">
        <f t="shared" ca="1" si="343"/>
        <v>13492492.798713122</v>
      </c>
      <c r="H480" s="10">
        <f t="shared" ca="1" si="344"/>
        <v>40309474.521088287</v>
      </c>
      <c r="I480" s="10">
        <f t="shared" ca="1" si="345"/>
        <v>17912154.249750931</v>
      </c>
      <c r="J480" s="10">
        <f t="shared" ca="1" si="330"/>
        <v>83403344.477013454</v>
      </c>
      <c r="K480" s="82">
        <f t="shared" ca="1" si="307"/>
        <v>2249832.832292099</v>
      </c>
      <c r="L480" s="82">
        <f t="shared" ca="1" si="308"/>
        <v>2596909.4377209195</v>
      </c>
      <c r="M480" s="82">
        <f t="shared" ca="1" si="309"/>
        <v>7778311.98309422</v>
      </c>
      <c r="N480" s="82">
        <f t="shared" ca="1" si="310"/>
        <v>3496312.733215793</v>
      </c>
      <c r="O480" s="82">
        <f t="shared" ca="1" si="331"/>
        <v>16121366.986323033</v>
      </c>
      <c r="P480" s="10">
        <f ca="1">IF(IF($A480&gt;='key variables'!$B$26,K480*SUMPRODUCT(Z480:AC480,'control variables'!$O$3:$R$3)/J480+F$65*'key variables'!$B$25/scenario!J$65,K480*SUMPRODUCT(Z480:AC480,'control variables'!$O$7:$R$7)/J480+F$65*'key variables'!$B$25/scenario!J$65)&lt;'key variables'!$B$28,0,IF($A480&gt;='key variables'!$B$26,K480*SUMPRODUCT(Z480:AC480,'control variables'!$O$3:$R$3)/J480+F$65*'key variables'!$B$25/scenario!J$65,K480*SUMPRODUCT(Z480:AC480,'control variables'!$O$7:$R$7)/J480+F$65*'key variables'!$B$25/scenario!J$65))</f>
        <v>3.050147361455762E-17</v>
      </c>
      <c r="Q480" s="10">
        <f ca="1">IF(IF($A480&gt;='key variables'!$B$26,L480*SUMPRODUCT(Z480:AC480,'control variables'!$O$4:$R$4)/J480+G$65*'key variables'!$B$25/scenario!J$65,L480*SUMPRODUCT(Z480:AC480,'control variables'!$O$7:$R$7)/J480+G$65*'key variables'!$B$25/scenario!J$65)&lt;'key variables'!$B$28,0,IF($A480&gt;='key variables'!$B$26,L480*SUMPRODUCT(Z480:AC480,'control variables'!$O$4:$R$4)/J480+G$65*'key variables'!$B$25/scenario!J$65,L480*SUMPRODUCT(Z480:AC480,'control variables'!$O$7:$R$7)/J480+G$65*'key variables'!$B$25/scenario!J$65))</f>
        <v>3.5206866731224054E-17</v>
      </c>
      <c r="R480" s="10">
        <f ca="1">IF(IF($A480&gt;='key variables'!$B$26,M480*SUMPRODUCT(Z480:AC480,'control variables'!$O$5:$R$5)/J480+H$65*'key variables'!$B$25/scenario!J$65,M480*SUMPRODUCT(Z480:AC480,'control variables'!$O$7:$R$7)/J480+H$65*'key variables'!$B$25/scenario!J$65)&lt;'key variables'!$B$28,0,IF($A480&gt;='key variables'!$B$26,M480*SUMPRODUCT(Z480:AC480,'control variables'!$O$5:$R$5)/J480+H$65*'key variables'!$B$25/scenario!J$65,M480*SUMPRODUCT(Z480:AC480,'control variables'!$O$7:$R$7)/J480+H$65*'key variables'!$B$25/scenario!J$65))</f>
        <v>1.0545226930324361E-16</v>
      </c>
      <c r="S480" s="10">
        <f ca="1">IF(IF($A480&gt;='key variables'!$B$26,N480*SUMPRODUCT(Z480:AC480,'control variables'!$O$6:$R$6)/J480+I$65*'key variables'!$B$25/scenario!J$65,N480*SUMPRODUCT(Z480:AC480,'control variables'!$O$7:$R$7)/J480+I$65*'key variables'!$B$25/scenario!J$65)&lt;'key variables'!$B$28,0,IF($A480&gt;='key variables'!$B$26,N480*SUMPRODUCT(Z480:AC480,'control variables'!$O$6:$R$6)/J480+I$65*'key variables'!$B$25/scenario!J$65,N480*SUMPRODUCT(Z480:AC480,'control variables'!$O$7:$R$7)/J480+I$65*'key variables'!$B$25/scenario!J$65))</f>
        <v>4.7400273055743982E-17</v>
      </c>
      <c r="T480" s="10">
        <f t="shared" ca="1" si="352"/>
        <v>2.1856088270476924E-16</v>
      </c>
      <c r="U480" s="82">
        <f ca="1">SUMPRODUCT(P450:P479,'control variables'!AD$7:AD$36)</f>
        <v>6.4668766765969093E-17</v>
      </c>
      <c r="V480" s="82">
        <f ca="1">SUMPRODUCT(Q450:Q479,'control variables'!AE$7:AE$36)</f>
        <v>7.4645070660305103E-17</v>
      </c>
      <c r="W480" s="82">
        <f ca="1">SUMPRODUCT(R450:R479,'control variables'!AF$7:AF$36)</f>
        <v>2.235783193523756E-16</v>
      </c>
      <c r="X480" s="82">
        <f ca="1">SUMPRODUCT(S450:S479,'control variables'!AG$7:AG$36)</f>
        <v>1.0049734782066904E-16</v>
      </c>
      <c r="Y480" s="82">
        <f t="shared" ca="1" si="346"/>
        <v>4.6338950459931882E-16</v>
      </c>
      <c r="Z480" s="10">
        <f ca="1">IF($A480&gt;='key variables'!$B$26,SUMPRODUCT(P450:P479,'control variables'!V$7:V$36)*$E480,SUMPRODUCT(P450:P479,'control variables'!Z$7:Z$36)*$E480)</f>
        <v>1.5779833764033091E-16</v>
      </c>
      <c r="AA480" s="10">
        <f ca="1">IF($A480&gt;='key variables'!$B$26,SUMPRODUCT(Q450:Q479,'control variables'!W$7:W$36)*$E480,SUMPRODUCT(Q450:Q479,'control variables'!AA$7:AA$36)*$E480)</f>
        <v>1.8214152909190194E-16</v>
      </c>
      <c r="AB480" s="10">
        <f ca="1">IF($A480&gt;='key variables'!$B$26,SUMPRODUCT(R450:R479,'control variables'!X$7:X$36)*$E480,SUMPRODUCT(R450:R479,'control variables'!AB$7:AB$36)*$E480)</f>
        <v>5.4555373313210594E-16</v>
      </c>
      <c r="AC480" s="10">
        <f ca="1">IF($A480&gt;='key variables'!$B$26,SUMPRODUCT(S450:S479,'control variables'!Y$7:Y$36)*$E480,SUMPRODUCT(S450:S479,'control variables'!AC$7:AC$36)*$E480)</f>
        <v>2.4522370251397609E-16</v>
      </c>
      <c r="AD480" s="10">
        <f t="shared" ca="1" si="347"/>
        <v>1.1307173023783149E-15</v>
      </c>
      <c r="AE480" s="82">
        <f ca="1">SUMPRODUCT(P450:P479,'control variables'!AL$7:AL$36)</f>
        <v>2.1485042386933484E-16</v>
      </c>
      <c r="AF480" s="82">
        <f ca="1">SUMPRODUCT(Q450:Q479,'control variables'!AM$7:AM$36)</f>
        <v>2.4734647761952792E-16</v>
      </c>
      <c r="AG480" s="82">
        <f ca="1">SUMPRODUCT(R450:R479,'control variables'!AN$7:AN$36)</f>
        <v>7.052498131786459E-16</v>
      </c>
      <c r="AH480" s="82">
        <f ca="1">SUMPRODUCT(S450:S479,'control variables'!AO$7:AO$36)</f>
        <v>3.0536617356934796E-16</v>
      </c>
      <c r="AI480" s="82">
        <f t="shared" ca="1" si="311"/>
        <v>1.4728128882368567E-15</v>
      </c>
      <c r="AJ480" s="10">
        <f ca="1">SUMPRODUCT(P450:P479,'control variables'!AP$7:AP$36)</f>
        <v>2.0529041565666718E-19</v>
      </c>
      <c r="AK480" s="10">
        <f ca="1">SUMPRODUCT(Q450:Q479,'control variables'!AQ$7:AQ$36)</f>
        <v>5.9240025552177741E-19</v>
      </c>
      <c r="AL480" s="10">
        <f ca="1">SUMPRODUCT(R450:R479,'control variables'!AR$7:AR$36)</f>
        <v>2.129242062606718E-17</v>
      </c>
      <c r="AM480" s="10">
        <f ca="1">SUMPRODUCT(S450:S479,'control variables'!AS$7:AS$36)</f>
        <v>1.5951396120758111E-17</v>
      </c>
      <c r="AN480" s="10">
        <f t="shared" ca="1" si="332"/>
        <v>3.8041507418003737E-17</v>
      </c>
      <c r="AO480" s="82">
        <f ca="1">SUMPRODUCT(P450:P479,'control variables'!AX$7:AX$36)</f>
        <v>2.7916363655016454E-19</v>
      </c>
      <c r="AP480" s="82">
        <f ca="1">SUMPRODUCT(Q450:Q479,'control variables'!AY$7:AY$36)</f>
        <v>6.444591544937433E-19</v>
      </c>
      <c r="AQ480" s="82">
        <f ca="1">SUMPRODUCT(R450:R479,'control variables'!AZ$7:AZ$36)</f>
        <v>5.790888536043158E-18</v>
      </c>
      <c r="AR480" s="82">
        <f ca="1">SUMPRODUCT(S450:S479,'control variables'!BA$7:BA$36)</f>
        <v>4.3382928860842796E-18</v>
      </c>
      <c r="AS480" s="82">
        <f t="shared" ca="1" si="333"/>
        <v>1.1052804213171345E-17</v>
      </c>
      <c r="AT480" s="10">
        <f ca="1">SUMPRODUCT(P450:P479,'control variables'!AT$7:AT$36)</f>
        <v>-2.4637280303245573E-19</v>
      </c>
      <c r="AU480" s="10">
        <f ca="1">SUMPRODUCT(Q450:Q479,'control variables'!AU$7:AU$36)</f>
        <v>2.6726029099555825E-19</v>
      </c>
      <c r="AV480" s="10">
        <f ca="1">SUMPRODUCT(R450:R479,'control variables'!AV$7:AV$36)</f>
        <v>1.1508442302941489E-16</v>
      </c>
      <c r="AW480" s="10">
        <f ca="1">SUMPRODUCT(S450:S479,'control variables'!AW$7:AW$36)</f>
        <v>8.6216464126379042E-17</v>
      </c>
      <c r="AX480" s="10">
        <f t="shared" ca="1" si="312"/>
        <v>2.0132177464375703E-16</v>
      </c>
      <c r="AY480" s="82">
        <f ca="1">SUMPRODUCT(P450:P479,'control variables'!BB$7:BB$36)</f>
        <v>8.9296944707916415E-19</v>
      </c>
      <c r="AZ480" s="82">
        <f ca="1">SUMPRODUCT(Q450:Q479,'control variables'!BC$7:BC$36)</f>
        <v>2.2770704976446572E-18</v>
      </c>
      <c r="BA480" s="82">
        <f ca="1">SUMPRODUCT(R450:R479,'control variables'!BD$7:BD$36)</f>
        <v>1.594019340961673E-17</v>
      </c>
      <c r="BB480" s="82">
        <f ca="1">SUMPRODUCT(S450:S479,'control variables'!BE$7:BE$36)</f>
        <v>2.2652152727801201E-18</v>
      </c>
      <c r="BC480" s="82">
        <f t="shared" ca="1" si="334"/>
        <v>2.137544862712067E-17</v>
      </c>
      <c r="BD480" s="10">
        <f ca="1">SUMPRODUCT(P450:P479,'control variables'!BF$7:BF$36)</f>
        <v>1.8680143041020719E-19</v>
      </c>
      <c r="BE480" s="10">
        <f ca="1">SUMPRODUCT(Q450:Q479,'control variables'!BG$7:BG$36)</f>
        <v>2.1561886316585345E-19</v>
      </c>
      <c r="BF480" s="10">
        <f ca="1">SUMPRODUCT(R450:R479,'control variables'!BH$7:BH$36)</f>
        <v>6.4582567369619162E-18</v>
      </c>
      <c r="BG480" s="10">
        <f ca="1">SUMPRODUCT(S450:S479,'control variables'!BI$7:BI$36)</f>
        <v>1.4514772172222801E-17</v>
      </c>
      <c r="BH480" s="10">
        <f t="shared" ca="1" si="335"/>
        <v>2.1375449202760777E-17</v>
      </c>
      <c r="BI480" s="82">
        <f t="shared" ca="1" si="313"/>
        <v>2.1549702051338155E-16</v>
      </c>
      <c r="BJ480" s="82">
        <f t="shared" ca="1" si="314"/>
        <v>2.4989080840816814E-16</v>
      </c>
      <c r="BK480" s="82">
        <f t="shared" ca="1" si="315"/>
        <v>8.3627442961767755E-16</v>
      </c>
      <c r="BL480" s="82">
        <f t="shared" ca="1" si="316"/>
        <v>3.9384785296850713E-16</v>
      </c>
      <c r="BM480" s="82">
        <f t="shared" ca="1" si="306"/>
        <v>1.6955101115077343E-15</v>
      </c>
      <c r="BN480" s="10">
        <f ca="1">BN479+BI480-INDIRECT(ADDRESS(MAX($D480-'key variables'!$B$9*30,34),scenario!BI$4),TRUE)</f>
        <v>9439390.0751690175</v>
      </c>
      <c r="BO480" s="10">
        <f ca="1">BO479+BJ480-INDIRECT(ADDRESS(MAX($D480-'key variables'!$B$9*30,34),scenario!BJ$4),TRUE)</f>
        <v>10895583.360992203</v>
      </c>
      <c r="BP480" s="10">
        <f ca="1">BP479+BK480-INDIRECT(ADDRESS(MAX($D480-'key variables'!$B$9*30,34),scenario!BK$4),TRUE)</f>
        <v>32531162.537994072</v>
      </c>
      <c r="BQ480" s="10">
        <f ca="1">BQ479+BL480-INDIRECT(ADDRESS(MAX($D480-'key variables'!$B$9*30,34),scenario!BL$4),TRUE)</f>
        <v>14415841.516535141</v>
      </c>
      <c r="BR480" s="10">
        <f t="shared" ca="1" si="336"/>
        <v>67281977.490690395</v>
      </c>
      <c r="BS480" s="82">
        <f t="shared" ca="1" si="317"/>
        <v>-2.3433837059469796E-9</v>
      </c>
      <c r="BT480" s="82">
        <f t="shared" ca="1" si="318"/>
        <v>-3.4288176553159063E-10</v>
      </c>
      <c r="BU480" s="82">
        <f t="shared" ca="1" si="319"/>
        <v>-4.2578202200755202E-9</v>
      </c>
      <c r="BV480" s="82">
        <f t="shared" ca="1" si="320"/>
        <v>-2.9943900087015021E-9</v>
      </c>
      <c r="BW480" s="82">
        <f t="shared" ca="1" si="337"/>
        <v>-9.9384757002555927E-9</v>
      </c>
      <c r="BX480" s="10">
        <f t="shared" ca="1" si="321"/>
        <v>-1.8625944895945152E-12</v>
      </c>
      <c r="BY480" s="10">
        <f t="shared" ca="1" si="322"/>
        <v>2.8902964189076535E-12</v>
      </c>
      <c r="BZ480" s="10">
        <f t="shared" ca="1" si="323"/>
        <v>-3.5034621583290925E-11</v>
      </c>
      <c r="CA480" s="10">
        <f t="shared" ca="1" si="324"/>
        <v>-2.0256973197004259E-11</v>
      </c>
      <c r="CB480" s="10">
        <v>0</v>
      </c>
      <c r="CC480" s="82">
        <f t="shared" ca="1" si="325"/>
        <v>3.9725545842185289E-13</v>
      </c>
      <c r="CD480" s="82">
        <f t="shared" ca="1" si="326"/>
        <v>3.4270921403904295E-13</v>
      </c>
      <c r="CE480" s="82">
        <f t="shared" ca="1" si="327"/>
        <v>1.891567441685623E-10</v>
      </c>
      <c r="CF480" s="82">
        <f t="shared" ca="1" si="328"/>
        <v>3.7028573757240492E-11</v>
      </c>
      <c r="CG480" s="82">
        <f t="shared" ca="1" si="338"/>
        <v>2.2692528259826369E-10</v>
      </c>
      <c r="CH480" s="13" t="str">
        <f t="shared" ca="1" si="339"/>
        <v/>
      </c>
      <c r="CI480" s="81">
        <f t="shared" ca="1" si="348"/>
        <v>0.1131775965863165</v>
      </c>
      <c r="CJ480" s="81">
        <f t="shared" ca="1" si="349"/>
        <v>0.13063724757458739</v>
      </c>
      <c r="CK480" s="81">
        <f t="shared" ca="1" si="350"/>
        <v>0.39004625943939081</v>
      </c>
      <c r="CL480" s="81">
        <f t="shared" ca="1" si="351"/>
        <v>0.17284488538116416</v>
      </c>
      <c r="CM480" s="89">
        <f t="shared" ca="1" si="340"/>
        <v>0.80670598898145884</v>
      </c>
    </row>
    <row r="481" spans="1:91" x14ac:dyDescent="0.3">
      <c r="A481">
        <v>416</v>
      </c>
      <c r="B481" s="3">
        <f t="shared" si="353"/>
        <v>1.3444444444444446</v>
      </c>
      <c r="C481" s="3">
        <f t="shared" si="341"/>
        <v>13.866666666666667</v>
      </c>
      <c r="D481" s="4">
        <f t="shared" ca="1" si="329"/>
        <v>481</v>
      </c>
      <c r="E481" s="58">
        <f>(0.5*(COS(B481*2*PI())+1)*('key variables'!$B$4-'key variables'!$B$6)+'key variables'!$B$6)/'key variables'!$B$4</f>
        <v>1</v>
      </c>
      <c r="F481" s="10">
        <f t="shared" ca="1" si="342"/>
        <v>11689222.907461114</v>
      </c>
      <c r="G481" s="10">
        <f t="shared" ca="1" si="343"/>
        <v>13492492.798713122</v>
      </c>
      <c r="H481" s="10">
        <f t="shared" ca="1" si="344"/>
        <v>40309474.521088287</v>
      </c>
      <c r="I481" s="10">
        <f t="shared" ca="1" si="345"/>
        <v>17912154.249750931</v>
      </c>
      <c r="J481" s="10">
        <f t="shared" ca="1" si="330"/>
        <v>83403344.477013454</v>
      </c>
      <c r="K481" s="82">
        <f t="shared" ca="1" si="307"/>
        <v>2249832.832292099</v>
      </c>
      <c r="L481" s="82">
        <f t="shared" ca="1" si="308"/>
        <v>2596909.4377209195</v>
      </c>
      <c r="M481" s="82">
        <f t="shared" ca="1" si="309"/>
        <v>7778311.98309422</v>
      </c>
      <c r="N481" s="82">
        <f t="shared" ca="1" si="310"/>
        <v>3496312.733215793</v>
      </c>
      <c r="O481" s="82">
        <f t="shared" ca="1" si="331"/>
        <v>16121366.986323033</v>
      </c>
      <c r="P481" s="10">
        <f ca="1">IF(IF($A481&gt;='key variables'!$B$26,K481*SUMPRODUCT(Z481:AC481,'control variables'!$O$3:$R$3)/J481+F$65*'key variables'!$B$25/scenario!J$65,K481*SUMPRODUCT(Z481:AC481,'control variables'!$O$7:$R$7)/J481+F$65*'key variables'!$B$25/scenario!J$65)&lt;'key variables'!$B$28,0,IF($A481&gt;='key variables'!$B$26,K481*SUMPRODUCT(Z481:AC481,'control variables'!$O$3:$R$3)/J481+F$65*'key variables'!$B$25/scenario!J$65,K481*SUMPRODUCT(Z481:AC481,'control variables'!$O$7:$R$7)/J481+F$65*'key variables'!$B$25/scenario!J$65))</f>
        <v>2.6244969382149996E-17</v>
      </c>
      <c r="Q481" s="10">
        <f ca="1">IF(IF($A481&gt;='key variables'!$B$26,L481*SUMPRODUCT(Z481:AC481,'control variables'!$O$4:$R$4)/J481+G$65*'key variables'!$B$25/scenario!J$65,L481*SUMPRODUCT(Z481:AC481,'control variables'!$O$7:$R$7)/J481+G$65*'key variables'!$B$25/scenario!J$65)&lt;'key variables'!$B$28,0,IF($A481&gt;='key variables'!$B$26,L481*SUMPRODUCT(Z481:AC481,'control variables'!$O$4:$R$4)/J481+G$65*'key variables'!$B$25/scenario!J$65,L481*SUMPRODUCT(Z481:AC481,'control variables'!$O$7:$R$7)/J481+G$65*'key variables'!$B$25/scenario!J$65))</f>
        <v>3.0293721250287598E-17</v>
      </c>
      <c r="R481" s="10">
        <f ca="1">IF(IF($A481&gt;='key variables'!$B$26,M481*SUMPRODUCT(Z481:AC481,'control variables'!$O$5:$R$5)/J481+H$65*'key variables'!$B$25/scenario!J$65,M481*SUMPRODUCT(Z481:AC481,'control variables'!$O$7:$R$7)/J481+H$65*'key variables'!$B$25/scenario!J$65)&lt;'key variables'!$B$28,0,IF($A481&gt;='key variables'!$B$26,M481*SUMPRODUCT(Z481:AC481,'control variables'!$O$5:$R$5)/J481+H$65*'key variables'!$B$25/scenario!J$65,M481*SUMPRODUCT(Z481:AC481,'control variables'!$O$7:$R$7)/J481+H$65*'key variables'!$B$25/scenario!J$65))</f>
        <v>9.0736323566378738E-17</v>
      </c>
      <c r="S481" s="10">
        <f ca="1">IF(IF($A481&gt;='key variables'!$B$26,N481*SUMPRODUCT(Z481:AC481,'control variables'!$O$6:$R$6)/J481+I$65*'key variables'!$B$25/scenario!J$65,N481*SUMPRODUCT(Z481:AC481,'control variables'!$O$7:$R$7)/J481+I$65*'key variables'!$B$25/scenario!J$65)&lt;'key variables'!$B$28,0,IF($A481&gt;='key variables'!$B$26,N481*SUMPRODUCT(Z481:AC481,'control variables'!$O$6:$R$6)/J481+I$65*'key variables'!$B$25/scenario!J$65,N481*SUMPRODUCT(Z481:AC481,'control variables'!$O$7:$R$7)/J481+I$65*'key variables'!$B$25/scenario!J$65))</f>
        <v>4.0785528291977667E-17</v>
      </c>
      <c r="T481" s="10">
        <f t="shared" ca="1" si="352"/>
        <v>1.8806054249079399E-16</v>
      </c>
      <c r="U481" s="82">
        <f ca="1">SUMPRODUCT(P451:P480,'control variables'!AD$7:AD$36)</f>
        <v>5.564419034968233E-17</v>
      </c>
      <c r="V481" s="82">
        <f ca="1">SUMPRODUCT(Q451:Q480,'control variables'!AE$7:AE$36)</f>
        <v>6.422829332000269E-17</v>
      </c>
      <c r="W481" s="82">
        <f ca="1">SUMPRODUCT(R451:R480,'control variables'!AF$7:AF$36)</f>
        <v>1.9237779197379786E-16</v>
      </c>
      <c r="X481" s="82">
        <f ca="1">SUMPRODUCT(S451:S480,'control variables'!AG$7:AG$36)</f>
        <v>8.6472865208777898E-17</v>
      </c>
      <c r="Y481" s="82">
        <f t="shared" ca="1" si="346"/>
        <v>3.9872314085226074E-16</v>
      </c>
      <c r="Z481" s="10">
        <f ca="1">IF($A481&gt;='key variables'!$B$26,SUMPRODUCT(P451:P480,'control variables'!V$7:V$36)*$E481,SUMPRODUCT(P451:P480,'control variables'!Z$7:Z$36)*$E481)</f>
        <v>1.3577745758316593E-16</v>
      </c>
      <c r="AA481" s="10">
        <f ca="1">IF($A481&gt;='key variables'!$B$26,SUMPRODUCT(Q451:Q480,'control variables'!W$7:W$36)*$E481,SUMPRODUCT(Q451:Q480,'control variables'!AA$7:AA$36)*$E481)</f>
        <v>1.5672353784092016E-16</v>
      </c>
      <c r="AB481" s="10">
        <f ca="1">IF($A481&gt;='key variables'!$B$26,SUMPRODUCT(R451:R480,'control variables'!X$7:X$36)*$E481,SUMPRODUCT(R451:R480,'control variables'!AB$7:AB$36)*$E481)</f>
        <v>4.6942128774840866E-16</v>
      </c>
      <c r="AC481" s="10">
        <f ca="1">IF($A481&gt;='key variables'!$B$26,SUMPRODUCT(S451:S480,'control variables'!Y$7:Y$36)*$E481,SUMPRODUCT(S451:S480,'control variables'!AC$7:AC$36)*$E481)</f>
        <v>2.1100254517490152E-16</v>
      </c>
      <c r="AD481" s="10">
        <f t="shared" ca="1" si="347"/>
        <v>9.7292482834739632E-16</v>
      </c>
      <c r="AE481" s="82">
        <f ca="1">SUMPRODUCT(P451:P480,'control variables'!AL$7:AL$36)</f>
        <v>1.8486788105547151E-16</v>
      </c>
      <c r="AF481" s="82">
        <f ca="1">SUMPRODUCT(Q451:Q480,'control variables'!AM$7:AM$36)</f>
        <v>2.1282908537274323E-16</v>
      </c>
      <c r="AG481" s="82">
        <f ca="1">SUMPRODUCT(R451:R480,'control variables'!AN$7:AN$36)</f>
        <v>6.0683165631730476E-16</v>
      </c>
      <c r="AH481" s="82">
        <f ca="1">SUMPRODUCT(S451:S480,'control variables'!AO$7:AO$36)</f>
        <v>2.6275208788098663E-16</v>
      </c>
      <c r="AI481" s="82">
        <f t="shared" ca="1" si="311"/>
        <v>1.2672807106265063E-15</v>
      </c>
      <c r="AJ481" s="10">
        <f ca="1">SUMPRODUCT(P451:P480,'control variables'!AP$7:AP$36)</f>
        <v>1.766419793824843E-19</v>
      </c>
      <c r="AK481" s="10">
        <f ca="1">SUMPRODUCT(Q451:Q480,'control variables'!AQ$7:AQ$36)</f>
        <v>5.0973034170802887E-19</v>
      </c>
      <c r="AL481" s="10">
        <f ca="1">SUMPRODUCT(R451:R480,'control variables'!AR$7:AR$36)</f>
        <v>1.832104686038124E-17</v>
      </c>
      <c r="AM481" s="10">
        <f ca="1">SUMPRODUCT(S451:S480,'control variables'!AS$7:AS$36)</f>
        <v>1.372536645547624E-17</v>
      </c>
      <c r="AN481" s="10">
        <f t="shared" ca="1" si="332"/>
        <v>3.2732785636947996E-17</v>
      </c>
      <c r="AO481" s="82">
        <f ca="1">SUMPRODUCT(P451:P480,'control variables'!AX$7:AX$36)</f>
        <v>2.4020613516757715E-19</v>
      </c>
      <c r="AP481" s="82">
        <f ca="1">SUMPRODUCT(Q451:Q480,'control variables'!AY$7:AY$36)</f>
        <v>5.5452438106669074E-19</v>
      </c>
      <c r="AQ481" s="82">
        <f ca="1">SUMPRODUCT(R451:R480,'control variables'!AZ$7:AZ$36)</f>
        <v>4.9827655622303719E-18</v>
      </c>
      <c r="AR481" s="82">
        <f ca="1">SUMPRODUCT(S451:S480,'control variables'!BA$7:BA$36)</f>
        <v>3.7328807586443688E-18</v>
      </c>
      <c r="AS481" s="82">
        <f t="shared" ca="1" si="333"/>
        <v>9.5103768371090087E-18</v>
      </c>
      <c r="AT481" s="10">
        <f ca="1">SUMPRODUCT(P451:P480,'control variables'!AT$7:AT$36)</f>
        <v>-2.1199128782732598E-19</v>
      </c>
      <c r="AU481" s="10">
        <f ca="1">SUMPRODUCT(Q451:Q480,'control variables'!AU$7:AU$36)</f>
        <v>2.2996391069102962E-19</v>
      </c>
      <c r="AV481" s="10">
        <f ca="1">SUMPRODUCT(R451:R480,'control variables'!AV$7:AV$36)</f>
        <v>9.9024302790663646E-17</v>
      </c>
      <c r="AW481" s="10">
        <f ca="1">SUMPRODUCT(S451:S480,'control variables'!AW$7:AW$36)</f>
        <v>7.4184889878700679E-17</v>
      </c>
      <c r="AX481" s="10">
        <f t="shared" ca="1" si="312"/>
        <v>1.7322716529222802E-16</v>
      </c>
      <c r="AY481" s="82">
        <f ca="1">SUMPRODUCT(P451:P480,'control variables'!BB$7:BB$36)</f>
        <v>7.683548701267551E-19</v>
      </c>
      <c r="AZ481" s="82">
        <f ca="1">SUMPRODUCT(Q451:Q480,'control variables'!BC$7:BC$36)</f>
        <v>1.9593035486376724E-18</v>
      </c>
      <c r="BA481" s="82">
        <f ca="1">SUMPRODUCT(R451:R480,'control variables'!BD$7:BD$36)</f>
        <v>1.3715727091338688E-17</v>
      </c>
      <c r="BB481" s="82">
        <f ca="1">SUMPRODUCT(S451:S480,'control variables'!BE$7:BE$36)</f>
        <v>1.9491027295716785E-18</v>
      </c>
      <c r="BC481" s="82">
        <f t="shared" ca="1" si="334"/>
        <v>1.8392488239674793E-17</v>
      </c>
      <c r="BD481" s="10">
        <f ca="1">SUMPRODUCT(P451:P480,'control variables'!BF$7:BF$36)</f>
        <v>1.6073314632634071E-19</v>
      </c>
      <c r="BE481" s="10">
        <f ca="1">SUMPRODUCT(Q451:Q480,'control variables'!BG$7:BG$36)</f>
        <v>1.8552908405385867E-19</v>
      </c>
      <c r="BF481" s="10">
        <f ca="1">SUMPRODUCT(R451:R480,'control variables'!BH$7:BH$36)</f>
        <v>5.557002014575868E-18</v>
      </c>
      <c r="BG481" s="10">
        <f ca="1">SUMPRODUCT(S451:S480,'control variables'!BI$7:BI$36)</f>
        <v>1.248922449002781E-17</v>
      </c>
      <c r="BH481" s="10">
        <f t="shared" ca="1" si="335"/>
        <v>1.8392488734983876E-17</v>
      </c>
      <c r="BI481" s="82">
        <f t="shared" ca="1" si="313"/>
        <v>1.8542424463777094E-16</v>
      </c>
      <c r="BJ481" s="82">
        <f t="shared" ca="1" si="314"/>
        <v>2.1501835283207193E-16</v>
      </c>
      <c r="BK481" s="82">
        <f t="shared" ca="1" si="315"/>
        <v>7.1957168619930717E-16</v>
      </c>
      <c r="BL481" s="82">
        <f t="shared" ca="1" si="316"/>
        <v>3.3888608048925896E-16</v>
      </c>
      <c r="BM481" s="82">
        <f t="shared" ca="1" si="306"/>
        <v>1.4589003641584091E-15</v>
      </c>
      <c r="BN481" s="10">
        <f ca="1">BN480+BI481-INDIRECT(ADDRESS(MAX($D481-'key variables'!$B$9*30,34),scenario!BI$4),TRUE)</f>
        <v>9439390.0751690175</v>
      </c>
      <c r="BO481" s="10">
        <f ca="1">BO480+BJ481-INDIRECT(ADDRESS(MAX($D481-'key variables'!$B$9*30,34),scenario!BJ$4),TRUE)</f>
        <v>10895583.360992203</v>
      </c>
      <c r="BP481" s="10">
        <f ca="1">BP480+BK481-INDIRECT(ADDRESS(MAX($D481-'key variables'!$B$9*30,34),scenario!BK$4),TRUE)</f>
        <v>32531162.537994072</v>
      </c>
      <c r="BQ481" s="10">
        <f ca="1">BQ480+BL481-INDIRECT(ADDRESS(MAX($D481-'key variables'!$B$9*30,34),scenario!BL$4),TRUE)</f>
        <v>14415841.516535141</v>
      </c>
      <c r="BR481" s="10">
        <f t="shared" ca="1" si="336"/>
        <v>67281977.490690395</v>
      </c>
      <c r="BS481" s="82">
        <f t="shared" ca="1" si="317"/>
        <v>-2.3433838652869882E-9</v>
      </c>
      <c r="BT481" s="82">
        <f t="shared" ca="1" si="318"/>
        <v>-3.4288195044175127E-10</v>
      </c>
      <c r="BU481" s="82">
        <f t="shared" ca="1" si="319"/>
        <v>-4.2578208544678853E-9</v>
      </c>
      <c r="BV481" s="82">
        <f t="shared" ca="1" si="320"/>
        <v>-2.9943903192912789E-9</v>
      </c>
      <c r="BW481" s="82">
        <f t="shared" ca="1" si="337"/>
        <v>-9.9384769894879035E-9</v>
      </c>
      <c r="BX481" s="10">
        <f t="shared" ca="1" si="321"/>
        <v>-1.8625951784763964E-12</v>
      </c>
      <c r="BY481" s="10">
        <f t="shared" ca="1" si="322"/>
        <v>2.8902948285994019E-12</v>
      </c>
      <c r="BZ481" s="10">
        <f t="shared" ca="1" si="323"/>
        <v>-3.5034635873254477E-11</v>
      </c>
      <c r="CA481" s="10">
        <f t="shared" ca="1" si="324"/>
        <v>-2.025698390245072E-11</v>
      </c>
      <c r="CB481" s="10">
        <v>0</v>
      </c>
      <c r="CC481" s="82">
        <f t="shared" ca="1" si="325"/>
        <v>3.9725560684898494E-13</v>
      </c>
      <c r="CD481" s="82">
        <f t="shared" ca="1" si="326"/>
        <v>3.4270893928109293E-13</v>
      </c>
      <c r="CE481" s="82">
        <f t="shared" ca="1" si="327"/>
        <v>1.8915665848254082E-10</v>
      </c>
      <c r="CF481" s="82">
        <f t="shared" ca="1" si="328"/>
        <v>3.7028509564836313E-11</v>
      </c>
      <c r="CG481" s="82">
        <f t="shared" ca="1" si="338"/>
        <v>2.269251325935072E-10</v>
      </c>
      <c r="CH481" s="13" t="str">
        <f t="shared" ca="1" si="339"/>
        <v/>
      </c>
      <c r="CI481" s="81">
        <f t="shared" ca="1" si="348"/>
        <v>0.1131775965863165</v>
      </c>
      <c r="CJ481" s="81">
        <f t="shared" ca="1" si="349"/>
        <v>0.13063724757458739</v>
      </c>
      <c r="CK481" s="81">
        <f t="shared" ca="1" si="350"/>
        <v>0.39004625943939081</v>
      </c>
      <c r="CL481" s="81">
        <f t="shared" ca="1" si="351"/>
        <v>0.17284488538116416</v>
      </c>
      <c r="CM481" s="89">
        <f t="shared" ca="1" si="340"/>
        <v>0.80670598898145884</v>
      </c>
    </row>
    <row r="482" spans="1:91" x14ac:dyDescent="0.3">
      <c r="A482">
        <v>417</v>
      </c>
      <c r="B482" s="3">
        <f t="shared" si="353"/>
        <v>1.3472222222222223</v>
      </c>
      <c r="C482" s="3">
        <f t="shared" si="341"/>
        <v>13.9</v>
      </c>
      <c r="D482" s="4">
        <f t="shared" ca="1" si="329"/>
        <v>482</v>
      </c>
      <c r="E482" s="58">
        <f>(0.5*(COS(B482*2*PI())+1)*('key variables'!$B$4-'key variables'!$B$6)+'key variables'!$B$6)/'key variables'!$B$4</f>
        <v>1</v>
      </c>
      <c r="F482" s="10">
        <f t="shared" ca="1" si="342"/>
        <v>11689222.907461114</v>
      </c>
      <c r="G482" s="10">
        <f t="shared" ca="1" si="343"/>
        <v>13492492.798713122</v>
      </c>
      <c r="H482" s="10">
        <f t="shared" ca="1" si="344"/>
        <v>40309474.521088287</v>
      </c>
      <c r="I482" s="10">
        <f t="shared" ca="1" si="345"/>
        <v>17912154.249750931</v>
      </c>
      <c r="J482" s="10">
        <f t="shared" ca="1" si="330"/>
        <v>83403344.477013454</v>
      </c>
      <c r="K482" s="82">
        <f t="shared" ca="1" si="307"/>
        <v>2249832.832292099</v>
      </c>
      <c r="L482" s="82">
        <f t="shared" ca="1" si="308"/>
        <v>2596909.4377209195</v>
      </c>
      <c r="M482" s="82">
        <f t="shared" ca="1" si="309"/>
        <v>7778311.98309422</v>
      </c>
      <c r="N482" s="82">
        <f t="shared" ca="1" si="310"/>
        <v>3496312.733215793</v>
      </c>
      <c r="O482" s="82">
        <f t="shared" ca="1" si="331"/>
        <v>16121366.986323033</v>
      </c>
      <c r="P482" s="10">
        <f ca="1">IF(IF($A482&gt;='key variables'!$B$26,K482*SUMPRODUCT(Z482:AC482,'control variables'!$O$3:$R$3)/J482+F$65*'key variables'!$B$25/scenario!J$65,K482*SUMPRODUCT(Z482:AC482,'control variables'!$O$7:$R$7)/J482+F$65*'key variables'!$B$25/scenario!J$65)&lt;'key variables'!$B$28,0,IF($A482&gt;='key variables'!$B$26,K482*SUMPRODUCT(Z482:AC482,'control variables'!$O$3:$R$3)/J482+F$65*'key variables'!$B$25/scenario!J$65,K482*SUMPRODUCT(Z482:AC482,'control variables'!$O$7:$R$7)/J482+F$65*'key variables'!$B$25/scenario!J$65))</f>
        <v>2.2582463607307279E-17</v>
      </c>
      <c r="Q482" s="10">
        <f ca="1">IF(IF($A482&gt;='key variables'!$B$26,L482*SUMPRODUCT(Z482:AC482,'control variables'!$O$4:$R$4)/J482+G$65*'key variables'!$B$25/scenario!J$65,L482*SUMPRODUCT(Z482:AC482,'control variables'!$O$7:$R$7)/J482+G$65*'key variables'!$B$25/scenario!J$65)&lt;'key variables'!$B$28,0,IF($A482&gt;='key variables'!$B$26,L482*SUMPRODUCT(Z482:AC482,'control variables'!$O$4:$R$4)/J482+G$65*'key variables'!$B$25/scenario!J$65,L482*SUMPRODUCT(Z482:AC482,'control variables'!$O$7:$R$7)/J482+G$65*'key variables'!$B$25/scenario!J$65))</f>
        <v>2.6066209020987189E-17</v>
      </c>
      <c r="R482" s="10">
        <f ca="1">IF(IF($A482&gt;='key variables'!$B$26,M482*SUMPRODUCT(Z482:AC482,'control variables'!$O$5:$R$5)/J482+H$65*'key variables'!$B$25/scenario!J$65,M482*SUMPRODUCT(Z482:AC482,'control variables'!$O$7:$R$7)/J482+H$65*'key variables'!$B$25/scenario!J$65)&lt;'key variables'!$B$28,0,IF($A482&gt;='key variables'!$B$26,M482*SUMPRODUCT(Z482:AC482,'control variables'!$O$5:$R$5)/J482+H$65*'key variables'!$B$25/scenario!J$65,M482*SUMPRODUCT(Z482:AC482,'control variables'!$O$7:$R$7)/J482+H$65*'key variables'!$B$25/scenario!J$65))</f>
        <v>7.8073999438240044E-17</v>
      </c>
      <c r="S482" s="10">
        <f ca="1">IF(IF($A482&gt;='key variables'!$B$26,N482*SUMPRODUCT(Z482:AC482,'control variables'!$O$6:$R$6)/J482+I$65*'key variables'!$B$25/scenario!J$65,N482*SUMPRODUCT(Z482:AC482,'control variables'!$O$7:$R$7)/J482+I$65*'key variables'!$B$25/scenario!J$65)&lt;'key variables'!$B$28,0,IF($A482&gt;='key variables'!$B$26,N482*SUMPRODUCT(Z482:AC482,'control variables'!$O$6:$R$6)/J482+I$65*'key variables'!$B$25/scenario!J$65,N482*SUMPRODUCT(Z482:AC482,'control variables'!$O$7:$R$7)/J482+I$65*'key variables'!$B$25/scenario!J$65))</f>
        <v>3.509387627576403E-17</v>
      </c>
      <c r="T482" s="10">
        <f t="shared" ca="1" si="352"/>
        <v>1.6181654834229855E-16</v>
      </c>
      <c r="U482" s="82">
        <f ca="1">SUMPRODUCT(P452:P481,'control variables'!AD$7:AD$36)</f>
        <v>4.7879000551794154E-17</v>
      </c>
      <c r="V482" s="82">
        <f ca="1">SUMPRODUCT(Q452:Q481,'control variables'!AE$7:AE$36)</f>
        <v>5.5265185313757759E-17</v>
      </c>
      <c r="W482" s="82">
        <f ca="1">SUMPRODUCT(R452:R481,'control variables'!AF$7:AF$36)</f>
        <v>1.6553132232103708E-16</v>
      </c>
      <c r="X482" s="82">
        <f ca="1">SUMPRODUCT(S452:S481,'control variables'!AG$7:AG$36)</f>
        <v>7.4405509991753068E-17</v>
      </c>
      <c r="Y482" s="82">
        <f t="shared" ca="1" si="346"/>
        <v>3.4308101817834209E-16</v>
      </c>
      <c r="Z482" s="10">
        <f ca="1">IF($A482&gt;='key variables'!$B$26,SUMPRODUCT(P452:P481,'control variables'!V$7:V$36)*$E482,SUMPRODUCT(P452:P481,'control variables'!Z$7:Z$36)*$E482)</f>
        <v>1.1682960836867888E-16</v>
      </c>
      <c r="AA482" s="10">
        <f ca="1">IF($A482&gt;='key variables'!$B$26,SUMPRODUCT(Q452:Q481,'control variables'!W$7:W$36)*$E482,SUMPRODUCT(Q452:Q481,'control variables'!AA$7:AA$36)*$E482)</f>
        <v>1.3485264692700102E-16</v>
      </c>
      <c r="AB482" s="10">
        <f ca="1">IF($A482&gt;='key variables'!$B$26,SUMPRODUCT(R452:R481,'control variables'!X$7:X$36)*$E482,SUMPRODUCT(R452:R481,'control variables'!AB$7:AB$36)*$E482)</f>
        <v>4.0391318399798208E-16</v>
      </c>
      <c r="AC482" s="10">
        <f ca="1">IF($A482&gt;='key variables'!$B$26,SUMPRODUCT(S452:S481,'control variables'!Y$7:Y$36)*$E482,SUMPRODUCT(S452:S481,'control variables'!AC$7:AC$36)*$E482)</f>
        <v>1.8155697680875241E-16</v>
      </c>
      <c r="AD482" s="10">
        <f t="shared" ca="1" si="347"/>
        <v>8.3715241610241444E-16</v>
      </c>
      <c r="AE482" s="82">
        <f ca="1">SUMPRODUCT(P452:P481,'control variables'!AL$7:AL$36)</f>
        <v>1.5906942527944369E-16</v>
      </c>
      <c r="AF482" s="82">
        <f ca="1">SUMPRODUCT(Q452:Q481,'control variables'!AM$7:AM$36)</f>
        <v>1.8312862190935973E-16</v>
      </c>
      <c r="AG482" s="82">
        <f ca="1">SUMPRODUCT(R452:R481,'control variables'!AN$7:AN$36)</f>
        <v>5.2214782936145754E-16</v>
      </c>
      <c r="AH482" s="82">
        <f ca="1">SUMPRODUCT(S452:S481,'control variables'!AO$7:AO$36)</f>
        <v>2.2608483080768992E-16</v>
      </c>
      <c r="AI482" s="82">
        <f t="shared" ca="1" si="311"/>
        <v>1.0904307073579509E-15</v>
      </c>
      <c r="AJ482" s="10">
        <f ca="1">SUMPRODUCT(P452:P481,'control variables'!AP$7:AP$36)</f>
        <v>1.5199145454674156E-19</v>
      </c>
      <c r="AK482" s="10">
        <f ca="1">SUMPRODUCT(Q452:Q481,'control variables'!AQ$7:AQ$36)</f>
        <v>4.3859707830296905E-19</v>
      </c>
      <c r="AL482" s="10">
        <f ca="1">SUMPRODUCT(R452:R481,'control variables'!AR$7:AR$36)</f>
        <v>1.5764330601723774E-17</v>
      </c>
      <c r="AM482" s="10">
        <f ca="1">SUMPRODUCT(S452:S481,'control variables'!AS$7:AS$36)</f>
        <v>1.1809980951570725E-17</v>
      </c>
      <c r="AN482" s="10">
        <f t="shared" ca="1" si="332"/>
        <v>2.8164900086144206E-17</v>
      </c>
      <c r="AO482" s="82">
        <f ca="1">SUMPRODUCT(P452:P481,'control variables'!AX$7:AX$36)</f>
        <v>2.0668518323222262E-19</v>
      </c>
      <c r="AP482" s="82">
        <f ca="1">SUMPRODUCT(Q452:Q481,'control variables'!AY$7:AY$36)</f>
        <v>4.7714007482592414E-19</v>
      </c>
      <c r="AQ482" s="82">
        <f ca="1">SUMPRODUCT(R452:R481,'control variables'!AZ$7:AZ$36)</f>
        <v>4.2874167744063664E-18</v>
      </c>
      <c r="AR482" s="82">
        <f ca="1">SUMPRODUCT(S452:S481,'control variables'!BA$7:BA$36)</f>
        <v>3.2119543618076168E-18</v>
      </c>
      <c r="AS482" s="82">
        <f t="shared" ca="1" si="333"/>
        <v>8.1831963942721305E-18</v>
      </c>
      <c r="AT482" s="10">
        <f ca="1">SUMPRODUCT(P452:P481,'control variables'!AT$7:AT$36)</f>
        <v>-1.8240773965934859E-19</v>
      </c>
      <c r="AU482" s="10">
        <f ca="1">SUMPRODUCT(Q452:Q481,'control variables'!AU$7:AU$36)</f>
        <v>1.9787226910259831E-19</v>
      </c>
      <c r="AV482" s="10">
        <f ca="1">SUMPRODUCT(R452:R481,'control variables'!AV$7:AV$36)</f>
        <v>8.5205384751946202E-17</v>
      </c>
      <c r="AW482" s="10">
        <f ca="1">SUMPRODUCT(S452:S481,'control variables'!AW$7:AW$36)</f>
        <v>6.3832331122369818E-17</v>
      </c>
      <c r="AX482" s="10">
        <f t="shared" ca="1" si="312"/>
        <v>1.4905318040375927E-16</v>
      </c>
      <c r="AY482" s="82">
        <f ca="1">SUMPRODUCT(P452:P481,'control variables'!BB$7:BB$36)</f>
        <v>6.6113035376356523E-19</v>
      </c>
      <c r="AZ482" s="82">
        <f ca="1">SUMPRODUCT(Q452:Q481,'control variables'!BC$7:BC$36)</f>
        <v>1.6858812231219913E-18</v>
      </c>
      <c r="BA482" s="82">
        <f ca="1">SUMPRODUCT(R452:R481,'control variables'!BD$7:BD$36)</f>
        <v>1.1801686768153544E-17</v>
      </c>
      <c r="BB482" s="82">
        <f ca="1">SUMPRODUCT(S452:S481,'control variables'!BE$7:BE$36)</f>
        <v>1.6771039362458556E-18</v>
      </c>
      <c r="BC482" s="82">
        <f t="shared" ca="1" si="334"/>
        <v>1.5825802281284956E-17</v>
      </c>
      <c r="BD482" s="10">
        <f ca="1">SUMPRODUCT(P452:P481,'control variables'!BF$7:BF$36)</f>
        <v>1.3830271144729511E-19</v>
      </c>
      <c r="BE482" s="10">
        <f ca="1">SUMPRODUCT(Q452:Q481,'control variables'!BG$7:BG$36)</f>
        <v>1.5963835688803896E-19</v>
      </c>
      <c r="BF482" s="10">
        <f ca="1">SUMPRODUCT(R452:R481,'control variables'!BH$7:BH$36)</f>
        <v>4.781518085719045E-18</v>
      </c>
      <c r="BG482" s="10">
        <f ca="1">SUMPRODUCT(S452:S481,'control variables'!BI$7:BI$36)</f>
        <v>1.0746343553418894E-17</v>
      </c>
      <c r="BH482" s="10">
        <f t="shared" ca="1" si="335"/>
        <v>1.5825802707473272E-17</v>
      </c>
      <c r="BI482" s="82">
        <f t="shared" ca="1" si="313"/>
        <v>1.5954814789354793E-16</v>
      </c>
      <c r="BJ482" s="82">
        <f t="shared" ca="1" si="314"/>
        <v>1.8501237540158433E-16</v>
      </c>
      <c r="BK482" s="82">
        <f t="shared" ca="1" si="315"/>
        <v>6.1915490088155731E-16</v>
      </c>
      <c r="BL482" s="82">
        <f t="shared" ca="1" si="316"/>
        <v>2.9159426586630559E-16</v>
      </c>
      <c r="BM482" s="82">
        <f t="shared" ref="BM482:BM545" ca="1" si="354">SUM(BI482:BL482)</f>
        <v>1.2553096900429952E-15</v>
      </c>
      <c r="BN482" s="10">
        <f ca="1">BN481+BI482-INDIRECT(ADDRESS(MAX($D482-'key variables'!$B$9*30,34),scenario!BI$4),TRUE)</f>
        <v>9439390.0751690175</v>
      </c>
      <c r="BO482" s="10">
        <f ca="1">BO481+BJ482-INDIRECT(ADDRESS(MAX($D482-'key variables'!$B$9*30,34),scenario!BJ$4),TRUE)</f>
        <v>10895583.360992203</v>
      </c>
      <c r="BP482" s="10">
        <f ca="1">BP481+BK482-INDIRECT(ADDRESS(MAX($D482-'key variables'!$B$9*30,34),scenario!BK$4),TRUE)</f>
        <v>32531162.537994072</v>
      </c>
      <c r="BQ482" s="10">
        <f ca="1">BQ481+BL482-INDIRECT(ADDRESS(MAX($D482-'key variables'!$B$9*30,34),scenario!BL$4),TRUE)</f>
        <v>14415841.516535141</v>
      </c>
      <c r="BR482" s="10">
        <f t="shared" ca="1" si="336"/>
        <v>67281977.490690395</v>
      </c>
      <c r="BS482" s="82">
        <f t="shared" ca="1" si="317"/>
        <v>-2.3433840023909749E-9</v>
      </c>
      <c r="BT482" s="82">
        <f t="shared" ca="1" si="318"/>
        <v>-3.4288210954755599E-10</v>
      </c>
      <c r="BU482" s="82">
        <f t="shared" ca="1" si="319"/>
        <v>-4.2578214003303049E-9</v>
      </c>
      <c r="BV482" s="82">
        <f t="shared" ca="1" si="320"/>
        <v>-2.9943905865380121E-9</v>
      </c>
      <c r="BW482" s="82">
        <f t="shared" ca="1" si="337"/>
        <v>-9.9384780988068478E-9</v>
      </c>
      <c r="BX482" s="10">
        <f t="shared" ca="1" si="321"/>
        <v>-1.8625957712242781E-12</v>
      </c>
      <c r="BY482" s="10">
        <f t="shared" ca="1" si="322"/>
        <v>2.8902934602198966E-12</v>
      </c>
      <c r="BZ482" s="10">
        <f t="shared" ca="1" si="323"/>
        <v>-3.5034648169042561E-11</v>
      </c>
      <c r="CA482" s="10">
        <f t="shared" ca="1" si="324"/>
        <v>-2.0256993113943847E-11</v>
      </c>
      <c r="CB482" s="10">
        <v>0</v>
      </c>
      <c r="CC482" s="82">
        <f t="shared" ca="1" si="325"/>
        <v>3.9725573456299586E-13</v>
      </c>
      <c r="CD482" s="82">
        <f t="shared" ca="1" si="326"/>
        <v>3.4270870286582733E-13</v>
      </c>
      <c r="CE482" s="82">
        <f t="shared" ca="1" si="327"/>
        <v>1.8915658475406988E-10</v>
      </c>
      <c r="CF482" s="82">
        <f t="shared" ca="1" si="328"/>
        <v>3.7028454330531776E-11</v>
      </c>
      <c r="CG482" s="82">
        <f t="shared" ca="1" si="338"/>
        <v>2.2692500352203048E-10</v>
      </c>
      <c r="CH482" s="13" t="str">
        <f t="shared" ca="1" si="339"/>
        <v/>
      </c>
      <c r="CI482" s="81">
        <f t="shared" ca="1" si="348"/>
        <v>0.1131775965863165</v>
      </c>
      <c r="CJ482" s="81">
        <f t="shared" ca="1" si="349"/>
        <v>0.13063724757458739</v>
      </c>
      <c r="CK482" s="81">
        <f t="shared" ca="1" si="350"/>
        <v>0.39004625943939081</v>
      </c>
      <c r="CL482" s="81">
        <f t="shared" ca="1" si="351"/>
        <v>0.17284488538116416</v>
      </c>
      <c r="CM482" s="89">
        <f t="shared" ca="1" si="340"/>
        <v>0.80670598898145884</v>
      </c>
    </row>
    <row r="483" spans="1:91" x14ac:dyDescent="0.3">
      <c r="A483">
        <v>418</v>
      </c>
      <c r="B483" s="3">
        <f t="shared" si="353"/>
        <v>1.35</v>
      </c>
      <c r="C483" s="3">
        <f t="shared" si="341"/>
        <v>13.933333333333334</v>
      </c>
      <c r="D483" s="4">
        <f t="shared" ca="1" si="329"/>
        <v>483</v>
      </c>
      <c r="E483" s="58">
        <f>(0.5*(COS(B483*2*PI())+1)*('key variables'!$B$4-'key variables'!$B$6)+'key variables'!$B$6)/'key variables'!$B$4</f>
        <v>1</v>
      </c>
      <c r="F483" s="10">
        <f t="shared" ca="1" si="342"/>
        <v>11689222.907461114</v>
      </c>
      <c r="G483" s="10">
        <f t="shared" ca="1" si="343"/>
        <v>13492492.798713122</v>
      </c>
      <c r="H483" s="10">
        <f t="shared" ca="1" si="344"/>
        <v>40309474.521088287</v>
      </c>
      <c r="I483" s="10">
        <f t="shared" ca="1" si="345"/>
        <v>17912154.249750931</v>
      </c>
      <c r="J483" s="10">
        <f t="shared" ca="1" si="330"/>
        <v>83403344.477013454</v>
      </c>
      <c r="K483" s="82">
        <f t="shared" ref="K483:K546" ca="1" si="355">MAX(F483-BN482-BS482,0.001)</f>
        <v>2249832.832292099</v>
      </c>
      <c r="L483" s="82">
        <f t="shared" ref="L483:L546" ca="1" si="356">MAX(G483-BO482-BT482,0.001)</f>
        <v>2596909.4377209195</v>
      </c>
      <c r="M483" s="82">
        <f t="shared" ref="M483:M546" ca="1" si="357">MAX(H483-BP482-BU482,0.001)</f>
        <v>7778311.98309422</v>
      </c>
      <c r="N483" s="82">
        <f t="shared" ref="N483:N546" ca="1" si="358">MAX(I483-BQ482-BV482,0.001)</f>
        <v>3496312.733215793</v>
      </c>
      <c r="O483" s="82">
        <f t="shared" ca="1" si="331"/>
        <v>16121366.986323033</v>
      </c>
      <c r="P483" s="10">
        <f ca="1">IF(IF($A483&gt;='key variables'!$B$26,K483*SUMPRODUCT(Z483:AC483,'control variables'!$O$3:$R$3)/J483+F$65*'key variables'!$B$25/scenario!J$65,K483*SUMPRODUCT(Z483:AC483,'control variables'!$O$7:$R$7)/J483+F$65*'key variables'!$B$25/scenario!J$65)&lt;'key variables'!$B$28,0,IF($A483&gt;='key variables'!$B$26,K483*SUMPRODUCT(Z483:AC483,'control variables'!$O$3:$R$3)/J483+F$65*'key variables'!$B$25/scenario!J$65,K483*SUMPRODUCT(Z483:AC483,'control variables'!$O$7:$R$7)/J483+F$65*'key variables'!$B$25/scenario!J$65))</f>
        <v>1.9431063345884571E-17</v>
      </c>
      <c r="Q483" s="10">
        <f ca="1">IF(IF($A483&gt;='key variables'!$B$26,L483*SUMPRODUCT(Z483:AC483,'control variables'!$O$4:$R$4)/J483+G$65*'key variables'!$B$25/scenario!J$65,L483*SUMPRODUCT(Z483:AC483,'control variables'!$O$7:$R$7)/J483+G$65*'key variables'!$B$25/scenario!J$65)&lt;'key variables'!$B$28,0,IF($A483&gt;='key variables'!$B$26,L483*SUMPRODUCT(Z483:AC483,'control variables'!$O$4:$R$4)/J483+G$65*'key variables'!$B$25/scenario!J$65,L483*SUMPRODUCT(Z483:AC483,'control variables'!$O$7:$R$7)/J483+G$65*'key variables'!$B$25/scenario!J$65))</f>
        <v>2.2428649392795992E-17</v>
      </c>
      <c r="R483" s="10">
        <f ca="1">IF(IF($A483&gt;='key variables'!$B$26,M483*SUMPRODUCT(Z483:AC483,'control variables'!$O$5:$R$5)/J483+H$65*'key variables'!$B$25/scenario!J$65,M483*SUMPRODUCT(Z483:AC483,'control variables'!$O$7:$R$7)/J483+H$65*'key variables'!$B$25/scenario!J$65)&lt;'key variables'!$B$28,0,IF($A483&gt;='key variables'!$B$26,M483*SUMPRODUCT(Z483:AC483,'control variables'!$O$5:$R$5)/J483+H$65*'key variables'!$B$25/scenario!J$65,M483*SUMPRODUCT(Z483:AC483,'control variables'!$O$7:$R$7)/J483+H$65*'key variables'!$B$25/scenario!J$65))</f>
        <v>6.7178712435081924E-17</v>
      </c>
      <c r="S483" s="10">
        <f ca="1">IF(IF($A483&gt;='key variables'!$B$26,N483*SUMPRODUCT(Z483:AC483,'control variables'!$O$6:$R$6)/J483+I$65*'key variables'!$B$25/scenario!J$65,N483*SUMPRODUCT(Z483:AC483,'control variables'!$O$7:$R$7)/J483+I$65*'key variables'!$B$25/scenario!J$65)&lt;'key variables'!$B$28,0,IF($A483&gt;='key variables'!$B$26,N483*SUMPRODUCT(Z483:AC483,'control variables'!$O$6:$R$6)/J483+I$65*'key variables'!$B$25/scenario!J$65,N483*SUMPRODUCT(Z483:AC483,'control variables'!$O$7:$R$7)/J483+I$65*'key variables'!$B$25/scenario!J$65))</f>
        <v>3.0196498700272555E-17</v>
      </c>
      <c r="T483" s="10">
        <f t="shared" ca="1" si="352"/>
        <v>1.3923492387403504E-16</v>
      </c>
      <c r="U483" s="82">
        <f ca="1">SUMPRODUCT(P453:P482,'control variables'!AD$7:AD$36)</f>
        <v>4.119744899571159E-17</v>
      </c>
      <c r="V483" s="82">
        <f ca="1">SUMPRODUCT(Q453:Q482,'control variables'!AE$7:AE$36)</f>
        <v>4.755288596175109E-17</v>
      </c>
      <c r="W483" s="82">
        <f ca="1">SUMPRODUCT(R453:R482,'control variables'!AF$7:AF$36)</f>
        <v>1.4243129827107632E-16</v>
      </c>
      <c r="X483" s="82">
        <f ca="1">SUMPRODUCT(S453:S482,'control variables'!AG$7:AG$36)</f>
        <v>6.402216352802065E-17</v>
      </c>
      <c r="Y483" s="82">
        <f t="shared" ca="1" si="346"/>
        <v>2.9520379675655969E-16</v>
      </c>
      <c r="Z483" s="10">
        <f ca="1">IF($A483&gt;='key variables'!$B$26,SUMPRODUCT(P453:P482,'control variables'!V$7:V$36)*$E483,SUMPRODUCT(P453:P482,'control variables'!Z$7:Z$36)*$E483)</f>
        <v>1.0052594616612665E-16</v>
      </c>
      <c r="AA483" s="10">
        <f ca="1">IF($A483&gt;='key variables'!$B$26,SUMPRODUCT(Q453:Q482,'control variables'!W$7:W$36)*$E483,SUMPRODUCT(Q453:Q482,'control variables'!AA$7:AA$36)*$E483)</f>
        <v>1.1603385575481994E-16</v>
      </c>
      <c r="AB483" s="10">
        <f ca="1">IF($A483&gt;='key variables'!$B$26,SUMPRODUCT(R453:R482,'control variables'!X$7:X$36)*$E483,SUMPRODUCT(R453:R482,'control variables'!AB$7:AB$36)*$E483)</f>
        <v>3.4754678678915703E-16</v>
      </c>
      <c r="AC483" s="10">
        <f ca="1">IF($A483&gt;='key variables'!$B$26,SUMPRODUCT(S453:S482,'control variables'!Y$7:Y$36)*$E483,SUMPRODUCT(S453:S482,'control variables'!AC$7:AC$36)*$E483)</f>
        <v>1.5622056028097029E-16</v>
      </c>
      <c r="AD483" s="10">
        <f t="shared" ca="1" si="347"/>
        <v>7.2032714899107385E-16</v>
      </c>
      <c r="AE483" s="82">
        <f ca="1">SUMPRODUCT(P453:P482,'control variables'!AL$7:AL$36)</f>
        <v>1.3687116395919566E-16</v>
      </c>
      <c r="AF483" s="82">
        <f ca="1">SUMPRODUCT(Q453:Q482,'control variables'!AM$7:AM$36)</f>
        <v>1.5757288109229523E-16</v>
      </c>
      <c r="AG483" s="82">
        <f ca="1">SUMPRODUCT(R453:R482,'control variables'!AN$7:AN$36)</f>
        <v>4.4928169595081658E-16</v>
      </c>
      <c r="AH483" s="82">
        <f ca="1">SUMPRODUCT(S453:S482,'control variables'!AO$7:AO$36)</f>
        <v>1.9453451781701539E-16</v>
      </c>
      <c r="AI483" s="82">
        <f t="shared" ref="AI483:AI546" ca="1" si="359">SUM(AE483:AH483)</f>
        <v>9.3826025881932287E-16</v>
      </c>
      <c r="AJ483" s="10">
        <f ca="1">SUMPRODUCT(P453:P482,'control variables'!AP$7:AP$36)</f>
        <v>1.3078092951626491E-19</v>
      </c>
      <c r="AK483" s="10">
        <f ca="1">SUMPRODUCT(Q453:Q482,'control variables'!AQ$7:AQ$36)</f>
        <v>3.7739051681974986E-19</v>
      </c>
      <c r="AL483" s="10">
        <f ca="1">SUMPRODUCT(R453:R482,'control variables'!AR$7:AR$36)</f>
        <v>1.356440607429751E-17</v>
      </c>
      <c r="AM483" s="10">
        <f ca="1">SUMPRODUCT(S453:S482,'control variables'!AS$7:AS$36)</f>
        <v>1.0161888976072794E-17</v>
      </c>
      <c r="AN483" s="10">
        <f t="shared" ca="1" si="332"/>
        <v>2.4234466496706318E-17</v>
      </c>
      <c r="AO483" s="82">
        <f ca="1">SUMPRODUCT(P453:P482,'control variables'!AX$7:AX$36)</f>
        <v>1.7784210606417349E-19</v>
      </c>
      <c r="AP483" s="82">
        <f ca="1">SUMPRODUCT(Q453:Q482,'control variables'!AY$7:AY$36)</f>
        <v>4.1055480836920735E-19</v>
      </c>
      <c r="AQ483" s="82">
        <f ca="1">SUMPRODUCT(R453:R482,'control variables'!AZ$7:AZ$36)</f>
        <v>3.6891044476981198E-18</v>
      </c>
      <c r="AR483" s="82">
        <f ca="1">SUMPRODUCT(S453:S482,'control variables'!BA$7:BA$36)</f>
        <v>2.7637236465280422E-18</v>
      </c>
      <c r="AS483" s="82">
        <f t="shared" ca="1" si="333"/>
        <v>7.0412250086595427E-18</v>
      </c>
      <c r="AT483" s="10">
        <f ca="1">SUMPRODUCT(P453:P482,'control variables'!AT$7:AT$36)</f>
        <v>-1.5695259851779538E-19</v>
      </c>
      <c r="AU483" s="10">
        <f ca="1">SUMPRODUCT(Q453:Q482,'control variables'!AU$7:AU$36)</f>
        <v>1.7025904091714673E-19</v>
      </c>
      <c r="AV483" s="10">
        <f ca="1">SUMPRODUCT(R453:R482,'control variables'!AV$7:AV$36)</f>
        <v>7.3314907412927351E-17</v>
      </c>
      <c r="AW483" s="10">
        <f ca="1">SUMPRODUCT(S453:S482,'control variables'!AW$7:AW$36)</f>
        <v>5.4924479947037267E-17</v>
      </c>
      <c r="AX483" s="10">
        <f t="shared" ref="AX483:AX546" ca="1" si="360">SUM(AT483:AW483)</f>
        <v>1.2825269380236397E-16</v>
      </c>
      <c r="AY483" s="82">
        <f ca="1">SUMPRODUCT(P453:P482,'control variables'!BB$7:BB$36)</f>
        <v>5.6886910158509115E-19</v>
      </c>
      <c r="AZ483" s="82">
        <f ca="1">SUMPRODUCT(Q453:Q482,'control variables'!BC$7:BC$36)</f>
        <v>1.4506151945937699E-18</v>
      </c>
      <c r="BA483" s="82">
        <f ca="1">SUMPRODUCT(R453:R482,'control variables'!BD$7:BD$36)</f>
        <v>1.0154752252366108E-17</v>
      </c>
      <c r="BB483" s="82">
        <f ca="1">SUMPRODUCT(S453:S482,'control variables'!BE$7:BE$36)</f>
        <v>1.4430627848894535E-18</v>
      </c>
      <c r="BC483" s="82">
        <f t="shared" ca="1" si="334"/>
        <v>1.3617299333434424E-17</v>
      </c>
      <c r="BD483" s="10">
        <f ca="1">SUMPRODUCT(P453:P482,'control variables'!BF$7:BF$36)</f>
        <v>1.1900246110306591E-19</v>
      </c>
      <c r="BE483" s="10">
        <f ca="1">SUMPRODUCT(Q453:Q482,'control variables'!BG$7:BG$36)</f>
        <v>1.3736070072180616E-19</v>
      </c>
      <c r="BF483" s="10">
        <f ca="1">SUMPRODUCT(R453:R482,'control variables'!BH$7:BH$36)</f>
        <v>4.1142535388847252E-18</v>
      </c>
      <c r="BG483" s="10">
        <f ca="1">SUMPRODUCT(S453:S482,'control variables'!BI$7:BI$36)</f>
        <v>9.2466829994382333E-18</v>
      </c>
      <c r="BH483" s="10">
        <f t="shared" ca="1" si="335"/>
        <v>1.3617299700147831E-17</v>
      </c>
      <c r="BI483" s="82">
        <f t="shared" ref="BI483:BI546" ca="1" si="361">AE483+AT483+AY483</f>
        <v>1.3728308046226295E-16</v>
      </c>
      <c r="BJ483" s="82">
        <f t="shared" ref="BJ483:BJ546" ca="1" si="362">AF483+AU483+AZ483</f>
        <v>1.5919375532780614E-16</v>
      </c>
      <c r="BK483" s="82">
        <f t="shared" ref="BK483:BK546" ca="1" si="363">AG483+AV483+BA483</f>
        <v>5.3275135561611001E-16</v>
      </c>
      <c r="BL483" s="82">
        <f t="shared" ref="BL483:BL546" ca="1" si="364">AH483+AW483+BB483</f>
        <v>2.5090206054894209E-16</v>
      </c>
      <c r="BM483" s="82">
        <f t="shared" ca="1" si="354"/>
        <v>1.0801302519551212E-15</v>
      </c>
      <c r="BN483" s="10">
        <f ca="1">BN482+BI483-INDIRECT(ADDRESS(MAX($D483-'key variables'!$B$9*30,34),scenario!BI$4),TRUE)</f>
        <v>9439390.0751690175</v>
      </c>
      <c r="BO483" s="10">
        <f ca="1">BO482+BJ483-INDIRECT(ADDRESS(MAX($D483-'key variables'!$B$9*30,34),scenario!BJ$4),TRUE)</f>
        <v>10895583.360992203</v>
      </c>
      <c r="BP483" s="10">
        <f ca="1">BP482+BK483-INDIRECT(ADDRESS(MAX($D483-'key variables'!$B$9*30,34),scenario!BK$4),TRUE)</f>
        <v>32531162.537994072</v>
      </c>
      <c r="BQ483" s="10">
        <f ca="1">BQ482+BL483-INDIRECT(ADDRESS(MAX($D483-'key variables'!$B$9*30,34),scenario!BL$4),TRUE)</f>
        <v>14415841.516535141</v>
      </c>
      <c r="BR483" s="10">
        <f t="shared" ref="BR483" ca="1" si="365">BR482+BM483</f>
        <v>67281977.490690395</v>
      </c>
      <c r="BS483" s="82">
        <f t="shared" ref="BS483:BS546" ca="1" si="366">BS482+P483-BI483-BD483</f>
        <v>-2.3433841203619945E-9</v>
      </c>
      <c r="BT483" s="82">
        <f t="shared" ref="BT483:BT546" ca="1" si="367">BT482+Q483-BJ483-BE483</f>
        <v>-3.4288224645002257E-10</v>
      </c>
      <c r="BU483" s="82">
        <f t="shared" ref="BU483:BU546" ca="1" si="368">BU482+R483-BK483-BF483</f>
        <v>-4.2578218700172012E-9</v>
      </c>
      <c r="BV483" s="82">
        <f t="shared" ref="BV483:BV546" ca="1" si="369">BV482+S483-BL483-BG483</f>
        <v>-2.9943908164902569E-9</v>
      </c>
      <c r="BW483" s="82">
        <f t="shared" ca="1" si="337"/>
        <v>-9.9384790533194749E-9</v>
      </c>
      <c r="BX483" s="10">
        <f t="shared" ref="BX483:BX546" ca="1" si="370">BX482+AO483-AY483-BD483</f>
        <v>-1.8625962812537347E-12</v>
      </c>
      <c r="BY483" s="10">
        <f t="shared" ref="BY483:BY546" ca="1" si="371">BY482+AP483-AZ483-BE483</f>
        <v>2.8902922827988098E-12</v>
      </c>
      <c r="BZ483" s="10">
        <f t="shared" ref="BZ483:BZ546" ca="1" si="372">BZ482+AQ483-BA483-BF483</f>
        <v>-3.5034658748943901E-11</v>
      </c>
      <c r="CA483" s="10">
        <f t="shared" ref="CA483:CA546" ca="1" si="373">CA482+AR483-BB483-BG483</f>
        <v>-2.0257001039965985E-11</v>
      </c>
      <c r="CB483" s="10">
        <v>0</v>
      </c>
      <c r="CC483" s="82">
        <f t="shared" ref="CC483:CC546" ca="1" si="374">CC482+AJ483-AO483-AT483</f>
        <v>3.9725584445441784E-13</v>
      </c>
      <c r="CD483" s="82">
        <f t="shared" ref="CD483:CD546" ca="1" si="375">CD482+AK483-AP483-AU483</f>
        <v>3.4270849944249481E-13</v>
      </c>
      <c r="CE483" s="82">
        <f t="shared" ref="CE483:CE546" ca="1" si="376">CE482+AL483-AQ483-AV483</f>
        <v>1.8915652131446408E-10</v>
      </c>
      <c r="CF483" s="82">
        <f t="shared" ref="CF483:CF546" ca="1" si="377">CF482+AM483-AR483-AW483</f>
        <v>3.7028406804217159E-11</v>
      </c>
      <c r="CG483" s="82">
        <f t="shared" ca="1" si="338"/>
        <v>2.2692489246257815E-10</v>
      </c>
      <c r="CH483" s="13" t="str">
        <f t="shared" ca="1" si="339"/>
        <v/>
      </c>
      <c r="CI483" s="81">
        <f t="shared" ca="1" si="348"/>
        <v>0.1131775965863165</v>
      </c>
      <c r="CJ483" s="81">
        <f t="shared" ca="1" si="349"/>
        <v>0.13063724757458739</v>
      </c>
      <c r="CK483" s="81">
        <f t="shared" ca="1" si="350"/>
        <v>0.39004625943939081</v>
      </c>
      <c r="CL483" s="81">
        <f t="shared" ca="1" si="351"/>
        <v>0.17284488538116416</v>
      </c>
      <c r="CM483" s="89">
        <f t="shared" ca="1" si="340"/>
        <v>0.80670598898145884</v>
      </c>
    </row>
    <row r="484" spans="1:91" x14ac:dyDescent="0.3">
      <c r="A484">
        <v>419</v>
      </c>
      <c r="B484" s="3">
        <f t="shared" si="353"/>
        <v>1.3527777777777779</v>
      </c>
      <c r="C484" s="3">
        <f t="shared" si="341"/>
        <v>13.966666666666667</v>
      </c>
      <c r="D484" s="4">
        <f t="shared" ref="D484:D547" ca="1" si="378">CELL("Zeile",D484)</f>
        <v>484</v>
      </c>
      <c r="E484" s="58">
        <f>(0.5*(COS(B484*2*PI())+1)*('key variables'!$B$4-'key variables'!$B$6)+'key variables'!$B$6)/'key variables'!$B$4</f>
        <v>1</v>
      </c>
      <c r="F484" s="10">
        <f t="shared" ca="1" si="342"/>
        <v>11689222.907461114</v>
      </c>
      <c r="G484" s="10">
        <f t="shared" ca="1" si="343"/>
        <v>13492492.798713122</v>
      </c>
      <c r="H484" s="10">
        <f t="shared" ca="1" si="344"/>
        <v>40309474.521088287</v>
      </c>
      <c r="I484" s="10">
        <f t="shared" ca="1" si="345"/>
        <v>17912154.249750931</v>
      </c>
      <c r="J484" s="10">
        <f t="shared" ref="J484:J547" ca="1" si="379">SUM(F484:I484)</f>
        <v>83403344.477013454</v>
      </c>
      <c r="K484" s="82">
        <f t="shared" ca="1" si="355"/>
        <v>2249832.832292099</v>
      </c>
      <c r="L484" s="82">
        <f t="shared" ca="1" si="356"/>
        <v>2596909.4377209195</v>
      </c>
      <c r="M484" s="82">
        <f t="shared" ca="1" si="357"/>
        <v>7778311.98309422</v>
      </c>
      <c r="N484" s="82">
        <f t="shared" ca="1" si="358"/>
        <v>3496312.733215793</v>
      </c>
      <c r="O484" s="82">
        <f t="shared" ref="O484:O547" ca="1" si="380">SUM(K484:N484)</f>
        <v>16121366.986323033</v>
      </c>
      <c r="P484" s="10">
        <f ca="1">IF(IF($A484&gt;='key variables'!$B$26,K484*SUMPRODUCT(Z484:AC484,'control variables'!$O$3:$R$3)/J484+F$65*'key variables'!$B$25/scenario!J$65,K484*SUMPRODUCT(Z484:AC484,'control variables'!$O$7:$R$7)/J484+F$65*'key variables'!$B$25/scenario!J$65)&lt;'key variables'!$B$28,0,IF($A484&gt;='key variables'!$B$26,K484*SUMPRODUCT(Z484:AC484,'control variables'!$O$3:$R$3)/J484+F$65*'key variables'!$B$25/scenario!J$65,K484*SUMPRODUCT(Z484:AC484,'control variables'!$O$7:$R$7)/J484+F$65*'key variables'!$B$25/scenario!J$65))</f>
        <v>1.671944342820087E-17</v>
      </c>
      <c r="Q484" s="10">
        <f ca="1">IF(IF($A484&gt;='key variables'!$B$26,L484*SUMPRODUCT(Z484:AC484,'control variables'!$O$4:$R$4)/J484+G$65*'key variables'!$B$25/scenario!J$65,L484*SUMPRODUCT(Z484:AC484,'control variables'!$O$7:$R$7)/J484+G$65*'key variables'!$B$25/scenario!J$65)&lt;'key variables'!$B$28,0,IF($A484&gt;='key variables'!$B$26,L484*SUMPRODUCT(Z484:AC484,'control variables'!$O$4:$R$4)/J484+G$65*'key variables'!$B$25/scenario!J$65,L484*SUMPRODUCT(Z484:AC484,'control variables'!$O$7:$R$7)/J484+G$65*'key variables'!$B$25/scenario!J$65))</f>
        <v>1.9298714023966518E-17</v>
      </c>
      <c r="R484" s="10">
        <f ca="1">IF(IF($A484&gt;='key variables'!$B$26,M484*SUMPRODUCT(Z484:AC484,'control variables'!$O$5:$R$5)/J484+H$65*'key variables'!$B$25/scenario!J$65,M484*SUMPRODUCT(Z484:AC484,'control variables'!$O$7:$R$7)/J484+H$65*'key variables'!$B$25/scenario!J$65)&lt;'key variables'!$B$28,0,IF($A484&gt;='key variables'!$B$26,M484*SUMPRODUCT(Z484:AC484,'control variables'!$O$5:$R$5)/J484+H$65*'key variables'!$B$25/scenario!J$65,M484*SUMPRODUCT(Z484:AC484,'control variables'!$O$7:$R$7)/J484+H$65*'key variables'!$B$25/scenario!J$65))</f>
        <v>5.7803871159506798E-17</v>
      </c>
      <c r="S484" s="10">
        <f ca="1">IF(IF($A484&gt;='key variables'!$B$26,N484*SUMPRODUCT(Z484:AC484,'control variables'!$O$6:$R$6)/J484+I$65*'key variables'!$B$25/scenario!J$65,N484*SUMPRODUCT(Z484:AC484,'control variables'!$O$7:$R$7)/J484+I$65*'key variables'!$B$25/scenario!J$65)&lt;'key variables'!$B$28,0,IF($A484&gt;='key variables'!$B$26,N484*SUMPRODUCT(Z484:AC484,'control variables'!$O$6:$R$6)/J484+I$65*'key variables'!$B$25/scenario!J$65,N484*SUMPRODUCT(Z484:AC484,'control variables'!$O$7:$R$7)/J484+I$65*'key variables'!$B$25/scenario!J$65))</f>
        <v>2.598255395301758E-17</v>
      </c>
      <c r="T484" s="10">
        <f t="shared" ca="1" si="352"/>
        <v>1.1980458256469175E-16</v>
      </c>
      <c r="U484" s="82">
        <f ca="1">SUMPRODUCT(P454:P483,'control variables'!AD$7:AD$36)</f>
        <v>3.5448313126717045E-17</v>
      </c>
      <c r="V484" s="82">
        <f ca="1">SUMPRODUCT(Q454:Q483,'control variables'!AE$7:AE$36)</f>
        <v>4.0916843948922373E-17</v>
      </c>
      <c r="W484" s="82">
        <f ca="1">SUMPRODUCT(R454:R483,'control variables'!AF$7:AF$36)</f>
        <v>1.2255490044258594E-16</v>
      </c>
      <c r="X484" s="82">
        <f ca="1">SUMPRODUCT(S454:S483,'control variables'!AG$7:AG$36)</f>
        <v>5.5087821093665268E-17</v>
      </c>
      <c r="Y484" s="82">
        <f t="shared" ca="1" si="346"/>
        <v>2.5400787861189062E-16</v>
      </c>
      <c r="Z484" s="10">
        <f ca="1">IF($A484&gt;='key variables'!$B$26,SUMPRODUCT(P454:P483,'control variables'!V$7:V$36)*$E484,SUMPRODUCT(P454:P483,'control variables'!Z$7:Z$36)*$E484)</f>
        <v>8.6497472633009307E-17</v>
      </c>
      <c r="AA484" s="10">
        <f ca="1">IF($A484&gt;='key variables'!$B$26,SUMPRODUCT(Q454:Q483,'control variables'!W$7:W$36)*$E484,SUMPRODUCT(Q454:Q483,'control variables'!AA$7:AA$36)*$E484)</f>
        <v>9.9841241444957836E-17</v>
      </c>
      <c r="AB484" s="10">
        <f ca="1">IF($A484&gt;='key variables'!$B$26,SUMPRODUCT(R454:R483,'control variables'!X$7:X$36)*$E484,SUMPRODUCT(R454:R483,'control variables'!AB$7:AB$36)*$E484)</f>
        <v>2.9904636390396017E-16</v>
      </c>
      <c r="AC484" s="10">
        <f ca="1">IF($A484&gt;='key variables'!$B$26,SUMPRODUCT(S454:S483,'control variables'!Y$7:Y$36)*$E484,SUMPRODUCT(S454:S483,'control variables'!AC$7:AC$36)*$E484)</f>
        <v>1.344198602745393E-16</v>
      </c>
      <c r="AD484" s="10">
        <f t="shared" ca="1" si="347"/>
        <v>6.1980493825646666E-16</v>
      </c>
      <c r="AE484" s="82">
        <f ca="1">SUMPRODUCT(P454:P483,'control variables'!AL$7:AL$36)</f>
        <v>1.1777068717407345E-16</v>
      </c>
      <c r="AF484" s="82">
        <f ca="1">SUMPRODUCT(Q454:Q483,'control variables'!AM$7:AM$36)</f>
        <v>1.3558346367077418E-16</v>
      </c>
      <c r="AG484" s="82">
        <f ca="1">SUMPRODUCT(R454:R483,'control variables'!AN$7:AN$36)</f>
        <v>3.8658408781147741E-16</v>
      </c>
      <c r="AH484" s="82">
        <f ca="1">SUMPRODUCT(S454:S483,'control variables'!AO$7:AO$36)</f>
        <v>1.6738707540484611E-16</v>
      </c>
      <c r="AI484" s="82">
        <f t="shared" ca="1" si="359"/>
        <v>8.0732531406117121E-16</v>
      </c>
      <c r="AJ484" s="10">
        <f ca="1">SUMPRODUCT(P454:P483,'control variables'!AP$7:AP$36)</f>
        <v>1.1253034965777245E-19</v>
      </c>
      <c r="AK484" s="10">
        <f ca="1">SUMPRODUCT(Q454:Q483,'control variables'!AQ$7:AQ$36)</f>
        <v>3.2472537832797929E-19</v>
      </c>
      <c r="AL484" s="10">
        <f ca="1">SUMPRODUCT(R454:R483,'control variables'!AR$7:AR$36)</f>
        <v>1.1671482716070433E-17</v>
      </c>
      <c r="AM484" s="10">
        <f ca="1">SUMPRODUCT(S454:S483,'control variables'!AS$7:AS$36)</f>
        <v>8.7437895103713725E-18</v>
      </c>
      <c r="AN484" s="10">
        <f t="shared" ref="AN484:AN547" ca="1" si="381">SUM(AJ484:AM484)</f>
        <v>2.0852527954427556E-17</v>
      </c>
      <c r="AO484" s="82">
        <f ca="1">SUMPRODUCT(P454:P483,'control variables'!AX$7:AX$36)</f>
        <v>1.530241026218365E-19</v>
      </c>
      <c r="AP484" s="82">
        <f ca="1">SUMPRODUCT(Q454:Q483,'control variables'!AY$7:AY$36)</f>
        <v>3.5326156734282034E-19</v>
      </c>
      <c r="AQ484" s="82">
        <f ca="1">SUMPRODUCT(R454:R483,'control variables'!AZ$7:AZ$36)</f>
        <v>3.1742870689100233E-18</v>
      </c>
      <c r="AR484" s="82">
        <f ca="1">SUMPRODUCT(S454:S483,'control variables'!BA$7:BA$36)</f>
        <v>2.3780438742223171E-18</v>
      </c>
      <c r="AS484" s="82">
        <f t="shared" ref="AS484:AS547" ca="1" si="382">SUM(AO484:AR484)</f>
        <v>6.0586166130969972E-18</v>
      </c>
      <c r="AT484" s="10">
        <f ca="1">SUMPRODUCT(P454:P483,'control variables'!AT$7:AT$36)</f>
        <v>-1.3504974200926532E-19</v>
      </c>
      <c r="AU484" s="10">
        <f ca="1">SUMPRODUCT(Q454:Q483,'control variables'!AU$7:AU$36)</f>
        <v>1.4649926008073454E-19</v>
      </c>
      <c r="AV484" s="10">
        <f ca="1">SUMPRODUCT(R454:R483,'control variables'!AV$7:AV$36)</f>
        <v>6.3083755382529792E-17</v>
      </c>
      <c r="AW484" s="10">
        <f ca="1">SUMPRODUCT(S454:S483,'control variables'!AW$7:AW$36)</f>
        <v>4.7259726292454112E-17</v>
      </c>
      <c r="AX484" s="10">
        <f t="shared" ca="1" si="360"/>
        <v>1.1035493119305537E-16</v>
      </c>
      <c r="AY484" s="82">
        <f ca="1">SUMPRODUCT(P454:P483,'control variables'!BB$7:BB$36)</f>
        <v>4.894829785019366E-19</v>
      </c>
      <c r="AZ484" s="82">
        <f ca="1">SUMPRODUCT(Q454:Q483,'control variables'!BC$7:BC$36)</f>
        <v>1.2481807222987581E-18</v>
      </c>
      <c r="BA484" s="82">
        <f ca="1">SUMPRODUCT(R454:R483,'control variables'!BD$7:BD$36)</f>
        <v>8.737648721977412E-18</v>
      </c>
      <c r="BB484" s="82">
        <f ca="1">SUMPRODUCT(S454:S483,'control variables'!BE$7:BE$36)</f>
        <v>1.2416822572096278E-18</v>
      </c>
      <c r="BC484" s="82">
        <f t="shared" ref="BC484:BC547" ca="1" si="383">SUM(AY484:BB484)</f>
        <v>1.1716994679987734E-17</v>
      </c>
      <c r="BD484" s="10">
        <f ca="1">SUMPRODUCT(P454:P483,'control variables'!BF$7:BF$36)</f>
        <v>1.0239557562097015E-19</v>
      </c>
      <c r="BE484" s="10">
        <f ca="1">SUMPRODUCT(Q454:Q483,'control variables'!BG$7:BG$36)</f>
        <v>1.1819190870285944E-19</v>
      </c>
      <c r="BF484" s="10">
        <f ca="1">SUMPRODUCT(R454:R483,'control variables'!BH$7:BH$36)</f>
        <v>3.5401062756160197E-18</v>
      </c>
      <c r="BG484" s="10">
        <f ca="1">SUMPRODUCT(S454:S483,'control variables'!BI$7:BI$36)</f>
        <v>7.956301235586155E-18</v>
      </c>
      <c r="BH484" s="10">
        <f t="shared" ref="BH484:BH547" ca="1" si="384">SUM(BD484:BG484)</f>
        <v>1.1716994995526004E-17</v>
      </c>
      <c r="BI484" s="82">
        <f t="shared" ca="1" si="361"/>
        <v>1.1812512041056611E-16</v>
      </c>
      <c r="BJ484" s="82">
        <f t="shared" ca="1" si="362"/>
        <v>1.3697814365315366E-16</v>
      </c>
      <c r="BK484" s="82">
        <f t="shared" ca="1" si="363"/>
        <v>4.5840549191598459E-16</v>
      </c>
      <c r="BL484" s="82">
        <f t="shared" ca="1" si="364"/>
        <v>2.1588848395450984E-16</v>
      </c>
      <c r="BM484" s="82">
        <f t="shared" ca="1" si="354"/>
        <v>9.293972399342143E-16</v>
      </c>
      <c r="BN484" s="10">
        <f ca="1">BN483+BI484-INDIRECT(ADDRESS(MAX($D484-'key variables'!$B$9*30,34),scenario!BI$4),TRUE)</f>
        <v>9439390.0751690175</v>
      </c>
      <c r="BO484" s="10">
        <f ca="1">BO483+BJ484-INDIRECT(ADDRESS(MAX($D484-'key variables'!$B$9*30,34),scenario!BJ$4),TRUE)</f>
        <v>10895583.360992203</v>
      </c>
      <c r="BP484" s="10">
        <f ca="1">BP483+BK484-INDIRECT(ADDRESS(MAX($D484-'key variables'!$B$9*30,34),scenario!BK$4),TRUE)</f>
        <v>32531162.537994072</v>
      </c>
      <c r="BQ484" s="10">
        <f ca="1">BQ483+BL484-INDIRECT(ADDRESS(MAX($D484-'key variables'!$B$9*30,34),scenario!BL$4),TRUE)</f>
        <v>14415841.516535141</v>
      </c>
      <c r="BR484" s="10">
        <f t="shared" ref="BR484:BR547" ca="1" si="385">BR483+BM484</f>
        <v>67281977.490690395</v>
      </c>
      <c r="BS484" s="82">
        <f t="shared" ca="1" si="366"/>
        <v>-2.3433842218700668E-9</v>
      </c>
      <c r="BT484" s="82">
        <f t="shared" ca="1" si="367"/>
        <v>-3.4288236424764408E-10</v>
      </c>
      <c r="BU484" s="82">
        <f t="shared" ca="1" si="368"/>
        <v>-4.2578222741589285E-9</v>
      </c>
      <c r="BV484" s="82">
        <f t="shared" ca="1" si="369"/>
        <v>-2.9943910143524881E-9</v>
      </c>
      <c r="BW484" s="82">
        <f t="shared" ref="BW484:BW547" ca="1" si="386">SUM(BS484:BV484)</f>
        <v>-9.9384798746291267E-9</v>
      </c>
      <c r="BX484" s="10">
        <f t="shared" ca="1" si="370"/>
        <v>-1.8625967201081862E-12</v>
      </c>
      <c r="BY484" s="10">
        <f t="shared" ca="1" si="371"/>
        <v>2.8902912696877461E-12</v>
      </c>
      <c r="BZ484" s="10">
        <f t="shared" ca="1" si="372"/>
        <v>-3.5034667852411831E-11</v>
      </c>
      <c r="CA484" s="10">
        <f t="shared" ca="1" si="373"/>
        <v>-2.0257007859905604E-11</v>
      </c>
      <c r="CB484" s="10">
        <v>0</v>
      </c>
      <c r="CC484" s="82">
        <f t="shared" ca="1" si="374"/>
        <v>3.972559390104069E-13</v>
      </c>
      <c r="CD484" s="82">
        <f t="shared" ca="1" si="375"/>
        <v>3.4270832440704575E-13</v>
      </c>
      <c r="CE484" s="82">
        <f t="shared" ca="1" si="376"/>
        <v>1.8915646672790435E-10</v>
      </c>
      <c r="CF484" s="82">
        <f t="shared" ca="1" si="377"/>
        <v>3.70283659102365E-11</v>
      </c>
      <c r="CG484" s="82">
        <f t="shared" ref="CG484:CG547" ca="1" si="387">SUM(CC484:CF484)</f>
        <v>2.269247969015583E-10</v>
      </c>
      <c r="CH484" s="13" t="str">
        <f t="shared" ca="1" si="339"/>
        <v/>
      </c>
      <c r="CI484" s="81">
        <f t="shared" ca="1" si="348"/>
        <v>0.1131775965863165</v>
      </c>
      <c r="CJ484" s="81">
        <f t="shared" ca="1" si="349"/>
        <v>0.13063724757458739</v>
      </c>
      <c r="CK484" s="81">
        <f t="shared" ca="1" si="350"/>
        <v>0.39004625943939081</v>
      </c>
      <c r="CL484" s="81">
        <f t="shared" ca="1" si="351"/>
        <v>0.17284488538116416</v>
      </c>
      <c r="CM484" s="89">
        <f t="shared" ca="1" si="340"/>
        <v>0.80670598898145884</v>
      </c>
    </row>
    <row r="485" spans="1:91" x14ac:dyDescent="0.3">
      <c r="A485">
        <v>420</v>
      </c>
      <c r="B485" s="3">
        <f t="shared" si="353"/>
        <v>1.3555555555555556</v>
      </c>
      <c r="C485" s="3">
        <f t="shared" si="341"/>
        <v>14</v>
      </c>
      <c r="D485" s="4">
        <f t="shared" ca="1" si="378"/>
        <v>485</v>
      </c>
      <c r="E485" s="58">
        <f>(0.5*(COS(B485*2*PI())+1)*('key variables'!$B$4-'key variables'!$B$6)+'key variables'!$B$6)/'key variables'!$B$4</f>
        <v>1</v>
      </c>
      <c r="F485" s="10">
        <f t="shared" ca="1" si="342"/>
        <v>11689222.907461114</v>
      </c>
      <c r="G485" s="10">
        <f t="shared" ca="1" si="343"/>
        <v>13492492.798713122</v>
      </c>
      <c r="H485" s="10">
        <f t="shared" ca="1" si="344"/>
        <v>40309474.521088287</v>
      </c>
      <c r="I485" s="10">
        <f t="shared" ca="1" si="345"/>
        <v>17912154.249750931</v>
      </c>
      <c r="J485" s="10">
        <f t="shared" ca="1" si="379"/>
        <v>83403344.477013454</v>
      </c>
      <c r="K485" s="82">
        <f t="shared" ca="1" si="355"/>
        <v>2249832.832292099</v>
      </c>
      <c r="L485" s="82">
        <f t="shared" ca="1" si="356"/>
        <v>2596909.4377209195</v>
      </c>
      <c r="M485" s="82">
        <f t="shared" ca="1" si="357"/>
        <v>7778311.98309422</v>
      </c>
      <c r="N485" s="82">
        <f t="shared" ca="1" si="358"/>
        <v>3496312.733215793</v>
      </c>
      <c r="O485" s="82">
        <f t="shared" ca="1" si="380"/>
        <v>16121366.986323033</v>
      </c>
      <c r="P485" s="10">
        <f ca="1">IF(IF($A485&gt;='key variables'!$B$26,K485*SUMPRODUCT(Z485:AC485,'control variables'!$O$3:$R$3)/J485+F$65*'key variables'!$B$25/scenario!J$65,K485*SUMPRODUCT(Z485:AC485,'control variables'!$O$7:$R$7)/J485+F$65*'key variables'!$B$25/scenario!J$65)&lt;'key variables'!$B$28,0,IF($A485&gt;='key variables'!$B$26,K485*SUMPRODUCT(Z485:AC485,'control variables'!$O$3:$R$3)/J485+F$65*'key variables'!$B$25/scenario!J$65,K485*SUMPRODUCT(Z485:AC485,'control variables'!$O$7:$R$7)/J485+F$65*'key variables'!$B$25/scenario!J$65))</f>
        <v>1.4386232167166227E-17</v>
      </c>
      <c r="Q485" s="10">
        <f ca="1">IF(IF($A485&gt;='key variables'!$B$26,L485*SUMPRODUCT(Z485:AC485,'control variables'!$O$4:$R$4)/J485+G$65*'key variables'!$B$25/scenario!J$65,L485*SUMPRODUCT(Z485:AC485,'control variables'!$O$7:$R$7)/J485+G$65*'key variables'!$B$25/scenario!J$65)&lt;'key variables'!$B$28,0,IF($A485&gt;='key variables'!$B$26,L485*SUMPRODUCT(Z485:AC485,'control variables'!$O$4:$R$4)/J485+G$65*'key variables'!$B$25/scenario!J$65,L485*SUMPRODUCT(Z485:AC485,'control variables'!$O$7:$R$7)/J485+G$65*'key variables'!$B$25/scenario!J$65))</f>
        <v>1.6605563556513957E-17</v>
      </c>
      <c r="R485" s="10">
        <f ca="1">IF(IF($A485&gt;='key variables'!$B$26,M485*SUMPRODUCT(Z485:AC485,'control variables'!$O$5:$R$5)/J485+H$65*'key variables'!$B$25/scenario!J$65,M485*SUMPRODUCT(Z485:AC485,'control variables'!$O$7:$R$7)/J485+H$65*'key variables'!$B$25/scenario!J$65)&lt;'key variables'!$B$28,0,IF($A485&gt;='key variables'!$B$26,M485*SUMPRODUCT(Z485:AC485,'control variables'!$O$5:$R$5)/J485+H$65*'key variables'!$B$25/scenario!J$65,M485*SUMPRODUCT(Z485:AC485,'control variables'!$O$7:$R$7)/J485+H$65*'key variables'!$B$25/scenario!J$65))</f>
        <v>4.9737296234334796E-17</v>
      </c>
      <c r="S485" s="10">
        <f ca="1">IF(IF($A485&gt;='key variables'!$B$26,N485*SUMPRODUCT(Z485:AC485,'control variables'!$O$6:$R$6)/J485+I$65*'key variables'!$B$25/scenario!J$65,N485*SUMPRODUCT(Z485:AC485,'control variables'!$O$7:$R$7)/J485+I$65*'key variables'!$B$25/scenario!J$65)&lt;'key variables'!$B$28,0,IF($A485&gt;='key variables'!$B$26,N485*SUMPRODUCT(Z485:AC485,'control variables'!$O$6:$R$6)/J485+I$65*'key variables'!$B$25/scenario!J$65,N485*SUMPRODUCT(Z485:AC485,'control variables'!$O$7:$R$7)/J485+I$65*'key variables'!$B$25/scenario!J$65))</f>
        <v>2.235666845425943E-17</v>
      </c>
      <c r="T485" s="10">
        <f t="shared" ca="1" si="352"/>
        <v>1.0308576041227441E-16</v>
      </c>
      <c r="U485" s="82">
        <f ca="1">SUMPRODUCT(P455:P484,'control variables'!AD$7:AD$36)</f>
        <v>3.050147361455762E-17</v>
      </c>
      <c r="V485" s="82">
        <f ca="1">SUMPRODUCT(Q455:Q484,'control variables'!AE$7:AE$36)</f>
        <v>3.5206866731224054E-17</v>
      </c>
      <c r="W485" s="82">
        <f ca="1">SUMPRODUCT(R455:R484,'control variables'!AF$7:AF$36)</f>
        <v>1.0545226930324361E-16</v>
      </c>
      <c r="X485" s="82">
        <f ca="1">SUMPRODUCT(S455:S484,'control variables'!AG$7:AG$36)</f>
        <v>4.7400273055743982E-17</v>
      </c>
      <c r="Y485" s="82">
        <f t="shared" ca="1" si="346"/>
        <v>2.1856088270476924E-16</v>
      </c>
      <c r="Z485" s="10">
        <f ca="1">IF($A485&gt;='key variables'!$B$26,SUMPRODUCT(P455:P484,'control variables'!V$7:V$36)*$E485,SUMPRODUCT(P455:P484,'control variables'!Z$7:Z$36)*$E485)</f>
        <v>7.4426683430901858E-17</v>
      </c>
      <c r="AA485" s="10">
        <f ca="1">IF($A485&gt;='key variables'!$B$26,SUMPRODUCT(Q455:Q484,'control variables'!W$7:W$36)*$E485,SUMPRODUCT(Q455:Q484,'control variables'!AA$7:AA$36)*$E485)</f>
        <v>8.5908318985222502E-17</v>
      </c>
      <c r="AB485" s="10">
        <f ca="1">IF($A485&gt;='key variables'!$B$26,SUMPRODUCT(R455:R484,'control variables'!X$7:X$36)*$E485,SUMPRODUCT(R455:R484,'control variables'!AB$7:AB$36)*$E485)</f>
        <v>2.5731421254207332E-16</v>
      </c>
      <c r="AC485" s="10">
        <f ca="1">IF($A485&gt;='key variables'!$B$26,SUMPRODUCT(S455:S484,'control variables'!Y$7:Y$36)*$E485,SUMPRODUCT(S455:S484,'control variables'!AC$7:AC$36)*$E485)</f>
        <v>1.1566146481442158E-16</v>
      </c>
      <c r="AD485" s="10">
        <f t="shared" ca="1" si="347"/>
        <v>5.3331067977261928E-16</v>
      </c>
      <c r="AE485" s="82">
        <f ca="1">SUMPRODUCT(P455:P484,'control variables'!AL$7:AL$36)</f>
        <v>1.0133569669640867E-16</v>
      </c>
      <c r="AF485" s="82">
        <f ca="1">SUMPRODUCT(Q455:Q484,'control variables'!AM$7:AM$36)</f>
        <v>1.1666268645679411E-16</v>
      </c>
      <c r="AG485" s="82">
        <f ca="1">SUMPRODUCT(R455:R484,'control variables'!AN$7:AN$36)</f>
        <v>3.3263597937760689E-16</v>
      </c>
      <c r="AH485" s="82">
        <f ca="1">SUMPRODUCT(S455:S484,'control variables'!AO$7:AO$36)</f>
        <v>1.4402807957682123E-16</v>
      </c>
      <c r="AI485" s="82">
        <f t="shared" ca="1" si="359"/>
        <v>6.9466244210763092E-16</v>
      </c>
      <c r="AJ485" s="10">
        <f ca="1">SUMPRODUCT(P455:P484,'control variables'!AP$7:AP$36)</f>
        <v>9.6826652333325453E-20</v>
      </c>
      <c r="AK485" s="10">
        <f ca="1">SUMPRODUCT(Q455:Q484,'control variables'!AQ$7:AQ$36)</f>
        <v>2.7940970064335991E-19</v>
      </c>
      <c r="AL485" s="10">
        <f ca="1">SUMPRODUCT(R455:R484,'control variables'!AR$7:AR$36)</f>
        <v>1.0042718276449542E-17</v>
      </c>
      <c r="AM485" s="10">
        <f ca="1">SUMPRODUCT(S455:S484,'control variables'!AS$7:AS$36)</f>
        <v>7.5235869218507325E-18</v>
      </c>
      <c r="AN485" s="10">
        <f t="shared" ca="1" si="381"/>
        <v>1.7942541551276962E-17</v>
      </c>
      <c r="AO485" s="82">
        <f ca="1">SUMPRODUCT(P455:P484,'control variables'!AX$7:AX$36)</f>
        <v>1.3166947075384204E-19</v>
      </c>
      <c r="AP485" s="82">
        <f ca="1">SUMPRODUCT(Q455:Q484,'control variables'!AY$7:AY$36)</f>
        <v>3.0396364241161293E-19</v>
      </c>
      <c r="AQ485" s="82">
        <f ca="1">SUMPRODUCT(R455:R484,'control variables'!AZ$7:AZ$36)</f>
        <v>2.7313128534857674E-18</v>
      </c>
      <c r="AR485" s="82">
        <f ca="1">SUMPRODUCT(S455:S484,'control variables'!BA$7:BA$36)</f>
        <v>2.0461860124222484E-18</v>
      </c>
      <c r="AS485" s="82">
        <f t="shared" ca="1" si="382"/>
        <v>5.213131979073471E-18</v>
      </c>
      <c r="AT485" s="10">
        <f ca="1">SUMPRODUCT(P455:P484,'control variables'!AT$7:AT$36)</f>
        <v>-1.1620344606592317E-19</v>
      </c>
      <c r="AU485" s="10">
        <f ca="1">SUMPRODUCT(Q455:Q484,'control variables'!AU$7:AU$36)</f>
        <v>1.2605517503559052E-19</v>
      </c>
      <c r="AV485" s="10">
        <f ca="1">SUMPRODUCT(R455:R484,'control variables'!AV$7:AV$36)</f>
        <v>5.4280368530631962E-17</v>
      </c>
      <c r="AW485" s="10">
        <f ca="1">SUMPRODUCT(S455:S484,'control variables'!AW$7:AW$36)</f>
        <v>4.0664594938202186E-17</v>
      </c>
      <c r="AX485" s="10">
        <f t="shared" ca="1" si="360"/>
        <v>9.4954815197803818E-17</v>
      </c>
      <c r="AY485" s="82">
        <f ca="1">SUMPRODUCT(P455:P484,'control variables'!BB$7:BB$36)</f>
        <v>4.2117525029136948E-19</v>
      </c>
      <c r="AZ485" s="82">
        <f ca="1">SUMPRODUCT(Q455:Q484,'control variables'!BC$7:BC$36)</f>
        <v>1.0739961371730559E-18</v>
      </c>
      <c r="BA485" s="82">
        <f ca="1">SUMPRODUCT(R455:R484,'control variables'!BD$7:BD$36)</f>
        <v>7.5183030852263701E-18</v>
      </c>
      <c r="BB485" s="82">
        <f ca="1">SUMPRODUCT(S455:S484,'control variables'!BE$7:BE$36)</f>
        <v>1.0684045379129534E-18</v>
      </c>
      <c r="BC485" s="82">
        <f t="shared" ca="1" si="383"/>
        <v>1.0081879010603749E-17</v>
      </c>
      <c r="BD485" s="10">
        <f ca="1">SUMPRODUCT(P455:P484,'control variables'!BF$7:BF$36)</f>
        <v>8.8106193851479008E-20</v>
      </c>
      <c r="BE485" s="10">
        <f ca="1">SUMPRODUCT(Q455:Q484,'control variables'!BG$7:BG$36)</f>
        <v>1.016981364350846E-19</v>
      </c>
      <c r="BF485" s="10">
        <f ca="1">SUMPRODUCT(R455:R484,'control variables'!BH$7:BH$36)</f>
        <v>3.0460817069754884E-18</v>
      </c>
      <c r="BG485" s="10">
        <f ca="1">SUMPRODUCT(S455:S484,'control variables'!BI$7:BI$36)</f>
        <v>6.8459932448463542E-18</v>
      </c>
      <c r="BH485" s="10">
        <f t="shared" ca="1" si="384"/>
        <v>1.0081879282108406E-17</v>
      </c>
      <c r="BI485" s="82">
        <f t="shared" ca="1" si="361"/>
        <v>1.016406685006341E-16</v>
      </c>
      <c r="BJ485" s="82">
        <f t="shared" ca="1" si="362"/>
        <v>1.1786273776900276E-16</v>
      </c>
      <c r="BK485" s="82">
        <f t="shared" ca="1" si="363"/>
        <v>3.9443465099346523E-16</v>
      </c>
      <c r="BL485" s="82">
        <f t="shared" ca="1" si="364"/>
        <v>1.8576107905293636E-16</v>
      </c>
      <c r="BM485" s="82">
        <f t="shared" ca="1" si="354"/>
        <v>7.9969913631603852E-16</v>
      </c>
      <c r="BN485" s="10">
        <f ca="1">BN484+BI485-INDIRECT(ADDRESS(MAX($D485-'key variables'!$B$9*30,34),scenario!BI$4),TRUE)</f>
        <v>9439390.0751690175</v>
      </c>
      <c r="BO485" s="10">
        <f ca="1">BO484+BJ485-INDIRECT(ADDRESS(MAX($D485-'key variables'!$B$9*30,34),scenario!BJ$4),TRUE)</f>
        <v>10895583.360992203</v>
      </c>
      <c r="BP485" s="10">
        <f ca="1">BP484+BK485-INDIRECT(ADDRESS(MAX($D485-'key variables'!$B$9*30,34),scenario!BK$4),TRUE)</f>
        <v>32531162.537994072</v>
      </c>
      <c r="BQ485" s="10">
        <f ca="1">BQ484+BL485-INDIRECT(ADDRESS(MAX($D485-'key variables'!$B$9*30,34),scenario!BL$4),TRUE)</f>
        <v>14415841.516535141</v>
      </c>
      <c r="BR485" s="10">
        <f t="shared" ca="1" si="385"/>
        <v>67281977.490690395</v>
      </c>
      <c r="BS485" s="82">
        <f t="shared" ca="1" si="366"/>
        <v>-2.3433843092126095E-9</v>
      </c>
      <c r="BT485" s="82">
        <f t="shared" ca="1" si="367"/>
        <v>-3.4288246560651641E-10</v>
      </c>
      <c r="BU485" s="82">
        <f t="shared" ca="1" si="368"/>
        <v>-4.257822621902365E-9</v>
      </c>
      <c r="BV485" s="82">
        <f t="shared" ca="1" si="369"/>
        <v>-2.9943911846028919E-9</v>
      </c>
      <c r="BW485" s="82">
        <f t="shared" ca="1" si="386"/>
        <v>-9.938480581324383E-9</v>
      </c>
      <c r="BX485" s="10">
        <f t="shared" ca="1" si="370"/>
        <v>-1.8625970977201595E-12</v>
      </c>
      <c r="BY485" s="10">
        <f t="shared" ca="1" si="371"/>
        <v>2.8902903979571151E-12</v>
      </c>
      <c r="BZ485" s="10">
        <f t="shared" ca="1" si="372"/>
        <v>-3.5034675685483771E-11</v>
      </c>
      <c r="CA485" s="10">
        <f t="shared" ca="1" si="373"/>
        <v>-2.0257013728117376E-11</v>
      </c>
      <c r="CB485" s="10">
        <v>0</v>
      </c>
      <c r="CC485" s="82">
        <f t="shared" ca="1" si="374"/>
        <v>3.9725602037103453E-13</v>
      </c>
      <c r="CD485" s="82">
        <f t="shared" ca="1" si="375"/>
        <v>3.4270817379792897E-13</v>
      </c>
      <c r="CE485" s="82">
        <f t="shared" ca="1" si="376"/>
        <v>1.8915641975894127E-10</v>
      </c>
      <c r="CF485" s="82">
        <f t="shared" ca="1" si="377"/>
        <v>3.7028330723042469E-11</v>
      </c>
      <c r="CG485" s="82">
        <f t="shared" ca="1" si="387"/>
        <v>2.2692471467615268E-10</v>
      </c>
      <c r="CH485" s="13" t="str">
        <f t="shared" ca="1" si="339"/>
        <v/>
      </c>
      <c r="CI485" s="81">
        <f t="shared" ca="1" si="348"/>
        <v>0.1131775965863165</v>
      </c>
      <c r="CJ485" s="81">
        <f t="shared" ca="1" si="349"/>
        <v>0.13063724757458739</v>
      </c>
      <c r="CK485" s="81">
        <f t="shared" ca="1" si="350"/>
        <v>0.39004625943939081</v>
      </c>
      <c r="CL485" s="81">
        <f t="shared" ca="1" si="351"/>
        <v>0.17284488538116416</v>
      </c>
      <c r="CM485" s="89">
        <f t="shared" ca="1" si="340"/>
        <v>0.80670598898145884</v>
      </c>
    </row>
    <row r="486" spans="1:91" x14ac:dyDescent="0.3">
      <c r="A486">
        <v>421</v>
      </c>
      <c r="B486" s="3">
        <f t="shared" si="353"/>
        <v>1.3583333333333334</v>
      </c>
      <c r="C486" s="3">
        <f t="shared" si="341"/>
        <v>14.033333333333333</v>
      </c>
      <c r="D486" s="4">
        <f t="shared" ca="1" si="378"/>
        <v>486</v>
      </c>
      <c r="E486" s="58">
        <f>(0.5*(COS(B486*2*PI())+1)*('key variables'!$B$4-'key variables'!$B$6)+'key variables'!$B$6)/'key variables'!$B$4</f>
        <v>1</v>
      </c>
      <c r="F486" s="10">
        <f t="shared" ca="1" si="342"/>
        <v>11689222.907461114</v>
      </c>
      <c r="G486" s="10">
        <f t="shared" ca="1" si="343"/>
        <v>13492492.798713122</v>
      </c>
      <c r="H486" s="10">
        <f t="shared" ca="1" si="344"/>
        <v>40309474.521088287</v>
      </c>
      <c r="I486" s="10">
        <f t="shared" ca="1" si="345"/>
        <v>17912154.249750931</v>
      </c>
      <c r="J486" s="10">
        <f t="shared" ca="1" si="379"/>
        <v>83403344.477013454</v>
      </c>
      <c r="K486" s="82">
        <f t="shared" ca="1" si="355"/>
        <v>2249832.832292099</v>
      </c>
      <c r="L486" s="82">
        <f t="shared" ca="1" si="356"/>
        <v>2596909.4377209195</v>
      </c>
      <c r="M486" s="82">
        <f t="shared" ca="1" si="357"/>
        <v>7778311.98309422</v>
      </c>
      <c r="N486" s="82">
        <f t="shared" ca="1" si="358"/>
        <v>3496312.733215793</v>
      </c>
      <c r="O486" s="82">
        <f t="shared" ca="1" si="380"/>
        <v>16121366.986323033</v>
      </c>
      <c r="P486" s="10">
        <f ca="1">IF(IF($A486&gt;='key variables'!$B$26,K486*SUMPRODUCT(Z486:AC486,'control variables'!$O$3:$R$3)/J486+F$65*'key variables'!$B$25/scenario!J$65,K486*SUMPRODUCT(Z486:AC486,'control variables'!$O$7:$R$7)/J486+F$65*'key variables'!$B$25/scenario!J$65)&lt;'key variables'!$B$28,0,IF($A486&gt;='key variables'!$B$26,K486*SUMPRODUCT(Z486:AC486,'control variables'!$O$3:$R$3)/J486+F$65*'key variables'!$B$25/scenario!J$65,K486*SUMPRODUCT(Z486:AC486,'control variables'!$O$7:$R$7)/J486+F$65*'key variables'!$B$25/scenario!J$65))</f>
        <v>1.2378622342088276E-17</v>
      </c>
      <c r="Q486" s="10">
        <f ca="1">IF(IF($A486&gt;='key variables'!$B$26,L486*SUMPRODUCT(Z486:AC486,'control variables'!$O$4:$R$4)/J486+G$65*'key variables'!$B$25/scenario!J$65,L486*SUMPRODUCT(Z486:AC486,'control variables'!$O$7:$R$7)/J486+G$65*'key variables'!$B$25/scenario!J$65)&lt;'key variables'!$B$28,0,IF($A486&gt;='key variables'!$B$26,L486*SUMPRODUCT(Z486:AC486,'control variables'!$O$4:$R$4)/J486+G$65*'key variables'!$B$25/scenario!J$65,L486*SUMPRODUCT(Z486:AC486,'control variables'!$O$7:$R$7)/J486+G$65*'key variables'!$B$25/scenario!J$65))</f>
        <v>1.4288244319646631E-17</v>
      </c>
      <c r="R486" s="10">
        <f ca="1">IF(IF($A486&gt;='key variables'!$B$26,M486*SUMPRODUCT(Z486:AC486,'control variables'!$O$5:$R$5)/J486+H$65*'key variables'!$B$25/scenario!J$65,M486*SUMPRODUCT(Z486:AC486,'control variables'!$O$7:$R$7)/J486+H$65*'key variables'!$B$25/scenario!J$65)&lt;'key variables'!$B$28,0,IF($A486&gt;='key variables'!$B$26,M486*SUMPRODUCT(Z486:AC486,'control variables'!$O$5:$R$5)/J486+H$65*'key variables'!$B$25/scenario!J$65,M486*SUMPRODUCT(Z486:AC486,'control variables'!$O$7:$R$7)/J486+H$65*'key variables'!$B$25/scenario!J$65))</f>
        <v>4.2796418078568724E-17</v>
      </c>
      <c r="S486" s="10">
        <f ca="1">IF(IF($A486&gt;='key variables'!$B$26,N486*SUMPRODUCT(Z486:AC486,'control variables'!$O$6:$R$6)/J486+I$65*'key variables'!$B$25/scenario!J$65,N486*SUMPRODUCT(Z486:AC486,'control variables'!$O$7:$R$7)/J486+I$65*'key variables'!$B$25/scenario!J$65)&lt;'key variables'!$B$28,0,IF($A486&gt;='key variables'!$B$26,N486*SUMPRODUCT(Z486:AC486,'control variables'!$O$6:$R$6)/J486+I$65*'key variables'!$B$25/scenario!J$65,N486*SUMPRODUCT(Z486:AC486,'control variables'!$O$7:$R$7)/J486+I$65*'key variables'!$B$25/scenario!J$65))</f>
        <v>1.9236778081071979E-17</v>
      </c>
      <c r="T486" s="10">
        <f t="shared" ca="1" si="352"/>
        <v>8.8700062821375615E-17</v>
      </c>
      <c r="U486" s="82">
        <f ca="1">SUMPRODUCT(P456:P485,'control variables'!AD$7:AD$36)</f>
        <v>2.6244969382149996E-17</v>
      </c>
      <c r="V486" s="82">
        <f ca="1">SUMPRODUCT(Q456:Q485,'control variables'!AE$7:AE$36)</f>
        <v>3.0293721250287598E-17</v>
      </c>
      <c r="W486" s="82">
        <f ca="1">SUMPRODUCT(R456:R485,'control variables'!AF$7:AF$36)</f>
        <v>9.0736323566378738E-17</v>
      </c>
      <c r="X486" s="82">
        <f ca="1">SUMPRODUCT(S456:S485,'control variables'!AG$7:AG$36)</f>
        <v>4.0785528291977667E-17</v>
      </c>
      <c r="Y486" s="82">
        <f t="shared" ca="1" si="346"/>
        <v>1.8806054249079399E-16</v>
      </c>
      <c r="Z486" s="10">
        <f ca="1">IF($A486&gt;='key variables'!$B$26,SUMPRODUCT(P456:P485,'control variables'!V$7:V$36)*$E486,SUMPRODUCT(P456:P485,'control variables'!Z$7:Z$36)*$E486)</f>
        <v>6.4040382197360916E-17</v>
      </c>
      <c r="AA486" s="10">
        <f ca="1">IF($A486&gt;='key variables'!$B$26,SUMPRODUCT(Q456:Q485,'control variables'!W$7:W$36)*$E486,SUMPRODUCT(Q456:Q485,'control variables'!AA$7:AA$36)*$E486)</f>
        <v>7.3919746630308496E-17</v>
      </c>
      <c r="AB486" s="10">
        <f ca="1">IF($A486&gt;='key variables'!$B$26,SUMPRODUCT(R456:R485,'control variables'!X$7:X$36)*$E486,SUMPRODUCT(R456:R485,'control variables'!AB$7:AB$36)*$E486)</f>
        <v>2.214058151779135E-16</v>
      </c>
      <c r="AC486" s="10">
        <f ca="1">IF($A486&gt;='key variables'!$B$26,SUMPRODUCT(S456:S485,'control variables'!Y$7:Y$36)*$E486,SUMPRODUCT(S456:S485,'control variables'!AC$7:AC$36)*$E486)</f>
        <v>9.9520817948295023E-17</v>
      </c>
      <c r="AD486" s="10">
        <f t="shared" ca="1" si="347"/>
        <v>4.5888676195387794E-16</v>
      </c>
      <c r="AE486" s="82">
        <f ca="1">SUMPRODUCT(P456:P485,'control variables'!AL$7:AL$36)</f>
        <v>8.719422185053853E-17</v>
      </c>
      <c r="AF486" s="82">
        <f ca="1">SUMPRODUCT(Q456:Q485,'control variables'!AM$7:AM$36)</f>
        <v>1.0038231833614093E-16</v>
      </c>
      <c r="AG486" s="82">
        <f ca="1">SUMPRODUCT(R456:R485,'control variables'!AN$7:AN$36)</f>
        <v>2.8621637119854236E-16</v>
      </c>
      <c r="AH486" s="82">
        <f ca="1">SUMPRODUCT(S456:S485,'control variables'!AO$7:AO$36)</f>
        <v>1.2392884968218151E-16</v>
      </c>
      <c r="AI486" s="82">
        <f t="shared" ca="1" si="359"/>
        <v>5.9772176106740331E-16</v>
      </c>
      <c r="AJ486" s="10">
        <f ca="1">SUMPRODUCT(P456:P485,'control variables'!AP$7:AP$36)</f>
        <v>8.331441811556769E-20</v>
      </c>
      <c r="AK486" s="10">
        <f ca="1">SUMPRODUCT(Q456:Q485,'control variables'!AQ$7:AQ$36)</f>
        <v>2.4041786082626396E-19</v>
      </c>
      <c r="AL486" s="10">
        <f ca="1">SUMPRODUCT(R456:R485,'control variables'!AR$7:AR$36)</f>
        <v>8.6412491740458198E-18</v>
      </c>
      <c r="AM486" s="10">
        <f ca="1">SUMPRODUCT(S456:S485,'control variables'!AS$7:AS$36)</f>
        <v>6.4736645482490865E-18</v>
      </c>
      <c r="AN486" s="10">
        <f t="shared" ca="1" si="381"/>
        <v>1.5438646001236739E-17</v>
      </c>
      <c r="AO486" s="82">
        <f ca="1">SUMPRODUCT(P456:P485,'control variables'!AX$7:AX$36)</f>
        <v>1.1329489427845785E-19</v>
      </c>
      <c r="AP486" s="82">
        <f ca="1">SUMPRODUCT(Q456:Q485,'control variables'!AY$7:AY$36)</f>
        <v>2.6154528103101523E-19</v>
      </c>
      <c r="AQ486" s="82">
        <f ca="1">SUMPRODUCT(R456:R485,'control variables'!AZ$7:AZ$36)</f>
        <v>2.3501560324152344E-18</v>
      </c>
      <c r="AR486" s="82">
        <f ca="1">SUMPRODUCT(S456:S485,'control variables'!BA$7:BA$36)</f>
        <v>1.7606391718915104E-18</v>
      </c>
      <c r="AS486" s="82">
        <f t="shared" ca="1" si="382"/>
        <v>4.4856353796162181E-18</v>
      </c>
      <c r="AT486" s="10">
        <f ca="1">SUMPRODUCT(P456:P485,'control variables'!AT$7:AT$36)</f>
        <v>-9.9987165296987335E-20</v>
      </c>
      <c r="AU486" s="10">
        <f ca="1">SUMPRODUCT(Q456:Q485,'control variables'!AU$7:AU$36)</f>
        <v>1.0846407786972143E-19</v>
      </c>
      <c r="AV486" s="10">
        <f ca="1">SUMPRODUCT(R456:R485,'control variables'!AV$7:AV$36)</f>
        <v>4.670550112235668E-17</v>
      </c>
      <c r="AW486" s="10">
        <f ca="1">SUMPRODUCT(S456:S485,'control variables'!AW$7:AW$36)</f>
        <v>3.4989819265036406E-17</v>
      </c>
      <c r="AX486" s="10">
        <f t="shared" ca="1" si="360"/>
        <v>8.1703797299965812E-17</v>
      </c>
      <c r="AY486" s="82">
        <f ca="1">SUMPRODUCT(P456:P485,'control variables'!BB$7:BB$36)</f>
        <v>3.6239991838101469E-19</v>
      </c>
      <c r="AZ486" s="82">
        <f ca="1">SUMPRODUCT(Q456:Q485,'control variables'!BC$7:BC$36)</f>
        <v>9.2411914561404157E-19</v>
      </c>
      <c r="BA486" s="82">
        <f ca="1">SUMPRODUCT(R456:R485,'control variables'!BD$7:BD$36)</f>
        <v>6.4691180751121131E-18</v>
      </c>
      <c r="BB486" s="82">
        <f ca="1">SUMPRODUCT(S456:S485,'control variables'!BE$7:BE$36)</f>
        <v>9.1930785835516625E-19</v>
      </c>
      <c r="BC486" s="82">
        <f t="shared" ca="1" si="383"/>
        <v>8.6749449974623357E-18</v>
      </c>
      <c r="BD486" s="10">
        <f ca="1">SUMPRODUCT(P456:P485,'control variables'!BF$7:BF$36)</f>
        <v>7.5810906359167267E-20</v>
      </c>
      <c r="BE486" s="10">
        <f ca="1">SUMPRODUCT(Q456:Q485,'control variables'!BG$7:BG$36)</f>
        <v>8.7506082843375406E-20</v>
      </c>
      <c r="BF486" s="10">
        <f ca="1">SUMPRODUCT(R456:R485,'control variables'!BH$7:BH$36)</f>
        <v>2.6209986489617793E-18</v>
      </c>
      <c r="BG486" s="10">
        <f ca="1">SUMPRODUCT(S456:S485,'control variables'!BI$7:BI$36)</f>
        <v>5.8906295929139883E-18</v>
      </c>
      <c r="BH486" s="10">
        <f t="shared" ca="1" si="384"/>
        <v>8.6749452310783097E-18</v>
      </c>
      <c r="BI486" s="82">
        <f t="shared" ca="1" si="361"/>
        <v>8.7456634603622562E-17</v>
      </c>
      <c r="BJ486" s="82">
        <f t="shared" ca="1" si="362"/>
        <v>1.0141490155962469E-16</v>
      </c>
      <c r="BK486" s="82">
        <f t="shared" ca="1" si="363"/>
        <v>3.3939099039601118E-16</v>
      </c>
      <c r="BL486" s="82">
        <f t="shared" ca="1" si="364"/>
        <v>1.5983797680557309E-16</v>
      </c>
      <c r="BM486" s="82">
        <f t="shared" ca="1" si="354"/>
        <v>6.8810050336483155E-16</v>
      </c>
      <c r="BN486" s="10">
        <f ca="1">BN485+BI486-INDIRECT(ADDRESS(MAX($D486-'key variables'!$B$9*30,34),scenario!BI$4),TRUE)</f>
        <v>9439390.0751690175</v>
      </c>
      <c r="BO486" s="10">
        <f ca="1">BO485+BJ486-INDIRECT(ADDRESS(MAX($D486-'key variables'!$B$9*30,34),scenario!BJ$4),TRUE)</f>
        <v>10895583.360992203</v>
      </c>
      <c r="BP486" s="10">
        <f ca="1">BP485+BK486-INDIRECT(ADDRESS(MAX($D486-'key variables'!$B$9*30,34),scenario!BK$4),TRUE)</f>
        <v>32531162.537994072</v>
      </c>
      <c r="BQ486" s="10">
        <f ca="1">BQ485+BL486-INDIRECT(ADDRESS(MAX($D486-'key variables'!$B$9*30,34),scenario!BL$4),TRUE)</f>
        <v>14415841.516535141</v>
      </c>
      <c r="BR486" s="10">
        <f t="shared" ca="1" si="385"/>
        <v>67281977.490690395</v>
      </c>
      <c r="BS486" s="82">
        <f t="shared" ca="1" si="366"/>
        <v>-2.3433843843664328E-9</v>
      </c>
      <c r="BT486" s="82">
        <f t="shared" ca="1" si="367"/>
        <v>-3.4288255282067973E-10</v>
      </c>
      <c r="BU486" s="82">
        <f t="shared" ca="1" si="368"/>
        <v>-4.2578229211179357E-9</v>
      </c>
      <c r="BV486" s="82">
        <f t="shared" ca="1" si="369"/>
        <v>-2.9943913310947202E-9</v>
      </c>
      <c r="BW486" s="82">
        <f t="shared" ca="1" si="386"/>
        <v>-9.9384811893997671E-9</v>
      </c>
      <c r="BX486" s="10">
        <f t="shared" ca="1" si="370"/>
        <v>-1.8625974226360898E-12</v>
      </c>
      <c r="BY486" s="10">
        <f t="shared" ca="1" si="371"/>
        <v>2.8902896478771678E-12</v>
      </c>
      <c r="BZ486" s="10">
        <f t="shared" ca="1" si="372"/>
        <v>-3.5034682425444466E-11</v>
      </c>
      <c r="CA486" s="10">
        <f t="shared" ca="1" si="373"/>
        <v>-2.0257018777415657E-11</v>
      </c>
      <c r="CB486" s="10">
        <v>0</v>
      </c>
      <c r="CC486" s="82">
        <f t="shared" ca="1" si="374"/>
        <v>3.9725609037772367E-13</v>
      </c>
      <c r="CD486" s="82">
        <f t="shared" ca="1" si="375"/>
        <v>3.4270804420643087E-13</v>
      </c>
      <c r="CE486" s="82">
        <f t="shared" ca="1" si="376"/>
        <v>1.8915637934453329E-10</v>
      </c>
      <c r="CF486" s="82">
        <f t="shared" ca="1" si="377"/>
        <v>3.7028300446248581E-11</v>
      </c>
      <c r="CG486" s="82">
        <f t="shared" ca="1" si="387"/>
        <v>2.2692464392536605E-10</v>
      </c>
      <c r="CH486" s="13" t="str">
        <f t="shared" ca="1" si="339"/>
        <v/>
      </c>
      <c r="CI486" s="81">
        <f t="shared" ca="1" si="348"/>
        <v>0.1131775965863165</v>
      </c>
      <c r="CJ486" s="81">
        <f t="shared" ca="1" si="349"/>
        <v>0.13063724757458739</v>
      </c>
      <c r="CK486" s="81">
        <f t="shared" ca="1" si="350"/>
        <v>0.39004625943939081</v>
      </c>
      <c r="CL486" s="81">
        <f t="shared" ca="1" si="351"/>
        <v>0.17284488538116416</v>
      </c>
      <c r="CM486" s="89">
        <f t="shared" ca="1" si="340"/>
        <v>0.80670598898145884</v>
      </c>
    </row>
    <row r="487" spans="1:91" x14ac:dyDescent="0.3">
      <c r="A487">
        <v>422</v>
      </c>
      <c r="B487" s="3">
        <f t="shared" si="353"/>
        <v>1.3611111111111112</v>
      </c>
      <c r="C487" s="3">
        <f t="shared" si="341"/>
        <v>14.066666666666666</v>
      </c>
      <c r="D487" s="4">
        <f t="shared" ca="1" si="378"/>
        <v>487</v>
      </c>
      <c r="E487" s="58">
        <f>(0.5*(COS(B487*2*PI())+1)*('key variables'!$B$4-'key variables'!$B$6)+'key variables'!$B$6)/'key variables'!$B$4</f>
        <v>1</v>
      </c>
      <c r="F487" s="10">
        <f t="shared" ca="1" si="342"/>
        <v>11689222.907461114</v>
      </c>
      <c r="G487" s="10">
        <f t="shared" ca="1" si="343"/>
        <v>13492492.798713122</v>
      </c>
      <c r="H487" s="10">
        <f t="shared" ca="1" si="344"/>
        <v>40309474.521088287</v>
      </c>
      <c r="I487" s="10">
        <f t="shared" ca="1" si="345"/>
        <v>17912154.249750931</v>
      </c>
      <c r="J487" s="10">
        <f t="shared" ca="1" si="379"/>
        <v>83403344.477013454</v>
      </c>
      <c r="K487" s="82">
        <f t="shared" ca="1" si="355"/>
        <v>2249832.832292099</v>
      </c>
      <c r="L487" s="82">
        <f t="shared" ca="1" si="356"/>
        <v>2596909.4377209195</v>
      </c>
      <c r="M487" s="82">
        <f t="shared" ca="1" si="357"/>
        <v>7778311.98309422</v>
      </c>
      <c r="N487" s="82">
        <f t="shared" ca="1" si="358"/>
        <v>3496312.733215793</v>
      </c>
      <c r="O487" s="82">
        <f t="shared" ca="1" si="380"/>
        <v>16121366.986323033</v>
      </c>
      <c r="P487" s="10">
        <f ca="1">IF(IF($A487&gt;='key variables'!$B$26,K487*SUMPRODUCT(Z487:AC487,'control variables'!$O$3:$R$3)/J487+F$65*'key variables'!$B$25/scenario!J$65,K487*SUMPRODUCT(Z487:AC487,'control variables'!$O$7:$R$7)/J487+F$65*'key variables'!$B$25/scenario!J$65)&lt;'key variables'!$B$28,0,IF($A487&gt;='key variables'!$B$26,K487*SUMPRODUCT(Z487:AC487,'control variables'!$O$3:$R$3)/J487+F$65*'key variables'!$B$25/scenario!J$65,K487*SUMPRODUCT(Z487:AC487,'control variables'!$O$7:$R$7)/J487+F$65*'key variables'!$B$25/scenario!J$65))</f>
        <v>1.0651176020762774E-17</v>
      </c>
      <c r="Q487" s="10">
        <f ca="1">IF(IF($A487&gt;='key variables'!$B$26,L487*SUMPRODUCT(Z487:AC487,'control variables'!$O$4:$R$4)/J487+G$65*'key variables'!$B$25/scenario!J$65,L487*SUMPRODUCT(Z487:AC487,'control variables'!$O$7:$R$7)/J487+G$65*'key variables'!$B$25/scenario!J$65)&lt;'key variables'!$B$28,0,IF($A487&gt;='key variables'!$B$26,L487*SUMPRODUCT(Z487:AC487,'control variables'!$O$4:$R$4)/J487+G$65*'key variables'!$B$25/scenario!J$65,L487*SUMPRODUCT(Z487:AC487,'control variables'!$O$7:$R$7)/J487+G$65*'key variables'!$B$25/scenario!J$65))</f>
        <v>1.2294308774472734E-17</v>
      </c>
      <c r="R487" s="10">
        <f ca="1">IF(IF($A487&gt;='key variables'!$B$26,M487*SUMPRODUCT(Z487:AC487,'control variables'!$O$5:$R$5)/J487+H$65*'key variables'!$B$25/scenario!J$65,M487*SUMPRODUCT(Z487:AC487,'control variables'!$O$7:$R$7)/J487+H$65*'key variables'!$B$25/scenario!J$65)&lt;'key variables'!$B$28,0,IF($A487&gt;='key variables'!$B$26,M487*SUMPRODUCT(Z487:AC487,'control variables'!$O$5:$R$5)/J487+H$65*'key variables'!$B$25/scenario!J$65,M487*SUMPRODUCT(Z487:AC487,'control variables'!$O$7:$R$7)/J487+H$65*'key variables'!$B$25/scenario!J$65))</f>
        <v>3.6824144837436801E-17</v>
      </c>
      <c r="S487" s="10">
        <f ca="1">IF(IF($A487&gt;='key variables'!$B$26,N487*SUMPRODUCT(Z487:AC487,'control variables'!$O$6:$R$6)/J487+I$65*'key variables'!$B$25/scenario!J$65,N487*SUMPRODUCT(Z487:AC487,'control variables'!$O$7:$R$7)/J487+I$65*'key variables'!$B$25/scenario!J$65)&lt;'key variables'!$B$28,0,IF($A487&gt;='key variables'!$B$26,N487*SUMPRODUCT(Z487:AC487,'control variables'!$O$6:$R$6)/J487+I$65*'key variables'!$B$25/scenario!J$65,N487*SUMPRODUCT(Z487:AC487,'control variables'!$O$7:$R$7)/J487+I$65*'key variables'!$B$25/scenario!J$65))</f>
        <v>1.6552270822350907E-17</v>
      </c>
      <c r="T487" s="10">
        <f t="shared" ca="1" si="352"/>
        <v>7.6321900455023208E-17</v>
      </c>
      <c r="U487" s="82">
        <f ca="1">SUMPRODUCT(P457:P486,'control variables'!AD$7:AD$36)</f>
        <v>2.2582463607307279E-17</v>
      </c>
      <c r="V487" s="82">
        <f ca="1">SUMPRODUCT(Q457:Q486,'control variables'!AE$7:AE$36)</f>
        <v>2.6066209020987189E-17</v>
      </c>
      <c r="W487" s="82">
        <f ca="1">SUMPRODUCT(R457:R486,'control variables'!AF$7:AF$36)</f>
        <v>7.8073999438240044E-17</v>
      </c>
      <c r="X487" s="82">
        <f ca="1">SUMPRODUCT(S457:S486,'control variables'!AG$7:AG$36)</f>
        <v>3.509387627576403E-17</v>
      </c>
      <c r="Y487" s="82">
        <f t="shared" ca="1" si="346"/>
        <v>1.6181654834229855E-16</v>
      </c>
      <c r="Z487" s="10">
        <f ca="1">IF($A487&gt;='key variables'!$B$26,SUMPRODUCT(P457:P486,'control variables'!V$7:V$36)*$E487,SUMPRODUCT(P457:P486,'control variables'!Z$7:Z$36)*$E487)</f>
        <v>5.5103497333608993E-17</v>
      </c>
      <c r="AA487" s="10">
        <f ca="1">IF($A487&gt;='key variables'!$B$26,SUMPRODUCT(Q457:Q486,'control variables'!W$7:W$36)*$E487,SUMPRODUCT(Q457:Q486,'control variables'!AA$7:AA$36)*$E487)</f>
        <v>6.3604188819349574E-17</v>
      </c>
      <c r="AB487" s="10">
        <f ca="1">IF($A487&gt;='key variables'!$B$26,SUMPRODUCT(R457:R486,'control variables'!X$7:X$36)*$E487,SUMPRODUCT(R457:R486,'control variables'!AB$7:AB$36)*$E487)</f>
        <v>1.9050846243707226E-16</v>
      </c>
      <c r="AC487" s="10">
        <f ca="1">IF($A487&gt;='key variables'!$B$26,SUMPRODUCT(S457:S486,'control variables'!Y$7:Y$36)*$E487,SUMPRODUCT(S457:S486,'control variables'!AC$7:AC$36)*$E487)</f>
        <v>8.5632610835330898E-17</v>
      </c>
      <c r="AD487" s="10">
        <f t="shared" ca="1" si="347"/>
        <v>3.9484875942536169E-16</v>
      </c>
      <c r="AE487" s="82">
        <f ca="1">SUMPRODUCT(P457:P486,'control variables'!AL$7:AL$36)</f>
        <v>7.5026200756266876E-17</v>
      </c>
      <c r="AF487" s="82">
        <f ca="1">SUMPRODUCT(Q457:Q486,'control variables'!AM$7:AM$36)</f>
        <v>8.637388817777821E-17</v>
      </c>
      <c r="AG487" s="82">
        <f ca="1">SUMPRODUCT(R457:R486,'control variables'!AN$7:AN$36)</f>
        <v>2.4627465524126833E-16</v>
      </c>
      <c r="AH487" s="82">
        <f ca="1">SUMPRODUCT(S457:S486,'control variables'!AO$7:AO$36)</f>
        <v>1.0663448286385672E-16</v>
      </c>
      <c r="AI487" s="82">
        <f t="shared" ca="1" si="359"/>
        <v>5.1430922703917015E-16</v>
      </c>
      <c r="AJ487" s="10">
        <f ca="1">SUMPRODUCT(P457:P486,'control variables'!AP$7:AP$36)</f>
        <v>7.1687826633107744E-20</v>
      </c>
      <c r="AK487" s="10">
        <f ca="1">SUMPRODUCT(Q457:Q486,'control variables'!AQ$7:AQ$36)</f>
        <v>2.068673624114935E-19</v>
      </c>
      <c r="AL487" s="10">
        <f ca="1">SUMPRODUCT(R457:R486,'control variables'!AR$7:AR$36)</f>
        <v>7.4353561687629544E-18</v>
      </c>
      <c r="AM487" s="10">
        <f ca="1">SUMPRODUCT(S457:S486,'control variables'!AS$7:AS$36)</f>
        <v>5.5702596538816886E-18</v>
      </c>
      <c r="AN487" s="10">
        <f t="shared" ca="1" si="381"/>
        <v>1.3284171011689245E-17</v>
      </c>
      <c r="AO487" s="82">
        <f ca="1">SUMPRODUCT(P457:P486,'control variables'!AX$7:AX$36)</f>
        <v>9.7484504160904039E-20</v>
      </c>
      <c r="AP487" s="82">
        <f ca="1">SUMPRODUCT(Q457:Q486,'control variables'!AY$7:AY$36)</f>
        <v>2.2504643478696287E-19</v>
      </c>
      <c r="AQ487" s="82">
        <f ca="1">SUMPRODUCT(R457:R486,'control variables'!AZ$7:AZ$36)</f>
        <v>2.0221899405074857E-18</v>
      </c>
      <c r="AR487" s="82">
        <f ca="1">SUMPRODUCT(S457:S486,'control variables'!BA$7:BA$36)</f>
        <v>1.5149406137955473E-18</v>
      </c>
      <c r="AS487" s="82">
        <f t="shared" ca="1" si="382"/>
        <v>3.8596614932508996E-18</v>
      </c>
      <c r="AT487" s="10">
        <f ca="1">SUMPRODUCT(P457:P486,'control variables'!AT$7:AT$36)</f>
        <v>-8.6033879050845422E-20</v>
      </c>
      <c r="AU487" s="10">
        <f ca="1">SUMPRODUCT(Q457:Q486,'control variables'!AU$7:AU$36)</f>
        <v>9.3327831918105769E-20</v>
      </c>
      <c r="AV487" s="10">
        <f ca="1">SUMPRODUCT(R457:R486,'control variables'!AV$7:AV$36)</f>
        <v>4.0187712319223345E-17</v>
      </c>
      <c r="AW487" s="10">
        <f ca="1">SUMPRODUCT(S457:S486,'control variables'!AW$7:AW$36)</f>
        <v>3.0106962925868497E-17</v>
      </c>
      <c r="AX487" s="10">
        <f t="shared" ca="1" si="360"/>
        <v>7.0301969197959096E-17</v>
      </c>
      <c r="AY487" s="82">
        <f ca="1">SUMPRODUCT(P457:P486,'control variables'!BB$7:BB$36)</f>
        <v>3.1182672949492947E-19</v>
      </c>
      <c r="AZ487" s="82">
        <f ca="1">SUMPRODUCT(Q457:Q486,'control variables'!BC$7:BC$36)</f>
        <v>7.9515760414026452E-19</v>
      </c>
      <c r="BA487" s="82">
        <f ca="1">SUMPRODUCT(R457:R486,'control variables'!BD$7:BD$36)</f>
        <v>5.56634764458717E-18</v>
      </c>
      <c r="BB487" s="82">
        <f ca="1">SUMPRODUCT(S457:S486,'control variables'!BE$7:BE$36)</f>
        <v>7.9101773573936079E-19</v>
      </c>
      <c r="BC487" s="82">
        <f t="shared" ca="1" si="383"/>
        <v>7.4643497139617242E-18</v>
      </c>
      <c r="BD487" s="10">
        <f ca="1">SUMPRODUCT(P457:P486,'control variables'!BF$7:BF$36)</f>
        <v>6.5231435745444476E-20</v>
      </c>
      <c r="BE487" s="10">
        <f ca="1">SUMPRODUCT(Q457:Q486,'control variables'!BG$7:BG$36)</f>
        <v>7.5294541306363605E-20</v>
      </c>
      <c r="BF487" s="10">
        <f ca="1">SUMPRODUCT(R457:R486,'control variables'!BH$7:BH$36)</f>
        <v>2.2552362604483323E-18</v>
      </c>
      <c r="BG487" s="10">
        <f ca="1">SUMPRODUCT(S457:S486,'control variables'!BI$7:BI$36)</f>
        <v>5.0685876774762695E-18</v>
      </c>
      <c r="BH487" s="10">
        <f t="shared" ca="1" si="384"/>
        <v>7.4643499149764097E-18</v>
      </c>
      <c r="BI487" s="82">
        <f t="shared" ca="1" si="361"/>
        <v>7.5251993606710961E-17</v>
      </c>
      <c r="BJ487" s="82">
        <f t="shared" ca="1" si="362"/>
        <v>8.7262373613836584E-17</v>
      </c>
      <c r="BK487" s="82">
        <f t="shared" ca="1" si="363"/>
        <v>2.9202871520507886E-16</v>
      </c>
      <c r="BL487" s="82">
        <f t="shared" ca="1" si="364"/>
        <v>1.3753246352546459E-16</v>
      </c>
      <c r="BM487" s="82">
        <f t="shared" ca="1" si="354"/>
        <v>5.92075545951091E-16</v>
      </c>
      <c r="BN487" s="10">
        <f ca="1">BN486+BI487-INDIRECT(ADDRESS(MAX($D487-'key variables'!$B$9*30,34),scenario!BI$4),TRUE)</f>
        <v>9439390.0751690175</v>
      </c>
      <c r="BO487" s="10">
        <f ca="1">BO486+BJ487-INDIRECT(ADDRESS(MAX($D487-'key variables'!$B$9*30,34),scenario!BJ$4),TRUE)</f>
        <v>10895583.360992203</v>
      </c>
      <c r="BP487" s="10">
        <f ca="1">BP486+BK487-INDIRECT(ADDRESS(MAX($D487-'key variables'!$B$9*30,34),scenario!BK$4),TRUE)</f>
        <v>32531162.537994072</v>
      </c>
      <c r="BQ487" s="10">
        <f ca="1">BQ486+BL487-INDIRECT(ADDRESS(MAX($D487-'key variables'!$B$9*30,34),scenario!BL$4),TRUE)</f>
        <v>14415841.516535141</v>
      </c>
      <c r="BR487" s="10">
        <f t="shared" ca="1" si="385"/>
        <v>67281977.490690395</v>
      </c>
      <c r="BS487" s="82">
        <f t="shared" ca="1" si="366"/>
        <v>-2.343384449032482E-9</v>
      </c>
      <c r="BT487" s="82">
        <f t="shared" ca="1" si="367"/>
        <v>-3.4288262786403912E-10</v>
      </c>
      <c r="BU487" s="82">
        <f t="shared" ca="1" si="368"/>
        <v>-4.2578231785777425E-9</v>
      </c>
      <c r="BV487" s="82">
        <f t="shared" ca="1" si="369"/>
        <v>-2.9943914571435004E-9</v>
      </c>
      <c r="BW487" s="82">
        <f t="shared" ca="1" si="386"/>
        <v>-9.9384817126177642E-9</v>
      </c>
      <c r="BX487" s="10">
        <f t="shared" ca="1" si="370"/>
        <v>-1.8625977022097509E-12</v>
      </c>
      <c r="BY487" s="10">
        <f t="shared" ca="1" si="371"/>
        <v>2.8902890024714574E-12</v>
      </c>
      <c r="BZ487" s="10">
        <f t="shared" ca="1" si="372"/>
        <v>-3.503468822483843E-11</v>
      </c>
      <c r="CA487" s="10">
        <f t="shared" ca="1" si="373"/>
        <v>-2.0257023122080456E-11</v>
      </c>
      <c r="CB487" s="10">
        <v>0</v>
      </c>
      <c r="CC487" s="82">
        <f t="shared" ca="1" si="374"/>
        <v>3.9725615061492519E-13</v>
      </c>
      <c r="CD487" s="82">
        <f t="shared" ca="1" si="375"/>
        <v>3.4270793269952656E-13</v>
      </c>
      <c r="CE487" s="82">
        <f t="shared" ca="1" si="376"/>
        <v>1.8915634456998721E-10</v>
      </c>
      <c r="CF487" s="82">
        <f t="shared" ca="1" si="377"/>
        <v>3.7028274394604701E-11</v>
      </c>
      <c r="CG487" s="82">
        <f t="shared" ca="1" si="387"/>
        <v>2.2692458304790636E-10</v>
      </c>
      <c r="CH487" s="13" t="str">
        <f t="shared" ca="1" si="339"/>
        <v/>
      </c>
      <c r="CI487" s="81">
        <f t="shared" ca="1" si="348"/>
        <v>0.1131775965863165</v>
      </c>
      <c r="CJ487" s="81">
        <f t="shared" ca="1" si="349"/>
        <v>0.13063724757458739</v>
      </c>
      <c r="CK487" s="81">
        <f t="shared" ca="1" si="350"/>
        <v>0.39004625943939081</v>
      </c>
      <c r="CL487" s="81">
        <f t="shared" ca="1" si="351"/>
        <v>0.17284488538116416</v>
      </c>
      <c r="CM487" s="89">
        <f t="shared" ca="1" si="340"/>
        <v>0.80670598898145884</v>
      </c>
    </row>
    <row r="488" spans="1:91" x14ac:dyDescent="0.3">
      <c r="A488">
        <v>423</v>
      </c>
      <c r="B488" s="3">
        <f t="shared" si="353"/>
        <v>1.3638888888888889</v>
      </c>
      <c r="C488" s="3">
        <f t="shared" si="341"/>
        <v>14.1</v>
      </c>
      <c r="D488" s="4">
        <f t="shared" ca="1" si="378"/>
        <v>488</v>
      </c>
      <c r="E488" s="58">
        <f>(0.5*(COS(B488*2*PI())+1)*('key variables'!$B$4-'key variables'!$B$6)+'key variables'!$B$6)/'key variables'!$B$4</f>
        <v>1</v>
      </c>
      <c r="F488" s="10">
        <f t="shared" ca="1" si="342"/>
        <v>11689222.907461114</v>
      </c>
      <c r="G488" s="10">
        <f t="shared" ca="1" si="343"/>
        <v>13492492.798713122</v>
      </c>
      <c r="H488" s="10">
        <f t="shared" ca="1" si="344"/>
        <v>40309474.521088287</v>
      </c>
      <c r="I488" s="10">
        <f t="shared" ca="1" si="345"/>
        <v>17912154.249750931</v>
      </c>
      <c r="J488" s="10">
        <f t="shared" ca="1" si="379"/>
        <v>83403344.477013454</v>
      </c>
      <c r="K488" s="82">
        <f t="shared" ca="1" si="355"/>
        <v>2249832.832292099</v>
      </c>
      <c r="L488" s="82">
        <f t="shared" ca="1" si="356"/>
        <v>2596909.4377209195</v>
      </c>
      <c r="M488" s="82">
        <f t="shared" ca="1" si="357"/>
        <v>7778311.98309422</v>
      </c>
      <c r="N488" s="82">
        <f t="shared" ca="1" si="358"/>
        <v>3496312.733215793</v>
      </c>
      <c r="O488" s="82">
        <f t="shared" ca="1" si="380"/>
        <v>16121366.986323033</v>
      </c>
      <c r="P488" s="10">
        <f ca="1">IF(IF($A488&gt;='key variables'!$B$26,K488*SUMPRODUCT(Z488:AC488,'control variables'!$O$3:$R$3)/J488+F$65*'key variables'!$B$25/scenario!J$65,K488*SUMPRODUCT(Z488:AC488,'control variables'!$O$7:$R$7)/J488+F$65*'key variables'!$B$25/scenario!J$65)&lt;'key variables'!$B$28,0,IF($A488&gt;='key variables'!$B$26,K488*SUMPRODUCT(Z488:AC488,'control variables'!$O$3:$R$3)/J488+F$65*'key variables'!$B$25/scenario!J$65,K488*SUMPRODUCT(Z488:AC488,'control variables'!$O$7:$R$7)/J488+F$65*'key variables'!$B$25/scenario!J$65))</f>
        <v>9.1647961695657744E-18</v>
      </c>
      <c r="Q488" s="10">
        <f ca="1">IF(IF($A488&gt;='key variables'!$B$26,L488*SUMPRODUCT(Z488:AC488,'control variables'!$O$4:$R$4)/J488+G$65*'key variables'!$B$25/scenario!J$65,L488*SUMPRODUCT(Z488:AC488,'control variables'!$O$7:$R$7)/J488+G$65*'key variables'!$B$25/scenario!J$65)&lt;'key variables'!$B$28,0,IF($A488&gt;='key variables'!$B$26,L488*SUMPRODUCT(Z488:AC488,'control variables'!$O$4:$R$4)/J488+G$65*'key variables'!$B$25/scenario!J$65,L488*SUMPRODUCT(Z488:AC488,'control variables'!$O$7:$R$7)/J488+G$65*'key variables'!$B$25/scenario!J$65))</f>
        <v>1.0578628476715149E-17</v>
      </c>
      <c r="R488" s="10">
        <f ca="1">IF(IF($A488&gt;='key variables'!$B$26,M488*SUMPRODUCT(Z488:AC488,'control variables'!$O$5:$R$5)/J488+H$65*'key variables'!$B$25/scenario!J$65,M488*SUMPRODUCT(Z488:AC488,'control variables'!$O$7:$R$7)/J488+H$65*'key variables'!$B$25/scenario!J$65)&lt;'key variables'!$B$28,0,IF($A488&gt;='key variables'!$B$26,M488*SUMPRODUCT(Z488:AC488,'control variables'!$O$5:$R$5)/J488+H$65*'key variables'!$B$25/scenario!J$65,M488*SUMPRODUCT(Z488:AC488,'control variables'!$O$7:$R$7)/J488+H$65*'key variables'!$B$25/scenario!J$65))</f>
        <v>3.1685306945993677E-17</v>
      </c>
      <c r="S488" s="10">
        <f ca="1">IF(IF($A488&gt;='key variables'!$B$26,N488*SUMPRODUCT(Z488:AC488,'control variables'!$O$6:$R$6)/J488+I$65*'key variables'!$B$25/scenario!J$65,N488*SUMPRODUCT(Z488:AC488,'control variables'!$O$7:$R$7)/J488+I$65*'key variables'!$B$25/scenario!J$65)&lt;'key variables'!$B$28,0,IF($A488&gt;='key variables'!$B$26,N488*SUMPRODUCT(Z488:AC488,'control variables'!$O$6:$R$6)/J488+I$65*'key variables'!$B$25/scenario!J$65,N488*SUMPRODUCT(Z488:AC488,'control variables'!$O$7:$R$7)/J488+I$65*'key variables'!$B$25/scenario!J$65))</f>
        <v>1.4242388627752037E-17</v>
      </c>
      <c r="T488" s="10">
        <f t="shared" ca="1" si="352"/>
        <v>6.5671120220026629E-17</v>
      </c>
      <c r="U488" s="82">
        <f ca="1">SUMPRODUCT(P458:P487,'control variables'!AD$7:AD$36)</f>
        <v>1.9431063345884571E-17</v>
      </c>
      <c r="V488" s="82">
        <f ca="1">SUMPRODUCT(Q458:Q487,'control variables'!AE$7:AE$36)</f>
        <v>2.2428649392795992E-17</v>
      </c>
      <c r="W488" s="82">
        <f ca="1">SUMPRODUCT(R458:R487,'control variables'!AF$7:AF$36)</f>
        <v>6.7178712435081924E-17</v>
      </c>
      <c r="X488" s="82">
        <f ca="1">SUMPRODUCT(S458:S487,'control variables'!AG$7:AG$36)</f>
        <v>3.0196498700272555E-17</v>
      </c>
      <c r="Y488" s="82">
        <f t="shared" ca="1" si="346"/>
        <v>1.3923492387403504E-16</v>
      </c>
      <c r="Z488" s="10">
        <f ca="1">IF($A488&gt;='key variables'!$B$26,SUMPRODUCT(P458:P487,'control variables'!V$7:V$36)*$E488,SUMPRODUCT(P458:P487,'control variables'!Z$7:Z$36)*$E488)</f>
        <v>4.7413761664279725E-17</v>
      </c>
      <c r="AA488" s="10">
        <f ca="1">IF($A488&gt;='key variables'!$B$26,SUMPRODUCT(Q458:Q487,'control variables'!W$7:W$36)*$E488,SUMPRODUCT(Q458:Q487,'control variables'!AA$7:AA$36)*$E488)</f>
        <v>5.4728175078846179E-17</v>
      </c>
      <c r="AB488" s="10">
        <f ca="1">IF($A488&gt;='key variables'!$B$26,SUMPRODUCT(R458:R487,'control variables'!X$7:X$36)*$E488,SUMPRODUCT(R458:R487,'control variables'!AB$7:AB$36)*$E488)</f>
        <v>1.6392285916687994E-16</v>
      </c>
      <c r="AC488" s="10">
        <f ca="1">IF($A488&gt;='key variables'!$B$26,SUMPRODUCT(S458:S487,'control variables'!Y$7:Y$36)*$E488,SUMPRODUCT(S458:S487,'control variables'!AC$7:AC$36)*$E488)</f>
        <v>7.368251376596387E-17</v>
      </c>
      <c r="AD488" s="10">
        <f t="shared" ca="1" si="347"/>
        <v>3.397473096759697E-16</v>
      </c>
      <c r="AE488" s="82">
        <f ca="1">SUMPRODUCT(P458:P487,'control variables'!AL$7:AL$36)</f>
        <v>6.4556236416311324E-17</v>
      </c>
      <c r="AF488" s="82">
        <f ca="1">SUMPRODUCT(Q458:Q487,'control variables'!AM$7:AM$36)</f>
        <v>7.4320345281977115E-17</v>
      </c>
      <c r="AG488" s="82">
        <f ca="1">SUMPRODUCT(R458:R487,'control variables'!AN$7:AN$36)</f>
        <v>2.1190683663630519E-16</v>
      </c>
      <c r="AH488" s="82">
        <f ca="1">SUMPRODUCT(S458:S487,'control variables'!AO$7:AO$36)</f>
        <v>9.175355831029767E-17</v>
      </c>
      <c r="AI488" s="82">
        <f t="shared" ca="1" si="359"/>
        <v>4.4253697664489129E-16</v>
      </c>
      <c r="AJ488" s="10">
        <f ca="1">SUMPRODUCT(P458:P487,'control variables'!AP$7:AP$36)</f>
        <v>6.1683734983899951E-20</v>
      </c>
      <c r="AK488" s="10">
        <f ca="1">SUMPRODUCT(Q458:Q487,'control variables'!AQ$7:AQ$36)</f>
        <v>1.7799886199808171E-19</v>
      </c>
      <c r="AL488" s="10">
        <f ca="1">SUMPRODUCT(R458:R487,'control variables'!AR$7:AR$36)</f>
        <v>6.3977464649913783E-18</v>
      </c>
      <c r="AM488" s="10">
        <f ca="1">SUMPRODUCT(S458:S487,'control variables'!AS$7:AS$36)</f>
        <v>4.7929256112064282E-18</v>
      </c>
      <c r="AN488" s="10">
        <f t="shared" ca="1" si="381"/>
        <v>1.1430354673179789E-17</v>
      </c>
      <c r="AO488" s="82">
        <f ca="1">SUMPRODUCT(P458:P487,'control variables'!AX$7:AX$36)</f>
        <v>8.3880466211832484E-20</v>
      </c>
      <c r="AP488" s="82">
        <f ca="1">SUMPRODUCT(Q458:Q487,'control variables'!AY$7:AY$36)</f>
        <v>1.9364103076406462E-19</v>
      </c>
      <c r="AQ488" s="82">
        <f ca="1">SUMPRODUCT(R458:R487,'control variables'!AZ$7:AZ$36)</f>
        <v>1.7399917703707457E-18</v>
      </c>
      <c r="AR488" s="82">
        <f ca="1">SUMPRODUCT(S458:S487,'control variables'!BA$7:BA$36)</f>
        <v>1.3035294795023731E-18</v>
      </c>
      <c r="AS488" s="82">
        <f t="shared" ca="1" si="382"/>
        <v>3.3210427468490159E-18</v>
      </c>
      <c r="AT488" s="10">
        <f ca="1">SUMPRODUCT(P458:P487,'control variables'!AT$7:AT$36)</f>
        <v>-7.4027784691667016E-20</v>
      </c>
      <c r="AU488" s="10">
        <f ca="1">SUMPRODUCT(Q458:Q487,'control variables'!AU$7:AU$36)</f>
        <v>8.0303860795240191E-20</v>
      </c>
      <c r="AV488" s="10">
        <f ca="1">SUMPRODUCT(R458:R487,'control variables'!AV$7:AV$36)</f>
        <v>3.4579485984351718E-17</v>
      </c>
      <c r="AW488" s="10">
        <f ca="1">SUMPRODUCT(S458:S487,'control variables'!AW$7:AW$36)</f>
        <v>2.5905512965177559E-17</v>
      </c>
      <c r="AX488" s="10">
        <f t="shared" ca="1" si="360"/>
        <v>6.0491275025632854E-17</v>
      </c>
      <c r="AY488" s="82">
        <f ca="1">SUMPRODUCT(P458:P487,'control variables'!BB$7:BB$36)</f>
        <v>2.6831106823063199E-19</v>
      </c>
      <c r="AZ488" s="82">
        <f ca="1">SUMPRODUCT(Q458:Q487,'control variables'!BC$7:BC$36)</f>
        <v>6.8419274551655668E-19</v>
      </c>
      <c r="BA488" s="82">
        <f ca="1">SUMPRODUCT(R458:R487,'control variables'!BD$7:BD$36)</f>
        <v>4.7895595258344644E-18</v>
      </c>
      <c r="BB488" s="82">
        <f ca="1">SUMPRODUCT(S458:S487,'control variables'!BE$7:BE$36)</f>
        <v>6.8063059895272651E-19</v>
      </c>
      <c r="BC488" s="82">
        <f t="shared" ca="1" si="383"/>
        <v>6.4226939385343791E-18</v>
      </c>
      <c r="BD488" s="10">
        <f ca="1">SUMPRODUCT(P458:P487,'control variables'!BF$7:BF$36)</f>
        <v>5.612833843791008E-20</v>
      </c>
      <c r="BE488" s="10">
        <f ca="1">SUMPRODUCT(Q458:Q487,'control variables'!BG$7:BG$36)</f>
        <v>6.4787129835110487E-20</v>
      </c>
      <c r="BF488" s="10">
        <f ca="1">SUMPRODUCT(R458:R487,'control variables'!BH$7:BH$36)</f>
        <v>1.940516296128448E-18</v>
      </c>
      <c r="BG488" s="10">
        <f ca="1">SUMPRODUCT(S458:S487,'control variables'!BI$7:BI$36)</f>
        <v>4.3612623470958402E-18</v>
      </c>
      <c r="BH488" s="10">
        <f t="shared" ca="1" si="384"/>
        <v>6.4226941114973087E-18</v>
      </c>
      <c r="BI488" s="82">
        <f t="shared" ca="1" si="361"/>
        <v>6.4750519699850293E-17</v>
      </c>
      <c r="BJ488" s="82">
        <f t="shared" ca="1" si="362"/>
        <v>7.5084841888288912E-17</v>
      </c>
      <c r="BK488" s="82">
        <f t="shared" ca="1" si="363"/>
        <v>2.5127588214649138E-16</v>
      </c>
      <c r="BL488" s="82">
        <f t="shared" ca="1" si="364"/>
        <v>1.1833970187442795E-16</v>
      </c>
      <c r="BM488" s="82">
        <f t="shared" ca="1" si="354"/>
        <v>5.0945094560905845E-16</v>
      </c>
      <c r="BN488" s="10">
        <f ca="1">BN487+BI488-INDIRECT(ADDRESS(MAX($D488-'key variables'!$B$9*30,34),scenario!BI$4),TRUE)</f>
        <v>9439390.0751690175</v>
      </c>
      <c r="BO488" s="10">
        <f ca="1">BO487+BJ488-INDIRECT(ADDRESS(MAX($D488-'key variables'!$B$9*30,34),scenario!BJ$4),TRUE)</f>
        <v>10895583.360992203</v>
      </c>
      <c r="BP488" s="10">
        <f ca="1">BP487+BK488-INDIRECT(ADDRESS(MAX($D488-'key variables'!$B$9*30,34),scenario!BK$4),TRUE)</f>
        <v>32531162.537994072</v>
      </c>
      <c r="BQ488" s="10">
        <f ca="1">BQ487+BL488-INDIRECT(ADDRESS(MAX($D488-'key variables'!$B$9*30,34),scenario!BL$4),TRUE)</f>
        <v>14415841.516535141</v>
      </c>
      <c r="BR488" s="10">
        <f t="shared" ca="1" si="385"/>
        <v>67281977.490690395</v>
      </c>
      <c r="BS488" s="82">
        <f t="shared" ca="1" si="366"/>
        <v>-2.343384504674334E-9</v>
      </c>
      <c r="BT488" s="82">
        <f t="shared" ca="1" si="367"/>
        <v>-3.428826924350396E-10</v>
      </c>
      <c r="BU488" s="82">
        <f t="shared" ca="1" si="368"/>
        <v>-4.2578234001088337E-9</v>
      </c>
      <c r="BV488" s="82">
        <f t="shared" ca="1" si="369"/>
        <v>-2.9943915656020757E-9</v>
      </c>
      <c r="BW488" s="82">
        <f t="shared" ca="1" si="386"/>
        <v>-9.9384821628202838E-9</v>
      </c>
      <c r="BX488" s="10">
        <f t="shared" ca="1" si="370"/>
        <v>-1.8625979427686916E-12</v>
      </c>
      <c r="BY488" s="10">
        <f t="shared" ca="1" si="371"/>
        <v>2.8902884471326124E-12</v>
      </c>
      <c r="BZ488" s="10">
        <f t="shared" ca="1" si="372"/>
        <v>-3.5034693214922476E-11</v>
      </c>
      <c r="CA488" s="10">
        <f t="shared" ca="1" si="373"/>
        <v>-2.0257026860443922E-11</v>
      </c>
      <c r="CB488" s="10">
        <v>0</v>
      </c>
      <c r="CC488" s="82">
        <f t="shared" ca="1" si="374"/>
        <v>3.9725620244597867E-13</v>
      </c>
      <c r="CD488" s="82">
        <f t="shared" ca="1" si="375"/>
        <v>3.4270783675349699E-13</v>
      </c>
      <c r="CE488" s="82">
        <f t="shared" ca="1" si="376"/>
        <v>1.8915631464825592E-10</v>
      </c>
      <c r="CF488" s="82">
        <f t="shared" ca="1" si="377"/>
        <v>3.7028251978487869E-11</v>
      </c>
      <c r="CG488" s="82">
        <f t="shared" ca="1" si="387"/>
        <v>2.2692453066594325E-10</v>
      </c>
      <c r="CH488" s="13" t="str">
        <f t="shared" ca="1" si="339"/>
        <v/>
      </c>
      <c r="CI488" s="81">
        <f t="shared" ca="1" si="348"/>
        <v>0.1131775965863165</v>
      </c>
      <c r="CJ488" s="81">
        <f t="shared" ca="1" si="349"/>
        <v>0.13063724757458739</v>
      </c>
      <c r="CK488" s="81">
        <f t="shared" ca="1" si="350"/>
        <v>0.39004625943939081</v>
      </c>
      <c r="CL488" s="81">
        <f t="shared" ca="1" si="351"/>
        <v>0.17284488538116416</v>
      </c>
      <c r="CM488" s="89">
        <f t="shared" ca="1" si="340"/>
        <v>0.80670598898145884</v>
      </c>
    </row>
    <row r="489" spans="1:91" x14ac:dyDescent="0.3">
      <c r="A489">
        <v>424</v>
      </c>
      <c r="B489" s="3">
        <f t="shared" si="353"/>
        <v>1.3666666666666667</v>
      </c>
      <c r="C489" s="3">
        <f t="shared" si="341"/>
        <v>14.133333333333333</v>
      </c>
      <c r="D489" s="4">
        <f t="shared" ca="1" si="378"/>
        <v>489</v>
      </c>
      <c r="E489" s="58">
        <f>(0.5*(COS(B489*2*PI())+1)*('key variables'!$B$4-'key variables'!$B$6)+'key variables'!$B$6)/'key variables'!$B$4</f>
        <v>1</v>
      </c>
      <c r="F489" s="10">
        <f t="shared" ca="1" si="342"/>
        <v>11689222.907461114</v>
      </c>
      <c r="G489" s="10">
        <f t="shared" ca="1" si="343"/>
        <v>13492492.798713122</v>
      </c>
      <c r="H489" s="10">
        <f t="shared" ca="1" si="344"/>
        <v>40309474.521088287</v>
      </c>
      <c r="I489" s="10">
        <f t="shared" ca="1" si="345"/>
        <v>17912154.249750931</v>
      </c>
      <c r="J489" s="10">
        <f t="shared" ca="1" si="379"/>
        <v>83403344.477013454</v>
      </c>
      <c r="K489" s="82">
        <f t="shared" ca="1" si="355"/>
        <v>2249832.832292099</v>
      </c>
      <c r="L489" s="82">
        <f t="shared" ca="1" si="356"/>
        <v>2596909.4377209195</v>
      </c>
      <c r="M489" s="82">
        <f t="shared" ca="1" si="357"/>
        <v>7778311.98309422</v>
      </c>
      <c r="N489" s="82">
        <f t="shared" ca="1" si="358"/>
        <v>3496312.733215793</v>
      </c>
      <c r="O489" s="82">
        <f t="shared" ca="1" si="380"/>
        <v>16121366.986323033</v>
      </c>
      <c r="P489" s="10">
        <f ca="1">IF(IF($A489&gt;='key variables'!$B$26,K489*SUMPRODUCT(Z489:AC489,'control variables'!$O$3:$R$3)/J489+F$65*'key variables'!$B$25/scenario!J$65,K489*SUMPRODUCT(Z489:AC489,'control variables'!$O$7:$R$7)/J489+F$65*'key variables'!$B$25/scenario!J$65)&lt;'key variables'!$B$28,0,IF($A489&gt;='key variables'!$B$26,K489*SUMPRODUCT(Z489:AC489,'control variables'!$O$3:$R$3)/J489+F$65*'key variables'!$B$25/scenario!J$65,K489*SUMPRODUCT(Z489:AC489,'control variables'!$O$7:$R$7)/J489+F$65*'key variables'!$B$25/scenario!J$65))</f>
        <v>7.8858417761527521E-18</v>
      </c>
      <c r="Q489" s="10">
        <f ca="1">IF(IF($A489&gt;='key variables'!$B$26,L489*SUMPRODUCT(Z489:AC489,'control variables'!$O$4:$R$4)/J489+G$65*'key variables'!$B$25/scenario!J$65,L489*SUMPRODUCT(Z489:AC489,'control variables'!$O$7:$R$7)/J489+G$65*'key variables'!$B$25/scenario!J$65)&lt;'key variables'!$B$28,0,IF($A489&gt;='key variables'!$B$26,L489*SUMPRODUCT(Z489:AC489,'control variables'!$O$4:$R$4)/J489+G$65*'key variables'!$B$25/scenario!J$65,L489*SUMPRODUCT(Z489:AC489,'control variables'!$O$7:$R$7)/J489+G$65*'key variables'!$B$25/scenario!J$65))</f>
        <v>9.1023726913974485E-18</v>
      </c>
      <c r="R489" s="10">
        <f ca="1">IF(IF($A489&gt;='key variables'!$B$26,M489*SUMPRODUCT(Z489:AC489,'control variables'!$O$5:$R$5)/J489+H$65*'key variables'!$B$25/scenario!J$65,M489*SUMPRODUCT(Z489:AC489,'control variables'!$O$7:$R$7)/J489+H$65*'key variables'!$B$25/scenario!J$65)&lt;'key variables'!$B$28,0,IF($A489&gt;='key variables'!$B$26,M489*SUMPRODUCT(Z489:AC489,'control variables'!$O$5:$R$5)/J489+H$65*'key variables'!$B$25/scenario!J$65,M489*SUMPRODUCT(Z489:AC489,'control variables'!$O$7:$R$7)/J489+H$65*'key variables'!$B$25/scenario!J$65))</f>
        <v>2.7263597856620794E-17</v>
      </c>
      <c r="S489" s="10">
        <f ca="1">IF(IF($A489&gt;='key variables'!$B$26,N489*SUMPRODUCT(Z489:AC489,'control variables'!$O$6:$R$6)/J489+I$65*'key variables'!$B$25/scenario!J$65,N489*SUMPRODUCT(Z489:AC489,'control variables'!$O$7:$R$7)/J489+I$65*'key variables'!$B$25/scenario!J$65)&lt;'key variables'!$B$28,0,IF($A489&gt;='key variables'!$B$26,N489*SUMPRODUCT(Z489:AC489,'control variables'!$O$6:$R$6)/J489+I$65*'key variables'!$B$25/scenario!J$65,N489*SUMPRODUCT(Z489:AC489,'control variables'!$O$7:$R$7)/J489+I$65*'key variables'!$B$25/scenario!J$65))</f>
        <v>1.2254852279846312E-17</v>
      </c>
      <c r="T489" s="10">
        <f t="shared" ca="1" si="352"/>
        <v>5.6506664604017305E-17</v>
      </c>
      <c r="U489" s="82">
        <f ca="1">SUMPRODUCT(P459:P488,'control variables'!AD$7:AD$36)</f>
        <v>1.671944342820087E-17</v>
      </c>
      <c r="V489" s="82">
        <f ca="1">SUMPRODUCT(Q459:Q488,'control variables'!AE$7:AE$36)</f>
        <v>1.9298714023966518E-17</v>
      </c>
      <c r="W489" s="82">
        <f ca="1">SUMPRODUCT(R459:R488,'control variables'!AF$7:AF$36)</f>
        <v>5.7803871159506798E-17</v>
      </c>
      <c r="X489" s="82">
        <f ca="1">SUMPRODUCT(S459:S488,'control variables'!AG$7:AG$36)</f>
        <v>2.598255395301758E-17</v>
      </c>
      <c r="Y489" s="82">
        <f t="shared" ca="1" si="346"/>
        <v>1.1980458256469175E-16</v>
      </c>
      <c r="Z489" s="10">
        <f ca="1">IF($A489&gt;='key variables'!$B$26,SUMPRODUCT(P459:P488,'control variables'!V$7:V$36)*$E489,SUMPRODUCT(P459:P488,'control variables'!Z$7:Z$36)*$E489)</f>
        <v>4.0797134554760314E-17</v>
      </c>
      <c r="AA489" s="10">
        <f ca="1">IF($A489&gt;='key variables'!$B$26,SUMPRODUCT(Q459:Q488,'control variables'!W$7:W$36)*$E489,SUMPRODUCT(Q459:Q488,'control variables'!AA$7:AA$36)*$E489)</f>
        <v>4.709081592043907E-17</v>
      </c>
      <c r="AB489" s="10">
        <f ca="1">IF($A489&gt;='key variables'!$B$26,SUMPRODUCT(R459:R488,'control variables'!X$7:X$36)*$E489,SUMPRODUCT(R459:R488,'control variables'!AB$7:AB$36)*$E489)</f>
        <v>1.4104729739404909E-16</v>
      </c>
      <c r="AC489" s="10">
        <f ca="1">IF($A489&gt;='key variables'!$B$26,SUMPRODUCT(S459:S488,'control variables'!Y$7:Y$36)*$E489,SUMPRODUCT(S459:S488,'control variables'!AC$7:AC$36)*$E489)</f>
        <v>6.340006198469745E-17</v>
      </c>
      <c r="AD489" s="10">
        <f t="shared" ca="1" si="347"/>
        <v>2.9233530985394594E-16</v>
      </c>
      <c r="AE489" s="82">
        <f ca="1">SUMPRODUCT(P459:P488,'control variables'!AL$7:AL$36)</f>
        <v>5.5547363697348999E-17</v>
      </c>
      <c r="AF489" s="82">
        <f ca="1">SUMPRODUCT(Q459:Q488,'control variables'!AM$7:AM$36)</f>
        <v>6.3948883619359322E-17</v>
      </c>
      <c r="AG489" s="82">
        <f ca="1">SUMPRODUCT(R459:R488,'control variables'!AN$7:AN$36)</f>
        <v>1.8233507369734834E-16</v>
      </c>
      <c r="AH489" s="82">
        <f ca="1">SUMPRODUCT(S459:S488,'control variables'!AO$7:AO$36)</f>
        <v>7.8949278286927161E-17</v>
      </c>
      <c r="AI489" s="82">
        <f t="shared" ca="1" si="359"/>
        <v>3.8078059930098383E-16</v>
      </c>
      <c r="AJ489" s="10">
        <f ca="1">SUMPRODUCT(P459:P488,'control variables'!AP$7:AP$36)</f>
        <v>5.307572206139092E-20</v>
      </c>
      <c r="AK489" s="10">
        <f ca="1">SUMPRODUCT(Q459:Q488,'control variables'!AQ$7:AQ$36)</f>
        <v>1.5315898314393463E-19</v>
      </c>
      <c r="AL489" s="10">
        <f ca="1">SUMPRODUCT(R459:R488,'control variables'!AR$7:AR$36)</f>
        <v>5.5049359978567836E-18</v>
      </c>
      <c r="AM489" s="10">
        <f ca="1">SUMPRODUCT(S459:S488,'control variables'!AS$7:AS$36)</f>
        <v>4.1240691353678935E-18</v>
      </c>
      <c r="AN489" s="10">
        <f t="shared" ca="1" si="381"/>
        <v>9.8352398384300026E-18</v>
      </c>
      <c r="AO489" s="82">
        <f ca="1">SUMPRODUCT(P459:P488,'control variables'!AX$7:AX$36)</f>
        <v>7.2174882279763544E-20</v>
      </c>
      <c r="AP489" s="82">
        <f ca="1">SUMPRODUCT(Q459:Q488,'control variables'!AY$7:AY$36)</f>
        <v>1.6661827516114744E-19</v>
      </c>
      <c r="AQ489" s="82">
        <f ca="1">SUMPRODUCT(R459:R488,'control variables'!AZ$7:AZ$36)</f>
        <v>1.4971745731254728E-18</v>
      </c>
      <c r="AR489" s="82">
        <f ca="1">SUMPRODUCT(S459:S488,'control variables'!BA$7:BA$36)</f>
        <v>1.1216209325028011E-18</v>
      </c>
      <c r="AS489" s="82">
        <f t="shared" ca="1" si="382"/>
        <v>2.8575886630691848E-18</v>
      </c>
      <c r="AT489" s="10">
        <f ca="1">SUMPRODUCT(P459:P488,'control variables'!AT$7:AT$36)</f>
        <v>-6.3697150085690099E-20</v>
      </c>
      <c r="AU489" s="10">
        <f ca="1">SUMPRODUCT(Q459:Q488,'control variables'!AU$7:AU$36)</f>
        <v>6.9097394915163066E-20</v>
      </c>
      <c r="AV489" s="10">
        <f ca="1">SUMPRODUCT(R459:R488,'control variables'!AV$7:AV$36)</f>
        <v>2.9753891971850498E-17</v>
      </c>
      <c r="AW489" s="10">
        <f ca="1">SUMPRODUCT(S459:S488,'control variables'!AW$7:AW$36)</f>
        <v>2.2290378595855119E-17</v>
      </c>
      <c r="AX489" s="10">
        <f t="shared" ca="1" si="360"/>
        <v>5.204967081253509E-17</v>
      </c>
      <c r="AY489" s="82">
        <f ca="1">SUMPRODUCT(P459:P488,'control variables'!BB$7:BB$36)</f>
        <v>2.3086805115028953E-19</v>
      </c>
      <c r="AZ489" s="82">
        <f ca="1">SUMPRODUCT(Q459:Q488,'control variables'!BC$7:BC$36)</f>
        <v>5.887131187327589E-19</v>
      </c>
      <c r="BA489" s="82">
        <f ca="1">SUMPRODUCT(R459:R488,'control variables'!BD$7:BD$36)</f>
        <v>4.1211727898128792E-18</v>
      </c>
      <c r="BB489" s="82">
        <f ca="1">SUMPRODUCT(S459:S488,'control variables'!BE$7:BE$36)</f>
        <v>5.856480724768353E-19</v>
      </c>
      <c r="BC489" s="82">
        <f t="shared" ca="1" si="383"/>
        <v>5.5264020321727629E-18</v>
      </c>
      <c r="BD489" s="10">
        <f ca="1">SUMPRODUCT(P459:P488,'control variables'!BF$7:BF$36)</f>
        <v>4.8295585399875046E-20</v>
      </c>
      <c r="BE489" s="10">
        <f ca="1">SUMPRODUCT(Q459:Q488,'control variables'!BG$7:BG$36)</f>
        <v>5.5746035760984396E-20</v>
      </c>
      <c r="BF489" s="10">
        <f ca="1">SUMPRODUCT(R459:R488,'control variables'!BH$7:BH$36)</f>
        <v>1.6697157462302784E-18</v>
      </c>
      <c r="BG489" s="10">
        <f ca="1">SUMPRODUCT(S459:S488,'control variables'!BI$7:BI$36)</f>
        <v>3.7526448136074445E-18</v>
      </c>
      <c r="BH489" s="10">
        <f t="shared" ca="1" si="384"/>
        <v>5.5264021809985825E-18</v>
      </c>
      <c r="BI489" s="82">
        <f t="shared" ca="1" si="361"/>
        <v>5.5714534598413599E-17</v>
      </c>
      <c r="BJ489" s="82">
        <f t="shared" ca="1" si="362"/>
        <v>6.4606694133007236E-17</v>
      </c>
      <c r="BK489" s="82">
        <f t="shared" ca="1" si="363"/>
        <v>2.1621013845901171E-16</v>
      </c>
      <c r="BL489" s="82">
        <f t="shared" ca="1" si="364"/>
        <v>1.0182530495525912E-16</v>
      </c>
      <c r="BM489" s="82">
        <f t="shared" ca="1" si="354"/>
        <v>4.383566721456917E-16</v>
      </c>
      <c r="BN489" s="10">
        <f ca="1">BN488+BI489-INDIRECT(ADDRESS(MAX($D489-'key variables'!$B$9*30,34),scenario!BI$4),TRUE)</f>
        <v>9439390.0751690175</v>
      </c>
      <c r="BO489" s="10">
        <f ca="1">BO488+BJ489-INDIRECT(ADDRESS(MAX($D489-'key variables'!$B$9*30,34),scenario!BJ$4),TRUE)</f>
        <v>10895583.360992203</v>
      </c>
      <c r="BP489" s="10">
        <f ca="1">BP488+BK489-INDIRECT(ADDRESS(MAX($D489-'key variables'!$B$9*30,34),scenario!BK$4),TRUE)</f>
        <v>32531162.537994072</v>
      </c>
      <c r="BQ489" s="10">
        <f ca="1">BQ488+BL489-INDIRECT(ADDRESS(MAX($D489-'key variables'!$B$9*30,34),scenario!BL$4),TRUE)</f>
        <v>14415841.516535141</v>
      </c>
      <c r="BR489" s="10">
        <f t="shared" ca="1" si="385"/>
        <v>67281977.490690395</v>
      </c>
      <c r="BS489" s="82">
        <f t="shared" ca="1" si="366"/>
        <v>-2.3433845525513228E-9</v>
      </c>
      <c r="BT489" s="82">
        <f t="shared" ca="1" si="367"/>
        <v>-3.4288274799510709E-10</v>
      </c>
      <c r="BU489" s="82">
        <f t="shared" ca="1" si="368"/>
        <v>-4.2578235907250901E-9</v>
      </c>
      <c r="BV489" s="82">
        <f t="shared" ca="1" si="369"/>
        <v>-2.9943916589251731E-9</v>
      </c>
      <c r="BW489" s="82">
        <f t="shared" ca="1" si="386"/>
        <v>-9.9384825501966938E-9</v>
      </c>
      <c r="BX489" s="10">
        <f t="shared" ca="1" si="370"/>
        <v>-1.8625981497574462E-12</v>
      </c>
      <c r="BY489" s="10">
        <f t="shared" ca="1" si="371"/>
        <v>2.8902879692917331E-12</v>
      </c>
      <c r="BZ489" s="10">
        <f t="shared" ca="1" si="372"/>
        <v>-3.5034697508636439E-11</v>
      </c>
      <c r="CA489" s="10">
        <f t="shared" ca="1" si="373"/>
        <v>-2.0257030077115875E-11</v>
      </c>
      <c r="CB489" s="10">
        <v>0</v>
      </c>
      <c r="CC489" s="82">
        <f t="shared" ca="1" si="374"/>
        <v>3.9725624704396852E-13</v>
      </c>
      <c r="CD489" s="82">
        <f t="shared" ca="1" si="375"/>
        <v>3.4270775419681007E-13</v>
      </c>
      <c r="CE489" s="82">
        <f t="shared" ca="1" si="376"/>
        <v>1.8915628890212535E-10</v>
      </c>
      <c r="CF489" s="82">
        <f t="shared" ca="1" si="377"/>
        <v>3.7028232690557473E-11</v>
      </c>
      <c r="CG489" s="82">
        <f t="shared" ca="1" si="387"/>
        <v>2.2692448559392362E-10</v>
      </c>
      <c r="CH489" s="13" t="str">
        <f t="shared" ca="1" si="339"/>
        <v/>
      </c>
      <c r="CI489" s="81">
        <f t="shared" ca="1" si="348"/>
        <v>0.1131775965863165</v>
      </c>
      <c r="CJ489" s="81">
        <f t="shared" ca="1" si="349"/>
        <v>0.13063724757458739</v>
      </c>
      <c r="CK489" s="81">
        <f t="shared" ca="1" si="350"/>
        <v>0.39004625943939081</v>
      </c>
      <c r="CL489" s="81">
        <f t="shared" ca="1" si="351"/>
        <v>0.17284488538116416</v>
      </c>
      <c r="CM489" s="89">
        <f t="shared" ca="1" si="340"/>
        <v>0.80670598898145884</v>
      </c>
    </row>
    <row r="490" spans="1:91" x14ac:dyDescent="0.3">
      <c r="A490">
        <v>425</v>
      </c>
      <c r="B490" s="3">
        <f t="shared" si="353"/>
        <v>1.3694444444444445</v>
      </c>
      <c r="C490" s="3">
        <f t="shared" si="341"/>
        <v>14.166666666666666</v>
      </c>
      <c r="D490" s="4">
        <f t="shared" ca="1" si="378"/>
        <v>490</v>
      </c>
      <c r="E490" s="58">
        <f>(0.5*(COS(B490*2*PI())+1)*('key variables'!$B$4-'key variables'!$B$6)+'key variables'!$B$6)/'key variables'!$B$4</f>
        <v>1</v>
      </c>
      <c r="F490" s="10">
        <f t="shared" ca="1" si="342"/>
        <v>11689222.907461114</v>
      </c>
      <c r="G490" s="10">
        <f t="shared" ca="1" si="343"/>
        <v>13492492.798713122</v>
      </c>
      <c r="H490" s="10">
        <f t="shared" ca="1" si="344"/>
        <v>40309474.521088287</v>
      </c>
      <c r="I490" s="10">
        <f t="shared" ca="1" si="345"/>
        <v>17912154.249750931</v>
      </c>
      <c r="J490" s="10">
        <f t="shared" ca="1" si="379"/>
        <v>83403344.477013454</v>
      </c>
      <c r="K490" s="82">
        <f t="shared" ca="1" si="355"/>
        <v>2249832.832292099</v>
      </c>
      <c r="L490" s="82">
        <f t="shared" ca="1" si="356"/>
        <v>2596909.4377209195</v>
      </c>
      <c r="M490" s="82">
        <f t="shared" ca="1" si="357"/>
        <v>7778311.98309422</v>
      </c>
      <c r="N490" s="82">
        <f t="shared" ca="1" si="358"/>
        <v>3496312.733215793</v>
      </c>
      <c r="O490" s="82">
        <f t="shared" ca="1" si="380"/>
        <v>16121366.986323033</v>
      </c>
      <c r="P490" s="10">
        <f ca="1">IF(IF($A490&gt;='key variables'!$B$26,K490*SUMPRODUCT(Z490:AC490,'control variables'!$O$3:$R$3)/J490+F$65*'key variables'!$B$25/scenario!J$65,K490*SUMPRODUCT(Z490:AC490,'control variables'!$O$7:$R$7)/J490+F$65*'key variables'!$B$25/scenario!J$65)&lt;'key variables'!$B$28,0,IF($A490&gt;='key variables'!$B$26,K490*SUMPRODUCT(Z490:AC490,'control variables'!$O$3:$R$3)/J490+F$65*'key variables'!$B$25/scenario!J$65,K490*SUMPRODUCT(Z490:AC490,'control variables'!$O$7:$R$7)/J490+F$65*'key variables'!$B$25/scenario!J$65))</f>
        <v>6.7853664574694359E-18</v>
      </c>
      <c r="Q490" s="10">
        <f ca="1">IF(IF($A490&gt;='key variables'!$B$26,L490*SUMPRODUCT(Z490:AC490,'control variables'!$O$4:$R$4)/J490+G$65*'key variables'!$B$25/scenario!J$65,L490*SUMPRODUCT(Z490:AC490,'control variables'!$O$7:$R$7)/J490+G$65*'key variables'!$B$25/scenario!J$65)&lt;'key variables'!$B$28,0,IF($A490&gt;='key variables'!$B$26,L490*SUMPRODUCT(Z490:AC490,'control variables'!$O$4:$R$4)/J490+G$65*'key variables'!$B$25/scenario!J$65,L490*SUMPRODUCT(Z490:AC490,'control variables'!$O$7:$R$7)/J490+G$65*'key variables'!$B$25/scenario!J$65))</f>
        <v>7.8321295426404283E-18</v>
      </c>
      <c r="R490" s="10">
        <f ca="1">IF(IF($A490&gt;='key variables'!$B$26,M490*SUMPRODUCT(Z490:AC490,'control variables'!$O$5:$R$5)/J490+H$65*'key variables'!$B$25/scenario!J$65,M490*SUMPRODUCT(Z490:AC490,'control variables'!$O$7:$R$7)/J490+H$65*'key variables'!$B$25/scenario!J$65)&lt;'key variables'!$B$28,0,IF($A490&gt;='key variables'!$B$26,M490*SUMPRODUCT(Z490:AC490,'control variables'!$O$5:$R$5)/J490+H$65*'key variables'!$B$25/scenario!J$65,M490*SUMPRODUCT(Z490:AC490,'control variables'!$O$7:$R$7)/J490+H$65*'key variables'!$B$25/scenario!J$65))</f>
        <v>2.3458941690369887E-17</v>
      </c>
      <c r="S490" s="10">
        <f ca="1">IF(IF($A490&gt;='key variables'!$B$26,N490*SUMPRODUCT(Z490:AC490,'control variables'!$O$6:$R$6)/J490+I$65*'key variables'!$B$25/scenario!J$65,N490*SUMPRODUCT(Z490:AC490,'control variables'!$O$7:$R$7)/J490+I$65*'key variables'!$B$25/scenario!J$65)&lt;'key variables'!$B$28,0,IF($A490&gt;='key variables'!$B$26,N490*SUMPRODUCT(Z490:AC490,'control variables'!$O$6:$R$6)/J490+I$65*'key variables'!$B$25/scenario!J$65,N490*SUMPRODUCT(Z490:AC490,'control variables'!$O$7:$R$7)/J490+I$65*'key variables'!$B$25/scenario!J$65))</f>
        <v>1.0544678166429049E-17</v>
      </c>
      <c r="T490" s="10">
        <f t="shared" ca="1" si="352"/>
        <v>4.8621115856908803E-17</v>
      </c>
      <c r="U490" s="82">
        <f ca="1">SUMPRODUCT(P460:P489,'control variables'!AD$7:AD$36)</f>
        <v>1.4386232167166227E-17</v>
      </c>
      <c r="V490" s="82">
        <f ca="1">SUMPRODUCT(Q460:Q489,'control variables'!AE$7:AE$36)</f>
        <v>1.6605563556513957E-17</v>
      </c>
      <c r="W490" s="82">
        <f ca="1">SUMPRODUCT(R460:R489,'control variables'!AF$7:AF$36)</f>
        <v>4.9737296234334796E-17</v>
      </c>
      <c r="X490" s="82">
        <f ca="1">SUMPRODUCT(S460:S489,'control variables'!AG$7:AG$36)</f>
        <v>2.235666845425943E-17</v>
      </c>
      <c r="Y490" s="82">
        <f t="shared" ca="1" si="346"/>
        <v>1.0308576041227441E-16</v>
      </c>
      <c r="Z490" s="10">
        <f ca="1">IF($A490&gt;='key variables'!$B$26,SUMPRODUCT(P460:P489,'control variables'!V$7:V$36)*$E490,SUMPRODUCT(P460:P489,'control variables'!Z$7:Z$36)*$E490)</f>
        <v>3.5103862875599209E-17</v>
      </c>
      <c r="AA490" s="10">
        <f ca="1">IF($A490&gt;='key variables'!$B$26,SUMPRODUCT(Q460:Q489,'control variables'!W$7:W$36)*$E490,SUMPRODUCT(Q460:Q489,'control variables'!AA$7:AA$36)*$E490)</f>
        <v>4.0519256139235222E-17</v>
      </c>
      <c r="AB490" s="10">
        <f ca="1">IF($A490&gt;='key variables'!$B$26,SUMPRODUCT(R460:R489,'control variables'!X$7:X$36)*$E490,SUMPRODUCT(R460:R489,'control variables'!AB$7:AB$36)*$E490)</f>
        <v>1.2136403795831855E-16</v>
      </c>
      <c r="AC490" s="10">
        <f ca="1">IF($A490&gt;='key variables'!$B$26,SUMPRODUCT(S460:S489,'control variables'!Y$7:Y$36)*$E490,SUMPRODUCT(S460:S489,'control variables'!AC$7:AC$36)*$E490)</f>
        <v>5.4552534301839154E-17</v>
      </c>
      <c r="AD490" s="10">
        <f t="shared" ca="1" si="347"/>
        <v>2.5153969127499215E-16</v>
      </c>
      <c r="AE490" s="82">
        <f ca="1">SUMPRODUCT(P460:P489,'control variables'!AL$7:AL$36)</f>
        <v>4.7795686133678585E-17</v>
      </c>
      <c r="AF490" s="82">
        <f ca="1">SUMPRODUCT(Q460:Q489,'control variables'!AM$7:AM$36)</f>
        <v>5.5024767452931489E-17</v>
      </c>
      <c r="AG490" s="82">
        <f ca="1">SUMPRODUCT(R460:R489,'control variables'!AN$7:AN$36)</f>
        <v>1.5689007314699126E-16</v>
      </c>
      <c r="AH490" s="82">
        <f ca="1">SUMPRODUCT(S460:S489,'control variables'!AO$7:AO$36)</f>
        <v>6.7931845443503975E-17</v>
      </c>
      <c r="AI490" s="82">
        <f t="shared" ca="1" si="359"/>
        <v>3.2764237217710533E-16</v>
      </c>
      <c r="AJ490" s="10">
        <f ca="1">SUMPRODUCT(P460:P489,'control variables'!AP$7:AP$36)</f>
        <v>4.566896399955825E-20</v>
      </c>
      <c r="AK490" s="10">
        <f ca="1">SUMPRODUCT(Q460:Q489,'control variables'!AQ$7:AQ$36)</f>
        <v>1.3178552859476625E-19</v>
      </c>
      <c r="AL490" s="10">
        <f ca="1">SUMPRODUCT(R460:R489,'control variables'!AR$7:AR$36)</f>
        <v>4.7367179219003784E-18</v>
      </c>
      <c r="AM490" s="10">
        <f ca="1">SUMPRODUCT(S460:S489,'control variables'!AS$7:AS$36)</f>
        <v>3.54855209801869E-18</v>
      </c>
      <c r="AN490" s="10">
        <f t="shared" ca="1" si="381"/>
        <v>8.462724512513394E-18</v>
      </c>
      <c r="AO490" s="82">
        <f ca="1">SUMPRODUCT(P460:P489,'control variables'!AX$7:AX$36)</f>
        <v>6.2102821638381612E-20</v>
      </c>
      <c r="AP490" s="82">
        <f ca="1">SUMPRODUCT(Q460:Q489,'control variables'!AY$7:AY$36)</f>
        <v>1.4336656600171217E-19</v>
      </c>
      <c r="AQ490" s="82">
        <f ca="1">SUMPRODUCT(R460:R489,'control variables'!AZ$7:AZ$36)</f>
        <v>1.2882427035478633E-18</v>
      </c>
      <c r="AR490" s="82">
        <f ca="1">SUMPRODUCT(S460:S489,'control variables'!BA$7:BA$36)</f>
        <v>9.6509786392304055E-19</v>
      </c>
      <c r="AS490" s="82">
        <f t="shared" ca="1" si="382"/>
        <v>2.4588099551109977E-18</v>
      </c>
      <c r="AT490" s="10">
        <f ca="1">SUMPRODUCT(P460:P489,'control variables'!AT$7:AT$36)</f>
        <v>-5.4808163528573683E-20</v>
      </c>
      <c r="AU490" s="10">
        <f ca="1">SUMPRODUCT(Q460:Q489,'control variables'!AU$7:AU$36)</f>
        <v>5.9454800015605178E-20</v>
      </c>
      <c r="AV490" s="10">
        <f ca="1">SUMPRODUCT(R460:R489,'control variables'!AV$7:AV$36)</f>
        <v>2.5601713335853875E-17</v>
      </c>
      <c r="AW490" s="10">
        <f ca="1">SUMPRODUCT(S460:S489,'control variables'!AW$7:AW$36)</f>
        <v>1.9179739023675824E-17</v>
      </c>
      <c r="AX490" s="10">
        <f t="shared" ca="1" si="360"/>
        <v>4.4786098996016734E-17</v>
      </c>
      <c r="AY490" s="82">
        <f ca="1">SUMPRODUCT(P460:P489,'control variables'!BB$7:BB$36)</f>
        <v>1.9865023606151644E-19</v>
      </c>
      <c r="AZ490" s="82">
        <f ca="1">SUMPRODUCT(Q460:Q489,'control variables'!BC$7:BC$36)</f>
        <v>5.0655774770950787E-19</v>
      </c>
      <c r="BA490" s="82">
        <f ca="1">SUMPRODUCT(R460:R489,'control variables'!BD$7:BD$36)</f>
        <v>3.5460599397258787E-18</v>
      </c>
      <c r="BB490" s="82">
        <f ca="1">SUMPRODUCT(S460:S489,'control variables'!BE$7:BE$36)</f>
        <v>5.0392043102907069E-19</v>
      </c>
      <c r="BC490" s="82">
        <f t="shared" ca="1" si="383"/>
        <v>4.7551883545259734E-18</v>
      </c>
      <c r="BD490" s="10">
        <f ca="1">SUMPRODUCT(P460:P489,'control variables'!BF$7:BF$36)</f>
        <v>4.1555899106060747E-20</v>
      </c>
      <c r="BE490" s="10">
        <f ca="1">SUMPRODUCT(Q460:Q489,'control variables'!BG$7:BG$36)</f>
        <v>4.7966633357182908E-20</v>
      </c>
      <c r="BF490" s="10">
        <f ca="1">SUMPRODUCT(R460:R489,'control variables'!BH$7:BH$36)</f>
        <v>1.4367056225044932E-18</v>
      </c>
      <c r="BG490" s="10">
        <f ca="1">SUMPRODUCT(S460:S489,'control variables'!BI$7:BI$36)</f>
        <v>3.2289603276152981E-18</v>
      </c>
      <c r="BH490" s="10">
        <f t="shared" ca="1" si="384"/>
        <v>4.7551884825830353E-18</v>
      </c>
      <c r="BI490" s="82">
        <f t="shared" ca="1" si="361"/>
        <v>4.7939528206211524E-17</v>
      </c>
      <c r="BJ490" s="82">
        <f t="shared" ca="1" si="362"/>
        <v>5.5590780000656606E-17</v>
      </c>
      <c r="BK490" s="82">
        <f t="shared" ca="1" si="363"/>
        <v>1.8603784642257099E-16</v>
      </c>
      <c r="BL490" s="82">
        <f t="shared" ca="1" si="364"/>
        <v>8.7615504898208867E-17</v>
      </c>
      <c r="BM490" s="82">
        <f t="shared" ca="1" si="354"/>
        <v>3.7718365952764802E-16</v>
      </c>
      <c r="BN490" s="10">
        <f ca="1">BN489+BI490-INDIRECT(ADDRESS(MAX($D490-'key variables'!$B$9*30,34),scenario!BI$4),TRUE)</f>
        <v>9439390.0751690175</v>
      </c>
      <c r="BO490" s="10">
        <f ca="1">BO489+BJ490-INDIRECT(ADDRESS(MAX($D490-'key variables'!$B$9*30,34),scenario!BJ$4),TRUE)</f>
        <v>10895583.360992203</v>
      </c>
      <c r="BP490" s="10">
        <f ca="1">BP489+BK490-INDIRECT(ADDRESS(MAX($D490-'key variables'!$B$9*30,34),scenario!BK$4),TRUE)</f>
        <v>32531162.537994072</v>
      </c>
      <c r="BQ490" s="10">
        <f ca="1">BQ489+BL490-INDIRECT(ADDRESS(MAX($D490-'key variables'!$B$9*30,34),scenario!BL$4),TRUE)</f>
        <v>14415841.516535141</v>
      </c>
      <c r="BR490" s="10">
        <f t="shared" ca="1" si="385"/>
        <v>67281977.490690395</v>
      </c>
      <c r="BS490" s="82">
        <f t="shared" ca="1" si="366"/>
        <v>-2.3433845937470407E-9</v>
      </c>
      <c r="BT490" s="82">
        <f t="shared" ca="1" si="367"/>
        <v>-3.4288279580172418E-10</v>
      </c>
      <c r="BU490" s="82">
        <f t="shared" ca="1" si="368"/>
        <v>-4.2578237547407012E-9</v>
      </c>
      <c r="BV490" s="82">
        <f t="shared" ca="1" si="369"/>
        <v>-2.9943917392249602E-9</v>
      </c>
      <c r="BW490" s="82">
        <f t="shared" ca="1" si="386"/>
        <v>-9.9384828835144255E-9</v>
      </c>
      <c r="BX490" s="10">
        <f t="shared" ca="1" si="370"/>
        <v>-1.8625983278607597E-12</v>
      </c>
      <c r="BY490" s="10">
        <f t="shared" ca="1" si="371"/>
        <v>2.8902875581339182E-12</v>
      </c>
      <c r="BZ490" s="10">
        <f t="shared" ca="1" si="372"/>
        <v>-3.50347012031593E-11</v>
      </c>
      <c r="CA490" s="10">
        <f t="shared" ca="1" si="373"/>
        <v>-2.0257032844898772E-11</v>
      </c>
      <c r="CB490" s="10">
        <v>0</v>
      </c>
      <c r="CC490" s="82">
        <f t="shared" ca="1" si="374"/>
        <v>3.9725628541827442E-13</v>
      </c>
      <c r="CD490" s="82">
        <f t="shared" ca="1" si="375"/>
        <v>3.4270768316097264E-13</v>
      </c>
      <c r="CE490" s="82">
        <f t="shared" ca="1" si="376"/>
        <v>1.8915626674888722E-10</v>
      </c>
      <c r="CF490" s="82">
        <f t="shared" ca="1" si="377"/>
        <v>3.702821609427268E-11</v>
      </c>
      <c r="CG490" s="82">
        <f t="shared" ca="1" si="387"/>
        <v>2.2692444681173914E-10</v>
      </c>
      <c r="CH490" s="13" t="str">
        <f t="shared" ca="1" si="339"/>
        <v/>
      </c>
      <c r="CI490" s="81">
        <f t="shared" ca="1" si="348"/>
        <v>0.1131775965863165</v>
      </c>
      <c r="CJ490" s="81">
        <f t="shared" ca="1" si="349"/>
        <v>0.13063724757458739</v>
      </c>
      <c r="CK490" s="81">
        <f t="shared" ca="1" si="350"/>
        <v>0.39004625943939081</v>
      </c>
      <c r="CL490" s="81">
        <f t="shared" ca="1" si="351"/>
        <v>0.17284488538116416</v>
      </c>
      <c r="CM490" s="89">
        <f t="shared" ca="1" si="340"/>
        <v>0.80670598898145884</v>
      </c>
    </row>
    <row r="491" spans="1:91" x14ac:dyDescent="0.3">
      <c r="A491">
        <v>426</v>
      </c>
      <c r="B491" s="3">
        <f t="shared" si="353"/>
        <v>1.3722222222222222</v>
      </c>
      <c r="C491" s="3">
        <f t="shared" si="341"/>
        <v>14.2</v>
      </c>
      <c r="D491" s="4">
        <f t="shared" ca="1" si="378"/>
        <v>491</v>
      </c>
      <c r="E491" s="58">
        <f>(0.5*(COS(B491*2*PI())+1)*('key variables'!$B$4-'key variables'!$B$6)+'key variables'!$B$6)/'key variables'!$B$4</f>
        <v>1</v>
      </c>
      <c r="F491" s="10">
        <f t="shared" ca="1" si="342"/>
        <v>11689222.907461114</v>
      </c>
      <c r="G491" s="10">
        <f t="shared" ca="1" si="343"/>
        <v>13492492.798713122</v>
      </c>
      <c r="H491" s="10">
        <f t="shared" ca="1" si="344"/>
        <v>40309474.521088287</v>
      </c>
      <c r="I491" s="10">
        <f t="shared" ca="1" si="345"/>
        <v>17912154.249750931</v>
      </c>
      <c r="J491" s="10">
        <f t="shared" ca="1" si="379"/>
        <v>83403344.477013454</v>
      </c>
      <c r="K491" s="82">
        <f t="shared" ca="1" si="355"/>
        <v>2249832.832292099</v>
      </c>
      <c r="L491" s="82">
        <f t="shared" ca="1" si="356"/>
        <v>2596909.4377209195</v>
      </c>
      <c r="M491" s="82">
        <f t="shared" ca="1" si="357"/>
        <v>7778311.98309422</v>
      </c>
      <c r="N491" s="82">
        <f t="shared" ca="1" si="358"/>
        <v>3496312.733215793</v>
      </c>
      <c r="O491" s="82">
        <f t="shared" ca="1" si="380"/>
        <v>16121366.986323033</v>
      </c>
      <c r="P491" s="10">
        <f ca="1">IF(IF($A491&gt;='key variables'!$B$26,K491*SUMPRODUCT(Z491:AC491,'control variables'!$O$3:$R$3)/J491+F$65*'key variables'!$B$25/scenario!J$65,K491*SUMPRODUCT(Z491:AC491,'control variables'!$O$7:$R$7)/J491+F$65*'key variables'!$B$25/scenario!J$65)&lt;'key variables'!$B$28,0,IF($A491&gt;='key variables'!$B$26,K491*SUMPRODUCT(Z491:AC491,'control variables'!$O$3:$R$3)/J491+F$65*'key variables'!$B$25/scenario!J$65,K491*SUMPRODUCT(Z491:AC491,'control variables'!$O$7:$R$7)/J491+F$65*'key variables'!$B$25/scenario!J$65))</f>
        <v>5.8384633206035903E-18</v>
      </c>
      <c r="Q491" s="10">
        <f ca="1">IF(IF($A491&gt;='key variables'!$B$26,L491*SUMPRODUCT(Z491:AC491,'control variables'!$O$4:$R$4)/J491+G$65*'key variables'!$B$25/scenario!J$65,L491*SUMPRODUCT(Z491:AC491,'control variables'!$O$7:$R$7)/J491+G$65*'key variables'!$B$25/scenario!J$65)&lt;'key variables'!$B$28,0,IF($A491&gt;='key variables'!$B$26,L491*SUMPRODUCT(Z491:AC491,'control variables'!$O$4:$R$4)/J491+G$65*'key variables'!$B$25/scenario!J$65,L491*SUMPRODUCT(Z491:AC491,'control variables'!$O$7:$R$7)/J491+G$65*'key variables'!$B$25/scenario!J$65))</f>
        <v>6.7391498076841932E-18</v>
      </c>
      <c r="R491" s="10">
        <f ca="1">IF(IF($A491&gt;='key variables'!$B$26,M491*SUMPRODUCT(Z491:AC491,'control variables'!$O$5:$R$5)/J491+H$65*'key variables'!$B$25/scenario!J$65,M491*SUMPRODUCT(Z491:AC491,'control variables'!$O$7:$R$7)/J491+H$65*'key variables'!$B$25/scenario!J$65)&lt;'key variables'!$B$28,0,IF($A491&gt;='key variables'!$B$26,M491*SUMPRODUCT(Z491:AC491,'control variables'!$O$5:$R$5)/J491+H$65*'key variables'!$B$25/scenario!J$65,M491*SUMPRODUCT(Z491:AC491,'control variables'!$O$7:$R$7)/J491+H$65*'key variables'!$B$25/scenario!J$65))</f>
        <v>2.0185228234597515E-17</v>
      </c>
      <c r="S491" s="10">
        <f ca="1">IF(IF($A491&gt;='key variables'!$B$26,N491*SUMPRODUCT(Z491:AC491,'control variables'!$O$6:$R$6)/J491+I$65*'key variables'!$B$25/scenario!J$65,N491*SUMPRODUCT(Z491:AC491,'control variables'!$O$7:$R$7)/J491+I$65*'key variables'!$B$25/scenario!J$65)&lt;'key variables'!$B$28,0,IF($A491&gt;='key variables'!$B$26,N491*SUMPRODUCT(Z491:AC491,'control variables'!$O$6:$R$6)/J491+I$65*'key variables'!$B$25/scenario!J$65,N491*SUMPRODUCT(Z491:AC491,'control variables'!$O$7:$R$7)/J491+I$65*'key variables'!$B$25/scenario!J$65))</f>
        <v>9.0731601731685595E-18</v>
      </c>
      <c r="T491" s="10">
        <f t="shared" ca="1" si="352"/>
        <v>4.1836001536053861E-17</v>
      </c>
      <c r="U491" s="82">
        <f ca="1">SUMPRODUCT(P461:P490,'control variables'!AD$7:AD$36)</f>
        <v>1.2378622342088276E-17</v>
      </c>
      <c r="V491" s="82">
        <f ca="1">SUMPRODUCT(Q461:Q490,'control variables'!AE$7:AE$36)</f>
        <v>1.4288244319646631E-17</v>
      </c>
      <c r="W491" s="82">
        <f ca="1">SUMPRODUCT(R461:R490,'control variables'!AF$7:AF$36)</f>
        <v>4.2796418078568724E-17</v>
      </c>
      <c r="X491" s="82">
        <f ca="1">SUMPRODUCT(S461:S490,'control variables'!AG$7:AG$36)</f>
        <v>1.9236778081071979E-17</v>
      </c>
      <c r="Y491" s="82">
        <f t="shared" ca="1" si="346"/>
        <v>8.8700062821375615E-17</v>
      </c>
      <c r="Z491" s="10">
        <f ca="1">IF($A491&gt;='key variables'!$B$26,SUMPRODUCT(P461:P490,'control variables'!V$7:V$36)*$E491,SUMPRODUCT(P461:P490,'control variables'!Z$7:Z$36)*$E491)</f>
        <v>3.0205091662377215E-17</v>
      </c>
      <c r="AA491" s="10">
        <f ca="1">IF($A491&gt;='key variables'!$B$26,SUMPRODUCT(Q461:Q490,'control variables'!W$7:W$36)*$E491,SUMPRODUCT(Q461:Q490,'control variables'!AA$7:AA$36)*$E491)</f>
        <v>3.4864762607868674E-17</v>
      </c>
      <c r="AB491" s="10">
        <f ca="1">IF($A491&gt;='key variables'!$B$26,SUMPRODUCT(R461:R490,'control variables'!X$7:X$36)*$E491,SUMPRODUCT(R461:R490,'control variables'!AB$7:AB$36)*$E491)</f>
        <v>1.0442759259965534E-16</v>
      </c>
      <c r="AC491" s="10">
        <f ca="1">IF($A491&gt;='key variables'!$B$26,SUMPRODUCT(S461:S490,'control variables'!Y$7:Y$36)*$E491,SUMPRODUCT(S461:S490,'control variables'!AC$7:AC$36)*$E491)</f>
        <v>4.6939685949701977E-17</v>
      </c>
      <c r="AD491" s="10">
        <f t="shared" ca="1" si="347"/>
        <v>2.164371328196032E-16</v>
      </c>
      <c r="AE491" s="82">
        <f ca="1">SUMPRODUCT(P461:P490,'control variables'!AL$7:AL$36)</f>
        <v>4.1125761169078483E-17</v>
      </c>
      <c r="AF491" s="82">
        <f ca="1">SUMPRODUCT(Q461:Q490,'control variables'!AM$7:AM$36)</f>
        <v>4.7346018599339594E-17</v>
      </c>
      <c r="AG491" s="82">
        <f ca="1">SUMPRODUCT(R461:R490,'control variables'!AN$7:AN$36)</f>
        <v>1.3499594210231337E-16</v>
      </c>
      <c r="AH491" s="82">
        <f ca="1">SUMPRODUCT(S461:S490,'control variables'!AO$7:AO$36)</f>
        <v>5.8451903874138956E-17</v>
      </c>
      <c r="AI491" s="82">
        <f t="shared" ca="1" si="359"/>
        <v>2.8191962574487039E-16</v>
      </c>
      <c r="AJ491" s="10">
        <f ca="1">SUMPRODUCT(P461:P490,'control variables'!AP$7:AP$36)</f>
        <v>3.9295824753557577E-20</v>
      </c>
      <c r="AK491" s="10">
        <f ca="1">SUMPRODUCT(Q461:Q490,'control variables'!AQ$7:AQ$36)</f>
        <v>1.1339475615792329E-19</v>
      </c>
      <c r="AL491" s="10">
        <f ca="1">SUMPRODUCT(R461:R490,'control variables'!AR$7:AR$36)</f>
        <v>4.0757052725748972E-18</v>
      </c>
      <c r="AM491" s="10">
        <f ca="1">SUMPRODUCT(S461:S490,'control variables'!AS$7:AS$36)</f>
        <v>3.0533489083299618E-18</v>
      </c>
      <c r="AN491" s="10">
        <f t="shared" ca="1" si="381"/>
        <v>7.2817447618163395E-18</v>
      </c>
      <c r="AO491" s="82">
        <f ca="1">SUMPRODUCT(P461:P490,'control variables'!AX$7:AX$36)</f>
        <v>5.343632484912276E-20</v>
      </c>
      <c r="AP491" s="82">
        <f ca="1">SUMPRODUCT(Q461:Q490,'control variables'!AY$7:AY$36)</f>
        <v>1.2335965083808607E-19</v>
      </c>
      <c r="AQ491" s="82">
        <f ca="1">SUMPRODUCT(R461:R490,'control variables'!AZ$7:AZ$36)</f>
        <v>1.1084674379553633E-18</v>
      </c>
      <c r="AR491" s="82">
        <f ca="1">SUMPRODUCT(S461:S490,'control variables'!BA$7:BA$36)</f>
        <v>8.3041771061676356E-19</v>
      </c>
      <c r="AS491" s="82">
        <f t="shared" ca="1" si="382"/>
        <v>2.1156811242593355E-18</v>
      </c>
      <c r="AT491" s="10">
        <f ca="1">SUMPRODUCT(P461:P490,'control variables'!AT$7:AT$36)</f>
        <v>-4.7159641920144934E-20</v>
      </c>
      <c r="AU491" s="10">
        <f ca="1">SUMPRODUCT(Q461:Q490,'control variables'!AU$7:AU$36)</f>
        <v>5.1157836691754884E-20</v>
      </c>
      <c r="AV491" s="10">
        <f ca="1">SUMPRODUCT(R461:R490,'control variables'!AV$7:AV$36)</f>
        <v>2.2028974439758763E-17</v>
      </c>
      <c r="AW491" s="10">
        <f ca="1">SUMPRODUCT(S461:S490,'control variables'!AW$7:AW$36)</f>
        <v>1.6503191609527747E-17</v>
      </c>
      <c r="AX491" s="10">
        <f t="shared" ca="1" si="360"/>
        <v>3.8536164244058119E-17</v>
      </c>
      <c r="AY491" s="82">
        <f ca="1">SUMPRODUCT(P461:P490,'control variables'!BB$7:BB$36)</f>
        <v>1.7092844198527694E-19</v>
      </c>
      <c r="AZ491" s="82">
        <f ca="1">SUMPRODUCT(Q461:Q490,'control variables'!BC$7:BC$36)</f>
        <v>4.358672222505901E-19</v>
      </c>
      <c r="BA491" s="82">
        <f ca="1">SUMPRODUCT(R461:R490,'control variables'!BD$7:BD$36)</f>
        <v>3.0512045326543195E-18</v>
      </c>
      <c r="BB491" s="82">
        <f ca="1">SUMPRODUCT(S461:S490,'control variables'!BE$7:BE$36)</f>
        <v>4.3359794515257887E-19</v>
      </c>
      <c r="BC491" s="82">
        <f t="shared" ca="1" si="383"/>
        <v>4.0915981420427654E-18</v>
      </c>
      <c r="BD491" s="10">
        <f ca="1">SUMPRODUCT(P461:P490,'control variables'!BF$7:BF$36)</f>
        <v>3.575674124694571E-20</v>
      </c>
      <c r="BE491" s="10">
        <f ca="1">SUMPRODUCT(Q461:Q490,'control variables'!BG$7:BG$36)</f>
        <v>4.1272852575334111E-20</v>
      </c>
      <c r="BF491" s="10">
        <f ca="1">SUMPRODUCT(R461:R490,'control variables'!BH$7:BH$36)</f>
        <v>1.2362122417520465E-18</v>
      </c>
      <c r="BG491" s="10">
        <f ca="1">SUMPRODUCT(S461:S490,'control variables'!BI$7:BI$36)</f>
        <v>2.7783564166550383E-18</v>
      </c>
      <c r="BH491" s="10">
        <f t="shared" ca="1" si="384"/>
        <v>4.0915982522293644E-18</v>
      </c>
      <c r="BI491" s="82">
        <f t="shared" ca="1" si="361"/>
        <v>4.1249529969143616E-17</v>
      </c>
      <c r="BJ491" s="82">
        <f t="shared" ca="1" si="362"/>
        <v>4.783304365828194E-17</v>
      </c>
      <c r="BK491" s="82">
        <f t="shared" ca="1" si="363"/>
        <v>1.6007612107472646E-16</v>
      </c>
      <c r="BL491" s="82">
        <f t="shared" ca="1" si="364"/>
        <v>7.538869342881928E-17</v>
      </c>
      <c r="BM491" s="82">
        <f t="shared" ca="1" si="354"/>
        <v>3.2454738813097128E-16</v>
      </c>
      <c r="BN491" s="10">
        <f ca="1">BN490+BI491-INDIRECT(ADDRESS(MAX($D491-'key variables'!$B$9*30,34),scenario!BI$4),TRUE)</f>
        <v>9439390.0751690175</v>
      </c>
      <c r="BO491" s="10">
        <f ca="1">BO490+BJ491-INDIRECT(ADDRESS(MAX($D491-'key variables'!$B$9*30,34),scenario!BJ$4),TRUE)</f>
        <v>10895583.360992203</v>
      </c>
      <c r="BP491" s="10">
        <f ca="1">BP490+BK491-INDIRECT(ADDRESS(MAX($D491-'key variables'!$B$9*30,34),scenario!BK$4),TRUE)</f>
        <v>32531162.537994072</v>
      </c>
      <c r="BQ491" s="10">
        <f ca="1">BQ490+BL491-INDIRECT(ADDRESS(MAX($D491-'key variables'!$B$9*30,34),scenario!BL$4),TRUE)</f>
        <v>14415841.516535141</v>
      </c>
      <c r="BR491" s="10">
        <f t="shared" ca="1" si="385"/>
        <v>67281977.490690395</v>
      </c>
      <c r="BS491" s="82">
        <f t="shared" ca="1" si="366"/>
        <v>-2.3433846291938641E-9</v>
      </c>
      <c r="BT491" s="82">
        <f t="shared" ca="1" si="367"/>
        <v>-3.4288283693689089E-10</v>
      </c>
      <c r="BU491" s="82">
        <f t="shared" ca="1" si="368"/>
        <v>-4.2578238958678061E-9</v>
      </c>
      <c r="BV491" s="82">
        <f t="shared" ca="1" si="369"/>
        <v>-2.9943918083188502E-9</v>
      </c>
      <c r="BW491" s="82">
        <f t="shared" ca="1" si="386"/>
        <v>-9.9384831703174108E-9</v>
      </c>
      <c r="BX491" s="10">
        <f t="shared" ca="1" si="370"/>
        <v>-1.8625984811096179E-12</v>
      </c>
      <c r="BY491" s="10">
        <f t="shared" ca="1" si="371"/>
        <v>2.8902872043534946E-12</v>
      </c>
      <c r="BZ491" s="10">
        <f t="shared" ca="1" si="372"/>
        <v>-3.5034704382108635E-11</v>
      </c>
      <c r="CA491" s="10">
        <f t="shared" ca="1" si="373"/>
        <v>-2.0257035226435423E-11</v>
      </c>
      <c r="CB491" s="10">
        <v>0</v>
      </c>
      <c r="CC491" s="82">
        <f t="shared" ca="1" si="374"/>
        <v>3.9725631843741626E-13</v>
      </c>
      <c r="CD491" s="82">
        <f t="shared" ca="1" si="375"/>
        <v>3.4270762203824125E-13</v>
      </c>
      <c r="CE491" s="82">
        <f t="shared" ca="1" si="376"/>
        <v>1.8915624768715063E-10</v>
      </c>
      <c r="CF491" s="82">
        <f t="shared" ca="1" si="377"/>
        <v>3.7028201814012261E-11</v>
      </c>
      <c r="CG491" s="82">
        <f t="shared" ca="1" si="387"/>
        <v>2.2692441344163856E-10</v>
      </c>
      <c r="CH491" s="13" t="str">
        <f t="shared" ca="1" si="339"/>
        <v/>
      </c>
      <c r="CI491" s="81">
        <f t="shared" ca="1" si="348"/>
        <v>0.1131775965863165</v>
      </c>
      <c r="CJ491" s="81">
        <f t="shared" ca="1" si="349"/>
        <v>0.13063724757458739</v>
      </c>
      <c r="CK491" s="81">
        <f t="shared" ca="1" si="350"/>
        <v>0.39004625943939081</v>
      </c>
      <c r="CL491" s="81">
        <f t="shared" ca="1" si="351"/>
        <v>0.17284488538116416</v>
      </c>
      <c r="CM491" s="89">
        <f t="shared" ca="1" si="340"/>
        <v>0.80670598898145884</v>
      </c>
    </row>
    <row r="492" spans="1:91" x14ac:dyDescent="0.3">
      <c r="A492">
        <v>427</v>
      </c>
      <c r="B492" s="3">
        <f t="shared" si="353"/>
        <v>1.375</v>
      </c>
      <c r="C492" s="3">
        <f t="shared" si="341"/>
        <v>14.233333333333333</v>
      </c>
      <c r="D492" s="4">
        <f t="shared" ca="1" si="378"/>
        <v>492</v>
      </c>
      <c r="E492" s="58">
        <f>(0.5*(COS(B492*2*PI())+1)*('key variables'!$B$4-'key variables'!$B$6)+'key variables'!$B$6)/'key variables'!$B$4</f>
        <v>1</v>
      </c>
      <c r="F492" s="10">
        <f t="shared" ca="1" si="342"/>
        <v>11689222.907461114</v>
      </c>
      <c r="G492" s="10">
        <f t="shared" ca="1" si="343"/>
        <v>13492492.798713122</v>
      </c>
      <c r="H492" s="10">
        <f t="shared" ca="1" si="344"/>
        <v>40309474.521088287</v>
      </c>
      <c r="I492" s="10">
        <f t="shared" ca="1" si="345"/>
        <v>17912154.249750931</v>
      </c>
      <c r="J492" s="10">
        <f t="shared" ca="1" si="379"/>
        <v>83403344.477013454</v>
      </c>
      <c r="K492" s="82">
        <f t="shared" ca="1" si="355"/>
        <v>2249832.832292099</v>
      </c>
      <c r="L492" s="82">
        <f t="shared" ca="1" si="356"/>
        <v>2596909.4377209195</v>
      </c>
      <c r="M492" s="82">
        <f t="shared" ca="1" si="357"/>
        <v>7778311.98309422</v>
      </c>
      <c r="N492" s="82">
        <f t="shared" ca="1" si="358"/>
        <v>3496312.733215793</v>
      </c>
      <c r="O492" s="82">
        <f t="shared" ca="1" si="380"/>
        <v>16121366.986323033</v>
      </c>
      <c r="P492" s="10">
        <f ca="1">IF(IF($A492&gt;='key variables'!$B$26,K492*SUMPRODUCT(Z492:AC492,'control variables'!$O$3:$R$3)/J492+F$65*'key variables'!$B$25/scenario!J$65,K492*SUMPRODUCT(Z492:AC492,'control variables'!$O$7:$R$7)/J492+F$65*'key variables'!$B$25/scenario!J$65)&lt;'key variables'!$B$28,0,IF($A492&gt;='key variables'!$B$26,K492*SUMPRODUCT(Z492:AC492,'control variables'!$O$3:$R$3)/J492+F$65*'key variables'!$B$25/scenario!J$65,K492*SUMPRODUCT(Z492:AC492,'control variables'!$O$7:$R$7)/J492+F$65*'key variables'!$B$25/scenario!J$65))</f>
        <v>5.0237012488115944E-18</v>
      </c>
      <c r="Q492" s="10">
        <f ca="1">IF(IF($A492&gt;='key variables'!$B$26,L492*SUMPRODUCT(Z492:AC492,'control variables'!$O$4:$R$4)/J492+G$65*'key variables'!$B$25/scenario!J$65,L492*SUMPRODUCT(Z492:AC492,'control variables'!$O$7:$R$7)/J492+G$65*'key variables'!$B$25/scenario!J$65)&lt;'key variables'!$B$28,0,IF($A492&gt;='key variables'!$B$26,L492*SUMPRODUCT(Z492:AC492,'control variables'!$O$4:$R$4)/J492+G$65*'key variables'!$B$25/scenario!J$65,L492*SUMPRODUCT(Z492:AC492,'control variables'!$O$7:$R$7)/J492+G$65*'key variables'!$B$25/scenario!J$65))</f>
        <v>5.798696240039315E-18</v>
      </c>
      <c r="R492" s="10">
        <f ca="1">IF(IF($A492&gt;='key variables'!$B$26,M492*SUMPRODUCT(Z492:AC492,'control variables'!$O$5:$R$5)/J492+H$65*'key variables'!$B$25/scenario!J$65,M492*SUMPRODUCT(Z492:AC492,'control variables'!$O$7:$R$7)/J492+H$65*'key variables'!$B$25/scenario!J$65)&lt;'key variables'!$B$28,0,IF($A492&gt;='key variables'!$B$26,M492*SUMPRODUCT(Z492:AC492,'control variables'!$O$5:$R$5)/J492+H$65*'key variables'!$B$25/scenario!J$65,M492*SUMPRODUCT(Z492:AC492,'control variables'!$O$7:$R$7)/J492+H$65*'key variables'!$B$25/scenario!J$65))</f>
        <v>1.7368364023431292E-17</v>
      </c>
      <c r="S492" s="10">
        <f ca="1">IF(IF($A492&gt;='key variables'!$B$26,N492*SUMPRODUCT(Z492:AC492,'control variables'!$O$6:$R$6)/J492+I$65*'key variables'!$B$25/scenario!J$65,N492*SUMPRODUCT(Z492:AC492,'control variables'!$O$7:$R$7)/J492+I$65*'key variables'!$B$25/scenario!J$65)&lt;'key variables'!$B$28,0,IF($A492&gt;='key variables'!$B$26,N492*SUMPRODUCT(Z492:AC492,'control variables'!$O$6:$R$6)/J492+I$65*'key variables'!$B$25/scenario!J$65,N492*SUMPRODUCT(Z492:AC492,'control variables'!$O$7:$R$7)/J492+I$65*'key variables'!$B$25/scenario!J$65))</f>
        <v>7.8069936539230138E-18</v>
      </c>
      <c r="T492" s="10">
        <f t="shared" ca="1" si="352"/>
        <v>3.5997755166205212E-17</v>
      </c>
      <c r="U492" s="82">
        <f ca="1">SUMPRODUCT(P462:P491,'control variables'!AD$7:AD$36)</f>
        <v>1.0651176020762774E-17</v>
      </c>
      <c r="V492" s="82">
        <f ca="1">SUMPRODUCT(Q462:Q491,'control variables'!AE$7:AE$36)</f>
        <v>1.2294308774472734E-17</v>
      </c>
      <c r="W492" s="82">
        <f ca="1">SUMPRODUCT(R462:R491,'control variables'!AF$7:AF$36)</f>
        <v>3.6824144837436801E-17</v>
      </c>
      <c r="X492" s="82">
        <f ca="1">SUMPRODUCT(S462:S491,'control variables'!AG$7:AG$36)</f>
        <v>1.6552270822350907E-17</v>
      </c>
      <c r="Y492" s="82">
        <f t="shared" ca="1" si="346"/>
        <v>7.6321900455023208E-17</v>
      </c>
      <c r="Z492" s="10">
        <f ca="1">IF($A492&gt;='key variables'!$B$26,SUMPRODUCT(P462:P491,'control variables'!V$7:V$36)*$E492,SUMPRODUCT(P462:P491,'control variables'!Z$7:Z$36)*$E492)</f>
        <v>2.5989947760614826E-17</v>
      </c>
      <c r="AA492" s="10">
        <f ca="1">IF($A492&gt;='key variables'!$B$26,SUMPRODUCT(Q462:Q491,'control variables'!W$7:W$36)*$E492,SUMPRODUCT(Q462:Q491,'control variables'!AA$7:AA$36)*$E492)</f>
        <v>2.9999358021925929E-17</v>
      </c>
      <c r="AB492" s="10">
        <f ca="1">IF($A492&gt;='key variables'!$B$26,SUMPRODUCT(R462:R491,'control variables'!X$7:X$36)*$E492,SUMPRODUCT(R462:R491,'control variables'!AB$7:AB$36)*$E492)</f>
        <v>8.9854641289249649E-17</v>
      </c>
      <c r="AC492" s="10">
        <f ca="1">IF($A492&gt;='key variables'!$B$26,SUMPRODUCT(S462:S491,'control variables'!Y$7:Y$36)*$E492,SUMPRODUCT(S462:S491,'control variables'!AC$7:AC$36)*$E492)</f>
        <v>4.0389216472796698E-17</v>
      </c>
      <c r="AD492" s="10">
        <f t="shared" ca="1" si="347"/>
        <v>1.862331635445871E-16</v>
      </c>
      <c r="AE492" s="82">
        <f ca="1">SUMPRODUCT(P462:P491,'control variables'!AL$7:AL$36)</f>
        <v>3.5386629391733142E-17</v>
      </c>
      <c r="AF492" s="82">
        <f ca="1">SUMPRODUCT(Q462:Q491,'control variables'!AM$7:AM$36)</f>
        <v>4.0738845086924289E-17</v>
      </c>
      <c r="AG492" s="82">
        <f ca="1">SUMPRODUCT(R462:R491,'control variables'!AN$7:AN$36)</f>
        <v>1.1615715397759457E-16</v>
      </c>
      <c r="AH492" s="82">
        <f ca="1">SUMPRODUCT(S462:S491,'control variables'!AO$7:AO$36)</f>
        <v>5.0294895482458837E-17</v>
      </c>
      <c r="AI492" s="82">
        <f t="shared" ca="1" si="359"/>
        <v>2.4257752393871085E-16</v>
      </c>
      <c r="AJ492" s="10">
        <f ca="1">SUMPRODUCT(P462:P491,'control variables'!AP$7:AP$36)</f>
        <v>3.3812062018250393E-20</v>
      </c>
      <c r="AK492" s="10">
        <f ca="1">SUMPRODUCT(Q462:Q491,'control variables'!AQ$7:AQ$36)</f>
        <v>9.7570430237858008E-20</v>
      </c>
      <c r="AL492" s="10">
        <f ca="1">SUMPRODUCT(R462:R491,'control variables'!AR$7:AR$36)</f>
        <v>3.5069374496825222E-18</v>
      </c>
      <c r="AM492" s="10">
        <f ca="1">SUMPRODUCT(S462:S491,'control variables'!AS$7:AS$36)</f>
        <v>2.6272517067468636E-18</v>
      </c>
      <c r="AN492" s="10">
        <f t="shared" ca="1" si="381"/>
        <v>6.2655716486854942E-18</v>
      </c>
      <c r="AO492" s="82">
        <f ca="1">SUMPRODUCT(P462:P491,'control variables'!AX$7:AX$36)</f>
        <v>4.5979244389375974E-20</v>
      </c>
      <c r="AP492" s="82">
        <f ca="1">SUMPRODUCT(Q462:Q491,'control variables'!AY$7:AY$36)</f>
        <v>1.0614471615866677E-19</v>
      </c>
      <c r="AQ492" s="82">
        <f ca="1">SUMPRODUCT(R462:R491,'control variables'!AZ$7:AZ$36)</f>
        <v>9.5377994971246232E-19</v>
      </c>
      <c r="AR492" s="82">
        <f ca="1">SUMPRODUCT(S462:S491,'control variables'!BA$7:BA$36)</f>
        <v>7.1453227686449104E-19</v>
      </c>
      <c r="AS492" s="82">
        <f t="shared" ca="1" si="382"/>
        <v>1.8204361871249959E-18</v>
      </c>
      <c r="AT492" s="10">
        <f ca="1">SUMPRODUCT(P462:P491,'control variables'!AT$7:AT$36)</f>
        <v>-4.0578477417452879E-20</v>
      </c>
      <c r="AU492" s="10">
        <f ca="1">SUMPRODUCT(Q462:Q491,'control variables'!AU$7:AU$36)</f>
        <v>4.4018721016525854E-20</v>
      </c>
      <c r="AV492" s="10">
        <f ca="1">SUMPRODUCT(R462:R491,'control variables'!AV$7:AV$36)</f>
        <v>1.8954814019729741E-17</v>
      </c>
      <c r="AW492" s="10">
        <f ca="1">SUMPRODUCT(S462:S491,'control variables'!AW$7:AW$36)</f>
        <v>1.4200158457035663E-17</v>
      </c>
      <c r="AX492" s="10">
        <f t="shared" ca="1" si="360"/>
        <v>3.3158412720364481E-17</v>
      </c>
      <c r="AY492" s="82">
        <f ca="1">SUMPRODUCT(P462:P491,'control variables'!BB$7:BB$36)</f>
        <v>1.4707524571209996E-19</v>
      </c>
      <c r="AZ492" s="82">
        <f ca="1">SUMPRODUCT(Q462:Q491,'control variables'!BC$7:BC$36)</f>
        <v>3.7504161429072039E-19</v>
      </c>
      <c r="BA492" s="82">
        <f ca="1">SUMPRODUCT(R462:R491,'control variables'!BD$7:BD$36)</f>
        <v>2.6254065803551943E-18</v>
      </c>
      <c r="BB492" s="82">
        <f ca="1">SUMPRODUCT(S462:S491,'control variables'!BE$7:BE$36)</f>
        <v>3.7308901656677002E-19</v>
      </c>
      <c r="BC492" s="82">
        <f t="shared" ca="1" si="383"/>
        <v>3.5206124569247846E-18</v>
      </c>
      <c r="BD492" s="10">
        <f ca="1">SUMPRODUCT(P462:P491,'control variables'!BF$7:BF$36)</f>
        <v>3.0766860352073541E-20</v>
      </c>
      <c r="BE492" s="10">
        <f ca="1">SUMPRODUCT(Q462:Q491,'control variables'!BG$7:BG$36)</f>
        <v>3.5513194078486975E-20</v>
      </c>
      <c r="BF492" s="10">
        <f ca="1">SUMPRODUCT(R462:R491,'control variables'!BH$7:BH$36)</f>
        <v>1.0636978673429259E-18</v>
      </c>
      <c r="BG492" s="10">
        <f ca="1">SUMPRODUCT(S462:S491,'control variables'!BI$7:BI$36)</f>
        <v>2.3906346299612719E-18</v>
      </c>
      <c r="BH492" s="10">
        <f t="shared" ca="1" si="384"/>
        <v>3.5206125517347581E-18</v>
      </c>
      <c r="BI492" s="82">
        <f t="shared" ca="1" si="361"/>
        <v>3.5493126160027791E-17</v>
      </c>
      <c r="BJ492" s="82">
        <f t="shared" ca="1" si="362"/>
        <v>4.1157905422231533E-17</v>
      </c>
      <c r="BK492" s="82">
        <f t="shared" ca="1" si="363"/>
        <v>1.3773737457767952E-16</v>
      </c>
      <c r="BL492" s="82">
        <f t="shared" ca="1" si="364"/>
        <v>6.4868142956061267E-17</v>
      </c>
      <c r="BM492" s="82">
        <f t="shared" ca="1" si="354"/>
        <v>2.7925654911600011E-16</v>
      </c>
      <c r="BN492" s="10">
        <f ca="1">BN491+BI492-INDIRECT(ADDRESS(MAX($D492-'key variables'!$B$9*30,34),scenario!BI$4),TRUE)</f>
        <v>9439390.0751690175</v>
      </c>
      <c r="BO492" s="10">
        <f ca="1">BO491+BJ492-INDIRECT(ADDRESS(MAX($D492-'key variables'!$B$9*30,34),scenario!BJ$4),TRUE)</f>
        <v>10895583.360992203</v>
      </c>
      <c r="BP492" s="10">
        <f ca="1">BP491+BK492-INDIRECT(ADDRESS(MAX($D492-'key variables'!$B$9*30,34),scenario!BK$4),TRUE)</f>
        <v>32531162.537994072</v>
      </c>
      <c r="BQ492" s="10">
        <f ca="1">BQ491+BL492-INDIRECT(ADDRESS(MAX($D492-'key variables'!$B$9*30,34),scenario!BL$4),TRUE)</f>
        <v>14415841.516535141</v>
      </c>
      <c r="BR492" s="10">
        <f t="shared" ca="1" si="385"/>
        <v>67281977.490690395</v>
      </c>
      <c r="BS492" s="82">
        <f t="shared" ca="1" si="366"/>
        <v>-2.343384659694056E-9</v>
      </c>
      <c r="BT492" s="82">
        <f t="shared" ca="1" si="367"/>
        <v>-3.4288287233161326E-10</v>
      </c>
      <c r="BU492" s="82">
        <f t="shared" ca="1" si="368"/>
        <v>-4.2578240173005141E-9</v>
      </c>
      <c r="BV492" s="82">
        <f t="shared" ca="1" si="369"/>
        <v>-2.9943918677706344E-9</v>
      </c>
      <c r="BW492" s="82">
        <f t="shared" ca="1" si="386"/>
        <v>-9.938483417096817E-9</v>
      </c>
      <c r="BX492" s="10">
        <f t="shared" ca="1" si="370"/>
        <v>-1.8625986129724798E-12</v>
      </c>
      <c r="BY492" s="10">
        <f t="shared" ca="1" si="371"/>
        <v>2.8902868999434024E-12</v>
      </c>
      <c r="BZ492" s="10">
        <f t="shared" ca="1" si="372"/>
        <v>-3.5034707117433129E-11</v>
      </c>
      <c r="CA492" s="10">
        <f t="shared" ca="1" si="373"/>
        <v>-2.0257037275626792E-11</v>
      </c>
      <c r="CB492" s="10">
        <v>0</v>
      </c>
      <c r="CC492" s="82">
        <f t="shared" ca="1" si="374"/>
        <v>3.9725634684871129E-13</v>
      </c>
      <c r="CD492" s="82">
        <f t="shared" ca="1" si="375"/>
        <v>3.4270756944523432E-13</v>
      </c>
      <c r="CE492" s="82">
        <f t="shared" ca="1" si="376"/>
        <v>1.891562312854941E-10</v>
      </c>
      <c r="CF492" s="82">
        <f t="shared" ca="1" si="377"/>
        <v>3.7028189526573234E-11</v>
      </c>
      <c r="CG492" s="82">
        <f t="shared" ca="1" si="387"/>
        <v>2.2692438472836127E-10</v>
      </c>
      <c r="CH492" s="13" t="str">
        <f t="shared" ca="1" si="339"/>
        <v/>
      </c>
      <c r="CI492" s="81">
        <f t="shared" ca="1" si="348"/>
        <v>0.1131775965863165</v>
      </c>
      <c r="CJ492" s="81">
        <f t="shared" ca="1" si="349"/>
        <v>0.13063724757458739</v>
      </c>
      <c r="CK492" s="81">
        <f t="shared" ca="1" si="350"/>
        <v>0.39004625943939081</v>
      </c>
      <c r="CL492" s="81">
        <f t="shared" ca="1" si="351"/>
        <v>0.17284488538116416</v>
      </c>
      <c r="CM492" s="89">
        <f t="shared" ca="1" si="340"/>
        <v>0.80670598898145884</v>
      </c>
    </row>
    <row r="493" spans="1:91" x14ac:dyDescent="0.3">
      <c r="A493">
        <v>428</v>
      </c>
      <c r="B493" s="3">
        <f t="shared" si="353"/>
        <v>1.3777777777777778</v>
      </c>
      <c r="C493" s="3">
        <f t="shared" si="341"/>
        <v>14.266666666666667</v>
      </c>
      <c r="D493" s="4">
        <f t="shared" ca="1" si="378"/>
        <v>493</v>
      </c>
      <c r="E493" s="58">
        <f>(0.5*(COS(B493*2*PI())+1)*('key variables'!$B$4-'key variables'!$B$6)+'key variables'!$B$6)/'key variables'!$B$4</f>
        <v>1</v>
      </c>
      <c r="F493" s="10">
        <f t="shared" ca="1" si="342"/>
        <v>11689222.907461114</v>
      </c>
      <c r="G493" s="10">
        <f t="shared" ca="1" si="343"/>
        <v>13492492.798713122</v>
      </c>
      <c r="H493" s="10">
        <f t="shared" ca="1" si="344"/>
        <v>40309474.521088287</v>
      </c>
      <c r="I493" s="10">
        <f t="shared" ca="1" si="345"/>
        <v>17912154.249750931</v>
      </c>
      <c r="J493" s="10">
        <f t="shared" ca="1" si="379"/>
        <v>83403344.477013454</v>
      </c>
      <c r="K493" s="82">
        <f t="shared" ca="1" si="355"/>
        <v>2249832.832292099</v>
      </c>
      <c r="L493" s="82">
        <f t="shared" ca="1" si="356"/>
        <v>2596909.4377209195</v>
      </c>
      <c r="M493" s="82">
        <f t="shared" ca="1" si="357"/>
        <v>7778311.98309422</v>
      </c>
      <c r="N493" s="82">
        <f t="shared" ca="1" si="358"/>
        <v>3496312.733215793</v>
      </c>
      <c r="O493" s="82">
        <f t="shared" ca="1" si="380"/>
        <v>16121366.986323033</v>
      </c>
      <c r="P493" s="10">
        <f ca="1">IF(IF($A493&gt;='key variables'!$B$26,K493*SUMPRODUCT(Z493:AC493,'control variables'!$O$3:$R$3)/J493+F$65*'key variables'!$B$25/scenario!J$65,K493*SUMPRODUCT(Z493:AC493,'control variables'!$O$7:$R$7)/J493+F$65*'key variables'!$B$25/scenario!J$65)&lt;'key variables'!$B$28,0,IF($A493&gt;='key variables'!$B$26,K493*SUMPRODUCT(Z493:AC493,'control variables'!$O$3:$R$3)/J493+F$65*'key variables'!$B$25/scenario!J$65,K493*SUMPRODUCT(Z493:AC493,'control variables'!$O$7:$R$7)/J493+F$65*'key variables'!$B$25/scenario!J$65))</f>
        <v>4.3226398542659806E-18</v>
      </c>
      <c r="Q493" s="10">
        <f ca="1">IF(IF($A493&gt;='key variables'!$B$26,L493*SUMPRODUCT(Z493:AC493,'control variables'!$O$4:$R$4)/J493+G$65*'key variables'!$B$25/scenario!J$65,L493*SUMPRODUCT(Z493:AC493,'control variables'!$O$7:$R$7)/J493+G$65*'key variables'!$B$25/scenario!J$65)&lt;'key variables'!$B$28,0,IF($A493&gt;='key variables'!$B$26,L493*SUMPRODUCT(Z493:AC493,'control variables'!$O$4:$R$4)/J493+G$65*'key variables'!$B$25/scenario!J$65,L493*SUMPRODUCT(Z493:AC493,'control variables'!$O$7:$R$7)/J493+G$65*'key variables'!$B$25/scenario!J$65))</f>
        <v>4.9894836950954768E-18</v>
      </c>
      <c r="R493" s="10">
        <f ca="1">IF(IF($A493&gt;='key variables'!$B$26,M493*SUMPRODUCT(Z493:AC493,'control variables'!$O$5:$R$5)/J493+H$65*'key variables'!$B$25/scenario!J$65,M493*SUMPRODUCT(Z493:AC493,'control variables'!$O$7:$R$7)/J493+H$65*'key variables'!$B$25/scenario!J$65)&lt;'key variables'!$B$28,0,IF($A493&gt;='key variables'!$B$26,M493*SUMPRODUCT(Z493:AC493,'control variables'!$O$5:$R$5)/J493+H$65*'key variables'!$B$25/scenario!J$65,M493*SUMPRODUCT(Z493:AC493,'control variables'!$O$7:$R$7)/J493+H$65*'key variables'!$B$25/scenario!J$65))</f>
        <v>1.4944595391464367E-17</v>
      </c>
      <c r="S493" s="10">
        <f ca="1">IF(IF($A493&gt;='key variables'!$B$26,N493*SUMPRODUCT(Z493:AC493,'control variables'!$O$6:$R$6)/J493+I$65*'key variables'!$B$25/scenario!J$65,N493*SUMPRODUCT(Z493:AC493,'control variables'!$O$7:$R$7)/J493+I$65*'key variables'!$B$25/scenario!J$65)&lt;'key variables'!$B$28,0,IF($A493&gt;='key variables'!$B$26,N493*SUMPRODUCT(Z493:AC493,'control variables'!$O$6:$R$6)/J493+I$65*'key variables'!$B$25/scenario!J$65,N493*SUMPRODUCT(Z493:AC493,'control variables'!$O$7:$R$7)/J493+I$65*'key variables'!$B$25/scenario!J$65))</f>
        <v>6.7175216516771091E-18</v>
      </c>
      <c r="T493" s="10">
        <f t="shared" ca="1" si="352"/>
        <v>3.0974240592502932E-17</v>
      </c>
      <c r="U493" s="82">
        <f ca="1">SUMPRODUCT(P463:P492,'control variables'!AD$7:AD$36)</f>
        <v>9.1647961695657744E-18</v>
      </c>
      <c r="V493" s="82">
        <f ca="1">SUMPRODUCT(Q463:Q492,'control variables'!AE$7:AE$36)</f>
        <v>1.0578628476715149E-17</v>
      </c>
      <c r="W493" s="82">
        <f ca="1">SUMPRODUCT(R463:R492,'control variables'!AF$7:AF$36)</f>
        <v>3.1685306945993677E-17</v>
      </c>
      <c r="X493" s="82">
        <f ca="1">SUMPRODUCT(S463:S492,'control variables'!AG$7:AG$36)</f>
        <v>1.4242388627752037E-17</v>
      </c>
      <c r="Y493" s="82">
        <f t="shared" ca="1" si="346"/>
        <v>6.5671120220026629E-17</v>
      </c>
      <c r="Z493" s="10">
        <f ca="1">IF($A493&gt;='key variables'!$B$26,SUMPRODUCT(P463:P492,'control variables'!V$7:V$36)*$E493,SUMPRODUCT(P463:P492,'control variables'!Z$7:Z$36)*$E493)</f>
        <v>2.2363030450288194E-17</v>
      </c>
      <c r="AA493" s="10">
        <f ca="1">IF($A493&gt;='key variables'!$B$26,SUMPRODUCT(Q463:Q492,'control variables'!W$7:W$36)*$E493,SUMPRODUCT(Q463:Q492,'control variables'!AA$7:AA$36)*$E493)</f>
        <v>2.5812924408800598E-17</v>
      </c>
      <c r="AB493" s="10">
        <f ca="1">IF($A493&gt;='key variables'!$B$26,SUMPRODUCT(R463:R492,'control variables'!X$7:X$36)*$E493,SUMPRODUCT(R463:R492,'control variables'!AB$7:AB$36)*$E493)</f>
        <v>7.7315356604767453E-17</v>
      </c>
      <c r="AC493" s="10">
        <f ca="1">IF($A493&gt;='key variables'!$B$26,SUMPRODUCT(S463:S492,'control variables'!Y$7:Y$36)*$E493,SUMPRODUCT(S463:S492,'control variables'!AC$7:AC$36)*$E493)</f>
        <v>3.4752870077452871E-17</v>
      </c>
      <c r="AD493" s="10">
        <f t="shared" ca="1" si="347"/>
        <v>1.6024418154130913E-16</v>
      </c>
      <c r="AE493" s="82">
        <f ca="1">SUMPRODUCT(P463:P492,'control variables'!AL$7:AL$36)</f>
        <v>3.0448397892496227E-17</v>
      </c>
      <c r="AF493" s="82">
        <f ca="1">SUMPRODUCT(Q463:Q492,'control variables'!AM$7:AM$36)</f>
        <v>3.5053707748080117E-17</v>
      </c>
      <c r="AG493" s="82">
        <f ca="1">SUMPRODUCT(R463:R492,'control variables'!AN$7:AN$36)</f>
        <v>9.994733330538684E-17</v>
      </c>
      <c r="AH493" s="82">
        <f ca="1">SUMPRODUCT(S463:S492,'control variables'!AO$7:AO$36)</f>
        <v>4.3276203920376086E-17</v>
      </c>
      <c r="AI493" s="82">
        <f t="shared" ca="1" si="359"/>
        <v>2.0872564286633928E-16</v>
      </c>
      <c r="AJ493" s="10">
        <f ca="1">SUMPRODUCT(P463:P492,'control variables'!AP$7:AP$36)</f>
        <v>2.9093562613735665E-20</v>
      </c>
      <c r="AK493" s="10">
        <f ca="1">SUMPRODUCT(Q463:Q492,'control variables'!AQ$7:AQ$36)</f>
        <v>8.3954401238293265E-20</v>
      </c>
      <c r="AL493" s="10">
        <f ca="1">SUMPRODUCT(R463:R492,'control variables'!AR$7:AR$36)</f>
        <v>3.0175416163534072E-18</v>
      </c>
      <c r="AM493" s="10">
        <f ca="1">SUMPRODUCT(S463:S492,'control variables'!AS$7:AS$36)</f>
        <v>2.2606166991834641E-18</v>
      </c>
      <c r="AN493" s="10">
        <f t="shared" ca="1" si="381"/>
        <v>5.3912062793889004E-18</v>
      </c>
      <c r="AO493" s="82">
        <f ca="1">SUMPRODUCT(P463:P492,'control variables'!AX$7:AX$36)</f>
        <v>3.9562805275008869E-20</v>
      </c>
      <c r="AP493" s="82">
        <f ca="1">SUMPRODUCT(Q463:Q492,'control variables'!AY$7:AY$36)</f>
        <v>9.1332138927597006E-20</v>
      </c>
      <c r="AQ493" s="82">
        <f ca="1">SUMPRODUCT(R463:R492,'control variables'!AZ$7:AZ$36)</f>
        <v>8.206792200874186E-19</v>
      </c>
      <c r="AR493" s="82">
        <f ca="1">SUMPRODUCT(S463:S492,'control variables'!BA$7:BA$36)</f>
        <v>6.1481874501683701E-19</v>
      </c>
      <c r="AS493" s="82">
        <f t="shared" ca="1" si="382"/>
        <v>1.5663929093068615E-18</v>
      </c>
      <c r="AT493" s="10">
        <f ca="1">SUMPRODUCT(P463:P492,'control variables'!AT$7:AT$36)</f>
        <v>-3.4915719510909983E-20</v>
      </c>
      <c r="AU493" s="10">
        <f ca="1">SUMPRODUCT(Q463:Q492,'control variables'!AU$7:AU$36)</f>
        <v>3.7875874455086686E-20</v>
      </c>
      <c r="AV493" s="10">
        <f ca="1">SUMPRODUCT(R463:R492,'control variables'!AV$7:AV$36)</f>
        <v>1.6309655063836807E-17</v>
      </c>
      <c r="AW493" s="10">
        <f ca="1">SUMPRODUCT(S463:S492,'control variables'!AW$7:AW$36)</f>
        <v>1.221851536211374E-17</v>
      </c>
      <c r="AX493" s="10">
        <f t="shared" ca="1" si="360"/>
        <v>2.8531130580894723E-17</v>
      </c>
      <c r="AY493" s="82">
        <f ca="1">SUMPRODUCT(P463:P492,'control variables'!BB$7:BB$36)</f>
        <v>1.2655078142663808E-19</v>
      </c>
      <c r="AZ493" s="82">
        <f ca="1">SUMPRODUCT(Q463:Q492,'control variables'!BC$7:BC$36)</f>
        <v>3.2270426696349048E-19</v>
      </c>
      <c r="BA493" s="82">
        <f ca="1">SUMPRODUCT(R463:R492,'control variables'!BD$7:BD$36)</f>
        <v>2.2590290616067512E-18</v>
      </c>
      <c r="BB493" s="82">
        <f ca="1">SUMPRODUCT(S463:S492,'control variables'!BE$7:BE$36)</f>
        <v>3.2102415576203447E-19</v>
      </c>
      <c r="BC493" s="82">
        <f t="shared" ca="1" si="383"/>
        <v>3.029308265758914E-18</v>
      </c>
      <c r="BD493" s="10">
        <f ca="1">SUMPRODUCT(P463:P492,'control variables'!BF$7:BF$36)</f>
        <v>2.6473321195198452E-20</v>
      </c>
      <c r="BE493" s="10">
        <f ca="1">SUMPRODUCT(Q463:Q492,'control variables'!BG$7:BG$36)</f>
        <v>3.0557300379329854E-20</v>
      </c>
      <c r="BF493" s="10">
        <f ca="1">SUMPRODUCT(R463:R492,'control variables'!BH$7:BH$36)</f>
        <v>9.152580073032719E-19</v>
      </c>
      <c r="BG493" s="10">
        <f ca="1">SUMPRODUCT(S463:S492,'control variables'!BI$7:BI$36)</f>
        <v>2.0570197184602828E-18</v>
      </c>
      <c r="BH493" s="10">
        <f t="shared" ca="1" si="384"/>
        <v>3.0293083473380832E-18</v>
      </c>
      <c r="BI493" s="82">
        <f t="shared" ca="1" si="361"/>
        <v>3.0540032954411953E-17</v>
      </c>
      <c r="BJ493" s="82">
        <f t="shared" ca="1" si="362"/>
        <v>3.5414287889498689E-17</v>
      </c>
      <c r="BK493" s="82">
        <f t="shared" ca="1" si="363"/>
        <v>1.1851601743083039E-16</v>
      </c>
      <c r="BL493" s="82">
        <f t="shared" ca="1" si="364"/>
        <v>5.5815743438251861E-17</v>
      </c>
      <c r="BM493" s="82">
        <f t="shared" ca="1" si="354"/>
        <v>2.4028608171299289E-16</v>
      </c>
      <c r="BN493" s="10">
        <f ca="1">BN492+BI493-INDIRECT(ADDRESS(MAX($D493-'key variables'!$B$9*30,34),scenario!BI$4),TRUE)</f>
        <v>9439390.0751690175</v>
      </c>
      <c r="BO493" s="10">
        <f ca="1">BO492+BJ493-INDIRECT(ADDRESS(MAX($D493-'key variables'!$B$9*30,34),scenario!BJ$4),TRUE)</f>
        <v>10895583.360992203</v>
      </c>
      <c r="BP493" s="10">
        <f ca="1">BP492+BK493-INDIRECT(ADDRESS(MAX($D493-'key variables'!$B$9*30,34),scenario!BK$4),TRUE)</f>
        <v>32531162.537994072</v>
      </c>
      <c r="BQ493" s="10">
        <f ca="1">BQ492+BL493-INDIRECT(ADDRESS(MAX($D493-'key variables'!$B$9*30,34),scenario!BL$4),TRUE)</f>
        <v>14415841.516535141</v>
      </c>
      <c r="BR493" s="10">
        <f t="shared" ca="1" si="385"/>
        <v>67281977.490690395</v>
      </c>
      <c r="BS493" s="82">
        <f t="shared" ca="1" si="366"/>
        <v>-2.3433846859379226E-9</v>
      </c>
      <c r="BT493" s="82">
        <f t="shared" ca="1" si="367"/>
        <v>-3.4288290278697471E-10</v>
      </c>
      <c r="BU493" s="82">
        <f t="shared" ca="1" si="368"/>
        <v>-4.2578241217871947E-9</v>
      </c>
      <c r="BV493" s="82">
        <f t="shared" ca="1" si="369"/>
        <v>-2.9943919189258757E-9</v>
      </c>
      <c r="BW493" s="82">
        <f t="shared" ca="1" si="386"/>
        <v>-9.938483629437968E-9</v>
      </c>
      <c r="BX493" s="10">
        <f t="shared" ca="1" si="370"/>
        <v>-1.8625987264337777E-12</v>
      </c>
      <c r="BY493" s="10">
        <f t="shared" ca="1" si="371"/>
        <v>2.8902866380139739E-12</v>
      </c>
      <c r="BZ493" s="10">
        <f t="shared" ca="1" si="372"/>
        <v>-3.5034709471040984E-11</v>
      </c>
      <c r="CA493" s="10">
        <f t="shared" ca="1" si="373"/>
        <v>-2.0257039038851923E-11</v>
      </c>
      <c r="CB493" s="10">
        <v>0</v>
      </c>
      <c r="CC493" s="82">
        <f t="shared" ca="1" si="374"/>
        <v>3.9725637129518819E-13</v>
      </c>
      <c r="CD493" s="82">
        <f t="shared" ca="1" si="375"/>
        <v>3.4270752419162219E-13</v>
      </c>
      <c r="CE493" s="82">
        <f t="shared" ca="1" si="376"/>
        <v>1.8915621717270141E-10</v>
      </c>
      <c r="CF493" s="82">
        <f t="shared" ca="1" si="377"/>
        <v>3.7028178953855829E-11</v>
      </c>
      <c r="CG493" s="82">
        <f t="shared" ca="1" si="387"/>
        <v>2.2692436002204404E-10</v>
      </c>
      <c r="CH493" s="13" t="str">
        <f t="shared" ca="1" si="339"/>
        <v/>
      </c>
      <c r="CI493" s="81">
        <f t="shared" ca="1" si="348"/>
        <v>0.1131775965863165</v>
      </c>
      <c r="CJ493" s="81">
        <f t="shared" ca="1" si="349"/>
        <v>0.13063724757458739</v>
      </c>
      <c r="CK493" s="81">
        <f t="shared" ca="1" si="350"/>
        <v>0.39004625943939081</v>
      </c>
      <c r="CL493" s="81">
        <f t="shared" ca="1" si="351"/>
        <v>0.17284488538116416</v>
      </c>
      <c r="CM493" s="89">
        <f t="shared" ca="1" si="340"/>
        <v>0.80670598898145884</v>
      </c>
    </row>
    <row r="494" spans="1:91" x14ac:dyDescent="0.3">
      <c r="A494">
        <v>429</v>
      </c>
      <c r="B494" s="3">
        <f t="shared" si="353"/>
        <v>1.3805555555555555</v>
      </c>
      <c r="C494" s="3">
        <f t="shared" si="341"/>
        <v>14.3</v>
      </c>
      <c r="D494" s="4">
        <f t="shared" ca="1" si="378"/>
        <v>494</v>
      </c>
      <c r="E494" s="58">
        <f>(0.5*(COS(B494*2*PI())+1)*('key variables'!$B$4-'key variables'!$B$6)+'key variables'!$B$6)/'key variables'!$B$4</f>
        <v>1</v>
      </c>
      <c r="F494" s="10">
        <f t="shared" ca="1" si="342"/>
        <v>11689222.907461114</v>
      </c>
      <c r="G494" s="10">
        <f t="shared" ca="1" si="343"/>
        <v>13492492.798713122</v>
      </c>
      <c r="H494" s="10">
        <f t="shared" ca="1" si="344"/>
        <v>40309474.521088287</v>
      </c>
      <c r="I494" s="10">
        <f t="shared" ca="1" si="345"/>
        <v>17912154.249750931</v>
      </c>
      <c r="J494" s="10">
        <f t="shared" ca="1" si="379"/>
        <v>83403344.477013454</v>
      </c>
      <c r="K494" s="82">
        <f t="shared" ca="1" si="355"/>
        <v>2249832.832292099</v>
      </c>
      <c r="L494" s="82">
        <f t="shared" ca="1" si="356"/>
        <v>2596909.4377209195</v>
      </c>
      <c r="M494" s="82">
        <f t="shared" ca="1" si="357"/>
        <v>7778311.98309422</v>
      </c>
      <c r="N494" s="82">
        <f t="shared" ca="1" si="358"/>
        <v>3496312.733215793</v>
      </c>
      <c r="O494" s="82">
        <f t="shared" ca="1" si="380"/>
        <v>16121366.986323033</v>
      </c>
      <c r="P494" s="10">
        <f ca="1">IF(IF($A494&gt;='key variables'!$B$26,K494*SUMPRODUCT(Z494:AC494,'control variables'!$O$3:$R$3)/J494+F$65*'key variables'!$B$25/scenario!J$65,K494*SUMPRODUCT(Z494:AC494,'control variables'!$O$7:$R$7)/J494+F$65*'key variables'!$B$25/scenario!J$65)&lt;'key variables'!$B$28,0,IF($A494&gt;='key variables'!$B$26,K494*SUMPRODUCT(Z494:AC494,'control variables'!$O$3:$R$3)/J494+F$65*'key variables'!$B$25/scenario!J$65,K494*SUMPRODUCT(Z494:AC494,'control variables'!$O$7:$R$7)/J494+F$65*'key variables'!$B$25/scenario!J$65))</f>
        <v>3.7194121195221923E-18</v>
      </c>
      <c r="Q494" s="10">
        <f ca="1">IF(IF($A494&gt;='key variables'!$B$26,L494*SUMPRODUCT(Z494:AC494,'control variables'!$O$4:$R$4)/J494+G$65*'key variables'!$B$25/scenario!J$65,L494*SUMPRODUCT(Z494:AC494,'control variables'!$O$7:$R$7)/J494+G$65*'key variables'!$B$25/scenario!J$65)&lt;'key variables'!$B$28,0,IF($A494&gt;='key variables'!$B$26,L494*SUMPRODUCT(Z494:AC494,'control variables'!$O$4:$R$4)/J494+G$65*'key variables'!$B$25/scenario!J$65,L494*SUMPRODUCT(Z494:AC494,'control variables'!$O$7:$R$7)/J494+G$65*'key variables'!$B$25/scenario!J$65))</f>
        <v>4.2931973866344164E-18</v>
      </c>
      <c r="R494" s="10">
        <f ca="1">IF(IF($A494&gt;='key variables'!$B$26,M494*SUMPRODUCT(Z494:AC494,'control variables'!$O$5:$R$5)/J494+H$65*'key variables'!$B$25/scenario!J$65,M494*SUMPRODUCT(Z494:AC494,'control variables'!$O$7:$R$7)/J494+H$65*'key variables'!$B$25/scenario!J$65)&lt;'key variables'!$B$28,0,IF($A494&gt;='key variables'!$B$26,M494*SUMPRODUCT(Z494:AC494,'control variables'!$O$5:$R$5)/J494+H$65*'key variables'!$B$25/scenario!J$65,M494*SUMPRODUCT(Z494:AC494,'control variables'!$O$7:$R$7)/J494+H$65*'key variables'!$B$25/scenario!J$65))</f>
        <v>1.2859065546603783E-17</v>
      </c>
      <c r="S494" s="10">
        <f ca="1">IF(IF($A494&gt;='key variables'!$B$26,N494*SUMPRODUCT(Z494:AC494,'control variables'!$O$6:$R$6)/J494+I$65*'key variables'!$B$25/scenario!J$65,N494*SUMPRODUCT(Z494:AC494,'control variables'!$O$7:$R$7)/J494+I$65*'key variables'!$B$25/scenario!J$65)&lt;'key variables'!$B$28,0,IF($A494&gt;='key variables'!$B$26,N494*SUMPRODUCT(Z494:AC494,'control variables'!$O$6:$R$6)/J494+I$65*'key variables'!$B$25/scenario!J$65,N494*SUMPRODUCT(Z494:AC494,'control variables'!$O$7:$R$7)/J494+I$65*'key variables'!$B$25/scenario!J$65))</f>
        <v>5.7800863099299917E-18</v>
      </c>
      <c r="T494" s="10">
        <f t="shared" ca="1" si="352"/>
        <v>2.6651761362690385E-17</v>
      </c>
      <c r="U494" s="82">
        <f ca="1">SUMPRODUCT(P464:P493,'control variables'!AD$7:AD$36)</f>
        <v>7.8858417761527521E-18</v>
      </c>
      <c r="V494" s="82">
        <f ca="1">SUMPRODUCT(Q464:Q493,'control variables'!AE$7:AE$36)</f>
        <v>9.1023726913974485E-18</v>
      </c>
      <c r="W494" s="82">
        <f ca="1">SUMPRODUCT(R464:R493,'control variables'!AF$7:AF$36)</f>
        <v>2.7263597856620794E-17</v>
      </c>
      <c r="X494" s="82">
        <f ca="1">SUMPRODUCT(S464:S493,'control variables'!AG$7:AG$36)</f>
        <v>1.2254852279846312E-17</v>
      </c>
      <c r="Y494" s="82">
        <f t="shared" ca="1" si="346"/>
        <v>5.6506664604017305E-17</v>
      </c>
      <c r="Z494" s="10">
        <f ca="1">IF($A494&gt;='key variables'!$B$26,SUMPRODUCT(P464:P493,'control variables'!V$7:V$36)*$E494,SUMPRODUCT(P464:P493,'control variables'!Z$7:Z$36)*$E494)</f>
        <v>1.9242252255634638E-17</v>
      </c>
      <c r="AA494" s="10">
        <f ca="1">IF($A494&gt;='key variables'!$B$26,SUMPRODUCT(Q464:Q493,'control variables'!W$7:W$36)*$E494,SUMPRODUCT(Q464:Q493,'control variables'!AA$7:AA$36)*$E494)</f>
        <v>2.2210710844127508E-17</v>
      </c>
      <c r="AB494" s="10">
        <f ca="1">IF($A494&gt;='key variables'!$B$26,SUMPRODUCT(R464:R493,'control variables'!X$7:X$36)*$E494,SUMPRODUCT(R464:R493,'control variables'!AB$7:AB$36)*$E494)</f>
        <v>6.6525938795746263E-17</v>
      </c>
      <c r="AC494" s="10">
        <f ca="1">IF($A494&gt;='key variables'!$B$26,SUMPRODUCT(S464:S493,'control variables'!Y$7:Y$36)*$E494,SUMPRODUCT(S464:S493,'control variables'!AC$7:AC$36)*$E494)</f>
        <v>2.9903080180666074E-17</v>
      </c>
      <c r="AD494" s="10">
        <f t="shared" ca="1" si="347"/>
        <v>1.3788198207617449E-16</v>
      </c>
      <c r="AE494" s="82">
        <f ca="1">SUMPRODUCT(P464:P493,'control variables'!AL$7:AL$36)</f>
        <v>2.6199300418150436E-17</v>
      </c>
      <c r="AF494" s="82">
        <f ca="1">SUMPRODUCT(Q464:Q493,'control variables'!AM$7:AM$36)</f>
        <v>3.0161935721692828E-17</v>
      </c>
      <c r="AG494" s="82">
        <f ca="1">SUMPRODUCT(R464:R493,'control variables'!AN$7:AN$36)</f>
        <v>8.5999605644478358E-17</v>
      </c>
      <c r="AH494" s="82">
        <f ca="1">SUMPRODUCT(S464:S493,'control variables'!AO$7:AO$36)</f>
        <v>3.7236976193958974E-17</v>
      </c>
      <c r="AI494" s="82">
        <f t="shared" ca="1" si="359"/>
        <v>1.795978179782806E-16</v>
      </c>
      <c r="AJ494" s="10">
        <f ca="1">SUMPRODUCT(P464:P493,'control variables'!AP$7:AP$36)</f>
        <v>2.5033533450355251E-20</v>
      </c>
      <c r="AK494" s="10">
        <f ca="1">SUMPRODUCT(Q464:Q493,'control variables'!AQ$7:AQ$36)</f>
        <v>7.2238499616101239E-20</v>
      </c>
      <c r="AL494" s="10">
        <f ca="1">SUMPRODUCT(R464:R493,'control variables'!AR$7:AR$36)</f>
        <v>2.5964413500585939E-18</v>
      </c>
      <c r="AM494" s="10">
        <f ca="1">SUMPRODUCT(S464:S493,'control variables'!AS$7:AS$36)</f>
        <v>1.9451458904769212E-18</v>
      </c>
      <c r="AN494" s="10">
        <f t="shared" ca="1" si="381"/>
        <v>4.6388592736019721E-18</v>
      </c>
      <c r="AO494" s="82">
        <f ca="1">SUMPRODUCT(P464:P493,'control variables'!AX$7:AX$36)</f>
        <v>3.4041785201453442E-20</v>
      </c>
      <c r="AP494" s="82">
        <f ca="1">SUMPRODUCT(Q464:Q493,'control variables'!AY$7:AY$36)</f>
        <v>7.8586668305003405E-20</v>
      </c>
      <c r="AQ494" s="82">
        <f ca="1">SUMPRODUCT(R464:R493,'control variables'!AZ$7:AZ$36)</f>
        <v>7.0615280022015528E-19</v>
      </c>
      <c r="AR494" s="82">
        <f ca="1">SUMPRODUCT(S464:S493,'control variables'!BA$7:BA$36)</f>
        <v>5.2902031365584583E-19</v>
      </c>
      <c r="AS494" s="82">
        <f t="shared" ca="1" si="382"/>
        <v>1.3478015673824581E-18</v>
      </c>
      <c r="AT494" s="10">
        <f ca="1">SUMPRODUCT(P464:P493,'control variables'!AT$7:AT$36)</f>
        <v>-3.0043203849738332E-20</v>
      </c>
      <c r="AU494" s="10">
        <f ca="1">SUMPRODUCT(Q464:Q493,'control variables'!AU$7:AU$36)</f>
        <v>3.2590266882104684E-20</v>
      </c>
      <c r="AV494" s="10">
        <f ca="1">SUMPRODUCT(R464:R493,'control variables'!AV$7:AV$36)</f>
        <v>1.4033630085974875E-17</v>
      </c>
      <c r="AW494" s="10">
        <f ca="1">SUMPRODUCT(S464:S493,'control variables'!AW$7:AW$36)</f>
        <v>1.0513412093668621E-17</v>
      </c>
      <c r="AX494" s="10">
        <f t="shared" ca="1" si="360"/>
        <v>2.4549589242675861E-17</v>
      </c>
      <c r="AY494" s="82">
        <f ca="1">SUMPRODUCT(P464:P493,'control variables'!BB$7:BB$36)</f>
        <v>1.0889052200560195E-19</v>
      </c>
      <c r="AZ494" s="82">
        <f ca="1">SUMPRODUCT(Q464:Q493,'control variables'!BC$7:BC$36)</f>
        <v>2.7767063693289049E-19</v>
      </c>
      <c r="BA494" s="82">
        <f ca="1">SUMPRODUCT(R464:R493,'control variables'!BD$7:BD$36)</f>
        <v>1.9437798089519E-18</v>
      </c>
      <c r="BB494" s="82">
        <f ca="1">SUMPRODUCT(S464:S493,'control variables'!BE$7:BE$36)</f>
        <v>2.762249865489767E-19</v>
      </c>
      <c r="BC494" s="82">
        <f t="shared" ca="1" si="383"/>
        <v>2.6065659544393689E-18</v>
      </c>
      <c r="BD494" s="10">
        <f ca="1">SUMPRODUCT(P464:P493,'control variables'!BF$7:BF$36)</f>
        <v>2.277894874824011E-20</v>
      </c>
      <c r="BE494" s="10">
        <f ca="1">SUMPRODUCT(Q464:Q493,'control variables'!BG$7:BG$36)</f>
        <v>2.6293005478722478E-20</v>
      </c>
      <c r="BF494" s="10">
        <f ca="1">SUMPRODUCT(R464:R493,'control variables'!BH$7:BH$36)</f>
        <v>7.8753304453386755E-19</v>
      </c>
      <c r="BG494" s="10">
        <f ca="1">SUMPRODUCT(S464:S493,'control variables'!BI$7:BI$36)</f>
        <v>1.7699610258732714E-18</v>
      </c>
      <c r="BH494" s="10">
        <f t="shared" ca="1" si="384"/>
        <v>2.6065660246341016E-18</v>
      </c>
      <c r="BI494" s="82">
        <f t="shared" ca="1" si="361"/>
        <v>2.62781477363063E-17</v>
      </c>
      <c r="BJ494" s="82">
        <f t="shared" ca="1" si="362"/>
        <v>3.0472196625507822E-17</v>
      </c>
      <c r="BK494" s="82">
        <f t="shared" ca="1" si="363"/>
        <v>1.0197701553940513E-16</v>
      </c>
      <c r="BL494" s="82">
        <f t="shared" ca="1" si="364"/>
        <v>4.8026613274176575E-17</v>
      </c>
      <c r="BM494" s="82">
        <f t="shared" ca="1" si="354"/>
        <v>2.0675397317539582E-16</v>
      </c>
      <c r="BN494" s="10">
        <f ca="1">BN493+BI494-INDIRECT(ADDRESS(MAX($D494-'key variables'!$B$9*30,34),scenario!BI$4),TRUE)</f>
        <v>9439390.0751690175</v>
      </c>
      <c r="BO494" s="10">
        <f ca="1">BO493+BJ494-INDIRECT(ADDRESS(MAX($D494-'key variables'!$B$9*30,34),scenario!BJ$4),TRUE)</f>
        <v>10895583.360992203</v>
      </c>
      <c r="BP494" s="10">
        <f ca="1">BP493+BK494-INDIRECT(ADDRESS(MAX($D494-'key variables'!$B$9*30,34),scenario!BK$4),TRUE)</f>
        <v>32531162.537994072</v>
      </c>
      <c r="BQ494" s="10">
        <f ca="1">BQ493+BL494-INDIRECT(ADDRESS(MAX($D494-'key variables'!$B$9*30,34),scenario!BL$4),TRUE)</f>
        <v>14415841.516535141</v>
      </c>
      <c r="BR494" s="10">
        <f t="shared" ca="1" si="385"/>
        <v>67281977.490690395</v>
      </c>
      <c r="BS494" s="82">
        <f t="shared" ca="1" si="366"/>
        <v>-2.3433847085194372E-9</v>
      </c>
      <c r="BT494" s="82">
        <f t="shared" ca="1" si="367"/>
        <v>-3.4288292899226693E-10</v>
      </c>
      <c r="BU494" s="82">
        <f t="shared" ca="1" si="368"/>
        <v>-4.2578242116926779E-9</v>
      </c>
      <c r="BV494" s="82">
        <f t="shared" ca="1" si="369"/>
        <v>-2.9943919629423638E-9</v>
      </c>
      <c r="BW494" s="82">
        <f t="shared" ca="1" si="386"/>
        <v>-9.9384838121467467E-9</v>
      </c>
      <c r="BX494" s="10">
        <f t="shared" ca="1" si="370"/>
        <v>-1.8625988240614629E-12</v>
      </c>
      <c r="BY494" s="10">
        <f t="shared" ca="1" si="371"/>
        <v>2.8902864126369999E-12</v>
      </c>
      <c r="BZ494" s="10">
        <f t="shared" ca="1" si="372"/>
        <v>-3.503471149620104E-11</v>
      </c>
      <c r="CA494" s="10">
        <f t="shared" ca="1" si="373"/>
        <v>-2.0257040556017622E-11</v>
      </c>
      <c r="CB494" s="10">
        <v>0</v>
      </c>
      <c r="CC494" s="82">
        <f t="shared" ca="1" si="374"/>
        <v>3.9725639233014024E-13</v>
      </c>
      <c r="CD494" s="82">
        <f t="shared" ca="1" si="375"/>
        <v>3.4270748525318664E-13</v>
      </c>
      <c r="CE494" s="82">
        <f t="shared" ca="1" si="376"/>
        <v>1.8915620502935989E-10</v>
      </c>
      <c r="CF494" s="82">
        <f t="shared" ca="1" si="377"/>
        <v>3.7028169856569315E-11</v>
      </c>
      <c r="CG494" s="82">
        <f t="shared" ca="1" si="387"/>
        <v>2.2692433876351256E-10</v>
      </c>
      <c r="CH494" s="13" t="str">
        <f t="shared" ca="1" si="339"/>
        <v/>
      </c>
      <c r="CI494" s="81">
        <f t="shared" ca="1" si="348"/>
        <v>0.1131775965863165</v>
      </c>
      <c r="CJ494" s="81">
        <f t="shared" ca="1" si="349"/>
        <v>0.13063724757458739</v>
      </c>
      <c r="CK494" s="81">
        <f t="shared" ca="1" si="350"/>
        <v>0.39004625943939081</v>
      </c>
      <c r="CL494" s="81">
        <f t="shared" ca="1" si="351"/>
        <v>0.17284488538116416</v>
      </c>
      <c r="CM494" s="89">
        <f t="shared" ca="1" si="340"/>
        <v>0.80670598898145884</v>
      </c>
    </row>
    <row r="495" spans="1:91" x14ac:dyDescent="0.3">
      <c r="A495">
        <v>430</v>
      </c>
      <c r="B495" s="3">
        <f t="shared" si="353"/>
        <v>1.3833333333333333</v>
      </c>
      <c r="C495" s="3">
        <f t="shared" si="341"/>
        <v>14.333333333333334</v>
      </c>
      <c r="D495" s="4">
        <f t="shared" ca="1" si="378"/>
        <v>495</v>
      </c>
      <c r="E495" s="58">
        <f>(0.5*(COS(B495*2*PI())+1)*('key variables'!$B$4-'key variables'!$B$6)+'key variables'!$B$6)/'key variables'!$B$4</f>
        <v>1</v>
      </c>
      <c r="F495" s="10">
        <f t="shared" ca="1" si="342"/>
        <v>11689222.907461114</v>
      </c>
      <c r="G495" s="10">
        <f t="shared" ca="1" si="343"/>
        <v>13492492.798713122</v>
      </c>
      <c r="H495" s="10">
        <f t="shared" ca="1" si="344"/>
        <v>40309474.521088287</v>
      </c>
      <c r="I495" s="10">
        <f t="shared" ca="1" si="345"/>
        <v>17912154.249750931</v>
      </c>
      <c r="J495" s="10">
        <f t="shared" ca="1" si="379"/>
        <v>83403344.477013454</v>
      </c>
      <c r="K495" s="82">
        <f t="shared" ca="1" si="355"/>
        <v>2249832.832292099</v>
      </c>
      <c r="L495" s="82">
        <f t="shared" ca="1" si="356"/>
        <v>2596909.4377209195</v>
      </c>
      <c r="M495" s="82">
        <f t="shared" ca="1" si="357"/>
        <v>7778311.98309422</v>
      </c>
      <c r="N495" s="82">
        <f t="shared" ca="1" si="358"/>
        <v>3496312.733215793</v>
      </c>
      <c r="O495" s="82">
        <f t="shared" ca="1" si="380"/>
        <v>16121366.986323033</v>
      </c>
      <c r="P495" s="10">
        <f ca="1">IF(IF($A495&gt;='key variables'!$B$26,K495*SUMPRODUCT(Z495:AC495,'control variables'!$O$3:$R$3)/J495+F$65*'key variables'!$B$25/scenario!J$65,K495*SUMPRODUCT(Z495:AC495,'control variables'!$O$7:$R$7)/J495+F$65*'key variables'!$B$25/scenario!J$65)&lt;'key variables'!$B$28,0,IF($A495&gt;='key variables'!$B$26,K495*SUMPRODUCT(Z495:AC495,'control variables'!$O$3:$R$3)/J495+F$65*'key variables'!$B$25/scenario!J$65,K495*SUMPRODUCT(Z495:AC495,'control variables'!$O$7:$R$7)/J495+F$65*'key variables'!$B$25/scenario!J$65))</f>
        <v>3.2003652816914337E-18</v>
      </c>
      <c r="Q495" s="10">
        <f ca="1">IF(IF($A495&gt;='key variables'!$B$26,L495*SUMPRODUCT(Z495:AC495,'control variables'!$O$4:$R$4)/J495+G$65*'key variables'!$B$25/scenario!J$65,L495*SUMPRODUCT(Z495:AC495,'control variables'!$O$7:$R$7)/J495+G$65*'key variables'!$B$25/scenario!J$65)&lt;'key variables'!$B$28,0,IF($A495&gt;='key variables'!$B$26,L495*SUMPRODUCT(Z495:AC495,'control variables'!$O$4:$R$4)/J495+G$65*'key variables'!$B$25/scenario!J$65,L495*SUMPRODUCT(Z495:AC495,'control variables'!$O$7:$R$7)/J495+G$65*'key variables'!$B$25/scenario!J$65))</f>
        <v>3.6940783710190857E-18</v>
      </c>
      <c r="R495" s="10">
        <f ca="1">IF(IF($A495&gt;='key variables'!$B$26,M495*SUMPRODUCT(Z495:AC495,'control variables'!$O$5:$R$5)/J495+H$65*'key variables'!$B$25/scenario!J$65,M495*SUMPRODUCT(Z495:AC495,'control variables'!$O$7:$R$7)/J495+H$65*'key variables'!$B$25/scenario!J$65)&lt;'key variables'!$B$28,0,IF($A495&gt;='key variables'!$B$26,M495*SUMPRODUCT(Z495:AC495,'control variables'!$O$5:$R$5)/J495+H$65*'key variables'!$B$25/scenario!J$65,M495*SUMPRODUCT(Z495:AC495,'control variables'!$O$7:$R$7)/J495+H$65*'key variables'!$B$25/scenario!J$65))</f>
        <v>1.1064573004518781E-17</v>
      </c>
      <c r="S495" s="10">
        <f ca="1">IF(IF($A495&gt;='key variables'!$B$26,N495*SUMPRODUCT(Z495:AC495,'control variables'!$O$6:$R$6)/J495+I$65*'key variables'!$B$25/scenario!J$65,N495*SUMPRODUCT(Z495:AC495,'control variables'!$O$7:$R$7)/J495+I$65*'key variables'!$B$25/scenario!J$65)&lt;'key variables'!$B$28,0,IF($A495&gt;='key variables'!$B$26,N495*SUMPRODUCT(Z495:AC495,'control variables'!$O$6:$R$6)/J495+I$65*'key variables'!$B$25/scenario!J$65,N495*SUMPRODUCT(Z495:AC495,'control variables'!$O$7:$R$7)/J495+I$65*'key variables'!$B$25/scenario!J$65))</f>
        <v>4.9734707951256185E-18</v>
      </c>
      <c r="T495" s="10">
        <f t="shared" ca="1" si="352"/>
        <v>2.2932487452354918E-17</v>
      </c>
      <c r="U495" s="82">
        <f ca="1">SUMPRODUCT(P465:P494,'control variables'!AD$7:AD$36)</f>
        <v>6.7853664574694359E-18</v>
      </c>
      <c r="V495" s="82">
        <f ca="1">SUMPRODUCT(Q465:Q494,'control variables'!AE$7:AE$36)</f>
        <v>7.8321295426404283E-18</v>
      </c>
      <c r="W495" s="82">
        <f ca="1">SUMPRODUCT(R465:R494,'control variables'!AF$7:AF$36)</f>
        <v>2.3458941690369887E-17</v>
      </c>
      <c r="X495" s="82">
        <f ca="1">SUMPRODUCT(S465:S494,'control variables'!AG$7:AG$36)</f>
        <v>1.0544678166429049E-17</v>
      </c>
      <c r="Y495" s="82">
        <f t="shared" ca="1" si="346"/>
        <v>4.8621115856908803E-17</v>
      </c>
      <c r="Z495" s="10">
        <f ca="1">IF($A495&gt;='key variables'!$B$26,SUMPRODUCT(P465:P494,'control variables'!V$7:V$36)*$E495,SUMPRODUCT(P465:P494,'control variables'!Z$7:Z$36)*$E495)</f>
        <v>1.6556981071619681E-17</v>
      </c>
      <c r="AA495" s="10">
        <f ca="1">IF($A495&gt;='key variables'!$B$26,SUMPRODUCT(Q465:Q494,'control variables'!W$7:W$36)*$E495,SUMPRODUCT(Q465:Q494,'control variables'!AA$7:AA$36)*$E495)</f>
        <v>1.9111188968315942E-17</v>
      </c>
      <c r="AB495" s="10">
        <f ca="1">IF($A495&gt;='key variables'!$B$26,SUMPRODUCT(R465:R494,'control variables'!X$7:X$36)*$E495,SUMPRODUCT(R465:R494,'control variables'!AB$7:AB$36)*$E495)</f>
        <v>5.7242192586388189E-17</v>
      </c>
      <c r="AC495" s="10">
        <f ca="1">IF($A495&gt;='key variables'!$B$26,SUMPRODUCT(S465:S494,'control variables'!Y$7:Y$36)*$E495,SUMPRODUCT(S465:S494,'control variables'!AC$7:AC$36)*$E495)</f>
        <v>2.5730082214748752E-17</v>
      </c>
      <c r="AD495" s="10">
        <f t="shared" ca="1" si="347"/>
        <v>1.1864044484107257E-16</v>
      </c>
      <c r="AE495" s="82">
        <f ca="1">SUMPRODUCT(P465:P494,'control variables'!AL$7:AL$36)</f>
        <v>2.254316778255372E-17</v>
      </c>
      <c r="AF495" s="82">
        <f ca="1">SUMPRODUCT(Q465:Q494,'control variables'!AM$7:AM$36)</f>
        <v>2.5952814264829264E-17</v>
      </c>
      <c r="AG495" s="82">
        <f ca="1">SUMPRODUCT(R465:R494,'control variables'!AN$7:AN$36)</f>
        <v>7.3998294165665152E-17</v>
      </c>
      <c r="AH495" s="82">
        <f ca="1">SUMPRODUCT(S465:S494,'control variables'!AO$7:AO$36)</f>
        <v>3.2040527367434066E-17</v>
      </c>
      <c r="AI495" s="82">
        <f t="shared" ca="1" si="359"/>
        <v>1.5453480358048221E-16</v>
      </c>
      <c r="AJ495" s="10">
        <f ca="1">SUMPRODUCT(P465:P494,'control variables'!AP$7:AP$36)</f>
        <v>2.1540084496705396E-20</v>
      </c>
      <c r="AK495" s="10">
        <f ca="1">SUMPRODUCT(Q465:Q494,'control variables'!AQ$7:AQ$36)</f>
        <v>6.2157561126232422E-20</v>
      </c>
      <c r="AL495" s="10">
        <f ca="1">SUMPRODUCT(R465:R494,'control variables'!AR$7:AR$36)</f>
        <v>2.2341059515994242E-18</v>
      </c>
      <c r="AM495" s="10">
        <f ca="1">SUMPRODUCT(S465:S494,'control variables'!AS$7:AS$36)</f>
        <v>1.6736992771069461E-18</v>
      </c>
      <c r="AN495" s="10">
        <f t="shared" ca="1" si="381"/>
        <v>3.9915028743293078E-18</v>
      </c>
      <c r="AO495" s="82">
        <f ca="1">SUMPRODUCT(P465:P494,'control variables'!AX$7:AX$36)</f>
        <v>2.92912277490574E-20</v>
      </c>
      <c r="AP495" s="82">
        <f ca="1">SUMPRODUCT(Q465:Q494,'control variables'!AY$7:AY$36)</f>
        <v>6.7619837964996158E-20</v>
      </c>
      <c r="AQ495" s="82">
        <f ca="1">SUMPRODUCT(R465:R494,'control variables'!AZ$7:AZ$36)</f>
        <v>6.0760863081881135E-19</v>
      </c>
      <c r="AR495" s="82">
        <f ca="1">SUMPRODUCT(S465:S494,'control variables'!BA$7:BA$36)</f>
        <v>4.5519511974682112E-19</v>
      </c>
      <c r="AS495" s="82">
        <f t="shared" ca="1" si="382"/>
        <v>1.1597148162796859E-18</v>
      </c>
      <c r="AT495" s="10">
        <f ca="1">SUMPRODUCT(P465:P494,'control variables'!AT$7:AT$36)</f>
        <v>-2.5850651517431916E-20</v>
      </c>
      <c r="AU495" s="10">
        <f ca="1">SUMPRODUCT(Q465:Q494,'control variables'!AU$7:AU$36)</f>
        <v>2.8042269933761683E-20</v>
      </c>
      <c r="AV495" s="10">
        <f ca="1">SUMPRODUCT(R465:R494,'control variables'!AV$7:AV$36)</f>
        <v>1.2075226154025654E-17</v>
      </c>
      <c r="AW495" s="10">
        <f ca="1">SUMPRODUCT(S465:S494,'control variables'!AW$7:AW$36)</f>
        <v>9.0462573050426825E-18</v>
      </c>
      <c r="AX495" s="10">
        <f t="shared" ca="1" si="360"/>
        <v>2.1123675077484666E-17</v>
      </c>
      <c r="AY495" s="82">
        <f ca="1">SUMPRODUCT(P465:P494,'control variables'!BB$7:BB$36)</f>
        <v>9.369476544501704E-20</v>
      </c>
      <c r="AZ495" s="82">
        <f ca="1">SUMPRODUCT(Q465:Q494,'control variables'!BC$7:BC$36)</f>
        <v>2.3892148480156273E-19</v>
      </c>
      <c r="BA495" s="82">
        <f ca="1">SUMPRODUCT(R465:R494,'control variables'!BD$7:BD$36)</f>
        <v>1.6725238333152534E-18</v>
      </c>
      <c r="BB495" s="82">
        <f ca="1">SUMPRODUCT(S465:S494,'control variables'!BE$7:BE$36)</f>
        <v>2.3767757604677386E-19</v>
      </c>
      <c r="BC495" s="82">
        <f t="shared" ca="1" si="383"/>
        <v>2.2428176596086069E-18</v>
      </c>
      <c r="BD495" s="10">
        <f ca="1">SUMPRODUCT(P465:P494,'control variables'!BF$7:BF$36)</f>
        <v>1.9600128833440827E-20</v>
      </c>
      <c r="BE495" s="10">
        <f ca="1">SUMPRODUCT(Q465:Q494,'control variables'!BG$7:BG$36)</f>
        <v>2.2623796229452485E-20</v>
      </c>
      <c r="BF495" s="10">
        <f ca="1">SUMPRODUCT(R465:R494,'control variables'!BH$7:BH$36)</f>
        <v>6.7763219909998077E-19</v>
      </c>
      <c r="BG495" s="10">
        <f ca="1">SUMPRODUCT(S465:S494,'control variables'!BI$7:BI$36)</f>
        <v>1.5229615958447365E-18</v>
      </c>
      <c r="BH495" s="10">
        <f t="shared" ca="1" si="384"/>
        <v>2.2428177200076104E-18</v>
      </c>
      <c r="BI495" s="82">
        <f t="shared" ca="1" si="361"/>
        <v>2.2611011896481304E-17</v>
      </c>
      <c r="BJ495" s="82">
        <f t="shared" ca="1" si="362"/>
        <v>2.621977801956459E-17</v>
      </c>
      <c r="BK495" s="82">
        <f t="shared" ca="1" si="363"/>
        <v>8.7746044153006054E-17</v>
      </c>
      <c r="BL495" s="82">
        <f t="shared" ca="1" si="364"/>
        <v>4.1324462248523522E-17</v>
      </c>
      <c r="BM495" s="82">
        <f t="shared" ca="1" si="354"/>
        <v>1.7790129631757548E-16</v>
      </c>
      <c r="BN495" s="10">
        <f ca="1">BN494+BI495-INDIRECT(ADDRESS(MAX($D495-'key variables'!$B$9*30,34),scenario!BI$4),TRUE)</f>
        <v>9439390.0751690175</v>
      </c>
      <c r="BO495" s="10">
        <f ca="1">BO494+BJ495-INDIRECT(ADDRESS(MAX($D495-'key variables'!$B$9*30,34),scenario!BJ$4),TRUE)</f>
        <v>10895583.360992203</v>
      </c>
      <c r="BP495" s="10">
        <f ca="1">BP494+BK495-INDIRECT(ADDRESS(MAX($D495-'key variables'!$B$9*30,34),scenario!BK$4),TRUE)</f>
        <v>32531162.537994072</v>
      </c>
      <c r="BQ495" s="10">
        <f ca="1">BQ494+BL495-INDIRECT(ADDRESS(MAX($D495-'key variables'!$B$9*30,34),scenario!BL$4),TRUE)</f>
        <v>14415841.516535141</v>
      </c>
      <c r="BR495" s="10">
        <f t="shared" ca="1" si="385"/>
        <v>67281977.490690395</v>
      </c>
      <c r="BS495" s="82">
        <f t="shared" ca="1" si="366"/>
        <v>-2.343384727949684E-9</v>
      </c>
      <c r="BT495" s="82">
        <f t="shared" ca="1" si="367"/>
        <v>-3.4288295154059036E-10</v>
      </c>
      <c r="BU495" s="82">
        <f t="shared" ca="1" si="368"/>
        <v>-4.2578242890517809E-9</v>
      </c>
      <c r="BV495" s="82">
        <f t="shared" ca="1" si="369"/>
        <v>-2.9943920008163167E-9</v>
      </c>
      <c r="BW495" s="82">
        <f t="shared" ca="1" si="386"/>
        <v>-9.9384839693583728E-9</v>
      </c>
      <c r="BX495" s="10">
        <f t="shared" ca="1" si="370"/>
        <v>-1.8625989080651296E-12</v>
      </c>
      <c r="BY495" s="10">
        <f t="shared" ca="1" si="371"/>
        <v>2.8902862187115569E-12</v>
      </c>
      <c r="BZ495" s="10">
        <f t="shared" ca="1" si="372"/>
        <v>-3.5034713238748437E-11</v>
      </c>
      <c r="CA495" s="10">
        <f t="shared" ca="1" si="373"/>
        <v>-2.0257041861461673E-11</v>
      </c>
      <c r="CB495" s="10">
        <v>0</v>
      </c>
      <c r="CC495" s="82">
        <f t="shared" ca="1" si="374"/>
        <v>3.9725641042964853E-13</v>
      </c>
      <c r="CD495" s="82">
        <f t="shared" ca="1" si="375"/>
        <v>3.4270745174863988E-13</v>
      </c>
      <c r="CE495" s="82">
        <f t="shared" ca="1" si="376"/>
        <v>1.8915619458063106E-10</v>
      </c>
      <c r="CF495" s="82">
        <f t="shared" ca="1" si="377"/>
        <v>3.7028162028816173E-11</v>
      </c>
      <c r="CG495" s="82">
        <f t="shared" ca="1" si="387"/>
        <v>2.2692432047162552E-10</v>
      </c>
      <c r="CH495" s="13" t="str">
        <f t="shared" ca="1" si="339"/>
        <v/>
      </c>
      <c r="CI495" s="81">
        <f t="shared" ca="1" si="348"/>
        <v>0.1131775965863165</v>
      </c>
      <c r="CJ495" s="81">
        <f t="shared" ca="1" si="349"/>
        <v>0.13063724757458739</v>
      </c>
      <c r="CK495" s="81">
        <f t="shared" ca="1" si="350"/>
        <v>0.39004625943939081</v>
      </c>
      <c r="CL495" s="81">
        <f t="shared" ca="1" si="351"/>
        <v>0.17284488538116416</v>
      </c>
      <c r="CM495" s="89">
        <f t="shared" ca="1" si="340"/>
        <v>0.80670598898145884</v>
      </c>
    </row>
    <row r="496" spans="1:91" x14ac:dyDescent="0.3">
      <c r="A496">
        <v>431</v>
      </c>
      <c r="B496" s="3">
        <f t="shared" si="353"/>
        <v>1.3861111111111111</v>
      </c>
      <c r="C496" s="3">
        <f t="shared" si="341"/>
        <v>14.366666666666667</v>
      </c>
      <c r="D496" s="4">
        <f t="shared" ca="1" si="378"/>
        <v>496</v>
      </c>
      <c r="E496" s="58">
        <f>(0.5*(COS(B496*2*PI())+1)*('key variables'!$B$4-'key variables'!$B$6)+'key variables'!$B$6)/'key variables'!$B$4</f>
        <v>1</v>
      </c>
      <c r="F496" s="10">
        <f t="shared" ca="1" si="342"/>
        <v>11689222.907461114</v>
      </c>
      <c r="G496" s="10">
        <f t="shared" ca="1" si="343"/>
        <v>13492492.798713122</v>
      </c>
      <c r="H496" s="10">
        <f t="shared" ca="1" si="344"/>
        <v>40309474.521088287</v>
      </c>
      <c r="I496" s="10">
        <f t="shared" ca="1" si="345"/>
        <v>17912154.249750931</v>
      </c>
      <c r="J496" s="10">
        <f t="shared" ca="1" si="379"/>
        <v>83403344.477013454</v>
      </c>
      <c r="K496" s="82">
        <f t="shared" ca="1" si="355"/>
        <v>2249832.832292099</v>
      </c>
      <c r="L496" s="82">
        <f t="shared" ca="1" si="356"/>
        <v>2596909.4377209195</v>
      </c>
      <c r="M496" s="82">
        <f t="shared" ca="1" si="357"/>
        <v>7778311.98309422</v>
      </c>
      <c r="N496" s="82">
        <f t="shared" ca="1" si="358"/>
        <v>3496312.733215793</v>
      </c>
      <c r="O496" s="82">
        <f t="shared" ca="1" si="380"/>
        <v>16121366.986323033</v>
      </c>
      <c r="P496" s="10">
        <f ca="1">IF(IF($A496&gt;='key variables'!$B$26,K496*SUMPRODUCT(Z496:AC496,'control variables'!$O$3:$R$3)/J496+F$65*'key variables'!$B$25/scenario!J$65,K496*SUMPRODUCT(Z496:AC496,'control variables'!$O$7:$R$7)/J496+F$65*'key variables'!$B$25/scenario!J$65)&lt;'key variables'!$B$28,0,IF($A496&gt;='key variables'!$B$26,K496*SUMPRODUCT(Z496:AC496,'control variables'!$O$3:$R$3)/J496+F$65*'key variables'!$B$25/scenario!J$65,K496*SUMPRODUCT(Z496:AC496,'control variables'!$O$7:$R$7)/J496+F$65*'key variables'!$B$25/scenario!J$65))</f>
        <v>2.7537518315049354E-18</v>
      </c>
      <c r="Q496" s="10">
        <f ca="1">IF(IF($A496&gt;='key variables'!$B$26,L496*SUMPRODUCT(Z496:AC496,'control variables'!$O$4:$R$4)/J496+G$65*'key variables'!$B$25/scenario!J$65,L496*SUMPRODUCT(Z496:AC496,'control variables'!$O$7:$R$7)/J496+G$65*'key variables'!$B$25/scenario!J$65)&lt;'key variables'!$B$28,0,IF($A496&gt;='key variables'!$B$26,L496*SUMPRODUCT(Z496:AC496,'control variables'!$O$4:$R$4)/J496+G$65*'key variables'!$B$25/scenario!J$65,L496*SUMPRODUCT(Z496:AC496,'control variables'!$O$7:$R$7)/J496+G$65*'key variables'!$B$25/scenario!J$65))</f>
        <v>3.1785668773847719E-18</v>
      </c>
      <c r="R496" s="10">
        <f ca="1">IF(IF($A496&gt;='key variables'!$B$26,M496*SUMPRODUCT(Z496:AC496,'control variables'!$O$5:$R$5)/J496+H$65*'key variables'!$B$25/scenario!J$65,M496*SUMPRODUCT(Z496:AC496,'control variables'!$O$7:$R$7)/J496+H$65*'key variables'!$B$25/scenario!J$65)&lt;'key variables'!$B$28,0,IF($A496&gt;='key variables'!$B$26,M496*SUMPRODUCT(Z496:AC496,'control variables'!$O$5:$R$5)/J496+H$65*'key variables'!$B$25/scenario!J$65,M496*SUMPRODUCT(Z496:AC496,'control variables'!$O$7:$R$7)/J496+H$65*'key variables'!$B$25/scenario!J$65))</f>
        <v>9.5205032845220584E-18</v>
      </c>
      <c r="S496" s="10">
        <f ca="1">IF(IF($A496&gt;='key variables'!$B$26,N496*SUMPRODUCT(Z496:AC496,'control variables'!$O$6:$R$6)/J496+I$65*'key variables'!$B$25/scenario!J$65,N496*SUMPRODUCT(Z496:AC496,'control variables'!$O$7:$R$7)/J496+I$65*'key variables'!$B$25/scenario!J$65)&lt;'key variables'!$B$28,0,IF($A496&gt;='key variables'!$B$26,N496*SUMPRODUCT(Z496:AC496,'control variables'!$O$6:$R$6)/J496+I$65*'key variables'!$B$25/scenario!J$65,N496*SUMPRODUCT(Z496:AC496,'control variables'!$O$7:$R$7)/J496+I$65*'key variables'!$B$25/scenario!J$65))</f>
        <v>4.279419099239549E-18</v>
      </c>
      <c r="T496" s="10">
        <f t="shared" ca="1" si="352"/>
        <v>1.9732241092651316E-17</v>
      </c>
      <c r="U496" s="82">
        <f ca="1">SUMPRODUCT(P466:P495,'control variables'!AD$7:AD$36)</f>
        <v>5.8384633206035903E-18</v>
      </c>
      <c r="V496" s="82">
        <f ca="1">SUMPRODUCT(Q466:Q495,'control variables'!AE$7:AE$36)</f>
        <v>6.7391498076841932E-18</v>
      </c>
      <c r="W496" s="82">
        <f ca="1">SUMPRODUCT(R466:R495,'control variables'!AF$7:AF$36)</f>
        <v>2.0185228234597515E-17</v>
      </c>
      <c r="X496" s="82">
        <f ca="1">SUMPRODUCT(S466:S495,'control variables'!AG$7:AG$36)</f>
        <v>9.0731601731685595E-18</v>
      </c>
      <c r="Y496" s="82">
        <f t="shared" ca="1" si="346"/>
        <v>4.1836001536053861E-17</v>
      </c>
      <c r="Z496" s="10">
        <f ca="1">IF($A496&gt;='key variables'!$B$26,SUMPRODUCT(P466:P495,'control variables'!V$7:V$36)*$E496,SUMPRODUCT(P466:P495,'control variables'!Z$7:Z$36)*$E496)</f>
        <v>1.4246441558092502E-17</v>
      </c>
      <c r="AA496" s="10">
        <f ca="1">IF($A496&gt;='key variables'!$B$26,SUMPRODUCT(Q466:Q495,'control variables'!W$7:W$36)*$E496,SUMPRODUCT(Q466:Q495,'control variables'!AA$7:AA$36)*$E496)</f>
        <v>1.6444207767409181E-17</v>
      </c>
      <c r="AB496" s="10">
        <f ca="1">IF($A496&gt;='key variables'!$B$26,SUMPRODUCT(R466:R495,'control variables'!X$7:X$36)*$E496,SUMPRODUCT(R466:R495,'control variables'!AB$7:AB$36)*$E496)</f>
        <v>4.9254000340490769E-17</v>
      </c>
      <c r="AC496" s="10">
        <f ca="1">IF($A496&gt;='key variables'!$B$26,SUMPRODUCT(S466:S495,'control variables'!Y$7:Y$36)*$E496,SUMPRODUCT(S466:S495,'control variables'!AC$7:AC$36)*$E496)</f>
        <v>2.2139429342324819E-17</v>
      </c>
      <c r="AD496" s="10">
        <f t="shared" ca="1" si="347"/>
        <v>1.0208407900831727E-16</v>
      </c>
      <c r="AE496" s="82">
        <f ca="1">SUMPRODUCT(P466:P495,'control variables'!AL$7:AL$36)</f>
        <v>1.939725128386632E-17</v>
      </c>
      <c r="AF496" s="82">
        <f ca="1">SUMPRODUCT(Q466:Q495,'control variables'!AM$7:AM$36)</f>
        <v>2.2331078962558134E-17</v>
      </c>
      <c r="AG496" s="82">
        <f ca="1">SUMPRODUCT(R466:R495,'control variables'!AN$7:AN$36)</f>
        <v>6.3671774985399401E-17</v>
      </c>
      <c r="AH496" s="82">
        <f ca="1">SUMPRODUCT(S466:S495,'control variables'!AO$7:AO$36)</f>
        <v>2.7569246993525692E-17</v>
      </c>
      <c r="AI496" s="82">
        <f t="shared" ca="1" si="359"/>
        <v>1.3296935222534953E-16</v>
      </c>
      <c r="AJ496" s="10">
        <f ca="1">SUMPRODUCT(P466:P495,'control variables'!AP$7:AP$36)</f>
        <v>1.8534149046331442E-20</v>
      </c>
      <c r="AK496" s="10">
        <f ca="1">SUMPRODUCT(Q466:Q495,'control variables'!AQ$7:AQ$36)</f>
        <v>5.3483425399109078E-20</v>
      </c>
      <c r="AL496" s="10">
        <f ca="1">SUMPRODUCT(R466:R495,'control variables'!AR$7:AR$36)</f>
        <v>1.9223347382213477E-18</v>
      </c>
      <c r="AM496" s="10">
        <f ca="1">SUMPRODUCT(S466:S495,'control variables'!AS$7:AS$36)</f>
        <v>1.440133248566504E-18</v>
      </c>
      <c r="AN496" s="10">
        <f t="shared" ca="1" si="381"/>
        <v>3.4344855612332923E-18</v>
      </c>
      <c r="AO496" s="82">
        <f ca="1">SUMPRODUCT(P466:P495,'control variables'!AX$7:AX$36)</f>
        <v>2.520361426317085E-20</v>
      </c>
      <c r="AP496" s="82">
        <f ca="1">SUMPRODUCT(Q466:Q495,'control variables'!AY$7:AY$36)</f>
        <v>5.8183437280559966E-20</v>
      </c>
      <c r="AQ496" s="82">
        <f ca="1">SUMPRODUCT(R466:R495,'control variables'!AZ$7:AZ$36)</f>
        <v>5.2281637647037541E-19</v>
      </c>
      <c r="AR496" s="82">
        <f ca="1">SUMPRODUCT(S466:S495,'control variables'!BA$7:BA$36)</f>
        <v>3.916722887433741E-19</v>
      </c>
      <c r="AS496" s="82">
        <f t="shared" ca="1" si="382"/>
        <v>9.9787571675748022E-19</v>
      </c>
      <c r="AT496" s="10">
        <f ca="1">SUMPRODUCT(P466:P495,'control variables'!AT$7:AT$36)</f>
        <v>-2.2243173105571599E-20</v>
      </c>
      <c r="AU496" s="10">
        <f ca="1">SUMPRODUCT(Q466:Q495,'control variables'!AU$7:AU$36)</f>
        <v>2.4128949476929553E-20</v>
      </c>
      <c r="AV496" s="10">
        <f ca="1">SUMPRODUCT(R466:R495,'control variables'!AV$7:AV$36)</f>
        <v>1.0390119005387485E-17</v>
      </c>
      <c r="AW496" s="10">
        <f ca="1">SUMPRODUCT(S466:S495,'control variables'!AW$7:AW$36)</f>
        <v>7.7838451018504768E-18</v>
      </c>
      <c r="AX496" s="10">
        <f t="shared" ca="1" si="360"/>
        <v>1.8175849883609319E-17</v>
      </c>
      <c r="AY496" s="82">
        <f ca="1">SUMPRODUCT(P466:P495,'control variables'!BB$7:BB$36)</f>
        <v>8.0619588464688745E-20</v>
      </c>
      <c r="AZ496" s="82">
        <f ca="1">SUMPRODUCT(Q466:Q495,'control variables'!BC$7:BC$36)</f>
        <v>2.0557980681831963E-19</v>
      </c>
      <c r="BA496" s="82">
        <f ca="1">SUMPRODUCT(R466:R495,'control variables'!BD$7:BD$36)</f>
        <v>1.4391218388650172E-18</v>
      </c>
      <c r="BB496" s="82">
        <f ca="1">SUMPRODUCT(S466:S495,'control variables'!BE$7:BE$36)</f>
        <v>2.045094864922866E-19</v>
      </c>
      <c r="BC496" s="82">
        <f t="shared" ca="1" si="383"/>
        <v>1.9298307206403123E-18</v>
      </c>
      <c r="BD496" s="10">
        <f ca="1">SUMPRODUCT(P466:P495,'control variables'!BF$7:BF$36)</f>
        <v>1.6864915696215306E-20</v>
      </c>
      <c r="BE496" s="10">
        <f ca="1">SUMPRODUCT(Q466:Q495,'control variables'!BG$7:BG$36)</f>
        <v>1.9466627968643232E-20</v>
      </c>
      <c r="BF496" s="10">
        <f ca="1">SUMPRODUCT(R466:R495,'control variables'!BH$7:BH$36)</f>
        <v>5.8306810164246874E-19</v>
      </c>
      <c r="BG496" s="10">
        <f ca="1">SUMPRODUCT(S466:S495,'control variables'!BI$7:BI$36)</f>
        <v>1.3104311273032606E-18</v>
      </c>
      <c r="BH496" s="10">
        <f t="shared" ca="1" si="384"/>
        <v>1.9298307726105881E-18</v>
      </c>
      <c r="BI496" s="82">
        <f t="shared" ca="1" si="361"/>
        <v>1.9455627699225436E-17</v>
      </c>
      <c r="BJ496" s="82">
        <f t="shared" ca="1" si="362"/>
        <v>2.2560787718853382E-17</v>
      </c>
      <c r="BK496" s="82">
        <f t="shared" ca="1" si="363"/>
        <v>7.5501015829651913E-17</v>
      </c>
      <c r="BL496" s="82">
        <f t="shared" ca="1" si="364"/>
        <v>3.5557601581868451E-17</v>
      </c>
      <c r="BM496" s="82">
        <f t="shared" ca="1" si="354"/>
        <v>1.530750328295992E-16</v>
      </c>
      <c r="BN496" s="10">
        <f ca="1">BN495+BI496-INDIRECT(ADDRESS(MAX($D496-'key variables'!$B$9*30,34),scenario!BI$4),TRUE)</f>
        <v>9439390.0751690175</v>
      </c>
      <c r="BO496" s="10">
        <f ca="1">BO495+BJ496-INDIRECT(ADDRESS(MAX($D496-'key variables'!$B$9*30,34),scenario!BJ$4),TRUE)</f>
        <v>10895583.360992203</v>
      </c>
      <c r="BP496" s="10">
        <f ca="1">BP495+BK496-INDIRECT(ADDRESS(MAX($D496-'key variables'!$B$9*30,34),scenario!BK$4),TRUE)</f>
        <v>32531162.537994072</v>
      </c>
      <c r="BQ496" s="10">
        <f ca="1">BQ495+BL496-INDIRECT(ADDRESS(MAX($D496-'key variables'!$B$9*30,34),scenario!BL$4),TRUE)</f>
        <v>14415841.516535141</v>
      </c>
      <c r="BR496" s="10">
        <f t="shared" ca="1" si="385"/>
        <v>67281977.490690395</v>
      </c>
      <c r="BS496" s="82">
        <f t="shared" ca="1" si="366"/>
        <v>-2.3433847446684248E-9</v>
      </c>
      <c r="BT496" s="82">
        <f t="shared" ca="1" si="367"/>
        <v>-3.4288297094227784E-10</v>
      </c>
      <c r="BU496" s="82">
        <f t="shared" ca="1" si="368"/>
        <v>-4.2578243556153613E-9</v>
      </c>
      <c r="BV496" s="82">
        <f t="shared" ca="1" si="369"/>
        <v>-2.9943920334049304E-9</v>
      </c>
      <c r="BW496" s="82">
        <f t="shared" ca="1" si="386"/>
        <v>-9.9384841046309953E-9</v>
      </c>
      <c r="BX496" s="10">
        <f t="shared" ca="1" si="370"/>
        <v>-1.8625989803460198E-12</v>
      </c>
      <c r="BY496" s="10">
        <f t="shared" ca="1" si="371"/>
        <v>2.8902860518485596E-12</v>
      </c>
      <c r="BZ496" s="10">
        <f t="shared" ca="1" si="372"/>
        <v>-3.5034714738122E-11</v>
      </c>
      <c r="CA496" s="10">
        <f t="shared" ca="1" si="373"/>
        <v>-2.0257042984729996E-11</v>
      </c>
      <c r="CB496" s="10">
        <v>0</v>
      </c>
      <c r="CC496" s="82">
        <f t="shared" ca="1" si="374"/>
        <v>3.9725642600335637E-13</v>
      </c>
      <c r="CD496" s="82">
        <f t="shared" ca="1" si="375"/>
        <v>3.4270742291967851E-13</v>
      </c>
      <c r="CE496" s="82">
        <f t="shared" ca="1" si="376"/>
        <v>1.8915618559003042E-10</v>
      </c>
      <c r="CF496" s="82">
        <f t="shared" ca="1" si="377"/>
        <v>3.7028155293432029E-11</v>
      </c>
      <c r="CG496" s="82">
        <f t="shared" ca="1" si="387"/>
        <v>2.2692430473238549E-10</v>
      </c>
      <c r="CH496" s="13" t="str">
        <f t="shared" ca="1" si="339"/>
        <v/>
      </c>
      <c r="CI496" s="81">
        <f t="shared" ca="1" si="348"/>
        <v>0.1131775965863165</v>
      </c>
      <c r="CJ496" s="81">
        <f t="shared" ca="1" si="349"/>
        <v>0.13063724757458739</v>
      </c>
      <c r="CK496" s="81">
        <f t="shared" ca="1" si="350"/>
        <v>0.39004625943939081</v>
      </c>
      <c r="CL496" s="81">
        <f t="shared" ca="1" si="351"/>
        <v>0.17284488538116416</v>
      </c>
      <c r="CM496" s="89">
        <f t="shared" ca="1" si="340"/>
        <v>0.80670598898145884</v>
      </c>
    </row>
    <row r="497" spans="1:91" x14ac:dyDescent="0.3">
      <c r="A497">
        <v>432</v>
      </c>
      <c r="B497" s="3">
        <f t="shared" si="353"/>
        <v>1.3888888888888888</v>
      </c>
      <c r="C497" s="3">
        <f t="shared" si="341"/>
        <v>14.4</v>
      </c>
      <c r="D497" s="4">
        <f t="shared" ca="1" si="378"/>
        <v>497</v>
      </c>
      <c r="E497" s="58">
        <f>(0.5*(COS(B497*2*PI())+1)*('key variables'!$B$4-'key variables'!$B$6)+'key variables'!$B$6)/'key variables'!$B$4</f>
        <v>1</v>
      </c>
      <c r="F497" s="10">
        <f t="shared" ca="1" si="342"/>
        <v>11689222.907461114</v>
      </c>
      <c r="G497" s="10">
        <f t="shared" ca="1" si="343"/>
        <v>13492492.798713122</v>
      </c>
      <c r="H497" s="10">
        <f t="shared" ca="1" si="344"/>
        <v>40309474.521088287</v>
      </c>
      <c r="I497" s="10">
        <f t="shared" ca="1" si="345"/>
        <v>17912154.249750931</v>
      </c>
      <c r="J497" s="10">
        <f t="shared" ca="1" si="379"/>
        <v>83403344.477013454</v>
      </c>
      <c r="K497" s="82">
        <f t="shared" ca="1" si="355"/>
        <v>2249832.832292099</v>
      </c>
      <c r="L497" s="82">
        <f t="shared" ca="1" si="356"/>
        <v>2596909.4377209195</v>
      </c>
      <c r="M497" s="82">
        <f t="shared" ca="1" si="357"/>
        <v>7778311.98309422</v>
      </c>
      <c r="N497" s="82">
        <f t="shared" ca="1" si="358"/>
        <v>3496312.733215793</v>
      </c>
      <c r="O497" s="82">
        <f t="shared" ca="1" si="380"/>
        <v>16121366.986323033</v>
      </c>
      <c r="P497" s="10">
        <f ca="1">IF(IF($A497&gt;='key variables'!$B$26,K497*SUMPRODUCT(Z497:AC497,'control variables'!$O$3:$R$3)/J497+F$65*'key variables'!$B$25/scenario!J$65,K497*SUMPRODUCT(Z497:AC497,'control variables'!$O$7:$R$7)/J497+F$65*'key variables'!$B$25/scenario!J$65)&lt;'key variables'!$B$28,0,IF($A497&gt;='key variables'!$B$26,K497*SUMPRODUCT(Z497:AC497,'control variables'!$O$3:$R$3)/J497+F$65*'key variables'!$B$25/scenario!J$65,K497*SUMPRODUCT(Z497:AC497,'control variables'!$O$7:$R$7)/J497+F$65*'key variables'!$B$25/scenario!J$65))</f>
        <v>2.3694636336977749E-18</v>
      </c>
      <c r="Q497" s="10">
        <f ca="1">IF(IF($A497&gt;='key variables'!$B$26,L497*SUMPRODUCT(Z497:AC497,'control variables'!$O$4:$R$4)/J497+G$65*'key variables'!$B$25/scenario!J$65,L497*SUMPRODUCT(Z497:AC497,'control variables'!$O$7:$R$7)/J497+G$65*'key variables'!$B$25/scenario!J$65)&lt;'key variables'!$B$28,0,IF($A497&gt;='key variables'!$B$26,L497*SUMPRODUCT(Z497:AC497,'control variables'!$O$4:$R$4)/J497+G$65*'key variables'!$B$25/scenario!J$65,L497*SUMPRODUCT(Z497:AC497,'control variables'!$O$7:$R$7)/J497+G$65*'key variables'!$B$25/scenario!J$65))</f>
        <v>2.7349954113779091E-18</v>
      </c>
      <c r="R497" s="10">
        <f ca="1">IF(IF($A497&gt;='key variables'!$B$26,M497*SUMPRODUCT(Z497:AC497,'control variables'!$O$5:$R$5)/J497+H$65*'key variables'!$B$25/scenario!J$65,M497*SUMPRODUCT(Z497:AC497,'control variables'!$O$7:$R$7)/J497+H$65*'key variables'!$B$25/scenario!J$65)&lt;'key variables'!$B$28,0,IF($A497&gt;='key variables'!$B$26,M497*SUMPRODUCT(Z497:AC497,'control variables'!$O$5:$R$5)/J497+H$65*'key variables'!$B$25/scenario!J$65,M497*SUMPRODUCT(Z497:AC497,'control variables'!$O$7:$R$7)/J497+H$65*'key variables'!$B$25/scenario!J$65))</f>
        <v>8.1919096881170095E-18</v>
      </c>
      <c r="S497" s="10">
        <f ca="1">IF(IF($A497&gt;='key variables'!$B$26,N497*SUMPRODUCT(Z497:AC497,'control variables'!$O$6:$R$6)/J497+I$65*'key variables'!$B$25/scenario!J$65,N497*SUMPRODUCT(Z497:AC497,'control variables'!$O$7:$R$7)/J497+I$65*'key variables'!$B$25/scenario!J$65)&lt;'key variables'!$B$28,0,IF($A497&gt;='key variables'!$B$26,N497*SUMPRODUCT(Z497:AC497,'control variables'!$O$6:$R$6)/J497+I$65*'key variables'!$B$25/scenario!J$65,N497*SUMPRODUCT(Z497:AC497,'control variables'!$O$7:$R$7)/J497+I$65*'key variables'!$B$25/scenario!J$65))</f>
        <v>3.682222854286144E-18</v>
      </c>
      <c r="T497" s="10">
        <f t="shared" ca="1" si="352"/>
        <v>1.6978591587478838E-17</v>
      </c>
      <c r="U497" s="82">
        <f ca="1">SUMPRODUCT(P467:P496,'control variables'!AD$7:AD$36)</f>
        <v>5.0237012488115944E-18</v>
      </c>
      <c r="V497" s="82">
        <f ca="1">SUMPRODUCT(Q467:Q496,'control variables'!AE$7:AE$36)</f>
        <v>5.798696240039315E-18</v>
      </c>
      <c r="W497" s="82">
        <f ca="1">SUMPRODUCT(R467:R496,'control variables'!AF$7:AF$36)</f>
        <v>1.7368364023431292E-17</v>
      </c>
      <c r="X497" s="82">
        <f ca="1">SUMPRODUCT(S467:S496,'control variables'!AG$7:AG$36)</f>
        <v>7.8069936539230138E-18</v>
      </c>
      <c r="Y497" s="82">
        <f t="shared" ca="1" si="346"/>
        <v>3.5997755166205212E-17</v>
      </c>
      <c r="Z497" s="10">
        <f ca="1">IF($A497&gt;='key variables'!$B$26,SUMPRODUCT(P467:P496,'control variables'!V$7:V$36)*$E497,SUMPRODUCT(P467:P496,'control variables'!Z$7:Z$36)*$E497)</f>
        <v>1.2258339620623269E-17</v>
      </c>
      <c r="AA497" s="10">
        <f ca="1">IF($A497&gt;='key variables'!$B$26,SUMPRODUCT(Q467:Q496,'control variables'!W$7:W$36)*$E497,SUMPRODUCT(Q467:Q496,'control variables'!AA$7:AA$36)*$E497)</f>
        <v>1.4149405855702176E-17</v>
      </c>
      <c r="AB497" s="10">
        <f ca="1">IF($A497&gt;='key variables'!$B$26,SUMPRODUCT(R467:R496,'control variables'!X$7:X$36)*$E497,SUMPRODUCT(R467:R496,'control variables'!AB$7:AB$36)*$E497)</f>
        <v>4.2380566500486246E-17</v>
      </c>
      <c r="AC497" s="10">
        <f ca="1">IF($A497&gt;='key variables'!$B$26,SUMPRODUCT(S467:S496,'control variables'!Y$7:Y$36)*$E497,SUMPRODUCT(S467:S496,'control variables'!AC$7:AC$36)*$E497)</f>
        <v>1.9049854855218125E-17</v>
      </c>
      <c r="AD497" s="10">
        <f t="shared" ca="1" si="347"/>
        <v>8.7838166832029808E-17</v>
      </c>
      <c r="AE497" s="82">
        <f ca="1">SUMPRODUCT(P467:P496,'control variables'!AL$7:AL$36)</f>
        <v>1.6690349865587135E-17</v>
      </c>
      <c r="AF497" s="82">
        <f ca="1">SUMPRODUCT(Q467:Q496,'control variables'!AM$7:AM$36)</f>
        <v>1.9214759622728226E-17</v>
      </c>
      <c r="AG497" s="82">
        <f ca="1">SUMPRODUCT(R467:R496,'control variables'!AN$7:AN$36)</f>
        <v>5.4786329543153394E-17</v>
      </c>
      <c r="AH497" s="82">
        <f ca="1">SUMPRODUCT(S467:S496,'control variables'!AO$7:AO$36)</f>
        <v>2.3721937253834114E-17</v>
      </c>
      <c r="AI497" s="82">
        <f t="shared" ca="1" si="359"/>
        <v>1.1441337628530288E-16</v>
      </c>
      <c r="AJ497" s="10">
        <f ca="1">SUMPRODUCT(P467:P496,'control variables'!AP$7:AP$36)</f>
        <v>1.5947694212813793E-20</v>
      </c>
      <c r="AK497" s="10">
        <f ca="1">SUMPRODUCT(Q467:Q496,'control variables'!AQ$7:AQ$36)</f>
        <v>4.6019772021184672E-20</v>
      </c>
      <c r="AL497" s="10">
        <f ca="1">SUMPRODUCT(R467:R496,'control variables'!AR$7:AR$36)</f>
        <v>1.6540714387905261E-18</v>
      </c>
      <c r="AM497" s="10">
        <f ca="1">SUMPRODUCT(S467:S496,'control variables'!AS$7:AS$36)</f>
        <v>1.2391615399462163E-18</v>
      </c>
      <c r="AN497" s="10">
        <f t="shared" ca="1" si="381"/>
        <v>2.9552004449707408E-18</v>
      </c>
      <c r="AO497" s="82">
        <f ca="1">SUMPRODUCT(P467:P496,'control variables'!AX$7:AX$36)</f>
        <v>2.1686430400553991E-20</v>
      </c>
      <c r="AP497" s="82">
        <f ca="1">SUMPRODUCT(Q467:Q496,'control variables'!AY$7:AY$36)</f>
        <v>5.0063893609642821E-20</v>
      </c>
      <c r="AQ497" s="82">
        <f ca="1">SUMPRODUCT(R467:R496,'control variables'!AZ$7:AZ$36)</f>
        <v>4.4985694679363825E-19</v>
      </c>
      <c r="AR497" s="82">
        <f ca="1">SUMPRODUCT(S467:S496,'control variables'!BA$7:BA$36)</f>
        <v>3.3701411793430009E-19</v>
      </c>
      <c r="AS497" s="82">
        <f t="shared" ca="1" si="382"/>
        <v>8.5862138873813512E-19</v>
      </c>
      <c r="AT497" s="10">
        <f ca="1">SUMPRODUCT(P467:P496,'control variables'!AT$7:AT$36)</f>
        <v>-1.9139121096069566E-20</v>
      </c>
      <c r="AU497" s="10">
        <f ca="1">SUMPRODUCT(Q467:Q496,'control variables'!AU$7:AU$36)</f>
        <v>2.0761735916366315E-20</v>
      </c>
      <c r="AV497" s="10">
        <f ca="1">SUMPRODUCT(R467:R496,'control variables'!AV$7:AV$36)</f>
        <v>8.9401698625846647E-18</v>
      </c>
      <c r="AW497" s="10">
        <f ca="1">SUMPRODUCT(S467:S496,'control variables'!AW$7:AW$36)</f>
        <v>6.697603497949123E-18</v>
      </c>
      <c r="AX497" s="10">
        <f t="shared" ca="1" si="360"/>
        <v>1.5639395975354086E-17</v>
      </c>
      <c r="AY497" s="82">
        <f ca="1">SUMPRODUCT(P467:P496,'control variables'!BB$7:BB$36)</f>
        <v>6.9369062544159854E-20</v>
      </c>
      <c r="AZ497" s="82">
        <f ca="1">SUMPRODUCT(Q467:Q496,'control variables'!BC$7:BC$36)</f>
        <v>1.7689098578371635E-19</v>
      </c>
      <c r="BA497" s="82">
        <f ca="1">SUMPRODUCT(R467:R496,'control variables'!BD$7:BD$36)</f>
        <v>1.238291273250785E-18</v>
      </c>
      <c r="BB497" s="82">
        <f ca="1">SUMPRODUCT(S467:S496,'control variables'!BE$7:BE$36)</f>
        <v>1.7597002948695487E-19</v>
      </c>
      <c r="BC497" s="82">
        <f t="shared" ca="1" si="383"/>
        <v>1.6605213510656163E-18</v>
      </c>
      <c r="BD497" s="10">
        <f ca="1">SUMPRODUCT(P467:P496,'control variables'!BF$7:BF$36)</f>
        <v>1.4511403667672636E-20</v>
      </c>
      <c r="BE497" s="10">
        <f ca="1">SUMPRODUCT(Q467:Q496,'control variables'!BG$7:BG$36)</f>
        <v>1.6750044980348287E-20</v>
      </c>
      <c r="BF497" s="10">
        <f ca="1">SUMPRODUCT(R467:R496,'control variables'!BH$7:BH$36)</f>
        <v>5.0170049711996055E-19</v>
      </c>
      <c r="BG497" s="10">
        <f ca="1">SUMPRODUCT(S467:S496,'control variables'!BI$7:BI$36)</f>
        <v>1.1275594500154184E-18</v>
      </c>
      <c r="BH497" s="10">
        <f t="shared" ca="1" si="384"/>
        <v>1.6605213957833998E-18</v>
      </c>
      <c r="BI497" s="82">
        <f t="shared" ca="1" si="361"/>
        <v>1.6740579807035226E-17</v>
      </c>
      <c r="BJ497" s="82">
        <f t="shared" ca="1" si="362"/>
        <v>1.9412412344428307E-17</v>
      </c>
      <c r="BK497" s="82">
        <f t="shared" ca="1" si="363"/>
        <v>6.4964790678988839E-17</v>
      </c>
      <c r="BL497" s="82">
        <f t="shared" ca="1" si="364"/>
        <v>3.0595510781270197E-17</v>
      </c>
      <c r="BM497" s="82">
        <f t="shared" ca="1" si="354"/>
        <v>1.3171329361172257E-16</v>
      </c>
      <c r="BN497" s="10">
        <f ca="1">BN496+BI497-INDIRECT(ADDRESS(MAX($D497-'key variables'!$B$9*30,34),scenario!BI$4),TRUE)</f>
        <v>9439390.0751690175</v>
      </c>
      <c r="BO497" s="10">
        <f ca="1">BO496+BJ497-INDIRECT(ADDRESS(MAX($D497-'key variables'!$B$9*30,34),scenario!BJ$4),TRUE)</f>
        <v>10895583.360992203</v>
      </c>
      <c r="BP497" s="10">
        <f ca="1">BP496+BK497-INDIRECT(ADDRESS(MAX($D497-'key variables'!$B$9*30,34),scenario!BK$4),TRUE)</f>
        <v>32531162.537994072</v>
      </c>
      <c r="BQ497" s="10">
        <f ca="1">BQ496+BL497-INDIRECT(ADDRESS(MAX($D497-'key variables'!$B$9*30,34),scenario!BL$4),TRUE)</f>
        <v>14415841.516535141</v>
      </c>
      <c r="BR497" s="10">
        <f t="shared" ca="1" si="385"/>
        <v>67281977.490690395</v>
      </c>
      <c r="BS497" s="82">
        <f t="shared" ca="1" si="366"/>
        <v>-2.3433847590540519E-9</v>
      </c>
      <c r="BT497" s="82">
        <f t="shared" ca="1" si="367"/>
        <v>-3.4288298763644482E-10</v>
      </c>
      <c r="BU497" s="82">
        <f t="shared" ca="1" si="368"/>
        <v>-4.2578244128899433E-9</v>
      </c>
      <c r="BV497" s="82">
        <f t="shared" ca="1" si="369"/>
        <v>-2.9943920614457774E-9</v>
      </c>
      <c r="BW497" s="82">
        <f t="shared" ca="1" si="386"/>
        <v>-9.938484221026218E-9</v>
      </c>
      <c r="BX497" s="10">
        <f t="shared" ca="1" si="370"/>
        <v>-1.8625990425400555E-12</v>
      </c>
      <c r="BY497" s="10">
        <f t="shared" ca="1" si="371"/>
        <v>2.8902859082714223E-12</v>
      </c>
      <c r="BZ497" s="10">
        <f t="shared" ca="1" si="372"/>
        <v>-3.5034716028256822E-11</v>
      </c>
      <c r="CA497" s="10">
        <f t="shared" ca="1" si="373"/>
        <v>-2.0257043951245354E-11</v>
      </c>
      <c r="CB497" s="10">
        <v>0</v>
      </c>
      <c r="CC497" s="82">
        <f t="shared" ca="1" si="374"/>
        <v>3.9725643940374126E-13</v>
      </c>
      <c r="CD497" s="82">
        <f t="shared" ca="1" si="375"/>
        <v>3.4270739811382098E-13</v>
      </c>
      <c r="CE497" s="82">
        <f t="shared" ca="1" si="376"/>
        <v>1.8915617785407503E-10</v>
      </c>
      <c r="CF497" s="82">
        <f t="shared" ca="1" si="377"/>
        <v>3.7028149497975955E-11</v>
      </c>
      <c r="CG497" s="82">
        <f t="shared" ca="1" si="387"/>
        <v>2.2692429118956853E-10</v>
      </c>
      <c r="CH497" s="13" t="str">
        <f t="shared" ca="1" si="339"/>
        <v/>
      </c>
      <c r="CI497" s="81">
        <f t="shared" ca="1" si="348"/>
        <v>0.1131775965863165</v>
      </c>
      <c r="CJ497" s="81">
        <f t="shared" ca="1" si="349"/>
        <v>0.13063724757458739</v>
      </c>
      <c r="CK497" s="81">
        <f t="shared" ca="1" si="350"/>
        <v>0.39004625943939081</v>
      </c>
      <c r="CL497" s="81">
        <f t="shared" ca="1" si="351"/>
        <v>0.17284488538116416</v>
      </c>
      <c r="CM497" s="89">
        <f t="shared" ca="1" si="340"/>
        <v>0.80670598898145884</v>
      </c>
    </row>
    <row r="498" spans="1:91" x14ac:dyDescent="0.3">
      <c r="A498">
        <v>433</v>
      </c>
      <c r="B498" s="3">
        <f t="shared" si="353"/>
        <v>1.3916666666666666</v>
      </c>
      <c r="C498" s="3">
        <f t="shared" si="341"/>
        <v>14.433333333333334</v>
      </c>
      <c r="D498" s="4">
        <f t="shared" ca="1" si="378"/>
        <v>498</v>
      </c>
      <c r="E498" s="58">
        <f>(0.5*(COS(B498*2*PI())+1)*('key variables'!$B$4-'key variables'!$B$6)+'key variables'!$B$6)/'key variables'!$B$4</f>
        <v>1</v>
      </c>
      <c r="F498" s="10">
        <f t="shared" ca="1" si="342"/>
        <v>11689222.907461114</v>
      </c>
      <c r="G498" s="10">
        <f t="shared" ca="1" si="343"/>
        <v>13492492.798713122</v>
      </c>
      <c r="H498" s="10">
        <f t="shared" ca="1" si="344"/>
        <v>40309474.521088287</v>
      </c>
      <c r="I498" s="10">
        <f t="shared" ca="1" si="345"/>
        <v>17912154.249750931</v>
      </c>
      <c r="J498" s="10">
        <f t="shared" ca="1" si="379"/>
        <v>83403344.477013454</v>
      </c>
      <c r="K498" s="82">
        <f t="shared" ca="1" si="355"/>
        <v>2249832.832292099</v>
      </c>
      <c r="L498" s="82">
        <f t="shared" ca="1" si="356"/>
        <v>2596909.4377209195</v>
      </c>
      <c r="M498" s="82">
        <f t="shared" ca="1" si="357"/>
        <v>7778311.98309422</v>
      </c>
      <c r="N498" s="82">
        <f t="shared" ca="1" si="358"/>
        <v>3496312.733215793</v>
      </c>
      <c r="O498" s="82">
        <f t="shared" ca="1" si="380"/>
        <v>16121366.986323033</v>
      </c>
      <c r="P498" s="10">
        <f ca="1">IF(IF($A498&gt;='key variables'!$B$26,K498*SUMPRODUCT(Z498:AC498,'control variables'!$O$3:$R$3)/J498+F$65*'key variables'!$B$25/scenario!J$65,K498*SUMPRODUCT(Z498:AC498,'control variables'!$O$7:$R$7)/J498+F$65*'key variables'!$B$25/scenario!J$65)&lt;'key variables'!$B$28,0,IF($A498&gt;='key variables'!$B$26,K498*SUMPRODUCT(Z498:AC498,'control variables'!$O$3:$R$3)/J498+F$65*'key variables'!$B$25/scenario!J$65,K498*SUMPRODUCT(Z498:AC498,'control variables'!$O$7:$R$7)/J498+F$65*'key variables'!$B$25/scenario!J$65))</f>
        <v>2.0388031510987667E-18</v>
      </c>
      <c r="Q498" s="10">
        <f ca="1">IF(IF($A498&gt;='key variables'!$B$26,L498*SUMPRODUCT(Z498:AC498,'control variables'!$O$4:$R$4)/J498+G$65*'key variables'!$B$25/scenario!J$65,L498*SUMPRODUCT(Z498:AC498,'control variables'!$O$7:$R$7)/J498+G$65*'key variables'!$B$25/scenario!J$65)&lt;'key variables'!$B$28,0,IF($A498&gt;='key variables'!$B$26,L498*SUMPRODUCT(Z498:AC498,'control variables'!$O$4:$R$4)/J498+G$65*'key variables'!$B$25/scenario!J$65,L498*SUMPRODUCT(Z498:AC498,'control variables'!$O$7:$R$7)/J498+G$65*'key variables'!$B$25/scenario!J$65))</f>
        <v>2.3533246865054789E-18</v>
      </c>
      <c r="R498" s="10">
        <f ca="1">IF(IF($A498&gt;='key variables'!$B$26,M498*SUMPRODUCT(Z498:AC498,'control variables'!$O$5:$R$5)/J498+H$65*'key variables'!$B$25/scenario!J$65,M498*SUMPRODUCT(Z498:AC498,'control variables'!$O$7:$R$7)/J498+H$65*'key variables'!$B$25/scenario!J$65)&lt;'key variables'!$B$28,0,IF($A498&gt;='key variables'!$B$26,M498*SUMPRODUCT(Z498:AC498,'control variables'!$O$5:$R$5)/J498+H$65*'key variables'!$B$25/scenario!J$65,M498*SUMPRODUCT(Z498:AC498,'control variables'!$O$7:$R$7)/J498+H$65*'key variables'!$B$25/scenario!J$65))</f>
        <v>7.0487223556096046E-18</v>
      </c>
      <c r="S498" s="10">
        <f ca="1">IF(IF($A498&gt;='key variables'!$B$26,N498*SUMPRODUCT(Z498:AC498,'control variables'!$O$6:$R$6)/J498+I$65*'key variables'!$B$25/scenario!J$65,N498*SUMPRODUCT(Z498:AC498,'control variables'!$O$7:$R$7)/J498+I$65*'key variables'!$B$25/scenario!J$65)&lt;'key variables'!$B$28,0,IF($A498&gt;='key variables'!$B$26,N498*SUMPRODUCT(Z498:AC498,'control variables'!$O$6:$R$6)/J498+I$65*'key variables'!$B$25/scenario!J$65,N498*SUMPRODUCT(Z498:AC498,'control variables'!$O$7:$R$7)/J498+I$65*'key variables'!$B$25/scenario!J$65))</f>
        <v>3.1683658071808356E-18</v>
      </c>
      <c r="T498" s="10">
        <f t="shared" ca="1" si="352"/>
        <v>1.4609216000394685E-17</v>
      </c>
      <c r="U498" s="82">
        <f ca="1">SUMPRODUCT(P468:P497,'control variables'!AD$7:AD$36)</f>
        <v>4.3226398542659806E-18</v>
      </c>
      <c r="V498" s="82">
        <f ca="1">SUMPRODUCT(Q468:Q497,'control variables'!AE$7:AE$36)</f>
        <v>4.9894836950954768E-18</v>
      </c>
      <c r="W498" s="82">
        <f ca="1">SUMPRODUCT(R468:R497,'control variables'!AF$7:AF$36)</f>
        <v>1.4944595391464367E-17</v>
      </c>
      <c r="X498" s="82">
        <f ca="1">SUMPRODUCT(S468:S497,'control variables'!AG$7:AG$36)</f>
        <v>6.7175216516771091E-18</v>
      </c>
      <c r="Y498" s="82">
        <f t="shared" ca="1" si="346"/>
        <v>3.0974240592502932E-17</v>
      </c>
      <c r="Z498" s="10">
        <f ca="1">IF($A498&gt;='key variables'!$B$26,SUMPRODUCT(P468:P497,'control variables'!V$7:V$36)*$E498,SUMPRODUCT(P468:P497,'control variables'!Z$7:Z$36)*$E498)</f>
        <v>1.0547678846103513E-17</v>
      </c>
      <c r="AA498" s="10">
        <f ca="1">IF($A498&gt;='key variables'!$B$26,SUMPRODUCT(Q468:Q497,'control variables'!W$7:W$36)*$E498,SUMPRODUCT(Q468:Q497,'control variables'!AA$7:AA$36)*$E498)</f>
        <v>1.2174845325547837E-17</v>
      </c>
      <c r="AB498" s="10">
        <f ca="1">IF($A498&gt;='key variables'!$B$26,SUMPRODUCT(R468:R497,'control variables'!X$7:X$36)*$E498,SUMPRODUCT(R468:R497,'control variables'!AB$7:AB$36)*$E498)</f>
        <v>3.6466325668690648E-17</v>
      </c>
      <c r="AC498" s="10">
        <f ca="1">IF($A498&gt;='key variables'!$B$26,SUMPRODUCT(S468:S497,'control variables'!Y$7:Y$36)*$E498,SUMPRODUCT(S468:S497,'control variables'!AC$7:AC$36)*$E498)</f>
        <v>1.6391432877229277E-17</v>
      </c>
      <c r="AD498" s="10">
        <f t="shared" ca="1" si="347"/>
        <v>7.5580282717571275E-17</v>
      </c>
      <c r="AE498" s="82">
        <f ca="1">SUMPRODUCT(P468:P497,'control variables'!AL$7:AL$36)</f>
        <v>1.4361198633715873E-17</v>
      </c>
      <c r="AF498" s="82">
        <f ca="1">SUMPRODUCT(Q468:Q497,'control variables'!AM$7:AM$36)</f>
        <v>1.6533325056897856E-17</v>
      </c>
      <c r="AG498" s="82">
        <f ca="1">SUMPRODUCT(R468:R497,'control variables'!AN$7:AN$36)</f>
        <v>4.7140854884276207E-17</v>
      </c>
      <c r="AH498" s="82">
        <f ca="1">SUMPRODUCT(S468:S497,'control variables'!AO$7:AO$36)</f>
        <v>2.0411522563782509E-17</v>
      </c>
      <c r="AI498" s="82">
        <f t="shared" ca="1" si="359"/>
        <v>9.8446901138672442E-17</v>
      </c>
      <c r="AJ498" s="10">
        <f ca="1">SUMPRODUCT(P468:P497,'control variables'!AP$7:AP$36)</f>
        <v>1.3722181151648572E-20</v>
      </c>
      <c r="AK498" s="10">
        <f ca="1">SUMPRODUCT(Q468:Q497,'control variables'!AQ$7:AQ$36)</f>
        <v>3.9597677244455059E-20</v>
      </c>
      <c r="AL498" s="10">
        <f ca="1">SUMPRODUCT(R468:R497,'control variables'!AR$7:AR$36)</f>
        <v>1.4232444902670901E-18</v>
      </c>
      <c r="AM498" s="10">
        <f ca="1">SUMPRODUCT(S468:S497,'control variables'!AS$7:AS$36)</f>
        <v>1.0662355886931457E-18</v>
      </c>
      <c r="AN498" s="10">
        <f t="shared" ca="1" si="381"/>
        <v>2.5427999373563395E-18</v>
      </c>
      <c r="AO498" s="82">
        <f ca="1">SUMPRODUCT(P468:P497,'control variables'!AX$7:AX$36)</f>
        <v>1.8660072266115693E-20</v>
      </c>
      <c r="AP498" s="82">
        <f ca="1">SUMPRODUCT(Q468:Q497,'control variables'!AY$7:AY$36)</f>
        <v>4.3077438537565802E-20</v>
      </c>
      <c r="AQ498" s="82">
        <f ca="1">SUMPRODUCT(R468:R497,'control variables'!AZ$7:AZ$36)</f>
        <v>3.8707906195429074E-19</v>
      </c>
      <c r="AR498" s="82">
        <f ca="1">SUMPRODUCT(S468:S497,'control variables'!BA$7:BA$36)</f>
        <v>2.8998353713364597E-19</v>
      </c>
      <c r="AS498" s="82">
        <f t="shared" ca="1" si="382"/>
        <v>7.3880010989161818E-19</v>
      </c>
      <c r="AT498" s="10">
        <f ca="1">SUMPRODUCT(P468:P497,'control variables'!AT$7:AT$36)</f>
        <v>-1.6468241945132391E-20</v>
      </c>
      <c r="AU498" s="10">
        <f ca="1">SUMPRODUCT(Q468:Q497,'control variables'!AU$7:AU$36)</f>
        <v>1.7864419612344702E-20</v>
      </c>
      <c r="AV498" s="10">
        <f ca="1">SUMPRODUCT(R468:R497,'control variables'!AV$7:AV$36)</f>
        <v>7.6925622440343077E-18</v>
      </c>
      <c r="AW498" s="10">
        <f ca="1">SUMPRODUCT(S468:S497,'control variables'!AW$7:AW$36)</f>
        <v>5.7629477499592209E-18</v>
      </c>
      <c r="AX498" s="10">
        <f t="shared" ca="1" si="360"/>
        <v>1.3456906171660741E-17</v>
      </c>
      <c r="AY498" s="82">
        <f ca="1">SUMPRODUCT(P468:P497,'control variables'!BB$7:BB$36)</f>
        <v>5.9688556216870772E-20</v>
      </c>
      <c r="AZ498" s="82">
        <f ca="1">SUMPRODUCT(Q468:Q497,'control variables'!BC$7:BC$36)</f>
        <v>1.5220571191210288E-19</v>
      </c>
      <c r="BA498" s="82">
        <f ca="1">SUMPRODUCT(R468:R497,'control variables'!BD$7:BD$36)</f>
        <v>1.0654867683881158E-18</v>
      </c>
      <c r="BB498" s="82">
        <f ca="1">SUMPRODUCT(S468:S497,'control variables'!BE$7:BE$36)</f>
        <v>1.514132757788117E-19</v>
      </c>
      <c r="BC498" s="82">
        <f t="shared" ca="1" si="383"/>
        <v>1.428794312295901E-18</v>
      </c>
      <c r="BD498" s="10">
        <f ca="1">SUMPRODUCT(P468:P497,'control variables'!BF$7:BF$36)</f>
        <v>1.2486326062892785E-20</v>
      </c>
      <c r="BE498" s="10">
        <f ca="1">SUMPRODUCT(Q468:Q497,'control variables'!BG$7:BG$36)</f>
        <v>1.4412563249044572E-20</v>
      </c>
      <c r="BF498" s="10">
        <f ca="1">SUMPRODUCT(R468:R497,'control variables'!BH$7:BH$36)</f>
        <v>4.3168780473735689E-19</v>
      </c>
      <c r="BG498" s="10">
        <f ca="1">SUMPRODUCT(S468:S497,'control variables'!BI$7:BI$36)</f>
        <v>9.7020765672398929E-19</v>
      </c>
      <c r="BH498" s="10">
        <f t="shared" ca="1" si="384"/>
        <v>1.4287943507732834E-18</v>
      </c>
      <c r="BI498" s="82">
        <f t="shared" ca="1" si="361"/>
        <v>1.4404418947987613E-17</v>
      </c>
      <c r="BJ498" s="82">
        <f t="shared" ca="1" si="362"/>
        <v>1.6703395188422303E-17</v>
      </c>
      <c r="BK498" s="82">
        <f t="shared" ca="1" si="363"/>
        <v>5.5898903896698639E-17</v>
      </c>
      <c r="BL498" s="82">
        <f t="shared" ca="1" si="364"/>
        <v>2.632588358952054E-17</v>
      </c>
      <c r="BM498" s="82">
        <f t="shared" ca="1" si="354"/>
        <v>1.1333260162262911E-16</v>
      </c>
      <c r="BN498" s="10">
        <f ca="1">BN497+BI498-INDIRECT(ADDRESS(MAX($D498-'key variables'!$B$9*30,34),scenario!BI$4),TRUE)</f>
        <v>9439390.0751690175</v>
      </c>
      <c r="BO498" s="10">
        <f ca="1">BO497+BJ498-INDIRECT(ADDRESS(MAX($D498-'key variables'!$B$9*30,34),scenario!BJ$4),TRUE)</f>
        <v>10895583.360992203</v>
      </c>
      <c r="BP498" s="10">
        <f ca="1">BP497+BK498-INDIRECT(ADDRESS(MAX($D498-'key variables'!$B$9*30,34),scenario!BK$4),TRUE)</f>
        <v>32531162.537994072</v>
      </c>
      <c r="BQ498" s="10">
        <f ca="1">BQ497+BL498-INDIRECT(ADDRESS(MAX($D498-'key variables'!$B$9*30,34),scenario!BL$4),TRUE)</f>
        <v>14415841.516535141</v>
      </c>
      <c r="BR498" s="10">
        <f t="shared" ca="1" si="385"/>
        <v>67281977.490690395</v>
      </c>
      <c r="BS498" s="82">
        <f t="shared" ca="1" si="366"/>
        <v>-2.3433847714321538E-9</v>
      </c>
      <c r="BT498" s="82">
        <f t="shared" ca="1" si="367"/>
        <v>-3.4288300200092786E-10</v>
      </c>
      <c r="BU498" s="82">
        <f t="shared" ca="1" si="368"/>
        <v>-4.2578244621718133E-9</v>
      </c>
      <c r="BV498" s="82">
        <f t="shared" ca="1" si="369"/>
        <v>-2.9943920855735031E-9</v>
      </c>
      <c r="BW498" s="82">
        <f t="shared" ca="1" si="386"/>
        <v>-9.9384843211783978E-9</v>
      </c>
      <c r="BX498" s="10">
        <f t="shared" ca="1" si="370"/>
        <v>-1.8625990960548655E-12</v>
      </c>
      <c r="BY498" s="10">
        <f t="shared" ca="1" si="371"/>
        <v>2.8902857847305858E-12</v>
      </c>
      <c r="BZ498" s="10">
        <f t="shared" ca="1" si="372"/>
        <v>-3.5034717138352326E-11</v>
      </c>
      <c r="CA498" s="10">
        <f t="shared" ca="1" si="373"/>
        <v>-2.0257044782882748E-11</v>
      </c>
      <c r="CB498" s="10">
        <v>0</v>
      </c>
      <c r="CC498" s="82">
        <f t="shared" ca="1" si="374"/>
        <v>3.9725645093409208E-13</v>
      </c>
      <c r="CD498" s="82">
        <f t="shared" ca="1" si="375"/>
        <v>3.4270737676964009E-13</v>
      </c>
      <c r="CE498" s="82">
        <f t="shared" ca="1" si="376"/>
        <v>1.8915617119767819E-10</v>
      </c>
      <c r="CF498" s="82">
        <f t="shared" ca="1" si="377"/>
        <v>3.7028144511280261E-11</v>
      </c>
      <c r="CG498" s="82">
        <f t="shared" ca="1" si="387"/>
        <v>2.2692427953666219E-10</v>
      </c>
      <c r="CH498" s="13" t="str">
        <f t="shared" ca="1" si="339"/>
        <v/>
      </c>
      <c r="CI498" s="81">
        <f t="shared" ca="1" si="348"/>
        <v>0.1131775965863165</v>
      </c>
      <c r="CJ498" s="81">
        <f t="shared" ca="1" si="349"/>
        <v>0.13063724757458739</v>
      </c>
      <c r="CK498" s="81">
        <f t="shared" ca="1" si="350"/>
        <v>0.39004625943939081</v>
      </c>
      <c r="CL498" s="81">
        <f t="shared" ca="1" si="351"/>
        <v>0.17284488538116416</v>
      </c>
      <c r="CM498" s="89">
        <f t="shared" ca="1" si="340"/>
        <v>0.80670598898145884</v>
      </c>
    </row>
    <row r="499" spans="1:91" x14ac:dyDescent="0.3">
      <c r="A499">
        <v>434</v>
      </c>
      <c r="B499" s="3">
        <f t="shared" si="353"/>
        <v>1.3944444444444444</v>
      </c>
      <c r="C499" s="3">
        <f t="shared" si="341"/>
        <v>14.466666666666667</v>
      </c>
      <c r="D499" s="4">
        <f t="shared" ca="1" si="378"/>
        <v>499</v>
      </c>
      <c r="E499" s="58">
        <f>(0.5*(COS(B499*2*PI())+1)*('key variables'!$B$4-'key variables'!$B$6)+'key variables'!$B$6)/'key variables'!$B$4</f>
        <v>1</v>
      </c>
      <c r="F499" s="10">
        <f t="shared" ca="1" si="342"/>
        <v>11689222.907461114</v>
      </c>
      <c r="G499" s="10">
        <f t="shared" ca="1" si="343"/>
        <v>13492492.798713122</v>
      </c>
      <c r="H499" s="10">
        <f t="shared" ca="1" si="344"/>
        <v>40309474.521088287</v>
      </c>
      <c r="I499" s="10">
        <f t="shared" ca="1" si="345"/>
        <v>17912154.249750931</v>
      </c>
      <c r="J499" s="10">
        <f t="shared" ca="1" si="379"/>
        <v>83403344.477013454</v>
      </c>
      <c r="K499" s="82">
        <f t="shared" ca="1" si="355"/>
        <v>2249832.832292099</v>
      </c>
      <c r="L499" s="82">
        <f t="shared" ca="1" si="356"/>
        <v>2596909.4377209195</v>
      </c>
      <c r="M499" s="82">
        <f t="shared" ca="1" si="357"/>
        <v>7778311.98309422</v>
      </c>
      <c r="N499" s="82">
        <f t="shared" ca="1" si="358"/>
        <v>3496312.733215793</v>
      </c>
      <c r="O499" s="82">
        <f t="shared" ca="1" si="380"/>
        <v>16121366.986323033</v>
      </c>
      <c r="P499" s="10">
        <f ca="1">IF(IF($A499&gt;='key variables'!$B$26,K499*SUMPRODUCT(Z499:AC499,'control variables'!$O$3:$R$3)/J499+F$65*'key variables'!$B$25/scenario!J$65,K499*SUMPRODUCT(Z499:AC499,'control variables'!$O$7:$R$7)/J499+F$65*'key variables'!$B$25/scenario!J$65)&lt;'key variables'!$B$28,0,IF($A499&gt;='key variables'!$B$26,K499*SUMPRODUCT(Z499:AC499,'control variables'!$O$3:$R$3)/J499+F$65*'key variables'!$B$25/scenario!J$65,K499*SUMPRODUCT(Z499:AC499,'control variables'!$O$7:$R$7)/J499+F$65*'key variables'!$B$25/scenario!J$65))</f>
        <v>1.7542865945755429E-18</v>
      </c>
      <c r="Q499" s="10">
        <f ca="1">IF(IF($A499&gt;='key variables'!$B$26,L499*SUMPRODUCT(Z499:AC499,'control variables'!$O$4:$R$4)/J499+G$65*'key variables'!$B$25/scenario!J$65,L499*SUMPRODUCT(Z499:AC499,'control variables'!$O$7:$R$7)/J499+G$65*'key variables'!$B$25/scenario!J$65)&lt;'key variables'!$B$28,0,IF($A499&gt;='key variables'!$B$26,L499*SUMPRODUCT(Z499:AC499,'control variables'!$O$4:$R$4)/J499+G$65*'key variables'!$B$25/scenario!J$65,L499*SUMPRODUCT(Z499:AC499,'control variables'!$O$7:$R$7)/J499+G$65*'key variables'!$B$25/scenario!J$65))</f>
        <v>2.0249164064688358E-18</v>
      </c>
      <c r="R499" s="10">
        <f ca="1">IF(IF($A499&gt;='key variables'!$B$26,M499*SUMPRODUCT(Z499:AC499,'control variables'!$O$5:$R$5)/J499+H$65*'key variables'!$B$25/scenario!J$65,M499*SUMPRODUCT(Z499:AC499,'control variables'!$O$7:$R$7)/J499+H$65*'key variables'!$B$25/scenario!J$65)&lt;'key variables'!$B$28,0,IF($A499&gt;='key variables'!$B$26,M499*SUMPRODUCT(Z499:AC499,'control variables'!$O$5:$R$5)/J499+H$65*'key variables'!$B$25/scenario!J$65,M499*SUMPRODUCT(Z499:AC499,'control variables'!$O$7:$R$7)/J499+H$65*'key variables'!$B$25/scenario!J$65))</f>
        <v>6.0650676994818146E-18</v>
      </c>
      <c r="S499" s="10">
        <f ca="1">IF(IF($A499&gt;='key variables'!$B$26,N499*SUMPRODUCT(Z499:AC499,'control variables'!$O$6:$R$6)/J499+I$65*'key variables'!$B$25/scenario!J$65,N499*SUMPRODUCT(Z499:AC499,'control variables'!$O$7:$R$7)/J499+I$65*'key variables'!$B$25/scenario!J$65)&lt;'key variables'!$B$28,0,IF($A499&gt;='key variables'!$B$26,N499*SUMPRODUCT(Z499:AC499,'control variables'!$O$6:$R$6)/J499+I$65*'key variables'!$B$25/scenario!J$65,N499*SUMPRODUCT(Z499:AC499,'control variables'!$O$7:$R$7)/J499+I$65*'key variables'!$B$25/scenario!J$65))</f>
        <v>2.7262179084103244E-18</v>
      </c>
      <c r="T499" s="10">
        <f t="shared" ca="1" si="352"/>
        <v>1.2570488608936517E-17</v>
      </c>
      <c r="U499" s="82">
        <f ca="1">SUMPRODUCT(P469:P498,'control variables'!AD$7:AD$36)</f>
        <v>3.7194121195221923E-18</v>
      </c>
      <c r="V499" s="82">
        <f ca="1">SUMPRODUCT(Q469:Q498,'control variables'!AE$7:AE$36)</f>
        <v>4.2931973866344164E-18</v>
      </c>
      <c r="W499" s="82">
        <f ca="1">SUMPRODUCT(R469:R498,'control variables'!AF$7:AF$36)</f>
        <v>1.2859065546603783E-17</v>
      </c>
      <c r="X499" s="82">
        <f ca="1">SUMPRODUCT(S469:S498,'control variables'!AG$7:AG$36)</f>
        <v>5.7800863099299917E-18</v>
      </c>
      <c r="Y499" s="82">
        <f t="shared" ca="1" si="346"/>
        <v>2.6651761362690385E-17</v>
      </c>
      <c r="Z499" s="10">
        <f ca="1">IF($A499&gt;='key variables'!$B$26,SUMPRODUCT(P469:P498,'control variables'!V$7:V$36)*$E499,SUMPRODUCT(P469:P498,'control variables'!Z$7:Z$36)*$E499)</f>
        <v>9.0757421056737605E-18</v>
      </c>
      <c r="AA499" s="10">
        <f ca="1">IF($A499&gt;='key variables'!$B$26,SUMPRODUCT(Q469:Q498,'control variables'!W$7:W$36)*$E499,SUMPRODUCT(Q469:Q498,'control variables'!AA$7:AA$36)*$E499)</f>
        <v>1.0475836244479404E-17</v>
      </c>
      <c r="AB499" s="10">
        <f ca="1">IF($A499&gt;='key variables'!$B$26,SUMPRODUCT(R469:R498,'control variables'!X$7:X$36)*$E499,SUMPRODUCT(R469:R498,'control variables'!AB$7:AB$36)*$E499)</f>
        <v>3.1377421718979373E-17</v>
      </c>
      <c r="AC499" s="10">
        <f ca="1">IF($A499&gt;='key variables'!$B$26,SUMPRODUCT(S469:S498,'control variables'!Y$7:Y$36)*$E499,SUMPRODUCT(S469:S498,'control variables'!AC$7:AC$36)*$E499)</f>
        <v>1.4103995742262385E-17</v>
      </c>
      <c r="AD499" s="10">
        <f t="shared" ca="1" si="347"/>
        <v>6.5032995811394923E-17</v>
      </c>
      <c r="AE499" s="82">
        <f ca="1">SUMPRODUCT(P469:P498,'control variables'!AL$7:AL$36)</f>
        <v>1.2357082257591571E-17</v>
      </c>
      <c r="AF499" s="82">
        <f ca="1">SUMPRODUCT(Q469:Q498,'control variables'!AM$7:AM$36)</f>
        <v>1.4226086758520399E-17</v>
      </c>
      <c r="AG499" s="82">
        <f ca="1">SUMPRODUCT(R469:R498,'control variables'!AN$7:AN$36)</f>
        <v>4.05623121269693E-17</v>
      </c>
      <c r="AH499" s="82">
        <f ca="1">SUMPRODUCT(S469:S498,'control variables'!AO$7:AO$36)</f>
        <v>1.7563078803965031E-17</v>
      </c>
      <c r="AI499" s="82">
        <f t="shared" ca="1" si="359"/>
        <v>8.4708559947046307E-17</v>
      </c>
      <c r="AJ499" s="10">
        <f ca="1">SUMPRODUCT(P469:P498,'control variables'!AP$7:AP$36)</f>
        <v>1.1807240159355684E-20</v>
      </c>
      <c r="AK499" s="10">
        <f ca="1">SUMPRODUCT(Q469:Q498,'control variables'!AQ$7:AQ$36)</f>
        <v>3.4071790760593819E-20</v>
      </c>
      <c r="AL499" s="10">
        <f ca="1">SUMPRODUCT(R469:R498,'control variables'!AR$7:AR$36)</f>
        <v>1.2246296209290608E-18</v>
      </c>
      <c r="AM499" s="10">
        <f ca="1">SUMPRODUCT(S469:S498,'control variables'!AS$7:AS$36)</f>
        <v>9.1744158767642343E-19</v>
      </c>
      <c r="AN499" s="10">
        <f t="shared" ca="1" si="381"/>
        <v>2.1879502395254335E-18</v>
      </c>
      <c r="AO499" s="82">
        <f ca="1">SUMPRODUCT(P469:P498,'control variables'!AX$7:AX$36)</f>
        <v>1.6056044749889559E-20</v>
      </c>
      <c r="AP499" s="82">
        <f ca="1">SUMPRODUCT(Q469:Q498,'control variables'!AY$7:AY$36)</f>
        <v>3.7065948674042771E-20</v>
      </c>
      <c r="AQ499" s="82">
        <f ca="1">SUMPRODUCT(R469:R498,'control variables'!AZ$7:AZ$36)</f>
        <v>3.3306187949598332E-19</v>
      </c>
      <c r="AR499" s="82">
        <f ca="1">SUMPRODUCT(S469:S498,'control variables'!BA$7:BA$36)</f>
        <v>2.4951611025664466E-19</v>
      </c>
      <c r="AS499" s="82">
        <f t="shared" ca="1" si="382"/>
        <v>6.3569998317656033E-19</v>
      </c>
      <c r="AT499" s="10">
        <f ca="1">SUMPRODUCT(P469:P498,'control variables'!AT$7:AT$36)</f>
        <v>-1.4170086045336352E-20</v>
      </c>
      <c r="AU499" s="10">
        <f ca="1">SUMPRODUCT(Q469:Q498,'control variables'!AU$7:AU$36)</f>
        <v>1.5371426039301103E-20</v>
      </c>
      <c r="AV499" s="10">
        <f ca="1">SUMPRODUCT(R469:R498,'control variables'!AV$7:AV$36)</f>
        <v>6.6190592335383325E-18</v>
      </c>
      <c r="AW499" s="10">
        <f ca="1">SUMPRODUCT(S469:S498,'control variables'!AW$7:AW$36)</f>
        <v>4.9587239344535392E-18</v>
      </c>
      <c r="AX499" s="10">
        <f t="shared" ca="1" si="360"/>
        <v>1.1578984507985837E-17</v>
      </c>
      <c r="AY499" s="82">
        <f ca="1">SUMPRODUCT(P469:P498,'control variables'!BB$7:BB$36)</f>
        <v>5.1358972034349445E-20</v>
      </c>
      <c r="AZ499" s="82">
        <f ca="1">SUMPRODUCT(Q469:Q498,'control variables'!BC$7:BC$36)</f>
        <v>1.3096528710058584E-19</v>
      </c>
      <c r="BA499" s="82">
        <f ca="1">SUMPRODUCT(R469:R498,'control variables'!BD$7:BD$36)</f>
        <v>9.1679726582409004E-19</v>
      </c>
      <c r="BB499" s="82">
        <f ca="1">SUMPRODUCT(S469:S498,'control variables'!BE$7:BE$36)</f>
        <v>1.3028343604255664E-19</v>
      </c>
      <c r="BC499" s="82">
        <f t="shared" ca="1" si="383"/>
        <v>1.2294049610015819E-18</v>
      </c>
      <c r="BD499" s="10">
        <f ca="1">SUMPRODUCT(P469:P498,'control variables'!BF$7:BF$36)</f>
        <v>1.0743849604032174E-20</v>
      </c>
      <c r="BE499" s="10">
        <f ca="1">SUMPRODUCT(Q469:Q498,'control variables'!BG$7:BG$36)</f>
        <v>1.2401278901126336E-20</v>
      </c>
      <c r="BF499" s="10">
        <f ca="1">SUMPRODUCT(R469:R498,'control variables'!BH$7:BH$36)</f>
        <v>3.7144543772377338E-19</v>
      </c>
      <c r="BG499" s="10">
        <f ca="1">SUMPRODUCT(S469:S498,'control variables'!BI$7:BI$36)</f>
        <v>8.3481442788048381E-19</v>
      </c>
      <c r="BH499" s="10">
        <f t="shared" ca="1" si="384"/>
        <v>1.2294049941094158E-18</v>
      </c>
      <c r="BI499" s="82">
        <f t="shared" ca="1" si="361"/>
        <v>1.2394271143580583E-17</v>
      </c>
      <c r="BJ499" s="82">
        <f t="shared" ca="1" si="362"/>
        <v>1.4372423471660285E-17</v>
      </c>
      <c r="BK499" s="82">
        <f t="shared" ca="1" si="363"/>
        <v>4.8098168626331722E-17</v>
      </c>
      <c r="BL499" s="82">
        <f t="shared" ca="1" si="364"/>
        <v>2.2652086174461129E-17</v>
      </c>
      <c r="BM499" s="82">
        <f t="shared" ca="1" si="354"/>
        <v>9.7516949416033721E-17</v>
      </c>
      <c r="BN499" s="10">
        <f ca="1">BN498+BI499-INDIRECT(ADDRESS(MAX($D499-'key variables'!$B$9*30,34),scenario!BI$4),TRUE)</f>
        <v>9439390.0751690175</v>
      </c>
      <c r="BO499" s="10">
        <f ca="1">BO498+BJ499-INDIRECT(ADDRESS(MAX($D499-'key variables'!$B$9*30,34),scenario!BJ$4),TRUE)</f>
        <v>10895583.360992203</v>
      </c>
      <c r="BP499" s="10">
        <f ca="1">BP498+BK499-INDIRECT(ADDRESS(MAX($D499-'key variables'!$B$9*30,34),scenario!BK$4),TRUE)</f>
        <v>32531162.537994072</v>
      </c>
      <c r="BQ499" s="10">
        <f ca="1">BQ498+BL499-INDIRECT(ADDRESS(MAX($D499-'key variables'!$B$9*30,34),scenario!BL$4),TRUE)</f>
        <v>14415841.516535141</v>
      </c>
      <c r="BR499" s="10">
        <f t="shared" ca="1" si="385"/>
        <v>67281977.490690395</v>
      </c>
      <c r="BS499" s="82">
        <f t="shared" ca="1" si="366"/>
        <v>-2.3433847820828822E-9</v>
      </c>
      <c r="BT499" s="82">
        <f t="shared" ca="1" si="367"/>
        <v>-3.4288301436083619E-10</v>
      </c>
      <c r="BU499" s="82">
        <f t="shared" ca="1" si="368"/>
        <v>-4.2578245045763597E-9</v>
      </c>
      <c r="BV499" s="82">
        <f t="shared" ca="1" si="369"/>
        <v>-2.9943921063341859E-9</v>
      </c>
      <c r="BW499" s="82">
        <f t="shared" ca="1" si="386"/>
        <v>-9.9384844073542642E-9</v>
      </c>
      <c r="BX499" s="10">
        <f t="shared" ca="1" si="370"/>
        <v>-1.8625991421016426E-12</v>
      </c>
      <c r="BY499" s="10">
        <f t="shared" ca="1" si="371"/>
        <v>2.8902856784299688E-12</v>
      </c>
      <c r="BZ499" s="10">
        <f t="shared" ca="1" si="372"/>
        <v>-3.5034718093533141E-11</v>
      </c>
      <c r="CA499" s="10">
        <f t="shared" ca="1" si="373"/>
        <v>-2.0257045498464498E-11</v>
      </c>
      <c r="CB499" s="10">
        <v>0</v>
      </c>
      <c r="CC499" s="82">
        <f t="shared" ca="1" si="374"/>
        <v>3.9725646085537354E-13</v>
      </c>
      <c r="CD499" s="82">
        <f t="shared" ca="1" si="375"/>
        <v>3.4270735840405617E-13</v>
      </c>
      <c r="CE499" s="82">
        <f t="shared" ca="1" si="376"/>
        <v>1.8915616547018673E-10</v>
      </c>
      <c r="CF499" s="82">
        <f t="shared" ca="1" si="377"/>
        <v>3.7028140220481799E-11</v>
      </c>
      <c r="CG499" s="82">
        <f t="shared" ca="1" si="387"/>
        <v>2.2692426950992795E-10</v>
      </c>
      <c r="CH499" s="13" t="str">
        <f t="shared" ca="1" si="339"/>
        <v/>
      </c>
      <c r="CI499" s="81">
        <f t="shared" ca="1" si="348"/>
        <v>0.1131775965863165</v>
      </c>
      <c r="CJ499" s="81">
        <f t="shared" ca="1" si="349"/>
        <v>0.13063724757458739</v>
      </c>
      <c r="CK499" s="81">
        <f t="shared" ca="1" si="350"/>
        <v>0.39004625943939081</v>
      </c>
      <c r="CL499" s="81">
        <f t="shared" ca="1" si="351"/>
        <v>0.17284488538116416</v>
      </c>
      <c r="CM499" s="89">
        <f t="shared" ca="1" si="340"/>
        <v>0.80670598898145884</v>
      </c>
    </row>
    <row r="500" spans="1:91" x14ac:dyDescent="0.3">
      <c r="A500">
        <v>435</v>
      </c>
      <c r="B500" s="3">
        <f t="shared" si="353"/>
        <v>1.3972222222222221</v>
      </c>
      <c r="C500" s="3">
        <f t="shared" si="341"/>
        <v>14.5</v>
      </c>
      <c r="D500" s="4">
        <f t="shared" ca="1" si="378"/>
        <v>500</v>
      </c>
      <c r="E500" s="58">
        <f>(0.5*(COS(B500*2*PI())+1)*('key variables'!$B$4-'key variables'!$B$6)+'key variables'!$B$6)/'key variables'!$B$4</f>
        <v>1</v>
      </c>
      <c r="F500" s="10">
        <f t="shared" ca="1" si="342"/>
        <v>11689222.907461114</v>
      </c>
      <c r="G500" s="10">
        <f t="shared" ca="1" si="343"/>
        <v>13492492.798713122</v>
      </c>
      <c r="H500" s="10">
        <f t="shared" ca="1" si="344"/>
        <v>40309474.521088287</v>
      </c>
      <c r="I500" s="10">
        <f t="shared" ca="1" si="345"/>
        <v>17912154.249750931</v>
      </c>
      <c r="J500" s="10">
        <f t="shared" ca="1" si="379"/>
        <v>83403344.477013454</v>
      </c>
      <c r="K500" s="82">
        <f t="shared" ca="1" si="355"/>
        <v>2249832.832292099</v>
      </c>
      <c r="L500" s="82">
        <f t="shared" ca="1" si="356"/>
        <v>2596909.4377209195</v>
      </c>
      <c r="M500" s="82">
        <f t="shared" ca="1" si="357"/>
        <v>7778311.98309422</v>
      </c>
      <c r="N500" s="82">
        <f t="shared" ca="1" si="358"/>
        <v>3496312.733215793</v>
      </c>
      <c r="O500" s="82">
        <f t="shared" ca="1" si="380"/>
        <v>16121366.986323033</v>
      </c>
      <c r="P500" s="10">
        <f ca="1">IF(IF($A500&gt;='key variables'!$B$26,K500*SUMPRODUCT(Z500:AC500,'control variables'!$O$3:$R$3)/J500+F$65*'key variables'!$B$25/scenario!J$65,K500*SUMPRODUCT(Z500:AC500,'control variables'!$O$7:$R$7)/J500+F$65*'key variables'!$B$25/scenario!J$65)&lt;'key variables'!$B$28,0,IF($A500&gt;='key variables'!$B$26,K500*SUMPRODUCT(Z500:AC500,'control variables'!$O$3:$R$3)/J500+F$65*'key variables'!$B$25/scenario!J$65,K500*SUMPRODUCT(Z500:AC500,'control variables'!$O$7:$R$7)/J500+F$65*'key variables'!$B$25/scenario!J$65))</f>
        <v>1.5094745435570347E-18</v>
      </c>
      <c r="Q500" s="10">
        <f ca="1">IF(IF($A500&gt;='key variables'!$B$26,L500*SUMPRODUCT(Z500:AC500,'control variables'!$O$4:$R$4)/J500+G$65*'key variables'!$B$25/scenario!J$65,L500*SUMPRODUCT(Z500:AC500,'control variables'!$O$7:$R$7)/J500+G$65*'key variables'!$B$25/scenario!J$65)&lt;'key variables'!$B$28,0,IF($A500&gt;='key variables'!$B$26,L500*SUMPRODUCT(Z500:AC500,'control variables'!$O$4:$R$4)/J500+G$65*'key variables'!$B$25/scenario!J$65,L500*SUMPRODUCT(Z500:AC500,'control variables'!$O$7:$R$7)/J500+G$65*'key variables'!$B$25/scenario!J$65))</f>
        <v>1.7423377558985703E-18</v>
      </c>
      <c r="R500" s="10">
        <f ca="1">IF(IF($A500&gt;='key variables'!$B$26,M500*SUMPRODUCT(Z500:AC500,'control variables'!$O$5:$R$5)/J500+H$65*'key variables'!$B$25/scenario!J$65,M500*SUMPRODUCT(Z500:AC500,'control variables'!$O$7:$R$7)/J500+H$65*'key variables'!$B$25/scenario!J$65)&lt;'key variables'!$B$28,0,IF($A500&gt;='key variables'!$B$26,M500*SUMPRODUCT(Z500:AC500,'control variables'!$O$5:$R$5)/J500+H$65*'key variables'!$B$25/scenario!J$65,M500*SUMPRODUCT(Z500:AC500,'control variables'!$O$7:$R$7)/J500+H$65*'key variables'!$B$25/scenario!J$65))</f>
        <v>5.2186828113640887E-18</v>
      </c>
      <c r="S500" s="10">
        <f ca="1">IF(IF($A500&gt;='key variables'!$B$26,N500*SUMPRODUCT(Z500:AC500,'control variables'!$O$6:$R$6)/J500+I$65*'key variables'!$B$25/scenario!J$65,N500*SUMPRODUCT(Z500:AC500,'control variables'!$O$7:$R$7)/J500+I$65*'key variables'!$B$25/scenario!J$65)&lt;'key variables'!$B$28,0,IF($A500&gt;='key variables'!$B$26,N500*SUMPRODUCT(Z500:AC500,'control variables'!$O$6:$R$6)/J500+I$65*'key variables'!$B$25/scenario!J$65,N500*SUMPRODUCT(Z500:AC500,'control variables'!$O$7:$R$7)/J500+I$65*'key variables'!$B$25/scenario!J$65))</f>
        <v>2.3457720908654426E-18</v>
      </c>
      <c r="T500" s="10">
        <f t="shared" ca="1" si="352"/>
        <v>1.0816267201685136E-17</v>
      </c>
      <c r="U500" s="82">
        <f ca="1">SUMPRODUCT(P470:P499,'control variables'!AD$7:AD$36)</f>
        <v>3.2003652816914337E-18</v>
      </c>
      <c r="V500" s="82">
        <f ca="1">SUMPRODUCT(Q470:Q499,'control variables'!AE$7:AE$36)</f>
        <v>3.6940783710190857E-18</v>
      </c>
      <c r="W500" s="82">
        <f ca="1">SUMPRODUCT(R470:R499,'control variables'!AF$7:AF$36)</f>
        <v>1.1064573004518781E-17</v>
      </c>
      <c r="X500" s="82">
        <f ca="1">SUMPRODUCT(S470:S499,'control variables'!AG$7:AG$36)</f>
        <v>4.9734707951256185E-18</v>
      </c>
      <c r="Y500" s="82">
        <f t="shared" ca="1" si="346"/>
        <v>2.2932487452354918E-17</v>
      </c>
      <c r="Z500" s="10">
        <f ca="1">IF($A500&gt;='key variables'!$B$26,SUMPRODUCT(P470:P499,'control variables'!V$7:V$36)*$E500,SUMPRODUCT(P470:P499,'control variables'!Z$7:Z$36)*$E500)</f>
        <v>7.8092152757502772E-18</v>
      </c>
      <c r="AA500" s="10">
        <f ca="1">IF($A500&gt;='key variables'!$B$26,SUMPRODUCT(Q470:Q499,'control variables'!W$7:W$36)*$E500,SUMPRODUCT(Q470:Q499,'control variables'!AA$7:AA$36)*$E500)</f>
        <v>9.0139251946685564E-18</v>
      </c>
      <c r="AB500" s="10">
        <f ca="1">IF($A500&gt;='key variables'!$B$26,SUMPRODUCT(R470:R499,'control variables'!X$7:X$36)*$E500,SUMPRODUCT(R470:R499,'control variables'!AB$7:AB$36)*$E500)</f>
        <v>2.6998678251151298E-17</v>
      </c>
      <c r="AC500" s="10">
        <f ca="1">IF($A500&gt;='key variables'!$B$26,SUMPRODUCT(S470:S499,'control variables'!Y$7:Y$36)*$E500,SUMPRODUCT(S470:S499,'control variables'!AC$7:AC$36)*$E500)</f>
        <v>1.2135772228558235E-17</v>
      </c>
      <c r="AD500" s="10">
        <f t="shared" ca="1" si="347"/>
        <v>5.595759095012836E-17</v>
      </c>
      <c r="AE500" s="82">
        <f ca="1">SUMPRODUCT(P470:P499,'control variables'!AL$7:AL$36)</f>
        <v>1.0632641871716442E-17</v>
      </c>
      <c r="AF500" s="82">
        <f ca="1">SUMPRODUCT(Q470:Q499,'control variables'!AM$7:AM$36)</f>
        <v>1.2240825349073624E-17</v>
      </c>
      <c r="AG500" s="82">
        <f ca="1">SUMPRODUCT(R470:R499,'control variables'!AN$7:AN$36)</f>
        <v>3.4901810099215454E-17</v>
      </c>
      <c r="AH500" s="82">
        <f ca="1">SUMPRODUCT(S470:S499,'control variables'!AO$7:AO$36)</f>
        <v>1.5112137573784402E-17</v>
      </c>
      <c r="AI500" s="82">
        <f t="shared" ca="1" si="359"/>
        <v>7.2887414893789921E-17</v>
      </c>
      <c r="AJ500" s="10">
        <f ca="1">SUMPRODUCT(P470:P499,'control variables'!AP$7:AP$36)</f>
        <v>1.0159530663531059E-20</v>
      </c>
      <c r="AK500" s="10">
        <f ca="1">SUMPRODUCT(Q470:Q499,'control variables'!AQ$7:AQ$36)</f>
        <v>2.9317046009213781E-20</v>
      </c>
      <c r="AL500" s="10">
        <f ca="1">SUMPRODUCT(R470:R499,'control variables'!AR$7:AR$36)</f>
        <v>1.0537316102136563E-18</v>
      </c>
      <c r="AM500" s="10">
        <f ca="1">SUMPRODUCT(S470:S499,'control variables'!AS$7:AS$36)</f>
        <v>7.8941190457718889E-19</v>
      </c>
      <c r="AN500" s="10">
        <f t="shared" ca="1" si="381"/>
        <v>1.88262009146359E-18</v>
      </c>
      <c r="AO500" s="82">
        <f ca="1">SUMPRODUCT(P470:P499,'control variables'!AX$7:AX$36)</f>
        <v>1.3815411287478326E-20</v>
      </c>
      <c r="AP500" s="82">
        <f ca="1">SUMPRODUCT(Q470:Q499,'control variables'!AY$7:AY$36)</f>
        <v>3.1893366870192924E-20</v>
      </c>
      <c r="AQ500" s="82">
        <f ca="1">SUMPRODUCT(R470:R499,'control variables'!AZ$7:AZ$36)</f>
        <v>2.8658283662601294E-19</v>
      </c>
      <c r="AR500" s="82">
        <f ca="1">SUMPRODUCT(S470:S499,'control variables'!BA$7:BA$36)</f>
        <v>2.1469594409738086E-19</v>
      </c>
      <c r="AS500" s="82">
        <f t="shared" ca="1" si="382"/>
        <v>5.4698755888106503E-19</v>
      </c>
      <c r="AT500" s="10">
        <f ca="1">SUMPRODUCT(P470:P499,'control variables'!AT$7:AT$36)</f>
        <v>-1.2192639578724736E-20</v>
      </c>
      <c r="AU500" s="10">
        <f ca="1">SUMPRODUCT(Q470:Q499,'control variables'!AU$7:AU$36)</f>
        <v>1.322633164742889E-20</v>
      </c>
      <c r="AV500" s="10">
        <f ca="1">SUMPRODUCT(R470:R499,'control variables'!AV$7:AV$36)</f>
        <v>5.6953643983922088E-18</v>
      </c>
      <c r="AW500" s="10">
        <f ca="1">SUMPRODUCT(S470:S499,'control variables'!AW$7:AW$36)</f>
        <v>4.2667301743793145E-18</v>
      </c>
      <c r="AX500" s="10">
        <f t="shared" ca="1" si="360"/>
        <v>9.9631282648402265E-18</v>
      </c>
      <c r="AY500" s="82">
        <f ca="1">SUMPRODUCT(P470:P499,'control variables'!BB$7:BB$36)</f>
        <v>4.4191787766505544E-20</v>
      </c>
      <c r="AZ500" s="82">
        <f ca="1">SUMPRODUCT(Q470:Q499,'control variables'!BC$7:BC$36)</f>
        <v>1.1268897999862132E-19</v>
      </c>
      <c r="BA500" s="82">
        <f ca="1">SUMPRODUCT(R470:R499,'control variables'!BD$7:BD$36)</f>
        <v>7.888574983376599E-19</v>
      </c>
      <c r="BB500" s="82">
        <f ca="1">SUMPRODUCT(S470:S499,'control variables'!BE$7:BE$36)</f>
        <v>1.1210228178307601E-19</v>
      </c>
      <c r="BC500" s="82">
        <f t="shared" ca="1" si="383"/>
        <v>1.0578405478858627E-18</v>
      </c>
      <c r="BD500" s="10">
        <f ca="1">SUMPRODUCT(P470:P499,'control variables'!BF$7:BF$36)</f>
        <v>9.2445370826172241E-21</v>
      </c>
      <c r="BE500" s="10">
        <f ca="1">SUMPRODUCT(Q470:Q499,'control variables'!BG$7:BG$36)</f>
        <v>1.0670670839464749E-20</v>
      </c>
      <c r="BF500" s="10">
        <f ca="1">SUMPRODUCT(R470:R499,'control variables'!BH$7:BH$36)</f>
        <v>3.1960993961770334E-19</v>
      </c>
      <c r="BG500" s="10">
        <f ca="1">SUMPRODUCT(S470:S499,'control variables'!BI$7:BI$36)</f>
        <v>7.1831542883368757E-19</v>
      </c>
      <c r="BH500" s="10">
        <f t="shared" ca="1" si="384"/>
        <v>1.057840576373473E-18</v>
      </c>
      <c r="BI500" s="82">
        <f t="shared" ca="1" si="361"/>
        <v>1.0664641019904224E-17</v>
      </c>
      <c r="BJ500" s="82">
        <f t="shared" ca="1" si="362"/>
        <v>1.2366740660719675E-17</v>
      </c>
      <c r="BK500" s="82">
        <f t="shared" ca="1" si="363"/>
        <v>4.1386031995945324E-17</v>
      </c>
      <c r="BL500" s="82">
        <f t="shared" ca="1" si="364"/>
        <v>1.9490970029946791E-17</v>
      </c>
      <c r="BM500" s="82">
        <f t="shared" ca="1" si="354"/>
        <v>8.3908383706516014E-17</v>
      </c>
      <c r="BN500" s="10">
        <f ca="1">BN499+BI500-INDIRECT(ADDRESS(MAX($D500-'key variables'!$B$9*30,34),scenario!BI$4),TRUE)</f>
        <v>9439390.0751690175</v>
      </c>
      <c r="BO500" s="10">
        <f ca="1">BO499+BJ500-INDIRECT(ADDRESS(MAX($D500-'key variables'!$B$9*30,34),scenario!BJ$4),TRUE)</f>
        <v>10895583.360992203</v>
      </c>
      <c r="BP500" s="10">
        <f ca="1">BP499+BK500-INDIRECT(ADDRESS(MAX($D500-'key variables'!$B$9*30,34),scenario!BK$4),TRUE)</f>
        <v>32531162.537994072</v>
      </c>
      <c r="BQ500" s="10">
        <f ca="1">BQ499+BL500-INDIRECT(ADDRESS(MAX($D500-'key variables'!$B$9*30,34),scenario!BL$4),TRUE)</f>
        <v>14415841.516535141</v>
      </c>
      <c r="BR500" s="10">
        <f t="shared" ca="1" si="385"/>
        <v>67281977.490690395</v>
      </c>
      <c r="BS500" s="82">
        <f t="shared" ca="1" si="366"/>
        <v>-2.3433847912472935E-9</v>
      </c>
      <c r="BT500" s="82">
        <f t="shared" ca="1" si="367"/>
        <v>-3.4288302499590974E-10</v>
      </c>
      <c r="BU500" s="82">
        <f t="shared" ca="1" si="368"/>
        <v>-4.2578245410633196E-9</v>
      </c>
      <c r="BV500" s="82">
        <f t="shared" ca="1" si="369"/>
        <v>-2.9943921241976992E-9</v>
      </c>
      <c r="BW500" s="82">
        <f t="shared" ca="1" si="386"/>
        <v>-9.9384844815042216E-9</v>
      </c>
      <c r="BX500" s="10">
        <f t="shared" ca="1" si="370"/>
        <v>-1.8625991817225559E-12</v>
      </c>
      <c r="BY500" s="10">
        <f t="shared" ca="1" si="371"/>
        <v>2.8902855869636849E-12</v>
      </c>
      <c r="BZ500" s="10">
        <f t="shared" ca="1" si="372"/>
        <v>-3.5034718915417743E-11</v>
      </c>
      <c r="CA500" s="10">
        <f t="shared" ca="1" si="373"/>
        <v>-2.0257046114186268E-11</v>
      </c>
      <c r="CB500" s="10">
        <v>0</v>
      </c>
      <c r="CC500" s="82">
        <f t="shared" ca="1" si="374"/>
        <v>3.9725646939213252E-13</v>
      </c>
      <c r="CD500" s="82">
        <f t="shared" ca="1" si="375"/>
        <v>3.4270734260140367E-13</v>
      </c>
      <c r="CE500" s="82">
        <f t="shared" ca="1" si="376"/>
        <v>1.8915616054197109E-10</v>
      </c>
      <c r="CF500" s="82">
        <f t="shared" ca="1" si="377"/>
        <v>3.7028136528467589E-11</v>
      </c>
      <c r="CG500" s="82">
        <f t="shared" ca="1" si="387"/>
        <v>2.269242608824322E-10</v>
      </c>
      <c r="CH500" s="13" t="str">
        <f t="shared" ca="1" si="339"/>
        <v/>
      </c>
      <c r="CI500" s="81">
        <f t="shared" ca="1" si="348"/>
        <v>0.1131775965863165</v>
      </c>
      <c r="CJ500" s="81">
        <f t="shared" ca="1" si="349"/>
        <v>0.13063724757458739</v>
      </c>
      <c r="CK500" s="81">
        <f t="shared" ca="1" si="350"/>
        <v>0.39004625943939081</v>
      </c>
      <c r="CL500" s="81">
        <f t="shared" ca="1" si="351"/>
        <v>0.17284488538116416</v>
      </c>
      <c r="CM500" s="89">
        <f t="shared" ca="1" si="340"/>
        <v>0.80670598898145884</v>
      </c>
    </row>
    <row r="501" spans="1:91" x14ac:dyDescent="0.3">
      <c r="A501">
        <v>436</v>
      </c>
      <c r="B501" s="3">
        <f t="shared" si="353"/>
        <v>1.4</v>
      </c>
      <c r="C501" s="3">
        <f t="shared" si="341"/>
        <v>14.533333333333333</v>
      </c>
      <c r="D501" s="4">
        <f t="shared" ca="1" si="378"/>
        <v>501</v>
      </c>
      <c r="E501" s="58">
        <f>(0.5*(COS(B501*2*PI())+1)*('key variables'!$B$4-'key variables'!$B$6)+'key variables'!$B$6)/'key variables'!$B$4</f>
        <v>1</v>
      </c>
      <c r="F501" s="10">
        <f t="shared" ca="1" si="342"/>
        <v>11689222.907461114</v>
      </c>
      <c r="G501" s="10">
        <f t="shared" ca="1" si="343"/>
        <v>13492492.798713122</v>
      </c>
      <c r="H501" s="10">
        <f t="shared" ca="1" si="344"/>
        <v>40309474.521088287</v>
      </c>
      <c r="I501" s="10">
        <f t="shared" ca="1" si="345"/>
        <v>17912154.249750931</v>
      </c>
      <c r="J501" s="10">
        <f t="shared" ca="1" si="379"/>
        <v>83403344.477013454</v>
      </c>
      <c r="K501" s="82">
        <f t="shared" ca="1" si="355"/>
        <v>2249832.832292099</v>
      </c>
      <c r="L501" s="82">
        <f t="shared" ca="1" si="356"/>
        <v>2596909.4377209195</v>
      </c>
      <c r="M501" s="82">
        <f t="shared" ca="1" si="357"/>
        <v>7778311.98309422</v>
      </c>
      <c r="N501" s="82">
        <f t="shared" ca="1" si="358"/>
        <v>3496312.733215793</v>
      </c>
      <c r="O501" s="82">
        <f t="shared" ca="1" si="380"/>
        <v>16121366.986323033</v>
      </c>
      <c r="P501" s="10">
        <f ca="1">IF(IF($A501&gt;='key variables'!$B$26,K501*SUMPRODUCT(Z501:AC501,'control variables'!$O$3:$R$3)/J501+F$65*'key variables'!$B$25/scenario!J$65,K501*SUMPRODUCT(Z501:AC501,'control variables'!$O$7:$R$7)/J501+F$65*'key variables'!$B$25/scenario!J$65)&lt;'key variables'!$B$28,0,IF($A501&gt;='key variables'!$B$26,K501*SUMPRODUCT(Z501:AC501,'control variables'!$O$3:$R$3)/J501+F$65*'key variables'!$B$25/scenario!J$65,K501*SUMPRODUCT(Z501:AC501,'control variables'!$O$7:$R$7)/J501+F$65*'key variables'!$B$25/scenario!J$65))</f>
        <v>1.2988262035930421E-18</v>
      </c>
      <c r="Q501" s="10">
        <f ca="1">IF(IF($A501&gt;='key variables'!$B$26,L501*SUMPRODUCT(Z501:AC501,'control variables'!$O$4:$R$4)/J501+G$65*'key variables'!$B$25/scenario!J$65,L501*SUMPRODUCT(Z501:AC501,'control variables'!$O$7:$R$7)/J501+G$65*'key variables'!$B$25/scenario!J$65)&lt;'key variables'!$B$28,0,IF($A501&gt;='key variables'!$B$26,L501*SUMPRODUCT(Z501:AC501,'control variables'!$O$4:$R$4)/J501+G$65*'key variables'!$B$25/scenario!J$65,L501*SUMPRODUCT(Z501:AC501,'control variables'!$O$7:$R$7)/J501+G$65*'key variables'!$B$25/scenario!J$65))</f>
        <v>1.4991931745585314E-18</v>
      </c>
      <c r="R501" s="10">
        <f ca="1">IF(IF($A501&gt;='key variables'!$B$26,M501*SUMPRODUCT(Z501:AC501,'control variables'!$O$5:$R$5)/J501+H$65*'key variables'!$B$25/scenario!J$65,M501*SUMPRODUCT(Z501:AC501,'control variables'!$O$7:$R$7)/J501+H$65*'key variables'!$B$25/scenario!J$65)&lt;'key variables'!$B$28,0,IF($A501&gt;='key variables'!$B$26,M501*SUMPRODUCT(Z501:AC501,'control variables'!$O$5:$R$5)/J501+H$65*'key variables'!$B$25/scenario!J$65,M501*SUMPRODUCT(Z501:AC501,'control variables'!$O$7:$R$7)/J501+H$65*'key variables'!$B$25/scenario!J$65))</f>
        <v>4.49041158896773E-18</v>
      </c>
      <c r="S501" s="10">
        <f ca="1">IF(IF($A501&gt;='key variables'!$B$26,N501*SUMPRODUCT(Z501:AC501,'control variables'!$O$6:$R$6)/J501+I$65*'key variables'!$B$25/scenario!J$65,N501*SUMPRODUCT(Z501:AC501,'control variables'!$O$7:$R$7)/J501+I$65*'key variables'!$B$25/scenario!J$65)&lt;'key variables'!$B$28,0,IF($A501&gt;='key variables'!$B$26,N501*SUMPRODUCT(Z501:AC501,'control variables'!$O$6:$R$6)/J501+I$65*'key variables'!$B$25/scenario!J$65,N501*SUMPRODUCT(Z501:AC501,'control variables'!$O$7:$R$7)/J501+I$65*'key variables'!$B$25/scenario!J$65))</f>
        <v>2.0184177813914592E-18</v>
      </c>
      <c r="T501" s="10">
        <f t="shared" ca="1" si="352"/>
        <v>9.306848748510764E-18</v>
      </c>
      <c r="U501" s="82">
        <f ca="1">SUMPRODUCT(P471:P500,'control variables'!AD$7:AD$36)</f>
        <v>2.7537518315049354E-18</v>
      </c>
      <c r="V501" s="82">
        <f ca="1">SUMPRODUCT(Q471:Q500,'control variables'!AE$7:AE$36)</f>
        <v>3.1785668773847719E-18</v>
      </c>
      <c r="W501" s="82">
        <f ca="1">SUMPRODUCT(R471:R500,'control variables'!AF$7:AF$36)</f>
        <v>9.5205032845220584E-18</v>
      </c>
      <c r="X501" s="82">
        <f ca="1">SUMPRODUCT(S471:S500,'control variables'!AG$7:AG$36)</f>
        <v>4.279419099239549E-18</v>
      </c>
      <c r="Y501" s="82">
        <f t="shared" ca="1" si="346"/>
        <v>1.9732241092651316E-17</v>
      </c>
      <c r="Z501" s="10">
        <f ca="1">IF($A501&gt;='key variables'!$B$26,SUMPRODUCT(P471:P500,'control variables'!V$7:V$36)*$E501,SUMPRODUCT(P471:P500,'control variables'!Z$7:Z$36)*$E501)</f>
        <v>6.7194332444601983E-18</v>
      </c>
      <c r="AA501" s="10">
        <f ca="1">IF($A501&gt;='key variables'!$B$26,SUMPRODUCT(Q471:Q500,'control variables'!W$7:W$36)*$E501,SUMPRODUCT(Q471:Q500,'control variables'!AA$7:AA$36)*$E501)</f>
        <v>7.756024962484351E-18</v>
      </c>
      <c r="AB501" s="10">
        <f ca="1">IF($A501&gt;='key variables'!$B$26,SUMPRODUCT(R471:R500,'control variables'!X$7:X$36)*$E501,SUMPRODUCT(R471:R500,'control variables'!AB$7:AB$36)*$E501)</f>
        <v>2.3230991820729498E-17</v>
      </c>
      <c r="AC501" s="10">
        <f ca="1">IF($A501&gt;='key variables'!$B$26,SUMPRODUCT(S471:S500,'control variables'!Y$7:Y$36)*$E501,SUMPRODUCT(S471:S500,'control variables'!AC$7:AC$36)*$E501)</f>
        <v>1.0442215828393397E-17</v>
      </c>
      <c r="AD501" s="10">
        <f t="shared" ca="1" si="347"/>
        <v>4.8148665856067445E-17</v>
      </c>
      <c r="AE501" s="82">
        <f ca="1">SUMPRODUCT(P471:P500,'control variables'!AL$7:AL$36)</f>
        <v>9.1488484753529597E-18</v>
      </c>
      <c r="AF501" s="82">
        <f ca="1">SUMPRODUCT(Q471:Q500,'control variables'!AM$7:AM$36)</f>
        <v>1.0532608704693964E-17</v>
      </c>
      <c r="AG501" s="82">
        <f ca="1">SUMPRODUCT(R471:R500,'control variables'!AN$7:AN$36)</f>
        <v>3.0031235507203152E-17</v>
      </c>
      <c r="AH501" s="82">
        <f ca="1">SUMPRODUCT(S471:S500,'control variables'!AO$7:AO$36)</f>
        <v>1.300322708780582E-17</v>
      </c>
      <c r="AI501" s="82">
        <f t="shared" ca="1" si="359"/>
        <v>6.27159197750559E-17</v>
      </c>
      <c r="AJ501" s="10">
        <f ca="1">SUMPRODUCT(P471:P500,'control variables'!AP$7:AP$36)</f>
        <v>8.7417603021687273E-21</v>
      </c>
      <c r="AK501" s="10">
        <f ca="1">SUMPRODUCT(Q471:Q500,'control variables'!AQ$7:AQ$36)</f>
        <v>2.5225829565154852E-20</v>
      </c>
      <c r="AL501" s="10">
        <f ca="1">SUMPRODUCT(R471:R500,'control variables'!AR$7:AR$36)</f>
        <v>9.0668254906418298E-19</v>
      </c>
      <c r="AM501" s="10">
        <f ca="1">SUMPRODUCT(S471:S500,'control variables'!AS$7:AS$36)</f>
        <v>6.7924886277116755E-19</v>
      </c>
      <c r="AN501" s="10">
        <f t="shared" ca="1" si="381"/>
        <v>1.6198990017026741E-18</v>
      </c>
      <c r="AO501" s="82">
        <f ca="1">SUMPRODUCT(P471:P500,'control variables'!AX$7:AX$36)</f>
        <v>1.1887459957627256E-20</v>
      </c>
      <c r="AP501" s="82">
        <f ca="1">SUMPRODUCT(Q471:Q500,'control variables'!AY$7:AY$36)</f>
        <v>2.7442622857486827E-20</v>
      </c>
      <c r="AQ501" s="82">
        <f ca="1">SUMPRODUCT(R471:R500,'control variables'!AZ$7:AZ$36)</f>
        <v>2.4658998013491515E-19</v>
      </c>
      <c r="AR501" s="82">
        <f ca="1">SUMPRODUCT(S471:S500,'control variables'!BA$7:BA$36)</f>
        <v>1.8473495905516659E-19</v>
      </c>
      <c r="AS501" s="82">
        <f t="shared" ca="1" si="382"/>
        <v>4.7065502200519583E-19</v>
      </c>
      <c r="AT501" s="10">
        <f ca="1">SUMPRODUCT(P471:P500,'control variables'!AT$7:AT$36)</f>
        <v>-1.0491147295863592E-20</v>
      </c>
      <c r="AU501" s="10">
        <f ca="1">SUMPRODUCT(Q471:Q500,'control variables'!AU$7:AU$36)</f>
        <v>1.1380586836934278E-20</v>
      </c>
      <c r="AV501" s="10">
        <f ca="1">SUMPRODUCT(R471:R500,'control variables'!AV$7:AV$36)</f>
        <v>4.9005718918659051E-18</v>
      </c>
      <c r="AW501" s="10">
        <f ca="1">SUMPRODUCT(S471:S500,'control variables'!AW$7:AW$36)</f>
        <v>3.6713046787036268E-18</v>
      </c>
      <c r="AX501" s="10">
        <f t="shared" ca="1" si="360"/>
        <v>8.5727660101106014E-18</v>
      </c>
      <c r="AY501" s="82">
        <f ca="1">SUMPRODUCT(P471:P500,'control variables'!BB$7:BB$36)</f>
        <v>3.8024789606258832E-20</v>
      </c>
      <c r="AZ501" s="82">
        <f ca="1">SUMPRODUCT(Q471:Q500,'control variables'!BC$7:BC$36)</f>
        <v>9.6963145687425959E-20</v>
      </c>
      <c r="BA501" s="82">
        <f ca="1">SUMPRODUCT(R471:R500,'control variables'!BD$7:BD$36)</f>
        <v>6.7877182435113643E-19</v>
      </c>
      <c r="BB501" s="82">
        <f ca="1">SUMPRODUCT(S471:S500,'control variables'!BE$7:BE$36)</f>
        <v>9.6458321661605784E-20</v>
      </c>
      <c r="BC501" s="82">
        <f t="shared" ca="1" si="383"/>
        <v>9.1021808130642696E-19</v>
      </c>
      <c r="BD501" s="10">
        <f ca="1">SUMPRODUCT(P471:P500,'control variables'!BF$7:BF$36)</f>
        <v>7.9544547831171463E-21</v>
      </c>
      <c r="BE501" s="10">
        <f ca="1">SUMPRODUCT(Q471:Q500,'control variables'!BG$7:BG$36)</f>
        <v>9.1815704712408149E-21</v>
      </c>
      <c r="BF501" s="10">
        <f ca="1">SUMPRODUCT(R471:R500,'control variables'!BH$7:BH$36)</f>
        <v>2.750081253613258E-19</v>
      </c>
      <c r="BG501" s="10">
        <f ca="1">SUMPRODUCT(S471:S500,'control variables'!BI$7:BI$36)</f>
        <v>6.1807395520288518E-19</v>
      </c>
      <c r="BH501" s="10">
        <f t="shared" ca="1" si="384"/>
        <v>9.1021810581856898E-19</v>
      </c>
      <c r="BI501" s="82">
        <f t="shared" ca="1" si="361"/>
        <v>9.1763821176633552E-18</v>
      </c>
      <c r="BJ501" s="82">
        <f t="shared" ca="1" si="362"/>
        <v>1.0640952437218325E-17</v>
      </c>
      <c r="BK501" s="82">
        <f t="shared" ca="1" si="363"/>
        <v>3.5610579223420193E-17</v>
      </c>
      <c r="BL501" s="82">
        <f t="shared" ca="1" si="364"/>
        <v>1.6770990088171054E-17</v>
      </c>
      <c r="BM501" s="82">
        <f t="shared" ca="1" si="354"/>
        <v>7.2198903866472929E-17</v>
      </c>
      <c r="BN501" s="10">
        <f ca="1">BN500+BI501-INDIRECT(ADDRESS(MAX($D501-'key variables'!$B$9*30,34),scenario!BI$4),TRUE)</f>
        <v>9439390.0751690175</v>
      </c>
      <c r="BO501" s="10">
        <f ca="1">BO500+BJ501-INDIRECT(ADDRESS(MAX($D501-'key variables'!$B$9*30,34),scenario!BJ$4),TRUE)</f>
        <v>10895583.360992203</v>
      </c>
      <c r="BP501" s="10">
        <f ca="1">BP500+BK501-INDIRECT(ADDRESS(MAX($D501-'key variables'!$B$9*30,34),scenario!BK$4),TRUE)</f>
        <v>32531162.537994072</v>
      </c>
      <c r="BQ501" s="10">
        <f ca="1">BQ500+BL501-INDIRECT(ADDRESS(MAX($D501-'key variables'!$B$9*30,34),scenario!BL$4),TRUE)</f>
        <v>14415841.516535141</v>
      </c>
      <c r="BR501" s="10">
        <f t="shared" ca="1" si="385"/>
        <v>67281977.490690395</v>
      </c>
      <c r="BS501" s="82">
        <f t="shared" ca="1" si="366"/>
        <v>-2.3433847991328042E-9</v>
      </c>
      <c r="BT501" s="82">
        <f t="shared" ca="1" si="367"/>
        <v>-3.4288303414685055E-10</v>
      </c>
      <c r="BU501" s="82">
        <f t="shared" ca="1" si="368"/>
        <v>-4.2578245724584949E-9</v>
      </c>
      <c r="BV501" s="82">
        <f t="shared" ca="1" si="369"/>
        <v>-2.9943921395683454E-9</v>
      </c>
      <c r="BW501" s="82">
        <f t="shared" ca="1" si="386"/>
        <v>-9.9384845453064953E-9</v>
      </c>
      <c r="BX501" s="10">
        <f t="shared" ca="1" si="370"/>
        <v>-1.8625992158143404E-12</v>
      </c>
      <c r="BY501" s="10">
        <f t="shared" ca="1" si="371"/>
        <v>2.8902855082615916E-12</v>
      </c>
      <c r="BZ501" s="10">
        <f t="shared" ca="1" si="372"/>
        <v>-3.503471962260771E-11</v>
      </c>
      <c r="CA501" s="10">
        <f t="shared" ca="1" si="373"/>
        <v>-2.0257046643983585E-11</v>
      </c>
      <c r="CB501" s="10">
        <v>0</v>
      </c>
      <c r="CC501" s="82">
        <f t="shared" ca="1" si="374"/>
        <v>3.9725647673758017E-13</v>
      </c>
      <c r="CD501" s="82">
        <f t="shared" ca="1" si="375"/>
        <v>3.4270732900402352E-13</v>
      </c>
      <c r="CE501" s="82">
        <f t="shared" ca="1" si="376"/>
        <v>1.8915615630149175E-10</v>
      </c>
      <c r="CF501" s="82">
        <f t="shared" ca="1" si="377"/>
        <v>3.7028133351676815E-11</v>
      </c>
      <c r="CG501" s="82">
        <f t="shared" ca="1" si="387"/>
        <v>2.2692425345891018E-10</v>
      </c>
      <c r="CH501" s="13" t="str">
        <f t="shared" ca="1" si="339"/>
        <v/>
      </c>
      <c r="CI501" s="81">
        <f t="shared" ca="1" si="348"/>
        <v>0.1131775965863165</v>
      </c>
      <c r="CJ501" s="81">
        <f t="shared" ca="1" si="349"/>
        <v>0.13063724757458739</v>
      </c>
      <c r="CK501" s="81">
        <f t="shared" ca="1" si="350"/>
        <v>0.39004625943939081</v>
      </c>
      <c r="CL501" s="81">
        <f t="shared" ca="1" si="351"/>
        <v>0.17284488538116416</v>
      </c>
      <c r="CM501" s="89">
        <f t="shared" ca="1" si="340"/>
        <v>0.80670598898145884</v>
      </c>
    </row>
    <row r="502" spans="1:91" x14ac:dyDescent="0.3">
      <c r="A502">
        <v>437</v>
      </c>
      <c r="B502" s="3">
        <f t="shared" si="353"/>
        <v>1.4027777777777777</v>
      </c>
      <c r="C502" s="3">
        <f t="shared" si="341"/>
        <v>14.566666666666666</v>
      </c>
      <c r="D502" s="4">
        <f t="shared" ca="1" si="378"/>
        <v>502</v>
      </c>
      <c r="E502" s="58">
        <f>(0.5*(COS(B502*2*PI())+1)*('key variables'!$B$4-'key variables'!$B$6)+'key variables'!$B$6)/'key variables'!$B$4</f>
        <v>1</v>
      </c>
      <c r="F502" s="10">
        <f t="shared" ca="1" si="342"/>
        <v>11689222.907461114</v>
      </c>
      <c r="G502" s="10">
        <f t="shared" ca="1" si="343"/>
        <v>13492492.798713122</v>
      </c>
      <c r="H502" s="10">
        <f t="shared" ca="1" si="344"/>
        <v>40309474.521088287</v>
      </c>
      <c r="I502" s="10">
        <f t="shared" ca="1" si="345"/>
        <v>17912154.249750931</v>
      </c>
      <c r="J502" s="10">
        <f t="shared" ca="1" si="379"/>
        <v>83403344.477013454</v>
      </c>
      <c r="K502" s="82">
        <f t="shared" ca="1" si="355"/>
        <v>2249832.832292099</v>
      </c>
      <c r="L502" s="82">
        <f t="shared" ca="1" si="356"/>
        <v>2596909.4377209195</v>
      </c>
      <c r="M502" s="82">
        <f t="shared" ca="1" si="357"/>
        <v>7778311.98309422</v>
      </c>
      <c r="N502" s="82">
        <f t="shared" ca="1" si="358"/>
        <v>3496312.733215793</v>
      </c>
      <c r="O502" s="82">
        <f t="shared" ca="1" si="380"/>
        <v>16121366.986323033</v>
      </c>
      <c r="P502" s="10">
        <f ca="1">IF(IF($A502&gt;='key variables'!$B$26,K502*SUMPRODUCT(Z502:AC502,'control variables'!$O$3:$R$3)/J502+F$65*'key variables'!$B$25/scenario!J$65,K502*SUMPRODUCT(Z502:AC502,'control variables'!$O$7:$R$7)/J502+F$65*'key variables'!$B$25/scenario!J$65)&lt;'key variables'!$B$28,0,IF($A502&gt;='key variables'!$B$26,K502*SUMPRODUCT(Z502:AC502,'control variables'!$O$3:$R$3)/J502+F$65*'key variables'!$B$25/scenario!J$65,K502*SUMPRODUCT(Z502:AC502,'control variables'!$O$7:$R$7)/J502+F$65*'key variables'!$B$25/scenario!J$65))</f>
        <v>1.1175740023840778E-18</v>
      </c>
      <c r="Q502" s="10">
        <f ca="1">IF(IF($A502&gt;='key variables'!$B$26,L502*SUMPRODUCT(Z502:AC502,'control variables'!$O$4:$R$4)/J502+G$65*'key variables'!$B$25/scenario!J$65,L502*SUMPRODUCT(Z502:AC502,'control variables'!$O$7:$R$7)/J502+G$65*'key variables'!$B$25/scenario!J$65)&lt;'key variables'!$B$28,0,IF($A502&gt;='key variables'!$B$26,L502*SUMPRODUCT(Z502:AC502,'control variables'!$O$4:$R$4)/J502+G$65*'key variables'!$B$25/scenario!J$65,L502*SUMPRODUCT(Z502:AC502,'control variables'!$O$7:$R$7)/J502+G$65*'key variables'!$B$25/scenario!J$65))</f>
        <v>1.2899796075897745E-18</v>
      </c>
      <c r="R502" s="10">
        <f ca="1">IF(IF($A502&gt;='key variables'!$B$26,M502*SUMPRODUCT(Z502:AC502,'control variables'!$O$5:$R$5)/J502+H$65*'key variables'!$B$25/scenario!J$65,M502*SUMPRODUCT(Z502:AC502,'control variables'!$O$7:$R$7)/J502+H$65*'key variables'!$B$25/scenario!J$65)&lt;'key variables'!$B$28,0,IF($A502&gt;='key variables'!$B$26,M502*SUMPRODUCT(Z502:AC502,'control variables'!$O$5:$R$5)/J502+H$65*'key variables'!$B$25/scenario!J$65,M502*SUMPRODUCT(Z502:AC502,'control variables'!$O$7:$R$7)/J502+H$65*'key variables'!$B$25/scenario!J$65))</f>
        <v>3.8637711788935425E-18</v>
      </c>
      <c r="S502" s="10">
        <f ca="1">IF(IF($A502&gt;='key variables'!$B$26,N502*SUMPRODUCT(Z502:AC502,'control variables'!$O$6:$R$6)/J502+I$65*'key variables'!$B$25/scenario!J$65,N502*SUMPRODUCT(Z502:AC502,'control variables'!$O$7:$R$7)/J502+I$65*'key variables'!$B$25/scenario!J$65)&lt;'key variables'!$B$28,0,IF($A502&gt;='key variables'!$B$26,N502*SUMPRODUCT(Z502:AC502,'control variables'!$O$6:$R$6)/J502+I$65*'key variables'!$B$25/scenario!J$65,N502*SUMPRODUCT(Z502:AC502,'control variables'!$O$7:$R$7)/J502+I$65*'key variables'!$B$25/scenario!J$65))</f>
        <v>1.7367460189767051E-18</v>
      </c>
      <c r="T502" s="10">
        <f t="shared" ca="1" si="352"/>
        <v>8.0080708078440993E-18</v>
      </c>
      <c r="U502" s="82">
        <f ca="1">SUMPRODUCT(P472:P501,'control variables'!AD$7:AD$36)</f>
        <v>2.3694636336977749E-18</v>
      </c>
      <c r="V502" s="82">
        <f ca="1">SUMPRODUCT(Q472:Q501,'control variables'!AE$7:AE$36)</f>
        <v>2.7349954113779091E-18</v>
      </c>
      <c r="W502" s="82">
        <f ca="1">SUMPRODUCT(R472:R501,'control variables'!AF$7:AF$36)</f>
        <v>8.1919096881170095E-18</v>
      </c>
      <c r="X502" s="82">
        <f ca="1">SUMPRODUCT(S472:S501,'control variables'!AG$7:AG$36)</f>
        <v>3.682222854286144E-18</v>
      </c>
      <c r="Y502" s="82">
        <f t="shared" ca="1" si="346"/>
        <v>1.6978591587478838E-17</v>
      </c>
      <c r="Z502" s="10">
        <f ca="1">IF($A502&gt;='key variables'!$B$26,SUMPRODUCT(P472:P501,'control variables'!V$7:V$36)*$E502,SUMPRODUCT(P472:P501,'control variables'!Z$7:Z$36)*$E502)</f>
        <v>5.7817311384617983E-18</v>
      </c>
      <c r="AA502" s="10">
        <f ca="1">IF($A502&gt;='key variables'!$B$26,SUMPRODUCT(Q472:Q501,'control variables'!W$7:W$36)*$E502,SUMPRODUCT(Q472:Q501,'control variables'!AA$7:AA$36)*$E502)</f>
        <v>6.6736656805473211E-18</v>
      </c>
      <c r="AB502" s="10">
        <f ca="1">IF($A502&gt;='key variables'!$B$26,SUMPRODUCT(R472:R501,'control variables'!X$7:X$36)*$E502,SUMPRODUCT(R472:R501,'control variables'!AB$7:AB$36)*$E502)</f>
        <v>1.9989088945559305E-17</v>
      </c>
      <c r="AC502" s="10">
        <f ca="1">IF($A502&gt;='key variables'!$B$26,SUMPRODUCT(S472:S501,'control variables'!Y$7:Y$36)*$E502,SUMPRODUCT(S472:S501,'control variables'!AC$7:AC$36)*$E502)</f>
        <v>8.9849965336490026E-18</v>
      </c>
      <c r="AD502" s="10">
        <f t="shared" ca="1" si="347"/>
        <v>4.1429482298217426E-17</v>
      </c>
      <c r="AE502" s="82">
        <f ca="1">SUMPRODUCT(P472:P501,'control variables'!AL$7:AL$36)</f>
        <v>7.8721195950011033E-18</v>
      </c>
      <c r="AF502" s="82">
        <f ca="1">SUMPRODUCT(Q472:Q501,'control variables'!AM$7:AM$36)</f>
        <v>9.0627750141529927E-18</v>
      </c>
      <c r="AG502" s="82">
        <f ca="1">SUMPRODUCT(R472:R501,'control variables'!AN$7:AN$36)</f>
        <v>2.5840353366353706E-17</v>
      </c>
      <c r="AH502" s="82">
        <f ca="1">SUMPRODUCT(S472:S501,'control variables'!AO$7:AO$36)</f>
        <v>1.1188616691153166E-17</v>
      </c>
      <c r="AI502" s="82">
        <f t="shared" ca="1" si="359"/>
        <v>5.396386466666097E-17</v>
      </c>
      <c r="AJ502" s="10">
        <f ca="1">SUMPRODUCT(P472:P501,'control variables'!AP$7:AP$36)</f>
        <v>7.5218408912221351E-21</v>
      </c>
      <c r="AK502" s="10">
        <f ca="1">SUMPRODUCT(Q472:Q501,'control variables'!AQ$7:AQ$36)</f>
        <v>2.1705545539965066E-20</v>
      </c>
      <c r="AL502" s="10">
        <f ca="1">SUMPRODUCT(R472:R501,'control variables'!AR$7:AR$36)</f>
        <v>7.8015429812420616E-19</v>
      </c>
      <c r="AM502" s="10">
        <f ca="1">SUMPRODUCT(S472:S501,'control variables'!AS$7:AS$36)</f>
        <v>5.844591586480322E-19</v>
      </c>
      <c r="AN502" s="10">
        <f t="shared" ca="1" si="381"/>
        <v>1.3938408432034256E-18</v>
      </c>
      <c r="AO502" s="82">
        <f ca="1">SUMPRODUCT(P472:P501,'control variables'!AX$7:AX$36)</f>
        <v>1.0228555726912747E-20</v>
      </c>
      <c r="AP502" s="82">
        <f ca="1">SUMPRODUCT(Q472:Q501,'control variables'!AY$7:AY$36)</f>
        <v>2.3612983613909148E-20</v>
      </c>
      <c r="AQ502" s="82">
        <f ca="1">SUMPRODUCT(R472:R501,'control variables'!AZ$7:AZ$36)</f>
        <v>2.1217815769717483E-19</v>
      </c>
      <c r="AR502" s="82">
        <f ca="1">SUMPRODUCT(S472:S501,'control variables'!BA$7:BA$36)</f>
        <v>1.5895505264708171E-19</v>
      </c>
      <c r="AS502" s="82">
        <f t="shared" ca="1" si="382"/>
        <v>4.0497474968507845E-19</v>
      </c>
      <c r="AT502" s="10">
        <f ca="1">SUMPRODUCT(P472:P501,'control variables'!AT$7:AT$36)</f>
        <v>-9.0270995769906864E-21</v>
      </c>
      <c r="AU502" s="10">
        <f ca="1">SUMPRODUCT(Q472:Q501,'control variables'!AU$7:AU$36)</f>
        <v>9.7924171422224359E-21</v>
      </c>
      <c r="AV502" s="10">
        <f ca="1">SUMPRODUCT(R472:R501,'control variables'!AV$7:AV$36)</f>
        <v>4.2166932943089203E-18</v>
      </c>
      <c r="AW502" s="10">
        <f ca="1">SUMPRODUCT(S472:S501,'control variables'!AW$7:AW$36)</f>
        <v>3.1589712714448525E-18</v>
      </c>
      <c r="AX502" s="10">
        <f t="shared" ca="1" si="360"/>
        <v>7.3764298833190052E-18</v>
      </c>
      <c r="AY502" s="82">
        <f ca="1">SUMPRODUCT(P472:P501,'control variables'!BB$7:BB$36)</f>
        <v>3.2718400808761455E-20</v>
      </c>
      <c r="AZ502" s="82">
        <f ca="1">SUMPRODUCT(Q472:Q501,'control variables'!BC$7:BC$36)</f>
        <v>8.3431863716541021E-20</v>
      </c>
      <c r="BA502" s="82">
        <f ca="1">SUMPRODUCT(R472:R501,'control variables'!BD$7:BD$36)</f>
        <v>5.8404869130845217E-19</v>
      </c>
      <c r="BB502" s="82">
        <f ca="1">SUMPRODUCT(S472:S501,'control variables'!BE$7:BE$36)</f>
        <v>8.299748827394926E-20</v>
      </c>
      <c r="BC502" s="82">
        <f t="shared" ca="1" si="383"/>
        <v>7.8319644410770396E-19</v>
      </c>
      <c r="BD502" s="10">
        <f ca="1">SUMPRODUCT(P472:P501,'control variables'!BF$7:BF$36)</f>
        <v>6.8444044662474208E-21</v>
      </c>
      <c r="BE502" s="10">
        <f ca="1">SUMPRODUCT(Q472:Q501,'control variables'!BG$7:BG$36)</f>
        <v>7.9002752110559818E-21</v>
      </c>
      <c r="BF502" s="10">
        <f ca="1">SUMPRODUCT(R472:R501,'control variables'!BH$7:BH$36)</f>
        <v>2.3663052877896638E-19</v>
      </c>
      <c r="BG502" s="10">
        <f ca="1">SUMPRODUCT(S472:S501,'control variables'!BI$7:BI$36)</f>
        <v>5.3182125674288773E-19</v>
      </c>
      <c r="BH502" s="10">
        <f t="shared" ca="1" si="384"/>
        <v>7.8319646519915751E-19</v>
      </c>
      <c r="BI502" s="82">
        <f t="shared" ca="1" si="361"/>
        <v>7.8958108962328745E-18</v>
      </c>
      <c r="BJ502" s="82">
        <f t="shared" ca="1" si="362"/>
        <v>9.1559992950117566E-18</v>
      </c>
      <c r="BK502" s="82">
        <f t="shared" ca="1" si="363"/>
        <v>3.0641095351971078E-17</v>
      </c>
      <c r="BL502" s="82">
        <f t="shared" ca="1" si="364"/>
        <v>1.4430585450871966E-17</v>
      </c>
      <c r="BM502" s="82">
        <f t="shared" ca="1" si="354"/>
        <v>6.2123490994087679E-17</v>
      </c>
      <c r="BN502" s="10">
        <f ca="1">BN501+BI502-INDIRECT(ADDRESS(MAX($D502-'key variables'!$B$9*30,34),scenario!BI$4),TRUE)</f>
        <v>9439390.0751690175</v>
      </c>
      <c r="BO502" s="10">
        <f ca="1">BO501+BJ502-INDIRECT(ADDRESS(MAX($D502-'key variables'!$B$9*30,34),scenario!BJ$4),TRUE)</f>
        <v>10895583.360992203</v>
      </c>
      <c r="BP502" s="10">
        <f ca="1">BP501+BK502-INDIRECT(ADDRESS(MAX($D502-'key variables'!$B$9*30,34),scenario!BK$4),TRUE)</f>
        <v>32531162.537994072</v>
      </c>
      <c r="BQ502" s="10">
        <f ca="1">BQ501+BL502-INDIRECT(ADDRESS(MAX($D502-'key variables'!$B$9*30,34),scenario!BL$4),TRUE)</f>
        <v>14415841.516535141</v>
      </c>
      <c r="BR502" s="10">
        <f t="shared" ca="1" si="385"/>
        <v>67281977.490690395</v>
      </c>
      <c r="BS502" s="82">
        <f t="shared" ca="1" si="366"/>
        <v>-2.3433848059178855E-9</v>
      </c>
      <c r="BT502" s="82">
        <f t="shared" ca="1" si="367"/>
        <v>-3.4288304202077055E-10</v>
      </c>
      <c r="BU502" s="82">
        <f t="shared" ca="1" si="368"/>
        <v>-4.2578245994724493E-9</v>
      </c>
      <c r="BV502" s="82">
        <f t="shared" ca="1" si="369"/>
        <v>-2.9943921527940063E-9</v>
      </c>
      <c r="BW502" s="82">
        <f t="shared" ca="1" si="386"/>
        <v>-9.9384846002051127E-9</v>
      </c>
      <c r="BX502" s="10">
        <f t="shared" ca="1" si="370"/>
        <v>-1.8625992451485903E-12</v>
      </c>
      <c r="BY502" s="10">
        <f t="shared" ca="1" si="371"/>
        <v>2.8902854405424365E-12</v>
      </c>
      <c r="BZ502" s="10">
        <f t="shared" ca="1" si="372"/>
        <v>-3.5034720231108769E-11</v>
      </c>
      <c r="CA502" s="10">
        <f t="shared" ca="1" si="373"/>
        <v>-2.0257047099847276E-11</v>
      </c>
      <c r="CB502" s="10">
        <v>0</v>
      </c>
      <c r="CC502" s="82">
        <f t="shared" ca="1" si="374"/>
        <v>3.9725648305796489E-13</v>
      </c>
      <c r="CD502" s="82">
        <f t="shared" ca="1" si="375"/>
        <v>3.4270731730416829E-13</v>
      </c>
      <c r="CE502" s="82">
        <f t="shared" ca="1" si="376"/>
        <v>1.8915615265277459E-10</v>
      </c>
      <c r="CF502" s="82">
        <f t="shared" ca="1" si="377"/>
        <v>3.7028130618209651E-11</v>
      </c>
      <c r="CG502" s="82">
        <f t="shared" ca="1" si="387"/>
        <v>2.2692424707134638E-10</v>
      </c>
      <c r="CH502" s="13" t="str">
        <f t="shared" ca="1" si="339"/>
        <v/>
      </c>
      <c r="CI502" s="81">
        <f t="shared" ca="1" si="348"/>
        <v>0.1131775965863165</v>
      </c>
      <c r="CJ502" s="81">
        <f t="shared" ca="1" si="349"/>
        <v>0.13063724757458739</v>
      </c>
      <c r="CK502" s="81">
        <f t="shared" ca="1" si="350"/>
        <v>0.39004625943939081</v>
      </c>
      <c r="CL502" s="81">
        <f t="shared" ca="1" si="351"/>
        <v>0.17284488538116416</v>
      </c>
      <c r="CM502" s="89">
        <f t="shared" ca="1" si="340"/>
        <v>0.80670598898145884</v>
      </c>
    </row>
    <row r="503" spans="1:91" x14ac:dyDescent="0.3">
      <c r="A503">
        <v>438</v>
      </c>
      <c r="B503" s="3">
        <f t="shared" si="353"/>
        <v>1.4055555555555554</v>
      </c>
      <c r="C503" s="3">
        <f t="shared" si="341"/>
        <v>14.6</v>
      </c>
      <c r="D503" s="4">
        <f t="shared" ca="1" si="378"/>
        <v>503</v>
      </c>
      <c r="E503" s="58">
        <f>(0.5*(COS(B503*2*PI())+1)*('key variables'!$B$4-'key variables'!$B$6)+'key variables'!$B$6)/'key variables'!$B$4</f>
        <v>1</v>
      </c>
      <c r="F503" s="10">
        <f t="shared" ca="1" si="342"/>
        <v>11689222.907461114</v>
      </c>
      <c r="G503" s="10">
        <f t="shared" ca="1" si="343"/>
        <v>13492492.798713122</v>
      </c>
      <c r="H503" s="10">
        <f t="shared" ca="1" si="344"/>
        <v>40309474.521088287</v>
      </c>
      <c r="I503" s="10">
        <f t="shared" ca="1" si="345"/>
        <v>17912154.249750931</v>
      </c>
      <c r="J503" s="10">
        <f t="shared" ca="1" si="379"/>
        <v>83403344.477013454</v>
      </c>
      <c r="K503" s="82">
        <f t="shared" ca="1" si="355"/>
        <v>2249832.832292099</v>
      </c>
      <c r="L503" s="82">
        <f t="shared" ca="1" si="356"/>
        <v>2596909.4377209195</v>
      </c>
      <c r="M503" s="82">
        <f t="shared" ca="1" si="357"/>
        <v>7778311.98309422</v>
      </c>
      <c r="N503" s="82">
        <f t="shared" ca="1" si="358"/>
        <v>3496312.733215793</v>
      </c>
      <c r="O503" s="82">
        <f t="shared" ca="1" si="380"/>
        <v>16121366.986323033</v>
      </c>
      <c r="P503" s="10">
        <f ca="1">IF(IF($A503&gt;='key variables'!$B$26,K503*SUMPRODUCT(Z503:AC503,'control variables'!$O$3:$R$3)/J503+F$65*'key variables'!$B$25/scenario!J$65,K503*SUMPRODUCT(Z503:AC503,'control variables'!$O$7:$R$7)/J503+F$65*'key variables'!$B$25/scenario!J$65)&lt;'key variables'!$B$28,0,IF($A503&gt;='key variables'!$B$26,K503*SUMPRODUCT(Z503:AC503,'control variables'!$O$3:$R$3)/J503+F$65*'key variables'!$B$25/scenario!J$65,K503*SUMPRODUCT(Z503:AC503,'control variables'!$O$7:$R$7)/J503+F$65*'key variables'!$B$25/scenario!J$65))</f>
        <v>9.6161568603223502E-19</v>
      </c>
      <c r="Q503" s="10">
        <f ca="1">IF(IF($A503&gt;='key variables'!$B$26,L503*SUMPRODUCT(Z503:AC503,'control variables'!$O$4:$R$4)/J503+G$65*'key variables'!$B$25/scenario!J$65,L503*SUMPRODUCT(Z503:AC503,'control variables'!$O$7:$R$7)/J503+G$65*'key variables'!$B$25/scenario!J$65)&lt;'key variables'!$B$28,0,IF($A503&gt;='key variables'!$B$26,L503*SUMPRODUCT(Z503:AC503,'control variables'!$O$4:$R$4)/J503+G$65*'key variables'!$B$25/scenario!J$65,L503*SUMPRODUCT(Z503:AC503,'control variables'!$O$7:$R$7)/J503+G$65*'key variables'!$B$25/scenario!J$65))</f>
        <v>1.1099619556949237E-18</v>
      </c>
      <c r="R503" s="10">
        <f ca="1">IF(IF($A503&gt;='key variables'!$B$26,M503*SUMPRODUCT(Z503:AC503,'control variables'!$O$5:$R$5)/J503+H$65*'key variables'!$B$25/scenario!J$65,M503*SUMPRODUCT(Z503:AC503,'control variables'!$O$7:$R$7)/J503+H$65*'key variables'!$B$25/scenario!J$65)&lt;'key variables'!$B$28,0,IF($A503&gt;='key variables'!$B$26,M503*SUMPRODUCT(Z503:AC503,'control variables'!$O$5:$R$5)/J503+H$65*'key variables'!$B$25/scenario!J$65,M503*SUMPRODUCT(Z503:AC503,'control variables'!$O$7:$R$7)/J503+H$65*'key variables'!$B$25/scenario!J$65))</f>
        <v>3.3245789226818417E-18</v>
      </c>
      <c r="S503" s="10">
        <f ca="1">IF(IF($A503&gt;='key variables'!$B$26,N503*SUMPRODUCT(Z503:AC503,'control variables'!$O$6:$R$6)/J503+I$65*'key variables'!$B$25/scenario!J$65,N503*SUMPRODUCT(Z503:AC503,'control variables'!$O$7:$R$7)/J503+I$65*'key variables'!$B$25/scenario!J$65)&lt;'key variables'!$B$28,0,IF($A503&gt;='key variables'!$B$26,N503*SUMPRODUCT(Z503:AC503,'control variables'!$O$6:$R$6)/J503+I$65*'key variables'!$B$25/scenario!J$65,N503*SUMPRODUCT(Z503:AC503,'control variables'!$O$7:$R$7)/J503+I$65*'key variables'!$B$25/scenario!J$65))</f>
        <v>1.4943817688486981E-18</v>
      </c>
      <c r="T503" s="10">
        <f t="shared" ca="1" si="352"/>
        <v>6.8905383332576979E-18</v>
      </c>
      <c r="U503" s="82">
        <f ca="1">SUMPRODUCT(P473:P502,'control variables'!AD$7:AD$36)</f>
        <v>2.0388031510987667E-18</v>
      </c>
      <c r="V503" s="82">
        <f ca="1">SUMPRODUCT(Q473:Q502,'control variables'!AE$7:AE$36)</f>
        <v>2.3533246865054789E-18</v>
      </c>
      <c r="W503" s="82">
        <f ca="1">SUMPRODUCT(R473:R502,'control variables'!AF$7:AF$36)</f>
        <v>7.0487223556096046E-18</v>
      </c>
      <c r="X503" s="82">
        <f ca="1">SUMPRODUCT(S473:S502,'control variables'!AG$7:AG$36)</f>
        <v>3.1683658071808356E-18</v>
      </c>
      <c r="Y503" s="82">
        <f t="shared" ca="1" si="346"/>
        <v>1.4609216000394685E-17</v>
      </c>
      <c r="Z503" s="10">
        <f ca="1">IF($A503&gt;='key variables'!$B$26,SUMPRODUCT(P473:P502,'control variables'!V$7:V$36)*$E503,SUMPRODUCT(P473:P502,'control variables'!Z$7:Z$36)*$E503)</f>
        <v>4.9748860865637196E-18</v>
      </c>
      <c r="AA503" s="10">
        <f ca="1">IF($A503&gt;='key variables'!$B$26,SUMPRODUCT(Q473:Q502,'control variables'!W$7:W$36)*$E503,SUMPRODUCT(Q473:Q502,'control variables'!AA$7:AA$36)*$E503)</f>
        <v>5.7423504734890804E-18</v>
      </c>
      <c r="AB503" s="10">
        <f ca="1">IF($A503&gt;='key variables'!$B$26,SUMPRODUCT(R473:R502,'control variables'!X$7:X$36)*$E503,SUMPRODUCT(R473:R502,'control variables'!AB$7:AB$36)*$E503)</f>
        <v>1.7199596123870281E-17</v>
      </c>
      <c r="AC503" s="10">
        <f ca="1">IF($A503&gt;='key variables'!$B$26,SUMPRODUCT(S473:S502,'control variables'!Y$7:Y$36)*$E503,SUMPRODUCT(S473:S502,'control variables'!AC$7:AC$36)*$E503)</f>
        <v>7.7311333184831753E-18</v>
      </c>
      <c r="AD503" s="10">
        <f t="shared" ca="1" si="347"/>
        <v>3.5647966002406249E-17</v>
      </c>
      <c r="AE503" s="82">
        <f ca="1">SUMPRODUCT(P473:P502,'control variables'!AL$7:AL$36)</f>
        <v>6.7735592173100803E-18</v>
      </c>
      <c r="AF503" s="82">
        <f ca="1">SUMPRODUCT(Q473:Q502,'control variables'!AM$7:AM$36)</f>
        <v>7.7980577518798343E-18</v>
      </c>
      <c r="AG503" s="82">
        <f ca="1">SUMPRODUCT(R473:R502,'control variables'!AN$7:AN$36)</f>
        <v>2.2234312069440827E-17</v>
      </c>
      <c r="AH503" s="82">
        <f ca="1">SUMPRODUCT(S473:S502,'control variables'!AO$7:AO$36)</f>
        <v>9.6272365787526257E-18</v>
      </c>
      <c r="AI503" s="82">
        <f t="shared" ca="1" si="359"/>
        <v>4.6433165617383363E-17</v>
      </c>
      <c r="AJ503" s="10">
        <f ca="1">SUMPRODUCT(P473:P502,'control variables'!AP$7:AP$36)</f>
        <v>6.4721621775450713E-21</v>
      </c>
      <c r="AK503" s="10">
        <f ca="1">SUMPRODUCT(Q473:Q502,'control variables'!AQ$7:AQ$36)</f>
        <v>1.8676519873038517E-20</v>
      </c>
      <c r="AL503" s="10">
        <f ca="1">SUMPRODUCT(R473:R502,'control variables'!AR$7:AR$36)</f>
        <v>6.7128316245842703E-19</v>
      </c>
      <c r="AM503" s="10">
        <f ca="1">SUMPRODUCT(S473:S502,'control variables'!AS$7:AS$36)</f>
        <v>5.0289743104456954E-19</v>
      </c>
      <c r="AN503" s="10">
        <f t="shared" ca="1" si="381"/>
        <v>1.1993292755535802E-18</v>
      </c>
      <c r="AO503" s="82">
        <f ca="1">SUMPRODUCT(P473:P502,'control variables'!AX$7:AX$36)</f>
        <v>8.8011528645722944E-21</v>
      </c>
      <c r="AP503" s="82">
        <f ca="1">SUMPRODUCT(Q473:Q502,'control variables'!AY$7:AY$36)</f>
        <v>2.0317773488572591E-20</v>
      </c>
      <c r="AQ503" s="82">
        <f ca="1">SUMPRODUCT(R473:R502,'control variables'!AZ$7:AZ$36)</f>
        <v>1.8256853169433703E-19</v>
      </c>
      <c r="AR503" s="82">
        <f ca="1">SUMPRODUCT(S473:S502,'control variables'!BA$7:BA$36)</f>
        <v>1.3677275211613433E-19</v>
      </c>
      <c r="AS503" s="82">
        <f t="shared" ca="1" si="382"/>
        <v>3.4846021016361626E-19</v>
      </c>
      <c r="AT503" s="10">
        <f ca="1">SUMPRODUCT(P473:P502,'control variables'!AT$7:AT$36)</f>
        <v>-7.7673608495645092E-21</v>
      </c>
      <c r="AU503" s="10">
        <f ca="1">SUMPRODUCT(Q473:Q502,'control variables'!AU$7:AU$36)</f>
        <v>8.4258777566801855E-21</v>
      </c>
      <c r="AV503" s="10">
        <f ca="1">SUMPRODUCT(R473:R502,'control variables'!AV$7:AV$36)</f>
        <v>3.6282504839450147E-18</v>
      </c>
      <c r="AW503" s="10">
        <f ca="1">SUMPRODUCT(S473:S502,'control variables'!AW$7:AW$36)</f>
        <v>2.7181343874019263E-18</v>
      </c>
      <c r="AX503" s="10">
        <f t="shared" ca="1" si="360"/>
        <v>6.3470433882540561E-18</v>
      </c>
      <c r="AY503" s="82">
        <f ca="1">SUMPRODUCT(P473:P502,'control variables'!BB$7:BB$36)</f>
        <v>2.8152522671856166E-20</v>
      </c>
      <c r="AZ503" s="82">
        <f ca="1">SUMPRODUCT(Q473:Q502,'control variables'!BC$7:BC$36)</f>
        <v>7.1788882609634142E-20</v>
      </c>
      <c r="BA503" s="82">
        <f ca="1">SUMPRODUCT(R473:R502,'control variables'!BD$7:BD$36)</f>
        <v>5.0254424473967903E-19</v>
      </c>
      <c r="BB503" s="82">
        <f ca="1">SUMPRODUCT(S473:S502,'control variables'!BE$7:BE$36)</f>
        <v>7.1415124595997152E-20</v>
      </c>
      <c r="BC503" s="82">
        <f t="shared" ca="1" si="383"/>
        <v>6.739007746171665E-19</v>
      </c>
      <c r="BD503" s="10">
        <f ca="1">SUMPRODUCT(P473:P502,'control variables'!BF$7:BF$36)</f>
        <v>5.8892625295972775E-21</v>
      </c>
      <c r="BE503" s="10">
        <f ca="1">SUMPRODUCT(Q473:Q502,'control variables'!BG$7:BG$36)</f>
        <v>6.7977856953692644E-21</v>
      </c>
      <c r="BF503" s="10">
        <f ca="1">SUMPRODUCT(R473:R502,'control variables'!BH$7:BH$36)</f>
        <v>2.0360855548047628E-19</v>
      </c>
      <c r="BG503" s="10">
        <f ca="1">SUMPRODUCT(S473:S502,'control variables'!BI$7:BI$36)</f>
        <v>4.5760518905984865E-19</v>
      </c>
      <c r="BH503" s="10">
        <f t="shared" ca="1" si="384"/>
        <v>6.7390079276529151E-19</v>
      </c>
      <c r="BI503" s="82">
        <f t="shared" ca="1" si="361"/>
        <v>6.7939443791323718E-18</v>
      </c>
      <c r="BJ503" s="82">
        <f t="shared" ca="1" si="362"/>
        <v>7.8782725122461483E-18</v>
      </c>
      <c r="BK503" s="82">
        <f t="shared" ca="1" si="363"/>
        <v>2.6365106798125521E-17</v>
      </c>
      <c r="BL503" s="82">
        <f t="shared" ca="1" si="364"/>
        <v>1.241678609075055E-17</v>
      </c>
      <c r="BM503" s="82">
        <f t="shared" ca="1" si="354"/>
        <v>5.3454109780254596E-17</v>
      </c>
      <c r="BN503" s="10">
        <f ca="1">BN502+BI503-INDIRECT(ADDRESS(MAX($D503-'key variables'!$B$9*30,34),scenario!BI$4),TRUE)</f>
        <v>9439390.0751690175</v>
      </c>
      <c r="BO503" s="10">
        <f ca="1">BO502+BJ503-INDIRECT(ADDRESS(MAX($D503-'key variables'!$B$9*30,34),scenario!BJ$4),TRUE)</f>
        <v>10895583.360992203</v>
      </c>
      <c r="BP503" s="10">
        <f ca="1">BP502+BK503-INDIRECT(ADDRESS(MAX($D503-'key variables'!$B$9*30,34),scenario!BK$4),TRUE)</f>
        <v>32531162.537994072</v>
      </c>
      <c r="BQ503" s="10">
        <f ca="1">BQ502+BL503-INDIRECT(ADDRESS(MAX($D503-'key variables'!$B$9*30,34),scenario!BL$4),TRUE)</f>
        <v>14415841.516535141</v>
      </c>
      <c r="BR503" s="10">
        <f t="shared" ca="1" si="385"/>
        <v>67281977.490690395</v>
      </c>
      <c r="BS503" s="82">
        <f t="shared" ca="1" si="366"/>
        <v>-2.3433848117561036E-9</v>
      </c>
      <c r="BT503" s="82">
        <f t="shared" ca="1" si="367"/>
        <v>-3.4288304879587887E-10</v>
      </c>
      <c r="BU503" s="82">
        <f t="shared" ca="1" si="368"/>
        <v>-4.257824622716586E-9</v>
      </c>
      <c r="BV503" s="82">
        <f t="shared" ca="1" si="369"/>
        <v>-2.994392164174016E-9</v>
      </c>
      <c r="BW503" s="82">
        <f t="shared" ca="1" si="386"/>
        <v>-9.938484647442585E-9</v>
      </c>
      <c r="BX503" s="10">
        <f t="shared" ca="1" si="370"/>
        <v>-1.8625992703892227E-12</v>
      </c>
      <c r="BY503" s="10">
        <f t="shared" ca="1" si="371"/>
        <v>2.8902853822735421E-12</v>
      </c>
      <c r="BZ503" s="10">
        <f t="shared" ca="1" si="372"/>
        <v>-3.5034720754693035E-11</v>
      </c>
      <c r="CA503" s="10">
        <f t="shared" ca="1" si="373"/>
        <v>-2.0257047492094837E-11</v>
      </c>
      <c r="CB503" s="10">
        <v>0</v>
      </c>
      <c r="CC503" s="82">
        <f t="shared" ca="1" si="374"/>
        <v>3.9725648849633507E-13</v>
      </c>
      <c r="CD503" s="82">
        <f t="shared" ca="1" si="375"/>
        <v>3.4270730723703692E-13</v>
      </c>
      <c r="CE503" s="82">
        <f t="shared" ca="1" si="376"/>
        <v>1.8915614951323875E-10</v>
      </c>
      <c r="CF503" s="82">
        <f t="shared" ca="1" si="377"/>
        <v>3.7028128266199942E-11</v>
      </c>
      <c r="CG503" s="82">
        <f t="shared" ca="1" si="387"/>
        <v>2.2692424157517207E-10</v>
      </c>
      <c r="CH503" s="13" t="str">
        <f t="shared" ca="1" si="339"/>
        <v/>
      </c>
      <c r="CI503" s="81">
        <f t="shared" ca="1" si="348"/>
        <v>0.1131775965863165</v>
      </c>
      <c r="CJ503" s="81">
        <f t="shared" ca="1" si="349"/>
        <v>0.13063724757458739</v>
      </c>
      <c r="CK503" s="81">
        <f t="shared" ca="1" si="350"/>
        <v>0.39004625943939081</v>
      </c>
      <c r="CL503" s="81">
        <f t="shared" ca="1" si="351"/>
        <v>0.17284488538116416</v>
      </c>
      <c r="CM503" s="89">
        <f t="shared" ca="1" si="340"/>
        <v>0.80670598898145884</v>
      </c>
    </row>
    <row r="504" spans="1:91" x14ac:dyDescent="0.3">
      <c r="A504">
        <v>439</v>
      </c>
      <c r="B504" s="3">
        <f t="shared" si="353"/>
        <v>1.4083333333333334</v>
      </c>
      <c r="C504" s="3">
        <f t="shared" si="341"/>
        <v>14.633333333333333</v>
      </c>
      <c r="D504" s="4">
        <f t="shared" ca="1" si="378"/>
        <v>504</v>
      </c>
      <c r="E504" s="58">
        <f>(0.5*(COS(B504*2*PI())+1)*('key variables'!$B$4-'key variables'!$B$6)+'key variables'!$B$6)/'key variables'!$B$4</f>
        <v>1</v>
      </c>
      <c r="F504" s="10">
        <f t="shared" ca="1" si="342"/>
        <v>11689222.907461114</v>
      </c>
      <c r="G504" s="10">
        <f t="shared" ca="1" si="343"/>
        <v>13492492.798713122</v>
      </c>
      <c r="H504" s="10">
        <f t="shared" ca="1" si="344"/>
        <v>40309474.521088287</v>
      </c>
      <c r="I504" s="10">
        <f t="shared" ca="1" si="345"/>
        <v>17912154.249750931</v>
      </c>
      <c r="J504" s="10">
        <f t="shared" ca="1" si="379"/>
        <v>83403344.477013454</v>
      </c>
      <c r="K504" s="82">
        <f t="shared" ca="1" si="355"/>
        <v>2249832.832292099</v>
      </c>
      <c r="L504" s="82">
        <f t="shared" ca="1" si="356"/>
        <v>2596909.4377209195</v>
      </c>
      <c r="M504" s="82">
        <f t="shared" ca="1" si="357"/>
        <v>7778311.98309422</v>
      </c>
      <c r="N504" s="82">
        <f t="shared" ca="1" si="358"/>
        <v>3496312.733215793</v>
      </c>
      <c r="O504" s="82">
        <f t="shared" ca="1" si="380"/>
        <v>16121366.986323033</v>
      </c>
      <c r="P504" s="10">
        <f ca="1">IF(IF($A504&gt;='key variables'!$B$26,K504*SUMPRODUCT(Z504:AC504,'control variables'!$O$3:$R$3)/J504+F$65*'key variables'!$B$25/scenario!J$65,K504*SUMPRODUCT(Z504:AC504,'control variables'!$O$7:$R$7)/J504+F$65*'key variables'!$B$25/scenario!J$65)&lt;'key variables'!$B$28,0,IF($A504&gt;='key variables'!$B$26,K504*SUMPRODUCT(Z504:AC504,'control variables'!$O$3:$R$3)/J504+F$65*'key variables'!$B$25/scenario!J$65,K504*SUMPRODUCT(Z504:AC504,'control variables'!$O$7:$R$7)/J504+F$65*'key variables'!$B$25/scenario!J$65))</f>
        <v>8.2742147334369728E-19</v>
      </c>
      <c r="Q504" s="10">
        <f ca="1">IF(IF($A504&gt;='key variables'!$B$26,L504*SUMPRODUCT(Z504:AC504,'control variables'!$O$4:$R$4)/J504+G$65*'key variables'!$B$25/scenario!J$65,L504*SUMPRODUCT(Z504:AC504,'control variables'!$O$7:$R$7)/J504+G$65*'key variables'!$B$25/scenario!J$65)&lt;'key variables'!$B$28,0,IF($A504&gt;='key variables'!$B$26,L504*SUMPRODUCT(Z504:AC504,'control variables'!$O$4:$R$4)/J504+G$65*'key variables'!$B$25/scenario!J$65,L504*SUMPRODUCT(Z504:AC504,'control variables'!$O$7:$R$7)/J504+G$65*'key variables'!$B$25/scenario!J$65))</f>
        <v>9.5506590634562392E-19</v>
      </c>
      <c r="R504" s="10">
        <f ca="1">IF(IF($A504&gt;='key variables'!$B$26,M504*SUMPRODUCT(Z504:AC504,'control variables'!$O$5:$R$5)/J504+H$65*'key variables'!$B$25/scenario!J$65,M504*SUMPRODUCT(Z504:AC504,'control variables'!$O$7:$R$7)/J504+H$65*'key variables'!$B$25/scenario!J$65)&lt;'key variables'!$B$28,0,IF($A504&gt;='key variables'!$B$26,M504*SUMPRODUCT(Z504:AC504,'control variables'!$O$5:$R$5)/J504+H$65*'key variables'!$B$25/scenario!J$65,M504*SUMPRODUCT(Z504:AC504,'control variables'!$O$7:$R$7)/J504+H$65*'key variables'!$B$25/scenario!J$65))</f>
        <v>2.8606313628297015E-18</v>
      </c>
      <c r="S504" s="10">
        <f ca="1">IF(IF($A504&gt;='key variables'!$B$26,N504*SUMPRODUCT(Z504:AC504,'control variables'!$O$6:$R$6)/J504+I$65*'key variables'!$B$25/scenario!J$65,N504*SUMPRODUCT(Z504:AC504,'control variables'!$O$7:$R$7)/J504+I$65*'key variables'!$B$25/scenario!J$65)&lt;'key variables'!$B$28,0,IF($A504&gt;='key variables'!$B$26,N504*SUMPRODUCT(Z504:AC504,'control variables'!$O$6:$R$6)/J504+I$65*'key variables'!$B$25/scenario!J$65,N504*SUMPRODUCT(Z504:AC504,'control variables'!$O$7:$R$7)/J504+I$65*'key variables'!$B$25/scenario!J$65))</f>
        <v>1.285839637267836E-18</v>
      </c>
      <c r="T504" s="10">
        <f t="shared" ca="1" si="352"/>
        <v>5.9289583797868595E-18</v>
      </c>
      <c r="U504" s="82">
        <f ca="1">SUMPRODUCT(P474:P503,'control variables'!AD$7:AD$36)</f>
        <v>1.7542865945755429E-18</v>
      </c>
      <c r="V504" s="82">
        <f ca="1">SUMPRODUCT(Q474:Q503,'control variables'!AE$7:AE$36)</f>
        <v>2.0249164064688358E-18</v>
      </c>
      <c r="W504" s="82">
        <f ca="1">SUMPRODUCT(R474:R503,'control variables'!AF$7:AF$36)</f>
        <v>6.0650676994818146E-18</v>
      </c>
      <c r="X504" s="82">
        <f ca="1">SUMPRODUCT(S474:S503,'control variables'!AG$7:AG$36)</f>
        <v>2.7262179084103244E-18</v>
      </c>
      <c r="Y504" s="82">
        <f t="shared" ca="1" si="346"/>
        <v>1.2570488608936517E-17</v>
      </c>
      <c r="Z504" s="10">
        <f ca="1">IF($A504&gt;='key variables'!$B$26,SUMPRODUCT(P474:P503,'control variables'!V$7:V$36)*$E504,SUMPRODUCT(P474:P503,'control variables'!Z$7:Z$36)*$E504)</f>
        <v>4.2806368856628923E-18</v>
      </c>
      <c r="AA504" s="10">
        <f ca="1">IF($A504&gt;='key variables'!$B$26,SUMPRODUCT(Q474:Q503,'control variables'!W$7:W$36)*$E504,SUMPRODUCT(Q474:Q503,'control variables'!AA$7:AA$36)*$E504)</f>
        <v>4.9410010238445076E-18</v>
      </c>
      <c r="AB504" s="10">
        <f ca="1">IF($A504&gt;='key variables'!$B$26,SUMPRODUCT(R474:R503,'control variables'!X$7:X$36)*$E504,SUMPRODUCT(R474:R503,'control variables'!AB$7:AB$36)*$E504)</f>
        <v>1.4799379182810288E-17</v>
      </c>
      <c r="AC504" s="10">
        <f ca="1">IF($A504&gt;='key variables'!$B$26,SUMPRODUCT(S474:S503,'control variables'!Y$7:Y$36)*$E504,SUMPRODUCT(S474:S503,'control variables'!AC$7:AC$36)*$E504)</f>
        <v>6.6522476847174276E-18</v>
      </c>
      <c r="AD504" s="10">
        <f t="shared" ca="1" si="347"/>
        <v>3.0673264777035114E-17</v>
      </c>
      <c r="AE504" s="82">
        <f ca="1">SUMPRODUCT(P474:P503,'control variables'!AL$7:AL$36)</f>
        <v>5.8283037899400593E-18</v>
      </c>
      <c r="AF504" s="82">
        <f ca="1">SUMPRODUCT(Q474:Q503,'control variables'!AM$7:AM$36)</f>
        <v>6.709832761674979E-18</v>
      </c>
      <c r="AG504" s="82">
        <f ca="1">SUMPRODUCT(R474:R503,'control variables'!AN$7:AN$36)</f>
        <v>1.9131496624383862E-17</v>
      </c>
      <c r="AH504" s="82">
        <f ca="1">SUMPRODUCT(S474:S503,'control variables'!AO$7:AO$36)</f>
        <v>8.28374826859137E-18</v>
      </c>
      <c r="AI504" s="82">
        <f t="shared" ca="1" si="359"/>
        <v>3.9953381444590269E-17</v>
      </c>
      <c r="AJ504" s="10">
        <f ca="1">SUMPRODUCT(P474:P503,'control variables'!AP$7:AP$36)</f>
        <v>5.5689669401713334E-21</v>
      </c>
      <c r="AK504" s="10">
        <f ca="1">SUMPRODUCT(Q474:Q503,'control variables'!AQ$7:AQ$36)</f>
        <v>1.6070197080545905E-20</v>
      </c>
      <c r="AL504" s="10">
        <f ca="1">SUMPRODUCT(R474:R503,'control variables'!AR$7:AR$36)</f>
        <v>5.7760507797451733E-19</v>
      </c>
      <c r="AM504" s="10">
        <f ca="1">SUMPRODUCT(S474:S503,'control variables'!AS$7:AS$36)</f>
        <v>4.3271770560709154E-19</v>
      </c>
      <c r="AN504" s="10">
        <f t="shared" ca="1" si="381"/>
        <v>1.0319619476023261E-18</v>
      </c>
      <c r="AO504" s="82">
        <f ca="1">SUMPRODUCT(P474:P503,'control variables'!AX$7:AX$36)</f>
        <v>7.5729451756087466E-21</v>
      </c>
      <c r="AP504" s="82">
        <f ca="1">SUMPRODUCT(Q474:Q503,'control variables'!AY$7:AY$36)</f>
        <v>1.7482412484705137E-20</v>
      </c>
      <c r="AQ504" s="82">
        <f ca="1">SUMPRODUCT(R474:R503,'control variables'!AZ$7:AZ$36)</f>
        <v>1.5709095189994644E-19</v>
      </c>
      <c r="AR504" s="82">
        <f ca="1">SUMPRODUCT(S474:S503,'control variables'!BA$7:BA$36)</f>
        <v>1.1768600877982194E-19</v>
      </c>
      <c r="AS504" s="82">
        <f t="shared" ca="1" si="382"/>
        <v>2.9983231834008226E-19</v>
      </c>
      <c r="AT504" s="10">
        <f ca="1">SUMPRODUCT(P474:P503,'control variables'!AT$7:AT$36)</f>
        <v>-6.6834196358183969E-21</v>
      </c>
      <c r="AU504" s="10">
        <f ca="1">SUMPRODUCT(Q474:Q503,'control variables'!AU$7:AU$36)</f>
        <v>7.2500399992565207E-21</v>
      </c>
      <c r="AV504" s="10">
        <f ca="1">SUMPRODUCT(R474:R503,'control variables'!AV$7:AV$36)</f>
        <v>3.1219253228624345E-18</v>
      </c>
      <c r="AW504" s="10">
        <f ca="1">SUMPRODUCT(S474:S503,'control variables'!AW$7:AW$36)</f>
        <v>2.3388166314654705E-18</v>
      </c>
      <c r="AX504" s="10">
        <f t="shared" ca="1" si="360"/>
        <v>5.4613085746913428E-18</v>
      </c>
      <c r="AY504" s="82">
        <f ca="1">SUMPRODUCT(P474:P503,'control variables'!BB$7:BB$36)</f>
        <v>2.422381636015473E-20</v>
      </c>
      <c r="AZ504" s="82">
        <f ca="1">SUMPRODUCT(Q474:Q503,'control variables'!BC$7:BC$36)</f>
        <v>6.1770688520746569E-20</v>
      </c>
      <c r="BA504" s="82">
        <f ca="1">SUMPRODUCT(R474:R503,'control variables'!BD$7:BD$36)</f>
        <v>4.3241380672419879E-19</v>
      </c>
      <c r="BB504" s="82">
        <f ca="1">SUMPRODUCT(S474:S503,'control variables'!BE$7:BE$36)</f>
        <v>6.1449088726972846E-20</v>
      </c>
      <c r="BC504" s="82">
        <f t="shared" ca="1" si="383"/>
        <v>5.7985740033207289E-19</v>
      </c>
      <c r="BD504" s="10">
        <f ca="1">SUMPRODUCT(P474:P503,'control variables'!BF$7:BF$36)</f>
        <v>5.0674113889026768E-21</v>
      </c>
      <c r="BE504" s="10">
        <f ca="1">SUMPRODUCT(Q474:Q503,'control variables'!BG$7:BG$36)</f>
        <v>5.8491494442496013E-21</v>
      </c>
      <c r="BF504" s="10">
        <f ca="1">SUMPRODUCT(R474:R503,'control variables'!BH$7:BH$36)</f>
        <v>1.7519482409461253E-19</v>
      </c>
      <c r="BG504" s="10">
        <f ca="1">SUMPRODUCT(S474:S503,'control variables'!BI$7:BI$36)</f>
        <v>3.9374603101984823E-19</v>
      </c>
      <c r="BH504" s="10">
        <f t="shared" ca="1" si="384"/>
        <v>5.7985741594761303E-19</v>
      </c>
      <c r="BI504" s="82">
        <f t="shared" ca="1" si="361"/>
        <v>5.845844186664396E-18</v>
      </c>
      <c r="BJ504" s="82">
        <f t="shared" ca="1" si="362"/>
        <v>6.7788534901949818E-18</v>
      </c>
      <c r="BK504" s="82">
        <f t="shared" ca="1" si="363"/>
        <v>2.2685835753970493E-17</v>
      </c>
      <c r="BL504" s="82">
        <f t="shared" ca="1" si="364"/>
        <v>1.0684013988783813E-17</v>
      </c>
      <c r="BM504" s="82">
        <f t="shared" ca="1" si="354"/>
        <v>4.5994547419613684E-17</v>
      </c>
      <c r="BN504" s="10">
        <f ca="1">BN503+BI504-INDIRECT(ADDRESS(MAX($D504-'key variables'!$B$9*30,34),scenario!BI$4),TRUE)</f>
        <v>9439390.0751690175</v>
      </c>
      <c r="BO504" s="10">
        <f ca="1">BO503+BJ504-INDIRECT(ADDRESS(MAX($D504-'key variables'!$B$9*30,34),scenario!BJ$4),TRUE)</f>
        <v>10895583.360992203</v>
      </c>
      <c r="BP504" s="10">
        <f ca="1">BP503+BK504-INDIRECT(ADDRESS(MAX($D504-'key variables'!$B$9*30,34),scenario!BK$4),TRUE)</f>
        <v>32531162.537994072</v>
      </c>
      <c r="BQ504" s="10">
        <f ca="1">BQ503+BL504-INDIRECT(ADDRESS(MAX($D504-'key variables'!$B$9*30,34),scenario!BL$4),TRUE)</f>
        <v>14415841.516535141</v>
      </c>
      <c r="BR504" s="10">
        <f t="shared" ca="1" si="385"/>
        <v>67281977.490690395</v>
      </c>
      <c r="BS504" s="82">
        <f t="shared" ca="1" si="366"/>
        <v>-2.3433848167795938E-9</v>
      </c>
      <c r="BT504" s="82">
        <f t="shared" ca="1" si="367"/>
        <v>-3.4288305462551561E-10</v>
      </c>
      <c r="BU504" s="82">
        <f t="shared" ca="1" si="368"/>
        <v>-4.2578246427169861E-9</v>
      </c>
      <c r="BV504" s="82">
        <f t="shared" ca="1" si="369"/>
        <v>-2.9943921739659365E-9</v>
      </c>
      <c r="BW504" s="82">
        <f t="shared" ca="1" si="386"/>
        <v>-9.9384846880880318E-9</v>
      </c>
      <c r="BX504" s="10">
        <f t="shared" ca="1" si="370"/>
        <v>-1.8625992921075052E-12</v>
      </c>
      <c r="BY504" s="10">
        <f t="shared" ca="1" si="371"/>
        <v>2.8902853321361166E-12</v>
      </c>
      <c r="BZ504" s="10">
        <f t="shared" ca="1" si="372"/>
        <v>-3.503472120521072E-11</v>
      </c>
      <c r="CA504" s="10">
        <f t="shared" ca="1" si="373"/>
        <v>-2.0257047829603946E-11</v>
      </c>
      <c r="CB504" s="10">
        <v>0</v>
      </c>
      <c r="CC504" s="82">
        <f t="shared" ca="1" si="374"/>
        <v>3.9725649317577642E-13</v>
      </c>
      <c r="CD504" s="82">
        <f t="shared" ca="1" si="375"/>
        <v>3.427072985747815E-13</v>
      </c>
      <c r="CE504" s="82">
        <f t="shared" ca="1" si="376"/>
        <v>1.8915614681182755E-10</v>
      </c>
      <c r="CF504" s="82">
        <f t="shared" ca="1" si="377"/>
        <v>3.7028126242415009E-11</v>
      </c>
      <c r="CG504" s="82">
        <f t="shared" ca="1" si="387"/>
        <v>2.2692423684599312E-10</v>
      </c>
      <c r="CH504" s="13" t="str">
        <f t="shared" ca="1" si="339"/>
        <v/>
      </c>
      <c r="CI504" s="81">
        <f t="shared" ca="1" si="348"/>
        <v>0.1131775965863165</v>
      </c>
      <c r="CJ504" s="81">
        <f t="shared" ca="1" si="349"/>
        <v>0.13063724757458739</v>
      </c>
      <c r="CK504" s="81">
        <f t="shared" ca="1" si="350"/>
        <v>0.39004625943939081</v>
      </c>
      <c r="CL504" s="81">
        <f t="shared" ca="1" si="351"/>
        <v>0.17284488538116416</v>
      </c>
      <c r="CM504" s="89">
        <f t="shared" ca="1" si="340"/>
        <v>0.80670598898145884</v>
      </c>
    </row>
    <row r="505" spans="1:91" x14ac:dyDescent="0.3">
      <c r="A505">
        <v>440</v>
      </c>
      <c r="B505" s="3">
        <f t="shared" si="353"/>
        <v>1.4111111111111112</v>
      </c>
      <c r="C505" s="3">
        <f t="shared" si="341"/>
        <v>14.666666666666666</v>
      </c>
      <c r="D505" s="4">
        <f t="shared" ca="1" si="378"/>
        <v>505</v>
      </c>
      <c r="E505" s="58">
        <f>(0.5*(COS(B505*2*PI())+1)*('key variables'!$B$4-'key variables'!$B$6)+'key variables'!$B$6)/'key variables'!$B$4</f>
        <v>1</v>
      </c>
      <c r="F505" s="10">
        <f t="shared" ca="1" si="342"/>
        <v>11689222.907461114</v>
      </c>
      <c r="G505" s="10">
        <f t="shared" ca="1" si="343"/>
        <v>13492492.798713122</v>
      </c>
      <c r="H505" s="10">
        <f t="shared" ca="1" si="344"/>
        <v>40309474.521088287</v>
      </c>
      <c r="I505" s="10">
        <f t="shared" ca="1" si="345"/>
        <v>17912154.249750931</v>
      </c>
      <c r="J505" s="10">
        <f t="shared" ca="1" si="379"/>
        <v>83403344.477013454</v>
      </c>
      <c r="K505" s="82">
        <f t="shared" ca="1" si="355"/>
        <v>2249832.832292099</v>
      </c>
      <c r="L505" s="82">
        <f t="shared" ca="1" si="356"/>
        <v>2596909.4377209195</v>
      </c>
      <c r="M505" s="82">
        <f t="shared" ca="1" si="357"/>
        <v>7778311.98309422</v>
      </c>
      <c r="N505" s="82">
        <f t="shared" ca="1" si="358"/>
        <v>3496312.733215793</v>
      </c>
      <c r="O505" s="82">
        <f t="shared" ca="1" si="380"/>
        <v>16121366.986323033</v>
      </c>
      <c r="P505" s="10">
        <f ca="1">IF(IF($A505&gt;='key variables'!$B$26,K505*SUMPRODUCT(Z505:AC505,'control variables'!$O$3:$R$3)/J505+F$65*'key variables'!$B$25/scenario!J$65,K505*SUMPRODUCT(Z505:AC505,'control variables'!$O$7:$R$7)/J505+F$65*'key variables'!$B$25/scenario!J$65)&lt;'key variables'!$B$28,0,IF($A505&gt;='key variables'!$B$26,K505*SUMPRODUCT(Z505:AC505,'control variables'!$O$3:$R$3)/J505+F$65*'key variables'!$B$25/scenario!J$65,K505*SUMPRODUCT(Z505:AC505,'control variables'!$O$7:$R$7)/J505+F$65*'key variables'!$B$25/scenario!J$65))</f>
        <v>7.119541668201372E-19</v>
      </c>
      <c r="Q505" s="10">
        <f ca="1">IF(IF($A505&gt;='key variables'!$B$26,L505*SUMPRODUCT(Z505:AC505,'control variables'!$O$4:$R$4)/J505+G$65*'key variables'!$B$25/scenario!J$65,L505*SUMPRODUCT(Z505:AC505,'control variables'!$O$7:$R$7)/J505+G$65*'key variables'!$B$25/scenario!J$65)&lt;'key variables'!$B$28,0,IF($A505&gt;='key variables'!$B$26,L505*SUMPRODUCT(Z505:AC505,'control variables'!$O$4:$R$4)/J505+G$65*'key variables'!$B$25/scenario!J$65,L505*SUMPRODUCT(Z505:AC505,'control variables'!$O$7:$R$7)/J505+G$65*'key variables'!$B$25/scenario!J$65))</f>
        <v>8.2178572047787831E-19</v>
      </c>
      <c r="R505" s="10">
        <f ca="1">IF(IF($A505&gt;='key variables'!$B$26,M505*SUMPRODUCT(Z505:AC505,'control variables'!$O$5:$R$5)/J505+H$65*'key variables'!$B$25/scenario!J$65,M505*SUMPRODUCT(Z505:AC505,'control variables'!$O$7:$R$7)/J505+H$65*'key variables'!$B$25/scenario!J$65)&lt;'key variables'!$B$28,0,IF($A505&gt;='key variables'!$B$26,M505*SUMPRODUCT(Z505:AC505,'control variables'!$O$5:$R$5)/J505+H$65*'key variables'!$B$25/scenario!J$65,M505*SUMPRODUCT(Z505:AC505,'control variables'!$O$7:$R$7)/J505+H$65*'key variables'!$B$25/scenario!J$65))</f>
        <v>2.4614280437667442E-18</v>
      </c>
      <c r="S505" s="10">
        <f ca="1">IF(IF($A505&gt;='key variables'!$B$26,N505*SUMPRODUCT(Z505:AC505,'control variables'!$O$6:$R$6)/J505+I$65*'key variables'!$B$25/scenario!J$65,N505*SUMPRODUCT(Z505:AC505,'control variables'!$O$7:$R$7)/J505+I$65*'key variables'!$B$25/scenario!J$65)&lt;'key variables'!$B$28,0,IF($A505&gt;='key variables'!$B$26,N505*SUMPRODUCT(Z505:AC505,'control variables'!$O$6:$R$6)/J505+I$65*'key variables'!$B$25/scenario!J$65,N505*SUMPRODUCT(Z505:AC505,'control variables'!$O$7:$R$7)/J505+I$65*'key variables'!$B$25/scenario!J$65))</f>
        <v>1.1063997214332182E-18</v>
      </c>
      <c r="T505" s="10">
        <f t="shared" ca="1" si="352"/>
        <v>5.1015676524979783E-18</v>
      </c>
      <c r="U505" s="82">
        <f ca="1">SUMPRODUCT(P475:P504,'control variables'!AD$7:AD$36)</f>
        <v>1.5094745435570347E-18</v>
      </c>
      <c r="V505" s="82">
        <f ca="1">SUMPRODUCT(Q475:Q504,'control variables'!AE$7:AE$36)</f>
        <v>1.7423377558985703E-18</v>
      </c>
      <c r="W505" s="82">
        <f ca="1">SUMPRODUCT(R475:R504,'control variables'!AF$7:AF$36)</f>
        <v>5.2186828113640887E-18</v>
      </c>
      <c r="X505" s="82">
        <f ca="1">SUMPRODUCT(S475:S504,'control variables'!AG$7:AG$36)</f>
        <v>2.3457720908654426E-18</v>
      </c>
      <c r="Y505" s="82">
        <f t="shared" ca="1" si="346"/>
        <v>1.0816267201685136E-17</v>
      </c>
      <c r="Z505" s="10">
        <f ca="1">IF($A505&gt;='key variables'!$B$26,SUMPRODUCT(P475:P504,'control variables'!V$7:V$36)*$E505,SUMPRODUCT(P475:P504,'control variables'!Z$7:Z$36)*$E505)</f>
        <v>3.6832706976722873E-18</v>
      </c>
      <c r="AA505" s="10">
        <f ca="1">IF($A505&gt;='key variables'!$B$26,SUMPRODUCT(Q475:Q504,'control variables'!W$7:W$36)*$E505,SUMPRODUCT(Q475:Q504,'control variables'!AA$7:AA$36)*$E505)</f>
        <v>4.2514805096524723E-18</v>
      </c>
      <c r="AB505" s="10">
        <f ca="1">IF($A505&gt;='key variables'!$B$26,SUMPRODUCT(R475:R504,'control variables'!X$7:X$36)*$E505,SUMPRODUCT(R475:R504,'control variables'!AB$7:AB$36)*$E505)</f>
        <v>1.2734114372175956E-17</v>
      </c>
      <c r="AC505" s="10">
        <f ca="1">IF($A505&gt;='key variables'!$B$26,SUMPRODUCT(S475:S504,'control variables'!Y$7:Y$36)*$E505,SUMPRODUCT(S475:S504,'control variables'!AC$7:AC$36)*$E505)</f>
        <v>5.7239213755416857E-18</v>
      </c>
      <c r="AD505" s="10">
        <f t="shared" ca="1" si="347"/>
        <v>2.63927869550424E-17</v>
      </c>
      <c r="AE505" s="82">
        <f ca="1">SUMPRODUCT(P475:P504,'control variables'!AL$7:AL$36)</f>
        <v>5.0149594885094255E-18</v>
      </c>
      <c r="AF505" s="82">
        <f ca="1">SUMPRODUCT(Q475:Q504,'control variables'!AM$7:AM$36)</f>
        <v>5.7734704104741595E-18</v>
      </c>
      <c r="AG505" s="82">
        <f ca="1">SUMPRODUCT(R475:R504,'control variables'!AN$7:AN$36)</f>
        <v>1.6461681474367109E-17</v>
      </c>
      <c r="AH505" s="82">
        <f ca="1">SUMPRODUCT(S475:S504,'control variables'!AO$7:AO$36)</f>
        <v>7.1277447911518462E-18</v>
      </c>
      <c r="AI505" s="82">
        <f t="shared" ca="1" si="359"/>
        <v>3.4377856164502541E-17</v>
      </c>
      <c r="AJ505" s="10">
        <f ca="1">SUMPRODUCT(P475:P504,'control variables'!AP$7:AP$36)</f>
        <v>4.7918132966941233E-21</v>
      </c>
      <c r="AK505" s="10">
        <f ca="1">SUMPRODUCT(Q475:Q504,'control variables'!AQ$7:AQ$36)</f>
        <v>1.3827588649446326E-20</v>
      </c>
      <c r="AL505" s="10">
        <f ca="1">SUMPRODUCT(R475:R504,'control variables'!AR$7:AR$36)</f>
        <v>4.9699984262991252E-19</v>
      </c>
      <c r="AM505" s="10">
        <f ca="1">SUMPRODUCT(S475:S504,'control variables'!AS$7:AS$36)</f>
        <v>3.7233161513062275E-19</v>
      </c>
      <c r="AN505" s="10">
        <f t="shared" ca="1" si="381"/>
        <v>8.8795085970667576E-19</v>
      </c>
      <c r="AO505" s="82">
        <f ca="1">SUMPRODUCT(P475:P504,'control variables'!AX$7:AX$36)</f>
        <v>6.5161348195220515E-21</v>
      </c>
      <c r="AP505" s="82">
        <f ca="1">SUMPRODUCT(Q475:Q504,'control variables'!AY$7:AY$36)</f>
        <v>1.504272830176365E-20</v>
      </c>
      <c r="AQ505" s="82">
        <f ca="1">SUMPRODUCT(R475:R504,'control variables'!AZ$7:AZ$36)</f>
        <v>1.3516878806993625E-19</v>
      </c>
      <c r="AR505" s="82">
        <f ca="1">SUMPRODUCT(S475:S504,'control variables'!BA$7:BA$36)</f>
        <v>1.0126283523756427E-19</v>
      </c>
      <c r="AS505" s="82">
        <f t="shared" ca="1" si="382"/>
        <v>2.5799048642878622E-19</v>
      </c>
      <c r="AT505" s="10">
        <f ca="1">SUMPRODUCT(P475:P504,'control variables'!AT$7:AT$36)</f>
        <v>-5.7507432567584776E-21</v>
      </c>
      <c r="AU505" s="10">
        <f ca="1">SUMPRODUCT(Q475:Q504,'control variables'!AU$7:AU$36)</f>
        <v>6.2382913102610054E-21</v>
      </c>
      <c r="AV505" s="10">
        <f ca="1">SUMPRODUCT(R475:R504,'control variables'!AV$7:AV$36)</f>
        <v>2.6862582295951032E-18</v>
      </c>
      <c r="AW505" s="10">
        <f ca="1">SUMPRODUCT(S475:S504,'control variables'!AW$7:AW$36)</f>
        <v>2.0124329617300262E-18</v>
      </c>
      <c r="AX505" s="10">
        <f t="shared" ca="1" si="360"/>
        <v>4.6991787393786315E-18</v>
      </c>
      <c r="AY505" s="82">
        <f ca="1">SUMPRODUCT(P475:P504,'control variables'!BB$7:BB$36)</f>
        <v>2.0843364052668434E-20</v>
      </c>
      <c r="AZ505" s="82">
        <f ca="1">SUMPRODUCT(Q475:Q504,'control variables'!BC$7:BC$36)</f>
        <v>5.3150541164921686E-20</v>
      </c>
      <c r="BA505" s="82">
        <f ca="1">SUMPRODUCT(R475:R504,'control variables'!BD$7:BD$36)</f>
        <v>3.7207012557186958E-19</v>
      </c>
      <c r="BB505" s="82">
        <f ca="1">SUMPRODUCT(S475:S504,'control variables'!BE$7:BE$36)</f>
        <v>5.2873820871090747E-20</v>
      </c>
      <c r="BC505" s="82">
        <f t="shared" ca="1" si="383"/>
        <v>4.9893785166055037E-19</v>
      </c>
      <c r="BD505" s="10">
        <f ca="1">SUMPRODUCT(P475:P504,'control variables'!BF$7:BF$36)</f>
        <v>4.360250210502422E-21</v>
      </c>
      <c r="BE505" s="10">
        <f ca="1">SUMPRODUCT(Q475:Q504,'control variables'!BG$7:BG$36)</f>
        <v>5.0328961156382754E-21</v>
      </c>
      <c r="BF505" s="10">
        <f ca="1">SUMPRODUCT(R475:R504,'control variables'!BH$7:BH$36)</f>
        <v>1.5074625089850585E-19</v>
      </c>
      <c r="BG505" s="10">
        <f ca="1">SUMPRODUCT(S475:S504,'control variables'!BI$7:BI$36)</f>
        <v>3.3879846787228334E-19</v>
      </c>
      <c r="BH505" s="10">
        <f t="shared" ca="1" si="384"/>
        <v>4.9893786509692985E-19</v>
      </c>
      <c r="BI505" s="82">
        <f t="shared" ca="1" si="361"/>
        <v>5.0300521093053353E-18</v>
      </c>
      <c r="BJ505" s="82">
        <f t="shared" ca="1" si="362"/>
        <v>5.8328592429493417E-18</v>
      </c>
      <c r="BK505" s="82">
        <f t="shared" ca="1" si="363"/>
        <v>1.9520009829534082E-17</v>
      </c>
      <c r="BL505" s="82">
        <f t="shared" ca="1" si="364"/>
        <v>9.1930515737529624E-18</v>
      </c>
      <c r="BM505" s="82">
        <f t="shared" ca="1" si="354"/>
        <v>3.957597275554172E-17</v>
      </c>
      <c r="BN505" s="10">
        <f ca="1">BN504+BI505-INDIRECT(ADDRESS(MAX($D505-'key variables'!$B$9*30,34),scenario!BI$4),TRUE)</f>
        <v>9439390.0751690175</v>
      </c>
      <c r="BO505" s="10">
        <f ca="1">BO504+BJ505-INDIRECT(ADDRESS(MAX($D505-'key variables'!$B$9*30,34),scenario!BJ$4),TRUE)</f>
        <v>10895583.360992203</v>
      </c>
      <c r="BP505" s="10">
        <f ca="1">BP504+BK505-INDIRECT(ADDRESS(MAX($D505-'key variables'!$B$9*30,34),scenario!BK$4),TRUE)</f>
        <v>32531162.537994072</v>
      </c>
      <c r="BQ505" s="10">
        <f ca="1">BQ504+BL505-INDIRECT(ADDRESS(MAX($D505-'key variables'!$B$9*30,34),scenario!BL$4),TRUE)</f>
        <v>14415841.516535141</v>
      </c>
      <c r="BR505" s="10">
        <f t="shared" ca="1" si="385"/>
        <v>67281977.490690395</v>
      </c>
      <c r="BS505" s="82">
        <f t="shared" ca="1" si="366"/>
        <v>-2.3433848211020517E-9</v>
      </c>
      <c r="BT505" s="82">
        <f t="shared" ca="1" si="367"/>
        <v>-3.4288305964162198E-10</v>
      </c>
      <c r="BU505" s="82">
        <f t="shared" ca="1" si="368"/>
        <v>-4.2578246599263141E-9</v>
      </c>
      <c r="BV505" s="82">
        <f t="shared" ca="1" si="369"/>
        <v>-2.9943921823913868E-9</v>
      </c>
      <c r="BW505" s="82">
        <f t="shared" ca="1" si="386"/>
        <v>-9.9384847230613753E-9</v>
      </c>
      <c r="BX505" s="10">
        <f t="shared" ca="1" si="370"/>
        <v>-1.862599310794985E-12</v>
      </c>
      <c r="BY505" s="10">
        <f t="shared" ca="1" si="371"/>
        <v>2.8902852889954075E-12</v>
      </c>
      <c r="BZ505" s="10">
        <f t="shared" ca="1" si="372"/>
        <v>-3.5034721592858303E-11</v>
      </c>
      <c r="CA505" s="10">
        <f t="shared" ca="1" si="373"/>
        <v>-2.0257048120013398E-11</v>
      </c>
      <c r="CB505" s="10">
        <v>0</v>
      </c>
      <c r="CC505" s="82">
        <f t="shared" ca="1" si="374"/>
        <v>3.9725649720219816E-13</v>
      </c>
      <c r="CD505" s="82">
        <f t="shared" ca="1" si="375"/>
        <v>3.4270729112135054E-13</v>
      </c>
      <c r="CE505" s="82">
        <f t="shared" ca="1" si="376"/>
        <v>1.8915614448740038E-10</v>
      </c>
      <c r="CF505" s="82">
        <f t="shared" ca="1" si="377"/>
        <v>3.702812450105083E-11</v>
      </c>
      <c r="CG505" s="82">
        <f t="shared" ca="1" si="387"/>
        <v>2.2692423277677475E-10</v>
      </c>
      <c r="CH505" s="13" t="str">
        <f t="shared" ca="1" si="339"/>
        <v/>
      </c>
      <c r="CI505" s="81">
        <f t="shared" ca="1" si="348"/>
        <v>0.1131775965863165</v>
      </c>
      <c r="CJ505" s="81">
        <f t="shared" ca="1" si="349"/>
        <v>0.13063724757458739</v>
      </c>
      <c r="CK505" s="81">
        <f t="shared" ca="1" si="350"/>
        <v>0.39004625943939081</v>
      </c>
      <c r="CL505" s="81">
        <f t="shared" ca="1" si="351"/>
        <v>0.17284488538116416</v>
      </c>
      <c r="CM505" s="89">
        <f t="shared" ca="1" si="340"/>
        <v>0.80670598898145884</v>
      </c>
    </row>
    <row r="506" spans="1:91" x14ac:dyDescent="0.3">
      <c r="A506">
        <v>441</v>
      </c>
      <c r="B506" s="3">
        <f t="shared" si="353"/>
        <v>1.413888888888889</v>
      </c>
      <c r="C506" s="3">
        <f t="shared" si="341"/>
        <v>14.7</v>
      </c>
      <c r="D506" s="4">
        <f t="shared" ca="1" si="378"/>
        <v>506</v>
      </c>
      <c r="E506" s="58">
        <f>(0.5*(COS(B506*2*PI())+1)*('key variables'!$B$4-'key variables'!$B$6)+'key variables'!$B$6)/'key variables'!$B$4</f>
        <v>1</v>
      </c>
      <c r="F506" s="10">
        <f t="shared" ca="1" si="342"/>
        <v>11689222.907461114</v>
      </c>
      <c r="G506" s="10">
        <f t="shared" ca="1" si="343"/>
        <v>13492492.798713122</v>
      </c>
      <c r="H506" s="10">
        <f t="shared" ca="1" si="344"/>
        <v>40309474.521088287</v>
      </c>
      <c r="I506" s="10">
        <f t="shared" ca="1" si="345"/>
        <v>17912154.249750931</v>
      </c>
      <c r="J506" s="10">
        <f t="shared" ca="1" si="379"/>
        <v>83403344.477013454</v>
      </c>
      <c r="K506" s="82">
        <f t="shared" ca="1" si="355"/>
        <v>2249832.832292099</v>
      </c>
      <c r="L506" s="82">
        <f t="shared" ca="1" si="356"/>
        <v>2596909.4377209195</v>
      </c>
      <c r="M506" s="82">
        <f t="shared" ca="1" si="357"/>
        <v>7778311.98309422</v>
      </c>
      <c r="N506" s="82">
        <f t="shared" ca="1" si="358"/>
        <v>3496312.733215793</v>
      </c>
      <c r="O506" s="82">
        <f t="shared" ca="1" si="380"/>
        <v>16121366.986323033</v>
      </c>
      <c r="P506" s="10">
        <f ca="1">IF(IF($A506&gt;='key variables'!$B$26,K506*SUMPRODUCT(Z506:AC506,'control variables'!$O$3:$R$3)/J506+F$65*'key variables'!$B$25/scenario!J$65,K506*SUMPRODUCT(Z506:AC506,'control variables'!$O$7:$R$7)/J506+F$65*'key variables'!$B$25/scenario!J$65)&lt;'key variables'!$B$28,0,IF($A506&gt;='key variables'!$B$26,K506*SUMPRODUCT(Z506:AC506,'control variables'!$O$3:$R$3)/J506+F$65*'key variables'!$B$25/scenario!J$65,K506*SUMPRODUCT(Z506:AC506,'control variables'!$O$7:$R$7)/J506+F$65*'key variables'!$B$25/scenario!J$65))</f>
        <v>6.1260041222305435E-19</v>
      </c>
      <c r="Q506" s="10">
        <f ca="1">IF(IF($A506&gt;='key variables'!$B$26,L506*SUMPRODUCT(Z506:AC506,'control variables'!$O$4:$R$4)/J506+G$65*'key variables'!$B$25/scenario!J$65,L506*SUMPRODUCT(Z506:AC506,'control variables'!$O$7:$R$7)/J506+G$65*'key variables'!$B$25/scenario!J$65)&lt;'key variables'!$B$28,0,IF($A506&gt;='key variables'!$B$26,L506*SUMPRODUCT(Z506:AC506,'control variables'!$O$4:$R$4)/J506+G$65*'key variables'!$B$25/scenario!J$65,L506*SUMPRODUCT(Z506:AC506,'control variables'!$O$7:$R$7)/J506+G$65*'key variables'!$B$25/scenario!J$65))</f>
        <v>7.0710488762537126E-19</v>
      </c>
      <c r="R506" s="10">
        <f ca="1">IF(IF($A506&gt;='key variables'!$B$26,M506*SUMPRODUCT(Z506:AC506,'control variables'!$O$5:$R$5)/J506+H$65*'key variables'!$B$25/scenario!J$65,M506*SUMPRODUCT(Z506:AC506,'control variables'!$O$7:$R$7)/J506+H$65*'key variables'!$B$25/scenario!J$65)&lt;'key variables'!$B$28,0,IF($A506&gt;='key variables'!$B$26,M506*SUMPRODUCT(Z506:AC506,'control variables'!$O$5:$R$5)/J506+H$65*'key variables'!$B$25/scenario!J$65,M506*SUMPRODUCT(Z506:AC506,'control variables'!$O$7:$R$7)/J506+H$65*'key variables'!$B$25/scenario!J$65))</f>
        <v>2.1179338566183734E-18</v>
      </c>
      <c r="S506" s="10">
        <f ca="1">IF(IF($A506&gt;='key variables'!$B$26,N506*SUMPRODUCT(Z506:AC506,'control variables'!$O$6:$R$6)/J506+I$65*'key variables'!$B$25/scenario!J$65,N506*SUMPRODUCT(Z506:AC506,'control variables'!$O$7:$R$7)/J506+I$65*'key variables'!$B$25/scenario!J$65)&lt;'key variables'!$B$28,0,IF($A506&gt;='key variables'!$B$26,N506*SUMPRODUCT(Z506:AC506,'control variables'!$O$6:$R$6)/J506+I$65*'key variables'!$B$25/scenario!J$65,N506*SUMPRODUCT(Z506:AC506,'control variables'!$O$7:$R$7)/J506+I$65*'key variables'!$B$25/scenario!J$65))</f>
        <v>9.5200078463013135E-19</v>
      </c>
      <c r="T506" s="10">
        <f t="shared" ca="1" si="352"/>
        <v>4.3896399410969309E-18</v>
      </c>
      <c r="U506" s="82">
        <f ca="1">SUMPRODUCT(P476:P505,'control variables'!AD$7:AD$36)</f>
        <v>1.2988262035930421E-18</v>
      </c>
      <c r="V506" s="82">
        <f ca="1">SUMPRODUCT(Q476:Q505,'control variables'!AE$7:AE$36)</f>
        <v>1.4991931745585314E-18</v>
      </c>
      <c r="W506" s="82">
        <f ca="1">SUMPRODUCT(R476:R505,'control variables'!AF$7:AF$36)</f>
        <v>4.49041158896773E-18</v>
      </c>
      <c r="X506" s="82">
        <f ca="1">SUMPRODUCT(S476:S505,'control variables'!AG$7:AG$36)</f>
        <v>2.0184177813914592E-18</v>
      </c>
      <c r="Y506" s="82">
        <f t="shared" ca="1" si="346"/>
        <v>9.306848748510764E-18</v>
      </c>
      <c r="Z506" s="10">
        <f ca="1">IF($A506&gt;='key variables'!$B$26,SUMPRODUCT(P476:P505,'control variables'!V$7:V$36)*$E506,SUMPRODUCT(P476:P505,'control variables'!Z$7:Z$36)*$E506)</f>
        <v>3.1692674232120521E-18</v>
      </c>
      <c r="AA506" s="10">
        <f ca="1">IF($A506&gt;='key variables'!$B$26,SUMPRODUCT(Q476:Q505,'control variables'!W$7:W$36)*$E506,SUMPRODUCT(Q476:Q505,'control variables'!AA$7:AA$36)*$E506)</f>
        <v>3.6581831164833347E-18</v>
      </c>
      <c r="AB506" s="10">
        <f ca="1">IF($A506&gt;='key variables'!$B$26,SUMPRODUCT(R476:R505,'control variables'!X$7:X$36)*$E506,SUMPRODUCT(R476:R505,'control variables'!AB$7:AB$36)*$E506)</f>
        <v>1.0957058863118192E-17</v>
      </c>
      <c r="AC506" s="10">
        <f ca="1">IF($A506&gt;='key variables'!$B$26,SUMPRODUCT(S476:S505,'control variables'!Y$7:Y$36)*$E506,SUMPRODUCT(S476:S505,'control variables'!AC$7:AC$36)*$E506)</f>
        <v>4.925143720768528E-18</v>
      </c>
      <c r="AD506" s="10">
        <f t="shared" ca="1" si="347"/>
        <v>2.2709653123582107E-17</v>
      </c>
      <c r="AE506" s="82">
        <f ca="1">SUMPRODUCT(P476:P505,'control variables'!AL$7:AL$36)</f>
        <v>4.3151180133747583E-18</v>
      </c>
      <c r="AF506" s="82">
        <f ca="1">SUMPRODUCT(Q476:Q505,'control variables'!AM$7:AM$36)</f>
        <v>4.9677781495555112E-18</v>
      </c>
      <c r="AG506" s="82">
        <f ca="1">SUMPRODUCT(R476:R505,'control variables'!AN$7:AN$36)</f>
        <v>1.4164441093340162E-17</v>
      </c>
      <c r="AH506" s="82">
        <f ca="1">SUMPRODUCT(S476:S505,'control variables'!AO$7:AO$36)</f>
        <v>6.1330624930290765E-18</v>
      </c>
      <c r="AI506" s="82">
        <f t="shared" ca="1" si="359"/>
        <v>2.9580399749299505E-17</v>
      </c>
      <c r="AJ506" s="10">
        <f ca="1">SUMPRODUCT(P476:P505,'control variables'!AP$7:AP$36)</f>
        <v>4.1231120452060317E-21</v>
      </c>
      <c r="AK506" s="10">
        <f ca="1">SUMPRODUCT(Q476:Q505,'control variables'!AQ$7:AQ$36)</f>
        <v>1.189793795931479E-20</v>
      </c>
      <c r="AL506" s="10">
        <f ca="1">SUMPRODUCT(R476:R505,'control variables'!AR$7:AR$36)</f>
        <v>4.2764313021682839E-19</v>
      </c>
      <c r="AM506" s="10">
        <f ca="1">SUMPRODUCT(S476:S505,'control variables'!AS$7:AS$36)</f>
        <v>3.2037245028206734E-19</v>
      </c>
      <c r="AN506" s="10">
        <f t="shared" ca="1" si="381"/>
        <v>7.6403663050341653E-19</v>
      </c>
      <c r="AO506" s="82">
        <f ca="1">SUMPRODUCT(P476:P505,'control variables'!AX$7:AX$36)</f>
        <v>5.60680316595248E-21</v>
      </c>
      <c r="AP506" s="82">
        <f ca="1">SUMPRODUCT(Q476:Q505,'control variables'!AY$7:AY$36)</f>
        <v>1.2943503933375913E-20</v>
      </c>
      <c r="AQ506" s="82">
        <f ca="1">SUMPRODUCT(R476:R505,'control variables'!AZ$7:AZ$36)</f>
        <v>1.1630587915675853E-19</v>
      </c>
      <c r="AR506" s="82">
        <f ca="1">SUMPRODUCT(S476:S505,'control variables'!BA$7:BA$36)</f>
        <v>8.7131528264626073E-20</v>
      </c>
      <c r="AS506" s="82">
        <f t="shared" ca="1" si="382"/>
        <v>2.21987714520713E-19</v>
      </c>
      <c r="AT506" s="10">
        <f ca="1">SUMPRODUCT(P476:P505,'control variables'!AT$7:AT$36)</f>
        <v>-4.9482225877177764E-21</v>
      </c>
      <c r="AU506" s="10">
        <f ca="1">SUMPRODUCT(Q476:Q505,'control variables'!AU$7:AU$36)</f>
        <v>5.3677329332898539E-21</v>
      </c>
      <c r="AV506" s="10">
        <f ca="1">SUMPRODUCT(R476:R505,'control variables'!AV$7:AV$36)</f>
        <v>2.3113888161332519E-18</v>
      </c>
      <c r="AW506" s="10">
        <f ca="1">SUMPRODUCT(S476:S505,'control variables'!AW$7:AW$36)</f>
        <v>1.731596385527618E-18</v>
      </c>
      <c r="AX506" s="10">
        <f t="shared" ca="1" si="360"/>
        <v>4.043404712006442E-18</v>
      </c>
      <c r="AY506" s="82">
        <f ca="1">SUMPRODUCT(P476:P505,'control variables'!BB$7:BB$36)</f>
        <v>1.7934656479095582E-20</v>
      </c>
      <c r="AZ506" s="82">
        <f ca="1">SUMPRODUCT(Q476:Q505,'control variables'!BC$7:BC$36)</f>
        <v>4.5733342039327035E-20</v>
      </c>
      <c r="BA506" s="82">
        <f ca="1">SUMPRODUCT(R476:R505,'control variables'!BD$7:BD$36)</f>
        <v>3.2014745179347131E-19</v>
      </c>
      <c r="BB506" s="82">
        <f ca="1">SUMPRODUCT(S476:S505,'control variables'!BE$7:BE$36)</f>
        <v>4.5495238276512569E-20</v>
      </c>
      <c r="BC506" s="82">
        <f t="shared" ca="1" si="383"/>
        <v>4.293106885884065E-19</v>
      </c>
      <c r="BD506" s="10">
        <f ca="1">SUMPRODUCT(P476:P505,'control variables'!BF$7:BF$36)</f>
        <v>3.7517739214584117E-21</v>
      </c>
      <c r="BE506" s="10">
        <f ca="1">SUMPRODUCT(Q476:Q505,'control variables'!BG$7:BG$36)</f>
        <v>4.330551570315791E-21</v>
      </c>
      <c r="BF506" s="10">
        <f ca="1">SUMPRODUCT(R476:R505,'control variables'!BH$7:BH$36)</f>
        <v>1.2970949500016702E-19</v>
      </c>
      <c r="BG506" s="10">
        <f ca="1">SUMPRODUCT(S476:S505,'control variables'!BI$7:BI$36)</f>
        <v>2.915188796577875E-19</v>
      </c>
      <c r="BH506" s="10">
        <f t="shared" ca="1" si="384"/>
        <v>4.2931070014972871E-19</v>
      </c>
      <c r="BI506" s="82">
        <f t="shared" ca="1" si="361"/>
        <v>4.3281044472661355E-18</v>
      </c>
      <c r="BJ506" s="82">
        <f t="shared" ca="1" si="362"/>
        <v>5.0188792245281282E-18</v>
      </c>
      <c r="BK506" s="82">
        <f t="shared" ca="1" si="363"/>
        <v>1.6795977361266884E-17</v>
      </c>
      <c r="BL506" s="82">
        <f t="shared" ca="1" si="364"/>
        <v>7.910154116833208E-18</v>
      </c>
      <c r="BM506" s="82">
        <f t="shared" ca="1" si="354"/>
        <v>3.4053115149894357E-17</v>
      </c>
      <c r="BN506" s="10">
        <f ca="1">BN505+BI506-INDIRECT(ADDRESS(MAX($D506-'key variables'!$B$9*30,34),scenario!BI$4),TRUE)</f>
        <v>9439390.0751690175</v>
      </c>
      <c r="BO506" s="10">
        <f ca="1">BO505+BJ506-INDIRECT(ADDRESS(MAX($D506-'key variables'!$B$9*30,34),scenario!BJ$4),TRUE)</f>
        <v>10895583.360992203</v>
      </c>
      <c r="BP506" s="10">
        <f ca="1">BP505+BK506-INDIRECT(ADDRESS(MAX($D506-'key variables'!$B$9*30,34),scenario!BK$4),TRUE)</f>
        <v>32531162.537994072</v>
      </c>
      <c r="BQ506" s="10">
        <f ca="1">BQ505+BL506-INDIRECT(ADDRESS(MAX($D506-'key variables'!$B$9*30,34),scenario!BL$4),TRUE)</f>
        <v>14415841.516535141</v>
      </c>
      <c r="BR506" s="10">
        <f t="shared" ca="1" si="385"/>
        <v>67281977.490690395</v>
      </c>
      <c r="BS506" s="82">
        <f t="shared" ca="1" si="366"/>
        <v>-2.3433848248213072E-9</v>
      </c>
      <c r="BT506" s="82">
        <f t="shared" ca="1" si="367"/>
        <v>-3.4288306395772685E-10</v>
      </c>
      <c r="BU506" s="82">
        <f t="shared" ca="1" si="368"/>
        <v>-4.2578246747340671E-9</v>
      </c>
      <c r="BV506" s="82">
        <f t="shared" ca="1" si="369"/>
        <v>-2.9943921896410587E-9</v>
      </c>
      <c r="BW506" s="82">
        <f t="shared" ca="1" si="386"/>
        <v>-9.9384847531541597E-9</v>
      </c>
      <c r="BX506" s="10">
        <f t="shared" ca="1" si="370"/>
        <v>-1.8625993268746124E-12</v>
      </c>
      <c r="BY506" s="10">
        <f t="shared" ca="1" si="371"/>
        <v>2.8902852518750184E-12</v>
      </c>
      <c r="BZ506" s="10">
        <f t="shared" ca="1" si="372"/>
        <v>-3.5034721926409372E-11</v>
      </c>
      <c r="CA506" s="10">
        <f t="shared" ca="1" si="373"/>
        <v>-2.0257048369895985E-11</v>
      </c>
      <c r="CB506" s="10">
        <v>0</v>
      </c>
      <c r="CC506" s="82">
        <f t="shared" ca="1" si="374"/>
        <v>3.9725650066672965E-13</v>
      </c>
      <c r="CD506" s="82">
        <f t="shared" ca="1" si="375"/>
        <v>3.4270728470805168E-13</v>
      </c>
      <c r="CE506" s="82">
        <f t="shared" ca="1" si="376"/>
        <v>1.8915614248734879E-10</v>
      </c>
      <c r="CF506" s="82">
        <f t="shared" ca="1" si="377"/>
        <v>3.7028123002695364E-11</v>
      </c>
      <c r="CG506" s="82">
        <f t="shared" ca="1" si="387"/>
        <v>2.2692422927541894E-10</v>
      </c>
      <c r="CH506" s="13" t="str">
        <f t="shared" ca="1" si="339"/>
        <v/>
      </c>
      <c r="CI506" s="81">
        <f t="shared" ca="1" si="348"/>
        <v>0.1131775965863165</v>
      </c>
      <c r="CJ506" s="81">
        <f t="shared" ca="1" si="349"/>
        <v>0.13063724757458739</v>
      </c>
      <c r="CK506" s="81">
        <f t="shared" ca="1" si="350"/>
        <v>0.39004625943939081</v>
      </c>
      <c r="CL506" s="81">
        <f t="shared" ca="1" si="351"/>
        <v>0.17284488538116416</v>
      </c>
      <c r="CM506" s="89">
        <f t="shared" ca="1" si="340"/>
        <v>0.80670598898145884</v>
      </c>
    </row>
    <row r="507" spans="1:91" x14ac:dyDescent="0.3">
      <c r="A507">
        <v>442</v>
      </c>
      <c r="B507" s="3">
        <f t="shared" si="353"/>
        <v>1.4166666666666667</v>
      </c>
      <c r="C507" s="3">
        <f t="shared" si="341"/>
        <v>14.733333333333333</v>
      </c>
      <c r="D507" s="4">
        <f t="shared" ca="1" si="378"/>
        <v>507</v>
      </c>
      <c r="E507" s="58">
        <f>(0.5*(COS(B507*2*PI())+1)*('key variables'!$B$4-'key variables'!$B$6)+'key variables'!$B$6)/'key variables'!$B$4</f>
        <v>1</v>
      </c>
      <c r="F507" s="10">
        <f t="shared" ca="1" si="342"/>
        <v>11689222.907461114</v>
      </c>
      <c r="G507" s="10">
        <f t="shared" ca="1" si="343"/>
        <v>13492492.798713122</v>
      </c>
      <c r="H507" s="10">
        <f t="shared" ca="1" si="344"/>
        <v>40309474.521088287</v>
      </c>
      <c r="I507" s="10">
        <f t="shared" ca="1" si="345"/>
        <v>17912154.249750931</v>
      </c>
      <c r="J507" s="10">
        <f t="shared" ca="1" si="379"/>
        <v>83403344.477013454</v>
      </c>
      <c r="K507" s="82">
        <f t="shared" ca="1" si="355"/>
        <v>2249832.832292099</v>
      </c>
      <c r="L507" s="82">
        <f t="shared" ca="1" si="356"/>
        <v>2596909.4377209195</v>
      </c>
      <c r="M507" s="82">
        <f t="shared" ca="1" si="357"/>
        <v>7778311.98309422</v>
      </c>
      <c r="N507" s="82">
        <f t="shared" ca="1" si="358"/>
        <v>3496312.733215793</v>
      </c>
      <c r="O507" s="82">
        <f t="shared" ca="1" si="380"/>
        <v>16121366.986323033</v>
      </c>
      <c r="P507" s="10">
        <f ca="1">IF(IF($A507&gt;='key variables'!$B$26,K507*SUMPRODUCT(Z507:AC507,'control variables'!$O$3:$R$3)/J507+F$65*'key variables'!$B$25/scenario!J$65,K507*SUMPRODUCT(Z507:AC507,'control variables'!$O$7:$R$7)/J507+F$65*'key variables'!$B$25/scenario!J$65)&lt;'key variables'!$B$28,0,IF($A507&gt;='key variables'!$B$26,K507*SUMPRODUCT(Z507:AC507,'control variables'!$O$3:$R$3)/J507+F$65*'key variables'!$B$25/scenario!J$65,K507*SUMPRODUCT(Z507:AC507,'control variables'!$O$7:$R$7)/J507+F$65*'key variables'!$B$25/scenario!J$65))</f>
        <v>5.2711155091906894E-19</v>
      </c>
      <c r="Q507" s="10">
        <f ca="1">IF(IF($A507&gt;='key variables'!$B$26,L507*SUMPRODUCT(Z507:AC507,'control variables'!$O$4:$R$4)/J507+G$65*'key variables'!$B$25/scenario!J$65,L507*SUMPRODUCT(Z507:AC507,'control variables'!$O$7:$R$7)/J507+G$65*'key variables'!$B$25/scenario!J$65)&lt;'key variables'!$B$28,0,IF($A507&gt;='key variables'!$B$26,L507*SUMPRODUCT(Z507:AC507,'control variables'!$O$4:$R$4)/J507+G$65*'key variables'!$B$25/scenario!J$65,L507*SUMPRODUCT(Z507:AC507,'control variables'!$O$7:$R$7)/J507+G$65*'key variables'!$B$25/scenario!J$65))</f>
        <v>6.0842785369029587E-19</v>
      </c>
      <c r="R507" s="10">
        <f ca="1">IF(IF($A507&gt;='key variables'!$B$26,M507*SUMPRODUCT(Z507:AC507,'control variables'!$O$5:$R$5)/J507+H$65*'key variables'!$B$25/scenario!J$65,M507*SUMPRODUCT(Z507:AC507,'control variables'!$O$7:$R$7)/J507+H$65*'key variables'!$B$25/scenario!J$65)&lt;'key variables'!$B$28,0,IF($A507&gt;='key variables'!$B$26,M507*SUMPRODUCT(Z507:AC507,'control variables'!$O$5:$R$5)/J507+H$65*'key variables'!$B$25/scenario!J$65,M507*SUMPRODUCT(Z507:AC507,'control variables'!$O$7:$R$7)/J507+H$65*'key variables'!$B$25/scenario!J$65))</f>
        <v>1.8223745489410917E-18</v>
      </c>
      <c r="S507" s="10">
        <f ca="1">IF(IF($A507&gt;='key variables'!$B$26,N507*SUMPRODUCT(Z507:AC507,'control variables'!$O$6:$R$6)/J507+I$65*'key variables'!$B$25/scenario!J$65,N507*SUMPRODUCT(Z507:AC507,'control variables'!$O$7:$R$7)/J507+I$65*'key variables'!$B$25/scenario!J$65)&lt;'key variables'!$B$28,0,IF($A507&gt;='key variables'!$B$26,N507*SUMPRODUCT(Z507:AC507,'control variables'!$O$6:$R$6)/J507+I$65*'key variables'!$B$25/scenario!J$65,N507*SUMPRODUCT(Z507:AC507,'control variables'!$O$7:$R$7)/J507+I$65*'key variables'!$B$25/scenario!J$65))</f>
        <v>8.1914833886831338E-19</v>
      </c>
      <c r="T507" s="10">
        <f t="shared" ca="1" si="352"/>
        <v>3.7770622924187704E-18</v>
      </c>
      <c r="U507" s="82">
        <f ca="1">SUMPRODUCT(P477:P506,'control variables'!AD$7:AD$36)</f>
        <v>1.1175740023840778E-18</v>
      </c>
      <c r="V507" s="82">
        <f ca="1">SUMPRODUCT(Q477:Q506,'control variables'!AE$7:AE$36)</f>
        <v>1.2899796075897745E-18</v>
      </c>
      <c r="W507" s="82">
        <f ca="1">SUMPRODUCT(R477:R506,'control variables'!AF$7:AF$36)</f>
        <v>3.8637711788935425E-18</v>
      </c>
      <c r="X507" s="82">
        <f ca="1">SUMPRODUCT(S477:S506,'control variables'!AG$7:AG$36)</f>
        <v>1.7367460189767051E-18</v>
      </c>
      <c r="Y507" s="82">
        <f t="shared" ca="1" si="346"/>
        <v>8.0080708078440993E-18</v>
      </c>
      <c r="Z507" s="10">
        <f ca="1">IF($A507&gt;='key variables'!$B$26,SUMPRODUCT(P477:P506,'control variables'!V$7:V$36)*$E507,SUMPRODUCT(P477:P506,'control variables'!Z$7:Z$36)*$E507)</f>
        <v>2.7269937032270851E-18</v>
      </c>
      <c r="AA507" s="10">
        <f ca="1">IF($A507&gt;='key variables'!$B$26,SUMPRODUCT(Q477:Q506,'control variables'!W$7:W$36)*$E507,SUMPRODUCT(Q477:Q506,'control variables'!AA$7:AA$36)*$E507)</f>
        <v>3.1476808333804703E-18</v>
      </c>
      <c r="AB507" s="10">
        <f ca="1">IF($A507&gt;='key variables'!$B$26,SUMPRODUCT(R477:R506,'control variables'!X$7:X$36)*$E507,SUMPRODUCT(R477:R506,'control variables'!AB$7:AB$36)*$E507)</f>
        <v>9.4279928247041489E-18</v>
      </c>
      <c r="AC507" s="10">
        <f ca="1">IF($A507&gt;='key variables'!$B$26,SUMPRODUCT(S477:S506,'control variables'!Y$7:Y$36)*$E507,SUMPRODUCT(S477:S506,'control variables'!AC$7:AC$36)*$E507)</f>
        <v>4.2378361054846052E-18</v>
      </c>
      <c r="AD507" s="10">
        <f t="shared" ca="1" si="347"/>
        <v>1.9540503466796311E-17</v>
      </c>
      <c r="AE507" s="82">
        <f ca="1">SUMPRODUCT(P477:P506,'control variables'!AL$7:AL$36)</f>
        <v>3.7129399573446471E-18</v>
      </c>
      <c r="AF507" s="82">
        <f ca="1">SUMPRODUCT(Q477:Q506,'control variables'!AM$7:AM$36)</f>
        <v>4.2745208667613773E-18</v>
      </c>
      <c r="AG507" s="82">
        <f ca="1">SUMPRODUCT(R477:R506,'control variables'!AN$7:AN$36)</f>
        <v>1.2187782384145357E-17</v>
      </c>
      <c r="AH507" s="82">
        <f ca="1">SUMPRODUCT(S477:S506,'control variables'!AO$7:AO$36)</f>
        <v>5.2771888788854217E-18</v>
      </c>
      <c r="AI507" s="82">
        <f t="shared" ca="1" si="359"/>
        <v>2.5452432087136801E-17</v>
      </c>
      <c r="AJ507" s="10">
        <f ca="1">SUMPRODUCT(P477:P506,'control variables'!AP$7:AP$36)</f>
        <v>3.5477285705291187E-21</v>
      </c>
      <c r="AK507" s="10">
        <f ca="1">SUMPRODUCT(Q477:Q506,'control variables'!AQ$7:AQ$36)</f>
        <v>1.0237571515361217E-20</v>
      </c>
      <c r="AL507" s="10">
        <f ca="1">SUMPRODUCT(R477:R506,'control variables'!AR$7:AR$36)</f>
        <v>3.6796520066069021E-19</v>
      </c>
      <c r="AM507" s="10">
        <f ca="1">SUMPRODUCT(S477:S506,'control variables'!AS$7:AS$36)</f>
        <v>2.756642270727606E-19</v>
      </c>
      <c r="AN507" s="10">
        <f t="shared" ca="1" si="381"/>
        <v>6.5741472781934119E-19</v>
      </c>
      <c r="AO507" s="82">
        <f ca="1">SUMPRODUCT(P477:P506,'control variables'!AX$7:AX$36)</f>
        <v>4.8243694479054008E-21</v>
      </c>
      <c r="AP507" s="82">
        <f ca="1">SUMPRODUCT(Q477:Q506,'control variables'!AY$7:AY$36)</f>
        <v>1.1137227949113164E-20</v>
      </c>
      <c r="AQ507" s="82">
        <f ca="1">SUMPRODUCT(R477:R506,'control variables'!AZ$7:AZ$36)</f>
        <v>1.0007530377077608E-19</v>
      </c>
      <c r="AR507" s="82">
        <f ca="1">SUMPRODUCT(S477:S506,'control variables'!BA$7:BA$36)</f>
        <v>7.4972256108755036E-20</v>
      </c>
      <c r="AS507" s="82">
        <f t="shared" ca="1" si="382"/>
        <v>1.9100915727654969E-19</v>
      </c>
      <c r="AT507" s="10">
        <f ca="1">SUMPRODUCT(P477:P506,'control variables'!AT$7:AT$36)</f>
        <v>-4.2576942987021509E-21</v>
      </c>
      <c r="AU507" s="10">
        <f ca="1">SUMPRODUCT(Q477:Q506,'control variables'!AU$7:AU$36)</f>
        <v>4.6186616511050696E-21</v>
      </c>
      <c r="AV507" s="10">
        <f ca="1">SUMPRODUCT(R477:R506,'control variables'!AV$7:AV$36)</f>
        <v>1.9888327192397826E-18</v>
      </c>
      <c r="AW507" s="10">
        <f ca="1">SUMPRODUCT(S477:S506,'control variables'!AW$7:AW$36)</f>
        <v>1.4899507707300999E-18</v>
      </c>
      <c r="AX507" s="10">
        <f t="shared" ca="1" si="360"/>
        <v>3.4791444573222854E-18</v>
      </c>
      <c r="AY507" s="82">
        <f ca="1">SUMPRODUCT(P477:P506,'control variables'!BB$7:BB$36)</f>
        <v>1.5431861296976496E-20</v>
      </c>
      <c r="AZ507" s="82">
        <f ca="1">SUMPRODUCT(Q477:Q506,'control variables'!BC$7:BC$36)</f>
        <v>3.9351218788087384E-20</v>
      </c>
      <c r="BA507" s="82">
        <f ca="1">SUMPRODUCT(R477:R506,'control variables'!BD$7:BD$36)</f>
        <v>2.7547062729725939E-19</v>
      </c>
      <c r="BB507" s="82">
        <f ca="1">SUMPRODUCT(S477:S506,'control variables'!BE$7:BE$36)</f>
        <v>3.9146342589520437E-20</v>
      </c>
      <c r="BC507" s="82">
        <f t="shared" ca="1" si="383"/>
        <v>3.6940004997184367E-19</v>
      </c>
      <c r="BD507" s="10">
        <f ca="1">SUMPRODUCT(P477:P506,'control variables'!BF$7:BF$36)</f>
        <v>3.228210969139201E-21</v>
      </c>
      <c r="BE507" s="10">
        <f ca="1">SUMPRODUCT(Q477:Q506,'control variables'!BG$7:BG$36)</f>
        <v>3.7262197494784196E-21</v>
      </c>
      <c r="BF507" s="10">
        <f ca="1">SUMPRODUCT(R477:R506,'control variables'!BH$7:BH$36)</f>
        <v>1.1160843465703136E-19</v>
      </c>
      <c r="BG507" s="10">
        <f ca="1">SUMPRODUCT(S477:S506,'control variables'!BI$7:BI$36)</f>
        <v>2.5083719454412555E-19</v>
      </c>
      <c r="BH507" s="10">
        <f t="shared" ca="1" si="384"/>
        <v>3.6940005991977455E-19</v>
      </c>
      <c r="BI507" s="82">
        <f t="shared" ca="1" si="361"/>
        <v>3.7241141243429215E-18</v>
      </c>
      <c r="BJ507" s="82">
        <f t="shared" ca="1" si="362"/>
        <v>4.31849074720057E-18</v>
      </c>
      <c r="BK507" s="82">
        <f t="shared" ca="1" si="363"/>
        <v>1.4452085730682398E-17</v>
      </c>
      <c r="BL507" s="82">
        <f t="shared" ca="1" si="364"/>
        <v>6.8062859922050424E-18</v>
      </c>
      <c r="BM507" s="82">
        <f t="shared" ca="1" si="354"/>
        <v>2.9300976594430932E-17</v>
      </c>
      <c r="BN507" s="10">
        <f ca="1">BN506+BI507-INDIRECT(ADDRESS(MAX($D507-'key variables'!$B$9*30,34),scenario!BI$4),TRUE)</f>
        <v>9439390.0751690175</v>
      </c>
      <c r="BO507" s="10">
        <f ca="1">BO506+BJ507-INDIRECT(ADDRESS(MAX($D507-'key variables'!$B$9*30,34),scenario!BJ$4),TRUE)</f>
        <v>10895583.360992203</v>
      </c>
      <c r="BP507" s="10">
        <f ca="1">BP506+BK507-INDIRECT(ADDRESS(MAX($D507-'key variables'!$B$9*30,34),scenario!BK$4),TRUE)</f>
        <v>32531162.537994072</v>
      </c>
      <c r="BQ507" s="10">
        <f ca="1">BQ506+BL507-INDIRECT(ADDRESS(MAX($D507-'key variables'!$B$9*30,34),scenario!BL$4),TRUE)</f>
        <v>14415841.516535141</v>
      </c>
      <c r="BR507" s="10">
        <f t="shared" ca="1" si="385"/>
        <v>67281977.490690395</v>
      </c>
      <c r="BS507" s="82">
        <f t="shared" ca="1" si="366"/>
        <v>-2.3433848280215375E-9</v>
      </c>
      <c r="BT507" s="82">
        <f t="shared" ca="1" si="367"/>
        <v>-3.4288306767151598E-10</v>
      </c>
      <c r="BU507" s="82">
        <f t="shared" ca="1" si="368"/>
        <v>-4.2578246874753865E-9</v>
      </c>
      <c r="BV507" s="82">
        <f t="shared" ca="1" si="369"/>
        <v>-2.9943921958790337E-9</v>
      </c>
      <c r="BW507" s="82">
        <f t="shared" ca="1" si="386"/>
        <v>-9.9384847790474738E-9</v>
      </c>
      <c r="BX507" s="10">
        <f t="shared" ca="1" si="370"/>
        <v>-1.8625993407103152E-12</v>
      </c>
      <c r="BY507" s="10">
        <f t="shared" ca="1" si="371"/>
        <v>2.8902852199348079E-12</v>
      </c>
      <c r="BZ507" s="10">
        <f t="shared" ca="1" si="372"/>
        <v>-3.5034722213413134E-11</v>
      </c>
      <c r="CA507" s="10">
        <f t="shared" ca="1" si="373"/>
        <v>-2.0257048584907268E-11</v>
      </c>
      <c r="CB507" s="10">
        <v>0</v>
      </c>
      <c r="CC507" s="82">
        <f t="shared" ca="1" si="374"/>
        <v>3.9725650364778306E-13</v>
      </c>
      <c r="CD507" s="82">
        <f t="shared" ca="1" si="375"/>
        <v>3.4270727918973362E-13</v>
      </c>
      <c r="CE507" s="82">
        <f t="shared" ca="1" si="376"/>
        <v>1.8915614076640596E-10</v>
      </c>
      <c r="CF507" s="82">
        <f t="shared" ca="1" si="377"/>
        <v>3.7028121713436565E-11</v>
      </c>
      <c r="CG507" s="82">
        <f t="shared" ca="1" si="387"/>
        <v>2.2692422626268007E-10</v>
      </c>
      <c r="CH507" s="13" t="str">
        <f t="shared" ca="1" si="339"/>
        <v/>
      </c>
      <c r="CI507" s="81">
        <f t="shared" ca="1" si="348"/>
        <v>0.1131775965863165</v>
      </c>
      <c r="CJ507" s="81">
        <f t="shared" ca="1" si="349"/>
        <v>0.13063724757458739</v>
      </c>
      <c r="CK507" s="81">
        <f t="shared" ca="1" si="350"/>
        <v>0.39004625943939081</v>
      </c>
      <c r="CL507" s="81">
        <f t="shared" ca="1" si="351"/>
        <v>0.17284488538116416</v>
      </c>
      <c r="CM507" s="89">
        <f t="shared" ca="1" si="340"/>
        <v>0.80670598898145884</v>
      </c>
    </row>
    <row r="508" spans="1:91" x14ac:dyDescent="0.3">
      <c r="A508">
        <v>443</v>
      </c>
      <c r="B508" s="3">
        <f t="shared" si="353"/>
        <v>1.4194444444444445</v>
      </c>
      <c r="C508" s="3">
        <f t="shared" si="341"/>
        <v>14.766666666666667</v>
      </c>
      <c r="D508" s="4">
        <f t="shared" ca="1" si="378"/>
        <v>508</v>
      </c>
      <c r="E508" s="58">
        <f>(0.5*(COS(B508*2*PI())+1)*('key variables'!$B$4-'key variables'!$B$6)+'key variables'!$B$6)/'key variables'!$B$4</f>
        <v>1</v>
      </c>
      <c r="F508" s="10">
        <f t="shared" ca="1" si="342"/>
        <v>11689222.907461114</v>
      </c>
      <c r="G508" s="10">
        <f t="shared" ca="1" si="343"/>
        <v>13492492.798713122</v>
      </c>
      <c r="H508" s="10">
        <f t="shared" ca="1" si="344"/>
        <v>40309474.521088287</v>
      </c>
      <c r="I508" s="10">
        <f t="shared" ca="1" si="345"/>
        <v>17912154.249750931</v>
      </c>
      <c r="J508" s="10">
        <f t="shared" ca="1" si="379"/>
        <v>83403344.477013454</v>
      </c>
      <c r="K508" s="82">
        <f t="shared" ca="1" si="355"/>
        <v>2249832.832292099</v>
      </c>
      <c r="L508" s="82">
        <f t="shared" ca="1" si="356"/>
        <v>2596909.4377209195</v>
      </c>
      <c r="M508" s="82">
        <f t="shared" ca="1" si="357"/>
        <v>7778311.98309422</v>
      </c>
      <c r="N508" s="82">
        <f t="shared" ca="1" si="358"/>
        <v>3496312.733215793</v>
      </c>
      <c r="O508" s="82">
        <f t="shared" ca="1" si="380"/>
        <v>16121366.986323033</v>
      </c>
      <c r="P508" s="10">
        <f ca="1">IF(IF($A508&gt;='key variables'!$B$26,K508*SUMPRODUCT(Z508:AC508,'control variables'!$O$3:$R$3)/J508+F$65*'key variables'!$B$25/scenario!J$65,K508*SUMPRODUCT(Z508:AC508,'control variables'!$O$7:$R$7)/J508+F$65*'key variables'!$B$25/scenario!J$65)&lt;'key variables'!$B$28,0,IF($A508&gt;='key variables'!$B$26,K508*SUMPRODUCT(Z508:AC508,'control variables'!$O$3:$R$3)/J508+F$65*'key variables'!$B$25/scenario!J$65,K508*SUMPRODUCT(Z508:AC508,'control variables'!$O$7:$R$7)/J508+F$65*'key variables'!$B$25/scenario!J$65))</f>
        <v>4.5355272632617705E-19</v>
      </c>
      <c r="Q508" s="10">
        <f ca="1">IF(IF($A508&gt;='key variables'!$B$26,L508*SUMPRODUCT(Z508:AC508,'control variables'!$O$4:$R$4)/J508+G$65*'key variables'!$B$25/scenario!J$65,L508*SUMPRODUCT(Z508:AC508,'control variables'!$O$7:$R$7)/J508+G$65*'key variables'!$B$25/scenario!J$65)&lt;'key variables'!$B$28,0,IF($A508&gt;='key variables'!$B$26,L508*SUMPRODUCT(Z508:AC508,'control variables'!$O$4:$R$4)/J508+G$65*'key variables'!$B$25/scenario!J$65,L508*SUMPRODUCT(Z508:AC508,'control variables'!$O$7:$R$7)/J508+G$65*'key variables'!$B$25/scenario!J$65))</f>
        <v>5.2352127615656656E-19</v>
      </c>
      <c r="R508" s="10">
        <f ca="1">IF(IF($A508&gt;='key variables'!$B$26,M508*SUMPRODUCT(Z508:AC508,'control variables'!$O$5:$R$5)/J508+H$65*'key variables'!$B$25/scenario!J$65,M508*SUMPRODUCT(Z508:AC508,'control variables'!$O$7:$R$7)/J508+H$65*'key variables'!$B$25/scenario!J$65)&lt;'key variables'!$B$28,0,IF($A508&gt;='key variables'!$B$26,M508*SUMPRODUCT(Z508:AC508,'control variables'!$O$5:$R$5)/J508+H$65*'key variables'!$B$25/scenario!J$65,M508*SUMPRODUCT(Z508:AC508,'control variables'!$O$7:$R$7)/J508+H$65*'key variables'!$B$25/scenario!J$65))</f>
        <v>1.5680607712324141E-18</v>
      </c>
      <c r="S508" s="10">
        <f ca="1">IF(IF($A508&gt;='key variables'!$B$26,N508*SUMPRODUCT(Z508:AC508,'control variables'!$O$6:$R$6)/J508+I$65*'key variables'!$B$25/scenario!J$65,N508*SUMPRODUCT(Z508:AC508,'control variables'!$O$7:$R$7)/J508+I$65*'key variables'!$B$25/scenario!J$65)&lt;'key variables'!$B$28,0,IF($A508&gt;='key variables'!$B$26,N508*SUMPRODUCT(Z508:AC508,'control variables'!$O$6:$R$6)/J508+I$65*'key variables'!$B$25/scenario!J$65,N508*SUMPRODUCT(Z508:AC508,'control variables'!$O$7:$R$7)/J508+I$65*'key variables'!$B$25/scenario!J$65))</f>
        <v>7.0483555465914223E-19</v>
      </c>
      <c r="T508" s="10">
        <f t="shared" ca="1" si="352"/>
        <v>3.2499703283743E-18</v>
      </c>
      <c r="U508" s="82">
        <f ca="1">SUMPRODUCT(P478:P507,'control variables'!AD$7:AD$36)</f>
        <v>9.6161568603223502E-19</v>
      </c>
      <c r="V508" s="82">
        <f ca="1">SUMPRODUCT(Q478:Q507,'control variables'!AE$7:AE$36)</f>
        <v>1.1099619556949237E-18</v>
      </c>
      <c r="W508" s="82">
        <f ca="1">SUMPRODUCT(R478:R507,'control variables'!AF$7:AF$36)</f>
        <v>3.3245789226818417E-18</v>
      </c>
      <c r="X508" s="82">
        <f ca="1">SUMPRODUCT(S478:S507,'control variables'!AG$7:AG$36)</f>
        <v>1.4943817688486981E-18</v>
      </c>
      <c r="Y508" s="82">
        <f t="shared" ca="1" si="346"/>
        <v>6.8905383332576979E-18</v>
      </c>
      <c r="Z508" s="10">
        <f ca="1">IF($A508&gt;='key variables'!$B$26,SUMPRODUCT(P478:P507,'control variables'!V$7:V$36)*$E508,SUMPRODUCT(P478:P507,'control variables'!Z$7:Z$36)*$E508)</f>
        <v>2.3464396229155339E-18</v>
      </c>
      <c r="AA508" s="10">
        <f ca="1">IF($A508&gt;='key variables'!$B$26,SUMPRODUCT(Q478:Q507,'control variables'!W$7:W$36)*$E508,SUMPRODUCT(Q478:Q507,'control variables'!AA$7:AA$36)*$E508)</f>
        <v>2.708419538701326E-18</v>
      </c>
      <c r="AB508" s="10">
        <f ca="1">IF($A508&gt;='key variables'!$B$26,SUMPRODUCT(R478:R507,'control variables'!X$7:X$36)*$E508,SUMPRODUCT(R478:R507,'control variables'!AB$7:AB$36)*$E508)</f>
        <v>8.1123091345132349E-18</v>
      </c>
      <c r="AC508" s="10">
        <f ca="1">IF($A508&gt;='key variables'!$B$26,SUMPRODUCT(S478:S507,'control variables'!Y$7:Y$36)*$E508,SUMPRODUCT(S478:S507,'control variables'!AC$7:AC$36)*$E508)</f>
        <v>3.6464427994695217E-18</v>
      </c>
      <c r="AD508" s="10">
        <f t="shared" ca="1" si="347"/>
        <v>1.6813611095599616E-17</v>
      </c>
      <c r="AE508" s="82">
        <f ca="1">SUMPRODUCT(P478:P507,'control variables'!AL$7:AL$36)</f>
        <v>3.1947963147512624E-18</v>
      </c>
      <c r="AF508" s="82">
        <f ca="1">SUMPRODUCT(Q478:Q507,'control variables'!AM$7:AM$36)</f>
        <v>3.6780081739385394E-18</v>
      </c>
      <c r="AG508" s="82">
        <f ca="1">SUMPRODUCT(R478:R507,'control variables'!AN$7:AN$36)</f>
        <v>1.0486967926544265E-17</v>
      </c>
      <c r="AH508" s="82">
        <f ca="1">SUMPRODUCT(S478:S507,'control variables'!AO$7:AO$36)</f>
        <v>4.5407530895185269E-18</v>
      </c>
      <c r="AI508" s="82">
        <f t="shared" ca="1" si="359"/>
        <v>2.1900525504752592E-17</v>
      </c>
      <c r="AJ508" s="10">
        <f ca="1">SUMPRODUCT(P478:P507,'control variables'!AP$7:AP$36)</f>
        <v>3.0526403047384675E-21</v>
      </c>
      <c r="AK508" s="10">
        <f ca="1">SUMPRODUCT(Q478:Q507,'control variables'!AQ$7:AQ$36)</f>
        <v>8.8089104927700701E-21</v>
      </c>
      <c r="AL508" s="10">
        <f ca="1">SUMPRODUCT(R478:R507,'control variables'!AR$7:AR$36)</f>
        <v>3.1661537232834962E-19</v>
      </c>
      <c r="AM508" s="10">
        <f ca="1">SUMPRODUCT(S478:S507,'control variables'!AS$7:AS$36)</f>
        <v>2.3719507098914885E-19</v>
      </c>
      <c r="AN508" s="10">
        <f t="shared" ca="1" si="381"/>
        <v>5.6567199411500693E-19</v>
      </c>
      <c r="AO508" s="82">
        <f ca="1">SUMPRODUCT(P478:P507,'control variables'!AX$7:AX$36)</f>
        <v>4.1511249603372145E-21</v>
      </c>
      <c r="AP508" s="82">
        <f ca="1">SUMPRODUCT(Q478:Q507,'control variables'!AY$7:AY$36)</f>
        <v>9.5830191754077811E-21</v>
      </c>
      <c r="AQ508" s="82">
        <f ca="1">SUMPRODUCT(R478:R507,'control variables'!AZ$7:AZ$36)</f>
        <v>8.6109717732451625E-20</v>
      </c>
      <c r="AR508" s="82">
        <f ca="1">SUMPRODUCT(S478:S507,'control variables'!BA$7:BA$36)</f>
        <v>6.450981978607993E-20</v>
      </c>
      <c r="AS508" s="82">
        <f t="shared" ca="1" si="382"/>
        <v>1.6435368165427655E-19</v>
      </c>
      <c r="AT508" s="10">
        <f ca="1">SUMPRODUCT(P478:P507,'control variables'!AT$7:AT$36)</f>
        <v>-3.663529766465456E-21</v>
      </c>
      <c r="AU508" s="10">
        <f ca="1">SUMPRODUCT(Q478:Q507,'control variables'!AU$7:AU$36)</f>
        <v>3.9741238456724628E-21</v>
      </c>
      <c r="AV508" s="10">
        <f ca="1">SUMPRODUCT(R478:R507,'control variables'!AV$7:AV$36)</f>
        <v>1.7112895751290486E-18</v>
      </c>
      <c r="AW508" s="10">
        <f ca="1">SUMPRODUCT(S478:S507,'control variables'!AW$7:AW$36)</f>
        <v>1.2820269883635718E-18</v>
      </c>
      <c r="AX508" s="10">
        <f t="shared" ca="1" si="360"/>
        <v>2.9936271575718272E-18</v>
      </c>
      <c r="AY508" s="82">
        <f ca="1">SUMPRODUCT(P478:P507,'control variables'!BB$7:BB$36)</f>
        <v>1.3278333118155735E-20</v>
      </c>
      <c r="AZ508" s="82">
        <f ca="1">SUMPRODUCT(Q478:Q507,'control variables'!BC$7:BC$36)</f>
        <v>3.3859725772420449E-20</v>
      </c>
      <c r="BA508" s="82">
        <f ca="1">SUMPRODUCT(R478:R507,'control variables'!BD$7:BD$36)</f>
        <v>2.370284882120468E-19</v>
      </c>
      <c r="BB508" s="82">
        <f ca="1">SUMPRODUCT(S478:S507,'control variables'!BE$7:BE$36)</f>
        <v>3.3683440205812473E-20</v>
      </c>
      <c r="BC508" s="82">
        <f t="shared" ca="1" si="383"/>
        <v>3.1784998730843546E-19</v>
      </c>
      <c r="BD508" s="10">
        <f ca="1">SUMPRODUCT(P478:P507,'control variables'!BF$7:BF$36)</f>
        <v>2.7777116317338269E-21</v>
      </c>
      <c r="BE508" s="10">
        <f ca="1">SUMPRODUCT(Q478:Q507,'control variables'!BG$7:BG$36)</f>
        <v>3.2062229016223261E-21</v>
      </c>
      <c r="BF508" s="10">
        <f ca="1">SUMPRODUCT(R478:R507,'control variables'!BH$7:BH$36)</f>
        <v>9.603339128393651E-20</v>
      </c>
      <c r="BG508" s="10">
        <f ca="1">SUMPRODUCT(S478:S507,'control variables'!BI$7:BI$36)</f>
        <v>2.1583267005083217E-19</v>
      </c>
      <c r="BH508" s="10">
        <f t="shared" ca="1" si="384"/>
        <v>3.1784999586812483E-19</v>
      </c>
      <c r="BI508" s="82">
        <f t="shared" ca="1" si="361"/>
        <v>3.2044111181029523E-18</v>
      </c>
      <c r="BJ508" s="82">
        <f t="shared" ca="1" si="362"/>
        <v>3.7158420235566318E-18</v>
      </c>
      <c r="BK508" s="82">
        <f t="shared" ca="1" si="363"/>
        <v>1.2435285989885361E-17</v>
      </c>
      <c r="BL508" s="82">
        <f t="shared" ca="1" si="364"/>
        <v>5.8564635180879108E-18</v>
      </c>
      <c r="BM508" s="82">
        <f t="shared" ca="1" si="354"/>
        <v>2.5212002649632854E-17</v>
      </c>
      <c r="BN508" s="10">
        <f ca="1">BN507+BI508-INDIRECT(ADDRESS(MAX($D508-'key variables'!$B$9*30,34),scenario!BI$4),TRUE)</f>
        <v>9439390.0751690175</v>
      </c>
      <c r="BO508" s="10">
        <f ca="1">BO507+BJ508-INDIRECT(ADDRESS(MAX($D508-'key variables'!$B$9*30,34),scenario!BJ$4),TRUE)</f>
        <v>10895583.360992203</v>
      </c>
      <c r="BP508" s="10">
        <f ca="1">BP507+BK508-INDIRECT(ADDRESS(MAX($D508-'key variables'!$B$9*30,34),scenario!BK$4),TRUE)</f>
        <v>32531162.537994072</v>
      </c>
      <c r="BQ508" s="10">
        <f ca="1">BQ507+BL508-INDIRECT(ADDRESS(MAX($D508-'key variables'!$B$9*30,34),scenario!BL$4),TRUE)</f>
        <v>14415841.516535141</v>
      </c>
      <c r="BR508" s="10">
        <f t="shared" ca="1" si="385"/>
        <v>67281977.490690395</v>
      </c>
      <c r="BS508" s="82">
        <f t="shared" ca="1" si="366"/>
        <v>-2.3433848307751737E-9</v>
      </c>
      <c r="BT508" s="82">
        <f t="shared" ca="1" si="367"/>
        <v>-3.4288307086704295E-10</v>
      </c>
      <c r="BU508" s="82">
        <f t="shared" ca="1" si="368"/>
        <v>-4.2578246984386448E-9</v>
      </c>
      <c r="BV508" s="82">
        <f t="shared" ca="1" si="369"/>
        <v>-2.9943922012464941E-9</v>
      </c>
      <c r="BW508" s="82">
        <f t="shared" ca="1" si="386"/>
        <v>-9.9384848013273553E-9</v>
      </c>
      <c r="BX508" s="10">
        <f t="shared" ca="1" si="370"/>
        <v>-1.8625993526152347E-12</v>
      </c>
      <c r="BY508" s="10">
        <f t="shared" ca="1" si="371"/>
        <v>2.8902851924518782E-12</v>
      </c>
      <c r="BZ508" s="10">
        <f t="shared" ca="1" si="372"/>
        <v>-3.5034722460365301E-11</v>
      </c>
      <c r="CA508" s="10">
        <f t="shared" ca="1" si="373"/>
        <v>-2.0257048769913559E-11</v>
      </c>
      <c r="CB508" s="10">
        <v>0</v>
      </c>
      <c r="CC508" s="82">
        <f t="shared" ca="1" si="374"/>
        <v>3.9725650621282819E-13</v>
      </c>
      <c r="CD508" s="82">
        <f t="shared" ca="1" si="375"/>
        <v>3.4270727444150112E-13</v>
      </c>
      <c r="CE508" s="82">
        <f t="shared" ca="1" si="376"/>
        <v>1.8915613928562205E-10</v>
      </c>
      <c r="CF508" s="82">
        <f t="shared" ca="1" si="377"/>
        <v>3.7028120604094823E-11</v>
      </c>
      <c r="CG508" s="82">
        <f t="shared" ca="1" si="387"/>
        <v>2.269242236703712E-10</v>
      </c>
      <c r="CH508" s="13" t="str">
        <f t="shared" ca="1" si="339"/>
        <v/>
      </c>
      <c r="CI508" s="81">
        <f t="shared" ca="1" si="348"/>
        <v>0.1131775965863165</v>
      </c>
      <c r="CJ508" s="81">
        <f t="shared" ca="1" si="349"/>
        <v>0.13063724757458739</v>
      </c>
      <c r="CK508" s="81">
        <f t="shared" ca="1" si="350"/>
        <v>0.39004625943939081</v>
      </c>
      <c r="CL508" s="81">
        <f t="shared" ca="1" si="351"/>
        <v>0.17284488538116416</v>
      </c>
      <c r="CM508" s="89">
        <f t="shared" ca="1" si="340"/>
        <v>0.80670598898145884</v>
      </c>
    </row>
    <row r="509" spans="1:91" x14ac:dyDescent="0.3">
      <c r="A509">
        <v>444</v>
      </c>
      <c r="B509" s="3">
        <f t="shared" si="353"/>
        <v>1.4222222222222223</v>
      </c>
      <c r="C509" s="3">
        <f t="shared" si="341"/>
        <v>14.8</v>
      </c>
      <c r="D509" s="4">
        <f t="shared" ca="1" si="378"/>
        <v>509</v>
      </c>
      <c r="E509" s="58">
        <f>(0.5*(COS(B509*2*PI())+1)*('key variables'!$B$4-'key variables'!$B$6)+'key variables'!$B$6)/'key variables'!$B$4</f>
        <v>1</v>
      </c>
      <c r="F509" s="10">
        <f t="shared" ca="1" si="342"/>
        <v>11689222.907461114</v>
      </c>
      <c r="G509" s="10">
        <f t="shared" ca="1" si="343"/>
        <v>13492492.798713122</v>
      </c>
      <c r="H509" s="10">
        <f t="shared" ca="1" si="344"/>
        <v>40309474.521088287</v>
      </c>
      <c r="I509" s="10">
        <f t="shared" ca="1" si="345"/>
        <v>17912154.249750931</v>
      </c>
      <c r="J509" s="10">
        <f t="shared" ca="1" si="379"/>
        <v>83403344.477013454</v>
      </c>
      <c r="K509" s="82">
        <f t="shared" ca="1" si="355"/>
        <v>2249832.832292099</v>
      </c>
      <c r="L509" s="82">
        <f t="shared" ca="1" si="356"/>
        <v>2596909.4377209195</v>
      </c>
      <c r="M509" s="82">
        <f t="shared" ca="1" si="357"/>
        <v>7778311.98309422</v>
      </c>
      <c r="N509" s="82">
        <f t="shared" ca="1" si="358"/>
        <v>3496312.733215793</v>
      </c>
      <c r="O509" s="82">
        <f t="shared" ca="1" si="380"/>
        <v>16121366.986323033</v>
      </c>
      <c r="P509" s="10">
        <f ca="1">IF(IF($A509&gt;='key variables'!$B$26,K509*SUMPRODUCT(Z509:AC509,'control variables'!$O$3:$R$3)/J509+F$65*'key variables'!$B$25/scenario!J$65,K509*SUMPRODUCT(Z509:AC509,'control variables'!$O$7:$R$7)/J509+F$65*'key variables'!$B$25/scenario!J$65)&lt;'key variables'!$B$28,0,IF($A509&gt;='key variables'!$B$26,K509*SUMPRODUCT(Z509:AC509,'control variables'!$O$3:$R$3)/J509+F$65*'key variables'!$B$25/scenario!J$65,K509*SUMPRODUCT(Z509:AC509,'control variables'!$O$7:$R$7)/J509+F$65*'key variables'!$B$25/scenario!J$65))</f>
        <v>3.9025909259478946E-19</v>
      </c>
      <c r="Q509" s="10">
        <f ca="1">IF(IF($A509&gt;='key variables'!$B$26,L509*SUMPRODUCT(Z509:AC509,'control variables'!$O$4:$R$4)/J509+G$65*'key variables'!$B$25/scenario!J$65,L509*SUMPRODUCT(Z509:AC509,'control variables'!$O$7:$R$7)/J509+G$65*'key variables'!$B$25/scenario!J$65)&lt;'key variables'!$B$28,0,IF($A509&gt;='key variables'!$B$26,L509*SUMPRODUCT(Z509:AC509,'control variables'!$O$4:$R$4)/J509+G$65*'key variables'!$B$25/scenario!J$65,L509*SUMPRODUCT(Z509:AC509,'control variables'!$O$7:$R$7)/J509+G$65*'key variables'!$B$25/scenario!J$65))</f>
        <v>4.5046347718345993E-19</v>
      </c>
      <c r="R509" s="10">
        <f ca="1">IF(IF($A509&gt;='key variables'!$B$26,M509*SUMPRODUCT(Z509:AC509,'control variables'!$O$5:$R$5)/J509+H$65*'key variables'!$B$25/scenario!J$65,M509*SUMPRODUCT(Z509:AC509,'control variables'!$O$7:$R$7)/J509+H$65*'key variables'!$B$25/scenario!J$65)&lt;'key variables'!$B$28,0,IF($A509&gt;='key variables'!$B$26,M509*SUMPRODUCT(Z509:AC509,'control variables'!$O$5:$R$5)/J509+H$65*'key variables'!$B$25/scenario!J$65,M509*SUMPRODUCT(Z509:AC509,'control variables'!$O$7:$R$7)/J509+H$65*'key variables'!$B$25/scenario!J$65))</f>
        <v>1.3492366778863939E-18</v>
      </c>
      <c r="S509" s="10">
        <f ca="1">IF(IF($A509&gt;='key variables'!$B$26,N509*SUMPRODUCT(Z509:AC509,'control variables'!$O$6:$R$6)/J509+I$65*'key variables'!$B$25/scenario!J$65,N509*SUMPRODUCT(Z509:AC509,'control variables'!$O$7:$R$7)/J509+I$65*'key variables'!$B$25/scenario!J$65)&lt;'key variables'!$B$28,0,IF($A509&gt;='key variables'!$B$26,N509*SUMPRODUCT(Z509:AC509,'control variables'!$O$6:$R$6)/J509+I$65*'key variables'!$B$25/scenario!J$65,N509*SUMPRODUCT(Z509:AC509,'control variables'!$O$7:$R$7)/J509+I$65*'key variables'!$B$25/scenario!J$65))</f>
        <v>6.0647520789458053E-19</v>
      </c>
      <c r="T509" s="10">
        <f t="shared" ca="1" si="352"/>
        <v>2.7964344555592237E-18</v>
      </c>
      <c r="U509" s="82">
        <f ca="1">SUMPRODUCT(P479:P508,'control variables'!AD$7:AD$36)</f>
        <v>8.2742147334369728E-19</v>
      </c>
      <c r="V509" s="82">
        <f ca="1">SUMPRODUCT(Q479:Q508,'control variables'!AE$7:AE$36)</f>
        <v>9.5506590634562392E-19</v>
      </c>
      <c r="W509" s="82">
        <f ca="1">SUMPRODUCT(R479:R508,'control variables'!AF$7:AF$36)</f>
        <v>2.8606313628297015E-18</v>
      </c>
      <c r="X509" s="82">
        <f ca="1">SUMPRODUCT(S479:S508,'control variables'!AG$7:AG$36)</f>
        <v>1.285839637267836E-18</v>
      </c>
      <c r="Y509" s="82">
        <f t="shared" ca="1" si="346"/>
        <v>5.9289583797868595E-18</v>
      </c>
      <c r="Z509" s="10">
        <f ca="1">IF($A509&gt;='key variables'!$B$26,SUMPRODUCT(P479:P508,'control variables'!V$7:V$36)*$E509,SUMPRODUCT(P479:P508,'control variables'!Z$7:Z$36)*$E509)</f>
        <v>2.018992158827698E-18</v>
      </c>
      <c r="AA509" s="10">
        <f ca="1">IF($A509&gt;='key variables'!$B$26,SUMPRODUCT(Q479:Q508,'control variables'!W$7:W$36)*$E509,SUMPRODUCT(Q479:Q508,'control variables'!AA$7:AA$36)*$E509)</f>
        <v>2.3304574974143936E-18</v>
      </c>
      <c r="AB509" s="10">
        <f ca="1">IF($A509&gt;='key variables'!$B$26,SUMPRODUCT(R479:R508,'control variables'!X$7:X$36)*$E509,SUMPRODUCT(R479:R508,'control variables'!AB$7:AB$36)*$E509)</f>
        <v>6.9802301208234092E-18</v>
      </c>
      <c r="AC509" s="10">
        <f ca="1">IF($A509&gt;='key variables'!$B$26,SUMPRODUCT(S479:S508,'control variables'!Y$7:Y$36)*$E509,SUMPRODUCT(S479:S508,'control variables'!AC$7:AC$36)*$E509)</f>
        <v>3.1375788866857636E-18</v>
      </c>
      <c r="AD509" s="10">
        <f t="shared" ca="1" si="347"/>
        <v>1.4467258663751266E-17</v>
      </c>
      <c r="AE509" s="82">
        <f ca="1">SUMPRODUCT(P479:P508,'control variables'!AL$7:AL$36)</f>
        <v>2.7489600182082413E-18</v>
      </c>
      <c r="AF509" s="82">
        <f ca="1">SUMPRODUCT(Q479:Q508,'control variables'!AM$7:AM$36)</f>
        <v>3.1647392887353256E-18</v>
      </c>
      <c r="AG509" s="82">
        <f ca="1">SUMPRODUCT(R479:R508,'control variables'!AN$7:AN$36)</f>
        <v>9.0235034418921471E-18</v>
      </c>
      <c r="AH509" s="82">
        <f ca="1">SUMPRODUCT(S479:S508,'control variables'!AO$7:AO$36)</f>
        <v>3.9070874841089261E-18</v>
      </c>
      <c r="AI509" s="82">
        <f t="shared" ca="1" si="359"/>
        <v>1.884429023294464E-17</v>
      </c>
      <c r="AJ509" s="10">
        <f ca="1">SUMPRODUCT(P479:P508,'control variables'!AP$7:AP$36)</f>
        <v>2.6266419893345889E-21</v>
      </c>
      <c r="AK509" s="10">
        <f ca="1">SUMPRODUCT(Q479:Q508,'control variables'!AQ$7:AQ$36)</f>
        <v>7.5796202207918588E-21</v>
      </c>
      <c r="AL509" s="10">
        <f ca="1">SUMPRODUCT(R479:R508,'control variables'!AR$7:AR$36)</f>
        <v>2.7243145225316601E-19</v>
      </c>
      <c r="AM509" s="10">
        <f ca="1">SUMPRODUCT(S479:S508,'control variables'!AS$7:AS$36)</f>
        <v>2.040943153886171E-19</v>
      </c>
      <c r="AN509" s="10">
        <f t="shared" ca="1" si="381"/>
        <v>4.8673202985190957E-19</v>
      </c>
      <c r="AO509" s="82">
        <f ca="1">SUMPRODUCT(P479:P508,'control variables'!AX$7:AX$36)</f>
        <v>3.5718322616888724E-21</v>
      </c>
      <c r="AP509" s="82">
        <f ca="1">SUMPRODUCT(Q479:Q508,'control variables'!AY$7:AY$36)</f>
        <v>8.2457014380805424E-21</v>
      </c>
      <c r="AQ509" s="82">
        <f ca="1">SUMPRODUCT(R479:R508,'control variables'!AZ$7:AZ$36)</f>
        <v>7.409304002660229E-20</v>
      </c>
      <c r="AR509" s="82">
        <f ca="1">SUMPRODUCT(S479:S508,'control variables'!BA$7:BA$36)</f>
        <v>5.5507424543764519E-20</v>
      </c>
      <c r="AS509" s="82">
        <f t="shared" ca="1" si="382"/>
        <v>1.4141799827013622E-19</v>
      </c>
      <c r="AT509" s="10">
        <f ca="1">SUMPRODUCT(P479:P508,'control variables'!AT$7:AT$36)</f>
        <v>-3.1522813542225473E-21</v>
      </c>
      <c r="AU509" s="10">
        <f ca="1">SUMPRODUCT(Q479:Q508,'control variables'!AU$7:AU$36)</f>
        <v>3.4195317894662542E-21</v>
      </c>
      <c r="AV509" s="10">
        <f ca="1">SUMPRODUCT(R479:R508,'control variables'!AV$7:AV$36)</f>
        <v>1.4724777914277095E-18</v>
      </c>
      <c r="AW509" s="10">
        <f ca="1">SUMPRODUCT(S479:S508,'control variables'!AW$7:AW$36)</f>
        <v>1.1031191306322038E-18</v>
      </c>
      <c r="AX509" s="10">
        <f t="shared" ca="1" si="360"/>
        <v>2.5758641724951568E-18</v>
      </c>
      <c r="AY509" s="82">
        <f ca="1">SUMPRODUCT(P479:P508,'control variables'!BB$7:BB$36)</f>
        <v>1.1425331462203843E-20</v>
      </c>
      <c r="AZ509" s="82">
        <f ca="1">SUMPRODUCT(Q479:Q508,'control variables'!BC$7:BC$36)</f>
        <v>2.9134574854148673E-20</v>
      </c>
      <c r="BA509" s="82">
        <f ca="1">SUMPRODUCT(R479:R508,'control variables'!BD$7:BD$36)</f>
        <v>2.0395097936689286E-19</v>
      </c>
      <c r="BB509" s="82">
        <f ca="1">SUMPRODUCT(S479:S508,'control variables'!BE$7:BE$36)</f>
        <v>2.8982890074698107E-20</v>
      </c>
      <c r="BC509" s="82">
        <f t="shared" ca="1" si="383"/>
        <v>2.7349377575794347E-19</v>
      </c>
      <c r="BD509" s="10">
        <f ca="1">SUMPRODUCT(P479:P508,'control variables'!BF$7:BF$36)</f>
        <v>2.3900798252744849E-21</v>
      </c>
      <c r="BE509" s="10">
        <f ca="1">SUMPRODUCT(Q479:Q508,'control variables'!BG$7:BG$36)</f>
        <v>2.7587920160442546E-21</v>
      </c>
      <c r="BF509" s="10">
        <f ca="1">SUMPRODUCT(R479:R508,'control variables'!BH$7:BH$36)</f>
        <v>8.2631857259120107E-20</v>
      </c>
      <c r="BG509" s="10">
        <f ca="1">SUMPRODUCT(S479:S508,'control variables'!BI$7:BI$36)</f>
        <v>1.8571305402268275E-19</v>
      </c>
      <c r="BH509" s="10">
        <f t="shared" ca="1" si="384"/>
        <v>2.734937831231216E-19</v>
      </c>
      <c r="BI509" s="82">
        <f t="shared" ca="1" si="361"/>
        <v>2.7572330683162225E-18</v>
      </c>
      <c r="BJ509" s="82">
        <f t="shared" ca="1" si="362"/>
        <v>3.1972933953789406E-18</v>
      </c>
      <c r="BK509" s="82">
        <f t="shared" ca="1" si="363"/>
        <v>1.0699932212686749E-17</v>
      </c>
      <c r="BL509" s="82">
        <f t="shared" ca="1" si="364"/>
        <v>5.0391895048158285E-18</v>
      </c>
      <c r="BM509" s="82">
        <f t="shared" ca="1" si="354"/>
        <v>2.169364818119774E-17</v>
      </c>
      <c r="BN509" s="10">
        <f ca="1">BN508+BI509-INDIRECT(ADDRESS(MAX($D509-'key variables'!$B$9*30,34),scenario!BI$4),TRUE)</f>
        <v>9439390.0751690175</v>
      </c>
      <c r="BO509" s="10">
        <f ca="1">BO508+BJ509-INDIRECT(ADDRESS(MAX($D509-'key variables'!$B$9*30,34),scenario!BJ$4),TRUE)</f>
        <v>10895583.360992203</v>
      </c>
      <c r="BP509" s="10">
        <f ca="1">BP508+BK509-INDIRECT(ADDRESS(MAX($D509-'key variables'!$B$9*30,34),scenario!BK$4),TRUE)</f>
        <v>32531162.537994072</v>
      </c>
      <c r="BQ509" s="10">
        <f ca="1">BQ508+BL509-INDIRECT(ADDRESS(MAX($D509-'key variables'!$B$9*30,34),scenario!BL$4),TRUE)</f>
        <v>14415841.516535141</v>
      </c>
      <c r="BR509" s="10">
        <f t="shared" ca="1" si="385"/>
        <v>67281977.490690395</v>
      </c>
      <c r="BS509" s="82">
        <f t="shared" ca="1" si="366"/>
        <v>-2.3433848331445375E-9</v>
      </c>
      <c r="BT509" s="82">
        <f t="shared" ca="1" si="367"/>
        <v>-3.4288307361663168E-10</v>
      </c>
      <c r="BU509" s="82">
        <f t="shared" ca="1" si="368"/>
        <v>-4.2578247078719722E-9</v>
      </c>
      <c r="BV509" s="82">
        <f t="shared" ca="1" si="369"/>
        <v>-2.9943922058649218E-9</v>
      </c>
      <c r="BW509" s="82">
        <f t="shared" ca="1" si="386"/>
        <v>-9.9384848204980634E-9</v>
      </c>
      <c r="BX509" s="10">
        <f t="shared" ca="1" si="370"/>
        <v>-1.862599362858814E-12</v>
      </c>
      <c r="BY509" s="10">
        <f t="shared" ca="1" si="371"/>
        <v>2.8902851688042131E-12</v>
      </c>
      <c r="BZ509" s="10">
        <f t="shared" ca="1" si="372"/>
        <v>-3.5034722672855096E-11</v>
      </c>
      <c r="CA509" s="10">
        <f t="shared" ca="1" si="373"/>
        <v>-2.0257048929102077E-11</v>
      </c>
      <c r="CB509" s="10">
        <v>0</v>
      </c>
      <c r="CC509" s="82">
        <f t="shared" ca="1" si="374"/>
        <v>3.9725650841991928E-13</v>
      </c>
      <c r="CD509" s="82">
        <f t="shared" ca="1" si="375"/>
        <v>3.4270727035588816E-13</v>
      </c>
      <c r="CE509" s="82">
        <f t="shared" ca="1" si="376"/>
        <v>1.8915613801148267E-10</v>
      </c>
      <c r="CF509" s="82">
        <f t="shared" ca="1" si="377"/>
        <v>3.7028119649562588E-11</v>
      </c>
      <c r="CG509" s="82">
        <f t="shared" ca="1" si="387"/>
        <v>2.2692422143982106E-10</v>
      </c>
      <c r="CH509" s="13" t="str">
        <f t="shared" ca="1" si="339"/>
        <v/>
      </c>
      <c r="CI509" s="81">
        <f t="shared" ca="1" si="348"/>
        <v>0.1131775965863165</v>
      </c>
      <c r="CJ509" s="81">
        <f t="shared" ca="1" si="349"/>
        <v>0.13063724757458739</v>
      </c>
      <c r="CK509" s="81">
        <f t="shared" ca="1" si="350"/>
        <v>0.39004625943939081</v>
      </c>
      <c r="CL509" s="81">
        <f t="shared" ca="1" si="351"/>
        <v>0.17284488538116416</v>
      </c>
      <c r="CM509" s="89">
        <f t="shared" ca="1" si="340"/>
        <v>0.80670598898145884</v>
      </c>
    </row>
    <row r="510" spans="1:91" x14ac:dyDescent="0.3">
      <c r="A510">
        <v>445</v>
      </c>
      <c r="B510" s="3">
        <f t="shared" si="353"/>
        <v>1.425</v>
      </c>
      <c r="C510" s="3">
        <f t="shared" si="341"/>
        <v>14.833333333333334</v>
      </c>
      <c r="D510" s="4">
        <f t="shared" ca="1" si="378"/>
        <v>510</v>
      </c>
      <c r="E510" s="58">
        <f>(0.5*(COS(B510*2*PI())+1)*('key variables'!$B$4-'key variables'!$B$6)+'key variables'!$B$6)/'key variables'!$B$4</f>
        <v>1</v>
      </c>
      <c r="F510" s="10">
        <f t="shared" ca="1" si="342"/>
        <v>11689222.907461114</v>
      </c>
      <c r="G510" s="10">
        <f t="shared" ca="1" si="343"/>
        <v>13492492.798713122</v>
      </c>
      <c r="H510" s="10">
        <f t="shared" ca="1" si="344"/>
        <v>40309474.521088287</v>
      </c>
      <c r="I510" s="10">
        <f t="shared" ca="1" si="345"/>
        <v>17912154.249750931</v>
      </c>
      <c r="J510" s="10">
        <f t="shared" ca="1" si="379"/>
        <v>83403344.477013454</v>
      </c>
      <c r="K510" s="82">
        <f t="shared" ca="1" si="355"/>
        <v>2249832.832292099</v>
      </c>
      <c r="L510" s="82">
        <f t="shared" ca="1" si="356"/>
        <v>2596909.4377209195</v>
      </c>
      <c r="M510" s="82">
        <f t="shared" ca="1" si="357"/>
        <v>7778311.98309422</v>
      </c>
      <c r="N510" s="82">
        <f t="shared" ca="1" si="358"/>
        <v>3496312.733215793</v>
      </c>
      <c r="O510" s="82">
        <f t="shared" ca="1" si="380"/>
        <v>16121366.986323033</v>
      </c>
      <c r="P510" s="10">
        <f ca="1">IF(IF($A510&gt;='key variables'!$B$26,K510*SUMPRODUCT(Z510:AC510,'control variables'!$O$3:$R$3)/J510+F$65*'key variables'!$B$25/scenario!J$65,K510*SUMPRODUCT(Z510:AC510,'control variables'!$O$7:$R$7)/J510+F$65*'key variables'!$B$25/scenario!J$65)&lt;'key variables'!$B$28,0,IF($A510&gt;='key variables'!$B$26,K510*SUMPRODUCT(Z510:AC510,'control variables'!$O$3:$R$3)/J510+F$65*'key variables'!$B$25/scenario!J$65,K510*SUMPRODUCT(Z510:AC510,'control variables'!$O$7:$R$7)/J510+F$65*'key variables'!$B$25/scenario!J$65))</f>
        <v>3.3579813440120051E-19</v>
      </c>
      <c r="Q510" s="10">
        <f ca="1">IF(IF($A510&gt;='key variables'!$B$26,L510*SUMPRODUCT(Z510:AC510,'control variables'!$O$4:$R$4)/J510+G$65*'key variables'!$B$25/scenario!J$65,L510*SUMPRODUCT(Z510:AC510,'control variables'!$O$7:$R$7)/J510+G$65*'key variables'!$B$25/scenario!J$65)&lt;'key variables'!$B$28,0,IF($A510&gt;='key variables'!$B$26,L510*SUMPRODUCT(Z510:AC510,'control variables'!$O$4:$R$4)/J510+G$65*'key variables'!$B$25/scenario!J$65,L510*SUMPRODUCT(Z510:AC510,'control variables'!$O$7:$R$7)/J510+G$65*'key variables'!$B$25/scenario!J$65))</f>
        <v>3.8760095055912914E-19</v>
      </c>
      <c r="R510" s="10">
        <f ca="1">IF(IF($A510&gt;='key variables'!$B$26,M510*SUMPRODUCT(Z510:AC510,'control variables'!$O$5:$R$5)/J510+H$65*'key variables'!$B$25/scenario!J$65,M510*SUMPRODUCT(Z510:AC510,'control variables'!$O$7:$R$7)/J510+H$65*'key variables'!$B$25/scenario!J$65)&lt;'key variables'!$B$28,0,IF($A510&gt;='key variables'!$B$26,M510*SUMPRODUCT(Z510:AC510,'control variables'!$O$5:$R$5)/J510+H$65*'key variables'!$B$25/scenario!J$65,M510*SUMPRODUCT(Z510:AC510,'control variables'!$O$7:$R$7)/J510+H$65*'key variables'!$B$25/scenario!J$65))</f>
        <v>1.1609496560028995E-18</v>
      </c>
      <c r="S510" s="10">
        <f ca="1">IF(IF($A510&gt;='key variables'!$B$26,N510*SUMPRODUCT(Z510:AC510,'control variables'!$O$6:$R$6)/J510+I$65*'key variables'!$B$25/scenario!J$65,N510*SUMPRODUCT(Z510:AC510,'control variables'!$O$7:$R$7)/J510+I$65*'key variables'!$B$25/scenario!J$65)&lt;'key variables'!$B$28,0,IF($A510&gt;='key variables'!$B$26,N510*SUMPRODUCT(Z510:AC510,'control variables'!$O$6:$R$6)/J510+I$65*'key variables'!$B$25/scenario!J$65,N510*SUMPRODUCT(Z510:AC510,'control variables'!$O$7:$R$7)/J510+I$65*'key variables'!$B$25/scenario!J$65))</f>
        <v>5.2184112359179771E-19</v>
      </c>
      <c r="T510" s="10">
        <f t="shared" ca="1" si="352"/>
        <v>2.4061898645550268E-18</v>
      </c>
      <c r="U510" s="82">
        <f ca="1">SUMPRODUCT(P480:P509,'control variables'!AD$7:AD$36)</f>
        <v>7.119541668201372E-19</v>
      </c>
      <c r="V510" s="82">
        <f ca="1">SUMPRODUCT(Q480:Q509,'control variables'!AE$7:AE$36)</f>
        <v>8.2178572047787831E-19</v>
      </c>
      <c r="W510" s="82">
        <f ca="1">SUMPRODUCT(R480:R509,'control variables'!AF$7:AF$36)</f>
        <v>2.4614280437667442E-18</v>
      </c>
      <c r="X510" s="82">
        <f ca="1">SUMPRODUCT(S480:S509,'control variables'!AG$7:AG$36)</f>
        <v>1.1063997214332182E-18</v>
      </c>
      <c r="Y510" s="82">
        <f t="shared" ca="1" si="346"/>
        <v>5.1015676524979783E-18</v>
      </c>
      <c r="Z510" s="10">
        <f ca="1">IF($A510&gt;='key variables'!$B$26,SUMPRODUCT(P480:P509,'control variables'!V$7:V$36)*$E510,SUMPRODUCT(P480:P509,'control variables'!Z$7:Z$36)*$E510)</f>
        <v>1.7372402415975E-18</v>
      </c>
      <c r="AA510" s="10">
        <f ca="1">IF($A510&gt;='key variables'!$B$26,SUMPRODUCT(Q480:Q509,'control variables'!W$7:W$36)*$E510,SUMPRODUCT(Q480:Q509,'control variables'!AA$7:AA$36)*$E510)</f>
        <v>2.0052403513006382E-18</v>
      </c>
      <c r="AB510" s="10">
        <f ca="1">IF($A510&gt;='key variables'!$B$26,SUMPRODUCT(R480:R509,'control variables'!X$7:X$36)*$E510,SUMPRODUCT(R480:R509,'control variables'!AB$7:AB$36)*$E510)</f>
        <v>6.0061336090311564E-18</v>
      </c>
      <c r="AC510" s="10">
        <f ca="1">IF($A510&gt;='key variables'!$B$26,SUMPRODUCT(S480:S509,'control variables'!Y$7:Y$36)*$E510,SUMPRODUCT(S480:S509,'control variables'!AC$7:AC$36)*$E510)</f>
        <v>2.6997273264805984E-18</v>
      </c>
      <c r="AD510" s="10">
        <f t="shared" ca="1" si="347"/>
        <v>1.2448341528409893E-17</v>
      </c>
      <c r="AE510" s="82">
        <f ca="1">SUMPRODUCT(P480:P509,'control variables'!AL$7:AL$36)</f>
        <v>2.3653405216525689E-18</v>
      </c>
      <c r="AF510" s="82">
        <f ca="1">SUMPRODUCT(Q480:Q509,'control variables'!AM$7:AM$36)</f>
        <v>2.723097473418594E-18</v>
      </c>
      <c r="AG510" s="82">
        <f ca="1">SUMPRODUCT(R480:R509,'control variables'!AN$7:AN$36)</f>
        <v>7.7642665579001808E-18</v>
      </c>
      <c r="AH510" s="82">
        <f ca="1">SUMPRODUCT(S480:S509,'control variables'!AO$7:AO$36)</f>
        <v>3.3618504040040766E-18</v>
      </c>
      <c r="AI510" s="82">
        <f t="shared" ca="1" si="359"/>
        <v>1.621455495697542E-17</v>
      </c>
      <c r="AJ510" s="10">
        <f ca="1">SUMPRODUCT(P480:P509,'control variables'!AP$7:AP$36)</f>
        <v>2.2600920683076204E-21</v>
      </c>
      <c r="AK510" s="10">
        <f ca="1">SUMPRODUCT(Q480:Q509,'control variables'!AQ$7:AQ$36)</f>
        <v>6.5218783569874581E-21</v>
      </c>
      <c r="AL510" s="10">
        <f ca="1">SUMPRODUCT(R480:R509,'control variables'!AR$7:AR$36)</f>
        <v>2.3441343239582036E-19</v>
      </c>
      <c r="AM510" s="10">
        <f ca="1">SUMPRODUCT(S480:S509,'control variables'!AS$7:AS$36)</f>
        <v>1.756127958318911E-19</v>
      </c>
      <c r="AN510" s="10">
        <f t="shared" ca="1" si="381"/>
        <v>4.1880819865300656E-19</v>
      </c>
      <c r="AO510" s="82">
        <f ca="1">SUMPRODUCT(P480:P509,'control variables'!AX$7:AX$36)</f>
        <v>3.0733803071553537E-21</v>
      </c>
      <c r="AP510" s="82">
        <f ca="1">SUMPRODUCT(Q480:Q509,'control variables'!AY$7:AY$36)</f>
        <v>7.0950074252637931E-21</v>
      </c>
      <c r="AQ510" s="82">
        <f ca="1">SUMPRODUCT(R480:R509,'control variables'!AZ$7:AZ$36)</f>
        <v>6.375329898816741E-20</v>
      </c>
      <c r="AR510" s="82">
        <f ca="1">SUMPRODUCT(S480:S509,'control variables'!BA$7:BA$36)</f>
        <v>4.7761320519865293E-20</v>
      </c>
      <c r="AS510" s="82">
        <f t="shared" ca="1" si="382"/>
        <v>1.2168300724045184E-19</v>
      </c>
      <c r="AT510" s="10">
        <f ca="1">SUMPRODUCT(P480:P509,'control variables'!AT$7:AT$36)</f>
        <v>-2.7123780533019002E-21</v>
      </c>
      <c r="AU510" s="10">
        <f ca="1">SUMPRODUCT(Q480:Q509,'control variables'!AU$7:AU$36)</f>
        <v>2.9423334836188721E-21</v>
      </c>
      <c r="AV510" s="10">
        <f ca="1">SUMPRODUCT(R480:R509,'control variables'!AV$7:AV$36)</f>
        <v>1.2669923768362351E-18</v>
      </c>
      <c r="AW510" s="10">
        <f ca="1">SUMPRODUCT(S480:S509,'control variables'!AW$7:AW$36)</f>
        <v>9.4917800281257019E-19</v>
      </c>
      <c r="AX510" s="10">
        <f t="shared" ca="1" si="360"/>
        <v>2.2164003350791223E-18</v>
      </c>
      <c r="AY510" s="82">
        <f ca="1">SUMPRODUCT(P480:P509,'control variables'!BB$7:BB$36)</f>
        <v>9.8309176204306416E-21</v>
      </c>
      <c r="AZ510" s="82">
        <f ca="1">SUMPRODUCT(Q480:Q509,'control variables'!BC$7:BC$36)</f>
        <v>2.5068822400900218E-20</v>
      </c>
      <c r="BA510" s="82">
        <f ca="1">SUMPRODUCT(R480:R509,'control variables'!BD$7:BD$36)</f>
        <v>1.7548946246285289E-19</v>
      </c>
      <c r="BB510" s="82">
        <f ca="1">SUMPRODUCT(S480:S509,'control variables'!BE$7:BE$36)</f>
        <v>2.4938305349733276E-20</v>
      </c>
      <c r="BC510" s="82">
        <f t="shared" ca="1" si="383"/>
        <v>2.3532750783391704E-19</v>
      </c>
      <c r="BD510" s="10">
        <f ca="1">SUMPRODUCT(P480:P509,'control variables'!BF$7:BF$36)</f>
        <v>2.0565423371966164E-21</v>
      </c>
      <c r="BE510" s="10">
        <f ca="1">SUMPRODUCT(Q480:Q509,'control variables'!BG$7:BG$36)</f>
        <v>2.3738004565866101E-21</v>
      </c>
      <c r="BF510" s="10">
        <f ca="1">SUMPRODUCT(R480:R509,'control variables'!BH$7:BH$36)</f>
        <v>7.1100517672062285E-20</v>
      </c>
      <c r="BG510" s="10">
        <f ca="1">SUMPRODUCT(S480:S509,'control variables'!BI$7:BI$36)</f>
        <v>1.5979665370543332E-19</v>
      </c>
      <c r="BH510" s="10">
        <f t="shared" ca="1" si="384"/>
        <v>2.3532751417127884E-19</v>
      </c>
      <c r="BI510" s="82">
        <f t="shared" ca="1" si="361"/>
        <v>2.3724590612196976E-18</v>
      </c>
      <c r="BJ510" s="82">
        <f t="shared" ca="1" si="362"/>
        <v>2.7511086293031131E-18</v>
      </c>
      <c r="BK510" s="82">
        <f t="shared" ca="1" si="363"/>
        <v>9.2067483971992698E-18</v>
      </c>
      <c r="BL510" s="82">
        <f t="shared" ca="1" si="364"/>
        <v>4.3359667121663808E-18</v>
      </c>
      <c r="BM510" s="82">
        <f t="shared" ca="1" si="354"/>
        <v>1.8666282799888463E-17</v>
      </c>
      <c r="BN510" s="10">
        <f ca="1">BN509+BI510-INDIRECT(ADDRESS(MAX($D510-'key variables'!$B$9*30,34),scenario!BI$4),TRUE)</f>
        <v>9439390.0751690175</v>
      </c>
      <c r="BO510" s="10">
        <f ca="1">BO509+BJ510-INDIRECT(ADDRESS(MAX($D510-'key variables'!$B$9*30,34),scenario!BJ$4),TRUE)</f>
        <v>10895583.360992203</v>
      </c>
      <c r="BP510" s="10">
        <f ca="1">BP509+BK510-INDIRECT(ADDRESS(MAX($D510-'key variables'!$B$9*30,34),scenario!BK$4),TRUE)</f>
        <v>32531162.537994072</v>
      </c>
      <c r="BQ510" s="10">
        <f ca="1">BQ509+BL510-INDIRECT(ADDRESS(MAX($D510-'key variables'!$B$9*30,34),scenario!BL$4),TRUE)</f>
        <v>14415841.516535141</v>
      </c>
      <c r="BR510" s="10">
        <f t="shared" ca="1" si="385"/>
        <v>67281977.490690395</v>
      </c>
      <c r="BS510" s="82">
        <f t="shared" ca="1" si="366"/>
        <v>-2.3433848351832548E-9</v>
      </c>
      <c r="BT510" s="82">
        <f t="shared" ca="1" si="367"/>
        <v>-3.4288307598251314E-10</v>
      </c>
      <c r="BU510" s="82">
        <f t="shared" ca="1" si="368"/>
        <v>-4.2578247159888714E-9</v>
      </c>
      <c r="BV510" s="82">
        <f t="shared" ca="1" si="369"/>
        <v>-2.9943922098388443E-9</v>
      </c>
      <c r="BW510" s="82">
        <f t="shared" ca="1" si="386"/>
        <v>-9.9384848369934841E-9</v>
      </c>
      <c r="BX510" s="10">
        <f t="shared" ca="1" si="370"/>
        <v>-1.8625993716728936E-12</v>
      </c>
      <c r="BY510" s="10">
        <f t="shared" ca="1" si="371"/>
        <v>2.8902851484565979E-12</v>
      </c>
      <c r="BZ510" s="10">
        <f t="shared" ca="1" si="372"/>
        <v>-3.5034722855691776E-11</v>
      </c>
      <c r="CA510" s="10">
        <f t="shared" ca="1" si="373"/>
        <v>-2.0257049066075716E-11</v>
      </c>
      <c r="CB510" s="10">
        <v>0</v>
      </c>
      <c r="CC510" s="82">
        <f t="shared" ca="1" si="374"/>
        <v>3.9725651031900904E-13</v>
      </c>
      <c r="CD510" s="82">
        <f t="shared" ca="1" si="375"/>
        <v>3.4270726684042564E-13</v>
      </c>
      <c r="CE510" s="82">
        <f t="shared" ca="1" si="376"/>
        <v>1.8915613691515041E-10</v>
      </c>
      <c r="CF510" s="82">
        <f t="shared" ca="1" si="377"/>
        <v>3.7028118828236062E-11</v>
      </c>
      <c r="CG510" s="82">
        <f t="shared" ca="1" si="387"/>
        <v>2.2692421952054589E-10</v>
      </c>
      <c r="CH510" s="13" t="str">
        <f t="shared" ca="1" si="339"/>
        <v/>
      </c>
      <c r="CI510" s="81">
        <f t="shared" ca="1" si="348"/>
        <v>0.1131775965863165</v>
      </c>
      <c r="CJ510" s="81">
        <f t="shared" ca="1" si="349"/>
        <v>0.13063724757458739</v>
      </c>
      <c r="CK510" s="81">
        <f t="shared" ca="1" si="350"/>
        <v>0.39004625943939081</v>
      </c>
      <c r="CL510" s="81">
        <f t="shared" ca="1" si="351"/>
        <v>0.17284488538116416</v>
      </c>
      <c r="CM510" s="89">
        <f t="shared" ca="1" si="340"/>
        <v>0.80670598898145884</v>
      </c>
    </row>
    <row r="511" spans="1:91" x14ac:dyDescent="0.3">
      <c r="A511">
        <v>446</v>
      </c>
      <c r="B511" s="3">
        <f t="shared" si="353"/>
        <v>1.4277777777777778</v>
      </c>
      <c r="C511" s="3">
        <f t="shared" si="341"/>
        <v>14.866666666666667</v>
      </c>
      <c r="D511" s="4">
        <f t="shared" ca="1" si="378"/>
        <v>511</v>
      </c>
      <c r="E511" s="58">
        <f>(0.5*(COS(B511*2*PI())+1)*('key variables'!$B$4-'key variables'!$B$6)+'key variables'!$B$6)/'key variables'!$B$4</f>
        <v>1</v>
      </c>
      <c r="F511" s="10">
        <f t="shared" ca="1" si="342"/>
        <v>11689222.907461114</v>
      </c>
      <c r="G511" s="10">
        <f t="shared" ca="1" si="343"/>
        <v>13492492.798713122</v>
      </c>
      <c r="H511" s="10">
        <f t="shared" ca="1" si="344"/>
        <v>40309474.521088287</v>
      </c>
      <c r="I511" s="10">
        <f t="shared" ca="1" si="345"/>
        <v>17912154.249750931</v>
      </c>
      <c r="J511" s="10">
        <f t="shared" ca="1" si="379"/>
        <v>83403344.477013454</v>
      </c>
      <c r="K511" s="82">
        <f t="shared" ca="1" si="355"/>
        <v>2249832.832292099</v>
      </c>
      <c r="L511" s="82">
        <f t="shared" ca="1" si="356"/>
        <v>2596909.4377209195</v>
      </c>
      <c r="M511" s="82">
        <f t="shared" ca="1" si="357"/>
        <v>7778311.98309422</v>
      </c>
      <c r="N511" s="82">
        <f t="shared" ca="1" si="358"/>
        <v>3496312.733215793</v>
      </c>
      <c r="O511" s="82">
        <f t="shared" ca="1" si="380"/>
        <v>16121366.986323033</v>
      </c>
      <c r="P511" s="10">
        <f ca="1">IF(IF($A511&gt;='key variables'!$B$26,K511*SUMPRODUCT(Z511:AC511,'control variables'!$O$3:$R$3)/J511+F$65*'key variables'!$B$25/scenario!J$65,K511*SUMPRODUCT(Z511:AC511,'control variables'!$O$7:$R$7)/J511+F$65*'key variables'!$B$25/scenario!J$65)&lt;'key variables'!$B$28,0,IF($A511&gt;='key variables'!$B$26,K511*SUMPRODUCT(Z511:AC511,'control variables'!$O$3:$R$3)/J511+F$65*'key variables'!$B$25/scenario!J$65,K511*SUMPRODUCT(Z511:AC511,'control variables'!$O$7:$R$7)/J511+F$65*'key variables'!$B$25/scenario!J$65))</f>
        <v>2.8893724504301837E-19</v>
      </c>
      <c r="Q511" s="10">
        <f ca="1">IF(IF($A511&gt;='key variables'!$B$26,L511*SUMPRODUCT(Z511:AC511,'control variables'!$O$4:$R$4)/J511+G$65*'key variables'!$B$25/scenario!J$65,L511*SUMPRODUCT(Z511:AC511,'control variables'!$O$7:$R$7)/J511+G$65*'key variables'!$B$25/scenario!J$65)&lt;'key variables'!$B$28,0,IF($A511&gt;='key variables'!$B$26,L511*SUMPRODUCT(Z511:AC511,'control variables'!$O$4:$R$4)/J511+G$65*'key variables'!$B$25/scenario!J$65,L511*SUMPRODUCT(Z511:AC511,'control variables'!$O$7:$R$7)/J511+G$65*'key variables'!$B$25/scenario!J$65))</f>
        <v>3.3351093814239355E-19</v>
      </c>
      <c r="R511" s="10">
        <f ca="1">IF(IF($A511&gt;='key variables'!$B$26,M511*SUMPRODUCT(Z511:AC511,'control variables'!$O$5:$R$5)/J511+H$65*'key variables'!$B$25/scenario!J$65,M511*SUMPRODUCT(Z511:AC511,'control variables'!$O$7:$R$7)/J511+H$65*'key variables'!$B$25/scenario!J$65)&lt;'key variables'!$B$28,0,IF($A511&gt;='key variables'!$B$26,M511*SUMPRODUCT(Z511:AC511,'control variables'!$O$5:$R$5)/J511+H$65*'key variables'!$B$25/scenario!J$65,M511*SUMPRODUCT(Z511:AC511,'control variables'!$O$7:$R$7)/J511+H$65*'key variables'!$B$25/scenario!J$65))</f>
        <v>9.9893823364230829E-19</v>
      </c>
      <c r="S511" s="10">
        <f ca="1">IF(IF($A511&gt;='key variables'!$B$26,N511*SUMPRODUCT(Z511:AC511,'control variables'!$O$6:$R$6)/J511+I$65*'key variables'!$B$25/scenario!J$65,N511*SUMPRODUCT(Z511:AC511,'control variables'!$O$7:$R$7)/J511+I$65*'key variables'!$B$25/scenario!J$65)&lt;'key variables'!$B$28,0,IF($A511&gt;='key variables'!$B$26,N511*SUMPRODUCT(Z511:AC511,'control variables'!$O$6:$R$6)/J511+I$65*'key variables'!$B$25/scenario!J$65,N511*SUMPRODUCT(Z511:AC511,'control variables'!$O$7:$R$7)/J511+I$65*'key variables'!$B$25/scenario!J$65))</f>
        <v>4.4901779120851556E-19</v>
      </c>
      <c r="T511" s="10">
        <f t="shared" ca="1" si="352"/>
        <v>2.0704042080362356E-18</v>
      </c>
      <c r="U511" s="82">
        <f ca="1">SUMPRODUCT(P481:P510,'control variables'!AD$7:AD$36)</f>
        <v>6.1260041222305435E-19</v>
      </c>
      <c r="V511" s="82">
        <f ca="1">SUMPRODUCT(Q481:Q510,'control variables'!AE$7:AE$36)</f>
        <v>7.0710488762537126E-19</v>
      </c>
      <c r="W511" s="82">
        <f ca="1">SUMPRODUCT(R481:R510,'control variables'!AF$7:AF$36)</f>
        <v>2.1179338566183734E-18</v>
      </c>
      <c r="X511" s="82">
        <f ca="1">SUMPRODUCT(S481:S510,'control variables'!AG$7:AG$36)</f>
        <v>9.5200078463013135E-19</v>
      </c>
      <c r="Y511" s="82">
        <f t="shared" ca="1" si="346"/>
        <v>4.3896399410969309E-18</v>
      </c>
      <c r="Z511" s="10">
        <f ca="1">IF($A511&gt;='key variables'!$B$26,SUMPRODUCT(P481:P510,'control variables'!V$7:V$36)*$E511,SUMPRODUCT(P481:P510,'control variables'!Z$7:Z$36)*$E511)</f>
        <v>1.494807022320535E-18</v>
      </c>
      <c r="AA511" s="10">
        <f ca="1">IF($A511&gt;='key variables'!$B$26,SUMPRODUCT(Q481:Q510,'control variables'!W$7:W$36)*$E511,SUMPRODUCT(Q481:Q510,'control variables'!AA$7:AA$36)*$E511)</f>
        <v>1.725407509446334E-18</v>
      </c>
      <c r="AB511" s="10">
        <f ca="1">IF($A511&gt;='key variables'!$B$26,SUMPRODUCT(R481:R510,'control variables'!X$7:X$36)*$E511,SUMPRODUCT(R481:R510,'control variables'!AB$7:AB$36)*$E511)</f>
        <v>5.1679730188147808E-18</v>
      </c>
      <c r="AC511" s="10">
        <f ca="1">IF($A511&gt;='key variables'!$B$26,SUMPRODUCT(S481:S510,'control variables'!Y$7:Y$36)*$E511,SUMPRODUCT(S481:S510,'control variables'!AC$7:AC$36)*$E511)</f>
        <v>2.3229782901315272E-18</v>
      </c>
      <c r="AD511" s="10">
        <f t="shared" ca="1" si="347"/>
        <v>1.0711165840713177E-17</v>
      </c>
      <c r="AE511" s="82">
        <f ca="1">SUMPRODUCT(P481:P510,'control variables'!AL$7:AL$36)</f>
        <v>2.0352554225282377E-18</v>
      </c>
      <c r="AF511" s="82">
        <f ca="1">SUMPRODUCT(Q481:Q510,'control variables'!AM$7:AM$36)</f>
        <v>2.3430871149901176E-18</v>
      </c>
      <c r="AG511" s="82">
        <f ca="1">SUMPRODUCT(R481:R510,'control variables'!AN$7:AN$36)</f>
        <v>6.680757154948915E-18</v>
      </c>
      <c r="AH511" s="82">
        <f ca="1">SUMPRODUCT(S481:S510,'control variables'!AO$7:AO$36)</f>
        <v>2.892701580108075E-18</v>
      </c>
      <c r="AI511" s="82">
        <f t="shared" ca="1" si="359"/>
        <v>1.3951801272575344E-17</v>
      </c>
      <c r="AJ511" s="10">
        <f ca="1">SUMPRODUCT(P481:P510,'control variables'!AP$7:AP$36)</f>
        <v>1.944694472245545E-21</v>
      </c>
      <c r="AK511" s="10">
        <f ca="1">SUMPRODUCT(Q481:Q510,'control variables'!AQ$7:AQ$36)</f>
        <v>5.6117451883226016E-21</v>
      </c>
      <c r="AL511" s="10">
        <f ca="1">SUMPRODUCT(R481:R510,'control variables'!AR$7:AR$36)</f>
        <v>2.0170085661227554E-19</v>
      </c>
      <c r="AM511" s="10">
        <f ca="1">SUMPRODUCT(S481:S510,'control variables'!AS$7:AS$36)</f>
        <v>1.5110589435659257E-19</v>
      </c>
      <c r="AN511" s="10">
        <f t="shared" ca="1" si="381"/>
        <v>3.6036319062943624E-19</v>
      </c>
      <c r="AO511" s="82">
        <f ca="1">SUMPRODUCT(P481:P510,'control variables'!AX$7:AX$36)</f>
        <v>2.644487708374115E-21</v>
      </c>
      <c r="AP511" s="82">
        <f ca="1">SUMPRODUCT(Q481:Q510,'control variables'!AY$7:AY$36)</f>
        <v>6.1048936518694117E-21</v>
      </c>
      <c r="AQ511" s="82">
        <f ca="1">SUMPRODUCT(R481:R510,'control variables'!AZ$7:AZ$36)</f>
        <v>5.4856476808285357E-20</v>
      </c>
      <c r="AR511" s="82">
        <f ca="1">SUMPRODUCT(S481:S510,'control variables'!BA$7:BA$36)</f>
        <v>4.1096191303250813E-20</v>
      </c>
      <c r="AS511" s="82">
        <f t="shared" ca="1" si="382"/>
        <v>1.0470204947177969E-19</v>
      </c>
      <c r="AT511" s="10">
        <f ca="1">SUMPRODUCT(P481:P510,'control variables'!AT$7:AT$36)</f>
        <v>-2.3338635982409879E-21</v>
      </c>
      <c r="AU511" s="10">
        <f ca="1">SUMPRODUCT(Q481:Q510,'control variables'!AU$7:AU$36)</f>
        <v>2.5317285704122862E-21</v>
      </c>
      <c r="AV511" s="10">
        <f ca="1">SUMPRODUCT(R481:R510,'control variables'!AV$7:AV$36)</f>
        <v>1.0901826107711067E-18</v>
      </c>
      <c r="AW511" s="10">
        <f ca="1">SUMPRODUCT(S481:S510,'control variables'!AW$7:AW$36)</f>
        <v>8.167194784365009E-19</v>
      </c>
      <c r="AX511" s="10">
        <f t="shared" ca="1" si="360"/>
        <v>1.907099954179779E-18</v>
      </c>
      <c r="AY511" s="82">
        <f ca="1">SUMPRODUCT(P481:P510,'control variables'!BB$7:BB$36)</f>
        <v>8.4590054633785984E-21</v>
      </c>
      <c r="AZ511" s="82">
        <f ca="1">SUMPRODUCT(Q481:Q510,'control variables'!BC$7:BC$36)</f>
        <v>2.1570448846909734E-20</v>
      </c>
      <c r="BA511" s="82">
        <f ca="1">SUMPRODUCT(R481:R510,'control variables'!BD$7:BD$36)</f>
        <v>1.509997722545883E-19</v>
      </c>
      <c r="BB511" s="82">
        <f ca="1">SUMPRODUCT(S481:S510,'control variables'!BE$7:BE$36)</f>
        <v>2.1458145551173557E-20</v>
      </c>
      <c r="BC511" s="82">
        <f t="shared" ca="1" si="383"/>
        <v>2.0248737211605018E-19</v>
      </c>
      <c r="BD511" s="10">
        <f ca="1">SUMPRODUCT(P481:P510,'control variables'!BF$7:BF$36)</f>
        <v>1.7695502635341508E-21</v>
      </c>
      <c r="BE511" s="10">
        <f ca="1">SUMPRODUCT(Q481:Q510,'control variables'!BG$7:BG$36)</f>
        <v>2.042534766999415E-21</v>
      </c>
      <c r="BF511" s="10">
        <f ca="1">SUMPRODUCT(R481:R510,'control variables'!BH$7:BH$36)</f>
        <v>6.1178385442586531E-20</v>
      </c>
      <c r="BG511" s="10">
        <f ca="1">SUMPRODUCT(S481:S510,'control variables'!BI$7:BI$36)</f>
        <v>1.3749690709590816E-19</v>
      </c>
      <c r="BH511" s="10">
        <f t="shared" ca="1" si="384"/>
        <v>2.0248737756902827E-19</v>
      </c>
      <c r="BI511" s="82">
        <f t="shared" ca="1" si="361"/>
        <v>2.0413805643933753E-18</v>
      </c>
      <c r="BJ511" s="82">
        <f t="shared" ca="1" si="362"/>
        <v>2.3671892924074396E-18</v>
      </c>
      <c r="BK511" s="82">
        <f t="shared" ca="1" si="363"/>
        <v>7.9219395379746109E-18</v>
      </c>
      <c r="BL511" s="82">
        <f t="shared" ca="1" si="364"/>
        <v>3.7308792040957491E-18</v>
      </c>
      <c r="BM511" s="82">
        <f t="shared" ca="1" si="354"/>
        <v>1.6061388598871176E-17</v>
      </c>
      <c r="BN511" s="10">
        <f ca="1">BN510+BI511-INDIRECT(ADDRESS(MAX($D511-'key variables'!$B$9*30,34),scenario!BI$4),TRUE)</f>
        <v>9439390.0751690175</v>
      </c>
      <c r="BO511" s="10">
        <f ca="1">BO510+BJ511-INDIRECT(ADDRESS(MAX($D511-'key variables'!$B$9*30,34),scenario!BJ$4),TRUE)</f>
        <v>10895583.360992203</v>
      </c>
      <c r="BP511" s="10">
        <f ca="1">BP510+BK511-INDIRECT(ADDRESS(MAX($D511-'key variables'!$B$9*30,34),scenario!BK$4),TRUE)</f>
        <v>32531162.537994072</v>
      </c>
      <c r="BQ511" s="10">
        <f ca="1">BQ510+BL511-INDIRECT(ADDRESS(MAX($D511-'key variables'!$B$9*30,34),scenario!BL$4),TRUE)</f>
        <v>14415841.516535141</v>
      </c>
      <c r="BR511" s="10">
        <f t="shared" ca="1" si="385"/>
        <v>67281977.490690395</v>
      </c>
      <c r="BS511" s="82">
        <f t="shared" ca="1" si="366"/>
        <v>-2.3433848369374679E-9</v>
      </c>
      <c r="BT511" s="82">
        <f t="shared" ca="1" si="367"/>
        <v>-3.42883078018234E-10</v>
      </c>
      <c r="BU511" s="82">
        <f t="shared" ca="1" si="368"/>
        <v>-4.2578247229730509E-9</v>
      </c>
      <c r="BV511" s="82">
        <f t="shared" ca="1" si="369"/>
        <v>-2.9943922132582026E-9</v>
      </c>
      <c r="BW511" s="82">
        <f t="shared" ca="1" si="386"/>
        <v>-9.9384848511869555E-9</v>
      </c>
      <c r="BX511" s="10">
        <f t="shared" ca="1" si="370"/>
        <v>-1.8625993792569616E-12</v>
      </c>
      <c r="BY511" s="10">
        <f t="shared" ca="1" si="371"/>
        <v>2.890285130948508E-12</v>
      </c>
      <c r="BZ511" s="10">
        <f t="shared" ca="1" si="372"/>
        <v>-3.5034723013013458E-11</v>
      </c>
      <c r="CA511" s="10">
        <f t="shared" ca="1" si="373"/>
        <v>-2.0257049183934578E-11</v>
      </c>
      <c r="CB511" s="10">
        <v>0</v>
      </c>
      <c r="CC511" s="82">
        <f t="shared" ca="1" si="374"/>
        <v>3.972565119530794E-13</v>
      </c>
      <c r="CD511" s="82">
        <f t="shared" ca="1" si="375"/>
        <v>3.4270726381554857E-13</v>
      </c>
      <c r="CE511" s="82">
        <f t="shared" ca="1" si="376"/>
        <v>1.8915613597181218E-10</v>
      </c>
      <c r="CF511" s="82">
        <f t="shared" ca="1" si="377"/>
        <v>3.7028118121526286E-11</v>
      </c>
      <c r="CG511" s="82">
        <f t="shared" ca="1" si="387"/>
        <v>2.2692421786910709E-10</v>
      </c>
      <c r="CH511" s="13" t="str">
        <f t="shared" ca="1" si="339"/>
        <v/>
      </c>
      <c r="CI511" s="81">
        <f t="shared" ca="1" si="348"/>
        <v>0.1131775965863165</v>
      </c>
      <c r="CJ511" s="81">
        <f t="shared" ca="1" si="349"/>
        <v>0.13063724757458739</v>
      </c>
      <c r="CK511" s="81">
        <f t="shared" ca="1" si="350"/>
        <v>0.39004625943939081</v>
      </c>
      <c r="CL511" s="81">
        <f t="shared" ca="1" si="351"/>
        <v>0.17284488538116416</v>
      </c>
      <c r="CM511" s="89">
        <f t="shared" ca="1" si="340"/>
        <v>0.80670598898145884</v>
      </c>
    </row>
    <row r="512" spans="1:91" x14ac:dyDescent="0.3">
      <c r="A512">
        <v>447</v>
      </c>
      <c r="B512" s="3">
        <f t="shared" si="353"/>
        <v>1.4305555555555556</v>
      </c>
      <c r="C512" s="3">
        <f t="shared" si="341"/>
        <v>14.9</v>
      </c>
      <c r="D512" s="4">
        <f t="shared" ca="1" si="378"/>
        <v>512</v>
      </c>
      <c r="E512" s="58">
        <f>(0.5*(COS(B512*2*PI())+1)*('key variables'!$B$4-'key variables'!$B$6)+'key variables'!$B$6)/'key variables'!$B$4</f>
        <v>1</v>
      </c>
      <c r="F512" s="10">
        <f t="shared" ca="1" si="342"/>
        <v>11689222.907461114</v>
      </c>
      <c r="G512" s="10">
        <f t="shared" ca="1" si="343"/>
        <v>13492492.798713122</v>
      </c>
      <c r="H512" s="10">
        <f t="shared" ca="1" si="344"/>
        <v>40309474.521088287</v>
      </c>
      <c r="I512" s="10">
        <f t="shared" ca="1" si="345"/>
        <v>17912154.249750931</v>
      </c>
      <c r="J512" s="10">
        <f t="shared" ca="1" si="379"/>
        <v>83403344.477013454</v>
      </c>
      <c r="K512" s="82">
        <f t="shared" ca="1" si="355"/>
        <v>2249832.832292099</v>
      </c>
      <c r="L512" s="82">
        <f t="shared" ca="1" si="356"/>
        <v>2596909.4377209195</v>
      </c>
      <c r="M512" s="82">
        <f t="shared" ca="1" si="357"/>
        <v>7778311.98309422</v>
      </c>
      <c r="N512" s="82">
        <f t="shared" ca="1" si="358"/>
        <v>3496312.733215793</v>
      </c>
      <c r="O512" s="82">
        <f t="shared" ca="1" si="380"/>
        <v>16121366.986323033</v>
      </c>
      <c r="P512" s="10">
        <f ca="1">IF(IF($A512&gt;='key variables'!$B$26,K512*SUMPRODUCT(Z512:AC512,'control variables'!$O$3:$R$3)/J512+F$65*'key variables'!$B$25/scenario!J$65,K512*SUMPRODUCT(Z512:AC512,'control variables'!$O$7:$R$7)/J512+F$65*'key variables'!$B$25/scenario!J$65)&lt;'key variables'!$B$28,0,IF($A512&gt;='key variables'!$B$26,K512*SUMPRODUCT(Z512:AC512,'control variables'!$O$3:$R$3)/J512+F$65*'key variables'!$B$25/scenario!J$65,K512*SUMPRODUCT(Z512:AC512,'control variables'!$O$7:$R$7)/J512+F$65*'key variables'!$B$25/scenario!J$65))</f>
        <v>2.4861582903645455E-19</v>
      </c>
      <c r="Q512" s="10">
        <f ca="1">IF(IF($A512&gt;='key variables'!$B$26,L512*SUMPRODUCT(Z512:AC512,'control variables'!$O$4:$R$4)/J512+G$65*'key variables'!$B$25/scenario!J$65,L512*SUMPRODUCT(Z512:AC512,'control variables'!$O$7:$R$7)/J512+G$65*'key variables'!$B$25/scenario!J$65)&lt;'key variables'!$B$28,0,IF($A512&gt;='key variables'!$B$26,L512*SUMPRODUCT(Z512:AC512,'control variables'!$O$4:$R$4)/J512+G$65*'key variables'!$B$25/scenario!J$65,L512*SUMPRODUCT(Z512:AC512,'control variables'!$O$7:$R$7)/J512+G$65*'key variables'!$B$25/scenario!J$65))</f>
        <v>2.8696922879101979E-19</v>
      </c>
      <c r="R512" s="10">
        <f ca="1">IF(IF($A512&gt;='key variables'!$B$26,M512*SUMPRODUCT(Z512:AC512,'control variables'!$O$5:$R$5)/J512+H$65*'key variables'!$B$25/scenario!J$65,M512*SUMPRODUCT(Z512:AC512,'control variables'!$O$7:$R$7)/J512+H$65*'key variables'!$B$25/scenario!J$65)&lt;'key variables'!$B$28,0,IF($A512&gt;='key variables'!$B$26,M512*SUMPRODUCT(Z512:AC512,'control variables'!$O$5:$R$5)/J512+H$65*'key variables'!$B$25/scenario!J$65,M512*SUMPRODUCT(Z512:AC512,'control variables'!$O$7:$R$7)/J512+H$65*'key variables'!$B$25/scenario!J$65))</f>
        <v>8.5953563056994662E-19</v>
      </c>
      <c r="S512" s="10">
        <f ca="1">IF(IF($A512&gt;='key variables'!$B$26,N512*SUMPRODUCT(Z512:AC512,'control variables'!$O$6:$R$6)/J512+I$65*'key variables'!$B$25/scenario!J$65,N512*SUMPRODUCT(Z512:AC512,'control variables'!$O$7:$R$7)/J512+I$65*'key variables'!$B$25/scenario!J$65)&lt;'key variables'!$B$28,0,IF($A512&gt;='key variables'!$B$26,N512*SUMPRODUCT(Z512:AC512,'control variables'!$O$6:$R$6)/J512+I$65*'key variables'!$B$25/scenario!J$65,N512*SUMPRODUCT(Z512:AC512,'control variables'!$O$7:$R$7)/J512+I$65*'key variables'!$B$25/scenario!J$65))</f>
        <v>3.8635701118006538E-19</v>
      </c>
      <c r="T512" s="10">
        <f t="shared" ca="1" si="352"/>
        <v>1.7814776995774864E-18</v>
      </c>
      <c r="U512" s="82">
        <f ca="1">SUMPRODUCT(P482:P511,'control variables'!AD$7:AD$36)</f>
        <v>5.2711155091906894E-19</v>
      </c>
      <c r="V512" s="82">
        <f ca="1">SUMPRODUCT(Q482:Q511,'control variables'!AE$7:AE$36)</f>
        <v>6.0842785369029587E-19</v>
      </c>
      <c r="W512" s="82">
        <f ca="1">SUMPRODUCT(R482:R511,'control variables'!AF$7:AF$36)</f>
        <v>1.8223745489410917E-18</v>
      </c>
      <c r="X512" s="82">
        <f ca="1">SUMPRODUCT(S482:S511,'control variables'!AG$7:AG$36)</f>
        <v>8.1914833886831338E-19</v>
      </c>
      <c r="Y512" s="82">
        <f t="shared" ca="1" si="346"/>
        <v>3.7770622924187704E-18</v>
      </c>
      <c r="Z512" s="10">
        <f ca="1">IF($A512&gt;='key variables'!$B$26,SUMPRODUCT(P482:P511,'control variables'!V$7:V$36)*$E512,SUMPRODUCT(P482:P511,'control variables'!Z$7:Z$36)*$E512)</f>
        <v>1.2862055462887915E-18</v>
      </c>
      <c r="AA512" s="10">
        <f ca="1">IF($A512&gt;='key variables'!$B$26,SUMPRODUCT(Q482:Q511,'control variables'!W$7:W$36)*$E512,SUMPRODUCT(Q482:Q511,'control variables'!AA$7:AA$36)*$E512)</f>
        <v>1.4846255570923663E-18</v>
      </c>
      <c r="AB512" s="10">
        <f ca="1">IF($A512&gt;='key variables'!$B$26,SUMPRODUCT(R482:R511,'control variables'!X$7:X$36)*$E512,SUMPRODUCT(R482:R511,'control variables'!AB$7:AB$36)*$E512)</f>
        <v>4.4467783871870594E-18</v>
      </c>
      <c r="AC512" s="10">
        <f ca="1">IF($A512&gt;='key variables'!$B$26,SUMPRODUCT(S482:S511,'control variables'!Y$7:Y$36)*$E512,SUMPRODUCT(S482:S511,'control variables'!AC$7:AC$36)*$E512)</f>
        <v>1.9988048731784303E-18</v>
      </c>
      <c r="AD512" s="10">
        <f t="shared" ca="1" si="347"/>
        <v>9.2164143637466467E-18</v>
      </c>
      <c r="AE512" s="82">
        <f ca="1">SUMPRODUCT(P482:P511,'control variables'!AL$7:AL$36)</f>
        <v>1.7512339542708045E-18</v>
      </c>
      <c r="AF512" s="82">
        <f ca="1">SUMPRODUCT(Q482:Q511,'control variables'!AM$7:AM$36)</f>
        <v>2.0161074959760654E-18</v>
      </c>
      <c r="AG512" s="82">
        <f ca="1">SUMPRODUCT(R482:R511,'control variables'!AN$7:AN$36)</f>
        <v>5.7484523271534651E-18</v>
      </c>
      <c r="AH512" s="82">
        <f ca="1">SUMPRODUCT(S482:S511,'control variables'!AO$7:AO$36)</f>
        <v>2.4890228374211754E-18</v>
      </c>
      <c r="AI512" s="82">
        <f t="shared" ca="1" si="359"/>
        <v>1.200481661482151E-17</v>
      </c>
      <c r="AJ512" s="10">
        <f ca="1">SUMPRODUCT(P482:P511,'control variables'!AP$7:AP$36)</f>
        <v>1.6733108546388801E-21</v>
      </c>
      <c r="AK512" s="10">
        <f ca="1">SUMPRODUCT(Q482:Q511,'control variables'!AQ$7:AQ$36)</f>
        <v>4.8286218072316662E-21</v>
      </c>
      <c r="AL512" s="10">
        <f ca="1">SUMPRODUCT(R482:R511,'control variables'!AR$7:AR$36)</f>
        <v>1.7355334607886202E-19</v>
      </c>
      <c r="AM512" s="10">
        <f ca="1">SUMPRODUCT(S482:S511,'control variables'!AS$7:AS$36)</f>
        <v>1.3001894993553348E-19</v>
      </c>
      <c r="AN512" s="10">
        <f t="shared" ca="1" si="381"/>
        <v>3.1007422867626605E-19</v>
      </c>
      <c r="AO512" s="82">
        <f ca="1">SUMPRODUCT(P482:P511,'control variables'!AX$7:AX$36)</f>
        <v>2.2754474034535021E-21</v>
      </c>
      <c r="AP512" s="82">
        <f ca="1">SUMPRODUCT(Q482:Q511,'control variables'!AY$7:AY$36)</f>
        <v>5.2529510212950521E-21</v>
      </c>
      <c r="AQ512" s="82">
        <f ca="1">SUMPRODUCT(R482:R511,'control variables'!AZ$7:AZ$36)</f>
        <v>4.7201213044307905E-20</v>
      </c>
      <c r="AR512" s="82">
        <f ca="1">SUMPRODUCT(S482:S511,'control variables'!BA$7:BA$36)</f>
        <v>3.5361186023550733E-20</v>
      </c>
      <c r="AS512" s="82">
        <f t="shared" ca="1" si="382"/>
        <v>9.0090797492607187E-20</v>
      </c>
      <c r="AT512" s="10">
        <f ca="1">SUMPRODUCT(P482:P511,'control variables'!AT$7:AT$36)</f>
        <v>-2.0081711281226409E-21</v>
      </c>
      <c r="AU512" s="10">
        <f ca="1">SUMPRODUCT(Q482:Q511,'control variables'!AU$7:AU$36)</f>
        <v>2.1784238904008939E-21</v>
      </c>
      <c r="AV512" s="10">
        <f ca="1">SUMPRODUCT(R482:R511,'control variables'!AV$7:AV$36)</f>
        <v>9.3804678430304777E-19</v>
      </c>
      <c r="AW512" s="10">
        <f ca="1">SUMPRODUCT(S482:S511,'control variables'!AW$7:AW$36)</f>
        <v>7.027456435790424E-19</v>
      </c>
      <c r="AX512" s="10">
        <f t="shared" ca="1" si="360"/>
        <v>1.6409626806443685E-18</v>
      </c>
      <c r="AY512" s="82">
        <f ca="1">SUMPRODUCT(P482:P511,'control variables'!BB$7:BB$36)</f>
        <v>7.2785447088645772E-21</v>
      </c>
      <c r="AZ512" s="82">
        <f ca="1">SUMPRODUCT(Q482:Q511,'control variables'!BC$7:BC$36)</f>
        <v>1.8560276027981325E-20</v>
      </c>
      <c r="BA512" s="82">
        <f ca="1">SUMPRODUCT(R482:R511,'control variables'!BD$7:BD$36)</f>
        <v>1.299276372549376E-19</v>
      </c>
      <c r="BB512" s="82">
        <f ca="1">SUMPRODUCT(S482:S511,'control variables'!BE$7:BE$36)</f>
        <v>1.8463644744019238E-20</v>
      </c>
      <c r="BC512" s="82">
        <f t="shared" ca="1" si="383"/>
        <v>1.7423010273580272E-19</v>
      </c>
      <c r="BD512" s="10">
        <f ca="1">SUMPRODUCT(P482:P511,'control variables'!BF$7:BF$36)</f>
        <v>1.5226081557077194E-21</v>
      </c>
      <c r="BE512" s="10">
        <f ca="1">SUMPRODUCT(Q482:Q511,'control variables'!BG$7:BG$36)</f>
        <v>1.7574974605912662E-21</v>
      </c>
      <c r="BF512" s="10">
        <f ca="1">SUMPRODUCT(R482:R511,'control variables'!BH$7:BH$36)</f>
        <v>5.2640894439399434E-20</v>
      </c>
      <c r="BG512" s="10">
        <f ca="1">SUMPRODUCT(S482:S511,'control variables'!BI$7:BI$36)</f>
        <v>1.1830910737211508E-19</v>
      </c>
      <c r="BH512" s="10">
        <f t="shared" ca="1" si="384"/>
        <v>1.7423010742781349E-19</v>
      </c>
      <c r="BI512" s="82">
        <f t="shared" ca="1" si="361"/>
        <v>1.7565043278515461E-18</v>
      </c>
      <c r="BJ512" s="82">
        <f t="shared" ca="1" si="362"/>
        <v>2.0368461958944475E-18</v>
      </c>
      <c r="BK512" s="82">
        <f t="shared" ca="1" si="363"/>
        <v>6.8164267487114502E-18</v>
      </c>
      <c r="BL512" s="82">
        <f t="shared" ca="1" si="364"/>
        <v>3.2102321257442371E-18</v>
      </c>
      <c r="BM512" s="82">
        <f t="shared" ca="1" si="354"/>
        <v>1.3820009398201681E-17</v>
      </c>
      <c r="BN512" s="10">
        <f ca="1">BN511+BI512-INDIRECT(ADDRESS(MAX($D512-'key variables'!$B$9*30,34),scenario!BI$4),TRUE)</f>
        <v>9439390.0751690175</v>
      </c>
      <c r="BO512" s="10">
        <f ca="1">BO511+BJ512-INDIRECT(ADDRESS(MAX($D512-'key variables'!$B$9*30,34),scenario!BJ$4),TRUE)</f>
        <v>10895583.360992203</v>
      </c>
      <c r="BP512" s="10">
        <f ca="1">BP511+BK512-INDIRECT(ADDRESS(MAX($D512-'key variables'!$B$9*30,34),scenario!BK$4),TRUE)</f>
        <v>32531162.537994072</v>
      </c>
      <c r="BQ512" s="10">
        <f ca="1">BQ511+BL512-INDIRECT(ADDRESS(MAX($D512-'key variables'!$B$9*30,34),scenario!BL$4),TRUE)</f>
        <v>14415841.516535141</v>
      </c>
      <c r="BR512" s="10">
        <f t="shared" ca="1" si="385"/>
        <v>67281977.490690395</v>
      </c>
      <c r="BS512" s="82">
        <f t="shared" ca="1" si="366"/>
        <v>-2.3433848384468789E-9</v>
      </c>
      <c r="BT512" s="82">
        <f t="shared" ca="1" si="367"/>
        <v>-3.4288307976986846E-10</v>
      </c>
      <c r="BU512" s="82">
        <f t="shared" ca="1" si="368"/>
        <v>-4.2578247289825826E-9</v>
      </c>
      <c r="BV512" s="82">
        <f t="shared" ca="1" si="369"/>
        <v>-2.9943922162003868E-9</v>
      </c>
      <c r="BW512" s="82">
        <f t="shared" ca="1" si="386"/>
        <v>-9.9384848633997164E-9</v>
      </c>
      <c r="BX512" s="10">
        <f t="shared" ca="1" si="370"/>
        <v>-1.862599385782667E-12</v>
      </c>
      <c r="BY512" s="10">
        <f t="shared" ca="1" si="371"/>
        <v>2.8902851158836855E-12</v>
      </c>
      <c r="BZ512" s="10">
        <f t="shared" ca="1" si="372"/>
        <v>-3.5034723148380776E-11</v>
      </c>
      <c r="CA512" s="10">
        <f t="shared" ca="1" si="373"/>
        <v>-2.0257049285346142E-11</v>
      </c>
      <c r="CB512" s="10">
        <v>0</v>
      </c>
      <c r="CC512" s="82">
        <f t="shared" ca="1" si="374"/>
        <v>3.9725651335911398E-13</v>
      </c>
      <c r="CD512" s="82">
        <f t="shared" ca="1" si="375"/>
        <v>3.4270726121279544E-13</v>
      </c>
      <c r="CE512" s="82">
        <f t="shared" ca="1" si="376"/>
        <v>1.8915613516011755E-10</v>
      </c>
      <c r="CF512" s="82">
        <f t="shared" ca="1" si="377"/>
        <v>3.7028117513438405E-11</v>
      </c>
      <c r="CG512" s="82">
        <f t="shared" ca="1" si="387"/>
        <v>2.2692421644812787E-10</v>
      </c>
      <c r="CH512" s="13" t="str">
        <f t="shared" ca="1" si="339"/>
        <v/>
      </c>
      <c r="CI512" s="81">
        <f t="shared" ca="1" si="348"/>
        <v>0.1131775965863165</v>
      </c>
      <c r="CJ512" s="81">
        <f t="shared" ca="1" si="349"/>
        <v>0.13063724757458739</v>
      </c>
      <c r="CK512" s="81">
        <f t="shared" ca="1" si="350"/>
        <v>0.39004625943939081</v>
      </c>
      <c r="CL512" s="81">
        <f t="shared" ca="1" si="351"/>
        <v>0.17284488538116416</v>
      </c>
      <c r="CM512" s="89">
        <f t="shared" ca="1" si="340"/>
        <v>0.80670598898145884</v>
      </c>
    </row>
    <row r="513" spans="1:91" x14ac:dyDescent="0.3">
      <c r="A513">
        <v>448</v>
      </c>
      <c r="B513" s="3">
        <f t="shared" si="353"/>
        <v>1.4333333333333333</v>
      </c>
      <c r="C513" s="3">
        <f t="shared" si="341"/>
        <v>14.933333333333334</v>
      </c>
      <c r="D513" s="4">
        <f t="shared" ca="1" si="378"/>
        <v>513</v>
      </c>
      <c r="E513" s="58">
        <f>(0.5*(COS(B513*2*PI())+1)*('key variables'!$B$4-'key variables'!$B$6)+'key variables'!$B$6)/'key variables'!$B$4</f>
        <v>1</v>
      </c>
      <c r="F513" s="10">
        <f t="shared" ca="1" si="342"/>
        <v>11689222.907461114</v>
      </c>
      <c r="G513" s="10">
        <f t="shared" ca="1" si="343"/>
        <v>13492492.798713122</v>
      </c>
      <c r="H513" s="10">
        <f t="shared" ca="1" si="344"/>
        <v>40309474.521088287</v>
      </c>
      <c r="I513" s="10">
        <f t="shared" ca="1" si="345"/>
        <v>17912154.249750931</v>
      </c>
      <c r="J513" s="10">
        <f t="shared" ca="1" si="379"/>
        <v>83403344.477013454</v>
      </c>
      <c r="K513" s="82">
        <f t="shared" ca="1" si="355"/>
        <v>2249832.832292099</v>
      </c>
      <c r="L513" s="82">
        <f t="shared" ca="1" si="356"/>
        <v>2596909.4377209195</v>
      </c>
      <c r="M513" s="82">
        <f t="shared" ca="1" si="357"/>
        <v>7778311.98309422</v>
      </c>
      <c r="N513" s="82">
        <f t="shared" ca="1" si="358"/>
        <v>3496312.733215793</v>
      </c>
      <c r="O513" s="82">
        <f t="shared" ca="1" si="380"/>
        <v>16121366.986323033</v>
      </c>
      <c r="P513" s="10">
        <f ca="1">IF(IF($A513&gt;='key variables'!$B$26,K513*SUMPRODUCT(Z513:AC513,'control variables'!$O$3:$R$3)/J513+F$65*'key variables'!$B$25/scenario!J$65,K513*SUMPRODUCT(Z513:AC513,'control variables'!$O$7:$R$7)/J513+F$65*'key variables'!$B$25/scenario!J$65)&lt;'key variables'!$B$28,0,IF($A513&gt;='key variables'!$B$26,K513*SUMPRODUCT(Z513:AC513,'control variables'!$O$3:$R$3)/J513+F$65*'key variables'!$B$25/scenario!J$65,K513*SUMPRODUCT(Z513:AC513,'control variables'!$O$7:$R$7)/J513+F$65*'key variables'!$B$25/scenario!J$65))</f>
        <v>2.139212978177357E-19</v>
      </c>
      <c r="Q513" s="10">
        <f ca="1">IF(IF($A513&gt;='key variables'!$B$26,L513*SUMPRODUCT(Z513:AC513,'control variables'!$O$4:$R$4)/J513+G$65*'key variables'!$B$25/scenario!J$65,L513*SUMPRODUCT(Z513:AC513,'control variables'!$O$7:$R$7)/J513+G$65*'key variables'!$B$25/scenario!J$65)&lt;'key variables'!$B$28,0,IF($A513&gt;='key variables'!$B$26,L513*SUMPRODUCT(Z513:AC513,'control variables'!$O$4:$R$4)/J513+G$65*'key variables'!$B$25/scenario!J$65,L513*SUMPRODUCT(Z513:AC513,'control variables'!$O$7:$R$7)/J513+G$65*'key variables'!$B$25/scenario!J$65))</f>
        <v>2.4692245097446406E-19</v>
      </c>
      <c r="R513" s="10">
        <f ca="1">IF(IF($A513&gt;='key variables'!$B$26,M513*SUMPRODUCT(Z513:AC513,'control variables'!$O$5:$R$5)/J513+H$65*'key variables'!$B$25/scenario!J$65,M513*SUMPRODUCT(Z513:AC513,'control variables'!$O$7:$R$7)/J513+H$65*'key variables'!$B$25/scenario!J$65)&lt;'key variables'!$B$28,0,IF($A513&gt;='key variables'!$B$26,M513*SUMPRODUCT(Z513:AC513,'control variables'!$O$5:$R$5)/J513+H$65*'key variables'!$B$25/scenario!J$65,M513*SUMPRODUCT(Z513:AC513,'control variables'!$O$7:$R$7)/J513+H$65*'key variables'!$B$25/scenario!J$65))</f>
        <v>7.3958676856873628E-19</v>
      </c>
      <c r="S513" s="10">
        <f ca="1">IF(IF($A513&gt;='key variables'!$B$26,N513*SUMPRODUCT(Z513:AC513,'control variables'!$O$6:$R$6)/J513+I$65*'key variables'!$B$25/scenario!J$65,N513*SUMPRODUCT(Z513:AC513,'control variables'!$O$7:$R$7)/J513+I$65*'key variables'!$B$25/scenario!J$65)&lt;'key variables'!$B$28,0,IF($A513&gt;='key variables'!$B$26,N513*SUMPRODUCT(Z513:AC513,'control variables'!$O$6:$R$6)/J513+I$65*'key variables'!$B$25/scenario!J$65,N513*SUMPRODUCT(Z513:AC513,'control variables'!$O$7:$R$7)/J513+I$65*'key variables'!$B$25/scenario!J$65))</f>
        <v>3.3244059146572703E-19</v>
      </c>
      <c r="T513" s="10">
        <f t="shared" ca="1" si="352"/>
        <v>1.532871108826663E-18</v>
      </c>
      <c r="U513" s="82">
        <f ca="1">SUMPRODUCT(P483:P512,'control variables'!AD$7:AD$36)</f>
        <v>4.5355272632617705E-19</v>
      </c>
      <c r="V513" s="82">
        <f ca="1">SUMPRODUCT(Q483:Q512,'control variables'!AE$7:AE$36)</f>
        <v>5.2352127615656656E-19</v>
      </c>
      <c r="W513" s="82">
        <f ca="1">SUMPRODUCT(R483:R512,'control variables'!AF$7:AF$36)</f>
        <v>1.5680607712324141E-18</v>
      </c>
      <c r="X513" s="82">
        <f ca="1">SUMPRODUCT(S483:S512,'control variables'!AG$7:AG$36)</f>
        <v>7.0483555465914223E-19</v>
      </c>
      <c r="Y513" s="82">
        <f t="shared" ca="1" si="346"/>
        <v>3.2499703283743E-18</v>
      </c>
      <c r="Z513" s="10">
        <f ca="1">IF($A513&gt;='key variables'!$B$26,SUMPRODUCT(P483:P512,'control variables'!V$7:V$36)*$E513,SUMPRODUCT(P483:P512,'control variables'!Z$7:Z$36)*$E513)</f>
        <v>1.1067145675673096E-18</v>
      </c>
      <c r="AA513" s="10">
        <f ca="1">IF($A513&gt;='key variables'!$B$26,SUMPRODUCT(Q483:Q512,'control variables'!W$7:W$36)*$E513,SUMPRODUCT(Q483:Q512,'control variables'!AA$7:AA$36)*$E513)</f>
        <v>1.2774449124074445E-18</v>
      </c>
      <c r="AB513" s="10">
        <f ca="1">IF($A513&gt;='key variables'!$B$26,SUMPRODUCT(R483:R512,'control variables'!X$7:X$36)*$E513,SUMPRODUCT(R483:R512,'control variables'!AB$7:AB$36)*$E513)</f>
        <v>3.826227024166792E-18</v>
      </c>
      <c r="AC513" s="10">
        <f ca="1">IF($A513&gt;='key variables'!$B$26,SUMPRODUCT(S483:S512,'control variables'!Y$7:Y$36)*$E513,SUMPRODUCT(S483:S512,'control variables'!AC$7:AC$36)*$E513)</f>
        <v>1.7198701072732067E-18</v>
      </c>
      <c r="AD513" s="10">
        <f t="shared" ca="1" si="347"/>
        <v>7.9302566114147535E-18</v>
      </c>
      <c r="AE513" s="82">
        <f ca="1">SUMPRODUCT(P483:P512,'control variables'!AL$7:AL$36)</f>
        <v>1.5068479015677E-18</v>
      </c>
      <c r="AF513" s="82">
        <f ca="1">SUMPRODUCT(Q483:Q512,'control variables'!AM$7:AM$36)</f>
        <v>1.7347581356777782E-18</v>
      </c>
      <c r="AG513" s="82">
        <f ca="1">SUMPRODUCT(R483:R512,'control variables'!AN$7:AN$36)</f>
        <v>4.9462513591109232E-18</v>
      </c>
      <c r="AH513" s="82">
        <f ca="1">SUMPRODUCT(S483:S512,'control variables'!AO$7:AO$36)</f>
        <v>2.1416777754768253E-18</v>
      </c>
      <c r="AI513" s="82">
        <f t="shared" ca="1" si="359"/>
        <v>1.0329535171833226E-17</v>
      </c>
      <c r="AJ513" s="10">
        <f ca="1">SUMPRODUCT(P483:P512,'control variables'!AP$7:AP$36)</f>
        <v>1.4397990307542587E-21</v>
      </c>
      <c r="AK513" s="10">
        <f ca="1">SUMPRODUCT(Q483:Q512,'control variables'!AQ$7:AQ$36)</f>
        <v>4.1547838996307742E-21</v>
      </c>
      <c r="AL513" s="10">
        <f ca="1">SUMPRODUCT(R483:R512,'control variables'!AR$7:AR$36)</f>
        <v>1.4933384240935394E-19</v>
      </c>
      <c r="AM513" s="10">
        <f ca="1">SUMPRODUCT(S483:S512,'control variables'!AS$7:AS$36)</f>
        <v>1.1187470491683852E-19</v>
      </c>
      <c r="AN513" s="10">
        <f t="shared" ca="1" si="381"/>
        <v>2.668031302565775E-19</v>
      </c>
      <c r="AO513" s="82">
        <f ca="1">SUMPRODUCT(P483:P512,'control variables'!AX$7:AX$36)</f>
        <v>1.9579069584961756E-21</v>
      </c>
      <c r="AP513" s="82">
        <f ca="1">SUMPRODUCT(Q483:Q512,'control variables'!AY$7:AY$36)</f>
        <v>4.5198976437001785E-21</v>
      </c>
      <c r="AQ513" s="82">
        <f ca="1">SUMPRODUCT(R483:R512,'control variables'!AZ$7:AZ$36)</f>
        <v>4.0614247259088256E-20</v>
      </c>
      <c r="AR513" s="82">
        <f ca="1">SUMPRODUCT(S483:S512,'control variables'!BA$7:BA$36)</f>
        <v>3.0426505166021275E-20</v>
      </c>
      <c r="AS513" s="82">
        <f t="shared" ca="1" si="382"/>
        <v>7.7518557027305888E-20</v>
      </c>
      <c r="AT513" s="10">
        <f ca="1">SUMPRODUCT(P483:P512,'control variables'!AT$7:AT$36)</f>
        <v>-1.7279292940961963E-21</v>
      </c>
      <c r="AU513" s="10">
        <f ca="1">SUMPRODUCT(Q483:Q512,'control variables'!AU$7:AU$36)</f>
        <v>1.8744231517269511E-21</v>
      </c>
      <c r="AV513" s="10">
        <f ca="1">SUMPRODUCT(R483:R512,'control variables'!AV$7:AV$36)</f>
        <v>8.0714163007874094E-19</v>
      </c>
      <c r="AW513" s="10">
        <f ca="1">SUMPRODUCT(S483:S512,'control variables'!AW$7:AW$36)</f>
        <v>6.046769455220222E-19</v>
      </c>
      <c r="AX513" s="10">
        <f t="shared" ca="1" si="360"/>
        <v>1.4119650694583938E-18</v>
      </c>
      <c r="AY513" s="82">
        <f ca="1">SUMPRODUCT(P483:P512,'control variables'!BB$7:BB$36)</f>
        <v>6.2628181655980369E-21</v>
      </c>
      <c r="AZ513" s="82">
        <f ca="1">SUMPRODUCT(Q483:Q512,'control variables'!BC$7:BC$36)</f>
        <v>1.597017515396812E-20</v>
      </c>
      <c r="BA513" s="82">
        <f ca="1">SUMPRODUCT(R483:R512,'control variables'!BD$7:BD$36)</f>
        <v>1.1179613499143997E-19</v>
      </c>
      <c r="BB513" s="82">
        <f ca="1">SUMPRODUCT(S483:S512,'control variables'!BE$7:BE$36)</f>
        <v>1.5887028840416491E-20</v>
      </c>
      <c r="BC513" s="82">
        <f t="shared" ca="1" si="383"/>
        <v>1.4991615715142261E-19</v>
      </c>
      <c r="BD513" s="10">
        <f ca="1">SUMPRODUCT(P483:P512,'control variables'!BF$7:BF$36)</f>
        <v>1.3101270100107112E-21</v>
      </c>
      <c r="BE513" s="10">
        <f ca="1">SUMPRODUCT(Q483:Q512,'control variables'!BG$7:BG$36)</f>
        <v>1.512237330737016E-21</v>
      </c>
      <c r="BF513" s="10">
        <f ca="1">SUMPRODUCT(R483:R512,'control variables'!BH$7:BH$36)</f>
        <v>4.5294816908506459E-20</v>
      </c>
      <c r="BG513" s="10">
        <f ca="1">SUMPRODUCT(S483:S512,'control variables'!BI$7:BI$36)</f>
        <v>1.0179897993940547E-19</v>
      </c>
      <c r="BH513" s="10">
        <f t="shared" ca="1" si="384"/>
        <v>1.4991616118865965E-19</v>
      </c>
      <c r="BI513" s="82">
        <f t="shared" ca="1" si="361"/>
        <v>1.511382790439202E-18</v>
      </c>
      <c r="BJ513" s="82">
        <f t="shared" ca="1" si="362"/>
        <v>1.7526027339834732E-18</v>
      </c>
      <c r="BK513" s="82">
        <f t="shared" ca="1" si="363"/>
        <v>5.8651891241811041E-18</v>
      </c>
      <c r="BL513" s="82">
        <f t="shared" ca="1" si="364"/>
        <v>2.7622417498392637E-18</v>
      </c>
      <c r="BM513" s="82">
        <f t="shared" ca="1" si="354"/>
        <v>1.1891416398443043E-17</v>
      </c>
      <c r="BN513" s="10">
        <f ca="1">BN512+BI513-INDIRECT(ADDRESS(MAX($D513-'key variables'!$B$9*30,34),scenario!BI$4),TRUE)</f>
        <v>9439390.0751690175</v>
      </c>
      <c r="BO513" s="10">
        <f ca="1">BO512+BJ513-INDIRECT(ADDRESS(MAX($D513-'key variables'!$B$9*30,34),scenario!BJ$4),TRUE)</f>
        <v>10895583.360992203</v>
      </c>
      <c r="BP513" s="10">
        <f ca="1">BP512+BK513-INDIRECT(ADDRESS(MAX($D513-'key variables'!$B$9*30,34),scenario!BK$4),TRUE)</f>
        <v>32531162.537994072</v>
      </c>
      <c r="BQ513" s="10">
        <f ca="1">BQ512+BL513-INDIRECT(ADDRESS(MAX($D513-'key variables'!$B$9*30,34),scenario!BL$4),TRUE)</f>
        <v>14415841.516535141</v>
      </c>
      <c r="BR513" s="10">
        <f t="shared" ca="1" si="385"/>
        <v>67281977.490690395</v>
      </c>
      <c r="BS513" s="82">
        <f t="shared" ca="1" si="366"/>
        <v>-2.3433848397456505E-9</v>
      </c>
      <c r="BT513" s="82">
        <f t="shared" ca="1" si="367"/>
        <v>-3.4288308127706096E-10</v>
      </c>
      <c r="BU513" s="82">
        <f t="shared" ca="1" si="368"/>
        <v>-4.2578247341534797E-9</v>
      </c>
      <c r="BV513" s="82">
        <f t="shared" ca="1" si="369"/>
        <v>-2.9943922187319871E-9</v>
      </c>
      <c r="BW513" s="82">
        <f t="shared" ca="1" si="386"/>
        <v>-9.9384848739081792E-9</v>
      </c>
      <c r="BX513" s="10">
        <f t="shared" ca="1" si="370"/>
        <v>-1.8625993913977051E-12</v>
      </c>
      <c r="BY513" s="10">
        <f t="shared" ca="1" si="371"/>
        <v>2.8902851029211708E-12</v>
      </c>
      <c r="BZ513" s="10">
        <f t="shared" ca="1" si="372"/>
        <v>-3.5034723264857481E-11</v>
      </c>
      <c r="CA513" s="10">
        <f t="shared" ca="1" si="373"/>
        <v>-2.0257049372605645E-11</v>
      </c>
      <c r="CB513" s="10">
        <v>0</v>
      </c>
      <c r="CC513" s="82">
        <f t="shared" ca="1" si="374"/>
        <v>3.9725651456893534E-13</v>
      </c>
      <c r="CD513" s="82">
        <f t="shared" ca="1" si="375"/>
        <v>3.4270725897325856E-13</v>
      </c>
      <c r="CE513" s="82">
        <f t="shared" ca="1" si="376"/>
        <v>1.8915613446169551E-10</v>
      </c>
      <c r="CF513" s="82">
        <f t="shared" ca="1" si="377"/>
        <v>3.7028116990209657E-11</v>
      </c>
      <c r="CG513" s="82">
        <f t="shared" ca="1" si="387"/>
        <v>2.2692421522544737E-10</v>
      </c>
      <c r="CH513" s="13" t="str">
        <f t="shared" ref="CH513:CH576" ca="1" si="388">IF(BW513&gt;1,A513,"")</f>
        <v/>
      </c>
      <c r="CI513" s="81">
        <f t="shared" ca="1" si="348"/>
        <v>0.1131775965863165</v>
      </c>
      <c r="CJ513" s="81">
        <f t="shared" ca="1" si="349"/>
        <v>0.13063724757458739</v>
      </c>
      <c r="CK513" s="81">
        <f t="shared" ca="1" si="350"/>
        <v>0.39004625943939081</v>
      </c>
      <c r="CL513" s="81">
        <f t="shared" ca="1" si="351"/>
        <v>0.17284488538116416</v>
      </c>
      <c r="CM513" s="89">
        <f t="shared" ref="CM513:CM576" ca="1" si="389">SUM(CI513:CL513)</f>
        <v>0.80670598898145884</v>
      </c>
    </row>
    <row r="514" spans="1:91" x14ac:dyDescent="0.3">
      <c r="A514">
        <v>449</v>
      </c>
      <c r="B514" s="3">
        <f t="shared" si="353"/>
        <v>1.4361111111111111</v>
      </c>
      <c r="C514" s="3">
        <f t="shared" ref="C514:C577" si="390">A514/30</f>
        <v>14.966666666666667</v>
      </c>
      <c r="D514" s="4">
        <f t="shared" ca="1" si="378"/>
        <v>514</v>
      </c>
      <c r="E514" s="58">
        <f>(0.5*(COS(B514*2*PI())+1)*('key variables'!$B$4-'key variables'!$B$6)+'key variables'!$B$6)/'key variables'!$B$4</f>
        <v>1</v>
      </c>
      <c r="F514" s="10">
        <f t="shared" ref="F514:F577" ca="1" si="391">MAX(F513-BD513,0.001)</f>
        <v>11689222.907461114</v>
      </c>
      <c r="G514" s="10">
        <f t="shared" ref="G514:G577" ca="1" si="392">MAX(G513-BE513,0.001)</f>
        <v>13492492.798713122</v>
      </c>
      <c r="H514" s="10">
        <f t="shared" ref="H514:H577" ca="1" si="393">MAX(H513-BF513,0.001)</f>
        <v>40309474.521088287</v>
      </c>
      <c r="I514" s="10">
        <f t="shared" ref="I514:I577" ca="1" si="394">MAX(I513-BG513,0.001)</f>
        <v>17912154.249750931</v>
      </c>
      <c r="J514" s="10">
        <f t="shared" ca="1" si="379"/>
        <v>83403344.477013454</v>
      </c>
      <c r="K514" s="82">
        <f t="shared" ca="1" si="355"/>
        <v>2249832.832292099</v>
      </c>
      <c r="L514" s="82">
        <f t="shared" ca="1" si="356"/>
        <v>2596909.4377209195</v>
      </c>
      <c r="M514" s="82">
        <f t="shared" ca="1" si="357"/>
        <v>7778311.98309422</v>
      </c>
      <c r="N514" s="82">
        <f t="shared" ca="1" si="358"/>
        <v>3496312.733215793</v>
      </c>
      <c r="O514" s="82">
        <f t="shared" ca="1" si="380"/>
        <v>16121366.986323033</v>
      </c>
      <c r="P514" s="10">
        <f ca="1">IF(IF($A514&gt;='key variables'!$B$26,K514*SUMPRODUCT(Z514:AC514,'control variables'!$O$3:$R$3)/J514+F$65*'key variables'!$B$25/scenario!J$65,K514*SUMPRODUCT(Z514:AC514,'control variables'!$O$7:$R$7)/J514+F$65*'key variables'!$B$25/scenario!J$65)&lt;'key variables'!$B$28,0,IF($A514&gt;='key variables'!$B$26,K514*SUMPRODUCT(Z514:AC514,'control variables'!$O$3:$R$3)/J514+F$65*'key variables'!$B$25/scenario!J$65,K514*SUMPRODUCT(Z514:AC514,'control variables'!$O$7:$R$7)/J514+F$65*'key variables'!$B$25/scenario!J$65))</f>
        <v>1.8406841526294867E-19</v>
      </c>
      <c r="Q514" s="10">
        <f ca="1">IF(IF($A514&gt;='key variables'!$B$26,L514*SUMPRODUCT(Z514:AC514,'control variables'!$O$4:$R$4)/J514+G$65*'key variables'!$B$25/scenario!J$65,L514*SUMPRODUCT(Z514:AC514,'control variables'!$O$7:$R$7)/J514+G$65*'key variables'!$B$25/scenario!J$65)&lt;'key variables'!$B$28,0,IF($A514&gt;='key variables'!$B$26,L514*SUMPRODUCT(Z514:AC514,'control variables'!$O$4:$R$4)/J514+G$65*'key variables'!$B$25/scenario!J$65,L514*SUMPRODUCT(Z514:AC514,'control variables'!$O$7:$R$7)/J514+G$65*'key variables'!$B$25/scenario!J$65))</f>
        <v>2.1246423197393544E-19</v>
      </c>
      <c r="R514" s="10">
        <f ca="1">IF(IF($A514&gt;='key variables'!$B$26,M514*SUMPRODUCT(Z514:AC514,'control variables'!$O$5:$R$5)/J514+H$65*'key variables'!$B$25/scenario!J$65,M514*SUMPRODUCT(Z514:AC514,'control variables'!$O$7:$R$7)/J514+H$65*'key variables'!$B$25/scenario!J$65)&lt;'key variables'!$B$28,0,IF($A514&gt;='key variables'!$B$26,M514*SUMPRODUCT(Z514:AC514,'control variables'!$O$5:$R$5)/J514+H$65*'key variables'!$B$25/scenario!J$65,M514*SUMPRODUCT(Z514:AC514,'control variables'!$O$7:$R$7)/J514+H$65*'key variables'!$B$25/scenario!J$65))</f>
        <v>6.3637686302689342E-19</v>
      </c>
      <c r="S514" s="10">
        <f ca="1">IF(IF($A514&gt;='key variables'!$B$26,N514*SUMPRODUCT(Z514:AC514,'control variables'!$O$6:$R$6)/J514+I$65*'key variables'!$B$25/scenario!J$65,N514*SUMPRODUCT(Z514:AC514,'control variables'!$O$7:$R$7)/J514+I$65*'key variables'!$B$25/scenario!J$65)&lt;'key variables'!$B$28,0,IF($A514&gt;='key variables'!$B$26,N514*SUMPRODUCT(Z514:AC514,'control variables'!$O$6:$R$6)/J514+I$65*'key variables'!$B$25/scenario!J$65,N514*SUMPRODUCT(Z514:AC514,'control variables'!$O$7:$R$7)/J514+I$65*'key variables'!$B$25/scenario!J$65))</f>
        <v>2.8604824982087614E-19</v>
      </c>
      <c r="T514" s="10">
        <f t="shared" ca="1" si="352"/>
        <v>1.3189577600846538E-18</v>
      </c>
      <c r="U514" s="82">
        <f ca="1">SUMPRODUCT(P484:P513,'control variables'!AD$7:AD$36)</f>
        <v>3.9025909259478946E-19</v>
      </c>
      <c r="V514" s="82">
        <f ca="1">SUMPRODUCT(Q484:Q513,'control variables'!AE$7:AE$36)</f>
        <v>4.5046347718345993E-19</v>
      </c>
      <c r="W514" s="82">
        <f ca="1">SUMPRODUCT(R484:R513,'control variables'!AF$7:AF$36)</f>
        <v>1.3492366778863939E-18</v>
      </c>
      <c r="X514" s="82">
        <f ca="1">SUMPRODUCT(S484:S513,'control variables'!AG$7:AG$36)</f>
        <v>6.0647520789458053E-19</v>
      </c>
      <c r="Y514" s="82">
        <f t="shared" ca="1" si="346"/>
        <v>2.7964344555592237E-18</v>
      </c>
      <c r="Z514" s="10">
        <f ca="1">IF($A514&gt;='key variables'!$B$26,SUMPRODUCT(P484:P513,'control variables'!V$7:V$36)*$E514,SUMPRODUCT(P484:P513,'control variables'!Z$7:Z$36)*$E514)</f>
        <v>9.5227169374271162E-19</v>
      </c>
      <c r="AA514" s="10">
        <f ca="1">IF($A514&gt;='key variables'!$B$26,SUMPRODUCT(Q484:Q513,'control variables'!W$7:W$36)*$E514,SUMPRODUCT(Q484:Q513,'control variables'!AA$7:AA$36)*$E514)</f>
        <v>1.09917648691948E-18</v>
      </c>
      <c r="AB514" s="10">
        <f ca="1">IF($A514&gt;='key variables'!$B$26,SUMPRODUCT(R484:R513,'control variables'!X$7:X$36)*$E514,SUMPRODUCT(R484:R513,'control variables'!AB$7:AB$36)*$E514)</f>
        <v>3.2922740837834359E-18</v>
      </c>
      <c r="AC514" s="10">
        <f ca="1">IF($A514&gt;='key variables'!$B$26,SUMPRODUCT(S484:S513,'control variables'!Y$7:Y$36)*$E514,SUMPRODUCT(S484:S513,'control variables'!AC$7:AC$36)*$E514)</f>
        <v>1.4798609036750632E-18</v>
      </c>
      <c r="AD514" s="10">
        <f t="shared" ca="1" si="347"/>
        <v>6.8235831681206913E-18</v>
      </c>
      <c r="AE514" s="82">
        <f ca="1">SUMPRODUCT(P484:P513,'control variables'!AL$7:AL$36)</f>
        <v>1.2965661115247345E-18</v>
      </c>
      <c r="AF514" s="82">
        <f ca="1">SUMPRODUCT(Q484:Q513,'control variables'!AM$7:AM$36)</f>
        <v>1.4926712962015438E-18</v>
      </c>
      <c r="AG514" s="82">
        <f ca="1">SUMPRODUCT(R484:R513,'control variables'!AN$7:AN$36)</f>
        <v>4.2559981565719097E-18</v>
      </c>
      <c r="AH514" s="82">
        <f ca="1">SUMPRODUCT(S484:S513,'control variables'!AO$7:AO$36)</f>
        <v>1.8428049855595681E-18</v>
      </c>
      <c r="AI514" s="82">
        <f t="shared" ca="1" si="359"/>
        <v>8.8880405498577567E-18</v>
      </c>
      <c r="AJ514" s="10">
        <f ca="1">SUMPRODUCT(P484:P513,'control variables'!AP$7:AP$36)</f>
        <v>1.2388739624881499E-21</v>
      </c>
      <c r="AK514" s="10">
        <f ca="1">SUMPRODUCT(Q484:Q513,'control variables'!AQ$7:AQ$36)</f>
        <v>3.5749805931742327E-21</v>
      </c>
      <c r="AL514" s="10">
        <f ca="1">SUMPRODUCT(R484:R513,'control variables'!AR$7:AR$36)</f>
        <v>1.2849418920801706E-19</v>
      </c>
      <c r="AM514" s="10">
        <f ca="1">SUMPRODUCT(S484:S513,'control variables'!AS$7:AS$36)</f>
        <v>9.6262503323057117E-20</v>
      </c>
      <c r="AN514" s="10">
        <f t="shared" ca="1" si="381"/>
        <v>2.2957054708673657E-19</v>
      </c>
      <c r="AO514" s="82">
        <f ca="1">SUMPRODUCT(P484:P513,'control variables'!AX$7:AX$36)</f>
        <v>1.6846795282148476E-21</v>
      </c>
      <c r="AP514" s="82">
        <f ca="1">SUMPRODUCT(Q484:Q513,'control variables'!AY$7:AY$36)</f>
        <v>3.8891424318838962E-21</v>
      </c>
      <c r="AQ514" s="82">
        <f ca="1">SUMPRODUCT(R484:R513,'control variables'!AZ$7:AZ$36)</f>
        <v>3.4946497643481157E-20</v>
      </c>
      <c r="AR514" s="82">
        <f ca="1">SUMPRODUCT(S484:S513,'control variables'!BA$7:BA$36)</f>
        <v>2.6180462838586654E-20</v>
      </c>
      <c r="AS514" s="82">
        <f t="shared" ca="1" si="382"/>
        <v>6.6700782442166552E-20</v>
      </c>
      <c r="AT514" s="10">
        <f ca="1">SUMPRODUCT(P484:P513,'control variables'!AT$7:AT$36)</f>
        <v>-1.4867954247440204E-21</v>
      </c>
      <c r="AU514" s="10">
        <f ca="1">SUMPRODUCT(Q484:Q513,'control variables'!AU$7:AU$36)</f>
        <v>1.6128459512457036E-21</v>
      </c>
      <c r="AV514" s="10">
        <f ca="1">SUMPRODUCT(R484:R513,'control variables'!AV$7:AV$36)</f>
        <v>6.9450439136700798E-19</v>
      </c>
      <c r="AW514" s="10">
        <f ca="1">SUMPRODUCT(S484:S513,'control variables'!AW$7:AW$36)</f>
        <v>5.2029381012408574E-19</v>
      </c>
      <c r="AX514" s="10">
        <f t="shared" ca="1" si="360"/>
        <v>1.2149242520175954E-18</v>
      </c>
      <c r="AY514" s="82">
        <f ca="1">SUMPRODUCT(P484:P513,'control variables'!BB$7:BB$36)</f>
        <v>5.3888370469958077E-21</v>
      </c>
      <c r="AZ514" s="82">
        <f ca="1">SUMPRODUCT(Q484:Q513,'control variables'!BC$7:BC$36)</f>
        <v>1.3741524860078301E-20</v>
      </c>
      <c r="BA514" s="82">
        <f ca="1">SUMPRODUCT(R484:R513,'control variables'!BD$7:BD$36)</f>
        <v>9.6194897891513043E-20</v>
      </c>
      <c r="BB514" s="82">
        <f ca="1">SUMPRODUCT(S484:S513,'control variables'!BE$7:BE$36)</f>
        <v>1.3669981678887221E-20</v>
      </c>
      <c r="BC514" s="82">
        <f t="shared" ca="1" si="383"/>
        <v>1.2899524147747436E-19</v>
      </c>
      <c r="BD514" s="10">
        <f ca="1">SUMPRODUCT(P484:P513,'control variables'!BF$7:BF$36)</f>
        <v>1.1272977725262445E-21</v>
      </c>
      <c r="BE514" s="10">
        <f ca="1">SUMPRODUCT(Q484:Q513,'control variables'!BG$7:BG$36)</f>
        <v>1.3012034416853484E-21</v>
      </c>
      <c r="BF514" s="10">
        <f ca="1">SUMPRODUCT(R484:R513,'control variables'!BH$7:BH$36)</f>
        <v>3.8973890178423206E-20</v>
      </c>
      <c r="BG514" s="10">
        <f ca="1">SUMPRODUCT(S484:S513,'control variables'!BI$7:BI$36)</f>
        <v>8.7592853558677054E-20</v>
      </c>
      <c r="BH514" s="10">
        <f t="shared" ca="1" si="384"/>
        <v>1.2899524495131185E-19</v>
      </c>
      <c r="BI514" s="82">
        <f t="shared" ca="1" si="361"/>
        <v>1.3004681531469863E-18</v>
      </c>
      <c r="BJ514" s="82">
        <f t="shared" ca="1" si="362"/>
        <v>1.5080256670128679E-18</v>
      </c>
      <c r="BK514" s="82">
        <f t="shared" ca="1" si="363"/>
        <v>5.0466974458304307E-18</v>
      </c>
      <c r="BL514" s="82">
        <f t="shared" ca="1" si="364"/>
        <v>2.3767687773625409E-18</v>
      </c>
      <c r="BM514" s="82">
        <f t="shared" ca="1" si="354"/>
        <v>1.0231960043352825E-17</v>
      </c>
      <c r="BN514" s="10">
        <f ca="1">BN513+BI514-INDIRECT(ADDRESS(MAX($D514-'key variables'!$B$9*30,34),scenario!BI$4),TRUE)</f>
        <v>9439390.0751690175</v>
      </c>
      <c r="BO514" s="10">
        <f ca="1">BO513+BJ514-INDIRECT(ADDRESS(MAX($D514-'key variables'!$B$9*30,34),scenario!BJ$4),TRUE)</f>
        <v>10895583.360992203</v>
      </c>
      <c r="BP514" s="10">
        <f ca="1">BP513+BK514-INDIRECT(ADDRESS(MAX($D514-'key variables'!$B$9*30,34),scenario!BK$4),TRUE)</f>
        <v>32531162.537994072</v>
      </c>
      <c r="BQ514" s="10">
        <f ca="1">BQ513+BL514-INDIRECT(ADDRESS(MAX($D514-'key variables'!$B$9*30,34),scenario!BL$4),TRUE)</f>
        <v>14415841.516535141</v>
      </c>
      <c r="BR514" s="10">
        <f t="shared" ca="1" si="385"/>
        <v>67281977.490690395</v>
      </c>
      <c r="BS514" s="82">
        <f t="shared" ca="1" si="366"/>
        <v>-2.3433848408631777E-9</v>
      </c>
      <c r="BT514" s="82">
        <f t="shared" ca="1" si="367"/>
        <v>-3.4288308257392362E-10</v>
      </c>
      <c r="BU514" s="82">
        <f t="shared" ca="1" si="368"/>
        <v>-4.257824738602775E-9</v>
      </c>
      <c r="BV514" s="82">
        <f t="shared" ca="1" si="369"/>
        <v>-2.9943922209103007E-9</v>
      </c>
      <c r="BW514" s="82">
        <f t="shared" ca="1" si="386"/>
        <v>-9.9384848829501765E-9</v>
      </c>
      <c r="BX514" s="10">
        <f t="shared" ca="1" si="370"/>
        <v>-1.8625993962291605E-12</v>
      </c>
      <c r="BY514" s="10">
        <f t="shared" ca="1" si="371"/>
        <v>2.8902850917675845E-12</v>
      </c>
      <c r="BZ514" s="10">
        <f t="shared" ca="1" si="372"/>
        <v>-3.5034723365079763E-11</v>
      </c>
      <c r="CA514" s="10">
        <f t="shared" ca="1" si="373"/>
        <v>-2.0257049447688015E-11</v>
      </c>
      <c r="CB514" s="10">
        <v>0</v>
      </c>
      <c r="CC514" s="82">
        <f t="shared" ca="1" si="374"/>
        <v>3.9725651560992518E-13</v>
      </c>
      <c r="CD514" s="82">
        <f t="shared" ca="1" si="375"/>
        <v>3.4270725704625079E-13</v>
      </c>
      <c r="CE514" s="82">
        <f t="shared" ca="1" si="376"/>
        <v>1.8915613386073882E-10</v>
      </c>
      <c r="CF514" s="82">
        <f t="shared" ca="1" si="377"/>
        <v>3.7028116539997894E-11</v>
      </c>
      <c r="CG514" s="82">
        <f t="shared" ca="1" si="387"/>
        <v>2.269242141733929E-10</v>
      </c>
      <c r="CH514" s="13" t="str">
        <f t="shared" ca="1" si="388"/>
        <v/>
      </c>
      <c r="CI514" s="81">
        <f t="shared" ca="1" si="348"/>
        <v>0.1131775965863165</v>
      </c>
      <c r="CJ514" s="81">
        <f t="shared" ca="1" si="349"/>
        <v>0.13063724757458739</v>
      </c>
      <c r="CK514" s="81">
        <f t="shared" ca="1" si="350"/>
        <v>0.39004625943939081</v>
      </c>
      <c r="CL514" s="81">
        <f t="shared" ca="1" si="351"/>
        <v>0.17284488538116416</v>
      </c>
      <c r="CM514" s="89">
        <f t="shared" ca="1" si="389"/>
        <v>0.80670598898145884</v>
      </c>
    </row>
    <row r="515" spans="1:91" x14ac:dyDescent="0.3">
      <c r="A515">
        <v>450</v>
      </c>
      <c r="B515" s="3">
        <f t="shared" si="353"/>
        <v>1.4388888888888889</v>
      </c>
      <c r="C515" s="3">
        <f t="shared" si="390"/>
        <v>15</v>
      </c>
      <c r="D515" s="4">
        <f t="shared" ca="1" si="378"/>
        <v>515</v>
      </c>
      <c r="E515" s="58">
        <f>(0.5*(COS(B515*2*PI())+1)*('key variables'!$B$4-'key variables'!$B$6)+'key variables'!$B$6)/'key variables'!$B$4</f>
        <v>1</v>
      </c>
      <c r="F515" s="10">
        <f t="shared" ca="1" si="391"/>
        <v>11689222.907461114</v>
      </c>
      <c r="G515" s="10">
        <f t="shared" ca="1" si="392"/>
        <v>13492492.798713122</v>
      </c>
      <c r="H515" s="10">
        <f t="shared" ca="1" si="393"/>
        <v>40309474.521088287</v>
      </c>
      <c r="I515" s="10">
        <f t="shared" ca="1" si="394"/>
        <v>17912154.249750931</v>
      </c>
      <c r="J515" s="10">
        <f t="shared" ca="1" si="379"/>
        <v>83403344.477013454</v>
      </c>
      <c r="K515" s="82">
        <f t="shared" ca="1" si="355"/>
        <v>2249832.832292099</v>
      </c>
      <c r="L515" s="82">
        <f t="shared" ca="1" si="356"/>
        <v>2596909.4377209195</v>
      </c>
      <c r="M515" s="82">
        <f t="shared" ca="1" si="357"/>
        <v>7778311.98309422</v>
      </c>
      <c r="N515" s="82">
        <f t="shared" ca="1" si="358"/>
        <v>3496312.733215793</v>
      </c>
      <c r="O515" s="82">
        <f t="shared" ca="1" si="380"/>
        <v>16121366.986323033</v>
      </c>
      <c r="P515" s="10">
        <f ca="1">IF(IF($A515&gt;='key variables'!$B$26,K515*SUMPRODUCT(Z515:AC515,'control variables'!$O$3:$R$3)/J515+F$65*'key variables'!$B$25/scenario!J$65,K515*SUMPRODUCT(Z515:AC515,'control variables'!$O$7:$R$7)/J515+F$65*'key variables'!$B$25/scenario!J$65)&lt;'key variables'!$B$28,0,IF($A515&gt;='key variables'!$B$26,K515*SUMPRODUCT(Z515:AC515,'control variables'!$O$3:$R$3)/J515+F$65*'key variables'!$B$25/scenario!J$65,K515*SUMPRODUCT(Z515:AC515,'control variables'!$O$7:$R$7)/J515+F$65*'key variables'!$B$25/scenario!J$65))</f>
        <v>1.5838152555656522E-19</v>
      </c>
      <c r="Q515" s="10">
        <f ca="1">IF(IF($A515&gt;='key variables'!$B$26,L515*SUMPRODUCT(Z515:AC515,'control variables'!$O$4:$R$4)/J515+G$65*'key variables'!$B$25/scenario!J$65,L515*SUMPRODUCT(Z515:AC515,'control variables'!$O$7:$R$7)/J515+G$65*'key variables'!$B$25/scenario!J$65)&lt;'key variables'!$B$28,0,IF($A515&gt;='key variables'!$B$26,L515*SUMPRODUCT(Z515:AC515,'control variables'!$O$4:$R$4)/J515+G$65*'key variables'!$B$25/scenario!J$65,L515*SUMPRODUCT(Z515:AC515,'control variables'!$O$7:$R$7)/J515+G$65*'key variables'!$B$25/scenario!J$65))</f>
        <v>1.82814684084529E-19</v>
      </c>
      <c r="R515" s="10">
        <f ca="1">IF(IF($A515&gt;='key variables'!$B$26,M515*SUMPRODUCT(Z515:AC515,'control variables'!$O$5:$R$5)/J515+H$65*'key variables'!$B$25/scenario!J$65,M515*SUMPRODUCT(Z515:AC515,'control variables'!$O$7:$R$7)/J515+H$65*'key variables'!$B$25/scenario!J$65)&lt;'key variables'!$B$28,0,IF($A515&gt;='key variables'!$B$26,M515*SUMPRODUCT(Z515:AC515,'control variables'!$O$5:$R$5)/J515+H$65*'key variables'!$B$25/scenario!J$65,M515*SUMPRODUCT(Z515:AC515,'control variables'!$O$7:$R$7)/J515+H$65*'key variables'!$B$25/scenario!J$65))</f>
        <v>5.4756997962479285E-19</v>
      </c>
      <c r="S515" s="10">
        <f ca="1">IF(IF($A515&gt;='key variables'!$B$26,N515*SUMPRODUCT(Z515:AC515,'control variables'!$O$6:$R$6)/J515+I$65*'key variables'!$B$25/scenario!J$65,N515*SUMPRODUCT(Z515:AC515,'control variables'!$O$7:$R$7)/J515+I$65*'key variables'!$B$25/scenario!J$65)&lt;'key variables'!$B$28,0,IF($A515&gt;='key variables'!$B$26,N515*SUMPRODUCT(Z515:AC515,'control variables'!$O$6:$R$6)/J515+I$65*'key variables'!$B$25/scenario!J$65,N515*SUMPRODUCT(Z515:AC515,'control variables'!$O$7:$R$7)/J515+I$65*'key variables'!$B$25/scenario!J$65))</f>
        <v>2.4612999533187859E-19</v>
      </c>
      <c r="T515" s="10">
        <f t="shared" ca="1" si="352"/>
        <v>1.1348961845977658E-18</v>
      </c>
      <c r="U515" s="82">
        <f ca="1">SUMPRODUCT(P485:P514,'control variables'!AD$7:AD$36)</f>
        <v>3.3579813440120051E-19</v>
      </c>
      <c r="V515" s="82">
        <f ca="1">SUMPRODUCT(Q485:Q514,'control variables'!AE$7:AE$36)</f>
        <v>3.8760095055912914E-19</v>
      </c>
      <c r="W515" s="82">
        <f ca="1">SUMPRODUCT(R485:R514,'control variables'!AF$7:AF$36)</f>
        <v>1.1609496560028995E-18</v>
      </c>
      <c r="X515" s="82">
        <f ca="1">SUMPRODUCT(S485:S514,'control variables'!AG$7:AG$36)</f>
        <v>5.2184112359179771E-19</v>
      </c>
      <c r="Y515" s="82">
        <f t="shared" ref="Y515:Y578" ca="1" si="395">SUM(U515:X515)</f>
        <v>2.4061898645550268E-18</v>
      </c>
      <c r="Z515" s="10">
        <f ca="1">IF($A515&gt;='key variables'!$B$26,SUMPRODUCT(P485:P514,'control variables'!V$7:V$36)*$E515,SUMPRODUCT(P485:P514,'control variables'!Z$7:Z$36)*$E515)</f>
        <v>8.1938144240471519E-19</v>
      </c>
      <c r="AA515" s="10">
        <f ca="1">IF($A515&gt;='key variables'!$B$26,SUMPRODUCT(Q485:Q514,'control variables'!W$7:W$36)*$E515,SUMPRODUCT(Q485:Q514,'control variables'!AA$7:AA$36)*$E515)</f>
        <v>9.4578555807915321E-19</v>
      </c>
      <c r="AB515" s="10">
        <f ca="1">IF($A515&gt;='key variables'!$B$26,SUMPRODUCT(R485:R514,'control variables'!X$7:X$36)*$E515,SUMPRODUCT(R485:R514,'control variables'!AB$7:AB$36)*$E515)</f>
        <v>2.8328346891837666E-18</v>
      </c>
      <c r="AC515" s="10">
        <f ca="1">IF($A515&gt;='key variables'!$B$26,SUMPRODUCT(S485:S514,'control variables'!Y$7:Y$36)*$E515,SUMPRODUCT(S485:S514,'control variables'!AC$7:AC$36)*$E515)</f>
        <v>1.273345170059455E-18</v>
      </c>
      <c r="AD515" s="10">
        <f t="shared" ref="AD515:AD578" ca="1" si="396">SUM(Z515:AC515)</f>
        <v>5.8713468597270895E-18</v>
      </c>
      <c r="AE515" s="82">
        <f ca="1">SUMPRODUCT(P485:P514,'control variables'!AL$7:AL$36)</f>
        <v>1.1156293079118322E-18</v>
      </c>
      <c r="AF515" s="82">
        <f ca="1">SUMPRODUCT(Q485:Q514,'control variables'!AM$7:AM$36)</f>
        <v>1.2843678624014518E-18</v>
      </c>
      <c r="AG515" s="82">
        <f ca="1">SUMPRODUCT(R485:R514,'control variables'!AN$7:AN$36)</f>
        <v>3.6620703222812673E-18</v>
      </c>
      <c r="AH515" s="82">
        <f ca="1">SUMPRODUCT(S485:S514,'control variables'!AO$7:AO$36)</f>
        <v>1.5856401246201126E-18</v>
      </c>
      <c r="AI515" s="82">
        <f t="shared" ca="1" si="359"/>
        <v>7.6477076172146632E-18</v>
      </c>
      <c r="AJ515" s="10">
        <f ca="1">SUMPRODUCT(P485:P514,'control variables'!AP$7:AP$36)</f>
        <v>1.0659881428917614E-21</v>
      </c>
      <c r="AK515" s="10">
        <f ca="1">SUMPRODUCT(Q485:Q514,'control variables'!AQ$7:AQ$36)</f>
        <v>3.0760892865470485E-21</v>
      </c>
      <c r="AL515" s="10">
        <f ca="1">SUMPRODUCT(R485:R514,'control variables'!AR$7:AR$36)</f>
        <v>1.105627257280798E-19</v>
      </c>
      <c r="AM515" s="10">
        <f ca="1">SUMPRODUCT(S485:S514,'control variables'!AS$7:AS$36)</f>
        <v>8.2828996535988809E-20</v>
      </c>
      <c r="AN515" s="10">
        <f t="shared" ca="1" si="381"/>
        <v>1.9753379969350743E-19</v>
      </c>
      <c r="AO515" s="82">
        <f ca="1">SUMPRODUCT(P485:P514,'control variables'!AX$7:AX$36)</f>
        <v>1.4495811971402953E-21</v>
      </c>
      <c r="AP515" s="82">
        <f ca="1">SUMPRODUCT(Q485:Q514,'control variables'!AY$7:AY$36)</f>
        <v>3.3464095976955503E-21</v>
      </c>
      <c r="AQ515" s="82">
        <f ca="1">SUMPRODUCT(R485:R514,'control variables'!AZ$7:AZ$36)</f>
        <v>3.0069686870105742E-20</v>
      </c>
      <c r="AR515" s="82">
        <f ca="1">SUMPRODUCT(S485:S514,'control variables'!BA$7:BA$36)</f>
        <v>2.2526959001786835E-20</v>
      </c>
      <c r="AS515" s="82">
        <f t="shared" ca="1" si="382"/>
        <v>5.7392636666728423E-20</v>
      </c>
      <c r="AT515" s="10">
        <f ca="1">SUMPRODUCT(P485:P514,'control variables'!AT$7:AT$36)</f>
        <v>-1.2793119733501591E-21</v>
      </c>
      <c r="AU515" s="10">
        <f ca="1">SUMPRODUCT(Q485:Q514,'control variables'!AU$7:AU$36)</f>
        <v>1.3877720513924751E-21</v>
      </c>
      <c r="AV515" s="10">
        <f ca="1">SUMPRODUCT(R485:R514,'control variables'!AV$7:AV$36)</f>
        <v>5.9758576642986908E-19</v>
      </c>
      <c r="AW515" s="10">
        <f ca="1">SUMPRODUCT(S485:S514,'control variables'!AW$7:AW$36)</f>
        <v>4.4768640653189786E-19</v>
      </c>
      <c r="AX515" s="10">
        <f t="shared" ca="1" si="360"/>
        <v>1.0453806330398092E-18</v>
      </c>
      <c r="AY515" s="82">
        <f ca="1">SUMPRODUCT(P485:P514,'control variables'!BB$7:BB$36)</f>
        <v>4.6368206694216727E-21</v>
      </c>
      <c r="AZ515" s="82">
        <f ca="1">SUMPRODUCT(Q485:Q514,'control variables'!BC$7:BC$36)</f>
        <v>1.1823884438313839E-20</v>
      </c>
      <c r="BA515" s="82">
        <f ca="1">SUMPRODUCT(R485:R514,'control variables'!BD$7:BD$36)</f>
        <v>8.2770825494701942E-20</v>
      </c>
      <c r="BB515" s="82">
        <f ca="1">SUMPRODUCT(S485:S514,'control variables'!BE$7:BE$36)</f>
        <v>1.1762325163388665E-20</v>
      </c>
      <c r="BC515" s="82">
        <f t="shared" ca="1" si="383"/>
        <v>1.1099385576582612E-19</v>
      </c>
      <c r="BD515" s="10">
        <f ca="1">SUMPRODUCT(P485:P514,'control variables'!BF$7:BF$36)</f>
        <v>9.6998249653080816E-22</v>
      </c>
      <c r="BE515" s="10">
        <f ca="1">SUMPRODUCT(Q485:Q514,'control variables'!BG$7:BG$36)</f>
        <v>1.1196194950620735E-21</v>
      </c>
      <c r="BF515" s="10">
        <f ca="1">SUMPRODUCT(R485:R514,'control variables'!BH$7:BH$36)</f>
        <v>3.3535053662056599E-20</v>
      </c>
      <c r="BG515" s="10">
        <f ca="1">SUMPRODUCT(S485:S514,'control variables'!BI$7:BI$36)</f>
        <v>7.5369203101237407E-20</v>
      </c>
      <c r="BH515" s="10">
        <f t="shared" ca="1" si="384"/>
        <v>1.1099385875488688E-19</v>
      </c>
      <c r="BI515" s="82">
        <f t="shared" ca="1" si="361"/>
        <v>1.1189868166079038E-18</v>
      </c>
      <c r="BJ515" s="82">
        <f t="shared" ca="1" si="362"/>
        <v>1.2975795188911582E-18</v>
      </c>
      <c r="BK515" s="82">
        <f t="shared" ca="1" si="363"/>
        <v>4.3424269142058384E-18</v>
      </c>
      <c r="BL515" s="82">
        <f t="shared" ca="1" si="364"/>
        <v>2.0450888563153991E-18</v>
      </c>
      <c r="BM515" s="82">
        <f t="shared" ca="1" si="354"/>
        <v>8.8040821060202991E-18</v>
      </c>
      <c r="BN515" s="10">
        <f ca="1">BN514+BI515-INDIRECT(ADDRESS(MAX($D515-'key variables'!$B$9*30,34),scenario!BI$4),TRUE)</f>
        <v>9439390.0751690175</v>
      </c>
      <c r="BO515" s="10">
        <f ca="1">BO514+BJ515-INDIRECT(ADDRESS(MAX($D515-'key variables'!$B$9*30,34),scenario!BJ$4),TRUE)</f>
        <v>10895583.360992203</v>
      </c>
      <c r="BP515" s="10">
        <f ca="1">BP514+BK515-INDIRECT(ADDRESS(MAX($D515-'key variables'!$B$9*30,34),scenario!BK$4),TRUE)</f>
        <v>32531162.537994072</v>
      </c>
      <c r="BQ515" s="10">
        <f ca="1">BQ514+BL515-INDIRECT(ADDRESS(MAX($D515-'key variables'!$B$9*30,34),scenario!BL$4),TRUE)</f>
        <v>14415841.516535141</v>
      </c>
      <c r="BR515" s="10">
        <f t="shared" ca="1" si="385"/>
        <v>67281977.490690395</v>
      </c>
      <c r="BS515" s="82">
        <f t="shared" ca="1" si="366"/>
        <v>-2.3433848418247529E-9</v>
      </c>
      <c r="BT515" s="82">
        <f t="shared" ca="1" si="367"/>
        <v>-3.428830836898081E-10</v>
      </c>
      <c r="BU515" s="82">
        <f t="shared" ca="1" si="368"/>
        <v>-4.2578247424311671E-9</v>
      </c>
      <c r="BV515" s="82">
        <f t="shared" ca="1" si="369"/>
        <v>-2.9943922227846287E-9</v>
      </c>
      <c r="BW515" s="82">
        <f t="shared" ca="1" si="386"/>
        <v>-9.9384848907303561E-9</v>
      </c>
      <c r="BX515" s="10">
        <f t="shared" ca="1" si="370"/>
        <v>-1.8625994003863824E-12</v>
      </c>
      <c r="BY515" s="10">
        <f t="shared" ca="1" si="371"/>
        <v>2.89028508217049E-12</v>
      </c>
      <c r="BZ515" s="10">
        <f t="shared" ca="1" si="372"/>
        <v>-3.5034723451315953E-11</v>
      </c>
      <c r="CA515" s="10">
        <f t="shared" ca="1" si="373"/>
        <v>-2.0257049512292585E-11</v>
      </c>
      <c r="CB515" s="10">
        <v>0</v>
      </c>
      <c r="CC515" s="82">
        <f t="shared" ca="1" si="374"/>
        <v>3.9725651650564405E-13</v>
      </c>
      <c r="CD515" s="82">
        <f t="shared" ca="1" si="375"/>
        <v>3.4270725538815842E-13</v>
      </c>
      <c r="CE515" s="82">
        <f t="shared" ca="1" si="376"/>
        <v>1.8915613334364607E-10</v>
      </c>
      <c r="CF515" s="82">
        <f t="shared" ca="1" si="377"/>
        <v>3.7028116152613523E-11</v>
      </c>
      <c r="CG515" s="82">
        <f t="shared" ca="1" si="387"/>
        <v>2.2692421326815339E-10</v>
      </c>
      <c r="CH515" s="13" t="str">
        <f t="shared" ca="1" si="388"/>
        <v/>
      </c>
      <c r="CI515" s="81">
        <f t="shared" ref="CI515:CI578" ca="1" si="397">BN515/$J515</f>
        <v>0.1131775965863165</v>
      </c>
      <c r="CJ515" s="81">
        <f t="shared" ref="CJ515:CJ578" ca="1" si="398">BO515/$J515</f>
        <v>0.13063724757458739</v>
      </c>
      <c r="CK515" s="81">
        <f t="shared" ref="CK515:CK578" ca="1" si="399">BP515/$J515</f>
        <v>0.39004625943939081</v>
      </c>
      <c r="CL515" s="81">
        <f t="shared" ref="CL515:CL578" ca="1" si="400">BQ515/$J515</f>
        <v>0.17284488538116416</v>
      </c>
      <c r="CM515" s="89">
        <f t="shared" ca="1" si="389"/>
        <v>0.80670598898145884</v>
      </c>
    </row>
    <row r="516" spans="1:91" x14ac:dyDescent="0.3">
      <c r="A516">
        <v>451</v>
      </c>
      <c r="B516" s="3">
        <f t="shared" si="353"/>
        <v>1.4416666666666667</v>
      </c>
      <c r="C516" s="3">
        <f t="shared" si="390"/>
        <v>15.033333333333333</v>
      </c>
      <c r="D516" s="4">
        <f t="shared" ca="1" si="378"/>
        <v>516</v>
      </c>
      <c r="E516" s="58">
        <f>(0.5*(COS(B516*2*PI())+1)*('key variables'!$B$4-'key variables'!$B$6)+'key variables'!$B$6)/'key variables'!$B$4</f>
        <v>1</v>
      </c>
      <c r="F516" s="10">
        <f t="shared" ca="1" si="391"/>
        <v>11689222.907461114</v>
      </c>
      <c r="G516" s="10">
        <f t="shared" ca="1" si="392"/>
        <v>13492492.798713122</v>
      </c>
      <c r="H516" s="10">
        <f t="shared" ca="1" si="393"/>
        <v>40309474.521088287</v>
      </c>
      <c r="I516" s="10">
        <f t="shared" ca="1" si="394"/>
        <v>17912154.249750931</v>
      </c>
      <c r="J516" s="10">
        <f t="shared" ca="1" si="379"/>
        <v>83403344.477013454</v>
      </c>
      <c r="K516" s="82">
        <f t="shared" ca="1" si="355"/>
        <v>2249832.832292099</v>
      </c>
      <c r="L516" s="82">
        <f t="shared" ca="1" si="356"/>
        <v>2596909.4377209195</v>
      </c>
      <c r="M516" s="82">
        <f t="shared" ca="1" si="357"/>
        <v>7778311.98309422</v>
      </c>
      <c r="N516" s="82">
        <f t="shared" ca="1" si="358"/>
        <v>3496312.733215793</v>
      </c>
      <c r="O516" s="82">
        <f t="shared" ca="1" si="380"/>
        <v>16121366.986323033</v>
      </c>
      <c r="P516" s="10">
        <f ca="1">IF(IF($A516&gt;='key variables'!$B$26,K516*SUMPRODUCT(Z516:AC516,'control variables'!$O$3:$R$3)/J516+F$65*'key variables'!$B$25/scenario!J$65,K516*SUMPRODUCT(Z516:AC516,'control variables'!$O$7:$R$7)/J516+F$65*'key variables'!$B$25/scenario!J$65)&lt;'key variables'!$B$28,0,IF($A516&gt;='key variables'!$B$26,K516*SUMPRODUCT(Z516:AC516,'control variables'!$O$3:$R$3)/J516+F$65*'key variables'!$B$25/scenario!J$65,K516*SUMPRODUCT(Z516:AC516,'control variables'!$O$7:$R$7)/J516+F$65*'key variables'!$B$25/scenario!J$65))</f>
        <v>1.3627926117465879E-19</v>
      </c>
      <c r="Q516" s="10">
        <f ca="1">IF(IF($A516&gt;='key variables'!$B$26,L516*SUMPRODUCT(Z516:AC516,'control variables'!$O$4:$R$4)/J516+G$65*'key variables'!$B$25/scenario!J$65,L516*SUMPRODUCT(Z516:AC516,'control variables'!$O$7:$R$7)/J516+G$65*'key variables'!$B$25/scenario!J$65)&lt;'key variables'!$B$28,0,IF($A516&gt;='key variables'!$B$26,L516*SUMPRODUCT(Z516:AC516,'control variables'!$O$4:$R$4)/J516+G$65*'key variables'!$B$25/scenario!J$65,L516*SUMPRODUCT(Z516:AC516,'control variables'!$O$7:$R$7)/J516+G$65*'key variables'!$B$25/scenario!J$65))</f>
        <v>1.5730275353371565E-19</v>
      </c>
      <c r="R516" s="10">
        <f ca="1">IF(IF($A516&gt;='key variables'!$B$26,M516*SUMPRODUCT(Z516:AC516,'control variables'!$O$5:$R$5)/J516+H$65*'key variables'!$B$25/scenario!J$65,M516*SUMPRODUCT(Z516:AC516,'control variables'!$O$7:$R$7)/J516+H$65*'key variables'!$B$25/scenario!J$65)&lt;'key variables'!$B$28,0,IF($A516&gt;='key variables'!$B$26,M516*SUMPRODUCT(Z516:AC516,'control variables'!$O$5:$R$5)/J516+H$65*'key variables'!$B$25/scenario!J$65,M516*SUMPRODUCT(Z516:AC516,'control variables'!$O$7:$R$7)/J516+H$65*'key variables'!$B$25/scenario!J$65))</f>
        <v>4.7115616548369896E-19</v>
      </c>
      <c r="S516" s="10">
        <f ca="1">IF(IF($A516&gt;='key variables'!$B$26,N516*SUMPRODUCT(Z516:AC516,'control variables'!$O$6:$R$6)/J516+I$65*'key variables'!$B$25/scenario!J$65,N516*SUMPRODUCT(Z516:AC516,'control variables'!$O$7:$R$7)/J516+I$65*'key variables'!$B$25/scenario!J$65)&lt;'key variables'!$B$28,0,IF($A516&gt;='key variables'!$B$26,N516*SUMPRODUCT(Z516:AC516,'control variables'!$O$6:$R$6)/J516+I$65*'key variables'!$B$25/scenario!J$65,N516*SUMPRODUCT(Z516:AC516,'control variables'!$O$7:$R$7)/J516+I$65*'key variables'!$B$25/scenario!J$65))</f>
        <v>2.1178236412914911E-19</v>
      </c>
      <c r="T516" s="10">
        <f t="shared" ca="1" si="352"/>
        <v>9.765205443212224E-19</v>
      </c>
      <c r="U516" s="82">
        <f ca="1">SUMPRODUCT(P486:P515,'control variables'!AD$7:AD$36)</f>
        <v>2.8893724504301837E-19</v>
      </c>
      <c r="V516" s="82">
        <f ca="1">SUMPRODUCT(Q486:Q515,'control variables'!AE$7:AE$36)</f>
        <v>3.3351093814239355E-19</v>
      </c>
      <c r="W516" s="82">
        <f ca="1">SUMPRODUCT(R486:R515,'control variables'!AF$7:AF$36)</f>
        <v>9.9893823364230829E-19</v>
      </c>
      <c r="X516" s="82">
        <f ca="1">SUMPRODUCT(S486:S515,'control variables'!AG$7:AG$36)</f>
        <v>4.4901779120851556E-19</v>
      </c>
      <c r="Y516" s="82">
        <f t="shared" ca="1" si="395"/>
        <v>2.0704042080362356E-18</v>
      </c>
      <c r="Z516" s="10">
        <f ca="1">IF($A516&gt;='key variables'!$B$26,SUMPRODUCT(P486:P515,'control variables'!V$7:V$36)*$E516,SUMPRODUCT(P486:P515,'control variables'!Z$7:Z$36)*$E516)</f>
        <v>7.0503612841675947E-19</v>
      </c>
      <c r="AA516" s="10">
        <f ca="1">IF($A516&gt;='key variables'!$B$26,SUMPRODUCT(Q486:Q515,'control variables'!W$7:W$36)*$E516,SUMPRODUCT(Q486:Q515,'control variables'!AA$7:AA$36)*$E516)</f>
        <v>8.1380045198931055E-19</v>
      </c>
      <c r="AB516" s="10">
        <f ca="1">IF($A516&gt;='key variables'!$B$26,SUMPRODUCT(R486:R515,'control variables'!X$7:X$36)*$E516,SUMPRODUCT(R486:R515,'control variables'!AB$7:AB$36)*$E516)</f>
        <v>2.4375104174257338E-18</v>
      </c>
      <c r="AC516" s="10">
        <f ca="1">IF($A516&gt;='key variables'!$B$26,SUMPRODUCT(S486:S515,'control variables'!Y$7:Y$36)*$E516,SUMPRODUCT(S486:S515,'control variables'!AC$7:AC$36)*$E516)</f>
        <v>1.0956488667868473E-18</v>
      </c>
      <c r="AD516" s="10">
        <f t="shared" ca="1" si="396"/>
        <v>5.0519958646186514E-18</v>
      </c>
      <c r="AE516" s="82">
        <f ca="1">SUMPRODUCT(P486:P515,'control variables'!AL$7:AL$36)</f>
        <v>9.5994237517759608E-19</v>
      </c>
      <c r="AF516" s="82">
        <f ca="1">SUMPRODUCT(Q486:Q515,'control variables'!AM$7:AM$36)</f>
        <v>1.105133333887692E-18</v>
      </c>
      <c r="AG516" s="82">
        <f ca="1">SUMPRODUCT(R486:R515,'control variables'!AN$7:AN$36)</f>
        <v>3.1510255766029798E-18</v>
      </c>
      <c r="AH516" s="82">
        <f ca="1">SUMPRODUCT(S486:S515,'control variables'!AO$7:AO$36)</f>
        <v>1.3643628189131645E-18</v>
      </c>
      <c r="AI516" s="82">
        <f t="shared" ca="1" si="359"/>
        <v>6.5804641045814322E-18</v>
      </c>
      <c r="AJ516" s="10">
        <f ca="1">SUMPRODUCT(P486:P515,'control variables'!AP$7:AP$36)</f>
        <v>9.1722867312799424E-22</v>
      </c>
      <c r="AK516" s="10">
        <f ca="1">SUMPRODUCT(Q486:Q515,'control variables'!AQ$7:AQ$36)</f>
        <v>2.6468186475966048E-21</v>
      </c>
      <c r="AL516" s="10">
        <f ca="1">SUMPRODUCT(R486:R515,'control variables'!AR$7:AR$36)</f>
        <v>9.51336118447596E-20</v>
      </c>
      <c r="AM516" s="10">
        <f ca="1">SUMPRODUCT(S486:S515,'control variables'!AS$7:AS$36)</f>
        <v>7.1270146010378666E-20</v>
      </c>
      <c r="AN516" s="10">
        <f t="shared" ca="1" si="381"/>
        <v>1.6996780517586287E-19</v>
      </c>
      <c r="AO516" s="82">
        <f ca="1">SUMPRODUCT(P486:P515,'control variables'!AX$7:AX$36)</f>
        <v>1.2472910199895983E-21</v>
      </c>
      <c r="AP516" s="82">
        <f ca="1">SUMPRODUCT(Q486:Q515,'control variables'!AY$7:AY$36)</f>
        <v>2.8794155502616491E-21</v>
      </c>
      <c r="AQ516" s="82">
        <f ca="1">SUMPRODUCT(R486:R515,'control variables'!AZ$7:AZ$36)</f>
        <v>2.5873438811825385E-20</v>
      </c>
      <c r="AR516" s="82">
        <f ca="1">SUMPRODUCT(S486:S515,'control variables'!BA$7:BA$36)</f>
        <v>1.9383304450991152E-20</v>
      </c>
      <c r="AS516" s="82">
        <f t="shared" ca="1" si="382"/>
        <v>4.9383449833067786E-20</v>
      </c>
      <c r="AT516" s="10">
        <f ca="1">SUMPRODUCT(P486:P515,'control variables'!AT$7:AT$36)</f>
        <v>-1.1007829980636751E-21</v>
      </c>
      <c r="AU516" s="10">
        <f ca="1">SUMPRODUCT(Q486:Q515,'control variables'!AU$7:AU$36)</f>
        <v>1.1941073883333831E-21</v>
      </c>
      <c r="AV516" s="10">
        <f ca="1">SUMPRODUCT(R486:R515,'control variables'!AV$7:AV$36)</f>
        <v>5.1419221055848061E-19</v>
      </c>
      <c r="AW516" s="10">
        <f ca="1">SUMPRODUCT(S486:S515,'control variables'!AW$7:AW$36)</f>
        <v>3.8521142226474757E-19</v>
      </c>
      <c r="AX516" s="10">
        <f t="shared" ca="1" si="360"/>
        <v>8.9949695721349782E-19</v>
      </c>
      <c r="AY516" s="82">
        <f ca="1">SUMPRODUCT(P486:P515,'control variables'!BB$7:BB$36)</f>
        <v>3.9897487589390042E-21</v>
      </c>
      <c r="AZ516" s="82">
        <f ca="1">SUMPRODUCT(Q486:Q515,'control variables'!BC$7:BC$36)</f>
        <v>1.0173852220488108E-20</v>
      </c>
      <c r="BA516" s="82">
        <f ca="1">SUMPRODUCT(R486:R515,'control variables'!BD$7:BD$36)</f>
        <v>7.1220092782892225E-20</v>
      </c>
      <c r="BB516" s="82">
        <f ca="1">SUMPRODUCT(S486:S515,'control variables'!BE$7:BE$36)</f>
        <v>1.0120883589987991E-20</v>
      </c>
      <c r="BC516" s="82">
        <f t="shared" ca="1" si="383"/>
        <v>9.5504577352307321E-20</v>
      </c>
      <c r="BD516" s="10">
        <f ca="1">SUMPRODUCT(P486:P515,'control variables'!BF$7:BF$36)</f>
        <v>8.3462068896639745E-22</v>
      </c>
      <c r="BE516" s="10">
        <f ca="1">SUMPRODUCT(Q486:Q515,'control variables'!BG$7:BG$36)</f>
        <v>9.6337572862505567E-22</v>
      </c>
      <c r="BF516" s="10">
        <f ca="1">SUMPRODUCT(R486:R515,'control variables'!BH$7:BH$36)</f>
        <v>2.8855210987883853E-20</v>
      </c>
      <c r="BG516" s="10">
        <f ca="1">SUMPRODUCT(S486:S515,'control variables'!BI$7:BI$36)</f>
        <v>6.4851372518767049E-20</v>
      </c>
      <c r="BH516" s="10">
        <f t="shared" ca="1" si="384"/>
        <v>9.5504579924242353E-20</v>
      </c>
      <c r="BI516" s="82">
        <f t="shared" ca="1" si="361"/>
        <v>9.6283134093847128E-19</v>
      </c>
      <c r="BJ516" s="82">
        <f t="shared" ca="1" si="362"/>
        <v>1.1165012934965136E-18</v>
      </c>
      <c r="BK516" s="82">
        <f t="shared" ca="1" si="363"/>
        <v>3.7364378799443531E-18</v>
      </c>
      <c r="BL516" s="82">
        <f t="shared" ca="1" si="364"/>
        <v>1.7596951247679002E-18</v>
      </c>
      <c r="BM516" s="82">
        <f t="shared" ca="1" si="354"/>
        <v>7.5754656391472384E-18</v>
      </c>
      <c r="BN516" s="10">
        <f ca="1">BN515+BI516-INDIRECT(ADDRESS(MAX($D516-'key variables'!$B$9*30,34),scenario!BI$4),TRUE)</f>
        <v>9439390.0751690175</v>
      </c>
      <c r="BO516" s="10">
        <f ca="1">BO515+BJ516-INDIRECT(ADDRESS(MAX($D516-'key variables'!$B$9*30,34),scenario!BJ$4),TRUE)</f>
        <v>10895583.360992203</v>
      </c>
      <c r="BP516" s="10">
        <f ca="1">BP515+BK516-INDIRECT(ADDRESS(MAX($D516-'key variables'!$B$9*30,34),scenario!BK$4),TRUE)</f>
        <v>32531162.537994072</v>
      </c>
      <c r="BQ516" s="10">
        <f ca="1">BQ515+BL516-INDIRECT(ADDRESS(MAX($D516-'key variables'!$B$9*30,34),scenario!BL$4),TRUE)</f>
        <v>14415841.516535141</v>
      </c>
      <c r="BR516" s="10">
        <f t="shared" ca="1" si="385"/>
        <v>67281977.490690395</v>
      </c>
      <c r="BS516" s="82">
        <f t="shared" ca="1" si="366"/>
        <v>-2.3433848426521394E-9</v>
      </c>
      <c r="BT516" s="82">
        <f t="shared" ca="1" si="367"/>
        <v>-3.4288308464996999E-10</v>
      </c>
      <c r="BU516" s="82">
        <f t="shared" ca="1" si="368"/>
        <v>-4.2578247457253038E-9</v>
      </c>
      <c r="BV516" s="82">
        <f t="shared" ca="1" si="369"/>
        <v>-2.9943922243973931E-9</v>
      </c>
      <c r="BW516" s="82">
        <f t="shared" ca="1" si="386"/>
        <v>-9.9384848974248065E-9</v>
      </c>
      <c r="BX516" s="10">
        <f t="shared" ca="1" si="370"/>
        <v>-1.8625994039634608E-12</v>
      </c>
      <c r="BY516" s="10">
        <f t="shared" ca="1" si="371"/>
        <v>2.8902850739126777E-12</v>
      </c>
      <c r="BZ516" s="10">
        <f t="shared" ca="1" si="372"/>
        <v>-3.5034723525517821E-11</v>
      </c>
      <c r="CA516" s="10">
        <f t="shared" ca="1" si="373"/>
        <v>-2.0257049567881539E-11</v>
      </c>
      <c r="CB516" s="10">
        <v>0</v>
      </c>
      <c r="CC516" s="82">
        <f t="shared" ca="1" si="374"/>
        <v>3.9725651727636474E-13</v>
      </c>
      <c r="CD516" s="82">
        <f t="shared" ca="1" si="375"/>
        <v>3.4270725396145407E-13</v>
      </c>
      <c r="CE516" s="82">
        <f t="shared" ca="1" si="376"/>
        <v>1.8915613289871402E-10</v>
      </c>
      <c r="CF516" s="82">
        <f t="shared" ca="1" si="377"/>
        <v>3.7028115819288945E-11</v>
      </c>
      <c r="CG516" s="82">
        <f t="shared" ca="1" si="387"/>
        <v>2.2692421248924079E-10</v>
      </c>
      <c r="CH516" s="13" t="str">
        <f t="shared" ca="1" si="388"/>
        <v/>
      </c>
      <c r="CI516" s="81">
        <f t="shared" ca="1" si="397"/>
        <v>0.1131775965863165</v>
      </c>
      <c r="CJ516" s="81">
        <f t="shared" ca="1" si="398"/>
        <v>0.13063724757458739</v>
      </c>
      <c r="CK516" s="81">
        <f t="shared" ca="1" si="399"/>
        <v>0.39004625943939081</v>
      </c>
      <c r="CL516" s="81">
        <f t="shared" ca="1" si="400"/>
        <v>0.17284488538116416</v>
      </c>
      <c r="CM516" s="89">
        <f t="shared" ca="1" si="389"/>
        <v>0.80670598898145884</v>
      </c>
    </row>
    <row r="517" spans="1:91" x14ac:dyDescent="0.3">
      <c r="A517">
        <v>452</v>
      </c>
      <c r="B517" s="3">
        <f t="shared" si="353"/>
        <v>1.4444444444444444</v>
      </c>
      <c r="C517" s="3">
        <f t="shared" si="390"/>
        <v>15.066666666666666</v>
      </c>
      <c r="D517" s="4">
        <f t="shared" ca="1" si="378"/>
        <v>517</v>
      </c>
      <c r="E517" s="58">
        <f>(0.5*(COS(B517*2*PI())+1)*('key variables'!$B$4-'key variables'!$B$6)+'key variables'!$B$6)/'key variables'!$B$4</f>
        <v>1</v>
      </c>
      <c r="F517" s="10">
        <f t="shared" ca="1" si="391"/>
        <v>11689222.907461114</v>
      </c>
      <c r="G517" s="10">
        <f t="shared" ca="1" si="392"/>
        <v>13492492.798713122</v>
      </c>
      <c r="H517" s="10">
        <f t="shared" ca="1" si="393"/>
        <v>40309474.521088287</v>
      </c>
      <c r="I517" s="10">
        <f t="shared" ca="1" si="394"/>
        <v>17912154.249750931</v>
      </c>
      <c r="J517" s="10">
        <f t="shared" ca="1" si="379"/>
        <v>83403344.477013454</v>
      </c>
      <c r="K517" s="82">
        <f t="shared" ca="1" si="355"/>
        <v>2249832.832292099</v>
      </c>
      <c r="L517" s="82">
        <f t="shared" ca="1" si="356"/>
        <v>2596909.4377209195</v>
      </c>
      <c r="M517" s="82">
        <f t="shared" ca="1" si="357"/>
        <v>7778311.98309422</v>
      </c>
      <c r="N517" s="82">
        <f t="shared" ca="1" si="358"/>
        <v>3496312.733215793</v>
      </c>
      <c r="O517" s="82">
        <f t="shared" ca="1" si="380"/>
        <v>16121366.986323033</v>
      </c>
      <c r="P517" s="10">
        <f ca="1">IF(IF($A517&gt;='key variables'!$B$26,K517*SUMPRODUCT(Z517:AC517,'control variables'!$O$3:$R$3)/J517+F$65*'key variables'!$B$25/scenario!J$65,K517*SUMPRODUCT(Z517:AC517,'control variables'!$O$7:$R$7)/J517+F$65*'key variables'!$B$25/scenario!J$65)&lt;'key variables'!$B$28,0,IF($A517&gt;='key variables'!$B$26,K517*SUMPRODUCT(Z517:AC517,'control variables'!$O$3:$R$3)/J517+F$65*'key variables'!$B$25/scenario!J$65,K517*SUMPRODUCT(Z517:AC517,'control variables'!$O$7:$R$7)/J517+F$65*'key variables'!$B$25/scenario!J$65))</f>
        <v>1.1726138488088969E-19</v>
      </c>
      <c r="Q517" s="10">
        <f ca="1">IF(IF($A517&gt;='key variables'!$B$26,L517*SUMPRODUCT(Z517:AC517,'control variables'!$O$4:$R$4)/J517+G$65*'key variables'!$B$25/scenario!J$65,L517*SUMPRODUCT(Z517:AC517,'control variables'!$O$7:$R$7)/J517+G$65*'key variables'!$B$25/scenario!J$65)&lt;'key variables'!$B$28,0,IF($A517&gt;='key variables'!$B$26,L517*SUMPRODUCT(Z517:AC517,'control variables'!$O$4:$R$4)/J517+G$65*'key variables'!$B$25/scenario!J$65,L517*SUMPRODUCT(Z517:AC517,'control variables'!$O$7:$R$7)/J517+G$65*'key variables'!$B$25/scenario!J$65))</f>
        <v>1.35351032621908E-19</v>
      </c>
      <c r="R517" s="10">
        <f ca="1">IF(IF($A517&gt;='key variables'!$B$26,M517*SUMPRODUCT(Z517:AC517,'control variables'!$O$5:$R$5)/J517+H$65*'key variables'!$B$25/scenario!J$65,M517*SUMPRODUCT(Z517:AC517,'control variables'!$O$7:$R$7)/J517+H$65*'key variables'!$B$25/scenario!J$65)&lt;'key variables'!$B$28,0,IF($A517&gt;='key variables'!$B$26,M517*SUMPRODUCT(Z517:AC517,'control variables'!$O$5:$R$5)/J517+H$65*'key variables'!$B$25/scenario!J$65,M517*SUMPRODUCT(Z517:AC517,'control variables'!$O$7:$R$7)/J517+H$65*'key variables'!$B$25/scenario!J$65))</f>
        <v>4.0540595820357772E-19</v>
      </c>
      <c r="S517" s="10">
        <f ca="1">IF(IF($A517&gt;='key variables'!$B$26,N517*SUMPRODUCT(Z517:AC517,'control variables'!$O$6:$R$6)/J517+I$65*'key variables'!$B$25/scenario!J$65,N517*SUMPRODUCT(Z517:AC517,'control variables'!$O$7:$R$7)/J517+I$65*'key variables'!$B$25/scenario!J$65)&lt;'key variables'!$B$28,0,IF($A517&gt;='key variables'!$B$26,N517*SUMPRODUCT(Z517:AC517,'control variables'!$O$6:$R$6)/J517+I$65*'key variables'!$B$25/scenario!J$65,N517*SUMPRODUCT(Z517:AC517,'control variables'!$O$7:$R$7)/J517+I$65*'key variables'!$B$25/scenario!J$65))</f>
        <v>1.8222797142483156E-19</v>
      </c>
      <c r="T517" s="10">
        <f t="shared" ref="T517:T580" ca="1" si="401">SUM(P517:S517)</f>
        <v>8.4024634713120693E-19</v>
      </c>
      <c r="U517" s="82">
        <f ca="1">SUMPRODUCT(P487:P516,'control variables'!AD$7:AD$36)</f>
        <v>2.4861582903645455E-19</v>
      </c>
      <c r="V517" s="82">
        <f ca="1">SUMPRODUCT(Q487:Q516,'control variables'!AE$7:AE$36)</f>
        <v>2.8696922879101979E-19</v>
      </c>
      <c r="W517" s="82">
        <f ca="1">SUMPRODUCT(R487:R516,'control variables'!AF$7:AF$36)</f>
        <v>8.5953563056994662E-19</v>
      </c>
      <c r="X517" s="82">
        <f ca="1">SUMPRODUCT(S487:S516,'control variables'!AG$7:AG$36)</f>
        <v>3.8635701118006538E-19</v>
      </c>
      <c r="Y517" s="82">
        <f t="shared" ca="1" si="395"/>
        <v>1.7814776995774864E-18</v>
      </c>
      <c r="Z517" s="10">
        <f ca="1">IF($A517&gt;='key variables'!$B$26,SUMPRODUCT(P487:P516,'control variables'!V$7:V$36)*$E517,SUMPRODUCT(P487:P516,'control variables'!Z$7:Z$36)*$E517)</f>
        <v>6.0664779142920087E-19</v>
      </c>
      <c r="AA517" s="10">
        <f ca="1">IF($A517&gt;='key variables'!$B$26,SUMPRODUCT(Q487:Q516,'control variables'!W$7:W$36)*$E517,SUMPRODUCT(Q487:Q516,'control variables'!AA$7:AA$36)*$E517)</f>
        <v>7.0023396953009972E-19</v>
      </c>
      <c r="AB517" s="10">
        <f ca="1">IF($A517&gt;='key variables'!$B$26,SUMPRODUCT(R487:R516,'control variables'!X$7:X$36)*$E517,SUMPRODUCT(R487:R516,'control variables'!AB$7:AB$36)*$E517)</f>
        <v>2.0973539535308736E-18</v>
      </c>
      <c r="AC517" s="10">
        <f ca="1">IF($A517&gt;='key variables'!$B$26,SUMPRODUCT(S487:S516,'control variables'!Y$7:Y$36)*$E517,SUMPRODUCT(S487:S516,'control variables'!AC$7:AC$36)*$E517)</f>
        <v>9.4275022006425102E-19</v>
      </c>
      <c r="AD517" s="10">
        <f t="shared" ca="1" si="396"/>
        <v>4.3469859345544252E-18</v>
      </c>
      <c r="AE517" s="82">
        <f ca="1">SUMPRODUCT(P487:P516,'control variables'!AL$7:AL$36)</f>
        <v>8.2598167431294299E-19</v>
      </c>
      <c r="AF517" s="82">
        <f ca="1">SUMPRODUCT(Q487:Q516,'control variables'!AM$7:AM$36)</f>
        <v>9.5091112244599314E-19</v>
      </c>
      <c r="AG517" s="82">
        <f ca="1">SUMPRODUCT(R487:R516,'control variables'!AN$7:AN$36)</f>
        <v>2.7112975204203479E-18</v>
      </c>
      <c r="AH517" s="82">
        <f ca="1">SUMPRODUCT(S487:S516,'control variables'!AO$7:AO$36)</f>
        <v>1.1739649323509974E-18</v>
      </c>
      <c r="AI517" s="82">
        <f t="shared" ca="1" si="359"/>
        <v>5.6621552495302816E-18</v>
      </c>
      <c r="AJ517" s="10">
        <f ca="1">SUMPRODUCT(P487:P516,'control variables'!AP$7:AP$36)</f>
        <v>7.8922870241865899E-22</v>
      </c>
      <c r="AK517" s="10">
        <f ca="1">SUMPRODUCT(Q487:Q516,'control variables'!AQ$7:AQ$36)</f>
        <v>2.2774530583047711E-21</v>
      </c>
      <c r="AL517" s="10">
        <f ca="1">SUMPRODUCT(R487:R516,'control variables'!AR$7:AR$36)</f>
        <v>8.1857642736559617E-20</v>
      </c>
      <c r="AM517" s="10">
        <f ca="1">SUMPRODUCT(S487:S516,'control variables'!AS$7:AS$36)</f>
        <v>6.1324342015102213E-20</v>
      </c>
      <c r="AN517" s="10">
        <f t="shared" ca="1" si="381"/>
        <v>1.4624866651238526E-19</v>
      </c>
      <c r="AO517" s="82">
        <f ca="1">SUMPRODUCT(P487:P516,'control variables'!AX$7:AX$36)</f>
        <v>1.0732305935092251E-21</v>
      </c>
      <c r="AP517" s="82">
        <f ca="1">SUMPRODUCT(Q487:Q516,'control variables'!AY$7:AY$36)</f>
        <v>2.4775908833150852E-21</v>
      </c>
      <c r="AQ517" s="82">
        <f ca="1">SUMPRODUCT(R487:R516,'control variables'!AZ$7:AZ$36)</f>
        <v>2.2262780415409023E-20</v>
      </c>
      <c r="AR517" s="82">
        <f ca="1">SUMPRODUCT(S487:S516,'control variables'!BA$7:BA$36)</f>
        <v>1.6678349324026013E-20</v>
      </c>
      <c r="AS517" s="82">
        <f t="shared" ca="1" si="382"/>
        <v>4.2491951216259348E-20</v>
      </c>
      <c r="AT517" s="10">
        <f ca="1">SUMPRODUCT(P487:P516,'control variables'!AT$7:AT$36)</f>
        <v>-9.4716787935071808E-22</v>
      </c>
      <c r="AU517" s="10">
        <f ca="1">SUMPRODUCT(Q487:Q516,'control variables'!AU$7:AU$36)</f>
        <v>1.0274687787822564E-21</v>
      </c>
      <c r="AV517" s="10">
        <f ca="1">SUMPRODUCT(R487:R516,'control variables'!AV$7:AV$36)</f>
        <v>4.4243628990458106E-19</v>
      </c>
      <c r="AW517" s="10">
        <f ca="1">SUMPRODUCT(S487:S516,'control variables'!AW$7:AW$36)</f>
        <v>3.3145487036952723E-19</v>
      </c>
      <c r="AX517" s="10">
        <f t="shared" ca="1" si="360"/>
        <v>7.739714611735398E-19</v>
      </c>
      <c r="AY517" s="82">
        <f ca="1">SUMPRODUCT(P487:P516,'control variables'!BB$7:BB$36)</f>
        <v>3.4329762340023184E-21</v>
      </c>
      <c r="AZ517" s="82">
        <f ca="1">SUMPRODUCT(Q487:Q516,'control variables'!BC$7:BC$36)</f>
        <v>8.7540832747762878E-21</v>
      </c>
      <c r="BA517" s="82">
        <f ca="1">SUMPRODUCT(R487:R516,'control variables'!BD$7:BD$36)</f>
        <v>6.1281273754222111E-20</v>
      </c>
      <c r="BB517" s="82">
        <f ca="1">SUMPRODUCT(S487:S516,'control variables'!BE$7:BE$36)</f>
        <v>8.708506457627806E-21</v>
      </c>
      <c r="BC517" s="82">
        <f t="shared" ca="1" si="383"/>
        <v>8.2176839720628519E-20</v>
      </c>
      <c r="BD517" s="10">
        <f ca="1">SUMPRODUCT(P487:P516,'control variables'!BF$7:BF$36)</f>
        <v>7.1814872633489734E-22</v>
      </c>
      <c r="BE517" s="10">
        <f ca="1">SUMPRODUCT(Q487:Q516,'control variables'!BG$7:BG$36)</f>
        <v>8.2893590063149253E-22</v>
      </c>
      <c r="BF517" s="10">
        <f ca="1">SUMPRODUCT(R487:R516,'control variables'!BH$7:BH$36)</f>
        <v>2.482844397822952E-20</v>
      </c>
      <c r="BG517" s="10">
        <f ca="1">SUMPRODUCT(S487:S516,'control variables'!BI$7:BI$36)</f>
        <v>5.5801313328452123E-20</v>
      </c>
      <c r="BH517" s="10">
        <f t="shared" ca="1" si="384"/>
        <v>8.2176841933648029E-20</v>
      </c>
      <c r="BI517" s="82">
        <f t="shared" ca="1" si="361"/>
        <v>8.2846748266759456E-19</v>
      </c>
      <c r="BJ517" s="82">
        <f t="shared" ca="1" si="362"/>
        <v>9.606926744995517E-19</v>
      </c>
      <c r="BK517" s="82">
        <f t="shared" ca="1" si="363"/>
        <v>3.2150150840791509E-18</v>
      </c>
      <c r="BL517" s="82">
        <f t="shared" ca="1" si="364"/>
        <v>1.5141283091781524E-18</v>
      </c>
      <c r="BM517" s="82">
        <f t="shared" ca="1" si="354"/>
        <v>6.5183035504244498E-18</v>
      </c>
      <c r="BN517" s="10">
        <f ca="1">BN516+BI517-INDIRECT(ADDRESS(MAX($D517-'key variables'!$B$9*30,34),scenario!BI$4),TRUE)</f>
        <v>9439390.0751690175</v>
      </c>
      <c r="BO517" s="10">
        <f ca="1">BO516+BJ517-INDIRECT(ADDRESS(MAX($D517-'key variables'!$B$9*30,34),scenario!BJ$4),TRUE)</f>
        <v>10895583.360992203</v>
      </c>
      <c r="BP517" s="10">
        <f ca="1">BP516+BK517-INDIRECT(ADDRESS(MAX($D517-'key variables'!$B$9*30,34),scenario!BK$4),TRUE)</f>
        <v>32531162.537994072</v>
      </c>
      <c r="BQ517" s="10">
        <f ca="1">BQ516+BL517-INDIRECT(ADDRESS(MAX($D517-'key variables'!$B$9*30,34),scenario!BL$4),TRUE)</f>
        <v>14415841.516535141</v>
      </c>
      <c r="BR517" s="10">
        <f t="shared" ca="1" si="385"/>
        <v>67281977.490690395</v>
      </c>
      <c r="BS517" s="82">
        <f t="shared" ca="1" si="366"/>
        <v>-2.3433848433640632E-9</v>
      </c>
      <c r="BT517" s="82">
        <f t="shared" ca="1" si="367"/>
        <v>-3.4288308547614057E-10</v>
      </c>
      <c r="BU517" s="82">
        <f t="shared" ca="1" si="368"/>
        <v>-4.2578247485597416E-9</v>
      </c>
      <c r="BV517" s="82">
        <f t="shared" ca="1" si="369"/>
        <v>-2.9943922257850948E-9</v>
      </c>
      <c r="BW517" s="82">
        <f t="shared" ca="1" si="386"/>
        <v>-9.9384849031850409E-9</v>
      </c>
      <c r="BX517" s="10">
        <f t="shared" ca="1" si="370"/>
        <v>-1.862599407041355E-12</v>
      </c>
      <c r="BY517" s="10">
        <f t="shared" ca="1" si="371"/>
        <v>2.8902850668072496E-12</v>
      </c>
      <c r="BZ517" s="10">
        <f t="shared" ca="1" si="372"/>
        <v>-3.5034723589364765E-11</v>
      </c>
      <c r="CA517" s="10">
        <f t="shared" ca="1" si="373"/>
        <v>-2.0257049615713009E-11</v>
      </c>
      <c r="CB517" s="10">
        <v>0</v>
      </c>
      <c r="CC517" s="82">
        <f t="shared" ca="1" si="374"/>
        <v>3.9725651793953074E-13</v>
      </c>
      <c r="CD517" s="82">
        <f t="shared" ca="1" si="375"/>
        <v>3.4270725273384746E-13</v>
      </c>
      <c r="CE517" s="82">
        <f t="shared" ca="1" si="376"/>
        <v>1.8915613251587257E-10</v>
      </c>
      <c r="CF517" s="82">
        <f t="shared" ca="1" si="377"/>
        <v>3.7028115532480062E-11</v>
      </c>
      <c r="CG517" s="82">
        <f t="shared" ca="1" si="387"/>
        <v>2.2692421181902602E-10</v>
      </c>
      <c r="CH517" s="13" t="str">
        <f t="shared" ca="1" si="388"/>
        <v/>
      </c>
      <c r="CI517" s="81">
        <f t="shared" ca="1" si="397"/>
        <v>0.1131775965863165</v>
      </c>
      <c r="CJ517" s="81">
        <f t="shared" ca="1" si="398"/>
        <v>0.13063724757458739</v>
      </c>
      <c r="CK517" s="81">
        <f t="shared" ca="1" si="399"/>
        <v>0.39004625943939081</v>
      </c>
      <c r="CL517" s="81">
        <f t="shared" ca="1" si="400"/>
        <v>0.17284488538116416</v>
      </c>
      <c r="CM517" s="89">
        <f t="shared" ca="1" si="389"/>
        <v>0.80670598898145884</v>
      </c>
    </row>
    <row r="518" spans="1:91" x14ac:dyDescent="0.3">
      <c r="A518">
        <v>453</v>
      </c>
      <c r="B518" s="3">
        <f t="shared" ref="B518:B581" si="402">(A518+68)/360</f>
        <v>1.4472222222222222</v>
      </c>
      <c r="C518" s="3">
        <f t="shared" si="390"/>
        <v>15.1</v>
      </c>
      <c r="D518" s="4">
        <f t="shared" ca="1" si="378"/>
        <v>518</v>
      </c>
      <c r="E518" s="58">
        <f>(0.5*(COS(B518*2*PI())+1)*('key variables'!$B$4-'key variables'!$B$6)+'key variables'!$B$6)/'key variables'!$B$4</f>
        <v>1</v>
      </c>
      <c r="F518" s="10">
        <f t="shared" ca="1" si="391"/>
        <v>11689222.907461114</v>
      </c>
      <c r="G518" s="10">
        <f t="shared" ca="1" si="392"/>
        <v>13492492.798713122</v>
      </c>
      <c r="H518" s="10">
        <f t="shared" ca="1" si="393"/>
        <v>40309474.521088287</v>
      </c>
      <c r="I518" s="10">
        <f t="shared" ca="1" si="394"/>
        <v>17912154.249750931</v>
      </c>
      <c r="J518" s="10">
        <f t="shared" ca="1" si="379"/>
        <v>83403344.477013454</v>
      </c>
      <c r="K518" s="82">
        <f t="shared" ca="1" si="355"/>
        <v>2249832.832292099</v>
      </c>
      <c r="L518" s="82">
        <f t="shared" ca="1" si="356"/>
        <v>2596909.4377209195</v>
      </c>
      <c r="M518" s="82">
        <f t="shared" ca="1" si="357"/>
        <v>7778311.98309422</v>
      </c>
      <c r="N518" s="82">
        <f t="shared" ca="1" si="358"/>
        <v>3496312.733215793</v>
      </c>
      <c r="O518" s="82">
        <f t="shared" ca="1" si="380"/>
        <v>16121366.986323033</v>
      </c>
      <c r="P518" s="10">
        <f ca="1">IF(IF($A518&gt;='key variables'!$B$26,K518*SUMPRODUCT(Z518:AC518,'control variables'!$O$3:$R$3)/J518+F$65*'key variables'!$B$25/scenario!J$65,K518*SUMPRODUCT(Z518:AC518,'control variables'!$O$7:$R$7)/J518+F$65*'key variables'!$B$25/scenario!J$65)&lt;'key variables'!$B$28,0,IF($A518&gt;='key variables'!$B$26,K518*SUMPRODUCT(Z518:AC518,'control variables'!$O$3:$R$3)/J518+F$65*'key variables'!$B$25/scenario!J$65,K518*SUMPRODUCT(Z518:AC518,'control variables'!$O$7:$R$7)/J518+F$65*'key variables'!$B$25/scenario!J$65))</f>
        <v>1.0089746793212733E-19</v>
      </c>
      <c r="Q518" s="10">
        <f ca="1">IF(IF($A518&gt;='key variables'!$B$26,L518*SUMPRODUCT(Z518:AC518,'control variables'!$O$4:$R$4)/J518+G$65*'key variables'!$B$25/scenario!J$65,L518*SUMPRODUCT(Z518:AC518,'control variables'!$O$7:$R$7)/J518+G$65*'key variables'!$B$25/scenario!J$65)&lt;'key variables'!$B$28,0,IF($A518&gt;='key variables'!$B$26,L518*SUMPRODUCT(Z518:AC518,'control variables'!$O$4:$R$4)/J518+G$65*'key variables'!$B$25/scenario!J$65,L518*SUMPRODUCT(Z518:AC518,'control variables'!$O$7:$R$7)/J518+G$65*'key variables'!$B$25/scenario!J$65))</f>
        <v>1.1646269134055676E-19</v>
      </c>
      <c r="R518" s="10">
        <f ca="1">IF(IF($A518&gt;='key variables'!$B$26,M518*SUMPRODUCT(Z518:AC518,'control variables'!$O$5:$R$5)/J518+H$65*'key variables'!$B$25/scenario!J$65,M518*SUMPRODUCT(Z518:AC518,'control variables'!$O$7:$R$7)/J518+H$65*'key variables'!$B$25/scenario!J$65)&lt;'key variables'!$B$28,0,IF($A518&gt;='key variables'!$B$26,M518*SUMPRODUCT(Z518:AC518,'control variables'!$O$5:$R$5)/J518+H$65*'key variables'!$B$25/scenario!J$65,M518*SUMPRODUCT(Z518:AC518,'control variables'!$O$7:$R$7)/J518+H$65*'key variables'!$B$25/scenario!J$65))</f>
        <v>3.4883124319986702E-19</v>
      </c>
      <c r="S518" s="10">
        <f ca="1">IF(IF($A518&gt;='key variables'!$B$26,N518*SUMPRODUCT(Z518:AC518,'control variables'!$O$6:$R$6)/J518+I$65*'key variables'!$B$25/scenario!J$65,N518*SUMPRODUCT(Z518:AC518,'control variables'!$O$7:$R$7)/J518+I$65*'key variables'!$B$25/scenario!J$65)&lt;'key variables'!$B$28,0,IF($A518&gt;='key variables'!$B$26,N518*SUMPRODUCT(Z518:AC518,'control variables'!$O$6:$R$6)/J518+I$65*'key variables'!$B$25/scenario!J$65,N518*SUMPRODUCT(Z518:AC518,'control variables'!$O$7:$R$7)/J518+I$65*'key variables'!$B$25/scenario!J$65))</f>
        <v>1.5679791707943592E-19</v>
      </c>
      <c r="T518" s="10">
        <f t="shared" ca="1" si="401"/>
        <v>7.2298931955198705E-19</v>
      </c>
      <c r="U518" s="82">
        <f ca="1">SUMPRODUCT(P488:P517,'control variables'!AD$7:AD$36)</f>
        <v>2.139212978177357E-19</v>
      </c>
      <c r="V518" s="82">
        <f ca="1">SUMPRODUCT(Q488:Q517,'control variables'!AE$7:AE$36)</f>
        <v>2.4692245097446406E-19</v>
      </c>
      <c r="W518" s="82">
        <f ca="1">SUMPRODUCT(R488:R517,'control variables'!AF$7:AF$36)</f>
        <v>7.3958676856873628E-19</v>
      </c>
      <c r="X518" s="82">
        <f ca="1">SUMPRODUCT(S488:S517,'control variables'!AG$7:AG$36)</f>
        <v>3.3244059146572703E-19</v>
      </c>
      <c r="Y518" s="82">
        <f t="shared" ca="1" si="395"/>
        <v>1.532871108826663E-18</v>
      </c>
      <c r="Z518" s="10">
        <f ca="1">IF($A518&gt;='key variables'!$B$26,SUMPRODUCT(P488:P517,'control variables'!V$7:V$36)*$E518,SUMPRODUCT(P488:P517,'control variables'!Z$7:Z$36)*$E518)</f>
        <v>5.2198962296068753E-19</v>
      </c>
      <c r="AA518" s="10">
        <f ca="1">IF($A518&gt;='key variables'!$B$26,SUMPRODUCT(Q488:Q517,'control variables'!W$7:W$36)*$E518,SUMPRODUCT(Q488:Q517,'control variables'!AA$7:AA$36)*$E518)</f>
        <v>6.0251577752911001E-19</v>
      </c>
      <c r="AB518" s="10">
        <f ca="1">IF($A518&gt;='key variables'!$B$26,SUMPRODUCT(R488:R517,'control variables'!X$7:X$36)*$E518,SUMPRODUCT(R488:R517,'control variables'!AB$7:AB$36)*$E518)</f>
        <v>1.8046665872457176E-18</v>
      </c>
      <c r="AC518" s="10">
        <f ca="1">IF($A518&gt;='key variables'!$B$26,SUMPRODUCT(S488:S517,'control variables'!Y$7:Y$36)*$E518,SUMPRODUCT(S488:S517,'control variables'!AC$7:AC$36)*$E518)</f>
        <v>8.1118869774188427E-19</v>
      </c>
      <c r="AD518" s="10">
        <f t="shared" ca="1" si="396"/>
        <v>3.7403606854773995E-18</v>
      </c>
      <c r="AE518" s="82">
        <f ca="1">SUMPRODUCT(P488:P517,'control variables'!AL$7:AL$36)</f>
        <v>7.1071529285764902E-19</v>
      </c>
      <c r="AF518" s="82">
        <f ca="1">SUMPRODUCT(Q488:Q517,'control variables'!AM$7:AM$36)</f>
        <v>8.1821073988470399E-19</v>
      </c>
      <c r="AG518" s="82">
        <f ca="1">SUMPRODUCT(R488:R517,'control variables'!AN$7:AN$36)</f>
        <v>2.3329338545587273E-18</v>
      </c>
      <c r="AH518" s="82">
        <f ca="1">SUMPRODUCT(S488:S517,'control variables'!AO$7:AO$36)</f>
        <v>1.010137218110161E-18</v>
      </c>
      <c r="AI518" s="82">
        <f t="shared" ca="1" si="359"/>
        <v>4.8719971054112418E-18</v>
      </c>
      <c r="AJ518" s="10">
        <f ca="1">SUMPRODUCT(P488:P517,'control variables'!AP$7:AP$36)</f>
        <v>6.7909122661554679E-22</v>
      </c>
      <c r="AK518" s="10">
        <f ca="1">SUMPRODUCT(Q488:Q517,'control variables'!AQ$7:AQ$36)</f>
        <v>1.9596327226617994E-21</v>
      </c>
      <c r="AL518" s="10">
        <f ca="1">SUMPRODUCT(R488:R517,'control variables'!AR$7:AR$36)</f>
        <v>7.0434345384893923E-20</v>
      </c>
      <c r="AM518" s="10">
        <f ca="1">SUMPRODUCT(S488:S517,'control variables'!AS$7:AS$36)</f>
        <v>5.2766482659339373E-20</v>
      </c>
      <c r="AN518" s="10">
        <f t="shared" ca="1" si="381"/>
        <v>1.2583955199351063E-19</v>
      </c>
      <c r="AO518" s="82">
        <f ca="1">SUMPRODUCT(P488:P517,'control variables'!AX$7:AX$36)</f>
        <v>9.2346043416056118E-22</v>
      </c>
      <c r="AP518" s="82">
        <f ca="1">SUMPRODUCT(Q488:Q517,'control variables'!AY$7:AY$36)</f>
        <v>2.1318411594075842E-21</v>
      </c>
      <c r="AQ518" s="82">
        <f ca="1">SUMPRODUCT(R488:R517,'control variables'!AZ$7:AZ$36)</f>
        <v>1.9155992190655098E-20</v>
      </c>
      <c r="AR518" s="82">
        <f ca="1">SUMPRODUCT(S488:S517,'control variables'!BA$7:BA$36)</f>
        <v>1.4350872777010689E-20</v>
      </c>
      <c r="AS518" s="82">
        <f t="shared" ca="1" si="382"/>
        <v>3.6562166561233931E-20</v>
      </c>
      <c r="AT518" s="10">
        <f ca="1">SUMPRODUCT(P488:P517,'control variables'!AT$7:AT$36)</f>
        <v>-8.1498986925835672E-22</v>
      </c>
      <c r="AU518" s="10">
        <f ca="1">SUMPRODUCT(Q488:Q517,'control variables'!AU$7:AU$36)</f>
        <v>8.8408471607041283E-22</v>
      </c>
      <c r="AV518" s="10">
        <f ca="1">SUMPRODUCT(R488:R517,'control variables'!AV$7:AV$36)</f>
        <v>3.8069396347315392E-19</v>
      </c>
      <c r="AW518" s="10">
        <f ca="1">SUMPRODUCT(S488:S517,'control variables'!AW$7:AW$36)</f>
        <v>2.8520008686599663E-19</v>
      </c>
      <c r="AX518" s="10">
        <f t="shared" ca="1" si="360"/>
        <v>6.6596314518596261E-19</v>
      </c>
      <c r="AY518" s="82">
        <f ca="1">SUMPRODUCT(P488:P517,'control variables'!BB$7:BB$36)</f>
        <v>2.9539017455221458E-21</v>
      </c>
      <c r="AZ518" s="82">
        <f ca="1">SUMPRODUCT(Q488:Q517,'control variables'!BC$7:BC$36)</f>
        <v>7.5324441834718633E-21</v>
      </c>
      <c r="BA518" s="82">
        <f ca="1">SUMPRODUCT(R488:R517,'control variables'!BD$7:BD$36)</f>
        <v>5.2729424607573594E-20</v>
      </c>
      <c r="BB518" s="82">
        <f ca="1">SUMPRODUCT(S488:S517,'control variables'!BE$7:BE$36)</f>
        <v>7.4932276464050478E-21</v>
      </c>
      <c r="BC518" s="82">
        <f t="shared" ca="1" si="383"/>
        <v>7.0708998182972655E-20</v>
      </c>
      <c r="BD518" s="10">
        <f ca="1">SUMPRODUCT(P488:P517,'control variables'!BF$7:BF$36)</f>
        <v>6.1793051616672703E-22</v>
      </c>
      <c r="BE518" s="10">
        <f ca="1">SUMPRODUCT(Q488:Q517,'control variables'!BG$7:BG$36)</f>
        <v>7.1325725460867978E-22</v>
      </c>
      <c r="BF518" s="10">
        <f ca="1">SUMPRODUCT(R488:R517,'control variables'!BH$7:BH$36)</f>
        <v>2.1363615419028697E-20</v>
      </c>
      <c r="BG518" s="10">
        <f ca="1">SUMPRODUCT(S488:S517,'control variables'!BI$7:BI$36)</f>
        <v>4.8014196897359465E-20</v>
      </c>
      <c r="BH518" s="10">
        <f t="shared" ca="1" si="384"/>
        <v>7.0709000087163569E-20</v>
      </c>
      <c r="BI518" s="82">
        <f t="shared" ca="1" si="361"/>
        <v>7.1285420473391275E-19</v>
      </c>
      <c r="BJ518" s="82">
        <f t="shared" ca="1" si="362"/>
        <v>8.2662726878424627E-19</v>
      </c>
      <c r="BK518" s="82">
        <f t="shared" ca="1" si="363"/>
        <v>2.766357242639455E-18</v>
      </c>
      <c r="BL518" s="82">
        <f t="shared" ca="1" si="364"/>
        <v>1.3028305326225626E-18</v>
      </c>
      <c r="BM518" s="82">
        <f t="shared" ca="1" si="354"/>
        <v>5.6086692487801769E-18</v>
      </c>
      <c r="BN518" s="10">
        <f ca="1">BN517+BI518-INDIRECT(ADDRESS(MAX($D518-'key variables'!$B$9*30,34),scenario!BI$4),TRUE)</f>
        <v>9439390.0751690175</v>
      </c>
      <c r="BO518" s="10">
        <f ca="1">BO517+BJ518-INDIRECT(ADDRESS(MAX($D518-'key variables'!$B$9*30,34),scenario!BJ$4),TRUE)</f>
        <v>10895583.360992203</v>
      </c>
      <c r="BP518" s="10">
        <f ca="1">BP517+BK518-INDIRECT(ADDRESS(MAX($D518-'key variables'!$B$9*30,34),scenario!BK$4),TRUE)</f>
        <v>32531162.537994072</v>
      </c>
      <c r="BQ518" s="10">
        <f ca="1">BQ517+BL518-INDIRECT(ADDRESS(MAX($D518-'key variables'!$B$9*30,34),scenario!BL$4),TRUE)</f>
        <v>14415841.516535141</v>
      </c>
      <c r="BR518" s="10">
        <f t="shared" ca="1" si="385"/>
        <v>67281977.490690395</v>
      </c>
      <c r="BS518" s="82">
        <f t="shared" ca="1" si="366"/>
        <v>-2.343384843976638E-9</v>
      </c>
      <c r="BT518" s="82">
        <f t="shared" ca="1" si="367"/>
        <v>-3.428830861870184E-10</v>
      </c>
      <c r="BU518" s="82">
        <f t="shared" ca="1" si="368"/>
        <v>-4.2578247509986315E-9</v>
      </c>
      <c r="BV518" s="82">
        <f t="shared" ca="1" si="369"/>
        <v>-2.9943922269791416E-9</v>
      </c>
      <c r="BW518" s="82">
        <f t="shared" ca="1" si="386"/>
        <v>-9.9384849081414293E-9</v>
      </c>
      <c r="BX518" s="10">
        <f t="shared" ca="1" si="370"/>
        <v>-1.8625994096897268E-12</v>
      </c>
      <c r="BY518" s="10">
        <f t="shared" ca="1" si="371"/>
        <v>2.8902850606933897E-12</v>
      </c>
      <c r="BZ518" s="10">
        <f t="shared" ca="1" si="372"/>
        <v>-3.503472364430181E-11</v>
      </c>
      <c r="CA518" s="10">
        <f t="shared" ca="1" si="373"/>
        <v>-2.0257049656869562E-11</v>
      </c>
      <c r="CB518" s="10">
        <v>0</v>
      </c>
      <c r="CC518" s="82">
        <f t="shared" ca="1" si="374"/>
        <v>3.9725651851015142E-13</v>
      </c>
      <c r="CD518" s="82">
        <f t="shared" ca="1" si="375"/>
        <v>3.4270725167755433E-13</v>
      </c>
      <c r="CE518" s="82">
        <f t="shared" ca="1" si="376"/>
        <v>1.8915613218645697E-10</v>
      </c>
      <c r="CF518" s="82">
        <f t="shared" ca="1" si="377"/>
        <v>3.7028115285695586E-11</v>
      </c>
      <c r="CG518" s="82">
        <f t="shared" ca="1" si="387"/>
        <v>2.2692421124234025E-10</v>
      </c>
      <c r="CH518" s="13" t="str">
        <f t="shared" ca="1" si="388"/>
        <v/>
      </c>
      <c r="CI518" s="81">
        <f t="shared" ca="1" si="397"/>
        <v>0.1131775965863165</v>
      </c>
      <c r="CJ518" s="81">
        <f t="shared" ca="1" si="398"/>
        <v>0.13063724757458739</v>
      </c>
      <c r="CK518" s="81">
        <f t="shared" ca="1" si="399"/>
        <v>0.39004625943939081</v>
      </c>
      <c r="CL518" s="81">
        <f t="shared" ca="1" si="400"/>
        <v>0.17284488538116416</v>
      </c>
      <c r="CM518" s="89">
        <f t="shared" ca="1" si="389"/>
        <v>0.80670598898145884</v>
      </c>
    </row>
    <row r="519" spans="1:91" x14ac:dyDescent="0.3">
      <c r="A519">
        <v>454</v>
      </c>
      <c r="B519" s="3">
        <f t="shared" si="402"/>
        <v>1.45</v>
      </c>
      <c r="C519" s="3">
        <f t="shared" si="390"/>
        <v>15.133333333333333</v>
      </c>
      <c r="D519" s="4">
        <f t="shared" ca="1" si="378"/>
        <v>519</v>
      </c>
      <c r="E519" s="58">
        <f>(0.5*(COS(B519*2*PI())+1)*('key variables'!$B$4-'key variables'!$B$6)+'key variables'!$B$6)/'key variables'!$B$4</f>
        <v>1</v>
      </c>
      <c r="F519" s="10">
        <f t="shared" ca="1" si="391"/>
        <v>11689222.907461114</v>
      </c>
      <c r="G519" s="10">
        <f t="shared" ca="1" si="392"/>
        <v>13492492.798713122</v>
      </c>
      <c r="H519" s="10">
        <f t="shared" ca="1" si="393"/>
        <v>40309474.521088287</v>
      </c>
      <c r="I519" s="10">
        <f t="shared" ca="1" si="394"/>
        <v>17912154.249750931</v>
      </c>
      <c r="J519" s="10">
        <f t="shared" ca="1" si="379"/>
        <v>83403344.477013454</v>
      </c>
      <c r="K519" s="82">
        <f t="shared" ca="1" si="355"/>
        <v>2249832.832292099</v>
      </c>
      <c r="L519" s="82">
        <f t="shared" ca="1" si="356"/>
        <v>2596909.4377209195</v>
      </c>
      <c r="M519" s="82">
        <f t="shared" ca="1" si="357"/>
        <v>7778311.98309422</v>
      </c>
      <c r="N519" s="82">
        <f t="shared" ca="1" si="358"/>
        <v>3496312.733215793</v>
      </c>
      <c r="O519" s="82">
        <f t="shared" ca="1" si="380"/>
        <v>16121366.986323033</v>
      </c>
      <c r="P519" s="10">
        <f ca="1">IF(IF($A519&gt;='key variables'!$B$26,K519*SUMPRODUCT(Z519:AC519,'control variables'!$O$3:$R$3)/J519+F$65*'key variables'!$B$25/scenario!J$65,K519*SUMPRODUCT(Z519:AC519,'control variables'!$O$7:$R$7)/J519+F$65*'key variables'!$B$25/scenario!J$65)&lt;'key variables'!$B$28,0,IF($A519&gt;='key variables'!$B$26,K519*SUMPRODUCT(Z519:AC519,'control variables'!$O$3:$R$3)/J519+F$65*'key variables'!$B$25/scenario!J$65,K519*SUMPRODUCT(Z519:AC519,'control variables'!$O$7:$R$7)/J519+F$65*'key variables'!$B$25/scenario!J$65))</f>
        <v>8.6817148249233823E-20</v>
      </c>
      <c r="Q519" s="10">
        <f ca="1">IF(IF($A519&gt;='key variables'!$B$26,L519*SUMPRODUCT(Z519:AC519,'control variables'!$O$4:$R$4)/J519+G$65*'key variables'!$B$25/scenario!J$65,L519*SUMPRODUCT(Z519:AC519,'control variables'!$O$7:$R$7)/J519+G$65*'key variables'!$B$25/scenario!J$65)&lt;'key variables'!$B$28,0,IF($A519&gt;='key variables'!$B$26,L519*SUMPRODUCT(Z519:AC519,'control variables'!$O$4:$R$4)/J519+G$65*'key variables'!$B$25/scenario!J$65,L519*SUMPRODUCT(Z519:AC519,'control variables'!$O$7:$R$7)/J519+G$65*'key variables'!$B$25/scenario!J$65))</f>
        <v>1.0021023269304845E-19</v>
      </c>
      <c r="R519" s="10">
        <f ca="1">IF(IF($A519&gt;='key variables'!$B$26,M519*SUMPRODUCT(Z519:AC519,'control variables'!$O$5:$R$5)/J519+H$65*'key variables'!$B$25/scenario!J$65,M519*SUMPRODUCT(Z519:AC519,'control variables'!$O$7:$R$7)/J519+H$65*'key variables'!$B$25/scenario!J$65)&lt;'key variables'!$B$28,0,IF($A519&gt;='key variables'!$B$26,M519*SUMPRODUCT(Z519:AC519,'control variables'!$O$5:$R$5)/J519+H$65*'key variables'!$B$25/scenario!J$65,M519*SUMPRODUCT(Z519:AC519,'control variables'!$O$7:$R$7)/J519+H$65*'key variables'!$B$25/scenario!J$65))</f>
        <v>3.0015157342917149E-19</v>
      </c>
      <c r="S519" s="10">
        <f ca="1">IF(IF($A519&gt;='key variables'!$B$26,N519*SUMPRODUCT(Z519:AC519,'control variables'!$O$6:$R$6)/J519+I$65*'key variables'!$B$25/scenario!J$65,N519*SUMPRODUCT(Z519:AC519,'control variables'!$O$7:$R$7)/J519+I$65*'key variables'!$B$25/scenario!J$65)&lt;'key variables'!$B$28,0,IF($A519&gt;='key variables'!$B$26,N519*SUMPRODUCT(Z519:AC519,'control variables'!$O$6:$R$6)/J519+I$65*'key variables'!$B$25/scenario!J$65,N519*SUMPRODUCT(Z519:AC519,'control variables'!$O$7:$R$7)/J519+I$65*'key variables'!$B$25/scenario!J$65))</f>
        <v>1.3491664648525781E-19</v>
      </c>
      <c r="T519" s="10">
        <f t="shared" ca="1" si="401"/>
        <v>6.2209560085671157E-19</v>
      </c>
      <c r="U519" s="82">
        <f ca="1">SUMPRODUCT(P489:P518,'control variables'!AD$7:AD$36)</f>
        <v>1.8406841526294867E-19</v>
      </c>
      <c r="V519" s="82">
        <f ca="1">SUMPRODUCT(Q489:Q518,'control variables'!AE$7:AE$36)</f>
        <v>2.1246423197393544E-19</v>
      </c>
      <c r="W519" s="82">
        <f ca="1">SUMPRODUCT(R489:R518,'control variables'!AF$7:AF$36)</f>
        <v>6.3637686302689342E-19</v>
      </c>
      <c r="X519" s="82">
        <f ca="1">SUMPRODUCT(S489:S518,'control variables'!AG$7:AG$36)</f>
        <v>2.8604824982087614E-19</v>
      </c>
      <c r="Y519" s="82">
        <f t="shared" ca="1" si="395"/>
        <v>1.3189577600846538E-18</v>
      </c>
      <c r="Z519" s="10">
        <f ca="1">IF($A519&gt;='key variables'!$B$26,SUMPRODUCT(P489:P518,'control variables'!V$7:V$36)*$E519,SUMPRODUCT(P489:P518,'control variables'!Z$7:Z$36)*$E519)</f>
        <v>4.4914556737562915E-19</v>
      </c>
      <c r="AA519" s="10">
        <f ca="1">IF($A519&gt;='key variables'!$B$26,SUMPRODUCT(Q489:Q518,'control variables'!W$7:W$36)*$E519,SUMPRODUCT(Q489:Q518,'control variables'!AA$7:AA$36)*$E519)</f>
        <v>5.1843423479600741E-19</v>
      </c>
      <c r="AB519" s="10">
        <f ca="1">IF($A519&gt;='key variables'!$B$26,SUMPRODUCT(R489:R518,'control variables'!X$7:X$36)*$E519,SUMPRODUCT(R489:R518,'control variables'!AB$7:AB$36)*$E519)</f>
        <v>1.5528239692867678E-18</v>
      </c>
      <c r="AC519" s="10">
        <f ca="1">IF($A519&gt;='key variables'!$B$26,SUMPRODUCT(S489:S518,'control variables'!Y$7:Y$36)*$E519,SUMPRODUCT(S489:S518,'control variables'!AC$7:AC$36)*$E519)</f>
        <v>6.9798668760780298E-19</v>
      </c>
      <c r="AD519" s="10">
        <f t="shared" ca="1" si="396"/>
        <v>3.2183904590662073E-18</v>
      </c>
      <c r="AE519" s="82">
        <f ca="1">SUMPRODUCT(P489:P518,'control variables'!AL$7:AL$36)</f>
        <v>6.1153442408016254E-19</v>
      </c>
      <c r="AF519" s="82">
        <f ca="1">SUMPRODUCT(Q489:Q518,'control variables'!AM$7:AM$36)</f>
        <v>7.0402879833882419E-19</v>
      </c>
      <c r="AG519" s="82">
        <f ca="1">SUMPRODUCT(R489:R518,'control variables'!AN$7:AN$36)</f>
        <v>2.0073711308902936E-18</v>
      </c>
      <c r="AH519" s="82">
        <f ca="1">SUMPRODUCT(S489:S518,'control variables'!AO$7:AO$36)</f>
        <v>8.691717880941425E-19</v>
      </c>
      <c r="AI519" s="82">
        <f t="shared" ca="1" si="359"/>
        <v>4.1921061414034232E-18</v>
      </c>
      <c r="AJ519" s="10">
        <f ca="1">SUMPRODUCT(P489:P518,'control variables'!AP$7:AP$36)</f>
        <v>5.8432352073984226E-22</v>
      </c>
      <c r="AK519" s="10">
        <f ca="1">SUMPRODUCT(Q489:Q518,'control variables'!AQ$7:AQ$36)</f>
        <v>1.6861644606564721E-21</v>
      </c>
      <c r="AL519" s="10">
        <f ca="1">SUMPRODUCT(R489:R518,'control variables'!AR$7:AR$36)</f>
        <v>6.0605178013302666E-20</v>
      </c>
      <c r="AM519" s="10">
        <f ca="1">SUMPRODUCT(S489:S518,'control variables'!AS$7:AS$36)</f>
        <v>4.5402879195225267E-20</v>
      </c>
      <c r="AN519" s="10">
        <f t="shared" ca="1" si="381"/>
        <v>1.0827854518992425E-19</v>
      </c>
      <c r="AO519" s="82">
        <f ca="1">SUMPRODUCT(P489:P518,'control variables'!AX$7:AX$36)</f>
        <v>7.9459081637955726E-22</v>
      </c>
      <c r="AP519" s="82">
        <f ca="1">SUMPRODUCT(Q489:Q518,'control variables'!AY$7:AY$36)</f>
        <v>1.8343410768703172E-21</v>
      </c>
      <c r="AQ519" s="82">
        <f ca="1">SUMPRODUCT(R489:R518,'control variables'!AZ$7:AZ$36)</f>
        <v>1.6482758665420604E-20</v>
      </c>
      <c r="AR519" s="82">
        <f ca="1">SUMPRODUCT(S489:S518,'control variables'!BA$7:BA$36)</f>
        <v>1.2348197382175496E-20</v>
      </c>
      <c r="AS519" s="82">
        <f t="shared" ca="1" si="382"/>
        <v>3.1459887940845972E-20</v>
      </c>
      <c r="AT519" s="10">
        <f ca="1">SUMPRODUCT(P489:P518,'control variables'!AT$7:AT$36)</f>
        <v>-7.012574026993686E-22</v>
      </c>
      <c r="AU519" s="10">
        <f ca="1">SUMPRODUCT(Q489:Q518,'control variables'!AU$7:AU$36)</f>
        <v>7.6071001020162611E-22</v>
      </c>
      <c r="AV519" s="10">
        <f ca="1">SUMPRODUCT(R489:R518,'control variables'!AV$7:AV$36)</f>
        <v>3.275678264460523E-19</v>
      </c>
      <c r="AW519" s="10">
        <f ca="1">SUMPRODUCT(S489:S518,'control variables'!AW$7:AW$36)</f>
        <v>2.4540019417331227E-19</v>
      </c>
      <c r="AX519" s="10">
        <f t="shared" ca="1" si="360"/>
        <v>5.7302747322686689E-19</v>
      </c>
      <c r="AY519" s="82">
        <f ca="1">SUMPRODUCT(P489:P518,'control variables'!BB$7:BB$36)</f>
        <v>2.5416824724201946E-21</v>
      </c>
      <c r="AZ519" s="82">
        <f ca="1">SUMPRODUCT(Q489:Q518,'control variables'!BC$7:BC$36)</f>
        <v>6.4812857721608812E-21</v>
      </c>
      <c r="BA519" s="82">
        <f ca="1">SUMPRODUCT(R489:R518,'control variables'!BD$7:BD$36)</f>
        <v>4.5370992623243674E-20</v>
      </c>
      <c r="BB519" s="82">
        <f ca="1">SUMPRODUCT(S489:S518,'control variables'!BE$7:BE$36)</f>
        <v>6.4475419331713684E-21</v>
      </c>
      <c r="BC519" s="82">
        <f t="shared" ca="1" si="383"/>
        <v>6.0841502800996119E-20</v>
      </c>
      <c r="BD519" s="10">
        <f ca="1">SUMPRODUCT(P489:P518,'control variables'!BF$7:BF$36)</f>
        <v>5.316978347351597E-22</v>
      </c>
      <c r="BE519" s="10">
        <f ca="1">SUMPRODUCT(Q489:Q518,'control variables'!BG$7:BG$36)</f>
        <v>6.137216531029122E-22</v>
      </c>
      <c r="BF519" s="10">
        <f ca="1">SUMPRODUCT(R489:R518,'control variables'!BH$7:BH$36)</f>
        <v>1.8382306364923727E-20</v>
      </c>
      <c r="BG519" s="10">
        <f ca="1">SUMPRODUCT(S489:S518,'control variables'!BI$7:BI$36)</f>
        <v>4.1313778586693928E-20</v>
      </c>
      <c r="BH519" s="10">
        <f t="shared" ca="1" si="384"/>
        <v>6.0841504439455729E-20</v>
      </c>
      <c r="BI519" s="82">
        <f t="shared" ca="1" si="361"/>
        <v>6.1337484914988343E-19</v>
      </c>
      <c r="BJ519" s="82">
        <f t="shared" ca="1" si="362"/>
        <v>7.1127079412118673E-19</v>
      </c>
      <c r="BK519" s="82">
        <f t="shared" ca="1" si="363"/>
        <v>2.3803099499595896E-18</v>
      </c>
      <c r="BL519" s="82">
        <f t="shared" ca="1" si="364"/>
        <v>1.1210195242006261E-18</v>
      </c>
      <c r="BM519" s="82">
        <f t="shared" ca="1" si="354"/>
        <v>4.825975117431286E-18</v>
      </c>
      <c r="BN519" s="10">
        <f ca="1">BN518+BI519-INDIRECT(ADDRESS(MAX($D519-'key variables'!$B$9*30,34),scenario!BI$4),TRUE)</f>
        <v>9439390.0751690175</v>
      </c>
      <c r="BO519" s="10">
        <f ca="1">BO518+BJ519-INDIRECT(ADDRESS(MAX($D519-'key variables'!$B$9*30,34),scenario!BJ$4),TRUE)</f>
        <v>10895583.360992203</v>
      </c>
      <c r="BP519" s="10">
        <f ca="1">BP518+BK519-INDIRECT(ADDRESS(MAX($D519-'key variables'!$B$9*30,34),scenario!BK$4),TRUE)</f>
        <v>32531162.537994072</v>
      </c>
      <c r="BQ519" s="10">
        <f ca="1">BQ518+BL519-INDIRECT(ADDRESS(MAX($D519-'key variables'!$B$9*30,34),scenario!BL$4),TRUE)</f>
        <v>14415841.516535141</v>
      </c>
      <c r="BR519" s="10">
        <f t="shared" ca="1" si="385"/>
        <v>67281977.490690395</v>
      </c>
      <c r="BS519" s="82">
        <f t="shared" ca="1" si="366"/>
        <v>-2.3433848445037274E-9</v>
      </c>
      <c r="BT519" s="82">
        <f t="shared" ca="1" si="367"/>
        <v>-3.4288308679869266E-10</v>
      </c>
      <c r="BU519" s="82">
        <f t="shared" ca="1" si="368"/>
        <v>-4.2578247530971722E-9</v>
      </c>
      <c r="BV519" s="82">
        <f t="shared" ca="1" si="369"/>
        <v>-2.9943922280065587E-9</v>
      </c>
      <c r="BW519" s="82">
        <f t="shared" ca="1" si="386"/>
        <v>-9.9384849124061509E-9</v>
      </c>
      <c r="BX519" s="10">
        <f t="shared" ca="1" si="370"/>
        <v>-1.8625994119685161E-12</v>
      </c>
      <c r="BY519" s="10">
        <f t="shared" ca="1" si="371"/>
        <v>2.8902850554327237E-12</v>
      </c>
      <c r="BZ519" s="10">
        <f t="shared" ca="1" si="372"/>
        <v>-3.5034723691572352E-11</v>
      </c>
      <c r="CA519" s="10">
        <f t="shared" ca="1" si="373"/>
        <v>-2.0257049692282685E-11</v>
      </c>
      <c r="CB519" s="10">
        <v>0</v>
      </c>
      <c r="CC519" s="82">
        <f t="shared" ca="1" si="374"/>
        <v>3.9725651900114153E-13</v>
      </c>
      <c r="CD519" s="82">
        <f t="shared" ca="1" si="375"/>
        <v>3.4270725076866772E-13</v>
      </c>
      <c r="CE519" s="82">
        <f t="shared" ca="1" si="376"/>
        <v>1.8915613190301156E-10</v>
      </c>
      <c r="CF519" s="82">
        <f t="shared" ca="1" si="377"/>
        <v>3.7028115073350071E-11</v>
      </c>
      <c r="CG519" s="82">
        <f t="shared" ca="1" si="387"/>
        <v>2.2692421074613143E-10</v>
      </c>
      <c r="CH519" s="13" t="str">
        <f t="shared" ca="1" si="388"/>
        <v/>
      </c>
      <c r="CI519" s="81">
        <f t="shared" ca="1" si="397"/>
        <v>0.1131775965863165</v>
      </c>
      <c r="CJ519" s="81">
        <f t="shared" ca="1" si="398"/>
        <v>0.13063724757458739</v>
      </c>
      <c r="CK519" s="81">
        <f t="shared" ca="1" si="399"/>
        <v>0.39004625943939081</v>
      </c>
      <c r="CL519" s="81">
        <f t="shared" ca="1" si="400"/>
        <v>0.17284488538116416</v>
      </c>
      <c r="CM519" s="89">
        <f t="shared" ca="1" si="389"/>
        <v>0.80670598898145884</v>
      </c>
    </row>
    <row r="520" spans="1:91" x14ac:dyDescent="0.3">
      <c r="A520">
        <v>455</v>
      </c>
      <c r="B520" s="3">
        <f t="shared" si="402"/>
        <v>1.4527777777777777</v>
      </c>
      <c r="C520" s="3">
        <f t="shared" si="390"/>
        <v>15.166666666666666</v>
      </c>
      <c r="D520" s="4">
        <f t="shared" ca="1" si="378"/>
        <v>520</v>
      </c>
      <c r="E520" s="58">
        <f>(0.5*(COS(B520*2*PI())+1)*('key variables'!$B$4-'key variables'!$B$6)+'key variables'!$B$6)/'key variables'!$B$4</f>
        <v>1</v>
      </c>
      <c r="F520" s="10">
        <f t="shared" ca="1" si="391"/>
        <v>11689222.907461114</v>
      </c>
      <c r="G520" s="10">
        <f t="shared" ca="1" si="392"/>
        <v>13492492.798713122</v>
      </c>
      <c r="H520" s="10">
        <f t="shared" ca="1" si="393"/>
        <v>40309474.521088287</v>
      </c>
      <c r="I520" s="10">
        <f t="shared" ca="1" si="394"/>
        <v>17912154.249750931</v>
      </c>
      <c r="J520" s="10">
        <f t="shared" ca="1" si="379"/>
        <v>83403344.477013454</v>
      </c>
      <c r="K520" s="82">
        <f t="shared" ca="1" si="355"/>
        <v>2249832.832292099</v>
      </c>
      <c r="L520" s="82">
        <f t="shared" ca="1" si="356"/>
        <v>2596909.4377209195</v>
      </c>
      <c r="M520" s="82">
        <f t="shared" ca="1" si="357"/>
        <v>7778311.98309422</v>
      </c>
      <c r="N520" s="82">
        <f t="shared" ca="1" si="358"/>
        <v>3496312.733215793</v>
      </c>
      <c r="O520" s="82">
        <f t="shared" ca="1" si="380"/>
        <v>16121366.986323033</v>
      </c>
      <c r="P520" s="10">
        <f ca="1">IF(IF($A520&gt;='key variables'!$B$26,K520*SUMPRODUCT(Z520:AC520,'control variables'!$O$3:$R$3)/J520+F$65*'key variables'!$B$25/scenario!J$65,K520*SUMPRODUCT(Z520:AC520,'control variables'!$O$7:$R$7)/J520+F$65*'key variables'!$B$25/scenario!J$65)&lt;'key variables'!$B$28,0,IF($A520&gt;='key variables'!$B$26,K520*SUMPRODUCT(Z520:AC520,'control variables'!$O$3:$R$3)/J520+F$65*'key variables'!$B$25/scenario!J$65,K520*SUMPRODUCT(Z520:AC520,'control variables'!$O$7:$R$7)/J520+F$65*'key variables'!$B$25/scenario!J$65))</f>
        <v>7.4701748067648753E-20</v>
      </c>
      <c r="Q520" s="10">
        <f ca="1">IF(IF($A520&gt;='key variables'!$B$26,L520*SUMPRODUCT(Z520:AC520,'control variables'!$O$4:$R$4)/J520+G$65*'key variables'!$B$25/scenario!J$65,L520*SUMPRODUCT(Z520:AC520,'control variables'!$O$7:$R$7)/J520+G$65*'key variables'!$B$25/scenario!J$65)&lt;'key variables'!$B$28,0,IF($A520&gt;='key variables'!$B$26,L520*SUMPRODUCT(Z520:AC520,'control variables'!$O$4:$R$4)/J520+G$65*'key variables'!$B$25/scenario!J$65,L520*SUMPRODUCT(Z520:AC520,'control variables'!$O$7:$R$7)/J520+G$65*'key variables'!$B$25/scenario!J$65))</f>
        <v>8.6225817219268413E-20</v>
      </c>
      <c r="R520" s="10">
        <f ca="1">IF(IF($A520&gt;='key variables'!$B$26,M520*SUMPRODUCT(Z520:AC520,'control variables'!$O$5:$R$5)/J520+H$65*'key variables'!$B$25/scenario!J$65,M520*SUMPRODUCT(Z520:AC520,'control variables'!$O$7:$R$7)/J520+H$65*'key variables'!$B$25/scenario!J$65)&lt;'key variables'!$B$28,0,IF($A520&gt;='key variables'!$B$26,M520*SUMPRODUCT(Z520:AC520,'control variables'!$O$5:$R$5)/J520+H$65*'key variables'!$B$25/scenario!J$65,M520*SUMPRODUCT(Z520:AC520,'control variables'!$O$7:$R$7)/J520+H$65*'key variables'!$B$25/scenario!J$65))</f>
        <v>2.582651892232848E-19</v>
      </c>
      <c r="S520" s="10">
        <f ca="1">IF(IF($A520&gt;='key variables'!$B$26,N520*SUMPRODUCT(Z520:AC520,'control variables'!$O$6:$R$6)/J520+I$65*'key variables'!$B$25/scenario!J$65,N520*SUMPRODUCT(Z520:AC520,'control variables'!$O$7:$R$7)/J520+I$65*'key variables'!$B$25/scenario!J$65)&lt;'key variables'!$B$28,0,IF($A520&gt;='key variables'!$B$26,N520*SUMPRODUCT(Z520:AC520,'control variables'!$O$6:$R$6)/J520+I$65*'key variables'!$B$25/scenario!J$65,N520*SUMPRODUCT(Z520:AC520,'control variables'!$O$7:$R$7)/J520+I$65*'key variables'!$B$25/scenario!J$65))</f>
        <v>1.1608892412522546E-19</v>
      </c>
      <c r="T520" s="10">
        <f t="shared" ca="1" si="401"/>
        <v>5.3528167863542743E-19</v>
      </c>
      <c r="U520" s="82">
        <f ca="1">SUMPRODUCT(P490:P519,'control variables'!AD$7:AD$36)</f>
        <v>1.5838152555656522E-19</v>
      </c>
      <c r="V520" s="82">
        <f ca="1">SUMPRODUCT(Q490:Q519,'control variables'!AE$7:AE$36)</f>
        <v>1.82814684084529E-19</v>
      </c>
      <c r="W520" s="82">
        <f ca="1">SUMPRODUCT(R490:R519,'control variables'!AF$7:AF$36)</f>
        <v>5.4756997962479285E-19</v>
      </c>
      <c r="X520" s="82">
        <f ca="1">SUMPRODUCT(S490:S519,'control variables'!AG$7:AG$36)</f>
        <v>2.4612999533187859E-19</v>
      </c>
      <c r="Y520" s="82">
        <f t="shared" ca="1" si="395"/>
        <v>1.1348961845977658E-18</v>
      </c>
      <c r="Z520" s="10">
        <f ca="1">IF($A520&gt;='key variables'!$B$26,SUMPRODUCT(P490:P519,'control variables'!V$7:V$36)*$E520,SUMPRODUCT(P490:P519,'control variables'!Z$7:Z$36)*$E520)</f>
        <v>3.8646695608423768E-19</v>
      </c>
      <c r="AA520" s="10">
        <f ca="1">IF($A520&gt;='key variables'!$B$26,SUMPRODUCT(Q490:Q519,'control variables'!W$7:W$36)*$E520,SUMPRODUCT(Q490:Q519,'control variables'!AA$7:AA$36)*$E520)</f>
        <v>4.4608633637902723E-19</v>
      </c>
      <c r="AB520" s="10">
        <f ca="1">IF($A520&gt;='key variables'!$B$26,SUMPRODUCT(R490:R519,'control variables'!X$7:X$36)*$E520,SUMPRODUCT(R490:R519,'control variables'!AB$7:AB$36)*$E520)</f>
        <v>1.3361261834362335E-18</v>
      </c>
      <c r="AC520" s="10">
        <f ca="1">IF($A520&gt;='key variables'!$B$26,SUMPRODUCT(S490:S519,'control variables'!Y$7:Y$36)*$E520,SUMPRODUCT(S490:S519,'control variables'!AC$7:AC$36)*$E520)</f>
        <v>6.0058210553709246E-19</v>
      </c>
      <c r="AD520" s="10">
        <f t="shared" ca="1" si="396"/>
        <v>2.769261581436591E-18</v>
      </c>
      <c r="AE520" s="82">
        <f ca="1">SUMPRODUCT(P490:P519,'control variables'!AL$7:AL$36)</f>
        <v>5.2619432224594096E-19</v>
      </c>
      <c r="AF520" s="82">
        <f ca="1">SUMPRODUCT(Q490:Q519,'control variables'!AM$7:AM$36)</f>
        <v>6.0578103504269922E-19</v>
      </c>
      <c r="AG520" s="82">
        <f ca="1">SUMPRODUCT(R490:R519,'control variables'!AN$7:AN$36)</f>
        <v>1.7272409370963323E-18</v>
      </c>
      <c r="AH520" s="82">
        <f ca="1">SUMPRODUCT(S490:S519,'control variables'!AO$7:AO$36)</f>
        <v>7.4787819285793474E-19</v>
      </c>
      <c r="AI520" s="82">
        <f t="shared" ca="1" si="359"/>
        <v>3.6070944872429076E-18</v>
      </c>
      <c r="AJ520" s="10">
        <f ca="1">SUMPRODUCT(P490:P519,'control variables'!AP$7:AP$36)</f>
        <v>5.0278072151136838E-22</v>
      </c>
      <c r="AK520" s="10">
        <f ca="1">SUMPRODUCT(Q490:Q519,'control variables'!AQ$7:AQ$36)</f>
        <v>1.4508589061112609E-21</v>
      </c>
      <c r="AL520" s="10">
        <f ca="1">SUMPRODUCT(R490:R519,'control variables'!AR$7:AR$36)</f>
        <v>5.2147678550184285E-20</v>
      </c>
      <c r="AM520" s="10">
        <f ca="1">SUMPRODUCT(S490:S519,'control variables'!AS$7:AS$36)</f>
        <v>3.9066872289456245E-20</v>
      </c>
      <c r="AN520" s="10">
        <f t="shared" ca="1" si="381"/>
        <v>9.3168190467263164E-20</v>
      </c>
      <c r="AO520" s="82">
        <f ca="1">SUMPRODUCT(P490:P519,'control variables'!AX$7:AX$36)</f>
        <v>6.8370505342620336E-22</v>
      </c>
      <c r="AP520" s="82">
        <f ca="1">SUMPRODUCT(Q490:Q519,'control variables'!AY$7:AY$36)</f>
        <v>1.5783573609343388E-21</v>
      </c>
      <c r="AQ520" s="82">
        <f ca="1">SUMPRODUCT(R490:R519,'control variables'!AZ$7:AZ$36)</f>
        <v>1.4182576946081276E-20</v>
      </c>
      <c r="AR520" s="82">
        <f ca="1">SUMPRODUCT(S490:S519,'control variables'!BA$7:BA$36)</f>
        <v>1.0624996887536147E-20</v>
      </c>
      <c r="AS520" s="82">
        <f t="shared" ca="1" si="382"/>
        <v>2.7069636247977968E-20</v>
      </c>
      <c r="AT520" s="10">
        <f ca="1">SUMPRODUCT(P490:P519,'control variables'!AT$7:AT$36)</f>
        <v>-6.0339638980809579E-22</v>
      </c>
      <c r="AU520" s="10">
        <f ca="1">SUMPRODUCT(Q490:Q519,'control variables'!AU$7:AU$36)</f>
        <v>6.5455233995343626E-22</v>
      </c>
      <c r="AV520" s="10">
        <f ca="1">SUMPRODUCT(R490:R519,'control variables'!AV$7:AV$36)</f>
        <v>2.8185548292823855E-19</v>
      </c>
      <c r="AW520" s="10">
        <f ca="1">SUMPRODUCT(S490:S519,'control variables'!AW$7:AW$36)</f>
        <v>2.1115440728668066E-19</v>
      </c>
      <c r="AX520" s="10">
        <f t="shared" ca="1" si="360"/>
        <v>4.930610461650645E-19</v>
      </c>
      <c r="AY520" s="82">
        <f ca="1">SUMPRODUCT(P490:P519,'control variables'!BB$7:BB$36)</f>
        <v>2.1869887176853632E-21</v>
      </c>
      <c r="AZ520" s="82">
        <f ca="1">SUMPRODUCT(Q490:Q519,'control variables'!BC$7:BC$36)</f>
        <v>5.5768173301024235E-21</v>
      </c>
      <c r="BA520" s="82">
        <f ca="1">SUMPRODUCT(R490:R519,'control variables'!BD$7:BD$36)</f>
        <v>3.9039435513255412E-20</v>
      </c>
      <c r="BB520" s="82">
        <f ca="1">SUMPRODUCT(S490:S519,'control variables'!BE$7:BE$36)</f>
        <v>5.5477824699410017E-21</v>
      </c>
      <c r="BC520" s="82">
        <f t="shared" ca="1" si="383"/>
        <v>5.23510240309842E-20</v>
      </c>
      <c r="BD520" s="10">
        <f ca="1">SUMPRODUCT(P490:P519,'control variables'!BF$7:BF$36)</f>
        <v>4.5749899068875212E-22</v>
      </c>
      <c r="BE520" s="10">
        <f ca="1">SUMPRODUCT(Q490:Q519,'control variables'!BG$7:BG$36)</f>
        <v>5.2807632176698768E-22</v>
      </c>
      <c r="BF520" s="10">
        <f ca="1">SUMPRODUCT(R490:R519,'control variables'!BH$7:BH$36)</f>
        <v>1.5817041295029948E-20</v>
      </c>
      <c r="BG520" s="10">
        <f ca="1">SUMPRODUCT(S490:S519,'control variables'!BI$7:BI$36)</f>
        <v>3.5548408833309811E-20</v>
      </c>
      <c r="BH520" s="10">
        <f t="shared" ca="1" si="384"/>
        <v>5.23510254407955E-20</v>
      </c>
      <c r="BI520" s="82">
        <f t="shared" ca="1" si="361"/>
        <v>5.2777791457381823E-19</v>
      </c>
      <c r="BJ520" s="82">
        <f t="shared" ca="1" si="362"/>
        <v>6.1201240471275513E-19</v>
      </c>
      <c r="BK520" s="82">
        <f t="shared" ca="1" si="363"/>
        <v>2.0481358555378265E-18</v>
      </c>
      <c r="BL520" s="82">
        <f t="shared" ca="1" si="364"/>
        <v>9.6458038261455635E-19</v>
      </c>
      <c r="BM520" s="82">
        <f t="shared" ca="1" si="354"/>
        <v>4.1525065574389562E-18</v>
      </c>
      <c r="BN520" s="10">
        <f ca="1">BN519+BI520-INDIRECT(ADDRESS(MAX($D520-'key variables'!$B$9*30,34),scenario!BI$4),TRUE)</f>
        <v>9439390.0751690175</v>
      </c>
      <c r="BO520" s="10">
        <f ca="1">BO519+BJ520-INDIRECT(ADDRESS(MAX($D520-'key variables'!$B$9*30,34),scenario!BJ$4),TRUE)</f>
        <v>10895583.360992203</v>
      </c>
      <c r="BP520" s="10">
        <f ca="1">BP519+BK520-INDIRECT(ADDRESS(MAX($D520-'key variables'!$B$9*30,34),scenario!BK$4),TRUE)</f>
        <v>32531162.537994072</v>
      </c>
      <c r="BQ520" s="10">
        <f ca="1">BQ519+BL520-INDIRECT(ADDRESS(MAX($D520-'key variables'!$B$9*30,34),scenario!BL$4),TRUE)</f>
        <v>14415841.516535141</v>
      </c>
      <c r="BR520" s="10">
        <f t="shared" ca="1" si="385"/>
        <v>67281977.490690395</v>
      </c>
      <c r="BS520" s="82">
        <f t="shared" ca="1" si="366"/>
        <v>-2.343384844957261E-9</v>
      </c>
      <c r="BT520" s="82">
        <f t="shared" ca="1" si="367"/>
        <v>-3.4288308732500732E-10</v>
      </c>
      <c r="BU520" s="82">
        <f t="shared" ca="1" si="368"/>
        <v>-4.2578247549028603E-9</v>
      </c>
      <c r="BV520" s="82">
        <f t="shared" ca="1" si="369"/>
        <v>-2.9943922288905984E-9</v>
      </c>
      <c r="BW520" s="82">
        <f t="shared" ca="1" si="386"/>
        <v>-9.9384849160757259E-9</v>
      </c>
      <c r="BX520" s="10">
        <f t="shared" ca="1" si="370"/>
        <v>-1.8625994139292989E-12</v>
      </c>
      <c r="BY520" s="10">
        <f t="shared" ca="1" si="371"/>
        <v>2.8902850509061874E-12</v>
      </c>
      <c r="BZ520" s="10">
        <f t="shared" ca="1" si="372"/>
        <v>-3.5034723732246257E-11</v>
      </c>
      <c r="CA520" s="10">
        <f t="shared" ca="1" si="373"/>
        <v>-2.0257049722753883E-11</v>
      </c>
      <c r="CB520" s="10">
        <v>0</v>
      </c>
      <c r="CC520" s="82">
        <f t="shared" ca="1" si="374"/>
        <v>3.9725651942361358E-13</v>
      </c>
      <c r="CD520" s="82">
        <f t="shared" ca="1" si="375"/>
        <v>3.4270724998661692E-13</v>
      </c>
      <c r="CE520" s="82">
        <f t="shared" ca="1" si="376"/>
        <v>1.8915613165912118E-10</v>
      </c>
      <c r="CF520" s="82">
        <f t="shared" ca="1" si="377"/>
        <v>3.7028114890637538E-11</v>
      </c>
      <c r="CG520" s="82">
        <f t="shared" ca="1" si="387"/>
        <v>2.2692421031916895E-10</v>
      </c>
      <c r="CH520" s="13" t="str">
        <f t="shared" ca="1" si="388"/>
        <v/>
      </c>
      <c r="CI520" s="81">
        <f t="shared" ca="1" si="397"/>
        <v>0.1131775965863165</v>
      </c>
      <c r="CJ520" s="81">
        <f t="shared" ca="1" si="398"/>
        <v>0.13063724757458739</v>
      </c>
      <c r="CK520" s="81">
        <f t="shared" ca="1" si="399"/>
        <v>0.39004625943939081</v>
      </c>
      <c r="CL520" s="81">
        <f t="shared" ca="1" si="400"/>
        <v>0.17284488538116416</v>
      </c>
      <c r="CM520" s="89">
        <f t="shared" ca="1" si="389"/>
        <v>0.80670598898145884</v>
      </c>
    </row>
    <row r="521" spans="1:91" x14ac:dyDescent="0.3">
      <c r="A521">
        <v>456</v>
      </c>
      <c r="B521" s="3">
        <f t="shared" si="402"/>
        <v>1.4555555555555555</v>
      </c>
      <c r="C521" s="3">
        <f t="shared" si="390"/>
        <v>15.2</v>
      </c>
      <c r="D521" s="4">
        <f t="shared" ca="1" si="378"/>
        <v>521</v>
      </c>
      <c r="E521" s="58">
        <f>(0.5*(COS(B521*2*PI())+1)*('key variables'!$B$4-'key variables'!$B$6)+'key variables'!$B$6)/'key variables'!$B$4</f>
        <v>1</v>
      </c>
      <c r="F521" s="10">
        <f t="shared" ca="1" si="391"/>
        <v>11689222.907461114</v>
      </c>
      <c r="G521" s="10">
        <f t="shared" ca="1" si="392"/>
        <v>13492492.798713122</v>
      </c>
      <c r="H521" s="10">
        <f t="shared" ca="1" si="393"/>
        <v>40309474.521088287</v>
      </c>
      <c r="I521" s="10">
        <f t="shared" ca="1" si="394"/>
        <v>17912154.249750931</v>
      </c>
      <c r="J521" s="10">
        <f t="shared" ca="1" si="379"/>
        <v>83403344.477013454</v>
      </c>
      <c r="K521" s="82">
        <f t="shared" ca="1" si="355"/>
        <v>2249832.832292099</v>
      </c>
      <c r="L521" s="82">
        <f t="shared" ca="1" si="356"/>
        <v>2596909.4377209195</v>
      </c>
      <c r="M521" s="82">
        <f t="shared" ca="1" si="357"/>
        <v>7778311.98309422</v>
      </c>
      <c r="N521" s="82">
        <f t="shared" ca="1" si="358"/>
        <v>3496312.733215793</v>
      </c>
      <c r="O521" s="82">
        <f t="shared" ca="1" si="380"/>
        <v>16121366.986323033</v>
      </c>
      <c r="P521" s="10">
        <f ca="1">IF(IF($A521&gt;='key variables'!$B$26,K521*SUMPRODUCT(Z521:AC521,'control variables'!$O$3:$R$3)/J521+F$65*'key variables'!$B$25/scenario!J$65,K521*SUMPRODUCT(Z521:AC521,'control variables'!$O$7:$R$7)/J521+F$65*'key variables'!$B$25/scenario!J$65)&lt;'key variables'!$B$28,0,IF($A521&gt;='key variables'!$B$26,K521*SUMPRODUCT(Z521:AC521,'control variables'!$O$3:$R$3)/J521+F$65*'key variables'!$B$25/scenario!J$65,K521*SUMPRODUCT(Z521:AC521,'control variables'!$O$7:$R$7)/J521+F$65*'key variables'!$B$25/scenario!J$65))</f>
        <v>6.4277061351317888E-20</v>
      </c>
      <c r="Q521" s="10">
        <f ca="1">IF(IF($A521&gt;='key variables'!$B$26,L521*SUMPRODUCT(Z521:AC521,'control variables'!$O$4:$R$4)/J521+G$65*'key variables'!$B$25/scenario!J$65,L521*SUMPRODUCT(Z521:AC521,'control variables'!$O$7:$R$7)/J521+G$65*'key variables'!$B$25/scenario!J$65)&lt;'key variables'!$B$28,0,IF($A521&gt;='key variables'!$B$26,L521*SUMPRODUCT(Z521:AC521,'control variables'!$O$4:$R$4)/J521+G$65*'key variables'!$B$25/scenario!J$65,L521*SUMPRODUCT(Z521:AC521,'control variables'!$O$7:$R$7)/J521+G$65*'key variables'!$B$25/scenario!J$65))</f>
        <v>7.4192937740243764E-20</v>
      </c>
      <c r="R521" s="10">
        <f ca="1">IF(IF($A521&gt;='key variables'!$B$26,M521*SUMPRODUCT(Z521:AC521,'control variables'!$O$5:$R$5)/J521+H$65*'key variables'!$B$25/scenario!J$65,M521*SUMPRODUCT(Z521:AC521,'control variables'!$O$7:$R$7)/J521+H$65*'key variables'!$B$25/scenario!J$65)&lt;'key variables'!$B$28,0,IF($A521&gt;='key variables'!$B$26,M521*SUMPRODUCT(Z521:AC521,'control variables'!$O$5:$R$5)/J521+H$65*'key variables'!$B$25/scenario!J$65,M521*SUMPRODUCT(Z521:AC521,'control variables'!$O$7:$R$7)/J521+H$65*'key variables'!$B$25/scenario!J$65))</f>
        <v>2.2222408232778727E-19</v>
      </c>
      <c r="S521" s="10">
        <f ca="1">IF(IF($A521&gt;='key variables'!$B$26,N521*SUMPRODUCT(Z521:AC521,'control variables'!$O$6:$R$6)/J521+I$65*'key variables'!$B$25/scenario!J$65,N521*SUMPRODUCT(Z521:AC521,'control variables'!$O$7:$R$7)/J521+I$65*'key variables'!$B$25/scenario!J$65)&lt;'key variables'!$B$28,0,IF($A521&gt;='key variables'!$B$26,N521*SUMPRODUCT(Z521:AC521,'control variables'!$O$6:$R$6)/J521+I$65*'key variables'!$B$25/scenario!J$65,N521*SUMPRODUCT(Z521:AC521,'control variables'!$O$7:$R$7)/J521+I$65*'key variables'!$B$25/scenario!J$65))</f>
        <v>9.9888624981684007E-20</v>
      </c>
      <c r="T521" s="10">
        <f t="shared" ca="1" si="401"/>
        <v>4.6058270640103291E-19</v>
      </c>
      <c r="U521" s="82">
        <f ca="1">SUMPRODUCT(P491:P520,'control variables'!AD$7:AD$36)</f>
        <v>1.3627926117465879E-19</v>
      </c>
      <c r="V521" s="82">
        <f ca="1">SUMPRODUCT(Q491:Q520,'control variables'!AE$7:AE$36)</f>
        <v>1.5730275353371565E-19</v>
      </c>
      <c r="W521" s="82">
        <f ca="1">SUMPRODUCT(R491:R520,'control variables'!AF$7:AF$36)</f>
        <v>4.7115616548369896E-19</v>
      </c>
      <c r="X521" s="82">
        <f ca="1">SUMPRODUCT(S491:S520,'control variables'!AG$7:AG$36)</f>
        <v>2.1178236412914911E-19</v>
      </c>
      <c r="Y521" s="82">
        <f t="shared" ca="1" si="395"/>
        <v>9.765205443212224E-19</v>
      </c>
      <c r="Z521" s="10">
        <f ca="1">IF($A521&gt;='key variables'!$B$26,SUMPRODUCT(P491:P520,'control variables'!V$7:V$36)*$E521,SUMPRODUCT(P491:P520,'control variables'!Z$7:Z$36)*$E521)</f>
        <v>3.3253519347349183E-19</v>
      </c>
      <c r="AA521" s="10">
        <f ca="1">IF($A521&gt;='key variables'!$B$26,SUMPRODUCT(Q491:Q520,'control variables'!W$7:W$36)*$E521,SUMPRODUCT(Q491:Q520,'control variables'!AA$7:AA$36)*$E521)</f>
        <v>3.8383464313918641E-19</v>
      </c>
      <c r="AB521" s="10">
        <f ca="1">IF($A521&gt;='key variables'!$B$26,SUMPRODUCT(R491:R520,'control variables'!X$7:X$36)*$E521,SUMPRODUCT(R491:R520,'control variables'!AB$7:AB$36)*$E521)</f>
        <v>1.1496687411927676E-18</v>
      </c>
      <c r="AC521" s="10">
        <f ca="1">IF($A521&gt;='key variables'!$B$26,SUMPRODUCT(S491:S520,'control variables'!Y$7:Y$36)*$E521,SUMPRODUCT(S491:S520,'control variables'!AC$7:AC$36)*$E521)</f>
        <v>5.1677040822595595E-19</v>
      </c>
      <c r="AD521" s="10">
        <f t="shared" ca="1" si="396"/>
        <v>2.3828089860314019E-18</v>
      </c>
      <c r="AE521" s="82">
        <f ca="1">SUMPRODUCT(P491:P520,'control variables'!AL$7:AL$36)</f>
        <v>4.5276349762375837E-19</v>
      </c>
      <c r="AF521" s="82">
        <f ca="1">SUMPRODUCT(Q491:Q520,'control variables'!AM$7:AM$36)</f>
        <v>5.2124382309826177E-19</v>
      </c>
      <c r="AG521" s="82">
        <f ca="1">SUMPRODUCT(R491:R520,'control variables'!AN$7:AN$36)</f>
        <v>1.4862031284958547E-18</v>
      </c>
      <c r="AH521" s="82">
        <f ca="1">SUMPRODUCT(S491:S520,'control variables'!AO$7:AO$36)</f>
        <v>6.4351121264404003E-19</v>
      </c>
      <c r="AI521" s="82">
        <f t="shared" ca="1" si="359"/>
        <v>3.1037216618619147E-18</v>
      </c>
      <c r="AJ521" s="10">
        <f ca="1">SUMPRODUCT(P491:P520,'control variables'!AP$7:AP$36)</f>
        <v>4.3261728297951047E-22</v>
      </c>
      <c r="AK521" s="10">
        <f ca="1">SUMPRODUCT(Q491:Q520,'control variables'!AQ$7:AQ$36)</f>
        <v>1.2483904236854995E-21</v>
      </c>
      <c r="AL521" s="10">
        <f ca="1">SUMPRODUCT(R491:R520,'control variables'!AR$7:AR$36)</f>
        <v>4.4870429678078882E-20</v>
      </c>
      <c r="AM521" s="10">
        <f ca="1">SUMPRODUCT(S491:S520,'control variables'!AS$7:AS$36)</f>
        <v>3.3615060047583658E-20</v>
      </c>
      <c r="AN521" s="10">
        <f t="shared" ca="1" si="381"/>
        <v>8.0166497432327543E-20</v>
      </c>
      <c r="AO521" s="82">
        <f ca="1">SUMPRODUCT(P491:P520,'control variables'!AX$7:AX$36)</f>
        <v>5.8829348445078988E-22</v>
      </c>
      <c r="AP521" s="82">
        <f ca="1">SUMPRODUCT(Q491:Q520,'control variables'!AY$7:AY$36)</f>
        <v>1.3580963705321479E-21</v>
      </c>
      <c r="AQ521" s="82">
        <f ca="1">SUMPRODUCT(R491:R520,'control variables'!AZ$7:AZ$36)</f>
        <v>1.2203387364610383E-20</v>
      </c>
      <c r="AR521" s="82">
        <f ca="1">SUMPRODUCT(S491:S520,'control variables'!BA$7:BA$36)</f>
        <v>9.1422703546275693E-21</v>
      </c>
      <c r="AS521" s="82">
        <f t="shared" ca="1" si="382"/>
        <v>2.3292047574220889E-20</v>
      </c>
      <c r="AT521" s="10">
        <f ca="1">SUMPRODUCT(P491:P520,'control variables'!AT$7:AT$36)</f>
        <v>-5.1919195695040507E-22</v>
      </c>
      <c r="AU521" s="10">
        <f ca="1">SUMPRODUCT(Q491:Q520,'control variables'!AU$7:AU$36)</f>
        <v>5.6320905468952772E-22</v>
      </c>
      <c r="AV521" s="10">
        <f ca="1">SUMPRODUCT(R491:R520,'control variables'!AV$7:AV$36)</f>
        <v>2.4252233230174734E-19</v>
      </c>
      <c r="AW521" s="10">
        <f ca="1">SUMPRODUCT(S491:S520,'control variables'!AW$7:AW$36)</f>
        <v>1.8168764644538431E-19</v>
      </c>
      <c r="AX521" s="10">
        <f t="shared" ca="1" si="360"/>
        <v>4.2425399584487081E-19</v>
      </c>
      <c r="AY521" s="82">
        <f ca="1">SUMPRODUCT(P491:P520,'control variables'!BB$7:BB$36)</f>
        <v>1.8817927507399316E-21</v>
      </c>
      <c r="AZ521" s="82">
        <f ca="1">SUMPRODUCT(Q491:Q520,'control variables'!BC$7:BC$36)</f>
        <v>4.7985681586389269E-21</v>
      </c>
      <c r="BA521" s="82">
        <f ca="1">SUMPRODUCT(R491:R520,'control variables'!BD$7:BD$36)</f>
        <v>3.3591452094720951E-20</v>
      </c>
      <c r="BB521" s="82">
        <f ca="1">SUMPRODUCT(S491:S520,'control variables'!BE$7:BE$36)</f>
        <v>4.7735851356682645E-21</v>
      </c>
      <c r="BC521" s="82">
        <f t="shared" ca="1" si="383"/>
        <v>4.5045398139768075E-20</v>
      </c>
      <c r="BD521" s="10">
        <f ca="1">SUMPRODUCT(P491:P520,'control variables'!BF$7:BF$36)</f>
        <v>3.936546527135709E-22</v>
      </c>
      <c r="BE521" s="10">
        <f ca="1">SUMPRODUCT(Q491:Q520,'control variables'!BG$7:BG$36)</f>
        <v>4.5438286265612567E-22</v>
      </c>
      <c r="BF521" s="10">
        <f ca="1">SUMPRODUCT(R491:R520,'control variables'!BH$7:BH$36)</f>
        <v>1.3609760949586951E-20</v>
      </c>
      <c r="BG521" s="10">
        <f ca="1">SUMPRODUCT(S491:S520,'control variables'!BI$7:BI$36)</f>
        <v>3.0587600887882463E-20</v>
      </c>
      <c r="BH521" s="10">
        <f t="shared" ca="1" si="384"/>
        <v>4.5045399352839106E-20</v>
      </c>
      <c r="BI521" s="82">
        <f t="shared" ca="1" si="361"/>
        <v>4.5412609841754792E-19</v>
      </c>
      <c r="BJ521" s="82">
        <f t="shared" ca="1" si="362"/>
        <v>5.2660560031159023E-19</v>
      </c>
      <c r="BK521" s="82">
        <f t="shared" ca="1" si="363"/>
        <v>1.762316912892323E-18</v>
      </c>
      <c r="BL521" s="82">
        <f t="shared" ca="1" si="364"/>
        <v>8.2997244422509265E-19</v>
      </c>
      <c r="BM521" s="82">
        <f t="shared" ca="1" si="354"/>
        <v>3.5730210558465534E-18</v>
      </c>
      <c r="BN521" s="10">
        <f ca="1">BN520+BI521-INDIRECT(ADDRESS(MAX($D521-'key variables'!$B$9*30,34),scenario!BI$4),TRUE)</f>
        <v>9439390.0751690175</v>
      </c>
      <c r="BO521" s="10">
        <f ca="1">BO520+BJ521-INDIRECT(ADDRESS(MAX($D521-'key variables'!$B$9*30,34),scenario!BJ$4),TRUE)</f>
        <v>10895583.360992203</v>
      </c>
      <c r="BP521" s="10">
        <f ca="1">BP520+BK521-INDIRECT(ADDRESS(MAX($D521-'key variables'!$B$9*30,34),scenario!BK$4),TRUE)</f>
        <v>32531162.537994072</v>
      </c>
      <c r="BQ521" s="10">
        <f ca="1">BQ520+BL521-INDIRECT(ADDRESS(MAX($D521-'key variables'!$B$9*30,34),scenario!BL$4),TRUE)</f>
        <v>14415841.516535141</v>
      </c>
      <c r="BR521" s="10">
        <f t="shared" ca="1" si="385"/>
        <v>67281977.490690395</v>
      </c>
      <c r="BS521" s="82">
        <f t="shared" ca="1" si="366"/>
        <v>-2.3433848453475042E-9</v>
      </c>
      <c r="BT521" s="82">
        <f t="shared" ca="1" si="367"/>
        <v>-3.4288308777787438E-10</v>
      </c>
      <c r="BU521" s="82">
        <f t="shared" ca="1" si="368"/>
        <v>-4.2578247564565628E-9</v>
      </c>
      <c r="BV521" s="82">
        <f t="shared" ca="1" si="369"/>
        <v>-2.9943922296512696E-9</v>
      </c>
      <c r="BW521" s="82">
        <f t="shared" ca="1" si="386"/>
        <v>-9.93848491923321E-9</v>
      </c>
      <c r="BX521" s="10">
        <f t="shared" ca="1" si="370"/>
        <v>-1.8625994156164529E-12</v>
      </c>
      <c r="BY521" s="10">
        <f t="shared" ca="1" si="371"/>
        <v>2.8902850470113332E-12</v>
      </c>
      <c r="BZ521" s="10">
        <f t="shared" ca="1" si="372"/>
        <v>-3.5034723767244081E-11</v>
      </c>
      <c r="CA521" s="10">
        <f t="shared" ca="1" si="373"/>
        <v>-2.0257049748972798E-11</v>
      </c>
      <c r="CB521" s="10">
        <v>0</v>
      </c>
      <c r="CC521" s="82">
        <f t="shared" ca="1" si="374"/>
        <v>3.9725651978712932E-13</v>
      </c>
      <c r="CD521" s="82">
        <f t="shared" ca="1" si="375"/>
        <v>3.4270724931370191E-13</v>
      </c>
      <c r="CE521" s="82">
        <f t="shared" ca="1" si="376"/>
        <v>1.891561314492659E-10</v>
      </c>
      <c r="CF521" s="82">
        <f t="shared" ca="1" si="377"/>
        <v>3.7028114733422679E-11</v>
      </c>
      <c r="CG521" s="82">
        <f t="shared" ca="1" si="387"/>
        <v>2.269242099517894E-10</v>
      </c>
      <c r="CH521" s="13" t="str">
        <f t="shared" ca="1" si="388"/>
        <v/>
      </c>
      <c r="CI521" s="81">
        <f t="shared" ca="1" si="397"/>
        <v>0.1131775965863165</v>
      </c>
      <c r="CJ521" s="81">
        <f t="shared" ca="1" si="398"/>
        <v>0.13063724757458739</v>
      </c>
      <c r="CK521" s="81">
        <f t="shared" ca="1" si="399"/>
        <v>0.39004625943939081</v>
      </c>
      <c r="CL521" s="81">
        <f t="shared" ca="1" si="400"/>
        <v>0.17284488538116416</v>
      </c>
      <c r="CM521" s="89">
        <f t="shared" ca="1" si="389"/>
        <v>0.80670598898145884</v>
      </c>
    </row>
    <row r="522" spans="1:91" x14ac:dyDescent="0.3">
      <c r="A522">
        <v>457</v>
      </c>
      <c r="B522" s="3">
        <f t="shared" si="402"/>
        <v>1.4583333333333333</v>
      </c>
      <c r="C522" s="3">
        <f t="shared" si="390"/>
        <v>15.233333333333333</v>
      </c>
      <c r="D522" s="4">
        <f t="shared" ca="1" si="378"/>
        <v>522</v>
      </c>
      <c r="E522" s="58">
        <f>(0.5*(COS(B522*2*PI())+1)*('key variables'!$B$4-'key variables'!$B$6)+'key variables'!$B$6)/'key variables'!$B$4</f>
        <v>1</v>
      </c>
      <c r="F522" s="10">
        <f t="shared" ca="1" si="391"/>
        <v>11689222.907461114</v>
      </c>
      <c r="G522" s="10">
        <f t="shared" ca="1" si="392"/>
        <v>13492492.798713122</v>
      </c>
      <c r="H522" s="10">
        <f t="shared" ca="1" si="393"/>
        <v>40309474.521088287</v>
      </c>
      <c r="I522" s="10">
        <f t="shared" ca="1" si="394"/>
        <v>17912154.249750931</v>
      </c>
      <c r="J522" s="10">
        <f t="shared" ca="1" si="379"/>
        <v>83403344.477013454</v>
      </c>
      <c r="K522" s="82">
        <f t="shared" ca="1" si="355"/>
        <v>2249832.832292099</v>
      </c>
      <c r="L522" s="82">
        <f t="shared" ca="1" si="356"/>
        <v>2596909.4377209195</v>
      </c>
      <c r="M522" s="82">
        <f t="shared" ca="1" si="357"/>
        <v>7778311.98309422</v>
      </c>
      <c r="N522" s="82">
        <f t="shared" ca="1" si="358"/>
        <v>3496312.733215793</v>
      </c>
      <c r="O522" s="82">
        <f t="shared" ca="1" si="380"/>
        <v>16121366.986323033</v>
      </c>
      <c r="P522" s="10">
        <f ca="1">IF(IF($A522&gt;='key variables'!$B$26,K522*SUMPRODUCT(Z522:AC522,'control variables'!$O$3:$R$3)/J522+F$65*'key variables'!$B$25/scenario!J$65,K522*SUMPRODUCT(Z522:AC522,'control variables'!$O$7:$R$7)/J522+F$65*'key variables'!$B$25/scenario!J$65)&lt;'key variables'!$B$28,0,IF($A522&gt;='key variables'!$B$26,K522*SUMPRODUCT(Z522:AC522,'control variables'!$O$3:$R$3)/J522+F$65*'key variables'!$B$25/scenario!J$65,K522*SUMPRODUCT(Z522:AC522,'control variables'!$O$7:$R$7)/J522+F$65*'key variables'!$B$25/scenario!J$65))</f>
        <v>5.5307147728586284E-20</v>
      </c>
      <c r="Q522" s="10">
        <f ca="1">IF(IF($A522&gt;='key variables'!$B$26,L522*SUMPRODUCT(Z522:AC522,'control variables'!$O$4:$R$4)/J522+G$65*'key variables'!$B$25/scenario!J$65,L522*SUMPRODUCT(Z522:AC522,'control variables'!$O$7:$R$7)/J522+G$65*'key variables'!$B$25/scenario!J$65)&lt;'key variables'!$B$28,0,IF($A522&gt;='key variables'!$B$26,L522*SUMPRODUCT(Z522:AC522,'control variables'!$O$4:$R$4)/J522+G$65*'key variables'!$B$25/scenario!J$65,L522*SUMPRODUCT(Z522:AC522,'control variables'!$O$7:$R$7)/J522+G$65*'key variables'!$B$25/scenario!J$65))</f>
        <v>6.3839255898610449E-20</v>
      </c>
      <c r="R522" s="10">
        <f ca="1">IF(IF($A522&gt;='key variables'!$B$26,M522*SUMPRODUCT(Z522:AC522,'control variables'!$O$5:$R$5)/J522+H$65*'key variables'!$B$25/scenario!J$65,M522*SUMPRODUCT(Z522:AC522,'control variables'!$O$7:$R$7)/J522+H$65*'key variables'!$B$25/scenario!J$65)&lt;'key variables'!$B$28,0,IF($A522&gt;='key variables'!$B$26,M522*SUMPRODUCT(Z522:AC522,'control variables'!$O$5:$R$5)/J522+H$65*'key variables'!$B$25/scenario!J$65,M522*SUMPRODUCT(Z522:AC522,'control variables'!$O$7:$R$7)/J522+H$65*'key variables'!$B$25/scenario!J$65))</f>
        <v>1.9121253977334254E-19</v>
      </c>
      <c r="S522" s="10">
        <f ca="1">IF(IF($A522&gt;='key variables'!$B$26,N522*SUMPRODUCT(Z522:AC522,'control variables'!$O$6:$R$6)/J522+I$65*'key variables'!$B$25/scenario!J$65,N522*SUMPRODUCT(Z522:AC522,'control variables'!$O$7:$R$7)/J522+I$65*'key variables'!$B$25/scenario!J$65)&lt;'key variables'!$B$28,0,IF($A522&gt;='key variables'!$B$26,N522*SUMPRODUCT(Z522:AC522,'control variables'!$O$6:$R$6)/J522+I$65*'key variables'!$B$25/scenario!J$65,N522*SUMPRODUCT(Z522:AC522,'control variables'!$O$7:$R$7)/J522+I$65*'key variables'!$B$25/scenario!J$65))</f>
        <v>8.5949090112752645E-20</v>
      </c>
      <c r="T522" s="10">
        <f t="shared" ca="1" si="401"/>
        <v>3.9630803351329195E-19</v>
      </c>
      <c r="U522" s="82">
        <f ca="1">SUMPRODUCT(P492:P521,'control variables'!AD$7:AD$36)</f>
        <v>1.1726138488088969E-19</v>
      </c>
      <c r="V522" s="82">
        <f ca="1">SUMPRODUCT(Q492:Q521,'control variables'!AE$7:AE$36)</f>
        <v>1.35351032621908E-19</v>
      </c>
      <c r="W522" s="82">
        <f ca="1">SUMPRODUCT(R492:R521,'control variables'!AF$7:AF$36)</f>
        <v>4.0540595820357772E-19</v>
      </c>
      <c r="X522" s="82">
        <f ca="1">SUMPRODUCT(S492:S521,'control variables'!AG$7:AG$36)</f>
        <v>1.8222797142483156E-19</v>
      </c>
      <c r="Y522" s="82">
        <f t="shared" ca="1" si="395"/>
        <v>8.4024634713120693E-19</v>
      </c>
      <c r="Z522" s="10">
        <f ca="1">IF($A522&gt;='key variables'!$B$26,SUMPRODUCT(P492:P521,'control variables'!V$7:V$36)*$E522,SUMPRODUCT(P492:P521,'control variables'!Z$7:Z$36)*$E522)</f>
        <v>2.8612965004529325E-19</v>
      </c>
      <c r="AA522" s="10">
        <f ca="1">IF($A522&gt;='key variables'!$B$26,SUMPRODUCT(Q492:Q521,'control variables'!W$7:W$36)*$E522,SUMPRODUCT(Q492:Q521,'control variables'!AA$7:AA$36)*$E522)</f>
        <v>3.3027022183572359E-19</v>
      </c>
      <c r="AB522" s="10">
        <f ca="1">IF($A522&gt;='key variables'!$B$26,SUMPRODUCT(R492:R521,'control variables'!X$7:X$36)*$E522,SUMPRODUCT(R492:R521,'control variables'!AB$7:AB$36)*$E522)</f>
        <v>9.8923157921846282E-19</v>
      </c>
      <c r="AC522" s="10">
        <f ca="1">IF($A522&gt;='key variables'!$B$26,SUMPRODUCT(S492:S521,'control variables'!Y$7:Y$36)*$E522,SUMPRODUCT(S492:S521,'control variables'!AC$7:AC$36)*$E522)</f>
        <v>4.4465469809361127E-19</v>
      </c>
      <c r="AD522" s="10">
        <f t="shared" ca="1" si="396"/>
        <v>2.0502861491930911E-18</v>
      </c>
      <c r="AE522" s="82">
        <f ca="1">SUMPRODUCT(P492:P521,'control variables'!AL$7:AL$36)</f>
        <v>3.8958000136817391E-19</v>
      </c>
      <c r="AF522" s="82">
        <f ca="1">SUMPRODUCT(Q492:Q521,'control variables'!AM$7:AM$36)</f>
        <v>4.4850384446079811E-19</v>
      </c>
      <c r="AG522" s="82">
        <f ca="1">SUMPRODUCT(R492:R521,'control variables'!AN$7:AN$36)</f>
        <v>1.2788023325015001E-18</v>
      </c>
      <c r="AH522" s="82">
        <f ca="1">SUMPRODUCT(S492:S521,'control variables'!AO$7:AO$36)</f>
        <v>5.5370872523524112E-19</v>
      </c>
      <c r="AI522" s="82">
        <f t="shared" ca="1" si="359"/>
        <v>2.6705949035657133E-18</v>
      </c>
      <c r="AJ522" s="10">
        <f ca="1">SUMPRODUCT(P492:P521,'control variables'!AP$7:AP$36)</f>
        <v>3.7224520655838637E-22</v>
      </c>
      <c r="AK522" s="10">
        <f ca="1">SUMPRODUCT(Q492:Q521,'control variables'!AQ$7:AQ$36)</f>
        <v>1.0741765745690972E-21</v>
      </c>
      <c r="AL522" s="10">
        <f ca="1">SUMPRODUCT(R492:R521,'control variables'!AR$7:AR$36)</f>
        <v>3.8608726514218116E-20</v>
      </c>
      <c r="AM522" s="10">
        <f ca="1">SUMPRODUCT(S492:S521,'control variables'!AS$7:AS$36)</f>
        <v>2.8924052420434582E-20</v>
      </c>
      <c r="AN522" s="10">
        <f t="shared" ca="1" si="381"/>
        <v>6.8979200715780178E-20</v>
      </c>
      <c r="AO522" s="82">
        <f ca="1">SUMPRODUCT(P492:P521,'control variables'!AX$7:AX$36)</f>
        <v>5.0619667371612804E-22</v>
      </c>
      <c r="AP522" s="82">
        <f ca="1">SUMPRODUCT(Q492:Q521,'control variables'!AY$7:AY$36)</f>
        <v>1.1685729716879519E-21</v>
      </c>
      <c r="AQ522" s="82">
        <f ca="1">SUMPRODUCT(R492:R521,'control variables'!AZ$7:AZ$36)</f>
        <v>1.0500395219916679E-20</v>
      </c>
      <c r="AR522" s="82">
        <f ca="1">SUMPRODUCT(S492:S521,'control variables'!BA$7:BA$36)</f>
        <v>7.8664594561103817E-21</v>
      </c>
      <c r="AS522" s="82">
        <f t="shared" ca="1" si="382"/>
        <v>2.0041624321431141E-20</v>
      </c>
      <c r="AT522" s="10">
        <f ca="1">SUMPRODUCT(P492:P521,'control variables'!AT$7:AT$36)</f>
        <v>-4.4673831782076492E-22</v>
      </c>
      <c r="AU522" s="10">
        <f ca="1">SUMPRODUCT(Q492:Q521,'control variables'!AU$7:AU$36)</f>
        <v>4.8461279552806541E-22</v>
      </c>
      <c r="AV522" s="10">
        <f ca="1">SUMPRODUCT(R492:R521,'control variables'!AV$7:AV$36)</f>
        <v>2.0867815326499857E-19</v>
      </c>
      <c r="AW522" s="10">
        <f ca="1">SUMPRODUCT(S492:S521,'control variables'!AW$7:AW$36)</f>
        <v>1.5633299486875179E-19</v>
      </c>
      <c r="AX522" s="10">
        <f t="shared" ca="1" si="360"/>
        <v>3.6504902261145769E-19</v>
      </c>
      <c r="AY522" s="82">
        <f ca="1">SUMPRODUCT(P492:P521,'control variables'!BB$7:BB$36)</f>
        <v>1.619187117016858E-21</v>
      </c>
      <c r="AZ522" s="82">
        <f ca="1">SUMPRODUCT(Q492:Q521,'control variables'!BC$7:BC$36)</f>
        <v>4.1289242609423027E-21</v>
      </c>
      <c r="BA522" s="82">
        <f ca="1">SUMPRODUCT(R492:R521,'control variables'!BD$7:BD$36)</f>
        <v>2.8903738975651975E-20</v>
      </c>
      <c r="BB522" s="82">
        <f ca="1">SUMPRODUCT(S492:S521,'control variables'!BE$7:BE$36)</f>
        <v>4.1074276381487856E-21</v>
      </c>
      <c r="BC522" s="82">
        <f t="shared" ca="1" si="383"/>
        <v>3.8759277991759922E-20</v>
      </c>
      <c r="BD522" s="10">
        <f ca="1">SUMPRODUCT(P492:P521,'control variables'!BF$7:BF$36)</f>
        <v>3.3871984147931793E-22</v>
      </c>
      <c r="BE522" s="10">
        <f ca="1">SUMPRODUCT(Q492:Q521,'control variables'!BG$7:BG$36)</f>
        <v>3.9097338275787573E-22</v>
      </c>
      <c r="BF522" s="10">
        <f ca="1">SUMPRODUCT(R492:R521,'control variables'!BH$7:BH$36)</f>
        <v>1.1710508283436278E-20</v>
      </c>
      <c r="BG522" s="10">
        <f ca="1">SUMPRODUCT(S492:S521,'control variables'!BI$7:BI$36)</f>
        <v>2.631907752787249E-20</v>
      </c>
      <c r="BH522" s="10">
        <f t="shared" ca="1" si="384"/>
        <v>3.875927903554596E-20</v>
      </c>
      <c r="BI522" s="82">
        <f t="shared" ca="1" si="361"/>
        <v>3.9075245016736999E-19</v>
      </c>
      <c r="BJ522" s="82">
        <f t="shared" ca="1" si="362"/>
        <v>4.5311738151726846E-19</v>
      </c>
      <c r="BK522" s="82">
        <f t="shared" ca="1" si="363"/>
        <v>1.5163842247421505E-18</v>
      </c>
      <c r="BL522" s="82">
        <f t="shared" ca="1" si="364"/>
        <v>7.1414914774214173E-19</v>
      </c>
      <c r="BM522" s="82">
        <f t="shared" ca="1" si="354"/>
        <v>3.0744032041689309E-18</v>
      </c>
      <c r="BN522" s="10">
        <f ca="1">BN521+BI522-INDIRECT(ADDRESS(MAX($D522-'key variables'!$B$9*30,34),scenario!BI$4),TRUE)</f>
        <v>9439390.0751690175</v>
      </c>
      <c r="BO522" s="10">
        <f ca="1">BO521+BJ522-INDIRECT(ADDRESS(MAX($D522-'key variables'!$B$9*30,34),scenario!BJ$4),TRUE)</f>
        <v>10895583.360992203</v>
      </c>
      <c r="BP522" s="10">
        <f ca="1">BP521+BK522-INDIRECT(ADDRESS(MAX($D522-'key variables'!$B$9*30,34),scenario!BK$4),TRUE)</f>
        <v>32531162.537994072</v>
      </c>
      <c r="BQ522" s="10">
        <f ca="1">BQ521+BL522-INDIRECT(ADDRESS(MAX($D522-'key variables'!$B$9*30,34),scenario!BL$4),TRUE)</f>
        <v>14415841.516535141</v>
      </c>
      <c r="BR522" s="10">
        <f t="shared" ca="1" si="385"/>
        <v>67281977.490690395</v>
      </c>
      <c r="BS522" s="82">
        <f t="shared" ca="1" si="366"/>
        <v>-2.3433848456832882E-9</v>
      </c>
      <c r="BT522" s="82">
        <f t="shared" ca="1" si="367"/>
        <v>-3.428830881675435E-10</v>
      </c>
      <c r="BU522" s="82">
        <f t="shared" ca="1" si="368"/>
        <v>-4.2578247577934446E-9</v>
      </c>
      <c r="BV522" s="82">
        <f t="shared" ca="1" si="369"/>
        <v>-2.9943922303057891E-9</v>
      </c>
      <c r="BW522" s="82">
        <f t="shared" ca="1" si="386"/>
        <v>-9.9384849219500648E-9</v>
      </c>
      <c r="BX522" s="10">
        <f t="shared" ca="1" si="370"/>
        <v>-1.8625994170681633E-12</v>
      </c>
      <c r="BY522" s="10">
        <f t="shared" ca="1" si="371"/>
        <v>2.8902850436600089E-12</v>
      </c>
      <c r="BZ522" s="10">
        <f t="shared" ca="1" si="372"/>
        <v>-3.5034723797357934E-11</v>
      </c>
      <c r="CA522" s="10">
        <f t="shared" ca="1" si="373"/>
        <v>-2.0257049771532844E-11</v>
      </c>
      <c r="CB522" s="10">
        <v>0</v>
      </c>
      <c r="CC522" s="82">
        <f t="shared" ca="1" si="374"/>
        <v>3.9725652009991617E-13</v>
      </c>
      <c r="CD522" s="82">
        <f t="shared" ca="1" si="375"/>
        <v>3.4270724873469274E-13</v>
      </c>
      <c r="CE522" s="82">
        <f t="shared" ca="1" si="376"/>
        <v>1.8915613126869609E-10</v>
      </c>
      <c r="CF522" s="82">
        <f t="shared" ca="1" si="377"/>
        <v>3.7028114598147275E-11</v>
      </c>
      <c r="CG522" s="82">
        <f t="shared" ca="1" si="387"/>
        <v>2.2692420963567798E-10</v>
      </c>
      <c r="CH522" s="13" t="str">
        <f t="shared" ca="1" si="388"/>
        <v/>
      </c>
      <c r="CI522" s="81">
        <f t="shared" ca="1" si="397"/>
        <v>0.1131775965863165</v>
      </c>
      <c r="CJ522" s="81">
        <f t="shared" ca="1" si="398"/>
        <v>0.13063724757458739</v>
      </c>
      <c r="CK522" s="81">
        <f t="shared" ca="1" si="399"/>
        <v>0.39004625943939081</v>
      </c>
      <c r="CL522" s="81">
        <f t="shared" ca="1" si="400"/>
        <v>0.17284488538116416</v>
      </c>
      <c r="CM522" s="89">
        <f t="shared" ca="1" si="389"/>
        <v>0.80670598898145884</v>
      </c>
    </row>
    <row r="523" spans="1:91" x14ac:dyDescent="0.3">
      <c r="A523">
        <v>458</v>
      </c>
      <c r="B523" s="3">
        <f t="shared" si="402"/>
        <v>1.461111111111111</v>
      </c>
      <c r="C523" s="3">
        <f t="shared" si="390"/>
        <v>15.266666666666667</v>
      </c>
      <c r="D523" s="4">
        <f t="shared" ca="1" si="378"/>
        <v>523</v>
      </c>
      <c r="E523" s="58">
        <f>(0.5*(COS(B523*2*PI())+1)*('key variables'!$B$4-'key variables'!$B$6)+'key variables'!$B$6)/'key variables'!$B$4</f>
        <v>1</v>
      </c>
      <c r="F523" s="10">
        <f t="shared" ca="1" si="391"/>
        <v>11689222.907461114</v>
      </c>
      <c r="G523" s="10">
        <f t="shared" ca="1" si="392"/>
        <v>13492492.798713122</v>
      </c>
      <c r="H523" s="10">
        <f t="shared" ca="1" si="393"/>
        <v>40309474.521088287</v>
      </c>
      <c r="I523" s="10">
        <f t="shared" ca="1" si="394"/>
        <v>17912154.249750931</v>
      </c>
      <c r="J523" s="10">
        <f t="shared" ca="1" si="379"/>
        <v>83403344.477013454</v>
      </c>
      <c r="K523" s="82">
        <f t="shared" ca="1" si="355"/>
        <v>2249832.832292099</v>
      </c>
      <c r="L523" s="82">
        <f t="shared" ca="1" si="356"/>
        <v>2596909.4377209195</v>
      </c>
      <c r="M523" s="82">
        <f t="shared" ca="1" si="357"/>
        <v>7778311.98309422</v>
      </c>
      <c r="N523" s="82">
        <f t="shared" ca="1" si="358"/>
        <v>3496312.733215793</v>
      </c>
      <c r="O523" s="82">
        <f t="shared" ca="1" si="380"/>
        <v>16121366.986323033</v>
      </c>
      <c r="P523" s="10">
        <f ca="1">IF(IF($A523&gt;='key variables'!$B$26,K523*SUMPRODUCT(Z523:AC523,'control variables'!$O$3:$R$3)/J523+F$65*'key variables'!$B$25/scenario!J$65,K523*SUMPRODUCT(Z523:AC523,'control variables'!$O$7:$R$7)/J523+F$65*'key variables'!$B$25/scenario!J$65)&lt;'key variables'!$B$28,0,IF($A523&gt;='key variables'!$B$26,K523*SUMPRODUCT(Z523:AC523,'control variables'!$O$3:$R$3)/J523+F$65*'key variables'!$B$25/scenario!J$65,K523*SUMPRODUCT(Z523:AC523,'control variables'!$O$7:$R$7)/J523+F$65*'key variables'!$B$25/scenario!J$65))</f>
        <v>4.7588992489137002E-20</v>
      </c>
      <c r="Q523" s="10">
        <f ca="1">IF(IF($A523&gt;='key variables'!$B$26,L523*SUMPRODUCT(Z523:AC523,'control variables'!$O$4:$R$4)/J523+G$65*'key variables'!$B$25/scenario!J$65,L523*SUMPRODUCT(Z523:AC523,'control variables'!$O$7:$R$7)/J523+G$65*'key variables'!$B$25/scenario!J$65)&lt;'key variables'!$B$28,0,IF($A523&gt;='key variables'!$B$26,L523*SUMPRODUCT(Z523:AC523,'control variables'!$O$4:$R$4)/J523+G$65*'key variables'!$B$25/scenario!J$65,L523*SUMPRODUCT(Z523:AC523,'control variables'!$O$7:$R$7)/J523+G$65*'key variables'!$B$25/scenario!J$65))</f>
        <v>5.493043836539795E-20</v>
      </c>
      <c r="R523" s="10">
        <f ca="1">IF(IF($A523&gt;='key variables'!$B$26,M523*SUMPRODUCT(Z523:AC523,'control variables'!$O$5:$R$5)/J523+H$65*'key variables'!$B$25/scenario!J$65,M523*SUMPRODUCT(Z523:AC523,'control variables'!$O$7:$R$7)/J523+H$65*'key variables'!$B$25/scenario!J$65)&lt;'key variables'!$B$28,0,IF($A523&gt;='key variables'!$B$26,M523*SUMPRODUCT(Z523:AC523,'control variables'!$O$5:$R$5)/J523+H$65*'key variables'!$B$25/scenario!J$65,M523*SUMPRODUCT(Z523:AC523,'control variables'!$O$7:$R$7)/J523+H$65*'key variables'!$B$25/scenario!J$65))</f>
        <v>1.6452868196634822E-19</v>
      </c>
      <c r="S523" s="10">
        <f ca="1">IF(IF($A523&gt;='key variables'!$B$26,N523*SUMPRODUCT(Z523:AC523,'control variables'!$O$6:$R$6)/J523+I$65*'key variables'!$B$25/scenario!J$65,N523*SUMPRODUCT(Z523:AC523,'control variables'!$O$7:$R$7)/J523+I$65*'key variables'!$B$25/scenario!J$65)&lt;'key variables'!$B$28,0,IF($A523&gt;='key variables'!$B$26,N523*SUMPRODUCT(Z523:AC523,'control variables'!$O$6:$R$6)/J523+I$65*'key variables'!$B$25/scenario!J$65,N523*SUMPRODUCT(Z523:AC523,'control variables'!$O$7:$R$7)/J523+I$65*'key variables'!$B$25/scenario!J$65))</f>
        <v>7.3954828115459872E-20</v>
      </c>
      <c r="T523" s="10">
        <f t="shared" ca="1" si="401"/>
        <v>3.4100294093634307E-19</v>
      </c>
      <c r="U523" s="82">
        <f ca="1">SUMPRODUCT(P493:P522,'control variables'!AD$7:AD$36)</f>
        <v>1.0089746793212733E-19</v>
      </c>
      <c r="V523" s="82">
        <f ca="1">SUMPRODUCT(Q493:Q522,'control variables'!AE$7:AE$36)</f>
        <v>1.1646269134055676E-19</v>
      </c>
      <c r="W523" s="82">
        <f ca="1">SUMPRODUCT(R493:R522,'control variables'!AF$7:AF$36)</f>
        <v>3.4883124319986702E-19</v>
      </c>
      <c r="X523" s="82">
        <f ca="1">SUMPRODUCT(S493:S522,'control variables'!AG$7:AG$36)</f>
        <v>1.5679791707943592E-19</v>
      </c>
      <c r="Y523" s="82">
        <f t="shared" ca="1" si="395"/>
        <v>7.2298931955198705E-19</v>
      </c>
      <c r="Z523" s="10">
        <f ca="1">IF($A523&gt;='key variables'!$B$26,SUMPRODUCT(P493:P522,'control variables'!V$7:V$36)*$E523,SUMPRODUCT(P493:P522,'control variables'!Z$7:Z$36)*$E523)</f>
        <v>2.4620003609202436E-19</v>
      </c>
      <c r="AA523" s="10">
        <f ca="1">IF($A523&gt;='key variables'!$B$26,SUMPRODUCT(Q493:Q522,'control variables'!W$7:W$36)*$E523,SUMPRODUCT(Q493:Q522,'control variables'!AA$7:AA$36)*$E523)</f>
        <v>2.8418075695127913E-19</v>
      </c>
      <c r="AB523" s="10">
        <f ca="1">IF($A523&gt;='key variables'!$B$26,SUMPRODUCT(R493:R522,'control variables'!X$7:X$36)*$E523,SUMPRODUCT(R493:R522,'control variables'!AB$7:AB$36)*$E523)</f>
        <v>8.5118354727796604E-19</v>
      </c>
      <c r="AC523" s="10">
        <f ca="1">IF($A523&gt;='key variables'!$B$26,SUMPRODUCT(S493:S522,'control variables'!Y$7:Y$36)*$E523,SUMPRODUCT(S493:S522,'control variables'!AC$7:AC$36)*$E523)</f>
        <v>3.8260279108371315E-19</v>
      </c>
      <c r="AD523" s="10">
        <f t="shared" ca="1" si="396"/>
        <v>1.7641671314049827E-18</v>
      </c>
      <c r="AE523" s="82">
        <f ca="1">SUMPRODUCT(P493:P522,'control variables'!AL$7:AL$36)</f>
        <v>3.3521381088046067E-19</v>
      </c>
      <c r="AF523" s="82">
        <f ca="1">SUMPRODUCT(Q493:Q522,'control variables'!AM$7:AM$36)</f>
        <v>3.8591478609847265E-19</v>
      </c>
      <c r="AG523" s="82">
        <f ca="1">SUMPRODUCT(R493:R522,'control variables'!AN$7:AN$36)</f>
        <v>1.1003444779895969E-18</v>
      </c>
      <c r="AH523" s="82">
        <f ca="1">SUMPRODUCT(S493:S522,'control variables'!AO$7:AO$36)</f>
        <v>4.7643824439657244E-19</v>
      </c>
      <c r="AI523" s="82">
        <f t="shared" ca="1" si="359"/>
        <v>2.2979113193651027E-18</v>
      </c>
      <c r="AJ523" s="10">
        <f ca="1">SUMPRODUCT(P493:P522,'control variables'!AP$7:AP$36)</f>
        <v>3.2029810009291394E-22</v>
      </c>
      <c r="AK523" s="10">
        <f ca="1">SUMPRODUCT(Q493:Q522,'control variables'!AQ$7:AQ$36)</f>
        <v>9.2427440283191681E-22</v>
      </c>
      <c r="AL523" s="10">
        <f ca="1">SUMPRODUCT(R493:R522,'control variables'!AR$7:AR$36)</f>
        <v>3.32208488696048E-20</v>
      </c>
      <c r="AM523" s="10">
        <f ca="1">SUMPRODUCT(S493:S522,'control variables'!AS$7:AS$36)</f>
        <v>2.4887678535626609E-20</v>
      </c>
      <c r="AN523" s="10">
        <f t="shared" ca="1" si="381"/>
        <v>5.9353099908156245E-20</v>
      </c>
      <c r="AO523" s="82">
        <f ca="1">SUMPRODUCT(P493:P522,'control variables'!AX$7:AX$36)</f>
        <v>4.3555653641223708E-22</v>
      </c>
      <c r="AP523" s="82">
        <f ca="1">SUMPRODUCT(Q493:Q522,'control variables'!AY$7:AY$36)</f>
        <v>1.0054977097277256E-21</v>
      </c>
      <c r="AQ523" s="82">
        <f ca="1">SUMPRODUCT(R493:R522,'control variables'!AZ$7:AZ$36)</f>
        <v>9.0350569460899267E-21</v>
      </c>
      <c r="AR523" s="82">
        <f ca="1">SUMPRODUCT(S493:S522,'control variables'!BA$7:BA$36)</f>
        <v>6.7686889551790478E-21</v>
      </c>
      <c r="AS523" s="82">
        <f t="shared" ca="1" si="382"/>
        <v>1.7244800147408938E-20</v>
      </c>
      <c r="AT523" s="10">
        <f ca="1">SUMPRODUCT(P493:P522,'control variables'!AT$7:AT$36)</f>
        <v>-3.8439564006649449E-22</v>
      </c>
      <c r="AU523" s="10">
        <f ca="1">SUMPRODUCT(Q493:Q522,'control variables'!AU$7:AU$36)</f>
        <v>4.1698470511804685E-22</v>
      </c>
      <c r="AV523" s="10">
        <f ca="1">SUMPRODUCT(R493:R522,'control variables'!AV$7:AV$36)</f>
        <v>1.7955695558753497E-19</v>
      </c>
      <c r="AW523" s="10">
        <f ca="1">SUMPRODUCT(S493:S522,'control variables'!AW$7:AW$36)</f>
        <v>1.3451660452864027E-19</v>
      </c>
      <c r="AX523" s="10">
        <f t="shared" ca="1" si="360"/>
        <v>3.1410614918122678E-19</v>
      </c>
      <c r="AY523" s="82">
        <f ca="1">SUMPRODUCT(P493:P522,'control variables'!BB$7:BB$36)</f>
        <v>1.3932283025760787E-21</v>
      </c>
      <c r="AZ523" s="82">
        <f ca="1">SUMPRODUCT(Q493:Q522,'control variables'!BC$7:BC$36)</f>
        <v>3.5527296870642918E-21</v>
      </c>
      <c r="BA523" s="82">
        <f ca="1">SUMPRODUCT(R493:R522,'control variables'!BD$7:BD$36)</f>
        <v>2.4870199847773607E-20</v>
      </c>
      <c r="BB523" s="82">
        <f ca="1">SUMPRODUCT(S493:S522,'control variables'!BE$7:BE$36)</f>
        <v>3.5342329346068561E-21</v>
      </c>
      <c r="BC523" s="82">
        <f t="shared" ca="1" si="383"/>
        <v>3.3350390772020835E-20</v>
      </c>
      <c r="BD523" s="10">
        <f ca="1">SUMPRODUCT(P493:P522,'control variables'!BF$7:BF$36)</f>
        <v>2.9145122563876927E-22</v>
      </c>
      <c r="BE523" s="10">
        <f ca="1">SUMPRODUCT(Q493:Q522,'control variables'!BG$7:BG$36)</f>
        <v>3.3641274481960409E-22</v>
      </c>
      <c r="BF523" s="10">
        <f ca="1">SUMPRODUCT(R493:R522,'control variables'!BH$7:BH$36)</f>
        <v>1.0076297795707553E-20</v>
      </c>
      <c r="BG523" s="10">
        <f ca="1">SUMPRODUCT(S493:S522,'control variables'!BI$7:BI$36)</f>
        <v>2.2646229903979799E-20</v>
      </c>
      <c r="BH523" s="10">
        <f t="shared" ca="1" si="384"/>
        <v>3.3350391670145729E-20</v>
      </c>
      <c r="BI523" s="82">
        <f t="shared" ca="1" si="361"/>
        <v>3.3622264354297024E-19</v>
      </c>
      <c r="BJ523" s="82">
        <f t="shared" ca="1" si="362"/>
        <v>3.8988450049065497E-19</v>
      </c>
      <c r="BK523" s="82">
        <f t="shared" ca="1" si="363"/>
        <v>1.3047716334249054E-18</v>
      </c>
      <c r="BL523" s="82">
        <f t="shared" ca="1" si="364"/>
        <v>6.1448908185981953E-19</v>
      </c>
      <c r="BM523" s="82">
        <f t="shared" ca="1" si="354"/>
        <v>2.6453678593183503E-18</v>
      </c>
      <c r="BN523" s="10">
        <f ca="1">BN522+BI523-INDIRECT(ADDRESS(MAX($D523-'key variables'!$B$9*30,34),scenario!BI$4),TRUE)</f>
        <v>9439390.0751690175</v>
      </c>
      <c r="BO523" s="10">
        <f ca="1">BO522+BJ523-INDIRECT(ADDRESS(MAX($D523-'key variables'!$B$9*30,34),scenario!BJ$4),TRUE)</f>
        <v>10895583.360992203</v>
      </c>
      <c r="BP523" s="10">
        <f ca="1">BP522+BK523-INDIRECT(ADDRESS(MAX($D523-'key variables'!$B$9*30,34),scenario!BK$4),TRUE)</f>
        <v>32531162.537994072</v>
      </c>
      <c r="BQ523" s="10">
        <f ca="1">BQ522+BL523-INDIRECT(ADDRESS(MAX($D523-'key variables'!$B$9*30,34),scenario!BL$4),TRUE)</f>
        <v>14415841.516535141</v>
      </c>
      <c r="BR523" s="10">
        <f t="shared" ca="1" si="385"/>
        <v>67281977.490690395</v>
      </c>
      <c r="BS523" s="82">
        <f t="shared" ca="1" si="366"/>
        <v>-2.3433848459722133E-9</v>
      </c>
      <c r="BT523" s="82">
        <f t="shared" ca="1" si="367"/>
        <v>-3.4288308850283398E-10</v>
      </c>
      <c r="BU523" s="82">
        <f t="shared" ca="1" si="368"/>
        <v>-4.2578247589437633E-9</v>
      </c>
      <c r="BV523" s="82">
        <f t="shared" ca="1" si="369"/>
        <v>-2.9943922308689692E-9</v>
      </c>
      <c r="BW523" s="82">
        <f t="shared" ca="1" si="386"/>
        <v>-9.9384849242877798E-9</v>
      </c>
      <c r="BX523" s="10">
        <f t="shared" ca="1" si="370"/>
        <v>-1.862599418317286E-12</v>
      </c>
      <c r="BY523" s="10">
        <f t="shared" ca="1" si="371"/>
        <v>2.890285040776364E-12</v>
      </c>
      <c r="BZ523" s="10">
        <f t="shared" ca="1" si="372"/>
        <v>-3.503472382326938E-11</v>
      </c>
      <c r="CA523" s="10">
        <f t="shared" ca="1" si="373"/>
        <v>-2.0257049790944617E-11</v>
      </c>
      <c r="CB523" s="10">
        <v>0</v>
      </c>
      <c r="CC523" s="82">
        <f t="shared" ca="1" si="374"/>
        <v>3.9725652036905335E-13</v>
      </c>
      <c r="CD523" s="82">
        <f t="shared" ca="1" si="375"/>
        <v>3.4270724823648475E-13</v>
      </c>
      <c r="CE523" s="82">
        <f t="shared" ca="1" si="376"/>
        <v>1.8915613111332493E-10</v>
      </c>
      <c r="CF523" s="82">
        <f t="shared" ca="1" si="377"/>
        <v>3.7028114481749663E-11</v>
      </c>
      <c r="CG523" s="82">
        <f t="shared" ca="1" si="387"/>
        <v>2.2692420936368014E-10</v>
      </c>
      <c r="CH523" s="13" t="str">
        <f t="shared" ca="1" si="388"/>
        <v/>
      </c>
      <c r="CI523" s="81">
        <f t="shared" ca="1" si="397"/>
        <v>0.1131775965863165</v>
      </c>
      <c r="CJ523" s="81">
        <f t="shared" ca="1" si="398"/>
        <v>0.13063724757458739</v>
      </c>
      <c r="CK523" s="81">
        <f t="shared" ca="1" si="399"/>
        <v>0.39004625943939081</v>
      </c>
      <c r="CL523" s="81">
        <f t="shared" ca="1" si="400"/>
        <v>0.17284488538116416</v>
      </c>
      <c r="CM523" s="89">
        <f t="shared" ca="1" si="389"/>
        <v>0.80670598898145884</v>
      </c>
    </row>
    <row r="524" spans="1:91" x14ac:dyDescent="0.3">
      <c r="A524">
        <v>459</v>
      </c>
      <c r="B524" s="3">
        <f t="shared" si="402"/>
        <v>1.4638888888888888</v>
      </c>
      <c r="C524" s="3">
        <f t="shared" si="390"/>
        <v>15.3</v>
      </c>
      <c r="D524" s="4">
        <f t="shared" ca="1" si="378"/>
        <v>524</v>
      </c>
      <c r="E524" s="58">
        <f>(0.5*(COS(B524*2*PI())+1)*('key variables'!$B$4-'key variables'!$B$6)+'key variables'!$B$6)/'key variables'!$B$4</f>
        <v>1</v>
      </c>
      <c r="F524" s="10">
        <f t="shared" ca="1" si="391"/>
        <v>11689222.907461114</v>
      </c>
      <c r="G524" s="10">
        <f t="shared" ca="1" si="392"/>
        <v>13492492.798713122</v>
      </c>
      <c r="H524" s="10">
        <f t="shared" ca="1" si="393"/>
        <v>40309474.521088287</v>
      </c>
      <c r="I524" s="10">
        <f t="shared" ca="1" si="394"/>
        <v>17912154.249750931</v>
      </c>
      <c r="J524" s="10">
        <f t="shared" ca="1" si="379"/>
        <v>83403344.477013454</v>
      </c>
      <c r="K524" s="82">
        <f t="shared" ca="1" si="355"/>
        <v>2249832.832292099</v>
      </c>
      <c r="L524" s="82">
        <f t="shared" ca="1" si="356"/>
        <v>2596909.4377209195</v>
      </c>
      <c r="M524" s="82">
        <f t="shared" ca="1" si="357"/>
        <v>7778311.98309422</v>
      </c>
      <c r="N524" s="82">
        <f t="shared" ca="1" si="358"/>
        <v>3496312.733215793</v>
      </c>
      <c r="O524" s="82">
        <f t="shared" ca="1" si="380"/>
        <v>16121366.986323033</v>
      </c>
      <c r="P524" s="10">
        <f ca="1">IF(IF($A524&gt;='key variables'!$B$26,K524*SUMPRODUCT(Z524:AC524,'control variables'!$O$3:$R$3)/J524+F$65*'key variables'!$B$25/scenario!J$65,K524*SUMPRODUCT(Z524:AC524,'control variables'!$O$7:$R$7)/J524+F$65*'key variables'!$B$25/scenario!J$65)&lt;'key variables'!$B$28,0,IF($A524&gt;='key variables'!$B$26,K524*SUMPRODUCT(Z524:AC524,'control variables'!$O$3:$R$3)/J524+F$65*'key variables'!$B$25/scenario!J$65,K524*SUMPRODUCT(Z524:AC524,'control variables'!$O$7:$R$7)/J524+F$65*'key variables'!$B$25/scenario!J$65))</f>
        <v>4.0947911782487216E-20</v>
      </c>
      <c r="Q524" s="10">
        <f ca="1">IF(IF($A524&gt;='key variables'!$B$26,L524*SUMPRODUCT(Z524:AC524,'control variables'!$O$4:$R$4)/J524+G$65*'key variables'!$B$25/scenario!J$65,L524*SUMPRODUCT(Z524:AC524,'control variables'!$O$7:$R$7)/J524+G$65*'key variables'!$B$25/scenario!J$65)&lt;'key variables'!$B$28,0,IF($A524&gt;='key variables'!$B$26,L524*SUMPRODUCT(Z524:AC524,'control variables'!$O$4:$R$4)/J524+G$65*'key variables'!$B$25/scenario!J$65,L524*SUMPRODUCT(Z524:AC524,'control variables'!$O$7:$R$7)/J524+G$65*'key variables'!$B$25/scenario!J$65))</f>
        <v>4.7264853208924408E-20</v>
      </c>
      <c r="R524" s="10">
        <f ca="1">IF(IF($A524&gt;='key variables'!$B$26,M524*SUMPRODUCT(Z524:AC524,'control variables'!$O$5:$R$5)/J524+H$65*'key variables'!$B$25/scenario!J$65,M524*SUMPRODUCT(Z524:AC524,'control variables'!$O$7:$R$7)/J524+H$65*'key variables'!$B$25/scenario!J$65)&lt;'key variables'!$B$28,0,IF($A524&gt;='key variables'!$B$26,M524*SUMPRODUCT(Z524:AC524,'control variables'!$O$5:$R$5)/J524+H$65*'key variables'!$B$25/scenario!J$65,M524*SUMPRODUCT(Z524:AC524,'control variables'!$O$7:$R$7)/J524+H$65*'key variables'!$B$25/scenario!J$65))</f>
        <v>1.4156857715331505E-19</v>
      </c>
      <c r="S524" s="10">
        <f ca="1">IF(IF($A524&gt;='key variables'!$B$26,N524*SUMPRODUCT(Z524:AC524,'control variables'!$O$6:$R$6)/J524+I$65*'key variables'!$B$25/scenario!J$65,N524*SUMPRODUCT(Z524:AC524,'control variables'!$O$7:$R$7)/J524+I$65*'key variables'!$B$25/scenario!J$65)&lt;'key variables'!$B$28,0,IF($A524&gt;='key variables'!$B$26,N524*SUMPRODUCT(Z524:AC524,'control variables'!$O$6:$R$6)/J524+I$65*'key variables'!$B$25/scenario!J$65,N524*SUMPRODUCT(Z524:AC524,'control variables'!$O$7:$R$7)/J524+I$65*'key variables'!$B$25/scenario!J$65))</f>
        <v>6.363437465611646E-20</v>
      </c>
      <c r="T524" s="10">
        <f t="shared" ca="1" si="401"/>
        <v>2.9341571680084314E-19</v>
      </c>
      <c r="U524" s="82">
        <f ca="1">SUMPRODUCT(P494:P523,'control variables'!AD$7:AD$36)</f>
        <v>8.6817148249233823E-20</v>
      </c>
      <c r="V524" s="82">
        <f ca="1">SUMPRODUCT(Q494:Q523,'control variables'!AE$7:AE$36)</f>
        <v>1.0021023269304845E-19</v>
      </c>
      <c r="W524" s="82">
        <f ca="1">SUMPRODUCT(R494:R523,'control variables'!AF$7:AF$36)</f>
        <v>3.0015157342917149E-19</v>
      </c>
      <c r="X524" s="82">
        <f ca="1">SUMPRODUCT(S494:S523,'control variables'!AG$7:AG$36)</f>
        <v>1.3491664648525781E-19</v>
      </c>
      <c r="Y524" s="82">
        <f t="shared" ca="1" si="395"/>
        <v>6.2209560085671157E-19</v>
      </c>
      <c r="Z524" s="10">
        <f ca="1">IF($A524&gt;='key variables'!$B$26,SUMPRODUCT(P494:P523,'control variables'!V$7:V$36)*$E524,SUMPRODUCT(P494:P523,'control variables'!Z$7:Z$36)*$E524)</f>
        <v>2.1184263064704773E-19</v>
      </c>
      <c r="AA524" s="10">
        <f ca="1">IF($A524&gt;='key variables'!$B$26,SUMPRODUCT(Q494:Q523,'control variables'!W$7:W$36)*$E524,SUMPRODUCT(Q494:Q523,'control variables'!AA$7:AA$36)*$E524)</f>
        <v>2.4452311253653186E-19</v>
      </c>
      <c r="AB524" s="10">
        <f ca="1">IF($A524&gt;='key variables'!$B$26,SUMPRODUCT(R494:R523,'control variables'!X$7:X$36)*$E524,SUMPRODUCT(R494:R523,'control variables'!AB$7:AB$36)*$E524)</f>
        <v>7.3240022495955866E-19</v>
      </c>
      <c r="AC524" s="10">
        <f ca="1">IF($A524&gt;='key variables'!$B$26,SUMPRODUCT(S494:S523,'control variables'!Y$7:Y$36)*$E524,SUMPRODUCT(S494:S523,'control variables'!AC$7:AC$36)*$E524)</f>
        <v>3.2921027568729214E-19</v>
      </c>
      <c r="AD524" s="10">
        <f t="shared" ca="1" si="396"/>
        <v>1.5179762438304305E-18</v>
      </c>
      <c r="AE524" s="82">
        <f ca="1">SUMPRODUCT(P494:P523,'control variables'!AL$7:AL$36)</f>
        <v>2.8843446432150698E-19</v>
      </c>
      <c r="AF524" s="82">
        <f ca="1">SUMPRODUCT(Q494:Q523,'control variables'!AM$7:AM$36)</f>
        <v>3.3206007923628229E-19</v>
      </c>
      <c r="AG524" s="82">
        <f ca="1">SUMPRODUCT(R494:R523,'control variables'!AN$7:AN$36)</f>
        <v>9.4679055509212398E-19</v>
      </c>
      <c r="AH524" s="82">
        <f ca="1">SUMPRODUCT(S494:S523,'control variables'!AO$7:AO$36)</f>
        <v>4.0995091891905931E-19</v>
      </c>
      <c r="AI524" s="82">
        <f t="shared" ca="1" si="359"/>
        <v>1.9772360175689727E-18</v>
      </c>
      <c r="AJ524" s="10">
        <f ca="1">SUMPRODUCT(P494:P523,'control variables'!AP$7:AP$36)</f>
        <v>2.7560025251000515E-22</v>
      </c>
      <c r="AK524" s="10">
        <f ca="1">SUMPRODUCT(Q494:Q523,'control variables'!AQ$7:AQ$36)</f>
        <v>7.9529119509331096E-22</v>
      </c>
      <c r="AL524" s="10">
        <f ca="1">SUMPRODUCT(R494:R523,'control variables'!AR$7:AR$36)</f>
        <v>2.8584853717221138E-20</v>
      </c>
      <c r="AM524" s="10">
        <f ca="1">SUMPRODUCT(S494:S523,'control variables'!AS$7:AS$36)</f>
        <v>2.1414583748129678E-20</v>
      </c>
      <c r="AN524" s="10">
        <f t="shared" ca="1" si="381"/>
        <v>5.1070328912954133E-20</v>
      </c>
      <c r="AO524" s="82">
        <f ca="1">SUMPRODUCT(P494:P523,'control variables'!AX$7:AX$36)</f>
        <v>3.7477428490139042E-22</v>
      </c>
      <c r="AP524" s="82">
        <f ca="1">SUMPRODUCT(Q494:Q523,'control variables'!AY$7:AY$36)</f>
        <v>8.6517972669461904E-22</v>
      </c>
      <c r="AQ524" s="82">
        <f ca="1">SUMPRODUCT(R494:R523,'control variables'!AZ$7:AZ$36)</f>
        <v>7.7742077616518112E-21</v>
      </c>
      <c r="AR524" s="82">
        <f ca="1">SUMPRODUCT(S494:S523,'control variables'!BA$7:BA$36)</f>
        <v>5.8241131766560191E-21</v>
      </c>
      <c r="AS524" s="82">
        <f t="shared" ca="1" si="382"/>
        <v>1.483827494990384E-20</v>
      </c>
      <c r="AT524" s="10">
        <f ca="1">SUMPRODUCT(P494:P523,'control variables'!AT$7:AT$36)</f>
        <v>-3.3075293120795717E-22</v>
      </c>
      <c r="AU524" s="10">
        <f ca="1">SUMPRODUCT(Q494:Q523,'control variables'!AU$7:AU$36)</f>
        <v>3.5879416702754952E-22</v>
      </c>
      <c r="AV524" s="10">
        <f ca="1">SUMPRODUCT(R494:R523,'control variables'!AV$7:AV$36)</f>
        <v>1.5449964356796762E-19</v>
      </c>
      <c r="AW524" s="10">
        <f ca="1">SUMPRODUCT(S494:S523,'control variables'!AW$7:AW$36)</f>
        <v>1.1574470833304181E-19</v>
      </c>
      <c r="AX524" s="10">
        <f t="shared" ca="1" si="360"/>
        <v>2.7027239313682902E-19</v>
      </c>
      <c r="AY524" s="82">
        <f ca="1">SUMPRODUCT(P494:P523,'control variables'!BB$7:BB$36)</f>
        <v>1.1988022154445115E-21</v>
      </c>
      <c r="AZ524" s="82">
        <f ca="1">SUMPRODUCT(Q494:Q523,'control variables'!BC$7:BC$36)</f>
        <v>3.0569435115933494E-21</v>
      </c>
      <c r="BA524" s="82">
        <f ca="1">SUMPRODUCT(R494:R523,'control variables'!BD$7:BD$36)</f>
        <v>2.1399544224684388E-20</v>
      </c>
      <c r="BB524" s="82">
        <f ca="1">SUMPRODUCT(S494:S523,'control variables'!BE$7:BE$36)</f>
        <v>3.0410279952465287E-21</v>
      </c>
      <c r="BC524" s="82">
        <f t="shared" ca="1" si="383"/>
        <v>2.8696317946968775E-20</v>
      </c>
      <c r="BD524" s="10">
        <f ca="1">SUMPRODUCT(P494:P523,'control variables'!BF$7:BF$36)</f>
        <v>2.5077898169578409E-22</v>
      </c>
      <c r="BE524" s="10">
        <f ca="1">SUMPRODUCT(Q494:Q523,'control variables'!BG$7:BG$36)</f>
        <v>2.8946608610220098E-22</v>
      </c>
      <c r="BF524" s="10">
        <f ca="1">SUMPRODUCT(R494:R523,'control variables'!BH$7:BH$36)</f>
        <v>8.6701426454213533E-21</v>
      </c>
      <c r="BG524" s="10">
        <f ca="1">SUMPRODUCT(S494:S523,'control variables'!BI$7:BI$36)</f>
        <v>1.9485931006540306E-20</v>
      </c>
      <c r="BH524" s="10">
        <f t="shared" ca="1" si="384"/>
        <v>2.8696318719759648E-20</v>
      </c>
      <c r="BI524" s="82">
        <f t="shared" ca="1" si="361"/>
        <v>2.8930251360574356E-19</v>
      </c>
      <c r="BJ524" s="82">
        <f t="shared" ca="1" si="362"/>
        <v>3.3547581691490318E-19</v>
      </c>
      <c r="BK524" s="82">
        <f t="shared" ca="1" si="363"/>
        <v>1.122689742884776E-18</v>
      </c>
      <c r="BL524" s="82">
        <f t="shared" ca="1" si="364"/>
        <v>5.2873665524734767E-19</v>
      </c>
      <c r="BM524" s="82">
        <f t="shared" ca="1" si="354"/>
        <v>2.2762047286527705E-18</v>
      </c>
      <c r="BN524" s="10">
        <f ca="1">BN523+BI524-INDIRECT(ADDRESS(MAX($D524-'key variables'!$B$9*30,34),scenario!BI$4),TRUE)</f>
        <v>9439390.0751690175</v>
      </c>
      <c r="BO524" s="10">
        <f ca="1">BO523+BJ524-INDIRECT(ADDRESS(MAX($D524-'key variables'!$B$9*30,34),scenario!BJ$4),TRUE)</f>
        <v>10895583.360992203</v>
      </c>
      <c r="BP524" s="10">
        <f ca="1">BP523+BK524-INDIRECT(ADDRESS(MAX($D524-'key variables'!$B$9*30,34),scenario!BK$4),TRUE)</f>
        <v>32531162.537994072</v>
      </c>
      <c r="BQ524" s="10">
        <f ca="1">BQ523+BL524-INDIRECT(ADDRESS(MAX($D524-'key variables'!$B$9*30,34),scenario!BL$4),TRUE)</f>
        <v>14415841.516535141</v>
      </c>
      <c r="BR524" s="10">
        <f t="shared" ca="1" si="385"/>
        <v>67281977.490690395</v>
      </c>
      <c r="BS524" s="82">
        <f t="shared" ca="1" si="366"/>
        <v>-2.3433848462208187E-9</v>
      </c>
      <c r="BT524" s="82">
        <f t="shared" ca="1" si="367"/>
        <v>-3.4288308879133441E-10</v>
      </c>
      <c r="BU524" s="82">
        <f t="shared" ca="1" si="368"/>
        <v>-4.2578247599335553E-9</v>
      </c>
      <c r="BV524" s="82">
        <f t="shared" ca="1" si="369"/>
        <v>-2.9943922313535577E-9</v>
      </c>
      <c r="BW524" s="82">
        <f t="shared" ca="1" si="386"/>
        <v>-9.9384849262992664E-9</v>
      </c>
      <c r="BX524" s="10">
        <f t="shared" ca="1" si="370"/>
        <v>-1.8625994193920933E-12</v>
      </c>
      <c r="BY524" s="10">
        <f t="shared" ca="1" si="371"/>
        <v>2.890285038295134E-12</v>
      </c>
      <c r="BZ524" s="10">
        <f t="shared" ca="1" si="372"/>
        <v>-3.5034723845564863E-11</v>
      </c>
      <c r="CA524" s="10">
        <f t="shared" ca="1" si="373"/>
        <v>-2.0257049807647465E-11</v>
      </c>
      <c r="CB524" s="10">
        <v>0</v>
      </c>
      <c r="CC524" s="82">
        <f t="shared" ca="1" si="374"/>
        <v>3.9725652060063227E-13</v>
      </c>
      <c r="CD524" s="82">
        <f t="shared" ca="1" si="375"/>
        <v>3.4270724780780203E-13</v>
      </c>
      <c r="CE524" s="82">
        <f t="shared" ca="1" si="376"/>
        <v>1.8915613097963594E-10</v>
      </c>
      <c r="CF524" s="82">
        <f t="shared" ca="1" si="377"/>
        <v>3.7028114381595423E-11</v>
      </c>
      <c r="CG524" s="82">
        <f t="shared" ca="1" si="387"/>
        <v>2.269242091296398E-10</v>
      </c>
      <c r="CH524" s="13" t="str">
        <f t="shared" ca="1" si="388"/>
        <v/>
      </c>
      <c r="CI524" s="81">
        <f t="shared" ca="1" si="397"/>
        <v>0.1131775965863165</v>
      </c>
      <c r="CJ524" s="81">
        <f t="shared" ca="1" si="398"/>
        <v>0.13063724757458739</v>
      </c>
      <c r="CK524" s="81">
        <f t="shared" ca="1" si="399"/>
        <v>0.39004625943939081</v>
      </c>
      <c r="CL524" s="81">
        <f t="shared" ca="1" si="400"/>
        <v>0.17284488538116416</v>
      </c>
      <c r="CM524" s="89">
        <f t="shared" ca="1" si="389"/>
        <v>0.80670598898145884</v>
      </c>
    </row>
    <row r="525" spans="1:91" x14ac:dyDescent="0.3">
      <c r="A525">
        <v>460</v>
      </c>
      <c r="B525" s="3">
        <f t="shared" si="402"/>
        <v>1.4666666666666666</v>
      </c>
      <c r="C525" s="3">
        <f t="shared" si="390"/>
        <v>15.333333333333334</v>
      </c>
      <c r="D525" s="4">
        <f t="shared" ca="1" si="378"/>
        <v>525</v>
      </c>
      <c r="E525" s="58">
        <f>(0.5*(COS(B525*2*PI())+1)*('key variables'!$B$4-'key variables'!$B$6)+'key variables'!$B$6)/'key variables'!$B$4</f>
        <v>1</v>
      </c>
      <c r="F525" s="10">
        <f t="shared" ca="1" si="391"/>
        <v>11689222.907461114</v>
      </c>
      <c r="G525" s="10">
        <f t="shared" ca="1" si="392"/>
        <v>13492492.798713122</v>
      </c>
      <c r="H525" s="10">
        <f t="shared" ca="1" si="393"/>
        <v>40309474.521088287</v>
      </c>
      <c r="I525" s="10">
        <f t="shared" ca="1" si="394"/>
        <v>17912154.249750931</v>
      </c>
      <c r="J525" s="10">
        <f t="shared" ca="1" si="379"/>
        <v>83403344.477013454</v>
      </c>
      <c r="K525" s="82">
        <f t="shared" ca="1" si="355"/>
        <v>2249832.832292099</v>
      </c>
      <c r="L525" s="82">
        <f t="shared" ca="1" si="356"/>
        <v>2596909.4377209195</v>
      </c>
      <c r="M525" s="82">
        <f t="shared" ca="1" si="357"/>
        <v>7778311.98309422</v>
      </c>
      <c r="N525" s="82">
        <f t="shared" ca="1" si="358"/>
        <v>3496312.733215793</v>
      </c>
      <c r="O525" s="82">
        <f t="shared" ca="1" si="380"/>
        <v>16121366.986323033</v>
      </c>
      <c r="P525" s="10">
        <f ca="1">IF(IF($A525&gt;='key variables'!$B$26,K525*SUMPRODUCT(Z525:AC525,'control variables'!$O$3:$R$3)/J525+F$65*'key variables'!$B$25/scenario!J$65,K525*SUMPRODUCT(Z525:AC525,'control variables'!$O$7:$R$7)/J525+F$65*'key variables'!$B$25/scenario!J$65)&lt;'key variables'!$B$28,0,IF($A525&gt;='key variables'!$B$26,K525*SUMPRODUCT(Z525:AC525,'control variables'!$O$3:$R$3)/J525+F$65*'key variables'!$B$25/scenario!J$65,K525*SUMPRODUCT(Z525:AC525,'control variables'!$O$7:$R$7)/J525+F$65*'key variables'!$B$25/scenario!J$65))</f>
        <v>3.5233599024587409E-20</v>
      </c>
      <c r="Q525" s="10">
        <f ca="1">IF(IF($A525&gt;='key variables'!$B$26,L525*SUMPRODUCT(Z525:AC525,'control variables'!$O$4:$R$4)/J525+G$65*'key variables'!$B$25/scenario!J$65,L525*SUMPRODUCT(Z525:AC525,'control variables'!$O$7:$R$7)/J525+G$65*'key variables'!$B$25/scenario!J$65)&lt;'key variables'!$B$28,0,IF($A525&gt;='key variables'!$B$26,L525*SUMPRODUCT(Z525:AC525,'control variables'!$O$4:$R$4)/J525+G$65*'key variables'!$B$25/scenario!J$65,L525*SUMPRODUCT(Z525:AC525,'control variables'!$O$7:$R$7)/J525+G$65*'key variables'!$B$25/scenario!J$65))</f>
        <v>4.066900638951394E-20</v>
      </c>
      <c r="R525" s="10">
        <f ca="1">IF(IF($A525&gt;='key variables'!$B$26,M525*SUMPRODUCT(Z525:AC525,'control variables'!$O$5:$R$5)/J525+H$65*'key variables'!$B$25/scenario!J$65,M525*SUMPRODUCT(Z525:AC525,'control variables'!$O$7:$R$7)/J525+H$65*'key variables'!$B$25/scenario!J$65)&lt;'key variables'!$B$28,0,IF($A525&gt;='key variables'!$B$26,M525*SUMPRODUCT(Z525:AC525,'control variables'!$O$5:$R$5)/J525+H$65*'key variables'!$B$25/scenario!J$65,M525*SUMPRODUCT(Z525:AC525,'control variables'!$O$7:$R$7)/J525+H$65*'key variables'!$B$25/scenario!J$65))</f>
        <v>1.2181257272402705E-19</v>
      </c>
      <c r="S525" s="10">
        <f ca="1">IF(IF($A525&gt;='key variables'!$B$26,N525*SUMPRODUCT(Z525:AC525,'control variables'!$O$6:$R$6)/J525+I$65*'key variables'!$B$25/scenario!J$65,N525*SUMPRODUCT(Z525:AC525,'control variables'!$O$7:$R$7)/J525+I$65*'key variables'!$B$25/scenario!J$65)&lt;'key variables'!$B$28,0,IF($A525&gt;='key variables'!$B$26,N525*SUMPRODUCT(Z525:AC525,'control variables'!$O$6:$R$6)/J525+I$65*'key variables'!$B$25/scenario!J$65,N525*SUMPRODUCT(Z525:AC525,'control variables'!$O$7:$R$7)/J525+I$65*'key variables'!$B$25/scenario!J$65))</f>
        <v>5.4754148458746856E-20</v>
      </c>
      <c r="T525" s="10">
        <f t="shared" ca="1" si="401"/>
        <v>2.5246932659687525E-19</v>
      </c>
      <c r="U525" s="82">
        <f ca="1">SUMPRODUCT(P495:P524,'control variables'!AD$7:AD$36)</f>
        <v>7.4701748067648753E-20</v>
      </c>
      <c r="V525" s="82">
        <f ca="1">SUMPRODUCT(Q495:Q524,'control variables'!AE$7:AE$36)</f>
        <v>8.6225817219268413E-20</v>
      </c>
      <c r="W525" s="82">
        <f ca="1">SUMPRODUCT(R495:R524,'control variables'!AF$7:AF$36)</f>
        <v>2.582651892232848E-19</v>
      </c>
      <c r="X525" s="82">
        <f ca="1">SUMPRODUCT(S495:S524,'control variables'!AG$7:AG$36)</f>
        <v>1.1608892412522546E-19</v>
      </c>
      <c r="Y525" s="82">
        <f t="shared" ca="1" si="395"/>
        <v>5.3528167863542743E-19</v>
      </c>
      <c r="Z525" s="10">
        <f ca="1">IF($A525&gt;='key variables'!$B$26,SUMPRODUCT(P495:P524,'control variables'!V$7:V$36)*$E525,SUMPRODUCT(P495:P524,'control variables'!Z$7:Z$36)*$E525)</f>
        <v>1.8227982770354799E-19</v>
      </c>
      <c r="AA525" s="10">
        <f ca="1">IF($A525&gt;='key variables'!$B$26,SUMPRODUCT(Q495:Q524,'control variables'!W$7:W$36)*$E525,SUMPRODUCT(Q495:Q524,'control variables'!AA$7:AA$36)*$E525)</f>
        <v>2.1039972307063807E-19</v>
      </c>
      <c r="AB525" s="10">
        <f ca="1">IF($A525&gt;='key variables'!$B$26,SUMPRODUCT(R495:R524,'control variables'!X$7:X$36)*$E525,SUMPRODUCT(R495:R524,'control variables'!AB$7:AB$36)*$E525)</f>
        <v>6.3019320713636829E-19</v>
      </c>
      <c r="AC525" s="10">
        <f ca="1">IF($A525&gt;='key variables'!$B$26,SUMPRODUCT(S495:S524,'control variables'!Y$7:Y$36)*$E525,SUMPRODUCT(S495:S524,'control variables'!AC$7:AC$36)*$E525)</f>
        <v>2.8326872710761173E-19</v>
      </c>
      <c r="AD525" s="10">
        <f t="shared" ca="1" si="396"/>
        <v>1.306141485018166E-18</v>
      </c>
      <c r="AE525" s="82">
        <f ca="1">SUMPRODUCT(P495:P524,'control variables'!AL$7:AL$36)</f>
        <v>2.4818321175347502E-19</v>
      </c>
      <c r="AF525" s="82">
        <f ca="1">SUMPRODUCT(Q495:Q524,'control variables'!AM$7:AM$36)</f>
        <v>2.8572083836733427E-19</v>
      </c>
      <c r="AG525" s="82">
        <f ca="1">SUMPRODUCT(R495:R524,'control variables'!AN$7:AN$36)</f>
        <v>8.1466520089186781E-19</v>
      </c>
      <c r="AH525" s="82">
        <f ca="1">SUMPRODUCT(S495:S524,'control variables'!AO$7:AO$36)</f>
        <v>3.5274195113248172E-19</v>
      </c>
      <c r="AI525" s="82">
        <f t="shared" ca="1" si="359"/>
        <v>1.7013112021451586E-18</v>
      </c>
      <c r="AJ525" s="10">
        <f ca="1">SUMPRODUCT(P495:P524,'control variables'!AP$7:AP$36)</f>
        <v>2.3714002412610315E-22</v>
      </c>
      <c r="AK525" s="10">
        <f ca="1">SUMPRODUCT(Q495:Q524,'control variables'!AQ$7:AQ$36)</f>
        <v>6.8430769374878783E-22</v>
      </c>
      <c r="AL525" s="10">
        <f ca="1">SUMPRODUCT(R495:R524,'control variables'!AR$7:AR$36)</f>
        <v>2.4595815273779065E-20</v>
      </c>
      <c r="AM525" s="10">
        <f ca="1">SUMPRODUCT(S495:S524,'control variables'!AS$7:AS$36)</f>
        <v>1.8426162024280339E-20</v>
      </c>
      <c r="AN525" s="10">
        <f t="shared" ca="1" si="381"/>
        <v>4.3943425015934291E-20</v>
      </c>
      <c r="AO525" s="82">
        <f ca="1">SUMPRODUCT(P495:P524,'control variables'!AX$7:AX$36)</f>
        <v>3.2247424359719105E-22</v>
      </c>
      <c r="AP525" s="82">
        <f ca="1">SUMPRODUCT(Q495:Q524,'control variables'!AY$7:AY$36)</f>
        <v>7.4444322671412999E-22</v>
      </c>
      <c r="AQ525" s="82">
        <f ca="1">SUMPRODUCT(R495:R524,'control variables'!AZ$7:AZ$36)</f>
        <v>6.6893110560285879E-21</v>
      </c>
      <c r="AR525" s="82">
        <f ca="1">SUMPRODUCT(S495:S524,'control variables'!BA$7:BA$36)</f>
        <v>5.0113536785501452E-21</v>
      </c>
      <c r="AS525" s="82">
        <f t="shared" ca="1" si="382"/>
        <v>1.2767582204890054E-20</v>
      </c>
      <c r="AT525" s="10">
        <f ca="1">SUMPRODUCT(P495:P524,'control variables'!AT$7:AT$36)</f>
        <v>-2.8459610385729547E-22</v>
      </c>
      <c r="AU525" s="10">
        <f ca="1">SUMPRODUCT(Q495:Q524,'control variables'!AU$7:AU$36)</f>
        <v>3.0872416353148779E-22</v>
      </c>
      <c r="AV525" s="10">
        <f ca="1">SUMPRODUCT(R495:R524,'control variables'!AV$7:AV$36)</f>
        <v>1.3293909881977375E-19</v>
      </c>
      <c r="AW525" s="10">
        <f ca="1">SUMPRODUCT(S495:S524,'control variables'!AW$7:AW$36)</f>
        <v>9.9592444769512196E-20</v>
      </c>
      <c r="AX525" s="10">
        <f t="shared" ca="1" si="360"/>
        <v>2.3255567164896012E-19</v>
      </c>
      <c r="AY525" s="82">
        <f ca="1">SUMPRODUCT(P495:P524,'control variables'!BB$7:BB$36)</f>
        <v>1.0315084391391006E-21</v>
      </c>
      <c r="AZ525" s="82">
        <f ca="1">SUMPRODUCT(Q495:Q524,'control variables'!BC$7:BC$36)</f>
        <v>2.6303446803448209E-21</v>
      </c>
      <c r="BA525" s="82">
        <f ca="1">SUMPRODUCT(R495:R524,'control variables'!BD$7:BD$36)</f>
        <v>1.8413221277963236E-20</v>
      </c>
      <c r="BB525" s="82">
        <f ca="1">SUMPRODUCT(S495:S524,'control variables'!BE$7:BE$36)</f>
        <v>2.6166501866130804E-21</v>
      </c>
      <c r="BC525" s="82">
        <f t="shared" ca="1" si="383"/>
        <v>2.469172458406024E-20</v>
      </c>
      <c r="BD525" s="10">
        <f ca="1">SUMPRODUCT(P495:P524,'control variables'!BF$7:BF$36)</f>
        <v>2.1578258085049793E-22</v>
      </c>
      <c r="BE525" s="10">
        <f ca="1">SUMPRODUCT(Q495:Q524,'control variables'!BG$7:BG$36)</f>
        <v>2.4907086991682854E-22</v>
      </c>
      <c r="BF525" s="10">
        <f ca="1">SUMPRODUCT(R495:R524,'control variables'!BH$7:BH$36)</f>
        <v>7.4602175338621474E-21</v>
      </c>
      <c r="BG525" s="10">
        <f ca="1">SUMPRODUCT(S495:S524,'control variables'!BI$7:BI$36)</f>
        <v>1.6766654264378071E-20</v>
      </c>
      <c r="BH525" s="10">
        <f t="shared" ca="1" si="384"/>
        <v>2.4691725249007547E-20</v>
      </c>
      <c r="BI525" s="82">
        <f t="shared" ca="1" si="361"/>
        <v>2.489301240887568E-19</v>
      </c>
      <c r="BJ525" s="82">
        <f t="shared" ca="1" si="362"/>
        <v>2.8865990721121057E-19</v>
      </c>
      <c r="BK525" s="82">
        <f t="shared" ca="1" si="363"/>
        <v>9.6601752098960482E-19</v>
      </c>
      <c r="BL525" s="82">
        <f t="shared" ca="1" si="364"/>
        <v>4.5495104608860696E-19</v>
      </c>
      <c r="BM525" s="82">
        <f t="shared" ca="1" si="354"/>
        <v>1.958558598378179E-18</v>
      </c>
      <c r="BN525" s="10">
        <f ca="1">BN524+BI525-INDIRECT(ADDRESS(MAX($D525-'key variables'!$B$9*30,34),scenario!BI$4),TRUE)</f>
        <v>9439390.0751690175</v>
      </c>
      <c r="BO525" s="10">
        <f ca="1">BO524+BJ525-INDIRECT(ADDRESS(MAX($D525-'key variables'!$B$9*30,34),scenario!BJ$4),TRUE)</f>
        <v>10895583.360992203</v>
      </c>
      <c r="BP525" s="10">
        <f ca="1">BP524+BK525-INDIRECT(ADDRESS(MAX($D525-'key variables'!$B$9*30,34),scenario!BK$4),TRUE)</f>
        <v>32531162.537994072</v>
      </c>
      <c r="BQ525" s="10">
        <f ca="1">BQ524+BL525-INDIRECT(ADDRESS(MAX($D525-'key variables'!$B$9*30,34),scenario!BL$4),TRUE)</f>
        <v>14415841.516535141</v>
      </c>
      <c r="BR525" s="10">
        <f t="shared" ca="1" si="385"/>
        <v>67281977.490690395</v>
      </c>
      <c r="BS525" s="82">
        <f t="shared" ca="1" si="366"/>
        <v>-2.3433848464347309E-9</v>
      </c>
      <c r="BT525" s="82">
        <f t="shared" ca="1" si="367"/>
        <v>-3.4288308903957442E-10</v>
      </c>
      <c r="BU525" s="82">
        <f t="shared" ca="1" si="368"/>
        <v>-4.2578247607852212E-9</v>
      </c>
      <c r="BV525" s="82">
        <f t="shared" ca="1" si="369"/>
        <v>-2.9943922317705212E-9</v>
      </c>
      <c r="BW525" s="82">
        <f t="shared" ca="1" si="386"/>
        <v>-9.9384849280300475E-9</v>
      </c>
      <c r="BX525" s="10">
        <f t="shared" ca="1" si="370"/>
        <v>-1.8625994203169099E-12</v>
      </c>
      <c r="BY525" s="10">
        <f t="shared" ca="1" si="371"/>
        <v>2.8902850361601614E-12</v>
      </c>
      <c r="BZ525" s="10">
        <f t="shared" ca="1" si="372"/>
        <v>-3.5034723864748991E-11</v>
      </c>
      <c r="CA525" s="10">
        <f t="shared" ca="1" si="373"/>
        <v>-2.0257049822019415E-11</v>
      </c>
      <c r="CB525" s="10">
        <v>0</v>
      </c>
      <c r="CC525" s="82">
        <f t="shared" ca="1" si="374"/>
        <v>3.9725652079989419E-13</v>
      </c>
      <c r="CD525" s="82">
        <f t="shared" ca="1" si="375"/>
        <v>3.4270724743894233E-13</v>
      </c>
      <c r="CE525" s="82">
        <f t="shared" ca="1" si="376"/>
        <v>1.8915613086460337E-10</v>
      </c>
      <c r="CF525" s="82">
        <f t="shared" ca="1" si="377"/>
        <v>3.7028114295417788E-11</v>
      </c>
      <c r="CG525" s="82">
        <f t="shared" ca="1" si="387"/>
        <v>2.2692420892825999E-10</v>
      </c>
      <c r="CH525" s="13" t="str">
        <f t="shared" ca="1" si="388"/>
        <v/>
      </c>
      <c r="CI525" s="81">
        <f t="shared" ca="1" si="397"/>
        <v>0.1131775965863165</v>
      </c>
      <c r="CJ525" s="81">
        <f t="shared" ca="1" si="398"/>
        <v>0.13063724757458739</v>
      </c>
      <c r="CK525" s="81">
        <f t="shared" ca="1" si="399"/>
        <v>0.39004625943939081</v>
      </c>
      <c r="CL525" s="81">
        <f t="shared" ca="1" si="400"/>
        <v>0.17284488538116416</v>
      </c>
      <c r="CM525" s="89">
        <f t="shared" ca="1" si="389"/>
        <v>0.80670598898145884</v>
      </c>
    </row>
    <row r="526" spans="1:91" x14ac:dyDescent="0.3">
      <c r="A526">
        <v>461</v>
      </c>
      <c r="B526" s="3">
        <f t="shared" si="402"/>
        <v>1.4694444444444446</v>
      </c>
      <c r="C526" s="3">
        <f t="shared" si="390"/>
        <v>15.366666666666667</v>
      </c>
      <c r="D526" s="4">
        <f t="shared" ca="1" si="378"/>
        <v>526</v>
      </c>
      <c r="E526" s="58">
        <f>(0.5*(COS(B526*2*PI())+1)*('key variables'!$B$4-'key variables'!$B$6)+'key variables'!$B$6)/'key variables'!$B$4</f>
        <v>1</v>
      </c>
      <c r="F526" s="10">
        <f t="shared" ca="1" si="391"/>
        <v>11689222.907461114</v>
      </c>
      <c r="G526" s="10">
        <f t="shared" ca="1" si="392"/>
        <v>13492492.798713122</v>
      </c>
      <c r="H526" s="10">
        <f t="shared" ca="1" si="393"/>
        <v>40309474.521088287</v>
      </c>
      <c r="I526" s="10">
        <f t="shared" ca="1" si="394"/>
        <v>17912154.249750931</v>
      </c>
      <c r="J526" s="10">
        <f t="shared" ca="1" si="379"/>
        <v>83403344.477013454</v>
      </c>
      <c r="K526" s="82">
        <f t="shared" ca="1" si="355"/>
        <v>2249832.832292099</v>
      </c>
      <c r="L526" s="82">
        <f t="shared" ca="1" si="356"/>
        <v>2596909.4377209195</v>
      </c>
      <c r="M526" s="82">
        <f t="shared" ca="1" si="357"/>
        <v>7778311.98309422</v>
      </c>
      <c r="N526" s="82">
        <f t="shared" ca="1" si="358"/>
        <v>3496312.733215793</v>
      </c>
      <c r="O526" s="82">
        <f t="shared" ca="1" si="380"/>
        <v>16121366.986323033</v>
      </c>
      <c r="P526" s="10">
        <f ca="1">IF(IF($A526&gt;='key variables'!$B$26,K526*SUMPRODUCT(Z526:AC526,'control variables'!$O$3:$R$3)/J526+F$65*'key variables'!$B$25/scenario!J$65,K526*SUMPRODUCT(Z526:AC526,'control variables'!$O$7:$R$7)/J526+F$65*'key variables'!$B$25/scenario!J$65)&lt;'key variables'!$B$28,0,IF($A526&gt;='key variables'!$B$26,K526*SUMPRODUCT(Z526:AC526,'control variables'!$O$3:$R$3)/J526+F$65*'key variables'!$B$25/scenario!J$65,K526*SUMPRODUCT(Z526:AC526,'control variables'!$O$7:$R$7)/J526+F$65*'key variables'!$B$25/scenario!J$65))</f>
        <v>3.0316723031437642E-20</v>
      </c>
      <c r="Q526" s="10">
        <f ca="1">IF(IF($A526&gt;='key variables'!$B$26,L526*SUMPRODUCT(Z526:AC526,'control variables'!$O$4:$R$4)/J526+G$65*'key variables'!$B$25/scenario!J$65,L526*SUMPRODUCT(Z526:AC526,'control variables'!$O$7:$R$7)/J526+G$65*'key variables'!$B$25/scenario!J$65)&lt;'key variables'!$B$28,0,IF($A526&gt;='key variables'!$B$26,L526*SUMPRODUCT(Z526:AC526,'control variables'!$O$4:$R$4)/J526+G$65*'key variables'!$B$25/scenario!J$65,L526*SUMPRODUCT(Z526:AC526,'control variables'!$O$7:$R$7)/J526+G$65*'key variables'!$B$25/scenario!J$65))</f>
        <v>3.4993615094905843E-20</v>
      </c>
      <c r="R526" s="10">
        <f ca="1">IF(IF($A526&gt;='key variables'!$B$26,M526*SUMPRODUCT(Z526:AC526,'control variables'!$O$5:$R$5)/J526+H$65*'key variables'!$B$25/scenario!J$65,M526*SUMPRODUCT(Z526:AC526,'control variables'!$O$7:$R$7)/J526+H$65*'key variables'!$B$25/scenario!J$65)&lt;'key variables'!$B$28,0,IF($A526&gt;='key variables'!$B$26,M526*SUMPRODUCT(Z526:AC526,'control variables'!$O$5:$R$5)/J526+H$65*'key variables'!$B$25/scenario!J$65,M526*SUMPRODUCT(Z526:AC526,'control variables'!$O$7:$R$7)/J526+H$65*'key variables'!$B$25/scenario!J$65))</f>
        <v>1.0481353399191749E-19</v>
      </c>
      <c r="S526" s="10">
        <f ca="1">IF(IF($A526&gt;='key variables'!$B$26,N526*SUMPRODUCT(Z526:AC526,'control variables'!$O$6:$R$6)/J526+I$65*'key variables'!$B$25/scenario!J$65,N526*SUMPRODUCT(Z526:AC526,'control variables'!$O$7:$R$7)/J526+I$65*'key variables'!$B$25/scenario!J$65)&lt;'key variables'!$B$28,0,IF($A526&gt;='key variables'!$B$26,N526*SUMPRODUCT(Z526:AC526,'control variables'!$O$6:$R$6)/J526+I$65*'key variables'!$B$25/scenario!J$65,N526*SUMPRODUCT(Z526:AC526,'control variables'!$O$7:$R$7)/J526+I$65*'key variables'!$B$25/scenario!J$65))</f>
        <v>4.7113164695087092E-20</v>
      </c>
      <c r="T526" s="10">
        <f t="shared" ca="1" si="401"/>
        <v>2.1723703681334809E-19</v>
      </c>
      <c r="U526" s="82">
        <f ca="1">SUMPRODUCT(P496:P525,'control variables'!AD$7:AD$36)</f>
        <v>6.4277061351317888E-20</v>
      </c>
      <c r="V526" s="82">
        <f ca="1">SUMPRODUCT(Q496:Q525,'control variables'!AE$7:AE$36)</f>
        <v>7.4192937740243764E-20</v>
      </c>
      <c r="W526" s="82">
        <f ca="1">SUMPRODUCT(R496:R525,'control variables'!AF$7:AF$36)</f>
        <v>2.2222408232778727E-19</v>
      </c>
      <c r="X526" s="82">
        <f ca="1">SUMPRODUCT(S496:S525,'control variables'!AG$7:AG$36)</f>
        <v>9.9888624981684007E-20</v>
      </c>
      <c r="Y526" s="82">
        <f t="shared" ca="1" si="395"/>
        <v>4.6058270640103291E-19</v>
      </c>
      <c r="Z526" s="10">
        <f ca="1">IF($A526&gt;='key variables'!$B$26,SUMPRODUCT(P496:P525,'control variables'!V$7:V$36)*$E526,SUMPRODUCT(P496:P525,'control variables'!Z$7:Z$36)*$E526)</f>
        <v>1.5684253677435242E-19</v>
      </c>
      <c r="AA526" s="10">
        <f ca="1">IF($A526&gt;='key variables'!$B$26,SUMPRODUCT(Q496:Q525,'control variables'!W$7:W$36)*$E526,SUMPRODUCT(Q496:Q525,'control variables'!AA$7:AA$36)*$E526)</f>
        <v>1.810382789953547E-19</v>
      </c>
      <c r="AB526" s="10">
        <f ca="1">IF($A526&gt;='key variables'!$B$26,SUMPRODUCT(R496:R525,'control variables'!X$7:X$36)*$E526,SUMPRODUCT(R496:R525,'control variables'!AB$7:AB$36)*$E526)</f>
        <v>5.4224925769616062E-19</v>
      </c>
      <c r="AC526" s="10">
        <f ca="1">IF($A526&gt;='key variables'!$B$26,SUMPRODUCT(S496:S525,'control variables'!Y$7:Y$36)*$E526,SUMPRODUCT(S496:S525,'control variables'!AC$7:AC$36)*$E526)</f>
        <v>2.4373835716290184E-19</v>
      </c>
      <c r="AD526" s="10">
        <f t="shared" ca="1" si="396"/>
        <v>1.1238684306287696E-18</v>
      </c>
      <c r="AE526" s="82">
        <f ca="1">SUMPRODUCT(P496:P525,'control variables'!AL$7:AL$36)</f>
        <v>2.1354905261117732E-19</v>
      </c>
      <c r="AF526" s="82">
        <f ca="1">SUMPRODUCT(Q496:Q525,'control variables'!AM$7:AM$36)</f>
        <v>2.4584827439989493E-19</v>
      </c>
      <c r="AG526" s="82">
        <f ca="1">SUMPRODUCT(R496:R525,'control variables'!AN$7:AN$36)</f>
        <v>7.0097804205451817E-19</v>
      </c>
      <c r="AH526" s="82">
        <f ca="1">SUMPRODUCT(S496:S525,'control variables'!AO$7:AO$36)</f>
        <v>3.0351653904529243E-19</v>
      </c>
      <c r="AI526" s="82">
        <f t="shared" ca="1" si="359"/>
        <v>1.4638919081108827E-18</v>
      </c>
      <c r="AJ526" s="10">
        <f ca="1">SUMPRODUCT(P496:P525,'control variables'!AP$7:AP$36)</f>
        <v>2.040469503578821E-22</v>
      </c>
      <c r="AK526" s="10">
        <f ca="1">SUMPRODUCT(Q496:Q525,'control variables'!AQ$7:AQ$36)</f>
        <v>5.8881202585028263E-22</v>
      </c>
      <c r="AL526" s="10">
        <f ca="1">SUMPRODUCT(R496:R525,'control variables'!AR$7:AR$36)</f>
        <v>2.1163450230196721E-20</v>
      </c>
      <c r="AM526" s="10">
        <f ca="1">SUMPRODUCT(S496:S525,'control variables'!AS$7:AS$36)</f>
        <v>1.5854776863205869E-20</v>
      </c>
      <c r="AN526" s="10">
        <f t="shared" ca="1" si="381"/>
        <v>3.7811086069610755E-20</v>
      </c>
      <c r="AO526" s="82">
        <f ca="1">SUMPRODUCT(P496:P525,'control variables'!AX$7:AX$36)</f>
        <v>2.7747271350525555E-22</v>
      </c>
      <c r="AP526" s="82">
        <f ca="1">SUMPRODUCT(Q496:Q525,'control variables'!AY$7:AY$36)</f>
        <v>6.4055559868216748E-22</v>
      </c>
      <c r="AQ526" s="82">
        <f ca="1">SUMPRODUCT(R496:R525,'control variables'!AZ$7:AZ$36)</f>
        <v>5.7558125247219807E-21</v>
      </c>
      <c r="AR526" s="82">
        <f ca="1">SUMPRODUCT(S496:S525,'control variables'!BA$7:BA$36)</f>
        <v>4.3120153969839889E-21</v>
      </c>
      <c r="AS526" s="82">
        <f t="shared" ca="1" si="382"/>
        <v>1.0985856233893392E-20</v>
      </c>
      <c r="AT526" s="10">
        <f ca="1">SUMPRODUCT(P496:P525,'control variables'!AT$7:AT$36)</f>
        <v>-2.4488049746058903E-22</v>
      </c>
      <c r="AU526" s="10">
        <f ca="1">SUMPRODUCT(Q496:Q525,'control variables'!AU$7:AU$36)</f>
        <v>2.6564146774687827E-22</v>
      </c>
      <c r="AV526" s="10">
        <f ca="1">SUMPRODUCT(R496:R525,'control variables'!AV$7:AV$36)</f>
        <v>1.1438734476587278E-19</v>
      </c>
      <c r="AW526" s="10">
        <f ca="1">SUMPRODUCT(S496:S525,'control variables'!AW$7:AW$36)</f>
        <v>8.5694242078251863E-20</v>
      </c>
      <c r="AX526" s="10">
        <f t="shared" ca="1" si="360"/>
        <v>2.0010234781441092E-19</v>
      </c>
      <c r="AY526" s="82">
        <f ca="1">SUMPRODUCT(P496:P525,'control variables'!BB$7:BB$36)</f>
        <v>8.8756063870023165E-22</v>
      </c>
      <c r="AZ526" s="82">
        <f ca="1">SUMPRODUCT(Q496:Q525,'control variables'!BC$7:BC$36)</f>
        <v>2.2632780459237553E-21</v>
      </c>
      <c r="BA526" s="82">
        <f ca="1">SUMPRODUCT(R496:R525,'control variables'!BD$7:BD$36)</f>
        <v>1.5843642008045545E-20</v>
      </c>
      <c r="BB526" s="82">
        <f ca="1">SUMPRODUCT(S496:S525,'control variables'!BE$7:BE$36)</f>
        <v>2.2514946293834457E-21</v>
      </c>
      <c r="BC526" s="82">
        <f t="shared" ca="1" si="383"/>
        <v>2.1245975322052979E-20</v>
      </c>
      <c r="BD526" s="10">
        <f ca="1">SUMPRODUCT(P496:P525,'control variables'!BF$7:BF$36)</f>
        <v>1.8566995480899358E-22</v>
      </c>
      <c r="BE526" s="10">
        <f ca="1">SUMPRODUCT(Q496:Q525,'control variables'!BG$7:BG$36)</f>
        <v>2.1431283739133003E-22</v>
      </c>
      <c r="BF526" s="10">
        <f ca="1">SUMPRODUCT(R496:R525,'control variables'!BH$7:BH$36)</f>
        <v>6.419138407363479E-21</v>
      </c>
      <c r="BG526" s="10">
        <f ca="1">SUMPRODUCT(S496:S525,'control variables'!BI$7:BI$36)</f>
        <v>1.4426854694642567E-20</v>
      </c>
      <c r="BH526" s="10">
        <f t="shared" ca="1" si="384"/>
        <v>2.1245975894206369E-20</v>
      </c>
      <c r="BI526" s="82">
        <f t="shared" ca="1" si="361"/>
        <v>2.1419173275241697E-19</v>
      </c>
      <c r="BJ526" s="82">
        <f t="shared" ca="1" si="362"/>
        <v>2.4837719391356558E-19</v>
      </c>
      <c r="BK526" s="82">
        <f t="shared" ca="1" si="363"/>
        <v>8.3120902882843654E-19</v>
      </c>
      <c r="BL526" s="82">
        <f t="shared" ca="1" si="364"/>
        <v>3.9146227575292776E-19</v>
      </c>
      <c r="BM526" s="82">
        <f t="shared" ca="1" si="354"/>
        <v>1.6852402312473468E-18</v>
      </c>
      <c r="BN526" s="10">
        <f ca="1">BN525+BI526-INDIRECT(ADDRESS(MAX($D526-'key variables'!$B$9*30,34),scenario!BI$4),TRUE)</f>
        <v>9439390.0751690175</v>
      </c>
      <c r="BO526" s="10">
        <f ca="1">BO525+BJ526-INDIRECT(ADDRESS(MAX($D526-'key variables'!$B$9*30,34),scenario!BJ$4),TRUE)</f>
        <v>10895583.360992203</v>
      </c>
      <c r="BP526" s="10">
        <f ca="1">BP525+BK526-INDIRECT(ADDRESS(MAX($D526-'key variables'!$B$9*30,34),scenario!BK$4),TRUE)</f>
        <v>32531162.537994072</v>
      </c>
      <c r="BQ526" s="10">
        <f ca="1">BQ525+BL526-INDIRECT(ADDRESS(MAX($D526-'key variables'!$B$9*30,34),scenario!BL$4),TRUE)</f>
        <v>14415841.516535141</v>
      </c>
      <c r="BR526" s="10">
        <f t="shared" ca="1" si="385"/>
        <v>67281977.490690395</v>
      </c>
      <c r="BS526" s="82">
        <f t="shared" ca="1" si="366"/>
        <v>-2.3433848466187918E-9</v>
      </c>
      <c r="BT526" s="82">
        <f t="shared" ca="1" si="367"/>
        <v>-3.428830892531723E-10</v>
      </c>
      <c r="BU526" s="82">
        <f t="shared" ca="1" si="368"/>
        <v>-4.2578247615180354E-9</v>
      </c>
      <c r="BV526" s="82">
        <f t="shared" ca="1" si="369"/>
        <v>-2.9943922321292972E-9</v>
      </c>
      <c r="BW526" s="82">
        <f t="shared" ca="1" si="386"/>
        <v>-9.9384849295192968E-9</v>
      </c>
      <c r="BX526" s="10">
        <f t="shared" ca="1" si="370"/>
        <v>-1.8625994211126682E-12</v>
      </c>
      <c r="BY526" s="10">
        <f t="shared" ca="1" si="371"/>
        <v>2.8902850343231262E-12</v>
      </c>
      <c r="BZ526" s="10">
        <f t="shared" ca="1" si="372"/>
        <v>-3.5034723881255962E-11</v>
      </c>
      <c r="CA526" s="10">
        <f t="shared" ca="1" si="373"/>
        <v>-2.0257049834385749E-11</v>
      </c>
      <c r="CB526" s="10">
        <v>0</v>
      </c>
      <c r="CC526" s="82">
        <f t="shared" ca="1" si="374"/>
        <v>3.9725652097134893E-13</v>
      </c>
      <c r="CD526" s="82">
        <f t="shared" ca="1" si="375"/>
        <v>3.4270724712155731E-13</v>
      </c>
      <c r="CE526" s="82">
        <f t="shared" ca="1" si="376"/>
        <v>1.8915613076562366E-10</v>
      </c>
      <c r="CF526" s="82">
        <f t="shared" ca="1" si="377"/>
        <v>3.7028114221266307E-11</v>
      </c>
      <c r="CG526" s="82">
        <f t="shared" ca="1" si="387"/>
        <v>2.2692420875498287E-10</v>
      </c>
      <c r="CH526" s="13" t="str">
        <f t="shared" ca="1" si="388"/>
        <v/>
      </c>
      <c r="CI526" s="81">
        <f t="shared" ca="1" si="397"/>
        <v>0.1131775965863165</v>
      </c>
      <c r="CJ526" s="81">
        <f t="shared" ca="1" si="398"/>
        <v>0.13063724757458739</v>
      </c>
      <c r="CK526" s="81">
        <f t="shared" ca="1" si="399"/>
        <v>0.39004625943939081</v>
      </c>
      <c r="CL526" s="81">
        <f t="shared" ca="1" si="400"/>
        <v>0.17284488538116416</v>
      </c>
      <c r="CM526" s="89">
        <f t="shared" ca="1" si="389"/>
        <v>0.80670598898145884</v>
      </c>
    </row>
    <row r="527" spans="1:91" x14ac:dyDescent="0.3">
      <c r="A527">
        <v>462</v>
      </c>
      <c r="B527" s="3">
        <f t="shared" si="402"/>
        <v>1.4722222222222223</v>
      </c>
      <c r="C527" s="3">
        <f t="shared" si="390"/>
        <v>15.4</v>
      </c>
      <c r="D527" s="4">
        <f t="shared" ca="1" si="378"/>
        <v>527</v>
      </c>
      <c r="E527" s="58">
        <f>(0.5*(COS(B527*2*PI())+1)*('key variables'!$B$4-'key variables'!$B$6)+'key variables'!$B$6)/'key variables'!$B$4</f>
        <v>1</v>
      </c>
      <c r="F527" s="10">
        <f t="shared" ca="1" si="391"/>
        <v>11689222.907461114</v>
      </c>
      <c r="G527" s="10">
        <f t="shared" ca="1" si="392"/>
        <v>13492492.798713122</v>
      </c>
      <c r="H527" s="10">
        <f t="shared" ca="1" si="393"/>
        <v>40309474.521088287</v>
      </c>
      <c r="I527" s="10">
        <f t="shared" ca="1" si="394"/>
        <v>17912154.249750931</v>
      </c>
      <c r="J527" s="10">
        <f t="shared" ca="1" si="379"/>
        <v>83403344.477013454</v>
      </c>
      <c r="K527" s="82">
        <f t="shared" ca="1" si="355"/>
        <v>2249832.832292099</v>
      </c>
      <c r="L527" s="82">
        <f t="shared" ca="1" si="356"/>
        <v>2596909.4377209195</v>
      </c>
      <c r="M527" s="82">
        <f t="shared" ca="1" si="357"/>
        <v>7778311.98309422</v>
      </c>
      <c r="N527" s="82">
        <f t="shared" ca="1" si="358"/>
        <v>3496312.733215793</v>
      </c>
      <c r="O527" s="82">
        <f t="shared" ca="1" si="380"/>
        <v>16121366.986323033</v>
      </c>
      <c r="P527" s="10">
        <f ca="1">IF(IF($A527&gt;='key variables'!$B$26,K527*SUMPRODUCT(Z527:AC527,'control variables'!$O$3:$R$3)/J527+F$65*'key variables'!$B$25/scenario!J$65,K527*SUMPRODUCT(Z527:AC527,'control variables'!$O$7:$R$7)/J527+F$65*'key variables'!$B$25/scenario!J$65)&lt;'key variables'!$B$28,0,IF($A527&gt;='key variables'!$B$26,K527*SUMPRODUCT(Z527:AC527,'control variables'!$O$3:$R$3)/J527+F$65*'key variables'!$B$25/scenario!J$65,K527*SUMPRODUCT(Z527:AC527,'control variables'!$O$7:$R$7)/J527+F$65*'key variables'!$B$25/scenario!J$65))</f>
        <v>2.6086000885788425E-20</v>
      </c>
      <c r="Q527" s="10">
        <f ca="1">IF(IF($A527&gt;='key variables'!$B$26,L527*SUMPRODUCT(Z527:AC527,'control variables'!$O$4:$R$4)/J527+G$65*'key variables'!$B$25/scenario!J$65,L527*SUMPRODUCT(Z527:AC527,'control variables'!$O$7:$R$7)/J527+G$65*'key variables'!$B$25/scenario!J$65)&lt;'key variables'!$B$28,0,IF($A527&gt;='key variables'!$B$26,L527*SUMPRODUCT(Z527:AC527,'control variables'!$O$4:$R$4)/J527+G$65*'key variables'!$B$25/scenario!J$65,L527*SUMPRODUCT(Z527:AC527,'control variables'!$O$7:$R$7)/J527+G$65*'key variables'!$B$25/scenario!J$65))</f>
        <v>3.0110229044744008E-20</v>
      </c>
      <c r="R527" s="10">
        <f ca="1">IF(IF($A527&gt;='key variables'!$B$26,M527*SUMPRODUCT(Z527:AC527,'control variables'!$O$5:$R$5)/J527+H$65*'key variables'!$B$25/scenario!J$65,M527*SUMPRODUCT(Z527:AC527,'control variables'!$O$7:$R$7)/J527+H$65*'key variables'!$B$25/scenario!J$65)&lt;'key variables'!$B$28,0,IF($A527&gt;='key variables'!$B$26,M527*SUMPRODUCT(Z527:AC527,'control variables'!$O$5:$R$5)/J527+H$65*'key variables'!$B$25/scenario!J$65,M527*SUMPRODUCT(Z527:AC527,'control variables'!$O$7:$R$7)/J527+H$65*'key variables'!$B$25/scenario!J$65))</f>
        <v>9.0186724261738878E-20</v>
      </c>
      <c r="S527" s="10">
        <f ca="1">IF(IF($A527&gt;='key variables'!$B$26,N527*SUMPRODUCT(Z527:AC527,'control variables'!$O$6:$R$6)/J527+I$65*'key variables'!$B$25/scenario!J$65,N527*SUMPRODUCT(Z527:AC527,'control variables'!$O$7:$R$7)/J527+I$65*'key variables'!$B$25/scenario!J$65)&lt;'key variables'!$B$28,0,IF($A527&gt;='key variables'!$B$26,N527*SUMPRODUCT(Z527:AC527,'control variables'!$O$6:$R$6)/J527+I$65*'key variables'!$B$25/scenario!J$65,N527*SUMPRODUCT(Z527:AC527,'control variables'!$O$7:$R$7)/J527+I$65*'key variables'!$B$25/scenario!J$65))</f>
        <v>4.0538486125096818E-20</v>
      </c>
      <c r="T527" s="10">
        <f t="shared" ca="1" si="401"/>
        <v>1.8692144031736812E-19</v>
      </c>
      <c r="U527" s="82">
        <f ca="1">SUMPRODUCT(P497:P526,'control variables'!AD$7:AD$36)</f>
        <v>5.5307147728586284E-20</v>
      </c>
      <c r="V527" s="82">
        <f ca="1">SUMPRODUCT(Q497:Q526,'control variables'!AE$7:AE$36)</f>
        <v>6.3839255898610449E-20</v>
      </c>
      <c r="W527" s="82">
        <f ca="1">SUMPRODUCT(R497:R526,'control variables'!AF$7:AF$36)</f>
        <v>1.9121253977334254E-19</v>
      </c>
      <c r="X527" s="82">
        <f ca="1">SUMPRODUCT(S497:S526,'control variables'!AG$7:AG$36)</f>
        <v>8.5949090112752645E-20</v>
      </c>
      <c r="Y527" s="82">
        <f t="shared" ca="1" si="395"/>
        <v>3.9630803351329195E-19</v>
      </c>
      <c r="Z527" s="10">
        <f ca="1">IF($A527&gt;='key variables'!$B$26,SUMPRODUCT(P497:P526,'control variables'!V$7:V$36)*$E527,SUMPRODUCT(P497:P526,'control variables'!Z$7:Z$36)*$E527)</f>
        <v>1.3495503946724033E-19</v>
      </c>
      <c r="AA527" s="10">
        <f ca="1">IF($A527&gt;='key variables'!$B$26,SUMPRODUCT(Q497:Q526,'control variables'!W$7:W$36)*$E527,SUMPRODUCT(Q497:Q526,'control variables'!AA$7:AA$36)*$E527)</f>
        <v>1.5577424714858729E-19</v>
      </c>
      <c r="AB527" s="10">
        <f ca="1">IF($A527&gt;='key variables'!$B$26,SUMPRODUCT(R497:R526,'control variables'!X$7:X$36)*$E527,SUMPRODUCT(R497:R526,'control variables'!AB$7:AB$36)*$E527)</f>
        <v>4.6657795441519365E-19</v>
      </c>
      <c r="AC527" s="10">
        <f ca="1">IF($A527&gt;='key variables'!$B$26,SUMPRODUCT(S497:S526,'control variables'!Y$7:Y$36)*$E527,SUMPRODUCT(S497:S526,'control variables'!AC$7:AC$36)*$E527)</f>
        <v>2.0972448091631899E-19</v>
      </c>
      <c r="AD527" s="10">
        <f t="shared" ca="1" si="396"/>
        <v>9.6703172194734031E-19</v>
      </c>
      <c r="AE527" s="82">
        <f ca="1">SUMPRODUCT(P497:P526,'control variables'!AL$7:AL$36)</f>
        <v>1.8374811716285575E-19</v>
      </c>
      <c r="AF527" s="82">
        <f ca="1">SUMPRODUCT(Q497:Q526,'control variables'!AM$7:AM$36)</f>
        <v>2.1153995757110351E-19</v>
      </c>
      <c r="AG527" s="82">
        <f ca="1">SUMPRODUCT(R497:R526,'control variables'!AN$7:AN$36)</f>
        <v>6.0315601415728867E-19</v>
      </c>
      <c r="AH527" s="82">
        <f ca="1">SUMPRODUCT(S497:S526,'control variables'!AO$7:AO$36)</f>
        <v>2.6116057128524952E-19</v>
      </c>
      <c r="AI527" s="82">
        <f t="shared" ca="1" si="359"/>
        <v>1.2596046601764975E-18</v>
      </c>
      <c r="AJ527" s="10">
        <f ca="1">SUMPRODUCT(P497:P526,'control variables'!AP$7:AP$36)</f>
        <v>1.7557204062782668E-22</v>
      </c>
      <c r="AK527" s="10">
        <f ca="1">SUMPRODUCT(Q497:Q526,'control variables'!AQ$7:AQ$36)</f>
        <v>5.0664285226228749E-22</v>
      </c>
      <c r="AL527" s="10">
        <f ca="1">SUMPRODUCT(R497:R526,'control variables'!AR$7:AR$36)</f>
        <v>1.8210074382998754E-20</v>
      </c>
      <c r="AM527" s="10">
        <f ca="1">SUMPRODUCT(S497:S526,'control variables'!AS$7:AS$36)</f>
        <v>1.364223049003966E-20</v>
      </c>
      <c r="AN527" s="10">
        <f t="shared" ca="1" si="381"/>
        <v>3.2534519765928525E-20</v>
      </c>
      <c r="AO527" s="82">
        <f ca="1">SUMPRODUCT(P497:P526,'control variables'!AX$7:AX$36)</f>
        <v>2.3875118174132612E-22</v>
      </c>
      <c r="AP527" s="82">
        <f ca="1">SUMPRODUCT(Q497:Q526,'control variables'!AY$7:AY$36)</f>
        <v>5.5116556948758659E-22</v>
      </c>
      <c r="AQ527" s="82">
        <f ca="1">SUMPRODUCT(R497:R526,'control variables'!AZ$7:AZ$36)</f>
        <v>4.9525844354164583E-21</v>
      </c>
      <c r="AR527" s="82">
        <f ca="1">SUMPRODUCT(S497:S526,'control variables'!BA$7:BA$36)</f>
        <v>3.7102703134707375E-21</v>
      </c>
      <c r="AS527" s="82">
        <f t="shared" ca="1" si="382"/>
        <v>9.4527715001161088E-21</v>
      </c>
      <c r="AT527" s="10">
        <f ca="1">SUMPRODUCT(P497:P526,'control variables'!AT$7:AT$36)</f>
        <v>-2.107072346521455E-22</v>
      </c>
      <c r="AU527" s="10">
        <f ca="1">SUMPRODUCT(Q497:Q526,'control variables'!AU$7:AU$36)</f>
        <v>2.2857099547868253E-22</v>
      </c>
      <c r="AV527" s="10">
        <f ca="1">SUMPRODUCT(R497:R526,'control variables'!AV$7:AV$36)</f>
        <v>9.8424502337911309E-20</v>
      </c>
      <c r="AW527" s="10">
        <f ca="1">SUMPRODUCT(S497:S526,'control variables'!AW$7:AW$36)</f>
        <v>7.3735544321270273E-20</v>
      </c>
      <c r="AX527" s="10">
        <f t="shared" ca="1" si="360"/>
        <v>1.7217791042000812E-19</v>
      </c>
      <c r="AY527" s="82">
        <f ca="1">SUMPRODUCT(P497:P526,'control variables'!BB$7:BB$36)</f>
        <v>7.637008651402143E-22</v>
      </c>
      <c r="AZ527" s="82">
        <f ca="1">SUMPRODUCT(Q497:Q526,'control variables'!BC$7:BC$36)</f>
        <v>1.9474358442213487E-21</v>
      </c>
      <c r="BA527" s="82">
        <f ca="1">SUMPRODUCT(R497:R526,'control variables'!BD$7:BD$36)</f>
        <v>1.3632649512528527E-20</v>
      </c>
      <c r="BB527" s="82">
        <f ca="1">SUMPRODUCT(S497:S526,'control variables'!BE$7:BE$36)</f>
        <v>1.9372968125724015E-21</v>
      </c>
      <c r="BC527" s="82">
        <f t="shared" ca="1" si="383"/>
        <v>1.8281083034462493E-20</v>
      </c>
      <c r="BD527" s="10">
        <f ca="1">SUMPRODUCT(P497:P526,'control variables'!BF$7:BF$36)</f>
        <v>1.5975956902034698E-22</v>
      </c>
      <c r="BE527" s="10">
        <f ca="1">SUMPRODUCT(Q497:Q526,'control variables'!BG$7:BG$36)</f>
        <v>1.8440531518623558E-22</v>
      </c>
      <c r="BF527" s="10">
        <f ca="1">SUMPRODUCT(R497:R526,'control variables'!BH$7:BH$36)</f>
        <v>5.523342678126569E-21</v>
      </c>
      <c r="BG527" s="10">
        <f ca="1">SUMPRODUCT(S497:S526,'control variables'!BI$7:BI$36)</f>
        <v>1.2413575964438288E-20</v>
      </c>
      <c r="BH527" s="10">
        <f t="shared" ca="1" si="384"/>
        <v>1.8281083526771438E-20</v>
      </c>
      <c r="BI527" s="82">
        <f t="shared" ca="1" si="361"/>
        <v>1.8430111079334383E-19</v>
      </c>
      <c r="BJ527" s="82">
        <f t="shared" ca="1" si="362"/>
        <v>2.1371596441080354E-19</v>
      </c>
      <c r="BK527" s="82">
        <f t="shared" ca="1" si="363"/>
        <v>7.1521316600772843E-19</v>
      </c>
      <c r="BL527" s="82">
        <f t="shared" ca="1" si="364"/>
        <v>3.3683341241909221E-19</v>
      </c>
      <c r="BM527" s="82">
        <f t="shared" ca="1" si="354"/>
        <v>1.4500636536309681E-18</v>
      </c>
      <c r="BN527" s="10">
        <f ca="1">BN526+BI527-INDIRECT(ADDRESS(MAX($D527-'key variables'!$B$9*30,34),scenario!BI$4),TRUE)</f>
        <v>9439390.0751690175</v>
      </c>
      <c r="BO527" s="10">
        <f ca="1">BO526+BJ527-INDIRECT(ADDRESS(MAX($D527-'key variables'!$B$9*30,34),scenario!BJ$4),TRUE)</f>
        <v>10895583.360992203</v>
      </c>
      <c r="BP527" s="10">
        <f ca="1">BP526+BK527-INDIRECT(ADDRESS(MAX($D527-'key variables'!$B$9*30,34),scenario!BK$4),TRUE)</f>
        <v>32531162.537994072</v>
      </c>
      <c r="BQ527" s="10">
        <f ca="1">BQ526+BL527-INDIRECT(ADDRESS(MAX($D527-'key variables'!$B$9*30,34),scenario!BL$4),TRUE)</f>
        <v>14415841.516535141</v>
      </c>
      <c r="BR527" s="10">
        <f t="shared" ca="1" si="385"/>
        <v>67281977.490690395</v>
      </c>
      <c r="BS527" s="82">
        <f t="shared" ca="1" si="366"/>
        <v>-2.3433848467771667E-9</v>
      </c>
      <c r="BT527" s="82">
        <f t="shared" ca="1" si="367"/>
        <v>-3.4288308943696243E-10</v>
      </c>
      <c r="BU527" s="82">
        <f t="shared" ca="1" si="368"/>
        <v>-4.2578247621485853E-9</v>
      </c>
      <c r="BV527" s="82">
        <f t="shared" ca="1" si="369"/>
        <v>-2.9943922324380055E-9</v>
      </c>
      <c r="BW527" s="82">
        <f t="shared" ca="1" si="386"/>
        <v>-9.9384849308007187E-9</v>
      </c>
      <c r="BX527" s="10">
        <f t="shared" ca="1" si="370"/>
        <v>-1.8625994217973778E-12</v>
      </c>
      <c r="BY527" s="10">
        <f t="shared" ca="1" si="371"/>
        <v>2.8902850327424507E-12</v>
      </c>
      <c r="BZ527" s="10">
        <f t="shared" ca="1" si="372"/>
        <v>-3.503472389545937E-11</v>
      </c>
      <c r="CA527" s="10">
        <f t="shared" ca="1" si="373"/>
        <v>-2.0257049845026352E-11</v>
      </c>
      <c r="CB527" s="10">
        <v>0</v>
      </c>
      <c r="CC527" s="82">
        <f t="shared" ca="1" si="374"/>
        <v>3.9725652111887708E-13</v>
      </c>
      <c r="CD527" s="82">
        <f t="shared" ca="1" si="375"/>
        <v>3.4270724684846361E-13</v>
      </c>
      <c r="CE527" s="82">
        <f t="shared" ca="1" si="376"/>
        <v>1.8915613068045663E-10</v>
      </c>
      <c r="CF527" s="82">
        <f t="shared" ca="1" si="377"/>
        <v>3.7028114157462719E-11</v>
      </c>
      <c r="CG527" s="82">
        <f t="shared" ca="1" si="387"/>
        <v>2.2692420860588667E-10</v>
      </c>
      <c r="CH527" s="13" t="str">
        <f t="shared" ca="1" si="388"/>
        <v/>
      </c>
      <c r="CI527" s="81">
        <f t="shared" ca="1" si="397"/>
        <v>0.1131775965863165</v>
      </c>
      <c r="CJ527" s="81">
        <f t="shared" ca="1" si="398"/>
        <v>0.13063724757458739</v>
      </c>
      <c r="CK527" s="81">
        <f t="shared" ca="1" si="399"/>
        <v>0.39004625943939081</v>
      </c>
      <c r="CL527" s="81">
        <f t="shared" ca="1" si="400"/>
        <v>0.17284488538116416</v>
      </c>
      <c r="CM527" s="89">
        <f t="shared" ca="1" si="389"/>
        <v>0.80670598898145884</v>
      </c>
    </row>
    <row r="528" spans="1:91" x14ac:dyDescent="0.3">
      <c r="A528">
        <v>463</v>
      </c>
      <c r="B528" s="3">
        <f t="shared" si="402"/>
        <v>1.4750000000000001</v>
      </c>
      <c r="C528" s="3">
        <f t="shared" si="390"/>
        <v>15.433333333333334</v>
      </c>
      <c r="D528" s="4">
        <f t="shared" ca="1" si="378"/>
        <v>528</v>
      </c>
      <c r="E528" s="58">
        <f>(0.5*(COS(B528*2*PI())+1)*('key variables'!$B$4-'key variables'!$B$6)+'key variables'!$B$6)/'key variables'!$B$4</f>
        <v>1</v>
      </c>
      <c r="F528" s="10">
        <f t="shared" ca="1" si="391"/>
        <v>11689222.907461114</v>
      </c>
      <c r="G528" s="10">
        <f t="shared" ca="1" si="392"/>
        <v>13492492.798713122</v>
      </c>
      <c r="H528" s="10">
        <f t="shared" ca="1" si="393"/>
        <v>40309474.521088287</v>
      </c>
      <c r="I528" s="10">
        <f t="shared" ca="1" si="394"/>
        <v>17912154.249750931</v>
      </c>
      <c r="J528" s="10">
        <f t="shared" ca="1" si="379"/>
        <v>83403344.477013454</v>
      </c>
      <c r="K528" s="82">
        <f t="shared" ca="1" si="355"/>
        <v>2249832.832292099</v>
      </c>
      <c r="L528" s="82">
        <f t="shared" ca="1" si="356"/>
        <v>2596909.4377209195</v>
      </c>
      <c r="M528" s="82">
        <f t="shared" ca="1" si="357"/>
        <v>7778311.98309422</v>
      </c>
      <c r="N528" s="82">
        <f t="shared" ca="1" si="358"/>
        <v>3496312.733215793</v>
      </c>
      <c r="O528" s="82">
        <f t="shared" ca="1" si="380"/>
        <v>16121366.986323033</v>
      </c>
      <c r="P528" s="10">
        <f ca="1">IF(IF($A528&gt;='key variables'!$B$26,K528*SUMPRODUCT(Z528:AC528,'control variables'!$O$3:$R$3)/J528+F$65*'key variables'!$B$25/scenario!J$65,K528*SUMPRODUCT(Z528:AC528,'control variables'!$O$7:$R$7)/J528+F$65*'key variables'!$B$25/scenario!J$65)&lt;'key variables'!$B$28,0,IF($A528&gt;='key variables'!$B$26,K528*SUMPRODUCT(Z528:AC528,'control variables'!$O$3:$R$3)/J528+F$65*'key variables'!$B$25/scenario!J$65,K528*SUMPRODUCT(Z528:AC528,'control variables'!$O$7:$R$7)/J528+F$65*'key variables'!$B$25/scenario!J$65))</f>
        <v>2.2445679287557411E-20</v>
      </c>
      <c r="Q528" s="10">
        <f ca="1">IF(IF($A528&gt;='key variables'!$B$26,L528*SUMPRODUCT(Z528:AC528,'control variables'!$O$4:$R$4)/J528+G$65*'key variables'!$B$25/scenario!J$65,L528*SUMPRODUCT(Z528:AC528,'control variables'!$O$7:$R$7)/J528+G$65*'key variables'!$B$25/scenario!J$65)&lt;'key variables'!$B$28,0,IF($A528&gt;='key variables'!$B$26,L528*SUMPRODUCT(Z528:AC528,'control variables'!$O$4:$R$4)/J528+G$65*'key variables'!$B$25/scenario!J$65,L528*SUMPRODUCT(Z528:AC528,'control variables'!$O$7:$R$7)/J528+G$65*'key variables'!$B$25/scenario!J$65))</f>
        <v>2.5908323294638011E-20</v>
      </c>
      <c r="R528" s="10">
        <f ca="1">IF(IF($A528&gt;='key variables'!$B$26,M528*SUMPRODUCT(Z528:AC528,'control variables'!$O$5:$R$5)/J528+H$65*'key variables'!$B$25/scenario!J$65,M528*SUMPRODUCT(Z528:AC528,'control variables'!$O$7:$R$7)/J528+H$65*'key variables'!$B$25/scenario!J$65)&lt;'key variables'!$B$28,0,IF($A528&gt;='key variables'!$B$26,M528*SUMPRODUCT(Z528:AC528,'control variables'!$O$5:$R$5)/J528+H$65*'key variables'!$B$25/scenario!J$65,M528*SUMPRODUCT(Z528:AC528,'control variables'!$O$7:$R$7)/J528+H$65*'key variables'!$B$25/scenario!J$65))</f>
        <v>7.7601097141616578E-20</v>
      </c>
      <c r="S528" s="10">
        <f ca="1">IF(IF($A528&gt;='key variables'!$B$26,N528*SUMPRODUCT(Z528:AC528,'control variables'!$O$6:$R$6)/J528+I$65*'key variables'!$B$25/scenario!J$65,N528*SUMPRODUCT(Z528:AC528,'control variables'!$O$7:$R$7)/J528+I$65*'key variables'!$B$25/scenario!J$65)&lt;'key variables'!$B$28,0,IF($A528&gt;='key variables'!$B$26,N528*SUMPRODUCT(Z528:AC528,'control variables'!$O$6:$R$6)/J528+I$65*'key variables'!$B$25/scenario!J$65,N528*SUMPRODUCT(Z528:AC528,'control variables'!$O$7:$R$7)/J528+I$65*'key variables'!$B$25/scenario!J$65))</f>
        <v>3.4881309034331034E-20</v>
      </c>
      <c r="T528" s="10">
        <f t="shared" ca="1" si="401"/>
        <v>1.6083640875814303E-19</v>
      </c>
      <c r="U528" s="82">
        <f ca="1">SUMPRODUCT(P498:P527,'control variables'!AD$7:AD$36)</f>
        <v>4.7588992489137002E-20</v>
      </c>
      <c r="V528" s="82">
        <f ca="1">SUMPRODUCT(Q498:Q527,'control variables'!AE$7:AE$36)</f>
        <v>5.493043836539795E-20</v>
      </c>
      <c r="W528" s="82">
        <f ca="1">SUMPRODUCT(R498:R527,'control variables'!AF$7:AF$36)</f>
        <v>1.6452868196634822E-19</v>
      </c>
      <c r="X528" s="82">
        <f ca="1">SUMPRODUCT(S498:S527,'control variables'!AG$7:AG$36)</f>
        <v>7.3954828115459872E-20</v>
      </c>
      <c r="Y528" s="82">
        <f t="shared" ca="1" si="395"/>
        <v>3.4100294093634307E-19</v>
      </c>
      <c r="Z528" s="10">
        <f ca="1">IF($A528&gt;='key variables'!$B$26,SUMPRODUCT(P498:P527,'control variables'!V$7:V$36)*$E528,SUMPRODUCT(P498:P527,'control variables'!Z$7:Z$36)*$E528)</f>
        <v>1.1612195933687964E-19</v>
      </c>
      <c r="AA528" s="10">
        <f ca="1">IF($A528&gt;='key variables'!$B$26,SUMPRODUCT(Q498:Q527,'control variables'!W$7:W$36)*$E528,SUMPRODUCT(Q498:Q527,'control variables'!AA$7:AA$36)*$E528)</f>
        <v>1.3403583048495391E-19</v>
      </c>
      <c r="AB528" s="10">
        <f ca="1">IF($A528&gt;='key variables'!$B$26,SUMPRODUCT(R498:R527,'control variables'!X$7:X$36)*$E528,SUMPRODUCT(R498:R527,'control variables'!AB$7:AB$36)*$E528)</f>
        <v>4.0146664003041913E-19</v>
      </c>
      <c r="AC528" s="10">
        <f ca="1">IF($A528&gt;='key variables'!$B$26,SUMPRODUCT(S498:S527,'control variables'!Y$7:Y$36)*$E528,SUMPRODUCT(S498:S527,'control variables'!AC$7:AC$36)*$E528)</f>
        <v>1.8045726740589561E-19</v>
      </c>
      <c r="AD528" s="10">
        <f t="shared" ca="1" si="396"/>
        <v>8.3208169725814832E-19</v>
      </c>
      <c r="AE528" s="82">
        <f ca="1">SUMPRODUCT(P498:P527,'control variables'!AL$7:AL$36)</f>
        <v>1.5810592530405521E-19</v>
      </c>
      <c r="AF528" s="82">
        <f ca="1">SUMPRODUCT(Q498:Q527,'control variables'!AM$7:AM$36)</f>
        <v>1.8201939288943567E-19</v>
      </c>
      <c r="AG528" s="82">
        <f ca="1">SUMPRODUCT(R498:R527,'control variables'!AN$7:AN$36)</f>
        <v>5.189851259075717E-19</v>
      </c>
      <c r="AH528" s="82">
        <f ca="1">SUMPRODUCT(S498:S527,'control variables'!AO$7:AO$36)</f>
        <v>2.247154115837489E-19</v>
      </c>
      <c r="AI528" s="82">
        <f t="shared" ca="1" si="359"/>
        <v>1.0838258556848115E-18</v>
      </c>
      <c r="AJ528" s="10">
        <f ca="1">SUMPRODUCT(P498:P527,'control variables'!AP$7:AP$36)</f>
        <v>1.5107082657277497E-22</v>
      </c>
      <c r="AK528" s="10">
        <f ca="1">SUMPRODUCT(Q498:Q527,'control variables'!AQ$7:AQ$36)</f>
        <v>4.359404503972103E-22</v>
      </c>
      <c r="AL528" s="10">
        <f ca="1">SUMPRODUCT(R498:R527,'control variables'!AR$7:AR$36)</f>
        <v>1.5668844419384877E-20</v>
      </c>
      <c r="AM528" s="10">
        <f ca="1">SUMPRODUCT(S498:S527,'control variables'!AS$7:AS$36)</f>
        <v>1.1738446674407237E-20</v>
      </c>
      <c r="AN528" s="10">
        <f t="shared" ca="1" si="381"/>
        <v>2.7994302370762099E-20</v>
      </c>
      <c r="AO528" s="82">
        <f ca="1">SUMPRODUCT(P498:P527,'control variables'!AX$7:AX$36)</f>
        <v>2.0543326968184948E-22</v>
      </c>
      <c r="AP528" s="82">
        <f ca="1">SUMPRODUCT(Q498:Q527,'control variables'!AY$7:AY$36)</f>
        <v>4.7424998800035103E-22</v>
      </c>
      <c r="AQ528" s="82">
        <f ca="1">SUMPRODUCT(R498:R527,'control variables'!AZ$7:AZ$36)</f>
        <v>4.2614474471810769E-21</v>
      </c>
      <c r="AR528" s="82">
        <f ca="1">SUMPRODUCT(S498:S527,'control variables'!BA$7:BA$36)</f>
        <v>3.1924992217446302E-21</v>
      </c>
      <c r="AS528" s="82">
        <f t="shared" ca="1" si="382"/>
        <v>8.133629926607908E-21</v>
      </c>
      <c r="AT528" s="10">
        <f ca="1">SUMPRODUCT(P498:P527,'control variables'!AT$7:AT$36)</f>
        <v>-1.8130287709783687E-22</v>
      </c>
      <c r="AU528" s="10">
        <f ca="1">SUMPRODUCT(Q498:Q527,'control variables'!AU$7:AU$36)</f>
        <v>1.9667373628539924E-22</v>
      </c>
      <c r="AV528" s="10">
        <f ca="1">SUMPRODUCT(R498:R527,'control variables'!AV$7:AV$36)</f>
        <v>8.4689286916254395E-20</v>
      </c>
      <c r="AW528" s="10">
        <f ca="1">SUMPRODUCT(S498:S527,'control variables'!AW$7:AW$36)</f>
        <v>6.3445692084997645E-20</v>
      </c>
      <c r="AX528" s="10">
        <f t="shared" ca="1" si="360"/>
        <v>1.4815034986043961E-19</v>
      </c>
      <c r="AY528" s="82">
        <f ca="1">SUMPRODUCT(P498:P527,'control variables'!BB$7:BB$36)</f>
        <v>6.5712581877225087E-22</v>
      </c>
      <c r="AZ528" s="82">
        <f ca="1">SUMPRODUCT(Q498:Q527,'control variables'!BC$7:BC$36)</f>
        <v>1.6756696660353144E-21</v>
      </c>
      <c r="BA528" s="82">
        <f ca="1">SUMPRODUCT(R498:R527,'control variables'!BD$7:BD$36)</f>
        <v>1.1730202729717606E-20</v>
      </c>
      <c r="BB528" s="82">
        <f ca="1">SUMPRODUCT(S498:S527,'control variables'!BE$7:BE$36)</f>
        <v>1.6669455440943905E-21</v>
      </c>
      <c r="BC528" s="82">
        <f t="shared" ca="1" si="383"/>
        <v>1.5729943758619563E-20</v>
      </c>
      <c r="BD528" s="10">
        <f ca="1">SUMPRODUCT(P498:P527,'control variables'!BF$7:BF$36)</f>
        <v>1.3746499760730646E-22</v>
      </c>
      <c r="BE528" s="10">
        <f ca="1">SUMPRODUCT(Q498:Q527,'control variables'!BG$7:BG$36)</f>
        <v>1.5867141083500287E-22</v>
      </c>
      <c r="BF528" s="10">
        <f ca="1">SUMPRODUCT(R498:R527,'control variables'!BH$7:BH$36)</f>
        <v>4.7525559357029968E-21</v>
      </c>
      <c r="BG528" s="10">
        <f ca="1">SUMPRODUCT(S498:S527,'control variables'!BI$7:BI$36)</f>
        <v>1.0681251838081107E-20</v>
      </c>
      <c r="BH528" s="10">
        <f t="shared" ca="1" si="384"/>
        <v>1.5729944182226413E-20</v>
      </c>
      <c r="BI528" s="82">
        <f t="shared" ca="1" si="361"/>
        <v>1.5858174824572963E-19</v>
      </c>
      <c r="BJ528" s="82">
        <f t="shared" ca="1" si="362"/>
        <v>1.8389173629175638E-19</v>
      </c>
      <c r="BK528" s="82">
        <f t="shared" ca="1" si="363"/>
        <v>6.1540461555354374E-19</v>
      </c>
      <c r="BL528" s="82">
        <f t="shared" ca="1" si="364"/>
        <v>2.8982804921284095E-19</v>
      </c>
      <c r="BM528" s="82">
        <f t="shared" ca="1" si="354"/>
        <v>1.2477061493038706E-18</v>
      </c>
      <c r="BN528" s="10">
        <f ca="1">BN527+BI528-INDIRECT(ADDRESS(MAX($D528-'key variables'!$B$9*30,34),scenario!BI$4),TRUE)</f>
        <v>9439390.0751690175</v>
      </c>
      <c r="BO528" s="10">
        <f ca="1">BO527+BJ528-INDIRECT(ADDRESS(MAX($D528-'key variables'!$B$9*30,34),scenario!BJ$4),TRUE)</f>
        <v>10895583.360992203</v>
      </c>
      <c r="BP528" s="10">
        <f ca="1">BP527+BK528-INDIRECT(ADDRESS(MAX($D528-'key variables'!$B$9*30,34),scenario!BK$4),TRUE)</f>
        <v>32531162.537994072</v>
      </c>
      <c r="BQ528" s="10">
        <f ca="1">BQ527+BL528-INDIRECT(ADDRESS(MAX($D528-'key variables'!$B$9*30,34),scenario!BL$4),TRUE)</f>
        <v>14415841.516535141</v>
      </c>
      <c r="BR528" s="10">
        <f t="shared" ca="1" si="385"/>
        <v>67281977.490690395</v>
      </c>
      <c r="BS528" s="82">
        <f t="shared" ca="1" si="366"/>
        <v>-2.3433848469134402E-9</v>
      </c>
      <c r="BT528" s="82">
        <f t="shared" ca="1" si="367"/>
        <v>-3.4288308959510447E-10</v>
      </c>
      <c r="BU528" s="82">
        <f t="shared" ca="1" si="368"/>
        <v>-4.2578247626911413E-9</v>
      </c>
      <c r="BV528" s="82">
        <f t="shared" ca="1" si="369"/>
        <v>-2.9943922327036335E-9</v>
      </c>
      <c r="BW528" s="82">
        <f t="shared" ca="1" si="386"/>
        <v>-9.938484931903319E-9</v>
      </c>
      <c r="BX528" s="10">
        <f t="shared" ca="1" si="370"/>
        <v>-1.8625994223865356E-12</v>
      </c>
      <c r="BY528" s="10">
        <f t="shared" ca="1" si="371"/>
        <v>2.8902850313823598E-12</v>
      </c>
      <c r="BZ528" s="10">
        <f t="shared" ca="1" si="372"/>
        <v>-3.503472390768068E-11</v>
      </c>
      <c r="CA528" s="10">
        <f t="shared" ca="1" si="373"/>
        <v>-2.0257049854182049E-11</v>
      </c>
      <c r="CB528" s="10">
        <v>0</v>
      </c>
      <c r="CC528" s="82">
        <f t="shared" ca="1" si="374"/>
        <v>3.9725652124581749E-13</v>
      </c>
      <c r="CD528" s="82">
        <f t="shared" ca="1" si="375"/>
        <v>3.427072466134803E-13</v>
      </c>
      <c r="CE528" s="82">
        <f t="shared" ca="1" si="376"/>
        <v>1.8915613060717474E-10</v>
      </c>
      <c r="CF528" s="82">
        <f t="shared" ca="1" si="377"/>
        <v>3.7028114102562981E-11</v>
      </c>
      <c r="CG528" s="82">
        <f t="shared" ca="1" si="387"/>
        <v>2.2692420847759703E-10</v>
      </c>
      <c r="CH528" s="13" t="str">
        <f t="shared" ca="1" si="388"/>
        <v/>
      </c>
      <c r="CI528" s="81">
        <f t="shared" ca="1" si="397"/>
        <v>0.1131775965863165</v>
      </c>
      <c r="CJ528" s="81">
        <f t="shared" ca="1" si="398"/>
        <v>0.13063724757458739</v>
      </c>
      <c r="CK528" s="81">
        <f t="shared" ca="1" si="399"/>
        <v>0.39004625943939081</v>
      </c>
      <c r="CL528" s="81">
        <f t="shared" ca="1" si="400"/>
        <v>0.17284488538116416</v>
      </c>
      <c r="CM528" s="89">
        <f t="shared" ca="1" si="389"/>
        <v>0.80670598898145884</v>
      </c>
    </row>
    <row r="529" spans="1:91" x14ac:dyDescent="0.3">
      <c r="A529">
        <v>464</v>
      </c>
      <c r="B529" s="3">
        <f t="shared" si="402"/>
        <v>1.4777777777777779</v>
      </c>
      <c r="C529" s="3">
        <f t="shared" si="390"/>
        <v>15.466666666666667</v>
      </c>
      <c r="D529" s="4">
        <f t="shared" ca="1" si="378"/>
        <v>529</v>
      </c>
      <c r="E529" s="58">
        <f>(0.5*(COS(B529*2*PI())+1)*('key variables'!$B$4-'key variables'!$B$6)+'key variables'!$B$6)/'key variables'!$B$4</f>
        <v>1</v>
      </c>
      <c r="F529" s="10">
        <f t="shared" ca="1" si="391"/>
        <v>11689222.907461114</v>
      </c>
      <c r="G529" s="10">
        <f t="shared" ca="1" si="392"/>
        <v>13492492.798713122</v>
      </c>
      <c r="H529" s="10">
        <f t="shared" ca="1" si="393"/>
        <v>40309474.521088287</v>
      </c>
      <c r="I529" s="10">
        <f t="shared" ca="1" si="394"/>
        <v>17912154.249750931</v>
      </c>
      <c r="J529" s="10">
        <f t="shared" ca="1" si="379"/>
        <v>83403344.477013454</v>
      </c>
      <c r="K529" s="82">
        <f t="shared" ca="1" si="355"/>
        <v>2249832.832292099</v>
      </c>
      <c r="L529" s="82">
        <f t="shared" ca="1" si="356"/>
        <v>2596909.4377209195</v>
      </c>
      <c r="M529" s="82">
        <f t="shared" ca="1" si="357"/>
        <v>7778311.98309422</v>
      </c>
      <c r="N529" s="82">
        <f t="shared" ca="1" si="358"/>
        <v>3496312.733215793</v>
      </c>
      <c r="O529" s="82">
        <f t="shared" ca="1" si="380"/>
        <v>16121366.986323033</v>
      </c>
      <c r="P529" s="10">
        <f ca="1">IF(IF($A529&gt;='key variables'!$B$26,K529*SUMPRODUCT(Z529:AC529,'control variables'!$O$3:$R$3)/J529+F$65*'key variables'!$B$25/scenario!J$65,K529*SUMPRODUCT(Z529:AC529,'control variables'!$O$7:$R$7)/J529+F$65*'key variables'!$B$25/scenario!J$65)&lt;'key variables'!$B$28,0,IF($A529&gt;='key variables'!$B$26,K529*SUMPRODUCT(Z529:AC529,'control variables'!$O$3:$R$3)/J529+F$65*'key variables'!$B$25/scenario!J$65,K529*SUMPRODUCT(Z529:AC529,'control variables'!$O$7:$R$7)/J529+F$65*'key variables'!$B$25/scenario!J$65))</f>
        <v>1.9313367383743253E-20</v>
      </c>
      <c r="Q529" s="10">
        <f ca="1">IF(IF($A529&gt;='key variables'!$B$26,L529*SUMPRODUCT(Z529:AC529,'control variables'!$O$4:$R$4)/J529+G$65*'key variables'!$B$25/scenario!J$65,L529*SUMPRODUCT(Z529:AC529,'control variables'!$O$7:$R$7)/J529+G$65*'key variables'!$B$25/scenario!J$65)&lt;'key variables'!$B$28,0,IF($A529&gt;='key variables'!$B$26,L529*SUMPRODUCT(Z529:AC529,'control variables'!$O$4:$R$4)/J529+G$65*'key variables'!$B$25/scenario!J$65,L529*SUMPRODUCT(Z529:AC529,'control variables'!$O$7:$R$7)/J529+G$65*'key variables'!$B$25/scenario!J$65))</f>
        <v>2.2292796741665886E-20</v>
      </c>
      <c r="R529" s="10">
        <f ca="1">IF(IF($A529&gt;='key variables'!$B$26,M529*SUMPRODUCT(Z529:AC529,'control variables'!$O$5:$R$5)/J529+H$65*'key variables'!$B$25/scenario!J$65,M529*SUMPRODUCT(Z529:AC529,'control variables'!$O$7:$R$7)/J529+H$65*'key variables'!$B$25/scenario!J$65)&lt;'key variables'!$B$28,0,IF($A529&gt;='key variables'!$B$26,M529*SUMPRODUCT(Z529:AC529,'control variables'!$O$5:$R$5)/J529+H$65*'key variables'!$B$25/scenario!J$65,M529*SUMPRODUCT(Z529:AC529,'control variables'!$O$7:$R$7)/J529+H$65*'key variables'!$B$25/scenario!J$65))</f>
        <v>6.6771804019689603E-20</v>
      </c>
      <c r="S529" s="10">
        <f ca="1">IF(IF($A529&gt;='key variables'!$B$26,N529*SUMPRODUCT(Z529:AC529,'control variables'!$O$6:$R$6)/J529+I$65*'key variables'!$B$25/scenario!J$65,N529*SUMPRODUCT(Z529:AC529,'control variables'!$O$7:$R$7)/J529+I$65*'key variables'!$B$25/scenario!J$65)&lt;'key variables'!$B$28,0,IF($A529&gt;='key variables'!$B$26,N529*SUMPRODUCT(Z529:AC529,'control variables'!$O$6:$R$6)/J529+I$65*'key variables'!$B$25/scenario!J$65,N529*SUMPRODUCT(Z529:AC529,'control variables'!$O$7:$R$7)/J529+I$65*'key variables'!$B$25/scenario!J$65))</f>
        <v>3.0013595381778649E-20</v>
      </c>
      <c r="T529" s="10">
        <f t="shared" ca="1" si="401"/>
        <v>1.3839156352687739E-19</v>
      </c>
      <c r="U529" s="82">
        <f ca="1">SUMPRODUCT(P499:P528,'control variables'!AD$7:AD$36)</f>
        <v>4.0947911782487216E-20</v>
      </c>
      <c r="V529" s="82">
        <f ca="1">SUMPRODUCT(Q499:Q528,'control variables'!AE$7:AE$36)</f>
        <v>4.7264853208924408E-20</v>
      </c>
      <c r="W529" s="82">
        <f ca="1">SUMPRODUCT(R499:R528,'control variables'!AF$7:AF$36)</f>
        <v>1.4156857715331505E-19</v>
      </c>
      <c r="X529" s="82">
        <f ca="1">SUMPRODUCT(S499:S528,'control variables'!AG$7:AG$36)</f>
        <v>6.363437465611646E-20</v>
      </c>
      <c r="Y529" s="82">
        <f t="shared" ca="1" si="395"/>
        <v>2.9341571680084314E-19</v>
      </c>
      <c r="Z529" s="10">
        <f ca="1">IF($A529&gt;='key variables'!$B$26,SUMPRODUCT(P499:P528,'control variables'!V$7:V$36)*$E529,SUMPRODUCT(P499:P528,'control variables'!Z$7:Z$36)*$E529)</f>
        <v>9.9917050104002784E-20</v>
      </c>
      <c r="AA529" s="10">
        <f ca="1">IF($A529&gt;='key variables'!$B$26,SUMPRODUCT(Q499:Q528,'control variables'!W$7:W$36)*$E529,SUMPRODUCT(Q499:Q528,'control variables'!AA$7:AA$36)*$E529)</f>
        <v>1.1533102667897716E-19</v>
      </c>
      <c r="AB529" s="10">
        <f ca="1">IF($A529&gt;='key variables'!$B$26,SUMPRODUCT(R499:R528,'control variables'!X$7:X$36)*$E529,SUMPRODUCT(R499:R528,'control variables'!AB$7:AB$36)*$E529)</f>
        <v>3.4544165992439713E-19</v>
      </c>
      <c r="AC529" s="10">
        <f ca="1">IF($A529&gt;='key variables'!$B$26,SUMPRODUCT(S499:S528,'control variables'!Y$7:Y$36)*$E529,SUMPRODUCT(S499:S528,'control variables'!AC$7:AC$36)*$E529)</f>
        <v>1.5527431617578502E-19</v>
      </c>
      <c r="AD529" s="10">
        <f t="shared" ca="1" si="396"/>
        <v>7.1596405288316205E-19</v>
      </c>
      <c r="AE529" s="82">
        <f ca="1">SUMPRODUCT(P499:P528,'control variables'!AL$7:AL$36)</f>
        <v>1.3604212115053268E-19</v>
      </c>
      <c r="AF529" s="82">
        <f ca="1">SUMPRODUCT(Q499:Q528,'control variables'!AM$7:AM$36)</f>
        <v>1.5661844583996684E-19</v>
      </c>
      <c r="AG529" s="82">
        <f ca="1">SUMPRODUCT(R499:R528,'control variables'!AN$7:AN$36)</f>
        <v>4.4656035020991989E-19</v>
      </c>
      <c r="AH529" s="82">
        <f ca="1">SUMPRODUCT(S499:S528,'control variables'!AO$7:AO$36)</f>
        <v>1.9335620210486878E-19</v>
      </c>
      <c r="AI529" s="82">
        <f t="shared" ca="1" si="359"/>
        <v>9.3257711930528819E-19</v>
      </c>
      <c r="AJ529" s="10">
        <f ca="1">SUMPRODUCT(P499:P528,'control variables'!AP$7:AP$36)</f>
        <v>1.2998877588806872E-22</v>
      </c>
      <c r="AK529" s="10">
        <f ca="1">SUMPRODUCT(Q499:Q528,'control variables'!AQ$7:AQ$36)</f>
        <v>3.7510462339284601E-22</v>
      </c>
      <c r="AL529" s="10">
        <f ca="1">SUMPRODUCT(R499:R528,'control variables'!AR$7:AR$36)</f>
        <v>1.3482245062551947E-20</v>
      </c>
      <c r="AM529" s="10">
        <f ca="1">SUMPRODUCT(S499:S528,'control variables'!AS$7:AS$36)</f>
        <v>1.0100337362611276E-20</v>
      </c>
      <c r="AN529" s="10">
        <f t="shared" ca="1" si="381"/>
        <v>2.4087675824444141E-20</v>
      </c>
      <c r="AO529" s="82">
        <f ca="1">SUMPRODUCT(P499:P528,'control variables'!AX$7:AX$36)</f>
        <v>1.7676489801797071E-22</v>
      </c>
      <c r="AP529" s="82">
        <f ca="1">SUMPRODUCT(Q499:Q528,'control variables'!AY$7:AY$36)</f>
        <v>4.080680353953034E-22</v>
      </c>
      <c r="AQ529" s="82">
        <f ca="1">SUMPRODUCT(R499:R528,'control variables'!AZ$7:AZ$36)</f>
        <v>3.6667591601715051E-21</v>
      </c>
      <c r="AR529" s="82">
        <f ca="1">SUMPRODUCT(S499:S528,'control variables'!BA$7:BA$36)</f>
        <v>2.7469834863072306E-21</v>
      </c>
      <c r="AS529" s="82">
        <f t="shared" ca="1" si="382"/>
        <v>6.9985755798920101E-21</v>
      </c>
      <c r="AT529" s="10">
        <f ca="1">SUMPRODUCT(P499:P528,'control variables'!AT$7:AT$36)</f>
        <v>-1.5600192038123087E-22</v>
      </c>
      <c r="AU529" s="10">
        <f ca="1">SUMPRODUCT(Q499:Q528,'control variables'!AU$7:AU$36)</f>
        <v>1.6922776428151957E-22</v>
      </c>
      <c r="AV529" s="10">
        <f ca="1">SUMPRODUCT(R499:R528,'control variables'!AV$7:AV$36)</f>
        <v>7.2870831429350568E-20</v>
      </c>
      <c r="AW529" s="10">
        <f ca="1">SUMPRODUCT(S499:S528,'control variables'!AW$7:AW$36)</f>
        <v>5.4591796686352638E-20</v>
      </c>
      <c r="AX529" s="10">
        <f t="shared" ca="1" si="360"/>
        <v>1.2747585395960351E-19</v>
      </c>
      <c r="AY529" s="82">
        <f ca="1">SUMPRODUCT(P499:P528,'control variables'!BB$7:BB$36)</f>
        <v>5.6542340254887731E-22</v>
      </c>
      <c r="AZ529" s="82">
        <f ca="1">SUMPRODUCT(Q499:Q528,'control variables'!BC$7:BC$36)</f>
        <v>1.4418286681960423E-21</v>
      </c>
      <c r="BA529" s="82">
        <f ca="1">SUMPRODUCT(R499:R528,'control variables'!BD$7:BD$36)</f>
        <v>1.0093243866778858E-20</v>
      </c>
      <c r="BB529" s="82">
        <f ca="1">SUMPRODUCT(S499:S528,'control variables'!BE$7:BE$36)</f>
        <v>1.4343220042191119E-21</v>
      </c>
      <c r="BC529" s="82">
        <f t="shared" ca="1" si="383"/>
        <v>1.353481794174289E-20</v>
      </c>
      <c r="BD529" s="10">
        <f ca="1">SUMPRODUCT(P499:P528,'control variables'!BF$7:BF$36)</f>
        <v>1.1828165087732617E-22</v>
      </c>
      <c r="BE529" s="10">
        <f ca="1">SUMPRODUCT(Q499:Q528,'control variables'!BG$7:BG$36)</f>
        <v>1.3652869273829644E-22</v>
      </c>
      <c r="BF529" s="10">
        <f ca="1">SUMPRODUCT(R499:R528,'control variables'!BH$7:BH$36)</f>
        <v>4.0893330793024191E-21</v>
      </c>
      <c r="BG529" s="10">
        <f ca="1">SUMPRODUCT(S499:S528,'control variables'!BI$7:BI$36)</f>
        <v>9.190674883317035E-21</v>
      </c>
      <c r="BH529" s="10">
        <f t="shared" ca="1" si="384"/>
        <v>1.3534818306235076E-20</v>
      </c>
      <c r="BI529" s="82">
        <f t="shared" ca="1" si="361"/>
        <v>1.3645154263270032E-19</v>
      </c>
      <c r="BJ529" s="82">
        <f t="shared" ca="1" si="362"/>
        <v>1.5822950227244439E-19</v>
      </c>
      <c r="BK529" s="82">
        <f t="shared" ca="1" si="363"/>
        <v>5.2952442550604937E-19</v>
      </c>
      <c r="BL529" s="82">
        <f t="shared" ca="1" si="364"/>
        <v>2.4938232079544053E-19</v>
      </c>
      <c r="BM529" s="82">
        <f t="shared" ca="1" si="354"/>
        <v>1.0735877912066347E-18</v>
      </c>
      <c r="BN529" s="10">
        <f ca="1">BN528+BI529-INDIRECT(ADDRESS(MAX($D529-'key variables'!$B$9*30,34),scenario!BI$4),TRUE)</f>
        <v>9439390.0751690175</v>
      </c>
      <c r="BO529" s="10">
        <f ca="1">BO528+BJ529-INDIRECT(ADDRESS(MAX($D529-'key variables'!$B$9*30,34),scenario!BJ$4),TRUE)</f>
        <v>10895583.360992203</v>
      </c>
      <c r="BP529" s="10">
        <f ca="1">BP528+BK529-INDIRECT(ADDRESS(MAX($D529-'key variables'!$B$9*30,34),scenario!BK$4),TRUE)</f>
        <v>32531162.537994072</v>
      </c>
      <c r="BQ529" s="10">
        <f ca="1">BQ528+BL529-INDIRECT(ADDRESS(MAX($D529-'key variables'!$B$9*30,34),scenario!BL$4),TRUE)</f>
        <v>14415841.516535141</v>
      </c>
      <c r="BR529" s="10">
        <f t="shared" ca="1" si="385"/>
        <v>67281977.490690395</v>
      </c>
      <c r="BS529" s="82">
        <f t="shared" ca="1" si="366"/>
        <v>-2.3433848470306968E-9</v>
      </c>
      <c r="BT529" s="82">
        <f t="shared" ca="1" si="367"/>
        <v>-3.4288308973117775E-10</v>
      </c>
      <c r="BU529" s="82">
        <f t="shared" ca="1" si="368"/>
        <v>-4.2578247631579839E-9</v>
      </c>
      <c r="BV529" s="82">
        <f t="shared" ca="1" si="369"/>
        <v>-2.994392232932193E-9</v>
      </c>
      <c r="BW529" s="82">
        <f t="shared" ca="1" si="386"/>
        <v>-9.9384849328520505E-9</v>
      </c>
      <c r="BX529" s="10">
        <f t="shared" ca="1" si="370"/>
        <v>-1.8625994228934758E-12</v>
      </c>
      <c r="BY529" s="10">
        <f t="shared" ca="1" si="371"/>
        <v>2.8902850302120704E-12</v>
      </c>
      <c r="BZ529" s="10">
        <f t="shared" ca="1" si="372"/>
        <v>-3.5034723918196504E-11</v>
      </c>
      <c r="CA529" s="10">
        <f t="shared" ca="1" si="373"/>
        <v>-2.0257049862060062E-11</v>
      </c>
      <c r="CB529" s="10">
        <v>0</v>
      </c>
      <c r="CC529" s="82">
        <f t="shared" ca="1" si="374"/>
        <v>3.9725652135504325E-13</v>
      </c>
      <c r="CD529" s="82">
        <f t="shared" ca="1" si="375"/>
        <v>3.4270724641128917E-13</v>
      </c>
      <c r="CE529" s="82">
        <f t="shared" ca="1" si="376"/>
        <v>1.8915613054411938E-10</v>
      </c>
      <c r="CF529" s="82">
        <f t="shared" ca="1" si="377"/>
        <v>3.7028114055324544E-11</v>
      </c>
      <c r="CG529" s="82">
        <f t="shared" ca="1" si="387"/>
        <v>2.2692420836721024E-10</v>
      </c>
      <c r="CH529" s="13" t="str">
        <f t="shared" ca="1" si="388"/>
        <v/>
      </c>
      <c r="CI529" s="81">
        <f t="shared" ca="1" si="397"/>
        <v>0.1131775965863165</v>
      </c>
      <c r="CJ529" s="81">
        <f t="shared" ca="1" si="398"/>
        <v>0.13063724757458739</v>
      </c>
      <c r="CK529" s="81">
        <f t="shared" ca="1" si="399"/>
        <v>0.39004625943939081</v>
      </c>
      <c r="CL529" s="81">
        <f t="shared" ca="1" si="400"/>
        <v>0.17284488538116416</v>
      </c>
      <c r="CM529" s="89">
        <f t="shared" ca="1" si="389"/>
        <v>0.80670598898145884</v>
      </c>
    </row>
    <row r="530" spans="1:91" x14ac:dyDescent="0.3">
      <c r="A530">
        <v>465</v>
      </c>
      <c r="B530" s="3">
        <f t="shared" si="402"/>
        <v>1.4805555555555556</v>
      </c>
      <c r="C530" s="3">
        <f t="shared" si="390"/>
        <v>15.5</v>
      </c>
      <c r="D530" s="4">
        <f t="shared" ca="1" si="378"/>
        <v>530</v>
      </c>
      <c r="E530" s="58">
        <f>(0.5*(COS(B530*2*PI())+1)*('key variables'!$B$4-'key variables'!$B$6)+'key variables'!$B$6)/'key variables'!$B$4</f>
        <v>1</v>
      </c>
      <c r="F530" s="10">
        <f t="shared" ca="1" si="391"/>
        <v>11689222.907461114</v>
      </c>
      <c r="G530" s="10">
        <f t="shared" ca="1" si="392"/>
        <v>13492492.798713122</v>
      </c>
      <c r="H530" s="10">
        <f t="shared" ca="1" si="393"/>
        <v>40309474.521088287</v>
      </c>
      <c r="I530" s="10">
        <f t="shared" ca="1" si="394"/>
        <v>17912154.249750931</v>
      </c>
      <c r="J530" s="10">
        <f t="shared" ca="1" si="379"/>
        <v>83403344.477013454</v>
      </c>
      <c r="K530" s="82">
        <f t="shared" ca="1" si="355"/>
        <v>2249832.832292099</v>
      </c>
      <c r="L530" s="82">
        <f t="shared" ca="1" si="356"/>
        <v>2596909.4377209195</v>
      </c>
      <c r="M530" s="82">
        <f t="shared" ca="1" si="357"/>
        <v>7778311.98309422</v>
      </c>
      <c r="N530" s="82">
        <f t="shared" ca="1" si="358"/>
        <v>3496312.733215793</v>
      </c>
      <c r="O530" s="82">
        <f t="shared" ca="1" si="380"/>
        <v>16121366.986323033</v>
      </c>
      <c r="P530" s="10">
        <f ca="1">IF(IF($A530&gt;='key variables'!$B$26,K530*SUMPRODUCT(Z530:AC530,'control variables'!$O$3:$R$3)/J530+F$65*'key variables'!$B$25/scenario!J$65,K530*SUMPRODUCT(Z530:AC530,'control variables'!$O$7:$R$7)/J530+F$65*'key variables'!$B$25/scenario!J$65)&lt;'key variables'!$B$28,0,IF($A530&gt;='key variables'!$B$26,K530*SUMPRODUCT(Z530:AC530,'control variables'!$O$3:$R$3)/J530+F$65*'key variables'!$B$25/scenario!J$65,K530*SUMPRODUCT(Z530:AC530,'control variables'!$O$7:$R$7)/J530+F$65*'key variables'!$B$25/scenario!J$65))</f>
        <v>1.6618172028601099E-20</v>
      </c>
      <c r="Q530" s="10">
        <f ca="1">IF(IF($A530&gt;='key variables'!$B$26,L530*SUMPRODUCT(Z530:AC530,'control variables'!$O$4:$R$4)/J530+G$65*'key variables'!$B$25/scenario!J$65,L530*SUMPRODUCT(Z530:AC530,'control variables'!$O$7:$R$7)/J530+G$65*'key variables'!$B$25/scenario!J$65)&lt;'key variables'!$B$28,0,IF($A530&gt;='key variables'!$B$26,L530*SUMPRODUCT(Z530:AC530,'control variables'!$O$4:$R$4)/J530+G$65*'key variables'!$B$25/scenario!J$65,L530*SUMPRODUCT(Z530:AC530,'control variables'!$O$7:$R$7)/J530+G$65*'key variables'!$B$25/scenario!J$65))</f>
        <v>1.9181819715368527E-20</v>
      </c>
      <c r="R530" s="10">
        <f ca="1">IF(IF($A530&gt;='key variables'!$B$26,M530*SUMPRODUCT(Z530:AC530,'control variables'!$O$5:$R$5)/J530+H$65*'key variables'!$B$25/scenario!J$65,M530*SUMPRODUCT(Z530:AC530,'control variables'!$O$7:$R$7)/J530+H$65*'key variables'!$B$25/scenario!J$65)&lt;'key variables'!$B$28,0,IF($A530&gt;='key variables'!$B$26,M530*SUMPRODUCT(Z530:AC530,'control variables'!$O$5:$R$5)/J530+H$65*'key variables'!$B$25/scenario!J$65,M530*SUMPRODUCT(Z530:AC530,'control variables'!$O$7:$R$7)/J530+H$65*'key variables'!$B$25/scenario!J$65))</f>
        <v>5.7453747128180816E-20</v>
      </c>
      <c r="S530" s="10">
        <f ca="1">IF(IF($A530&gt;='key variables'!$B$26,N530*SUMPRODUCT(Z530:AC530,'control variables'!$O$6:$R$6)/J530+I$65*'key variables'!$B$25/scenario!J$65,N530*SUMPRODUCT(Z530:AC530,'control variables'!$O$7:$R$7)/J530+I$65*'key variables'!$B$25/scenario!J$65)&lt;'key variables'!$B$28,0,IF($A530&gt;='key variables'!$B$26,N530*SUMPRODUCT(Z530:AC530,'control variables'!$O$6:$R$6)/J530+I$65*'key variables'!$B$25/scenario!J$65,N530*SUMPRODUCT(Z530:AC530,'control variables'!$O$7:$R$7)/J530+I$65*'key variables'!$B$25/scenario!J$65))</f>
        <v>2.5825174934074856E-20</v>
      </c>
      <c r="T530" s="10">
        <f t="shared" ca="1" si="401"/>
        <v>1.190789138062253E-19</v>
      </c>
      <c r="U530" s="82">
        <f ca="1">SUMPRODUCT(P500:P529,'control variables'!AD$7:AD$36)</f>
        <v>3.5233599024587409E-20</v>
      </c>
      <c r="V530" s="82">
        <f ca="1">SUMPRODUCT(Q500:Q529,'control variables'!AE$7:AE$36)</f>
        <v>4.066900638951394E-20</v>
      </c>
      <c r="W530" s="82">
        <f ca="1">SUMPRODUCT(R500:R529,'control variables'!AF$7:AF$36)</f>
        <v>1.2181257272402705E-19</v>
      </c>
      <c r="X530" s="82">
        <f ca="1">SUMPRODUCT(S500:S529,'control variables'!AG$7:AG$36)</f>
        <v>5.4754148458746856E-20</v>
      </c>
      <c r="Y530" s="82">
        <f t="shared" ca="1" si="395"/>
        <v>2.5246932659687525E-19</v>
      </c>
      <c r="Z530" s="10">
        <f ca="1">IF($A530&gt;='key variables'!$B$26,SUMPRODUCT(P500:P529,'control variables'!V$7:V$36)*$E530,SUMPRODUCT(P500:P529,'control variables'!Z$7:Z$36)*$E530)</f>
        <v>8.5973548487268143E-20</v>
      </c>
      <c r="AA530" s="10">
        <f ca="1">IF($A530&gt;='key variables'!$B$26,SUMPRODUCT(Q500:Q529,'control variables'!W$7:W$36)*$E530,SUMPRODUCT(Q500:Q529,'control variables'!AA$7:AA$36)*$E530)</f>
        <v>9.9236492710209009E-20</v>
      </c>
      <c r="AB530" s="10">
        <f ca="1">IF($A530&gt;='key variables'!$B$26,SUMPRODUCT(R500:R529,'control variables'!X$7:X$36)*$E530,SUMPRODUCT(R500:R529,'control variables'!AB$7:AB$36)*$E530)</f>
        <v>2.9723500912125882E-19</v>
      </c>
      <c r="AC530" s="10">
        <f ca="1">IF($A530&gt;='key variables'!$B$26,SUMPRODUCT(S500:S529,'control variables'!Y$7:Y$36)*$E530,SUMPRODUCT(S500:S529,'control variables'!AC$7:AC$36)*$E530)</f>
        <v>1.3360566526604718E-19</v>
      </c>
      <c r="AD530" s="10">
        <f t="shared" ca="1" si="396"/>
        <v>6.1605071558478313E-19</v>
      </c>
      <c r="AE530" s="82">
        <f ca="1">SUMPRODUCT(P500:P529,'control variables'!AL$7:AL$36)</f>
        <v>1.170573379305318E-19</v>
      </c>
      <c r="AF530" s="82">
        <f ca="1">SUMPRODUCT(Q500:Q529,'control variables'!AM$7:AM$36)</f>
        <v>1.3476222059605771E-19</v>
      </c>
      <c r="AG530" s="82">
        <f ca="1">SUMPRODUCT(R500:R529,'control variables'!AN$7:AN$36)</f>
        <v>3.8424250797338102E-19</v>
      </c>
      <c r="AH530" s="82">
        <f ca="1">SUMPRODUCT(S500:S529,'control variables'!AO$7:AO$36)</f>
        <v>1.6637319456162569E-19</v>
      </c>
      <c r="AI530" s="82">
        <f t="shared" ca="1" si="359"/>
        <v>8.0243526106159635E-19</v>
      </c>
      <c r="AJ530" s="10">
        <f ca="1">SUMPRODUCT(P500:P529,'control variables'!AP$7:AP$36)</f>
        <v>1.1184874168103371E-22</v>
      </c>
      <c r="AK530" s="10">
        <f ca="1">SUMPRODUCT(Q500:Q529,'control variables'!AQ$7:AQ$36)</f>
        <v>3.2275848309668401E-22</v>
      </c>
      <c r="AL530" s="10">
        <f ca="1">SUMPRODUCT(R500:R529,'control variables'!AR$7:AR$36)</f>
        <v>1.1600787337056361E-20</v>
      </c>
      <c r="AM530" s="10">
        <f ca="1">SUMPRODUCT(S500:S529,'control variables'!AS$7:AS$36)</f>
        <v>8.690827472171732E-21</v>
      </c>
      <c r="AN530" s="10">
        <f t="shared" ca="1" si="381"/>
        <v>2.0726222034005809E-20</v>
      </c>
      <c r="AO530" s="82">
        <f ca="1">SUMPRODUCT(P500:P529,'control variables'!AX$7:AX$36)</f>
        <v>1.5209721979158197E-22</v>
      </c>
      <c r="AP530" s="82">
        <f ca="1">SUMPRODUCT(Q500:Q529,'control variables'!AY$7:AY$36)</f>
        <v>3.51121825460667E-22</v>
      </c>
      <c r="AQ530" s="82">
        <f ca="1">SUMPRODUCT(R500:R529,'control variables'!AZ$7:AZ$36)</f>
        <v>3.1550600835393414E-21</v>
      </c>
      <c r="AR530" s="82">
        <f ca="1">SUMPRODUCT(S500:S529,'control variables'!BA$7:BA$36)</f>
        <v>2.3636398163069719E-21</v>
      </c>
      <c r="AS530" s="82">
        <f t="shared" ca="1" si="382"/>
        <v>6.0219189450985624E-21</v>
      </c>
      <c r="AT530" s="10">
        <f ca="1">SUMPRODUCT(P500:P529,'control variables'!AT$7:AT$36)</f>
        <v>-1.3423173174190217E-22</v>
      </c>
      <c r="AU530" s="10">
        <f ca="1">SUMPRODUCT(Q500:Q529,'control variables'!AU$7:AU$36)</f>
        <v>1.4561189889718687E-22</v>
      </c>
      <c r="AV530" s="10">
        <f ca="1">SUMPRODUCT(R500:R529,'control variables'!AV$7:AV$36)</f>
        <v>6.2701650545904513E-20</v>
      </c>
      <c r="AW530" s="10">
        <f ca="1">SUMPRODUCT(S500:S529,'control variables'!AW$7:AW$36)</f>
        <v>4.6973469238091521E-20</v>
      </c>
      <c r="AX530" s="10">
        <f t="shared" ca="1" si="360"/>
        <v>1.0968649995115132E-19</v>
      </c>
      <c r="AY530" s="82">
        <f ca="1">SUMPRODUCT(P500:P529,'control variables'!BB$7:BB$36)</f>
        <v>4.8651812943109109E-22</v>
      </c>
      <c r="AZ530" s="82">
        <f ca="1">SUMPRODUCT(Q500:Q529,'control variables'!BC$7:BC$36)</f>
        <v>1.2406203624552338E-21</v>
      </c>
      <c r="BA530" s="82">
        <f ca="1">SUMPRODUCT(R500:R529,'control variables'!BD$7:BD$36)</f>
        <v>8.6847238791687564E-21</v>
      </c>
      <c r="BB530" s="82">
        <f ca="1">SUMPRODUCT(S500:S529,'control variables'!BE$7:BE$36)</f>
        <v>1.2341612592418534E-21</v>
      </c>
      <c r="BC530" s="82">
        <f t="shared" ca="1" si="383"/>
        <v>1.1646023630296934E-20</v>
      </c>
      <c r="BD530" s="10">
        <f ca="1">SUMPRODUCT(P500:P529,'control variables'!BF$7:BF$36)</f>
        <v>1.0177535501969888E-22</v>
      </c>
      <c r="BE530" s="10">
        <f ca="1">SUMPRODUCT(Q500:Q529,'control variables'!BG$7:BG$36)</f>
        <v>1.174760080769141E-22</v>
      </c>
      <c r="BF530" s="10">
        <f ca="1">SUMPRODUCT(R500:R529,'control variables'!BH$7:BH$36)</f>
        <v>3.5186634854416267E-21</v>
      </c>
      <c r="BG530" s="10">
        <f ca="1">SUMPRODUCT(S500:S529,'control variables'!BI$7:BI$36)</f>
        <v>7.908109095385715E-21</v>
      </c>
      <c r="BH530" s="10">
        <f t="shared" ca="1" si="384"/>
        <v>1.1646023943923955E-20</v>
      </c>
      <c r="BI530" s="82">
        <f t="shared" ca="1" si="361"/>
        <v>1.1740962432822099E-19</v>
      </c>
      <c r="BJ530" s="82">
        <f t="shared" ca="1" si="362"/>
        <v>1.3614845285741012E-19</v>
      </c>
      <c r="BK530" s="82">
        <f t="shared" ca="1" si="363"/>
        <v>4.5562888239845436E-19</v>
      </c>
      <c r="BL530" s="82">
        <f t="shared" ca="1" si="364"/>
        <v>2.1458082505895908E-19</v>
      </c>
      <c r="BM530" s="82">
        <f t="shared" ca="1" si="354"/>
        <v>9.2376778464304467E-19</v>
      </c>
      <c r="BN530" s="10">
        <f ca="1">BN529+BI530-INDIRECT(ADDRESS(MAX($D530-'key variables'!$B$9*30,34),scenario!BI$4),TRUE)</f>
        <v>9439390.0751690175</v>
      </c>
      <c r="BO530" s="10">
        <f ca="1">BO529+BJ530-INDIRECT(ADDRESS(MAX($D530-'key variables'!$B$9*30,34),scenario!BJ$4),TRUE)</f>
        <v>10895583.360992203</v>
      </c>
      <c r="BP530" s="10">
        <f ca="1">BP529+BK530-INDIRECT(ADDRESS(MAX($D530-'key variables'!$B$9*30,34),scenario!BK$4),TRUE)</f>
        <v>32531162.537994072</v>
      </c>
      <c r="BQ530" s="10">
        <f ca="1">BQ529+BL530-INDIRECT(ADDRESS(MAX($D530-'key variables'!$B$9*30,34),scenario!BL$4),TRUE)</f>
        <v>14415841.516535141</v>
      </c>
      <c r="BR530" s="10">
        <f t="shared" ca="1" si="385"/>
        <v>67281977.490690395</v>
      </c>
      <c r="BS530" s="82">
        <f t="shared" ca="1" si="366"/>
        <v>-2.3433848471315901E-9</v>
      </c>
      <c r="BT530" s="82">
        <f t="shared" ca="1" si="367"/>
        <v>-3.4288308984826186E-10</v>
      </c>
      <c r="BU530" s="82">
        <f t="shared" ca="1" si="368"/>
        <v>-4.2578247635596785E-9</v>
      </c>
      <c r="BV530" s="82">
        <f t="shared" ca="1" si="369"/>
        <v>-2.9943922331288572E-9</v>
      </c>
      <c r="BW530" s="82">
        <f t="shared" ca="1" si="386"/>
        <v>-9.9384849336683885E-9</v>
      </c>
      <c r="BX530" s="10">
        <f t="shared" ca="1" si="370"/>
        <v>-1.8625994233296726E-12</v>
      </c>
      <c r="BY530" s="10">
        <f t="shared" ca="1" si="371"/>
        <v>2.890285029205096E-12</v>
      </c>
      <c r="BZ530" s="10">
        <f t="shared" ca="1" si="372"/>
        <v>-3.5034723927244832E-11</v>
      </c>
      <c r="CA530" s="10">
        <f t="shared" ca="1" si="373"/>
        <v>-2.0257049868838691E-11</v>
      </c>
      <c r="CB530" s="10">
        <v>0</v>
      </c>
      <c r="CC530" s="82">
        <f t="shared" ca="1" si="374"/>
        <v>3.972565214490265E-13</v>
      </c>
      <c r="CD530" s="82">
        <f t="shared" ca="1" si="375"/>
        <v>3.4270724623731391E-13</v>
      </c>
      <c r="CE530" s="82">
        <f t="shared" ca="1" si="376"/>
        <v>1.8915613048986347E-10</v>
      </c>
      <c r="CF530" s="82">
        <f t="shared" ca="1" si="377"/>
        <v>3.7028114014678259E-11</v>
      </c>
      <c r="CG530" s="82">
        <f t="shared" ca="1" si="387"/>
        <v>2.2692420827222806E-10</v>
      </c>
      <c r="CH530" s="13" t="str">
        <f t="shared" ca="1" si="388"/>
        <v/>
      </c>
      <c r="CI530" s="81">
        <f t="shared" ca="1" si="397"/>
        <v>0.1131775965863165</v>
      </c>
      <c r="CJ530" s="81">
        <f t="shared" ca="1" si="398"/>
        <v>0.13063724757458739</v>
      </c>
      <c r="CK530" s="81">
        <f t="shared" ca="1" si="399"/>
        <v>0.39004625943939081</v>
      </c>
      <c r="CL530" s="81">
        <f t="shared" ca="1" si="400"/>
        <v>0.17284488538116416</v>
      </c>
      <c r="CM530" s="89">
        <f t="shared" ca="1" si="389"/>
        <v>0.80670598898145884</v>
      </c>
    </row>
    <row r="531" spans="1:91" x14ac:dyDescent="0.3">
      <c r="A531">
        <v>466</v>
      </c>
      <c r="B531" s="3">
        <f t="shared" si="402"/>
        <v>1.4833333333333334</v>
      </c>
      <c r="C531" s="3">
        <f t="shared" si="390"/>
        <v>15.533333333333333</v>
      </c>
      <c r="D531" s="4">
        <f t="shared" ca="1" si="378"/>
        <v>531</v>
      </c>
      <c r="E531" s="58">
        <f>(0.5*(COS(B531*2*PI())+1)*('key variables'!$B$4-'key variables'!$B$6)+'key variables'!$B$6)/'key variables'!$B$4</f>
        <v>1</v>
      </c>
      <c r="F531" s="10">
        <f t="shared" ca="1" si="391"/>
        <v>11689222.907461114</v>
      </c>
      <c r="G531" s="10">
        <f t="shared" ca="1" si="392"/>
        <v>13492492.798713122</v>
      </c>
      <c r="H531" s="10">
        <f t="shared" ca="1" si="393"/>
        <v>40309474.521088287</v>
      </c>
      <c r="I531" s="10">
        <f t="shared" ca="1" si="394"/>
        <v>17912154.249750931</v>
      </c>
      <c r="J531" s="10">
        <f t="shared" ca="1" si="379"/>
        <v>83403344.477013454</v>
      </c>
      <c r="K531" s="82">
        <f t="shared" ca="1" si="355"/>
        <v>2249832.832292099</v>
      </c>
      <c r="L531" s="82">
        <f t="shared" ca="1" si="356"/>
        <v>2596909.4377209195</v>
      </c>
      <c r="M531" s="82">
        <f t="shared" ca="1" si="357"/>
        <v>7778311.98309422</v>
      </c>
      <c r="N531" s="82">
        <f t="shared" ca="1" si="358"/>
        <v>3496312.733215793</v>
      </c>
      <c r="O531" s="82">
        <f t="shared" ca="1" si="380"/>
        <v>16121366.986323033</v>
      </c>
      <c r="P531" s="10">
        <f ca="1">IF(IF($A531&gt;='key variables'!$B$26,K531*SUMPRODUCT(Z531:AC531,'control variables'!$O$3:$R$3)/J531+F$65*'key variables'!$B$25/scenario!J$65,K531*SUMPRODUCT(Z531:AC531,'control variables'!$O$7:$R$7)/J531+F$65*'key variables'!$B$25/scenario!J$65)&lt;'key variables'!$B$28,0,IF($A531&gt;='key variables'!$B$26,K531*SUMPRODUCT(Z531:AC531,'control variables'!$O$3:$R$3)/J531+F$65*'key variables'!$B$25/scenario!J$65,K531*SUMPRODUCT(Z531:AC531,'control variables'!$O$7:$R$7)/J531+F$65*'key variables'!$B$25/scenario!J$65))</f>
        <v>1.4299093269702767E-20</v>
      </c>
      <c r="Q531" s="10">
        <f ca="1">IF(IF($A531&gt;='key variables'!$B$26,L531*SUMPRODUCT(Z531:AC531,'control variables'!$O$4:$R$4)/J531+G$65*'key variables'!$B$25/scenario!J$65,L531*SUMPRODUCT(Z531:AC531,'control variables'!$O$7:$R$7)/J531+G$65*'key variables'!$B$25/scenario!J$65)&lt;'key variables'!$B$28,0,IF($A531&gt;='key variables'!$B$26,L531*SUMPRODUCT(Z531:AC531,'control variables'!$O$4:$R$4)/J531+G$65*'key variables'!$B$25/scenario!J$65,L531*SUMPRODUCT(Z531:AC531,'control variables'!$O$7:$R$7)/J531+G$65*'key variables'!$B$25/scenario!J$65))</f>
        <v>1.6504981939085556E-20</v>
      </c>
      <c r="R531" s="10">
        <f ca="1">IF(IF($A531&gt;='key variables'!$B$26,M531*SUMPRODUCT(Z531:AC531,'control variables'!$O$5:$R$5)/J531+H$65*'key variables'!$B$25/scenario!J$65,M531*SUMPRODUCT(Z531:AC531,'control variables'!$O$7:$R$7)/J531+H$65*'key variables'!$B$25/scenario!J$65)&lt;'key variables'!$B$28,0,IF($A531&gt;='key variables'!$B$26,M531*SUMPRODUCT(Z531:AC531,'control variables'!$O$5:$R$5)/J531+H$65*'key variables'!$B$25/scenario!J$65,M531*SUMPRODUCT(Z531:AC531,'control variables'!$O$7:$R$7)/J531+H$65*'key variables'!$B$25/scenario!J$65))</f>
        <v>4.943603228236236E-20</v>
      </c>
      <c r="S531" s="10">
        <f ca="1">IF(IF($A531&gt;='key variables'!$B$26,N531*SUMPRODUCT(Z531:AC531,'control variables'!$O$6:$R$6)/J531+I$65*'key variables'!$B$25/scenario!J$65,N531*SUMPRODUCT(Z531:AC531,'control variables'!$O$7:$R$7)/J531+I$65*'key variables'!$B$25/scenario!J$65)&lt;'key variables'!$B$28,0,IF($A531&gt;='key variables'!$B$26,N531*SUMPRODUCT(Z531:AC531,'control variables'!$O$6:$R$6)/J531+I$65*'key variables'!$B$25/scenario!J$65,N531*SUMPRODUCT(Z531:AC531,'control variables'!$O$7:$R$7)/J531+I$65*'key variables'!$B$25/scenario!J$65))</f>
        <v>2.2221251799125325E-20</v>
      </c>
      <c r="T531" s="10">
        <f t="shared" ca="1" si="401"/>
        <v>1.0246135929027602E-19</v>
      </c>
      <c r="U531" s="82">
        <f ca="1">SUMPRODUCT(P501:P530,'control variables'!AD$7:AD$36)</f>
        <v>3.0316723031437642E-20</v>
      </c>
      <c r="V531" s="82">
        <f ca="1">SUMPRODUCT(Q501:Q530,'control variables'!AE$7:AE$36)</f>
        <v>3.4993615094905843E-20</v>
      </c>
      <c r="W531" s="82">
        <f ca="1">SUMPRODUCT(R501:R530,'control variables'!AF$7:AF$36)</f>
        <v>1.0481353399191749E-19</v>
      </c>
      <c r="X531" s="82">
        <f ca="1">SUMPRODUCT(S501:S530,'control variables'!AG$7:AG$36)</f>
        <v>4.7113164695087092E-20</v>
      </c>
      <c r="Y531" s="82">
        <f t="shared" ca="1" si="395"/>
        <v>2.1723703681334809E-19</v>
      </c>
      <c r="Z531" s="10">
        <f ca="1">IF($A531&gt;='key variables'!$B$26,SUMPRODUCT(P501:P530,'control variables'!V$7:V$36)*$E531,SUMPRODUCT(P501:P530,'control variables'!Z$7:Z$36)*$E531)</f>
        <v>7.397587330489592E-20</v>
      </c>
      <c r="AA531" s="10">
        <f ca="1">IF($A531&gt;='key variables'!$B$26,SUMPRODUCT(Q501:Q530,'control variables'!W$7:W$36)*$E531,SUMPRODUCT(Q501:Q530,'control variables'!AA$7:AA$36)*$E531)</f>
        <v>8.5387963404113709E-20</v>
      </c>
      <c r="AB531" s="10">
        <f ca="1">IF($A531&gt;='key variables'!$B$26,SUMPRODUCT(R501:R530,'control variables'!X$7:X$36)*$E531,SUMPRODUCT(R501:R530,'control variables'!AB$7:AB$36)*$E531)</f>
        <v>2.5575563372017935E-19</v>
      </c>
      <c r="AC531" s="10">
        <f ca="1">IF($A531&gt;='key variables'!$B$26,SUMPRODUCT(S501:S530,'control variables'!Y$7:Y$36)*$E531,SUMPRODUCT(S501:S530,'control variables'!AC$7:AC$36)*$E531)</f>
        <v>1.1496089134905379E-19</v>
      </c>
      <c r="AD531" s="10">
        <f t="shared" ca="1" si="396"/>
        <v>5.300803617782428E-19</v>
      </c>
      <c r="AE531" s="82">
        <f ca="1">SUMPRODUCT(P501:P530,'control variables'!AL$7:AL$36)</f>
        <v>1.007218958914995E-19</v>
      </c>
      <c r="AF531" s="82">
        <f ca="1">SUMPRODUCT(Q501:Q530,'control variables'!AM$7:AM$36)</f>
        <v>1.1595604848829447E-19</v>
      </c>
      <c r="AG531" s="82">
        <f ca="1">SUMPRODUCT(R501:R530,'control variables'!AN$7:AN$36)</f>
        <v>3.3062116881686826E-19</v>
      </c>
      <c r="AH531" s="82">
        <f ca="1">SUMPRODUCT(S501:S530,'control variables'!AO$7:AO$36)</f>
        <v>1.4315568658939625E-19</v>
      </c>
      <c r="AI531" s="82">
        <f t="shared" ca="1" si="359"/>
        <v>6.9045479978605842E-19</v>
      </c>
      <c r="AJ531" s="10">
        <f ca="1">SUMPRODUCT(P501:P530,'control variables'!AP$7:AP$36)</f>
        <v>9.6240163276888571E-23</v>
      </c>
      <c r="AK531" s="10">
        <f ca="1">SUMPRODUCT(Q501:Q530,'control variables'!AQ$7:AQ$36)</f>
        <v>2.7771728716276664E-22</v>
      </c>
      <c r="AL531" s="10">
        <f ca="1">SUMPRODUCT(R501:R530,'control variables'!AR$7:AR$36)</f>
        <v>9.9818884922518964E-21</v>
      </c>
      <c r="AM531" s="10">
        <f ca="1">SUMPRODUCT(S501:S530,'control variables'!AS$7:AS$36)</f>
        <v>7.4780157770420978E-21</v>
      </c>
      <c r="AN531" s="10">
        <f t="shared" ca="1" si="381"/>
        <v>1.783386171973365E-20</v>
      </c>
      <c r="AO531" s="82">
        <f ca="1">SUMPRODUCT(P501:P530,'control variables'!AX$7:AX$36)</f>
        <v>1.3087193513939021E-22</v>
      </c>
      <c r="AP531" s="82">
        <f ca="1">SUMPRODUCT(Q501:Q530,'control variables'!AY$7:AY$36)</f>
        <v>3.0212250316396633E-22</v>
      </c>
      <c r="AQ531" s="82">
        <f ca="1">SUMPRODUCT(R501:R530,'control variables'!AZ$7:AZ$36)</f>
        <v>2.7147690087934976E-21</v>
      </c>
      <c r="AR531" s="82">
        <f ca="1">SUMPRODUCT(S501:S530,'control variables'!BA$7:BA$36)</f>
        <v>2.033792051928925E-21</v>
      </c>
      <c r="AS531" s="82">
        <f t="shared" ca="1" si="382"/>
        <v>5.1815554990257791E-21</v>
      </c>
      <c r="AT531" s="10">
        <f ca="1">SUMPRODUCT(P501:P530,'control variables'!AT$7:AT$36)</f>
        <v>-1.1549958976401043E-22</v>
      </c>
      <c r="AU531" s="10">
        <f ca="1">SUMPRODUCT(Q501:Q530,'control variables'!AU$7:AU$36)</f>
        <v>1.2529164579148208E-22</v>
      </c>
      <c r="AV531" s="10">
        <f ca="1">SUMPRODUCT(R501:R530,'control variables'!AV$7:AV$36)</f>
        <v>5.3951586719473316E-20</v>
      </c>
      <c r="AW531" s="10">
        <f ca="1">SUMPRODUCT(S501:S530,'control variables'!AW$7:AW$36)</f>
        <v>4.041828527716387E-20</v>
      </c>
      <c r="AX531" s="10">
        <f t="shared" ca="1" si="360"/>
        <v>9.4379664052664662E-20</v>
      </c>
      <c r="AY531" s="82">
        <f ca="1">SUMPRODUCT(P501:P530,'control variables'!BB$7:BB$36)</f>
        <v>4.1862414820134135E-22</v>
      </c>
      <c r="AZ531" s="82">
        <f ca="1">SUMPRODUCT(Q501:Q530,'control variables'!BC$7:BC$36)</f>
        <v>1.0674908313927926E-21</v>
      </c>
      <c r="BA531" s="82">
        <f ca="1">SUMPRODUCT(R501:R530,'control variables'!BD$7:BD$36)</f>
        <v>7.4727639451631358E-21</v>
      </c>
      <c r="BB531" s="82">
        <f ca="1">SUMPRODUCT(S501:S530,'control variables'!BE$7:BE$36)</f>
        <v>1.061933101028237E-21</v>
      </c>
      <c r="BC531" s="82">
        <f t="shared" ca="1" si="383"/>
        <v>1.0020812025785507E-20</v>
      </c>
      <c r="BD531" s="10">
        <f ca="1">SUMPRODUCT(P501:P530,'control variables'!BF$7:BF$36)</f>
        <v>8.7572525514786778E-23</v>
      </c>
      <c r="BE531" s="10">
        <f ca="1">SUMPRODUCT(Q501:Q530,'control variables'!BG$7:BG$36)</f>
        <v>1.0108214029515941E-22</v>
      </c>
      <c r="BF531" s="10">
        <f ca="1">SUMPRODUCT(R501:R530,'control variables'!BH$7:BH$36)</f>
        <v>3.0276312747535431E-21</v>
      </c>
      <c r="BG531" s="10">
        <f ca="1">SUMPRODUCT(S501:S530,'control variables'!BI$7:BI$36)</f>
        <v>6.8045263550821447E-21</v>
      </c>
      <c r="BH531" s="10">
        <f t="shared" ca="1" si="384"/>
        <v>1.0020812295645634E-20</v>
      </c>
      <c r="BI531" s="82">
        <f t="shared" ca="1" si="361"/>
        <v>1.0102502044993682E-19</v>
      </c>
      <c r="BJ531" s="82">
        <f t="shared" ca="1" si="362"/>
        <v>1.1714883096547873E-19</v>
      </c>
      <c r="BK531" s="82">
        <f t="shared" ca="1" si="363"/>
        <v>3.9204551948150472E-19</v>
      </c>
      <c r="BL531" s="82">
        <f t="shared" ca="1" si="364"/>
        <v>1.8463590496758836E-19</v>
      </c>
      <c r="BM531" s="82">
        <f t="shared" ca="1" si="354"/>
        <v>7.9485527586450864E-19</v>
      </c>
      <c r="BN531" s="10">
        <f ca="1">BN530+BI531-INDIRECT(ADDRESS(MAX($D531-'key variables'!$B$9*30,34),scenario!BI$4),TRUE)</f>
        <v>9439390.0751690175</v>
      </c>
      <c r="BO531" s="10">
        <f ca="1">BO530+BJ531-INDIRECT(ADDRESS(MAX($D531-'key variables'!$B$9*30,34),scenario!BJ$4),TRUE)</f>
        <v>10895583.360992203</v>
      </c>
      <c r="BP531" s="10">
        <f ca="1">BP530+BK531-INDIRECT(ADDRESS(MAX($D531-'key variables'!$B$9*30,34),scenario!BK$4),TRUE)</f>
        <v>32531162.537994072</v>
      </c>
      <c r="BQ531" s="10">
        <f ca="1">BQ530+BL531-INDIRECT(ADDRESS(MAX($D531-'key variables'!$B$9*30,34),scenario!BL$4),TRUE)</f>
        <v>14415841.516535141</v>
      </c>
      <c r="BR531" s="10">
        <f t="shared" ca="1" si="385"/>
        <v>67281977.490690395</v>
      </c>
      <c r="BS531" s="82">
        <f t="shared" ca="1" si="366"/>
        <v>-2.3433848472184039E-9</v>
      </c>
      <c r="BT531" s="82">
        <f t="shared" ca="1" si="367"/>
        <v>-3.4288308994900677E-10</v>
      </c>
      <c r="BU531" s="82">
        <f t="shared" ca="1" si="368"/>
        <v>-4.2578247639053159E-9</v>
      </c>
      <c r="BV531" s="82">
        <f t="shared" ca="1" si="369"/>
        <v>-2.9943922332980761E-9</v>
      </c>
      <c r="BW531" s="82">
        <f t="shared" ca="1" si="386"/>
        <v>-9.9384849343708021E-9</v>
      </c>
      <c r="BX531" s="10">
        <f t="shared" ca="1" si="370"/>
        <v>-1.8625994237049973E-12</v>
      </c>
      <c r="BY531" s="10">
        <f t="shared" ca="1" si="371"/>
        <v>2.8902850283386457E-12</v>
      </c>
      <c r="BZ531" s="10">
        <f t="shared" ca="1" si="372"/>
        <v>-3.5034723935030457E-11</v>
      </c>
      <c r="CA531" s="10">
        <f t="shared" ca="1" si="373"/>
        <v>-2.0257049874671358E-11</v>
      </c>
      <c r="CB531" s="10">
        <v>0</v>
      </c>
      <c r="CC531" s="82">
        <f t="shared" ca="1" si="374"/>
        <v>3.9725652152989431E-13</v>
      </c>
      <c r="CD531" s="82">
        <f t="shared" ca="1" si="375"/>
        <v>3.4270724608761704E-13</v>
      </c>
      <c r="CE531" s="82">
        <f t="shared" ca="1" si="376"/>
        <v>1.8915613044317899E-10</v>
      </c>
      <c r="CF531" s="82">
        <f t="shared" ca="1" si="377"/>
        <v>3.7028113979704197E-11</v>
      </c>
      <c r="CG531" s="82">
        <f t="shared" ca="1" si="387"/>
        <v>2.2692420819050071E-10</v>
      </c>
      <c r="CH531" s="13" t="str">
        <f t="shared" ca="1" si="388"/>
        <v/>
      </c>
      <c r="CI531" s="81">
        <f t="shared" ca="1" si="397"/>
        <v>0.1131775965863165</v>
      </c>
      <c r="CJ531" s="81">
        <f t="shared" ca="1" si="398"/>
        <v>0.13063724757458739</v>
      </c>
      <c r="CK531" s="81">
        <f t="shared" ca="1" si="399"/>
        <v>0.39004625943939081</v>
      </c>
      <c r="CL531" s="81">
        <f t="shared" ca="1" si="400"/>
        <v>0.17284488538116416</v>
      </c>
      <c r="CM531" s="89">
        <f t="shared" ca="1" si="389"/>
        <v>0.80670598898145884</v>
      </c>
    </row>
    <row r="532" spans="1:91" x14ac:dyDescent="0.3">
      <c r="A532">
        <v>467</v>
      </c>
      <c r="B532" s="3">
        <f t="shared" si="402"/>
        <v>1.4861111111111112</v>
      </c>
      <c r="C532" s="3">
        <f t="shared" si="390"/>
        <v>15.566666666666666</v>
      </c>
      <c r="D532" s="4">
        <f t="shared" ca="1" si="378"/>
        <v>532</v>
      </c>
      <c r="E532" s="58">
        <f>(0.5*(COS(B532*2*PI())+1)*('key variables'!$B$4-'key variables'!$B$6)+'key variables'!$B$6)/'key variables'!$B$4</f>
        <v>1</v>
      </c>
      <c r="F532" s="10">
        <f t="shared" ca="1" si="391"/>
        <v>11689222.907461114</v>
      </c>
      <c r="G532" s="10">
        <f t="shared" ca="1" si="392"/>
        <v>13492492.798713122</v>
      </c>
      <c r="H532" s="10">
        <f t="shared" ca="1" si="393"/>
        <v>40309474.521088287</v>
      </c>
      <c r="I532" s="10">
        <f t="shared" ca="1" si="394"/>
        <v>17912154.249750931</v>
      </c>
      <c r="J532" s="10">
        <f t="shared" ca="1" si="379"/>
        <v>83403344.477013454</v>
      </c>
      <c r="K532" s="82">
        <f t="shared" ca="1" si="355"/>
        <v>2249832.832292099</v>
      </c>
      <c r="L532" s="82">
        <f t="shared" ca="1" si="356"/>
        <v>2596909.4377209195</v>
      </c>
      <c r="M532" s="82">
        <f t="shared" ca="1" si="357"/>
        <v>7778311.98309422</v>
      </c>
      <c r="N532" s="82">
        <f t="shared" ca="1" si="358"/>
        <v>3496312.733215793</v>
      </c>
      <c r="O532" s="82">
        <f t="shared" ca="1" si="380"/>
        <v>16121366.986323033</v>
      </c>
      <c r="P532" s="10">
        <f ca="1">IF(IF($A532&gt;='key variables'!$B$26,K532*SUMPRODUCT(Z532:AC532,'control variables'!$O$3:$R$3)/J532+F$65*'key variables'!$B$25/scenario!J$65,K532*SUMPRODUCT(Z532:AC532,'control variables'!$O$7:$R$7)/J532+F$65*'key variables'!$B$25/scenario!J$65)&lt;'key variables'!$B$28,0,IF($A532&gt;='key variables'!$B$26,K532*SUMPRODUCT(Z532:AC532,'control variables'!$O$3:$R$3)/J532+F$65*'key variables'!$B$25/scenario!J$65,K532*SUMPRODUCT(Z532:AC532,'control variables'!$O$7:$R$7)/J532+F$65*'key variables'!$B$25/scenario!J$65))</f>
        <v>1.2303643745158081E-20</v>
      </c>
      <c r="Q532" s="10">
        <f ca="1">IF(IF($A532&gt;='key variables'!$B$26,L532*SUMPRODUCT(Z532:AC532,'control variables'!$O$4:$R$4)/J532+G$65*'key variables'!$B$25/scenario!J$65,L532*SUMPRODUCT(Z532:AC532,'control variables'!$O$7:$R$7)/J532+G$65*'key variables'!$B$25/scenario!J$65)&lt;'key variables'!$B$28,0,IF($A532&gt;='key variables'!$B$26,L532*SUMPRODUCT(Z532:AC532,'control variables'!$O$4:$R$4)/J532+G$65*'key variables'!$B$25/scenario!J$65,L532*SUMPRODUCT(Z532:AC532,'control variables'!$O$7:$R$7)/J532+G$65*'key variables'!$B$25/scenario!J$65))</f>
        <v>1.4201698944719055E-20</v>
      </c>
      <c r="R532" s="10">
        <f ca="1">IF(IF($A532&gt;='key variables'!$B$26,M532*SUMPRODUCT(Z532:AC532,'control variables'!$O$5:$R$5)/J532+H$65*'key variables'!$B$25/scenario!J$65,M532*SUMPRODUCT(Z532:AC532,'control variables'!$O$7:$R$7)/J532+H$65*'key variables'!$B$25/scenario!J$65)&lt;'key variables'!$B$28,0,IF($A532&gt;='key variables'!$B$26,M532*SUMPRODUCT(Z532:AC532,'control variables'!$O$5:$R$5)/J532+H$65*'key variables'!$B$25/scenario!J$65,M532*SUMPRODUCT(Z532:AC532,'control variables'!$O$7:$R$7)/J532+H$65*'key variables'!$B$25/scenario!J$65))</f>
        <v>4.2537195744088198E-20</v>
      </c>
      <c r="S532" s="10">
        <f ca="1">IF(IF($A532&gt;='key variables'!$B$26,N532*SUMPRODUCT(Z532:AC532,'control variables'!$O$6:$R$6)/J532+I$65*'key variables'!$B$25/scenario!J$65,N532*SUMPRODUCT(Z532:AC532,'control variables'!$O$7:$R$7)/J532+I$65*'key variables'!$B$25/scenario!J$65)&lt;'key variables'!$B$28,0,IF($A532&gt;='key variables'!$B$26,N532*SUMPRODUCT(Z532:AC532,'control variables'!$O$6:$R$6)/J532+I$65*'key variables'!$B$25/scenario!J$65,N532*SUMPRODUCT(Z532:AC532,'control variables'!$O$7:$R$7)/J532+I$65*'key variables'!$B$25/scenario!J$65))</f>
        <v>1.9120258924891555E-20</v>
      </c>
      <c r="T532" s="10">
        <f t="shared" ca="1" si="401"/>
        <v>8.8162797358856894E-20</v>
      </c>
      <c r="U532" s="82">
        <f ca="1">SUMPRODUCT(P502:P531,'control variables'!AD$7:AD$36)</f>
        <v>2.6086000885788425E-20</v>
      </c>
      <c r="V532" s="82">
        <f ca="1">SUMPRODUCT(Q502:Q531,'control variables'!AE$7:AE$36)</f>
        <v>3.0110229044744008E-20</v>
      </c>
      <c r="W532" s="82">
        <f ca="1">SUMPRODUCT(R502:R531,'control variables'!AF$7:AF$36)</f>
        <v>9.0186724261738878E-20</v>
      </c>
      <c r="X532" s="82">
        <f ca="1">SUMPRODUCT(S502:S531,'control variables'!AG$7:AG$36)</f>
        <v>4.0538486125096818E-20</v>
      </c>
      <c r="Y532" s="82">
        <f t="shared" ca="1" si="395"/>
        <v>1.8692144031736812E-19</v>
      </c>
      <c r="Z532" s="10">
        <f ca="1">IF($A532&gt;='key variables'!$B$26,SUMPRODUCT(P502:P531,'control variables'!V$7:V$36)*$E532,SUMPRODUCT(P502:P531,'control variables'!Z$7:Z$36)*$E532)</f>
        <v>6.365248297309059E-20</v>
      </c>
      <c r="AA532" s="10">
        <f ca="1">IF($A532&gt;='key variables'!$B$26,SUMPRODUCT(Q502:Q531,'control variables'!W$7:W$36)*$E532,SUMPRODUCT(Q502:Q531,'control variables'!AA$7:AA$36)*$E532)</f>
        <v>7.3472007072980601E-20</v>
      </c>
      <c r="AB532" s="10">
        <f ca="1">IF($A532&gt;='key variables'!$B$26,SUMPRODUCT(R502:R531,'control variables'!X$7:X$36)*$E532,SUMPRODUCT(R502:R531,'control variables'!AB$7:AB$36)*$E532)</f>
        <v>2.2006473723600219E-19</v>
      </c>
      <c r="AC532" s="10">
        <f ca="1">IF($A532&gt;='key variables'!$B$26,SUMPRODUCT(S502:S531,'control variables'!Y$7:Y$36)*$E532,SUMPRODUCT(S502:S531,'control variables'!AC$7:AC$36)*$E532)</f>
        <v>9.8918010051834916E-20</v>
      </c>
      <c r="AD532" s="10">
        <f t="shared" ca="1" si="396"/>
        <v>4.5610723733390828E-19</v>
      </c>
      <c r="AE532" s="82">
        <f ca="1">SUMPRODUCT(P502:P531,'control variables'!AL$7:AL$36)</f>
        <v>8.6666077422661051E-20</v>
      </c>
      <c r="AF532" s="82">
        <f ca="1">SUMPRODUCT(Q502:Q531,'control variables'!AM$7:AM$36)</f>
        <v>9.9774292242651232E-20</v>
      </c>
      <c r="AG532" s="82">
        <f ca="1">SUMPRODUCT(R502:R531,'control variables'!AN$7:AN$36)</f>
        <v>2.8448272900978662E-19</v>
      </c>
      <c r="AH532" s="82">
        <f ca="1">SUMPRODUCT(S502:S531,'control variables'!AO$7:AO$36)</f>
        <v>1.2317819981085058E-19</v>
      </c>
      <c r="AI532" s="82">
        <f t="shared" ca="1" si="359"/>
        <v>5.9410129848594959E-19</v>
      </c>
      <c r="AJ532" s="10">
        <f ca="1">SUMPRODUCT(P502:P531,'control variables'!AP$7:AP$36)</f>
        <v>8.2809774060540551E-23</v>
      </c>
      <c r="AK532" s="10">
        <f ca="1">SUMPRODUCT(Q502:Q531,'control variables'!AQ$7:AQ$36)</f>
        <v>2.3896162495578094E-22</v>
      </c>
      <c r="AL532" s="10">
        <f ca="1">SUMPRODUCT(R502:R531,'control variables'!AR$7:AR$36)</f>
        <v>8.5889082332780251E-21</v>
      </c>
      <c r="AM532" s="10">
        <f ca="1">SUMPRODUCT(S502:S531,'control variables'!AS$7:AS$36)</f>
        <v>6.4344528919427053E-21</v>
      </c>
      <c r="AN532" s="10">
        <f t="shared" ca="1" si="381"/>
        <v>1.5345132524237052E-20</v>
      </c>
      <c r="AO532" s="82">
        <f ca="1">SUMPRODUCT(P502:P531,'control variables'!AX$7:AX$36)</f>
        <v>1.1260865537580788E-22</v>
      </c>
      <c r="AP532" s="82">
        <f ca="1">SUMPRODUCT(Q502:Q531,'control variables'!AY$7:AY$36)</f>
        <v>2.5996107418929417E-22</v>
      </c>
      <c r="AQ532" s="82">
        <f ca="1">SUMPRODUCT(R502:R531,'control variables'!AZ$7:AZ$36)</f>
        <v>2.3359208940445944E-21</v>
      </c>
      <c r="AR532" s="82">
        <f ca="1">SUMPRODUCT(S502:S531,'control variables'!BA$7:BA$36)</f>
        <v>1.7499747981703805E-21</v>
      </c>
      <c r="AS532" s="82">
        <f t="shared" ca="1" si="382"/>
        <v>4.4584654217800775E-21</v>
      </c>
      <c r="AT532" s="10">
        <f ca="1">SUMPRODUCT(P502:P531,'control variables'!AT$7:AT$36)</f>
        <v>-9.9381532686361103E-23</v>
      </c>
      <c r="AU532" s="10">
        <f ca="1">SUMPRODUCT(Q502:Q531,'control variables'!AU$7:AU$36)</f>
        <v>1.0780709972213326E-22</v>
      </c>
      <c r="AV532" s="10">
        <f ca="1">SUMPRODUCT(R502:R531,'control variables'!AV$7:AV$36)</f>
        <v>4.6422601067221389E-20</v>
      </c>
      <c r="AW532" s="10">
        <f ca="1">SUMPRODUCT(S502:S531,'control variables'!AW$7:AW$36)</f>
        <v>3.4777882307689116E-20</v>
      </c>
      <c r="AX532" s="10">
        <f t="shared" ca="1" si="360"/>
        <v>8.1208908941946272E-20</v>
      </c>
      <c r="AY532" s="82">
        <f ca="1">SUMPRODUCT(P502:P531,'control variables'!BB$7:BB$36)</f>
        <v>3.6020482456064358E-22</v>
      </c>
      <c r="AZ532" s="82">
        <f ca="1">SUMPRODUCT(Q502:Q531,'control variables'!BC$7:BC$36)</f>
        <v>9.1852166028654439E-22</v>
      </c>
      <c r="BA532" s="82">
        <f ca="1">SUMPRODUCT(R502:R531,'control variables'!BD$7:BD$36)</f>
        <v>6.4299339572641628E-21</v>
      </c>
      <c r="BB532" s="82">
        <f ca="1">SUMPRODUCT(S502:S531,'control variables'!BE$7:BE$36)</f>
        <v>9.137395154926485E-22</v>
      </c>
      <c r="BC532" s="82">
        <f t="shared" ca="1" si="383"/>
        <v>8.6223999576039996E-21</v>
      </c>
      <c r="BD532" s="10">
        <f ca="1">SUMPRODUCT(P502:P531,'control variables'!BF$7:BF$36)</f>
        <v>7.5351711851593515E-23</v>
      </c>
      <c r="BE532" s="10">
        <f ca="1">SUMPRODUCT(Q502:Q531,'control variables'!BG$7:BG$36)</f>
        <v>8.6976049441181265E-23</v>
      </c>
      <c r="BF532" s="10">
        <f ca="1">SUMPRODUCT(R502:R531,'control variables'!BH$7:BH$36)</f>
        <v>2.6051229888257636E-21</v>
      </c>
      <c r="BG532" s="10">
        <f ca="1">SUMPRODUCT(S502:S531,'control variables'!BI$7:BI$36)</f>
        <v>5.8549494396863995E-21</v>
      </c>
      <c r="BH532" s="10">
        <f t="shared" ca="1" si="384"/>
        <v>8.622400189804938E-21</v>
      </c>
      <c r="BI532" s="82">
        <f t="shared" ca="1" si="361"/>
        <v>8.6926900714535336E-20</v>
      </c>
      <c r="BJ532" s="82">
        <f t="shared" ca="1" si="362"/>
        <v>1.0080062100265991E-19</v>
      </c>
      <c r="BK532" s="82">
        <f t="shared" ca="1" si="363"/>
        <v>3.3733526403427217E-19</v>
      </c>
      <c r="BL532" s="82">
        <f t="shared" ca="1" si="364"/>
        <v>1.5886982163403234E-19</v>
      </c>
      <c r="BM532" s="82">
        <f t="shared" ca="1" si="354"/>
        <v>6.8393260738549975E-19</v>
      </c>
      <c r="BN532" s="10">
        <f ca="1">BN531+BI532-INDIRECT(ADDRESS(MAX($D532-'key variables'!$B$9*30,34),scenario!BI$4),TRUE)</f>
        <v>9439390.0751690175</v>
      </c>
      <c r="BO532" s="10">
        <f ca="1">BO531+BJ532-INDIRECT(ADDRESS(MAX($D532-'key variables'!$B$9*30,34),scenario!BJ$4),TRUE)</f>
        <v>10895583.360992203</v>
      </c>
      <c r="BP532" s="10">
        <f ca="1">BP531+BK532-INDIRECT(ADDRESS(MAX($D532-'key variables'!$B$9*30,34),scenario!BK$4),TRUE)</f>
        <v>32531162.537994072</v>
      </c>
      <c r="BQ532" s="10">
        <f ca="1">BQ531+BL532-INDIRECT(ADDRESS(MAX($D532-'key variables'!$B$9*30,34),scenario!BL$4),TRUE)</f>
        <v>14415841.516535141</v>
      </c>
      <c r="BR532" s="10">
        <f t="shared" ca="1" si="385"/>
        <v>67281977.490690395</v>
      </c>
      <c r="BS532" s="82">
        <f t="shared" ca="1" si="366"/>
        <v>-2.3433848472931024E-9</v>
      </c>
      <c r="BT532" s="82">
        <f t="shared" ca="1" si="367"/>
        <v>-3.4288309003569266E-10</v>
      </c>
      <c r="BU532" s="82">
        <f t="shared" ca="1" si="368"/>
        <v>-4.2578247642027188E-9</v>
      </c>
      <c r="BV532" s="82">
        <f t="shared" ca="1" si="369"/>
        <v>-2.9943922334436805E-9</v>
      </c>
      <c r="BW532" s="82">
        <f t="shared" ca="1" si="386"/>
        <v>-9.9384849349751949E-9</v>
      </c>
      <c r="BX532" s="10">
        <f t="shared" ca="1" si="370"/>
        <v>-1.8625994240279451E-12</v>
      </c>
      <c r="BY532" s="10">
        <f t="shared" ca="1" si="371"/>
        <v>2.8902850275931092E-12</v>
      </c>
      <c r="BZ532" s="10">
        <f t="shared" ca="1" si="372"/>
        <v>-3.5034723941729592E-11</v>
      </c>
      <c r="CA532" s="10">
        <f t="shared" ca="1" si="373"/>
        <v>-2.0257049879690072E-11</v>
      </c>
      <c r="CB532" s="10">
        <v>0</v>
      </c>
      <c r="CC532" s="82">
        <f t="shared" ca="1" si="374"/>
        <v>3.9725652159947699E-13</v>
      </c>
      <c r="CD532" s="82">
        <f t="shared" ca="1" si="375"/>
        <v>3.4270724595881047E-13</v>
      </c>
      <c r="CE532" s="82">
        <f t="shared" ca="1" si="376"/>
        <v>1.8915613040300937E-10</v>
      </c>
      <c r="CF532" s="82">
        <f t="shared" ca="1" si="377"/>
        <v>3.7028113949610791E-11</v>
      </c>
      <c r="CG532" s="82">
        <f t="shared" ca="1" si="387"/>
        <v>2.2692420812017846E-10</v>
      </c>
      <c r="CH532" s="13" t="str">
        <f t="shared" ca="1" si="388"/>
        <v/>
      </c>
      <c r="CI532" s="81">
        <f t="shared" ca="1" si="397"/>
        <v>0.1131775965863165</v>
      </c>
      <c r="CJ532" s="81">
        <f t="shared" ca="1" si="398"/>
        <v>0.13063724757458739</v>
      </c>
      <c r="CK532" s="81">
        <f t="shared" ca="1" si="399"/>
        <v>0.39004625943939081</v>
      </c>
      <c r="CL532" s="81">
        <f t="shared" ca="1" si="400"/>
        <v>0.17284488538116416</v>
      </c>
      <c r="CM532" s="89">
        <f t="shared" ca="1" si="389"/>
        <v>0.80670598898145884</v>
      </c>
    </row>
    <row r="533" spans="1:91" x14ac:dyDescent="0.3">
      <c r="A533">
        <v>468</v>
      </c>
      <c r="B533" s="3">
        <f t="shared" si="402"/>
        <v>1.4888888888888889</v>
      </c>
      <c r="C533" s="3">
        <f t="shared" si="390"/>
        <v>15.6</v>
      </c>
      <c r="D533" s="4">
        <f t="shared" ca="1" si="378"/>
        <v>533</v>
      </c>
      <c r="E533" s="58">
        <f>(0.5*(COS(B533*2*PI())+1)*('key variables'!$B$4-'key variables'!$B$6)+'key variables'!$B$6)/'key variables'!$B$4</f>
        <v>1</v>
      </c>
      <c r="F533" s="10">
        <f t="shared" ca="1" si="391"/>
        <v>11689222.907461114</v>
      </c>
      <c r="G533" s="10">
        <f t="shared" ca="1" si="392"/>
        <v>13492492.798713122</v>
      </c>
      <c r="H533" s="10">
        <f t="shared" ca="1" si="393"/>
        <v>40309474.521088287</v>
      </c>
      <c r="I533" s="10">
        <f t="shared" ca="1" si="394"/>
        <v>17912154.249750931</v>
      </c>
      <c r="J533" s="10">
        <f t="shared" ca="1" si="379"/>
        <v>83403344.477013454</v>
      </c>
      <c r="K533" s="82">
        <f t="shared" ca="1" si="355"/>
        <v>2249832.832292099</v>
      </c>
      <c r="L533" s="82">
        <f t="shared" ca="1" si="356"/>
        <v>2596909.4377209195</v>
      </c>
      <c r="M533" s="82">
        <f t="shared" ca="1" si="357"/>
        <v>7778311.98309422</v>
      </c>
      <c r="N533" s="82">
        <f t="shared" ca="1" si="358"/>
        <v>3496312.733215793</v>
      </c>
      <c r="O533" s="82">
        <f t="shared" ca="1" si="380"/>
        <v>16121366.986323033</v>
      </c>
      <c r="P533" s="10">
        <f ca="1">IF(IF($A533&gt;='key variables'!$B$26,K533*SUMPRODUCT(Z533:AC533,'control variables'!$O$3:$R$3)/J533+F$65*'key variables'!$B$25/scenario!J$65,K533*SUMPRODUCT(Z533:AC533,'control variables'!$O$7:$R$7)/J533+F$65*'key variables'!$B$25/scenario!J$65)&lt;'key variables'!$B$28,0,IF($A533&gt;='key variables'!$B$26,K533*SUMPRODUCT(Z533:AC533,'control variables'!$O$3:$R$3)/J533+F$65*'key variables'!$B$25/scenario!J$65,K533*SUMPRODUCT(Z533:AC533,'control variables'!$O$7:$R$7)/J533+F$65*'key variables'!$B$25/scenario!J$65))</f>
        <v>1.0586660745021793E-20</v>
      </c>
      <c r="Q533" s="10">
        <f ca="1">IF(IF($A533&gt;='key variables'!$B$26,L533*SUMPRODUCT(Z533:AC533,'control variables'!$O$4:$R$4)/J533+G$65*'key variables'!$B$25/scenario!J$65,L533*SUMPRODUCT(Z533:AC533,'control variables'!$O$7:$R$7)/J533+G$65*'key variables'!$B$25/scenario!J$65)&lt;'key variables'!$B$28,0,IF($A533&gt;='key variables'!$B$26,L533*SUMPRODUCT(Z533:AC533,'control variables'!$O$4:$R$4)/J533+G$65*'key variables'!$B$25/scenario!J$65,L533*SUMPRODUCT(Z533:AC533,'control variables'!$O$7:$R$7)/J533+G$65*'key variables'!$B$25/scenario!J$65))</f>
        <v>1.221984087354952E-20</v>
      </c>
      <c r="R533" s="10">
        <f ca="1">IF(IF($A533&gt;='key variables'!$B$26,M533*SUMPRODUCT(Z533:AC533,'control variables'!$O$5:$R$5)/J533+H$65*'key variables'!$B$25/scenario!J$65,M533*SUMPRODUCT(Z533:AC533,'control variables'!$O$7:$R$7)/J533+H$65*'key variables'!$B$25/scenario!J$65)&lt;'key variables'!$B$28,0,IF($A533&gt;='key variables'!$B$26,M533*SUMPRODUCT(Z533:AC533,'control variables'!$O$5:$R$5)/J533+H$65*'key variables'!$B$25/scenario!J$65,M533*SUMPRODUCT(Z533:AC533,'control variables'!$O$7:$R$7)/J533+H$65*'key variables'!$B$25/scenario!J$65))</f>
        <v>3.6601097180212653E-20</v>
      </c>
      <c r="S533" s="10">
        <f ca="1">IF(IF($A533&gt;='key variables'!$B$26,N533*SUMPRODUCT(Z533:AC533,'control variables'!$O$6:$R$6)/J533+I$65*'key variables'!$B$25/scenario!J$65,N533*SUMPRODUCT(Z533:AC533,'control variables'!$O$7:$R$7)/J533+I$65*'key variables'!$B$25/scenario!J$65)&lt;'key variables'!$B$28,0,IF($A533&gt;='key variables'!$B$26,N533*SUMPRODUCT(Z533:AC533,'control variables'!$O$6:$R$6)/J533+I$65*'key variables'!$B$25/scenario!J$65,N533*SUMPRODUCT(Z533:AC533,'control variables'!$O$7:$R$7)/J533+I$65*'key variables'!$B$25/scenario!J$65))</f>
        <v>1.6452012004530063E-20</v>
      </c>
      <c r="T533" s="10">
        <f t="shared" ca="1" si="401"/>
        <v>7.5859610803314033E-20</v>
      </c>
      <c r="U533" s="82">
        <f ca="1">SUMPRODUCT(P503:P532,'control variables'!AD$7:AD$36)</f>
        <v>2.2445679287557411E-20</v>
      </c>
      <c r="V533" s="82">
        <f ca="1">SUMPRODUCT(Q503:Q532,'control variables'!AE$7:AE$36)</f>
        <v>2.5908323294638011E-20</v>
      </c>
      <c r="W533" s="82">
        <f ca="1">SUMPRODUCT(R503:R532,'control variables'!AF$7:AF$36)</f>
        <v>7.7601097141616578E-20</v>
      </c>
      <c r="X533" s="82">
        <f ca="1">SUMPRODUCT(S503:S532,'control variables'!AG$7:AG$36)</f>
        <v>3.4881309034331034E-20</v>
      </c>
      <c r="Y533" s="82">
        <f t="shared" ca="1" si="395"/>
        <v>1.6083640875814303E-19</v>
      </c>
      <c r="Z533" s="10">
        <f ca="1">IF($A533&gt;='key variables'!$B$26,SUMPRODUCT(P503:P532,'control variables'!V$7:V$36)*$E533,SUMPRODUCT(P503:P532,'control variables'!Z$7:Z$36)*$E533)</f>
        <v>5.4769729746082468E-20</v>
      </c>
      <c r="AA533" s="10">
        <f ca="1">IF($A533&gt;='key variables'!$B$26,SUMPRODUCT(Q503:Q532,'control variables'!W$7:W$36)*$E533,SUMPRODUCT(Q503:Q532,'control variables'!AA$7:AA$36)*$E533)</f>
        <v>6.3218931663523497E-20</v>
      </c>
      <c r="AB533" s="10">
        <f ca="1">IF($A533&gt;='key variables'!$B$26,SUMPRODUCT(R503:R532,'control variables'!X$7:X$36)*$E533,SUMPRODUCT(R503:R532,'control variables'!AB$7:AB$36)*$E533)</f>
        <v>1.893545329591292E-19</v>
      </c>
      <c r="AC533" s="10">
        <f ca="1">IF($A533&gt;='key variables'!$B$26,SUMPRODUCT(S503:S532,'control variables'!Y$7:Y$36)*$E533,SUMPRODUCT(S503:S532,'control variables'!AC$7:AC$36)*$E533)</f>
        <v>8.5113925247026637E-20</v>
      </c>
      <c r="AD533" s="10">
        <f t="shared" ca="1" si="396"/>
        <v>3.9245711961576179E-19</v>
      </c>
      <c r="AE533" s="82">
        <f ca="1">SUMPRODUCT(P503:P532,'control variables'!AL$7:AL$36)</f>
        <v>7.4571759291760678E-20</v>
      </c>
      <c r="AF533" s="82">
        <f ca="1">SUMPRODUCT(Q503:Q532,'control variables'!AM$7:AM$36)</f>
        <v>8.5850712595875567E-20</v>
      </c>
      <c r="AG533" s="82">
        <f ca="1">SUMPRODUCT(R503:R532,'control variables'!AN$7:AN$36)</f>
        <v>2.4478294416073289E-19</v>
      </c>
      <c r="AH533" s="82">
        <f ca="1">SUMPRODUCT(S503:S532,'control variables'!AO$7:AO$36)</f>
        <v>1.0598858676261418E-19</v>
      </c>
      <c r="AI533" s="82">
        <f t="shared" ca="1" si="359"/>
        <v>5.1119400281098331E-19</v>
      </c>
      <c r="AJ533" s="10">
        <f ca="1">SUMPRODUCT(P503:P532,'control variables'!AP$7:AP$36)</f>
        <v>7.125360604624568E-23</v>
      </c>
      <c r="AK533" s="10">
        <f ca="1">SUMPRODUCT(Q503:Q532,'control variables'!AQ$7:AQ$36)</f>
        <v>2.056143453829728E-22</v>
      </c>
      <c r="AL533" s="10">
        <f ca="1">SUMPRODUCT(R503:R532,'control variables'!AR$7:AR$36)</f>
        <v>7.3903194467592002E-21</v>
      </c>
      <c r="AM533" s="10">
        <f ca="1">SUMPRODUCT(S503:S532,'control variables'!AS$7:AS$36)</f>
        <v>5.5365200145387162E-21</v>
      </c>
      <c r="AN533" s="10">
        <f t="shared" ca="1" si="381"/>
        <v>1.3203707412727136E-20</v>
      </c>
      <c r="AO533" s="82">
        <f ca="1">SUMPRODUCT(P503:P532,'control variables'!AX$7:AX$36)</f>
        <v>9.6894030427848279E-23</v>
      </c>
      <c r="AP533" s="82">
        <f ca="1">SUMPRODUCT(Q503:Q532,'control variables'!AY$7:AY$36)</f>
        <v>2.2368330523521163E-22</v>
      </c>
      <c r="AQ533" s="82">
        <f ca="1">SUMPRODUCT(R503:R532,'control variables'!AZ$7:AZ$36)</f>
        <v>2.0099413267057644E-21</v>
      </c>
      <c r="AR533" s="82">
        <f ca="1">SUMPRODUCT(S503:S532,'control variables'!BA$7:BA$36)</f>
        <v>1.5057644616749071E-21</v>
      </c>
      <c r="AS533" s="82">
        <f t="shared" ca="1" si="382"/>
        <v>3.8362831240437315E-21</v>
      </c>
      <c r="AT533" s="10">
        <f ca="1">SUMPRODUCT(P503:P532,'control variables'!AT$7:AT$36)</f>
        <v>-8.5512762939421502E-23</v>
      </c>
      <c r="AU533" s="10">
        <f ca="1">SUMPRODUCT(Q503:Q532,'control variables'!AU$7:AU$36)</f>
        <v>9.2762535579113004E-23</v>
      </c>
      <c r="AV533" s="10">
        <f ca="1">SUMPRODUCT(R503:R532,'control variables'!AV$7:AV$36)</f>
        <v>3.9944291185573897E-20</v>
      </c>
      <c r="AW533" s="10">
        <f ca="1">SUMPRODUCT(S503:S532,'control variables'!AW$7:AW$36)</f>
        <v>2.9924601934828669E-20</v>
      </c>
      <c r="AX533" s="10">
        <f t="shared" ca="1" si="360"/>
        <v>6.9876142893042251E-20</v>
      </c>
      <c r="AY533" s="82">
        <f ca="1">SUMPRODUCT(P503:P532,'control variables'!BB$7:BB$36)</f>
        <v>3.0993796271485199E-22</v>
      </c>
      <c r="AZ533" s="82">
        <f ca="1">SUMPRODUCT(Q503:Q532,'control variables'!BC$7:BC$36)</f>
        <v>7.9034125221925151E-22</v>
      </c>
      <c r="BA533" s="82">
        <f ca="1">SUMPRODUCT(R503:R532,'control variables'!BD$7:BD$36)</f>
        <v>5.5326317006894566E-21</v>
      </c>
      <c r="BB533" s="82">
        <f ca="1">SUMPRODUCT(S503:S532,'control variables'!BE$7:BE$36)</f>
        <v>7.8622645942980092E-22</v>
      </c>
      <c r="BC533" s="82">
        <f t="shared" ca="1" si="383"/>
        <v>7.4191373750533604E-21</v>
      </c>
      <c r="BD533" s="10">
        <f ca="1">SUMPRODUCT(P503:P532,'control variables'!BF$7:BF$36)</f>
        <v>6.4836322186538497E-23</v>
      </c>
      <c r="BE533" s="10">
        <f ca="1">SUMPRODUCT(Q503:Q532,'control variables'!BG$7:BG$36)</f>
        <v>7.4838474475367514E-23</v>
      </c>
      <c r="BF533" s="10">
        <f ca="1">SUMPRODUCT(R503:R532,'control variables'!BH$7:BH$36)</f>
        <v>2.2415760609623542E-21</v>
      </c>
      <c r="BG533" s="10">
        <f ca="1">SUMPRODUCT(S503:S532,'control variables'!BI$7:BI$36)</f>
        <v>5.0378867172262188E-21</v>
      </c>
      <c r="BH533" s="10">
        <f t="shared" ca="1" si="384"/>
        <v>7.4191375748504794E-21</v>
      </c>
      <c r="BI533" s="82">
        <f t="shared" ca="1" si="361"/>
        <v>7.4796184491536105E-20</v>
      </c>
      <c r="BJ533" s="82">
        <f t="shared" ca="1" si="362"/>
        <v>8.6733816383673926E-20</v>
      </c>
      <c r="BK533" s="82">
        <f t="shared" ca="1" si="363"/>
        <v>2.9025986704699623E-19</v>
      </c>
      <c r="BL533" s="82">
        <f t="shared" ca="1" si="364"/>
        <v>1.3669941515687266E-19</v>
      </c>
      <c r="BM533" s="82">
        <f t="shared" ca="1" si="354"/>
        <v>5.8848928307907885E-19</v>
      </c>
      <c r="BN533" s="10">
        <f ca="1">BN532+BI533-INDIRECT(ADDRESS(MAX($D533-'key variables'!$B$9*30,34),scenario!BI$4),TRUE)</f>
        <v>9439390.0751690175</v>
      </c>
      <c r="BO533" s="10">
        <f ca="1">BO532+BJ533-INDIRECT(ADDRESS(MAX($D533-'key variables'!$B$9*30,34),scenario!BJ$4),TRUE)</f>
        <v>10895583.360992203</v>
      </c>
      <c r="BP533" s="10">
        <f ca="1">BP532+BK533-INDIRECT(ADDRESS(MAX($D533-'key variables'!$B$9*30,34),scenario!BK$4),TRUE)</f>
        <v>32531162.537994072</v>
      </c>
      <c r="BQ533" s="10">
        <f ca="1">BQ532+BL533-INDIRECT(ADDRESS(MAX($D533-'key variables'!$B$9*30,34),scenario!BL$4),TRUE)</f>
        <v>14415841.516535141</v>
      </c>
      <c r="BR533" s="10">
        <f t="shared" ca="1" si="385"/>
        <v>67281977.490690395</v>
      </c>
      <c r="BS533" s="82">
        <f t="shared" ca="1" si="366"/>
        <v>-2.3433848473573769E-9</v>
      </c>
      <c r="BT533" s="82">
        <f t="shared" ca="1" si="367"/>
        <v>-3.428830901102815E-10</v>
      </c>
      <c r="BU533" s="82">
        <f t="shared" ca="1" si="368"/>
        <v>-4.2578247644586195E-9</v>
      </c>
      <c r="BV533" s="82">
        <f t="shared" ca="1" si="369"/>
        <v>-2.9943922335689657E-9</v>
      </c>
      <c r="BW533" s="82">
        <f t="shared" ca="1" si="386"/>
        <v>-9.9384849354952433E-9</v>
      </c>
      <c r="BX533" s="10">
        <f t="shared" ca="1" si="370"/>
        <v>-1.8625994243058253E-12</v>
      </c>
      <c r="BY533" s="10">
        <f t="shared" ca="1" si="371"/>
        <v>2.8902850269516129E-12</v>
      </c>
      <c r="BZ533" s="10">
        <f t="shared" ca="1" si="372"/>
        <v>-3.5034723947493858E-11</v>
      </c>
      <c r="CA533" s="10">
        <f t="shared" ca="1" si="373"/>
        <v>-2.0257049884008417E-11</v>
      </c>
      <c r="CB533" s="10">
        <v>0</v>
      </c>
      <c r="CC533" s="82">
        <f t="shared" ca="1" si="374"/>
        <v>3.9725652165934934E-13</v>
      </c>
      <c r="CD533" s="82">
        <f t="shared" ca="1" si="375"/>
        <v>3.4270724584797902E-13</v>
      </c>
      <c r="CE533" s="82">
        <f t="shared" ca="1" si="376"/>
        <v>1.8915613036844545E-10</v>
      </c>
      <c r="CF533" s="82">
        <f t="shared" ca="1" si="377"/>
        <v>3.7028113923716942E-11</v>
      </c>
      <c r="CG533" s="82">
        <f t="shared" ca="1" si="387"/>
        <v>2.2692420805966974E-10</v>
      </c>
      <c r="CH533" s="13" t="str">
        <f t="shared" ca="1" si="388"/>
        <v/>
      </c>
      <c r="CI533" s="81">
        <f t="shared" ca="1" si="397"/>
        <v>0.1131775965863165</v>
      </c>
      <c r="CJ533" s="81">
        <f t="shared" ca="1" si="398"/>
        <v>0.13063724757458739</v>
      </c>
      <c r="CK533" s="81">
        <f t="shared" ca="1" si="399"/>
        <v>0.39004625943939081</v>
      </c>
      <c r="CL533" s="81">
        <f t="shared" ca="1" si="400"/>
        <v>0.17284488538116416</v>
      </c>
      <c r="CM533" s="89">
        <f t="shared" ca="1" si="389"/>
        <v>0.80670598898145884</v>
      </c>
    </row>
    <row r="534" spans="1:91" x14ac:dyDescent="0.3">
      <c r="A534">
        <v>469</v>
      </c>
      <c r="B534" s="3">
        <f t="shared" si="402"/>
        <v>1.4916666666666667</v>
      </c>
      <c r="C534" s="3">
        <f t="shared" si="390"/>
        <v>15.633333333333333</v>
      </c>
      <c r="D534" s="4">
        <f t="shared" ca="1" si="378"/>
        <v>534</v>
      </c>
      <c r="E534" s="58">
        <f>(0.5*(COS(B534*2*PI())+1)*('key variables'!$B$4-'key variables'!$B$6)+'key variables'!$B$6)/'key variables'!$B$4</f>
        <v>1</v>
      </c>
      <c r="F534" s="10">
        <f t="shared" ca="1" si="391"/>
        <v>11689222.907461114</v>
      </c>
      <c r="G534" s="10">
        <f t="shared" ca="1" si="392"/>
        <v>13492492.798713122</v>
      </c>
      <c r="H534" s="10">
        <f t="shared" ca="1" si="393"/>
        <v>40309474.521088287</v>
      </c>
      <c r="I534" s="10">
        <f t="shared" ca="1" si="394"/>
        <v>17912154.249750931</v>
      </c>
      <c r="J534" s="10">
        <f t="shared" ca="1" si="379"/>
        <v>83403344.477013454</v>
      </c>
      <c r="K534" s="82">
        <f t="shared" ca="1" si="355"/>
        <v>2249832.832292099</v>
      </c>
      <c r="L534" s="82">
        <f t="shared" ca="1" si="356"/>
        <v>2596909.4377209195</v>
      </c>
      <c r="M534" s="82">
        <f t="shared" ca="1" si="357"/>
        <v>7778311.98309422</v>
      </c>
      <c r="N534" s="82">
        <f t="shared" ca="1" si="358"/>
        <v>3496312.733215793</v>
      </c>
      <c r="O534" s="82">
        <f t="shared" ca="1" si="380"/>
        <v>16121366.986323033</v>
      </c>
      <c r="P534" s="10">
        <f ca="1">IF(IF($A534&gt;='key variables'!$B$26,K534*SUMPRODUCT(Z534:AC534,'control variables'!$O$3:$R$3)/J534+F$65*'key variables'!$B$25/scenario!J$65,K534*SUMPRODUCT(Z534:AC534,'control variables'!$O$7:$R$7)/J534+F$65*'key variables'!$B$25/scenario!J$65)&lt;'key variables'!$B$28,0,IF($A534&gt;='key variables'!$B$26,K534*SUMPRODUCT(Z534:AC534,'control variables'!$O$3:$R$3)/J534+F$65*'key variables'!$B$25/scenario!J$65,K534*SUMPRODUCT(Z534:AC534,'control variables'!$O$7:$R$7)/J534+F$65*'key variables'!$B$25/scenario!J$65))</f>
        <v>9.109284050449836E-21</v>
      </c>
      <c r="Q534" s="10">
        <f ca="1">IF(IF($A534&gt;='key variables'!$B$26,L534*SUMPRODUCT(Z534:AC534,'control variables'!$O$4:$R$4)/J534+G$65*'key variables'!$B$25/scenario!J$65,L534*SUMPRODUCT(Z534:AC534,'control variables'!$O$7:$R$7)/J534+G$65*'key variables'!$B$25/scenario!J$65)&lt;'key variables'!$B$28,0,IF($A534&gt;='key variables'!$B$26,L534*SUMPRODUCT(Z534:AC534,'control variables'!$O$4:$R$4)/J534+G$65*'key variables'!$B$25/scenario!J$65,L534*SUMPRODUCT(Z534:AC534,'control variables'!$O$7:$R$7)/J534+G$65*'key variables'!$B$25/scenario!J$65))</f>
        <v>1.0514552628958404E-20</v>
      </c>
      <c r="R534" s="10">
        <f ca="1">IF(IF($A534&gt;='key variables'!$B$26,M534*SUMPRODUCT(Z534:AC534,'control variables'!$O$5:$R$5)/J534+H$65*'key variables'!$B$25/scenario!J$65,M534*SUMPRODUCT(Z534:AC534,'control variables'!$O$7:$R$7)/J534+H$65*'key variables'!$B$25/scenario!J$65)&lt;'key variables'!$B$28,0,IF($A534&gt;='key variables'!$B$26,M534*SUMPRODUCT(Z534:AC534,'control variables'!$O$5:$R$5)/J534+H$65*'key variables'!$B$25/scenario!J$65,M534*SUMPRODUCT(Z534:AC534,'control variables'!$O$7:$R$7)/J534+H$65*'key variables'!$B$25/scenario!J$65))</f>
        <v>3.1493385761837715E-20</v>
      </c>
      <c r="S534" s="10">
        <f ca="1">IF(IF($A534&gt;='key variables'!$B$26,N534*SUMPRODUCT(Z534:AC534,'control variables'!$O$6:$R$6)/J534+I$65*'key variables'!$B$25/scenario!J$65,N534*SUMPRODUCT(Z534:AC534,'control variables'!$O$7:$R$7)/J534+I$65*'key variables'!$B$25/scenario!J$65)&lt;'key variables'!$B$28,0,IF($A534&gt;='key variables'!$B$26,N534*SUMPRODUCT(Z534:AC534,'control variables'!$O$6:$R$6)/J534+I$65*'key variables'!$B$25/scenario!J$65,N534*SUMPRODUCT(Z534:AC534,'control variables'!$O$7:$R$7)/J534+I$65*'key variables'!$B$25/scenario!J$65))</f>
        <v>1.4156121005497134E-20</v>
      </c>
      <c r="T534" s="10">
        <f t="shared" ca="1" si="401"/>
        <v>6.5273343446743085E-20</v>
      </c>
      <c r="U534" s="82">
        <f ca="1">SUMPRODUCT(P504:P533,'control variables'!AD$7:AD$36)</f>
        <v>1.9313367383743253E-20</v>
      </c>
      <c r="V534" s="82">
        <f ca="1">SUMPRODUCT(Q504:Q533,'control variables'!AE$7:AE$36)</f>
        <v>2.2292796741665886E-20</v>
      </c>
      <c r="W534" s="82">
        <f ca="1">SUMPRODUCT(R504:R533,'control variables'!AF$7:AF$36)</f>
        <v>6.6771804019689603E-20</v>
      </c>
      <c r="X534" s="82">
        <f ca="1">SUMPRODUCT(S504:S533,'control variables'!AG$7:AG$36)</f>
        <v>3.0013595381778649E-20</v>
      </c>
      <c r="Y534" s="82">
        <f t="shared" ca="1" si="395"/>
        <v>1.3839156352687739E-19</v>
      </c>
      <c r="Z534" s="10">
        <f ca="1">IF($A534&gt;='key variables'!$B$26,SUMPRODUCT(P504:P533,'control variables'!V$7:V$36)*$E534,SUMPRODUCT(P504:P533,'control variables'!Z$7:Z$36)*$E534)</f>
        <v>4.7126571601724634E-20</v>
      </c>
      <c r="AA534" s="10">
        <f ca="1">IF($A534&gt;='key variables'!$B$26,SUMPRODUCT(Q504:Q533,'control variables'!W$7:W$36)*$E534,SUMPRODUCT(Q504:Q533,'control variables'!AA$7:AA$36)*$E534)</f>
        <v>5.4396680857069188E-20</v>
      </c>
      <c r="AB534" s="10">
        <f ca="1">IF($A534&gt;='key variables'!$B$26,SUMPRODUCT(R504:R533,'control variables'!X$7:X$36)*$E534,SUMPRODUCT(R504:R533,'control variables'!AB$7:AB$36)*$E534)</f>
        <v>1.6292996144001994E-19</v>
      </c>
      <c r="AC534" s="10">
        <f ca="1">IF($A534&gt;='key variables'!$B$26,SUMPRODUCT(S504:S533,'control variables'!Y$7:Y$36)*$E534,SUMPRODUCT(S504:S533,'control variables'!AC$7:AC$36)*$E534)</f>
        <v>7.323621115265304E-20</v>
      </c>
      <c r="AD534" s="10">
        <f t="shared" ca="1" si="396"/>
        <v>3.3768942505146681E-19</v>
      </c>
      <c r="AE534" s="82">
        <f ca="1">SUMPRODUCT(P504:P533,'control variables'!AL$7:AL$36)</f>
        <v>6.4165212609636855E-20</v>
      </c>
      <c r="AF534" s="82">
        <f ca="1">SUMPRODUCT(Q504:Q533,'control variables'!AM$7:AM$36)</f>
        <v>7.3870179257147081E-20</v>
      </c>
      <c r="AG534" s="82">
        <f ca="1">SUMPRODUCT(R504:R533,'control variables'!AN$7:AN$36)</f>
        <v>2.1062329499073093E-19</v>
      </c>
      <c r="AH534" s="82">
        <f ca="1">SUMPRODUCT(S504:S533,'control variables'!AO$7:AO$36)</f>
        <v>9.119779750951228E-20</v>
      </c>
      <c r="AI534" s="82">
        <f t="shared" ca="1" si="359"/>
        <v>4.3985648436702713E-19</v>
      </c>
      <c r="AJ534" s="10">
        <f ca="1">SUMPRODUCT(P504:P533,'control variables'!AP$7:AP$36)</f>
        <v>6.1310110215755821E-23</v>
      </c>
      <c r="AK534" s="10">
        <f ca="1">SUMPRODUCT(Q504:Q533,'control variables'!AQ$7:AQ$36)</f>
        <v>1.7692070446496032E-22</v>
      </c>
      <c r="AL534" s="10">
        <f ca="1">SUMPRODUCT(R504:R533,'control variables'!AR$7:AR$36)</f>
        <v>6.3589946523741408E-21</v>
      </c>
      <c r="AM534" s="10">
        <f ca="1">SUMPRODUCT(S504:S533,'control variables'!AS$7:AS$36)</f>
        <v>4.7638943646276248E-21</v>
      </c>
      <c r="AN534" s="10">
        <f t="shared" ca="1" si="381"/>
        <v>1.1361119831682482E-20</v>
      </c>
      <c r="AO534" s="82">
        <f ca="1">SUMPRODUCT(P504:P533,'control variables'!AX$7:AX$36)</f>
        <v>8.3372393544890387E-23</v>
      </c>
      <c r="AP534" s="82">
        <f ca="1">SUMPRODUCT(Q504:Q533,'control variables'!AY$7:AY$36)</f>
        <v>1.924681269954893E-22</v>
      </c>
      <c r="AQ534" s="82">
        <f ca="1">SUMPRODUCT(R504:R533,'control variables'!AZ$7:AZ$36)</f>
        <v>1.7294524600979942E-21</v>
      </c>
      <c r="AR534" s="82">
        <f ca="1">SUMPRODUCT(S504:S533,'control variables'!BA$7:BA$36)</f>
        <v>1.295633866506901E-21</v>
      </c>
      <c r="AS534" s="82">
        <f t="shared" ca="1" si="382"/>
        <v>3.3009268471452748E-21</v>
      </c>
      <c r="AT534" s="10">
        <f ca="1">SUMPRODUCT(P504:P533,'control variables'!AT$7:AT$36)</f>
        <v>-7.3579390736617627E-23</v>
      </c>
      <c r="AU534" s="10">
        <f ca="1">SUMPRODUCT(Q504:Q533,'control variables'!AU$7:AU$36)</f>
        <v>7.9817451997547691E-23</v>
      </c>
      <c r="AV534" s="10">
        <f ca="1">SUMPRODUCT(R504:R533,'control variables'!AV$7:AV$36)</f>
        <v>3.4370034458162201E-20</v>
      </c>
      <c r="AW534" s="10">
        <f ca="1">SUMPRODUCT(S504:S533,'control variables'!AW$7:AW$36)</f>
        <v>2.5748600591473274E-20</v>
      </c>
      <c r="AX534" s="10">
        <f t="shared" ca="1" si="360"/>
        <v>6.0124873110896399E-20</v>
      </c>
      <c r="AY534" s="82">
        <f ca="1">SUMPRODUCT(P504:P533,'control variables'!BB$7:BB$36)</f>
        <v>2.6668588031546529E-22</v>
      </c>
      <c r="AZ534" s="82">
        <f ca="1">SUMPRODUCT(Q504:Q533,'control variables'!BC$7:BC$36)</f>
        <v>6.8004851923103314E-22</v>
      </c>
      <c r="BA534" s="82">
        <f ca="1">SUMPRODUCT(R504:R533,'control variables'!BD$7:BD$36)</f>
        <v>4.7605486679832061E-21</v>
      </c>
      <c r="BB534" s="82">
        <f ca="1">SUMPRODUCT(S504:S533,'control variables'!BE$7:BE$36)</f>
        <v>6.7650794895768477E-22</v>
      </c>
      <c r="BC534" s="82">
        <f t="shared" ca="1" si="383"/>
        <v>6.3837910164873898E-21</v>
      </c>
      <c r="BD534" s="10">
        <f ca="1">SUMPRODUCT(P504:P533,'control variables'!BF$7:BF$36)</f>
        <v>5.5788363281725808E-23</v>
      </c>
      <c r="BE534" s="10">
        <f ca="1">SUMPRODUCT(Q504:Q533,'control variables'!BG$7:BG$36)</f>
        <v>6.4394707483096814E-23</v>
      </c>
      <c r="BF534" s="10">
        <f ca="1">SUMPRODUCT(R504:R533,'control variables'!BH$7:BH$36)</f>
        <v>1.9287623880453818E-21</v>
      </c>
      <c r="BG534" s="10">
        <f ca="1">SUMPRODUCT(S504:S533,'control variables'!BI$7:BI$36)</f>
        <v>4.3348457295924608E-21</v>
      </c>
      <c r="BH534" s="10">
        <f t="shared" ca="1" si="384"/>
        <v>6.3837911884026652E-21</v>
      </c>
      <c r="BI534" s="82">
        <f t="shared" ca="1" si="361"/>
        <v>6.4358319099215702E-20</v>
      </c>
      <c r="BJ534" s="82">
        <f t="shared" ca="1" si="362"/>
        <v>7.4630045228375664E-20</v>
      </c>
      <c r="BK534" s="82">
        <f t="shared" ca="1" si="363"/>
        <v>2.4975387811687634E-19</v>
      </c>
      <c r="BL534" s="82">
        <f t="shared" ca="1" si="364"/>
        <v>1.1762290604994325E-19</v>
      </c>
      <c r="BM534" s="82">
        <f t="shared" ca="1" si="354"/>
        <v>5.0636514849441095E-19</v>
      </c>
      <c r="BN534" s="10">
        <f ca="1">BN533+BI534-INDIRECT(ADDRESS(MAX($D534-'key variables'!$B$9*30,34),scenario!BI$4),TRUE)</f>
        <v>9439390.0751690175</v>
      </c>
      <c r="BO534" s="10">
        <f ca="1">BO533+BJ534-INDIRECT(ADDRESS(MAX($D534-'key variables'!$B$9*30,34),scenario!BJ$4),TRUE)</f>
        <v>10895583.360992203</v>
      </c>
      <c r="BP534" s="10">
        <f ca="1">BP533+BK534-INDIRECT(ADDRESS(MAX($D534-'key variables'!$B$9*30,34),scenario!BK$4),TRUE)</f>
        <v>32531162.537994072</v>
      </c>
      <c r="BQ534" s="10">
        <f ca="1">BQ533+BL534-INDIRECT(ADDRESS(MAX($D534-'key variables'!$B$9*30,34),scenario!BL$4),TRUE)</f>
        <v>14415841.516535141</v>
      </c>
      <c r="BR534" s="10">
        <f t="shared" ca="1" si="385"/>
        <v>67281977.490690395</v>
      </c>
      <c r="BS534" s="82">
        <f t="shared" ca="1" si="366"/>
        <v>-2.3433848474126817E-9</v>
      </c>
      <c r="BT534" s="82">
        <f t="shared" ca="1" si="367"/>
        <v>-3.4288309017446141E-10</v>
      </c>
      <c r="BU534" s="82">
        <f t="shared" ca="1" si="368"/>
        <v>-4.2578247646788092E-9</v>
      </c>
      <c r="BV534" s="82">
        <f t="shared" ca="1" si="369"/>
        <v>-2.9943922336767676E-9</v>
      </c>
      <c r="BW534" s="82">
        <f t="shared" ca="1" si="386"/>
        <v>-9.9384849359427199E-9</v>
      </c>
      <c r="BX534" s="10">
        <f t="shared" ca="1" si="370"/>
        <v>-1.8625994245449269E-12</v>
      </c>
      <c r="BY534" s="10">
        <f t="shared" ca="1" si="371"/>
        <v>2.8902850263996374E-12</v>
      </c>
      <c r="BZ534" s="10">
        <f t="shared" ca="1" si="372"/>
        <v>-3.5034723952453717E-11</v>
      </c>
      <c r="CA534" s="10">
        <f t="shared" ca="1" si="373"/>
        <v>-2.0257049887724138E-11</v>
      </c>
      <c r="CB534" s="10">
        <v>0</v>
      </c>
      <c r="CC534" s="82">
        <f t="shared" ca="1" si="374"/>
        <v>3.9725652171086647E-13</v>
      </c>
      <c r="CD534" s="82">
        <f t="shared" ca="1" si="375"/>
        <v>3.4270724575261414E-13</v>
      </c>
      <c r="CE534" s="82">
        <f t="shared" ca="1" si="376"/>
        <v>1.8915613033870497E-10</v>
      </c>
      <c r="CF534" s="82">
        <f t="shared" ca="1" si="377"/>
        <v>3.70281139014366E-11</v>
      </c>
      <c r="CG534" s="82">
        <f t="shared" ca="1" si="387"/>
        <v>2.2692420800760505E-10</v>
      </c>
      <c r="CH534" s="13" t="str">
        <f t="shared" ca="1" si="388"/>
        <v/>
      </c>
      <c r="CI534" s="81">
        <f t="shared" ca="1" si="397"/>
        <v>0.1131775965863165</v>
      </c>
      <c r="CJ534" s="81">
        <f t="shared" ca="1" si="398"/>
        <v>0.13063724757458739</v>
      </c>
      <c r="CK534" s="81">
        <f t="shared" ca="1" si="399"/>
        <v>0.39004625943939081</v>
      </c>
      <c r="CL534" s="81">
        <f t="shared" ca="1" si="400"/>
        <v>0.17284488538116416</v>
      </c>
      <c r="CM534" s="89">
        <f t="shared" ca="1" si="389"/>
        <v>0.80670598898145884</v>
      </c>
    </row>
    <row r="535" spans="1:91" x14ac:dyDescent="0.3">
      <c r="A535">
        <v>470</v>
      </c>
      <c r="B535" s="3">
        <f t="shared" si="402"/>
        <v>1.4944444444444445</v>
      </c>
      <c r="C535" s="3">
        <f t="shared" si="390"/>
        <v>15.666666666666666</v>
      </c>
      <c r="D535" s="4">
        <f t="shared" ca="1" si="378"/>
        <v>535</v>
      </c>
      <c r="E535" s="58">
        <f>(0.5*(COS(B535*2*PI())+1)*('key variables'!$B$4-'key variables'!$B$6)+'key variables'!$B$6)/'key variables'!$B$4</f>
        <v>1</v>
      </c>
      <c r="F535" s="10">
        <f t="shared" ca="1" si="391"/>
        <v>11689222.907461114</v>
      </c>
      <c r="G535" s="10">
        <f t="shared" ca="1" si="392"/>
        <v>13492492.798713122</v>
      </c>
      <c r="H535" s="10">
        <f t="shared" ca="1" si="393"/>
        <v>40309474.521088287</v>
      </c>
      <c r="I535" s="10">
        <f t="shared" ca="1" si="394"/>
        <v>17912154.249750931</v>
      </c>
      <c r="J535" s="10">
        <f t="shared" ca="1" si="379"/>
        <v>83403344.477013454</v>
      </c>
      <c r="K535" s="82">
        <f t="shared" ca="1" si="355"/>
        <v>2249832.832292099</v>
      </c>
      <c r="L535" s="82">
        <f t="shared" ca="1" si="356"/>
        <v>2596909.4377209195</v>
      </c>
      <c r="M535" s="82">
        <f t="shared" ca="1" si="357"/>
        <v>7778311.98309422</v>
      </c>
      <c r="N535" s="82">
        <f t="shared" ca="1" si="358"/>
        <v>3496312.733215793</v>
      </c>
      <c r="O535" s="82">
        <f t="shared" ca="1" si="380"/>
        <v>16121366.986323033</v>
      </c>
      <c r="P535" s="10">
        <f ca="1">IF(IF($A535&gt;='key variables'!$B$26,K535*SUMPRODUCT(Z535:AC535,'control variables'!$O$3:$R$3)/J535+F$65*'key variables'!$B$25/scenario!J$65,K535*SUMPRODUCT(Z535:AC535,'control variables'!$O$7:$R$7)/J535+F$65*'key variables'!$B$25/scenario!J$65)&lt;'key variables'!$B$28,0,IF($A535&gt;='key variables'!$B$26,K535*SUMPRODUCT(Z535:AC535,'control variables'!$O$3:$R$3)/J535+F$65*'key variables'!$B$25/scenario!J$65,K535*SUMPRODUCT(Z535:AC535,'control variables'!$O$7:$R$7)/J535+F$65*'key variables'!$B$25/scenario!J$65))</f>
        <v>7.8380764161918884E-21</v>
      </c>
      <c r="Q535" s="10">
        <f ca="1">IF(IF($A535&gt;='key variables'!$B$26,L535*SUMPRODUCT(Z535:AC535,'control variables'!$O$4:$R$4)/J535+G$65*'key variables'!$B$25/scenario!J$65,L535*SUMPRODUCT(Z535:AC535,'control variables'!$O$7:$R$7)/J535+G$65*'key variables'!$B$25/scenario!J$65)&lt;'key variables'!$B$28,0,IF($A535&gt;='key variables'!$B$26,L535*SUMPRODUCT(Z535:AC535,'control variables'!$O$4:$R$4)/J535+G$65*'key variables'!$B$25/scenario!J$65,L535*SUMPRODUCT(Z535:AC535,'control variables'!$O$7:$R$7)/J535+G$65*'key variables'!$B$25/scenario!J$65))</f>
        <v>9.0472386777506975E-21</v>
      </c>
      <c r="R535" s="10">
        <f ca="1">IF(IF($A535&gt;='key variables'!$B$26,M535*SUMPRODUCT(Z535:AC535,'control variables'!$O$5:$R$5)/J535+H$65*'key variables'!$B$25/scenario!J$65,M535*SUMPRODUCT(Z535:AC535,'control variables'!$O$7:$R$7)/J535+H$65*'key variables'!$B$25/scenario!J$65)&lt;'key variables'!$B$28,0,IF($A535&gt;='key variables'!$B$26,M535*SUMPRODUCT(Z535:AC535,'control variables'!$O$5:$R$5)/J535+H$65*'key variables'!$B$25/scenario!J$65,M535*SUMPRODUCT(Z535:AC535,'control variables'!$O$7:$R$7)/J535+H$65*'key variables'!$B$25/scenario!J$65))</f>
        <v>2.7098459422143471E-20</v>
      </c>
      <c r="S535" s="10">
        <f ca="1">IF(IF($A535&gt;='key variables'!$B$26,N535*SUMPRODUCT(Z535:AC535,'control variables'!$O$6:$R$6)/J535+I$65*'key variables'!$B$25/scenario!J$65,N535*SUMPRODUCT(Z535:AC535,'control variables'!$O$7:$R$7)/J535+I$65*'key variables'!$B$25/scenario!J$65)&lt;'key variables'!$B$28,0,IF($A535&gt;='key variables'!$B$26,N535*SUMPRODUCT(Z535:AC535,'control variables'!$O$6:$R$6)/J535+I$65*'key variables'!$B$25/scenario!J$65,N535*SUMPRODUCT(Z535:AC535,'control variables'!$O$7:$R$7)/J535+I$65*'key variables'!$B$25/scenario!J$65))</f>
        <v>1.2180623370995485E-20</v>
      </c>
      <c r="T535" s="10">
        <f t="shared" ca="1" si="401"/>
        <v>5.6164397887081547E-20</v>
      </c>
      <c r="U535" s="82">
        <f ca="1">SUMPRODUCT(P505:P534,'control variables'!AD$7:AD$36)</f>
        <v>1.6618172028601099E-20</v>
      </c>
      <c r="V535" s="82">
        <f ca="1">SUMPRODUCT(Q505:Q534,'control variables'!AE$7:AE$36)</f>
        <v>1.9181819715368527E-20</v>
      </c>
      <c r="W535" s="82">
        <f ca="1">SUMPRODUCT(R505:R534,'control variables'!AF$7:AF$36)</f>
        <v>5.7453747128180816E-20</v>
      </c>
      <c r="X535" s="82">
        <f ca="1">SUMPRODUCT(S505:S534,'control variables'!AG$7:AG$36)</f>
        <v>2.5825174934074856E-20</v>
      </c>
      <c r="Y535" s="82">
        <f t="shared" ca="1" si="395"/>
        <v>1.190789138062253E-19</v>
      </c>
      <c r="Z535" s="10">
        <f ca="1">IF($A535&gt;='key variables'!$B$26,SUMPRODUCT(P505:P534,'control variables'!V$7:V$36)*$E535,SUMPRODUCT(P505:P534,'control variables'!Z$7:Z$36)*$E535)</f>
        <v>4.0550022087544339E-20</v>
      </c>
      <c r="AA535" s="10">
        <f ca="1">IF($A535&gt;='key variables'!$B$26,SUMPRODUCT(Q505:Q534,'control variables'!W$7:W$36)*$E535,SUMPRODUCT(Q505:Q534,'control variables'!AA$7:AA$36)*$E535)</f>
        <v>4.6805581973684949E-20</v>
      </c>
      <c r="AB535" s="10">
        <f ca="1">IF($A535&gt;='key variables'!$B$26,SUMPRODUCT(R505:R534,'control variables'!X$7:X$36)*$E535,SUMPRODUCT(R505:R534,'control variables'!AB$7:AB$36)*$E535)</f>
        <v>1.4019295931286828E-19</v>
      </c>
      <c r="AC535" s="10">
        <f ca="1">IF($A535&gt;='key variables'!$B$26,SUMPRODUCT(S505:S534,'control variables'!Y$7:Y$36)*$E535,SUMPRODUCT(S505:S534,'control variables'!AC$7:AC$36)*$E535)</f>
        <v>6.3016041246239576E-20</v>
      </c>
      <c r="AD535" s="10">
        <f t="shared" ca="1" si="396"/>
        <v>2.9056460462033718E-19</v>
      </c>
      <c r="AE535" s="82">
        <f ca="1">SUMPRODUCT(P505:P534,'control variables'!AL$7:AL$36)</f>
        <v>5.5210907565309389E-20</v>
      </c>
      <c r="AF535" s="82">
        <f ca="1">SUMPRODUCT(Q505:Q534,'control variables'!AM$7:AM$36)</f>
        <v>6.356153861144768E-20</v>
      </c>
      <c r="AG535" s="82">
        <f ca="1">SUMPRODUCT(R505:R534,'control variables'!AN$7:AN$36)</f>
        <v>1.8123065128109066E-19</v>
      </c>
      <c r="AH535" s="82">
        <f ca="1">SUMPRODUCT(S505:S534,'control variables'!AO$7:AO$36)</f>
        <v>7.8471074335710548E-20</v>
      </c>
      <c r="AI535" s="82">
        <f t="shared" ca="1" si="359"/>
        <v>3.7847417179355827E-19</v>
      </c>
      <c r="AJ535" s="10">
        <f ca="1">SUMPRODUCT(P505:P534,'control variables'!AP$7:AP$36)</f>
        <v>5.2754236918598486E-23</v>
      </c>
      <c r="AK535" s="10">
        <f ca="1">SUMPRODUCT(Q505:Q534,'control variables'!AQ$7:AQ$36)</f>
        <v>1.5223128332839521E-22</v>
      </c>
      <c r="AL535" s="10">
        <f ca="1">SUMPRODUCT(R505:R534,'control variables'!AR$7:AR$36)</f>
        <v>5.4715920306604967E-21</v>
      </c>
      <c r="AM535" s="10">
        <f ca="1">SUMPRODUCT(S505:S534,'control variables'!AS$7:AS$36)</f>
        <v>4.0990892217016012E-21</v>
      </c>
      <c r="AN535" s="10">
        <f t="shared" ca="1" si="381"/>
        <v>9.7756667726090918E-21</v>
      </c>
      <c r="AO535" s="82">
        <f ca="1">SUMPRODUCT(P505:P534,'control variables'!AX$7:AX$36)</f>
        <v>7.1737711546430914E-23</v>
      </c>
      <c r="AP535" s="82">
        <f ca="1">SUMPRODUCT(Q505:Q534,'control variables'!AY$7:AY$36)</f>
        <v>1.6560905102058736E-22</v>
      </c>
      <c r="AQ535" s="82">
        <f ca="1">SUMPRODUCT(R505:R534,'control variables'!AZ$7:AZ$36)</f>
        <v>1.4881060317522678E-21</v>
      </c>
      <c r="AR535" s="82">
        <f ca="1">SUMPRODUCT(S505:S534,'control variables'!BA$7:BA$36)</f>
        <v>1.1148271584072253E-21</v>
      </c>
      <c r="AS535" s="82">
        <f t="shared" ca="1" si="382"/>
        <v>2.8402799527265111E-21</v>
      </c>
      <c r="AT535" s="10">
        <f ca="1">SUMPRODUCT(P505:P534,'control variables'!AT$7:AT$36)</f>
        <v>-6.3311329853850685E-23</v>
      </c>
      <c r="AU535" s="10">
        <f ca="1">SUMPRODUCT(Q505:Q534,'control variables'!AU$7:AU$36)</f>
        <v>6.867886484137165E-23</v>
      </c>
      <c r="AV535" s="10">
        <f ca="1">SUMPRODUCT(R505:R534,'control variables'!AV$7:AV$36)</f>
        <v>2.9573669568128184E-20</v>
      </c>
      <c r="AW535" s="10">
        <f ca="1">SUMPRODUCT(S505:S534,'control variables'!AW$7:AW$36)</f>
        <v>2.2155363465255532E-20</v>
      </c>
      <c r="AX535" s="10">
        <f t="shared" ca="1" si="360"/>
        <v>5.1734400568371237E-20</v>
      </c>
      <c r="AY535" s="82">
        <f ca="1">SUMPRODUCT(P505:P534,'control variables'!BB$7:BB$36)</f>
        <v>2.2946965946558635E-22</v>
      </c>
      <c r="AZ535" s="82">
        <f ca="1">SUMPRODUCT(Q505:Q534,'control variables'!BC$7:BC$36)</f>
        <v>5.8514722243047818E-22</v>
      </c>
      <c r="BA535" s="82">
        <f ca="1">SUMPRODUCT(R505:R534,'control variables'!BD$7:BD$36)</f>
        <v>4.0962104196114358E-21</v>
      </c>
      <c r="BB535" s="82">
        <f ca="1">SUMPRODUCT(S505:S534,'control variables'!BE$7:BE$36)</f>
        <v>5.8210074147701276E-22</v>
      </c>
      <c r="BC535" s="82">
        <f t="shared" ca="1" si="383"/>
        <v>5.4929280429845127E-21</v>
      </c>
      <c r="BD535" s="10">
        <f ca="1">SUMPRODUCT(P505:P534,'control variables'!BF$7:BF$36)</f>
        <v>4.8003054039669241E-23</v>
      </c>
      <c r="BE535" s="10">
        <f ca="1">SUMPRODUCT(Q505:Q534,'control variables'!BG$7:BG$36)</f>
        <v>5.5408376251689278E-23</v>
      </c>
      <c r="BF535" s="10">
        <f ca="1">SUMPRODUCT(R505:R534,'control variables'!BH$7:BH$36)</f>
        <v>1.6596021051105446E-21</v>
      </c>
      <c r="BG535" s="10">
        <f ca="1">SUMPRODUCT(S505:S534,'control variables'!BI$7:BI$36)</f>
        <v>3.7299146555069763E-21</v>
      </c>
      <c r="BH535" s="10">
        <f t="shared" ca="1" si="384"/>
        <v>5.4929281909088798E-21</v>
      </c>
      <c r="BI535" s="82">
        <f t="shared" ca="1" si="361"/>
        <v>5.537706589492113E-20</v>
      </c>
      <c r="BJ535" s="82">
        <f t="shared" ca="1" si="362"/>
        <v>6.4215364698719519E-20</v>
      </c>
      <c r="BK535" s="82">
        <f t="shared" ca="1" si="363"/>
        <v>2.1490053126883029E-19</v>
      </c>
      <c r="BL535" s="82">
        <f t="shared" ca="1" si="364"/>
        <v>1.0120853854244308E-19</v>
      </c>
      <c r="BM535" s="82">
        <f t="shared" ca="1" si="354"/>
        <v>4.3570150040491402E-19</v>
      </c>
      <c r="BN535" s="10">
        <f ca="1">BN534+BI535-INDIRECT(ADDRESS(MAX($D535-'key variables'!$B$9*30,34),scenario!BI$4),TRUE)</f>
        <v>9439390.0751690175</v>
      </c>
      <c r="BO535" s="10">
        <f ca="1">BO534+BJ535-INDIRECT(ADDRESS(MAX($D535-'key variables'!$B$9*30,34),scenario!BJ$4),TRUE)</f>
        <v>10895583.360992203</v>
      </c>
      <c r="BP535" s="10">
        <f ca="1">BP534+BK535-INDIRECT(ADDRESS(MAX($D535-'key variables'!$B$9*30,34),scenario!BK$4),TRUE)</f>
        <v>32531162.537994072</v>
      </c>
      <c r="BQ535" s="10">
        <f ca="1">BQ534+BL535-INDIRECT(ADDRESS(MAX($D535-'key variables'!$B$9*30,34),scenario!BL$4),TRUE)</f>
        <v>14415841.516535141</v>
      </c>
      <c r="BR535" s="10">
        <f t="shared" ca="1" si="385"/>
        <v>67281977.490690395</v>
      </c>
      <c r="BS535" s="82">
        <f t="shared" ca="1" si="366"/>
        <v>-2.343384847460269E-9</v>
      </c>
      <c r="BT535" s="82">
        <f t="shared" ca="1" si="367"/>
        <v>-3.4288309022968497E-10</v>
      </c>
      <c r="BU535" s="82">
        <f t="shared" ca="1" si="368"/>
        <v>-4.2578247648682708E-9</v>
      </c>
      <c r="BV535" s="82">
        <f t="shared" ca="1" si="369"/>
        <v>-2.9943922337695252E-9</v>
      </c>
      <c r="BW535" s="82">
        <f t="shared" ca="1" si="386"/>
        <v>-9.9384849363277493E-9</v>
      </c>
      <c r="BX535" s="10">
        <f t="shared" ca="1" si="370"/>
        <v>-1.8625994247506618E-12</v>
      </c>
      <c r="BY535" s="10">
        <f t="shared" ca="1" si="371"/>
        <v>2.8902850259246911E-12</v>
      </c>
      <c r="BZ535" s="10">
        <f t="shared" ca="1" si="372"/>
        <v>-3.5034723956721426E-11</v>
      </c>
      <c r="CA535" s="10">
        <f t="shared" ca="1" si="373"/>
        <v>-2.0257049890921327E-11</v>
      </c>
      <c r="CB535" s="10">
        <v>0</v>
      </c>
      <c r="CC535" s="82">
        <f t="shared" ca="1" si="374"/>
        <v>3.972565217551943E-13</v>
      </c>
      <c r="CD535" s="82">
        <f t="shared" ca="1" si="375"/>
        <v>3.4270724567055751E-13</v>
      </c>
      <c r="CE535" s="82">
        <f t="shared" ca="1" si="376"/>
        <v>1.8915613031311479E-10</v>
      </c>
      <c r="CF535" s="82">
        <f t="shared" ca="1" si="377"/>
        <v>3.70281138822655E-11</v>
      </c>
      <c r="CG535" s="82">
        <f t="shared" ca="1" si="387"/>
        <v>2.2692420796280606E-10</v>
      </c>
      <c r="CH535" s="13" t="str">
        <f t="shared" ca="1" si="388"/>
        <v/>
      </c>
      <c r="CI535" s="81">
        <f t="shared" ca="1" si="397"/>
        <v>0.1131775965863165</v>
      </c>
      <c r="CJ535" s="81">
        <f t="shared" ca="1" si="398"/>
        <v>0.13063724757458739</v>
      </c>
      <c r="CK535" s="81">
        <f t="shared" ca="1" si="399"/>
        <v>0.39004625943939081</v>
      </c>
      <c r="CL535" s="81">
        <f t="shared" ca="1" si="400"/>
        <v>0.17284488538116416</v>
      </c>
      <c r="CM535" s="89">
        <f t="shared" ca="1" si="389"/>
        <v>0.80670598898145884</v>
      </c>
    </row>
    <row r="536" spans="1:91" x14ac:dyDescent="0.3">
      <c r="A536">
        <v>471</v>
      </c>
      <c r="B536" s="3">
        <f t="shared" si="402"/>
        <v>1.4972222222222222</v>
      </c>
      <c r="C536" s="3">
        <f t="shared" si="390"/>
        <v>15.7</v>
      </c>
      <c r="D536" s="4">
        <f t="shared" ca="1" si="378"/>
        <v>536</v>
      </c>
      <c r="E536" s="58">
        <f>(0.5*(COS(B536*2*PI())+1)*('key variables'!$B$4-'key variables'!$B$6)+'key variables'!$B$6)/'key variables'!$B$4</f>
        <v>1</v>
      </c>
      <c r="F536" s="10">
        <f t="shared" ca="1" si="391"/>
        <v>11689222.907461114</v>
      </c>
      <c r="G536" s="10">
        <f t="shared" ca="1" si="392"/>
        <v>13492492.798713122</v>
      </c>
      <c r="H536" s="10">
        <f t="shared" ca="1" si="393"/>
        <v>40309474.521088287</v>
      </c>
      <c r="I536" s="10">
        <f t="shared" ca="1" si="394"/>
        <v>17912154.249750931</v>
      </c>
      <c r="J536" s="10">
        <f t="shared" ca="1" si="379"/>
        <v>83403344.477013454</v>
      </c>
      <c r="K536" s="82">
        <f t="shared" ca="1" si="355"/>
        <v>2249832.832292099</v>
      </c>
      <c r="L536" s="82">
        <f t="shared" ca="1" si="356"/>
        <v>2596909.4377209195</v>
      </c>
      <c r="M536" s="82">
        <f t="shared" ca="1" si="357"/>
        <v>7778311.98309422</v>
      </c>
      <c r="N536" s="82">
        <f t="shared" ca="1" si="358"/>
        <v>3496312.733215793</v>
      </c>
      <c r="O536" s="82">
        <f t="shared" ca="1" si="380"/>
        <v>16121366.986323033</v>
      </c>
      <c r="P536" s="10">
        <f ca="1">IF(IF($A536&gt;='key variables'!$B$26,K536*SUMPRODUCT(Z536:AC536,'control variables'!$O$3:$R$3)/J536+F$65*'key variables'!$B$25/scenario!J$65,K536*SUMPRODUCT(Z536:AC536,'control variables'!$O$7:$R$7)/J536+F$65*'key variables'!$B$25/scenario!J$65)&lt;'key variables'!$B$28,0,IF($A536&gt;='key variables'!$B$26,K536*SUMPRODUCT(Z536:AC536,'control variables'!$O$3:$R$3)/J536+F$65*'key variables'!$B$25/scenario!J$65,K536*SUMPRODUCT(Z536:AC536,'control variables'!$O$7:$R$7)/J536+F$65*'key variables'!$B$25/scenario!J$65))</f>
        <v>6.7442667904323012E-21</v>
      </c>
      <c r="Q536" s="10">
        <f ca="1">IF(IF($A536&gt;='key variables'!$B$26,L536*SUMPRODUCT(Z536:AC536,'control variables'!$O$4:$R$4)/J536+G$65*'key variables'!$B$25/scenario!J$65,L536*SUMPRODUCT(Z536:AC536,'control variables'!$O$7:$R$7)/J536+G$65*'key variables'!$B$25/scenario!J$65)&lt;'key variables'!$B$28,0,IF($A536&gt;='key variables'!$B$26,L536*SUMPRODUCT(Z536:AC536,'control variables'!$O$4:$R$4)/J536+G$65*'key variables'!$B$25/scenario!J$65,L536*SUMPRODUCT(Z536:AC536,'control variables'!$O$7:$R$7)/J536+G$65*'key variables'!$B$25/scenario!J$65))</f>
        <v>7.7846895232381061E-21</v>
      </c>
      <c r="R536" s="10">
        <f ca="1">IF(IF($A536&gt;='key variables'!$B$26,M536*SUMPRODUCT(Z536:AC536,'control variables'!$O$5:$R$5)/J536+H$65*'key variables'!$B$25/scenario!J$65,M536*SUMPRODUCT(Z536:AC536,'control variables'!$O$7:$R$7)/J536+H$65*'key variables'!$B$25/scenario!J$65)&lt;'key variables'!$B$28,0,IF($A536&gt;='key variables'!$B$26,M536*SUMPRODUCT(Z536:AC536,'control variables'!$O$5:$R$5)/J536+H$65*'key variables'!$B$25/scenario!J$65,M536*SUMPRODUCT(Z536:AC536,'control variables'!$O$7:$R$7)/J536+H$65*'key variables'!$B$25/scenario!J$65))</f>
        <v>2.3316848452140083E-20</v>
      </c>
      <c r="S536" s="10">
        <f ca="1">IF(IF($A536&gt;='key variables'!$B$26,N536*SUMPRODUCT(Z536:AC536,'control variables'!$O$6:$R$6)/J536+I$65*'key variables'!$B$25/scenario!J$65,N536*SUMPRODUCT(Z536:AC536,'control variables'!$O$7:$R$7)/J536+I$65*'key variables'!$B$25/scenario!J$65)&lt;'key variables'!$B$28,0,IF($A536&gt;='key variables'!$B$26,N536*SUMPRODUCT(Z536:AC536,'control variables'!$O$6:$R$6)/J536+I$65*'key variables'!$B$25/scenario!J$65,N536*SUMPRODUCT(Z536:AC536,'control variables'!$O$7:$R$7)/J536+I$65*'key variables'!$B$25/scenario!J$65))</f>
        <v>1.048080795921616E-20</v>
      </c>
      <c r="T536" s="10">
        <f t="shared" ca="1" si="401"/>
        <v>4.8326612725026649E-20</v>
      </c>
      <c r="U536" s="82">
        <f ca="1">SUMPRODUCT(P506:P535,'control variables'!AD$7:AD$36)</f>
        <v>1.4299093269702767E-20</v>
      </c>
      <c r="V536" s="82">
        <f ca="1">SUMPRODUCT(Q506:Q535,'control variables'!AE$7:AE$36)</f>
        <v>1.6504981939085556E-20</v>
      </c>
      <c r="W536" s="82">
        <f ca="1">SUMPRODUCT(R506:R535,'control variables'!AF$7:AF$36)</f>
        <v>4.943603228236236E-20</v>
      </c>
      <c r="X536" s="82">
        <f ca="1">SUMPRODUCT(S506:S535,'control variables'!AG$7:AG$36)</f>
        <v>2.2221251799125325E-20</v>
      </c>
      <c r="Y536" s="82">
        <f t="shared" ca="1" si="395"/>
        <v>1.0246135929027602E-19</v>
      </c>
      <c r="Z536" s="10">
        <f ca="1">IF($A536&gt;='key variables'!$B$26,SUMPRODUCT(P506:P535,'control variables'!V$7:V$36)*$E536,SUMPRODUCT(P506:P535,'control variables'!Z$7:Z$36)*$E536)</f>
        <v>3.4891235144297222E-20</v>
      </c>
      <c r="AA536" s="10">
        <f ca="1">IF($A536&gt;='key variables'!$B$26,SUMPRODUCT(Q506:Q535,'control variables'!W$7:W$36)*$E536,SUMPRODUCT(Q506:Q535,'control variables'!AA$7:AA$36)*$E536)</f>
        <v>4.027382681034736E-20</v>
      </c>
      <c r="AB536" s="10">
        <f ca="1">IF($A536&gt;='key variables'!$B$26,SUMPRODUCT(R506:R535,'control variables'!X$7:X$36)*$E536,SUMPRODUCT(R506:R535,'control variables'!AB$7:AB$36)*$E536)</f>
        <v>1.2062892341710197E-19</v>
      </c>
      <c r="AC536" s="10">
        <f ca="1">IF($A536&gt;='key variables'!$B$26,SUMPRODUCT(S506:S535,'control variables'!Y$7:Y$36)*$E536,SUMPRODUCT(S506:S535,'control variables'!AC$7:AC$36)*$E536)</f>
        <v>5.4222103954430398E-20</v>
      </c>
      <c r="AD536" s="10">
        <f t="shared" ca="1" si="396"/>
        <v>2.5001608932617696E-19</v>
      </c>
      <c r="AE536" s="82">
        <f ca="1">SUMPRODUCT(P506:P535,'control variables'!AL$7:AL$36)</f>
        <v>4.750618271507646E-20</v>
      </c>
      <c r="AF536" s="82">
        <f ca="1">SUMPRODUCT(Q506:Q535,'control variables'!AM$7:AM$36)</f>
        <v>5.4691476740442163E-20</v>
      </c>
      <c r="AG536" s="82">
        <f ca="1">SUMPRODUCT(R506:R535,'control variables'!AN$7:AN$36)</f>
        <v>1.559397737330702E-19</v>
      </c>
      <c r="AH536" s="82">
        <f ca="1">SUMPRODUCT(S506:S535,'control variables'!AO$7:AO$36)</f>
        <v>6.7520375223517168E-20</v>
      </c>
      <c r="AI536" s="82">
        <f t="shared" ca="1" si="359"/>
        <v>3.25657808412106E-19</v>
      </c>
      <c r="AJ536" s="10">
        <f ca="1">SUMPRODUCT(P506:P535,'control variables'!AP$7:AP$36)</f>
        <v>4.5392342357075476E-23</v>
      </c>
      <c r="AK536" s="10">
        <f ca="1">SUMPRODUCT(Q506:Q535,'control variables'!AQ$7:AQ$36)</f>
        <v>1.3098729000595795E-22</v>
      </c>
      <c r="AL536" s="10">
        <f ca="1">SUMPRODUCT(R506:R535,'control variables'!AR$7:AR$36)</f>
        <v>4.7080271311141816E-21</v>
      </c>
      <c r="AM536" s="10">
        <f ca="1">SUMPRODUCT(S506:S535,'control variables'!AS$7:AS$36)</f>
        <v>3.527058150623713E-21</v>
      </c>
      <c r="AN536" s="10">
        <f t="shared" ca="1" si="381"/>
        <v>8.4114649141009279E-21</v>
      </c>
      <c r="AO536" s="82">
        <f ca="1">SUMPRODUCT(P506:P535,'control variables'!AX$7:AX$36)</f>
        <v>6.1726658418988465E-23</v>
      </c>
      <c r="AP536" s="82">
        <f ca="1">SUMPRODUCT(Q506:Q535,'control variables'!AY$7:AY$36)</f>
        <v>1.4249817987048984E-22</v>
      </c>
      <c r="AQ536" s="82">
        <f ca="1">SUMPRODUCT(R506:R535,'control variables'!AZ$7:AZ$36)</f>
        <v>1.2804396841367965E-21</v>
      </c>
      <c r="AR536" s="82">
        <f ca="1">SUMPRODUCT(S506:S535,'control variables'!BA$7:BA$36)</f>
        <v>9.5925216625673066E-22</v>
      </c>
      <c r="AS536" s="82">
        <f t="shared" ca="1" si="382"/>
        <v>2.4439166886830054E-21</v>
      </c>
      <c r="AT536" s="10">
        <f ca="1">SUMPRODUCT(P506:P535,'control variables'!AT$7:AT$36)</f>
        <v>-5.4476184808476482E-23</v>
      </c>
      <c r="AU536" s="10">
        <f ca="1">SUMPRODUCT(Q506:Q535,'control variables'!AU$7:AU$36)</f>
        <v>5.9094676137297799E-23</v>
      </c>
      <c r="AV536" s="10">
        <f ca="1">SUMPRODUCT(R506:R535,'control variables'!AV$7:AV$36)</f>
        <v>2.5446641107952987E-20</v>
      </c>
      <c r="AW536" s="10">
        <f ca="1">SUMPRODUCT(S506:S535,'control variables'!AW$7:AW$36)</f>
        <v>1.9063565358970587E-20</v>
      </c>
      <c r="AX536" s="10">
        <f t="shared" ca="1" si="360"/>
        <v>4.4514824958252396E-20</v>
      </c>
      <c r="AY536" s="82">
        <f ca="1">SUMPRODUCT(P506:P535,'control variables'!BB$7:BB$36)</f>
        <v>1.9744699101791403E-22</v>
      </c>
      <c r="AZ536" s="82">
        <f ca="1">SUMPRODUCT(Q506:Q535,'control variables'!BC$7:BC$36)</f>
        <v>5.034894749940346E-22</v>
      </c>
      <c r="BA536" s="82">
        <f ca="1">SUMPRODUCT(R506:R535,'control variables'!BD$7:BD$36)</f>
        <v>3.5245810875916636E-21</v>
      </c>
      <c r="BB536" s="82">
        <f ca="1">SUMPRODUCT(S506:S535,'control variables'!BE$7:BE$36)</f>
        <v>5.0086813281373921E-22</v>
      </c>
      <c r="BC536" s="82">
        <f t="shared" ca="1" si="383"/>
        <v>4.7263856864173515E-21</v>
      </c>
      <c r="BD536" s="10">
        <f ca="1">SUMPRODUCT(P506:P535,'control variables'!BF$7:BF$36)</f>
        <v>4.1304190723412138E-23</v>
      </c>
      <c r="BE536" s="10">
        <f ca="1">SUMPRODUCT(Q506:Q535,'control variables'!BG$7:BG$36)</f>
        <v>4.7676094493551996E-23</v>
      </c>
      <c r="BF536" s="10">
        <f ca="1">SUMPRODUCT(R506:R535,'control variables'!BH$7:BH$36)</f>
        <v>1.4280033478247945E-21</v>
      </c>
      <c r="BG536" s="10">
        <f ca="1">SUMPRODUCT(S506:S535,'control variables'!BI$7:BI$36)</f>
        <v>3.2094021806569988E-21</v>
      </c>
      <c r="BH536" s="10">
        <f t="shared" ca="1" si="384"/>
        <v>4.7263858136987573E-21</v>
      </c>
      <c r="BI536" s="82">
        <f t="shared" ca="1" si="361"/>
        <v>4.76491535212859E-20</v>
      </c>
      <c r="BJ536" s="82">
        <f t="shared" ca="1" si="362"/>
        <v>5.5254060891573493E-20</v>
      </c>
      <c r="BK536" s="82">
        <f t="shared" ca="1" si="363"/>
        <v>1.8491099592861486E-19</v>
      </c>
      <c r="BL536" s="82">
        <f t="shared" ca="1" si="364"/>
        <v>8.7084808715301504E-20</v>
      </c>
      <c r="BM536" s="82">
        <f t="shared" ca="1" si="354"/>
        <v>3.7489901905677581E-19</v>
      </c>
      <c r="BN536" s="10">
        <f ca="1">BN535+BI536-INDIRECT(ADDRESS(MAX($D536-'key variables'!$B$9*30,34),scenario!BI$4),TRUE)</f>
        <v>9439390.0751690175</v>
      </c>
      <c r="BO536" s="10">
        <f ca="1">BO535+BJ536-INDIRECT(ADDRESS(MAX($D536-'key variables'!$B$9*30,34),scenario!BJ$4),TRUE)</f>
        <v>10895583.360992203</v>
      </c>
      <c r="BP536" s="10">
        <f ca="1">BP535+BK536-INDIRECT(ADDRESS(MAX($D536-'key variables'!$B$9*30,34),scenario!BK$4),TRUE)</f>
        <v>32531162.537994072</v>
      </c>
      <c r="BQ536" s="10">
        <f ca="1">BQ535+BL536-INDIRECT(ADDRESS(MAX($D536-'key variables'!$B$9*30,34),scenario!BL$4),TRUE)</f>
        <v>14415841.516535141</v>
      </c>
      <c r="BR536" s="10">
        <f t="shared" ca="1" si="385"/>
        <v>67281977.490690395</v>
      </c>
      <c r="BS536" s="82">
        <f t="shared" ca="1" si="366"/>
        <v>-2.3433848475012153E-9</v>
      </c>
      <c r="BT536" s="82">
        <f t="shared" ca="1" si="367"/>
        <v>-3.42883090277202E-10</v>
      </c>
      <c r="BU536" s="82">
        <f t="shared" ca="1" si="368"/>
        <v>-4.2578247650312932E-9</v>
      </c>
      <c r="BV536" s="82">
        <f t="shared" ca="1" si="369"/>
        <v>-2.9943922338493386E-9</v>
      </c>
      <c r="BW536" s="82">
        <f t="shared" ca="1" si="386"/>
        <v>-9.9384849366590501E-9</v>
      </c>
      <c r="BX536" s="10">
        <f t="shared" ca="1" si="370"/>
        <v>-1.8625994249276861E-12</v>
      </c>
      <c r="BY536" s="10">
        <f t="shared" ca="1" si="371"/>
        <v>2.8902850255160235E-12</v>
      </c>
      <c r="BZ536" s="10">
        <f t="shared" ca="1" si="372"/>
        <v>-3.5034723960393578E-11</v>
      </c>
      <c r="CA536" s="10">
        <f t="shared" ca="1" si="373"/>
        <v>-2.0257049893672346E-11</v>
      </c>
      <c r="CB536" s="10">
        <v>0</v>
      </c>
      <c r="CC536" s="82">
        <f t="shared" ca="1" si="374"/>
        <v>3.9725652179333619E-13</v>
      </c>
      <c r="CD536" s="82">
        <f t="shared" ca="1" si="375"/>
        <v>3.4270724559995196E-13</v>
      </c>
      <c r="CE536" s="82">
        <f t="shared" ca="1" si="376"/>
        <v>1.8915613029109574E-10</v>
      </c>
      <c r="CF536" s="82">
        <f t="shared" ca="1" si="377"/>
        <v>3.7028113865769742E-11</v>
      </c>
      <c r="CG536" s="82">
        <f t="shared" ca="1" si="387"/>
        <v>2.2692420792425877E-10</v>
      </c>
      <c r="CH536" s="13" t="str">
        <f t="shared" ca="1" si="388"/>
        <v/>
      </c>
      <c r="CI536" s="81">
        <f t="shared" ca="1" si="397"/>
        <v>0.1131775965863165</v>
      </c>
      <c r="CJ536" s="81">
        <f t="shared" ca="1" si="398"/>
        <v>0.13063724757458739</v>
      </c>
      <c r="CK536" s="81">
        <f t="shared" ca="1" si="399"/>
        <v>0.39004625943939081</v>
      </c>
      <c r="CL536" s="81">
        <f t="shared" ca="1" si="400"/>
        <v>0.17284488538116416</v>
      </c>
      <c r="CM536" s="89">
        <f t="shared" ca="1" si="389"/>
        <v>0.80670598898145884</v>
      </c>
    </row>
    <row r="537" spans="1:91" x14ac:dyDescent="0.3">
      <c r="A537">
        <v>472</v>
      </c>
      <c r="B537" s="3">
        <f t="shared" si="402"/>
        <v>1.5</v>
      </c>
      <c r="C537" s="3">
        <f t="shared" si="390"/>
        <v>15.733333333333333</v>
      </c>
      <c r="D537" s="4">
        <f t="shared" ca="1" si="378"/>
        <v>537</v>
      </c>
      <c r="E537" s="58">
        <f>(0.5*(COS(B537*2*PI())+1)*('key variables'!$B$4-'key variables'!$B$6)+'key variables'!$B$6)/'key variables'!$B$4</f>
        <v>1</v>
      </c>
      <c r="F537" s="10">
        <f t="shared" ca="1" si="391"/>
        <v>11689222.907461114</v>
      </c>
      <c r="G537" s="10">
        <f t="shared" ca="1" si="392"/>
        <v>13492492.798713122</v>
      </c>
      <c r="H537" s="10">
        <f t="shared" ca="1" si="393"/>
        <v>40309474.521088287</v>
      </c>
      <c r="I537" s="10">
        <f t="shared" ca="1" si="394"/>
        <v>17912154.249750931</v>
      </c>
      <c r="J537" s="10">
        <f t="shared" ca="1" si="379"/>
        <v>83403344.477013454</v>
      </c>
      <c r="K537" s="82">
        <f t="shared" ca="1" si="355"/>
        <v>2249832.832292099</v>
      </c>
      <c r="L537" s="82">
        <f t="shared" ca="1" si="356"/>
        <v>2596909.4377209195</v>
      </c>
      <c r="M537" s="82">
        <f t="shared" ca="1" si="357"/>
        <v>7778311.98309422</v>
      </c>
      <c r="N537" s="82">
        <f t="shared" ca="1" si="358"/>
        <v>3496312.733215793</v>
      </c>
      <c r="O537" s="82">
        <f t="shared" ca="1" si="380"/>
        <v>16121366.986323033</v>
      </c>
      <c r="P537" s="10">
        <f ca="1">IF(IF($A537&gt;='key variables'!$B$26,K537*SUMPRODUCT(Z537:AC537,'control variables'!$O$3:$R$3)/J537+F$65*'key variables'!$B$25/scenario!J$65,K537*SUMPRODUCT(Z537:AC537,'control variables'!$O$7:$R$7)/J537+F$65*'key variables'!$B$25/scenario!J$65)&lt;'key variables'!$B$28,0,IF($A537&gt;='key variables'!$B$26,K537*SUMPRODUCT(Z537:AC537,'control variables'!$O$3:$R$3)/J537+F$65*'key variables'!$B$25/scenario!J$65,K537*SUMPRODUCT(Z537:AC537,'control variables'!$O$7:$R$7)/J537+F$65*'key variables'!$B$25/scenario!J$65))</f>
        <v>5.8030991438875092E-21</v>
      </c>
      <c r="Q537" s="10">
        <f ca="1">IF(IF($A537&gt;='key variables'!$B$26,L537*SUMPRODUCT(Z537:AC537,'control variables'!$O$4:$R$4)/J537+G$65*'key variables'!$B$25/scenario!J$65,L537*SUMPRODUCT(Z537:AC537,'control variables'!$O$7:$R$7)/J537+G$65*'key variables'!$B$25/scenario!J$65)&lt;'key variables'!$B$28,0,IF($A537&gt;='key variables'!$B$26,L537*SUMPRODUCT(Z537:AC537,'control variables'!$O$4:$R$4)/J537+G$65*'key variables'!$B$25/scenario!J$65,L537*SUMPRODUCT(Z537:AC537,'control variables'!$O$7:$R$7)/J537+G$65*'key variables'!$B$25/scenario!J$65))</f>
        <v>6.6983300796790421E-21</v>
      </c>
      <c r="R537" s="10">
        <f ca="1">IF(IF($A537&gt;='key variables'!$B$26,M537*SUMPRODUCT(Z537:AC537,'control variables'!$O$5:$R$5)/J537+H$65*'key variables'!$B$25/scenario!J$65,M537*SUMPRODUCT(Z537:AC537,'control variables'!$O$7:$R$7)/J537+H$65*'key variables'!$B$25/scenario!J$65)&lt;'key variables'!$B$28,0,IF($A537&gt;='key variables'!$B$26,M537*SUMPRODUCT(Z537:AC537,'control variables'!$O$5:$R$5)/J537+H$65*'key variables'!$B$25/scenario!J$65,M537*SUMPRODUCT(Z537:AC537,'control variables'!$O$7:$R$7)/J537+H$65*'key variables'!$B$25/scenario!J$65))</f>
        <v>2.0062964217655991E-20</v>
      </c>
      <c r="S537" s="10">
        <f ca="1">IF(IF($A537&gt;='key variables'!$B$26,N537*SUMPRODUCT(Z537:AC537,'control variables'!$O$6:$R$6)/J537+I$65*'key variables'!$B$25/scenario!J$65,N537*SUMPRODUCT(Z537:AC537,'control variables'!$O$7:$R$7)/J537+I$65*'key variables'!$B$25/scenario!J$65)&lt;'key variables'!$B$28,0,IF($A537&gt;='key variables'!$B$26,N537*SUMPRODUCT(Z537:AC537,'control variables'!$O$6:$R$6)/J537+I$65*'key variables'!$B$25/scenario!J$65,N537*SUMPRODUCT(Z537:AC537,'control variables'!$O$7:$R$7)/J537+I$65*'key variables'!$B$25/scenario!J$65))</f>
        <v>9.0182031027687295E-21</v>
      </c>
      <c r="T537" s="10">
        <f t="shared" ca="1" si="401"/>
        <v>4.1582596543991272E-20</v>
      </c>
      <c r="U537" s="82">
        <f ca="1">SUMPRODUCT(P507:P536,'control variables'!AD$7:AD$36)</f>
        <v>1.2303643745158081E-20</v>
      </c>
      <c r="V537" s="82">
        <f ca="1">SUMPRODUCT(Q507:Q536,'control variables'!AE$7:AE$36)</f>
        <v>1.4201698944719055E-20</v>
      </c>
      <c r="W537" s="82">
        <f ca="1">SUMPRODUCT(R507:R536,'control variables'!AF$7:AF$36)</f>
        <v>4.2537195744088198E-20</v>
      </c>
      <c r="X537" s="82">
        <f ca="1">SUMPRODUCT(S507:S536,'control variables'!AG$7:AG$36)</f>
        <v>1.9120258924891555E-20</v>
      </c>
      <c r="Y537" s="82">
        <f t="shared" ca="1" si="395"/>
        <v>8.8162797358856894E-20</v>
      </c>
      <c r="Z537" s="10">
        <f ca="1">IF($A537&gt;='key variables'!$B$26,SUMPRODUCT(P507:P536,'control variables'!V$7:V$36)*$E537,SUMPRODUCT(P507:P536,'control variables'!Z$7:Z$36)*$E537)</f>
        <v>3.0022136295422316E-20</v>
      </c>
      <c r="AA537" s="10">
        <f ca="1">IF($A537&gt;='key variables'!$B$26,SUMPRODUCT(Q507:Q536,'control variables'!W$7:W$36)*$E537,SUMPRODUCT(Q507:Q536,'control variables'!AA$7:AA$36)*$E537)</f>
        <v>3.46535831316394E-20</v>
      </c>
      <c r="AB537" s="10">
        <f ca="1">IF($A537&gt;='key variables'!$B$26,SUMPRODUCT(R507:R536,'control variables'!X$7:X$36)*$E537,SUMPRODUCT(R507:R536,'control variables'!AB$7:AB$36)*$E537)</f>
        <v>1.0379506386119486E-19</v>
      </c>
      <c r="AC537" s="10">
        <f ca="1">IF($A537&gt;='key variables'!$B$26,SUMPRODUCT(S507:S536,'control variables'!Y$7:Y$36)*$E537,SUMPRODUCT(S507:S536,'control variables'!AC$7:AC$36)*$E537)</f>
        <v>4.6655367412825215E-20</v>
      </c>
      <c r="AD537" s="10">
        <f t="shared" ca="1" si="396"/>
        <v>2.1512615070108179E-19</v>
      </c>
      <c r="AE537" s="82">
        <f ca="1">SUMPRODUCT(P507:P536,'control variables'!AL$7:AL$36)</f>
        <v>4.0876658176440967E-20</v>
      </c>
      <c r="AF537" s="82">
        <f ca="1">SUMPRODUCT(Q507:Q536,'control variables'!AM$7:AM$36)</f>
        <v>4.7059238863541432E-20</v>
      </c>
      <c r="AG537" s="82">
        <f ca="1">SUMPRODUCT(R507:R536,'control variables'!AN$7:AN$36)</f>
        <v>1.3417825770655586E-19</v>
      </c>
      <c r="AH537" s="82">
        <f ca="1">SUMPRODUCT(S507:S536,'control variables'!AO$7:AO$36)</f>
        <v>5.8097854641577747E-20</v>
      </c>
      <c r="AI537" s="82">
        <f t="shared" ca="1" si="359"/>
        <v>2.8021200938811598E-19</v>
      </c>
      <c r="AJ537" s="10">
        <f ca="1">SUMPRODUCT(P507:P536,'control variables'!AP$7:AP$36)</f>
        <v>3.9057805875219336E-23</v>
      </c>
      <c r="AK537" s="10">
        <f ca="1">SUMPRODUCT(Q507:Q536,'control variables'!AQ$7:AQ$36)</f>
        <v>1.1270791238153191E-22</v>
      </c>
      <c r="AL537" s="10">
        <f ca="1">SUMPRODUCT(R507:R536,'control variables'!AR$7:AR$36)</f>
        <v>4.0510183038320476E-21</v>
      </c>
      <c r="AM537" s="10">
        <f ca="1">SUMPRODUCT(S507:S536,'control variables'!AS$7:AS$36)</f>
        <v>3.0348544579171307E-21</v>
      </c>
      <c r="AN537" s="10">
        <f t="shared" ca="1" si="381"/>
        <v>7.2376384800059306E-21</v>
      </c>
      <c r="AO537" s="82">
        <f ca="1">SUMPRODUCT(P507:P536,'control variables'!AX$7:AX$36)</f>
        <v>5.3112655497916318E-23</v>
      </c>
      <c r="AP537" s="82">
        <f ca="1">SUMPRODUCT(Q507:Q536,'control variables'!AY$7:AY$36)</f>
        <v>1.2261244866307586E-22</v>
      </c>
      <c r="AQ537" s="82">
        <f ca="1">SUMPRODUCT(R507:R536,'control variables'!AZ$7:AZ$36)</f>
        <v>1.1017533359378782E-21</v>
      </c>
      <c r="AR537" s="82">
        <f ca="1">SUMPRODUCT(S507:S536,'control variables'!BA$7:BA$36)</f>
        <v>8.2538778458078398E-22</v>
      </c>
      <c r="AS537" s="82">
        <f t="shared" ca="1" si="382"/>
        <v>2.1028662246796543E-21</v>
      </c>
      <c r="AT537" s="10">
        <f ca="1">SUMPRODUCT(P507:P536,'control variables'!AT$7:AT$36)</f>
        <v>-4.6873991087185895E-23</v>
      </c>
      <c r="AU537" s="10">
        <f ca="1">SUMPRODUCT(Q507:Q536,'control variables'!AU$7:AU$36)</f>
        <v>5.0847968379181024E-23</v>
      </c>
      <c r="AV537" s="10">
        <f ca="1">SUMPRODUCT(R507:R536,'control variables'!AV$7:AV$36)</f>
        <v>2.189554266119255E-20</v>
      </c>
      <c r="AW537" s="10">
        <f ca="1">SUMPRODUCT(S507:S536,'control variables'!AW$7:AW$36)</f>
        <v>1.6403230069579529E-20</v>
      </c>
      <c r="AX537" s="10">
        <f t="shared" ca="1" si="360"/>
        <v>3.8302746708064076E-20</v>
      </c>
      <c r="AY537" s="82">
        <f ca="1">SUMPRODUCT(P507:P536,'control variables'!BB$7:BB$36)</f>
        <v>1.6989311071808538E-22</v>
      </c>
      <c r="AZ537" s="82">
        <f ca="1">SUMPRODUCT(Q507:Q536,'control variables'!BC$7:BC$36)</f>
        <v>4.3322712936552865E-22</v>
      </c>
      <c r="BA537" s="82">
        <f ca="1">SUMPRODUCT(R507:R536,'control variables'!BD$7:BD$36)</f>
        <v>3.0327230709469356E-21</v>
      </c>
      <c r="BB537" s="82">
        <f ca="1">SUMPRODUCT(S507:S536,'control variables'!BE$7:BE$36)</f>
        <v>4.3097159751381002E-22</v>
      </c>
      <c r="BC537" s="82">
        <f t="shared" ca="1" si="383"/>
        <v>4.0668149085443596E-21</v>
      </c>
      <c r="BD537" s="10">
        <f ca="1">SUMPRODUCT(P507:P536,'control variables'!BF$7:BF$36)</f>
        <v>3.5540158963764131E-23</v>
      </c>
      <c r="BE537" s="10">
        <f ca="1">SUMPRODUCT(Q507:Q536,'control variables'!BG$7:BG$36)</f>
        <v>4.1022858634822375E-23</v>
      </c>
      <c r="BF537" s="10">
        <f ca="1">SUMPRODUCT(R507:R536,'control variables'!BH$7:BH$36)</f>
        <v>1.2287243762341409E-21</v>
      </c>
      <c r="BG537" s="10">
        <f ca="1">SUMPRODUCT(S507:S536,'control variables'!BI$7:BI$36)</f>
        <v>2.7615276242308203E-21</v>
      </c>
      <c r="BH537" s="10">
        <f t="shared" ca="1" si="384"/>
        <v>4.0668150180635477E-21</v>
      </c>
      <c r="BI537" s="82">
        <f t="shared" ca="1" si="361"/>
        <v>4.0999677296071862E-20</v>
      </c>
      <c r="BJ537" s="82">
        <f t="shared" ca="1" si="362"/>
        <v>4.7543313961286139E-20</v>
      </c>
      <c r="BK537" s="82">
        <f t="shared" ca="1" si="363"/>
        <v>1.5910652343869534E-19</v>
      </c>
      <c r="BL537" s="82">
        <f t="shared" ca="1" si="364"/>
        <v>7.4932056308671085E-20</v>
      </c>
      <c r="BM537" s="82">
        <f t="shared" ca="1" si="354"/>
        <v>3.2258157100472446E-19</v>
      </c>
      <c r="BN537" s="10">
        <f ca="1">BN536+BI537-INDIRECT(ADDRESS(MAX($D537-'key variables'!$B$9*30,34),scenario!BI$4),TRUE)</f>
        <v>9439390.0751690175</v>
      </c>
      <c r="BO537" s="10">
        <f ca="1">BO536+BJ537-INDIRECT(ADDRESS(MAX($D537-'key variables'!$B$9*30,34),scenario!BJ$4),TRUE)</f>
        <v>10895583.360992203</v>
      </c>
      <c r="BP537" s="10">
        <f ca="1">BP536+BK537-INDIRECT(ADDRESS(MAX($D537-'key variables'!$B$9*30,34),scenario!BK$4),TRUE)</f>
        <v>32531162.537994072</v>
      </c>
      <c r="BQ537" s="10">
        <f ca="1">BQ536+BL537-INDIRECT(ADDRESS(MAX($D537-'key variables'!$B$9*30,34),scenario!BL$4),TRUE)</f>
        <v>14415841.516535141</v>
      </c>
      <c r="BR537" s="10">
        <f t="shared" ca="1" si="385"/>
        <v>67281977.490690395</v>
      </c>
      <c r="BS537" s="82">
        <f t="shared" ca="1" si="366"/>
        <v>-2.3433848475364474E-9</v>
      </c>
      <c r="BT537" s="82">
        <f t="shared" ca="1" si="367"/>
        <v>-3.4288309031808793E-10</v>
      </c>
      <c r="BU537" s="82">
        <f t="shared" ca="1" si="368"/>
        <v>-4.2578247651715648E-9</v>
      </c>
      <c r="BV537" s="82">
        <f t="shared" ca="1" si="369"/>
        <v>-2.994392233918014E-9</v>
      </c>
      <c r="BW537" s="82">
        <f t="shared" ca="1" si="386"/>
        <v>-9.9384849369441147E-9</v>
      </c>
      <c r="BX537" s="10">
        <f t="shared" ca="1" si="370"/>
        <v>-1.8625994250800065E-12</v>
      </c>
      <c r="BY537" s="10">
        <f t="shared" ca="1" si="371"/>
        <v>2.8902850251643861E-12</v>
      </c>
      <c r="BZ537" s="10">
        <f t="shared" ca="1" si="372"/>
        <v>-3.5034723963553273E-11</v>
      </c>
      <c r="CA537" s="10">
        <f t="shared" ca="1" si="373"/>
        <v>-2.0257049896039456E-11</v>
      </c>
      <c r="CB537" s="10">
        <v>0</v>
      </c>
      <c r="CC537" s="82">
        <f t="shared" ca="1" si="374"/>
        <v>3.9725652182615533E-13</v>
      </c>
      <c r="CD537" s="82">
        <f t="shared" ca="1" si="375"/>
        <v>3.4270724553919942E-13</v>
      </c>
      <c r="CE537" s="82">
        <f t="shared" ca="1" si="376"/>
        <v>1.8915613027214945E-10</v>
      </c>
      <c r="CF537" s="82">
        <f t="shared" ca="1" si="377"/>
        <v>3.7028113851575975E-11</v>
      </c>
      <c r="CG537" s="82">
        <f t="shared" ca="1" si="387"/>
        <v>2.2692420789109077E-10</v>
      </c>
      <c r="CH537" s="13" t="str">
        <f t="shared" ca="1" si="388"/>
        <v/>
      </c>
      <c r="CI537" s="81">
        <f t="shared" ca="1" si="397"/>
        <v>0.1131775965863165</v>
      </c>
      <c r="CJ537" s="81">
        <f t="shared" ca="1" si="398"/>
        <v>0.13063724757458739</v>
      </c>
      <c r="CK537" s="81">
        <f t="shared" ca="1" si="399"/>
        <v>0.39004625943939081</v>
      </c>
      <c r="CL537" s="81">
        <f t="shared" ca="1" si="400"/>
        <v>0.17284488538116416</v>
      </c>
      <c r="CM537" s="89">
        <f t="shared" ca="1" si="389"/>
        <v>0.80670598898145884</v>
      </c>
    </row>
    <row r="538" spans="1:91" x14ac:dyDescent="0.3">
      <c r="A538">
        <v>473</v>
      </c>
      <c r="B538" s="3">
        <f t="shared" si="402"/>
        <v>1.5027777777777778</v>
      </c>
      <c r="C538" s="3">
        <f t="shared" si="390"/>
        <v>15.766666666666667</v>
      </c>
      <c r="D538" s="4">
        <f t="shared" ca="1" si="378"/>
        <v>538</v>
      </c>
      <c r="E538" s="58">
        <f>(0.5*(COS(B538*2*PI())+1)*('key variables'!$B$4-'key variables'!$B$6)+'key variables'!$B$6)/'key variables'!$B$4</f>
        <v>1</v>
      </c>
      <c r="F538" s="10">
        <f t="shared" ca="1" si="391"/>
        <v>11689222.907461114</v>
      </c>
      <c r="G538" s="10">
        <f t="shared" ca="1" si="392"/>
        <v>13492492.798713122</v>
      </c>
      <c r="H538" s="10">
        <f t="shared" ca="1" si="393"/>
        <v>40309474.521088287</v>
      </c>
      <c r="I538" s="10">
        <f t="shared" ca="1" si="394"/>
        <v>17912154.249750931</v>
      </c>
      <c r="J538" s="10">
        <f t="shared" ca="1" si="379"/>
        <v>83403344.477013454</v>
      </c>
      <c r="K538" s="82">
        <f t="shared" ca="1" si="355"/>
        <v>2249832.832292099</v>
      </c>
      <c r="L538" s="82">
        <f t="shared" ca="1" si="356"/>
        <v>2596909.4377209195</v>
      </c>
      <c r="M538" s="82">
        <f t="shared" ca="1" si="357"/>
        <v>7778311.98309422</v>
      </c>
      <c r="N538" s="82">
        <f t="shared" ca="1" si="358"/>
        <v>3496312.733215793</v>
      </c>
      <c r="O538" s="82">
        <f t="shared" ca="1" si="380"/>
        <v>16121366.986323033</v>
      </c>
      <c r="P538" s="10">
        <f ca="1">IF(IF($A538&gt;='key variables'!$B$26,K538*SUMPRODUCT(Z538:AC538,'control variables'!$O$3:$R$3)/J538+F$65*'key variables'!$B$25/scenario!J$65,K538*SUMPRODUCT(Z538:AC538,'control variables'!$O$7:$R$7)/J538+F$65*'key variables'!$B$25/scenario!J$65)&lt;'key variables'!$B$28,0,IF($A538&gt;='key variables'!$B$26,K538*SUMPRODUCT(Z538:AC538,'control variables'!$O$3:$R$3)/J538+F$65*'key variables'!$B$25/scenario!J$65,K538*SUMPRODUCT(Z538:AC538,'control variables'!$O$7:$R$7)/J538+F$65*'key variables'!$B$25/scenario!J$65))</f>
        <v>4.9932721703064977E-21</v>
      </c>
      <c r="Q538" s="10">
        <f ca="1">IF(IF($A538&gt;='key variables'!$B$26,L538*SUMPRODUCT(Z538:AC538,'control variables'!$O$4:$R$4)/J538+G$65*'key variables'!$B$25/scenario!J$65,L538*SUMPRODUCT(Z538:AC538,'control variables'!$O$7:$R$7)/J538+G$65*'key variables'!$B$25/scenario!J$65)&lt;'key variables'!$B$28,0,IF($A538&gt;='key variables'!$B$26,L538*SUMPRODUCT(Z538:AC538,'control variables'!$O$4:$R$4)/J538+G$65*'key variables'!$B$25/scenario!J$65,L538*SUMPRODUCT(Z538:AC538,'control variables'!$O$7:$R$7)/J538+G$65*'key variables'!$B$25/scenario!J$65))</f>
        <v>5.7635729366468009E-21</v>
      </c>
      <c r="R538" s="10">
        <f ca="1">IF(IF($A538&gt;='key variables'!$B$26,M538*SUMPRODUCT(Z538:AC538,'control variables'!$O$5:$R$5)/J538+H$65*'key variables'!$B$25/scenario!J$65,M538*SUMPRODUCT(Z538:AC538,'control variables'!$O$7:$R$7)/J538+H$65*'key variables'!$B$25/scenario!J$65)&lt;'key variables'!$B$28,0,IF($A538&gt;='key variables'!$B$26,M538*SUMPRODUCT(Z538:AC538,'control variables'!$O$5:$R$5)/J538+H$65*'key variables'!$B$25/scenario!J$65,M538*SUMPRODUCT(Z538:AC538,'control variables'!$O$7:$R$7)/J538+H$65*'key variables'!$B$25/scenario!J$65))</f>
        <v>1.726316204461157E-20</v>
      </c>
      <c r="S538" s="10">
        <f ca="1">IF(IF($A538&gt;='key variables'!$B$26,N538*SUMPRODUCT(Z538:AC538,'control variables'!$O$6:$R$6)/J538+I$65*'key variables'!$B$25/scenario!J$65,N538*SUMPRODUCT(Z538:AC538,'control variables'!$O$7:$R$7)/J538+I$65*'key variables'!$B$25/scenario!J$65)&lt;'key variables'!$B$28,0,IF($A538&gt;='key variables'!$B$26,N538*SUMPRODUCT(Z538:AC538,'control variables'!$O$6:$R$6)/J538+I$65*'key variables'!$B$25/scenario!J$65,N538*SUMPRODUCT(Z538:AC538,'control variables'!$O$7:$R$7)/J538+I$65*'key variables'!$B$25/scenario!J$65))</f>
        <v>7.7597058852006572E-21</v>
      </c>
      <c r="T538" s="10">
        <f t="shared" ca="1" si="401"/>
        <v>3.577971303676553E-20</v>
      </c>
      <c r="U538" s="82">
        <f ca="1">SUMPRODUCT(P508:P537,'control variables'!AD$7:AD$36)</f>
        <v>1.0586660745021793E-20</v>
      </c>
      <c r="V538" s="82">
        <f ca="1">SUMPRODUCT(Q508:Q537,'control variables'!AE$7:AE$36)</f>
        <v>1.221984087354952E-20</v>
      </c>
      <c r="W538" s="82">
        <f ca="1">SUMPRODUCT(R508:R537,'control variables'!AF$7:AF$36)</f>
        <v>3.6601097180212653E-20</v>
      </c>
      <c r="X538" s="82">
        <f ca="1">SUMPRODUCT(S508:S537,'control variables'!AG$7:AG$36)</f>
        <v>1.6452012004530063E-20</v>
      </c>
      <c r="Y538" s="82">
        <f t="shared" ca="1" si="395"/>
        <v>7.5859610803314033E-20</v>
      </c>
      <c r="Z538" s="10">
        <f ca="1">IF($A538&gt;='key variables'!$B$26,SUMPRODUCT(P508:P537,'control variables'!V$7:V$36)*$E538,SUMPRODUCT(P508:P537,'control variables'!Z$7:Z$36)*$E538)</f>
        <v>2.5832523956614105E-20</v>
      </c>
      <c r="AA538" s="10">
        <f ca="1">IF($A538&gt;='key variables'!$B$26,SUMPRODUCT(Q508:Q537,'control variables'!W$7:W$36)*$E538,SUMPRODUCT(Q508:Q537,'control variables'!AA$7:AA$36)*$E538)</f>
        <v>2.9817648804928276E-20</v>
      </c>
      <c r="AB538" s="10">
        <f ca="1">IF($A538&gt;='key variables'!$B$26,SUMPRODUCT(R508:R537,'control variables'!X$7:X$36)*$E538,SUMPRODUCT(R508:R537,'control variables'!AB$7:AB$36)*$E538)</f>
        <v>8.931038242543191E-20</v>
      </c>
      <c r="AC538" s="10">
        <f ca="1">IF($A538&gt;='key variables'!$B$26,SUMPRODUCT(S508:S537,'control variables'!Y$7:Y$36)*$E538,SUMPRODUCT(S508:S537,'control variables'!AC$7:AC$36)*$E538)</f>
        <v>4.0144574807629842E-20</v>
      </c>
      <c r="AD538" s="10">
        <f t="shared" ca="1" si="396"/>
        <v>1.8510512999460415E-19</v>
      </c>
      <c r="AE538" s="82">
        <f ca="1">SUMPRODUCT(P508:P537,'control variables'!AL$7:AL$36)</f>
        <v>3.5172288914371654E-20</v>
      </c>
      <c r="AF538" s="82">
        <f ca="1">SUMPRODUCT(Q508:Q537,'control variables'!AM$7:AM$36)</f>
        <v>4.0492085685048979E-20</v>
      </c>
      <c r="AG538" s="82">
        <f ca="1">SUMPRODUCT(R508:R537,'control variables'!AN$7:AN$36)</f>
        <v>1.1545357807165291E-19</v>
      </c>
      <c r="AH538" s="82">
        <f ca="1">SUMPRODUCT(S508:S537,'control variables'!AO$7:AO$36)</f>
        <v>4.9990254094119232E-20</v>
      </c>
      <c r="AI538" s="82">
        <f t="shared" ca="1" si="359"/>
        <v>2.4110820676519275E-19</v>
      </c>
      <c r="AJ538" s="10">
        <f ca="1">SUMPRODUCT(P508:P537,'control variables'!AP$7:AP$36)</f>
        <v>3.360725885846538E-23</v>
      </c>
      <c r="AK538" s="10">
        <f ca="1">SUMPRODUCT(Q508:Q537,'control variables'!AQ$7:AQ$36)</f>
        <v>9.6979436041659306E-23</v>
      </c>
      <c r="AL538" s="10">
        <f ca="1">SUMPRODUCT(R508:R537,'control variables'!AR$7:AR$36)</f>
        <v>3.485695566520363E-21</v>
      </c>
      <c r="AM538" s="10">
        <f ca="1">SUMPRODUCT(S508:S537,'control variables'!AS$7:AS$36)</f>
        <v>2.611338171192543E-21</v>
      </c>
      <c r="AN538" s="10">
        <f t="shared" ca="1" si="381"/>
        <v>6.227620432613031E-21</v>
      </c>
      <c r="AO538" s="82">
        <f ca="1">SUMPRODUCT(P508:P537,'control variables'!AX$7:AX$36)</f>
        <v>4.5700743346452621E-23</v>
      </c>
      <c r="AP538" s="82">
        <f ca="1">SUMPRODUCT(Q508:Q537,'control variables'!AY$7:AY$36)</f>
        <v>1.0550178662505699E-22</v>
      </c>
      <c r="AQ538" s="82">
        <f ca="1">SUMPRODUCT(R508:R537,'control variables'!AZ$7:AZ$36)</f>
        <v>9.4800280582412805E-22</v>
      </c>
      <c r="AR538" s="82">
        <f ca="1">SUMPRODUCT(S508:S537,'control variables'!BA$7:BA$36)</f>
        <v>7.1020428089692056E-22</v>
      </c>
      <c r="AS538" s="82">
        <f t="shared" ca="1" si="382"/>
        <v>1.8094096166925582E-21</v>
      </c>
      <c r="AT538" s="10">
        <f ca="1">SUMPRODUCT(P508:P537,'control variables'!AT$7:AT$36)</f>
        <v>-4.0332689379152415E-23</v>
      </c>
      <c r="AU538" s="10">
        <f ca="1">SUMPRODUCT(Q508:Q537,'control variables'!AU$7:AU$36)</f>
        <v>4.3752095066620351E-23</v>
      </c>
      <c r="AV538" s="10">
        <f ca="1">SUMPRODUCT(R508:R537,'control variables'!AV$7:AV$36)</f>
        <v>1.884000274905708E-20</v>
      </c>
      <c r="AW538" s="10">
        <f ca="1">SUMPRODUCT(S508:S537,'control variables'!AW$7:AW$36)</f>
        <v>1.4114146627296349E-20</v>
      </c>
      <c r="AX538" s="10">
        <f t="shared" ca="1" si="360"/>
        <v>3.2957568782040894E-20</v>
      </c>
      <c r="AY538" s="82">
        <f ca="1">SUMPRODUCT(P508:P537,'control variables'!BB$7:BB$36)</f>
        <v>1.4618439572395849E-22</v>
      </c>
      <c r="AZ538" s="82">
        <f ca="1">SUMPRODUCT(Q508:Q537,'control variables'!BC$7:BC$36)</f>
        <v>3.7276994840958728E-22</v>
      </c>
      <c r="BA538" s="82">
        <f ca="1">SUMPRODUCT(R508:R537,'control variables'!BD$7:BD$36)</f>
        <v>2.60950422092243E-21</v>
      </c>
      <c r="BB538" s="82">
        <f ca="1">SUMPRODUCT(S508:S537,'control variables'!BE$7:BE$36)</f>
        <v>3.7082917777217899E-22</v>
      </c>
      <c r="BC538" s="82">
        <f t="shared" ca="1" si="383"/>
        <v>3.4992877428281546E-21</v>
      </c>
      <c r="BD538" s="10">
        <f ca="1">SUMPRODUCT(P508:P537,'control variables'!BF$7:BF$36)</f>
        <v>3.0580502294012247E-23</v>
      </c>
      <c r="BE538" s="10">
        <f ca="1">SUMPRODUCT(Q508:Q537,'control variables'!BG$7:BG$36)</f>
        <v>3.5298086985716139E-23</v>
      </c>
      <c r="BF538" s="10">
        <f ca="1">SUMPRODUCT(R508:R537,'control variables'!BH$7:BH$36)</f>
        <v>1.0572549392490748E-21</v>
      </c>
      <c r="BG538" s="10">
        <f ca="1">SUMPRODUCT(S508:S537,'control variables'!BI$7:BI$36)</f>
        <v>2.3761543085350518E-21</v>
      </c>
      <c r="BH538" s="10">
        <f t="shared" ca="1" si="384"/>
        <v>3.4992878370638548E-21</v>
      </c>
      <c r="BI538" s="82">
        <f t="shared" ca="1" si="361"/>
        <v>3.527814062071646E-20</v>
      </c>
      <c r="BJ538" s="82">
        <f t="shared" ca="1" si="362"/>
        <v>4.0908607728525182E-20</v>
      </c>
      <c r="BK538" s="82">
        <f t="shared" ca="1" si="363"/>
        <v>1.3690308504163242E-19</v>
      </c>
      <c r="BL538" s="82">
        <f t="shared" ca="1" si="364"/>
        <v>6.4475229899187768E-20</v>
      </c>
      <c r="BM538" s="82">
        <f t="shared" ca="1" si="354"/>
        <v>2.7756506329006185E-19</v>
      </c>
      <c r="BN538" s="10">
        <f ca="1">BN537+BI538-INDIRECT(ADDRESS(MAX($D538-'key variables'!$B$9*30,34),scenario!BI$4),TRUE)</f>
        <v>9439390.0751690175</v>
      </c>
      <c r="BO538" s="10">
        <f ca="1">BO537+BJ538-INDIRECT(ADDRESS(MAX($D538-'key variables'!$B$9*30,34),scenario!BJ$4),TRUE)</f>
        <v>10895583.360992203</v>
      </c>
      <c r="BP538" s="10">
        <f ca="1">BP537+BK538-INDIRECT(ADDRESS(MAX($D538-'key variables'!$B$9*30,34),scenario!BK$4),TRUE)</f>
        <v>32531162.537994072</v>
      </c>
      <c r="BQ538" s="10">
        <f ca="1">BQ537+BL538-INDIRECT(ADDRESS(MAX($D538-'key variables'!$B$9*30,34),scenario!BL$4),TRUE)</f>
        <v>14415841.516535141</v>
      </c>
      <c r="BR538" s="10">
        <f t="shared" ca="1" si="385"/>
        <v>67281977.490690395</v>
      </c>
      <c r="BS538" s="82">
        <f t="shared" ca="1" si="366"/>
        <v>-2.3433848475667627E-9</v>
      </c>
      <c r="BT538" s="82">
        <f t="shared" ca="1" si="367"/>
        <v>-3.4288309035326829E-10</v>
      </c>
      <c r="BU538" s="82">
        <f t="shared" ca="1" si="368"/>
        <v>-4.2578247652922621E-9</v>
      </c>
      <c r="BV538" s="82">
        <f t="shared" ca="1" si="369"/>
        <v>-2.9943922339771057E-9</v>
      </c>
      <c r="BW538" s="82">
        <f t="shared" ca="1" si="386"/>
        <v>-9.9384849371893986E-9</v>
      </c>
      <c r="BX538" s="10">
        <f t="shared" ca="1" si="370"/>
        <v>-1.8625994252110706E-12</v>
      </c>
      <c r="BY538" s="10">
        <f t="shared" ca="1" si="371"/>
        <v>2.8902850248618198E-12</v>
      </c>
      <c r="BZ538" s="10">
        <f t="shared" ca="1" si="372"/>
        <v>-3.5034723966272028E-11</v>
      </c>
      <c r="CA538" s="10">
        <f t="shared" ca="1" si="373"/>
        <v>-2.0257049898076233E-11</v>
      </c>
      <c r="CB538" s="10">
        <v>0</v>
      </c>
      <c r="CC538" s="82">
        <f t="shared" ca="1" si="374"/>
        <v>3.9725652185439453E-13</v>
      </c>
      <c r="CD538" s="82">
        <f t="shared" ca="1" si="375"/>
        <v>3.4270724548692498E-13</v>
      </c>
      <c r="CE538" s="82">
        <f t="shared" ca="1" si="376"/>
        <v>1.8915613025584714E-10</v>
      </c>
      <c r="CF538" s="82">
        <f t="shared" ca="1" si="377"/>
        <v>3.7028113839362963E-11</v>
      </c>
      <c r="CG538" s="82">
        <f t="shared" ca="1" si="387"/>
        <v>2.2692420786255141E-10</v>
      </c>
      <c r="CH538" s="13" t="str">
        <f t="shared" ca="1" si="388"/>
        <v/>
      </c>
      <c r="CI538" s="81">
        <f t="shared" ca="1" si="397"/>
        <v>0.1131775965863165</v>
      </c>
      <c r="CJ538" s="81">
        <f t="shared" ca="1" si="398"/>
        <v>0.13063724757458739</v>
      </c>
      <c r="CK538" s="81">
        <f t="shared" ca="1" si="399"/>
        <v>0.39004625943939081</v>
      </c>
      <c r="CL538" s="81">
        <f t="shared" ca="1" si="400"/>
        <v>0.17284488538116416</v>
      </c>
      <c r="CM538" s="89">
        <f t="shared" ca="1" si="389"/>
        <v>0.80670598898145884</v>
      </c>
    </row>
    <row r="539" spans="1:91" x14ac:dyDescent="0.3">
      <c r="A539">
        <v>474</v>
      </c>
      <c r="B539" s="3">
        <f t="shared" si="402"/>
        <v>1.5055555555555555</v>
      </c>
      <c r="C539" s="3">
        <f t="shared" si="390"/>
        <v>15.8</v>
      </c>
      <c r="D539" s="4">
        <f t="shared" ca="1" si="378"/>
        <v>539</v>
      </c>
      <c r="E539" s="58">
        <f>(0.5*(COS(B539*2*PI())+1)*('key variables'!$B$4-'key variables'!$B$6)+'key variables'!$B$6)/'key variables'!$B$4</f>
        <v>1</v>
      </c>
      <c r="F539" s="10">
        <f t="shared" ca="1" si="391"/>
        <v>11689222.907461114</v>
      </c>
      <c r="G539" s="10">
        <f t="shared" ca="1" si="392"/>
        <v>13492492.798713122</v>
      </c>
      <c r="H539" s="10">
        <f t="shared" ca="1" si="393"/>
        <v>40309474.521088287</v>
      </c>
      <c r="I539" s="10">
        <f t="shared" ca="1" si="394"/>
        <v>17912154.249750931</v>
      </c>
      <c r="J539" s="10">
        <f t="shared" ca="1" si="379"/>
        <v>83403344.477013454</v>
      </c>
      <c r="K539" s="82">
        <f t="shared" ca="1" si="355"/>
        <v>2249832.832292099</v>
      </c>
      <c r="L539" s="82">
        <f t="shared" ca="1" si="356"/>
        <v>2596909.4377209195</v>
      </c>
      <c r="M539" s="82">
        <f t="shared" ca="1" si="357"/>
        <v>7778311.98309422</v>
      </c>
      <c r="N539" s="82">
        <f t="shared" ca="1" si="358"/>
        <v>3496312.733215793</v>
      </c>
      <c r="O539" s="82">
        <f t="shared" ca="1" si="380"/>
        <v>16121366.986323033</v>
      </c>
      <c r="P539" s="10">
        <f ca="1">IF(IF($A539&gt;='key variables'!$B$26,K539*SUMPRODUCT(Z539:AC539,'control variables'!$O$3:$R$3)/J539+F$65*'key variables'!$B$25/scenario!J$65,K539*SUMPRODUCT(Z539:AC539,'control variables'!$O$7:$R$7)/J539+F$65*'key variables'!$B$25/scenario!J$65)&lt;'key variables'!$B$28,0,IF($A539&gt;='key variables'!$B$26,K539*SUMPRODUCT(Z539:AC539,'control variables'!$O$3:$R$3)/J539+F$65*'key variables'!$B$25/scenario!J$65,K539*SUMPRODUCT(Z539:AC539,'control variables'!$O$7:$R$7)/J539+F$65*'key variables'!$B$25/scenario!J$65))</f>
        <v>4.2964571771997764E-21</v>
      </c>
      <c r="Q539" s="10">
        <f ca="1">IF(IF($A539&gt;='key variables'!$B$26,L539*SUMPRODUCT(Z539:AC539,'control variables'!$O$4:$R$4)/J539+G$65*'key variables'!$B$25/scenario!J$65,L539*SUMPRODUCT(Z539:AC539,'control variables'!$O$7:$R$7)/J539+G$65*'key variables'!$B$25/scenario!J$65)&lt;'key variables'!$B$28,0,IF($A539&gt;='key variables'!$B$26,L539*SUMPRODUCT(Z539:AC539,'control variables'!$O$4:$R$4)/J539+G$65*'key variables'!$B$25/scenario!J$65,L539*SUMPRODUCT(Z539:AC539,'control variables'!$O$7:$R$7)/J539+G$65*'key variables'!$B$25/scenario!J$65))</f>
        <v>4.9592618758553544E-21</v>
      </c>
      <c r="R539" s="10">
        <f ca="1">IF(IF($A539&gt;='key variables'!$B$26,M539*SUMPRODUCT(Z539:AC539,'control variables'!$O$5:$R$5)/J539+H$65*'key variables'!$B$25/scenario!J$65,M539*SUMPRODUCT(Z539:AC539,'control variables'!$O$7:$R$7)/J539+H$65*'key variables'!$B$25/scenario!J$65)&lt;'key variables'!$B$28,0,IF($A539&gt;='key variables'!$B$26,M539*SUMPRODUCT(Z539:AC539,'control variables'!$O$5:$R$5)/J539+H$65*'key variables'!$B$25/scenario!J$65,M539*SUMPRODUCT(Z539:AC539,'control variables'!$O$7:$R$7)/J539+H$65*'key variables'!$B$25/scenario!J$65))</f>
        <v>1.4854074430150964E-20</v>
      </c>
      <c r="S539" s="10">
        <f ca="1">IF(IF($A539&gt;='key variables'!$B$26,N539*SUMPRODUCT(Z539:AC539,'control variables'!$O$6:$R$6)/J539+I$65*'key variables'!$B$25/scenario!J$65,N539*SUMPRODUCT(Z539:AC539,'control variables'!$O$7:$R$7)/J539+I$65*'key variables'!$B$25/scenario!J$65)&lt;'key variables'!$B$28,0,IF($A539&gt;='key variables'!$B$26,N539*SUMPRODUCT(Z539:AC539,'control variables'!$O$6:$R$6)/J539+I$65*'key variables'!$B$25/scenario!J$65,N539*SUMPRODUCT(Z539:AC539,'control variables'!$O$7:$R$7)/J539+I$65*'key variables'!$B$25/scenario!J$65))</f>
        <v>6.6768329276517847E-21</v>
      </c>
      <c r="T539" s="10">
        <f t="shared" ca="1" si="401"/>
        <v>3.0786626410857879E-20</v>
      </c>
      <c r="U539" s="82">
        <f ca="1">SUMPRODUCT(P509:P538,'control variables'!AD$7:AD$36)</f>
        <v>9.109284050449836E-21</v>
      </c>
      <c r="V539" s="82">
        <f ca="1">SUMPRODUCT(Q509:Q538,'control variables'!AE$7:AE$36)</f>
        <v>1.0514552628958404E-20</v>
      </c>
      <c r="W539" s="82">
        <f ca="1">SUMPRODUCT(R509:R538,'control variables'!AF$7:AF$36)</f>
        <v>3.1493385761837715E-20</v>
      </c>
      <c r="X539" s="82">
        <f ca="1">SUMPRODUCT(S509:S538,'control variables'!AG$7:AG$36)</f>
        <v>1.4156121005497134E-20</v>
      </c>
      <c r="Y539" s="82">
        <f t="shared" ca="1" si="395"/>
        <v>6.5273343446743085E-20</v>
      </c>
      <c r="Z539" s="10">
        <f ca="1">IF($A539&gt;='key variables'!$B$26,SUMPRODUCT(P509:P538,'control variables'!V$7:V$36)*$E539,SUMPRODUCT(P509:P538,'control variables'!Z$7:Z$36)*$E539)</f>
        <v>2.2227575259885566E-20</v>
      </c>
      <c r="AA539" s="10">
        <f ca="1">IF($A539&gt;='key variables'!$B$26,SUMPRODUCT(Q509:Q538,'control variables'!W$7:W$36)*$E539,SUMPRODUCT(Q509:Q538,'control variables'!AA$7:AA$36)*$E539)</f>
        <v>2.5656572853566835E-20</v>
      </c>
      <c r="AB539" s="10">
        <f ca="1">IF($A539&gt;='key variables'!$B$26,SUMPRODUCT(R509:R538,'control variables'!X$7:X$36)*$E539,SUMPRODUCT(R509:R538,'control variables'!AB$7:AB$36)*$E539)</f>
        <v>7.6847049486319153E-20</v>
      </c>
      <c r="AC539" s="10">
        <f ca="1">IF($A539&gt;='key variables'!$B$26,SUMPRODUCT(S509:S538,'control variables'!Y$7:Y$36)*$E539,SUMPRODUCT(S509:S538,'control variables'!AC$7:AC$36)*$E539)</f>
        <v>3.4542368345863154E-20</v>
      </c>
      <c r="AD539" s="10">
        <f t="shared" ca="1" si="396"/>
        <v>1.5927356594563472E-19</v>
      </c>
      <c r="AE539" s="82">
        <f ca="1">SUMPRODUCT(P509:P538,'control variables'!AL$7:AL$36)</f>
        <v>3.0263968794519043E-20</v>
      </c>
      <c r="AF539" s="82">
        <f ca="1">SUMPRODUCT(Q509:Q538,'control variables'!AM$7:AM$36)</f>
        <v>3.4841383811577448E-20</v>
      </c>
      <c r="AG539" s="82">
        <f ca="1">SUMPRODUCT(R509:R538,'control variables'!AN$7:AN$36)</f>
        <v>9.9341941961256996E-20</v>
      </c>
      <c r="AH539" s="82">
        <f ca="1">SUMPRODUCT(S509:S538,'control variables'!AO$7:AO$36)</f>
        <v>4.3014075473385492E-20</v>
      </c>
      <c r="AI539" s="82">
        <f t="shared" ca="1" si="359"/>
        <v>2.07461370040739E-19</v>
      </c>
      <c r="AJ539" s="10">
        <f ca="1">SUMPRODUCT(P509:P538,'control variables'!AP$7:AP$36)</f>
        <v>2.8917339893291095E-23</v>
      </c>
      <c r="AK539" s="10">
        <f ca="1">SUMPRODUCT(Q509:Q538,'control variables'!AQ$7:AQ$36)</f>
        <v>8.3445880739242335E-23</v>
      </c>
      <c r="AL539" s="10">
        <f ca="1">SUMPRODUCT(R509:R538,'control variables'!AR$7:AR$36)</f>
        <v>2.9992640544147583E-21</v>
      </c>
      <c r="AM539" s="10">
        <f ca="1">SUMPRODUCT(S509:S538,'control variables'!AS$7:AS$36)</f>
        <v>2.2469239098230972E-21</v>
      </c>
      <c r="AN539" s="10">
        <f t="shared" ca="1" si="381"/>
        <v>5.3585511848703887E-21</v>
      </c>
      <c r="AO539" s="82">
        <f ca="1">SUMPRODUCT(P509:P538,'control variables'!AX$7:AX$36)</f>
        <v>3.9323169268015049E-23</v>
      </c>
      <c r="AP539" s="82">
        <f ca="1">SUMPRODUCT(Q509:Q538,'control variables'!AY$7:AY$36)</f>
        <v>9.0778930707636937E-23</v>
      </c>
      <c r="AQ539" s="82">
        <f ca="1">SUMPRODUCT(R509:R538,'control variables'!AZ$7:AZ$36)</f>
        <v>8.1570828109667982E-22</v>
      </c>
      <c r="AR539" s="82">
        <f ca="1">SUMPRODUCT(S509:S538,'control variables'!BA$7:BA$36)</f>
        <v>6.1109472423376448E-22</v>
      </c>
      <c r="AS539" s="82">
        <f t="shared" ca="1" si="382"/>
        <v>1.5569051053060961E-21</v>
      </c>
      <c r="AT539" s="10">
        <f ca="1">SUMPRODUCT(P509:P538,'control variables'!AT$7:AT$36)</f>
        <v>-3.4704231383444061E-23</v>
      </c>
      <c r="AU539" s="10">
        <f ca="1">SUMPRODUCT(Q509:Q538,'control variables'!AU$7:AU$36)</f>
        <v>3.7646456362696004E-23</v>
      </c>
      <c r="AV539" s="10">
        <f ca="1">SUMPRODUCT(R509:R538,'control variables'!AV$7:AV$36)</f>
        <v>1.6210865794780263E-20</v>
      </c>
      <c r="AW539" s="10">
        <f ca="1">SUMPRODUCT(S509:S538,'control variables'!AW$7:AW$36)</f>
        <v>1.214450654973513E-20</v>
      </c>
      <c r="AX539" s="10">
        <f t="shared" ca="1" si="360"/>
        <v>2.8358314569494643E-20</v>
      </c>
      <c r="AY539" s="82">
        <f ca="1">SUMPRODUCT(P509:P538,'control variables'!BB$7:BB$36)</f>
        <v>1.2578425024331516E-22</v>
      </c>
      <c r="AZ539" s="82">
        <f ca="1">SUMPRODUCT(Q509:Q538,'control variables'!BC$7:BC$36)</f>
        <v>3.2074961381295039E-22</v>
      </c>
      <c r="BA539" s="82">
        <f ca="1">SUMPRODUCT(R509:R538,'control variables'!BD$7:BD$36)</f>
        <v>2.2453458887315354E-21</v>
      </c>
      <c r="BB539" s="82">
        <f ca="1">SUMPRODUCT(S509:S538,'control variables'!BE$7:BE$36)</f>
        <v>3.1907967921896253E-22</v>
      </c>
      <c r="BC539" s="82">
        <f t="shared" ca="1" si="383"/>
        <v>3.0109594320067636E-21</v>
      </c>
      <c r="BD539" s="10">
        <f ca="1">SUMPRODUCT(P509:P538,'control variables'!BF$7:BF$36)</f>
        <v>2.6312969548266842E-23</v>
      </c>
      <c r="BE539" s="10">
        <f ca="1">SUMPRODUCT(Q509:Q538,'control variables'!BG$7:BG$36)</f>
        <v>3.0372211647716603E-23</v>
      </c>
      <c r="BF539" s="10">
        <f ca="1">SUMPRODUCT(R509:R538,'control variables'!BH$7:BH$36)</f>
        <v>9.0971419480780601E-22</v>
      </c>
      <c r="BG539" s="10">
        <f ca="1">SUMPRODUCT(S509:S538,'control variables'!BI$7:BI$36)</f>
        <v>2.0445601370880093E-21</v>
      </c>
      <c r="BH539" s="10">
        <f t="shared" ca="1" si="384"/>
        <v>3.0109595130917989E-21</v>
      </c>
      <c r="BI539" s="82">
        <f t="shared" ca="1" si="361"/>
        <v>3.0355048813378915E-20</v>
      </c>
      <c r="BJ539" s="82">
        <f t="shared" ca="1" si="362"/>
        <v>3.5199779881753097E-20</v>
      </c>
      <c r="BK539" s="82">
        <f t="shared" ca="1" si="363"/>
        <v>1.177981536447688E-19</v>
      </c>
      <c r="BL539" s="82">
        <f t="shared" ca="1" si="364"/>
        <v>5.5477661702339586E-20</v>
      </c>
      <c r="BM539" s="82">
        <f t="shared" ca="1" si="354"/>
        <v>2.388306440422404E-19</v>
      </c>
      <c r="BN539" s="10">
        <f ca="1">BN538+BI539-INDIRECT(ADDRESS(MAX($D539-'key variables'!$B$9*30,34),scenario!BI$4),TRUE)</f>
        <v>9439390.0751690175</v>
      </c>
      <c r="BO539" s="10">
        <f ca="1">BO538+BJ539-INDIRECT(ADDRESS(MAX($D539-'key variables'!$B$9*30,34),scenario!BJ$4),TRUE)</f>
        <v>10895583.360992203</v>
      </c>
      <c r="BP539" s="10">
        <f ca="1">BP538+BK539-INDIRECT(ADDRESS(MAX($D539-'key variables'!$B$9*30,34),scenario!BK$4),TRUE)</f>
        <v>32531162.537994072</v>
      </c>
      <c r="BQ539" s="10">
        <f ca="1">BQ538+BL539-INDIRECT(ADDRESS(MAX($D539-'key variables'!$B$9*30,34),scenario!BL$4),TRUE)</f>
        <v>14415841.516535141</v>
      </c>
      <c r="BR539" s="10">
        <f t="shared" ca="1" si="385"/>
        <v>67281977.490690395</v>
      </c>
      <c r="BS539" s="82">
        <f t="shared" ca="1" si="366"/>
        <v>-2.3433848475928479E-9</v>
      </c>
      <c r="BT539" s="82">
        <f t="shared" ca="1" si="367"/>
        <v>-3.4288309038353917E-10</v>
      </c>
      <c r="BU539" s="82">
        <f t="shared" ca="1" si="368"/>
        <v>-4.2578247653961162E-9</v>
      </c>
      <c r="BV539" s="82">
        <f t="shared" ca="1" si="369"/>
        <v>-2.9943922340279509E-9</v>
      </c>
      <c r="BW539" s="82">
        <f t="shared" ca="1" si="386"/>
        <v>-9.9384849374004553E-9</v>
      </c>
      <c r="BX539" s="10">
        <f t="shared" ca="1" si="370"/>
        <v>-1.8625994253238451E-12</v>
      </c>
      <c r="BY539" s="10">
        <f t="shared" ca="1" si="371"/>
        <v>2.8902850246014768E-12</v>
      </c>
      <c r="BZ539" s="10">
        <f t="shared" ca="1" si="372"/>
        <v>-3.5034723968611372E-11</v>
      </c>
      <c r="CA539" s="10">
        <f t="shared" ca="1" si="373"/>
        <v>-2.0257049899828776E-11</v>
      </c>
      <c r="CB539" s="10">
        <v>0</v>
      </c>
      <c r="CC539" s="82">
        <f t="shared" ca="1" si="374"/>
        <v>3.9725652187869291E-13</v>
      </c>
      <c r="CD539" s="82">
        <f t="shared" ca="1" si="375"/>
        <v>3.4270724544194547E-13</v>
      </c>
      <c r="CE539" s="82">
        <f t="shared" ca="1" si="376"/>
        <v>1.8915613024181984E-10</v>
      </c>
      <c r="CF539" s="82">
        <f t="shared" ca="1" si="377"/>
        <v>3.7028113828854293E-11</v>
      </c>
      <c r="CG539" s="82">
        <f t="shared" ca="1" si="387"/>
        <v>2.2692420783799477E-10</v>
      </c>
      <c r="CH539" s="13" t="str">
        <f t="shared" ca="1" si="388"/>
        <v/>
      </c>
      <c r="CI539" s="81">
        <f t="shared" ca="1" si="397"/>
        <v>0.1131775965863165</v>
      </c>
      <c r="CJ539" s="81">
        <f t="shared" ca="1" si="398"/>
        <v>0.13063724757458739</v>
      </c>
      <c r="CK539" s="81">
        <f t="shared" ca="1" si="399"/>
        <v>0.39004625943939081</v>
      </c>
      <c r="CL539" s="81">
        <f t="shared" ca="1" si="400"/>
        <v>0.17284488538116416</v>
      </c>
      <c r="CM539" s="89">
        <f t="shared" ca="1" si="389"/>
        <v>0.80670598898145884</v>
      </c>
    </row>
    <row r="540" spans="1:91" x14ac:dyDescent="0.3">
      <c r="A540">
        <v>475</v>
      </c>
      <c r="B540" s="3">
        <f t="shared" si="402"/>
        <v>1.5083333333333333</v>
      </c>
      <c r="C540" s="3">
        <f t="shared" si="390"/>
        <v>15.833333333333334</v>
      </c>
      <c r="D540" s="4">
        <f t="shared" ca="1" si="378"/>
        <v>540</v>
      </c>
      <c r="E540" s="58">
        <f>(0.5*(COS(B540*2*PI())+1)*('key variables'!$B$4-'key variables'!$B$6)+'key variables'!$B$6)/'key variables'!$B$4</f>
        <v>1</v>
      </c>
      <c r="F540" s="10">
        <f t="shared" ca="1" si="391"/>
        <v>11689222.907461114</v>
      </c>
      <c r="G540" s="10">
        <f t="shared" ca="1" si="392"/>
        <v>13492492.798713122</v>
      </c>
      <c r="H540" s="10">
        <f t="shared" ca="1" si="393"/>
        <v>40309474.521088287</v>
      </c>
      <c r="I540" s="10">
        <f t="shared" ca="1" si="394"/>
        <v>17912154.249750931</v>
      </c>
      <c r="J540" s="10">
        <f t="shared" ca="1" si="379"/>
        <v>83403344.477013454</v>
      </c>
      <c r="K540" s="82">
        <f t="shared" ca="1" si="355"/>
        <v>2249832.832292099</v>
      </c>
      <c r="L540" s="82">
        <f t="shared" ca="1" si="356"/>
        <v>2596909.4377209195</v>
      </c>
      <c r="M540" s="82">
        <f t="shared" ca="1" si="357"/>
        <v>7778311.98309422</v>
      </c>
      <c r="N540" s="82">
        <f t="shared" ca="1" si="358"/>
        <v>3496312.733215793</v>
      </c>
      <c r="O540" s="82">
        <f t="shared" ca="1" si="380"/>
        <v>16121366.986323033</v>
      </c>
      <c r="P540" s="10">
        <f ca="1">IF(IF($A540&gt;='key variables'!$B$26,K540*SUMPRODUCT(Z540:AC540,'control variables'!$O$3:$R$3)/J540+F$65*'key variables'!$B$25/scenario!J$65,K540*SUMPRODUCT(Z540:AC540,'control variables'!$O$7:$R$7)/J540+F$65*'key variables'!$B$25/scenario!J$65)&lt;'key variables'!$B$28,0,IF($A540&gt;='key variables'!$B$26,K540*SUMPRODUCT(Z540:AC540,'control variables'!$O$3:$R$3)/J540+F$65*'key variables'!$B$25/scenario!J$65,K540*SUMPRODUCT(Z540:AC540,'control variables'!$O$7:$R$7)/J540+F$65*'key variables'!$B$25/scenario!J$65))</f>
        <v>3.6968832552899637E-21</v>
      </c>
      <c r="Q540" s="10">
        <f ca="1">IF(IF($A540&gt;='key variables'!$B$26,L540*SUMPRODUCT(Z540:AC540,'control variables'!$O$4:$R$4)/J540+G$65*'key variables'!$B$25/scenario!J$65,L540*SUMPRODUCT(Z540:AC540,'control variables'!$O$7:$R$7)/J540+G$65*'key variables'!$B$25/scenario!J$65)&lt;'key variables'!$B$28,0,IF($A540&gt;='key variables'!$B$26,L540*SUMPRODUCT(Z540:AC540,'control variables'!$O$4:$R$4)/J540+G$65*'key variables'!$B$25/scenario!J$65,L540*SUMPRODUCT(Z540:AC540,'control variables'!$O$7:$R$7)/J540+G$65*'key variables'!$B$25/scenario!J$65))</f>
        <v>4.2671930456424682E-21</v>
      </c>
      <c r="R540" s="10">
        <f ca="1">IF(IF($A540&gt;='key variables'!$B$26,M540*SUMPRODUCT(Z540:AC540,'control variables'!$O$5:$R$5)/J540+H$65*'key variables'!$B$25/scenario!J$65,M540*SUMPRODUCT(Z540:AC540,'control variables'!$O$7:$R$7)/J540+H$65*'key variables'!$B$25/scenario!J$65)&lt;'key variables'!$B$28,0,IF($A540&gt;='key variables'!$B$26,M540*SUMPRODUCT(Z540:AC540,'control variables'!$O$5:$R$5)/J540+H$65*'key variables'!$B$25/scenario!J$65,M540*SUMPRODUCT(Z540:AC540,'control variables'!$O$7:$R$7)/J540+H$65*'key variables'!$B$25/scenario!J$65))</f>
        <v>1.2781176855449552E-20</v>
      </c>
      <c r="S540" s="10">
        <f ca="1">IF(IF($A540&gt;='key variables'!$B$26,N540*SUMPRODUCT(Z540:AC540,'control variables'!$O$6:$R$6)/J540+I$65*'key variables'!$B$25/scenario!J$65,N540*SUMPRODUCT(Z540:AC540,'control variables'!$O$7:$R$7)/J540+I$65*'key variables'!$B$25/scenario!J$65)&lt;'key variables'!$B$28,0,IF($A540&gt;='key variables'!$B$26,N540*SUMPRODUCT(Z540:AC540,'control variables'!$O$6:$R$6)/J540+I$65*'key variables'!$B$25/scenario!J$65,N540*SUMPRODUCT(Z540:AC540,'control variables'!$O$7:$R$7)/J540+I$65*'key variables'!$B$25/scenario!J$65))</f>
        <v>5.7450757288106017E-21</v>
      </c>
      <c r="T540" s="10">
        <f t="shared" ca="1" si="401"/>
        <v>2.6490328885192588E-20</v>
      </c>
      <c r="U540" s="82">
        <f ca="1">SUMPRODUCT(P510:P539,'control variables'!AD$7:AD$36)</f>
        <v>7.8380764161918884E-21</v>
      </c>
      <c r="V540" s="82">
        <f ca="1">SUMPRODUCT(Q510:Q539,'control variables'!AE$7:AE$36)</f>
        <v>9.0472386777506975E-21</v>
      </c>
      <c r="W540" s="82">
        <f ca="1">SUMPRODUCT(R510:R539,'control variables'!AF$7:AF$36)</f>
        <v>2.7098459422143471E-20</v>
      </c>
      <c r="X540" s="82">
        <f ca="1">SUMPRODUCT(S510:S539,'control variables'!AG$7:AG$36)</f>
        <v>1.2180623370995485E-20</v>
      </c>
      <c r="Y540" s="82">
        <f t="shared" ca="1" si="395"/>
        <v>5.6164397887081547E-20</v>
      </c>
      <c r="Z540" s="10">
        <f ca="1">IF($A540&gt;='key variables'!$B$26,SUMPRODUCT(P510:P539,'control variables'!V$7:V$36)*$E540,SUMPRODUCT(P510:P539,'control variables'!Z$7:Z$36)*$E540)</f>
        <v>1.9125699941812211E-20</v>
      </c>
      <c r="AA540" s="10">
        <f ca="1">IF($A540&gt;='key variables'!$B$26,SUMPRODUCT(Q510:Q539,'control variables'!W$7:W$36)*$E540,SUMPRODUCT(Q510:Q539,'control variables'!AA$7:AA$36)*$E540)</f>
        <v>2.2076178269347143E-20</v>
      </c>
      <c r="AB540" s="10">
        <f ca="1">IF($A540&gt;='key variables'!$B$26,SUMPRODUCT(R510:R539,'control variables'!X$7:X$36)*$E540,SUMPRODUCT(R510:R539,'control variables'!AB$7:AB$36)*$E540)</f>
        <v>6.6122984297860898E-20</v>
      </c>
      <c r="AC540" s="10">
        <f ca="1">IF($A540&gt;='key variables'!$B$26,SUMPRODUCT(S510:S539,'control variables'!Y$7:Y$36)*$E540,SUMPRODUCT(S510:S539,'control variables'!AC$7:AC$36)*$E540)</f>
        <v>2.9721954128519376E-20</v>
      </c>
      <c r="AD540" s="10">
        <f t="shared" ca="1" si="396"/>
        <v>1.3704681663753962E-19</v>
      </c>
      <c r="AE540" s="82">
        <f ca="1">SUMPRODUCT(P510:P539,'control variables'!AL$7:AL$36)</f>
        <v>2.6040608543431348E-20</v>
      </c>
      <c r="AF540" s="82">
        <f ca="1">SUMPRODUCT(Q510:Q539,'control variables'!AM$7:AM$36)</f>
        <v>2.9979241754738048E-20</v>
      </c>
      <c r="AG540" s="82">
        <f ca="1">SUMPRODUCT(R510:R539,'control variables'!AN$7:AN$36)</f>
        <v>8.5478697130624702E-20</v>
      </c>
      <c r="AH540" s="82">
        <f ca="1">SUMPRODUCT(S510:S539,'control variables'!AO$7:AO$36)</f>
        <v>3.7011427974473107E-20</v>
      </c>
      <c r="AI540" s="82">
        <f t="shared" ca="1" si="359"/>
        <v>1.785099754032672E-19</v>
      </c>
      <c r="AJ540" s="10">
        <f ca="1">SUMPRODUCT(P510:P539,'control variables'!AP$7:AP$36)</f>
        <v>2.4881902746837395E-23</v>
      </c>
      <c r="AK540" s="10">
        <f ca="1">SUMPRODUCT(Q510:Q539,'control variables'!AQ$7:AQ$36)</f>
        <v>7.1800943545976877E-23</v>
      </c>
      <c r="AL540" s="10">
        <f ca="1">SUMPRODUCT(R510:R539,'control variables'!AR$7:AR$36)</f>
        <v>2.5807144360241452E-21</v>
      </c>
      <c r="AM540" s="10">
        <f ca="1">SUMPRODUCT(S510:S539,'control variables'!AS$7:AS$36)</f>
        <v>1.9333639404616429E-21</v>
      </c>
      <c r="AN540" s="10">
        <f t="shared" ca="1" si="381"/>
        <v>4.6107612227786027E-21</v>
      </c>
      <c r="AO540" s="82">
        <f ca="1">SUMPRODUCT(P510:P539,'control variables'!AX$7:AX$36)</f>
        <v>3.3835590584567386E-23</v>
      </c>
      <c r="AP540" s="82">
        <f ca="1">SUMPRODUCT(Q510:Q539,'control variables'!AY$7:AY$36)</f>
        <v>7.8110660719983756E-23</v>
      </c>
      <c r="AQ540" s="82">
        <f ca="1">SUMPRODUCT(R510:R539,'control variables'!AZ$7:AZ$36)</f>
        <v>7.0187555961004181E-22</v>
      </c>
      <c r="AR540" s="82">
        <f ca="1">SUMPRODUCT(S510:S539,'control variables'!BA$7:BA$36)</f>
        <v>5.2581598285316654E-22</v>
      </c>
      <c r="AS540" s="82">
        <f t="shared" ca="1" si="382"/>
        <v>1.3396377937677596E-21</v>
      </c>
      <c r="AT540" s="10">
        <f ca="1">SUMPRODUCT(P510:P539,'control variables'!AT$7:AT$36)</f>
        <v>-2.9861229054022804E-23</v>
      </c>
      <c r="AU540" s="10">
        <f ca="1">SUMPRODUCT(Q510:Q539,'control variables'!AU$7:AU$36)</f>
        <v>3.2392864261936492E-23</v>
      </c>
      <c r="AV540" s="10">
        <f ca="1">SUMPRODUCT(R510:R539,'control variables'!AV$7:AV$36)</f>
        <v>1.3948626935817678E-20</v>
      </c>
      <c r="AW540" s="10">
        <f ca="1">SUMPRODUCT(S510:S539,'control variables'!AW$7:AW$36)</f>
        <v>1.0449731268295029E-20</v>
      </c>
      <c r="AX540" s="10">
        <f t="shared" ca="1" si="360"/>
        <v>2.4400889839320619E-20</v>
      </c>
      <c r="AY540" s="82">
        <f ca="1">SUMPRODUCT(P510:P539,'control variables'!BB$7:BB$36)</f>
        <v>1.0823096084173827E-22</v>
      </c>
      <c r="AZ540" s="82">
        <f ca="1">SUMPRODUCT(Q510:Q539,'control variables'!BC$7:BC$36)</f>
        <v>2.7598875714121492E-22</v>
      </c>
      <c r="BA540" s="82">
        <f ca="1">SUMPRODUCT(R510:R539,'control variables'!BD$7:BD$36)</f>
        <v>1.9320061334338318E-21</v>
      </c>
      <c r="BB540" s="82">
        <f ca="1">SUMPRODUCT(S510:S539,'control variables'!BE$7:BE$36)</f>
        <v>2.7455186321132667E-22</v>
      </c>
      <c r="BC540" s="82">
        <f t="shared" ca="1" si="383"/>
        <v>2.5907777146281116E-21</v>
      </c>
      <c r="BD540" s="10">
        <f ca="1">SUMPRODUCT(P510:P539,'control variables'!BF$7:BF$36)</f>
        <v>2.2640974297651956E-23</v>
      </c>
      <c r="BE540" s="10">
        <f ca="1">SUMPRODUCT(Q510:Q539,'control variables'!BG$7:BG$36)</f>
        <v>2.6133746022751391E-23</v>
      </c>
      <c r="BF540" s="10">
        <f ca="1">SUMPRODUCT(R510:R539,'control variables'!BH$7:BH$36)</f>
        <v>7.8276287535966581E-22</v>
      </c>
      <c r="BG540" s="10">
        <f ca="1">SUMPRODUCT(S510:S539,'control variables'!BI$7:BI$36)</f>
        <v>1.7592401887175984E-21</v>
      </c>
      <c r="BH540" s="10">
        <f t="shared" ca="1" si="384"/>
        <v>2.5907777843976675E-21</v>
      </c>
      <c r="BI540" s="82">
        <f t="shared" ca="1" si="361"/>
        <v>2.6118978275219065E-20</v>
      </c>
      <c r="BJ540" s="82">
        <f t="shared" ca="1" si="362"/>
        <v>3.0287623376141195E-20</v>
      </c>
      <c r="BK540" s="82">
        <f t="shared" ca="1" si="363"/>
        <v>1.013593301998762E-19</v>
      </c>
      <c r="BL540" s="82">
        <f t="shared" ca="1" si="364"/>
        <v>4.7735711105979463E-20</v>
      </c>
      <c r="BM540" s="82">
        <f t="shared" ca="1" si="354"/>
        <v>2.0550164295721592E-19</v>
      </c>
      <c r="BN540" s="10">
        <f ca="1">BN539+BI540-INDIRECT(ADDRESS(MAX($D540-'key variables'!$B$9*30,34),scenario!BI$4),TRUE)</f>
        <v>9439390.0751690175</v>
      </c>
      <c r="BO540" s="10">
        <f ca="1">BO539+BJ540-INDIRECT(ADDRESS(MAX($D540-'key variables'!$B$9*30,34),scenario!BJ$4),TRUE)</f>
        <v>10895583.360992203</v>
      </c>
      <c r="BP540" s="10">
        <f ca="1">BP539+BK540-INDIRECT(ADDRESS(MAX($D540-'key variables'!$B$9*30,34),scenario!BK$4),TRUE)</f>
        <v>32531162.537994072</v>
      </c>
      <c r="BQ540" s="10">
        <f ca="1">BQ539+BL540-INDIRECT(ADDRESS(MAX($D540-'key variables'!$B$9*30,34),scenario!BL$4),TRUE)</f>
        <v>14415841.516535141</v>
      </c>
      <c r="BR540" s="10">
        <f t="shared" ca="1" si="385"/>
        <v>67281977.490690395</v>
      </c>
      <c r="BS540" s="82">
        <f t="shared" ca="1" si="366"/>
        <v>-2.3433848476152926E-9</v>
      </c>
      <c r="BT540" s="82">
        <f t="shared" ca="1" si="367"/>
        <v>-3.4288309040958569E-10</v>
      </c>
      <c r="BU540" s="82">
        <f t="shared" ca="1" si="368"/>
        <v>-4.2578247654854774E-9</v>
      </c>
      <c r="BV540" s="82">
        <f t="shared" ca="1" si="369"/>
        <v>-2.9943922340717009E-9</v>
      </c>
      <c r="BW540" s="82">
        <f t="shared" ca="1" si="386"/>
        <v>-9.9384849375820562E-9</v>
      </c>
      <c r="BX540" s="10">
        <f t="shared" ca="1" si="370"/>
        <v>-1.8625994254208813E-12</v>
      </c>
      <c r="BY540" s="10">
        <f t="shared" ca="1" si="371"/>
        <v>2.8902850243774652E-12</v>
      </c>
      <c r="BZ540" s="10">
        <f t="shared" ca="1" si="372"/>
        <v>-3.5034723970624264E-11</v>
      </c>
      <c r="CA540" s="10">
        <f t="shared" ca="1" si="373"/>
        <v>-2.0257049901336752E-11</v>
      </c>
      <c r="CB540" s="10">
        <v>0</v>
      </c>
      <c r="CC540" s="82">
        <f t="shared" ca="1" si="374"/>
        <v>3.9725652189960047E-13</v>
      </c>
      <c r="CD540" s="82">
        <f t="shared" ca="1" si="375"/>
        <v>3.4270724540324287E-13</v>
      </c>
      <c r="CE540" s="82">
        <f t="shared" ca="1" si="376"/>
        <v>1.8915613022975009E-10</v>
      </c>
      <c r="CF540" s="82">
        <f t="shared" ca="1" si="377"/>
        <v>3.702811381981211E-11</v>
      </c>
      <c r="CG540" s="82">
        <f t="shared" ca="1" si="387"/>
        <v>2.2692420781686503E-10</v>
      </c>
      <c r="CH540" s="13" t="str">
        <f t="shared" ca="1" si="388"/>
        <v/>
      </c>
      <c r="CI540" s="81">
        <f t="shared" ca="1" si="397"/>
        <v>0.1131775965863165</v>
      </c>
      <c r="CJ540" s="81">
        <f t="shared" ca="1" si="398"/>
        <v>0.13063724757458739</v>
      </c>
      <c r="CK540" s="81">
        <f t="shared" ca="1" si="399"/>
        <v>0.39004625943939081</v>
      </c>
      <c r="CL540" s="81">
        <f t="shared" ca="1" si="400"/>
        <v>0.17284488538116416</v>
      </c>
      <c r="CM540" s="89">
        <f t="shared" ca="1" si="389"/>
        <v>0.80670598898145884</v>
      </c>
    </row>
    <row r="541" spans="1:91" x14ac:dyDescent="0.3">
      <c r="A541">
        <v>476</v>
      </c>
      <c r="B541" s="3">
        <f t="shared" si="402"/>
        <v>1.5111111111111111</v>
      </c>
      <c r="C541" s="3">
        <f t="shared" si="390"/>
        <v>15.866666666666667</v>
      </c>
      <c r="D541" s="4">
        <f t="shared" ca="1" si="378"/>
        <v>541</v>
      </c>
      <c r="E541" s="58">
        <f>(0.5*(COS(B541*2*PI())+1)*('key variables'!$B$4-'key variables'!$B$6)+'key variables'!$B$6)/'key variables'!$B$4</f>
        <v>1</v>
      </c>
      <c r="F541" s="10">
        <f t="shared" ca="1" si="391"/>
        <v>11689222.907461114</v>
      </c>
      <c r="G541" s="10">
        <f t="shared" ca="1" si="392"/>
        <v>13492492.798713122</v>
      </c>
      <c r="H541" s="10">
        <f t="shared" ca="1" si="393"/>
        <v>40309474.521088287</v>
      </c>
      <c r="I541" s="10">
        <f t="shared" ca="1" si="394"/>
        <v>17912154.249750931</v>
      </c>
      <c r="J541" s="10">
        <f t="shared" ca="1" si="379"/>
        <v>83403344.477013454</v>
      </c>
      <c r="K541" s="82">
        <f t="shared" ca="1" si="355"/>
        <v>2249832.832292099</v>
      </c>
      <c r="L541" s="82">
        <f t="shared" ca="1" si="356"/>
        <v>2596909.4377209195</v>
      </c>
      <c r="M541" s="82">
        <f t="shared" ca="1" si="357"/>
        <v>7778311.98309422</v>
      </c>
      <c r="N541" s="82">
        <f t="shared" ca="1" si="358"/>
        <v>3496312.733215793</v>
      </c>
      <c r="O541" s="82">
        <f t="shared" ca="1" si="380"/>
        <v>16121366.986323033</v>
      </c>
      <c r="P541" s="10">
        <f ca="1">IF(IF($A541&gt;='key variables'!$B$26,K541*SUMPRODUCT(Z541:AC541,'control variables'!$O$3:$R$3)/J541+F$65*'key variables'!$B$25/scenario!J$65,K541*SUMPRODUCT(Z541:AC541,'control variables'!$O$7:$R$7)/J541+F$65*'key variables'!$B$25/scenario!J$65)&lt;'key variables'!$B$28,0,IF($A541&gt;='key variables'!$B$26,K541*SUMPRODUCT(Z541:AC541,'control variables'!$O$3:$R$3)/J541+F$65*'key variables'!$B$25/scenario!J$65,K541*SUMPRODUCT(Z541:AC541,'control variables'!$O$7:$R$7)/J541+F$65*'key variables'!$B$25/scenario!J$65))</f>
        <v>3.1809803378863835E-21</v>
      </c>
      <c r="Q541" s="10">
        <f ca="1">IF(IF($A541&gt;='key variables'!$B$26,L541*SUMPRODUCT(Z541:AC541,'control variables'!$O$4:$R$4)/J541+G$65*'key variables'!$B$25/scenario!J$65,L541*SUMPRODUCT(Z541:AC541,'control variables'!$O$7:$R$7)/J541+G$65*'key variables'!$B$25/scenario!J$65)&lt;'key variables'!$B$28,0,IF($A541&gt;='key variables'!$B$26,L541*SUMPRODUCT(Z541:AC541,'control variables'!$O$4:$R$4)/J541+G$65*'key variables'!$B$25/scenario!J$65,L541*SUMPRODUCT(Z541:AC541,'control variables'!$O$7:$R$7)/J541+G$65*'key variables'!$B$25/scenario!J$65))</f>
        <v>3.671702955924028E-21</v>
      </c>
      <c r="R541" s="10">
        <f ca="1">IF(IF($A541&gt;='key variables'!$B$26,M541*SUMPRODUCT(Z541:AC541,'control variables'!$O$5:$R$5)/J541+H$65*'key variables'!$B$25/scenario!J$65,M541*SUMPRODUCT(Z541:AC541,'control variables'!$O$7:$R$7)/J541+H$65*'key variables'!$B$25/scenario!J$65)&lt;'key variables'!$B$28,0,IF($A541&gt;='key variables'!$B$26,M541*SUMPRODUCT(Z541:AC541,'control variables'!$O$5:$R$5)/J541+H$65*'key variables'!$B$25/scenario!J$65,M541*SUMPRODUCT(Z541:AC541,'control variables'!$O$7:$R$7)/J541+H$65*'key variables'!$B$25/scenario!J$65))</f>
        <v>1.0997553740453363E-20</v>
      </c>
      <c r="S541" s="10">
        <f ca="1">IF(IF($A541&gt;='key variables'!$B$26,N541*SUMPRODUCT(Z541:AC541,'control variables'!$O$6:$R$6)/J541+I$65*'key variables'!$B$25/scenario!J$65,N541*SUMPRODUCT(Z541:AC541,'control variables'!$O$7:$R$7)/J541+I$65*'key variables'!$B$25/scenario!J$65)&lt;'key variables'!$B$28,0,IF($A541&gt;='key variables'!$B$26,N541*SUMPRODUCT(Z541:AC541,'control variables'!$O$6:$R$6)/J541+I$65*'key variables'!$B$25/scenario!J$65,N541*SUMPRODUCT(Z541:AC541,'control variables'!$O$7:$R$7)/J541+I$65*'key variables'!$B$25/scenario!J$65))</f>
        <v>4.9433459676782291E-21</v>
      </c>
      <c r="T541" s="10">
        <f t="shared" ca="1" si="401"/>
        <v>2.2793583001942004E-20</v>
      </c>
      <c r="U541" s="82">
        <f ca="1">SUMPRODUCT(P511:P540,'control variables'!AD$7:AD$36)</f>
        <v>6.7442667904323012E-21</v>
      </c>
      <c r="V541" s="82">
        <f ca="1">SUMPRODUCT(Q511:Q540,'control variables'!AE$7:AE$36)</f>
        <v>7.7846895232381061E-21</v>
      </c>
      <c r="W541" s="82">
        <f ca="1">SUMPRODUCT(R511:R540,'control variables'!AF$7:AF$36)</f>
        <v>2.3316848452140083E-20</v>
      </c>
      <c r="X541" s="82">
        <f ca="1">SUMPRODUCT(S511:S540,'control variables'!AG$7:AG$36)</f>
        <v>1.048080795921616E-20</v>
      </c>
      <c r="Y541" s="82">
        <f t="shared" ca="1" si="395"/>
        <v>4.8326612725026649E-20</v>
      </c>
      <c r="Z541" s="10">
        <f ca="1">IF($A541&gt;='key variables'!$B$26,SUMPRODUCT(P511:P540,'control variables'!V$7:V$36)*$E541,SUMPRODUCT(P511:P540,'control variables'!Z$7:Z$36)*$E541)</f>
        <v>1.6456693723331423E-20</v>
      </c>
      <c r="AA541" s="10">
        <f ca="1">IF($A541&gt;='key variables'!$B$26,SUMPRODUCT(Q511:Q540,'control variables'!W$7:W$36)*$E541,SUMPRODUCT(Q511:Q540,'control variables'!AA$7:AA$36)*$E541)</f>
        <v>1.8995430518392154E-20</v>
      </c>
      <c r="AB541" s="10">
        <f ca="1">IF($A541&gt;='key variables'!$B$26,SUMPRODUCT(R511:R540,'control variables'!X$7:X$36)*$E541,SUMPRODUCT(R511:R540,'control variables'!AB$7:AB$36)*$E541)</f>
        <v>5.689547070032318E-20</v>
      </c>
      <c r="AC541" s="10">
        <f ca="1">IF($A541&gt;='key variables'!$B$26,SUMPRODUCT(S511:S540,'control variables'!Y$7:Y$36)*$E541,SUMPRODUCT(S511:S540,'control variables'!AC$7:AC$36)*$E541)</f>
        <v>2.5574232443259977E-20</v>
      </c>
      <c r="AD541" s="10">
        <f t="shared" ca="1" si="396"/>
        <v>1.1792182738530674E-19</v>
      </c>
      <c r="AE541" s="82">
        <f ca="1">SUMPRODUCT(P511:P540,'control variables'!AL$7:AL$36)</f>
        <v>2.240662148168219E-20</v>
      </c>
      <c r="AF541" s="82">
        <f ca="1">SUMPRODUCT(Q511:Q540,'control variables'!AM$7:AM$36)</f>
        <v>2.5795615382256477E-20</v>
      </c>
      <c r="AG541" s="82">
        <f ca="1">SUMPRODUCT(R511:R540,'control variables'!AN$7:AN$36)</f>
        <v>7.3550078837784538E-20</v>
      </c>
      <c r="AH541" s="82">
        <f ca="1">SUMPRODUCT(S511:S540,'control variables'!AO$7:AO$36)</f>
        <v>3.1846454576413904E-20</v>
      </c>
      <c r="AI541" s="82">
        <f t="shared" ca="1" si="359"/>
        <v>1.5359877027813712E-19</v>
      </c>
      <c r="AJ541" s="10">
        <f ca="1">SUMPRODUCT(P511:P540,'control variables'!AP$7:AP$36)</f>
        <v>2.1409613975132931E-23</v>
      </c>
      <c r="AK541" s="10">
        <f ca="1">SUMPRODUCT(Q511:Q540,'control variables'!AQ$7:AQ$36)</f>
        <v>6.1781066344094868E-23</v>
      </c>
      <c r="AL541" s="10">
        <f ca="1">SUMPRODUCT(R511:R540,'control variables'!AR$7:AR$36)</f>
        <v>2.2205737405815015E-21</v>
      </c>
      <c r="AM541" s="10">
        <f ca="1">SUMPRODUCT(S511:S540,'control variables'!AS$7:AS$36)</f>
        <v>1.6635615073283274E-21</v>
      </c>
      <c r="AN541" s="10">
        <f t="shared" ca="1" si="381"/>
        <v>3.9673259282290567E-21</v>
      </c>
      <c r="AO541" s="82">
        <f ca="1">SUMPRODUCT(P511:P540,'control variables'!AX$7:AX$36)</f>
        <v>2.9113807750426393E-23</v>
      </c>
      <c r="AP541" s="82">
        <f ca="1">SUMPRODUCT(Q511:Q540,'control variables'!AY$7:AY$36)</f>
        <v>6.7210257606604912E-23</v>
      </c>
      <c r="AQ541" s="82">
        <f ca="1">SUMPRODUCT(R511:R540,'control variables'!AZ$7:AZ$36)</f>
        <v>6.0392828244380913E-22</v>
      </c>
      <c r="AR541" s="82">
        <f ca="1">SUMPRODUCT(S511:S540,'control variables'!BA$7:BA$36)</f>
        <v>4.5243795578584913E-22</v>
      </c>
      <c r="AS541" s="82">
        <f t="shared" ca="1" si="382"/>
        <v>1.1526903035866895E-21</v>
      </c>
      <c r="AT541" s="10">
        <f ca="1">SUMPRODUCT(P511:P540,'control variables'!AT$7:AT$36)</f>
        <v>-2.5694071445195745E-23</v>
      </c>
      <c r="AU541" s="10">
        <f ca="1">SUMPRODUCT(Q511:Q540,'control variables'!AU$7:AU$36)</f>
        <v>2.7872415001906919E-23</v>
      </c>
      <c r="AV541" s="10">
        <f ca="1">SUMPRODUCT(R511:R540,'control variables'!AV$7:AV$36)</f>
        <v>1.2002085259213371E-20</v>
      </c>
      <c r="AW541" s="10">
        <f ca="1">SUMPRODUCT(S511:S540,'control variables'!AW$7:AW$36)</f>
        <v>8.9914631881000052E-21</v>
      </c>
      <c r="AX541" s="10">
        <f t="shared" ca="1" si="360"/>
        <v>2.0995726790870089E-20</v>
      </c>
      <c r="AY541" s="82">
        <f ca="1">SUMPRODUCT(P511:P540,'control variables'!BB$7:BB$36)</f>
        <v>9.3127246551667766E-23</v>
      </c>
      <c r="AZ541" s="82">
        <f ca="1">SUMPRODUCT(Q511:Q540,'control variables'!BC$7:BC$36)</f>
        <v>2.3747431263556254E-22</v>
      </c>
      <c r="BA541" s="82">
        <f ca="1">SUMPRODUCT(R511:R540,'control variables'!BD$7:BD$36)</f>
        <v>1.6623931833213601E-21</v>
      </c>
      <c r="BB541" s="82">
        <f ca="1">SUMPRODUCT(S511:S540,'control variables'!BE$7:BE$36)</f>
        <v>2.3623793836486773E-22</v>
      </c>
      <c r="BC541" s="82">
        <f t="shared" ca="1" si="383"/>
        <v>2.229232680873458E-21</v>
      </c>
      <c r="BD541" s="10">
        <f ca="1">SUMPRODUCT(P511:P540,'control variables'!BF$7:BF$36)</f>
        <v>1.9481408824140147E-23</v>
      </c>
      <c r="BE541" s="10">
        <f ca="1">SUMPRODUCT(Q511:Q540,'control variables'!BG$7:BG$36)</f>
        <v>2.2486761553731645E-23</v>
      </c>
      <c r="BF541" s="10">
        <f ca="1">SUMPRODUCT(R511:R540,'control variables'!BH$7:BH$36)</f>
        <v>6.7352771072323415E-22</v>
      </c>
      <c r="BG541" s="10">
        <f ca="1">SUMPRODUCT(S511:S540,'control variables'!BI$7:BI$36)</f>
        <v>1.5137368598055126E-21</v>
      </c>
      <c r="BH541" s="10">
        <f t="shared" ca="1" si="384"/>
        <v>2.2292327409066184E-21</v>
      </c>
      <c r="BI541" s="82">
        <f t="shared" ca="1" si="361"/>
        <v>2.2474054656788662E-20</v>
      </c>
      <c r="BJ541" s="82">
        <f t="shared" ca="1" si="362"/>
        <v>2.6060962109893947E-20</v>
      </c>
      <c r="BK541" s="82">
        <f t="shared" ca="1" si="363"/>
        <v>8.7214557280319265E-20</v>
      </c>
      <c r="BL541" s="82">
        <f t="shared" ca="1" si="364"/>
        <v>4.1074155702878776E-20</v>
      </c>
      <c r="BM541" s="82">
        <f t="shared" ca="1" si="354"/>
        <v>1.7682372974988065E-19</v>
      </c>
      <c r="BN541" s="10">
        <f ca="1">BN540+BI541-INDIRECT(ADDRESS(MAX($D541-'key variables'!$B$9*30,34),scenario!BI$4),TRUE)</f>
        <v>9439390.0751690175</v>
      </c>
      <c r="BO541" s="10">
        <f ca="1">BO540+BJ541-INDIRECT(ADDRESS(MAX($D541-'key variables'!$B$9*30,34),scenario!BJ$4),TRUE)</f>
        <v>10895583.360992203</v>
      </c>
      <c r="BP541" s="10">
        <f ca="1">BP540+BK541-INDIRECT(ADDRESS(MAX($D541-'key variables'!$B$9*30,34),scenario!BK$4),TRUE)</f>
        <v>32531162.537994072</v>
      </c>
      <c r="BQ541" s="10">
        <f ca="1">BQ540+BL541-INDIRECT(ADDRESS(MAX($D541-'key variables'!$B$9*30,34),scenario!BL$4),TRUE)</f>
        <v>14415841.516535141</v>
      </c>
      <c r="BR541" s="10">
        <f t="shared" ca="1" si="385"/>
        <v>67281977.490690395</v>
      </c>
      <c r="BS541" s="82">
        <f t="shared" ca="1" si="366"/>
        <v>-2.3433848476346052E-9</v>
      </c>
      <c r="BT541" s="82">
        <f t="shared" ca="1" si="367"/>
        <v>-3.4288309043199742E-10</v>
      </c>
      <c r="BU541" s="82">
        <f t="shared" ca="1" si="368"/>
        <v>-4.257824765562368E-9</v>
      </c>
      <c r="BV541" s="82">
        <f t="shared" ca="1" si="369"/>
        <v>-2.9943922341093454E-9</v>
      </c>
      <c r="BW541" s="82">
        <f t="shared" ca="1" si="386"/>
        <v>-9.9384849377383156E-9</v>
      </c>
      <c r="BX541" s="10">
        <f t="shared" ca="1" si="370"/>
        <v>-1.8625994255043764E-12</v>
      </c>
      <c r="BY541" s="10">
        <f t="shared" ca="1" si="371"/>
        <v>2.8902850241847143E-12</v>
      </c>
      <c r="BZ541" s="10">
        <f t="shared" ca="1" si="372"/>
        <v>-3.5034723972356258E-11</v>
      </c>
      <c r="CA541" s="10">
        <f t="shared" ca="1" si="373"/>
        <v>-2.0257049902634289E-11</v>
      </c>
      <c r="CB541" s="10">
        <v>0</v>
      </c>
      <c r="CC541" s="82">
        <f t="shared" ca="1" si="374"/>
        <v>3.9725652191759039E-13</v>
      </c>
      <c r="CD541" s="82">
        <f t="shared" ca="1" si="375"/>
        <v>3.4270724536994128E-13</v>
      </c>
      <c r="CE541" s="82">
        <f t="shared" ca="1" si="376"/>
        <v>1.8915613021936465E-10</v>
      </c>
      <c r="CF541" s="82">
        <f t="shared" ca="1" si="377"/>
        <v>3.7028113812031772E-11</v>
      </c>
      <c r="CG541" s="82">
        <f t="shared" ca="1" si="387"/>
        <v>2.2692420779868396E-10</v>
      </c>
      <c r="CH541" s="13" t="str">
        <f t="shared" ca="1" si="388"/>
        <v/>
      </c>
      <c r="CI541" s="81">
        <f t="shared" ca="1" si="397"/>
        <v>0.1131775965863165</v>
      </c>
      <c r="CJ541" s="81">
        <f t="shared" ca="1" si="398"/>
        <v>0.13063724757458739</v>
      </c>
      <c r="CK541" s="81">
        <f t="shared" ca="1" si="399"/>
        <v>0.39004625943939081</v>
      </c>
      <c r="CL541" s="81">
        <f t="shared" ca="1" si="400"/>
        <v>0.17284488538116416</v>
      </c>
      <c r="CM541" s="89">
        <f t="shared" ca="1" si="389"/>
        <v>0.80670598898145884</v>
      </c>
    </row>
    <row r="542" spans="1:91" x14ac:dyDescent="0.3">
      <c r="A542">
        <v>477</v>
      </c>
      <c r="B542" s="3">
        <f t="shared" si="402"/>
        <v>1.5138888888888888</v>
      </c>
      <c r="C542" s="3">
        <f t="shared" si="390"/>
        <v>15.9</v>
      </c>
      <c r="D542" s="4">
        <f t="shared" ca="1" si="378"/>
        <v>542</v>
      </c>
      <c r="E542" s="58">
        <f>(0.5*(COS(B542*2*PI())+1)*('key variables'!$B$4-'key variables'!$B$6)+'key variables'!$B$6)/'key variables'!$B$4</f>
        <v>1</v>
      </c>
      <c r="F542" s="10">
        <f t="shared" ca="1" si="391"/>
        <v>11689222.907461114</v>
      </c>
      <c r="G542" s="10">
        <f t="shared" ca="1" si="392"/>
        <v>13492492.798713122</v>
      </c>
      <c r="H542" s="10">
        <f t="shared" ca="1" si="393"/>
        <v>40309474.521088287</v>
      </c>
      <c r="I542" s="10">
        <f t="shared" ca="1" si="394"/>
        <v>17912154.249750931</v>
      </c>
      <c r="J542" s="10">
        <f t="shared" ca="1" si="379"/>
        <v>83403344.477013454</v>
      </c>
      <c r="K542" s="82">
        <f t="shared" ca="1" si="355"/>
        <v>2249832.832292099</v>
      </c>
      <c r="L542" s="82">
        <f t="shared" ca="1" si="356"/>
        <v>2596909.4377209195</v>
      </c>
      <c r="M542" s="82">
        <f t="shared" ca="1" si="357"/>
        <v>7778311.98309422</v>
      </c>
      <c r="N542" s="82">
        <f t="shared" ca="1" si="358"/>
        <v>3496312.733215793</v>
      </c>
      <c r="O542" s="82">
        <f t="shared" ca="1" si="380"/>
        <v>16121366.986323033</v>
      </c>
      <c r="P542" s="10">
        <f ca="1">IF(IF($A542&gt;='key variables'!$B$26,K542*SUMPRODUCT(Z542:AC542,'control variables'!$O$3:$R$3)/J542+F$65*'key variables'!$B$25/scenario!J$65,K542*SUMPRODUCT(Z542:AC542,'control variables'!$O$7:$R$7)/J542+F$65*'key variables'!$B$25/scenario!J$65)&lt;'key variables'!$B$28,0,IF($A542&gt;='key variables'!$B$26,K542*SUMPRODUCT(Z542:AC542,'control variables'!$O$3:$R$3)/J542+F$65*'key variables'!$B$25/scenario!J$65,K542*SUMPRODUCT(Z542:AC542,'control variables'!$O$7:$R$7)/J542+F$65*'key variables'!$B$25/scenario!J$65))</f>
        <v>2.7370720715999772E-21</v>
      </c>
      <c r="Q542" s="10">
        <f ca="1">IF(IF($A542&gt;='key variables'!$B$26,L542*SUMPRODUCT(Z542:AC542,'control variables'!$O$4:$R$4)/J542+G$65*'key variables'!$B$25/scenario!J$65,L542*SUMPRODUCT(Z542:AC542,'control variables'!$O$7:$R$7)/J542+G$65*'key variables'!$B$25/scenario!J$65)&lt;'key variables'!$B$28,0,IF($A542&gt;='key variables'!$B$26,L542*SUMPRODUCT(Z542:AC542,'control variables'!$O$4:$R$4)/J542+G$65*'key variables'!$B$25/scenario!J$65,L542*SUMPRODUCT(Z542:AC542,'control variables'!$O$7:$R$7)/J542+G$65*'key variables'!$B$25/scenario!J$65))</f>
        <v>3.1593139687711233E-21</v>
      </c>
      <c r="R542" s="10">
        <f ca="1">IF(IF($A542&gt;='key variables'!$B$26,M542*SUMPRODUCT(Z542:AC542,'control variables'!$O$5:$R$5)/J542+H$65*'key variables'!$B$25/scenario!J$65,M542*SUMPRODUCT(Z542:AC542,'control variables'!$O$7:$R$7)/J542+H$65*'key variables'!$B$25/scenario!J$65)&lt;'key variables'!$B$28,0,IF($A542&gt;='key variables'!$B$26,M542*SUMPRODUCT(Z542:AC542,'control variables'!$O$5:$R$5)/J542+H$65*'key variables'!$B$25/scenario!J$65,M542*SUMPRODUCT(Z542:AC542,'control variables'!$O$7:$R$7)/J542+H$65*'key variables'!$B$25/scenario!J$65))</f>
        <v>9.4628366105889136E-21</v>
      </c>
      <c r="S542" s="10">
        <f ca="1">IF(IF($A542&gt;='key variables'!$B$26,N542*SUMPRODUCT(Z542:AC542,'control variables'!$O$6:$R$6)/J542+I$65*'key variables'!$B$25/scenario!J$65,N542*SUMPRODUCT(Z542:AC542,'control variables'!$O$7:$R$7)/J542+I$65*'key variables'!$B$25/scenario!J$65)&lt;'key variables'!$B$28,0,IF($A542&gt;='key variables'!$B$26,N542*SUMPRODUCT(Z542:AC542,'control variables'!$O$6:$R$6)/J542+I$65*'key variables'!$B$25/scenario!J$65,N542*SUMPRODUCT(Z542:AC542,'control variables'!$O$7:$R$7)/J542+I$65*'key variables'!$B$25/scenario!J$65))</f>
        <v>4.2534982147606451E-21</v>
      </c>
      <c r="T542" s="10">
        <f t="shared" ca="1" si="401"/>
        <v>1.9612720865720659E-20</v>
      </c>
      <c r="U542" s="82">
        <f ca="1">SUMPRODUCT(P512:P541,'control variables'!AD$7:AD$36)</f>
        <v>5.8030991438875092E-21</v>
      </c>
      <c r="V542" s="82">
        <f ca="1">SUMPRODUCT(Q512:Q541,'control variables'!AE$7:AE$36)</f>
        <v>6.6983300796790421E-21</v>
      </c>
      <c r="W542" s="82">
        <f ca="1">SUMPRODUCT(R512:R541,'control variables'!AF$7:AF$36)</f>
        <v>2.0062964217655991E-20</v>
      </c>
      <c r="X542" s="82">
        <f ca="1">SUMPRODUCT(S512:S541,'control variables'!AG$7:AG$36)</f>
        <v>9.0182031027687295E-21</v>
      </c>
      <c r="Y542" s="82">
        <f t="shared" ca="1" si="395"/>
        <v>4.1582596543991272E-20</v>
      </c>
      <c r="Z542" s="10">
        <f ca="1">IF($A542&gt;='key variables'!$B$26,SUMPRODUCT(P512:P541,'control variables'!V$7:V$36)*$E542,SUMPRODUCT(P512:P541,'control variables'!Z$7:Z$36)*$E542)</f>
        <v>1.4160149386818975E-20</v>
      </c>
      <c r="AA542" s="10">
        <f ca="1">IF($A542&gt;='key variables'!$B$26,SUMPRODUCT(Q512:Q541,'control variables'!W$7:W$36)*$E542,SUMPRODUCT(Q512:Q541,'control variables'!AA$7:AA$36)*$E542)</f>
        <v>1.634460349869854E-20</v>
      </c>
      <c r="AB542" s="10">
        <f ca="1">IF($A542&gt;='key variables'!$B$26,SUMPRODUCT(R512:R541,'control variables'!X$7:X$36)*$E542,SUMPRODUCT(R512:R541,'control variables'!AB$7:AB$36)*$E542)</f>
        <v>4.8955663761776942E-20</v>
      </c>
      <c r="AC542" s="10">
        <f ca="1">IF($A542&gt;='key variables'!$B$26,SUMPRODUCT(S512:S541,'control variables'!Y$7:Y$36)*$E542,SUMPRODUCT(S512:S541,'control variables'!AC$7:AC$36)*$E542)</f>
        <v>2.2005328526979756E-20</v>
      </c>
      <c r="AD542" s="10">
        <f t="shared" ca="1" si="396"/>
        <v>1.0146574517427421E-19</v>
      </c>
      <c r="AE542" s="82">
        <f ca="1">SUMPRODUCT(P512:P541,'control variables'!AL$7:AL$36)</f>
        <v>1.9279760124884786E-20</v>
      </c>
      <c r="AF542" s="82">
        <f ca="1">SUMPRODUCT(Q512:Q541,'control variables'!AM$7:AM$36)</f>
        <v>2.2195817305624225E-20</v>
      </c>
      <c r="AG542" s="82">
        <f ca="1">SUMPRODUCT(R512:R541,'control variables'!AN$7:AN$36)</f>
        <v>6.3286108453169244E-20</v>
      </c>
      <c r="AH542" s="82">
        <f ca="1">SUMPRODUCT(S512:S541,'control variables'!AO$7:AO$36)</f>
        <v>2.7402257210586105E-20</v>
      </c>
      <c r="AI542" s="82">
        <f t="shared" ca="1" si="359"/>
        <v>1.3216394309426435E-19</v>
      </c>
      <c r="AJ542" s="10">
        <f ca="1">SUMPRODUCT(P512:P541,'control variables'!AP$7:AP$36)</f>
        <v>1.8421885786948851E-23</v>
      </c>
      <c r="AK542" s="10">
        <f ca="1">SUMPRODUCT(Q512:Q541,'control variables'!AQ$7:AQ$36)</f>
        <v>5.315947075499564E-23</v>
      </c>
      <c r="AL542" s="10">
        <f ca="1">SUMPRODUCT(R512:R541,'control variables'!AR$7:AR$36)</f>
        <v>1.9106909577166352E-21</v>
      </c>
      <c r="AM542" s="10">
        <f ca="1">SUMPRODUCT(S512:S541,'control variables'!AS$7:AS$36)</f>
        <v>1.4314102124009284E-21</v>
      </c>
      <c r="AN542" s="10">
        <f t="shared" ca="1" si="381"/>
        <v>3.4136825266595084E-21</v>
      </c>
      <c r="AO542" s="82">
        <f ca="1">SUMPRODUCT(P512:P541,'control variables'!AX$7:AX$36)</f>
        <v>2.5050953362563426E-23</v>
      </c>
      <c r="AP542" s="82">
        <f ca="1">SUMPRODUCT(Q512:Q541,'control variables'!AY$7:AY$36)</f>
        <v>5.7831014177947048E-23</v>
      </c>
      <c r="AQ542" s="82">
        <f ca="1">SUMPRODUCT(R512:R541,'control variables'!AZ$7:AZ$36)</f>
        <v>5.1964962355744491E-22</v>
      </c>
      <c r="AR542" s="82">
        <f ca="1">SUMPRODUCT(S512:S541,'control variables'!BA$7:BA$36)</f>
        <v>3.8929988914551532E-22</v>
      </c>
      <c r="AS542" s="82">
        <f t="shared" ca="1" si="382"/>
        <v>9.9183148024347074E-22</v>
      </c>
      <c r="AT542" s="10">
        <f ca="1">SUMPRODUCT(P512:P541,'control variables'!AT$7:AT$36)</f>
        <v>-2.2108443903513259E-23</v>
      </c>
      <c r="AU542" s="10">
        <f ca="1">SUMPRODUCT(Q512:Q541,'control variables'!AU$7:AU$36)</f>
        <v>2.3982797932179018E-23</v>
      </c>
      <c r="AV542" s="10">
        <f ca="1">SUMPRODUCT(R512:R541,'control variables'!AV$7:AV$36)</f>
        <v>1.0327184979012604E-20</v>
      </c>
      <c r="AW542" s="10">
        <f ca="1">SUMPRODUCT(S512:S541,'control variables'!AW$7:AW$36)</f>
        <v>7.7366975463043037E-21</v>
      </c>
      <c r="AX542" s="10">
        <f t="shared" ca="1" si="360"/>
        <v>1.8065756879345573E-20</v>
      </c>
      <c r="AY542" s="82">
        <f ca="1">SUMPRODUCT(P512:P541,'control variables'!BB$7:BB$36)</f>
        <v>8.0131267271819045E-23</v>
      </c>
      <c r="AZ542" s="82">
        <f ca="1">SUMPRODUCT(Q512:Q541,'control variables'!BC$7:BC$36)</f>
        <v>2.0433458864731134E-22</v>
      </c>
      <c r="BA542" s="82">
        <f ca="1">SUMPRODUCT(R512:R541,'control variables'!BD$7:BD$36)</f>
        <v>1.4304049289127022E-21</v>
      </c>
      <c r="BB542" s="82">
        <f ca="1">SUMPRODUCT(S512:S541,'control variables'!BE$7:BE$36)</f>
        <v>2.0327075136228995E-22</v>
      </c>
      <c r="BC542" s="82">
        <f t="shared" ca="1" si="383"/>
        <v>1.9181415361941224E-21</v>
      </c>
      <c r="BD542" s="10">
        <f ca="1">SUMPRODUCT(P512:P541,'control variables'!BF$7:BF$36)</f>
        <v>1.6762763156029245E-23</v>
      </c>
      <c r="BE542" s="10">
        <f ca="1">SUMPRODUCT(Q512:Q541,'control variables'!BG$7:BG$36)</f>
        <v>1.9348716587900305E-23</v>
      </c>
      <c r="BF542" s="10">
        <f ca="1">SUMPRODUCT(R512:R541,'control variables'!BH$7:BH$36)</f>
        <v>5.7953639779306225E-22</v>
      </c>
      <c r="BG542" s="10">
        <f ca="1">SUMPRODUCT(S512:S541,'control variables'!BI$7:BI$36)</f>
        <v>1.302493710312617E-21</v>
      </c>
      <c r="BH542" s="10">
        <f t="shared" ca="1" si="384"/>
        <v>1.9181415878496091E-21</v>
      </c>
      <c r="BI542" s="82">
        <f t="shared" ca="1" si="361"/>
        <v>1.933778294825309E-20</v>
      </c>
      <c r="BJ542" s="82">
        <f t="shared" ca="1" si="362"/>
        <v>2.2424134692203714E-20</v>
      </c>
      <c r="BK542" s="82">
        <f t="shared" ca="1" si="363"/>
        <v>7.5043698361094552E-20</v>
      </c>
      <c r="BL542" s="82">
        <f t="shared" ca="1" si="364"/>
        <v>3.5342225508252698E-20</v>
      </c>
      <c r="BM542" s="82">
        <f t="shared" ca="1" si="354"/>
        <v>1.5214784150980407E-19</v>
      </c>
      <c r="BN542" s="10">
        <f ca="1">BN541+BI542-INDIRECT(ADDRESS(MAX($D542-'key variables'!$B$9*30,34),scenario!BI$4),TRUE)</f>
        <v>9439390.0751690175</v>
      </c>
      <c r="BO542" s="10">
        <f ca="1">BO541+BJ542-INDIRECT(ADDRESS(MAX($D542-'key variables'!$B$9*30,34),scenario!BJ$4),TRUE)</f>
        <v>10895583.360992203</v>
      </c>
      <c r="BP542" s="10">
        <f ca="1">BP541+BK542-INDIRECT(ADDRESS(MAX($D542-'key variables'!$B$9*30,34),scenario!BK$4),TRUE)</f>
        <v>32531162.537994072</v>
      </c>
      <c r="BQ542" s="10">
        <f ca="1">BQ541+BL542-INDIRECT(ADDRESS(MAX($D542-'key variables'!$B$9*30,34),scenario!BL$4),TRUE)</f>
        <v>14415841.516535141</v>
      </c>
      <c r="BR542" s="10">
        <f t="shared" ca="1" si="385"/>
        <v>67281977.490690395</v>
      </c>
      <c r="BS542" s="82">
        <f t="shared" ca="1" si="366"/>
        <v>-2.3433848476512228E-9</v>
      </c>
      <c r="BT542" s="82">
        <f t="shared" ca="1" si="367"/>
        <v>-3.4288309045128159E-10</v>
      </c>
      <c r="BU542" s="82">
        <f t="shared" ca="1" si="368"/>
        <v>-4.2578247656285283E-9</v>
      </c>
      <c r="BV542" s="82">
        <f t="shared" ca="1" si="369"/>
        <v>-2.9943922341417366E-9</v>
      </c>
      <c r="BW542" s="82">
        <f t="shared" ca="1" si="386"/>
        <v>-9.9384849378727689E-9</v>
      </c>
      <c r="BX542" s="10">
        <f t="shared" ca="1" si="370"/>
        <v>-1.8625994255762196E-12</v>
      </c>
      <c r="BY542" s="10">
        <f t="shared" ca="1" si="371"/>
        <v>2.8902850240188622E-12</v>
      </c>
      <c r="BZ542" s="10">
        <f t="shared" ca="1" si="372"/>
        <v>-3.5034723973846547E-11</v>
      </c>
      <c r="CA542" s="10">
        <f t="shared" ca="1" si="373"/>
        <v>-2.0257049903750753E-11</v>
      </c>
      <c r="CB542" s="10">
        <v>0</v>
      </c>
      <c r="CC542" s="82">
        <f t="shared" ca="1" si="374"/>
        <v>3.9725652193306978E-13</v>
      </c>
      <c r="CD542" s="82">
        <f t="shared" ca="1" si="375"/>
        <v>3.4270724534128697E-13</v>
      </c>
      <c r="CE542" s="82">
        <f t="shared" ca="1" si="376"/>
        <v>1.8915613021042849E-10</v>
      </c>
      <c r="CF542" s="82">
        <f t="shared" ca="1" si="377"/>
        <v>3.7028113805337186E-11</v>
      </c>
      <c r="CG542" s="82">
        <f t="shared" ca="1" si="387"/>
        <v>2.2692420778304004E-10</v>
      </c>
      <c r="CH542" s="13" t="str">
        <f t="shared" ca="1" si="388"/>
        <v/>
      </c>
      <c r="CI542" s="81">
        <f t="shared" ca="1" si="397"/>
        <v>0.1131775965863165</v>
      </c>
      <c r="CJ542" s="81">
        <f t="shared" ca="1" si="398"/>
        <v>0.13063724757458739</v>
      </c>
      <c r="CK542" s="81">
        <f t="shared" ca="1" si="399"/>
        <v>0.39004625943939081</v>
      </c>
      <c r="CL542" s="81">
        <f t="shared" ca="1" si="400"/>
        <v>0.17284488538116416</v>
      </c>
      <c r="CM542" s="89">
        <f t="shared" ca="1" si="389"/>
        <v>0.80670598898145884</v>
      </c>
    </row>
    <row r="543" spans="1:91" x14ac:dyDescent="0.3">
      <c r="A543">
        <v>478</v>
      </c>
      <c r="B543" s="3">
        <f t="shared" si="402"/>
        <v>1.5166666666666666</v>
      </c>
      <c r="C543" s="3">
        <f t="shared" si="390"/>
        <v>15.933333333333334</v>
      </c>
      <c r="D543" s="4">
        <f t="shared" ca="1" si="378"/>
        <v>543</v>
      </c>
      <c r="E543" s="58">
        <f>(0.5*(COS(B543*2*PI())+1)*('key variables'!$B$4-'key variables'!$B$6)+'key variables'!$B$6)/'key variables'!$B$4</f>
        <v>1</v>
      </c>
      <c r="F543" s="10">
        <f t="shared" ca="1" si="391"/>
        <v>11689222.907461114</v>
      </c>
      <c r="G543" s="10">
        <f t="shared" ca="1" si="392"/>
        <v>13492492.798713122</v>
      </c>
      <c r="H543" s="10">
        <f t="shared" ca="1" si="393"/>
        <v>40309474.521088287</v>
      </c>
      <c r="I543" s="10">
        <f t="shared" ca="1" si="394"/>
        <v>17912154.249750931</v>
      </c>
      <c r="J543" s="10">
        <f t="shared" ca="1" si="379"/>
        <v>83403344.477013454</v>
      </c>
      <c r="K543" s="82">
        <f t="shared" ca="1" si="355"/>
        <v>2249832.832292099</v>
      </c>
      <c r="L543" s="82">
        <f t="shared" ca="1" si="356"/>
        <v>2596909.4377209195</v>
      </c>
      <c r="M543" s="82">
        <f t="shared" ca="1" si="357"/>
        <v>7778311.98309422</v>
      </c>
      <c r="N543" s="82">
        <f t="shared" ca="1" si="358"/>
        <v>3496312.733215793</v>
      </c>
      <c r="O543" s="82">
        <f t="shared" ca="1" si="380"/>
        <v>16121366.986323033</v>
      </c>
      <c r="P543" s="10">
        <f ca="1">IF(IF($A543&gt;='key variables'!$B$26,K543*SUMPRODUCT(Z543:AC543,'control variables'!$O$3:$R$3)/J543+F$65*'key variables'!$B$25/scenario!J$65,K543*SUMPRODUCT(Z543:AC543,'control variables'!$O$7:$R$7)/J543+F$65*'key variables'!$B$25/scenario!J$65)&lt;'key variables'!$B$28,0,IF($A543&gt;='key variables'!$B$26,K543*SUMPRODUCT(Z543:AC543,'control variables'!$O$3:$R$3)/J543+F$65*'key variables'!$B$25/scenario!J$65,K543*SUMPRODUCT(Z543:AC543,'control variables'!$O$7:$R$7)/J543+F$65*'key variables'!$B$25/scenario!J$65))</f>
        <v>2.3551115471874921E-21</v>
      </c>
      <c r="Q543" s="10">
        <f ca="1">IF(IF($A543&gt;='key variables'!$B$26,L543*SUMPRODUCT(Z543:AC543,'control variables'!$O$4:$R$4)/J543+G$65*'key variables'!$B$25/scenario!J$65,L543*SUMPRODUCT(Z543:AC543,'control variables'!$O$7:$R$7)/J543+G$65*'key variables'!$B$25/scenario!J$65)&lt;'key variables'!$B$28,0,IF($A543&gt;='key variables'!$B$26,L543*SUMPRODUCT(Z543:AC543,'control variables'!$O$4:$R$4)/J543+G$65*'key variables'!$B$25/scenario!J$65,L543*SUMPRODUCT(Z543:AC543,'control variables'!$O$7:$R$7)/J543+G$65*'key variables'!$B$25/scenario!J$65))</f>
        <v>2.7184292610512783E-21</v>
      </c>
      <c r="R543" s="10">
        <f ca="1">IF(IF($A543&gt;='key variables'!$B$26,M543*SUMPRODUCT(Z543:AC543,'control variables'!$O$5:$R$5)/J543+H$65*'key variables'!$B$25/scenario!J$65,M543*SUMPRODUCT(Z543:AC543,'control variables'!$O$7:$R$7)/J543+H$65*'key variables'!$B$25/scenario!J$65)&lt;'key variables'!$B$28,0,IF($A543&gt;='key variables'!$B$26,M543*SUMPRODUCT(Z543:AC543,'control variables'!$O$5:$R$5)/J543+H$65*'key variables'!$B$25/scenario!J$65,M543*SUMPRODUCT(Z543:AC543,'control variables'!$O$7:$R$7)/J543+H$65*'key variables'!$B$25/scenario!J$65))</f>
        <v>8.1422904431299921E-21</v>
      </c>
      <c r="S543" s="10">
        <f ca="1">IF(IF($A543&gt;='key variables'!$B$26,N543*SUMPRODUCT(Z543:AC543,'control variables'!$O$6:$R$6)/J543+I$65*'key variables'!$B$25/scenario!J$65,N543*SUMPRODUCT(Z543:AC543,'control variables'!$O$7:$R$7)/J543+I$65*'key variables'!$B$25/scenario!J$65)&lt;'key variables'!$B$28,0,IF($A543&gt;='key variables'!$B$26,N543*SUMPRODUCT(Z543:AC543,'control variables'!$O$6:$R$6)/J543+I$65*'key variables'!$B$25/scenario!J$65,N543*SUMPRODUCT(Z543:AC543,'control variables'!$O$7:$R$7)/J543+I$65*'key variables'!$B$25/scenario!J$65))</f>
        <v>3.6599192492831911E-21</v>
      </c>
      <c r="T543" s="10">
        <f t="shared" ca="1" si="401"/>
        <v>1.6875750500651954E-20</v>
      </c>
      <c r="U543" s="82">
        <f ca="1">SUMPRODUCT(P513:P542,'control variables'!AD$7:AD$36)</f>
        <v>4.9932721703064977E-21</v>
      </c>
      <c r="V543" s="82">
        <f ca="1">SUMPRODUCT(Q513:Q542,'control variables'!AE$7:AE$36)</f>
        <v>5.7635729366468009E-21</v>
      </c>
      <c r="W543" s="82">
        <f ca="1">SUMPRODUCT(R513:R542,'control variables'!AF$7:AF$36)</f>
        <v>1.726316204461157E-20</v>
      </c>
      <c r="X543" s="82">
        <f ca="1">SUMPRODUCT(S513:S542,'control variables'!AG$7:AG$36)</f>
        <v>7.7597058852006572E-21</v>
      </c>
      <c r="Y543" s="82">
        <f t="shared" ca="1" si="395"/>
        <v>3.577971303676553E-20</v>
      </c>
      <c r="Z543" s="10">
        <f ca="1">IF($A543&gt;='key variables'!$B$26,SUMPRODUCT(P513:P542,'control variables'!V$7:V$36)*$E543,SUMPRODUCT(P513:P542,'control variables'!Z$7:Z$36)*$E543)</f>
        <v>1.2184089588588357E-20</v>
      </c>
      <c r="AA543" s="10">
        <f ca="1">IF($A543&gt;='key variables'!$B$26,SUMPRODUCT(Q513:Q542,'control variables'!W$7:W$36)*$E543,SUMPRODUCT(Q513:Q542,'control variables'!AA$7:AA$36)*$E543)</f>
        <v>1.4063701439722925E-20</v>
      </c>
      <c r="AB543" s="10">
        <f ca="1">IF($A543&gt;='key variables'!$B$26,SUMPRODUCT(R513:R542,'control variables'!X$7:X$36)*$E543,SUMPRODUCT(R513:R542,'control variables'!AB$7:AB$36)*$E543)</f>
        <v>4.2123863022062083E-20</v>
      </c>
      <c r="AC543" s="10">
        <f ca="1">IF($A543&gt;='key variables'!$B$26,SUMPRODUCT(S513:S542,'control variables'!Y$7:Y$36)*$E543,SUMPRODUCT(S513:S542,'control variables'!AC$7:AC$36)*$E543)</f>
        <v>1.8934467912366528E-20</v>
      </c>
      <c r="AD543" s="10">
        <f t="shared" ca="1" si="396"/>
        <v>8.7306121962739895E-20</v>
      </c>
      <c r="AE543" s="82">
        <f ca="1">SUMPRODUCT(P513:P542,'control variables'!AL$7:AL$36)</f>
        <v>1.6589254688707806E-20</v>
      </c>
      <c r="AF543" s="82">
        <f ca="1">SUMPRODUCT(Q513:Q542,'control variables'!AM$7:AM$36)</f>
        <v>1.9098373834629283E-20</v>
      </c>
      <c r="AG543" s="82">
        <f ca="1">SUMPRODUCT(R513:R542,'control variables'!AN$7:AN$36)</f>
        <v>5.4454483073766056E-20</v>
      </c>
      <c r="AH543" s="82">
        <f ca="1">SUMPRODUCT(S513:S542,'control variables'!AO$7:AO$36)</f>
        <v>2.3578251024251758E-20</v>
      </c>
      <c r="AI543" s="82">
        <f t="shared" ca="1" si="359"/>
        <v>1.137203626213549E-19</v>
      </c>
      <c r="AJ543" s="10">
        <f ca="1">SUMPRODUCT(P513:P542,'control variables'!AP$7:AP$36)</f>
        <v>1.5851097378101188E-23</v>
      </c>
      <c r="AK543" s="10">
        <f ca="1">SUMPRODUCT(Q513:Q542,'control variables'!AQ$7:AQ$36)</f>
        <v>4.574102549820014E-23</v>
      </c>
      <c r="AL543" s="10">
        <f ca="1">SUMPRODUCT(R513:R542,'control variables'!AR$7:AR$36)</f>
        <v>1.6440525568604151E-21</v>
      </c>
      <c r="AM543" s="10">
        <f ca="1">SUMPRODUCT(S513:S542,'control variables'!AS$7:AS$36)</f>
        <v>1.2316558102238449E-21</v>
      </c>
      <c r="AN543" s="10">
        <f t="shared" ca="1" si="381"/>
        <v>2.9373004899605614E-21</v>
      </c>
      <c r="AO543" s="82">
        <f ca="1">SUMPRODUCT(P513:P542,'control variables'!AX$7:AX$36)</f>
        <v>2.1555073446692556E-23</v>
      </c>
      <c r="AP543" s="82">
        <f ca="1">SUMPRODUCT(Q513:Q542,'control variables'!AY$7:AY$36)</f>
        <v>4.9760651423559604E-23</v>
      </c>
      <c r="AQ543" s="82">
        <f ca="1">SUMPRODUCT(R513:R542,'control variables'!AZ$7:AZ$36)</f>
        <v>4.4713211669883806E-22</v>
      </c>
      <c r="AR543" s="82">
        <f ca="1">SUMPRODUCT(S513:S542,'control variables'!BA$7:BA$36)</f>
        <v>3.3497278853510961E-22</v>
      </c>
      <c r="AS543" s="82">
        <f t="shared" ca="1" si="382"/>
        <v>8.5342063010419977E-22</v>
      </c>
      <c r="AT543" s="10">
        <f ca="1">SUMPRODUCT(P513:P542,'control variables'!AT$7:AT$36)</f>
        <v>-1.9023193458356506E-23</v>
      </c>
      <c r="AU543" s="10">
        <f ca="1">SUMPRODUCT(Q513:Q542,'control variables'!AU$7:AU$36)</f>
        <v>2.0635979932717672E-23</v>
      </c>
      <c r="AV543" s="10">
        <f ca="1">SUMPRODUCT(R513:R542,'control variables'!AV$7:AV$36)</f>
        <v>8.886018328262863E-21</v>
      </c>
      <c r="AW543" s="10">
        <f ca="1">SUMPRODUCT(S513:S542,'control variables'!AW$7:AW$36)</f>
        <v>6.6570354202428058E-21</v>
      </c>
      <c r="AX543" s="10">
        <f t="shared" ca="1" si="360"/>
        <v>1.5544666534980031E-20</v>
      </c>
      <c r="AY543" s="82">
        <f ca="1">SUMPRODUCT(P513:P542,'control variables'!BB$7:BB$36)</f>
        <v>6.8948886951417242E-23</v>
      </c>
      <c r="AZ543" s="82">
        <f ca="1">SUMPRODUCT(Q513:Q542,'control variables'!BC$7:BC$36)</f>
        <v>1.7581953877150994E-22</v>
      </c>
      <c r="BA543" s="82">
        <f ca="1">SUMPRODUCT(R513:R542,'control variables'!BD$7:BD$36)</f>
        <v>1.2307908148238756E-21</v>
      </c>
      <c r="BB543" s="82">
        <f ca="1">SUMPRODUCT(S513:S542,'control variables'!BE$7:BE$36)</f>
        <v>1.7490416080237305E-22</v>
      </c>
      <c r="BC543" s="82">
        <f t="shared" ca="1" si="383"/>
        <v>1.6504634013491759E-21</v>
      </c>
      <c r="BD543" s="10">
        <f ca="1">SUMPRODUCT(P513:P542,'control variables'!BF$7:BF$36)</f>
        <v>1.4423506593473166E-23</v>
      </c>
      <c r="BE543" s="10">
        <f ca="1">SUMPRODUCT(Q513:Q542,'control variables'!BG$7:BG$36)</f>
        <v>1.6648588223979363E-23</v>
      </c>
      <c r="BF543" s="10">
        <f ca="1">SUMPRODUCT(R513:R542,'control variables'!BH$7:BH$36)</f>
        <v>4.9866164527411863E-22</v>
      </c>
      <c r="BG543" s="10">
        <f ca="1">SUMPRODUCT(S513:S542,'control variables'!BI$7:BI$36)</f>
        <v>1.1207297057045281E-21</v>
      </c>
      <c r="BH543" s="10">
        <f t="shared" ca="1" si="384"/>
        <v>1.6504634457960991E-21</v>
      </c>
      <c r="BI543" s="82">
        <f t="shared" ca="1" si="361"/>
        <v>1.6639180382200866E-20</v>
      </c>
      <c r="BJ543" s="82">
        <f t="shared" ca="1" si="362"/>
        <v>1.9294829353333512E-20</v>
      </c>
      <c r="BK543" s="82">
        <f t="shared" ca="1" si="363"/>
        <v>6.4571292216852793E-20</v>
      </c>
      <c r="BL543" s="82">
        <f t="shared" ca="1" si="364"/>
        <v>3.0410190605296939E-20</v>
      </c>
      <c r="BM543" s="82">
        <f t="shared" ca="1" si="354"/>
        <v>1.309154925576841E-19</v>
      </c>
      <c r="BN543" s="10">
        <f ca="1">BN542+BI543-INDIRECT(ADDRESS(MAX($D543-'key variables'!$B$9*30,34),scenario!BI$4),TRUE)</f>
        <v>9439390.0751690175</v>
      </c>
      <c r="BO543" s="10">
        <f ca="1">BO542+BJ543-INDIRECT(ADDRESS(MAX($D543-'key variables'!$B$9*30,34),scenario!BJ$4),TRUE)</f>
        <v>10895583.360992203</v>
      </c>
      <c r="BP543" s="10">
        <f ca="1">BP542+BK543-INDIRECT(ADDRESS(MAX($D543-'key variables'!$B$9*30,34),scenario!BK$4),TRUE)</f>
        <v>32531162.537994072</v>
      </c>
      <c r="BQ543" s="10">
        <f ca="1">BQ542+BL543-INDIRECT(ADDRESS(MAX($D543-'key variables'!$B$9*30,34),scenario!BL$4),TRUE)</f>
        <v>14415841.516535141</v>
      </c>
      <c r="BR543" s="10">
        <f t="shared" ca="1" si="385"/>
        <v>67281977.490690395</v>
      </c>
      <c r="BS543" s="82">
        <f t="shared" ca="1" si="366"/>
        <v>-2.3433848476655215E-9</v>
      </c>
      <c r="BT543" s="82">
        <f t="shared" ca="1" si="367"/>
        <v>-3.4288309046787462E-10</v>
      </c>
      <c r="BU543" s="82">
        <f t="shared" ca="1" si="368"/>
        <v>-4.2578247656854566E-9</v>
      </c>
      <c r="BV543" s="82">
        <f t="shared" ca="1" si="369"/>
        <v>-2.9943922341696076E-9</v>
      </c>
      <c r="BW543" s="82">
        <f t="shared" ca="1" si="386"/>
        <v>-9.93848493798846E-9</v>
      </c>
      <c r="BX543" s="10">
        <f t="shared" ca="1" si="370"/>
        <v>-1.8625994256380368E-12</v>
      </c>
      <c r="BY543" s="10">
        <f t="shared" ca="1" si="371"/>
        <v>2.8902850238761545E-12</v>
      </c>
      <c r="BZ543" s="10">
        <f t="shared" ca="1" si="372"/>
        <v>-3.503472397512887E-11</v>
      </c>
      <c r="CA543" s="10">
        <f t="shared" ca="1" si="373"/>
        <v>-2.0257049904711414E-11</v>
      </c>
      <c r="CB543" s="10">
        <v>0</v>
      </c>
      <c r="CC543" s="82">
        <f t="shared" ca="1" si="374"/>
        <v>3.9725652194638899E-13</v>
      </c>
      <c r="CD543" s="82">
        <f t="shared" ca="1" si="375"/>
        <v>3.4270724531663135E-13</v>
      </c>
      <c r="CE543" s="82">
        <f t="shared" ca="1" si="376"/>
        <v>1.8915613020273938E-10</v>
      </c>
      <c r="CF543" s="82">
        <f t="shared" ca="1" si="377"/>
        <v>3.7028113799576836E-11</v>
      </c>
      <c r="CG543" s="82">
        <f t="shared" ca="1" si="387"/>
        <v>2.2692420776957923E-10</v>
      </c>
      <c r="CH543" s="13" t="str">
        <f t="shared" ca="1" si="388"/>
        <v/>
      </c>
      <c r="CI543" s="81">
        <f t="shared" ca="1" si="397"/>
        <v>0.1131775965863165</v>
      </c>
      <c r="CJ543" s="81">
        <f t="shared" ca="1" si="398"/>
        <v>0.13063724757458739</v>
      </c>
      <c r="CK543" s="81">
        <f t="shared" ca="1" si="399"/>
        <v>0.39004625943939081</v>
      </c>
      <c r="CL543" s="81">
        <f t="shared" ca="1" si="400"/>
        <v>0.17284488538116416</v>
      </c>
      <c r="CM543" s="89">
        <f t="shared" ca="1" si="389"/>
        <v>0.80670598898145884</v>
      </c>
    </row>
    <row r="544" spans="1:91" x14ac:dyDescent="0.3">
      <c r="A544">
        <v>479</v>
      </c>
      <c r="B544" s="3">
        <f t="shared" si="402"/>
        <v>1.5194444444444444</v>
      </c>
      <c r="C544" s="3">
        <f t="shared" si="390"/>
        <v>15.966666666666667</v>
      </c>
      <c r="D544" s="4">
        <f t="shared" ca="1" si="378"/>
        <v>544</v>
      </c>
      <c r="E544" s="58">
        <f>(0.5*(COS(B544*2*PI())+1)*('key variables'!$B$4-'key variables'!$B$6)+'key variables'!$B$6)/'key variables'!$B$4</f>
        <v>1</v>
      </c>
      <c r="F544" s="10">
        <f t="shared" ca="1" si="391"/>
        <v>11689222.907461114</v>
      </c>
      <c r="G544" s="10">
        <f t="shared" ca="1" si="392"/>
        <v>13492492.798713122</v>
      </c>
      <c r="H544" s="10">
        <f t="shared" ca="1" si="393"/>
        <v>40309474.521088287</v>
      </c>
      <c r="I544" s="10">
        <f t="shared" ca="1" si="394"/>
        <v>17912154.249750931</v>
      </c>
      <c r="J544" s="10">
        <f t="shared" ca="1" si="379"/>
        <v>83403344.477013454</v>
      </c>
      <c r="K544" s="82">
        <f t="shared" ca="1" si="355"/>
        <v>2249832.832292099</v>
      </c>
      <c r="L544" s="82">
        <f t="shared" ca="1" si="356"/>
        <v>2596909.4377209195</v>
      </c>
      <c r="M544" s="82">
        <f t="shared" ca="1" si="357"/>
        <v>7778311.98309422</v>
      </c>
      <c r="N544" s="82">
        <f t="shared" ca="1" si="358"/>
        <v>3496312.733215793</v>
      </c>
      <c r="O544" s="82">
        <f t="shared" ca="1" si="380"/>
        <v>16121366.986323033</v>
      </c>
      <c r="P544" s="10">
        <f ca="1">IF(IF($A544&gt;='key variables'!$B$26,K544*SUMPRODUCT(Z544:AC544,'control variables'!$O$3:$R$3)/J544+F$65*'key variables'!$B$25/scenario!J$65,K544*SUMPRODUCT(Z544:AC544,'control variables'!$O$7:$R$7)/J544+F$65*'key variables'!$B$25/scenario!J$65)&lt;'key variables'!$B$28,0,IF($A544&gt;='key variables'!$B$26,K544*SUMPRODUCT(Z544:AC544,'control variables'!$O$3:$R$3)/J544+F$65*'key variables'!$B$25/scenario!J$65,K544*SUMPRODUCT(Z544:AC544,'control variables'!$O$7:$R$7)/J544+F$65*'key variables'!$B$25/scenario!J$65))</f>
        <v>2.0264539093607362E-21</v>
      </c>
      <c r="Q544" s="10">
        <f ca="1">IF(IF($A544&gt;='key variables'!$B$26,L544*SUMPRODUCT(Z544:AC544,'control variables'!$O$4:$R$4)/J544+G$65*'key variables'!$B$25/scenario!J$65,L544*SUMPRODUCT(Z544:AC544,'control variables'!$O$7:$R$7)/J544+G$65*'key variables'!$B$25/scenario!J$65)&lt;'key variables'!$B$28,0,IF($A544&gt;='key variables'!$B$26,L544*SUMPRODUCT(Z544:AC544,'control variables'!$O$4:$R$4)/J544+G$65*'key variables'!$B$25/scenario!J$65,L544*SUMPRODUCT(Z544:AC544,'control variables'!$O$7:$R$7)/J544+G$65*'key variables'!$B$25/scenario!J$65))</f>
        <v>2.3390703552690038E-21</v>
      </c>
      <c r="R544" s="10">
        <f ca="1">IF(IF($A544&gt;='key variables'!$B$26,M544*SUMPRODUCT(Z544:AC544,'control variables'!$O$5:$R$5)/J544+H$65*'key variables'!$B$25/scenario!J$65,M544*SUMPRODUCT(Z544:AC544,'control variables'!$O$7:$R$7)/J544+H$65*'key variables'!$B$25/scenario!J$65)&lt;'key variables'!$B$28,0,IF($A544&gt;='key variables'!$B$26,M544*SUMPRODUCT(Z544:AC544,'control variables'!$O$5:$R$5)/J544+H$65*'key variables'!$B$25/scenario!J$65,M544*SUMPRODUCT(Z544:AC544,'control variables'!$O$7:$R$7)/J544+H$65*'key variables'!$B$25/scenario!J$65))</f>
        <v>7.0060275146354917E-21</v>
      </c>
      <c r="S544" s="10">
        <f ca="1">IF(IF($A544&gt;='key variables'!$B$26,N544*SUMPRODUCT(Z544:AC544,'control variables'!$O$6:$R$6)/J544+I$65*'key variables'!$B$25/scenario!J$65,N544*SUMPRODUCT(Z544:AC544,'control variables'!$O$7:$R$7)/J544+I$65*'key variables'!$B$25/scenario!J$65)&lt;'key variables'!$B$28,0,IF($A544&gt;='key variables'!$B$26,N544*SUMPRODUCT(Z544:AC544,'control variables'!$O$6:$R$6)/J544+I$65*'key variables'!$B$25/scenario!J$65,N544*SUMPRODUCT(Z544:AC544,'control variables'!$O$7:$R$7)/J544+I$65*'key variables'!$B$25/scenario!J$65))</f>
        <v>3.1491746875054022E-21</v>
      </c>
      <c r="T544" s="10">
        <f t="shared" ca="1" si="401"/>
        <v>1.4520726466770634E-20</v>
      </c>
      <c r="U544" s="82">
        <f ca="1">SUMPRODUCT(P514:P543,'control variables'!AD$7:AD$36)</f>
        <v>4.2964571771997764E-21</v>
      </c>
      <c r="V544" s="82">
        <f ca="1">SUMPRODUCT(Q514:Q543,'control variables'!AE$7:AE$36)</f>
        <v>4.9592618758553544E-21</v>
      </c>
      <c r="W544" s="82">
        <f ca="1">SUMPRODUCT(R514:R543,'control variables'!AF$7:AF$36)</f>
        <v>1.4854074430150964E-20</v>
      </c>
      <c r="X544" s="82">
        <f ca="1">SUMPRODUCT(S514:S543,'control variables'!AG$7:AG$36)</f>
        <v>6.6768329276517847E-21</v>
      </c>
      <c r="Y544" s="82">
        <f t="shared" ca="1" si="395"/>
        <v>3.0786626410857879E-20</v>
      </c>
      <c r="Z544" s="10">
        <f ca="1">IF($A544&gt;='key variables'!$B$26,SUMPRODUCT(P514:P543,'control variables'!V$7:V$36)*$E544,SUMPRODUCT(P514:P543,'control variables'!Z$7:Z$36)*$E544)</f>
        <v>1.0483790463463212E-20</v>
      </c>
      <c r="AA544" s="10">
        <f ca="1">IF($A544&gt;='key variables'!$B$26,SUMPRODUCT(Q514:Q543,'control variables'!W$7:W$36)*$E544,SUMPRODUCT(Q514:Q543,'control variables'!AA$7:AA$36)*$E544)</f>
        <v>1.2101101027101318E-20</v>
      </c>
      <c r="AB544" s="10">
        <f ca="1">IF($A544&gt;='key variables'!$B$26,SUMPRODUCT(R514:R543,'control variables'!X$7:X$36)*$E544,SUMPRODUCT(R514:R543,'control variables'!AB$7:AB$36)*$E544)</f>
        <v>3.6245445359212163E-20</v>
      </c>
      <c r="AC544" s="10">
        <f ca="1">IF($A544&gt;='key variables'!$B$26,SUMPRODUCT(S514:S543,'control variables'!Y$7:Y$36)*$E544,SUMPRODUCT(S514:S543,'control variables'!AC$7:AC$36)*$E544)</f>
        <v>1.6292148271491581E-20</v>
      </c>
      <c r="AD544" s="10">
        <f t="shared" ca="1" si="396"/>
        <v>7.5122485121268281E-20</v>
      </c>
      <c r="AE544" s="82">
        <f ca="1">SUMPRODUCT(P514:P543,'control variables'!AL$7:AL$36)</f>
        <v>1.4274211366955928E-20</v>
      </c>
      <c r="AF544" s="82">
        <f ca="1">SUMPRODUCT(Q514:Q543,'control variables'!AM$7:AM$36)</f>
        <v>1.643318099553958E-20</v>
      </c>
      <c r="AG544" s="82">
        <f ca="1">SUMPRODUCT(R514:R543,'control variables'!AN$7:AN$36)</f>
        <v>4.6855317846338219E-20</v>
      </c>
      <c r="AH544" s="82">
        <f ca="1">SUMPRODUCT(S514:S543,'control variables'!AO$7:AO$36)</f>
        <v>2.0287887858663683E-20</v>
      </c>
      <c r="AI544" s="82">
        <f t="shared" ca="1" si="359"/>
        <v>9.785059806749741E-20</v>
      </c>
      <c r="AJ544" s="10">
        <f ca="1">SUMPRODUCT(P514:P543,'control variables'!AP$7:AP$36)</f>
        <v>1.3639064479927008E-23</v>
      </c>
      <c r="AK544" s="10">
        <f ca="1">SUMPRODUCT(Q514:Q543,'control variables'!AQ$7:AQ$36)</f>
        <v>3.935783001433244E-23</v>
      </c>
      <c r="AL544" s="10">
        <f ca="1">SUMPRODUCT(R514:R543,'control variables'!AR$7:AR$36)</f>
        <v>1.4146237510588162E-21</v>
      </c>
      <c r="AM544" s="10">
        <f ca="1">SUMPRODUCT(S514:S543,'control variables'!AS$7:AS$36)</f>
        <v>1.0597772893583777E-21</v>
      </c>
      <c r="AN544" s="10">
        <f t="shared" ca="1" si="381"/>
        <v>2.5273979349114531E-21</v>
      </c>
      <c r="AO544" s="82">
        <f ca="1">SUMPRODUCT(P514:P543,'control variables'!AX$7:AX$36)</f>
        <v>1.8547046276755616E-23</v>
      </c>
      <c r="AP544" s="82">
        <f ca="1">SUMPRODUCT(Q514:Q543,'control variables'!AY$7:AY$36)</f>
        <v>4.2816514033074583E-23</v>
      </c>
      <c r="AQ544" s="82">
        <f ca="1">SUMPRODUCT(R514:R543,'control variables'!AZ$7:AZ$36)</f>
        <v>3.8473448400657296E-22</v>
      </c>
      <c r="AR544" s="82">
        <f ca="1">SUMPRODUCT(S514:S543,'control variables'!BA$7:BA$36)</f>
        <v>2.8822707683085375E-22</v>
      </c>
      <c r="AS544" s="82">
        <f t="shared" ca="1" si="382"/>
        <v>7.3432512114725684E-22</v>
      </c>
      <c r="AT544" s="10">
        <f ca="1">SUMPRODUCT(P514:P543,'control variables'!AT$7:AT$36)</f>
        <v>-1.6368492098919325E-23</v>
      </c>
      <c r="AU544" s="10">
        <f ca="1">SUMPRODUCT(Q514:Q543,'control variables'!AU$7:AU$36)</f>
        <v>1.7756212973472497E-23</v>
      </c>
      <c r="AV544" s="10">
        <f ca="1">SUMPRODUCT(R514:R543,'control variables'!AV$7:AV$36)</f>
        <v>7.6459675982073028E-21</v>
      </c>
      <c r="AW544" s="10">
        <f ca="1">SUMPRODUCT(S514:S543,'control variables'!AW$7:AW$36)</f>
        <v>5.728040978871717E-21</v>
      </c>
      <c r="AX544" s="10">
        <f t="shared" ca="1" si="360"/>
        <v>1.3375396297953574E-20</v>
      </c>
      <c r="AY544" s="82">
        <f ca="1">SUMPRODUCT(P514:P543,'control variables'!BB$7:BB$36)</f>
        <v>5.9327016453054463E-23</v>
      </c>
      <c r="AZ544" s="82">
        <f ca="1">SUMPRODUCT(Q514:Q543,'control variables'!BC$7:BC$36)</f>
        <v>1.5128378615909494E-22</v>
      </c>
      <c r="BA544" s="82">
        <f ca="1">SUMPRODUCT(R514:R543,'control variables'!BD$7:BD$36)</f>
        <v>1.0590330047354517E-21</v>
      </c>
      <c r="BB544" s="82">
        <f ca="1">SUMPRODUCT(S514:S543,'control variables'!BE$7:BE$36)</f>
        <v>1.5049614989349414E-22</v>
      </c>
      <c r="BC544" s="82">
        <f t="shared" ca="1" si="383"/>
        <v>1.4201399572410951E-21</v>
      </c>
      <c r="BD544" s="10">
        <f ca="1">SUMPRODUCT(P514:P543,'control variables'!BF$7:BF$36)</f>
        <v>1.2410695093376459E-23</v>
      </c>
      <c r="BE544" s="10">
        <f ca="1">SUMPRODUCT(Q514:Q543,'control variables'!BG$7:BG$36)</f>
        <v>1.4325264861492445E-23</v>
      </c>
      <c r="BF544" s="10">
        <f ca="1">SUMPRODUCT(R514:R543,'control variables'!BH$7:BH$36)</f>
        <v>4.2907302701681599E-22</v>
      </c>
      <c r="BG544" s="10">
        <f ca="1">SUMPRODUCT(S514:S543,'control variables'!BI$7:BI$36)</f>
        <v>9.6433100851373115E-22</v>
      </c>
      <c r="BH544" s="10">
        <f t="shared" ca="1" si="384"/>
        <v>1.420139995485416E-21</v>
      </c>
      <c r="BI544" s="82">
        <f t="shared" ca="1" si="361"/>
        <v>1.4317169891310062E-20</v>
      </c>
      <c r="BJ544" s="82">
        <f t="shared" ca="1" si="362"/>
        <v>1.6602220994672148E-20</v>
      </c>
      <c r="BK544" s="82">
        <f t="shared" ca="1" si="363"/>
        <v>5.5560318449280966E-20</v>
      </c>
      <c r="BL544" s="82">
        <f t="shared" ca="1" si="364"/>
        <v>2.6166424987428895E-20</v>
      </c>
      <c r="BM544" s="82">
        <f t="shared" ca="1" si="354"/>
        <v>1.1264613432269207E-19</v>
      </c>
      <c r="BN544" s="10">
        <f ca="1">BN543+BI544-INDIRECT(ADDRESS(MAX($D544-'key variables'!$B$9*30,34),scenario!BI$4),TRUE)</f>
        <v>9439390.0751690175</v>
      </c>
      <c r="BO544" s="10">
        <f ca="1">BO543+BJ544-INDIRECT(ADDRESS(MAX($D544-'key variables'!$B$9*30,34),scenario!BJ$4),TRUE)</f>
        <v>10895583.360992203</v>
      </c>
      <c r="BP544" s="10">
        <f ca="1">BP543+BK544-INDIRECT(ADDRESS(MAX($D544-'key variables'!$B$9*30,34),scenario!BK$4),TRUE)</f>
        <v>32531162.537994072</v>
      </c>
      <c r="BQ544" s="10">
        <f ca="1">BQ543+BL544-INDIRECT(ADDRESS(MAX($D544-'key variables'!$B$9*30,34),scenario!BL$4),TRUE)</f>
        <v>14415841.516535141</v>
      </c>
      <c r="BR544" s="10">
        <f t="shared" ca="1" si="385"/>
        <v>67281977.490690395</v>
      </c>
      <c r="BS544" s="82">
        <f t="shared" ca="1" si="366"/>
        <v>-2.3433848476778246E-9</v>
      </c>
      <c r="BT544" s="82">
        <f t="shared" ca="1" si="367"/>
        <v>-3.4288309048215212E-10</v>
      </c>
      <c r="BU544" s="82">
        <f t="shared" ca="1" si="368"/>
        <v>-4.2578247657344397E-9</v>
      </c>
      <c r="BV544" s="82">
        <f t="shared" ca="1" si="369"/>
        <v>-2.9943922341935897E-9</v>
      </c>
      <c r="BW544" s="82">
        <f t="shared" ca="1" si="386"/>
        <v>-9.9384849380880062E-9</v>
      </c>
      <c r="BX544" s="10">
        <f t="shared" ca="1" si="370"/>
        <v>-1.8625994256912276E-12</v>
      </c>
      <c r="BY544" s="10">
        <f t="shared" ca="1" si="371"/>
        <v>2.8902850237533618E-12</v>
      </c>
      <c r="BZ544" s="10">
        <f t="shared" ca="1" si="372"/>
        <v>-3.5034723976232239E-11</v>
      </c>
      <c r="CA544" s="10">
        <f t="shared" ca="1" si="373"/>
        <v>-2.0257049905538013E-11</v>
      </c>
      <c r="CB544" s="10">
        <v>0</v>
      </c>
      <c r="CC544" s="82">
        <f t="shared" ca="1" si="374"/>
        <v>3.9725652195784951E-13</v>
      </c>
      <c r="CD544" s="82">
        <f t="shared" ca="1" si="375"/>
        <v>3.4270724529541646E-13</v>
      </c>
      <c r="CE544" s="82">
        <f t="shared" ca="1" si="376"/>
        <v>1.8915613019612331E-10</v>
      </c>
      <c r="CF544" s="82">
        <f t="shared" ca="1" si="377"/>
        <v>3.7028113794620351E-11</v>
      </c>
      <c r="CG544" s="82">
        <f t="shared" ca="1" si="387"/>
        <v>2.2692420775799691E-10</v>
      </c>
      <c r="CH544" s="13" t="str">
        <f t="shared" ca="1" si="388"/>
        <v/>
      </c>
      <c r="CI544" s="81">
        <f t="shared" ca="1" si="397"/>
        <v>0.1131775965863165</v>
      </c>
      <c r="CJ544" s="81">
        <f t="shared" ca="1" si="398"/>
        <v>0.13063724757458739</v>
      </c>
      <c r="CK544" s="81">
        <f t="shared" ca="1" si="399"/>
        <v>0.39004625943939081</v>
      </c>
      <c r="CL544" s="81">
        <f t="shared" ca="1" si="400"/>
        <v>0.17284488538116416</v>
      </c>
      <c r="CM544" s="89">
        <f t="shared" ca="1" si="389"/>
        <v>0.80670598898145884</v>
      </c>
    </row>
    <row r="545" spans="1:91" x14ac:dyDescent="0.3">
      <c r="A545">
        <v>480</v>
      </c>
      <c r="B545" s="3">
        <f t="shared" si="402"/>
        <v>1.5222222222222221</v>
      </c>
      <c r="C545" s="3">
        <f t="shared" si="390"/>
        <v>16</v>
      </c>
      <c r="D545" s="4">
        <f t="shared" ca="1" si="378"/>
        <v>545</v>
      </c>
      <c r="E545" s="58">
        <f>(0.5*(COS(B545*2*PI())+1)*('key variables'!$B$4-'key variables'!$B$6)+'key variables'!$B$6)/'key variables'!$B$4</f>
        <v>1</v>
      </c>
      <c r="F545" s="10">
        <f t="shared" ca="1" si="391"/>
        <v>11689222.907461114</v>
      </c>
      <c r="G545" s="10">
        <f t="shared" ca="1" si="392"/>
        <v>13492492.798713122</v>
      </c>
      <c r="H545" s="10">
        <f t="shared" ca="1" si="393"/>
        <v>40309474.521088287</v>
      </c>
      <c r="I545" s="10">
        <f t="shared" ca="1" si="394"/>
        <v>17912154.249750931</v>
      </c>
      <c r="J545" s="10">
        <f t="shared" ca="1" si="379"/>
        <v>83403344.477013454</v>
      </c>
      <c r="K545" s="82">
        <f t="shared" ca="1" si="355"/>
        <v>2249832.832292099</v>
      </c>
      <c r="L545" s="82">
        <f t="shared" ca="1" si="356"/>
        <v>2596909.4377209195</v>
      </c>
      <c r="M545" s="82">
        <f t="shared" ca="1" si="357"/>
        <v>7778311.98309422</v>
      </c>
      <c r="N545" s="82">
        <f t="shared" ca="1" si="358"/>
        <v>3496312.733215793</v>
      </c>
      <c r="O545" s="82">
        <f t="shared" ca="1" si="380"/>
        <v>16121366.986323033</v>
      </c>
      <c r="P545" s="10">
        <f ca="1">IF(IF($A545&gt;='key variables'!$B$26,K545*SUMPRODUCT(Z545:AC545,'control variables'!$O$3:$R$3)/J545+F$65*'key variables'!$B$25/scenario!J$65,K545*SUMPRODUCT(Z545:AC545,'control variables'!$O$7:$R$7)/J545+F$65*'key variables'!$B$25/scenario!J$65)&lt;'key variables'!$B$28,0,IF($A545&gt;='key variables'!$B$26,K545*SUMPRODUCT(Z545:AC545,'control variables'!$O$3:$R$3)/J545+F$65*'key variables'!$B$25/scenario!J$65,K545*SUMPRODUCT(Z545:AC545,'control variables'!$O$7:$R$7)/J545+F$65*'key variables'!$B$25/scenario!J$65))</f>
        <v>1.7436606990728186E-21</v>
      </c>
      <c r="Q545" s="10">
        <f ca="1">IF(IF($A545&gt;='key variables'!$B$26,L545*SUMPRODUCT(Z545:AC545,'control variables'!$O$4:$R$4)/J545+G$65*'key variables'!$B$25/scenario!J$65,L545*SUMPRODUCT(Z545:AC545,'control variables'!$O$7:$R$7)/J545+G$65*'key variables'!$B$25/scenario!J$65)&lt;'key variables'!$B$28,0,IF($A545&gt;='key variables'!$B$26,L545*SUMPRODUCT(Z545:AC545,'control variables'!$O$4:$R$4)/J545+G$65*'key variables'!$B$25/scenario!J$65,L545*SUMPRODUCT(Z545:AC545,'control variables'!$O$7:$R$7)/J545+G$65*'key variables'!$B$25/scenario!J$65))</f>
        <v>2.0126512781805495E-21</v>
      </c>
      <c r="R545" s="10">
        <f ca="1">IF(IF($A545&gt;='key variables'!$B$26,M545*SUMPRODUCT(Z545:AC545,'control variables'!$O$5:$R$5)/J545+H$65*'key variables'!$B$25/scenario!J$65,M545*SUMPRODUCT(Z545:AC545,'control variables'!$O$7:$R$7)/J545+H$65*'key variables'!$B$25/scenario!J$65)&lt;'key variables'!$B$28,0,IF($A545&gt;='key variables'!$B$26,M545*SUMPRODUCT(Z545:AC545,'control variables'!$O$5:$R$5)/J545+H$65*'key variables'!$B$25/scenario!J$65,M545*SUMPRODUCT(Z545:AC545,'control variables'!$O$7:$R$7)/J545+H$65*'key variables'!$B$25/scenario!J$65))</f>
        <v>6.0283309565853474E-21</v>
      </c>
      <c r="S545" s="10">
        <f ca="1">IF(IF($A545&gt;='key variables'!$B$26,N545*SUMPRODUCT(Z545:AC545,'control variables'!$O$6:$R$6)/J545+I$65*'key variables'!$B$25/scenario!J$65,N545*SUMPRODUCT(Z545:AC545,'control variables'!$O$7:$R$7)/J545+I$65*'key variables'!$B$25/scenario!J$65)&lt;'key variables'!$B$28,0,IF($A545&gt;='key variables'!$B$26,N545*SUMPRODUCT(Z545:AC545,'control variables'!$O$6:$R$6)/J545+I$65*'key variables'!$B$25/scenario!J$65,N545*SUMPRODUCT(Z545:AC545,'control variables'!$O$7:$R$7)/J545+I$65*'key variables'!$B$25/scenario!J$65))</f>
        <v>2.7097049243277934E-21</v>
      </c>
      <c r="T545" s="10">
        <f t="shared" ca="1" si="401"/>
        <v>1.249434785816651E-20</v>
      </c>
      <c r="U545" s="82">
        <f ca="1">SUMPRODUCT(P515:P544,'control variables'!AD$7:AD$36)</f>
        <v>3.6968832552899637E-21</v>
      </c>
      <c r="V545" s="82">
        <f ca="1">SUMPRODUCT(Q515:Q544,'control variables'!AE$7:AE$36)</f>
        <v>4.2671930456424682E-21</v>
      </c>
      <c r="W545" s="82">
        <f ca="1">SUMPRODUCT(R515:R544,'control variables'!AF$7:AF$36)</f>
        <v>1.2781176855449552E-20</v>
      </c>
      <c r="X545" s="82">
        <f ca="1">SUMPRODUCT(S515:S544,'control variables'!AG$7:AG$36)</f>
        <v>5.7450757288106017E-21</v>
      </c>
      <c r="Y545" s="82">
        <f t="shared" ca="1" si="395"/>
        <v>2.6490328885192588E-20</v>
      </c>
      <c r="Z545" s="10">
        <f ca="1">IF($A545&gt;='key variables'!$B$26,SUMPRODUCT(P515:P544,'control variables'!V$7:V$36)*$E545,SUMPRODUCT(P515:P544,'control variables'!Z$7:Z$36)*$E545)</f>
        <v>9.0207693962414709E-21</v>
      </c>
      <c r="AA545" s="10">
        <f ca="1">IF($A545&gt;='key variables'!$B$26,SUMPRODUCT(Q515:Q544,'control variables'!W$7:W$36)*$E545,SUMPRODUCT(Q515:Q544,'control variables'!AA$7:AA$36)*$E545)</f>
        <v>1.0412383019914105E-20</v>
      </c>
      <c r="AB545" s="10">
        <f ca="1">IF($A545&gt;='key variables'!$B$26,SUMPRODUCT(R515:R544,'control variables'!X$7:X$36)*$E545,SUMPRODUCT(R515:R544,'control variables'!AB$7:AB$36)*$E545)</f>
        <v>3.1187365427514949E-20</v>
      </c>
      <c r="AC545" s="10">
        <f ca="1">IF($A545&gt;='key variables'!$B$26,SUMPRODUCT(S515:S544,'control variables'!Y$7:Y$36)*$E545,SUMPRODUCT(S515:S544,'control variables'!AC$7:AC$36)*$E545)</f>
        <v>1.4018566380040978E-20</v>
      </c>
      <c r="AD545" s="10">
        <f t="shared" ca="1" si="396"/>
        <v>6.4639084223711503E-20</v>
      </c>
      <c r="AE545" s="82">
        <f ca="1">SUMPRODUCT(P515:P544,'control variables'!AL$7:AL$36)</f>
        <v>1.2282234131182947E-20</v>
      </c>
      <c r="AF545" s="82">
        <f ca="1">SUMPRODUCT(Q515:Q544,'control variables'!AM$7:AM$36)</f>
        <v>1.413991787837496E-20</v>
      </c>
      <c r="AG545" s="82">
        <f ca="1">SUMPRODUCT(R515:R544,'control variables'!AN$7:AN$36)</f>
        <v>4.0316622003506698E-20</v>
      </c>
      <c r="AH545" s="82">
        <f ca="1">SUMPRODUCT(S515:S544,'control variables'!AO$7:AO$36)</f>
        <v>1.7456697417563226E-20</v>
      </c>
      <c r="AI545" s="82">
        <f t="shared" ca="1" si="359"/>
        <v>8.4195471430627825E-20</v>
      </c>
      <c r="AJ545" s="10">
        <f ca="1">SUMPRODUCT(P515:P544,'control variables'!AP$7:AP$36)</f>
        <v>1.1735722483454362E-23</v>
      </c>
      <c r="AK545" s="10">
        <f ca="1">SUMPRODUCT(Q515:Q544,'control variables'!AQ$7:AQ$36)</f>
        <v>3.3865414396929958E-23</v>
      </c>
      <c r="AL545" s="10">
        <f ca="1">SUMPRODUCT(R515:R544,'control variables'!AR$7:AR$36)</f>
        <v>1.2172119125444844E-21</v>
      </c>
      <c r="AM545" s="10">
        <f ca="1">SUMPRODUCT(S515:S544,'control variables'!AS$7:AS$36)</f>
        <v>9.1188454900859848E-22</v>
      </c>
      <c r="AN545" s="10">
        <f t="shared" ca="1" si="381"/>
        <v>2.1746975984334669E-21</v>
      </c>
      <c r="AO545" s="82">
        <f ca="1">SUMPRODUCT(P515:P544,'control variables'!AX$7:AX$36)</f>
        <v>1.5958791624757702E-23</v>
      </c>
      <c r="AP545" s="82">
        <f ca="1">SUMPRODUCT(Q515:Q544,'control variables'!AY$7:AY$36)</f>
        <v>3.684143638594938E-23</v>
      </c>
      <c r="AQ545" s="82">
        <f ca="1">SUMPRODUCT(R515:R544,'control variables'!AZ$7:AZ$36)</f>
        <v>3.3104448921413961E-22</v>
      </c>
      <c r="AR545" s="82">
        <f ca="1">SUMPRODUCT(S515:S544,'control variables'!BA$7:BA$36)</f>
        <v>2.4800476534753364E-22</v>
      </c>
      <c r="AS545" s="82">
        <f t="shared" ca="1" si="382"/>
        <v>6.3184948257238034E-22</v>
      </c>
      <c r="AT545" s="10">
        <f ca="1">SUMPRODUCT(P515:P544,'control variables'!AT$7:AT$36)</f>
        <v>-1.4084256367307722E-23</v>
      </c>
      <c r="AU545" s="10">
        <f ca="1">SUMPRODUCT(Q515:Q544,'control variables'!AU$7:AU$36)</f>
        <v>1.5278319720569307E-23</v>
      </c>
      <c r="AV545" s="10">
        <f ca="1">SUMPRODUCT(R515:R544,'control variables'!AV$7:AV$36)</f>
        <v>6.57896690657226E-21</v>
      </c>
      <c r="AW545" s="10">
        <f ca="1">SUMPRODUCT(S515:S544,'control variables'!AW$7:AW$36)</f>
        <v>4.9286884302677978E-21</v>
      </c>
      <c r="AX545" s="10">
        <f t="shared" ca="1" si="360"/>
        <v>1.1508849400193319E-20</v>
      </c>
      <c r="AY545" s="82">
        <f ca="1">SUMPRODUCT(P515:P544,'control variables'!BB$7:BB$36)</f>
        <v>5.1047885424184487E-23</v>
      </c>
      <c r="AZ545" s="82">
        <f ca="1">SUMPRODUCT(Q515:Q544,'control variables'!BC$7:BC$36)</f>
        <v>1.3017201679941715E-22</v>
      </c>
      <c r="BA545" s="82">
        <f ca="1">SUMPRODUCT(R515:R544,'control variables'!BD$7:BD$36)</f>
        <v>9.1124412988042301E-22</v>
      </c>
      <c r="BB545" s="82">
        <f ca="1">SUMPRODUCT(S515:S544,'control variables'!BE$7:BE$36)</f>
        <v>1.2949429578382996E-22</v>
      </c>
      <c r="BC545" s="82">
        <f t="shared" ca="1" si="383"/>
        <v>1.2219583278878546E-21</v>
      </c>
      <c r="BD545" s="10">
        <f ca="1">SUMPRODUCT(P515:P544,'control variables'!BF$7:BF$36)</f>
        <v>1.0678772994803991E-23</v>
      </c>
      <c r="BE545" s="10">
        <f ca="1">SUMPRODUCT(Q515:Q544,'control variables'!BG$7:BG$36)</f>
        <v>1.2326163071072698E-23</v>
      </c>
      <c r="BF545" s="10">
        <f ca="1">SUMPRODUCT(R515:R544,'control variables'!BH$7:BH$36)</f>
        <v>3.6919555425637354E-22</v>
      </c>
      <c r="BG545" s="10">
        <f ca="1">SUMPRODUCT(S515:S544,'control variables'!BI$7:BI$36)</f>
        <v>8.297578704729007E-22</v>
      </c>
      <c r="BH545" s="10">
        <f t="shared" ca="1" si="384"/>
        <v>1.2219583607951509E-21</v>
      </c>
      <c r="BI545" s="82">
        <f t="shared" ca="1" si="361"/>
        <v>1.2319197760239823E-20</v>
      </c>
      <c r="BJ545" s="82">
        <f t="shared" ca="1" si="362"/>
        <v>1.4285368214894944E-20</v>
      </c>
      <c r="BK545" s="82">
        <f t="shared" ca="1" si="363"/>
        <v>4.7806833039959386E-20</v>
      </c>
      <c r="BL545" s="82">
        <f t="shared" ca="1" si="364"/>
        <v>2.2514880143614855E-20</v>
      </c>
      <c r="BM545" s="82">
        <f t="shared" ca="1" si="354"/>
        <v>9.6926279158709005E-20</v>
      </c>
      <c r="BN545" s="10">
        <f ca="1">BN544+BI545-INDIRECT(ADDRESS(MAX($D545-'key variables'!$B$9*30,34),scenario!BI$4),TRUE)</f>
        <v>9439390.0751690175</v>
      </c>
      <c r="BO545" s="10">
        <f ca="1">BO544+BJ545-INDIRECT(ADDRESS(MAX($D545-'key variables'!$B$9*30,34),scenario!BJ$4),TRUE)</f>
        <v>10895583.360992203</v>
      </c>
      <c r="BP545" s="10">
        <f ca="1">BP544+BK545-INDIRECT(ADDRESS(MAX($D545-'key variables'!$B$9*30,34),scenario!BK$4),TRUE)</f>
        <v>32531162.537994072</v>
      </c>
      <c r="BQ545" s="10">
        <f ca="1">BQ544+BL545-INDIRECT(ADDRESS(MAX($D545-'key variables'!$B$9*30,34),scenario!BL$4),TRUE)</f>
        <v>14415841.516535141</v>
      </c>
      <c r="BR545" s="10">
        <f t="shared" ca="1" si="385"/>
        <v>67281977.490690395</v>
      </c>
      <c r="BS545" s="82">
        <f t="shared" ca="1" si="366"/>
        <v>-2.3433848476884108E-9</v>
      </c>
      <c r="BT545" s="82">
        <f t="shared" ca="1" si="367"/>
        <v>-3.4288309049443715E-10</v>
      </c>
      <c r="BU545" s="82">
        <f t="shared" ca="1" si="368"/>
        <v>-4.2578247657765871E-9</v>
      </c>
      <c r="BV545" s="82">
        <f t="shared" ca="1" si="369"/>
        <v>-2.9943922342142245E-9</v>
      </c>
      <c r="BW545" s="82">
        <f t="shared" ca="1" si="386"/>
        <v>-9.9384849381736591E-9</v>
      </c>
      <c r="BX545" s="10">
        <f t="shared" ca="1" si="370"/>
        <v>-1.8625994257369951E-12</v>
      </c>
      <c r="BY545" s="10">
        <f t="shared" ca="1" si="371"/>
        <v>2.8902850236477053E-12</v>
      </c>
      <c r="BZ545" s="10">
        <f t="shared" ca="1" si="372"/>
        <v>-3.5034723977181629E-11</v>
      </c>
      <c r="CA545" s="10">
        <f t="shared" ca="1" si="373"/>
        <v>-2.0257049906249262E-11</v>
      </c>
      <c r="CB545" s="10">
        <v>0</v>
      </c>
      <c r="CC545" s="82">
        <f t="shared" ca="1" si="374"/>
        <v>3.972565219677107E-13</v>
      </c>
      <c r="CD545" s="82">
        <f t="shared" ca="1" si="375"/>
        <v>3.4270724527716215E-13</v>
      </c>
      <c r="CE545" s="82">
        <f t="shared" ca="1" si="376"/>
        <v>1.8915613019043052E-10</v>
      </c>
      <c r="CF545" s="82">
        <f t="shared" ca="1" si="377"/>
        <v>3.7028113790355537E-11</v>
      </c>
      <c r="CG545" s="82">
        <f t="shared" ca="1" si="387"/>
        <v>2.2692420774803091E-10</v>
      </c>
      <c r="CH545" s="13" t="str">
        <f t="shared" ca="1" si="388"/>
        <v/>
      </c>
      <c r="CI545" s="81">
        <f t="shared" ca="1" si="397"/>
        <v>0.1131775965863165</v>
      </c>
      <c r="CJ545" s="81">
        <f t="shared" ca="1" si="398"/>
        <v>0.13063724757458739</v>
      </c>
      <c r="CK545" s="81">
        <f t="shared" ca="1" si="399"/>
        <v>0.39004625943939081</v>
      </c>
      <c r="CL545" s="81">
        <f t="shared" ca="1" si="400"/>
        <v>0.17284488538116416</v>
      </c>
      <c r="CM545" s="89">
        <f t="shared" ca="1" si="389"/>
        <v>0.80670598898145884</v>
      </c>
    </row>
    <row r="546" spans="1:91" x14ac:dyDescent="0.3">
      <c r="A546">
        <v>481</v>
      </c>
      <c r="B546" s="3">
        <f t="shared" si="402"/>
        <v>1.5249999999999999</v>
      </c>
      <c r="C546" s="3">
        <f t="shared" si="390"/>
        <v>16.033333333333335</v>
      </c>
      <c r="D546" s="4">
        <f t="shared" ca="1" si="378"/>
        <v>546</v>
      </c>
      <c r="E546" s="58">
        <f>(0.5*(COS(B546*2*PI())+1)*('key variables'!$B$4-'key variables'!$B$6)+'key variables'!$B$6)/'key variables'!$B$4</f>
        <v>1</v>
      </c>
      <c r="F546" s="10">
        <f t="shared" ca="1" si="391"/>
        <v>11689222.907461114</v>
      </c>
      <c r="G546" s="10">
        <f t="shared" ca="1" si="392"/>
        <v>13492492.798713122</v>
      </c>
      <c r="H546" s="10">
        <f t="shared" ca="1" si="393"/>
        <v>40309474.521088287</v>
      </c>
      <c r="I546" s="10">
        <f t="shared" ca="1" si="394"/>
        <v>17912154.249750931</v>
      </c>
      <c r="J546" s="10">
        <f t="shared" ca="1" si="379"/>
        <v>83403344.477013454</v>
      </c>
      <c r="K546" s="82">
        <f t="shared" ca="1" si="355"/>
        <v>2249832.832292099</v>
      </c>
      <c r="L546" s="82">
        <f t="shared" ca="1" si="356"/>
        <v>2596909.4377209195</v>
      </c>
      <c r="M546" s="82">
        <f t="shared" ca="1" si="357"/>
        <v>7778311.98309422</v>
      </c>
      <c r="N546" s="82">
        <f t="shared" ca="1" si="358"/>
        <v>3496312.733215793</v>
      </c>
      <c r="O546" s="82">
        <f t="shared" ca="1" si="380"/>
        <v>16121366.986323033</v>
      </c>
      <c r="P546" s="10">
        <f ca="1">IF(IF($A546&gt;='key variables'!$B$26,K546*SUMPRODUCT(Z546:AC546,'control variables'!$O$3:$R$3)/J546+F$65*'key variables'!$B$25/scenario!J$65,K546*SUMPRODUCT(Z546:AC546,'control variables'!$O$7:$R$7)/J546+F$65*'key variables'!$B$25/scenario!J$65)&lt;'key variables'!$B$28,0,IF($A546&gt;='key variables'!$B$26,K546*SUMPRODUCT(Z546:AC546,'control variables'!$O$3:$R$3)/J546+F$65*'key variables'!$B$25/scenario!J$65,K546*SUMPRODUCT(Z546:AC546,'control variables'!$O$7:$R$7)/J546+F$65*'key variables'!$B$25/scenario!J$65))</f>
        <v>1.5003314999896635E-21</v>
      </c>
      <c r="Q546" s="10">
        <f ca="1">IF(IF($A546&gt;='key variables'!$B$26,L546*SUMPRODUCT(Z546:AC546,'control variables'!$O$4:$R$4)/J546+G$65*'key variables'!$B$25/scenario!J$65,L546*SUMPRODUCT(Z546:AC546,'control variables'!$O$7:$R$7)/J546+G$65*'key variables'!$B$25/scenario!J$65)&lt;'key variables'!$B$28,0,IF($A546&gt;='key variables'!$B$26,L546*SUMPRODUCT(Z546:AC546,'control variables'!$O$4:$R$4)/J546+G$65*'key variables'!$B$25/scenario!J$65,L546*SUMPRODUCT(Z546:AC546,'control variables'!$O$7:$R$7)/J546+G$65*'key variables'!$B$25/scenario!J$65))</f>
        <v>1.7317842357486268E-21</v>
      </c>
      <c r="R546" s="10">
        <f ca="1">IF(IF($A546&gt;='key variables'!$B$26,M546*SUMPRODUCT(Z546:AC546,'control variables'!$O$5:$R$5)/J546+H$65*'key variables'!$B$25/scenario!J$65,M546*SUMPRODUCT(Z546:AC546,'control variables'!$O$7:$R$7)/J546+H$65*'key variables'!$B$25/scenario!J$65)&lt;'key variables'!$B$28,0,IF($A546&gt;='key variables'!$B$26,M546*SUMPRODUCT(Z546:AC546,'control variables'!$O$5:$R$5)/J546+H$65*'key variables'!$B$25/scenario!J$65,M546*SUMPRODUCT(Z546:AC546,'control variables'!$O$7:$R$7)/J546+H$65*'key variables'!$B$25/scenario!J$65))</f>
        <v>5.1870727093506064E-21</v>
      </c>
      <c r="S546" s="10">
        <f ca="1">IF(IF($A546&gt;='key variables'!$B$26,N546*SUMPRODUCT(Z546:AC546,'control variables'!$O$6:$R$6)/J546+I$65*'key variables'!$B$25/scenario!J$65,N546*SUMPRODUCT(Z546:AC546,'control variables'!$O$7:$R$7)/J546+I$65*'key variables'!$B$25/scenario!J$65)&lt;'key variables'!$B$28,0,IF($A546&gt;='key variables'!$B$26,N546*SUMPRODUCT(Z546:AC546,'control variables'!$O$6:$R$6)/J546+I$65*'key variables'!$B$25/scenario!J$65,N546*SUMPRODUCT(Z546:AC546,'control variables'!$O$7:$R$7)/J546+I$65*'key variables'!$B$25/scenario!J$65))</f>
        <v>2.3315635064825849E-21</v>
      </c>
      <c r="T546" s="10">
        <f t="shared" ca="1" si="401"/>
        <v>1.0750751951571481E-20</v>
      </c>
      <c r="U546" s="82">
        <f ca="1">SUMPRODUCT(P516:P545,'control variables'!AD$7:AD$36)</f>
        <v>3.1809803378863835E-21</v>
      </c>
      <c r="V546" s="82">
        <f ca="1">SUMPRODUCT(Q516:Q545,'control variables'!AE$7:AE$36)</f>
        <v>3.671702955924028E-21</v>
      </c>
      <c r="W546" s="82">
        <f ca="1">SUMPRODUCT(R516:R545,'control variables'!AF$7:AF$36)</f>
        <v>1.0997553740453363E-20</v>
      </c>
      <c r="X546" s="82">
        <f ca="1">SUMPRODUCT(S516:S545,'control variables'!AG$7:AG$36)</f>
        <v>4.9433459676782291E-21</v>
      </c>
      <c r="Y546" s="82">
        <f t="shared" ca="1" si="395"/>
        <v>2.2793583001942004E-20</v>
      </c>
      <c r="Z546" s="10">
        <f ca="1">IF($A546&gt;='key variables'!$B$26,SUMPRODUCT(P516:P545,'control variables'!V$7:V$36)*$E546,SUMPRODUCT(P516:P545,'control variables'!Z$7:Z$36)*$E546)</f>
        <v>7.761914050434537E-21</v>
      </c>
      <c r="AA546" s="10">
        <f ca="1">IF($A546&gt;='key variables'!$B$26,SUMPRODUCT(Q516:Q545,'control variables'!W$7:W$36)*$E546,SUMPRODUCT(Q516:Q545,'control variables'!AA$7:AA$36)*$E546)</f>
        <v>8.9593269166653566E-21</v>
      </c>
      <c r="AB546" s="10">
        <f ca="1">IF($A546&gt;='key variables'!$B$26,SUMPRODUCT(R516:R545,'control variables'!X$7:X$36)*$E546,SUMPRODUCT(R516:R545,'control variables'!AB$7:AB$36)*$E546)</f>
        <v>2.6835144462148128E-20</v>
      </c>
      <c r="AC546" s="10">
        <f ca="1">IF($A546&gt;='key variables'!$B$26,SUMPRODUCT(S516:S545,'control variables'!Y$7:Y$36)*$E546,SUMPRODUCT(S516:S545,'control variables'!AC$7:AC$36)*$E546)</f>
        <v>1.2062264599904934E-20</v>
      </c>
      <c r="AD546" s="10">
        <f t="shared" ca="1" si="396"/>
        <v>5.5618650029152953E-20</v>
      </c>
      <c r="AE546" s="82">
        <f ca="1">SUMPRODUCT(P516:P545,'control variables'!AL$7:AL$36)</f>
        <v>1.0568238859234844E-20</v>
      </c>
      <c r="AF546" s="82">
        <f ca="1">SUMPRODUCT(Q516:Q545,'control variables'!AM$7:AM$36)</f>
        <v>1.2166681402794524E-20</v>
      </c>
      <c r="AG546" s="82">
        <f ca="1">SUMPRODUCT(R516:R545,'control variables'!AN$7:AN$36)</f>
        <v>3.4690406222496021E-20</v>
      </c>
      <c r="AH546" s="82">
        <f ca="1">SUMPRODUCT(S516:S545,'control variables'!AO$7:AO$36)</f>
        <v>1.5020601792129134E-20</v>
      </c>
      <c r="AI546" s="82">
        <f t="shared" ca="1" si="359"/>
        <v>7.2445928276654517E-20</v>
      </c>
      <c r="AJ546" s="10">
        <f ca="1">SUMPRODUCT(P516:P545,'control variables'!AP$7:AP$36)</f>
        <v>1.0097993334612735E-23</v>
      </c>
      <c r="AK546" s="10">
        <f ca="1">SUMPRODUCT(Q516:Q545,'control variables'!AQ$7:AQ$36)</f>
        <v>2.9139469626708366E-23</v>
      </c>
      <c r="AL546" s="10">
        <f ca="1">SUMPRODUCT(R516:R545,'control variables'!AR$7:AR$36)</f>
        <v>1.0473490487709195E-21</v>
      </c>
      <c r="AM546" s="10">
        <f ca="1">SUMPRODUCT(S516:S545,'control variables'!AS$7:AS$36)</f>
        <v>7.8463035495321021E-22</v>
      </c>
      <c r="AN546" s="10">
        <f t="shared" ca="1" si="381"/>
        <v>1.8712168666854509E-21</v>
      </c>
      <c r="AO546" s="82">
        <f ca="1">SUMPRODUCT(P516:P545,'control variables'!AX$7:AX$36)</f>
        <v>1.373172991117309E-23</v>
      </c>
      <c r="AP546" s="82">
        <f ca="1">SUMPRODUCT(Q516:Q545,'control variables'!AY$7:AY$36)</f>
        <v>3.1700185445538238E-23</v>
      </c>
      <c r="AQ546" s="82">
        <f ca="1">SUMPRODUCT(R516:R545,'control variables'!AZ$7:AZ$36)</f>
        <v>2.8484697471822753E-22</v>
      </c>
      <c r="AR546" s="82">
        <f ca="1">SUMPRODUCT(S516:S545,'control variables'!BA$7:BA$36)</f>
        <v>2.1339550853919344E-22</v>
      </c>
      <c r="AS546" s="82">
        <f t="shared" ca="1" si="382"/>
        <v>5.4367439861413228E-22</v>
      </c>
      <c r="AT546" s="10">
        <f ca="1">SUMPRODUCT(P516:P545,'control variables'!AT$7:AT$36)</f>
        <v>-1.2118787498644708E-23</v>
      </c>
      <c r="AU546" s="10">
        <f ca="1">SUMPRODUCT(Q516:Q545,'control variables'!AU$7:AU$36)</f>
        <v>1.3146218387483493E-23</v>
      </c>
      <c r="AV546" s="10">
        <f ca="1">SUMPRODUCT(R516:R545,'control variables'!AV$7:AV$36)</f>
        <v>5.6608669866612053E-21</v>
      </c>
      <c r="AW546" s="10">
        <f ca="1">SUMPRODUCT(S516:S545,'control variables'!AW$7:AW$36)</f>
        <v>4.2408861480318146E-21</v>
      </c>
      <c r="AX546" s="10">
        <f t="shared" ca="1" si="360"/>
        <v>9.9027805655818589E-21</v>
      </c>
      <c r="AY546" s="82">
        <f ca="1">SUMPRODUCT(P516:P545,'control variables'!BB$7:BB$36)</f>
        <v>4.3924113533379976E-23</v>
      </c>
      <c r="AZ546" s="82">
        <f ca="1">SUMPRODUCT(Q516:Q545,'control variables'!BC$7:BC$36)</f>
        <v>1.1200641118148702E-22</v>
      </c>
      <c r="BA546" s="82">
        <f ca="1">SUMPRODUCT(R516:R545,'control variables'!BD$7:BD$36)</f>
        <v>7.8407930680966461E-22</v>
      </c>
      <c r="BB546" s="82">
        <f ca="1">SUMPRODUCT(S516:S545,'control variables'!BE$7:BE$36)</f>
        <v>1.1142326665776681E-22</v>
      </c>
      <c r="BC546" s="82">
        <f t="shared" ca="1" si="383"/>
        <v>1.0514330981822983E-21</v>
      </c>
      <c r="BD546" s="10">
        <f ca="1">SUMPRODUCT(P516:P545,'control variables'!BF$7:BF$36)</f>
        <v>9.1885419645363486E-24</v>
      </c>
      <c r="BE546" s="10">
        <f ca="1">SUMPRODUCT(Q516:Q545,'control variables'!BG$7:BG$36)</f>
        <v>1.0606037481588833E-23</v>
      </c>
      <c r="BF546" s="10">
        <f ca="1">SUMPRODUCT(R516:R545,'control variables'!BH$7:BH$36)</f>
        <v>3.1767402912821371E-22</v>
      </c>
      <c r="BG546" s="10">
        <f ca="1">SUMPRODUCT(S516:S545,'control variables'!BI$7:BI$36)</f>
        <v>7.1396451792301716E-22</v>
      </c>
      <c r="BH546" s="10">
        <f t="shared" ca="1" si="384"/>
        <v>1.051433126497356E-21</v>
      </c>
      <c r="BI546" s="82">
        <f t="shared" ca="1" si="361"/>
        <v>1.0600044185269581E-20</v>
      </c>
      <c r="BJ546" s="82">
        <f t="shared" ca="1" si="362"/>
        <v>1.2291834032363496E-20</v>
      </c>
      <c r="BK546" s="82">
        <f t="shared" ca="1" si="363"/>
        <v>4.1135352515966895E-20</v>
      </c>
      <c r="BL546" s="82">
        <f t="shared" ca="1" si="364"/>
        <v>1.9372911206818715E-20</v>
      </c>
      <c r="BM546" s="82">
        <f t="shared" ref="BM546:BM609" ca="1" si="403">SUM(BI546:BL546)</f>
        <v>8.3400141940418678E-20</v>
      </c>
      <c r="BN546" s="10">
        <f ca="1">BN545+BI546-INDIRECT(ADDRESS(MAX($D546-'key variables'!$B$9*30,34),scenario!BI$4),TRUE)</f>
        <v>9439390.0751690175</v>
      </c>
      <c r="BO546" s="10">
        <f ca="1">BO545+BJ546-INDIRECT(ADDRESS(MAX($D546-'key variables'!$B$9*30,34),scenario!BJ$4),TRUE)</f>
        <v>10895583.360992203</v>
      </c>
      <c r="BP546" s="10">
        <f ca="1">BP545+BK546-INDIRECT(ADDRESS(MAX($D546-'key variables'!$B$9*30,34),scenario!BK$4),TRUE)</f>
        <v>32531162.537994072</v>
      </c>
      <c r="BQ546" s="10">
        <f ca="1">BQ545+BL546-INDIRECT(ADDRESS(MAX($D546-'key variables'!$B$9*30,34),scenario!BL$4),TRUE)</f>
        <v>14415841.516535141</v>
      </c>
      <c r="BR546" s="10">
        <f t="shared" ca="1" si="385"/>
        <v>67281977.490690395</v>
      </c>
      <c r="BS546" s="82">
        <f t="shared" ca="1" si="366"/>
        <v>-2.3433848476975193E-9</v>
      </c>
      <c r="BT546" s="82">
        <f t="shared" ca="1" si="367"/>
        <v>-3.428830905050078E-10</v>
      </c>
      <c r="BU546" s="82">
        <f t="shared" ca="1" si="368"/>
        <v>-4.2578247658128531E-9</v>
      </c>
      <c r="BV546" s="82">
        <f t="shared" ca="1" si="369"/>
        <v>-2.9943922342319799E-9</v>
      </c>
      <c r="BW546" s="82">
        <f t="shared" ca="1" si="386"/>
        <v>-9.9384849382473592E-9</v>
      </c>
      <c r="BX546" s="10">
        <f t="shared" ca="1" si="370"/>
        <v>-1.8625994257763763E-12</v>
      </c>
      <c r="BY546" s="10">
        <f t="shared" ca="1" si="371"/>
        <v>2.8902850235567933E-12</v>
      </c>
      <c r="BZ546" s="10">
        <f t="shared" ca="1" si="372"/>
        <v>-3.5034723977998534E-11</v>
      </c>
      <c r="CA546" s="10">
        <f t="shared" ca="1" si="373"/>
        <v>-2.0257049906861253E-11</v>
      </c>
      <c r="CB546" s="10">
        <v>0</v>
      </c>
      <c r="CC546" s="82">
        <f t="shared" ca="1" si="374"/>
        <v>3.9725652197619571E-13</v>
      </c>
      <c r="CD546" s="82">
        <f t="shared" ca="1" si="375"/>
        <v>3.4270724526145521E-13</v>
      </c>
      <c r="CE546" s="82">
        <f t="shared" ca="1" si="376"/>
        <v>1.8915613018553216E-10</v>
      </c>
      <c r="CF546" s="82">
        <f t="shared" ca="1" si="377"/>
        <v>3.7028113786685892E-11</v>
      </c>
      <c r="CG546" s="82">
        <f t="shared" ca="1" si="387"/>
        <v>2.2692420773945571E-10</v>
      </c>
      <c r="CH546" s="13" t="str">
        <f t="shared" ca="1" si="388"/>
        <v/>
      </c>
      <c r="CI546" s="81">
        <f t="shared" ca="1" si="397"/>
        <v>0.1131775965863165</v>
      </c>
      <c r="CJ546" s="81">
        <f t="shared" ca="1" si="398"/>
        <v>0.13063724757458739</v>
      </c>
      <c r="CK546" s="81">
        <f t="shared" ca="1" si="399"/>
        <v>0.39004625943939081</v>
      </c>
      <c r="CL546" s="81">
        <f t="shared" ca="1" si="400"/>
        <v>0.17284488538116416</v>
      </c>
      <c r="CM546" s="89">
        <f t="shared" ca="1" si="389"/>
        <v>0.80670598898145884</v>
      </c>
    </row>
    <row r="547" spans="1:91" x14ac:dyDescent="0.3">
      <c r="A547">
        <v>482</v>
      </c>
      <c r="B547" s="3">
        <f t="shared" si="402"/>
        <v>1.5277777777777777</v>
      </c>
      <c r="C547" s="3">
        <f t="shared" si="390"/>
        <v>16.066666666666666</v>
      </c>
      <c r="D547" s="4">
        <f t="shared" ca="1" si="378"/>
        <v>547</v>
      </c>
      <c r="E547" s="58">
        <f>(0.5*(COS(B547*2*PI())+1)*('key variables'!$B$4-'key variables'!$B$6)+'key variables'!$B$6)/'key variables'!$B$4</f>
        <v>1</v>
      </c>
      <c r="F547" s="10">
        <f t="shared" ca="1" si="391"/>
        <v>11689222.907461114</v>
      </c>
      <c r="G547" s="10">
        <f t="shared" ca="1" si="392"/>
        <v>13492492.798713122</v>
      </c>
      <c r="H547" s="10">
        <f t="shared" ca="1" si="393"/>
        <v>40309474.521088287</v>
      </c>
      <c r="I547" s="10">
        <f t="shared" ca="1" si="394"/>
        <v>17912154.249750931</v>
      </c>
      <c r="J547" s="10">
        <f t="shared" ca="1" si="379"/>
        <v>83403344.477013454</v>
      </c>
      <c r="K547" s="82">
        <f t="shared" ref="K547:K610" ca="1" si="404">MAX(F547-BN546-BS546,0.001)</f>
        <v>2249832.832292099</v>
      </c>
      <c r="L547" s="82">
        <f t="shared" ref="L547:L610" ca="1" si="405">MAX(G547-BO546-BT546,0.001)</f>
        <v>2596909.4377209195</v>
      </c>
      <c r="M547" s="82">
        <f t="shared" ref="M547:M610" ca="1" si="406">MAX(H547-BP546-BU546,0.001)</f>
        <v>7778311.98309422</v>
      </c>
      <c r="N547" s="82">
        <f t="shared" ref="N547:N610" ca="1" si="407">MAX(I547-BQ546-BV546,0.001)</f>
        <v>3496312.733215793</v>
      </c>
      <c r="O547" s="82">
        <f t="shared" ca="1" si="380"/>
        <v>16121366.986323033</v>
      </c>
      <c r="P547" s="10">
        <f ca="1">IF(IF($A547&gt;='key variables'!$B$26,K547*SUMPRODUCT(Z547:AC547,'control variables'!$O$3:$R$3)/J547+F$65*'key variables'!$B$25/scenario!J$65,K547*SUMPRODUCT(Z547:AC547,'control variables'!$O$7:$R$7)/J547+F$65*'key variables'!$B$25/scenario!J$65)&lt;'key variables'!$B$28,0,IF($A547&gt;='key variables'!$B$26,K547*SUMPRODUCT(Z547:AC547,'control variables'!$O$3:$R$3)/J547+F$65*'key variables'!$B$25/scenario!J$65,K547*SUMPRODUCT(Z547:AC547,'control variables'!$O$7:$R$7)/J547+F$65*'key variables'!$B$25/scenario!J$65))</f>
        <v>1.2909590788266245E-21</v>
      </c>
      <c r="Q547" s="10">
        <f ca="1">IF(IF($A547&gt;='key variables'!$B$26,L547*SUMPRODUCT(Z547:AC547,'control variables'!$O$4:$R$4)/J547+G$65*'key variables'!$B$25/scenario!J$65,L547*SUMPRODUCT(Z547:AC547,'control variables'!$O$7:$R$7)/J547+G$65*'key variables'!$B$25/scenario!J$65)&lt;'key variables'!$B$28,0,IF($A547&gt;='key variables'!$B$26,L547*SUMPRODUCT(Z547:AC547,'control variables'!$O$4:$R$4)/J547+G$65*'key variables'!$B$25/scenario!J$65,L547*SUMPRODUCT(Z547:AC547,'control variables'!$O$7:$R$7)/J547+G$65*'key variables'!$B$25/scenario!J$65))</f>
        <v>1.4901124063074854E-21</v>
      </c>
      <c r="R547" s="10">
        <f ca="1">IF(IF($A547&gt;='key variables'!$B$26,M547*SUMPRODUCT(Z547:AC547,'control variables'!$O$5:$R$5)/J547+H$65*'key variables'!$B$25/scenario!J$65,M547*SUMPRODUCT(Z547:AC547,'control variables'!$O$7:$R$7)/J547+H$65*'key variables'!$B$25/scenario!J$65)&lt;'key variables'!$B$28,0,IF($A547&gt;='key variables'!$B$26,M547*SUMPRODUCT(Z547:AC547,'control variables'!$O$5:$R$5)/J547+H$65*'key variables'!$B$25/scenario!J$65,M547*SUMPRODUCT(Z547:AC547,'control variables'!$O$7:$R$7)/J547+H$65*'key variables'!$B$25/scenario!J$65))</f>
        <v>4.4632127011371247E-21</v>
      </c>
      <c r="S547" s="10">
        <f ca="1">IF(IF($A547&gt;='key variables'!$B$26,N547*SUMPRODUCT(Z547:AC547,'control variables'!$O$6:$R$6)/J547+I$65*'key variables'!$B$25/scenario!J$65,N547*SUMPRODUCT(Z547:AC547,'control variables'!$O$7:$R$7)/J547+I$65*'key variables'!$B$25/scenario!J$65)&lt;'key variables'!$B$28,0,IF($A547&gt;='key variables'!$B$26,N547*SUMPRODUCT(Z547:AC547,'control variables'!$O$6:$R$6)/J547+I$65*'key variables'!$B$25/scenario!J$65,N547*SUMPRODUCT(Z547:AC547,'control variables'!$O$7:$R$7)/J547+I$65*'key variables'!$B$25/scenario!J$65))</f>
        <v>2.0061920159479876E-21</v>
      </c>
      <c r="T547" s="10">
        <f t="shared" ca="1" si="401"/>
        <v>9.2504762022192215E-21</v>
      </c>
      <c r="U547" s="82">
        <f ca="1">SUMPRODUCT(P517:P546,'control variables'!AD$7:AD$36)</f>
        <v>2.7370720715999772E-21</v>
      </c>
      <c r="V547" s="82">
        <f ca="1">SUMPRODUCT(Q517:Q546,'control variables'!AE$7:AE$36)</f>
        <v>3.1593139687711233E-21</v>
      </c>
      <c r="W547" s="82">
        <f ca="1">SUMPRODUCT(R517:R546,'control variables'!AF$7:AF$36)</f>
        <v>9.4628366105889136E-21</v>
      </c>
      <c r="X547" s="82">
        <f ca="1">SUMPRODUCT(S517:S546,'control variables'!AG$7:AG$36)</f>
        <v>4.2534982147606451E-21</v>
      </c>
      <c r="Y547" s="82">
        <f t="shared" ca="1" si="395"/>
        <v>1.9612720865720659E-20</v>
      </c>
      <c r="Z547" s="10">
        <f ca="1">IF($A547&gt;='key variables'!$B$26,SUMPRODUCT(P517:P546,'control variables'!V$7:V$36)*$E547,SUMPRODUCT(P517:P546,'control variables'!Z$7:Z$36)*$E547)</f>
        <v>6.6787329417195043E-21</v>
      </c>
      <c r="AA547" s="10">
        <f ca="1">IF($A547&gt;='key variables'!$B$26,SUMPRODUCT(Q517:Q546,'control variables'!W$7:W$36)*$E547,SUMPRODUCT(Q517:Q546,'control variables'!AA$7:AA$36)*$E547)</f>
        <v>7.7090459164021907E-21</v>
      </c>
      <c r="AB547" s="10">
        <f ca="1">IF($A547&gt;='key variables'!$B$26,SUMPRODUCT(R517:R546,'control variables'!X$7:X$36)*$E547,SUMPRODUCT(R517:R546,'control variables'!AB$7:AB$36)*$E547)</f>
        <v>2.3090279298456907E-20</v>
      </c>
      <c r="AC547" s="10">
        <f ca="1">IF($A547&gt;='key variables'!$B$26,SUMPRODUCT(S517:S546,'control variables'!Y$7:Y$36)*$E547,SUMPRODUCT(S517:S546,'control variables'!AC$7:AC$36)*$E547)</f>
        <v>1.0378966246168635E-20</v>
      </c>
      <c r="AD547" s="10">
        <f t="shared" ca="1" si="396"/>
        <v>4.7857024402747237E-20</v>
      </c>
      <c r="AE547" s="82">
        <f ca="1">SUMPRODUCT(P517:P546,'control variables'!AL$7:AL$36)</f>
        <v>9.093432953071734E-21</v>
      </c>
      <c r="AF547" s="82">
        <f ca="1">SUMPRODUCT(Q517:Q546,'control variables'!AM$7:AM$36)</f>
        <v>1.0468811603460204E-20</v>
      </c>
      <c r="AG547" s="82">
        <f ca="1">SUMPRODUCT(R517:R546,'control variables'!AN$7:AN$36)</f>
        <v>2.9849333204977303E-20</v>
      </c>
      <c r="AH547" s="82">
        <f ca="1">SUMPRODUCT(S517:S546,'control variables'!AO$7:AO$36)</f>
        <v>1.292446519527329E-20</v>
      </c>
      <c r="AI547" s="82">
        <f t="shared" ref="AI547:AI610" ca="1" si="408">SUM(AE547:AH547)</f>
        <v>6.233604295678253E-20</v>
      </c>
      <c r="AJ547" s="10">
        <f ca="1">SUMPRODUCT(P517:P546,'control variables'!AP$7:AP$36)</f>
        <v>8.68881055509323E-24</v>
      </c>
      <c r="AK547" s="10">
        <f ca="1">SUMPRODUCT(Q517:Q546,'control variables'!AQ$7:AQ$36)</f>
        <v>2.5073034104163645E-23</v>
      </c>
      <c r="AL547" s="10">
        <f ca="1">SUMPRODUCT(R517:R546,'control variables'!AR$7:AR$36)</f>
        <v>9.0119067900698114E-22</v>
      </c>
      <c r="AM547" s="10">
        <f ca="1">SUMPRODUCT(S517:S546,'control variables'!AS$7:AS$36)</f>
        <v>6.7513458209521151E-22</v>
      </c>
      <c r="AN547" s="10">
        <f t="shared" ca="1" si="381"/>
        <v>1.6100871057614496E-21</v>
      </c>
      <c r="AO547" s="82">
        <f ca="1">SUMPRODUCT(P517:P546,'control variables'!AX$7:AX$36)</f>
        <v>1.1815456382103653E-23</v>
      </c>
      <c r="AP547" s="82">
        <f ca="1">SUMPRODUCT(Q517:Q546,'control variables'!AY$7:AY$36)</f>
        <v>2.7276400050047043E-23</v>
      </c>
      <c r="AQ547" s="82">
        <f ca="1">SUMPRODUCT(R517:R546,'control variables'!AZ$7:AZ$36)</f>
        <v>2.4509635909885726E-22</v>
      </c>
      <c r="AR547" s="82">
        <f ca="1">SUMPRODUCT(S517:S546,'control variables'!BA$7:BA$36)</f>
        <v>1.8361600028486649E-22</v>
      </c>
      <c r="AS547" s="82">
        <f t="shared" ca="1" si="382"/>
        <v>4.6780421581587442E-22</v>
      </c>
      <c r="AT547" s="10">
        <f ca="1">SUMPRODUCT(P517:P546,'control variables'!AT$7:AT$36)</f>
        <v>-1.04276013306751E-23</v>
      </c>
      <c r="AU547" s="10">
        <f ca="1">SUMPRODUCT(Q517:Q546,'control variables'!AU$7:AU$36)</f>
        <v>1.1311653444372953E-23</v>
      </c>
      <c r="AV547" s="10">
        <f ca="1">SUMPRODUCT(R517:R546,'control variables'!AV$7:AV$36)</f>
        <v>4.8708886206218725E-21</v>
      </c>
      <c r="AW547" s="10">
        <f ca="1">SUMPRODUCT(S517:S546,'control variables'!AW$7:AW$36)</f>
        <v>3.6490672062203996E-21</v>
      </c>
      <c r="AX547" s="10">
        <f t="shared" ref="AX547:AX610" ca="1" si="409">SUM(AT547:AW547)</f>
        <v>8.5208398789559691E-21</v>
      </c>
      <c r="AY547" s="82">
        <f ca="1">SUMPRODUCT(P517:P546,'control variables'!BB$7:BB$36)</f>
        <v>3.7794469519382175E-23</v>
      </c>
      <c r="AZ547" s="82">
        <f ca="1">SUMPRODUCT(Q517:Q546,'control variables'!BC$7:BC$36)</f>
        <v>9.6375829876613786E-23</v>
      </c>
      <c r="BA547" s="82">
        <f ca="1">SUMPRODUCT(R517:R546,'control variables'!BD$7:BD$36)</f>
        <v>6.746604331462722E-22</v>
      </c>
      <c r="BB547" s="82">
        <f ca="1">SUMPRODUCT(S517:S546,'control variables'!BE$7:BE$36)</f>
        <v>9.5874063622176152E-23</v>
      </c>
      <c r="BC547" s="82">
        <f t="shared" ca="1" si="383"/>
        <v>9.0470479616444438E-22</v>
      </c>
      <c r="BD547" s="10">
        <f ca="1">SUMPRODUCT(P517:P546,'control variables'!BF$7:BF$36)</f>
        <v>7.9062738270704508E-24</v>
      </c>
      <c r="BE547" s="10">
        <f ca="1">SUMPRODUCT(Q517:Q546,'control variables'!BG$7:BG$36)</f>
        <v>9.1259567484431941E-24</v>
      </c>
      <c r="BF547" s="10">
        <f ca="1">SUMPRODUCT(R517:R546,'control variables'!BH$7:BH$36)</f>
        <v>2.733423726778558E-22</v>
      </c>
      <c r="BG547" s="10">
        <f ca="1">SUMPRODUCT(S517:S546,'control variables'!BI$7:BI$36)</f>
        <v>6.1433021727474438E-22</v>
      </c>
      <c r="BH547" s="10">
        <f t="shared" ca="1" si="384"/>
        <v>9.0470482052811382E-22</v>
      </c>
      <c r="BI547" s="82">
        <f t="shared" ref="BI547:BI610" ca="1" si="410">AE547+AT547+AY547</f>
        <v>9.1207998212604403E-21</v>
      </c>
      <c r="BJ547" s="82">
        <f t="shared" ref="BJ547:BJ610" ca="1" si="411">AF547+AU547+AZ547</f>
        <v>1.0576499086781191E-20</v>
      </c>
      <c r="BK547" s="82">
        <f t="shared" ref="BK547:BK610" ca="1" si="412">AG547+AV547+BA547</f>
        <v>3.5394882258745448E-20</v>
      </c>
      <c r="BL547" s="82">
        <f t="shared" ref="BL547:BL610" ca="1" si="413">AH547+AW547+BB547</f>
        <v>1.6669406465115865E-20</v>
      </c>
      <c r="BM547" s="82">
        <f t="shared" ca="1" si="403"/>
        <v>7.176158763190294E-20</v>
      </c>
      <c r="BN547" s="10">
        <f ca="1">BN546+BI547-INDIRECT(ADDRESS(MAX($D547-'key variables'!$B$9*30,34),scenario!BI$4),TRUE)</f>
        <v>9439390.0751690175</v>
      </c>
      <c r="BO547" s="10">
        <f ca="1">BO546+BJ547-INDIRECT(ADDRESS(MAX($D547-'key variables'!$B$9*30,34),scenario!BJ$4),TRUE)</f>
        <v>10895583.360992203</v>
      </c>
      <c r="BP547" s="10">
        <f ca="1">BP546+BK547-INDIRECT(ADDRESS(MAX($D547-'key variables'!$B$9*30,34),scenario!BK$4),TRUE)</f>
        <v>32531162.537994072</v>
      </c>
      <c r="BQ547" s="10">
        <f ca="1">BQ546+BL547-INDIRECT(ADDRESS(MAX($D547-'key variables'!$B$9*30,34),scenario!BL$4),TRUE)</f>
        <v>14415841.516535141</v>
      </c>
      <c r="BR547" s="10">
        <f t="shared" ca="1" si="385"/>
        <v>67281977.490690395</v>
      </c>
      <c r="BS547" s="82">
        <f t="shared" ref="BS547:BS610" ca="1" si="414">BS546+P547-BI547-BD547</f>
        <v>-2.3433848477053573E-9</v>
      </c>
      <c r="BT547" s="82">
        <f t="shared" ref="BT547:BT610" ca="1" si="415">BT546+Q547-BJ547-BE547</f>
        <v>-3.4288309051410332E-10</v>
      </c>
      <c r="BU547" s="82">
        <f t="shared" ref="BU547:BU610" ca="1" si="416">BU546+R547-BK547-BF547</f>
        <v>-4.2578247658440577E-9</v>
      </c>
      <c r="BV547" s="82">
        <f t="shared" ref="BV547:BV610" ca="1" si="417">BV546+S547-BL547-BG547</f>
        <v>-2.9943922342472571E-9</v>
      </c>
      <c r="BW547" s="82">
        <f t="shared" ca="1" si="386"/>
        <v>-9.9384849383107759E-9</v>
      </c>
      <c r="BX547" s="10">
        <f t="shared" ref="BX547:BX610" ca="1" si="418">BX546+AO547-AY547-BD547</f>
        <v>-1.8625994258102616E-12</v>
      </c>
      <c r="BY547" s="10">
        <f t="shared" ref="BY547:BY610" ca="1" si="419">BY546+AP547-AZ547-BE547</f>
        <v>2.8902850234785678E-12</v>
      </c>
      <c r="BZ547" s="10">
        <f t="shared" ref="BZ547:BZ610" ca="1" si="420">BZ546+AQ547-BA547-BF547</f>
        <v>-3.5034723978701444E-11</v>
      </c>
      <c r="CA547" s="10">
        <f t="shared" ref="CA547:CA610" ca="1" si="421">CA546+AR547-BB547-BG547</f>
        <v>-2.0257049907387844E-11</v>
      </c>
      <c r="CB547" s="10">
        <v>0</v>
      </c>
      <c r="CC547" s="82">
        <f t="shared" ref="CC547:CC610" ca="1" si="422">CC546+AJ547-AO547-AT547</f>
        <v>3.972565219834967E-13</v>
      </c>
      <c r="CD547" s="82">
        <f t="shared" ref="CD547:CD610" ca="1" si="423">CD546+AK547-AP547-AU547</f>
        <v>3.4270724524794022E-13</v>
      </c>
      <c r="CE547" s="82">
        <f t="shared" ref="CE547:CE610" ca="1" si="424">CE546+AL547-AQ547-AV547</f>
        <v>1.8915613018131737E-10</v>
      </c>
      <c r="CF547" s="82">
        <f t="shared" ref="CF547:CF610" ca="1" si="425">CF546+AM547-AR547-AW547</f>
        <v>3.7028113783528343E-11</v>
      </c>
      <c r="CG547" s="82">
        <f t="shared" ca="1" si="387"/>
        <v>2.2692420773207716E-10</v>
      </c>
      <c r="CH547" s="13" t="str">
        <f t="shared" ca="1" si="388"/>
        <v/>
      </c>
      <c r="CI547" s="81">
        <f t="shared" ca="1" si="397"/>
        <v>0.1131775965863165</v>
      </c>
      <c r="CJ547" s="81">
        <f t="shared" ca="1" si="398"/>
        <v>0.13063724757458739</v>
      </c>
      <c r="CK547" s="81">
        <f t="shared" ca="1" si="399"/>
        <v>0.39004625943939081</v>
      </c>
      <c r="CL547" s="81">
        <f t="shared" ca="1" si="400"/>
        <v>0.17284488538116416</v>
      </c>
      <c r="CM547" s="89">
        <f t="shared" ca="1" si="389"/>
        <v>0.80670598898145884</v>
      </c>
    </row>
    <row r="548" spans="1:91" x14ac:dyDescent="0.3">
      <c r="A548">
        <v>483</v>
      </c>
      <c r="B548" s="3">
        <f t="shared" si="402"/>
        <v>1.5305555555555554</v>
      </c>
      <c r="C548" s="3">
        <f t="shared" si="390"/>
        <v>16.100000000000001</v>
      </c>
      <c r="D548" s="4">
        <f t="shared" ref="D548:D611" ca="1" si="426">CELL("Zeile",D548)</f>
        <v>548</v>
      </c>
      <c r="E548" s="58">
        <f>(0.5*(COS(B548*2*PI())+1)*('key variables'!$B$4-'key variables'!$B$6)+'key variables'!$B$6)/'key variables'!$B$4</f>
        <v>1</v>
      </c>
      <c r="F548" s="10">
        <f t="shared" ca="1" si="391"/>
        <v>11689222.907461114</v>
      </c>
      <c r="G548" s="10">
        <f t="shared" ca="1" si="392"/>
        <v>13492492.798713122</v>
      </c>
      <c r="H548" s="10">
        <f t="shared" ca="1" si="393"/>
        <v>40309474.521088287</v>
      </c>
      <c r="I548" s="10">
        <f t="shared" ca="1" si="394"/>
        <v>17912154.249750931</v>
      </c>
      <c r="J548" s="10">
        <f t="shared" ref="J548:J611" ca="1" si="427">SUM(F548:I548)</f>
        <v>83403344.477013454</v>
      </c>
      <c r="K548" s="82">
        <f t="shared" ca="1" si="404"/>
        <v>2249832.832292099</v>
      </c>
      <c r="L548" s="82">
        <f t="shared" ca="1" si="405"/>
        <v>2596909.4377209195</v>
      </c>
      <c r="M548" s="82">
        <f t="shared" ca="1" si="406"/>
        <v>7778311.98309422</v>
      </c>
      <c r="N548" s="82">
        <f t="shared" ca="1" si="407"/>
        <v>3496312.733215793</v>
      </c>
      <c r="O548" s="82">
        <f t="shared" ref="O548:O611" ca="1" si="428">SUM(K548:N548)</f>
        <v>16121366.986323033</v>
      </c>
      <c r="P548" s="10">
        <f ca="1">IF(IF($A548&gt;='key variables'!$B$26,K548*SUMPRODUCT(Z548:AC548,'control variables'!$O$3:$R$3)/J548+F$65*'key variables'!$B$25/scenario!J$65,K548*SUMPRODUCT(Z548:AC548,'control variables'!$O$7:$R$7)/J548+F$65*'key variables'!$B$25/scenario!J$65)&lt;'key variables'!$B$28,0,IF($A548&gt;='key variables'!$B$26,K548*SUMPRODUCT(Z548:AC548,'control variables'!$O$3:$R$3)/J548+F$65*'key variables'!$B$25/scenario!J$65,K548*SUMPRODUCT(Z548:AC548,'control variables'!$O$7:$R$7)/J548+F$65*'key variables'!$B$25/scenario!J$65))</f>
        <v>1.1108047409631594E-21</v>
      </c>
      <c r="Q548" s="10">
        <f ca="1">IF(IF($A548&gt;='key variables'!$B$26,L548*SUMPRODUCT(Z548:AC548,'control variables'!$O$4:$R$4)/J548+G$65*'key variables'!$B$25/scenario!J$65,L548*SUMPRODUCT(Z548:AC548,'control variables'!$O$7:$R$7)/J548+G$65*'key variables'!$B$25/scenario!J$65)&lt;'key variables'!$B$28,0,IF($A548&gt;='key variables'!$B$26,L548*SUMPRODUCT(Z548:AC548,'control variables'!$O$4:$R$4)/J548+G$65*'key variables'!$B$25/scenario!J$65,L548*SUMPRODUCT(Z548:AC548,'control variables'!$O$7:$R$7)/J548+G$65*'key variables'!$B$25/scenario!J$65))</f>
        <v>1.2821660675711263E-21</v>
      </c>
      <c r="R548" s="10">
        <f ca="1">IF(IF($A548&gt;='key variables'!$B$26,M548*SUMPRODUCT(Z548:AC548,'control variables'!$O$5:$R$5)/J548+H$65*'key variables'!$B$25/scenario!J$65,M548*SUMPRODUCT(Z548:AC548,'control variables'!$O$7:$R$7)/J548+H$65*'key variables'!$B$25/scenario!J$65)&lt;'key variables'!$B$28,0,IF($A548&gt;='key variables'!$B$26,M548*SUMPRODUCT(Z548:AC548,'control variables'!$O$5:$R$5)/J548+H$65*'key variables'!$B$25/scenario!J$65,M548*SUMPRODUCT(Z548:AC548,'control variables'!$O$7:$R$7)/J548+H$65*'key variables'!$B$25/scenario!J$65))</f>
        <v>3.8403679168950126E-21</v>
      </c>
      <c r="S548" s="10">
        <f ca="1">IF(IF($A548&gt;='key variables'!$B$26,N548*SUMPRODUCT(Z548:AC548,'control variables'!$O$6:$R$6)/J548+I$65*'key variables'!$B$25/scenario!J$65,N548*SUMPRODUCT(Z548:AC548,'control variables'!$O$7:$R$7)/J548+I$65*'key variables'!$B$25/scenario!J$65)&lt;'key variables'!$B$28,0,IF($A548&gt;='key variables'!$B$26,N548*SUMPRODUCT(Z548:AC548,'control variables'!$O$6:$R$6)/J548+I$65*'key variables'!$B$25/scenario!J$65,N548*SUMPRODUCT(Z548:AC548,'control variables'!$O$7:$R$7)/J548+I$65*'key variables'!$B$25/scenario!J$65))</f>
        <v>1.72622636855614E-21</v>
      </c>
      <c r="T548" s="10">
        <f t="shared" ca="1" si="401"/>
        <v>7.9595650939854385E-21</v>
      </c>
      <c r="U548" s="82">
        <f ca="1">SUMPRODUCT(P518:P547,'control variables'!AD$7:AD$36)</f>
        <v>2.3551115471874921E-21</v>
      </c>
      <c r="V548" s="82">
        <f ca="1">SUMPRODUCT(Q518:Q547,'control variables'!AE$7:AE$36)</f>
        <v>2.7184292610512783E-21</v>
      </c>
      <c r="W548" s="82">
        <f ca="1">SUMPRODUCT(R518:R547,'control variables'!AF$7:AF$36)</f>
        <v>8.1422904431299921E-21</v>
      </c>
      <c r="X548" s="82">
        <f ca="1">SUMPRODUCT(S518:S547,'control variables'!AG$7:AG$36)</f>
        <v>3.6599192492831911E-21</v>
      </c>
      <c r="Y548" s="82">
        <f t="shared" ca="1" si="395"/>
        <v>1.6875750500651954E-20</v>
      </c>
      <c r="Z548" s="10">
        <f ca="1">IF($A548&gt;='key variables'!$B$26,SUMPRODUCT(P518:P547,'control variables'!V$7:V$36)*$E548,SUMPRODUCT(P518:P547,'control variables'!Z$7:Z$36)*$E548)</f>
        <v>5.7467105944457231E-21</v>
      </c>
      <c r="AA548" s="10">
        <f ca="1">IF($A548&gt;='key variables'!$B$26,SUMPRODUCT(Q518:Q547,'control variables'!W$7:W$36)*$E548,SUMPRODUCT(Q518:Q547,'control variables'!AA$7:AA$36)*$E548)</f>
        <v>6.6332425966789923E-21</v>
      </c>
      <c r="AB548" s="10">
        <f ca="1">IF($A548&gt;='key variables'!$B$26,SUMPRODUCT(R518:R547,'control variables'!X$7:X$36)*$E548,SUMPRODUCT(R518:R547,'control variables'!AB$7:AB$36)*$E548)</f>
        <v>1.986801296459534E-20</v>
      </c>
      <c r="AC548" s="10">
        <f ca="1">IF($A548&gt;='key variables'!$B$26,SUMPRODUCT(S518:S547,'control variables'!Y$7:Y$36)*$E548,SUMPRODUCT(S518:S547,'control variables'!AC$7:AC$36)*$E548)</f>
        <v>8.9305734795402207E-21</v>
      </c>
      <c r="AD548" s="10">
        <f t="shared" ca="1" si="396"/>
        <v>4.1178539635260275E-20</v>
      </c>
      <c r="AE548" s="82">
        <f ca="1">SUMPRODUCT(P518:P547,'control variables'!AL$7:AL$36)</f>
        <v>7.8244373517119619E-21</v>
      </c>
      <c r="AF548" s="82">
        <f ca="1">SUMPRODUCT(Q518:Q547,'control variables'!AM$7:AM$36)</f>
        <v>9.0078808477363639E-21</v>
      </c>
      <c r="AG548" s="82">
        <f ca="1">SUMPRODUCT(R518:R547,'control variables'!AN$7:AN$36)</f>
        <v>2.5683835671084657E-20</v>
      </c>
      <c r="AH548" s="82">
        <f ca="1">SUMPRODUCT(S518:S547,'control variables'!AO$7:AO$36)</f>
        <v>1.1120846081637106E-20</v>
      </c>
      <c r="AI548" s="82">
        <f t="shared" ca="1" si="408"/>
        <v>5.3636999952170086E-20</v>
      </c>
      <c r="AJ548" s="10">
        <f ca="1">SUMPRODUCT(P518:P547,'control variables'!AP$7:AP$36)</f>
        <v>7.4762803223017627E-24</v>
      </c>
      <c r="AK548" s="10">
        <f ca="1">SUMPRODUCT(Q518:Q547,'control variables'!AQ$7:AQ$36)</f>
        <v>2.1574072803725467E-23</v>
      </c>
      <c r="AL548" s="10">
        <f ca="1">SUMPRODUCT(R518:R547,'control variables'!AR$7:AR$36)</f>
        <v>7.7542882278083743E-22</v>
      </c>
      <c r="AM548" s="10">
        <f ca="1">SUMPRODUCT(S518:S547,'control variables'!AS$7:AS$36)</f>
        <v>5.8091902902234414E-22</v>
      </c>
      <c r="AN548" s="10">
        <f t="shared" ref="AN548:AN611" ca="1" si="429">SUM(AJ548:AM548)</f>
        <v>1.3853982049292089E-21</v>
      </c>
      <c r="AO548" s="82">
        <f ca="1">SUMPRODUCT(P518:P547,'control variables'!AX$7:AX$36)</f>
        <v>1.0166600306040216E-23</v>
      </c>
      <c r="AP548" s="82">
        <f ca="1">SUMPRODUCT(Q518:Q547,'control variables'!AY$7:AY$36)</f>
        <v>2.3469957327802433E-23</v>
      </c>
      <c r="AQ548" s="82">
        <f ca="1">SUMPRODUCT(R518:R547,'control variables'!AZ$7:AZ$36)</f>
        <v>2.1089297263184847E-22</v>
      </c>
      <c r="AR548" s="82">
        <f ca="1">SUMPRODUCT(S518:S547,'control variables'!BA$7:BA$36)</f>
        <v>1.5799224543856705E-22</v>
      </c>
      <c r="AS548" s="82">
        <f t="shared" ref="AS548:AS611" ca="1" si="430">SUM(AO548:AR548)</f>
        <v>4.0252177570425819E-22</v>
      </c>
      <c r="AT548" s="10">
        <f ca="1">SUMPRODUCT(P518:P547,'control variables'!AT$7:AT$36)</f>
        <v>-8.9724215003899833E-24</v>
      </c>
      <c r="AU548" s="10">
        <f ca="1">SUMPRODUCT(Q518:Q547,'control variables'!AU$7:AU$36)</f>
        <v>9.7331034579053537E-24</v>
      </c>
      <c r="AV548" s="10">
        <f ca="1">SUMPRODUCT(R518:R547,'control variables'!AV$7:AV$36)</f>
        <v>4.1911523465236993E-21</v>
      </c>
      <c r="AW548" s="10">
        <f ca="1">SUMPRODUCT(S518:S547,'control variables'!AW$7:AW$36)</f>
        <v>3.1398370554448701E-21</v>
      </c>
      <c r="AX548" s="10">
        <f t="shared" ca="1" si="409"/>
        <v>7.3317500839260845E-21</v>
      </c>
      <c r="AY548" s="82">
        <f ca="1">SUMPRODUCT(P518:P547,'control variables'!BB$7:BB$36)</f>
        <v>3.2520222068135405E-23</v>
      </c>
      <c r="AZ548" s="82">
        <f ca="1">SUMPRODUCT(Q518:Q547,'control variables'!BC$7:BC$36)</f>
        <v>8.2926508281351144E-23</v>
      </c>
      <c r="BA548" s="82">
        <f ca="1">SUMPRODUCT(R518:R547,'control variables'!BD$7:BD$36)</f>
        <v>5.8051104792593071E-22</v>
      </c>
      <c r="BB548" s="82">
        <f ca="1">SUMPRODUCT(S518:S547,'control variables'!BE$7:BE$36)</f>
        <v>8.2494763895780632E-23</v>
      </c>
      <c r="BC548" s="82">
        <f t="shared" ref="BC548:BC611" ca="1" si="431">SUM(AY548:BB548)</f>
        <v>7.7845254217119793E-22</v>
      </c>
      <c r="BD548" s="10">
        <f ca="1">SUMPRODUCT(P518:P547,'control variables'!BF$7:BF$36)</f>
        <v>6.8029471998796516E-24</v>
      </c>
      <c r="BE548" s="10">
        <f ca="1">SUMPRODUCT(Q518:Q547,'control variables'!BG$7:BG$36)</f>
        <v>7.8524224262857972E-24</v>
      </c>
      <c r="BF548" s="10">
        <f ca="1">SUMPRODUCT(R518:R547,'control variables'!BH$7:BH$36)</f>
        <v>2.3519723317074911E-22</v>
      </c>
      <c r="BG548" s="10">
        <f ca="1">SUMPRODUCT(S518:S547,'control variables'!BI$7:BI$36)</f>
        <v>5.2859996033798382E-22</v>
      </c>
      <c r="BH548" s="10">
        <f t="shared" ref="BH548:BH611" ca="1" si="432">SUM(BD548:BG548)</f>
        <v>7.7845256313489835E-22</v>
      </c>
      <c r="BI548" s="82">
        <f t="shared" ca="1" si="410"/>
        <v>7.847985152279708E-21</v>
      </c>
      <c r="BJ548" s="82">
        <f t="shared" ca="1" si="411"/>
        <v>9.1005404594756202E-21</v>
      </c>
      <c r="BK548" s="82">
        <f t="shared" ca="1" si="412"/>
        <v>3.0455499065534288E-20</v>
      </c>
      <c r="BL548" s="82">
        <f t="shared" ca="1" si="413"/>
        <v>1.434317790097776E-20</v>
      </c>
      <c r="BM548" s="82">
        <f t="shared" ca="1" si="403"/>
        <v>6.1747202578267377E-20</v>
      </c>
      <c r="BN548" s="10">
        <f ca="1">BN547+BI548-INDIRECT(ADDRESS(MAX($D548-'key variables'!$B$9*30,34),scenario!BI$4),TRUE)</f>
        <v>9439390.0751690175</v>
      </c>
      <c r="BO548" s="10">
        <f ca="1">BO547+BJ548-INDIRECT(ADDRESS(MAX($D548-'key variables'!$B$9*30,34),scenario!BJ$4),TRUE)</f>
        <v>10895583.360992203</v>
      </c>
      <c r="BP548" s="10">
        <f ca="1">BP547+BK548-INDIRECT(ADDRESS(MAX($D548-'key variables'!$B$9*30,34),scenario!BK$4),TRUE)</f>
        <v>32531162.537994072</v>
      </c>
      <c r="BQ548" s="10">
        <f ca="1">BQ547+BL548-INDIRECT(ADDRESS(MAX($D548-'key variables'!$B$9*30,34),scenario!BL$4),TRUE)</f>
        <v>14415841.516535141</v>
      </c>
      <c r="BR548" s="10">
        <f t="shared" ref="BR548:BR610" ca="1" si="433">BR547+BM548</f>
        <v>67281977.490690395</v>
      </c>
      <c r="BS548" s="82">
        <f t="shared" ca="1" si="414"/>
        <v>-2.3433848477121009E-9</v>
      </c>
      <c r="BT548" s="82">
        <f t="shared" ca="1" si="415"/>
        <v>-3.4288309052192953E-10</v>
      </c>
      <c r="BU548" s="82">
        <f t="shared" ca="1" si="416"/>
        <v>-4.2578247658709072E-9</v>
      </c>
      <c r="BV548" s="82">
        <f t="shared" ca="1" si="417"/>
        <v>-2.9943922342604027E-9</v>
      </c>
      <c r="BW548" s="82">
        <f t="shared" ref="BW548:BW611" ca="1" si="434">SUM(BS548:BV548)</f>
        <v>-9.93848493836534E-9</v>
      </c>
      <c r="BX548" s="10">
        <f t="shared" ca="1" si="418"/>
        <v>-1.8625994258394181E-12</v>
      </c>
      <c r="BY548" s="10">
        <f t="shared" ca="1" si="419"/>
        <v>2.8902850234112588E-12</v>
      </c>
      <c r="BZ548" s="10">
        <f t="shared" ca="1" si="420"/>
        <v>-3.5034723979306262E-11</v>
      </c>
      <c r="CA548" s="10">
        <f t="shared" ca="1" si="421"/>
        <v>-2.0257049907840948E-11</v>
      </c>
      <c r="CB548" s="10">
        <v>0</v>
      </c>
      <c r="CC548" s="82">
        <f t="shared" ca="1" si="422"/>
        <v>3.9725652198977881E-13</v>
      </c>
      <c r="CD548" s="82">
        <f t="shared" ca="1" si="423"/>
        <v>3.4270724523631127E-13</v>
      </c>
      <c r="CE548" s="82">
        <f t="shared" ca="1" si="424"/>
        <v>1.8915613017769075E-10</v>
      </c>
      <c r="CF548" s="82">
        <f t="shared" ca="1" si="425"/>
        <v>3.7028113780811436E-11</v>
      </c>
      <c r="CG548" s="82">
        <f t="shared" ref="CG548:CG611" ca="1" si="435">SUM(CC548:CF548)</f>
        <v>2.2692420772572829E-10</v>
      </c>
      <c r="CH548" s="13" t="str">
        <f t="shared" ca="1" si="388"/>
        <v/>
      </c>
      <c r="CI548" s="81">
        <f t="shared" ca="1" si="397"/>
        <v>0.1131775965863165</v>
      </c>
      <c r="CJ548" s="81">
        <f t="shared" ca="1" si="398"/>
        <v>0.13063724757458739</v>
      </c>
      <c r="CK548" s="81">
        <f t="shared" ca="1" si="399"/>
        <v>0.39004625943939081</v>
      </c>
      <c r="CL548" s="81">
        <f t="shared" ca="1" si="400"/>
        <v>0.17284488538116416</v>
      </c>
      <c r="CM548" s="89">
        <f t="shared" ca="1" si="389"/>
        <v>0.80670598898145884</v>
      </c>
    </row>
    <row r="549" spans="1:91" x14ac:dyDescent="0.3">
      <c r="A549">
        <v>484</v>
      </c>
      <c r="B549" s="3">
        <f t="shared" si="402"/>
        <v>1.5333333333333334</v>
      </c>
      <c r="C549" s="3">
        <f t="shared" si="390"/>
        <v>16.133333333333333</v>
      </c>
      <c r="D549" s="4">
        <f t="shared" ca="1" si="426"/>
        <v>549</v>
      </c>
      <c r="E549" s="58">
        <f>(0.5*(COS(B549*2*PI())+1)*('key variables'!$B$4-'key variables'!$B$6)+'key variables'!$B$6)/'key variables'!$B$4</f>
        <v>1</v>
      </c>
      <c r="F549" s="10">
        <f t="shared" ca="1" si="391"/>
        <v>11689222.907461114</v>
      </c>
      <c r="G549" s="10">
        <f t="shared" ca="1" si="392"/>
        <v>13492492.798713122</v>
      </c>
      <c r="H549" s="10">
        <f t="shared" ca="1" si="393"/>
        <v>40309474.521088287</v>
      </c>
      <c r="I549" s="10">
        <f t="shared" ca="1" si="394"/>
        <v>17912154.249750931</v>
      </c>
      <c r="J549" s="10">
        <f t="shared" ca="1" si="427"/>
        <v>83403344.477013454</v>
      </c>
      <c r="K549" s="82">
        <f t="shared" ca="1" si="404"/>
        <v>2249832.832292099</v>
      </c>
      <c r="L549" s="82">
        <f t="shared" ca="1" si="405"/>
        <v>2596909.4377209195</v>
      </c>
      <c r="M549" s="82">
        <f t="shared" ca="1" si="406"/>
        <v>7778311.98309422</v>
      </c>
      <c r="N549" s="82">
        <f t="shared" ca="1" si="407"/>
        <v>3496312.733215793</v>
      </c>
      <c r="O549" s="82">
        <f t="shared" ca="1" si="428"/>
        <v>16121366.986323033</v>
      </c>
      <c r="P549" s="10">
        <f ca="1">IF(IF($A549&gt;='key variables'!$B$26,K549*SUMPRODUCT(Z549:AC549,'control variables'!$O$3:$R$3)/J549+F$65*'key variables'!$B$25/scenario!J$65,K549*SUMPRODUCT(Z549:AC549,'control variables'!$O$7:$R$7)/J549+F$65*'key variables'!$B$25/scenario!J$65)&lt;'key variables'!$B$28,0,IF($A549&gt;='key variables'!$B$26,K549*SUMPRODUCT(Z549:AC549,'control variables'!$O$3:$R$3)/J549+F$65*'key variables'!$B$25/scenario!J$65,K549*SUMPRODUCT(Z549:AC549,'control variables'!$O$7:$R$7)/J549+F$65*'key variables'!$B$25/scenario!J$65))</f>
        <v>9.5579108027787638E-22</v>
      </c>
      <c r="Q549" s="10">
        <f ca="1">IF(IF($A549&gt;='key variables'!$B$26,L549*SUMPRODUCT(Z549:AC549,'control variables'!$O$4:$R$4)/J549+G$65*'key variables'!$B$25/scenario!J$65,L549*SUMPRODUCT(Z549:AC549,'control variables'!$O$7:$R$7)/J549+G$65*'key variables'!$B$25/scenario!J$65)&lt;'key variables'!$B$28,0,IF($A549&gt;='key variables'!$B$26,L549*SUMPRODUCT(Z549:AC549,'control variables'!$O$4:$R$4)/J549+G$65*'key variables'!$B$25/scenario!J$65,L549*SUMPRODUCT(Z549:AC549,'control variables'!$O$7:$R$7)/J549+G$65*'key variables'!$B$25/scenario!J$65))</f>
        <v>1.1032388012287818E-21</v>
      </c>
      <c r="R549" s="10">
        <f ca="1">IF(IF($A549&gt;='key variables'!$B$26,M549*SUMPRODUCT(Z549:AC549,'control variables'!$O$5:$R$5)/J549+H$65*'key variables'!$B$25/scenario!J$65,M549*SUMPRODUCT(Z549:AC549,'control variables'!$O$7:$R$7)/J549+H$65*'key variables'!$B$25/scenario!J$65)&lt;'key variables'!$B$28,0,IF($A549&gt;='key variables'!$B$26,M549*SUMPRODUCT(Z549:AC549,'control variables'!$O$5:$R$5)/J549+H$65*'key variables'!$B$25/scenario!J$65,M549*SUMPRODUCT(Z549:AC549,'control variables'!$O$7:$R$7)/J549+H$65*'key variables'!$B$25/scenario!J$65))</f>
        <v>3.3044416039950256E-21</v>
      </c>
      <c r="S549" s="10">
        <f ca="1">IF(IF($A549&gt;='key variables'!$B$26,N549*SUMPRODUCT(Z549:AC549,'control variables'!$O$6:$R$6)/J549+I$65*'key variables'!$B$25/scenario!J$65,N549*SUMPRODUCT(Z549:AC549,'control variables'!$O$7:$R$7)/J549+I$65*'key variables'!$B$25/scenario!J$65)&lt;'key variables'!$B$28,0,IF($A549&gt;='key variables'!$B$26,N549*SUMPRODUCT(Z549:AC549,'control variables'!$O$6:$R$6)/J549+I$65*'key variables'!$B$25/scenario!J$65,N549*SUMPRODUCT(Z549:AC549,'control variables'!$O$7:$R$7)/J549+I$65*'key variables'!$B$25/scenario!J$65))</f>
        <v>1.4853301437801021E-21</v>
      </c>
      <c r="T549" s="10">
        <f t="shared" ca="1" si="401"/>
        <v>6.8488016292817854E-21</v>
      </c>
      <c r="U549" s="82">
        <f ca="1">SUMPRODUCT(P519:P548,'control variables'!AD$7:AD$36)</f>
        <v>2.0264539093607362E-21</v>
      </c>
      <c r="V549" s="82">
        <f ca="1">SUMPRODUCT(Q519:Q548,'control variables'!AE$7:AE$36)</f>
        <v>2.3390703552690038E-21</v>
      </c>
      <c r="W549" s="82">
        <f ca="1">SUMPRODUCT(R519:R548,'control variables'!AF$7:AF$36)</f>
        <v>7.0060275146354917E-21</v>
      </c>
      <c r="X549" s="82">
        <f ca="1">SUMPRODUCT(S519:S548,'control variables'!AG$7:AG$36)</f>
        <v>3.1491746875054022E-21</v>
      </c>
      <c r="Y549" s="82">
        <f t="shared" ca="1" si="395"/>
        <v>1.4520726466770634E-20</v>
      </c>
      <c r="Z549" s="10">
        <f ca="1">IF($A549&gt;='key variables'!$B$26,SUMPRODUCT(P519:P548,'control variables'!V$7:V$36)*$E549,SUMPRODUCT(P519:P548,'control variables'!Z$7:Z$36)*$E549)</f>
        <v>4.9447526865495818E-21</v>
      </c>
      <c r="AA549" s="10">
        <f ca="1">IF($A549&gt;='key variables'!$B$26,SUMPRODUCT(Q519:Q548,'control variables'!W$7:W$36)*$E549,SUMPRODUCT(Q519:Q548,'control variables'!AA$7:AA$36)*$E549)</f>
        <v>5.7075684622373342E-21</v>
      </c>
      <c r="AB549" s="10">
        <f ca="1">IF($A549&gt;='key variables'!$B$26,SUMPRODUCT(R519:R548,'control variables'!X$7:X$36)*$E549,SUMPRODUCT(R519:R548,'control variables'!AB$7:AB$36)*$E549)</f>
        <v>1.7095416389688633E-20</v>
      </c>
      <c r="AC549" s="10">
        <f ca="1">IF($A549&gt;='key variables'!$B$26,SUMPRODUCT(S519:S548,'control variables'!Y$7:Y$36)*$E549,SUMPRODUCT(S519:S548,'control variables'!AC$7:AC$36)*$E549)</f>
        <v>7.6843050436654526E-21</v>
      </c>
      <c r="AD549" s="10">
        <f t="shared" ca="1" si="396"/>
        <v>3.5432042582141002E-20</v>
      </c>
      <c r="AE549" s="82">
        <f ca="1">SUMPRODUCT(P519:P548,'control variables'!AL$7:AL$36)</f>
        <v>6.7325310679488469E-21</v>
      </c>
      <c r="AF549" s="82">
        <f ca="1">SUMPRODUCT(Q519:Q548,'control variables'!AM$7:AM$36)</f>
        <v>7.7508241088411752E-21</v>
      </c>
      <c r="AG549" s="82">
        <f ca="1">SUMPRODUCT(R519:R548,'control variables'!AN$7:AN$36)</f>
        <v>2.2099636539595599E-20</v>
      </c>
      <c r="AH549" s="82">
        <f ca="1">SUMPRODUCT(S519:S548,'control variables'!AO$7:AO$36)</f>
        <v>9.5689234102075605E-21</v>
      </c>
      <c r="AI549" s="82">
        <f t="shared" ca="1" si="408"/>
        <v>4.6151915126593184E-20</v>
      </c>
      <c r="AJ549" s="10">
        <f ca="1">SUMPRODUCT(P519:P548,'control variables'!AP$7:AP$36)</f>
        <v>6.4329596212535659E-24</v>
      </c>
      <c r="AK549" s="10">
        <f ca="1">SUMPRODUCT(Q519:Q548,'control variables'!AQ$7:AQ$36)</f>
        <v>1.8563394258820691E-23</v>
      </c>
      <c r="AL549" s="10">
        <f ca="1">SUMPRODUCT(R519:R548,'control variables'!AR$7:AR$36)</f>
        <v>6.6721713085385462E-22</v>
      </c>
      <c r="AM549" s="10">
        <f ca="1">SUMPRODUCT(S519:S548,'control variables'!AS$7:AS$36)</f>
        <v>4.9985132924604265E-22</v>
      </c>
      <c r="AN549" s="10">
        <f t="shared" ca="1" si="429"/>
        <v>1.1920648139799714E-21</v>
      </c>
      <c r="AO549" s="82">
        <f ca="1">SUMPRODUCT(P519:P548,'control variables'!AX$7:AX$36)</f>
        <v>8.7478433705981493E-24</v>
      </c>
      <c r="AP549" s="82">
        <f ca="1">SUMPRODUCT(Q519:Q548,'control variables'!AY$7:AY$36)</f>
        <v>2.0194706631306983E-23</v>
      </c>
      <c r="AQ549" s="82">
        <f ca="1">SUMPRODUCT(R519:R548,'control variables'!AZ$7:AZ$36)</f>
        <v>1.8146269519882461E-22</v>
      </c>
      <c r="AR549" s="82">
        <f ca="1">SUMPRODUCT(S519:S548,'control variables'!BA$7:BA$36)</f>
        <v>1.3594430539819215E-22</v>
      </c>
      <c r="AS549" s="82">
        <f t="shared" ca="1" si="430"/>
        <v>3.4634955059892189E-22</v>
      </c>
      <c r="AT549" s="10">
        <f ca="1">SUMPRODUCT(P519:P548,'control variables'!AT$7:AT$36)</f>
        <v>-7.7203131408408412E-24</v>
      </c>
      <c r="AU549" s="10">
        <f ca="1">SUMPRODUCT(Q519:Q548,'control variables'!AU$7:AU$36)</f>
        <v>8.3748413428820875E-24</v>
      </c>
      <c r="AV549" s="10">
        <f ca="1">SUMPRODUCT(R519:R548,'control variables'!AV$7:AV$36)</f>
        <v>3.6062737951763034E-21</v>
      </c>
      <c r="AW549" s="10">
        <f ca="1">SUMPRODUCT(S519:S548,'control variables'!AW$7:AW$36)</f>
        <v>2.7016703660429286E-21</v>
      </c>
      <c r="AX549" s="10">
        <f t="shared" ca="1" si="409"/>
        <v>6.3085986894212733E-21</v>
      </c>
      <c r="AY549" s="82">
        <f ca="1">SUMPRODUCT(P519:P548,'control variables'!BB$7:BB$36)</f>
        <v>2.7981999927753676E-23</v>
      </c>
      <c r="AZ549" s="82">
        <f ca="1">SUMPRODUCT(Q519:Q548,'control variables'!BC$7:BC$36)</f>
        <v>7.13540499162612E-23</v>
      </c>
      <c r="BA549" s="82">
        <f ca="1">SUMPRODUCT(R519:R548,'control variables'!BD$7:BD$36)</f>
        <v>4.9950028222716162E-22</v>
      </c>
      <c r="BB549" s="82">
        <f ca="1">SUMPRODUCT(S519:S548,'control variables'!BE$7:BE$36)</f>
        <v>7.0982555793603299E-23</v>
      </c>
      <c r="BC549" s="82">
        <f t="shared" ca="1" si="431"/>
        <v>6.6981888786477975E-22</v>
      </c>
      <c r="BD549" s="10">
        <f ca="1">SUMPRODUCT(P519:P548,'control variables'!BF$7:BF$36)</f>
        <v>5.8535906568137121E-24</v>
      </c>
      <c r="BE549" s="10">
        <f ca="1">SUMPRODUCT(Q519:Q548,'control variables'!BG$7:BG$36)</f>
        <v>6.7566108037225627E-24</v>
      </c>
      <c r="BF549" s="10">
        <f ca="1">SUMPRODUCT(R519:R548,'control variables'!BH$7:BH$36)</f>
        <v>2.0237527738288021E-22</v>
      </c>
      <c r="BG549" s="10">
        <f ca="1">SUMPRODUCT(S519:S548,'control variables'!BI$7:BI$36)</f>
        <v>4.5483342705956326E-22</v>
      </c>
      <c r="BH549" s="10">
        <f t="shared" ca="1" si="432"/>
        <v>6.698189059029798E-22</v>
      </c>
      <c r="BI549" s="82">
        <f t="shared" ca="1" si="410"/>
        <v>6.7527927547357598E-21</v>
      </c>
      <c r="BJ549" s="82">
        <f t="shared" ca="1" si="411"/>
        <v>7.8305530001003181E-21</v>
      </c>
      <c r="BK549" s="82">
        <f t="shared" ca="1" si="412"/>
        <v>2.6205410616999063E-20</v>
      </c>
      <c r="BL549" s="82">
        <f t="shared" ca="1" si="413"/>
        <v>1.2341576332044092E-20</v>
      </c>
      <c r="BM549" s="82">
        <f t="shared" ca="1" si="403"/>
        <v>5.3130332703879231E-20</v>
      </c>
      <c r="BN549" s="10">
        <f ca="1">BN548+BI549-INDIRECT(ADDRESS(MAX($D549-'key variables'!$B$9*30,34),scenario!BI$4),TRUE)</f>
        <v>9439390.0751690175</v>
      </c>
      <c r="BO549" s="10">
        <f ca="1">BO548+BJ549-INDIRECT(ADDRESS(MAX($D549-'key variables'!$B$9*30,34),scenario!BJ$4),TRUE)</f>
        <v>10895583.360992203</v>
      </c>
      <c r="BP549" s="10">
        <f ca="1">BP548+BK549-INDIRECT(ADDRESS(MAX($D549-'key variables'!$B$9*30,34),scenario!BK$4),TRUE)</f>
        <v>32531162.537994072</v>
      </c>
      <c r="BQ549" s="10">
        <f ca="1">BQ548+BL549-INDIRECT(ADDRESS(MAX($D549-'key variables'!$B$9*30,34),scenario!BL$4),TRUE)</f>
        <v>14415841.516535141</v>
      </c>
      <c r="BR549" s="10">
        <f t="shared" ca="1" si="433"/>
        <v>67281977.490690395</v>
      </c>
      <c r="BS549" s="82">
        <f t="shared" ca="1" si="414"/>
        <v>-2.3433848477179035E-9</v>
      </c>
      <c r="BT549" s="82">
        <f t="shared" ca="1" si="415"/>
        <v>-3.4288309052866361E-10</v>
      </c>
      <c r="BU549" s="82">
        <f t="shared" ca="1" si="416"/>
        <v>-4.2578247658940103E-9</v>
      </c>
      <c r="BV549" s="82">
        <f t="shared" ca="1" si="417"/>
        <v>-2.994392234271714E-9</v>
      </c>
      <c r="BW549" s="82">
        <f t="shared" ca="1" si="434"/>
        <v>-9.9384849384122908E-9</v>
      </c>
      <c r="BX549" s="10">
        <f t="shared" ca="1" si="418"/>
        <v>-1.8625994258645058E-12</v>
      </c>
      <c r="BY549" s="10">
        <f t="shared" ca="1" si="419"/>
        <v>2.8902850233533429E-12</v>
      </c>
      <c r="BZ549" s="10">
        <f t="shared" ca="1" si="420"/>
        <v>-3.5034723979826675E-11</v>
      </c>
      <c r="CA549" s="10">
        <f t="shared" ca="1" si="421"/>
        <v>-2.0257049908230818E-11</v>
      </c>
      <c r="CB549" s="10">
        <v>0</v>
      </c>
      <c r="CC549" s="82">
        <f t="shared" ca="1" si="422"/>
        <v>3.9725652199518426E-13</v>
      </c>
      <c r="CD549" s="82">
        <f t="shared" ca="1" si="423"/>
        <v>3.4270724522630513E-13</v>
      </c>
      <c r="CE549" s="82">
        <f t="shared" ca="1" si="424"/>
        <v>1.8915613017457024E-10</v>
      </c>
      <c r="CF549" s="82">
        <f t="shared" ca="1" si="425"/>
        <v>3.7028113778473675E-11</v>
      </c>
      <c r="CG549" s="82">
        <f t="shared" ca="1" si="435"/>
        <v>2.2692420772026541E-10</v>
      </c>
      <c r="CH549" s="13" t="str">
        <f t="shared" ca="1" si="388"/>
        <v/>
      </c>
      <c r="CI549" s="81">
        <f t="shared" ca="1" si="397"/>
        <v>0.1131775965863165</v>
      </c>
      <c r="CJ549" s="81">
        <f t="shared" ca="1" si="398"/>
        <v>0.13063724757458739</v>
      </c>
      <c r="CK549" s="81">
        <f t="shared" ca="1" si="399"/>
        <v>0.39004625943939081</v>
      </c>
      <c r="CL549" s="81">
        <f t="shared" ca="1" si="400"/>
        <v>0.17284488538116416</v>
      </c>
      <c r="CM549" s="89">
        <f t="shared" ca="1" si="389"/>
        <v>0.80670598898145884</v>
      </c>
    </row>
    <row r="550" spans="1:91" x14ac:dyDescent="0.3">
      <c r="A550">
        <v>485</v>
      </c>
      <c r="B550" s="3">
        <f t="shared" si="402"/>
        <v>1.5361111111111112</v>
      </c>
      <c r="C550" s="3">
        <f t="shared" si="390"/>
        <v>16.166666666666668</v>
      </c>
      <c r="D550" s="4">
        <f t="shared" ca="1" si="426"/>
        <v>550</v>
      </c>
      <c r="E550" s="58">
        <f>(0.5*(COS(B550*2*PI())+1)*('key variables'!$B$4-'key variables'!$B$6)+'key variables'!$B$6)/'key variables'!$B$4</f>
        <v>1</v>
      </c>
      <c r="F550" s="10">
        <f t="shared" ca="1" si="391"/>
        <v>11689222.907461114</v>
      </c>
      <c r="G550" s="10">
        <f t="shared" ca="1" si="392"/>
        <v>13492492.798713122</v>
      </c>
      <c r="H550" s="10">
        <f t="shared" ca="1" si="393"/>
        <v>40309474.521088287</v>
      </c>
      <c r="I550" s="10">
        <f t="shared" ca="1" si="394"/>
        <v>17912154.249750931</v>
      </c>
      <c r="J550" s="10">
        <f t="shared" ca="1" si="427"/>
        <v>83403344.477013454</v>
      </c>
      <c r="K550" s="82">
        <f t="shared" ca="1" si="404"/>
        <v>2249832.832292099</v>
      </c>
      <c r="L550" s="82">
        <f t="shared" ca="1" si="405"/>
        <v>2596909.4377209195</v>
      </c>
      <c r="M550" s="82">
        <f t="shared" ca="1" si="406"/>
        <v>7778311.98309422</v>
      </c>
      <c r="N550" s="82">
        <f t="shared" ca="1" si="407"/>
        <v>3496312.733215793</v>
      </c>
      <c r="O550" s="82">
        <f t="shared" ca="1" si="428"/>
        <v>16121366.986323033</v>
      </c>
      <c r="P550" s="10">
        <f ca="1">IF(IF($A550&gt;='key variables'!$B$26,K550*SUMPRODUCT(Z550:AC550,'control variables'!$O$3:$R$3)/J550+F$65*'key variables'!$B$25/scenario!J$65,K550*SUMPRODUCT(Z550:AC550,'control variables'!$O$7:$R$7)/J550+F$65*'key variables'!$B$25/scenario!J$65)&lt;'key variables'!$B$28,0,IF($A550&gt;='key variables'!$B$26,K550*SUMPRODUCT(Z550:AC550,'control variables'!$O$3:$R$3)/J550+F$65*'key variables'!$B$25/scenario!J$65,K550*SUMPRODUCT(Z550:AC550,'control variables'!$O$7:$R$7)/J550+F$65*'key variables'!$B$25/scenario!J$65))</f>
        <v>8.2240969582704382E-22</v>
      </c>
      <c r="Q550" s="10">
        <f ca="1">IF(IF($A550&gt;='key variables'!$B$26,L550*SUMPRODUCT(Z550:AC550,'control variables'!$O$4:$R$4)/J550+G$65*'key variables'!$B$25/scenario!J$65,L550*SUMPRODUCT(Z550:AC550,'control variables'!$O$7:$R$7)/J550+G$65*'key variables'!$B$25/scenario!J$65)&lt;'key variables'!$B$28,0,IF($A550&gt;='key variables'!$B$26,L550*SUMPRODUCT(Z550:AC550,'control variables'!$O$4:$R$4)/J550+G$65*'key variables'!$B$25/scenario!J$65,L550*SUMPRODUCT(Z550:AC550,'control variables'!$O$7:$R$7)/J550+G$65*'key variables'!$B$25/scenario!J$65))</f>
        <v>9.4928097328484403E-22</v>
      </c>
      <c r="R550" s="10">
        <f ca="1">IF(IF($A550&gt;='key variables'!$B$26,M550*SUMPRODUCT(Z550:AC550,'control variables'!$O$5:$R$5)/J550+H$65*'key variables'!$B$25/scenario!J$65,M550*SUMPRODUCT(Z550:AC550,'control variables'!$O$7:$R$7)/J550+H$65*'key variables'!$B$25/scenario!J$65)&lt;'key variables'!$B$28,0,IF($A550&gt;='key variables'!$B$26,M550*SUMPRODUCT(Z550:AC550,'control variables'!$O$5:$R$5)/J550+H$65*'key variables'!$B$25/scenario!J$65,M550*SUMPRODUCT(Z550:AC550,'control variables'!$O$7:$R$7)/J550+H$65*'key variables'!$B$25/scenario!J$65))</f>
        <v>2.8433042225396064E-21</v>
      </c>
      <c r="S550" s="10">
        <f ca="1">IF(IF($A550&gt;='key variables'!$B$26,N550*SUMPRODUCT(Z550:AC550,'control variables'!$O$6:$R$6)/J550+I$65*'key variables'!$B$25/scenario!J$65,N550*SUMPRODUCT(Z550:AC550,'control variables'!$O$7:$R$7)/J550+I$65*'key variables'!$B$25/scenario!J$65)&lt;'key variables'!$B$28,0,IF($A550&gt;='key variables'!$B$26,N550*SUMPRODUCT(Z550:AC550,'control variables'!$O$6:$R$6)/J550+I$65*'key variables'!$B$25/scenario!J$65,N550*SUMPRODUCT(Z550:AC550,'control variables'!$O$7:$R$7)/J550+I$65*'key variables'!$B$25/scenario!J$65))</f>
        <v>1.2780511734779872E-21</v>
      </c>
      <c r="T550" s="10">
        <f t="shared" ca="1" si="401"/>
        <v>5.8930460651294811E-21</v>
      </c>
      <c r="U550" s="82">
        <f ca="1">SUMPRODUCT(P520:P549,'control variables'!AD$7:AD$36)</f>
        <v>1.7436606990728186E-21</v>
      </c>
      <c r="V550" s="82">
        <f ca="1">SUMPRODUCT(Q520:Q549,'control variables'!AE$7:AE$36)</f>
        <v>2.0126512781805495E-21</v>
      </c>
      <c r="W550" s="82">
        <f ca="1">SUMPRODUCT(R520:R549,'control variables'!AF$7:AF$36)</f>
        <v>6.0283309565853474E-21</v>
      </c>
      <c r="X550" s="82">
        <f ca="1">SUMPRODUCT(S520:S549,'control variables'!AG$7:AG$36)</f>
        <v>2.7097049243277934E-21</v>
      </c>
      <c r="Y550" s="82">
        <f t="shared" ca="1" si="395"/>
        <v>1.249434785816651E-20</v>
      </c>
      <c r="Z550" s="10">
        <f ca="1">IF($A550&gt;='key variables'!$B$26,SUMPRODUCT(P520:P549,'control variables'!V$7:V$36)*$E550,SUMPRODUCT(P520:P549,'control variables'!Z$7:Z$36)*$E550)</f>
        <v>4.2547086249255604E-21</v>
      </c>
      <c r="AA550" s="10">
        <f ca="1">IF($A550&gt;='key variables'!$B$26,SUMPRODUCT(Q520:Q549,'control variables'!W$7:W$36)*$E550,SUMPRODUCT(Q520:Q549,'control variables'!AA$7:AA$36)*$E550)</f>
        <v>4.911072869162958E-21</v>
      </c>
      <c r="AB550" s="10">
        <f ca="1">IF($A550&gt;='key variables'!$B$26,SUMPRODUCT(R520:R549,'control variables'!X$7:X$36)*$E550,SUMPRODUCT(R520:R549,'control variables'!AB$7:AB$36)*$E550)</f>
        <v>1.4709737811105121E-20</v>
      </c>
      <c r="AC550" s="10">
        <f ca="1">IF($A550&gt;='key variables'!$B$26,SUMPRODUCT(S520:S549,'control variables'!Y$7:Y$36)*$E550,SUMPRODUCT(S520:S549,'control variables'!AC$7:AC$36)*$E550)</f>
        <v>6.6119543318669767E-21</v>
      </c>
      <c r="AD550" s="10">
        <f t="shared" ca="1" si="396"/>
        <v>3.0487473637060617E-20</v>
      </c>
      <c r="AE550" s="82">
        <f ca="1">SUMPRODUCT(P520:P549,'control variables'!AL$7:AL$36)</f>
        <v>5.7930011505528963E-21</v>
      </c>
      <c r="AF550" s="82">
        <f ca="1">SUMPRODUCT(Q520:Q549,'control variables'!AM$7:AM$36)</f>
        <v>6.6691906100523337E-21</v>
      </c>
      <c r="AG550" s="82">
        <f ca="1">SUMPRODUCT(R520:R549,'control variables'!AN$7:AN$36)</f>
        <v>1.9015615168885071E-20</v>
      </c>
      <c r="AH550" s="82">
        <f ca="1">SUMPRODUCT(S520:S549,'control variables'!AO$7:AO$36)</f>
        <v>8.2335727478155198E-21</v>
      </c>
      <c r="AI550" s="82">
        <f t="shared" ca="1" si="408"/>
        <v>3.9711379677305821E-20</v>
      </c>
      <c r="AJ550" s="10">
        <f ca="1">SUMPRODUCT(P520:P549,'control variables'!AP$7:AP$36)</f>
        <v>5.5352351309291239E-24</v>
      </c>
      <c r="AK550" s="10">
        <f ca="1">SUMPRODUCT(Q520:Q549,'control variables'!AQ$7:AQ$36)</f>
        <v>1.5972858233282251E-23</v>
      </c>
      <c r="AL550" s="10">
        <f ca="1">SUMPRODUCT(R520:R549,'control variables'!AR$7:AR$36)</f>
        <v>5.7410646422498617E-22</v>
      </c>
      <c r="AM550" s="10">
        <f ca="1">SUMPRODUCT(S520:S549,'control variables'!AS$7:AS$36)</f>
        <v>4.3009668967036993E-22</v>
      </c>
      <c r="AN550" s="10">
        <f t="shared" ca="1" si="429"/>
        <v>1.0257112472595674E-21</v>
      </c>
      <c r="AO550" s="82">
        <f ca="1">SUMPRODUCT(P520:P549,'control variables'!AX$7:AX$36)</f>
        <v>7.5270750627476537E-24</v>
      </c>
      <c r="AP550" s="82">
        <f ca="1">SUMPRODUCT(Q520:Q549,'control variables'!AY$7:AY$36)</f>
        <v>1.7376519702549466E-23</v>
      </c>
      <c r="AQ550" s="82">
        <f ca="1">SUMPRODUCT(R520:R549,'control variables'!AZ$7:AZ$36)</f>
        <v>1.5613943574262421E-22</v>
      </c>
      <c r="AR550" s="82">
        <f ca="1">SUMPRODUCT(S520:S549,'control variables'!BA$7:BA$36)</f>
        <v>1.1697317244207995E-22</v>
      </c>
      <c r="AS550" s="82">
        <f t="shared" ca="1" si="430"/>
        <v>2.9801620295000128E-22</v>
      </c>
      <c r="AT550" s="10">
        <f ca="1">SUMPRODUCT(P520:P549,'control variables'!AT$7:AT$36)</f>
        <v>-6.6429374712332842E-24</v>
      </c>
      <c r="AU550" s="10">
        <f ca="1">SUMPRODUCT(Q520:Q549,'control variables'!AU$7:AU$36)</f>
        <v>7.2061257564749348E-24</v>
      </c>
      <c r="AV550" s="10">
        <f ca="1">SUMPRODUCT(R520:R549,'control variables'!AV$7:AV$36)</f>
        <v>3.1030154980079195E-21</v>
      </c>
      <c r="AW550" s="10">
        <f ca="1">SUMPRODUCT(S520:S549,'control variables'!AW$7:AW$36)</f>
        <v>2.3246501770202099E-21</v>
      </c>
      <c r="AX550" s="10">
        <f t="shared" ca="1" si="409"/>
        <v>5.4282288633133709E-21</v>
      </c>
      <c r="AY550" s="82">
        <f ca="1">SUMPRODUCT(P520:P549,'control variables'!BB$7:BB$36)</f>
        <v>2.4077090196872116E-23</v>
      </c>
      <c r="AZ550" s="82">
        <f ca="1">SUMPRODUCT(Q520:Q549,'control variables'!BC$7:BC$36)</f>
        <v>6.1396537066028521E-23</v>
      </c>
      <c r="BA550" s="82">
        <f ca="1">SUMPRODUCT(R520:R549,'control variables'!BD$7:BD$36)</f>
        <v>4.2979463153446965E-22</v>
      </c>
      <c r="BB550" s="82">
        <f ca="1">SUMPRODUCT(S520:S549,'control variables'!BE$7:BE$36)</f>
        <v>6.1076885235496897E-23</v>
      </c>
      <c r="BC550" s="82">
        <f t="shared" ca="1" si="431"/>
        <v>5.7634514403286721E-22</v>
      </c>
      <c r="BD550" s="10">
        <f ca="1">SUMPRODUCT(P520:P549,'control variables'!BF$7:BF$36)</f>
        <v>5.0367175535542836E-24</v>
      </c>
      <c r="BE550" s="10">
        <f ca="1">SUMPRODUCT(Q520:Q549,'control variables'!BG$7:BG$36)</f>
        <v>5.8137205405763934E-24</v>
      </c>
      <c r="BF550" s="10">
        <f ca="1">SUMPRODUCT(R520:R549,'control variables'!BH$7:BH$36)</f>
        <v>1.7413365090933947E-22</v>
      </c>
      <c r="BG550" s="10">
        <f ca="1">SUMPRODUCT(S520:S549,'control variables'!BI$7:BI$36)</f>
        <v>3.9136107055035222E-22</v>
      </c>
      <c r="BH550" s="10">
        <f t="shared" ca="1" si="432"/>
        <v>5.7634515955382238E-22</v>
      </c>
      <c r="BI550" s="82">
        <f t="shared" ca="1" si="410"/>
        <v>5.8104353032785351E-21</v>
      </c>
      <c r="BJ550" s="82">
        <f t="shared" ca="1" si="411"/>
        <v>6.7377932728748367E-21</v>
      </c>
      <c r="BK550" s="82">
        <f t="shared" ca="1" si="412"/>
        <v>2.2548425298427461E-20</v>
      </c>
      <c r="BL550" s="82">
        <f t="shared" ca="1" si="413"/>
        <v>1.0619299810071226E-20</v>
      </c>
      <c r="BM550" s="82">
        <f t="shared" ca="1" si="403"/>
        <v>4.5715953684652059E-20</v>
      </c>
      <c r="BN550" s="10">
        <f ca="1">BN549+BI550-INDIRECT(ADDRESS(MAX($D550-'key variables'!$B$9*30,34),scenario!BI$4),TRUE)</f>
        <v>9439390.0751690175</v>
      </c>
      <c r="BO550" s="10">
        <f ca="1">BO549+BJ550-INDIRECT(ADDRESS(MAX($D550-'key variables'!$B$9*30,34),scenario!BJ$4),TRUE)</f>
        <v>10895583.360992203</v>
      </c>
      <c r="BP550" s="10">
        <f ca="1">BP549+BK550-INDIRECT(ADDRESS(MAX($D550-'key variables'!$B$9*30,34),scenario!BK$4),TRUE)</f>
        <v>32531162.537994072</v>
      </c>
      <c r="BQ550" s="10">
        <f ca="1">BQ549+BL550-INDIRECT(ADDRESS(MAX($D550-'key variables'!$B$9*30,34),scenario!BL$4),TRUE)</f>
        <v>14415841.516535141</v>
      </c>
      <c r="BR550" s="10">
        <f t="shared" ca="1" si="433"/>
        <v>67281977.490690395</v>
      </c>
      <c r="BS550" s="82">
        <f t="shared" ca="1" si="414"/>
        <v>-2.3433848477228968E-9</v>
      </c>
      <c r="BT550" s="82">
        <f t="shared" ca="1" si="415"/>
        <v>-3.4288309053445791E-10</v>
      </c>
      <c r="BU550" s="82">
        <f t="shared" ca="1" si="416"/>
        <v>-4.2578247659138899E-9</v>
      </c>
      <c r="BV550" s="82">
        <f t="shared" ca="1" si="417"/>
        <v>-2.9943922342814466E-9</v>
      </c>
      <c r="BW550" s="82">
        <f t="shared" ca="1" si="434"/>
        <v>-9.9384849384526903E-9</v>
      </c>
      <c r="BX550" s="10">
        <f t="shared" ca="1" si="418"/>
        <v>-1.8625994258860924E-12</v>
      </c>
      <c r="BY550" s="10">
        <f t="shared" ca="1" si="419"/>
        <v>2.8902850233035093E-12</v>
      </c>
      <c r="BZ550" s="10">
        <f t="shared" ca="1" si="420"/>
        <v>-3.5034723980274464E-11</v>
      </c>
      <c r="CA550" s="10">
        <f t="shared" ca="1" si="421"/>
        <v>-2.0257049908566282E-11</v>
      </c>
      <c r="CB550" s="10">
        <v>0</v>
      </c>
      <c r="CC550" s="82">
        <f t="shared" ca="1" si="422"/>
        <v>3.9725652199983539E-13</v>
      </c>
      <c r="CD550" s="82">
        <f t="shared" ca="1" si="423"/>
        <v>3.4270724521769536E-13</v>
      </c>
      <c r="CE550" s="82">
        <f t="shared" ca="1" si="424"/>
        <v>1.8915613017188521E-10</v>
      </c>
      <c r="CF550" s="82">
        <f t="shared" ca="1" si="425"/>
        <v>3.7028113776462146E-11</v>
      </c>
      <c r="CG550" s="82">
        <f t="shared" ca="1" si="435"/>
        <v>2.269242077155649E-10</v>
      </c>
      <c r="CH550" s="13" t="str">
        <f t="shared" ca="1" si="388"/>
        <v/>
      </c>
      <c r="CI550" s="81">
        <f t="shared" ca="1" si="397"/>
        <v>0.1131775965863165</v>
      </c>
      <c r="CJ550" s="81">
        <f t="shared" ca="1" si="398"/>
        <v>0.13063724757458739</v>
      </c>
      <c r="CK550" s="81">
        <f t="shared" ca="1" si="399"/>
        <v>0.39004625943939081</v>
      </c>
      <c r="CL550" s="81">
        <f t="shared" ca="1" si="400"/>
        <v>0.17284488538116416</v>
      </c>
      <c r="CM550" s="89">
        <f t="shared" ca="1" si="389"/>
        <v>0.80670598898145884</v>
      </c>
    </row>
    <row r="551" spans="1:91" x14ac:dyDescent="0.3">
      <c r="A551">
        <v>486</v>
      </c>
      <c r="B551" s="3">
        <f t="shared" si="402"/>
        <v>1.538888888888889</v>
      </c>
      <c r="C551" s="3">
        <f t="shared" si="390"/>
        <v>16.2</v>
      </c>
      <c r="D551" s="4">
        <f t="shared" ca="1" si="426"/>
        <v>551</v>
      </c>
      <c r="E551" s="58">
        <f>(0.5*(COS(B551*2*PI())+1)*('key variables'!$B$4-'key variables'!$B$6)+'key variables'!$B$6)/'key variables'!$B$4</f>
        <v>1</v>
      </c>
      <c r="F551" s="10">
        <f t="shared" ca="1" si="391"/>
        <v>11689222.907461114</v>
      </c>
      <c r="G551" s="10">
        <f t="shared" ca="1" si="392"/>
        <v>13492492.798713122</v>
      </c>
      <c r="H551" s="10">
        <f t="shared" ca="1" si="393"/>
        <v>40309474.521088287</v>
      </c>
      <c r="I551" s="10">
        <f t="shared" ca="1" si="394"/>
        <v>17912154.249750931</v>
      </c>
      <c r="J551" s="10">
        <f t="shared" ca="1" si="427"/>
        <v>83403344.477013454</v>
      </c>
      <c r="K551" s="82">
        <f t="shared" ca="1" si="404"/>
        <v>2249832.832292099</v>
      </c>
      <c r="L551" s="82">
        <f t="shared" ca="1" si="405"/>
        <v>2596909.4377209195</v>
      </c>
      <c r="M551" s="82">
        <f t="shared" ca="1" si="406"/>
        <v>7778311.98309422</v>
      </c>
      <c r="N551" s="82">
        <f t="shared" ca="1" si="407"/>
        <v>3496312.733215793</v>
      </c>
      <c r="O551" s="82">
        <f t="shared" ca="1" si="428"/>
        <v>16121366.986323033</v>
      </c>
      <c r="P551" s="10">
        <f ca="1">IF(IF($A551&gt;='key variables'!$B$26,K551*SUMPRODUCT(Z551:AC551,'control variables'!$O$3:$R$3)/J551+F$65*'key variables'!$B$25/scenario!J$65,K551*SUMPRODUCT(Z551:AC551,'control variables'!$O$7:$R$7)/J551+F$65*'key variables'!$B$25/scenario!J$65)&lt;'key variables'!$B$28,0,IF($A551&gt;='key variables'!$B$26,K551*SUMPRODUCT(Z551:AC551,'control variables'!$O$3:$R$3)/J551+F$65*'key variables'!$B$25/scenario!J$65,K551*SUMPRODUCT(Z551:AC551,'control variables'!$O$7:$R$7)/J551+F$65*'key variables'!$B$25/scenario!J$65))</f>
        <v>7.0764178673198506E-22</v>
      </c>
      <c r="Q551" s="10">
        <f ca="1">IF(IF($A551&gt;='key variables'!$B$26,L551*SUMPRODUCT(Z551:AC551,'control variables'!$O$4:$R$4)/J551+G$65*'key variables'!$B$25/scenario!J$65,L551*SUMPRODUCT(Z551:AC551,'control variables'!$O$7:$R$7)/J551+G$65*'key variables'!$B$25/scenario!J$65)&lt;'key variables'!$B$28,0,IF($A551&gt;='key variables'!$B$26,L551*SUMPRODUCT(Z551:AC551,'control variables'!$O$4:$R$4)/J551+G$65*'key variables'!$B$25/scenario!J$65,L551*SUMPRODUCT(Z551:AC551,'control variables'!$O$7:$R$7)/J551+G$65*'key variables'!$B$25/scenario!J$65))</f>
        <v>8.1680807929973227E-22</v>
      </c>
      <c r="R551" s="10">
        <f ca="1">IF(IF($A551&gt;='key variables'!$B$26,M551*SUMPRODUCT(Z551:AC551,'control variables'!$O$5:$R$5)/J551+H$65*'key variables'!$B$25/scenario!J$65,M551*SUMPRODUCT(Z551:AC551,'control variables'!$O$7:$R$7)/J551+H$65*'key variables'!$B$25/scenario!J$65)&lt;'key variables'!$B$28,0,IF($A551&gt;='key variables'!$B$26,M551*SUMPRODUCT(Z551:AC551,'control variables'!$O$5:$R$5)/J551+H$65*'key variables'!$B$25/scenario!J$65,M551*SUMPRODUCT(Z551:AC551,'control variables'!$O$7:$R$7)/J551+H$65*'key variables'!$B$25/scenario!J$65))</f>
        <v>2.4465189193047469E-21</v>
      </c>
      <c r="S551" s="10">
        <f ca="1">IF(IF($A551&gt;='key variables'!$B$26,N551*SUMPRODUCT(Z551:AC551,'control variables'!$O$6:$R$6)/J551+I$65*'key variables'!$B$25/scenario!J$65,N551*SUMPRODUCT(Z551:AC551,'control variables'!$O$7:$R$7)/J551+I$65*'key variables'!$B$25/scenario!J$65)&lt;'key variables'!$B$28,0,IF($A551&gt;='key variables'!$B$26,N551*SUMPRODUCT(Z551:AC551,'control variables'!$O$6:$R$6)/J551+I$65*'key variables'!$B$25/scenario!J$65,N551*SUMPRODUCT(Z551:AC551,'control variables'!$O$7:$R$7)/J551+I$65*'key variables'!$B$25/scenario!J$65))</f>
        <v>1.0996981437887529E-21</v>
      </c>
      <c r="T551" s="10">
        <f t="shared" ca="1" si="401"/>
        <v>5.0706669291252168E-21</v>
      </c>
      <c r="U551" s="82">
        <f ca="1">SUMPRODUCT(P521:P550,'control variables'!AD$7:AD$36)</f>
        <v>1.5003314999896635E-21</v>
      </c>
      <c r="V551" s="82">
        <f ca="1">SUMPRODUCT(Q521:Q550,'control variables'!AE$7:AE$36)</f>
        <v>1.7317842357486268E-21</v>
      </c>
      <c r="W551" s="82">
        <f ca="1">SUMPRODUCT(R521:R550,'control variables'!AF$7:AF$36)</f>
        <v>5.1870727093506064E-21</v>
      </c>
      <c r="X551" s="82">
        <f ca="1">SUMPRODUCT(S521:S550,'control variables'!AG$7:AG$36)</f>
        <v>2.3315635064825849E-21</v>
      </c>
      <c r="Y551" s="82">
        <f t="shared" ca="1" si="395"/>
        <v>1.0750751951571481E-20</v>
      </c>
      <c r="Z551" s="10">
        <f ca="1">IF($A551&gt;='key variables'!$B$26,SUMPRODUCT(P521:P550,'control variables'!V$7:V$36)*$E551,SUMPRODUCT(P521:P550,'control variables'!Z$7:Z$36)*$E551)</f>
        <v>3.6609607457734749E-21</v>
      </c>
      <c r="AA551" s="10">
        <f ca="1">IF($A551&gt;='key variables'!$B$26,SUMPRODUCT(Q521:Q550,'control variables'!W$7:W$36)*$E551,SUMPRODUCT(Q521:Q550,'control variables'!AA$7:AA$36)*$E551)</f>
        <v>4.2257288521028308E-21</v>
      </c>
      <c r="AB551" s="10">
        <f ca="1">IF($A551&gt;='key variables'!$B$26,SUMPRODUCT(R521:R550,'control variables'!X$7:X$36)*$E551,SUMPRODUCT(R521:R550,'control variables'!AB$7:AB$36)*$E551)</f>
        <v>1.2656982523219875E-20</v>
      </c>
      <c r="AC551" s="10">
        <f ca="1">IF($A551&gt;='key variables'!$B$26,SUMPRODUCT(S521:S550,'control variables'!Y$7:Y$36)*$E551,SUMPRODUCT(S521:S550,'control variables'!AC$7:AC$36)*$E551)</f>
        <v>5.6892509912439405E-21</v>
      </c>
      <c r="AD551" s="10">
        <f t="shared" ca="1" si="396"/>
        <v>2.6232923112340121E-20</v>
      </c>
      <c r="AE551" s="82">
        <f ca="1">SUMPRODUCT(P521:P550,'control variables'!AL$7:AL$36)</f>
        <v>4.984583359751404E-21</v>
      </c>
      <c r="AF551" s="82">
        <f ca="1">SUMPRODUCT(Q521:Q550,'control variables'!AM$7:AM$36)</f>
        <v>5.7384999025426367E-21</v>
      </c>
      <c r="AG551" s="82">
        <f ca="1">SUMPRODUCT(R521:R550,'control variables'!AN$7:AN$36)</f>
        <v>1.636197136560459E-20</v>
      </c>
      <c r="AH551" s="82">
        <f ca="1">SUMPRODUCT(S521:S550,'control variables'!AO$7:AO$36)</f>
        <v>7.0845713031054462E-21</v>
      </c>
      <c r="AI551" s="82">
        <f t="shared" ca="1" si="408"/>
        <v>3.4169625931004077E-20</v>
      </c>
      <c r="AJ551" s="10">
        <f ca="1">SUMPRODUCT(P521:P550,'control variables'!AP$7:AP$36)</f>
        <v>4.7627887875194659E-24</v>
      </c>
      <c r="AK551" s="10">
        <f ca="1">SUMPRODUCT(Q521:Q550,'control variables'!AQ$7:AQ$36)</f>
        <v>1.374383351359908E-23</v>
      </c>
      <c r="AL551" s="10">
        <f ca="1">SUMPRODUCT(R521:R550,'control variables'!AR$7:AR$36)</f>
        <v>4.9398946313491686E-22</v>
      </c>
      <c r="AM551" s="10">
        <f ca="1">SUMPRODUCT(S521:S550,'control variables'!AS$7:AS$36)</f>
        <v>3.700763639949348E-22</v>
      </c>
      <c r="AN551" s="10">
        <f t="shared" ca="1" si="429"/>
        <v>8.8257244943097017E-22</v>
      </c>
      <c r="AO551" s="82">
        <f ca="1">SUMPRODUCT(P521:P550,'control variables'!AX$7:AX$36)</f>
        <v>6.4766659163861543E-24</v>
      </c>
      <c r="AP551" s="82">
        <f ca="1">SUMPRODUCT(Q521:Q550,'control variables'!AY$7:AY$36)</f>
        <v>1.4951612939254089E-23</v>
      </c>
      <c r="AQ551" s="82">
        <f ca="1">SUMPRODUCT(R521:R550,'control variables'!AZ$7:AZ$36)</f>
        <v>1.3435005672826025E-22</v>
      </c>
      <c r="AR551" s="82">
        <f ca="1">SUMPRODUCT(S521:S550,'control variables'!BA$7:BA$36)</f>
        <v>1.0064947576205377E-22</v>
      </c>
      <c r="AS551" s="82">
        <f t="shared" ca="1" si="430"/>
        <v>2.5642781134595428E-22</v>
      </c>
      <c r="AT551" s="10">
        <f ca="1">SUMPRODUCT(P521:P550,'control variables'!AT$7:AT$36)</f>
        <v>-5.7159104095496679E-24</v>
      </c>
      <c r="AU551" s="10">
        <f ca="1">SUMPRODUCT(Q521:Q550,'control variables'!AU$7:AU$36)</f>
        <v>6.2005053340223708E-24</v>
      </c>
      <c r="AV551" s="10">
        <f ca="1">SUMPRODUCT(R521:R550,'control variables'!AV$7:AV$36)</f>
        <v>2.6699872854236828E-21</v>
      </c>
      <c r="AW551" s="10">
        <f ca="1">SUMPRODUCT(S521:S550,'control variables'!AW$7:AW$36)</f>
        <v>2.0002434469587783E-21</v>
      </c>
      <c r="AX551" s="10">
        <f t="shared" ca="1" si="409"/>
        <v>4.6707153273069338E-21</v>
      </c>
      <c r="AY551" s="82">
        <f ca="1">SUMPRODUCT(P521:P550,'control variables'!BB$7:BB$36)</f>
        <v>2.0717113638948267E-23</v>
      </c>
      <c r="AZ551" s="82">
        <f ca="1">SUMPRODUCT(Q521:Q550,'control variables'!BC$7:BC$36)</f>
        <v>5.2828602835074074E-23</v>
      </c>
      <c r="BA551" s="82">
        <f ca="1">SUMPRODUCT(R521:R550,'control variables'!BD$7:BD$36)</f>
        <v>3.6981645830550782E-22</v>
      </c>
      <c r="BB551" s="82">
        <f ca="1">SUMPRODUCT(S521:S550,'control variables'!BE$7:BE$36)</f>
        <v>5.2553558664708263E-23</v>
      </c>
      <c r="BC551" s="82">
        <f t="shared" ca="1" si="431"/>
        <v>4.9591573344423843E-22</v>
      </c>
      <c r="BD551" s="10">
        <f ca="1">SUMPRODUCT(P521:P550,'control variables'!BF$7:BF$36)</f>
        <v>4.3338397236151625E-24</v>
      </c>
      <c r="BE551" s="10">
        <f ca="1">SUMPRODUCT(Q521:Q550,'control variables'!BG$7:BG$36)</f>
        <v>5.0024113428729803E-24</v>
      </c>
      <c r="BF551" s="10">
        <f ca="1">SUMPRODUCT(R521:R550,'control variables'!BH$7:BH$36)</f>
        <v>1.4983316525193707E-22</v>
      </c>
      <c r="BG551" s="10">
        <f ca="1">SUMPRODUCT(S521:S550,'control variables'!BI$7:BI$36)</f>
        <v>3.3674633048080708E-22</v>
      </c>
      <c r="BH551" s="10">
        <f t="shared" ca="1" si="432"/>
        <v>4.9591574679923231E-22</v>
      </c>
      <c r="BI551" s="82">
        <f t="shared" ca="1" si="410"/>
        <v>4.9995845629808028E-21</v>
      </c>
      <c r="BJ551" s="82">
        <f t="shared" ca="1" si="411"/>
        <v>5.7975290107117331E-21</v>
      </c>
      <c r="BK551" s="82">
        <f t="shared" ca="1" si="412"/>
        <v>1.9401775109333783E-20</v>
      </c>
      <c r="BL551" s="82">
        <f t="shared" ca="1" si="413"/>
        <v>9.137368308728933E-21</v>
      </c>
      <c r="BM551" s="82">
        <f t="shared" ca="1" si="403"/>
        <v>3.9336256991755251E-20</v>
      </c>
      <c r="BN551" s="10">
        <f ca="1">BN550+BI551-INDIRECT(ADDRESS(MAX($D551-'key variables'!$B$9*30,34),scenario!BI$4),TRUE)</f>
        <v>9439390.0751690175</v>
      </c>
      <c r="BO551" s="10">
        <f ca="1">BO550+BJ551-INDIRECT(ADDRESS(MAX($D551-'key variables'!$B$9*30,34),scenario!BJ$4),TRUE)</f>
        <v>10895583.360992203</v>
      </c>
      <c r="BP551" s="10">
        <f ca="1">BP550+BK551-INDIRECT(ADDRESS(MAX($D551-'key variables'!$B$9*30,34),scenario!BK$4),TRUE)</f>
        <v>32531162.537994072</v>
      </c>
      <c r="BQ551" s="10">
        <f ca="1">BQ550+BL551-INDIRECT(ADDRESS(MAX($D551-'key variables'!$B$9*30,34),scenario!BL$4),TRUE)</f>
        <v>14415841.516535141</v>
      </c>
      <c r="BR551" s="10">
        <f t="shared" ca="1" si="433"/>
        <v>67281977.490690395</v>
      </c>
      <c r="BS551" s="82">
        <f t="shared" ca="1" si="414"/>
        <v>-2.3433848477271928E-9</v>
      </c>
      <c r="BT551" s="82">
        <f t="shared" ca="1" si="415"/>
        <v>-3.4288309053944369E-10</v>
      </c>
      <c r="BU551" s="82">
        <f t="shared" ca="1" si="416"/>
        <v>-4.2578247659309944E-9</v>
      </c>
      <c r="BV551" s="82">
        <f t="shared" ca="1" si="417"/>
        <v>-2.9943922342898209E-9</v>
      </c>
      <c r="BW551" s="82">
        <f t="shared" ca="1" si="434"/>
        <v>-9.9384849384874517E-9</v>
      </c>
      <c r="BX551" s="10">
        <f t="shared" ca="1" si="418"/>
        <v>-1.8625994259046668E-12</v>
      </c>
      <c r="BY551" s="10">
        <f t="shared" ca="1" si="419"/>
        <v>2.89028502326063E-12</v>
      </c>
      <c r="BZ551" s="10">
        <f t="shared" ca="1" si="420"/>
        <v>-3.5034723980659762E-11</v>
      </c>
      <c r="CA551" s="10">
        <f t="shared" ca="1" si="421"/>
        <v>-2.0257049908854932E-11</v>
      </c>
      <c r="CB551" s="10">
        <v>0</v>
      </c>
      <c r="CC551" s="82">
        <f t="shared" ca="1" si="422"/>
        <v>3.972565220038374E-13</v>
      </c>
      <c r="CD551" s="82">
        <f t="shared" ca="1" si="423"/>
        <v>3.4270724521028709E-13</v>
      </c>
      <c r="CE551" s="82">
        <f t="shared" ca="1" si="424"/>
        <v>1.8915613016957487E-10</v>
      </c>
      <c r="CF551" s="82">
        <f t="shared" ca="1" si="425"/>
        <v>3.7028113774731329E-11</v>
      </c>
      <c r="CG551" s="82">
        <f t="shared" ca="1" si="435"/>
        <v>2.2692420771152032E-10</v>
      </c>
      <c r="CH551" s="13" t="str">
        <f t="shared" ca="1" si="388"/>
        <v/>
      </c>
      <c r="CI551" s="81">
        <f t="shared" ca="1" si="397"/>
        <v>0.1131775965863165</v>
      </c>
      <c r="CJ551" s="81">
        <f t="shared" ca="1" si="398"/>
        <v>0.13063724757458739</v>
      </c>
      <c r="CK551" s="81">
        <f t="shared" ca="1" si="399"/>
        <v>0.39004625943939081</v>
      </c>
      <c r="CL551" s="81">
        <f t="shared" ca="1" si="400"/>
        <v>0.17284488538116416</v>
      </c>
      <c r="CM551" s="89">
        <f t="shared" ca="1" si="389"/>
        <v>0.80670598898145884</v>
      </c>
    </row>
    <row r="552" spans="1:91" x14ac:dyDescent="0.3">
      <c r="A552">
        <v>487</v>
      </c>
      <c r="B552" s="3">
        <f t="shared" si="402"/>
        <v>1.5416666666666667</v>
      </c>
      <c r="C552" s="3">
        <f t="shared" si="390"/>
        <v>16.233333333333334</v>
      </c>
      <c r="D552" s="4">
        <f t="shared" ca="1" si="426"/>
        <v>552</v>
      </c>
      <c r="E552" s="58">
        <f>(0.5*(COS(B552*2*PI())+1)*('key variables'!$B$4-'key variables'!$B$6)+'key variables'!$B$6)/'key variables'!$B$4</f>
        <v>1</v>
      </c>
      <c r="F552" s="10">
        <f t="shared" ca="1" si="391"/>
        <v>11689222.907461114</v>
      </c>
      <c r="G552" s="10">
        <f t="shared" ca="1" si="392"/>
        <v>13492492.798713122</v>
      </c>
      <c r="H552" s="10">
        <f t="shared" ca="1" si="393"/>
        <v>40309474.521088287</v>
      </c>
      <c r="I552" s="10">
        <f t="shared" ca="1" si="394"/>
        <v>17912154.249750931</v>
      </c>
      <c r="J552" s="10">
        <f t="shared" ca="1" si="427"/>
        <v>83403344.477013454</v>
      </c>
      <c r="K552" s="82">
        <f t="shared" ca="1" si="404"/>
        <v>2249832.832292099</v>
      </c>
      <c r="L552" s="82">
        <f t="shared" ca="1" si="405"/>
        <v>2596909.4377209195</v>
      </c>
      <c r="M552" s="82">
        <f t="shared" ca="1" si="406"/>
        <v>7778311.98309422</v>
      </c>
      <c r="N552" s="82">
        <f t="shared" ca="1" si="407"/>
        <v>3496312.733215793</v>
      </c>
      <c r="O552" s="82">
        <f t="shared" ca="1" si="428"/>
        <v>16121366.986323033</v>
      </c>
      <c r="P552" s="10">
        <f ca="1">IF(IF($A552&gt;='key variables'!$B$26,K552*SUMPRODUCT(Z552:AC552,'control variables'!$O$3:$R$3)/J552+F$65*'key variables'!$B$25/scenario!J$65,K552*SUMPRODUCT(Z552:AC552,'control variables'!$O$7:$R$7)/J552+F$65*'key variables'!$B$25/scenario!J$65)&lt;'key variables'!$B$28,0,IF($A552&gt;='key variables'!$B$26,K552*SUMPRODUCT(Z552:AC552,'control variables'!$O$3:$R$3)/J552+F$65*'key variables'!$B$25/scenario!J$65,K552*SUMPRODUCT(Z552:AC552,'control variables'!$O$7:$R$7)/J552+F$65*'key variables'!$B$25/scenario!J$65))</f>
        <v>6.0888982811135005E-22</v>
      </c>
      <c r="Q552" s="10">
        <f ca="1">IF(IF($A552&gt;='key variables'!$B$26,L552*SUMPRODUCT(Z552:AC552,'control variables'!$O$4:$R$4)/J552+G$65*'key variables'!$B$25/scenario!J$65,L552*SUMPRODUCT(Z552:AC552,'control variables'!$O$7:$R$7)/J552+G$65*'key variables'!$B$25/scenario!J$65)&lt;'key variables'!$B$28,0,IF($A552&gt;='key variables'!$B$26,L552*SUMPRODUCT(Z552:AC552,'control variables'!$O$4:$R$4)/J552+G$65*'key variables'!$B$25/scenario!J$65,L552*SUMPRODUCT(Z552:AC552,'control variables'!$O$7:$R$7)/J552+G$65*'key variables'!$B$25/scenario!J$65))</f>
        <v>7.0282188012328715E-22</v>
      </c>
      <c r="R552" s="10">
        <f ca="1">IF(IF($A552&gt;='key variables'!$B$26,M552*SUMPRODUCT(Z552:AC552,'control variables'!$O$5:$R$5)/J552+H$65*'key variables'!$B$25/scenario!J$65,M552*SUMPRODUCT(Z552:AC552,'control variables'!$O$7:$R$7)/J552+H$65*'key variables'!$B$25/scenario!J$65)&lt;'key variables'!$B$28,0,IF($A552&gt;='key variables'!$B$26,M552*SUMPRODUCT(Z552:AC552,'control variables'!$O$5:$R$5)/J552+H$65*'key variables'!$B$25/scenario!J$65,M552*SUMPRODUCT(Z552:AC552,'control variables'!$O$7:$R$7)/J552+H$65*'key variables'!$B$25/scenario!J$65))</f>
        <v>2.1051053120055965E-21</v>
      </c>
      <c r="S552" s="10">
        <f ca="1">IF(IF($A552&gt;='key variables'!$B$26,N552*SUMPRODUCT(Z552:AC552,'control variables'!$O$6:$R$6)/J552+I$65*'key variables'!$B$25/scenario!J$65,N552*SUMPRODUCT(Z552:AC552,'control variables'!$O$7:$R$7)/J552+I$65*'key variables'!$B$25/scenario!J$65)&lt;'key variables'!$B$28,0,IF($A552&gt;='key variables'!$B$26,N552*SUMPRODUCT(Z552:AC552,'control variables'!$O$6:$R$6)/J552+I$65*'key variables'!$B$25/scenario!J$65,N552*SUMPRODUCT(Z552:AC552,'control variables'!$O$7:$R$7)/J552+I$65*'key variables'!$B$25/scenario!J$65))</f>
        <v>9.462344173288758E-22</v>
      </c>
      <c r="T552" s="10">
        <f t="shared" ca="1" si="401"/>
        <v>4.3630514375691092E-21</v>
      </c>
      <c r="U552" s="82">
        <f ca="1">SUMPRODUCT(P522:P551,'control variables'!AD$7:AD$36)</f>
        <v>1.2909590788266245E-21</v>
      </c>
      <c r="V552" s="82">
        <f ca="1">SUMPRODUCT(Q522:Q551,'control variables'!AE$7:AE$36)</f>
        <v>1.4901124063074854E-21</v>
      </c>
      <c r="W552" s="82">
        <f ca="1">SUMPRODUCT(R522:R551,'control variables'!AF$7:AF$36)</f>
        <v>4.4632127011371247E-21</v>
      </c>
      <c r="X552" s="82">
        <f ca="1">SUMPRODUCT(S522:S551,'control variables'!AG$7:AG$36)</f>
        <v>2.0061920159479876E-21</v>
      </c>
      <c r="Y552" s="82">
        <f t="shared" ca="1" si="395"/>
        <v>9.2504762022192215E-21</v>
      </c>
      <c r="Z552" s="10">
        <f ca="1">IF($A552&gt;='key variables'!$B$26,SUMPRODUCT(P522:P551,'control variables'!V$7:V$36)*$E552,SUMPRODUCT(P522:P551,'control variables'!Z$7:Z$36)*$E552)</f>
        <v>3.1500708423549847E-21</v>
      </c>
      <c r="AA552" s="10">
        <f ca="1">IF($A552&gt;='key variables'!$B$26,SUMPRODUCT(Q522:Q551,'control variables'!W$7:W$36)*$E552,SUMPRODUCT(Q522:Q551,'control variables'!AA$7:AA$36)*$E552)</f>
        <v>3.6360251226607871E-21</v>
      </c>
      <c r="AB552" s="10">
        <f ca="1">IF($A552&gt;='key variables'!$B$26,SUMPRODUCT(R522:R551,'control variables'!X$7:X$36)*$E552,SUMPRODUCT(R522:R551,'control variables'!AB$7:AB$36)*$E552)</f>
        <v>1.0890690823336833E-20</v>
      </c>
      <c r="AC552" s="10">
        <f ca="1">IF($A552&gt;='key variables'!$B$26,SUMPRODUCT(S522:S551,'control variables'!Y$7:Y$36)*$E552,SUMPRODUCT(S522:S551,'control variables'!AC$7:AC$36)*$E552)</f>
        <v>4.895311615413219E-21</v>
      </c>
      <c r="AD552" s="10">
        <f t="shared" ca="1" si="396"/>
        <v>2.2572098403765826E-20</v>
      </c>
      <c r="AE552" s="82">
        <f ca="1">SUMPRODUCT(P522:P551,'control variables'!AL$7:AL$36)</f>
        <v>4.288980896877475E-21</v>
      </c>
      <c r="AF552" s="82">
        <f ca="1">SUMPRODUCT(Q522:Q551,'control variables'!AM$7:AM$36)</f>
        <v>4.9376878030516288E-21</v>
      </c>
      <c r="AG552" s="82">
        <f ca="1">SUMPRODUCT(R522:R551,'control variables'!AN$7:AN$36)</f>
        <v>1.4078645607370127E-20</v>
      </c>
      <c r="AH552" s="82">
        <f ca="1">SUMPRODUCT(S522:S551,'control variables'!AO$7:AO$36)</f>
        <v>6.0959138986294405E-21</v>
      </c>
      <c r="AI552" s="82">
        <f t="shared" ca="1" si="408"/>
        <v>2.940122820592867E-20</v>
      </c>
      <c r="AJ552" s="10">
        <f ca="1">SUMPRODUCT(P522:P551,'control variables'!AP$7:AP$36)</f>
        <v>4.0981379287339265E-24</v>
      </c>
      <c r="AK552" s="10">
        <f ca="1">SUMPRODUCT(Q522:Q551,'control variables'!AQ$7:AQ$36)</f>
        <v>1.1825870917450308E-23</v>
      </c>
      <c r="AL552" s="10">
        <f ca="1">SUMPRODUCT(R522:R551,'control variables'!AR$7:AR$36)</f>
        <v>4.2505285150855311E-22</v>
      </c>
      <c r="AM552" s="10">
        <f ca="1">SUMPRODUCT(S522:S551,'control variables'!AS$7:AS$36)</f>
        <v>3.1843192118655045E-22</v>
      </c>
      <c r="AN552" s="10">
        <f t="shared" ca="1" si="429"/>
        <v>7.594087815412878E-22</v>
      </c>
      <c r="AO552" s="82">
        <f ca="1">SUMPRODUCT(P522:P551,'control variables'!AX$7:AX$36)</f>
        <v>5.5728421787740025E-24</v>
      </c>
      <c r="AP552" s="82">
        <f ca="1">SUMPRODUCT(Q522:Q551,'control variables'!AY$7:AY$36)</f>
        <v>1.2865103790172154E-23</v>
      </c>
      <c r="AQ552" s="82">
        <f ca="1">SUMPRODUCT(R522:R551,'control variables'!AZ$7:AZ$36)</f>
        <v>1.1560140240701102E-22</v>
      </c>
      <c r="AR552" s="82">
        <f ca="1">SUMPRODUCT(S522:S551,'control variables'!BA$7:BA$36)</f>
        <v>8.6603763578288377E-23</v>
      </c>
      <c r="AS552" s="82">
        <f t="shared" ca="1" si="430"/>
        <v>2.2064311195424555E-22</v>
      </c>
      <c r="AT552" s="10">
        <f ca="1">SUMPRODUCT(P522:P551,'control variables'!AT$7:AT$36)</f>
        <v>-4.918250691276287E-24</v>
      </c>
      <c r="AU552" s="10">
        <f ca="1">SUMPRODUCT(Q522:Q551,'control variables'!AU$7:AU$36)</f>
        <v>5.335220019258569E-24</v>
      </c>
      <c r="AV552" s="10">
        <f ca="1">SUMPRODUCT(R522:R551,'control variables'!AV$7:AV$36)</f>
        <v>2.2973884948047162E-21</v>
      </c>
      <c r="AW552" s="10">
        <f ca="1">SUMPRODUCT(S522:S551,'control variables'!AW$7:AW$36)</f>
        <v>1.7211079269699304E-21</v>
      </c>
      <c r="AX552" s="10">
        <f t="shared" ca="1" si="409"/>
        <v>4.0189133911026288E-21</v>
      </c>
      <c r="AY552" s="82">
        <f ca="1">SUMPRODUCT(P522:P551,'control variables'!BB$7:BB$36)</f>
        <v>1.7826024408250716E-23</v>
      </c>
      <c r="AZ552" s="82">
        <f ca="1">SUMPRODUCT(Q522:Q551,'control variables'!BC$7:BC$36)</f>
        <v>4.5456330452393131E-23</v>
      </c>
      <c r="BA552" s="82">
        <f ca="1">SUMPRODUCT(R522:R551,'control variables'!BD$7:BD$36)</f>
        <v>3.1820828553709108E-22</v>
      </c>
      <c r="BB552" s="82">
        <f ca="1">SUMPRODUCT(S522:S551,'control variables'!BE$7:BE$36)</f>
        <v>4.5219668908717937E-23</v>
      </c>
      <c r="BC552" s="82">
        <f t="shared" ca="1" si="431"/>
        <v>4.2671030930645286E-22</v>
      </c>
      <c r="BD552" s="10">
        <f ca="1">SUMPRODUCT(P522:P551,'control variables'!BF$7:BF$36)</f>
        <v>3.7290490384418431E-24</v>
      </c>
      <c r="BE552" s="10">
        <f ca="1">SUMPRODUCT(Q522:Q551,'control variables'!BG$7:BG$36)</f>
        <v>4.3043209711664724E-24</v>
      </c>
      <c r="BF552" s="10">
        <f ca="1">SUMPRODUCT(R522:R551,'control variables'!BH$7:BH$36)</f>
        <v>1.28923831161747E-22</v>
      </c>
      <c r="BG552" s="10">
        <f ca="1">SUMPRODUCT(S522:S551,'control variables'!BI$7:BI$36)</f>
        <v>2.8975311962639166E-22</v>
      </c>
      <c r="BH552" s="10">
        <f t="shared" ca="1" si="432"/>
        <v>4.26710320797747E-22</v>
      </c>
      <c r="BI552" s="82">
        <f t="shared" ca="1" si="410"/>
        <v>4.3018886705944493E-21</v>
      </c>
      <c r="BJ552" s="82">
        <f t="shared" ca="1" si="411"/>
        <v>4.9884793535232805E-21</v>
      </c>
      <c r="BK552" s="82">
        <f t="shared" ca="1" si="412"/>
        <v>1.6694242387711932E-20</v>
      </c>
      <c r="BL552" s="82">
        <f t="shared" ca="1" si="413"/>
        <v>7.8622414945080884E-21</v>
      </c>
      <c r="BM552" s="82">
        <f t="shared" ca="1" si="403"/>
        <v>3.3846851906337754E-20</v>
      </c>
      <c r="BN552" s="10">
        <f ca="1">BN551+BI552-INDIRECT(ADDRESS(MAX($D552-'key variables'!$B$9*30,34),scenario!BI$4),TRUE)</f>
        <v>9439390.0751690175</v>
      </c>
      <c r="BO552" s="10">
        <f ca="1">BO551+BJ552-INDIRECT(ADDRESS(MAX($D552-'key variables'!$B$9*30,34),scenario!BJ$4),TRUE)</f>
        <v>10895583.360992203</v>
      </c>
      <c r="BP552" s="10">
        <f ca="1">BP551+BK552-INDIRECT(ADDRESS(MAX($D552-'key variables'!$B$9*30,34),scenario!BK$4),TRUE)</f>
        <v>32531162.537994072</v>
      </c>
      <c r="BQ552" s="10">
        <f ca="1">BQ551+BL552-INDIRECT(ADDRESS(MAX($D552-'key variables'!$B$9*30,34),scenario!BL$4),TRUE)</f>
        <v>14415841.516535141</v>
      </c>
      <c r="BR552" s="10">
        <f t="shared" ca="1" si="433"/>
        <v>67281977.490690395</v>
      </c>
      <c r="BS552" s="82">
        <f t="shared" ca="1" si="414"/>
        <v>-2.3433848477308894E-9</v>
      </c>
      <c r="BT552" s="82">
        <f t="shared" ca="1" si="415"/>
        <v>-3.428830905437336E-10</v>
      </c>
      <c r="BU552" s="82">
        <f t="shared" ca="1" si="416"/>
        <v>-4.2578247659457124E-9</v>
      </c>
      <c r="BV552" s="82">
        <f t="shared" ca="1" si="417"/>
        <v>-2.9943922342970269E-9</v>
      </c>
      <c r="BW552" s="82">
        <f t="shared" ca="1" si="434"/>
        <v>-9.9384849385173626E-9</v>
      </c>
      <c r="BX552" s="10">
        <f t="shared" ca="1" si="418"/>
        <v>-1.862599425920649E-12</v>
      </c>
      <c r="BY552" s="10">
        <f t="shared" ca="1" si="419"/>
        <v>2.8902850232237344E-12</v>
      </c>
      <c r="BZ552" s="10">
        <f t="shared" ca="1" si="420"/>
        <v>-3.5034723980991293E-11</v>
      </c>
      <c r="CA552" s="10">
        <f t="shared" ca="1" si="421"/>
        <v>-2.02570499091033E-11</v>
      </c>
      <c r="CB552" s="10">
        <v>0</v>
      </c>
      <c r="CC552" s="82">
        <f t="shared" ca="1" si="422"/>
        <v>3.9725652200728092E-13</v>
      </c>
      <c r="CD552" s="82">
        <f t="shared" ca="1" si="423"/>
        <v>3.4270724520391264E-13</v>
      </c>
      <c r="CE552" s="82">
        <f t="shared" ca="1" si="424"/>
        <v>1.8915613016758692E-10</v>
      </c>
      <c r="CF552" s="82">
        <f t="shared" ca="1" si="425"/>
        <v>3.7028113773242049E-11</v>
      </c>
      <c r="CG552" s="82">
        <f t="shared" ca="1" si="435"/>
        <v>2.2692420770804014E-10</v>
      </c>
      <c r="CH552" s="13" t="str">
        <f t="shared" ca="1" si="388"/>
        <v/>
      </c>
      <c r="CI552" s="81">
        <f t="shared" ca="1" si="397"/>
        <v>0.1131775965863165</v>
      </c>
      <c r="CJ552" s="81">
        <f t="shared" ca="1" si="398"/>
        <v>0.13063724757458739</v>
      </c>
      <c r="CK552" s="81">
        <f t="shared" ca="1" si="399"/>
        <v>0.39004625943939081</v>
      </c>
      <c r="CL552" s="81">
        <f t="shared" ca="1" si="400"/>
        <v>0.17284488538116416</v>
      </c>
      <c r="CM552" s="89">
        <f t="shared" ca="1" si="389"/>
        <v>0.80670598898145884</v>
      </c>
    </row>
    <row r="553" spans="1:91" x14ac:dyDescent="0.3">
      <c r="A553">
        <v>488</v>
      </c>
      <c r="B553" s="3">
        <f t="shared" si="402"/>
        <v>1.5444444444444445</v>
      </c>
      <c r="C553" s="3">
        <f t="shared" si="390"/>
        <v>16.266666666666666</v>
      </c>
      <c r="D553" s="4">
        <f t="shared" ca="1" si="426"/>
        <v>553</v>
      </c>
      <c r="E553" s="58">
        <f>(0.5*(COS(B553*2*PI())+1)*('key variables'!$B$4-'key variables'!$B$6)+'key variables'!$B$6)/'key variables'!$B$4</f>
        <v>1</v>
      </c>
      <c r="F553" s="10">
        <f t="shared" ca="1" si="391"/>
        <v>11689222.907461114</v>
      </c>
      <c r="G553" s="10">
        <f t="shared" ca="1" si="392"/>
        <v>13492492.798713122</v>
      </c>
      <c r="H553" s="10">
        <f t="shared" ca="1" si="393"/>
        <v>40309474.521088287</v>
      </c>
      <c r="I553" s="10">
        <f t="shared" ca="1" si="394"/>
        <v>17912154.249750931</v>
      </c>
      <c r="J553" s="10">
        <f t="shared" ca="1" si="427"/>
        <v>83403344.477013454</v>
      </c>
      <c r="K553" s="82">
        <f t="shared" ca="1" si="404"/>
        <v>2249832.832292099</v>
      </c>
      <c r="L553" s="82">
        <f t="shared" ca="1" si="405"/>
        <v>2596909.4377209195</v>
      </c>
      <c r="M553" s="82">
        <f t="shared" ca="1" si="406"/>
        <v>7778311.98309422</v>
      </c>
      <c r="N553" s="82">
        <f t="shared" ca="1" si="407"/>
        <v>3496312.733215793</v>
      </c>
      <c r="O553" s="82">
        <f t="shared" ca="1" si="428"/>
        <v>16121366.986323033</v>
      </c>
      <c r="P553" s="10">
        <f ca="1">IF(IF($A553&gt;='key variables'!$B$26,K553*SUMPRODUCT(Z553:AC553,'control variables'!$O$3:$R$3)/J553+F$65*'key variables'!$B$25/scenario!J$65,K553*SUMPRODUCT(Z553:AC553,'control variables'!$O$7:$R$7)/J553+F$65*'key variables'!$B$25/scenario!J$65)&lt;'key variables'!$B$28,0,IF($A553&gt;='key variables'!$B$26,K553*SUMPRODUCT(Z553:AC553,'control variables'!$O$3:$R$3)/J553+F$65*'key variables'!$B$25/scenario!J$65,K553*SUMPRODUCT(Z553:AC553,'control variables'!$O$7:$R$7)/J553+F$65*'key variables'!$B$25/scenario!J$65))</f>
        <v>5.2391878168987675E-22</v>
      </c>
      <c r="Q553" s="10">
        <f ca="1">IF(IF($A553&gt;='key variables'!$B$26,L553*SUMPRODUCT(Z553:AC553,'control variables'!$O$4:$R$4)/J553+G$65*'key variables'!$B$25/scenario!J$65,L553*SUMPRODUCT(Z553:AC553,'control variables'!$O$7:$R$7)/J553+G$65*'key variables'!$B$25/scenario!J$65)&lt;'key variables'!$B$28,0,IF($A553&gt;='key variables'!$B$26,L553*SUMPRODUCT(Z553:AC553,'control variables'!$O$4:$R$4)/J553+G$65*'key variables'!$B$25/scenario!J$65,L553*SUMPRODUCT(Z553:AC553,'control variables'!$O$7:$R$7)/J553+G$65*'key variables'!$B$25/scenario!J$65))</f>
        <v>6.0474254319755721E-22</v>
      </c>
      <c r="R553" s="10">
        <f ca="1">IF(IF($A553&gt;='key variables'!$B$26,M553*SUMPRODUCT(Z553:AC553,'control variables'!$O$5:$R$5)/J553+H$65*'key variables'!$B$25/scenario!J$65,M553*SUMPRODUCT(Z553:AC553,'control variables'!$O$7:$R$7)/J553+H$65*'key variables'!$B$25/scenario!J$65)&lt;'key variables'!$B$28,0,IF($A553&gt;='key variables'!$B$26,M553*SUMPRODUCT(Z553:AC553,'control variables'!$O$5:$R$5)/J553+H$65*'key variables'!$B$25/scenario!J$65,M553*SUMPRODUCT(Z553:AC553,'control variables'!$O$7:$R$7)/J553+H$65*'key variables'!$B$25/scenario!J$65))</f>
        <v>1.8113362376504795E-21</v>
      </c>
      <c r="S553" s="10">
        <f ca="1">IF(IF($A553&gt;='key variables'!$B$26,N553*SUMPRODUCT(Z553:AC553,'control variables'!$O$6:$R$6)/J553+I$65*'key variables'!$B$25/scenario!J$65,N553*SUMPRODUCT(Z553:AC553,'control variables'!$O$7:$R$7)/J553+I$65*'key variables'!$B$25/scenario!J$65)&lt;'key variables'!$B$28,0,IF($A553&gt;='key variables'!$B$26,N553*SUMPRODUCT(Z553:AC553,'control variables'!$O$6:$R$6)/J553+I$65*'key variables'!$B$25/scenario!J$65,N553*SUMPRODUCT(Z553:AC553,'control variables'!$O$7:$R$7)/J553+I$65*'key variables'!$B$25/scenario!J$65))</f>
        <v>8.1418667258359152E-22</v>
      </c>
      <c r="T553" s="10">
        <f t="shared" ca="1" si="401"/>
        <v>3.7541842351215046E-21</v>
      </c>
      <c r="U553" s="82">
        <f ca="1">SUMPRODUCT(P523:P552,'control variables'!AD$7:AD$36)</f>
        <v>1.1108047409631594E-21</v>
      </c>
      <c r="V553" s="82">
        <f ca="1">SUMPRODUCT(Q523:Q552,'control variables'!AE$7:AE$36)</f>
        <v>1.2821660675711263E-21</v>
      </c>
      <c r="W553" s="82">
        <f ca="1">SUMPRODUCT(R523:R552,'control variables'!AF$7:AF$36)</f>
        <v>3.8403679168950126E-21</v>
      </c>
      <c r="X553" s="82">
        <f ca="1">SUMPRODUCT(S523:S552,'control variables'!AG$7:AG$36)</f>
        <v>1.72622636855614E-21</v>
      </c>
      <c r="Y553" s="82">
        <f t="shared" ca="1" si="395"/>
        <v>7.9595650939854385E-21</v>
      </c>
      <c r="Z553" s="10">
        <f ca="1">IF($A553&gt;='key variables'!$B$26,SUMPRODUCT(P523:P552,'control variables'!V$7:V$36)*$E553,SUMPRODUCT(P523:P552,'control variables'!Z$7:Z$36)*$E553)</f>
        <v>2.7104760200750409E-21</v>
      </c>
      <c r="AA553" s="10">
        <f ca="1">IF($A553&gt;='key variables'!$B$26,SUMPRODUCT(Q523:Q552,'control variables'!W$7:W$36)*$E553,SUMPRODUCT(Q523:Q552,'control variables'!AA$7:AA$36)*$E553)</f>
        <v>3.1286150047326026E-21</v>
      </c>
      <c r="AB553" s="10">
        <f ca="1">IF($A553&gt;='key variables'!$B$26,SUMPRODUCT(R523:R552,'control variables'!X$7:X$36)*$E553,SUMPRODUCT(R523:R552,'control variables'!AB$7:AB$36)*$E553)</f>
        <v>9.3708864962025739E-21</v>
      </c>
      <c r="AC553" s="10">
        <f ca="1">IF($A553&gt;='key variables'!$B$26,SUMPRODUCT(S523:S552,'control variables'!Y$7:Y$36)*$E553,SUMPRODUCT(S523:S552,'control variables'!AC$7:AC$36)*$E553)</f>
        <v>4.2121670935034438E-21</v>
      </c>
      <c r="AD553" s="10">
        <f t="shared" ca="1" si="396"/>
        <v>1.9422144614513659E-20</v>
      </c>
      <c r="AE553" s="82">
        <f ca="1">SUMPRODUCT(P523:P552,'control variables'!AL$7:AL$36)</f>
        <v>3.6904502956687103E-21</v>
      </c>
      <c r="AF553" s="82">
        <f ca="1">SUMPRODUCT(Q523:Q552,'control variables'!AM$7:AM$36)</f>
        <v>4.2486296513836471E-21</v>
      </c>
      <c r="AG553" s="82">
        <f ca="1">SUMPRODUCT(R523:R552,'control variables'!AN$7:AN$36)</f>
        <v>1.2113959724595699E-20</v>
      </c>
      <c r="AH553" s="82">
        <f ca="1">SUMPRODUCT(S523:S552,'control variables'!AO$7:AO$36)</f>
        <v>5.2452243995645594E-21</v>
      </c>
      <c r="AI553" s="82">
        <f t="shared" ca="1" si="408"/>
        <v>2.5298264071212613E-20</v>
      </c>
      <c r="AJ553" s="10">
        <f ca="1">SUMPRODUCT(P523:P552,'control variables'!AP$7:AP$36)</f>
        <v>3.5262396113253972E-24</v>
      </c>
      <c r="AK553" s="10">
        <f ca="1">SUMPRODUCT(Q523:Q552,'control variables'!AQ$7:AQ$36)</f>
        <v>1.0175561484924764E-23</v>
      </c>
      <c r="AL553" s="10">
        <f ca="1">SUMPRODUCT(R523:R552,'control variables'!AR$7:AR$36)</f>
        <v>3.6573639734944715E-22</v>
      </c>
      <c r="AM553" s="10">
        <f ca="1">SUMPRODUCT(S523:S552,'control variables'!AS$7:AS$36)</f>
        <v>2.7399450031330653E-22</v>
      </c>
      <c r="AN553" s="10">
        <f t="shared" ca="1" si="429"/>
        <v>6.5343269875900385E-22</v>
      </c>
      <c r="AO553" s="82">
        <f ca="1">SUMPRODUCT(P523:P552,'control variables'!AX$7:AX$36)</f>
        <v>4.7951477427527254E-24</v>
      </c>
      <c r="AP553" s="82">
        <f ca="1">SUMPRODUCT(Q523:Q552,'control variables'!AY$7:AY$36)</f>
        <v>1.106976860652728E-23</v>
      </c>
      <c r="AQ553" s="82">
        <f ca="1">SUMPRODUCT(R523:R552,'control variables'!AZ$7:AZ$36)</f>
        <v>9.9469137296290239E-23</v>
      </c>
      <c r="AR553" s="82">
        <f ca="1">SUMPRODUCT(S523:S552,'control variables'!BA$7:BA$36)</f>
        <v>7.4518141392563026E-23</v>
      </c>
      <c r="AS553" s="82">
        <f t="shared" ca="1" si="430"/>
        <v>1.8985219503813328E-22</v>
      </c>
      <c r="AT553" s="10">
        <f ca="1">SUMPRODUCT(P523:P552,'control variables'!AT$7:AT$36)</f>
        <v>-4.2319050035889993E-24</v>
      </c>
      <c r="AU553" s="10">
        <f ca="1">SUMPRODUCT(Q523:Q552,'control variables'!AU$7:AU$36)</f>
        <v>4.5906859393719714E-24</v>
      </c>
      <c r="AV553" s="10">
        <f ca="1">SUMPRODUCT(R523:R552,'control variables'!AV$7:AV$36)</f>
        <v>1.9767861535803357E-21</v>
      </c>
      <c r="AW553" s="10">
        <f ca="1">SUMPRODUCT(S523:S552,'control variables'!AW$7:AW$36)</f>
        <v>1.4809259846757937E-21</v>
      </c>
      <c r="AX553" s="10">
        <f t="shared" ca="1" si="409"/>
        <v>3.458070919191912E-21</v>
      </c>
      <c r="AY553" s="82">
        <f ca="1">SUMPRODUCT(P523:P552,'control variables'!BB$7:BB$36)</f>
        <v>1.5338388915632853E-23</v>
      </c>
      <c r="AZ553" s="82">
        <f ca="1">SUMPRODUCT(Q523:Q552,'control variables'!BC$7:BC$36)</f>
        <v>3.9112864382347743E-23</v>
      </c>
      <c r="BA553" s="82">
        <f ca="1">SUMPRODUCT(R523:R552,'control variables'!BD$7:BD$36)</f>
        <v>2.7380207319168647E-22</v>
      </c>
      <c r="BB553" s="82">
        <f ca="1">SUMPRODUCT(S523:S552,'control variables'!BE$7:BE$36)</f>
        <v>3.8909229140123794E-23</v>
      </c>
      <c r="BC553" s="82">
        <f t="shared" ca="1" si="431"/>
        <v>3.6716255562979084E-22</v>
      </c>
      <c r="BD553" s="10">
        <f ca="1">SUMPRODUCT(P523:P552,'control variables'!BF$7:BF$36)</f>
        <v>3.2086573611227639E-24</v>
      </c>
      <c r="BE553" s="10">
        <f ca="1">SUMPRODUCT(Q523:Q552,'control variables'!BG$7:BG$36)</f>
        <v>3.7036496507268381E-24</v>
      </c>
      <c r="BF553" s="10">
        <f ca="1">SUMPRODUCT(R523:R552,'control variables'!BH$7:BH$36)</f>
        <v>1.1093241081488647E-22</v>
      </c>
      <c r="BG553" s="10">
        <f ca="1">SUMPRODUCT(S523:S552,'control variables'!BI$7:BI$36)</f>
        <v>2.4931784769072999E-22</v>
      </c>
      <c r="BH553" s="10">
        <f t="shared" ca="1" si="432"/>
        <v>3.6716256551746604E-22</v>
      </c>
      <c r="BI553" s="82">
        <f t="shared" ca="1" si="410"/>
        <v>3.7015567795807538E-21</v>
      </c>
      <c r="BJ553" s="82">
        <f t="shared" ca="1" si="411"/>
        <v>4.2923332017053662E-21</v>
      </c>
      <c r="BK553" s="82">
        <f t="shared" ca="1" si="412"/>
        <v>1.4364547951367722E-20</v>
      </c>
      <c r="BL553" s="82">
        <f t="shared" ca="1" si="413"/>
        <v>6.7650596133804768E-21</v>
      </c>
      <c r="BM553" s="82">
        <f t="shared" ca="1" si="403"/>
        <v>2.9123497546034318E-20</v>
      </c>
      <c r="BN553" s="10">
        <f ca="1">BN552+BI553-INDIRECT(ADDRESS(MAX($D553-'key variables'!$B$9*30,34),scenario!BI$4),TRUE)</f>
        <v>9439390.0751690175</v>
      </c>
      <c r="BO553" s="10">
        <f ca="1">BO552+BJ553-INDIRECT(ADDRESS(MAX($D553-'key variables'!$B$9*30,34),scenario!BJ$4),TRUE)</f>
        <v>10895583.360992203</v>
      </c>
      <c r="BP553" s="10">
        <f ca="1">BP552+BK553-INDIRECT(ADDRESS(MAX($D553-'key variables'!$B$9*30,34),scenario!BK$4),TRUE)</f>
        <v>32531162.537994072</v>
      </c>
      <c r="BQ553" s="10">
        <f ca="1">BQ552+BL553-INDIRECT(ADDRESS(MAX($D553-'key variables'!$B$9*30,34),scenario!BL$4),TRUE)</f>
        <v>14415841.516535141</v>
      </c>
      <c r="BR553" s="10">
        <f t="shared" ca="1" si="433"/>
        <v>67281977.490690395</v>
      </c>
      <c r="BS553" s="82">
        <f t="shared" ca="1" si="414"/>
        <v>-2.3433848477340704E-9</v>
      </c>
      <c r="BT553" s="82">
        <f t="shared" ca="1" si="415"/>
        <v>-3.4288309054742495E-10</v>
      </c>
      <c r="BU553" s="82">
        <f t="shared" ca="1" si="416"/>
        <v>-4.2578247659583765E-9</v>
      </c>
      <c r="BV553" s="82">
        <f t="shared" ca="1" si="417"/>
        <v>-2.9943922343032271E-9</v>
      </c>
      <c r="BW553" s="82">
        <f t="shared" ca="1" si="434"/>
        <v>-9.9384849385430995E-9</v>
      </c>
      <c r="BX553" s="10">
        <f t="shared" ca="1" si="418"/>
        <v>-1.8625994259344009E-12</v>
      </c>
      <c r="BY553" s="10">
        <f t="shared" ca="1" si="419"/>
        <v>2.8902850231919873E-12</v>
      </c>
      <c r="BZ553" s="10">
        <f t="shared" ca="1" si="420"/>
        <v>-3.5034723981276561E-11</v>
      </c>
      <c r="CA553" s="10">
        <f t="shared" ca="1" si="421"/>
        <v>-2.025704990931701E-11</v>
      </c>
      <c r="CB553" s="10">
        <v>0</v>
      </c>
      <c r="CC553" s="82">
        <f t="shared" ca="1" si="422"/>
        <v>3.9725652201024391E-13</v>
      </c>
      <c r="CD553" s="82">
        <f t="shared" ca="1" si="423"/>
        <v>3.4270724519842777E-13</v>
      </c>
      <c r="CE553" s="82">
        <f t="shared" ca="1" si="424"/>
        <v>1.8915613016587641E-10</v>
      </c>
      <c r="CF553" s="82">
        <f t="shared" ca="1" si="425"/>
        <v>3.7028113771960604E-11</v>
      </c>
      <c r="CG553" s="82">
        <f t="shared" ca="1" si="435"/>
        <v>2.269242077050457E-10</v>
      </c>
      <c r="CH553" s="13" t="str">
        <f t="shared" ca="1" si="388"/>
        <v/>
      </c>
      <c r="CI553" s="81">
        <f t="shared" ca="1" si="397"/>
        <v>0.1131775965863165</v>
      </c>
      <c r="CJ553" s="81">
        <f t="shared" ca="1" si="398"/>
        <v>0.13063724757458739</v>
      </c>
      <c r="CK553" s="81">
        <f t="shared" ca="1" si="399"/>
        <v>0.39004625943939081</v>
      </c>
      <c r="CL553" s="81">
        <f t="shared" ca="1" si="400"/>
        <v>0.17284488538116416</v>
      </c>
      <c r="CM553" s="89">
        <f t="shared" ca="1" si="389"/>
        <v>0.80670598898145884</v>
      </c>
    </row>
    <row r="554" spans="1:91" x14ac:dyDescent="0.3">
      <c r="A554">
        <v>489</v>
      </c>
      <c r="B554" s="3">
        <f t="shared" si="402"/>
        <v>1.5472222222222223</v>
      </c>
      <c r="C554" s="3">
        <f t="shared" si="390"/>
        <v>16.3</v>
      </c>
      <c r="D554" s="4">
        <f t="shared" ca="1" si="426"/>
        <v>554</v>
      </c>
      <c r="E554" s="58">
        <f>(0.5*(COS(B554*2*PI())+1)*('key variables'!$B$4-'key variables'!$B$6)+'key variables'!$B$6)/'key variables'!$B$4</f>
        <v>1</v>
      </c>
      <c r="F554" s="10">
        <f t="shared" ca="1" si="391"/>
        <v>11689222.907461114</v>
      </c>
      <c r="G554" s="10">
        <f t="shared" ca="1" si="392"/>
        <v>13492492.798713122</v>
      </c>
      <c r="H554" s="10">
        <f t="shared" ca="1" si="393"/>
        <v>40309474.521088287</v>
      </c>
      <c r="I554" s="10">
        <f t="shared" ca="1" si="394"/>
        <v>17912154.249750931</v>
      </c>
      <c r="J554" s="10">
        <f t="shared" ca="1" si="427"/>
        <v>83403344.477013454</v>
      </c>
      <c r="K554" s="82">
        <f t="shared" ca="1" si="404"/>
        <v>2249832.832292099</v>
      </c>
      <c r="L554" s="82">
        <f t="shared" ca="1" si="405"/>
        <v>2596909.4377209195</v>
      </c>
      <c r="M554" s="82">
        <f t="shared" ca="1" si="406"/>
        <v>7778311.98309422</v>
      </c>
      <c r="N554" s="82">
        <f t="shared" ca="1" si="407"/>
        <v>3496312.733215793</v>
      </c>
      <c r="O554" s="82">
        <f t="shared" ca="1" si="428"/>
        <v>16121366.986323033</v>
      </c>
      <c r="P554" s="10">
        <f ca="1">IF(IF($A554&gt;='key variables'!$B$26,K554*SUMPRODUCT(Z554:AC554,'control variables'!$O$3:$R$3)/J554+F$65*'key variables'!$B$25/scenario!J$65,K554*SUMPRODUCT(Z554:AC554,'control variables'!$O$7:$R$7)/J554+F$65*'key variables'!$B$25/scenario!J$65)&lt;'key variables'!$B$28,0,IF($A554&gt;='key variables'!$B$26,K554*SUMPRODUCT(Z554:AC554,'control variables'!$O$3:$R$3)/J554+F$65*'key variables'!$B$25/scenario!J$65,K554*SUMPRODUCT(Z554:AC554,'control variables'!$O$7:$R$7)/J554+F$65*'key variables'!$B$25/scenario!J$65))</f>
        <v>4.5080551051217043E-22</v>
      </c>
      <c r="Q554" s="10">
        <f ca="1">IF(IF($A554&gt;='key variables'!$B$26,L554*SUMPRODUCT(Z554:AC554,'control variables'!$O$4:$R$4)/J554+G$65*'key variables'!$B$25/scenario!J$65,L554*SUMPRODUCT(Z554:AC554,'control variables'!$O$7:$R$7)/J554+G$65*'key variables'!$B$25/scenario!J$65)&lt;'key variables'!$B$28,0,IF($A554&gt;='key variables'!$B$26,L554*SUMPRODUCT(Z554:AC554,'control variables'!$O$4:$R$4)/J554+G$65*'key variables'!$B$25/scenario!J$65,L554*SUMPRODUCT(Z554:AC554,'control variables'!$O$7:$R$7)/J554+G$65*'key variables'!$B$25/scenario!J$65))</f>
        <v>5.2035025359326727E-22</v>
      </c>
      <c r="R554" s="10">
        <f ca="1">IF(IF($A554&gt;='key variables'!$B$26,M554*SUMPRODUCT(Z554:AC554,'control variables'!$O$5:$R$5)/J554+H$65*'key variables'!$B$25/scenario!J$65,M554*SUMPRODUCT(Z554:AC554,'control variables'!$O$7:$R$7)/J554+H$65*'key variables'!$B$25/scenario!J$65)&lt;'key variables'!$B$28,0,IF($A554&gt;='key variables'!$B$26,M554*SUMPRODUCT(Z554:AC554,'control variables'!$O$5:$R$5)/J554+H$65*'key variables'!$B$25/scenario!J$65,M554*SUMPRODUCT(Z554:AC554,'control variables'!$O$7:$R$7)/J554+H$65*'key variables'!$B$25/scenario!J$65))</f>
        <v>1.5585628648193129E-21</v>
      </c>
      <c r="S554" s="10">
        <f ca="1">IF(IF($A554&gt;='key variables'!$B$26,N554*SUMPRODUCT(Z554:AC554,'control variables'!$O$6:$R$6)/J554+I$65*'key variables'!$B$25/scenario!J$65,N554*SUMPRODUCT(Z554:AC554,'control variables'!$O$7:$R$7)/J554+I$65*'key variables'!$B$25/scenario!J$65)&lt;'key variables'!$B$28,0,IF($A554&gt;='key variables'!$B$26,N554*SUMPRODUCT(Z554:AC554,'control variables'!$O$6:$R$6)/J554+I$65*'key variables'!$B$25/scenario!J$65,N554*SUMPRODUCT(Z554:AC554,'control variables'!$O$7:$R$7)/J554+I$65*'key variables'!$B$25/scenario!J$65))</f>
        <v>7.0056629274175018E-22</v>
      </c>
      <c r="T554" s="10">
        <f t="shared" ca="1" si="401"/>
        <v>3.2302849216665009E-21</v>
      </c>
      <c r="U554" s="82">
        <f ca="1">SUMPRODUCT(P524:P553,'control variables'!AD$7:AD$36)</f>
        <v>9.5579108027787638E-22</v>
      </c>
      <c r="V554" s="82">
        <f ca="1">SUMPRODUCT(Q524:Q553,'control variables'!AE$7:AE$36)</f>
        <v>1.1032388012287818E-21</v>
      </c>
      <c r="W554" s="82">
        <f ca="1">SUMPRODUCT(R524:R553,'control variables'!AF$7:AF$36)</f>
        <v>3.3044416039950256E-21</v>
      </c>
      <c r="X554" s="82">
        <f ca="1">SUMPRODUCT(S524:S553,'control variables'!AG$7:AG$36)</f>
        <v>1.4853301437801021E-21</v>
      </c>
      <c r="Y554" s="82">
        <f t="shared" ca="1" si="395"/>
        <v>6.8488016292817854E-21</v>
      </c>
      <c r="Z554" s="10">
        <f ca="1">IF($A554&gt;='key variables'!$B$26,SUMPRODUCT(P524:P553,'control variables'!V$7:V$36)*$E554,SUMPRODUCT(P524:P553,'control variables'!Z$7:Z$36)*$E554)</f>
        <v>2.3322269952219469E-21</v>
      </c>
      <c r="AA554" s="10">
        <f ca="1">IF($A554&gt;='key variables'!$B$26,SUMPRODUCT(Q524:Q553,'control variables'!W$7:W$36)*$E554,SUMPRODUCT(Q524:Q553,'control variables'!AA$7:AA$36)*$E554)</f>
        <v>2.6920143611865654E-21</v>
      </c>
      <c r="AB554" s="10">
        <f ca="1">IF($A554&gt;='key variables'!$B$26,SUMPRODUCT(R524:R553,'control variables'!X$7:X$36)*$E554,SUMPRODUCT(R524:R553,'control variables'!AB$7:AB$36)*$E554)</f>
        <v>8.0631720383194459E-21</v>
      </c>
      <c r="AC554" s="10">
        <f ca="1">IF($A554&gt;='key variables'!$B$26,SUMPRODUCT(S524:S553,'control variables'!Y$7:Y$36)*$E554,SUMPRODUCT(S524:S553,'control variables'!AC$7:AC$36)*$E554)</f>
        <v>3.6243559179624557E-21</v>
      </c>
      <c r="AD554" s="10">
        <f t="shared" ca="1" si="396"/>
        <v>1.6711769312690414E-20</v>
      </c>
      <c r="AE554" s="82">
        <f ca="1">SUMPRODUCT(P524:P553,'control variables'!AL$7:AL$36)</f>
        <v>3.1754451027554541E-21</v>
      </c>
      <c r="AF554" s="82">
        <f ca="1">SUMPRODUCT(Q524:Q553,'control variables'!AM$7:AM$36)</f>
        <v>3.6557300976907452E-21</v>
      </c>
      <c r="AG554" s="82">
        <f ca="1">SUMPRODUCT(R524:R553,'control variables'!AN$7:AN$36)</f>
        <v>1.0423447276228377E-20</v>
      </c>
      <c r="AH554" s="82">
        <f ca="1">SUMPRODUCT(S524:S553,'control variables'!AO$7:AO$36)</f>
        <v>4.513249278007859E-21</v>
      </c>
      <c r="AI554" s="82">
        <f t="shared" ca="1" si="408"/>
        <v>2.1767871754682434E-20</v>
      </c>
      <c r="AJ554" s="10">
        <f ca="1">SUMPRODUCT(P524:P553,'control variables'!AP$7:AP$36)</f>
        <v>3.0341501464109429E-24</v>
      </c>
      <c r="AK554" s="10">
        <f ca="1">SUMPRODUCT(Q524:Q553,'control variables'!AQ$7:AQ$36)</f>
        <v>8.7555540100388806E-24</v>
      </c>
      <c r="AL554" s="10">
        <f ca="1">SUMPRODUCT(R524:R553,'control variables'!AR$7:AR$36)</f>
        <v>3.1469760024292187E-22</v>
      </c>
      <c r="AM554" s="10">
        <f ca="1">SUMPRODUCT(S524:S553,'control variables'!AS$7:AS$36)</f>
        <v>2.3575835589032444E-22</v>
      </c>
      <c r="AN554" s="10">
        <f t="shared" ca="1" si="429"/>
        <v>5.6224566028969617E-22</v>
      </c>
      <c r="AO554" s="82">
        <f ca="1">SUMPRODUCT(P524:P553,'control variables'!AX$7:AX$36)</f>
        <v>4.1259811667383331E-24</v>
      </c>
      <c r="AP554" s="82">
        <f ca="1">SUMPRODUCT(Q524:Q553,'control variables'!AY$7:AY$36)</f>
        <v>9.5249738362520532E-24</v>
      </c>
      <c r="AQ554" s="82">
        <f ca="1">SUMPRODUCT(R524:R553,'control variables'!AZ$7:AZ$36)</f>
        <v>8.5588142258282616E-23</v>
      </c>
      <c r="AR554" s="82">
        <f ca="1">SUMPRODUCT(S524:S553,'control variables'!BA$7:BA$36)</f>
        <v>6.4119077129739728E-23</v>
      </c>
      <c r="AS554" s="82">
        <f t="shared" ca="1" si="430"/>
        <v>1.6335817439101273E-22</v>
      </c>
      <c r="AT554" s="10">
        <f ca="1">SUMPRODUCT(P524:P553,'control variables'!AT$7:AT$36)</f>
        <v>-3.6413393874304943E-24</v>
      </c>
      <c r="AU554" s="10">
        <f ca="1">SUMPRODUCT(Q524:Q553,'control variables'!AU$7:AU$36)</f>
        <v>3.9500521661478192E-24</v>
      </c>
      <c r="AV554" s="10">
        <f ca="1">SUMPRODUCT(R524:R553,'control variables'!AV$7:AV$36)</f>
        <v>1.7009241170240563E-21</v>
      </c>
      <c r="AW554" s="10">
        <f ca="1">SUMPRODUCT(S524:S553,'control variables'!AW$7:AW$36)</f>
        <v>1.2742616181828119E-21</v>
      </c>
      <c r="AX554" s="10">
        <f t="shared" ca="1" si="409"/>
        <v>2.9754944479855852E-21</v>
      </c>
      <c r="AY554" s="82">
        <f ca="1">SUMPRODUCT(P524:P553,'control variables'!BB$7:BB$36)</f>
        <v>1.3197904879919082E-23</v>
      </c>
      <c r="AZ554" s="82">
        <f ca="1">SUMPRODUCT(Q524:Q553,'control variables'!BC$7:BC$36)</f>
        <v>3.3654633908342395E-23</v>
      </c>
      <c r="BA554" s="82">
        <f ca="1">SUMPRODUCT(R524:R553,'control variables'!BD$7:BD$36)</f>
        <v>2.3559278212234749E-22</v>
      </c>
      <c r="BB554" s="82">
        <f ca="1">SUMPRODUCT(S524:S553,'control variables'!BE$7:BE$36)</f>
        <v>3.3479416121659992E-23</v>
      </c>
      <c r="BC554" s="82">
        <f t="shared" ca="1" si="431"/>
        <v>3.1592473703226894E-22</v>
      </c>
      <c r="BD554" s="10">
        <f ca="1">SUMPRODUCT(P524:P553,'control variables'!BF$7:BF$36)</f>
        <v>2.7608867448386231E-24</v>
      </c>
      <c r="BE554" s="10">
        <f ca="1">SUMPRODUCT(Q524:Q553,'control variables'!BG$7:BG$36)</f>
        <v>3.186802477606988E-24</v>
      </c>
      <c r="BF554" s="10">
        <f ca="1">SUMPRODUCT(R524:R553,'control variables'!BH$7:BH$36)</f>
        <v>9.5451707091792137E-23</v>
      </c>
      <c r="BG554" s="10">
        <f ca="1">SUMPRODUCT(S524:S553,'control variables'!BI$7:BI$36)</f>
        <v>2.145253492258736E-22</v>
      </c>
      <c r="BH554" s="10">
        <f t="shared" ca="1" si="432"/>
        <v>3.1592474554011135E-22</v>
      </c>
      <c r="BI554" s="82">
        <f t="shared" ca="1" si="410"/>
        <v>3.1850016682479428E-21</v>
      </c>
      <c r="BJ554" s="82">
        <f t="shared" ca="1" si="411"/>
        <v>3.6933347837652358E-21</v>
      </c>
      <c r="BK554" s="82">
        <f t="shared" ca="1" si="412"/>
        <v>1.2359964175374781E-20</v>
      </c>
      <c r="BL554" s="82">
        <f t="shared" ca="1" si="413"/>
        <v>5.8209903123123308E-21</v>
      </c>
      <c r="BM554" s="82">
        <f t="shared" ca="1" si="403"/>
        <v>2.5059290939700289E-20</v>
      </c>
      <c r="BN554" s="10">
        <f ca="1">BN553+BI554-INDIRECT(ADDRESS(MAX($D554-'key variables'!$B$9*30,34),scenario!BI$4),TRUE)</f>
        <v>9439390.0751690175</v>
      </c>
      <c r="BO554" s="10">
        <f ca="1">BO553+BJ554-INDIRECT(ADDRESS(MAX($D554-'key variables'!$B$9*30,34),scenario!BJ$4),TRUE)</f>
        <v>10895583.360992203</v>
      </c>
      <c r="BP554" s="10">
        <f ca="1">BP553+BK554-INDIRECT(ADDRESS(MAX($D554-'key variables'!$B$9*30,34),scenario!BK$4),TRUE)</f>
        <v>32531162.537994072</v>
      </c>
      <c r="BQ554" s="10">
        <f ca="1">BQ553+BL554-INDIRECT(ADDRESS(MAX($D554-'key variables'!$B$9*30,34),scenario!BL$4),TRUE)</f>
        <v>14415841.516535141</v>
      </c>
      <c r="BR554" s="10">
        <f t="shared" ca="1" si="433"/>
        <v>67281977.490690395</v>
      </c>
      <c r="BS554" s="82">
        <f t="shared" ca="1" si="414"/>
        <v>-2.3433848477368075E-9</v>
      </c>
      <c r="BT554" s="82">
        <f t="shared" ca="1" si="415"/>
        <v>-3.4288309055060111E-10</v>
      </c>
      <c r="BU554" s="82">
        <f t="shared" ca="1" si="416"/>
        <v>-4.257824765969273E-9</v>
      </c>
      <c r="BV554" s="82">
        <f t="shared" ca="1" si="417"/>
        <v>-2.994392234308562E-9</v>
      </c>
      <c r="BW554" s="82">
        <f t="shared" ca="1" si="434"/>
        <v>-9.9384849385652448E-9</v>
      </c>
      <c r="BX554" s="10">
        <f t="shared" ca="1" si="418"/>
        <v>-1.8625994259462339E-12</v>
      </c>
      <c r="BY554" s="10">
        <f t="shared" ca="1" si="419"/>
        <v>2.890285023164671E-12</v>
      </c>
      <c r="BZ554" s="10">
        <f t="shared" ca="1" si="420"/>
        <v>-3.5034723981522014E-11</v>
      </c>
      <c r="CA554" s="10">
        <f t="shared" ca="1" si="421"/>
        <v>-2.0257049909500893E-11</v>
      </c>
      <c r="CB554" s="10">
        <v>0</v>
      </c>
      <c r="CC554" s="82">
        <f t="shared" ca="1" si="422"/>
        <v>3.9725652201279345E-13</v>
      </c>
      <c r="CD554" s="82">
        <f t="shared" ca="1" si="423"/>
        <v>3.4270724519370829E-13</v>
      </c>
      <c r="CE554" s="82">
        <f t="shared" ca="1" si="424"/>
        <v>1.891561301644046E-10</v>
      </c>
      <c r="CF554" s="82">
        <f t="shared" ca="1" si="425"/>
        <v>3.7028113770857985E-11</v>
      </c>
      <c r="CG554" s="82">
        <f t="shared" ca="1" si="435"/>
        <v>2.2692420770246908E-10</v>
      </c>
      <c r="CH554" s="13" t="str">
        <f t="shared" ca="1" si="388"/>
        <v/>
      </c>
      <c r="CI554" s="81">
        <f t="shared" ca="1" si="397"/>
        <v>0.1131775965863165</v>
      </c>
      <c r="CJ554" s="81">
        <f t="shared" ca="1" si="398"/>
        <v>0.13063724757458739</v>
      </c>
      <c r="CK554" s="81">
        <f t="shared" ca="1" si="399"/>
        <v>0.39004625943939081</v>
      </c>
      <c r="CL554" s="81">
        <f t="shared" ca="1" si="400"/>
        <v>0.17284488538116416</v>
      </c>
      <c r="CM554" s="89">
        <f t="shared" ca="1" si="389"/>
        <v>0.80670598898145884</v>
      </c>
    </row>
    <row r="555" spans="1:91" x14ac:dyDescent="0.3">
      <c r="A555">
        <v>490</v>
      </c>
      <c r="B555" s="3">
        <f t="shared" si="402"/>
        <v>1.55</v>
      </c>
      <c r="C555" s="3">
        <f t="shared" si="390"/>
        <v>16.333333333333332</v>
      </c>
      <c r="D555" s="4">
        <f t="shared" ca="1" si="426"/>
        <v>555</v>
      </c>
      <c r="E555" s="58">
        <f>(0.5*(COS(B555*2*PI())+1)*('key variables'!$B$4-'key variables'!$B$6)+'key variables'!$B$6)/'key variables'!$B$4</f>
        <v>1</v>
      </c>
      <c r="F555" s="10">
        <f t="shared" ca="1" si="391"/>
        <v>11689222.907461114</v>
      </c>
      <c r="G555" s="10">
        <f t="shared" ca="1" si="392"/>
        <v>13492492.798713122</v>
      </c>
      <c r="H555" s="10">
        <f t="shared" ca="1" si="393"/>
        <v>40309474.521088287</v>
      </c>
      <c r="I555" s="10">
        <f t="shared" ca="1" si="394"/>
        <v>17912154.249750931</v>
      </c>
      <c r="J555" s="10">
        <f t="shared" ca="1" si="427"/>
        <v>83403344.477013454</v>
      </c>
      <c r="K555" s="82">
        <f t="shared" ca="1" si="404"/>
        <v>2249832.832292099</v>
      </c>
      <c r="L555" s="82">
        <f t="shared" ca="1" si="405"/>
        <v>2596909.4377209195</v>
      </c>
      <c r="M555" s="82">
        <f t="shared" ca="1" si="406"/>
        <v>7778311.98309422</v>
      </c>
      <c r="N555" s="82">
        <f t="shared" ca="1" si="407"/>
        <v>3496312.733215793</v>
      </c>
      <c r="O555" s="82">
        <f t="shared" ca="1" si="428"/>
        <v>16121366.986323033</v>
      </c>
      <c r="P555" s="10">
        <f ca="1">IF(IF($A555&gt;='key variables'!$B$26,K555*SUMPRODUCT(Z555:AC555,'control variables'!$O$3:$R$3)/J555+F$65*'key variables'!$B$25/scenario!J$65,K555*SUMPRODUCT(Z555:AC555,'control variables'!$O$7:$R$7)/J555+F$65*'key variables'!$B$25/scenario!J$65)&lt;'key variables'!$B$28,0,IF($A555&gt;='key variables'!$B$26,K555*SUMPRODUCT(Z555:AC555,'control variables'!$O$3:$R$3)/J555+F$65*'key variables'!$B$25/scenario!J$65,K555*SUMPRODUCT(Z555:AC555,'control variables'!$O$7:$R$7)/J555+F$65*'key variables'!$B$25/scenario!J$65))</f>
        <v>3.8789525287229326E-22</v>
      </c>
      <c r="Q555" s="10">
        <f ca="1">IF(IF($A555&gt;='key variables'!$B$26,L555*SUMPRODUCT(Z555:AC555,'control variables'!$O$4:$R$4)/J555+G$65*'key variables'!$B$25/scenario!J$65,L555*SUMPRODUCT(Z555:AC555,'control variables'!$O$7:$R$7)/J555+G$65*'key variables'!$B$25/scenario!J$65)&lt;'key variables'!$B$28,0,IF($A555&gt;='key variables'!$B$26,L555*SUMPRODUCT(Z555:AC555,'control variables'!$O$4:$R$4)/J555+G$65*'key variables'!$B$25/scenario!J$65,L555*SUMPRODUCT(Z555:AC555,'control variables'!$O$7:$R$7)/J555+G$65*'key variables'!$B$25/scenario!J$65))</f>
        <v>4.4773497327130218E-22</v>
      </c>
      <c r="R555" s="10">
        <f ca="1">IF(IF($A555&gt;='key variables'!$B$26,M555*SUMPRODUCT(Z555:AC555,'control variables'!$O$5:$R$5)/J555+H$65*'key variables'!$B$25/scenario!J$65,M555*SUMPRODUCT(Z555:AC555,'control variables'!$O$7:$R$7)/J555+H$65*'key variables'!$B$25/scenario!J$65)&lt;'key variables'!$B$28,0,IF($A555&gt;='key variables'!$B$26,M555*SUMPRODUCT(Z555:AC555,'control variables'!$O$5:$R$5)/J555+H$65*'key variables'!$B$25/scenario!J$65,M555*SUMPRODUCT(Z555:AC555,'control variables'!$O$7:$R$7)/J555+H$65*'key variables'!$B$25/scenario!J$65))</f>
        <v>1.3410642116588145E-21</v>
      </c>
      <c r="S555" s="10">
        <f ca="1">IF(IF($A555&gt;='key variables'!$B$26,N555*SUMPRODUCT(Z555:AC555,'control variables'!$O$6:$R$6)/J555+I$65*'key variables'!$B$25/scenario!J$65,N555*SUMPRODUCT(Z555:AC555,'control variables'!$O$7:$R$7)/J555+I$65*'key variables'!$B$25/scenario!J$65)&lt;'key variables'!$B$28,0,IF($A555&gt;='key variables'!$B$26,N555*SUMPRODUCT(Z555:AC555,'control variables'!$O$6:$R$6)/J555+I$65*'key variables'!$B$25/scenario!J$65,N555*SUMPRODUCT(Z555:AC555,'control variables'!$O$7:$R$7)/J555+I$65*'key variables'!$B$25/scenario!J$65))</f>
        <v>6.0280172477955963E-22</v>
      </c>
      <c r="T555" s="10">
        <f t="shared" ca="1" si="401"/>
        <v>2.7794961625819695E-21</v>
      </c>
      <c r="U555" s="82">
        <f ca="1">SUMPRODUCT(P525:P554,'control variables'!AD$7:AD$36)</f>
        <v>8.2240969582704382E-22</v>
      </c>
      <c r="V555" s="82">
        <f ca="1">SUMPRODUCT(Q525:Q554,'control variables'!AE$7:AE$36)</f>
        <v>9.4928097328484403E-22</v>
      </c>
      <c r="W555" s="82">
        <f ca="1">SUMPRODUCT(R525:R554,'control variables'!AF$7:AF$36)</f>
        <v>2.8433042225396064E-21</v>
      </c>
      <c r="X555" s="82">
        <f ca="1">SUMPRODUCT(S525:S554,'control variables'!AG$7:AG$36)</f>
        <v>1.2780511734779872E-21</v>
      </c>
      <c r="Y555" s="82">
        <f t="shared" ca="1" si="395"/>
        <v>5.8930460651294811E-21</v>
      </c>
      <c r="Z555" s="10">
        <f ca="1">IF($A555&gt;='key variables'!$B$26,SUMPRODUCT(P525:P554,'control variables'!V$7:V$36)*$E555,SUMPRODUCT(P525:P554,'control variables'!Z$7:Z$36)*$E555)</f>
        <v>2.0067629143206376E-21</v>
      </c>
      <c r="AA555" s="10">
        <f ca="1">IF($A555&gt;='key variables'!$B$26,SUMPRODUCT(Q525:Q554,'control variables'!W$7:W$36)*$E555,SUMPRODUCT(Q525:Q554,'control variables'!AA$7:AA$36)*$E555)</f>
        <v>2.3163416751093974E-21</v>
      </c>
      <c r="AB555" s="10">
        <f ca="1">IF($A555&gt;='key variables'!$B$26,SUMPRODUCT(R525:R554,'control variables'!X$7:X$36)*$E555,SUMPRODUCT(R525:R554,'control variables'!AB$7:AB$36)*$E555)</f>
        <v>6.9379501444055403E-21</v>
      </c>
      <c r="AC555" s="10">
        <f ca="1">IF($A555&gt;='key variables'!$B$26,SUMPRODUCT(S525:S554,'control variables'!Y$7:Y$36)*$E555,SUMPRODUCT(S525:S554,'control variables'!AC$7:AC$36)*$E555)</f>
        <v>3.1185742465747545E-21</v>
      </c>
      <c r="AD555" s="10">
        <f t="shared" ca="1" si="396"/>
        <v>1.437962898041033E-20</v>
      </c>
      <c r="AE555" s="82">
        <f ca="1">SUMPRODUCT(P525:P554,'control variables'!AL$7:AL$36)</f>
        <v>2.7323092828124577E-21</v>
      </c>
      <c r="AF555" s="82">
        <f ca="1">SUMPRODUCT(Q525:Q554,'control variables'!AM$7:AM$36)</f>
        <v>3.1455701352575241E-21</v>
      </c>
      <c r="AG555" s="82">
        <f ca="1">SUMPRODUCT(R525:R554,'control variables'!AN$7:AN$36)</f>
        <v>8.9688471474539968E-21</v>
      </c>
      <c r="AH555" s="82">
        <f ca="1">SUMPRODUCT(S525:S554,'control variables'!AO$7:AO$36)</f>
        <v>3.8834218507657105E-21</v>
      </c>
      <c r="AI555" s="82">
        <f t="shared" ca="1" si="408"/>
        <v>1.8730148416289689E-20</v>
      </c>
      <c r="AJ555" s="10">
        <f ca="1">SUMPRODUCT(P525:P554,'control variables'!AP$7:AP$36)</f>
        <v>2.6107321469017508E-24</v>
      </c>
      <c r="AK555" s="10">
        <f ca="1">SUMPRODUCT(Q525:Q554,'control variables'!AQ$7:AQ$36)</f>
        <v>7.5337096764911115E-24</v>
      </c>
      <c r="AL555" s="10">
        <f ca="1">SUMPRODUCT(R525:R554,'control variables'!AR$7:AR$36)</f>
        <v>2.7078130674544302E-22</v>
      </c>
      <c r="AM555" s="10">
        <f ca="1">SUMPRODUCT(S525:S554,'control variables'!AS$7:AS$36)</f>
        <v>2.0285809499297292E-22</v>
      </c>
      <c r="AN555" s="10">
        <f t="shared" ca="1" si="429"/>
        <v>4.8378384356180879E-22</v>
      </c>
      <c r="AO555" s="82">
        <f ca="1">SUMPRODUCT(P525:P554,'control variables'!AX$7:AX$36)</f>
        <v>3.5501973039326412E-24</v>
      </c>
      <c r="AP555" s="82">
        <f ca="1">SUMPRODUCT(Q525:Q554,'control variables'!AY$7:AY$36)</f>
        <v>8.1957563708956071E-24</v>
      </c>
      <c r="AQ555" s="82">
        <f ca="1">SUMPRODUCT(R525:R554,'control variables'!AZ$7:AZ$36)</f>
        <v>7.364425081323415E-23</v>
      </c>
      <c r="AR555" s="82">
        <f ca="1">SUMPRODUCT(S525:S554,'control variables'!BA$7:BA$36)</f>
        <v>5.5171210327312554E-23</v>
      </c>
      <c r="AS555" s="82">
        <f t="shared" ca="1" si="430"/>
        <v>1.4056141481537495E-22</v>
      </c>
      <c r="AT555" s="10">
        <f ca="1">SUMPRODUCT(P525:P554,'control variables'!AT$7:AT$36)</f>
        <v>-3.1331876597437045E-24</v>
      </c>
      <c r="AU555" s="10">
        <f ca="1">SUMPRODUCT(Q525:Q554,'control variables'!AU$7:AU$36)</f>
        <v>3.3988193314360405E-24</v>
      </c>
      <c r="AV555" s="10">
        <f ca="1">SUMPRODUCT(R525:R554,'control variables'!AV$7:AV$36)</f>
        <v>1.4635588410177969E-21</v>
      </c>
      <c r="AW555" s="10">
        <f ca="1">SUMPRODUCT(S525:S554,'control variables'!AW$7:AW$36)</f>
        <v>1.0964374238658187E-21</v>
      </c>
      <c r="AX555" s="10">
        <f t="shared" ca="1" si="409"/>
        <v>2.5602618965553079E-21</v>
      </c>
      <c r="AY555" s="82">
        <f ca="1">SUMPRODUCT(P525:P554,'control variables'!BB$7:BB$36)</f>
        <v>1.1356127046815407E-23</v>
      </c>
      <c r="AZ555" s="82">
        <f ca="1">SUMPRODUCT(Q525:Q554,'control variables'!BC$7:BC$36)</f>
        <v>2.8958103718318446E-23</v>
      </c>
      <c r="BA555" s="82">
        <f ca="1">SUMPRODUCT(R525:R554,'control variables'!BD$7:BD$36)</f>
        <v>2.0271562717237001E-22</v>
      </c>
      <c r="BB555" s="82">
        <f ca="1">SUMPRODUCT(S525:S554,'control variables'!BE$7:BE$36)</f>
        <v>2.8807337709279048E-23</v>
      </c>
      <c r="BC555" s="82">
        <f t="shared" ca="1" si="431"/>
        <v>2.7183719564678296E-22</v>
      </c>
      <c r="BD555" s="10">
        <f ca="1">SUMPRODUCT(P525:P554,'control variables'!BF$7:BF$36)</f>
        <v>2.3756028643576845E-24</v>
      </c>
      <c r="BE555" s="10">
        <f ca="1">SUMPRODUCT(Q525:Q554,'control variables'!BG$7:BG$36)</f>
        <v>2.742081727219794E-24</v>
      </c>
      <c r="BF555" s="10">
        <f ca="1">SUMPRODUCT(R525:R554,'control variables'!BH$7:BH$36)</f>
        <v>8.2131347545857498E-23</v>
      </c>
      <c r="BG555" s="10">
        <f ca="1">SUMPRODUCT(S525:S554,'control variables'!BI$7:BI$36)</f>
        <v>1.8458817082991442E-22</v>
      </c>
      <c r="BH555" s="10">
        <f t="shared" ca="1" si="432"/>
        <v>2.7183720296734942E-22</v>
      </c>
      <c r="BI555" s="82">
        <f t="shared" ca="1" si="410"/>
        <v>2.7405322221995296E-21</v>
      </c>
      <c r="BJ555" s="82">
        <f t="shared" ca="1" si="411"/>
        <v>3.1779270583072787E-21</v>
      </c>
      <c r="BK555" s="82">
        <f t="shared" ca="1" si="412"/>
        <v>1.0635121615644164E-20</v>
      </c>
      <c r="BL555" s="82">
        <f t="shared" ca="1" si="413"/>
        <v>5.0086666123408077E-21</v>
      </c>
      <c r="BM555" s="82">
        <f t="shared" ca="1" si="403"/>
        <v>2.156224750849178E-20</v>
      </c>
      <c r="BN555" s="10">
        <f ca="1">BN554+BI555-INDIRECT(ADDRESS(MAX($D555-'key variables'!$B$9*30,34),scenario!BI$4),TRUE)</f>
        <v>9439390.0751690175</v>
      </c>
      <c r="BO555" s="10">
        <f ca="1">BO554+BJ555-INDIRECT(ADDRESS(MAX($D555-'key variables'!$B$9*30,34),scenario!BJ$4),TRUE)</f>
        <v>10895583.360992203</v>
      </c>
      <c r="BP555" s="10">
        <f ca="1">BP554+BK555-INDIRECT(ADDRESS(MAX($D555-'key variables'!$B$9*30,34),scenario!BK$4),TRUE)</f>
        <v>32531162.537994072</v>
      </c>
      <c r="BQ555" s="10">
        <f ca="1">BQ554+BL555-INDIRECT(ADDRESS(MAX($D555-'key variables'!$B$9*30,34),scenario!BL$4),TRUE)</f>
        <v>14415841.516535141</v>
      </c>
      <c r="BR555" s="10">
        <f t="shared" ca="1" si="433"/>
        <v>67281977.490690395</v>
      </c>
      <c r="BS555" s="82">
        <f t="shared" ca="1" si="414"/>
        <v>-2.3433848477391625E-9</v>
      </c>
      <c r="BT555" s="82">
        <f t="shared" ca="1" si="415"/>
        <v>-3.4288309055333407E-10</v>
      </c>
      <c r="BU555" s="82">
        <f t="shared" ca="1" si="416"/>
        <v>-4.2578247659786491E-9</v>
      </c>
      <c r="BV555" s="82">
        <f t="shared" ca="1" si="417"/>
        <v>-2.9943922343131524E-9</v>
      </c>
      <c r="BW555" s="82">
        <f t="shared" ca="1" si="434"/>
        <v>-9.938484938584298E-9</v>
      </c>
      <c r="BX555" s="10">
        <f t="shared" ca="1" si="418"/>
        <v>-1.8625994259564153E-12</v>
      </c>
      <c r="BY555" s="10">
        <f t="shared" ca="1" si="419"/>
        <v>2.8902850231411666E-12</v>
      </c>
      <c r="BZ555" s="10">
        <f t="shared" ca="1" si="420"/>
        <v>-3.5034723981733216E-11</v>
      </c>
      <c r="CA555" s="10">
        <f t="shared" ca="1" si="421"/>
        <v>-2.0257049909659114E-11</v>
      </c>
      <c r="CB555" s="10">
        <v>0</v>
      </c>
      <c r="CC555" s="82">
        <f t="shared" ca="1" si="422"/>
        <v>3.9725652201498717E-13</v>
      </c>
      <c r="CD555" s="82">
        <f t="shared" ca="1" si="423"/>
        <v>3.4270724518964736E-13</v>
      </c>
      <c r="CE555" s="82">
        <f t="shared" ca="1" si="424"/>
        <v>1.8915613016313816E-10</v>
      </c>
      <c r="CF555" s="82">
        <f t="shared" ca="1" si="425"/>
        <v>3.7028113769909241E-11</v>
      </c>
      <c r="CG555" s="82">
        <f t="shared" ca="1" si="435"/>
        <v>2.2692420770025206E-10</v>
      </c>
      <c r="CH555" s="13" t="str">
        <f t="shared" ca="1" si="388"/>
        <v/>
      </c>
      <c r="CI555" s="81">
        <f t="shared" ca="1" si="397"/>
        <v>0.1131775965863165</v>
      </c>
      <c r="CJ555" s="81">
        <f t="shared" ca="1" si="398"/>
        <v>0.13063724757458739</v>
      </c>
      <c r="CK555" s="81">
        <f t="shared" ca="1" si="399"/>
        <v>0.39004625943939081</v>
      </c>
      <c r="CL555" s="81">
        <f t="shared" ca="1" si="400"/>
        <v>0.17284488538116416</v>
      </c>
      <c r="CM555" s="89">
        <f t="shared" ca="1" si="389"/>
        <v>0.80670598898145884</v>
      </c>
    </row>
    <row r="556" spans="1:91" x14ac:dyDescent="0.3">
      <c r="A556">
        <v>491</v>
      </c>
      <c r="B556" s="3">
        <f t="shared" si="402"/>
        <v>1.5527777777777778</v>
      </c>
      <c r="C556" s="3">
        <f t="shared" si="390"/>
        <v>16.366666666666667</v>
      </c>
      <c r="D556" s="4">
        <f t="shared" ca="1" si="426"/>
        <v>556</v>
      </c>
      <c r="E556" s="58">
        <f>(0.5*(COS(B556*2*PI())+1)*('key variables'!$B$4-'key variables'!$B$6)+'key variables'!$B$6)/'key variables'!$B$4</f>
        <v>1</v>
      </c>
      <c r="F556" s="10">
        <f t="shared" ca="1" si="391"/>
        <v>11689222.907461114</v>
      </c>
      <c r="G556" s="10">
        <f t="shared" ca="1" si="392"/>
        <v>13492492.798713122</v>
      </c>
      <c r="H556" s="10">
        <f t="shared" ca="1" si="393"/>
        <v>40309474.521088287</v>
      </c>
      <c r="I556" s="10">
        <f t="shared" ca="1" si="394"/>
        <v>17912154.249750931</v>
      </c>
      <c r="J556" s="10">
        <f t="shared" ca="1" si="427"/>
        <v>83403344.477013454</v>
      </c>
      <c r="K556" s="82">
        <f t="shared" ca="1" si="404"/>
        <v>2249832.832292099</v>
      </c>
      <c r="L556" s="82">
        <f t="shared" ca="1" si="405"/>
        <v>2596909.4377209195</v>
      </c>
      <c r="M556" s="82">
        <f t="shared" ca="1" si="406"/>
        <v>7778311.98309422</v>
      </c>
      <c r="N556" s="82">
        <f t="shared" ca="1" si="407"/>
        <v>3496312.733215793</v>
      </c>
      <c r="O556" s="82">
        <f t="shared" ca="1" si="428"/>
        <v>16121366.986323033</v>
      </c>
      <c r="P556" s="10">
        <f ca="1">IF(IF($A556&gt;='key variables'!$B$26,K556*SUMPRODUCT(Z556:AC556,'control variables'!$O$3:$R$3)/J556+F$65*'key variables'!$B$25/scenario!J$65,K556*SUMPRODUCT(Z556:AC556,'control variables'!$O$7:$R$7)/J556+F$65*'key variables'!$B$25/scenario!J$65)&lt;'key variables'!$B$28,0,IF($A556&gt;='key variables'!$B$26,K556*SUMPRODUCT(Z556:AC556,'control variables'!$O$3:$R$3)/J556+F$65*'key variables'!$B$25/scenario!J$65,K556*SUMPRODUCT(Z556:AC556,'control variables'!$O$7:$R$7)/J556+F$65*'key variables'!$B$25/scenario!J$65))</f>
        <v>3.3376417034014565E-22</v>
      </c>
      <c r="Q556" s="10">
        <f ca="1">IF(IF($A556&gt;='key variables'!$B$26,L556*SUMPRODUCT(Z556:AC556,'control variables'!$O$4:$R$4)/J556+G$65*'key variables'!$B$25/scenario!J$65,L556*SUMPRODUCT(Z556:AC556,'control variables'!$O$7:$R$7)/J556+G$65*'key variables'!$B$25/scenario!J$65)&lt;'key variables'!$B$28,0,IF($A556&gt;='key variables'!$B$26,L556*SUMPRODUCT(Z556:AC556,'control variables'!$O$4:$R$4)/J556+G$65*'key variables'!$B$25/scenario!J$65,L556*SUMPRODUCT(Z556:AC556,'control variables'!$O$7:$R$7)/J556+G$65*'key variables'!$B$25/scenario!J$65))</f>
        <v>3.8525321147810713E-22</v>
      </c>
      <c r="R556" s="10">
        <f ca="1">IF(IF($A556&gt;='key variables'!$B$26,M556*SUMPRODUCT(Z556:AC556,'control variables'!$O$5:$R$5)/J556+H$65*'key variables'!$B$25/scenario!J$65,M556*SUMPRODUCT(Z556:AC556,'control variables'!$O$7:$R$7)/J556+H$65*'key variables'!$B$25/scenario!J$65)&lt;'key variables'!$B$28,0,IF($A556&gt;='key variables'!$B$26,M556*SUMPRODUCT(Z556:AC556,'control variables'!$O$5:$R$5)/J556+H$65*'key variables'!$B$25/scenario!J$65,M556*SUMPRODUCT(Z556:AC556,'control variables'!$O$7:$R$7)/J556+H$65*'key variables'!$B$25/scenario!J$65))</f>
        <v>1.1539176637578721E-21</v>
      </c>
      <c r="S556" s="10">
        <f ca="1">IF(IF($A556&gt;='key variables'!$B$26,N556*SUMPRODUCT(Z556:AC556,'control variables'!$O$6:$R$6)/J556+I$65*'key variables'!$B$25/scenario!J$65,N556*SUMPRODUCT(Z556:AC556,'control variables'!$O$7:$R$7)/J556+I$65*'key variables'!$B$25/scenario!J$65)&lt;'key variables'!$B$28,0,IF($A556&gt;='key variables'!$B$26,N556*SUMPRODUCT(Z556:AC556,'control variables'!$O$6:$R$6)/J556+I$65*'key variables'!$B$25/scenario!J$65,N556*SUMPRODUCT(Z556:AC556,'control variables'!$O$7:$R$7)/J556+I$65*'key variables'!$B$25/scenario!J$65))</f>
        <v>5.1868027788650838E-22</v>
      </c>
      <c r="T556" s="10">
        <f t="shared" ca="1" si="401"/>
        <v>2.391615323462633E-21</v>
      </c>
      <c r="U556" s="82">
        <f ca="1">SUMPRODUCT(P526:P555,'control variables'!AD$7:AD$36)</f>
        <v>7.0764178673198506E-22</v>
      </c>
      <c r="V556" s="82">
        <f ca="1">SUMPRODUCT(Q526:Q555,'control variables'!AE$7:AE$36)</f>
        <v>8.1680807929973227E-22</v>
      </c>
      <c r="W556" s="82">
        <f ca="1">SUMPRODUCT(R526:R555,'control variables'!AF$7:AF$36)</f>
        <v>2.4465189193047469E-21</v>
      </c>
      <c r="X556" s="82">
        <f ca="1">SUMPRODUCT(S526:S555,'control variables'!AG$7:AG$36)</f>
        <v>1.0996981437887529E-21</v>
      </c>
      <c r="Y556" s="82">
        <f t="shared" ca="1" si="395"/>
        <v>5.0706669291252168E-21</v>
      </c>
      <c r="Z556" s="10">
        <f ca="1">IF($A556&gt;='key variables'!$B$26,SUMPRODUCT(P526:P555,'control variables'!V$7:V$36)*$E556,SUMPRODUCT(P526:P555,'control variables'!Z$7:Z$36)*$E556)</f>
        <v>1.7267175976193598E-21</v>
      </c>
      <c r="AA556" s="10">
        <f ca="1">IF($A556&gt;='key variables'!$B$26,SUMPRODUCT(Q526:Q555,'control variables'!W$7:W$36)*$E556,SUMPRODUCT(Q526:Q555,'control variables'!AA$7:AA$36)*$E556)</f>
        <v>1.993094402915322E-21</v>
      </c>
      <c r="AB556" s="10">
        <f ca="1">IF($A556&gt;='key variables'!$B$26,SUMPRODUCT(R526:R555,'control variables'!X$7:X$36)*$E556,SUMPRODUCT(R526:R555,'control variables'!AB$7:AB$36)*$E556)</f>
        <v>5.9697538360212572E-21</v>
      </c>
      <c r="AC556" s="10">
        <f ca="1">IF($A556&gt;='key variables'!$B$26,SUMPRODUCT(S526:S555,'control variables'!Y$7:Y$36)*$E556,SUMPRODUCT(S526:S555,'control variables'!AC$7:AC$36)*$E556)</f>
        <v>2.6833747985950548E-21</v>
      </c>
      <c r="AD556" s="10">
        <f t="shared" ca="1" si="396"/>
        <v>1.2372940635150994E-20</v>
      </c>
      <c r="AE556" s="82">
        <f ca="1">SUMPRODUCT(P526:P555,'control variables'!AL$7:AL$36)</f>
        <v>2.3510134092587583E-21</v>
      </c>
      <c r="AF556" s="82">
        <f ca="1">SUMPRODUCT(Q526:Q555,'control variables'!AM$7:AM$36)</f>
        <v>2.7066033901338277E-21</v>
      </c>
      <c r="AG556" s="82">
        <f ca="1">SUMPRODUCT(R526:R555,'control variables'!AN$7:AN$36)</f>
        <v>7.7172375916214402E-21</v>
      </c>
      <c r="AH556" s="82">
        <f ca="1">SUMPRODUCT(S526:S555,'control variables'!AO$7:AO$36)</f>
        <v>3.3414873280966405E-21</v>
      </c>
      <c r="AI556" s="82">
        <f t="shared" ca="1" si="408"/>
        <v>1.6116341719110666E-20</v>
      </c>
      <c r="AJ556" s="10">
        <f ca="1">SUMPRODUCT(P526:P555,'control variables'!AP$7:AP$36)</f>
        <v>2.2464024566907779E-24</v>
      </c>
      <c r="AK556" s="10">
        <f ca="1">SUMPRODUCT(Q526:Q555,'control variables'!AQ$7:AQ$36)</f>
        <v>6.4823746646505746E-24</v>
      </c>
      <c r="AL556" s="10">
        <f ca="1">SUMPRODUCT(R526:R555,'control variables'!AR$7:AR$36)</f>
        <v>2.3299356596990395E-22</v>
      </c>
      <c r="AM556" s="10">
        <f ca="1">SUMPRODUCT(S526:S555,'control variables'!AS$7:AS$36)</f>
        <v>1.7454909094853792E-22</v>
      </c>
      <c r="AN556" s="10">
        <f t="shared" ca="1" si="429"/>
        <v>4.1627143403978323E-22</v>
      </c>
      <c r="AO556" s="82">
        <f ca="1">SUMPRODUCT(P526:P555,'control variables'!AX$7:AX$36)</f>
        <v>3.0547645244862372E-24</v>
      </c>
      <c r="AP556" s="82">
        <f ca="1">SUMPRODUCT(Q526:Q555,'control variables'!AY$7:AY$36)</f>
        <v>7.0520322308314686E-24</v>
      </c>
      <c r="AQ556" s="82">
        <f ca="1">SUMPRODUCT(R526:R555,'control variables'!AZ$7:AZ$36)</f>
        <v>6.3367138656613316E-23</v>
      </c>
      <c r="AR556" s="82">
        <f ca="1">SUMPRODUCT(S526:S555,'control variables'!BA$7:BA$36)</f>
        <v>4.7472025257343497E-23</v>
      </c>
      <c r="AS556" s="82">
        <f t="shared" ca="1" si="430"/>
        <v>1.2094596066927452E-22</v>
      </c>
      <c r="AT556" s="10">
        <f ca="1">SUMPRODUCT(P526:P555,'control variables'!AT$7:AT$36)</f>
        <v>-2.6959488986544283E-24</v>
      </c>
      <c r="AU556" s="10">
        <f ca="1">SUMPRODUCT(Q526:Q555,'control variables'!AU$7:AU$36)</f>
        <v>2.9245114651255563E-24</v>
      </c>
      <c r="AV556" s="10">
        <f ca="1">SUMPRODUCT(R526:R555,'control variables'!AV$7:AV$36)</f>
        <v>1.2593180728538421E-21</v>
      </c>
      <c r="AW556" s="10">
        <f ca="1">SUMPRODUCT(S526:S555,'control variables'!AW$7:AW$36)</f>
        <v>9.4342873339299107E-22</v>
      </c>
      <c r="AX556" s="10">
        <f t="shared" ca="1" si="409"/>
        <v>2.202975368813304E-21</v>
      </c>
      <c r="AY556" s="82">
        <f ca="1">SUMPRODUCT(P526:P555,'control variables'!BB$7:BB$36)</f>
        <v>9.7713707347315798E-24</v>
      </c>
      <c r="AZ556" s="82">
        <f ca="1">SUMPRODUCT(Q526:Q555,'control variables'!BC$7:BC$36)</f>
        <v>2.4916977948555893E-23</v>
      </c>
      <c r="BA556" s="82">
        <f ca="1">SUMPRODUCT(R526:R555,'control variables'!BD$7:BD$36)</f>
        <v>1.7442650462248321E-22</v>
      </c>
      <c r="BB556" s="82">
        <f ca="1">SUMPRODUCT(S526:S555,'control variables'!BE$7:BE$36)</f>
        <v>2.478725145267867E-23</v>
      </c>
      <c r="BC556" s="82">
        <f t="shared" ca="1" si="431"/>
        <v>2.3390210475844935E-22</v>
      </c>
      <c r="BD556" s="10">
        <f ca="1">SUMPRODUCT(P526:P555,'control variables'!BF$7:BF$36)</f>
        <v>2.0440856473720744E-24</v>
      </c>
      <c r="BE556" s="10">
        <f ca="1">SUMPRODUCT(Q526:Q555,'control variables'!BG$7:BG$36)</f>
        <v>2.3594221014911523E-24</v>
      </c>
      <c r="BF556" s="10">
        <f ca="1">SUMPRODUCT(R526:R555,'control variables'!BH$7:BH$36)</f>
        <v>7.066985447637405E-23</v>
      </c>
      <c r="BG556" s="10">
        <f ca="1">SUMPRODUCT(S526:S555,'control variables'!BI$7:BI$36)</f>
        <v>1.5882874883218782E-22</v>
      </c>
      <c r="BH556" s="10">
        <f t="shared" ca="1" si="432"/>
        <v>2.3390211105742512E-22</v>
      </c>
      <c r="BI556" s="82">
        <f t="shared" ca="1" si="410"/>
        <v>2.3580888310948353E-21</v>
      </c>
      <c r="BJ556" s="82">
        <f t="shared" ca="1" si="411"/>
        <v>2.7344448795475093E-21</v>
      </c>
      <c r="BK556" s="82">
        <f t="shared" ca="1" si="412"/>
        <v>9.1509821690977663E-21</v>
      </c>
      <c r="BL556" s="82">
        <f t="shared" ca="1" si="413"/>
        <v>4.3097033129423101E-21</v>
      </c>
      <c r="BM556" s="82">
        <f t="shared" ca="1" si="403"/>
        <v>1.855321919268242E-20</v>
      </c>
      <c r="BN556" s="10">
        <f ca="1">BN555+BI556-INDIRECT(ADDRESS(MAX($D556-'key variables'!$B$9*30,34),scenario!BI$4),TRUE)</f>
        <v>9439390.0751690175</v>
      </c>
      <c r="BO556" s="10">
        <f ca="1">BO555+BJ556-INDIRECT(ADDRESS(MAX($D556-'key variables'!$B$9*30,34),scenario!BJ$4),TRUE)</f>
        <v>10895583.360992203</v>
      </c>
      <c r="BP556" s="10">
        <f ca="1">BP555+BK556-INDIRECT(ADDRESS(MAX($D556-'key variables'!$B$9*30,34),scenario!BK$4),TRUE)</f>
        <v>32531162.537994072</v>
      </c>
      <c r="BQ556" s="10">
        <f ca="1">BQ555+BL556-INDIRECT(ADDRESS(MAX($D556-'key variables'!$B$9*30,34),scenario!BL$4),TRUE)</f>
        <v>14415841.516535141</v>
      </c>
      <c r="BR556" s="10">
        <f t="shared" ca="1" si="433"/>
        <v>67281977.490690395</v>
      </c>
      <c r="BS556" s="82">
        <f t="shared" ca="1" si="414"/>
        <v>-2.3433848477411891E-9</v>
      </c>
      <c r="BT556" s="82">
        <f t="shared" ca="1" si="415"/>
        <v>-3.4288309055568564E-10</v>
      </c>
      <c r="BU556" s="82">
        <f t="shared" ca="1" si="416"/>
        <v>-4.2578247659867166E-9</v>
      </c>
      <c r="BV556" s="82">
        <f t="shared" ca="1" si="417"/>
        <v>-2.9943922343171022E-9</v>
      </c>
      <c r="BW556" s="82">
        <f t="shared" ca="1" si="434"/>
        <v>-9.9384849386006944E-9</v>
      </c>
      <c r="BX556" s="10">
        <f t="shared" ca="1" si="418"/>
        <v>-1.8625994259651762E-12</v>
      </c>
      <c r="BY556" s="10">
        <f t="shared" ca="1" si="419"/>
        <v>2.8902850231209423E-12</v>
      </c>
      <c r="BZ556" s="10">
        <f t="shared" ca="1" si="420"/>
        <v>-3.5034723981914944E-11</v>
      </c>
      <c r="CA556" s="10">
        <f t="shared" ca="1" si="421"/>
        <v>-2.0257049909795256E-11</v>
      </c>
      <c r="CB556" s="10">
        <v>0</v>
      </c>
      <c r="CC556" s="82">
        <f t="shared" ca="1" si="422"/>
        <v>3.9725652201687478E-13</v>
      </c>
      <c r="CD556" s="82">
        <f t="shared" ca="1" si="423"/>
        <v>3.427072451861532E-13</v>
      </c>
      <c r="CE556" s="82">
        <f t="shared" ca="1" si="424"/>
        <v>1.8915613016204848E-10</v>
      </c>
      <c r="CF556" s="82">
        <f t="shared" ca="1" si="425"/>
        <v>3.7028113769092885E-11</v>
      </c>
      <c r="CG556" s="82">
        <f t="shared" ca="1" si="435"/>
        <v>2.269242076983444E-10</v>
      </c>
      <c r="CH556" s="13" t="str">
        <f t="shared" ca="1" si="388"/>
        <v/>
      </c>
      <c r="CI556" s="81">
        <f t="shared" ca="1" si="397"/>
        <v>0.1131775965863165</v>
      </c>
      <c r="CJ556" s="81">
        <f t="shared" ca="1" si="398"/>
        <v>0.13063724757458739</v>
      </c>
      <c r="CK556" s="81">
        <f t="shared" ca="1" si="399"/>
        <v>0.39004625943939081</v>
      </c>
      <c r="CL556" s="81">
        <f t="shared" ca="1" si="400"/>
        <v>0.17284488538116416</v>
      </c>
      <c r="CM556" s="89">
        <f t="shared" ca="1" si="389"/>
        <v>0.80670598898145884</v>
      </c>
    </row>
    <row r="557" spans="1:91" x14ac:dyDescent="0.3">
      <c r="A557">
        <v>492</v>
      </c>
      <c r="B557" s="3">
        <f t="shared" si="402"/>
        <v>1.5555555555555556</v>
      </c>
      <c r="C557" s="3">
        <f t="shared" si="390"/>
        <v>16.399999999999999</v>
      </c>
      <c r="D557" s="4">
        <f t="shared" ca="1" si="426"/>
        <v>557</v>
      </c>
      <c r="E557" s="58">
        <f>(0.5*(COS(B557*2*PI())+1)*('key variables'!$B$4-'key variables'!$B$6)+'key variables'!$B$6)/'key variables'!$B$4</f>
        <v>1</v>
      </c>
      <c r="F557" s="10">
        <f t="shared" ca="1" si="391"/>
        <v>11689222.907461114</v>
      </c>
      <c r="G557" s="10">
        <f t="shared" ca="1" si="392"/>
        <v>13492492.798713122</v>
      </c>
      <c r="H557" s="10">
        <f t="shared" ca="1" si="393"/>
        <v>40309474.521088287</v>
      </c>
      <c r="I557" s="10">
        <f t="shared" ca="1" si="394"/>
        <v>17912154.249750931</v>
      </c>
      <c r="J557" s="10">
        <f t="shared" ca="1" si="427"/>
        <v>83403344.477013454</v>
      </c>
      <c r="K557" s="82">
        <f t="shared" ca="1" si="404"/>
        <v>2249832.832292099</v>
      </c>
      <c r="L557" s="82">
        <f t="shared" ca="1" si="405"/>
        <v>2596909.4377209195</v>
      </c>
      <c r="M557" s="82">
        <f t="shared" ca="1" si="406"/>
        <v>7778311.98309422</v>
      </c>
      <c r="N557" s="82">
        <f t="shared" ca="1" si="407"/>
        <v>3496312.733215793</v>
      </c>
      <c r="O557" s="82">
        <f t="shared" ca="1" si="428"/>
        <v>16121366.986323033</v>
      </c>
      <c r="P557" s="10">
        <f ca="1">IF(IF($A557&gt;='key variables'!$B$26,K557*SUMPRODUCT(Z557:AC557,'control variables'!$O$3:$R$3)/J557+F$65*'key variables'!$B$25/scenario!J$65,K557*SUMPRODUCT(Z557:AC557,'control variables'!$O$7:$R$7)/J557+F$65*'key variables'!$B$25/scenario!J$65)&lt;'key variables'!$B$28,0,IF($A557&gt;='key variables'!$B$26,K557*SUMPRODUCT(Z557:AC557,'control variables'!$O$3:$R$3)/J557+F$65*'key variables'!$B$25/scenario!J$65,K557*SUMPRODUCT(Z557:AC557,'control variables'!$O$7:$R$7)/J557+F$65*'key variables'!$B$25/scenario!J$65))</f>
        <v>2.8718712223972863E-22</v>
      </c>
      <c r="Q557" s="10">
        <f ca="1">IF(IF($A557&gt;='key variables'!$B$26,L557*SUMPRODUCT(Z557:AC557,'control variables'!$O$4:$R$4)/J557+G$65*'key variables'!$B$25/scenario!J$65,L557*SUMPRODUCT(Z557:AC557,'control variables'!$O$7:$R$7)/J557+G$65*'key variables'!$B$25/scenario!J$65)&lt;'key variables'!$B$28,0,IF($A557&gt;='key variables'!$B$26,L557*SUMPRODUCT(Z557:AC557,'control variables'!$O$4:$R$4)/J557+G$65*'key variables'!$B$25/scenario!J$65,L557*SUMPRODUCT(Z557:AC557,'control variables'!$O$7:$R$7)/J557+G$65*'key variables'!$B$25/scenario!J$65))</f>
        <v>3.3149082786584321E-22</v>
      </c>
      <c r="R557" s="10">
        <f ca="1">IF(IF($A557&gt;='key variables'!$B$26,M557*SUMPRODUCT(Z557:AC557,'control variables'!$O$5:$R$5)/J557+H$65*'key variables'!$B$25/scenario!J$65,M557*SUMPRODUCT(Z557:AC557,'control variables'!$O$7:$R$7)/J557+H$65*'key variables'!$B$25/scenario!J$65)&lt;'key variables'!$B$28,0,IF($A557&gt;='key variables'!$B$26,M557*SUMPRODUCT(Z557:AC557,'control variables'!$O$5:$R$5)/J557+H$65*'key variables'!$B$25/scenario!J$65,M557*SUMPRODUCT(Z557:AC557,'control variables'!$O$7:$R$7)/J557+H$65*'key variables'!$B$25/scenario!J$65))</f>
        <v>9.9288756135353799E-22</v>
      </c>
      <c r="S557" s="10">
        <f ca="1">IF(IF($A557&gt;='key variables'!$B$26,N557*SUMPRODUCT(Z557:AC557,'control variables'!$O$6:$R$6)/J557+I$65*'key variables'!$B$25/scenario!J$65,N557*SUMPRODUCT(Z557:AC557,'control variables'!$O$7:$R$7)/J557+I$65*'key variables'!$B$25/scenario!J$65)&lt;'key variables'!$B$28,0,IF($A557&gt;='key variables'!$B$26,N557*SUMPRODUCT(Z557:AC557,'control variables'!$O$6:$R$6)/J557+I$65*'key variables'!$B$25/scenario!J$65,N557*SUMPRODUCT(Z557:AC557,'control variables'!$O$7:$R$7)/J557+I$65*'key variables'!$B$25/scenario!J$65))</f>
        <v>4.4629804396596186E-22</v>
      </c>
      <c r="T557" s="10">
        <f t="shared" ca="1" si="401"/>
        <v>2.0578635554250716E-21</v>
      </c>
      <c r="U557" s="82">
        <f ca="1">SUMPRODUCT(P527:P556,'control variables'!AD$7:AD$36)</f>
        <v>6.0888982811135005E-22</v>
      </c>
      <c r="V557" s="82">
        <f ca="1">SUMPRODUCT(Q527:Q556,'control variables'!AE$7:AE$36)</f>
        <v>7.0282188012328715E-22</v>
      </c>
      <c r="W557" s="82">
        <f ca="1">SUMPRODUCT(R527:R556,'control variables'!AF$7:AF$36)</f>
        <v>2.1051053120055965E-21</v>
      </c>
      <c r="X557" s="82">
        <f ca="1">SUMPRODUCT(S527:S556,'control variables'!AG$7:AG$36)</f>
        <v>9.462344173288758E-22</v>
      </c>
      <c r="Y557" s="82">
        <f t="shared" ca="1" si="395"/>
        <v>4.3630514375691092E-21</v>
      </c>
      <c r="Z557" s="10">
        <f ca="1">IF($A557&gt;='key variables'!$B$26,SUMPRODUCT(P527:P556,'control variables'!V$7:V$36)*$E557,SUMPRODUCT(P527:P556,'control variables'!Z$7:Z$36)*$E557)</f>
        <v>1.4857528214476385E-21</v>
      </c>
      <c r="AA557" s="10">
        <f ca="1">IF($A557&gt;='key variables'!$B$26,SUMPRODUCT(Q527:Q556,'control variables'!W$7:W$36)*$E557,SUMPRODUCT(Q527:Q556,'control variables'!AA$7:AA$36)*$E557)</f>
        <v>1.7149565375517286E-21</v>
      </c>
      <c r="AB557" s="10">
        <f ca="1">IF($A557&gt;='key variables'!$B$26,SUMPRODUCT(R527:R556,'control variables'!X$7:X$36)*$E557,SUMPRODUCT(R527:R556,'control variables'!AB$7:AB$36)*$E557)</f>
        <v>5.1366700712641206E-21</v>
      </c>
      <c r="AC557" s="10">
        <f ca="1">IF($A557&gt;='key variables'!$B$26,SUMPRODUCT(S527:S556,'control variables'!Y$7:Y$36)*$E557,SUMPRODUCT(S527:S556,'control variables'!AC$7:AC$36)*$E557)</f>
        <v>2.3089077701592718E-21</v>
      </c>
      <c r="AD557" s="10">
        <f t="shared" ca="1" si="396"/>
        <v>1.064628720042276E-20</v>
      </c>
      <c r="AE557" s="82">
        <f ca="1">SUMPRODUCT(P527:P556,'control variables'!AL$7:AL$36)</f>
        <v>2.0229276697494108E-21</v>
      </c>
      <c r="AF557" s="82">
        <f ca="1">SUMPRODUCT(Q527:Q556,'control variables'!AM$7:AM$36)</f>
        <v>2.3288947937840788E-21</v>
      </c>
      <c r="AG557" s="82">
        <f ca="1">SUMPRODUCT(R527:R556,'control variables'!AN$7:AN$36)</f>
        <v>6.6402911172860447E-21</v>
      </c>
      <c r="AH557" s="82">
        <f ca="1">SUMPRODUCT(S527:S556,'control variables'!AO$7:AO$36)</f>
        <v>2.8751801871920956E-21</v>
      </c>
      <c r="AI557" s="82">
        <f t="shared" ca="1" si="408"/>
        <v>1.3867293768011629E-20</v>
      </c>
      <c r="AJ557" s="10">
        <f ca="1">SUMPRODUCT(P527:P556,'control variables'!AP$7:AP$36)</f>
        <v>1.9329152565172243E-24</v>
      </c>
      <c r="AK557" s="10">
        <f ca="1">SUMPRODUCT(Q527:Q556,'control variables'!AQ$7:AQ$36)</f>
        <v>5.5777542668030432E-24</v>
      </c>
      <c r="AL557" s="10">
        <f ca="1">SUMPRODUCT(R527:R556,'control variables'!AR$7:AR$36)</f>
        <v>2.0047913364420455E-22</v>
      </c>
      <c r="AM557" s="10">
        <f ca="1">SUMPRODUCT(S527:S556,'control variables'!AS$7:AS$36)</f>
        <v>1.5019063031236876E-22</v>
      </c>
      <c r="AN557" s="10">
        <f t="shared" ca="1" si="429"/>
        <v>3.5818043347989357E-22</v>
      </c>
      <c r="AO557" s="82">
        <f ca="1">SUMPRODUCT(P527:P556,'control variables'!AX$7:AX$36)</f>
        <v>2.62846977257371E-24</v>
      </c>
      <c r="AP557" s="82">
        <f ca="1">SUMPRODUCT(Q527:Q556,'control variables'!AY$7:AY$36)</f>
        <v>6.0679156790566465E-24</v>
      </c>
      <c r="AQ557" s="82">
        <f ca="1">SUMPRODUCT(R527:R556,'control variables'!AZ$7:AZ$36)</f>
        <v>5.4524205449651675E-23</v>
      </c>
      <c r="AR557" s="82">
        <f ca="1">SUMPRODUCT(S527:S556,'control variables'!BA$7:BA$36)</f>
        <v>4.0847267418351618E-23</v>
      </c>
      <c r="AS557" s="82">
        <f t="shared" ca="1" si="430"/>
        <v>1.0406785831963365E-22</v>
      </c>
      <c r="AT557" s="10">
        <f ca="1">SUMPRODUCT(P527:P556,'control variables'!AT$7:AT$36)</f>
        <v>-2.3197271448306935E-24</v>
      </c>
      <c r="AU557" s="10">
        <f ca="1">SUMPRODUCT(Q527:Q556,'control variables'!AU$7:AU$36)</f>
        <v>2.5163936283830612E-24</v>
      </c>
      <c r="AV557" s="10">
        <f ca="1">SUMPRODUCT(R527:R556,'control variables'!AV$7:AV$36)</f>
        <v>1.0835792618446766E-21</v>
      </c>
      <c r="AW557" s="10">
        <f ca="1">SUMPRODUCT(S527:S556,'control variables'!AW$7:AW$36)</f>
        <v>8.1177252401084397E-22</v>
      </c>
      <c r="AX557" s="10">
        <f t="shared" ca="1" si="409"/>
        <v>1.8955484523390729E-21</v>
      </c>
      <c r="AY557" s="82">
        <f ca="1">SUMPRODUCT(P527:P556,'control variables'!BB$7:BB$36)</f>
        <v>8.40776839163173E-24</v>
      </c>
      <c r="AZ557" s="82">
        <f ca="1">SUMPRODUCT(Q527:Q556,'control variables'!BC$7:BC$36)</f>
        <v>2.1439794405324846E-23</v>
      </c>
      <c r="BA557" s="82">
        <f ca="1">SUMPRODUCT(R527:R556,'control variables'!BD$7:BD$36)</f>
        <v>1.5008515100292181E-22</v>
      </c>
      <c r="BB557" s="82">
        <f ca="1">SUMPRODUCT(S527:S556,'control variables'!BE$7:BE$36)</f>
        <v>2.1328171342276298E-23</v>
      </c>
      <c r="BC557" s="82">
        <f t="shared" ca="1" si="431"/>
        <v>2.0126088514215469E-22</v>
      </c>
      <c r="BD557" s="10">
        <f ca="1">SUMPRODUCT(P527:P556,'control variables'!BF$7:BF$36)</f>
        <v>1.7588319144084873E-24</v>
      </c>
      <c r="BE557" s="10">
        <f ca="1">SUMPRODUCT(Q527:Q556,'control variables'!BG$7:BG$36)</f>
        <v>2.0301629224775862E-24</v>
      </c>
      <c r="BF557" s="10">
        <f ca="1">SUMPRODUCT(R527:R556,'control variables'!BH$7:BH$36)</f>
        <v>6.0807821628926649E-23</v>
      </c>
      <c r="BG557" s="10">
        <f ca="1">SUMPRODUCT(S527:S556,'control variables'!BI$7:BI$36)</f>
        <v>1.3666407409629077E-22</v>
      </c>
      <c r="BH557" s="10">
        <f t="shared" ca="1" si="432"/>
        <v>2.012608905621035E-22</v>
      </c>
      <c r="BI557" s="82">
        <f t="shared" ca="1" si="410"/>
        <v>2.029015710996212E-21</v>
      </c>
      <c r="BJ557" s="82">
        <f t="shared" ca="1" si="411"/>
        <v>2.3528509818177866E-21</v>
      </c>
      <c r="BK557" s="82">
        <f t="shared" ca="1" si="412"/>
        <v>7.8739555301336437E-21</v>
      </c>
      <c r="BL557" s="82">
        <f t="shared" ca="1" si="413"/>
        <v>3.7082808825452156E-21</v>
      </c>
      <c r="BM557" s="82">
        <f t="shared" ca="1" si="403"/>
        <v>1.5964103105492859E-20</v>
      </c>
      <c r="BN557" s="10">
        <f ca="1">BN556+BI557-INDIRECT(ADDRESS(MAX($D557-'key variables'!$B$9*30,34),scenario!BI$4),TRUE)</f>
        <v>9439390.0751690175</v>
      </c>
      <c r="BO557" s="10">
        <f ca="1">BO556+BJ557-INDIRECT(ADDRESS(MAX($D557-'key variables'!$B$9*30,34),scenario!BJ$4),TRUE)</f>
        <v>10895583.360992203</v>
      </c>
      <c r="BP557" s="10">
        <f ca="1">BP556+BK557-INDIRECT(ADDRESS(MAX($D557-'key variables'!$B$9*30,34),scenario!BK$4),TRUE)</f>
        <v>32531162.537994072</v>
      </c>
      <c r="BQ557" s="10">
        <f ca="1">BQ556+BL557-INDIRECT(ADDRESS(MAX($D557-'key variables'!$B$9*30,34),scenario!BL$4),TRUE)</f>
        <v>14415841.516535141</v>
      </c>
      <c r="BR557" s="10">
        <f t="shared" ca="1" si="433"/>
        <v>67281977.490690395</v>
      </c>
      <c r="BS557" s="82">
        <f t="shared" ca="1" si="414"/>
        <v>-2.3433848477429328E-9</v>
      </c>
      <c r="BT557" s="82">
        <f t="shared" ca="1" si="415"/>
        <v>-3.4288309055770902E-10</v>
      </c>
      <c r="BU557" s="82">
        <f t="shared" ca="1" si="416"/>
        <v>-4.2578247659936591E-9</v>
      </c>
      <c r="BV557" s="82">
        <f t="shared" ca="1" si="417"/>
        <v>-2.9943922343205007E-9</v>
      </c>
      <c r="BW557" s="82">
        <f t="shared" ca="1" si="434"/>
        <v>-9.9384849386148011E-9</v>
      </c>
      <c r="BX557" s="10">
        <f t="shared" ca="1" si="418"/>
        <v>-1.8625994259727146E-12</v>
      </c>
      <c r="BY557" s="10">
        <f t="shared" ca="1" si="419"/>
        <v>2.8902850231035404E-12</v>
      </c>
      <c r="BZ557" s="10">
        <f t="shared" ca="1" si="420"/>
        <v>-3.503472398207132E-11</v>
      </c>
      <c r="CA557" s="10">
        <f t="shared" ca="1" si="421"/>
        <v>-2.0257049909912399E-11</v>
      </c>
      <c r="CB557" s="10">
        <v>0</v>
      </c>
      <c r="CC557" s="82">
        <f t="shared" ca="1" si="422"/>
        <v>3.9725652201849895E-13</v>
      </c>
      <c r="CD557" s="82">
        <f t="shared" ca="1" si="423"/>
        <v>3.4270724518314669E-13</v>
      </c>
      <c r="CE557" s="82">
        <f t="shared" ca="1" si="424"/>
        <v>1.8915613016111087E-10</v>
      </c>
      <c r="CF557" s="82">
        <f t="shared" ca="1" si="425"/>
        <v>3.7028113768390453E-11</v>
      </c>
      <c r="CG557" s="82">
        <f t="shared" ca="1" si="435"/>
        <v>2.2692420769670296E-10</v>
      </c>
      <c r="CH557" s="13" t="str">
        <f t="shared" ca="1" si="388"/>
        <v/>
      </c>
      <c r="CI557" s="81">
        <f t="shared" ca="1" si="397"/>
        <v>0.1131775965863165</v>
      </c>
      <c r="CJ557" s="81">
        <f t="shared" ca="1" si="398"/>
        <v>0.13063724757458739</v>
      </c>
      <c r="CK557" s="81">
        <f t="shared" ca="1" si="399"/>
        <v>0.39004625943939081</v>
      </c>
      <c r="CL557" s="81">
        <f t="shared" ca="1" si="400"/>
        <v>0.17284488538116416</v>
      </c>
      <c r="CM557" s="89">
        <f t="shared" ca="1" si="389"/>
        <v>0.80670598898145884</v>
      </c>
    </row>
    <row r="558" spans="1:91" x14ac:dyDescent="0.3">
      <c r="A558">
        <v>493</v>
      </c>
      <c r="B558" s="3">
        <f t="shared" si="402"/>
        <v>1.5583333333333333</v>
      </c>
      <c r="C558" s="3">
        <f t="shared" si="390"/>
        <v>16.433333333333334</v>
      </c>
      <c r="D558" s="4">
        <f t="shared" ca="1" si="426"/>
        <v>558</v>
      </c>
      <c r="E558" s="58">
        <f>(0.5*(COS(B558*2*PI())+1)*('key variables'!$B$4-'key variables'!$B$6)+'key variables'!$B$6)/'key variables'!$B$4</f>
        <v>1</v>
      </c>
      <c r="F558" s="10">
        <f t="shared" ca="1" si="391"/>
        <v>11689222.907461114</v>
      </c>
      <c r="G558" s="10">
        <f t="shared" ca="1" si="392"/>
        <v>13492492.798713122</v>
      </c>
      <c r="H558" s="10">
        <f t="shared" ca="1" si="393"/>
        <v>40309474.521088287</v>
      </c>
      <c r="I558" s="10">
        <f t="shared" ca="1" si="394"/>
        <v>17912154.249750931</v>
      </c>
      <c r="J558" s="10">
        <f t="shared" ca="1" si="427"/>
        <v>83403344.477013454</v>
      </c>
      <c r="K558" s="82">
        <f t="shared" ca="1" si="404"/>
        <v>2249832.832292099</v>
      </c>
      <c r="L558" s="82">
        <f t="shared" ca="1" si="405"/>
        <v>2596909.4377209195</v>
      </c>
      <c r="M558" s="82">
        <f t="shared" ca="1" si="406"/>
        <v>7778311.98309422</v>
      </c>
      <c r="N558" s="82">
        <f t="shared" ca="1" si="407"/>
        <v>3496312.733215793</v>
      </c>
      <c r="O558" s="82">
        <f t="shared" ca="1" si="428"/>
        <v>16121366.986323033</v>
      </c>
      <c r="P558" s="10">
        <f ca="1">IF(IF($A558&gt;='key variables'!$B$26,K558*SUMPRODUCT(Z558:AC558,'control variables'!$O$3:$R$3)/J558+F$65*'key variables'!$B$25/scenario!J$65,K558*SUMPRODUCT(Z558:AC558,'control variables'!$O$7:$R$7)/J558+F$65*'key variables'!$B$25/scenario!J$65)&lt;'key variables'!$B$28,0,IF($A558&gt;='key variables'!$B$26,K558*SUMPRODUCT(Z558:AC558,'control variables'!$O$3:$R$3)/J558+F$65*'key variables'!$B$25/scenario!J$65,K558*SUMPRODUCT(Z558:AC558,'control variables'!$O$7:$R$7)/J558+F$65*'key variables'!$B$25/scenario!J$65))</f>
        <v>2.471099372238892E-22</v>
      </c>
      <c r="Q558" s="10">
        <f ca="1">IF(IF($A558&gt;='key variables'!$B$26,L558*SUMPRODUCT(Z558:AC558,'control variables'!$O$4:$R$4)/J558+G$65*'key variables'!$B$25/scenario!J$65,L558*SUMPRODUCT(Z558:AC558,'control variables'!$O$7:$R$7)/J558+G$65*'key variables'!$B$25/scenario!J$65)&lt;'key variables'!$B$28,0,IF($A558&gt;='key variables'!$B$26,L558*SUMPRODUCT(Z558:AC558,'control variables'!$O$4:$R$4)/J558+G$65*'key variables'!$B$25/scenario!J$65,L558*SUMPRODUCT(Z558:AC558,'control variables'!$O$7:$R$7)/J558+G$65*'key variables'!$B$25/scenario!J$65))</f>
        <v>2.8523102646589263E-22</v>
      </c>
      <c r="R558" s="10">
        <f ca="1">IF(IF($A558&gt;='key variables'!$B$26,M558*SUMPRODUCT(Z558:AC558,'control variables'!$O$5:$R$5)/J558+H$65*'key variables'!$B$25/scenario!J$65,M558*SUMPRODUCT(Z558:AC558,'control variables'!$O$7:$R$7)/J558+H$65*'key variables'!$B$25/scenario!J$65)&lt;'key variables'!$B$28,0,IF($A558&gt;='key variables'!$B$26,M558*SUMPRODUCT(Z558:AC558,'control variables'!$O$5:$R$5)/J558+H$65*'key variables'!$B$25/scenario!J$65,M558*SUMPRODUCT(Z558:AC558,'control variables'!$O$7:$R$7)/J558+H$65*'key variables'!$B$25/scenario!J$65))</f>
        <v>8.5432933427859631E-22</v>
      </c>
      <c r="S558" s="10">
        <f ca="1">IF(IF($A558&gt;='key variables'!$B$26,N558*SUMPRODUCT(Z558:AC558,'control variables'!$O$6:$R$6)/J558+I$65*'key variables'!$B$25/scenario!J$65,N558*SUMPRODUCT(Z558:AC558,'control variables'!$O$7:$R$7)/J558+I$65*'key variables'!$B$25/scenario!J$65)&lt;'key variables'!$B$28,0,IF($A558&gt;='key variables'!$B$26,N558*SUMPRODUCT(Z558:AC558,'control variables'!$O$6:$R$6)/J558+I$65*'key variables'!$B$25/scenario!J$65,N558*SUMPRODUCT(Z558:AC558,'control variables'!$O$7:$R$7)/J558+I$65*'key variables'!$B$25/scenario!J$65))</f>
        <v>3.8401680676863207E-22</v>
      </c>
      <c r="T558" s="10">
        <f t="shared" ca="1" si="401"/>
        <v>1.7706871047370102E-21</v>
      </c>
      <c r="U558" s="82">
        <f ca="1">SUMPRODUCT(P528:P557,'control variables'!AD$7:AD$36)</f>
        <v>5.2391878168987675E-22</v>
      </c>
      <c r="V558" s="82">
        <f ca="1">SUMPRODUCT(Q528:Q557,'control variables'!AE$7:AE$36)</f>
        <v>6.0474254319755721E-22</v>
      </c>
      <c r="W558" s="82">
        <f ca="1">SUMPRODUCT(R528:R557,'control variables'!AF$7:AF$36)</f>
        <v>1.8113362376504795E-21</v>
      </c>
      <c r="X558" s="82">
        <f ca="1">SUMPRODUCT(S528:S557,'control variables'!AG$7:AG$36)</f>
        <v>8.1418667258359152E-22</v>
      </c>
      <c r="Y558" s="82">
        <f t="shared" ca="1" si="395"/>
        <v>3.7541842351215046E-21</v>
      </c>
      <c r="Z558" s="10">
        <f ca="1">IF($A558&gt;='key variables'!$B$26,SUMPRODUCT(P528:P557,'control variables'!V$7:V$36)*$E558,SUMPRODUCT(P528:P557,'control variables'!Z$7:Z$36)*$E558)</f>
        <v>1.2784148661501249E-21</v>
      </c>
      <c r="AA558" s="10">
        <f ca="1">IF($A558&gt;='key variables'!$B$26,SUMPRODUCT(Q528:Q557,'control variables'!W$7:W$36)*$E558,SUMPRODUCT(Q528:Q557,'control variables'!AA$7:AA$36)*$E558)</f>
        <v>1.475633026408317E-21</v>
      </c>
      <c r="AB558" s="10">
        <f ca="1">IF($A558&gt;='key variables'!$B$26,SUMPRODUCT(R528:R557,'control variables'!X$7:X$36)*$E558,SUMPRODUCT(R528:R557,'control variables'!AB$7:AB$36)*$E558)</f>
        <v>4.4198437901764418E-21</v>
      </c>
      <c r="AC558" s="10">
        <f ca="1">IF($A558&gt;='key variables'!$B$26,SUMPRODUCT(S528:S557,'control variables'!Y$7:Y$36)*$E558,SUMPRODUCT(S528:S557,'control variables'!AC$7:AC$36)*$E558)</f>
        <v>1.9866979051502848E-21</v>
      </c>
      <c r="AD558" s="10">
        <f t="shared" ca="1" si="396"/>
        <v>9.1605895878851693E-21</v>
      </c>
      <c r="AE558" s="82">
        <f ca="1">SUMPRODUCT(P528:P557,'control variables'!AL$7:AL$36)</f>
        <v>1.7406265489264075E-21</v>
      </c>
      <c r="AF558" s="82">
        <f ca="1">SUMPRODUCT(Q528:Q557,'control variables'!AM$7:AM$36)</f>
        <v>2.0038957241705107E-21</v>
      </c>
      <c r="AG558" s="82">
        <f ca="1">SUMPRODUCT(R528:R557,'control variables'!AN$7:AN$36)</f>
        <v>5.713633356342426E-21</v>
      </c>
      <c r="AH558" s="82">
        <f ca="1">SUMPRODUCT(S528:S557,'control variables'!AO$7:AO$36)</f>
        <v>2.4739465684374689E-21</v>
      </c>
      <c r="AI558" s="82">
        <f t="shared" ca="1" si="408"/>
        <v>1.1932102197876815E-20</v>
      </c>
      <c r="AJ558" s="10">
        <f ca="1">SUMPRODUCT(P528:P557,'control variables'!AP$7:AP$36)</f>
        <v>1.6631754375753592E-24</v>
      </c>
      <c r="AK558" s="10">
        <f ca="1">SUMPRODUCT(Q528:Q557,'control variables'!AQ$7:AQ$36)</f>
        <v>4.7993743450983582E-24</v>
      </c>
      <c r="AL558" s="10">
        <f ca="1">SUMPRODUCT(R528:R557,'control variables'!AR$7:AR$36)</f>
        <v>1.725021154958521E-22</v>
      </c>
      <c r="AM558" s="10">
        <f ca="1">SUMPRODUCT(S528:S557,'control variables'!AS$7:AS$36)</f>
        <v>1.2923141169653602E-22</v>
      </c>
      <c r="AN558" s="10">
        <f t="shared" ca="1" si="429"/>
        <v>3.0819607697506185E-22</v>
      </c>
      <c r="AO558" s="82">
        <f ca="1">SUMPRODUCT(P528:P557,'control variables'!AX$7:AX$36)</f>
        <v>2.2616647829821349E-24</v>
      </c>
      <c r="AP558" s="82">
        <f ca="1">SUMPRODUCT(Q528:Q557,'control variables'!AY$7:AY$36)</f>
        <v>5.2211333531866583E-24</v>
      </c>
      <c r="AQ558" s="82">
        <f ca="1">SUMPRODUCT(R528:R557,'control variables'!AZ$7:AZ$36)</f>
        <v>4.6915310410746486E-23</v>
      </c>
      <c r="AR558" s="82">
        <f ca="1">SUMPRODUCT(S528:S557,'control variables'!BA$7:BA$36)</f>
        <v>3.5146999659304162E-23</v>
      </c>
      <c r="AS558" s="82">
        <f t="shared" ca="1" si="430"/>
        <v>8.9545108206219448E-23</v>
      </c>
      <c r="AT558" s="10">
        <f ca="1">SUMPRODUCT(P528:P557,'control variables'!AT$7:AT$36)</f>
        <v>-1.9960074277187265E-24</v>
      </c>
      <c r="AU558" s="10">
        <f ca="1">SUMPRODUCT(Q528:Q557,'control variables'!AU$7:AU$36)</f>
        <v>2.1652289513917186E-24</v>
      </c>
      <c r="AV558" s="10">
        <f ca="1">SUMPRODUCT(R528:R557,'control variables'!AV$7:AV$36)</f>
        <v>9.3236493782625678E-22</v>
      </c>
      <c r="AW558" s="10">
        <f ca="1">SUMPRODUCT(S528:S557,'control variables'!AW$7:AW$36)</f>
        <v>6.9848904046940494E-22</v>
      </c>
      <c r="AX558" s="10">
        <f t="shared" ca="1" si="409"/>
        <v>1.6310231998193346E-21</v>
      </c>
      <c r="AY558" s="82">
        <f ca="1">SUMPRODUCT(P528:P557,'control variables'!BB$7:BB$36)</f>
        <v>7.2344578101061577E-24</v>
      </c>
      <c r="AZ558" s="82">
        <f ca="1">SUMPRODUCT(Q528:Q557,'control variables'!BC$7:BC$36)</f>
        <v>1.8447854514766282E-23</v>
      </c>
      <c r="BA558" s="82">
        <f ca="1">SUMPRODUCT(R528:R557,'control variables'!BD$7:BD$36)</f>
        <v>1.2914065210629894E-22</v>
      </c>
      <c r="BB558" s="82">
        <f ca="1">SUMPRODUCT(S528:S557,'control variables'!BE$7:BE$36)</f>
        <v>1.8351808536494182E-23</v>
      </c>
      <c r="BC558" s="82">
        <f t="shared" ca="1" si="431"/>
        <v>1.7317477296766557E-22</v>
      </c>
      <c r="BD558" s="10">
        <f ca="1">SUMPRODUCT(P528:P557,'control variables'!BF$7:BF$36)</f>
        <v>1.5133855604919925E-24</v>
      </c>
      <c r="BE558" s="10">
        <f ca="1">SUMPRODUCT(Q528:Q557,'control variables'!BG$7:BG$36)</f>
        <v>1.7468521165407035E-24</v>
      </c>
      <c r="BF558" s="10">
        <f ca="1">SUMPRODUCT(R528:R557,'control variables'!BH$7:BH$36)</f>
        <v>5.232204309252567E-23</v>
      </c>
      <c r="BG558" s="10">
        <f ca="1">SUMPRODUCT(S528:S557,'control variables'!BI$7:BI$36)</f>
        <v>1.1759249686169795E-22</v>
      </c>
      <c r="BH558" s="10">
        <f t="shared" ca="1" si="432"/>
        <v>1.7317477763125631E-22</v>
      </c>
      <c r="BI558" s="82">
        <f t="shared" ca="1" si="410"/>
        <v>1.7458649993087949E-21</v>
      </c>
      <c r="BJ558" s="82">
        <f t="shared" ca="1" si="411"/>
        <v>2.0245088076366688E-21</v>
      </c>
      <c r="BK558" s="82">
        <f t="shared" ca="1" si="412"/>
        <v>6.7751389462749819E-21</v>
      </c>
      <c r="BL558" s="82">
        <f t="shared" ca="1" si="413"/>
        <v>3.1907874174433678E-21</v>
      </c>
      <c r="BM558" s="82">
        <f t="shared" ca="1" si="403"/>
        <v>1.3736300170663814E-20</v>
      </c>
      <c r="BN558" s="10">
        <f ca="1">BN557+BI558-INDIRECT(ADDRESS(MAX($D558-'key variables'!$B$9*30,34),scenario!BI$4),TRUE)</f>
        <v>9439390.0751690175</v>
      </c>
      <c r="BO558" s="10">
        <f ca="1">BO557+BJ558-INDIRECT(ADDRESS(MAX($D558-'key variables'!$B$9*30,34),scenario!BJ$4),TRUE)</f>
        <v>10895583.360992203</v>
      </c>
      <c r="BP558" s="10">
        <f ca="1">BP557+BK558-INDIRECT(ADDRESS(MAX($D558-'key variables'!$B$9*30,34),scenario!BK$4),TRUE)</f>
        <v>32531162.537994072</v>
      </c>
      <c r="BQ558" s="10">
        <f ca="1">BQ557+BL558-INDIRECT(ADDRESS(MAX($D558-'key variables'!$B$9*30,34),scenario!BL$4),TRUE)</f>
        <v>14415841.516535141</v>
      </c>
      <c r="BR558" s="10">
        <f t="shared" ca="1" si="433"/>
        <v>67281977.490690395</v>
      </c>
      <c r="BS558" s="82">
        <f t="shared" ca="1" si="414"/>
        <v>-2.3433848477444333E-9</v>
      </c>
      <c r="BT558" s="82">
        <f t="shared" ca="1" si="415"/>
        <v>-3.4288309055945008E-10</v>
      </c>
      <c r="BU558" s="82">
        <f t="shared" ca="1" si="416"/>
        <v>-4.2578247659996322E-9</v>
      </c>
      <c r="BV558" s="82">
        <f t="shared" ca="1" si="417"/>
        <v>-2.9943922343234252E-9</v>
      </c>
      <c r="BW558" s="82">
        <f t="shared" ca="1" si="434"/>
        <v>-9.9384849386269409E-9</v>
      </c>
      <c r="BX558" s="10">
        <f t="shared" ca="1" si="418"/>
        <v>-1.8625994259792007E-12</v>
      </c>
      <c r="BY558" s="10">
        <f t="shared" ca="1" si="419"/>
        <v>2.8902850230885667E-12</v>
      </c>
      <c r="BZ558" s="10">
        <f t="shared" ca="1" si="420"/>
        <v>-3.5034723982205866E-11</v>
      </c>
      <c r="CA558" s="10">
        <f t="shared" ca="1" si="421"/>
        <v>-2.0257049910013199E-11</v>
      </c>
      <c r="CB558" s="10">
        <v>0</v>
      </c>
      <c r="CC558" s="82">
        <f t="shared" ca="1" si="422"/>
        <v>3.9725652201989648E-13</v>
      </c>
      <c r="CD558" s="82">
        <f t="shared" ca="1" si="423"/>
        <v>3.4270724518055968E-13</v>
      </c>
      <c r="CE558" s="82">
        <f t="shared" ca="1" si="424"/>
        <v>1.8915613016030409E-10</v>
      </c>
      <c r="CF558" s="82">
        <f t="shared" ca="1" si="425"/>
        <v>3.7028113767786049E-11</v>
      </c>
      <c r="CG558" s="82">
        <f t="shared" ca="1" si="435"/>
        <v>2.2692420769529058E-10</v>
      </c>
      <c r="CH558" s="13" t="str">
        <f t="shared" ca="1" si="388"/>
        <v/>
      </c>
      <c r="CI558" s="81">
        <f t="shared" ca="1" si="397"/>
        <v>0.1131775965863165</v>
      </c>
      <c r="CJ558" s="81">
        <f t="shared" ca="1" si="398"/>
        <v>0.13063724757458739</v>
      </c>
      <c r="CK558" s="81">
        <f t="shared" ca="1" si="399"/>
        <v>0.39004625943939081</v>
      </c>
      <c r="CL558" s="81">
        <f t="shared" ca="1" si="400"/>
        <v>0.17284488538116416</v>
      </c>
      <c r="CM558" s="89">
        <f t="shared" ca="1" si="389"/>
        <v>0.80670598898145884</v>
      </c>
    </row>
    <row r="559" spans="1:91" x14ac:dyDescent="0.3">
      <c r="A559">
        <v>494</v>
      </c>
      <c r="B559" s="3">
        <f t="shared" si="402"/>
        <v>1.5611111111111111</v>
      </c>
      <c r="C559" s="3">
        <f t="shared" si="390"/>
        <v>16.466666666666665</v>
      </c>
      <c r="D559" s="4">
        <f t="shared" ca="1" si="426"/>
        <v>559</v>
      </c>
      <c r="E559" s="58">
        <f>(0.5*(COS(B559*2*PI())+1)*('key variables'!$B$4-'key variables'!$B$6)+'key variables'!$B$6)/'key variables'!$B$4</f>
        <v>1</v>
      </c>
      <c r="F559" s="10">
        <f t="shared" ca="1" si="391"/>
        <v>11689222.907461114</v>
      </c>
      <c r="G559" s="10">
        <f t="shared" ca="1" si="392"/>
        <v>13492492.798713122</v>
      </c>
      <c r="H559" s="10">
        <f t="shared" ca="1" si="393"/>
        <v>40309474.521088287</v>
      </c>
      <c r="I559" s="10">
        <f t="shared" ca="1" si="394"/>
        <v>17912154.249750931</v>
      </c>
      <c r="J559" s="10">
        <f t="shared" ca="1" si="427"/>
        <v>83403344.477013454</v>
      </c>
      <c r="K559" s="82">
        <f t="shared" ca="1" si="404"/>
        <v>2249832.832292099</v>
      </c>
      <c r="L559" s="82">
        <f t="shared" ca="1" si="405"/>
        <v>2596909.4377209195</v>
      </c>
      <c r="M559" s="82">
        <f t="shared" ca="1" si="406"/>
        <v>7778311.98309422</v>
      </c>
      <c r="N559" s="82">
        <f t="shared" ca="1" si="407"/>
        <v>3496312.733215793</v>
      </c>
      <c r="O559" s="82">
        <f t="shared" ca="1" si="428"/>
        <v>16121366.986323033</v>
      </c>
      <c r="P559" s="10">
        <f ca="1">IF(IF($A559&gt;='key variables'!$B$26,K559*SUMPRODUCT(Z559:AC559,'control variables'!$O$3:$R$3)/J559+F$65*'key variables'!$B$25/scenario!J$65,K559*SUMPRODUCT(Z559:AC559,'control variables'!$O$7:$R$7)/J559+F$65*'key variables'!$B$25/scenario!J$65)&lt;'key variables'!$B$28,0,IF($A559&gt;='key variables'!$B$26,K559*SUMPRODUCT(Z559:AC559,'control variables'!$O$3:$R$3)/J559+F$65*'key variables'!$B$25/scenario!J$65,K559*SUMPRODUCT(Z559:AC559,'control variables'!$O$7:$R$7)/J559+F$65*'key variables'!$B$25/scenario!J$65))</f>
        <v>2.1262555437225356E-22</v>
      </c>
      <c r="Q559" s="10">
        <f ca="1">IF(IF($A559&gt;='key variables'!$B$26,L559*SUMPRODUCT(Z559:AC559,'control variables'!$O$4:$R$4)/J559+G$65*'key variables'!$B$25/scenario!J$65,L559*SUMPRODUCT(Z559:AC559,'control variables'!$O$7:$R$7)/J559+G$65*'key variables'!$B$25/scenario!J$65)&lt;'key variables'!$B$28,0,IF($A559&gt;='key variables'!$B$26,L559*SUMPRODUCT(Z559:AC559,'control variables'!$O$4:$R$4)/J559+G$65*'key variables'!$B$25/scenario!J$65,L559*SUMPRODUCT(Z559:AC559,'control variables'!$O$7:$R$7)/J559+G$65*'key variables'!$B$25/scenario!J$65))</f>
        <v>2.4542681612811439E-22</v>
      </c>
      <c r="R559" s="10">
        <f ca="1">IF(IF($A559&gt;='key variables'!$B$26,M559*SUMPRODUCT(Z559:AC559,'control variables'!$O$5:$R$5)/J559+H$65*'key variables'!$B$25/scenario!J$65,M559*SUMPRODUCT(Z559:AC559,'control variables'!$O$7:$R$7)/J559+H$65*'key variables'!$B$25/scenario!J$65)&lt;'key variables'!$B$28,0,IF($A559&gt;='key variables'!$B$26,M559*SUMPRODUCT(Z559:AC559,'control variables'!$O$5:$R$5)/J559+H$65*'key variables'!$B$25/scenario!J$65,M559*SUMPRODUCT(Z559:AC559,'control variables'!$O$7:$R$7)/J559+H$65*'key variables'!$B$25/scenario!J$65))</f>
        <v>7.3510701495133456E-22</v>
      </c>
      <c r="S559" s="10">
        <f ca="1">IF(IF($A559&gt;='key variables'!$B$26,N559*SUMPRODUCT(Z559:AC559,'control variables'!$O$6:$R$6)/J559+I$65*'key variables'!$B$25/scenario!J$65,N559*SUMPRODUCT(Z559:AC559,'control variables'!$O$7:$R$7)/J559+I$65*'key variables'!$B$25/scenario!J$65)&lt;'key variables'!$B$28,0,IF($A559&gt;='key variables'!$B$26,N559*SUMPRODUCT(Z559:AC559,'control variables'!$O$6:$R$6)/J559+I$65*'key variables'!$B$25/scenario!J$65,N559*SUMPRODUCT(Z559:AC559,'control variables'!$O$7:$R$7)/J559+I$65*'key variables'!$B$25/scenario!J$65))</f>
        <v>3.3042696438979681E-22</v>
      </c>
      <c r="T559" s="10">
        <f t="shared" ca="1" si="401"/>
        <v>1.5235863498414995E-21</v>
      </c>
      <c r="U559" s="82">
        <f ca="1">SUMPRODUCT(P529:P558,'control variables'!AD$7:AD$36)</f>
        <v>4.5080551051217043E-22</v>
      </c>
      <c r="V559" s="82">
        <f ca="1">SUMPRODUCT(Q529:Q558,'control variables'!AE$7:AE$36)</f>
        <v>5.2035025359326727E-22</v>
      </c>
      <c r="W559" s="82">
        <f ca="1">SUMPRODUCT(R529:R558,'control variables'!AF$7:AF$36)</f>
        <v>1.5585628648193129E-21</v>
      </c>
      <c r="X559" s="82">
        <f ca="1">SUMPRODUCT(S529:S558,'control variables'!AG$7:AG$36)</f>
        <v>7.0056629274175018E-22</v>
      </c>
      <c r="Y559" s="82">
        <f t="shared" ca="1" si="395"/>
        <v>3.2302849216665009E-21</v>
      </c>
      <c r="Z559" s="10">
        <f ca="1">IF($A559&gt;='key variables'!$B$26,SUMPRODUCT(P529:P558,'control variables'!V$7:V$36)*$E559,SUMPRODUCT(P529:P558,'control variables'!Z$7:Z$36)*$E559)</f>
        <v>1.100011082867218E-21</v>
      </c>
      <c r="AA559" s="10">
        <f ca="1">IF($A559&gt;='key variables'!$B$26,SUMPRODUCT(Q529:Q558,'control variables'!W$7:W$36)*$E559,SUMPRODUCT(Q529:Q558,'control variables'!AA$7:AA$36)*$E559)</f>
        <v>1.2697072963350758E-21</v>
      </c>
      <c r="AB559" s="10">
        <f ca="1">IF($A559&gt;='key variables'!$B$26,SUMPRODUCT(R529:R558,'control variables'!X$7:X$36)*$E559,SUMPRODUCT(R529:R558,'control variables'!AB$7:AB$36)*$E559)</f>
        <v>3.8030511709999192E-21</v>
      </c>
      <c r="AC559" s="10">
        <f ca="1">IF($A559&gt;='key variables'!$B$26,SUMPRODUCT(S529:S558,'control variables'!Y$7:Y$36)*$E559,SUMPRODUCT(S529:S558,'control variables'!AC$7:AC$36)*$E559)</f>
        <v>1.7094526759967818E-21</v>
      </c>
      <c r="AD559" s="10">
        <f t="shared" ca="1" si="396"/>
        <v>7.882222226198995E-21</v>
      </c>
      <c r="AE559" s="82">
        <f ca="1">SUMPRODUCT(P529:P558,'control variables'!AL$7:AL$36)</f>
        <v>1.4977207678427618E-21</v>
      </c>
      <c r="AF559" s="82">
        <f ca="1">SUMPRODUCT(Q529:Q558,'control variables'!AM$7:AM$36)</f>
        <v>1.7242505260721355E-21</v>
      </c>
      <c r="AG559" s="82">
        <f ca="1">SUMPRODUCT(R529:R558,'control variables'!AN$7:AN$36)</f>
        <v>4.9162914026051639E-21</v>
      </c>
      <c r="AH559" s="82">
        <f ca="1">SUMPRODUCT(S529:S558,'control variables'!AO$7:AO$36)</f>
        <v>2.1287054114896119E-21</v>
      </c>
      <c r="AI559" s="82">
        <f t="shared" ca="1" si="408"/>
        <v>1.0266968108009674E-20</v>
      </c>
      <c r="AJ559" s="10">
        <f ca="1">SUMPRODUCT(P529:P558,'control variables'!AP$7:AP$36)</f>
        <v>1.4310780189805695E-24</v>
      </c>
      <c r="AK559" s="10">
        <f ca="1">SUMPRODUCT(Q529:Q558,'control variables'!AQ$7:AQ$36)</f>
        <v>4.1296179434578275E-24</v>
      </c>
      <c r="AL559" s="10">
        <f ca="1">SUMPRODUCT(R529:R558,'control variables'!AR$7:AR$36)</f>
        <v>1.4842931186721297E-22</v>
      </c>
      <c r="AM559" s="10">
        <f ca="1">SUMPRODUCT(S529:S558,'control variables'!AS$7:AS$36)</f>
        <v>1.1119706824816634E-22</v>
      </c>
      <c r="AN559" s="10">
        <f t="shared" ca="1" si="429"/>
        <v>2.651870760778177E-22</v>
      </c>
      <c r="AO559" s="82">
        <f ca="1">SUMPRODUCT(P529:P558,'control variables'!AX$7:AX$36)</f>
        <v>1.946047713370911E-24</v>
      </c>
      <c r="AP559" s="82">
        <f ca="1">SUMPRODUCT(Q529:Q558,'control variables'!AY$7:AY$36)</f>
        <v>4.4925201557837371E-24</v>
      </c>
      <c r="AQ559" s="82">
        <f ca="1">SUMPRODUCT(R529:R558,'control variables'!AZ$7:AZ$36)</f>
        <v>4.0368242559154208E-23</v>
      </c>
      <c r="AR559" s="82">
        <f ca="1">SUMPRODUCT(S529:S558,'control variables'!BA$7:BA$36)</f>
        <v>3.0242208674554634E-23</v>
      </c>
      <c r="AS559" s="82">
        <f t="shared" ca="1" si="430"/>
        <v>7.7049019102863493E-23</v>
      </c>
      <c r="AT559" s="10">
        <f ca="1">SUMPRODUCT(P529:P558,'control variables'!AT$7:AT$36)</f>
        <v>-1.7174630474909177E-24</v>
      </c>
      <c r="AU559" s="10">
        <f ca="1">SUMPRODUCT(Q529:Q558,'control variables'!AU$7:AU$36)</f>
        <v>1.8630695766613236E-24</v>
      </c>
      <c r="AV559" s="10">
        <f ca="1">SUMPRODUCT(R529:R558,'control variables'!AV$7:AV$36)</f>
        <v>8.0225268967206224E-22</v>
      </c>
      <c r="AW559" s="10">
        <f ca="1">SUMPRODUCT(S529:S558,'control variables'!AW$7:AW$36)</f>
        <v>6.0101435466834363E-22</v>
      </c>
      <c r="AX559" s="10">
        <f t="shared" ca="1" si="409"/>
        <v>1.4034126508695763E-21</v>
      </c>
      <c r="AY559" s="82">
        <f ca="1">SUMPRODUCT(P529:P558,'control variables'!BB$7:BB$36)</f>
        <v>6.2248836276576649E-24</v>
      </c>
      <c r="AZ559" s="82">
        <f ca="1">SUMPRODUCT(Q529:Q558,'control variables'!BC$7:BC$36)</f>
        <v>1.5873442149867768E-23</v>
      </c>
      <c r="BA559" s="82">
        <f ca="1">SUMPRODUCT(R529:R558,'control variables'!BD$7:BD$36)</f>
        <v>1.1111897422893926E-22</v>
      </c>
      <c r="BB559" s="82">
        <f ca="1">SUMPRODUCT(S529:S558,'control variables'!BE$7:BE$36)</f>
        <v>1.5790799462144416E-23</v>
      </c>
      <c r="BC559" s="82">
        <f t="shared" ca="1" si="431"/>
        <v>1.4900809946860912E-22</v>
      </c>
      <c r="BD559" s="10">
        <f ca="1">SUMPRODUCT(P529:P558,'control variables'!BF$7:BF$36)</f>
        <v>1.3021914350899899E-24</v>
      </c>
      <c r="BE559" s="10">
        <f ca="1">SUMPRODUCT(Q529:Q558,'control variables'!BG$7:BG$36)</f>
        <v>1.5030775526816987E-24</v>
      </c>
      <c r="BF559" s="10">
        <f ca="1">SUMPRODUCT(R529:R558,'control variables'!BH$7:BH$36)</f>
        <v>4.5020461513684953E-23</v>
      </c>
      <c r="BG559" s="10">
        <f ca="1">SUMPRODUCT(S529:S558,'control variables'!BI$7:BI$36)</f>
        <v>1.0118237297993553E-22</v>
      </c>
      <c r="BH559" s="10">
        <f t="shared" ca="1" si="432"/>
        <v>1.4900810348139216E-22</v>
      </c>
      <c r="BI559" s="82">
        <f t="shared" ca="1" si="410"/>
        <v>1.5022281884229285E-21</v>
      </c>
      <c r="BJ559" s="82">
        <f t="shared" ca="1" si="411"/>
        <v>1.7419870377986646E-21</v>
      </c>
      <c r="BK559" s="82">
        <f t="shared" ca="1" si="412"/>
        <v>5.8296630665061654E-21</v>
      </c>
      <c r="BL559" s="82">
        <f t="shared" ca="1" si="413"/>
        <v>2.7455105656200998E-21</v>
      </c>
      <c r="BM559" s="82">
        <f t="shared" ca="1" si="403"/>
        <v>1.1819388858347858E-20</v>
      </c>
      <c r="BN559" s="10">
        <f ca="1">BN558+BI559-INDIRECT(ADDRESS(MAX($D559-'key variables'!$B$9*30,34),scenario!BI$4),TRUE)</f>
        <v>9439390.0751690175</v>
      </c>
      <c r="BO559" s="10">
        <f ca="1">BO558+BJ559-INDIRECT(ADDRESS(MAX($D559-'key variables'!$B$9*30,34),scenario!BJ$4),TRUE)</f>
        <v>10895583.360992203</v>
      </c>
      <c r="BP559" s="10">
        <f ca="1">BP558+BK559-INDIRECT(ADDRESS(MAX($D559-'key variables'!$B$9*30,34),scenario!BK$4),TRUE)</f>
        <v>32531162.537994072</v>
      </c>
      <c r="BQ559" s="10">
        <f ca="1">BQ558+BL559-INDIRECT(ADDRESS(MAX($D559-'key variables'!$B$9*30,34),scenario!BL$4),TRUE)</f>
        <v>14415841.516535141</v>
      </c>
      <c r="BR559" s="10">
        <f t="shared" ca="1" si="433"/>
        <v>67281977.490690395</v>
      </c>
      <c r="BS559" s="82">
        <f t="shared" ca="1" si="414"/>
        <v>-2.3433848477457241E-9</v>
      </c>
      <c r="BT559" s="82">
        <f t="shared" ca="1" si="415"/>
        <v>-3.4288309056094816E-10</v>
      </c>
      <c r="BU559" s="82">
        <f t="shared" ca="1" si="416"/>
        <v>-4.2578247660047714E-9</v>
      </c>
      <c r="BV559" s="82">
        <f t="shared" ca="1" si="417"/>
        <v>-2.9943922343259414E-9</v>
      </c>
      <c r="BW559" s="82">
        <f t="shared" ca="1" si="434"/>
        <v>-9.9384849386373848E-9</v>
      </c>
      <c r="BX559" s="10">
        <f t="shared" ca="1" si="418"/>
        <v>-1.8625994259847818E-12</v>
      </c>
      <c r="BY559" s="10">
        <f t="shared" ca="1" si="419"/>
        <v>2.8902850230756828E-12</v>
      </c>
      <c r="BZ559" s="10">
        <f t="shared" ca="1" si="420"/>
        <v>-3.5034723982321639E-11</v>
      </c>
      <c r="CA559" s="10">
        <f t="shared" ca="1" si="421"/>
        <v>-2.0257049910099927E-11</v>
      </c>
      <c r="CB559" s="10">
        <v>0</v>
      </c>
      <c r="CC559" s="82">
        <f t="shared" ca="1" si="422"/>
        <v>3.9725652202109899E-13</v>
      </c>
      <c r="CD559" s="82">
        <f t="shared" ca="1" si="423"/>
        <v>3.427072451783337E-13</v>
      </c>
      <c r="CE559" s="82">
        <f t="shared" ca="1" si="424"/>
        <v>1.8915613015960987E-10</v>
      </c>
      <c r="CF559" s="82">
        <f t="shared" ca="1" si="425"/>
        <v>3.7028113767265992E-11</v>
      </c>
      <c r="CG559" s="82">
        <f t="shared" ca="1" si="435"/>
        <v>2.2692420769407529E-10</v>
      </c>
      <c r="CH559" s="13" t="str">
        <f t="shared" ca="1" si="388"/>
        <v/>
      </c>
      <c r="CI559" s="81">
        <f t="shared" ca="1" si="397"/>
        <v>0.1131775965863165</v>
      </c>
      <c r="CJ559" s="81">
        <f t="shared" ca="1" si="398"/>
        <v>0.13063724757458739</v>
      </c>
      <c r="CK559" s="81">
        <f t="shared" ca="1" si="399"/>
        <v>0.39004625943939081</v>
      </c>
      <c r="CL559" s="81">
        <f t="shared" ca="1" si="400"/>
        <v>0.17284488538116416</v>
      </c>
      <c r="CM559" s="89">
        <f t="shared" ca="1" si="389"/>
        <v>0.80670598898145884</v>
      </c>
    </row>
    <row r="560" spans="1:91" x14ac:dyDescent="0.3">
      <c r="A560">
        <v>495</v>
      </c>
      <c r="B560" s="3">
        <f t="shared" si="402"/>
        <v>1.5638888888888889</v>
      </c>
      <c r="C560" s="3">
        <f t="shared" si="390"/>
        <v>16.5</v>
      </c>
      <c r="D560" s="4">
        <f t="shared" ca="1" si="426"/>
        <v>560</v>
      </c>
      <c r="E560" s="58">
        <f>(0.5*(COS(B560*2*PI())+1)*('key variables'!$B$4-'key variables'!$B$6)+'key variables'!$B$6)/'key variables'!$B$4</f>
        <v>1</v>
      </c>
      <c r="F560" s="10">
        <f t="shared" ca="1" si="391"/>
        <v>11689222.907461114</v>
      </c>
      <c r="G560" s="10">
        <f t="shared" ca="1" si="392"/>
        <v>13492492.798713122</v>
      </c>
      <c r="H560" s="10">
        <f t="shared" ca="1" si="393"/>
        <v>40309474.521088287</v>
      </c>
      <c r="I560" s="10">
        <f t="shared" ca="1" si="394"/>
        <v>17912154.249750931</v>
      </c>
      <c r="J560" s="10">
        <f t="shared" ca="1" si="427"/>
        <v>83403344.477013454</v>
      </c>
      <c r="K560" s="82">
        <f t="shared" ca="1" si="404"/>
        <v>2249832.832292099</v>
      </c>
      <c r="L560" s="82">
        <f t="shared" ca="1" si="405"/>
        <v>2596909.4377209195</v>
      </c>
      <c r="M560" s="82">
        <f t="shared" ca="1" si="406"/>
        <v>7778311.98309422</v>
      </c>
      <c r="N560" s="82">
        <f t="shared" ca="1" si="407"/>
        <v>3496312.733215793</v>
      </c>
      <c r="O560" s="82">
        <f t="shared" ca="1" si="428"/>
        <v>16121366.986323033</v>
      </c>
      <c r="P560" s="10">
        <f ca="1">IF(IF($A560&gt;='key variables'!$B$26,K560*SUMPRODUCT(Z560:AC560,'control variables'!$O$3:$R$3)/J560+F$65*'key variables'!$B$25/scenario!J$65,K560*SUMPRODUCT(Z560:AC560,'control variables'!$O$7:$R$7)/J560+F$65*'key variables'!$B$25/scenario!J$65)&lt;'key variables'!$B$28,0,IF($A560&gt;='key variables'!$B$26,K560*SUMPRODUCT(Z560:AC560,'control variables'!$O$3:$R$3)/J560+F$65*'key variables'!$B$25/scenario!J$65,K560*SUMPRODUCT(Z560:AC560,'control variables'!$O$7:$R$7)/J560+F$65*'key variables'!$B$25/scenario!J$65))</f>
        <v>1.8295349381739696E-22</v>
      </c>
      <c r="Q560" s="10">
        <f ca="1">IF(IF($A560&gt;='key variables'!$B$26,L560*SUMPRODUCT(Z560:AC560,'control variables'!$O$4:$R$4)/J560+G$65*'key variables'!$B$25/scenario!J$65,L560*SUMPRODUCT(Z560:AC560,'control variables'!$O$7:$R$7)/J560+G$65*'key variables'!$B$25/scenario!J$65)&lt;'key variables'!$B$28,0,IF($A560&gt;='key variables'!$B$26,L560*SUMPRODUCT(Z560:AC560,'control variables'!$O$4:$R$4)/J560+G$65*'key variables'!$B$25/scenario!J$65,L560*SUMPRODUCT(Z560:AC560,'control variables'!$O$7:$R$7)/J560+G$65*'key variables'!$B$25/scenario!J$65))</f>
        <v>2.1117731412710107E-22</v>
      </c>
      <c r="R560" s="10">
        <f ca="1">IF(IF($A560&gt;='key variables'!$B$26,M560*SUMPRODUCT(Z560:AC560,'control variables'!$O$5:$R$5)/J560+H$65*'key variables'!$B$25/scenario!J$65,M560*SUMPRODUCT(Z560:AC560,'control variables'!$O$7:$R$7)/J560+H$65*'key variables'!$B$25/scenario!J$65)&lt;'key variables'!$B$28,0,IF($A560&gt;='key variables'!$B$26,M560*SUMPRODUCT(Z560:AC560,'control variables'!$O$5:$R$5)/J560+H$65*'key variables'!$B$25/scenario!J$65,M560*SUMPRODUCT(Z560:AC560,'control variables'!$O$7:$R$7)/J560+H$65*'key variables'!$B$25/scenario!J$65))</f>
        <v>6.3252226249139119E-22</v>
      </c>
      <c r="S560" s="10">
        <f ca="1">IF(IF($A560&gt;='key variables'!$B$26,N560*SUMPRODUCT(Z560:AC560,'control variables'!$O$6:$R$6)/J560+I$65*'key variables'!$B$25/scenario!J$65,N560*SUMPRODUCT(Z560:AC560,'control variables'!$O$7:$R$7)/J560+I$65*'key variables'!$B$25/scenario!J$65)&lt;'key variables'!$B$28,0,IF($A560&gt;='key variables'!$B$26,N560*SUMPRODUCT(Z560:AC560,'control variables'!$O$6:$R$6)/J560+I$65*'key variables'!$B$25/scenario!J$65,N560*SUMPRODUCT(Z560:AC560,'control variables'!$O$7:$R$7)/J560+I$65*'key variables'!$B$25/scenario!J$65))</f>
        <v>2.8431562596070851E-22</v>
      </c>
      <c r="T560" s="10">
        <f t="shared" ca="1" si="401"/>
        <v>1.3109686963965978E-21</v>
      </c>
      <c r="U560" s="82">
        <f ca="1">SUMPRODUCT(P530:P559,'control variables'!AD$7:AD$36)</f>
        <v>3.8789525287229326E-22</v>
      </c>
      <c r="V560" s="82">
        <f ca="1">SUMPRODUCT(Q530:Q559,'control variables'!AE$7:AE$36)</f>
        <v>4.4773497327130218E-22</v>
      </c>
      <c r="W560" s="82">
        <f ca="1">SUMPRODUCT(R530:R559,'control variables'!AF$7:AF$36)</f>
        <v>1.3410642116588145E-21</v>
      </c>
      <c r="X560" s="82">
        <f ca="1">SUMPRODUCT(S530:S559,'control variables'!AG$7:AG$36)</f>
        <v>6.0280172477955963E-22</v>
      </c>
      <c r="Y560" s="82">
        <f t="shared" ca="1" si="395"/>
        <v>2.7794961625819695E-21</v>
      </c>
      <c r="Z560" s="10">
        <f ca="1">IF($A560&gt;='key variables'!$B$26,SUMPRODUCT(P530:P559,'control variables'!V$7:V$36)*$E560,SUMPRODUCT(P530:P559,'control variables'!Z$7:Z$36)*$E560)</f>
        <v>9.4650368551691746E-22</v>
      </c>
      <c r="AA560" s="10">
        <f ca="1">IF($A560&gt;='key variables'!$B$26,SUMPRODUCT(Q530:Q559,'control variables'!W$7:W$36)*$E560,SUMPRODUCT(Q530:Q559,'control variables'!AA$7:AA$36)*$E560)</f>
        <v>1.0925186611541956E-21</v>
      </c>
      <c r="AB560" s="10">
        <f ca="1">IF($A560&gt;='key variables'!$B$26,SUMPRODUCT(R530:R559,'control variables'!X$7:X$36)*$E560,SUMPRODUCT(R530:R559,'control variables'!AB$7:AB$36)*$E560)</f>
        <v>3.2723324388499441E-21</v>
      </c>
      <c r="AC560" s="10">
        <f ca="1">IF($A560&gt;='key variables'!$B$26,SUMPRODUCT(S530:S559,'control variables'!Y$7:Y$36)*$E560,SUMPRODUCT(S530:S559,'control variables'!AC$7:AC$36)*$E560)</f>
        <v>1.4708972329899875E-21</v>
      </c>
      <c r="AD560" s="10">
        <f t="shared" ca="1" si="396"/>
        <v>6.7822520185110446E-21</v>
      </c>
      <c r="AE560" s="82">
        <f ca="1">SUMPRODUCT(P530:P559,'control variables'!AL$7:AL$36)</f>
        <v>1.2887126763699336E-21</v>
      </c>
      <c r="AF560" s="82">
        <f ca="1">SUMPRODUCT(Q530:Q559,'control variables'!AM$7:AM$36)</f>
        <v>1.4836300316428347E-21</v>
      </c>
      <c r="AG560" s="82">
        <f ca="1">SUMPRODUCT(R530:R559,'control variables'!AN$7:AN$36)</f>
        <v>4.2302191351672208E-21</v>
      </c>
      <c r="AH560" s="82">
        <f ca="1">SUMPRODUCT(S530:S559,'control variables'!AO$7:AO$36)</f>
        <v>1.8316429249994497E-21</v>
      </c>
      <c r="AI560" s="82">
        <f t="shared" ca="1" si="408"/>
        <v>8.8342047681794397E-21</v>
      </c>
      <c r="AJ560" s="10">
        <f ca="1">SUMPRODUCT(P530:P559,'control variables'!AP$7:AP$36)</f>
        <v>1.2313699746522114E-24</v>
      </c>
      <c r="AK560" s="10">
        <f ca="1">SUMPRODUCT(Q530:Q559,'control variables'!AQ$7:AQ$36)</f>
        <v>3.5533265656482869E-24</v>
      </c>
      <c r="AL560" s="10">
        <f ca="1">SUMPRODUCT(R530:R559,'control variables'!AR$7:AR$36)</f>
        <v>1.2771588660258557E-22</v>
      </c>
      <c r="AM560" s="10">
        <f ca="1">SUMPRODUCT(S530:S559,'control variables'!AS$7:AS$36)</f>
        <v>9.5679431375574706E-23</v>
      </c>
      <c r="AN560" s="10">
        <f t="shared" ca="1" si="429"/>
        <v>2.2818001451846078E-22</v>
      </c>
      <c r="AO560" s="82">
        <f ca="1">SUMPRODUCT(P530:P559,'control variables'!AX$7:AX$36)</f>
        <v>1.6744752499186204E-24</v>
      </c>
      <c r="AP560" s="82">
        <f ca="1">SUMPRODUCT(Q530:Q559,'control variables'!AY$7:AY$36)</f>
        <v>3.8655854935796354E-24</v>
      </c>
      <c r="AQ560" s="82">
        <f ca="1">SUMPRODUCT(R530:R559,'control variables'!AZ$7:AZ$36)</f>
        <v>3.4734823089680179E-23</v>
      </c>
      <c r="AR560" s="82">
        <f ca="1">SUMPRODUCT(S530:S559,'control variables'!BA$7:BA$36)</f>
        <v>2.6021885065037014E-23</v>
      </c>
      <c r="AS560" s="82">
        <f t="shared" ca="1" si="430"/>
        <v>6.6296768898215441E-23</v>
      </c>
      <c r="AT560" s="10">
        <f ca="1">SUMPRODUCT(P530:P559,'control variables'!AT$7:AT$36)</f>
        <v>-1.4777897509469855E-24</v>
      </c>
      <c r="AU560" s="10">
        <f ca="1">SUMPRODUCT(Q530:Q559,'control variables'!AU$7:AU$36)</f>
        <v>1.6030767763612115E-24</v>
      </c>
      <c r="AV560" s="10">
        <f ca="1">SUMPRODUCT(R530:R559,'control variables'!AV$7:AV$36)</f>
        <v>6.9029770637513271E-22</v>
      </c>
      <c r="AW560" s="10">
        <f ca="1">SUMPRODUCT(S530:S559,'control variables'!AW$7:AW$36)</f>
        <v>5.1714233665664437E-22</v>
      </c>
      <c r="AX560" s="10">
        <f t="shared" ca="1" si="409"/>
        <v>1.2075653300571914E-21</v>
      </c>
      <c r="AY560" s="82">
        <f ca="1">SUMPRODUCT(P530:P559,'control variables'!BB$7:BB$36)</f>
        <v>5.3561963031631613E-24</v>
      </c>
      <c r="AZ560" s="82">
        <f ca="1">SUMPRODUCT(Q530:Q559,'control variables'!BC$7:BC$36)</f>
        <v>1.3658291021512368E-23</v>
      </c>
      <c r="BA560" s="82">
        <f ca="1">SUMPRODUCT(R530:R559,'control variables'!BD$7:BD$36)</f>
        <v>9.5612235437127832E-23</v>
      </c>
      <c r="BB560" s="82">
        <f ca="1">SUMPRODUCT(S530:S559,'control variables'!BE$7:BE$36)</f>
        <v>1.3587181184775735E-23</v>
      </c>
      <c r="BC560" s="82">
        <f t="shared" ca="1" si="431"/>
        <v>1.2821390394657908E-22</v>
      </c>
      <c r="BD560" s="10">
        <f ca="1">SUMPRODUCT(P530:P559,'control variables'!BF$7:BF$36)</f>
        <v>1.1204696132229946E-24</v>
      </c>
      <c r="BE560" s="10">
        <f ca="1">SUMPRODUCT(Q530:Q559,'control variables'!BG$7:BG$36)</f>
        <v>1.2933219177417198E-24</v>
      </c>
      <c r="BF560" s="10">
        <f ca="1">SUMPRODUCT(R530:R559,'control variables'!BH$7:BH$36)</f>
        <v>3.8737821291132425E-23</v>
      </c>
      <c r="BG560" s="10">
        <f ca="1">SUMPRODUCT(S530:S559,'control variables'!BI$7:BI$36)</f>
        <v>8.7062294577278037E-23</v>
      </c>
      <c r="BH560" s="10">
        <f t="shared" ca="1" si="432"/>
        <v>1.2821390739937517E-22</v>
      </c>
      <c r="BI560" s="82">
        <f t="shared" ca="1" si="410"/>
        <v>1.2925910829221499E-21</v>
      </c>
      <c r="BJ560" s="82">
        <f t="shared" ca="1" si="411"/>
        <v>1.4988913994407083E-21</v>
      </c>
      <c r="BK560" s="82">
        <f t="shared" ca="1" si="412"/>
        <v>5.0161290769794814E-21</v>
      </c>
      <c r="BL560" s="82">
        <f t="shared" ca="1" si="413"/>
        <v>2.3623724428408697E-21</v>
      </c>
      <c r="BM560" s="82">
        <f t="shared" ca="1" si="403"/>
        <v>1.0169984002183209E-20</v>
      </c>
      <c r="BN560" s="10">
        <f ca="1">BN559+BI560-INDIRECT(ADDRESS(MAX($D560-'key variables'!$B$9*30,34),scenario!BI$4),TRUE)</f>
        <v>9439390.0751690175</v>
      </c>
      <c r="BO560" s="10">
        <f ca="1">BO559+BJ560-INDIRECT(ADDRESS(MAX($D560-'key variables'!$B$9*30,34),scenario!BJ$4),TRUE)</f>
        <v>10895583.360992203</v>
      </c>
      <c r="BP560" s="10">
        <f ca="1">BP559+BK560-INDIRECT(ADDRESS(MAX($D560-'key variables'!$B$9*30,34),scenario!BK$4),TRUE)</f>
        <v>32531162.537994072</v>
      </c>
      <c r="BQ560" s="10">
        <f ca="1">BQ559+BL560-INDIRECT(ADDRESS(MAX($D560-'key variables'!$B$9*30,34),scenario!BL$4),TRUE)</f>
        <v>14415841.516535141</v>
      </c>
      <c r="BR560" s="10">
        <f t="shared" ca="1" si="433"/>
        <v>67281977.490690395</v>
      </c>
      <c r="BS560" s="82">
        <f t="shared" ca="1" si="414"/>
        <v>-2.343384847746835E-9</v>
      </c>
      <c r="BT560" s="82">
        <f t="shared" ca="1" si="415"/>
        <v>-3.4288309056223717E-10</v>
      </c>
      <c r="BU560" s="82">
        <f t="shared" ca="1" si="416"/>
        <v>-4.2578247660091936E-9</v>
      </c>
      <c r="BV560" s="82">
        <f t="shared" ca="1" si="417"/>
        <v>-2.994392234328107E-9</v>
      </c>
      <c r="BW560" s="82">
        <f t="shared" ca="1" si="434"/>
        <v>-9.938484938646373E-9</v>
      </c>
      <c r="BX560" s="10">
        <f t="shared" ca="1" si="418"/>
        <v>-1.8625994259895837E-12</v>
      </c>
      <c r="BY560" s="10">
        <f t="shared" ca="1" si="419"/>
        <v>2.890285023064597E-12</v>
      </c>
      <c r="BZ560" s="10">
        <f t="shared" ca="1" si="420"/>
        <v>-3.5034723982421249E-11</v>
      </c>
      <c r="CA560" s="10">
        <f t="shared" ca="1" si="421"/>
        <v>-2.0257049910174554E-11</v>
      </c>
      <c r="CB560" s="10">
        <v>0</v>
      </c>
      <c r="CC560" s="82">
        <f t="shared" ca="1" si="422"/>
        <v>3.9725652202213372E-13</v>
      </c>
      <c r="CD560" s="82">
        <f t="shared" ca="1" si="423"/>
        <v>3.4270724517641837E-13</v>
      </c>
      <c r="CE560" s="82">
        <f t="shared" ca="1" si="424"/>
        <v>1.8915613015901255E-10</v>
      </c>
      <c r="CF560" s="82">
        <f t="shared" ca="1" si="425"/>
        <v>3.7028113766818506E-11</v>
      </c>
      <c r="CG560" s="82">
        <f t="shared" ca="1" si="435"/>
        <v>2.2692420769302958E-10</v>
      </c>
      <c r="CH560" s="13" t="str">
        <f t="shared" ca="1" si="388"/>
        <v/>
      </c>
      <c r="CI560" s="81">
        <f t="shared" ca="1" si="397"/>
        <v>0.1131775965863165</v>
      </c>
      <c r="CJ560" s="81">
        <f t="shared" ca="1" si="398"/>
        <v>0.13063724757458739</v>
      </c>
      <c r="CK560" s="81">
        <f t="shared" ca="1" si="399"/>
        <v>0.39004625943939081</v>
      </c>
      <c r="CL560" s="81">
        <f t="shared" ca="1" si="400"/>
        <v>0.17284488538116416</v>
      </c>
      <c r="CM560" s="89">
        <f t="shared" ca="1" si="389"/>
        <v>0.80670598898145884</v>
      </c>
    </row>
    <row r="561" spans="1:91" x14ac:dyDescent="0.3">
      <c r="A561">
        <v>496</v>
      </c>
      <c r="B561" s="3">
        <f t="shared" si="402"/>
        <v>1.5666666666666667</v>
      </c>
      <c r="C561" s="3">
        <f t="shared" si="390"/>
        <v>16.533333333333335</v>
      </c>
      <c r="D561" s="4">
        <f t="shared" ca="1" si="426"/>
        <v>561</v>
      </c>
      <c r="E561" s="58">
        <f>(0.5*(COS(B561*2*PI())+1)*('key variables'!$B$4-'key variables'!$B$6)+'key variables'!$B$6)/'key variables'!$B$4</f>
        <v>1</v>
      </c>
      <c r="F561" s="10">
        <f t="shared" ca="1" si="391"/>
        <v>11689222.907461114</v>
      </c>
      <c r="G561" s="10">
        <f t="shared" ca="1" si="392"/>
        <v>13492492.798713122</v>
      </c>
      <c r="H561" s="10">
        <f t="shared" ca="1" si="393"/>
        <v>40309474.521088287</v>
      </c>
      <c r="I561" s="10">
        <f t="shared" ca="1" si="394"/>
        <v>17912154.249750931</v>
      </c>
      <c r="J561" s="10">
        <f t="shared" ca="1" si="427"/>
        <v>83403344.477013454</v>
      </c>
      <c r="K561" s="82">
        <f t="shared" ca="1" si="404"/>
        <v>2249832.832292099</v>
      </c>
      <c r="L561" s="82">
        <f t="shared" ca="1" si="405"/>
        <v>2596909.4377209195</v>
      </c>
      <c r="M561" s="82">
        <f t="shared" ca="1" si="406"/>
        <v>7778311.98309422</v>
      </c>
      <c r="N561" s="82">
        <f t="shared" ca="1" si="407"/>
        <v>3496312.733215793</v>
      </c>
      <c r="O561" s="82">
        <f t="shared" ca="1" si="428"/>
        <v>16121366.986323033</v>
      </c>
      <c r="P561" s="10">
        <f ca="1">IF(IF($A561&gt;='key variables'!$B$26,K561*SUMPRODUCT(Z561:AC561,'control variables'!$O$3:$R$3)/J561+F$65*'key variables'!$B$25/scenario!J$65,K561*SUMPRODUCT(Z561:AC561,'control variables'!$O$7:$R$7)/J561+F$65*'key variables'!$B$25/scenario!J$65)&lt;'key variables'!$B$28,0,IF($A561&gt;='key variables'!$B$26,K561*SUMPRODUCT(Z561:AC561,'control variables'!$O$3:$R$3)/J561+F$65*'key variables'!$B$25/scenario!J$65,K561*SUMPRODUCT(Z561:AC561,'control variables'!$O$7:$R$7)/J561+F$65*'key variables'!$B$25/scenario!J$65))</f>
        <v>1.5742219226100797E-22</v>
      </c>
      <c r="Q561" s="10">
        <f ca="1">IF(IF($A561&gt;='key variables'!$B$26,L561*SUMPRODUCT(Z561:AC561,'control variables'!$O$4:$R$4)/J561+G$65*'key variables'!$B$25/scenario!J$65,L561*SUMPRODUCT(Z561:AC561,'control variables'!$O$7:$R$7)/J561+G$65*'key variables'!$B$25/scenario!J$65)&lt;'key variables'!$B$28,0,IF($A561&gt;='key variables'!$B$26,L561*SUMPRODUCT(Z561:AC561,'control variables'!$O$4:$R$4)/J561+G$65*'key variables'!$B$25/scenario!J$65,L561*SUMPRODUCT(Z561:AC561,'control variables'!$O$7:$R$7)/J561+G$65*'key variables'!$B$25/scenario!J$65))</f>
        <v>1.8170735661850813E-22</v>
      </c>
      <c r="R561" s="10">
        <f ca="1">IF(IF($A561&gt;='key variables'!$B$26,M561*SUMPRODUCT(Z561:AC561,'control variables'!$O$5:$R$5)/J561+H$65*'key variables'!$B$25/scenario!J$65,M561*SUMPRODUCT(Z561:AC561,'control variables'!$O$7:$R$7)/J561+H$65*'key variables'!$B$25/scenario!J$65)&lt;'key variables'!$B$28,0,IF($A561&gt;='key variables'!$B$26,M561*SUMPRODUCT(Z561:AC561,'control variables'!$O$5:$R$5)/J561+H$65*'key variables'!$B$25/scenario!J$65,M561*SUMPRODUCT(Z561:AC561,'control variables'!$O$7:$R$7)/J561+H$65*'key variables'!$B$25/scenario!J$65))</f>
        <v>5.4425329157512474E-22</v>
      </c>
      <c r="S561" s="10">
        <f ca="1">IF(IF($A561&gt;='key variables'!$B$26,N561*SUMPRODUCT(Z561:AC561,'control variables'!$O$6:$R$6)/J561+I$65*'key variables'!$B$25/scenario!J$65,N561*SUMPRODUCT(Z561:AC561,'control variables'!$O$7:$R$7)/J561+I$65*'key variables'!$B$25/scenario!J$65)&lt;'key variables'!$B$28,0,IF($A561&gt;='key variables'!$B$26,N561*SUMPRODUCT(Z561:AC561,'control variables'!$O$6:$R$6)/J561+I$65*'key variables'!$B$25/scenario!J$65,N561*SUMPRODUCT(Z561:AC561,'control variables'!$O$7:$R$7)/J561+I$65*'key variables'!$B$25/scenario!J$65))</f>
        <v>2.4463916047138914E-22</v>
      </c>
      <c r="T561" s="10">
        <f t="shared" ca="1" si="401"/>
        <v>1.1280220009260301E-21</v>
      </c>
      <c r="U561" s="82">
        <f ca="1">SUMPRODUCT(P531:P560,'control variables'!AD$7:AD$36)</f>
        <v>3.3376417034014565E-22</v>
      </c>
      <c r="V561" s="82">
        <f ca="1">SUMPRODUCT(Q531:Q560,'control variables'!AE$7:AE$36)</f>
        <v>3.8525321147810713E-22</v>
      </c>
      <c r="W561" s="82">
        <f ca="1">SUMPRODUCT(R531:R560,'control variables'!AF$7:AF$36)</f>
        <v>1.1539176637578721E-21</v>
      </c>
      <c r="X561" s="82">
        <f ca="1">SUMPRODUCT(S531:S560,'control variables'!AG$7:AG$36)</f>
        <v>5.1868027788650838E-22</v>
      </c>
      <c r="Y561" s="82">
        <f t="shared" ca="1" si="395"/>
        <v>2.391615323462633E-21</v>
      </c>
      <c r="Z561" s="10">
        <f ca="1">IF($A561&gt;='key variables'!$B$26,SUMPRODUCT(P531:P560,'control variables'!V$7:V$36)*$E561,SUMPRODUCT(P531:P560,'control variables'!Z$7:Z$36)*$E561)</f>
        <v>8.1441836418774313E-22</v>
      </c>
      <c r="AA561" s="10">
        <f ca="1">IF($A561&gt;='key variables'!$B$26,SUMPRODUCT(Q531:Q560,'control variables'!W$7:W$36)*$E561,SUMPRODUCT(Q531:Q560,'control variables'!AA$7:AA$36)*$E561)</f>
        <v>9.4005683704850176E-22</v>
      </c>
      <c r="AB561" s="10">
        <f ca="1">IF($A561&gt;='key variables'!$B$26,SUMPRODUCT(R531:R560,'control variables'!X$7:X$36)*$E561,SUMPRODUCT(R531:R560,'control variables'!AB$7:AB$36)*$E561)</f>
        <v>2.8156759162233871E-21</v>
      </c>
      <c r="AC561" s="10">
        <f ca="1">IF($A561&gt;='key variables'!$B$26,SUMPRODUCT(S531:S560,'control variables'!Y$7:Y$36)*$E561,SUMPRODUCT(S531:S560,'control variables'!AC$7:AC$36)*$E561)</f>
        <v>1.2656323865508837E-21</v>
      </c>
      <c r="AD561" s="10">
        <f t="shared" ca="1" si="396"/>
        <v>5.8357835040105154E-21</v>
      </c>
      <c r="AE561" s="82">
        <f ca="1">SUMPRODUCT(P531:P560,'control variables'!AL$7:AL$36)</f>
        <v>1.1088718257066421E-21</v>
      </c>
      <c r="AF561" s="82">
        <f ca="1">SUMPRODUCT(Q531:Q560,'control variables'!AM$7:AM$36)</f>
        <v>1.2765883133043232E-21</v>
      </c>
      <c r="AG561" s="82">
        <f ca="1">SUMPRODUCT(R531:R560,'control variables'!AN$7:AN$36)</f>
        <v>3.6398887832508083E-21</v>
      </c>
      <c r="AH561" s="82">
        <f ca="1">SUMPRODUCT(S531:S560,'control variables'!AO$7:AO$36)</f>
        <v>1.5760357382437712E-21</v>
      </c>
      <c r="AI561" s="82">
        <f t="shared" ca="1" si="408"/>
        <v>7.6013846605055444E-21</v>
      </c>
      <c r="AJ561" s="10">
        <f ca="1">SUMPRODUCT(P531:P560,'control variables'!AP$7:AP$36)</f>
        <v>1.0595313423618279E-24</v>
      </c>
      <c r="AK561" s="10">
        <f ca="1">SUMPRODUCT(Q531:Q560,'control variables'!AQ$7:AQ$36)</f>
        <v>3.0574570953093295E-24</v>
      </c>
      <c r="AL561" s="10">
        <f ca="1">SUMPRODUCT(R531:R560,'control variables'!AR$7:AR$36)</f>
        <v>1.0989303585316673E-22</v>
      </c>
      <c r="AM561" s="10">
        <f ca="1">SUMPRODUCT(S531:S560,'control variables'!AS$7:AS$36)</f>
        <v>8.232729272971884E-23</v>
      </c>
      <c r="AN561" s="10">
        <f t="shared" ca="1" si="429"/>
        <v>1.9633731702055674E-22</v>
      </c>
      <c r="AO561" s="82">
        <f ca="1">SUMPRODUCT(P531:P560,'control variables'!AX$7:AX$36)</f>
        <v>1.4408009337721805E-24</v>
      </c>
      <c r="AP561" s="82">
        <f ca="1">SUMPRODUCT(Q531:Q560,'control variables'!AY$7:AY$36)</f>
        <v>3.326140048350319E-24</v>
      </c>
      <c r="AQ561" s="82">
        <f ca="1">SUMPRODUCT(R531:R560,'control variables'!AZ$7:AZ$36)</f>
        <v>2.9887551663994396E-23</v>
      </c>
      <c r="AR561" s="82">
        <f ca="1">SUMPRODUCT(S531:S560,'control variables'!BA$7:BA$36)</f>
        <v>2.2390510879178307E-23</v>
      </c>
      <c r="AS561" s="82">
        <f t="shared" ca="1" si="430"/>
        <v>5.7045003525295196E-23</v>
      </c>
      <c r="AT561" s="10">
        <f ca="1">SUMPRODUCT(P531:P560,'control variables'!AT$7:AT$36)</f>
        <v>-1.2715630482963869E-24</v>
      </c>
      <c r="AU561" s="10">
        <f ca="1">SUMPRODUCT(Q531:Q560,'control variables'!AU$7:AU$36)</f>
        <v>1.3793661724184835E-24</v>
      </c>
      <c r="AV561" s="10">
        <f ca="1">SUMPRODUCT(R531:R560,'control variables'!AV$7:AV$36)</f>
        <v>5.9396612758201279E-22</v>
      </c>
      <c r="AW561" s="10">
        <f ca="1">SUMPRODUCT(S531:S560,'control variables'!AW$7:AW$36)</f>
        <v>4.4497472362415197E-22</v>
      </c>
      <c r="AX561" s="10">
        <f t="shared" ca="1" si="409"/>
        <v>1.0390486543302868E-21</v>
      </c>
      <c r="AY561" s="82">
        <f ca="1">SUMPRODUCT(P531:P560,'control variables'!BB$7:BB$36)</f>
        <v>4.6087349666348555E-24</v>
      </c>
      <c r="AZ561" s="82">
        <f ca="1">SUMPRODUCT(Q531:Q560,'control variables'!BC$7:BC$36)</f>
        <v>1.1752265946291894E-23</v>
      </c>
      <c r="BA561" s="82">
        <f ca="1">SUMPRODUCT(R531:R560,'control variables'!BD$7:BD$36)</f>
        <v>8.2269474036450766E-23</v>
      </c>
      <c r="BB561" s="82">
        <f ca="1">SUMPRODUCT(S531:S560,'control variables'!BE$7:BE$36)</f>
        <v>1.1691079542267405E-23</v>
      </c>
      <c r="BC561" s="82">
        <f t="shared" ca="1" si="431"/>
        <v>1.1032155449164492E-22</v>
      </c>
      <c r="BD561" s="10">
        <f ca="1">SUMPRODUCT(P531:P560,'control variables'!BF$7:BF$36)</f>
        <v>9.6410721213914821E-25</v>
      </c>
      <c r="BE561" s="10">
        <f ca="1">SUMPRODUCT(Q531:Q560,'control variables'!BG$7:BG$36)</f>
        <v>1.1128378438802602E-24</v>
      </c>
      <c r="BF561" s="10">
        <f ca="1">SUMPRODUCT(R531:R560,'control variables'!BH$7:BH$36)</f>
        <v>3.3331928370560263E-23</v>
      </c>
      <c r="BG561" s="10">
        <f ca="1">SUMPRODUCT(S531:S560,'control variables'!BI$7:BI$36)</f>
        <v>7.4912684036020967E-23</v>
      </c>
      <c r="BH561" s="10">
        <f t="shared" ca="1" si="432"/>
        <v>1.1032155746260063E-22</v>
      </c>
      <c r="BI561" s="82">
        <f t="shared" ca="1" si="410"/>
        <v>1.1122089976249806E-21</v>
      </c>
      <c r="BJ561" s="82">
        <f t="shared" ca="1" si="411"/>
        <v>1.2897199454230336E-21</v>
      </c>
      <c r="BK561" s="82">
        <f t="shared" ca="1" si="412"/>
        <v>4.3161243848692718E-21</v>
      </c>
      <c r="BL561" s="82">
        <f t="shared" ca="1" si="413"/>
        <v>2.0327015414101904E-21</v>
      </c>
      <c r="BM561" s="82">
        <f t="shared" ca="1" si="403"/>
        <v>8.7507548693274758E-21</v>
      </c>
      <c r="BN561" s="10">
        <f ca="1">BN560+BI561-INDIRECT(ADDRESS(MAX($D561-'key variables'!$B$9*30,34),scenario!BI$4),TRUE)</f>
        <v>9439390.0751690175</v>
      </c>
      <c r="BO561" s="10">
        <f ca="1">BO560+BJ561-INDIRECT(ADDRESS(MAX($D561-'key variables'!$B$9*30,34),scenario!BJ$4),TRUE)</f>
        <v>10895583.360992203</v>
      </c>
      <c r="BP561" s="10">
        <f ca="1">BP560+BK561-INDIRECT(ADDRESS(MAX($D561-'key variables'!$B$9*30,34),scenario!BK$4),TRUE)</f>
        <v>32531162.537994072</v>
      </c>
      <c r="BQ561" s="10">
        <f ca="1">BQ560+BL561-INDIRECT(ADDRESS(MAX($D561-'key variables'!$B$9*30,34),scenario!BL$4),TRUE)</f>
        <v>14415841.516535141</v>
      </c>
      <c r="BR561" s="10">
        <f t="shared" ca="1" si="433"/>
        <v>67281977.490690395</v>
      </c>
      <c r="BS561" s="82">
        <f t="shared" ca="1" si="414"/>
        <v>-2.3433848477477904E-9</v>
      </c>
      <c r="BT561" s="82">
        <f t="shared" ca="1" si="415"/>
        <v>-3.4288309056334631E-10</v>
      </c>
      <c r="BU561" s="82">
        <f t="shared" ca="1" si="416"/>
        <v>-4.2578247660129986E-9</v>
      </c>
      <c r="BV561" s="82">
        <f t="shared" ca="1" si="417"/>
        <v>-2.9943922343299698E-9</v>
      </c>
      <c r="BW561" s="82">
        <f t="shared" ca="1" si="434"/>
        <v>-9.9384849386541055E-9</v>
      </c>
      <c r="BX561" s="10">
        <f t="shared" ca="1" si="418"/>
        <v>-1.862599425993716E-12</v>
      </c>
      <c r="BY561" s="10">
        <f t="shared" ca="1" si="419"/>
        <v>2.8902850230550582E-12</v>
      </c>
      <c r="BZ561" s="10">
        <f t="shared" ca="1" si="420"/>
        <v>-3.5034723982506966E-11</v>
      </c>
      <c r="CA561" s="10">
        <f t="shared" ca="1" si="421"/>
        <v>-2.0257049910238764E-11</v>
      </c>
      <c r="CB561" s="10">
        <v>0</v>
      </c>
      <c r="CC561" s="82">
        <f t="shared" ca="1" si="422"/>
        <v>3.9725652202302401E-13</v>
      </c>
      <c r="CD561" s="82">
        <f t="shared" ca="1" si="423"/>
        <v>3.4270724517477032E-13</v>
      </c>
      <c r="CE561" s="82">
        <f t="shared" ca="1" si="424"/>
        <v>1.8915613015849858E-10</v>
      </c>
      <c r="CF561" s="82">
        <f t="shared" ca="1" si="425"/>
        <v>3.7028113766433467E-11</v>
      </c>
      <c r="CG561" s="82">
        <f t="shared" ca="1" si="435"/>
        <v>2.2692420769212984E-10</v>
      </c>
      <c r="CH561" s="13" t="str">
        <f t="shared" ca="1" si="388"/>
        <v/>
      </c>
      <c r="CI561" s="81">
        <f t="shared" ca="1" si="397"/>
        <v>0.1131775965863165</v>
      </c>
      <c r="CJ561" s="81">
        <f t="shared" ca="1" si="398"/>
        <v>0.13063724757458739</v>
      </c>
      <c r="CK561" s="81">
        <f t="shared" ca="1" si="399"/>
        <v>0.39004625943939081</v>
      </c>
      <c r="CL561" s="81">
        <f t="shared" ca="1" si="400"/>
        <v>0.17284488538116416</v>
      </c>
      <c r="CM561" s="89">
        <f t="shared" ca="1" si="389"/>
        <v>0.80670598898145884</v>
      </c>
    </row>
    <row r="562" spans="1:91" x14ac:dyDescent="0.3">
      <c r="A562">
        <v>497</v>
      </c>
      <c r="B562" s="3">
        <f t="shared" si="402"/>
        <v>1.5694444444444444</v>
      </c>
      <c r="C562" s="3">
        <f t="shared" si="390"/>
        <v>16.566666666666666</v>
      </c>
      <c r="D562" s="4">
        <f t="shared" ca="1" si="426"/>
        <v>562</v>
      </c>
      <c r="E562" s="58">
        <f>(0.5*(COS(B562*2*PI())+1)*('key variables'!$B$4-'key variables'!$B$6)+'key variables'!$B$6)/'key variables'!$B$4</f>
        <v>1</v>
      </c>
      <c r="F562" s="10">
        <f t="shared" ca="1" si="391"/>
        <v>11689222.907461114</v>
      </c>
      <c r="G562" s="10">
        <f t="shared" ca="1" si="392"/>
        <v>13492492.798713122</v>
      </c>
      <c r="H562" s="10">
        <f t="shared" ca="1" si="393"/>
        <v>40309474.521088287</v>
      </c>
      <c r="I562" s="10">
        <f t="shared" ca="1" si="394"/>
        <v>17912154.249750931</v>
      </c>
      <c r="J562" s="10">
        <f t="shared" ca="1" si="427"/>
        <v>83403344.477013454</v>
      </c>
      <c r="K562" s="82">
        <f t="shared" ca="1" si="404"/>
        <v>2249832.832292099</v>
      </c>
      <c r="L562" s="82">
        <f t="shared" ca="1" si="405"/>
        <v>2596909.4377209195</v>
      </c>
      <c r="M562" s="82">
        <f t="shared" ca="1" si="406"/>
        <v>7778311.98309422</v>
      </c>
      <c r="N562" s="82">
        <f t="shared" ca="1" si="407"/>
        <v>3496312.733215793</v>
      </c>
      <c r="O562" s="82">
        <f t="shared" ca="1" si="428"/>
        <v>16121366.986323033</v>
      </c>
      <c r="P562" s="10">
        <f ca="1">IF(IF($A562&gt;='key variables'!$B$26,K562*SUMPRODUCT(Z562:AC562,'control variables'!$O$3:$R$3)/J562+F$65*'key variables'!$B$25/scenario!J$65,K562*SUMPRODUCT(Z562:AC562,'control variables'!$O$7:$R$7)/J562+F$65*'key variables'!$B$25/scenario!J$65)&lt;'key variables'!$B$28,0,IF($A562&gt;='key variables'!$B$26,K562*SUMPRODUCT(Z562:AC562,'control variables'!$O$3:$R$3)/J562+F$65*'key variables'!$B$25/scenario!J$65,K562*SUMPRODUCT(Z562:AC562,'control variables'!$O$7:$R$7)/J562+F$65*'key variables'!$B$25/scenario!J$65))</f>
        <v>1.354538035824341E-22</v>
      </c>
      <c r="Q562" s="10">
        <f ca="1">IF(IF($A562&gt;='key variables'!$B$26,L562*SUMPRODUCT(Z562:AC562,'control variables'!$O$4:$R$4)/J562+G$65*'key variables'!$B$25/scenario!J$65,L562*SUMPRODUCT(Z562:AC562,'control variables'!$O$7:$R$7)/J562+G$65*'key variables'!$B$25/scenario!J$65)&lt;'key variables'!$B$28,0,IF($A562&gt;='key variables'!$B$26,L562*SUMPRODUCT(Z562:AC562,'control variables'!$O$4:$R$4)/J562+G$65*'key variables'!$B$25/scenario!J$65,L562*SUMPRODUCT(Z562:AC562,'control variables'!$O$7:$R$7)/J562+G$65*'key variables'!$B$25/scenario!J$65))</f>
        <v>1.5634995447197259E-22</v>
      </c>
      <c r="R562" s="10">
        <f ca="1">IF(IF($A562&gt;='key variables'!$B$26,M562*SUMPRODUCT(Z562:AC562,'control variables'!$O$5:$R$5)/J562+H$65*'key variables'!$B$25/scenario!J$65,M562*SUMPRODUCT(Z562:AC562,'control variables'!$O$7:$R$7)/J562+H$65*'key variables'!$B$25/scenario!J$65)&lt;'key variables'!$B$28,0,IF($A562&gt;='key variables'!$B$26,M562*SUMPRODUCT(Z562:AC562,'control variables'!$O$5:$R$5)/J562+H$65*'key variables'!$B$25/scenario!J$65,M562*SUMPRODUCT(Z562:AC562,'control variables'!$O$7:$R$7)/J562+H$65*'key variables'!$B$25/scenario!J$65))</f>
        <v>4.6830232381645122E-22</v>
      </c>
      <c r="S562" s="10">
        <f ca="1">IF(IF($A562&gt;='key variables'!$B$26,N562*SUMPRODUCT(Z562:AC562,'control variables'!$O$6:$R$6)/J562+I$65*'key variables'!$B$25/scenario!J$65,N562*SUMPRODUCT(Z562:AC562,'control variables'!$O$7:$R$7)/J562+I$65*'key variables'!$B$25/scenario!J$65)&lt;'key variables'!$B$28,0,IF($A562&gt;='key variables'!$B$26,N562*SUMPRODUCT(Z562:AC562,'control variables'!$O$6:$R$6)/J562+I$65*'key variables'!$B$25/scenario!J$65,N562*SUMPRODUCT(Z562:AC562,'control variables'!$O$7:$R$7)/J562+I$65*'key variables'!$B$25/scenario!J$65))</f>
        <v>2.1049957642643588E-22</v>
      </c>
      <c r="T562" s="10">
        <f t="shared" ca="1" si="401"/>
        <v>9.7060565829729381E-22</v>
      </c>
      <c r="U562" s="82">
        <f ca="1">SUMPRODUCT(P532:P561,'control variables'!AD$7:AD$36)</f>
        <v>2.8718712223972863E-22</v>
      </c>
      <c r="V562" s="82">
        <f ca="1">SUMPRODUCT(Q532:Q561,'control variables'!AE$7:AE$36)</f>
        <v>3.3149082786584321E-22</v>
      </c>
      <c r="W562" s="82">
        <f ca="1">SUMPRODUCT(R532:R561,'control variables'!AF$7:AF$36)</f>
        <v>9.9288756135353799E-22</v>
      </c>
      <c r="X562" s="82">
        <f ca="1">SUMPRODUCT(S532:S561,'control variables'!AG$7:AG$36)</f>
        <v>4.4629804396596186E-22</v>
      </c>
      <c r="Y562" s="82">
        <f t="shared" ca="1" si="395"/>
        <v>2.0578635554250716E-21</v>
      </c>
      <c r="Z562" s="10">
        <f ca="1">IF($A562&gt;='key variables'!$B$26,SUMPRODUCT(P532:P561,'control variables'!V$7:V$36)*$E562,SUMPRODUCT(P532:P561,'control variables'!Z$7:Z$36)*$E562)</f>
        <v>7.0076565160335467E-22</v>
      </c>
      <c r="AA562" s="10">
        <f ca="1">IF($A562&gt;='key variables'!$B$26,SUMPRODUCT(Q532:Q561,'control variables'!W$7:W$36)*$E562,SUMPRODUCT(Q532:Q561,'control variables'!AA$7:AA$36)*$E562)</f>
        <v>8.0887117840901491E-22</v>
      </c>
      <c r="AB562" s="10">
        <f ca="1">IF($A562&gt;='key variables'!$B$26,SUMPRODUCT(R532:R561,'control variables'!X$7:X$36)*$E562,SUMPRODUCT(R532:R561,'control variables'!AB$7:AB$36)*$E562)</f>
        <v>2.4227461645023772E-21</v>
      </c>
      <c r="AC562" s="10">
        <f ca="1">IF($A562&gt;='key variables'!$B$26,SUMPRODUCT(S532:S561,'control variables'!Y$7:Y$36)*$E562,SUMPRODUCT(S532:S561,'control variables'!AC$7:AC$36)*$E562)</f>
        <v>1.0890124081818767E-21</v>
      </c>
      <c r="AD562" s="10">
        <f t="shared" ca="1" si="396"/>
        <v>5.0213954026966239E-21</v>
      </c>
      <c r="AE562" s="82">
        <f ca="1">SUMPRODUCT(P532:P561,'control variables'!AL$7:AL$36)</f>
        <v>9.5412790484030101E-22</v>
      </c>
      <c r="AF562" s="82">
        <f ca="1">SUMPRODUCT(Q532:Q561,'control variables'!AM$7:AM$36)</f>
        <v>1.0984394268836833E-21</v>
      </c>
      <c r="AG562" s="82">
        <f ca="1">SUMPRODUCT(R532:R561,'control variables'!AN$7:AN$36)</f>
        <v>3.1319394884991735E-21</v>
      </c>
      <c r="AH562" s="82">
        <f ca="1">SUMPRODUCT(S532:S561,'control variables'!AO$7:AO$36)</f>
        <v>1.356098732083566E-21</v>
      </c>
      <c r="AI562" s="82">
        <f t="shared" ca="1" si="408"/>
        <v>6.5406055523067236E-21</v>
      </c>
      <c r="AJ562" s="10">
        <f ca="1">SUMPRODUCT(P532:P561,'control variables'!AP$7:AP$36)</f>
        <v>9.1167292410562946E-25</v>
      </c>
      <c r="AK562" s="10">
        <f ca="1">SUMPRODUCT(Q532:Q561,'control variables'!AQ$7:AQ$36)</f>
        <v>2.6307865930560355E-24</v>
      </c>
      <c r="AL562" s="10">
        <f ca="1">SUMPRODUCT(R532:R561,'control variables'!AR$7:AR$36)</f>
        <v>9.4557377709821254E-23</v>
      </c>
      <c r="AM562" s="10">
        <f ca="1">SUMPRODUCT(S532:S561,'control variables'!AS$7:AS$36)</f>
        <v>7.0838455358285741E-23</v>
      </c>
      <c r="AN562" s="10">
        <f t="shared" ca="1" si="429"/>
        <v>1.6893829258526866E-22</v>
      </c>
      <c r="AO562" s="82">
        <f ca="1">SUMPRODUCT(P532:P561,'control variables'!AX$7:AX$36)</f>
        <v>1.2397360491650608E-24</v>
      </c>
      <c r="AP562" s="82">
        <f ca="1">SUMPRODUCT(Q532:Q561,'control variables'!AY$7:AY$36)</f>
        <v>2.8619746322037868E-24</v>
      </c>
      <c r="AQ562" s="82">
        <f ca="1">SUMPRODUCT(R532:R561,'control variables'!AZ$7:AZ$36)</f>
        <v>2.5716720714588195E-23</v>
      </c>
      <c r="AR562" s="82">
        <f ca="1">SUMPRODUCT(S532:S561,'control variables'!BA$7:BA$36)</f>
        <v>1.9265897769420084E-23</v>
      </c>
      <c r="AS562" s="82">
        <f t="shared" ca="1" si="430"/>
        <v>4.9084329165377125E-23</v>
      </c>
      <c r="AT562" s="10">
        <f ca="1">SUMPRODUCT(P532:P561,'control variables'!AT$7:AT$36)</f>
        <v>-1.0941154414940879E-24</v>
      </c>
      <c r="AU562" s="10">
        <f ca="1">SUMPRODUCT(Q532:Q561,'control variables'!AU$7:AU$36)</f>
        <v>1.1868745562712242E-24</v>
      </c>
      <c r="AV562" s="10">
        <f ca="1">SUMPRODUCT(R532:R561,'control variables'!AV$7:AV$36)</f>
        <v>5.1107769511123034E-22</v>
      </c>
      <c r="AW562" s="10">
        <f ca="1">SUMPRODUCT(S532:S561,'control variables'!AW$7:AW$36)</f>
        <v>3.8287815680396263E-22</v>
      </c>
      <c r="AX562" s="10">
        <f t="shared" ca="1" si="409"/>
        <v>8.9404861102997011E-22</v>
      </c>
      <c r="AY562" s="82">
        <f ca="1">SUMPRODUCT(P532:P561,'control variables'!BB$7:BB$36)</f>
        <v>3.9655824376972538E-24</v>
      </c>
      <c r="AZ562" s="82">
        <f ca="1">SUMPRODUCT(Q532:Q561,'control variables'!BC$7:BC$36)</f>
        <v>1.0112228144416764E-23</v>
      </c>
      <c r="BA562" s="82">
        <f ca="1">SUMPRODUCT(R532:R561,'control variables'!BD$7:BD$36)</f>
        <v>7.078870530837959E-23</v>
      </c>
      <c r="BB562" s="82">
        <f ca="1">SUMPRODUCT(S532:S561,'control variables'!BE$7:BE$36)</f>
        <v>1.0059580350394765E-23</v>
      </c>
      <c r="BC562" s="82">
        <f t="shared" ca="1" si="431"/>
        <v>9.4926096240888377E-23</v>
      </c>
      <c r="BD562" s="10">
        <f ca="1">SUMPRODUCT(P532:P561,'control variables'!BF$7:BF$36)</f>
        <v>8.2956530505547238E-25</v>
      </c>
      <c r="BE562" s="10">
        <f ca="1">SUMPRODUCT(Q532:Q561,'control variables'!BG$7:BG$36)</f>
        <v>9.5754046211051723E-25</v>
      </c>
      <c r="BF562" s="10">
        <f ca="1">SUMPRODUCT(R532:R561,'control variables'!BH$7:BH$36)</f>
        <v>2.8680431987910655E-23</v>
      </c>
      <c r="BG562" s="10">
        <f ca="1">SUMPRODUCT(S532:S561,'control variables'!BI$7:BI$36)</f>
        <v>6.4458561042168268E-23</v>
      </c>
      <c r="BH562" s="10">
        <f t="shared" ca="1" si="432"/>
        <v>9.4926098797244911E-23</v>
      </c>
      <c r="BI562" s="82">
        <f t="shared" ca="1" si="410"/>
        <v>9.5699937183650424E-22</v>
      </c>
      <c r="BJ562" s="82">
        <f t="shared" ca="1" si="411"/>
        <v>1.1097385295843714E-21</v>
      </c>
      <c r="BK562" s="82">
        <f t="shared" ca="1" si="412"/>
        <v>3.7138058889187831E-21</v>
      </c>
      <c r="BL562" s="82">
        <f t="shared" ca="1" si="413"/>
        <v>1.7490364692379233E-21</v>
      </c>
      <c r="BM562" s="82">
        <f t="shared" ca="1" si="403"/>
        <v>7.5295802595775821E-21</v>
      </c>
      <c r="BN562" s="10">
        <f ca="1">BN561+BI562-INDIRECT(ADDRESS(MAX($D562-'key variables'!$B$9*30,34),scenario!BI$4),TRUE)</f>
        <v>9439390.0751690175</v>
      </c>
      <c r="BO562" s="10">
        <f ca="1">BO561+BJ562-INDIRECT(ADDRESS(MAX($D562-'key variables'!$B$9*30,34),scenario!BJ$4),TRUE)</f>
        <v>10895583.360992203</v>
      </c>
      <c r="BP562" s="10">
        <f ca="1">BP561+BK562-INDIRECT(ADDRESS(MAX($D562-'key variables'!$B$9*30,34),scenario!BK$4),TRUE)</f>
        <v>32531162.537994072</v>
      </c>
      <c r="BQ562" s="10">
        <f ca="1">BQ561+BL562-INDIRECT(ADDRESS(MAX($D562-'key variables'!$B$9*30,34),scenario!BL$4),TRUE)</f>
        <v>14415841.516535141</v>
      </c>
      <c r="BR562" s="10">
        <f t="shared" ca="1" si="433"/>
        <v>67281977.490690395</v>
      </c>
      <c r="BS562" s="82">
        <f t="shared" ca="1" si="414"/>
        <v>-2.3433848477486126E-9</v>
      </c>
      <c r="BT562" s="82">
        <f t="shared" ca="1" si="415"/>
        <v>-3.4288309056430067E-10</v>
      </c>
      <c r="BU562" s="82">
        <f t="shared" ca="1" si="416"/>
        <v>-4.2578247660162734E-9</v>
      </c>
      <c r="BV562" s="82">
        <f t="shared" ca="1" si="417"/>
        <v>-2.9943922343315729E-9</v>
      </c>
      <c r="BW562" s="82">
        <f t="shared" ca="1" si="434"/>
        <v>-9.9384849386607593E-9</v>
      </c>
      <c r="BX562" s="10">
        <f t="shared" ca="1" si="418"/>
        <v>-1.8625994259972715E-12</v>
      </c>
      <c r="BY562" s="10">
        <f t="shared" ca="1" si="419"/>
        <v>2.8902850230468502E-12</v>
      </c>
      <c r="BZ562" s="10">
        <f t="shared" ca="1" si="420"/>
        <v>-3.5034723982580721E-11</v>
      </c>
      <c r="CA562" s="10">
        <f t="shared" ca="1" si="421"/>
        <v>-2.0257049910294013E-11</v>
      </c>
      <c r="CB562" s="10">
        <v>0</v>
      </c>
      <c r="CC562" s="82">
        <f t="shared" ca="1" si="422"/>
        <v>3.9725652202379005E-13</v>
      </c>
      <c r="CD562" s="82">
        <f t="shared" ca="1" si="423"/>
        <v>3.4270724517335229E-13</v>
      </c>
      <c r="CE562" s="82">
        <f t="shared" ca="1" si="424"/>
        <v>1.8915613015805635E-10</v>
      </c>
      <c r="CF562" s="82">
        <f t="shared" ca="1" si="425"/>
        <v>3.7028113766102162E-11</v>
      </c>
      <c r="CG562" s="82">
        <f t="shared" ca="1" si="435"/>
        <v>2.2692420769135565E-10</v>
      </c>
      <c r="CH562" s="13" t="str">
        <f t="shared" ca="1" si="388"/>
        <v/>
      </c>
      <c r="CI562" s="81">
        <f t="shared" ca="1" si="397"/>
        <v>0.1131775965863165</v>
      </c>
      <c r="CJ562" s="81">
        <f t="shared" ca="1" si="398"/>
        <v>0.13063724757458739</v>
      </c>
      <c r="CK562" s="81">
        <f t="shared" ca="1" si="399"/>
        <v>0.39004625943939081</v>
      </c>
      <c r="CL562" s="81">
        <f t="shared" ca="1" si="400"/>
        <v>0.17284488538116416</v>
      </c>
      <c r="CM562" s="89">
        <f t="shared" ca="1" si="389"/>
        <v>0.80670598898145884</v>
      </c>
    </row>
    <row r="563" spans="1:91" x14ac:dyDescent="0.3">
      <c r="A563">
        <v>498</v>
      </c>
      <c r="B563" s="3">
        <f t="shared" si="402"/>
        <v>1.5722222222222222</v>
      </c>
      <c r="C563" s="3">
        <f t="shared" si="390"/>
        <v>16.600000000000001</v>
      </c>
      <c r="D563" s="4">
        <f t="shared" ca="1" si="426"/>
        <v>563</v>
      </c>
      <c r="E563" s="58">
        <f>(0.5*(COS(B563*2*PI())+1)*('key variables'!$B$4-'key variables'!$B$6)+'key variables'!$B$6)/'key variables'!$B$4</f>
        <v>1</v>
      </c>
      <c r="F563" s="10">
        <f t="shared" ca="1" si="391"/>
        <v>11689222.907461114</v>
      </c>
      <c r="G563" s="10">
        <f t="shared" ca="1" si="392"/>
        <v>13492492.798713122</v>
      </c>
      <c r="H563" s="10">
        <f t="shared" ca="1" si="393"/>
        <v>40309474.521088287</v>
      </c>
      <c r="I563" s="10">
        <f t="shared" ca="1" si="394"/>
        <v>17912154.249750931</v>
      </c>
      <c r="J563" s="10">
        <f t="shared" ca="1" si="427"/>
        <v>83403344.477013454</v>
      </c>
      <c r="K563" s="82">
        <f t="shared" ca="1" si="404"/>
        <v>2249832.832292099</v>
      </c>
      <c r="L563" s="82">
        <f t="shared" ca="1" si="405"/>
        <v>2596909.4377209195</v>
      </c>
      <c r="M563" s="82">
        <f t="shared" ca="1" si="406"/>
        <v>7778311.98309422</v>
      </c>
      <c r="N563" s="82">
        <f t="shared" ca="1" si="407"/>
        <v>3496312.733215793</v>
      </c>
      <c r="O563" s="82">
        <f t="shared" ca="1" si="428"/>
        <v>16121366.986323033</v>
      </c>
      <c r="P563" s="10">
        <f ca="1">IF(IF($A563&gt;='key variables'!$B$26,K563*SUMPRODUCT(Z563:AC563,'control variables'!$O$3:$R$3)/J563+F$65*'key variables'!$B$25/scenario!J$65,K563*SUMPRODUCT(Z563:AC563,'control variables'!$O$7:$R$7)/J563+F$65*'key variables'!$B$25/scenario!J$65)&lt;'key variables'!$B$28,0,IF($A563&gt;='key variables'!$B$26,K563*SUMPRODUCT(Z563:AC563,'control variables'!$O$3:$R$3)/J563+F$65*'key variables'!$B$25/scenario!J$65,K563*SUMPRODUCT(Z563:AC563,'control variables'!$O$7:$R$7)/J563+F$65*'key variables'!$B$25/scenario!J$65))</f>
        <v>1.1655112053405955E-22</v>
      </c>
      <c r="Q563" s="10">
        <f ca="1">IF(IF($A563&gt;='key variables'!$B$26,L563*SUMPRODUCT(Z563:AC563,'control variables'!$O$4:$R$4)/J563+G$65*'key variables'!$B$25/scenario!J$65,L563*SUMPRODUCT(Z563:AC563,'control variables'!$O$7:$R$7)/J563+G$65*'key variables'!$B$25/scenario!J$65)&lt;'key variables'!$B$28,0,IF($A563&gt;='key variables'!$B$26,L563*SUMPRODUCT(Z563:AC563,'control variables'!$O$4:$R$4)/J563+G$65*'key variables'!$B$25/scenario!J$65,L563*SUMPRODUCT(Z563:AC563,'control variables'!$O$7:$R$7)/J563+G$65*'key variables'!$B$25/scenario!J$65))</f>
        <v>1.345311974061152E-22</v>
      </c>
      <c r="R563" s="10">
        <f ca="1">IF(IF($A563&gt;='key variables'!$B$26,M563*SUMPRODUCT(Z563:AC563,'control variables'!$O$5:$R$5)/J563+H$65*'key variables'!$B$25/scenario!J$65,M563*SUMPRODUCT(Z563:AC563,'control variables'!$O$7:$R$7)/J563+H$65*'key variables'!$B$25/scenario!J$65)&lt;'key variables'!$B$28,0,IF($A563&gt;='key variables'!$B$26,M563*SUMPRODUCT(Z563:AC563,'control variables'!$O$5:$R$5)/J563+H$65*'key variables'!$B$25/scenario!J$65,M563*SUMPRODUCT(Z563:AC563,'control variables'!$O$7:$R$7)/J563+H$65*'key variables'!$B$25/scenario!J$65))</f>
        <v>4.0295037234812329E-22</v>
      </c>
      <c r="S563" s="10">
        <f ca="1">IF(IF($A563&gt;='key variables'!$B$26,N563*SUMPRODUCT(Z563:AC563,'control variables'!$O$6:$R$6)/J563+I$65*'key variables'!$B$25/scenario!J$65,N563*SUMPRODUCT(Z563:AC563,'control variables'!$O$7:$R$7)/J563+I$65*'key variables'!$B$25/scenario!J$65)&lt;'key variables'!$B$28,0,IF($A563&gt;='key variables'!$B$26,N563*SUMPRODUCT(Z563:AC563,'control variables'!$O$6:$R$6)/J563+I$65*'key variables'!$B$25/scenario!J$65,N563*SUMPRODUCT(Z563:AC563,'control variables'!$O$7:$R$7)/J563+I$65*'key variables'!$B$25/scenario!J$65))</f>
        <v>1.8112419773812547E-22</v>
      </c>
      <c r="T563" s="10">
        <f t="shared" ca="1" si="401"/>
        <v>8.3515688802642345E-22</v>
      </c>
      <c r="U563" s="82">
        <f ca="1">SUMPRODUCT(P533:P562,'control variables'!AD$7:AD$36)</f>
        <v>2.471099372238892E-22</v>
      </c>
      <c r="V563" s="82">
        <f ca="1">SUMPRODUCT(Q533:Q562,'control variables'!AE$7:AE$36)</f>
        <v>2.8523102646589263E-22</v>
      </c>
      <c r="W563" s="82">
        <f ca="1">SUMPRODUCT(R533:R562,'control variables'!AF$7:AF$36)</f>
        <v>8.5432933427859631E-22</v>
      </c>
      <c r="X563" s="82">
        <f ca="1">SUMPRODUCT(S533:S562,'control variables'!AG$7:AG$36)</f>
        <v>3.8401680676863207E-22</v>
      </c>
      <c r="Y563" s="82">
        <f t="shared" ca="1" si="395"/>
        <v>1.7706871047370102E-21</v>
      </c>
      <c r="Z563" s="10">
        <f ca="1">IF($A563&gt;='key variables'!$B$26,SUMPRODUCT(P533:P562,'control variables'!V$7:V$36)*$E563,SUMPRODUCT(P533:P562,'control variables'!Z$7:Z$36)*$E563)</f>
        <v>6.0297326295784529E-22</v>
      </c>
      <c r="AA563" s="10">
        <f ca="1">IF($A563&gt;='key variables'!$B$26,SUMPRODUCT(Q533:Q562,'control variables'!W$7:W$36)*$E563,SUMPRODUCT(Q533:Q562,'control variables'!AA$7:AA$36)*$E563)</f>
        <v>6.9599257989017885E-22</v>
      </c>
      <c r="AB563" s="10">
        <f ca="1">IF($A563&gt;='key variables'!$B$26,SUMPRODUCT(R533:R562,'control variables'!X$7:X$36)*$E563,SUMPRODUCT(R533:R562,'control variables'!AB$7:AB$36)*$E563)</f>
        <v>2.0846500635214778E-21</v>
      </c>
      <c r="AC563" s="10">
        <f ca="1">IF($A563&gt;='key variables'!$B$26,SUMPRODUCT(S533:S562,'control variables'!Y$7:Y$36)*$E563,SUMPRODUCT(S533:S562,'control variables'!AC$7:AC$36)*$E563)</f>
        <v>9.3703988439016647E-22</v>
      </c>
      <c r="AD563" s="10">
        <f t="shared" ca="1" si="396"/>
        <v>4.3206557907596685E-21</v>
      </c>
      <c r="AE563" s="82">
        <f ca="1">SUMPRODUCT(P533:P562,'control variables'!AL$7:AL$36)</f>
        <v>8.2097861780806326E-22</v>
      </c>
      <c r="AF563" s="82">
        <f ca="1">SUMPRODUCT(Q533:Q562,'control variables'!AM$7:AM$36)</f>
        <v>9.4515135534138611E-22</v>
      </c>
      <c r="AG563" s="82">
        <f ca="1">SUMPRODUCT(R533:R562,'control variables'!AN$7:AN$36)</f>
        <v>2.6948749106723936E-21</v>
      </c>
      <c r="AH563" s="82">
        <f ca="1">SUMPRODUCT(S533:S562,'control variables'!AO$7:AO$36)</f>
        <v>1.1668541052298208E-21</v>
      </c>
      <c r="AI563" s="82">
        <f t="shared" ca="1" si="408"/>
        <v>5.6278589890516639E-21</v>
      </c>
      <c r="AJ563" s="10">
        <f ca="1">SUMPRODUCT(P533:P562,'control variables'!AP$7:AP$36)</f>
        <v>7.8444826246911895E-25</v>
      </c>
      <c r="AK563" s="10">
        <f ca="1">SUMPRODUCT(Q533:Q562,'control variables'!AQ$7:AQ$36)</f>
        <v>2.263658289374349E-24</v>
      </c>
      <c r="AL563" s="10">
        <f ca="1">SUMPRODUCT(R533:R562,'control variables'!AR$7:AR$36)</f>
        <v>8.1361822520804925E-23</v>
      </c>
      <c r="AM563" s="10">
        <f ca="1">SUMPRODUCT(S533:S562,'control variables'!AS$7:AS$36)</f>
        <v>6.0952894127373545E-23</v>
      </c>
      <c r="AN563" s="10">
        <f t="shared" ca="1" si="429"/>
        <v>1.4536282320002195E-22</v>
      </c>
      <c r="AO563" s="82">
        <f ca="1">SUMPRODUCT(P533:P562,'control variables'!AX$7:AX$36)</f>
        <v>1.0667299247061807E-24</v>
      </c>
      <c r="AP563" s="82">
        <f ca="1">SUMPRODUCT(Q533:Q562,'control variables'!AY$7:AY$36)</f>
        <v>2.4625838588608061E-24</v>
      </c>
      <c r="AQ563" s="82">
        <f ca="1">SUMPRODUCT(R533:R562,'control variables'!AZ$7:AZ$36)</f>
        <v>2.2127932449845291E-23</v>
      </c>
      <c r="AR563" s="82">
        <f ca="1">SUMPRODUCT(S533:S562,'control variables'!BA$7:BA$36)</f>
        <v>1.6577326835669193E-23</v>
      </c>
      <c r="AS563" s="82">
        <f t="shared" ca="1" si="430"/>
        <v>4.2234573069081473E-23</v>
      </c>
      <c r="AT563" s="10">
        <f ca="1">SUMPRODUCT(P533:P562,'control variables'!AT$7:AT$36)</f>
        <v>-9.4143078545703035E-25</v>
      </c>
      <c r="AU563" s="10">
        <f ca="1">SUMPRODUCT(Q533:Q562,'control variables'!AU$7:AU$36)</f>
        <v>1.0212452940281625E-24</v>
      </c>
      <c r="AV563" s="10">
        <f ca="1">SUMPRODUCT(R533:R562,'control variables'!AV$7:AV$36)</f>
        <v>4.3975640749672592E-22</v>
      </c>
      <c r="AW563" s="10">
        <f ca="1">SUMPRODUCT(S533:S562,'control variables'!AW$7:AW$36)</f>
        <v>3.2944721390831612E-22</v>
      </c>
      <c r="AX563" s="10">
        <f t="shared" ca="1" si="409"/>
        <v>7.6928343591361322E-22</v>
      </c>
      <c r="AY563" s="82">
        <f ca="1">SUMPRODUCT(P533:P562,'control variables'!BB$7:BB$36)</f>
        <v>3.4121823415798147E-24</v>
      </c>
      <c r="AZ563" s="82">
        <f ca="1">SUMPRODUCT(Q533:Q562,'control variables'!BC$7:BC$36)</f>
        <v>8.7010588861800664E-24</v>
      </c>
      <c r="BA563" s="82">
        <f ca="1">SUMPRODUCT(R533:R562,'control variables'!BD$7:BD$36)</f>
        <v>6.091008673540793E-23</v>
      </c>
      <c r="BB563" s="82">
        <f ca="1">SUMPRODUCT(S533:S562,'control variables'!BE$7:BE$36)</f>
        <v>8.6557581325310504E-24</v>
      </c>
      <c r="BC563" s="82">
        <f t="shared" ca="1" si="431"/>
        <v>8.1679086095698864E-23</v>
      </c>
      <c r="BD563" s="10">
        <f ca="1">SUMPRODUCT(P533:P562,'control variables'!BF$7:BF$36)</f>
        <v>7.1379882515851902E-25</v>
      </c>
      <c r="BE563" s="10">
        <f ca="1">SUMPRODUCT(Q533:Q562,'control variables'!BG$7:BG$36)</f>
        <v>8.2391495007198733E-25</v>
      </c>
      <c r="BF563" s="10">
        <f ca="1">SUMPRODUCT(R533:R562,'control variables'!BH$7:BH$36)</f>
        <v>2.4678055522874692E-23</v>
      </c>
      <c r="BG563" s="10">
        <f ca="1">SUMPRODUCT(S533:S562,'control variables'!BI$7:BI$36)</f>
        <v>5.5463318997208678E-23</v>
      </c>
      <c r="BH563" s="10">
        <f t="shared" ca="1" si="432"/>
        <v>8.167908829531388E-23</v>
      </c>
      <c r="BI563" s="82">
        <f t="shared" ca="1" si="410"/>
        <v>8.234493693641861E-22</v>
      </c>
      <c r="BJ563" s="82">
        <f t="shared" ca="1" si="411"/>
        <v>9.5487365952159434E-22</v>
      </c>
      <c r="BK563" s="82">
        <f t="shared" ca="1" si="412"/>
        <v>3.1955414049045276E-21</v>
      </c>
      <c r="BL563" s="82">
        <f t="shared" ca="1" si="413"/>
        <v>1.504957077270668E-21</v>
      </c>
      <c r="BM563" s="82">
        <f t="shared" ca="1" si="403"/>
        <v>6.4788215110609758E-21</v>
      </c>
      <c r="BN563" s="10">
        <f ca="1">BN562+BI563-INDIRECT(ADDRESS(MAX($D563-'key variables'!$B$9*30,34),scenario!BI$4),TRUE)</f>
        <v>9439390.0751690175</v>
      </c>
      <c r="BO563" s="10">
        <f ca="1">BO562+BJ563-INDIRECT(ADDRESS(MAX($D563-'key variables'!$B$9*30,34),scenario!BJ$4),TRUE)</f>
        <v>10895583.360992203</v>
      </c>
      <c r="BP563" s="10">
        <f ca="1">BP562+BK563-INDIRECT(ADDRESS(MAX($D563-'key variables'!$B$9*30,34),scenario!BK$4),TRUE)</f>
        <v>32531162.537994072</v>
      </c>
      <c r="BQ563" s="10">
        <f ca="1">BQ562+BL563-INDIRECT(ADDRESS(MAX($D563-'key variables'!$B$9*30,34),scenario!BL$4),TRUE)</f>
        <v>14415841.516535141</v>
      </c>
      <c r="BR563" s="10">
        <f t="shared" ca="1" si="433"/>
        <v>67281977.490690395</v>
      </c>
      <c r="BS563" s="82">
        <f t="shared" ca="1" si="414"/>
        <v>-2.3433848477493203E-9</v>
      </c>
      <c r="BT563" s="82">
        <f t="shared" ca="1" si="415"/>
        <v>-3.4288309056512186E-10</v>
      </c>
      <c r="BU563" s="82">
        <f t="shared" ca="1" si="416"/>
        <v>-4.2578247660190908E-9</v>
      </c>
      <c r="BV563" s="82">
        <f t="shared" ca="1" si="417"/>
        <v>-2.9943922343329522E-9</v>
      </c>
      <c r="BW563" s="82">
        <f t="shared" ca="1" si="434"/>
        <v>-9.938484938666485E-9</v>
      </c>
      <c r="BX563" s="10">
        <f t="shared" ca="1" si="418"/>
        <v>-1.8625994260003306E-12</v>
      </c>
      <c r="BY563" s="10">
        <f t="shared" ca="1" si="419"/>
        <v>2.8902850230397877E-12</v>
      </c>
      <c r="BZ563" s="10">
        <f t="shared" ca="1" si="420"/>
        <v>-3.5034723982644181E-11</v>
      </c>
      <c r="CA563" s="10">
        <f t="shared" ca="1" si="421"/>
        <v>-2.0257049910341557E-11</v>
      </c>
      <c r="CB563" s="10">
        <v>0</v>
      </c>
      <c r="CC563" s="82">
        <f t="shared" ca="1" si="422"/>
        <v>3.9725652202444921E-13</v>
      </c>
      <c r="CD563" s="82">
        <f t="shared" ca="1" si="423"/>
        <v>3.4270724517213212E-13</v>
      </c>
      <c r="CE563" s="82">
        <f t="shared" ca="1" si="424"/>
        <v>1.8915613015767585E-10</v>
      </c>
      <c r="CF563" s="82">
        <f t="shared" ca="1" si="425"/>
        <v>3.7028113765817094E-11</v>
      </c>
      <c r="CG563" s="82">
        <f t="shared" ca="1" si="435"/>
        <v>2.2692420769068951E-10</v>
      </c>
      <c r="CH563" s="13" t="str">
        <f t="shared" ca="1" si="388"/>
        <v/>
      </c>
      <c r="CI563" s="81">
        <f t="shared" ca="1" si="397"/>
        <v>0.1131775965863165</v>
      </c>
      <c r="CJ563" s="81">
        <f t="shared" ca="1" si="398"/>
        <v>0.13063724757458739</v>
      </c>
      <c r="CK563" s="81">
        <f t="shared" ca="1" si="399"/>
        <v>0.39004625943939081</v>
      </c>
      <c r="CL563" s="81">
        <f t="shared" ca="1" si="400"/>
        <v>0.17284488538116416</v>
      </c>
      <c r="CM563" s="89">
        <f t="shared" ca="1" si="389"/>
        <v>0.80670598898145884</v>
      </c>
    </row>
    <row r="564" spans="1:91" x14ac:dyDescent="0.3">
      <c r="A564">
        <v>499</v>
      </c>
      <c r="B564" s="3">
        <f t="shared" si="402"/>
        <v>1.575</v>
      </c>
      <c r="C564" s="3">
        <f t="shared" si="390"/>
        <v>16.633333333333333</v>
      </c>
      <c r="D564" s="4">
        <f t="shared" ca="1" si="426"/>
        <v>564</v>
      </c>
      <c r="E564" s="58">
        <f>(0.5*(COS(B564*2*PI())+1)*('key variables'!$B$4-'key variables'!$B$6)+'key variables'!$B$6)/'key variables'!$B$4</f>
        <v>1</v>
      </c>
      <c r="F564" s="10">
        <f t="shared" ca="1" si="391"/>
        <v>11689222.907461114</v>
      </c>
      <c r="G564" s="10">
        <f t="shared" ca="1" si="392"/>
        <v>13492492.798713122</v>
      </c>
      <c r="H564" s="10">
        <f t="shared" ca="1" si="393"/>
        <v>40309474.521088287</v>
      </c>
      <c r="I564" s="10">
        <f t="shared" ca="1" si="394"/>
        <v>17912154.249750931</v>
      </c>
      <c r="J564" s="10">
        <f t="shared" ca="1" si="427"/>
        <v>83403344.477013454</v>
      </c>
      <c r="K564" s="82">
        <f t="shared" ca="1" si="404"/>
        <v>2249832.832292099</v>
      </c>
      <c r="L564" s="82">
        <f t="shared" ca="1" si="405"/>
        <v>2596909.4377209195</v>
      </c>
      <c r="M564" s="82">
        <f t="shared" ca="1" si="406"/>
        <v>7778311.98309422</v>
      </c>
      <c r="N564" s="82">
        <f t="shared" ca="1" si="407"/>
        <v>3496312.733215793</v>
      </c>
      <c r="O564" s="82">
        <f t="shared" ca="1" si="428"/>
        <v>16121366.986323033</v>
      </c>
      <c r="P564" s="10">
        <f ca="1">IF(IF($A564&gt;='key variables'!$B$26,K564*SUMPRODUCT(Z564:AC564,'control variables'!$O$3:$R$3)/J564+F$65*'key variables'!$B$25/scenario!J$65,K564*SUMPRODUCT(Z564:AC564,'control variables'!$O$7:$R$7)/J564+F$65*'key variables'!$B$25/scenario!J$65)&lt;'key variables'!$B$28,0,IF($A564&gt;='key variables'!$B$26,K564*SUMPRODUCT(Z564:AC564,'control variables'!$O$3:$R$3)/J564+F$65*'key variables'!$B$25/scenario!J$65,K564*SUMPRODUCT(Z564:AC564,'control variables'!$O$7:$R$7)/J564+F$65*'key variables'!$B$25/scenario!J$65))</f>
        <v>1.0028632152420781E-22</v>
      </c>
      <c r="Q564" s="10">
        <f ca="1">IF(IF($A564&gt;='key variables'!$B$26,L564*SUMPRODUCT(Z564:AC564,'control variables'!$O$4:$R$4)/J564+G$65*'key variables'!$B$25/scenario!J$65,L564*SUMPRODUCT(Z564:AC564,'control variables'!$O$7:$R$7)/J564+G$65*'key variables'!$B$25/scenario!J$65)&lt;'key variables'!$B$28,0,IF($A564&gt;='key variables'!$B$26,L564*SUMPRODUCT(Z564:AC564,'control variables'!$O$4:$R$4)/J564+G$65*'key variables'!$B$25/scenario!J$65,L564*SUMPRODUCT(Z564:AC564,'control variables'!$O$7:$R$7)/J564+G$65*'key variables'!$B$25/scenario!J$65))</f>
        <v>1.1575726476317921E-22</v>
      </c>
      <c r="R564" s="10">
        <f ca="1">IF(IF($A564&gt;='key variables'!$B$26,M564*SUMPRODUCT(Z564:AC564,'control variables'!$O$5:$R$5)/J564+H$65*'key variables'!$B$25/scenario!J$65,M564*SUMPRODUCT(Z564:AC564,'control variables'!$O$7:$R$7)/J564+H$65*'key variables'!$B$25/scenario!J$65)&lt;'key variables'!$B$28,0,IF($A564&gt;='key variables'!$B$26,M564*SUMPRODUCT(Z564:AC564,'control variables'!$O$5:$R$5)/J564+H$65*'key variables'!$B$25/scenario!J$65,M564*SUMPRODUCT(Z564:AC564,'control variables'!$O$7:$R$7)/J564+H$65*'key variables'!$B$25/scenario!J$65))</f>
        <v>3.4671833624966378E-22</v>
      </c>
      <c r="S564" s="10">
        <f ca="1">IF(IF($A564&gt;='key variables'!$B$26,N564*SUMPRODUCT(Z564:AC564,'control variables'!$O$6:$R$6)/J564+I$65*'key variables'!$B$25/scenario!J$65,N564*SUMPRODUCT(Z564:AC564,'control variables'!$O$7:$R$7)/J564+I$65*'key variables'!$B$25/scenario!J$65)&lt;'key variables'!$B$28,0,IF($A564&gt;='key variables'!$B$26,N564*SUMPRODUCT(Z564:AC564,'control variables'!$O$6:$R$6)/J564+I$65*'key variables'!$B$25/scenario!J$65,N564*SUMPRODUCT(Z564:AC564,'control variables'!$O$7:$R$7)/J564+I$65*'key variables'!$B$25/scenario!J$65))</f>
        <v>1.5584817586435582E-22</v>
      </c>
      <c r="T564" s="10">
        <f t="shared" ca="1" si="401"/>
        <v>7.186100984014066E-22</v>
      </c>
      <c r="U564" s="82">
        <f ca="1">SUMPRODUCT(P534:P563,'control variables'!AD$7:AD$36)</f>
        <v>2.1262555437225356E-22</v>
      </c>
      <c r="V564" s="82">
        <f ca="1">SUMPRODUCT(Q534:Q563,'control variables'!AE$7:AE$36)</f>
        <v>2.4542681612811439E-22</v>
      </c>
      <c r="W564" s="82">
        <f ca="1">SUMPRODUCT(R534:R563,'control variables'!AF$7:AF$36)</f>
        <v>7.3510701495133456E-22</v>
      </c>
      <c r="X564" s="82">
        <f ca="1">SUMPRODUCT(S534:S563,'control variables'!AG$7:AG$36)</f>
        <v>3.3042696438979681E-22</v>
      </c>
      <c r="Y564" s="82">
        <f t="shared" ca="1" si="395"/>
        <v>1.5235863498414995E-21</v>
      </c>
      <c r="Z564" s="10">
        <f ca="1">IF($A564&gt;='key variables'!$B$26,SUMPRODUCT(P534:P563,'control variables'!V$7:V$36)*$E564,SUMPRODUCT(P534:P563,'control variables'!Z$7:Z$36)*$E564)</f>
        <v>5.1882787777934854E-22</v>
      </c>
      <c r="AA564" s="10">
        <f ca="1">IF($A564&gt;='key variables'!$B$26,SUMPRODUCT(Q534:Q563,'control variables'!W$7:W$36)*$E564,SUMPRODUCT(Q534:Q563,'control variables'!AA$7:AA$36)*$E564)</f>
        <v>5.9886627709368322E-22</v>
      </c>
      <c r="AB564" s="10">
        <f ca="1">IF($A564&gt;='key variables'!$B$26,SUMPRODUCT(R534:R563,'control variables'!X$7:X$36)*$E564,SUMPRODUCT(R534:R563,'control variables'!AB$7:AB$36)*$E564)</f>
        <v>1.7937355349121789E-21</v>
      </c>
      <c r="AC564" s="10">
        <f ca="1">IF($A564&gt;='key variables'!$B$26,SUMPRODUCT(S534:S563,'control variables'!Y$7:Y$36)*$E564,SUMPRODUCT(S534:S563,'control variables'!AC$7:AC$36)*$E564)</f>
        <v>8.0627524382742735E-22</v>
      </c>
      <c r="AD564" s="10">
        <f t="shared" ca="1" si="396"/>
        <v>3.7177049336126384E-21</v>
      </c>
      <c r="AE564" s="82">
        <f ca="1">SUMPRODUCT(P534:P563,'control variables'!AL$7:AL$36)</f>
        <v>7.064104167573328E-22</v>
      </c>
      <c r="AF564" s="82">
        <f ca="1">SUMPRODUCT(Q534:Q563,'control variables'!AM$7:AM$36)</f>
        <v>8.1325475273408396E-22</v>
      </c>
      <c r="AG564" s="82">
        <f ca="1">SUMPRODUCT(R534:R563,'control variables'!AN$7:AN$36)</f>
        <v>2.3188030327021612E-21</v>
      </c>
      <c r="AH564" s="82">
        <f ca="1">SUMPRODUCT(S534:S563,'control variables'!AO$7:AO$36)</f>
        <v>1.0040187124131782E-21</v>
      </c>
      <c r="AI564" s="82">
        <f t="shared" ca="1" si="408"/>
        <v>4.8424869146067565E-21</v>
      </c>
      <c r="AJ564" s="10">
        <f ca="1">SUMPRODUCT(P534:P563,'control variables'!AP$7:AP$36)</f>
        <v>6.7497790075810355E-25</v>
      </c>
      <c r="AK564" s="10">
        <f ca="1">SUMPRODUCT(Q534:Q563,'control variables'!AQ$7:AQ$36)</f>
        <v>1.9477630244043369E-24</v>
      </c>
      <c r="AL564" s="10">
        <f ca="1">SUMPRODUCT(R534:R563,'control variables'!AR$7:AR$36)</f>
        <v>7.0007717263709552E-23</v>
      </c>
      <c r="AM564" s="10">
        <f ca="1">SUMPRODUCT(S534:S563,'control variables'!AS$7:AS$36)</f>
        <v>5.2446870611616852E-23</v>
      </c>
      <c r="AN564" s="10">
        <f t="shared" ca="1" si="429"/>
        <v>1.2507732880048884E-22</v>
      </c>
      <c r="AO564" s="82">
        <f ca="1">SUMPRODUCT(P534:P563,'control variables'!AX$7:AX$36)</f>
        <v>9.1786693871652581E-25</v>
      </c>
      <c r="AP564" s="82">
        <f ca="1">SUMPRODUCT(Q534:Q563,'control variables'!AY$7:AY$36)</f>
        <v>2.1189283768221639E-24</v>
      </c>
      <c r="AQ564" s="82">
        <f ca="1">SUMPRODUCT(R534:R563,'control variables'!AZ$7:AZ$36)</f>
        <v>1.9039962362975686E-23</v>
      </c>
      <c r="AR564" s="82">
        <f ca="1">SUMPRODUCT(S534:S563,'control variables'!BA$7:BA$36)</f>
        <v>1.4263948055033717E-23</v>
      </c>
      <c r="AS564" s="82">
        <f t="shared" ca="1" si="430"/>
        <v>3.6340705733548092E-23</v>
      </c>
      <c r="AT564" s="10">
        <f ca="1">SUMPRODUCT(P534:P563,'control variables'!AT$7:AT$36)</f>
        <v>-8.1005339125453688E-25</v>
      </c>
      <c r="AU564" s="10">
        <f ca="1">SUMPRODUCT(Q534:Q563,'control variables'!AU$7:AU$36)</f>
        <v>8.7872972342692579E-25</v>
      </c>
      <c r="AV564" s="10">
        <f ca="1">SUMPRODUCT(R534:R563,'control variables'!AV$7:AV$36)</f>
        <v>3.7838806072790579E-22</v>
      </c>
      <c r="AW564" s="10">
        <f ca="1">SUMPRODUCT(S534:S563,'control variables'!AW$7:AW$36)</f>
        <v>2.8347260041664644E-22</v>
      </c>
      <c r="AX564" s="10">
        <f t="shared" ca="1" si="409"/>
        <v>6.6192933747672462E-22</v>
      </c>
      <c r="AY564" s="82">
        <f ca="1">SUMPRODUCT(P534:P563,'control variables'!BB$7:BB$36)</f>
        <v>2.9360096568689645E-24</v>
      </c>
      <c r="AZ564" s="82">
        <f ca="1">SUMPRODUCT(Q534:Q563,'control variables'!BC$7:BC$36)</f>
        <v>7.486819389312707E-24</v>
      </c>
      <c r="BA564" s="82">
        <f ca="1">SUMPRODUCT(R534:R563,'control variables'!BD$7:BD$36)</f>
        <v>5.2410037024306781E-23</v>
      </c>
      <c r="BB564" s="82">
        <f ca="1">SUMPRODUCT(S534:S563,'control variables'!BE$7:BE$36)</f>
        <v>7.4478403908705037E-24</v>
      </c>
      <c r="BC564" s="82">
        <f t="shared" ca="1" si="431"/>
        <v>7.0280706461358959E-23</v>
      </c>
      <c r="BD564" s="10">
        <f ca="1">SUMPRODUCT(P534:P563,'control variables'!BF$7:BF$36)</f>
        <v>6.1418764706367675E-25</v>
      </c>
      <c r="BE564" s="10">
        <f ca="1">SUMPRODUCT(Q534:Q563,'control variables'!BG$7:BG$36)</f>
        <v>7.0893698158289999E-25</v>
      </c>
      <c r="BF564" s="10">
        <f ca="1">SUMPRODUCT(R534:R563,'control variables'!BH$7:BH$36)</f>
        <v>2.1234213788927369E-23</v>
      </c>
      <c r="BG564" s="10">
        <f ca="1">SUMPRODUCT(S534:S563,'control variables'!BI$7:BI$36)</f>
        <v>4.7723369936442052E-23</v>
      </c>
      <c r="BH564" s="10">
        <f t="shared" ca="1" si="432"/>
        <v>7.0280708354015995E-23</v>
      </c>
      <c r="BI564" s="82">
        <f t="shared" ca="1" si="410"/>
        <v>7.0853637302294728E-22</v>
      </c>
      <c r="BJ564" s="82">
        <f t="shared" ca="1" si="411"/>
        <v>8.2162030184682355E-22</v>
      </c>
      <c r="BK564" s="82">
        <f t="shared" ca="1" si="412"/>
        <v>2.749601130454374E-21</v>
      </c>
      <c r="BL564" s="82">
        <f t="shared" ca="1" si="413"/>
        <v>1.2949391532206952E-21</v>
      </c>
      <c r="BM564" s="82">
        <f t="shared" ca="1" si="403"/>
        <v>5.5746969585448401E-21</v>
      </c>
      <c r="BN564" s="10">
        <f ca="1">BN563+BI564-INDIRECT(ADDRESS(MAX($D564-'key variables'!$B$9*30,34),scenario!BI$4),TRUE)</f>
        <v>9439390.0751690175</v>
      </c>
      <c r="BO564" s="10">
        <f ca="1">BO563+BJ564-INDIRECT(ADDRESS(MAX($D564-'key variables'!$B$9*30,34),scenario!BJ$4),TRUE)</f>
        <v>10895583.360992203</v>
      </c>
      <c r="BP564" s="10">
        <f ca="1">BP563+BK564-INDIRECT(ADDRESS(MAX($D564-'key variables'!$B$9*30,34),scenario!BK$4),TRUE)</f>
        <v>32531162.537994072</v>
      </c>
      <c r="BQ564" s="10">
        <f ca="1">BQ563+BL564-INDIRECT(ADDRESS(MAX($D564-'key variables'!$B$9*30,34),scenario!BL$4),TRUE)</f>
        <v>14415841.516535141</v>
      </c>
      <c r="BR564" s="10">
        <f t="shared" ca="1" si="433"/>
        <v>67281977.490690395</v>
      </c>
      <c r="BS564" s="82">
        <f t="shared" ca="1" si="414"/>
        <v>-2.3433848477499291E-9</v>
      </c>
      <c r="BT564" s="82">
        <f t="shared" ca="1" si="415"/>
        <v>-3.4288309056582842E-10</v>
      </c>
      <c r="BU564" s="82">
        <f t="shared" ca="1" si="416"/>
        <v>-4.2578247660215152E-9</v>
      </c>
      <c r="BV564" s="82">
        <f t="shared" ca="1" si="417"/>
        <v>-2.9943922343341388E-9</v>
      </c>
      <c r="BW564" s="82">
        <f t="shared" ca="1" si="434"/>
        <v>-9.9384849386714117E-9</v>
      </c>
      <c r="BX564" s="10">
        <f t="shared" ca="1" si="418"/>
        <v>-1.8625994260029628E-12</v>
      </c>
      <c r="BY564" s="10">
        <f t="shared" ca="1" si="419"/>
        <v>2.8902850230337111E-12</v>
      </c>
      <c r="BZ564" s="10">
        <f t="shared" ca="1" si="420"/>
        <v>-3.5034723982698788E-11</v>
      </c>
      <c r="CA564" s="10">
        <f t="shared" ca="1" si="421"/>
        <v>-2.0257049910382467E-11</v>
      </c>
      <c r="CB564" s="10">
        <v>0</v>
      </c>
      <c r="CC564" s="82">
        <f t="shared" ca="1" si="422"/>
        <v>3.9725652202501638E-13</v>
      </c>
      <c r="CD564" s="82">
        <f t="shared" ca="1" si="423"/>
        <v>3.4270724517108219E-13</v>
      </c>
      <c r="CE564" s="82">
        <f t="shared" ca="1" si="424"/>
        <v>1.8915613015734841E-10</v>
      </c>
      <c r="CF564" s="82">
        <f t="shared" ca="1" si="425"/>
        <v>3.702811376557181E-11</v>
      </c>
      <c r="CG564" s="82">
        <f t="shared" ca="1" si="435"/>
        <v>2.2692420769011633E-10</v>
      </c>
      <c r="CH564" s="13" t="str">
        <f t="shared" ca="1" si="388"/>
        <v/>
      </c>
      <c r="CI564" s="81">
        <f t="shared" ca="1" si="397"/>
        <v>0.1131775965863165</v>
      </c>
      <c r="CJ564" s="81">
        <f t="shared" ca="1" si="398"/>
        <v>0.13063724757458739</v>
      </c>
      <c r="CK564" s="81">
        <f t="shared" ca="1" si="399"/>
        <v>0.39004625943939081</v>
      </c>
      <c r="CL564" s="81">
        <f t="shared" ca="1" si="400"/>
        <v>0.17284488538116416</v>
      </c>
      <c r="CM564" s="89">
        <f t="shared" ca="1" si="389"/>
        <v>0.80670598898145884</v>
      </c>
    </row>
    <row r="565" spans="1:91" x14ac:dyDescent="0.3">
      <c r="A565">
        <v>500</v>
      </c>
      <c r="B565" s="3">
        <f t="shared" si="402"/>
        <v>1.5777777777777777</v>
      </c>
      <c r="C565" s="3">
        <f t="shared" si="390"/>
        <v>16.666666666666668</v>
      </c>
      <c r="D565" s="4">
        <f t="shared" ca="1" si="426"/>
        <v>565</v>
      </c>
      <c r="E565" s="58">
        <f>(0.5*(COS(B565*2*PI())+1)*('key variables'!$B$4-'key variables'!$B$6)+'key variables'!$B$6)/'key variables'!$B$4</f>
        <v>1</v>
      </c>
      <c r="F565" s="10">
        <f t="shared" ca="1" si="391"/>
        <v>11689222.907461114</v>
      </c>
      <c r="G565" s="10">
        <f t="shared" ca="1" si="392"/>
        <v>13492492.798713122</v>
      </c>
      <c r="H565" s="10">
        <f t="shared" ca="1" si="393"/>
        <v>40309474.521088287</v>
      </c>
      <c r="I565" s="10">
        <f t="shared" ca="1" si="394"/>
        <v>17912154.249750931</v>
      </c>
      <c r="J565" s="10">
        <f t="shared" ca="1" si="427"/>
        <v>83403344.477013454</v>
      </c>
      <c r="K565" s="82">
        <f t="shared" ca="1" si="404"/>
        <v>2249832.832292099</v>
      </c>
      <c r="L565" s="82">
        <f t="shared" ca="1" si="405"/>
        <v>2596909.4377209195</v>
      </c>
      <c r="M565" s="82">
        <f t="shared" ca="1" si="406"/>
        <v>7778311.98309422</v>
      </c>
      <c r="N565" s="82">
        <f t="shared" ca="1" si="407"/>
        <v>3496312.733215793</v>
      </c>
      <c r="O565" s="82">
        <f t="shared" ca="1" si="428"/>
        <v>16121366.986323033</v>
      </c>
      <c r="P565" s="10">
        <f ca="1">IF(IF($A565&gt;='key variables'!$B$26,K565*SUMPRODUCT(Z565:AC565,'control variables'!$O$3:$R$3)/J565+F$65*'key variables'!$B$25/scenario!J$65,K565*SUMPRODUCT(Z565:AC565,'control variables'!$O$7:$R$7)/J565+F$65*'key variables'!$B$25/scenario!J$65)&lt;'key variables'!$B$28,0,IF($A565&gt;='key variables'!$B$26,K565*SUMPRODUCT(Z565:AC565,'control variables'!$O$3:$R$3)/J565+F$65*'key variables'!$B$25/scenario!J$65,K565*SUMPRODUCT(Z565:AC565,'control variables'!$O$7:$R$7)/J565+F$65*'key variables'!$B$25/scenario!J$65))</f>
        <v>8.6291287795193225E-23</v>
      </c>
      <c r="Q565" s="10">
        <f ca="1">IF(IF($A565&gt;='key variables'!$B$26,L565*SUMPRODUCT(Z565:AC565,'control variables'!$O$4:$R$4)/J565+G$65*'key variables'!$B$25/scenario!J$65,L565*SUMPRODUCT(Z565:AC565,'control variables'!$O$7:$R$7)/J565+G$65*'key variables'!$B$25/scenario!J$65)&lt;'key variables'!$B$28,0,IF($A565&gt;='key variables'!$B$26,L565*SUMPRODUCT(Z565:AC565,'control variables'!$O$4:$R$4)/J565+G$65*'key variables'!$B$25/scenario!J$65,L565*SUMPRODUCT(Z565:AC565,'control variables'!$O$7:$R$7)/J565+G$65*'key variables'!$B$25/scenario!J$65))</f>
        <v>9.9603248940112921E-23</v>
      </c>
      <c r="R565" s="10">
        <f ca="1">IF(IF($A565&gt;='key variables'!$B$26,M565*SUMPRODUCT(Z565:AC565,'control variables'!$O$5:$R$5)/J565+H$65*'key variables'!$B$25/scenario!J$65,M565*SUMPRODUCT(Z565:AC565,'control variables'!$O$7:$R$7)/J565+H$65*'key variables'!$B$25/scenario!J$65)&lt;'key variables'!$B$28,0,IF($A565&gt;='key variables'!$B$26,M565*SUMPRODUCT(Z565:AC565,'control variables'!$O$5:$R$5)/J565+H$65*'key variables'!$B$25/scenario!J$65,M565*SUMPRODUCT(Z565:AC565,'control variables'!$O$7:$R$7)/J565+H$65*'key variables'!$B$25/scenario!J$65))</f>
        <v>2.9833352427796757E-22</v>
      </c>
      <c r="S565" s="10">
        <f ca="1">IF(IF($A565&gt;='key variables'!$B$26,N565*SUMPRODUCT(Z565:AC565,'control variables'!$O$6:$R$6)/J565+I$65*'key variables'!$B$25/scenario!J$65,N565*SUMPRODUCT(Z565:AC565,'control variables'!$O$7:$R$7)/J565+I$65*'key variables'!$B$25/scenario!J$65)&lt;'key variables'!$B$28,0,IF($A565&gt;='key variables'!$B$26,N565*SUMPRODUCT(Z565:AC565,'control variables'!$O$6:$R$6)/J565+I$65*'key variables'!$B$25/scenario!J$65,N565*SUMPRODUCT(Z565:AC565,'control variables'!$O$7:$R$7)/J565+I$65*'key variables'!$B$25/scenario!J$65))</f>
        <v>1.3409944239126131E-22</v>
      </c>
      <c r="T565" s="10">
        <f t="shared" ca="1" si="401"/>
        <v>6.1832750340453496E-22</v>
      </c>
      <c r="U565" s="82">
        <f ca="1">SUMPRODUCT(P535:P564,'control variables'!AD$7:AD$36)</f>
        <v>1.8295349381739696E-22</v>
      </c>
      <c r="V565" s="82">
        <f ca="1">SUMPRODUCT(Q535:Q564,'control variables'!AE$7:AE$36)</f>
        <v>2.1117731412710107E-22</v>
      </c>
      <c r="W565" s="82">
        <f ca="1">SUMPRODUCT(R535:R564,'control variables'!AF$7:AF$36)</f>
        <v>6.3252226249139119E-22</v>
      </c>
      <c r="X565" s="82">
        <f ca="1">SUMPRODUCT(S535:S564,'control variables'!AG$7:AG$36)</f>
        <v>2.8431562596070851E-22</v>
      </c>
      <c r="Y565" s="82">
        <f t="shared" ca="1" si="395"/>
        <v>1.3109686963965978E-21</v>
      </c>
      <c r="Z565" s="10">
        <f ca="1">IF($A565&gt;='key variables'!$B$26,SUMPRODUCT(P535:P564,'control variables'!V$7:V$36)*$E565,SUMPRODUCT(P535:P564,'control variables'!Z$7:Z$36)*$E565)</f>
        <v>4.4642504617960416E-22</v>
      </c>
      <c r="AA565" s="10">
        <f ca="1">IF($A565&gt;='key variables'!$B$26,SUMPRODUCT(Q535:Q564,'control variables'!W$7:W$36)*$E565,SUMPRODUCT(Q535:Q564,'control variables'!AA$7:AA$36)*$E565)</f>
        <v>5.1529402496882686E-22</v>
      </c>
      <c r="AB565" s="10">
        <f ca="1">IF($A565&gt;='key variables'!$B$26,SUMPRODUCT(R535:R564,'control variables'!X$7:X$36)*$E565,SUMPRODUCT(R535:R564,'control variables'!AB$7:AB$36)*$E565)</f>
        <v>1.5434183537603272E-21</v>
      </c>
      <c r="AC565" s="10">
        <f ca="1">IF($A565&gt;='key variables'!$B$26,SUMPRODUCT(S535:S564,'control variables'!Y$7:Y$36)*$E565,SUMPRODUCT(S535:S564,'control variables'!AC$7:AC$36)*$E565)</f>
        <v>6.9375890998711878E-22</v>
      </c>
      <c r="AD565" s="10">
        <f t="shared" ca="1" si="396"/>
        <v>3.1988963348958773E-21</v>
      </c>
      <c r="AE565" s="82">
        <f ca="1">SUMPRODUCT(P535:P564,'control variables'!AL$7:AL$36)</f>
        <v>6.0783029676898825E-22</v>
      </c>
      <c r="AF565" s="82">
        <f ca="1">SUMPRODUCT(Q535:Q564,'control variables'!AM$7:AM$36)</f>
        <v>6.9976442302797773E-22</v>
      </c>
      <c r="AG565" s="82">
        <f ca="1">SUMPRODUCT(R535:R564,'control variables'!AN$7:AN$36)</f>
        <v>1.9952122761524299E-21</v>
      </c>
      <c r="AH565" s="82">
        <f ca="1">SUMPRODUCT(S535:S564,'control variables'!AO$7:AO$36)</f>
        <v>8.6390712459915696E-22</v>
      </c>
      <c r="AI565" s="82">
        <f t="shared" ca="1" si="408"/>
        <v>4.1667141205485527E-21</v>
      </c>
      <c r="AJ565" s="10">
        <f ca="1">SUMPRODUCT(P535:P564,'control variables'!AP$7:AP$36)</f>
        <v>5.8078421268700504E-25</v>
      </c>
      <c r="AK565" s="10">
        <f ca="1">SUMPRODUCT(Q535:Q564,'control variables'!AQ$7:AQ$36)</f>
        <v>1.6759511879707288E-24</v>
      </c>
      <c r="AL565" s="10">
        <f ca="1">SUMPRODUCT(R535:R564,'control variables'!AR$7:AR$36)</f>
        <v>6.0238086176378959E-23</v>
      </c>
      <c r="AM565" s="10">
        <f ca="1">SUMPRODUCT(S535:S564,'control variables'!AS$7:AS$36)</f>
        <v>4.5127869255946779E-23</v>
      </c>
      <c r="AN565" s="10">
        <f t="shared" ca="1" si="429"/>
        <v>1.0762269083298347E-22</v>
      </c>
      <c r="AO565" s="82">
        <f ca="1">SUMPRODUCT(P535:P564,'control variables'!AX$7:AX$36)</f>
        <v>7.8977789755068341E-25</v>
      </c>
      <c r="AP565" s="82">
        <f ca="1">SUMPRODUCT(Q535:Q564,'control variables'!AY$7:AY$36)</f>
        <v>1.8232302830812929E-24</v>
      </c>
      <c r="AQ565" s="82">
        <f ca="1">SUMPRODUCT(R535:R564,'control variables'!AZ$7:AZ$36)</f>
        <v>1.6382920889930012E-23</v>
      </c>
      <c r="AR565" s="82">
        <f ca="1">SUMPRODUCT(S535:S564,'control variables'!BA$7:BA$36)</f>
        <v>1.2273403072377012E-23</v>
      </c>
      <c r="AS565" s="82">
        <f t="shared" ca="1" si="430"/>
        <v>3.1269332142939001E-23</v>
      </c>
      <c r="AT565" s="10">
        <f ca="1">SUMPRODUCT(P535:P564,'control variables'!AT$7:AT$36)</f>
        <v>-6.9700981401879833E-25</v>
      </c>
      <c r="AU565" s="10">
        <f ca="1">SUMPRODUCT(Q535:Q564,'control variables'!AU$7:AU$36)</f>
        <v>7.5610231092302883E-25</v>
      </c>
      <c r="AV565" s="10">
        <f ca="1">SUMPRODUCT(R535:R564,'control variables'!AV$7:AV$36)</f>
        <v>3.2558371421226282E-22</v>
      </c>
      <c r="AW565" s="10">
        <f ca="1">SUMPRODUCT(S535:S564,'control variables'!AW$7:AW$36)</f>
        <v>2.439137797939874E-22</v>
      </c>
      <c r="AX565" s="10">
        <f t="shared" ca="1" si="409"/>
        <v>5.6955658650315441E-22</v>
      </c>
      <c r="AY565" s="82">
        <f ca="1">SUMPRODUCT(P535:P564,'control variables'!BB$7:BB$36)</f>
        <v>2.5262872385761048E-24</v>
      </c>
      <c r="AZ565" s="82">
        <f ca="1">SUMPRODUCT(Q535:Q564,'control variables'!BC$7:BC$36)</f>
        <v>6.4420279533123388E-24</v>
      </c>
      <c r="BA565" s="82">
        <f ca="1">SUMPRODUCT(R535:R564,'control variables'!BD$7:BD$36)</f>
        <v>4.5096175824232506E-23</v>
      </c>
      <c r="BB565" s="82">
        <f ca="1">SUMPRODUCT(S535:S564,'control variables'!BE$7:BE$36)</f>
        <v>6.4084885042486625E-24</v>
      </c>
      <c r="BC565" s="82">
        <f t="shared" ca="1" si="431"/>
        <v>6.0472979520369607E-23</v>
      </c>
      <c r="BD565" s="10">
        <f ca="1">SUMPRODUCT(P535:P564,'control variables'!BF$7:BF$36)</f>
        <v>5.2847728591013295E-25</v>
      </c>
      <c r="BE565" s="10">
        <f ca="1">SUMPRODUCT(Q535:Q564,'control variables'!BG$7:BG$36)</f>
        <v>6.1000427751913053E-25</v>
      </c>
      <c r="BF565" s="10">
        <f ca="1">SUMPRODUCT(R535:R564,'control variables'!BH$7:BH$36)</f>
        <v>1.8270962832380802E-23</v>
      </c>
      <c r="BG565" s="10">
        <f ca="1">SUMPRODUCT(S535:S564,'control variables'!BI$7:BI$36)</f>
        <v>4.1063536753094833E-23</v>
      </c>
      <c r="BH565" s="10">
        <f t="shared" ca="1" si="432"/>
        <v>6.04729811489049E-23</v>
      </c>
      <c r="BI565" s="82">
        <f t="shared" ca="1" si="410"/>
        <v>6.0965957419354553E-22</v>
      </c>
      <c r="BJ565" s="82">
        <f t="shared" ca="1" si="411"/>
        <v>7.0696255329221305E-22</v>
      </c>
      <c r="BK565" s="82">
        <f t="shared" ca="1" si="412"/>
        <v>2.3658921661889251E-21</v>
      </c>
      <c r="BL565" s="82">
        <f t="shared" ca="1" si="413"/>
        <v>1.114229392897393E-21</v>
      </c>
      <c r="BM565" s="82">
        <f t="shared" ca="1" si="403"/>
        <v>4.7967436865720766E-21</v>
      </c>
      <c r="BN565" s="10">
        <f ca="1">BN564+BI565-INDIRECT(ADDRESS(MAX($D565-'key variables'!$B$9*30,34),scenario!BI$4),TRUE)</f>
        <v>9439390.0751690175</v>
      </c>
      <c r="BO565" s="10">
        <f ca="1">BO564+BJ565-INDIRECT(ADDRESS(MAX($D565-'key variables'!$B$9*30,34),scenario!BJ$4),TRUE)</f>
        <v>10895583.360992203</v>
      </c>
      <c r="BP565" s="10">
        <f ca="1">BP564+BK565-INDIRECT(ADDRESS(MAX($D565-'key variables'!$B$9*30,34),scenario!BK$4),TRUE)</f>
        <v>32531162.537994072</v>
      </c>
      <c r="BQ565" s="10">
        <f ca="1">BQ564+BL565-INDIRECT(ADDRESS(MAX($D565-'key variables'!$B$9*30,34),scenario!BL$4),TRUE)</f>
        <v>14415841.516535141</v>
      </c>
      <c r="BR565" s="10">
        <f t="shared" ca="1" si="433"/>
        <v>67281977.490690395</v>
      </c>
      <c r="BS565" s="82">
        <f t="shared" ca="1" si="414"/>
        <v>-2.3433848477504527E-9</v>
      </c>
      <c r="BT565" s="82">
        <f t="shared" ca="1" si="415"/>
        <v>-3.428830905664364E-10</v>
      </c>
      <c r="BU565" s="82">
        <f t="shared" ca="1" si="416"/>
        <v>-4.2578247660236006E-9</v>
      </c>
      <c r="BV565" s="82">
        <f t="shared" ca="1" si="417"/>
        <v>-2.99439223433516E-9</v>
      </c>
      <c r="BW565" s="82">
        <f t="shared" ca="1" si="434"/>
        <v>-9.9384849386756502E-9</v>
      </c>
      <c r="BX565" s="10">
        <f t="shared" ca="1" si="418"/>
        <v>-1.8625994260052278E-12</v>
      </c>
      <c r="BY565" s="10">
        <f t="shared" ca="1" si="419"/>
        <v>2.8902850230284822E-12</v>
      </c>
      <c r="BZ565" s="10">
        <f t="shared" ca="1" si="420"/>
        <v>-3.5034723982745769E-11</v>
      </c>
      <c r="CA565" s="10">
        <f t="shared" ca="1" si="421"/>
        <v>-2.0257049910417667E-11</v>
      </c>
      <c r="CB565" s="10">
        <v>0</v>
      </c>
      <c r="CC565" s="82">
        <f t="shared" ca="1" si="422"/>
        <v>3.9725652202550444E-13</v>
      </c>
      <c r="CD565" s="82">
        <f t="shared" ca="1" si="423"/>
        <v>3.4270724517017883E-13</v>
      </c>
      <c r="CE565" s="82">
        <f t="shared" ca="1" si="424"/>
        <v>1.8915613015706668E-10</v>
      </c>
      <c r="CF565" s="82">
        <f t="shared" ca="1" si="425"/>
        <v>3.7028113765360749E-11</v>
      </c>
      <c r="CG565" s="82">
        <f t="shared" ca="1" si="435"/>
        <v>2.269242076896231E-10</v>
      </c>
      <c r="CH565" s="13" t="str">
        <f t="shared" ca="1" si="388"/>
        <v/>
      </c>
      <c r="CI565" s="81">
        <f t="shared" ca="1" si="397"/>
        <v>0.1131775965863165</v>
      </c>
      <c r="CJ565" s="81">
        <f t="shared" ca="1" si="398"/>
        <v>0.13063724757458739</v>
      </c>
      <c r="CK565" s="81">
        <f t="shared" ca="1" si="399"/>
        <v>0.39004625943939081</v>
      </c>
      <c r="CL565" s="81">
        <f t="shared" ca="1" si="400"/>
        <v>0.17284488538116416</v>
      </c>
      <c r="CM565" s="89">
        <f t="shared" ca="1" si="389"/>
        <v>0.80670598898145884</v>
      </c>
    </row>
    <row r="566" spans="1:91" x14ac:dyDescent="0.3">
      <c r="A566">
        <v>501</v>
      </c>
      <c r="B566" s="3">
        <f t="shared" si="402"/>
        <v>1.5805555555555555</v>
      </c>
      <c r="C566" s="3">
        <f t="shared" si="390"/>
        <v>16.7</v>
      </c>
      <c r="D566" s="4">
        <f t="shared" ca="1" si="426"/>
        <v>566</v>
      </c>
      <c r="E566" s="58">
        <f>(0.5*(COS(B566*2*PI())+1)*('key variables'!$B$4-'key variables'!$B$6)+'key variables'!$B$6)/'key variables'!$B$4</f>
        <v>1</v>
      </c>
      <c r="F566" s="10">
        <f t="shared" ca="1" si="391"/>
        <v>11689222.907461114</v>
      </c>
      <c r="G566" s="10">
        <f t="shared" ca="1" si="392"/>
        <v>13492492.798713122</v>
      </c>
      <c r="H566" s="10">
        <f t="shared" ca="1" si="393"/>
        <v>40309474.521088287</v>
      </c>
      <c r="I566" s="10">
        <f t="shared" ca="1" si="394"/>
        <v>17912154.249750931</v>
      </c>
      <c r="J566" s="10">
        <f t="shared" ca="1" si="427"/>
        <v>83403344.477013454</v>
      </c>
      <c r="K566" s="82">
        <f t="shared" ca="1" si="404"/>
        <v>2249832.832292099</v>
      </c>
      <c r="L566" s="82">
        <f t="shared" ca="1" si="405"/>
        <v>2596909.4377209195</v>
      </c>
      <c r="M566" s="82">
        <f t="shared" ca="1" si="406"/>
        <v>7778311.98309422</v>
      </c>
      <c r="N566" s="82">
        <f t="shared" ca="1" si="407"/>
        <v>3496312.733215793</v>
      </c>
      <c r="O566" s="82">
        <f t="shared" ca="1" si="428"/>
        <v>16121366.986323033</v>
      </c>
      <c r="P566" s="10">
        <f ca="1">IF(IF($A566&gt;='key variables'!$B$26,K566*SUMPRODUCT(Z566:AC566,'control variables'!$O$3:$R$3)/J566+F$65*'key variables'!$B$25/scenario!J$65,K566*SUMPRODUCT(Z566:AC566,'control variables'!$O$7:$R$7)/J566+F$65*'key variables'!$B$25/scenario!J$65)&lt;'key variables'!$B$28,0,IF($A566&gt;='key variables'!$B$26,K566*SUMPRODUCT(Z566:AC566,'control variables'!$O$3:$R$3)/J566+F$65*'key variables'!$B$25/scenario!J$65,K566*SUMPRODUCT(Z566:AC566,'control variables'!$O$7:$R$7)/J566+F$65*'key variables'!$B$25/scenario!J$65))</f>
        <v>7.4249271846664043E-23</v>
      </c>
      <c r="Q566" s="10">
        <f ca="1">IF(IF($A566&gt;='key variables'!$B$26,L566*SUMPRODUCT(Z566:AC566,'control variables'!$O$4:$R$4)/J566+G$65*'key variables'!$B$25/scenario!J$65,L566*SUMPRODUCT(Z566:AC566,'control variables'!$O$7:$R$7)/J566+G$65*'key variables'!$B$25/scenario!J$65)&lt;'key variables'!$B$28,0,IF($A566&gt;='key variables'!$B$26,L566*SUMPRODUCT(Z566:AC566,'control variables'!$O$4:$R$4)/J566+G$65*'key variables'!$B$25/scenario!J$65,L566*SUMPRODUCT(Z566:AC566,'control variables'!$O$7:$R$7)/J566+G$65*'key variables'!$B$25/scenario!J$65))</f>
        <v>8.5703538518489409E-23</v>
      </c>
      <c r="R566" s="10">
        <f ca="1">IF(IF($A566&gt;='key variables'!$B$26,M566*SUMPRODUCT(Z566:AC566,'control variables'!$O$5:$R$5)/J566+H$65*'key variables'!$B$25/scenario!J$65,M566*SUMPRODUCT(Z566:AC566,'control variables'!$O$7:$R$7)/J566+H$65*'key variables'!$B$25/scenario!J$65)&lt;'key variables'!$B$28,0,IF($A566&gt;='key variables'!$B$26,M566*SUMPRODUCT(Z566:AC566,'control variables'!$O$5:$R$5)/J566+H$65*'key variables'!$B$25/scenario!J$65,M566*SUMPRODUCT(Z566:AC566,'control variables'!$O$7:$R$7)/J566+H$65*'key variables'!$B$25/scenario!J$65))</f>
        <v>2.5670085023719002E-22</v>
      </c>
      <c r="S566" s="10">
        <f ca="1">IF(IF($A566&gt;='key variables'!$B$26,N566*SUMPRODUCT(Z566:AC566,'control variables'!$O$6:$R$6)/J566+I$65*'key variables'!$B$25/scenario!J$65,N566*SUMPRODUCT(Z566:AC566,'control variables'!$O$7:$R$7)/J566+I$65*'key variables'!$B$25/scenario!J$65)&lt;'key variables'!$B$28,0,IF($A566&gt;='key variables'!$B$26,N566*SUMPRODUCT(Z566:AC566,'control variables'!$O$6:$R$6)/J566+I$65*'key variables'!$B$25/scenario!J$65,N566*SUMPRODUCT(Z566:AC566,'control variables'!$O$7:$R$7)/J566+I$65*'key variables'!$B$25/scenario!J$65))</f>
        <v>1.1538576149456259E-22</v>
      </c>
      <c r="T566" s="10">
        <f t="shared" ca="1" si="401"/>
        <v>5.32039422096906E-22</v>
      </c>
      <c r="U566" s="82">
        <f ca="1">SUMPRODUCT(P536:P565,'control variables'!AD$7:AD$36)</f>
        <v>1.5742219226100797E-22</v>
      </c>
      <c r="V566" s="82">
        <f ca="1">SUMPRODUCT(Q536:Q565,'control variables'!AE$7:AE$36)</f>
        <v>1.8170735661850813E-22</v>
      </c>
      <c r="W566" s="82">
        <f ca="1">SUMPRODUCT(R536:R565,'control variables'!AF$7:AF$36)</f>
        <v>5.4425329157512474E-22</v>
      </c>
      <c r="X566" s="82">
        <f ca="1">SUMPRODUCT(S536:S565,'control variables'!AG$7:AG$36)</f>
        <v>2.4463916047138914E-22</v>
      </c>
      <c r="Y566" s="82">
        <f t="shared" ca="1" si="395"/>
        <v>1.1280220009260301E-21</v>
      </c>
      <c r="Z566" s="10">
        <f ca="1">IF($A566&gt;='key variables'!$B$26,SUMPRODUCT(P536:P565,'control variables'!V$7:V$36)*$E566,SUMPRODUCT(P536:P565,'control variables'!Z$7:Z$36)*$E566)</f>
        <v>3.841260857251384E-22</v>
      </c>
      <c r="AA566" s="10">
        <f ca="1">IF($A566&gt;='key variables'!$B$26,SUMPRODUCT(Q536:Q565,'control variables'!W$7:W$36)*$E566,SUMPRODUCT(Q536:Q565,'control variables'!AA$7:AA$36)*$E566)</f>
        <v>4.4338434526183267E-22</v>
      </c>
      <c r="AB566" s="10">
        <f ca="1">IF($A566&gt;='key variables'!$B$26,SUMPRODUCT(R536:R565,'control variables'!X$7:X$36)*$E566,SUMPRODUCT(R536:R565,'control variables'!AB$7:AB$36)*$E566)</f>
        <v>1.3280331288307046E-21</v>
      </c>
      <c r="AC566" s="10">
        <f ca="1">IF($A566&gt;='key variables'!$B$26,SUMPRODUCT(S536:S565,'control variables'!Y$7:Y$36)*$E566,SUMPRODUCT(S536:S565,'control variables'!AC$7:AC$36)*$E566)</f>
        <v>5.9694431755309013E-22</v>
      </c>
      <c r="AD566" s="10">
        <f t="shared" ca="1" si="396"/>
        <v>2.7524878773707659E-21</v>
      </c>
      <c r="AE566" s="82">
        <f ca="1">SUMPRODUCT(P536:P565,'control variables'!AL$7:AL$36)</f>
        <v>5.2300710876577106E-22</v>
      </c>
      <c r="AF566" s="82">
        <f ca="1">SUMPRODUCT(Q536:Q565,'control variables'!AM$7:AM$36)</f>
        <v>6.0211175660450113E-22</v>
      </c>
      <c r="AG566" s="82">
        <f ca="1">SUMPRODUCT(R536:R565,'control variables'!AN$7:AN$36)</f>
        <v>1.7167788599406583E-21</v>
      </c>
      <c r="AH566" s="82">
        <f ca="1">SUMPRODUCT(S536:S565,'control variables'!AO$7:AO$36)</f>
        <v>7.433482172253058E-22</v>
      </c>
      <c r="AI566" s="82">
        <f t="shared" ca="1" si="408"/>
        <v>3.5852459425362363E-21</v>
      </c>
      <c r="AJ566" s="10">
        <f ca="1">SUMPRODUCT(P536:P565,'control variables'!AP$7:AP$36)</f>
        <v>4.9973532663456559E-25</v>
      </c>
      <c r="AK566" s="10">
        <f ca="1">SUMPRODUCT(Q536:Q565,'control variables'!AQ$7:AQ$36)</f>
        <v>1.4420709035276438E-24</v>
      </c>
      <c r="AL566" s="10">
        <f ca="1">SUMPRODUCT(R536:R565,'control variables'!AR$7:AR$36)</f>
        <v>5.1831814663007969E-23</v>
      </c>
      <c r="AM566" s="10">
        <f ca="1">SUMPRODUCT(S536:S565,'control variables'!AS$7:AS$36)</f>
        <v>3.8830240199893662E-23</v>
      </c>
      <c r="AN566" s="10">
        <f t="shared" ca="1" si="429"/>
        <v>9.2603861093063842E-23</v>
      </c>
      <c r="AO566" s="82">
        <f ca="1">SUMPRODUCT(P536:P565,'control variables'!AX$7:AX$36)</f>
        <v>6.7956378114215605E-25</v>
      </c>
      <c r="AP566" s="82">
        <f ca="1">SUMPRODUCT(Q536:Q565,'control variables'!AY$7:AY$36)</f>
        <v>1.5687970870115351E-24</v>
      </c>
      <c r="AQ566" s="82">
        <f ca="1">SUMPRODUCT(R536:R565,'control variables'!AZ$7:AZ$36)</f>
        <v>1.409667160937381E-23</v>
      </c>
      <c r="AR566" s="82">
        <f ca="1">SUMPRODUCT(S536:S565,'control variables'!BA$7:BA$36)</f>
        <v>1.0560640181515118E-23</v>
      </c>
      <c r="AS566" s="82">
        <f t="shared" ca="1" si="430"/>
        <v>2.6905672659042617E-23</v>
      </c>
      <c r="AT566" s="10">
        <f ca="1">SUMPRODUCT(P536:P565,'control variables'!AT$7:AT$36)</f>
        <v>-5.9974155541293635E-25</v>
      </c>
      <c r="AU566" s="10">
        <f ca="1">SUMPRODUCT(Q536:Q565,'control variables'!AU$7:AU$36)</f>
        <v>6.5058764867271003E-25</v>
      </c>
      <c r="AV566" s="10">
        <f ca="1">SUMPRODUCT(R536:R565,'control variables'!AV$7:AV$36)</f>
        <v>2.801482550911645E-22</v>
      </c>
      <c r="AW566" s="10">
        <f ca="1">SUMPRODUCT(S536:S565,'control variables'!AW$7:AW$36)</f>
        <v>2.0987542318356677E-22</v>
      </c>
      <c r="AX566" s="10">
        <f t="shared" ca="1" si="409"/>
        <v>4.9007452436799102E-22</v>
      </c>
      <c r="AY566" s="82">
        <f ca="1">SUMPRODUCT(P536:P565,'control variables'!BB$7:BB$36)</f>
        <v>2.1737419006307165E-24</v>
      </c>
      <c r="AZ566" s="82">
        <f ca="1">SUMPRODUCT(Q536:Q565,'control variables'!BC$7:BC$36)</f>
        <v>5.5430379702357479E-24</v>
      </c>
      <c r="BA566" s="82">
        <f ca="1">SUMPRODUCT(R536:R565,'control variables'!BD$7:BD$36)</f>
        <v>3.8802969611086455E-23</v>
      </c>
      <c r="BB566" s="82">
        <f ca="1">SUMPRODUCT(S536:S565,'control variables'!BE$7:BE$36)</f>
        <v>5.5141789772279398E-24</v>
      </c>
      <c r="BC566" s="82">
        <f t="shared" ca="1" si="431"/>
        <v>5.2033928459180861E-23</v>
      </c>
      <c r="BD566" s="10">
        <f ca="1">SUMPRODUCT(P536:P565,'control variables'!BF$7:BF$36)</f>
        <v>4.5472787194299401E-25</v>
      </c>
      <c r="BE566" s="10">
        <f ca="1">SUMPRODUCT(Q536:Q565,'control variables'!BG$7:BG$36)</f>
        <v>5.2487770882089892E-25</v>
      </c>
      <c r="BF566" s="10">
        <f ca="1">SUMPRODUCT(R536:R565,'control variables'!BH$7:BH$36)</f>
        <v>1.5721235838565217E-23</v>
      </c>
      <c r="BG566" s="10">
        <f ca="1">SUMPRODUCT(S536:S565,'control variables'!BI$7:BI$36)</f>
        <v>3.5333088441123675E-23</v>
      </c>
      <c r="BH566" s="10">
        <f t="shared" ca="1" si="432"/>
        <v>5.2033929860452788E-23</v>
      </c>
      <c r="BI566" s="82">
        <f t="shared" ca="1" si="410"/>
        <v>5.2458110911098877E-22</v>
      </c>
      <c r="BJ566" s="82">
        <f t="shared" ca="1" si="411"/>
        <v>6.0830538222340956E-22</v>
      </c>
      <c r="BK566" s="82">
        <f t="shared" ca="1" si="412"/>
        <v>2.0357300846429093E-21</v>
      </c>
      <c r="BL566" s="82">
        <f t="shared" ca="1" si="413"/>
        <v>9.5873781938610048E-22</v>
      </c>
      <c r="BM566" s="82">
        <f t="shared" ca="1" si="403"/>
        <v>4.1273543953634079E-21</v>
      </c>
      <c r="BN566" s="10">
        <f ca="1">BN565+BI566-INDIRECT(ADDRESS(MAX($D566-'key variables'!$B$9*30,34),scenario!BI$4),TRUE)</f>
        <v>9439390.0751690175</v>
      </c>
      <c r="BO566" s="10">
        <f ca="1">BO565+BJ566-INDIRECT(ADDRESS(MAX($D566-'key variables'!$B$9*30,34),scenario!BJ$4),TRUE)</f>
        <v>10895583.360992203</v>
      </c>
      <c r="BP566" s="10">
        <f ca="1">BP565+BK566-INDIRECT(ADDRESS(MAX($D566-'key variables'!$B$9*30,34),scenario!BK$4),TRUE)</f>
        <v>32531162.537994072</v>
      </c>
      <c r="BQ566" s="10">
        <f ca="1">BQ565+BL566-INDIRECT(ADDRESS(MAX($D566-'key variables'!$B$9*30,34),scenario!BL$4),TRUE)</f>
        <v>14415841.516535141</v>
      </c>
      <c r="BR566" s="10">
        <f t="shared" ca="1" si="433"/>
        <v>67281977.490690395</v>
      </c>
      <c r="BS566" s="82">
        <f t="shared" ca="1" si="414"/>
        <v>-2.3433848477509031E-9</v>
      </c>
      <c r="BT566" s="82">
        <f t="shared" ca="1" si="415"/>
        <v>-3.4288309056695949E-10</v>
      </c>
      <c r="BU566" s="82">
        <f t="shared" ca="1" si="416"/>
        <v>-4.2578247660253955E-9</v>
      </c>
      <c r="BV566" s="82">
        <f t="shared" ca="1" si="417"/>
        <v>-2.9943922343360384E-9</v>
      </c>
      <c r="BW566" s="82">
        <f t="shared" ca="1" si="434"/>
        <v>-9.9384849386792964E-9</v>
      </c>
      <c r="BX566" s="10">
        <f t="shared" ca="1" si="418"/>
        <v>-1.8625994260071766E-12</v>
      </c>
      <c r="BY566" s="10">
        <f t="shared" ca="1" si="419"/>
        <v>2.8902850230239828E-12</v>
      </c>
      <c r="BZ566" s="10">
        <f t="shared" ca="1" si="420"/>
        <v>-3.5034723982786198E-11</v>
      </c>
      <c r="CA566" s="10">
        <f t="shared" ca="1" si="421"/>
        <v>-2.0257049910447956E-11</v>
      </c>
      <c r="CB566" s="10">
        <v>0</v>
      </c>
      <c r="CC566" s="82">
        <f t="shared" ca="1" si="422"/>
        <v>3.9725652202592434E-13</v>
      </c>
      <c r="CD566" s="82">
        <f t="shared" ca="1" si="423"/>
        <v>3.4270724516940153E-13</v>
      </c>
      <c r="CE566" s="82">
        <f t="shared" ca="1" si="424"/>
        <v>1.8915613015682427E-10</v>
      </c>
      <c r="CF566" s="82">
        <f t="shared" ca="1" si="425"/>
        <v>3.7028113765179144E-11</v>
      </c>
      <c r="CG566" s="82">
        <f t="shared" ca="1" si="435"/>
        <v>2.2692420768919875E-10</v>
      </c>
      <c r="CH566" s="13" t="str">
        <f t="shared" ca="1" si="388"/>
        <v/>
      </c>
      <c r="CI566" s="81">
        <f t="shared" ca="1" si="397"/>
        <v>0.1131775965863165</v>
      </c>
      <c r="CJ566" s="81">
        <f t="shared" ca="1" si="398"/>
        <v>0.13063724757458739</v>
      </c>
      <c r="CK566" s="81">
        <f t="shared" ca="1" si="399"/>
        <v>0.39004625943939081</v>
      </c>
      <c r="CL566" s="81">
        <f t="shared" ca="1" si="400"/>
        <v>0.17284488538116416</v>
      </c>
      <c r="CM566" s="89">
        <f t="shared" ca="1" si="389"/>
        <v>0.80670598898145884</v>
      </c>
    </row>
    <row r="567" spans="1:91" x14ac:dyDescent="0.3">
      <c r="A567">
        <v>502</v>
      </c>
      <c r="B567" s="3">
        <f t="shared" si="402"/>
        <v>1.5833333333333333</v>
      </c>
      <c r="C567" s="3">
        <f t="shared" si="390"/>
        <v>16.733333333333334</v>
      </c>
      <c r="D567" s="4">
        <f t="shared" ca="1" si="426"/>
        <v>567</v>
      </c>
      <c r="E567" s="58">
        <f>(0.5*(COS(B567*2*PI())+1)*('key variables'!$B$4-'key variables'!$B$6)+'key variables'!$B$6)/'key variables'!$B$4</f>
        <v>1</v>
      </c>
      <c r="F567" s="10">
        <f t="shared" ca="1" si="391"/>
        <v>11689222.907461114</v>
      </c>
      <c r="G567" s="10">
        <f t="shared" ca="1" si="392"/>
        <v>13492492.798713122</v>
      </c>
      <c r="H567" s="10">
        <f t="shared" ca="1" si="393"/>
        <v>40309474.521088287</v>
      </c>
      <c r="I567" s="10">
        <f t="shared" ca="1" si="394"/>
        <v>17912154.249750931</v>
      </c>
      <c r="J567" s="10">
        <f t="shared" ca="1" si="427"/>
        <v>83403344.477013454</v>
      </c>
      <c r="K567" s="82">
        <f t="shared" ca="1" si="404"/>
        <v>2249832.832292099</v>
      </c>
      <c r="L567" s="82">
        <f t="shared" ca="1" si="405"/>
        <v>2596909.4377209195</v>
      </c>
      <c r="M567" s="82">
        <f t="shared" ca="1" si="406"/>
        <v>7778311.98309422</v>
      </c>
      <c r="N567" s="82">
        <f t="shared" ca="1" si="407"/>
        <v>3496312.733215793</v>
      </c>
      <c r="O567" s="82">
        <f t="shared" ca="1" si="428"/>
        <v>16121366.986323033</v>
      </c>
      <c r="P567" s="10">
        <f ca="1">IF(IF($A567&gt;='key variables'!$B$26,K567*SUMPRODUCT(Z567:AC567,'control variables'!$O$3:$R$3)/J567+F$65*'key variables'!$B$25/scenario!J$65,K567*SUMPRODUCT(Z567:AC567,'control variables'!$O$7:$R$7)/J567+F$65*'key variables'!$B$25/scenario!J$65)&lt;'key variables'!$B$28,0,IF($A567&gt;='key variables'!$B$26,K567*SUMPRODUCT(Z567:AC567,'control variables'!$O$3:$R$3)/J567+F$65*'key variables'!$B$25/scenario!J$65,K567*SUMPRODUCT(Z567:AC567,'control variables'!$O$7:$R$7)/J567+F$65*'key variables'!$B$25/scenario!J$65))</f>
        <v>6.3887728536911611E-23</v>
      </c>
      <c r="Q567" s="10">
        <f ca="1">IF(IF($A567&gt;='key variables'!$B$26,L567*SUMPRODUCT(Z567:AC567,'control variables'!$O$4:$R$4)/J567+G$65*'key variables'!$B$25/scenario!J$65,L567*SUMPRODUCT(Z567:AC567,'control variables'!$O$7:$R$7)/J567+G$65*'key variables'!$B$25/scenario!J$65)&lt;'key variables'!$B$28,0,IF($A567&gt;='key variables'!$B$26,L567*SUMPRODUCT(Z567:AC567,'control variables'!$O$4:$R$4)/J567+G$65*'key variables'!$B$25/scenario!J$65,L567*SUMPRODUCT(Z567:AC567,'control variables'!$O$7:$R$7)/J567+G$65*'key variables'!$B$25/scenario!J$65))</f>
        <v>7.3743543436082922E-23</v>
      </c>
      <c r="R567" s="10">
        <f ca="1">IF(IF($A567&gt;='key variables'!$B$26,M567*SUMPRODUCT(Z567:AC567,'control variables'!$O$5:$R$5)/J567+H$65*'key variables'!$B$25/scenario!J$65,M567*SUMPRODUCT(Z567:AC567,'control variables'!$O$7:$R$7)/J567+H$65*'key variables'!$B$25/scenario!J$65)&lt;'key variables'!$B$28,0,IF($A567&gt;='key variables'!$B$26,M567*SUMPRODUCT(Z567:AC567,'control variables'!$O$5:$R$5)/J567+H$65*'key variables'!$B$25/scenario!J$65,M567*SUMPRODUCT(Z567:AC567,'control variables'!$O$7:$R$7)/J567+H$65*'key variables'!$B$25/scenario!J$65))</f>
        <v>2.208780480570442E-22</v>
      </c>
      <c r="S567" s="10">
        <f ca="1">IF(IF($A567&gt;='key variables'!$B$26,N567*SUMPRODUCT(Z567:AC567,'control variables'!$O$6:$R$6)/J567+I$65*'key variables'!$B$25/scenario!J$65,N567*SUMPRODUCT(Z567:AC567,'control variables'!$O$7:$R$7)/J567+I$65*'key variables'!$B$25/scenario!J$65)&lt;'key variables'!$B$28,0,IF($A567&gt;='key variables'!$B$26,N567*SUMPRODUCT(Z567:AC567,'control variables'!$O$6:$R$6)/J567+I$65*'key variables'!$B$25/scenario!J$65,N567*SUMPRODUCT(Z567:AC567,'control variables'!$O$7:$R$7)/J567+I$65*'key variables'!$B$25/scenario!J$65))</f>
        <v>9.9283589239948202E-23</v>
      </c>
      <c r="T567" s="10">
        <f t="shared" ca="1" si="401"/>
        <v>4.5779290926998688E-22</v>
      </c>
      <c r="U567" s="82">
        <f ca="1">SUMPRODUCT(P537:P566,'control variables'!AD$7:AD$36)</f>
        <v>1.354538035824341E-22</v>
      </c>
      <c r="V567" s="82">
        <f ca="1">SUMPRODUCT(Q537:Q566,'control variables'!AE$7:AE$36)</f>
        <v>1.5634995447197259E-22</v>
      </c>
      <c r="W567" s="82">
        <f ca="1">SUMPRODUCT(R537:R566,'control variables'!AF$7:AF$36)</f>
        <v>4.6830232381645122E-22</v>
      </c>
      <c r="X567" s="82">
        <f ca="1">SUMPRODUCT(S537:S566,'control variables'!AG$7:AG$36)</f>
        <v>2.1049957642643588E-22</v>
      </c>
      <c r="Y567" s="82">
        <f t="shared" ca="1" si="395"/>
        <v>9.7060565829729381E-22</v>
      </c>
      <c r="Z567" s="10">
        <f ca="1">IF($A567&gt;='key variables'!$B$26,SUMPRODUCT(P537:P566,'control variables'!V$7:V$36)*$E567,SUMPRODUCT(P537:P566,'control variables'!Z$7:Z$36)*$E567)</f>
        <v>3.3052099338340764E-22</v>
      </c>
      <c r="AA567" s="10">
        <f ca="1">IF($A567&gt;='key variables'!$B$26,SUMPRODUCT(Q537:Q566,'control variables'!W$7:W$36)*$E567,SUMPRODUCT(Q537:Q566,'control variables'!AA$7:AA$36)*$E567)</f>
        <v>3.8150971697208581E-22</v>
      </c>
      <c r="AB567" s="10">
        <f ca="1">IF($A567&gt;='key variables'!$B$26,SUMPRODUCT(R537:R566,'control variables'!X$7:X$36)*$E567,SUMPRODUCT(R537:R566,'control variables'!AB$7:AB$36)*$E567)</f>
        <v>1.1427050786165175E-21</v>
      </c>
      <c r="AC567" s="10">
        <f ca="1">IF($A567&gt;='key variables'!$B$26,SUMPRODUCT(S537:S566,'control variables'!Y$7:Y$36)*$E567,SUMPRODUCT(S537:S566,'control variables'!AC$7:AC$36)*$E567)</f>
        <v>5.1364027636854539E-22</v>
      </c>
      <c r="AD567" s="10">
        <f t="shared" ca="1" si="396"/>
        <v>2.3683760653405566E-21</v>
      </c>
      <c r="AE567" s="82">
        <f ca="1">SUMPRODUCT(P537:P566,'control variables'!AL$7:AL$36)</f>
        <v>4.5002106224970134E-22</v>
      </c>
      <c r="AF567" s="82">
        <f ca="1">SUMPRODUCT(Q537:Q566,'control variables'!AM$7:AM$36)</f>
        <v>5.1808659530389291E-22</v>
      </c>
      <c r="AG567" s="82">
        <f ca="1">SUMPRODUCT(R537:R566,'control variables'!AN$7:AN$36)</f>
        <v>1.477201042298508E-21</v>
      </c>
      <c r="AH567" s="82">
        <f ca="1">SUMPRODUCT(S537:S566,'control variables'!AO$7:AO$36)</f>
        <v>6.3961339861437666E-22</v>
      </c>
      <c r="AI567" s="82">
        <f t="shared" ca="1" si="408"/>
        <v>3.0849220984664788E-21</v>
      </c>
      <c r="AJ567" s="10">
        <f ca="1">SUMPRODUCT(P537:P566,'control variables'!AP$7:AP$36)</f>
        <v>4.2999687531303964E-25</v>
      </c>
      <c r="AK567" s="10">
        <f ca="1">SUMPRODUCT(Q537:Q566,'control variables'!AQ$7:AQ$36)</f>
        <v>1.2408287936589685E-24</v>
      </c>
      <c r="AL567" s="10">
        <f ca="1">SUMPRODUCT(R537:R566,'control variables'!AR$7:AR$36)</f>
        <v>4.459864484064361E-23</v>
      </c>
      <c r="AM567" s="10">
        <f ca="1">SUMPRODUCT(S537:S566,'control variables'!AS$7:AS$36)</f>
        <v>3.341145014912814E-23</v>
      </c>
      <c r="AN567" s="10">
        <f t="shared" ca="1" si="429"/>
        <v>7.9680920658743766E-23</v>
      </c>
      <c r="AO567" s="82">
        <f ca="1">SUMPRODUCT(P537:P566,'control variables'!AX$7:AX$36)</f>
        <v>5.847301299167947E-25</v>
      </c>
      <c r="AP567" s="82">
        <f ca="1">SUMPRODUCT(Q537:Q566,'control variables'!AY$7:AY$36)</f>
        <v>1.3498702402290801E-24</v>
      </c>
      <c r="AQ567" s="82">
        <f ca="1">SUMPRODUCT(R537:R566,'control variables'!AZ$7:AZ$36)</f>
        <v>1.2129470184078661E-23</v>
      </c>
      <c r="AR567" s="82">
        <f ca="1">SUMPRODUCT(S537:S566,'control variables'!BA$7:BA$36)</f>
        <v>9.086894676704526E-24</v>
      </c>
      <c r="AS567" s="82">
        <f t="shared" ca="1" si="430"/>
        <v>2.3150965230929062E-23</v>
      </c>
      <c r="AT567" s="10">
        <f ca="1">SUMPRODUCT(P537:P566,'control variables'!AT$7:AT$36)</f>
        <v>-5.1604715752169785E-25</v>
      </c>
      <c r="AU567" s="10">
        <f ca="1">SUMPRODUCT(Q537:Q566,'control variables'!AU$7:AU$36)</f>
        <v>5.5979763914327424E-25</v>
      </c>
      <c r="AV567" s="10">
        <f ca="1">SUMPRODUCT(R537:R566,'control variables'!AV$7:AV$36)</f>
        <v>2.4105334942968768E-22</v>
      </c>
      <c r="AW567" s="10">
        <f ca="1">SUMPRODUCT(S537:S566,'control variables'!AW$7:AW$36)</f>
        <v>1.8058714556301187E-22</v>
      </c>
      <c r="AX567" s="10">
        <f t="shared" ca="1" si="409"/>
        <v>4.2168424547432114E-22</v>
      </c>
      <c r="AY567" s="82">
        <f ca="1">SUMPRODUCT(P537:P566,'control variables'!BB$7:BB$36)</f>
        <v>1.8703945372502001E-24</v>
      </c>
      <c r="AZ567" s="82">
        <f ca="1">SUMPRODUCT(Q537:Q566,'control variables'!BC$7:BC$36)</f>
        <v>4.7695027345662234E-24</v>
      </c>
      <c r="BA567" s="82">
        <f ca="1">SUMPRODUCT(R537:R566,'control variables'!BD$7:BD$36)</f>
        <v>3.3387985192079745E-23</v>
      </c>
      <c r="BB567" s="82">
        <f ca="1">SUMPRODUCT(S537:S566,'control variables'!BE$7:BE$36)</f>
        <v>4.7446710363518755E-24</v>
      </c>
      <c r="BC567" s="82">
        <f t="shared" ca="1" si="431"/>
        <v>4.4772553500248042E-23</v>
      </c>
      <c r="BD567" s="10">
        <f ca="1">SUMPRODUCT(P537:P566,'control variables'!BF$7:BF$36)</f>
        <v>3.9127024573193532E-25</v>
      </c>
      <c r="BE567" s="10">
        <f ca="1">SUMPRODUCT(Q537:Q566,'control variables'!BG$7:BG$36)</f>
        <v>4.5163061862043499E-25</v>
      </c>
      <c r="BF567" s="10">
        <f ca="1">SUMPRODUCT(R537:R566,'control variables'!BH$7:BH$36)</f>
        <v>1.3527325218666738E-23</v>
      </c>
      <c r="BG567" s="10">
        <f ca="1">SUMPRODUCT(S537:S566,'control variables'!BI$7:BI$36)</f>
        <v>3.0402328622952287E-23</v>
      </c>
      <c r="BH567" s="10">
        <f t="shared" ca="1" si="432"/>
        <v>4.4772554705971394E-23</v>
      </c>
      <c r="BI567" s="82">
        <f t="shared" ca="1" si="410"/>
        <v>4.5137540962942979E-22</v>
      </c>
      <c r="BJ567" s="82">
        <f t="shared" ca="1" si="411"/>
        <v>5.2341589567760236E-22</v>
      </c>
      <c r="BK567" s="82">
        <f t="shared" ca="1" si="412"/>
        <v>1.7516423769202751E-21</v>
      </c>
      <c r="BL567" s="82">
        <f t="shared" ca="1" si="413"/>
        <v>8.2494521521374041E-22</v>
      </c>
      <c r="BM567" s="82">
        <f t="shared" ca="1" si="403"/>
        <v>3.5513788974410476E-21</v>
      </c>
      <c r="BN567" s="10">
        <f ca="1">BN566+BI567-INDIRECT(ADDRESS(MAX($D567-'key variables'!$B$9*30,34),scenario!BI$4),TRUE)</f>
        <v>9439390.0751690175</v>
      </c>
      <c r="BO567" s="10">
        <f ca="1">BO566+BJ567-INDIRECT(ADDRESS(MAX($D567-'key variables'!$B$9*30,34),scenario!BJ$4),TRUE)</f>
        <v>10895583.360992203</v>
      </c>
      <c r="BP567" s="10">
        <f ca="1">BP566+BK567-INDIRECT(ADDRESS(MAX($D567-'key variables'!$B$9*30,34),scenario!BK$4),TRUE)</f>
        <v>32531162.537994072</v>
      </c>
      <c r="BQ567" s="10">
        <f ca="1">BQ566+BL567-INDIRECT(ADDRESS(MAX($D567-'key variables'!$B$9*30,34),scenario!BL$4),TRUE)</f>
        <v>14415841.516535141</v>
      </c>
      <c r="BR567" s="10">
        <f t="shared" ca="1" si="433"/>
        <v>67281977.490690395</v>
      </c>
      <c r="BS567" s="82">
        <f t="shared" ca="1" si="414"/>
        <v>-2.343384847751291E-9</v>
      </c>
      <c r="BT567" s="82">
        <f t="shared" ca="1" si="415"/>
        <v>-3.4288309056740963E-10</v>
      </c>
      <c r="BU567" s="82">
        <f t="shared" ca="1" si="416"/>
        <v>-4.2578247660269399E-9</v>
      </c>
      <c r="BV567" s="82">
        <f t="shared" ca="1" si="417"/>
        <v>-2.9943922343367949E-9</v>
      </c>
      <c r="BW567" s="82">
        <f t="shared" ca="1" si="434"/>
        <v>-9.9384849386824347E-9</v>
      </c>
      <c r="BX567" s="10">
        <f t="shared" ca="1" si="418"/>
        <v>-1.8625994260088536E-12</v>
      </c>
      <c r="BY567" s="10">
        <f t="shared" ca="1" si="419"/>
        <v>2.8902850230201114E-12</v>
      </c>
      <c r="BZ567" s="10">
        <f t="shared" ca="1" si="420"/>
        <v>-3.5034723982820984E-11</v>
      </c>
      <c r="CA567" s="10">
        <f t="shared" ca="1" si="421"/>
        <v>-2.0257049910474016E-11</v>
      </c>
      <c r="CB567" s="10">
        <v>0</v>
      </c>
      <c r="CC567" s="82">
        <f t="shared" ca="1" si="422"/>
        <v>3.9725652202628563E-13</v>
      </c>
      <c r="CD567" s="82">
        <f t="shared" ca="1" si="423"/>
        <v>3.4270724516873267E-13</v>
      </c>
      <c r="CE567" s="82">
        <f t="shared" ca="1" si="424"/>
        <v>1.8915613015661569E-10</v>
      </c>
      <c r="CF567" s="82">
        <f t="shared" ca="1" si="425"/>
        <v>3.7028113765022878E-11</v>
      </c>
      <c r="CG567" s="82">
        <f t="shared" ca="1" si="435"/>
        <v>2.269242076888336E-10</v>
      </c>
      <c r="CH567" s="13" t="str">
        <f t="shared" ca="1" si="388"/>
        <v/>
      </c>
      <c r="CI567" s="81">
        <f t="shared" ca="1" si="397"/>
        <v>0.1131775965863165</v>
      </c>
      <c r="CJ567" s="81">
        <f t="shared" ca="1" si="398"/>
        <v>0.13063724757458739</v>
      </c>
      <c r="CK567" s="81">
        <f t="shared" ca="1" si="399"/>
        <v>0.39004625943939081</v>
      </c>
      <c r="CL567" s="81">
        <f t="shared" ca="1" si="400"/>
        <v>0.17284488538116416</v>
      </c>
      <c r="CM567" s="89">
        <f t="shared" ca="1" si="389"/>
        <v>0.80670598898145884</v>
      </c>
    </row>
    <row r="568" spans="1:91" x14ac:dyDescent="0.3">
      <c r="A568">
        <v>503</v>
      </c>
      <c r="B568" s="3">
        <f t="shared" si="402"/>
        <v>1.586111111111111</v>
      </c>
      <c r="C568" s="3">
        <f t="shared" si="390"/>
        <v>16.766666666666666</v>
      </c>
      <c r="D568" s="4">
        <f t="shared" ca="1" si="426"/>
        <v>568</v>
      </c>
      <c r="E568" s="58">
        <f>(0.5*(COS(B568*2*PI())+1)*('key variables'!$B$4-'key variables'!$B$6)+'key variables'!$B$6)/'key variables'!$B$4</f>
        <v>1</v>
      </c>
      <c r="F568" s="10">
        <f t="shared" ca="1" si="391"/>
        <v>11689222.907461114</v>
      </c>
      <c r="G568" s="10">
        <f t="shared" ca="1" si="392"/>
        <v>13492492.798713122</v>
      </c>
      <c r="H568" s="10">
        <f t="shared" ca="1" si="393"/>
        <v>40309474.521088287</v>
      </c>
      <c r="I568" s="10">
        <f t="shared" ca="1" si="394"/>
        <v>17912154.249750931</v>
      </c>
      <c r="J568" s="10">
        <f t="shared" ca="1" si="427"/>
        <v>83403344.477013454</v>
      </c>
      <c r="K568" s="82">
        <f t="shared" ca="1" si="404"/>
        <v>2249832.832292099</v>
      </c>
      <c r="L568" s="82">
        <f t="shared" ca="1" si="405"/>
        <v>2596909.4377209195</v>
      </c>
      <c r="M568" s="82">
        <f t="shared" ca="1" si="406"/>
        <v>7778311.98309422</v>
      </c>
      <c r="N568" s="82">
        <f t="shared" ca="1" si="407"/>
        <v>3496312.733215793</v>
      </c>
      <c r="O568" s="82">
        <f t="shared" ca="1" si="428"/>
        <v>16121366.986323033</v>
      </c>
      <c r="P568" s="10">
        <f ca="1">IF(IF($A568&gt;='key variables'!$B$26,K568*SUMPRODUCT(Z568:AC568,'control variables'!$O$3:$R$3)/J568+F$65*'key variables'!$B$25/scenario!J$65,K568*SUMPRODUCT(Z568:AC568,'control variables'!$O$7:$R$7)/J568+F$65*'key variables'!$B$25/scenario!J$65)&lt;'key variables'!$B$28,0,IF($A568&gt;='key variables'!$B$26,K568*SUMPRODUCT(Z568:AC568,'control variables'!$O$3:$R$3)/J568+F$65*'key variables'!$B$25/scenario!J$65,K568*SUMPRODUCT(Z568:AC568,'control variables'!$O$7:$R$7)/J568+F$65*'key variables'!$B$25/scenario!J$65))</f>
        <v>5.4972146609535999E-23</v>
      </c>
      <c r="Q568" s="10">
        <f ca="1">IF(IF($A568&gt;='key variables'!$B$26,L568*SUMPRODUCT(Z568:AC568,'control variables'!$O$4:$R$4)/J568+G$65*'key variables'!$B$25/scenario!J$65,L568*SUMPRODUCT(Z568:AC568,'control variables'!$O$7:$R$7)/J568+G$65*'key variables'!$B$25/scenario!J$65)&lt;'key variables'!$B$28,0,IF($A568&gt;='key variables'!$B$26,L568*SUMPRODUCT(Z568:AC568,'control variables'!$O$4:$R$4)/J568+G$65*'key variables'!$B$25/scenario!J$65,L568*SUMPRODUCT(Z568:AC568,'control variables'!$O$7:$R$7)/J568+G$65*'key variables'!$B$25/scenario!J$65))</f>
        <v>6.3452574917151737E-23</v>
      </c>
      <c r="R568" s="10">
        <f ca="1">IF(IF($A568&gt;='key variables'!$B$26,M568*SUMPRODUCT(Z568:AC568,'control variables'!$O$5:$R$5)/J568+H$65*'key variables'!$B$25/scenario!J$65,M568*SUMPRODUCT(Z568:AC568,'control variables'!$O$7:$R$7)/J568+H$65*'key variables'!$B$25/scenario!J$65)&lt;'key variables'!$B$28,0,IF($A568&gt;='key variables'!$B$26,M568*SUMPRODUCT(Z568:AC568,'control variables'!$O$5:$R$5)/J568+H$65*'key variables'!$B$25/scenario!J$65,M568*SUMPRODUCT(Z568:AC568,'control variables'!$O$7:$R$7)/J568+H$65*'key variables'!$B$25/scenario!J$65))</f>
        <v>1.9005434562608937E-22</v>
      </c>
      <c r="S568" s="10">
        <f ca="1">IF(IF($A568&gt;='key variables'!$B$26,N568*SUMPRODUCT(Z568:AC568,'control variables'!$O$6:$R$6)/J568+I$65*'key variables'!$B$25/scenario!J$65,N568*SUMPRODUCT(Z568:AC568,'control variables'!$O$7:$R$7)/J568+I$65*'key variables'!$B$25/scenario!J$65)&lt;'key variables'!$B$28,0,IF($A568&gt;='key variables'!$B$26,N568*SUMPRODUCT(Z568:AC568,'control variables'!$O$6:$R$6)/J568+I$65*'key variables'!$B$25/scenario!J$65,N568*SUMPRODUCT(Z568:AC568,'control variables'!$O$7:$R$7)/J568+I$65*'key variables'!$B$25/scenario!J$65))</f>
        <v>8.5428487576703883E-23</v>
      </c>
      <c r="T568" s="10">
        <f t="shared" ca="1" si="401"/>
        <v>3.9390755472948098E-22</v>
      </c>
      <c r="U568" s="82">
        <f ca="1">SUMPRODUCT(P538:P567,'control variables'!AD$7:AD$36)</f>
        <v>1.1655112053405955E-22</v>
      </c>
      <c r="V568" s="82">
        <f ca="1">SUMPRODUCT(Q538:Q567,'control variables'!AE$7:AE$36)</f>
        <v>1.345311974061152E-22</v>
      </c>
      <c r="W568" s="82">
        <f ca="1">SUMPRODUCT(R538:R567,'control variables'!AF$7:AF$36)</f>
        <v>4.0295037234812329E-22</v>
      </c>
      <c r="X568" s="82">
        <f ca="1">SUMPRODUCT(S538:S567,'control variables'!AG$7:AG$36)</f>
        <v>1.8112419773812547E-22</v>
      </c>
      <c r="Y568" s="82">
        <f t="shared" ca="1" si="395"/>
        <v>8.3515688802642345E-22</v>
      </c>
      <c r="Z568" s="10">
        <f ca="1">IF($A568&gt;='key variables'!$B$26,SUMPRODUCT(P538:P567,'control variables'!V$7:V$36)*$E568,SUMPRODUCT(P538:P567,'control variables'!Z$7:Z$36)*$E568)</f>
        <v>2.8439653313553995E-22</v>
      </c>
      <c r="AA568" s="10">
        <f ca="1">IF($A568&gt;='key variables'!$B$26,SUMPRODUCT(Q538:Q567,'control variables'!W$7:W$36)*$E568,SUMPRODUCT(Q538:Q567,'control variables'!AA$7:AA$36)*$E568)</f>
        <v>3.2826974091331365E-22</v>
      </c>
      <c r="AB568" s="10">
        <f ca="1">IF($A568&gt;='key variables'!$B$26,SUMPRODUCT(R538:R567,'control variables'!X$7:X$36)*$E568,SUMPRODUCT(R538:R567,'control variables'!AB$7:AB$36)*$E568)</f>
        <v>9.8323970114034673E-22</v>
      </c>
      <c r="AC568" s="10">
        <f ca="1">IF($A568&gt;='key variables'!$B$26,SUMPRODUCT(S538:S567,'control variables'!Y$7:Y$36)*$E568,SUMPRODUCT(S538:S567,'control variables'!AC$7:AC$36)*$E568)</f>
        <v>4.4196137855771105E-22</v>
      </c>
      <c r="AD568" s="10">
        <f t="shared" ca="1" si="396"/>
        <v>2.0378673537469112E-21</v>
      </c>
      <c r="AE568" s="82">
        <f ca="1">SUMPRODUCT(P538:P567,'control variables'!AL$7:AL$36)</f>
        <v>3.8722027497153515E-22</v>
      </c>
      <c r="AF568" s="82">
        <f ca="1">SUMPRODUCT(Q538:Q567,'control variables'!AM$7:AM$36)</f>
        <v>4.457872102468978E-22</v>
      </c>
      <c r="AG568" s="82">
        <f ca="1">SUMPRODUCT(R538:R567,'control variables'!AN$7:AN$36)</f>
        <v>1.2710564943951051E-21</v>
      </c>
      <c r="AH568" s="82">
        <f ca="1">SUMPRODUCT(S538:S567,'control variables'!AO$7:AO$36)</f>
        <v>5.5035485416794279E-22</v>
      </c>
      <c r="AI568" s="82">
        <f t="shared" ca="1" si="408"/>
        <v>2.6544188337814804E-21</v>
      </c>
      <c r="AJ568" s="10">
        <f ca="1">SUMPRODUCT(P538:P567,'control variables'!AP$7:AP$36)</f>
        <v>3.6999047880836527E-25</v>
      </c>
      <c r="AK568" s="10">
        <f ca="1">SUMPRODUCT(Q538:Q567,'control variables'!AQ$7:AQ$36)</f>
        <v>1.0676701758608477E-24</v>
      </c>
      <c r="AL568" s="10">
        <f ca="1">SUMPRODUCT(R538:R567,'control variables'!AR$7:AR$36)</f>
        <v>3.8374869461042253E-23</v>
      </c>
      <c r="AM568" s="10">
        <f ca="1">SUMPRODUCT(S538:S567,'control variables'!AS$7:AS$36)</f>
        <v>2.8748856440778122E-23</v>
      </c>
      <c r="AN568" s="10">
        <f t="shared" ca="1" si="429"/>
        <v>6.8561386556489589E-23</v>
      </c>
      <c r="AO568" s="82">
        <f ca="1">SUMPRODUCT(P538:P567,'control variables'!AX$7:AX$36)</f>
        <v>5.0313058806321032E-25</v>
      </c>
      <c r="AP568" s="82">
        <f ca="1">SUMPRODUCT(Q538:Q567,'control variables'!AY$7:AY$36)</f>
        <v>1.1614948042306739E-24</v>
      </c>
      <c r="AQ568" s="82">
        <f ca="1">SUMPRODUCT(R538:R567,'control variables'!AZ$7:AZ$36)</f>
        <v>1.0436793239094878E-23</v>
      </c>
      <c r="AR568" s="82">
        <f ca="1">SUMPRODUCT(S538:S567,'control variables'!BA$7:BA$36)</f>
        <v>7.818811496868428E-24</v>
      </c>
      <c r="AS568" s="82">
        <f t="shared" ca="1" si="430"/>
        <v>1.9920230128257189E-23</v>
      </c>
      <c r="AT568" s="10">
        <f ca="1">SUMPRODUCT(P538:P567,'control variables'!AT$7:AT$36)</f>
        <v>-4.4403237758448626E-25</v>
      </c>
      <c r="AU568" s="10">
        <f ca="1">SUMPRODUCT(Q538:Q567,'control variables'!AU$7:AU$36)</f>
        <v>4.8167744565964206E-25</v>
      </c>
      <c r="AV568" s="10">
        <f ca="1">SUMPRODUCT(R538:R567,'control variables'!AV$7:AV$36)</f>
        <v>2.0741416808882967E-22</v>
      </c>
      <c r="AW568" s="10">
        <f ca="1">SUMPRODUCT(S538:S567,'control variables'!AW$7:AW$36)</f>
        <v>1.553860697356294E-22</v>
      </c>
      <c r="AX568" s="10">
        <f t="shared" ca="1" si="409"/>
        <v>3.628378828925342E-22</v>
      </c>
      <c r="AY568" s="82">
        <f ca="1">SUMPRODUCT(P538:P567,'control variables'!BB$7:BB$36)</f>
        <v>1.6093795330348684E-24</v>
      </c>
      <c r="AZ568" s="82">
        <f ca="1">SUMPRODUCT(Q538:Q567,'control variables'!BC$7:BC$36)</f>
        <v>4.1039149392778169E-24</v>
      </c>
      <c r="BA568" s="82">
        <f ca="1">SUMPRODUCT(R538:R567,'control variables'!BD$7:BD$36)</f>
        <v>2.872866603663336E-23</v>
      </c>
      <c r="BB568" s="82">
        <f ca="1">SUMPRODUCT(S538:S567,'control variables'!BE$7:BE$36)</f>
        <v>4.0825485237538375E-24</v>
      </c>
      <c r="BC568" s="82">
        <f t="shared" ca="1" si="431"/>
        <v>3.8524509032699878E-23</v>
      </c>
      <c r="BD568" s="10">
        <f ca="1">SUMPRODUCT(P538:P567,'control variables'!BF$7:BF$36)</f>
        <v>3.3666818033604309E-25</v>
      </c>
      <c r="BE568" s="10">
        <f ca="1">SUMPRODUCT(Q538:Q567,'control variables'!BG$7:BG$36)</f>
        <v>3.8860521650592019E-25</v>
      </c>
      <c r="BF568" s="10">
        <f ca="1">SUMPRODUCT(R538:R567,'control variables'!BH$7:BH$36)</f>
        <v>1.1639576522520846E-23</v>
      </c>
      <c r="BG568" s="10">
        <f ca="1">SUMPRODUCT(S538:S567,'control variables'!BI$7:BI$36)</f>
        <v>2.6159660150800799E-23</v>
      </c>
      <c r="BH568" s="10">
        <f t="shared" ca="1" si="432"/>
        <v>3.8524510070163609E-23</v>
      </c>
      <c r="BI568" s="82">
        <f t="shared" ca="1" si="410"/>
        <v>3.8838562212698551E-22</v>
      </c>
      <c r="BJ568" s="82">
        <f t="shared" ca="1" si="411"/>
        <v>4.5037280263183527E-22</v>
      </c>
      <c r="BK568" s="82">
        <f t="shared" ca="1" si="412"/>
        <v>1.5071993285205681E-21</v>
      </c>
      <c r="BL568" s="82">
        <f t="shared" ca="1" si="413"/>
        <v>7.0982347242732607E-22</v>
      </c>
      <c r="BM568" s="82">
        <f t="shared" ca="1" si="403"/>
        <v>3.0557812257067147E-21</v>
      </c>
      <c r="BN568" s="10">
        <f ca="1">BN567+BI568-INDIRECT(ADDRESS(MAX($D568-'key variables'!$B$9*30,34),scenario!BI$4),TRUE)</f>
        <v>9439390.0751690175</v>
      </c>
      <c r="BO568" s="10">
        <f ca="1">BO567+BJ568-INDIRECT(ADDRESS(MAX($D568-'key variables'!$B$9*30,34),scenario!BJ$4),TRUE)</f>
        <v>10895583.360992203</v>
      </c>
      <c r="BP568" s="10">
        <f ca="1">BP567+BK568-INDIRECT(ADDRESS(MAX($D568-'key variables'!$B$9*30,34),scenario!BK$4),TRUE)</f>
        <v>32531162.537994072</v>
      </c>
      <c r="BQ568" s="10">
        <f ca="1">BQ567+BL568-INDIRECT(ADDRESS(MAX($D568-'key variables'!$B$9*30,34),scenario!BL$4),TRUE)</f>
        <v>14415841.516535141</v>
      </c>
      <c r="BR568" s="10">
        <f t="shared" ca="1" si="433"/>
        <v>67281977.490690395</v>
      </c>
      <c r="BS568" s="82">
        <f t="shared" ca="1" si="414"/>
        <v>-2.3433848477516248E-9</v>
      </c>
      <c r="BT568" s="82">
        <f t="shared" ca="1" si="415"/>
        <v>-3.4288309056779696E-10</v>
      </c>
      <c r="BU568" s="82">
        <f t="shared" ca="1" si="416"/>
        <v>-4.2578247660282683E-9</v>
      </c>
      <c r="BV568" s="82">
        <f t="shared" ca="1" si="417"/>
        <v>-2.994392234337445E-9</v>
      </c>
      <c r="BW568" s="82">
        <f t="shared" ca="1" si="434"/>
        <v>-9.9384849386851347E-9</v>
      </c>
      <c r="BX568" s="10">
        <f t="shared" ca="1" si="418"/>
        <v>-1.8625994260102967E-12</v>
      </c>
      <c r="BY568" s="10">
        <f t="shared" ca="1" si="419"/>
        <v>2.8902850230167805E-12</v>
      </c>
      <c r="BZ568" s="10">
        <f t="shared" ca="1" si="420"/>
        <v>-3.5034723982850918E-11</v>
      </c>
      <c r="CA568" s="10">
        <f t="shared" ca="1" si="421"/>
        <v>-2.0257049910496437E-11</v>
      </c>
      <c r="CB568" s="10">
        <v>0</v>
      </c>
      <c r="CC568" s="82">
        <f t="shared" ca="1" si="422"/>
        <v>3.9725652202659648E-13</v>
      </c>
      <c r="CD568" s="82">
        <f t="shared" ca="1" si="423"/>
        <v>3.4270724516815712E-13</v>
      </c>
      <c r="CE568" s="82">
        <f t="shared" ca="1" si="424"/>
        <v>1.8915613015643621E-10</v>
      </c>
      <c r="CF568" s="82">
        <f t="shared" ca="1" si="425"/>
        <v>3.7028113764888423E-11</v>
      </c>
      <c r="CG568" s="82">
        <f t="shared" ca="1" si="435"/>
        <v>2.2692420768851938E-10</v>
      </c>
      <c r="CH568" s="13" t="str">
        <f t="shared" ca="1" si="388"/>
        <v/>
      </c>
      <c r="CI568" s="81">
        <f t="shared" ca="1" si="397"/>
        <v>0.1131775965863165</v>
      </c>
      <c r="CJ568" s="81">
        <f t="shared" ca="1" si="398"/>
        <v>0.13063724757458739</v>
      </c>
      <c r="CK568" s="81">
        <f t="shared" ca="1" si="399"/>
        <v>0.39004625943939081</v>
      </c>
      <c r="CL568" s="81">
        <f t="shared" ca="1" si="400"/>
        <v>0.17284488538116416</v>
      </c>
      <c r="CM568" s="89">
        <f t="shared" ca="1" si="389"/>
        <v>0.80670598898145884</v>
      </c>
    </row>
    <row r="569" spans="1:91" x14ac:dyDescent="0.3">
      <c r="A569">
        <v>504</v>
      </c>
      <c r="B569" s="3">
        <f t="shared" si="402"/>
        <v>1.5888888888888888</v>
      </c>
      <c r="C569" s="3">
        <f t="shared" si="390"/>
        <v>16.8</v>
      </c>
      <c r="D569" s="4">
        <f t="shared" ca="1" si="426"/>
        <v>569</v>
      </c>
      <c r="E569" s="58">
        <f>(0.5*(COS(B569*2*PI())+1)*('key variables'!$B$4-'key variables'!$B$6)+'key variables'!$B$6)/'key variables'!$B$4</f>
        <v>1</v>
      </c>
      <c r="F569" s="10">
        <f t="shared" ca="1" si="391"/>
        <v>11689222.907461114</v>
      </c>
      <c r="G569" s="10">
        <f t="shared" ca="1" si="392"/>
        <v>13492492.798713122</v>
      </c>
      <c r="H569" s="10">
        <f t="shared" ca="1" si="393"/>
        <v>40309474.521088287</v>
      </c>
      <c r="I569" s="10">
        <f t="shared" ca="1" si="394"/>
        <v>17912154.249750931</v>
      </c>
      <c r="J569" s="10">
        <f t="shared" ca="1" si="427"/>
        <v>83403344.477013454</v>
      </c>
      <c r="K569" s="82">
        <f t="shared" ca="1" si="404"/>
        <v>2249832.832292099</v>
      </c>
      <c r="L569" s="82">
        <f t="shared" ca="1" si="405"/>
        <v>2596909.4377209195</v>
      </c>
      <c r="M569" s="82">
        <f t="shared" ca="1" si="406"/>
        <v>7778311.98309422</v>
      </c>
      <c r="N569" s="82">
        <f t="shared" ca="1" si="407"/>
        <v>3496312.733215793</v>
      </c>
      <c r="O569" s="82">
        <f t="shared" ca="1" si="428"/>
        <v>16121366.986323033</v>
      </c>
      <c r="P569" s="10">
        <f ca="1">IF(IF($A569&gt;='key variables'!$B$26,K569*SUMPRODUCT(Z569:AC569,'control variables'!$O$3:$R$3)/J569+F$65*'key variables'!$B$25/scenario!J$65,K569*SUMPRODUCT(Z569:AC569,'control variables'!$O$7:$R$7)/J569+F$65*'key variables'!$B$25/scenario!J$65)&lt;'key variables'!$B$28,0,IF($A569&gt;='key variables'!$B$26,K569*SUMPRODUCT(Z569:AC569,'control variables'!$O$3:$R$3)/J569+F$65*'key variables'!$B$25/scenario!J$65,K569*SUMPRODUCT(Z569:AC569,'control variables'!$O$7:$R$7)/J569+F$65*'key variables'!$B$25/scenario!J$65))</f>
        <v>4.7300741035336295E-23</v>
      </c>
      <c r="Q569" s="10">
        <f ca="1">IF(IF($A569&gt;='key variables'!$B$26,L569*SUMPRODUCT(Z569:AC569,'control variables'!$O$4:$R$4)/J569+G$65*'key variables'!$B$25/scenario!J$65,L569*SUMPRODUCT(Z569:AC569,'control variables'!$O$7:$R$7)/J569+G$65*'key variables'!$B$25/scenario!J$65)&lt;'key variables'!$B$28,0,IF($A569&gt;='key variables'!$B$26,L569*SUMPRODUCT(Z569:AC569,'control variables'!$O$4:$R$4)/J569+G$65*'key variables'!$B$25/scenario!J$65,L569*SUMPRODUCT(Z569:AC569,'control variables'!$O$7:$R$7)/J569+G$65*'key variables'!$B$25/scenario!J$65))</f>
        <v>5.4597719013956534E-23</v>
      </c>
      <c r="R569" s="10">
        <f ca="1">IF(IF($A569&gt;='key variables'!$B$26,M569*SUMPRODUCT(Z569:AC569,'control variables'!$O$5:$R$5)/J569+H$65*'key variables'!$B$25/scenario!J$65,M569*SUMPRODUCT(Z569:AC569,'control variables'!$O$7:$R$7)/J569+H$65*'key variables'!$B$25/scenario!J$65)&lt;'key variables'!$B$28,0,IF($A569&gt;='key variables'!$B$26,M569*SUMPRODUCT(Z569:AC569,'control variables'!$O$5:$R$5)/J569+H$65*'key variables'!$B$25/scenario!J$65,M569*SUMPRODUCT(Z569:AC569,'control variables'!$O$7:$R$7)/J569+H$65*'key variables'!$B$25/scenario!J$65))</f>
        <v>1.6353211470807855E-22</v>
      </c>
      <c r="S569" s="10">
        <f ca="1">IF(IF($A569&gt;='key variables'!$B$26,N569*SUMPRODUCT(Z569:AC569,'control variables'!$O$6:$R$6)/J569+I$65*'key variables'!$B$25/scenario!J$65,N569*SUMPRODUCT(Z569:AC569,'control variables'!$O$7:$R$7)/J569+I$65*'key variables'!$B$25/scenario!J$65)&lt;'key variables'!$B$28,0,IF($A569&gt;='key variables'!$B$26,N569*SUMPRODUCT(Z569:AC569,'control variables'!$O$6:$R$6)/J569+I$65*'key variables'!$B$25/scenario!J$65,N569*SUMPRODUCT(Z569:AC569,'control variables'!$O$7:$R$7)/J569+I$65*'key variables'!$B$25/scenario!J$65))</f>
        <v>7.3506876065944876E-23</v>
      </c>
      <c r="T569" s="10">
        <f t="shared" ca="1" si="401"/>
        <v>3.3893745082331628E-22</v>
      </c>
      <c r="U569" s="82">
        <f ca="1">SUMPRODUCT(P539:P568,'control variables'!AD$7:AD$36)</f>
        <v>1.0028632152420781E-22</v>
      </c>
      <c r="V569" s="82">
        <f ca="1">SUMPRODUCT(Q539:Q568,'control variables'!AE$7:AE$36)</f>
        <v>1.1575726476317921E-22</v>
      </c>
      <c r="W569" s="82">
        <f ca="1">SUMPRODUCT(R539:R568,'control variables'!AF$7:AF$36)</f>
        <v>3.4671833624966378E-22</v>
      </c>
      <c r="X569" s="82">
        <f ca="1">SUMPRODUCT(S539:S568,'control variables'!AG$7:AG$36)</f>
        <v>1.5584817586435582E-22</v>
      </c>
      <c r="Y569" s="82">
        <f t="shared" ca="1" si="395"/>
        <v>7.186100984014066E-22</v>
      </c>
      <c r="Z569" s="10">
        <f ca="1">IF($A569&gt;='key variables'!$B$26,SUMPRODUCT(P539:P568,'control variables'!V$7:V$36)*$E569,SUMPRODUCT(P539:P568,'control variables'!Z$7:Z$36)*$E569)</f>
        <v>2.4470877698740022E-22</v>
      </c>
      <c r="AA569" s="10">
        <f ca="1">IF($A569&gt;='key variables'!$B$26,SUMPRODUCT(Q539:Q568,'control variables'!W$7:W$36)*$E569,SUMPRODUCT(Q539:Q568,'control variables'!AA$7:AA$36)*$E569)</f>
        <v>2.8245944468874086E-22</v>
      </c>
      <c r="AB569" s="10">
        <f ca="1">IF($A569&gt;='key variables'!$B$26,SUMPRODUCT(R539:R568,'control variables'!X$7:X$36)*$E569,SUMPRODUCT(R539:R568,'control variables'!AB$7:AB$36)*$E569)</f>
        <v>8.4602784041970209E-22</v>
      </c>
      <c r="AC569" s="10">
        <f ca="1">IF($A569&gt;='key variables'!$B$26,SUMPRODUCT(S539:S568,'control variables'!Y$7:Y$36)*$E569,SUMPRODUCT(S539:S568,'control variables'!AC$7:AC$36)*$E569)</f>
        <v>3.8028532637203076E-22</v>
      </c>
      <c r="AD569" s="10">
        <f t="shared" ca="1" si="396"/>
        <v>1.7534813884678739E-21</v>
      </c>
      <c r="AE569" s="82">
        <f ca="1">SUMPRODUCT(P539:P568,'control variables'!AL$7:AL$36)</f>
        <v>3.3318338612745862E-22</v>
      </c>
      <c r="AF569" s="82">
        <f ca="1">SUMPRODUCT(Q539:Q568,'control variables'!AM$7:AM$36)</f>
        <v>3.835772602901364E-22</v>
      </c>
      <c r="AG569" s="82">
        <f ca="1">SUMPRODUCT(R539:R568,'control variables'!AN$7:AN$36)</f>
        <v>1.0936795775814931E-21</v>
      </c>
      <c r="AH569" s="82">
        <f ca="1">SUMPRODUCT(S539:S568,'control variables'!AO$7:AO$36)</f>
        <v>4.7355240863056159E-22</v>
      </c>
      <c r="AI569" s="82">
        <f t="shared" ca="1" si="408"/>
        <v>2.2839926326296498E-21</v>
      </c>
      <c r="AJ569" s="10">
        <f ca="1">SUMPRODUCT(P539:P568,'control variables'!AP$7:AP$36)</f>
        <v>3.1835802134418937E-25</v>
      </c>
      <c r="AK569" s="10">
        <f ca="1">SUMPRODUCT(Q539:Q568,'control variables'!AQ$7:AQ$36)</f>
        <v>9.1867597709537925E-25</v>
      </c>
      <c r="AL569" s="10">
        <f ca="1">SUMPRODUCT(R539:R568,'control variables'!AR$7:AR$36)</f>
        <v>3.3019626749062047E-23</v>
      </c>
      <c r="AM569" s="10">
        <f ca="1">SUMPRODUCT(S539:S568,'control variables'!AS$7:AS$36)</f>
        <v>2.4736931290425806E-23</v>
      </c>
      <c r="AN569" s="10">
        <f t="shared" ca="1" si="429"/>
        <v>5.8993592037927419E-23</v>
      </c>
      <c r="AO569" s="82">
        <f ca="1">SUMPRODUCT(P539:P568,'control variables'!AX$7:AX$36)</f>
        <v>4.3291832538345996E-25</v>
      </c>
      <c r="AP569" s="82">
        <f ca="1">SUMPRODUCT(Q539:Q568,'control variables'!AY$7:AY$36)</f>
        <v>9.9940730601328529E-25</v>
      </c>
      <c r="AQ569" s="82">
        <f ca="1">SUMPRODUCT(R539:R568,'control variables'!AZ$7:AZ$36)</f>
        <v>8.9803306708808607E-24</v>
      </c>
      <c r="AR569" s="82">
        <f ca="1">SUMPRODUCT(S539:S568,'control variables'!BA$7:BA$36)</f>
        <v>6.7276903054997E-24</v>
      </c>
      <c r="AS569" s="82">
        <f t="shared" ca="1" si="430"/>
        <v>1.7140346607777306E-23</v>
      </c>
      <c r="AT569" s="10">
        <f ca="1">SUMPRODUCT(P539:P568,'control variables'!AT$7:AT$36)</f>
        <v>-3.8206731588293224E-25</v>
      </c>
      <c r="AU569" s="10">
        <f ca="1">SUMPRODUCT(Q539:Q568,'control variables'!AU$7:AU$36)</f>
        <v>4.1445898559392831E-25</v>
      </c>
      <c r="AV569" s="10">
        <f ca="1">SUMPRODUCT(R539:R568,'control variables'!AV$7:AV$36)</f>
        <v>1.7846936052025228E-22</v>
      </c>
      <c r="AW569" s="10">
        <f ca="1">SUMPRODUCT(S539:S568,'control variables'!AW$7:AW$36)</f>
        <v>1.3370182353018629E-22</v>
      </c>
      <c r="AX569" s="10">
        <f t="shared" ca="1" si="409"/>
        <v>3.1220357572014956E-22</v>
      </c>
      <c r="AY569" s="82">
        <f ca="1">SUMPRODUCT(P539:P568,'control variables'!BB$7:BB$36)</f>
        <v>1.3847893745238506E-24</v>
      </c>
      <c r="AZ569" s="82">
        <f ca="1">SUMPRODUCT(Q539:Q568,'control variables'!BC$7:BC$36)</f>
        <v>3.5312104355800132E-24</v>
      </c>
      <c r="BA569" s="82">
        <f ca="1">SUMPRODUCT(R539:R568,'control variables'!BD$7:BD$36)</f>
        <v>2.4719558472794482E-23</v>
      </c>
      <c r="BB569" s="82">
        <f ca="1">SUMPRODUCT(S539:S568,'control variables'!BE$7:BE$36)</f>
        <v>3.5128257198669492E-24</v>
      </c>
      <c r="BC569" s="82">
        <f t="shared" ca="1" si="431"/>
        <v>3.3148384002765298E-23</v>
      </c>
      <c r="BD569" s="10">
        <f ca="1">SUMPRODUCT(P539:P568,'control variables'!BF$7:BF$36)</f>
        <v>2.8968587539477006E-25</v>
      </c>
      <c r="BE569" s="10">
        <f ca="1">SUMPRODUCT(Q539:Q568,'control variables'!BG$7:BG$36)</f>
        <v>3.3437505799962209E-25</v>
      </c>
      <c r="BF569" s="10">
        <f ca="1">SUMPRODUCT(R539:R568,'control variables'!BH$7:BH$36)</f>
        <v>1.0015264616885694E-23</v>
      </c>
      <c r="BG569" s="10">
        <f ca="1">SUMPRODUCT(S539:S568,'control variables'!BI$7:BI$36)</f>
        <v>2.2509059345170065E-23</v>
      </c>
      <c r="BH569" s="10">
        <f t="shared" ca="1" si="432"/>
        <v>3.3148384895450155E-23</v>
      </c>
      <c r="BI569" s="82">
        <f t="shared" ca="1" si="410"/>
        <v>3.3418610818609951E-22</v>
      </c>
      <c r="BJ569" s="82">
        <f t="shared" ca="1" si="411"/>
        <v>3.8752292971131034E-22</v>
      </c>
      <c r="BK569" s="82">
        <f t="shared" ca="1" si="412"/>
        <v>1.2968684965745399E-21</v>
      </c>
      <c r="BL569" s="82">
        <f t="shared" ca="1" si="413"/>
        <v>6.1076705788061484E-22</v>
      </c>
      <c r="BM569" s="82">
        <f t="shared" ca="1" si="403"/>
        <v>2.6293445923525649E-21</v>
      </c>
      <c r="BN569" s="10">
        <f ca="1">BN568+BI569-INDIRECT(ADDRESS(MAX($D569-'key variables'!$B$9*30,34),scenario!BI$4),TRUE)</f>
        <v>9439390.0751690175</v>
      </c>
      <c r="BO569" s="10">
        <f ca="1">BO568+BJ569-INDIRECT(ADDRESS(MAX($D569-'key variables'!$B$9*30,34),scenario!BJ$4),TRUE)</f>
        <v>10895583.360992203</v>
      </c>
      <c r="BP569" s="10">
        <f ca="1">BP568+BK569-INDIRECT(ADDRESS(MAX($D569-'key variables'!$B$9*30,34),scenario!BK$4),TRUE)</f>
        <v>32531162.537994072</v>
      </c>
      <c r="BQ569" s="10">
        <f ca="1">BQ568+BL569-INDIRECT(ADDRESS(MAX($D569-'key variables'!$B$9*30,34),scenario!BL$4),TRUE)</f>
        <v>14415841.516535141</v>
      </c>
      <c r="BR569" s="10">
        <f t="shared" ca="1" si="433"/>
        <v>67281977.490690395</v>
      </c>
      <c r="BS569" s="82">
        <f t="shared" ca="1" si="414"/>
        <v>-2.3433848477519122E-9</v>
      </c>
      <c r="BT569" s="82">
        <f t="shared" ca="1" si="415"/>
        <v>-3.4288309056813021E-10</v>
      </c>
      <c r="BU569" s="82">
        <f t="shared" ca="1" si="416"/>
        <v>-4.2578247660294115E-9</v>
      </c>
      <c r="BV569" s="82">
        <f t="shared" ca="1" si="417"/>
        <v>-2.9943922343380046E-9</v>
      </c>
      <c r="BW569" s="82">
        <f t="shared" ca="1" si="434"/>
        <v>-9.938484938687459E-9</v>
      </c>
      <c r="BX569" s="10">
        <f t="shared" ca="1" si="418"/>
        <v>-1.8625994260115383E-12</v>
      </c>
      <c r="BY569" s="10">
        <f t="shared" ca="1" si="419"/>
        <v>2.8902850230139141E-12</v>
      </c>
      <c r="BZ569" s="10">
        <f t="shared" ca="1" si="420"/>
        <v>-3.5034723982876671E-11</v>
      </c>
      <c r="CA569" s="10">
        <f t="shared" ca="1" si="421"/>
        <v>-2.025704991051573E-11</v>
      </c>
      <c r="CB569" s="10">
        <v>0</v>
      </c>
      <c r="CC569" s="82">
        <f t="shared" ca="1" si="422"/>
        <v>3.9725652202686401E-13</v>
      </c>
      <c r="CD569" s="82">
        <f t="shared" ca="1" si="423"/>
        <v>3.4270724516766194E-13</v>
      </c>
      <c r="CE569" s="82">
        <f t="shared" ca="1" si="424"/>
        <v>1.8915613015628179E-10</v>
      </c>
      <c r="CF569" s="82">
        <f t="shared" ca="1" si="425"/>
        <v>3.7028113764772734E-11</v>
      </c>
      <c r="CG569" s="82">
        <f t="shared" ca="1" si="435"/>
        <v>2.2692420768824905E-10</v>
      </c>
      <c r="CH569" s="13" t="str">
        <f t="shared" ca="1" si="388"/>
        <v/>
      </c>
      <c r="CI569" s="81">
        <f t="shared" ca="1" si="397"/>
        <v>0.1131775965863165</v>
      </c>
      <c r="CJ569" s="81">
        <f t="shared" ca="1" si="398"/>
        <v>0.13063724757458739</v>
      </c>
      <c r="CK569" s="81">
        <f t="shared" ca="1" si="399"/>
        <v>0.39004625943939081</v>
      </c>
      <c r="CL569" s="81">
        <f t="shared" ca="1" si="400"/>
        <v>0.17284488538116416</v>
      </c>
      <c r="CM569" s="89">
        <f t="shared" ca="1" si="389"/>
        <v>0.80670598898145884</v>
      </c>
    </row>
    <row r="570" spans="1:91" x14ac:dyDescent="0.3">
      <c r="A570">
        <v>505</v>
      </c>
      <c r="B570" s="3">
        <f t="shared" si="402"/>
        <v>1.5916666666666666</v>
      </c>
      <c r="C570" s="3">
        <f t="shared" si="390"/>
        <v>16.833333333333332</v>
      </c>
      <c r="D570" s="4">
        <f t="shared" ca="1" si="426"/>
        <v>570</v>
      </c>
      <c r="E570" s="58">
        <f>(0.5*(COS(B570*2*PI())+1)*('key variables'!$B$4-'key variables'!$B$6)+'key variables'!$B$6)/'key variables'!$B$4</f>
        <v>1</v>
      </c>
      <c r="F570" s="10">
        <f t="shared" ca="1" si="391"/>
        <v>11689222.907461114</v>
      </c>
      <c r="G570" s="10">
        <f t="shared" ca="1" si="392"/>
        <v>13492492.798713122</v>
      </c>
      <c r="H570" s="10">
        <f t="shared" ca="1" si="393"/>
        <v>40309474.521088287</v>
      </c>
      <c r="I570" s="10">
        <f t="shared" ca="1" si="394"/>
        <v>17912154.249750931</v>
      </c>
      <c r="J570" s="10">
        <f t="shared" ca="1" si="427"/>
        <v>83403344.477013454</v>
      </c>
      <c r="K570" s="82">
        <f t="shared" ca="1" si="404"/>
        <v>2249832.832292099</v>
      </c>
      <c r="L570" s="82">
        <f t="shared" ca="1" si="405"/>
        <v>2596909.4377209195</v>
      </c>
      <c r="M570" s="82">
        <f t="shared" ca="1" si="406"/>
        <v>7778311.98309422</v>
      </c>
      <c r="N570" s="82">
        <f t="shared" ca="1" si="407"/>
        <v>3496312.733215793</v>
      </c>
      <c r="O570" s="82">
        <f t="shared" ca="1" si="428"/>
        <v>16121366.986323033</v>
      </c>
      <c r="P570" s="10">
        <f ca="1">IF(IF($A570&gt;='key variables'!$B$26,K570*SUMPRODUCT(Z570:AC570,'control variables'!$O$3:$R$3)/J570+F$65*'key variables'!$B$25/scenario!J$65,K570*SUMPRODUCT(Z570:AC570,'control variables'!$O$7:$R$7)/J570+F$65*'key variables'!$B$25/scenario!J$65)&lt;'key variables'!$B$28,0,IF($A570&gt;='key variables'!$B$26,K570*SUMPRODUCT(Z570:AC570,'control variables'!$O$3:$R$3)/J570+F$65*'key variables'!$B$25/scenario!J$65,K570*SUMPRODUCT(Z570:AC570,'control variables'!$O$7:$R$7)/J570+F$65*'key variables'!$B$25/scenario!J$65))</f>
        <v>4.0699886041994822E-23</v>
      </c>
      <c r="Q570" s="10">
        <f ca="1">IF(IF($A570&gt;='key variables'!$B$26,L570*SUMPRODUCT(Z570:AC570,'control variables'!$O$4:$R$4)/J570+G$65*'key variables'!$B$25/scenario!J$65,L570*SUMPRODUCT(Z570:AC570,'control variables'!$O$7:$R$7)/J570+G$65*'key variables'!$B$25/scenario!J$65)&lt;'key variables'!$B$28,0,IF($A570&gt;='key variables'!$B$26,L570*SUMPRODUCT(Z570:AC570,'control variables'!$O$4:$R$4)/J570+G$65*'key variables'!$B$25/scenario!J$65,L570*SUMPRODUCT(Z570:AC570,'control variables'!$O$7:$R$7)/J570+G$65*'key variables'!$B$25/scenario!J$65))</f>
        <v>4.6978565100298028E-23</v>
      </c>
      <c r="R570" s="10">
        <f ca="1">IF(IF($A570&gt;='key variables'!$B$26,M570*SUMPRODUCT(Z570:AC570,'control variables'!$O$5:$R$5)/J570+H$65*'key variables'!$B$25/scenario!J$65,M570*SUMPRODUCT(Z570:AC570,'control variables'!$O$7:$R$7)/J570+H$65*'key variables'!$B$25/scenario!J$65)&lt;'key variables'!$B$28,0,IF($A570&gt;='key variables'!$B$26,M570*SUMPRODUCT(Z570:AC570,'control variables'!$O$5:$R$5)/J570+H$65*'key variables'!$B$25/scenario!J$65,M570*SUMPRODUCT(Z570:AC570,'control variables'!$O$7:$R$7)/J570+H$65*'key variables'!$B$25/scenario!J$65))</f>
        <v>1.4071108162667079E-22</v>
      </c>
      <c r="S570" s="10">
        <f ca="1">IF(IF($A570&gt;='key variables'!$B$26,N570*SUMPRODUCT(Z570:AC570,'control variables'!$O$6:$R$6)/J570+I$65*'key variables'!$B$25/scenario!J$65,N570*SUMPRODUCT(Z570:AC570,'control variables'!$O$7:$R$7)/J570+I$65*'key variables'!$B$25/scenario!J$65)&lt;'key variables'!$B$28,0,IF($A570&gt;='key variables'!$B$26,N570*SUMPRODUCT(Z570:AC570,'control variables'!$O$6:$R$6)/J570+I$65*'key variables'!$B$25/scenario!J$65,N570*SUMPRODUCT(Z570:AC570,'control variables'!$O$7:$R$7)/J570+I$65*'key variables'!$B$25/scenario!J$65))</f>
        <v>6.3248934661552339E-23</v>
      </c>
      <c r="T570" s="10">
        <f t="shared" ca="1" si="401"/>
        <v>2.9163846743051596E-22</v>
      </c>
      <c r="U570" s="82">
        <f ca="1">SUMPRODUCT(P540:P569,'control variables'!AD$7:AD$36)</f>
        <v>8.6291287795193225E-23</v>
      </c>
      <c r="V570" s="82">
        <f ca="1">SUMPRODUCT(Q540:Q569,'control variables'!AE$7:AE$36)</f>
        <v>9.9603248940112921E-23</v>
      </c>
      <c r="W570" s="82">
        <f ca="1">SUMPRODUCT(R540:R569,'control variables'!AF$7:AF$36)</f>
        <v>2.9833352427796757E-22</v>
      </c>
      <c r="X570" s="82">
        <f ca="1">SUMPRODUCT(S540:S569,'control variables'!AG$7:AG$36)</f>
        <v>1.3409944239126131E-22</v>
      </c>
      <c r="Y570" s="82">
        <f t="shared" ca="1" si="395"/>
        <v>6.1832750340453496E-22</v>
      </c>
      <c r="Z570" s="10">
        <f ca="1">IF($A570&gt;='key variables'!$B$26,SUMPRODUCT(P540:P569,'control variables'!V$7:V$36)*$E570,SUMPRODUCT(P540:P569,'control variables'!Z$7:Z$36)*$E570)</f>
        <v>2.1055947790379691E-22</v>
      </c>
      <c r="AA570" s="10">
        <f ca="1">IF($A570&gt;='key variables'!$B$26,SUMPRODUCT(Q540:Q569,'control variables'!W$7:W$36)*$E570,SUMPRODUCT(Q540:Q569,'control variables'!AA$7:AA$36)*$E570)</f>
        <v>2.4304201073147432E-22</v>
      </c>
      <c r="AB570" s="10">
        <f ca="1">IF($A570&gt;='key variables'!$B$26,SUMPRODUCT(R540:R569,'control variables'!X$7:X$36)*$E570,SUMPRODUCT(R540:R569,'control variables'!AB$7:AB$36)*$E570)</f>
        <v>7.2796400098073092E-22</v>
      </c>
      <c r="AC570" s="10">
        <f ca="1">IF($A570&gt;='key variables'!$B$26,SUMPRODUCT(S540:S569,'control variables'!Y$7:Y$36)*$E570,SUMPRODUCT(S540:S569,'control variables'!AC$7:AC$36)*$E570)</f>
        <v>3.2721621496842617E-22</v>
      </c>
      <c r="AD570" s="10">
        <f t="shared" ca="1" si="396"/>
        <v>1.5087817045844284E-21</v>
      </c>
      <c r="AE570" s="82">
        <f ca="1">SUMPRODUCT(P540:P569,'control variables'!AL$7:AL$36)</f>
        <v>2.8668738691309407E-22</v>
      </c>
      <c r="AF570" s="82">
        <f ca="1">SUMPRODUCT(Q540:Q569,'control variables'!AM$7:AM$36)</f>
        <v>3.3004875696231555E-22</v>
      </c>
      <c r="AG570" s="82">
        <f ca="1">SUMPRODUCT(R540:R569,'control variables'!AN$7:AN$36)</f>
        <v>9.4105574669053006E-22</v>
      </c>
      <c r="AH570" s="82">
        <f ca="1">SUMPRODUCT(S540:S569,'control variables'!AO$7:AO$36)</f>
        <v>4.0746780376606822E-22</v>
      </c>
      <c r="AI570" s="82">
        <f t="shared" ca="1" si="408"/>
        <v>1.9652596943320077E-21</v>
      </c>
      <c r="AJ570" s="10">
        <f ca="1">SUMPRODUCT(P540:P569,'control variables'!AP$7:AP$36)</f>
        <v>2.7393091325110015E-25</v>
      </c>
      <c r="AK570" s="10">
        <f ca="1">SUMPRODUCT(Q540:Q569,'control variables'!AQ$7:AQ$36)</f>
        <v>7.9047403399806665E-25</v>
      </c>
      <c r="AL570" s="10">
        <f ca="1">SUMPRODUCT(R540:R569,'control variables'!AR$7:AR$36)</f>
        <v>2.8411712299223056E-23</v>
      </c>
      <c r="AM570" s="10">
        <f ca="1">SUMPRODUCT(S540:S569,'control variables'!AS$7:AS$36)</f>
        <v>2.1284873397582869E-23</v>
      </c>
      <c r="AN570" s="10">
        <f t="shared" ca="1" si="429"/>
        <v>5.0760990644055094E-23</v>
      </c>
      <c r="AO570" s="82">
        <f ca="1">SUMPRODUCT(P540:P569,'control variables'!AX$7:AX$36)</f>
        <v>3.725042382620419E-25</v>
      </c>
      <c r="AP570" s="82">
        <f ca="1">SUMPRODUCT(Q540:Q569,'control variables'!AY$7:AY$36)</f>
        <v>8.5993924352877887E-25</v>
      </c>
      <c r="AQ570" s="82">
        <f ca="1">SUMPRODUCT(R540:R569,'control variables'!AZ$7:AZ$36)</f>
        <v>7.7271185804728559E-24</v>
      </c>
      <c r="AR570" s="82">
        <f ca="1">SUMPRODUCT(S540:S569,'control variables'!BA$7:BA$36)</f>
        <v>5.7888359202473192E-24</v>
      </c>
      <c r="AS570" s="82">
        <f t="shared" ca="1" si="430"/>
        <v>1.4748397982510995E-23</v>
      </c>
      <c r="AT570" s="10">
        <f ca="1">SUMPRODUCT(P540:P569,'control variables'!AT$7:AT$36)</f>
        <v>-3.2874952646491071E-25</v>
      </c>
      <c r="AU570" s="10">
        <f ca="1">SUMPRODUCT(Q540:Q569,'control variables'!AU$7:AU$36)</f>
        <v>3.5662091361638489E-25</v>
      </c>
      <c r="AV570" s="10">
        <f ca="1">SUMPRODUCT(R540:R569,'control variables'!AV$7:AV$36)</f>
        <v>1.5356382323345804E-22</v>
      </c>
      <c r="AW570" s="10">
        <f ca="1">SUMPRODUCT(S540:S569,'control variables'!AW$7:AW$36)</f>
        <v>1.1504363065306459E-22</v>
      </c>
      <c r="AX570" s="10">
        <f t="shared" ca="1" si="409"/>
        <v>2.6863532527367408E-22</v>
      </c>
      <c r="AY570" s="82">
        <f ca="1">SUMPRODUCT(P540:P569,'control variables'!BB$7:BB$36)</f>
        <v>1.1915409463285439E-24</v>
      </c>
      <c r="AZ570" s="82">
        <f ca="1">SUMPRODUCT(Q540:Q569,'control variables'!BC$7:BC$36)</f>
        <v>3.038427288296448E-24</v>
      </c>
      <c r="BA570" s="82">
        <f ca="1">SUMPRODUCT(R540:R569,'control variables'!BD$7:BD$36)</f>
        <v>2.1269924970087942E-23</v>
      </c>
      <c r="BB570" s="82">
        <f ca="1">SUMPRODUCT(S540:S569,'control variables'!BE$7:BE$36)</f>
        <v>3.0226081738796744E-24</v>
      </c>
      <c r="BC570" s="82">
        <f t="shared" ca="1" si="431"/>
        <v>2.8522501378592611E-23</v>
      </c>
      <c r="BD570" s="10">
        <f ca="1">SUMPRODUCT(P540:P569,'control variables'!BF$7:BF$36)</f>
        <v>2.4925998744363701E-25</v>
      </c>
      <c r="BE570" s="10">
        <f ca="1">SUMPRODUCT(Q540:Q569,'control variables'!BG$7:BG$36)</f>
        <v>2.8771276005387148E-25</v>
      </c>
      <c r="BF570" s="10">
        <f ca="1">SUMPRODUCT(R540:R569,'control variables'!BH$7:BH$36)</f>
        <v>8.6176266939064574E-24</v>
      </c>
      <c r="BG570" s="10">
        <f ca="1">SUMPRODUCT(S540:S569,'control variables'!BI$7:BI$36)</f>
        <v>1.9367902705298633E-23</v>
      </c>
      <c r="BH570" s="10">
        <f t="shared" ca="1" si="432"/>
        <v>2.8522502146702597E-23</v>
      </c>
      <c r="BI570" s="82">
        <f t="shared" ca="1" si="410"/>
        <v>2.875501783329577E-22</v>
      </c>
      <c r="BJ570" s="82">
        <f t="shared" ca="1" si="411"/>
        <v>3.3344380516422841E-22</v>
      </c>
      <c r="BK570" s="82">
        <f t="shared" ca="1" si="412"/>
        <v>1.115889494894076E-21</v>
      </c>
      <c r="BL570" s="82">
        <f t="shared" ca="1" si="413"/>
        <v>5.2553404259301241E-22</v>
      </c>
      <c r="BM570" s="82">
        <f t="shared" ca="1" si="403"/>
        <v>2.2624175209842745E-21</v>
      </c>
      <c r="BN570" s="10">
        <f ca="1">BN569+BI570-INDIRECT(ADDRESS(MAX($D570-'key variables'!$B$9*30,34),scenario!BI$4),TRUE)</f>
        <v>9439390.0751690175</v>
      </c>
      <c r="BO570" s="10">
        <f ca="1">BO569+BJ570-INDIRECT(ADDRESS(MAX($D570-'key variables'!$B$9*30,34),scenario!BJ$4),TRUE)</f>
        <v>10895583.360992203</v>
      </c>
      <c r="BP570" s="10">
        <f ca="1">BP569+BK570-INDIRECT(ADDRESS(MAX($D570-'key variables'!$B$9*30,34),scenario!BK$4),TRUE)</f>
        <v>32531162.537994072</v>
      </c>
      <c r="BQ570" s="10">
        <f ca="1">BQ569+BL570-INDIRECT(ADDRESS(MAX($D570-'key variables'!$B$9*30,34),scenario!BL$4),TRUE)</f>
        <v>14415841.516535141</v>
      </c>
      <c r="BR570" s="10">
        <f t="shared" ca="1" si="433"/>
        <v>67281977.490690395</v>
      </c>
      <c r="BS570" s="82">
        <f t="shared" ca="1" si="414"/>
        <v>-2.3433848477521596E-9</v>
      </c>
      <c r="BT570" s="82">
        <f t="shared" ca="1" si="415"/>
        <v>-3.4288309056841698E-10</v>
      </c>
      <c r="BU570" s="82">
        <f t="shared" ca="1" si="416"/>
        <v>-4.257824766030395E-9</v>
      </c>
      <c r="BV570" s="82">
        <f t="shared" ca="1" si="417"/>
        <v>-2.9943922343384865E-9</v>
      </c>
      <c r="BW570" s="82">
        <f t="shared" ca="1" si="434"/>
        <v>-9.9384849386894575E-9</v>
      </c>
      <c r="BX570" s="10">
        <f t="shared" ca="1" si="418"/>
        <v>-1.8625994260126066E-12</v>
      </c>
      <c r="BY570" s="10">
        <f t="shared" ca="1" si="419"/>
        <v>2.8902850230114479E-12</v>
      </c>
      <c r="BZ570" s="10">
        <f t="shared" ca="1" si="420"/>
        <v>-3.503472398289883E-11</v>
      </c>
      <c r="CA570" s="10">
        <f t="shared" ca="1" si="421"/>
        <v>-2.0257049910532329E-11</v>
      </c>
      <c r="CB570" s="10">
        <v>0</v>
      </c>
      <c r="CC570" s="82">
        <f t="shared" ca="1" si="422"/>
        <v>3.9725652202709423E-13</v>
      </c>
      <c r="CD570" s="82">
        <f t="shared" ca="1" si="423"/>
        <v>3.4270724516723583E-13</v>
      </c>
      <c r="CE570" s="82">
        <f t="shared" ca="1" si="424"/>
        <v>1.891561301561489E-10</v>
      </c>
      <c r="CF570" s="82">
        <f t="shared" ca="1" si="425"/>
        <v>3.7028113764673188E-11</v>
      </c>
      <c r="CG570" s="82">
        <f t="shared" ca="1" si="435"/>
        <v>2.269242076880164E-10</v>
      </c>
      <c r="CH570" s="13" t="str">
        <f t="shared" ca="1" si="388"/>
        <v/>
      </c>
      <c r="CI570" s="81">
        <f t="shared" ca="1" si="397"/>
        <v>0.1131775965863165</v>
      </c>
      <c r="CJ570" s="81">
        <f t="shared" ca="1" si="398"/>
        <v>0.13063724757458739</v>
      </c>
      <c r="CK570" s="81">
        <f t="shared" ca="1" si="399"/>
        <v>0.39004625943939081</v>
      </c>
      <c r="CL570" s="81">
        <f t="shared" ca="1" si="400"/>
        <v>0.17284488538116416</v>
      </c>
      <c r="CM570" s="89">
        <f t="shared" ca="1" si="389"/>
        <v>0.80670598898145884</v>
      </c>
    </row>
    <row r="571" spans="1:91" x14ac:dyDescent="0.3">
      <c r="A571">
        <v>506</v>
      </c>
      <c r="B571" s="3">
        <f t="shared" si="402"/>
        <v>1.5944444444444446</v>
      </c>
      <c r="C571" s="3">
        <f t="shared" si="390"/>
        <v>16.866666666666667</v>
      </c>
      <c r="D571" s="4">
        <f t="shared" ca="1" si="426"/>
        <v>571</v>
      </c>
      <c r="E571" s="58">
        <f>(0.5*(COS(B571*2*PI())+1)*('key variables'!$B$4-'key variables'!$B$6)+'key variables'!$B$6)/'key variables'!$B$4</f>
        <v>1</v>
      </c>
      <c r="F571" s="10">
        <f t="shared" ca="1" si="391"/>
        <v>11689222.907461114</v>
      </c>
      <c r="G571" s="10">
        <f t="shared" ca="1" si="392"/>
        <v>13492492.798713122</v>
      </c>
      <c r="H571" s="10">
        <f t="shared" ca="1" si="393"/>
        <v>40309474.521088287</v>
      </c>
      <c r="I571" s="10">
        <f t="shared" ca="1" si="394"/>
        <v>17912154.249750931</v>
      </c>
      <c r="J571" s="10">
        <f t="shared" ca="1" si="427"/>
        <v>83403344.477013454</v>
      </c>
      <c r="K571" s="82">
        <f t="shared" ca="1" si="404"/>
        <v>2249832.832292099</v>
      </c>
      <c r="L571" s="82">
        <f t="shared" ca="1" si="405"/>
        <v>2596909.4377209195</v>
      </c>
      <c r="M571" s="82">
        <f t="shared" ca="1" si="406"/>
        <v>7778311.98309422</v>
      </c>
      <c r="N571" s="82">
        <f t="shared" ca="1" si="407"/>
        <v>3496312.733215793</v>
      </c>
      <c r="O571" s="82">
        <f t="shared" ca="1" si="428"/>
        <v>16121366.986323033</v>
      </c>
      <c r="P571" s="10">
        <f ca="1">IF(IF($A571&gt;='key variables'!$B$26,K571*SUMPRODUCT(Z571:AC571,'control variables'!$O$3:$R$3)/J571+F$65*'key variables'!$B$25/scenario!J$65,K571*SUMPRODUCT(Z571:AC571,'control variables'!$O$7:$R$7)/J571+F$65*'key variables'!$B$25/scenario!J$65)&lt;'key variables'!$B$28,0,IF($A571&gt;='key variables'!$B$26,K571*SUMPRODUCT(Z571:AC571,'control variables'!$O$3:$R$3)/J571+F$65*'key variables'!$B$25/scenario!J$65,K571*SUMPRODUCT(Z571:AC571,'control variables'!$O$7:$R$7)/J571+F$65*'key variables'!$B$25/scenario!J$65))</f>
        <v>3.5020185468001037E-23</v>
      </c>
      <c r="Q571" s="10">
        <f ca="1">IF(IF($A571&gt;='key variables'!$B$26,L571*SUMPRODUCT(Z571:AC571,'control variables'!$O$4:$R$4)/J571+G$65*'key variables'!$B$25/scenario!J$65,L571*SUMPRODUCT(Z571:AC571,'control variables'!$O$7:$R$7)/J571+G$65*'key variables'!$B$25/scenario!J$65)&lt;'key variables'!$B$28,0,IF($A571&gt;='key variables'!$B$26,L571*SUMPRODUCT(Z571:AC571,'control variables'!$O$4:$R$4)/J571+G$65*'key variables'!$B$25/scenario!J$65,L571*SUMPRODUCT(Z571:AC571,'control variables'!$O$7:$R$7)/J571+G$65*'key variables'!$B$25/scenario!J$65))</f>
        <v>4.0422670007858375E-23</v>
      </c>
      <c r="R571" s="10">
        <f ca="1">IF(IF($A571&gt;='key variables'!$B$26,M571*SUMPRODUCT(Z571:AC571,'control variables'!$O$5:$R$5)/J571+H$65*'key variables'!$B$25/scenario!J$65,M571*SUMPRODUCT(Z571:AC571,'control variables'!$O$7:$R$7)/J571+H$65*'key variables'!$B$25/scenario!J$65)&lt;'key variables'!$B$28,0,IF($A571&gt;='key variables'!$B$26,M571*SUMPRODUCT(Z571:AC571,'control variables'!$O$5:$R$5)/J571+H$65*'key variables'!$B$25/scenario!J$65,M571*SUMPRODUCT(Z571:AC571,'control variables'!$O$7:$R$7)/J571+H$65*'key variables'!$B$25/scenario!J$65))</f>
        <v>1.2107474136130338E-22</v>
      </c>
      <c r="S571" s="10">
        <f ca="1">IF(IF($A571&gt;='key variables'!$B$26,N571*SUMPRODUCT(Z571:AC571,'control variables'!$O$6:$R$6)/J571+I$65*'key variables'!$B$25/scenario!J$65,N571*SUMPRODUCT(Z571:AC571,'control variables'!$O$7:$R$7)/J571+I$65*'key variables'!$B$25/scenario!J$65)&lt;'key variables'!$B$28,0,IF($A571&gt;='key variables'!$B$26,N571*SUMPRODUCT(Z571:AC571,'control variables'!$O$6:$R$6)/J571+I$65*'key variables'!$B$25/scenario!J$65,N571*SUMPRODUCT(Z571:AC571,'control variables'!$O$7:$R$7)/J571+I$65*'key variables'!$B$25/scenario!J$65))</f>
        <v>5.4422496913519102E-23</v>
      </c>
      <c r="T571" s="10">
        <f t="shared" ca="1" si="401"/>
        <v>2.5094009375068187E-22</v>
      </c>
      <c r="U571" s="82">
        <f ca="1">SUMPRODUCT(P541:P570,'control variables'!AD$7:AD$36)</f>
        <v>7.4249271846664043E-23</v>
      </c>
      <c r="V571" s="82">
        <f ca="1">SUMPRODUCT(Q541:Q570,'control variables'!AE$7:AE$36)</f>
        <v>8.5703538518489409E-23</v>
      </c>
      <c r="W571" s="82">
        <f ca="1">SUMPRODUCT(R541:R570,'control variables'!AF$7:AF$36)</f>
        <v>2.5670085023719002E-22</v>
      </c>
      <c r="X571" s="82">
        <f ca="1">SUMPRODUCT(S541:S570,'control variables'!AG$7:AG$36)</f>
        <v>1.1538576149456259E-22</v>
      </c>
      <c r="Y571" s="82">
        <f t="shared" ca="1" si="395"/>
        <v>5.32039422096906E-22</v>
      </c>
      <c r="Z571" s="10">
        <f ca="1">IF($A571&gt;='key variables'!$B$26,SUMPRODUCT(P541:P570,'control variables'!V$7:V$36)*$E571,SUMPRODUCT(P541:P570,'control variables'!Z$7:Z$36)*$E571)</f>
        <v>1.8117573991799367E-22</v>
      </c>
      <c r="AA571" s="10">
        <f ca="1">IF($A571&gt;='key variables'!$B$26,SUMPRODUCT(Q541:Q570,'control variables'!W$7:W$36)*$E571,SUMPRODUCT(Q541:Q570,'control variables'!AA$7:AA$36)*$E571)</f>
        <v>2.0912531016794374E-22</v>
      </c>
      <c r="AB571" s="10">
        <f ca="1">IF($A571&gt;='key variables'!$B$26,SUMPRODUCT(R541:R570,'control variables'!X$7:X$36)*$E571,SUMPRODUCT(R541:R570,'control variables'!AB$7:AB$36)*$E571)</f>
        <v>6.2637606164471166E-22</v>
      </c>
      <c r="AC571" s="10">
        <f ca="1">IF($A571&gt;='key variables'!$B$26,SUMPRODUCT(S541:S570,'control variables'!Y$7:Y$36)*$E571,SUMPRODUCT(S541:S570,'control variables'!AC$7:AC$36)*$E571)</f>
        <v>2.8155293910424755E-22</v>
      </c>
      <c r="AD571" s="10">
        <f t="shared" ca="1" si="396"/>
        <v>1.2982300508348966E-21</v>
      </c>
      <c r="AE571" s="82">
        <f ca="1">SUMPRODUCT(P541:P570,'control variables'!AL$7:AL$36)</f>
        <v>2.4667994034857617E-22</v>
      </c>
      <c r="AF571" s="82">
        <f ca="1">SUMPRODUCT(Q541:Q570,'control variables'!AM$7:AM$36)</f>
        <v>2.8399019767223363E-22</v>
      </c>
      <c r="AG571" s="82">
        <f ca="1">SUMPRODUCT(R541:R570,'control variables'!AN$7:AN$36)</f>
        <v>8.0973068943795278E-22</v>
      </c>
      <c r="AH571" s="82">
        <f ca="1">SUMPRODUCT(S541:S570,'control variables'!AO$7:AO$36)</f>
        <v>3.5060535661950391E-22</v>
      </c>
      <c r="AI571" s="82">
        <f t="shared" ca="1" si="408"/>
        <v>1.6910061840782667E-21</v>
      </c>
      <c r="AJ571" s="10">
        <f ca="1">SUMPRODUCT(P541:P570,'control variables'!AP$7:AP$36)</f>
        <v>2.3570364245182654E-25</v>
      </c>
      <c r="AK571" s="10">
        <f ca="1">SUMPRODUCT(Q541:Q570,'control variables'!AQ$7:AQ$36)</f>
        <v>6.8016277120992292E-25</v>
      </c>
      <c r="AL571" s="10">
        <f ca="1">SUMPRODUCT(R541:R570,'control variables'!AR$7:AR$36)</f>
        <v>2.4446835874568236E-23</v>
      </c>
      <c r="AM571" s="10">
        <f ca="1">SUMPRODUCT(S541:S570,'control variables'!AS$7:AS$36)</f>
        <v>1.8314552853468862E-23</v>
      </c>
      <c r="AN571" s="10">
        <f t="shared" ca="1" si="429"/>
        <v>4.3677255141698844E-23</v>
      </c>
      <c r="AO571" s="82">
        <f ca="1">SUMPRODUCT(P541:P570,'control variables'!AX$7:AX$36)</f>
        <v>3.2052098372199215E-25</v>
      </c>
      <c r="AP571" s="82">
        <f ca="1">SUMPRODUCT(Q541:Q570,'control variables'!AY$7:AY$36)</f>
        <v>7.3993405702701331E-25</v>
      </c>
      <c r="AQ571" s="82">
        <f ca="1">SUMPRODUCT(R541:R570,'control variables'!AZ$7:AZ$36)</f>
        <v>6.6487932065014004E-24</v>
      </c>
      <c r="AR571" s="82">
        <f ca="1">SUMPRODUCT(S541:S570,'control variables'!BA$7:BA$36)</f>
        <v>4.9809993905563125E-24</v>
      </c>
      <c r="AS571" s="82">
        <f t="shared" ca="1" si="430"/>
        <v>1.2690247637806719E-23</v>
      </c>
      <c r="AT571" s="10">
        <f ca="1">SUMPRODUCT(P541:P570,'control variables'!AT$7:AT$36)</f>
        <v>-2.828722757955518E-25</v>
      </c>
      <c r="AU571" s="10">
        <f ca="1">SUMPRODUCT(Q541:Q570,'control variables'!AU$7:AU$36)</f>
        <v>3.0685418931462088E-25</v>
      </c>
      <c r="AV571" s="10">
        <f ca="1">SUMPRODUCT(R541:R570,'control variables'!AV$7:AV$36)</f>
        <v>1.3213387293669788E-22</v>
      </c>
      <c r="AW571" s="10">
        <f ca="1">SUMPRODUCT(S541:S570,'control variables'!AW$7:AW$36)</f>
        <v>9.8989203021981373E-23</v>
      </c>
      <c r="AX571" s="10">
        <f t="shared" ca="1" si="409"/>
        <v>2.3114705787219831E-22</v>
      </c>
      <c r="AY571" s="82">
        <f ca="1">SUMPRODUCT(P541:P570,'control variables'!BB$7:BB$36)</f>
        <v>1.0252604857440499E-24</v>
      </c>
      <c r="AZ571" s="82">
        <f ca="1">SUMPRODUCT(Q541:Q570,'control variables'!BC$7:BC$36)</f>
        <v>2.6144124103292405E-24</v>
      </c>
      <c r="BA571" s="82">
        <f ca="1">SUMPRODUCT(R541:R570,'control variables'!BD$7:BD$36)</f>
        <v>1.8301690490591794E-23</v>
      </c>
      <c r="BB571" s="82">
        <f ca="1">SUMPRODUCT(S541:S570,'control variables'!BE$7:BE$36)</f>
        <v>2.6008008655636528E-24</v>
      </c>
      <c r="BC571" s="82">
        <f t="shared" ca="1" si="431"/>
        <v>2.4542164252228736E-23</v>
      </c>
      <c r="BD571" s="10">
        <f ca="1">SUMPRODUCT(P541:P570,'control variables'!BF$7:BF$36)</f>
        <v>2.1447556342101099E-25</v>
      </c>
      <c r="BE571" s="10">
        <f ca="1">SUMPRODUCT(Q541:Q570,'control variables'!BG$7:BG$36)</f>
        <v>2.4756222187454607E-25</v>
      </c>
      <c r="BF571" s="10">
        <f ca="1">SUMPRODUCT(R541:R570,'control variables'!BH$7:BH$36)</f>
        <v>7.4150302239964014E-24</v>
      </c>
      <c r="BG571" s="10">
        <f ca="1">SUMPRODUCT(S541:S570,'control variables'!BI$7:BI$36)</f>
        <v>1.6665096903856429E-23</v>
      </c>
      <c r="BH571" s="10">
        <f t="shared" ca="1" si="432"/>
        <v>2.4542164913148389E-23</v>
      </c>
      <c r="BI571" s="82">
        <f t="shared" ca="1" si="410"/>
        <v>2.4742232855852471E-22</v>
      </c>
      <c r="BJ571" s="82">
        <f t="shared" ca="1" si="411"/>
        <v>2.8691146427187747E-22</v>
      </c>
      <c r="BK571" s="82">
        <f t="shared" ca="1" si="412"/>
        <v>9.6016625286524248E-22</v>
      </c>
      <c r="BL571" s="82">
        <f t="shared" ca="1" si="413"/>
        <v>4.5219536050704891E-22</v>
      </c>
      <c r="BM571" s="82">
        <f t="shared" ca="1" si="403"/>
        <v>1.9466954062026935E-21</v>
      </c>
      <c r="BN571" s="10">
        <f ca="1">BN570+BI571-INDIRECT(ADDRESS(MAX($D571-'key variables'!$B$9*30,34),scenario!BI$4),TRUE)</f>
        <v>9439390.0751690175</v>
      </c>
      <c r="BO571" s="10">
        <f ca="1">BO570+BJ571-INDIRECT(ADDRESS(MAX($D571-'key variables'!$B$9*30,34),scenario!BJ$4),TRUE)</f>
        <v>10895583.360992203</v>
      </c>
      <c r="BP571" s="10">
        <f ca="1">BP570+BK571-INDIRECT(ADDRESS(MAX($D571-'key variables'!$B$9*30,34),scenario!BK$4),TRUE)</f>
        <v>32531162.537994072</v>
      </c>
      <c r="BQ571" s="10">
        <f ca="1">BQ570+BL571-INDIRECT(ADDRESS(MAX($D571-'key variables'!$B$9*30,34),scenario!BL$4),TRUE)</f>
        <v>14415841.516535141</v>
      </c>
      <c r="BR571" s="10">
        <f t="shared" ca="1" si="433"/>
        <v>67281977.490690395</v>
      </c>
      <c r="BS571" s="82">
        <f t="shared" ca="1" si="414"/>
        <v>-2.3433848477523721E-9</v>
      </c>
      <c r="BT571" s="82">
        <f t="shared" ca="1" si="415"/>
        <v>-3.4288309056866374E-10</v>
      </c>
      <c r="BU571" s="82">
        <f t="shared" ca="1" si="416"/>
        <v>-4.2578247660312421E-9</v>
      </c>
      <c r="BV571" s="82">
        <f t="shared" ca="1" si="417"/>
        <v>-2.9943922343389005E-9</v>
      </c>
      <c r="BW571" s="82">
        <f t="shared" ca="1" si="434"/>
        <v>-9.938484938691178E-9</v>
      </c>
      <c r="BX571" s="10">
        <f t="shared" ca="1" si="418"/>
        <v>-1.8625994260135255E-12</v>
      </c>
      <c r="BY571" s="10">
        <f t="shared" ca="1" si="419"/>
        <v>2.8902850230093258E-12</v>
      </c>
      <c r="BZ571" s="10">
        <f t="shared" ca="1" si="420"/>
        <v>-3.5034723982917894E-11</v>
      </c>
      <c r="CA571" s="10">
        <f t="shared" ca="1" si="421"/>
        <v>-2.0257049910546614E-11</v>
      </c>
      <c r="CB571" s="10">
        <v>0</v>
      </c>
      <c r="CC571" s="82">
        <f t="shared" ca="1" si="422"/>
        <v>3.9725652202729229E-13</v>
      </c>
      <c r="CD571" s="82">
        <f t="shared" ca="1" si="423"/>
        <v>3.4270724516686919E-13</v>
      </c>
      <c r="CE571" s="82">
        <f t="shared" ca="1" si="424"/>
        <v>1.8915613015603457E-10</v>
      </c>
      <c r="CF571" s="82">
        <f t="shared" ca="1" si="425"/>
        <v>3.7028113764587529E-11</v>
      </c>
      <c r="CG571" s="82">
        <f t="shared" ca="1" si="435"/>
        <v>2.2692420768781627E-10</v>
      </c>
      <c r="CH571" s="13" t="str">
        <f t="shared" ca="1" si="388"/>
        <v/>
      </c>
      <c r="CI571" s="81">
        <f t="shared" ca="1" si="397"/>
        <v>0.1131775965863165</v>
      </c>
      <c r="CJ571" s="81">
        <f t="shared" ca="1" si="398"/>
        <v>0.13063724757458739</v>
      </c>
      <c r="CK571" s="81">
        <f t="shared" ca="1" si="399"/>
        <v>0.39004625943939081</v>
      </c>
      <c r="CL571" s="81">
        <f t="shared" ca="1" si="400"/>
        <v>0.17284488538116416</v>
      </c>
      <c r="CM571" s="89">
        <f t="shared" ca="1" si="389"/>
        <v>0.80670598898145884</v>
      </c>
    </row>
    <row r="572" spans="1:91" x14ac:dyDescent="0.3">
      <c r="A572">
        <v>507</v>
      </c>
      <c r="B572" s="3">
        <f t="shared" si="402"/>
        <v>1.5972222222222223</v>
      </c>
      <c r="C572" s="3">
        <f t="shared" si="390"/>
        <v>16.899999999999999</v>
      </c>
      <c r="D572" s="4">
        <f t="shared" ca="1" si="426"/>
        <v>572</v>
      </c>
      <c r="E572" s="58">
        <f>(0.5*(COS(B572*2*PI())+1)*('key variables'!$B$4-'key variables'!$B$6)+'key variables'!$B$6)/'key variables'!$B$4</f>
        <v>1</v>
      </c>
      <c r="F572" s="10">
        <f t="shared" ca="1" si="391"/>
        <v>11689222.907461114</v>
      </c>
      <c r="G572" s="10">
        <f t="shared" ca="1" si="392"/>
        <v>13492492.798713122</v>
      </c>
      <c r="H572" s="10">
        <f t="shared" ca="1" si="393"/>
        <v>40309474.521088287</v>
      </c>
      <c r="I572" s="10">
        <f t="shared" ca="1" si="394"/>
        <v>17912154.249750931</v>
      </c>
      <c r="J572" s="10">
        <f t="shared" ca="1" si="427"/>
        <v>83403344.477013454</v>
      </c>
      <c r="K572" s="82">
        <f t="shared" ca="1" si="404"/>
        <v>2249832.832292099</v>
      </c>
      <c r="L572" s="82">
        <f t="shared" ca="1" si="405"/>
        <v>2596909.4377209195</v>
      </c>
      <c r="M572" s="82">
        <f t="shared" ca="1" si="406"/>
        <v>7778311.98309422</v>
      </c>
      <c r="N572" s="82">
        <f t="shared" ca="1" si="407"/>
        <v>3496312.733215793</v>
      </c>
      <c r="O572" s="82">
        <f t="shared" ca="1" si="428"/>
        <v>16121366.986323033</v>
      </c>
      <c r="P572" s="10">
        <f ca="1">IF(IF($A572&gt;='key variables'!$B$26,K572*SUMPRODUCT(Z572:AC572,'control variables'!$O$3:$R$3)/J572+F$65*'key variables'!$B$25/scenario!J$65,K572*SUMPRODUCT(Z572:AC572,'control variables'!$O$7:$R$7)/J572+F$65*'key variables'!$B$25/scenario!J$65)&lt;'key variables'!$B$28,0,IF($A572&gt;='key variables'!$B$26,K572*SUMPRODUCT(Z572:AC572,'control variables'!$O$3:$R$3)/J572+F$65*'key variables'!$B$25/scenario!J$65,K572*SUMPRODUCT(Z572:AC572,'control variables'!$O$7:$R$7)/J572+F$65*'key variables'!$B$25/scenario!J$65))</f>
        <v>3.0133091501724533E-23</v>
      </c>
      <c r="Q572" s="10">
        <f ca="1">IF(IF($A572&gt;='key variables'!$B$26,L572*SUMPRODUCT(Z572:AC572,'control variables'!$O$4:$R$4)/J572+G$65*'key variables'!$B$25/scenario!J$65,L572*SUMPRODUCT(Z572:AC572,'control variables'!$O$7:$R$7)/J572+G$65*'key variables'!$B$25/scenario!J$65)&lt;'key variables'!$B$28,0,IF($A572&gt;='key variables'!$B$26,L572*SUMPRODUCT(Z572:AC572,'control variables'!$O$4:$R$4)/J572+G$65*'key variables'!$B$25/scenario!J$65,L572*SUMPRODUCT(Z572:AC572,'control variables'!$O$7:$R$7)/J572+G$65*'key variables'!$B$25/scenario!J$65))</f>
        <v>3.4781655145824089E-23</v>
      </c>
      <c r="R572" s="10">
        <f ca="1">IF(IF($A572&gt;='key variables'!$B$26,M572*SUMPRODUCT(Z572:AC572,'control variables'!$O$5:$R$5)/J572+H$65*'key variables'!$B$25/scenario!J$65,M572*SUMPRODUCT(Z572:AC572,'control variables'!$O$7:$R$7)/J572+H$65*'key variables'!$B$25/scenario!J$65)&lt;'key variables'!$B$28,0,IF($A572&gt;='key variables'!$B$26,M572*SUMPRODUCT(Z572:AC572,'control variables'!$O$5:$R$5)/J572+H$65*'key variables'!$B$25/scenario!J$65,M572*SUMPRODUCT(Z572:AC572,'control variables'!$O$7:$R$7)/J572+H$65*'key variables'!$B$25/scenario!J$65))</f>
        <v>1.0417866756649235E-22</v>
      </c>
      <c r="S572" s="10">
        <f ca="1">IF(IF($A572&gt;='key variables'!$B$26,N572*SUMPRODUCT(Z572:AC572,'control variables'!$O$6:$R$6)/J572+I$65*'key variables'!$B$25/scenario!J$65,N572*SUMPRODUCT(Z572:AC572,'control variables'!$O$7:$R$7)/J572+I$65*'key variables'!$B$25/scenario!J$65)&lt;'key variables'!$B$28,0,IF($A572&gt;='key variables'!$B$26,N572*SUMPRODUCT(Z572:AC572,'control variables'!$O$6:$R$6)/J572+I$65*'key variables'!$B$25/scenario!J$65,N572*SUMPRODUCT(Z572:AC572,'control variables'!$O$7:$R$7)/J572+I$65*'key variables'!$B$25/scenario!J$65))</f>
        <v>4.6827795379491431E-23</v>
      </c>
      <c r="T572" s="10">
        <f t="shared" ca="1" si="401"/>
        <v>2.1592120959353239E-22</v>
      </c>
      <c r="U572" s="82">
        <f ca="1">SUMPRODUCT(P542:P571,'control variables'!AD$7:AD$36)</f>
        <v>6.3887728536911611E-23</v>
      </c>
      <c r="V572" s="82">
        <f ca="1">SUMPRODUCT(Q542:Q571,'control variables'!AE$7:AE$36)</f>
        <v>7.3743543436082922E-23</v>
      </c>
      <c r="W572" s="82">
        <f ca="1">SUMPRODUCT(R542:R571,'control variables'!AF$7:AF$36)</f>
        <v>2.208780480570442E-22</v>
      </c>
      <c r="X572" s="82">
        <f ca="1">SUMPRODUCT(S542:S571,'control variables'!AG$7:AG$36)</f>
        <v>9.9283589239948202E-23</v>
      </c>
      <c r="Y572" s="82">
        <f t="shared" ca="1" si="395"/>
        <v>4.5779290926998688E-22</v>
      </c>
      <c r="Z572" s="10">
        <f ca="1">IF($A572&gt;='key variables'!$B$26,SUMPRODUCT(P542:P571,'control variables'!V$7:V$36)*$E572,SUMPRODUCT(P542:P571,'control variables'!Z$7:Z$36)*$E572)</f>
        <v>1.558925252931613E-22</v>
      </c>
      <c r="AA572" s="10">
        <f ca="1">IF($A572&gt;='key variables'!$B$26,SUMPRODUCT(Q542:Q571,'control variables'!W$7:W$36)*$E572,SUMPRODUCT(Q542:Q571,'control variables'!AA$7:AA$36)*$E572)</f>
        <v>1.7994171139884797E-22</v>
      </c>
      <c r="AB572" s="10">
        <f ca="1">IF($A572&gt;='key variables'!$B$26,SUMPRODUCT(R542:R571,'control variables'!X$7:X$36)*$E572,SUMPRODUCT(R542:R571,'control variables'!AB$7:AB$36)*$E572)</f>
        <v>5.3896479781000181E-22</v>
      </c>
      <c r="AC572" s="10">
        <f ca="1">IF($A572&gt;='key variables'!$B$26,SUMPRODUCT(S542:S571,'control variables'!Y$7:Y$36)*$E572,SUMPRODUCT(S542:S571,'control variables'!AC$7:AC$36)*$E572)</f>
        <v>2.4226200870237828E-22</v>
      </c>
      <c r="AD572" s="10">
        <f t="shared" ca="1" si="396"/>
        <v>1.1170610432043891E-21</v>
      </c>
      <c r="AE572" s="82">
        <f ca="1">SUMPRODUCT(P542:P571,'control variables'!AL$7:AL$36)</f>
        <v>2.122555638934452E-22</v>
      </c>
      <c r="AF572" s="82">
        <f ca="1">SUMPRODUCT(Q542:Q571,'control variables'!AM$7:AM$36)</f>
        <v>2.4435914595225352E-22</v>
      </c>
      <c r="AG572" s="82">
        <f ca="1">SUMPRODUCT(R542:R571,'control variables'!AN$7:AN$36)</f>
        <v>6.9673214549029238E-22</v>
      </c>
      <c r="AH572" s="82">
        <f ca="1">SUMPRODUCT(S542:S571,'control variables'!AO$7:AO$36)</f>
        <v>3.016781079490187E-22</v>
      </c>
      <c r="AI572" s="82">
        <f t="shared" ca="1" si="408"/>
        <v>1.4550249632850099E-21</v>
      </c>
      <c r="AJ572" s="10">
        <f ca="1">SUMPRODUCT(P542:P571,'control variables'!AP$7:AP$36)</f>
        <v>2.0281101685713214E-25</v>
      </c>
      <c r="AK572" s="10">
        <f ca="1">SUMPRODUCT(Q542:Q571,'control variables'!AQ$7:AQ$36)</f>
        <v>5.8524553045735251E-25</v>
      </c>
      <c r="AL572" s="10">
        <f ca="1">SUMPRODUCT(R542:R571,'control variables'!AR$7:AR$36)</f>
        <v>2.1035261021364748E-23</v>
      </c>
      <c r="AM572" s="10">
        <f ca="1">SUMPRODUCT(S542:S571,'control variables'!AS$7:AS$36)</f>
        <v>1.5758742838498406E-23</v>
      </c>
      <c r="AN572" s="10">
        <f t="shared" ca="1" si="429"/>
        <v>3.7582060407177641E-23</v>
      </c>
      <c r="AO572" s="82">
        <f ca="1">SUMPRODUCT(P542:P571,'control variables'!AX$7:AX$36)</f>
        <v>2.7579203255626983E-25</v>
      </c>
      <c r="AP572" s="82">
        <f ca="1">SUMPRODUCT(Q542:Q571,'control variables'!AY$7:AY$36)</f>
        <v>6.366756871122291E-25</v>
      </c>
      <c r="AQ572" s="82">
        <f ca="1">SUMPRODUCT(R542:R571,'control variables'!AZ$7:AZ$36)</f>
        <v>5.7209489724323602E-24</v>
      </c>
      <c r="AR572" s="82">
        <f ca="1">SUMPRODUCT(S542:S571,'control variables'!BA$7:BA$36)</f>
        <v>4.2858970733553602E-24</v>
      </c>
      <c r="AS572" s="82">
        <f t="shared" ca="1" si="430"/>
        <v>1.091931376545622E-23</v>
      </c>
      <c r="AT572" s="10">
        <f ca="1">SUMPRODUCT(P542:P571,'control variables'!AT$7:AT$36)</f>
        <v>-2.4339723093805091E-25</v>
      </c>
      <c r="AU572" s="10">
        <f ca="1">SUMPRODUCT(Q542:Q571,'control variables'!AU$7:AU$36)</f>
        <v>2.6403244987819212E-25</v>
      </c>
      <c r="AV572" s="10">
        <f ca="1">SUMPRODUCT(R542:R571,'control variables'!AV$7:AV$36)</f>
        <v>1.136944887775328E-22</v>
      </c>
      <c r="AW572" s="10">
        <f ca="1">SUMPRODUCT(S542:S571,'control variables'!AW$7:AW$36)</f>
        <v>8.5175183183129324E-23</v>
      </c>
      <c r="AX572" s="10">
        <f t="shared" ca="1" si="409"/>
        <v>1.9889030717960225E-22</v>
      </c>
      <c r="AY572" s="82">
        <f ca="1">SUMPRODUCT(P542:P571,'control variables'!BB$7:BB$36)</f>
        <v>8.8218459203355682E-25</v>
      </c>
      <c r="AZ572" s="82">
        <f ca="1">SUMPRODUCT(Q542:Q571,'control variables'!BC$7:BC$36)</f>
        <v>2.2495691365106869E-24</v>
      </c>
      <c r="BA572" s="82">
        <f ca="1">SUMPRODUCT(R542:R571,'control variables'!BD$7:BD$36)</f>
        <v>1.5747675428308439E-23</v>
      </c>
      <c r="BB572" s="82">
        <f ca="1">SUMPRODUCT(S542:S571,'control variables'!BE$7:BE$36)</f>
        <v>2.2378570933441522E-24</v>
      </c>
      <c r="BC572" s="82">
        <f t="shared" ca="1" si="431"/>
        <v>2.1117286250196835E-23</v>
      </c>
      <c r="BD572" s="10">
        <f ca="1">SUMPRODUCT(P542:P571,'control variables'!BF$7:BF$36)</f>
        <v>1.8454533267262407E-25</v>
      </c>
      <c r="BE572" s="10">
        <f ca="1">SUMPRODUCT(Q542:Q571,'control variables'!BG$7:BG$36)</f>
        <v>2.1301472235011939E-25</v>
      </c>
      <c r="BF572" s="10">
        <f ca="1">SUMPRODUCT(R542:R571,'control variables'!BH$7:BH$36)</f>
        <v>6.3802570215368526E-24</v>
      </c>
      <c r="BG572" s="10">
        <f ca="1">SUMPRODUCT(S542:S571,'control variables'!BI$7:BI$36)</f>
        <v>1.4339469742325042E-23</v>
      </c>
      <c r="BH572" s="10">
        <f t="shared" ca="1" si="432"/>
        <v>2.1117286818884639E-23</v>
      </c>
      <c r="BI572" s="82">
        <f t="shared" ca="1" si="410"/>
        <v>2.1289435125454073E-22</v>
      </c>
      <c r="BJ572" s="82">
        <f t="shared" ca="1" si="411"/>
        <v>2.4687274753864237E-22</v>
      </c>
      <c r="BK572" s="82">
        <f t="shared" ca="1" si="412"/>
        <v>8.2617430969613356E-22</v>
      </c>
      <c r="BL572" s="82">
        <f t="shared" ca="1" si="413"/>
        <v>3.8909114822549215E-22</v>
      </c>
      <c r="BM572" s="82">
        <f t="shared" ca="1" si="403"/>
        <v>1.6750325567148088E-21</v>
      </c>
      <c r="BN572" s="10">
        <f ca="1">BN571+BI572-INDIRECT(ADDRESS(MAX($D572-'key variables'!$B$9*30,34),scenario!BI$4),TRUE)</f>
        <v>9439390.0751690175</v>
      </c>
      <c r="BO572" s="10">
        <f ca="1">BO571+BJ572-INDIRECT(ADDRESS(MAX($D572-'key variables'!$B$9*30,34),scenario!BJ$4),TRUE)</f>
        <v>10895583.360992203</v>
      </c>
      <c r="BP572" s="10">
        <f ca="1">BP571+BK572-INDIRECT(ADDRESS(MAX($D572-'key variables'!$B$9*30,34),scenario!BK$4),TRUE)</f>
        <v>32531162.537994072</v>
      </c>
      <c r="BQ572" s="10">
        <f ca="1">BQ571+BL572-INDIRECT(ADDRESS(MAX($D572-'key variables'!$B$9*30,34),scenario!BL$4),TRUE)</f>
        <v>14415841.516535141</v>
      </c>
      <c r="BR572" s="10">
        <f t="shared" ca="1" si="433"/>
        <v>67281977.490690395</v>
      </c>
      <c r="BS572" s="82">
        <f t="shared" ca="1" si="414"/>
        <v>-2.343384847752555E-9</v>
      </c>
      <c r="BT572" s="82">
        <f t="shared" ca="1" si="415"/>
        <v>-3.4288309056887601E-10</v>
      </c>
      <c r="BU572" s="82">
        <f t="shared" ca="1" si="416"/>
        <v>-4.2578247660319708E-9</v>
      </c>
      <c r="BV572" s="82">
        <f t="shared" ca="1" si="417"/>
        <v>-2.9943922343392574E-9</v>
      </c>
      <c r="BW572" s="82">
        <f t="shared" ca="1" si="434"/>
        <v>-9.9384849386926587E-9</v>
      </c>
      <c r="BX572" s="10">
        <f t="shared" ca="1" si="418"/>
        <v>-1.8625994260143163E-12</v>
      </c>
      <c r="BY572" s="10">
        <f t="shared" ca="1" si="419"/>
        <v>2.8902850230074998E-12</v>
      </c>
      <c r="BZ572" s="10">
        <f t="shared" ca="1" si="420"/>
        <v>-3.5034723982934302E-11</v>
      </c>
      <c r="CA572" s="10">
        <f t="shared" ca="1" si="421"/>
        <v>-2.0257049910558908E-11</v>
      </c>
      <c r="CB572" s="10">
        <v>0</v>
      </c>
      <c r="CC572" s="82">
        <f t="shared" ca="1" si="422"/>
        <v>3.9725652202746268E-13</v>
      </c>
      <c r="CD572" s="82">
        <f t="shared" ca="1" si="423"/>
        <v>3.427072451665537E-13</v>
      </c>
      <c r="CE572" s="82">
        <f t="shared" ca="1" si="424"/>
        <v>1.8915613015593621E-10</v>
      </c>
      <c r="CF572" s="82">
        <f t="shared" ca="1" si="425"/>
        <v>3.7028113764513833E-11</v>
      </c>
      <c r="CG572" s="82">
        <f t="shared" ca="1" si="435"/>
        <v>2.2692420768764407E-10</v>
      </c>
      <c r="CH572" s="13" t="str">
        <f t="shared" ca="1" si="388"/>
        <v/>
      </c>
      <c r="CI572" s="81">
        <f t="shared" ca="1" si="397"/>
        <v>0.1131775965863165</v>
      </c>
      <c r="CJ572" s="81">
        <f t="shared" ca="1" si="398"/>
        <v>0.13063724757458739</v>
      </c>
      <c r="CK572" s="81">
        <f t="shared" ca="1" si="399"/>
        <v>0.39004625943939081</v>
      </c>
      <c r="CL572" s="81">
        <f t="shared" ca="1" si="400"/>
        <v>0.17284488538116416</v>
      </c>
      <c r="CM572" s="89">
        <f t="shared" ca="1" si="389"/>
        <v>0.80670598898145884</v>
      </c>
    </row>
    <row r="573" spans="1:91" x14ac:dyDescent="0.3">
      <c r="A573">
        <v>508</v>
      </c>
      <c r="B573" s="3">
        <f t="shared" si="402"/>
        <v>1.6</v>
      </c>
      <c r="C573" s="3">
        <f t="shared" si="390"/>
        <v>16.933333333333334</v>
      </c>
      <c r="D573" s="4">
        <f t="shared" ca="1" si="426"/>
        <v>573</v>
      </c>
      <c r="E573" s="58">
        <f>(0.5*(COS(B573*2*PI())+1)*('key variables'!$B$4-'key variables'!$B$6)+'key variables'!$B$6)/'key variables'!$B$4</f>
        <v>1</v>
      </c>
      <c r="F573" s="10">
        <f t="shared" ca="1" si="391"/>
        <v>11689222.907461114</v>
      </c>
      <c r="G573" s="10">
        <f t="shared" ca="1" si="392"/>
        <v>13492492.798713122</v>
      </c>
      <c r="H573" s="10">
        <f t="shared" ca="1" si="393"/>
        <v>40309474.521088287</v>
      </c>
      <c r="I573" s="10">
        <f t="shared" ca="1" si="394"/>
        <v>17912154.249750931</v>
      </c>
      <c r="J573" s="10">
        <f t="shared" ca="1" si="427"/>
        <v>83403344.477013454</v>
      </c>
      <c r="K573" s="82">
        <f t="shared" ca="1" si="404"/>
        <v>2249832.832292099</v>
      </c>
      <c r="L573" s="82">
        <f t="shared" ca="1" si="405"/>
        <v>2596909.4377209195</v>
      </c>
      <c r="M573" s="82">
        <f t="shared" ca="1" si="406"/>
        <v>7778311.98309422</v>
      </c>
      <c r="N573" s="82">
        <f t="shared" ca="1" si="407"/>
        <v>3496312.733215793</v>
      </c>
      <c r="O573" s="82">
        <f t="shared" ca="1" si="428"/>
        <v>16121366.986323033</v>
      </c>
      <c r="P573" s="10">
        <f ca="1">IF(IF($A573&gt;='key variables'!$B$26,K573*SUMPRODUCT(Z573:AC573,'control variables'!$O$3:$R$3)/J573+F$65*'key variables'!$B$25/scenario!J$65,K573*SUMPRODUCT(Z573:AC573,'control variables'!$O$7:$R$7)/J573+F$65*'key variables'!$B$25/scenario!J$65)&lt;'key variables'!$B$28,0,IF($A573&gt;='key variables'!$B$26,K573*SUMPRODUCT(Z573:AC573,'control variables'!$O$3:$R$3)/J573+F$65*'key variables'!$B$25/scenario!J$65,K573*SUMPRODUCT(Z573:AC573,'control variables'!$O$7:$R$7)/J573+F$65*'key variables'!$B$25/scenario!J$65))</f>
        <v>2.5927995278065349E-23</v>
      </c>
      <c r="Q573" s="10">
        <f ca="1">IF(IF($A573&gt;='key variables'!$B$26,L573*SUMPRODUCT(Z573:AC573,'control variables'!$O$4:$R$4)/J573+G$65*'key variables'!$B$25/scenario!J$65,L573*SUMPRODUCT(Z573:AC573,'control variables'!$O$7:$R$7)/J573+G$65*'key variables'!$B$25/scenario!J$65)&lt;'key variables'!$B$28,0,IF($A573&gt;='key variables'!$B$26,L573*SUMPRODUCT(Z573:AC573,'control variables'!$O$4:$R$4)/J573+G$65*'key variables'!$B$25/scenario!J$65,L573*SUMPRODUCT(Z573:AC573,'control variables'!$O$7:$R$7)/J573+G$65*'key variables'!$B$25/scenario!J$65))</f>
        <v>2.9927848270484059E-23</v>
      </c>
      <c r="R573" s="10">
        <f ca="1">IF(IF($A573&gt;='key variables'!$B$26,M573*SUMPRODUCT(Z573:AC573,'control variables'!$O$5:$R$5)/J573+H$65*'key variables'!$B$25/scenario!J$65,M573*SUMPRODUCT(Z573:AC573,'control variables'!$O$7:$R$7)/J573+H$65*'key variables'!$B$25/scenario!J$65)&lt;'key variables'!$B$28,0,IF($A573&gt;='key variables'!$B$26,M573*SUMPRODUCT(Z573:AC573,'control variables'!$O$5:$R$5)/J573+H$65*'key variables'!$B$25/scenario!J$65,M573*SUMPRODUCT(Z573:AC573,'control variables'!$O$7:$R$7)/J573+H$65*'key variables'!$B$25/scenario!J$65))</f>
        <v>8.9640453936980414E-23</v>
      </c>
      <c r="S573" s="10">
        <f ca="1">IF(IF($A573&gt;='key variables'!$B$26,N573*SUMPRODUCT(Z573:AC573,'control variables'!$O$6:$R$6)/J573+I$65*'key variables'!$B$25/scenario!J$65,N573*SUMPRODUCT(Z573:AC573,'control variables'!$O$7:$R$7)/J573+I$65*'key variables'!$B$25/scenario!J$65)&lt;'key variables'!$B$28,0,IF($A573&gt;='key variables'!$B$26,N573*SUMPRODUCT(Z573:AC573,'control variables'!$O$6:$R$6)/J573+I$65*'key variables'!$B$25/scenario!J$65,N573*SUMPRODUCT(Z573:AC573,'control variables'!$O$7:$R$7)/J573+I$65*'key variables'!$B$25/scenario!J$65))</f>
        <v>4.0292940318193966E-23</v>
      </c>
      <c r="T573" s="10">
        <f t="shared" ca="1" si="401"/>
        <v>1.8578923780372377E-22</v>
      </c>
      <c r="U573" s="82">
        <f ca="1">SUMPRODUCT(P543:P572,'control variables'!AD$7:AD$36)</f>
        <v>5.4972146609535999E-23</v>
      </c>
      <c r="V573" s="82">
        <f ca="1">SUMPRODUCT(Q543:Q572,'control variables'!AE$7:AE$36)</f>
        <v>6.3452574917151737E-23</v>
      </c>
      <c r="W573" s="82">
        <f ca="1">SUMPRODUCT(R543:R572,'control variables'!AF$7:AF$36)</f>
        <v>1.9005434562608937E-22</v>
      </c>
      <c r="X573" s="82">
        <f ca="1">SUMPRODUCT(S543:S572,'control variables'!AG$7:AG$36)</f>
        <v>8.5428487576703883E-23</v>
      </c>
      <c r="Y573" s="82">
        <f t="shared" ca="1" si="395"/>
        <v>3.9390755472948098E-22</v>
      </c>
      <c r="Z573" s="10">
        <f ca="1">IF($A573&gt;='key variables'!$B$26,SUMPRODUCT(P543:P572,'control variables'!V$7:V$36)*$E573,SUMPRODUCT(P543:P572,'control variables'!Z$7:Z$36)*$E573)</f>
        <v>1.3413760282297763E-22</v>
      </c>
      <c r="AA573" s="10">
        <f ca="1">IF($A573&gt;='key variables'!$B$26,SUMPRODUCT(Q543:Q572,'control variables'!W$7:W$36)*$E573,SUMPRODUCT(Q543:Q572,'control variables'!AA$7:AA$36)*$E573)</f>
        <v>1.548307064082461E-22</v>
      </c>
      <c r="AB573" s="10">
        <f ca="1">IF($A573&gt;='key variables'!$B$26,SUMPRODUCT(R543:R572,'control variables'!X$7:X$36)*$E573,SUMPRODUCT(R543:R572,'control variables'!AB$7:AB$36)*$E573)</f>
        <v>4.6375184344631275E-22</v>
      </c>
      <c r="AC573" s="10">
        <f ca="1">IF($A573&gt;='key variables'!$B$26,SUMPRODUCT(S543:S572,'control variables'!Y$7:Y$36)*$E573,SUMPRODUCT(S543:S572,'control variables'!AC$7:AC$36)*$E573)</f>
        <v>2.0845415802525279E-22</v>
      </c>
      <c r="AD573" s="10">
        <f t="shared" ca="1" si="396"/>
        <v>9.6117431070278939E-22</v>
      </c>
      <c r="AE573" s="82">
        <f ca="1">SUMPRODUCT(P543:P572,'control variables'!AL$7:AL$36)</f>
        <v>1.8263513579605276E-22</v>
      </c>
      <c r="AF573" s="82">
        <f ca="1">SUMPRODUCT(Q543:Q572,'control variables'!AM$7:AM$36)</f>
        <v>2.1025863815000568E-22</v>
      </c>
      <c r="AG573" s="82">
        <f ca="1">SUMPRODUCT(R543:R572,'control variables'!AN$7:AN$36)</f>
        <v>5.9950263574232913E-22</v>
      </c>
      <c r="AH573" s="82">
        <f ca="1">SUMPRODUCT(S543:S572,'control variables'!AO$7:AO$36)</f>
        <v>2.595786946702827E-22</v>
      </c>
      <c r="AI573" s="82">
        <f t="shared" ca="1" si="408"/>
        <v>1.2519751043586703E-21</v>
      </c>
      <c r="AJ573" s="10">
        <f ca="1">SUMPRODUCT(P543:P572,'control variables'!AP$7:AP$36)</f>
        <v>1.745085826029635E-25</v>
      </c>
      <c r="AK573" s="10">
        <f ca="1">SUMPRODUCT(Q543:Q572,'control variables'!AQ$7:AQ$36)</f>
        <v>5.0357406405972836E-25</v>
      </c>
      <c r="AL573" s="10">
        <f ca="1">SUMPRODUCT(R543:R572,'control variables'!AR$7:AR$36)</f>
        <v>1.8099774077399376E-23</v>
      </c>
      <c r="AM573" s="10">
        <f ca="1">SUMPRODUCT(S543:S572,'control variables'!AS$7:AS$36)</f>
        <v>1.3559598087751757E-23</v>
      </c>
      <c r="AN573" s="10">
        <f t="shared" ca="1" si="429"/>
        <v>3.2337454811813828E-23</v>
      </c>
      <c r="AO573" s="82">
        <f ca="1">SUMPRODUCT(P543:P572,'control variables'!AX$7:AX$36)</f>
        <v>2.3730504111859107E-25</v>
      </c>
      <c r="AP573" s="82">
        <f ca="1">SUMPRODUCT(Q543:Q572,'control variables'!AY$7:AY$36)</f>
        <v>5.4782710257791277E-25</v>
      </c>
      <c r="AQ573" s="82">
        <f ca="1">SUMPRODUCT(R543:R572,'control variables'!AZ$7:AZ$36)</f>
        <v>4.9225861188119313E-24</v>
      </c>
      <c r="AR573" s="82">
        <f ca="1">SUMPRODUCT(S543:S572,'control variables'!BA$7:BA$36)</f>
        <v>3.6877968221041009E-24</v>
      </c>
      <c r="AS573" s="82">
        <f t="shared" ca="1" si="430"/>
        <v>9.3955150846125355E-24</v>
      </c>
      <c r="AT573" s="10">
        <f ca="1">SUMPRODUCT(P543:P572,'control variables'!AT$7:AT$36)</f>
        <v>-2.094309591199692E-25</v>
      </c>
      <c r="AU573" s="10">
        <f ca="1">SUMPRODUCT(Q543:Q572,'control variables'!AU$7:AU$36)</f>
        <v>2.2718651729796782E-25</v>
      </c>
      <c r="AV573" s="10">
        <f ca="1">SUMPRODUCT(R543:R572,'control variables'!AV$7:AV$36)</f>
        <v>9.7828334938591169E-23</v>
      </c>
      <c r="AW573" s="10">
        <f ca="1">SUMPRODUCT(S543:S572,'control variables'!AW$7:AW$36)</f>
        <v>7.328892049639639E-23</v>
      </c>
      <c r="AX573" s="10">
        <f t="shared" ca="1" si="409"/>
        <v>1.7113501099316556E-22</v>
      </c>
      <c r="AY573" s="82">
        <f ca="1">SUMPRODUCT(P543:P572,'control variables'!BB$7:BB$36)</f>
        <v>7.5907504994364802E-25</v>
      </c>
      <c r="AZ573" s="82">
        <f ca="1">SUMPRODUCT(Q543:Q572,'control variables'!BC$7:BC$36)</f>
        <v>1.9356400237191902E-24</v>
      </c>
      <c r="BA573" s="82">
        <f ca="1">SUMPRODUCT(R543:R572,'control variables'!BD$7:BD$36)</f>
        <v>1.3550075143213212E-23</v>
      </c>
      <c r="BB573" s="82">
        <f ca="1">SUMPRODUCT(S543:S572,'control variables'!BE$7:BE$36)</f>
        <v>1.9255624052345079E-24</v>
      </c>
      <c r="BC573" s="82">
        <f t="shared" ca="1" si="431"/>
        <v>1.817035262211056E-23</v>
      </c>
      <c r="BD573" s="10">
        <f ca="1">SUMPRODUCT(P543:P572,'control variables'!BF$7:BF$36)</f>
        <v>1.5879188877287791E-25</v>
      </c>
      <c r="BE573" s="10">
        <f ca="1">SUMPRODUCT(Q543:Q572,'control variables'!BG$7:BG$36)</f>
        <v>1.8328835310297347E-25</v>
      </c>
      <c r="BF573" s="10">
        <f ca="1">SUMPRODUCT(R543:R572,'control variables'!BH$7:BH$36)</f>
        <v>5.489887219762475E-24</v>
      </c>
      <c r="BG573" s="10">
        <f ca="1">SUMPRODUCT(S543:S572,'control variables'!BI$7:BI$36)</f>
        <v>1.233838564979921E-23</v>
      </c>
      <c r="BH573" s="10">
        <f t="shared" ca="1" si="432"/>
        <v>1.8170353111437538E-23</v>
      </c>
      <c r="BI573" s="82">
        <f t="shared" ca="1" si="410"/>
        <v>1.8318477988687645E-22</v>
      </c>
      <c r="BJ573" s="82">
        <f t="shared" ca="1" si="411"/>
        <v>2.1242146469102284E-22</v>
      </c>
      <c r="BK573" s="82">
        <f t="shared" ca="1" si="412"/>
        <v>7.1088104582413347E-22</v>
      </c>
      <c r="BL573" s="82">
        <f t="shared" ca="1" si="413"/>
        <v>3.3479317757191357E-22</v>
      </c>
      <c r="BM573" s="82">
        <f t="shared" ca="1" si="403"/>
        <v>1.4412804679739465E-21</v>
      </c>
      <c r="BN573" s="10">
        <f ca="1">BN572+BI573-INDIRECT(ADDRESS(MAX($D573-'key variables'!$B$9*30,34),scenario!BI$4),TRUE)</f>
        <v>9439390.0751690175</v>
      </c>
      <c r="BO573" s="10">
        <f ca="1">BO572+BJ573-INDIRECT(ADDRESS(MAX($D573-'key variables'!$B$9*30,34),scenario!BJ$4),TRUE)</f>
        <v>10895583.360992203</v>
      </c>
      <c r="BP573" s="10">
        <f ca="1">BP572+BK573-INDIRECT(ADDRESS(MAX($D573-'key variables'!$B$9*30,34),scenario!BK$4),TRUE)</f>
        <v>32531162.537994072</v>
      </c>
      <c r="BQ573" s="10">
        <f ca="1">BQ572+BL573-INDIRECT(ADDRESS(MAX($D573-'key variables'!$B$9*30,34),scenario!BL$4),TRUE)</f>
        <v>14415841.516535141</v>
      </c>
      <c r="BR573" s="10">
        <f t="shared" ca="1" si="433"/>
        <v>67281977.490690395</v>
      </c>
      <c r="BS573" s="82">
        <f t="shared" ca="1" si="414"/>
        <v>-2.3433848477527121E-9</v>
      </c>
      <c r="BT573" s="82">
        <f t="shared" ca="1" si="415"/>
        <v>-3.4288309056905872E-10</v>
      </c>
      <c r="BU573" s="82">
        <f t="shared" ca="1" si="416"/>
        <v>-4.2578247660325978E-9</v>
      </c>
      <c r="BV573" s="82">
        <f t="shared" ca="1" si="417"/>
        <v>-2.9943922343395643E-9</v>
      </c>
      <c r="BW573" s="82">
        <f t="shared" ca="1" si="434"/>
        <v>-9.9384849386939326E-9</v>
      </c>
      <c r="BX573" s="10">
        <f t="shared" ca="1" si="418"/>
        <v>-1.8625994260149965E-12</v>
      </c>
      <c r="BY573" s="10">
        <f t="shared" ca="1" si="419"/>
        <v>2.8902850230059286E-12</v>
      </c>
      <c r="BZ573" s="10">
        <f t="shared" ca="1" si="420"/>
        <v>-3.5034723982948422E-11</v>
      </c>
      <c r="CA573" s="10">
        <f t="shared" ca="1" si="421"/>
        <v>-2.0257049910569487E-11</v>
      </c>
      <c r="CB573" s="10">
        <v>0</v>
      </c>
      <c r="CC573" s="82">
        <f t="shared" ca="1" si="422"/>
        <v>3.972565220276093E-13</v>
      </c>
      <c r="CD573" s="82">
        <f t="shared" ca="1" si="423"/>
        <v>3.4270724516628223E-13</v>
      </c>
      <c r="CE573" s="82">
        <f t="shared" ca="1" si="424"/>
        <v>1.8915613015585155E-10</v>
      </c>
      <c r="CF573" s="82">
        <f t="shared" ca="1" si="425"/>
        <v>3.7028113764450411E-11</v>
      </c>
      <c r="CG573" s="82">
        <f t="shared" ca="1" si="435"/>
        <v>2.2692420768749585E-10</v>
      </c>
      <c r="CH573" s="13" t="str">
        <f t="shared" ca="1" si="388"/>
        <v/>
      </c>
      <c r="CI573" s="81">
        <f t="shared" ca="1" si="397"/>
        <v>0.1131775965863165</v>
      </c>
      <c r="CJ573" s="81">
        <f t="shared" ca="1" si="398"/>
        <v>0.13063724757458739</v>
      </c>
      <c r="CK573" s="81">
        <f t="shared" ca="1" si="399"/>
        <v>0.39004625943939081</v>
      </c>
      <c r="CL573" s="81">
        <f t="shared" ca="1" si="400"/>
        <v>0.17284488538116416</v>
      </c>
      <c r="CM573" s="89">
        <f t="shared" ca="1" si="389"/>
        <v>0.80670598898145884</v>
      </c>
    </row>
    <row r="574" spans="1:91" x14ac:dyDescent="0.3">
      <c r="A574">
        <v>509</v>
      </c>
      <c r="B574" s="3">
        <f t="shared" si="402"/>
        <v>1.6027777777777779</v>
      </c>
      <c r="C574" s="3">
        <f t="shared" si="390"/>
        <v>16.966666666666665</v>
      </c>
      <c r="D574" s="4">
        <f t="shared" ca="1" si="426"/>
        <v>574</v>
      </c>
      <c r="E574" s="58">
        <f>(0.5*(COS(B574*2*PI())+1)*('key variables'!$B$4-'key variables'!$B$6)+'key variables'!$B$6)/'key variables'!$B$4</f>
        <v>1</v>
      </c>
      <c r="F574" s="10">
        <f t="shared" ca="1" si="391"/>
        <v>11689222.907461114</v>
      </c>
      <c r="G574" s="10">
        <f t="shared" ca="1" si="392"/>
        <v>13492492.798713122</v>
      </c>
      <c r="H574" s="10">
        <f t="shared" ca="1" si="393"/>
        <v>40309474.521088287</v>
      </c>
      <c r="I574" s="10">
        <f t="shared" ca="1" si="394"/>
        <v>17912154.249750931</v>
      </c>
      <c r="J574" s="10">
        <f t="shared" ca="1" si="427"/>
        <v>83403344.477013454</v>
      </c>
      <c r="K574" s="82">
        <f t="shared" ca="1" si="404"/>
        <v>2249832.832292099</v>
      </c>
      <c r="L574" s="82">
        <f t="shared" ca="1" si="405"/>
        <v>2596909.4377209195</v>
      </c>
      <c r="M574" s="82">
        <f t="shared" ca="1" si="406"/>
        <v>7778311.98309422</v>
      </c>
      <c r="N574" s="82">
        <f t="shared" ca="1" si="407"/>
        <v>3496312.733215793</v>
      </c>
      <c r="O574" s="82">
        <f t="shared" ca="1" si="428"/>
        <v>16121366.986323033</v>
      </c>
      <c r="P574" s="10">
        <f ca="1">IF(IF($A574&gt;='key variables'!$B$26,K574*SUMPRODUCT(Z574:AC574,'control variables'!$O$3:$R$3)/J574+F$65*'key variables'!$B$25/scenario!J$65,K574*SUMPRODUCT(Z574:AC574,'control variables'!$O$7:$R$7)/J574+F$65*'key variables'!$B$25/scenario!J$65)&lt;'key variables'!$B$28,0,IF($A574&gt;='key variables'!$B$26,K574*SUMPRODUCT(Z574:AC574,'control variables'!$O$3:$R$3)/J574+F$65*'key variables'!$B$25/scenario!J$65,K574*SUMPRODUCT(Z574:AC574,'control variables'!$O$7:$R$7)/J574+F$65*'key variables'!$B$25/scenario!J$65))</f>
        <v>2.2309723484591842E-23</v>
      </c>
      <c r="Q574" s="10">
        <f ca="1">IF(IF($A574&gt;='key variables'!$B$26,L574*SUMPRODUCT(Z574:AC574,'control variables'!$O$4:$R$4)/J574+G$65*'key variables'!$B$25/scenario!J$65,L574*SUMPRODUCT(Z574:AC574,'control variables'!$O$7:$R$7)/J574+G$65*'key variables'!$B$25/scenario!J$65)&lt;'key variables'!$B$28,0,IF($A574&gt;='key variables'!$B$26,L574*SUMPRODUCT(Z574:AC574,'control variables'!$O$4:$R$4)/J574+G$65*'key variables'!$B$25/scenario!J$65,L574*SUMPRODUCT(Z574:AC574,'control variables'!$O$7:$R$7)/J574+G$65*'key variables'!$B$25/scenario!J$65))</f>
        <v>2.5751393898477275E-23</v>
      </c>
      <c r="R574" s="10">
        <f ca="1">IF(IF($A574&gt;='key variables'!$B$26,M574*SUMPRODUCT(Z574:AC574,'control variables'!$O$5:$R$5)/J574+H$65*'key variables'!$B$25/scenario!J$65,M574*SUMPRODUCT(Z574:AC574,'control variables'!$O$7:$R$7)/J574+H$65*'key variables'!$B$25/scenario!J$65)&lt;'key variables'!$B$28,0,IF($A574&gt;='key variables'!$B$26,M574*SUMPRODUCT(Z574:AC574,'control variables'!$O$5:$R$5)/J574+H$65*'key variables'!$B$25/scenario!J$65,M574*SUMPRODUCT(Z574:AC574,'control variables'!$O$7:$R$7)/J574+H$65*'key variables'!$B$25/scenario!J$65))</f>
        <v>7.7131059263157459E-23</v>
      </c>
      <c r="S574" s="10">
        <f ca="1">IF(IF($A574&gt;='key variables'!$B$26,N574*SUMPRODUCT(Z574:AC574,'control variables'!$O$6:$R$6)/J574+I$65*'key variables'!$B$25/scenario!J$65,N574*SUMPRODUCT(Z574:AC574,'control variables'!$O$7:$R$7)/J574+I$65*'key variables'!$B$25/scenario!J$65)&lt;'key variables'!$B$28,0,IF($A574&gt;='key variables'!$B$26,N574*SUMPRODUCT(Z574:AC574,'control variables'!$O$6:$R$6)/J574+I$65*'key variables'!$B$25/scenario!J$65,N574*SUMPRODUCT(Z574:AC574,'control variables'!$O$7:$R$7)/J574+I$65*'key variables'!$B$25/scenario!J$65))</f>
        <v>3.4670029334683827E-23</v>
      </c>
      <c r="T574" s="10">
        <f t="shared" ca="1" si="401"/>
        <v>1.5986220598091041E-22</v>
      </c>
      <c r="U574" s="82">
        <f ca="1">SUMPRODUCT(P544:P573,'control variables'!AD$7:AD$36)</f>
        <v>4.7300741035336295E-23</v>
      </c>
      <c r="V574" s="82">
        <f ca="1">SUMPRODUCT(Q544:Q573,'control variables'!AE$7:AE$36)</f>
        <v>5.4597719013956534E-23</v>
      </c>
      <c r="W574" s="82">
        <f ca="1">SUMPRODUCT(R544:R573,'control variables'!AF$7:AF$36)</f>
        <v>1.6353211470807855E-22</v>
      </c>
      <c r="X574" s="82">
        <f ca="1">SUMPRODUCT(S544:S573,'control variables'!AG$7:AG$36)</f>
        <v>7.3506876065944876E-23</v>
      </c>
      <c r="Y574" s="82">
        <f t="shared" ca="1" si="395"/>
        <v>3.3893745082331628E-22</v>
      </c>
      <c r="Z574" s="10">
        <f ca="1">IF($A574&gt;='key variables'!$B$26,SUMPRODUCT(P544:P573,'control variables'!V$7:V$36)*$E574,SUMPRODUCT(P544:P573,'control variables'!Z$7:Z$36)*$E574)</f>
        <v>1.1541859660852004E-22</v>
      </c>
      <c r="AA574" s="10">
        <f ca="1">IF($A574&gt;='key variables'!$B$26,SUMPRODUCT(Q544:Q573,'control variables'!W$7:W$36)*$E574,SUMPRODUCT(Q544:Q573,'control variables'!AA$7:AA$36)*$E574)</f>
        <v>1.3322396158465112E-22</v>
      </c>
      <c r="AB574" s="10">
        <f ca="1">IF($A574&gt;='key variables'!$B$26,SUMPRODUCT(R544:R573,'control variables'!X$7:X$36)*$E574,SUMPRODUCT(R544:R573,'control variables'!AB$7:AB$36)*$E574)</f>
        <v>3.9903491503292794E-22</v>
      </c>
      <c r="AC574" s="10">
        <f ca="1">IF($A574&gt;='key variables'!$B$26,SUMPRODUCT(S544:S573,'control variables'!Y$7:Y$36)*$E574,SUMPRODUCT(S544:S573,'control variables'!AC$7:AC$36)*$E574)</f>
        <v>1.7936421905673109E-22</v>
      </c>
      <c r="AD574" s="10">
        <f t="shared" ca="1" si="396"/>
        <v>8.2704169228283019E-22</v>
      </c>
      <c r="AE574" s="82">
        <f ca="1">SUMPRODUCT(P544:P573,'control variables'!AL$7:AL$36)</f>
        <v>1.5714826134775687E-22</v>
      </c>
      <c r="AF574" s="82">
        <f ca="1">SUMPRODUCT(Q544:Q573,'control variables'!AM$7:AM$36)</f>
        <v>1.8091688258451005E-22</v>
      </c>
      <c r="AG574" s="82">
        <f ca="1">SUMPRODUCT(R544:R573,'control variables'!AN$7:AN$36)</f>
        <v>5.1584157927590171E-22</v>
      </c>
      <c r="AH574" s="82">
        <f ca="1">SUMPRODUCT(S544:S573,'control variables'!AO$7:AO$36)</f>
        <v>2.2335428707380627E-22</v>
      </c>
      <c r="AI574" s="82">
        <f t="shared" ca="1" si="408"/>
        <v>1.077261010281975E-21</v>
      </c>
      <c r="AJ574" s="10">
        <f ca="1">SUMPRODUCT(P544:P573,'control variables'!AP$7:AP$36)</f>
        <v>1.5015577493774792E-25</v>
      </c>
      <c r="AK574" s="10">
        <f ca="1">SUMPRODUCT(Q544:Q573,'control variables'!AQ$7:AQ$36)</f>
        <v>4.3329991396168462E-25</v>
      </c>
      <c r="AL574" s="10">
        <f ca="1">SUMPRODUCT(R544:R573,'control variables'!AR$7:AR$36)</f>
        <v>1.5573936606736908E-23</v>
      </c>
      <c r="AM574" s="10">
        <f ca="1">SUMPRODUCT(S544:S573,'control variables'!AS$7:AS$36)</f>
        <v>1.1667345687765582E-23</v>
      </c>
      <c r="AN574" s="10">
        <f t="shared" ca="1" si="429"/>
        <v>2.7824737983401927E-23</v>
      </c>
      <c r="AO574" s="82">
        <f ca="1">SUMPRODUCT(P544:P573,'control variables'!AX$7:AX$36)</f>
        <v>2.0418893910144602E-25</v>
      </c>
      <c r="AP574" s="82">
        <f ca="1">SUMPRODUCT(Q544:Q573,'control variables'!AY$7:AY$36)</f>
        <v>4.713774067298551E-25</v>
      </c>
      <c r="AQ574" s="82">
        <f ca="1">SUMPRODUCT(R544:R573,'control variables'!AZ$7:AZ$36)</f>
        <v>4.2356354188590731E-24</v>
      </c>
      <c r="AR574" s="82">
        <f ca="1">SUMPRODUCT(S544:S573,'control variables'!BA$7:BA$36)</f>
        <v>3.1731619234789528E-24</v>
      </c>
      <c r="AS574" s="82">
        <f t="shared" ca="1" si="430"/>
        <v>8.0843636881693277E-24</v>
      </c>
      <c r="AT574" s="10">
        <f ca="1">SUMPRODUCT(P544:P573,'control variables'!AT$7:AT$36)</f>
        <v>-1.8020470680323288E-25</v>
      </c>
      <c r="AU574" s="10">
        <f ca="1">SUMPRODUCT(Q544:Q573,'control variables'!AU$7:AU$36)</f>
        <v>1.954824631055431E-25</v>
      </c>
      <c r="AV574" s="10">
        <f ca="1">SUMPRODUCT(R544:R573,'control variables'!AV$7:AV$36)</f>
        <v>8.4176315138578535E-23</v>
      </c>
      <c r="AW574" s="10">
        <f ca="1">SUMPRODUCT(S544:S573,'control variables'!AW$7:AW$36)</f>
        <v>6.3061394960298741E-23</v>
      </c>
      <c r="AX574" s="10">
        <f t="shared" ca="1" si="409"/>
        <v>1.472529878551796E-22</v>
      </c>
      <c r="AY574" s="82">
        <f ca="1">SUMPRODUCT(P544:P573,'control variables'!BB$7:BB$36)</f>
        <v>6.5314553966391876E-25</v>
      </c>
      <c r="AZ574" s="82">
        <f ca="1">SUMPRODUCT(Q544:Q573,'control variables'!BC$7:BC$36)</f>
        <v>1.665519961406987E-24</v>
      </c>
      <c r="BA574" s="82">
        <f ca="1">SUMPRODUCT(R544:R573,'control variables'!BD$7:BD$36)</f>
        <v>1.1659151677502327E-23</v>
      </c>
      <c r="BB574" s="82">
        <f ca="1">SUMPRODUCT(S544:S573,'control variables'!BE$7:BE$36)</f>
        <v>1.6568486823757584E-24</v>
      </c>
      <c r="BC574" s="82">
        <f t="shared" ca="1" si="431"/>
        <v>1.5634665860948992E-23</v>
      </c>
      <c r="BD574" s="10">
        <f ca="1">SUMPRODUCT(P544:P573,'control variables'!BF$7:BF$36)</f>
        <v>1.3663235788676473E-25</v>
      </c>
      <c r="BE574" s="10">
        <f ca="1">SUMPRODUCT(Q544:Q573,'control variables'!BG$7:BG$36)</f>
        <v>1.5771032167430589E-25</v>
      </c>
      <c r="BF574" s="10">
        <f ca="1">SUMPRODUCT(R544:R573,'control variables'!BH$7:BH$36)</f>
        <v>4.7237692124276872E-24</v>
      </c>
      <c r="BG574" s="10">
        <f ca="1">SUMPRODUCT(S544:S573,'control variables'!BI$7:BI$36)</f>
        <v>1.0616554390001255E-23</v>
      </c>
      <c r="BH574" s="10">
        <f t="shared" ca="1" si="432"/>
        <v>1.5634666281990012E-23</v>
      </c>
      <c r="BI574" s="82">
        <f t="shared" ca="1" si="410"/>
        <v>1.5762120218061755E-22</v>
      </c>
      <c r="BJ574" s="82">
        <f t="shared" ca="1" si="411"/>
        <v>1.8277788500902258E-22</v>
      </c>
      <c r="BK574" s="82">
        <f t="shared" ca="1" si="412"/>
        <v>6.1167704609198259E-22</v>
      </c>
      <c r="BL574" s="82">
        <f t="shared" ca="1" si="413"/>
        <v>2.8807253071648074E-22</v>
      </c>
      <c r="BM574" s="82">
        <f t="shared" ca="1" si="403"/>
        <v>1.2401486639981034E-21</v>
      </c>
      <c r="BN574" s="10">
        <f ca="1">BN573+BI574-INDIRECT(ADDRESS(MAX($D574-'key variables'!$B$9*30,34),scenario!BI$4),TRUE)</f>
        <v>9439390.0751690175</v>
      </c>
      <c r="BO574" s="10">
        <f ca="1">BO573+BJ574-INDIRECT(ADDRESS(MAX($D574-'key variables'!$B$9*30,34),scenario!BJ$4),TRUE)</f>
        <v>10895583.360992203</v>
      </c>
      <c r="BP574" s="10">
        <f ca="1">BP573+BK574-INDIRECT(ADDRESS(MAX($D574-'key variables'!$B$9*30,34),scenario!BK$4),TRUE)</f>
        <v>32531162.537994072</v>
      </c>
      <c r="BQ574" s="10">
        <f ca="1">BQ573+BL574-INDIRECT(ADDRESS(MAX($D574-'key variables'!$B$9*30,34),scenario!BL$4),TRUE)</f>
        <v>14415841.516535141</v>
      </c>
      <c r="BR574" s="10">
        <f t="shared" ca="1" si="433"/>
        <v>67281977.490690395</v>
      </c>
      <c r="BS574" s="82">
        <f t="shared" ca="1" si="414"/>
        <v>-2.3433848477528474E-9</v>
      </c>
      <c r="BT574" s="82">
        <f t="shared" ca="1" si="415"/>
        <v>-3.4288309056921588E-10</v>
      </c>
      <c r="BU574" s="82">
        <f t="shared" ca="1" si="416"/>
        <v>-4.2578247660331371E-9</v>
      </c>
      <c r="BV574" s="82">
        <f t="shared" ca="1" si="417"/>
        <v>-2.9943922343398286E-9</v>
      </c>
      <c r="BW574" s="82">
        <f t="shared" ca="1" si="434"/>
        <v>-9.9384849386950294E-9</v>
      </c>
      <c r="BX574" s="10">
        <f t="shared" ca="1" si="418"/>
        <v>-1.8625994260155817E-12</v>
      </c>
      <c r="BY574" s="10">
        <f t="shared" ca="1" si="419"/>
        <v>2.8902850230045768E-12</v>
      </c>
      <c r="BZ574" s="10">
        <f t="shared" ca="1" si="420"/>
        <v>-3.5034723982960571E-11</v>
      </c>
      <c r="CA574" s="10">
        <f t="shared" ca="1" si="421"/>
        <v>-2.0257049910578589E-11</v>
      </c>
      <c r="CB574" s="10">
        <v>0</v>
      </c>
      <c r="CC574" s="82">
        <f t="shared" ca="1" si="422"/>
        <v>3.9725652202773546E-13</v>
      </c>
      <c r="CD574" s="82">
        <f t="shared" ca="1" si="423"/>
        <v>3.4270724516604863E-13</v>
      </c>
      <c r="CE574" s="82">
        <f t="shared" ca="1" si="424"/>
        <v>1.8915613015577871E-10</v>
      </c>
      <c r="CF574" s="82">
        <f t="shared" ca="1" si="425"/>
        <v>3.7028113764395843E-11</v>
      </c>
      <c r="CG574" s="82">
        <f t="shared" ca="1" si="435"/>
        <v>2.2692420768736833E-10</v>
      </c>
      <c r="CH574" s="13" t="str">
        <f t="shared" ca="1" si="388"/>
        <v/>
      </c>
      <c r="CI574" s="81">
        <f t="shared" ca="1" si="397"/>
        <v>0.1131775965863165</v>
      </c>
      <c r="CJ574" s="81">
        <f t="shared" ca="1" si="398"/>
        <v>0.13063724757458739</v>
      </c>
      <c r="CK574" s="81">
        <f t="shared" ca="1" si="399"/>
        <v>0.39004625943939081</v>
      </c>
      <c r="CL574" s="81">
        <f t="shared" ca="1" si="400"/>
        <v>0.17284488538116416</v>
      </c>
      <c r="CM574" s="89">
        <f t="shared" ca="1" si="389"/>
        <v>0.80670598898145884</v>
      </c>
    </row>
    <row r="575" spans="1:91" x14ac:dyDescent="0.3">
      <c r="A575">
        <v>510</v>
      </c>
      <c r="B575" s="3">
        <f t="shared" si="402"/>
        <v>1.6055555555555556</v>
      </c>
      <c r="C575" s="3">
        <f t="shared" si="390"/>
        <v>17</v>
      </c>
      <c r="D575" s="4">
        <f t="shared" ca="1" si="426"/>
        <v>575</v>
      </c>
      <c r="E575" s="58">
        <f>(0.5*(COS(B575*2*PI())+1)*('key variables'!$B$4-'key variables'!$B$6)+'key variables'!$B$6)/'key variables'!$B$4</f>
        <v>1</v>
      </c>
      <c r="F575" s="10">
        <f t="shared" ca="1" si="391"/>
        <v>11689222.907461114</v>
      </c>
      <c r="G575" s="10">
        <f t="shared" ca="1" si="392"/>
        <v>13492492.798713122</v>
      </c>
      <c r="H575" s="10">
        <f t="shared" ca="1" si="393"/>
        <v>40309474.521088287</v>
      </c>
      <c r="I575" s="10">
        <f t="shared" ca="1" si="394"/>
        <v>17912154.249750931</v>
      </c>
      <c r="J575" s="10">
        <f t="shared" ca="1" si="427"/>
        <v>83403344.477013454</v>
      </c>
      <c r="K575" s="82">
        <f t="shared" ca="1" si="404"/>
        <v>2249832.832292099</v>
      </c>
      <c r="L575" s="82">
        <f t="shared" ca="1" si="405"/>
        <v>2596909.4377209195</v>
      </c>
      <c r="M575" s="82">
        <f t="shared" ca="1" si="406"/>
        <v>7778311.98309422</v>
      </c>
      <c r="N575" s="82">
        <f t="shared" ca="1" si="407"/>
        <v>3496312.733215793</v>
      </c>
      <c r="O575" s="82">
        <f t="shared" ca="1" si="428"/>
        <v>16121366.986323033</v>
      </c>
      <c r="P575" s="10">
        <f ca="1">IF(IF($A575&gt;='key variables'!$B$26,K575*SUMPRODUCT(Z575:AC575,'control variables'!$O$3:$R$3)/J575+F$65*'key variables'!$B$25/scenario!J$65,K575*SUMPRODUCT(Z575:AC575,'control variables'!$O$7:$R$7)/J575+F$65*'key variables'!$B$25/scenario!J$65)&lt;'key variables'!$B$28,0,IF($A575&gt;='key variables'!$B$26,K575*SUMPRODUCT(Z575:AC575,'control variables'!$O$3:$R$3)/J575+F$65*'key variables'!$B$25/scenario!J$65,K575*SUMPRODUCT(Z575:AC575,'control variables'!$O$7:$R$7)/J575+F$65*'key variables'!$B$25/scenario!J$65))</f>
        <v>1.9196384318228219E-23</v>
      </c>
      <c r="Q575" s="10">
        <f ca="1">IF(IF($A575&gt;='key variables'!$B$26,L575*SUMPRODUCT(Z575:AC575,'control variables'!$O$4:$R$4)/J575+G$65*'key variables'!$B$25/scenario!J$65,L575*SUMPRODUCT(Z575:AC575,'control variables'!$O$7:$R$7)/J575+G$65*'key variables'!$B$25/scenario!J$65)&lt;'key variables'!$B$28,0,IF($A575&gt;='key variables'!$B$26,L575*SUMPRODUCT(Z575:AC575,'control variables'!$O$4:$R$4)/J575+G$65*'key variables'!$B$25/scenario!J$65,L575*SUMPRODUCT(Z575:AC575,'control variables'!$O$7:$R$7)/J575+G$65*'key variables'!$B$25/scenario!J$65))</f>
        <v>2.2157766964106806E-23</v>
      </c>
      <c r="R575" s="10">
        <f ca="1">IF(IF($A575&gt;='key variables'!$B$26,M575*SUMPRODUCT(Z575:AC575,'control variables'!$O$5:$R$5)/J575+H$65*'key variables'!$B$25/scenario!J$65,M575*SUMPRODUCT(Z575:AC575,'control variables'!$O$7:$R$7)/J575+H$65*'key variables'!$B$25/scenario!J$65)&lt;'key variables'!$B$28,0,IF($A575&gt;='key variables'!$B$26,M575*SUMPRODUCT(Z575:AC575,'control variables'!$O$5:$R$5)/J575+H$65*'key variables'!$B$25/scenario!J$65,M575*SUMPRODUCT(Z575:AC575,'control variables'!$O$7:$R$7)/J575+H$65*'key variables'!$B$25/scenario!J$65))</f>
        <v>6.6367360290691446E-23</v>
      </c>
      <c r="S575" s="10">
        <f ca="1">IF(IF($A575&gt;='key variables'!$B$26,N575*SUMPRODUCT(Z575:AC575,'control variables'!$O$6:$R$6)/J575+I$65*'key variables'!$B$25/scenario!J$65,N575*SUMPRODUCT(Z575:AC575,'control variables'!$O$7:$R$7)/J575+I$65*'key variables'!$B$25/scenario!J$65)&lt;'key variables'!$B$28,0,IF($A575&gt;='key variables'!$B$26,N575*SUMPRODUCT(Z575:AC575,'control variables'!$O$6:$R$6)/J575+I$65*'key variables'!$B$25/scenario!J$65,N575*SUMPRODUCT(Z575:AC575,'control variables'!$O$7:$R$7)/J575+I$65*'key variables'!$B$25/scenario!J$65))</f>
        <v>2.9831799927618553E-23</v>
      </c>
      <c r="T575" s="10">
        <f t="shared" ca="1" si="401"/>
        <v>1.3755331150064502E-22</v>
      </c>
      <c r="U575" s="82">
        <f ca="1">SUMPRODUCT(P545:P574,'control variables'!AD$7:AD$36)</f>
        <v>4.0699886041994822E-23</v>
      </c>
      <c r="V575" s="82">
        <f ca="1">SUMPRODUCT(Q545:Q574,'control variables'!AE$7:AE$36)</f>
        <v>4.6978565100298028E-23</v>
      </c>
      <c r="W575" s="82">
        <f ca="1">SUMPRODUCT(R545:R574,'control variables'!AF$7:AF$36)</f>
        <v>1.4071108162667079E-22</v>
      </c>
      <c r="X575" s="82">
        <f ca="1">SUMPRODUCT(S545:S574,'control variables'!AG$7:AG$36)</f>
        <v>6.3248934661552339E-23</v>
      </c>
      <c r="Y575" s="82">
        <f t="shared" ca="1" si="395"/>
        <v>2.9163846743051596E-22</v>
      </c>
      <c r="Z575" s="10">
        <f ca="1">IF($A575&gt;='key variables'!$B$26,SUMPRODUCT(P545:P574,'control variables'!V$7:V$36)*$E575,SUMPRODUCT(P545:P574,'control variables'!Z$7:Z$36)*$E575)</f>
        <v>9.9311842188358596E-23</v>
      </c>
      <c r="AA575" s="10">
        <f ca="1">IF($A575&gt;='key variables'!$B$26,SUMPRODUCT(Q545:Q574,'control variables'!W$7:W$36)*$E575,SUMPRODUCT(Q545:Q574,'control variables'!AA$7:AA$36)*$E575)</f>
        <v>1.1463245471160187E-22</v>
      </c>
      <c r="AB575" s="10">
        <f ca="1">IF($A575&gt;='key variables'!$B$26,SUMPRODUCT(R545:R574,'control variables'!X$7:X$36)*$E575,SUMPRODUCT(R545:R574,'control variables'!AB$7:AB$36)*$E575)</f>
        <v>3.4334928403097451E-22</v>
      </c>
      <c r="AC575" s="10">
        <f ca="1">IF($A575&gt;='key variables'!$B$26,SUMPRODUCT(S545:S574,'control variables'!Y$7:Y$36)*$E575,SUMPRODUCT(S545:S574,'control variables'!AC$7:AC$36)*$E575)</f>
        <v>1.5433380356909767E-22</v>
      </c>
      <c r="AD575" s="10">
        <f t="shared" ca="1" si="396"/>
        <v>7.1162738450003266E-22</v>
      </c>
      <c r="AE575" s="82">
        <f ca="1">SUMPRODUCT(P545:P574,'control variables'!AL$7:AL$36)</f>
        <v>1.3521809993998228E-22</v>
      </c>
      <c r="AF575" s="82">
        <f ca="1">SUMPRODUCT(Q545:Q574,'control variables'!AM$7:AM$36)</f>
        <v>1.5566979170076265E-22</v>
      </c>
      <c r="AG575" s="82">
        <f ca="1">SUMPRODUCT(R545:R574,'control variables'!AN$7:AN$36)</f>
        <v>4.4385548794188297E-22</v>
      </c>
      <c r="AH575" s="82">
        <f ca="1">SUMPRODUCT(S545:S574,'control variables'!AO$7:AO$36)</f>
        <v>1.9218502357296701E-22</v>
      </c>
      <c r="AI575" s="82">
        <f t="shared" ca="1" si="408"/>
        <v>9.2692840315559498E-22</v>
      </c>
      <c r="AJ575" s="10">
        <f ca="1">SUMPRODUCT(P545:P574,'control variables'!AP$7:AP$36)</f>
        <v>1.2920142041640027E-25</v>
      </c>
      <c r="AK575" s="10">
        <f ca="1">SUMPRODUCT(Q545:Q574,'control variables'!AQ$7:AQ$36)</f>
        <v>3.7283257585905895E-25</v>
      </c>
      <c r="AL575" s="10">
        <f ca="1">SUMPRODUCT(R545:R574,'control variables'!AR$7:AR$36)</f>
        <v>1.3400581708559629E-23</v>
      </c>
      <c r="AM575" s="10">
        <f ca="1">SUMPRODUCT(S545:S574,'control variables'!AS$7:AS$36)</f>
        <v>1.0039158573644165E-23</v>
      </c>
      <c r="AN575" s="10">
        <f t="shared" ca="1" si="429"/>
        <v>2.3941774278479253E-23</v>
      </c>
      <c r="AO575" s="82">
        <f ca="1">SUMPRODUCT(P545:P574,'control variables'!AX$7:AX$36)</f>
        <v>1.7569421473241382E-25</v>
      </c>
      <c r="AP575" s="82">
        <f ca="1">SUMPRODUCT(Q545:Q574,'control variables'!AY$7:AY$36)</f>
        <v>4.0559632506272722E-25</v>
      </c>
      <c r="AQ575" s="82">
        <f ca="1">SUMPRODUCT(R545:R574,'control variables'!AZ$7:AZ$36)</f>
        <v>3.6445492203645691E-24</v>
      </c>
      <c r="AR575" s="82">
        <f ca="1">SUMPRODUCT(S545:S574,'control variables'!BA$7:BA$36)</f>
        <v>2.7303447229697774E-24</v>
      </c>
      <c r="AS575" s="82">
        <f t="shared" ca="1" si="430"/>
        <v>6.9561844831294877E-24</v>
      </c>
      <c r="AT575" s="10">
        <f ca="1">SUMPRODUCT(P545:P574,'control variables'!AT$7:AT$36)</f>
        <v>-1.5505700060055136E-25</v>
      </c>
      <c r="AU575" s="10">
        <f ca="1">SUMPRODUCT(Q545:Q574,'control variables'!AU$7:AU$36)</f>
        <v>1.682027341952296E-25</v>
      </c>
      <c r="AV575" s="10">
        <f ca="1">SUMPRODUCT(R545:R574,'control variables'!AV$7:AV$36)</f>
        <v>7.2429445259975952E-23</v>
      </c>
      <c r="AW575" s="10">
        <f ca="1">SUMPRODUCT(S545:S574,'control variables'!AW$7:AW$36)</f>
        <v>5.4261128522616537E-23</v>
      </c>
      <c r="AX575" s="10">
        <f t="shared" ca="1" si="409"/>
        <v>1.2670371951618716E-22</v>
      </c>
      <c r="AY575" s="82">
        <f ca="1">SUMPRODUCT(P545:P574,'control variables'!BB$7:BB$36)</f>
        <v>5.6199857446841595E-25</v>
      </c>
      <c r="AZ575" s="82">
        <f ca="1">SUMPRODUCT(Q545:Q574,'control variables'!BC$7:BC$36)</f>
        <v>1.4330953626982649E-24</v>
      </c>
      <c r="BA575" s="82">
        <f ca="1">SUMPRODUCT(R545:R574,'control variables'!BD$7:BD$36)</f>
        <v>1.0032108043850303E-23</v>
      </c>
      <c r="BB575" s="82">
        <f ca="1">SUMPRODUCT(S545:S574,'control variables'!BE$7:BE$36)</f>
        <v>1.4256341673621141E-24</v>
      </c>
      <c r="BC575" s="82">
        <f t="shared" ca="1" si="431"/>
        <v>1.3452836148379096E-23</v>
      </c>
      <c r="BD575" s="10">
        <f ca="1">SUMPRODUCT(P545:P574,'control variables'!BF$7:BF$36)</f>
        <v>1.1756520667374022E-25</v>
      </c>
      <c r="BE575" s="10">
        <f ca="1">SUMPRODUCT(Q545:Q574,'control variables'!BG$7:BG$36)</f>
        <v>1.3570172431327023E-25</v>
      </c>
      <c r="BF575" s="10">
        <f ca="1">SUMPRODUCT(R545:R574,'control variables'!BH$7:BH$36)</f>
        <v>4.064563565523505E-24</v>
      </c>
      <c r="BG575" s="10">
        <f ca="1">SUMPRODUCT(S545:S574,'control variables'!BI$7:BI$36)</f>
        <v>9.1350060141530037E-24</v>
      </c>
      <c r="BH575" s="10">
        <f t="shared" ca="1" si="432"/>
        <v>1.3452836510663519E-23</v>
      </c>
      <c r="BI575" s="82">
        <f t="shared" ca="1" si="410"/>
        <v>1.3562504151385014E-22</v>
      </c>
      <c r="BJ575" s="82">
        <f t="shared" ca="1" si="411"/>
        <v>1.5727108979765614E-22</v>
      </c>
      <c r="BK575" s="82">
        <f t="shared" ca="1" si="412"/>
        <v>5.2631704124570924E-22</v>
      </c>
      <c r="BL575" s="82">
        <f t="shared" ca="1" si="413"/>
        <v>2.4787178626294567E-22</v>
      </c>
      <c r="BM575" s="82">
        <f t="shared" ca="1" si="403"/>
        <v>1.0670849588201611E-21</v>
      </c>
      <c r="BN575" s="10">
        <f ca="1">BN574+BI575-INDIRECT(ADDRESS(MAX($D575-'key variables'!$B$9*30,34),scenario!BI$4),TRUE)</f>
        <v>9439390.0751690175</v>
      </c>
      <c r="BO575" s="10">
        <f ca="1">BO574+BJ575-INDIRECT(ADDRESS(MAX($D575-'key variables'!$B$9*30,34),scenario!BJ$4),TRUE)</f>
        <v>10895583.360992203</v>
      </c>
      <c r="BP575" s="10">
        <f ca="1">BP574+BK575-INDIRECT(ADDRESS(MAX($D575-'key variables'!$B$9*30,34),scenario!BK$4),TRUE)</f>
        <v>32531162.537994072</v>
      </c>
      <c r="BQ575" s="10">
        <f ca="1">BQ574+BL575-INDIRECT(ADDRESS(MAX($D575-'key variables'!$B$9*30,34),scenario!BL$4),TRUE)</f>
        <v>14415841.516535141</v>
      </c>
      <c r="BR575" s="10">
        <f t="shared" ca="1" si="433"/>
        <v>67281977.490690395</v>
      </c>
      <c r="BS575" s="82">
        <f t="shared" ca="1" si="414"/>
        <v>-2.343384847752964E-9</v>
      </c>
      <c r="BT575" s="82">
        <f t="shared" ca="1" si="415"/>
        <v>-3.4288309056935113E-10</v>
      </c>
      <c r="BU575" s="82">
        <f t="shared" ca="1" si="416"/>
        <v>-4.2578247660336012E-9</v>
      </c>
      <c r="BV575" s="82">
        <f t="shared" ca="1" si="417"/>
        <v>-2.9943922343400556E-9</v>
      </c>
      <c r="BW575" s="82">
        <f t="shared" ca="1" si="434"/>
        <v>-9.9384849386959724E-9</v>
      </c>
      <c r="BX575" s="10">
        <f t="shared" ca="1" si="418"/>
        <v>-1.8625994260160854E-12</v>
      </c>
      <c r="BY575" s="10">
        <f t="shared" ca="1" si="419"/>
        <v>2.8902850230034135E-12</v>
      </c>
      <c r="BZ575" s="10">
        <f t="shared" ca="1" si="420"/>
        <v>-3.5034723982971021E-11</v>
      </c>
      <c r="CA575" s="10">
        <f t="shared" ca="1" si="421"/>
        <v>-2.0257049910586419E-11</v>
      </c>
      <c r="CB575" s="10">
        <v>0</v>
      </c>
      <c r="CC575" s="82">
        <f t="shared" ca="1" si="422"/>
        <v>3.9725652202784401E-13</v>
      </c>
      <c r="CD575" s="82">
        <f t="shared" ca="1" si="423"/>
        <v>3.4270724516584764E-13</v>
      </c>
      <c r="CE575" s="82">
        <f t="shared" ca="1" si="424"/>
        <v>1.8915613015571602E-10</v>
      </c>
      <c r="CF575" s="82">
        <f t="shared" ca="1" si="425"/>
        <v>3.7028113764348881E-11</v>
      </c>
      <c r="CG575" s="82">
        <f t="shared" ca="1" si="435"/>
        <v>2.269242076872586E-10</v>
      </c>
      <c r="CH575" s="13" t="str">
        <f t="shared" ca="1" si="388"/>
        <v/>
      </c>
      <c r="CI575" s="81">
        <f t="shared" ca="1" si="397"/>
        <v>0.1131775965863165</v>
      </c>
      <c r="CJ575" s="81">
        <f t="shared" ca="1" si="398"/>
        <v>0.13063724757458739</v>
      </c>
      <c r="CK575" s="81">
        <f t="shared" ca="1" si="399"/>
        <v>0.39004625943939081</v>
      </c>
      <c r="CL575" s="81">
        <f t="shared" ca="1" si="400"/>
        <v>0.17284488538116416</v>
      </c>
      <c r="CM575" s="89">
        <f t="shared" ca="1" si="389"/>
        <v>0.80670598898145884</v>
      </c>
    </row>
    <row r="576" spans="1:91" x14ac:dyDescent="0.3">
      <c r="A576">
        <v>511</v>
      </c>
      <c r="B576" s="3">
        <f t="shared" si="402"/>
        <v>1.6083333333333334</v>
      </c>
      <c r="C576" s="3">
        <f t="shared" si="390"/>
        <v>17.033333333333335</v>
      </c>
      <c r="D576" s="4">
        <f t="shared" ca="1" si="426"/>
        <v>576</v>
      </c>
      <c r="E576" s="58">
        <f>(0.5*(COS(B576*2*PI())+1)*('key variables'!$B$4-'key variables'!$B$6)+'key variables'!$B$6)/'key variables'!$B$4</f>
        <v>1</v>
      </c>
      <c r="F576" s="10">
        <f t="shared" ca="1" si="391"/>
        <v>11689222.907461114</v>
      </c>
      <c r="G576" s="10">
        <f t="shared" ca="1" si="392"/>
        <v>13492492.798713122</v>
      </c>
      <c r="H576" s="10">
        <f t="shared" ca="1" si="393"/>
        <v>40309474.521088287</v>
      </c>
      <c r="I576" s="10">
        <f t="shared" ca="1" si="394"/>
        <v>17912154.249750931</v>
      </c>
      <c r="J576" s="10">
        <f t="shared" ca="1" si="427"/>
        <v>83403344.477013454</v>
      </c>
      <c r="K576" s="82">
        <f t="shared" ca="1" si="404"/>
        <v>2249832.832292099</v>
      </c>
      <c r="L576" s="82">
        <f t="shared" ca="1" si="405"/>
        <v>2596909.4377209195</v>
      </c>
      <c r="M576" s="82">
        <f t="shared" ca="1" si="406"/>
        <v>7778311.98309422</v>
      </c>
      <c r="N576" s="82">
        <f t="shared" ca="1" si="407"/>
        <v>3496312.733215793</v>
      </c>
      <c r="O576" s="82">
        <f t="shared" ca="1" si="428"/>
        <v>16121366.986323033</v>
      </c>
      <c r="P576" s="10">
        <f ca="1">IF(IF($A576&gt;='key variables'!$B$26,K576*SUMPRODUCT(Z576:AC576,'control variables'!$O$3:$R$3)/J576+F$65*'key variables'!$B$25/scenario!J$65,K576*SUMPRODUCT(Z576:AC576,'control variables'!$O$7:$R$7)/J576+F$65*'key variables'!$B$25/scenario!J$65)&lt;'key variables'!$B$28,0,IF($A576&gt;='key variables'!$B$26,K576*SUMPRODUCT(Z576:AC576,'control variables'!$O$3:$R$3)/J576+F$65*'key variables'!$B$25/scenario!J$65,K576*SUMPRODUCT(Z576:AC576,'control variables'!$O$7:$R$7)/J576+F$65*'key variables'!$B$25/scenario!J$65))</f>
        <v>1.6517514040352073E-23</v>
      </c>
      <c r="Q576" s="10">
        <f ca="1">IF(IF($A576&gt;='key variables'!$B$26,L576*SUMPRODUCT(Z576:AC576,'control variables'!$O$4:$R$4)/J576+G$65*'key variables'!$B$25/scenario!J$65,L576*SUMPRODUCT(Z576:AC576,'control variables'!$O$7:$R$7)/J576+G$65*'key variables'!$B$25/scenario!J$65)&lt;'key variables'!$B$28,0,IF($A576&gt;='key variables'!$B$26,L576*SUMPRODUCT(Z576:AC576,'control variables'!$O$4:$R$4)/J576+G$65*'key variables'!$B$25/scenario!J$65,L576*SUMPRODUCT(Z576:AC576,'control variables'!$O$7:$R$7)/J576+G$65*'key variables'!$B$25/scenario!J$65))</f>
        <v>1.9065633447698324E-23</v>
      </c>
      <c r="R576" s="10">
        <f ca="1">IF(IF($A576&gt;='key variables'!$B$26,M576*SUMPRODUCT(Z576:AC576,'control variables'!$O$5:$R$5)/J576+H$65*'key variables'!$B$25/scenario!J$65,M576*SUMPRODUCT(Z576:AC576,'control variables'!$O$7:$R$7)/J576+H$65*'key variables'!$B$25/scenario!J$65)&lt;'key variables'!$B$28,0,IF($A576&gt;='key variables'!$B$26,M576*SUMPRODUCT(Z576:AC576,'control variables'!$O$5:$R$5)/J576+H$65*'key variables'!$B$25/scenario!J$65,M576*SUMPRODUCT(Z576:AC576,'control variables'!$O$7:$R$7)/J576+H$65*'key variables'!$B$25/scenario!J$65))</f>
        <v>5.71057438343566E-23</v>
      </c>
      <c r="S576" s="10">
        <f ca="1">IF(IF($A576&gt;='key variables'!$B$26,N576*SUMPRODUCT(Z576:AC576,'control variables'!$O$6:$R$6)/J576+I$65*'key variables'!$B$25/scenario!J$65,N576*SUMPRODUCT(Z576:AC576,'control variables'!$O$7:$R$7)/J576+I$65*'key variables'!$B$25/scenario!J$65)&lt;'key variables'!$B$28,0,IF($A576&gt;='key variables'!$B$26,N576*SUMPRODUCT(Z576:AC576,'control variables'!$O$6:$R$6)/J576+I$65*'key variables'!$B$25/scenario!J$65,N576*SUMPRODUCT(Z576:AC576,'control variables'!$O$7:$R$7)/J576+I$65*'key variables'!$B$25/scenario!J$65))</f>
        <v>2.5668749176141357E-23</v>
      </c>
      <c r="T576" s="10">
        <f t="shared" ca="1" si="401"/>
        <v>1.1835764049854836E-22</v>
      </c>
      <c r="U576" s="82">
        <f ca="1">SUMPRODUCT(P546:P575,'control variables'!AD$7:AD$36)</f>
        <v>3.5020185468001037E-23</v>
      </c>
      <c r="V576" s="82">
        <f ca="1">SUMPRODUCT(Q546:Q575,'control variables'!AE$7:AE$36)</f>
        <v>4.0422670007858375E-23</v>
      </c>
      <c r="W576" s="82">
        <f ca="1">SUMPRODUCT(R546:R575,'control variables'!AF$7:AF$36)</f>
        <v>1.2107474136130338E-22</v>
      </c>
      <c r="X576" s="82">
        <f ca="1">SUMPRODUCT(S546:S575,'control variables'!AG$7:AG$36)</f>
        <v>5.4422496913519102E-23</v>
      </c>
      <c r="Y576" s="82">
        <f t="shared" ca="1" si="395"/>
        <v>2.5094009375068187E-22</v>
      </c>
      <c r="Z576" s="10">
        <f ca="1">IF($A576&gt;='key variables'!$B$26,SUMPRODUCT(P546:P575,'control variables'!V$7:V$36)*$E576,SUMPRODUCT(P546:P575,'control variables'!Z$7:Z$36)*$E576)</f>
        <v>8.5452797804313091E-23</v>
      </c>
      <c r="AA576" s="10">
        <f ca="1">IF($A576&gt;='key variables'!$B$26,SUMPRODUCT(Q546:Q575,'control variables'!W$7:W$36)*$E576,SUMPRODUCT(Q546:Q575,'control variables'!AA$7:AA$36)*$E576)</f>
        <v>9.8635407001148628E-23</v>
      </c>
      <c r="AB576" s="10">
        <f ca="1">IF($A576&gt;='key variables'!$B$26,SUMPRODUCT(R546:R575,'control variables'!X$7:X$36)*$E576,SUMPRODUCT(R546:R575,'control variables'!AB$7:AB$36)*$E576)</f>
        <v>2.9543462590198337E-22</v>
      </c>
      <c r="AC576" s="10">
        <f ca="1">IF($A576&gt;='key variables'!$B$26,SUMPRODUCT(S546:S575,'control variables'!Y$7:Y$36)*$E576,SUMPRODUCT(S546:S575,'control variables'!AC$7:AC$36)*$E576)</f>
        <v>1.327964019210049E-22</v>
      </c>
      <c r="AD576" s="10">
        <f t="shared" ca="1" si="396"/>
        <v>6.1231923262844999E-22</v>
      </c>
      <c r="AE576" s="82">
        <f ca="1">SUMPRODUCT(P546:P575,'control variables'!AL$7:AL$36)</f>
        <v>1.163483095172024E-22</v>
      </c>
      <c r="AF576" s="82">
        <f ca="1">SUMPRODUCT(Q546:Q575,'control variables'!AM$7:AM$36)</f>
        <v>1.3394595187565784E-22</v>
      </c>
      <c r="AG576" s="82">
        <f ca="1">SUMPRODUCT(R546:R575,'control variables'!AN$7:AN$36)</f>
        <v>3.8191511132675857E-22</v>
      </c>
      <c r="AH576" s="82">
        <f ca="1">SUMPRODUCT(S546:S575,'control variables'!AO$7:AO$36)</f>
        <v>1.6536545489962707E-22</v>
      </c>
      <c r="AI576" s="82">
        <f t="shared" ca="1" si="408"/>
        <v>7.9757482761924591E-22</v>
      </c>
      <c r="AJ576" s="10">
        <f ca="1">SUMPRODUCT(P546:P575,'control variables'!AP$7:AP$36)</f>
        <v>1.1117126227436843E-25</v>
      </c>
      <c r="AK576" s="10">
        <f ca="1">SUMPRODUCT(Q546:Q575,'control variables'!AQ$7:AQ$36)</f>
        <v>3.2080350155341284E-25</v>
      </c>
      <c r="AL576" s="10">
        <f ca="1">SUMPRODUCT(R546:R575,'control variables'!AR$7:AR$36)</f>
        <v>1.1530520167271191E-23</v>
      </c>
      <c r="AM576" s="10">
        <f ca="1">SUMPRODUCT(S546:S575,'control variables'!AS$7:AS$36)</f>
        <v>8.6381862305199663E-24</v>
      </c>
      <c r="AN576" s="10">
        <f t="shared" ca="1" si="429"/>
        <v>2.0600681161618937E-23</v>
      </c>
      <c r="AO576" s="82">
        <f ca="1">SUMPRODUCT(P546:P575,'control variables'!AX$7:AX$36)</f>
        <v>1.5117595118657887E-25</v>
      </c>
      <c r="AP576" s="82">
        <f ca="1">SUMPRODUCT(Q546:Q575,'control variables'!AY$7:AY$36)</f>
        <v>3.4899504421659466E-25</v>
      </c>
      <c r="AQ576" s="82">
        <f ca="1">SUMPRODUCT(R546:R575,'control variables'!AZ$7:AZ$36)</f>
        <v>3.1359495580093792E-24</v>
      </c>
      <c r="AR576" s="82">
        <f ca="1">SUMPRODUCT(S546:S575,'control variables'!BA$7:BA$36)</f>
        <v>2.3493230052614917E-24</v>
      </c>
      <c r="AS576" s="82">
        <f t="shared" ca="1" si="430"/>
        <v>5.9854435586740441E-24</v>
      </c>
      <c r="AT576" s="10">
        <f ca="1">SUMPRODUCT(P546:P575,'control variables'!AT$7:AT$36)</f>
        <v>-1.3341867624740682E-25</v>
      </c>
      <c r="AU576" s="10">
        <f ca="1">SUMPRODUCT(Q546:Q575,'control variables'!AU$7:AU$36)</f>
        <v>1.4472991255218539E-25</v>
      </c>
      <c r="AV576" s="10">
        <f ca="1">SUMPRODUCT(R546:R575,'control variables'!AV$7:AV$36)</f>
        <v>6.2321860157829236E-23</v>
      </c>
      <c r="AW576" s="10">
        <f ca="1">SUMPRODUCT(S546:S575,'control variables'!AW$7:AW$36)</f>
        <v>4.6688946072339828E-23</v>
      </c>
      <c r="AX576" s="10">
        <f t="shared" ca="1" si="409"/>
        <v>1.0902211746647384E-22</v>
      </c>
      <c r="AY576" s="82">
        <f ca="1">SUMPRODUCT(P546:P575,'control variables'!BB$7:BB$36)</f>
        <v>4.8357123875798156E-25</v>
      </c>
      <c r="AZ576" s="82">
        <f ca="1">SUMPRODUCT(Q546:Q575,'control variables'!BC$7:BC$36)</f>
        <v>1.2331057964939116E-24</v>
      </c>
      <c r="BA576" s="82">
        <f ca="1">SUMPRODUCT(R546:R575,'control variables'!BD$7:BD$36)</f>
        <v>8.6321196076116372E-24</v>
      </c>
      <c r="BB576" s="82">
        <f ca="1">SUMPRODUCT(S546:S575,'control variables'!BE$7:BE$36)</f>
        <v>1.226685816737325E-24</v>
      </c>
      <c r="BC576" s="82">
        <f t="shared" ca="1" si="431"/>
        <v>1.1575482459600855E-23</v>
      </c>
      <c r="BD576" s="10">
        <f ca="1">SUMPRODUCT(P546:P575,'control variables'!BF$7:BF$36)</f>
        <v>1.0115889115881323E-25</v>
      </c>
      <c r="BE576" s="10">
        <f ca="1">SUMPRODUCT(Q546:Q575,'control variables'!BG$7:BG$36)</f>
        <v>1.1676444373516841E-25</v>
      </c>
      <c r="BF576" s="10">
        <f ca="1">SUMPRODUCT(R546:R575,'control variables'!BH$7:BH$36)</f>
        <v>3.4973505764670232E-24</v>
      </c>
      <c r="BG576" s="10">
        <f ca="1">SUMPRODUCT(S546:S575,'control variables'!BI$7:BI$36)</f>
        <v>7.860208859967201E-24</v>
      </c>
      <c r="BH576" s="10">
        <f t="shared" ca="1" si="432"/>
        <v>1.1575482771328205E-23</v>
      </c>
      <c r="BI576" s="82">
        <f t="shared" ca="1" si="410"/>
        <v>1.1669846207971297E-22</v>
      </c>
      <c r="BJ576" s="82">
        <f t="shared" ca="1" si="411"/>
        <v>1.3532378758470395E-22</v>
      </c>
      <c r="BK576" s="82">
        <f t="shared" ca="1" si="412"/>
        <v>4.5286909109219943E-22</v>
      </c>
      <c r="BL576" s="82">
        <f t="shared" ca="1" si="413"/>
        <v>2.1328108678870426E-22</v>
      </c>
      <c r="BM576" s="82">
        <f t="shared" ca="1" si="403"/>
        <v>9.1817242754532069E-22</v>
      </c>
      <c r="BN576" s="10">
        <f ca="1">BN575+BI576-INDIRECT(ADDRESS(MAX($D576-'key variables'!$B$9*30,34),scenario!BI$4),TRUE)</f>
        <v>9439390.0751690175</v>
      </c>
      <c r="BO576" s="10">
        <f ca="1">BO575+BJ576-INDIRECT(ADDRESS(MAX($D576-'key variables'!$B$9*30,34),scenario!BJ$4),TRUE)</f>
        <v>10895583.360992203</v>
      </c>
      <c r="BP576" s="10">
        <f ca="1">BP575+BK576-INDIRECT(ADDRESS(MAX($D576-'key variables'!$B$9*30,34),scenario!BK$4),TRUE)</f>
        <v>32531162.537994072</v>
      </c>
      <c r="BQ576" s="10">
        <f ca="1">BQ575+BL576-INDIRECT(ADDRESS(MAX($D576-'key variables'!$B$9*30,34),scenario!BL$4),TRUE)</f>
        <v>14415841.516535141</v>
      </c>
      <c r="BR576" s="10">
        <f t="shared" ca="1" si="433"/>
        <v>67281977.490690395</v>
      </c>
      <c r="BS576" s="82">
        <f t="shared" ca="1" si="414"/>
        <v>-2.3433848477530641E-9</v>
      </c>
      <c r="BT576" s="82">
        <f t="shared" ca="1" si="415"/>
        <v>-3.428830905694675E-10</v>
      </c>
      <c r="BU576" s="82">
        <f t="shared" ca="1" si="416"/>
        <v>-4.2578247660339999E-9</v>
      </c>
      <c r="BV576" s="82">
        <f t="shared" ca="1" si="417"/>
        <v>-2.9943922343402513E-9</v>
      </c>
      <c r="BW576" s="82">
        <f t="shared" ca="1" si="434"/>
        <v>-9.938484938696783E-9</v>
      </c>
      <c r="BX576" s="10">
        <f t="shared" ca="1" si="418"/>
        <v>-1.8625994260165188E-12</v>
      </c>
      <c r="BY576" s="10">
        <f t="shared" ca="1" si="419"/>
        <v>2.8902850230024127E-12</v>
      </c>
      <c r="BZ576" s="10">
        <f t="shared" ca="1" si="420"/>
        <v>-3.5034723982980016E-11</v>
      </c>
      <c r="CA576" s="10">
        <f t="shared" ca="1" si="421"/>
        <v>-2.0257049910593159E-11</v>
      </c>
      <c r="CB576" s="10">
        <v>0</v>
      </c>
      <c r="CC576" s="82">
        <f t="shared" ca="1" si="422"/>
        <v>3.9725652202793746E-13</v>
      </c>
      <c r="CD576" s="82">
        <f t="shared" ca="1" si="423"/>
        <v>3.4270724516567467E-13</v>
      </c>
      <c r="CE576" s="82">
        <f t="shared" ca="1" si="424"/>
        <v>1.891561301556621E-10</v>
      </c>
      <c r="CF576" s="82">
        <f t="shared" ca="1" si="425"/>
        <v>3.7028113764308479E-11</v>
      </c>
      <c r="CG576" s="82">
        <f t="shared" ca="1" si="435"/>
        <v>2.269242076871642E-10</v>
      </c>
      <c r="CH576" s="13" t="str">
        <f t="shared" ca="1" si="388"/>
        <v/>
      </c>
      <c r="CI576" s="81">
        <f t="shared" ca="1" si="397"/>
        <v>0.1131775965863165</v>
      </c>
      <c r="CJ576" s="81">
        <f t="shared" ca="1" si="398"/>
        <v>0.13063724757458739</v>
      </c>
      <c r="CK576" s="81">
        <f t="shared" ca="1" si="399"/>
        <v>0.39004625943939081</v>
      </c>
      <c r="CL576" s="81">
        <f t="shared" ca="1" si="400"/>
        <v>0.17284488538116416</v>
      </c>
      <c r="CM576" s="89">
        <f t="shared" ca="1" si="389"/>
        <v>0.80670598898145884</v>
      </c>
    </row>
    <row r="577" spans="1:91" x14ac:dyDescent="0.3">
      <c r="A577">
        <v>512</v>
      </c>
      <c r="B577" s="3">
        <f t="shared" si="402"/>
        <v>1.6111111111111112</v>
      </c>
      <c r="C577" s="3">
        <f t="shared" si="390"/>
        <v>17.066666666666666</v>
      </c>
      <c r="D577" s="4">
        <f t="shared" ca="1" si="426"/>
        <v>577</v>
      </c>
      <c r="E577" s="58">
        <f>(0.5*(COS(B577*2*PI())+1)*('key variables'!$B$4-'key variables'!$B$6)+'key variables'!$B$6)/'key variables'!$B$4</f>
        <v>1</v>
      </c>
      <c r="F577" s="10">
        <f t="shared" ca="1" si="391"/>
        <v>11689222.907461114</v>
      </c>
      <c r="G577" s="10">
        <f t="shared" ca="1" si="392"/>
        <v>13492492.798713122</v>
      </c>
      <c r="H577" s="10">
        <f t="shared" ca="1" si="393"/>
        <v>40309474.521088287</v>
      </c>
      <c r="I577" s="10">
        <f t="shared" ca="1" si="394"/>
        <v>17912154.249750931</v>
      </c>
      <c r="J577" s="10">
        <f t="shared" ca="1" si="427"/>
        <v>83403344.477013454</v>
      </c>
      <c r="K577" s="82">
        <f t="shared" ca="1" si="404"/>
        <v>2249832.832292099</v>
      </c>
      <c r="L577" s="82">
        <f t="shared" ca="1" si="405"/>
        <v>2596909.4377209195</v>
      </c>
      <c r="M577" s="82">
        <f t="shared" ca="1" si="406"/>
        <v>7778311.98309422</v>
      </c>
      <c r="N577" s="82">
        <f t="shared" ca="1" si="407"/>
        <v>3496312.733215793</v>
      </c>
      <c r="O577" s="82">
        <f t="shared" ca="1" si="428"/>
        <v>16121366.986323033</v>
      </c>
      <c r="P577" s="10">
        <f ca="1">IF(IF($A577&gt;='key variables'!$B$26,K577*SUMPRODUCT(Z577:AC577,'control variables'!$O$3:$R$3)/J577+F$65*'key variables'!$B$25/scenario!J$65,K577*SUMPRODUCT(Z577:AC577,'control variables'!$O$7:$R$7)/J577+F$65*'key variables'!$B$25/scenario!J$65)&lt;'key variables'!$B$28,0,IF($A577&gt;='key variables'!$B$26,K577*SUMPRODUCT(Z577:AC577,'control variables'!$O$3:$R$3)/J577+F$65*'key variables'!$B$25/scenario!J$65,K577*SUMPRODUCT(Z577:AC577,'control variables'!$O$7:$R$7)/J577+F$65*'key variables'!$B$25/scenario!J$65))</f>
        <v>1.4212482181561643E-23</v>
      </c>
      <c r="Q577" s="10">
        <f ca="1">IF(IF($A577&gt;='key variables'!$B$26,L577*SUMPRODUCT(Z577:AC577,'control variables'!$O$4:$R$4)/J577+G$65*'key variables'!$B$25/scenario!J$65,L577*SUMPRODUCT(Z577:AC577,'control variables'!$O$7:$R$7)/J577+G$65*'key variables'!$B$25/scenario!J$65)&lt;'key variables'!$B$28,0,IF($A577&gt;='key variables'!$B$26,L577*SUMPRODUCT(Z577:AC577,'control variables'!$O$4:$R$4)/J577+G$65*'key variables'!$B$25/scenario!J$65,L577*SUMPRODUCT(Z577:AC577,'control variables'!$O$7:$R$7)/J577+G$65*'key variables'!$B$25/scenario!J$65))</f>
        <v>1.6405009554925881E-23</v>
      </c>
      <c r="R577" s="10">
        <f ca="1">IF(IF($A577&gt;='key variables'!$B$26,M577*SUMPRODUCT(Z577:AC577,'control variables'!$O$5:$R$5)/J577+H$65*'key variables'!$B$25/scenario!J$65,M577*SUMPRODUCT(Z577:AC577,'control variables'!$O$7:$R$7)/J577+H$65*'key variables'!$B$25/scenario!J$65)&lt;'key variables'!$B$28,0,IF($A577&gt;='key variables'!$B$26,M577*SUMPRODUCT(Z577:AC577,'control variables'!$O$5:$R$5)/J577+H$65*'key variables'!$B$25/scenario!J$65,M577*SUMPRODUCT(Z577:AC577,'control variables'!$O$7:$R$7)/J577+H$65*'key variables'!$B$25/scenario!J$65))</f>
        <v>4.9136593117333119E-23</v>
      </c>
      <c r="S577" s="10">
        <f ca="1">IF(IF($A577&gt;='key variables'!$B$26,N577*SUMPRODUCT(Z577:AC577,'control variables'!$O$6:$R$6)/J577+I$65*'key variables'!$B$25/scenario!J$65,N577*SUMPRODUCT(Z577:AC577,'control variables'!$O$7:$R$7)/J577+I$65*'key variables'!$B$25/scenario!J$65)&lt;'key variables'!$B$28,0,IF($A577&gt;='key variables'!$B$26,N577*SUMPRODUCT(Z577:AC577,'control variables'!$O$6:$R$6)/J577+I$65*'key variables'!$B$25/scenario!J$65,N577*SUMPRODUCT(Z577:AC577,'control variables'!$O$7:$R$7)/J577+I$65*'key variables'!$B$25/scenario!J$65))</f>
        <v>2.2086655376689365E-23</v>
      </c>
      <c r="T577" s="10">
        <f t="shared" ca="1" si="401"/>
        <v>1.0184074023051E-22</v>
      </c>
      <c r="U577" s="82">
        <f ca="1">SUMPRODUCT(P547:P576,'control variables'!AD$7:AD$36)</f>
        <v>3.0133091501724533E-23</v>
      </c>
      <c r="V577" s="82">
        <f ca="1">SUMPRODUCT(Q547:Q576,'control variables'!AE$7:AE$36)</f>
        <v>3.4781655145824089E-23</v>
      </c>
      <c r="W577" s="82">
        <f ca="1">SUMPRODUCT(R547:R576,'control variables'!AF$7:AF$36)</f>
        <v>1.0417866756649235E-22</v>
      </c>
      <c r="X577" s="82">
        <f ca="1">SUMPRODUCT(S547:S576,'control variables'!AG$7:AG$36)</f>
        <v>4.6827795379491431E-23</v>
      </c>
      <c r="Y577" s="82">
        <f t="shared" ca="1" si="395"/>
        <v>2.1592120959353239E-22</v>
      </c>
      <c r="Z577" s="10">
        <f ca="1">IF($A577&gt;='key variables'!$B$26,SUMPRODUCT(P547:P576,'control variables'!V$7:V$36)*$E577,SUMPRODUCT(P547:P576,'control variables'!Z$7:Z$36)*$E577)</f>
        <v>7.3527793782489965E-23</v>
      </c>
      <c r="AA577" s="10">
        <f ca="1">IF($A577&gt;='key variables'!$B$26,SUMPRODUCT(Q547:Q576,'control variables'!W$7:W$36)*$E577,SUMPRODUCT(Q547:Q576,'control variables'!AA$7:AA$36)*$E577)</f>
        <v>8.4870759670625639E-23</v>
      </c>
      <c r="AB577" s="10">
        <f ca="1">IF($A577&gt;='key variables'!$B$26,SUMPRODUCT(R547:R576,'control variables'!X$7:X$36)*$E577,SUMPRODUCT(R547:R576,'control variables'!AB$7:AB$36)*$E577)</f>
        <v>2.5420649537154984E-22</v>
      </c>
      <c r="AC577" s="10">
        <f ca="1">IF($A577&gt;='key variables'!$B$26,SUMPRODUCT(S547:S576,'control variables'!Y$7:Y$36)*$E577,SUMPRODUCT(S547:S576,'control variables'!AC$7:AC$36)*$E577)</f>
        <v>1.1426456132968732E-22</v>
      </c>
      <c r="AD577" s="10">
        <f t="shared" ca="1" si="396"/>
        <v>5.2686961015435274E-22</v>
      </c>
      <c r="AE577" s="82">
        <f ca="1">SUMPRODUCT(P547:P576,'control variables'!AL$7:AL$36)</f>
        <v>1.0011181294160485E-22</v>
      </c>
      <c r="AF577" s="82">
        <f ca="1">SUMPRODUCT(Q547:Q576,'control variables'!AM$7:AM$36)</f>
        <v>1.1525369069911948E-22</v>
      </c>
      <c r="AG577" s="82">
        <f ca="1">SUMPRODUCT(R547:R576,'control variables'!AN$7:AN$36)</f>
        <v>3.2861856217226443E-22</v>
      </c>
      <c r="AH577" s="82">
        <f ca="1">SUMPRODUCT(S547:S576,'control variables'!AO$7:AO$36)</f>
        <v>1.4228857777660406E-22</v>
      </c>
      <c r="AI577" s="82">
        <f t="shared" ca="1" si="408"/>
        <v>6.8627264358959274E-22</v>
      </c>
      <c r="AJ577" s="10">
        <f ca="1">SUMPRODUCT(P547:P576,'control variables'!AP$7:AP$36)</f>
        <v>9.5657226645378352E-26</v>
      </c>
      <c r="AK577" s="10">
        <f ca="1">SUMPRODUCT(Q547:Q576,'control variables'!AQ$7:AQ$36)</f>
        <v>2.7603512480581966E-25</v>
      </c>
      <c r="AL577" s="10">
        <f ca="1">SUMPRODUCT(R547:R576,'control variables'!AR$7:AR$36)</f>
        <v>9.921427160354084E-24</v>
      </c>
      <c r="AM577" s="10">
        <f ca="1">SUMPRODUCT(S547:S576,'control variables'!AS$7:AS$36)</f>
        <v>7.432720661374979E-24</v>
      </c>
      <c r="AN577" s="10">
        <f t="shared" ca="1" si="429"/>
        <v>1.7725840173180261E-23</v>
      </c>
      <c r="AO577" s="82">
        <f ca="1">SUMPRODUCT(P547:P576,'control variables'!AX$7:AX$36)</f>
        <v>1.3007923028071407E-25</v>
      </c>
      <c r="AP577" s="82">
        <f ca="1">SUMPRODUCT(Q547:Q576,'control variables'!AY$7:AY$36)</f>
        <v>3.002925158873329E-25</v>
      </c>
      <c r="AQ577" s="82">
        <f ca="1">SUMPRODUCT(R547:R576,'control variables'!AZ$7:AZ$36)</f>
        <v>2.6983253718811071E-24</v>
      </c>
      <c r="AR577" s="82">
        <f ca="1">SUMPRODUCT(S547:S576,'control variables'!BA$7:BA$36)</f>
        <v>2.0214731629373023E-24</v>
      </c>
      <c r="AS577" s="82">
        <f t="shared" ca="1" si="430"/>
        <v>5.1501702809864561E-24</v>
      </c>
      <c r="AT577" s="10">
        <f ca="1">SUMPRODUCT(P547:P576,'control variables'!AT$7:AT$36)</f>
        <v>-1.1479999679257986E-25</v>
      </c>
      <c r="AU577" s="10">
        <f ca="1">SUMPRODUCT(Q547:Q576,'control variables'!AU$7:AU$36)</f>
        <v>1.2453274132304386E-25</v>
      </c>
      <c r="AV577" s="10">
        <f ca="1">SUMPRODUCT(R547:R576,'control variables'!AV$7:AV$36)</f>
        <v>5.3624796373779541E-23</v>
      </c>
      <c r="AW577" s="10">
        <f ca="1">SUMPRODUCT(S547:S576,'control variables'!AW$7:AW$36)</f>
        <v>4.0173467539239834E-23</v>
      </c>
      <c r="AX577" s="10">
        <f t="shared" ca="1" si="409"/>
        <v>9.3807996657549841E-23</v>
      </c>
      <c r="AY577" s="82">
        <f ca="1">SUMPRODUCT(P547:P576,'control variables'!BB$7:BB$36)</f>
        <v>4.1608849840075647E-25</v>
      </c>
      <c r="AZ577" s="82">
        <f ca="1">SUMPRODUCT(Q547:Q576,'control variables'!BC$7:BC$36)</f>
        <v>1.0610249289230538E-24</v>
      </c>
      <c r="BA577" s="82">
        <f ca="1">SUMPRODUCT(R547:R576,'control variables'!BD$7:BD$36)</f>
        <v>7.4275006403853659E-24</v>
      </c>
      <c r="BB577" s="82">
        <f ca="1">SUMPRODUCT(S547:S576,'control variables'!BE$7:BE$36)</f>
        <v>1.0555008623066388E-24</v>
      </c>
      <c r="BC577" s="82">
        <f t="shared" ca="1" si="431"/>
        <v>9.9601149300158139E-24</v>
      </c>
      <c r="BD577" s="10">
        <f ca="1">SUMPRODUCT(P547:P576,'control variables'!BF$7:BF$36)</f>
        <v>8.7042089662453936E-26</v>
      </c>
      <c r="BE577" s="10">
        <f ca="1">SUMPRODUCT(Q547:Q576,'control variables'!BG$7:BG$36)</f>
        <v>1.0046987530762017E-25</v>
      </c>
      <c r="BF577" s="10">
        <f ca="1">SUMPRODUCT(R547:R576,'control variables'!BH$7:BH$36)</f>
        <v>3.0092925987095106E-24</v>
      </c>
      <c r="BG577" s="10">
        <f ca="1">SUMPRODUCT(S547:S576,'control variables'!BI$7:BI$36)</f>
        <v>6.7633106345617895E-24</v>
      </c>
      <c r="BH577" s="10">
        <f t="shared" ca="1" si="432"/>
        <v>9.9601151982413741E-24</v>
      </c>
      <c r="BI577" s="82">
        <f t="shared" ca="1" si="410"/>
        <v>1.0041310144321302E-22</v>
      </c>
      <c r="BJ577" s="82">
        <f t="shared" ca="1" si="411"/>
        <v>1.1643924836936558E-22</v>
      </c>
      <c r="BK577" s="82">
        <f t="shared" ca="1" si="412"/>
        <v>3.8967085918642932E-22</v>
      </c>
      <c r="BL577" s="82">
        <f t="shared" ca="1" si="413"/>
        <v>1.8351754617815053E-22</v>
      </c>
      <c r="BM577" s="82">
        <f t="shared" ca="1" si="403"/>
        <v>7.9004075517715847E-22</v>
      </c>
      <c r="BN577" s="10">
        <f ca="1">BN576+BI577-INDIRECT(ADDRESS(MAX($D577-'key variables'!$B$9*30,34),scenario!BI$4),TRUE)</f>
        <v>9439390.0751690175</v>
      </c>
      <c r="BO577" s="10">
        <f ca="1">BO576+BJ577-INDIRECT(ADDRESS(MAX($D577-'key variables'!$B$9*30,34),scenario!BJ$4),TRUE)</f>
        <v>10895583.360992203</v>
      </c>
      <c r="BP577" s="10">
        <f ca="1">BP576+BK577-INDIRECT(ADDRESS(MAX($D577-'key variables'!$B$9*30,34),scenario!BK$4),TRUE)</f>
        <v>32531162.537994072</v>
      </c>
      <c r="BQ577" s="10">
        <f ca="1">BQ576+BL577-INDIRECT(ADDRESS(MAX($D577-'key variables'!$B$9*30,34),scenario!BL$4),TRUE)</f>
        <v>14415841.516535141</v>
      </c>
      <c r="BR577" s="10">
        <f t="shared" ca="1" si="433"/>
        <v>67281977.490690395</v>
      </c>
      <c r="BS577" s="82">
        <f t="shared" ca="1" si="414"/>
        <v>-2.3433848477531505E-9</v>
      </c>
      <c r="BT577" s="82">
        <f t="shared" ca="1" si="415"/>
        <v>-3.4288309056956764E-10</v>
      </c>
      <c r="BU577" s="82">
        <f t="shared" ca="1" si="416"/>
        <v>-4.257824766034344E-9</v>
      </c>
      <c r="BV577" s="82">
        <f t="shared" ca="1" si="417"/>
        <v>-2.9943922343404196E-9</v>
      </c>
      <c r="BW577" s="82">
        <f t="shared" ca="1" si="434"/>
        <v>-9.9384849386974812E-9</v>
      </c>
      <c r="BX577" s="10">
        <f t="shared" ca="1" si="418"/>
        <v>-1.862599426016892E-12</v>
      </c>
      <c r="BY577" s="10">
        <f t="shared" ca="1" si="419"/>
        <v>2.8902850230015512E-12</v>
      </c>
      <c r="BZ577" s="10">
        <f t="shared" ca="1" si="420"/>
        <v>-3.5034723982987752E-11</v>
      </c>
      <c r="CA577" s="10">
        <f t="shared" ca="1" si="421"/>
        <v>-2.0257049910598956E-11</v>
      </c>
      <c r="CB577" s="10">
        <v>0</v>
      </c>
      <c r="CC577" s="82">
        <f t="shared" ca="1" si="422"/>
        <v>3.9725652202801789E-13</v>
      </c>
      <c r="CD577" s="82">
        <f t="shared" ca="1" si="423"/>
        <v>3.4270724516552583E-13</v>
      </c>
      <c r="CE577" s="82">
        <f t="shared" ca="1" si="424"/>
        <v>1.891561301556157E-10</v>
      </c>
      <c r="CF577" s="82">
        <f t="shared" ca="1" si="425"/>
        <v>3.7028113764273711E-11</v>
      </c>
      <c r="CG577" s="82">
        <f t="shared" ca="1" si="435"/>
        <v>2.2692420768708298E-10</v>
      </c>
      <c r="CH577" s="13" t="str">
        <f t="shared" ref="CH577:CH640" ca="1" si="436">IF(BW577&gt;1,A577,"")</f>
        <v/>
      </c>
      <c r="CI577" s="81">
        <f t="shared" ca="1" si="397"/>
        <v>0.1131775965863165</v>
      </c>
      <c r="CJ577" s="81">
        <f t="shared" ca="1" si="398"/>
        <v>0.13063724757458739</v>
      </c>
      <c r="CK577" s="81">
        <f t="shared" ca="1" si="399"/>
        <v>0.39004625943939081</v>
      </c>
      <c r="CL577" s="81">
        <f t="shared" ca="1" si="400"/>
        <v>0.17284488538116416</v>
      </c>
      <c r="CM577" s="89">
        <f t="shared" ref="CM577:CM640" ca="1" si="437">SUM(CI577:CL577)</f>
        <v>0.80670598898145884</v>
      </c>
    </row>
    <row r="578" spans="1:91" x14ac:dyDescent="0.3">
      <c r="A578">
        <v>513</v>
      </c>
      <c r="B578" s="3">
        <f t="shared" si="402"/>
        <v>1.6138888888888889</v>
      </c>
      <c r="C578" s="3">
        <f t="shared" ref="C578:C641" si="438">A578/30</f>
        <v>17.100000000000001</v>
      </c>
      <c r="D578" s="4">
        <f t="shared" ca="1" si="426"/>
        <v>578</v>
      </c>
      <c r="E578" s="58">
        <f>(0.5*(COS(B578*2*PI())+1)*('key variables'!$B$4-'key variables'!$B$6)+'key variables'!$B$6)/'key variables'!$B$4</f>
        <v>1</v>
      </c>
      <c r="F578" s="10">
        <f t="shared" ref="F578:F641" ca="1" si="439">MAX(F577-BD577,0.001)</f>
        <v>11689222.907461114</v>
      </c>
      <c r="G578" s="10">
        <f t="shared" ref="G578:G641" ca="1" si="440">MAX(G577-BE577,0.001)</f>
        <v>13492492.798713122</v>
      </c>
      <c r="H578" s="10">
        <f t="shared" ref="H578:H641" ca="1" si="441">MAX(H577-BF577,0.001)</f>
        <v>40309474.521088287</v>
      </c>
      <c r="I578" s="10">
        <f t="shared" ref="I578:I641" ca="1" si="442">MAX(I577-BG577,0.001)</f>
        <v>17912154.249750931</v>
      </c>
      <c r="J578" s="10">
        <f t="shared" ca="1" si="427"/>
        <v>83403344.477013454</v>
      </c>
      <c r="K578" s="82">
        <f t="shared" ca="1" si="404"/>
        <v>2249832.832292099</v>
      </c>
      <c r="L578" s="82">
        <f t="shared" ca="1" si="405"/>
        <v>2596909.4377209195</v>
      </c>
      <c r="M578" s="82">
        <f t="shared" ca="1" si="406"/>
        <v>7778311.98309422</v>
      </c>
      <c r="N578" s="82">
        <f t="shared" ca="1" si="407"/>
        <v>3496312.733215793</v>
      </c>
      <c r="O578" s="82">
        <f t="shared" ca="1" si="428"/>
        <v>16121366.986323033</v>
      </c>
      <c r="P578" s="10">
        <f ca="1">IF(IF($A578&gt;='key variables'!$B$26,K578*SUMPRODUCT(Z578:AC578,'control variables'!$O$3:$R$3)/J578+F$65*'key variables'!$B$25/scenario!J$65,K578*SUMPRODUCT(Z578:AC578,'control variables'!$O$7:$R$7)/J578+F$65*'key variables'!$B$25/scenario!J$65)&lt;'key variables'!$B$28,0,IF($A578&gt;='key variables'!$B$26,K578*SUMPRODUCT(Z578:AC578,'control variables'!$O$3:$R$3)/J578+F$65*'key variables'!$B$25/scenario!J$65,K578*SUMPRODUCT(Z578:AC578,'control variables'!$O$7:$R$7)/J578+F$65*'key variables'!$B$25/scenario!J$65))</f>
        <v>1.2229119301351095E-23</v>
      </c>
      <c r="Q578" s="10">
        <f ca="1">IF(IF($A578&gt;='key variables'!$B$26,L578*SUMPRODUCT(Z578:AC578,'control variables'!$O$4:$R$4)/J578+G$65*'key variables'!$B$25/scenario!J$65,L578*SUMPRODUCT(Z578:AC578,'control variables'!$O$7:$R$7)/J578+G$65*'key variables'!$B$25/scenario!J$65)&lt;'key variables'!$B$28,0,IF($A578&gt;='key variables'!$B$26,L578*SUMPRODUCT(Z578:AC578,'control variables'!$O$4:$R$4)/J578+G$65*'key variables'!$B$25/scenario!J$65,L578*SUMPRODUCT(Z578:AC578,'control variables'!$O$7:$R$7)/J578+G$65*'key variables'!$B$25/scenario!J$65))</f>
        <v>1.411567778408638E-23</v>
      </c>
      <c r="R578" s="10">
        <f ca="1">IF(IF($A578&gt;='key variables'!$B$26,M578*SUMPRODUCT(Z578:AC578,'control variables'!$O$5:$R$5)/J578+H$65*'key variables'!$B$25/scenario!J$65,M578*SUMPRODUCT(Z578:AC578,'control variables'!$O$7:$R$7)/J578+H$65*'key variables'!$B$25/scenario!J$65)&lt;'key variables'!$B$28,0,IF($A578&gt;='key variables'!$B$26,M578*SUMPRODUCT(Z578:AC578,'control variables'!$O$5:$R$5)/J578+H$65*'key variables'!$B$25/scenario!J$65,M578*SUMPRODUCT(Z578:AC578,'control variables'!$O$7:$R$7)/J578+H$65*'key variables'!$B$25/scenario!J$65))</f>
        <v>4.2279543546121665E-23</v>
      </c>
      <c r="S578" s="10">
        <f ca="1">IF(IF($A578&gt;='key variables'!$B$26,N578*SUMPRODUCT(Z578:AC578,'control variables'!$O$6:$R$6)/J578+I$65*'key variables'!$B$25/scenario!J$65,N578*SUMPRODUCT(Z578:AC578,'control variables'!$O$7:$R$7)/J578+I$65*'key variables'!$B$25/scenario!J$65)&lt;'key variables'!$B$28,0,IF($A578&gt;='key variables'!$B$26,N578*SUMPRODUCT(Z578:AC578,'control variables'!$O$6:$R$6)/J578+I$65*'key variables'!$B$25/scenario!J$65,N578*SUMPRODUCT(Z578:AC578,'control variables'!$O$7:$R$7)/J578+I$65*'key variables'!$B$25/scenario!J$65))</f>
        <v>1.9004445537301892E-23</v>
      </c>
      <c r="T578" s="10">
        <f t="shared" ca="1" si="401"/>
        <v>8.7628786168861023E-23</v>
      </c>
      <c r="U578" s="82">
        <f ca="1">SUMPRODUCT(P548:P577,'control variables'!AD$7:AD$36)</f>
        <v>2.5927995278065349E-23</v>
      </c>
      <c r="V578" s="82">
        <f ca="1">SUMPRODUCT(Q548:Q577,'control variables'!AE$7:AE$36)</f>
        <v>2.9927848270484059E-23</v>
      </c>
      <c r="W578" s="82">
        <f ca="1">SUMPRODUCT(R548:R577,'control variables'!AF$7:AF$36)</f>
        <v>8.9640453936980414E-23</v>
      </c>
      <c r="X578" s="82">
        <f ca="1">SUMPRODUCT(S548:S577,'control variables'!AG$7:AG$36)</f>
        <v>4.0292940318193966E-23</v>
      </c>
      <c r="Y578" s="82">
        <f t="shared" ca="1" si="395"/>
        <v>1.8578923780372377E-22</v>
      </c>
      <c r="Z578" s="10">
        <f ca="1">IF($A578&gt;='key variables'!$B$26,SUMPRODUCT(P548:P577,'control variables'!V$7:V$36)*$E578,SUMPRODUCT(P548:P577,'control variables'!Z$7:Z$36)*$E578)</f>
        <v>6.3266933294576022E-23</v>
      </c>
      <c r="AA578" s="10">
        <f ca="1">IF($A578&gt;='key variables'!$B$26,SUMPRODUCT(Q548:Q577,'control variables'!W$7:W$36)*$E578,SUMPRODUCT(Q548:Q577,'control variables'!AA$7:AA$36)*$E578)</f>
        <v>7.302697952050033E-23</v>
      </c>
      <c r="AB578" s="10">
        <f ca="1">IF($A578&gt;='key variables'!$B$26,SUMPRODUCT(R548:R577,'control variables'!X$7:X$36)*$E578,SUMPRODUCT(R548:R577,'control variables'!AB$7:AB$36)*$E578)</f>
        <v>2.1873178234201007E-22</v>
      </c>
      <c r="AC578" s="10">
        <f ca="1">IF($A578&gt;='key variables'!$B$26,SUMPRODUCT(S548:S577,'control variables'!Y$7:Y$36)*$E578,SUMPRODUCT(S548:S577,'control variables'!AC$7:AC$36)*$E578)</f>
        <v>9.8318853425204838E-23</v>
      </c>
      <c r="AD578" s="10">
        <f t="shared" ca="1" si="396"/>
        <v>4.5334454858229131E-22</v>
      </c>
      <c r="AE578" s="82">
        <f ca="1">SUMPRODUCT(P548:P577,'control variables'!AL$7:AL$36)</f>
        <v>8.6141132020255479E-23</v>
      </c>
      <c r="AF578" s="82">
        <f ca="1">SUMPRODUCT(Q548:Q577,'control variables'!AM$7:AM$36)</f>
        <v>9.9169949026151227E-23</v>
      </c>
      <c r="AG578" s="82">
        <f ca="1">SUMPRODUCT(R548:R577,'control variables'!AN$7:AN$36)</f>
        <v>2.827595876712307E-22</v>
      </c>
      <c r="AH578" s="82">
        <f ca="1">SUMPRODUCT(S548:S577,'control variables'!AO$7:AO$36)</f>
        <v>1.2243209670349572E-22</v>
      </c>
      <c r="AI578" s="82">
        <f t="shared" ca="1" si="408"/>
        <v>5.9050276542113314E-22</v>
      </c>
      <c r="AJ578" s="10">
        <f ca="1">SUMPRODUCT(P548:P577,'control variables'!AP$7:AP$36)</f>
        <v>8.2308186686794253E-26</v>
      </c>
      <c r="AK578" s="10">
        <f ca="1">SUMPRODUCT(Q548:Q577,'control variables'!AQ$7:AQ$36)</f>
        <v>2.3751420965671137E-25</v>
      </c>
      <c r="AL578" s="10">
        <f ca="1">SUMPRODUCT(R548:R577,'control variables'!AR$7:AR$36)</f>
        <v>8.5368843270066656E-24</v>
      </c>
      <c r="AM578" s="10">
        <f ca="1">SUMPRODUCT(S548:S577,'control variables'!AS$7:AS$36)</f>
        <v>6.3954787446976671E-24</v>
      </c>
      <c r="AN578" s="10">
        <f t="shared" ca="1" si="429"/>
        <v>1.5252185468047838E-23</v>
      </c>
      <c r="AO578" s="82">
        <f ca="1">SUMPRODUCT(P548:P577,'control variables'!AX$7:AX$36)</f>
        <v>1.1192657309322898E-25</v>
      </c>
      <c r="AP578" s="82">
        <f ca="1">SUMPRODUCT(Q548:Q577,'control variables'!AY$7:AY$36)</f>
        <v>2.5838646305240641E-25</v>
      </c>
      <c r="AQ578" s="82">
        <f ca="1">SUMPRODUCT(R548:R577,'control variables'!AZ$7:AZ$36)</f>
        <v>2.3217719793806513E-24</v>
      </c>
      <c r="AR578" s="82">
        <f ca="1">SUMPRODUCT(S548:S577,'control variables'!BA$7:BA$36)</f>
        <v>1.7393750196648282E-24</v>
      </c>
      <c r="AS578" s="82">
        <f t="shared" ca="1" si="430"/>
        <v>4.4314600351911154E-24</v>
      </c>
      <c r="AT578" s="10">
        <f ca="1">SUMPRODUCT(P548:P577,'control variables'!AT$7:AT$36)</f>
        <v>-9.8779568455150992E-26</v>
      </c>
      <c r="AU578" s="10">
        <f ca="1">SUMPRODUCT(Q548:Q577,'control variables'!AU$7:AU$36)</f>
        <v>1.0715410095919374E-25</v>
      </c>
      <c r="AV578" s="10">
        <f ca="1">SUMPRODUCT(R548:R577,'control variables'!AV$7:AV$36)</f>
        <v>4.6141414567005146E-23</v>
      </c>
      <c r="AW578" s="10">
        <f ca="1">SUMPRODUCT(S548:S577,'control variables'!AW$7:AW$36)</f>
        <v>3.4567229074431654E-23</v>
      </c>
      <c r="AX578" s="10">
        <f t="shared" ca="1" si="409"/>
        <v>8.0717018173940842E-23</v>
      </c>
      <c r="AY578" s="82">
        <f ca="1">SUMPRODUCT(P548:P577,'control variables'!BB$7:BB$36)</f>
        <v>3.5802302665077318E-25</v>
      </c>
      <c r="AZ578" s="82">
        <f ca="1">SUMPRODUCT(Q548:Q577,'control variables'!BC$7:BC$36)</f>
        <v>9.1295807950711341E-25</v>
      </c>
      <c r="BA578" s="82">
        <f ca="1">SUMPRODUCT(R548:R577,'control variables'!BD$7:BD$36)</f>
        <v>6.3909871816742594E-24</v>
      </c>
      <c r="BB578" s="82">
        <f ca="1">SUMPRODUCT(S548:S577,'control variables'!BE$7:BE$36)</f>
        <v>9.0820490065927002E-25</v>
      </c>
      <c r="BC578" s="82">
        <f t="shared" ca="1" si="431"/>
        <v>8.5701731884914156E-24</v>
      </c>
      <c r="BD578" s="10">
        <f ca="1">SUMPRODUCT(P548:P577,'control variables'!BF$7:BF$36)</f>
        <v>7.4895298732686819E-26</v>
      </c>
      <c r="BE578" s="10">
        <f ca="1">SUMPRODUCT(Q548:Q577,'control variables'!BG$7:BG$36)</f>
        <v>8.6449226506171941E-26</v>
      </c>
      <c r="BF578" s="10">
        <f ca="1">SUMPRODUCT(R548:R577,'control variables'!BH$7:BH$36)</f>
        <v>2.5893434892066001E-24</v>
      </c>
      <c r="BG578" s="10">
        <f ca="1">SUMPRODUCT(S548:S577,'control variables'!BI$7:BI$36)</f>
        <v>5.8194854048404305E-24</v>
      </c>
      <c r="BH578" s="10">
        <f t="shared" ca="1" si="432"/>
        <v>8.5701734192858899E-24</v>
      </c>
      <c r="BI578" s="82">
        <f t="shared" ca="1" si="410"/>
        <v>8.6400375478451102E-23</v>
      </c>
      <c r="BJ578" s="82">
        <f t="shared" ca="1" si="411"/>
        <v>1.0019006120661754E-22</v>
      </c>
      <c r="BK578" s="82">
        <f t="shared" ca="1" si="412"/>
        <v>3.3529198941991009E-22</v>
      </c>
      <c r="BL578" s="82">
        <f t="shared" ca="1" si="413"/>
        <v>1.5790753067858667E-22</v>
      </c>
      <c r="BM578" s="82">
        <f t="shared" ca="1" si="403"/>
        <v>6.7978995678356543E-22</v>
      </c>
      <c r="BN578" s="10">
        <f ca="1">BN577+BI578-INDIRECT(ADDRESS(MAX($D578-'key variables'!$B$9*30,34),scenario!BI$4),TRUE)</f>
        <v>9439390.0751690175</v>
      </c>
      <c r="BO578" s="10">
        <f ca="1">BO577+BJ578-INDIRECT(ADDRESS(MAX($D578-'key variables'!$B$9*30,34),scenario!BJ$4),TRUE)</f>
        <v>10895583.360992203</v>
      </c>
      <c r="BP578" s="10">
        <f ca="1">BP577+BK578-INDIRECT(ADDRESS(MAX($D578-'key variables'!$B$9*30,34),scenario!BK$4),TRUE)</f>
        <v>32531162.537994072</v>
      </c>
      <c r="BQ578" s="10">
        <f ca="1">BQ577+BL578-INDIRECT(ADDRESS(MAX($D578-'key variables'!$B$9*30,34),scenario!BL$4),TRUE)</f>
        <v>14415841.516535141</v>
      </c>
      <c r="BR578" s="10">
        <f t="shared" ca="1" si="433"/>
        <v>67281977.490690395</v>
      </c>
      <c r="BS578" s="82">
        <f t="shared" ca="1" si="414"/>
        <v>-2.3433848477532246E-9</v>
      </c>
      <c r="BT578" s="82">
        <f t="shared" ca="1" si="415"/>
        <v>-3.4288309056965382E-10</v>
      </c>
      <c r="BU578" s="82">
        <f t="shared" ca="1" si="416"/>
        <v>-4.2578247660346393E-9</v>
      </c>
      <c r="BV578" s="82">
        <f t="shared" ca="1" si="417"/>
        <v>-2.9943922343405643E-9</v>
      </c>
      <c r="BW578" s="82">
        <f t="shared" ca="1" si="434"/>
        <v>-9.9384849386980817E-9</v>
      </c>
      <c r="BX578" s="10">
        <f t="shared" ca="1" si="418"/>
        <v>-1.8625994260172127E-12</v>
      </c>
      <c r="BY578" s="10">
        <f t="shared" ca="1" si="419"/>
        <v>2.8902850230008104E-12</v>
      </c>
      <c r="BZ578" s="10">
        <f t="shared" ca="1" si="420"/>
        <v>-3.5034723982994415E-11</v>
      </c>
      <c r="CA578" s="10">
        <f t="shared" ca="1" si="421"/>
        <v>-2.0257049910603944E-11</v>
      </c>
      <c r="CB578" s="10">
        <v>0</v>
      </c>
      <c r="CC578" s="82">
        <f t="shared" ca="1" si="422"/>
        <v>3.9725652202808706E-13</v>
      </c>
      <c r="CD578" s="82">
        <f t="shared" ca="1" si="423"/>
        <v>3.427072451653978E-13</v>
      </c>
      <c r="CE578" s="82">
        <f t="shared" ca="1" si="424"/>
        <v>1.8915613015557577E-10</v>
      </c>
      <c r="CF578" s="82">
        <f t="shared" ca="1" si="425"/>
        <v>3.7028113764243803E-11</v>
      </c>
      <c r="CG578" s="82">
        <f t="shared" ca="1" si="435"/>
        <v>2.2692420768701303E-10</v>
      </c>
      <c r="CH578" s="13" t="str">
        <f t="shared" ca="1" si="436"/>
        <v/>
      </c>
      <c r="CI578" s="81">
        <f t="shared" ca="1" si="397"/>
        <v>0.1131775965863165</v>
      </c>
      <c r="CJ578" s="81">
        <f t="shared" ca="1" si="398"/>
        <v>0.13063724757458739</v>
      </c>
      <c r="CK578" s="81">
        <f t="shared" ca="1" si="399"/>
        <v>0.39004625943939081</v>
      </c>
      <c r="CL578" s="81">
        <f t="shared" ca="1" si="400"/>
        <v>0.17284488538116416</v>
      </c>
      <c r="CM578" s="89">
        <f t="shared" ca="1" si="437"/>
        <v>0.80670598898145884</v>
      </c>
    </row>
    <row r="579" spans="1:91" x14ac:dyDescent="0.3">
      <c r="A579">
        <v>514</v>
      </c>
      <c r="B579" s="3">
        <f t="shared" si="402"/>
        <v>1.6166666666666667</v>
      </c>
      <c r="C579" s="3">
        <f t="shared" si="438"/>
        <v>17.133333333333333</v>
      </c>
      <c r="D579" s="4">
        <f t="shared" ca="1" si="426"/>
        <v>579</v>
      </c>
      <c r="E579" s="58">
        <f>(0.5*(COS(B579*2*PI())+1)*('key variables'!$B$4-'key variables'!$B$6)+'key variables'!$B$6)/'key variables'!$B$4</f>
        <v>1</v>
      </c>
      <c r="F579" s="10">
        <f t="shared" ca="1" si="439"/>
        <v>11689222.907461114</v>
      </c>
      <c r="G579" s="10">
        <f t="shared" ca="1" si="440"/>
        <v>13492492.798713122</v>
      </c>
      <c r="H579" s="10">
        <f t="shared" ca="1" si="441"/>
        <v>40309474.521088287</v>
      </c>
      <c r="I579" s="10">
        <f t="shared" ca="1" si="442"/>
        <v>17912154.249750931</v>
      </c>
      <c r="J579" s="10">
        <f t="shared" ca="1" si="427"/>
        <v>83403344.477013454</v>
      </c>
      <c r="K579" s="82">
        <f t="shared" ca="1" si="404"/>
        <v>2249832.832292099</v>
      </c>
      <c r="L579" s="82">
        <f t="shared" ca="1" si="405"/>
        <v>2596909.4377209195</v>
      </c>
      <c r="M579" s="82">
        <f t="shared" ca="1" si="406"/>
        <v>7778311.98309422</v>
      </c>
      <c r="N579" s="82">
        <f t="shared" ca="1" si="407"/>
        <v>3496312.733215793</v>
      </c>
      <c r="O579" s="82">
        <f t="shared" ca="1" si="428"/>
        <v>16121366.986323033</v>
      </c>
      <c r="P579" s="10">
        <f ca="1">IF(IF($A579&gt;='key variables'!$B$26,K579*SUMPRODUCT(Z579:AC579,'control variables'!$O$3:$R$3)/J579+F$65*'key variables'!$B$25/scenario!J$65,K579*SUMPRODUCT(Z579:AC579,'control variables'!$O$7:$R$7)/J579+F$65*'key variables'!$B$25/scenario!J$65)&lt;'key variables'!$B$28,0,IF($A579&gt;='key variables'!$B$26,K579*SUMPRODUCT(Z579:AC579,'control variables'!$O$3:$R$3)/J579+F$65*'key variables'!$B$25/scenario!J$65,K579*SUMPRODUCT(Z579:AC579,'control variables'!$O$7:$R$7)/J579+F$65*'key variables'!$B$25/scenario!J$65))</f>
        <v>1.0522536244984436E-23</v>
      </c>
      <c r="Q579" s="10">
        <f ca="1">IF(IF($A579&gt;='key variables'!$B$26,L579*SUMPRODUCT(Z579:AC579,'control variables'!$O$4:$R$4)/J579+G$65*'key variables'!$B$25/scenario!J$65,L579*SUMPRODUCT(Z579:AC579,'control variables'!$O$7:$R$7)/J579+G$65*'key variables'!$B$25/scenario!J$65)&lt;'key variables'!$B$28,0,IF($A579&gt;='key variables'!$B$26,L579*SUMPRODUCT(Z579:AC579,'control variables'!$O$4:$R$4)/J579+G$65*'key variables'!$B$25/scenario!J$65,L579*SUMPRODUCT(Z579:AC579,'control variables'!$O$7:$R$7)/J579+G$65*'key variables'!$B$25/scenario!J$65))</f>
        <v>1.2145824032410933E-23</v>
      </c>
      <c r="R579" s="10">
        <f ca="1">IF(IF($A579&gt;='key variables'!$B$26,M579*SUMPRODUCT(Z579:AC579,'control variables'!$O$5:$R$5)/J579+H$65*'key variables'!$B$25/scenario!J$65,M579*SUMPRODUCT(Z579:AC579,'control variables'!$O$7:$R$7)/J579+H$65*'key variables'!$B$25/scenario!J$65)&lt;'key variables'!$B$28,0,IF($A579&gt;='key variables'!$B$26,M579*SUMPRODUCT(Z579:AC579,'control variables'!$O$5:$R$5)/J579+H$65*'key variables'!$B$25/scenario!J$65,M579*SUMPRODUCT(Z579:AC579,'control variables'!$O$7:$R$7)/J579+H$65*'key variables'!$B$25/scenario!J$65))</f>
        <v>3.6379400545737668E-23</v>
      </c>
      <c r="S579" s="10">
        <f ca="1">IF(IF($A579&gt;='key variables'!$B$26,N579*SUMPRODUCT(Z579:AC579,'control variables'!$O$6:$R$6)/J579+I$65*'key variables'!$B$25/scenario!J$65,N579*SUMPRODUCT(Z579:AC579,'control variables'!$O$7:$R$7)/J579+I$65*'key variables'!$B$25/scenario!J$65)&lt;'key variables'!$B$28,0,IF($A579&gt;='key variables'!$B$26,N579*SUMPRODUCT(Z579:AC579,'control variables'!$O$6:$R$6)/J579+I$65*'key variables'!$B$25/scenario!J$65,N579*SUMPRODUCT(Z579:AC579,'control variables'!$O$7:$R$7)/J579+I$65*'key variables'!$B$25/scenario!J$65))</f>
        <v>1.6352360464747307E-23</v>
      </c>
      <c r="T579" s="10">
        <f t="shared" ca="1" si="401"/>
        <v>7.5400121287880349E-23</v>
      </c>
      <c r="U579" s="82">
        <f ca="1">SUMPRODUCT(P549:P578,'control variables'!AD$7:AD$36)</f>
        <v>2.2309723484591842E-23</v>
      </c>
      <c r="V579" s="82">
        <f ca="1">SUMPRODUCT(Q549:Q578,'control variables'!AE$7:AE$36)</f>
        <v>2.5751393898477275E-23</v>
      </c>
      <c r="W579" s="82">
        <f ca="1">SUMPRODUCT(R549:R578,'control variables'!AF$7:AF$36)</f>
        <v>7.7131059263157459E-23</v>
      </c>
      <c r="X579" s="82">
        <f ca="1">SUMPRODUCT(S549:S578,'control variables'!AG$7:AG$36)</f>
        <v>3.4670029334683827E-23</v>
      </c>
      <c r="Y579" s="82">
        <f t="shared" ref="Y579:Y642" ca="1" si="443">SUM(U579:X579)</f>
        <v>1.5986220598091041E-22</v>
      </c>
      <c r="Z579" s="10">
        <f ca="1">IF($A579&gt;='key variables'!$B$26,SUMPRODUCT(P549:P578,'control variables'!V$7:V$36)*$E579,SUMPRODUCT(P549:P578,'control variables'!Z$7:Z$36)*$E579)</f>
        <v>5.4437983823384391E-23</v>
      </c>
      <c r="AA579" s="10">
        <f ca="1">IF($A579&gt;='key variables'!$B$26,SUMPRODUCT(Q549:Q578,'control variables'!W$7:W$36)*$E579,SUMPRODUCT(Q549:Q578,'control variables'!AA$7:AA$36)*$E579)</f>
        <v>6.2836008050171155E-23</v>
      </c>
      <c r="AB579" s="10">
        <f ca="1">IF($A579&gt;='key variables'!$B$26,SUMPRODUCT(R549:R578,'control variables'!X$7:X$36)*$E579,SUMPRODUCT(R549:R578,'control variables'!AB$7:AB$36)*$E579)</f>
        <v>1.88207592951486E-22</v>
      </c>
      <c r="AC579" s="10">
        <f ca="1">IF($A579&gt;='key variables'!$B$26,SUMPRODUCT(S549:S578,'control variables'!Y$7:Y$36)*$E579,SUMPRODUCT(S549:S578,'control variables'!AC$7:AC$36)*$E579)</f>
        <v>8.4598381391023785E-23</v>
      </c>
      <c r="AD579" s="10">
        <f t="shared" ref="AD579:AD642" ca="1" si="444">SUM(Z579:AC579)</f>
        <v>3.9007996621606536E-22</v>
      </c>
      <c r="AE579" s="82">
        <f ca="1">SUMPRODUCT(P549:P578,'control variables'!AL$7:AL$36)</f>
        <v>7.4120070426247642E-23</v>
      </c>
      <c r="AF579" s="82">
        <f ca="1">SUMPRODUCT(Q549:Q578,'control variables'!AM$7:AM$36)</f>
        <v>8.5330705942630347E-23</v>
      </c>
      <c r="AG579" s="82">
        <f ca="1">SUMPRODUCT(R549:R578,'control variables'!AN$7:AN$36)</f>
        <v>2.4330026852863042E-22</v>
      </c>
      <c r="AH579" s="82">
        <f ca="1">SUMPRODUCT(S549:S578,'control variables'!AO$7:AO$36)</f>
        <v>1.0534660292091843E-22</v>
      </c>
      <c r="AI579" s="82">
        <f t="shared" ca="1" si="408"/>
        <v>5.0809764781842681E-22</v>
      </c>
      <c r="AJ579" s="10">
        <f ca="1">SUMPRODUCT(P549:P578,'control variables'!AP$7:AP$36)</f>
        <v>7.0822015578427696E-26</v>
      </c>
      <c r="AK579" s="10">
        <f ca="1">SUMPRODUCT(Q549:Q578,'control variables'!AQ$7:AQ$36)</f>
        <v>2.0436891800830304E-25</v>
      </c>
      <c r="AL579" s="10">
        <f ca="1">SUMPRODUCT(R549:R578,'control variables'!AR$7:AR$36)</f>
        <v>7.3455555168427105E-24</v>
      </c>
      <c r="AM579" s="10">
        <f ca="1">SUMPRODUCT(S549:S578,'control variables'!AS$7:AS$36)</f>
        <v>5.5029847396838886E-24</v>
      </c>
      <c r="AN579" s="10">
        <f t="shared" ca="1" si="429"/>
        <v>1.312373119011333E-23</v>
      </c>
      <c r="AO579" s="82">
        <f ca="1">SUMPRODUCT(P549:P578,'control variables'!AX$7:AX$36)</f>
        <v>9.6307133255318039E-26</v>
      </c>
      <c r="AP579" s="82">
        <f ca="1">SUMPRODUCT(Q549:Q578,'control variables'!AY$7:AY$36)</f>
        <v>2.223284323002632E-25</v>
      </c>
      <c r="AQ579" s="82">
        <f ca="1">SUMPRODUCT(R549:R578,'control variables'!AZ$7:AZ$36)</f>
        <v>1.9977669040257859E-24</v>
      </c>
      <c r="AR579" s="82">
        <f ca="1">SUMPRODUCT(S549:S578,'control variables'!BA$7:BA$36)</f>
        <v>1.4966438904575544E-24</v>
      </c>
      <c r="AS579" s="82">
        <f t="shared" ca="1" si="430"/>
        <v>3.8130463600389212E-24</v>
      </c>
      <c r="AT579" s="10">
        <f ca="1">SUMPRODUCT(P549:P578,'control variables'!AT$7:AT$36)</f>
        <v>-8.4994803282229127E-26</v>
      </c>
      <c r="AU579" s="10">
        <f ca="1">SUMPRODUCT(Q549:Q578,'control variables'!AU$7:AU$36)</f>
        <v>9.2200663298563621E-26</v>
      </c>
      <c r="AV579" s="10">
        <f ca="1">SUMPRODUCT(R549:R578,'control variables'!AV$7:AV$36)</f>
        <v>3.9702344478929302E-23</v>
      </c>
      <c r="AW579" s="10">
        <f ca="1">SUMPRODUCT(S549:S578,'control variables'!AW$7:AW$36)</f>
        <v>2.974334552318913E-23</v>
      </c>
      <c r="AX579" s="10">
        <f t="shared" ca="1" si="409"/>
        <v>6.9452895862134768E-23</v>
      </c>
      <c r="AY579" s="82">
        <f ca="1">SUMPRODUCT(P549:P578,'control variables'!BB$7:BB$36)</f>
        <v>3.0806063639068195E-25</v>
      </c>
      <c r="AZ579" s="82">
        <f ca="1">SUMPRODUCT(Q549:Q578,'control variables'!BC$7:BC$36)</f>
        <v>7.855540734404011E-25</v>
      </c>
      <c r="BA579" s="82">
        <f ca="1">SUMPRODUCT(R549:R578,'control variables'!BD$7:BD$36)</f>
        <v>5.4991199777541224E-24</v>
      </c>
      <c r="BB579" s="82">
        <f ca="1">SUMPRODUCT(S549:S578,'control variables'!BE$7:BE$36)</f>
        <v>7.8146420437682919E-25</v>
      </c>
      <c r="BC579" s="82">
        <f t="shared" ca="1" si="431"/>
        <v>7.3741988919620349E-24</v>
      </c>
      <c r="BD579" s="10">
        <f ca="1">SUMPRODUCT(P549:P578,'control variables'!BF$7:BF$36)</f>
        <v>6.444360187136E-26</v>
      </c>
      <c r="BE579" s="10">
        <f ca="1">SUMPRODUCT(Q549:Q578,'control variables'!BG$7:BG$36)</f>
        <v>7.4385170088377691E-26</v>
      </c>
      <c r="BF579" s="10">
        <f ca="1">SUMPRODUCT(R549:R578,'control variables'!BH$7:BH$36)</f>
        <v>2.2279986027187327E-24</v>
      </c>
      <c r="BG579" s="10">
        <f ca="1">SUMPRODUCT(S549:S578,'control variables'!BI$7:BI$36)</f>
        <v>5.0073717158704906E-24</v>
      </c>
      <c r="BH579" s="10">
        <f t="shared" ca="1" si="432"/>
        <v>7.3741990905489602E-24</v>
      </c>
      <c r="BI579" s="82">
        <f t="shared" ca="1" si="410"/>
        <v>7.4343136259356097E-23</v>
      </c>
      <c r="BJ579" s="82">
        <f t="shared" ca="1" si="411"/>
        <v>8.6208460679369311E-23</v>
      </c>
      <c r="BK579" s="82">
        <f t="shared" ca="1" si="412"/>
        <v>2.8850173298531381E-22</v>
      </c>
      <c r="BL579" s="82">
        <f t="shared" ca="1" si="413"/>
        <v>1.3587141264848438E-22</v>
      </c>
      <c r="BM579" s="82">
        <f t="shared" ca="1" si="403"/>
        <v>5.8492474257252358E-22</v>
      </c>
      <c r="BN579" s="10">
        <f ca="1">BN578+BI579-INDIRECT(ADDRESS(MAX($D579-'key variables'!$B$9*30,34),scenario!BI$4),TRUE)</f>
        <v>9439390.0751690175</v>
      </c>
      <c r="BO579" s="10">
        <f ca="1">BO578+BJ579-INDIRECT(ADDRESS(MAX($D579-'key variables'!$B$9*30,34),scenario!BJ$4),TRUE)</f>
        <v>10895583.360992203</v>
      </c>
      <c r="BP579" s="10">
        <f ca="1">BP578+BK579-INDIRECT(ADDRESS(MAX($D579-'key variables'!$B$9*30,34),scenario!BK$4),TRUE)</f>
        <v>32531162.537994072</v>
      </c>
      <c r="BQ579" s="10">
        <f ca="1">BQ578+BL579-INDIRECT(ADDRESS(MAX($D579-'key variables'!$B$9*30,34),scenario!BL$4),TRUE)</f>
        <v>14415841.516535141</v>
      </c>
      <c r="BR579" s="10">
        <f t="shared" ca="1" si="433"/>
        <v>67281977.490690395</v>
      </c>
      <c r="BS579" s="82">
        <f t="shared" ca="1" si="414"/>
        <v>-2.3433848477532887E-9</v>
      </c>
      <c r="BT579" s="82">
        <f t="shared" ca="1" si="415"/>
        <v>-3.4288309056972796E-10</v>
      </c>
      <c r="BU579" s="82">
        <f t="shared" ca="1" si="416"/>
        <v>-4.2578247660348941E-9</v>
      </c>
      <c r="BV579" s="82">
        <f t="shared" ca="1" si="417"/>
        <v>-2.9943922343406888E-9</v>
      </c>
      <c r="BW579" s="82">
        <f t="shared" ca="1" si="434"/>
        <v>-9.9384849386985995E-9</v>
      </c>
      <c r="BX579" s="10">
        <f t="shared" ca="1" si="418"/>
        <v>-1.8625994260174893E-12</v>
      </c>
      <c r="BY579" s="10">
        <f t="shared" ca="1" si="419"/>
        <v>2.8902850230001727E-12</v>
      </c>
      <c r="BZ579" s="10">
        <f t="shared" ca="1" si="420"/>
        <v>-3.5034723983000147E-11</v>
      </c>
      <c r="CA579" s="10">
        <f t="shared" ca="1" si="421"/>
        <v>-2.0257049910608239E-11</v>
      </c>
      <c r="CB579" s="10">
        <v>0</v>
      </c>
      <c r="CC579" s="82">
        <f t="shared" ca="1" si="422"/>
        <v>3.9725652202814653E-13</v>
      </c>
      <c r="CD579" s="82">
        <f t="shared" ca="1" si="423"/>
        <v>3.4270724516528764E-13</v>
      </c>
      <c r="CE579" s="82">
        <f t="shared" ca="1" si="424"/>
        <v>1.8915613015554141E-10</v>
      </c>
      <c r="CF579" s="82">
        <f t="shared" ca="1" si="425"/>
        <v>3.7028113764218064E-11</v>
      </c>
      <c r="CG579" s="82">
        <f t="shared" ca="1" si="435"/>
        <v>2.2692420768695291E-10</v>
      </c>
      <c r="CH579" s="13" t="str">
        <f t="shared" ca="1" si="436"/>
        <v/>
      </c>
      <c r="CI579" s="81">
        <f t="shared" ref="CI579:CI642" ca="1" si="445">BN579/$J579</f>
        <v>0.1131775965863165</v>
      </c>
      <c r="CJ579" s="81">
        <f t="shared" ref="CJ579:CJ642" ca="1" si="446">BO579/$J579</f>
        <v>0.13063724757458739</v>
      </c>
      <c r="CK579" s="81">
        <f t="shared" ref="CK579:CK642" ca="1" si="447">BP579/$J579</f>
        <v>0.39004625943939081</v>
      </c>
      <c r="CL579" s="81">
        <f t="shared" ref="CL579:CL642" ca="1" si="448">BQ579/$J579</f>
        <v>0.17284488538116416</v>
      </c>
      <c r="CM579" s="89">
        <f t="shared" ca="1" si="437"/>
        <v>0.80670598898145884</v>
      </c>
    </row>
    <row r="580" spans="1:91" x14ac:dyDescent="0.3">
      <c r="A580">
        <v>515</v>
      </c>
      <c r="B580" s="3">
        <f t="shared" si="402"/>
        <v>1.6194444444444445</v>
      </c>
      <c r="C580" s="3">
        <f t="shared" si="438"/>
        <v>17.166666666666668</v>
      </c>
      <c r="D580" s="4">
        <f t="shared" ca="1" si="426"/>
        <v>580</v>
      </c>
      <c r="E580" s="58">
        <f>(0.5*(COS(B580*2*PI())+1)*('key variables'!$B$4-'key variables'!$B$6)+'key variables'!$B$6)/'key variables'!$B$4</f>
        <v>1</v>
      </c>
      <c r="F580" s="10">
        <f t="shared" ca="1" si="439"/>
        <v>11689222.907461114</v>
      </c>
      <c r="G580" s="10">
        <f t="shared" ca="1" si="440"/>
        <v>13492492.798713122</v>
      </c>
      <c r="H580" s="10">
        <f t="shared" ca="1" si="441"/>
        <v>40309474.521088287</v>
      </c>
      <c r="I580" s="10">
        <f t="shared" ca="1" si="442"/>
        <v>17912154.249750931</v>
      </c>
      <c r="J580" s="10">
        <f t="shared" ca="1" si="427"/>
        <v>83403344.477013454</v>
      </c>
      <c r="K580" s="82">
        <f t="shared" ca="1" si="404"/>
        <v>2249832.832292099</v>
      </c>
      <c r="L580" s="82">
        <f t="shared" ca="1" si="405"/>
        <v>2596909.4377209195</v>
      </c>
      <c r="M580" s="82">
        <f t="shared" ca="1" si="406"/>
        <v>7778311.98309422</v>
      </c>
      <c r="N580" s="82">
        <f t="shared" ca="1" si="407"/>
        <v>3496312.733215793</v>
      </c>
      <c r="O580" s="82">
        <f t="shared" ca="1" si="428"/>
        <v>16121366.986323033</v>
      </c>
      <c r="P580" s="10">
        <f ca="1">IF(IF($A580&gt;='key variables'!$B$26,K580*SUMPRODUCT(Z580:AC580,'control variables'!$O$3:$R$3)/J580+F$65*'key variables'!$B$25/scenario!J$65,K580*SUMPRODUCT(Z580:AC580,'control variables'!$O$7:$R$7)/J580+F$65*'key variables'!$B$25/scenario!J$65)&lt;'key variables'!$B$28,0,IF($A580&gt;='key variables'!$B$26,K580*SUMPRODUCT(Z580:AC580,'control variables'!$O$3:$R$3)/J580+F$65*'key variables'!$B$25/scenario!J$65,K580*SUMPRODUCT(Z580:AC580,'control variables'!$O$7:$R$7)/J580+F$65*'key variables'!$B$25/scenario!J$65))</f>
        <v>9.0541081739858569E-24</v>
      </c>
      <c r="Q580" s="10">
        <f ca="1">IF(IF($A580&gt;='key variables'!$B$26,L580*SUMPRODUCT(Z580:AC580,'control variables'!$O$4:$R$4)/J580+G$65*'key variables'!$B$25/scenario!J$65,L580*SUMPRODUCT(Z580:AC580,'control variables'!$O$7:$R$7)/J580+G$65*'key variables'!$B$25/scenario!J$65)&lt;'key variables'!$B$28,0,IF($A580&gt;='key variables'!$B$26,L580*SUMPRODUCT(Z580:AC580,'control variables'!$O$4:$R$4)/J580+G$65*'key variables'!$B$25/scenario!J$65,L580*SUMPRODUCT(Z580:AC580,'control variables'!$O$7:$R$7)/J580+G$65*'key variables'!$B$25/scenario!J$65))</f>
        <v>1.0450864895244495E-23</v>
      </c>
      <c r="R580" s="10">
        <f ca="1">IF(IF($A580&gt;='key variables'!$B$26,M580*SUMPRODUCT(Z580:AC580,'control variables'!$O$5:$R$5)/J580+H$65*'key variables'!$B$25/scenario!J$65,M580*SUMPRODUCT(Z580:AC580,'control variables'!$O$7:$R$7)/J580+H$65*'key variables'!$B$25/scenario!J$65)&lt;'key variables'!$B$28,0,IF($A580&gt;='key variables'!$B$26,M580*SUMPRODUCT(Z580:AC580,'control variables'!$O$5:$R$5)/J580+H$65*'key variables'!$B$25/scenario!J$65,M580*SUMPRODUCT(Z580:AC580,'control variables'!$O$7:$R$7)/J580+H$65*'key variables'!$B$25/scenario!J$65))</f>
        <v>3.1302627064161382E-23</v>
      </c>
      <c r="S580" s="10">
        <f ca="1">IF(IF($A580&gt;='key variables'!$B$26,N580*SUMPRODUCT(Z580:AC580,'control variables'!$O$6:$R$6)/J580+I$65*'key variables'!$B$25/scenario!J$65,N580*SUMPRODUCT(Z580:AC580,'control variables'!$O$7:$R$7)/J580+I$65*'key variables'!$B$25/scenario!J$65)&lt;'key variables'!$B$28,0,IF($A580&gt;='key variables'!$B$26,N580*SUMPRODUCT(Z580:AC580,'control variables'!$O$6:$R$6)/J580+I$65*'key variables'!$B$25/scenario!J$65,N580*SUMPRODUCT(Z580:AC580,'control variables'!$O$7:$R$7)/J580+I$65*'key variables'!$B$25/scenario!J$65))</f>
        <v>1.407037591516044E-23</v>
      </c>
      <c r="T580" s="10">
        <f t="shared" ca="1" si="401"/>
        <v>6.4877976048552173E-23</v>
      </c>
      <c r="U580" s="82">
        <f ca="1">SUMPRODUCT(P550:P579,'control variables'!AD$7:AD$36)</f>
        <v>1.9196384318228219E-23</v>
      </c>
      <c r="V580" s="82">
        <f ca="1">SUMPRODUCT(Q550:Q579,'control variables'!AE$7:AE$36)</f>
        <v>2.2157766964106806E-23</v>
      </c>
      <c r="W580" s="82">
        <f ca="1">SUMPRODUCT(R550:R579,'control variables'!AF$7:AF$36)</f>
        <v>6.6367360290691446E-23</v>
      </c>
      <c r="X580" s="82">
        <f ca="1">SUMPRODUCT(S550:S579,'control variables'!AG$7:AG$36)</f>
        <v>2.9831799927618553E-23</v>
      </c>
      <c r="Y580" s="82">
        <f t="shared" ca="1" si="443"/>
        <v>1.3755331150064502E-22</v>
      </c>
      <c r="Z580" s="10">
        <f ca="1">IF($A580&gt;='key variables'!$B$26,SUMPRODUCT(P550:P579,'control variables'!V$7:V$36)*$E580,SUMPRODUCT(P550:P579,'control variables'!Z$7:Z$36)*$E580)</f>
        <v>4.6841121079107631E-23</v>
      </c>
      <c r="AA580" s="10">
        <f ca="1">IF($A580&gt;='key variables'!$B$26,SUMPRODUCT(Q550:Q579,'control variables'!W$7:W$36)*$E580,SUMPRODUCT(Q550:Q579,'control variables'!AA$7:AA$36)*$E580)</f>
        <v>5.4067194530108965E-23</v>
      </c>
      <c r="AB580" s="10">
        <f ca="1">IF($A580&gt;='key variables'!$B$26,SUMPRODUCT(R550:R579,'control variables'!X$7:X$36)*$E580,SUMPRODUCT(R550:R579,'control variables'!AB$7:AB$36)*$E580)</f>
        <v>1.619430777974738E-22</v>
      </c>
      <c r="AC580" s="10">
        <f ca="1">IF($A580&gt;='key variables'!$B$26,SUMPRODUCT(S550:S579,'control variables'!Y$7:Y$36)*$E580,SUMPRODUCT(S550:S579,'control variables'!AC$7:AC$36)*$E580)</f>
        <v>7.2792611840471192E-23</v>
      </c>
      <c r="AD580" s="10">
        <f t="shared" ca="1" si="444"/>
        <v>3.3564400524716158E-22</v>
      </c>
      <c r="AE580" s="82">
        <f ca="1">SUMPRODUCT(P550:P579,'control variables'!AL$7:AL$36)</f>
        <v>6.3776557274637239E-23</v>
      </c>
      <c r="AF580" s="82">
        <f ca="1">SUMPRODUCT(Q550:Q579,'control variables'!AM$7:AM$36)</f>
        <v>7.342273993452951E-23</v>
      </c>
      <c r="AG580" s="82">
        <f ca="1">SUMPRODUCT(R550:R579,'control variables'!AN$7:AN$36)</f>
        <v>2.09347527889773E-22</v>
      </c>
      <c r="AH580" s="82">
        <f ca="1">SUMPRODUCT(S550:S579,'control variables'!AO$7:AO$36)</f>
        <v>9.0645403009428228E-23</v>
      </c>
      <c r="AI580" s="82">
        <f t="shared" ca="1" si="408"/>
        <v>4.3719222810836799E-22</v>
      </c>
      <c r="AJ580" s="10">
        <f ca="1">SUMPRODUCT(P550:P579,'control variables'!AP$7:AP$36)</f>
        <v>6.0938748531509025E-26</v>
      </c>
      <c r="AK580" s="10">
        <f ca="1">SUMPRODUCT(Q550:Q579,'control variables'!AQ$7:AQ$36)</f>
        <v>1.7584907744362525E-25</v>
      </c>
      <c r="AL580" s="10">
        <f ca="1">SUMPRODUCT(R550:R579,'control variables'!AR$7:AR$36)</f>
        <v>6.3204775634974164E-24</v>
      </c>
      <c r="AM580" s="10">
        <f ca="1">SUMPRODUCT(S550:S579,'control variables'!AS$7:AS$36)</f>
        <v>4.7350389633145918E-24</v>
      </c>
      <c r="AN580" s="10">
        <f t="shared" ca="1" si="429"/>
        <v>1.1292304352787143E-23</v>
      </c>
      <c r="AO580" s="82">
        <f ca="1">SUMPRODUCT(P550:P579,'control variables'!AX$7:AX$36)</f>
        <v>8.2867398326686408E-26</v>
      </c>
      <c r="AP580" s="82">
        <f ca="1">SUMPRODUCT(Q550:Q579,'control variables'!AY$7:AY$36)</f>
        <v>1.9130232762645634E-25</v>
      </c>
      <c r="AQ580" s="82">
        <f ca="1">SUMPRODUCT(R550:R579,'control variables'!AZ$7:AZ$36)</f>
        <v>1.7189769875185678E-24</v>
      </c>
      <c r="AR580" s="82">
        <f ca="1">SUMPRODUCT(S550:S579,'control variables'!BA$7:BA$36)</f>
        <v>1.2877860780566769E-24</v>
      </c>
      <c r="AS580" s="82">
        <f t="shared" ca="1" si="430"/>
        <v>3.2809327915283878E-24</v>
      </c>
      <c r="AT580" s="10">
        <f ca="1">SUMPRODUCT(P550:P579,'control variables'!AT$7:AT$36)</f>
        <v>-7.3133712750170619E-26</v>
      </c>
      <c r="AU580" s="10">
        <f ca="1">SUMPRODUCT(Q550:Q579,'control variables'!AU$7:AU$36)</f>
        <v>7.9333989428294671E-26</v>
      </c>
      <c r="AV580" s="10">
        <f ca="1">SUMPRODUCT(R550:R579,'control variables'!AV$7:AV$36)</f>
        <v>3.4161851601548729E-23</v>
      </c>
      <c r="AW580" s="10">
        <f ca="1">SUMPRODUCT(S550:S579,'control variables'!AW$7:AW$36)</f>
        <v>2.5592638652259711E-23</v>
      </c>
      <c r="AX580" s="10">
        <f t="shared" ca="1" si="409"/>
        <v>5.9760690530486559E-23</v>
      </c>
      <c r="AY580" s="82">
        <f ca="1">SUMPRODUCT(P550:P579,'control variables'!BB$7:BB$36)</f>
        <v>2.6507053633173626E-25</v>
      </c>
      <c r="AZ580" s="82">
        <f ca="1">SUMPRODUCT(Q550:Q579,'control variables'!BC$7:BC$36)</f>
        <v>6.7592939495312144E-25</v>
      </c>
      <c r="BA580" s="82">
        <f ca="1">SUMPRODUCT(R550:R579,'control variables'!BD$7:BD$36)</f>
        <v>4.7317135319010889E-24</v>
      </c>
      <c r="BB580" s="82">
        <f ca="1">SUMPRODUCT(S550:S579,'control variables'!BE$7:BE$36)</f>
        <v>6.7241027028042964E-25</v>
      </c>
      <c r="BC580" s="82">
        <f t="shared" ca="1" si="431"/>
        <v>6.3451237334663758E-24</v>
      </c>
      <c r="BD580" s="10">
        <f ca="1">SUMPRODUCT(P550:P579,'control variables'!BF$7:BF$36)</f>
        <v>5.5450447390255949E-26</v>
      </c>
      <c r="BE580" s="10">
        <f ca="1">SUMPRODUCT(Q550:Q579,'control variables'!BG$7:BG$36)</f>
        <v>6.4004662073891935E-26</v>
      </c>
      <c r="BF580" s="10">
        <f ca="1">SUMPRODUCT(R550:R579,'control variables'!BH$7:BH$36)</f>
        <v>1.9170796746003115E-24</v>
      </c>
      <c r="BG580" s="10">
        <f ca="1">SUMPRODUCT(S550:S579,'control variables'!BI$7:BI$36)</f>
        <v>4.308589120275883E-24</v>
      </c>
      <c r="BH580" s="10">
        <f t="shared" ca="1" si="432"/>
        <v>6.3451239043403423E-24</v>
      </c>
      <c r="BI580" s="82">
        <f t="shared" ca="1" si="410"/>
        <v>6.3968494098218799E-23</v>
      </c>
      <c r="BJ580" s="82">
        <f t="shared" ca="1" si="411"/>
        <v>7.4178003318910929E-23</v>
      </c>
      <c r="BK580" s="82">
        <f t="shared" ca="1" si="412"/>
        <v>2.4824109302322281E-22</v>
      </c>
      <c r="BL580" s="82">
        <f t="shared" ca="1" si="413"/>
        <v>1.1691045193196837E-22</v>
      </c>
      <c r="BM580" s="82">
        <f t="shared" ca="1" si="403"/>
        <v>5.0329804237232088E-22</v>
      </c>
      <c r="BN580" s="10">
        <f ca="1">BN579+BI580-INDIRECT(ADDRESS(MAX($D580-'key variables'!$B$9*30,34),scenario!BI$4),TRUE)</f>
        <v>9439390.0751690175</v>
      </c>
      <c r="BO580" s="10">
        <f ca="1">BO579+BJ580-INDIRECT(ADDRESS(MAX($D580-'key variables'!$B$9*30,34),scenario!BJ$4),TRUE)</f>
        <v>10895583.360992203</v>
      </c>
      <c r="BP580" s="10">
        <f ca="1">BP579+BK580-INDIRECT(ADDRESS(MAX($D580-'key variables'!$B$9*30,34),scenario!BK$4),TRUE)</f>
        <v>32531162.537994072</v>
      </c>
      <c r="BQ580" s="10">
        <f ca="1">BQ579+BL580-INDIRECT(ADDRESS(MAX($D580-'key variables'!$B$9*30,34),scenario!BL$4),TRUE)</f>
        <v>14415841.516535141</v>
      </c>
      <c r="BR580" s="10">
        <f t="shared" ca="1" si="433"/>
        <v>67281977.490690395</v>
      </c>
      <c r="BS580" s="82">
        <f t="shared" ca="1" si="414"/>
        <v>-2.3433848477533437E-9</v>
      </c>
      <c r="BT580" s="82">
        <f t="shared" ca="1" si="415"/>
        <v>-3.4288309056979175E-10</v>
      </c>
      <c r="BU580" s="82">
        <f t="shared" ca="1" si="416"/>
        <v>-4.2578247660351124E-9</v>
      </c>
      <c r="BV580" s="82">
        <f t="shared" ca="1" si="417"/>
        <v>-2.994392234340796E-9</v>
      </c>
      <c r="BW580" s="82">
        <f t="shared" ca="1" si="434"/>
        <v>-9.9384849386990445E-9</v>
      </c>
      <c r="BX580" s="10">
        <f t="shared" ca="1" si="418"/>
        <v>-1.8625994260177268E-12</v>
      </c>
      <c r="BY580" s="10">
        <f t="shared" ca="1" si="419"/>
        <v>2.8902850229996242E-12</v>
      </c>
      <c r="BZ580" s="10">
        <f t="shared" ca="1" si="420"/>
        <v>-3.5034723983005077E-11</v>
      </c>
      <c r="CA580" s="10">
        <f t="shared" ca="1" si="421"/>
        <v>-2.0257049910611929E-11</v>
      </c>
      <c r="CB580" s="10">
        <v>0</v>
      </c>
      <c r="CC580" s="82">
        <f t="shared" ca="1" si="422"/>
        <v>3.9725652202819777E-13</v>
      </c>
      <c r="CD580" s="82">
        <f t="shared" ca="1" si="423"/>
        <v>3.4270724516519287E-13</v>
      </c>
      <c r="CE580" s="82">
        <f t="shared" ca="1" si="424"/>
        <v>1.8915613015551187E-10</v>
      </c>
      <c r="CF580" s="82">
        <f t="shared" ca="1" si="425"/>
        <v>3.7028113764195924E-11</v>
      </c>
      <c r="CG580" s="82">
        <f t="shared" ca="1" si="435"/>
        <v>2.2692420768690118E-10</v>
      </c>
      <c r="CH580" s="13" t="str">
        <f t="shared" ca="1" si="436"/>
        <v/>
      </c>
      <c r="CI580" s="81">
        <f t="shared" ca="1" si="445"/>
        <v>0.1131775965863165</v>
      </c>
      <c r="CJ580" s="81">
        <f t="shared" ca="1" si="446"/>
        <v>0.13063724757458739</v>
      </c>
      <c r="CK580" s="81">
        <f t="shared" ca="1" si="447"/>
        <v>0.39004625943939081</v>
      </c>
      <c r="CL580" s="81">
        <f t="shared" ca="1" si="448"/>
        <v>0.17284488538116416</v>
      </c>
      <c r="CM580" s="89">
        <f t="shared" ca="1" si="437"/>
        <v>0.80670598898145884</v>
      </c>
    </row>
    <row r="581" spans="1:91" x14ac:dyDescent="0.3">
      <c r="A581">
        <v>516</v>
      </c>
      <c r="B581" s="3">
        <f t="shared" si="402"/>
        <v>1.6222222222222222</v>
      </c>
      <c r="C581" s="3">
        <f t="shared" si="438"/>
        <v>17.2</v>
      </c>
      <c r="D581" s="4">
        <f t="shared" ca="1" si="426"/>
        <v>581</v>
      </c>
      <c r="E581" s="58">
        <f>(0.5*(COS(B581*2*PI())+1)*('key variables'!$B$4-'key variables'!$B$6)+'key variables'!$B$6)/'key variables'!$B$4</f>
        <v>1</v>
      </c>
      <c r="F581" s="10">
        <f t="shared" ca="1" si="439"/>
        <v>11689222.907461114</v>
      </c>
      <c r="G581" s="10">
        <f t="shared" ca="1" si="440"/>
        <v>13492492.798713122</v>
      </c>
      <c r="H581" s="10">
        <f t="shared" ca="1" si="441"/>
        <v>40309474.521088287</v>
      </c>
      <c r="I581" s="10">
        <f t="shared" ca="1" si="442"/>
        <v>17912154.249750931</v>
      </c>
      <c r="J581" s="10">
        <f t="shared" ca="1" si="427"/>
        <v>83403344.477013454</v>
      </c>
      <c r="K581" s="82">
        <f t="shared" ca="1" si="404"/>
        <v>2249832.832292099</v>
      </c>
      <c r="L581" s="82">
        <f t="shared" ca="1" si="405"/>
        <v>2596909.4377209195</v>
      </c>
      <c r="M581" s="82">
        <f t="shared" ca="1" si="406"/>
        <v>7778311.98309422</v>
      </c>
      <c r="N581" s="82">
        <f t="shared" ca="1" si="407"/>
        <v>3496312.733215793</v>
      </c>
      <c r="O581" s="82">
        <f t="shared" ca="1" si="428"/>
        <v>16121366.986323033</v>
      </c>
      <c r="P581" s="10">
        <f ca="1">IF(IF($A581&gt;='key variables'!$B$26,K581*SUMPRODUCT(Z581:AC581,'control variables'!$O$3:$R$3)/J581+F$65*'key variables'!$B$25/scenario!J$65,K581*SUMPRODUCT(Z581:AC581,'control variables'!$O$7:$R$7)/J581+F$65*'key variables'!$B$25/scenario!J$65)&lt;'key variables'!$B$28,0,IF($A581&gt;='key variables'!$B$26,K581*SUMPRODUCT(Z581:AC581,'control variables'!$O$3:$R$3)/J581+F$65*'key variables'!$B$25/scenario!J$65,K581*SUMPRODUCT(Z581:AC581,'control variables'!$O$7:$R$7)/J581+F$65*'key variables'!$B$25/scenario!J$65))</f>
        <v>7.7906003759608585E-24</v>
      </c>
      <c r="Q581" s="10">
        <f ca="1">IF(IF($A581&gt;='key variables'!$B$26,L581*SUMPRODUCT(Z581:AC581,'control variables'!$O$4:$R$4)/J581+G$65*'key variables'!$B$25/scenario!J$65,L581*SUMPRODUCT(Z581:AC581,'control variables'!$O$7:$R$7)/J581+G$65*'key variables'!$B$25/scenario!J$65)&lt;'key variables'!$B$28,0,IF($A581&gt;='key variables'!$B$26,L581*SUMPRODUCT(Z581:AC581,'control variables'!$O$4:$R$4)/J581+G$65*'key variables'!$B$25/scenario!J$65,L581*SUMPRODUCT(Z581:AC581,'control variables'!$O$7:$R$7)/J581+G$65*'key variables'!$B$25/scenario!J$65))</f>
        <v>8.9924386165319389E-24</v>
      </c>
      <c r="R581" s="10">
        <f ca="1">IF(IF($A581&gt;='key variables'!$B$26,M581*SUMPRODUCT(Z581:AC581,'control variables'!$O$5:$R$5)/J581+H$65*'key variables'!$B$25/scenario!J$65,M581*SUMPRODUCT(Z581:AC581,'control variables'!$O$7:$R$7)/J581+H$65*'key variables'!$B$25/scenario!J$65)&lt;'key variables'!$B$28,0,IF($A581&gt;='key variables'!$B$26,M581*SUMPRODUCT(Z581:AC581,'control variables'!$O$5:$R$5)/J581+H$65*'key variables'!$B$25/scenario!J$65,M581*SUMPRODUCT(Z581:AC581,'control variables'!$O$7:$R$7)/J581+H$65*'key variables'!$B$25/scenario!J$65))</f>
        <v>2.6934321248258499E-23</v>
      </c>
      <c r="S581" s="10">
        <f ca="1">IF(IF($A581&gt;='key variables'!$B$26,N581*SUMPRODUCT(Z581:AC581,'control variables'!$O$6:$R$6)/J581+I$65*'key variables'!$B$25/scenario!J$65,N581*SUMPRODUCT(Z581:AC581,'control variables'!$O$7:$R$7)/J581+I$65*'key variables'!$B$25/scenario!J$65)&lt;'key variables'!$B$28,0,IF($A581&gt;='key variables'!$B$26,N581*SUMPRODUCT(Z581:AC581,'control variables'!$O$6:$R$6)/J581+I$65*'key variables'!$B$25/scenario!J$65,N581*SUMPRODUCT(Z581:AC581,'control variables'!$O$7:$R$7)/J581+I$65*'key variables'!$B$25/scenario!J$65))</f>
        <v>1.2106844074329562E-23</v>
      </c>
      <c r="T581" s="10">
        <f t="shared" ref="T581:T644" ca="1" si="449">SUM(P581:S581)</f>
        <v>5.5824204315080856E-23</v>
      </c>
      <c r="U581" s="82">
        <f ca="1">SUMPRODUCT(P551:P580,'control variables'!AD$7:AD$36)</f>
        <v>1.6517514040352073E-23</v>
      </c>
      <c r="V581" s="82">
        <f ca="1">SUMPRODUCT(Q551:Q580,'control variables'!AE$7:AE$36)</f>
        <v>1.9065633447698324E-23</v>
      </c>
      <c r="W581" s="82">
        <f ca="1">SUMPRODUCT(R551:R580,'control variables'!AF$7:AF$36)</f>
        <v>5.71057438343566E-23</v>
      </c>
      <c r="X581" s="82">
        <f ca="1">SUMPRODUCT(S551:S580,'control variables'!AG$7:AG$36)</f>
        <v>2.5668749176141357E-23</v>
      </c>
      <c r="Y581" s="82">
        <f t="shared" ca="1" si="443"/>
        <v>1.1835764049854836E-22</v>
      </c>
      <c r="Z581" s="10">
        <f ca="1">IF($A581&gt;='key variables'!$B$26,SUMPRODUCT(P551:P580,'control variables'!V$7:V$36)*$E581,SUMPRODUCT(P551:P580,'control variables'!Z$7:Z$36)*$E581)</f>
        <v>4.0304406406122761E-23</v>
      </c>
      <c r="AA581" s="10">
        <f ca="1">IF($A581&gt;='key variables'!$B$26,SUMPRODUCT(Q551:Q580,'control variables'!W$7:W$36)*$E581,SUMPRODUCT(Q551:Q580,'control variables'!AA$7:AA$36)*$E581)</f>
        <v>4.6522075718473043E-23</v>
      </c>
      <c r="AB581" s="10">
        <f ca="1">IF($A581&gt;='key variables'!$B$26,SUMPRODUCT(R551:R580,'control variables'!X$7:X$36)*$E581,SUMPRODUCT(R551:R580,'control variables'!AB$7:AB$36)*$E581)</f>
        <v>1.3934379604588416E-22</v>
      </c>
      <c r="AC581" s="10">
        <f ca="1">IF($A581&gt;='key variables'!$B$26,SUMPRODUCT(S551:S580,'control variables'!Y$7:Y$36)*$E581,SUMPRODUCT(S551:S580,'control variables'!AC$7:AC$36)*$E581)</f>
        <v>6.2634346561147424E-23</v>
      </c>
      <c r="AD581" s="10">
        <f t="shared" ca="1" si="444"/>
        <v>2.8880462473162738E-22</v>
      </c>
      <c r="AE581" s="82">
        <f ca="1">SUMPRODUCT(P551:P580,'control variables'!AL$7:AL$36)</f>
        <v>5.4876489382890614E-23</v>
      </c>
      <c r="AF581" s="82">
        <f ca="1">SUMPRODUCT(Q551:Q580,'control variables'!AM$7:AM$36)</f>
        <v>6.3176539792345909E-23</v>
      </c>
      <c r="AG581" s="82">
        <f ca="1">SUMPRODUCT(R551:R580,'control variables'!AN$7:AN$36)</f>
        <v>1.801329184657353E-22</v>
      </c>
      <c r="AH581" s="82">
        <f ca="1">SUMPRODUCT(S551:S580,'control variables'!AO$7:AO$36)</f>
        <v>7.7995766915328907E-23</v>
      </c>
      <c r="AI581" s="82">
        <f t="shared" ca="1" si="408"/>
        <v>3.7618171455630078E-22</v>
      </c>
      <c r="AJ581" s="10">
        <f ca="1">SUMPRODUCT(P551:P580,'control variables'!AP$7:AP$36)</f>
        <v>5.2434699044595259E-26</v>
      </c>
      <c r="AK581" s="10">
        <f ca="1">SUMPRODUCT(Q551:Q580,'control variables'!AQ$7:AQ$36)</f>
        <v>1.5130920268667167E-25</v>
      </c>
      <c r="AL581" s="10">
        <f ca="1">SUMPRODUCT(R551:R580,'control variables'!AR$7:AR$36)</f>
        <v>5.4384500313252008E-24</v>
      </c>
      <c r="AM581" s="10">
        <f ca="1">SUMPRODUCT(S551:S580,'control variables'!AS$7:AS$36)</f>
        <v>4.0742606139582434E-24</v>
      </c>
      <c r="AN581" s="10">
        <f t="shared" ca="1" si="429"/>
        <v>9.7164545470147115E-24</v>
      </c>
      <c r="AO581" s="82">
        <f ca="1">SUMPRODUCT(P551:P580,'control variables'!AX$7:AX$36)</f>
        <v>7.1303188801484902E-26</v>
      </c>
      <c r="AP581" s="82">
        <f ca="1">SUMPRODUCT(Q551:Q580,'control variables'!AY$7:AY$36)</f>
        <v>1.6460593985511907E-25</v>
      </c>
      <c r="AQ581" s="82">
        <f ca="1">SUMPRODUCT(R551:R580,'control variables'!AZ$7:AZ$36)</f>
        <v>1.4790924194729129E-24</v>
      </c>
      <c r="AR581" s="82">
        <f ca="1">SUMPRODUCT(S551:S580,'control variables'!BA$7:BA$36)</f>
        <v>1.1080745349046209E-24</v>
      </c>
      <c r="AS581" s="82">
        <f t="shared" ca="1" si="430"/>
        <v>2.8230760830341379E-24</v>
      </c>
      <c r="AT581" s="10">
        <f ca="1">SUMPRODUCT(P551:P580,'control variables'!AT$7:AT$36)</f>
        <v>-6.2927846575094674E-26</v>
      </c>
      <c r="AU581" s="10">
        <f ca="1">SUMPRODUCT(Q551:Q580,'control variables'!AU$7:AU$36)</f>
        <v>6.8262869847562379E-26</v>
      </c>
      <c r="AV581" s="10">
        <f ca="1">SUMPRODUCT(R551:R580,'control variables'!AV$7:AV$36)</f>
        <v>2.9394538790161388E-23</v>
      </c>
      <c r="AW581" s="10">
        <f ca="1">SUMPRODUCT(S551:S580,'control variables'!AW$7:AW$36)</f>
        <v>2.2021166135278418E-23</v>
      </c>
      <c r="AX581" s="10">
        <f t="shared" ca="1" si="409"/>
        <v>5.1421039948712272E-23</v>
      </c>
      <c r="AY581" s="82">
        <f ca="1">SUMPRODUCT(P551:P580,'control variables'!BB$7:BB$36)</f>
        <v>2.2807973798407555E-25</v>
      </c>
      <c r="AZ581" s="82">
        <f ca="1">SUMPRODUCT(Q551:Q580,'control variables'!BC$7:BC$36)</f>
        <v>5.8160292513123341E-25</v>
      </c>
      <c r="BA581" s="82">
        <f ca="1">SUMPRODUCT(R551:R580,'control variables'!BD$7:BD$36)</f>
        <v>4.0713992490703473E-24</v>
      </c>
      <c r="BB581" s="82">
        <f ca="1">SUMPRODUCT(S551:S580,'control variables'!BE$7:BE$36)</f>
        <v>5.7857489702826718E-25</v>
      </c>
      <c r="BC581" s="82">
        <f t="shared" ca="1" si="431"/>
        <v>5.4596568092139237E-24</v>
      </c>
      <c r="BD581" s="10">
        <f ca="1">SUMPRODUCT(P551:P580,'control variables'!BF$7:BF$36)</f>
        <v>4.7712294572194337E-26</v>
      </c>
      <c r="BE581" s="10">
        <f ca="1">SUMPRODUCT(Q551:Q580,'control variables'!BG$7:BG$36)</f>
        <v>5.5072761980995651E-26</v>
      </c>
      <c r="BF581" s="10">
        <f ca="1">SUMPRODUCT(R551:R580,'control variables'!BH$7:BH$36)</f>
        <v>1.6495497233620129E-24</v>
      </c>
      <c r="BG581" s="10">
        <f ca="1">SUMPRODUCT(S551:S580,'control variables'!BI$7:BI$36)</f>
        <v>3.707322176327093E-24</v>
      </c>
      <c r="BH581" s="10">
        <f t="shared" ca="1" si="432"/>
        <v>5.4596569562422959E-24</v>
      </c>
      <c r="BI581" s="82">
        <f t="shared" ca="1" si="410"/>
        <v>5.504164127429959E-23</v>
      </c>
      <c r="BJ581" s="82">
        <f t="shared" ca="1" si="411"/>
        <v>6.3826405587324699E-23</v>
      </c>
      <c r="BK581" s="82">
        <f t="shared" ca="1" si="412"/>
        <v>2.1359885650496705E-22</v>
      </c>
      <c r="BL581" s="82">
        <f t="shared" ca="1" si="413"/>
        <v>1.0059550794763559E-22</v>
      </c>
      <c r="BM581" s="82">
        <f t="shared" ca="1" si="403"/>
        <v>4.3306241131422694E-22</v>
      </c>
      <c r="BN581" s="10">
        <f ca="1">BN580+BI581-INDIRECT(ADDRESS(MAX($D581-'key variables'!$B$9*30,34),scenario!BI$4),TRUE)</f>
        <v>9439390.0751690175</v>
      </c>
      <c r="BO581" s="10">
        <f ca="1">BO580+BJ581-INDIRECT(ADDRESS(MAX($D581-'key variables'!$B$9*30,34),scenario!BJ$4),TRUE)</f>
        <v>10895583.360992203</v>
      </c>
      <c r="BP581" s="10">
        <f ca="1">BP580+BK581-INDIRECT(ADDRESS(MAX($D581-'key variables'!$B$9*30,34),scenario!BK$4),TRUE)</f>
        <v>32531162.537994072</v>
      </c>
      <c r="BQ581" s="10">
        <f ca="1">BQ580+BL581-INDIRECT(ADDRESS(MAX($D581-'key variables'!$B$9*30,34),scenario!BL$4),TRUE)</f>
        <v>14415841.516535141</v>
      </c>
      <c r="BR581" s="10">
        <f t="shared" ca="1" si="433"/>
        <v>67281977.490690395</v>
      </c>
      <c r="BS581" s="82">
        <f t="shared" ca="1" si="414"/>
        <v>-2.3433848477533908E-9</v>
      </c>
      <c r="BT581" s="82">
        <f t="shared" ca="1" si="415"/>
        <v>-3.4288309056984666E-10</v>
      </c>
      <c r="BU581" s="82">
        <f t="shared" ca="1" si="416"/>
        <v>-4.2578247660353002E-9</v>
      </c>
      <c r="BV581" s="82">
        <f t="shared" ca="1" si="417"/>
        <v>-2.9943922343408882E-9</v>
      </c>
      <c r="BW581" s="82">
        <f t="shared" ca="1" si="434"/>
        <v>-9.9384849386994267E-9</v>
      </c>
      <c r="BX581" s="10">
        <f t="shared" ca="1" si="418"/>
        <v>-1.8625994260179312E-12</v>
      </c>
      <c r="BY581" s="10">
        <f t="shared" ca="1" si="419"/>
        <v>2.8902850229991524E-12</v>
      </c>
      <c r="BZ581" s="10">
        <f t="shared" ca="1" si="420"/>
        <v>-3.5034723983009317E-11</v>
      </c>
      <c r="CA581" s="10">
        <f t="shared" ca="1" si="421"/>
        <v>-2.0257049910615105E-11</v>
      </c>
      <c r="CB581" s="10">
        <v>0</v>
      </c>
      <c r="CC581" s="82">
        <f t="shared" ca="1" si="422"/>
        <v>3.9725652202824185E-13</v>
      </c>
      <c r="CD581" s="82">
        <f t="shared" ca="1" si="423"/>
        <v>3.4270724516511133E-13</v>
      </c>
      <c r="CE581" s="82">
        <f t="shared" ca="1" si="424"/>
        <v>1.8915613015548643E-10</v>
      </c>
      <c r="CF581" s="82">
        <f t="shared" ca="1" si="425"/>
        <v>3.7028113764176866E-11</v>
      </c>
      <c r="CG581" s="82">
        <f t="shared" ca="1" si="435"/>
        <v>2.2692420768685664E-10</v>
      </c>
      <c r="CH581" s="13" t="str">
        <f t="shared" ca="1" si="436"/>
        <v/>
      </c>
      <c r="CI581" s="81">
        <f t="shared" ca="1" si="445"/>
        <v>0.1131775965863165</v>
      </c>
      <c r="CJ581" s="81">
        <f t="shared" ca="1" si="446"/>
        <v>0.13063724757458739</v>
      </c>
      <c r="CK581" s="81">
        <f t="shared" ca="1" si="447"/>
        <v>0.39004625943939081</v>
      </c>
      <c r="CL581" s="81">
        <f t="shared" ca="1" si="448"/>
        <v>0.17284488538116416</v>
      </c>
      <c r="CM581" s="89">
        <f t="shared" ca="1" si="437"/>
        <v>0.80670598898145884</v>
      </c>
    </row>
    <row r="582" spans="1:91" x14ac:dyDescent="0.3">
      <c r="A582">
        <v>517</v>
      </c>
      <c r="B582" s="3">
        <f t="shared" ref="B582:B645" si="450">(A582+68)/360</f>
        <v>1.625</v>
      </c>
      <c r="C582" s="3">
        <f t="shared" si="438"/>
        <v>17.233333333333334</v>
      </c>
      <c r="D582" s="4">
        <f t="shared" ca="1" si="426"/>
        <v>582</v>
      </c>
      <c r="E582" s="58">
        <f>(0.5*(COS(B582*2*PI())+1)*('key variables'!$B$4-'key variables'!$B$6)+'key variables'!$B$6)/'key variables'!$B$4</f>
        <v>1</v>
      </c>
      <c r="F582" s="10">
        <f t="shared" ca="1" si="439"/>
        <v>11689222.907461114</v>
      </c>
      <c r="G582" s="10">
        <f t="shared" ca="1" si="440"/>
        <v>13492492.798713122</v>
      </c>
      <c r="H582" s="10">
        <f t="shared" ca="1" si="441"/>
        <v>40309474.521088287</v>
      </c>
      <c r="I582" s="10">
        <f t="shared" ca="1" si="442"/>
        <v>17912154.249750931</v>
      </c>
      <c r="J582" s="10">
        <f t="shared" ca="1" si="427"/>
        <v>83403344.477013454</v>
      </c>
      <c r="K582" s="82">
        <f t="shared" ca="1" si="404"/>
        <v>2249832.832292099</v>
      </c>
      <c r="L582" s="82">
        <f t="shared" ca="1" si="405"/>
        <v>2596909.4377209195</v>
      </c>
      <c r="M582" s="82">
        <f t="shared" ca="1" si="406"/>
        <v>7778311.98309422</v>
      </c>
      <c r="N582" s="82">
        <f t="shared" ca="1" si="407"/>
        <v>3496312.733215793</v>
      </c>
      <c r="O582" s="82">
        <f t="shared" ca="1" si="428"/>
        <v>16121366.986323033</v>
      </c>
      <c r="P582" s="10">
        <f ca="1">IF(IF($A582&gt;='key variables'!$B$26,K582*SUMPRODUCT(Z582:AC582,'control variables'!$O$3:$R$3)/J582+F$65*'key variables'!$B$25/scenario!J$65,K582*SUMPRODUCT(Z582:AC582,'control variables'!$O$7:$R$7)/J582+F$65*'key variables'!$B$25/scenario!J$65)&lt;'key variables'!$B$28,0,IF($A582&gt;='key variables'!$B$26,K582*SUMPRODUCT(Z582:AC582,'control variables'!$O$3:$R$3)/J582+F$65*'key variables'!$B$25/scenario!J$65,K582*SUMPRODUCT(Z582:AC582,'control variables'!$O$7:$R$7)/J582+F$65*'key variables'!$B$25/scenario!J$65))</f>
        <v>6.7034160683329482E-24</v>
      </c>
      <c r="Q582" s="10">
        <f ca="1">IF(IF($A582&gt;='key variables'!$B$26,L582*SUMPRODUCT(Z582:AC582,'control variables'!$O$4:$R$4)/J582+G$65*'key variables'!$B$25/scenario!J$65,L582*SUMPRODUCT(Z582:AC582,'control variables'!$O$7:$R$7)/J582+G$65*'key variables'!$B$25/scenario!J$65)&lt;'key variables'!$B$28,0,IF($A582&gt;='key variables'!$B$26,L582*SUMPRODUCT(Z582:AC582,'control variables'!$O$4:$R$4)/J582+G$65*'key variables'!$B$25/scenario!J$65,L582*SUMPRODUCT(Z582:AC582,'control variables'!$O$7:$R$7)/J582+G$65*'key variables'!$B$25/scenario!J$65))</f>
        <v>7.7375368529441758E-24</v>
      </c>
      <c r="R582" s="10">
        <f ca="1">IF(IF($A582&gt;='key variables'!$B$26,M582*SUMPRODUCT(Z582:AC582,'control variables'!$O$5:$R$5)/J582+H$65*'key variables'!$B$25/scenario!J$65,M582*SUMPRODUCT(Z582:AC582,'control variables'!$O$7:$R$7)/J582+H$65*'key variables'!$B$25/scenario!J$65)&lt;'key variables'!$B$28,0,IF($A582&gt;='key variables'!$B$26,M582*SUMPRODUCT(Z582:AC582,'control variables'!$O$5:$R$5)/J582+H$65*'key variables'!$B$25/scenario!J$65,M582*SUMPRODUCT(Z582:AC582,'control variables'!$O$7:$R$7)/J582+H$65*'key variables'!$B$25/scenario!J$65))</f>
        <v>2.3175615887363375E-23</v>
      </c>
      <c r="S582" s="10">
        <f ca="1">IF(IF($A582&gt;='key variables'!$B$26,N582*SUMPRODUCT(Z582:AC582,'control variables'!$O$6:$R$6)/J582+I$65*'key variables'!$B$25/scenario!J$65,N582*SUMPRODUCT(Z582:AC582,'control variables'!$O$7:$R$7)/J582+I$65*'key variables'!$B$25/scenario!J$65)&lt;'key variables'!$B$28,0,IF($A582&gt;='key variables'!$B$26,N582*SUMPRODUCT(Z582:AC582,'control variables'!$O$6:$R$6)/J582+I$65*'key variables'!$B$25/scenario!J$65,N582*SUMPRODUCT(Z582:AC582,'control variables'!$O$7:$R$7)/J582+I$65*'key variables'!$B$25/scenario!J$65))</f>
        <v>1.0417324620460043E-23</v>
      </c>
      <c r="T582" s="10">
        <f t="shared" ca="1" si="449"/>
        <v>4.8033893429100543E-23</v>
      </c>
      <c r="U582" s="82">
        <f ca="1">SUMPRODUCT(P552:P581,'control variables'!AD$7:AD$36)</f>
        <v>1.4212482181561643E-23</v>
      </c>
      <c r="V582" s="82">
        <f ca="1">SUMPRODUCT(Q552:Q581,'control variables'!AE$7:AE$36)</f>
        <v>1.6405009554925881E-23</v>
      </c>
      <c r="W582" s="82">
        <f ca="1">SUMPRODUCT(R552:R581,'control variables'!AF$7:AF$36)</f>
        <v>4.9136593117333119E-23</v>
      </c>
      <c r="X582" s="82">
        <f ca="1">SUMPRODUCT(S552:S581,'control variables'!AG$7:AG$36)</f>
        <v>2.2086655376689365E-23</v>
      </c>
      <c r="Y582" s="82">
        <f t="shared" ca="1" si="443"/>
        <v>1.0184074023051E-22</v>
      </c>
      <c r="Z582" s="10">
        <f ca="1">IF($A582&gt;='key variables'!$B$26,SUMPRODUCT(P552:P581,'control variables'!V$7:V$36)*$E582,SUMPRODUCT(P552:P581,'control variables'!Z$7:Z$36)*$E582)</f>
        <v>3.4679895321174423E-23</v>
      </c>
      <c r="AA582" s="10">
        <f ca="1">IF($A582&gt;='key variables'!$B$26,SUMPRODUCT(Q552:Q581,'control variables'!W$7:W$36)*$E582,SUMPRODUCT(Q552:Q581,'control variables'!AA$7:AA$36)*$E582)</f>
        <v>4.0029884072310818E-23</v>
      </c>
      <c r="AB582" s="10">
        <f ca="1">IF($A582&gt;='key variables'!$B$26,SUMPRODUCT(R552:R581,'control variables'!X$7:X$36)*$E582,SUMPRODUCT(R552:R581,'control variables'!AB$7:AB$36)*$E582)</f>
        <v>1.1989826154075882E-22</v>
      </c>
      <c r="AC582" s="10">
        <f ca="1">IF($A582&gt;='key variables'!$B$26,SUMPRODUCT(S552:S581,'control variables'!Y$7:Y$36)*$E582,SUMPRODUCT(S552:S581,'control variables'!AC$7:AC$36)*$E582)</f>
        <v>5.389367505784121E-23</v>
      </c>
      <c r="AD582" s="10">
        <f t="shared" ca="1" si="444"/>
        <v>2.4850171599208527E-22</v>
      </c>
      <c r="AE582" s="82">
        <f ca="1">SUMPRODUCT(P552:P581,'control variables'!AL$7:AL$36)</f>
        <v>4.7218432848649498E-23</v>
      </c>
      <c r="AF582" s="82">
        <f ca="1">SUMPRODUCT(Q552:Q581,'control variables'!AM$7:AM$36)</f>
        <v>5.4360204804299816E-23</v>
      </c>
      <c r="AG582" s="82">
        <f ca="1">SUMPRODUCT(R552:R581,'control variables'!AN$7:AN$36)</f>
        <v>1.549952303810719E-22</v>
      </c>
      <c r="AH582" s="82">
        <f ca="1">SUMPRODUCT(S552:S581,'control variables'!AO$7:AO$36)</f>
        <v>6.7111397321247205E-23</v>
      </c>
      <c r="AI582" s="82">
        <f t="shared" ca="1" si="408"/>
        <v>3.2368526535526843E-22</v>
      </c>
      <c r="AJ582" s="10">
        <f ca="1">SUMPRODUCT(P552:P581,'control variables'!AP$7:AP$36)</f>
        <v>4.5117396240516418E-26</v>
      </c>
      <c r="AK582" s="10">
        <f ca="1">SUMPRODUCT(Q552:Q581,'control variables'!AQ$7:AQ$36)</f>
        <v>1.3019388643091376E-25</v>
      </c>
      <c r="AL582" s="10">
        <f ca="1">SUMPRODUCT(R552:R581,'control variables'!AR$7:AR$36)</f>
        <v>4.6795101234177784E-24</v>
      </c>
      <c r="AM582" s="10">
        <f ca="1">SUMPRODUCT(S552:S581,'control variables'!AS$7:AS$36)</f>
        <v>3.505694394293108E-24</v>
      </c>
      <c r="AN582" s="10">
        <f t="shared" ca="1" si="429"/>
        <v>8.3605158003823167E-24</v>
      </c>
      <c r="AO582" s="82">
        <f ca="1">SUMPRODUCT(P552:P581,'control variables'!AX$7:AX$36)</f>
        <v>6.1352773659154647E-26</v>
      </c>
      <c r="AP582" s="82">
        <f ca="1">SUMPRODUCT(Q552:Q581,'control variables'!AY$7:AY$36)</f>
        <v>1.4163505364395749E-25</v>
      </c>
      <c r="AQ582" s="82">
        <f ca="1">SUMPRODUCT(R552:R581,'control variables'!AZ$7:AZ$36)</f>
        <v>1.2726839284220516E-24</v>
      </c>
      <c r="AR582" s="82">
        <f ca="1">SUMPRODUCT(S552:S581,'control variables'!BA$7:BA$36)</f>
        <v>9.5344187658631755E-25</v>
      </c>
      <c r="AS582" s="82">
        <f t="shared" ca="1" si="430"/>
        <v>2.4291136323114811E-24</v>
      </c>
      <c r="AT582" s="10">
        <f ca="1">SUMPRODUCT(P552:P581,'control variables'!AT$7:AT$36)</f>
        <v>-5.4146216917852534E-26</v>
      </c>
      <c r="AU582" s="10">
        <f ca="1">SUMPRODUCT(Q552:Q581,'control variables'!AU$7:AU$36)</f>
        <v>5.8736733566600459E-26</v>
      </c>
      <c r="AV582" s="10">
        <f ca="1">SUMPRODUCT(R552:R581,'control variables'!AV$7:AV$36)</f>
        <v>2.5292508168589187E-23</v>
      </c>
      <c r="AW582" s="10">
        <f ca="1">SUMPRODUCT(S552:S581,'control variables'!AW$7:AW$36)</f>
        <v>1.8948095370178483E-23</v>
      </c>
      <c r="AX582" s="10">
        <f t="shared" ca="1" si="409"/>
        <v>4.4245194055416421E-23</v>
      </c>
      <c r="AY582" s="82">
        <f ca="1">SUMPRODUCT(P552:P581,'control variables'!BB$7:BB$36)</f>
        <v>1.9625103415409765E-25</v>
      </c>
      <c r="AZ582" s="82">
        <f ca="1">SUMPRODUCT(Q552:Q581,'control variables'!BC$7:BC$36)</f>
        <v>5.0043978712401885E-25</v>
      </c>
      <c r="BA582" s="82">
        <f ca="1">SUMPRODUCT(R552:R581,'control variables'!BD$7:BD$36)</f>
        <v>3.5032323350882627E-24</v>
      </c>
      <c r="BB582" s="82">
        <f ca="1">SUMPRODUCT(S552:S581,'control variables'!BE$7:BE$36)</f>
        <v>4.9783432268466438E-25</v>
      </c>
      <c r="BC582" s="82">
        <f t="shared" ca="1" si="431"/>
        <v>4.6977574790510433E-24</v>
      </c>
      <c r="BD582" s="10">
        <f ca="1">SUMPRODUCT(P552:P581,'control variables'!BF$7:BF$36)</f>
        <v>4.1054006964493451E-26</v>
      </c>
      <c r="BE582" s="10">
        <f ca="1">SUMPRODUCT(Q552:Q581,'control variables'!BG$7:BG$36)</f>
        <v>4.7387315453893952E-26</v>
      </c>
      <c r="BF582" s="10">
        <f ca="1">SUMPRODUCT(R552:R581,'control variables'!BH$7:BH$36)</f>
        <v>1.4193537837236688E-24</v>
      </c>
      <c r="BG582" s="10">
        <f ca="1">SUMPRODUCT(S552:S581,'control variables'!BI$7:BI$36)</f>
        <v>3.1899624994194365E-24</v>
      </c>
      <c r="BH582" s="10">
        <f t="shared" ca="1" si="432"/>
        <v>4.6977576055614929E-24</v>
      </c>
      <c r="BI582" s="82">
        <f t="shared" ca="1" si="410"/>
        <v>4.736053766588574E-23</v>
      </c>
      <c r="BJ582" s="82">
        <f t="shared" ca="1" si="411"/>
        <v>5.4919381324990439E-23</v>
      </c>
      <c r="BK582" s="82">
        <f t="shared" ca="1" si="412"/>
        <v>1.8379097088474934E-22</v>
      </c>
      <c r="BL582" s="82">
        <f t="shared" ca="1" si="413"/>
        <v>8.6557327014110347E-23</v>
      </c>
      <c r="BM582" s="82">
        <f t="shared" ca="1" si="403"/>
        <v>3.7262821688973588E-22</v>
      </c>
      <c r="BN582" s="10">
        <f ca="1">BN581+BI582-INDIRECT(ADDRESS(MAX($D582-'key variables'!$B$9*30,34),scenario!BI$4),TRUE)</f>
        <v>9439390.0751690175</v>
      </c>
      <c r="BO582" s="10">
        <f ca="1">BO581+BJ582-INDIRECT(ADDRESS(MAX($D582-'key variables'!$B$9*30,34),scenario!BJ$4),TRUE)</f>
        <v>10895583.360992203</v>
      </c>
      <c r="BP582" s="10">
        <f ca="1">BP581+BK582-INDIRECT(ADDRESS(MAX($D582-'key variables'!$B$9*30,34),scenario!BK$4),TRUE)</f>
        <v>32531162.537994072</v>
      </c>
      <c r="BQ582" s="10">
        <f ca="1">BQ581+BL582-INDIRECT(ADDRESS(MAX($D582-'key variables'!$B$9*30,34),scenario!BL$4),TRUE)</f>
        <v>14415841.516535141</v>
      </c>
      <c r="BR582" s="10">
        <f t="shared" ca="1" si="433"/>
        <v>67281977.490690395</v>
      </c>
      <c r="BS582" s="82">
        <f t="shared" ca="1" si="414"/>
        <v>-2.3433848477534318E-9</v>
      </c>
      <c r="BT582" s="82">
        <f t="shared" ca="1" si="415"/>
        <v>-3.4288309056989386E-10</v>
      </c>
      <c r="BU582" s="82">
        <f t="shared" ca="1" si="416"/>
        <v>-4.2578247660354623E-9</v>
      </c>
      <c r="BV582" s="82">
        <f t="shared" ca="1" si="417"/>
        <v>-2.9943922343409676E-9</v>
      </c>
      <c r="BW582" s="82">
        <f t="shared" ca="1" si="434"/>
        <v>-9.9384849386997543E-9</v>
      </c>
      <c r="BX582" s="10">
        <f t="shared" ca="1" si="418"/>
        <v>-1.8625994260181073E-12</v>
      </c>
      <c r="BY582" s="10">
        <f t="shared" ca="1" si="419"/>
        <v>2.8902850229987465E-12</v>
      </c>
      <c r="BZ582" s="10">
        <f t="shared" ca="1" si="420"/>
        <v>-3.5034723983012968E-11</v>
      </c>
      <c r="CA582" s="10">
        <f t="shared" ca="1" si="421"/>
        <v>-2.0257049910617839E-11</v>
      </c>
      <c r="CB582" s="10">
        <v>0</v>
      </c>
      <c r="CC582" s="82">
        <f t="shared" ca="1" si="422"/>
        <v>3.9725652202827977E-13</v>
      </c>
      <c r="CD582" s="82">
        <f t="shared" ca="1" si="423"/>
        <v>3.4270724516504121E-13</v>
      </c>
      <c r="CE582" s="82">
        <f t="shared" ca="1" si="424"/>
        <v>1.8915613015546456E-10</v>
      </c>
      <c r="CF582" s="82">
        <f t="shared" ca="1" si="425"/>
        <v>3.7028113764160465E-11</v>
      </c>
      <c r="CG582" s="82">
        <f t="shared" ca="1" si="435"/>
        <v>2.2692420768681833E-10</v>
      </c>
      <c r="CH582" s="13" t="str">
        <f t="shared" ca="1" si="436"/>
        <v/>
      </c>
      <c r="CI582" s="81">
        <f t="shared" ca="1" si="445"/>
        <v>0.1131775965863165</v>
      </c>
      <c r="CJ582" s="81">
        <f t="shared" ca="1" si="446"/>
        <v>0.13063724757458739</v>
      </c>
      <c r="CK582" s="81">
        <f t="shared" ca="1" si="447"/>
        <v>0.39004625943939081</v>
      </c>
      <c r="CL582" s="81">
        <f t="shared" ca="1" si="448"/>
        <v>0.17284488538116416</v>
      </c>
      <c r="CM582" s="89">
        <f t="shared" ca="1" si="437"/>
        <v>0.80670598898145884</v>
      </c>
    </row>
    <row r="583" spans="1:91" x14ac:dyDescent="0.3">
      <c r="A583">
        <v>518</v>
      </c>
      <c r="B583" s="3">
        <f t="shared" si="450"/>
        <v>1.6277777777777778</v>
      </c>
      <c r="C583" s="3">
        <f t="shared" si="438"/>
        <v>17.266666666666666</v>
      </c>
      <c r="D583" s="4">
        <f t="shared" ca="1" si="426"/>
        <v>583</v>
      </c>
      <c r="E583" s="58">
        <f>(0.5*(COS(B583*2*PI())+1)*('key variables'!$B$4-'key variables'!$B$6)+'key variables'!$B$6)/'key variables'!$B$4</f>
        <v>1</v>
      </c>
      <c r="F583" s="10">
        <f t="shared" ca="1" si="439"/>
        <v>11689222.907461114</v>
      </c>
      <c r="G583" s="10">
        <f t="shared" ca="1" si="440"/>
        <v>13492492.798713122</v>
      </c>
      <c r="H583" s="10">
        <f t="shared" ca="1" si="441"/>
        <v>40309474.521088287</v>
      </c>
      <c r="I583" s="10">
        <f t="shared" ca="1" si="442"/>
        <v>17912154.249750931</v>
      </c>
      <c r="J583" s="10">
        <f t="shared" ca="1" si="427"/>
        <v>83403344.477013454</v>
      </c>
      <c r="K583" s="82">
        <f t="shared" ca="1" si="404"/>
        <v>2249832.832292099</v>
      </c>
      <c r="L583" s="82">
        <f t="shared" ca="1" si="405"/>
        <v>2596909.4377209195</v>
      </c>
      <c r="M583" s="82">
        <f t="shared" ca="1" si="406"/>
        <v>7778311.98309422</v>
      </c>
      <c r="N583" s="82">
        <f t="shared" ca="1" si="407"/>
        <v>3496312.733215793</v>
      </c>
      <c r="O583" s="82">
        <f t="shared" ca="1" si="428"/>
        <v>16121366.986323033</v>
      </c>
      <c r="P583" s="10">
        <f ca="1">IF(IF($A583&gt;='key variables'!$B$26,K583*SUMPRODUCT(Z583:AC583,'control variables'!$O$3:$R$3)/J583+F$65*'key variables'!$B$25/scenario!J$65,K583*SUMPRODUCT(Z583:AC583,'control variables'!$O$7:$R$7)/J583+F$65*'key variables'!$B$25/scenario!J$65)&lt;'key variables'!$B$28,0,IF($A583&gt;='key variables'!$B$26,K583*SUMPRODUCT(Z583:AC583,'control variables'!$O$3:$R$3)/J583+F$65*'key variables'!$B$25/scenario!J$65,K583*SUMPRODUCT(Z583:AC583,'control variables'!$O$7:$R$7)/J583+F$65*'key variables'!$B$25/scenario!J$65))</f>
        <v>5.7679491716506087E-24</v>
      </c>
      <c r="Q583" s="10">
        <f ca="1">IF(IF($A583&gt;='key variables'!$B$26,L583*SUMPRODUCT(Z583:AC583,'control variables'!$O$4:$R$4)/J583+G$65*'key variables'!$B$25/scenario!J$65,L583*SUMPRODUCT(Z583:AC583,'control variables'!$O$7:$R$7)/J583+G$65*'key variables'!$B$25/scenario!J$65)&lt;'key variables'!$B$28,0,IF($A583&gt;='key variables'!$B$26,L583*SUMPRODUCT(Z583:AC583,'control variables'!$O$4:$R$4)/J583+G$65*'key variables'!$B$25/scenario!J$65,L583*SUMPRODUCT(Z583:AC583,'control variables'!$O$7:$R$7)/J583+G$65*'key variables'!$B$25/scenario!J$65))</f>
        <v>6.6577576009919743E-24</v>
      </c>
      <c r="R583" s="10">
        <f ca="1">IF(IF($A583&gt;='key variables'!$B$26,M583*SUMPRODUCT(Z583:AC583,'control variables'!$O$5:$R$5)/J583+H$65*'key variables'!$B$25/scenario!J$65,M583*SUMPRODUCT(Z583:AC583,'control variables'!$O$7:$R$7)/J583+H$65*'key variables'!$B$25/scenario!J$65)&lt;'key variables'!$B$28,0,IF($A583&gt;='key variables'!$B$26,M583*SUMPRODUCT(Z583:AC583,'control variables'!$O$5:$R$5)/J583+H$65*'key variables'!$B$25/scenario!J$65,M583*SUMPRODUCT(Z583:AC583,'control variables'!$O$7:$R$7)/J583+H$65*'key variables'!$B$25/scenario!J$65))</f>
        <v>1.9941440766521552E-23</v>
      </c>
      <c r="S583" s="10">
        <f ca="1">IF(IF($A583&gt;='key variables'!$B$26,N583*SUMPRODUCT(Z583:AC583,'control variables'!$O$6:$R$6)/J583+I$65*'key variables'!$B$25/scenario!J$65,N583*SUMPRODUCT(Z583:AC583,'control variables'!$O$7:$R$7)/J583+I$65*'key variables'!$B$25/scenario!J$65)&lt;'key variables'!$B$28,0,IF($A583&gt;='key variables'!$B$26,N583*SUMPRODUCT(Z583:AC583,'control variables'!$O$6:$R$6)/J583+I$65*'key variables'!$B$25/scenario!J$65,N583*SUMPRODUCT(Z583:AC583,'control variables'!$O$7:$R$7)/J583+I$65*'key variables'!$B$25/scenario!J$65))</f>
        <v>8.9635789130333275E-24</v>
      </c>
      <c r="T583" s="10">
        <f t="shared" ca="1" si="449"/>
        <v>4.1330726452197462E-23</v>
      </c>
      <c r="U583" s="82">
        <f ca="1">SUMPRODUCT(P553:P582,'control variables'!AD$7:AD$36)</f>
        <v>1.2229119301351095E-23</v>
      </c>
      <c r="V583" s="82">
        <f ca="1">SUMPRODUCT(Q553:Q582,'control variables'!AE$7:AE$36)</f>
        <v>1.411567778408638E-23</v>
      </c>
      <c r="W583" s="82">
        <f ca="1">SUMPRODUCT(R553:R582,'control variables'!AF$7:AF$36)</f>
        <v>4.2279543546121665E-23</v>
      </c>
      <c r="X583" s="82">
        <f ca="1">SUMPRODUCT(S553:S582,'control variables'!AG$7:AG$36)</f>
        <v>1.9004445537301892E-23</v>
      </c>
      <c r="Y583" s="82">
        <f t="shared" ca="1" si="443"/>
        <v>8.7628786168861023E-23</v>
      </c>
      <c r="Z583" s="10">
        <f ca="1">IF($A583&gt;='key variables'!$B$26,SUMPRODUCT(P553:P582,'control variables'!V$7:V$36)*$E583,SUMPRODUCT(P553:P582,'control variables'!Z$7:Z$36)*$E583)</f>
        <v>2.9840289108064142E-23</v>
      </c>
      <c r="AA583" s="10">
        <f ca="1">IF($A583&gt;='key variables'!$B$26,SUMPRODUCT(Q553:Q582,'control variables'!W$7:W$36)*$E583,SUMPRODUCT(Q553:Q582,'control variables'!AA$7:AA$36)*$E583)</f>
        <v>3.4443682791358415E-23</v>
      </c>
      <c r="AB583" s="10">
        <f ca="1">IF($A583&gt;='key variables'!$B$26,SUMPRODUCT(R553:R582,'control variables'!X$7:X$36)*$E583,SUMPRODUCT(R553:R582,'control variables'!AB$7:AB$36)*$E583)</f>
        <v>1.0316636641478103E-22</v>
      </c>
      <c r="AC583" s="10">
        <f ca="1">IF($A583&gt;='key variables'!$B$26,SUMPRODUCT(S553:S582,'control variables'!Y$7:Y$36)*$E583,SUMPRODUCT(S553:S582,'control variables'!AC$7:AC$36)*$E583)</f>
        <v>4.6372771022758263E-23</v>
      </c>
      <c r="AD583" s="10">
        <f t="shared" ca="1" si="444"/>
        <v>2.1382310933696186E-22</v>
      </c>
      <c r="AE583" s="82">
        <f ca="1">SUMPRODUCT(P553:P582,'control variables'!AL$7:AL$36)</f>
        <v>4.0629064026416392E-23</v>
      </c>
      <c r="AF583" s="82">
        <f ca="1">SUMPRODUCT(Q553:Q582,'control variables'!AM$7:AM$36)</f>
        <v>4.6774196182289721E-23</v>
      </c>
      <c r="AG583" s="82">
        <f ca="1">SUMPRODUCT(R553:R582,'control variables'!AN$7:AN$36)</f>
        <v>1.3336552610982809E-22</v>
      </c>
      <c r="AH583" s="82">
        <f ca="1">SUMPRODUCT(S553:S582,'control variables'!AO$7:AO$36)</f>
        <v>5.7745949921868445E-23</v>
      </c>
      <c r="AI583" s="82">
        <f t="shared" ca="1" si="408"/>
        <v>2.7851473624040264E-22</v>
      </c>
      <c r="AJ583" s="10">
        <f ca="1">SUMPRODUCT(P553:P582,'control variables'!AP$7:AP$36)</f>
        <v>3.8821228701866314E-26</v>
      </c>
      <c r="AK583" s="10">
        <f ca="1">SUMPRODUCT(Q553:Q582,'control variables'!AQ$7:AQ$36)</f>
        <v>1.1202522888899453E-25</v>
      </c>
      <c r="AL583" s="10">
        <f ca="1">SUMPRODUCT(R553:R582,'control variables'!AR$7:AR$36)</f>
        <v>4.0264808666144094E-24</v>
      </c>
      <c r="AM583" s="10">
        <f ca="1">SUMPRODUCT(S553:S582,'control variables'!AS$7:AS$36)</f>
        <v>3.016472030304949E-24</v>
      </c>
      <c r="AN583" s="10">
        <f t="shared" ca="1" si="429"/>
        <v>7.1937993545102187E-24</v>
      </c>
      <c r="AO583" s="82">
        <f ca="1">SUMPRODUCT(P553:P582,'control variables'!AX$7:AX$36)</f>
        <v>5.279094664547559E-26</v>
      </c>
      <c r="AP583" s="82">
        <f ca="1">SUMPRODUCT(Q553:Q582,'control variables'!AY$7:AY$36)</f>
        <v>1.2186977236898824E-25</v>
      </c>
      <c r="AQ583" s="82">
        <f ca="1">SUMPRODUCT(R553:R582,'control variables'!AZ$7:AZ$36)</f>
        <v>1.0950799019313408E-24</v>
      </c>
      <c r="AR583" s="82">
        <f ca="1">SUMPRODUCT(S553:S582,'control variables'!BA$7:BA$36)</f>
        <v>8.2038832532748991E-25</v>
      </c>
      <c r="AS583" s="82">
        <f t="shared" ca="1" si="430"/>
        <v>2.0901289462732944E-24</v>
      </c>
      <c r="AT583" s="10">
        <f ca="1">SUMPRODUCT(P553:P582,'control variables'!AT$7:AT$36)</f>
        <v>-4.6590070470891969E-26</v>
      </c>
      <c r="AU583" s="10">
        <f ca="1">SUMPRODUCT(Q553:Q582,'control variables'!AU$7:AU$36)</f>
        <v>5.0539976971053251E-26</v>
      </c>
      <c r="AV583" s="10">
        <f ca="1">SUMPRODUCT(R553:R582,'control variables'!AV$7:AV$36)</f>
        <v>2.1762919092721654E-23</v>
      </c>
      <c r="AW583" s="10">
        <f ca="1">SUMPRODUCT(S553:S582,'control variables'!AW$7:AW$36)</f>
        <v>1.6303874007026554E-23</v>
      </c>
      <c r="AX583" s="10">
        <f t="shared" ca="1" si="409"/>
        <v>3.8070743006248371E-23</v>
      </c>
      <c r="AY583" s="82">
        <f ca="1">SUMPRODUCT(P553:P582,'control variables'!BB$7:BB$36)</f>
        <v>1.688640505595542E-25</v>
      </c>
      <c r="AZ583" s="82">
        <f ca="1">SUMPRODUCT(Q553:Q582,'control variables'!BC$7:BC$36)</f>
        <v>4.3060302779636797E-25</v>
      </c>
      <c r="BA583" s="82">
        <f ca="1">SUMPRODUCT(R553:R582,'control variables'!BD$7:BD$36)</f>
        <v>3.01435355336627E-24</v>
      </c>
      <c r="BB583" s="82">
        <f ca="1">SUMPRODUCT(S553:S582,'control variables'!BE$7:BE$36)</f>
        <v>4.2836115793456216E-25</v>
      </c>
      <c r="BC583" s="82">
        <f t="shared" ca="1" si="431"/>
        <v>4.042181789656754E-24</v>
      </c>
      <c r="BD583" s="10">
        <f ca="1">SUMPRODUCT(P553:P582,'control variables'!BF$7:BF$36)</f>
        <v>3.532488854189186E-26</v>
      </c>
      <c r="BE583" s="10">
        <f ca="1">SUMPRODUCT(Q553:Q582,'control variables'!BG$7:BG$36)</f>
        <v>4.0774378933487087E-26</v>
      </c>
      <c r="BF583" s="10">
        <f ca="1">SUMPRODUCT(R553:R582,'control variables'!BH$7:BH$36)</f>
        <v>1.2212818654928029E-24</v>
      </c>
      <c r="BG583" s="10">
        <f ca="1">SUMPRODUCT(S553:S582,'control variables'!BI$7:BI$36)</f>
        <v>2.7448007655443906E-24</v>
      </c>
      <c r="BH583" s="10">
        <f t="shared" ca="1" si="432"/>
        <v>4.042181898512573E-24</v>
      </c>
      <c r="BI583" s="82">
        <f t="shared" ca="1" si="410"/>
        <v>4.0751338006505055E-23</v>
      </c>
      <c r="BJ583" s="82">
        <f t="shared" ca="1" si="411"/>
        <v>4.7255339187057141E-23</v>
      </c>
      <c r="BK583" s="82">
        <f t="shared" ca="1" si="412"/>
        <v>1.5814279875591601E-22</v>
      </c>
      <c r="BL583" s="82">
        <f t="shared" ca="1" si="413"/>
        <v>7.4478185086829562E-23</v>
      </c>
      <c r="BM583" s="82">
        <f t="shared" ca="1" si="403"/>
        <v>3.2062766103630778E-22</v>
      </c>
      <c r="BN583" s="10">
        <f ca="1">BN582+BI583-INDIRECT(ADDRESS(MAX($D583-'key variables'!$B$9*30,34),scenario!BI$4),TRUE)</f>
        <v>9439390.0751690175</v>
      </c>
      <c r="BO583" s="10">
        <f ca="1">BO582+BJ583-INDIRECT(ADDRESS(MAX($D583-'key variables'!$B$9*30,34),scenario!BJ$4),TRUE)</f>
        <v>10895583.360992203</v>
      </c>
      <c r="BP583" s="10">
        <f ca="1">BP582+BK583-INDIRECT(ADDRESS(MAX($D583-'key variables'!$B$9*30,34),scenario!BK$4),TRUE)</f>
        <v>32531162.537994072</v>
      </c>
      <c r="BQ583" s="10">
        <f ca="1">BQ582+BL583-INDIRECT(ADDRESS(MAX($D583-'key variables'!$B$9*30,34),scenario!BL$4),TRUE)</f>
        <v>14415841.516535141</v>
      </c>
      <c r="BR583" s="10">
        <f t="shared" ca="1" si="433"/>
        <v>67281977.490690395</v>
      </c>
      <c r="BS583" s="82">
        <f t="shared" ca="1" si="414"/>
        <v>-2.3433848477534669E-9</v>
      </c>
      <c r="BT583" s="82">
        <f t="shared" ca="1" si="415"/>
        <v>-3.428830905699345E-10</v>
      </c>
      <c r="BU583" s="82">
        <f t="shared" ca="1" si="416"/>
        <v>-4.2578247660356013E-9</v>
      </c>
      <c r="BV583" s="82">
        <f t="shared" ca="1" si="417"/>
        <v>-2.9943922343410358E-9</v>
      </c>
      <c r="BW583" s="82">
        <f t="shared" ca="1" si="434"/>
        <v>-9.9384849387000388E-9</v>
      </c>
      <c r="BX583" s="10">
        <f t="shared" ca="1" si="418"/>
        <v>-1.8625994260182584E-12</v>
      </c>
      <c r="BY583" s="10">
        <f t="shared" ca="1" si="419"/>
        <v>2.8902850229983972E-12</v>
      </c>
      <c r="BZ583" s="10">
        <f t="shared" ca="1" si="420"/>
        <v>-3.5034723983016109E-11</v>
      </c>
      <c r="CA583" s="10">
        <f t="shared" ca="1" si="421"/>
        <v>-2.0257049910620191E-11</v>
      </c>
      <c r="CB583" s="10">
        <v>0</v>
      </c>
      <c r="CC583" s="82">
        <f t="shared" ca="1" si="422"/>
        <v>3.9725652202831238E-13</v>
      </c>
      <c r="CD583" s="82">
        <f t="shared" ca="1" si="423"/>
        <v>3.4270724516498083E-13</v>
      </c>
      <c r="CE583" s="82">
        <f t="shared" ca="1" si="424"/>
        <v>1.8915613015544574E-10</v>
      </c>
      <c r="CF583" s="82">
        <f t="shared" ca="1" si="425"/>
        <v>3.7028113764146358E-11</v>
      </c>
      <c r="CG583" s="82">
        <f t="shared" ca="1" si="435"/>
        <v>2.269242076867854E-10</v>
      </c>
      <c r="CH583" s="13" t="str">
        <f t="shared" ca="1" si="436"/>
        <v/>
      </c>
      <c r="CI583" s="81">
        <f t="shared" ca="1" si="445"/>
        <v>0.1131775965863165</v>
      </c>
      <c r="CJ583" s="81">
        <f t="shared" ca="1" si="446"/>
        <v>0.13063724757458739</v>
      </c>
      <c r="CK583" s="81">
        <f t="shared" ca="1" si="447"/>
        <v>0.39004625943939081</v>
      </c>
      <c r="CL583" s="81">
        <f t="shared" ca="1" si="448"/>
        <v>0.17284488538116416</v>
      </c>
      <c r="CM583" s="89">
        <f t="shared" ca="1" si="437"/>
        <v>0.80670598898145884</v>
      </c>
    </row>
    <row r="584" spans="1:91" x14ac:dyDescent="0.3">
      <c r="A584">
        <v>519</v>
      </c>
      <c r="B584" s="3">
        <f t="shared" si="450"/>
        <v>1.6305555555555555</v>
      </c>
      <c r="C584" s="3">
        <f t="shared" si="438"/>
        <v>17.3</v>
      </c>
      <c r="D584" s="4">
        <f t="shared" ca="1" si="426"/>
        <v>584</v>
      </c>
      <c r="E584" s="58">
        <f>(0.5*(COS(B584*2*PI())+1)*('key variables'!$B$4-'key variables'!$B$6)+'key variables'!$B$6)/'key variables'!$B$4</f>
        <v>1</v>
      </c>
      <c r="F584" s="10">
        <f t="shared" ca="1" si="439"/>
        <v>11689222.907461114</v>
      </c>
      <c r="G584" s="10">
        <f t="shared" ca="1" si="440"/>
        <v>13492492.798713122</v>
      </c>
      <c r="H584" s="10">
        <f t="shared" ca="1" si="441"/>
        <v>40309474.521088287</v>
      </c>
      <c r="I584" s="10">
        <f t="shared" ca="1" si="442"/>
        <v>17912154.249750931</v>
      </c>
      <c r="J584" s="10">
        <f t="shared" ca="1" si="427"/>
        <v>83403344.477013454</v>
      </c>
      <c r="K584" s="82">
        <f t="shared" ca="1" si="404"/>
        <v>2249832.832292099</v>
      </c>
      <c r="L584" s="82">
        <f t="shared" ca="1" si="405"/>
        <v>2596909.4377209195</v>
      </c>
      <c r="M584" s="82">
        <f t="shared" ca="1" si="406"/>
        <v>7778311.98309422</v>
      </c>
      <c r="N584" s="82">
        <f t="shared" ca="1" si="407"/>
        <v>3496312.733215793</v>
      </c>
      <c r="O584" s="82">
        <f t="shared" ca="1" si="428"/>
        <v>16121366.986323033</v>
      </c>
      <c r="P584" s="10">
        <f ca="1">IF(IF($A584&gt;='key variables'!$B$26,K584*SUMPRODUCT(Z584:AC584,'control variables'!$O$3:$R$3)/J584+F$65*'key variables'!$B$25/scenario!J$65,K584*SUMPRODUCT(Z584:AC584,'control variables'!$O$7:$R$7)/J584+F$65*'key variables'!$B$25/scenario!J$65)&lt;'key variables'!$B$28,0,IF($A584&gt;='key variables'!$B$26,K584*SUMPRODUCT(Z584:AC584,'control variables'!$O$3:$R$3)/J584+F$65*'key variables'!$B$25/scenario!J$65,K584*SUMPRODUCT(Z584:AC584,'control variables'!$O$7:$R$7)/J584+F$65*'key variables'!$B$25/scenario!J$65))</f>
        <v>4.9630274038798485E-24</v>
      </c>
      <c r="Q584" s="10">
        <f ca="1">IF(IF($A584&gt;='key variables'!$B$26,L584*SUMPRODUCT(Z584:AC584,'control variables'!$O$4:$R$4)/J584+G$65*'key variables'!$B$25/scenario!J$65,L584*SUMPRODUCT(Z584:AC584,'control variables'!$O$7:$R$7)/J584+G$65*'key variables'!$B$25/scenario!J$65)&lt;'key variables'!$B$28,0,IF($A584&gt;='key variables'!$B$26,L584*SUMPRODUCT(Z584:AC584,'control variables'!$O$4:$R$4)/J584+G$65*'key variables'!$B$25/scenario!J$65,L584*SUMPRODUCT(Z584:AC584,'control variables'!$O$7:$R$7)/J584+G$65*'key variables'!$B$25/scenario!J$65))</f>
        <v>5.7286623787388103E-24</v>
      </c>
      <c r="R584" s="10">
        <f ca="1">IF(IF($A584&gt;='key variables'!$B$26,M584*SUMPRODUCT(Z584:AC584,'control variables'!$O$5:$R$5)/J584+H$65*'key variables'!$B$25/scenario!J$65,M584*SUMPRODUCT(Z584:AC584,'control variables'!$O$7:$R$7)/J584+H$65*'key variables'!$B$25/scenario!J$65)&lt;'key variables'!$B$28,0,IF($A584&gt;='key variables'!$B$26,M584*SUMPRODUCT(Z584:AC584,'control variables'!$O$5:$R$5)/J584+H$65*'key variables'!$B$25/scenario!J$65,M584*SUMPRODUCT(Z584:AC584,'control variables'!$O$7:$R$7)/J584+H$65*'key variables'!$B$25/scenario!J$65))</f>
        <v>1.7158597285067807E-23</v>
      </c>
      <c r="S584" s="10">
        <f ca="1">IF(IF($A584&gt;='key variables'!$B$26,N584*SUMPRODUCT(Z584:AC584,'control variables'!$O$6:$R$6)/J584+I$65*'key variables'!$B$25/scenario!J$65,N584*SUMPRODUCT(Z584:AC584,'control variables'!$O$7:$R$7)/J584+I$65*'key variables'!$B$25/scenario!J$65)&lt;'key variables'!$B$28,0,IF($A584&gt;='key variables'!$B$26,N584*SUMPRODUCT(Z584:AC584,'control variables'!$O$6:$R$6)/J584+I$65*'key variables'!$B$25/scenario!J$65,N584*SUMPRODUCT(Z584:AC584,'control variables'!$O$7:$R$7)/J584+I$65*'key variables'!$B$25/scenario!J$65))</f>
        <v>7.712704543388564E-24</v>
      </c>
      <c r="T584" s="10">
        <f t="shared" ca="1" si="449"/>
        <v>3.5562991611075025E-23</v>
      </c>
      <c r="U584" s="82">
        <f ca="1">SUMPRODUCT(P554:P583,'control variables'!AD$7:AD$36)</f>
        <v>1.0522536244984436E-23</v>
      </c>
      <c r="V584" s="82">
        <f ca="1">SUMPRODUCT(Q554:Q583,'control variables'!AE$7:AE$36)</f>
        <v>1.2145824032410933E-23</v>
      </c>
      <c r="W584" s="82">
        <f ca="1">SUMPRODUCT(R554:R583,'control variables'!AF$7:AF$36)</f>
        <v>3.6379400545737668E-23</v>
      </c>
      <c r="X584" s="82">
        <f ca="1">SUMPRODUCT(S554:S583,'control variables'!AG$7:AG$36)</f>
        <v>1.6352360464747307E-23</v>
      </c>
      <c r="Y584" s="82">
        <f t="shared" ca="1" si="443"/>
        <v>7.5400121287880349E-23</v>
      </c>
      <c r="Z584" s="10">
        <f ca="1">IF($A584&gt;='key variables'!$B$26,SUMPRODUCT(P554:P583,'control variables'!V$7:V$36)*$E584,SUMPRODUCT(P554:P583,'control variables'!Z$7:Z$36)*$E584)</f>
        <v>2.5676053684890332E-23</v>
      </c>
      <c r="AA584" s="10">
        <f ca="1">IF($A584&gt;='key variables'!$B$26,SUMPRODUCT(Q554:Q583,'control variables'!W$7:W$36)*$E584,SUMPRODUCT(Q554:Q583,'control variables'!AA$7:AA$36)*$E584)</f>
        <v>2.9637040219468069E-23</v>
      </c>
      <c r="AB584" s="10">
        <f ca="1">IF($A584&gt;='key variables'!$B$26,SUMPRODUCT(R554:R583,'control variables'!X$7:X$36)*$E584,SUMPRODUCT(R554:R583,'control variables'!AB$7:AB$36)*$E584)</f>
        <v>8.8769420193892664E-23</v>
      </c>
      <c r="AC584" s="10">
        <f ca="1">IF($A584&gt;='key variables'!$B$26,SUMPRODUCT(S554:S583,'control variables'!Y$7:Y$36)*$E584,SUMPRODUCT(S554:S583,'control variables'!AC$7:AC$36)*$E584)</f>
        <v>3.9901414962353601E-23</v>
      </c>
      <c r="AD584" s="10">
        <f t="shared" ca="1" si="444"/>
        <v>1.8398392906060465E-22</v>
      </c>
      <c r="AE584" s="82">
        <f ca="1">SUMPRODUCT(P554:P583,'control variables'!AL$7:AL$36)</f>
        <v>3.4959246719469527E-23</v>
      </c>
      <c r="AF584" s="82">
        <f ca="1">SUMPRODUCT(Q554:Q583,'control variables'!AM$7:AM$36)</f>
        <v>4.024682093041475E-23</v>
      </c>
      <c r="AG584" s="82">
        <f ca="1">SUMPRODUCT(R554:R583,'control variables'!AN$7:AN$36)</f>
        <v>1.1475426379780597E-22</v>
      </c>
      <c r="AH584" s="82">
        <f ca="1">SUMPRODUCT(S554:S583,'control variables'!AO$7:AO$36)</f>
        <v>4.968745795020451E-23</v>
      </c>
      <c r="AI584" s="82">
        <f t="shared" ca="1" si="408"/>
        <v>2.3964778939789475E-22</v>
      </c>
      <c r="AJ584" s="10">
        <f ca="1">SUMPRODUCT(P554:P583,'control variables'!AP$7:AP$36)</f>
        <v>3.3403696212619899E-26</v>
      </c>
      <c r="AK584" s="10">
        <f ca="1">SUMPRODUCT(Q554:Q583,'control variables'!AQ$7:AQ$36)</f>
        <v>9.6392021558485238E-26</v>
      </c>
      <c r="AL584" s="10">
        <f ca="1">SUMPRODUCT(R554:R583,'control variables'!AR$7:AR$36)</f>
        <v>3.4645823476434226E-24</v>
      </c>
      <c r="AM584" s="10">
        <f ca="1">SUMPRODUCT(S554:S583,'control variables'!AS$7:AS$36)</f>
        <v>2.5955210255704045E-24</v>
      </c>
      <c r="AN584" s="10">
        <f t="shared" ca="1" si="429"/>
        <v>6.1898990909849317E-24</v>
      </c>
      <c r="AO584" s="82">
        <f ca="1">SUMPRODUCT(P554:P583,'control variables'!AX$7:AX$36)</f>
        <v>4.5423929213175995E-26</v>
      </c>
      <c r="AP584" s="82">
        <f ca="1">SUMPRODUCT(Q554:Q583,'control variables'!AY$7:AY$36)</f>
        <v>1.0486275138218676E-25</v>
      </c>
      <c r="AQ584" s="82">
        <f ca="1">SUMPRODUCT(R554:R583,'control variables'!AZ$7:AZ$36)</f>
        <v>9.4226065469436137E-25</v>
      </c>
      <c r="AR584" s="82">
        <f ca="1">SUMPRODUCT(S554:S583,'control variables'!BA$7:BA$36)</f>
        <v>7.0590250004894901E-25</v>
      </c>
      <c r="AS584" s="82">
        <f t="shared" ca="1" si="430"/>
        <v>1.7984498353386732E-24</v>
      </c>
      <c r="AT584" s="10">
        <f ca="1">SUMPRODUCT(P554:P583,'control variables'!AT$7:AT$36)</f>
        <v>-4.0088390104443308E-26</v>
      </c>
      <c r="AU584" s="10">
        <f ca="1">SUMPRODUCT(Q554:Q583,'control variables'!AU$7:AU$36)</f>
        <v>4.3487084097693899E-26</v>
      </c>
      <c r="AV584" s="10">
        <f ca="1">SUMPRODUCT(R554:R583,'control variables'!AV$7:AV$36)</f>
        <v>1.8725886902135874E-23</v>
      </c>
      <c r="AW584" s="10">
        <f ca="1">SUMPRODUCT(S554:S583,'control variables'!AW$7:AW$36)</f>
        <v>1.4028655780113502E-23</v>
      </c>
      <c r="AX584" s="10">
        <f t="shared" ca="1" si="409"/>
        <v>3.2757941376242623E-23</v>
      </c>
      <c r="AY584" s="82">
        <f ca="1">SUMPRODUCT(P554:P583,'control variables'!BB$7:BB$36)</f>
        <v>1.4529894170641388E-25</v>
      </c>
      <c r="AZ584" s="82">
        <f ca="1">SUMPRODUCT(Q554:Q583,'control variables'!BC$7:BC$36)</f>
        <v>3.7051204224385362E-25</v>
      </c>
      <c r="BA584" s="82">
        <f ca="1">SUMPRODUCT(R554:R583,'control variables'!BD$7:BD$36)</f>
        <v>2.5936981837269242E-24</v>
      </c>
      <c r="BB584" s="82">
        <f ca="1">SUMPRODUCT(S554:S583,'control variables'!BE$7:BE$36)</f>
        <v>3.6858302705509979E-25</v>
      </c>
      <c r="BC584" s="82">
        <f t="shared" ca="1" si="431"/>
        <v>3.4780921947322914E-24</v>
      </c>
      <c r="BD584" s="10">
        <f ca="1">SUMPRODUCT(P554:P583,'control variables'!BF$7:BF$36)</f>
        <v>3.0395273025999971E-26</v>
      </c>
      <c r="BE584" s="10">
        <f ca="1">SUMPRODUCT(Q554:Q583,'control variables'!BG$7:BG$36)</f>
        <v>3.5084282818873595E-26</v>
      </c>
      <c r="BF584" s="10">
        <f ca="1">SUMPRODUCT(R554:R583,'control variables'!BH$7:BH$36)</f>
        <v>1.0508510366376447E-24</v>
      </c>
      <c r="BG584" s="10">
        <f ca="1">SUMPRODUCT(S554:S583,'control variables'!BI$7:BI$36)</f>
        <v>2.3617616959146777E-24</v>
      </c>
      <c r="BH584" s="10">
        <f t="shared" ca="1" si="432"/>
        <v>3.4780922883971962E-24</v>
      </c>
      <c r="BI584" s="82">
        <f t="shared" ca="1" si="410"/>
        <v>3.5064457271071498E-23</v>
      </c>
      <c r="BJ584" s="82">
        <f t="shared" ca="1" si="411"/>
        <v>4.0660820056756302E-23</v>
      </c>
      <c r="BK584" s="82">
        <f t="shared" ca="1" si="412"/>
        <v>1.3607384888366875E-22</v>
      </c>
      <c r="BL584" s="82">
        <f t="shared" ca="1" si="413"/>
        <v>6.408469675737311E-23</v>
      </c>
      <c r="BM584" s="82">
        <f t="shared" ca="1" si="403"/>
        <v>2.7588382296886964E-22</v>
      </c>
      <c r="BN584" s="10">
        <f ca="1">BN583+BI584-INDIRECT(ADDRESS(MAX($D584-'key variables'!$B$9*30,34),scenario!BI$4),TRUE)</f>
        <v>9439390.0751690175</v>
      </c>
      <c r="BO584" s="10">
        <f ca="1">BO583+BJ584-INDIRECT(ADDRESS(MAX($D584-'key variables'!$B$9*30,34),scenario!BJ$4),TRUE)</f>
        <v>10895583.360992203</v>
      </c>
      <c r="BP584" s="10">
        <f ca="1">BP583+BK584-INDIRECT(ADDRESS(MAX($D584-'key variables'!$B$9*30,34),scenario!BK$4),TRUE)</f>
        <v>32531162.537994072</v>
      </c>
      <c r="BQ584" s="10">
        <f ca="1">BQ583+BL584-INDIRECT(ADDRESS(MAX($D584-'key variables'!$B$9*30,34),scenario!BL$4),TRUE)</f>
        <v>14415841.516535141</v>
      </c>
      <c r="BR584" s="10">
        <f t="shared" ca="1" si="433"/>
        <v>67281977.490690395</v>
      </c>
      <c r="BS584" s="82">
        <f t="shared" ca="1" si="414"/>
        <v>-2.3433848477534971E-9</v>
      </c>
      <c r="BT584" s="82">
        <f t="shared" ca="1" si="415"/>
        <v>-3.4288309056996944E-10</v>
      </c>
      <c r="BU584" s="82">
        <f t="shared" ca="1" si="416"/>
        <v>-4.2578247660357212E-9</v>
      </c>
      <c r="BV584" s="82">
        <f t="shared" ca="1" si="417"/>
        <v>-2.9943922343410946E-9</v>
      </c>
      <c r="BW584" s="82">
        <f t="shared" ca="1" si="434"/>
        <v>-9.938484938700282E-9</v>
      </c>
      <c r="BX584" s="10">
        <f t="shared" ca="1" si="418"/>
        <v>-1.8625994260183888E-12</v>
      </c>
      <c r="BY584" s="10">
        <f t="shared" ca="1" si="419"/>
        <v>2.8902850229980967E-12</v>
      </c>
      <c r="BZ584" s="10">
        <f t="shared" ca="1" si="420"/>
        <v>-3.503472398301881E-11</v>
      </c>
      <c r="CA584" s="10">
        <f t="shared" ca="1" si="421"/>
        <v>-2.0257049910622217E-11</v>
      </c>
      <c r="CB584" s="10">
        <v>0</v>
      </c>
      <c r="CC584" s="82">
        <f t="shared" ca="1" si="422"/>
        <v>3.9725652202834045E-13</v>
      </c>
      <c r="CD584" s="82">
        <f t="shared" ca="1" si="423"/>
        <v>3.4270724516492887E-13</v>
      </c>
      <c r="CE584" s="82">
        <f t="shared" ca="1" si="424"/>
        <v>1.8915613015542956E-10</v>
      </c>
      <c r="CF584" s="82">
        <f t="shared" ca="1" si="425"/>
        <v>3.7028113764134221E-11</v>
      </c>
      <c r="CG584" s="82">
        <f t="shared" ca="1" si="435"/>
        <v>2.2692420768675704E-10</v>
      </c>
      <c r="CH584" s="13" t="str">
        <f t="shared" ca="1" si="436"/>
        <v/>
      </c>
      <c r="CI584" s="81">
        <f t="shared" ca="1" si="445"/>
        <v>0.1131775965863165</v>
      </c>
      <c r="CJ584" s="81">
        <f t="shared" ca="1" si="446"/>
        <v>0.13063724757458739</v>
      </c>
      <c r="CK584" s="81">
        <f t="shared" ca="1" si="447"/>
        <v>0.39004625943939081</v>
      </c>
      <c r="CL584" s="81">
        <f t="shared" ca="1" si="448"/>
        <v>0.17284488538116416</v>
      </c>
      <c r="CM584" s="89">
        <f t="shared" ca="1" si="437"/>
        <v>0.80670598898145884</v>
      </c>
    </row>
    <row r="585" spans="1:91" x14ac:dyDescent="0.3">
      <c r="A585">
        <v>520</v>
      </c>
      <c r="B585" s="3">
        <f t="shared" si="450"/>
        <v>1.6333333333333333</v>
      </c>
      <c r="C585" s="3">
        <f t="shared" si="438"/>
        <v>17.333333333333332</v>
      </c>
      <c r="D585" s="4">
        <f t="shared" ca="1" si="426"/>
        <v>585</v>
      </c>
      <c r="E585" s="58">
        <f>(0.5*(COS(B585*2*PI())+1)*('key variables'!$B$4-'key variables'!$B$6)+'key variables'!$B$6)/'key variables'!$B$4</f>
        <v>1</v>
      </c>
      <c r="F585" s="10">
        <f t="shared" ca="1" si="439"/>
        <v>11689222.907461114</v>
      </c>
      <c r="G585" s="10">
        <f t="shared" ca="1" si="440"/>
        <v>13492492.798713122</v>
      </c>
      <c r="H585" s="10">
        <f t="shared" ca="1" si="441"/>
        <v>40309474.521088287</v>
      </c>
      <c r="I585" s="10">
        <f t="shared" ca="1" si="442"/>
        <v>17912154.249750931</v>
      </c>
      <c r="J585" s="10">
        <f t="shared" ca="1" si="427"/>
        <v>83403344.477013454</v>
      </c>
      <c r="K585" s="82">
        <f t="shared" ca="1" si="404"/>
        <v>2249832.832292099</v>
      </c>
      <c r="L585" s="82">
        <f t="shared" ca="1" si="405"/>
        <v>2596909.4377209195</v>
      </c>
      <c r="M585" s="82">
        <f t="shared" ca="1" si="406"/>
        <v>7778311.98309422</v>
      </c>
      <c r="N585" s="82">
        <f t="shared" ca="1" si="407"/>
        <v>3496312.733215793</v>
      </c>
      <c r="O585" s="82">
        <f t="shared" ca="1" si="428"/>
        <v>16121366.986323033</v>
      </c>
      <c r="P585" s="10">
        <f ca="1">IF(IF($A585&gt;='key variables'!$B$26,K585*SUMPRODUCT(Z585:AC585,'control variables'!$O$3:$R$3)/J585+F$65*'key variables'!$B$25/scenario!J$65,K585*SUMPRODUCT(Z585:AC585,'control variables'!$O$7:$R$7)/J585+F$65*'key variables'!$B$25/scenario!J$65)&lt;'key variables'!$B$28,0,IF($A585&gt;='key variables'!$B$26,K585*SUMPRODUCT(Z585:AC585,'control variables'!$O$3:$R$3)/J585+F$65*'key variables'!$B$25/scenario!J$65,K585*SUMPRODUCT(Z585:AC585,'control variables'!$O$7:$R$7)/J585+F$65*'key variables'!$B$25/scenario!J$65))</f>
        <v>4.2704330913189281E-24</v>
      </c>
      <c r="Q585" s="10">
        <f ca="1">IF(IF($A585&gt;='key variables'!$B$26,L585*SUMPRODUCT(Z585:AC585,'control variables'!$O$4:$R$4)/J585+G$65*'key variables'!$B$25/scenario!J$65,L585*SUMPRODUCT(Z585:AC585,'control variables'!$O$7:$R$7)/J585+G$65*'key variables'!$B$25/scenario!J$65)&lt;'key variables'!$B$28,0,IF($A585&gt;='key variables'!$B$26,L585*SUMPRODUCT(Z585:AC585,'control variables'!$O$4:$R$4)/J585+G$65*'key variables'!$B$25/scenario!J$65,L585*SUMPRODUCT(Z585:AC585,'control variables'!$O$7:$R$7)/J585+G$65*'key variables'!$B$25/scenario!J$65))</f>
        <v>4.929223113302858E-24</v>
      </c>
      <c r="R585" s="10">
        <f ca="1">IF(IF($A585&gt;='key variables'!$B$26,M585*SUMPRODUCT(Z585:AC585,'control variables'!$O$5:$R$5)/J585+H$65*'key variables'!$B$25/scenario!J$65,M585*SUMPRODUCT(Z585:AC585,'control variables'!$O$7:$R$7)/J585+H$65*'key variables'!$B$25/scenario!J$65)&lt;'key variables'!$B$28,0,IF($A585&gt;='key variables'!$B$26,M585*SUMPRODUCT(Z585:AC585,'control variables'!$O$5:$R$5)/J585+H$65*'key variables'!$B$25/scenario!J$65,M585*SUMPRODUCT(Z585:AC585,'control variables'!$O$7:$R$7)/J585+H$65*'key variables'!$B$25/scenario!J$65))</f>
        <v>1.4764101763670739E-23</v>
      </c>
      <c r="S585" s="10">
        <f ca="1">IF(IF($A585&gt;='key variables'!$B$26,N585*SUMPRODUCT(Z585:AC585,'control variables'!$O$6:$R$6)/J585+I$65*'key variables'!$B$25/scenario!J$65,N585*SUMPRODUCT(Z585:AC585,'control variables'!$O$7:$R$7)/J585+I$65*'key variables'!$B$25/scenario!J$65)&lt;'key variables'!$B$28,0,IF($A585&gt;='key variables'!$B$26,N585*SUMPRODUCT(Z585:AC585,'control variables'!$O$6:$R$6)/J585+I$65*'key variables'!$B$25/scenario!J$65,N585*SUMPRODUCT(Z585:AC585,'control variables'!$O$7:$R$7)/J585+I$65*'key variables'!$B$25/scenario!J$65))</f>
        <v>6.636390659439877E-24</v>
      </c>
      <c r="T585" s="10">
        <f t="shared" ca="1" si="449"/>
        <v>3.06001486277324E-23</v>
      </c>
      <c r="U585" s="82">
        <f ca="1">SUMPRODUCT(P555:P584,'control variables'!AD$7:AD$36)</f>
        <v>9.0541081739858569E-24</v>
      </c>
      <c r="V585" s="82">
        <f ca="1">SUMPRODUCT(Q555:Q584,'control variables'!AE$7:AE$36)</f>
        <v>1.0450864895244495E-23</v>
      </c>
      <c r="W585" s="82">
        <f ca="1">SUMPRODUCT(R555:R584,'control variables'!AF$7:AF$36)</f>
        <v>3.1302627064161382E-23</v>
      </c>
      <c r="X585" s="82">
        <f ca="1">SUMPRODUCT(S555:S584,'control variables'!AG$7:AG$36)</f>
        <v>1.407037591516044E-23</v>
      </c>
      <c r="Y585" s="82">
        <f t="shared" ca="1" si="443"/>
        <v>6.4877976048552173E-23</v>
      </c>
      <c r="Z585" s="10">
        <f ca="1">IF($A585&gt;='key variables'!$B$26,SUMPRODUCT(P555:P584,'control variables'!V$7:V$36)*$E585,SUMPRODUCT(P555:P584,'control variables'!Z$7:Z$36)*$E585)</f>
        <v>2.2092940535593197E-23</v>
      </c>
      <c r="AA585" s="10">
        <f ca="1">IF($A585&gt;='key variables'!$B$26,SUMPRODUCT(Q555:Q584,'control variables'!W$7:W$36)*$E585,SUMPRODUCT(Q555:Q584,'control variables'!AA$7:AA$36)*$E585)</f>
        <v>2.5501168335888238E-23</v>
      </c>
      <c r="AB585" s="10">
        <f ca="1">IF($A585&gt;='key variables'!$B$26,SUMPRODUCT(R555:R584,'control variables'!X$7:X$36)*$E585,SUMPRODUCT(R555:R584,'control variables'!AB$7:AB$36)*$E585)</f>
        <v>7.6381578952565312E-23</v>
      </c>
      <c r="AC585" s="10">
        <f ca="1">IF($A585&gt;='key variables'!$B$26,SUMPRODUCT(S555:S584,'control variables'!Y$7:Y$36)*$E585,SUMPRODUCT(S555:S584,'control variables'!AC$7:AC$36)*$E585)</f>
        <v>3.4333141645052295E-23</v>
      </c>
      <c r="AD585" s="10">
        <f t="shared" ca="1" si="444"/>
        <v>1.5830882946909905E-22</v>
      </c>
      <c r="AE585" s="82">
        <f ca="1">SUMPRODUCT(P555:P584,'control variables'!AL$7:AL$36)</f>
        <v>3.0080656802679937E-23</v>
      </c>
      <c r="AF585" s="82">
        <f ca="1">SUMPRODUCT(Q555:Q584,'control variables'!AM$7:AM$36)</f>
        <v>3.4630345943137413E-23</v>
      </c>
      <c r="AG585" s="82">
        <f ca="1">SUMPRODUCT(R555:R584,'control variables'!AN$7:AN$36)</f>
        <v>9.8740217535167155E-23</v>
      </c>
      <c r="AH585" s="82">
        <f ca="1">SUMPRODUCT(S555:S584,'control variables'!AO$7:AO$36)</f>
        <v>4.2753534765533185E-23</v>
      </c>
      <c r="AI585" s="82">
        <f t="shared" ca="1" si="408"/>
        <v>2.0620475504651768E-22</v>
      </c>
      <c r="AJ585" s="10">
        <f ca="1">SUMPRODUCT(P555:P584,'control variables'!AP$7:AP$36)</f>
        <v>2.8742184572106414E-26</v>
      </c>
      <c r="AK585" s="10">
        <f ca="1">SUMPRODUCT(Q555:Q584,'control variables'!AQ$7:AQ$36)</f>
        <v>8.2940440401494942E-26</v>
      </c>
      <c r="AL585" s="10">
        <f ca="1">SUMPRODUCT(R555:R584,'control variables'!AR$7:AR$36)</f>
        <v>2.9810972015608224E-24</v>
      </c>
      <c r="AM585" s="10">
        <f ca="1">SUMPRODUCT(S555:S584,'control variables'!AS$7:AS$36)</f>
        <v>2.2333140591053301E-24</v>
      </c>
      <c r="AN585" s="10">
        <f t="shared" ca="1" si="429"/>
        <v>5.3260938856397536E-24</v>
      </c>
      <c r="AO585" s="82">
        <f ca="1">SUMPRODUCT(P555:P584,'control variables'!AX$7:AX$36)</f>
        <v>3.9084984761122113E-26</v>
      </c>
      <c r="AP585" s="82">
        <f ca="1">SUMPRODUCT(Q555:Q584,'control variables'!AY$7:AY$36)</f>
        <v>9.0229073327131912E-26</v>
      </c>
      <c r="AQ585" s="82">
        <f ca="1">SUMPRODUCT(R555:R584,'control variables'!AZ$7:AZ$36)</f>
        <v>8.1076745159798703E-25</v>
      </c>
      <c r="AR585" s="82">
        <f ca="1">SUMPRODUCT(S555:S584,'control variables'!BA$7:BA$36)</f>
        <v>6.0739326023007627E-25</v>
      </c>
      <c r="AS585" s="82">
        <f t="shared" ca="1" si="430"/>
        <v>1.5474747699163173E-24</v>
      </c>
      <c r="AT585" s="10">
        <f ca="1">SUMPRODUCT(P555:P584,'control variables'!AT$7:AT$36)</f>
        <v>-3.4494024261458914E-26</v>
      </c>
      <c r="AU585" s="10">
        <f ca="1">SUMPRODUCT(Q555:Q584,'control variables'!AU$7:AU$36)</f>
        <v>3.7418427879439724E-26</v>
      </c>
      <c r="AV585" s="10">
        <f ca="1">SUMPRODUCT(R555:R584,'control variables'!AV$7:AV$36)</f>
        <v>1.6112674902552814E-23</v>
      </c>
      <c r="AW585" s="10">
        <f ca="1">SUMPRODUCT(S555:S584,'control variables'!AW$7:AW$36)</f>
        <v>1.2070946016394304E-23</v>
      </c>
      <c r="AX585" s="10">
        <f t="shared" ca="1" si="409"/>
        <v>2.8186545322565102E-23</v>
      </c>
      <c r="AY585" s="82">
        <f ca="1">SUMPRODUCT(P555:P584,'control variables'!BB$7:BB$36)</f>
        <v>1.25022362018719E-25</v>
      </c>
      <c r="AZ585" s="82">
        <f ca="1">SUMPRODUCT(Q555:Q584,'control variables'!BC$7:BC$36)</f>
        <v>3.1880680019888402E-25</v>
      </c>
      <c r="BA585" s="82">
        <f ca="1">SUMPRODUCT(R555:R584,'control variables'!BD$7:BD$36)</f>
        <v>2.2317455962508725E-24</v>
      </c>
      <c r="BB585" s="82">
        <f ca="1">SUMPRODUCT(S555:S584,'control variables'!BE$7:BE$36)</f>
        <v>3.1714698057159932E-25</v>
      </c>
      <c r="BC585" s="82">
        <f t="shared" ca="1" si="431"/>
        <v>2.9927217390400751E-24</v>
      </c>
      <c r="BD585" s="10">
        <f ca="1">SUMPRODUCT(P555:P584,'control variables'!BF$7:BF$36)</f>
        <v>2.6153589167859898E-26</v>
      </c>
      <c r="BE585" s="10">
        <f ca="1">SUMPRODUCT(Q555:Q584,'control variables'!BG$7:BG$36)</f>
        <v>3.0188244017710657E-26</v>
      </c>
      <c r="BF585" s="10">
        <f ca="1">SUMPRODUCT(R555:R584,'control variables'!BH$7:BH$36)</f>
        <v>9.0420396175850666E-25</v>
      </c>
      <c r="BG585" s="10">
        <f ca="1">SUMPRODUCT(S555:S584,'control variables'!BI$7:BI$36)</f>
        <v>2.0321760246898926E-24</v>
      </c>
      <c r="BH585" s="10">
        <f t="shared" ca="1" si="432"/>
        <v>2.9927218196339698E-24</v>
      </c>
      <c r="BI585" s="82">
        <f t="shared" ca="1" si="410"/>
        <v>3.0171185140437195E-23</v>
      </c>
      <c r="BJ585" s="82">
        <f t="shared" ca="1" si="411"/>
        <v>3.4986571171215734E-23</v>
      </c>
      <c r="BK585" s="82">
        <f t="shared" ca="1" si="412"/>
        <v>1.1708463803397083E-22</v>
      </c>
      <c r="BL585" s="82">
        <f t="shared" ca="1" si="413"/>
        <v>5.5141627762499083E-23</v>
      </c>
      <c r="BM585" s="82">
        <f t="shared" ca="1" si="403"/>
        <v>2.3738402210812282E-22</v>
      </c>
      <c r="BN585" s="10">
        <f ca="1">BN584+BI585-INDIRECT(ADDRESS(MAX($D585-'key variables'!$B$9*30,34),scenario!BI$4),TRUE)</f>
        <v>9439390.0751690175</v>
      </c>
      <c r="BO585" s="10">
        <f ca="1">BO584+BJ585-INDIRECT(ADDRESS(MAX($D585-'key variables'!$B$9*30,34),scenario!BJ$4),TRUE)</f>
        <v>10895583.360992203</v>
      </c>
      <c r="BP585" s="10">
        <f ca="1">BP584+BK585-INDIRECT(ADDRESS(MAX($D585-'key variables'!$B$9*30,34),scenario!BK$4),TRUE)</f>
        <v>32531162.537994072</v>
      </c>
      <c r="BQ585" s="10">
        <f ca="1">BQ584+BL585-INDIRECT(ADDRESS(MAX($D585-'key variables'!$B$9*30,34),scenario!BL$4),TRUE)</f>
        <v>14415841.516535141</v>
      </c>
      <c r="BR585" s="10">
        <f t="shared" ca="1" si="433"/>
        <v>67281977.490690395</v>
      </c>
      <c r="BS585" s="82">
        <f t="shared" ca="1" si="414"/>
        <v>-2.3433848477535232E-9</v>
      </c>
      <c r="BT585" s="82">
        <f t="shared" ca="1" si="415"/>
        <v>-3.4288309056999958E-10</v>
      </c>
      <c r="BU585" s="82">
        <f t="shared" ca="1" si="416"/>
        <v>-4.2578247660358246E-9</v>
      </c>
      <c r="BV585" s="82">
        <f t="shared" ca="1" si="417"/>
        <v>-2.994392234341145E-9</v>
      </c>
      <c r="BW585" s="82">
        <f t="shared" ca="1" si="434"/>
        <v>-9.9384849387004921E-9</v>
      </c>
      <c r="BX585" s="10">
        <f t="shared" ca="1" si="418"/>
        <v>-1.8625994260185011E-12</v>
      </c>
      <c r="BY585" s="10">
        <f t="shared" ca="1" si="419"/>
        <v>2.8902850229978378E-12</v>
      </c>
      <c r="BZ585" s="10">
        <f t="shared" ca="1" si="420"/>
        <v>-3.5034723983021136E-11</v>
      </c>
      <c r="CA585" s="10">
        <f t="shared" ca="1" si="421"/>
        <v>-2.0257049910623958E-11</v>
      </c>
      <c r="CB585" s="10">
        <v>0</v>
      </c>
      <c r="CC585" s="82">
        <f t="shared" ca="1" si="422"/>
        <v>3.9725652202836458E-13</v>
      </c>
      <c r="CD585" s="82">
        <f t="shared" ca="1" si="423"/>
        <v>3.4270724516488419E-13</v>
      </c>
      <c r="CE585" s="82">
        <f t="shared" ca="1" si="424"/>
        <v>1.8915613015541563E-10</v>
      </c>
      <c r="CF585" s="82">
        <f t="shared" ca="1" si="425"/>
        <v>3.7028113764123778E-11</v>
      </c>
      <c r="CG585" s="82">
        <f t="shared" ca="1" si="435"/>
        <v>2.2692420768673264E-10</v>
      </c>
      <c r="CH585" s="13" t="str">
        <f t="shared" ca="1" si="436"/>
        <v/>
      </c>
      <c r="CI585" s="81">
        <f t="shared" ca="1" si="445"/>
        <v>0.1131775965863165</v>
      </c>
      <c r="CJ585" s="81">
        <f t="shared" ca="1" si="446"/>
        <v>0.13063724757458739</v>
      </c>
      <c r="CK585" s="81">
        <f t="shared" ca="1" si="447"/>
        <v>0.39004625943939081</v>
      </c>
      <c r="CL585" s="81">
        <f t="shared" ca="1" si="448"/>
        <v>0.17284488538116416</v>
      </c>
      <c r="CM585" s="89">
        <f t="shared" ca="1" si="437"/>
        <v>0.80670598898145884</v>
      </c>
    </row>
    <row r="586" spans="1:91" x14ac:dyDescent="0.3">
      <c r="A586">
        <v>521</v>
      </c>
      <c r="B586" s="3">
        <f t="shared" si="450"/>
        <v>1.6361111111111111</v>
      </c>
      <c r="C586" s="3">
        <f t="shared" si="438"/>
        <v>17.366666666666667</v>
      </c>
      <c r="D586" s="4">
        <f t="shared" ca="1" si="426"/>
        <v>586</v>
      </c>
      <c r="E586" s="58">
        <f>(0.5*(COS(B586*2*PI())+1)*('key variables'!$B$4-'key variables'!$B$6)+'key variables'!$B$6)/'key variables'!$B$4</f>
        <v>1</v>
      </c>
      <c r="F586" s="10">
        <f t="shared" ca="1" si="439"/>
        <v>11689222.907461114</v>
      </c>
      <c r="G586" s="10">
        <f t="shared" ca="1" si="440"/>
        <v>13492492.798713122</v>
      </c>
      <c r="H586" s="10">
        <f t="shared" ca="1" si="441"/>
        <v>40309474.521088287</v>
      </c>
      <c r="I586" s="10">
        <f t="shared" ca="1" si="442"/>
        <v>17912154.249750931</v>
      </c>
      <c r="J586" s="10">
        <f t="shared" ca="1" si="427"/>
        <v>83403344.477013454</v>
      </c>
      <c r="K586" s="82">
        <f t="shared" ca="1" si="404"/>
        <v>2249832.832292099</v>
      </c>
      <c r="L586" s="82">
        <f t="shared" ca="1" si="405"/>
        <v>2596909.4377209195</v>
      </c>
      <c r="M586" s="82">
        <f t="shared" ca="1" si="406"/>
        <v>7778311.98309422</v>
      </c>
      <c r="N586" s="82">
        <f t="shared" ca="1" si="407"/>
        <v>3496312.733215793</v>
      </c>
      <c r="O586" s="82">
        <f t="shared" ca="1" si="428"/>
        <v>16121366.986323033</v>
      </c>
      <c r="P586" s="10">
        <f ca="1">IF(IF($A586&gt;='key variables'!$B$26,K586*SUMPRODUCT(Z586:AC586,'control variables'!$O$3:$R$3)/J586+F$65*'key variables'!$B$25/scenario!J$65,K586*SUMPRODUCT(Z586:AC586,'control variables'!$O$7:$R$7)/J586+F$65*'key variables'!$B$25/scenario!J$65)&lt;'key variables'!$B$28,0,IF($A586&gt;='key variables'!$B$26,K586*SUMPRODUCT(Z586:AC586,'control variables'!$O$3:$R$3)/J586+F$65*'key variables'!$B$25/scenario!J$65,K586*SUMPRODUCT(Z586:AC586,'control variables'!$O$7:$R$7)/J586+F$65*'key variables'!$B$25/scenario!J$65))</f>
        <v>3.6744908507205228E-24</v>
      </c>
      <c r="Q586" s="10">
        <f ca="1">IF(IF($A586&gt;='key variables'!$B$26,L586*SUMPRODUCT(Z586:AC586,'control variables'!$O$4:$R$4)/J586+G$65*'key variables'!$B$25/scenario!J$65,L586*SUMPRODUCT(Z586:AC586,'control variables'!$O$7:$R$7)/J586+G$65*'key variables'!$B$25/scenario!J$65)&lt;'key variables'!$B$28,0,IF($A586&gt;='key variables'!$B$26,L586*SUMPRODUCT(Z586:AC586,'control variables'!$O$4:$R$4)/J586+G$65*'key variables'!$B$25/scenario!J$65,L586*SUMPRODUCT(Z586:AC586,'control variables'!$O$7:$R$7)/J586+G$65*'key variables'!$B$25/scenario!J$65))</f>
        <v>4.241346215635813E-24</v>
      </c>
      <c r="R586" s="10">
        <f ca="1">IF(IF($A586&gt;='key variables'!$B$26,M586*SUMPRODUCT(Z586:AC586,'control variables'!$O$5:$R$5)/J586+H$65*'key variables'!$B$25/scenario!J$65,M586*SUMPRODUCT(Z586:AC586,'control variables'!$O$7:$R$7)/J586+H$65*'key variables'!$B$25/scenario!J$65)&lt;'key variables'!$B$28,0,IF($A586&gt;='key variables'!$B$26,M586*SUMPRODUCT(Z586:AC586,'control variables'!$O$5:$R$5)/J586+H$65*'key variables'!$B$25/scenario!J$65,M586*SUMPRODUCT(Z586:AC586,'control variables'!$O$7:$R$7)/J586+H$65*'key variables'!$B$25/scenario!J$65))</f>
        <v>1.2703759944160493E-23</v>
      </c>
      <c r="S586" s="10">
        <f ca="1">IF(IF($A586&gt;='key variables'!$B$26,N586*SUMPRODUCT(Z586:AC586,'control variables'!$O$6:$R$6)/J586+I$65*'key variables'!$B$25/scenario!J$65,N586*SUMPRODUCT(Z586:AC586,'control variables'!$O$7:$R$7)/J586+I$65*'key variables'!$B$25/scenario!J$65)&lt;'key variables'!$B$28,0,IF($A586&gt;='key variables'!$B$26,N586*SUMPRODUCT(Z586:AC586,'control variables'!$O$6:$R$6)/J586+I$65*'key variables'!$B$25/scenario!J$65,N586*SUMPRODUCT(Z586:AC586,'control variables'!$O$7:$R$7)/J586+I$65*'key variables'!$B$25/scenario!J$65))</f>
        <v>5.7102772104052619E-24</v>
      </c>
      <c r="T586" s="10">
        <f t="shared" ca="1" si="449"/>
        <v>2.6329874220922092E-23</v>
      </c>
      <c r="U586" s="82">
        <f ca="1">SUMPRODUCT(P556:P585,'control variables'!AD$7:AD$36)</f>
        <v>7.7906003759608585E-24</v>
      </c>
      <c r="V586" s="82">
        <f ca="1">SUMPRODUCT(Q556:Q585,'control variables'!AE$7:AE$36)</f>
        <v>8.9924386165319389E-24</v>
      </c>
      <c r="W586" s="82">
        <f ca="1">SUMPRODUCT(R556:R585,'control variables'!AF$7:AF$36)</f>
        <v>2.6934321248258499E-23</v>
      </c>
      <c r="X586" s="82">
        <f ca="1">SUMPRODUCT(S556:S585,'control variables'!AG$7:AG$36)</f>
        <v>1.2106844074329562E-23</v>
      </c>
      <c r="Y586" s="82">
        <f t="shared" ca="1" si="443"/>
        <v>5.5824204315080856E-23</v>
      </c>
      <c r="Z586" s="10">
        <f ca="1">IF($A586&gt;='key variables'!$B$26,SUMPRODUCT(P556:P585,'control variables'!V$7:V$36)*$E586,SUMPRODUCT(P556:P585,'control variables'!Z$7:Z$36)*$E586)</f>
        <v>1.9009853597419819E-23</v>
      </c>
      <c r="AA586" s="10">
        <f ca="1">IF($A586&gt;='key variables'!$B$26,SUMPRODUCT(Q556:Q585,'control variables'!W$7:W$36)*$E586,SUMPRODUCT(Q556:Q585,'control variables'!AA$7:AA$36)*$E586)</f>
        <v>2.1942460572298704E-23</v>
      </c>
      <c r="AB586" s="10">
        <f ca="1">IF($A586&gt;='key variables'!$B$26,SUMPRODUCT(R556:R585,'control variables'!X$7:X$36)*$E586,SUMPRODUCT(R556:R585,'control variables'!AB$7:AB$36)*$E586)</f>
        <v>6.5722470537082057E-23</v>
      </c>
      <c r="AC586" s="10">
        <f ca="1">IF($A586&gt;='key variables'!$B$26,SUMPRODUCT(S556:S585,'control variables'!Y$7:Y$36)*$E586,SUMPRODUCT(S556:S585,'control variables'!AC$7:AC$36)*$E586)</f>
        <v>2.954192517562024E-23</v>
      </c>
      <c r="AD586" s="10">
        <f t="shared" ca="1" si="444"/>
        <v>1.3621670988242081E-22</v>
      </c>
      <c r="AE586" s="82">
        <f ca="1">SUMPRODUCT(P556:P585,'control variables'!AL$7:AL$36)</f>
        <v>2.5882877881824832E-23</v>
      </c>
      <c r="AF586" s="82">
        <f ca="1">SUMPRODUCT(Q556:Q585,'control variables'!AM$7:AM$36)</f>
        <v>2.9797654384053142E-23</v>
      </c>
      <c r="AG586" s="82">
        <f ca="1">SUMPRODUCT(R556:R585,'control variables'!AN$7:AN$36)</f>
        <v>8.4960943813562643E-23</v>
      </c>
      <c r="AH586" s="82">
        <f ca="1">SUMPRODUCT(S556:S585,'control variables'!AO$7:AO$36)</f>
        <v>3.6787245923900859E-23</v>
      </c>
      <c r="AI586" s="82">
        <f t="shared" ca="1" si="408"/>
        <v>1.7742872200334148E-22</v>
      </c>
      <c r="AJ586" s="10">
        <f ca="1">SUMPRODUCT(P556:P585,'control variables'!AP$7:AP$36)</f>
        <v>2.4731190486187179E-26</v>
      </c>
      <c r="AK586" s="10">
        <f ca="1">SUMPRODUCT(Q556:Q585,'control variables'!AQ$7:AQ$36)</f>
        <v>7.1366037798263999E-26</v>
      </c>
      <c r="AL586" s="10">
        <f ca="1">SUMPRODUCT(R556:R585,'control variables'!AR$7:AR$36)</f>
        <v>2.5650827815360141E-24</v>
      </c>
      <c r="AM586" s="10">
        <f ca="1">SUMPRODUCT(S556:S585,'control variables'!AS$7:AS$36)</f>
        <v>1.9216533549372454E-24</v>
      </c>
      <c r="AN586" s="10">
        <f t="shared" ca="1" si="429"/>
        <v>4.5828333647577105E-24</v>
      </c>
      <c r="AO586" s="82">
        <f ca="1">SUMPRODUCT(P556:P585,'control variables'!AX$7:AX$36)</f>
        <v>3.3630644909820572E-26</v>
      </c>
      <c r="AP586" s="82">
        <f ca="1">SUMPRODUCT(Q556:Q585,'control variables'!AY$7:AY$36)</f>
        <v>7.7637536362181706E-26</v>
      </c>
      <c r="AQ586" s="82">
        <f ca="1">SUMPRODUCT(R556:R585,'control variables'!AZ$7:AZ$36)</f>
        <v>6.9762422668907375E-25</v>
      </c>
      <c r="AR586" s="82">
        <f ca="1">SUMPRODUCT(S556:S585,'control variables'!BA$7:BA$36)</f>
        <v>5.2263106101386359E-25</v>
      </c>
      <c r="AS586" s="82">
        <f t="shared" ca="1" si="430"/>
        <v>1.3315234689749397E-24</v>
      </c>
      <c r="AT586" s="10">
        <f ca="1">SUMPRODUCT(P556:P585,'control variables'!AT$7:AT$36)</f>
        <v>-2.9680356498482518E-26</v>
      </c>
      <c r="AU586" s="10">
        <f ca="1">SUMPRODUCT(Q556:Q585,'control variables'!AU$7:AU$36)</f>
        <v>3.2196657329873297E-26</v>
      </c>
      <c r="AV586" s="10">
        <f ca="1">SUMPRODUCT(R556:R585,'control variables'!AV$7:AV$36)</f>
        <v>1.3864138658540303E-23</v>
      </c>
      <c r="AW586" s="10">
        <f ca="1">SUMPRODUCT(S556:S585,'control variables'!AW$7:AW$36)</f>
        <v>1.0386436164272804E-23</v>
      </c>
      <c r="AX586" s="10">
        <f t="shared" ca="1" si="409"/>
        <v>2.4253091123644499E-23</v>
      </c>
      <c r="AY586" s="82">
        <f ca="1">SUMPRODUCT(P556:P585,'control variables'!BB$7:BB$36)</f>
        <v>1.075753947081203E-25</v>
      </c>
      <c r="AZ586" s="82">
        <f ca="1">SUMPRODUCT(Q556:Q585,'control variables'!BC$7:BC$36)</f>
        <v>2.7431706466954162E-25</v>
      </c>
      <c r="BA586" s="82">
        <f ca="1">SUMPRODUCT(R556:R585,'control variables'!BD$7:BD$36)</f>
        <v>1.9203037722871588E-24</v>
      </c>
      <c r="BB586" s="82">
        <f ca="1">SUMPRODUCT(S556:S585,'control variables'!BE$7:BE$36)</f>
        <v>2.7288887415493036E-25</v>
      </c>
      <c r="BC586" s="82">
        <f t="shared" ca="1" si="431"/>
        <v>2.5750851058197513E-24</v>
      </c>
      <c r="BD586" s="10">
        <f ca="1">SUMPRODUCT(P556:P585,'control variables'!BF$7:BF$36)</f>
        <v>2.2503835572593795E-26</v>
      </c>
      <c r="BE586" s="10">
        <f ca="1">SUMPRODUCT(Q556:Q585,'control variables'!BG$7:BG$36)</f>
        <v>2.5975451217791264E-26</v>
      </c>
      <c r="BF586" s="10">
        <f ca="1">SUMPRODUCT(R556:R585,'control variables'!BH$7:BH$36)</f>
        <v>7.7802159959394855E-25</v>
      </c>
      <c r="BG586" s="10">
        <f ca="1">SUMPRODUCT(S556:S585,'control variables'!BI$7:BI$36)</f>
        <v>1.7485842887823718E-24</v>
      </c>
      <c r="BH586" s="10">
        <f t="shared" ca="1" si="432"/>
        <v>2.5750851751667056E-24</v>
      </c>
      <c r="BI586" s="82">
        <f t="shared" ca="1" si="410"/>
        <v>2.5960772920034468E-23</v>
      </c>
      <c r="BJ586" s="82">
        <f t="shared" ca="1" si="411"/>
        <v>3.0104168106052559E-23</v>
      </c>
      <c r="BK586" s="82">
        <f t="shared" ca="1" si="412"/>
        <v>1.007453862443901E-22</v>
      </c>
      <c r="BL586" s="82">
        <f t="shared" ca="1" si="413"/>
        <v>4.7446570962328591E-23</v>
      </c>
      <c r="BM586" s="82">
        <f t="shared" ca="1" si="403"/>
        <v>2.0425689823280572E-22</v>
      </c>
      <c r="BN586" s="10">
        <f ca="1">BN585+BI586-INDIRECT(ADDRESS(MAX($D586-'key variables'!$B$9*30,34),scenario!BI$4),TRUE)</f>
        <v>9439390.0751690175</v>
      </c>
      <c r="BO586" s="10">
        <f ca="1">BO585+BJ586-INDIRECT(ADDRESS(MAX($D586-'key variables'!$B$9*30,34),scenario!BJ$4),TRUE)</f>
        <v>10895583.360992203</v>
      </c>
      <c r="BP586" s="10">
        <f ca="1">BP585+BK586-INDIRECT(ADDRESS(MAX($D586-'key variables'!$B$9*30,34),scenario!BK$4),TRUE)</f>
        <v>32531162.537994072</v>
      </c>
      <c r="BQ586" s="10">
        <f ca="1">BQ585+BL586-INDIRECT(ADDRESS(MAX($D586-'key variables'!$B$9*30,34),scenario!BL$4),TRUE)</f>
        <v>14415841.516535141</v>
      </c>
      <c r="BR586" s="10">
        <f t="shared" ca="1" si="433"/>
        <v>67281977.490690395</v>
      </c>
      <c r="BS586" s="82">
        <f t="shared" ca="1" si="414"/>
        <v>-2.3433848477535455E-9</v>
      </c>
      <c r="BT586" s="82">
        <f t="shared" ca="1" si="415"/>
        <v>-3.4288309057002549E-10</v>
      </c>
      <c r="BU586" s="82">
        <f t="shared" ca="1" si="416"/>
        <v>-4.257824766035914E-9</v>
      </c>
      <c r="BV586" s="82">
        <f t="shared" ca="1" si="417"/>
        <v>-2.9943922343411884E-9</v>
      </c>
      <c r="BW586" s="82">
        <f t="shared" ca="1" si="434"/>
        <v>-9.9384849387006741E-9</v>
      </c>
      <c r="BX586" s="10">
        <f t="shared" ca="1" si="418"/>
        <v>-1.8625994260185976E-12</v>
      </c>
      <c r="BY586" s="10">
        <f t="shared" ca="1" si="419"/>
        <v>2.8902850229976152E-12</v>
      </c>
      <c r="BZ586" s="10">
        <f t="shared" ca="1" si="420"/>
        <v>-3.5034723983023133E-11</v>
      </c>
      <c r="CA586" s="10">
        <f t="shared" ca="1" si="421"/>
        <v>-2.0257049910625454E-11</v>
      </c>
      <c r="CB586" s="10">
        <v>0</v>
      </c>
      <c r="CC586" s="82">
        <f t="shared" ca="1" si="422"/>
        <v>3.9725652202838538E-13</v>
      </c>
      <c r="CD586" s="82">
        <f t="shared" ca="1" si="423"/>
        <v>3.4270724516484572E-13</v>
      </c>
      <c r="CE586" s="82">
        <f t="shared" ca="1" si="424"/>
        <v>1.8915613015540363E-10</v>
      </c>
      <c r="CF586" s="82">
        <f t="shared" ca="1" si="425"/>
        <v>3.7028113764114789E-11</v>
      </c>
      <c r="CG586" s="82">
        <f t="shared" ca="1" si="435"/>
        <v>2.2692420768671168E-10</v>
      </c>
      <c r="CH586" s="13" t="str">
        <f t="shared" ca="1" si="436"/>
        <v/>
      </c>
      <c r="CI586" s="81">
        <f t="shared" ca="1" si="445"/>
        <v>0.1131775965863165</v>
      </c>
      <c r="CJ586" s="81">
        <f t="shared" ca="1" si="446"/>
        <v>0.13063724757458739</v>
      </c>
      <c r="CK586" s="81">
        <f t="shared" ca="1" si="447"/>
        <v>0.39004625943939081</v>
      </c>
      <c r="CL586" s="81">
        <f t="shared" ca="1" si="448"/>
        <v>0.17284488538116416</v>
      </c>
      <c r="CM586" s="89">
        <f t="shared" ca="1" si="437"/>
        <v>0.80670598898145884</v>
      </c>
    </row>
    <row r="587" spans="1:91" x14ac:dyDescent="0.3">
      <c r="A587">
        <v>522</v>
      </c>
      <c r="B587" s="3">
        <f t="shared" si="450"/>
        <v>1.6388888888888888</v>
      </c>
      <c r="C587" s="3">
        <f t="shared" si="438"/>
        <v>17.399999999999999</v>
      </c>
      <c r="D587" s="4">
        <f t="shared" ca="1" si="426"/>
        <v>587</v>
      </c>
      <c r="E587" s="58">
        <f>(0.5*(COS(B587*2*PI())+1)*('key variables'!$B$4-'key variables'!$B$6)+'key variables'!$B$6)/'key variables'!$B$4</f>
        <v>1</v>
      </c>
      <c r="F587" s="10">
        <f t="shared" ca="1" si="439"/>
        <v>11689222.907461114</v>
      </c>
      <c r="G587" s="10">
        <f t="shared" ca="1" si="440"/>
        <v>13492492.798713122</v>
      </c>
      <c r="H587" s="10">
        <f t="shared" ca="1" si="441"/>
        <v>40309474.521088287</v>
      </c>
      <c r="I587" s="10">
        <f t="shared" ca="1" si="442"/>
        <v>17912154.249750931</v>
      </c>
      <c r="J587" s="10">
        <f t="shared" ca="1" si="427"/>
        <v>83403344.477013454</v>
      </c>
      <c r="K587" s="82">
        <f t="shared" ca="1" si="404"/>
        <v>2249832.832292099</v>
      </c>
      <c r="L587" s="82">
        <f t="shared" ca="1" si="405"/>
        <v>2596909.4377209195</v>
      </c>
      <c r="M587" s="82">
        <f t="shared" ca="1" si="406"/>
        <v>7778311.98309422</v>
      </c>
      <c r="N587" s="82">
        <f t="shared" ca="1" si="407"/>
        <v>3496312.733215793</v>
      </c>
      <c r="O587" s="82">
        <f t="shared" ca="1" si="428"/>
        <v>16121366.986323033</v>
      </c>
      <c r="P587" s="10">
        <f ca="1">IF(IF($A587&gt;='key variables'!$B$26,K587*SUMPRODUCT(Z587:AC587,'control variables'!$O$3:$R$3)/J587+F$65*'key variables'!$B$25/scenario!J$65,K587*SUMPRODUCT(Z587:AC587,'control variables'!$O$7:$R$7)/J587+F$65*'key variables'!$B$25/scenario!J$65)&lt;'key variables'!$B$28,0,IF($A587&gt;='key variables'!$B$26,K587*SUMPRODUCT(Z587:AC587,'control variables'!$O$3:$R$3)/J587+F$65*'key variables'!$B$25/scenario!J$65,K587*SUMPRODUCT(Z587:AC587,'control variables'!$O$7:$R$7)/J587+F$65*'key variables'!$B$25/scenario!J$65))</f>
        <v>3.1617128106926409E-24</v>
      </c>
      <c r="Q587" s="10">
        <f ca="1">IF(IF($A587&gt;='key variables'!$B$26,L587*SUMPRODUCT(Z587:AC587,'control variables'!$O$4:$R$4)/J587+G$65*'key variables'!$B$25/scenario!J$65,L587*SUMPRODUCT(Z587:AC587,'control variables'!$O$7:$R$7)/J587+G$65*'key variables'!$B$25/scenario!J$65)&lt;'key variables'!$B$28,0,IF($A587&gt;='key variables'!$B$26,L587*SUMPRODUCT(Z587:AC587,'control variables'!$O$4:$R$4)/J587+G$65*'key variables'!$B$25/scenario!J$65,L587*SUMPRODUCT(Z587:AC587,'control variables'!$O$7:$R$7)/J587+G$65*'key variables'!$B$25/scenario!J$65))</f>
        <v>3.6494630710344482E-24</v>
      </c>
      <c r="R587" s="10">
        <f ca="1">IF(IF($A587&gt;='key variables'!$B$26,M587*SUMPRODUCT(Z587:AC587,'control variables'!$O$5:$R$5)/J587+H$65*'key variables'!$B$25/scenario!J$65,M587*SUMPRODUCT(Z587:AC587,'control variables'!$O$7:$R$7)/J587+H$65*'key variables'!$B$25/scenario!J$65)&lt;'key variables'!$B$28,0,IF($A587&gt;='key variables'!$B$26,M587*SUMPRODUCT(Z587:AC587,'control variables'!$O$5:$R$5)/J587+H$65*'key variables'!$B$25/scenario!J$65,M587*SUMPRODUCT(Z587:AC587,'control variables'!$O$7:$R$7)/J587+H$65*'key variables'!$B$25/scenario!J$65))</f>
        <v>1.0930940419008057E-23</v>
      </c>
      <c r="S587" s="10">
        <f ca="1">IF(IF($A587&gt;='key variables'!$B$26,N587*SUMPRODUCT(Z587:AC587,'control variables'!$O$6:$R$6)/J587+I$65*'key variables'!$B$25/scenario!J$65,N587*SUMPRODUCT(Z587:AC587,'control variables'!$O$7:$R$7)/J587+I$65*'key variables'!$B$25/scenario!J$65)&lt;'key variables'!$B$28,0,IF($A587&gt;='key variables'!$B$26,N587*SUMPRODUCT(Z587:AC587,'control variables'!$O$6:$R$6)/J587+I$65*'key variables'!$B$25/scenario!J$65,N587*SUMPRODUCT(Z587:AC587,'control variables'!$O$7:$R$7)/J587+I$65*'key variables'!$B$25/scenario!J$65))</f>
        <v>4.9134036094291362E-24</v>
      </c>
      <c r="T587" s="10">
        <f t="shared" ca="1" si="449"/>
        <v>2.2655519910164282E-23</v>
      </c>
      <c r="U587" s="82">
        <f ca="1">SUMPRODUCT(P557:P586,'control variables'!AD$7:AD$36)</f>
        <v>6.7034160683329482E-24</v>
      </c>
      <c r="V587" s="82">
        <f ca="1">SUMPRODUCT(Q557:Q586,'control variables'!AE$7:AE$36)</f>
        <v>7.7375368529441758E-24</v>
      </c>
      <c r="W587" s="82">
        <f ca="1">SUMPRODUCT(R557:R586,'control variables'!AF$7:AF$36)</f>
        <v>2.3175615887363375E-23</v>
      </c>
      <c r="X587" s="82">
        <f ca="1">SUMPRODUCT(S557:S586,'control variables'!AG$7:AG$36)</f>
        <v>1.0417324620460043E-23</v>
      </c>
      <c r="Y587" s="82">
        <f t="shared" ca="1" si="443"/>
        <v>4.8033893429100543E-23</v>
      </c>
      <c r="Z587" s="10">
        <f ca="1">IF($A587&gt;='key variables'!$B$26,SUMPRODUCT(P557:P586,'control variables'!V$7:V$36)*$E587,SUMPRODUCT(P557:P586,'control variables'!Z$7:Z$36)*$E587)</f>
        <v>1.6357013825893249E-23</v>
      </c>
      <c r="AA587" s="10">
        <f ca="1">IF($A587&gt;='key variables'!$B$26,SUMPRODUCT(Q557:Q586,'control variables'!W$7:W$36)*$E587,SUMPRODUCT(Q557:Q586,'control variables'!AA$7:AA$36)*$E587)</f>
        <v>1.8880373229382577E-23</v>
      </c>
      <c r="AB587" s="10">
        <f ca="1">IF($A587&gt;='key variables'!$B$26,SUMPRODUCT(R557:R586,'control variables'!X$7:X$36)*$E587,SUMPRODUCT(R557:R586,'control variables'!AB$7:AB$36)*$E587)</f>
        <v>5.6550848944613874E-23</v>
      </c>
      <c r="AC587" s="10">
        <f ca="1">IF($A587&gt;='key variables'!$B$26,SUMPRODUCT(S557:S586,'control variables'!Y$7:Y$36)*$E587,SUMPRODUCT(S557:S586,'control variables'!AC$7:AC$36)*$E587)</f>
        <v>2.5419326669970281E-23</v>
      </c>
      <c r="AD587" s="10">
        <f t="shared" ca="1" si="444"/>
        <v>1.1720756266985998E-22</v>
      </c>
      <c r="AE587" s="82">
        <f ca="1">SUMPRODUCT(P557:P586,'control variables'!AL$7:AL$36)</f>
        <v>2.2270902255889976E-23</v>
      </c>
      <c r="AF587" s="82">
        <f ca="1">SUMPRODUCT(Q557:Q586,'control variables'!AM$7:AM$36)</f>
        <v>2.563936866958828E-23</v>
      </c>
      <c r="AG587" s="82">
        <f ca="1">SUMPRODUCT(R557:R586,'control variables'!AN$7:AN$36)</f>
        <v>7.3104578396543058E-23</v>
      </c>
      <c r="AH587" s="82">
        <f ca="1">SUMPRODUCT(S557:S586,'control variables'!AO$7:AO$36)</f>
        <v>3.1653557304378874E-23</v>
      </c>
      <c r="AI587" s="82">
        <f t="shared" ca="1" si="408"/>
        <v>1.5266840662640019E-22</v>
      </c>
      <c r="AJ587" s="10">
        <f ca="1">SUMPRODUCT(P557:P586,'control variables'!AP$7:AP$36)</f>
        <v>2.1279933727015624E-26</v>
      </c>
      <c r="AK587" s="10">
        <f ca="1">SUMPRODUCT(Q557:Q586,'control variables'!AQ$7:AQ$36)</f>
        <v>6.1406852029826533E-26</v>
      </c>
      <c r="AL587" s="10">
        <f ca="1">SUMPRODUCT(R557:R586,'control variables'!AR$7:AR$36)</f>
        <v>2.2071234955665344E-24</v>
      </c>
      <c r="AM587" s="10">
        <f ca="1">SUMPRODUCT(S557:S586,'control variables'!AS$7:AS$36)</f>
        <v>1.6534851430706947E-24</v>
      </c>
      <c r="AN587" s="10">
        <f t="shared" ca="1" si="429"/>
        <v>3.9432954243940709E-24</v>
      </c>
      <c r="AO587" s="82">
        <f ca="1">SUMPRODUCT(P557:P586,'control variables'!AX$7:AX$36)</f>
        <v>2.8937462403093168E-26</v>
      </c>
      <c r="AP587" s="82">
        <f ca="1">SUMPRODUCT(Q557:Q586,'control variables'!AY$7:AY$36)</f>
        <v>6.6803158118843191E-26</v>
      </c>
      <c r="AQ587" s="82">
        <f ca="1">SUMPRODUCT(R557:R586,'control variables'!AZ$7:AZ$36)</f>
        <v>6.002702263198949E-25</v>
      </c>
      <c r="AR587" s="82">
        <f ca="1">SUMPRODUCT(S557:S586,'control variables'!BA$7:BA$36)</f>
        <v>4.4969749225240359E-25</v>
      </c>
      <c r="AS587" s="82">
        <f t="shared" ca="1" si="430"/>
        <v>1.1457083390942347E-24</v>
      </c>
      <c r="AT587" s="10">
        <f ca="1">SUMPRODUCT(P557:P586,'control variables'!AT$7:AT$36)</f>
        <v>-2.5538439794665905E-26</v>
      </c>
      <c r="AU587" s="10">
        <f ca="1">SUMPRODUCT(Q557:Q586,'control variables'!AU$7:AU$36)</f>
        <v>2.7703588898957376E-26</v>
      </c>
      <c r="AV587" s="10">
        <f ca="1">SUMPRODUCT(R557:R586,'control variables'!AV$7:AV$36)</f>
        <v>1.1929387386372338E-23</v>
      </c>
      <c r="AW587" s="10">
        <f ca="1">SUMPRODUCT(S557:S586,'control variables'!AW$7:AW$36)</f>
        <v>8.937000964795803E-24</v>
      </c>
      <c r="AX587" s="10">
        <f t="shared" ca="1" si="409"/>
        <v>2.0868553500272431E-23</v>
      </c>
      <c r="AY587" s="82">
        <f ca="1">SUMPRODUCT(P557:P586,'control variables'!BB$7:BB$36)</f>
        <v>9.2563165179003609E-26</v>
      </c>
      <c r="AZ587" s="82">
        <f ca="1">SUMPRODUCT(Q557:Q586,'control variables'!BC$7:BC$36)</f>
        <v>2.3603590614117931E-25</v>
      </c>
      <c r="BA587" s="82">
        <f ca="1">SUMPRODUCT(R557:R586,'control variables'!BD$7:BD$36)</f>
        <v>1.6523238957231793E-24</v>
      </c>
      <c r="BB587" s="82">
        <f ca="1">SUMPRODUCT(S557:S586,'control variables'!BE$7:BE$36)</f>
        <v>2.3480702071742851E-25</v>
      </c>
      <c r="BC587" s="82">
        <f t="shared" ca="1" si="431"/>
        <v>2.2157299877607907E-24</v>
      </c>
      <c r="BD587" s="10">
        <f ca="1">SUMPRODUCT(P557:P586,'control variables'!BF$7:BF$36)</f>
        <v>1.936340791422539E-26</v>
      </c>
      <c r="BE587" s="10">
        <f ca="1">SUMPRODUCT(Q557:Q586,'control variables'!BG$7:BG$36)</f>
        <v>2.2350556911227123E-26</v>
      </c>
      <c r="BF587" s="10">
        <f ca="1">SUMPRODUCT(R557:R586,'control variables'!BH$7:BH$36)</f>
        <v>6.6944808365747183E-25</v>
      </c>
      <c r="BG587" s="10">
        <f ca="1">SUMPRODUCT(S557:S586,'control variables'!BI$7:BI$36)</f>
        <v>1.5045679989473998E-24</v>
      </c>
      <c r="BH587" s="10">
        <f t="shared" ca="1" si="432"/>
        <v>2.2157300474303243E-24</v>
      </c>
      <c r="BI587" s="82">
        <f t="shared" ca="1" si="410"/>
        <v>2.2337926981274313E-23</v>
      </c>
      <c r="BJ587" s="82">
        <f t="shared" ca="1" si="411"/>
        <v>2.5903108164628417E-23</v>
      </c>
      <c r="BK587" s="82">
        <f t="shared" ca="1" si="412"/>
        <v>8.6686289678638574E-23</v>
      </c>
      <c r="BL587" s="82">
        <f t="shared" ca="1" si="413"/>
        <v>4.0825365289892103E-23</v>
      </c>
      <c r="BM587" s="82">
        <f t="shared" ca="1" si="403"/>
        <v>1.7575269011443341E-22</v>
      </c>
      <c r="BN587" s="10">
        <f ca="1">BN586+BI587-INDIRECT(ADDRESS(MAX($D587-'key variables'!$B$9*30,34),scenario!BI$4),TRUE)</f>
        <v>9439390.0751690175</v>
      </c>
      <c r="BO587" s="10">
        <f ca="1">BO586+BJ587-INDIRECT(ADDRESS(MAX($D587-'key variables'!$B$9*30,34),scenario!BJ$4),TRUE)</f>
        <v>10895583.360992203</v>
      </c>
      <c r="BP587" s="10">
        <f ca="1">BP586+BK587-INDIRECT(ADDRESS(MAX($D587-'key variables'!$B$9*30,34),scenario!BK$4),TRUE)</f>
        <v>32531162.537994072</v>
      </c>
      <c r="BQ587" s="10">
        <f ca="1">BQ586+BL587-INDIRECT(ADDRESS(MAX($D587-'key variables'!$B$9*30,34),scenario!BL$4),TRUE)</f>
        <v>14415841.516535141</v>
      </c>
      <c r="BR587" s="10">
        <f t="shared" ca="1" si="433"/>
        <v>67281977.490690395</v>
      </c>
      <c r="BS587" s="82">
        <f t="shared" ca="1" si="414"/>
        <v>-2.3433848477535645E-9</v>
      </c>
      <c r="BT587" s="82">
        <f t="shared" ca="1" si="415"/>
        <v>-3.4288309057004772E-10</v>
      </c>
      <c r="BU587" s="82">
        <f t="shared" ca="1" si="416"/>
        <v>-4.2578247660359909E-9</v>
      </c>
      <c r="BV587" s="82">
        <f t="shared" ca="1" si="417"/>
        <v>-2.9943922343412261E-9</v>
      </c>
      <c r="BW587" s="82">
        <f t="shared" ca="1" si="434"/>
        <v>-9.9384849387008296E-9</v>
      </c>
      <c r="BX587" s="10">
        <f t="shared" ca="1" si="418"/>
        <v>-1.8625994260186804E-12</v>
      </c>
      <c r="BY587" s="10">
        <f t="shared" ca="1" si="419"/>
        <v>2.8902850229974238E-12</v>
      </c>
      <c r="BZ587" s="10">
        <f t="shared" ca="1" si="420"/>
        <v>-3.5034723983024859E-11</v>
      </c>
      <c r="CA587" s="10">
        <f t="shared" ca="1" si="421"/>
        <v>-2.0257049910626747E-11</v>
      </c>
      <c r="CB587" s="10">
        <v>0</v>
      </c>
      <c r="CC587" s="82">
        <f t="shared" ca="1" si="422"/>
        <v>3.9725652202840326E-13</v>
      </c>
      <c r="CD587" s="82">
        <f t="shared" ca="1" si="423"/>
        <v>3.427072451648126E-13</v>
      </c>
      <c r="CE587" s="82">
        <f t="shared" ca="1" si="424"/>
        <v>1.8915613015539332E-10</v>
      </c>
      <c r="CF587" s="82">
        <f t="shared" ca="1" si="425"/>
        <v>3.7028113764107054E-11</v>
      </c>
      <c r="CG587" s="82">
        <f t="shared" ca="1" si="435"/>
        <v>2.2692420768669358E-10</v>
      </c>
      <c r="CH587" s="13" t="str">
        <f t="shared" ca="1" si="436"/>
        <v/>
      </c>
      <c r="CI587" s="81">
        <f t="shared" ca="1" si="445"/>
        <v>0.1131775965863165</v>
      </c>
      <c r="CJ587" s="81">
        <f t="shared" ca="1" si="446"/>
        <v>0.13063724757458739</v>
      </c>
      <c r="CK587" s="81">
        <f t="shared" ca="1" si="447"/>
        <v>0.39004625943939081</v>
      </c>
      <c r="CL587" s="81">
        <f t="shared" ca="1" si="448"/>
        <v>0.17284488538116416</v>
      </c>
      <c r="CM587" s="89">
        <f t="shared" ca="1" si="437"/>
        <v>0.80670598898145884</v>
      </c>
    </row>
    <row r="588" spans="1:91" x14ac:dyDescent="0.3">
      <c r="A588">
        <v>523</v>
      </c>
      <c r="B588" s="3">
        <f t="shared" si="450"/>
        <v>1.6416666666666666</v>
      </c>
      <c r="C588" s="3">
        <f t="shared" si="438"/>
        <v>17.433333333333334</v>
      </c>
      <c r="D588" s="4">
        <f t="shared" ca="1" si="426"/>
        <v>588</v>
      </c>
      <c r="E588" s="58">
        <f>(0.5*(COS(B588*2*PI())+1)*('key variables'!$B$4-'key variables'!$B$6)+'key variables'!$B$6)/'key variables'!$B$4</f>
        <v>1</v>
      </c>
      <c r="F588" s="10">
        <f t="shared" ca="1" si="439"/>
        <v>11689222.907461114</v>
      </c>
      <c r="G588" s="10">
        <f t="shared" ca="1" si="440"/>
        <v>13492492.798713122</v>
      </c>
      <c r="H588" s="10">
        <f t="shared" ca="1" si="441"/>
        <v>40309474.521088287</v>
      </c>
      <c r="I588" s="10">
        <f t="shared" ca="1" si="442"/>
        <v>17912154.249750931</v>
      </c>
      <c r="J588" s="10">
        <f t="shared" ca="1" si="427"/>
        <v>83403344.477013454</v>
      </c>
      <c r="K588" s="82">
        <f t="shared" ca="1" si="404"/>
        <v>2249832.832292099</v>
      </c>
      <c r="L588" s="82">
        <f t="shared" ca="1" si="405"/>
        <v>2596909.4377209195</v>
      </c>
      <c r="M588" s="82">
        <f t="shared" ca="1" si="406"/>
        <v>7778311.98309422</v>
      </c>
      <c r="N588" s="82">
        <f t="shared" ca="1" si="407"/>
        <v>3496312.733215793</v>
      </c>
      <c r="O588" s="82">
        <f t="shared" ca="1" si="428"/>
        <v>16121366.986323033</v>
      </c>
      <c r="P588" s="10">
        <f ca="1">IF(IF($A588&gt;='key variables'!$B$26,K588*SUMPRODUCT(Z588:AC588,'control variables'!$O$3:$R$3)/J588+F$65*'key variables'!$B$25/scenario!J$65,K588*SUMPRODUCT(Z588:AC588,'control variables'!$O$7:$R$7)/J588+F$65*'key variables'!$B$25/scenario!J$65)&lt;'key variables'!$B$28,0,IF($A588&gt;='key variables'!$B$26,K588*SUMPRODUCT(Z588:AC588,'control variables'!$O$3:$R$3)/J588+F$65*'key variables'!$B$25/scenario!J$65,K588*SUMPRODUCT(Z588:AC588,'control variables'!$O$7:$R$7)/J588+F$65*'key variables'!$B$25/scenario!J$65))</f>
        <v>2.7204933427274098E-24</v>
      </c>
      <c r="Q588" s="10">
        <f ca="1">IF(IF($A588&gt;='key variables'!$B$26,L588*SUMPRODUCT(Z588:AC588,'control variables'!$O$4:$R$4)/J588+G$65*'key variables'!$B$25/scenario!J$65,L588*SUMPRODUCT(Z588:AC588,'control variables'!$O$7:$R$7)/J588+G$65*'key variables'!$B$25/scenario!J$65)&lt;'key variables'!$B$28,0,IF($A588&gt;='key variables'!$B$26,L588*SUMPRODUCT(Z588:AC588,'control variables'!$O$4:$R$4)/J588+G$65*'key variables'!$B$25/scenario!J$65,L588*SUMPRODUCT(Z588:AC588,'control variables'!$O$7:$R$7)/J588+G$65*'key variables'!$B$25/scenario!J$65))</f>
        <v>3.140177677017961E-24</v>
      </c>
      <c r="R588" s="10">
        <f ca="1">IF(IF($A588&gt;='key variables'!$B$26,M588*SUMPRODUCT(Z588:AC588,'control variables'!$O$5:$R$5)/J588+H$65*'key variables'!$B$25/scenario!J$65,M588*SUMPRODUCT(Z588:AC588,'control variables'!$O$7:$R$7)/J588+H$65*'key variables'!$B$25/scenario!J$65)&lt;'key variables'!$B$28,0,IF($A588&gt;='key variables'!$B$26,M588*SUMPRODUCT(Z588:AC588,'control variables'!$O$5:$R$5)/J588+H$65*'key variables'!$B$25/scenario!J$65,M588*SUMPRODUCT(Z588:AC588,'control variables'!$O$7:$R$7)/J588+H$65*'key variables'!$B$25/scenario!J$65))</f>
        <v>9.405519229669292E-24</v>
      </c>
      <c r="S588" s="10">
        <f ca="1">IF(IF($A588&gt;='key variables'!$B$26,N588*SUMPRODUCT(Z588:AC588,'control variables'!$O$6:$R$6)/J588+I$65*'key variables'!$B$25/scenario!J$65,N588*SUMPRODUCT(Z588:AC588,'control variables'!$O$7:$R$7)/J588+I$65*'key variables'!$B$25/scenario!J$65)&lt;'key variables'!$B$28,0,IF($A588&gt;='key variables'!$B$26,N588*SUMPRODUCT(Z588:AC588,'control variables'!$O$6:$R$6)/J588+I$65*'key variables'!$B$25/scenario!J$65,N588*SUMPRODUCT(Z588:AC588,'control variables'!$O$7:$R$7)/J588+I$65*'key variables'!$B$25/scenario!J$65))</f>
        <v>4.2277343357622948E-24</v>
      </c>
      <c r="T588" s="10">
        <f t="shared" ca="1" si="449"/>
        <v>1.9493924585176959E-23</v>
      </c>
      <c r="U588" s="82">
        <f ca="1">SUMPRODUCT(P558:P587,'control variables'!AD$7:AD$36)</f>
        <v>5.7679491716506087E-24</v>
      </c>
      <c r="V588" s="82">
        <f ca="1">SUMPRODUCT(Q558:Q587,'control variables'!AE$7:AE$36)</f>
        <v>6.6577576009919743E-24</v>
      </c>
      <c r="W588" s="82">
        <f ca="1">SUMPRODUCT(R558:R587,'control variables'!AF$7:AF$36)</f>
        <v>1.9941440766521552E-23</v>
      </c>
      <c r="X588" s="82">
        <f ca="1">SUMPRODUCT(S558:S587,'control variables'!AG$7:AG$36)</f>
        <v>8.9635789130333275E-24</v>
      </c>
      <c r="Y588" s="82">
        <f t="shared" ca="1" si="443"/>
        <v>4.1330726452197462E-23</v>
      </c>
      <c r="Z588" s="10">
        <f ca="1">IF($A588&gt;='key variables'!$B$26,SUMPRODUCT(P558:P587,'control variables'!V$7:V$36)*$E588,SUMPRODUCT(P558:P587,'control variables'!Z$7:Z$36)*$E588)</f>
        <v>1.4074379896159604E-23</v>
      </c>
      <c r="AA588" s="10">
        <f ca="1">IF($A588&gt;='key variables'!$B$26,SUMPRODUCT(Q558:Q587,'control variables'!W$7:W$36)*$E588,SUMPRODUCT(Q558:Q587,'control variables'!AA$7:AA$36)*$E588)</f>
        <v>1.6245602543354265E-23</v>
      </c>
      <c r="AB588" s="10">
        <f ca="1">IF($A588&gt;='key variables'!$B$26,SUMPRODUCT(R558:R587,'control variables'!X$7:X$36)*$E588,SUMPRODUCT(R558:R587,'control variables'!AB$7:AB$36)*$E588)</f>
        <v>4.8659134238603442E-23</v>
      </c>
      <c r="AC588" s="10">
        <f ca="1">IF($A588&gt;='key variables'!$B$26,SUMPRODUCT(S558:S587,'control variables'!Y$7:Y$36)*$E588,SUMPRODUCT(S558:S587,'control variables'!AC$7:AC$36)*$E588)</f>
        <v>2.1872039974155017E-23</v>
      </c>
      <c r="AD588" s="10">
        <f t="shared" ca="1" si="444"/>
        <v>1.0085115665227233E-22</v>
      </c>
      <c r="AE588" s="82">
        <f ca="1">SUMPRODUCT(P558:P587,'control variables'!AL$7:AL$36)</f>
        <v>1.91629806220156E-23</v>
      </c>
      <c r="AF588" s="82">
        <f ca="1">SUMPRODUCT(Q558:Q587,'control variables'!AM$7:AM$36)</f>
        <v>2.206137494254832E-23</v>
      </c>
      <c r="AG588" s="82">
        <f ca="1">SUMPRODUCT(R558:R587,'control variables'!AN$7:AN$36)</f>
        <v>6.2902777943048028E-23</v>
      </c>
      <c r="AH588" s="82">
        <f ca="1">SUMPRODUCT(S558:S587,'control variables'!AO$7:AO$36)</f>
        <v>2.7236278902048145E-23</v>
      </c>
      <c r="AI588" s="82">
        <f t="shared" ca="1" si="408"/>
        <v>1.313634124096601E-22</v>
      </c>
      <c r="AJ588" s="10">
        <f ca="1">SUMPRODUCT(P558:P587,'control variables'!AP$7:AP$36)</f>
        <v>1.8310302517749557E-26</v>
      </c>
      <c r="AK588" s="10">
        <f ca="1">SUMPRODUCT(Q558:Q587,'control variables'!AQ$7:AQ$36)</f>
        <v>5.2837478337696596E-26</v>
      </c>
      <c r="AL588" s="10">
        <f ca="1">SUMPRODUCT(R558:R587,'control variables'!AR$7:AR$36)</f>
        <v>1.8991177047957753E-24</v>
      </c>
      <c r="AM588" s="10">
        <f ca="1">SUMPRODUCT(S558:S587,'control variables'!AS$7:AS$36)</f>
        <v>1.422740012568395E-24</v>
      </c>
      <c r="AN588" s="10">
        <f t="shared" ca="1" si="429"/>
        <v>3.3930054982196168E-24</v>
      </c>
      <c r="AO588" s="82">
        <f ca="1">SUMPRODUCT(P558:P587,'control variables'!AX$7:AX$36)</f>
        <v>2.4899217144834067E-26</v>
      </c>
      <c r="AP588" s="82">
        <f ca="1">SUMPRODUCT(Q558:Q587,'control variables'!AY$7:AY$36)</f>
        <v>5.7480725738548642E-26</v>
      </c>
      <c r="AQ588" s="82">
        <f ca="1">SUMPRODUCT(R558:R587,'control variables'!AZ$7:AZ$36)</f>
        <v>5.1650205199472227E-25</v>
      </c>
      <c r="AR588" s="82">
        <f ca="1">SUMPRODUCT(S558:S587,'control variables'!BA$7:BA$36)</f>
        <v>3.8694185941760579E-25</v>
      </c>
      <c r="AS588" s="82">
        <f t="shared" ca="1" si="430"/>
        <v>9.8582385429571072E-25</v>
      </c>
      <c r="AT588" s="10">
        <f ca="1">SUMPRODUCT(P558:P587,'control variables'!AT$7:AT$36)</f>
        <v>-2.1974530770178612E-26</v>
      </c>
      <c r="AU588" s="10">
        <f ca="1">SUMPRODUCT(Q558:Q587,'control variables'!AU$7:AU$36)</f>
        <v>2.3837531642464288E-26</v>
      </c>
      <c r="AV588" s="10">
        <f ca="1">SUMPRODUCT(R558:R587,'control variables'!AV$7:AV$36)</f>
        <v>1.0264632150550249E-23</v>
      </c>
      <c r="AW588" s="10">
        <f ca="1">SUMPRODUCT(S558:S587,'control variables'!AW$7:AW$36)</f>
        <v>7.6898355683826727E-24</v>
      </c>
      <c r="AX588" s="10">
        <f t="shared" ca="1" si="409"/>
        <v>1.7956330719805205E-23</v>
      </c>
      <c r="AY588" s="82">
        <f ca="1">SUMPRODUCT(P558:P587,'control variables'!BB$7:BB$36)</f>
        <v>7.9645903890964379E-26</v>
      </c>
      <c r="AZ588" s="82">
        <f ca="1">SUMPRODUCT(Q558:Q587,'control variables'!BC$7:BC$36)</f>
        <v>2.0309691289166678E-25</v>
      </c>
      <c r="BA588" s="82">
        <f ca="1">SUMPRODUCT(R558:R587,'control variables'!BD$7:BD$36)</f>
        <v>1.4217408181863214E-24</v>
      </c>
      <c r="BB588" s="82">
        <f ca="1">SUMPRODUCT(S558:S587,'control variables'!BE$7:BE$36)</f>
        <v>2.0203951937920652E-25</v>
      </c>
      <c r="BC588" s="82">
        <f t="shared" ca="1" si="431"/>
        <v>1.906523154348159E-24</v>
      </c>
      <c r="BD588" s="10">
        <f ca="1">SUMPRODUCT(P558:P587,'control variables'!BF$7:BF$36)</f>
        <v>1.6661229364353674E-26</v>
      </c>
      <c r="BE588" s="10">
        <f ca="1">SUMPRODUCT(Q558:Q587,'control variables'!BG$7:BG$36)</f>
        <v>1.9231519408596431E-26</v>
      </c>
      <c r="BF588" s="10">
        <f ca="1">SUMPRODUCT(R558:R587,'control variables'!BH$7:BH$36)</f>
        <v>5.7602608583946469E-25</v>
      </c>
      <c r="BG588" s="10">
        <f ca="1">SUMPRODUCT(S558:S587,'control variables'!BI$7:BI$36)</f>
        <v>1.294604371078348E-24</v>
      </c>
      <c r="BH588" s="10">
        <f t="shared" ca="1" si="432"/>
        <v>1.9065232056907629E-24</v>
      </c>
      <c r="BI588" s="82">
        <f t="shared" ca="1" si="410"/>
        <v>1.9220651995136387E-23</v>
      </c>
      <c r="BJ588" s="82">
        <f t="shared" ca="1" si="411"/>
        <v>2.2288309387082452E-23</v>
      </c>
      <c r="BK588" s="82">
        <f t="shared" ca="1" si="412"/>
        <v>7.4589150911784591E-23</v>
      </c>
      <c r="BL588" s="82">
        <f t="shared" ca="1" si="413"/>
        <v>3.5128153989810027E-23</v>
      </c>
      <c r="BM588" s="82">
        <f t="shared" ca="1" si="403"/>
        <v>1.5122626628381347E-22</v>
      </c>
      <c r="BN588" s="10">
        <f ca="1">BN587+BI588-INDIRECT(ADDRESS(MAX($D588-'key variables'!$B$9*30,34),scenario!BI$4),TRUE)</f>
        <v>9439390.0751690175</v>
      </c>
      <c r="BO588" s="10">
        <f ca="1">BO587+BJ588-INDIRECT(ADDRESS(MAX($D588-'key variables'!$B$9*30,34),scenario!BJ$4),TRUE)</f>
        <v>10895583.360992203</v>
      </c>
      <c r="BP588" s="10">
        <f ca="1">BP587+BK588-INDIRECT(ADDRESS(MAX($D588-'key variables'!$B$9*30,34),scenario!BK$4),TRUE)</f>
        <v>32531162.537994072</v>
      </c>
      <c r="BQ588" s="10">
        <f ca="1">BQ587+BL588-INDIRECT(ADDRESS(MAX($D588-'key variables'!$B$9*30,34),scenario!BL$4),TRUE)</f>
        <v>14415841.516535141</v>
      </c>
      <c r="BR588" s="10">
        <f t="shared" ca="1" si="433"/>
        <v>67281977.490690395</v>
      </c>
      <c r="BS588" s="82">
        <f t="shared" ca="1" si="414"/>
        <v>-2.3433848477535807E-9</v>
      </c>
      <c r="BT588" s="82">
        <f t="shared" ca="1" si="415"/>
        <v>-3.4288309057006684E-10</v>
      </c>
      <c r="BU588" s="82">
        <f t="shared" ca="1" si="416"/>
        <v>-4.2578247660360571E-9</v>
      </c>
      <c r="BV588" s="82">
        <f t="shared" ca="1" si="417"/>
        <v>-2.9943922343412583E-9</v>
      </c>
      <c r="BW588" s="82">
        <f t="shared" ca="1" si="434"/>
        <v>-9.9384849387009619E-9</v>
      </c>
      <c r="BX588" s="10">
        <f t="shared" ca="1" si="418"/>
        <v>-1.8625994260187515E-12</v>
      </c>
      <c r="BY588" s="10">
        <f t="shared" ca="1" si="419"/>
        <v>2.8902850229972586E-12</v>
      </c>
      <c r="BZ588" s="10">
        <f t="shared" ca="1" si="420"/>
        <v>-3.5034723983026339E-11</v>
      </c>
      <c r="CA588" s="10">
        <f t="shared" ca="1" si="421"/>
        <v>-2.0257049910627858E-11</v>
      </c>
      <c r="CB588" s="10">
        <v>0</v>
      </c>
      <c r="CC588" s="82">
        <f t="shared" ca="1" si="422"/>
        <v>3.9725652202841866E-13</v>
      </c>
      <c r="CD588" s="82">
        <f t="shared" ca="1" si="423"/>
        <v>3.4270724516478413E-13</v>
      </c>
      <c r="CE588" s="82">
        <f t="shared" ca="1" si="424"/>
        <v>1.8915613015538443E-10</v>
      </c>
      <c r="CF588" s="82">
        <f t="shared" ca="1" si="425"/>
        <v>3.7028113764100397E-11</v>
      </c>
      <c r="CG588" s="82">
        <f t="shared" ca="1" si="435"/>
        <v>2.2692420768667802E-10</v>
      </c>
      <c r="CH588" s="13" t="str">
        <f t="shared" ca="1" si="436"/>
        <v/>
      </c>
      <c r="CI588" s="81">
        <f t="shared" ca="1" si="445"/>
        <v>0.1131775965863165</v>
      </c>
      <c r="CJ588" s="81">
        <f t="shared" ca="1" si="446"/>
        <v>0.13063724757458739</v>
      </c>
      <c r="CK588" s="81">
        <f t="shared" ca="1" si="447"/>
        <v>0.39004625943939081</v>
      </c>
      <c r="CL588" s="81">
        <f t="shared" ca="1" si="448"/>
        <v>0.17284488538116416</v>
      </c>
      <c r="CM588" s="89">
        <f t="shared" ca="1" si="437"/>
        <v>0.80670598898145884</v>
      </c>
    </row>
    <row r="589" spans="1:91" x14ac:dyDescent="0.3">
      <c r="A589">
        <v>524</v>
      </c>
      <c r="B589" s="3">
        <f t="shared" si="450"/>
        <v>1.6444444444444444</v>
      </c>
      <c r="C589" s="3">
        <f t="shared" si="438"/>
        <v>17.466666666666665</v>
      </c>
      <c r="D589" s="4">
        <f t="shared" ca="1" si="426"/>
        <v>589</v>
      </c>
      <c r="E589" s="58">
        <f>(0.5*(COS(B589*2*PI())+1)*('key variables'!$B$4-'key variables'!$B$6)+'key variables'!$B$6)/'key variables'!$B$4</f>
        <v>1</v>
      </c>
      <c r="F589" s="10">
        <f t="shared" ca="1" si="439"/>
        <v>11689222.907461114</v>
      </c>
      <c r="G589" s="10">
        <f t="shared" ca="1" si="440"/>
        <v>13492492.798713122</v>
      </c>
      <c r="H589" s="10">
        <f t="shared" ca="1" si="441"/>
        <v>40309474.521088287</v>
      </c>
      <c r="I589" s="10">
        <f t="shared" ca="1" si="442"/>
        <v>17912154.249750931</v>
      </c>
      <c r="J589" s="10">
        <f t="shared" ca="1" si="427"/>
        <v>83403344.477013454</v>
      </c>
      <c r="K589" s="82">
        <f t="shared" ca="1" si="404"/>
        <v>2249832.832292099</v>
      </c>
      <c r="L589" s="82">
        <f t="shared" ca="1" si="405"/>
        <v>2596909.4377209195</v>
      </c>
      <c r="M589" s="82">
        <f t="shared" ca="1" si="406"/>
        <v>7778311.98309422</v>
      </c>
      <c r="N589" s="82">
        <f t="shared" ca="1" si="407"/>
        <v>3496312.733215793</v>
      </c>
      <c r="O589" s="82">
        <f t="shared" ca="1" si="428"/>
        <v>16121366.986323033</v>
      </c>
      <c r="P589" s="10">
        <f ca="1">IF(IF($A589&gt;='key variables'!$B$26,K589*SUMPRODUCT(Z589:AC589,'control variables'!$O$3:$R$3)/J589+F$65*'key variables'!$B$25/scenario!J$65,K589*SUMPRODUCT(Z589:AC589,'control variables'!$O$7:$R$7)/J589+F$65*'key variables'!$B$25/scenario!J$65)&lt;'key variables'!$B$28,0,IF($A589&gt;='key variables'!$B$26,K589*SUMPRODUCT(Z589:AC589,'control variables'!$O$3:$R$3)/J589+F$65*'key variables'!$B$25/scenario!J$65,K589*SUMPRODUCT(Z589:AC589,'control variables'!$O$7:$R$7)/J589+F$65*'key variables'!$B$25/scenario!J$65))</f>
        <v>2.3408463927508934E-24</v>
      </c>
      <c r="Q589" s="10">
        <f ca="1">IF(IF($A589&gt;='key variables'!$B$26,L589*SUMPRODUCT(Z589:AC589,'control variables'!$O$4:$R$4)/J589+G$65*'key variables'!$B$25/scenario!J$65,L589*SUMPRODUCT(Z589:AC589,'control variables'!$O$7:$R$7)/J589+G$65*'key variables'!$B$25/scenario!J$65)&lt;'key variables'!$B$28,0,IF($A589&gt;='key variables'!$B$26,L589*SUMPRODUCT(Z589:AC589,'control variables'!$O$4:$R$4)/J589+G$65*'key variables'!$B$25/scenario!J$65,L589*SUMPRODUCT(Z589:AC589,'control variables'!$O$7:$R$7)/J589+G$65*'key variables'!$B$25/scenario!J$65))</f>
        <v>2.7019634536120612E-24</v>
      </c>
      <c r="R589" s="10">
        <f ca="1">IF(IF($A589&gt;='key variables'!$B$26,M589*SUMPRODUCT(Z589:AC589,'control variables'!$O$5:$R$5)/J589+H$65*'key variables'!$B$25/scenario!J$65,M589*SUMPRODUCT(Z589:AC589,'control variables'!$O$7:$R$7)/J589+H$65*'key variables'!$B$25/scenario!J$65)&lt;'key variables'!$B$28,0,IF($A589&gt;='key variables'!$B$26,M589*SUMPRODUCT(Z589:AC589,'control variables'!$O$5:$R$5)/J589+H$65*'key variables'!$B$25/scenario!J$65,M589*SUMPRODUCT(Z589:AC589,'control variables'!$O$7:$R$7)/J589+H$65*'key variables'!$B$25/scenario!J$65))</f>
        <v>8.0929717470463193E-24</v>
      </c>
      <c r="S589" s="10">
        <f ca="1">IF(IF($A589&gt;='key variables'!$B$26,N589*SUMPRODUCT(Z589:AC589,'control variables'!$O$6:$R$6)/J589+I$65*'key variables'!$B$25/scenario!J$65,N589*SUMPRODUCT(Z589:AC589,'control variables'!$O$7:$R$7)/J589+I$65*'key variables'!$B$25/scenario!J$65)&lt;'key variables'!$B$28,0,IF($A589&gt;='key variables'!$B$26,N589*SUMPRODUCT(Z589:AC589,'control variables'!$O$6:$R$6)/J589+I$65*'key variables'!$B$25/scenario!J$65,N589*SUMPRODUCT(Z589:AC589,'control variables'!$O$7:$R$7)/J589+I$65*'key variables'!$B$25/scenario!J$65))</f>
        <v>3.6377507395245547E-24</v>
      </c>
      <c r="T589" s="10">
        <f t="shared" ca="1" si="449"/>
        <v>1.6773532332933829E-23</v>
      </c>
      <c r="U589" s="82">
        <f ca="1">SUMPRODUCT(P559:P588,'control variables'!AD$7:AD$36)</f>
        <v>4.9630274038798485E-24</v>
      </c>
      <c r="V589" s="82">
        <f ca="1">SUMPRODUCT(Q559:Q588,'control variables'!AE$7:AE$36)</f>
        <v>5.7286623787388103E-24</v>
      </c>
      <c r="W589" s="82">
        <f ca="1">SUMPRODUCT(R559:R588,'control variables'!AF$7:AF$36)</f>
        <v>1.7158597285067807E-23</v>
      </c>
      <c r="X589" s="82">
        <f ca="1">SUMPRODUCT(S559:S588,'control variables'!AG$7:AG$36)</f>
        <v>7.712704543388564E-24</v>
      </c>
      <c r="Y589" s="82">
        <f t="shared" ca="1" si="443"/>
        <v>3.5562991611075025E-23</v>
      </c>
      <c r="Z589" s="10">
        <f ca="1">IF($A589&gt;='key variables'!$B$26,SUMPRODUCT(P559:P588,'control variables'!V$7:V$36)*$E589,SUMPRODUCT(P559:P588,'control variables'!Z$7:Z$36)*$E589)</f>
        <v>1.2110289296683661E-23</v>
      </c>
      <c r="AA589" s="10">
        <f ca="1">IF($A589&gt;='key variables'!$B$26,SUMPRODUCT(Q559:Q588,'control variables'!W$7:W$36)*$E589,SUMPRODUCT(Q559:Q588,'control variables'!AA$7:AA$36)*$E589)</f>
        <v>1.3978516144263167E-23</v>
      </c>
      <c r="AB589" s="10">
        <f ca="1">IF($A589&gt;='key variables'!$B$26,SUMPRODUCT(R559:R588,'control variables'!X$7:X$36)*$E589,SUMPRODUCT(R559:R588,'control variables'!AB$7:AB$36)*$E589)</f>
        <v>4.1868714423180032E-23</v>
      </c>
      <c r="AC589" s="10">
        <f ca="1">IF($A589&gt;='key variables'!$B$26,SUMPRODUCT(S559:S588,'control variables'!Y$7:Y$36)*$E589,SUMPRODUCT(S559:S588,'control variables'!AC$7:AC$36)*$E589)</f>
        <v>1.8819779880172347E-23</v>
      </c>
      <c r="AD589" s="10">
        <f t="shared" ca="1" si="444"/>
        <v>8.67772997442992E-23</v>
      </c>
      <c r="AE589" s="82">
        <f ca="1">SUMPRODUCT(P559:P588,'control variables'!AL$7:AL$36)</f>
        <v>1.6488771855779967E-23</v>
      </c>
      <c r="AF589" s="82">
        <f ca="1">SUMPRODUCT(Q559:Q588,'control variables'!AM$7:AM$36)</f>
        <v>1.8982693007296828E-23</v>
      </c>
      <c r="AG589" s="82">
        <f ca="1">SUMPRODUCT(R559:R588,'control variables'!AN$7:AN$36)</f>
        <v>5.4124646632795786E-23</v>
      </c>
      <c r="AH589" s="82">
        <f ca="1">SUMPRODUCT(S559:S588,'control variables'!AO$7:AO$36)</f>
        <v>2.3435435117036025E-23</v>
      </c>
      <c r="AI589" s="82">
        <f t="shared" ca="1" si="408"/>
        <v>1.1303154661290859E-22</v>
      </c>
      <c r="AJ589" s="10">
        <f ca="1">SUMPRODUCT(P559:P588,'control variables'!AP$7:AP$36)</f>
        <v>1.5755085640415893E-26</v>
      </c>
      <c r="AK589" s="10">
        <f ca="1">SUMPRODUCT(Q559:Q588,'control variables'!AQ$7:AQ$36)</f>
        <v>4.546396737176047E-26</v>
      </c>
      <c r="AL589" s="10">
        <f ca="1">SUMPRODUCT(R559:R588,'control variables'!AR$7:AR$36)</f>
        <v>1.6340943603352843E-24</v>
      </c>
      <c r="AM589" s="10">
        <f ca="1">SUMPRODUCT(S559:S588,'control variables'!AS$7:AS$36)</f>
        <v>1.2241955434833763E-24</v>
      </c>
      <c r="AN589" s="10">
        <f t="shared" ca="1" si="429"/>
        <v>2.9195089568308372E-24</v>
      </c>
      <c r="AO589" s="82">
        <f ca="1">SUMPRODUCT(P559:P588,'control variables'!AX$7:AX$36)</f>
        <v>2.1424512135498409E-26</v>
      </c>
      <c r="AP589" s="82">
        <f ca="1">SUMPRODUCT(Q559:Q588,'control variables'!AY$7:AY$36)</f>
        <v>4.9459246006788379E-26</v>
      </c>
      <c r="AQ589" s="82">
        <f ca="1">SUMPRODUCT(R559:R588,'control variables'!AZ$7:AZ$36)</f>
        <v>4.4442379118198994E-25</v>
      </c>
      <c r="AR589" s="82">
        <f ca="1">SUMPRODUCT(S559:S588,'control variables'!BA$7:BA$36)</f>
        <v>3.3294382367940348E-25</v>
      </c>
      <c r="AS589" s="82">
        <f t="shared" ca="1" si="430"/>
        <v>8.4825137300368015E-25</v>
      </c>
      <c r="AT589" s="10">
        <f ca="1">SUMPRODUCT(P559:P588,'control variables'!AT$7:AT$36)</f>
        <v>-1.8907968006345621E-26</v>
      </c>
      <c r="AU589" s="10">
        <f ca="1">SUMPRODUCT(Q559:Q588,'control variables'!AU$7:AU$36)</f>
        <v>2.0510985666079939E-26</v>
      </c>
      <c r="AV589" s="10">
        <f ca="1">SUMPRODUCT(R559:R588,'control variables'!AV$7:AV$36)</f>
        <v>8.8321947953900838E-24</v>
      </c>
      <c r="AW589" s="10">
        <f ca="1">SUMPRODUCT(S559:S588,'control variables'!AW$7:AW$36)</f>
        <v>6.6167130675826636E-24</v>
      </c>
      <c r="AX589" s="10">
        <f t="shared" ca="1" si="409"/>
        <v>1.5450510880632481E-23</v>
      </c>
      <c r="AY589" s="82">
        <f ca="1">SUMPRODUCT(P559:P588,'control variables'!BB$7:BB$36)</f>
        <v>6.853125640573541E-26</v>
      </c>
      <c r="AZ589" s="82">
        <f ca="1">SUMPRODUCT(Q559:Q588,'control variables'!BC$7:BC$36)</f>
        <v>1.7475458162477001E-25</v>
      </c>
      <c r="BA589" s="82">
        <f ca="1">SUMPRODUCT(R559:R588,'control variables'!BD$7:BD$36)</f>
        <v>1.2233357874500866E-24</v>
      </c>
      <c r="BB589" s="82">
        <f ca="1">SUMPRODUCT(S559:S588,'control variables'!BE$7:BE$36)</f>
        <v>1.7384474819474985E-25</v>
      </c>
      <c r="BC589" s="82">
        <f t="shared" ca="1" si="431"/>
        <v>1.6404663736753418E-24</v>
      </c>
      <c r="BD589" s="10">
        <f ca="1">SUMPRODUCT(P559:P588,'control variables'!BF$7:BF$36)</f>
        <v>1.433614192095101E-26</v>
      </c>
      <c r="BE589" s="10">
        <f ca="1">SUMPRODUCT(Q559:Q588,'control variables'!BG$7:BG$36)</f>
        <v>1.6547746001686319E-26</v>
      </c>
      <c r="BF589" s="10">
        <f ca="1">SUMPRODUCT(R559:R588,'control variables'!BH$7:BH$36)</f>
        <v>4.9564120006848128E-25</v>
      </c>
      <c r="BG589" s="10">
        <f ca="1">SUMPRODUCT(S559:S588,'control variables'!BI$7:BI$36)</f>
        <v>1.113941329861927E-24</v>
      </c>
      <c r="BH589" s="10">
        <f t="shared" ca="1" si="432"/>
        <v>1.6404664178530456E-24</v>
      </c>
      <c r="BI589" s="82">
        <f t="shared" ca="1" si="410"/>
        <v>1.6538395144179354E-23</v>
      </c>
      <c r="BJ589" s="82">
        <f t="shared" ca="1" si="411"/>
        <v>1.9177958574587677E-23</v>
      </c>
      <c r="BK589" s="82">
        <f t="shared" ca="1" si="412"/>
        <v>6.4180177215635953E-23</v>
      </c>
      <c r="BL589" s="82">
        <f t="shared" ca="1" si="413"/>
        <v>3.022599293281344E-23</v>
      </c>
      <c r="BM589" s="82">
        <f t="shared" ca="1" si="403"/>
        <v>1.3012252386721642E-22</v>
      </c>
      <c r="BN589" s="10">
        <f ca="1">BN588+BI589-INDIRECT(ADDRESS(MAX($D589-'key variables'!$B$9*30,34),scenario!BI$4),TRUE)</f>
        <v>9439390.0751690175</v>
      </c>
      <c r="BO589" s="10">
        <f ca="1">BO588+BJ589-INDIRECT(ADDRESS(MAX($D589-'key variables'!$B$9*30,34),scenario!BJ$4),TRUE)</f>
        <v>10895583.360992203</v>
      </c>
      <c r="BP589" s="10">
        <f ca="1">BP588+BK589-INDIRECT(ADDRESS(MAX($D589-'key variables'!$B$9*30,34),scenario!BK$4),TRUE)</f>
        <v>32531162.537994072</v>
      </c>
      <c r="BQ589" s="10">
        <f ca="1">BQ588+BL589-INDIRECT(ADDRESS(MAX($D589-'key variables'!$B$9*30,34),scenario!BL$4),TRUE)</f>
        <v>14415841.516535141</v>
      </c>
      <c r="BR589" s="10">
        <f t="shared" ca="1" si="433"/>
        <v>67281977.490690395</v>
      </c>
      <c r="BS589" s="82">
        <f t="shared" ca="1" si="414"/>
        <v>-2.3433848477535947E-9</v>
      </c>
      <c r="BT589" s="82">
        <f t="shared" ca="1" si="415"/>
        <v>-3.4288309057008334E-10</v>
      </c>
      <c r="BU589" s="82">
        <f t="shared" ca="1" si="416"/>
        <v>-4.2578247660361141E-9</v>
      </c>
      <c r="BV589" s="82">
        <f t="shared" ca="1" si="417"/>
        <v>-2.9943922343412861E-9</v>
      </c>
      <c r="BW589" s="82">
        <f t="shared" ca="1" si="434"/>
        <v>-9.9384849387010777E-9</v>
      </c>
      <c r="BX589" s="10">
        <f t="shared" ca="1" si="418"/>
        <v>-1.8625994260188129E-12</v>
      </c>
      <c r="BY589" s="10">
        <f t="shared" ca="1" si="419"/>
        <v>2.8902850229971164E-12</v>
      </c>
      <c r="BZ589" s="10">
        <f t="shared" ca="1" si="420"/>
        <v>-3.5034723983027612E-11</v>
      </c>
      <c r="CA589" s="10">
        <f t="shared" ca="1" si="421"/>
        <v>-2.0257049910628815E-11</v>
      </c>
      <c r="CB589" s="10">
        <v>0</v>
      </c>
      <c r="CC589" s="82">
        <f t="shared" ca="1" si="422"/>
        <v>3.9725652202843193E-13</v>
      </c>
      <c r="CD589" s="82">
        <f t="shared" ca="1" si="423"/>
        <v>3.4270724516475964E-13</v>
      </c>
      <c r="CE589" s="82">
        <f t="shared" ca="1" si="424"/>
        <v>1.8915613015537678E-10</v>
      </c>
      <c r="CF589" s="82">
        <f t="shared" ca="1" si="425"/>
        <v>3.7028113764094665E-11</v>
      </c>
      <c r="CG589" s="82">
        <f t="shared" ca="1" si="435"/>
        <v>2.2692420768666463E-10</v>
      </c>
      <c r="CH589" s="13" t="str">
        <f t="shared" ca="1" si="436"/>
        <v/>
      </c>
      <c r="CI589" s="81">
        <f t="shared" ca="1" si="445"/>
        <v>0.1131775965863165</v>
      </c>
      <c r="CJ589" s="81">
        <f t="shared" ca="1" si="446"/>
        <v>0.13063724757458739</v>
      </c>
      <c r="CK589" s="81">
        <f t="shared" ca="1" si="447"/>
        <v>0.39004625943939081</v>
      </c>
      <c r="CL589" s="81">
        <f t="shared" ca="1" si="448"/>
        <v>0.17284488538116416</v>
      </c>
      <c r="CM589" s="89">
        <f t="shared" ca="1" si="437"/>
        <v>0.80670598898145884</v>
      </c>
    </row>
    <row r="590" spans="1:91" x14ac:dyDescent="0.3">
      <c r="A590">
        <v>525</v>
      </c>
      <c r="B590" s="3">
        <f t="shared" si="450"/>
        <v>1.6472222222222221</v>
      </c>
      <c r="C590" s="3">
        <f t="shared" si="438"/>
        <v>17.5</v>
      </c>
      <c r="D590" s="4">
        <f t="shared" ca="1" si="426"/>
        <v>590</v>
      </c>
      <c r="E590" s="58">
        <f>(0.5*(COS(B590*2*PI())+1)*('key variables'!$B$4-'key variables'!$B$6)+'key variables'!$B$6)/'key variables'!$B$4</f>
        <v>1</v>
      </c>
      <c r="F590" s="10">
        <f t="shared" ca="1" si="439"/>
        <v>11689222.907461114</v>
      </c>
      <c r="G590" s="10">
        <f t="shared" ca="1" si="440"/>
        <v>13492492.798713122</v>
      </c>
      <c r="H590" s="10">
        <f t="shared" ca="1" si="441"/>
        <v>40309474.521088287</v>
      </c>
      <c r="I590" s="10">
        <f t="shared" ca="1" si="442"/>
        <v>17912154.249750931</v>
      </c>
      <c r="J590" s="10">
        <f t="shared" ca="1" si="427"/>
        <v>83403344.477013454</v>
      </c>
      <c r="K590" s="82">
        <f t="shared" ca="1" si="404"/>
        <v>2249832.832292099</v>
      </c>
      <c r="L590" s="82">
        <f t="shared" ca="1" si="405"/>
        <v>2596909.4377209195</v>
      </c>
      <c r="M590" s="82">
        <f t="shared" ca="1" si="406"/>
        <v>7778311.98309422</v>
      </c>
      <c r="N590" s="82">
        <f t="shared" ca="1" si="407"/>
        <v>3496312.733215793</v>
      </c>
      <c r="O590" s="82">
        <f t="shared" ca="1" si="428"/>
        <v>16121366.986323033</v>
      </c>
      <c r="P590" s="10">
        <f ca="1">IF(IF($A590&gt;='key variables'!$B$26,K590*SUMPRODUCT(Z590:AC590,'control variables'!$O$3:$R$3)/J590+F$65*'key variables'!$B$25/scenario!J$65,K590*SUMPRODUCT(Z590:AC590,'control variables'!$O$7:$R$7)/J590+F$65*'key variables'!$B$25/scenario!J$65)&lt;'key variables'!$B$28,0,IF($A590&gt;='key variables'!$B$26,K590*SUMPRODUCT(Z590:AC590,'control variables'!$O$3:$R$3)/J590+F$65*'key variables'!$B$25/scenario!J$65,K590*SUMPRODUCT(Z590:AC590,'control variables'!$O$7:$R$7)/J590+F$65*'key variables'!$B$25/scenario!J$65))</f>
        <v>2.0141794682582748E-24</v>
      </c>
      <c r="Q590" s="10">
        <f ca="1">IF(IF($A590&gt;='key variables'!$B$26,L590*SUMPRODUCT(Z590:AC590,'control variables'!$O$4:$R$4)/J590+G$65*'key variables'!$B$25/scenario!J$65,L590*SUMPRODUCT(Z590:AC590,'control variables'!$O$7:$R$7)/J590+G$65*'key variables'!$B$25/scenario!J$65)&lt;'key variables'!$B$28,0,IF($A590&gt;='key variables'!$B$26,L590*SUMPRODUCT(Z590:AC590,'control variables'!$O$4:$R$4)/J590+G$65*'key variables'!$B$25/scenario!J$65,L590*SUMPRODUCT(Z590:AC590,'control variables'!$O$7:$R$7)/J590+G$65*'key variables'!$B$25/scenario!J$65))</f>
        <v>2.3249023639923997E-24</v>
      </c>
      <c r="R590" s="10">
        <f ca="1">IF(IF($A590&gt;='key variables'!$B$26,M590*SUMPRODUCT(Z590:AC590,'control variables'!$O$5:$R$5)/J590+H$65*'key variables'!$B$25/scenario!J$65,M590*SUMPRODUCT(Z590:AC590,'control variables'!$O$7:$R$7)/J590+H$65*'key variables'!$B$25/scenario!J$65)&lt;'key variables'!$B$28,0,IF($A590&gt;='key variables'!$B$26,M590*SUMPRODUCT(Z590:AC590,'control variables'!$O$5:$R$5)/J590+H$65*'key variables'!$B$25/scenario!J$65,M590*SUMPRODUCT(Z590:AC590,'control variables'!$O$7:$R$7)/J590+H$65*'key variables'!$B$25/scenario!J$65))</f>
        <v>6.9635912807328192E-24</v>
      </c>
      <c r="S590" s="10">
        <f ca="1">IF(IF($A590&gt;='key variables'!$B$26,N590*SUMPRODUCT(Z590:AC590,'control variables'!$O$6:$R$6)/J590+I$65*'key variables'!$B$25/scenario!J$65,N590*SUMPRODUCT(Z590:AC590,'control variables'!$O$7:$R$7)/J590+I$65*'key variables'!$B$25/scenario!J$65)&lt;'key variables'!$B$28,0,IF($A590&gt;='key variables'!$B$26,N590*SUMPRODUCT(Z590:AC590,'control variables'!$O$6:$R$6)/J590+I$65*'key variables'!$B$25/scenario!J$65,N590*SUMPRODUCT(Z590:AC590,'control variables'!$O$7:$R$7)/J590+I$65*'key variables'!$B$25/scenario!J$65))</f>
        <v>3.1300998104284588E-24</v>
      </c>
      <c r="T590" s="10">
        <f t="shared" ca="1" si="449"/>
        <v>1.4432772923411953E-23</v>
      </c>
      <c r="U590" s="82">
        <f ca="1">SUMPRODUCT(P560:P589,'control variables'!AD$7:AD$36)</f>
        <v>4.2704330913189281E-24</v>
      </c>
      <c r="V590" s="82">
        <f ca="1">SUMPRODUCT(Q560:Q589,'control variables'!AE$7:AE$36)</f>
        <v>4.929223113302858E-24</v>
      </c>
      <c r="W590" s="82">
        <f ca="1">SUMPRODUCT(R560:R589,'control variables'!AF$7:AF$36)</f>
        <v>1.4764101763670739E-23</v>
      </c>
      <c r="X590" s="82">
        <f ca="1">SUMPRODUCT(S560:S589,'control variables'!AG$7:AG$36)</f>
        <v>6.636390659439877E-24</v>
      </c>
      <c r="Y590" s="82">
        <f t="shared" ca="1" si="443"/>
        <v>3.06001486277324E-23</v>
      </c>
      <c r="Z590" s="10">
        <f ca="1">IF($A590&gt;='key variables'!$B$26,SUMPRODUCT(P560:P589,'control variables'!V$7:V$36)*$E590,SUMPRODUCT(P560:P589,'control variables'!Z$7:Z$36)*$E590)</f>
        <v>1.0420289059370129E-23</v>
      </c>
      <c r="AA590" s="10">
        <f ca="1">IF($A590&gt;='key variables'!$B$26,SUMPRODUCT(Q560:Q589,'control variables'!W$7:W$36)*$E590,SUMPRODUCT(Q560:Q589,'control variables'!AA$7:AA$36)*$E590)</f>
        <v>1.2027803405504318E-23</v>
      </c>
      <c r="AB590" s="10">
        <f ca="1">IF($A590&gt;='key variables'!$B$26,SUMPRODUCT(R560:R589,'control variables'!X$7:X$36)*$E590,SUMPRODUCT(R560:R589,'control variables'!AB$7:AB$36)*$E590)</f>
        <v>3.6025902944633159E-23</v>
      </c>
      <c r="AC590" s="10">
        <f ca="1">IF($A590&gt;='key variables'!$B$26,SUMPRODUCT(S560:S589,'control variables'!Y$7:Y$36)*$E590,SUMPRODUCT(S560:S589,'control variables'!AC$7:AC$36)*$E590)</f>
        <v>1.6193465042888535E-23</v>
      </c>
      <c r="AD590" s="10">
        <f t="shared" ca="1" si="444"/>
        <v>7.4667460452396137E-23</v>
      </c>
      <c r="AE590" s="82">
        <f ca="1">SUMPRODUCT(P560:P589,'control variables'!AL$7:AL$36)</f>
        <v>1.4187750991075457E-23</v>
      </c>
      <c r="AF590" s="82">
        <f ca="1">SUMPRODUCT(Q560:Q589,'control variables'!AM$7:AM$36)</f>
        <v>1.6333643517127615E-23</v>
      </c>
      <c r="AG590" s="82">
        <f ca="1">SUMPRODUCT(R560:R589,'control variables'!AN$7:AN$36)</f>
        <v>4.6571510335797109E-23</v>
      </c>
      <c r="AH590" s="82">
        <f ca="1">SUMPRODUCT(S560:S589,'control variables'!AO$7:AO$36)</f>
        <v>2.016500202175212E-23</v>
      </c>
      <c r="AI590" s="82">
        <f t="shared" ca="1" si="408"/>
        <v>9.7257906865752299E-23</v>
      </c>
      <c r="AJ590" s="10">
        <f ca="1">SUMPRODUCT(P560:P589,'control variables'!AP$7:AP$36)</f>
        <v>1.3556451254490094E-26</v>
      </c>
      <c r="AK590" s="10">
        <f ca="1">SUMPRODUCT(Q560:Q589,'control variables'!AQ$7:AQ$36)</f>
        <v>3.9119435563711061E-26</v>
      </c>
      <c r="AL590" s="10">
        <f ca="1">SUMPRODUCT(R560:R589,'control variables'!AR$7:AR$36)</f>
        <v>1.4060552285603244E-24</v>
      </c>
      <c r="AM590" s="10">
        <f ca="1">SUMPRODUCT(S560:S589,'control variables'!AS$7:AS$36)</f>
        <v>1.0533581086112276E-24</v>
      </c>
      <c r="AN590" s="10">
        <f t="shared" ca="1" si="429"/>
        <v>2.5120892239897531E-24</v>
      </c>
      <c r="AO590" s="82">
        <f ca="1">SUMPRODUCT(P560:P589,'control variables'!AX$7:AX$36)</f>
        <v>1.8434704897513256E-26</v>
      </c>
      <c r="AP590" s="82">
        <f ca="1">SUMPRODUCT(Q560:Q589,'control variables'!AY$7:AY$36)</f>
        <v>4.2557169975317325E-26</v>
      </c>
      <c r="AQ590" s="82">
        <f ca="1">SUMPRODUCT(R560:R589,'control variables'!AZ$7:AZ$36)</f>
        <v>3.8240410741018926E-25</v>
      </c>
      <c r="AR590" s="82">
        <f ca="1">SUMPRODUCT(S560:S589,'control variables'!BA$7:BA$36)</f>
        <v>2.8648125558993993E-25</v>
      </c>
      <c r="AS590" s="82">
        <f t="shared" ca="1" si="430"/>
        <v>7.2987723787295981E-25</v>
      </c>
      <c r="AT590" s="10">
        <f ca="1">SUMPRODUCT(P560:P589,'control variables'!AT$7:AT$36)</f>
        <v>-1.6269346447850622E-26</v>
      </c>
      <c r="AU590" s="10">
        <f ca="1">SUMPRODUCT(Q560:Q589,'control variables'!AU$7:AU$36)</f>
        <v>1.7648661753413213E-26</v>
      </c>
      <c r="AV590" s="10">
        <f ca="1">SUMPRODUCT(R560:R589,'control variables'!AV$7:AV$36)</f>
        <v>7.5996551809734323E-24</v>
      </c>
      <c r="AW590" s="10">
        <f ca="1">SUMPRODUCT(S560:S589,'control variables'!AW$7:AW$36)</f>
        <v>5.6933456417101497E-24</v>
      </c>
      <c r="AX590" s="10">
        <f t="shared" ca="1" si="409"/>
        <v>1.3294380137989143E-23</v>
      </c>
      <c r="AY590" s="82">
        <f ca="1">SUMPRODUCT(P560:P589,'control variables'!BB$7:BB$36)</f>
        <v>5.8967666573013283E-26</v>
      </c>
      <c r="AZ590" s="82">
        <f ca="1">SUMPRODUCT(Q560:Q589,'control variables'!BC$7:BC$36)</f>
        <v>1.5036744460580843E-25</v>
      </c>
      <c r="BA590" s="82">
        <f ca="1">SUMPRODUCT(R560:R589,'control variables'!BD$7:BD$36)</f>
        <v>1.0526183321973092E-24</v>
      </c>
      <c r="BB590" s="82">
        <f ca="1">SUMPRODUCT(S560:S589,'control variables'!BE$7:BE$36)</f>
        <v>1.4958457913460249E-25</v>
      </c>
      <c r="BC590" s="82">
        <f t="shared" ca="1" si="431"/>
        <v>1.4115380225107333E-24</v>
      </c>
      <c r="BD590" s="10">
        <f ca="1">SUMPRODUCT(P560:P589,'control variables'!BF$7:BF$36)</f>
        <v>1.2335522228471623E-26</v>
      </c>
      <c r="BE590" s="10">
        <f ca="1">SUMPRODUCT(Q560:Q589,'control variables'!BG$7:BG$36)</f>
        <v>1.4238495249310636E-26</v>
      </c>
      <c r="BF590" s="10">
        <f ca="1">SUMPRODUCT(R560:R589,'control variables'!BH$7:BH$36)</f>
        <v>4.264740872756037E-25</v>
      </c>
      <c r="BG590" s="10">
        <f ca="1">SUMPRODUCT(S560:S589,'control variables'!BI$7:BI$36)</f>
        <v>9.5848995577001846E-25</v>
      </c>
      <c r="BH590" s="10">
        <f t="shared" ca="1" si="432"/>
        <v>1.4115380605234044E-24</v>
      </c>
      <c r="BI590" s="82">
        <f t="shared" ca="1" si="410"/>
        <v>1.4230449311200622E-23</v>
      </c>
      <c r="BJ590" s="82">
        <f t="shared" ca="1" si="411"/>
        <v>1.6501659623486837E-23</v>
      </c>
      <c r="BK590" s="82">
        <f t="shared" ca="1" si="412"/>
        <v>5.5223783848967858E-23</v>
      </c>
      <c r="BL590" s="82">
        <f t="shared" ca="1" si="413"/>
        <v>2.6007932242596873E-23</v>
      </c>
      <c r="BM590" s="82">
        <f t="shared" ca="1" si="403"/>
        <v>1.1196382502625218E-22</v>
      </c>
      <c r="BN590" s="10">
        <f ca="1">BN589+BI590-INDIRECT(ADDRESS(MAX($D590-'key variables'!$B$9*30,34),scenario!BI$4),TRUE)</f>
        <v>9439390.0751690175</v>
      </c>
      <c r="BO590" s="10">
        <f ca="1">BO589+BJ590-INDIRECT(ADDRESS(MAX($D590-'key variables'!$B$9*30,34),scenario!BJ$4),TRUE)</f>
        <v>10895583.360992203</v>
      </c>
      <c r="BP590" s="10">
        <f ca="1">BP589+BK590-INDIRECT(ADDRESS(MAX($D590-'key variables'!$B$9*30,34),scenario!BK$4),TRUE)</f>
        <v>32531162.537994072</v>
      </c>
      <c r="BQ590" s="10">
        <f ca="1">BQ589+BL590-INDIRECT(ADDRESS(MAX($D590-'key variables'!$B$9*30,34),scenario!BL$4),TRUE)</f>
        <v>14415841.516535141</v>
      </c>
      <c r="BR590" s="10">
        <f t="shared" ca="1" si="433"/>
        <v>67281977.490690395</v>
      </c>
      <c r="BS590" s="82">
        <f t="shared" ca="1" si="414"/>
        <v>-2.3433848477536067E-9</v>
      </c>
      <c r="BT590" s="82">
        <f t="shared" ca="1" si="415"/>
        <v>-3.428830905700975E-10</v>
      </c>
      <c r="BU590" s="82">
        <f t="shared" ca="1" si="416"/>
        <v>-4.2578247660361638E-9</v>
      </c>
      <c r="BV590" s="82">
        <f t="shared" ca="1" si="417"/>
        <v>-2.9943922343413096E-9</v>
      </c>
      <c r="BW590" s="82">
        <f t="shared" ca="1" si="434"/>
        <v>-9.938484938701177E-9</v>
      </c>
      <c r="BX590" s="10">
        <f t="shared" ca="1" si="418"/>
        <v>-1.8625994260188658E-12</v>
      </c>
      <c r="BY590" s="10">
        <f t="shared" ca="1" si="419"/>
        <v>2.8902850229969944E-12</v>
      </c>
      <c r="BZ590" s="10">
        <f t="shared" ca="1" si="420"/>
        <v>-3.503472398302871E-11</v>
      </c>
      <c r="CA590" s="10">
        <f t="shared" ca="1" si="421"/>
        <v>-2.0257049910629636E-11</v>
      </c>
      <c r="CB590" s="10">
        <v>0</v>
      </c>
      <c r="CC590" s="82">
        <f t="shared" ca="1" si="422"/>
        <v>3.9725652202844334E-13</v>
      </c>
      <c r="CD590" s="82">
        <f t="shared" ca="1" si="423"/>
        <v>3.4270724516473854E-13</v>
      </c>
      <c r="CE590" s="82">
        <f t="shared" ca="1" si="424"/>
        <v>1.8915613015537019E-10</v>
      </c>
      <c r="CF590" s="82">
        <f t="shared" ca="1" si="425"/>
        <v>3.7028113764089741E-11</v>
      </c>
      <c r="CG590" s="82">
        <f t="shared" ca="1" si="435"/>
        <v>2.269242076866531E-10</v>
      </c>
      <c r="CH590" s="13" t="str">
        <f t="shared" ca="1" si="436"/>
        <v/>
      </c>
      <c r="CI590" s="81">
        <f t="shared" ca="1" si="445"/>
        <v>0.1131775965863165</v>
      </c>
      <c r="CJ590" s="81">
        <f t="shared" ca="1" si="446"/>
        <v>0.13063724757458739</v>
      </c>
      <c r="CK590" s="81">
        <f t="shared" ca="1" si="447"/>
        <v>0.39004625943939081</v>
      </c>
      <c r="CL590" s="81">
        <f t="shared" ca="1" si="448"/>
        <v>0.17284488538116416</v>
      </c>
      <c r="CM590" s="89">
        <f t="shared" ca="1" si="437"/>
        <v>0.80670598898145884</v>
      </c>
    </row>
    <row r="591" spans="1:91" x14ac:dyDescent="0.3">
      <c r="A591">
        <v>526</v>
      </c>
      <c r="B591" s="3">
        <f t="shared" si="450"/>
        <v>1.65</v>
      </c>
      <c r="C591" s="3">
        <f t="shared" si="438"/>
        <v>17.533333333333335</v>
      </c>
      <c r="D591" s="4">
        <f t="shared" ca="1" si="426"/>
        <v>591</v>
      </c>
      <c r="E591" s="58">
        <f>(0.5*(COS(B591*2*PI())+1)*('key variables'!$B$4-'key variables'!$B$6)+'key variables'!$B$6)/'key variables'!$B$4</f>
        <v>1</v>
      </c>
      <c r="F591" s="10">
        <f t="shared" ca="1" si="439"/>
        <v>11689222.907461114</v>
      </c>
      <c r="G591" s="10">
        <f t="shared" ca="1" si="440"/>
        <v>13492492.798713122</v>
      </c>
      <c r="H591" s="10">
        <f t="shared" ca="1" si="441"/>
        <v>40309474.521088287</v>
      </c>
      <c r="I591" s="10">
        <f t="shared" ca="1" si="442"/>
        <v>17912154.249750931</v>
      </c>
      <c r="J591" s="10">
        <f t="shared" ca="1" si="427"/>
        <v>83403344.477013454</v>
      </c>
      <c r="K591" s="82">
        <f t="shared" ca="1" si="404"/>
        <v>2249832.832292099</v>
      </c>
      <c r="L591" s="82">
        <f t="shared" ca="1" si="405"/>
        <v>2596909.4377209195</v>
      </c>
      <c r="M591" s="82">
        <f t="shared" ca="1" si="406"/>
        <v>7778311.98309422</v>
      </c>
      <c r="N591" s="82">
        <f t="shared" ca="1" si="407"/>
        <v>3496312.733215793</v>
      </c>
      <c r="O591" s="82">
        <f t="shared" ca="1" si="428"/>
        <v>16121366.986323033</v>
      </c>
      <c r="P591" s="10">
        <f ca="1">IF(IF($A591&gt;='key variables'!$B$26,K591*SUMPRODUCT(Z591:AC591,'control variables'!$O$3:$R$3)/J591+F$65*'key variables'!$B$25/scenario!J$65,K591*SUMPRODUCT(Z591:AC591,'control variables'!$O$7:$R$7)/J591+F$65*'key variables'!$B$25/scenario!J$65)&lt;'key variables'!$B$28,0,IF($A591&gt;='key variables'!$B$26,K591*SUMPRODUCT(Z591:AC591,'control variables'!$O$3:$R$3)/J591+F$65*'key variables'!$B$25/scenario!J$65,K591*SUMPRODUCT(Z591:AC591,'control variables'!$O$7:$R$7)/J591+F$65*'key variables'!$B$25/scenario!J$65))</f>
        <v>1.7330991657191202E-24</v>
      </c>
      <c r="Q591" s="10">
        <f ca="1">IF(IF($A591&gt;='key variables'!$B$26,L591*SUMPRODUCT(Z591:AC591,'control variables'!$O$4:$R$4)/J591+G$65*'key variables'!$B$25/scenario!J$65,L591*SUMPRODUCT(Z591:AC591,'control variables'!$O$7:$R$7)/J591+G$65*'key variables'!$B$25/scenario!J$65)&lt;'key variables'!$B$28,0,IF($A591&gt;='key variables'!$B$26,L591*SUMPRODUCT(Z591:AC591,'control variables'!$O$4:$R$4)/J591+G$65*'key variables'!$B$25/scenario!J$65,L591*SUMPRODUCT(Z591:AC591,'control variables'!$O$7:$R$7)/J591+G$65*'key variables'!$B$25/scenario!J$65))</f>
        <v>2.0004604410439606E-24</v>
      </c>
      <c r="R591" s="10">
        <f ca="1">IF(IF($A591&gt;='key variables'!$B$26,M591*SUMPRODUCT(Z591:AC591,'control variables'!$O$5:$R$5)/J591+H$65*'key variables'!$B$25/scenario!J$65,M591*SUMPRODUCT(Z591:AC591,'control variables'!$O$7:$R$7)/J591+H$65*'key variables'!$B$25/scenario!J$65)&lt;'key variables'!$B$28,0,IF($A591&gt;='key variables'!$B$26,M591*SUMPRODUCT(Z591:AC591,'control variables'!$O$5:$R$5)/J591+H$65*'key variables'!$B$25/scenario!J$65,M591*SUMPRODUCT(Z591:AC591,'control variables'!$O$7:$R$7)/J591+H$65*'key variables'!$B$25/scenario!J$65))</f>
        <v>5.9918167319434979E-24</v>
      </c>
      <c r="S591" s="10">
        <f ca="1">IF(IF($A591&gt;='key variables'!$B$26,N591*SUMPRODUCT(Z591:AC591,'control variables'!$O$6:$R$6)/J591+I$65*'key variables'!$B$25/scenario!J$65,N591*SUMPRODUCT(Z591:AC591,'control variables'!$O$7:$R$7)/J591+I$65*'key variables'!$B$25/scenario!J$65)&lt;'key variables'!$B$28,0,IF($A591&gt;='key variables'!$B$26,N591*SUMPRODUCT(Z591:AC591,'control variables'!$O$6:$R$6)/J591+I$65*'key variables'!$B$25/scenario!J$65,N591*SUMPRODUCT(Z591:AC591,'control variables'!$O$7:$R$7)/J591+I$65*'key variables'!$B$25/scenario!J$65))</f>
        <v>2.6932919610992326E-24</v>
      </c>
      <c r="T591" s="10">
        <f t="shared" ca="1" si="449"/>
        <v>1.2418668299805811E-23</v>
      </c>
      <c r="U591" s="82">
        <f ca="1">SUMPRODUCT(P561:P590,'control variables'!AD$7:AD$36)</f>
        <v>3.6744908507205228E-24</v>
      </c>
      <c r="V591" s="82">
        <f ca="1">SUMPRODUCT(Q561:Q590,'control variables'!AE$7:AE$36)</f>
        <v>4.241346215635813E-24</v>
      </c>
      <c r="W591" s="82">
        <f ca="1">SUMPRODUCT(R561:R590,'control variables'!AF$7:AF$36)</f>
        <v>1.2703759944160493E-23</v>
      </c>
      <c r="X591" s="82">
        <f ca="1">SUMPRODUCT(S561:S590,'control variables'!AG$7:AG$36)</f>
        <v>5.7102772104052619E-24</v>
      </c>
      <c r="Y591" s="82">
        <f t="shared" ca="1" si="443"/>
        <v>2.6329874220922092E-23</v>
      </c>
      <c r="Z591" s="10">
        <f ca="1">IF($A591&gt;='key variables'!$B$26,SUMPRODUCT(P561:P590,'control variables'!V$7:V$36)*$E591,SUMPRODUCT(P561:P590,'control variables'!Z$7:Z$36)*$E591)</f>
        <v>8.9661296622008495E-24</v>
      </c>
      <c r="AA591" s="10">
        <f ca="1">IF($A591&gt;='key variables'!$B$26,SUMPRODUCT(Q561:Q590,'control variables'!W$7:W$36)*$E591,SUMPRODUCT(Q561:Q590,'control variables'!AA$7:AA$36)*$E591)</f>
        <v>1.0349314138098523E-23</v>
      </c>
      <c r="AB591" s="10">
        <f ca="1">IF($A591&gt;='key variables'!$B$26,SUMPRODUCT(R561:R590,'control variables'!X$7:X$36)*$E591,SUMPRODUCT(R561:R590,'control variables'!AB$7:AB$36)*$E591)</f>
        <v>3.0998460326682075E-23</v>
      </c>
      <c r="AC591" s="10">
        <f ca="1">IF($A591&gt;='key variables'!$B$26,SUMPRODUCT(S561:S590,'control variables'!Y$7:Y$36)*$E591,SUMPRODUCT(S561:S590,'control variables'!AC$7:AC$36)*$E591)</f>
        <v>1.3933654472309983E-23</v>
      </c>
      <c r="AD591" s="10">
        <f t="shared" ca="1" si="444"/>
        <v>6.4247558599291425E-23</v>
      </c>
      <c r="AE591" s="82">
        <f ca="1">SUMPRODUCT(P561:P590,'control variables'!AL$7:AL$36)</f>
        <v>1.220783936762408E-23</v>
      </c>
      <c r="AF591" s="82">
        <f ca="1">SUMPRODUCT(Q561:Q590,'control variables'!AM$7:AM$36)</f>
        <v>1.4054270932056554E-23</v>
      </c>
      <c r="AG591" s="82">
        <f ca="1">SUMPRODUCT(R561:R590,'control variables'!AN$7:AN$36)</f>
        <v>4.0072420050555129E-23</v>
      </c>
      <c r="AH591" s="82">
        <f ca="1">SUMPRODUCT(S561:S590,'control variables'!AO$7:AO$36)</f>
        <v>1.7350960394231196E-23</v>
      </c>
      <c r="AI591" s="82">
        <f t="shared" ca="1" si="408"/>
        <v>8.3685490744466966E-23</v>
      </c>
      <c r="AJ591" s="10">
        <f ca="1">SUMPRODUCT(P561:P590,'control variables'!AP$7:AP$36)</f>
        <v>1.166463799751931E-26</v>
      </c>
      <c r="AK591" s="10">
        <f ca="1">SUMPRODUCT(Q561:Q590,'control variables'!AQ$7:AQ$36)</f>
        <v>3.3660288076264372E-26</v>
      </c>
      <c r="AL591" s="10">
        <f ca="1">SUMPRODUCT(R561:R590,'control variables'!AR$7:AR$36)</f>
        <v>1.209839133987456E-24</v>
      </c>
      <c r="AM591" s="10">
        <f ca="1">SUMPRODUCT(S561:S590,'control variables'!AS$7:AS$36)</f>
        <v>9.0636116989923528E-25</v>
      </c>
      <c r="AN591" s="10">
        <f t="shared" ca="1" si="429"/>
        <v>2.161525229960475E-24</v>
      </c>
      <c r="AO591" s="82">
        <f ca="1">SUMPRODUCT(P561:P590,'control variables'!AX$7:AX$36)</f>
        <v>1.5862127571872169E-26</v>
      </c>
      <c r="AP591" s="82">
        <f ca="1">SUMPRODUCT(Q561:Q590,'control variables'!AY$7:AY$36)</f>
        <v>3.6618283992025914E-26</v>
      </c>
      <c r="AQ591" s="82">
        <f ca="1">SUMPRODUCT(R561:R590,'control variables'!AZ$7:AZ$36)</f>
        <v>3.2903931847406831E-25</v>
      </c>
      <c r="AR591" s="82">
        <f ca="1">SUMPRODUCT(S561:S590,'control variables'!BA$7:BA$36)</f>
        <v>2.4650257481098782E-25</v>
      </c>
      <c r="AS591" s="82">
        <f t="shared" ca="1" si="430"/>
        <v>6.2802230484895422E-25</v>
      </c>
      <c r="AT591" s="10">
        <f ca="1">SUMPRODUCT(P561:P590,'control variables'!AT$7:AT$36)</f>
        <v>-1.3998946568523789E-26</v>
      </c>
      <c r="AU591" s="10">
        <f ca="1">SUMPRODUCT(Q561:Q590,'control variables'!AU$7:AU$36)</f>
        <v>1.5185777356448205E-26</v>
      </c>
      <c r="AV591" s="10">
        <f ca="1">SUMPRODUCT(R561:R590,'control variables'!AV$7:AV$36)</f>
        <v>6.5391174229808782E-24</v>
      </c>
      <c r="AW591" s="10">
        <f ca="1">SUMPRODUCT(S561:S590,'control variables'!AW$7:AW$36)</f>
        <v>4.8988348542401123E-24</v>
      </c>
      <c r="AX591" s="10">
        <f t="shared" ca="1" si="409"/>
        <v>1.1439139108008914E-23</v>
      </c>
      <c r="AY591" s="82">
        <f ca="1">SUMPRODUCT(P561:P590,'control variables'!BB$7:BB$36)</f>
        <v>5.0738683097820188E-26</v>
      </c>
      <c r="AZ591" s="82">
        <f ca="1">SUMPRODUCT(Q561:Q590,'control variables'!BC$7:BC$36)</f>
        <v>1.2938355141857999E-25</v>
      </c>
      <c r="BA591" s="82">
        <f ca="1">SUMPRODUCT(R561:R590,'control variables'!BD$7:BD$36)</f>
        <v>9.0572462985601357E-25</v>
      </c>
      <c r="BB591" s="82">
        <f ca="1">SUMPRODUCT(S561:S590,'control variables'!BE$7:BE$36)</f>
        <v>1.2870993542934018E-25</v>
      </c>
      <c r="BC591" s="82">
        <f t="shared" ca="1" si="431"/>
        <v>1.214556799801754E-24</v>
      </c>
      <c r="BD591" s="10">
        <f ca="1">SUMPRODUCT(P561:P590,'control variables'!BF$7:BF$36)</f>
        <v>1.0614090561334469E-26</v>
      </c>
      <c r="BE591" s="10">
        <f ca="1">SUMPRODUCT(Q561:Q590,'control variables'!BG$7:BG$36)</f>
        <v>1.2251502225377499E-26</v>
      </c>
      <c r="BF591" s="10">
        <f ca="1">SUMPRODUCT(R561:R590,'control variables'!BH$7:BH$36)</f>
        <v>3.6695929856603804E-25</v>
      </c>
      <c r="BG591" s="10">
        <f ca="1">SUMPRODUCT(S561:S590,'control variables'!BI$7:BI$36)</f>
        <v>8.2473194115697729E-25</v>
      </c>
      <c r="BH591" s="10">
        <f t="shared" ca="1" si="432"/>
        <v>1.2145568325097273E-24</v>
      </c>
      <c r="BI591" s="82">
        <f t="shared" ca="1" si="410"/>
        <v>1.2244579104153376E-23</v>
      </c>
      <c r="BJ591" s="82">
        <f t="shared" ca="1" si="411"/>
        <v>1.4198840260831582E-23</v>
      </c>
      <c r="BK591" s="82">
        <f t="shared" ca="1" si="412"/>
        <v>4.7517262103392021E-23</v>
      </c>
      <c r="BL591" s="82">
        <f t="shared" ca="1" si="413"/>
        <v>2.2378505183900649E-23</v>
      </c>
      <c r="BM591" s="82">
        <f t="shared" ca="1" si="403"/>
        <v>9.6339186652277625E-23</v>
      </c>
      <c r="BN591" s="10">
        <f ca="1">BN590+BI591-INDIRECT(ADDRESS(MAX($D591-'key variables'!$B$9*30,34),scenario!BI$4),TRUE)</f>
        <v>9439390.0751690175</v>
      </c>
      <c r="BO591" s="10">
        <f ca="1">BO590+BJ591-INDIRECT(ADDRESS(MAX($D591-'key variables'!$B$9*30,34),scenario!BJ$4),TRUE)</f>
        <v>10895583.360992203</v>
      </c>
      <c r="BP591" s="10">
        <f ca="1">BP590+BK591-INDIRECT(ADDRESS(MAX($D591-'key variables'!$B$9*30,34),scenario!BK$4),TRUE)</f>
        <v>32531162.537994072</v>
      </c>
      <c r="BQ591" s="10">
        <f ca="1">BQ590+BL591-INDIRECT(ADDRESS(MAX($D591-'key variables'!$B$9*30,34),scenario!BL$4),TRUE)</f>
        <v>14415841.516535141</v>
      </c>
      <c r="BR591" s="10">
        <f t="shared" ca="1" si="433"/>
        <v>67281977.490690395</v>
      </c>
      <c r="BS591" s="82">
        <f t="shared" ca="1" si="414"/>
        <v>-2.3433848477536175E-9</v>
      </c>
      <c r="BT591" s="82">
        <f t="shared" ca="1" si="415"/>
        <v>-3.428830905701097E-10</v>
      </c>
      <c r="BU591" s="82">
        <f t="shared" ca="1" si="416"/>
        <v>-4.2578247660362051E-9</v>
      </c>
      <c r="BV591" s="82">
        <f t="shared" ca="1" si="417"/>
        <v>-2.9943922343413299E-9</v>
      </c>
      <c r="BW591" s="82">
        <f t="shared" ca="1" si="434"/>
        <v>-9.938484938701263E-9</v>
      </c>
      <c r="BX591" s="10">
        <f t="shared" ca="1" si="418"/>
        <v>-1.8625994260189115E-12</v>
      </c>
      <c r="BY591" s="10">
        <f t="shared" ca="1" si="419"/>
        <v>2.8902850229968898E-12</v>
      </c>
      <c r="BZ591" s="10">
        <f t="shared" ca="1" si="420"/>
        <v>-3.5034723983029654E-11</v>
      </c>
      <c r="CA591" s="10">
        <f t="shared" ca="1" si="421"/>
        <v>-2.0257049910630343E-11</v>
      </c>
      <c r="CB591" s="10">
        <v>0</v>
      </c>
      <c r="CC591" s="82">
        <f t="shared" ca="1" si="422"/>
        <v>3.9725652202845314E-13</v>
      </c>
      <c r="CD591" s="82">
        <f t="shared" ca="1" si="423"/>
        <v>3.4270724516472041E-13</v>
      </c>
      <c r="CE591" s="82">
        <f t="shared" ca="1" si="424"/>
        <v>1.8915613015536452E-10</v>
      </c>
      <c r="CF591" s="82">
        <f t="shared" ca="1" si="425"/>
        <v>3.7028113764085502E-11</v>
      </c>
      <c r="CG591" s="82">
        <f t="shared" ca="1" si="435"/>
        <v>2.2692420768664318E-10</v>
      </c>
      <c r="CH591" s="13" t="str">
        <f t="shared" ca="1" si="436"/>
        <v/>
      </c>
      <c r="CI591" s="81">
        <f t="shared" ca="1" si="445"/>
        <v>0.1131775965863165</v>
      </c>
      <c r="CJ591" s="81">
        <f t="shared" ca="1" si="446"/>
        <v>0.13063724757458739</v>
      </c>
      <c r="CK591" s="81">
        <f t="shared" ca="1" si="447"/>
        <v>0.39004625943939081</v>
      </c>
      <c r="CL591" s="81">
        <f t="shared" ca="1" si="448"/>
        <v>0.17284488538116416</v>
      </c>
      <c r="CM591" s="89">
        <f t="shared" ca="1" si="437"/>
        <v>0.80670598898145884</v>
      </c>
    </row>
    <row r="592" spans="1:91" x14ac:dyDescent="0.3">
      <c r="A592">
        <v>527</v>
      </c>
      <c r="B592" s="3">
        <f t="shared" si="450"/>
        <v>1.6527777777777777</v>
      </c>
      <c r="C592" s="3">
        <f t="shared" si="438"/>
        <v>17.566666666666666</v>
      </c>
      <c r="D592" s="4">
        <f t="shared" ca="1" si="426"/>
        <v>592</v>
      </c>
      <c r="E592" s="58">
        <f>(0.5*(COS(B592*2*PI())+1)*('key variables'!$B$4-'key variables'!$B$6)+'key variables'!$B$6)/'key variables'!$B$4</f>
        <v>1</v>
      </c>
      <c r="F592" s="10">
        <f t="shared" ca="1" si="439"/>
        <v>11689222.907461114</v>
      </c>
      <c r="G592" s="10">
        <f t="shared" ca="1" si="440"/>
        <v>13492492.798713122</v>
      </c>
      <c r="H592" s="10">
        <f t="shared" ca="1" si="441"/>
        <v>40309474.521088287</v>
      </c>
      <c r="I592" s="10">
        <f t="shared" ca="1" si="442"/>
        <v>17912154.249750931</v>
      </c>
      <c r="J592" s="10">
        <f t="shared" ca="1" si="427"/>
        <v>83403344.477013454</v>
      </c>
      <c r="K592" s="82">
        <f t="shared" ca="1" si="404"/>
        <v>2249832.832292099</v>
      </c>
      <c r="L592" s="82">
        <f t="shared" ca="1" si="405"/>
        <v>2596909.4377209195</v>
      </c>
      <c r="M592" s="82">
        <f t="shared" ca="1" si="406"/>
        <v>7778311.98309422</v>
      </c>
      <c r="N592" s="82">
        <f t="shared" ca="1" si="407"/>
        <v>3496312.733215793</v>
      </c>
      <c r="O592" s="82">
        <f t="shared" ca="1" si="428"/>
        <v>16121366.986323033</v>
      </c>
      <c r="P592" s="10">
        <f ca="1">IF(IF($A592&gt;='key variables'!$B$26,K592*SUMPRODUCT(Z592:AC592,'control variables'!$O$3:$R$3)/J592+F$65*'key variables'!$B$25/scenario!J$65,K592*SUMPRODUCT(Z592:AC592,'control variables'!$O$7:$R$7)/J592+F$65*'key variables'!$B$25/scenario!J$65)&lt;'key variables'!$B$28,0,IF($A592&gt;='key variables'!$B$26,K592*SUMPRODUCT(Z592:AC592,'control variables'!$O$3:$R$3)/J592+F$65*'key variables'!$B$25/scenario!J$65,K592*SUMPRODUCT(Z592:AC592,'control variables'!$O$7:$R$7)/J592+F$65*'key variables'!$B$25/scenario!J$65))</f>
        <v>1.4912438367836449E-24</v>
      </c>
      <c r="Q592" s="10">
        <f ca="1">IF(IF($A592&gt;='key variables'!$B$26,L592*SUMPRODUCT(Z592:AC592,'control variables'!$O$4:$R$4)/J592+G$65*'key variables'!$B$25/scenario!J$65,L592*SUMPRODUCT(Z592:AC592,'control variables'!$O$7:$R$7)/J592+G$65*'key variables'!$B$25/scenario!J$65)&lt;'key variables'!$B$28,0,IF($A592&gt;='key variables'!$B$26,L592*SUMPRODUCT(Z592:AC592,'control variables'!$O$4:$R$4)/J592+G$65*'key variables'!$B$25/scenario!J$65,L592*SUMPRODUCT(Z592:AC592,'control variables'!$O$7:$R$7)/J592+G$65*'key variables'!$B$25/scenario!J$65))</f>
        <v>1.7212946393627052E-24</v>
      </c>
      <c r="R592" s="10">
        <f ca="1">IF(IF($A592&gt;='key variables'!$B$26,M592*SUMPRODUCT(Z592:AC592,'control variables'!$O$5:$R$5)/J592+H$65*'key variables'!$B$25/scenario!J$65,M592*SUMPRODUCT(Z592:AC592,'control variables'!$O$7:$R$7)/J592+H$65*'key variables'!$B$25/scenario!J$65)&lt;'key variables'!$B$28,0,IF($A592&gt;='key variables'!$B$26,M592*SUMPRODUCT(Z592:AC592,'control variables'!$O$5:$R$5)/J592+H$65*'key variables'!$B$25/scenario!J$65,M592*SUMPRODUCT(Z592:AC592,'control variables'!$O$7:$R$7)/J592+H$65*'key variables'!$B$25/scenario!J$65))</f>
        <v>5.1556540729972174E-24</v>
      </c>
      <c r="S592" s="10">
        <f ca="1">IF(IF($A592&gt;='key variables'!$B$26,N592*SUMPRODUCT(Z592:AC592,'control variables'!$O$6:$R$6)/J592+I$65*'key variables'!$B$25/scenario!J$65,N592*SUMPRODUCT(Z592:AC592,'control variables'!$O$7:$R$7)/J592+I$65*'key variables'!$B$25/scenario!J$65)&lt;'key variables'!$B$28,0,IF($A592&gt;='key variables'!$B$26,N592*SUMPRODUCT(Z592:AC592,'control variables'!$O$6:$R$6)/J592+I$65*'key variables'!$B$25/scenario!J$65,N592*SUMPRODUCT(Z592:AC592,'control variables'!$O$7:$R$7)/J592+I$65*'key variables'!$B$25/scenario!J$65))</f>
        <v>2.3174409849661706E-24</v>
      </c>
      <c r="T592" s="10">
        <f t="shared" ca="1" si="449"/>
        <v>1.0685633534109739E-23</v>
      </c>
      <c r="U592" s="82">
        <f ca="1">SUMPRODUCT(P562:P591,'control variables'!AD$7:AD$36)</f>
        <v>3.1617128106926409E-24</v>
      </c>
      <c r="V592" s="82">
        <f ca="1">SUMPRODUCT(Q562:Q591,'control variables'!AE$7:AE$36)</f>
        <v>3.6494630710344482E-24</v>
      </c>
      <c r="W592" s="82">
        <f ca="1">SUMPRODUCT(R562:R591,'control variables'!AF$7:AF$36)</f>
        <v>1.0930940419008057E-23</v>
      </c>
      <c r="X592" s="82">
        <f ca="1">SUMPRODUCT(S562:S591,'control variables'!AG$7:AG$36)</f>
        <v>4.9134036094291362E-24</v>
      </c>
      <c r="Y592" s="82">
        <f t="shared" ca="1" si="443"/>
        <v>2.2655519910164282E-23</v>
      </c>
      <c r="Z592" s="10">
        <f ca="1">IF($A592&gt;='key variables'!$B$26,SUMPRODUCT(P562:P591,'control variables'!V$7:V$36)*$E592,SUMPRODUCT(P562:P591,'control variables'!Z$7:Z$36)*$E592)</f>
        <v>7.7148993335370381E-24</v>
      </c>
      <c r="AA592" s="10">
        <f ca="1">IF($A592&gt;='key variables'!$B$26,SUMPRODUCT(Q562:Q591,'control variables'!W$7:W$36)*$E592,SUMPRODUCT(Q562:Q591,'control variables'!AA$7:AA$36)*$E592)</f>
        <v>8.9050593460839E-24</v>
      </c>
      <c r="AB592" s="10">
        <f ca="1">IF($A592&gt;='key variables'!$B$26,SUMPRODUCT(R562:R591,'control variables'!X$7:X$36)*$E592,SUMPRODUCT(R562:R591,'control variables'!AB$7:AB$36)*$E592)</f>
        <v>2.6672601214233551E-23</v>
      </c>
      <c r="AC592" s="10">
        <f ca="1">IF($A592&gt;='key variables'!$B$26,SUMPRODUCT(S562:S591,'control variables'!Y$7:Y$36)*$E592,SUMPRODUCT(S562:S591,'control variables'!AC$7:AC$36)*$E592)</f>
        <v>1.1989202214567711E-23</v>
      </c>
      <c r="AD592" s="10">
        <f t="shared" ca="1" si="444"/>
        <v>5.5281762108422201E-23</v>
      </c>
      <c r="AE592" s="82">
        <f ca="1">SUMPRODUCT(P562:P591,'control variables'!AL$7:AL$36)</f>
        <v>1.0504225942466686E-23</v>
      </c>
      <c r="AF592" s="82">
        <f ca="1">SUMPRODUCT(Q562:Q591,'control variables'!AM$7:AM$36)</f>
        <v>1.2092986554073236E-23</v>
      </c>
      <c r="AG592" s="82">
        <f ca="1">SUMPRODUCT(R562:R591,'control variables'!AN$7:AN$36)</f>
        <v>3.4480282840941894E-23</v>
      </c>
      <c r="AH592" s="82">
        <f ca="1">SUMPRODUCT(S562:S591,'control variables'!AO$7:AO$36)</f>
        <v>1.4929620452178913E-23</v>
      </c>
      <c r="AI592" s="82">
        <f t="shared" ca="1" si="408"/>
        <v>7.2007115789660736E-23</v>
      </c>
      <c r="AJ592" s="10">
        <f ca="1">SUMPRODUCT(P562:P591,'control variables'!AP$7:AP$36)</f>
        <v>1.0036828743665859E-26</v>
      </c>
      <c r="AK592" s="10">
        <f ca="1">SUMPRODUCT(Q562:Q591,'control variables'!AQ$7:AQ$36)</f>
        <v>2.8962968842734053E-26</v>
      </c>
      <c r="AL592" s="10">
        <f ca="1">SUMPRODUCT(R562:R591,'control variables'!AR$7:AR$36)</f>
        <v>1.0410051471635486E-24</v>
      </c>
      <c r="AM592" s="10">
        <f ca="1">SUMPRODUCT(S562:S591,'control variables'!AS$7:AS$36)</f>
        <v>7.7987776767027781E-25</v>
      </c>
      <c r="AN592" s="10">
        <f t="shared" ca="1" si="429"/>
        <v>1.8598827124202264E-24</v>
      </c>
      <c r="AO592" s="82">
        <f ca="1">SUMPRODUCT(P562:P591,'control variables'!AX$7:AX$36)</f>
        <v>1.3648555401626627E-26</v>
      </c>
      <c r="AP592" s="82">
        <f ca="1">SUMPRODUCT(Q562:Q591,'control variables'!AY$7:AY$36)</f>
        <v>3.1508174140770345E-26</v>
      </c>
      <c r="AQ592" s="82">
        <f ca="1">SUMPRODUCT(R562:R591,'control variables'!AZ$7:AZ$36)</f>
        <v>2.8312162710570964E-25</v>
      </c>
      <c r="AR592" s="82">
        <f ca="1">SUMPRODUCT(S562:S591,'control variables'!BA$7:BA$36)</f>
        <v>2.1210294985379983E-25</v>
      </c>
      <c r="AS592" s="82">
        <f t="shared" ca="1" si="430"/>
        <v>5.4038130650190646E-25</v>
      </c>
      <c r="AT592" s="10">
        <f ca="1">SUMPRODUCT(P562:P591,'control variables'!AT$7:AT$36)</f>
        <v>-1.2045382748258711E-26</v>
      </c>
      <c r="AU592" s="10">
        <f ca="1">SUMPRODUCT(Q562:Q591,'control variables'!AU$7:AU$36)</f>
        <v>1.3066590381846708E-26</v>
      </c>
      <c r="AV592" s="10">
        <f ca="1">SUMPRODUCT(R562:R591,'control variables'!AV$7:AV$36)</f>
        <v>5.626578529324142E-24</v>
      </c>
      <c r="AW592" s="10">
        <f ca="1">SUMPRODUCT(S562:S591,'control variables'!AW$7:AW$36)</f>
        <v>4.2151986616272114E-24</v>
      </c>
      <c r="AX592" s="10">
        <f t="shared" ca="1" si="409"/>
        <v>9.8427983985849413E-24</v>
      </c>
      <c r="AY592" s="82">
        <f ca="1">SUMPRODUCT(P562:P591,'control variables'!BB$7:BB$36)</f>
        <v>4.3658060630793437E-26</v>
      </c>
      <c r="AZ592" s="82">
        <f ca="1">SUMPRODUCT(Q562:Q591,'control variables'!BC$7:BC$36)</f>
        <v>1.1132797675433598E-25</v>
      </c>
      <c r="BA592" s="82">
        <f ca="1">SUMPRODUCT(R562:R591,'control variables'!BD$7:BD$36)</f>
        <v>7.7933005728238107E-25</v>
      </c>
      <c r="BB592" s="82">
        <f ca="1">SUMPRODUCT(S562:S591,'control variables'!BE$7:BE$36)</f>
        <v>1.107483643973616E-25</v>
      </c>
      <c r="BC592" s="82">
        <f t="shared" ca="1" si="431"/>
        <v>1.0450644590648721E-24</v>
      </c>
      <c r="BD592" s="10">
        <f ca="1">SUMPRODUCT(P562:P591,'control variables'!BF$7:BF$36)</f>
        <v>9.1328860146821685E-27</v>
      </c>
      <c r="BE592" s="10">
        <f ca="1">SUMPRODUCT(Q562:Q591,'control variables'!BG$7:BG$36)</f>
        <v>1.0541795614652259E-26</v>
      </c>
      <c r="BF592" s="10">
        <f ca="1">SUMPRODUCT(R562:R591,'control variables'!BH$7:BH$36)</f>
        <v>3.1574984464895971E-25</v>
      </c>
      <c r="BG592" s="10">
        <f ca="1">SUMPRODUCT(S562:S591,'control variables'!BI$7:BI$36)</f>
        <v>7.0963996093012836E-25</v>
      </c>
      <c r="BH592" s="10">
        <f t="shared" ca="1" si="432"/>
        <v>1.0450644872084225E-24</v>
      </c>
      <c r="BI592" s="82">
        <f t="shared" ca="1" si="410"/>
        <v>1.053583862034922E-23</v>
      </c>
      <c r="BJ592" s="82">
        <f t="shared" ca="1" si="411"/>
        <v>1.2217381121209417E-23</v>
      </c>
      <c r="BK592" s="82">
        <f t="shared" ca="1" si="412"/>
        <v>4.0886191427548419E-23</v>
      </c>
      <c r="BL592" s="82">
        <f t="shared" ca="1" si="413"/>
        <v>1.9255567478203488E-23</v>
      </c>
      <c r="BM592" s="82">
        <f t="shared" ca="1" si="403"/>
        <v>8.2894978647310539E-23</v>
      </c>
      <c r="BN592" s="10">
        <f ca="1">BN591+BI592-INDIRECT(ADDRESS(MAX($D592-'key variables'!$B$9*30,34),scenario!BI$4),TRUE)</f>
        <v>9439390.0751690175</v>
      </c>
      <c r="BO592" s="10">
        <f ca="1">BO591+BJ592-INDIRECT(ADDRESS(MAX($D592-'key variables'!$B$9*30,34),scenario!BJ$4),TRUE)</f>
        <v>10895583.360992203</v>
      </c>
      <c r="BP592" s="10">
        <f ca="1">BP591+BK592-INDIRECT(ADDRESS(MAX($D592-'key variables'!$B$9*30,34),scenario!BK$4),TRUE)</f>
        <v>32531162.537994072</v>
      </c>
      <c r="BQ592" s="10">
        <f ca="1">BQ591+BL592-INDIRECT(ADDRESS(MAX($D592-'key variables'!$B$9*30,34),scenario!BL$4),TRUE)</f>
        <v>14415841.516535141</v>
      </c>
      <c r="BR592" s="10">
        <f t="shared" ca="1" si="433"/>
        <v>67281977.490690395</v>
      </c>
      <c r="BS592" s="82">
        <f t="shared" ca="1" si="414"/>
        <v>-2.3433848477536262E-9</v>
      </c>
      <c r="BT592" s="82">
        <f t="shared" ca="1" si="415"/>
        <v>-3.428830905701202E-10</v>
      </c>
      <c r="BU592" s="82">
        <f t="shared" ca="1" si="416"/>
        <v>-4.2578247660362407E-9</v>
      </c>
      <c r="BV592" s="82">
        <f t="shared" ca="1" si="417"/>
        <v>-2.9943922343413477E-9</v>
      </c>
      <c r="BW592" s="82">
        <f t="shared" ca="1" si="434"/>
        <v>-9.9384849387013342E-9</v>
      </c>
      <c r="BX592" s="10">
        <f t="shared" ca="1" si="418"/>
        <v>-1.8625994260189506E-12</v>
      </c>
      <c r="BY592" s="10">
        <f t="shared" ca="1" si="419"/>
        <v>2.8902850229967993E-12</v>
      </c>
      <c r="BZ592" s="10">
        <f t="shared" ca="1" si="420"/>
        <v>-3.5034723983030468E-11</v>
      </c>
      <c r="CA592" s="10">
        <f t="shared" ca="1" si="421"/>
        <v>-2.0257049910630951E-11</v>
      </c>
      <c r="CB592" s="10">
        <v>0</v>
      </c>
      <c r="CC592" s="82">
        <f t="shared" ca="1" si="422"/>
        <v>3.9725652202846162E-13</v>
      </c>
      <c r="CD592" s="82">
        <f t="shared" ca="1" si="423"/>
        <v>3.4270724516470481E-13</v>
      </c>
      <c r="CE592" s="82">
        <f t="shared" ca="1" si="424"/>
        <v>1.8915613015535964E-10</v>
      </c>
      <c r="CF592" s="82">
        <f t="shared" ca="1" si="425"/>
        <v>3.7028113764081857E-11</v>
      </c>
      <c r="CG592" s="82">
        <f t="shared" ca="1" si="435"/>
        <v>2.2692420768663465E-10</v>
      </c>
      <c r="CH592" s="13" t="str">
        <f t="shared" ca="1" si="436"/>
        <v/>
      </c>
      <c r="CI592" s="81">
        <f t="shared" ca="1" si="445"/>
        <v>0.1131775965863165</v>
      </c>
      <c r="CJ592" s="81">
        <f t="shared" ca="1" si="446"/>
        <v>0.13063724757458739</v>
      </c>
      <c r="CK592" s="81">
        <f t="shared" ca="1" si="447"/>
        <v>0.39004625943939081</v>
      </c>
      <c r="CL592" s="81">
        <f t="shared" ca="1" si="448"/>
        <v>0.17284488538116416</v>
      </c>
      <c r="CM592" s="89">
        <f t="shared" ca="1" si="437"/>
        <v>0.80670598898145884</v>
      </c>
    </row>
    <row r="593" spans="1:91" x14ac:dyDescent="0.3">
      <c r="A593">
        <v>528</v>
      </c>
      <c r="B593" s="3">
        <f t="shared" si="450"/>
        <v>1.6555555555555554</v>
      </c>
      <c r="C593" s="3">
        <f t="shared" si="438"/>
        <v>17.600000000000001</v>
      </c>
      <c r="D593" s="4">
        <f t="shared" ca="1" si="426"/>
        <v>593</v>
      </c>
      <c r="E593" s="58">
        <f>(0.5*(COS(B593*2*PI())+1)*('key variables'!$B$4-'key variables'!$B$6)+'key variables'!$B$6)/'key variables'!$B$4</f>
        <v>1</v>
      </c>
      <c r="F593" s="10">
        <f t="shared" ca="1" si="439"/>
        <v>11689222.907461114</v>
      </c>
      <c r="G593" s="10">
        <f t="shared" ca="1" si="440"/>
        <v>13492492.798713122</v>
      </c>
      <c r="H593" s="10">
        <f t="shared" ca="1" si="441"/>
        <v>40309474.521088287</v>
      </c>
      <c r="I593" s="10">
        <f t="shared" ca="1" si="442"/>
        <v>17912154.249750931</v>
      </c>
      <c r="J593" s="10">
        <f t="shared" ca="1" si="427"/>
        <v>83403344.477013454</v>
      </c>
      <c r="K593" s="82">
        <f t="shared" ca="1" si="404"/>
        <v>2249832.832292099</v>
      </c>
      <c r="L593" s="82">
        <f t="shared" ca="1" si="405"/>
        <v>2596909.4377209195</v>
      </c>
      <c r="M593" s="82">
        <f t="shared" ca="1" si="406"/>
        <v>7778311.98309422</v>
      </c>
      <c r="N593" s="82">
        <f t="shared" ca="1" si="407"/>
        <v>3496312.733215793</v>
      </c>
      <c r="O593" s="82">
        <f t="shared" ca="1" si="428"/>
        <v>16121366.986323033</v>
      </c>
      <c r="P593" s="10">
        <f ca="1">IF(IF($A593&gt;='key variables'!$B$26,K593*SUMPRODUCT(Z593:AC593,'control variables'!$O$3:$R$3)/J593+F$65*'key variables'!$B$25/scenario!J$65,K593*SUMPRODUCT(Z593:AC593,'control variables'!$O$7:$R$7)/J593+F$65*'key variables'!$B$25/scenario!J$65)&lt;'key variables'!$B$28,0,IF($A593&gt;='key variables'!$B$26,K593*SUMPRODUCT(Z593:AC593,'control variables'!$O$3:$R$3)/J593+F$65*'key variables'!$B$25/scenario!J$65,K593*SUMPRODUCT(Z593:AC593,'control variables'!$O$7:$R$7)/J593+F$65*'key variables'!$B$25/scenario!J$65))</f>
        <v>1.283139606049302E-24</v>
      </c>
      <c r="Q593" s="10">
        <f ca="1">IF(IF($A593&gt;='key variables'!$B$26,L593*SUMPRODUCT(Z593:AC593,'control variables'!$O$4:$R$4)/J593+G$65*'key variables'!$B$25/scenario!J$65,L593*SUMPRODUCT(Z593:AC593,'control variables'!$O$7:$R$7)/J593+G$65*'key variables'!$B$25/scenario!J$65)&lt;'key variables'!$B$28,0,IF($A593&gt;='key variables'!$B$26,L593*SUMPRODUCT(Z593:AC593,'control variables'!$O$4:$R$4)/J593+G$65*'key variables'!$B$25/scenario!J$65,L593*SUMPRODUCT(Z593:AC593,'control variables'!$O$7:$R$7)/J593+G$65*'key variables'!$B$25/scenario!J$65))</f>
        <v>1.481086641209755E-24</v>
      </c>
      <c r="R593" s="10">
        <f ca="1">IF(IF($A593&gt;='key variables'!$B$26,M593*SUMPRODUCT(Z593:AC593,'control variables'!$O$5:$R$5)/J593+H$65*'key variables'!$B$25/scenario!J$65,M593*SUMPRODUCT(Z593:AC593,'control variables'!$O$7:$R$7)/J593+H$65*'key variables'!$B$25/scenario!J$65)&lt;'key variables'!$B$28,0,IF($A593&gt;='key variables'!$B$26,M593*SUMPRODUCT(Z593:AC593,'control variables'!$O$5:$R$5)/J593+H$65*'key variables'!$B$25/scenario!J$65,M593*SUMPRODUCT(Z593:AC593,'control variables'!$O$7:$R$7)/J593+H$65*'key variables'!$B$25/scenario!J$65))</f>
        <v>4.4361785597856716E-24</v>
      </c>
      <c r="S593" s="10">
        <f ca="1">IF(IF($A593&gt;='key variables'!$B$26,N593*SUMPRODUCT(Z593:AC593,'control variables'!$O$6:$R$6)/J593+I$65*'key variables'!$B$25/scenario!J$65,N593*SUMPRODUCT(Z593:AC593,'control variables'!$O$7:$R$7)/J593+I$65*'key variables'!$B$25/scenario!J$65)&lt;'key variables'!$B$28,0,IF($A593&gt;='key variables'!$B$26,N593*SUMPRODUCT(Z593:AC593,'control variables'!$O$6:$R$6)/J593+I$65*'key variables'!$B$25/scenario!J$65,N593*SUMPRODUCT(Z593:AC593,'control variables'!$O$7:$R$7)/J593+I$65*'key variables'!$B$25/scenario!J$65))</f>
        <v>1.9940403032313885E-24</v>
      </c>
      <c r="T593" s="10">
        <f t="shared" ca="1" si="449"/>
        <v>9.1944451102761165E-24</v>
      </c>
      <c r="U593" s="82">
        <f ca="1">SUMPRODUCT(P563:P592,'control variables'!AD$7:AD$36)</f>
        <v>2.7204933427274098E-24</v>
      </c>
      <c r="V593" s="82">
        <f ca="1">SUMPRODUCT(Q563:Q592,'control variables'!AE$7:AE$36)</f>
        <v>3.140177677017961E-24</v>
      </c>
      <c r="W593" s="82">
        <f ca="1">SUMPRODUCT(R563:R592,'control variables'!AF$7:AF$36)</f>
        <v>9.405519229669292E-24</v>
      </c>
      <c r="X593" s="82">
        <f ca="1">SUMPRODUCT(S563:S592,'control variables'!AG$7:AG$36)</f>
        <v>4.2277343357622948E-24</v>
      </c>
      <c r="Y593" s="82">
        <f t="shared" ca="1" si="443"/>
        <v>1.9493924585176959E-23</v>
      </c>
      <c r="Z593" s="10">
        <f ca="1">IF($A593&gt;='key variables'!$B$26,SUMPRODUCT(P563:P592,'control variables'!V$7:V$36)*$E593,SUMPRODUCT(P563:P592,'control variables'!Z$7:Z$36)*$E593)</f>
        <v>6.6382791649257043E-24</v>
      </c>
      <c r="AA593" s="10">
        <f ca="1">IF($A593&gt;='key variables'!$B$26,SUMPRODUCT(Q563:Q592,'control variables'!W$7:W$36)*$E593,SUMPRODUCT(Q563:Q592,'control variables'!AA$7:AA$36)*$E593)</f>
        <v>7.6623514272653034E-24</v>
      </c>
      <c r="AB593" s="10">
        <f ca="1">IF($A593&gt;='key variables'!$B$26,SUMPRODUCT(R563:R592,'control variables'!X$7:X$36)*$E593,SUMPRODUCT(R563:R592,'control variables'!AB$7:AB$36)*$E593)</f>
        <v>2.2950419086497936E-23</v>
      </c>
      <c r="AC593" s="10">
        <f ca="1">IF($A593&gt;='key variables'!$B$26,SUMPRODUCT(S563:S592,'control variables'!Y$7:Y$36)*$E593,SUMPRODUCT(S563:S592,'control variables'!AC$7:AC$36)*$E593)</f>
        <v>1.0316099773210848E-23</v>
      </c>
      <c r="AD593" s="10">
        <f t="shared" ca="1" si="444"/>
        <v>4.7567149451899792E-23</v>
      </c>
      <c r="AE593" s="82">
        <f ca="1">SUMPRODUCT(P563:P592,'control variables'!AL$7:AL$36)</f>
        <v>9.0383530883454404E-24</v>
      </c>
      <c r="AF593" s="82">
        <f ca="1">SUMPRODUCT(Q563:Q592,'control variables'!AM$7:AM$36)</f>
        <v>1.0405400927872735E-23</v>
      </c>
      <c r="AG593" s="82">
        <f ca="1">SUMPRODUCT(R563:R592,'control variables'!AN$7:AN$36)</f>
        <v>2.9668532703826102E-23</v>
      </c>
      <c r="AH593" s="82">
        <f ca="1">SUMPRODUCT(S563:S592,'control variables'!AO$7:AO$36)</f>
        <v>1.2846180371677063E-23</v>
      </c>
      <c r="AI593" s="82">
        <f t="shared" ca="1" si="408"/>
        <v>6.195846709172134E-23</v>
      </c>
      <c r="AJ593" s="10">
        <f ca="1">SUMPRODUCT(P563:P592,'control variables'!AP$7:AP$36)</f>
        <v>8.6361815301169949E-27</v>
      </c>
      <c r="AK593" s="10">
        <f ca="1">SUMPRODUCT(Q563:Q592,'control variables'!AQ$7:AQ$36)</f>
        <v>2.492116414109666E-26</v>
      </c>
      <c r="AL593" s="10">
        <f ca="1">SUMPRODUCT(R563:R592,'control variables'!AR$7:AR$36)</f>
        <v>8.9573207377522064E-25</v>
      </c>
      <c r="AM593" s="10">
        <f ca="1">SUMPRODUCT(S563:S592,'control variables'!AS$7:AS$36)</f>
        <v>6.7104522204320985E-25</v>
      </c>
      <c r="AN593" s="10">
        <f t="shared" ca="1" si="429"/>
        <v>1.6003346414896442E-24</v>
      </c>
      <c r="AO593" s="82">
        <f ca="1">SUMPRODUCT(P563:P592,'control variables'!AX$7:AX$36)</f>
        <v>1.1743888939690626E-26</v>
      </c>
      <c r="AP593" s="82">
        <f ca="1">SUMPRODUCT(Q563:Q592,'control variables'!AY$7:AY$36)</f>
        <v>2.711118407135889E-26</v>
      </c>
      <c r="AQ593" s="82">
        <f ca="1">SUMPRODUCT(R563:R592,'control variables'!AZ$7:AZ$36)</f>
        <v>2.4361178508003066E-25</v>
      </c>
      <c r="AR593" s="82">
        <f ca="1">SUMPRODUCT(S563:S592,'control variables'!BA$7:BA$36)</f>
        <v>1.8250381916366988E-25</v>
      </c>
      <c r="AS593" s="82">
        <f t="shared" ca="1" si="430"/>
        <v>4.6497067725475009E-25</v>
      </c>
      <c r="AT593" s="10">
        <f ca="1">SUMPRODUCT(P563:P592,'control variables'!AT$7:AT$36)</f>
        <v>-1.0364440269975873E-26</v>
      </c>
      <c r="AU593" s="10">
        <f ca="1">SUMPRODUCT(Q563:Q592,'control variables'!AU$7:AU$36)</f>
        <v>1.1243137588506187E-26</v>
      </c>
      <c r="AV593" s="10">
        <f ca="1">SUMPRODUCT(R563:R592,'control variables'!AV$7:AV$36)</f>
        <v>4.8413851440245032E-24</v>
      </c>
      <c r="AW593" s="10">
        <f ca="1">SUMPRODUCT(S563:S592,'control variables'!AW$7:AW$36)</f>
        <v>3.6269644284099707E-24</v>
      </c>
      <c r="AX593" s="10">
        <f t="shared" ca="1" si="409"/>
        <v>8.469228269753004E-24</v>
      </c>
      <c r="AY593" s="82">
        <f ca="1">SUMPRODUCT(P563:P592,'control variables'!BB$7:BB$36)</f>
        <v>3.7565544505113894E-26</v>
      </c>
      <c r="AZ593" s="82">
        <f ca="1">SUMPRODUCT(Q563:Q592,'control variables'!BC$7:BC$36)</f>
        <v>9.5792071498465215E-26</v>
      </c>
      <c r="BA593" s="82">
        <f ca="1">SUMPRODUCT(R563:R592,'control variables'!BD$7:BD$36)</f>
        <v>6.7057394506353715E-25</v>
      </c>
      <c r="BB593" s="82">
        <f ca="1">SUMPRODUCT(S563:S592,'control variables'!BE$7:BE$36)</f>
        <v>9.5293344494172272E-26</v>
      </c>
      <c r="BC593" s="82">
        <f t="shared" ca="1" si="431"/>
        <v>8.9922490556128854E-25</v>
      </c>
      <c r="BD593" s="10">
        <f ca="1">SUMPRODUCT(P563:P592,'control variables'!BF$7:BF$36)</f>
        <v>7.8583847080621037E-27</v>
      </c>
      <c r="BE593" s="10">
        <f ca="1">SUMPRODUCT(Q563:Q592,'control variables'!BG$7:BG$36)</f>
        <v>9.0706798837215549E-27</v>
      </c>
      <c r="BF593" s="10">
        <f ca="1">SUMPRODUCT(R563:R592,'control variables'!BH$7:BH$36)</f>
        <v>2.7168670963082422E-25</v>
      </c>
      <c r="BG593" s="10">
        <f ca="1">SUMPRODUCT(S563:S592,'control variables'!BI$7:BI$36)</f>
        <v>6.1060915555477676E-25</v>
      </c>
      <c r="BH593" s="10">
        <f t="shared" ca="1" si="432"/>
        <v>8.9922492977738464E-25</v>
      </c>
      <c r="BI593" s="82">
        <f t="shared" ca="1" si="410"/>
        <v>9.0655541925805787E-24</v>
      </c>
      <c r="BJ593" s="82">
        <f t="shared" ca="1" si="411"/>
        <v>1.0512436136959706E-23</v>
      </c>
      <c r="BK593" s="82">
        <f t="shared" ca="1" si="412"/>
        <v>3.5180491792914141E-23</v>
      </c>
      <c r="BL593" s="82">
        <f t="shared" ca="1" si="413"/>
        <v>1.6568438144581207E-23</v>
      </c>
      <c r="BM593" s="82">
        <f t="shared" ca="1" si="403"/>
        <v>7.1326920267035641E-23</v>
      </c>
      <c r="BN593" s="10">
        <f ca="1">BN592+BI593-INDIRECT(ADDRESS(MAX($D593-'key variables'!$B$9*30,34),scenario!BI$4),TRUE)</f>
        <v>9439390.0751690175</v>
      </c>
      <c r="BO593" s="10">
        <f ca="1">BO592+BJ593-INDIRECT(ADDRESS(MAX($D593-'key variables'!$B$9*30,34),scenario!BJ$4),TRUE)</f>
        <v>10895583.360992203</v>
      </c>
      <c r="BP593" s="10">
        <f ca="1">BP592+BK593-INDIRECT(ADDRESS(MAX($D593-'key variables'!$B$9*30,34),scenario!BK$4),TRUE)</f>
        <v>32531162.537994072</v>
      </c>
      <c r="BQ593" s="10">
        <f ca="1">BQ592+BL593-INDIRECT(ADDRESS(MAX($D593-'key variables'!$B$9*30,34),scenario!BL$4),TRUE)</f>
        <v>14415841.516535141</v>
      </c>
      <c r="BR593" s="10">
        <f t="shared" ca="1" si="433"/>
        <v>67281977.490690395</v>
      </c>
      <c r="BS593" s="82">
        <f t="shared" ca="1" si="414"/>
        <v>-2.343384847753634E-9</v>
      </c>
      <c r="BT593" s="82">
        <f t="shared" ca="1" si="415"/>
        <v>-3.4288309057012919E-10</v>
      </c>
      <c r="BU593" s="82">
        <f t="shared" ca="1" si="416"/>
        <v>-4.2578247660362721E-9</v>
      </c>
      <c r="BV593" s="82">
        <f t="shared" ca="1" si="417"/>
        <v>-2.9943922343413626E-9</v>
      </c>
      <c r="BW593" s="82">
        <f t="shared" ca="1" si="434"/>
        <v>-9.938484938701397E-9</v>
      </c>
      <c r="BX593" s="10">
        <f t="shared" ca="1" si="418"/>
        <v>-1.8625994260189842E-12</v>
      </c>
      <c r="BY593" s="10">
        <f t="shared" ca="1" si="419"/>
        <v>2.8902850229967218E-12</v>
      </c>
      <c r="BZ593" s="10">
        <f t="shared" ca="1" si="420"/>
        <v>-3.5034723983031166E-11</v>
      </c>
      <c r="CA593" s="10">
        <f t="shared" ca="1" si="421"/>
        <v>-2.0257049910631474E-11</v>
      </c>
      <c r="CB593" s="10">
        <v>0</v>
      </c>
      <c r="CC593" s="82">
        <f t="shared" ca="1" si="422"/>
        <v>3.9725652202846884E-13</v>
      </c>
      <c r="CD593" s="82">
        <f t="shared" ca="1" si="423"/>
        <v>3.4270724516469138E-13</v>
      </c>
      <c r="CE593" s="82">
        <f t="shared" ca="1" si="424"/>
        <v>1.8915613015535548E-10</v>
      </c>
      <c r="CF593" s="82">
        <f t="shared" ca="1" si="425"/>
        <v>3.7028113764078723E-11</v>
      </c>
      <c r="CG593" s="82">
        <f t="shared" ca="1" si="435"/>
        <v>2.2692420768662736E-10</v>
      </c>
      <c r="CH593" s="13" t="str">
        <f t="shared" ca="1" si="436"/>
        <v/>
      </c>
      <c r="CI593" s="81">
        <f t="shared" ca="1" si="445"/>
        <v>0.1131775965863165</v>
      </c>
      <c r="CJ593" s="81">
        <f t="shared" ca="1" si="446"/>
        <v>0.13063724757458739</v>
      </c>
      <c r="CK593" s="81">
        <f t="shared" ca="1" si="447"/>
        <v>0.39004625943939081</v>
      </c>
      <c r="CL593" s="81">
        <f t="shared" ca="1" si="448"/>
        <v>0.17284488538116416</v>
      </c>
      <c r="CM593" s="89">
        <f t="shared" ca="1" si="437"/>
        <v>0.80670598898145884</v>
      </c>
    </row>
    <row r="594" spans="1:91" x14ac:dyDescent="0.3">
      <c r="A594">
        <v>529</v>
      </c>
      <c r="B594" s="3">
        <f t="shared" si="450"/>
        <v>1.6583333333333334</v>
      </c>
      <c r="C594" s="3">
        <f t="shared" si="438"/>
        <v>17.633333333333333</v>
      </c>
      <c r="D594" s="4">
        <f t="shared" ca="1" si="426"/>
        <v>594</v>
      </c>
      <c r="E594" s="58">
        <f>(0.5*(COS(B594*2*PI())+1)*('key variables'!$B$4-'key variables'!$B$6)+'key variables'!$B$6)/'key variables'!$B$4</f>
        <v>1</v>
      </c>
      <c r="F594" s="10">
        <f t="shared" ca="1" si="439"/>
        <v>11689222.907461114</v>
      </c>
      <c r="G594" s="10">
        <f t="shared" ca="1" si="440"/>
        <v>13492492.798713122</v>
      </c>
      <c r="H594" s="10">
        <f t="shared" ca="1" si="441"/>
        <v>40309474.521088287</v>
      </c>
      <c r="I594" s="10">
        <f t="shared" ca="1" si="442"/>
        <v>17912154.249750931</v>
      </c>
      <c r="J594" s="10">
        <f t="shared" ca="1" si="427"/>
        <v>83403344.477013454</v>
      </c>
      <c r="K594" s="82">
        <f t="shared" ca="1" si="404"/>
        <v>2249832.832292099</v>
      </c>
      <c r="L594" s="82">
        <f t="shared" ca="1" si="405"/>
        <v>2596909.4377209195</v>
      </c>
      <c r="M594" s="82">
        <f t="shared" ca="1" si="406"/>
        <v>7778311.98309422</v>
      </c>
      <c r="N594" s="82">
        <f t="shared" ca="1" si="407"/>
        <v>3496312.733215793</v>
      </c>
      <c r="O594" s="82">
        <f t="shared" ca="1" si="428"/>
        <v>16121366.986323033</v>
      </c>
      <c r="P594" s="10">
        <f ca="1">IF(IF($A594&gt;='key variables'!$B$26,K594*SUMPRODUCT(Z594:AC594,'control variables'!$O$3:$R$3)/J594+F$65*'key variables'!$B$25/scenario!J$65,K594*SUMPRODUCT(Z594:AC594,'control variables'!$O$7:$R$7)/J594+F$65*'key variables'!$B$25/scenario!J$65)&lt;'key variables'!$B$28,0,IF($A594&gt;='key variables'!$B$26,K594*SUMPRODUCT(Z594:AC594,'control variables'!$O$3:$R$3)/J594+F$65*'key variables'!$B$25/scenario!J$65,K594*SUMPRODUCT(Z594:AC594,'control variables'!$O$7:$R$7)/J594+F$65*'key variables'!$B$25/scenario!J$65))</f>
        <v>1.1040764816594044E-24</v>
      </c>
      <c r="Q594" s="10">
        <f ca="1">IF(IF($A594&gt;='key variables'!$B$26,L594*SUMPRODUCT(Z594:AC594,'control variables'!$O$4:$R$4)/J594+G$65*'key variables'!$B$25/scenario!J$65,L594*SUMPRODUCT(Z594:AC594,'control variables'!$O$7:$R$7)/J594+G$65*'key variables'!$B$25/scenario!J$65)&lt;'key variables'!$B$28,0,IF($A594&gt;='key variables'!$B$26,L594*SUMPRODUCT(Z594:AC594,'control variables'!$O$4:$R$4)/J594+G$65*'key variables'!$B$25/scenario!J$65,L594*SUMPRODUCT(Z594:AC594,'control variables'!$O$7:$R$7)/J594+G$65*'key variables'!$B$25/scenario!J$65))</f>
        <v>1.2743998549732089E-24</v>
      </c>
      <c r="R594" s="10">
        <f ca="1">IF(IF($A594&gt;='key variables'!$B$26,M594*SUMPRODUCT(Z594:AC594,'control variables'!$O$5:$R$5)/J594+H$65*'key variables'!$B$25/scenario!J$65,M594*SUMPRODUCT(Z594:AC594,'control variables'!$O$7:$R$7)/J594+H$65*'key variables'!$B$25/scenario!J$65)&lt;'key variables'!$B$28,0,IF($A594&gt;='key variables'!$B$26,M594*SUMPRODUCT(Z594:AC594,'control variables'!$O$5:$R$5)/J594+H$65*'key variables'!$B$25/scenario!J$65,M594*SUMPRODUCT(Z594:AC594,'control variables'!$O$7:$R$7)/J594+H$65*'key variables'!$B$25/scenario!J$65))</f>
        <v>3.8171064108770542E-24</v>
      </c>
      <c r="S594" s="10">
        <f ca="1">IF(IF($A594&gt;='key variables'!$B$26,N594*SUMPRODUCT(Z594:AC594,'control variables'!$O$6:$R$6)/J594+I$65*'key variables'!$B$25/scenario!J$65,N594*SUMPRODUCT(Z594:AC594,'control variables'!$O$7:$R$7)/J594+I$65*'key variables'!$B$25/scenario!J$65)&lt;'key variables'!$B$28,0,IF($A594&gt;='key variables'!$B$26,N594*SUMPRODUCT(Z594:AC594,'control variables'!$O$6:$R$6)/J594+I$65*'key variables'!$B$25/scenario!J$65,N594*SUMPRODUCT(Z594:AC594,'control variables'!$O$7:$R$7)/J594+I$65*'key variables'!$B$25/scenario!J$65))</f>
        <v>1.7157704367471396E-24</v>
      </c>
      <c r="T594" s="10">
        <f t="shared" ca="1" si="449"/>
        <v>7.9113531842568079E-24</v>
      </c>
      <c r="U594" s="82">
        <f ca="1">SUMPRODUCT(P564:P593,'control variables'!AD$7:AD$36)</f>
        <v>2.3408463927508934E-24</v>
      </c>
      <c r="V594" s="82">
        <f ca="1">SUMPRODUCT(Q564:Q593,'control variables'!AE$7:AE$36)</f>
        <v>2.7019634536120612E-24</v>
      </c>
      <c r="W594" s="82">
        <f ca="1">SUMPRODUCT(R564:R593,'control variables'!AF$7:AF$36)</f>
        <v>8.0929717470463193E-24</v>
      </c>
      <c r="X594" s="82">
        <f ca="1">SUMPRODUCT(S564:S593,'control variables'!AG$7:AG$36)</f>
        <v>3.6377507395245547E-24</v>
      </c>
      <c r="Y594" s="82">
        <f t="shared" ca="1" si="443"/>
        <v>1.6773532332933829E-23</v>
      </c>
      <c r="Z594" s="10">
        <f ca="1">IF($A594&gt;='key variables'!$B$26,SUMPRODUCT(P564:P593,'control variables'!V$7:V$36)*$E594,SUMPRODUCT(P564:P593,'control variables'!Z$7:Z$36)*$E594)</f>
        <v>5.7119021734899924E-24</v>
      </c>
      <c r="AA594" s="10">
        <f ca="1">IF($A594&gt;='key variables'!$B$26,SUMPRODUCT(Q564:Q593,'control variables'!W$7:W$36)*$E594,SUMPRODUCT(Q564:Q593,'control variables'!AA$7:AA$36)*$E594)</f>
        <v>6.5930643596141489E-24</v>
      </c>
      <c r="AB594" s="10">
        <f ca="1">IF($A594&gt;='key variables'!$B$26,SUMPRODUCT(R564:R593,'control variables'!X$7:X$36)*$E594,SUMPRODUCT(R564:R593,'control variables'!AB$7:AB$36)*$E594)</f>
        <v>1.9747670353381553E-23</v>
      </c>
      <c r="AC594" s="10">
        <f ca="1">IF($A594&gt;='key variables'!$B$26,SUMPRODUCT(S564:S593,'control variables'!Y$7:Y$36)*$E594,SUMPRODUCT(S564:S593,'control variables'!AC$7:AC$36)*$E594)</f>
        <v>8.8764800715039141E-24</v>
      </c>
      <c r="AD594" s="10">
        <f t="shared" ca="1" si="444"/>
        <v>4.0929116957989607E-23</v>
      </c>
      <c r="AE594" s="82">
        <f ca="1">SUMPRODUCT(P564:P593,'control variables'!AL$7:AL$36)</f>
        <v>7.7770439247063676E-24</v>
      </c>
      <c r="AF594" s="82">
        <f ca="1">SUMPRODUCT(Q564:Q593,'control variables'!AM$7:AM$36)</f>
        <v>8.9533191809682271E-24</v>
      </c>
      <c r="AG594" s="82">
        <f ca="1">SUMPRODUCT(R564:R593,'control variables'!AN$7:AN$36)</f>
        <v>2.5528266019698176E-23</v>
      </c>
      <c r="AH594" s="82">
        <f ca="1">SUMPRODUCT(S564:S593,'control variables'!AO$7:AO$36)</f>
        <v>1.1053485965718334E-23</v>
      </c>
      <c r="AI594" s="82">
        <f t="shared" ca="1" si="408"/>
        <v>5.3312115091091105E-23</v>
      </c>
      <c r="AJ594" s="10">
        <f ca="1">SUMPRODUCT(P564:P593,'control variables'!AP$7:AP$36)</f>
        <v>7.430995718463657E-27</v>
      </c>
      <c r="AK594" s="10">
        <f ca="1">SUMPRODUCT(Q564:Q593,'control variables'!AQ$7:AQ$36)</f>
        <v>2.1443396411459006E-26</v>
      </c>
      <c r="AL594" s="10">
        <f ca="1">SUMPRODUCT(R564:R593,'control variables'!AR$7:AR$36)</f>
        <v>7.7073197013079289E-25</v>
      </c>
      <c r="AM594" s="10">
        <f ca="1">SUMPRODUCT(S564:S593,'control variables'!AS$7:AS$36)</f>
        <v>5.7740034232826429E-25</v>
      </c>
      <c r="AN594" s="10">
        <f t="shared" ca="1" si="429"/>
        <v>1.3770067045889799E-24</v>
      </c>
      <c r="AO594" s="82">
        <f ca="1">SUMPRODUCT(P564:P593,'control variables'!AX$7:AX$36)</f>
        <v>1.010502015556538E-26</v>
      </c>
      <c r="AP594" s="82">
        <f ca="1">SUMPRODUCT(Q564:Q593,'control variables'!AY$7:AY$36)</f>
        <v>2.3327797366716382E-26</v>
      </c>
      <c r="AQ594" s="82">
        <f ca="1">SUMPRODUCT(R564:R593,'control variables'!AZ$7:AZ$36)</f>
        <v>2.0961557206550193E-25</v>
      </c>
      <c r="AR594" s="82">
        <f ca="1">SUMPRODUCT(S564:S593,'control variables'!BA$7:BA$36)</f>
        <v>1.5703527005298178E-25</v>
      </c>
      <c r="AS594" s="82">
        <f t="shared" ca="1" si="430"/>
        <v>4.0008365964076546E-25</v>
      </c>
      <c r="AT594" s="10">
        <f ca="1">SUMPRODUCT(P564:P593,'control variables'!AT$7:AT$36)</f>
        <v>-8.9180746145593842E-27</v>
      </c>
      <c r="AU594" s="10">
        <f ca="1">SUMPRODUCT(Q564:Q593,'control variables'!AU$7:AU$36)</f>
        <v>9.6741490427141835E-27</v>
      </c>
      <c r="AV594" s="10">
        <f ca="1">SUMPRODUCT(R564:R593,'control variables'!AV$7:AV$36)</f>
        <v>4.1657661029031483E-24</v>
      </c>
      <c r="AW594" s="10">
        <f ca="1">SUMPRODUCT(S564:S593,'control variables'!AW$7:AW$36)</f>
        <v>3.1208187373719257E-24</v>
      </c>
      <c r="AX594" s="10">
        <f t="shared" ca="1" si="409"/>
        <v>7.287340914703229E-24</v>
      </c>
      <c r="AY594" s="82">
        <f ca="1">SUMPRODUCT(P564:P593,'control variables'!BB$7:BB$36)</f>
        <v>3.2323243716656296E-26</v>
      </c>
      <c r="AZ594" s="82">
        <f ca="1">SUMPRODUCT(Q564:Q593,'control variables'!BC$7:BC$36)</f>
        <v>8.2424213836345347E-26</v>
      </c>
      <c r="BA594" s="82">
        <f ca="1">SUMPRODUCT(R564:R593,'control variables'!BD$7:BD$36)</f>
        <v>5.7699483241558511E-25</v>
      </c>
      <c r="BB594" s="82">
        <f ca="1">SUMPRODUCT(S564:S593,'control variables'!BE$7:BE$36)</f>
        <v>8.1995084571211337E-26</v>
      </c>
      <c r="BC594" s="82">
        <f t="shared" ca="1" si="431"/>
        <v>7.7373737453979807E-25</v>
      </c>
      <c r="BD594" s="10">
        <f ca="1">SUMPRODUCT(P564:P593,'control variables'!BF$7:BF$36)</f>
        <v>6.7617410444658265E-27</v>
      </c>
      <c r="BE594" s="10">
        <f ca="1">SUMPRODUCT(Q564:Q593,'control variables'!BG$7:BG$36)</f>
        <v>7.8048594907865673E-27</v>
      </c>
      <c r="BF594" s="10">
        <f ca="1">SUMPRODUCT(R564:R593,'control variables'!BH$7:BH$36)</f>
        <v>2.3377261918240192E-25</v>
      </c>
      <c r="BG594" s="10">
        <f ca="1">SUMPRODUCT(S564:S593,'control variables'!BI$7:BI$36)</f>
        <v>5.2539817565886495E-25</v>
      </c>
      <c r="BH594" s="10">
        <f t="shared" ca="1" si="432"/>
        <v>7.7373739537651928E-25</v>
      </c>
      <c r="BI594" s="82">
        <f t="shared" ca="1" si="410"/>
        <v>7.8004490938084635E-24</v>
      </c>
      <c r="BJ594" s="82">
        <f t="shared" ca="1" si="411"/>
        <v>9.0454175438472855E-24</v>
      </c>
      <c r="BK594" s="82">
        <f t="shared" ca="1" si="412"/>
        <v>3.0271026955016908E-23</v>
      </c>
      <c r="BL594" s="82">
        <f t="shared" ca="1" si="413"/>
        <v>1.4256299787661472E-23</v>
      </c>
      <c r="BM594" s="82">
        <f t="shared" ca="1" si="403"/>
        <v>6.1373193380334124E-23</v>
      </c>
      <c r="BN594" s="10">
        <f ca="1">BN593+BI594-INDIRECT(ADDRESS(MAX($D594-'key variables'!$B$9*30,34),scenario!BI$4),TRUE)</f>
        <v>9439390.0751690175</v>
      </c>
      <c r="BO594" s="10">
        <f ca="1">BO593+BJ594-INDIRECT(ADDRESS(MAX($D594-'key variables'!$B$9*30,34),scenario!BJ$4),TRUE)</f>
        <v>10895583.360992203</v>
      </c>
      <c r="BP594" s="10">
        <f ca="1">BP593+BK594-INDIRECT(ADDRESS(MAX($D594-'key variables'!$B$9*30,34),scenario!BK$4),TRUE)</f>
        <v>32531162.537994072</v>
      </c>
      <c r="BQ594" s="10">
        <f ca="1">BQ593+BL594-INDIRECT(ADDRESS(MAX($D594-'key variables'!$B$9*30,34),scenario!BL$4),TRUE)</f>
        <v>14415841.516535141</v>
      </c>
      <c r="BR594" s="10">
        <f t="shared" ca="1" si="433"/>
        <v>67281977.490690395</v>
      </c>
      <c r="BS594" s="82">
        <f t="shared" ca="1" si="414"/>
        <v>-2.3433848477536406E-9</v>
      </c>
      <c r="BT594" s="82">
        <f t="shared" ca="1" si="415"/>
        <v>-3.4288309057013695E-10</v>
      </c>
      <c r="BU594" s="82">
        <f t="shared" ca="1" si="416"/>
        <v>-4.2578247660362986E-9</v>
      </c>
      <c r="BV594" s="82">
        <f t="shared" ca="1" si="417"/>
        <v>-2.9943922343413754E-9</v>
      </c>
      <c r="BW594" s="82">
        <f t="shared" ca="1" si="434"/>
        <v>-9.9384849387014516E-9</v>
      </c>
      <c r="BX594" s="10">
        <f t="shared" ca="1" si="418"/>
        <v>-1.8625994260190132E-12</v>
      </c>
      <c r="BY594" s="10">
        <f t="shared" ca="1" si="419"/>
        <v>2.8902850229966551E-12</v>
      </c>
      <c r="BZ594" s="10">
        <f t="shared" ca="1" si="420"/>
        <v>-3.5034723983031767E-11</v>
      </c>
      <c r="CA594" s="10">
        <f t="shared" ca="1" si="421"/>
        <v>-2.0257049910631923E-11</v>
      </c>
      <c r="CB594" s="10">
        <v>0</v>
      </c>
      <c r="CC594" s="82">
        <f t="shared" ca="1" si="422"/>
        <v>3.972565220284751E-13</v>
      </c>
      <c r="CD594" s="82">
        <f t="shared" ca="1" si="423"/>
        <v>3.4270724516467982E-13</v>
      </c>
      <c r="CE594" s="82">
        <f t="shared" ca="1" si="424"/>
        <v>1.8915613015535188E-10</v>
      </c>
      <c r="CF594" s="82">
        <f t="shared" ca="1" si="425"/>
        <v>3.7028113764076021E-11</v>
      </c>
      <c r="CG594" s="82">
        <f t="shared" ca="1" si="435"/>
        <v>2.2692420768662108E-10</v>
      </c>
      <c r="CH594" s="13" t="str">
        <f t="shared" ca="1" si="436"/>
        <v/>
      </c>
      <c r="CI594" s="81">
        <f t="shared" ca="1" si="445"/>
        <v>0.1131775965863165</v>
      </c>
      <c r="CJ594" s="81">
        <f t="shared" ca="1" si="446"/>
        <v>0.13063724757458739</v>
      </c>
      <c r="CK594" s="81">
        <f t="shared" ca="1" si="447"/>
        <v>0.39004625943939081</v>
      </c>
      <c r="CL594" s="81">
        <f t="shared" ca="1" si="448"/>
        <v>0.17284488538116416</v>
      </c>
      <c r="CM594" s="89">
        <f t="shared" ca="1" si="437"/>
        <v>0.80670598898145884</v>
      </c>
    </row>
    <row r="595" spans="1:91" x14ac:dyDescent="0.3">
      <c r="A595">
        <v>530</v>
      </c>
      <c r="B595" s="3">
        <f t="shared" si="450"/>
        <v>1.6611111111111112</v>
      </c>
      <c r="C595" s="3">
        <f t="shared" si="438"/>
        <v>17.666666666666668</v>
      </c>
      <c r="D595" s="4">
        <f t="shared" ca="1" si="426"/>
        <v>595</v>
      </c>
      <c r="E595" s="58">
        <f>(0.5*(COS(B595*2*PI())+1)*('key variables'!$B$4-'key variables'!$B$6)+'key variables'!$B$6)/'key variables'!$B$4</f>
        <v>1</v>
      </c>
      <c r="F595" s="10">
        <f t="shared" ca="1" si="439"/>
        <v>11689222.907461114</v>
      </c>
      <c r="G595" s="10">
        <f t="shared" ca="1" si="440"/>
        <v>13492492.798713122</v>
      </c>
      <c r="H595" s="10">
        <f t="shared" ca="1" si="441"/>
        <v>40309474.521088287</v>
      </c>
      <c r="I595" s="10">
        <f t="shared" ca="1" si="442"/>
        <v>17912154.249750931</v>
      </c>
      <c r="J595" s="10">
        <f t="shared" ca="1" si="427"/>
        <v>83403344.477013454</v>
      </c>
      <c r="K595" s="82">
        <f t="shared" ca="1" si="404"/>
        <v>2249832.832292099</v>
      </c>
      <c r="L595" s="82">
        <f t="shared" ca="1" si="405"/>
        <v>2596909.4377209195</v>
      </c>
      <c r="M595" s="82">
        <f t="shared" ca="1" si="406"/>
        <v>7778311.98309422</v>
      </c>
      <c r="N595" s="82">
        <f t="shared" ca="1" si="407"/>
        <v>3496312.733215793</v>
      </c>
      <c r="O595" s="82">
        <f t="shared" ca="1" si="428"/>
        <v>16121366.986323033</v>
      </c>
      <c r="P595" s="10">
        <f ca="1">IF(IF($A595&gt;='key variables'!$B$26,K595*SUMPRODUCT(Z595:AC595,'control variables'!$O$3:$R$3)/J595+F$65*'key variables'!$B$25/scenario!J$65,K595*SUMPRODUCT(Z595:AC595,'control variables'!$O$7:$R$7)/J595+F$65*'key variables'!$B$25/scenario!J$65)&lt;'key variables'!$B$28,0,IF($A595&gt;='key variables'!$B$26,K595*SUMPRODUCT(Z595:AC595,'control variables'!$O$3:$R$3)/J595+F$65*'key variables'!$B$25/scenario!J$65,K595*SUMPRODUCT(Z595:AC595,'control variables'!$O$7:$R$7)/J595+F$65*'key variables'!$B$25/scenario!J$65))</f>
        <v>9.5000175476352051E-25</v>
      </c>
      <c r="Q595" s="10">
        <f ca="1">IF(IF($A595&gt;='key variables'!$B$26,L595*SUMPRODUCT(Z595:AC595,'control variables'!$O$4:$R$4)/J595+G$65*'key variables'!$B$25/scenario!J$65,L595*SUMPRODUCT(Z595:AC595,'control variables'!$O$7:$R$7)/J595+G$65*'key variables'!$B$25/scenario!J$65)&lt;'key variables'!$B$28,0,IF($A595&gt;='key variables'!$B$26,L595*SUMPRODUCT(Z595:AC595,'control variables'!$O$4:$R$4)/J595+G$65*'key variables'!$B$25/scenario!J$65,L595*SUMPRODUCT(Z595:AC595,'control variables'!$O$7:$R$7)/J595+G$65*'key variables'!$B$25/scenario!J$65))</f>
        <v>1.0965563696052055E-24</v>
      </c>
      <c r="R595" s="10">
        <f ca="1">IF(IF($A595&gt;='key variables'!$B$26,M595*SUMPRODUCT(Z595:AC595,'control variables'!$O$5:$R$5)/J595+H$65*'key variables'!$B$25/scenario!J$65,M595*SUMPRODUCT(Z595:AC595,'control variables'!$O$7:$R$7)/J595+H$65*'key variables'!$B$25/scenario!J$65)&lt;'key variables'!$B$28,0,IF($A595&gt;='key variables'!$B$26,M595*SUMPRODUCT(Z595:AC595,'control variables'!$O$5:$R$5)/J595+H$65*'key variables'!$B$25/scenario!J$65,M595*SUMPRODUCT(Z595:AC595,'control variables'!$O$7:$R$7)/J595+H$65*'key variables'!$B$25/scenario!J$65))</f>
        <v>3.2844262591320609E-24</v>
      </c>
      <c r="S595" s="10">
        <f ca="1">IF(IF($A595&gt;='key variables'!$B$26,N595*SUMPRODUCT(Z595:AC595,'control variables'!$O$6:$R$6)/J595+I$65*'key variables'!$B$25/scenario!J$65,N595*SUMPRODUCT(Z595:AC595,'control variables'!$O$7:$R$7)/J595+I$65*'key variables'!$B$25/scenario!J$65)&lt;'key variables'!$B$28,0,IF($A595&gt;='key variables'!$B$26,N595*SUMPRODUCT(Z595:AC595,'control variables'!$O$6:$R$6)/J595+I$65*'key variables'!$B$25/scenario!J$65,N595*SUMPRODUCT(Z595:AC595,'control variables'!$O$7:$R$7)/J595+I$65*'key variables'!$B$25/scenario!J$65))</f>
        <v>1.4763333453415478E-24</v>
      </c>
      <c r="T595" s="10">
        <f t="shared" ca="1" si="449"/>
        <v>6.8073177288423352E-24</v>
      </c>
      <c r="U595" s="82">
        <f ca="1">SUMPRODUCT(P565:P594,'control variables'!AD$7:AD$36)</f>
        <v>2.0141794682582748E-24</v>
      </c>
      <c r="V595" s="82">
        <f ca="1">SUMPRODUCT(Q565:Q594,'control variables'!AE$7:AE$36)</f>
        <v>2.3249023639923997E-24</v>
      </c>
      <c r="W595" s="82">
        <f ca="1">SUMPRODUCT(R565:R594,'control variables'!AF$7:AF$36)</f>
        <v>6.9635912807328192E-24</v>
      </c>
      <c r="X595" s="82">
        <f ca="1">SUMPRODUCT(S565:S594,'control variables'!AG$7:AG$36)</f>
        <v>3.1300998104284588E-24</v>
      </c>
      <c r="Y595" s="82">
        <f t="shared" ca="1" si="443"/>
        <v>1.4432772923411953E-23</v>
      </c>
      <c r="Z595" s="10">
        <f ca="1">IF($A595&gt;='key variables'!$B$26,SUMPRODUCT(P565:P594,'control variables'!V$7:V$36)*$E595,SUMPRODUCT(P565:P594,'control variables'!Z$7:Z$36)*$E595)</f>
        <v>4.9148018076586651E-24</v>
      </c>
      <c r="AA595" s="10">
        <f ca="1">IF($A595&gt;='key variables'!$B$26,SUMPRODUCT(Q565:Q594,'control variables'!W$7:W$36)*$E595,SUMPRODUCT(Q565:Q594,'control variables'!AA$7:AA$36)*$E595)</f>
        <v>5.6729971292282862E-24</v>
      </c>
      <c r="AB595" s="10">
        <f ca="1">IF($A595&gt;='key variables'!$B$26,SUMPRODUCT(R565:R594,'control variables'!X$7:X$36)*$E595,SUMPRODUCT(R565:R594,'control variables'!AB$7:AB$36)*$E595)</f>
        <v>1.6991867682941353E-23</v>
      </c>
      <c r="AC595" s="10">
        <f ca="1">IF($A595&gt;='key variables'!$B$26,SUMPRODUCT(S565:S594,'control variables'!Y$7:Y$36)*$E595,SUMPRODUCT(S565:S594,'control variables'!AC$7:AC$36)*$E595)</f>
        <v>7.6377604125558453E-24</v>
      </c>
      <c r="AD595" s="10">
        <f t="shared" ca="1" si="444"/>
        <v>3.5217427032384149E-23</v>
      </c>
      <c r="AE595" s="82">
        <f ca="1">SUMPRODUCT(P565:P594,'control variables'!AL$7:AL$36)</f>
        <v>6.6917514303354283E-24</v>
      </c>
      <c r="AF595" s="82">
        <f ca="1">SUMPRODUCT(Q565:Q594,'control variables'!AM$7:AM$36)</f>
        <v>7.7038765648679111E-24</v>
      </c>
      <c r="AG595" s="82">
        <f ca="1">SUMPRODUCT(R565:R594,'control variables'!AN$7:AN$36)</f>
        <v>2.1965776753375919E-23</v>
      </c>
      <c r="AH595" s="82">
        <f ca="1">SUMPRODUCT(S565:S594,'control variables'!AO$7:AO$36)</f>
        <v>9.5109634505608085E-24</v>
      </c>
      <c r="AI595" s="82">
        <f t="shared" ca="1" si="408"/>
        <v>4.5872368199140063E-23</v>
      </c>
      <c r="AJ595" s="10">
        <f ca="1">SUMPRODUCT(P565:P594,'control variables'!AP$7:AP$36)</f>
        <v>6.3939945189036709E-27</v>
      </c>
      <c r="AK595" s="10">
        <f ca="1">SUMPRODUCT(Q565:Q594,'control variables'!AQ$7:AQ$36)</f>
        <v>1.8450953858158665E-26</v>
      </c>
      <c r="AL595" s="10">
        <f ca="1">SUMPRODUCT(R565:R594,'control variables'!AR$7:AR$36)</f>
        <v>6.6317572762361686E-25</v>
      </c>
      <c r="AM595" s="10">
        <f ca="1">SUMPRODUCT(S565:S594,'control variables'!AS$7:AS$36)</f>
        <v>4.9682367800143439E-25</v>
      </c>
      <c r="AN595" s="10">
        <f t="shared" ca="1" si="429"/>
        <v>1.1848443540021135E-24</v>
      </c>
      <c r="AO595" s="82">
        <f ca="1">SUMPRODUCT(P565:P594,'control variables'!AX$7:AX$36)</f>
        <v>8.694856777747471E-27</v>
      </c>
      <c r="AP595" s="82">
        <f ca="1">SUMPRODUCT(Q565:Q594,'control variables'!AY$7:AY$36)</f>
        <v>2.0072385202735411E-26</v>
      </c>
      <c r="AQ595" s="82">
        <f ca="1">SUMPRODUCT(R565:R594,'control variables'!AZ$7:AZ$36)</f>
        <v>1.8036355686943895E-25</v>
      </c>
      <c r="AR595" s="82">
        <f ca="1">SUMPRODUCT(S565:S594,'control variables'!BA$7:BA$36)</f>
        <v>1.3512087666777925E-25</v>
      </c>
      <c r="AS595" s="82">
        <f t="shared" ca="1" si="430"/>
        <v>3.4425167551770111E-25</v>
      </c>
      <c r="AT595" s="10">
        <f ca="1">SUMPRODUCT(P565:P594,'control variables'!AT$7:AT$36)</f>
        <v>-7.673550404959176E-27</v>
      </c>
      <c r="AU595" s="10">
        <f ca="1">SUMPRODUCT(Q565:Q594,'control variables'!AU$7:AU$36)</f>
        <v>8.3241140619255272E-27</v>
      </c>
      <c r="AV595" s="10">
        <f ca="1">SUMPRODUCT(R565:R594,'control variables'!AV$7:AV$36)</f>
        <v>3.5844302214864378E-24</v>
      </c>
      <c r="AW595" s="10">
        <f ca="1">SUMPRODUCT(S565:S594,'control variables'!AW$7:AW$36)</f>
        <v>2.6853060689656175E-24</v>
      </c>
      <c r="AX595" s="10">
        <f t="shared" ca="1" si="409"/>
        <v>6.2703868541090212E-24</v>
      </c>
      <c r="AY595" s="82">
        <f ca="1">SUMPRODUCT(P565:P594,'control variables'!BB$7:BB$36)</f>
        <v>2.7812510057564318E-26</v>
      </c>
      <c r="AZ595" s="82">
        <f ca="1">SUMPRODUCT(Q565:Q594,'control variables'!BC$7:BC$36)</f>
        <v>7.0921851049524824E-26</v>
      </c>
      <c r="BA595" s="82">
        <f ca="1">SUMPRODUCT(R565:R594,'control variables'!BD$7:BD$36)</f>
        <v>4.9647475731068634E-25</v>
      </c>
      <c r="BB595" s="82">
        <f ca="1">SUMPRODUCT(S565:S594,'control variables'!BE$7:BE$36)</f>
        <v>7.0552607105224004E-26</v>
      </c>
      <c r="BC595" s="82">
        <f t="shared" ca="1" si="431"/>
        <v>6.657617255229995E-25</v>
      </c>
      <c r="BD595" s="10">
        <f ca="1">SUMPRODUCT(P565:P594,'control variables'!BF$7:BF$36)</f>
        <v>5.8181348522562624E-27</v>
      </c>
      <c r="BE595" s="10">
        <f ca="1">SUMPRODUCT(Q565:Q594,'control variables'!BG$7:BG$36)</f>
        <v>6.7156853126568876E-27</v>
      </c>
      <c r="BF595" s="10">
        <f ca="1">SUMPRODUCT(R565:R594,'control variables'!BH$7:BH$36)</f>
        <v>2.0114946937838739E-25</v>
      </c>
      <c r="BG595" s="10">
        <f ca="1">SUMPRODUCT(S565:S594,'control variables'!BI$7:BI$36)</f>
        <v>4.5207845390863955E-25</v>
      </c>
      <c r="BH595" s="10">
        <f t="shared" ca="1" si="432"/>
        <v>6.657617434519401E-25</v>
      </c>
      <c r="BI595" s="82">
        <f t="shared" ca="1" si="410"/>
        <v>6.7118903899880342E-24</v>
      </c>
      <c r="BJ595" s="82">
        <f t="shared" ca="1" si="411"/>
        <v>7.7831225299793616E-24</v>
      </c>
      <c r="BK595" s="82">
        <f t="shared" ca="1" si="412"/>
        <v>2.6046681732173045E-23</v>
      </c>
      <c r="BL595" s="82">
        <f t="shared" ca="1" si="413"/>
        <v>1.2266822126631649E-23</v>
      </c>
      <c r="BM595" s="82">
        <f t="shared" ca="1" si="403"/>
        <v>5.2808516778772091E-23</v>
      </c>
      <c r="BN595" s="10">
        <f ca="1">BN594+BI595-INDIRECT(ADDRESS(MAX($D595-'key variables'!$B$9*30,34),scenario!BI$4),TRUE)</f>
        <v>9439390.0751690175</v>
      </c>
      <c r="BO595" s="10">
        <f ca="1">BO594+BJ595-INDIRECT(ADDRESS(MAX($D595-'key variables'!$B$9*30,34),scenario!BJ$4),TRUE)</f>
        <v>10895583.360992203</v>
      </c>
      <c r="BP595" s="10">
        <f ca="1">BP594+BK595-INDIRECT(ADDRESS(MAX($D595-'key variables'!$B$9*30,34),scenario!BK$4),TRUE)</f>
        <v>32531162.537994072</v>
      </c>
      <c r="BQ595" s="10">
        <f ca="1">BQ594+BL595-INDIRECT(ADDRESS(MAX($D595-'key variables'!$B$9*30,34),scenario!BL$4),TRUE)</f>
        <v>14415841.516535141</v>
      </c>
      <c r="BR595" s="10">
        <f t="shared" ca="1" si="433"/>
        <v>67281977.490690395</v>
      </c>
      <c r="BS595" s="82">
        <f t="shared" ca="1" si="414"/>
        <v>-2.3433848477536464E-9</v>
      </c>
      <c r="BT595" s="82">
        <f t="shared" ca="1" si="415"/>
        <v>-3.4288309057014367E-10</v>
      </c>
      <c r="BU595" s="82">
        <f t="shared" ca="1" si="416"/>
        <v>-4.2578247660363209E-9</v>
      </c>
      <c r="BV595" s="82">
        <f t="shared" ca="1" si="417"/>
        <v>-2.9943922343413866E-9</v>
      </c>
      <c r="BW595" s="82">
        <f t="shared" ca="1" si="434"/>
        <v>-9.9384849387014979E-9</v>
      </c>
      <c r="BX595" s="10">
        <f t="shared" ca="1" si="418"/>
        <v>-1.8625994260190379E-12</v>
      </c>
      <c r="BY595" s="10">
        <f t="shared" ca="1" si="419"/>
        <v>2.8902850229965974E-12</v>
      </c>
      <c r="BZ595" s="10">
        <f t="shared" ca="1" si="420"/>
        <v>-3.5034723983032284E-11</v>
      </c>
      <c r="CA595" s="10">
        <f t="shared" ca="1" si="421"/>
        <v>-2.0257049910632311E-11</v>
      </c>
      <c r="CB595" s="10">
        <v>0</v>
      </c>
      <c r="CC595" s="82">
        <f t="shared" ca="1" si="422"/>
        <v>3.972565220284805E-13</v>
      </c>
      <c r="CD595" s="82">
        <f t="shared" ca="1" si="423"/>
        <v>3.4270724516466983E-13</v>
      </c>
      <c r="CE595" s="82">
        <f t="shared" ca="1" si="424"/>
        <v>1.8915613015534878E-10</v>
      </c>
      <c r="CF595" s="82">
        <f t="shared" ca="1" si="425"/>
        <v>3.7028113764073695E-11</v>
      </c>
      <c r="CG595" s="82">
        <f t="shared" ca="1" si="435"/>
        <v>2.2692420768661562E-10</v>
      </c>
      <c r="CH595" s="13" t="str">
        <f t="shared" ca="1" si="436"/>
        <v/>
      </c>
      <c r="CI595" s="81">
        <f t="shared" ca="1" si="445"/>
        <v>0.1131775965863165</v>
      </c>
      <c r="CJ595" s="81">
        <f t="shared" ca="1" si="446"/>
        <v>0.13063724757458739</v>
      </c>
      <c r="CK595" s="81">
        <f t="shared" ca="1" si="447"/>
        <v>0.39004625943939081</v>
      </c>
      <c r="CL595" s="81">
        <f t="shared" ca="1" si="448"/>
        <v>0.17284488538116416</v>
      </c>
      <c r="CM595" s="89">
        <f t="shared" ca="1" si="437"/>
        <v>0.80670598898145884</v>
      </c>
    </row>
    <row r="596" spans="1:91" x14ac:dyDescent="0.3">
      <c r="A596">
        <v>531</v>
      </c>
      <c r="B596" s="3">
        <f t="shared" si="450"/>
        <v>1.663888888888889</v>
      </c>
      <c r="C596" s="3">
        <f t="shared" si="438"/>
        <v>17.7</v>
      </c>
      <c r="D596" s="4">
        <f t="shared" ca="1" si="426"/>
        <v>596</v>
      </c>
      <c r="E596" s="58">
        <f>(0.5*(COS(B596*2*PI())+1)*('key variables'!$B$4-'key variables'!$B$6)+'key variables'!$B$6)/'key variables'!$B$4</f>
        <v>1</v>
      </c>
      <c r="F596" s="10">
        <f t="shared" ca="1" si="439"/>
        <v>11689222.907461114</v>
      </c>
      <c r="G596" s="10">
        <f t="shared" ca="1" si="440"/>
        <v>13492492.798713122</v>
      </c>
      <c r="H596" s="10">
        <f t="shared" ca="1" si="441"/>
        <v>40309474.521088287</v>
      </c>
      <c r="I596" s="10">
        <f t="shared" ca="1" si="442"/>
        <v>17912154.249750931</v>
      </c>
      <c r="J596" s="10">
        <f t="shared" ca="1" si="427"/>
        <v>83403344.477013454</v>
      </c>
      <c r="K596" s="82">
        <f t="shared" ca="1" si="404"/>
        <v>2249832.832292099</v>
      </c>
      <c r="L596" s="82">
        <f t="shared" ca="1" si="405"/>
        <v>2596909.4377209195</v>
      </c>
      <c r="M596" s="82">
        <f t="shared" ca="1" si="406"/>
        <v>7778311.98309422</v>
      </c>
      <c r="N596" s="82">
        <f t="shared" ca="1" si="407"/>
        <v>3496312.733215793</v>
      </c>
      <c r="O596" s="82">
        <f t="shared" ca="1" si="428"/>
        <v>16121366.986323033</v>
      </c>
      <c r="P596" s="10">
        <f ca="1">IF(IF($A596&gt;='key variables'!$B$26,K596*SUMPRODUCT(Z596:AC596,'control variables'!$O$3:$R$3)/J596+F$65*'key variables'!$B$25/scenario!J$65,K596*SUMPRODUCT(Z596:AC596,'control variables'!$O$7:$R$7)/J596+F$65*'key variables'!$B$25/scenario!J$65)&lt;'key variables'!$B$28,0,IF($A596&gt;='key variables'!$B$26,K596*SUMPRODUCT(Z596:AC596,'control variables'!$O$3:$R$3)/J596+F$65*'key variables'!$B$25/scenario!J$65,K596*SUMPRODUCT(Z596:AC596,'control variables'!$O$7:$R$7)/J596+F$65*'key variables'!$B$25/scenario!J$65))</f>
        <v>8.1742827516561519E-25</v>
      </c>
      <c r="Q596" s="10">
        <f ca="1">IF(IF($A596&gt;='key variables'!$B$26,L596*SUMPRODUCT(Z596:AC596,'control variables'!$O$4:$R$4)/J596+G$65*'key variables'!$B$25/scenario!J$65,L596*SUMPRODUCT(Z596:AC596,'control variables'!$O$7:$R$7)/J596+G$65*'key variables'!$B$25/scenario!J$65)&lt;'key variables'!$B$28,0,IF($A596&gt;='key variables'!$B$26,L596*SUMPRODUCT(Z596:AC596,'control variables'!$O$4:$R$4)/J596+G$65*'key variables'!$B$25/scenario!J$65,L596*SUMPRODUCT(Z596:AC596,'control variables'!$O$7:$R$7)/J596+G$65*'key variables'!$B$25/scenario!J$65))</f>
        <v>9.435310801624547E-25</v>
      </c>
      <c r="R596" s="10">
        <f ca="1">IF(IF($A596&gt;='key variables'!$B$26,M596*SUMPRODUCT(Z596:AC596,'control variables'!$O$5:$R$5)/J596+H$65*'key variables'!$B$25/scenario!J$65,M596*SUMPRODUCT(Z596:AC596,'control variables'!$O$7:$R$7)/J596+H$65*'key variables'!$B$25/scenario!J$65)&lt;'key variables'!$B$28,0,IF($A596&gt;='key variables'!$B$26,M596*SUMPRODUCT(Z596:AC596,'control variables'!$O$5:$R$5)/J596+H$65*'key variables'!$B$25/scenario!J$65,M596*SUMPRODUCT(Z596:AC596,'control variables'!$O$7:$R$7)/J596+H$65*'key variables'!$B$25/scenario!J$65))</f>
        <v>2.8260820345319098E-24</v>
      </c>
      <c r="S596" s="10">
        <f ca="1">IF(IF($A596&gt;='key variables'!$B$26,N596*SUMPRODUCT(Z596:AC596,'control variables'!$O$6:$R$6)/J596+I$65*'key variables'!$B$25/scenario!J$65,N596*SUMPRODUCT(Z596:AC596,'control variables'!$O$7:$R$7)/J596+I$65*'key variables'!$B$25/scenario!J$65)&lt;'key variables'!$B$28,0,IF($A596&gt;='key variables'!$B$26,N596*SUMPRODUCT(Z596:AC596,'control variables'!$O$6:$R$6)/J596+I$65*'key variables'!$B$25/scenario!J$65,N596*SUMPRODUCT(Z596:AC596,'control variables'!$O$7:$R$7)/J596+I$65*'key variables'!$B$25/scenario!J$65))</f>
        <v>1.2703098852195553E-24</v>
      </c>
      <c r="T596" s="10">
        <f t="shared" ca="1" si="449"/>
        <v>5.8573512750795347E-24</v>
      </c>
      <c r="U596" s="82">
        <f ca="1">SUMPRODUCT(P566:P595,'control variables'!AD$7:AD$36)</f>
        <v>1.7330991657191202E-24</v>
      </c>
      <c r="V596" s="82">
        <f ca="1">SUMPRODUCT(Q566:Q595,'control variables'!AE$7:AE$36)</f>
        <v>2.0004604410439606E-24</v>
      </c>
      <c r="W596" s="82">
        <f ca="1">SUMPRODUCT(R566:R595,'control variables'!AF$7:AF$36)</f>
        <v>5.9918167319434979E-24</v>
      </c>
      <c r="X596" s="82">
        <f ca="1">SUMPRODUCT(S566:S595,'control variables'!AG$7:AG$36)</f>
        <v>2.6932919610992326E-24</v>
      </c>
      <c r="Y596" s="82">
        <f t="shared" ca="1" si="443"/>
        <v>1.2418668299805811E-23</v>
      </c>
      <c r="Z596" s="10">
        <f ca="1">IF($A596&gt;='key variables'!$B$26,SUMPRODUCT(P566:P595,'control variables'!V$7:V$36)*$E596,SUMPRODUCT(P566:P595,'control variables'!Z$7:Z$36)*$E596)</f>
        <v>4.2289374143475426E-24</v>
      </c>
      <c r="AA596" s="10">
        <f ca="1">IF($A596&gt;='key variables'!$B$26,SUMPRODUCT(Q566:Q595,'control variables'!W$7:W$36)*$E596,SUMPRODUCT(Q566:Q595,'control variables'!AA$7:AA$36)*$E596)</f>
        <v>4.8813259924124018E-24</v>
      </c>
      <c r="AB596" s="10">
        <f ca="1">IF($A596&gt;='key variables'!$B$26,SUMPRODUCT(R566:R595,'control variables'!X$7:X$36)*$E596,SUMPRODUCT(R566:R595,'control variables'!AB$7:AB$36)*$E596)</f>
        <v>1.4620639406467824E-23</v>
      </c>
      <c r="AC596" s="10">
        <f ca="1">IF($A596&gt;='key variables'!$B$26,SUMPRODUCT(S566:S595,'control variables'!Y$7:Y$36)*$E596,SUMPRODUCT(S566:S595,'control variables'!AC$7:AC$36)*$E596)</f>
        <v>6.5719050400258087E-24</v>
      </c>
      <c r="AD596" s="10">
        <f t="shared" ca="1" si="444"/>
        <v>3.0302807853253573E-23</v>
      </c>
      <c r="AE596" s="82">
        <f ca="1">SUMPRODUCT(P566:P595,'control variables'!AL$7:AL$36)</f>
        <v>5.7579123429069428E-24</v>
      </c>
      <c r="AF596" s="82">
        <f ca="1">SUMPRODUCT(Q566:Q595,'control variables'!AM$7:AM$36)</f>
        <v>6.62879463214924E-24</v>
      </c>
      <c r="AG596" s="82">
        <f ca="1">SUMPRODUCT(R566:R595,'control variables'!AN$7:AN$36)</f>
        <v>1.8900435619358004E-23</v>
      </c>
      <c r="AH596" s="82">
        <f ca="1">SUMPRODUCT(S566:S595,'control variables'!AO$7:AO$36)</f>
        <v>8.1837011453630493E-24</v>
      </c>
      <c r="AI596" s="82">
        <f t="shared" ca="1" si="408"/>
        <v>3.9470843739777241E-23</v>
      </c>
      <c r="AJ596" s="10">
        <f ca="1">SUMPRODUCT(P566:P595,'control variables'!AP$7:AP$36)</f>
        <v>5.5017076387473273E-27</v>
      </c>
      <c r="AK596" s="10">
        <f ca="1">SUMPRODUCT(Q566:Q595,'control variables'!AQ$7:AQ$36)</f>
        <v>1.5876108977492747E-26</v>
      </c>
      <c r="AL596" s="10">
        <f ca="1">SUMPRODUCT(R566:R595,'control variables'!AR$7:AR$36)</f>
        <v>5.7062904194110375E-25</v>
      </c>
      <c r="AM596" s="10">
        <f ca="1">SUMPRODUCT(S566:S595,'control variables'!AS$7:AS$36)</f>
        <v>4.2749154949849813E-25</v>
      </c>
      <c r="AN596" s="10">
        <f t="shared" ca="1" si="429"/>
        <v>1.0194984080558419E-24</v>
      </c>
      <c r="AO596" s="82">
        <f ca="1">SUMPRODUCT(P566:P595,'control variables'!AX$7:AX$36)</f>
        <v>7.481482789908523E-27</v>
      </c>
      <c r="AP596" s="82">
        <f ca="1">SUMPRODUCT(Q566:Q595,'control variables'!AY$7:AY$36)</f>
        <v>1.7271268323937072E-26</v>
      </c>
      <c r="AQ596" s="82">
        <f ca="1">SUMPRODUCT(R566:R595,'control variables'!AZ$7:AZ$36)</f>
        <v>1.5519368301716555E-25</v>
      </c>
      <c r="AR596" s="82">
        <f ca="1">SUMPRODUCT(S566:S595,'control variables'!BA$7:BA$36)</f>
        <v>1.1626465382782674E-25</v>
      </c>
      <c r="AS596" s="82">
        <f t="shared" ca="1" si="430"/>
        <v>2.962110879588379E-25</v>
      </c>
      <c r="AT596" s="10">
        <f ca="1">SUMPRODUCT(P566:P595,'control variables'!AT$7:AT$36)</f>
        <v>-6.6027005113096766E-27</v>
      </c>
      <c r="AU596" s="10">
        <f ca="1">SUMPRODUCT(Q566:Q595,'control variables'!AU$7:AU$36)</f>
        <v>7.1624775068077705E-27</v>
      </c>
      <c r="AV596" s="10">
        <f ca="1">SUMPRODUCT(R566:R595,'control variables'!AV$7:AV$36)</f>
        <v>3.084220211920048E-24</v>
      </c>
      <c r="AW596" s="10">
        <f ca="1">SUMPRODUCT(S566:S595,'control variables'!AW$7:AW$36)</f>
        <v>2.310569530256E-24</v>
      </c>
      <c r="AX596" s="10">
        <f t="shared" ca="1" si="409"/>
        <v>5.3953495191715462E-24</v>
      </c>
      <c r="AY596" s="82">
        <f ca="1">SUMPRODUCT(P566:P595,'control variables'!BB$7:BB$36)</f>
        <v>2.3931252769149231E-26</v>
      </c>
      <c r="AZ596" s="82">
        <f ca="1">SUMPRODUCT(Q566:Q595,'control variables'!BC$7:BC$36)</f>
        <v>6.1024651885402941E-26</v>
      </c>
      <c r="BA596" s="82">
        <f ca="1">SUMPRODUCT(R566:R595,'control variables'!BD$7:BD$36)</f>
        <v>4.2719132095999527E-25</v>
      </c>
      <c r="BB596" s="82">
        <f ca="1">SUMPRODUCT(S566:S595,'control variables'!BE$7:BE$36)</f>
        <v>6.070693621909841E-26</v>
      </c>
      <c r="BC596" s="82">
        <f t="shared" ca="1" si="431"/>
        <v>5.7285416183364586E-25</v>
      </c>
      <c r="BD596" s="10">
        <f ca="1">SUMPRODUCT(P566:P595,'control variables'!BF$7:BF$36)</f>
        <v>5.0062096339439445E-27</v>
      </c>
      <c r="BE596" s="10">
        <f ca="1">SUMPRODUCT(Q566:Q595,'control variables'!BG$7:BG$36)</f>
        <v>5.7785062334402473E-27</v>
      </c>
      <c r="BF596" s="10">
        <f ca="1">SUMPRODUCT(R566:R595,'control variables'!BH$7:BH$36)</f>
        <v>1.7307890535989963E-25</v>
      </c>
      <c r="BG596" s="10">
        <f ca="1">SUMPRODUCT(S566:S595,'control variables'!BI$7:BI$36)</f>
        <v>3.8899055603330515E-25</v>
      </c>
      <c r="BH596" s="10">
        <f t="shared" ca="1" si="432"/>
        <v>5.7285417726058898E-25</v>
      </c>
      <c r="BI596" s="82">
        <f t="shared" ca="1" si="410"/>
        <v>5.7752408951647821E-24</v>
      </c>
      <c r="BJ596" s="82">
        <f t="shared" ca="1" si="411"/>
        <v>6.69698176154145E-24</v>
      </c>
      <c r="BK596" s="82">
        <f t="shared" ca="1" si="412"/>
        <v>2.2411847152238044E-23</v>
      </c>
      <c r="BL596" s="82">
        <f t="shared" ca="1" si="413"/>
        <v>1.0554977611838148E-23</v>
      </c>
      <c r="BM596" s="82">
        <f t="shared" ca="1" si="403"/>
        <v>4.5439047420782426E-23</v>
      </c>
      <c r="BN596" s="10">
        <f ca="1">BN595+BI596-INDIRECT(ADDRESS(MAX($D596-'key variables'!$B$9*30,34),scenario!BI$4),TRUE)</f>
        <v>9439390.0751690175</v>
      </c>
      <c r="BO596" s="10">
        <f ca="1">BO595+BJ596-INDIRECT(ADDRESS(MAX($D596-'key variables'!$B$9*30,34),scenario!BJ$4),TRUE)</f>
        <v>10895583.360992203</v>
      </c>
      <c r="BP596" s="10">
        <f ca="1">BP595+BK596-INDIRECT(ADDRESS(MAX($D596-'key variables'!$B$9*30,34),scenario!BK$4),TRUE)</f>
        <v>32531162.537994072</v>
      </c>
      <c r="BQ596" s="10">
        <f ca="1">BQ595+BL596-INDIRECT(ADDRESS(MAX($D596-'key variables'!$B$9*30,34),scenario!BL$4),TRUE)</f>
        <v>14415841.516535141</v>
      </c>
      <c r="BR596" s="10">
        <f t="shared" ca="1" si="433"/>
        <v>67281977.490690395</v>
      </c>
      <c r="BS596" s="82">
        <f t="shared" ca="1" si="414"/>
        <v>-2.3433848477536514E-9</v>
      </c>
      <c r="BT596" s="82">
        <f t="shared" ca="1" si="415"/>
        <v>-3.4288309057014946E-10</v>
      </c>
      <c r="BU596" s="82">
        <f t="shared" ca="1" si="416"/>
        <v>-4.2578247660363408E-9</v>
      </c>
      <c r="BV596" s="82">
        <f t="shared" ca="1" si="417"/>
        <v>-2.9943922343413965E-9</v>
      </c>
      <c r="BW596" s="82">
        <f t="shared" ca="1" si="434"/>
        <v>-9.9384849387015377E-9</v>
      </c>
      <c r="BX596" s="10">
        <f t="shared" ca="1" si="418"/>
        <v>-1.8625994260190589E-12</v>
      </c>
      <c r="BY596" s="10">
        <f t="shared" ca="1" si="419"/>
        <v>2.8902850229965481E-12</v>
      </c>
      <c r="BZ596" s="10">
        <f t="shared" ca="1" si="420"/>
        <v>-3.503472398303273E-11</v>
      </c>
      <c r="CA596" s="10">
        <f t="shared" ca="1" si="421"/>
        <v>-2.0257049910632644E-11</v>
      </c>
      <c r="CB596" s="10">
        <v>0</v>
      </c>
      <c r="CC596" s="82">
        <f t="shared" ca="1" si="422"/>
        <v>3.9725652202848515E-13</v>
      </c>
      <c r="CD596" s="82">
        <f t="shared" ca="1" si="423"/>
        <v>3.4270724516466124E-13</v>
      </c>
      <c r="CE596" s="82">
        <f t="shared" ca="1" si="424"/>
        <v>1.8915613015534612E-10</v>
      </c>
      <c r="CF596" s="82">
        <f t="shared" ca="1" si="425"/>
        <v>3.7028113764071692E-11</v>
      </c>
      <c r="CG596" s="82">
        <f t="shared" ca="1" si="435"/>
        <v>2.2692420768661094E-10</v>
      </c>
      <c r="CH596" s="13" t="str">
        <f t="shared" ca="1" si="436"/>
        <v/>
      </c>
      <c r="CI596" s="81">
        <f t="shared" ca="1" si="445"/>
        <v>0.1131775965863165</v>
      </c>
      <c r="CJ596" s="81">
        <f t="shared" ca="1" si="446"/>
        <v>0.13063724757458739</v>
      </c>
      <c r="CK596" s="81">
        <f t="shared" ca="1" si="447"/>
        <v>0.39004625943939081</v>
      </c>
      <c r="CL596" s="81">
        <f t="shared" ca="1" si="448"/>
        <v>0.17284488538116416</v>
      </c>
      <c r="CM596" s="89">
        <f t="shared" ca="1" si="437"/>
        <v>0.80670598898145884</v>
      </c>
    </row>
    <row r="597" spans="1:91" x14ac:dyDescent="0.3">
      <c r="A597">
        <v>532</v>
      </c>
      <c r="B597" s="3">
        <f t="shared" si="450"/>
        <v>1.6666666666666667</v>
      </c>
      <c r="C597" s="3">
        <f t="shared" si="438"/>
        <v>17.733333333333334</v>
      </c>
      <c r="D597" s="4">
        <f t="shared" ca="1" si="426"/>
        <v>597</v>
      </c>
      <c r="E597" s="58">
        <f>(0.5*(COS(B597*2*PI())+1)*('key variables'!$B$4-'key variables'!$B$6)+'key variables'!$B$6)/'key variables'!$B$4</f>
        <v>1</v>
      </c>
      <c r="F597" s="10">
        <f t="shared" ca="1" si="439"/>
        <v>11689222.907461114</v>
      </c>
      <c r="G597" s="10">
        <f t="shared" ca="1" si="440"/>
        <v>13492492.798713122</v>
      </c>
      <c r="H597" s="10">
        <f t="shared" ca="1" si="441"/>
        <v>40309474.521088287</v>
      </c>
      <c r="I597" s="10">
        <f t="shared" ca="1" si="442"/>
        <v>17912154.249750931</v>
      </c>
      <c r="J597" s="10">
        <f t="shared" ca="1" si="427"/>
        <v>83403344.477013454</v>
      </c>
      <c r="K597" s="82">
        <f t="shared" ca="1" si="404"/>
        <v>2249832.832292099</v>
      </c>
      <c r="L597" s="82">
        <f t="shared" ca="1" si="405"/>
        <v>2596909.4377209195</v>
      </c>
      <c r="M597" s="82">
        <f t="shared" ca="1" si="406"/>
        <v>7778311.98309422</v>
      </c>
      <c r="N597" s="82">
        <f t="shared" ca="1" si="407"/>
        <v>3496312.733215793</v>
      </c>
      <c r="O597" s="82">
        <f t="shared" ca="1" si="428"/>
        <v>16121366.986323033</v>
      </c>
      <c r="P597" s="10">
        <f ca="1">IF(IF($A597&gt;='key variables'!$B$26,K597*SUMPRODUCT(Z597:AC597,'control variables'!$O$3:$R$3)/J597+F$65*'key variables'!$B$25/scenario!J$65,K597*SUMPRODUCT(Z597:AC597,'control variables'!$O$7:$R$7)/J597+F$65*'key variables'!$B$25/scenario!J$65)&lt;'key variables'!$B$28,0,IF($A597&gt;='key variables'!$B$26,K597*SUMPRODUCT(Z597:AC597,'control variables'!$O$3:$R$3)/J597+F$65*'key variables'!$B$25/scenario!J$65,K597*SUMPRODUCT(Z597:AC597,'control variables'!$O$7:$R$7)/J597+F$65*'key variables'!$B$25/scenario!J$65))</f>
        <v>7.0335552717643369E-25</v>
      </c>
      <c r="Q597" s="10">
        <f ca="1">IF(IF($A597&gt;='key variables'!$B$26,L597*SUMPRODUCT(Z597:AC597,'control variables'!$O$4:$R$4)/J597+G$65*'key variables'!$B$25/scenario!J$65,L597*SUMPRODUCT(Z597:AC597,'control variables'!$O$7:$R$7)/J597+G$65*'key variables'!$B$25/scenario!J$65)&lt;'key variables'!$B$28,0,IF($A597&gt;='key variables'!$B$26,L597*SUMPRODUCT(Z597:AC597,'control variables'!$O$4:$R$4)/J597+G$65*'key variables'!$B$25/scenario!J$65,L597*SUMPRODUCT(Z597:AC597,'control variables'!$O$7:$R$7)/J597+G$65*'key variables'!$B$25/scenario!J$65))</f>
        <v>8.1186058820947528E-25</v>
      </c>
      <c r="R597" s="10">
        <f ca="1">IF(IF($A597&gt;='key variables'!$B$26,M597*SUMPRODUCT(Z597:AC597,'control variables'!$O$5:$R$5)/J597+H$65*'key variables'!$B$25/scenario!J$65,M597*SUMPRODUCT(Z597:AC597,'control variables'!$O$7:$R$7)/J597+H$65*'key variables'!$B$25/scenario!J$65)&lt;'key variables'!$B$28,0,IF($A597&gt;='key variables'!$B$26,M597*SUMPRODUCT(Z597:AC597,'control variables'!$O$5:$R$5)/J597+H$65*'key variables'!$B$25/scenario!J$65,M597*SUMPRODUCT(Z597:AC597,'control variables'!$O$7:$R$7)/J597+H$65*'key variables'!$B$25/scenario!J$65))</f>
        <v>2.4317001009529711E-24</v>
      </c>
      <c r="S597" s="10">
        <f ca="1">IF(IF($A597&gt;='key variables'!$B$26,N597*SUMPRODUCT(Z597:AC597,'control variables'!$O$6:$R$6)/J597+I$65*'key variables'!$B$25/scenario!J$65,N597*SUMPRODUCT(Z597:AC597,'control variables'!$O$7:$R$7)/J597+I$65*'key variables'!$B$25/scenario!J$65)&lt;'key variables'!$B$28,0,IF($A597&gt;='key variables'!$B$26,N597*SUMPRODUCT(Z597:AC597,'control variables'!$O$6:$R$6)/J597+I$65*'key variables'!$B$25/scenario!J$65,N597*SUMPRODUCT(Z597:AC597,'control variables'!$O$7:$R$7)/J597+I$65*'key variables'!$B$25/scenario!J$65))</f>
        <v>1.0930371582938108E-24</v>
      </c>
      <c r="T597" s="10">
        <f t="shared" ca="1" si="449"/>
        <v>5.0399533746326913E-24</v>
      </c>
      <c r="U597" s="82">
        <f ca="1">SUMPRODUCT(P567:P596,'control variables'!AD$7:AD$36)</f>
        <v>1.4912438367836449E-24</v>
      </c>
      <c r="V597" s="82">
        <f ca="1">SUMPRODUCT(Q567:Q596,'control variables'!AE$7:AE$36)</f>
        <v>1.7212946393627052E-24</v>
      </c>
      <c r="W597" s="82">
        <f ca="1">SUMPRODUCT(R567:R596,'control variables'!AF$7:AF$36)</f>
        <v>5.1556540729972174E-24</v>
      </c>
      <c r="X597" s="82">
        <f ca="1">SUMPRODUCT(S567:S596,'control variables'!AG$7:AG$36)</f>
        <v>2.3174409849661706E-24</v>
      </c>
      <c r="Y597" s="82">
        <f t="shared" ca="1" si="443"/>
        <v>1.0685633534109739E-23</v>
      </c>
      <c r="Z597" s="10">
        <f ca="1">IF($A597&gt;='key variables'!$B$26,SUMPRODUCT(P567:P596,'control variables'!V$7:V$36)*$E597,SUMPRODUCT(P567:P596,'control variables'!Z$7:Z$36)*$E597)</f>
        <v>3.6387859275627835E-24</v>
      </c>
      <c r="AA597" s="10">
        <f ca="1">IF($A597&gt;='key variables'!$B$26,SUMPRODUCT(Q567:Q596,'control variables'!W$7:W$36)*$E597,SUMPRODUCT(Q567:Q596,'control variables'!AA$7:AA$36)*$E597)</f>
        <v>4.2001331750087148E-24</v>
      </c>
      <c r="AB597" s="10">
        <f ca="1">IF($A597&gt;='key variables'!$B$26,SUMPRODUCT(R567:R596,'control variables'!X$7:X$36)*$E597,SUMPRODUCT(R567:R596,'control variables'!AB$7:AB$36)*$E597)</f>
        <v>1.2580317869857418E-23</v>
      </c>
      <c r="AC597" s="10">
        <f ca="1">IF($A597&gt;='key variables'!$B$26,SUMPRODUCT(S567:S596,'control variables'!Y$7:Y$36)*$E597,SUMPRODUCT(S567:S596,'control variables'!AC$7:AC$36)*$E597)</f>
        <v>5.6547906090528779E-24</v>
      </c>
      <c r="AD597" s="10">
        <f t="shared" ca="1" si="444"/>
        <v>2.6074027581481795E-23</v>
      </c>
      <c r="AE597" s="82">
        <f ca="1">SUMPRODUCT(P567:P596,'control variables'!AL$7:AL$36)</f>
        <v>4.954391222349731E-24</v>
      </c>
      <c r="AF597" s="82">
        <f ca="1">SUMPRODUCT(Q567:Q596,'control variables'!AM$7:AM$36)</f>
        <v>5.7037412145977132E-24</v>
      </c>
      <c r="AG597" s="82">
        <f ca="1">SUMPRODUCT(R567:R596,'control variables'!AN$7:AN$36)</f>
        <v>1.6262865211292588E-23</v>
      </c>
      <c r="AH597" s="82">
        <f ca="1">SUMPRODUCT(S567:S596,'control variables'!AO$7:AO$36)</f>
        <v>7.0416593213453547E-24</v>
      </c>
      <c r="AI597" s="82">
        <f t="shared" ca="1" si="408"/>
        <v>3.3962656969585385E-23</v>
      </c>
      <c r="AJ597" s="10">
        <f ca="1">SUMPRODUCT(P567:P596,'control variables'!AP$7:AP$36)</f>
        <v>4.7339400828014234E-27</v>
      </c>
      <c r="AK597" s="10">
        <f ca="1">SUMPRODUCT(Q567:Q596,'control variables'!AQ$7:AQ$36)</f>
        <v>1.3660585691279787E-26</v>
      </c>
      <c r="AL597" s="10">
        <f ca="1">SUMPRODUCT(R567:R596,'control variables'!AR$7:AR$36)</f>
        <v>4.9099731782014941E-25</v>
      </c>
      <c r="AM597" s="10">
        <f ca="1">SUMPRODUCT(S567:S596,'control variables'!AS$7:AS$36)</f>
        <v>3.678347731488337E-25</v>
      </c>
      <c r="AN597" s="10">
        <f t="shared" ca="1" si="429"/>
        <v>8.7722661674306432E-25</v>
      </c>
      <c r="AO597" s="82">
        <f ca="1">SUMPRODUCT(P567:P596,'control variables'!AX$7:AX$36)</f>
        <v>6.4374360804822732E-27</v>
      </c>
      <c r="AP597" s="82">
        <f ca="1">SUMPRODUCT(Q567:Q596,'control variables'!AY$7:AY$36)</f>
        <v>1.4861049471927282E-26</v>
      </c>
      <c r="AQ597" s="82">
        <f ca="1">SUMPRODUCT(R567:R596,'control variables'!AZ$7:AZ$36)</f>
        <v>1.3353628452707384E-25</v>
      </c>
      <c r="AR597" s="82">
        <f ca="1">SUMPRODUCT(S567:S596,'control variables'!BA$7:BA$36)</f>
        <v>1.000398314683799E-25</v>
      </c>
      <c r="AS597" s="82">
        <f t="shared" ca="1" si="430"/>
        <v>2.5487460154786327E-25</v>
      </c>
      <c r="AT597" s="10">
        <f ca="1">SUMPRODUCT(P567:P596,'control variables'!AT$7:AT$36)</f>
        <v>-5.6812885485022132E-27</v>
      </c>
      <c r="AU597" s="10">
        <f ca="1">SUMPRODUCT(Q567:Q596,'control variables'!AU$7:AU$36)</f>
        <v>6.1629482313533249E-27</v>
      </c>
      <c r="AV597" s="10">
        <f ca="1">SUMPRODUCT(R567:R596,'control variables'!AV$7:AV$36)</f>
        <v>2.6538148960454357E-24</v>
      </c>
      <c r="AW597" s="10">
        <f ca="1">SUMPRODUCT(S567:S596,'control variables'!AW$7:AW$36)</f>
        <v>1.9881277653403278E-24</v>
      </c>
      <c r="AX597" s="10">
        <f t="shared" ca="1" si="409"/>
        <v>4.6424243210686148E-24</v>
      </c>
      <c r="AY597" s="82">
        <f ca="1">SUMPRODUCT(P567:P596,'control variables'!BB$7:BB$36)</f>
        <v>2.059162793705314E-26</v>
      </c>
      <c r="AZ597" s="82">
        <f ca="1">SUMPRODUCT(Q567:Q596,'control variables'!BC$7:BC$36)</f>
        <v>5.2508614519016605E-26</v>
      </c>
      <c r="BA597" s="82">
        <f ca="1">SUMPRODUCT(R567:R596,'control variables'!BD$7:BD$36)</f>
        <v>3.6757644173507243E-25</v>
      </c>
      <c r="BB597" s="82">
        <f ca="1">SUMPRODUCT(S567:S596,'control variables'!BE$7:BE$36)</f>
        <v>5.2235236319662586E-26</v>
      </c>
      <c r="BC597" s="82">
        <f t="shared" ca="1" si="431"/>
        <v>4.9291192051080469E-25</v>
      </c>
      <c r="BD597" s="10">
        <f ca="1">SUMPRODUCT(P567:P596,'control variables'!BF$7:BF$36)</f>
        <v>4.3075892077809289E-27</v>
      </c>
      <c r="BE597" s="10">
        <f ca="1">SUMPRODUCT(Q567:Q596,'control variables'!BG$7:BG$36)</f>
        <v>4.9721112195320326E-27</v>
      </c>
      <c r="BF597" s="10">
        <f ca="1">SUMPRODUCT(R567:R596,'control variables'!BH$7:BH$36)</f>
        <v>1.4892561025964988E-25</v>
      </c>
      <c r="BG597" s="10">
        <f ca="1">SUMPRODUCT(S567:S596,'control variables'!BI$7:BI$36)</f>
        <v>3.3470662309794319E-25</v>
      </c>
      <c r="BH597" s="10">
        <f t="shared" ca="1" si="432"/>
        <v>4.9291193378490603E-25</v>
      </c>
      <c r="BI597" s="82">
        <f t="shared" ca="1" si="410"/>
        <v>4.9693015617382817E-24</v>
      </c>
      <c r="BJ597" s="82">
        <f t="shared" ca="1" si="411"/>
        <v>5.7624127773480831E-24</v>
      </c>
      <c r="BK597" s="82">
        <f t="shared" ca="1" si="412"/>
        <v>1.9284256549073097E-23</v>
      </c>
      <c r="BL597" s="82">
        <f t="shared" ca="1" si="413"/>
        <v>9.0820223230053459E-24</v>
      </c>
      <c r="BM597" s="82">
        <f t="shared" ca="1" si="403"/>
        <v>3.9097993211164807E-23</v>
      </c>
      <c r="BN597" s="10">
        <f ca="1">BN596+BI597-INDIRECT(ADDRESS(MAX($D597-'key variables'!$B$9*30,34),scenario!BI$4),TRUE)</f>
        <v>9439390.0751690175</v>
      </c>
      <c r="BO597" s="10">
        <f ca="1">BO596+BJ597-INDIRECT(ADDRESS(MAX($D597-'key variables'!$B$9*30,34),scenario!BJ$4),TRUE)</f>
        <v>10895583.360992203</v>
      </c>
      <c r="BP597" s="10">
        <f ca="1">BP596+BK597-INDIRECT(ADDRESS(MAX($D597-'key variables'!$B$9*30,34),scenario!BK$4),TRUE)</f>
        <v>32531162.537994072</v>
      </c>
      <c r="BQ597" s="10">
        <f ca="1">BQ596+BL597-INDIRECT(ADDRESS(MAX($D597-'key variables'!$B$9*30,34),scenario!BL$4),TRUE)</f>
        <v>14415841.516535141</v>
      </c>
      <c r="BR597" s="10">
        <f t="shared" ca="1" si="433"/>
        <v>67281977.490690395</v>
      </c>
      <c r="BS597" s="82">
        <f t="shared" ca="1" si="414"/>
        <v>-2.3433848477536555E-9</v>
      </c>
      <c r="BT597" s="82">
        <f t="shared" ca="1" si="415"/>
        <v>-3.4288309057015437E-10</v>
      </c>
      <c r="BU597" s="82">
        <f t="shared" ca="1" si="416"/>
        <v>-4.2578247660363573E-9</v>
      </c>
      <c r="BV597" s="82">
        <f t="shared" ca="1" si="417"/>
        <v>-2.9943922343414048E-9</v>
      </c>
      <c r="BW597" s="82">
        <f t="shared" ca="1" si="434"/>
        <v>-9.9384849387015724E-9</v>
      </c>
      <c r="BX597" s="10">
        <f t="shared" ca="1" si="418"/>
        <v>-1.8625994260190775E-12</v>
      </c>
      <c r="BY597" s="10">
        <f t="shared" ca="1" si="419"/>
        <v>2.8902850229965057E-12</v>
      </c>
      <c r="BZ597" s="10">
        <f t="shared" ca="1" si="420"/>
        <v>-3.5034723983033111E-11</v>
      </c>
      <c r="CA597" s="10">
        <f t="shared" ca="1" si="421"/>
        <v>-2.0257049910632931E-11</v>
      </c>
      <c r="CB597" s="10">
        <v>0</v>
      </c>
      <c r="CC597" s="82">
        <f t="shared" ca="1" si="422"/>
        <v>3.9725652202848914E-13</v>
      </c>
      <c r="CD597" s="82">
        <f t="shared" ca="1" si="423"/>
        <v>3.4270724516465392E-13</v>
      </c>
      <c r="CE597" s="82">
        <f t="shared" ca="1" si="424"/>
        <v>1.8915613015534382E-10</v>
      </c>
      <c r="CF597" s="82">
        <f t="shared" ca="1" si="425"/>
        <v>3.7028113764069973E-11</v>
      </c>
      <c r="CG597" s="82">
        <f t="shared" ca="1" si="435"/>
        <v>2.2692420768660694E-10</v>
      </c>
      <c r="CH597" s="13" t="str">
        <f t="shared" ca="1" si="436"/>
        <v/>
      </c>
      <c r="CI597" s="81">
        <f t="shared" ca="1" si="445"/>
        <v>0.1131775965863165</v>
      </c>
      <c r="CJ597" s="81">
        <f t="shared" ca="1" si="446"/>
        <v>0.13063724757458739</v>
      </c>
      <c r="CK597" s="81">
        <f t="shared" ca="1" si="447"/>
        <v>0.39004625943939081</v>
      </c>
      <c r="CL597" s="81">
        <f t="shared" ca="1" si="448"/>
        <v>0.17284488538116416</v>
      </c>
      <c r="CM597" s="89">
        <f t="shared" ca="1" si="437"/>
        <v>0.80670598898145884</v>
      </c>
    </row>
    <row r="598" spans="1:91" x14ac:dyDescent="0.3">
      <c r="A598">
        <v>533</v>
      </c>
      <c r="B598" s="3">
        <f t="shared" si="450"/>
        <v>1.6694444444444445</v>
      </c>
      <c r="C598" s="3">
        <f t="shared" si="438"/>
        <v>17.766666666666666</v>
      </c>
      <c r="D598" s="4">
        <f t="shared" ca="1" si="426"/>
        <v>598</v>
      </c>
      <c r="E598" s="58">
        <f>(0.5*(COS(B598*2*PI())+1)*('key variables'!$B$4-'key variables'!$B$6)+'key variables'!$B$6)/'key variables'!$B$4</f>
        <v>1</v>
      </c>
      <c r="F598" s="10">
        <f t="shared" ca="1" si="439"/>
        <v>11689222.907461114</v>
      </c>
      <c r="G598" s="10">
        <f t="shared" ca="1" si="440"/>
        <v>13492492.798713122</v>
      </c>
      <c r="H598" s="10">
        <f t="shared" ca="1" si="441"/>
        <v>40309474.521088287</v>
      </c>
      <c r="I598" s="10">
        <f t="shared" ca="1" si="442"/>
        <v>17912154.249750931</v>
      </c>
      <c r="J598" s="10">
        <f t="shared" ca="1" si="427"/>
        <v>83403344.477013454</v>
      </c>
      <c r="K598" s="82">
        <f t="shared" ca="1" si="404"/>
        <v>2249832.832292099</v>
      </c>
      <c r="L598" s="82">
        <f t="shared" ca="1" si="405"/>
        <v>2596909.4377209195</v>
      </c>
      <c r="M598" s="82">
        <f t="shared" ca="1" si="406"/>
        <v>7778311.98309422</v>
      </c>
      <c r="N598" s="82">
        <f t="shared" ca="1" si="407"/>
        <v>3496312.733215793</v>
      </c>
      <c r="O598" s="82">
        <f t="shared" ca="1" si="428"/>
        <v>16121366.986323033</v>
      </c>
      <c r="P598" s="10">
        <f ca="1">IF(IF($A598&gt;='key variables'!$B$26,K598*SUMPRODUCT(Z598:AC598,'control variables'!$O$3:$R$3)/J598+F$65*'key variables'!$B$25/scenario!J$65,K598*SUMPRODUCT(Z598:AC598,'control variables'!$O$7:$R$7)/J598+F$65*'key variables'!$B$25/scenario!J$65)&lt;'key variables'!$B$28,0,IF($A598&gt;='key variables'!$B$26,K598*SUMPRODUCT(Z598:AC598,'control variables'!$O$3:$R$3)/J598+F$65*'key variables'!$B$25/scenario!J$65,K598*SUMPRODUCT(Z598:AC598,'control variables'!$O$7:$R$7)/J598+F$65*'key variables'!$B$25/scenario!J$65))</f>
        <v>6.0520171939172052E-25</v>
      </c>
      <c r="Q598" s="10">
        <f ca="1">IF(IF($A598&gt;='key variables'!$B$26,L598*SUMPRODUCT(Z598:AC598,'control variables'!$O$4:$R$4)/J598+G$65*'key variables'!$B$25/scenario!J$65,L598*SUMPRODUCT(Z598:AC598,'control variables'!$O$7:$R$7)/J598+G$65*'key variables'!$B$25/scenario!J$65)&lt;'key variables'!$B$28,0,IF($A598&gt;='key variables'!$B$26,L598*SUMPRODUCT(Z598:AC598,'control variables'!$O$4:$R$4)/J598+G$65*'key variables'!$B$25/scenario!J$65,L598*SUMPRODUCT(Z598:AC598,'control variables'!$O$7:$R$7)/J598+G$65*'key variables'!$B$25/scenario!J$65))</f>
        <v>6.9856481524100913E-25</v>
      </c>
      <c r="R598" s="10">
        <f ca="1">IF(IF($A598&gt;='key variables'!$B$26,M598*SUMPRODUCT(Z598:AC598,'control variables'!$O$5:$R$5)/J598+H$65*'key variables'!$B$25/scenario!J$65,M598*SUMPRODUCT(Z598:AC598,'control variables'!$O$7:$R$7)/J598+H$65*'key variables'!$B$25/scenario!J$65)&lt;'key variables'!$B$28,0,IF($A598&gt;='key variables'!$B$26,M598*SUMPRODUCT(Z598:AC598,'control variables'!$O$5:$R$5)/J598+H$65*'key variables'!$B$25/scenario!J$65,M598*SUMPRODUCT(Z598:AC598,'control variables'!$O$7:$R$7)/J598+H$65*'key variables'!$B$25/scenario!J$65))</f>
        <v>2.0923544712155174E-24</v>
      </c>
      <c r="S598" s="10">
        <f ca="1">IF(IF($A598&gt;='key variables'!$B$26,N598*SUMPRODUCT(Z598:AC598,'control variables'!$O$6:$R$6)/J598+I$65*'key variables'!$B$25/scenario!J$65,N598*SUMPRODUCT(Z598:AC598,'control variables'!$O$7:$R$7)/J598+I$65*'key variables'!$B$25/scenario!J$65)&lt;'key variables'!$B$28,0,IF($A598&gt;='key variables'!$B$26,N598*SUMPRODUCT(Z598:AC598,'control variables'!$O$6:$R$6)/J598+I$65*'key variables'!$B$25/scenario!J$65,N598*SUMPRODUCT(Z598:AC598,'control variables'!$O$7:$R$7)/J598+I$65*'key variables'!$B$25/scenario!J$65))</f>
        <v>9.4050297751128362E-25</v>
      </c>
      <c r="T598" s="10">
        <f t="shared" ca="1" si="449"/>
        <v>4.3366239833595305E-24</v>
      </c>
      <c r="U598" s="82">
        <f ca="1">SUMPRODUCT(P568:P597,'control variables'!AD$7:AD$36)</f>
        <v>1.283139606049302E-24</v>
      </c>
      <c r="V598" s="82">
        <f ca="1">SUMPRODUCT(Q568:Q597,'control variables'!AE$7:AE$36)</f>
        <v>1.481086641209755E-24</v>
      </c>
      <c r="W598" s="82">
        <f ca="1">SUMPRODUCT(R568:R597,'control variables'!AF$7:AF$36)</f>
        <v>4.4361785597856716E-24</v>
      </c>
      <c r="X598" s="82">
        <f ca="1">SUMPRODUCT(S568:S597,'control variables'!AG$7:AG$36)</f>
        <v>1.9940403032313885E-24</v>
      </c>
      <c r="Y598" s="82">
        <f t="shared" ca="1" si="443"/>
        <v>9.1944451102761165E-24</v>
      </c>
      <c r="Z598" s="10">
        <f ca="1">IF($A598&gt;='key variables'!$B$26,SUMPRODUCT(P568:P597,'control variables'!V$7:V$36)*$E598,SUMPRODUCT(P568:P597,'control variables'!Z$7:Z$36)*$E598)</f>
        <v>3.1309905371753499E-24</v>
      </c>
      <c r="AA598" s="10">
        <f ca="1">IF($A598&gt;='key variables'!$B$26,SUMPRODUCT(Q568:Q597,'control variables'!W$7:W$36)*$E598,SUMPRODUCT(Q568:Q597,'control variables'!AA$7:AA$36)*$E598)</f>
        <v>3.6140013421005635E-24</v>
      </c>
      <c r="AB598" s="10">
        <f ca="1">IF($A598&gt;='key variables'!$B$26,SUMPRODUCT(R568:R597,'control variables'!X$7:X$36)*$E598,SUMPRODUCT(R568:R597,'control variables'!AB$7:AB$36)*$E598)</f>
        <v>1.0824724781642683E-23</v>
      </c>
      <c r="AC598" s="10">
        <f ca="1">IF($A598&gt;='key variables'!$B$26,SUMPRODUCT(S568:S597,'control variables'!Y$7:Y$36)*$E598,SUMPRODUCT(S568:S597,'control variables'!AC$7:AC$36)*$E598)</f>
        <v>4.8656602062081902E-24</v>
      </c>
      <c r="AD598" s="10">
        <f t="shared" ca="1" si="444"/>
        <v>2.2435376867126786E-23</v>
      </c>
      <c r="AE598" s="82">
        <f ca="1">SUMPRODUCT(P568:P597,'control variables'!AL$7:AL$36)</f>
        <v>4.2630020956004642E-24</v>
      </c>
      <c r="AF598" s="82">
        <f ca="1">SUMPRODUCT(Q568:Q597,'control variables'!AM$7:AM$36)</f>
        <v>4.9077797168913989E-24</v>
      </c>
      <c r="AG598" s="82">
        <f ca="1">SUMPRODUCT(R568:R597,'control variables'!AN$7:AN$36)</f>
        <v>1.3993369793539947E-23</v>
      </c>
      <c r="AH598" s="82">
        <f ca="1">SUMPRODUCT(S568:S597,'control variables'!AO$7:AO$36)</f>
        <v>6.0589903171116124E-24</v>
      </c>
      <c r="AI598" s="82">
        <f t="shared" ca="1" si="408"/>
        <v>2.9223141923143418E-23</v>
      </c>
      <c r="AJ598" s="10">
        <f ca="1">SUMPRODUCT(P568:P597,'control variables'!AP$7:AP$36)</f>
        <v>4.0733150830705501E-27</v>
      </c>
      <c r="AK598" s="10">
        <f ca="1">SUMPRODUCT(Q568:Q597,'control variables'!AQ$7:AQ$36)</f>
        <v>1.1754240393118596E-26</v>
      </c>
      <c r="AL598" s="10">
        <f ca="1">SUMPRODUCT(R568:R597,'control variables'!AR$7:AR$36)</f>
        <v>4.2247826238655287E-25</v>
      </c>
      <c r="AM598" s="10">
        <f ca="1">SUMPRODUCT(S568:S597,'control variables'!AS$7:AS$36)</f>
        <v>3.1650314607664389E-25</v>
      </c>
      <c r="AN598" s="10">
        <f t="shared" ca="1" si="429"/>
        <v>7.5480896393938584E-25</v>
      </c>
      <c r="AO598" s="82">
        <f ca="1">SUMPRODUCT(P568:P597,'control variables'!AX$7:AX$36)</f>
        <v>5.5390868968104208E-27</v>
      </c>
      <c r="AP598" s="82">
        <f ca="1">SUMPRODUCT(Q568:Q597,'control variables'!AY$7:AY$36)</f>
        <v>1.2787178524751571E-26</v>
      </c>
      <c r="AQ598" s="82">
        <f ca="1">SUMPRODUCT(R568:R597,'control variables'!AZ$7:AZ$36)</f>
        <v>1.1490119274586243E-25</v>
      </c>
      <c r="AR598" s="82">
        <f ca="1">SUMPRODUCT(S568:S597,'control variables'!BA$7:BA$36)</f>
        <v>8.6079195617288703E-26</v>
      </c>
      <c r="AS598" s="82">
        <f t="shared" ca="1" si="430"/>
        <v>2.1930665378471312E-25</v>
      </c>
      <c r="AT598" s="10">
        <f ca="1">SUMPRODUCT(P568:P597,'control variables'!AT$7:AT$36)</f>
        <v>-4.8884603377141617E-27</v>
      </c>
      <c r="AU598" s="10">
        <f ca="1">SUMPRODUCT(Q568:Q597,'control variables'!AU$7:AU$36)</f>
        <v>5.3029040393132275E-27</v>
      </c>
      <c r="AV598" s="10">
        <f ca="1">SUMPRODUCT(R568:R597,'control variables'!AV$7:AV$36)</f>
        <v>2.2834729748717482E-24</v>
      </c>
      <c r="AW598" s="10">
        <f ca="1">SUMPRODUCT(S568:S597,'control variables'!AW$7:AW$36)</f>
        <v>1.7106829980914666E-24</v>
      </c>
      <c r="AX598" s="10">
        <f t="shared" ca="1" si="409"/>
        <v>3.9945704166648139E-24</v>
      </c>
      <c r="AY598" s="82">
        <f ca="1">SUMPRODUCT(P568:P597,'control variables'!BB$7:BB$36)</f>
        <v>1.7718050333104281E-26</v>
      </c>
      <c r="AZ598" s="82">
        <f ca="1">SUMPRODUCT(Q568:Q597,'control variables'!BC$7:BC$36)</f>
        <v>4.5180996753316852E-26</v>
      </c>
      <c r="BA598" s="82">
        <f ca="1">SUMPRODUCT(R568:R597,'control variables'!BD$7:BD$36)</f>
        <v>3.1628086501146362E-25</v>
      </c>
      <c r="BB598" s="82">
        <f ca="1">SUMPRODUCT(S568:S597,'control variables'!BE$7:BE$36)</f>
        <v>4.49457686931103E-26</v>
      </c>
      <c r="BC598" s="82">
        <f t="shared" ca="1" si="431"/>
        <v>4.2412568079099501E-25</v>
      </c>
      <c r="BD598" s="10">
        <f ca="1">SUMPRODUCT(P568:P597,'control variables'!BF$7:BF$36)</f>
        <v>3.7064618023941297E-27</v>
      </c>
      <c r="BE598" s="10">
        <f ca="1">SUMPRODUCT(Q568:Q597,'control variables'!BG$7:BG$36)</f>
        <v>4.2782492534715287E-27</v>
      </c>
      <c r="BF598" s="10">
        <f ca="1">SUMPRODUCT(R568:R597,'control variables'!BH$7:BH$36)</f>
        <v>1.2814292617052634E-25</v>
      </c>
      <c r="BG598" s="10">
        <f ca="1">SUMPRODUCT(S568:S597,'control variables'!BI$7:BI$36)</f>
        <v>2.8799805498629316E-25</v>
      </c>
      <c r="BH598" s="10">
        <f t="shared" ca="1" si="432"/>
        <v>4.2412569221268514E-25</v>
      </c>
      <c r="BI598" s="82">
        <f t="shared" ca="1" si="410"/>
        <v>4.2758316855958542E-24</v>
      </c>
      <c r="BJ598" s="82">
        <f t="shared" ca="1" si="411"/>
        <v>4.958263617684029E-24</v>
      </c>
      <c r="BK598" s="82">
        <f t="shared" ca="1" si="412"/>
        <v>1.6593123633423159E-23</v>
      </c>
      <c r="BL598" s="82">
        <f t="shared" ca="1" si="413"/>
        <v>7.8146190838961891E-24</v>
      </c>
      <c r="BM598" s="82">
        <f t="shared" ca="1" si="403"/>
        <v>3.3641838020599232E-23</v>
      </c>
      <c r="BN598" s="10">
        <f ca="1">BN597+BI598-INDIRECT(ADDRESS(MAX($D598-'key variables'!$B$9*30,34),scenario!BI$4),TRUE)</f>
        <v>9439390.0751690175</v>
      </c>
      <c r="BO598" s="10">
        <f ca="1">BO597+BJ598-INDIRECT(ADDRESS(MAX($D598-'key variables'!$B$9*30,34),scenario!BJ$4),TRUE)</f>
        <v>10895583.360992203</v>
      </c>
      <c r="BP598" s="10">
        <f ca="1">BP597+BK598-INDIRECT(ADDRESS(MAX($D598-'key variables'!$B$9*30,34),scenario!BK$4),TRUE)</f>
        <v>32531162.537994072</v>
      </c>
      <c r="BQ598" s="10">
        <f ca="1">BQ597+BL598-INDIRECT(ADDRESS(MAX($D598-'key variables'!$B$9*30,34),scenario!BL$4),TRUE)</f>
        <v>14415841.516535141</v>
      </c>
      <c r="BR598" s="10">
        <f t="shared" ca="1" si="433"/>
        <v>67281977.490690395</v>
      </c>
      <c r="BS598" s="82">
        <f t="shared" ca="1" si="414"/>
        <v>-2.3433848477536592E-9</v>
      </c>
      <c r="BT598" s="82">
        <f t="shared" ca="1" si="415"/>
        <v>-3.4288309057015861E-10</v>
      </c>
      <c r="BU598" s="82">
        <f t="shared" ca="1" si="416"/>
        <v>-4.2578247660363714E-9</v>
      </c>
      <c r="BV598" s="82">
        <f t="shared" ca="1" si="417"/>
        <v>-2.9943922343414122E-9</v>
      </c>
      <c r="BW598" s="82">
        <f t="shared" ca="1" si="434"/>
        <v>-9.9384849387016005E-9</v>
      </c>
      <c r="BX598" s="10">
        <f t="shared" ca="1" si="418"/>
        <v>-1.8625994260190932E-12</v>
      </c>
      <c r="BY598" s="10">
        <f t="shared" ca="1" si="419"/>
        <v>2.8902850229964689E-12</v>
      </c>
      <c r="BZ598" s="10">
        <f t="shared" ca="1" si="420"/>
        <v>-3.5034723983033441E-11</v>
      </c>
      <c r="CA598" s="10">
        <f t="shared" ca="1" si="421"/>
        <v>-2.0257049910633177E-11</v>
      </c>
      <c r="CB598" s="10">
        <v>0</v>
      </c>
      <c r="CC598" s="82">
        <f t="shared" ca="1" si="422"/>
        <v>3.9725652202849257E-13</v>
      </c>
      <c r="CD598" s="82">
        <f t="shared" ca="1" si="423"/>
        <v>3.4270724516464761E-13</v>
      </c>
      <c r="CE598" s="82">
        <f t="shared" ca="1" si="424"/>
        <v>1.8915613015534185E-10</v>
      </c>
      <c r="CF598" s="82">
        <f t="shared" ca="1" si="425"/>
        <v>3.7028113764068493E-11</v>
      </c>
      <c r="CG598" s="82">
        <f t="shared" ca="1" si="435"/>
        <v>2.2692420768660347E-10</v>
      </c>
      <c r="CH598" s="13" t="str">
        <f t="shared" ca="1" si="436"/>
        <v/>
      </c>
      <c r="CI598" s="81">
        <f t="shared" ca="1" si="445"/>
        <v>0.1131775965863165</v>
      </c>
      <c r="CJ598" s="81">
        <f t="shared" ca="1" si="446"/>
        <v>0.13063724757458739</v>
      </c>
      <c r="CK598" s="81">
        <f t="shared" ca="1" si="447"/>
        <v>0.39004625943939081</v>
      </c>
      <c r="CL598" s="81">
        <f t="shared" ca="1" si="448"/>
        <v>0.17284488538116416</v>
      </c>
      <c r="CM598" s="89">
        <f t="shared" ca="1" si="437"/>
        <v>0.80670598898145884</v>
      </c>
    </row>
    <row r="599" spans="1:91" x14ac:dyDescent="0.3">
      <c r="A599">
        <v>534</v>
      </c>
      <c r="B599" s="3">
        <f t="shared" si="450"/>
        <v>1.6722222222222223</v>
      </c>
      <c r="C599" s="3">
        <f t="shared" si="438"/>
        <v>17.8</v>
      </c>
      <c r="D599" s="4">
        <f t="shared" ca="1" si="426"/>
        <v>599</v>
      </c>
      <c r="E599" s="58">
        <f>(0.5*(COS(B599*2*PI())+1)*('key variables'!$B$4-'key variables'!$B$6)+'key variables'!$B$6)/'key variables'!$B$4</f>
        <v>1</v>
      </c>
      <c r="F599" s="10">
        <f t="shared" ca="1" si="439"/>
        <v>11689222.907461114</v>
      </c>
      <c r="G599" s="10">
        <f t="shared" ca="1" si="440"/>
        <v>13492492.798713122</v>
      </c>
      <c r="H599" s="10">
        <f t="shared" ca="1" si="441"/>
        <v>40309474.521088287</v>
      </c>
      <c r="I599" s="10">
        <f t="shared" ca="1" si="442"/>
        <v>17912154.249750931</v>
      </c>
      <c r="J599" s="10">
        <f t="shared" ca="1" si="427"/>
        <v>83403344.477013454</v>
      </c>
      <c r="K599" s="82">
        <f t="shared" ca="1" si="404"/>
        <v>2249832.832292099</v>
      </c>
      <c r="L599" s="82">
        <f t="shared" ca="1" si="405"/>
        <v>2596909.4377209195</v>
      </c>
      <c r="M599" s="82">
        <f t="shared" ca="1" si="406"/>
        <v>7778311.98309422</v>
      </c>
      <c r="N599" s="82">
        <f t="shared" ca="1" si="407"/>
        <v>3496312.733215793</v>
      </c>
      <c r="O599" s="82">
        <f t="shared" ca="1" si="428"/>
        <v>16121366.986323033</v>
      </c>
      <c r="P599" s="10">
        <f ca="1">IF(IF($A599&gt;='key variables'!$B$26,K599*SUMPRODUCT(Z599:AC599,'control variables'!$O$3:$R$3)/J599+F$65*'key variables'!$B$25/scenario!J$65,K599*SUMPRODUCT(Z599:AC599,'control variables'!$O$7:$R$7)/J599+F$65*'key variables'!$B$25/scenario!J$65)&lt;'key variables'!$B$28,0,IF($A599&gt;='key variables'!$B$26,K599*SUMPRODUCT(Z599:AC599,'control variables'!$O$3:$R$3)/J599+F$65*'key variables'!$B$25/scenario!J$65,K599*SUMPRODUCT(Z599:AC599,'control variables'!$O$7:$R$7)/J599+F$65*'key variables'!$B$25/scenario!J$65))</f>
        <v>5.2074535139441339E-25</v>
      </c>
      <c r="Q599" s="10">
        <f ca="1">IF(IF($A599&gt;='key variables'!$B$26,L599*SUMPRODUCT(Z599:AC599,'control variables'!$O$4:$R$4)/J599+G$65*'key variables'!$B$25/scenario!J$65,L599*SUMPRODUCT(Z599:AC599,'control variables'!$O$7:$R$7)/J599+G$65*'key variables'!$B$25/scenario!J$65)&lt;'key variables'!$B$28,0,IF($A599&gt;='key variables'!$B$26,L599*SUMPRODUCT(Z599:AC599,'control variables'!$O$4:$R$4)/J599+G$65*'key variables'!$B$25/scenario!J$65,L599*SUMPRODUCT(Z599:AC599,'control variables'!$O$7:$R$7)/J599+G$65*'key variables'!$B$25/scenario!J$65))</f>
        <v>6.0107955501196716E-25</v>
      </c>
      <c r="R599" s="10">
        <f ca="1">IF(IF($A599&gt;='key variables'!$B$26,M599*SUMPRODUCT(Z599:AC599,'control variables'!$O$5:$R$5)/J599+H$65*'key variables'!$B$25/scenario!J$65,M599*SUMPRODUCT(Z599:AC599,'control variables'!$O$7:$R$7)/J599+H$65*'key variables'!$B$25/scenario!J$65)&lt;'key variables'!$B$28,0,IF($A599&gt;='key variables'!$B$26,M599*SUMPRODUCT(Z599:AC599,'control variables'!$O$5:$R$5)/J599+H$65*'key variables'!$B$25/scenario!J$65,M599*SUMPRODUCT(Z599:AC599,'control variables'!$O$7:$R$7)/J599+H$65*'key variables'!$B$25/scenario!J$65))</f>
        <v>1.8003647865540135E-24</v>
      </c>
      <c r="S599" s="10">
        <f ca="1">IF(IF($A599&gt;='key variables'!$B$26,N599*SUMPRODUCT(Z599:AC599,'control variables'!$O$6:$R$6)/J599+I$65*'key variables'!$B$25/scenario!J$65,N599*SUMPRODUCT(Z599:AC599,'control variables'!$O$7:$R$7)/J599+I$65*'key variables'!$B$25/scenario!J$65)&lt;'key variables'!$B$28,0,IF($A599&gt;='key variables'!$B$26,N599*SUMPRODUCT(Z599:AC599,'control variables'!$O$6:$R$6)/J599+I$65*'key variables'!$B$25/scenario!J$65,N599*SUMPRODUCT(Z599:AC599,'control variables'!$O$7:$R$7)/J599+I$65*'key variables'!$B$25/scenario!J$65))</f>
        <v>8.0925505962517551E-25</v>
      </c>
      <c r="T599" s="10">
        <f t="shared" ca="1" si="449"/>
        <v>3.7314447525855696E-24</v>
      </c>
      <c r="U599" s="82">
        <f ca="1">SUMPRODUCT(P569:P598,'control variables'!AD$7:AD$36)</f>
        <v>1.1040764816594044E-24</v>
      </c>
      <c r="V599" s="82">
        <f ca="1">SUMPRODUCT(Q569:Q598,'control variables'!AE$7:AE$36)</f>
        <v>1.2743998549732089E-24</v>
      </c>
      <c r="W599" s="82">
        <f ca="1">SUMPRODUCT(R569:R598,'control variables'!AF$7:AF$36)</f>
        <v>3.8171064108770542E-24</v>
      </c>
      <c r="X599" s="82">
        <f ca="1">SUMPRODUCT(S569:S598,'control variables'!AG$7:AG$36)</f>
        <v>1.7157704367471396E-24</v>
      </c>
      <c r="Y599" s="82">
        <f t="shared" ca="1" si="443"/>
        <v>7.9113531842568079E-24</v>
      </c>
      <c r="Z599" s="10">
        <f ca="1">IF($A599&gt;='key variables'!$B$26,SUMPRODUCT(P569:P598,'control variables'!V$7:V$36)*$E599,SUMPRODUCT(P569:P598,'control variables'!Z$7:Z$36)*$E599)</f>
        <v>2.694058386239717E-24</v>
      </c>
      <c r="AA599" s="10">
        <f ca="1">IF($A599&gt;='key variables'!$B$26,SUMPRODUCT(Q569:Q598,'control variables'!W$7:W$36)*$E599,SUMPRODUCT(Q569:Q598,'control variables'!AA$7:AA$36)*$E599)</f>
        <v>3.109664659782502E-24</v>
      </c>
      <c r="AB599" s="10">
        <f ca="1">IF($A599&gt;='key variables'!$B$26,SUMPRODUCT(R569:R598,'control variables'!X$7:X$36)*$E599,SUMPRODUCT(R569:R598,'control variables'!AB$7:AB$36)*$E599)</f>
        <v>9.3141260666442353E-24</v>
      </c>
      <c r="AC599" s="10">
        <f ca="1">IF($A599&gt;='key variables'!$B$26,SUMPRODUCT(S569:S598,'control variables'!Y$7:Y$36)*$E599,SUMPRODUCT(S569:S598,'control variables'!AC$7:AC$36)*$E599)</f>
        <v>4.1866535613850431E-24</v>
      </c>
      <c r="AD599" s="10">
        <f t="shared" ca="1" si="444"/>
        <v>1.9304502674051496E-23</v>
      </c>
      <c r="AE599" s="82">
        <f ca="1">SUMPRODUCT(P569:P598,'control variables'!AL$7:AL$36)</f>
        <v>3.6680968562016192E-24</v>
      </c>
      <c r="AF599" s="82">
        <f ca="1">SUMPRODUCT(Q569:Q598,'control variables'!AM$7:AM$36)</f>
        <v>4.2228952617776543E-24</v>
      </c>
      <c r="AG599" s="82">
        <f ca="1">SUMPRODUCT(R569:R598,'control variables'!AN$7:AN$36)</f>
        <v>1.2040584216536877E-23</v>
      </c>
      <c r="AH599" s="82">
        <f ca="1">SUMPRODUCT(S569:S598,'control variables'!AO$7:AO$36)</f>
        <v>5.2134535324038276E-24</v>
      </c>
      <c r="AI599" s="82">
        <f t="shared" ca="1" si="408"/>
        <v>2.5145029866919977E-23</v>
      </c>
      <c r="AJ599" s="10">
        <f ca="1">SUMPRODUCT(P569:P598,'control variables'!AP$7:AP$36)</f>
        <v>3.504880812972054E-27</v>
      </c>
      <c r="AK599" s="10">
        <f ca="1">SUMPRODUCT(Q569:Q598,'control variables'!AQ$7:AQ$36)</f>
        <v>1.0113927055661783E-26</v>
      </c>
      <c r="AL599" s="10">
        <f ca="1">SUMPRODUCT(R569:R598,'control variables'!AR$7:AR$36)</f>
        <v>3.6352109413058027E-25</v>
      </c>
      <c r="AM599" s="10">
        <f ca="1">SUMPRODUCT(S569:S598,'control variables'!AS$7:AS$36)</f>
        <v>2.7233488726168033E-25</v>
      </c>
      <c r="AN599" s="10">
        <f t="shared" ca="1" si="429"/>
        <v>6.4947478926089447E-25</v>
      </c>
      <c r="AO599" s="82">
        <f ca="1">SUMPRODUCT(P569:P598,'control variables'!AX$7:AX$36)</f>
        <v>4.766103036493116E-27</v>
      </c>
      <c r="AP599" s="82">
        <f ca="1">SUMPRODUCT(Q569:Q598,'control variables'!AY$7:AY$36)</f>
        <v>1.1002717872162656E-26</v>
      </c>
      <c r="AQ599" s="82">
        <f ca="1">SUMPRODUCT(R569:R598,'control variables'!AZ$7:AZ$36)</f>
        <v>9.8866642434889165E-26</v>
      </c>
      <c r="AR599" s="82">
        <f ca="1">SUMPRODUCT(S569:S598,'control variables'!BA$7:BA$36)</f>
        <v>7.4066777296215813E-26</v>
      </c>
      <c r="AS599" s="82">
        <f t="shared" ca="1" si="430"/>
        <v>1.8870224063976076E-25</v>
      </c>
      <c r="AT599" s="10">
        <f ca="1">SUMPRODUCT(P569:P598,'control variables'!AT$7:AT$36)</f>
        <v>-4.2062719169059907E-27</v>
      </c>
      <c r="AU599" s="10">
        <f ca="1">SUMPRODUCT(Q569:Q598,'control variables'!AU$7:AU$36)</f>
        <v>4.5628796794208178E-27</v>
      </c>
      <c r="AV599" s="10">
        <f ca="1">SUMPRODUCT(R569:R598,'control variables'!AV$7:AV$36)</f>
        <v>1.9648125552161192E-24</v>
      </c>
      <c r="AW599" s="10">
        <f ca="1">SUMPRODUCT(S569:S598,'control variables'!AW$7:AW$36)</f>
        <v>1.4719558626848417E-24</v>
      </c>
      <c r="AX599" s="10">
        <f t="shared" ca="1" si="409"/>
        <v>3.4371250256634753E-24</v>
      </c>
      <c r="AY599" s="82">
        <f ca="1">SUMPRODUCT(P569:P598,'control variables'!BB$7:BB$36)</f>
        <v>1.5245482706179037E-26</v>
      </c>
      <c r="AZ599" s="82">
        <f ca="1">SUMPRODUCT(Q569:Q598,'control variables'!BC$7:BC$36)</f>
        <v>3.8875953713917535E-26</v>
      </c>
      <c r="BA599" s="82">
        <f ca="1">SUMPRODUCT(R569:R598,'control variables'!BD$7:BD$36)</f>
        <v>2.7214362569105554E-25</v>
      </c>
      <c r="BB599" s="82">
        <f ca="1">SUMPRODUCT(S569:S598,'control variables'!BE$7:BE$36)</f>
        <v>3.8673551911435548E-26</v>
      </c>
      <c r="BC599" s="82">
        <f t="shared" ca="1" si="431"/>
        <v>3.6493861402258769E-25</v>
      </c>
      <c r="BD599" s="10">
        <f ca="1">SUMPRODUCT(P569:P598,'control variables'!BF$7:BF$36)</f>
        <v>3.1892221913342222E-27</v>
      </c>
      <c r="BE599" s="10">
        <f ca="1">SUMPRODUCT(Q569:Q598,'control variables'!BG$7:BG$36)</f>
        <v>3.6812162613997953E-27</v>
      </c>
      <c r="BF599" s="10">
        <f ca="1">SUMPRODUCT(R569:R598,'control variables'!BH$7:BH$36)</f>
        <v>1.1026048171913374E-25</v>
      </c>
      <c r="BG599" s="10">
        <f ca="1">SUMPRODUCT(S569:S598,'control variables'!BI$7:BI$36)</f>
        <v>2.4780770367850441E-25</v>
      </c>
      <c r="BH599" s="10">
        <f t="shared" ca="1" si="432"/>
        <v>3.6493862385037217E-25</v>
      </c>
      <c r="BI599" s="82">
        <f t="shared" ca="1" si="410"/>
        <v>3.6791360669908923E-24</v>
      </c>
      <c r="BJ599" s="82">
        <f t="shared" ca="1" si="411"/>
        <v>4.2663340951709927E-24</v>
      </c>
      <c r="BK599" s="82">
        <f t="shared" ca="1" si="412"/>
        <v>1.4277540397444051E-23</v>
      </c>
      <c r="BL599" s="82">
        <f t="shared" ca="1" si="413"/>
        <v>6.7240829470001051E-24</v>
      </c>
      <c r="BM599" s="82">
        <f t="shared" ca="1" si="403"/>
        <v>2.8947093506606041E-23</v>
      </c>
      <c r="BN599" s="10">
        <f ca="1">BN598+BI599-INDIRECT(ADDRESS(MAX($D599-'key variables'!$B$9*30,34),scenario!BI$4),TRUE)</f>
        <v>9439390.0751690175</v>
      </c>
      <c r="BO599" s="10">
        <f ca="1">BO598+BJ599-INDIRECT(ADDRESS(MAX($D599-'key variables'!$B$9*30,34),scenario!BJ$4),TRUE)</f>
        <v>10895583.360992203</v>
      </c>
      <c r="BP599" s="10">
        <f ca="1">BP598+BK599-INDIRECT(ADDRESS(MAX($D599-'key variables'!$B$9*30,34),scenario!BK$4),TRUE)</f>
        <v>32531162.537994072</v>
      </c>
      <c r="BQ599" s="10">
        <f ca="1">BQ598+BL599-INDIRECT(ADDRESS(MAX($D599-'key variables'!$B$9*30,34),scenario!BL$4),TRUE)</f>
        <v>14415841.516535141</v>
      </c>
      <c r="BR599" s="10">
        <f t="shared" ca="1" si="433"/>
        <v>67281977.490690395</v>
      </c>
      <c r="BS599" s="82">
        <f t="shared" ca="1" si="414"/>
        <v>-2.3433848477536625E-9</v>
      </c>
      <c r="BT599" s="82">
        <f t="shared" ca="1" si="415"/>
        <v>-3.4288309057016228E-10</v>
      </c>
      <c r="BU599" s="82">
        <f t="shared" ca="1" si="416"/>
        <v>-4.2578247660363838E-9</v>
      </c>
      <c r="BV599" s="82">
        <f t="shared" ca="1" si="417"/>
        <v>-2.9943922343414184E-9</v>
      </c>
      <c r="BW599" s="82">
        <f t="shared" ca="1" si="434"/>
        <v>-9.938484938701627E-9</v>
      </c>
      <c r="BX599" s="10">
        <f t="shared" ca="1" si="418"/>
        <v>-1.8625994260191069E-12</v>
      </c>
      <c r="BY599" s="10">
        <f t="shared" ca="1" si="419"/>
        <v>2.8902850229964374E-12</v>
      </c>
      <c r="BZ599" s="10">
        <f t="shared" ca="1" si="420"/>
        <v>-3.5034723983033725E-11</v>
      </c>
      <c r="CA599" s="10">
        <f t="shared" ca="1" si="421"/>
        <v>-2.025704991063339E-11</v>
      </c>
      <c r="CB599" s="10">
        <v>0</v>
      </c>
      <c r="CC599" s="82">
        <f t="shared" ca="1" si="422"/>
        <v>3.972565220284955E-13</v>
      </c>
      <c r="CD599" s="82">
        <f t="shared" ca="1" si="423"/>
        <v>3.4270724516464216E-13</v>
      </c>
      <c r="CE599" s="82">
        <f t="shared" ca="1" si="424"/>
        <v>1.8915613015534015E-10</v>
      </c>
      <c r="CF599" s="82">
        <f t="shared" ca="1" si="425"/>
        <v>3.702811376406722E-11</v>
      </c>
      <c r="CG599" s="82">
        <f t="shared" ca="1" si="435"/>
        <v>2.269242076866005E-10</v>
      </c>
      <c r="CH599" s="13" t="str">
        <f t="shared" ca="1" si="436"/>
        <v/>
      </c>
      <c r="CI599" s="81">
        <f t="shared" ca="1" si="445"/>
        <v>0.1131775965863165</v>
      </c>
      <c r="CJ599" s="81">
        <f t="shared" ca="1" si="446"/>
        <v>0.13063724757458739</v>
      </c>
      <c r="CK599" s="81">
        <f t="shared" ca="1" si="447"/>
        <v>0.39004625943939081</v>
      </c>
      <c r="CL599" s="81">
        <f t="shared" ca="1" si="448"/>
        <v>0.17284488538116416</v>
      </c>
      <c r="CM599" s="89">
        <f t="shared" ca="1" si="437"/>
        <v>0.80670598898145884</v>
      </c>
    </row>
    <row r="600" spans="1:91" x14ac:dyDescent="0.3">
      <c r="A600">
        <v>535</v>
      </c>
      <c r="B600" s="3">
        <f t="shared" si="450"/>
        <v>1.675</v>
      </c>
      <c r="C600" s="3">
        <f t="shared" si="438"/>
        <v>17.833333333333332</v>
      </c>
      <c r="D600" s="4">
        <f t="shared" ca="1" si="426"/>
        <v>600</v>
      </c>
      <c r="E600" s="58">
        <f>(0.5*(COS(B600*2*PI())+1)*('key variables'!$B$4-'key variables'!$B$6)+'key variables'!$B$6)/'key variables'!$B$4</f>
        <v>1</v>
      </c>
      <c r="F600" s="10">
        <f t="shared" ca="1" si="439"/>
        <v>11689222.907461114</v>
      </c>
      <c r="G600" s="10">
        <f t="shared" ca="1" si="440"/>
        <v>13492492.798713122</v>
      </c>
      <c r="H600" s="10">
        <f t="shared" ca="1" si="441"/>
        <v>40309474.521088287</v>
      </c>
      <c r="I600" s="10">
        <f t="shared" ca="1" si="442"/>
        <v>17912154.249750931</v>
      </c>
      <c r="J600" s="10">
        <f t="shared" ca="1" si="427"/>
        <v>83403344.477013454</v>
      </c>
      <c r="K600" s="82">
        <f t="shared" ca="1" si="404"/>
        <v>2249832.832292099</v>
      </c>
      <c r="L600" s="82">
        <f t="shared" ca="1" si="405"/>
        <v>2596909.4377209195</v>
      </c>
      <c r="M600" s="82">
        <f t="shared" ca="1" si="406"/>
        <v>7778311.98309422</v>
      </c>
      <c r="N600" s="82">
        <f t="shared" ca="1" si="407"/>
        <v>3496312.733215793</v>
      </c>
      <c r="O600" s="82">
        <f t="shared" ca="1" si="428"/>
        <v>16121366.986323033</v>
      </c>
      <c r="P600" s="10">
        <f ca="1">IF(IF($A600&gt;='key variables'!$B$26,K600*SUMPRODUCT(Z600:AC600,'control variables'!$O$3:$R$3)/J600+F$65*'key variables'!$B$25/scenario!J$65,K600*SUMPRODUCT(Z600:AC600,'control variables'!$O$7:$R$7)/J600+F$65*'key variables'!$B$25/scenario!J$65)&lt;'key variables'!$B$28,0,IF($A600&gt;='key variables'!$B$26,K600*SUMPRODUCT(Z600:AC600,'control variables'!$O$3:$R$3)/J600+F$65*'key variables'!$B$25/scenario!J$65,K600*SUMPRODUCT(Z600:AC600,'control variables'!$O$7:$R$7)/J600+F$65*'key variables'!$B$25/scenario!J$65))</f>
        <v>4.4807493486873412E-25</v>
      </c>
      <c r="Q600" s="10">
        <f ca="1">IF(IF($A600&gt;='key variables'!$B$26,L600*SUMPRODUCT(Z600:AC600,'control variables'!$O$4:$R$4)/J600+G$65*'key variables'!$B$25/scenario!J$65,L600*SUMPRODUCT(Z600:AC600,'control variables'!$O$7:$R$7)/J600+G$65*'key variables'!$B$25/scenario!J$65)&lt;'key variables'!$B$28,0,IF($A600&gt;='key variables'!$B$26,L600*SUMPRODUCT(Z600:AC600,'control variables'!$O$4:$R$4)/J600+G$65*'key variables'!$B$25/scenario!J$65,L600*SUMPRODUCT(Z600:AC600,'control variables'!$O$7:$R$7)/J600+G$65*'key variables'!$B$25/scenario!J$65))</f>
        <v>5.1719843824189013E-25</v>
      </c>
      <c r="R600" s="10">
        <f ca="1">IF(IF($A600&gt;='key variables'!$B$26,M600*SUMPRODUCT(Z600:AC600,'control variables'!$O$5:$R$5)/J600+H$65*'key variables'!$B$25/scenario!J$65,M600*SUMPRODUCT(Z600:AC600,'control variables'!$O$7:$R$7)/J600+H$65*'key variables'!$B$25/scenario!J$65)&lt;'key variables'!$B$28,0,IF($A600&gt;='key variables'!$B$26,M600*SUMPRODUCT(Z600:AC600,'control variables'!$O$5:$R$5)/J600+H$65*'key variables'!$B$25/scenario!J$65,M600*SUMPRODUCT(Z600:AC600,'control variables'!$O$7:$R$7)/J600+H$65*'key variables'!$B$25/scenario!J$65))</f>
        <v>1.549122488208555E-24</v>
      </c>
      <c r="S600" s="10">
        <f ca="1">IF(IF($A600&gt;='key variables'!$B$26,N600*SUMPRODUCT(Z600:AC600,'control variables'!$O$6:$R$6)/J600+I$65*'key variables'!$B$25/scenario!J$65,N600*SUMPRODUCT(Z600:AC600,'control variables'!$O$7:$R$7)/J600+I$65*'key variables'!$B$25/scenario!J$65)&lt;'key variables'!$B$28,0,IF($A600&gt;='key variables'!$B$26,N600*SUMPRODUCT(Z600:AC600,'control variables'!$O$6:$R$6)/J600+I$65*'key variables'!$B$25/scenario!J$65,N600*SUMPRODUCT(Z600:AC600,'control variables'!$O$7:$R$7)/J600+I$65*'key variables'!$B$25/scenario!J$65))</f>
        <v>6.9632289018573502E-25</v>
      </c>
      <c r="T600" s="10">
        <f t="shared" ca="1" si="449"/>
        <v>3.2107187515049141E-24</v>
      </c>
      <c r="U600" s="82">
        <f ca="1">SUMPRODUCT(P570:P599,'control variables'!AD$7:AD$36)</f>
        <v>9.5000175476352051E-25</v>
      </c>
      <c r="V600" s="82">
        <f ca="1">SUMPRODUCT(Q570:Q599,'control variables'!AE$7:AE$36)</f>
        <v>1.0965563696052055E-24</v>
      </c>
      <c r="W600" s="82">
        <f ca="1">SUMPRODUCT(R570:R599,'control variables'!AF$7:AF$36)</f>
        <v>3.2844262591320609E-24</v>
      </c>
      <c r="X600" s="82">
        <f ca="1">SUMPRODUCT(S570:S599,'control variables'!AG$7:AG$36)</f>
        <v>1.4763333453415478E-24</v>
      </c>
      <c r="Y600" s="82">
        <f t="shared" ca="1" si="443"/>
        <v>6.8073177288423352E-24</v>
      </c>
      <c r="Z600" s="10">
        <f ca="1">IF($A600&gt;='key variables'!$B$26,SUMPRODUCT(P570:P599,'control variables'!V$7:V$36)*$E600,SUMPRODUCT(P570:P599,'control variables'!Z$7:Z$36)*$E600)</f>
        <v>2.318100454885556E-24</v>
      </c>
      <c r="AA600" s="10">
        <f ca="1">IF($A600&gt;='key variables'!$B$26,SUMPRODUCT(Q570:Q599,'control variables'!W$7:W$36)*$E600,SUMPRODUCT(Q570:Q599,'control variables'!AA$7:AA$36)*$E600)</f>
        <v>2.6757085515302348E-24</v>
      </c>
      <c r="AB600" s="10">
        <f ca="1">IF($A600&gt;='key variables'!$B$26,SUMPRODUCT(R570:R599,'control variables'!X$7:X$36)*$E600,SUMPRODUCT(R570:R599,'control variables'!AB$7:AB$36)*$E600)</f>
        <v>8.0143325706038507E-24</v>
      </c>
      <c r="AC600" s="10">
        <f ca="1">IF($A600&gt;='key variables'!$B$26,SUMPRODUCT(S570:S599,'control variables'!Y$7:Y$36)*$E600,SUMPRODUCT(S570:S599,'control variables'!AC$7:AC$36)*$E600)</f>
        <v>3.6024028189830565E-24</v>
      </c>
      <c r="AD600" s="10">
        <f t="shared" ca="1" si="444"/>
        <v>1.6610544396002697E-23</v>
      </c>
      <c r="AE600" s="82">
        <f ca="1">SUMPRODUCT(P570:P599,'control variables'!AL$7:AL$36)</f>
        <v>3.1562111030538934E-24</v>
      </c>
      <c r="AF600" s="82">
        <f ca="1">SUMPRODUCT(Q570:Q599,'control variables'!AM$7:AM$36)</f>
        <v>3.6335869620569554E-24</v>
      </c>
      <c r="AG600" s="82">
        <f ca="1">SUMPRODUCT(R570:R599,'control variables'!AN$7:AN$36)</f>
        <v>1.0360311377066954E-23</v>
      </c>
      <c r="AH600" s="82">
        <f ca="1">SUMPRODUCT(S570:S599,'control variables'!AO$7:AO$36)</f>
        <v>4.485912059930638E-24</v>
      </c>
      <c r="AI600" s="82">
        <f t="shared" ca="1" si="408"/>
        <v>2.1636021502108439E-23</v>
      </c>
      <c r="AJ600" s="10">
        <f ca="1">SUMPRODUCT(P570:P599,'control variables'!AP$7:AP$36)</f>
        <v>3.0157719848864628E-27</v>
      </c>
      <c r="AK600" s="10">
        <f ca="1">SUMPRODUCT(Q570:Q599,'control variables'!AQ$7:AQ$36)</f>
        <v>8.702520713046923E-27</v>
      </c>
      <c r="AL600" s="10">
        <f ca="1">SUMPRODUCT(R570:R599,'control variables'!AR$7:AR$36)</f>
        <v>3.127914443015384E-25</v>
      </c>
      <c r="AM600" s="10">
        <f ca="1">SUMPRODUCT(S570:S599,'control variables'!AS$7:AS$36)</f>
        <v>2.343303431235787E-25</v>
      </c>
      <c r="AN600" s="10">
        <f t="shared" ca="1" si="429"/>
        <v>5.5884008012305044E-25</v>
      </c>
      <c r="AO600" s="82">
        <f ca="1">SUMPRODUCT(P570:P599,'control variables'!AX$7:AX$36)</f>
        <v>4.1009896717001014E-27</v>
      </c>
      <c r="AP600" s="82">
        <f ca="1">SUMPRODUCT(Q570:Q599,'control variables'!AY$7:AY$36)</f>
        <v>9.4672800837242979E-27</v>
      </c>
      <c r="AQ600" s="82">
        <f ca="1">SUMPRODUCT(R570:R599,'control variables'!AZ$7:AZ$36)</f>
        <v>8.5069726020752803E-26</v>
      </c>
      <c r="AR600" s="82">
        <f ca="1">SUMPRODUCT(S570:S599,'control variables'!BA$7:BA$36)</f>
        <v>6.3730701242117666E-26</v>
      </c>
      <c r="AS600" s="82">
        <f t="shared" ca="1" si="430"/>
        <v>1.6236869701829487E-25</v>
      </c>
      <c r="AT600" s="10">
        <f ca="1">SUMPRODUCT(P570:P599,'control variables'!AT$7:AT$36)</f>
        <v>-3.6192834178184415E-27</v>
      </c>
      <c r="AU600" s="10">
        <f ca="1">SUMPRODUCT(Q570:Q599,'control variables'!AU$7:AU$36)</f>
        <v>3.9261262912778975E-27</v>
      </c>
      <c r="AV600" s="10">
        <f ca="1">SUMPRODUCT(R570:R599,'control variables'!AV$7:AV$36)</f>
        <v>1.690621443571812E-24</v>
      </c>
      <c r="AW600" s="10">
        <f ca="1">SUMPRODUCT(S570:S599,'control variables'!AW$7:AW$36)</f>
        <v>1.2665432836530889E-24</v>
      </c>
      <c r="AX600" s="10">
        <f t="shared" ca="1" si="409"/>
        <v>2.9574715700983604E-24</v>
      </c>
      <c r="AY600" s="82">
        <f ca="1">SUMPRODUCT(P570:P599,'control variables'!BB$7:BB$36)</f>
        <v>1.3117963803847159E-26</v>
      </c>
      <c r="AZ600" s="82">
        <f ca="1">SUMPRODUCT(Q570:Q599,'control variables'!BC$7:BC$36)</f>
        <v>3.3450784306915654E-26</v>
      </c>
      <c r="BA600" s="82">
        <f ca="1">SUMPRODUCT(R570:R599,'control variables'!BD$7:BD$36)</f>
        <v>2.3416577225305421E-25</v>
      </c>
      <c r="BB600" s="82">
        <f ca="1">SUMPRODUCT(S570:S599,'control variables'!BE$7:BE$36)</f>
        <v>3.3276627832505301E-26</v>
      </c>
      <c r="BC600" s="82">
        <f t="shared" ca="1" si="431"/>
        <v>3.1401114819632233E-25</v>
      </c>
      <c r="BD600" s="10">
        <f ca="1">SUMPRODUCT(P570:P599,'control variables'!BF$7:BF$36)</f>
        <v>2.7441637680250137E-27</v>
      </c>
      <c r="BE600" s="10">
        <f ca="1">SUMPRODUCT(Q570:Q599,'control variables'!BG$7:BG$36)</f>
        <v>3.1674996851102642E-27</v>
      </c>
      <c r="BF600" s="10">
        <f ca="1">SUMPRODUCT(R570:R599,'control variables'!BH$7:BH$36)</f>
        <v>9.4873546221014087E-26</v>
      </c>
      <c r="BG600" s="10">
        <f ca="1">SUMPRODUCT(S570:S599,'control variables'!BI$7:BI$36)</f>
        <v>2.1322594697848248E-25</v>
      </c>
      <c r="BH600" s="10">
        <f t="shared" ca="1" si="432"/>
        <v>3.1401115665263184E-25</v>
      </c>
      <c r="BI600" s="82">
        <f t="shared" ca="1" si="410"/>
        <v>3.1657097834399218E-24</v>
      </c>
      <c r="BJ600" s="82">
        <f t="shared" ca="1" si="411"/>
        <v>3.6709638726551486E-24</v>
      </c>
      <c r="BK600" s="82">
        <f t="shared" ca="1" si="412"/>
        <v>1.228509859289182E-23</v>
      </c>
      <c r="BL600" s="82">
        <f t="shared" ca="1" si="413"/>
        <v>5.7857319714162323E-24</v>
      </c>
      <c r="BM600" s="82">
        <f t="shared" ca="1" si="403"/>
        <v>2.4907504220403123E-23</v>
      </c>
      <c r="BN600" s="10">
        <f ca="1">BN599+BI600-INDIRECT(ADDRESS(MAX($D600-'key variables'!$B$9*30,34),scenario!BI$4),TRUE)</f>
        <v>9439390.0751690175</v>
      </c>
      <c r="BO600" s="10">
        <f ca="1">BO599+BJ600-INDIRECT(ADDRESS(MAX($D600-'key variables'!$B$9*30,34),scenario!BJ$4),TRUE)</f>
        <v>10895583.360992203</v>
      </c>
      <c r="BP600" s="10">
        <f ca="1">BP599+BK600-INDIRECT(ADDRESS(MAX($D600-'key variables'!$B$9*30,34),scenario!BK$4),TRUE)</f>
        <v>32531162.537994072</v>
      </c>
      <c r="BQ600" s="10">
        <f ca="1">BQ599+BL600-INDIRECT(ADDRESS(MAX($D600-'key variables'!$B$9*30,34),scenario!BL$4),TRUE)</f>
        <v>14415841.516535141</v>
      </c>
      <c r="BR600" s="10">
        <f t="shared" ca="1" si="433"/>
        <v>67281977.490690395</v>
      </c>
      <c r="BS600" s="82">
        <f t="shared" ca="1" si="414"/>
        <v>-2.3433848477536654E-9</v>
      </c>
      <c r="BT600" s="82">
        <f t="shared" ca="1" si="415"/>
        <v>-3.4288309057016543E-10</v>
      </c>
      <c r="BU600" s="82">
        <f t="shared" ca="1" si="416"/>
        <v>-4.2578247660363946E-9</v>
      </c>
      <c r="BV600" s="82">
        <f t="shared" ca="1" si="417"/>
        <v>-2.9943922343414238E-9</v>
      </c>
      <c r="BW600" s="82">
        <f t="shared" ca="1" si="434"/>
        <v>-9.9384849387016485E-9</v>
      </c>
      <c r="BX600" s="10">
        <f t="shared" ca="1" si="418"/>
        <v>-1.8625994260191187E-12</v>
      </c>
      <c r="BY600" s="10">
        <f t="shared" ca="1" si="419"/>
        <v>2.89028502299641E-12</v>
      </c>
      <c r="BZ600" s="10">
        <f t="shared" ca="1" si="420"/>
        <v>-3.5034723983033971E-11</v>
      </c>
      <c r="CA600" s="10">
        <f t="shared" ca="1" si="421"/>
        <v>-2.0257049910633571E-11</v>
      </c>
      <c r="CB600" s="10">
        <v>0</v>
      </c>
      <c r="CC600" s="82">
        <f t="shared" ca="1" si="422"/>
        <v>3.9725652202849807E-13</v>
      </c>
      <c r="CD600" s="82">
        <f t="shared" ca="1" si="423"/>
        <v>3.4270724516463741E-13</v>
      </c>
      <c r="CE600" s="82">
        <f t="shared" ca="1" si="424"/>
        <v>1.891561301553387E-10</v>
      </c>
      <c r="CF600" s="82">
        <f t="shared" ca="1" si="425"/>
        <v>3.7028113764066121E-11</v>
      </c>
      <c r="CG600" s="82">
        <f t="shared" ca="1" si="435"/>
        <v>2.2692420768659797E-10</v>
      </c>
      <c r="CH600" s="13" t="str">
        <f t="shared" ca="1" si="436"/>
        <v/>
      </c>
      <c r="CI600" s="81">
        <f t="shared" ca="1" si="445"/>
        <v>0.1131775965863165</v>
      </c>
      <c r="CJ600" s="81">
        <f t="shared" ca="1" si="446"/>
        <v>0.13063724757458739</v>
      </c>
      <c r="CK600" s="81">
        <f t="shared" ca="1" si="447"/>
        <v>0.39004625943939081</v>
      </c>
      <c r="CL600" s="81">
        <f t="shared" ca="1" si="448"/>
        <v>0.17284488538116416</v>
      </c>
      <c r="CM600" s="89">
        <f t="shared" ca="1" si="437"/>
        <v>0.80670598898145884</v>
      </c>
    </row>
    <row r="601" spans="1:91" x14ac:dyDescent="0.3">
      <c r="A601">
        <v>536</v>
      </c>
      <c r="B601" s="3">
        <f t="shared" si="450"/>
        <v>1.6777777777777778</v>
      </c>
      <c r="C601" s="3">
        <f t="shared" si="438"/>
        <v>17.866666666666667</v>
      </c>
      <c r="D601" s="4">
        <f t="shared" ca="1" si="426"/>
        <v>601</v>
      </c>
      <c r="E601" s="58">
        <f>(0.5*(COS(B601*2*PI())+1)*('key variables'!$B$4-'key variables'!$B$6)+'key variables'!$B$6)/'key variables'!$B$4</f>
        <v>1</v>
      </c>
      <c r="F601" s="10">
        <f t="shared" ca="1" si="439"/>
        <v>11689222.907461114</v>
      </c>
      <c r="G601" s="10">
        <f t="shared" ca="1" si="440"/>
        <v>13492492.798713122</v>
      </c>
      <c r="H601" s="10">
        <f t="shared" ca="1" si="441"/>
        <v>40309474.521088287</v>
      </c>
      <c r="I601" s="10">
        <f t="shared" ca="1" si="442"/>
        <v>17912154.249750931</v>
      </c>
      <c r="J601" s="10">
        <f t="shared" ca="1" si="427"/>
        <v>83403344.477013454</v>
      </c>
      <c r="K601" s="82">
        <f t="shared" ca="1" si="404"/>
        <v>2249832.832292099</v>
      </c>
      <c r="L601" s="82">
        <f t="shared" ca="1" si="405"/>
        <v>2596909.4377209195</v>
      </c>
      <c r="M601" s="82">
        <f t="shared" ca="1" si="406"/>
        <v>7778311.98309422</v>
      </c>
      <c r="N601" s="82">
        <f t="shared" ca="1" si="407"/>
        <v>3496312.733215793</v>
      </c>
      <c r="O601" s="82">
        <f t="shared" ca="1" si="428"/>
        <v>16121366.986323033</v>
      </c>
      <c r="P601" s="10">
        <f ca="1">IF(IF($A601&gt;='key variables'!$B$26,K601*SUMPRODUCT(Z601:AC601,'control variables'!$O$3:$R$3)/J601+F$65*'key variables'!$B$25/scenario!J$65,K601*SUMPRODUCT(Z601:AC601,'control variables'!$O$7:$R$7)/J601+F$65*'key variables'!$B$25/scenario!J$65)&lt;'key variables'!$B$28,0,IF($A601&gt;='key variables'!$B$26,K601*SUMPRODUCT(Z601:AC601,'control variables'!$O$3:$R$3)/J601+F$65*'key variables'!$B$25/scenario!J$65,K601*SUMPRODUCT(Z601:AC601,'control variables'!$O$7:$R$7)/J601+F$65*'key variables'!$B$25/scenario!J$65))</f>
        <v>3.85545731171695E-25</v>
      </c>
      <c r="Q601" s="10">
        <f ca="1">IF(IF($A601&gt;='key variables'!$B$26,L601*SUMPRODUCT(Z601:AC601,'control variables'!$O$4:$R$4)/J601+G$65*'key variables'!$B$25/scenario!J$65,L601*SUMPRODUCT(Z601:AC601,'control variables'!$O$7:$R$7)/J601+G$65*'key variables'!$B$25/scenario!J$65)&lt;'key variables'!$B$28,0,IF($A601&gt;='key variables'!$B$26,L601*SUMPRODUCT(Z601:AC601,'control variables'!$O$4:$R$4)/J601+G$65*'key variables'!$B$25/scenario!J$65,L601*SUMPRODUCT(Z601:AC601,'control variables'!$O$7:$R$7)/J601+G$65*'key variables'!$B$25/scenario!J$65))</f>
        <v>4.4502299618978819E-25</v>
      </c>
      <c r="R601" s="10">
        <f ca="1">IF(IF($A601&gt;='key variables'!$B$26,M601*SUMPRODUCT(Z601:AC601,'control variables'!$O$5:$R$5)/J601+H$65*'key variables'!$B$25/scenario!J$65,M601*SUMPRODUCT(Z601:AC601,'control variables'!$O$7:$R$7)/J601+H$65*'key variables'!$B$25/scenario!J$65)&lt;'key variables'!$B$28,0,IF($A601&gt;='key variables'!$B$26,M601*SUMPRODUCT(Z601:AC601,'control variables'!$O$5:$R$5)/J601+H$65*'key variables'!$B$25/scenario!J$65,M601*SUMPRODUCT(Z601:AC601,'control variables'!$O$7:$R$7)/J601+H$65*'key variables'!$B$25/scenario!J$65))</f>
        <v>1.332941246905169E-24</v>
      </c>
      <c r="S601" s="10">
        <f ca="1">IF(IF($A601&gt;='key variables'!$B$26,N601*SUMPRODUCT(Z601:AC601,'control variables'!$O$6:$R$6)/J601+I$65*'key variables'!$B$25/scenario!J$65,N601*SUMPRODUCT(Z601:AC601,'control variables'!$O$7:$R$7)/J601+I$65*'key variables'!$B$25/scenario!J$65)&lt;'key variables'!$B$28,0,IF($A601&gt;='key variables'!$B$26,N601*SUMPRODUCT(Z601:AC601,'control variables'!$O$6:$R$6)/J601+I$65*'key variables'!$B$25/scenario!J$65,N601*SUMPRODUCT(Z601:AC601,'control variables'!$O$7:$R$7)/J601+I$65*'key variables'!$B$25/scenario!J$65))</f>
        <v>5.9915049233203612E-25</v>
      </c>
      <c r="T601" s="10">
        <f t="shared" ca="1" si="449"/>
        <v>2.7626604665986882E-24</v>
      </c>
      <c r="U601" s="82">
        <f ca="1">SUMPRODUCT(P571:P600,'control variables'!AD$7:AD$36)</f>
        <v>8.1742827516561519E-25</v>
      </c>
      <c r="V601" s="82">
        <f ca="1">SUMPRODUCT(Q571:Q600,'control variables'!AE$7:AE$36)</f>
        <v>9.435310801624547E-25</v>
      </c>
      <c r="W601" s="82">
        <f ca="1">SUMPRODUCT(R571:R600,'control variables'!AF$7:AF$36)</f>
        <v>2.8260820345319098E-24</v>
      </c>
      <c r="X601" s="82">
        <f ca="1">SUMPRODUCT(S571:S600,'control variables'!AG$7:AG$36)</f>
        <v>1.2703098852195553E-24</v>
      </c>
      <c r="Y601" s="82">
        <f t="shared" ca="1" si="443"/>
        <v>5.8573512750795347E-24</v>
      </c>
      <c r="Z601" s="10">
        <f ca="1">IF($A601&gt;='key variables'!$B$26,SUMPRODUCT(P571:P600,'control variables'!V$7:V$36)*$E601,SUMPRODUCT(P571:P600,'control variables'!Z$7:Z$36)*$E601)</f>
        <v>1.994607743613497E-24</v>
      </c>
      <c r="AA601" s="10">
        <f ca="1">IF($A601&gt;='key variables'!$B$26,SUMPRODUCT(Q571:Q600,'control variables'!W$7:W$36)*$E601,SUMPRODUCT(Q571:Q600,'control variables'!AA$7:AA$36)*$E601)</f>
        <v>2.3023113538013366E-24</v>
      </c>
      <c r="AB601" s="10">
        <f ca="1">IF($A601&gt;='key variables'!$B$26,SUMPRODUCT(R571:R600,'control variables'!X$7:X$36)*$E601,SUMPRODUCT(R571:R600,'control variables'!AB$7:AB$36)*$E601)</f>
        <v>6.8959262621815518E-24</v>
      </c>
      <c r="AC601" s="10">
        <f ca="1">IF($A601&gt;='key variables'!$B$26,SUMPRODUCT(S571:S600,'control variables'!Y$7:Y$36)*$E601,SUMPRODUCT(S571:S600,'control variables'!AC$7:AC$36)*$E601)</f>
        <v>3.0996847195362101E-24</v>
      </c>
      <c r="AD601" s="10">
        <f t="shared" ca="1" si="444"/>
        <v>1.4292530079132594E-23</v>
      </c>
      <c r="AE601" s="82">
        <f ca="1">SUMPRODUCT(P571:P600,'control variables'!AL$7:AL$36)</f>
        <v>2.7157594026446083E-24</v>
      </c>
      <c r="AF601" s="82">
        <f ca="1">SUMPRODUCT(Q571:Q600,'control variables'!AM$7:AM$36)</f>
        <v>3.1265170913266812E-24</v>
      </c>
      <c r="AG601" s="82">
        <f ca="1">SUMPRODUCT(R571:R600,'control variables'!AN$7:AN$36)</f>
        <v>8.9145219118491432E-24</v>
      </c>
      <c r="AH601" s="82">
        <f ca="1">SUMPRODUCT(S571:S600,'control variables'!AO$7:AO$36)</f>
        <v>3.8598995626134614E-24</v>
      </c>
      <c r="AI601" s="82">
        <f t="shared" ca="1" si="408"/>
        <v>1.8616697968433894E-23</v>
      </c>
      <c r="AJ601" s="10">
        <f ca="1">SUMPRODUCT(P571:P600,'control variables'!AP$7:AP$36)</f>
        <v>2.5949186720314753E-27</v>
      </c>
      <c r="AK601" s="10">
        <f ca="1">SUMPRODUCT(Q571:Q600,'control variables'!AQ$7:AQ$36)</f>
        <v>7.488077217109736E-27</v>
      </c>
      <c r="AL601" s="10">
        <f ca="1">SUMPRODUCT(R571:R600,'control variables'!AR$7:AR$36)</f>
        <v>2.6914115633987915E-25</v>
      </c>
      <c r="AM601" s="10">
        <f ca="1">SUMPRODUCT(S571:S600,'control variables'!AS$7:AS$36)</f>
        <v>2.0162936251223555E-25</v>
      </c>
      <c r="AN601" s="10">
        <f t="shared" ca="1" si="429"/>
        <v>4.8085351474125591E-25</v>
      </c>
      <c r="AO601" s="82">
        <f ca="1">SUMPRODUCT(P571:P600,'control variables'!AX$7:AX$36)</f>
        <v>3.5286933913551346E-27</v>
      </c>
      <c r="AP601" s="82">
        <f ca="1">SUMPRODUCT(Q571:Q600,'control variables'!AY$7:AY$36)</f>
        <v>8.1461138261527978E-27</v>
      </c>
      <c r="AQ601" s="82">
        <f ca="1">SUMPRODUCT(R571:R600,'control variables'!AZ$7:AZ$36)</f>
        <v>7.3198179962588902E-26</v>
      </c>
      <c r="AR601" s="82">
        <f ca="1">SUMPRODUCT(S571:S600,'control variables'!BA$7:BA$36)</f>
        <v>5.4837032595173689E-26</v>
      </c>
      <c r="AS601" s="82">
        <f t="shared" ca="1" si="430"/>
        <v>1.3971001977527052E-25</v>
      </c>
      <c r="AT601" s="10">
        <f ca="1">SUMPRODUCT(P571:P600,'control variables'!AT$7:AT$36)</f>
        <v>-3.1142096177488517E-27</v>
      </c>
      <c r="AU601" s="10">
        <f ca="1">SUMPRODUCT(Q571:Q600,'control variables'!AU$7:AU$36)</f>
        <v>3.3782323309082192E-27</v>
      </c>
      <c r="AV601" s="10">
        <f ca="1">SUMPRODUCT(R571:R600,'control variables'!AV$7:AV$36)</f>
        <v>1.4546939136137853E-24</v>
      </c>
      <c r="AW601" s="10">
        <f ca="1">SUMPRODUCT(S571:S600,'control variables'!AW$7:AW$36)</f>
        <v>1.0897961888889914E-24</v>
      </c>
      <c r="AX601" s="10">
        <f t="shared" ca="1" si="409"/>
        <v>2.5447541252159362E-24</v>
      </c>
      <c r="AY601" s="82">
        <f ca="1">SUMPRODUCT(P571:P600,'control variables'!BB$7:BB$36)</f>
        <v>1.1287341809734851E-26</v>
      </c>
      <c r="AZ601" s="82">
        <f ca="1">SUMPRODUCT(Q571:Q600,'control variables'!BC$7:BC$36)</f>
        <v>2.8782701486425795E-26</v>
      </c>
      <c r="BA601" s="82">
        <f ca="1">SUMPRODUCT(R571:R600,'control variables'!BD$7:BD$36)</f>
        <v>2.0148775763396999E-25</v>
      </c>
      <c r="BB601" s="82">
        <f ca="1">SUMPRODUCT(S571:S600,'control variables'!BE$7:BE$36)</f>
        <v>2.8632848682710072E-26</v>
      </c>
      <c r="BC601" s="82">
        <f t="shared" ca="1" si="431"/>
        <v>2.7019064961284069E-25</v>
      </c>
      <c r="BD601" s="10">
        <f ca="1">SUMPRODUCT(P571:P600,'control variables'!BF$7:BF$36)</f>
        <v>2.3612135918917766E-27</v>
      </c>
      <c r="BE601" s="10">
        <f ca="1">SUMPRODUCT(Q571:Q600,'control variables'!BG$7:BG$36)</f>
        <v>2.7254726543445507E-27</v>
      </c>
      <c r="BF601" s="10">
        <f ca="1">SUMPRODUCT(R571:R600,'control variables'!BH$7:BH$36)</f>
        <v>8.1633869471739636E-26</v>
      </c>
      <c r="BG601" s="10">
        <f ca="1">SUMPRODUCT(S571:S600,'control variables'!BI$7:BI$36)</f>
        <v>1.8347010117108979E-25</v>
      </c>
      <c r="BH601" s="10">
        <f t="shared" ca="1" si="432"/>
        <v>2.7019065688906577E-25</v>
      </c>
      <c r="BI601" s="82">
        <f t="shared" ca="1" si="410"/>
        <v>2.7239325348365944E-24</v>
      </c>
      <c r="BJ601" s="82">
        <f t="shared" ca="1" si="411"/>
        <v>3.158678025144015E-24</v>
      </c>
      <c r="BK601" s="82">
        <f t="shared" ca="1" si="412"/>
        <v>1.0570703583096898E-23</v>
      </c>
      <c r="BL601" s="82">
        <f t="shared" ca="1" si="413"/>
        <v>4.9783286001851635E-24</v>
      </c>
      <c r="BM601" s="82">
        <f t="shared" ca="1" si="403"/>
        <v>2.143164274326267E-23</v>
      </c>
      <c r="BN601" s="10">
        <f ca="1">BN600+BI601-INDIRECT(ADDRESS(MAX($D601-'key variables'!$B$9*30,34),scenario!BI$4),TRUE)</f>
        <v>9439390.0751690175</v>
      </c>
      <c r="BO601" s="10">
        <f ca="1">BO600+BJ601-INDIRECT(ADDRESS(MAX($D601-'key variables'!$B$9*30,34),scenario!BJ$4),TRUE)</f>
        <v>10895583.360992203</v>
      </c>
      <c r="BP601" s="10">
        <f ca="1">BP600+BK601-INDIRECT(ADDRESS(MAX($D601-'key variables'!$B$9*30,34),scenario!BK$4),TRUE)</f>
        <v>32531162.537994072</v>
      </c>
      <c r="BQ601" s="10">
        <f ca="1">BQ600+BL601-INDIRECT(ADDRESS(MAX($D601-'key variables'!$B$9*30,34),scenario!BL$4),TRUE)</f>
        <v>14415841.516535141</v>
      </c>
      <c r="BR601" s="10">
        <f t="shared" ca="1" si="433"/>
        <v>67281977.490690395</v>
      </c>
      <c r="BS601" s="82">
        <f t="shared" ca="1" si="414"/>
        <v>-2.3433848477536679E-9</v>
      </c>
      <c r="BT601" s="82">
        <f t="shared" ca="1" si="415"/>
        <v>-3.4288309057016812E-10</v>
      </c>
      <c r="BU601" s="82">
        <f t="shared" ca="1" si="416"/>
        <v>-4.2578247660364037E-9</v>
      </c>
      <c r="BV601" s="82">
        <f t="shared" ca="1" si="417"/>
        <v>-2.9943922343414283E-9</v>
      </c>
      <c r="BW601" s="82">
        <f t="shared" ca="1" si="434"/>
        <v>-9.9384849387016683E-9</v>
      </c>
      <c r="BX601" s="10">
        <f t="shared" ca="1" si="418"/>
        <v>-1.8625994260191288E-12</v>
      </c>
      <c r="BY601" s="10">
        <f t="shared" ca="1" si="419"/>
        <v>2.8902850229963866E-12</v>
      </c>
      <c r="BZ601" s="10">
        <f t="shared" ca="1" si="420"/>
        <v>-3.5034723983034184E-11</v>
      </c>
      <c r="CA601" s="10">
        <f t="shared" ca="1" si="421"/>
        <v>-2.0257049910633729E-11</v>
      </c>
      <c r="CB601" s="10">
        <v>0</v>
      </c>
      <c r="CC601" s="82">
        <f t="shared" ca="1" si="422"/>
        <v>3.9725652202850024E-13</v>
      </c>
      <c r="CD601" s="82">
        <f t="shared" ca="1" si="423"/>
        <v>3.4270724516463337E-13</v>
      </c>
      <c r="CE601" s="82">
        <f t="shared" ca="1" si="424"/>
        <v>1.8915613015533743E-10</v>
      </c>
      <c r="CF601" s="82">
        <f t="shared" ca="1" si="425"/>
        <v>3.7028113764065178E-11</v>
      </c>
      <c r="CG601" s="82">
        <f t="shared" ca="1" si="435"/>
        <v>2.2692420768659574E-10</v>
      </c>
      <c r="CH601" s="13" t="str">
        <f t="shared" ca="1" si="436"/>
        <v/>
      </c>
      <c r="CI601" s="81">
        <f t="shared" ca="1" si="445"/>
        <v>0.1131775965863165</v>
      </c>
      <c r="CJ601" s="81">
        <f t="shared" ca="1" si="446"/>
        <v>0.13063724757458739</v>
      </c>
      <c r="CK601" s="81">
        <f t="shared" ca="1" si="447"/>
        <v>0.39004625943939081</v>
      </c>
      <c r="CL601" s="81">
        <f t="shared" ca="1" si="448"/>
        <v>0.17284488538116416</v>
      </c>
      <c r="CM601" s="89">
        <f t="shared" ca="1" si="437"/>
        <v>0.80670598898145884</v>
      </c>
    </row>
    <row r="602" spans="1:91" x14ac:dyDescent="0.3">
      <c r="A602">
        <v>537</v>
      </c>
      <c r="B602" s="3">
        <f t="shared" si="450"/>
        <v>1.6805555555555556</v>
      </c>
      <c r="C602" s="3">
        <f t="shared" si="438"/>
        <v>17.899999999999999</v>
      </c>
      <c r="D602" s="4">
        <f t="shared" ca="1" si="426"/>
        <v>602</v>
      </c>
      <c r="E602" s="58">
        <f>(0.5*(COS(B602*2*PI())+1)*('key variables'!$B$4-'key variables'!$B$6)+'key variables'!$B$6)/'key variables'!$B$4</f>
        <v>1</v>
      </c>
      <c r="F602" s="10">
        <f t="shared" ca="1" si="439"/>
        <v>11689222.907461114</v>
      </c>
      <c r="G602" s="10">
        <f t="shared" ca="1" si="440"/>
        <v>13492492.798713122</v>
      </c>
      <c r="H602" s="10">
        <f t="shared" ca="1" si="441"/>
        <v>40309474.521088287</v>
      </c>
      <c r="I602" s="10">
        <f t="shared" ca="1" si="442"/>
        <v>17912154.249750931</v>
      </c>
      <c r="J602" s="10">
        <f t="shared" ca="1" si="427"/>
        <v>83403344.477013454</v>
      </c>
      <c r="K602" s="82">
        <f t="shared" ca="1" si="404"/>
        <v>2249832.832292099</v>
      </c>
      <c r="L602" s="82">
        <f t="shared" ca="1" si="405"/>
        <v>2596909.4377209195</v>
      </c>
      <c r="M602" s="82">
        <f t="shared" ca="1" si="406"/>
        <v>7778311.98309422</v>
      </c>
      <c r="N602" s="82">
        <f t="shared" ca="1" si="407"/>
        <v>3496312.733215793</v>
      </c>
      <c r="O602" s="82">
        <f t="shared" ca="1" si="428"/>
        <v>16121366.986323033</v>
      </c>
      <c r="P602" s="10">
        <f ca="1">IF(IF($A602&gt;='key variables'!$B$26,K602*SUMPRODUCT(Z602:AC602,'control variables'!$O$3:$R$3)/J602+F$65*'key variables'!$B$25/scenario!J$65,K602*SUMPRODUCT(Z602:AC602,'control variables'!$O$7:$R$7)/J602+F$65*'key variables'!$B$25/scenario!J$65)&lt;'key variables'!$B$28,0,IF($A602&gt;='key variables'!$B$26,K602*SUMPRODUCT(Z602:AC602,'control variables'!$O$3:$R$3)/J602+F$65*'key variables'!$B$25/scenario!J$65,K602*SUMPRODUCT(Z602:AC602,'control variables'!$O$7:$R$7)/J602+F$65*'key variables'!$B$25/scenario!J$65))</f>
        <v>3.317425262099595E-25</v>
      </c>
      <c r="Q602" s="10">
        <f ca="1">IF(IF($A602&gt;='key variables'!$B$26,L602*SUMPRODUCT(Z602:AC602,'control variables'!$O$4:$R$4)/J602+G$65*'key variables'!$B$25/scenario!J$65,L602*SUMPRODUCT(Z602:AC602,'control variables'!$O$7:$R$7)/J602+G$65*'key variables'!$B$25/scenario!J$65)&lt;'key variables'!$B$28,0,IF($A602&gt;='key variables'!$B$26,L602*SUMPRODUCT(Z602:AC602,'control variables'!$O$4:$R$4)/J602+G$65*'key variables'!$B$25/scenario!J$65,L602*SUMPRODUCT(Z602:AC602,'control variables'!$O$7:$R$7)/J602+G$65*'key variables'!$B$25/scenario!J$65))</f>
        <v>3.8291969289573103E-25</v>
      </c>
      <c r="R602" s="10">
        <f ca="1">IF(IF($A602&gt;='key variables'!$B$26,M602*SUMPRODUCT(Z602:AC602,'control variables'!$O$5:$R$5)/J602+H$65*'key variables'!$B$25/scenario!J$65,M602*SUMPRODUCT(Z602:AC602,'control variables'!$O$7:$R$7)/J602+H$65*'key variables'!$B$25/scenario!J$65)&lt;'key variables'!$B$28,0,IF($A602&gt;='key variables'!$B$26,M602*SUMPRODUCT(Z602:AC602,'control variables'!$O$5:$R$5)/J602+H$65*'key variables'!$B$25/scenario!J$65,M602*SUMPRODUCT(Z602:AC602,'control variables'!$O$7:$R$7)/J602+H$65*'key variables'!$B$25/scenario!J$65))</f>
        <v>1.1469282650178072E-24</v>
      </c>
      <c r="S602" s="10">
        <f ca="1">IF(IF($A602&gt;='key variables'!$B$26,N602*SUMPRODUCT(Z602:AC602,'control variables'!$O$6:$R$6)/J602+I$65*'key variables'!$B$25/scenario!J$65,N602*SUMPRODUCT(Z602:AC602,'control variables'!$O$7:$R$7)/J602+I$65*'key variables'!$B$25/scenario!J$65)&lt;'key variables'!$B$28,0,IF($A602&gt;='key variables'!$B$26,N602*SUMPRODUCT(Z602:AC602,'control variables'!$O$6:$R$6)/J602+I$65*'key variables'!$B$25/scenario!J$65,N602*SUMPRODUCT(Z602:AC602,'control variables'!$O$7:$R$7)/J602+I$65*'key variables'!$B$25/scenario!J$65))</f>
        <v>5.155385777508589E-25</v>
      </c>
      <c r="T602" s="10">
        <f t="shared" ca="1" si="449"/>
        <v>2.3771290618743565E-24</v>
      </c>
      <c r="U602" s="82">
        <f ca="1">SUMPRODUCT(P572:P601,'control variables'!AD$7:AD$36)</f>
        <v>7.0335552717643369E-25</v>
      </c>
      <c r="V602" s="82">
        <f ca="1">SUMPRODUCT(Q572:Q601,'control variables'!AE$7:AE$36)</f>
        <v>8.1186058820947528E-25</v>
      </c>
      <c r="W602" s="82">
        <f ca="1">SUMPRODUCT(R572:R601,'control variables'!AF$7:AF$36)</f>
        <v>2.4317001009529711E-24</v>
      </c>
      <c r="X602" s="82">
        <f ca="1">SUMPRODUCT(S572:S601,'control variables'!AG$7:AG$36)</f>
        <v>1.0930371582938108E-24</v>
      </c>
      <c r="Y602" s="82">
        <f t="shared" ca="1" si="443"/>
        <v>5.0399533746326913E-24</v>
      </c>
      <c r="Z602" s="10">
        <f ca="1">IF($A602&gt;='key variables'!$B$26,SUMPRODUCT(P572:P601,'control variables'!V$7:V$36)*$E602,SUMPRODUCT(P572:P601,'control variables'!Z$7:Z$36)*$E602)</f>
        <v>1.7162586903850727E-24</v>
      </c>
      <c r="AA602" s="10">
        <f ca="1">IF($A602&gt;='key variables'!$B$26,SUMPRODUCT(Q572:Q601,'control variables'!W$7:W$36)*$E602,SUMPRODUCT(Q572:Q601,'control variables'!AA$7:AA$36)*$E602)</f>
        <v>1.9810220237966937E-24</v>
      </c>
      <c r="AB602" s="10">
        <f ca="1">IF($A602&gt;='key variables'!$B$26,SUMPRODUCT(R572:R601,'control variables'!X$7:X$36)*$E602,SUMPRODUCT(R572:R601,'control variables'!AB$7:AB$36)*$E602)</f>
        <v>5.9335944190624241E-24</v>
      </c>
      <c r="AC602" s="10">
        <f ca="1">IF($A602&gt;='key variables'!$B$26,SUMPRODUCT(S572:S601,'control variables'!Y$7:Y$36)*$E602,SUMPRODUCT(S572:S601,'control variables'!AC$7:AC$36)*$E602)</f>
        <v>2.667121319663686E-24</v>
      </c>
      <c r="AD602" s="10">
        <f t="shared" ca="1" si="444"/>
        <v>1.2297996452907877E-23</v>
      </c>
      <c r="AE602" s="82">
        <f ca="1">SUMPRODUCT(P572:P601,'control variables'!AL$7:AL$36)</f>
        <v>2.3367730776678229E-24</v>
      </c>
      <c r="AF602" s="82">
        <f ca="1">SUMPRODUCT(Q572:Q601,'control variables'!AM$7:AM$36)</f>
        <v>2.6902092132189425E-24</v>
      </c>
      <c r="AG602" s="82">
        <f ca="1">SUMPRODUCT(R572:R601,'control variables'!AN$7:AN$36)</f>
        <v>7.6704934846597664E-24</v>
      </c>
      <c r="AH602" s="82">
        <f ca="1">SUMPRODUCT(S572:S601,'control variables'!AO$7:AO$36)</f>
        <v>3.3212475934479105E-24</v>
      </c>
      <c r="AI602" s="82">
        <f t="shared" ca="1" si="408"/>
        <v>1.6018723368994441E-23</v>
      </c>
      <c r="AJ602" s="10">
        <f ca="1">SUMPRODUCT(P572:P601,'control variables'!AP$7:AP$36)</f>
        <v>2.2327957644686124E-27</v>
      </c>
      <c r="AK602" s="10">
        <f ca="1">SUMPRODUCT(Q572:Q601,'control variables'!AQ$7:AQ$36)</f>
        <v>6.4431102502675018E-27</v>
      </c>
      <c r="AL602" s="10">
        <f ca="1">SUMPRODUCT(R572:R601,'control variables'!AR$7:AR$36)</f>
        <v>2.3158229982191044E-25</v>
      </c>
      <c r="AM602" s="10">
        <f ca="1">SUMPRODUCT(S572:S601,'control variables'!AS$7:AS$36)</f>
        <v>1.7349182903577536E-25</v>
      </c>
      <c r="AN602" s="10">
        <f t="shared" ca="1" si="429"/>
        <v>4.1375003487242193E-25</v>
      </c>
      <c r="AO602" s="82">
        <f ca="1">SUMPRODUCT(P572:P601,'control variables'!AX$7:AX$36)</f>
        <v>3.0362614995398064E-27</v>
      </c>
      <c r="AP602" s="82">
        <f ca="1">SUMPRODUCT(Q572:Q601,'control variables'!AY$7:AY$36)</f>
        <v>7.0093173416005044E-27</v>
      </c>
      <c r="AQ602" s="82">
        <f ca="1">SUMPRODUCT(R572:R601,'control variables'!AZ$7:AZ$36)</f>
        <v>6.2983317338161784E-26</v>
      </c>
      <c r="AR602" s="82">
        <f ca="1">SUMPRODUCT(S572:S601,'control variables'!BA$7:BA$36)</f>
        <v>4.7184482286173904E-26</v>
      </c>
      <c r="AS602" s="82">
        <f t="shared" ca="1" si="430"/>
        <v>1.2021337846547601E-25</v>
      </c>
      <c r="AT602" s="10">
        <f ca="1">SUMPRODUCT(P572:P601,'control variables'!AT$7:AT$36)</f>
        <v>-2.679619257097361E-27</v>
      </c>
      <c r="AU602" s="10">
        <f ca="1">SUMPRODUCT(Q572:Q601,'control variables'!AU$7:AU$36)</f>
        <v>2.9067973964431458E-27</v>
      </c>
      <c r="AV602" s="10">
        <f ca="1">SUMPRODUCT(R572:R601,'control variables'!AV$7:AV$36)</f>
        <v>1.251690252925095E-24</v>
      </c>
      <c r="AW602" s="10">
        <f ca="1">SUMPRODUCT(S572:S601,'control variables'!AW$7:AW$36)</f>
        <v>9.3771428789343629E-25</v>
      </c>
      <c r="AX602" s="10">
        <f t="shared" ca="1" si="409"/>
        <v>2.189631718957877E-24</v>
      </c>
      <c r="AY602" s="82">
        <f ca="1">SUMPRODUCT(P572:P601,'control variables'!BB$7:BB$36)</f>
        <v>9.7121845306833436E-27</v>
      </c>
      <c r="AZ602" s="82">
        <f ca="1">SUMPRODUCT(Q572:Q601,'control variables'!BC$7:BC$36)</f>
        <v>2.4766053233777973E-26</v>
      </c>
      <c r="BA602" s="82">
        <f ca="1">SUMPRODUCT(R572:R601,'control variables'!BD$7:BD$36)</f>
        <v>1.733699852277874E-25</v>
      </c>
      <c r="BB602" s="82">
        <f ca="1">SUMPRODUCT(S572:S601,'control variables'!BE$7:BE$36)</f>
        <v>2.4637112504715239E-26</v>
      </c>
      <c r="BC602" s="82">
        <f t="shared" ca="1" si="431"/>
        <v>2.3248533549696398E-25</v>
      </c>
      <c r="BD602" s="10">
        <f ca="1">SUMPRODUCT(P572:P601,'control variables'!BF$7:BF$36)</f>
        <v>2.0317044090072852E-27</v>
      </c>
      <c r="BE602" s="10">
        <f ca="1">SUMPRODUCT(Q572:Q601,'control variables'!BG$7:BG$36)</f>
        <v>2.3451308375809193E-27</v>
      </c>
      <c r="BF602" s="10">
        <f ca="1">SUMPRODUCT(R572:R601,'control variables'!BH$7:BH$36)</f>
        <v>7.0241799852243289E-26</v>
      </c>
      <c r="BG602" s="10">
        <f ca="1">SUMPRODUCT(S572:S601,'control variables'!BI$7:BI$36)</f>
        <v>1.5786670665895464E-25</v>
      </c>
      <c r="BH602" s="10">
        <f t="shared" ca="1" si="432"/>
        <v>2.3248534175778611E-25</v>
      </c>
      <c r="BI602" s="82">
        <f t="shared" ca="1" si="410"/>
        <v>2.343805642941409E-24</v>
      </c>
      <c r="BJ602" s="82">
        <f t="shared" ca="1" si="411"/>
        <v>2.7178820638491633E-24</v>
      </c>
      <c r="BK602" s="82">
        <f t="shared" ca="1" si="412"/>
        <v>9.0955537228126486E-24</v>
      </c>
      <c r="BL602" s="82">
        <f t="shared" ca="1" si="413"/>
        <v>4.283598993846062E-24</v>
      </c>
      <c r="BM602" s="82">
        <f t="shared" ca="1" si="403"/>
        <v>1.844084042344928E-23</v>
      </c>
      <c r="BN602" s="10">
        <f ca="1">BN601+BI602-INDIRECT(ADDRESS(MAX($D602-'key variables'!$B$9*30,34),scenario!BI$4),TRUE)</f>
        <v>9439390.0751690175</v>
      </c>
      <c r="BO602" s="10">
        <f ca="1">BO601+BJ602-INDIRECT(ADDRESS(MAX($D602-'key variables'!$B$9*30,34),scenario!BJ$4),TRUE)</f>
        <v>10895583.360992203</v>
      </c>
      <c r="BP602" s="10">
        <f ca="1">BP601+BK602-INDIRECT(ADDRESS(MAX($D602-'key variables'!$B$9*30,34),scenario!BK$4),TRUE)</f>
        <v>32531162.537994072</v>
      </c>
      <c r="BQ602" s="10">
        <f ca="1">BQ601+BL602-INDIRECT(ADDRESS(MAX($D602-'key variables'!$B$9*30,34),scenario!BL$4),TRUE)</f>
        <v>14415841.516535141</v>
      </c>
      <c r="BR602" s="10">
        <f t="shared" ca="1" si="433"/>
        <v>67281977.490690395</v>
      </c>
      <c r="BS602" s="82">
        <f t="shared" ca="1" si="414"/>
        <v>-2.34338484775367E-9</v>
      </c>
      <c r="BT602" s="82">
        <f t="shared" ca="1" si="415"/>
        <v>-3.428830905701705E-10</v>
      </c>
      <c r="BU602" s="82">
        <f t="shared" ca="1" si="416"/>
        <v>-4.2578247660364119E-9</v>
      </c>
      <c r="BV602" s="82">
        <f t="shared" ca="1" si="417"/>
        <v>-2.9943922343414321E-9</v>
      </c>
      <c r="BW602" s="82">
        <f t="shared" ca="1" si="434"/>
        <v>-9.9384849387016849E-9</v>
      </c>
      <c r="BX602" s="10">
        <f t="shared" ca="1" si="418"/>
        <v>-1.8625994260191372E-12</v>
      </c>
      <c r="BY602" s="10">
        <f t="shared" ca="1" si="419"/>
        <v>2.8902850229963664E-12</v>
      </c>
      <c r="BZ602" s="10">
        <f t="shared" ca="1" si="420"/>
        <v>-3.5034723983034365E-11</v>
      </c>
      <c r="CA602" s="10">
        <f t="shared" ca="1" si="421"/>
        <v>-2.0257049910633865E-11</v>
      </c>
      <c r="CB602" s="10">
        <v>0</v>
      </c>
      <c r="CC602" s="82">
        <f t="shared" ca="1" si="422"/>
        <v>3.9725652202850211E-13</v>
      </c>
      <c r="CD602" s="82">
        <f t="shared" ca="1" si="423"/>
        <v>3.4270724516462989E-13</v>
      </c>
      <c r="CE602" s="82">
        <f t="shared" ca="1" si="424"/>
        <v>1.8915613015533637E-10</v>
      </c>
      <c r="CF602" s="82">
        <f t="shared" ca="1" si="425"/>
        <v>3.702811376406437E-11</v>
      </c>
      <c r="CG602" s="82">
        <f t="shared" ca="1" si="435"/>
        <v>2.2692420768659388E-10</v>
      </c>
      <c r="CH602" s="13" t="str">
        <f t="shared" ca="1" si="436"/>
        <v/>
      </c>
      <c r="CI602" s="81">
        <f t="shared" ca="1" si="445"/>
        <v>0.1131775965863165</v>
      </c>
      <c r="CJ602" s="81">
        <f t="shared" ca="1" si="446"/>
        <v>0.13063724757458739</v>
      </c>
      <c r="CK602" s="81">
        <f t="shared" ca="1" si="447"/>
        <v>0.39004625943939081</v>
      </c>
      <c r="CL602" s="81">
        <f t="shared" ca="1" si="448"/>
        <v>0.17284488538116416</v>
      </c>
      <c r="CM602" s="89">
        <f t="shared" ca="1" si="437"/>
        <v>0.80670598898145884</v>
      </c>
    </row>
    <row r="603" spans="1:91" x14ac:dyDescent="0.3">
      <c r="A603">
        <v>538</v>
      </c>
      <c r="B603" s="3">
        <f t="shared" si="450"/>
        <v>1.6833333333333333</v>
      </c>
      <c r="C603" s="3">
        <f t="shared" si="438"/>
        <v>17.933333333333334</v>
      </c>
      <c r="D603" s="4">
        <f t="shared" ca="1" si="426"/>
        <v>603</v>
      </c>
      <c r="E603" s="58">
        <f>(0.5*(COS(B603*2*PI())+1)*('key variables'!$B$4-'key variables'!$B$6)+'key variables'!$B$6)/'key variables'!$B$4</f>
        <v>1</v>
      </c>
      <c r="F603" s="10">
        <f t="shared" ca="1" si="439"/>
        <v>11689222.907461114</v>
      </c>
      <c r="G603" s="10">
        <f t="shared" ca="1" si="440"/>
        <v>13492492.798713122</v>
      </c>
      <c r="H603" s="10">
        <f t="shared" ca="1" si="441"/>
        <v>40309474.521088287</v>
      </c>
      <c r="I603" s="10">
        <f t="shared" ca="1" si="442"/>
        <v>17912154.249750931</v>
      </c>
      <c r="J603" s="10">
        <f t="shared" ca="1" si="427"/>
        <v>83403344.477013454</v>
      </c>
      <c r="K603" s="82">
        <f t="shared" ca="1" si="404"/>
        <v>2249832.832292099</v>
      </c>
      <c r="L603" s="82">
        <f t="shared" ca="1" si="405"/>
        <v>2596909.4377209195</v>
      </c>
      <c r="M603" s="82">
        <f t="shared" ca="1" si="406"/>
        <v>7778311.98309422</v>
      </c>
      <c r="N603" s="82">
        <f t="shared" ca="1" si="407"/>
        <v>3496312.733215793</v>
      </c>
      <c r="O603" s="82">
        <f t="shared" ca="1" si="428"/>
        <v>16121366.986323033</v>
      </c>
      <c r="P603" s="10">
        <f ca="1">IF(IF($A603&gt;='key variables'!$B$26,K603*SUMPRODUCT(Z603:AC603,'control variables'!$O$3:$R$3)/J603+F$65*'key variables'!$B$25/scenario!J$65,K603*SUMPRODUCT(Z603:AC603,'control variables'!$O$7:$R$7)/J603+F$65*'key variables'!$B$25/scenario!J$65)&lt;'key variables'!$B$28,0,IF($A603&gt;='key variables'!$B$26,K603*SUMPRODUCT(Z603:AC603,'control variables'!$O$3:$R$3)/J603+F$65*'key variables'!$B$25/scenario!J$65,K603*SUMPRODUCT(Z603:AC603,'control variables'!$O$7:$R$7)/J603+F$65*'key variables'!$B$25/scenario!J$65))</f>
        <v>2.8544760011142674E-25</v>
      </c>
      <c r="Q603" s="10">
        <f ca="1">IF(IF($A603&gt;='key variables'!$B$26,L603*SUMPRODUCT(Z603:AC603,'control variables'!$O$4:$R$4)/J603+G$65*'key variables'!$B$25/scenario!J$65,L603*SUMPRODUCT(Z603:AC603,'control variables'!$O$7:$R$7)/J603+G$65*'key variables'!$B$25/scenario!J$65)&lt;'key variables'!$B$28,0,IF($A603&gt;='key variables'!$B$26,L603*SUMPRODUCT(Z603:AC603,'control variables'!$O$4:$R$4)/J603+G$65*'key variables'!$B$25/scenario!J$65,L603*SUMPRODUCT(Z603:AC603,'control variables'!$O$7:$R$7)/J603+G$65*'key variables'!$B$25/scenario!J$65))</f>
        <v>3.2948295360635462E-25</v>
      </c>
      <c r="R603" s="10">
        <f ca="1">IF(IF($A603&gt;='key variables'!$B$26,M603*SUMPRODUCT(Z603:AC603,'control variables'!$O$5:$R$5)/J603+H$65*'key variables'!$B$25/scenario!J$65,M603*SUMPRODUCT(Z603:AC603,'control variables'!$O$7:$R$7)/J603+H$65*'key variables'!$B$25/scenario!J$65)&lt;'key variables'!$B$28,0,IF($A603&gt;='key variables'!$B$26,M603*SUMPRODUCT(Z603:AC603,'control variables'!$O$5:$R$5)/J603+H$65*'key variables'!$B$25/scenario!J$65,M603*SUMPRODUCT(Z603:AC603,'control variables'!$O$7:$R$7)/J603+H$65*'key variables'!$B$25/scenario!J$65))</f>
        <v>9.8687353861317141E-25</v>
      </c>
      <c r="S603" s="10">
        <f ca="1">IF(IF($A603&gt;='key variables'!$B$26,N603*SUMPRODUCT(Z603:AC603,'control variables'!$O$6:$R$6)/J603+I$65*'key variables'!$B$25/scenario!J$65,N603*SUMPRODUCT(Z603:AC603,'control variables'!$O$7:$R$7)/J603+I$65*'key variables'!$B$25/scenario!J$65)&lt;'key variables'!$B$28,0,IF($A603&gt;='key variables'!$B$26,N603*SUMPRODUCT(Z603:AC603,'control variables'!$O$6:$R$6)/J603+I$65*'key variables'!$B$25/scenario!J$65,N603*SUMPRODUCT(Z603:AC603,'control variables'!$O$7:$R$7)/J603+I$65*'key variables'!$B$25/scenario!J$65))</f>
        <v>4.4359477051399769E-25</v>
      </c>
      <c r="T603" s="10">
        <f t="shared" ca="1" si="449"/>
        <v>2.0453988628449505E-24</v>
      </c>
      <c r="U603" s="82">
        <f ca="1">SUMPRODUCT(P573:P602,'control variables'!AD$7:AD$36)</f>
        <v>6.0520171939172052E-25</v>
      </c>
      <c r="V603" s="82">
        <f ca="1">SUMPRODUCT(Q573:Q602,'control variables'!AE$7:AE$36)</f>
        <v>6.9856481524100913E-25</v>
      </c>
      <c r="W603" s="82">
        <f ca="1">SUMPRODUCT(R573:R602,'control variables'!AF$7:AF$36)</f>
        <v>2.0923544712155174E-24</v>
      </c>
      <c r="X603" s="82">
        <f ca="1">SUMPRODUCT(S573:S602,'control variables'!AG$7:AG$36)</f>
        <v>9.4050297751128362E-25</v>
      </c>
      <c r="Y603" s="82">
        <f t="shared" ca="1" si="443"/>
        <v>4.3366239833595305E-24</v>
      </c>
      <c r="Z603" s="10">
        <f ca="1">IF($A603&gt;='key variables'!$B$26,SUMPRODUCT(P573:P602,'control variables'!V$7:V$36)*$E603,SUMPRODUCT(P573:P602,'control variables'!Z$7:Z$36)*$E603)</f>
        <v>1.4767534628066972E-24</v>
      </c>
      <c r="AA603" s="10">
        <f ca="1">IF($A603&gt;='key variables'!$B$26,SUMPRODUCT(Q573:Q602,'control variables'!W$7:W$36)*$E603,SUMPRODUCT(Q573:Q602,'control variables'!AA$7:AA$36)*$E603)</f>
        <v>1.7045688682757468E-24</v>
      </c>
      <c r="AB603" s="10">
        <f ca="1">IF($A603&gt;='key variables'!$B$26,SUMPRODUCT(R573:R602,'control variables'!X$7:X$36)*$E603,SUMPRODUCT(R573:R602,'control variables'!AB$7:AB$36)*$E603)</f>
        <v>5.1055567289071774E-24</v>
      </c>
      <c r="AC603" s="10">
        <f ca="1">IF($A603&gt;='key variables'!$B$26,SUMPRODUCT(S573:S602,'control variables'!Y$7:Y$36)*$E603,SUMPRODUCT(S573:S602,'control variables'!AC$7:AC$36)*$E603)</f>
        <v>2.2949224767830336E-24</v>
      </c>
      <c r="AD603" s="10">
        <f t="shared" ca="1" si="444"/>
        <v>1.0581801536772655E-23</v>
      </c>
      <c r="AE603" s="82">
        <f ca="1">SUMPRODUCT(P573:P602,'control variables'!AL$7:AL$36)</f>
        <v>2.0106745874453029E-24</v>
      </c>
      <c r="AF603" s="82">
        <f ca="1">SUMPRODUCT(Q573:Q602,'control variables'!AM$7:AM$36)</f>
        <v>2.3147884369367378E-24</v>
      </c>
      <c r="AG603" s="82">
        <f ca="1">SUMPRODUCT(R573:R602,'control variables'!AN$7:AN$36)</f>
        <v>6.6000701866022393E-24</v>
      </c>
      <c r="AH603" s="82">
        <f ca="1">SUMPRODUCT(S573:S602,'control variables'!AO$7:AO$36)</f>
        <v>2.8577649231667785E-24</v>
      </c>
      <c r="AI603" s="82">
        <f t="shared" ca="1" si="408"/>
        <v>1.3783298134151059E-23</v>
      </c>
      <c r="AJ603" s="10">
        <f ca="1">SUMPRODUCT(P573:P602,'control variables'!AP$7:AP$36)</f>
        <v>1.9212073887179247E-27</v>
      </c>
      <c r="AK603" s="10">
        <f ca="1">SUMPRODUCT(Q573:Q602,'control variables'!AQ$7:AQ$36)</f>
        <v>5.5439692318137826E-27</v>
      </c>
      <c r="AL603" s="10">
        <f ca="1">SUMPRODUCT(R573:R602,'control variables'!AR$7:AR$36)</f>
        <v>1.9926481077862082E-25</v>
      </c>
      <c r="AM603" s="10">
        <f ca="1">SUMPRODUCT(S573:S602,'control variables'!AS$7:AS$36)</f>
        <v>1.4928091011720664E-25</v>
      </c>
      <c r="AN603" s="10">
        <f t="shared" ca="1" si="429"/>
        <v>3.5601089751635915E-25</v>
      </c>
      <c r="AO603" s="82">
        <f ca="1">SUMPRODUCT(P573:P602,'control variables'!AX$7:AX$36)</f>
        <v>2.6125488590685844E-27</v>
      </c>
      <c r="AP603" s="82">
        <f ca="1">SUMPRODUCT(Q573:Q602,'control variables'!AY$7:AY$36)</f>
        <v>6.0311616856530782E-27</v>
      </c>
      <c r="AQ603" s="82">
        <f ca="1">SUMPRODUCT(R573:R602,'control variables'!AZ$7:AZ$36)</f>
        <v>5.4193946693033145E-26</v>
      </c>
      <c r="AR603" s="82">
        <f ca="1">SUMPRODUCT(S573:S602,'control variables'!BA$7:BA$36)</f>
        <v>4.0599851291191249E-26</v>
      </c>
      <c r="AS603" s="82">
        <f t="shared" ca="1" si="430"/>
        <v>1.0343750852894606E-25</v>
      </c>
      <c r="AT603" s="10">
        <f ca="1">SUMPRODUCT(P573:P602,'control variables'!AT$7:AT$36)</f>
        <v>-2.3056763173820754E-27</v>
      </c>
      <c r="AU603" s="10">
        <f ca="1">SUMPRODUCT(Q573:Q602,'control variables'!AU$7:AU$36)</f>
        <v>2.5011515716851416E-27</v>
      </c>
      <c r="AV603" s="10">
        <f ca="1">SUMPRODUCT(R573:R602,'control variables'!AV$7:AV$36)</f>
        <v>1.0770159100862559E-24</v>
      </c>
      <c r="AW603" s="10">
        <f ca="1">SUMPRODUCT(S573:S602,'control variables'!AW$7:AW$36)</f>
        <v>8.0685553380023983E-25</v>
      </c>
      <c r="AX603" s="10">
        <f t="shared" ca="1" si="409"/>
        <v>1.8840669191407991E-24</v>
      </c>
      <c r="AY603" s="82">
        <f ca="1">SUMPRODUCT(P573:P602,'control variables'!BB$7:BB$36)</f>
        <v>8.3568416681323667E-27</v>
      </c>
      <c r="AZ603" s="82">
        <f ca="1">SUMPRODUCT(Q573:Q602,'control variables'!BC$7:BC$36)</f>
        <v>2.1309931351217657E-26</v>
      </c>
      <c r="BA603" s="82">
        <f ca="1">SUMPRODUCT(R573:R602,'control variables'!BD$7:BD$36)</f>
        <v>1.4917606970685598E-25</v>
      </c>
      <c r="BB603" s="82">
        <f ca="1">SUMPRODUCT(S573:S602,'control variables'!BE$7:BE$36)</f>
        <v>2.1198984400616937E-26</v>
      </c>
      <c r="BC603" s="82">
        <f t="shared" ca="1" si="431"/>
        <v>2.0004182712682295E-25</v>
      </c>
      <c r="BD603" s="10">
        <f ca="1">SUMPRODUCT(P573:P602,'control variables'!BF$7:BF$36)</f>
        <v>1.7481784874330143E-27</v>
      </c>
      <c r="BE603" s="10">
        <f ca="1">SUMPRODUCT(Q573:Q602,'control variables'!BG$7:BG$36)</f>
        <v>2.0178660154987282E-27</v>
      </c>
      <c r="BF603" s="10">
        <f ca="1">SUMPRODUCT(R573:R602,'control variables'!BH$7:BH$36)</f>
        <v>6.0439502358645952E-26</v>
      </c>
      <c r="BG603" s="10">
        <f ca="1">SUMPRODUCT(S573:S602,'control variables'!BI$7:BI$36)</f>
        <v>1.3583628565236484E-25</v>
      </c>
      <c r="BH603" s="10">
        <f t="shared" ca="1" si="432"/>
        <v>2.0004183251394254E-25</v>
      </c>
      <c r="BI603" s="82">
        <f t="shared" ca="1" si="410"/>
        <v>2.0167257527960531E-24</v>
      </c>
      <c r="BJ603" s="82">
        <f t="shared" ca="1" si="411"/>
        <v>2.3385995198596403E-24</v>
      </c>
      <c r="BK603" s="82">
        <f t="shared" ca="1" si="412"/>
        <v>7.8262621663953522E-24</v>
      </c>
      <c r="BL603" s="82">
        <f t="shared" ca="1" si="413"/>
        <v>3.685819441367635E-24</v>
      </c>
      <c r="BM603" s="82">
        <f t="shared" ca="1" si="403"/>
        <v>1.5867406880418681E-23</v>
      </c>
      <c r="BN603" s="10">
        <f ca="1">BN602+BI603-INDIRECT(ADDRESS(MAX($D603-'key variables'!$B$9*30,34),scenario!BI$4),TRUE)</f>
        <v>9439390.0751690175</v>
      </c>
      <c r="BO603" s="10">
        <f ca="1">BO602+BJ603-INDIRECT(ADDRESS(MAX($D603-'key variables'!$B$9*30,34),scenario!BJ$4),TRUE)</f>
        <v>10895583.360992203</v>
      </c>
      <c r="BP603" s="10">
        <f ca="1">BP602+BK603-INDIRECT(ADDRESS(MAX($D603-'key variables'!$B$9*30,34),scenario!BK$4),TRUE)</f>
        <v>32531162.537994072</v>
      </c>
      <c r="BQ603" s="10">
        <f ca="1">BQ602+BL603-INDIRECT(ADDRESS(MAX($D603-'key variables'!$B$9*30,34),scenario!BL$4),TRUE)</f>
        <v>14415841.516535141</v>
      </c>
      <c r="BR603" s="10">
        <f t="shared" ca="1" si="433"/>
        <v>67281977.490690395</v>
      </c>
      <c r="BS603" s="82">
        <f t="shared" ca="1" si="414"/>
        <v>-2.3433848477536716E-9</v>
      </c>
      <c r="BT603" s="82">
        <f t="shared" ca="1" si="415"/>
        <v>-3.4288309057017252E-10</v>
      </c>
      <c r="BU603" s="82">
        <f t="shared" ca="1" si="416"/>
        <v>-4.2578247660364185E-9</v>
      </c>
      <c r="BV603" s="82">
        <f t="shared" ca="1" si="417"/>
        <v>-2.9943922343414354E-9</v>
      </c>
      <c r="BW603" s="82">
        <f t="shared" ca="1" si="434"/>
        <v>-9.9384849387016981E-9</v>
      </c>
      <c r="BX603" s="10">
        <f t="shared" ca="1" si="418"/>
        <v>-1.8625994260191449E-12</v>
      </c>
      <c r="BY603" s="10">
        <f t="shared" ca="1" si="419"/>
        <v>2.890285022996349E-12</v>
      </c>
      <c r="BZ603" s="10">
        <f t="shared" ca="1" si="420"/>
        <v>-3.503472398303452E-11</v>
      </c>
      <c r="CA603" s="10">
        <f t="shared" ca="1" si="421"/>
        <v>-2.0257049910633981E-11</v>
      </c>
      <c r="CB603" s="10">
        <v>0</v>
      </c>
      <c r="CC603" s="82">
        <f t="shared" ca="1" si="422"/>
        <v>3.9725652202850373E-13</v>
      </c>
      <c r="CD603" s="82">
        <f t="shared" ca="1" si="423"/>
        <v>3.4270724516462691E-13</v>
      </c>
      <c r="CE603" s="82">
        <f t="shared" ca="1" si="424"/>
        <v>1.8915613015533544E-10</v>
      </c>
      <c r="CF603" s="82">
        <f t="shared" ca="1" si="425"/>
        <v>3.7028113764063672E-11</v>
      </c>
      <c r="CG603" s="82">
        <f t="shared" ca="1" si="435"/>
        <v>2.2692420768659225E-10</v>
      </c>
      <c r="CH603" s="13" t="str">
        <f t="shared" ca="1" si="436"/>
        <v/>
      </c>
      <c r="CI603" s="81">
        <f t="shared" ca="1" si="445"/>
        <v>0.1131775965863165</v>
      </c>
      <c r="CJ603" s="81">
        <f t="shared" ca="1" si="446"/>
        <v>0.13063724757458739</v>
      </c>
      <c r="CK603" s="81">
        <f t="shared" ca="1" si="447"/>
        <v>0.39004625943939081</v>
      </c>
      <c r="CL603" s="81">
        <f t="shared" ca="1" si="448"/>
        <v>0.17284488538116416</v>
      </c>
      <c r="CM603" s="89">
        <f t="shared" ca="1" si="437"/>
        <v>0.80670598898145884</v>
      </c>
    </row>
    <row r="604" spans="1:91" x14ac:dyDescent="0.3">
      <c r="A604">
        <v>539</v>
      </c>
      <c r="B604" s="3">
        <f t="shared" si="450"/>
        <v>1.6861111111111111</v>
      </c>
      <c r="C604" s="3">
        <f t="shared" si="438"/>
        <v>17.966666666666665</v>
      </c>
      <c r="D604" s="4">
        <f t="shared" ca="1" si="426"/>
        <v>604</v>
      </c>
      <c r="E604" s="58">
        <f>(0.5*(COS(B604*2*PI())+1)*('key variables'!$B$4-'key variables'!$B$6)+'key variables'!$B$6)/'key variables'!$B$4</f>
        <v>1</v>
      </c>
      <c r="F604" s="10">
        <f t="shared" ca="1" si="439"/>
        <v>11689222.907461114</v>
      </c>
      <c r="G604" s="10">
        <f t="shared" ca="1" si="440"/>
        <v>13492492.798713122</v>
      </c>
      <c r="H604" s="10">
        <f t="shared" ca="1" si="441"/>
        <v>40309474.521088287</v>
      </c>
      <c r="I604" s="10">
        <f t="shared" ca="1" si="442"/>
        <v>17912154.249750931</v>
      </c>
      <c r="J604" s="10">
        <f t="shared" ca="1" si="427"/>
        <v>83403344.477013454</v>
      </c>
      <c r="K604" s="82">
        <f t="shared" ca="1" si="404"/>
        <v>2249832.832292099</v>
      </c>
      <c r="L604" s="82">
        <f t="shared" ca="1" si="405"/>
        <v>2596909.4377209195</v>
      </c>
      <c r="M604" s="82">
        <f t="shared" ca="1" si="406"/>
        <v>7778311.98309422</v>
      </c>
      <c r="N604" s="82">
        <f t="shared" ca="1" si="407"/>
        <v>3496312.733215793</v>
      </c>
      <c r="O604" s="82">
        <f t="shared" ca="1" si="428"/>
        <v>16121366.986323033</v>
      </c>
      <c r="P604" s="10">
        <f ca="1">IF(IF($A604&gt;='key variables'!$B$26,K604*SUMPRODUCT(Z604:AC604,'control variables'!$O$3:$R$3)/J604+F$65*'key variables'!$B$25/scenario!J$65,K604*SUMPRODUCT(Z604:AC604,'control variables'!$O$7:$R$7)/J604+F$65*'key variables'!$B$25/scenario!J$65)&lt;'key variables'!$B$28,0,IF($A604&gt;='key variables'!$B$26,K604*SUMPRODUCT(Z604:AC604,'control variables'!$O$3:$R$3)/J604+F$65*'key variables'!$B$25/scenario!J$65,K604*SUMPRODUCT(Z604:AC604,'control variables'!$O$7:$R$7)/J604+F$65*'key variables'!$B$25/scenario!J$65))</f>
        <v>2.4561316675391871E-25</v>
      </c>
      <c r="Q604" s="10">
        <f ca="1">IF(IF($A604&gt;='key variables'!$B$26,L604*SUMPRODUCT(Z604:AC604,'control variables'!$O$4:$R$4)/J604+G$65*'key variables'!$B$25/scenario!J$65,L604*SUMPRODUCT(Z604:AC604,'control variables'!$O$7:$R$7)/J604+G$65*'key variables'!$B$25/scenario!J$65)&lt;'key variables'!$B$28,0,IF($A604&gt;='key variables'!$B$26,L604*SUMPRODUCT(Z604:AC604,'control variables'!$O$4:$R$4)/J604+G$65*'key variables'!$B$25/scenario!J$65,L604*SUMPRODUCT(Z604:AC604,'control variables'!$O$7:$R$7)/J604+G$65*'key variables'!$B$25/scenario!J$65))</f>
        <v>2.8350335261218303E-25</v>
      </c>
      <c r="R604" s="10">
        <f ca="1">IF(IF($A604&gt;='key variables'!$B$26,M604*SUMPRODUCT(Z604:AC604,'control variables'!$O$5:$R$5)/J604+H$65*'key variables'!$B$25/scenario!J$65,M604*SUMPRODUCT(Z604:AC604,'control variables'!$O$7:$R$7)/J604+H$65*'key variables'!$B$25/scenario!J$65)&lt;'key variables'!$B$28,0,IF($A604&gt;='key variables'!$B$26,M604*SUMPRODUCT(Z604:AC604,'control variables'!$O$5:$R$5)/J604+H$65*'key variables'!$B$25/scenario!J$65,M604*SUMPRODUCT(Z604:AC604,'control variables'!$O$7:$R$7)/J604+H$65*'key variables'!$B$25/scenario!J$65))</f>
        <v>8.4915457306282554E-25</v>
      </c>
      <c r="S604" s="10">
        <f ca="1">IF(IF($A604&gt;='key variables'!$B$26,N604*SUMPRODUCT(Z604:AC604,'control variables'!$O$6:$R$6)/J604+I$65*'key variables'!$B$25/scenario!J$65,N604*SUMPRODUCT(Z604:AC604,'control variables'!$O$7:$R$7)/J604+I$65*'key variables'!$B$25/scenario!J$65)&lt;'key variables'!$B$28,0,IF($A604&gt;='key variables'!$B$26,N604*SUMPRODUCT(Z604:AC604,'control variables'!$O$6:$R$6)/J604+I$65*'key variables'!$B$25/scenario!J$65,N604*SUMPRODUCT(Z604:AC604,'control variables'!$O$7:$R$7)/J604+I$65*'key variables'!$B$25/scenario!J$65))</f>
        <v>3.8169077721757081E-25</v>
      </c>
      <c r="T604" s="10">
        <f t="shared" ca="1" si="449"/>
        <v>1.759961869646498E-24</v>
      </c>
      <c r="U604" s="82">
        <f ca="1">SUMPRODUCT(P574:P603,'control variables'!AD$7:AD$36)</f>
        <v>5.2074535139441339E-25</v>
      </c>
      <c r="V604" s="82">
        <f ca="1">SUMPRODUCT(Q574:Q603,'control variables'!AE$7:AE$36)</f>
        <v>6.0107955501196716E-25</v>
      </c>
      <c r="W604" s="82">
        <f ca="1">SUMPRODUCT(R574:R603,'control variables'!AF$7:AF$36)</f>
        <v>1.8003647865540135E-24</v>
      </c>
      <c r="X604" s="82">
        <f ca="1">SUMPRODUCT(S574:S603,'control variables'!AG$7:AG$36)</f>
        <v>8.0925505962517551E-25</v>
      </c>
      <c r="Y604" s="82">
        <f t="shared" ca="1" si="443"/>
        <v>3.7314447525855696E-24</v>
      </c>
      <c r="Z604" s="10">
        <f ca="1">IF($A604&gt;='key variables'!$B$26,SUMPRODUCT(P574:P603,'control variables'!V$7:V$36)*$E604,SUMPRODUCT(P574:P603,'control variables'!Z$7:Z$36)*$E604)</f>
        <v>1.2706713749675293E-24</v>
      </c>
      <c r="AA604" s="10">
        <f ca="1">IF($A604&gt;='key variables'!$B$26,SUMPRODUCT(Q574:Q603,'control variables'!W$7:W$36)*$E604,SUMPRODUCT(Q574:Q603,'control variables'!AA$7:AA$36)*$E604)</f>
        <v>1.4666949644135051E-24</v>
      </c>
      <c r="AB604" s="10">
        <f ca="1">IF($A604&gt;='key variables'!$B$26,SUMPRODUCT(R574:R603,'control variables'!X$7:X$36)*$E604,SUMPRODUCT(R574:R603,'control variables'!AB$7:AB$36)*$E604)</f>
        <v>4.3930723388081186E-24</v>
      </c>
      <c r="AC604" s="10">
        <f ca="1">IF($A604&gt;='key variables'!$B$26,SUMPRODUCT(S574:S603,'control variables'!Y$7:Y$36)*$E604,SUMPRODUCT(S574:S603,'control variables'!AC$7:AC$36)*$E604)</f>
        <v>1.9746642702807687E-24</v>
      </c>
      <c r="AD604" s="10">
        <f t="shared" ca="1" si="444"/>
        <v>9.105102948469923E-24</v>
      </c>
      <c r="AE604" s="82">
        <f ca="1">SUMPRODUCT(P574:P603,'control variables'!AL$7:AL$36)</f>
        <v>1.7300833937342338E-24</v>
      </c>
      <c r="AF604" s="82">
        <f ca="1">SUMPRODUCT(Q574:Q603,'control variables'!AM$7:AM$36)</f>
        <v>1.9917579203309136E-24</v>
      </c>
      <c r="AG604" s="82">
        <f ca="1">SUMPRODUCT(R574:R603,'control variables'!AN$7:AN$36)</f>
        <v>5.6790252876419599E-24</v>
      </c>
      <c r="AH604" s="82">
        <f ca="1">SUMPRODUCT(S574:S603,'control variables'!AO$7:AO$36)</f>
        <v>2.458961617975654E-24</v>
      </c>
      <c r="AI604" s="82">
        <f t="shared" ca="1" si="408"/>
        <v>1.1859828219682762E-23</v>
      </c>
      <c r="AJ604" s="10">
        <f ca="1">SUMPRODUCT(P574:P603,'control variables'!AP$7:AP$36)</f>
        <v>1.6531014117821852E-27</v>
      </c>
      <c r="AK604" s="10">
        <f ca="1">SUMPRODUCT(Q574:Q603,'control variables'!AQ$7:AQ$36)</f>
        <v>4.7703040378708162E-27</v>
      </c>
      <c r="AL604" s="10">
        <f ca="1">SUMPRODUCT(R574:R603,'control variables'!AR$7:AR$36)</f>
        <v>1.7145725232530425E-25</v>
      </c>
      <c r="AM604" s="10">
        <f ca="1">SUMPRODUCT(S574:S603,'control variables'!AS$7:AS$36)</f>
        <v>1.2844864365817614E-25</v>
      </c>
      <c r="AN604" s="10">
        <f t="shared" ca="1" si="429"/>
        <v>3.0632930143313337E-25</v>
      </c>
      <c r="AO604" s="82">
        <f ca="1">SUMPRODUCT(P574:P603,'control variables'!AX$7:AX$36)</f>
        <v>2.247965645269705E-27</v>
      </c>
      <c r="AP604" s="82">
        <f ca="1">SUMPRODUCT(Q574:Q603,'control variables'!AY$7:AY$36)</f>
        <v>5.1895084079876807E-27</v>
      </c>
      <c r="AQ604" s="82">
        <f ca="1">SUMPRODUCT(R574:R603,'control variables'!AZ$7:AZ$36)</f>
        <v>4.663113951903247E-26</v>
      </c>
      <c r="AR604" s="82">
        <f ca="1">SUMPRODUCT(S574:S603,'control variables'!BA$7:BA$36)</f>
        <v>3.4934110644037858E-26</v>
      </c>
      <c r="AS604" s="82">
        <f t="shared" ca="1" si="430"/>
        <v>8.9002724216327717E-26</v>
      </c>
      <c r="AT604" s="10">
        <f ca="1">SUMPRODUCT(P574:P603,'control variables'!AT$7:AT$36)</f>
        <v>-1.9839174041073154E-27</v>
      </c>
      <c r="AU604" s="10">
        <f ca="1">SUMPRODUCT(Q574:Q603,'control variables'!AU$7:AU$36)</f>
        <v>2.1521139354940287E-27</v>
      </c>
      <c r="AV604" s="10">
        <f ca="1">SUMPRODUCT(R574:R603,'control variables'!AV$7:AV$36)</f>
        <v>9.2671750688174623E-25</v>
      </c>
      <c r="AW604" s="10">
        <f ca="1">SUMPRODUCT(S574:S603,'control variables'!AW$7:AW$36)</f>
        <v>6.9425822004543545E-25</v>
      </c>
      <c r="AX604" s="10">
        <f t="shared" ca="1" si="409"/>
        <v>1.6211439234585685E-24</v>
      </c>
      <c r="AY604" s="82">
        <f ca="1">SUMPRODUCT(P574:P603,'control variables'!BB$7:BB$36)</f>
        <v>7.1906379502572862E-27</v>
      </c>
      <c r="AZ604" s="82">
        <f ca="1">SUMPRODUCT(Q574:Q603,'control variables'!BC$7:BC$36)</f>
        <v>1.8336113950294378E-26</v>
      </c>
      <c r="BA604" s="82">
        <f ca="1">SUMPRODUCT(R574:R603,'control variables'!BD$7:BD$36)</f>
        <v>1.2835843380817232E-25</v>
      </c>
      <c r="BB604" s="82">
        <f ca="1">SUMPRODUCT(S574:S603,'control variables'!BE$7:BE$36)</f>
        <v>1.8240649732455109E-26</v>
      </c>
      <c r="BC604" s="82">
        <f t="shared" ca="1" si="431"/>
        <v>1.7212583544117908E-25</v>
      </c>
      <c r="BD604" s="10">
        <f ca="1">SUMPRODUCT(P574:P603,'control variables'!BF$7:BF$36)</f>
        <v>1.5042188274901876E-27</v>
      </c>
      <c r="BE604" s="10">
        <f ca="1">SUMPRODUCT(Q574:Q603,'control variables'!BG$7:BG$36)</f>
        <v>1.7362712524410352E-27</v>
      </c>
      <c r="BF604" s="10">
        <f ca="1">SUMPRODUCT(R574:R603,'control variables'!BH$7:BH$36)</f>
        <v>5.2005123061266614E-26</v>
      </c>
      <c r="BG604" s="10">
        <f ca="1">SUMPRODUCT(S574:S603,'control variables'!BI$7:BI$36)</f>
        <v>1.1688022693532416E-25</v>
      </c>
      <c r="BH604" s="10">
        <f t="shared" ca="1" si="432"/>
        <v>1.7212584007652198E-25</v>
      </c>
      <c r="BI604" s="82">
        <f t="shared" ca="1" si="410"/>
        <v>1.735290114280384E-24</v>
      </c>
      <c r="BJ604" s="82">
        <f t="shared" ca="1" si="411"/>
        <v>2.0122461482167023E-24</v>
      </c>
      <c r="BK604" s="82">
        <f t="shared" ca="1" si="412"/>
        <v>6.7341012283318779E-24</v>
      </c>
      <c r="BL604" s="82">
        <f t="shared" ca="1" si="413"/>
        <v>3.1714604877535446E-24</v>
      </c>
      <c r="BM604" s="82">
        <f t="shared" ca="1" si="403"/>
        <v>1.365309797858251E-23</v>
      </c>
      <c r="BN604" s="10">
        <f ca="1">BN603+BI604-INDIRECT(ADDRESS(MAX($D604-'key variables'!$B$9*30,34),scenario!BI$4),TRUE)</f>
        <v>9439390.0751690175</v>
      </c>
      <c r="BO604" s="10">
        <f ca="1">BO603+BJ604-INDIRECT(ADDRESS(MAX($D604-'key variables'!$B$9*30,34),scenario!BJ$4),TRUE)</f>
        <v>10895583.360992203</v>
      </c>
      <c r="BP604" s="10">
        <f ca="1">BP603+BK604-INDIRECT(ADDRESS(MAX($D604-'key variables'!$B$9*30,34),scenario!BK$4),TRUE)</f>
        <v>32531162.537994072</v>
      </c>
      <c r="BQ604" s="10">
        <f ca="1">BQ603+BL604-INDIRECT(ADDRESS(MAX($D604-'key variables'!$B$9*30,34),scenario!BL$4),TRUE)</f>
        <v>14415841.516535141</v>
      </c>
      <c r="BR604" s="10">
        <f t="shared" ca="1" si="433"/>
        <v>67281977.490690395</v>
      </c>
      <c r="BS604" s="82">
        <f t="shared" ca="1" si="414"/>
        <v>-2.3433848477536729E-9</v>
      </c>
      <c r="BT604" s="82">
        <f t="shared" ca="1" si="415"/>
        <v>-3.4288309057017427E-10</v>
      </c>
      <c r="BU604" s="82">
        <f t="shared" ca="1" si="416"/>
        <v>-4.2578247660364243E-9</v>
      </c>
      <c r="BV604" s="82">
        <f t="shared" ca="1" si="417"/>
        <v>-2.9943922343414383E-9</v>
      </c>
      <c r="BW604" s="82">
        <f t="shared" ca="1" si="434"/>
        <v>-9.9384849387017097E-9</v>
      </c>
      <c r="BX604" s="10">
        <f t="shared" ca="1" si="418"/>
        <v>-1.8625994260191514E-12</v>
      </c>
      <c r="BY604" s="10">
        <f t="shared" ca="1" si="419"/>
        <v>2.8902850229963344E-12</v>
      </c>
      <c r="BZ604" s="10">
        <f t="shared" ca="1" si="420"/>
        <v>-3.5034723983034656E-11</v>
      </c>
      <c r="CA604" s="10">
        <f t="shared" ca="1" si="421"/>
        <v>-2.0257049910634082E-11</v>
      </c>
      <c r="CB604" s="10">
        <v>0</v>
      </c>
      <c r="CC604" s="82">
        <f t="shared" ca="1" si="422"/>
        <v>3.9725652202850509E-13</v>
      </c>
      <c r="CD604" s="82">
        <f t="shared" ca="1" si="423"/>
        <v>3.4270724516462429E-13</v>
      </c>
      <c r="CE604" s="82">
        <f t="shared" ca="1" si="424"/>
        <v>1.8915613015533464E-10</v>
      </c>
      <c r="CF604" s="82">
        <f t="shared" ca="1" si="425"/>
        <v>3.7028113764063077E-11</v>
      </c>
      <c r="CG604" s="82">
        <f t="shared" ca="1" si="435"/>
        <v>2.2692420768659086E-10</v>
      </c>
      <c r="CH604" s="13" t="str">
        <f t="shared" ca="1" si="436"/>
        <v/>
      </c>
      <c r="CI604" s="81">
        <f t="shared" ca="1" si="445"/>
        <v>0.1131775965863165</v>
      </c>
      <c r="CJ604" s="81">
        <f t="shared" ca="1" si="446"/>
        <v>0.13063724757458739</v>
      </c>
      <c r="CK604" s="81">
        <f t="shared" ca="1" si="447"/>
        <v>0.39004625943939081</v>
      </c>
      <c r="CL604" s="81">
        <f t="shared" ca="1" si="448"/>
        <v>0.17284488538116416</v>
      </c>
      <c r="CM604" s="89">
        <f t="shared" ca="1" si="437"/>
        <v>0.80670598898145884</v>
      </c>
    </row>
    <row r="605" spans="1:91" x14ac:dyDescent="0.3">
      <c r="A605">
        <v>540</v>
      </c>
      <c r="B605" s="3">
        <f t="shared" si="450"/>
        <v>1.6888888888888889</v>
      </c>
      <c r="C605" s="3">
        <f t="shared" si="438"/>
        <v>18</v>
      </c>
      <c r="D605" s="4">
        <f t="shared" ca="1" si="426"/>
        <v>605</v>
      </c>
      <c r="E605" s="58">
        <f>(0.5*(COS(B605*2*PI())+1)*('key variables'!$B$4-'key variables'!$B$6)+'key variables'!$B$6)/'key variables'!$B$4</f>
        <v>1</v>
      </c>
      <c r="F605" s="10">
        <f t="shared" ca="1" si="439"/>
        <v>11689222.907461114</v>
      </c>
      <c r="G605" s="10">
        <f t="shared" ca="1" si="440"/>
        <v>13492492.798713122</v>
      </c>
      <c r="H605" s="10">
        <f t="shared" ca="1" si="441"/>
        <v>40309474.521088287</v>
      </c>
      <c r="I605" s="10">
        <f t="shared" ca="1" si="442"/>
        <v>17912154.249750931</v>
      </c>
      <c r="J605" s="10">
        <f t="shared" ca="1" si="427"/>
        <v>83403344.477013454</v>
      </c>
      <c r="K605" s="82">
        <f t="shared" ca="1" si="404"/>
        <v>2249832.832292099</v>
      </c>
      <c r="L605" s="82">
        <f t="shared" ca="1" si="405"/>
        <v>2596909.4377209195</v>
      </c>
      <c r="M605" s="82">
        <f t="shared" ca="1" si="406"/>
        <v>7778311.98309422</v>
      </c>
      <c r="N605" s="82">
        <f t="shared" ca="1" si="407"/>
        <v>3496312.733215793</v>
      </c>
      <c r="O605" s="82">
        <f t="shared" ca="1" si="428"/>
        <v>16121366.986323033</v>
      </c>
      <c r="P605" s="10">
        <f ca="1">IF(IF($A605&gt;='key variables'!$B$26,K605*SUMPRODUCT(Z605:AC605,'control variables'!$O$3:$R$3)/J605+F$65*'key variables'!$B$25/scenario!J$65,K605*SUMPRODUCT(Z605:AC605,'control variables'!$O$7:$R$7)/J605+F$65*'key variables'!$B$25/scenario!J$65)&lt;'key variables'!$B$28,0,IF($A605&gt;='key variables'!$B$26,K605*SUMPRODUCT(Z605:AC605,'control variables'!$O$3:$R$3)/J605+F$65*'key variables'!$B$25/scenario!J$65,K605*SUMPRODUCT(Z605:AC605,'control variables'!$O$7:$R$7)/J605+F$65*'key variables'!$B$25/scenario!J$65))</f>
        <v>2.1133765937895284E-25</v>
      </c>
      <c r="Q605" s="10">
        <f ca="1">IF(IF($A605&gt;='key variables'!$B$26,L605*SUMPRODUCT(Z605:AC605,'control variables'!$O$4:$R$4)/J605+G$65*'key variables'!$B$25/scenario!J$65,L605*SUMPRODUCT(Z605:AC605,'control variables'!$O$7:$R$7)/J605+G$65*'key variables'!$B$25/scenario!J$65)&lt;'key variables'!$B$28,0,IF($A605&gt;='key variables'!$B$26,L605*SUMPRODUCT(Z605:AC605,'control variables'!$O$4:$R$4)/J605+G$65*'key variables'!$B$25/scenario!J$65,L605*SUMPRODUCT(Z605:AC605,'control variables'!$O$7:$R$7)/J605+G$65*'key variables'!$B$25/scenario!J$65))</f>
        <v>2.4394024049685347E-25</v>
      </c>
      <c r="R605" s="10">
        <f ca="1">IF(IF($A605&gt;='key variables'!$B$26,M605*SUMPRODUCT(Z605:AC605,'control variables'!$O$5:$R$5)/J605+H$65*'key variables'!$B$25/scenario!J$65,M605*SUMPRODUCT(Z605:AC605,'control variables'!$O$7:$R$7)/J605+H$65*'key variables'!$B$25/scenario!J$65)&lt;'key variables'!$B$28,0,IF($A605&gt;='key variables'!$B$26,M605*SUMPRODUCT(Z605:AC605,'control variables'!$O$5:$R$5)/J605+H$65*'key variables'!$B$25/scenario!J$65,M605*SUMPRODUCT(Z605:AC605,'control variables'!$O$7:$R$7)/J605+H$65*'key variables'!$B$25/scenario!J$65))</f>
        <v>7.3065439566532642E-25</v>
      </c>
      <c r="S605" s="10">
        <f ca="1">IF(IF($A605&gt;='key variables'!$B$26,N605*SUMPRODUCT(Z605:AC605,'control variables'!$O$6:$R$6)/J605+I$65*'key variables'!$B$25/scenario!J$65,N605*SUMPRODUCT(Z605:AC605,'control variables'!$O$7:$R$7)/J605+I$65*'key variables'!$B$25/scenario!J$65)&lt;'key variables'!$B$28,0,IF($A605&gt;='key variables'!$B$26,N605*SUMPRODUCT(Z605:AC605,'control variables'!$O$6:$R$6)/J605+I$65*'key variables'!$B$25/scenario!J$65,N605*SUMPRODUCT(Z605:AC605,'control variables'!$O$7:$R$7)/J605+I$65*'key variables'!$B$25/scenario!J$65))</f>
        <v>3.2842553406151116E-25</v>
      </c>
      <c r="T605" s="10">
        <f t="shared" ca="1" si="449"/>
        <v>1.5143578296026439E-24</v>
      </c>
      <c r="U605" s="82">
        <f ca="1">SUMPRODUCT(P575:P604,'control variables'!AD$7:AD$36)</f>
        <v>4.4807493486873412E-25</v>
      </c>
      <c r="V605" s="82">
        <f ca="1">SUMPRODUCT(Q575:Q604,'control variables'!AE$7:AE$36)</f>
        <v>5.1719843824189013E-25</v>
      </c>
      <c r="W605" s="82">
        <f ca="1">SUMPRODUCT(R575:R604,'control variables'!AF$7:AF$36)</f>
        <v>1.549122488208555E-24</v>
      </c>
      <c r="X605" s="82">
        <f ca="1">SUMPRODUCT(S575:S604,'control variables'!AG$7:AG$36)</f>
        <v>6.9632289018573502E-25</v>
      </c>
      <c r="Y605" s="82">
        <f t="shared" ca="1" si="443"/>
        <v>3.2107187515049141E-24</v>
      </c>
      <c r="Z605" s="10">
        <f ca="1">IF($A605&gt;='key variables'!$B$26,SUMPRODUCT(P575:P604,'control variables'!V$7:V$36)*$E605,SUMPRODUCT(P575:P604,'control variables'!Z$7:Z$36)*$E605)</f>
        <v>1.0933482018678828E-24</v>
      </c>
      <c r="AA605" s="10">
        <f ca="1">IF($A605&gt;='key variables'!$B$26,SUMPRODUCT(Q575:Q604,'control variables'!W$7:W$36)*$E605,SUMPRODUCT(Q575:Q604,'control variables'!AA$7:AA$36)*$E605)</f>
        <v>1.2620165478042362E-24</v>
      </c>
      <c r="AB605" s="10">
        <f ca="1">IF($A605&gt;='key variables'!$B$26,SUMPRODUCT(R575:R604,'control variables'!X$7:X$36)*$E605,SUMPRODUCT(R575:R604,'control variables'!AB$7:AB$36)*$E605)</f>
        <v>3.7800156963747841E-24</v>
      </c>
      <c r="AC605" s="10">
        <f ca="1">IF($A605&gt;='key variables'!$B$26,SUMPRODUCT(S575:S604,'control variables'!Y$7:Y$36)*$E605,SUMPRODUCT(S575:S604,'control variables'!AC$7:AC$36)*$E605)</f>
        <v>1.6990983441799846E-24</v>
      </c>
      <c r="AD605" s="10">
        <f t="shared" ca="1" si="444"/>
        <v>7.834478790226888E-24</v>
      </c>
      <c r="AE605" s="82">
        <f ca="1">SUMPRODUCT(P575:P604,'control variables'!AL$7:AL$36)</f>
        <v>1.4886489181116133E-24</v>
      </c>
      <c r="AF605" s="82">
        <f ca="1">SUMPRODUCT(Q575:Q604,'control variables'!AM$7:AM$36)</f>
        <v>1.7138065621455954E-24</v>
      </c>
      <c r="AG605" s="82">
        <f ca="1">SUMPRODUCT(R575:R604,'control variables'!AN$7:AN$36)</f>
        <v>4.8865129166573388E-24</v>
      </c>
      <c r="AH605" s="82">
        <f ca="1">SUMPRODUCT(S575:S604,'control variables'!AO$7:AO$36)</f>
        <v>2.1158116224539349E-24</v>
      </c>
      <c r="AI605" s="82">
        <f t="shared" ca="1" si="408"/>
        <v>1.0204780019368483E-23</v>
      </c>
      <c r="AJ605" s="10">
        <f ca="1">SUMPRODUCT(P575:P604,'control variables'!AP$7:AP$36)</f>
        <v>1.4224098312779704E-27</v>
      </c>
      <c r="AK605" s="10">
        <f ca="1">SUMPRODUCT(Q575:Q604,'control variables'!AQ$7:AQ$36)</f>
        <v>4.104604420086535E-27</v>
      </c>
      <c r="AL605" s="10">
        <f ca="1">SUMPRODUCT(R575:R604,'control variables'!AR$7:AR$36)</f>
        <v>1.4753026016020044E-25</v>
      </c>
      <c r="AM605" s="10">
        <f ca="1">SUMPRODUCT(S575:S604,'control variables'!AS$7:AS$36)</f>
        <v>1.1052353609494352E-25</v>
      </c>
      <c r="AN605" s="10">
        <f t="shared" ca="1" si="429"/>
        <v>2.6358081050650846E-25</v>
      </c>
      <c r="AO605" s="82">
        <f ca="1">SUMPRODUCT(P575:P604,'control variables'!AX$7:AX$36)</f>
        <v>1.9342603009210098E-27</v>
      </c>
      <c r="AP605" s="82">
        <f ca="1">SUMPRODUCT(Q575:Q604,'control variables'!AY$7:AY$36)</f>
        <v>4.4653084961456555E-27</v>
      </c>
      <c r="AQ605" s="82">
        <f ca="1">SUMPRODUCT(R575:R604,'control variables'!AZ$7:AZ$36)</f>
        <v>4.0123727935153456E-26</v>
      </c>
      <c r="AR605" s="82">
        <f ca="1">SUMPRODUCT(S575:S604,'control variables'!BA$7:BA$36)</f>
        <v>3.0059028486014719E-26</v>
      </c>
      <c r="AS605" s="82">
        <f t="shared" ca="1" si="430"/>
        <v>7.6582325218234842E-26</v>
      </c>
      <c r="AT605" s="10">
        <f ca="1">SUMPRODUCT(P575:P604,'control variables'!AT$7:AT$36)</f>
        <v>-1.7070601960247672E-27</v>
      </c>
      <c r="AU605" s="10">
        <f ca="1">SUMPRODUCT(Q575:Q604,'control variables'!AU$7:AU$36)</f>
        <v>1.8517847713751622E-27</v>
      </c>
      <c r="AV605" s="10">
        <f ca="1">SUMPRODUCT(R575:R604,'control variables'!AV$7:AV$36)</f>
        <v>7.973933620835178E-25</v>
      </c>
      <c r="AW605" s="10">
        <f ca="1">SUMPRODUCT(S575:S604,'control variables'!AW$7:AW$36)</f>
        <v>5.9737394850660788E-25</v>
      </c>
      <c r="AX605" s="10">
        <f t="shared" ca="1" si="409"/>
        <v>1.3949120351654761E-24</v>
      </c>
      <c r="AY605" s="82">
        <f ca="1">SUMPRODUCT(P575:P604,'control variables'!BB$7:BB$36)</f>
        <v>6.1871788631404888E-27</v>
      </c>
      <c r="AZ605" s="82">
        <f ca="1">SUMPRODUCT(Q575:Q604,'control variables'!BC$7:BC$36)</f>
        <v>1.5777295067586812E-26</v>
      </c>
      <c r="BA605" s="82">
        <f ca="1">SUMPRODUCT(R575:R604,'control variables'!BD$7:BD$36)</f>
        <v>1.1044591509927507E-25</v>
      </c>
      <c r="BB605" s="82">
        <f ca="1">SUMPRODUCT(S575:S604,'control variables'!BE$7:BE$36)</f>
        <v>1.5695152955177966E-26</v>
      </c>
      <c r="BC605" s="82">
        <f t="shared" ca="1" si="431"/>
        <v>1.4810554198518032E-25</v>
      </c>
      <c r="BD605" s="10">
        <f ca="1">SUMPRODUCT(P575:P604,'control variables'!BF$7:BF$36)</f>
        <v>1.2943039267680348E-27</v>
      </c>
      <c r="BE605" s="10">
        <f ca="1">SUMPRODUCT(Q575:Q604,'control variables'!BG$7:BG$36)</f>
        <v>1.4939732563502602E-27</v>
      </c>
      <c r="BF605" s="10">
        <f ca="1">SUMPRODUCT(R575:R604,'control variables'!BH$7:BH$36)</f>
        <v>4.4747767917890493E-26</v>
      </c>
      <c r="BG605" s="10">
        <f ca="1">SUMPRODUCT(S575:S604,'control variables'!BI$7:BI$36)</f>
        <v>1.0056950087264876E-25</v>
      </c>
      <c r="BH605" s="10">
        <f t="shared" ca="1" si="432"/>
        <v>1.4810554597365754E-25</v>
      </c>
      <c r="BI605" s="82">
        <f t="shared" ca="1" si="410"/>
        <v>1.493129036778729E-24</v>
      </c>
      <c r="BJ605" s="82">
        <f t="shared" ca="1" si="411"/>
        <v>1.7314356419845576E-24</v>
      </c>
      <c r="BK605" s="82">
        <f t="shared" ca="1" si="412"/>
        <v>5.7943521938401311E-24</v>
      </c>
      <c r="BL605" s="82">
        <f t="shared" ca="1" si="413"/>
        <v>2.7288807239157209E-24</v>
      </c>
      <c r="BM605" s="82">
        <f t="shared" ca="1" si="403"/>
        <v>1.1747797596519139E-23</v>
      </c>
      <c r="BN605" s="10">
        <f ca="1">BN604+BI605-INDIRECT(ADDRESS(MAX($D605-'key variables'!$B$9*30,34),scenario!BI$4),TRUE)</f>
        <v>9439390.0751690175</v>
      </c>
      <c r="BO605" s="10">
        <f ca="1">BO604+BJ605-INDIRECT(ADDRESS(MAX($D605-'key variables'!$B$9*30,34),scenario!BJ$4),TRUE)</f>
        <v>10895583.360992203</v>
      </c>
      <c r="BP605" s="10">
        <f ca="1">BP604+BK605-INDIRECT(ADDRESS(MAX($D605-'key variables'!$B$9*30,34),scenario!BK$4),TRUE)</f>
        <v>32531162.537994072</v>
      </c>
      <c r="BQ605" s="10">
        <f ca="1">BQ604+BL605-INDIRECT(ADDRESS(MAX($D605-'key variables'!$B$9*30,34),scenario!BL$4),TRUE)</f>
        <v>14415841.516535141</v>
      </c>
      <c r="BR605" s="10">
        <f t="shared" ca="1" si="433"/>
        <v>67281977.490690395</v>
      </c>
      <c r="BS605" s="82">
        <f t="shared" ca="1" si="414"/>
        <v>-2.3433848477536741E-9</v>
      </c>
      <c r="BT605" s="82">
        <f t="shared" ca="1" si="415"/>
        <v>-3.4288309057017572E-10</v>
      </c>
      <c r="BU605" s="82">
        <f t="shared" ca="1" si="416"/>
        <v>-4.2578247660364293E-9</v>
      </c>
      <c r="BV605" s="82">
        <f t="shared" ca="1" si="417"/>
        <v>-2.9943922343414407E-9</v>
      </c>
      <c r="BW605" s="82">
        <f t="shared" ca="1" si="434"/>
        <v>-9.9384849387017196E-9</v>
      </c>
      <c r="BX605" s="10">
        <f t="shared" ca="1" si="418"/>
        <v>-1.8625994260191566E-12</v>
      </c>
      <c r="BY605" s="10">
        <f t="shared" ca="1" si="419"/>
        <v>2.8902850229963215E-12</v>
      </c>
      <c r="BZ605" s="10">
        <f t="shared" ca="1" si="420"/>
        <v>-3.5034723983034772E-11</v>
      </c>
      <c r="CA605" s="10">
        <f t="shared" ca="1" si="421"/>
        <v>-2.0257049910634169E-11</v>
      </c>
      <c r="CB605" s="10">
        <v>0</v>
      </c>
      <c r="CC605" s="82">
        <f t="shared" ca="1" si="422"/>
        <v>3.972565220285063E-13</v>
      </c>
      <c r="CD605" s="82">
        <f t="shared" ca="1" si="423"/>
        <v>3.4270724516462206E-13</v>
      </c>
      <c r="CE605" s="82">
        <f t="shared" ca="1" si="424"/>
        <v>1.8915613015533394E-10</v>
      </c>
      <c r="CF605" s="82">
        <f t="shared" ca="1" si="425"/>
        <v>3.702811376406256E-11</v>
      </c>
      <c r="CG605" s="82">
        <f t="shared" ca="1" si="435"/>
        <v>2.2692420768658964E-10</v>
      </c>
      <c r="CH605" s="13" t="str">
        <f t="shared" ca="1" si="436"/>
        <v/>
      </c>
      <c r="CI605" s="81">
        <f t="shared" ca="1" si="445"/>
        <v>0.1131775965863165</v>
      </c>
      <c r="CJ605" s="81">
        <f t="shared" ca="1" si="446"/>
        <v>0.13063724757458739</v>
      </c>
      <c r="CK605" s="81">
        <f t="shared" ca="1" si="447"/>
        <v>0.39004625943939081</v>
      </c>
      <c r="CL605" s="81">
        <f t="shared" ca="1" si="448"/>
        <v>0.17284488538116416</v>
      </c>
      <c r="CM605" s="89">
        <f t="shared" ca="1" si="437"/>
        <v>0.80670598898145884</v>
      </c>
    </row>
    <row r="606" spans="1:91" x14ac:dyDescent="0.3">
      <c r="A606">
        <v>541</v>
      </c>
      <c r="B606" s="3">
        <f t="shared" si="450"/>
        <v>1.6916666666666667</v>
      </c>
      <c r="C606" s="3">
        <f t="shared" si="438"/>
        <v>18.033333333333335</v>
      </c>
      <c r="D606" s="4">
        <f t="shared" ca="1" si="426"/>
        <v>606</v>
      </c>
      <c r="E606" s="58">
        <f>(0.5*(COS(B606*2*PI())+1)*('key variables'!$B$4-'key variables'!$B$6)+'key variables'!$B$6)/'key variables'!$B$4</f>
        <v>1</v>
      </c>
      <c r="F606" s="10">
        <f t="shared" ca="1" si="439"/>
        <v>11689222.907461114</v>
      </c>
      <c r="G606" s="10">
        <f t="shared" ca="1" si="440"/>
        <v>13492492.798713122</v>
      </c>
      <c r="H606" s="10">
        <f t="shared" ca="1" si="441"/>
        <v>40309474.521088287</v>
      </c>
      <c r="I606" s="10">
        <f t="shared" ca="1" si="442"/>
        <v>17912154.249750931</v>
      </c>
      <c r="J606" s="10">
        <f t="shared" ca="1" si="427"/>
        <v>83403344.477013454</v>
      </c>
      <c r="K606" s="82">
        <f t="shared" ca="1" si="404"/>
        <v>2249832.832292099</v>
      </c>
      <c r="L606" s="82">
        <f t="shared" ca="1" si="405"/>
        <v>2596909.4377209195</v>
      </c>
      <c r="M606" s="82">
        <f t="shared" ca="1" si="406"/>
        <v>7778311.98309422</v>
      </c>
      <c r="N606" s="82">
        <f t="shared" ca="1" si="407"/>
        <v>3496312.733215793</v>
      </c>
      <c r="O606" s="82">
        <f t="shared" ca="1" si="428"/>
        <v>16121366.986323033</v>
      </c>
      <c r="P606" s="10">
        <f ca="1">IF(IF($A606&gt;='key variables'!$B$26,K606*SUMPRODUCT(Z606:AC606,'control variables'!$O$3:$R$3)/J606+F$65*'key variables'!$B$25/scenario!J$65,K606*SUMPRODUCT(Z606:AC606,'control variables'!$O$7:$R$7)/J606+F$65*'key variables'!$B$25/scenario!J$65)&lt;'key variables'!$B$28,0,IF($A606&gt;='key variables'!$B$26,K606*SUMPRODUCT(Z606:AC606,'control variables'!$O$3:$R$3)/J606+F$65*'key variables'!$B$25/scenario!J$65,K606*SUMPRODUCT(Z606:AC606,'control variables'!$O$7:$R$7)/J606+F$65*'key variables'!$B$25/scenario!J$65))</f>
        <v>1.818453255664548E-25</v>
      </c>
      <c r="Q606" s="10">
        <f ca="1">IF(IF($A606&gt;='key variables'!$B$26,L606*SUMPRODUCT(Z606:AC606,'control variables'!$O$4:$R$4)/J606+G$65*'key variables'!$B$25/scenario!J$65,L606*SUMPRODUCT(Z606:AC606,'control variables'!$O$7:$R$7)/J606+G$65*'key variables'!$B$25/scenario!J$65)&lt;'key variables'!$B$28,0,IF($A606&gt;='key variables'!$B$26,L606*SUMPRODUCT(Z606:AC606,'control variables'!$O$4:$R$4)/J606+G$65*'key variables'!$B$25/scenario!J$65,L606*SUMPRODUCT(Z606:AC606,'control variables'!$O$7:$R$7)/J606+G$65*'key variables'!$B$25/scenario!J$65))</f>
        <v>2.0989819127488342E-25</v>
      </c>
      <c r="R606" s="10">
        <f ca="1">IF(IF($A606&gt;='key variables'!$B$26,M606*SUMPRODUCT(Z606:AC606,'control variables'!$O$5:$R$5)/J606+H$65*'key variables'!$B$25/scenario!J$65,M606*SUMPRODUCT(Z606:AC606,'control variables'!$O$7:$R$7)/J606+H$65*'key variables'!$B$25/scenario!J$65)&lt;'key variables'!$B$28,0,IF($A606&gt;='key variables'!$B$26,M606*SUMPRODUCT(Z606:AC606,'control variables'!$O$5:$R$5)/J606+H$65*'key variables'!$B$25/scenario!J$65,M606*SUMPRODUCT(Z606:AC606,'control variables'!$O$7:$R$7)/J606+H$65*'key variables'!$B$25/scenario!J$65))</f>
        <v>6.2869100967035102E-25</v>
      </c>
      <c r="S606" s="10">
        <f ca="1">IF(IF($A606&gt;='key variables'!$B$26,N606*SUMPRODUCT(Z606:AC606,'control variables'!$O$6:$R$6)/J606+I$65*'key variables'!$B$25/scenario!J$65,N606*SUMPRODUCT(Z606:AC606,'control variables'!$O$7:$R$7)/J606+I$65*'key variables'!$B$25/scenario!J$65)&lt;'key variables'!$B$28,0,IF($A606&gt;='key variables'!$B$26,N606*SUMPRODUCT(Z606:AC606,'control variables'!$O$6:$R$6)/J606+I$65*'key variables'!$B$25/scenario!J$65,N606*SUMPRODUCT(Z606:AC606,'control variables'!$O$7:$R$7)/J606+I$65*'key variables'!$B$25/scenario!J$65))</f>
        <v>2.8259349678261873E-25</v>
      </c>
      <c r="T606" s="10">
        <f t="shared" ca="1" si="449"/>
        <v>1.303028023294308E-24</v>
      </c>
      <c r="U606" s="82">
        <f ca="1">SUMPRODUCT(P576:P605,'control variables'!AD$7:AD$36)</f>
        <v>3.85545731171695E-25</v>
      </c>
      <c r="V606" s="82">
        <f ca="1">SUMPRODUCT(Q576:Q605,'control variables'!AE$7:AE$36)</f>
        <v>4.4502299618978819E-25</v>
      </c>
      <c r="W606" s="82">
        <f ca="1">SUMPRODUCT(R576:R605,'control variables'!AF$7:AF$36)</f>
        <v>1.332941246905169E-24</v>
      </c>
      <c r="X606" s="82">
        <f ca="1">SUMPRODUCT(S576:S605,'control variables'!AG$7:AG$36)</f>
        <v>5.9915049233203612E-25</v>
      </c>
      <c r="Y606" s="82">
        <f t="shared" ca="1" si="443"/>
        <v>2.7626604665986882E-24</v>
      </c>
      <c r="Z606" s="10">
        <f ca="1">IF($A606&gt;='key variables'!$B$26,SUMPRODUCT(P576:P605,'control variables'!V$7:V$36)*$E606,SUMPRODUCT(P576:P605,'control variables'!Z$7:Z$36)*$E606)</f>
        <v>9.4077061471403658E-25</v>
      </c>
      <c r="AA606" s="10">
        <f ca="1">IF($A606&gt;='key variables'!$B$26,SUMPRODUCT(Q576:Q605,'control variables'!W$7:W$36)*$E606,SUMPRODUCT(Q576:Q605,'control variables'!AA$7:AA$36)*$E606)</f>
        <v>1.0859011625287728E-24</v>
      </c>
      <c r="AB606" s="10">
        <f ca="1">IF($A606&gt;='key variables'!$B$26,SUMPRODUCT(R576:R605,'control variables'!X$7:X$36)*$E606,SUMPRODUCT(R576:R605,'control variables'!AB$7:AB$36)*$E606)</f>
        <v>3.2525115825241235E-24</v>
      </c>
      <c r="AC606" s="10">
        <f ca="1">IF($A606&gt;='key variables'!$B$26,SUMPRODUCT(S576:S605,'control variables'!Y$7:Y$36)*$E606,SUMPRODUCT(S576:S605,'control variables'!AC$7:AC$36)*$E606)</f>
        <v>1.4619878561861477E-24</v>
      </c>
      <c r="AD606" s="10">
        <f t="shared" ca="1" si="444"/>
        <v>6.7411712159530804E-24</v>
      </c>
      <c r="AE606" s="82">
        <f ca="1">SUMPRODUCT(P576:P605,'control variables'!AL$7:AL$36)</f>
        <v>1.2809068102848333E-24</v>
      </c>
      <c r="AF606" s="82">
        <f ca="1">SUMPRODUCT(Q576:Q605,'control variables'!AM$7:AM$36)</f>
        <v>1.4746435309594874E-24</v>
      </c>
      <c r="AG606" s="82">
        <f ca="1">SUMPRODUCT(R576:R605,'control variables'!AN$7:AN$36)</f>
        <v>4.2045962599637615E-24</v>
      </c>
      <c r="AH606" s="82">
        <f ca="1">SUMPRODUCT(S576:S605,'control variables'!AO$7:AO$36)</f>
        <v>1.820548474195613E-24</v>
      </c>
      <c r="AI606" s="82">
        <f t="shared" ca="1" si="408"/>
        <v>8.7806950754036963E-24</v>
      </c>
      <c r="AJ606" s="10">
        <f ca="1">SUMPRODUCT(P576:P605,'control variables'!AP$7:AP$36)</f>
        <v>1.2239114392473892E-27</v>
      </c>
      <c r="AK606" s="10">
        <f ca="1">SUMPRODUCT(Q576:Q605,'control variables'!AQ$7:AQ$36)</f>
        <v>3.5318036988086371E-27</v>
      </c>
      <c r="AL606" s="10">
        <f ca="1">SUMPRODUCT(R576:R605,'control variables'!AR$7:AR$36)</f>
        <v>1.2694229825660313E-25</v>
      </c>
      <c r="AM606" s="10">
        <f ca="1">SUMPRODUCT(S576:S605,'control variables'!AS$7:AS$36)</f>
        <v>9.5099891155236359E-26</v>
      </c>
      <c r="AN606" s="10">
        <f t="shared" ca="1" si="429"/>
        <v>2.2679790454989553E-25</v>
      </c>
      <c r="AO606" s="82">
        <f ca="1">SUMPRODUCT(P576:P605,'control variables'!AX$7:AX$36)</f>
        <v>1.6643327799923542E-27</v>
      </c>
      <c r="AP606" s="82">
        <f ca="1">SUMPRODUCT(Q576:Q605,'control variables'!AY$7:AY$36)</f>
        <v>3.8421712420892366E-27</v>
      </c>
      <c r="AQ606" s="82">
        <f ca="1">SUMPRODUCT(R576:R605,'control variables'!AZ$7:AZ$36)</f>
        <v>3.4524430670563577E-26</v>
      </c>
      <c r="AR606" s="82">
        <f ca="1">SUMPRODUCT(S576:S605,'control variables'!BA$7:BA$36)</f>
        <v>2.5864267813477323E-26</v>
      </c>
      <c r="AS606" s="82">
        <f t="shared" ca="1" si="430"/>
        <v>6.5895202506122493E-26</v>
      </c>
      <c r="AT606" s="10">
        <f ca="1">SUMPRODUCT(P576:P605,'control variables'!AT$7:AT$36)</f>
        <v>-1.4688386254483839E-27</v>
      </c>
      <c r="AU606" s="10">
        <f ca="1">SUMPRODUCT(Q576:Q605,'control variables'!AU$7:AU$36)</f>
        <v>1.593366774380275E-27</v>
      </c>
      <c r="AV606" s="10">
        <f ca="1">SUMPRODUCT(R576:R605,'control variables'!AV$7:AV$36)</f>
        <v>6.8611650170971875E-25</v>
      </c>
      <c r="AW606" s="10">
        <f ca="1">SUMPRODUCT(S576:S605,'control variables'!AW$7:AW$36)</f>
        <v>5.1400995199022797E-25</v>
      </c>
      <c r="AX606" s="10">
        <f t="shared" ca="1" si="409"/>
        <v>1.2002509818488786E-24</v>
      </c>
      <c r="AY606" s="82">
        <f ca="1">SUMPRODUCT(P576:P605,'control variables'!BB$7:BB$36)</f>
        <v>5.3237532676947958E-27</v>
      </c>
      <c r="AZ606" s="82">
        <f ca="1">SUMPRODUCT(Q576:Q605,'control variables'!BC$7:BC$36)</f>
        <v>1.3575561338922789E-26</v>
      </c>
      <c r="BA606" s="82">
        <f ca="1">SUMPRODUCT(R576:R605,'control variables'!BD$7:BD$36)</f>
        <v>9.5033102229544607E-26</v>
      </c>
      <c r="BB606" s="82">
        <f ca="1">SUMPRODUCT(S576:S605,'control variables'!BE$7:BE$36)</f>
        <v>1.3504882221828383E-26</v>
      </c>
      <c r="BC606" s="82">
        <f t="shared" ca="1" si="431"/>
        <v>1.2743729905799058E-25</v>
      </c>
      <c r="BD606" s="10">
        <f ca="1">SUMPRODUCT(P576:P605,'control variables'!BF$7:BF$36)</f>
        <v>1.1136828127874781E-27</v>
      </c>
      <c r="BE606" s="10">
        <f ca="1">SUMPRODUCT(Q576:Q605,'control variables'!BG$7:BG$36)</f>
        <v>1.2854881330044934E-27</v>
      </c>
      <c r="BF606" s="10">
        <f ca="1">SUMPRODUCT(R576:R605,'control variables'!BH$7:BH$36)</f>
        <v>3.8503182297529228E-26</v>
      </c>
      <c r="BG606" s="10">
        <f ca="1">SUMPRODUCT(S576:S605,'control variables'!BI$7:BI$36)</f>
        <v>8.6534949246551509E-26</v>
      </c>
      <c r="BH606" s="10">
        <f t="shared" ca="1" si="432"/>
        <v>1.2743730248987272E-25</v>
      </c>
      <c r="BI606" s="82">
        <f t="shared" ca="1" si="410"/>
        <v>1.2847617249270796E-24</v>
      </c>
      <c r="BJ606" s="82">
        <f t="shared" ca="1" si="411"/>
        <v>1.4898124590727904E-24</v>
      </c>
      <c r="BK606" s="82">
        <f t="shared" ca="1" si="412"/>
        <v>4.9857458639030251E-24</v>
      </c>
      <c r="BL606" s="82">
        <f t="shared" ca="1" si="413"/>
        <v>2.3480633084076694E-24</v>
      </c>
      <c r="BM606" s="82">
        <f t="shared" ca="1" si="403"/>
        <v>1.0108383356310565E-23</v>
      </c>
      <c r="BN606" s="10">
        <f ca="1">BN605+BI606-INDIRECT(ADDRESS(MAX($D606-'key variables'!$B$9*30,34),scenario!BI$4),TRUE)</f>
        <v>9439390.0751690175</v>
      </c>
      <c r="BO606" s="10">
        <f ca="1">BO605+BJ606-INDIRECT(ADDRESS(MAX($D606-'key variables'!$B$9*30,34),scenario!BJ$4),TRUE)</f>
        <v>10895583.360992203</v>
      </c>
      <c r="BP606" s="10">
        <f ca="1">BP605+BK606-INDIRECT(ADDRESS(MAX($D606-'key variables'!$B$9*30,34),scenario!BK$4),TRUE)</f>
        <v>32531162.537994072</v>
      </c>
      <c r="BQ606" s="10">
        <f ca="1">BQ605+BL606-INDIRECT(ADDRESS(MAX($D606-'key variables'!$B$9*30,34),scenario!BL$4),TRUE)</f>
        <v>14415841.516535141</v>
      </c>
      <c r="BR606" s="10">
        <f t="shared" ca="1" si="433"/>
        <v>67281977.490690395</v>
      </c>
      <c r="BS606" s="82">
        <f t="shared" ca="1" si="414"/>
        <v>-2.3433848477536754E-9</v>
      </c>
      <c r="BT606" s="82">
        <f t="shared" ca="1" si="415"/>
        <v>-3.4288309057017701E-10</v>
      </c>
      <c r="BU606" s="82">
        <f t="shared" ca="1" si="416"/>
        <v>-4.2578247660364334E-9</v>
      </c>
      <c r="BV606" s="82">
        <f t="shared" ca="1" si="417"/>
        <v>-2.9943922343414428E-9</v>
      </c>
      <c r="BW606" s="82">
        <f t="shared" ca="1" si="434"/>
        <v>-9.9384849387017296E-9</v>
      </c>
      <c r="BX606" s="10">
        <f t="shared" ca="1" si="418"/>
        <v>-1.8625994260191615E-12</v>
      </c>
      <c r="BY606" s="10">
        <f t="shared" ca="1" si="419"/>
        <v>2.8902850229963106E-12</v>
      </c>
      <c r="BZ606" s="10">
        <f t="shared" ca="1" si="420"/>
        <v>-3.5034723983034875E-11</v>
      </c>
      <c r="CA606" s="10">
        <f t="shared" ca="1" si="421"/>
        <v>-2.0257049910634243E-11</v>
      </c>
      <c r="CB606" s="10">
        <v>0</v>
      </c>
      <c r="CC606" s="82">
        <f t="shared" ca="1" si="422"/>
        <v>3.9725652202850731E-13</v>
      </c>
      <c r="CD606" s="82">
        <f t="shared" ca="1" si="423"/>
        <v>3.4270724516462015E-13</v>
      </c>
      <c r="CE606" s="82">
        <f t="shared" ca="1" si="424"/>
        <v>1.8915613015533335E-10</v>
      </c>
      <c r="CF606" s="82">
        <f t="shared" ca="1" si="425"/>
        <v>3.7028113764062114E-11</v>
      </c>
      <c r="CG606" s="82">
        <f t="shared" ca="1" si="435"/>
        <v>2.2692420768658861E-10</v>
      </c>
      <c r="CH606" s="13" t="str">
        <f t="shared" ca="1" si="436"/>
        <v/>
      </c>
      <c r="CI606" s="81">
        <f t="shared" ca="1" si="445"/>
        <v>0.1131775965863165</v>
      </c>
      <c r="CJ606" s="81">
        <f t="shared" ca="1" si="446"/>
        <v>0.13063724757458739</v>
      </c>
      <c r="CK606" s="81">
        <f t="shared" ca="1" si="447"/>
        <v>0.39004625943939081</v>
      </c>
      <c r="CL606" s="81">
        <f t="shared" ca="1" si="448"/>
        <v>0.17284488538116416</v>
      </c>
      <c r="CM606" s="89">
        <f t="shared" ca="1" si="437"/>
        <v>0.80670598898145884</v>
      </c>
    </row>
    <row r="607" spans="1:91" x14ac:dyDescent="0.3">
      <c r="A607">
        <v>542</v>
      </c>
      <c r="B607" s="3">
        <f t="shared" si="450"/>
        <v>1.6944444444444444</v>
      </c>
      <c r="C607" s="3">
        <f t="shared" si="438"/>
        <v>18.066666666666666</v>
      </c>
      <c r="D607" s="4">
        <f t="shared" ca="1" si="426"/>
        <v>607</v>
      </c>
      <c r="E607" s="58">
        <f>(0.5*(COS(B607*2*PI())+1)*('key variables'!$B$4-'key variables'!$B$6)+'key variables'!$B$6)/'key variables'!$B$4</f>
        <v>1</v>
      </c>
      <c r="F607" s="10">
        <f t="shared" ca="1" si="439"/>
        <v>11689222.907461114</v>
      </c>
      <c r="G607" s="10">
        <f t="shared" ca="1" si="440"/>
        <v>13492492.798713122</v>
      </c>
      <c r="H607" s="10">
        <f t="shared" ca="1" si="441"/>
        <v>40309474.521088287</v>
      </c>
      <c r="I607" s="10">
        <f t="shared" ca="1" si="442"/>
        <v>17912154.249750931</v>
      </c>
      <c r="J607" s="10">
        <f t="shared" ca="1" si="427"/>
        <v>83403344.477013454</v>
      </c>
      <c r="K607" s="82">
        <f t="shared" ca="1" si="404"/>
        <v>2249832.832292099</v>
      </c>
      <c r="L607" s="82">
        <f t="shared" ca="1" si="405"/>
        <v>2596909.4377209195</v>
      </c>
      <c r="M607" s="82">
        <f t="shared" ca="1" si="406"/>
        <v>7778311.98309422</v>
      </c>
      <c r="N607" s="82">
        <f t="shared" ca="1" si="407"/>
        <v>3496312.733215793</v>
      </c>
      <c r="O607" s="82">
        <f t="shared" ca="1" si="428"/>
        <v>16121366.986323033</v>
      </c>
      <c r="P607" s="10">
        <f ca="1">IF(IF($A607&gt;='key variables'!$B$26,K607*SUMPRODUCT(Z607:AC607,'control variables'!$O$3:$R$3)/J607+F$65*'key variables'!$B$25/scenario!J$65,K607*SUMPRODUCT(Z607:AC607,'control variables'!$O$7:$R$7)/J607+F$65*'key variables'!$B$25/scenario!J$65)&lt;'key variables'!$B$28,0,IF($A607&gt;='key variables'!$B$26,K607*SUMPRODUCT(Z607:AC607,'control variables'!$O$3:$R$3)/J607+F$65*'key variables'!$B$25/scenario!J$65,K607*SUMPRODUCT(Z607:AC607,'control variables'!$O$7:$R$7)/J607+F$65*'key variables'!$B$25/scenario!J$65))</f>
        <v>1.5646866974652969E-25</v>
      </c>
      <c r="Q607" s="10">
        <f ca="1">IF(IF($A607&gt;='key variables'!$B$26,L607*SUMPRODUCT(Z607:AC607,'control variables'!$O$4:$R$4)/J607+G$65*'key variables'!$B$25/scenario!J$65,L607*SUMPRODUCT(Z607:AC607,'control variables'!$O$7:$R$7)/J607+G$65*'key variables'!$B$25/scenario!J$65)&lt;'key variables'!$B$28,0,IF($A607&gt;='key variables'!$B$26,L607*SUMPRODUCT(Z607:AC607,'control variables'!$O$4:$R$4)/J607+G$65*'key variables'!$B$25/scenario!J$65,L607*SUMPRODUCT(Z607:AC607,'control variables'!$O$7:$R$7)/J607+G$65*'key variables'!$B$25/scenario!J$65))</f>
        <v>1.8060673634957672E-25</v>
      </c>
      <c r="R607" s="10">
        <f ca="1">IF(IF($A607&gt;='key variables'!$B$26,M607*SUMPRODUCT(Z607:AC607,'control variables'!$O$5:$R$5)/J607+H$65*'key variables'!$B$25/scenario!J$65,M607*SUMPRODUCT(Z607:AC607,'control variables'!$O$7:$R$7)/J607+H$65*'key variables'!$B$25/scenario!J$65)&lt;'key variables'!$B$28,0,IF($A607&gt;='key variables'!$B$26,M607*SUMPRODUCT(Z607:AC607,'control variables'!$O$5:$R$5)/J607+H$65*'key variables'!$B$25/scenario!J$65,M607*SUMPRODUCT(Z607:AC607,'control variables'!$O$7:$R$7)/J607+H$65*'key variables'!$B$25/scenario!J$65))</f>
        <v>5.4095669304830861E-25</v>
      </c>
      <c r="S607" s="10">
        <f ca="1">IF(IF($A607&gt;='key variables'!$B$26,N607*SUMPRODUCT(Z607:AC607,'control variables'!$O$6:$R$6)/J607+I$65*'key variables'!$B$25/scenario!J$65,N607*SUMPRODUCT(Z607:AC607,'control variables'!$O$7:$R$7)/J607+I$65*'key variables'!$B$25/scenario!J$65)&lt;'key variables'!$B$28,0,IF($A607&gt;='key variables'!$B$26,N607*SUMPRODUCT(Z607:AC607,'control variables'!$O$6:$R$6)/J607+I$65*'key variables'!$B$25/scenario!J$65,N607*SUMPRODUCT(Z607:AC607,'control variables'!$O$7:$R$7)/J607+I$65*'key variables'!$B$25/scenario!J$65))</f>
        <v>2.4315735575197724E-25</v>
      </c>
      <c r="T607" s="10">
        <f t="shared" ca="1" si="449"/>
        <v>1.1211894548963922E-24</v>
      </c>
      <c r="U607" s="82">
        <f ca="1">SUMPRODUCT(P577:P606,'control variables'!AD$7:AD$36)</f>
        <v>3.317425262099595E-25</v>
      </c>
      <c r="V607" s="82">
        <f ca="1">SUMPRODUCT(Q577:Q606,'control variables'!AE$7:AE$36)</f>
        <v>3.8291969289573103E-25</v>
      </c>
      <c r="W607" s="82">
        <f ca="1">SUMPRODUCT(R577:R606,'control variables'!AF$7:AF$36)</f>
        <v>1.1469282650178072E-24</v>
      </c>
      <c r="X607" s="82">
        <f ca="1">SUMPRODUCT(S577:S606,'control variables'!AG$7:AG$36)</f>
        <v>5.155385777508589E-25</v>
      </c>
      <c r="Y607" s="82">
        <f t="shared" ca="1" si="443"/>
        <v>2.3771290618743565E-24</v>
      </c>
      <c r="Z607" s="10">
        <f ca="1">IF($A607&gt;='key variables'!$B$26,SUMPRODUCT(P577:P606,'control variables'!V$7:V$36)*$E607,SUMPRODUCT(P577:P606,'control variables'!Z$7:Z$36)*$E607)</f>
        <v>8.0948534784929667E-25</v>
      </c>
      <c r="AA607" s="10">
        <f ca="1">IF($A607&gt;='key variables'!$B$26,SUMPRODUCT(Q577:Q606,'control variables'!W$7:W$36)*$E607,SUMPRODUCT(Q577:Q606,'control variables'!AA$7:AA$36)*$E607)</f>
        <v>9.3436281547415583E-25</v>
      </c>
      <c r="AB607" s="10">
        <f ca="1">IF($A607&gt;='key variables'!$B$26,SUMPRODUCT(R577:R606,'control variables'!X$7:X$36)*$E607,SUMPRODUCT(R577:R606,'control variables'!AB$7:AB$36)*$E607)</f>
        <v>2.7986210757270624E-24</v>
      </c>
      <c r="AC607" s="10">
        <f ca="1">IF($A607&gt;='key variables'!$B$26,SUMPRODUCT(S577:S606,'control variables'!Y$7:Y$36)*$E607,SUMPRODUCT(S577:S606,'control variables'!AC$7:AC$36)*$E607)</f>
        <v>1.2579663201704312E-24</v>
      </c>
      <c r="AD607" s="10">
        <f t="shared" ca="1" si="444"/>
        <v>5.8004355592209465E-24</v>
      </c>
      <c r="AE607" s="82">
        <f ca="1">SUMPRODUCT(P577:P606,'control variables'!AL$7:AL$36)</f>
        <v>1.1021552742706865E-24</v>
      </c>
      <c r="AF607" s="82">
        <f ca="1">SUMPRODUCT(Q577:Q606,'control variables'!AM$7:AM$36)</f>
        <v>1.268855885741395E-24</v>
      </c>
      <c r="AG607" s="82">
        <f ca="1">SUMPRODUCT(R577:R606,'control variables'!AN$7:AN$36)</f>
        <v>3.6178416000984334E-24</v>
      </c>
      <c r="AH607" s="82">
        <f ca="1">SUMPRODUCT(S577:S606,'control variables'!AO$7:AO$36)</f>
        <v>1.566489526629933E-24</v>
      </c>
      <c r="AI607" s="82">
        <f t="shared" ca="1" si="408"/>
        <v>7.5553422867404483E-24</v>
      </c>
      <c r="AJ607" s="10">
        <f ca="1">SUMPRODUCT(P577:P606,'control variables'!AP$7:AP$36)</f>
        <v>1.0531136513410955E-27</v>
      </c>
      <c r="AK607" s="10">
        <f ca="1">SUMPRODUCT(Q577:Q606,'control variables'!AQ$7:AQ$36)</f>
        <v>3.0389377611826945E-27</v>
      </c>
      <c r="AL607" s="10">
        <f ca="1">SUMPRODUCT(R577:R606,'control variables'!AR$7:AR$36)</f>
        <v>1.0922740235915061E-25</v>
      </c>
      <c r="AM607" s="10">
        <f ca="1">SUMPRODUCT(S577:S606,'control variables'!AS$7:AS$36)</f>
        <v>8.182862779533854E-26</v>
      </c>
      <c r="AN607" s="10">
        <f t="shared" ca="1" si="429"/>
        <v>1.9514808156701296E-25</v>
      </c>
      <c r="AO607" s="82">
        <f ca="1">SUMPRODUCT(P577:P606,'control variables'!AX$7:AX$36)</f>
        <v>1.4320738533681974E-27</v>
      </c>
      <c r="AP607" s="82">
        <f ca="1">SUMPRODUCT(Q577:Q606,'control variables'!AY$7:AY$36)</f>
        <v>3.3059932737637258E-27</v>
      </c>
      <c r="AQ607" s="82">
        <f ca="1">SUMPRODUCT(R577:R606,'control variables'!AZ$7:AZ$36)</f>
        <v>2.9706519669680653E-26</v>
      </c>
      <c r="AR607" s="82">
        <f ca="1">SUMPRODUCT(S577:S606,'control variables'!BA$7:BA$36)</f>
        <v>2.2254889236973191E-26</v>
      </c>
      <c r="AS607" s="82">
        <f t="shared" ca="1" si="430"/>
        <v>5.6699476033785765E-26</v>
      </c>
      <c r="AT607" s="10">
        <f ca="1">SUMPRODUCT(P577:P606,'control variables'!AT$7:AT$36)</f>
        <v>-1.263861059283815E-27</v>
      </c>
      <c r="AU607" s="10">
        <f ca="1">SUMPRODUCT(Q577:Q606,'control variables'!AU$7:AU$36)</f>
        <v>1.3710112087235933E-27</v>
      </c>
      <c r="AV607" s="10">
        <f ca="1">SUMPRODUCT(R577:R606,'control variables'!AV$7:AV$36)</f>
        <v>5.9036841326135387E-25</v>
      </c>
      <c r="AW607" s="10">
        <f ca="1">SUMPRODUCT(S577:S606,'control variables'!AW$7:AW$36)</f>
        <v>4.4227946566048497E-25</v>
      </c>
      <c r="AX607" s="10">
        <f t="shared" ca="1" si="409"/>
        <v>1.0327550290712787E-24</v>
      </c>
      <c r="AY607" s="82">
        <f ca="1">SUMPRODUCT(P577:P606,'control variables'!BB$7:BB$36)</f>
        <v>4.5808193818571791E-27</v>
      </c>
      <c r="AZ607" s="82">
        <f ca="1">SUMPRODUCT(Q577:Q606,'control variables'!BC$7:BC$36)</f>
        <v>1.1681081254889896E-26</v>
      </c>
      <c r="BA607" s="82">
        <f ca="1">SUMPRODUCT(R577:R606,'control variables'!BD$7:BD$36)</f>
        <v>8.1771159315880871E-26</v>
      </c>
      <c r="BB607" s="82">
        <f ca="1">SUMPRODUCT(S577:S606,'control variables'!BE$7:BE$36)</f>
        <v>1.1620265463248445E-26</v>
      </c>
      <c r="BC607" s="82">
        <f t="shared" ca="1" si="431"/>
        <v>1.0965332541587638E-25</v>
      </c>
      <c r="BD607" s="10">
        <f ca="1">SUMPRODUCT(P577:P606,'control variables'!BF$7:BF$36)</f>
        <v>9.5826751495324309E-28</v>
      </c>
      <c r="BE607" s="10">
        <f ca="1">SUMPRODUCT(Q577:Q606,'control variables'!BG$7:BG$36)</f>
        <v>1.1060972698616747E-27</v>
      </c>
      <c r="BF607" s="10">
        <f ca="1">SUMPRODUCT(R577:R606,'control variables'!BH$7:BH$36)</f>
        <v>3.3130033429981551E-26</v>
      </c>
      <c r="BG607" s="10">
        <f ca="1">SUMPRODUCT(S577:S606,'control variables'!BI$7:BI$36)</f>
        <v>7.4458930154040258E-26</v>
      </c>
      <c r="BH607" s="10">
        <f t="shared" ca="1" si="432"/>
        <v>1.0965332836883672E-25</v>
      </c>
      <c r="BI607" s="82">
        <f t="shared" ca="1" si="410"/>
        <v>1.1054722325932599E-24</v>
      </c>
      <c r="BJ607" s="82">
        <f t="shared" ca="1" si="411"/>
        <v>1.2819079782050086E-24</v>
      </c>
      <c r="BK607" s="82">
        <f t="shared" ca="1" si="412"/>
        <v>4.2899811726756679E-24</v>
      </c>
      <c r="BL607" s="82">
        <f t="shared" ca="1" si="413"/>
        <v>2.0203892577536664E-24</v>
      </c>
      <c r="BM607" s="82">
        <f t="shared" ca="1" si="403"/>
        <v>8.6977506412276015E-24</v>
      </c>
      <c r="BN607" s="10">
        <f ca="1">BN606+BI607-INDIRECT(ADDRESS(MAX($D607-'key variables'!$B$9*30,34),scenario!BI$4),TRUE)</f>
        <v>9439390.0751690175</v>
      </c>
      <c r="BO607" s="10">
        <f ca="1">BO606+BJ607-INDIRECT(ADDRESS(MAX($D607-'key variables'!$B$9*30,34),scenario!BJ$4),TRUE)</f>
        <v>10895583.360992203</v>
      </c>
      <c r="BP607" s="10">
        <f ca="1">BP606+BK607-INDIRECT(ADDRESS(MAX($D607-'key variables'!$B$9*30,34),scenario!BK$4),TRUE)</f>
        <v>32531162.537994072</v>
      </c>
      <c r="BQ607" s="10">
        <f ca="1">BQ606+BL607-INDIRECT(ADDRESS(MAX($D607-'key variables'!$B$9*30,34),scenario!BL$4),TRUE)</f>
        <v>14415841.516535141</v>
      </c>
      <c r="BR607" s="10">
        <f t="shared" ca="1" si="433"/>
        <v>67281977.490690395</v>
      </c>
      <c r="BS607" s="82">
        <f t="shared" ca="1" si="414"/>
        <v>-2.3433848477536766E-9</v>
      </c>
      <c r="BT607" s="82">
        <f t="shared" ca="1" si="415"/>
        <v>-3.4288309057017815E-10</v>
      </c>
      <c r="BU607" s="82">
        <f t="shared" ca="1" si="416"/>
        <v>-4.2578247660364367E-9</v>
      </c>
      <c r="BV607" s="82">
        <f t="shared" ca="1" si="417"/>
        <v>-2.9943922343414445E-9</v>
      </c>
      <c r="BW607" s="82">
        <f t="shared" ca="1" si="434"/>
        <v>-9.9384849387017362E-9</v>
      </c>
      <c r="BX607" s="10">
        <f t="shared" ca="1" si="418"/>
        <v>-1.8625994260191651E-12</v>
      </c>
      <c r="BY607" s="10">
        <f t="shared" ca="1" si="419"/>
        <v>2.8902850229963009E-12</v>
      </c>
      <c r="BZ607" s="10">
        <f t="shared" ca="1" si="420"/>
        <v>-3.5034723983034959E-11</v>
      </c>
      <c r="CA607" s="10">
        <f t="shared" ca="1" si="421"/>
        <v>-2.0257049910634308E-11</v>
      </c>
      <c r="CB607" s="10">
        <v>0</v>
      </c>
      <c r="CC607" s="82">
        <f t="shared" ca="1" si="422"/>
        <v>3.9725652202850822E-13</v>
      </c>
      <c r="CD607" s="82">
        <f t="shared" ca="1" si="423"/>
        <v>3.4270724516461853E-13</v>
      </c>
      <c r="CE607" s="82">
        <f t="shared" ca="1" si="424"/>
        <v>1.8915613015533283E-10</v>
      </c>
      <c r="CF607" s="82">
        <f t="shared" ca="1" si="425"/>
        <v>3.702811376406174E-11</v>
      </c>
      <c r="CG607" s="82">
        <f t="shared" ca="1" si="435"/>
        <v>2.269242076865877E-10</v>
      </c>
      <c r="CH607" s="13" t="str">
        <f t="shared" ca="1" si="436"/>
        <v/>
      </c>
      <c r="CI607" s="81">
        <f t="shared" ca="1" si="445"/>
        <v>0.1131775965863165</v>
      </c>
      <c r="CJ607" s="81">
        <f t="shared" ca="1" si="446"/>
        <v>0.13063724757458739</v>
      </c>
      <c r="CK607" s="81">
        <f t="shared" ca="1" si="447"/>
        <v>0.39004625943939081</v>
      </c>
      <c r="CL607" s="81">
        <f t="shared" ca="1" si="448"/>
        <v>0.17284488538116416</v>
      </c>
      <c r="CM607" s="89">
        <f t="shared" ca="1" si="437"/>
        <v>0.80670598898145884</v>
      </c>
    </row>
    <row r="608" spans="1:91" x14ac:dyDescent="0.3">
      <c r="A608">
        <v>543</v>
      </c>
      <c r="B608" s="3">
        <f t="shared" si="450"/>
        <v>1.6972222222222222</v>
      </c>
      <c r="C608" s="3">
        <f t="shared" si="438"/>
        <v>18.100000000000001</v>
      </c>
      <c r="D608" s="4">
        <f t="shared" ca="1" si="426"/>
        <v>608</v>
      </c>
      <c r="E608" s="58">
        <f>(0.5*(COS(B608*2*PI())+1)*('key variables'!$B$4-'key variables'!$B$6)+'key variables'!$B$6)/'key variables'!$B$4</f>
        <v>1</v>
      </c>
      <c r="F608" s="10">
        <f t="shared" ca="1" si="439"/>
        <v>11689222.907461114</v>
      </c>
      <c r="G608" s="10">
        <f t="shared" ca="1" si="440"/>
        <v>13492492.798713122</v>
      </c>
      <c r="H608" s="10">
        <f t="shared" ca="1" si="441"/>
        <v>40309474.521088287</v>
      </c>
      <c r="I608" s="10">
        <f t="shared" ca="1" si="442"/>
        <v>17912154.249750931</v>
      </c>
      <c r="J608" s="10">
        <f t="shared" ca="1" si="427"/>
        <v>83403344.477013454</v>
      </c>
      <c r="K608" s="82">
        <f t="shared" ca="1" si="404"/>
        <v>2249832.832292099</v>
      </c>
      <c r="L608" s="82">
        <f t="shared" ca="1" si="405"/>
        <v>2596909.4377209195</v>
      </c>
      <c r="M608" s="82">
        <f t="shared" ca="1" si="406"/>
        <v>7778311.98309422</v>
      </c>
      <c r="N608" s="82">
        <f t="shared" ca="1" si="407"/>
        <v>3496312.733215793</v>
      </c>
      <c r="O608" s="82">
        <f t="shared" ca="1" si="428"/>
        <v>16121366.986323033</v>
      </c>
      <c r="P608" s="10">
        <f ca="1">IF(IF($A608&gt;='key variables'!$B$26,K608*SUMPRODUCT(Z608:AC608,'control variables'!$O$3:$R$3)/J608+F$65*'key variables'!$B$25/scenario!J$65,K608*SUMPRODUCT(Z608:AC608,'control variables'!$O$7:$R$7)/J608+F$65*'key variables'!$B$25/scenario!J$65)&lt;'key variables'!$B$28,0,IF($A608&gt;='key variables'!$B$26,K608*SUMPRODUCT(Z608:AC608,'control variables'!$O$3:$R$3)/J608+F$65*'key variables'!$B$25/scenario!J$65,K608*SUMPRODUCT(Z608:AC608,'control variables'!$O$7:$R$7)/J608+F$65*'key variables'!$B$25/scenario!J$65))</f>
        <v>1.3463334587229478E-25</v>
      </c>
      <c r="Q608" s="10">
        <f ca="1">IF(IF($A608&gt;='key variables'!$B$26,L608*SUMPRODUCT(Z608:AC608,'control variables'!$O$4:$R$4)/J608+G$65*'key variables'!$B$25/scenario!J$65,L608*SUMPRODUCT(Z608:AC608,'control variables'!$O$7:$R$7)/J608+G$65*'key variables'!$B$25/scenario!J$65)&lt;'key variables'!$B$28,0,IF($A608&gt;='key variables'!$B$26,L608*SUMPRODUCT(Z608:AC608,'control variables'!$O$4:$R$4)/J608+G$65*'key variables'!$B$25/scenario!J$65,L608*SUMPRODUCT(Z608:AC608,'control variables'!$O$7:$R$7)/J608+G$65*'key variables'!$B$25/scenario!J$65))</f>
        <v>1.554029266127778E-25</v>
      </c>
      <c r="R608" s="10">
        <f ca="1">IF(IF($A608&gt;='key variables'!$B$26,M608*SUMPRODUCT(Z608:AC608,'control variables'!$O$5:$R$5)/J608+H$65*'key variables'!$B$25/scenario!J$65,M608*SUMPRODUCT(Z608:AC608,'control variables'!$O$7:$R$7)/J608+H$65*'key variables'!$B$25/scenario!J$65)&lt;'key variables'!$B$28,0,IF($A608&gt;='key variables'!$B$26,M608*SUMPRODUCT(Z608:AC608,'control variables'!$O$5:$R$5)/J608+H$65*'key variables'!$B$25/scenario!J$65,M608*SUMPRODUCT(Z608:AC608,'control variables'!$O$7:$R$7)/J608+H$65*'key variables'!$B$25/scenario!J$65))</f>
        <v>4.6546576816360417E-25</v>
      </c>
      <c r="S608" s="10">
        <f ca="1">IF(IF($A608&gt;='key variables'!$B$26,N608*SUMPRODUCT(Z608:AC608,'control variables'!$O$6:$R$6)/J608+I$65*'key variables'!$B$25/scenario!J$65,N608*SUMPRODUCT(Z608:AC608,'control variables'!$O$7:$R$7)/J608+I$65*'key variables'!$B$25/scenario!J$65)&lt;'key variables'!$B$28,0,IF($A608&gt;='key variables'!$B$26,N608*SUMPRODUCT(Z608:AC608,'control variables'!$O$6:$R$6)/J608+I$65*'key variables'!$B$25/scenario!J$65,N608*SUMPRODUCT(Z608:AC608,'control variables'!$O$7:$R$7)/J608+I$65*'key variables'!$B$25/scenario!J$65))</f>
        <v>2.0922455870162884E-25</v>
      </c>
      <c r="T608" s="10">
        <f t="shared" ca="1" si="449"/>
        <v>9.6472659935030557E-25</v>
      </c>
      <c r="U608" s="82">
        <f ca="1">SUMPRODUCT(P578:P607,'control variables'!AD$7:AD$36)</f>
        <v>2.8544760011142674E-25</v>
      </c>
      <c r="V608" s="82">
        <f ca="1">SUMPRODUCT(Q578:Q607,'control variables'!AE$7:AE$36)</f>
        <v>3.2948295360635462E-25</v>
      </c>
      <c r="W608" s="82">
        <f ca="1">SUMPRODUCT(R578:R607,'control variables'!AF$7:AF$36)</f>
        <v>9.8687353861317141E-25</v>
      </c>
      <c r="X608" s="82">
        <f ca="1">SUMPRODUCT(S578:S607,'control variables'!AG$7:AG$36)</f>
        <v>4.4359477051399769E-25</v>
      </c>
      <c r="Y608" s="82">
        <f t="shared" ca="1" si="443"/>
        <v>2.0453988628449505E-24</v>
      </c>
      <c r="Z608" s="10">
        <f ca="1">IF($A608&gt;='key variables'!$B$26,SUMPRODUCT(P578:P607,'control variables'!V$7:V$36)*$E608,SUMPRODUCT(P578:P607,'control variables'!Z$7:Z$36)*$E608)</f>
        <v>6.965210415100777E-25</v>
      </c>
      <c r="AA608" s="10">
        <f ca="1">IF($A608&gt;='key variables'!$B$26,SUMPRODUCT(Q578:Q607,'control variables'!W$7:W$36)*$E608,SUMPRODUCT(Q578:Q607,'control variables'!AA$7:AA$36)*$E608)</f>
        <v>8.0397176194906076E-25</v>
      </c>
      <c r="AB608" s="10">
        <f ca="1">IF($A608&gt;='key variables'!$B$26,SUMPRODUCT(R578:R607,'control variables'!X$7:X$36)*$E608,SUMPRODUCT(R578:R607,'control variables'!AB$7:AB$36)*$E608)</f>
        <v>2.4080713401873357E-24</v>
      </c>
      <c r="AC608" s="10">
        <f ca="1">IF($A608&gt;='key variables'!$B$26,SUMPRODUCT(S578:S607,'control variables'!Y$7:Y$36)*$E608,SUMPRODUCT(S578:S607,'control variables'!AC$7:AC$36)*$E608)</f>
        <v>1.082416147293666E-24</v>
      </c>
      <c r="AD608" s="10">
        <f t="shared" ca="1" si="444"/>
        <v>4.9909802909401395E-24</v>
      </c>
      <c r="AE608" s="82">
        <f ca="1">SUMPRODUCT(P578:P607,'control variables'!AL$7:AL$36)</f>
        <v>9.483486533517384E-25</v>
      </c>
      <c r="AF608" s="82">
        <f ca="1">SUMPRODUCT(Q578:Q607,'control variables'!AM$7:AM$36)</f>
        <v>1.0917860655673347E-24</v>
      </c>
      <c r="AG608" s="82">
        <f ca="1">SUMPRODUCT(R578:R607,'control variables'!AN$7:AN$36)</f>
        <v>3.1129690068067569E-24</v>
      </c>
      <c r="AH608" s="82">
        <f ca="1">SUMPRODUCT(S578:S607,'control variables'!AO$7:AO$36)</f>
        <v>1.3478847016833716E-24</v>
      </c>
      <c r="AI608" s="82">
        <f t="shared" ca="1" si="408"/>
        <v>6.5009884274092019E-24</v>
      </c>
      <c r="AJ608" s="10">
        <f ca="1">SUMPRODUCT(P578:P607,'control variables'!AP$7:AP$36)</f>
        <v>9.0615082683021037E-28</v>
      </c>
      <c r="AK608" s="10">
        <f ca="1">SUMPRODUCT(Q578:Q607,'control variables'!AQ$7:AQ$36)</f>
        <v>2.6148516463294169E-27</v>
      </c>
      <c r="AL608" s="10">
        <f ca="1">SUMPRODUCT(R578:R607,'control variables'!AR$7:AR$36)</f>
        <v>9.3984633884688564E-26</v>
      </c>
      <c r="AM608" s="10">
        <f ca="1">SUMPRODUCT(S578:S607,'control variables'!AS$7:AS$36)</f>
        <v>7.0409379501160074E-26</v>
      </c>
      <c r="AN608" s="10">
        <f t="shared" ca="1" si="429"/>
        <v>1.6791501585900826E-25</v>
      </c>
      <c r="AO608" s="82">
        <f ca="1">SUMPRODUCT(P578:P607,'control variables'!AX$7:AX$36)</f>
        <v>1.2322268395808787E-27</v>
      </c>
      <c r="AP608" s="82">
        <f ca="1">SUMPRODUCT(Q578:Q607,'control variables'!AY$7:AY$36)</f>
        <v>2.8446393555920396E-27</v>
      </c>
      <c r="AQ608" s="82">
        <f ca="1">SUMPRODUCT(R578:R607,'control variables'!AZ$7:AZ$36)</f>
        <v>2.5560951875089029E-26</v>
      </c>
      <c r="AR608" s="82">
        <f ca="1">SUMPRODUCT(S578:S607,'control variables'!BA$7:BA$36)</f>
        <v>1.9149202232272932E-26</v>
      </c>
      <c r="AS608" s="82">
        <f t="shared" ca="1" si="430"/>
        <v>4.8787020302534883E-26</v>
      </c>
      <c r="AT608" s="10">
        <f ca="1">SUMPRODUCT(P578:P607,'control variables'!AT$7:AT$36)</f>
        <v>-1.0874882710048521E-27</v>
      </c>
      <c r="AU608" s="10">
        <f ca="1">SUMPRODUCT(Q578:Q607,'control variables'!AU$7:AU$36)</f>
        <v>1.1796855342215905E-27</v>
      </c>
      <c r="AV608" s="10">
        <f ca="1">SUMPRODUCT(R578:R607,'control variables'!AV$7:AV$36)</f>
        <v>5.0798204460645133E-25</v>
      </c>
      <c r="AW608" s="10">
        <f ca="1">SUMPRODUCT(S578:S607,'control variables'!AW$7:AW$36)</f>
        <v>3.8055902417360759E-25</v>
      </c>
      <c r="AX608" s="10">
        <f t="shared" ca="1" si="409"/>
        <v>8.8863326604327572E-25</v>
      </c>
      <c r="AY608" s="82">
        <f ca="1">SUMPRODUCT(P578:P607,'control variables'!BB$7:BB$36)</f>
        <v>3.9415624943649001E-27</v>
      </c>
      <c r="AZ608" s="82">
        <f ca="1">SUMPRODUCT(Q578:Q607,'control variables'!BC$7:BC$36)</f>
        <v>1.0050977331753349E-26</v>
      </c>
      <c r="BA608" s="82">
        <f ca="1">SUMPRODUCT(R578:R607,'control variables'!BD$7:BD$36)</f>
        <v>7.0359930792456202E-26</v>
      </c>
      <c r="BB608" s="82">
        <f ca="1">SUMPRODUCT(S578:S607,'control variables'!BE$7:BE$36)</f>
        <v>9.9986484308697117E-27</v>
      </c>
      <c r="BC608" s="82">
        <f t="shared" ca="1" si="431"/>
        <v>9.4351119049444163E-26</v>
      </c>
      <c r="BD608" s="10">
        <f ca="1">SUMPRODUCT(P578:P607,'control variables'!BF$7:BF$36)</f>
        <v>8.2454054212821645E-28</v>
      </c>
      <c r="BE608" s="10">
        <f ca="1">SUMPRODUCT(Q578:Q607,'control variables'!BG$7:BG$36)</f>
        <v>9.517405404093089E-28</v>
      </c>
      <c r="BF608" s="10">
        <f ca="1">SUMPRODUCT(R578:R607,'control variables'!BH$7:BH$36)</f>
        <v>2.8506711642432963E-26</v>
      </c>
      <c r="BG608" s="10">
        <f ca="1">SUMPRODUCT(S578:S607,'control variables'!BI$7:BI$36)</f>
        <v>6.4068128865346104E-26</v>
      </c>
      <c r="BH608" s="10">
        <f t="shared" ca="1" si="432"/>
        <v>9.4351121590316586E-26</v>
      </c>
      <c r="BI608" s="82">
        <f t="shared" ca="1" si="410"/>
        <v>9.5120272757509846E-25</v>
      </c>
      <c r="BJ608" s="82">
        <f t="shared" ca="1" si="411"/>
        <v>1.1030167284333097E-24</v>
      </c>
      <c r="BK608" s="82">
        <f t="shared" ca="1" si="412"/>
        <v>3.6913109822056647E-24</v>
      </c>
      <c r="BL608" s="82">
        <f t="shared" ca="1" si="413"/>
        <v>1.7384423742878489E-24</v>
      </c>
      <c r="BM608" s="82">
        <f t="shared" ca="1" si="403"/>
        <v>7.4839728125019225E-24</v>
      </c>
      <c r="BN608" s="10">
        <f ca="1">BN607+BI608-INDIRECT(ADDRESS(MAX($D608-'key variables'!$B$9*30,34),scenario!BI$4),TRUE)</f>
        <v>9439390.0751690175</v>
      </c>
      <c r="BO608" s="10">
        <f ca="1">BO607+BJ608-INDIRECT(ADDRESS(MAX($D608-'key variables'!$B$9*30,34),scenario!BJ$4),TRUE)</f>
        <v>10895583.360992203</v>
      </c>
      <c r="BP608" s="10">
        <f ca="1">BP607+BK608-INDIRECT(ADDRESS(MAX($D608-'key variables'!$B$9*30,34),scenario!BK$4),TRUE)</f>
        <v>32531162.537994072</v>
      </c>
      <c r="BQ608" s="10">
        <f ca="1">BQ607+BL608-INDIRECT(ADDRESS(MAX($D608-'key variables'!$B$9*30,34),scenario!BL$4),TRUE)</f>
        <v>14415841.516535141</v>
      </c>
      <c r="BR608" s="10">
        <f t="shared" ca="1" si="433"/>
        <v>67281977.490690395</v>
      </c>
      <c r="BS608" s="82">
        <f t="shared" ca="1" si="414"/>
        <v>-2.3433848477536774E-9</v>
      </c>
      <c r="BT608" s="82">
        <f t="shared" ca="1" si="415"/>
        <v>-3.4288309057017908E-10</v>
      </c>
      <c r="BU608" s="82">
        <f t="shared" ca="1" si="416"/>
        <v>-4.2578247660364392E-9</v>
      </c>
      <c r="BV608" s="82">
        <f t="shared" ca="1" si="417"/>
        <v>-2.9943922343414457E-9</v>
      </c>
      <c r="BW608" s="82">
        <f t="shared" ca="1" si="434"/>
        <v>-9.9384849387017428E-9</v>
      </c>
      <c r="BX608" s="10">
        <f t="shared" ca="1" si="418"/>
        <v>-1.8625994260191687E-12</v>
      </c>
      <c r="BY608" s="10">
        <f t="shared" ca="1" si="419"/>
        <v>2.8902850229962928E-12</v>
      </c>
      <c r="BZ608" s="10">
        <f t="shared" ca="1" si="420"/>
        <v>-3.503472398303503E-11</v>
      </c>
      <c r="CA608" s="10">
        <f t="shared" ca="1" si="421"/>
        <v>-2.0257049910634363E-11</v>
      </c>
      <c r="CB608" s="10">
        <v>0</v>
      </c>
      <c r="CC608" s="82">
        <f t="shared" ca="1" si="422"/>
        <v>3.9725652202850903E-13</v>
      </c>
      <c r="CD608" s="82">
        <f t="shared" ca="1" si="423"/>
        <v>3.4270724516461717E-13</v>
      </c>
      <c r="CE608" s="82">
        <f t="shared" ca="1" si="424"/>
        <v>1.8915613015533239E-10</v>
      </c>
      <c r="CF608" s="82">
        <f t="shared" ca="1" si="425"/>
        <v>3.702811376406141E-11</v>
      </c>
      <c r="CG608" s="82">
        <f t="shared" ca="1" si="435"/>
        <v>2.2692420768658693E-10</v>
      </c>
      <c r="CH608" s="13" t="str">
        <f t="shared" ca="1" si="436"/>
        <v/>
      </c>
      <c r="CI608" s="81">
        <f t="shared" ca="1" si="445"/>
        <v>0.1131775965863165</v>
      </c>
      <c r="CJ608" s="81">
        <f t="shared" ca="1" si="446"/>
        <v>0.13063724757458739</v>
      </c>
      <c r="CK608" s="81">
        <f t="shared" ca="1" si="447"/>
        <v>0.39004625943939081</v>
      </c>
      <c r="CL608" s="81">
        <f t="shared" ca="1" si="448"/>
        <v>0.17284488538116416</v>
      </c>
      <c r="CM608" s="89">
        <f t="shared" ca="1" si="437"/>
        <v>0.80670598898145884</v>
      </c>
    </row>
    <row r="609" spans="1:91" x14ac:dyDescent="0.3">
      <c r="A609">
        <v>544</v>
      </c>
      <c r="B609" s="3">
        <f t="shared" si="450"/>
        <v>1.7</v>
      </c>
      <c r="C609" s="3">
        <f t="shared" si="438"/>
        <v>18.133333333333333</v>
      </c>
      <c r="D609" s="4">
        <f t="shared" ca="1" si="426"/>
        <v>609</v>
      </c>
      <c r="E609" s="58">
        <f>(0.5*(COS(B609*2*PI())+1)*('key variables'!$B$4-'key variables'!$B$6)+'key variables'!$B$6)/'key variables'!$B$4</f>
        <v>1</v>
      </c>
      <c r="F609" s="10">
        <f t="shared" ca="1" si="439"/>
        <v>11689222.907461114</v>
      </c>
      <c r="G609" s="10">
        <f t="shared" ca="1" si="440"/>
        <v>13492492.798713122</v>
      </c>
      <c r="H609" s="10">
        <f t="shared" ca="1" si="441"/>
        <v>40309474.521088287</v>
      </c>
      <c r="I609" s="10">
        <f t="shared" ca="1" si="442"/>
        <v>17912154.249750931</v>
      </c>
      <c r="J609" s="10">
        <f t="shared" ca="1" si="427"/>
        <v>83403344.477013454</v>
      </c>
      <c r="K609" s="82">
        <f t="shared" ca="1" si="404"/>
        <v>2249832.832292099</v>
      </c>
      <c r="L609" s="82">
        <f t="shared" ca="1" si="405"/>
        <v>2596909.4377209195</v>
      </c>
      <c r="M609" s="82">
        <f t="shared" ca="1" si="406"/>
        <v>7778311.98309422</v>
      </c>
      <c r="N609" s="82">
        <f t="shared" ca="1" si="407"/>
        <v>3496312.733215793</v>
      </c>
      <c r="O609" s="82">
        <f t="shared" ca="1" si="428"/>
        <v>16121366.986323033</v>
      </c>
      <c r="P609" s="10">
        <f ca="1">IF(IF($A609&gt;='key variables'!$B$26,K609*SUMPRODUCT(Z609:AC609,'control variables'!$O$3:$R$3)/J609+F$65*'key variables'!$B$25/scenario!J$65,K609*SUMPRODUCT(Z609:AC609,'control variables'!$O$7:$R$7)/J609+F$65*'key variables'!$B$25/scenario!J$65)&lt;'key variables'!$B$28,0,IF($A609&gt;='key variables'!$B$26,K609*SUMPRODUCT(Z609:AC609,'control variables'!$O$3:$R$3)/J609+F$65*'key variables'!$B$25/scenario!J$65,K609*SUMPRODUCT(Z609:AC609,'control variables'!$O$7:$R$7)/J609+F$65*'key variables'!$B$25/scenario!J$65))</f>
        <v>1.1584515833190293E-25</v>
      </c>
      <c r="Q609" s="10">
        <f ca="1">IF(IF($A609&gt;='key variables'!$B$26,L609*SUMPRODUCT(Z609:AC609,'control variables'!$O$4:$R$4)/J609+G$65*'key variables'!$B$25/scenario!J$65,L609*SUMPRODUCT(Z609:AC609,'control variables'!$O$7:$R$7)/J609+G$65*'key variables'!$B$25/scenario!J$65)&lt;'key variables'!$B$28,0,IF($A609&gt;='key variables'!$B$26,L609*SUMPRODUCT(Z609:AC609,'control variables'!$O$4:$R$4)/J609+G$65*'key variables'!$B$25/scenario!J$65,L609*SUMPRODUCT(Z609:AC609,'control variables'!$O$7:$R$7)/J609+G$65*'key variables'!$B$25/scenario!J$65))</f>
        <v>1.3371632801709177E-25</v>
      </c>
      <c r="R609" s="10">
        <f ca="1">IF(IF($A609&gt;='key variables'!$B$26,M609*SUMPRODUCT(Z609:AC609,'control variables'!$O$5:$R$5)/J609+H$65*'key variables'!$B$25/scenario!J$65,M609*SUMPRODUCT(Z609:AC609,'control variables'!$O$7:$R$7)/J609+H$65*'key variables'!$B$25/scenario!J$65)&lt;'key variables'!$B$28,0,IF($A609&gt;='key variables'!$B$26,M609*SUMPRODUCT(Z609:AC609,'control variables'!$O$5:$R$5)/J609+H$65*'key variables'!$B$25/scenario!J$65,M609*SUMPRODUCT(Z609:AC609,'control variables'!$O$7:$R$7)/J609+H$65*'key variables'!$B$25/scenario!J$65))</f>
        <v>4.0050966023039148E-25</v>
      </c>
      <c r="S609" s="10">
        <f ca="1">IF(IF($A609&gt;='key variables'!$B$26,N609*SUMPRODUCT(Z609:AC609,'control variables'!$O$6:$R$6)/J609+I$65*'key variables'!$B$25/scenario!J$65,N609*SUMPRODUCT(Z609:AC609,'control variables'!$O$7:$R$7)/J609+I$65*'key variables'!$B$25/scenario!J$65)&lt;'key variables'!$B$28,0,IF($A609&gt;='key variables'!$B$26,N609*SUMPRODUCT(Z609:AC609,'control variables'!$O$6:$R$6)/J609+I$65*'key variables'!$B$25/scenario!J$65,N609*SUMPRODUCT(Z609:AC609,'control variables'!$O$7:$R$7)/J609+I$65*'key variables'!$B$25/scenario!J$65))</f>
        <v>1.8002710972289966E-25</v>
      </c>
      <c r="T609" s="10">
        <f t="shared" ca="1" si="449"/>
        <v>8.3009825630228595E-25</v>
      </c>
      <c r="U609" s="82">
        <f ca="1">SUMPRODUCT(P579:P608,'control variables'!AD$7:AD$36)</f>
        <v>2.4561316675391871E-25</v>
      </c>
      <c r="V609" s="82">
        <f ca="1">SUMPRODUCT(Q579:Q608,'control variables'!AE$7:AE$36)</f>
        <v>2.8350335261218303E-25</v>
      </c>
      <c r="W609" s="82">
        <f ca="1">SUMPRODUCT(R579:R608,'control variables'!AF$7:AF$36)</f>
        <v>8.4915457306282554E-25</v>
      </c>
      <c r="X609" s="82">
        <f ca="1">SUMPRODUCT(S579:S608,'control variables'!AG$7:AG$36)</f>
        <v>3.8169077721757081E-25</v>
      </c>
      <c r="Y609" s="82">
        <f t="shared" ca="1" si="443"/>
        <v>1.759961869646498E-24</v>
      </c>
      <c r="Z609" s="10">
        <f ca="1">IF($A609&gt;='key variables'!$B$26,SUMPRODUCT(P579:P608,'control variables'!V$7:V$36)*$E609,SUMPRODUCT(P579:P608,'control variables'!Z$7:Z$36)*$E609)</f>
        <v>5.993209914858188E-25</v>
      </c>
      <c r="AA609" s="10">
        <f ca="1">IF($A609&gt;='key variables'!$B$26,SUMPRODUCT(Q579:Q608,'control variables'!W$7:W$36)*$E609,SUMPRODUCT(Q579:Q608,'control variables'!AA$7:AA$36)*$E609)</f>
        <v>6.9177688078636508E-25</v>
      </c>
      <c r="AB609" s="10">
        <f ca="1">IF($A609&gt;='key variables'!$B$26,SUMPRODUCT(R579:R608,'control variables'!X$7:X$36)*$E609,SUMPRODUCT(R579:R608,'control variables'!AB$7:AB$36)*$E609)</f>
        <v>2.072023122288944E-24</v>
      </c>
      <c r="AC609" s="10">
        <f ca="1">IF($A609&gt;='key variables'!$B$26,SUMPRODUCT(S579:S608,'control variables'!Y$7:Y$36)*$E609,SUMPRODUCT(S579:S608,'control variables'!AC$7:AC$36)*$E609)</f>
        <v>9.3136413681037932E-25</v>
      </c>
      <c r="AD609" s="10">
        <f t="shared" ca="1" si="444"/>
        <v>4.2944851313715077E-24</v>
      </c>
      <c r="AE609" s="82">
        <f ca="1">SUMPRODUCT(P579:P608,'control variables'!AL$7:AL$36)</f>
        <v>8.1600586533433724E-25</v>
      </c>
      <c r="AF609" s="82">
        <f ca="1">SUMPRODUCT(Q579:Q608,'control variables'!AM$7:AM$36)</f>
        <v>9.3942647574236818E-25</v>
      </c>
      <c r="AG609" s="82">
        <f ca="1">SUMPRODUCT(R579:R608,'control variables'!AN$7:AN$36)</f>
        <v>2.6785517743717096E-24</v>
      </c>
      <c r="AH609" s="82">
        <f ca="1">SUMPRODUCT(S579:S608,'control variables'!AO$7:AO$36)</f>
        <v>1.1597863491246117E-24</v>
      </c>
      <c r="AI609" s="82">
        <f t="shared" ca="1" si="408"/>
        <v>5.5937704645730272E-24</v>
      </c>
      <c r="AJ609" s="10">
        <f ca="1">SUMPRODUCT(P579:P608,'control variables'!AP$7:AP$36)</f>
        <v>7.7969677813921233E-28</v>
      </c>
      <c r="AK609" s="10">
        <f ca="1">SUMPRODUCT(Q579:Q608,'control variables'!AQ$7:AQ$36)</f>
        <v>2.2499470767873384E-27</v>
      </c>
      <c r="AL609" s="10">
        <f ca="1">SUMPRODUCT(R579:R608,'control variables'!AR$7:AR$36)</f>
        <v>8.0869005539423119E-26</v>
      </c>
      <c r="AM609" s="10">
        <f ca="1">SUMPRODUCT(S579:S608,'control variables'!AS$7:AS$36)</f>
        <v>6.0583696137952211E-26</v>
      </c>
      <c r="AN609" s="10">
        <f t="shared" ca="1" si="429"/>
        <v>1.4448234553230188E-25</v>
      </c>
      <c r="AO609" s="82">
        <f ca="1">SUMPRODUCT(P579:P608,'control variables'!AX$7:AX$36)</f>
        <v>1.0602686311270096E-27</v>
      </c>
      <c r="AP609" s="82">
        <f ca="1">SUMPRODUCT(Q579:Q608,'control variables'!AY$7:AY$36)</f>
        <v>2.4476677335071362E-27</v>
      </c>
      <c r="AQ609" s="82">
        <f ca="1">SUMPRODUCT(R579:R608,'control variables'!AZ$7:AZ$36)</f>
        <v>2.1993901272368109E-26</v>
      </c>
      <c r="AR609" s="82">
        <f ca="1">SUMPRODUCT(S579:S608,'control variables'!BA$7:BA$36)</f>
        <v>1.6476916250981945E-26</v>
      </c>
      <c r="AS609" s="82">
        <f t="shared" ca="1" si="430"/>
        <v>4.1978753887984202E-26</v>
      </c>
      <c r="AT609" s="10">
        <f ca="1">SUMPRODUCT(P579:P608,'control variables'!AT$7:AT$36)</f>
        <v>-9.3572844173494605E-28</v>
      </c>
      <c r="AU609" s="10">
        <f ca="1">SUMPRODUCT(Q579:Q608,'control variables'!AU$7:AU$36)</f>
        <v>1.0150595055654639E-27</v>
      </c>
      <c r="AV609" s="10">
        <f ca="1">SUMPRODUCT(R579:R608,'control variables'!AV$7:AV$36)</f>
        <v>4.3709275741402986E-25</v>
      </c>
      <c r="AW609" s="10">
        <f ca="1">SUMPRODUCT(S579:S608,'control variables'!AW$7:AW$36)</f>
        <v>3.2745171803011815E-25</v>
      </c>
      <c r="AX609" s="10">
        <f t="shared" ca="1" si="409"/>
        <v>7.646238065079785E-25</v>
      </c>
      <c r="AY609" s="82">
        <f ca="1">SUMPRODUCT(P579:P608,'control variables'!BB$7:BB$36)</f>
        <v>3.3915143999162455E-27</v>
      </c>
      <c r="AZ609" s="82">
        <f ca="1">SUMPRODUCT(Q579:Q608,'control variables'!BC$7:BC$36)</f>
        <v>8.6483556717945206E-27</v>
      </c>
      <c r="BA609" s="82">
        <f ca="1">SUMPRODUCT(R579:R608,'control variables'!BD$7:BD$36)</f>
        <v>6.0541148034791028E-26</v>
      </c>
      <c r="BB609" s="82">
        <f ca="1">SUMPRODUCT(S579:S608,'control variables'!BE$7:BE$36)</f>
        <v>8.6033293094997782E-27</v>
      </c>
      <c r="BC609" s="82">
        <f t="shared" ca="1" si="431"/>
        <v>8.1184347416001571E-26</v>
      </c>
      <c r="BD609" s="10">
        <f ca="1">SUMPRODUCT(P579:P608,'control variables'!BF$7:BF$36)</f>
        <v>7.0947527178385665E-28</v>
      </c>
      <c r="BE609" s="10">
        <f ca="1">SUMPRODUCT(Q579:Q608,'control variables'!BG$7:BG$36)</f>
        <v>8.1892441192977697E-28</v>
      </c>
      <c r="BF609" s="10">
        <f ca="1">SUMPRODUCT(R579:R608,'control variables'!BH$7:BH$36)</f>
        <v>2.4528577985961772E-26</v>
      </c>
      <c r="BG609" s="10">
        <f ca="1">SUMPRODUCT(S579:S608,'control variables'!BI$7:BI$36)</f>
        <v>5.5127371932617889E-26</v>
      </c>
      <c r="BH609" s="10">
        <f t="shared" ca="1" si="432"/>
        <v>8.1184349602293298E-26</v>
      </c>
      <c r="BI609" s="82">
        <f t="shared" ca="1" si="410"/>
        <v>8.184616512925185E-25</v>
      </c>
      <c r="BJ609" s="82">
        <f t="shared" ca="1" si="411"/>
        <v>9.4908989091972827E-25</v>
      </c>
      <c r="BK609" s="82">
        <f t="shared" ca="1" si="412"/>
        <v>3.1761856798205305E-24</v>
      </c>
      <c r="BL609" s="82">
        <f t="shared" ca="1" si="413"/>
        <v>1.4958413964642297E-24</v>
      </c>
      <c r="BM609" s="82">
        <f t="shared" ca="1" si="403"/>
        <v>6.4395786184970069E-24</v>
      </c>
      <c r="BN609" s="10">
        <f ca="1">BN608+BI609-INDIRECT(ADDRESS(MAX($D609-'key variables'!$B$9*30,34),scenario!BI$4),TRUE)</f>
        <v>9439390.0751690175</v>
      </c>
      <c r="BO609" s="10">
        <f ca="1">BO608+BJ609-INDIRECT(ADDRESS(MAX($D609-'key variables'!$B$9*30,34),scenario!BJ$4),TRUE)</f>
        <v>10895583.360992203</v>
      </c>
      <c r="BP609" s="10">
        <f ca="1">BP608+BK609-INDIRECT(ADDRESS(MAX($D609-'key variables'!$B$9*30,34),scenario!BK$4),TRUE)</f>
        <v>32531162.537994072</v>
      </c>
      <c r="BQ609" s="10">
        <f ca="1">BQ608+BL609-INDIRECT(ADDRESS(MAX($D609-'key variables'!$B$9*30,34),scenario!BL$4),TRUE)</f>
        <v>14415841.516535141</v>
      </c>
      <c r="BR609" s="10">
        <f t="shared" ca="1" si="433"/>
        <v>67281977.490690395</v>
      </c>
      <c r="BS609" s="82">
        <f t="shared" ca="1" si="414"/>
        <v>-2.3433848477536783E-9</v>
      </c>
      <c r="BT609" s="82">
        <f t="shared" ca="1" si="415"/>
        <v>-3.4288309057017986E-10</v>
      </c>
      <c r="BU609" s="82">
        <f t="shared" ca="1" si="416"/>
        <v>-4.2578247660364425E-9</v>
      </c>
      <c r="BV609" s="82">
        <f t="shared" ca="1" si="417"/>
        <v>-2.9943922343414474E-9</v>
      </c>
      <c r="BW609" s="82">
        <f t="shared" ca="1" si="434"/>
        <v>-9.9384849387017494E-9</v>
      </c>
      <c r="BX609" s="10">
        <f t="shared" ca="1" si="418"/>
        <v>-1.8625994260191716E-12</v>
      </c>
      <c r="BY609" s="10">
        <f t="shared" ca="1" si="419"/>
        <v>2.890285022996286E-12</v>
      </c>
      <c r="BZ609" s="10">
        <f t="shared" ca="1" si="420"/>
        <v>-3.5034723983035095E-11</v>
      </c>
      <c r="CA609" s="10">
        <f t="shared" ca="1" si="421"/>
        <v>-2.0257049910634411E-11</v>
      </c>
      <c r="CB609" s="10">
        <v>0</v>
      </c>
      <c r="CC609" s="82">
        <f t="shared" ca="1" si="422"/>
        <v>3.9725652202850968E-13</v>
      </c>
      <c r="CD609" s="82">
        <f t="shared" ca="1" si="423"/>
        <v>3.4270724516461601E-13</v>
      </c>
      <c r="CE609" s="82">
        <f t="shared" ca="1" si="424"/>
        <v>1.8915613015533201E-10</v>
      </c>
      <c r="CF609" s="82">
        <f t="shared" ca="1" si="425"/>
        <v>3.7028113764061119E-11</v>
      </c>
      <c r="CG609" s="82">
        <f t="shared" ca="1" si="435"/>
        <v>2.2692420768658626E-10</v>
      </c>
      <c r="CH609" s="13" t="str">
        <f t="shared" ca="1" si="436"/>
        <v/>
      </c>
      <c r="CI609" s="81">
        <f t="shared" ca="1" si="445"/>
        <v>0.1131775965863165</v>
      </c>
      <c r="CJ609" s="81">
        <f t="shared" ca="1" si="446"/>
        <v>0.13063724757458739</v>
      </c>
      <c r="CK609" s="81">
        <f t="shared" ca="1" si="447"/>
        <v>0.39004625943939081</v>
      </c>
      <c r="CL609" s="81">
        <f t="shared" ca="1" si="448"/>
        <v>0.17284488538116416</v>
      </c>
      <c r="CM609" s="89">
        <f t="shared" ca="1" si="437"/>
        <v>0.80670598898145884</v>
      </c>
    </row>
    <row r="610" spans="1:91" x14ac:dyDescent="0.3">
      <c r="A610">
        <v>545</v>
      </c>
      <c r="B610" s="3">
        <f t="shared" si="450"/>
        <v>1.7027777777777777</v>
      </c>
      <c r="C610" s="3">
        <f t="shared" si="438"/>
        <v>18.166666666666668</v>
      </c>
      <c r="D610" s="4">
        <f t="shared" ca="1" si="426"/>
        <v>610</v>
      </c>
      <c r="E610" s="58">
        <f>(0.5*(COS(B610*2*PI())+1)*('key variables'!$B$4-'key variables'!$B$6)+'key variables'!$B$6)/'key variables'!$B$4</f>
        <v>1</v>
      </c>
      <c r="F610" s="10">
        <f t="shared" ca="1" si="439"/>
        <v>11689222.907461114</v>
      </c>
      <c r="G610" s="10">
        <f t="shared" ca="1" si="440"/>
        <v>13492492.798713122</v>
      </c>
      <c r="H610" s="10">
        <f t="shared" ca="1" si="441"/>
        <v>40309474.521088287</v>
      </c>
      <c r="I610" s="10">
        <f t="shared" ca="1" si="442"/>
        <v>17912154.249750931</v>
      </c>
      <c r="J610" s="10">
        <f t="shared" ca="1" si="427"/>
        <v>83403344.477013454</v>
      </c>
      <c r="K610" s="82">
        <f t="shared" ca="1" si="404"/>
        <v>2249832.832292099</v>
      </c>
      <c r="L610" s="82">
        <f t="shared" ca="1" si="405"/>
        <v>2596909.4377209195</v>
      </c>
      <c r="M610" s="82">
        <f t="shared" ca="1" si="406"/>
        <v>7778311.98309422</v>
      </c>
      <c r="N610" s="82">
        <f t="shared" ca="1" si="407"/>
        <v>3496312.733215793</v>
      </c>
      <c r="O610" s="82">
        <f t="shared" ca="1" si="428"/>
        <v>16121366.986323033</v>
      </c>
      <c r="P610" s="10">
        <f ca="1">IF(IF($A610&gt;='key variables'!$B$26,K610*SUMPRODUCT(Z610:AC610,'control variables'!$O$3:$R$3)/J610+F$65*'key variables'!$B$25/scenario!J$65,K610*SUMPRODUCT(Z610:AC610,'control variables'!$O$7:$R$7)/J610+F$65*'key variables'!$B$25/scenario!J$65)&lt;'key variables'!$B$28,0,IF($A610&gt;='key variables'!$B$26,K610*SUMPRODUCT(Z610:AC610,'control variables'!$O$3:$R$3)/J610+F$65*'key variables'!$B$25/scenario!J$65,K610*SUMPRODUCT(Z610:AC610,'control variables'!$O$7:$R$7)/J610+F$65*'key variables'!$B$25/scenario!J$65))</f>
        <v>9.9678876893345354E-26</v>
      </c>
      <c r="Q610" s="10">
        <f ca="1">IF(IF($A610&gt;='key variables'!$B$26,L610*SUMPRODUCT(Z610:AC610,'control variables'!$O$4:$R$4)/J610+G$65*'key variables'!$B$25/scenario!J$65,L610*SUMPRODUCT(Z610:AC610,'control variables'!$O$7:$R$7)/J610+G$65*'key variables'!$B$25/scenario!J$65)&lt;'key variables'!$B$28,0,IF($A610&gt;='key variables'!$B$26,L610*SUMPRODUCT(Z610:AC610,'control variables'!$O$4:$R$4)/J610+G$65*'key variables'!$B$25/scenario!J$65,L610*SUMPRODUCT(Z610:AC610,'control variables'!$O$7:$R$7)/J610+G$65*'key variables'!$B$25/scenario!J$65))</f>
        <v>1.1505611102760477E-25</v>
      </c>
      <c r="R610" s="10">
        <f ca="1">IF(IF($A610&gt;='key variables'!$B$26,M610*SUMPRODUCT(Z610:AC610,'control variables'!$O$5:$R$5)/J610+H$65*'key variables'!$B$25/scenario!J$65,M610*SUMPRODUCT(Z610:AC610,'control variables'!$O$7:$R$7)/J610+H$65*'key variables'!$B$25/scenario!J$65)&lt;'key variables'!$B$28,0,IF($A610&gt;='key variables'!$B$26,M610*SUMPRODUCT(Z610:AC610,'control variables'!$O$5:$R$5)/J610+H$65*'key variables'!$B$25/scenario!J$65,M610*SUMPRODUCT(Z610:AC610,'control variables'!$O$7:$R$7)/J610+H$65*'key variables'!$B$25/scenario!J$65))</f>
        <v>3.4461822739558063E-25</v>
      </c>
      <c r="S610" s="10">
        <f ca="1">IF(IF($A610&gt;='key variables'!$B$26,N610*SUMPRODUCT(Z610:AC610,'control variables'!$O$6:$R$6)/J610+I$65*'key variables'!$B$25/scenario!J$65,N610*SUMPRODUCT(Z610:AC610,'control variables'!$O$7:$R$7)/J610+I$65*'key variables'!$B$25/scenario!J$65)&lt;'key variables'!$B$28,0,IF($A610&gt;='key variables'!$B$26,N610*SUMPRODUCT(Z610:AC610,'control variables'!$O$6:$R$6)/J610+I$65*'key variables'!$B$25/scenario!J$65,N610*SUMPRODUCT(Z610:AC610,'control variables'!$O$7:$R$7)/J610+I$65*'key variables'!$B$25/scenario!J$65))</f>
        <v>1.5490418733013026E-25</v>
      </c>
      <c r="T610" s="10">
        <f t="shared" ca="1" si="449"/>
        <v>7.1425740264666094E-25</v>
      </c>
      <c r="U610" s="82">
        <f ca="1">SUMPRODUCT(P580:P609,'control variables'!AD$7:AD$36)</f>
        <v>2.1133765937895284E-25</v>
      </c>
      <c r="V610" s="82">
        <f ca="1">SUMPRODUCT(Q580:Q609,'control variables'!AE$7:AE$36)</f>
        <v>2.4394024049685347E-25</v>
      </c>
      <c r="W610" s="82">
        <f ca="1">SUMPRODUCT(R580:R609,'control variables'!AF$7:AF$36)</f>
        <v>7.3065439566532642E-25</v>
      </c>
      <c r="X610" s="82">
        <f ca="1">SUMPRODUCT(S580:S609,'control variables'!AG$7:AG$36)</f>
        <v>3.2842553406151116E-25</v>
      </c>
      <c r="Y610" s="82">
        <f t="shared" ca="1" si="443"/>
        <v>1.5143578296026439E-24</v>
      </c>
      <c r="Z610" s="10">
        <f ca="1">IF($A610&gt;='key variables'!$B$26,SUMPRODUCT(P580:P609,'control variables'!V$7:V$36)*$E610,SUMPRODUCT(P580:P609,'control variables'!Z$7:Z$36)*$E610)</f>
        <v>5.1568528361586898E-25</v>
      </c>
      <c r="AA610" s="10">
        <f ca="1">IF($A610&gt;='key variables'!$B$26,SUMPRODUCT(Q580:Q609,'control variables'!W$7:W$36)*$E610,SUMPRODUCT(Q580:Q609,'control variables'!AA$7:AA$36)*$E610)</f>
        <v>5.9523888206018079E-25</v>
      </c>
      <c r="AB610" s="10">
        <f ca="1">IF($A610&gt;='key variables'!$B$26,SUMPRODUCT(R580:R609,'control variables'!X$7:X$36)*$E610,SUMPRODUCT(R580:R609,'control variables'!AB$7:AB$36)*$E610)</f>
        <v>1.7828706930941793E-24</v>
      </c>
      <c r="AC610" s="10">
        <f ca="1">IF($A610&gt;='key variables'!$B$26,SUMPRODUCT(S580:S609,'control variables'!Y$7:Y$36)*$E610,SUMPRODUCT(S580:S609,'control variables'!AC$7:AC$36)*$E610)</f>
        <v>8.0139155121195908E-25</v>
      </c>
      <c r="AD610" s="10">
        <f t="shared" ca="1" si="444"/>
        <v>3.695186409982188E-24</v>
      </c>
      <c r="AE610" s="82">
        <f ca="1">SUMPRODUCT(P580:P609,'control variables'!AL$7:AL$36)</f>
        <v>7.0213161573718628E-25</v>
      </c>
      <c r="AF610" s="82">
        <f ca="1">SUMPRODUCT(Q580:Q609,'control variables'!AM$7:AM$36)</f>
        <v>8.0832878451066658E-25</v>
      </c>
      <c r="AG610" s="82">
        <f ca="1">SUMPRODUCT(R580:R609,'control variables'!AN$7:AN$36)</f>
        <v>2.3047578026963679E-24</v>
      </c>
      <c r="AH610" s="82">
        <f ca="1">SUMPRODUCT(S580:S609,'control variables'!AO$7:AO$36)</f>
        <v>9.9793726713857452E-25</v>
      </c>
      <c r="AI610" s="82">
        <f t="shared" ca="1" si="408"/>
        <v>4.8131554700827951E-24</v>
      </c>
      <c r="AJ610" s="10">
        <f ca="1">SUMPRODUCT(P580:P609,'control variables'!AP$7:AP$36)</f>
        <v>6.7088948974118002E-28</v>
      </c>
      <c r="AK610" s="10">
        <f ca="1">SUMPRODUCT(Q580:Q609,'control variables'!AQ$7:AQ$36)</f>
        <v>1.9359652221379407E-27</v>
      </c>
      <c r="AL610" s="10">
        <f ca="1">SUMPRODUCT(R580:R609,'control variables'!AR$7:AR$36)</f>
        <v>6.958367327321869E-26</v>
      </c>
      <c r="AM610" s="10">
        <f ca="1">SUMPRODUCT(S580:S609,'control variables'!AS$7:AS$36)</f>
        <v>5.2129194487152827E-26</v>
      </c>
      <c r="AN610" s="10">
        <f t="shared" ca="1" si="429"/>
        <v>1.2431972247225062E-25</v>
      </c>
      <c r="AO610" s="82">
        <f ca="1">SUMPRODUCT(P580:P609,'control variables'!AX$7:AX$36)</f>
        <v>9.1230732365341941E-28</v>
      </c>
      <c r="AP610" s="82">
        <f ca="1">SUMPRODUCT(Q580:Q609,'control variables'!AY$7:AY$36)</f>
        <v>2.1060938082975619E-27</v>
      </c>
      <c r="AQ610" s="82">
        <f ca="1">SUMPRODUCT(R580:R609,'control variables'!AZ$7:AZ$36)</f>
        <v>1.8924635339973646E-26</v>
      </c>
      <c r="AR610" s="82">
        <f ca="1">SUMPRODUCT(S580:S609,'control variables'!BA$7:BA$36)</f>
        <v>1.4177549845095989E-26</v>
      </c>
      <c r="AS610" s="82">
        <f t="shared" ca="1" si="430"/>
        <v>3.612058631702062E-26</v>
      </c>
      <c r="AT610" s="10">
        <f ca="1">SUMPRODUCT(P580:P609,'control variables'!AT$7:AT$36)</f>
        <v>-8.0514681400899787E-28</v>
      </c>
      <c r="AU610" s="10">
        <f ca="1">SUMPRODUCT(Q580:Q609,'control variables'!AU$7:AU$36)</f>
        <v>8.7340716652821594E-28</v>
      </c>
      <c r="AV610" s="10">
        <f ca="1">SUMPRODUCT(R580:R609,'control variables'!AV$7:AV$36)</f>
        <v>3.7609612507428698E-25</v>
      </c>
      <c r="AW610" s="10">
        <f ca="1">SUMPRODUCT(S580:S609,'control variables'!AW$7:AW$36)</f>
        <v>2.8175557753154497E-25</v>
      </c>
      <c r="AX610" s="10">
        <f t="shared" ca="1" si="409"/>
        <v>6.5791996295835111E-25</v>
      </c>
      <c r="AY610" s="82">
        <f ca="1">SUMPRODUCT(P580:P609,'control variables'!BB$7:BB$36)</f>
        <v>2.9182259424488996E-27</v>
      </c>
      <c r="AZ610" s="82">
        <f ca="1">SUMPRODUCT(Q580:Q609,'control variables'!BC$7:BC$36)</f>
        <v>7.4414709492547371E-27</v>
      </c>
      <c r="BA610" s="82">
        <f ca="1">SUMPRODUCT(R580:R609,'control variables'!BD$7:BD$36)</f>
        <v>5.2092584004694012E-26</v>
      </c>
      <c r="BB610" s="82">
        <f ca="1">SUMPRODUCT(S580:S609,'control variables'!BE$7:BE$36)</f>
        <v>7.4027280506411069E-27</v>
      </c>
      <c r="BC610" s="82">
        <f t="shared" ca="1" si="431"/>
        <v>6.9855008947038752E-26</v>
      </c>
      <c r="BD610" s="10">
        <f ca="1">SUMPRODUCT(P580:P609,'control variables'!BF$7:BF$36)</f>
        <v>6.1046744890623605E-28</v>
      </c>
      <c r="BE610" s="10">
        <f ca="1">SUMPRODUCT(Q580:Q609,'control variables'!BG$7:BG$36)</f>
        <v>7.0464287689806105E-28</v>
      </c>
      <c r="BF610" s="10">
        <f ca="1">SUMPRODUCT(R580:R609,'control variables'!BH$7:BH$36)</f>
        <v>2.1105595957894891E-26</v>
      </c>
      <c r="BG610" s="10">
        <f ca="1">SUMPRODUCT(S580:S609,'control variables'!BI$7:BI$36)</f>
        <v>4.7434304544532585E-26</v>
      </c>
      <c r="BH610" s="10">
        <f t="shared" ca="1" si="432"/>
        <v>6.9855010828231769E-26</v>
      </c>
      <c r="BI610" s="82">
        <f t="shared" ca="1" si="410"/>
        <v>7.0424469486562614E-25</v>
      </c>
      <c r="BJ610" s="82">
        <f t="shared" ca="1" si="411"/>
        <v>8.1664366262644957E-25</v>
      </c>
      <c r="BK610" s="82">
        <f t="shared" ca="1" si="412"/>
        <v>2.7329465117753488E-24</v>
      </c>
      <c r="BL610" s="82">
        <f t="shared" ca="1" si="413"/>
        <v>1.2870955727207607E-24</v>
      </c>
      <c r="BM610" s="82">
        <f t="shared" ref="BM610:BM673" ca="1" si="451">SUM(BI610:BL610)</f>
        <v>5.5409304419881848E-24</v>
      </c>
      <c r="BN610" s="10">
        <f ca="1">BN609+BI610-INDIRECT(ADDRESS(MAX($D610-'key variables'!$B$9*30,34),scenario!BI$4),TRUE)</f>
        <v>9439390.0751690175</v>
      </c>
      <c r="BO610" s="10">
        <f ca="1">BO609+BJ610-INDIRECT(ADDRESS(MAX($D610-'key variables'!$B$9*30,34),scenario!BJ$4),TRUE)</f>
        <v>10895583.360992203</v>
      </c>
      <c r="BP610" s="10">
        <f ca="1">BP609+BK610-INDIRECT(ADDRESS(MAX($D610-'key variables'!$B$9*30,34),scenario!BK$4),TRUE)</f>
        <v>32531162.537994072</v>
      </c>
      <c r="BQ610" s="10">
        <f ca="1">BQ609+BL610-INDIRECT(ADDRESS(MAX($D610-'key variables'!$B$9*30,34),scenario!BL$4),TRUE)</f>
        <v>14415841.516535141</v>
      </c>
      <c r="BR610" s="10">
        <f t="shared" ca="1" si="433"/>
        <v>67281977.490690395</v>
      </c>
      <c r="BS610" s="82">
        <f t="shared" ca="1" si="414"/>
        <v>-2.3433848477536791E-9</v>
      </c>
      <c r="BT610" s="82">
        <f t="shared" ca="1" si="415"/>
        <v>-3.4288309057018058E-10</v>
      </c>
      <c r="BU610" s="82">
        <f t="shared" ca="1" si="416"/>
        <v>-4.257824766036445E-9</v>
      </c>
      <c r="BV610" s="82">
        <f t="shared" ca="1" si="417"/>
        <v>-2.9943922343414486E-9</v>
      </c>
      <c r="BW610" s="82">
        <f t="shared" ca="1" si="434"/>
        <v>-9.9384849387017527E-9</v>
      </c>
      <c r="BX610" s="10">
        <f t="shared" ca="1" si="418"/>
        <v>-1.8625994260191744E-12</v>
      </c>
      <c r="BY610" s="10">
        <f t="shared" ca="1" si="419"/>
        <v>2.8902850229962799E-12</v>
      </c>
      <c r="BZ610" s="10">
        <f t="shared" ca="1" si="420"/>
        <v>-3.5034723983035147E-11</v>
      </c>
      <c r="CA610" s="10">
        <f t="shared" ca="1" si="421"/>
        <v>-2.0257049910634453E-11</v>
      </c>
      <c r="CB610" s="10">
        <v>0</v>
      </c>
      <c r="CC610" s="82">
        <f t="shared" ca="1" si="422"/>
        <v>3.9725652202851024E-13</v>
      </c>
      <c r="CD610" s="82">
        <f t="shared" ca="1" si="423"/>
        <v>3.4270724516461495E-13</v>
      </c>
      <c r="CE610" s="82">
        <f t="shared" ca="1" si="424"/>
        <v>1.8915613015533167E-10</v>
      </c>
      <c r="CF610" s="82">
        <f t="shared" ca="1" si="425"/>
        <v>3.7028113764060874E-11</v>
      </c>
      <c r="CG610" s="82">
        <f t="shared" ca="1" si="435"/>
        <v>2.2692420768658566E-10</v>
      </c>
      <c r="CH610" s="13" t="str">
        <f t="shared" ca="1" si="436"/>
        <v/>
      </c>
      <c r="CI610" s="81">
        <f t="shared" ca="1" si="445"/>
        <v>0.1131775965863165</v>
      </c>
      <c r="CJ610" s="81">
        <f t="shared" ca="1" si="446"/>
        <v>0.13063724757458739</v>
      </c>
      <c r="CK610" s="81">
        <f t="shared" ca="1" si="447"/>
        <v>0.39004625943939081</v>
      </c>
      <c r="CL610" s="81">
        <f t="shared" ca="1" si="448"/>
        <v>0.17284488538116416</v>
      </c>
      <c r="CM610" s="89">
        <f t="shared" ca="1" si="437"/>
        <v>0.80670598898145884</v>
      </c>
    </row>
    <row r="611" spans="1:91" x14ac:dyDescent="0.3">
      <c r="A611">
        <v>546</v>
      </c>
      <c r="B611" s="3">
        <f t="shared" si="450"/>
        <v>1.7055555555555555</v>
      </c>
      <c r="C611" s="3">
        <f t="shared" si="438"/>
        <v>18.2</v>
      </c>
      <c r="D611" s="4">
        <f t="shared" ca="1" si="426"/>
        <v>611</v>
      </c>
      <c r="E611" s="58">
        <f>(0.5*(COS(B611*2*PI())+1)*('key variables'!$B$4-'key variables'!$B$6)+'key variables'!$B$6)/'key variables'!$B$4</f>
        <v>1</v>
      </c>
      <c r="F611" s="10">
        <f t="shared" ca="1" si="439"/>
        <v>11689222.907461114</v>
      </c>
      <c r="G611" s="10">
        <f t="shared" ca="1" si="440"/>
        <v>13492492.798713122</v>
      </c>
      <c r="H611" s="10">
        <f t="shared" ca="1" si="441"/>
        <v>40309474.521088287</v>
      </c>
      <c r="I611" s="10">
        <f t="shared" ca="1" si="442"/>
        <v>17912154.249750931</v>
      </c>
      <c r="J611" s="10">
        <f t="shared" ca="1" si="427"/>
        <v>83403344.477013454</v>
      </c>
      <c r="K611" s="82">
        <f t="shared" ref="K611:K674" ca="1" si="452">MAX(F611-BN610-BS610,0.001)</f>
        <v>2249832.832292099</v>
      </c>
      <c r="L611" s="82">
        <f t="shared" ref="L611:L674" ca="1" si="453">MAX(G611-BO610-BT610,0.001)</f>
        <v>2596909.4377209195</v>
      </c>
      <c r="M611" s="82">
        <f t="shared" ref="M611:M674" ca="1" si="454">MAX(H611-BP610-BU610,0.001)</f>
        <v>7778311.98309422</v>
      </c>
      <c r="N611" s="82">
        <f t="shared" ref="N611:N674" ca="1" si="455">MAX(I611-BQ610-BV610,0.001)</f>
        <v>3496312.733215793</v>
      </c>
      <c r="O611" s="82">
        <f t="shared" ca="1" si="428"/>
        <v>16121366.986323033</v>
      </c>
      <c r="P611" s="10">
        <f ca="1">IF(IF($A611&gt;='key variables'!$B$26,K611*SUMPRODUCT(Z611:AC611,'control variables'!$O$3:$R$3)/J611+F$65*'key variables'!$B$25/scenario!J$65,K611*SUMPRODUCT(Z611:AC611,'control variables'!$O$7:$R$7)/J611+F$65*'key variables'!$B$25/scenario!J$65)&lt;'key variables'!$B$28,0,IF($A611&gt;='key variables'!$B$26,K611*SUMPRODUCT(Z611:AC611,'control variables'!$O$3:$R$3)/J611+F$65*'key variables'!$B$25/scenario!J$65,K611*SUMPRODUCT(Z611:AC611,'control variables'!$O$7:$R$7)/J611+F$65*'key variables'!$B$25/scenario!J$65))</f>
        <v>8.5768612532358432E-26</v>
      </c>
      <c r="Q611" s="10">
        <f ca="1">IF(IF($A611&gt;='key variables'!$B$26,L611*SUMPRODUCT(Z611:AC611,'control variables'!$O$4:$R$4)/J611+G$65*'key variables'!$B$25/scenario!J$65,L611*SUMPRODUCT(Z611:AC611,'control variables'!$O$7:$R$7)/J611+G$65*'key variables'!$B$25/scenario!J$65)&lt;'key variables'!$B$28,0,IF($A611&gt;='key variables'!$B$26,L611*SUMPRODUCT(Z611:AC611,'control variables'!$O$4:$R$4)/J611+G$65*'key variables'!$B$25/scenario!J$65,L611*SUMPRODUCT(Z611:AC611,'control variables'!$O$7:$R$7)/J611+G$65*'key variables'!$B$25/scenario!J$65))</f>
        <v>9.8999941750602293E-26</v>
      </c>
      <c r="R611" s="10">
        <f ca="1">IF(IF($A611&gt;='key variables'!$B$26,M611*SUMPRODUCT(Z611:AC611,'control variables'!$O$5:$R$5)/J611+H$65*'key variables'!$B$25/scenario!J$65,M611*SUMPRODUCT(Z611:AC611,'control variables'!$O$7:$R$7)/J611+H$65*'key variables'!$B$25/scenario!J$65)&lt;'key variables'!$B$28,0,IF($A611&gt;='key variables'!$B$26,M611*SUMPRODUCT(Z611:AC611,'control variables'!$O$5:$R$5)/J611+H$65*'key variables'!$B$25/scenario!J$65,M611*SUMPRODUCT(Z611:AC611,'control variables'!$O$7:$R$7)/J611+H$65*'key variables'!$B$25/scenario!J$65))</f>
        <v>2.9652648723867215E-25</v>
      </c>
      <c r="S611" s="10">
        <f ca="1">IF(IF($A611&gt;='key variables'!$B$26,N611*SUMPRODUCT(Z611:AC611,'control variables'!$O$6:$R$6)/J611+I$65*'key variables'!$B$25/scenario!J$65,N611*SUMPRODUCT(Z611:AC611,'control variables'!$O$7:$R$7)/J611+I$65*'key variables'!$B$25/scenario!J$65)&lt;'key variables'!$B$28,0,IF($A611&gt;='key variables'!$B$26,N611*SUMPRODUCT(Z611:AC611,'control variables'!$O$6:$R$6)/J611+I$65*'key variables'!$B$25/scenario!J$65,N611*SUMPRODUCT(Z611:AC611,'control variables'!$O$7:$R$7)/J611+I$65*'key variables'!$B$25/scenario!J$65))</f>
        <v>1.33287188187057E-25</v>
      </c>
      <c r="T611" s="10">
        <f t="shared" ca="1" si="449"/>
        <v>6.1458222970868991E-25</v>
      </c>
      <c r="U611" s="82">
        <f ca="1">SUMPRODUCT(P581:P610,'control variables'!AD$7:AD$36)</f>
        <v>1.818453255664548E-25</v>
      </c>
      <c r="V611" s="82">
        <f ca="1">SUMPRODUCT(Q581:Q610,'control variables'!AE$7:AE$36)</f>
        <v>2.0989819127488342E-25</v>
      </c>
      <c r="W611" s="82">
        <f ca="1">SUMPRODUCT(R581:R610,'control variables'!AF$7:AF$36)</f>
        <v>6.2869100967035102E-25</v>
      </c>
      <c r="X611" s="82">
        <f ca="1">SUMPRODUCT(S581:S610,'control variables'!AG$7:AG$36)</f>
        <v>2.8259349678261873E-25</v>
      </c>
      <c r="Y611" s="82">
        <f t="shared" ca="1" si="443"/>
        <v>1.303028023294308E-24</v>
      </c>
      <c r="Z611" s="10">
        <f ca="1">IF($A611&gt;='key variables'!$B$26,SUMPRODUCT(P581:P610,'control variables'!V$7:V$36)*$E611,SUMPRODUCT(P581:P610,'control variables'!Z$7:Z$36)*$E611)</f>
        <v>4.4372100346208501E-25</v>
      </c>
      <c r="AA611" s="10">
        <f ca="1">IF($A611&gt;='key variables'!$B$26,SUMPRODUCT(Q581:Q610,'control variables'!W$7:W$36)*$E611,SUMPRODUCT(Q581:Q610,'control variables'!AA$7:AA$36)*$E611)</f>
        <v>5.1217283571763611E-25</v>
      </c>
      <c r="AB611" s="10">
        <f ca="1">IF($A611&gt;='key variables'!$B$26,SUMPRODUCT(R581:R610,'control variables'!X$7:X$36)*$E611,SUMPRODUCT(R581:R610,'control variables'!AB$7:AB$36)*$E611)</f>
        <v>1.5340697090207758E-24</v>
      </c>
      <c r="AC611" s="10">
        <f ca="1">IF($A611&gt;='key variables'!$B$26,SUMPRODUCT(S581:S610,'control variables'!Y$7:Y$36)*$E611,SUMPRODUCT(S581:S610,'control variables'!AC$7:AC$36)*$E611)</f>
        <v>6.8955674045313147E-25</v>
      </c>
      <c r="AD611" s="10">
        <f t="shared" ca="1" si="444"/>
        <v>3.1795202886536279E-24</v>
      </c>
      <c r="AE611" s="82">
        <f ca="1">SUMPRODUCT(P581:P610,'control variables'!AL$7:AL$36)</f>
        <v>6.0414860574037944E-25</v>
      </c>
      <c r="AF611" s="82">
        <f ca="1">SUMPRODUCT(Q581:Q610,'control variables'!AM$7:AM$36)</f>
        <v>6.9552587747982637E-25</v>
      </c>
      <c r="AG611" s="82">
        <f ca="1">SUMPRODUCT(R581:R610,'control variables'!AN$7:AN$36)</f>
        <v>1.9831270688563671E-24</v>
      </c>
      <c r="AH611" s="82">
        <f ca="1">SUMPRODUCT(S581:S610,'control variables'!AO$7:AO$36)</f>
        <v>8.5867434971594503E-25</v>
      </c>
      <c r="AI611" s="82">
        <f t="shared" ref="AI611:AI674" ca="1" si="456">SUM(AE611:AH611)</f>
        <v>4.1414759017925176E-24</v>
      </c>
      <c r="AJ611" s="10">
        <f ca="1">SUMPRODUCT(P581:P610,'control variables'!AP$7:AP$36)</f>
        <v>5.7726634258942422E-28</v>
      </c>
      <c r="AK611" s="10">
        <f ca="1">SUMPRODUCT(Q581:Q610,'control variables'!AQ$7:AQ$36)</f>
        <v>1.6657997781348964E-27</v>
      </c>
      <c r="AL611" s="10">
        <f ca="1">SUMPRODUCT(R581:R610,'control variables'!AR$7:AR$36)</f>
        <v>5.9873217852711931E-26</v>
      </c>
      <c r="AM611" s="10">
        <f ca="1">SUMPRODUCT(S581:S610,'control variables'!AS$7:AS$36)</f>
        <v>4.4854525080338848E-26</v>
      </c>
      <c r="AN611" s="10">
        <f t="shared" ca="1" si="429"/>
        <v>1.069708090537751E-25</v>
      </c>
      <c r="AO611" s="82">
        <f ca="1">SUMPRODUCT(P581:P610,'control variables'!AX$7:AX$36)</f>
        <v>7.8499413106937737E-28</v>
      </c>
      <c r="AP611" s="82">
        <f ca="1">SUMPRODUCT(Q581:Q610,'control variables'!AY$7:AY$36)</f>
        <v>1.8121867885204099E-27</v>
      </c>
      <c r="AQ611" s="82">
        <f ca="1">SUMPRODUCT(R581:R610,'control variables'!AZ$7:AZ$36)</f>
        <v>1.6283687842180529E-26</v>
      </c>
      <c r="AR611" s="82">
        <f ca="1">SUMPRODUCT(S581:S610,'control variables'!BA$7:BA$36)</f>
        <v>1.2199061799455498E-26</v>
      </c>
      <c r="AS611" s="82">
        <f t="shared" ca="1" si="430"/>
        <v>3.1079930561225816E-26</v>
      </c>
      <c r="AT611" s="10">
        <f ca="1">SUMPRODUCT(P581:P610,'control variables'!AT$7:AT$36)</f>
        <v>-6.9278795342256583E-28</v>
      </c>
      <c r="AU611" s="10">
        <f ca="1">SUMPRODUCT(Q581:Q610,'control variables'!AU$7:AU$36)</f>
        <v>7.5152252095593917E-28</v>
      </c>
      <c r="AV611" s="10">
        <f ca="1">SUMPRODUCT(R581:R610,'control variables'!AV$7:AV$36)</f>
        <v>3.2361161995166369E-25</v>
      </c>
      <c r="AW611" s="10">
        <f ca="1">SUMPRODUCT(S581:S610,'control variables'!AW$7:AW$36)</f>
        <v>2.4243636878042803E-25</v>
      </c>
      <c r="AX611" s="10">
        <f t="shared" ref="AX611:AX674" ca="1" si="457">SUM(AT611:AW611)</f>
        <v>5.6610672329962503E-25</v>
      </c>
      <c r="AY611" s="82">
        <f ca="1">SUMPRODUCT(P581:P610,'control variables'!BB$7:BB$36)</f>
        <v>2.5109852552570844E-27</v>
      </c>
      <c r="AZ611" s="82">
        <f ca="1">SUMPRODUCT(Q581:Q610,'control variables'!BC$7:BC$36)</f>
        <v>6.4030079231364319E-27</v>
      </c>
      <c r="BA611" s="82">
        <f ca="1">SUMPRODUCT(R581:R610,'control variables'!BD$7:BD$36)</f>
        <v>4.4823023619021289E-26</v>
      </c>
      <c r="BB611" s="82">
        <f ca="1">SUMPRODUCT(S581:S610,'control variables'!BE$7:BE$36)</f>
        <v>6.3696716259876543E-27</v>
      </c>
      <c r="BC611" s="82">
        <f t="shared" ca="1" si="431"/>
        <v>6.0106688423402465E-26</v>
      </c>
      <c r="BD611" s="10">
        <f ca="1">SUMPRODUCT(P581:P610,'control variables'!BF$7:BF$36)</f>
        <v>5.2527624428272248E-28</v>
      </c>
      <c r="BE611" s="10">
        <f ca="1">SUMPRODUCT(Q581:Q610,'control variables'!BG$7:BG$36)</f>
        <v>6.0630941846407317E-28</v>
      </c>
      <c r="BF611" s="10">
        <f ca="1">SUMPRODUCT(R581:R610,'control variables'!BH$7:BH$36)</f>
        <v>1.8160293719140489E-26</v>
      </c>
      <c r="BG611" s="10">
        <f ca="1">SUMPRODUCT(S581:S610,'control variables'!BI$7:BI$36)</f>
        <v>4.0814810660186252E-26</v>
      </c>
      <c r="BH611" s="10">
        <f t="shared" ca="1" si="432"/>
        <v>6.0106690042073534E-26</v>
      </c>
      <c r="BI611" s="82">
        <f t="shared" ref="BI611:BI674" ca="1" si="458">AE611+AT611+AY611</f>
        <v>6.0596680304221401E-25</v>
      </c>
      <c r="BJ611" s="82">
        <f t="shared" ref="BJ611:BJ674" ca="1" si="459">AF611+AU611+AZ611</f>
        <v>7.0268040792391872E-25</v>
      </c>
      <c r="BK611" s="82">
        <f t="shared" ref="BK611:BK674" ca="1" si="460">AG611+AV611+BA611</f>
        <v>2.351561712427052E-24</v>
      </c>
      <c r="BL611" s="82">
        <f t="shared" ref="BL611:BL674" ca="1" si="461">AH611+AW611+BB611</f>
        <v>1.1074803901223608E-24</v>
      </c>
      <c r="BM611" s="82">
        <f t="shared" ca="1" si="451"/>
        <v>4.767689313515546E-24</v>
      </c>
      <c r="BN611" s="10">
        <f ca="1">BN610+BI611-INDIRECT(ADDRESS(MAX($D611-'key variables'!$B$9*30,34),scenario!BI$4),TRUE)</f>
        <v>9439390.0751690175</v>
      </c>
      <c r="BO611" s="10">
        <f ca="1">BO610+BJ611-INDIRECT(ADDRESS(MAX($D611-'key variables'!$B$9*30,34),scenario!BJ$4),TRUE)</f>
        <v>10895583.360992203</v>
      </c>
      <c r="BP611" s="10">
        <f ca="1">BP610+BK611-INDIRECT(ADDRESS(MAX($D611-'key variables'!$B$9*30,34),scenario!BK$4),TRUE)</f>
        <v>32531162.537994072</v>
      </c>
      <c r="BQ611" s="10">
        <f ca="1">BQ610+BL611-INDIRECT(ADDRESS(MAX($D611-'key variables'!$B$9*30,34),scenario!BL$4),TRUE)</f>
        <v>14415841.516535141</v>
      </c>
      <c r="BR611" s="10">
        <f t="shared" ref="BR611" ca="1" si="462">BR610+BM611</f>
        <v>67281977.490690395</v>
      </c>
      <c r="BS611" s="82">
        <f t="shared" ref="BS611:BS674" ca="1" si="463">BS610+P611-BI611-BD611</f>
        <v>-2.3433848477536795E-9</v>
      </c>
      <c r="BT611" s="82">
        <f t="shared" ref="BT611:BT674" ca="1" si="464">BT610+Q611-BJ611-BE611</f>
        <v>-3.428830905701812E-10</v>
      </c>
      <c r="BU611" s="82">
        <f t="shared" ref="BU611:BU674" ca="1" si="465">BU610+R611-BK611-BF611</f>
        <v>-4.2578247660364475E-9</v>
      </c>
      <c r="BV611" s="82">
        <f t="shared" ref="BV611:BV674" ca="1" si="466">BV610+S611-BL611-BG611</f>
        <v>-2.9943922343414498E-9</v>
      </c>
      <c r="BW611" s="82">
        <f t="shared" ca="1" si="434"/>
        <v>-9.9384849387017577E-9</v>
      </c>
      <c r="BX611" s="10">
        <f t="shared" ref="BX611:BX674" ca="1" si="467">BX610+AO611-AY611-BD611</f>
        <v>-1.8625994260191764E-12</v>
      </c>
      <c r="BY611" s="10">
        <f t="shared" ref="BY611:BY674" ca="1" si="468">BY610+AP611-AZ611-BE611</f>
        <v>2.8902850229962743E-12</v>
      </c>
      <c r="BZ611" s="10">
        <f t="shared" ref="BZ611:BZ674" ca="1" si="469">BZ610+AQ611-BA611-BF611</f>
        <v>-3.5034723983035192E-11</v>
      </c>
      <c r="CA611" s="10">
        <f t="shared" ref="CA611:CA674" ca="1" si="470">CA610+AR611-BB611-BG611</f>
        <v>-2.0257049910634489E-11</v>
      </c>
      <c r="CB611" s="10">
        <v>0</v>
      </c>
      <c r="CC611" s="82">
        <f t="shared" ref="CC611:CC674" ca="1" si="471">CC610+AJ611-AO611-AT611</f>
        <v>3.9725652202851069E-13</v>
      </c>
      <c r="CD611" s="82">
        <f t="shared" ref="CD611:CD674" ca="1" si="472">CD610+AK611-AP611-AU611</f>
        <v>3.4270724516461404E-13</v>
      </c>
      <c r="CE611" s="82">
        <f t="shared" ref="CE611:CE674" ca="1" si="473">CE610+AL611-AQ611-AV611</f>
        <v>1.8915613015533136E-10</v>
      </c>
      <c r="CF611" s="82">
        <f t="shared" ref="CF611:CF674" ca="1" si="474">CF610+AM611-AR611-AW611</f>
        <v>3.702811376406066E-11</v>
      </c>
      <c r="CG611" s="82">
        <f t="shared" ca="1" si="435"/>
        <v>2.2692420768658512E-10</v>
      </c>
      <c r="CH611" s="13" t="str">
        <f t="shared" ca="1" si="436"/>
        <v/>
      </c>
      <c r="CI611" s="81">
        <f t="shared" ca="1" si="445"/>
        <v>0.1131775965863165</v>
      </c>
      <c r="CJ611" s="81">
        <f t="shared" ca="1" si="446"/>
        <v>0.13063724757458739</v>
      </c>
      <c r="CK611" s="81">
        <f t="shared" ca="1" si="447"/>
        <v>0.39004625943939081</v>
      </c>
      <c r="CL611" s="81">
        <f t="shared" ca="1" si="448"/>
        <v>0.17284488538116416</v>
      </c>
      <c r="CM611" s="89">
        <f t="shared" ca="1" si="437"/>
        <v>0.80670598898145884</v>
      </c>
    </row>
    <row r="612" spans="1:91" x14ac:dyDescent="0.3">
      <c r="A612">
        <v>547</v>
      </c>
      <c r="B612" s="3">
        <f t="shared" si="450"/>
        <v>1.7083333333333333</v>
      </c>
      <c r="C612" s="3">
        <f t="shared" si="438"/>
        <v>18.233333333333334</v>
      </c>
      <c r="D612" s="4">
        <f t="shared" ref="D612:D675" ca="1" si="475">CELL("Zeile",D612)</f>
        <v>612</v>
      </c>
      <c r="E612" s="58">
        <f>(0.5*(COS(B612*2*PI())+1)*('key variables'!$B$4-'key variables'!$B$6)+'key variables'!$B$6)/'key variables'!$B$4</f>
        <v>1</v>
      </c>
      <c r="F612" s="10">
        <f t="shared" ca="1" si="439"/>
        <v>11689222.907461114</v>
      </c>
      <c r="G612" s="10">
        <f t="shared" ca="1" si="440"/>
        <v>13492492.798713122</v>
      </c>
      <c r="H612" s="10">
        <f t="shared" ca="1" si="441"/>
        <v>40309474.521088287</v>
      </c>
      <c r="I612" s="10">
        <f t="shared" ca="1" si="442"/>
        <v>17912154.249750931</v>
      </c>
      <c r="J612" s="10">
        <f t="shared" ref="J612:J675" ca="1" si="476">SUM(F612:I612)</f>
        <v>83403344.477013454</v>
      </c>
      <c r="K612" s="82">
        <f t="shared" ca="1" si="452"/>
        <v>2249832.832292099</v>
      </c>
      <c r="L612" s="82">
        <f t="shared" ca="1" si="453"/>
        <v>2596909.4377209195</v>
      </c>
      <c r="M612" s="82">
        <f t="shared" ca="1" si="454"/>
        <v>7778311.98309422</v>
      </c>
      <c r="N612" s="82">
        <f t="shared" ca="1" si="455"/>
        <v>3496312.733215793</v>
      </c>
      <c r="O612" s="82">
        <f t="shared" ref="O612:O675" ca="1" si="477">SUM(K612:N612)</f>
        <v>16121366.986323033</v>
      </c>
      <c r="P612" s="10">
        <f ca="1">IF(IF($A612&gt;='key variables'!$B$26,K612*SUMPRODUCT(Z612:AC612,'control variables'!$O$3:$R$3)/J612+F$65*'key variables'!$B$25/scenario!J$65,K612*SUMPRODUCT(Z612:AC612,'control variables'!$O$7:$R$7)/J612+F$65*'key variables'!$B$25/scenario!J$65)&lt;'key variables'!$B$28,0,IF($A612&gt;='key variables'!$B$26,K612*SUMPRODUCT(Z612:AC612,'control variables'!$O$3:$R$3)/J612+F$65*'key variables'!$B$25/scenario!J$65,K612*SUMPRODUCT(Z612:AC612,'control variables'!$O$7:$R$7)/J612+F$65*'key variables'!$B$25/scenario!J$65))</f>
        <v>7.3799536320989041E-26</v>
      </c>
      <c r="Q612" s="10">
        <f ca="1">IF(IF($A612&gt;='key variables'!$B$26,L612*SUMPRODUCT(Z612:AC612,'control variables'!$O$4:$R$4)/J612+G$65*'key variables'!$B$25/scenario!J$65,L612*SUMPRODUCT(Z612:AC612,'control variables'!$O$7:$R$7)/J612+G$65*'key variables'!$B$25/scenario!J$65)&lt;'key variables'!$B$28,0,IF($A612&gt;='key variables'!$B$26,L612*SUMPRODUCT(Z612:AC612,'control variables'!$O$4:$R$4)/J612+G$65*'key variables'!$B$25/scenario!J$65,L612*SUMPRODUCT(Z612:AC612,'control variables'!$O$7:$R$7)/J612+G$65*'key variables'!$B$25/scenario!J$65))</f>
        <v>8.5184423313865992E-26</v>
      </c>
      <c r="R612" s="10">
        <f ca="1">IF(IF($A612&gt;='key variables'!$B$26,M612*SUMPRODUCT(Z612:AC612,'control variables'!$O$5:$R$5)/J612+H$65*'key variables'!$B$25/scenario!J$65,M612*SUMPRODUCT(Z612:AC612,'control variables'!$O$7:$R$7)/J612+H$65*'key variables'!$B$25/scenario!J$65)&lt;'key variables'!$B$28,0,IF($A612&gt;='key variables'!$B$26,M612*SUMPRODUCT(Z612:AC612,'control variables'!$O$5:$R$5)/J612+H$65*'key variables'!$B$25/scenario!J$65,M612*SUMPRODUCT(Z612:AC612,'control variables'!$O$7:$R$7)/J612+H$65*'key variables'!$B$25/scenario!J$65))</f>
        <v>2.551459866142705E-25</v>
      </c>
      <c r="S612" s="10">
        <f ca="1">IF(IF($A612&gt;='key variables'!$B$26,N612*SUMPRODUCT(Z612:AC612,'control variables'!$O$6:$R$6)/J612+I$65*'key variables'!$B$25/scenario!J$65,N612*SUMPRODUCT(Z612:AC612,'control variables'!$O$7:$R$7)/J612+I$65*'key variables'!$B$25/scenario!J$65)&lt;'key variables'!$B$28,0,IF($A612&gt;='key variables'!$B$26,N612*SUMPRODUCT(Z612:AC612,'control variables'!$O$6:$R$6)/J612+I$65*'key variables'!$B$25/scenario!J$65,N612*SUMPRODUCT(Z612:AC612,'control variables'!$O$7:$R$7)/J612+I$65*'key variables'!$B$25/scenario!J$65))</f>
        <v>1.1468685799274328E-25</v>
      </c>
      <c r="T612" s="10">
        <f t="shared" ca="1" si="449"/>
        <v>5.288168042418688E-25</v>
      </c>
      <c r="U612" s="82">
        <f ca="1">SUMPRODUCT(P582:P611,'control variables'!AD$7:AD$36)</f>
        <v>1.5646866974652969E-25</v>
      </c>
      <c r="V612" s="82">
        <f ca="1">SUMPRODUCT(Q582:Q611,'control variables'!AE$7:AE$36)</f>
        <v>1.8060673634957672E-25</v>
      </c>
      <c r="W612" s="82">
        <f ca="1">SUMPRODUCT(R582:R611,'control variables'!AF$7:AF$36)</f>
        <v>5.4095669304830861E-25</v>
      </c>
      <c r="X612" s="82">
        <f ca="1">SUMPRODUCT(S582:S611,'control variables'!AG$7:AG$36)</f>
        <v>2.4315735575197724E-25</v>
      </c>
      <c r="Y612" s="82">
        <f t="shared" ca="1" si="443"/>
        <v>1.1211894548963922E-24</v>
      </c>
      <c r="Z612" s="10">
        <f ca="1">IF($A612&gt;='key variables'!$B$26,SUMPRODUCT(P582:P611,'control variables'!V$7:V$36)*$E612,SUMPRODUCT(P582:P611,'control variables'!Z$7:Z$36)*$E612)</f>
        <v>3.8179939426012529E-25</v>
      </c>
      <c r="AA612" s="10">
        <f ca="1">IF($A612&gt;='key variables'!$B$26,SUMPRODUCT(Q582:Q611,'control variables'!W$7:W$36)*$E612,SUMPRODUCT(Q582:Q611,'control variables'!AA$7:AA$36)*$E612)</f>
        <v>4.4069872038453832E-25</v>
      </c>
      <c r="AB612" s="10">
        <f ca="1">IF($A612&gt;='key variables'!$B$26,SUMPRODUCT(R582:R611,'control variables'!X$7:X$36)*$E612,SUMPRODUCT(R582:R611,'control variables'!AB$7:AB$36)*$E612)</f>
        <v>1.319989094694694E-24</v>
      </c>
      <c r="AC612" s="10">
        <f ca="1">IF($A612&gt;='key variables'!$B$26,SUMPRODUCT(S582:S611,'control variables'!Y$7:Y$36)*$E612,SUMPRODUCT(S582:S611,'control variables'!AC$7:AC$36)*$E612)</f>
        <v>5.9332856402748162E-25</v>
      </c>
      <c r="AD612" s="10">
        <f t="shared" ca="1" si="444"/>
        <v>2.735815773366839E-24</v>
      </c>
      <c r="AE612" s="82">
        <f ca="1">SUMPRODUCT(P582:P611,'control variables'!AL$7:AL$36)</f>
        <v>5.1983920056758316E-25</v>
      </c>
      <c r="AF612" s="82">
        <f ca="1">SUMPRODUCT(Q582:Q611,'control variables'!AM$7:AM$36)</f>
        <v>5.9846470336563772E-25</v>
      </c>
      <c r="AG612" s="82">
        <f ca="1">SUMPRODUCT(R582:R611,'control variables'!AN$7:AN$36)</f>
        <v>1.706380152669325E-24</v>
      </c>
      <c r="AH612" s="82">
        <f ca="1">SUMPRODUCT(S582:S611,'control variables'!AO$7:AO$36)</f>
        <v>7.3884568012401547E-25</v>
      </c>
      <c r="AI612" s="82">
        <f t="shared" ca="1" si="456"/>
        <v>3.5635297367265614E-24</v>
      </c>
      <c r="AJ612" s="10">
        <f ca="1">SUMPRODUCT(P582:P611,'control variables'!AP$7:AP$36)</f>
        <v>4.9670837802978323E-28</v>
      </c>
      <c r="AK612" s="10">
        <f ca="1">SUMPRODUCT(Q582:Q611,'control variables'!AQ$7:AQ$36)</f>
        <v>1.4333361307853872E-27</v>
      </c>
      <c r="AL612" s="10">
        <f ca="1">SUMPRODUCT(R582:R611,'control variables'!AR$7:AR$36)</f>
        <v>5.1517863996093729E-26</v>
      </c>
      <c r="AM612" s="10">
        <f ca="1">SUMPRODUCT(S582:S611,'control variables'!AS$7:AS$36)</f>
        <v>3.8595041415393118E-26</v>
      </c>
      <c r="AN612" s="10">
        <f t="shared" ref="AN612:AN675" ca="1" si="478">SUM(AJ612:AM612)</f>
        <v>9.2042949920302013E-26</v>
      </c>
      <c r="AO612" s="82">
        <f ca="1">SUMPRODUCT(P582:P611,'control variables'!AX$7:AX$36)</f>
        <v>6.7544759297302742E-28</v>
      </c>
      <c r="AP612" s="82">
        <f ca="1">SUMPRODUCT(Q582:Q611,'control variables'!AY$7:AY$36)</f>
        <v>1.559294720657538E-27</v>
      </c>
      <c r="AQ612" s="82">
        <f ca="1">SUMPRODUCT(R582:R611,'control variables'!AZ$7:AZ$36)</f>
        <v>1.4011286610183485E-26</v>
      </c>
      <c r="AR612" s="82">
        <f ca="1">SUMPRODUCT(S582:S611,'control variables'!BA$7:BA$36)</f>
        <v>1.0496673290724504E-26</v>
      </c>
      <c r="AS612" s="82">
        <f t="shared" ref="AS612:AS675" ca="1" si="479">SUM(AO612:AR612)</f>
        <v>2.6742702214538554E-26</v>
      </c>
      <c r="AT612" s="10">
        <f ca="1">SUMPRODUCT(P582:P611,'control variables'!AT$7:AT$36)</f>
        <v>-5.9610885872804755E-28</v>
      </c>
      <c r="AU612" s="10">
        <f ca="1">SUMPRODUCT(Q582:Q611,'control variables'!AU$7:AU$36)</f>
        <v>6.4664697193748575E-28</v>
      </c>
      <c r="AV612" s="10">
        <f ca="1">SUMPRODUCT(R582:R611,'control variables'!AV$7:AV$36)</f>
        <v>2.7845136810982746E-25</v>
      </c>
      <c r="AW612" s="10">
        <f ca="1">SUMPRODUCT(S582:S611,'control variables'!AW$7:AW$36)</f>
        <v>2.0860418601956264E-25</v>
      </c>
      <c r="AX612" s="10">
        <f t="shared" ca="1" si="457"/>
        <v>4.8710609224259953E-25</v>
      </c>
      <c r="AY612" s="82">
        <f ca="1">SUMPRODUCT(P582:P611,'control variables'!BB$7:BB$36)</f>
        <v>2.1605753209182468E-27</v>
      </c>
      <c r="AZ612" s="82">
        <f ca="1">SUMPRODUCT(Q582:Q611,'control variables'!BC$7:BC$36)</f>
        <v>5.5094632154485409E-27</v>
      </c>
      <c r="BA612" s="82">
        <f ca="1">SUMPRODUCT(R582:R611,'control variables'!BD$7:BD$36)</f>
        <v>3.8567936007365309E-26</v>
      </c>
      <c r="BB612" s="82">
        <f ca="1">SUMPRODUCT(S582:S611,'control variables'!BE$7:BE$36)</f>
        <v>5.4807790243487929E-27</v>
      </c>
      <c r="BC612" s="82">
        <f t="shared" ref="BC612:BC675" ca="1" si="480">SUM(AY612:BB612)</f>
        <v>5.171875356808089E-26</v>
      </c>
      <c r="BD612" s="10">
        <f ca="1">SUMPRODUCT(P582:P611,'control variables'!BF$7:BF$36)</f>
        <v>4.519735381503382E-28</v>
      </c>
      <c r="BE612" s="10">
        <f ca="1">SUMPRODUCT(Q582:Q611,'control variables'!BG$7:BG$36)</f>
        <v>5.2169847020453728E-28</v>
      </c>
      <c r="BF612" s="10">
        <f ca="1">SUMPRODUCT(R582:R611,'control variables'!BH$7:BH$36)</f>
        <v>1.5626010685667839E-26</v>
      </c>
      <c r="BG612" s="10">
        <f ca="1">SUMPRODUCT(S582:S611,'control variables'!BI$7:BI$36)</f>
        <v>3.5119072266842456E-26</v>
      </c>
      <c r="BH612" s="10">
        <f t="shared" ref="BH612:BH675" ca="1" si="481">SUM(BD612:BG612)</f>
        <v>5.1718754960865165E-26</v>
      </c>
      <c r="BI612" s="82">
        <f t="shared" ca="1" si="458"/>
        <v>5.2140366702977334E-25</v>
      </c>
      <c r="BJ612" s="82">
        <f t="shared" ca="1" si="459"/>
        <v>6.0462081355302382E-25</v>
      </c>
      <c r="BK612" s="82">
        <f t="shared" ca="1" si="460"/>
        <v>2.0233994567865177E-24</v>
      </c>
      <c r="BL612" s="82">
        <f t="shared" ca="1" si="461"/>
        <v>9.5293064516792692E-25</v>
      </c>
      <c r="BM612" s="82">
        <f t="shared" ca="1" si="451"/>
        <v>4.1023545825372417E-24</v>
      </c>
      <c r="BN612" s="10">
        <f ca="1">BN611+BI612-INDIRECT(ADDRESS(MAX($D612-'key variables'!$B$9*30,34),scenario!BI$4),TRUE)</f>
        <v>9439390.0751690175</v>
      </c>
      <c r="BO612" s="10">
        <f ca="1">BO611+BJ612-INDIRECT(ADDRESS(MAX($D612-'key variables'!$B$9*30,34),scenario!BJ$4),TRUE)</f>
        <v>10895583.360992203</v>
      </c>
      <c r="BP612" s="10">
        <f ca="1">BP611+BK612-INDIRECT(ADDRESS(MAX($D612-'key variables'!$B$9*30,34),scenario!BK$4),TRUE)</f>
        <v>32531162.537994072</v>
      </c>
      <c r="BQ612" s="10">
        <f ca="1">BQ611+BL612-INDIRECT(ADDRESS(MAX($D612-'key variables'!$B$9*30,34),scenario!BL$4),TRUE)</f>
        <v>14415841.516535141</v>
      </c>
      <c r="BR612" s="10">
        <f t="shared" ref="BR612:BR675" ca="1" si="482">BR611+BM612</f>
        <v>67281977.490690395</v>
      </c>
      <c r="BS612" s="82">
        <f t="shared" ca="1" si="463"/>
        <v>-2.3433848477536799E-9</v>
      </c>
      <c r="BT612" s="82">
        <f t="shared" ca="1" si="464"/>
        <v>-3.4288309057018172E-10</v>
      </c>
      <c r="BU612" s="82">
        <f t="shared" ca="1" si="465"/>
        <v>-4.2578247660364492E-9</v>
      </c>
      <c r="BV612" s="82">
        <f t="shared" ca="1" si="466"/>
        <v>-2.9943922343414507E-9</v>
      </c>
      <c r="BW612" s="82">
        <f t="shared" ref="BW612:BW675" ca="1" si="483">SUM(BS612:BV612)</f>
        <v>-9.9384849387017626E-9</v>
      </c>
      <c r="BX612" s="10">
        <f t="shared" ca="1" si="467"/>
        <v>-1.862599426019178E-12</v>
      </c>
      <c r="BY612" s="10">
        <f t="shared" ca="1" si="468"/>
        <v>2.8902850229962698E-12</v>
      </c>
      <c r="BZ612" s="10">
        <f t="shared" ca="1" si="469"/>
        <v>-3.5034723983035231E-11</v>
      </c>
      <c r="CA612" s="10">
        <f t="shared" ca="1" si="470"/>
        <v>-2.0257049910634521E-11</v>
      </c>
      <c r="CB612" s="10">
        <v>0</v>
      </c>
      <c r="CC612" s="82">
        <f t="shared" ca="1" si="471"/>
        <v>3.9725652202851115E-13</v>
      </c>
      <c r="CD612" s="82">
        <f t="shared" ca="1" si="472"/>
        <v>3.4270724516461323E-13</v>
      </c>
      <c r="CE612" s="82">
        <f t="shared" ca="1" si="473"/>
        <v>1.891561301553311E-10</v>
      </c>
      <c r="CF612" s="82">
        <f t="shared" ca="1" si="474"/>
        <v>3.7028113764060479E-11</v>
      </c>
      <c r="CG612" s="82">
        <f t="shared" ref="CG612:CG675" ca="1" si="484">SUM(CC612:CF612)</f>
        <v>2.2692420768658471E-10</v>
      </c>
      <c r="CH612" s="13" t="str">
        <f t="shared" ca="1" si="436"/>
        <v/>
      </c>
      <c r="CI612" s="81">
        <f t="shared" ca="1" si="445"/>
        <v>0.1131775965863165</v>
      </c>
      <c r="CJ612" s="81">
        <f t="shared" ca="1" si="446"/>
        <v>0.13063724757458739</v>
      </c>
      <c r="CK612" s="81">
        <f t="shared" ca="1" si="447"/>
        <v>0.39004625943939081</v>
      </c>
      <c r="CL612" s="81">
        <f t="shared" ca="1" si="448"/>
        <v>0.17284488538116416</v>
      </c>
      <c r="CM612" s="89">
        <f t="shared" ca="1" si="437"/>
        <v>0.80670598898145884</v>
      </c>
    </row>
    <row r="613" spans="1:91" x14ac:dyDescent="0.3">
      <c r="A613">
        <v>548</v>
      </c>
      <c r="B613" s="3">
        <f t="shared" si="450"/>
        <v>1.711111111111111</v>
      </c>
      <c r="C613" s="3">
        <f t="shared" si="438"/>
        <v>18.266666666666666</v>
      </c>
      <c r="D613" s="4">
        <f t="shared" ca="1" si="475"/>
        <v>613</v>
      </c>
      <c r="E613" s="58">
        <f>(0.5*(COS(B613*2*PI())+1)*('key variables'!$B$4-'key variables'!$B$6)+'key variables'!$B$6)/'key variables'!$B$4</f>
        <v>1</v>
      </c>
      <c r="F613" s="10">
        <f t="shared" ca="1" si="439"/>
        <v>11689222.907461114</v>
      </c>
      <c r="G613" s="10">
        <f t="shared" ca="1" si="440"/>
        <v>13492492.798713122</v>
      </c>
      <c r="H613" s="10">
        <f t="shared" ca="1" si="441"/>
        <v>40309474.521088287</v>
      </c>
      <c r="I613" s="10">
        <f t="shared" ca="1" si="442"/>
        <v>17912154.249750931</v>
      </c>
      <c r="J613" s="10">
        <f t="shared" ca="1" si="476"/>
        <v>83403344.477013454</v>
      </c>
      <c r="K613" s="82">
        <f t="shared" ca="1" si="452"/>
        <v>2249832.832292099</v>
      </c>
      <c r="L613" s="82">
        <f t="shared" ca="1" si="453"/>
        <v>2596909.4377209195</v>
      </c>
      <c r="M613" s="82">
        <f t="shared" ca="1" si="454"/>
        <v>7778311.98309422</v>
      </c>
      <c r="N613" s="82">
        <f t="shared" ca="1" si="455"/>
        <v>3496312.733215793</v>
      </c>
      <c r="O613" s="82">
        <f t="shared" ca="1" si="477"/>
        <v>16121366.986323033</v>
      </c>
      <c r="P613" s="10">
        <f ca="1">IF(IF($A613&gt;='key variables'!$B$26,K613*SUMPRODUCT(Z613:AC613,'control variables'!$O$3:$R$3)/J613+F$65*'key variables'!$B$25/scenario!J$65,K613*SUMPRODUCT(Z613:AC613,'control variables'!$O$7:$R$7)/J613+F$65*'key variables'!$B$25/scenario!J$65)&lt;'key variables'!$B$28,0,IF($A613&gt;='key variables'!$B$26,K613*SUMPRODUCT(Z613:AC613,'control variables'!$O$3:$R$3)/J613+F$65*'key variables'!$B$25/scenario!J$65,K613*SUMPRODUCT(Z613:AC613,'control variables'!$O$7:$R$7)/J613+F$65*'key variables'!$B$25/scenario!J$65))</f>
        <v>6.3500753951664944E-26</v>
      </c>
      <c r="Q613" s="10">
        <f ca="1">IF(IF($A613&gt;='key variables'!$B$26,L613*SUMPRODUCT(Z613:AC613,'control variables'!$O$4:$R$4)/J613+G$65*'key variables'!$B$25/scenario!J$65,L613*SUMPRODUCT(Z613:AC613,'control variables'!$O$7:$R$7)/J613+G$65*'key variables'!$B$25/scenario!J$65)&lt;'key variables'!$B$28,0,IF($A613&gt;='key variables'!$B$26,L613*SUMPRODUCT(Z613:AC613,'control variables'!$O$4:$R$4)/J613+G$65*'key variables'!$B$25/scenario!J$65,L613*SUMPRODUCT(Z613:AC613,'control variables'!$O$7:$R$7)/J613+G$65*'key variables'!$B$25/scenario!J$65))</f>
        <v>7.3296871159742547E-26</v>
      </c>
      <c r="R613" s="10">
        <f ca="1">IF(IF($A613&gt;='key variables'!$B$26,M613*SUMPRODUCT(Z613:AC613,'control variables'!$O$5:$R$5)/J613+H$65*'key variables'!$B$25/scenario!J$65,M613*SUMPRODUCT(Z613:AC613,'control variables'!$O$7:$R$7)/J613+H$65*'key variables'!$B$25/scenario!J$65)&lt;'key variables'!$B$28,0,IF($A613&gt;='key variables'!$B$26,M613*SUMPRODUCT(Z613:AC613,'control variables'!$O$5:$R$5)/J613+H$65*'key variables'!$B$25/scenario!J$65,M613*SUMPRODUCT(Z613:AC613,'control variables'!$O$7:$R$7)/J613+H$65*'key variables'!$B$25/scenario!J$65))</f>
        <v>2.1954016685521708E-25</v>
      </c>
      <c r="S613" s="10">
        <f ca="1">IF(IF($A613&gt;='key variables'!$B$26,N613*SUMPRODUCT(Z613:AC613,'control variables'!$O$6:$R$6)/J613+I$65*'key variables'!$B$25/scenario!J$65,N613*SUMPRODUCT(Z613:AC613,'control variables'!$O$7:$R$7)/J613+I$65*'key variables'!$B$25/scenario!J$65)&lt;'key variables'!$B$28,0,IF($A613&gt;='key variables'!$B$26,N613*SUMPRODUCT(Z613:AC613,'control variables'!$O$6:$R$6)/J613+I$65*'key variables'!$B$25/scenario!J$65,N613*SUMPRODUCT(Z613:AC613,'control variables'!$O$7:$R$7)/J613+I$65*'key variables'!$B$25/scenario!J$65))</f>
        <v>9.8682218262331863E-26</v>
      </c>
      <c r="T613" s="10">
        <f t="shared" ca="1" si="449"/>
        <v>4.5502001022895647E-25</v>
      </c>
      <c r="U613" s="82">
        <f ca="1">SUMPRODUCT(P583:P612,'control variables'!AD$7:AD$36)</f>
        <v>1.3463334587229478E-25</v>
      </c>
      <c r="V613" s="82">
        <f ca="1">SUMPRODUCT(Q583:Q612,'control variables'!AE$7:AE$36)</f>
        <v>1.554029266127778E-25</v>
      </c>
      <c r="W613" s="82">
        <f ca="1">SUMPRODUCT(R583:R612,'control variables'!AF$7:AF$36)</f>
        <v>4.6546576816360417E-25</v>
      </c>
      <c r="X613" s="82">
        <f ca="1">SUMPRODUCT(S583:S612,'control variables'!AG$7:AG$36)</f>
        <v>2.0922455870162884E-25</v>
      </c>
      <c r="Y613" s="82">
        <f t="shared" ca="1" si="443"/>
        <v>9.6472659935030557E-25</v>
      </c>
      <c r="Z613" s="10">
        <f ca="1">IF($A613&gt;='key variables'!$B$26,SUMPRODUCT(P583:P612,'control variables'!V$7:V$36)*$E613,SUMPRODUCT(P583:P612,'control variables'!Z$7:Z$36)*$E613)</f>
        <v>3.2851899351177407E-25</v>
      </c>
      <c r="AA613" s="10">
        <f ca="1">IF($A613&gt;='key variables'!$B$26,SUMPRODUCT(Q583:Q612,'control variables'!W$7:W$36)*$E613,SUMPRODUCT(Q583:Q612,'control variables'!AA$7:AA$36)*$E613)</f>
        <v>3.7919887312344986E-25</v>
      </c>
      <c r="AB613" s="10">
        <f ca="1">IF($A613&gt;='key variables'!$B$26,SUMPRODUCT(R583:R612,'control variables'!X$7:X$36)*$E613,SUMPRODUCT(R583:R612,'control variables'!AB$7:AB$36)*$E613)</f>
        <v>1.1357835956653526E-24</v>
      </c>
      <c r="AC613" s="10">
        <f ca="1">IF($A613&gt;='key variables'!$B$26,SUMPRODUCT(S583:S612,'control variables'!Y$7:Y$36)*$E613,SUMPRODUCT(S583:S612,'control variables'!AC$7:AC$36)*$E613)</f>
        <v>5.1052910404381853E-25</v>
      </c>
      <c r="AD613" s="10">
        <f t="shared" ca="1" si="444"/>
        <v>2.354030566344395E-24</v>
      </c>
      <c r="AE613" s="82">
        <f ca="1">SUMPRODUCT(P583:P612,'control variables'!AL$7:AL$36)</f>
        <v>4.472952380905949E-25</v>
      </c>
      <c r="AF613" s="82">
        <f ca="1">SUMPRODUCT(Q583:Q612,'control variables'!AM$7:AM$36)</f>
        <v>5.1494849116510273E-25</v>
      </c>
      <c r="AG613" s="82">
        <f ca="1">SUMPRODUCT(R583:R612,'control variables'!AN$7:AN$36)</f>
        <v>1.4682534826691319E-24</v>
      </c>
      <c r="AH613" s="82">
        <f ca="1">SUMPRODUCT(S583:S612,'control variables'!AO$7:AO$36)</f>
        <v>6.3573919404778276E-25</v>
      </c>
      <c r="AI613" s="82">
        <f t="shared" ca="1" si="456"/>
        <v>3.066236405972612E-24</v>
      </c>
      <c r="AJ613" s="10">
        <f ca="1">SUMPRODUCT(P583:P612,'control variables'!AP$7:AP$36)</f>
        <v>4.2739233972706277E-28</v>
      </c>
      <c r="AK613" s="10">
        <f ca="1">SUMPRODUCT(Q583:Q612,'control variables'!AQ$7:AQ$36)</f>
        <v>1.2333129652082689E-27</v>
      </c>
      <c r="AL613" s="10">
        <f ca="1">SUMPRODUCT(R583:R612,'control variables'!AR$7:AR$36)</f>
        <v>4.4328506232103177E-26</v>
      </c>
      <c r="AM613" s="10">
        <f ca="1">SUMPRODUCT(S583:S612,'control variables'!AS$7:AS$36)</f>
        <v>3.3209073536904743E-26</v>
      </c>
      <c r="AN613" s="10">
        <f t="shared" ca="1" si="478"/>
        <v>7.9198285073943249E-26</v>
      </c>
      <c r="AO613" s="82">
        <f ca="1">SUMPRODUCT(P583:P612,'control variables'!AX$7:AX$36)</f>
        <v>5.8118835899008149E-28</v>
      </c>
      <c r="AP613" s="82">
        <f ca="1">SUMPRODUCT(Q583:Q612,'control variables'!AY$7:AY$36)</f>
        <v>1.3416939364488061E-27</v>
      </c>
      <c r="AQ613" s="82">
        <f ca="1">SUMPRODUCT(R583:R612,'control variables'!AZ$7:AZ$36)</f>
        <v>1.2056000727561143E-26</v>
      </c>
      <c r="AR613" s="82">
        <f ca="1">SUMPRODUCT(S583:S612,'control variables'!BA$7:BA$36)</f>
        <v>9.0318544149950145E-27</v>
      </c>
      <c r="AS613" s="82">
        <f t="shared" ca="1" si="479"/>
        <v>2.3010737437995044E-26</v>
      </c>
      <c r="AT613" s="10">
        <f ca="1">SUMPRODUCT(P583:P612,'control variables'!AT$7:AT$36)</f>
        <v>-5.1292140646867195E-28</v>
      </c>
      <c r="AU613" s="10">
        <f ca="1">SUMPRODUCT(Q583:Q612,'control variables'!AU$7:AU$36)</f>
        <v>5.5640688689412556E-28</v>
      </c>
      <c r="AV613" s="10">
        <f ca="1">SUMPRODUCT(R583:R612,'control variables'!AV$7:AV$36)</f>
        <v>2.3959326433894949E-25</v>
      </c>
      <c r="AW613" s="10">
        <f ca="1">SUMPRODUCT(S583:S612,'control variables'!AW$7:AW$36)</f>
        <v>1.79493310528405E-25</v>
      </c>
      <c r="AX613" s="10">
        <f t="shared" ca="1" si="457"/>
        <v>4.1913006034777997E-25</v>
      </c>
      <c r="AY613" s="82">
        <f ca="1">SUMPRODUCT(P583:P612,'control variables'!BB$7:BB$36)</f>
        <v>1.85906536391949E-27</v>
      </c>
      <c r="AZ613" s="82">
        <f ca="1">SUMPRODUCT(Q583:Q612,'control variables'!BC$7:BC$36)</f>
        <v>4.7406133627759074E-27</v>
      </c>
      <c r="BA613" s="82">
        <f ca="1">SUMPRODUCT(R583:R612,'control variables'!BD$7:BD$36)</f>
        <v>3.318575070953022E-26</v>
      </c>
      <c r="BB613" s="82">
        <f ca="1">SUMPRODUCT(S583:S612,'control variables'!BE$7:BE$36)</f>
        <v>4.7159320727281595E-27</v>
      </c>
      <c r="BC613" s="82">
        <f t="shared" ca="1" si="480"/>
        <v>4.4501361508953776E-26</v>
      </c>
      <c r="BD613" s="10">
        <f ca="1">SUMPRODUCT(P583:P612,'control variables'!BF$7:BF$36)</f>
        <v>3.8890028135021533E-28</v>
      </c>
      <c r="BE613" s="10">
        <f ca="1">SUMPRODUCT(Q583:Q612,'control variables'!BG$7:BG$36)</f>
        <v>4.4889504521177382E-28</v>
      </c>
      <c r="BF613" s="10">
        <f ca="1">SUMPRODUCT(R583:R612,'control variables'!BH$7:BH$36)</f>
        <v>1.3445388809502247E-26</v>
      </c>
      <c r="BG613" s="10">
        <f ca="1">SUMPRODUCT(S583:S612,'control variables'!BI$7:BI$36)</f>
        <v>3.0218178571309695E-26</v>
      </c>
      <c r="BH613" s="10">
        <f t="shared" ca="1" si="481"/>
        <v>4.4501362707373929E-26</v>
      </c>
      <c r="BI613" s="82">
        <f t="shared" ca="1" si="458"/>
        <v>4.4864138204804573E-25</v>
      </c>
      <c r="BJ613" s="82">
        <f t="shared" ca="1" si="459"/>
        <v>5.2024551141477272E-25</v>
      </c>
      <c r="BK613" s="82">
        <f t="shared" ca="1" si="460"/>
        <v>1.7410324977176115E-24</v>
      </c>
      <c r="BL613" s="82">
        <f t="shared" ca="1" si="461"/>
        <v>8.1994843664891594E-25</v>
      </c>
      <c r="BM613" s="82">
        <f t="shared" ca="1" si="451"/>
        <v>3.5298678278293458E-24</v>
      </c>
      <c r="BN613" s="10">
        <f ca="1">BN612+BI613-INDIRECT(ADDRESS(MAX($D613-'key variables'!$B$9*30,34),scenario!BI$4),TRUE)</f>
        <v>9439390.0751690175</v>
      </c>
      <c r="BO613" s="10">
        <f ca="1">BO612+BJ613-INDIRECT(ADDRESS(MAX($D613-'key variables'!$B$9*30,34),scenario!BJ$4),TRUE)</f>
        <v>10895583.360992203</v>
      </c>
      <c r="BP613" s="10">
        <f ca="1">BP612+BK613-INDIRECT(ADDRESS(MAX($D613-'key variables'!$B$9*30,34),scenario!BK$4),TRUE)</f>
        <v>32531162.537994072</v>
      </c>
      <c r="BQ613" s="10">
        <f ca="1">BQ612+BL613-INDIRECT(ADDRESS(MAX($D613-'key variables'!$B$9*30,34),scenario!BL$4),TRUE)</f>
        <v>14415841.516535141</v>
      </c>
      <c r="BR613" s="10">
        <f t="shared" ca="1" si="482"/>
        <v>67281977.490690395</v>
      </c>
      <c r="BS613" s="82">
        <f t="shared" ca="1" si="463"/>
        <v>-2.3433848477536803E-9</v>
      </c>
      <c r="BT613" s="82">
        <f t="shared" ca="1" si="464"/>
        <v>-3.4288309057018218E-10</v>
      </c>
      <c r="BU613" s="82">
        <f t="shared" ca="1" si="465"/>
        <v>-4.2578247660364508E-9</v>
      </c>
      <c r="BV613" s="82">
        <f t="shared" ca="1" si="466"/>
        <v>-2.9943922343414515E-9</v>
      </c>
      <c r="BW613" s="82">
        <f t="shared" ca="1" si="483"/>
        <v>-9.9384849387017643E-9</v>
      </c>
      <c r="BX613" s="10">
        <f t="shared" ca="1" si="467"/>
        <v>-1.86259942601918E-12</v>
      </c>
      <c r="BY613" s="10">
        <f t="shared" ca="1" si="468"/>
        <v>2.8902850229962658E-12</v>
      </c>
      <c r="BZ613" s="10">
        <f t="shared" ca="1" si="469"/>
        <v>-3.5034723983035263E-11</v>
      </c>
      <c r="CA613" s="10">
        <f t="shared" ca="1" si="470"/>
        <v>-2.0257049910634544E-11</v>
      </c>
      <c r="CB613" s="10">
        <v>0</v>
      </c>
      <c r="CC613" s="82">
        <f t="shared" ca="1" si="471"/>
        <v>3.9725652202851145E-13</v>
      </c>
      <c r="CD613" s="82">
        <f t="shared" ca="1" si="472"/>
        <v>3.4270724516461252E-13</v>
      </c>
      <c r="CE613" s="82">
        <f t="shared" ca="1" si="473"/>
        <v>1.8915613015533092E-10</v>
      </c>
      <c r="CF613" s="82">
        <f t="shared" ca="1" si="474"/>
        <v>3.7028113764060324E-11</v>
      </c>
      <c r="CG613" s="82">
        <f t="shared" ca="1" si="484"/>
        <v>2.2692420768658434E-10</v>
      </c>
      <c r="CH613" s="13" t="str">
        <f t="shared" ca="1" si="436"/>
        <v/>
      </c>
      <c r="CI613" s="81">
        <f t="shared" ca="1" si="445"/>
        <v>0.1131775965863165</v>
      </c>
      <c r="CJ613" s="81">
        <f t="shared" ca="1" si="446"/>
        <v>0.13063724757458739</v>
      </c>
      <c r="CK613" s="81">
        <f t="shared" ca="1" si="447"/>
        <v>0.39004625943939081</v>
      </c>
      <c r="CL613" s="81">
        <f t="shared" ca="1" si="448"/>
        <v>0.17284488538116416</v>
      </c>
      <c r="CM613" s="89">
        <f t="shared" ca="1" si="437"/>
        <v>0.80670598898145884</v>
      </c>
    </row>
    <row r="614" spans="1:91" x14ac:dyDescent="0.3">
      <c r="A614">
        <v>549</v>
      </c>
      <c r="B614" s="3">
        <f t="shared" si="450"/>
        <v>1.7138888888888888</v>
      </c>
      <c r="C614" s="3">
        <f t="shared" si="438"/>
        <v>18.3</v>
      </c>
      <c r="D614" s="4">
        <f t="shared" ca="1" si="475"/>
        <v>614</v>
      </c>
      <c r="E614" s="58">
        <f>(0.5*(COS(B614*2*PI())+1)*('key variables'!$B$4-'key variables'!$B$6)+'key variables'!$B$6)/'key variables'!$B$4</f>
        <v>1</v>
      </c>
      <c r="F614" s="10">
        <f t="shared" ca="1" si="439"/>
        <v>11689222.907461114</v>
      </c>
      <c r="G614" s="10">
        <f t="shared" ca="1" si="440"/>
        <v>13492492.798713122</v>
      </c>
      <c r="H614" s="10">
        <f t="shared" ca="1" si="441"/>
        <v>40309474.521088287</v>
      </c>
      <c r="I614" s="10">
        <f t="shared" ca="1" si="442"/>
        <v>17912154.249750931</v>
      </c>
      <c r="J614" s="10">
        <f t="shared" ca="1" si="476"/>
        <v>83403344.477013454</v>
      </c>
      <c r="K614" s="82">
        <f t="shared" ca="1" si="452"/>
        <v>2249832.832292099</v>
      </c>
      <c r="L614" s="82">
        <f t="shared" ca="1" si="453"/>
        <v>2596909.4377209195</v>
      </c>
      <c r="M614" s="82">
        <f t="shared" ca="1" si="454"/>
        <v>7778311.98309422</v>
      </c>
      <c r="N614" s="82">
        <f t="shared" ca="1" si="455"/>
        <v>3496312.733215793</v>
      </c>
      <c r="O614" s="82">
        <f t="shared" ca="1" si="477"/>
        <v>16121366.986323033</v>
      </c>
      <c r="P614" s="10">
        <f ca="1">IF(IF($A614&gt;='key variables'!$B$26,K614*SUMPRODUCT(Z614:AC614,'control variables'!$O$3:$R$3)/J614+F$65*'key variables'!$B$25/scenario!J$65,K614*SUMPRODUCT(Z614:AC614,'control variables'!$O$7:$R$7)/J614+F$65*'key variables'!$B$25/scenario!J$65)&lt;'key variables'!$B$28,0,IF($A614&gt;='key variables'!$B$26,K614*SUMPRODUCT(Z614:AC614,'control variables'!$O$3:$R$3)/J614+F$65*'key variables'!$B$25/scenario!J$65,K614*SUMPRODUCT(Z614:AC614,'control variables'!$O$7:$R$7)/J614+F$65*'key variables'!$B$25/scenario!J$65))</f>
        <v>5.4639174626942298E-26</v>
      </c>
      <c r="Q614" s="10">
        <f ca="1">IF(IF($A614&gt;='key variables'!$B$26,L614*SUMPRODUCT(Z614:AC614,'control variables'!$O$4:$R$4)/J614+G$65*'key variables'!$B$25/scenario!J$65,L614*SUMPRODUCT(Z614:AC614,'control variables'!$O$7:$R$7)/J614+G$65*'key variables'!$B$25/scenario!J$65)&lt;'key variables'!$B$28,0,IF($A614&gt;='key variables'!$B$26,L614*SUMPRODUCT(Z614:AC614,'control variables'!$O$4:$R$4)/J614+G$65*'key variables'!$B$25/scenario!J$65,L614*SUMPRODUCT(Z614:AC614,'control variables'!$O$7:$R$7)/J614+G$65*'key variables'!$B$25/scenario!J$65))</f>
        <v>6.3068236102425976E-26</v>
      </c>
      <c r="R614" s="10">
        <f ca="1">IF(IF($A614&gt;='key variables'!$B$26,M614*SUMPRODUCT(Z614:AC614,'control variables'!$O$5:$R$5)/J614+H$65*'key variables'!$B$25/scenario!J$65,M614*SUMPRODUCT(Z614:AC614,'control variables'!$O$7:$R$7)/J614+H$65*'key variables'!$B$25/scenario!J$65)&lt;'key variables'!$B$28,0,IF($A614&gt;='key variables'!$B$26,M614*SUMPRODUCT(Z614:AC614,'control variables'!$O$5:$R$5)/J614+H$65*'key variables'!$B$25/scenario!J$65,M614*SUMPRODUCT(Z614:AC614,'control variables'!$O$7:$R$7)/J614+H$65*'key variables'!$B$25/scenario!J$65))</f>
        <v>1.889031667806795E-25</v>
      </c>
      <c r="S614" s="10">
        <f ca="1">IF(IF($A614&gt;='key variables'!$B$26,N614*SUMPRODUCT(Z614:AC614,'control variables'!$O$6:$R$6)/J614+I$65*'key variables'!$B$25/scenario!J$65,N614*SUMPRODUCT(Z614:AC614,'control variables'!$O$7:$R$7)/J614+I$65*'key variables'!$B$25/scenario!J$65)&lt;'key variables'!$B$28,0,IF($A614&gt;='key variables'!$B$26,N614*SUMPRODUCT(Z614:AC614,'control variables'!$O$6:$R$6)/J614+I$65*'key variables'!$B$25/scenario!J$65,N614*SUMPRODUCT(Z614:AC614,'control variables'!$O$7:$R$7)/J614+I$65*'key variables'!$B$25/scenario!J$65))</f>
        <v>8.4911038384107465E-26</v>
      </c>
      <c r="T614" s="10">
        <f t="shared" ca="1" si="449"/>
        <v>3.9152161589415521E-25</v>
      </c>
      <c r="U614" s="82">
        <f ca="1">SUMPRODUCT(P584:P613,'control variables'!AD$7:AD$36)</f>
        <v>1.1584515833190293E-25</v>
      </c>
      <c r="V614" s="82">
        <f ca="1">SUMPRODUCT(Q584:Q613,'control variables'!AE$7:AE$36)</f>
        <v>1.3371632801709177E-25</v>
      </c>
      <c r="W614" s="82">
        <f ca="1">SUMPRODUCT(R584:R613,'control variables'!AF$7:AF$36)</f>
        <v>4.0050966023039148E-25</v>
      </c>
      <c r="X614" s="82">
        <f ca="1">SUMPRODUCT(S584:S613,'control variables'!AG$7:AG$36)</f>
        <v>1.8002710972289966E-25</v>
      </c>
      <c r="Y614" s="82">
        <f t="shared" ca="1" si="443"/>
        <v>8.3009825630228595E-25</v>
      </c>
      <c r="Z614" s="10">
        <f ca="1">IF($A614&gt;='key variables'!$B$26,SUMPRODUCT(P584:P613,'control variables'!V$7:V$36)*$E614,SUMPRODUCT(P584:P613,'control variables'!Z$7:Z$36)*$E614)</f>
        <v>2.8267391389431698E-25</v>
      </c>
      <c r="AA614" s="10">
        <f ca="1">IF($A614&gt;='key variables'!$B$26,SUMPRODUCT(Q584:Q613,'control variables'!W$7:W$36)*$E614,SUMPRODUCT(Q584:Q613,'control variables'!AA$7:AA$36)*$E614)</f>
        <v>3.2628137711093543E-25</v>
      </c>
      <c r="AB614" s="10">
        <f ca="1">IF($A614&gt;='key variables'!$B$26,SUMPRODUCT(R584:R613,'control variables'!X$7:X$36)*$E614,SUMPRODUCT(R584:R613,'control variables'!AB$7:AB$36)*$E614)</f>
        <v>9.7728411648801368E-25</v>
      </c>
      <c r="AC614" s="10">
        <f ca="1">IF($A614&gt;='key variables'!$B$26,SUMPRODUCT(S584:S613,'control variables'!Y$7:Y$36)*$E614,SUMPRODUCT(S584:S613,'control variables'!AC$7:AC$36)*$E614)</f>
        <v>4.3928437273704544E-25</v>
      </c>
      <c r="AD614" s="10">
        <f t="shared" ca="1" si="444"/>
        <v>2.0255237802303117E-24</v>
      </c>
      <c r="AE614" s="82">
        <f ca="1">SUMPRODUCT(P584:P613,'control variables'!AL$7:AL$36)</f>
        <v>3.848748416819538E-25</v>
      </c>
      <c r="AF614" s="82">
        <f ca="1">SUMPRODUCT(Q584:Q613,'control variables'!AM$7:AM$36)</f>
        <v>4.4308703096765025E-25</v>
      </c>
      <c r="AG614" s="82">
        <f ca="1">SUMPRODUCT(R584:R613,'control variables'!AN$7:AN$36)</f>
        <v>1.2633575736319504E-24</v>
      </c>
      <c r="AH614" s="82">
        <f ca="1">SUMPRODUCT(S584:S613,'control variables'!AO$7:AO$36)</f>
        <v>5.4702129784488326E-25</v>
      </c>
      <c r="AI614" s="82">
        <f t="shared" ca="1" si="456"/>
        <v>2.6383407441264376E-24</v>
      </c>
      <c r="AJ614" s="10">
        <f ca="1">SUMPRODUCT(P584:P613,'control variables'!AP$7:AP$36)</f>
        <v>3.6774940817772984E-28</v>
      </c>
      <c r="AK614" s="10">
        <f ca="1">SUMPRODUCT(Q584:Q613,'control variables'!AQ$7:AQ$36)</f>
        <v>1.0612031870831003E-27</v>
      </c>
      <c r="AL614" s="10">
        <f ca="1">SUMPRODUCT(R584:R613,'control variables'!AR$7:AR$36)</f>
        <v>3.8142428904245779E-26</v>
      </c>
      <c r="AM614" s="10">
        <f ca="1">SUMPRODUCT(S584:S613,'control variables'!AS$7:AS$36)</f>
        <v>2.857472164130629E-26</v>
      </c>
      <c r="AN614" s="10">
        <f t="shared" ca="1" si="478"/>
        <v>6.8146103140812896E-26</v>
      </c>
      <c r="AO614" s="82">
        <f ca="1">SUMPRODUCT(P584:P613,'control variables'!AX$7:AX$36)</f>
        <v>5.0008307400848571E-28</v>
      </c>
      <c r="AP614" s="82">
        <f ca="1">SUMPRODUCT(Q584:Q613,'control variables'!AY$7:AY$36)</f>
        <v>1.1544595099663984E-27</v>
      </c>
      <c r="AQ614" s="82">
        <f ca="1">SUMPRODUCT(R584:R613,'control variables'!AZ$7:AZ$36)</f>
        <v>1.0373576502054833E-26</v>
      </c>
      <c r="AR614" s="82">
        <f ca="1">SUMPRODUCT(S584:S613,'control variables'!BA$7:BA$36)</f>
        <v>7.7714521462479971E-27</v>
      </c>
      <c r="AS614" s="82">
        <f t="shared" ca="1" si="479"/>
        <v>1.9799571232277716E-26</v>
      </c>
      <c r="AT614" s="10">
        <f ca="1">SUMPRODUCT(P584:P613,'control variables'!AT$7:AT$36)</f>
        <v>-4.4134282750833093E-28</v>
      </c>
      <c r="AU614" s="10">
        <f ca="1">SUMPRODUCT(Q584:Q613,'control variables'!AU$7:AU$36)</f>
        <v>4.7875987550923171E-28</v>
      </c>
      <c r="AV614" s="10">
        <f ca="1">SUMPRODUCT(R584:R613,'control variables'!AV$7:AV$36)</f>
        <v>2.0615783900171737E-25</v>
      </c>
      <c r="AW614" s="10">
        <f ca="1">SUMPRODUCT(S584:S613,'control variables'!AW$7:AW$36)</f>
        <v>1.5444488022606162E-25</v>
      </c>
      <c r="AX614" s="10">
        <f t="shared" ca="1" si="457"/>
        <v>3.606401362757799E-25</v>
      </c>
      <c r="AY614" s="82">
        <f ca="1">SUMPRODUCT(P584:P613,'control variables'!BB$7:BB$36)</f>
        <v>1.5996313546043142E-27</v>
      </c>
      <c r="AZ614" s="82">
        <f ca="1">SUMPRODUCT(Q584:Q613,'control variables'!BC$7:BC$36)</f>
        <v>4.0790571016635563E-27</v>
      </c>
      <c r="BA614" s="82">
        <f ca="1">SUMPRODUCT(R584:R613,'control variables'!BD$7:BD$36)</f>
        <v>2.8554653532529499E-26</v>
      </c>
      <c r="BB614" s="82">
        <f ca="1">SUMPRODUCT(S584:S613,'control variables'!BE$7:BE$36)</f>
        <v>4.0578201047302022E-27</v>
      </c>
      <c r="BC614" s="82">
        <f t="shared" ca="1" si="480"/>
        <v>3.829116209352757E-26</v>
      </c>
      <c r="BD614" s="10">
        <f ca="1">SUMPRODUCT(P584:P613,'control variables'!BF$7:BF$36)</f>
        <v>3.3462894631669596E-28</v>
      </c>
      <c r="BE614" s="10">
        <f ca="1">SUMPRODUCT(Q584:Q613,'control variables'!BG$7:BG$36)</f>
        <v>3.862513944820995E-28</v>
      </c>
      <c r="BF614" s="10">
        <f ca="1">SUMPRODUCT(R584:R613,'control variables'!BH$7:BH$36)</f>
        <v>1.1569074402623958E-26</v>
      </c>
      <c r="BG614" s="10">
        <f ca="1">SUMPRODUCT(S584:S613,'control variables'!BI$7:BI$36)</f>
        <v>2.6001208381284513E-26</v>
      </c>
      <c r="BH614" s="10">
        <f t="shared" ca="1" si="481"/>
        <v>3.8291163124707266E-26</v>
      </c>
      <c r="BI614" s="82">
        <f t="shared" ca="1" si="458"/>
        <v>3.860331302090498E-25</v>
      </c>
      <c r="BJ614" s="82">
        <f t="shared" ca="1" si="459"/>
        <v>4.476448479448231E-25</v>
      </c>
      <c r="BK614" s="82">
        <f t="shared" ca="1" si="460"/>
        <v>1.4980700661661973E-24</v>
      </c>
      <c r="BL614" s="82">
        <f t="shared" ca="1" si="461"/>
        <v>7.055239981756751E-25</v>
      </c>
      <c r="BM614" s="82">
        <f t="shared" ca="1" si="451"/>
        <v>3.0372720424957452E-24</v>
      </c>
      <c r="BN614" s="10">
        <f ca="1">BN613+BI614-INDIRECT(ADDRESS(MAX($D614-'key variables'!$B$9*30,34),scenario!BI$4),TRUE)</f>
        <v>9439390.0751690175</v>
      </c>
      <c r="BO614" s="10">
        <f ca="1">BO613+BJ614-INDIRECT(ADDRESS(MAX($D614-'key variables'!$B$9*30,34),scenario!BJ$4),TRUE)</f>
        <v>10895583.360992203</v>
      </c>
      <c r="BP614" s="10">
        <f ca="1">BP613+BK614-INDIRECT(ADDRESS(MAX($D614-'key variables'!$B$9*30,34),scenario!BK$4),TRUE)</f>
        <v>32531162.537994072</v>
      </c>
      <c r="BQ614" s="10">
        <f ca="1">BQ613+BL614-INDIRECT(ADDRESS(MAX($D614-'key variables'!$B$9*30,34),scenario!BL$4),TRUE)</f>
        <v>14415841.516535141</v>
      </c>
      <c r="BR614" s="10">
        <f t="shared" ca="1" si="482"/>
        <v>67281977.490690395</v>
      </c>
      <c r="BS614" s="82">
        <f t="shared" ca="1" si="463"/>
        <v>-2.3433848477536807E-9</v>
      </c>
      <c r="BT614" s="82">
        <f t="shared" ca="1" si="464"/>
        <v>-3.428830905701826E-10</v>
      </c>
      <c r="BU614" s="82">
        <f t="shared" ca="1" si="465"/>
        <v>-4.2578247660364525E-9</v>
      </c>
      <c r="BV614" s="82">
        <f t="shared" ca="1" si="466"/>
        <v>-2.9943922343414523E-9</v>
      </c>
      <c r="BW614" s="82">
        <f t="shared" ca="1" si="483"/>
        <v>-9.9384849387017693E-9</v>
      </c>
      <c r="BX614" s="10">
        <f t="shared" ca="1" si="467"/>
        <v>-1.8625994260191817E-12</v>
      </c>
      <c r="BY614" s="10">
        <f t="shared" ca="1" si="468"/>
        <v>2.8902850229962626E-12</v>
      </c>
      <c r="BZ614" s="10">
        <f t="shared" ca="1" si="469"/>
        <v>-3.5034723983035289E-11</v>
      </c>
      <c r="CA614" s="10">
        <f t="shared" ca="1" si="470"/>
        <v>-2.0257049910634566E-11</v>
      </c>
      <c r="CB614" s="10">
        <v>0</v>
      </c>
      <c r="CC614" s="82">
        <f t="shared" ca="1" si="471"/>
        <v>3.9725652202851175E-13</v>
      </c>
      <c r="CD614" s="82">
        <f t="shared" ca="1" si="472"/>
        <v>3.4270724516461197E-13</v>
      </c>
      <c r="CE614" s="82">
        <f t="shared" ca="1" si="473"/>
        <v>1.8915613015533074E-10</v>
      </c>
      <c r="CF614" s="82">
        <f t="shared" ca="1" si="474"/>
        <v>3.7028113764060189E-11</v>
      </c>
      <c r="CG614" s="82">
        <f t="shared" ca="1" si="484"/>
        <v>2.2692420768658403E-10</v>
      </c>
      <c r="CH614" s="13" t="str">
        <f t="shared" ca="1" si="436"/>
        <v/>
      </c>
      <c r="CI614" s="81">
        <f t="shared" ca="1" si="445"/>
        <v>0.1131775965863165</v>
      </c>
      <c r="CJ614" s="81">
        <f t="shared" ca="1" si="446"/>
        <v>0.13063724757458739</v>
      </c>
      <c r="CK614" s="81">
        <f t="shared" ca="1" si="447"/>
        <v>0.39004625943939081</v>
      </c>
      <c r="CL614" s="81">
        <f t="shared" ca="1" si="448"/>
        <v>0.17284488538116416</v>
      </c>
      <c r="CM614" s="89">
        <f t="shared" ca="1" si="437"/>
        <v>0.80670598898145884</v>
      </c>
    </row>
    <row r="615" spans="1:91" x14ac:dyDescent="0.3">
      <c r="A615">
        <v>550</v>
      </c>
      <c r="B615" s="3">
        <f t="shared" si="450"/>
        <v>1.7166666666666666</v>
      </c>
      <c r="C615" s="3">
        <f t="shared" si="438"/>
        <v>18.333333333333332</v>
      </c>
      <c r="D615" s="4">
        <f t="shared" ca="1" si="475"/>
        <v>615</v>
      </c>
      <c r="E615" s="58">
        <f>(0.5*(COS(B615*2*PI())+1)*('key variables'!$B$4-'key variables'!$B$6)+'key variables'!$B$6)/'key variables'!$B$4</f>
        <v>1</v>
      </c>
      <c r="F615" s="10">
        <f t="shared" ca="1" si="439"/>
        <v>11689222.907461114</v>
      </c>
      <c r="G615" s="10">
        <f t="shared" ca="1" si="440"/>
        <v>13492492.798713122</v>
      </c>
      <c r="H615" s="10">
        <f t="shared" ca="1" si="441"/>
        <v>40309474.521088287</v>
      </c>
      <c r="I615" s="10">
        <f t="shared" ca="1" si="442"/>
        <v>17912154.249750931</v>
      </c>
      <c r="J615" s="10">
        <f t="shared" ca="1" si="476"/>
        <v>83403344.477013454</v>
      </c>
      <c r="K615" s="82">
        <f t="shared" ca="1" si="452"/>
        <v>2249832.832292099</v>
      </c>
      <c r="L615" s="82">
        <f t="shared" ca="1" si="453"/>
        <v>2596909.4377209195</v>
      </c>
      <c r="M615" s="82">
        <f t="shared" ca="1" si="454"/>
        <v>7778311.98309422</v>
      </c>
      <c r="N615" s="82">
        <f t="shared" ca="1" si="455"/>
        <v>3496312.733215793</v>
      </c>
      <c r="O615" s="82">
        <f t="shared" ca="1" si="477"/>
        <v>16121366.986323033</v>
      </c>
      <c r="P615" s="10">
        <f ca="1">IF(IF($A615&gt;='key variables'!$B$26,K615*SUMPRODUCT(Z615:AC615,'control variables'!$O$3:$R$3)/J615+F$65*'key variables'!$B$25/scenario!J$65,K615*SUMPRODUCT(Z615:AC615,'control variables'!$O$7:$R$7)/J615+F$65*'key variables'!$B$25/scenario!J$65)&lt;'key variables'!$B$28,0,IF($A615&gt;='key variables'!$B$26,K615*SUMPRODUCT(Z615:AC615,'control variables'!$O$3:$R$3)/J615+F$65*'key variables'!$B$25/scenario!J$65,K615*SUMPRODUCT(Z615:AC615,'control variables'!$O$7:$R$7)/J615+F$65*'key variables'!$B$25/scenario!J$65))</f>
        <v>4.7014235550430324E-26</v>
      </c>
      <c r="Q615" s="10">
        <f ca="1">IF(IF($A615&gt;='key variables'!$B$26,L615*SUMPRODUCT(Z615:AC615,'control variables'!$O$4:$R$4)/J615+G$65*'key variables'!$B$25/scenario!J$65,L615*SUMPRODUCT(Z615:AC615,'control variables'!$O$7:$R$7)/J615+G$65*'key variables'!$B$25/scenario!J$65)&lt;'key variables'!$B$28,0,IF($A615&gt;='key variables'!$B$26,L615*SUMPRODUCT(Z615:AC615,'control variables'!$O$4:$R$4)/J615+G$65*'key variables'!$B$25/scenario!J$65,L615*SUMPRODUCT(Z615:AC615,'control variables'!$O$7:$R$7)/J615+G$65*'key variables'!$B$25/scenario!J$65))</f>
        <v>5.426701497806906E-26</v>
      </c>
      <c r="R615" s="10">
        <f ca="1">IF(IF($A615&gt;='key variables'!$B$26,M615*SUMPRODUCT(Z615:AC615,'control variables'!$O$5:$R$5)/J615+H$65*'key variables'!$B$25/scenario!J$65,M615*SUMPRODUCT(Z615:AC615,'control variables'!$O$7:$R$7)/J615+H$65*'key variables'!$B$25/scenario!J$65)&lt;'key variables'!$B$28,0,IF($A615&gt;='key variables'!$B$26,M615*SUMPRODUCT(Z615:AC615,'control variables'!$O$5:$R$5)/J615+H$65*'key variables'!$B$25/scenario!J$65,M615*SUMPRODUCT(Z615:AC615,'control variables'!$O$7:$R$7)/J615+H$65*'key variables'!$B$25/scenario!J$65))</f>
        <v>1.6254158376085437E-25</v>
      </c>
      <c r="S615" s="10">
        <f ca="1">IF(IF($A615&gt;='key variables'!$B$26,N615*SUMPRODUCT(Z615:AC615,'control variables'!$O$6:$R$6)/J615+I$65*'key variables'!$B$25/scenario!J$65,N615*SUMPRODUCT(Z615:AC615,'control variables'!$O$7:$R$7)/J615+I$65*'key variables'!$B$25/scenario!J$65)&lt;'key variables'!$B$28,0,IF($A615&gt;='key variables'!$B$26,N615*SUMPRODUCT(Z615:AC615,'control variables'!$O$6:$R$6)/J615+I$65*'key variables'!$B$25/scenario!J$65,N615*SUMPRODUCT(Z615:AC615,'control variables'!$O$7:$R$7)/J615+I$65*'key variables'!$B$25/scenario!J$65))</f>
        <v>7.3061637308364656E-26</v>
      </c>
      <c r="T615" s="10">
        <f t="shared" ca="1" si="449"/>
        <v>3.3688447159771839E-25</v>
      </c>
      <c r="U615" s="82">
        <f ca="1">SUMPRODUCT(P585:P614,'control variables'!AD$7:AD$36)</f>
        <v>9.9678876893345354E-26</v>
      </c>
      <c r="V615" s="82">
        <f ca="1">SUMPRODUCT(Q585:Q614,'control variables'!AE$7:AE$36)</f>
        <v>1.1505611102760477E-25</v>
      </c>
      <c r="W615" s="82">
        <f ca="1">SUMPRODUCT(R585:R614,'control variables'!AF$7:AF$36)</f>
        <v>3.4461822739558063E-25</v>
      </c>
      <c r="X615" s="82">
        <f ca="1">SUMPRODUCT(S585:S614,'control variables'!AG$7:AG$36)</f>
        <v>1.5490418733013026E-25</v>
      </c>
      <c r="Y615" s="82">
        <f t="shared" ca="1" si="443"/>
        <v>7.1425740264666094E-25</v>
      </c>
      <c r="Z615" s="10">
        <f ca="1">IF($A615&gt;='key variables'!$B$26,SUMPRODUCT(P585:P614,'control variables'!V$7:V$36)*$E615,SUMPRODUCT(P585:P614,'control variables'!Z$7:Z$36)*$E615)</f>
        <v>2.4322655059354424E-25</v>
      </c>
      <c r="AA615" s="10">
        <f ca="1">IF($A615&gt;='key variables'!$B$26,SUMPRODUCT(Q585:Q614,'control variables'!W$7:W$36)*$E615,SUMPRODUCT(Q585:Q614,'control variables'!AA$7:AA$36)*$E615)</f>
        <v>2.8074855859276273E-25</v>
      </c>
      <c r="AB615" s="10">
        <f ca="1">IF($A615&gt;='key variables'!$B$26,SUMPRODUCT(R585:R614,'control variables'!X$7:X$36)*$E615,SUMPRODUCT(R585:R614,'control variables'!AB$7:AB$36)*$E615)</f>
        <v>8.4090336221158423E-25</v>
      </c>
      <c r="AC615" s="10">
        <f ca="1">IF($A615&gt;='key variables'!$B$26,SUMPRODUCT(S585:S614,'control variables'!Y$7:Y$36)*$E615,SUMPRODUCT(S585:S614,'control variables'!AC$7:AC$36)*$E615)</f>
        <v>3.7798189878400523E-25</v>
      </c>
      <c r="AD615" s="10">
        <f t="shared" ca="1" si="444"/>
        <v>1.7428603701818965E-24</v>
      </c>
      <c r="AE615" s="82">
        <f ca="1">SUMPRODUCT(P585:P614,'control variables'!AL$7:AL$36)</f>
        <v>3.3116525986737007E-25</v>
      </c>
      <c r="AF615" s="82">
        <f ca="1">SUMPRODUCT(Q585:Q614,'control variables'!AM$7:AM$36)</f>
        <v>3.8125389311759611E-25</v>
      </c>
      <c r="AG615" s="82">
        <f ca="1">SUMPRODUCT(R585:R614,'control variables'!AN$7:AN$36)</f>
        <v>1.0870550471650952E-24</v>
      </c>
      <c r="AH615" s="82">
        <f ca="1">SUMPRODUCT(S585:S614,'control variables'!AO$7:AO$36)</f>
        <v>4.7068405267052002E-25</v>
      </c>
      <c r="AI615" s="82">
        <f t="shared" ca="1" si="456"/>
        <v>2.2701582528205816E-24</v>
      </c>
      <c r="AJ615" s="10">
        <f ca="1">SUMPRODUCT(P585:P614,'control variables'!AP$7:AP$36)</f>
        <v>3.1642969385327785E-28</v>
      </c>
      <c r="AK615" s="10">
        <f ca="1">SUMPRODUCT(Q585:Q614,'control variables'!AQ$7:AQ$36)</f>
        <v>9.1311146160306252E-28</v>
      </c>
      <c r="AL615" s="10">
        <f ca="1">SUMPRODUCT(R585:R614,'control variables'!AR$7:AR$36)</f>
        <v>3.2819623451733422E-26</v>
      </c>
      <c r="AM615" s="10">
        <f ca="1">SUMPRODUCT(S585:S614,'control variables'!AS$7:AS$36)</f>
        <v>2.4587097136894154E-26</v>
      </c>
      <c r="AN615" s="10">
        <f t="shared" ca="1" si="478"/>
        <v>5.8636261744083918E-26</v>
      </c>
      <c r="AO615" s="82">
        <f ca="1">SUMPRODUCT(P585:P614,'control variables'!AX$7:AX$36)</f>
        <v>4.3029609427198519E-28</v>
      </c>
      <c r="AP615" s="82">
        <f ca="1">SUMPRODUCT(Q585:Q614,'control variables'!AY$7:AY$36)</f>
        <v>9.9335379250460684E-28</v>
      </c>
      <c r="AQ615" s="82">
        <f ca="1">SUMPRODUCT(R585:R614,'control variables'!AZ$7:AZ$36)</f>
        <v>8.9259358783858632E-27</v>
      </c>
      <c r="AR615" s="82">
        <f ca="1">SUMPRODUCT(S585:S614,'control variables'!BA$7:BA$36)</f>
        <v>6.6869399888855389E-27</v>
      </c>
      <c r="AS615" s="82">
        <f t="shared" ca="1" si="479"/>
        <v>1.7036525754047995E-26</v>
      </c>
      <c r="AT615" s="10">
        <f ca="1">SUMPRODUCT(P585:P614,'control variables'!AT$7:AT$36)</f>
        <v>-3.7975309459997204E-28</v>
      </c>
      <c r="AU615" s="10">
        <f ca="1">SUMPRODUCT(Q585:Q614,'control variables'!AU$7:AU$36)</f>
        <v>4.1194856461442372E-28</v>
      </c>
      <c r="AV615" s="10">
        <f ca="1">SUMPRODUCT(R585:R614,'control variables'!AV$7:AV$36)</f>
        <v>1.7738835312887729E-25</v>
      </c>
      <c r="AW615" s="10">
        <f ca="1">SUMPRODUCT(S585:S614,'control variables'!AW$7:AW$36)</f>
        <v>1.3289197774458411E-25</v>
      </c>
      <c r="AX615" s="10">
        <f t="shared" ca="1" si="457"/>
        <v>3.1031252634347585E-25</v>
      </c>
      <c r="AY615" s="82">
        <f ca="1">SUMPRODUCT(P585:P614,'control variables'!BB$7:BB$36)</f>
        <v>1.3764015619324111E-27</v>
      </c>
      <c r="AZ615" s="82">
        <f ca="1">SUMPRODUCT(Q585:Q614,'control variables'!BC$7:BC$36)</f>
        <v>3.5098215284295918E-27</v>
      </c>
      <c r="BA615" s="82">
        <f ca="1">SUMPRODUCT(R585:R614,'control variables'!BD$7:BD$36)</f>
        <v>2.4569829548217614E-26</v>
      </c>
      <c r="BB615" s="82">
        <f ca="1">SUMPRODUCT(S585:S614,'control variables'!BE$7:BE$36)</f>
        <v>3.4915481708427415E-27</v>
      </c>
      <c r="BC615" s="82">
        <f t="shared" ca="1" si="480"/>
        <v>3.294760080942236E-26</v>
      </c>
      <c r="BD615" s="10">
        <f ca="1">SUMPRODUCT(P585:P614,'control variables'!BF$7:BF$36)</f>
        <v>2.8793121805994333E-28</v>
      </c>
      <c r="BE615" s="10">
        <f ca="1">SUMPRODUCT(Q585:Q614,'control variables'!BG$7:BG$36)</f>
        <v>3.3234971365964483E-28</v>
      </c>
      <c r="BF615" s="10">
        <f ca="1">SUMPRODUCT(R585:R614,'control variables'!BH$7:BH$36)</f>
        <v>9.9546011223459602E-27</v>
      </c>
      <c r="BG615" s="10">
        <f ca="1">SUMPRODUCT(S585:S614,'control variables'!BI$7:BI$36)</f>
        <v>2.2372719642634583E-26</v>
      </c>
      <c r="BH615" s="10">
        <f t="shared" ca="1" si="481"/>
        <v>3.2947601696700133E-26</v>
      </c>
      <c r="BI615" s="82">
        <f t="shared" ca="1" si="458"/>
        <v>3.3216190833470249E-25</v>
      </c>
      <c r="BJ615" s="82">
        <f t="shared" ca="1" si="459"/>
        <v>3.8517566321064012E-25</v>
      </c>
      <c r="BK615" s="82">
        <f t="shared" ca="1" si="460"/>
        <v>1.2890132298421901E-24</v>
      </c>
      <c r="BL615" s="82">
        <f t="shared" ca="1" si="461"/>
        <v>6.0706757858594685E-25</v>
      </c>
      <c r="BM615" s="82">
        <f t="shared" ca="1" si="451"/>
        <v>2.6134183799734799E-24</v>
      </c>
      <c r="BN615" s="10">
        <f ca="1">BN614+BI615-INDIRECT(ADDRESS(MAX($D615-'key variables'!$B$9*30,34),scenario!BI$4),TRUE)</f>
        <v>9439390.0751690175</v>
      </c>
      <c r="BO615" s="10">
        <f ca="1">BO614+BJ615-INDIRECT(ADDRESS(MAX($D615-'key variables'!$B$9*30,34),scenario!BJ$4),TRUE)</f>
        <v>10895583.360992203</v>
      </c>
      <c r="BP615" s="10">
        <f ca="1">BP614+BK615-INDIRECT(ADDRESS(MAX($D615-'key variables'!$B$9*30,34),scenario!BK$4),TRUE)</f>
        <v>32531162.537994072</v>
      </c>
      <c r="BQ615" s="10">
        <f ca="1">BQ614+BL615-INDIRECT(ADDRESS(MAX($D615-'key variables'!$B$9*30,34),scenario!BL$4),TRUE)</f>
        <v>14415841.516535141</v>
      </c>
      <c r="BR615" s="10">
        <f t="shared" ca="1" si="482"/>
        <v>67281977.490690395</v>
      </c>
      <c r="BS615" s="82">
        <f t="shared" ca="1" si="463"/>
        <v>-2.3433848477536812E-9</v>
      </c>
      <c r="BT615" s="82">
        <f t="shared" ca="1" si="464"/>
        <v>-3.4288309057018291E-10</v>
      </c>
      <c r="BU615" s="82">
        <f t="shared" ca="1" si="465"/>
        <v>-4.2578247660364541E-9</v>
      </c>
      <c r="BV615" s="82">
        <f t="shared" ca="1" si="466"/>
        <v>-2.9943922343414527E-9</v>
      </c>
      <c r="BW615" s="82">
        <f t="shared" ca="1" si="483"/>
        <v>-9.9384849387017709E-9</v>
      </c>
      <c r="BX615" s="10">
        <f t="shared" ca="1" si="467"/>
        <v>-1.8625994260191829E-12</v>
      </c>
      <c r="BY615" s="10">
        <f t="shared" ca="1" si="468"/>
        <v>2.8902850229962593E-12</v>
      </c>
      <c r="BZ615" s="10">
        <f t="shared" ca="1" si="469"/>
        <v>-3.5034723983035321E-11</v>
      </c>
      <c r="CA615" s="10">
        <f t="shared" ca="1" si="470"/>
        <v>-2.0257049910634586E-11</v>
      </c>
      <c r="CB615" s="10">
        <v>0</v>
      </c>
      <c r="CC615" s="82">
        <f t="shared" ca="1" si="471"/>
        <v>3.9725652202851201E-13</v>
      </c>
      <c r="CD615" s="82">
        <f t="shared" ca="1" si="472"/>
        <v>3.4270724516461146E-13</v>
      </c>
      <c r="CE615" s="82">
        <f t="shared" ca="1" si="473"/>
        <v>1.8915613015533058E-10</v>
      </c>
      <c r="CF615" s="82">
        <f t="shared" ca="1" si="474"/>
        <v>3.7028113764060072E-11</v>
      </c>
      <c r="CG615" s="82">
        <f t="shared" ca="1" si="484"/>
        <v>2.2692420768658378E-10</v>
      </c>
      <c r="CH615" s="13" t="str">
        <f t="shared" ca="1" si="436"/>
        <v/>
      </c>
      <c r="CI615" s="81">
        <f t="shared" ca="1" si="445"/>
        <v>0.1131775965863165</v>
      </c>
      <c r="CJ615" s="81">
        <f t="shared" ca="1" si="446"/>
        <v>0.13063724757458739</v>
      </c>
      <c r="CK615" s="81">
        <f t="shared" ca="1" si="447"/>
        <v>0.39004625943939081</v>
      </c>
      <c r="CL615" s="81">
        <f t="shared" ca="1" si="448"/>
        <v>0.17284488538116416</v>
      </c>
      <c r="CM615" s="89">
        <f t="shared" ca="1" si="437"/>
        <v>0.80670598898145884</v>
      </c>
    </row>
    <row r="616" spans="1:91" x14ac:dyDescent="0.3">
      <c r="A616">
        <v>551</v>
      </c>
      <c r="B616" s="3">
        <f t="shared" si="450"/>
        <v>1.7194444444444446</v>
      </c>
      <c r="C616" s="3">
        <f t="shared" si="438"/>
        <v>18.366666666666667</v>
      </c>
      <c r="D616" s="4">
        <f t="shared" ca="1" si="475"/>
        <v>616</v>
      </c>
      <c r="E616" s="58">
        <f>(0.5*(COS(B616*2*PI())+1)*('key variables'!$B$4-'key variables'!$B$6)+'key variables'!$B$6)/'key variables'!$B$4</f>
        <v>1</v>
      </c>
      <c r="F616" s="10">
        <f t="shared" ca="1" si="439"/>
        <v>11689222.907461114</v>
      </c>
      <c r="G616" s="10">
        <f t="shared" ca="1" si="440"/>
        <v>13492492.798713122</v>
      </c>
      <c r="H616" s="10">
        <f t="shared" ca="1" si="441"/>
        <v>40309474.521088287</v>
      </c>
      <c r="I616" s="10">
        <f t="shared" ca="1" si="442"/>
        <v>17912154.249750931</v>
      </c>
      <c r="J616" s="10">
        <f t="shared" ca="1" si="476"/>
        <v>83403344.477013454</v>
      </c>
      <c r="K616" s="82">
        <f t="shared" ca="1" si="452"/>
        <v>2249832.832292099</v>
      </c>
      <c r="L616" s="82">
        <f t="shared" ca="1" si="453"/>
        <v>2596909.4377209195</v>
      </c>
      <c r="M616" s="82">
        <f t="shared" ca="1" si="454"/>
        <v>7778311.98309422</v>
      </c>
      <c r="N616" s="82">
        <f t="shared" ca="1" si="455"/>
        <v>3496312.733215793</v>
      </c>
      <c r="O616" s="82">
        <f t="shared" ca="1" si="477"/>
        <v>16121366.986323033</v>
      </c>
      <c r="P616" s="10">
        <f ca="1">IF(IF($A616&gt;='key variables'!$B$26,K616*SUMPRODUCT(Z616:AC616,'control variables'!$O$3:$R$3)/J616+F$65*'key variables'!$B$25/scenario!J$65,K616*SUMPRODUCT(Z616:AC616,'control variables'!$O$7:$R$7)/J616+F$65*'key variables'!$B$25/scenario!J$65)&lt;'key variables'!$B$28,0,IF($A616&gt;='key variables'!$B$26,K616*SUMPRODUCT(Z616:AC616,'control variables'!$O$3:$R$3)/J616+F$65*'key variables'!$B$25/scenario!J$65,K616*SUMPRODUCT(Z616:AC616,'control variables'!$O$7:$R$7)/J616+F$65*'key variables'!$B$25/scenario!J$65))</f>
        <v>4.0453362619087582E-26</v>
      </c>
      <c r="Q616" s="10">
        <f ca="1">IF(IF($A616&gt;='key variables'!$B$26,L616*SUMPRODUCT(Z616:AC616,'control variables'!$O$4:$R$4)/J616+G$65*'key variables'!$B$25/scenario!J$65,L616*SUMPRODUCT(Z616:AC616,'control variables'!$O$7:$R$7)/J616+G$65*'key variables'!$B$25/scenario!J$65)&lt;'key variables'!$B$28,0,IF($A616&gt;='key variables'!$B$26,L616*SUMPRODUCT(Z616:AC616,'control variables'!$O$4:$R$4)/J616+G$65*'key variables'!$B$25/scenario!J$65,L616*SUMPRODUCT(Z616:AC616,'control variables'!$O$7:$R$7)/J616+G$65*'key variables'!$B$25/scenario!J$65))</f>
        <v>4.669401106838142E-26</v>
      </c>
      <c r="R616" s="10">
        <f ca="1">IF(IF($A616&gt;='key variables'!$B$26,M616*SUMPRODUCT(Z616:AC616,'control variables'!$O$5:$R$5)/J616+H$65*'key variables'!$B$25/scenario!J$65,M616*SUMPRODUCT(Z616:AC616,'control variables'!$O$7:$R$7)/J616+H$65*'key variables'!$B$25/scenario!J$65)&lt;'key variables'!$B$28,0,IF($A616&gt;='key variables'!$B$26,M616*SUMPRODUCT(Z616:AC616,'control variables'!$O$5:$R$5)/J616+H$65*'key variables'!$B$25/scenario!J$65,M616*SUMPRODUCT(Z616:AC616,'control variables'!$O$7:$R$7)/J616+H$65*'key variables'!$B$25/scenario!J$65))</f>
        <v>1.3985878003919721E-25</v>
      </c>
      <c r="S616" s="10">
        <f ca="1">IF(IF($A616&gt;='key variables'!$B$26,N616*SUMPRODUCT(Z616:AC616,'control variables'!$O$6:$R$6)/J616+I$65*'key variables'!$B$25/scenario!J$65,N616*SUMPRODUCT(Z616:AC616,'control variables'!$O$7:$R$7)/J616+I$65*'key variables'!$B$25/scenario!J$65)&lt;'key variables'!$B$28,0,IF($A616&gt;='key variables'!$B$26,N616*SUMPRODUCT(Z616:AC616,'control variables'!$O$6:$R$6)/J616+I$65*'key variables'!$B$25/scenario!J$65,N616*SUMPRODUCT(Z616:AC616,'control variables'!$O$7:$R$7)/J616+I$65*'key variables'!$B$25/scenario!J$65))</f>
        <v>6.2865829316935073E-26</v>
      </c>
      <c r="T616" s="10">
        <f t="shared" ca="1" si="449"/>
        <v>2.8987198304360127E-25</v>
      </c>
      <c r="U616" s="82">
        <f ca="1">SUMPRODUCT(P586:P615,'control variables'!AD$7:AD$36)</f>
        <v>8.5768612532358432E-26</v>
      </c>
      <c r="V616" s="82">
        <f ca="1">SUMPRODUCT(Q586:Q615,'control variables'!AE$7:AE$36)</f>
        <v>9.8999941750602293E-26</v>
      </c>
      <c r="W616" s="82">
        <f ca="1">SUMPRODUCT(R586:R615,'control variables'!AF$7:AF$36)</f>
        <v>2.9652648723867215E-25</v>
      </c>
      <c r="X616" s="82">
        <f ca="1">SUMPRODUCT(S586:S615,'control variables'!AG$7:AG$36)</f>
        <v>1.33287188187057E-25</v>
      </c>
      <c r="Y616" s="82">
        <f t="shared" ca="1" si="443"/>
        <v>6.1458222970868991E-25</v>
      </c>
      <c r="Z616" s="10">
        <f ca="1">IF($A616&gt;='key variables'!$B$26,SUMPRODUCT(P586:P615,'control variables'!V$7:V$36)*$E616,SUMPRODUCT(P586:P615,'control variables'!Z$7:Z$36)*$E616)</f>
        <v>2.0928409734954074E-25</v>
      </c>
      <c r="AA616" s="10">
        <f ca="1">IF($A616&gt;='key variables'!$B$26,SUMPRODUCT(Q586:Q615,'control variables'!W$7:W$36)*$E616,SUMPRODUCT(Q586:Q615,'control variables'!AA$7:AA$36)*$E616)</f>
        <v>2.4156988011337001E-25</v>
      </c>
      <c r="AB616" s="10">
        <f ca="1">IF($A616&gt;='key variables'!$B$26,SUMPRODUCT(R586:R615,'control variables'!X$7:X$36)*$E616,SUMPRODUCT(R586:R615,'control variables'!AB$7:AB$36)*$E616)</f>
        <v>7.2355464766976973E-25</v>
      </c>
      <c r="AC616" s="10">
        <f ca="1">IF($A616&gt;='key variables'!$B$26,SUMPRODUCT(S586:S615,'control variables'!Y$7:Y$36)*$E616,SUMPRODUCT(S586:S615,'control variables'!AC$7:AC$36)*$E616)</f>
        <v>3.2523423248175455E-25</v>
      </c>
      <c r="AD616" s="10">
        <f t="shared" ca="1" si="444"/>
        <v>1.4996428576144349E-24</v>
      </c>
      <c r="AE616" s="82">
        <f ca="1">SUMPRODUCT(P586:P615,'control variables'!AL$7:AL$36)</f>
        <v>2.8495089173339695E-25</v>
      </c>
      <c r="AF616" s="82">
        <f ca="1">SUMPRODUCT(Q586:Q615,'control variables'!AM$7:AM$36)</f>
        <v>3.2804961747556923E-25</v>
      </c>
      <c r="AG616" s="82">
        <f ca="1">SUMPRODUCT(R586:R615,'control variables'!AN$7:AN$36)</f>
        <v>9.3535567461707774E-25</v>
      </c>
      <c r="AH616" s="82">
        <f ca="1">SUMPRODUCT(S586:S615,'control variables'!AO$7:AO$36)</f>
        <v>4.0499972909860455E-25</v>
      </c>
      <c r="AI616" s="82">
        <f t="shared" ca="1" si="456"/>
        <v>1.9533559129246486E-24</v>
      </c>
      <c r="AJ616" s="10">
        <f ca="1">SUMPRODUCT(P586:P615,'control variables'!AP$7:AP$36)</f>
        <v>2.7227168535289219E-28</v>
      </c>
      <c r="AK616" s="10">
        <f ca="1">SUMPRODUCT(Q586:Q615,'control variables'!AQ$7:AQ$36)</f>
        <v>7.8568605094623658E-28</v>
      </c>
      <c r="AL616" s="10">
        <f ca="1">SUMPRODUCT(R586:R615,'control variables'!AR$7:AR$36)</f>
        <v>2.8239619616716948E-26</v>
      </c>
      <c r="AM616" s="10">
        <f ca="1">SUMPRODUCT(S586:S615,'control variables'!AS$7:AS$36)</f>
        <v>2.1155948716056619E-26</v>
      </c>
      <c r="AN616" s="10">
        <f t="shared" ca="1" si="478"/>
        <v>5.0453526069072693E-26</v>
      </c>
      <c r="AO616" s="82">
        <f ca="1">SUMPRODUCT(P586:P615,'control variables'!AX$7:AX$36)</f>
        <v>3.7024794153017738E-28</v>
      </c>
      <c r="AP616" s="82">
        <f ca="1">SUMPRODUCT(Q586:Q615,'control variables'!AY$7:AY$36)</f>
        <v>8.547305025119554E-28</v>
      </c>
      <c r="AQ616" s="82">
        <f ca="1">SUMPRODUCT(R586:R615,'control variables'!AZ$7:AZ$36)</f>
        <v>7.680314623338854E-27</v>
      </c>
      <c r="AR616" s="82">
        <f ca="1">SUMPRODUCT(S586:S615,'control variables'!BA$7:BA$36)</f>
        <v>5.7537723418324986E-27</v>
      </c>
      <c r="AS616" s="82">
        <f t="shared" ca="1" si="479"/>
        <v>1.4659065409213483E-26</v>
      </c>
      <c r="AT616" s="10">
        <f ca="1">SUMPRODUCT(P586:P615,'control variables'!AT$7:AT$36)</f>
        <v>-3.267582565517803E-28</v>
      </c>
      <c r="AU616" s="10">
        <f ca="1">SUMPRODUCT(Q586:Q615,'control variables'!AU$7:AU$36)</f>
        <v>3.5446082382610136E-28</v>
      </c>
      <c r="AV616" s="10">
        <f ca="1">SUMPRODUCT(R586:R615,'control variables'!AV$7:AV$36)</f>
        <v>1.5263367125958834E-25</v>
      </c>
      <c r="AW616" s="10">
        <f ca="1">SUMPRODUCT(S586:S615,'control variables'!AW$7:AW$36)</f>
        <v>1.1434679947316877E-25</v>
      </c>
      <c r="AX616" s="10">
        <f t="shared" ca="1" si="457"/>
        <v>2.6700817330003141E-25</v>
      </c>
      <c r="AY616" s="82">
        <f ca="1">SUMPRODUCT(P586:P615,'control variables'!BB$7:BB$36)</f>
        <v>1.18432365947128E-27</v>
      </c>
      <c r="AZ616" s="82">
        <f ca="1">SUMPRODUCT(Q586:Q615,'control variables'!BC$7:BC$36)</f>
        <v>3.0200232196808092E-27</v>
      </c>
      <c r="BA616" s="82">
        <f ca="1">SUMPRODUCT(R586:R615,'control variables'!BD$7:BD$36)</f>
        <v>2.1141090832734444E-26</v>
      </c>
      <c r="BB616" s="82">
        <f ca="1">SUMPRODUCT(S586:S615,'control variables'!BE$7:BE$36)</f>
        <v>3.0042999232776132E-27</v>
      </c>
      <c r="BC616" s="82">
        <f t="shared" ca="1" si="480"/>
        <v>2.834973763516415E-26</v>
      </c>
      <c r="BD616" s="10">
        <f ca="1">SUMPRODUCT(P586:P615,'control variables'!BF$7:BF$36)</f>
        <v>2.4775019389691764E-28</v>
      </c>
      <c r="BE616" s="10">
        <f ca="1">SUMPRODUCT(Q586:Q615,'control variables'!BG$7:BG$36)</f>
        <v>2.8597005408291665E-28</v>
      </c>
      <c r="BF616" s="10">
        <f ca="1">SUMPRODUCT(R586:R615,'control variables'!BH$7:BH$36)</f>
        <v>8.5654288369462073E-27</v>
      </c>
      <c r="BG616" s="10">
        <f ca="1">SUMPRODUCT(S586:S615,'control variables'!BI$7:BI$36)</f>
        <v>1.9250589313695579E-26</v>
      </c>
      <c r="BH616" s="10">
        <f t="shared" ca="1" si="481"/>
        <v>2.8349738398621621E-26</v>
      </c>
      <c r="BI616" s="82">
        <f t="shared" ca="1" si="458"/>
        <v>2.8580845713631644E-25</v>
      </c>
      <c r="BJ616" s="82">
        <f t="shared" ca="1" si="459"/>
        <v>3.3142410151907614E-25</v>
      </c>
      <c r="BK616" s="82">
        <f t="shared" ca="1" si="460"/>
        <v>1.1091304367094005E-24</v>
      </c>
      <c r="BL616" s="82">
        <f t="shared" ca="1" si="461"/>
        <v>5.2235082849505095E-25</v>
      </c>
      <c r="BM616" s="82">
        <f t="shared" ca="1" si="451"/>
        <v>2.2487138238598439E-24</v>
      </c>
      <c r="BN616" s="10">
        <f ca="1">BN615+BI616-INDIRECT(ADDRESS(MAX($D616-'key variables'!$B$9*30,34),scenario!BI$4),TRUE)</f>
        <v>9439390.0751690175</v>
      </c>
      <c r="BO616" s="10">
        <f ca="1">BO615+BJ616-INDIRECT(ADDRESS(MAX($D616-'key variables'!$B$9*30,34),scenario!BJ$4),TRUE)</f>
        <v>10895583.360992203</v>
      </c>
      <c r="BP616" s="10">
        <f ca="1">BP615+BK616-INDIRECT(ADDRESS(MAX($D616-'key variables'!$B$9*30,34),scenario!BK$4),TRUE)</f>
        <v>32531162.537994072</v>
      </c>
      <c r="BQ616" s="10">
        <f ca="1">BQ615+BL616-INDIRECT(ADDRESS(MAX($D616-'key variables'!$B$9*30,34),scenario!BL$4),TRUE)</f>
        <v>14415841.516535141</v>
      </c>
      <c r="BR616" s="10">
        <f t="shared" ca="1" si="482"/>
        <v>67281977.490690395</v>
      </c>
      <c r="BS616" s="82">
        <f t="shared" ca="1" si="463"/>
        <v>-2.3433848477536816E-9</v>
      </c>
      <c r="BT616" s="82">
        <f t="shared" ca="1" si="464"/>
        <v>-3.4288309057018317E-10</v>
      </c>
      <c r="BU616" s="82">
        <f t="shared" ca="1" si="465"/>
        <v>-4.2578247660364549E-9</v>
      </c>
      <c r="BV616" s="82">
        <f t="shared" ca="1" si="466"/>
        <v>-2.9943922343414531E-9</v>
      </c>
      <c r="BW616" s="82">
        <f t="shared" ca="1" si="483"/>
        <v>-9.9384849387017726E-9</v>
      </c>
      <c r="BX616" s="10">
        <f t="shared" ca="1" si="467"/>
        <v>-1.8625994260191841E-12</v>
      </c>
      <c r="BY616" s="10">
        <f t="shared" ca="1" si="468"/>
        <v>2.8902850229962569E-12</v>
      </c>
      <c r="BZ616" s="10">
        <f t="shared" ca="1" si="469"/>
        <v>-3.5034723983035341E-11</v>
      </c>
      <c r="CA616" s="10">
        <f t="shared" ca="1" si="470"/>
        <v>-2.0257049910634602E-11</v>
      </c>
      <c r="CB616" s="10">
        <v>0</v>
      </c>
      <c r="CC616" s="82">
        <f t="shared" ca="1" si="471"/>
        <v>3.9725652202851221E-13</v>
      </c>
      <c r="CD616" s="82">
        <f t="shared" ca="1" si="472"/>
        <v>3.4270724516461106E-13</v>
      </c>
      <c r="CE616" s="82">
        <f t="shared" ca="1" si="473"/>
        <v>1.8915613015533046E-10</v>
      </c>
      <c r="CF616" s="82">
        <f t="shared" ca="1" si="474"/>
        <v>3.7028113764059969E-11</v>
      </c>
      <c r="CG616" s="82">
        <f t="shared" ca="1" si="484"/>
        <v>2.2692420768658354E-10</v>
      </c>
      <c r="CH616" s="13" t="str">
        <f t="shared" ca="1" si="436"/>
        <v/>
      </c>
      <c r="CI616" s="81">
        <f t="shared" ca="1" si="445"/>
        <v>0.1131775965863165</v>
      </c>
      <c r="CJ616" s="81">
        <f t="shared" ca="1" si="446"/>
        <v>0.13063724757458739</v>
      </c>
      <c r="CK616" s="81">
        <f t="shared" ca="1" si="447"/>
        <v>0.39004625943939081</v>
      </c>
      <c r="CL616" s="81">
        <f t="shared" ca="1" si="448"/>
        <v>0.17284488538116416</v>
      </c>
      <c r="CM616" s="89">
        <f t="shared" ca="1" si="437"/>
        <v>0.80670598898145884</v>
      </c>
    </row>
    <row r="617" spans="1:91" x14ac:dyDescent="0.3">
      <c r="A617">
        <v>552</v>
      </c>
      <c r="B617" s="3">
        <f t="shared" si="450"/>
        <v>1.7222222222222223</v>
      </c>
      <c r="C617" s="3">
        <f t="shared" si="438"/>
        <v>18.399999999999999</v>
      </c>
      <c r="D617" s="4">
        <f t="shared" ca="1" si="475"/>
        <v>617</v>
      </c>
      <c r="E617" s="58">
        <f>(0.5*(COS(B617*2*PI())+1)*('key variables'!$B$4-'key variables'!$B$6)+'key variables'!$B$6)/'key variables'!$B$4</f>
        <v>1</v>
      </c>
      <c r="F617" s="10">
        <f t="shared" ca="1" si="439"/>
        <v>11689222.907461114</v>
      </c>
      <c r="G617" s="10">
        <f t="shared" ca="1" si="440"/>
        <v>13492492.798713122</v>
      </c>
      <c r="H617" s="10">
        <f t="shared" ca="1" si="441"/>
        <v>40309474.521088287</v>
      </c>
      <c r="I617" s="10">
        <f t="shared" ca="1" si="442"/>
        <v>17912154.249750931</v>
      </c>
      <c r="J617" s="10">
        <f t="shared" ca="1" si="476"/>
        <v>83403344.477013454</v>
      </c>
      <c r="K617" s="82">
        <f t="shared" ca="1" si="452"/>
        <v>2249832.832292099</v>
      </c>
      <c r="L617" s="82">
        <f t="shared" ca="1" si="453"/>
        <v>2596909.4377209195</v>
      </c>
      <c r="M617" s="82">
        <f t="shared" ca="1" si="454"/>
        <v>7778311.98309422</v>
      </c>
      <c r="N617" s="82">
        <f t="shared" ca="1" si="455"/>
        <v>3496312.733215793</v>
      </c>
      <c r="O617" s="82">
        <f t="shared" ca="1" si="477"/>
        <v>16121366.986323033</v>
      </c>
      <c r="P617" s="10">
        <f ca="1">IF(IF($A617&gt;='key variables'!$B$26,K617*SUMPRODUCT(Z617:AC617,'control variables'!$O$3:$R$3)/J617+F$65*'key variables'!$B$25/scenario!J$65,K617*SUMPRODUCT(Z617:AC617,'control variables'!$O$7:$R$7)/J617+F$65*'key variables'!$B$25/scenario!J$65)&lt;'key variables'!$B$28,0,IF($A617&gt;='key variables'!$B$26,K617*SUMPRODUCT(Z617:AC617,'control variables'!$O$3:$R$3)/J617+F$65*'key variables'!$B$25/scenario!J$65,K617*SUMPRODUCT(Z617:AC617,'control variables'!$O$7:$R$7)/J617+F$65*'key variables'!$B$25/scenario!J$65))</f>
        <v>3.4808064579418949E-26</v>
      </c>
      <c r="Q617" s="10">
        <f ca="1">IF(IF($A617&gt;='key variables'!$B$26,L617*SUMPRODUCT(Z617:AC617,'control variables'!$O$4:$R$4)/J617+G$65*'key variables'!$B$25/scenario!J$65,L617*SUMPRODUCT(Z617:AC617,'control variables'!$O$7:$R$7)/J617+G$65*'key variables'!$B$25/scenario!J$65)&lt;'key variables'!$B$28,0,IF($A617&gt;='key variables'!$B$26,L617*SUMPRODUCT(Z617:AC617,'control variables'!$O$4:$R$4)/J617+G$65*'key variables'!$B$25/scenario!J$65,L617*SUMPRODUCT(Z617:AC617,'control variables'!$O$7:$R$7)/J617+G$65*'key variables'!$B$25/scenario!J$65))</f>
        <v>4.0177825711166619E-26</v>
      </c>
      <c r="R617" s="10">
        <f ca="1">IF(IF($A617&gt;='key variables'!$B$26,M617*SUMPRODUCT(Z617:AC617,'control variables'!$O$5:$R$5)/J617+H$65*'key variables'!$B$25/scenario!J$65,M617*SUMPRODUCT(Z617:AC617,'control variables'!$O$7:$R$7)/J617+H$65*'key variables'!$B$25/scenario!J$65)&lt;'key variables'!$B$28,0,IF($A617&gt;='key variables'!$B$26,M617*SUMPRODUCT(Z617:AC617,'control variables'!$O$5:$R$5)/J617+H$65*'key variables'!$B$25/scenario!J$65,M617*SUMPRODUCT(Z617:AC617,'control variables'!$O$7:$R$7)/J617+H$65*'key variables'!$B$25/scenario!J$65))</f>
        <v>1.2034137911952218E-25</v>
      </c>
      <c r="S617" s="10">
        <f ca="1">IF(IF($A617&gt;='key variables'!$B$26,N617*SUMPRODUCT(Z617:AC617,'control variables'!$O$6:$R$6)/J617+I$65*'key variables'!$B$25/scenario!J$65,N617*SUMPRODUCT(Z617:AC617,'control variables'!$O$7:$R$7)/J617+I$65*'key variables'!$B$25/scenario!J$65)&lt;'key variables'!$B$28,0,IF($A617&gt;='key variables'!$B$26,N617*SUMPRODUCT(Z617:AC617,'control variables'!$O$6:$R$6)/J617+I$65*'key variables'!$B$25/scenario!J$65,N617*SUMPRODUCT(Z617:AC617,'control variables'!$O$7:$R$7)/J617+I$65*'key variables'!$B$25/scenario!J$65))</f>
        <v>5.4092854216032547E-26</v>
      </c>
      <c r="T617" s="10">
        <f t="shared" ca="1" si="449"/>
        <v>2.4942012362614026E-25</v>
      </c>
      <c r="U617" s="82">
        <f ca="1">SUMPRODUCT(P587:P616,'control variables'!AD$7:AD$36)</f>
        <v>7.3799536320989041E-26</v>
      </c>
      <c r="V617" s="82">
        <f ca="1">SUMPRODUCT(Q587:Q616,'control variables'!AE$7:AE$36)</f>
        <v>8.5184423313865992E-26</v>
      </c>
      <c r="W617" s="82">
        <f ca="1">SUMPRODUCT(R587:R616,'control variables'!AF$7:AF$36)</f>
        <v>2.551459866142705E-25</v>
      </c>
      <c r="X617" s="82">
        <f ca="1">SUMPRODUCT(S587:S616,'control variables'!AG$7:AG$36)</f>
        <v>1.1468685799274328E-25</v>
      </c>
      <c r="Y617" s="82">
        <f t="shared" ca="1" si="443"/>
        <v>5.288168042418688E-25</v>
      </c>
      <c r="Z617" s="10">
        <f ca="1">IF($A617&gt;='key variables'!$B$26,SUMPRODUCT(P587:P616,'control variables'!V$7:V$36)*$E617,SUMPRODUCT(P587:P616,'control variables'!Z$7:Z$36)*$E617)</f>
        <v>1.8007833970644889E-25</v>
      </c>
      <c r="AA617" s="10">
        <f ca="1">IF($A617&gt;='key variables'!$B$26,SUMPRODUCT(Q587:Q616,'control variables'!W$7:W$36)*$E617,SUMPRODUCT(Q587:Q616,'control variables'!AA$7:AA$36)*$E617)</f>
        <v>2.0785861651612509E-25</v>
      </c>
      <c r="AB617" s="10">
        <f ca="1">IF($A617&gt;='key variables'!$B$26,SUMPRODUCT(R587:R616,'control variables'!X$7:X$36)*$E617,SUMPRODUCT(R587:R616,'control variables'!AB$7:AB$36)*$E617)</f>
        <v>6.2258203699843933E-25</v>
      </c>
      <c r="AC617" s="10">
        <f ca="1">IF($A617&gt;='key variables'!$B$26,SUMPRODUCT(S587:S616,'control variables'!Y$7:Y$36)*$E617,SUMPRODUCT(S587:S616,'control variables'!AC$7:AC$36)*$E617)</f>
        <v>2.7984754380643391E-25</v>
      </c>
      <c r="AD617" s="10">
        <f t="shared" ca="1" si="444"/>
        <v>1.2903665370274472E-24</v>
      </c>
      <c r="AE617" s="82">
        <f ca="1">SUMPRODUCT(P587:P616,'control variables'!AL$7:AL$36)</f>
        <v>2.4518577441419164E-25</v>
      </c>
      <c r="AF617" s="82">
        <f ca="1">SUMPRODUCT(Q587:Q616,'control variables'!AM$7:AM$36)</f>
        <v>2.8227003964697473E-25</v>
      </c>
      <c r="AG617" s="82">
        <f ca="1">SUMPRODUCT(R587:R616,'control variables'!AN$7:AN$36)</f>
        <v>8.0482606683072241E-25</v>
      </c>
      <c r="AH617" s="82">
        <f ca="1">SUMPRODUCT(S587:S616,'control variables'!AO$7:AO$36)</f>
        <v>3.4848170368066605E-25</v>
      </c>
      <c r="AI617" s="82">
        <f t="shared" ca="1" si="456"/>
        <v>1.6807635845725548E-24</v>
      </c>
      <c r="AJ617" s="10">
        <f ca="1">SUMPRODUCT(P587:P616,'control variables'!AP$7:AP$36)</f>
        <v>2.3427596109004159E-28</v>
      </c>
      <c r="AK617" s="10">
        <f ca="1">SUMPRODUCT(Q587:Q616,'control variables'!AQ$7:AQ$36)</f>
        <v>6.7604295489594769E-28</v>
      </c>
      <c r="AL617" s="10">
        <f ca="1">SUMPRODUCT(R587:R616,'control variables'!AR$7:AR$36)</f>
        <v>2.429875885900038E-26</v>
      </c>
      <c r="AM617" s="10">
        <f ca="1">SUMPRODUCT(S587:S616,'control variables'!AS$7:AS$36)</f>
        <v>1.8203619710958484E-26</v>
      </c>
      <c r="AN617" s="10">
        <f t="shared" ca="1" si="478"/>
        <v>4.341269748594485E-26</v>
      </c>
      <c r="AO617" s="82">
        <f ca="1">SUMPRODUCT(P587:P616,'control variables'!AX$7:AX$36)</f>
        <v>3.1857955494405391E-28</v>
      </c>
      <c r="AP617" s="82">
        <f ca="1">SUMPRODUCT(Q587:Q616,'control variables'!AY$7:AY$36)</f>
        <v>7.354521998474696E-28</v>
      </c>
      <c r="AQ617" s="82">
        <f ca="1">SUMPRODUCT(R587:R616,'control variables'!AZ$7:AZ$36)</f>
        <v>6.6085207777831026E-27</v>
      </c>
      <c r="AR617" s="82">
        <f ca="1">SUMPRODUCT(S587:S616,'control variables'!BA$7:BA$36)</f>
        <v>4.9508289616270592E-27</v>
      </c>
      <c r="AS617" s="82">
        <f t="shared" ca="1" si="479"/>
        <v>1.2613381494201685E-26</v>
      </c>
      <c r="AT617" s="10">
        <f ca="1">SUMPRODUCT(P587:P616,'control variables'!AT$7:AT$36)</f>
        <v>-2.8115888913882449E-28</v>
      </c>
      <c r="AU617" s="10">
        <f ca="1">SUMPRODUCT(Q587:Q616,'control variables'!AU$7:AU$36)</f>
        <v>3.0499554172516066E-28</v>
      </c>
      <c r="AV617" s="10">
        <f ca="1">SUMPRODUCT(R587:R616,'control variables'!AV$7:AV$36)</f>
        <v>1.3133352439015077E-25</v>
      </c>
      <c r="AW617" s="10">
        <f ca="1">SUMPRODUCT(S587:S616,'control variables'!AW$7:AW$36)</f>
        <v>9.8389615172161411E-26</v>
      </c>
      <c r="AX617" s="10">
        <f t="shared" ca="1" si="457"/>
        <v>2.2974697621489852E-25</v>
      </c>
      <c r="AY617" s="82">
        <f ca="1">SUMPRODUCT(P587:P616,'control variables'!BB$7:BB$36)</f>
        <v>1.0190503768494852E-27</v>
      </c>
      <c r="AZ617" s="82">
        <f ca="1">SUMPRODUCT(Q587:Q616,'control variables'!BC$7:BC$36)</f>
        <v>2.5985766437224127E-27</v>
      </c>
      <c r="BA617" s="82">
        <f ca="1">SUMPRODUCT(R587:R616,'control variables'!BD$7:BD$36)</f>
        <v>1.8190835256744845E-26</v>
      </c>
      <c r="BB617" s="82">
        <f ca="1">SUMPRODUCT(S587:S616,'control variables'!BE$7:BE$36)</f>
        <v>2.5850475454925031E-27</v>
      </c>
      <c r="BC617" s="82">
        <f t="shared" ca="1" si="480"/>
        <v>2.4393509822809246E-26</v>
      </c>
      <c r="BD617" s="10">
        <f ca="1">SUMPRODUCT(P587:P616,'control variables'!BF$7:BF$36)</f>
        <v>2.1317646273139359E-28</v>
      </c>
      <c r="BE617" s="10">
        <f ca="1">SUMPRODUCT(Q587:Q616,'control variables'!BG$7:BG$36)</f>
        <v>2.4606271186962707E-28</v>
      </c>
      <c r="BF617" s="10">
        <f ca="1">SUMPRODUCT(R587:R616,'control variables'!BH$7:BH$36)</f>
        <v>7.3701166183441859E-27</v>
      </c>
      <c r="BG617" s="10">
        <f ca="1">SUMPRODUCT(S587:S616,'control variables'!BI$7:BI$36)</f>
        <v>1.6564154686780428E-26</v>
      </c>
      <c r="BH617" s="10">
        <f t="shared" ca="1" si="481"/>
        <v>2.4393510479725634E-26</v>
      </c>
      <c r="BI617" s="82">
        <f t="shared" ca="1" si="458"/>
        <v>2.4592366590190231E-25</v>
      </c>
      <c r="BJ617" s="82">
        <f t="shared" ca="1" si="459"/>
        <v>2.8517361183242232E-25</v>
      </c>
      <c r="BK617" s="82">
        <f t="shared" ca="1" si="460"/>
        <v>9.5435042647761807E-25</v>
      </c>
      <c r="BL617" s="82">
        <f t="shared" ca="1" si="461"/>
        <v>4.4945636639831998E-25</v>
      </c>
      <c r="BM617" s="82">
        <f t="shared" ca="1" si="451"/>
        <v>1.9349040706102624E-24</v>
      </c>
      <c r="BN617" s="10">
        <f ca="1">BN616+BI617-INDIRECT(ADDRESS(MAX($D617-'key variables'!$B$9*30,34),scenario!BI$4),TRUE)</f>
        <v>9439390.0751690175</v>
      </c>
      <c r="BO617" s="10">
        <f ca="1">BO616+BJ617-INDIRECT(ADDRESS(MAX($D617-'key variables'!$B$9*30,34),scenario!BJ$4),TRUE)</f>
        <v>10895583.360992203</v>
      </c>
      <c r="BP617" s="10">
        <f ca="1">BP616+BK617-INDIRECT(ADDRESS(MAX($D617-'key variables'!$B$9*30,34),scenario!BK$4),TRUE)</f>
        <v>32531162.537994072</v>
      </c>
      <c r="BQ617" s="10">
        <f ca="1">BQ616+BL617-INDIRECT(ADDRESS(MAX($D617-'key variables'!$B$9*30,34),scenario!BL$4),TRUE)</f>
        <v>14415841.516535141</v>
      </c>
      <c r="BR617" s="10">
        <f t="shared" ca="1" si="482"/>
        <v>67281977.490690395</v>
      </c>
      <c r="BS617" s="82">
        <f t="shared" ca="1" si="463"/>
        <v>-2.343384847753682E-9</v>
      </c>
      <c r="BT617" s="82">
        <f t="shared" ca="1" si="464"/>
        <v>-3.4288309057018342E-10</v>
      </c>
      <c r="BU617" s="82">
        <f t="shared" ca="1" si="465"/>
        <v>-4.2578247660364558E-9</v>
      </c>
      <c r="BV617" s="82">
        <f t="shared" ca="1" si="466"/>
        <v>-2.9943922343414536E-9</v>
      </c>
      <c r="BW617" s="82">
        <f t="shared" ca="1" si="483"/>
        <v>-9.9384849387017742E-9</v>
      </c>
      <c r="BX617" s="10">
        <f t="shared" ca="1" si="467"/>
        <v>-1.8625994260191853E-12</v>
      </c>
      <c r="BY617" s="10">
        <f t="shared" ca="1" si="468"/>
        <v>2.8902850229962549E-12</v>
      </c>
      <c r="BZ617" s="10">
        <f t="shared" ca="1" si="469"/>
        <v>-3.503472398303536E-11</v>
      </c>
      <c r="CA617" s="10">
        <f t="shared" ca="1" si="470"/>
        <v>-2.0257049910634615E-11</v>
      </c>
      <c r="CB617" s="10">
        <v>0</v>
      </c>
      <c r="CC617" s="82">
        <f t="shared" ca="1" si="471"/>
        <v>3.9725652202851246E-13</v>
      </c>
      <c r="CD617" s="82">
        <f t="shared" ca="1" si="472"/>
        <v>3.4270724516461065E-13</v>
      </c>
      <c r="CE617" s="82">
        <f t="shared" ca="1" si="473"/>
        <v>1.8915613015533035E-10</v>
      </c>
      <c r="CF617" s="82">
        <f t="shared" ca="1" si="474"/>
        <v>3.7028113764059885E-11</v>
      </c>
      <c r="CG617" s="82">
        <f t="shared" ca="1" si="484"/>
        <v>2.2692420768658336E-10</v>
      </c>
      <c r="CH617" s="13" t="str">
        <f t="shared" ca="1" si="436"/>
        <v/>
      </c>
      <c r="CI617" s="81">
        <f t="shared" ca="1" si="445"/>
        <v>0.1131775965863165</v>
      </c>
      <c r="CJ617" s="81">
        <f t="shared" ca="1" si="446"/>
        <v>0.13063724757458739</v>
      </c>
      <c r="CK617" s="81">
        <f t="shared" ca="1" si="447"/>
        <v>0.39004625943939081</v>
      </c>
      <c r="CL617" s="81">
        <f t="shared" ca="1" si="448"/>
        <v>0.17284488538116416</v>
      </c>
      <c r="CM617" s="89">
        <f t="shared" ca="1" si="437"/>
        <v>0.80670598898145884</v>
      </c>
    </row>
    <row r="618" spans="1:91" x14ac:dyDescent="0.3">
      <c r="A618">
        <v>553</v>
      </c>
      <c r="B618" s="3">
        <f t="shared" si="450"/>
        <v>1.7250000000000001</v>
      </c>
      <c r="C618" s="3">
        <f t="shared" si="438"/>
        <v>18.433333333333334</v>
      </c>
      <c r="D618" s="4">
        <f t="shared" ca="1" si="475"/>
        <v>618</v>
      </c>
      <c r="E618" s="58">
        <f>(0.5*(COS(B618*2*PI())+1)*('key variables'!$B$4-'key variables'!$B$6)+'key variables'!$B$6)/'key variables'!$B$4</f>
        <v>1</v>
      </c>
      <c r="F618" s="10">
        <f t="shared" ca="1" si="439"/>
        <v>11689222.907461114</v>
      </c>
      <c r="G618" s="10">
        <f t="shared" ca="1" si="440"/>
        <v>13492492.798713122</v>
      </c>
      <c r="H618" s="10">
        <f t="shared" ca="1" si="441"/>
        <v>40309474.521088287</v>
      </c>
      <c r="I618" s="10">
        <f t="shared" ca="1" si="442"/>
        <v>17912154.249750931</v>
      </c>
      <c r="J618" s="10">
        <f t="shared" ca="1" si="476"/>
        <v>83403344.477013454</v>
      </c>
      <c r="K618" s="82">
        <f t="shared" ca="1" si="452"/>
        <v>2249832.832292099</v>
      </c>
      <c r="L618" s="82">
        <f t="shared" ca="1" si="453"/>
        <v>2596909.4377209195</v>
      </c>
      <c r="M618" s="82">
        <f t="shared" ca="1" si="454"/>
        <v>7778311.98309422</v>
      </c>
      <c r="N618" s="82">
        <f t="shared" ca="1" si="455"/>
        <v>3496312.733215793</v>
      </c>
      <c r="O618" s="82">
        <f t="shared" ca="1" si="477"/>
        <v>16121366.986323033</v>
      </c>
      <c r="P618" s="10">
        <f ca="1">IF(IF($A618&gt;='key variables'!$B$26,K618*SUMPRODUCT(Z618:AC618,'control variables'!$O$3:$R$3)/J618+F$65*'key variables'!$B$25/scenario!J$65,K618*SUMPRODUCT(Z618:AC618,'control variables'!$O$7:$R$7)/J618+F$65*'key variables'!$B$25/scenario!J$65)&lt;'key variables'!$B$28,0,IF($A618&gt;='key variables'!$B$26,K618*SUMPRODUCT(Z618:AC618,'control variables'!$O$3:$R$3)/J618+F$65*'key variables'!$B$25/scenario!J$65,K618*SUMPRODUCT(Z618:AC618,'control variables'!$O$7:$R$7)/J618+F$65*'key variables'!$B$25/scenario!J$65))</f>
        <v>2.9950572247195989E-26</v>
      </c>
      <c r="Q618" s="10">
        <f ca="1">IF(IF($A618&gt;='key variables'!$B$26,L618*SUMPRODUCT(Z618:AC618,'control variables'!$O$4:$R$4)/J618+G$65*'key variables'!$B$25/scenario!J$65,L618*SUMPRODUCT(Z618:AC618,'control variables'!$O$7:$R$7)/J618+G$65*'key variables'!$B$25/scenario!J$65)&lt;'key variables'!$B$28,0,IF($A618&gt;='key variables'!$B$26,L618*SUMPRODUCT(Z618:AC618,'control variables'!$O$4:$R$4)/J618+G$65*'key variables'!$B$25/scenario!J$65,L618*SUMPRODUCT(Z618:AC618,'control variables'!$O$7:$R$7)/J618+G$65*'key variables'!$B$25/scenario!J$65))</f>
        <v>3.4570979060095497E-26</v>
      </c>
      <c r="R618" s="10">
        <f ca="1">IF(IF($A618&gt;='key variables'!$B$26,M618*SUMPRODUCT(Z618:AC618,'control variables'!$O$5:$R$5)/J618+H$65*'key variables'!$B$25/scenario!J$65,M618*SUMPRODUCT(Z618:AC618,'control variables'!$O$7:$R$7)/J618+H$65*'key variables'!$B$25/scenario!J$65)&lt;'key variables'!$B$28,0,IF($A618&gt;='key variables'!$B$26,M618*SUMPRODUCT(Z618:AC618,'control variables'!$O$5:$R$5)/J618+H$65*'key variables'!$B$25/scenario!J$65,M618*SUMPRODUCT(Z618:AC618,'control variables'!$O$7:$R$7)/J618+H$65*'key variables'!$B$25/scenario!J$65))</f>
        <v>1.0354764659272585E-25</v>
      </c>
      <c r="S618" s="10">
        <f ca="1">IF(IF($A618&gt;='key variables'!$B$26,N618*SUMPRODUCT(Z618:AC618,'control variables'!$O$6:$R$6)/J618+I$65*'key variables'!$B$25/scenario!J$65,N618*SUMPRODUCT(Z618:AC618,'control variables'!$O$7:$R$7)/J618+I$65*'key variables'!$B$25/scenario!J$65)&lt;'key variables'!$B$28,0,IF($A618&gt;='key variables'!$B$26,N618*SUMPRODUCT(Z618:AC618,'control variables'!$O$6:$R$6)/J618+I$65*'key variables'!$B$25/scenario!J$65,N618*SUMPRODUCT(Z618:AC618,'control variables'!$O$7:$R$7)/J618+I$65*'key variables'!$B$25/scenario!J$65))</f>
        <v>4.6544154575381085E-26</v>
      </c>
      <c r="T618" s="10">
        <f t="shared" ca="1" si="449"/>
        <v>2.1461335247539841E-25</v>
      </c>
      <c r="U618" s="82">
        <f ca="1">SUMPRODUCT(P588:P617,'control variables'!AD$7:AD$36)</f>
        <v>6.3500753951664944E-26</v>
      </c>
      <c r="V618" s="82">
        <f ca="1">SUMPRODUCT(Q588:Q617,'control variables'!AE$7:AE$36)</f>
        <v>7.3296871159742547E-26</v>
      </c>
      <c r="W618" s="82">
        <f ca="1">SUMPRODUCT(R588:R617,'control variables'!AF$7:AF$36)</f>
        <v>2.1954016685521708E-25</v>
      </c>
      <c r="X618" s="82">
        <f ca="1">SUMPRODUCT(S588:S617,'control variables'!AG$7:AG$36)</f>
        <v>9.8682218262331863E-26</v>
      </c>
      <c r="Y618" s="82">
        <f t="shared" ca="1" si="443"/>
        <v>4.5502001022895647E-25</v>
      </c>
      <c r="Z618" s="10">
        <f ca="1">IF($A618&gt;='key variables'!$B$26,SUMPRODUCT(P588:P617,'control variables'!V$7:V$36)*$E618,SUMPRODUCT(P588:P617,'control variables'!Z$7:Z$36)*$E618)</f>
        <v>1.5494826812985451E-25</v>
      </c>
      <c r="AA618" s="10">
        <f ca="1">IF($A618&gt;='key variables'!$B$26,SUMPRODUCT(Q588:Q617,'control variables'!W$7:W$36)*$E618,SUMPRODUCT(Q588:Q617,'control variables'!AA$7:AA$36)*$E618)</f>
        <v>1.7885178582578719E-25</v>
      </c>
      <c r="AB618" s="10">
        <f ca="1">IF($A618&gt;='key variables'!$B$26,SUMPRODUCT(R588:R617,'control variables'!X$7:X$36)*$E618,SUMPRODUCT(R588:R617,'control variables'!AB$7:AB$36)*$E618)</f>
        <v>5.3570023223737276E-25</v>
      </c>
      <c r="AC618" s="10">
        <f ca="1">IF($A618&gt;='key variables'!$B$26,SUMPRODUCT(S588:S617,'control variables'!Y$7:Y$36)*$E618,SUMPRODUCT(S588:S617,'control variables'!AC$7:AC$36)*$E618)</f>
        <v>2.4079460263730799E-25</v>
      </c>
      <c r="AD618" s="10">
        <f t="shared" ca="1" si="444"/>
        <v>1.1102948888303225E-24</v>
      </c>
      <c r="AE618" s="82">
        <f ca="1">SUMPRODUCT(P588:P617,'control variables'!AL$7:AL$36)</f>
        <v>2.1096990997077508E-25</v>
      </c>
      <c r="AF618" s="82">
        <f ca="1">SUMPRODUCT(Q588:Q617,'control variables'!AM$7:AM$36)</f>
        <v>2.4287903730977035E-25</v>
      </c>
      <c r="AG618" s="82">
        <f ca="1">SUMPRODUCT(R588:R617,'control variables'!AN$7:AN$36)</f>
        <v>6.9251196676108073E-25</v>
      </c>
      <c r="AH618" s="82">
        <f ca="1">SUMPRODUCT(S588:S617,'control variables'!AO$7:AO$36)</f>
        <v>2.9985081242020485E-25</v>
      </c>
      <c r="AI618" s="82">
        <f t="shared" ca="1" si="456"/>
        <v>1.4462117264618309E-24</v>
      </c>
      <c r="AJ618" s="10">
        <f ca="1">SUMPRODUCT(P588:P617,'control variables'!AP$7:AP$36)</f>
        <v>2.0158256953353697E-28</v>
      </c>
      <c r="AK618" s="10">
        <f ca="1">SUMPRODUCT(Q588:Q617,'control variables'!AQ$7:AQ$36)</f>
        <v>5.8170063769621221E-28</v>
      </c>
      <c r="AL618" s="10">
        <f ca="1">SUMPRODUCT(R588:R617,'control variables'!AR$7:AR$36)</f>
        <v>2.0907848267840496E-26</v>
      </c>
      <c r="AM618" s="10">
        <f ca="1">SUMPRODUCT(S588:S617,'control variables'!AS$7:AS$36)</f>
        <v>1.5663290501819799E-26</v>
      </c>
      <c r="AN618" s="10">
        <f t="shared" ca="1" si="478"/>
        <v>3.735442197689004E-26</v>
      </c>
      <c r="AO618" s="82">
        <f ca="1">SUMPRODUCT(P588:P617,'control variables'!AX$7:AX$36)</f>
        <v>2.7412153166577195E-28</v>
      </c>
      <c r="AP618" s="82">
        <f ca="1">SUMPRODUCT(Q588:Q617,'control variables'!AY$7:AY$36)</f>
        <v>6.3281927656830822E-28</v>
      </c>
      <c r="AQ618" s="82">
        <f ca="1">SUMPRODUCT(R588:R617,'control variables'!AZ$7:AZ$36)</f>
        <v>5.6862965922879413E-27</v>
      </c>
      <c r="AR618" s="82">
        <f ca="1">SUMPRODUCT(S588:S617,'control variables'!BA$7:BA$36)</f>
        <v>4.2599369511166512E-27</v>
      </c>
      <c r="AS618" s="82">
        <f t="shared" ca="1" si="479"/>
        <v>1.0853174351638673E-26</v>
      </c>
      <c r="AT618" s="10">
        <f ca="1">SUMPRODUCT(P588:P617,'control variables'!AT$7:AT$36)</f>
        <v>-2.4192294871438372E-28</v>
      </c>
      <c r="AU618" s="10">
        <f ca="1">SUMPRODUCT(Q588:Q617,'control variables'!AU$7:AU$36)</f>
        <v>2.6243317799729806E-28</v>
      </c>
      <c r="AV618" s="10">
        <f ca="1">SUMPRODUCT(R588:R617,'control variables'!AV$7:AV$36)</f>
        <v>1.1300582948963686E-25</v>
      </c>
      <c r="AW618" s="10">
        <f ca="1">SUMPRODUCT(S588:S617,'control variables'!AW$7:AW$36)</f>
        <v>8.4659268281466194E-26</v>
      </c>
      <c r="AX618" s="10">
        <f t="shared" ca="1" si="457"/>
        <v>1.9768560800038597E-25</v>
      </c>
      <c r="AY618" s="82">
        <f ca="1">SUMPRODUCT(P588:P617,'control variables'!BB$7:BB$36)</f>
        <v>8.7684110863805726E-28</v>
      </c>
      <c r="AZ618" s="82">
        <f ca="1">SUMPRODUCT(Q588:Q617,'control variables'!BC$7:BC$36)</f>
        <v>2.2359432633810452E-27</v>
      </c>
      <c r="BA618" s="82">
        <f ca="1">SUMPRODUCT(R588:R617,'control variables'!BD$7:BD$36)</f>
        <v>1.5652290128079025E-26</v>
      </c>
      <c r="BB618" s="82">
        <f ca="1">SUMPRODUCT(S588:S617,'control variables'!BE$7:BE$36)</f>
        <v>2.2243021612723719E-27</v>
      </c>
      <c r="BC618" s="82">
        <f t="shared" ca="1" si="480"/>
        <v>2.09893766613705E-26</v>
      </c>
      <c r="BD618" s="10">
        <f ca="1">SUMPRODUCT(P588:P617,'control variables'!BF$7:BF$36)</f>
        <v>1.8342752248895264E-28</v>
      </c>
      <c r="BE618" s="10">
        <f ca="1">SUMPRODUCT(Q588:Q617,'control variables'!BG$7:BG$36)</f>
        <v>2.1172447012609103E-28</v>
      </c>
      <c r="BF618" s="10">
        <f ca="1">SUMPRODUCT(R588:R617,'control variables'!BH$7:BH$36)</f>
        <v>6.3416111442890836E-27</v>
      </c>
      <c r="BG618" s="10">
        <f ca="1">SUMPRODUCT(S588:S617,'control variables'!BI$7:BI$36)</f>
        <v>1.4252614089709572E-26</v>
      </c>
      <c r="BH618" s="10">
        <f t="shared" ca="1" si="481"/>
        <v>2.09893772266137E-26</v>
      </c>
      <c r="BI618" s="82">
        <f t="shared" ca="1" si="458"/>
        <v>2.1160482813069878E-25</v>
      </c>
      <c r="BJ618" s="82">
        <f t="shared" ca="1" si="459"/>
        <v>2.453774137511487E-25</v>
      </c>
      <c r="BK618" s="82">
        <f t="shared" ca="1" si="460"/>
        <v>8.2117008637879663E-25</v>
      </c>
      <c r="BL618" s="82">
        <f t="shared" ca="1" si="461"/>
        <v>3.8673438286294343E-25</v>
      </c>
      <c r="BM618" s="82">
        <f t="shared" ca="1" si="451"/>
        <v>1.6648867111235873E-24</v>
      </c>
      <c r="BN618" s="10">
        <f ca="1">BN617+BI618-INDIRECT(ADDRESS(MAX($D618-'key variables'!$B$9*30,34),scenario!BI$4),TRUE)</f>
        <v>9439390.0751690175</v>
      </c>
      <c r="BO618" s="10">
        <f ca="1">BO617+BJ618-INDIRECT(ADDRESS(MAX($D618-'key variables'!$B$9*30,34),scenario!BJ$4),TRUE)</f>
        <v>10895583.360992203</v>
      </c>
      <c r="BP618" s="10">
        <f ca="1">BP617+BK618-INDIRECT(ADDRESS(MAX($D618-'key variables'!$B$9*30,34),scenario!BK$4),TRUE)</f>
        <v>32531162.537994072</v>
      </c>
      <c r="BQ618" s="10">
        <f ca="1">BQ617+BL618-INDIRECT(ADDRESS(MAX($D618-'key variables'!$B$9*30,34),scenario!BL$4),TRUE)</f>
        <v>14415841.516535141</v>
      </c>
      <c r="BR618" s="10">
        <f t="shared" ca="1" si="482"/>
        <v>67281977.490690395</v>
      </c>
      <c r="BS618" s="82">
        <f t="shared" ca="1" si="463"/>
        <v>-2.3433848477536824E-9</v>
      </c>
      <c r="BT618" s="82">
        <f t="shared" ca="1" si="464"/>
        <v>-3.4288309057018363E-10</v>
      </c>
      <c r="BU618" s="82">
        <f t="shared" ca="1" si="465"/>
        <v>-4.2578247660364566E-9</v>
      </c>
      <c r="BV618" s="82">
        <f t="shared" ca="1" si="466"/>
        <v>-2.994392234341454E-9</v>
      </c>
      <c r="BW618" s="82">
        <f t="shared" ca="1" si="483"/>
        <v>-9.9384849387017759E-9</v>
      </c>
      <c r="BX618" s="10">
        <f t="shared" ca="1" si="467"/>
        <v>-1.8625994260191857E-12</v>
      </c>
      <c r="BY618" s="10">
        <f t="shared" ca="1" si="468"/>
        <v>2.8902850229962529E-12</v>
      </c>
      <c r="BZ618" s="10">
        <f t="shared" ca="1" si="469"/>
        <v>-3.5034723983035373E-11</v>
      </c>
      <c r="CA618" s="10">
        <f t="shared" ca="1" si="470"/>
        <v>-2.0257049910634628E-11</v>
      </c>
      <c r="CB618" s="10">
        <v>0</v>
      </c>
      <c r="CC618" s="82">
        <f t="shared" ca="1" si="471"/>
        <v>3.9725652202851266E-13</v>
      </c>
      <c r="CD618" s="82">
        <f t="shared" ca="1" si="472"/>
        <v>3.4270724516461035E-13</v>
      </c>
      <c r="CE618" s="82">
        <f t="shared" ca="1" si="473"/>
        <v>1.8915613015533027E-10</v>
      </c>
      <c r="CF618" s="82">
        <f t="shared" ca="1" si="474"/>
        <v>3.7028113764059807E-11</v>
      </c>
      <c r="CG618" s="82">
        <f t="shared" ca="1" si="484"/>
        <v>2.2692420768658321E-10</v>
      </c>
      <c r="CH618" s="13" t="str">
        <f t="shared" ca="1" si="436"/>
        <v/>
      </c>
      <c r="CI618" s="81">
        <f t="shared" ca="1" si="445"/>
        <v>0.1131775965863165</v>
      </c>
      <c r="CJ618" s="81">
        <f t="shared" ca="1" si="446"/>
        <v>0.13063724757458739</v>
      </c>
      <c r="CK618" s="81">
        <f t="shared" ca="1" si="447"/>
        <v>0.39004625943939081</v>
      </c>
      <c r="CL618" s="81">
        <f t="shared" ca="1" si="448"/>
        <v>0.17284488538116416</v>
      </c>
      <c r="CM618" s="89">
        <f t="shared" ca="1" si="437"/>
        <v>0.80670598898145884</v>
      </c>
    </row>
    <row r="619" spans="1:91" x14ac:dyDescent="0.3">
      <c r="A619">
        <v>554</v>
      </c>
      <c r="B619" s="3">
        <f t="shared" si="450"/>
        <v>1.7277777777777779</v>
      </c>
      <c r="C619" s="3">
        <f t="shared" si="438"/>
        <v>18.466666666666665</v>
      </c>
      <c r="D619" s="4">
        <f t="shared" ca="1" si="475"/>
        <v>619</v>
      </c>
      <c r="E619" s="58">
        <f>(0.5*(COS(B619*2*PI())+1)*('key variables'!$B$4-'key variables'!$B$6)+'key variables'!$B$6)/'key variables'!$B$4</f>
        <v>1</v>
      </c>
      <c r="F619" s="10">
        <f t="shared" ca="1" si="439"/>
        <v>11689222.907461114</v>
      </c>
      <c r="G619" s="10">
        <f t="shared" ca="1" si="440"/>
        <v>13492492.798713122</v>
      </c>
      <c r="H619" s="10">
        <f t="shared" ca="1" si="441"/>
        <v>40309474.521088287</v>
      </c>
      <c r="I619" s="10">
        <f t="shared" ca="1" si="442"/>
        <v>17912154.249750931</v>
      </c>
      <c r="J619" s="10">
        <f t="shared" ca="1" si="476"/>
        <v>83403344.477013454</v>
      </c>
      <c r="K619" s="82">
        <f t="shared" ca="1" si="452"/>
        <v>2249832.832292099</v>
      </c>
      <c r="L619" s="82">
        <f t="shared" ca="1" si="453"/>
        <v>2596909.4377209195</v>
      </c>
      <c r="M619" s="82">
        <f t="shared" ca="1" si="454"/>
        <v>7778311.98309422</v>
      </c>
      <c r="N619" s="82">
        <f t="shared" ca="1" si="455"/>
        <v>3496312.733215793</v>
      </c>
      <c r="O619" s="82">
        <f t="shared" ca="1" si="477"/>
        <v>16121366.986323033</v>
      </c>
      <c r="P619" s="10">
        <f ca="1">IF(IF($A619&gt;='key variables'!$B$26,K619*SUMPRODUCT(Z619:AC619,'control variables'!$O$3:$R$3)/J619+F$65*'key variables'!$B$25/scenario!J$65,K619*SUMPRODUCT(Z619:AC619,'control variables'!$O$7:$R$7)/J619+F$65*'key variables'!$B$25/scenario!J$65)&lt;'key variables'!$B$28,0,IF($A619&gt;='key variables'!$B$26,K619*SUMPRODUCT(Z619:AC619,'control variables'!$O$3:$R$3)/J619+F$65*'key variables'!$B$25/scenario!J$65,K619*SUMPRODUCT(Z619:AC619,'control variables'!$O$7:$R$7)/J619+F$65*'key variables'!$B$25/scenario!J$65))</f>
        <v>2.577094672666459E-26</v>
      </c>
      <c r="Q619" s="10">
        <f ca="1">IF(IF($A619&gt;='key variables'!$B$26,L619*SUMPRODUCT(Z619:AC619,'control variables'!$O$4:$R$4)/J619+G$65*'key variables'!$B$25/scenario!J$65,L619*SUMPRODUCT(Z619:AC619,'control variables'!$O$7:$R$7)/J619+G$65*'key variables'!$B$25/scenario!J$65)&lt;'key variables'!$B$28,0,IF($A619&gt;='key variables'!$B$26,L619*SUMPRODUCT(Z619:AC619,'control variables'!$O$4:$R$4)/J619+G$65*'key variables'!$B$25/scenario!J$65,L619*SUMPRODUCT(Z619:AC619,'control variables'!$O$7:$R$7)/J619+G$65*'key variables'!$B$25/scenario!J$65))</f>
        <v>2.9746572195453397E-26</v>
      </c>
      <c r="R619" s="10">
        <f ca="1">IF(IF($A619&gt;='key variables'!$B$26,M619*SUMPRODUCT(Z619:AC619,'control variables'!$O$5:$R$5)/J619+H$65*'key variables'!$B$25/scenario!J$65,M619*SUMPRODUCT(Z619:AC619,'control variables'!$O$7:$R$7)/J619+H$65*'key variables'!$B$25/scenario!J$65)&lt;'key variables'!$B$28,0,IF($A619&gt;='key variables'!$B$26,M619*SUMPRODUCT(Z619:AC619,'control variables'!$O$5:$R$5)/J619+H$65*'key variables'!$B$25/scenario!J$65,M619*SUMPRODUCT(Z619:AC619,'control variables'!$O$7:$R$7)/J619+H$65*'key variables'!$B$25/scenario!J$65))</f>
        <v>8.9097492428127496E-26</v>
      </c>
      <c r="S619" s="10">
        <f ca="1">IF(IF($A619&gt;='key variables'!$B$26,N619*SUMPRODUCT(Z619:AC619,'control variables'!$O$6:$R$6)/J619+I$65*'key variables'!$B$25/scenario!J$65,N619*SUMPRODUCT(Z619:AC619,'control variables'!$O$7:$R$7)/J619+I$65*'key variables'!$B$25/scenario!J$65)&lt;'key variables'!$B$28,0,IF($A619&gt;='key variables'!$B$26,N619*SUMPRODUCT(Z619:AC619,'control variables'!$O$6:$R$6)/J619+I$65*'key variables'!$B$25/scenario!J$65,N619*SUMPRODUCT(Z619:AC619,'control variables'!$O$7:$R$7)/J619+I$65*'key variables'!$B$25/scenario!J$65))</f>
        <v>4.0048881807661801E-26</v>
      </c>
      <c r="T619" s="10">
        <f t="shared" ca="1" si="449"/>
        <v>1.8466389315790728E-25</v>
      </c>
      <c r="U619" s="82">
        <f ca="1">SUMPRODUCT(P589:P618,'control variables'!AD$7:AD$36)</f>
        <v>5.4639174626942298E-26</v>
      </c>
      <c r="V619" s="82">
        <f ca="1">SUMPRODUCT(Q589:Q618,'control variables'!AE$7:AE$36)</f>
        <v>6.3068236102425976E-26</v>
      </c>
      <c r="W619" s="82">
        <f ca="1">SUMPRODUCT(R589:R618,'control variables'!AF$7:AF$36)</f>
        <v>1.889031667806795E-25</v>
      </c>
      <c r="X619" s="82">
        <f ca="1">SUMPRODUCT(S589:S618,'control variables'!AG$7:AG$36)</f>
        <v>8.4911038384107465E-26</v>
      </c>
      <c r="Y619" s="82">
        <f t="shared" ca="1" si="443"/>
        <v>3.9152161589415521E-25</v>
      </c>
      <c r="Z619" s="10">
        <f ca="1">IF($A619&gt;='key variables'!$B$26,SUMPRODUCT(P589:P618,'control variables'!V$7:V$36)*$E619,SUMPRODUCT(P589:P618,'control variables'!Z$7:Z$36)*$E619)</f>
        <v>1.3332511747708817E-25</v>
      </c>
      <c r="AA619" s="10">
        <f ca="1">IF($A619&gt;='key variables'!$B$26,SUMPRODUCT(Q589:Q618,'control variables'!W$7:W$36)*$E619,SUMPRODUCT(Q589:Q618,'control variables'!AA$7:AA$36)*$E619)</f>
        <v>1.5389288079184213E-25</v>
      </c>
      <c r="AB619" s="10">
        <f ca="1">IF($A619&gt;='key variables'!$B$26,SUMPRODUCT(R589:R618,'control variables'!X$7:X$36)*$E619,SUMPRODUCT(R589:R618,'control variables'!AB$7:AB$36)*$E619)</f>
        <v>4.6094285052412215E-25</v>
      </c>
      <c r="AC619" s="10">
        <f ca="1">IF($A619&gt;='key variables'!$B$26,SUMPRODUCT(S589:S618,'control variables'!Y$7:Y$36)*$E619,SUMPRODUCT(S589:S618,'control variables'!AC$7:AC$36)*$E619)</f>
        <v>2.0719152961143845E-25</v>
      </c>
      <c r="AD619" s="10">
        <f t="shared" ca="1" si="444"/>
        <v>9.5535237840449099E-25</v>
      </c>
      <c r="AE619" s="82">
        <f ca="1">SUMPRODUCT(P589:P618,'control variables'!AL$7:AL$36)</f>
        <v>1.8152889587260152E-25</v>
      </c>
      <c r="AF619" s="82">
        <f ca="1">SUMPRODUCT(Q589:Q618,'control variables'!AM$7:AM$36)</f>
        <v>2.0898507981328033E-25</v>
      </c>
      <c r="AG619" s="82">
        <f ca="1">SUMPRODUCT(R589:R618,'control variables'!AN$7:AN$36)</f>
        <v>5.9587138621861762E-25</v>
      </c>
      <c r="AH619" s="82">
        <f ca="1">SUMPRODUCT(S589:S618,'control variables'!AO$7:AO$36)</f>
        <v>2.5800639964572457E-25</v>
      </c>
      <c r="AI619" s="82">
        <f t="shared" ca="1" si="456"/>
        <v>1.2443917615502241E-24</v>
      </c>
      <c r="AJ619" s="10">
        <f ca="1">SUMPRODUCT(P589:P618,'control variables'!AP$7:AP$36)</f>
        <v>1.7345156605344333E-28</v>
      </c>
      <c r="AK619" s="10">
        <f ca="1">SUMPRODUCT(Q589:Q618,'control variables'!AQ$7:AQ$36)</f>
        <v>5.0052386382498519E-28</v>
      </c>
      <c r="AL619" s="10">
        <f ca="1">SUMPRODUCT(R589:R618,'control variables'!AR$7:AR$36)</f>
        <v>1.799014187216902E-26</v>
      </c>
      <c r="AM619" s="10">
        <f ca="1">SUMPRODUCT(S589:S618,'control variables'!AS$7:AS$36)</f>
        <v>1.3477466198478409E-26</v>
      </c>
      <c r="AN619" s="10">
        <f t="shared" ca="1" si="478"/>
        <v>3.2141583500525858E-26</v>
      </c>
      <c r="AO619" s="82">
        <f ca="1">SUMPRODUCT(P589:P618,'control variables'!AX$7:AX$36)</f>
        <v>2.3586765991930873E-28</v>
      </c>
      <c r="AP619" s="82">
        <f ca="1">SUMPRODUCT(Q589:Q618,'control variables'!AY$7:AY$36)</f>
        <v>5.4450885710790071E-28</v>
      </c>
      <c r="AQ619" s="82">
        <f ca="1">SUMPRODUCT(R589:R618,'control variables'!AZ$7:AZ$36)</f>
        <v>4.8927695051164297E-27</v>
      </c>
      <c r="AR619" s="82">
        <f ca="1">SUMPRODUCT(S589:S618,'control variables'!BA$7:BA$36)</f>
        <v>3.665459455001071E-27</v>
      </c>
      <c r="AS619" s="82">
        <f t="shared" ca="1" si="479"/>
        <v>9.3386054771447094E-27</v>
      </c>
      <c r="AT619" s="10">
        <f ca="1">SUMPRODUCT(P589:P618,'control variables'!AT$7:AT$36)</f>
        <v>-2.0816241412080813E-28</v>
      </c>
      <c r="AU619" s="10">
        <f ca="1">SUMPRODUCT(Q589:Q618,'control variables'!AU$7:AU$36)</f>
        <v>2.2581042504491144E-28</v>
      </c>
      <c r="AV619" s="10">
        <f ca="1">SUMPRODUCT(R589:R618,'control variables'!AV$7:AV$36)</f>
        <v>9.7235778586922476E-26</v>
      </c>
      <c r="AW619" s="10">
        <f ca="1">SUMPRODUCT(S589:S618,'control variables'!AW$7:AW$36)</f>
        <v>7.2845001918263159E-26</v>
      </c>
      <c r="AX619" s="10">
        <f t="shared" ca="1" si="457"/>
        <v>1.7009842851610973E-25</v>
      </c>
      <c r="AY619" s="82">
        <f ca="1">SUMPRODUCT(P589:P618,'control variables'!BB$7:BB$36)</f>
        <v>7.5447725378858001E-28</v>
      </c>
      <c r="AZ619" s="82">
        <f ca="1">SUMPRODUCT(Q589:Q618,'control variables'!BC$7:BC$36)</f>
        <v>1.9239156517228871E-27</v>
      </c>
      <c r="BA619" s="82">
        <f ca="1">SUMPRODUCT(R589:R618,'control variables'!BD$7:BD$36)</f>
        <v>1.3468000935400726E-26</v>
      </c>
      <c r="BB619" s="82">
        <f ca="1">SUMPRODUCT(S589:S618,'control variables'!BE$7:BE$36)</f>
        <v>1.9138990744165765E-27</v>
      </c>
      <c r="BC619" s="82">
        <f t="shared" ca="1" si="480"/>
        <v>1.8060292915328768E-26</v>
      </c>
      <c r="BD619" s="10">
        <f ca="1">SUMPRODUCT(P589:P618,'control variables'!BF$7:BF$36)</f>
        <v>1.578300698648396E-28</v>
      </c>
      <c r="BE619" s="10">
        <f ca="1">SUMPRODUCT(Q589:Q618,'control variables'!BG$7:BG$36)</f>
        <v>1.8217815657467477E-28</v>
      </c>
      <c r="BF619" s="10">
        <f ca="1">SUMPRODUCT(R589:R618,'control variables'!BH$7:BH$36)</f>
        <v>5.4566344045729175E-27</v>
      </c>
      <c r="BG619" s="10">
        <f ca="1">SUMPRODUCT(S589:S618,'control variables'!BI$7:BI$36)</f>
        <v>1.2263650770679414E-26</v>
      </c>
      <c r="BH619" s="10">
        <f t="shared" ca="1" si="481"/>
        <v>1.8060293401691846E-26</v>
      </c>
      <c r="BI619" s="82">
        <f t="shared" ca="1" si="458"/>
        <v>1.8207521071226928E-25</v>
      </c>
      <c r="BJ619" s="82">
        <f t="shared" ca="1" si="459"/>
        <v>2.1113480589004811E-25</v>
      </c>
      <c r="BK619" s="82">
        <f t="shared" ca="1" si="460"/>
        <v>7.0657516574094078E-25</v>
      </c>
      <c r="BL619" s="82">
        <f t="shared" ca="1" si="461"/>
        <v>3.327653006384043E-25</v>
      </c>
      <c r="BM619" s="82">
        <f t="shared" ca="1" si="451"/>
        <v>1.4325504829816623E-24</v>
      </c>
      <c r="BN619" s="10">
        <f ca="1">BN618+BI619-INDIRECT(ADDRESS(MAX($D619-'key variables'!$B$9*30,34),scenario!BI$4),TRUE)</f>
        <v>9439390.0751690175</v>
      </c>
      <c r="BO619" s="10">
        <f ca="1">BO618+BJ619-INDIRECT(ADDRESS(MAX($D619-'key variables'!$B$9*30,34),scenario!BJ$4),TRUE)</f>
        <v>10895583.360992203</v>
      </c>
      <c r="BP619" s="10">
        <f ca="1">BP618+BK619-INDIRECT(ADDRESS(MAX($D619-'key variables'!$B$9*30,34),scenario!BK$4),TRUE)</f>
        <v>32531162.537994072</v>
      </c>
      <c r="BQ619" s="10">
        <f ca="1">BQ618+BL619-INDIRECT(ADDRESS(MAX($D619-'key variables'!$B$9*30,34),scenario!BL$4),TRUE)</f>
        <v>14415841.516535141</v>
      </c>
      <c r="BR619" s="10">
        <f t="shared" ca="1" si="482"/>
        <v>67281977.490690395</v>
      </c>
      <c r="BS619" s="82">
        <f t="shared" ca="1" si="463"/>
        <v>-2.3433848477536824E-9</v>
      </c>
      <c r="BT619" s="82">
        <f t="shared" ca="1" si="464"/>
        <v>-3.4288309057018379E-10</v>
      </c>
      <c r="BU619" s="82">
        <f t="shared" ca="1" si="465"/>
        <v>-4.2578247660364574E-9</v>
      </c>
      <c r="BV619" s="82">
        <f t="shared" ca="1" si="466"/>
        <v>-2.9943922343414544E-9</v>
      </c>
      <c r="BW619" s="82">
        <f t="shared" ca="1" si="483"/>
        <v>-9.9384849387017775E-9</v>
      </c>
      <c r="BX619" s="10">
        <f t="shared" ca="1" si="467"/>
        <v>-1.8625994260191861E-12</v>
      </c>
      <c r="BY619" s="10">
        <f t="shared" ca="1" si="468"/>
        <v>2.8902850229962512E-12</v>
      </c>
      <c r="BZ619" s="10">
        <f t="shared" ca="1" si="469"/>
        <v>-3.5034723983035386E-11</v>
      </c>
      <c r="CA619" s="10">
        <f t="shared" ca="1" si="470"/>
        <v>-2.0257049910634641E-11</v>
      </c>
      <c r="CB619" s="10">
        <v>0</v>
      </c>
      <c r="CC619" s="82">
        <f t="shared" ca="1" si="471"/>
        <v>3.9725652202851276E-13</v>
      </c>
      <c r="CD619" s="82">
        <f t="shared" ca="1" si="472"/>
        <v>3.427072451646101E-13</v>
      </c>
      <c r="CE619" s="82">
        <f t="shared" ca="1" si="473"/>
        <v>1.891561301553302E-10</v>
      </c>
      <c r="CF619" s="82">
        <f t="shared" ca="1" si="474"/>
        <v>3.7028113764059743E-11</v>
      </c>
      <c r="CG619" s="82">
        <f t="shared" ca="1" si="484"/>
        <v>2.2692420768658305E-10</v>
      </c>
      <c r="CH619" s="13" t="str">
        <f t="shared" ca="1" si="436"/>
        <v/>
      </c>
      <c r="CI619" s="81">
        <f t="shared" ca="1" si="445"/>
        <v>0.1131775965863165</v>
      </c>
      <c r="CJ619" s="81">
        <f t="shared" ca="1" si="446"/>
        <v>0.13063724757458739</v>
      </c>
      <c r="CK619" s="81">
        <f t="shared" ca="1" si="447"/>
        <v>0.39004625943939081</v>
      </c>
      <c r="CL619" s="81">
        <f t="shared" ca="1" si="448"/>
        <v>0.17284488538116416</v>
      </c>
      <c r="CM619" s="89">
        <f t="shared" ca="1" si="437"/>
        <v>0.80670598898145884</v>
      </c>
    </row>
    <row r="620" spans="1:91" x14ac:dyDescent="0.3">
      <c r="A620">
        <v>555</v>
      </c>
      <c r="B620" s="3">
        <f t="shared" si="450"/>
        <v>1.7305555555555556</v>
      </c>
      <c r="C620" s="3">
        <f t="shared" si="438"/>
        <v>18.5</v>
      </c>
      <c r="D620" s="4">
        <f t="shared" ca="1" si="475"/>
        <v>620</v>
      </c>
      <c r="E620" s="58">
        <f>(0.5*(COS(B620*2*PI())+1)*('key variables'!$B$4-'key variables'!$B$6)+'key variables'!$B$6)/'key variables'!$B$4</f>
        <v>1</v>
      </c>
      <c r="F620" s="10">
        <f t="shared" ca="1" si="439"/>
        <v>11689222.907461114</v>
      </c>
      <c r="G620" s="10">
        <f t="shared" ca="1" si="440"/>
        <v>13492492.798713122</v>
      </c>
      <c r="H620" s="10">
        <f t="shared" ca="1" si="441"/>
        <v>40309474.521088287</v>
      </c>
      <c r="I620" s="10">
        <f t="shared" ca="1" si="442"/>
        <v>17912154.249750931</v>
      </c>
      <c r="J620" s="10">
        <f t="shared" ca="1" si="476"/>
        <v>83403344.477013454</v>
      </c>
      <c r="K620" s="82">
        <f t="shared" ca="1" si="452"/>
        <v>2249832.832292099</v>
      </c>
      <c r="L620" s="82">
        <f t="shared" ca="1" si="453"/>
        <v>2596909.4377209195</v>
      </c>
      <c r="M620" s="82">
        <f t="shared" ca="1" si="454"/>
        <v>7778311.98309422</v>
      </c>
      <c r="N620" s="82">
        <f t="shared" ca="1" si="455"/>
        <v>3496312.733215793</v>
      </c>
      <c r="O620" s="82">
        <f t="shared" ca="1" si="477"/>
        <v>16121366.986323033</v>
      </c>
      <c r="P620" s="10">
        <f ca="1">IF(IF($A620&gt;='key variables'!$B$26,K620*SUMPRODUCT(Z620:AC620,'control variables'!$O$3:$R$3)/J620+F$65*'key variables'!$B$25/scenario!J$65,K620*SUMPRODUCT(Z620:AC620,'control variables'!$O$7:$R$7)/J620+F$65*'key variables'!$B$25/scenario!J$65)&lt;'key variables'!$B$28,0,IF($A620&gt;='key variables'!$B$26,K620*SUMPRODUCT(Z620:AC620,'control variables'!$O$3:$R$3)/J620+F$65*'key variables'!$B$25/scenario!J$65,K620*SUMPRODUCT(Z620:AC620,'control variables'!$O$7:$R$7)/J620+F$65*'key variables'!$B$25/scenario!J$65))</f>
        <v>2.2174591179998639E-26</v>
      </c>
      <c r="Q620" s="10">
        <f ca="1">IF(IF($A620&gt;='key variables'!$B$26,L620*SUMPRODUCT(Z620:AC620,'control variables'!$O$4:$R$4)/J620+G$65*'key variables'!$B$25/scenario!J$65,L620*SUMPRODUCT(Z620:AC620,'control variables'!$O$7:$R$7)/J620+G$65*'key variables'!$B$25/scenario!J$65)&lt;'key variables'!$B$28,0,IF($A620&gt;='key variables'!$B$26,L620*SUMPRODUCT(Z620:AC620,'control variables'!$O$4:$R$4)/J620+G$65*'key variables'!$B$25/scenario!J$65,L620*SUMPRODUCT(Z620:AC620,'control variables'!$O$7:$R$7)/J620+G$65*'key variables'!$B$25/scenario!J$65))</f>
        <v>2.5595415039914012E-26</v>
      </c>
      <c r="R620" s="10">
        <f ca="1">IF(IF($A620&gt;='key variables'!$B$26,M620*SUMPRODUCT(Z620:AC620,'control variables'!$O$5:$R$5)/J620+H$65*'key variables'!$B$25/scenario!J$65,M620*SUMPRODUCT(Z620:AC620,'control variables'!$O$7:$R$7)/J620+H$65*'key variables'!$B$25/scenario!J$65)&lt;'key variables'!$B$28,0,IF($A620&gt;='key variables'!$B$26,M620*SUMPRODUCT(Z620:AC620,'control variables'!$O$5:$R$5)/J620+H$65*'key variables'!$B$25/scenario!J$65,M620*SUMPRODUCT(Z620:AC620,'control variables'!$O$7:$R$7)/J620+H$65*'key variables'!$B$25/scenario!J$65))</f>
        <v>7.6663868452785288E-26</v>
      </c>
      <c r="S620" s="10">
        <f ca="1">IF(IF($A620&gt;='key variables'!$B$26,N620*SUMPRODUCT(Z620:AC620,'control variables'!$O$6:$R$6)/J620+I$65*'key variables'!$B$25/scenario!J$65,N620*SUMPRODUCT(Z620:AC620,'control variables'!$O$7:$R$7)/J620+I$65*'key variables'!$B$25/scenario!J$65)&lt;'key variables'!$B$28,0,IF($A620&gt;='key variables'!$B$26,N620*SUMPRODUCT(Z620:AC620,'control variables'!$O$6:$R$6)/J620+I$65*'key variables'!$B$25/scenario!J$65,N620*SUMPRODUCT(Z620:AC620,'control variables'!$O$7:$R$7)/J620+I$65*'key variables'!$B$25/scenario!J$65))</f>
        <v>3.4460029378048533E-26</v>
      </c>
      <c r="T620" s="10">
        <f t="shared" ca="1" si="449"/>
        <v>1.5889390405074647E-25</v>
      </c>
      <c r="U620" s="82">
        <f ca="1">SUMPRODUCT(P590:P619,'control variables'!AD$7:AD$36)</f>
        <v>4.7014235550430324E-26</v>
      </c>
      <c r="V620" s="82">
        <f ca="1">SUMPRODUCT(Q590:Q619,'control variables'!AE$7:AE$36)</f>
        <v>5.426701497806906E-26</v>
      </c>
      <c r="W620" s="82">
        <f ca="1">SUMPRODUCT(R590:R619,'control variables'!AF$7:AF$36)</f>
        <v>1.6254158376085437E-25</v>
      </c>
      <c r="X620" s="82">
        <f ca="1">SUMPRODUCT(S590:S619,'control variables'!AG$7:AG$36)</f>
        <v>7.3061637308364656E-26</v>
      </c>
      <c r="Y620" s="82">
        <f t="shared" ca="1" si="443"/>
        <v>3.3688447159771839E-25</v>
      </c>
      <c r="Z620" s="10">
        <f ca="1">IF($A620&gt;='key variables'!$B$26,SUMPRODUCT(P590:P619,'control variables'!V$7:V$36)*$E620,SUMPRODUCT(P590:P619,'control variables'!Z$7:Z$36)*$E620)</f>
        <v>1.1471949422101649E-25</v>
      </c>
      <c r="AA620" s="10">
        <f ca="1">IF($A620&gt;='key variables'!$B$26,SUMPRODUCT(Q590:Q619,'control variables'!W$7:W$36)*$E620,SUMPRODUCT(Q590:Q619,'control variables'!AA$7:AA$36)*$E620)</f>
        <v>1.3241701025832007E-25</v>
      </c>
      <c r="AB620" s="10">
        <f ca="1">IF($A620&gt;='key variables'!$B$26,SUMPRODUCT(R590:R619,'control variables'!X$7:X$36)*$E620,SUMPRODUCT(R590:R619,'control variables'!AB$7:AB$36)*$E620)</f>
        <v>3.9661791924547255E-25</v>
      </c>
      <c r="AC620" s="10">
        <f ca="1">IF($A620&gt;='key variables'!$B$26,SUMPRODUCT(S590:S619,'control variables'!Y$7:Y$36)*$E620,SUMPRODUCT(S590:S619,'control variables'!AC$7:AC$36)*$E620)</f>
        <v>1.7827779141456709E-25</v>
      </c>
      <c r="AD620" s="10">
        <f t="shared" ca="1" si="444"/>
        <v>8.2203221513937618E-25</v>
      </c>
      <c r="AE620" s="82">
        <f ca="1">SUMPRODUCT(P590:P619,'control variables'!AL$7:AL$36)</f>
        <v>1.5619639806117679E-25</v>
      </c>
      <c r="AF620" s="82">
        <f ca="1">SUMPRODUCT(Q590:Q619,'control variables'!AM$7:AM$36)</f>
        <v>1.7982105029863048E-25</v>
      </c>
      <c r="AG620" s="82">
        <f ca="1">SUMPRODUCT(R590:R619,'control variables'!AN$7:AN$36)</f>
        <v>5.1271707343159167E-25</v>
      </c>
      <c r="AH620" s="82">
        <f ca="1">SUMPRODUCT(S590:S619,'control variables'!AO$7:AO$36)</f>
        <v>2.2200140703592062E-25</v>
      </c>
      <c r="AI620" s="82">
        <f t="shared" ca="1" si="456"/>
        <v>1.0707359288273196E-24</v>
      </c>
      <c r="AJ620" s="10">
        <f ca="1">SUMPRODUCT(P590:P619,'control variables'!AP$7:AP$36)</f>
        <v>1.4924626586519793E-28</v>
      </c>
      <c r="AK620" s="10">
        <f ca="1">SUMPRODUCT(Q590:Q619,'control variables'!AQ$7:AQ$36)</f>
        <v>4.3067537152869028E-28</v>
      </c>
      <c r="AL620" s="10">
        <f ca="1">SUMPRODUCT(R590:R619,'control variables'!AR$7:AR$36)</f>
        <v>1.5479603660534753E-26</v>
      </c>
      <c r="AM620" s="10">
        <f ca="1">SUMPRODUCT(S590:S619,'control variables'!AS$7:AS$36)</f>
        <v>1.1596675367160205E-26</v>
      </c>
      <c r="AN620" s="10">
        <f t="shared" ca="1" si="478"/>
        <v>2.7656200665088847E-26</v>
      </c>
      <c r="AO620" s="82">
        <f ca="1">SUMPRODUCT(P590:P619,'control variables'!AX$7:AX$36)</f>
        <v>2.0295214556017793E-28</v>
      </c>
      <c r="AP620" s="82">
        <f ca="1">SUMPRODUCT(Q590:Q619,'control variables'!AY$7:AY$36)</f>
        <v>4.6852222498147675E-28</v>
      </c>
      <c r="AQ620" s="82">
        <f ca="1">SUMPRODUCT(R590:R619,'control variables'!AZ$7:AZ$36)</f>
        <v>4.2099797366646104E-27</v>
      </c>
      <c r="AR620" s="82">
        <f ca="1">SUMPRODUCT(S590:S619,'control variables'!BA$7:BA$36)</f>
        <v>3.1539417532306184E-27</v>
      </c>
      <c r="AS620" s="82">
        <f t="shared" ca="1" si="479"/>
        <v>8.0353958604368841E-27</v>
      </c>
      <c r="AT620" s="10">
        <f ca="1">SUMPRODUCT(P590:P619,'control variables'!AT$7:AT$36)</f>
        <v>-1.7911318823978312E-28</v>
      </c>
      <c r="AU620" s="10">
        <f ca="1">SUMPRODUCT(Q590:Q619,'control variables'!AU$7:AU$36)</f>
        <v>1.9429840559065493E-28</v>
      </c>
      <c r="AV620" s="10">
        <f ca="1">SUMPRODUCT(R590:R619,'control variables'!AV$7:AV$36)</f>
        <v>8.3666450484061582E-26</v>
      </c>
      <c r="AW620" s="10">
        <f ca="1">SUMPRODUCT(S590:S619,'control variables'!AW$7:AW$36)</f>
        <v>6.26794255630656E-26</v>
      </c>
      <c r="AX620" s="10">
        <f t="shared" ca="1" si="457"/>
        <v>1.4636106126447806E-25</v>
      </c>
      <c r="AY620" s="82">
        <f ca="1">SUMPRODUCT(P590:P619,'control variables'!BB$7:BB$36)</f>
        <v>6.4918936951817439E-28</v>
      </c>
      <c r="AZ620" s="82">
        <f ca="1">SUMPRODUCT(Q590:Q619,'control variables'!BC$7:BC$36)</f>
        <v>1.655431734590265E-27</v>
      </c>
      <c r="BA620" s="82">
        <f ca="1">SUMPRODUCT(R590:R619,'control variables'!BD$7:BD$36)</f>
        <v>1.1588530988865342E-26</v>
      </c>
      <c r="BB620" s="82">
        <f ca="1">SUMPRODUCT(S590:S619,'control variables'!BE$7:BE$36)</f>
        <v>1.6468129783937583E-27</v>
      </c>
      <c r="BC620" s="82">
        <f t="shared" ca="1" si="480"/>
        <v>1.5539965071367541E-26</v>
      </c>
      <c r="BD620" s="10">
        <f ca="1">SUMPRODUCT(P590:P619,'control variables'!BF$7:BF$36)</f>
        <v>1.3580476155120309E-28</v>
      </c>
      <c r="BE620" s="10">
        <f ca="1">SUMPRODUCT(Q590:Q619,'control variables'!BG$7:BG$36)</f>
        <v>1.5675505393014475E-28</v>
      </c>
      <c r="BF620" s="10">
        <f ca="1">SUMPRODUCT(R590:R619,'control variables'!BH$7:BH$36)</f>
        <v>4.6951568533151853E-27</v>
      </c>
      <c r="BG620" s="10">
        <f ca="1">SUMPRODUCT(S590:S619,'control variables'!BI$7:BI$36)</f>
        <v>1.0552248821061738E-26</v>
      </c>
      <c r="BH620" s="10">
        <f t="shared" ca="1" si="481"/>
        <v>1.5539965489858272E-26</v>
      </c>
      <c r="BI620" s="82">
        <f t="shared" ca="1" si="458"/>
        <v>1.5666647424245516E-25</v>
      </c>
      <c r="BJ620" s="82">
        <f t="shared" ca="1" si="459"/>
        <v>1.8167078043881141E-25</v>
      </c>
      <c r="BK620" s="82">
        <f t="shared" ca="1" si="460"/>
        <v>6.079720549045186E-25</v>
      </c>
      <c r="BL620" s="82">
        <f t="shared" ca="1" si="461"/>
        <v>2.8632764557737998E-25</v>
      </c>
      <c r="BM620" s="82">
        <f t="shared" ca="1" si="451"/>
        <v>1.2326369551631652E-24</v>
      </c>
      <c r="BN620" s="10">
        <f ca="1">BN619+BI620-INDIRECT(ADDRESS(MAX($D620-'key variables'!$B$9*30,34),scenario!BI$4),TRUE)</f>
        <v>9439390.0751690175</v>
      </c>
      <c r="BO620" s="10">
        <f ca="1">BO619+BJ620-INDIRECT(ADDRESS(MAX($D620-'key variables'!$B$9*30,34),scenario!BJ$4),TRUE)</f>
        <v>10895583.360992203</v>
      </c>
      <c r="BP620" s="10">
        <f ca="1">BP619+BK620-INDIRECT(ADDRESS(MAX($D620-'key variables'!$B$9*30,34),scenario!BK$4),TRUE)</f>
        <v>32531162.537994072</v>
      </c>
      <c r="BQ620" s="10">
        <f ca="1">BQ619+BL620-INDIRECT(ADDRESS(MAX($D620-'key variables'!$B$9*30,34),scenario!BL$4),TRUE)</f>
        <v>14415841.516535141</v>
      </c>
      <c r="BR620" s="10">
        <f t="shared" ca="1" si="482"/>
        <v>67281977.490690395</v>
      </c>
      <c r="BS620" s="82">
        <f t="shared" ca="1" si="463"/>
        <v>-2.3433848477536824E-9</v>
      </c>
      <c r="BT620" s="82">
        <f t="shared" ca="1" si="464"/>
        <v>-3.4288309057018399E-10</v>
      </c>
      <c r="BU620" s="82">
        <f t="shared" ca="1" si="465"/>
        <v>-4.2578247660364583E-9</v>
      </c>
      <c r="BV620" s="82">
        <f t="shared" ca="1" si="466"/>
        <v>-2.9943922343414548E-9</v>
      </c>
      <c r="BW620" s="82">
        <f t="shared" ca="1" si="483"/>
        <v>-9.9384849387017792E-9</v>
      </c>
      <c r="BX620" s="10">
        <f t="shared" ca="1" si="467"/>
        <v>-1.8625994260191865E-12</v>
      </c>
      <c r="BY620" s="10">
        <f t="shared" ca="1" si="468"/>
        <v>2.89028502299625E-12</v>
      </c>
      <c r="BZ620" s="10">
        <f t="shared" ca="1" si="469"/>
        <v>-3.5034723983035399E-11</v>
      </c>
      <c r="CA620" s="10">
        <f t="shared" ca="1" si="470"/>
        <v>-2.025704991063465E-11</v>
      </c>
      <c r="CB620" s="10">
        <v>0</v>
      </c>
      <c r="CC620" s="82">
        <f t="shared" ca="1" si="471"/>
        <v>3.9725652202851291E-13</v>
      </c>
      <c r="CD620" s="82">
        <f t="shared" ca="1" si="472"/>
        <v>3.427072451646099E-13</v>
      </c>
      <c r="CE620" s="82">
        <f t="shared" ca="1" si="473"/>
        <v>1.8915613015533014E-10</v>
      </c>
      <c r="CF620" s="82">
        <f t="shared" ca="1" si="474"/>
        <v>3.7028113764059691E-11</v>
      </c>
      <c r="CG620" s="82">
        <f t="shared" ca="1" si="484"/>
        <v>2.2692420768658295E-10</v>
      </c>
      <c r="CH620" s="13" t="str">
        <f t="shared" ca="1" si="436"/>
        <v/>
      </c>
      <c r="CI620" s="81">
        <f t="shared" ca="1" si="445"/>
        <v>0.1131775965863165</v>
      </c>
      <c r="CJ620" s="81">
        <f t="shared" ca="1" si="446"/>
        <v>0.13063724757458739</v>
      </c>
      <c r="CK620" s="81">
        <f t="shared" ca="1" si="447"/>
        <v>0.39004625943939081</v>
      </c>
      <c r="CL620" s="81">
        <f t="shared" ca="1" si="448"/>
        <v>0.17284488538116416</v>
      </c>
      <c r="CM620" s="89">
        <f t="shared" ca="1" si="437"/>
        <v>0.80670598898145884</v>
      </c>
    </row>
    <row r="621" spans="1:91" x14ac:dyDescent="0.3">
      <c r="A621">
        <v>556</v>
      </c>
      <c r="B621" s="3">
        <f t="shared" si="450"/>
        <v>1.7333333333333334</v>
      </c>
      <c r="C621" s="3">
        <f t="shared" si="438"/>
        <v>18.533333333333335</v>
      </c>
      <c r="D621" s="4">
        <f t="shared" ca="1" si="475"/>
        <v>621</v>
      </c>
      <c r="E621" s="58">
        <f>(0.5*(COS(B621*2*PI())+1)*('key variables'!$B$4-'key variables'!$B$6)+'key variables'!$B$6)/'key variables'!$B$4</f>
        <v>1</v>
      </c>
      <c r="F621" s="10">
        <f t="shared" ca="1" si="439"/>
        <v>11689222.907461114</v>
      </c>
      <c r="G621" s="10">
        <f t="shared" ca="1" si="440"/>
        <v>13492492.798713122</v>
      </c>
      <c r="H621" s="10">
        <f t="shared" ca="1" si="441"/>
        <v>40309474.521088287</v>
      </c>
      <c r="I621" s="10">
        <f t="shared" ca="1" si="442"/>
        <v>17912154.249750931</v>
      </c>
      <c r="J621" s="10">
        <f t="shared" ca="1" si="476"/>
        <v>83403344.477013454</v>
      </c>
      <c r="K621" s="82">
        <f t="shared" ca="1" si="452"/>
        <v>2249832.832292099</v>
      </c>
      <c r="L621" s="82">
        <f t="shared" ca="1" si="453"/>
        <v>2596909.4377209195</v>
      </c>
      <c r="M621" s="82">
        <f t="shared" ca="1" si="454"/>
        <v>7778311.98309422</v>
      </c>
      <c r="N621" s="82">
        <f t="shared" ca="1" si="455"/>
        <v>3496312.733215793</v>
      </c>
      <c r="O621" s="82">
        <f t="shared" ca="1" si="477"/>
        <v>16121366.986323033</v>
      </c>
      <c r="P621" s="10">
        <f ca="1">IF(IF($A621&gt;='key variables'!$B$26,K621*SUMPRODUCT(Z621:AC621,'control variables'!$O$3:$R$3)/J621+F$65*'key variables'!$B$25/scenario!J$65,K621*SUMPRODUCT(Z621:AC621,'control variables'!$O$7:$R$7)/J621+F$65*'key variables'!$B$25/scenario!J$65)&lt;'key variables'!$B$28,0,IF($A621&gt;='key variables'!$B$26,K621*SUMPRODUCT(Z621:AC621,'control variables'!$O$3:$R$3)/J621+F$65*'key variables'!$B$25/scenario!J$65,K621*SUMPRODUCT(Z621:AC621,'control variables'!$O$7:$R$7)/J621+F$65*'key variables'!$B$25/scenario!J$65))</f>
        <v>1.9080109831250801E-26</v>
      </c>
      <c r="Q621" s="10">
        <f ca="1">IF(IF($A621&gt;='key variables'!$B$26,L621*SUMPRODUCT(Z621:AC621,'control variables'!$O$4:$R$4)/J621+G$65*'key variables'!$B$25/scenario!J$65,L621*SUMPRODUCT(Z621:AC621,'control variables'!$O$7:$R$7)/J621+G$65*'key variables'!$B$25/scenario!J$65)&lt;'key variables'!$B$28,0,IF($A621&gt;='key variables'!$B$26,L621*SUMPRODUCT(Z621:AC621,'control variables'!$O$4:$R$4)/J621+G$65*'key variables'!$B$25/scenario!J$65,L621*SUMPRODUCT(Z621:AC621,'control variables'!$O$7:$R$7)/J621+G$65*'key variables'!$B$25/scenario!J$65))</f>
        <v>2.2023555075888342E-26</v>
      </c>
      <c r="R621" s="10">
        <f ca="1">IF(IF($A621&gt;='key variables'!$B$26,M621*SUMPRODUCT(Z621:AC621,'control variables'!$O$5:$R$5)/J621+H$65*'key variables'!$B$25/scenario!J$65,M621*SUMPRODUCT(Z621:AC621,'control variables'!$O$7:$R$7)/J621+H$65*'key variables'!$B$25/scenario!J$65)&lt;'key variables'!$B$28,0,IF($A621&gt;='key variables'!$B$26,M621*SUMPRODUCT(Z621:AC621,'control variables'!$O$5:$R$5)/J621+H$65*'key variables'!$B$25/scenario!J$65,M621*SUMPRODUCT(Z621:AC621,'control variables'!$O$7:$R$7)/J621+H$65*'key variables'!$B$25/scenario!J$65))</f>
        <v>6.5965366319226823E-26</v>
      </c>
      <c r="S621" s="10">
        <f ca="1">IF(IF($A621&gt;='key variables'!$B$26,N621*SUMPRODUCT(Z621:AC621,'control variables'!$O$6:$R$6)/J621+I$65*'key variables'!$B$25/scenario!J$65,N621*SUMPRODUCT(Z621:AC621,'control variables'!$O$7:$R$7)/J621+I$65*'key variables'!$B$25/scenario!J$65)&lt;'key variables'!$B$28,0,IF($A621&gt;='key variables'!$B$26,N621*SUMPRODUCT(Z621:AC621,'control variables'!$O$6:$R$6)/J621+I$65*'key variables'!$B$25/scenario!J$65,N621*SUMPRODUCT(Z621:AC621,'control variables'!$O$7:$R$7)/J621+I$65*'key variables'!$B$25/scenario!J$65))</f>
        <v>2.9651105627343313E-26</v>
      </c>
      <c r="T621" s="10">
        <f t="shared" ca="1" si="449"/>
        <v>1.3672013685370927E-25</v>
      </c>
      <c r="U621" s="82">
        <f ca="1">SUMPRODUCT(P591:P620,'control variables'!AD$7:AD$36)</f>
        <v>4.0453362619087582E-26</v>
      </c>
      <c r="V621" s="82">
        <f ca="1">SUMPRODUCT(Q591:Q620,'control variables'!AE$7:AE$36)</f>
        <v>4.669401106838142E-26</v>
      </c>
      <c r="W621" s="82">
        <f ca="1">SUMPRODUCT(R591:R620,'control variables'!AF$7:AF$36)</f>
        <v>1.3985878003919721E-25</v>
      </c>
      <c r="X621" s="82">
        <f ca="1">SUMPRODUCT(S591:S620,'control variables'!AG$7:AG$36)</f>
        <v>6.2865829316935073E-26</v>
      </c>
      <c r="Y621" s="82">
        <f t="shared" ca="1" si="443"/>
        <v>2.8987198304360127E-25</v>
      </c>
      <c r="Z621" s="10">
        <f ca="1">IF($A621&gt;='key variables'!$B$26,SUMPRODUCT(P591:P620,'control variables'!V$7:V$36)*$E621,SUMPRODUCT(P591:P620,'control variables'!Z$7:Z$36)*$E621)</f>
        <v>9.8710300079709061E-26</v>
      </c>
      <c r="AA621" s="10">
        <f ca="1">IF($A621&gt;='key variables'!$B$26,SUMPRODUCT(Q591:Q620,'control variables'!W$7:W$36)*$E621,SUMPRODUCT(Q591:Q620,'control variables'!AA$7:AA$36)*$E621)</f>
        <v>1.139381140669474E-25</v>
      </c>
      <c r="AB621" s="10">
        <f ca="1">IF($A621&gt;='key variables'!$B$26,SUMPRODUCT(R591:R620,'control variables'!X$7:X$36)*$E621,SUMPRODUCT(R591:R620,'control variables'!AB$7:AB$36)*$E621)</f>
        <v>3.4126958187493585E-25</v>
      </c>
      <c r="AC621" s="10">
        <f ca="1">IF($A621&gt;='key variables'!$B$26,SUMPRODUCT(S591:S620,'control variables'!Y$7:Y$36)*$E621,SUMPRODUCT(S591:S620,'control variables'!AC$7:AC$36)*$E621)</f>
        <v>1.5339898774462857E-25</v>
      </c>
      <c r="AD621" s="10">
        <f t="shared" ca="1" si="444"/>
        <v>7.073169837662209E-25</v>
      </c>
      <c r="AE621" s="82">
        <f ca="1">SUMPRODUCT(P591:P620,'control variables'!AL$7:AL$36)</f>
        <v>1.3439906991120473E-25</v>
      </c>
      <c r="AF621" s="82">
        <f ca="1">SUMPRODUCT(Q591:Q620,'control variables'!AM$7:AM$36)</f>
        <v>1.5472688365788186E-25</v>
      </c>
      <c r="AG621" s="82">
        <f ca="1">SUMPRODUCT(R591:R620,'control variables'!AN$7:AN$36)</f>
        <v>4.4116700930460385E-25</v>
      </c>
      <c r="AH621" s="82">
        <f ca="1">SUMPRODUCT(S591:S620,'control variables'!AO$7:AO$36)</f>
        <v>1.9102093899067036E-25</v>
      </c>
      <c r="AI621" s="82">
        <f t="shared" ca="1" si="456"/>
        <v>9.2131390186436087E-25</v>
      </c>
      <c r="AJ621" s="10">
        <f ca="1">SUMPRODUCT(P591:P620,'control variables'!AP$7:AP$36)</f>
        <v>1.2841883403832876E-28</v>
      </c>
      <c r="AK621" s="10">
        <f ca="1">SUMPRODUCT(Q591:Q620,'control variables'!AQ$7:AQ$36)</f>
        <v>3.7057429035238061E-28</v>
      </c>
      <c r="AL621" s="10">
        <f ca="1">SUMPRODUCT(R591:R620,'control variables'!AR$7:AR$36)</f>
        <v>1.3319412997956031E-26</v>
      </c>
      <c r="AM621" s="10">
        <f ca="1">SUMPRODUCT(S591:S620,'control variables'!AS$7:AS$36)</f>
        <v>9.9783503509349019E-27</v>
      </c>
      <c r="AN621" s="10">
        <f t="shared" ca="1" si="478"/>
        <v>2.3796756473281642E-26</v>
      </c>
      <c r="AO621" s="82">
        <f ca="1">SUMPRODUCT(P591:P620,'control variables'!AX$7:AX$36)</f>
        <v>1.7463001668635182E-28</v>
      </c>
      <c r="AP621" s="82">
        <f ca="1">SUMPRODUCT(Q591:Q620,'control variables'!AY$7:AY$36)</f>
        <v>4.0313958613550044E-28</v>
      </c>
      <c r="AQ621" s="82">
        <f ca="1">SUMPRODUCT(R591:R620,'control variables'!AZ$7:AZ$36)</f>
        <v>3.6224738084621579E-27</v>
      </c>
      <c r="AR621" s="82">
        <f ca="1">SUMPRODUCT(S591:S620,'control variables'!BA$7:BA$36)</f>
        <v>2.7138067423442609E-27</v>
      </c>
      <c r="AS621" s="82">
        <f t="shared" ca="1" si="479"/>
        <v>6.9140501536282704E-27</v>
      </c>
      <c r="AT621" s="10">
        <f ca="1">SUMPRODUCT(P591:P620,'control variables'!AT$7:AT$36)</f>
        <v>-1.541178042967992E-28</v>
      </c>
      <c r="AU621" s="10">
        <f ca="1">SUMPRODUCT(Q591:Q620,'control variables'!AU$7:AU$36)</f>
        <v>1.6718391282228083E-28</v>
      </c>
      <c r="AV621" s="10">
        <f ca="1">SUMPRODUCT(R591:R620,'control variables'!AV$7:AV$36)</f>
        <v>7.1990732612320458E-26</v>
      </c>
      <c r="AW621" s="10">
        <f ca="1">SUMPRODUCT(S591:S620,'control variables'!AW$7:AW$36)</f>
        <v>5.3932463250178121E-26</v>
      </c>
      <c r="AX621" s="10">
        <f t="shared" ca="1" si="457"/>
        <v>1.2593626197102406E-25</v>
      </c>
      <c r="AY621" s="82">
        <f ca="1">SUMPRODUCT(P591:P620,'control variables'!BB$7:BB$36)</f>
        <v>5.5859449092616761E-28</v>
      </c>
      <c r="AZ621" s="82">
        <f ca="1">SUMPRODUCT(Q591:Q620,'control variables'!BC$7:BC$36)</f>
        <v>1.4244149557359379E-27</v>
      </c>
      <c r="BA621" s="82">
        <f ca="1">SUMPRODUCT(R591:R620,'control variables'!BD$7:BD$36)</f>
        <v>9.9713425269298561E-27</v>
      </c>
      <c r="BB621" s="82">
        <f ca="1">SUMPRODUCT(S591:S620,'control variables'!BE$7:BE$36)</f>
        <v>1.4169989536323024E-27</v>
      </c>
      <c r="BC621" s="82">
        <f t="shared" ca="1" si="480"/>
        <v>1.3371350927224263E-26</v>
      </c>
      <c r="BD621" s="10">
        <f ca="1">SUMPRODUCT(P591:P620,'control variables'!BF$7:BF$36)</f>
        <v>1.1685310204685991E-28</v>
      </c>
      <c r="BE621" s="10">
        <f ca="1">SUMPRODUCT(Q591:Q620,'control variables'!BG$7:BG$36)</f>
        <v>1.3487976492160014E-28</v>
      </c>
      <c r="BF621" s="10">
        <f ca="1">SUMPRODUCT(R591:R620,'control variables'!BH$7:BH$36)</f>
        <v>4.0399440832536294E-27</v>
      </c>
      <c r="BG621" s="10">
        <f ca="1">SUMPRODUCT(S591:S620,'control variables'!BI$7:BI$36)</f>
        <v>9.0796743370922012E-27</v>
      </c>
      <c r="BH621" s="10">
        <f t="shared" ca="1" si="481"/>
        <v>1.3371351287314291E-26</v>
      </c>
      <c r="BI621" s="82">
        <f t="shared" ca="1" si="458"/>
        <v>1.348035465978341E-25</v>
      </c>
      <c r="BJ621" s="82">
        <f t="shared" ca="1" si="459"/>
        <v>1.5631848252644008E-25</v>
      </c>
      <c r="BK621" s="82">
        <f t="shared" ca="1" si="460"/>
        <v>5.2312908444385417E-25</v>
      </c>
      <c r="BL621" s="82">
        <f t="shared" ca="1" si="461"/>
        <v>2.4637040119448078E-25</v>
      </c>
      <c r="BM621" s="82">
        <f t="shared" ca="1" si="451"/>
        <v>1.0606215147626092E-24</v>
      </c>
      <c r="BN621" s="10">
        <f ca="1">BN620+BI621-INDIRECT(ADDRESS(MAX($D621-'key variables'!$B$9*30,34),scenario!BI$4),TRUE)</f>
        <v>9439390.0751690175</v>
      </c>
      <c r="BO621" s="10">
        <f ca="1">BO620+BJ621-INDIRECT(ADDRESS(MAX($D621-'key variables'!$B$9*30,34),scenario!BJ$4),TRUE)</f>
        <v>10895583.360992203</v>
      </c>
      <c r="BP621" s="10">
        <f ca="1">BP620+BK621-INDIRECT(ADDRESS(MAX($D621-'key variables'!$B$9*30,34),scenario!BK$4),TRUE)</f>
        <v>32531162.537994072</v>
      </c>
      <c r="BQ621" s="10">
        <f ca="1">BQ620+BL621-INDIRECT(ADDRESS(MAX($D621-'key variables'!$B$9*30,34),scenario!BL$4),TRUE)</f>
        <v>14415841.516535141</v>
      </c>
      <c r="BR621" s="10">
        <f t="shared" ca="1" si="482"/>
        <v>67281977.490690395</v>
      </c>
      <c r="BS621" s="82">
        <f t="shared" ca="1" si="463"/>
        <v>-2.3433848477536824E-9</v>
      </c>
      <c r="BT621" s="82">
        <f t="shared" ca="1" si="464"/>
        <v>-3.4288309057018415E-10</v>
      </c>
      <c r="BU621" s="82">
        <f t="shared" ca="1" si="465"/>
        <v>-4.2578247660364591E-9</v>
      </c>
      <c r="BV621" s="82">
        <f t="shared" ca="1" si="466"/>
        <v>-2.9943922343414552E-9</v>
      </c>
      <c r="BW621" s="82">
        <f t="shared" ca="1" si="483"/>
        <v>-9.9384849387017808E-9</v>
      </c>
      <c r="BX621" s="10">
        <f t="shared" ca="1" si="467"/>
        <v>-1.8625994260191869E-12</v>
      </c>
      <c r="BY621" s="10">
        <f t="shared" ca="1" si="468"/>
        <v>2.8902850229962488E-12</v>
      </c>
      <c r="BZ621" s="10">
        <f t="shared" ca="1" si="469"/>
        <v>-3.5034723983035412E-11</v>
      </c>
      <c r="CA621" s="10">
        <f t="shared" ca="1" si="470"/>
        <v>-2.0257049910634657E-11</v>
      </c>
      <c r="CB621" s="10">
        <v>0</v>
      </c>
      <c r="CC621" s="82">
        <f t="shared" ca="1" si="471"/>
        <v>3.9725652202851307E-13</v>
      </c>
      <c r="CD621" s="82">
        <f t="shared" ca="1" si="472"/>
        <v>3.4270724516460969E-13</v>
      </c>
      <c r="CE621" s="82">
        <f t="shared" ca="1" si="473"/>
        <v>1.8915613015533009E-10</v>
      </c>
      <c r="CF621" s="82">
        <f t="shared" ca="1" si="474"/>
        <v>3.7028113764059652E-11</v>
      </c>
      <c r="CG621" s="82">
        <f t="shared" ca="1" si="484"/>
        <v>2.2692420768658285E-10</v>
      </c>
      <c r="CH621" s="13" t="str">
        <f t="shared" ca="1" si="436"/>
        <v/>
      </c>
      <c r="CI621" s="81">
        <f t="shared" ca="1" si="445"/>
        <v>0.1131775965863165</v>
      </c>
      <c r="CJ621" s="81">
        <f t="shared" ca="1" si="446"/>
        <v>0.13063724757458739</v>
      </c>
      <c r="CK621" s="81">
        <f t="shared" ca="1" si="447"/>
        <v>0.39004625943939081</v>
      </c>
      <c r="CL621" s="81">
        <f t="shared" ca="1" si="448"/>
        <v>0.17284488538116416</v>
      </c>
      <c r="CM621" s="89">
        <f t="shared" ca="1" si="437"/>
        <v>0.80670598898145884</v>
      </c>
    </row>
    <row r="622" spans="1:91" x14ac:dyDescent="0.3">
      <c r="A622">
        <v>557</v>
      </c>
      <c r="B622" s="3">
        <f t="shared" si="450"/>
        <v>1.7361111111111112</v>
      </c>
      <c r="C622" s="3">
        <f t="shared" si="438"/>
        <v>18.566666666666666</v>
      </c>
      <c r="D622" s="4">
        <f t="shared" ca="1" si="475"/>
        <v>622</v>
      </c>
      <c r="E622" s="58">
        <f>(0.5*(COS(B622*2*PI())+1)*('key variables'!$B$4-'key variables'!$B$6)+'key variables'!$B$6)/'key variables'!$B$4</f>
        <v>1</v>
      </c>
      <c r="F622" s="10">
        <f t="shared" ca="1" si="439"/>
        <v>11689222.907461114</v>
      </c>
      <c r="G622" s="10">
        <f t="shared" ca="1" si="440"/>
        <v>13492492.798713122</v>
      </c>
      <c r="H622" s="10">
        <f t="shared" ca="1" si="441"/>
        <v>40309474.521088287</v>
      </c>
      <c r="I622" s="10">
        <f t="shared" ca="1" si="442"/>
        <v>17912154.249750931</v>
      </c>
      <c r="J622" s="10">
        <f t="shared" ca="1" si="476"/>
        <v>83403344.477013454</v>
      </c>
      <c r="K622" s="82">
        <f t="shared" ca="1" si="452"/>
        <v>2249832.832292099</v>
      </c>
      <c r="L622" s="82">
        <f t="shared" ca="1" si="453"/>
        <v>2596909.4377209195</v>
      </c>
      <c r="M622" s="82">
        <f t="shared" ca="1" si="454"/>
        <v>7778311.98309422</v>
      </c>
      <c r="N622" s="82">
        <f t="shared" ca="1" si="455"/>
        <v>3496312.733215793</v>
      </c>
      <c r="O622" s="82">
        <f t="shared" ca="1" si="477"/>
        <v>16121366.986323033</v>
      </c>
      <c r="P622" s="10">
        <f ca="1">IF(IF($A622&gt;='key variables'!$B$26,K622*SUMPRODUCT(Z622:AC622,'control variables'!$O$3:$R$3)/J622+F$65*'key variables'!$B$25/scenario!J$65,K622*SUMPRODUCT(Z622:AC622,'control variables'!$O$7:$R$7)/J622+F$65*'key variables'!$B$25/scenario!J$65)&lt;'key variables'!$B$28,0,IF($A622&gt;='key variables'!$B$26,K622*SUMPRODUCT(Z622:AC622,'control variables'!$O$3:$R$3)/J622+F$65*'key variables'!$B$25/scenario!J$65,K622*SUMPRODUCT(Z622:AC622,'control variables'!$O$7:$R$7)/J622+F$65*'key variables'!$B$25/scenario!J$65))</f>
        <v>1.6417465747957734E-26</v>
      </c>
      <c r="Q622" s="10">
        <f ca="1">IF(IF($A622&gt;='key variables'!$B$26,L622*SUMPRODUCT(Z622:AC622,'control variables'!$O$4:$R$4)/J622+G$65*'key variables'!$B$25/scenario!J$65,L622*SUMPRODUCT(Z622:AC622,'control variables'!$O$7:$R$7)/J622+G$65*'key variables'!$B$25/scenario!J$65)&lt;'key variables'!$B$28,0,IF($A622&gt;='key variables'!$B$26,L622*SUMPRODUCT(Z622:AC622,'control variables'!$O$4:$R$4)/J622+G$65*'key variables'!$B$25/scenario!J$65,L622*SUMPRODUCT(Z622:AC622,'control variables'!$O$7:$R$7)/J622+G$65*'key variables'!$B$25/scenario!J$65))</f>
        <v>1.895015093227871E-26</v>
      </c>
      <c r="R622" s="10">
        <f ca="1">IF(IF($A622&gt;='key variables'!$B$26,M622*SUMPRODUCT(Z622:AC622,'control variables'!$O$5:$R$5)/J622+H$65*'key variables'!$B$25/scenario!J$65,M622*SUMPRODUCT(Z622:AC622,'control variables'!$O$7:$R$7)/J622+H$65*'key variables'!$B$25/scenario!J$65)&lt;'key variables'!$B$28,0,IF($A622&gt;='key variables'!$B$26,M622*SUMPRODUCT(Z622:AC622,'control variables'!$O$5:$R$5)/J622+H$65*'key variables'!$B$25/scenario!J$65,M622*SUMPRODUCT(Z622:AC622,'control variables'!$O$7:$R$7)/J622+H$65*'key variables'!$B$25/scenario!J$65))</f>
        <v>5.6759848432507477E-26</v>
      </c>
      <c r="S622" s="10">
        <f ca="1">IF(IF($A622&gt;='key variables'!$B$26,N622*SUMPRODUCT(Z622:AC622,'control variables'!$O$6:$R$6)/J622+I$65*'key variables'!$B$25/scenario!J$65,N622*SUMPRODUCT(Z622:AC622,'control variables'!$O$7:$R$7)/J622+I$65*'key variables'!$B$25/scenario!J$65)&lt;'key variables'!$B$28,0,IF($A622&gt;='key variables'!$B$26,N622*SUMPRODUCT(Z622:AC622,'control variables'!$O$6:$R$6)/J622+I$65*'key variables'!$B$25/scenario!J$65,N622*SUMPRODUCT(Z622:AC622,'control variables'!$O$7:$R$7)/J622+I$65*'key variables'!$B$25/scenario!J$65))</f>
        <v>2.5513270905216468E-26</v>
      </c>
      <c r="T622" s="10">
        <f t="shared" ca="1" si="449"/>
        <v>1.1764073601796039E-25</v>
      </c>
      <c r="U622" s="82">
        <f ca="1">SUMPRODUCT(P592:P621,'control variables'!AD$7:AD$36)</f>
        <v>3.4808064579418949E-26</v>
      </c>
      <c r="V622" s="82">
        <f ca="1">SUMPRODUCT(Q592:Q621,'control variables'!AE$7:AE$36)</f>
        <v>4.0177825711166619E-26</v>
      </c>
      <c r="W622" s="82">
        <f ca="1">SUMPRODUCT(R592:R621,'control variables'!AF$7:AF$36)</f>
        <v>1.2034137911952218E-25</v>
      </c>
      <c r="X622" s="82">
        <f ca="1">SUMPRODUCT(S592:S621,'control variables'!AG$7:AG$36)</f>
        <v>5.4092854216032547E-26</v>
      </c>
      <c r="Y622" s="82">
        <f t="shared" ca="1" si="443"/>
        <v>2.4942012362614026E-25</v>
      </c>
      <c r="Z622" s="10">
        <f ca="1">IF($A622&gt;='key variables'!$B$26,SUMPRODUCT(P592:P621,'control variables'!V$7:V$36)*$E622,SUMPRODUCT(P592:P621,'control variables'!Z$7:Z$36)*$E622)</f>
        <v>8.4935201362151502E-26</v>
      </c>
      <c r="AA622" s="10">
        <f ca="1">IF($A622&gt;='key variables'!$B$26,SUMPRODUCT(Q592:Q621,'control variables'!W$7:W$36)*$E622,SUMPRODUCT(Q592:Q621,'control variables'!AA$7:AA$36)*$E622)</f>
        <v>9.8037962130450903E-26</v>
      </c>
      <c r="AB622" s="10">
        <f ca="1">IF($A622&gt;='key variables'!$B$26,SUMPRODUCT(R592:R621,'control variables'!X$7:X$36)*$E622,SUMPRODUCT(R592:R621,'control variables'!AB$7:AB$36)*$E622)</f>
        <v>2.9364514779023814E-25</v>
      </c>
      <c r="AC622" s="10">
        <f ca="1">IF($A622&gt;='key variables'!$B$26,SUMPRODUCT(S592:S621,'control variables'!Y$7:Y$36)*$E622,SUMPRODUCT(S592:S621,'control variables'!AC$7:AC$36)*$E622)</f>
        <v>1.319920403678165E-25</v>
      </c>
      <c r="AD622" s="10">
        <f t="shared" ca="1" si="444"/>
        <v>6.0861035165065709E-25</v>
      </c>
      <c r="AE622" s="82">
        <f ca="1">SUMPRODUCT(P592:P621,'control variables'!AL$7:AL$36)</f>
        <v>1.156435757623694E-25</v>
      </c>
      <c r="AF622" s="82">
        <f ca="1">SUMPRODUCT(Q592:Q621,'control variables'!AM$7:AM$36)</f>
        <v>1.3313462737939556E-25</v>
      </c>
      <c r="AG622" s="82">
        <f ca="1">SUMPRODUCT(R592:R621,'control variables'!AN$7:AN$36)</f>
        <v>3.7960181196255102E-25</v>
      </c>
      <c r="AH622" s="82">
        <f ca="1">SUMPRODUCT(S592:S621,'control variables'!AO$7:AO$36)</f>
        <v>1.6436381922107987E-25</v>
      </c>
      <c r="AI622" s="82">
        <f t="shared" ca="1" si="456"/>
        <v>7.9274383432539584E-25</v>
      </c>
      <c r="AJ622" s="10">
        <f ca="1">SUMPRODUCT(P592:P621,'control variables'!AP$7:AP$36)</f>
        <v>1.1049788643060031E-28</v>
      </c>
      <c r="AK622" s="10">
        <f ca="1">SUMPRODUCT(Q592:Q621,'control variables'!AQ$7:AQ$36)</f>
        <v>3.1886036153572402E-28</v>
      </c>
      <c r="AL622" s="10">
        <f ca="1">SUMPRODUCT(R592:R621,'control variables'!AR$7:AR$36)</f>
        <v>1.146067861300729E-26</v>
      </c>
      <c r="AM622" s="10">
        <f ca="1">SUMPRODUCT(S592:S621,'control variables'!AS$7:AS$36)</f>
        <v>8.5858638423181746E-27</v>
      </c>
      <c r="AN622" s="10">
        <f t="shared" ca="1" si="478"/>
        <v>2.0475900703291788E-26</v>
      </c>
      <c r="AO622" s="82">
        <f ca="1">SUMPRODUCT(P592:P621,'control variables'!AX$7:AX$36)</f>
        <v>1.5026026280088369E-28</v>
      </c>
      <c r="AP622" s="82">
        <f ca="1">SUMPRODUCT(Q592:Q621,'control variables'!AY$7:AY$36)</f>
        <v>3.4688114510667667E-28</v>
      </c>
      <c r="AQ622" s="82">
        <f ca="1">SUMPRODUCT(R592:R621,'control variables'!AZ$7:AZ$36)</f>
        <v>3.1169547869108265E-27</v>
      </c>
      <c r="AR622" s="82">
        <f ca="1">SUMPRODUCT(S592:S621,'control variables'!BA$7:BA$36)</f>
        <v>2.3350929126225549E-27</v>
      </c>
      <c r="AS622" s="82">
        <f t="shared" ca="1" si="479"/>
        <v>5.9491891074409421E-27</v>
      </c>
      <c r="AT622" s="10">
        <f ca="1">SUMPRODUCT(P592:P621,'control variables'!AT$7:AT$36)</f>
        <v>-1.3261054551420707E-28</v>
      </c>
      <c r="AU622" s="10">
        <f ca="1">SUMPRODUCT(Q592:Q621,'control variables'!AU$7:AU$36)</f>
        <v>1.438532684897766E-28</v>
      </c>
      <c r="AV622" s="10">
        <f ca="1">SUMPRODUCT(R592:R621,'control variables'!AV$7:AV$36)</f>
        <v>6.1944370199449462E-26</v>
      </c>
      <c r="AW622" s="10">
        <f ca="1">SUMPRODUCT(S592:S621,'control variables'!AW$7:AW$36)</f>
        <v>4.6406146292856211E-26</v>
      </c>
      <c r="AX622" s="10">
        <f t="shared" ca="1" si="457"/>
        <v>1.0836175921528125E-25</v>
      </c>
      <c r="AY622" s="82">
        <f ca="1">SUMPRODUCT(P592:P621,'control variables'!BB$7:BB$36)</f>
        <v>4.8064219770673388E-28</v>
      </c>
      <c r="AZ622" s="82">
        <f ca="1">SUMPRODUCT(Q592:Q621,'control variables'!BC$7:BC$36)</f>
        <v>1.2256367470365061E-27</v>
      </c>
      <c r="BA622" s="82">
        <f ca="1">SUMPRODUCT(R592:R621,'control variables'!BD$7:BD$36)</f>
        <v>8.5798339655728054E-27</v>
      </c>
      <c r="BB622" s="82">
        <f ca="1">SUMPRODUCT(S592:S621,'control variables'!BE$7:BE$36)</f>
        <v>1.2192556537618853E-27</v>
      </c>
      <c r="BC622" s="82">
        <f t="shared" ca="1" si="480"/>
        <v>1.1505368564077931E-26</v>
      </c>
      <c r="BD622" s="10">
        <f ca="1">SUMPRODUCT(P592:P621,'control variables'!BF$7:BF$36)</f>
        <v>1.0054616128334775E-28</v>
      </c>
      <c r="BE622" s="10">
        <f ca="1">SUMPRODUCT(Q592:Q621,'control variables'!BG$7:BG$36)</f>
        <v>1.1605718941229999E-28</v>
      </c>
      <c r="BF622" s="10">
        <f ca="1">SUMPRODUCT(R592:R621,'control variables'!BH$7:BH$36)</f>
        <v>3.4761667619883385E-27</v>
      </c>
      <c r="BG622" s="10">
        <f ca="1">SUMPRODUCT(S592:S621,'control variables'!BI$7:BI$36)</f>
        <v>7.8125987612331292E-27</v>
      </c>
      <c r="BH622" s="10">
        <f t="shared" ca="1" si="481"/>
        <v>1.1505368873917116E-26</v>
      </c>
      <c r="BI622" s="82">
        <f t="shared" ca="1" si="458"/>
        <v>1.1599160741456192E-25</v>
      </c>
      <c r="BJ622" s="82">
        <f t="shared" ca="1" si="459"/>
        <v>1.3450411739492183E-25</v>
      </c>
      <c r="BK622" s="82">
        <f t="shared" ca="1" si="460"/>
        <v>4.5012601612757328E-25</v>
      </c>
      <c r="BL622" s="82">
        <f t="shared" ca="1" si="461"/>
        <v>2.1198922116769798E-25</v>
      </c>
      <c r="BM622" s="82">
        <f t="shared" ca="1" si="451"/>
        <v>9.1261096210475509E-25</v>
      </c>
      <c r="BN622" s="10">
        <f ca="1">BN621+BI622-INDIRECT(ADDRESS(MAX($D622-'key variables'!$B$9*30,34),scenario!BI$4),TRUE)</f>
        <v>9439390.0751690175</v>
      </c>
      <c r="BO622" s="10">
        <f ca="1">BO621+BJ622-INDIRECT(ADDRESS(MAX($D622-'key variables'!$B$9*30,34),scenario!BJ$4),TRUE)</f>
        <v>10895583.360992203</v>
      </c>
      <c r="BP622" s="10">
        <f ca="1">BP621+BK622-INDIRECT(ADDRESS(MAX($D622-'key variables'!$B$9*30,34),scenario!BK$4),TRUE)</f>
        <v>32531162.537994072</v>
      </c>
      <c r="BQ622" s="10">
        <f ca="1">BQ621+BL622-INDIRECT(ADDRESS(MAX($D622-'key variables'!$B$9*30,34),scenario!BL$4),TRUE)</f>
        <v>14415841.516535141</v>
      </c>
      <c r="BR622" s="10">
        <f t="shared" ca="1" si="482"/>
        <v>67281977.490690395</v>
      </c>
      <c r="BS622" s="82">
        <f t="shared" ca="1" si="463"/>
        <v>-2.3433848477536824E-9</v>
      </c>
      <c r="BT622" s="82">
        <f t="shared" ca="1" si="464"/>
        <v>-3.428830905701843E-10</v>
      </c>
      <c r="BU622" s="82">
        <f t="shared" ca="1" si="465"/>
        <v>-4.2578247660364599E-9</v>
      </c>
      <c r="BV622" s="82">
        <f t="shared" ca="1" si="466"/>
        <v>-2.9943922343414556E-9</v>
      </c>
      <c r="BW622" s="82">
        <f t="shared" ca="1" si="483"/>
        <v>-9.9384849387017825E-9</v>
      </c>
      <c r="BX622" s="10">
        <f t="shared" ca="1" si="467"/>
        <v>-1.8625994260191873E-12</v>
      </c>
      <c r="BY622" s="10">
        <f t="shared" ca="1" si="468"/>
        <v>2.890285022996248E-12</v>
      </c>
      <c r="BZ622" s="10">
        <f t="shared" ca="1" si="469"/>
        <v>-3.5034723983035425E-11</v>
      </c>
      <c r="CA622" s="10">
        <f t="shared" ca="1" si="470"/>
        <v>-2.025704991063466E-11</v>
      </c>
      <c r="CB622" s="10">
        <v>0</v>
      </c>
      <c r="CC622" s="82">
        <f t="shared" ca="1" si="471"/>
        <v>3.9725652202851317E-13</v>
      </c>
      <c r="CD622" s="82">
        <f t="shared" ca="1" si="472"/>
        <v>3.4270724516460949E-13</v>
      </c>
      <c r="CE622" s="82">
        <f t="shared" ca="1" si="473"/>
        <v>1.8915613015533004E-10</v>
      </c>
      <c r="CF622" s="82">
        <f t="shared" ca="1" si="474"/>
        <v>3.7028113764059613E-11</v>
      </c>
      <c r="CG622" s="82">
        <f t="shared" ca="1" si="484"/>
        <v>2.2692420768658277E-10</v>
      </c>
      <c r="CH622" s="13" t="str">
        <f t="shared" ca="1" si="436"/>
        <v/>
      </c>
      <c r="CI622" s="81">
        <f t="shared" ca="1" si="445"/>
        <v>0.1131775965863165</v>
      </c>
      <c r="CJ622" s="81">
        <f t="shared" ca="1" si="446"/>
        <v>0.13063724757458739</v>
      </c>
      <c r="CK622" s="81">
        <f t="shared" ca="1" si="447"/>
        <v>0.39004625943939081</v>
      </c>
      <c r="CL622" s="81">
        <f t="shared" ca="1" si="448"/>
        <v>0.17284488538116416</v>
      </c>
      <c r="CM622" s="89">
        <f t="shared" ca="1" si="437"/>
        <v>0.80670598898145884</v>
      </c>
    </row>
    <row r="623" spans="1:91" x14ac:dyDescent="0.3">
      <c r="A623">
        <v>558</v>
      </c>
      <c r="B623" s="3">
        <f t="shared" si="450"/>
        <v>1.7388888888888889</v>
      </c>
      <c r="C623" s="3">
        <f t="shared" si="438"/>
        <v>18.600000000000001</v>
      </c>
      <c r="D623" s="4">
        <f t="shared" ca="1" si="475"/>
        <v>623</v>
      </c>
      <c r="E623" s="58">
        <f>(0.5*(COS(B623*2*PI())+1)*('key variables'!$B$4-'key variables'!$B$6)+'key variables'!$B$6)/'key variables'!$B$4</f>
        <v>1</v>
      </c>
      <c r="F623" s="10">
        <f t="shared" ca="1" si="439"/>
        <v>11689222.907461114</v>
      </c>
      <c r="G623" s="10">
        <f t="shared" ca="1" si="440"/>
        <v>13492492.798713122</v>
      </c>
      <c r="H623" s="10">
        <f t="shared" ca="1" si="441"/>
        <v>40309474.521088287</v>
      </c>
      <c r="I623" s="10">
        <f t="shared" ca="1" si="442"/>
        <v>17912154.249750931</v>
      </c>
      <c r="J623" s="10">
        <f t="shared" ca="1" si="476"/>
        <v>83403344.477013454</v>
      </c>
      <c r="K623" s="82">
        <f t="shared" ca="1" si="452"/>
        <v>2249832.832292099</v>
      </c>
      <c r="L623" s="82">
        <f t="shared" ca="1" si="453"/>
        <v>2596909.4377209195</v>
      </c>
      <c r="M623" s="82">
        <f t="shared" ca="1" si="454"/>
        <v>7778311.98309422</v>
      </c>
      <c r="N623" s="82">
        <f t="shared" ca="1" si="455"/>
        <v>3496312.733215793</v>
      </c>
      <c r="O623" s="82">
        <f t="shared" ca="1" si="477"/>
        <v>16121366.986323033</v>
      </c>
      <c r="P623" s="10">
        <f ca="1">IF(IF($A623&gt;='key variables'!$B$26,K623*SUMPRODUCT(Z623:AC623,'control variables'!$O$3:$R$3)/J623+F$65*'key variables'!$B$25/scenario!J$65,K623*SUMPRODUCT(Z623:AC623,'control variables'!$O$7:$R$7)/J623+F$65*'key variables'!$B$25/scenario!J$65)&lt;'key variables'!$B$28,0,IF($A623&gt;='key variables'!$B$26,K623*SUMPRODUCT(Z623:AC623,'control variables'!$O$3:$R$3)/J623+F$65*'key variables'!$B$25/scenario!J$65,K623*SUMPRODUCT(Z623:AC623,'control variables'!$O$7:$R$7)/J623+F$65*'key variables'!$B$25/scenario!J$65))</f>
        <v>1.4126395705747158E-26</v>
      </c>
      <c r="Q623" s="10">
        <f ca="1">IF(IF($A623&gt;='key variables'!$B$26,L623*SUMPRODUCT(Z623:AC623,'control variables'!$O$4:$R$4)/J623+G$65*'key variables'!$B$25/scenario!J$65,L623*SUMPRODUCT(Z623:AC623,'control variables'!$O$7:$R$7)/J623+G$65*'key variables'!$B$25/scenario!J$65)&lt;'key variables'!$B$28,0,IF($A623&gt;='key variables'!$B$26,L623*SUMPRODUCT(Z623:AC623,'control variables'!$O$4:$R$4)/J623+G$65*'key variables'!$B$25/scenario!J$65,L623*SUMPRODUCT(Z623:AC623,'control variables'!$O$7:$R$7)/J623+G$65*'key variables'!$B$25/scenario!J$65))</f>
        <v>1.630564271384595E-26</v>
      </c>
      <c r="R623" s="10">
        <f ca="1">IF(IF($A623&gt;='key variables'!$B$26,M623*SUMPRODUCT(Z623:AC623,'control variables'!$O$5:$R$5)/J623+H$65*'key variables'!$B$25/scenario!J$65,M623*SUMPRODUCT(Z623:AC623,'control variables'!$O$7:$R$7)/J623+H$65*'key variables'!$B$25/scenario!J$65)&lt;'key variables'!$B$28,0,IF($A623&gt;='key variables'!$B$26,M623*SUMPRODUCT(Z623:AC623,'control variables'!$O$5:$R$5)/J623+H$65*'key variables'!$B$25/scenario!J$65,M623*SUMPRODUCT(Z623:AC623,'control variables'!$O$7:$R$7)/J623+H$65*'key variables'!$B$25/scenario!J$65))</f>
        <v>4.8838967686323656E-26</v>
      </c>
      <c r="S623" s="10">
        <f ca="1">IF(IF($A623&gt;='key variables'!$B$26,N623*SUMPRODUCT(Z623:AC623,'control variables'!$O$6:$R$6)/J623+I$65*'key variables'!$B$25/scenario!J$65,N623*SUMPRODUCT(Z623:AC623,'control variables'!$O$7:$R$7)/J623+I$65*'key variables'!$B$25/scenario!J$65)&lt;'key variables'!$B$28,0,IF($A623&gt;='key variables'!$B$26,N623*SUMPRODUCT(Z623:AC623,'control variables'!$O$6:$R$6)/J623+I$65*'key variables'!$B$25/scenario!J$65,N623*SUMPRODUCT(Z623:AC623,'control variables'!$O$7:$R$7)/J623+I$65*'key variables'!$B$25/scenario!J$65))</f>
        <v>2.1952874218717185E-26</v>
      </c>
      <c r="T623" s="10">
        <f t="shared" ca="1" si="449"/>
        <v>1.0122388032463395E-25</v>
      </c>
      <c r="U623" s="82">
        <f ca="1">SUMPRODUCT(P593:P622,'control variables'!AD$7:AD$36)</f>
        <v>2.9950572247195989E-26</v>
      </c>
      <c r="V623" s="82">
        <f ca="1">SUMPRODUCT(Q593:Q622,'control variables'!AE$7:AE$36)</f>
        <v>3.4570979060095497E-26</v>
      </c>
      <c r="W623" s="82">
        <f ca="1">SUMPRODUCT(R593:R622,'control variables'!AF$7:AF$36)</f>
        <v>1.0354764659272585E-25</v>
      </c>
      <c r="X623" s="82">
        <f ca="1">SUMPRODUCT(S593:S622,'control variables'!AG$7:AG$36)</f>
        <v>4.6544154575381085E-26</v>
      </c>
      <c r="Y623" s="82">
        <f t="shared" ca="1" si="443"/>
        <v>2.1461335247539841E-25</v>
      </c>
      <c r="Z623" s="10">
        <f ca="1">IF($A623&gt;='key variables'!$B$26,SUMPRODUCT(P593:P622,'control variables'!V$7:V$36)*$E623,SUMPRODUCT(P593:P622,'control variables'!Z$7:Z$36)*$E623)</f>
        <v>7.3082428324135276E-26</v>
      </c>
      <c r="AA623" s="10">
        <f ca="1">IF($A623&gt;='key variables'!$B$26,SUMPRODUCT(Q593:Q622,'control variables'!W$7:W$36)*$E623,SUMPRODUCT(Q593:Q622,'control variables'!AA$7:AA$36)*$E623)</f>
        <v>8.4356688693690918E-26</v>
      </c>
      <c r="AB623" s="10">
        <f ca="1">IF($A623&gt;='key variables'!$B$26,SUMPRODUCT(R593:R622,'control variables'!X$7:X$36)*$E623,SUMPRODUCT(R593:R622,'control variables'!AB$7:AB$36)*$E623)</f>
        <v>2.5266674031426088E-25</v>
      </c>
      <c r="AC623" s="10">
        <f ca="1">IF($A623&gt;='key variables'!$B$26,SUMPRODUCT(S593:S622,'control variables'!Y$7:Y$36)*$E623,SUMPRODUCT(S593:S622,'control variables'!AC$7:AC$36)*$E623)</f>
        <v>1.1357244905333052E-25</v>
      </c>
      <c r="AD623" s="10">
        <f t="shared" ca="1" si="444"/>
        <v>5.2367830638541763E-25</v>
      </c>
      <c r="AE623" s="82">
        <f ca="1">SUMPRODUCT(P593:P622,'control variables'!AL$7:AL$36)</f>
        <v>9.9505425327291912E-26</v>
      </c>
      <c r="AF623" s="82">
        <f ca="1">SUMPRODUCT(Q593:Q622,'control variables'!AM$7:AM$36)</f>
        <v>1.1455558716377978E-25</v>
      </c>
      <c r="AG623" s="82">
        <f ca="1">SUMPRODUCT(R593:R622,'control variables'!AN$7:AN$36)</f>
        <v>3.2662808552341161E-25</v>
      </c>
      <c r="AH623" s="82">
        <f ca="1">SUMPRODUCT(S593:S622,'control variables'!AO$7:AO$36)</f>
        <v>1.4142672113165184E-25</v>
      </c>
      <c r="AI623" s="82">
        <f t="shared" ca="1" si="456"/>
        <v>6.8211581914613522E-25</v>
      </c>
      <c r="AJ623" s="10">
        <f ca="1">SUMPRODUCT(P593:P622,'control variables'!AP$7:AP$36)</f>
        <v>9.5077820921389374E-29</v>
      </c>
      <c r="AK623" s="10">
        <f ca="1">SUMPRODUCT(Q593:Q622,'control variables'!AQ$7:AQ$36)</f>
        <v>2.7436315148040196E-28</v>
      </c>
      <c r="AL623" s="10">
        <f ca="1">SUMPRODUCT(R593:R622,'control variables'!AR$7:AR$36)</f>
        <v>9.8613320490023817E-27</v>
      </c>
      <c r="AM623" s="10">
        <f ca="1">SUMPRODUCT(S593:S622,'control variables'!AS$7:AS$36)</f>
        <v>7.3876999029122949E-27</v>
      </c>
      <c r="AN623" s="10">
        <f t="shared" ca="1" si="478"/>
        <v>1.7618472924316468E-26</v>
      </c>
      <c r="AO623" s="82">
        <f ca="1">SUMPRODUCT(P593:P622,'control variables'!AX$7:AX$36)</f>
        <v>1.2929132691742573E-28</v>
      </c>
      <c r="AP623" s="82">
        <f ca="1">SUMPRODUCT(Q593:Q622,'control variables'!AY$7:AY$36)</f>
        <v>2.9847361303306969E-28</v>
      </c>
      <c r="AQ623" s="82">
        <f ca="1">SUMPRODUCT(R593:R622,'control variables'!AZ$7:AZ$36)</f>
        <v>2.6819813357796991E-27</v>
      </c>
      <c r="AR623" s="82">
        <f ca="1">SUMPRODUCT(S593:S622,'control variables'!BA$7:BA$36)</f>
        <v>2.009228890731522E-27</v>
      </c>
      <c r="AS623" s="82">
        <f t="shared" ca="1" si="479"/>
        <v>5.1189751664617166E-27</v>
      </c>
      <c r="AT623" s="10">
        <f ca="1">SUMPRODUCT(P593:P622,'control variables'!AT$7:AT$36)</f>
        <v>-1.1410464132819737E-28</v>
      </c>
      <c r="AU623" s="10">
        <f ca="1">SUMPRODUCT(Q593:Q622,'control variables'!AU$7:AU$36)</f>
        <v>1.2377843361753085E-28</v>
      </c>
      <c r="AV623" s="10">
        <f ca="1">SUMPRODUCT(R593:R622,'control variables'!AV$7:AV$36)</f>
        <v>5.3299985431038153E-26</v>
      </c>
      <c r="AW623" s="10">
        <f ca="1">SUMPRODUCT(S593:S622,'control variables'!AW$7:AW$36)</f>
        <v>3.9930132687697323E-26</v>
      </c>
      <c r="AX623" s="10">
        <f t="shared" ca="1" si="457"/>
        <v>9.3239791911024817E-26</v>
      </c>
      <c r="AY623" s="82">
        <f ca="1">SUMPRODUCT(P593:P622,'control variables'!BB$7:BB$36)</f>
        <v>4.1356820729349778E-28</v>
      </c>
      <c r="AZ623" s="82">
        <f ca="1">SUMPRODUCT(Q593:Q622,'control variables'!BC$7:BC$36)</f>
        <v>1.0545981910939079E-27</v>
      </c>
      <c r="BA623" s="82">
        <f ca="1">SUMPRODUCT(R593:R622,'control variables'!BD$7:BD$36)</f>
        <v>7.3825115001301813E-27</v>
      </c>
      <c r="BB623" s="82">
        <f ca="1">SUMPRODUCT(S593:S622,'control variables'!BE$7:BE$36)</f>
        <v>1.0491075843208263E-27</v>
      </c>
      <c r="BC623" s="82">
        <f t="shared" ca="1" si="480"/>
        <v>9.8997854828384144E-27</v>
      </c>
      <c r="BD623" s="10">
        <f ca="1">SUMPRODUCT(P593:P622,'control variables'!BF$7:BF$36)</f>
        <v>8.6514866714988058E-29</v>
      </c>
      <c r="BE623" s="10">
        <f ca="1">SUMPRODUCT(Q593:Q622,'control variables'!BG$7:BG$36)</f>
        <v>9.9861318872490578E-29</v>
      </c>
      <c r="BF623" s="10">
        <f ca="1">SUMPRODUCT(R593:R622,'control variables'!BH$7:BH$36)</f>
        <v>2.9910650019246507E-27</v>
      </c>
      <c r="BG623" s="10">
        <f ca="1">SUMPRODUCT(S593:S622,'control variables'!BI$7:BI$36)</f>
        <v>6.7223445619271719E-27</v>
      </c>
      <c r="BH623" s="10">
        <f t="shared" ca="1" si="481"/>
        <v>9.8997857494393005E-27</v>
      </c>
      <c r="BI623" s="82">
        <f t="shared" ca="1" si="458"/>
        <v>9.9804888893257215E-26</v>
      </c>
      <c r="BJ623" s="82">
        <f t="shared" ca="1" si="459"/>
        <v>1.1573396378849123E-25</v>
      </c>
      <c r="BK623" s="82">
        <f t="shared" ca="1" si="460"/>
        <v>3.8731058245457995E-25</v>
      </c>
      <c r="BL623" s="82">
        <f t="shared" ca="1" si="461"/>
        <v>1.8240596140366999E-25</v>
      </c>
      <c r="BM623" s="82">
        <f t="shared" ca="1" si="451"/>
        <v>7.8525539653999835E-25</v>
      </c>
      <c r="BN623" s="10">
        <f ca="1">BN622+BI623-INDIRECT(ADDRESS(MAX($D623-'key variables'!$B$9*30,34),scenario!BI$4),TRUE)</f>
        <v>9439390.0751690175</v>
      </c>
      <c r="BO623" s="10">
        <f ca="1">BO622+BJ623-INDIRECT(ADDRESS(MAX($D623-'key variables'!$B$9*30,34),scenario!BJ$4),TRUE)</f>
        <v>10895583.360992203</v>
      </c>
      <c r="BP623" s="10">
        <f ca="1">BP622+BK623-INDIRECT(ADDRESS(MAX($D623-'key variables'!$B$9*30,34),scenario!BK$4),TRUE)</f>
        <v>32531162.537994072</v>
      </c>
      <c r="BQ623" s="10">
        <f ca="1">BQ622+BL623-INDIRECT(ADDRESS(MAX($D623-'key variables'!$B$9*30,34),scenario!BL$4),TRUE)</f>
        <v>14415841.516535141</v>
      </c>
      <c r="BR623" s="10">
        <f t="shared" ca="1" si="482"/>
        <v>67281977.490690395</v>
      </c>
      <c r="BS623" s="82">
        <f t="shared" ca="1" si="463"/>
        <v>-2.3433848477536824E-9</v>
      </c>
      <c r="BT623" s="82">
        <f t="shared" ca="1" si="464"/>
        <v>-3.4288309057018441E-10</v>
      </c>
      <c r="BU623" s="82">
        <f t="shared" ca="1" si="465"/>
        <v>-4.2578247660364599E-9</v>
      </c>
      <c r="BV623" s="82">
        <f t="shared" ca="1" si="466"/>
        <v>-2.9943922343414556E-9</v>
      </c>
      <c r="BW623" s="82">
        <f t="shared" ca="1" si="483"/>
        <v>-9.9384849387017825E-9</v>
      </c>
      <c r="BX623" s="10">
        <f t="shared" ca="1" si="467"/>
        <v>-1.8625994260191877E-12</v>
      </c>
      <c r="BY623" s="10">
        <f t="shared" ca="1" si="468"/>
        <v>2.8902850229962472E-12</v>
      </c>
      <c r="BZ623" s="10">
        <f t="shared" ca="1" si="469"/>
        <v>-3.5034723983035431E-11</v>
      </c>
      <c r="CA623" s="10">
        <f t="shared" ca="1" si="470"/>
        <v>-2.0257049910634663E-11</v>
      </c>
      <c r="CB623" s="10">
        <v>0</v>
      </c>
      <c r="CC623" s="82">
        <f t="shared" ca="1" si="471"/>
        <v>3.9725652202851322E-13</v>
      </c>
      <c r="CD623" s="82">
        <f t="shared" ca="1" si="472"/>
        <v>3.4270724516460934E-13</v>
      </c>
      <c r="CE623" s="82">
        <f t="shared" ca="1" si="473"/>
        <v>1.8915613015532999E-10</v>
      </c>
      <c r="CF623" s="82">
        <f t="shared" ca="1" si="474"/>
        <v>3.7028113764059581E-11</v>
      </c>
      <c r="CG623" s="82">
        <f t="shared" ca="1" si="484"/>
        <v>2.2692420768658269E-10</v>
      </c>
      <c r="CH623" s="13" t="str">
        <f t="shared" ca="1" si="436"/>
        <v/>
      </c>
      <c r="CI623" s="81">
        <f t="shared" ca="1" si="445"/>
        <v>0.1131775965863165</v>
      </c>
      <c r="CJ623" s="81">
        <f t="shared" ca="1" si="446"/>
        <v>0.13063724757458739</v>
      </c>
      <c r="CK623" s="81">
        <f t="shared" ca="1" si="447"/>
        <v>0.39004625943939081</v>
      </c>
      <c r="CL623" s="81">
        <f t="shared" ca="1" si="448"/>
        <v>0.17284488538116416</v>
      </c>
      <c r="CM623" s="89">
        <f t="shared" ca="1" si="437"/>
        <v>0.80670598898145884</v>
      </c>
    </row>
    <row r="624" spans="1:91" x14ac:dyDescent="0.3">
      <c r="A624">
        <v>559</v>
      </c>
      <c r="B624" s="3">
        <f t="shared" si="450"/>
        <v>1.7416666666666667</v>
      </c>
      <c r="C624" s="3">
        <f t="shared" si="438"/>
        <v>18.633333333333333</v>
      </c>
      <c r="D624" s="4">
        <f t="shared" ca="1" si="475"/>
        <v>624</v>
      </c>
      <c r="E624" s="58">
        <f>(0.5*(COS(B624*2*PI())+1)*('key variables'!$B$4-'key variables'!$B$6)+'key variables'!$B$6)/'key variables'!$B$4</f>
        <v>1</v>
      </c>
      <c r="F624" s="10">
        <f t="shared" ca="1" si="439"/>
        <v>11689222.907461114</v>
      </c>
      <c r="G624" s="10">
        <f t="shared" ca="1" si="440"/>
        <v>13492492.798713122</v>
      </c>
      <c r="H624" s="10">
        <f t="shared" ca="1" si="441"/>
        <v>40309474.521088287</v>
      </c>
      <c r="I624" s="10">
        <f t="shared" ca="1" si="442"/>
        <v>17912154.249750931</v>
      </c>
      <c r="J624" s="10">
        <f t="shared" ca="1" si="476"/>
        <v>83403344.477013454</v>
      </c>
      <c r="K624" s="82">
        <f t="shared" ca="1" si="452"/>
        <v>2249832.832292099</v>
      </c>
      <c r="L624" s="82">
        <f t="shared" ca="1" si="453"/>
        <v>2596909.4377209195</v>
      </c>
      <c r="M624" s="82">
        <f t="shared" ca="1" si="454"/>
        <v>7778311.98309422</v>
      </c>
      <c r="N624" s="82">
        <f t="shared" ca="1" si="455"/>
        <v>3496312.733215793</v>
      </c>
      <c r="O624" s="82">
        <f t="shared" ca="1" si="477"/>
        <v>16121366.986323033</v>
      </c>
      <c r="P624" s="10">
        <f ca="1">IF(IF($A624&gt;='key variables'!$B$26,K624*SUMPRODUCT(Z624:AC624,'control variables'!$O$3:$R$3)/J624+F$65*'key variables'!$B$25/scenario!J$65,K624*SUMPRODUCT(Z624:AC624,'control variables'!$O$7:$R$7)/J624+F$65*'key variables'!$B$25/scenario!J$65)&lt;'key variables'!$B$28,0,IF($A624&gt;='key variables'!$B$26,K624*SUMPRODUCT(Z624:AC624,'control variables'!$O$3:$R$3)/J624+F$65*'key variables'!$B$25/scenario!J$65,K624*SUMPRODUCT(Z624:AC624,'control variables'!$O$7:$R$7)/J624+F$65*'key variables'!$B$25/scenario!J$65))</f>
        <v>1.2155046259814829E-26</v>
      </c>
      <c r="Q624" s="10">
        <f ca="1">IF(IF($A624&gt;='key variables'!$B$26,L624*SUMPRODUCT(Z624:AC624,'control variables'!$O$4:$R$4)/J624+G$65*'key variables'!$B$25/scenario!J$65,L624*SUMPRODUCT(Z624:AC624,'control variables'!$O$7:$R$7)/J624+G$65*'key variables'!$B$25/scenario!J$65)&lt;'key variables'!$B$28,0,IF($A624&gt;='key variables'!$B$26,L624*SUMPRODUCT(Z624:AC624,'control variables'!$O$4:$R$4)/J624+G$65*'key variables'!$B$25/scenario!J$65,L624*SUMPRODUCT(Z624:AC624,'control variables'!$O$7:$R$7)/J624+G$65*'key variables'!$B$25/scenario!J$65))</f>
        <v>1.4030177662528347E-26</v>
      </c>
      <c r="R624" s="10">
        <f ca="1">IF(IF($A624&gt;='key variables'!$B$26,M624*SUMPRODUCT(Z624:AC624,'control variables'!$O$5:$R$5)/J624+H$65*'key variables'!$B$25/scenario!J$65,M624*SUMPRODUCT(Z624:AC624,'control variables'!$O$7:$R$7)/J624+H$65*'key variables'!$B$25/scenario!J$65)&lt;'key variables'!$B$28,0,IF($A624&gt;='key variables'!$B$26,M624*SUMPRODUCT(Z624:AC624,'control variables'!$O$5:$R$5)/J624+H$65*'key variables'!$B$25/scenario!J$65,M624*SUMPRODUCT(Z624:AC624,'control variables'!$O$7:$R$7)/J624+H$65*'key variables'!$B$25/scenario!J$65))</f>
        <v>4.202345197418972E-26</v>
      </c>
      <c r="S624" s="10">
        <f ca="1">IF(IF($A624&gt;='key variables'!$B$26,N624*SUMPRODUCT(Z624:AC624,'control variables'!$O$6:$R$6)/J624+I$65*'key variables'!$B$25/scenario!J$65,N624*SUMPRODUCT(Z624:AC624,'control variables'!$O$7:$R$7)/J624+I$65*'key variables'!$B$25/scenario!J$65)&lt;'key variables'!$B$28,0,IF($A624&gt;='key variables'!$B$26,N624*SUMPRODUCT(Z624:AC624,'control variables'!$O$6:$R$6)/J624+I$65*'key variables'!$B$25/scenario!J$65,N624*SUMPRODUCT(Z624:AC624,'control variables'!$O$7:$R$7)/J624+I$65*'key variables'!$B$25/scenario!J$65))</f>
        <v>1.888933364338957E-26</v>
      </c>
      <c r="T624" s="10">
        <f t="shared" ca="1" si="449"/>
        <v>8.7098009539922471E-26</v>
      </c>
      <c r="U624" s="82">
        <f ca="1">SUMPRODUCT(P594:P623,'control variables'!AD$7:AD$36)</f>
        <v>2.577094672666459E-26</v>
      </c>
      <c r="V624" s="82">
        <f ca="1">SUMPRODUCT(Q594:Q623,'control variables'!AE$7:AE$36)</f>
        <v>2.9746572195453397E-26</v>
      </c>
      <c r="W624" s="82">
        <f ca="1">SUMPRODUCT(R594:R623,'control variables'!AF$7:AF$36)</f>
        <v>8.9097492428127496E-26</v>
      </c>
      <c r="X624" s="82">
        <f ca="1">SUMPRODUCT(S594:S623,'control variables'!AG$7:AG$36)</f>
        <v>4.0048881807661801E-26</v>
      </c>
      <c r="Y624" s="82">
        <f t="shared" ca="1" si="443"/>
        <v>1.8466389315790728E-25</v>
      </c>
      <c r="Z624" s="10">
        <f ca="1">IF($A624&gt;='key variables'!$B$26,SUMPRODUCT(P594:P623,'control variables'!V$7:V$36)*$E624,SUMPRODUCT(P594:P623,'control variables'!Z$7:Z$36)*$E624)</f>
        <v>6.2883718930375372E-26</v>
      </c>
      <c r="AA624" s="10">
        <f ca="1">IF($A624&gt;='key variables'!$B$26,SUMPRODUCT(Q594:Q623,'control variables'!W$7:W$36)*$E624,SUMPRODUCT(Q594:Q623,'control variables'!AA$7:AA$36)*$E624)</f>
        <v>7.2584647545973555E-26</v>
      </c>
      <c r="AB624" s="10">
        <f ca="1">IF($A624&gt;='key variables'!$B$26,SUMPRODUCT(R594:R623,'control variables'!X$7:X$36)*$E624,SUMPRODUCT(R594:R623,'control variables'!AB$7:AB$36)*$E624)</f>
        <v>2.1740690129379497E-25</v>
      </c>
      <c r="AC624" s="10">
        <f ca="1">IF($A624&gt;='key variables'!$B$26,SUMPRODUCT(S594:S623,'control variables'!Y$7:Y$36)*$E624,SUMPRODUCT(S594:S623,'control variables'!AC$7:AC$36)*$E624)</f>
        <v>9.7723325952285464E-26</v>
      </c>
      <c r="AD624" s="10">
        <f t="shared" ca="1" si="444"/>
        <v>4.5059859372242938E-25</v>
      </c>
      <c r="AE624" s="82">
        <f ca="1">SUMPRODUCT(P594:P623,'control variables'!AL$7:AL$36)</f>
        <v>8.561936626649323E-26</v>
      </c>
      <c r="AF624" s="82">
        <f ca="1">SUMPRODUCT(Q594:Q623,'control variables'!AM$7:AM$36)</f>
        <v>9.8569266379073595E-26</v>
      </c>
      <c r="AG624" s="82">
        <f ca="1">SUMPRODUCT(R594:R623,'control variables'!AN$7:AN$36)</f>
        <v>2.8104688357813742E-25</v>
      </c>
      <c r="AH624" s="82">
        <f ca="1">SUMPRODUCT(S594:S623,'control variables'!AO$7:AO$36)</f>
        <v>1.216905128198968E-25</v>
      </c>
      <c r="AI624" s="82">
        <f t="shared" ca="1" si="456"/>
        <v>5.8692602904360103E-25</v>
      </c>
      <c r="AJ624" s="10">
        <f ca="1">SUMPRODUCT(P594:P623,'control variables'!AP$7:AP$36)</f>
        <v>8.1809637479693781E-29</v>
      </c>
      <c r="AK624" s="10">
        <f ca="1">SUMPRODUCT(Q594:Q623,'control variables'!AQ$7:AQ$36)</f>
        <v>2.3607556150194106E-28</v>
      </c>
      <c r="AL624" s="10">
        <f ca="1">SUMPRODUCT(R594:R623,'control variables'!AR$7:AR$36)</f>
        <v>8.4851755349209759E-27</v>
      </c>
      <c r="AM624" s="10">
        <f ca="1">SUMPRODUCT(S594:S623,'control variables'!AS$7:AS$36)</f>
        <v>6.3567406678969971E-27</v>
      </c>
      <c r="AN624" s="10">
        <f t="shared" ca="1" si="478"/>
        <v>1.5159801401799608E-26</v>
      </c>
      <c r="AO624" s="82">
        <f ca="1">SUMPRODUCT(P594:P623,'control variables'!AX$7:AX$36)</f>
        <v>1.1124862225364313E-28</v>
      </c>
      <c r="AP624" s="82">
        <f ca="1">SUMPRODUCT(Q594:Q623,'control variables'!AY$7:AY$36)</f>
        <v>2.5682138949817468E-28</v>
      </c>
      <c r="AQ624" s="82">
        <f ca="1">SUMPRODUCT(R594:R623,'control variables'!AZ$7:AZ$36)</f>
        <v>2.3077087661574881E-27</v>
      </c>
      <c r="AR624" s="82">
        <f ca="1">SUMPRODUCT(S594:S623,'control variables'!BA$7:BA$36)</f>
        <v>1.7288394451149471E-27</v>
      </c>
      <c r="AS624" s="82">
        <f t="shared" ca="1" si="479"/>
        <v>4.4046182230242536E-27</v>
      </c>
      <c r="AT624" s="10">
        <f ca="1">SUMPRODUCT(P594:P623,'control variables'!AT$7:AT$36)</f>
        <v>-9.8181250383603168E-29</v>
      </c>
      <c r="AU624" s="10">
        <f ca="1">SUMPRODUCT(Q594:Q623,'control variables'!AU$7:AU$36)</f>
        <v>1.0650505747735818E-28</v>
      </c>
      <c r="AV624" s="10">
        <f ca="1">SUMPRODUCT(R594:R623,'control variables'!AV$7:AV$36)</f>
        <v>4.5861931242528446E-26</v>
      </c>
      <c r="AW624" s="10">
        <f ca="1">SUMPRODUCT(S594:S623,'control variables'!AW$7:AW$36)</f>
        <v>3.4357851789614341E-26</v>
      </c>
      <c r="AX624" s="10">
        <f t="shared" ca="1" si="457"/>
        <v>8.0228106839236548E-26</v>
      </c>
      <c r="AY624" s="82">
        <f ca="1">SUMPRODUCT(P594:P623,'control variables'!BB$7:BB$36)</f>
        <v>3.5585444411669715E-28</v>
      </c>
      <c r="AZ624" s="82">
        <f ca="1">SUMPRODUCT(Q594:Q623,'control variables'!BC$7:BC$36)</f>
        <v>9.0742819791239147E-28</v>
      </c>
      <c r="BA624" s="82">
        <f ca="1">SUMPRODUCT(R594:R623,'control variables'!BD$7:BD$36)</f>
        <v>6.3522763107357779E-27</v>
      </c>
      <c r="BB624" s="82">
        <f ca="1">SUMPRODUCT(S594:S623,'control variables'!BE$7:BE$36)</f>
        <v>9.027038095608667E-28</v>
      </c>
      <c r="BC624" s="82">
        <f t="shared" ca="1" si="480"/>
        <v>8.5182627623257344E-27</v>
      </c>
      <c r="BD624" s="10">
        <f ca="1">SUMPRODUCT(P594:P623,'control variables'!BF$7:BF$36)</f>
        <v>7.4441650155288088E-29</v>
      </c>
      <c r="BE624" s="10">
        <f ca="1">SUMPRODUCT(Q594:Q623,'control variables'!BG$7:BG$36)</f>
        <v>8.5925594592215379E-29</v>
      </c>
      <c r="BF624" s="10">
        <f ca="1">SUMPRODUCT(R594:R623,'control variables'!BH$7:BH$36)</f>
        <v>2.573659567650085E-27</v>
      </c>
      <c r="BG624" s="10">
        <f ca="1">SUMPRODUCT(S594:S623,'control variables'!BI$7:BI$36)</f>
        <v>5.7842361793246726E-27</v>
      </c>
      <c r="BH624" s="10">
        <f t="shared" ca="1" si="481"/>
        <v>8.5182629917222602E-27</v>
      </c>
      <c r="BI624" s="82">
        <f t="shared" ca="1" si="458"/>
        <v>8.5877039460226322E-26</v>
      </c>
      <c r="BJ624" s="82">
        <f t="shared" ca="1" si="459"/>
        <v>9.9583199634463341E-26</v>
      </c>
      <c r="BK624" s="82">
        <f t="shared" ca="1" si="460"/>
        <v>3.3326109113140168E-25</v>
      </c>
      <c r="BL624" s="82">
        <f t="shared" ca="1" si="461"/>
        <v>1.5695106841907203E-25</v>
      </c>
      <c r="BM624" s="82">
        <f t="shared" ca="1" si="451"/>
        <v>6.756723986451633E-25</v>
      </c>
      <c r="BN624" s="10">
        <f ca="1">BN623+BI624-INDIRECT(ADDRESS(MAX($D624-'key variables'!$B$9*30,34),scenario!BI$4),TRUE)</f>
        <v>9439390.0751690175</v>
      </c>
      <c r="BO624" s="10">
        <f ca="1">BO623+BJ624-INDIRECT(ADDRESS(MAX($D624-'key variables'!$B$9*30,34),scenario!BJ$4),TRUE)</f>
        <v>10895583.360992203</v>
      </c>
      <c r="BP624" s="10">
        <f ca="1">BP623+BK624-INDIRECT(ADDRESS(MAX($D624-'key variables'!$B$9*30,34),scenario!BK$4),TRUE)</f>
        <v>32531162.537994072</v>
      </c>
      <c r="BQ624" s="10">
        <f ca="1">BQ623+BL624-INDIRECT(ADDRESS(MAX($D624-'key variables'!$B$9*30,34),scenario!BL$4),TRUE)</f>
        <v>14415841.516535141</v>
      </c>
      <c r="BR624" s="10">
        <f t="shared" ca="1" si="482"/>
        <v>67281977.490690395</v>
      </c>
      <c r="BS624" s="82">
        <f t="shared" ca="1" si="463"/>
        <v>-2.3433848477536824E-9</v>
      </c>
      <c r="BT624" s="82">
        <f t="shared" ca="1" si="464"/>
        <v>-3.4288309057018451E-10</v>
      </c>
      <c r="BU624" s="82">
        <f t="shared" ca="1" si="465"/>
        <v>-4.2578247660364599E-9</v>
      </c>
      <c r="BV624" s="82">
        <f t="shared" ca="1" si="466"/>
        <v>-2.9943922343414556E-9</v>
      </c>
      <c r="BW624" s="82">
        <f t="shared" ca="1" si="483"/>
        <v>-9.9384849387017825E-9</v>
      </c>
      <c r="BX624" s="10">
        <f t="shared" ca="1" si="467"/>
        <v>-1.8625994260191881E-12</v>
      </c>
      <c r="BY624" s="10">
        <f t="shared" ca="1" si="468"/>
        <v>2.8902850229962468E-12</v>
      </c>
      <c r="BZ624" s="10">
        <f t="shared" ca="1" si="469"/>
        <v>-3.5034723983035438E-11</v>
      </c>
      <c r="CA624" s="10">
        <f t="shared" ca="1" si="470"/>
        <v>-2.0257049910634666E-11</v>
      </c>
      <c r="CB624" s="10">
        <v>0</v>
      </c>
      <c r="CC624" s="82">
        <f t="shared" ca="1" si="471"/>
        <v>3.9725652202851332E-13</v>
      </c>
      <c r="CD624" s="82">
        <f t="shared" ca="1" si="472"/>
        <v>3.4270724516460924E-13</v>
      </c>
      <c r="CE624" s="82">
        <f t="shared" ca="1" si="473"/>
        <v>1.8915613015532994E-10</v>
      </c>
      <c r="CF624" s="82">
        <f t="shared" ca="1" si="474"/>
        <v>3.7028113764059555E-11</v>
      </c>
      <c r="CG624" s="82">
        <f t="shared" ca="1" si="484"/>
        <v>2.2692420768658261E-10</v>
      </c>
      <c r="CH624" s="13" t="str">
        <f t="shared" ca="1" si="436"/>
        <v/>
      </c>
      <c r="CI624" s="81">
        <f t="shared" ca="1" si="445"/>
        <v>0.1131775965863165</v>
      </c>
      <c r="CJ624" s="81">
        <f t="shared" ca="1" si="446"/>
        <v>0.13063724757458739</v>
      </c>
      <c r="CK624" s="81">
        <f t="shared" ca="1" si="447"/>
        <v>0.39004625943939081</v>
      </c>
      <c r="CL624" s="81">
        <f t="shared" ca="1" si="448"/>
        <v>0.17284488538116416</v>
      </c>
      <c r="CM624" s="89">
        <f t="shared" ca="1" si="437"/>
        <v>0.80670598898145884</v>
      </c>
    </row>
    <row r="625" spans="1:91" x14ac:dyDescent="0.3">
      <c r="A625">
        <v>560</v>
      </c>
      <c r="B625" s="3">
        <f t="shared" si="450"/>
        <v>1.7444444444444445</v>
      </c>
      <c r="C625" s="3">
        <f t="shared" si="438"/>
        <v>18.666666666666668</v>
      </c>
      <c r="D625" s="4">
        <f t="shared" ca="1" si="475"/>
        <v>625</v>
      </c>
      <c r="E625" s="58">
        <f>(0.5*(COS(B625*2*PI())+1)*('key variables'!$B$4-'key variables'!$B$6)+'key variables'!$B$6)/'key variables'!$B$4</f>
        <v>1</v>
      </c>
      <c r="F625" s="10">
        <f t="shared" ca="1" si="439"/>
        <v>11689222.907461114</v>
      </c>
      <c r="G625" s="10">
        <f t="shared" ca="1" si="440"/>
        <v>13492492.798713122</v>
      </c>
      <c r="H625" s="10">
        <f t="shared" ca="1" si="441"/>
        <v>40309474.521088287</v>
      </c>
      <c r="I625" s="10">
        <f t="shared" ca="1" si="442"/>
        <v>17912154.249750931</v>
      </c>
      <c r="J625" s="10">
        <f t="shared" ca="1" si="476"/>
        <v>83403344.477013454</v>
      </c>
      <c r="K625" s="82">
        <f t="shared" ca="1" si="452"/>
        <v>2249832.832292099</v>
      </c>
      <c r="L625" s="82">
        <f t="shared" ca="1" si="453"/>
        <v>2596909.4377209195</v>
      </c>
      <c r="M625" s="82">
        <f t="shared" ca="1" si="454"/>
        <v>7778311.98309422</v>
      </c>
      <c r="N625" s="82">
        <f t="shared" ca="1" si="455"/>
        <v>3496312.733215793</v>
      </c>
      <c r="O625" s="82">
        <f t="shared" ca="1" si="477"/>
        <v>16121366.986323033</v>
      </c>
      <c r="P625" s="10">
        <f ca="1">IF(IF($A625&gt;='key variables'!$B$26,K625*SUMPRODUCT(Z625:AC625,'control variables'!$O$3:$R$3)/J625+F$65*'key variables'!$B$25/scenario!J$65,K625*SUMPRODUCT(Z625:AC625,'control variables'!$O$7:$R$7)/J625+F$65*'key variables'!$B$25/scenario!J$65)&lt;'key variables'!$B$28,0,IF($A625&gt;='key variables'!$B$26,K625*SUMPRODUCT(Z625:AC625,'control variables'!$O$3:$R$3)/J625+F$65*'key variables'!$B$25/scenario!J$65,K625*SUMPRODUCT(Z625:AC625,'control variables'!$O$7:$R$7)/J625+F$65*'key variables'!$B$25/scenario!J$65))</f>
        <v>1.0458800153681812E-26</v>
      </c>
      <c r="Q625" s="10">
        <f ca="1">IF(IF($A625&gt;='key variables'!$B$26,L625*SUMPRODUCT(Z625:AC625,'control variables'!$O$4:$R$4)/J625+G$65*'key variables'!$B$25/scenario!J$65,L625*SUMPRODUCT(Z625:AC625,'control variables'!$O$7:$R$7)/J625+G$65*'key variables'!$B$25/scenario!J$65)&lt;'key variables'!$B$28,0,IF($A625&gt;='key variables'!$B$26,L625*SUMPRODUCT(Z625:AC625,'control variables'!$O$4:$R$4)/J625+G$65*'key variables'!$B$25/scenario!J$65,L625*SUMPRODUCT(Z625:AC625,'control variables'!$O$7:$R$7)/J625+G$65*'key variables'!$B$25/scenario!J$65))</f>
        <v>1.2072255518941154E-26</v>
      </c>
      <c r="R625" s="10">
        <f ca="1">IF(IF($A625&gt;='key variables'!$B$26,M625*SUMPRODUCT(Z625:AC625,'control variables'!$O$5:$R$5)/J625+H$65*'key variables'!$B$25/scenario!J$65,M625*SUMPRODUCT(Z625:AC625,'control variables'!$O$7:$R$7)/J625+H$65*'key variables'!$B$25/scenario!J$65)&lt;'key variables'!$B$28,0,IF($A625&gt;='key variables'!$B$26,M625*SUMPRODUCT(Z625:AC625,'control variables'!$O$5:$R$5)/J625+H$65*'key variables'!$B$25/scenario!J$65,M625*SUMPRODUCT(Z625:AC625,'control variables'!$O$7:$R$7)/J625+H$65*'key variables'!$B$25/scenario!J$65))</f>
        <v>3.6159046750727158E-26</v>
      </c>
      <c r="S625" s="10">
        <f ca="1">IF(IF($A625&gt;='key variables'!$B$26,N625*SUMPRODUCT(Z625:AC625,'control variables'!$O$6:$R$6)/J625+I$65*'key variables'!$B$25/scenario!J$65,N625*SUMPRODUCT(Z625:AC625,'control variables'!$O$7:$R$7)/J625+I$65*'key variables'!$B$25/scenario!J$65)&lt;'key variables'!$B$28,0,IF($A625&gt;='key variables'!$B$26,N625*SUMPRODUCT(Z625:AC625,'control variables'!$O$6:$R$6)/J625+I$65*'key variables'!$B$25/scenario!J$65,N625*SUMPRODUCT(Z625:AC625,'control variables'!$O$7:$R$7)/J625+I$65*'key variables'!$B$25/scenario!J$65))</f>
        <v>1.6253312524656692E-26</v>
      </c>
      <c r="T625" s="10">
        <f t="shared" ca="1" si="449"/>
        <v>7.4943414948006819E-26</v>
      </c>
      <c r="U625" s="82">
        <f ca="1">SUMPRODUCT(P595:P624,'control variables'!AD$7:AD$36)</f>
        <v>2.2174591179998639E-26</v>
      </c>
      <c r="V625" s="82">
        <f ca="1">SUMPRODUCT(Q595:Q624,'control variables'!AE$7:AE$36)</f>
        <v>2.5595415039914012E-26</v>
      </c>
      <c r="W625" s="82">
        <f ca="1">SUMPRODUCT(R595:R624,'control variables'!AF$7:AF$36)</f>
        <v>7.6663868452785288E-26</v>
      </c>
      <c r="X625" s="82">
        <f ca="1">SUMPRODUCT(S595:S624,'control variables'!AG$7:AG$36)</f>
        <v>3.4460029378048533E-26</v>
      </c>
      <c r="Y625" s="82">
        <f t="shared" ca="1" si="443"/>
        <v>1.5889390405074647E-25</v>
      </c>
      <c r="Z625" s="10">
        <f ca="1">IF($A625&gt;='key variables'!$B$26,SUMPRODUCT(P595:P624,'control variables'!V$7:V$36)*$E625,SUMPRODUCT(P595:P624,'control variables'!Z$7:Z$36)*$E625)</f>
        <v>5.4108247320081618E-26</v>
      </c>
      <c r="AA625" s="10">
        <f ca="1">IF($A625&gt;='key variables'!$B$26,SUMPRODUCT(Q595:Q624,'control variables'!W$7:W$36)*$E625,SUMPRODUCT(Q595:Q624,'control variables'!AA$7:AA$36)*$E625)</f>
        <v>6.245540384478416E-26</v>
      </c>
      <c r="AB625" s="10">
        <f ca="1">IF($A625&gt;='key variables'!$B$26,SUMPRODUCT(R595:R624,'control variables'!X$7:X$36)*$E625,SUMPRODUCT(R595:R624,'control variables'!AB$7:AB$36)*$E625)</f>
        <v>1.8706760007819741E-25</v>
      </c>
      <c r="AC625" s="10">
        <f ca="1">IF($A625&gt;='key variables'!$B$26,SUMPRODUCT(S595:S624,'control variables'!Y$7:Y$36)*$E625,SUMPRODUCT(S595:S624,'control variables'!AC$7:AC$36)*$E625)</f>
        <v>8.4085960237524535E-26</v>
      </c>
      <c r="AD625" s="10">
        <f t="shared" ca="1" si="444"/>
        <v>3.8771721148058774E-25</v>
      </c>
      <c r="AE625" s="82">
        <f ca="1">SUMPRODUCT(P595:P624,'control variables'!AL$7:AL$36)</f>
        <v>7.3671117486950714E-26</v>
      </c>
      <c r="AF625" s="82">
        <f ca="1">SUMPRODUCT(Q595:Q624,'control variables'!AM$7:AM$36)</f>
        <v>8.4813849023513608E-26</v>
      </c>
      <c r="AG625" s="82">
        <f ca="1">SUMPRODUCT(R595:R624,'control variables'!AN$7:AN$36)</f>
        <v>2.4182657361631449E-25</v>
      </c>
      <c r="AH625" s="82">
        <f ca="1">SUMPRODUCT(S595:S624,'control variables'!AO$7:AO$36)</f>
        <v>1.0470850764180838E-25</v>
      </c>
      <c r="AI625" s="82">
        <f t="shared" ca="1" si="456"/>
        <v>5.0502004776858717E-25</v>
      </c>
      <c r="AJ625" s="10">
        <f ca="1">SUMPRODUCT(P595:P624,'control variables'!AP$7:AP$36)</f>
        <v>7.0393039298750425E-29</v>
      </c>
      <c r="AK625" s="10">
        <f ca="1">SUMPRODUCT(Q595:Q624,'control variables'!AQ$7:AQ$36)</f>
        <v>2.0313103431616514E-28</v>
      </c>
      <c r="AL625" s="10">
        <f ca="1">SUMPRODUCT(R595:R624,'control variables'!AR$7:AR$36)</f>
        <v>7.3010627266835756E-27</v>
      </c>
      <c r="AM625" s="10">
        <f ca="1">SUMPRODUCT(S595:S624,'control variables'!AS$7:AS$36)</f>
        <v>5.4696525914603437E-27</v>
      </c>
      <c r="AN625" s="10">
        <f t="shared" ca="1" si="478"/>
        <v>1.3044239391758835E-26</v>
      </c>
      <c r="AO625" s="82">
        <f ca="1">SUMPRODUCT(P595:P624,'control variables'!AX$7:AX$36)</f>
        <v>9.572379097971593E-29</v>
      </c>
      <c r="AP625" s="82">
        <f ca="1">SUMPRODUCT(Q595:Q624,'control variables'!AY$7:AY$36)</f>
        <v>2.2098176597093471E-28</v>
      </c>
      <c r="AQ625" s="82">
        <f ca="1">SUMPRODUCT(R595:R624,'control variables'!AZ$7:AZ$36)</f>
        <v>1.9856662230842458E-27</v>
      </c>
      <c r="AR625" s="82">
        <f ca="1">SUMPRODUCT(S595:S624,'control variables'!BA$7:BA$36)</f>
        <v>1.4875785634842038E-27</v>
      </c>
      <c r="AS625" s="82">
        <f t="shared" ca="1" si="479"/>
        <v>3.7899503435191008E-27</v>
      </c>
      <c r="AT625" s="10">
        <f ca="1">SUMPRODUCT(P595:P624,'control variables'!AT$7:AT$36)</f>
        <v>-8.4479980960298243E-29</v>
      </c>
      <c r="AU625" s="10">
        <f ca="1">SUMPRODUCT(Q595:Q624,'control variables'!AU$7:AU$36)</f>
        <v>9.1642194336581112E-29</v>
      </c>
      <c r="AV625" s="10">
        <f ca="1">SUMPRODUCT(R595:R624,'control variables'!AV$7:AV$36)</f>
        <v>3.9461863268532585E-26</v>
      </c>
      <c r="AW625" s="10">
        <f ca="1">SUMPRODUCT(S595:S624,'control variables'!AW$7:AW$36)</f>
        <v>2.9563187000398102E-26</v>
      </c>
      <c r="AX625" s="10">
        <f t="shared" ca="1" si="457"/>
        <v>6.9032212482306975E-26</v>
      </c>
      <c r="AY625" s="82">
        <f ca="1">SUMPRODUCT(P595:P624,'control variables'!BB$7:BB$36)</f>
        <v>3.0619468122639347E-28</v>
      </c>
      <c r="AZ625" s="82">
        <f ca="1">SUMPRODUCT(Q595:Q624,'control variables'!BC$7:BC$36)</f>
        <v>7.8079589109897069E-28</v>
      </c>
      <c r="BA625" s="82">
        <f ca="1">SUMPRODUCT(R595:R624,'control variables'!BD$7:BD$36)</f>
        <v>5.4658112387936572E-27</v>
      </c>
      <c r="BB625" s="82">
        <f ca="1">SUMPRODUCT(S595:S624,'control variables'!BE$7:BE$36)</f>
        <v>7.767307947956898E-28</v>
      </c>
      <c r="BC625" s="82">
        <f t="shared" ca="1" si="480"/>
        <v>7.3295326059147113E-27</v>
      </c>
      <c r="BD625" s="10">
        <f ca="1">SUMPRODUCT(P595:P624,'control variables'!BF$7:BF$36)</f>
        <v>6.4053260303783946E-29</v>
      </c>
      <c r="BE625" s="10">
        <f ca="1">SUMPRODUCT(Q595:Q624,'control variables'!BG$7:BG$36)</f>
        <v>7.3934611412984769E-29</v>
      </c>
      <c r="BF625" s="10">
        <f ca="1">SUMPRODUCT(R595:R624,'control variables'!BH$7:BH$36)</f>
        <v>2.2145033845451972E-27</v>
      </c>
      <c r="BG625" s="10">
        <f ca="1">SUMPRODUCT(S595:S624,'control variables'!BI$7:BI$36)</f>
        <v>4.9770415470368091E-27</v>
      </c>
      <c r="BH625" s="10">
        <f t="shared" ca="1" si="481"/>
        <v>7.3295328032987751E-27</v>
      </c>
      <c r="BI625" s="82">
        <f t="shared" ca="1" si="458"/>
        <v>7.3892832187216814E-26</v>
      </c>
      <c r="BJ625" s="82">
        <f t="shared" ca="1" si="459"/>
        <v>8.5686287108949157E-26</v>
      </c>
      <c r="BK625" s="82">
        <f t="shared" ca="1" si="460"/>
        <v>2.8675424812364069E-25</v>
      </c>
      <c r="BL625" s="82">
        <f t="shared" ca="1" si="461"/>
        <v>1.3504842543700218E-25</v>
      </c>
      <c r="BM625" s="82">
        <f t="shared" ca="1" si="451"/>
        <v>5.8138179285680881E-25</v>
      </c>
      <c r="BN625" s="10">
        <f ca="1">BN624+BI625-INDIRECT(ADDRESS(MAX($D625-'key variables'!$B$9*30,34),scenario!BI$4),TRUE)</f>
        <v>9439390.0751690175</v>
      </c>
      <c r="BO625" s="10">
        <f ca="1">BO624+BJ625-INDIRECT(ADDRESS(MAX($D625-'key variables'!$B$9*30,34),scenario!BJ$4),TRUE)</f>
        <v>10895583.360992203</v>
      </c>
      <c r="BP625" s="10">
        <f ca="1">BP624+BK625-INDIRECT(ADDRESS(MAX($D625-'key variables'!$B$9*30,34),scenario!BK$4),TRUE)</f>
        <v>32531162.537994072</v>
      </c>
      <c r="BQ625" s="10">
        <f ca="1">BQ624+BL625-INDIRECT(ADDRESS(MAX($D625-'key variables'!$B$9*30,34),scenario!BL$4),TRUE)</f>
        <v>14415841.516535141</v>
      </c>
      <c r="BR625" s="10">
        <f t="shared" ca="1" si="482"/>
        <v>67281977.490690395</v>
      </c>
      <c r="BS625" s="82">
        <f t="shared" ca="1" si="463"/>
        <v>-2.3433848477536824E-9</v>
      </c>
      <c r="BT625" s="82">
        <f t="shared" ca="1" si="464"/>
        <v>-3.4288309057018461E-10</v>
      </c>
      <c r="BU625" s="82">
        <f t="shared" ca="1" si="465"/>
        <v>-4.2578247660364599E-9</v>
      </c>
      <c r="BV625" s="82">
        <f t="shared" ca="1" si="466"/>
        <v>-2.9943922343414556E-9</v>
      </c>
      <c r="BW625" s="82">
        <f t="shared" ca="1" si="483"/>
        <v>-9.9384849387017825E-9</v>
      </c>
      <c r="BX625" s="10">
        <f t="shared" ca="1" si="467"/>
        <v>-1.8625994260191885E-12</v>
      </c>
      <c r="BY625" s="10">
        <f t="shared" ca="1" si="468"/>
        <v>2.8902850229962464E-12</v>
      </c>
      <c r="BZ625" s="10">
        <f t="shared" ca="1" si="469"/>
        <v>-3.5034723983035444E-11</v>
      </c>
      <c r="CA625" s="10">
        <f t="shared" ca="1" si="470"/>
        <v>-2.0257049910634673E-11</v>
      </c>
      <c r="CB625" s="10">
        <v>0</v>
      </c>
      <c r="CC625" s="82">
        <f t="shared" ca="1" si="471"/>
        <v>3.9725652202851337E-13</v>
      </c>
      <c r="CD625" s="82">
        <f t="shared" ca="1" si="472"/>
        <v>3.4270724516460914E-13</v>
      </c>
      <c r="CE625" s="82">
        <f t="shared" ca="1" si="473"/>
        <v>1.8915613015532989E-10</v>
      </c>
      <c r="CF625" s="82">
        <f t="shared" ca="1" si="474"/>
        <v>3.7028113764059529E-11</v>
      </c>
      <c r="CG625" s="82">
        <f t="shared" ca="1" si="484"/>
        <v>2.2692420768658254E-10</v>
      </c>
      <c r="CH625" s="13" t="str">
        <f t="shared" ca="1" si="436"/>
        <v/>
      </c>
      <c r="CI625" s="81">
        <f t="shared" ca="1" si="445"/>
        <v>0.1131775965863165</v>
      </c>
      <c r="CJ625" s="81">
        <f t="shared" ca="1" si="446"/>
        <v>0.13063724757458739</v>
      </c>
      <c r="CK625" s="81">
        <f t="shared" ca="1" si="447"/>
        <v>0.39004625943939081</v>
      </c>
      <c r="CL625" s="81">
        <f t="shared" ca="1" si="448"/>
        <v>0.17284488538116416</v>
      </c>
      <c r="CM625" s="89">
        <f t="shared" ca="1" si="437"/>
        <v>0.80670598898145884</v>
      </c>
    </row>
    <row r="626" spans="1:91" x14ac:dyDescent="0.3">
      <c r="A626">
        <v>561</v>
      </c>
      <c r="B626" s="3">
        <f t="shared" si="450"/>
        <v>1.7472222222222222</v>
      </c>
      <c r="C626" s="3">
        <f t="shared" si="438"/>
        <v>18.7</v>
      </c>
      <c r="D626" s="4">
        <f t="shared" ca="1" si="475"/>
        <v>626</v>
      </c>
      <c r="E626" s="58">
        <f>(0.5*(COS(B626*2*PI())+1)*('key variables'!$B$4-'key variables'!$B$6)+'key variables'!$B$6)/'key variables'!$B$4</f>
        <v>1</v>
      </c>
      <c r="F626" s="10">
        <f t="shared" ca="1" si="439"/>
        <v>11689222.907461114</v>
      </c>
      <c r="G626" s="10">
        <f t="shared" ca="1" si="440"/>
        <v>13492492.798713122</v>
      </c>
      <c r="H626" s="10">
        <f t="shared" ca="1" si="441"/>
        <v>40309474.521088287</v>
      </c>
      <c r="I626" s="10">
        <f t="shared" ca="1" si="442"/>
        <v>17912154.249750931</v>
      </c>
      <c r="J626" s="10">
        <f t="shared" ca="1" si="476"/>
        <v>83403344.477013454</v>
      </c>
      <c r="K626" s="82">
        <f t="shared" ca="1" si="452"/>
        <v>2249832.832292099</v>
      </c>
      <c r="L626" s="82">
        <f t="shared" ca="1" si="453"/>
        <v>2596909.4377209195</v>
      </c>
      <c r="M626" s="82">
        <f t="shared" ca="1" si="454"/>
        <v>7778311.98309422</v>
      </c>
      <c r="N626" s="82">
        <f t="shared" ca="1" si="455"/>
        <v>3496312.733215793</v>
      </c>
      <c r="O626" s="82">
        <f t="shared" ca="1" si="477"/>
        <v>16121366.986323033</v>
      </c>
      <c r="P626" s="10">
        <f ca="1">IF(IF($A626&gt;='key variables'!$B$26,K626*SUMPRODUCT(Z626:AC626,'control variables'!$O$3:$R$3)/J626+F$65*'key variables'!$B$25/scenario!J$65,K626*SUMPRODUCT(Z626:AC626,'control variables'!$O$7:$R$7)/J626+F$65*'key variables'!$B$25/scenario!J$65)&lt;'key variables'!$B$28,0,IF($A626&gt;='key variables'!$B$26,K626*SUMPRODUCT(Z626:AC626,'control variables'!$O$3:$R$3)/J626+F$65*'key variables'!$B$25/scenario!J$65,K626*SUMPRODUCT(Z626:AC626,'control variables'!$O$7:$R$7)/J626+F$65*'key variables'!$B$25/scenario!J$65))</f>
        <v>8.9992665035172906E-27</v>
      </c>
      <c r="Q626" s="10">
        <f ca="1">IF(IF($A626&gt;='key variables'!$B$26,L626*SUMPRODUCT(Z626:AC626,'control variables'!$O$4:$R$4)/J626+G$65*'key variables'!$B$25/scenario!J$65,L626*SUMPRODUCT(Z626:AC626,'control variables'!$O$7:$R$7)/J626+G$65*'key variables'!$B$25/scenario!J$65)&lt;'key variables'!$B$28,0,IF($A626&gt;='key variables'!$B$26,L626*SUMPRODUCT(Z626:AC626,'control variables'!$O$4:$R$4)/J626+G$65*'key variables'!$B$25/scenario!J$65,L626*SUMPRODUCT(Z626:AC626,'control variables'!$O$7:$R$7)/J626+G$65*'key variables'!$B$25/scenario!J$65))</f>
        <v>1.0387562924726487E-26</v>
      </c>
      <c r="R626" s="10">
        <f ca="1">IF(IF($A626&gt;='key variables'!$B$26,M626*SUMPRODUCT(Z626:AC626,'control variables'!$O$5:$R$5)/J626+H$65*'key variables'!$B$25/scenario!J$65,M626*SUMPRODUCT(Z626:AC626,'control variables'!$O$7:$R$7)/J626+H$65*'key variables'!$B$25/scenario!J$65)&lt;'key variables'!$B$28,0,IF($A626&gt;='key variables'!$B$26,M626*SUMPRODUCT(Z626:AC626,'control variables'!$O$5:$R$5)/J626+H$65*'key variables'!$B$25/scenario!J$65,M626*SUMPRODUCT(Z626:AC626,'control variables'!$O$7:$R$7)/J626+H$65*'key variables'!$B$25/scenario!J$65))</f>
        <v>3.1113023811663742E-26</v>
      </c>
      <c r="S626" s="10">
        <f ca="1">IF(IF($A626&gt;='key variables'!$B$26,N626*SUMPRODUCT(Z626:AC626,'control variables'!$O$6:$R$6)/J626+I$65*'key variables'!$B$25/scenario!J$65,N626*SUMPRODUCT(Z626:AC626,'control variables'!$O$7:$R$7)/J626+I$65*'key variables'!$B$25/scenario!J$65)&lt;'key variables'!$B$28,0,IF($A626&gt;='key variables'!$B$26,N626*SUMPRODUCT(Z626:AC626,'control variables'!$O$6:$R$6)/J626+I$65*'key variables'!$B$25/scenario!J$65,N626*SUMPRODUCT(Z626:AC626,'control variables'!$O$7:$R$7)/J626+I$65*'key variables'!$B$25/scenario!J$65))</f>
        <v>1.3985150191712033E-26</v>
      </c>
      <c r="T626" s="10">
        <f t="shared" ca="1" si="449"/>
        <v>6.4485003431619551E-26</v>
      </c>
      <c r="U626" s="82">
        <f ca="1">SUMPRODUCT(P596:P625,'control variables'!AD$7:AD$36)</f>
        <v>1.9080109831250801E-26</v>
      </c>
      <c r="V626" s="82">
        <f ca="1">SUMPRODUCT(Q596:Q625,'control variables'!AE$7:AE$36)</f>
        <v>2.2023555075888342E-26</v>
      </c>
      <c r="W626" s="82">
        <f ca="1">SUMPRODUCT(R596:R625,'control variables'!AF$7:AF$36)</f>
        <v>6.5965366319226823E-26</v>
      </c>
      <c r="X626" s="82">
        <f ca="1">SUMPRODUCT(S596:S625,'control variables'!AG$7:AG$36)</f>
        <v>2.9651105627343313E-26</v>
      </c>
      <c r="Y626" s="82">
        <f t="shared" ca="1" si="443"/>
        <v>1.3672013685370927E-25</v>
      </c>
      <c r="Z626" s="10">
        <f ca="1">IF($A626&gt;='key variables'!$B$26,SUMPRODUCT(P596:P625,'control variables'!V$7:V$36)*$E626,SUMPRODUCT(P596:P625,'control variables'!Z$7:Z$36)*$E626)</f>
        <v>4.6557399559855259E-26</v>
      </c>
      <c r="AA626" s="10">
        <f ca="1">IF($A626&gt;='key variables'!$B$26,SUMPRODUCT(Q596:Q625,'control variables'!W$7:W$36)*$E626,SUMPRODUCT(Q596:Q625,'control variables'!AA$7:AA$36)*$E626)</f>
        <v>5.3739703935938716E-26</v>
      </c>
      <c r="AB626" s="10">
        <f ca="1">IF($A626&gt;='key variables'!$B$26,SUMPRODUCT(R596:R625,'control variables'!X$7:X$36)*$E626,SUMPRODUCT(R596:R625,'control variables'!AB$7:AB$36)*$E626)</f>
        <v>1.6096217181131028E-25</v>
      </c>
      <c r="AC626" s="10">
        <f ca="1">IF($A626&gt;='key variables'!$B$26,SUMPRODUCT(S596:S625,'control variables'!Y$7:Y$36)*$E626,SUMPRODUCT(S596:S625,'control variables'!AC$7:AC$36)*$E626)</f>
        <v>7.2351699455243548E-26</v>
      </c>
      <c r="AD626" s="10">
        <f t="shared" ca="1" si="444"/>
        <v>3.3361097476234783E-25</v>
      </c>
      <c r="AE626" s="82">
        <f ca="1">SUMPRODUCT(P596:P625,'control variables'!AL$7:AL$36)</f>
        <v>6.3390256065234339E-26</v>
      </c>
      <c r="AF626" s="82">
        <f ca="1">SUMPRODUCT(Q596:Q625,'control variables'!AM$7:AM$36)</f>
        <v>7.2978010798206816E-26</v>
      </c>
      <c r="AG626" s="82">
        <f ca="1">SUMPRODUCT(R596:R625,'control variables'!AN$7:AN$36)</f>
        <v>2.080794882422098E-25</v>
      </c>
      <c r="AH626" s="82">
        <f ca="1">SUMPRODUCT(S596:S625,'control variables'!AO$7:AO$36)</f>
        <v>9.0096354420013682E-26</v>
      </c>
      <c r="AI626" s="82">
        <f t="shared" ca="1" si="456"/>
        <v>4.3454410952566464E-25</v>
      </c>
      <c r="AJ626" s="10">
        <f ca="1">SUMPRODUCT(P596:P625,'control variables'!AP$7:AP$36)</f>
        <v>6.0569636223426151E-29</v>
      </c>
      <c r="AK626" s="10">
        <f ca="1">SUMPRODUCT(Q596:Q625,'control variables'!AQ$7:AQ$36)</f>
        <v>1.7478394137809054E-28</v>
      </c>
      <c r="AL626" s="10">
        <f ca="1">SUMPRODUCT(R596:R625,'control variables'!AR$7:AR$36)</f>
        <v>6.2821937766152115E-27</v>
      </c>
      <c r="AM626" s="10">
        <f ca="1">SUMPRODUCT(S596:S625,'control variables'!AS$7:AS$36)</f>
        <v>4.7063583421543523E-27</v>
      </c>
      <c r="AN626" s="10">
        <f t="shared" ca="1" si="478"/>
        <v>1.1223905696371081E-26</v>
      </c>
      <c r="AO626" s="82">
        <f ca="1">SUMPRODUCT(P596:P625,'control variables'!AX$7:AX$36)</f>
        <v>8.2365461916794899E-29</v>
      </c>
      <c r="AP626" s="82">
        <f ca="1">SUMPRODUCT(Q596:Q625,'control variables'!AY$7:AY$36)</f>
        <v>1.9014358962488218E-28</v>
      </c>
      <c r="AQ626" s="82">
        <f ca="1">SUMPRODUCT(R596:R625,'control variables'!AZ$7:AZ$36)</f>
        <v>1.7085649659609501E-27</v>
      </c>
      <c r="AR626" s="82">
        <f ca="1">SUMPRODUCT(S596:S625,'control variables'!BA$7:BA$36)</f>
        <v>1.2799858244734789E-27</v>
      </c>
      <c r="AS626" s="82">
        <f t="shared" ca="1" si="479"/>
        <v>3.2610598419761061E-27</v>
      </c>
      <c r="AT626" s="10">
        <f ca="1">SUMPRODUCT(P596:P625,'control variables'!AT$7:AT$36)</f>
        <v>-7.2690734281422996E-29</v>
      </c>
      <c r="AU626" s="10">
        <f ca="1">SUMPRODUCT(Q596:Q625,'control variables'!AU$7:AU$36)</f>
        <v>7.8853455241870435E-29</v>
      </c>
      <c r="AV626" s="10">
        <f ca="1">SUMPRODUCT(R596:R625,'control variables'!AV$7:AV$36)</f>
        <v>3.3954929730048337E-26</v>
      </c>
      <c r="AW626" s="10">
        <f ca="1">SUMPRODUCT(S596:S625,'control variables'!AW$7:AW$36)</f>
        <v>2.5437621390656744E-26</v>
      </c>
      <c r="AX626" s="10">
        <f t="shared" ca="1" si="457"/>
        <v>5.9398713841665521E-26</v>
      </c>
      <c r="AY626" s="82">
        <f ca="1">SUMPRODUCT(P596:P625,'control variables'!BB$7:BB$36)</f>
        <v>2.6346497665373305E-28</v>
      </c>
      <c r="AZ626" s="82">
        <f ca="1">SUMPRODUCT(Q596:Q625,'control variables'!BC$7:BC$36)</f>
        <v>6.7183522063736252E-28</v>
      </c>
      <c r="BA626" s="82">
        <f ca="1">SUMPRODUCT(R596:R625,'control variables'!BD$7:BD$36)</f>
        <v>4.7030530532231605E-27</v>
      </c>
      <c r="BB626" s="82">
        <f ca="1">SUMPRODUCT(S596:S625,'control variables'!BE$7:BE$36)</f>
        <v>6.6833741166710436E-28</v>
      </c>
      <c r="BC626" s="82">
        <f t="shared" ca="1" si="480"/>
        <v>6.3066906621813607E-27</v>
      </c>
      <c r="BD626" s="10">
        <f ca="1">SUMPRODUCT(P596:P625,'control variables'!BF$7:BF$36)</f>
        <v>5.5114578290320926E-29</v>
      </c>
      <c r="BE626" s="10">
        <f ca="1">SUMPRODUCT(Q596:Q625,'control variables'!BG$7:BG$36)</f>
        <v>6.3616979210107116E-29</v>
      </c>
      <c r="BF626" s="10">
        <f ca="1">SUMPRODUCT(R596:R625,'control variables'!BH$7:BH$36)</f>
        <v>1.9054677245599428E-27</v>
      </c>
      <c r="BG626" s="10">
        <f ca="1">SUMPRODUCT(S596:S625,'control variables'!BI$7:BI$36)</f>
        <v>4.2824915499599553E-27</v>
      </c>
      <c r="BH626" s="10">
        <f t="shared" ca="1" si="481"/>
        <v>6.3066908320203266E-27</v>
      </c>
      <c r="BI626" s="82">
        <f t="shared" ca="1" si="458"/>
        <v>6.3581030307606654E-26</v>
      </c>
      <c r="BJ626" s="82">
        <f t="shared" ca="1" si="459"/>
        <v>7.3728699474086046E-26</v>
      </c>
      <c r="BK626" s="82">
        <f t="shared" ca="1" si="460"/>
        <v>2.467374710254813E-25</v>
      </c>
      <c r="BL626" s="82">
        <f t="shared" ca="1" si="461"/>
        <v>1.1620231322233754E-25</v>
      </c>
      <c r="BM626" s="82">
        <f t="shared" ca="1" si="451"/>
        <v>5.0024951402951156E-25</v>
      </c>
      <c r="BN626" s="10">
        <f ca="1">BN625+BI626-INDIRECT(ADDRESS(MAX($D626-'key variables'!$B$9*30,34),scenario!BI$4),TRUE)</f>
        <v>9439390.0751690175</v>
      </c>
      <c r="BO626" s="10">
        <f ca="1">BO625+BJ626-INDIRECT(ADDRESS(MAX($D626-'key variables'!$B$9*30,34),scenario!BJ$4),TRUE)</f>
        <v>10895583.360992203</v>
      </c>
      <c r="BP626" s="10">
        <f ca="1">BP625+BK626-INDIRECT(ADDRESS(MAX($D626-'key variables'!$B$9*30,34),scenario!BK$4),TRUE)</f>
        <v>32531162.537994072</v>
      </c>
      <c r="BQ626" s="10">
        <f ca="1">BQ625+BL626-INDIRECT(ADDRESS(MAX($D626-'key variables'!$B$9*30,34),scenario!BL$4),TRUE)</f>
        <v>14415841.516535141</v>
      </c>
      <c r="BR626" s="10">
        <f t="shared" ca="1" si="482"/>
        <v>67281977.490690395</v>
      </c>
      <c r="BS626" s="82">
        <f t="shared" ca="1" si="463"/>
        <v>-2.3433848477536824E-9</v>
      </c>
      <c r="BT626" s="82">
        <f t="shared" ca="1" si="464"/>
        <v>-3.4288309057018467E-10</v>
      </c>
      <c r="BU626" s="82">
        <f t="shared" ca="1" si="465"/>
        <v>-4.2578247660364599E-9</v>
      </c>
      <c r="BV626" s="82">
        <f t="shared" ca="1" si="466"/>
        <v>-2.9943922343414556E-9</v>
      </c>
      <c r="BW626" s="82">
        <f t="shared" ca="1" si="483"/>
        <v>-9.9384849387017825E-9</v>
      </c>
      <c r="BX626" s="10">
        <f t="shared" ca="1" si="467"/>
        <v>-1.8625994260191889E-12</v>
      </c>
      <c r="BY626" s="10">
        <f t="shared" ca="1" si="468"/>
        <v>2.8902850229962456E-12</v>
      </c>
      <c r="BZ626" s="10">
        <f t="shared" ca="1" si="469"/>
        <v>-3.503472398303545E-11</v>
      </c>
      <c r="CA626" s="10">
        <f t="shared" ca="1" si="470"/>
        <v>-2.0257049910634676E-11</v>
      </c>
      <c r="CB626" s="10">
        <v>0</v>
      </c>
      <c r="CC626" s="82">
        <f t="shared" ca="1" si="471"/>
        <v>3.9725652202851337E-13</v>
      </c>
      <c r="CD626" s="82">
        <f t="shared" ca="1" si="472"/>
        <v>3.4270724516460899E-13</v>
      </c>
      <c r="CE626" s="82">
        <f t="shared" ca="1" si="473"/>
        <v>1.8915613015532986E-10</v>
      </c>
      <c r="CF626" s="82">
        <f t="shared" ca="1" si="474"/>
        <v>3.702811376405951E-11</v>
      </c>
      <c r="CG626" s="82">
        <f t="shared" ca="1" si="484"/>
        <v>2.2692420768658248E-10</v>
      </c>
      <c r="CH626" s="13" t="str">
        <f t="shared" ca="1" si="436"/>
        <v/>
      </c>
      <c r="CI626" s="81">
        <f t="shared" ca="1" si="445"/>
        <v>0.1131775965863165</v>
      </c>
      <c r="CJ626" s="81">
        <f t="shared" ca="1" si="446"/>
        <v>0.13063724757458739</v>
      </c>
      <c r="CK626" s="81">
        <f t="shared" ca="1" si="447"/>
        <v>0.39004625943939081</v>
      </c>
      <c r="CL626" s="81">
        <f t="shared" ca="1" si="448"/>
        <v>0.17284488538116416</v>
      </c>
      <c r="CM626" s="89">
        <f t="shared" ca="1" si="437"/>
        <v>0.80670598898145884</v>
      </c>
    </row>
    <row r="627" spans="1:91" x14ac:dyDescent="0.3">
      <c r="A627">
        <v>562</v>
      </c>
      <c r="B627" s="3">
        <f t="shared" si="450"/>
        <v>1.75</v>
      </c>
      <c r="C627" s="3">
        <f t="shared" si="438"/>
        <v>18.733333333333334</v>
      </c>
      <c r="D627" s="4">
        <f t="shared" ca="1" si="475"/>
        <v>627</v>
      </c>
      <c r="E627" s="58">
        <f>(0.5*(COS(B627*2*PI())+1)*('key variables'!$B$4-'key variables'!$B$6)+'key variables'!$B$6)/'key variables'!$B$4</f>
        <v>1</v>
      </c>
      <c r="F627" s="10">
        <f t="shared" ca="1" si="439"/>
        <v>11689222.907461114</v>
      </c>
      <c r="G627" s="10">
        <f t="shared" ca="1" si="440"/>
        <v>13492492.798713122</v>
      </c>
      <c r="H627" s="10">
        <f t="shared" ca="1" si="441"/>
        <v>40309474.521088287</v>
      </c>
      <c r="I627" s="10">
        <f t="shared" ca="1" si="442"/>
        <v>17912154.249750931</v>
      </c>
      <c r="J627" s="10">
        <f t="shared" ca="1" si="476"/>
        <v>83403344.477013454</v>
      </c>
      <c r="K627" s="82">
        <f t="shared" ca="1" si="452"/>
        <v>2249832.832292099</v>
      </c>
      <c r="L627" s="82">
        <f t="shared" ca="1" si="453"/>
        <v>2596909.4377209195</v>
      </c>
      <c r="M627" s="82">
        <f t="shared" ca="1" si="454"/>
        <v>7778311.98309422</v>
      </c>
      <c r="N627" s="82">
        <f t="shared" ca="1" si="455"/>
        <v>3496312.733215793</v>
      </c>
      <c r="O627" s="82">
        <f t="shared" ca="1" si="477"/>
        <v>16121366.986323033</v>
      </c>
      <c r="P627" s="10">
        <f ca="1">IF(IF($A627&gt;='key variables'!$B$26,K627*SUMPRODUCT(Z627:AC627,'control variables'!$O$3:$R$3)/J627+F$65*'key variables'!$B$25/scenario!J$65,K627*SUMPRODUCT(Z627:AC627,'control variables'!$O$7:$R$7)/J627+F$65*'key variables'!$B$25/scenario!J$65)&lt;'key variables'!$B$28,0,IF($A627&gt;='key variables'!$B$26,K627*SUMPRODUCT(Z627:AC627,'control variables'!$O$3:$R$3)/J627+F$65*'key variables'!$B$25/scenario!J$65,K627*SUMPRODUCT(Z627:AC627,'control variables'!$O$7:$R$7)/J627+F$65*'key variables'!$B$25/scenario!J$65))</f>
        <v>7.7434119030201107E-27</v>
      </c>
      <c r="Q627" s="10">
        <f ca="1">IF(IF($A627&gt;='key variables'!$B$26,L627*SUMPRODUCT(Z627:AC627,'control variables'!$O$4:$R$4)/J627+G$65*'key variables'!$B$25/scenario!J$65,L627*SUMPRODUCT(Z627:AC627,'control variables'!$O$7:$R$7)/J627+G$65*'key variables'!$B$25/scenario!J$65)&lt;'key variables'!$B$28,0,IF($A627&gt;='key variables'!$B$26,L627*SUMPRODUCT(Z627:AC627,'control variables'!$O$4:$R$4)/J627+G$65*'key variables'!$B$25/scenario!J$65,L627*SUMPRODUCT(Z627:AC627,'control variables'!$O$7:$R$7)/J627+G$65*'key variables'!$B$25/scenario!J$65))</f>
        <v>8.9379704849567491E-27</v>
      </c>
      <c r="R627" s="10">
        <f ca="1">IF(IF($A627&gt;='key variables'!$B$26,M627*SUMPRODUCT(Z627:AC627,'control variables'!$O$5:$R$5)/J627+H$65*'key variables'!$B$25/scenario!J$65,M627*SUMPRODUCT(Z627:AC627,'control variables'!$O$7:$R$7)/J627+H$65*'key variables'!$B$25/scenario!J$65)&lt;'key variables'!$B$28,0,IF($A627&gt;='key variables'!$B$26,M627*SUMPRODUCT(Z627:AC627,'control variables'!$O$5:$R$5)/J627+H$65*'key variables'!$B$25/scenario!J$65,M627*SUMPRODUCT(Z627:AC627,'control variables'!$O$7:$R$7)/J627+H$65*'key variables'!$B$25/scenario!J$65))</f>
        <v>2.6771177276283928E-26</v>
      </c>
      <c r="S627" s="10">
        <f ca="1">IF(IF($A627&gt;='key variables'!$B$26,N627*SUMPRODUCT(Z627:AC627,'control variables'!$O$6:$R$6)/J627+I$65*'key variables'!$B$25/scenario!J$65,N627*SUMPRODUCT(Z627:AC627,'control variables'!$O$7:$R$7)/J627+I$65*'key variables'!$B$25/scenario!J$65)&lt;'key variables'!$B$28,0,IF($A627&gt;='key variables'!$B$26,N627*SUMPRODUCT(Z627:AC627,'control variables'!$O$6:$R$6)/J627+I$65*'key variables'!$B$25/scenario!J$65,N627*SUMPRODUCT(Z627:AC627,'control variables'!$O$7:$R$7)/J627+I$65*'key variables'!$B$25/scenario!J$65))</f>
        <v>1.2033511666500993E-26</v>
      </c>
      <c r="T627" s="10">
        <f t="shared" ca="1" si="449"/>
        <v>5.5486071330761781E-26</v>
      </c>
      <c r="U627" s="82">
        <f ca="1">SUMPRODUCT(P597:P626,'control variables'!AD$7:AD$36)</f>
        <v>1.6417465747957734E-26</v>
      </c>
      <c r="V627" s="82">
        <f ca="1">SUMPRODUCT(Q597:Q626,'control variables'!AE$7:AE$36)</f>
        <v>1.895015093227871E-26</v>
      </c>
      <c r="W627" s="82">
        <f ca="1">SUMPRODUCT(R597:R626,'control variables'!AF$7:AF$36)</f>
        <v>5.6759848432507477E-26</v>
      </c>
      <c r="X627" s="82">
        <f ca="1">SUMPRODUCT(S597:S626,'control variables'!AG$7:AG$36)</f>
        <v>2.5513270905216468E-26</v>
      </c>
      <c r="Y627" s="82">
        <f t="shared" ca="1" si="443"/>
        <v>1.1764073601796039E-25</v>
      </c>
      <c r="Z627" s="10">
        <f ca="1">IF($A627&gt;='key variables'!$B$26,SUMPRODUCT(P597:P626,'control variables'!V$7:V$36)*$E627,SUMPRODUCT(P597:P626,'control variables'!Z$7:Z$36)*$E627)</f>
        <v>4.0060278444309079E-26</v>
      </c>
      <c r="AA627" s="10">
        <f ca="1">IF($A627&gt;='key variables'!$B$26,SUMPRODUCT(Q597:Q626,'control variables'!W$7:W$36)*$E627,SUMPRODUCT(Q597:Q626,'control variables'!AA$7:AA$36)*$E627)</f>
        <v>4.6240286689996796E-26</v>
      </c>
      <c r="AB627" s="10">
        <f ca="1">IF($A627&gt;='key variables'!$B$26,SUMPRODUCT(R597:R626,'control variables'!X$7:X$36)*$E627,SUMPRODUCT(R597:R626,'control variables'!AB$7:AB$36)*$E627)</f>
        <v>1.3849977624871142E-25</v>
      </c>
      <c r="AC627" s="10">
        <f ca="1">IF($A627&gt;='key variables'!$B$26,SUMPRODUCT(S597:S626,'control variables'!Y$7:Y$36)*$E627,SUMPRODUCT(S597:S626,'control variables'!AC$7:AC$36)*$E627)</f>
        <v>6.2254963840274934E-26</v>
      </c>
      <c r="AD627" s="10">
        <f t="shared" ca="1" si="444"/>
        <v>2.8705530522329224E-25</v>
      </c>
      <c r="AE627" s="82">
        <f ca="1">SUMPRODUCT(P597:P626,'control variables'!AL$7:AL$36)</f>
        <v>5.4544096806020906E-26</v>
      </c>
      <c r="AF627" s="82">
        <f ca="1">SUMPRODUCT(Q597:Q626,'control variables'!AM$7:AM$36)</f>
        <v>6.2793872950945569E-26</v>
      </c>
      <c r="AG627" s="82">
        <f ca="1">SUMPRODUCT(R597:R626,'control variables'!AN$7:AN$36)</f>
        <v>1.7904183473167712E-25</v>
      </c>
      <c r="AH627" s="82">
        <f ca="1">SUMPRODUCT(S597:S626,'control variables'!AO$7:AO$36)</f>
        <v>7.7523338481195173E-26</v>
      </c>
      <c r="AI627" s="82">
        <f t="shared" ca="1" si="456"/>
        <v>3.7390314296983875E-25</v>
      </c>
      <c r="AJ627" s="10">
        <f ca="1">SUMPRODUCT(P597:P626,'control variables'!AP$7:AP$36)</f>
        <v>5.2117096644572674E-29</v>
      </c>
      <c r="AK627" s="10">
        <f ca="1">SUMPRODUCT(Q597:Q626,'control variables'!AQ$7:AQ$36)</f>
        <v>1.5039270718284659E-28</v>
      </c>
      <c r="AL627" s="10">
        <f ca="1">SUMPRODUCT(R597:R626,'control variables'!AR$7:AR$36)</f>
        <v>5.4055087765106587E-27</v>
      </c>
      <c r="AM627" s="10">
        <f ca="1">SUMPRODUCT(S597:S626,'control variables'!AS$7:AS$36)</f>
        <v>4.0495823956621853E-27</v>
      </c>
      <c r="AN627" s="10">
        <f t="shared" ca="1" si="478"/>
        <v>9.6576009760002631E-27</v>
      </c>
      <c r="AO627" s="82">
        <f ca="1">SUMPRODUCT(P597:P626,'control variables'!AX$7:AX$36)</f>
        <v>7.0871298005785728E-29</v>
      </c>
      <c r="AP627" s="82">
        <f ca="1">SUMPRODUCT(Q597:Q626,'control variables'!AY$7:AY$36)</f>
        <v>1.6360890463781955E-28</v>
      </c>
      <c r="AQ627" s="82">
        <f ca="1">SUMPRODUCT(R597:R626,'control variables'!AZ$7:AZ$36)</f>
        <v>1.4701334035762007E-27</v>
      </c>
      <c r="AR627" s="82">
        <f ca="1">SUMPRODUCT(S597:S626,'control variables'!BA$7:BA$36)</f>
        <v>1.1013628127415868E-27</v>
      </c>
      <c r="AS627" s="82">
        <f t="shared" ca="1" si="479"/>
        <v>2.8059764189613924E-27</v>
      </c>
      <c r="AT627" s="10">
        <f ca="1">SUMPRODUCT(P597:P626,'control variables'!AT$7:AT$36)</f>
        <v>-6.2546686094255335E-29</v>
      </c>
      <c r="AU627" s="10">
        <f ca="1">SUMPRODUCT(Q597:Q626,'control variables'!AU$7:AU$36)</f>
        <v>6.784939457849336E-29</v>
      </c>
      <c r="AV627" s="10">
        <f ca="1">SUMPRODUCT(R597:R626,'control variables'!AV$7:AV$36)</f>
        <v>2.9216493025859915E-26</v>
      </c>
      <c r="AW627" s="10">
        <f ca="1">SUMPRODUCT(S597:S626,'control variables'!AW$7:AW$36)</f>
        <v>2.1887781652420745E-26</v>
      </c>
      <c r="AX627" s="10">
        <f t="shared" ca="1" si="457"/>
        <v>5.1109577386764893E-26</v>
      </c>
      <c r="AY627" s="82">
        <f ca="1">SUMPRODUCT(P597:P626,'control variables'!BB$7:BB$36)</f>
        <v>2.2669823540085935E-28</v>
      </c>
      <c r="AZ627" s="82">
        <f ca="1">SUMPRODUCT(Q597:Q626,'control variables'!BC$7:BC$36)</f>
        <v>5.7808009600762667E-28</v>
      </c>
      <c r="BA627" s="82">
        <f ca="1">SUMPRODUCT(R597:R626,'control variables'!BD$7:BD$36)</f>
        <v>4.0467383623576127E-27</v>
      </c>
      <c r="BB627" s="82">
        <f ca="1">SUMPRODUCT(S597:S626,'control variables'!BE$7:BE$36)</f>
        <v>5.7507040898433399E-28</v>
      </c>
      <c r="BC627" s="82">
        <f t="shared" ca="1" si="480"/>
        <v>5.4265871027504328E-27</v>
      </c>
      <c r="BD627" s="10">
        <f ca="1">SUMPRODUCT(P597:P626,'control variables'!BF$7:BF$36)</f>
        <v>4.742329626491261E-29</v>
      </c>
      <c r="BE627" s="10">
        <f ca="1">SUMPRODUCT(Q597:Q626,'control variables'!BG$7:BG$36)</f>
        <v>5.4739180560681554E-29</v>
      </c>
      <c r="BF627" s="10">
        <f ca="1">SUMPRODUCT(R597:R626,'control variables'!BH$7:BH$36)</f>
        <v>1.6395582299303279E-27</v>
      </c>
      <c r="BG627" s="10">
        <f ca="1">SUMPRODUCT(S597:S626,'control variables'!BI$7:BI$36)</f>
        <v>3.6848665421323177E-27</v>
      </c>
      <c r="BH627" s="10">
        <f t="shared" ca="1" si="481"/>
        <v>5.4265872488882399E-27</v>
      </c>
      <c r="BI627" s="82">
        <f t="shared" ca="1" si="458"/>
        <v>5.4708248355327507E-26</v>
      </c>
      <c r="BJ627" s="82">
        <f t="shared" ca="1" si="459"/>
        <v>6.3439802441531697E-26</v>
      </c>
      <c r="BK627" s="82">
        <f t="shared" ca="1" si="460"/>
        <v>2.1230506611989465E-25</v>
      </c>
      <c r="BL627" s="82">
        <f t="shared" ca="1" si="461"/>
        <v>9.9986190542600259E-26</v>
      </c>
      <c r="BM627" s="82">
        <f t="shared" ca="1" si="451"/>
        <v>4.3043930745935406E-25</v>
      </c>
      <c r="BN627" s="10">
        <f ca="1">BN626+BI627-INDIRECT(ADDRESS(MAX($D627-'key variables'!$B$9*30,34),scenario!BI$4),TRUE)</f>
        <v>9439390.0751690175</v>
      </c>
      <c r="BO627" s="10">
        <f ca="1">BO626+BJ627-INDIRECT(ADDRESS(MAX($D627-'key variables'!$B$9*30,34),scenario!BJ$4),TRUE)</f>
        <v>10895583.360992203</v>
      </c>
      <c r="BP627" s="10">
        <f ca="1">BP626+BK627-INDIRECT(ADDRESS(MAX($D627-'key variables'!$B$9*30,34),scenario!BK$4),TRUE)</f>
        <v>32531162.537994072</v>
      </c>
      <c r="BQ627" s="10">
        <f ca="1">BQ626+BL627-INDIRECT(ADDRESS(MAX($D627-'key variables'!$B$9*30,34),scenario!BL$4),TRUE)</f>
        <v>14415841.516535141</v>
      </c>
      <c r="BR627" s="10">
        <f t="shared" ca="1" si="482"/>
        <v>67281977.490690395</v>
      </c>
      <c r="BS627" s="82">
        <f t="shared" ca="1" si="463"/>
        <v>-2.3433848477536824E-9</v>
      </c>
      <c r="BT627" s="82">
        <f t="shared" ca="1" si="464"/>
        <v>-3.4288309057018472E-10</v>
      </c>
      <c r="BU627" s="82">
        <f t="shared" ca="1" si="465"/>
        <v>-4.2578247660364599E-9</v>
      </c>
      <c r="BV627" s="82">
        <f t="shared" ca="1" si="466"/>
        <v>-2.9943922343414556E-9</v>
      </c>
      <c r="BW627" s="82">
        <f t="shared" ca="1" si="483"/>
        <v>-9.9384849387017825E-9</v>
      </c>
      <c r="BX627" s="10">
        <f t="shared" ca="1" si="467"/>
        <v>-1.8625994260191893E-12</v>
      </c>
      <c r="BY627" s="10">
        <f t="shared" ca="1" si="468"/>
        <v>2.8902850229962452E-12</v>
      </c>
      <c r="BZ627" s="10">
        <f t="shared" ca="1" si="469"/>
        <v>-3.5034723983035457E-11</v>
      </c>
      <c r="CA627" s="10">
        <f t="shared" ca="1" si="470"/>
        <v>-2.0257049910634679E-11</v>
      </c>
      <c r="CB627" s="10">
        <v>0</v>
      </c>
      <c r="CC627" s="82">
        <f t="shared" ca="1" si="471"/>
        <v>3.9725652202851342E-13</v>
      </c>
      <c r="CD627" s="82">
        <f t="shared" ca="1" si="472"/>
        <v>3.4270724516460894E-13</v>
      </c>
      <c r="CE627" s="82">
        <f t="shared" ca="1" si="473"/>
        <v>1.8915613015532983E-10</v>
      </c>
      <c r="CF627" s="82">
        <f t="shared" ca="1" si="474"/>
        <v>3.7028113764059497E-11</v>
      </c>
      <c r="CG627" s="82">
        <f t="shared" ca="1" si="484"/>
        <v>2.2692420768658243E-10</v>
      </c>
      <c r="CH627" s="13" t="str">
        <f t="shared" ca="1" si="436"/>
        <v/>
      </c>
      <c r="CI627" s="81">
        <f t="shared" ca="1" si="445"/>
        <v>0.1131775965863165</v>
      </c>
      <c r="CJ627" s="81">
        <f t="shared" ca="1" si="446"/>
        <v>0.13063724757458739</v>
      </c>
      <c r="CK627" s="81">
        <f t="shared" ca="1" si="447"/>
        <v>0.39004625943939081</v>
      </c>
      <c r="CL627" s="81">
        <f t="shared" ca="1" si="448"/>
        <v>0.17284488538116416</v>
      </c>
      <c r="CM627" s="89">
        <f t="shared" ca="1" si="437"/>
        <v>0.80670598898145884</v>
      </c>
    </row>
    <row r="628" spans="1:91" x14ac:dyDescent="0.3">
      <c r="A628">
        <v>563</v>
      </c>
      <c r="B628" s="3">
        <f t="shared" si="450"/>
        <v>1.7527777777777778</v>
      </c>
      <c r="C628" s="3">
        <f t="shared" si="438"/>
        <v>18.766666666666666</v>
      </c>
      <c r="D628" s="4">
        <f t="shared" ca="1" si="475"/>
        <v>628</v>
      </c>
      <c r="E628" s="58">
        <f>(0.5*(COS(B628*2*PI())+1)*('key variables'!$B$4-'key variables'!$B$6)+'key variables'!$B$6)/'key variables'!$B$4</f>
        <v>1</v>
      </c>
      <c r="F628" s="10">
        <f t="shared" ca="1" si="439"/>
        <v>11689222.907461114</v>
      </c>
      <c r="G628" s="10">
        <f t="shared" ca="1" si="440"/>
        <v>13492492.798713122</v>
      </c>
      <c r="H628" s="10">
        <f t="shared" ca="1" si="441"/>
        <v>40309474.521088287</v>
      </c>
      <c r="I628" s="10">
        <f t="shared" ca="1" si="442"/>
        <v>17912154.249750931</v>
      </c>
      <c r="J628" s="10">
        <f t="shared" ca="1" si="476"/>
        <v>83403344.477013454</v>
      </c>
      <c r="K628" s="82">
        <f t="shared" ca="1" si="452"/>
        <v>2249832.832292099</v>
      </c>
      <c r="L628" s="82">
        <f t="shared" ca="1" si="453"/>
        <v>2596909.4377209195</v>
      </c>
      <c r="M628" s="82">
        <f t="shared" ca="1" si="454"/>
        <v>7778311.98309422</v>
      </c>
      <c r="N628" s="82">
        <f t="shared" ca="1" si="455"/>
        <v>3496312.733215793</v>
      </c>
      <c r="O628" s="82">
        <f t="shared" ca="1" si="477"/>
        <v>16121366.986323033</v>
      </c>
      <c r="P628" s="10">
        <f ca="1">IF(IF($A628&gt;='key variables'!$B$26,K628*SUMPRODUCT(Z628:AC628,'control variables'!$O$3:$R$3)/J628+F$65*'key variables'!$B$25/scenario!J$65,K628*SUMPRODUCT(Z628:AC628,'control variables'!$O$7:$R$7)/J628+F$65*'key variables'!$B$25/scenario!J$65)&lt;'key variables'!$B$28,0,IF($A628&gt;='key variables'!$B$26,K628*SUMPRODUCT(Z628:AC628,'control variables'!$O$3:$R$3)/J628+F$65*'key variables'!$B$25/scenario!J$65,K628*SUMPRODUCT(Z628:AC628,'control variables'!$O$7:$R$7)/J628+F$65*'key variables'!$B$25/scenario!J$65))</f>
        <v>6.6628127832861151E-27</v>
      </c>
      <c r="Q628" s="10">
        <f ca="1">IF(IF($A628&gt;='key variables'!$B$26,L628*SUMPRODUCT(Z628:AC628,'control variables'!$O$4:$R$4)/J628+G$65*'key variables'!$B$25/scenario!J$65,L628*SUMPRODUCT(Z628:AC628,'control variables'!$O$7:$R$7)/J628+G$65*'key variables'!$B$25/scenario!J$65)&lt;'key variables'!$B$28,0,IF($A628&gt;='key variables'!$B$26,L628*SUMPRODUCT(Z628:AC628,'control variables'!$O$4:$R$4)/J628+G$65*'key variables'!$B$25/scenario!J$65,L628*SUMPRODUCT(Z628:AC628,'control variables'!$O$7:$R$7)/J628+G$65*'key variables'!$B$25/scenario!J$65))</f>
        <v>7.6906697912553435E-27</v>
      </c>
      <c r="R628" s="10">
        <f ca="1">IF(IF($A628&gt;='key variables'!$B$26,M628*SUMPRODUCT(Z628:AC628,'control variables'!$O$5:$R$5)/J628+H$65*'key variables'!$B$25/scenario!J$65,M628*SUMPRODUCT(Z628:AC628,'control variables'!$O$7:$R$7)/J628+H$65*'key variables'!$B$25/scenario!J$65)&lt;'key variables'!$B$28,0,IF($A628&gt;='key variables'!$B$26,M628*SUMPRODUCT(Z628:AC628,'control variables'!$O$5:$R$5)/J628+H$65*'key variables'!$B$25/scenario!J$65,M628*SUMPRODUCT(Z628:AC628,'control variables'!$O$7:$R$7)/J628+H$65*'key variables'!$B$25/scenario!J$65))</f>
        <v>2.3035238782851563E-26</v>
      </c>
      <c r="S628" s="10">
        <f ca="1">IF(IF($A628&gt;='key variables'!$B$26,N628*SUMPRODUCT(Z628:AC628,'control variables'!$O$6:$R$6)/J628+I$65*'key variables'!$B$25/scenario!J$65,N628*SUMPRODUCT(Z628:AC628,'control variables'!$O$7:$R$7)/J628+I$65*'key variables'!$B$25/scenario!J$65)&lt;'key variables'!$B$28,0,IF($A628&gt;='key variables'!$B$26,N628*SUMPRODUCT(Z628:AC628,'control variables'!$O$6:$R$6)/J628+I$65*'key variables'!$B$25/scenario!J$65,N628*SUMPRODUCT(Z628:AC628,'control variables'!$O$7:$R$7)/J628+I$65*'key variables'!$B$25/scenario!J$65))</f>
        <v>1.0354225806858408E-26</v>
      </c>
      <c r="T628" s="10">
        <f t="shared" ca="1" si="449"/>
        <v>4.7742947164251429E-26</v>
      </c>
      <c r="U628" s="82">
        <f ca="1">SUMPRODUCT(P598:P627,'control variables'!AD$7:AD$36)</f>
        <v>1.4126395705747158E-26</v>
      </c>
      <c r="V628" s="82">
        <f ca="1">SUMPRODUCT(Q598:Q627,'control variables'!AE$7:AE$36)</f>
        <v>1.630564271384595E-26</v>
      </c>
      <c r="W628" s="82">
        <f ca="1">SUMPRODUCT(R598:R627,'control variables'!AF$7:AF$36)</f>
        <v>4.8838967686323656E-26</v>
      </c>
      <c r="X628" s="82">
        <f ca="1">SUMPRODUCT(S598:S627,'control variables'!AG$7:AG$36)</f>
        <v>2.1952874218717185E-26</v>
      </c>
      <c r="Y628" s="82">
        <f t="shared" ca="1" si="443"/>
        <v>1.0122388032463395E-25</v>
      </c>
      <c r="Z628" s="10">
        <f ca="1">IF($A628&gt;='key variables'!$B$26,SUMPRODUCT(P598:P627,'control variables'!V$7:V$36)*$E628,SUMPRODUCT(P598:P627,'control variables'!Z$7:Z$36)*$E628)</f>
        <v>3.4469835605237659E-26</v>
      </c>
      <c r="AA628" s="10">
        <f ca="1">IF($A628&gt;='key variables'!$B$26,SUMPRODUCT(Q598:Q627,'control variables'!W$7:W$36)*$E628,SUMPRODUCT(Q598:Q627,'control variables'!AA$7:AA$36)*$E628)</f>
        <v>3.978741892069089E-26</v>
      </c>
      <c r="AB628" s="10">
        <f ca="1">IF($A628&gt;='key variables'!$B$26,SUMPRODUCT(R598:R627,'control variables'!X$7:X$36)*$E628,SUMPRODUCT(R598:R627,'control variables'!AB$7:AB$36)*$E628)</f>
        <v>1.1917202535903691E-25</v>
      </c>
      <c r="AC628" s="10">
        <f ca="1">IF($A628&gt;='key variables'!$B$26,SUMPRODUCT(S598:S627,'control variables'!Y$7:Y$36)*$E628,SUMPRODUCT(S598:S627,'control variables'!AC$7:AC$36)*$E628)</f>
        <v>5.3567235489076821E-26</v>
      </c>
      <c r="AD628" s="10">
        <f t="shared" ca="1" si="444"/>
        <v>2.4699651537404229E-25</v>
      </c>
      <c r="AE628" s="82">
        <f ca="1">SUMPRODUCT(P598:P627,'control variables'!AL$7:AL$36)</f>
        <v>4.6932425912950628E-26</v>
      </c>
      <c r="AF628" s="82">
        <f ca="1">SUMPRODUCT(Q598:Q627,'control variables'!AM$7:AM$36)</f>
        <v>5.4030939416567119E-26</v>
      </c>
      <c r="AG628" s="82">
        <f ca="1">SUMPRODUCT(R598:R627,'control variables'!AN$7:AN$36)</f>
        <v>1.540564082259334E-25</v>
      </c>
      <c r="AH628" s="82">
        <f ca="1">SUMPRODUCT(S598:S627,'control variables'!AO$7:AO$36)</f>
        <v>6.6704896640467657E-26</v>
      </c>
      <c r="AI628" s="82">
        <f t="shared" ca="1" si="456"/>
        <v>3.2172467019591882E-25</v>
      </c>
      <c r="AJ628" s="10">
        <f ca="1">SUMPRODUCT(P598:P627,'control variables'!AP$7:AP$36)</f>
        <v>4.4844115501047081E-29</v>
      </c>
      <c r="AK628" s="10">
        <f ca="1">SUMPRODUCT(Q598:Q627,'control variables'!AQ$7:AQ$36)</f>
        <v>1.2940528858345474E-28</v>
      </c>
      <c r="AL628" s="10">
        <f ca="1">SUMPRODUCT(R598:R627,'control variables'!AR$7:AR$36)</f>
        <v>4.6511658461889991E-27</v>
      </c>
      <c r="AM628" s="10">
        <f ca="1">SUMPRODUCT(S598:S627,'control variables'!AS$7:AS$36)</f>
        <v>3.4844600404461189E-27</v>
      </c>
      <c r="AN628" s="10">
        <f t="shared" ca="1" si="478"/>
        <v>8.3098752907196189E-27</v>
      </c>
      <c r="AO628" s="82">
        <f ca="1">SUMPRODUCT(P598:P627,'control variables'!AX$7:AX$36)</f>
        <v>6.0981153558014792E-29</v>
      </c>
      <c r="AP628" s="82">
        <f ca="1">SUMPRODUCT(Q598:Q627,'control variables'!AY$7:AY$36)</f>
        <v>1.4077715546232794E-28</v>
      </c>
      <c r="AQ628" s="82">
        <f ca="1">SUMPRODUCT(R598:R627,'control variables'!AZ$7:AZ$36)</f>
        <v>1.2649751501225282E-27</v>
      </c>
      <c r="AR628" s="82">
        <f ca="1">SUMPRODUCT(S598:S627,'control variables'!BA$7:BA$36)</f>
        <v>9.476667804419054E-28</v>
      </c>
      <c r="AS628" s="82">
        <f t="shared" ca="1" si="479"/>
        <v>2.4144002395847766E-27</v>
      </c>
      <c r="AT628" s="10">
        <f ca="1">SUMPRODUCT(P598:P627,'control variables'!AT$7:AT$36)</f>
        <v>-5.3818247676899527E-29</v>
      </c>
      <c r="AU628" s="10">
        <f ca="1">SUMPRODUCT(Q598:Q627,'control variables'!AU$7:AU$36)</f>
        <v>5.8380959091107138E-29</v>
      </c>
      <c r="AV628" s="10">
        <f ca="1">SUMPRODUCT(R598:R627,'control variables'!AV$7:AV$36)</f>
        <v>2.5139308828394567E-26</v>
      </c>
      <c r="AW628" s="10">
        <f ca="1">SUMPRODUCT(S598:S627,'control variables'!AW$7:AW$36)</f>
        <v>1.8833324795061654E-26</v>
      </c>
      <c r="AX628" s="10">
        <f t="shared" ca="1" si="457"/>
        <v>4.3977196334870428E-26</v>
      </c>
      <c r="AY628" s="82">
        <f ca="1">SUMPRODUCT(P598:P627,'control variables'!BB$7:BB$36)</f>
        <v>1.9506232132480784E-28</v>
      </c>
      <c r="AZ628" s="82">
        <f ca="1">SUMPRODUCT(Q598:Q627,'control variables'!BC$7:BC$36)</f>
        <v>4.9740857152912794E-28</v>
      </c>
      <c r="BA628" s="82">
        <f ca="1">SUMPRODUCT(R598:R627,'control variables'!BD$7:BD$36)</f>
        <v>3.4820128941887444E-27</v>
      </c>
      <c r="BB628" s="82">
        <f ca="1">SUMPRODUCT(S598:S627,'control variables'!BE$7:BE$36)</f>
        <v>4.948188886575938E-28</v>
      </c>
      <c r="BC628" s="82">
        <f t="shared" ca="1" si="480"/>
        <v>4.6693026757002738E-27</v>
      </c>
      <c r="BD628" s="10">
        <f ca="1">SUMPRODUCT(P598:P627,'control variables'!BF$7:BF$36)</f>
        <v>4.0805338594500927E-29</v>
      </c>
      <c r="BE628" s="10">
        <f ca="1">SUMPRODUCT(Q598:Q627,'control variables'!BG$7:BG$36)</f>
        <v>4.7100285578772809E-29</v>
      </c>
      <c r="BF628" s="10">
        <f ca="1">SUMPRODUCT(R598:R627,'control variables'!BH$7:BH$36)</f>
        <v>1.4107566109276851E-27</v>
      </c>
      <c r="BG628" s="10">
        <f ca="1">SUMPRODUCT(S598:S627,'control variables'!BI$7:BI$36)</f>
        <v>3.1706405663434771E-27</v>
      </c>
      <c r="BH628" s="10">
        <f t="shared" ca="1" si="481"/>
        <v>4.6693028014444363E-27</v>
      </c>
      <c r="BI628" s="82">
        <f t="shared" ca="1" si="458"/>
        <v>4.7073669986598534E-26</v>
      </c>
      <c r="BJ628" s="82">
        <f t="shared" ca="1" si="459"/>
        <v>5.4586728947187357E-26</v>
      </c>
      <c r="BK628" s="82">
        <f t="shared" ca="1" si="460"/>
        <v>1.8267772994851671E-25</v>
      </c>
      <c r="BL628" s="82">
        <f t="shared" ca="1" si="461"/>
        <v>8.6033040324186906E-26</v>
      </c>
      <c r="BM628" s="82">
        <f t="shared" ca="1" si="451"/>
        <v>3.7037116920648949E-25</v>
      </c>
      <c r="BN628" s="10">
        <f ca="1">BN627+BI628-INDIRECT(ADDRESS(MAX($D628-'key variables'!$B$9*30,34),scenario!BI$4),TRUE)</f>
        <v>9439390.0751690175</v>
      </c>
      <c r="BO628" s="10">
        <f ca="1">BO627+BJ628-INDIRECT(ADDRESS(MAX($D628-'key variables'!$B$9*30,34),scenario!BJ$4),TRUE)</f>
        <v>10895583.360992203</v>
      </c>
      <c r="BP628" s="10">
        <f ca="1">BP627+BK628-INDIRECT(ADDRESS(MAX($D628-'key variables'!$B$9*30,34),scenario!BK$4),TRUE)</f>
        <v>32531162.537994072</v>
      </c>
      <c r="BQ628" s="10">
        <f ca="1">BQ627+BL628-INDIRECT(ADDRESS(MAX($D628-'key variables'!$B$9*30,34),scenario!BL$4),TRUE)</f>
        <v>14415841.516535141</v>
      </c>
      <c r="BR628" s="10">
        <f t="shared" ca="1" si="482"/>
        <v>67281977.490690395</v>
      </c>
      <c r="BS628" s="82">
        <f t="shared" ca="1" si="463"/>
        <v>-2.3433848477536824E-9</v>
      </c>
      <c r="BT628" s="82">
        <f t="shared" ca="1" si="464"/>
        <v>-3.4288309057018477E-10</v>
      </c>
      <c r="BU628" s="82">
        <f t="shared" ca="1" si="465"/>
        <v>-4.2578247660364599E-9</v>
      </c>
      <c r="BV628" s="82">
        <f t="shared" ca="1" si="466"/>
        <v>-2.9943922343414556E-9</v>
      </c>
      <c r="BW628" s="82">
        <f t="shared" ca="1" si="483"/>
        <v>-9.9384849387017825E-9</v>
      </c>
      <c r="BX628" s="10">
        <f t="shared" ca="1" si="467"/>
        <v>-1.8625994260191893E-12</v>
      </c>
      <c r="BY628" s="10">
        <f t="shared" ca="1" si="468"/>
        <v>2.8902850229962448E-12</v>
      </c>
      <c r="BZ628" s="10">
        <f t="shared" ca="1" si="469"/>
        <v>-3.5034723983035463E-11</v>
      </c>
      <c r="CA628" s="10">
        <f t="shared" ca="1" si="470"/>
        <v>-2.0257049910634683E-11</v>
      </c>
      <c r="CB628" s="10">
        <v>0</v>
      </c>
      <c r="CC628" s="82">
        <f t="shared" ca="1" si="471"/>
        <v>3.9725652202851347E-13</v>
      </c>
      <c r="CD628" s="82">
        <f t="shared" ca="1" si="472"/>
        <v>3.4270724516460889E-13</v>
      </c>
      <c r="CE628" s="82">
        <f t="shared" ca="1" si="473"/>
        <v>1.8915613015532981E-10</v>
      </c>
      <c r="CF628" s="82">
        <f t="shared" ca="1" si="474"/>
        <v>3.7028113764059484E-11</v>
      </c>
      <c r="CG628" s="82">
        <f t="shared" ca="1" si="484"/>
        <v>2.2692420768658241E-10</v>
      </c>
      <c r="CH628" s="13" t="str">
        <f t="shared" ca="1" si="436"/>
        <v/>
      </c>
      <c r="CI628" s="81">
        <f t="shared" ca="1" si="445"/>
        <v>0.1131775965863165</v>
      </c>
      <c r="CJ628" s="81">
        <f t="shared" ca="1" si="446"/>
        <v>0.13063724757458739</v>
      </c>
      <c r="CK628" s="81">
        <f t="shared" ca="1" si="447"/>
        <v>0.39004625943939081</v>
      </c>
      <c r="CL628" s="81">
        <f t="shared" ca="1" si="448"/>
        <v>0.17284488538116416</v>
      </c>
      <c r="CM628" s="89">
        <f t="shared" ca="1" si="437"/>
        <v>0.80670598898145884</v>
      </c>
    </row>
    <row r="629" spans="1:91" x14ac:dyDescent="0.3">
      <c r="A629">
        <v>564</v>
      </c>
      <c r="B629" s="3">
        <f t="shared" si="450"/>
        <v>1.7555555555555555</v>
      </c>
      <c r="C629" s="3">
        <f t="shared" si="438"/>
        <v>18.8</v>
      </c>
      <c r="D629" s="4">
        <f t="shared" ca="1" si="475"/>
        <v>629</v>
      </c>
      <c r="E629" s="58">
        <f>(0.5*(COS(B629*2*PI())+1)*('key variables'!$B$4-'key variables'!$B$6)+'key variables'!$B$6)/'key variables'!$B$4</f>
        <v>1</v>
      </c>
      <c r="F629" s="10">
        <f t="shared" ca="1" si="439"/>
        <v>11689222.907461114</v>
      </c>
      <c r="G629" s="10">
        <f t="shared" ca="1" si="440"/>
        <v>13492492.798713122</v>
      </c>
      <c r="H629" s="10">
        <f t="shared" ca="1" si="441"/>
        <v>40309474.521088287</v>
      </c>
      <c r="I629" s="10">
        <f t="shared" ca="1" si="442"/>
        <v>17912154.249750931</v>
      </c>
      <c r="J629" s="10">
        <f t="shared" ca="1" si="476"/>
        <v>83403344.477013454</v>
      </c>
      <c r="K629" s="82">
        <f t="shared" ca="1" si="452"/>
        <v>2249832.832292099</v>
      </c>
      <c r="L629" s="82">
        <f t="shared" ca="1" si="453"/>
        <v>2596909.4377209195</v>
      </c>
      <c r="M629" s="82">
        <f t="shared" ca="1" si="454"/>
        <v>7778311.98309422</v>
      </c>
      <c r="N629" s="82">
        <f t="shared" ca="1" si="455"/>
        <v>3496312.733215793</v>
      </c>
      <c r="O629" s="82">
        <f t="shared" ca="1" si="477"/>
        <v>16121366.986323033</v>
      </c>
      <c r="P629" s="10">
        <f ca="1">IF(IF($A629&gt;='key variables'!$B$26,K629*SUMPRODUCT(Z629:AC629,'control variables'!$O$3:$R$3)/J629+F$65*'key variables'!$B$25/scenario!J$65,K629*SUMPRODUCT(Z629:AC629,'control variables'!$O$7:$R$7)/J629+F$65*'key variables'!$B$25/scenario!J$65)&lt;'key variables'!$B$28,0,IF($A629&gt;='key variables'!$B$26,K629*SUMPRODUCT(Z629:AC629,'control variables'!$O$3:$R$3)/J629+F$65*'key variables'!$B$25/scenario!J$65,K629*SUMPRODUCT(Z629:AC629,'control variables'!$O$7:$R$7)/J629+F$65*'key variables'!$B$25/scenario!J$65))</f>
        <v>5.7330121064341826E-27</v>
      </c>
      <c r="Q629" s="10">
        <f ca="1">IF(IF($A629&gt;='key variables'!$B$26,L629*SUMPRODUCT(Z629:AC629,'control variables'!$O$4:$R$4)/J629+G$65*'key variables'!$B$25/scenario!J$65,L629*SUMPRODUCT(Z629:AC629,'control variables'!$O$7:$R$7)/J629+G$65*'key variables'!$B$25/scenario!J$65)&lt;'key variables'!$B$28,0,IF($A629&gt;='key variables'!$B$26,L629*SUMPRODUCT(Z629:AC629,'control variables'!$O$4:$R$4)/J629+G$65*'key variables'!$B$25/scenario!J$65,L629*SUMPRODUCT(Z629:AC629,'control variables'!$O$7:$R$7)/J629+G$65*'key variables'!$B$25/scenario!J$65))</f>
        <v>6.6174308740082754E-27</v>
      </c>
      <c r="R629" s="10">
        <f ca="1">IF(IF($A629&gt;='key variables'!$B$26,M629*SUMPRODUCT(Z629:AC629,'control variables'!$O$5:$R$5)/J629+H$65*'key variables'!$B$25/scenario!J$65,M629*SUMPRODUCT(Z629:AC629,'control variables'!$O$7:$R$7)/J629+H$65*'key variables'!$B$25/scenario!J$65)&lt;'key variables'!$B$28,0,IF($A629&gt;='key variables'!$B$26,M629*SUMPRODUCT(Z629:AC629,'control variables'!$O$5:$R$5)/J629+H$65*'key variables'!$B$25/scenario!J$65,M629*SUMPRODUCT(Z629:AC629,'control variables'!$O$7:$R$7)/J629+H$65*'key variables'!$B$25/scenario!J$65))</f>
        <v>1.9820653395510428E-26</v>
      </c>
      <c r="S629" s="10">
        <f ca="1">IF(IF($A629&gt;='key variables'!$B$26,N629*SUMPRODUCT(Z629:AC629,'control variables'!$O$6:$R$6)/J629+I$65*'key variables'!$B$25/scenario!J$65,N629*SUMPRODUCT(Z629:AC629,'control variables'!$O$7:$R$7)/J629+I$65*'key variables'!$B$25/scenario!J$65)&lt;'key variables'!$B$28,0,IF($A629&gt;='key variables'!$B$26,N629*SUMPRODUCT(Z629:AC629,'control variables'!$O$6:$R$6)/J629+I$65*'key variables'!$B$25/scenario!J$65,N629*SUMPRODUCT(Z629:AC629,'control variables'!$O$7:$R$7)/J629+I$65*'key variables'!$B$25/scenario!J$65))</f>
        <v>8.9092855876697126E-27</v>
      </c>
      <c r="T629" s="10">
        <f t="shared" ca="1" si="449"/>
        <v>4.1080381963622595E-26</v>
      </c>
      <c r="U629" s="82">
        <f ca="1">SUMPRODUCT(P599:P628,'control variables'!AD$7:AD$36)</f>
        <v>1.2155046259814829E-26</v>
      </c>
      <c r="V629" s="82">
        <f ca="1">SUMPRODUCT(Q599:Q628,'control variables'!AE$7:AE$36)</f>
        <v>1.4030177662528347E-26</v>
      </c>
      <c r="W629" s="82">
        <f ca="1">SUMPRODUCT(R599:R628,'control variables'!AF$7:AF$36)</f>
        <v>4.202345197418972E-26</v>
      </c>
      <c r="X629" s="82">
        <f ca="1">SUMPRODUCT(S599:S628,'control variables'!AG$7:AG$36)</f>
        <v>1.888933364338957E-26</v>
      </c>
      <c r="Y629" s="82">
        <f t="shared" ca="1" si="443"/>
        <v>8.7098009539922471E-26</v>
      </c>
      <c r="Z629" s="10">
        <f ca="1">IF($A629&gt;='key variables'!$B$26,SUMPRODUCT(P599:P628,'control variables'!V$7:V$36)*$E629,SUMPRODUCT(P599:P628,'control variables'!Z$7:Z$36)*$E629)</f>
        <v>2.9659543387944169E-26</v>
      </c>
      <c r="AA629" s="10">
        <f ca="1">IF($A629&gt;='key variables'!$B$26,SUMPRODUCT(Q599:Q628,'control variables'!W$7:W$36)*$E629,SUMPRODUCT(Q599:Q628,'control variables'!AA$7:AA$36)*$E629)</f>
        <v>3.4235053839166861E-26</v>
      </c>
      <c r="AB629" s="10">
        <f ca="1">IF($A629&gt;='key variables'!$B$26,SUMPRODUCT(R599:R628,'control variables'!X$7:X$36)*$E629,SUMPRODUCT(R599:R628,'control variables'!AB$7:AB$36)*$E629)</f>
        <v>1.025414770538813E-25</v>
      </c>
      <c r="AC629" s="10">
        <f ca="1">IF($A629&gt;='key variables'!$B$26,SUMPRODUCT(S599:S628,'control variables'!Y$7:Y$36)*$E629,SUMPRODUCT(S599:S628,'control variables'!AC$7:AC$36)*$E629)</f>
        <v>4.6091886348279621E-26</v>
      </c>
      <c r="AD629" s="10">
        <f t="shared" ca="1" si="444"/>
        <v>2.1252796062927197E-25</v>
      </c>
      <c r="AE629" s="82">
        <f ca="1">SUMPRODUCT(P599:P628,'control variables'!AL$7:AL$36)</f>
        <v>4.038296957978883E-26</v>
      </c>
      <c r="AF629" s="82">
        <f ca="1">SUMPRODUCT(Q599:Q628,'control variables'!AM$7:AM$36)</f>
        <v>4.6490880034065254E-26</v>
      </c>
      <c r="AG629" s="82">
        <f ca="1">SUMPRODUCT(R599:R628,'control variables'!AN$7:AN$36)</f>
        <v>1.3255771731251364E-25</v>
      </c>
      <c r="AH629" s="82">
        <f ca="1">SUMPRODUCT(S599:S628,'control variables'!AO$7:AO$36)</f>
        <v>5.7396176725474727E-26</v>
      </c>
      <c r="AI629" s="82">
        <f t="shared" ca="1" si="456"/>
        <v>2.7682774365184242E-25</v>
      </c>
      <c r="AJ629" s="10">
        <f ca="1">SUMPRODUCT(P599:P628,'control variables'!AP$7:AP$36)</f>
        <v>3.858608450094217E-29</v>
      </c>
      <c r="AK629" s="10">
        <f ca="1">SUMPRODUCT(Q599:Q628,'control variables'!AQ$7:AQ$36)</f>
        <v>1.1134668048104111E-28</v>
      </c>
      <c r="AL629" s="10">
        <f ca="1">SUMPRODUCT(R599:R628,'control variables'!AR$7:AR$36)</f>
        <v>4.0020920551940511E-27</v>
      </c>
      <c r="AM629" s="10">
        <f ca="1">SUMPRODUCT(S599:S628,'control variables'!AS$7:AS$36)</f>
        <v>2.9982009469597179E-27</v>
      </c>
      <c r="AN629" s="10">
        <f t="shared" ca="1" si="478"/>
        <v>7.1502257671357519E-27</v>
      </c>
      <c r="AO629" s="82">
        <f ca="1">SUMPRODUCT(P599:P628,'control variables'!AX$7:AX$36)</f>
        <v>5.2471186416856585E-29</v>
      </c>
      <c r="AP629" s="82">
        <f ca="1">SUMPRODUCT(Q599:Q628,'control variables'!AY$7:AY$36)</f>
        <v>1.2113159454209387E-28</v>
      </c>
      <c r="AQ629" s="82">
        <f ca="1">SUMPRODUCT(R599:R628,'control variables'!AZ$7:AZ$36)</f>
        <v>1.0884468896053975E-27</v>
      </c>
      <c r="AR629" s="82">
        <f ca="1">SUMPRODUCT(S599:S628,'control variables'!BA$7:BA$36)</f>
        <v>8.1541914831642442E-28</v>
      </c>
      <c r="AS629" s="82">
        <f t="shared" ca="1" si="479"/>
        <v>2.0774688188807725E-27</v>
      </c>
      <c r="AT629" s="10">
        <f ca="1">SUMPRODUCT(P599:P628,'control variables'!AT$7:AT$36)</f>
        <v>-4.6307869591161693E-29</v>
      </c>
      <c r="AU629" s="10">
        <f ca="1">SUMPRODUCT(Q599:Q628,'control variables'!AU$7:AU$36)</f>
        <v>5.0233851098767008E-29</v>
      </c>
      <c r="AV629" s="10">
        <f ca="1">SUMPRODUCT(R599:R628,'control variables'!AV$7:AV$36)</f>
        <v>2.1631098838933843E-26</v>
      </c>
      <c r="AW629" s="10">
        <f ca="1">SUMPRODUCT(S599:S628,'control variables'!AW$7:AW$36)</f>
        <v>1.6205119754429557E-26</v>
      </c>
      <c r="AX629" s="10">
        <f t="shared" ca="1" si="457"/>
        <v>3.7840144574871002E-26</v>
      </c>
      <c r="AY629" s="82">
        <f ca="1">SUMPRODUCT(P599:P628,'control variables'!BB$7:BB$36)</f>
        <v>1.6784122352492887E-28</v>
      </c>
      <c r="AZ629" s="82">
        <f ca="1">SUMPRODUCT(Q599:Q628,'control variables'!BC$7:BC$36)</f>
        <v>4.2799482068205199E-28</v>
      </c>
      <c r="BA629" s="82">
        <f ca="1">SUMPRODUCT(R599:R628,'control variables'!BD$7:BD$36)</f>
        <v>2.9960953018551556E-27</v>
      </c>
      <c r="BB629" s="82">
        <f ca="1">SUMPRODUCT(S599:S628,'control variables'!BE$7:BE$36)</f>
        <v>4.2576653005807194E-28</v>
      </c>
      <c r="BC629" s="82">
        <f t="shared" ca="1" si="480"/>
        <v>4.0176978761202089E-27</v>
      </c>
      <c r="BD629" s="10">
        <f ca="1">SUMPRODUCT(P599:P628,'control variables'!BF$7:BF$36)</f>
        <v>3.5110922035249104E-29</v>
      </c>
      <c r="BE629" s="10">
        <f ca="1">SUMPRODUCT(Q599:Q628,'control variables'!BG$7:BG$36)</f>
        <v>4.0527404299424758E-29</v>
      </c>
      <c r="BF629" s="10">
        <f ca="1">SUMPRODUCT(R599:R628,'control variables'!BH$7:BH$36)</f>
        <v>1.213884434809455E-27</v>
      </c>
      <c r="BG629" s="10">
        <f ca="1">SUMPRODUCT(S599:S628,'control variables'!BI$7:BI$36)</f>
        <v>2.7281752231725464E-27</v>
      </c>
      <c r="BH629" s="10">
        <f t="shared" ca="1" si="481"/>
        <v>4.0176979843166751E-27</v>
      </c>
      <c r="BI629" s="82">
        <f t="shared" ca="1" si="458"/>
        <v>4.0504502933722596E-26</v>
      </c>
      <c r="BJ629" s="82">
        <f t="shared" ca="1" si="459"/>
        <v>4.6969108705846078E-26</v>
      </c>
      <c r="BK629" s="82">
        <f t="shared" ca="1" si="460"/>
        <v>1.5718491145330264E-25</v>
      </c>
      <c r="BL629" s="82">
        <f t="shared" ca="1" si="461"/>
        <v>7.4027063009962355E-26</v>
      </c>
      <c r="BM629" s="82">
        <f t="shared" ca="1" si="451"/>
        <v>3.1868558610283369E-25</v>
      </c>
      <c r="BN629" s="10">
        <f ca="1">BN628+BI629-INDIRECT(ADDRESS(MAX($D629-'key variables'!$B$9*30,34),scenario!BI$4),TRUE)</f>
        <v>9439390.0751690175</v>
      </c>
      <c r="BO629" s="10">
        <f ca="1">BO628+BJ629-INDIRECT(ADDRESS(MAX($D629-'key variables'!$B$9*30,34),scenario!BJ$4),TRUE)</f>
        <v>10895583.360992203</v>
      </c>
      <c r="BP629" s="10">
        <f ca="1">BP628+BK629-INDIRECT(ADDRESS(MAX($D629-'key variables'!$B$9*30,34),scenario!BK$4),TRUE)</f>
        <v>32531162.537994072</v>
      </c>
      <c r="BQ629" s="10">
        <f ca="1">BQ628+BL629-INDIRECT(ADDRESS(MAX($D629-'key variables'!$B$9*30,34),scenario!BL$4),TRUE)</f>
        <v>14415841.516535141</v>
      </c>
      <c r="BR629" s="10">
        <f t="shared" ca="1" si="482"/>
        <v>67281977.490690395</v>
      </c>
      <c r="BS629" s="82">
        <f t="shared" ca="1" si="463"/>
        <v>-2.3433848477536824E-9</v>
      </c>
      <c r="BT629" s="82">
        <f t="shared" ca="1" si="464"/>
        <v>-3.4288309057018482E-10</v>
      </c>
      <c r="BU629" s="82">
        <f t="shared" ca="1" si="465"/>
        <v>-4.2578247660364599E-9</v>
      </c>
      <c r="BV629" s="82">
        <f t="shared" ca="1" si="466"/>
        <v>-2.9943922343414556E-9</v>
      </c>
      <c r="BW629" s="82">
        <f t="shared" ca="1" si="483"/>
        <v>-9.9384849387017825E-9</v>
      </c>
      <c r="BX629" s="10">
        <f t="shared" ca="1" si="467"/>
        <v>-1.8625994260191893E-12</v>
      </c>
      <c r="BY629" s="10">
        <f t="shared" ca="1" si="468"/>
        <v>2.8902850229962444E-12</v>
      </c>
      <c r="BZ629" s="10">
        <f t="shared" ca="1" si="469"/>
        <v>-3.5034723983035463E-11</v>
      </c>
      <c r="CA629" s="10">
        <f t="shared" ca="1" si="470"/>
        <v>-2.0257049910634686E-11</v>
      </c>
      <c r="CB629" s="10">
        <v>0</v>
      </c>
      <c r="CC629" s="82">
        <f t="shared" ca="1" si="471"/>
        <v>3.9725652202851352E-13</v>
      </c>
      <c r="CD629" s="82">
        <f t="shared" ca="1" si="472"/>
        <v>3.4270724516460884E-13</v>
      </c>
      <c r="CE629" s="82">
        <f t="shared" ca="1" si="473"/>
        <v>1.8915613015532978E-10</v>
      </c>
      <c r="CF629" s="82">
        <f t="shared" ca="1" si="474"/>
        <v>3.7028113764059465E-11</v>
      </c>
      <c r="CG629" s="82">
        <f t="shared" ca="1" si="484"/>
        <v>2.2692420768658235E-10</v>
      </c>
      <c r="CH629" s="13" t="str">
        <f t="shared" ca="1" si="436"/>
        <v/>
      </c>
      <c r="CI629" s="81">
        <f t="shared" ca="1" si="445"/>
        <v>0.1131775965863165</v>
      </c>
      <c r="CJ629" s="81">
        <f t="shared" ca="1" si="446"/>
        <v>0.13063724757458739</v>
      </c>
      <c r="CK629" s="81">
        <f t="shared" ca="1" si="447"/>
        <v>0.39004625943939081</v>
      </c>
      <c r="CL629" s="81">
        <f t="shared" ca="1" si="448"/>
        <v>0.17284488538116416</v>
      </c>
      <c r="CM629" s="89">
        <f t="shared" ca="1" si="437"/>
        <v>0.80670598898145884</v>
      </c>
    </row>
    <row r="630" spans="1:91" x14ac:dyDescent="0.3">
      <c r="A630">
        <v>565</v>
      </c>
      <c r="B630" s="3">
        <f t="shared" si="450"/>
        <v>1.7583333333333333</v>
      </c>
      <c r="C630" s="3">
        <f t="shared" si="438"/>
        <v>18.833333333333332</v>
      </c>
      <c r="D630" s="4">
        <f t="shared" ca="1" si="475"/>
        <v>630</v>
      </c>
      <c r="E630" s="58">
        <f>(0.5*(COS(B630*2*PI())+1)*('key variables'!$B$4-'key variables'!$B$6)+'key variables'!$B$6)/'key variables'!$B$4</f>
        <v>1</v>
      </c>
      <c r="F630" s="10">
        <f t="shared" ca="1" si="439"/>
        <v>11689222.907461114</v>
      </c>
      <c r="G630" s="10">
        <f t="shared" ca="1" si="440"/>
        <v>13492492.798713122</v>
      </c>
      <c r="H630" s="10">
        <f t="shared" ca="1" si="441"/>
        <v>40309474.521088287</v>
      </c>
      <c r="I630" s="10">
        <f t="shared" ca="1" si="442"/>
        <v>17912154.249750931</v>
      </c>
      <c r="J630" s="10">
        <f t="shared" ca="1" si="476"/>
        <v>83403344.477013454</v>
      </c>
      <c r="K630" s="82">
        <f t="shared" ca="1" si="452"/>
        <v>2249832.832292099</v>
      </c>
      <c r="L630" s="82">
        <f t="shared" ca="1" si="453"/>
        <v>2596909.4377209195</v>
      </c>
      <c r="M630" s="82">
        <f t="shared" ca="1" si="454"/>
        <v>7778311.98309422</v>
      </c>
      <c r="N630" s="82">
        <f t="shared" ca="1" si="455"/>
        <v>3496312.733215793</v>
      </c>
      <c r="O630" s="82">
        <f t="shared" ca="1" si="477"/>
        <v>16121366.986323033</v>
      </c>
      <c r="P630" s="10">
        <f ca="1">IF(IF($A630&gt;='key variables'!$B$26,K630*SUMPRODUCT(Z630:AC630,'control variables'!$O$3:$R$3)/J630+F$65*'key variables'!$B$25/scenario!J$65,K630*SUMPRODUCT(Z630:AC630,'control variables'!$O$7:$R$7)/J630+F$65*'key variables'!$B$25/scenario!J$65)&lt;'key variables'!$B$28,0,IF($A630&gt;='key variables'!$B$26,K630*SUMPRODUCT(Z630:AC630,'control variables'!$O$3:$R$3)/J630+F$65*'key variables'!$B$25/scenario!J$65,K630*SUMPRODUCT(Z630:AC630,'control variables'!$O$7:$R$7)/J630+F$65*'key variables'!$B$25/scenario!J$65))</f>
        <v>4.9329658331343088E-27</v>
      </c>
      <c r="Q630" s="10">
        <f ca="1">IF(IF($A630&gt;='key variables'!$B$26,L630*SUMPRODUCT(Z630:AC630,'control variables'!$O$4:$R$4)/J630+G$65*'key variables'!$B$25/scenario!J$65,L630*SUMPRODUCT(Z630:AC630,'control variables'!$O$7:$R$7)/J630+G$65*'key variables'!$B$25/scenario!J$65)&lt;'key variables'!$B$28,0,IF($A630&gt;='key variables'!$B$26,L630*SUMPRODUCT(Z630:AC630,'control variables'!$O$4:$R$4)/J630+G$65*'key variables'!$B$25/scenario!J$65,L630*SUMPRODUCT(Z630:AC630,'control variables'!$O$7:$R$7)/J630+G$65*'key variables'!$B$25/scenario!J$65))</f>
        <v>5.693963277693924E-27</v>
      </c>
      <c r="R630" s="10">
        <f ca="1">IF(IF($A630&gt;='key variables'!$B$26,M630*SUMPRODUCT(Z630:AC630,'control variables'!$O$5:$R$5)/J630+H$65*'key variables'!$B$25/scenario!J$65,M630*SUMPRODUCT(Z630:AC630,'control variables'!$O$7:$R$7)/J630+H$65*'key variables'!$B$25/scenario!J$65)&lt;'key variables'!$B$28,0,IF($A630&gt;='key variables'!$B$26,M630*SUMPRODUCT(Z630:AC630,'control variables'!$O$5:$R$5)/J630+H$65*'key variables'!$B$25/scenario!J$65,M630*SUMPRODUCT(Z630:AC630,'control variables'!$O$7:$R$7)/J630+H$65*'key variables'!$B$25/scenario!J$65))</f>
        <v>1.7054665885096882E-26</v>
      </c>
      <c r="S630" s="10">
        <f ca="1">IF(IF($A630&gt;='key variables'!$B$26,N630*SUMPRODUCT(Z630:AC630,'control variables'!$O$6:$R$6)/J630+I$65*'key variables'!$B$25/scenario!J$65,N630*SUMPRODUCT(Z630:AC630,'control variables'!$O$7:$R$7)/J630+I$65*'key variables'!$B$25/scenario!J$65)&lt;'key variables'!$B$28,0,IF($A630&gt;='key variables'!$B$26,N630*SUMPRODUCT(Z630:AC630,'control variables'!$O$6:$R$6)/J630+I$65*'key variables'!$B$25/scenario!J$65,N630*SUMPRODUCT(Z630:AC630,'control variables'!$O$7:$R$7)/J630+I$65*'key variables'!$B$25/scenario!J$65))</f>
        <v>7.6659878935692894E-27</v>
      </c>
      <c r="T630" s="10">
        <f t="shared" ca="1" si="449"/>
        <v>3.5347582889494403E-26</v>
      </c>
      <c r="U630" s="82">
        <f ca="1">SUMPRODUCT(P600:P629,'control variables'!AD$7:AD$36)</f>
        <v>1.0458800153681812E-26</v>
      </c>
      <c r="V630" s="82">
        <f ca="1">SUMPRODUCT(Q600:Q629,'control variables'!AE$7:AE$36)</f>
        <v>1.2072255518941154E-26</v>
      </c>
      <c r="W630" s="82">
        <f ca="1">SUMPRODUCT(R600:R629,'control variables'!AF$7:AF$36)</f>
        <v>3.6159046750727158E-26</v>
      </c>
      <c r="X630" s="82">
        <f ca="1">SUMPRODUCT(S600:S629,'control variables'!AG$7:AG$36)</f>
        <v>1.6253312524656692E-26</v>
      </c>
      <c r="Y630" s="82">
        <f t="shared" ca="1" si="443"/>
        <v>7.4943414948006819E-26</v>
      </c>
      <c r="Z630" s="10">
        <f ca="1">IF($A630&gt;='key variables'!$B$26,SUMPRODUCT(P600:P629,'control variables'!V$7:V$36)*$E630,SUMPRODUCT(P600:P629,'control variables'!Z$7:Z$36)*$E630)</f>
        <v>2.55205311697998E-26</v>
      </c>
      <c r="AA630" s="10">
        <f ca="1">IF($A630&gt;='key variables'!$B$26,SUMPRODUCT(Q600:Q629,'control variables'!W$7:W$36)*$E630,SUMPRODUCT(Q600:Q629,'control variables'!AA$7:AA$36)*$E630)</f>
        <v>2.9457525598906138E-26</v>
      </c>
      <c r="AB630" s="10">
        <f ca="1">IF($A630&gt;='key variables'!$B$26,SUMPRODUCT(R600:R629,'control variables'!X$7:X$36)*$E630,SUMPRODUCT(R600:R629,'control variables'!AB$7:AB$36)*$E630)</f>
        <v>8.8231734626588893E-26</v>
      </c>
      <c r="AC630" s="10">
        <f ca="1">IF($A630&gt;='key variables'!$B$26,SUMPRODUCT(S600:S629,'control variables'!Y$7:Y$36)*$E630,SUMPRODUCT(S600:S629,'control variables'!AC$7:AC$36)*$E630)</f>
        <v>3.9659727961431509E-26</v>
      </c>
      <c r="AD630" s="10">
        <f t="shared" ca="1" si="444"/>
        <v>1.8286951935672632E-25</v>
      </c>
      <c r="AE630" s="82">
        <f ca="1">SUMPRODUCT(P600:P629,'control variables'!AL$7:AL$36)</f>
        <v>3.4747494943195521E-26</v>
      </c>
      <c r="AF630" s="82">
        <f ca="1">SUMPRODUCT(Q600:Q629,'control variables'!AM$7:AM$36)</f>
        <v>4.0003041769788526E-26</v>
      </c>
      <c r="AG630" s="82">
        <f ca="1">SUMPRODUCT(R600:R629,'control variables'!AN$7:AN$36)</f>
        <v>1.1405918534290698E-25</v>
      </c>
      <c r="AH630" s="82">
        <f ca="1">SUMPRODUCT(S600:S629,'control variables'!AO$7:AO$36)</f>
        <v>4.9386495873878196E-26</v>
      </c>
      <c r="AI630" s="82">
        <f t="shared" ca="1" si="456"/>
        <v>2.3819621792976921E-25</v>
      </c>
      <c r="AJ630" s="10">
        <f ca="1">SUMPRODUCT(P600:P629,'control variables'!AP$7:AP$36)</f>
        <v>3.3201366566792601E-29</v>
      </c>
      <c r="AK630" s="10">
        <f ca="1">SUMPRODUCT(Q600:Q629,'control variables'!AQ$7:AQ$36)</f>
        <v>9.5808165105643411E-29</v>
      </c>
      <c r="AL630" s="10">
        <f ca="1">SUMPRODUCT(R600:R629,'control variables'!AR$7:AR$36)</f>
        <v>3.4435970137188078E-27</v>
      </c>
      <c r="AM630" s="10">
        <f ca="1">SUMPRODUCT(S600:S629,'control variables'!AS$7:AS$36)</f>
        <v>2.57979968603665E-27</v>
      </c>
      <c r="AN630" s="10">
        <f t="shared" ca="1" si="478"/>
        <v>6.1524062314278945E-27</v>
      </c>
      <c r="AO630" s="82">
        <f ca="1">SUMPRODUCT(P600:P629,'control variables'!AX$7:AX$36)</f>
        <v>4.5148791771759726E-29</v>
      </c>
      <c r="AP630" s="82">
        <f ca="1">SUMPRODUCT(Q600:Q629,'control variables'!AY$7:AY$36)</f>
        <v>1.042275868419339E-28</v>
      </c>
      <c r="AQ630" s="82">
        <f ca="1">SUMPRODUCT(R600:R629,'control variables'!AZ$7:AZ$36)</f>
        <v>9.3655328436840047E-28</v>
      </c>
      <c r="AR630" s="82">
        <f ca="1">SUMPRODUCT(S600:S629,'control variables'!BA$7:BA$36)</f>
        <v>7.0162677553288328E-28</v>
      </c>
      <c r="AS630" s="82">
        <f t="shared" ca="1" si="479"/>
        <v>1.7875564385149774E-27</v>
      </c>
      <c r="AT630" s="10">
        <f ca="1">SUMPRODUCT(P600:P629,'control variables'!AT$7:AT$36)</f>
        <v>-3.9845570575730359E-29</v>
      </c>
      <c r="AU630" s="10">
        <f ca="1">SUMPRODUCT(Q600:Q629,'control variables'!AU$7:AU$36)</f>
        <v>4.3223678327639484E-29</v>
      </c>
      <c r="AV630" s="10">
        <f ca="1">SUMPRODUCT(R600:R629,'control variables'!AV$7:AV$36)</f>
        <v>1.861246226671244E-26</v>
      </c>
      <c r="AW630" s="10">
        <f ca="1">SUMPRODUCT(S600:S629,'control variables'!AW$7:AW$36)</f>
        <v>1.3943682759841832E-26</v>
      </c>
      <c r="AX630" s="10">
        <f t="shared" ca="1" si="457"/>
        <v>3.255952313430618E-26</v>
      </c>
      <c r="AY630" s="82">
        <f ca="1">SUMPRODUCT(P600:P629,'control variables'!BB$7:BB$36)</f>
        <v>1.4441885097551338E-28</v>
      </c>
      <c r="AZ630" s="82">
        <f ca="1">SUMPRODUCT(Q600:Q629,'control variables'!BC$7:BC$36)</f>
        <v>3.6826781244949842E-28</v>
      </c>
      <c r="BA630" s="82">
        <f ca="1">SUMPRODUCT(R600:R629,'control variables'!BD$7:BD$36)</f>
        <v>2.5779878853349107E-27</v>
      </c>
      <c r="BB630" s="82">
        <f ca="1">SUMPRODUCT(S600:S629,'control variables'!BE$7:BE$36)</f>
        <v>3.6635048150542969E-28</v>
      </c>
      <c r="BC630" s="82">
        <f t="shared" ca="1" si="480"/>
        <v>3.4570250302653524E-27</v>
      </c>
      <c r="BD630" s="10">
        <f ca="1">SUMPRODUCT(P600:P629,'control variables'!BF$7:BF$36)</f>
        <v>3.0211165710838486E-29</v>
      </c>
      <c r="BE630" s="10">
        <f ca="1">SUMPRODUCT(Q600:Q629,'control variables'!BG$7:BG$36)</f>
        <v>3.4871773686002061E-29</v>
      </c>
      <c r="BF630" s="10">
        <f ca="1">SUMPRODUCT(R600:R629,'control variables'!BH$7:BH$36)</f>
        <v>1.0444859231272472E-27</v>
      </c>
      <c r="BG630" s="10">
        <f ca="1">SUMPRODUCT(S600:S629,'control variables'!BI$7:BI$36)</f>
        <v>2.3474562608388312E-27</v>
      </c>
      <c r="BH630" s="10">
        <f t="shared" ca="1" si="481"/>
        <v>3.4570251233629194E-27</v>
      </c>
      <c r="BI630" s="82">
        <f t="shared" ca="1" si="458"/>
        <v>3.4852068223595304E-26</v>
      </c>
      <c r="BJ630" s="82">
        <f t="shared" ca="1" si="459"/>
        <v>4.0414533260565666E-26</v>
      </c>
      <c r="BK630" s="82">
        <f t="shared" ca="1" si="460"/>
        <v>1.3524963549495431E-25</v>
      </c>
      <c r="BL630" s="82">
        <f t="shared" ca="1" si="461"/>
        <v>6.3696529115225451E-26</v>
      </c>
      <c r="BM630" s="82">
        <f t="shared" ca="1" si="451"/>
        <v>2.7421276609434072E-25</v>
      </c>
      <c r="BN630" s="10">
        <f ca="1">BN629+BI630-INDIRECT(ADDRESS(MAX($D630-'key variables'!$B$9*30,34),scenario!BI$4),TRUE)</f>
        <v>9439390.0751690175</v>
      </c>
      <c r="BO630" s="10">
        <f ca="1">BO629+BJ630-INDIRECT(ADDRESS(MAX($D630-'key variables'!$B$9*30,34),scenario!BJ$4),TRUE)</f>
        <v>10895583.360992203</v>
      </c>
      <c r="BP630" s="10">
        <f ca="1">BP629+BK630-INDIRECT(ADDRESS(MAX($D630-'key variables'!$B$9*30,34),scenario!BK$4),TRUE)</f>
        <v>32531162.537994072</v>
      </c>
      <c r="BQ630" s="10">
        <f ca="1">BQ629+BL630-INDIRECT(ADDRESS(MAX($D630-'key variables'!$B$9*30,34),scenario!BL$4),TRUE)</f>
        <v>14415841.516535141</v>
      </c>
      <c r="BR630" s="10">
        <f t="shared" ca="1" si="482"/>
        <v>67281977.490690395</v>
      </c>
      <c r="BS630" s="82">
        <f t="shared" ca="1" si="463"/>
        <v>-2.3433848477536824E-9</v>
      </c>
      <c r="BT630" s="82">
        <f t="shared" ca="1" si="464"/>
        <v>-3.4288309057018487E-10</v>
      </c>
      <c r="BU630" s="82">
        <f t="shared" ca="1" si="465"/>
        <v>-4.2578247660364599E-9</v>
      </c>
      <c r="BV630" s="82">
        <f t="shared" ca="1" si="466"/>
        <v>-2.9943922343414556E-9</v>
      </c>
      <c r="BW630" s="82">
        <f t="shared" ca="1" si="483"/>
        <v>-9.9384849387017825E-9</v>
      </c>
      <c r="BX630" s="10">
        <f t="shared" ca="1" si="467"/>
        <v>-1.8625994260191893E-12</v>
      </c>
      <c r="BY630" s="10">
        <f t="shared" ca="1" si="468"/>
        <v>2.890285022996244E-12</v>
      </c>
      <c r="BZ630" s="10">
        <f t="shared" ca="1" si="469"/>
        <v>-3.5034723983035463E-11</v>
      </c>
      <c r="CA630" s="10">
        <f t="shared" ca="1" si="470"/>
        <v>-2.0257049910634689E-11</v>
      </c>
      <c r="CB630" s="10">
        <v>0</v>
      </c>
      <c r="CC630" s="82">
        <f t="shared" ca="1" si="471"/>
        <v>3.9725652202851357E-13</v>
      </c>
      <c r="CD630" s="82">
        <f t="shared" ca="1" si="472"/>
        <v>3.4270724516460879E-13</v>
      </c>
      <c r="CE630" s="82">
        <f t="shared" ca="1" si="473"/>
        <v>1.8915613015532976E-10</v>
      </c>
      <c r="CF630" s="82">
        <f t="shared" ca="1" si="474"/>
        <v>3.7028113764059452E-11</v>
      </c>
      <c r="CG630" s="82">
        <f t="shared" ca="1" si="484"/>
        <v>2.2692420768658233E-10</v>
      </c>
      <c r="CH630" s="13" t="str">
        <f t="shared" ca="1" si="436"/>
        <v/>
      </c>
      <c r="CI630" s="81">
        <f t="shared" ca="1" si="445"/>
        <v>0.1131775965863165</v>
      </c>
      <c r="CJ630" s="81">
        <f t="shared" ca="1" si="446"/>
        <v>0.13063724757458739</v>
      </c>
      <c r="CK630" s="81">
        <f t="shared" ca="1" si="447"/>
        <v>0.39004625943939081</v>
      </c>
      <c r="CL630" s="81">
        <f t="shared" ca="1" si="448"/>
        <v>0.17284488538116416</v>
      </c>
      <c r="CM630" s="89">
        <f t="shared" ca="1" si="437"/>
        <v>0.80670598898145884</v>
      </c>
    </row>
    <row r="631" spans="1:91" x14ac:dyDescent="0.3">
      <c r="A631">
        <v>566</v>
      </c>
      <c r="B631" s="3">
        <f t="shared" si="450"/>
        <v>1.7611111111111111</v>
      </c>
      <c r="C631" s="3">
        <f t="shared" si="438"/>
        <v>18.866666666666667</v>
      </c>
      <c r="D631" s="4">
        <f t="shared" ca="1" si="475"/>
        <v>631</v>
      </c>
      <c r="E631" s="58">
        <f>(0.5*(COS(B631*2*PI())+1)*('key variables'!$B$4-'key variables'!$B$6)+'key variables'!$B$6)/'key variables'!$B$4</f>
        <v>1</v>
      </c>
      <c r="F631" s="10">
        <f t="shared" ca="1" si="439"/>
        <v>11689222.907461114</v>
      </c>
      <c r="G631" s="10">
        <f t="shared" ca="1" si="440"/>
        <v>13492492.798713122</v>
      </c>
      <c r="H631" s="10">
        <f t="shared" ca="1" si="441"/>
        <v>40309474.521088287</v>
      </c>
      <c r="I631" s="10">
        <f t="shared" ca="1" si="442"/>
        <v>17912154.249750931</v>
      </c>
      <c r="J631" s="10">
        <f t="shared" ca="1" si="476"/>
        <v>83403344.477013454</v>
      </c>
      <c r="K631" s="82">
        <f t="shared" ca="1" si="452"/>
        <v>2249832.832292099</v>
      </c>
      <c r="L631" s="82">
        <f t="shared" ca="1" si="453"/>
        <v>2596909.4377209195</v>
      </c>
      <c r="M631" s="82">
        <f t="shared" ca="1" si="454"/>
        <v>7778311.98309422</v>
      </c>
      <c r="N631" s="82">
        <f t="shared" ca="1" si="455"/>
        <v>3496312.733215793</v>
      </c>
      <c r="O631" s="82">
        <f t="shared" ca="1" si="477"/>
        <v>16121366.986323033</v>
      </c>
      <c r="P631" s="10">
        <f ca="1">IF(IF($A631&gt;='key variables'!$B$26,K631*SUMPRODUCT(Z631:AC631,'control variables'!$O$3:$R$3)/J631+F$65*'key variables'!$B$25/scenario!J$65,K631*SUMPRODUCT(Z631:AC631,'control variables'!$O$7:$R$7)/J631+F$65*'key variables'!$B$25/scenario!J$65)&lt;'key variables'!$B$28,0,IF($A631&gt;='key variables'!$B$26,K631*SUMPRODUCT(Z631:AC631,'control variables'!$O$3:$R$3)/J631+F$65*'key variables'!$B$25/scenario!J$65,K631*SUMPRODUCT(Z631:AC631,'control variables'!$O$7:$R$7)/J631+F$65*'key variables'!$B$25/scenario!J$65))</f>
        <v>4.2445666360202078E-27</v>
      </c>
      <c r="Q631" s="10">
        <f ca="1">IF(IF($A631&gt;='key variables'!$B$26,L631*SUMPRODUCT(Z631:AC631,'control variables'!$O$4:$R$4)/J631+G$65*'key variables'!$B$25/scenario!J$65,L631*SUMPRODUCT(Z631:AC631,'control variables'!$O$7:$R$7)/J631+G$65*'key variables'!$B$25/scenario!J$65)&lt;'key variables'!$B$28,0,IF($A631&gt;='key variables'!$B$26,L631*SUMPRODUCT(Z631:AC631,'control variables'!$O$4:$R$4)/J631+G$65*'key variables'!$B$25/scenario!J$65,L631*SUMPRODUCT(Z631:AC631,'control variables'!$O$7:$R$7)/J631+G$65*'key variables'!$B$25/scenario!J$65))</f>
        <v>4.8993662986446774E-27</v>
      </c>
      <c r="R631" s="10">
        <f ca="1">IF(IF($A631&gt;='key variables'!$B$26,M631*SUMPRODUCT(Z631:AC631,'control variables'!$O$5:$R$5)/J631+H$65*'key variables'!$B$25/scenario!J$65,M631*SUMPRODUCT(Z631:AC631,'control variables'!$O$7:$R$7)/J631+H$65*'key variables'!$B$25/scenario!J$65)&lt;'key variables'!$B$28,0,IF($A631&gt;='key variables'!$B$26,M631*SUMPRODUCT(Z631:AC631,'control variables'!$O$5:$R$5)/J631+H$65*'key variables'!$B$25/scenario!J$65,M631*SUMPRODUCT(Z631:AC631,'control variables'!$O$7:$R$7)/J631+H$65*'key variables'!$B$25/scenario!J$65))</f>
        <v>1.4674674070945126E-26</v>
      </c>
      <c r="S631" s="10">
        <f ca="1">IF(IF($A631&gt;='key variables'!$B$26,N631*SUMPRODUCT(Z631:AC631,'control variables'!$O$6:$R$6)/J631+I$65*'key variables'!$B$25/scenario!J$65,N631*SUMPRODUCT(Z631:AC631,'control variables'!$O$7:$R$7)/J631+I$65*'key variables'!$B$25/scenario!J$65)&lt;'key variables'!$B$28,0,IF($A631&gt;='key variables'!$B$26,N631*SUMPRODUCT(Z631:AC631,'control variables'!$O$6:$R$6)/J631+I$65*'key variables'!$B$25/scenario!J$65,N631*SUMPRODUCT(Z631:AC631,'control variables'!$O$7:$R$7)/J631+I$65*'key variables'!$B$25/scenario!J$65))</f>
        <v>6.5961933542330124E-27</v>
      </c>
      <c r="T631" s="10">
        <f t="shared" ca="1" si="449"/>
        <v>3.0414800359843025E-26</v>
      </c>
      <c r="U631" s="82">
        <f ca="1">SUMPRODUCT(P601:P630,'control variables'!AD$7:AD$36)</f>
        <v>8.9992665035172906E-27</v>
      </c>
      <c r="V631" s="82">
        <f ca="1">SUMPRODUCT(Q601:Q630,'control variables'!AE$7:AE$36)</f>
        <v>1.0387562924726487E-26</v>
      </c>
      <c r="W631" s="82">
        <f ca="1">SUMPRODUCT(R601:R630,'control variables'!AF$7:AF$36)</f>
        <v>3.1113023811663742E-26</v>
      </c>
      <c r="X631" s="82">
        <f ca="1">SUMPRODUCT(S601:S630,'control variables'!AG$7:AG$36)</f>
        <v>1.3985150191712033E-26</v>
      </c>
      <c r="Y631" s="82">
        <f t="shared" ca="1" si="443"/>
        <v>6.4485003431619551E-26</v>
      </c>
      <c r="Z631" s="10">
        <f ca="1">IF($A631&gt;='key variables'!$B$26,SUMPRODUCT(P601:P630,'control variables'!V$7:V$36)*$E631,SUMPRODUCT(P601:P630,'control variables'!Z$7:Z$36)*$E631)</f>
        <v>2.1959121307762909E-26</v>
      </c>
      <c r="AA631" s="10">
        <f ca="1">IF($A631&gt;='key variables'!$B$26,SUMPRODUCT(Q601:Q630,'control variables'!W$7:W$36)*$E631,SUMPRODUCT(Q601:Q630,'control variables'!AA$7:AA$36)*$E631)</f>
        <v>2.534670511946031E-26</v>
      </c>
      <c r="AB631" s="10">
        <f ca="1">IF($A631&gt;='key variables'!$B$26,SUMPRODUCT(R601:R630,'control variables'!X$7:X$36)*$E631,SUMPRODUCT(R601:R630,'control variables'!AB$7:AB$36)*$E631)</f>
        <v>7.5918927822018732E-26</v>
      </c>
      <c r="AC631" s="10">
        <f ca="1">IF($A631&gt;='key variables'!$B$26,SUMPRODUCT(S601:S630,'control variables'!Y$7:Y$36)*$E631,SUMPRODUCT(S601:S630,'control variables'!AC$7:AC$36)*$E631)</f>
        <v>3.4125182252026873E-26</v>
      </c>
      <c r="AD631" s="10">
        <f t="shared" ca="1" si="444"/>
        <v>1.5734993650126882E-25</v>
      </c>
      <c r="AE631" s="82">
        <f ca="1">SUMPRODUCT(P601:P630,'control variables'!AL$7:AL$36)</f>
        <v>2.9898455150551413E-26</v>
      </c>
      <c r="AF631" s="82">
        <f ca="1">SUMPRODUCT(Q601:Q630,'control variables'!AM$7:AM$36)</f>
        <v>3.4420586352912646E-26</v>
      </c>
      <c r="AG631" s="82">
        <f ca="1">SUMPRODUCT(R601:R630,'control variables'!AN$7:AN$36)</f>
        <v>9.8142137816215192E-26</v>
      </c>
      <c r="AH631" s="82">
        <f ca="1">SUMPRODUCT(S601:S630,'control variables'!AO$7:AO$36)</f>
        <v>4.2494572179718899E-26</v>
      </c>
      <c r="AI631" s="82">
        <f t="shared" ca="1" si="456"/>
        <v>2.0495575149939817E-25</v>
      </c>
      <c r="AJ631" s="10">
        <f ca="1">SUMPRODUCT(P601:P630,'control variables'!AP$7:AP$36)</f>
        <v>2.856809018483378E-29</v>
      </c>
      <c r="AK631" s="10">
        <f ca="1">SUMPRODUCT(Q601:Q630,'control variables'!AQ$7:AQ$36)</f>
        <v>8.24380615681952E-29</v>
      </c>
      <c r="AL631" s="10">
        <f ca="1">SUMPRODUCT(R601:R630,'control variables'!AR$7:AR$36)</f>
        <v>2.9630403872152082E-27</v>
      </c>
      <c r="AM631" s="10">
        <f ca="1">SUMPRODUCT(S601:S630,'control variables'!AS$7:AS$36)</f>
        <v>2.2197866446622187E-27</v>
      </c>
      <c r="AN631" s="10">
        <f t="shared" ca="1" si="478"/>
        <v>5.2938331836304554E-27</v>
      </c>
      <c r="AO631" s="82">
        <f ca="1">SUMPRODUCT(P601:P630,'control variables'!AX$7:AX$36)</f>
        <v>3.8848242962443687E-29</v>
      </c>
      <c r="AP631" s="82">
        <f ca="1">SUMPRODUCT(Q601:Q630,'control variables'!AY$7:AY$36)</f>
        <v>8.9682546489700452E-29</v>
      </c>
      <c r="AQ631" s="82">
        <f ca="1">SUMPRODUCT(R601:R630,'control variables'!AZ$7:AZ$36)</f>
        <v>8.0585654921502995E-28</v>
      </c>
      <c r="AR631" s="82">
        <f ca="1">SUMPRODUCT(S601:S630,'control variables'!BA$7:BA$36)</f>
        <v>6.0371421637702473E-28</v>
      </c>
      <c r="AS631" s="82">
        <f t="shared" ca="1" si="479"/>
        <v>1.5381015550441989E-27</v>
      </c>
      <c r="AT631" s="10">
        <f ca="1">SUMPRODUCT(P601:P630,'control variables'!AT$7:AT$36)</f>
        <v>-3.4285090385771748E-29</v>
      </c>
      <c r="AU631" s="10">
        <f ca="1">SUMPRODUCT(Q601:Q630,'control variables'!AU$7:AU$36)</f>
        <v>3.7191780588311472E-29</v>
      </c>
      <c r="AV631" s="10">
        <f ca="1">SUMPRODUCT(R601:R630,'control variables'!AV$7:AV$36)</f>
        <v>1.6015078762724067E-26</v>
      </c>
      <c r="AW631" s="10">
        <f ca="1">SUMPRODUCT(S601:S630,'control variables'!AW$7:AW$36)</f>
        <v>1.1997831046818726E-26</v>
      </c>
      <c r="AX631" s="10">
        <f t="shared" ca="1" si="457"/>
        <v>2.8015816499745333E-26</v>
      </c>
      <c r="AY631" s="82">
        <f ca="1">SUMPRODUCT(P601:P630,'control variables'!BB$7:BB$36)</f>
        <v>1.2426508862996797E-28</v>
      </c>
      <c r="AZ631" s="82">
        <f ca="1">SUMPRODUCT(Q601:Q630,'control variables'!BC$7:BC$36)</f>
        <v>3.1687575440799314E-28</v>
      </c>
      <c r="BA631" s="82">
        <f ca="1">SUMPRODUCT(R601:R630,'control variables'!BD$7:BD$36)</f>
        <v>2.2182276821496338E-27</v>
      </c>
      <c r="BB631" s="82">
        <f ca="1">SUMPRODUCT(S601:S630,'control variables'!BE$7:BE$36)</f>
        <v>3.1522598848001137E-28</v>
      </c>
      <c r="BC631" s="82">
        <f t="shared" ca="1" si="480"/>
        <v>2.9745945136676061E-27</v>
      </c>
      <c r="BD631" s="10">
        <f ca="1">SUMPRODUCT(P601:P630,'control variables'!BF$7:BF$36)</f>
        <v>2.5995174170915736E-29</v>
      </c>
      <c r="BE631" s="10">
        <f ca="1">SUMPRODUCT(Q601:Q630,'control variables'!BG$7:BG$36)</f>
        <v>3.0005390698683523E-29</v>
      </c>
      <c r="BF631" s="10">
        <f ca="1">SUMPRODUCT(R601:R630,'control variables'!BH$7:BH$36)</f>
        <v>8.9872710476119268E-28</v>
      </c>
      <c r="BG631" s="10">
        <f ca="1">SUMPRODUCT(S601:S630,'control variables'!BI$7:BI$36)</f>
        <v>2.0198669241425436E-27</v>
      </c>
      <c r="BH631" s="10">
        <f t="shared" ca="1" si="481"/>
        <v>2.9745945937733356E-27</v>
      </c>
      <c r="BI631" s="82">
        <f t="shared" ca="1" si="458"/>
        <v>2.9988435148795612E-26</v>
      </c>
      <c r="BJ631" s="82">
        <f t="shared" ca="1" si="459"/>
        <v>3.4774653887908955E-26</v>
      </c>
      <c r="BK631" s="82">
        <f t="shared" ca="1" si="460"/>
        <v>1.1637544426108888E-25</v>
      </c>
      <c r="BL631" s="82">
        <f t="shared" ca="1" si="461"/>
        <v>5.4807629215017639E-26</v>
      </c>
      <c r="BM631" s="82">
        <f t="shared" ca="1" si="451"/>
        <v>2.3594616251281111E-25</v>
      </c>
      <c r="BN631" s="10">
        <f ca="1">BN630+BI631-INDIRECT(ADDRESS(MAX($D631-'key variables'!$B$9*30,34),scenario!BI$4),TRUE)</f>
        <v>9439390.0751690175</v>
      </c>
      <c r="BO631" s="10">
        <f ca="1">BO630+BJ631-INDIRECT(ADDRESS(MAX($D631-'key variables'!$B$9*30,34),scenario!BJ$4),TRUE)</f>
        <v>10895583.360992203</v>
      </c>
      <c r="BP631" s="10">
        <f ca="1">BP630+BK631-INDIRECT(ADDRESS(MAX($D631-'key variables'!$B$9*30,34),scenario!BK$4),TRUE)</f>
        <v>32531162.537994072</v>
      </c>
      <c r="BQ631" s="10">
        <f ca="1">BQ630+BL631-INDIRECT(ADDRESS(MAX($D631-'key variables'!$B$9*30,34),scenario!BL$4),TRUE)</f>
        <v>14415841.516535141</v>
      </c>
      <c r="BR631" s="10">
        <f t="shared" ca="1" si="482"/>
        <v>67281977.490690395</v>
      </c>
      <c r="BS631" s="82">
        <f t="shared" ca="1" si="463"/>
        <v>-2.3433848477536824E-9</v>
      </c>
      <c r="BT631" s="82">
        <f t="shared" ca="1" si="464"/>
        <v>-3.4288309057018492E-10</v>
      </c>
      <c r="BU631" s="82">
        <f t="shared" ca="1" si="465"/>
        <v>-4.2578247660364599E-9</v>
      </c>
      <c r="BV631" s="82">
        <f t="shared" ca="1" si="466"/>
        <v>-2.9943922343414556E-9</v>
      </c>
      <c r="BW631" s="82">
        <f t="shared" ca="1" si="483"/>
        <v>-9.9384849387017825E-9</v>
      </c>
      <c r="BX631" s="10">
        <f t="shared" ca="1" si="467"/>
        <v>-1.8625994260191893E-12</v>
      </c>
      <c r="BY631" s="10">
        <f t="shared" ca="1" si="468"/>
        <v>2.8902850229962436E-12</v>
      </c>
      <c r="BZ631" s="10">
        <f t="shared" ca="1" si="469"/>
        <v>-3.5034723983035463E-11</v>
      </c>
      <c r="CA631" s="10">
        <f t="shared" ca="1" si="470"/>
        <v>-2.0257049910634692E-11</v>
      </c>
      <c r="CB631" s="10">
        <v>0</v>
      </c>
      <c r="CC631" s="82">
        <f t="shared" ca="1" si="471"/>
        <v>3.9725652202851362E-13</v>
      </c>
      <c r="CD631" s="82">
        <f t="shared" ca="1" si="472"/>
        <v>3.4270724516460874E-13</v>
      </c>
      <c r="CE631" s="82">
        <f t="shared" ca="1" si="473"/>
        <v>1.8915613015532973E-10</v>
      </c>
      <c r="CF631" s="82">
        <f t="shared" ca="1" si="474"/>
        <v>3.7028113764059439E-11</v>
      </c>
      <c r="CG631" s="82">
        <f t="shared" ca="1" si="484"/>
        <v>2.2692420768658228E-10</v>
      </c>
      <c r="CH631" s="13" t="str">
        <f t="shared" ca="1" si="436"/>
        <v/>
      </c>
      <c r="CI631" s="81">
        <f t="shared" ca="1" si="445"/>
        <v>0.1131775965863165</v>
      </c>
      <c r="CJ631" s="81">
        <f t="shared" ca="1" si="446"/>
        <v>0.13063724757458739</v>
      </c>
      <c r="CK631" s="81">
        <f t="shared" ca="1" si="447"/>
        <v>0.39004625943939081</v>
      </c>
      <c r="CL631" s="81">
        <f t="shared" ca="1" si="448"/>
        <v>0.17284488538116416</v>
      </c>
      <c r="CM631" s="89">
        <f t="shared" ca="1" si="437"/>
        <v>0.80670598898145884</v>
      </c>
    </row>
    <row r="632" spans="1:91" x14ac:dyDescent="0.3">
      <c r="A632">
        <v>567</v>
      </c>
      <c r="B632" s="3">
        <f t="shared" si="450"/>
        <v>1.7638888888888888</v>
      </c>
      <c r="C632" s="3">
        <f t="shared" si="438"/>
        <v>18.899999999999999</v>
      </c>
      <c r="D632" s="4">
        <f t="shared" ca="1" si="475"/>
        <v>632</v>
      </c>
      <c r="E632" s="58">
        <f>(0.5*(COS(B632*2*PI())+1)*('key variables'!$B$4-'key variables'!$B$6)+'key variables'!$B$6)/'key variables'!$B$4</f>
        <v>1</v>
      </c>
      <c r="F632" s="10">
        <f t="shared" ca="1" si="439"/>
        <v>11689222.907461114</v>
      </c>
      <c r="G632" s="10">
        <f t="shared" ca="1" si="440"/>
        <v>13492492.798713122</v>
      </c>
      <c r="H632" s="10">
        <f t="shared" ca="1" si="441"/>
        <v>40309474.521088287</v>
      </c>
      <c r="I632" s="10">
        <f t="shared" ca="1" si="442"/>
        <v>17912154.249750931</v>
      </c>
      <c r="J632" s="10">
        <f t="shared" ca="1" si="476"/>
        <v>83403344.477013454</v>
      </c>
      <c r="K632" s="82">
        <f t="shared" ca="1" si="452"/>
        <v>2249832.832292099</v>
      </c>
      <c r="L632" s="82">
        <f t="shared" ca="1" si="453"/>
        <v>2596909.4377209195</v>
      </c>
      <c r="M632" s="82">
        <f t="shared" ca="1" si="454"/>
        <v>7778311.98309422</v>
      </c>
      <c r="N632" s="82">
        <f t="shared" ca="1" si="455"/>
        <v>3496312.733215793</v>
      </c>
      <c r="O632" s="82">
        <f t="shared" ca="1" si="477"/>
        <v>16121366.986323033</v>
      </c>
      <c r="P632" s="10">
        <f ca="1">IF(IF($A632&gt;='key variables'!$B$26,K632*SUMPRODUCT(Z632:AC632,'control variables'!$O$3:$R$3)/J632+F$65*'key variables'!$B$25/scenario!J$65,K632*SUMPRODUCT(Z632:AC632,'control variables'!$O$7:$R$7)/J632+F$65*'key variables'!$B$25/scenario!J$65)&lt;'key variables'!$B$28,0,IF($A632&gt;='key variables'!$B$26,K632*SUMPRODUCT(Z632:AC632,'control variables'!$O$3:$R$3)/J632+F$65*'key variables'!$B$25/scenario!J$65,K632*SUMPRODUCT(Z632:AC632,'control variables'!$O$7:$R$7)/J632+F$65*'key variables'!$B$25/scenario!J$65))</f>
        <v>3.6522340792635638E-27</v>
      </c>
      <c r="Q632" s="10">
        <f ca="1">IF(IF($A632&gt;='key variables'!$B$26,L632*SUMPRODUCT(Z632:AC632,'control variables'!$O$4:$R$4)/J632+G$65*'key variables'!$B$25/scenario!J$65,L632*SUMPRODUCT(Z632:AC632,'control variables'!$O$7:$R$7)/J632+G$65*'key variables'!$B$25/scenario!J$65)&lt;'key variables'!$B$28,0,IF($A632&gt;='key variables'!$B$26,L632*SUMPRODUCT(Z632:AC632,'control variables'!$O$4:$R$4)/J632+G$65*'key variables'!$B$25/scenario!J$65,L632*SUMPRODUCT(Z632:AC632,'control variables'!$O$7:$R$7)/J632+G$65*'key variables'!$B$25/scenario!J$65))</f>
        <v>4.2156559425541056E-27</v>
      </c>
      <c r="R632" s="10">
        <f ca="1">IF(IF($A632&gt;='key variables'!$B$26,M632*SUMPRODUCT(Z632:AC632,'control variables'!$O$5:$R$5)/J632+H$65*'key variables'!$B$25/scenario!J$65,M632*SUMPRODUCT(Z632:AC632,'control variables'!$O$7:$R$7)/J632+H$65*'key variables'!$B$25/scenario!J$65)&lt;'key variables'!$B$28,0,IF($A632&gt;='key variables'!$B$26,M632*SUMPRODUCT(Z632:AC632,'control variables'!$O$5:$R$5)/J632+H$65*'key variables'!$B$25/scenario!J$65,M632*SUMPRODUCT(Z632:AC632,'control variables'!$O$7:$R$7)/J632+H$65*'key variables'!$B$25/scenario!J$65))</f>
        <v>1.2626811955117109E-26</v>
      </c>
      <c r="S632" s="10">
        <f ca="1">IF(IF($A632&gt;='key variables'!$B$26,N632*SUMPRODUCT(Z632:AC632,'control variables'!$O$6:$R$6)/J632+I$65*'key variables'!$B$25/scenario!J$65,N632*SUMPRODUCT(Z632:AC632,'control variables'!$O$7:$R$7)/J632+I$65*'key variables'!$B$25/scenario!J$65)&lt;'key variables'!$B$28,0,IF($A632&gt;='key variables'!$B$26,N632*SUMPRODUCT(Z632:AC632,'control variables'!$O$6:$R$6)/J632+I$65*'key variables'!$B$25/scenario!J$65,N632*SUMPRODUCT(Z632:AC632,'control variables'!$O$7:$R$7)/J632+I$65*'key variables'!$B$25/scenario!J$65))</f>
        <v>5.6756894702281564E-27</v>
      </c>
      <c r="T632" s="10">
        <f t="shared" ca="1" si="449"/>
        <v>2.6170391447162936E-26</v>
      </c>
      <c r="U632" s="82">
        <f ca="1">SUMPRODUCT(P602:P631,'control variables'!AD$7:AD$36)</f>
        <v>7.7434119030201107E-27</v>
      </c>
      <c r="V632" s="82">
        <f ca="1">SUMPRODUCT(Q602:Q631,'control variables'!AE$7:AE$36)</f>
        <v>8.9379704849567491E-27</v>
      </c>
      <c r="W632" s="82">
        <f ca="1">SUMPRODUCT(R602:R631,'control variables'!AF$7:AF$36)</f>
        <v>2.6771177276283928E-26</v>
      </c>
      <c r="X632" s="82">
        <f ca="1">SUMPRODUCT(S602:S631,'control variables'!AG$7:AG$36)</f>
        <v>1.2033511666500993E-26</v>
      </c>
      <c r="Y632" s="82">
        <f t="shared" ca="1" si="443"/>
        <v>5.5486071330761781E-26</v>
      </c>
      <c r="Z632" s="10">
        <f ca="1">IF($A632&gt;='key variables'!$B$26,SUMPRODUCT(P602:P631,'control variables'!V$7:V$36)*$E632,SUMPRODUCT(P602:P631,'control variables'!Z$7:Z$36)*$E632)</f>
        <v>1.8894708946327534E-26</v>
      </c>
      <c r="AA632" s="10">
        <f ca="1">IF($A632&gt;='key variables'!$B$26,SUMPRODUCT(Q602:Q631,'control variables'!W$7:W$36)*$E632,SUMPRODUCT(Q602:Q631,'control variables'!AA$7:AA$36)*$E632)</f>
        <v>2.1809552817183402E-26</v>
      </c>
      <c r="AB632" s="10">
        <f ca="1">IF($A632&gt;='key variables'!$B$26,SUMPRODUCT(R602:R631,'control variables'!X$7:X$36)*$E632,SUMPRODUCT(R602:R631,'control variables'!AB$7:AB$36)*$E632)</f>
        <v>6.532438272961242E-26</v>
      </c>
      <c r="AC632" s="10">
        <f ca="1">IF($A632&gt;='key variables'!$B$26,SUMPRODUCT(S602:S631,'control variables'!Y$7:Y$36)*$E632,SUMPRODUCT(S602:S631,'control variables'!AC$7:AC$36)*$E632)</f>
        <v>2.9362986676724974E-26</v>
      </c>
      <c r="AD632" s="10">
        <f t="shared" ca="1" si="444"/>
        <v>1.3539163116984832E-25</v>
      </c>
      <c r="AE632" s="82">
        <f ca="1">SUMPRODUCT(P602:P631,'control variables'!AL$7:AL$36)</f>
        <v>2.5726102611163541E-26</v>
      </c>
      <c r="AF632" s="82">
        <f ca="1">SUMPRODUCT(Q602:Q631,'control variables'!AM$7:AM$36)</f>
        <v>2.9617166906869941E-26</v>
      </c>
      <c r="AG632" s="82">
        <f ca="1">SUMPRODUCT(R602:R631,'control variables'!AN$7:AN$36)</f>
        <v>8.4446326581938505E-26</v>
      </c>
      <c r="AH632" s="82">
        <f ca="1">SUMPRODUCT(S602:S631,'control variables'!AO$7:AO$36)</f>
        <v>3.6564421767215684E-26</v>
      </c>
      <c r="AI632" s="82">
        <f t="shared" ca="1" si="456"/>
        <v>1.7635401786718767E-25</v>
      </c>
      <c r="AJ632" s="10">
        <f ca="1">SUMPRODUCT(P602:P631,'control variables'!AP$7:AP$36)</f>
        <v>2.4581391105301086E-29</v>
      </c>
      <c r="AK632" s="10">
        <f ca="1">SUMPRODUCT(Q602:Q631,'control variables'!AQ$7:AQ$36)</f>
        <v>7.093376631968537E-29</v>
      </c>
      <c r="AL632" s="10">
        <f ca="1">SUMPRODUCT(R602:R631,'control variables'!AR$7:AR$36)</f>
        <v>2.5495458095972676E-27</v>
      </c>
      <c r="AM632" s="10">
        <f ca="1">SUMPRODUCT(S602:S631,'control variables'!AS$7:AS$36)</f>
        <v>1.9100137016416198E-27</v>
      </c>
      <c r="AN632" s="10">
        <f t="shared" ca="1" si="478"/>
        <v>4.5550746686638738E-27</v>
      </c>
      <c r="AO632" s="82">
        <f ca="1">SUMPRODUCT(P602:P631,'control variables'!AX$7:AX$36)</f>
        <v>3.3426940612241167E-29</v>
      </c>
      <c r="AP632" s="82">
        <f ca="1">SUMPRODUCT(Q602:Q631,'control variables'!AY$7:AY$36)</f>
        <v>7.7167277767591509E-29</v>
      </c>
      <c r="AQ632" s="82">
        <f ca="1">SUMPRODUCT(R602:R631,'control variables'!AZ$7:AZ$36)</f>
        <v>6.9339864453169493E-28</v>
      </c>
      <c r="AR632" s="82">
        <f ca="1">SUMPRODUCT(S602:S631,'control variables'!BA$7:BA$36)</f>
        <v>5.1946543057583647E-28</v>
      </c>
      <c r="AS632" s="82">
        <f t="shared" ca="1" si="479"/>
        <v>1.3234582934873641E-27</v>
      </c>
      <c r="AT632" s="10">
        <f ca="1">SUMPRODUCT(P602:P631,'control variables'!AT$7:AT$36)</f>
        <v>-2.9500579506734599E-29</v>
      </c>
      <c r="AU632" s="10">
        <f ca="1">SUMPRODUCT(Q602:Q631,'control variables'!AU$7:AU$36)</f>
        <v>3.2001638843508443E-29</v>
      </c>
      <c r="AV632" s="10">
        <f ca="1">SUMPRODUCT(R602:R631,'control variables'!AV$7:AV$36)</f>
        <v>1.3780162135504409E-26</v>
      </c>
      <c r="AW632" s="10">
        <f ca="1">SUMPRODUCT(S602:S631,'control variables'!AW$7:AW$36)</f>
        <v>1.0323524445247791E-26</v>
      </c>
      <c r="AX632" s="10">
        <f t="shared" ca="1" si="457"/>
        <v>2.4106187640088974E-26</v>
      </c>
      <c r="AY632" s="82">
        <f ca="1">SUMPRODUCT(P602:P631,'control variables'!BB$7:BB$36)</f>
        <v>1.0692379940643617E-28</v>
      </c>
      <c r="AZ632" s="82">
        <f ca="1">SUMPRODUCT(Q602:Q631,'control variables'!BC$7:BC$36)</f>
        <v>2.7265549781221866E-28</v>
      </c>
      <c r="BA632" s="82">
        <f ca="1">SUMPRODUCT(R602:R631,'control variables'!BD$7:BD$36)</f>
        <v>1.9086722935533501E-27</v>
      </c>
      <c r="BB632" s="82">
        <f ca="1">SUMPRODUCT(S602:S631,'control variables'!BE$7:BE$36)</f>
        <v>2.7123595799539712E-28</v>
      </c>
      <c r="BC632" s="82">
        <f t="shared" ca="1" si="480"/>
        <v>2.5594875487674019E-27</v>
      </c>
      <c r="BD632" s="10">
        <f ca="1">SUMPRODUCT(P602:P631,'control variables'!BF$7:BF$36)</f>
        <v>2.2367527510989563E-29</v>
      </c>
      <c r="BE632" s="10">
        <f ca="1">SUMPRODUCT(Q602:Q631,'control variables'!BG$7:BG$36)</f>
        <v>2.5818115220851063E-29</v>
      </c>
      <c r="BF632" s="10">
        <f ca="1">SUMPRODUCT(R602:R631,'control variables'!BH$7:BH$36)</f>
        <v>7.7330904222634912E-28</v>
      </c>
      <c r="BG632" s="10">
        <f ca="1">SUMPRODUCT(S602:S631,'control variables'!BI$7:BI$36)</f>
        <v>1.737992932736125E-27</v>
      </c>
      <c r="BH632" s="10">
        <f t="shared" ca="1" si="481"/>
        <v>2.5594876176943147E-27</v>
      </c>
      <c r="BI632" s="82">
        <f t="shared" ca="1" si="458"/>
        <v>2.5803525831063244E-26</v>
      </c>
      <c r="BJ632" s="82">
        <f t="shared" ca="1" si="459"/>
        <v>2.9921824043525667E-26</v>
      </c>
      <c r="BK632" s="82">
        <f t="shared" ca="1" si="460"/>
        <v>1.0013516101099626E-25</v>
      </c>
      <c r="BL632" s="82">
        <f t="shared" ca="1" si="461"/>
        <v>4.7159182170458871E-26</v>
      </c>
      <c r="BM632" s="82">
        <f t="shared" ca="1" si="451"/>
        <v>2.0301969305604403E-25</v>
      </c>
      <c r="BN632" s="10">
        <f ca="1">BN631+BI632-INDIRECT(ADDRESS(MAX($D632-'key variables'!$B$9*30,34),scenario!BI$4),TRUE)</f>
        <v>9439390.0751690175</v>
      </c>
      <c r="BO632" s="10">
        <f ca="1">BO631+BJ632-INDIRECT(ADDRESS(MAX($D632-'key variables'!$B$9*30,34),scenario!BJ$4),TRUE)</f>
        <v>10895583.360992203</v>
      </c>
      <c r="BP632" s="10">
        <f ca="1">BP631+BK632-INDIRECT(ADDRESS(MAX($D632-'key variables'!$B$9*30,34),scenario!BK$4),TRUE)</f>
        <v>32531162.537994072</v>
      </c>
      <c r="BQ632" s="10">
        <f ca="1">BQ631+BL632-INDIRECT(ADDRESS(MAX($D632-'key variables'!$B$9*30,34),scenario!BL$4),TRUE)</f>
        <v>14415841.516535141</v>
      </c>
      <c r="BR632" s="10">
        <f t="shared" ca="1" si="482"/>
        <v>67281977.490690395</v>
      </c>
      <c r="BS632" s="82">
        <f t="shared" ca="1" si="463"/>
        <v>-2.3433848477536824E-9</v>
      </c>
      <c r="BT632" s="82">
        <f t="shared" ca="1" si="464"/>
        <v>-3.4288309057018498E-10</v>
      </c>
      <c r="BU632" s="82">
        <f t="shared" ca="1" si="465"/>
        <v>-4.2578247660364599E-9</v>
      </c>
      <c r="BV632" s="82">
        <f t="shared" ca="1" si="466"/>
        <v>-2.9943922343414556E-9</v>
      </c>
      <c r="BW632" s="82">
        <f t="shared" ca="1" si="483"/>
        <v>-9.9384849387017825E-9</v>
      </c>
      <c r="BX632" s="10">
        <f t="shared" ca="1" si="467"/>
        <v>-1.8625994260191893E-12</v>
      </c>
      <c r="BY632" s="10">
        <f t="shared" ca="1" si="468"/>
        <v>2.8902850229962432E-12</v>
      </c>
      <c r="BZ632" s="10">
        <f t="shared" ca="1" si="469"/>
        <v>-3.5034723983035463E-11</v>
      </c>
      <c r="CA632" s="10">
        <f t="shared" ca="1" si="470"/>
        <v>-2.0257049910634696E-11</v>
      </c>
      <c r="CB632" s="10">
        <v>0</v>
      </c>
      <c r="CC632" s="82">
        <f t="shared" ca="1" si="471"/>
        <v>3.9725652202851362E-13</v>
      </c>
      <c r="CD632" s="82">
        <f t="shared" ca="1" si="472"/>
        <v>3.4270724516460863E-13</v>
      </c>
      <c r="CE632" s="82">
        <f t="shared" ca="1" si="473"/>
        <v>1.8915613015532971E-10</v>
      </c>
      <c r="CF632" s="82">
        <f t="shared" ca="1" si="474"/>
        <v>3.7028113764059426E-11</v>
      </c>
      <c r="CG632" s="82">
        <f t="shared" ca="1" si="484"/>
        <v>2.2692420768658225E-10</v>
      </c>
      <c r="CH632" s="13" t="str">
        <f t="shared" ca="1" si="436"/>
        <v/>
      </c>
      <c r="CI632" s="81">
        <f t="shared" ca="1" si="445"/>
        <v>0.1131775965863165</v>
      </c>
      <c r="CJ632" s="81">
        <f t="shared" ca="1" si="446"/>
        <v>0.13063724757458739</v>
      </c>
      <c r="CK632" s="81">
        <f t="shared" ca="1" si="447"/>
        <v>0.39004625943939081</v>
      </c>
      <c r="CL632" s="81">
        <f t="shared" ca="1" si="448"/>
        <v>0.17284488538116416</v>
      </c>
      <c r="CM632" s="89">
        <f t="shared" ca="1" si="437"/>
        <v>0.80670598898145884</v>
      </c>
    </row>
    <row r="633" spans="1:91" x14ac:dyDescent="0.3">
      <c r="A633">
        <v>568</v>
      </c>
      <c r="B633" s="3">
        <f t="shared" si="450"/>
        <v>1.7666666666666666</v>
      </c>
      <c r="C633" s="3">
        <f t="shared" si="438"/>
        <v>18.933333333333334</v>
      </c>
      <c r="D633" s="4">
        <f t="shared" ca="1" si="475"/>
        <v>633</v>
      </c>
      <c r="E633" s="58">
        <f>(0.5*(COS(B633*2*PI())+1)*('key variables'!$B$4-'key variables'!$B$6)+'key variables'!$B$6)/'key variables'!$B$4</f>
        <v>1</v>
      </c>
      <c r="F633" s="10">
        <f t="shared" ca="1" si="439"/>
        <v>11689222.907461114</v>
      </c>
      <c r="G633" s="10">
        <f t="shared" ca="1" si="440"/>
        <v>13492492.798713122</v>
      </c>
      <c r="H633" s="10">
        <f t="shared" ca="1" si="441"/>
        <v>40309474.521088287</v>
      </c>
      <c r="I633" s="10">
        <f t="shared" ca="1" si="442"/>
        <v>17912154.249750931</v>
      </c>
      <c r="J633" s="10">
        <f t="shared" ca="1" si="476"/>
        <v>83403344.477013454</v>
      </c>
      <c r="K633" s="82">
        <f t="shared" ca="1" si="452"/>
        <v>2249832.832292099</v>
      </c>
      <c r="L633" s="82">
        <f t="shared" ca="1" si="453"/>
        <v>2596909.4377209195</v>
      </c>
      <c r="M633" s="82">
        <f t="shared" ca="1" si="454"/>
        <v>7778311.98309422</v>
      </c>
      <c r="N633" s="82">
        <f t="shared" ca="1" si="455"/>
        <v>3496312.733215793</v>
      </c>
      <c r="O633" s="82">
        <f t="shared" ca="1" si="477"/>
        <v>16121366.986323033</v>
      </c>
      <c r="P633" s="10">
        <f ca="1">IF(IF($A633&gt;='key variables'!$B$26,K633*SUMPRODUCT(Z633:AC633,'control variables'!$O$3:$R$3)/J633+F$65*'key variables'!$B$25/scenario!J$65,K633*SUMPRODUCT(Z633:AC633,'control variables'!$O$7:$R$7)/J633+F$65*'key variables'!$B$25/scenario!J$65)&lt;'key variables'!$B$28,0,IF($A633&gt;='key variables'!$B$26,K633*SUMPRODUCT(Z633:AC633,'control variables'!$O$3:$R$3)/J633+F$65*'key variables'!$B$25/scenario!J$65,K633*SUMPRODUCT(Z633:AC633,'control variables'!$O$7:$R$7)/J633+F$65*'key variables'!$B$25/scenario!J$65))</f>
        <v>3.1425619889056367E-27</v>
      </c>
      <c r="Q633" s="10">
        <f ca="1">IF(IF($A633&gt;='key variables'!$B$26,L633*SUMPRODUCT(Z633:AC633,'control variables'!$O$4:$R$4)/J633+G$65*'key variables'!$B$25/scenario!J$65,L633*SUMPRODUCT(Z633:AC633,'control variables'!$O$7:$R$7)/J633+G$65*'key variables'!$B$25/scenario!J$65)&lt;'key variables'!$B$28,0,IF($A633&gt;='key variables'!$B$26,L633*SUMPRODUCT(Z633:AC633,'control variables'!$O$4:$R$4)/J633+G$65*'key variables'!$B$25/scenario!J$65,L633*SUMPRODUCT(Z633:AC633,'control variables'!$O$7:$R$7)/J633+G$65*'key variables'!$B$25/scenario!J$65))</f>
        <v>3.6273578954298609E-27</v>
      </c>
      <c r="R633" s="10">
        <f ca="1">IF(IF($A633&gt;='key variables'!$B$26,M633*SUMPRODUCT(Z633:AC633,'control variables'!$O$5:$R$5)/J633+H$65*'key variables'!$B$25/scenario!J$65,M633*SUMPRODUCT(Z633:AC633,'control variables'!$O$7:$R$7)/J633+H$65*'key variables'!$B$25/scenario!J$65)&lt;'key variables'!$B$28,0,IF($A633&gt;='key variables'!$B$26,M633*SUMPRODUCT(Z633:AC633,'control variables'!$O$5:$R$5)/J633+H$65*'key variables'!$B$25/scenario!J$65,M633*SUMPRODUCT(Z633:AC633,'control variables'!$O$7:$R$7)/J633+H$65*'key variables'!$B$25/scenario!J$65))</f>
        <v>1.0864730581346386E-26</v>
      </c>
      <c r="S633" s="10">
        <f ca="1">IF(IF($A633&gt;='key variables'!$B$26,N633*SUMPRODUCT(Z633:AC633,'control variables'!$O$6:$R$6)/J633+I$65*'key variables'!$B$25/scenario!J$65,N633*SUMPRODUCT(Z633:AC633,'control variables'!$O$7:$R$7)/J633+I$65*'key variables'!$B$25/scenario!J$65)&lt;'key variables'!$B$28,0,IF($A633&gt;='key variables'!$B$26,N633*SUMPRODUCT(Z633:AC633,'control variables'!$O$6:$R$6)/J633+I$65*'key variables'!$B$25/scenario!J$65,N633*SUMPRODUCT(Z633:AC633,'control variables'!$O$7:$R$7)/J633+I$65*'key variables'!$B$25/scenario!J$65))</f>
        <v>4.8836426151435144E-27</v>
      </c>
      <c r="T633" s="10">
        <f t="shared" ca="1" si="449"/>
        <v>2.2518293080825399E-26</v>
      </c>
      <c r="U633" s="82">
        <f ca="1">SUMPRODUCT(P603:P632,'control variables'!AD$7:AD$36)</f>
        <v>6.6628127832861151E-27</v>
      </c>
      <c r="V633" s="82">
        <f ca="1">SUMPRODUCT(Q603:Q632,'control variables'!AE$7:AE$36)</f>
        <v>7.6906697912553435E-27</v>
      </c>
      <c r="W633" s="82">
        <f ca="1">SUMPRODUCT(R603:R632,'control variables'!AF$7:AF$36)</f>
        <v>2.3035238782851563E-26</v>
      </c>
      <c r="X633" s="82">
        <f ca="1">SUMPRODUCT(S603:S632,'control variables'!AG$7:AG$36)</f>
        <v>1.0354225806858408E-26</v>
      </c>
      <c r="Y633" s="82">
        <f t="shared" ca="1" si="443"/>
        <v>4.7742947164251429E-26</v>
      </c>
      <c r="Z633" s="10">
        <f ca="1">IF($A633&gt;='key variables'!$B$26,SUMPRODUCT(P603:P632,'control variables'!V$7:V$36)*$E633,SUMPRODUCT(P603:P632,'control variables'!Z$7:Z$36)*$E633)</f>
        <v>1.6257937699912463E-26</v>
      </c>
      <c r="AA633" s="10">
        <f ca="1">IF($A633&gt;='key variables'!$B$26,SUMPRODUCT(Q603:Q632,'control variables'!W$7:W$36)*$E633,SUMPRODUCT(Q603:Q632,'control variables'!AA$7:AA$36)*$E633)</f>
        <v>1.8766012854282981E-26</v>
      </c>
      <c r="AB633" s="10">
        <f ca="1">IF($A633&gt;='key variables'!$B$26,SUMPRODUCT(R603:R632,'control variables'!X$7:X$36)*$E633,SUMPRODUCT(R603:R632,'control variables'!AB$7:AB$36)*$E633)</f>
        <v>5.6208314598553246E-26</v>
      </c>
      <c r="AC633" s="10">
        <f ca="1">IF($A633&gt;='key variables'!$B$26,SUMPRODUCT(S603:S632,'control variables'!Y$7:Y$36)*$E633,SUMPRODUCT(S603:S632,'control variables'!AC$7:AC$36)*$E633)</f>
        <v>2.526535917698487E-26</v>
      </c>
      <c r="AD633" s="10">
        <f t="shared" ca="1" si="444"/>
        <v>1.1649762432973355E-25</v>
      </c>
      <c r="AE633" s="82">
        <f ca="1">SUMPRODUCT(P603:P632,'control variables'!AL$7:AL$36)</f>
        <v>2.2136005095497695E-26</v>
      </c>
      <c r="AF633" s="82">
        <f ca="1">SUMPRODUCT(Q603:Q632,'control variables'!AM$7:AM$36)</f>
        <v>2.5484068359432968E-26</v>
      </c>
      <c r="AG633" s="82">
        <f ca="1">SUMPRODUCT(R603:R632,'control variables'!AN$7:AN$36)</f>
        <v>7.2661776397591239E-26</v>
      </c>
      <c r="AH633" s="82">
        <f ca="1">SUMPRODUCT(S603:S632,'control variables'!AO$7:AO$36)</f>
        <v>3.1461828431088812E-26</v>
      </c>
      <c r="AI633" s="82">
        <f t="shared" ca="1" si="456"/>
        <v>1.5174367828361071E-25</v>
      </c>
      <c r="AJ633" s="10">
        <f ca="1">SUMPRODUCT(P603:P632,'control variables'!AP$7:AP$36)</f>
        <v>2.1151038965585334E-29</v>
      </c>
      <c r="AK633" s="10">
        <f ca="1">SUMPRODUCT(Q603:Q632,'control variables'!AQ$7:AQ$36)</f>
        <v>6.1034904370397431E-29</v>
      </c>
      <c r="AL633" s="10">
        <f ca="1">SUMPRODUCT(R603:R632,'control variables'!AR$7:AR$36)</f>
        <v>2.1937547200779588E-27</v>
      </c>
      <c r="AM633" s="10">
        <f ca="1">SUMPRODUCT(S603:S632,'control variables'!AS$7:AS$36)</f>
        <v>1.6434698123944502E-27</v>
      </c>
      <c r="AN633" s="10">
        <f t="shared" ca="1" si="478"/>
        <v>3.919410475808392E-27</v>
      </c>
      <c r="AO633" s="82">
        <f ca="1">SUMPRODUCT(P603:P632,'control variables'!AX$7:AX$36)</f>
        <v>2.8762185197783581E-29</v>
      </c>
      <c r="AP633" s="82">
        <f ca="1">SUMPRODUCT(Q603:Q632,'control variables'!AY$7:AY$36)</f>
        <v>6.6398524474820743E-29</v>
      </c>
      <c r="AQ633" s="82">
        <f ca="1">SUMPRODUCT(R603:R632,'control variables'!AZ$7:AZ$36)</f>
        <v>5.9663432742059609E-28</v>
      </c>
      <c r="AR633" s="82">
        <f ca="1">SUMPRODUCT(S603:S632,'control variables'!BA$7:BA$36)</f>
        <v>4.4697362799026603E-28</v>
      </c>
      <c r="AS633" s="82">
        <f t="shared" ca="1" si="479"/>
        <v>1.1387686650834664E-27</v>
      </c>
      <c r="AT633" s="10">
        <f ca="1">SUMPRODUCT(P603:P632,'control variables'!AT$7:AT$36)</f>
        <v>-2.5383750821153896E-29</v>
      </c>
      <c r="AU633" s="10">
        <f ca="1">SUMPRODUCT(Q603:Q632,'control variables'!AU$7:AU$36)</f>
        <v>2.753578539318984E-29</v>
      </c>
      <c r="AV633" s="10">
        <f ca="1">SUMPRODUCT(R603:R632,'control variables'!AV$7:AV$36)</f>
        <v>1.1857129852072595E-26</v>
      </c>
      <c r="AW633" s="10">
        <f ca="1">SUMPRODUCT(S603:S632,'control variables'!AW$7:AW$36)</f>
        <v>8.8828686248159432E-27</v>
      </c>
      <c r="AX633" s="10">
        <f t="shared" ca="1" si="457"/>
        <v>2.0742150511460573E-26</v>
      </c>
      <c r="AY633" s="82">
        <f ca="1">SUMPRODUCT(P603:P632,'control variables'!BB$7:BB$36)</f>
        <v>9.200250050560599E-29</v>
      </c>
      <c r="AZ633" s="82">
        <f ca="1">SUMPRODUCT(Q603:Q632,'control variables'!BC$7:BC$36)</f>
        <v>2.3460621222383286E-28</v>
      </c>
      <c r="BA633" s="82">
        <f ca="1">SUMPRODUCT(R603:R632,'control variables'!BD$7:BD$36)</f>
        <v>1.6423155988423284E-27</v>
      </c>
      <c r="BB633" s="82">
        <f ca="1">SUMPRODUCT(S603:S632,'control variables'!BE$7:BE$36)</f>
        <v>2.3338477028630492E-28</v>
      </c>
      <c r="BC633" s="82">
        <f t="shared" ca="1" si="480"/>
        <v>2.2023090818580723E-27</v>
      </c>
      <c r="BD633" s="10">
        <f ca="1">SUMPRODUCT(P603:P632,'control variables'!BF$7:BF$36)</f>
        <v>1.9246121748037152E-29</v>
      </c>
      <c r="BE633" s="10">
        <f ca="1">SUMPRODUCT(Q603:Q632,'control variables'!BG$7:BG$36)</f>
        <v>2.2215177274341816E-29</v>
      </c>
      <c r="BF633" s="10">
        <f ca="1">SUMPRODUCT(R603:R632,'control variables'!BH$7:BH$36)</f>
        <v>6.6539316731515973E-28</v>
      </c>
      <c r="BG633" s="10">
        <f ca="1">SUMPRODUCT(S603:S632,'control variables'!BI$7:BI$36)</f>
        <v>1.4954546748286423E-27</v>
      </c>
      <c r="BH633" s="10">
        <f t="shared" ca="1" si="481"/>
        <v>2.2023091411661809E-27</v>
      </c>
      <c r="BI633" s="82">
        <f t="shared" ca="1" si="458"/>
        <v>2.2202623845182146E-26</v>
      </c>
      <c r="BJ633" s="82">
        <f t="shared" ca="1" si="459"/>
        <v>2.5746210357049992E-26</v>
      </c>
      <c r="BK633" s="82">
        <f t="shared" ca="1" si="460"/>
        <v>8.6161221848506163E-26</v>
      </c>
      <c r="BL633" s="82">
        <f t="shared" ca="1" si="461"/>
        <v>4.0578081826191064E-26</v>
      </c>
      <c r="BM633" s="82">
        <f t="shared" ca="1" si="451"/>
        <v>1.7468813787692936E-25</v>
      </c>
      <c r="BN633" s="10">
        <f ca="1">BN632+BI633-INDIRECT(ADDRESS(MAX($D633-'key variables'!$B$9*30,34),scenario!BI$4),TRUE)</f>
        <v>9439390.0751690175</v>
      </c>
      <c r="BO633" s="10">
        <f ca="1">BO632+BJ633-INDIRECT(ADDRESS(MAX($D633-'key variables'!$B$9*30,34),scenario!BJ$4),TRUE)</f>
        <v>10895583.360992203</v>
      </c>
      <c r="BP633" s="10">
        <f ca="1">BP632+BK633-INDIRECT(ADDRESS(MAX($D633-'key variables'!$B$9*30,34),scenario!BK$4),TRUE)</f>
        <v>32531162.537994072</v>
      </c>
      <c r="BQ633" s="10">
        <f ca="1">BQ632+BL633-INDIRECT(ADDRESS(MAX($D633-'key variables'!$B$9*30,34),scenario!BL$4),TRUE)</f>
        <v>14415841.516535141</v>
      </c>
      <c r="BR633" s="10">
        <f t="shared" ca="1" si="482"/>
        <v>67281977.490690395</v>
      </c>
      <c r="BS633" s="82">
        <f t="shared" ca="1" si="463"/>
        <v>-2.3433848477536824E-9</v>
      </c>
      <c r="BT633" s="82">
        <f t="shared" ca="1" si="464"/>
        <v>-3.4288309057018498E-10</v>
      </c>
      <c r="BU633" s="82">
        <f t="shared" ca="1" si="465"/>
        <v>-4.2578247660364599E-9</v>
      </c>
      <c r="BV633" s="82">
        <f t="shared" ca="1" si="466"/>
        <v>-2.9943922343414556E-9</v>
      </c>
      <c r="BW633" s="82">
        <f t="shared" ca="1" si="483"/>
        <v>-9.9384849387017825E-9</v>
      </c>
      <c r="BX633" s="10">
        <f t="shared" ca="1" si="467"/>
        <v>-1.8625994260191893E-12</v>
      </c>
      <c r="BY633" s="10">
        <f t="shared" ca="1" si="468"/>
        <v>2.8902850229962428E-12</v>
      </c>
      <c r="BZ633" s="10">
        <f t="shared" ca="1" si="469"/>
        <v>-3.5034723983035463E-11</v>
      </c>
      <c r="CA633" s="10">
        <f t="shared" ca="1" si="470"/>
        <v>-2.0257049910634696E-11</v>
      </c>
      <c r="CB633" s="10">
        <v>0</v>
      </c>
      <c r="CC633" s="82">
        <f t="shared" ca="1" si="471"/>
        <v>3.9725652202851362E-13</v>
      </c>
      <c r="CD633" s="82">
        <f t="shared" ca="1" si="472"/>
        <v>3.4270724516460858E-13</v>
      </c>
      <c r="CE633" s="82">
        <f t="shared" ca="1" si="473"/>
        <v>1.8915613015532971E-10</v>
      </c>
      <c r="CF633" s="82">
        <f t="shared" ca="1" si="474"/>
        <v>3.702811376405942E-11</v>
      </c>
      <c r="CG633" s="82">
        <f t="shared" ca="1" si="484"/>
        <v>2.2692420768658222E-10</v>
      </c>
      <c r="CH633" s="13" t="str">
        <f t="shared" ca="1" si="436"/>
        <v/>
      </c>
      <c r="CI633" s="81">
        <f t="shared" ca="1" si="445"/>
        <v>0.1131775965863165</v>
      </c>
      <c r="CJ633" s="81">
        <f t="shared" ca="1" si="446"/>
        <v>0.13063724757458739</v>
      </c>
      <c r="CK633" s="81">
        <f t="shared" ca="1" si="447"/>
        <v>0.39004625943939081</v>
      </c>
      <c r="CL633" s="81">
        <f t="shared" ca="1" si="448"/>
        <v>0.17284488538116416</v>
      </c>
      <c r="CM633" s="89">
        <f t="shared" ca="1" si="437"/>
        <v>0.80670598898145884</v>
      </c>
    </row>
    <row r="634" spans="1:91" x14ac:dyDescent="0.3">
      <c r="A634">
        <v>569</v>
      </c>
      <c r="B634" s="3">
        <f t="shared" si="450"/>
        <v>1.7694444444444444</v>
      </c>
      <c r="C634" s="3">
        <f t="shared" si="438"/>
        <v>18.966666666666665</v>
      </c>
      <c r="D634" s="4">
        <f t="shared" ca="1" si="475"/>
        <v>634</v>
      </c>
      <c r="E634" s="58">
        <f>(0.5*(COS(B634*2*PI())+1)*('key variables'!$B$4-'key variables'!$B$6)+'key variables'!$B$6)/'key variables'!$B$4</f>
        <v>1</v>
      </c>
      <c r="F634" s="10">
        <f t="shared" ca="1" si="439"/>
        <v>11689222.907461114</v>
      </c>
      <c r="G634" s="10">
        <f t="shared" ca="1" si="440"/>
        <v>13492492.798713122</v>
      </c>
      <c r="H634" s="10">
        <f t="shared" ca="1" si="441"/>
        <v>40309474.521088287</v>
      </c>
      <c r="I634" s="10">
        <f t="shared" ca="1" si="442"/>
        <v>17912154.249750931</v>
      </c>
      <c r="J634" s="10">
        <f t="shared" ca="1" si="476"/>
        <v>83403344.477013454</v>
      </c>
      <c r="K634" s="82">
        <f t="shared" ca="1" si="452"/>
        <v>2249832.832292099</v>
      </c>
      <c r="L634" s="82">
        <f t="shared" ca="1" si="453"/>
        <v>2596909.4377209195</v>
      </c>
      <c r="M634" s="82">
        <f t="shared" ca="1" si="454"/>
        <v>7778311.98309422</v>
      </c>
      <c r="N634" s="82">
        <f t="shared" ca="1" si="455"/>
        <v>3496312.733215793</v>
      </c>
      <c r="O634" s="82">
        <f t="shared" ca="1" si="477"/>
        <v>16121366.986323033</v>
      </c>
      <c r="P634" s="10">
        <f ca="1">IF(IF($A634&gt;='key variables'!$B$26,K634*SUMPRODUCT(Z634:AC634,'control variables'!$O$3:$R$3)/J634+F$65*'key variables'!$B$25/scenario!J$65,K634*SUMPRODUCT(Z634:AC634,'control variables'!$O$7:$R$7)/J634+F$65*'key variables'!$B$25/scenario!J$65)&lt;'key variables'!$B$28,0,IF($A634&gt;='key variables'!$B$26,K634*SUMPRODUCT(Z634:AC634,'control variables'!$O$3:$R$3)/J634+F$65*'key variables'!$B$25/scenario!J$65,K634*SUMPRODUCT(Z634:AC634,'control variables'!$O$7:$R$7)/J634+F$65*'key variables'!$B$25/scenario!J$65))</f>
        <v>2.7040150329318129E-27</v>
      </c>
      <c r="Q634" s="10">
        <f ca="1">IF(IF($A634&gt;='key variables'!$B$26,L634*SUMPRODUCT(Z634:AC634,'control variables'!$O$4:$R$4)/J634+G$65*'key variables'!$B$25/scenario!J$65,L634*SUMPRODUCT(Z634:AC634,'control variables'!$O$7:$R$7)/J634+G$65*'key variables'!$B$25/scenario!J$65)&lt;'key variables'!$B$28,0,IF($A634&gt;='key variables'!$B$26,L634*SUMPRODUCT(Z634:AC634,'control variables'!$O$4:$R$4)/J634+G$65*'key variables'!$B$25/scenario!J$65,L634*SUMPRODUCT(Z634:AC634,'control variables'!$O$7:$R$7)/J634+G$65*'key variables'!$B$25/scenario!J$65))</f>
        <v>3.1211572957648886E-27</v>
      </c>
      <c r="R634" s="10">
        <f ca="1">IF(IF($A634&gt;='key variables'!$B$26,M634*SUMPRODUCT(Z634:AC634,'control variables'!$O$5:$R$5)/J634+H$65*'key variables'!$B$25/scenario!J$65,M634*SUMPRODUCT(Z634:AC634,'control variables'!$O$7:$R$7)/J634+H$65*'key variables'!$B$25/scenario!J$65)&lt;'key variables'!$B$28,0,IF($A634&gt;='key variables'!$B$26,M634*SUMPRODUCT(Z634:AC634,'control variables'!$O$5:$R$5)/J634+H$65*'key variables'!$B$25/scenario!J$65,M634*SUMPRODUCT(Z634:AC634,'control variables'!$O$7:$R$7)/J634+H$65*'key variables'!$B$25/scenario!J$65))</f>
        <v>9.3485490260592525E-27</v>
      </c>
      <c r="S634" s="10">
        <f ca="1">IF(IF($A634&gt;='key variables'!$B$26,N634*SUMPRODUCT(Z634:AC634,'control variables'!$O$6:$R$6)/J634+I$65*'key variables'!$B$25/scenario!J$65,N634*SUMPRODUCT(Z634:AC634,'control variables'!$O$7:$R$7)/J634+I$65*'key variables'!$B$25/scenario!J$65)&lt;'key variables'!$B$28,0,IF($A634&gt;='key variables'!$B$26,N634*SUMPRODUCT(Z634:AC634,'control variables'!$O$6:$R$6)/J634+I$65*'key variables'!$B$25/scenario!J$65,N634*SUMPRODUCT(Z634:AC634,'control variables'!$O$7:$R$7)/J634+I$65*'key variables'!$B$25/scenario!J$65))</f>
        <v>4.2021265112460509E-27</v>
      </c>
      <c r="T634" s="10">
        <f t="shared" ca="1" si="449"/>
        <v>1.9375847866002002E-26</v>
      </c>
      <c r="U634" s="82">
        <f ca="1">SUMPRODUCT(P604:P633,'control variables'!AD$7:AD$36)</f>
        <v>5.7330121064341826E-27</v>
      </c>
      <c r="V634" s="82">
        <f ca="1">SUMPRODUCT(Q604:Q633,'control variables'!AE$7:AE$36)</f>
        <v>6.6174308740082754E-27</v>
      </c>
      <c r="W634" s="82">
        <f ca="1">SUMPRODUCT(R604:R633,'control variables'!AF$7:AF$36)</f>
        <v>1.9820653395510428E-26</v>
      </c>
      <c r="X634" s="82">
        <f ca="1">SUMPRODUCT(S604:S633,'control variables'!AG$7:AG$36)</f>
        <v>8.9092855876697126E-27</v>
      </c>
      <c r="Y634" s="82">
        <f t="shared" ca="1" si="443"/>
        <v>4.1080381963622595E-26</v>
      </c>
      <c r="Z634" s="10">
        <f ca="1">IF($A634&gt;='key variables'!$B$26,SUMPRODUCT(P604:P633,'control variables'!V$7:V$36)*$E634,SUMPRODUCT(P604:P633,'control variables'!Z$7:Z$36)*$E634)</f>
        <v>1.3989129920183802E-26</v>
      </c>
      <c r="AA634" s="10">
        <f ca="1">IF($A634&gt;='key variables'!$B$26,SUMPRODUCT(Q604:Q633,'control variables'!W$7:W$36)*$E634,SUMPRODUCT(Q604:Q633,'control variables'!AA$7:AA$36)*$E634)</f>
        <v>1.6147201247044837E-26</v>
      </c>
      <c r="AB634" s="10">
        <f ca="1">IF($A634&gt;='key variables'!$B$26,SUMPRODUCT(R604:R633,'control variables'!X$7:X$36)*$E634,SUMPRODUCT(R604:R633,'control variables'!AB$7:AB$36)*$E634)</f>
        <v>4.8364400825447794E-26</v>
      </c>
      <c r="AC634" s="10">
        <f ca="1">IF($A634&gt;='key variables'!$B$26,SUMPRODUCT(S604:S633,'control variables'!Y$7:Y$36)*$E634,SUMPRODUCT(S604:S633,'control variables'!AC$7:AC$36)*$E634)</f>
        <v>2.1739558763892445E-26</v>
      </c>
      <c r="AD634" s="10">
        <f t="shared" ca="1" si="444"/>
        <v>1.0024029075656887E-25</v>
      </c>
      <c r="AE634" s="82">
        <f ca="1">SUMPRODUCT(P604:P633,'control variables'!AL$7:AL$36)</f>
        <v>1.9046908464684007E-26</v>
      </c>
      <c r="AF634" s="82">
        <f ca="1">SUMPRODUCT(Q604:Q633,'control variables'!AM$7:AM$36)</f>
        <v>2.1927746910782697E-26</v>
      </c>
      <c r="AG634" s="82">
        <f ca="1">SUMPRODUCT(R604:R633,'control variables'!AN$7:AN$36)</f>
        <v>6.2521769305508021E-26</v>
      </c>
      <c r="AH634" s="82">
        <f ca="1">SUMPRODUCT(S604:S633,'control variables'!AO$7:AO$36)</f>
        <v>2.7071305941306663E-26</v>
      </c>
      <c r="AI634" s="82">
        <f t="shared" ca="1" si="456"/>
        <v>1.3056773062228138E-25</v>
      </c>
      <c r="AJ634" s="10">
        <f ca="1">SUMPRODUCT(P604:P633,'control variables'!AP$7:AP$36)</f>
        <v>1.8199395119962618E-29</v>
      </c>
      <c r="AK634" s="10">
        <f ca="1">SUMPRODUCT(Q604:Q633,'control variables'!AQ$7:AQ$36)</f>
        <v>5.2517436261800958E-29</v>
      </c>
      <c r="AL634" s="10">
        <f ca="1">SUMPRODUCT(R604:R633,'control variables'!AR$7:AR$36)</f>
        <v>1.8876145522658904E-27</v>
      </c>
      <c r="AM634" s="10">
        <f ca="1">SUMPRODUCT(S604:S633,'control variables'!AS$7:AS$36)</f>
        <v>1.4141223290337644E-27</v>
      </c>
      <c r="AN634" s="10">
        <f t="shared" ca="1" si="478"/>
        <v>3.3724537126814183E-27</v>
      </c>
      <c r="AO634" s="82">
        <f ca="1">SUMPRODUCT(P604:P633,'control variables'!AX$7:AX$36)</f>
        <v>2.474840000908284E-29</v>
      </c>
      <c r="AP634" s="82">
        <f ca="1">SUMPRODUCT(Q604:Q633,'control variables'!AY$7:AY$36)</f>
        <v>5.7132559032488632E-29</v>
      </c>
      <c r="AQ634" s="82">
        <f ca="1">SUMPRODUCT(R604:R633,'control variables'!AZ$7:AZ$36)</f>
        <v>5.1337354559878372E-28</v>
      </c>
      <c r="AR634" s="82">
        <f ca="1">SUMPRODUCT(S604:S633,'control variables'!BA$7:BA$36)</f>
        <v>3.8459811251985546E-28</v>
      </c>
      <c r="AS634" s="82">
        <f t="shared" ca="1" si="479"/>
        <v>9.7985261716021063E-28</v>
      </c>
      <c r="AT634" s="10">
        <f ca="1">SUMPRODUCT(P604:P633,'control variables'!AT$7:AT$36)</f>
        <v>-2.1841428762554927E-29</v>
      </c>
      <c r="AU634" s="10">
        <f ca="1">SUMPRODUCT(Q604:Q633,'control variables'!AU$7:AU$36)</f>
        <v>2.3693145245703955E-29</v>
      </c>
      <c r="AV634" s="10">
        <f ca="1">SUMPRODUCT(R604:R633,'control variables'!AV$7:AV$36)</f>
        <v>1.0202458211045203E-26</v>
      </c>
      <c r="AW634" s="10">
        <f ca="1">SUMPRODUCT(S604:S633,'control variables'!AW$7:AW$36)</f>
        <v>7.6432574383123467E-27</v>
      </c>
      <c r="AX634" s="10">
        <f t="shared" ca="1" si="457"/>
        <v>1.7847567365840699E-26</v>
      </c>
      <c r="AY634" s="82">
        <f ca="1">SUMPRODUCT(P604:P633,'control variables'!BB$7:BB$36)</f>
        <v>7.916348040635114E-29</v>
      </c>
      <c r="AZ634" s="82">
        <f ca="1">SUMPRODUCT(Q604:Q633,'control variables'!BC$7:BC$36)</f>
        <v>2.0186673386619517E-28</v>
      </c>
      <c r="BA634" s="82">
        <f ca="1">SUMPRODUCT(R604:R633,'control variables'!BD$7:BD$36)</f>
        <v>1.413129186875497E-27</v>
      </c>
      <c r="BB634" s="82">
        <f ca="1">SUMPRODUCT(S604:S633,'control variables'!BE$7:BE$36)</f>
        <v>2.0081574509569866E-28</v>
      </c>
      <c r="BC634" s="82">
        <f t="shared" ca="1" si="480"/>
        <v>1.8949751462437419E-27</v>
      </c>
      <c r="BD634" s="10">
        <f ca="1">SUMPRODUCT(P604:P633,'control variables'!BF$7:BF$36)</f>
        <v>1.6560310573364804E-29</v>
      </c>
      <c r="BE634" s="10">
        <f ca="1">SUMPRODUCT(Q604:Q633,'control variables'!BG$7:BG$36)</f>
        <v>1.9115032104739554E-29</v>
      </c>
      <c r="BF634" s="10">
        <f ca="1">SUMPRODUCT(R604:R633,'control variables'!BH$7:BH$36)</f>
        <v>5.7253703620874887E-28</v>
      </c>
      <c r="BG634" s="10">
        <f ca="1">SUMPRODUCT(S604:S633,'control variables'!BI$7:BI$36)</f>
        <v>1.2867628183885053E-27</v>
      </c>
      <c r="BH634" s="10">
        <f t="shared" ca="1" si="481"/>
        <v>1.8949751972753585E-27</v>
      </c>
      <c r="BI634" s="82">
        <f t="shared" ca="1" si="458"/>
        <v>1.9104230516327803E-26</v>
      </c>
      <c r="BJ634" s="82">
        <f t="shared" ca="1" si="459"/>
        <v>2.2153306789894596E-26</v>
      </c>
      <c r="BK634" s="82">
        <f t="shared" ca="1" si="460"/>
        <v>7.4137356703428721E-26</v>
      </c>
      <c r="BL634" s="82">
        <f t="shared" ca="1" si="461"/>
        <v>3.4915379124714709E-26</v>
      </c>
      <c r="BM634" s="82">
        <f t="shared" ca="1" si="451"/>
        <v>1.5031027313436582E-25</v>
      </c>
      <c r="BN634" s="10">
        <f ca="1">BN633+BI634-INDIRECT(ADDRESS(MAX($D634-'key variables'!$B$9*30,34),scenario!BI$4),TRUE)</f>
        <v>9439390.0751690175</v>
      </c>
      <c r="BO634" s="10">
        <f ca="1">BO633+BJ634-INDIRECT(ADDRESS(MAX($D634-'key variables'!$B$9*30,34),scenario!BJ$4),TRUE)</f>
        <v>10895583.360992203</v>
      </c>
      <c r="BP634" s="10">
        <f ca="1">BP633+BK634-INDIRECT(ADDRESS(MAX($D634-'key variables'!$B$9*30,34),scenario!BK$4),TRUE)</f>
        <v>32531162.537994072</v>
      </c>
      <c r="BQ634" s="10">
        <f ca="1">BQ633+BL634-INDIRECT(ADDRESS(MAX($D634-'key variables'!$B$9*30,34),scenario!BL$4),TRUE)</f>
        <v>14415841.516535141</v>
      </c>
      <c r="BR634" s="10">
        <f t="shared" ca="1" si="482"/>
        <v>67281977.490690395</v>
      </c>
      <c r="BS634" s="82">
        <f t="shared" ca="1" si="463"/>
        <v>-2.3433848477536824E-9</v>
      </c>
      <c r="BT634" s="82">
        <f t="shared" ca="1" si="464"/>
        <v>-3.4288309057018498E-10</v>
      </c>
      <c r="BU634" s="82">
        <f t="shared" ca="1" si="465"/>
        <v>-4.2578247660364599E-9</v>
      </c>
      <c r="BV634" s="82">
        <f t="shared" ca="1" si="466"/>
        <v>-2.9943922343414556E-9</v>
      </c>
      <c r="BW634" s="82">
        <f t="shared" ca="1" si="483"/>
        <v>-9.9384849387017825E-9</v>
      </c>
      <c r="BX634" s="10">
        <f t="shared" ca="1" si="467"/>
        <v>-1.8625994260191893E-12</v>
      </c>
      <c r="BY634" s="10">
        <f t="shared" ca="1" si="468"/>
        <v>2.8902850229962428E-12</v>
      </c>
      <c r="BZ634" s="10">
        <f t="shared" ca="1" si="469"/>
        <v>-3.5034723983035463E-11</v>
      </c>
      <c r="CA634" s="10">
        <f t="shared" ca="1" si="470"/>
        <v>-2.0257049910634696E-11</v>
      </c>
      <c r="CB634" s="10">
        <v>0</v>
      </c>
      <c r="CC634" s="82">
        <f t="shared" ca="1" si="471"/>
        <v>3.9725652202851362E-13</v>
      </c>
      <c r="CD634" s="82">
        <f t="shared" ca="1" si="472"/>
        <v>3.4270724516460858E-13</v>
      </c>
      <c r="CE634" s="82">
        <f t="shared" ca="1" si="473"/>
        <v>1.8915613015532971E-10</v>
      </c>
      <c r="CF634" s="82">
        <f t="shared" ca="1" si="474"/>
        <v>3.7028113764059413E-11</v>
      </c>
      <c r="CG634" s="82">
        <f t="shared" ca="1" si="484"/>
        <v>2.2692420768658222E-10</v>
      </c>
      <c r="CH634" s="13" t="str">
        <f t="shared" ca="1" si="436"/>
        <v/>
      </c>
      <c r="CI634" s="81">
        <f t="shared" ca="1" si="445"/>
        <v>0.1131775965863165</v>
      </c>
      <c r="CJ634" s="81">
        <f t="shared" ca="1" si="446"/>
        <v>0.13063724757458739</v>
      </c>
      <c r="CK634" s="81">
        <f t="shared" ca="1" si="447"/>
        <v>0.39004625943939081</v>
      </c>
      <c r="CL634" s="81">
        <f t="shared" ca="1" si="448"/>
        <v>0.17284488538116416</v>
      </c>
      <c r="CM634" s="89">
        <f t="shared" ca="1" si="437"/>
        <v>0.80670598898145884</v>
      </c>
    </row>
    <row r="635" spans="1:91" x14ac:dyDescent="0.3">
      <c r="A635">
        <v>570</v>
      </c>
      <c r="B635" s="3">
        <f t="shared" si="450"/>
        <v>1.7722222222222221</v>
      </c>
      <c r="C635" s="3">
        <f t="shared" si="438"/>
        <v>19</v>
      </c>
      <c r="D635" s="4">
        <f t="shared" ca="1" si="475"/>
        <v>635</v>
      </c>
      <c r="E635" s="58">
        <f>(0.5*(COS(B635*2*PI())+1)*('key variables'!$B$4-'key variables'!$B$6)+'key variables'!$B$6)/'key variables'!$B$4</f>
        <v>1</v>
      </c>
      <c r="F635" s="10">
        <f t="shared" ca="1" si="439"/>
        <v>11689222.907461114</v>
      </c>
      <c r="G635" s="10">
        <f t="shared" ca="1" si="440"/>
        <v>13492492.798713122</v>
      </c>
      <c r="H635" s="10">
        <f t="shared" ca="1" si="441"/>
        <v>40309474.521088287</v>
      </c>
      <c r="I635" s="10">
        <f t="shared" ca="1" si="442"/>
        <v>17912154.249750931</v>
      </c>
      <c r="J635" s="10">
        <f t="shared" ca="1" si="476"/>
        <v>83403344.477013454</v>
      </c>
      <c r="K635" s="82">
        <f t="shared" ca="1" si="452"/>
        <v>2249832.832292099</v>
      </c>
      <c r="L635" s="82">
        <f t="shared" ca="1" si="453"/>
        <v>2596909.4377209195</v>
      </c>
      <c r="M635" s="82">
        <f t="shared" ca="1" si="454"/>
        <v>7778311.98309422</v>
      </c>
      <c r="N635" s="82">
        <f t="shared" ca="1" si="455"/>
        <v>3496312.733215793</v>
      </c>
      <c r="O635" s="82">
        <f t="shared" ca="1" si="477"/>
        <v>16121366.986323033</v>
      </c>
      <c r="P635" s="10">
        <f ca="1">IF(IF($A635&gt;='key variables'!$B$26,K635*SUMPRODUCT(Z635:AC635,'control variables'!$O$3:$R$3)/J635+F$65*'key variables'!$B$25/scenario!J$65,K635*SUMPRODUCT(Z635:AC635,'control variables'!$O$7:$R$7)/J635+F$65*'key variables'!$B$25/scenario!J$65)&lt;'key variables'!$B$28,0,IF($A635&gt;='key variables'!$B$26,K635*SUMPRODUCT(Z635:AC635,'control variables'!$O$3:$R$3)/J635+F$65*'key variables'!$B$25/scenario!J$65,K635*SUMPRODUCT(Z635:AC635,'control variables'!$O$7:$R$7)/J635+F$65*'key variables'!$B$25/scenario!J$65))</f>
        <v>2.3266676438314113E-27</v>
      </c>
      <c r="Q635" s="10">
        <f ca="1">IF(IF($A635&gt;='key variables'!$B$26,L635*SUMPRODUCT(Z635:AC635,'control variables'!$O$4:$R$4)/J635+G$65*'key variables'!$B$25/scenario!J$65,L635*SUMPRODUCT(Z635:AC635,'control variables'!$O$7:$R$7)/J635+G$65*'key variables'!$B$25/scenario!J$65)&lt;'key variables'!$B$28,0,IF($A635&gt;='key variables'!$B$26,L635*SUMPRODUCT(Z635:AC635,'control variables'!$O$4:$R$4)/J635+G$65*'key variables'!$B$25/scenario!J$65,L635*SUMPRODUCT(Z635:AC635,'control variables'!$O$7:$R$7)/J635+G$65*'key variables'!$B$25/scenario!J$65))</f>
        <v>2.685597381273004E-27</v>
      </c>
      <c r="R635" s="10">
        <f ca="1">IF(IF($A635&gt;='key variables'!$B$26,M635*SUMPRODUCT(Z635:AC635,'control variables'!$O$5:$R$5)/J635+H$65*'key variables'!$B$25/scenario!J$65,M635*SUMPRODUCT(Z635:AC635,'control variables'!$O$7:$R$7)/J635+H$65*'key variables'!$B$25/scenario!J$65)&lt;'key variables'!$B$28,0,IF($A635&gt;='key variables'!$B$26,M635*SUMPRODUCT(Z635:AC635,'control variables'!$O$5:$R$5)/J635+H$65*'key variables'!$B$25/scenario!J$65,M635*SUMPRODUCT(Z635:AC635,'control variables'!$O$7:$R$7)/J635+H$65*'key variables'!$B$25/scenario!J$65))</f>
        <v>8.0439517794101745E-27</v>
      </c>
      <c r="S635" s="10">
        <f ca="1">IF(IF($A635&gt;='key variables'!$B$26,N635*SUMPRODUCT(Z635:AC635,'control variables'!$O$6:$R$6)/J635+I$65*'key variables'!$B$25/scenario!J$65,N635*SUMPRODUCT(Z635:AC635,'control variables'!$O$7:$R$7)/J635+I$65*'key variables'!$B$25/scenario!J$65)&lt;'key variables'!$B$28,0,IF($A635&gt;='key variables'!$B$26,N635*SUMPRODUCT(Z635:AC635,'control variables'!$O$6:$R$6)/J635+I$65*'key variables'!$B$25/scenario!J$65,N635*SUMPRODUCT(Z635:AC635,'control variables'!$O$7:$R$7)/J635+I$65*'key variables'!$B$25/scenario!J$65))</f>
        <v>3.6157165067243555E-27</v>
      </c>
      <c r="T635" s="10">
        <f t="shared" ca="1" si="449"/>
        <v>1.6671933311238946E-26</v>
      </c>
      <c r="U635" s="82">
        <f ca="1">SUMPRODUCT(P605:P634,'control variables'!AD$7:AD$36)</f>
        <v>4.9329658331343088E-27</v>
      </c>
      <c r="V635" s="82">
        <f ca="1">SUMPRODUCT(Q605:Q634,'control variables'!AE$7:AE$36)</f>
        <v>5.693963277693924E-27</v>
      </c>
      <c r="W635" s="82">
        <f ca="1">SUMPRODUCT(R605:R634,'control variables'!AF$7:AF$36)</f>
        <v>1.7054665885096882E-26</v>
      </c>
      <c r="X635" s="82">
        <f ca="1">SUMPRODUCT(S605:S634,'control variables'!AG$7:AG$36)</f>
        <v>7.6659878935692894E-27</v>
      </c>
      <c r="Y635" s="82">
        <f t="shared" ca="1" si="443"/>
        <v>3.5347582889494403E-26</v>
      </c>
      <c r="Z635" s="10">
        <f ca="1">IF($A635&gt;='key variables'!$B$26,SUMPRODUCT(P605:P634,'control variables'!V$7:V$36)*$E635,SUMPRODUCT(P605:P634,'control variables'!Z$7:Z$36)*$E635)</f>
        <v>1.2036936020786654E-26</v>
      </c>
      <c r="AA635" s="10">
        <f ca="1">IF($A635&gt;='key variables'!$B$26,SUMPRODUCT(Q605:Q634,'control variables'!W$7:W$36)*$E635,SUMPRODUCT(Q605:Q634,'control variables'!AA$7:AA$36)*$E635)</f>
        <v>1.3893846824956177E-26</v>
      </c>
      <c r="AB635" s="10">
        <f ca="1">IF($A635&gt;='key variables'!$B$26,SUMPRODUCT(R605:R634,'control variables'!X$7:X$36)*$E635,SUMPRODUCT(R605:R634,'control variables'!AB$7:AB$36)*$E635)</f>
        <v>4.1615111285773753E-26</v>
      </c>
      <c r="AC635" s="10">
        <f ca="1">IF($A635&gt;='key variables'!$B$26,SUMPRODUCT(S605:S634,'control variables'!Y$7:Y$36)*$E635,SUMPRODUCT(S605:S634,'control variables'!AC$7:AC$36)*$E635)</f>
        <v>1.8705786525261388E-26</v>
      </c>
      <c r="AD635" s="10">
        <f t="shared" ca="1" si="444"/>
        <v>8.6251680656777971E-26</v>
      </c>
      <c r="AE635" s="82">
        <f ca="1">SUMPRODUCT(P605:P634,'control variables'!AL$7:AL$36)</f>
        <v>1.6388897657772901E-26</v>
      </c>
      <c r="AF635" s="82">
        <f ca="1">SUMPRODUCT(Q605:Q634,'control variables'!AM$7:AM$36)</f>
        <v>1.8867712870710514E-26</v>
      </c>
      <c r="AG635" s="82">
        <f ca="1">SUMPRODUCT(R605:R634,'control variables'!AN$7:AN$36)</f>
        <v>5.3796808045292267E-26</v>
      </c>
      <c r="AH635" s="82">
        <f ca="1">SUMPRODUCT(S605:S634,'control variables'!AO$7:AO$36)</f>
        <v>2.3293484260554247E-26</v>
      </c>
      <c r="AI635" s="82">
        <f t="shared" ca="1" si="456"/>
        <v>1.1234690283432992E-25</v>
      </c>
      <c r="AJ635" s="10">
        <f ca="1">SUMPRODUCT(P605:P634,'control variables'!AP$7:AP$36)</f>
        <v>1.5659655455764657E-29</v>
      </c>
      <c r="AK635" s="10">
        <f ca="1">SUMPRODUCT(Q605:Q634,'control variables'!AQ$7:AQ$36)</f>
        <v>4.518858741507302E-29</v>
      </c>
      <c r="AL635" s="10">
        <f ca="1">SUMPRODUCT(R605:R634,'control variables'!AR$7:AR$36)</f>
        <v>1.6241964816373539E-27</v>
      </c>
      <c r="AM635" s="10">
        <f ca="1">SUMPRODUCT(S605:S634,'control variables'!AS$7:AS$36)</f>
        <v>1.2167804643508231E-27</v>
      </c>
      <c r="AN635" s="10">
        <f t="shared" ca="1" si="478"/>
        <v>2.9018251888590146E-27</v>
      </c>
      <c r="AO635" s="82">
        <f ca="1">SUMPRODUCT(P605:P634,'control variables'!AX$7:AX$36)</f>
        <v>2.129474164768154E-29</v>
      </c>
      <c r="AP635" s="82">
        <f ca="1">SUMPRODUCT(Q605:Q634,'control variables'!AY$7:AY$36)</f>
        <v>4.9159666233827248E-29</v>
      </c>
      <c r="AQ635" s="82">
        <f ca="1">SUMPRODUCT(R605:R634,'control variables'!AZ$7:AZ$36)</f>
        <v>4.4173187027315619E-28</v>
      </c>
      <c r="AR635" s="82">
        <f ca="1">SUMPRODUCT(S605:S634,'control variables'!BA$7:BA$36)</f>
        <v>3.3092714847386166E-28</v>
      </c>
      <c r="AS635" s="82">
        <f t="shared" ca="1" si="479"/>
        <v>8.4311342662852663E-28</v>
      </c>
      <c r="AT635" s="10">
        <f ca="1">SUMPRODUCT(P605:P634,'control variables'!AT$7:AT$36)</f>
        <v>-1.8793440486825414E-29</v>
      </c>
      <c r="AU635" s="10">
        <f ca="1">SUMPRODUCT(Q605:Q634,'control variables'!AU$7:AU$36)</f>
        <v>2.0386748502654322E-29</v>
      </c>
      <c r="AV635" s="10">
        <f ca="1">SUMPRODUCT(R605:R634,'control variables'!AV$7:AV$36)</f>
        <v>8.7786972772275903E-27</v>
      </c>
      <c r="AW635" s="10">
        <f ca="1">SUMPRODUCT(S605:S634,'control variables'!AW$7:AW$36)</f>
        <v>6.5766349515866519E-27</v>
      </c>
      <c r="AX635" s="10">
        <f t="shared" ca="1" si="457"/>
        <v>1.5356925536830073E-26</v>
      </c>
      <c r="AY635" s="82">
        <f ca="1">SUMPRODUCT(P605:P634,'control variables'!BB$7:BB$36)</f>
        <v>6.811615549150082E-29</v>
      </c>
      <c r="AZ635" s="82">
        <f ca="1">SUMPRODUCT(Q605:Q634,'control variables'!BC$7:BC$36)</f>
        <v>1.7369607503370955E-28</v>
      </c>
      <c r="BA635" s="82">
        <f ca="1">SUMPRODUCT(R605:R634,'control variables'!BD$7:BD$36)</f>
        <v>1.2159259159488266E-27</v>
      </c>
      <c r="BB635" s="82">
        <f ca="1">SUMPRODUCT(S605:S634,'control variables'!BE$7:BE$36)</f>
        <v>1.7279175255895873E-28</v>
      </c>
      <c r="BC635" s="82">
        <f t="shared" ca="1" si="480"/>
        <v>1.6305298990329955E-27</v>
      </c>
      <c r="BD635" s="10">
        <f ca="1">SUMPRODUCT(P605:P634,'control variables'!BF$7:BF$36)</f>
        <v>1.4249306425294091E-29</v>
      </c>
      <c r="BE635" s="10">
        <f ca="1">SUMPRODUCT(Q605:Q634,'control variables'!BG$7:BG$36)</f>
        <v>1.6447514591172638E-29</v>
      </c>
      <c r="BF635" s="10">
        <f ca="1">SUMPRODUCT(R605:R634,'control variables'!BH$7:BH$36)</f>
        <v>4.9263905001212347E-28</v>
      </c>
      <c r="BG635" s="10">
        <f ca="1">SUMPRODUCT(S605:S634,'control variables'!BI$7:BI$36)</f>
        <v>1.1071940719145203E-27</v>
      </c>
      <c r="BH635" s="10">
        <f t="shared" ca="1" si="481"/>
        <v>1.6305299429431106E-27</v>
      </c>
      <c r="BI635" s="82">
        <f t="shared" ca="1" si="458"/>
        <v>1.6438220372777576E-26</v>
      </c>
      <c r="BJ635" s="82">
        <f t="shared" ca="1" si="459"/>
        <v>1.9061795694246877E-26</v>
      </c>
      <c r="BK635" s="82">
        <f t="shared" ca="1" si="460"/>
        <v>6.3791431238468688E-26</v>
      </c>
      <c r="BL635" s="82">
        <f t="shared" ca="1" si="461"/>
        <v>3.0042910964699857E-26</v>
      </c>
      <c r="BM635" s="82">
        <f t="shared" ca="1" si="451"/>
        <v>1.2933435827019299E-25</v>
      </c>
      <c r="BN635" s="10">
        <f ca="1">BN634+BI635-INDIRECT(ADDRESS(MAX($D635-'key variables'!$B$9*30,34),scenario!BI$4),TRUE)</f>
        <v>9439390.0751690175</v>
      </c>
      <c r="BO635" s="10">
        <f ca="1">BO634+BJ635-INDIRECT(ADDRESS(MAX($D635-'key variables'!$B$9*30,34),scenario!BJ$4),TRUE)</f>
        <v>10895583.360992203</v>
      </c>
      <c r="BP635" s="10">
        <f ca="1">BP634+BK635-INDIRECT(ADDRESS(MAX($D635-'key variables'!$B$9*30,34),scenario!BK$4),TRUE)</f>
        <v>32531162.537994072</v>
      </c>
      <c r="BQ635" s="10">
        <f ca="1">BQ634+BL635-INDIRECT(ADDRESS(MAX($D635-'key variables'!$B$9*30,34),scenario!BL$4),TRUE)</f>
        <v>14415841.516535141</v>
      </c>
      <c r="BR635" s="10">
        <f t="shared" ca="1" si="482"/>
        <v>67281977.490690395</v>
      </c>
      <c r="BS635" s="82">
        <f t="shared" ca="1" si="463"/>
        <v>-2.3433848477536824E-9</v>
      </c>
      <c r="BT635" s="82">
        <f t="shared" ca="1" si="464"/>
        <v>-3.4288309057018498E-10</v>
      </c>
      <c r="BU635" s="82">
        <f t="shared" ca="1" si="465"/>
        <v>-4.2578247660364599E-9</v>
      </c>
      <c r="BV635" s="82">
        <f t="shared" ca="1" si="466"/>
        <v>-2.9943922343414556E-9</v>
      </c>
      <c r="BW635" s="82">
        <f t="shared" ca="1" si="483"/>
        <v>-9.9384849387017825E-9</v>
      </c>
      <c r="BX635" s="10">
        <f t="shared" ca="1" si="467"/>
        <v>-1.8625994260191893E-12</v>
      </c>
      <c r="BY635" s="10">
        <f t="shared" ca="1" si="468"/>
        <v>2.8902850229962428E-12</v>
      </c>
      <c r="BZ635" s="10">
        <f t="shared" ca="1" si="469"/>
        <v>-3.5034723983035463E-11</v>
      </c>
      <c r="CA635" s="10">
        <f t="shared" ca="1" si="470"/>
        <v>-2.0257049910634696E-11</v>
      </c>
      <c r="CB635" s="10">
        <v>0</v>
      </c>
      <c r="CC635" s="82">
        <f t="shared" ca="1" si="471"/>
        <v>3.9725652202851362E-13</v>
      </c>
      <c r="CD635" s="82">
        <f t="shared" ca="1" si="472"/>
        <v>3.4270724516460858E-13</v>
      </c>
      <c r="CE635" s="82">
        <f t="shared" ca="1" si="473"/>
        <v>1.8915613015532971E-10</v>
      </c>
      <c r="CF635" s="82">
        <f t="shared" ca="1" si="474"/>
        <v>3.7028113764059407E-11</v>
      </c>
      <c r="CG635" s="82">
        <f t="shared" ca="1" si="484"/>
        <v>2.2692420768658222E-10</v>
      </c>
      <c r="CH635" s="13" t="str">
        <f t="shared" ca="1" si="436"/>
        <v/>
      </c>
      <c r="CI635" s="81">
        <f t="shared" ca="1" si="445"/>
        <v>0.1131775965863165</v>
      </c>
      <c r="CJ635" s="81">
        <f t="shared" ca="1" si="446"/>
        <v>0.13063724757458739</v>
      </c>
      <c r="CK635" s="81">
        <f t="shared" ca="1" si="447"/>
        <v>0.39004625943939081</v>
      </c>
      <c r="CL635" s="81">
        <f t="shared" ca="1" si="448"/>
        <v>0.17284488538116416</v>
      </c>
      <c r="CM635" s="89">
        <f t="shared" ca="1" si="437"/>
        <v>0.80670598898145884</v>
      </c>
    </row>
    <row r="636" spans="1:91" x14ac:dyDescent="0.3">
      <c r="A636">
        <v>571</v>
      </c>
      <c r="B636" s="3">
        <f t="shared" si="450"/>
        <v>1.7749999999999999</v>
      </c>
      <c r="C636" s="3">
        <f t="shared" si="438"/>
        <v>19.033333333333335</v>
      </c>
      <c r="D636" s="4">
        <f t="shared" ca="1" si="475"/>
        <v>636</v>
      </c>
      <c r="E636" s="58">
        <f>(0.5*(COS(B636*2*PI())+1)*('key variables'!$B$4-'key variables'!$B$6)+'key variables'!$B$6)/'key variables'!$B$4</f>
        <v>1</v>
      </c>
      <c r="F636" s="10">
        <f t="shared" ca="1" si="439"/>
        <v>11689222.907461114</v>
      </c>
      <c r="G636" s="10">
        <f t="shared" ca="1" si="440"/>
        <v>13492492.798713122</v>
      </c>
      <c r="H636" s="10">
        <f t="shared" ca="1" si="441"/>
        <v>40309474.521088287</v>
      </c>
      <c r="I636" s="10">
        <f t="shared" ca="1" si="442"/>
        <v>17912154.249750931</v>
      </c>
      <c r="J636" s="10">
        <f t="shared" ca="1" si="476"/>
        <v>83403344.477013454</v>
      </c>
      <c r="K636" s="82">
        <f t="shared" ca="1" si="452"/>
        <v>2249832.832292099</v>
      </c>
      <c r="L636" s="82">
        <f t="shared" ca="1" si="453"/>
        <v>2596909.4377209195</v>
      </c>
      <c r="M636" s="82">
        <f t="shared" ca="1" si="454"/>
        <v>7778311.98309422</v>
      </c>
      <c r="N636" s="82">
        <f t="shared" ca="1" si="455"/>
        <v>3496312.733215793</v>
      </c>
      <c r="O636" s="82">
        <f t="shared" ca="1" si="477"/>
        <v>16121366.986323033</v>
      </c>
      <c r="P636" s="10">
        <f ca="1">IF(IF($A636&gt;='key variables'!$B$26,K636*SUMPRODUCT(Z636:AC636,'control variables'!$O$3:$R$3)/J636+F$65*'key variables'!$B$25/scenario!J$65,K636*SUMPRODUCT(Z636:AC636,'control variables'!$O$7:$R$7)/J636+F$65*'key variables'!$B$25/scenario!J$65)&lt;'key variables'!$B$28,0,IF($A636&gt;='key variables'!$B$26,K636*SUMPRODUCT(Z636:AC636,'control variables'!$O$3:$R$3)/J636+F$65*'key variables'!$B$25/scenario!J$65,K636*SUMPRODUCT(Z636:AC636,'control variables'!$O$7:$R$7)/J636+F$65*'key variables'!$B$25/scenario!J$65))</f>
        <v>2.0019793747161905E-27</v>
      </c>
      <c r="Q636" s="10">
        <f ca="1">IF(IF($A636&gt;='key variables'!$B$26,L636*SUMPRODUCT(Z636:AC636,'control variables'!$O$4:$R$4)/J636+G$65*'key variables'!$B$25/scenario!J$65,L636*SUMPRODUCT(Z636:AC636,'control variables'!$O$7:$R$7)/J636+G$65*'key variables'!$B$25/scenario!J$65)&lt;'key variables'!$B$28,0,IF($A636&gt;='key variables'!$B$26,L636*SUMPRODUCT(Z636:AC636,'control variables'!$O$4:$R$4)/J636+G$65*'key variables'!$B$25/scenario!J$65,L636*SUMPRODUCT(Z636:AC636,'control variables'!$O$7:$R$7)/J636+G$65*'key variables'!$B$25/scenario!J$65))</f>
        <v>2.3108201897055932E-27</v>
      </c>
      <c r="R636" s="10">
        <f ca="1">IF(IF($A636&gt;='key variables'!$B$26,M636*SUMPRODUCT(Z636:AC636,'control variables'!$O$5:$R$5)/J636+H$65*'key variables'!$B$25/scenario!J$65,M636*SUMPRODUCT(Z636:AC636,'control variables'!$O$7:$R$7)/J636+H$65*'key variables'!$B$25/scenario!J$65)&lt;'key variables'!$B$28,0,IF($A636&gt;='key variables'!$B$26,M636*SUMPRODUCT(Z636:AC636,'control variables'!$O$5:$R$5)/J636+H$65*'key variables'!$B$25/scenario!J$65,M636*SUMPRODUCT(Z636:AC636,'control variables'!$O$7:$R$7)/J636+H$65*'key variables'!$B$25/scenario!J$65))</f>
        <v>6.9214120874917885E-27</v>
      </c>
      <c r="S636" s="10">
        <f ca="1">IF(IF($A636&gt;='key variables'!$B$26,N636*SUMPRODUCT(Z636:AC636,'control variables'!$O$6:$R$6)/J636+I$65*'key variables'!$B$25/scenario!J$65,N636*SUMPRODUCT(Z636:AC636,'control variables'!$O$7:$R$7)/J636+I$65*'key variables'!$B$25/scenario!J$65)&lt;'key variables'!$B$28,0,IF($A636&gt;='key variables'!$B$26,N636*SUMPRODUCT(Z636:AC636,'control variables'!$O$6:$R$6)/J636+I$65*'key variables'!$B$25/scenario!J$65,N636*SUMPRODUCT(Z636:AC636,'control variables'!$O$7:$R$7)/J636+I$65*'key variables'!$B$25/scenario!J$65))</f>
        <v>3.111140471856554E-27</v>
      </c>
      <c r="T636" s="10">
        <f t="shared" ca="1" si="449"/>
        <v>1.4345352123770128E-26</v>
      </c>
      <c r="U636" s="82">
        <f ca="1">SUMPRODUCT(P606:P635,'control variables'!AD$7:AD$36)</f>
        <v>4.2445666360202078E-27</v>
      </c>
      <c r="V636" s="82">
        <f ca="1">SUMPRODUCT(Q606:Q635,'control variables'!AE$7:AE$36)</f>
        <v>4.8993662986446774E-27</v>
      </c>
      <c r="W636" s="82">
        <f ca="1">SUMPRODUCT(R606:R635,'control variables'!AF$7:AF$36)</f>
        <v>1.4674674070945126E-26</v>
      </c>
      <c r="X636" s="82">
        <f ca="1">SUMPRODUCT(S606:S635,'control variables'!AG$7:AG$36)</f>
        <v>6.5961933542330124E-27</v>
      </c>
      <c r="Y636" s="82">
        <f t="shared" ca="1" si="443"/>
        <v>3.0414800359843025E-26</v>
      </c>
      <c r="Z636" s="10">
        <f ca="1">IF($A636&gt;='key variables'!$B$26,SUMPRODUCT(P606:P635,'control variables'!V$7:V$36)*$E636,SUMPRODUCT(P606:P635,'control variables'!Z$7:Z$36)*$E636)</f>
        <v>1.0357172289855145E-26</v>
      </c>
      <c r="AA636" s="10">
        <f ca="1">IF($A636&gt;='key variables'!$B$26,SUMPRODUCT(Q606:Q635,'control variables'!W$7:W$36)*$E636,SUMPRODUCT(Q606:Q635,'control variables'!AA$7:AA$36)*$E636)</f>
        <v>1.1954949755188916E-26</v>
      </c>
      <c r="AB636" s="10">
        <f ca="1">IF($A636&gt;='key variables'!$B$26,SUMPRODUCT(R606:R635,'control variables'!X$7:X$36)*$E636,SUMPRODUCT(R606:R635,'control variables'!AB$7:AB$36)*$E636)</f>
        <v>3.5807690321185728E-26</v>
      </c>
      <c r="AC636" s="10">
        <f ca="1">IF($A636&gt;='key variables'!$B$26,SUMPRODUCT(S606:S635,'control variables'!Y$7:Y$36)*$E636,SUMPRODUCT(S606:S635,'control variables'!AC$7:AC$36)*$E636)</f>
        <v>1.6095379548816575E-26</v>
      </c>
      <c r="AD636" s="10">
        <f t="shared" ca="1" si="444"/>
        <v>7.4215191915046362E-26</v>
      </c>
      <c r="AE636" s="82">
        <f ca="1">SUMPRODUCT(P606:P635,'control variables'!AL$7:AL$36)</f>
        <v>1.4101814314641856E-26</v>
      </c>
      <c r="AF636" s="82">
        <f ca="1">SUMPRODUCT(Q606:Q635,'control variables'!AM$7:AM$36)</f>
        <v>1.6234708947526263E-26</v>
      </c>
      <c r="AG636" s="82">
        <f ca="1">SUMPRODUCT(R606:R635,'control variables'!AN$7:AN$36)</f>
        <v>4.6289421876726392E-26</v>
      </c>
      <c r="AH636" s="82">
        <f ca="1">SUMPRODUCT(S606:S635,'control variables'!AO$7:AO$36)</f>
        <v>2.0042860517075566E-26</v>
      </c>
      <c r="AI636" s="82">
        <f t="shared" ca="1" si="456"/>
        <v>9.6668805655970071E-26</v>
      </c>
      <c r="AJ636" s="10">
        <f ca="1">SUMPRODUCT(P606:P635,'control variables'!AP$7:AP$36)</f>
        <v>1.3474338425911567E-29</v>
      </c>
      <c r="AK636" s="10">
        <f ca="1">SUMPRODUCT(Q606:Q635,'control variables'!AQ$7:AQ$36)</f>
        <v>3.888248509295509E-29</v>
      </c>
      <c r="AL636" s="10">
        <f ca="1">SUMPRODUCT(R606:R635,'control variables'!AR$7:AR$36)</f>
        <v>1.3975386064895983E-27</v>
      </c>
      <c r="AM636" s="10">
        <f ca="1">SUMPRODUCT(S606:S635,'control variables'!AS$7:AS$36)</f>
        <v>1.0469778095063608E-27</v>
      </c>
      <c r="AN636" s="10">
        <f t="shared" ca="1" si="478"/>
        <v>2.4968732395148259E-27</v>
      </c>
      <c r="AO636" s="82">
        <f ca="1">SUMPRODUCT(P606:P635,'control variables'!AX$7:AX$36)</f>
        <v>1.8323043981634267E-29</v>
      </c>
      <c r="AP636" s="82">
        <f ca="1">SUMPRODUCT(Q606:Q635,'control variables'!AY$7:AY$36)</f>
        <v>4.2299396791364555E-29</v>
      </c>
      <c r="AQ636" s="82">
        <f ca="1">SUMPRODUCT(R606:R635,'control variables'!AZ$7:AZ$36)</f>
        <v>3.8008784614608467E-28</v>
      </c>
      <c r="AR636" s="82">
        <f ca="1">SUMPRODUCT(S606:S635,'control variables'!BA$7:BA$36)</f>
        <v>2.8474600896900545E-28</v>
      </c>
      <c r="AS636" s="82">
        <f t="shared" ca="1" si="479"/>
        <v>7.2545629588808892E-28</v>
      </c>
      <c r="AT636" s="10">
        <f ca="1">SUMPRODUCT(P606:P635,'control variables'!AT$7:AT$36)</f>
        <v>-1.6170801332253754E-29</v>
      </c>
      <c r="AU636" s="10">
        <f ca="1">SUMPRODUCT(Q606:Q635,'control variables'!AU$7:AU$36)</f>
        <v>1.7541761982227267E-29</v>
      </c>
      <c r="AV636" s="10">
        <f ca="1">SUMPRODUCT(R606:R635,'control variables'!AV$7:AV$36)</f>
        <v>7.5536232828448936E-27</v>
      </c>
      <c r="AW636" s="10">
        <f ca="1">SUMPRODUCT(S606:S635,'control variables'!AW$7:AW$36)</f>
        <v>5.6588604577973471E-27</v>
      </c>
      <c r="AX636" s="10">
        <f t="shared" ca="1" si="457"/>
        <v>1.3213854701292214E-26</v>
      </c>
      <c r="AY636" s="82">
        <f ca="1">SUMPRODUCT(P606:P635,'control variables'!BB$7:BB$36)</f>
        <v>5.8610493312394518E-29</v>
      </c>
      <c r="AZ636" s="82">
        <f ca="1">SUMPRODUCT(Q606:Q635,'control variables'!BC$7:BC$36)</f>
        <v>1.4945665342816756E-28</v>
      </c>
      <c r="BA636" s="82">
        <f ca="1">SUMPRODUCT(R606:R635,'control variables'!BD$7:BD$36)</f>
        <v>1.0462425139947611E-27</v>
      </c>
      <c r="BB636" s="82">
        <f ca="1">SUMPRODUCT(S606:S635,'control variables'!BE$7:BE$36)</f>
        <v>1.4867852985416103E-28</v>
      </c>
      <c r="BC636" s="82">
        <f t="shared" ca="1" si="480"/>
        <v>1.4029881905894841E-27</v>
      </c>
      <c r="BD636" s="10">
        <f ca="1">SUMPRODUCT(P606:P635,'control variables'!BF$7:BF$36)</f>
        <v>1.2260804693391222E-29</v>
      </c>
      <c r="BE636" s="10">
        <f ca="1">SUMPRODUCT(Q606:Q635,'control variables'!BG$7:BG$36)</f>
        <v>1.4152251209651984E-29</v>
      </c>
      <c r="BF636" s="10">
        <f ca="1">SUMPRODUCT(R606:R635,'control variables'!BH$7:BH$36)</f>
        <v>4.2389088958143961E-28</v>
      </c>
      <c r="BG636" s="10">
        <f ca="1">SUMPRODUCT(S606:S635,'control variables'!BI$7:BI$36)</f>
        <v>9.5268428288742585E-28</v>
      </c>
      <c r="BH636" s="10">
        <f t="shared" ca="1" si="481"/>
        <v>1.4029882283719087E-27</v>
      </c>
      <c r="BI636" s="82">
        <f t="shared" ca="1" si="458"/>
        <v>1.4144254006621995E-26</v>
      </c>
      <c r="BJ636" s="82">
        <f t="shared" ca="1" si="459"/>
        <v>1.6401707362936658E-26</v>
      </c>
      <c r="BK636" s="82">
        <f t="shared" ca="1" si="460"/>
        <v>5.4889287673566039E-26</v>
      </c>
      <c r="BL636" s="82">
        <f t="shared" ca="1" si="461"/>
        <v>2.5850399504727076E-26</v>
      </c>
      <c r="BM636" s="82">
        <f t="shared" ca="1" si="451"/>
        <v>1.1128564854785176E-25</v>
      </c>
      <c r="BN636" s="10">
        <f ca="1">BN635+BI636-INDIRECT(ADDRESS(MAX($D636-'key variables'!$B$9*30,34),scenario!BI$4),TRUE)</f>
        <v>9439390.0751690175</v>
      </c>
      <c r="BO636" s="10">
        <f ca="1">BO635+BJ636-INDIRECT(ADDRESS(MAX($D636-'key variables'!$B$9*30,34),scenario!BJ$4),TRUE)</f>
        <v>10895583.360992203</v>
      </c>
      <c r="BP636" s="10">
        <f ca="1">BP635+BK636-INDIRECT(ADDRESS(MAX($D636-'key variables'!$B$9*30,34),scenario!BK$4),TRUE)</f>
        <v>32531162.537994072</v>
      </c>
      <c r="BQ636" s="10">
        <f ca="1">BQ635+BL636-INDIRECT(ADDRESS(MAX($D636-'key variables'!$B$9*30,34),scenario!BL$4),TRUE)</f>
        <v>14415841.516535141</v>
      </c>
      <c r="BR636" s="10">
        <f t="shared" ca="1" si="482"/>
        <v>67281977.490690395</v>
      </c>
      <c r="BS636" s="82">
        <f t="shared" ca="1" si="463"/>
        <v>-2.3433848477536824E-9</v>
      </c>
      <c r="BT636" s="82">
        <f t="shared" ca="1" si="464"/>
        <v>-3.4288309057018498E-10</v>
      </c>
      <c r="BU636" s="82">
        <f t="shared" ca="1" si="465"/>
        <v>-4.2578247660364599E-9</v>
      </c>
      <c r="BV636" s="82">
        <f t="shared" ca="1" si="466"/>
        <v>-2.9943922343414556E-9</v>
      </c>
      <c r="BW636" s="82">
        <f t="shared" ca="1" si="483"/>
        <v>-9.9384849387017825E-9</v>
      </c>
      <c r="BX636" s="10">
        <f t="shared" ca="1" si="467"/>
        <v>-1.8625994260191893E-12</v>
      </c>
      <c r="BY636" s="10">
        <f t="shared" ca="1" si="468"/>
        <v>2.8902850229962428E-12</v>
      </c>
      <c r="BZ636" s="10">
        <f t="shared" ca="1" si="469"/>
        <v>-3.5034723983035463E-11</v>
      </c>
      <c r="CA636" s="10">
        <f t="shared" ca="1" si="470"/>
        <v>-2.0257049910634696E-11</v>
      </c>
      <c r="CB636" s="10">
        <v>0</v>
      </c>
      <c r="CC636" s="82">
        <f t="shared" ca="1" si="471"/>
        <v>3.9725652202851362E-13</v>
      </c>
      <c r="CD636" s="82">
        <f t="shared" ca="1" si="472"/>
        <v>3.4270724516460858E-13</v>
      </c>
      <c r="CE636" s="82">
        <f t="shared" ca="1" si="473"/>
        <v>1.8915613015532971E-10</v>
      </c>
      <c r="CF636" s="82">
        <f t="shared" ca="1" si="474"/>
        <v>3.70281137640594E-11</v>
      </c>
      <c r="CG636" s="82">
        <f t="shared" ca="1" si="484"/>
        <v>2.2692420768658222E-10</v>
      </c>
      <c r="CH636" s="13" t="str">
        <f t="shared" ca="1" si="436"/>
        <v/>
      </c>
      <c r="CI636" s="81">
        <f t="shared" ca="1" si="445"/>
        <v>0.1131775965863165</v>
      </c>
      <c r="CJ636" s="81">
        <f t="shared" ca="1" si="446"/>
        <v>0.13063724757458739</v>
      </c>
      <c r="CK636" s="81">
        <f t="shared" ca="1" si="447"/>
        <v>0.39004625943939081</v>
      </c>
      <c r="CL636" s="81">
        <f t="shared" ca="1" si="448"/>
        <v>0.17284488538116416</v>
      </c>
      <c r="CM636" s="89">
        <f t="shared" ca="1" si="437"/>
        <v>0.80670598898145884</v>
      </c>
    </row>
    <row r="637" spans="1:91" x14ac:dyDescent="0.3">
      <c r="A637">
        <v>572</v>
      </c>
      <c r="B637" s="3">
        <f t="shared" si="450"/>
        <v>1.7777777777777777</v>
      </c>
      <c r="C637" s="3">
        <f t="shared" si="438"/>
        <v>19.066666666666666</v>
      </c>
      <c r="D637" s="4">
        <f t="shared" ca="1" si="475"/>
        <v>637</v>
      </c>
      <c r="E637" s="58">
        <f>(0.5*(COS(B637*2*PI())+1)*('key variables'!$B$4-'key variables'!$B$6)+'key variables'!$B$6)/'key variables'!$B$4</f>
        <v>1</v>
      </c>
      <c r="F637" s="10">
        <f t="shared" ca="1" si="439"/>
        <v>11689222.907461114</v>
      </c>
      <c r="G637" s="10">
        <f t="shared" ca="1" si="440"/>
        <v>13492492.798713122</v>
      </c>
      <c r="H637" s="10">
        <f t="shared" ca="1" si="441"/>
        <v>40309474.521088287</v>
      </c>
      <c r="I637" s="10">
        <f t="shared" ca="1" si="442"/>
        <v>17912154.249750931</v>
      </c>
      <c r="J637" s="10">
        <f t="shared" ca="1" si="476"/>
        <v>83403344.477013454</v>
      </c>
      <c r="K637" s="82">
        <f t="shared" ca="1" si="452"/>
        <v>2249832.832292099</v>
      </c>
      <c r="L637" s="82">
        <f t="shared" ca="1" si="453"/>
        <v>2596909.4377209195</v>
      </c>
      <c r="M637" s="82">
        <f t="shared" ca="1" si="454"/>
        <v>7778311.98309422</v>
      </c>
      <c r="N637" s="82">
        <f t="shared" ca="1" si="455"/>
        <v>3496312.733215793</v>
      </c>
      <c r="O637" s="82">
        <f t="shared" ca="1" si="477"/>
        <v>16121366.986323033</v>
      </c>
      <c r="P637" s="10">
        <f ca="1">IF(IF($A637&gt;='key variables'!$B$26,K637*SUMPRODUCT(Z637:AC637,'control variables'!$O$3:$R$3)/J637+F$65*'key variables'!$B$25/scenario!J$65,K637*SUMPRODUCT(Z637:AC637,'control variables'!$O$7:$R$7)/J637+F$65*'key variables'!$B$25/scenario!J$65)&lt;'key variables'!$B$28,0,IF($A637&gt;='key variables'!$B$26,K637*SUMPRODUCT(Z637:AC637,'control variables'!$O$3:$R$3)/J637+F$65*'key variables'!$B$25/scenario!J$65,K637*SUMPRODUCT(Z637:AC637,'control variables'!$O$7:$R$7)/J637+F$65*'key variables'!$B$25/scenario!J$65))</f>
        <v>1.722601604666249E-27</v>
      </c>
      <c r="Q637" s="10">
        <f ca="1">IF(IF($A637&gt;='key variables'!$B$26,L637*SUMPRODUCT(Z637:AC637,'control variables'!$O$4:$R$4)/J637+G$65*'key variables'!$B$25/scenario!J$65,L637*SUMPRODUCT(Z637:AC637,'control variables'!$O$7:$R$7)/J637+G$65*'key variables'!$B$25/scenario!J$65)&lt;'key variables'!$B$28,0,IF($A637&gt;='key variables'!$B$26,L637*SUMPRODUCT(Z637:AC637,'control variables'!$O$4:$R$4)/J637+G$65*'key variables'!$B$25/scenario!J$65,L637*SUMPRODUCT(Z637:AC637,'control variables'!$O$7:$R$7)/J637+G$65*'key variables'!$B$25/scenario!J$65))</f>
        <v>1.9883434450698734E-27</v>
      </c>
      <c r="R637" s="10">
        <f ca="1">IF(IF($A637&gt;='key variables'!$B$26,M637*SUMPRODUCT(Z637:AC637,'control variables'!$O$5:$R$5)/J637+H$65*'key variables'!$B$25/scenario!J$65,M637*SUMPRODUCT(Z637:AC637,'control variables'!$O$7:$R$7)/J637+H$65*'key variables'!$B$25/scenario!J$65)&lt;'key variables'!$B$28,0,IF($A637&gt;='key variables'!$B$26,M637*SUMPRODUCT(Z637:AC637,'control variables'!$O$5:$R$5)/J637+H$65*'key variables'!$B$25/scenario!J$65,M637*SUMPRODUCT(Z637:AC637,'control variables'!$O$7:$R$7)/J637+H$65*'key variables'!$B$25/scenario!J$65))</f>
        <v>5.9555236777401665E-27</v>
      </c>
      <c r="S637" s="10">
        <f ca="1">IF(IF($A637&gt;='key variables'!$B$26,N637*SUMPRODUCT(Z637:AC637,'control variables'!$O$6:$R$6)/J637+I$65*'key variables'!$B$25/scenario!J$65,N637*SUMPRODUCT(Z637:AC637,'control variables'!$O$7:$R$7)/J637+I$65*'key variables'!$B$25/scenario!J$65)&lt;'key variables'!$B$28,0,IF($A637&gt;='key variables'!$B$26,N637*SUMPRODUCT(Z637:AC637,'control variables'!$O$6:$R$6)/J637+I$65*'key variables'!$B$25/scenario!J$65,N637*SUMPRODUCT(Z637:AC637,'control variables'!$O$7:$R$7)/J637+I$65*'key variables'!$B$25/scenario!J$65))</f>
        <v>2.6769784128879766E-27</v>
      </c>
      <c r="T637" s="10">
        <f t="shared" ca="1" si="449"/>
        <v>1.2343447140364265E-26</v>
      </c>
      <c r="U637" s="82">
        <f ca="1">SUMPRODUCT(P607:P636,'control variables'!AD$7:AD$36)</f>
        <v>3.6522340792635638E-27</v>
      </c>
      <c r="V637" s="82">
        <f ca="1">SUMPRODUCT(Q607:Q636,'control variables'!AE$7:AE$36)</f>
        <v>4.2156559425541056E-27</v>
      </c>
      <c r="W637" s="82">
        <f ca="1">SUMPRODUCT(R607:R636,'control variables'!AF$7:AF$36)</f>
        <v>1.2626811955117109E-26</v>
      </c>
      <c r="X637" s="82">
        <f ca="1">SUMPRODUCT(S607:S636,'control variables'!AG$7:AG$36)</f>
        <v>5.6756894702281564E-27</v>
      </c>
      <c r="Y637" s="82">
        <f t="shared" ca="1" si="443"/>
        <v>2.6170391447162936E-26</v>
      </c>
      <c r="Z637" s="10">
        <f ca="1">IF($A637&gt;='key variables'!$B$26,SUMPRODUCT(P607:P636,'control variables'!V$7:V$36)*$E637,SUMPRODUCT(P607:P636,'control variables'!Z$7:Z$36)*$E637)</f>
        <v>8.9118208866854795E-27</v>
      </c>
      <c r="AA637" s="10">
        <f ca="1">IF($A637&gt;='key variables'!$B$26,SUMPRODUCT(Q607:Q636,'control variables'!W$7:W$36)*$E637,SUMPRODUCT(Q607:Q636,'control variables'!AA$7:AA$36)*$E637)</f>
        <v>1.0286627271028828E-26</v>
      </c>
      <c r="AB637" s="10">
        <f ca="1">IF($A637&gt;='key variables'!$B$26,SUMPRODUCT(R607:R636,'control variables'!X$7:X$36)*$E637,SUMPRODUCT(R607:R636,'control variables'!AB$7:AB$36)*$E637)</f>
        <v>3.0810699443599925E-26</v>
      </c>
      <c r="AC637" s="10">
        <f ca="1">IF($A637&gt;='key variables'!$B$26,SUMPRODUCT(S607:S636,'control variables'!Y$7:Y$36)*$E637,SUMPRODUCT(S607:S636,'control variables'!AC$7:AC$36)*$E637)</f>
        <v>1.3849256884793984E-26</v>
      </c>
      <c r="AD637" s="10">
        <f t="shared" ca="1" si="444"/>
        <v>6.3858404486108214E-26</v>
      </c>
      <c r="AE637" s="82">
        <f ca="1">SUMPRODUCT(P607:P636,'control variables'!AL$7:AL$36)</f>
        <v>1.2133895220849244E-26</v>
      </c>
      <c r="AF637" s="82">
        <f ca="1">SUMPRODUCT(Q607:Q636,'control variables'!AM$7:AM$36)</f>
        <v>1.3969142758157949E-26</v>
      </c>
      <c r="AG637" s="82">
        <f ca="1">SUMPRODUCT(R607:R636,'control variables'!AN$7:AN$36)</f>
        <v>3.9829697254111765E-26</v>
      </c>
      <c r="AH637" s="82">
        <f ca="1">SUMPRODUCT(S607:S636,'control variables'!AO$7:AO$36)</f>
        <v>1.7245863830995119E-26</v>
      </c>
      <c r="AI637" s="82">
        <f t="shared" ca="1" si="456"/>
        <v>8.317859906411408E-26</v>
      </c>
      <c r="AJ637" s="10">
        <f ca="1">SUMPRODUCT(P607:P636,'control variables'!AP$7:AP$36)</f>
        <v>1.1593984077674054E-29</v>
      </c>
      <c r="AK637" s="10">
        <f ca="1">SUMPRODUCT(Q607:Q636,'control variables'!AQ$7:AQ$36)</f>
        <v>3.3456404226957232E-29</v>
      </c>
      <c r="AL637" s="10">
        <f ca="1">SUMPRODUCT(R607:R636,'control variables'!AR$7:AR$36)</f>
        <v>1.2025110131133592E-27</v>
      </c>
      <c r="AM637" s="10">
        <f ca="1">SUMPRODUCT(S607:S636,'control variables'!AS$7:AS$36)</f>
        <v>9.0087124646890398E-28</v>
      </c>
      <c r="AN637" s="10">
        <f t="shared" ca="1" si="478"/>
        <v>2.1484326478868945E-27</v>
      </c>
      <c r="AO637" s="82">
        <f ca="1">SUMPRODUCT(P607:P636,'control variables'!AX$7:AX$36)</f>
        <v>1.5766049023161388E-29</v>
      </c>
      <c r="AP637" s="82">
        <f ca="1">SUMPRODUCT(Q607:Q636,'control variables'!AY$7:AY$36)</f>
        <v>3.6396483255252633E-29</v>
      </c>
      <c r="AQ637" s="82">
        <f ca="1">SUMPRODUCT(R607:R636,'control variables'!AZ$7:AZ$36)</f>
        <v>3.2704629326073993E-28</v>
      </c>
      <c r="AR637" s="82">
        <f ca="1">SUMPRODUCT(S607:S636,'control variables'!BA$7:BA$36)</f>
        <v>2.4500948319802485E-28</v>
      </c>
      <c r="AS637" s="82">
        <f t="shared" ca="1" si="479"/>
        <v>6.2421830873717879E-28</v>
      </c>
      <c r="AT637" s="10">
        <f ca="1">SUMPRODUCT(P607:P636,'control variables'!AT$7:AT$36)</f>
        <v>-1.3914153500022149E-29</v>
      </c>
      <c r="AU637" s="10">
        <f ca="1">SUMPRODUCT(Q607:Q636,'control variables'!AU$7:AU$36)</f>
        <v>1.5093795531006335E-29</v>
      </c>
      <c r="AV637" s="10">
        <f ca="1">SUMPRODUCT(R607:R636,'control variables'!AV$7:AV$36)</f>
        <v>6.4995093118367286E-27</v>
      </c>
      <c r="AW637" s="10">
        <f ca="1">SUMPRODUCT(S607:S636,'control variables'!AW$7:AW$36)</f>
        <v>4.8691621044127925E-27</v>
      </c>
      <c r="AX637" s="10">
        <f t="shared" ca="1" si="457"/>
        <v>1.1369851058280506E-26</v>
      </c>
      <c r="AY637" s="82">
        <f ca="1">SUMPRODUCT(P607:P636,'control variables'!BB$7:BB$36)</f>
        <v>5.0431353641954565E-29</v>
      </c>
      <c r="AZ637" s="82">
        <f ca="1">SUMPRODUCT(Q607:Q636,'control variables'!BC$7:BC$36)</f>
        <v>1.2859986185417457E-28</v>
      </c>
      <c r="BA637" s="82">
        <f ca="1">SUMPRODUCT(R607:R636,'control variables'!BD$7:BD$36)</f>
        <v>9.0023856201461742E-28</v>
      </c>
      <c r="BB637" s="82">
        <f ca="1">SUMPRODUCT(S607:S636,'control variables'!BE$7:BE$36)</f>
        <v>1.2793032602671268E-28</v>
      </c>
      <c r="BC637" s="82">
        <f t="shared" ca="1" si="480"/>
        <v>1.2072001035374592E-27</v>
      </c>
      <c r="BD637" s="10">
        <f ca="1">SUMPRODUCT(P607:P636,'control variables'!BF$7:BF$36)</f>
        <v>1.0549799916060241E-29</v>
      </c>
      <c r="BE637" s="10">
        <f ca="1">SUMPRODUCT(Q607:Q636,'control variables'!BG$7:BG$36)</f>
        <v>1.2177293608153382E-29</v>
      </c>
      <c r="BF637" s="10">
        <f ca="1">SUMPRODUCT(R607:R636,'control variables'!BH$7:BH$36)</f>
        <v>3.6473658810791074E-28</v>
      </c>
      <c r="BG637" s="10">
        <f ca="1">SUMPRODUCT(S607:S636,'control variables'!BI$7:BI$36)</f>
        <v>8.1973645441519263E-28</v>
      </c>
      <c r="BH637" s="10">
        <f t="shared" ca="1" si="481"/>
        <v>1.207200136047317E-27</v>
      </c>
      <c r="BI637" s="82">
        <f t="shared" ca="1" si="458"/>
        <v>1.2170412420991176E-26</v>
      </c>
      <c r="BJ637" s="82">
        <f t="shared" ca="1" si="459"/>
        <v>1.411283641554313E-26</v>
      </c>
      <c r="BK637" s="82">
        <f t="shared" ca="1" si="460"/>
        <v>4.7229445127963112E-26</v>
      </c>
      <c r="BL637" s="82">
        <f t="shared" ca="1" si="461"/>
        <v>2.2242956261434622E-26</v>
      </c>
      <c r="BM637" s="82">
        <f t="shared" ca="1" si="451"/>
        <v>9.5755650225932034E-26</v>
      </c>
      <c r="BN637" s="10">
        <f ca="1">BN636+BI637-INDIRECT(ADDRESS(MAX($D637-'key variables'!$B$9*30,34),scenario!BI$4),TRUE)</f>
        <v>9439390.0751690175</v>
      </c>
      <c r="BO637" s="10">
        <f ca="1">BO636+BJ637-INDIRECT(ADDRESS(MAX($D637-'key variables'!$B$9*30,34),scenario!BJ$4),TRUE)</f>
        <v>10895583.360992203</v>
      </c>
      <c r="BP637" s="10">
        <f ca="1">BP636+BK637-INDIRECT(ADDRESS(MAX($D637-'key variables'!$B$9*30,34),scenario!BK$4),TRUE)</f>
        <v>32531162.537994072</v>
      </c>
      <c r="BQ637" s="10">
        <f ca="1">BQ636+BL637-INDIRECT(ADDRESS(MAX($D637-'key variables'!$B$9*30,34),scenario!BL$4),TRUE)</f>
        <v>14415841.516535141</v>
      </c>
      <c r="BR637" s="10">
        <f t="shared" ca="1" si="482"/>
        <v>67281977.490690395</v>
      </c>
      <c r="BS637" s="82">
        <f t="shared" ca="1" si="463"/>
        <v>-2.3433848477536824E-9</v>
      </c>
      <c r="BT637" s="82">
        <f t="shared" ca="1" si="464"/>
        <v>-3.4288309057018498E-10</v>
      </c>
      <c r="BU637" s="82">
        <f t="shared" ca="1" si="465"/>
        <v>-4.2578247660364599E-9</v>
      </c>
      <c r="BV637" s="82">
        <f t="shared" ca="1" si="466"/>
        <v>-2.9943922343414556E-9</v>
      </c>
      <c r="BW637" s="82">
        <f t="shared" ca="1" si="483"/>
        <v>-9.9384849387017825E-9</v>
      </c>
      <c r="BX637" s="10">
        <f t="shared" ca="1" si="467"/>
        <v>-1.8625994260191893E-12</v>
      </c>
      <c r="BY637" s="10">
        <f t="shared" ca="1" si="468"/>
        <v>2.8902850229962428E-12</v>
      </c>
      <c r="BZ637" s="10">
        <f t="shared" ca="1" si="469"/>
        <v>-3.5034723983035463E-11</v>
      </c>
      <c r="CA637" s="10">
        <f t="shared" ca="1" si="470"/>
        <v>-2.0257049910634696E-11</v>
      </c>
      <c r="CB637" s="10">
        <v>0</v>
      </c>
      <c r="CC637" s="82">
        <f t="shared" ca="1" si="471"/>
        <v>3.9725652202851362E-13</v>
      </c>
      <c r="CD637" s="82">
        <f t="shared" ca="1" si="472"/>
        <v>3.4270724516460858E-13</v>
      </c>
      <c r="CE637" s="82">
        <f t="shared" ca="1" si="473"/>
        <v>1.8915613015532971E-10</v>
      </c>
      <c r="CF637" s="82">
        <f t="shared" ca="1" si="474"/>
        <v>3.7028113764059394E-11</v>
      </c>
      <c r="CG637" s="82">
        <f t="shared" ca="1" si="484"/>
        <v>2.2692420768658222E-10</v>
      </c>
      <c r="CH637" s="13" t="str">
        <f t="shared" ca="1" si="436"/>
        <v/>
      </c>
      <c r="CI637" s="81">
        <f t="shared" ca="1" si="445"/>
        <v>0.1131775965863165</v>
      </c>
      <c r="CJ637" s="81">
        <f t="shared" ca="1" si="446"/>
        <v>0.13063724757458739</v>
      </c>
      <c r="CK637" s="81">
        <f t="shared" ca="1" si="447"/>
        <v>0.39004625943939081</v>
      </c>
      <c r="CL637" s="81">
        <f t="shared" ca="1" si="448"/>
        <v>0.17284488538116416</v>
      </c>
      <c r="CM637" s="89">
        <f t="shared" ca="1" si="437"/>
        <v>0.80670598898145884</v>
      </c>
    </row>
    <row r="638" spans="1:91" x14ac:dyDescent="0.3">
      <c r="A638">
        <v>573</v>
      </c>
      <c r="B638" s="3">
        <f t="shared" si="450"/>
        <v>1.7805555555555554</v>
      </c>
      <c r="C638" s="3">
        <f t="shared" si="438"/>
        <v>19.100000000000001</v>
      </c>
      <c r="D638" s="4">
        <f t="shared" ca="1" si="475"/>
        <v>638</v>
      </c>
      <c r="E638" s="58">
        <f>(0.5*(COS(B638*2*PI())+1)*('key variables'!$B$4-'key variables'!$B$6)+'key variables'!$B$6)/'key variables'!$B$4</f>
        <v>1</v>
      </c>
      <c r="F638" s="10">
        <f t="shared" ca="1" si="439"/>
        <v>11689222.907461114</v>
      </c>
      <c r="G638" s="10">
        <f t="shared" ca="1" si="440"/>
        <v>13492492.798713122</v>
      </c>
      <c r="H638" s="10">
        <f t="shared" ca="1" si="441"/>
        <v>40309474.521088287</v>
      </c>
      <c r="I638" s="10">
        <f t="shared" ca="1" si="442"/>
        <v>17912154.249750931</v>
      </c>
      <c r="J638" s="10">
        <f t="shared" ca="1" si="476"/>
        <v>83403344.477013454</v>
      </c>
      <c r="K638" s="82">
        <f t="shared" ca="1" si="452"/>
        <v>2249832.832292099</v>
      </c>
      <c r="L638" s="82">
        <f t="shared" ca="1" si="453"/>
        <v>2596909.4377209195</v>
      </c>
      <c r="M638" s="82">
        <f t="shared" ca="1" si="454"/>
        <v>7778311.98309422</v>
      </c>
      <c r="N638" s="82">
        <f t="shared" ca="1" si="455"/>
        <v>3496312.733215793</v>
      </c>
      <c r="O638" s="82">
        <f t="shared" ca="1" si="477"/>
        <v>16121366.986323033</v>
      </c>
      <c r="P638" s="10">
        <f ca="1">IF(IF($A638&gt;='key variables'!$B$26,K638*SUMPRODUCT(Z638:AC638,'control variables'!$O$3:$R$3)/J638+F$65*'key variables'!$B$25/scenario!J$65,K638*SUMPRODUCT(Z638:AC638,'control variables'!$O$7:$R$7)/J638+F$65*'key variables'!$B$25/scenario!J$65)&lt;'key variables'!$B$28,0,IF($A638&gt;='key variables'!$B$26,K638*SUMPRODUCT(Z638:AC638,'control variables'!$O$3:$R$3)/J638+F$65*'key variables'!$B$25/scenario!J$65,K638*SUMPRODUCT(Z638:AC638,'control variables'!$O$7:$R$7)/J638+F$65*'key variables'!$B$25/scenario!J$65))</f>
        <v>1.4822112184943972E-27</v>
      </c>
      <c r="Q638" s="10">
        <f ca="1">IF(IF($A638&gt;='key variables'!$B$26,L638*SUMPRODUCT(Z638:AC638,'control variables'!$O$4:$R$4)/J638+G$65*'key variables'!$B$25/scenario!J$65,L638*SUMPRODUCT(Z638:AC638,'control variables'!$O$7:$R$7)/J638+G$65*'key variables'!$B$25/scenario!J$65)&lt;'key variables'!$B$28,0,IF($A638&gt;='key variables'!$B$26,L638*SUMPRODUCT(Z638:AC638,'control variables'!$O$4:$R$4)/J638+G$65*'key variables'!$B$25/scenario!J$65,L638*SUMPRODUCT(Z638:AC638,'control variables'!$O$7:$R$7)/J638+G$65*'key variables'!$B$25/scenario!J$65))</f>
        <v>1.7108685795479501E-27</v>
      </c>
      <c r="R638" s="10">
        <f ca="1">IF(IF($A638&gt;='key variables'!$B$26,M638*SUMPRODUCT(Z638:AC638,'control variables'!$O$5:$R$5)/J638+H$65*'key variables'!$B$25/scenario!J$65,M638*SUMPRODUCT(Z638:AC638,'control variables'!$O$7:$R$7)/J638+H$65*'key variables'!$B$25/scenario!J$65)&lt;'key variables'!$B$28,0,IF($A638&gt;='key variables'!$B$26,M638*SUMPRODUCT(Z638:AC638,'control variables'!$O$5:$R$5)/J638+H$65*'key variables'!$B$25/scenario!J$65,M638*SUMPRODUCT(Z638:AC638,'control variables'!$O$7:$R$7)/J638+H$65*'key variables'!$B$25/scenario!J$65))</f>
        <v>5.1244257425766002E-27</v>
      </c>
      <c r="S638" s="10">
        <f ca="1">IF(IF($A638&gt;='key variables'!$B$26,N638*SUMPRODUCT(Z638:AC638,'control variables'!$O$6:$R$6)/J638+I$65*'key variables'!$B$25/scenario!J$65,N638*SUMPRODUCT(Z638:AC638,'control variables'!$O$7:$R$7)/J638+I$65*'key variables'!$B$25/scenario!J$65)&lt;'key variables'!$B$28,0,IF($A638&gt;='key variables'!$B$26,N638*SUMPRODUCT(Z638:AC638,'control variables'!$O$6:$R$6)/J638+I$65*'key variables'!$B$25/scenario!J$65,N638*SUMPRODUCT(Z638:AC638,'control variables'!$O$7:$R$7)/J638+I$65*'key variables'!$B$25/scenario!J$65))</f>
        <v>2.3034040050245098E-27</v>
      </c>
      <c r="T638" s="10">
        <f t="shared" ca="1" si="449"/>
        <v>1.0620909545643458E-26</v>
      </c>
      <c r="U638" s="82">
        <f ca="1">SUMPRODUCT(P608:P637,'control variables'!AD$7:AD$36)</f>
        <v>3.1425619889056367E-27</v>
      </c>
      <c r="V638" s="82">
        <f ca="1">SUMPRODUCT(Q608:Q637,'control variables'!AE$7:AE$36)</f>
        <v>3.6273578954298609E-27</v>
      </c>
      <c r="W638" s="82">
        <f ca="1">SUMPRODUCT(R608:R637,'control variables'!AF$7:AF$36)</f>
        <v>1.0864730581346386E-26</v>
      </c>
      <c r="X638" s="82">
        <f ca="1">SUMPRODUCT(S608:S637,'control variables'!AG$7:AG$36)</f>
        <v>4.8836426151435144E-27</v>
      </c>
      <c r="Y638" s="82">
        <f t="shared" ca="1" si="443"/>
        <v>2.2518293080825399E-26</v>
      </c>
      <c r="Z638" s="10">
        <f ca="1">IF($A638&gt;='key variables'!$B$26,SUMPRODUCT(P608:P637,'control variables'!V$7:V$36)*$E638,SUMPRODUCT(P608:P637,'control variables'!Z$7:Z$36)*$E638)</f>
        <v>7.6681693896466351E-27</v>
      </c>
      <c r="AA638" s="10">
        <f ca="1">IF($A638&gt;='key variables'!$B$26,SUMPRODUCT(Q608:Q637,'control variables'!W$7:W$36)*$E638,SUMPRODUCT(Q608:Q637,'control variables'!AA$7:AA$36)*$E638)</f>
        <v>8.8511204797950963E-27</v>
      </c>
      <c r="AB638" s="10">
        <f ca="1">IF($A638&gt;='key variables'!$B$26,SUMPRODUCT(R608:R637,'control variables'!X$7:X$36)*$E638,SUMPRODUCT(R608:R637,'control variables'!AB$7:AB$36)*$E638)</f>
        <v>2.6511042507597671E-26</v>
      </c>
      <c r="AC638" s="10">
        <f ca="1">IF($A638&gt;='key variables'!$B$26,SUMPRODUCT(S608:S637,'control variables'!Y$7:Y$36)*$E638,SUMPRODUCT(S608:S637,'control variables'!AC$7:AC$36)*$E638)</f>
        <v>1.1916582375661714E-26</v>
      </c>
      <c r="AD638" s="10">
        <f t="shared" ca="1" si="444"/>
        <v>5.4946914752701116E-26</v>
      </c>
      <c r="AE638" s="82">
        <f ca="1">SUMPRODUCT(P608:P637,'control variables'!AL$7:AL$36)</f>
        <v>1.0440600758561849E-26</v>
      </c>
      <c r="AF638" s="82">
        <f ca="1">SUMPRODUCT(Q608:Q637,'control variables'!AM$7:AM$36)</f>
        <v>1.2019738082679353E-26</v>
      </c>
      <c r="AG638" s="82">
        <f ca="1">SUMPRODUCT(R608:R637,'control variables'!AN$7:AN$36)</f>
        <v>3.4271432198461272E-26</v>
      </c>
      <c r="AH638" s="82">
        <f ca="1">SUMPRODUCT(S608:S637,'control variables'!AO$7:AO$36)</f>
        <v>1.4839190195622928E-26</v>
      </c>
      <c r="AI638" s="82">
        <f t="shared" ca="1" si="456"/>
        <v>7.1570961235325402E-26</v>
      </c>
      <c r="AJ638" s="10">
        <f ca="1">SUMPRODUCT(P608:P637,'control variables'!AP$7:AP$36)</f>
        <v>9.9760346329779511E-30</v>
      </c>
      <c r="AK638" s="10">
        <f ca="1">SUMPRODUCT(Q608:Q637,'control variables'!AQ$7:AQ$36)</f>
        <v>2.878753714227919E-29</v>
      </c>
      <c r="AL638" s="10">
        <f ca="1">SUMPRODUCT(R608:R637,'control variables'!AR$7:AR$36)</f>
        <v>1.0346996712249176E-27</v>
      </c>
      <c r="AM638" s="10">
        <f ca="1">SUMPRODUCT(S608:S637,'control variables'!AS$7:AS$36)</f>
        <v>7.7515396730049412E-28</v>
      </c>
      <c r="AN638" s="10">
        <f t="shared" ca="1" si="478"/>
        <v>1.848617210300669E-27</v>
      </c>
      <c r="AO638" s="82">
        <f ca="1">SUMPRODUCT(P608:P637,'control variables'!AX$7:AX$36)</f>
        <v>1.3565884688694501E-29</v>
      </c>
      <c r="AP638" s="82">
        <f ca="1">SUMPRODUCT(Q608:Q637,'control variables'!AY$7:AY$36)</f>
        <v>3.1317325868351967E-29</v>
      </c>
      <c r="AQ638" s="82">
        <f ca="1">SUMPRODUCT(R608:R637,'control variables'!AZ$7:AZ$36)</f>
        <v>2.8140673010228445E-28</v>
      </c>
      <c r="AR638" s="82">
        <f ca="1">SUMPRODUCT(S608:S637,'control variables'!BA$7:BA$36)</f>
        <v>2.1081822033016612E-28</v>
      </c>
      <c r="AS638" s="82">
        <f t="shared" ca="1" si="479"/>
        <v>5.3710816098949708E-28</v>
      </c>
      <c r="AT638" s="10">
        <f ca="1">SUMPRODUCT(P608:P637,'control variables'!AT$7:AT$36)</f>
        <v>-1.1972422618044473E-29</v>
      </c>
      <c r="AU638" s="10">
        <f ca="1">SUMPRODUCT(Q608:Q637,'control variables'!AU$7:AU$36)</f>
        <v>1.2987444691282957E-29</v>
      </c>
      <c r="AV638" s="10">
        <f ca="1">SUMPRODUCT(R608:R637,'control variables'!AV$7:AV$36)</f>
        <v>5.5924977607226255E-27</v>
      </c>
      <c r="AW638" s="10">
        <f ca="1">SUMPRODUCT(S608:S637,'control variables'!AW$7:AW$36)</f>
        <v>4.1896667669868643E-27</v>
      </c>
      <c r="AX638" s="10">
        <f t="shared" ca="1" si="457"/>
        <v>9.7831795497827282E-27</v>
      </c>
      <c r="AY638" s="82">
        <f ca="1">SUMPRODUCT(P608:P637,'control variables'!BB$7:BB$36)</f>
        <v>4.3393619238178982E-29</v>
      </c>
      <c r="AZ638" s="82">
        <f ca="1">SUMPRODUCT(Q608:Q637,'control variables'!BC$7:BC$36)</f>
        <v>1.1065365167474E-28</v>
      </c>
      <c r="BA638" s="82">
        <f ca="1">SUMPRODUCT(R608:R637,'control variables'!BD$7:BD$36)</f>
        <v>7.7460957445111437E-28</v>
      </c>
      <c r="BB638" s="82">
        <f ca="1">SUMPRODUCT(S608:S637,'control variables'!BE$7:BE$36)</f>
        <v>1.1007755008981184E-28</v>
      </c>
      <c r="BC638" s="82">
        <f t="shared" ca="1" si="480"/>
        <v>1.038734395453845E-27</v>
      </c>
      <c r="BD638" s="10">
        <f ca="1">SUMPRODUCT(P608:P637,'control variables'!BF$7:BF$36)</f>
        <v>9.0775671786776165E-30</v>
      </c>
      <c r="BE638" s="10">
        <f ca="1">SUMPRODUCT(Q608:Q637,'control variables'!BG$7:BG$36)</f>
        <v>1.0477942867353875E-29</v>
      </c>
      <c r="BF638" s="10">
        <f ca="1">SUMPRODUCT(R608:R637,'control variables'!BH$7:BH$36)</f>
        <v>3.1383731515428311E-28</v>
      </c>
      <c r="BG638" s="10">
        <f ca="1">SUMPRODUCT(S608:S637,'control variables'!BI$7:BI$36)</f>
        <v>7.0534159822661265E-28</v>
      </c>
      <c r="BH638" s="10">
        <f t="shared" ca="1" si="481"/>
        <v>1.0387344234269273E-27</v>
      </c>
      <c r="BI638" s="82">
        <f t="shared" ca="1" si="458"/>
        <v>1.0472021955181983E-26</v>
      </c>
      <c r="BJ638" s="82">
        <f t="shared" ca="1" si="459"/>
        <v>1.2143379179045377E-26</v>
      </c>
      <c r="BK638" s="82">
        <f t="shared" ca="1" si="460"/>
        <v>4.0638539533635008E-26</v>
      </c>
      <c r="BL638" s="82">
        <f t="shared" ca="1" si="461"/>
        <v>1.9138934512699603E-26</v>
      </c>
      <c r="BM638" s="82">
        <f t="shared" ca="1" si="451"/>
        <v>8.2392875180561964E-26</v>
      </c>
      <c r="BN638" s="10">
        <f ca="1">BN637+BI638-INDIRECT(ADDRESS(MAX($D638-'key variables'!$B$9*30,34),scenario!BI$4),TRUE)</f>
        <v>9439390.0751690175</v>
      </c>
      <c r="BO638" s="10">
        <f ca="1">BO637+BJ638-INDIRECT(ADDRESS(MAX($D638-'key variables'!$B$9*30,34),scenario!BJ$4),TRUE)</f>
        <v>10895583.360992203</v>
      </c>
      <c r="BP638" s="10">
        <f ca="1">BP637+BK638-INDIRECT(ADDRESS(MAX($D638-'key variables'!$B$9*30,34),scenario!BK$4),TRUE)</f>
        <v>32531162.537994072</v>
      </c>
      <c r="BQ638" s="10">
        <f ca="1">BQ637+BL638-INDIRECT(ADDRESS(MAX($D638-'key variables'!$B$9*30,34),scenario!BL$4),TRUE)</f>
        <v>14415841.516535141</v>
      </c>
      <c r="BR638" s="10">
        <f t="shared" ca="1" si="482"/>
        <v>67281977.490690395</v>
      </c>
      <c r="BS638" s="82">
        <f t="shared" ca="1" si="463"/>
        <v>-2.3433848477536824E-9</v>
      </c>
      <c r="BT638" s="82">
        <f t="shared" ca="1" si="464"/>
        <v>-3.4288309057018498E-10</v>
      </c>
      <c r="BU638" s="82">
        <f t="shared" ca="1" si="465"/>
        <v>-4.2578247660364599E-9</v>
      </c>
      <c r="BV638" s="82">
        <f t="shared" ca="1" si="466"/>
        <v>-2.9943922343414556E-9</v>
      </c>
      <c r="BW638" s="82">
        <f t="shared" ca="1" si="483"/>
        <v>-9.9384849387017825E-9</v>
      </c>
      <c r="BX638" s="10">
        <f t="shared" ca="1" si="467"/>
        <v>-1.8625994260191893E-12</v>
      </c>
      <c r="BY638" s="10">
        <f t="shared" ca="1" si="468"/>
        <v>2.8902850229962428E-12</v>
      </c>
      <c r="BZ638" s="10">
        <f t="shared" ca="1" si="469"/>
        <v>-3.5034723983035463E-11</v>
      </c>
      <c r="CA638" s="10">
        <f t="shared" ca="1" si="470"/>
        <v>-2.0257049910634696E-11</v>
      </c>
      <c r="CB638" s="10">
        <v>0</v>
      </c>
      <c r="CC638" s="82">
        <f t="shared" ca="1" si="471"/>
        <v>3.9725652202851362E-13</v>
      </c>
      <c r="CD638" s="82">
        <f t="shared" ca="1" si="472"/>
        <v>3.4270724516460858E-13</v>
      </c>
      <c r="CE638" s="82">
        <f t="shared" ca="1" si="473"/>
        <v>1.8915613015532971E-10</v>
      </c>
      <c r="CF638" s="82">
        <f t="shared" ca="1" si="474"/>
        <v>3.7028113764059387E-11</v>
      </c>
      <c r="CG638" s="82">
        <f t="shared" ca="1" si="484"/>
        <v>2.269242076865822E-10</v>
      </c>
      <c r="CH638" s="13" t="str">
        <f t="shared" ca="1" si="436"/>
        <v/>
      </c>
      <c r="CI638" s="81">
        <f t="shared" ca="1" si="445"/>
        <v>0.1131775965863165</v>
      </c>
      <c r="CJ638" s="81">
        <f t="shared" ca="1" si="446"/>
        <v>0.13063724757458739</v>
      </c>
      <c r="CK638" s="81">
        <f t="shared" ca="1" si="447"/>
        <v>0.39004625943939081</v>
      </c>
      <c r="CL638" s="81">
        <f t="shared" ca="1" si="448"/>
        <v>0.17284488538116416</v>
      </c>
      <c r="CM638" s="89">
        <f t="shared" ca="1" si="437"/>
        <v>0.80670598898145884</v>
      </c>
    </row>
    <row r="639" spans="1:91" x14ac:dyDescent="0.3">
      <c r="A639">
        <v>574</v>
      </c>
      <c r="B639" s="3">
        <f t="shared" si="450"/>
        <v>1.7833333333333334</v>
      </c>
      <c r="C639" s="3">
        <f t="shared" si="438"/>
        <v>19.133333333333333</v>
      </c>
      <c r="D639" s="4">
        <f t="shared" ca="1" si="475"/>
        <v>639</v>
      </c>
      <c r="E639" s="58">
        <f>(0.5*(COS(B639*2*PI())+1)*('key variables'!$B$4-'key variables'!$B$6)+'key variables'!$B$6)/'key variables'!$B$4</f>
        <v>1</v>
      </c>
      <c r="F639" s="10">
        <f t="shared" ca="1" si="439"/>
        <v>11689222.907461114</v>
      </c>
      <c r="G639" s="10">
        <f t="shared" ca="1" si="440"/>
        <v>13492492.798713122</v>
      </c>
      <c r="H639" s="10">
        <f t="shared" ca="1" si="441"/>
        <v>40309474.521088287</v>
      </c>
      <c r="I639" s="10">
        <f t="shared" ca="1" si="442"/>
        <v>17912154.249750931</v>
      </c>
      <c r="J639" s="10">
        <f t="shared" ca="1" si="476"/>
        <v>83403344.477013454</v>
      </c>
      <c r="K639" s="82">
        <f t="shared" ca="1" si="452"/>
        <v>2249832.832292099</v>
      </c>
      <c r="L639" s="82">
        <f t="shared" ca="1" si="453"/>
        <v>2596909.4377209195</v>
      </c>
      <c r="M639" s="82">
        <f t="shared" ca="1" si="454"/>
        <v>7778311.98309422</v>
      </c>
      <c r="N639" s="82">
        <f t="shared" ca="1" si="455"/>
        <v>3496312.733215793</v>
      </c>
      <c r="O639" s="82">
        <f t="shared" ca="1" si="477"/>
        <v>16121366.986323033</v>
      </c>
      <c r="P639" s="10">
        <f ca="1">IF(IF($A639&gt;='key variables'!$B$26,K639*SUMPRODUCT(Z639:AC639,'control variables'!$O$3:$R$3)/J639+F$65*'key variables'!$B$25/scenario!J$65,K639*SUMPRODUCT(Z639:AC639,'control variables'!$O$7:$R$7)/J639+F$65*'key variables'!$B$25/scenario!J$65)&lt;'key variables'!$B$28,0,IF($A639&gt;='key variables'!$B$26,K639*SUMPRODUCT(Z639:AC639,'control variables'!$O$3:$R$3)/J639+F$65*'key variables'!$B$25/scenario!J$65,K639*SUMPRODUCT(Z639:AC639,'control variables'!$O$7:$R$7)/J639+F$65*'key variables'!$B$25/scenario!J$65))</f>
        <v>1.2753674966280441E-27</v>
      </c>
      <c r="Q639" s="10">
        <f ca="1">IF(IF($A639&gt;='key variables'!$B$26,L639*SUMPRODUCT(Z639:AC639,'control variables'!$O$4:$R$4)/J639+G$65*'key variables'!$B$25/scenario!J$65,L639*SUMPRODUCT(Z639:AC639,'control variables'!$O$7:$R$7)/J639+G$65*'key variables'!$B$25/scenario!J$65)&lt;'key variables'!$B$28,0,IF($A639&gt;='key variables'!$B$26,L639*SUMPRODUCT(Z639:AC639,'control variables'!$O$4:$R$4)/J639+G$65*'key variables'!$B$25/scenario!J$65,L639*SUMPRODUCT(Z639:AC639,'control variables'!$O$7:$R$7)/J639+G$65*'key variables'!$B$25/scenario!J$65))</f>
        <v>1.4721155461055461E-27</v>
      </c>
      <c r="R639" s="10">
        <f ca="1">IF(IF($A639&gt;='key variables'!$B$26,M639*SUMPRODUCT(Z639:AC639,'control variables'!$O$5:$R$5)/J639+H$65*'key variables'!$B$25/scenario!J$65,M639*SUMPRODUCT(Z639:AC639,'control variables'!$O$7:$R$7)/J639+H$65*'key variables'!$B$25/scenario!J$65)&lt;'key variables'!$B$28,0,IF($A639&gt;='key variables'!$B$26,M639*SUMPRODUCT(Z639:AC639,'control variables'!$O$5:$R$5)/J639+H$65*'key variables'!$B$25/scenario!J$65,M639*SUMPRODUCT(Z639:AC639,'control variables'!$O$7:$R$7)/J639+H$65*'key variables'!$B$25/scenario!J$65))</f>
        <v>4.4093081670268902E-27</v>
      </c>
      <c r="S639" s="10">
        <f ca="1">IF(IF($A639&gt;='key variables'!$B$26,N639*SUMPRODUCT(Z639:AC639,'control variables'!$O$6:$R$6)/J639+I$65*'key variables'!$B$25/scenario!J$65,N639*SUMPRODUCT(Z639:AC639,'control variables'!$O$7:$R$7)/J639+I$65*'key variables'!$B$25/scenario!J$65)&lt;'key variables'!$B$28,0,IF($A639&gt;='key variables'!$B$26,N639*SUMPRODUCT(Z639:AC639,'control variables'!$O$6:$R$6)/J639+I$65*'key variables'!$B$25/scenario!J$65,N639*SUMPRODUCT(Z639:AC639,'control variables'!$O$7:$R$7)/J639+I$65*'key variables'!$B$25/scenario!J$65))</f>
        <v>1.9819621946966286E-27</v>
      </c>
      <c r="T639" s="10">
        <f t="shared" ca="1" si="449"/>
        <v>9.1387534044571081E-27</v>
      </c>
      <c r="U639" s="82">
        <f ca="1">SUMPRODUCT(P609:P638,'control variables'!AD$7:AD$36)</f>
        <v>2.7040150329318129E-27</v>
      </c>
      <c r="V639" s="82">
        <f ca="1">SUMPRODUCT(Q609:Q638,'control variables'!AE$7:AE$36)</f>
        <v>3.1211572957648886E-27</v>
      </c>
      <c r="W639" s="82">
        <f ca="1">SUMPRODUCT(R609:R638,'control variables'!AF$7:AF$36)</f>
        <v>9.3485490260592525E-27</v>
      </c>
      <c r="X639" s="82">
        <f ca="1">SUMPRODUCT(S609:S638,'control variables'!AG$7:AG$36)</f>
        <v>4.2021265112460509E-27</v>
      </c>
      <c r="Y639" s="82">
        <f t="shared" ca="1" si="443"/>
        <v>1.9375847866002002E-26</v>
      </c>
      <c r="Z639" s="10">
        <f ca="1">IF($A639&gt;='key variables'!$B$26,SUMPRODUCT(P609:P638,'control variables'!V$7:V$36)*$E639,SUMPRODUCT(P609:P638,'control variables'!Z$7:Z$36)*$E639)</f>
        <v>6.5980704208456178E-27</v>
      </c>
      <c r="AA639" s="10">
        <f ca="1">IF($A639&gt;='key variables'!$B$26,SUMPRODUCT(Q609:Q638,'control variables'!W$7:W$36)*$E639,SUMPRODUCT(Q609:Q638,'control variables'!AA$7:AA$36)*$E639)</f>
        <v>7.6159397714828147E-27</v>
      </c>
      <c r="AB639" s="10">
        <f ca="1">IF($A639&gt;='key variables'!$B$26,SUMPRODUCT(R609:R638,'control variables'!X$7:X$36)*$E639,SUMPRODUCT(R609:R638,'control variables'!AB$7:AB$36)*$E639)</f>
        <v>2.2811406022320775E-26</v>
      </c>
      <c r="AC639" s="10">
        <f ca="1">IF($A639&gt;='key variables'!$B$26,SUMPRODUCT(S609:S638,'control variables'!Y$7:Y$36)*$E639,SUMPRODUCT(S609:S638,'control variables'!AC$7:AC$36)*$E639)</f>
        <v>1.0253614088987546E-26</v>
      </c>
      <c r="AD639" s="10">
        <f t="shared" ca="1" si="444"/>
        <v>4.7279030303636755E-26</v>
      </c>
      <c r="AE639" s="82">
        <f ca="1">SUMPRODUCT(P609:P638,'control variables'!AL$7:AL$36)</f>
        <v>8.9836068480615265E-27</v>
      </c>
      <c r="AF639" s="82">
        <f ca="1">SUMPRODUCT(Q609:Q638,'control variables'!AM$7:AM$36)</f>
        <v>1.0342374337311413E-26</v>
      </c>
      <c r="AG639" s="82">
        <f ca="1">SUMPRODUCT(R609:R638,'control variables'!AN$7:AN$36)</f>
        <v>2.948882733002639E-26</v>
      </c>
      <c r="AH639" s="82">
        <f ca="1">SUMPRODUCT(S609:S638,'control variables'!AO$7:AO$36)</f>
        <v>1.276836972736121E-26</v>
      </c>
      <c r="AI639" s="82">
        <f t="shared" ca="1" si="456"/>
        <v>6.1583178242760543E-26</v>
      </c>
      <c r="AJ639" s="10">
        <f ca="1">SUMPRODUCT(P609:P638,'control variables'!AP$7:AP$36)</f>
        <v>8.5838712845930679E-30</v>
      </c>
      <c r="AK639" s="10">
        <f ca="1">SUMPRODUCT(Q609:Q638,'control variables'!AQ$7:AQ$36)</f>
        <v>2.4770214070117177E-29</v>
      </c>
      <c r="AL639" s="10">
        <f ca="1">SUMPRODUCT(R609:R638,'control variables'!AR$7:AR$36)</f>
        <v>8.9030653188041016E-28</v>
      </c>
      <c r="AM639" s="10">
        <f ca="1">SUMPRODUCT(S609:S638,'control variables'!AS$7:AS$36)</f>
        <v>6.6698063166836362E-28</v>
      </c>
      <c r="AN639" s="10">
        <f t="shared" ca="1" si="478"/>
        <v>1.5906412489034842E-27</v>
      </c>
      <c r="AO639" s="82">
        <f ca="1">SUMPRODUCT(P609:P638,'control variables'!AX$7:AX$36)</f>
        <v>1.1672754988684775E-29</v>
      </c>
      <c r="AP639" s="82">
        <f ca="1">SUMPRODUCT(Q609:Q638,'control variables'!AY$7:AY$36)</f>
        <v>2.6946968822956396E-29</v>
      </c>
      <c r="AQ639" s="82">
        <f ca="1">SUMPRODUCT(R609:R638,'control variables'!AZ$7:AZ$36)</f>
        <v>2.4213620327971544E-28</v>
      </c>
      <c r="AR639" s="82">
        <f ca="1">SUMPRODUCT(S609:S638,'control variables'!BA$7:BA$36)</f>
        <v>1.8139837463865454E-28</v>
      </c>
      <c r="AS639" s="82">
        <f t="shared" ca="1" si="479"/>
        <v>4.6215430173001119E-28</v>
      </c>
      <c r="AT639" s="10">
        <f ca="1">SUMPRODUCT(P609:P638,'control variables'!AT$7:AT$36)</f>
        <v>-1.0301661782359578E-29</v>
      </c>
      <c r="AU639" s="10">
        <f ca="1">SUMPRODUCT(Q609:Q638,'control variables'!AU$7:AU$36)</f>
        <v>1.1175036740270995E-29</v>
      </c>
      <c r="AV639" s="10">
        <f ca="1">SUMPRODUCT(R609:R638,'control variables'!AV$7:AV$36)</f>
        <v>4.8120603730390108E-27</v>
      </c>
      <c r="AW639" s="10">
        <f ca="1">SUMPRODUCT(S609:S638,'control variables'!AW$7:AW$36)</f>
        <v>3.604995529412765E-27</v>
      </c>
      <c r="AX639" s="10">
        <f t="shared" ca="1" si="457"/>
        <v>8.4179292774096861E-27</v>
      </c>
      <c r="AY639" s="82">
        <f ca="1">SUMPRODUCT(P609:P638,'control variables'!BB$7:BB$36)</f>
        <v>3.7338006113354778E-29</v>
      </c>
      <c r="AZ639" s="82">
        <f ca="1">SUMPRODUCT(Q609:Q638,'control variables'!BC$7:BC$36)</f>
        <v>9.5211849005242248E-29</v>
      </c>
      <c r="BA639" s="82">
        <f ca="1">SUMPRODUCT(R609:R638,'control variables'!BD$7:BD$36)</f>
        <v>6.6651220926214195E-28</v>
      </c>
      <c r="BB639" s="82">
        <f ca="1">SUMPRODUCT(S609:S638,'control variables'!BE$7:BE$36)</f>
        <v>9.4716142842041315E-29</v>
      </c>
      <c r="BC639" s="82">
        <f t="shared" ca="1" si="480"/>
        <v>8.9377820722278021E-28</v>
      </c>
      <c r="BD639" s="10">
        <f ca="1">SUMPRODUCT(P609:P638,'control variables'!BF$7:BF$36)</f>
        <v>7.810785658404951E-30</v>
      </c>
      <c r="BE639" s="10">
        <f ca="1">SUMPRODUCT(Q609:Q638,'control variables'!BG$7:BG$36)</f>
        <v>9.0157378366916545E-30</v>
      </c>
      <c r="BF639" s="10">
        <f ca="1">SUMPRODUCT(R609:R638,'control variables'!BH$7:BH$36)</f>
        <v>2.7004107510625856E-28</v>
      </c>
      <c r="BG639" s="10">
        <f ca="1">SUMPRODUCT(S609:S638,'control variables'!BI$7:BI$36)</f>
        <v>6.0691063269084203E-28</v>
      </c>
      <c r="BH639" s="10">
        <f t="shared" ca="1" si="481"/>
        <v>8.9377823129219722E-28</v>
      </c>
      <c r="BI639" s="82">
        <f t="shared" ca="1" si="458"/>
        <v>9.0106431923925211E-27</v>
      </c>
      <c r="BJ639" s="82">
        <f t="shared" ca="1" si="459"/>
        <v>1.0448761223056926E-26</v>
      </c>
      <c r="BK639" s="82">
        <f t="shared" ca="1" si="460"/>
        <v>3.4967399912327542E-26</v>
      </c>
      <c r="BL639" s="82">
        <f t="shared" ca="1" si="461"/>
        <v>1.6468081399616015E-26</v>
      </c>
      <c r="BM639" s="82">
        <f t="shared" ca="1" si="451"/>
        <v>7.0894885727393005E-26</v>
      </c>
      <c r="BN639" s="10">
        <f ca="1">BN638+BI639-INDIRECT(ADDRESS(MAX($D639-'key variables'!$B$9*30,34),scenario!BI$4),TRUE)</f>
        <v>9439390.0751690175</v>
      </c>
      <c r="BO639" s="10">
        <f ca="1">BO638+BJ639-INDIRECT(ADDRESS(MAX($D639-'key variables'!$B$9*30,34),scenario!BJ$4),TRUE)</f>
        <v>10895583.360992203</v>
      </c>
      <c r="BP639" s="10">
        <f ca="1">BP638+BK639-INDIRECT(ADDRESS(MAX($D639-'key variables'!$B$9*30,34),scenario!BK$4),TRUE)</f>
        <v>32531162.537994072</v>
      </c>
      <c r="BQ639" s="10">
        <f ca="1">BQ638+BL639-INDIRECT(ADDRESS(MAX($D639-'key variables'!$B$9*30,34),scenario!BL$4),TRUE)</f>
        <v>14415841.516535141</v>
      </c>
      <c r="BR639" s="10">
        <f t="shared" ca="1" si="482"/>
        <v>67281977.490690395</v>
      </c>
      <c r="BS639" s="82">
        <f t="shared" ca="1" si="463"/>
        <v>-2.3433848477536824E-9</v>
      </c>
      <c r="BT639" s="82">
        <f t="shared" ca="1" si="464"/>
        <v>-3.4288309057018498E-10</v>
      </c>
      <c r="BU639" s="82">
        <f t="shared" ca="1" si="465"/>
        <v>-4.2578247660364599E-9</v>
      </c>
      <c r="BV639" s="82">
        <f t="shared" ca="1" si="466"/>
        <v>-2.9943922343414556E-9</v>
      </c>
      <c r="BW639" s="82">
        <f t="shared" ca="1" si="483"/>
        <v>-9.9384849387017825E-9</v>
      </c>
      <c r="BX639" s="10">
        <f t="shared" ca="1" si="467"/>
        <v>-1.8625994260191893E-12</v>
      </c>
      <c r="BY639" s="10">
        <f t="shared" ca="1" si="468"/>
        <v>2.8902850229962428E-12</v>
      </c>
      <c r="BZ639" s="10">
        <f t="shared" ca="1" si="469"/>
        <v>-3.5034723983035463E-11</v>
      </c>
      <c r="CA639" s="10">
        <f t="shared" ca="1" si="470"/>
        <v>-2.0257049910634696E-11</v>
      </c>
      <c r="CB639" s="10">
        <v>0</v>
      </c>
      <c r="CC639" s="82">
        <f t="shared" ca="1" si="471"/>
        <v>3.9725652202851362E-13</v>
      </c>
      <c r="CD639" s="82">
        <f t="shared" ca="1" si="472"/>
        <v>3.4270724516460853E-13</v>
      </c>
      <c r="CE639" s="82">
        <f t="shared" ca="1" si="473"/>
        <v>1.8915613015532971E-10</v>
      </c>
      <c r="CF639" s="82">
        <f t="shared" ca="1" si="474"/>
        <v>3.7028113764059381E-11</v>
      </c>
      <c r="CG639" s="82">
        <f t="shared" ca="1" si="484"/>
        <v>2.269242076865822E-10</v>
      </c>
      <c r="CH639" s="13" t="str">
        <f t="shared" ca="1" si="436"/>
        <v/>
      </c>
      <c r="CI639" s="81">
        <f t="shared" ca="1" si="445"/>
        <v>0.1131775965863165</v>
      </c>
      <c r="CJ639" s="81">
        <f t="shared" ca="1" si="446"/>
        <v>0.13063724757458739</v>
      </c>
      <c r="CK639" s="81">
        <f t="shared" ca="1" si="447"/>
        <v>0.39004625943939081</v>
      </c>
      <c r="CL639" s="81">
        <f t="shared" ca="1" si="448"/>
        <v>0.17284488538116416</v>
      </c>
      <c r="CM639" s="89">
        <f t="shared" ca="1" si="437"/>
        <v>0.80670598898145884</v>
      </c>
    </row>
    <row r="640" spans="1:91" x14ac:dyDescent="0.3">
      <c r="A640">
        <v>575</v>
      </c>
      <c r="B640" s="3">
        <f t="shared" si="450"/>
        <v>1.7861111111111112</v>
      </c>
      <c r="C640" s="3">
        <f t="shared" si="438"/>
        <v>19.166666666666668</v>
      </c>
      <c r="D640" s="4">
        <f t="shared" ca="1" si="475"/>
        <v>640</v>
      </c>
      <c r="E640" s="58">
        <f>(0.5*(COS(B640*2*PI())+1)*('key variables'!$B$4-'key variables'!$B$6)+'key variables'!$B$6)/'key variables'!$B$4</f>
        <v>1</v>
      </c>
      <c r="F640" s="10">
        <f t="shared" ca="1" si="439"/>
        <v>11689222.907461114</v>
      </c>
      <c r="G640" s="10">
        <f t="shared" ca="1" si="440"/>
        <v>13492492.798713122</v>
      </c>
      <c r="H640" s="10">
        <f t="shared" ca="1" si="441"/>
        <v>40309474.521088287</v>
      </c>
      <c r="I640" s="10">
        <f t="shared" ca="1" si="442"/>
        <v>17912154.249750931</v>
      </c>
      <c r="J640" s="10">
        <f t="shared" ca="1" si="476"/>
        <v>83403344.477013454</v>
      </c>
      <c r="K640" s="82">
        <f t="shared" ca="1" si="452"/>
        <v>2249832.832292099</v>
      </c>
      <c r="L640" s="82">
        <f t="shared" ca="1" si="453"/>
        <v>2596909.4377209195</v>
      </c>
      <c r="M640" s="82">
        <f t="shared" ca="1" si="454"/>
        <v>7778311.98309422</v>
      </c>
      <c r="N640" s="82">
        <f t="shared" ca="1" si="455"/>
        <v>3496312.733215793</v>
      </c>
      <c r="O640" s="82">
        <f t="shared" ca="1" si="477"/>
        <v>16121366.986323033</v>
      </c>
      <c r="P640" s="10">
        <f ca="1">IF(IF($A640&gt;='key variables'!$B$26,K640*SUMPRODUCT(Z640:AC640,'control variables'!$O$3:$R$3)/J640+F$65*'key variables'!$B$25/scenario!J$65,K640*SUMPRODUCT(Z640:AC640,'control variables'!$O$7:$R$7)/J640+F$65*'key variables'!$B$25/scenario!J$65)&lt;'key variables'!$B$28,0,IF($A640&gt;='key variables'!$B$26,K640*SUMPRODUCT(Z640:AC640,'control variables'!$O$3:$R$3)/J640+F$65*'key variables'!$B$25/scenario!J$65,K640*SUMPRODUCT(Z640:AC640,'control variables'!$O$7:$R$7)/J640+F$65*'key variables'!$B$25/scenario!J$65))</f>
        <v>1.0973889761187449E-27</v>
      </c>
      <c r="Q640" s="10">
        <f ca="1">IF(IF($A640&gt;='key variables'!$B$26,L640*SUMPRODUCT(Z640:AC640,'control variables'!$O$4:$R$4)/J640+G$65*'key variables'!$B$25/scenario!J$65,L640*SUMPRODUCT(Z640:AC640,'control variables'!$O$7:$R$7)/J640+G$65*'key variables'!$B$25/scenario!J$65)&lt;'key variables'!$B$28,0,IF($A640&gt;='key variables'!$B$26,L640*SUMPRODUCT(Z640:AC640,'control variables'!$O$4:$R$4)/J640+G$65*'key variables'!$B$25/scenario!J$65,L640*SUMPRODUCT(Z640:AC640,'control variables'!$O$7:$R$7)/J640+G$65*'key variables'!$B$25/scenario!J$65))</f>
        <v>1.2666806831289363E-27</v>
      </c>
      <c r="R640" s="10">
        <f ca="1">IF(IF($A640&gt;='key variables'!$B$26,M640*SUMPRODUCT(Z640:AC640,'control variables'!$O$5:$R$5)/J640+H$65*'key variables'!$B$25/scenario!J$65,M640*SUMPRODUCT(Z640:AC640,'control variables'!$O$7:$R$7)/J640+H$65*'key variables'!$B$25/scenario!J$65)&lt;'key variables'!$B$28,0,IF($A640&gt;='key variables'!$B$26,M640*SUMPRODUCT(Z640:AC640,'control variables'!$O$5:$R$5)/J640+H$65*'key variables'!$B$25/scenario!J$65,M640*SUMPRODUCT(Z640:AC640,'control variables'!$O$7:$R$7)/J640+H$65*'key variables'!$B$25/scenario!J$65))</f>
        <v>3.7939858022090201E-27</v>
      </c>
      <c r="S640" s="10">
        <f ca="1">IF(IF($A640&gt;='key variables'!$B$26,N640*SUMPRODUCT(Z640:AC640,'control variables'!$O$6:$R$6)/J640+I$65*'key variables'!$B$25/scenario!J$65,N640*SUMPRODUCT(Z640:AC640,'control variables'!$O$7:$R$7)/J640+I$65*'key variables'!$B$25/scenario!J$65)&lt;'key variables'!$B$28,0,IF($A640&gt;='key variables'!$B$26,N640*SUMPRODUCT(Z640:AC640,'control variables'!$O$6:$R$6)/J640+I$65*'key variables'!$B$25/scenario!J$65,N640*SUMPRODUCT(Z640:AC640,'control variables'!$O$7:$R$7)/J640+I$65*'key variables'!$B$25/scenario!J$65))</f>
        <v>1.7053778375994784E-27</v>
      </c>
      <c r="T640" s="10">
        <f t="shared" ca="1" si="449"/>
        <v>7.8634332990561802E-27</v>
      </c>
      <c r="U640" s="82">
        <f ca="1">SUMPRODUCT(P610:P639,'control variables'!AD$7:AD$36)</f>
        <v>2.3266676438314113E-27</v>
      </c>
      <c r="V640" s="82">
        <f ca="1">SUMPRODUCT(Q610:Q639,'control variables'!AE$7:AE$36)</f>
        <v>2.685597381273004E-27</v>
      </c>
      <c r="W640" s="82">
        <f ca="1">SUMPRODUCT(R610:R639,'control variables'!AF$7:AF$36)</f>
        <v>8.0439517794101745E-27</v>
      </c>
      <c r="X640" s="82">
        <f ca="1">SUMPRODUCT(S610:S639,'control variables'!AG$7:AG$36)</f>
        <v>3.6157165067243555E-27</v>
      </c>
      <c r="Y640" s="82">
        <f t="shared" ca="1" si="443"/>
        <v>1.6671933311238946E-26</v>
      </c>
      <c r="Z640" s="10">
        <f ca="1">IF($A640&gt;='key variables'!$B$26,SUMPRODUCT(P610:P639,'control variables'!V$7:V$36)*$E640,SUMPRODUCT(P610:P639,'control variables'!Z$7:Z$36)*$E640)</f>
        <v>5.6773045907432727E-27</v>
      </c>
      <c r="AA640" s="10">
        <f ca="1">IF($A640&gt;='key variables'!$B$26,SUMPRODUCT(Q610:Q639,'control variables'!W$7:W$36)*$E640,SUMPRODUCT(Q610:Q639,'control variables'!AA$7:AA$36)*$E640)</f>
        <v>6.5531294862903602E-27</v>
      </c>
      <c r="AB640" s="10">
        <f ca="1">IF($A640&gt;='key variables'!$B$26,SUMPRODUCT(R610:R639,'control variables'!X$7:X$36)*$E640,SUMPRODUCT(R610:R639,'control variables'!AB$7:AB$36)*$E640)</f>
        <v>1.962805666982145E-26</v>
      </c>
      <c r="AC640" s="10">
        <f ca="1">IF($A640&gt;='key variables'!$B$26,SUMPRODUCT(S610:S639,'control variables'!Y$7:Y$36)*$E640,SUMPRODUCT(S610:S639,'control variables'!AC$7:AC$36)*$E640)</f>
        <v>8.8227143128396992E-27</v>
      </c>
      <c r="AD640" s="10">
        <f t="shared" ca="1" si="444"/>
        <v>4.0681205059694782E-26</v>
      </c>
      <c r="AE640" s="82">
        <f ca="1">SUMPRODUCT(P610:P639,'control variables'!AL$7:AL$36)</f>
        <v>7.7299375645941984E-27</v>
      </c>
      <c r="AF640" s="82">
        <f ca="1">SUMPRODUCT(Q610:Q639,'control variables'!AM$7:AM$36)</f>
        <v>8.899087999863793E-27</v>
      </c>
      <c r="AG640" s="82">
        <f ca="1">SUMPRODUCT(R610:R639,'control variables'!AN$7:AN$36)</f>
        <v>2.5373638669794331E-26</v>
      </c>
      <c r="AH640" s="82">
        <f ca="1">SUMPRODUCT(S610:S639,'control variables'!AO$7:AO$36)</f>
        <v>1.0986533856994632E-26</v>
      </c>
      <c r="AI640" s="82">
        <f t="shared" ca="1" si="456"/>
        <v>5.2989198091246955E-26</v>
      </c>
      <c r="AJ640" s="10">
        <f ca="1">SUMPRODUCT(P610:P639,'control variables'!AP$7:AP$36)</f>
        <v>7.3859854081587463E-30</v>
      </c>
      <c r="AK640" s="10">
        <f ca="1">SUMPRODUCT(Q610:Q639,'control variables'!AQ$7:AQ$36)</f>
        <v>2.1313511539627786E-29</v>
      </c>
      <c r="AL640" s="10">
        <f ca="1">SUMPRODUCT(R610:R639,'control variables'!AR$7:AR$36)</f>
        <v>7.6606356680345588E-28</v>
      </c>
      <c r="AM640" s="10">
        <f ca="1">SUMPRODUCT(S610:S639,'control variables'!AS$7:AS$36)</f>
        <v>5.7390296868373617E-28</v>
      </c>
      <c r="AN640" s="10">
        <f t="shared" ca="1" si="478"/>
        <v>1.3686660324349785E-27</v>
      </c>
      <c r="AO640" s="82">
        <f ca="1">SUMPRODUCT(P610:P639,'control variables'!AX$7:AX$36)</f>
        <v>1.0043813002436594E-29</v>
      </c>
      <c r="AP640" s="82">
        <f ca="1">SUMPRODUCT(Q610:Q639,'control variables'!AY$7:AY$36)</f>
        <v>2.3186498483230684E-29</v>
      </c>
      <c r="AQ640" s="82">
        <f ca="1">SUMPRODUCT(R610:R639,'control variables'!AZ$7:AZ$36)</f>
        <v>2.0834590884661907E-28</v>
      </c>
      <c r="AR640" s="82">
        <f ca="1">SUMPRODUCT(S610:S639,'control variables'!BA$7:BA$36)</f>
        <v>1.5608409116637073E-28</v>
      </c>
      <c r="AS640" s="82">
        <f t="shared" ca="1" si="479"/>
        <v>3.9766031149865704E-28</v>
      </c>
      <c r="AT640" s="10">
        <f ca="1">SUMPRODUCT(P610:P639,'control variables'!AT$7:AT$36)</f>
        <v>-8.8640569134421213E-30</v>
      </c>
      <c r="AU640" s="10">
        <f ca="1">SUMPRODUCT(Q610:Q639,'control variables'!AU$7:AU$36)</f>
        <v>9.615551720518643E-30</v>
      </c>
      <c r="AV640" s="10">
        <f ca="1">SUMPRODUCT(R610:R639,'control variables'!AV$7:AV$36)</f>
        <v>4.14053362638813E-27</v>
      </c>
      <c r="AW640" s="10">
        <f ca="1">SUMPRODUCT(S610:S639,'control variables'!AW$7:AW$36)</f>
        <v>3.1019156152202797E-27</v>
      </c>
      <c r="AX640" s="10">
        <f t="shared" ca="1" si="457"/>
        <v>7.2432007364154866E-27</v>
      </c>
      <c r="AY640" s="82">
        <f ca="1">SUMPRODUCT(P610:P639,'control variables'!BB$7:BB$36)</f>
        <v>3.2127458483442796E-29</v>
      </c>
      <c r="AZ640" s="82">
        <f ca="1">SUMPRODUCT(Q610:Q639,'control variables'!BC$7:BC$36)</f>
        <v>8.1924961840789199E-29</v>
      </c>
      <c r="BA640" s="82">
        <f ca="1">SUMPRODUCT(R610:R639,'control variables'!BD$7:BD$36)</f>
        <v>5.734999149865754E-28</v>
      </c>
      <c r="BB640" s="82">
        <f ca="1">SUMPRODUCT(S610:S639,'control variables'!BE$7:BE$36)</f>
        <v>8.1498431856036504E-29</v>
      </c>
      <c r="BC640" s="82">
        <f t="shared" ca="1" si="480"/>
        <v>7.6905076716684389E-28</v>
      </c>
      <c r="BD640" s="10">
        <f ca="1">SUMPRODUCT(P610:P639,'control variables'!BF$7:BF$36)</f>
        <v>6.7207844790008992E-30</v>
      </c>
      <c r="BE640" s="10">
        <f ca="1">SUMPRODUCT(Q610:Q639,'control variables'!BG$7:BG$36)</f>
        <v>7.7575846489112504E-30</v>
      </c>
      <c r="BF640" s="10">
        <f ca="1">SUMPRODUCT(R610:R639,'control variables'!BH$7:BH$36)</f>
        <v>2.3235663422845459E-28</v>
      </c>
      <c r="BG640" s="10">
        <f ca="1">SUMPRODUCT(S610:S639,'control variables'!BI$7:BI$36)</f>
        <v>5.2221578452098819E-28</v>
      </c>
      <c r="BH640" s="10">
        <f t="shared" ca="1" si="481"/>
        <v>7.6905078787735494E-28</v>
      </c>
      <c r="BI640" s="82">
        <f t="shared" ca="1" si="458"/>
        <v>7.7532009661641989E-27</v>
      </c>
      <c r="BJ640" s="82">
        <f t="shared" ca="1" si="459"/>
        <v>8.9906285134251014E-27</v>
      </c>
      <c r="BK640" s="82">
        <f t="shared" ca="1" si="460"/>
        <v>3.0087672211169035E-26</v>
      </c>
      <c r="BL640" s="82">
        <f t="shared" ca="1" si="461"/>
        <v>1.4169947904070948E-26</v>
      </c>
      <c r="BM640" s="82">
        <f t="shared" ca="1" si="451"/>
        <v>6.1001449594829286E-26</v>
      </c>
      <c r="BN640" s="10">
        <f ca="1">BN639+BI640-INDIRECT(ADDRESS(MAX($D640-'key variables'!$B$9*30,34),scenario!BI$4),TRUE)</f>
        <v>9439390.0751690175</v>
      </c>
      <c r="BO640" s="10">
        <f ca="1">BO639+BJ640-INDIRECT(ADDRESS(MAX($D640-'key variables'!$B$9*30,34),scenario!BJ$4),TRUE)</f>
        <v>10895583.360992203</v>
      </c>
      <c r="BP640" s="10">
        <f ca="1">BP639+BK640-INDIRECT(ADDRESS(MAX($D640-'key variables'!$B$9*30,34),scenario!BK$4),TRUE)</f>
        <v>32531162.537994072</v>
      </c>
      <c r="BQ640" s="10">
        <f ca="1">BQ639+BL640-INDIRECT(ADDRESS(MAX($D640-'key variables'!$B$9*30,34),scenario!BL$4),TRUE)</f>
        <v>14415841.516535141</v>
      </c>
      <c r="BR640" s="10">
        <f t="shared" ca="1" si="482"/>
        <v>67281977.490690395</v>
      </c>
      <c r="BS640" s="82">
        <f t="shared" ca="1" si="463"/>
        <v>-2.3433848477536824E-9</v>
      </c>
      <c r="BT640" s="82">
        <f t="shared" ca="1" si="464"/>
        <v>-3.4288309057018498E-10</v>
      </c>
      <c r="BU640" s="82">
        <f t="shared" ca="1" si="465"/>
        <v>-4.2578247660364599E-9</v>
      </c>
      <c r="BV640" s="82">
        <f t="shared" ca="1" si="466"/>
        <v>-2.9943922343414556E-9</v>
      </c>
      <c r="BW640" s="82">
        <f t="shared" ca="1" si="483"/>
        <v>-9.9384849387017825E-9</v>
      </c>
      <c r="BX640" s="10">
        <f t="shared" ca="1" si="467"/>
        <v>-1.8625994260191893E-12</v>
      </c>
      <c r="BY640" s="10">
        <f t="shared" ca="1" si="468"/>
        <v>2.8902850229962428E-12</v>
      </c>
      <c r="BZ640" s="10">
        <f t="shared" ca="1" si="469"/>
        <v>-3.5034723983035463E-11</v>
      </c>
      <c r="CA640" s="10">
        <f t="shared" ca="1" si="470"/>
        <v>-2.0257049910634696E-11</v>
      </c>
      <c r="CB640" s="10">
        <v>0</v>
      </c>
      <c r="CC640" s="82">
        <f t="shared" ca="1" si="471"/>
        <v>3.9725652202851362E-13</v>
      </c>
      <c r="CD640" s="82">
        <f t="shared" ca="1" si="472"/>
        <v>3.4270724516460853E-13</v>
      </c>
      <c r="CE640" s="82">
        <f t="shared" ca="1" si="473"/>
        <v>1.8915613015532971E-10</v>
      </c>
      <c r="CF640" s="82">
        <f t="shared" ca="1" si="474"/>
        <v>3.7028113764059381E-11</v>
      </c>
      <c r="CG640" s="82">
        <f t="shared" ca="1" si="484"/>
        <v>2.269242076865822E-10</v>
      </c>
      <c r="CH640" s="13" t="str">
        <f t="shared" ca="1" si="436"/>
        <v/>
      </c>
      <c r="CI640" s="81">
        <f t="shared" ca="1" si="445"/>
        <v>0.1131775965863165</v>
      </c>
      <c r="CJ640" s="81">
        <f t="shared" ca="1" si="446"/>
        <v>0.13063724757458739</v>
      </c>
      <c r="CK640" s="81">
        <f t="shared" ca="1" si="447"/>
        <v>0.39004625943939081</v>
      </c>
      <c r="CL640" s="81">
        <f t="shared" ca="1" si="448"/>
        <v>0.17284488538116416</v>
      </c>
      <c r="CM640" s="89">
        <f t="shared" ca="1" si="437"/>
        <v>0.80670598898145884</v>
      </c>
    </row>
    <row r="641" spans="1:91" x14ac:dyDescent="0.3">
      <c r="A641">
        <v>576</v>
      </c>
      <c r="B641" s="3">
        <f t="shared" si="450"/>
        <v>1.788888888888889</v>
      </c>
      <c r="C641" s="3">
        <f t="shared" si="438"/>
        <v>19.2</v>
      </c>
      <c r="D641" s="4">
        <f t="shared" ca="1" si="475"/>
        <v>641</v>
      </c>
      <c r="E641" s="58">
        <f>(0.5*(COS(B641*2*PI())+1)*('key variables'!$B$4-'key variables'!$B$6)+'key variables'!$B$6)/'key variables'!$B$4</f>
        <v>1</v>
      </c>
      <c r="F641" s="10">
        <f t="shared" ca="1" si="439"/>
        <v>11689222.907461114</v>
      </c>
      <c r="G641" s="10">
        <f t="shared" ca="1" si="440"/>
        <v>13492492.798713122</v>
      </c>
      <c r="H641" s="10">
        <f t="shared" ca="1" si="441"/>
        <v>40309474.521088287</v>
      </c>
      <c r="I641" s="10">
        <f t="shared" ca="1" si="442"/>
        <v>17912154.249750931</v>
      </c>
      <c r="J641" s="10">
        <f t="shared" ca="1" si="476"/>
        <v>83403344.477013454</v>
      </c>
      <c r="K641" s="82">
        <f t="shared" ca="1" si="452"/>
        <v>2249832.832292099</v>
      </c>
      <c r="L641" s="82">
        <f t="shared" ca="1" si="453"/>
        <v>2596909.4377209195</v>
      </c>
      <c r="M641" s="82">
        <f t="shared" ca="1" si="454"/>
        <v>7778311.98309422</v>
      </c>
      <c r="N641" s="82">
        <f t="shared" ca="1" si="455"/>
        <v>3496312.733215793</v>
      </c>
      <c r="O641" s="82">
        <f t="shared" ca="1" si="477"/>
        <v>16121366.986323033</v>
      </c>
      <c r="P641" s="10">
        <f ca="1">IF(IF($A641&gt;='key variables'!$B$26,K641*SUMPRODUCT(Z641:AC641,'control variables'!$O$3:$R$3)/J641+F$65*'key variables'!$B$25/scenario!J$65,K641*SUMPRODUCT(Z641:AC641,'control variables'!$O$7:$R$7)/J641+F$65*'key variables'!$B$25/scenario!J$65)&lt;'key variables'!$B$28,0,IF($A641&gt;='key variables'!$B$26,K641*SUMPRODUCT(Z641:AC641,'control variables'!$O$3:$R$3)/J641+F$65*'key variables'!$B$25/scenario!J$65,K641*SUMPRODUCT(Z641:AC641,'control variables'!$O$7:$R$7)/J641+F$65*'key variables'!$B$25/scenario!J$65))</f>
        <v>9.4424749579310145E-28</v>
      </c>
      <c r="Q641" s="10">
        <f ca="1">IF(IF($A641&gt;='key variables'!$B$26,L641*SUMPRODUCT(Z641:AC641,'control variables'!$O$4:$R$4)/J641+G$65*'key variables'!$B$25/scenario!J$65,L641*SUMPRODUCT(Z641:AC641,'control variables'!$O$7:$R$7)/J641+G$65*'key variables'!$B$25/scenario!J$65)&lt;'key variables'!$B$28,0,IF($A641&gt;='key variables'!$B$26,L641*SUMPRODUCT(Z641:AC641,'control variables'!$O$4:$R$4)/J641+G$65*'key variables'!$B$25/scenario!J$65,L641*SUMPRODUCT(Z641:AC641,'control variables'!$O$7:$R$7)/J641+G$65*'key variables'!$B$25/scenario!J$65))</f>
        <v>1.0899144141617213E-27</v>
      </c>
      <c r="R641" s="10">
        <f ca="1">IF(IF($A641&gt;='key variables'!$B$26,M641*SUMPRODUCT(Z641:AC641,'control variables'!$O$5:$R$5)/J641+H$65*'key variables'!$B$25/scenario!J$65,M641*SUMPRODUCT(Z641:AC641,'control variables'!$O$7:$R$7)/J641+H$65*'key variables'!$B$25/scenario!J$65)&lt;'key variables'!$B$28,0,IF($A641&gt;='key variables'!$B$26,M641*SUMPRODUCT(Z641:AC641,'control variables'!$O$5:$R$5)/J641+H$65*'key variables'!$B$25/scenario!J$65,M641*SUMPRODUCT(Z641:AC641,'control variables'!$O$7:$R$7)/J641+H$65*'key variables'!$B$25/scenario!J$65))</f>
        <v>3.2645321492848687E-27</v>
      </c>
      <c r="S641" s="10">
        <f ca="1">IF(IF($A641&gt;='key variables'!$B$26,N641*SUMPRODUCT(Z641:AC641,'control variables'!$O$6:$R$6)/J641+I$65*'key variables'!$B$25/scenario!J$65,N641*SUMPRODUCT(Z641:AC641,'control variables'!$O$7:$R$7)/J641+I$65*'key variables'!$B$25/scenario!J$65)&lt;'key variables'!$B$28,0,IF($A641&gt;='key variables'!$B$26,N641*SUMPRODUCT(Z641:AC641,'control variables'!$O$6:$R$6)/J641+I$65*'key variables'!$B$25/scenario!J$65,N641*SUMPRODUCT(Z641:AC641,'control variables'!$O$7:$R$7)/J641+I$65*'key variables'!$B$25/scenario!J$65))</f>
        <v>1.4673910414424619E-27</v>
      </c>
      <c r="T641" s="10">
        <f t="shared" ca="1" si="449"/>
        <v>6.7660851006821527E-27</v>
      </c>
      <c r="U641" s="82">
        <f ca="1">SUMPRODUCT(P611:P640,'control variables'!AD$7:AD$36)</f>
        <v>2.0019793747161905E-27</v>
      </c>
      <c r="V641" s="82">
        <f ca="1">SUMPRODUCT(Q611:Q640,'control variables'!AE$7:AE$36)</f>
        <v>2.3108201897055932E-27</v>
      </c>
      <c r="W641" s="82">
        <f ca="1">SUMPRODUCT(R611:R640,'control variables'!AF$7:AF$36)</f>
        <v>6.9214120874917885E-27</v>
      </c>
      <c r="X641" s="82">
        <f ca="1">SUMPRODUCT(S611:S640,'control variables'!AG$7:AG$36)</f>
        <v>3.111140471856554E-27</v>
      </c>
      <c r="Y641" s="82">
        <f t="shared" ca="1" si="443"/>
        <v>1.4345352123770128E-26</v>
      </c>
      <c r="Z641" s="10">
        <f ca="1">IF($A641&gt;='key variables'!$B$26,SUMPRODUCT(P611:P640,'control variables'!V$7:V$36)*$E641,SUMPRODUCT(P611:P640,'control variables'!Z$7:Z$36)*$E641)</f>
        <v>4.8850323443416297E-27</v>
      </c>
      <c r="AA641" s="10">
        <f ca="1">IF($A641&gt;='key variables'!$B$26,SUMPRODUCT(Q611:Q640,'control variables'!W$7:W$36)*$E641,SUMPRODUCT(Q611:Q640,'control variables'!AA$7:AA$36)*$E641)</f>
        <v>5.6386351983620128E-27</v>
      </c>
      <c r="AB641" s="10">
        <f ca="1">IF($A641&gt;='key variables'!$B$26,SUMPRODUCT(R611:R640,'control variables'!X$7:X$36)*$E641,SUMPRODUCT(R611:R640,'control variables'!AB$7:AB$36)*$E641)</f>
        <v>1.6888946181429937E-26</v>
      </c>
      <c r="AC641" s="10">
        <f ca="1">IF($A641&gt;='key variables'!$B$26,SUMPRODUCT(S611:S640,'control variables'!Y$7:Y$36)*$E641,SUMPRODUCT(S611:S640,'control variables'!AC$7:AC$36)*$E641)</f>
        <v>7.5914977070950524E-27</v>
      </c>
      <c r="AD641" s="10">
        <f t="shared" ca="1" si="444"/>
        <v>3.5004111431228632E-26</v>
      </c>
      <c r="AE641" s="82">
        <f ca="1">SUMPRODUCT(P611:P640,'control variables'!AL$7:AL$36)</f>
        <v>6.6512187992084409E-27</v>
      </c>
      <c r="AF641" s="82">
        <f ca="1">SUMPRODUCT(Q611:Q640,'control variables'!AM$7:AM$36)</f>
        <v>7.6572133870283863E-27</v>
      </c>
      <c r="AG641" s="82">
        <f ca="1">SUMPRODUCT(R611:R640,'control variables'!AN$7:AN$36)</f>
        <v>2.1832727769738206E-26</v>
      </c>
      <c r="AH641" s="82">
        <f ca="1">SUMPRODUCT(S611:S640,'control variables'!AO$7:AO$36)</f>
        <v>9.453354560389505E-27</v>
      </c>
      <c r="AI641" s="82">
        <f t="shared" ca="1" si="456"/>
        <v>4.5594514516364539E-26</v>
      </c>
      <c r="AJ641" s="10">
        <f ca="1">SUMPRODUCT(P611:P640,'control variables'!AP$7:AP$36)</f>
        <v>6.3552654322122775E-30</v>
      </c>
      <c r="AK641" s="10">
        <f ca="1">SUMPRODUCT(Q611:Q640,'control variables'!AQ$7:AQ$36)</f>
        <v>1.8339194520642989E-29</v>
      </c>
      <c r="AL641" s="10">
        <f ca="1">SUMPRODUCT(R611:R640,'control variables'!AR$7:AR$36)</f>
        <v>6.591588035911003E-28</v>
      </c>
      <c r="AM641" s="10">
        <f ca="1">SUMPRODUCT(S611:S640,'control variables'!AS$7:AS$36)</f>
        <v>4.9381436555382945E-28</v>
      </c>
      <c r="AN641" s="10">
        <f t="shared" ca="1" si="478"/>
        <v>1.177667629097785E-27</v>
      </c>
      <c r="AO641" s="82">
        <f ca="1">SUMPRODUCT(P611:P640,'control variables'!AX$7:AX$36)</f>
        <v>8.6421911301747292E-30</v>
      </c>
      <c r="AP641" s="82">
        <f ca="1">SUMPRODUCT(Q611:Q640,'control variables'!AY$7:AY$36)</f>
        <v>1.9950804687719099E-29</v>
      </c>
      <c r="AQ641" s="82">
        <f ca="1">SUMPRODUCT(R611:R640,'control variables'!AZ$7:AZ$36)</f>
        <v>1.7927107613469436E-28</v>
      </c>
      <c r="AR641" s="82">
        <f ca="1">SUMPRODUCT(S611:S640,'control variables'!BA$7:BA$36)</f>
        <v>1.3430243553042581E-28</v>
      </c>
      <c r="AS641" s="82">
        <f t="shared" ca="1" si="479"/>
        <v>3.42166507483014E-28</v>
      </c>
      <c r="AT641" s="10">
        <f ca="1">SUMPRODUCT(P611:P640,'control variables'!AT$7:AT$36)</f>
        <v>-7.6270709158095047E-30</v>
      </c>
      <c r="AU641" s="10">
        <f ca="1">SUMPRODUCT(Q611:Q640,'control variables'!AU$7:AU$36)</f>
        <v>8.2736940413608824E-30</v>
      </c>
      <c r="AV641" s="10">
        <f ca="1">SUMPRODUCT(R611:R640,'control variables'!AV$7:AV$36)</f>
        <v>3.5627189565836012E-27</v>
      </c>
      <c r="AW641" s="10">
        <f ca="1">SUMPRODUCT(S611:S640,'control variables'!AW$7:AW$36)</f>
        <v>2.6690408921296942E-27</v>
      </c>
      <c r="AX641" s="10">
        <f t="shared" ca="1" si="457"/>
        <v>6.2324064718388468E-27</v>
      </c>
      <c r="AY641" s="82">
        <f ca="1">SUMPRODUCT(P611:P640,'control variables'!BB$7:BB$36)</f>
        <v>2.7644046805063857E-29</v>
      </c>
      <c r="AZ641" s="82">
        <f ca="1">SUMPRODUCT(Q611:Q640,'control variables'!BC$7:BC$36)</f>
        <v>7.0492270056064414E-29</v>
      </c>
      <c r="BA641" s="82">
        <f ca="1">SUMPRODUCT(R611:R640,'control variables'!BD$7:BD$36)</f>
        <v>4.9346755831182475E-28</v>
      </c>
      <c r="BB641" s="82">
        <f ca="1">SUMPRODUCT(S611:S640,'control variables'!BE$7:BE$36)</f>
        <v>7.0125262660557446E-29</v>
      </c>
      <c r="BC641" s="82">
        <f t="shared" ca="1" si="480"/>
        <v>6.6172913783351049E-28</v>
      </c>
      <c r="BD641" s="10">
        <f ca="1">SUMPRODUCT(P611:P640,'control variables'!BF$7:BF$36)</f>
        <v>5.782893807177313E-30</v>
      </c>
      <c r="BE641" s="10">
        <f ca="1">SUMPRODUCT(Q611:Q640,'control variables'!BG$7:BG$36)</f>
        <v>6.6750077115271022E-30</v>
      </c>
      <c r="BF641" s="10">
        <f ca="1">SUMPRODUCT(R611:R640,'control variables'!BH$7:BH$36)</f>
        <v>1.9993108621987023E-28</v>
      </c>
      <c r="BG641" s="10">
        <f ca="1">SUMPRODUCT(S611:S640,'control variables'!BI$7:BI$36)</f>
        <v>4.4934016791527908E-28</v>
      </c>
      <c r="BH641" s="10">
        <f t="shared" ca="1" si="481"/>
        <v>6.6172915565385373E-28</v>
      </c>
      <c r="BI641" s="82">
        <f t="shared" ca="1" si="458"/>
        <v>6.6712357750976953E-27</v>
      </c>
      <c r="BJ641" s="82">
        <f t="shared" ca="1" si="459"/>
        <v>7.735979351125811E-27</v>
      </c>
      <c r="BK641" s="82">
        <f t="shared" ca="1" si="460"/>
        <v>2.5888914284633629E-26</v>
      </c>
      <c r="BL641" s="82">
        <f t="shared" ca="1" si="461"/>
        <v>1.2192520715179756E-26</v>
      </c>
      <c r="BM641" s="82">
        <f t="shared" ca="1" si="451"/>
        <v>5.2488650126036889E-26</v>
      </c>
      <c r="BN641" s="10">
        <f ca="1">BN640+BI641-INDIRECT(ADDRESS(MAX($D641-'key variables'!$B$9*30,34),scenario!BI$4),TRUE)</f>
        <v>9439390.0751690175</v>
      </c>
      <c r="BO641" s="10">
        <f ca="1">BO640+BJ641-INDIRECT(ADDRESS(MAX($D641-'key variables'!$B$9*30,34),scenario!BJ$4),TRUE)</f>
        <v>10895583.360992203</v>
      </c>
      <c r="BP641" s="10">
        <f ca="1">BP640+BK641-INDIRECT(ADDRESS(MAX($D641-'key variables'!$B$9*30,34),scenario!BK$4),TRUE)</f>
        <v>32531162.537994072</v>
      </c>
      <c r="BQ641" s="10">
        <f ca="1">BQ640+BL641-INDIRECT(ADDRESS(MAX($D641-'key variables'!$B$9*30,34),scenario!BL$4),TRUE)</f>
        <v>14415841.516535141</v>
      </c>
      <c r="BR641" s="10">
        <f t="shared" ca="1" si="482"/>
        <v>67281977.490690395</v>
      </c>
      <c r="BS641" s="82">
        <f t="shared" ca="1" si="463"/>
        <v>-2.3433848477536824E-9</v>
      </c>
      <c r="BT641" s="82">
        <f t="shared" ca="1" si="464"/>
        <v>-3.4288309057018498E-10</v>
      </c>
      <c r="BU641" s="82">
        <f t="shared" ca="1" si="465"/>
        <v>-4.2578247660364599E-9</v>
      </c>
      <c r="BV641" s="82">
        <f t="shared" ca="1" si="466"/>
        <v>-2.9943922343414556E-9</v>
      </c>
      <c r="BW641" s="82">
        <f t="shared" ca="1" si="483"/>
        <v>-9.9384849387017825E-9</v>
      </c>
      <c r="BX641" s="10">
        <f t="shared" ca="1" si="467"/>
        <v>-1.8625994260191893E-12</v>
      </c>
      <c r="BY641" s="10">
        <f t="shared" ca="1" si="468"/>
        <v>2.8902850229962428E-12</v>
      </c>
      <c r="BZ641" s="10">
        <f t="shared" ca="1" si="469"/>
        <v>-3.5034723983035463E-11</v>
      </c>
      <c r="CA641" s="10">
        <f t="shared" ca="1" si="470"/>
        <v>-2.0257049910634696E-11</v>
      </c>
      <c r="CB641" s="10">
        <v>0</v>
      </c>
      <c r="CC641" s="82">
        <f t="shared" ca="1" si="471"/>
        <v>3.9725652202851362E-13</v>
      </c>
      <c r="CD641" s="82">
        <f t="shared" ca="1" si="472"/>
        <v>3.4270724516460853E-13</v>
      </c>
      <c r="CE641" s="82">
        <f t="shared" ca="1" si="473"/>
        <v>1.8915613015532971E-10</v>
      </c>
      <c r="CF641" s="82">
        <f t="shared" ca="1" si="474"/>
        <v>3.7028113764059381E-11</v>
      </c>
      <c r="CG641" s="82">
        <f t="shared" ca="1" si="484"/>
        <v>2.269242076865822E-10</v>
      </c>
      <c r="CH641" s="13" t="str">
        <f t="shared" ref="CH641:CH704" ca="1" si="485">IF(BW641&gt;1,A641,"")</f>
        <v/>
      </c>
      <c r="CI641" s="81">
        <f t="shared" ca="1" si="445"/>
        <v>0.1131775965863165</v>
      </c>
      <c r="CJ641" s="81">
        <f t="shared" ca="1" si="446"/>
        <v>0.13063724757458739</v>
      </c>
      <c r="CK641" s="81">
        <f t="shared" ca="1" si="447"/>
        <v>0.39004625943939081</v>
      </c>
      <c r="CL641" s="81">
        <f t="shared" ca="1" si="448"/>
        <v>0.17284488538116416</v>
      </c>
      <c r="CM641" s="89">
        <f t="shared" ref="CM641:CM704" ca="1" si="486">SUM(CI641:CL641)</f>
        <v>0.80670598898145884</v>
      </c>
    </row>
    <row r="642" spans="1:91" x14ac:dyDescent="0.3">
      <c r="A642">
        <v>577</v>
      </c>
      <c r="B642" s="3">
        <f t="shared" si="450"/>
        <v>1.7916666666666667</v>
      </c>
      <c r="C642" s="3">
        <f t="shared" ref="C642:C705" si="487">A642/30</f>
        <v>19.233333333333334</v>
      </c>
      <c r="D642" s="4">
        <f t="shared" ca="1" si="475"/>
        <v>642</v>
      </c>
      <c r="E642" s="58">
        <f>(0.5*(COS(B642*2*PI())+1)*('key variables'!$B$4-'key variables'!$B$6)+'key variables'!$B$6)/'key variables'!$B$4</f>
        <v>1</v>
      </c>
      <c r="F642" s="10">
        <f t="shared" ref="F642:F705" ca="1" si="488">MAX(F641-BD641,0.001)</f>
        <v>11689222.907461114</v>
      </c>
      <c r="G642" s="10">
        <f t="shared" ref="G642:G705" ca="1" si="489">MAX(G641-BE641,0.001)</f>
        <v>13492492.798713122</v>
      </c>
      <c r="H642" s="10">
        <f t="shared" ref="H642:H705" ca="1" si="490">MAX(H641-BF641,0.001)</f>
        <v>40309474.521088287</v>
      </c>
      <c r="I642" s="10">
        <f t="shared" ref="I642:I705" ca="1" si="491">MAX(I641-BG641,0.001)</f>
        <v>17912154.249750931</v>
      </c>
      <c r="J642" s="10">
        <f t="shared" ca="1" si="476"/>
        <v>83403344.477013454</v>
      </c>
      <c r="K642" s="82">
        <f t="shared" ca="1" si="452"/>
        <v>2249832.832292099</v>
      </c>
      <c r="L642" s="82">
        <f t="shared" ca="1" si="453"/>
        <v>2596909.4377209195</v>
      </c>
      <c r="M642" s="82">
        <f t="shared" ca="1" si="454"/>
        <v>7778311.98309422</v>
      </c>
      <c r="N642" s="82">
        <f t="shared" ca="1" si="455"/>
        <v>3496312.733215793</v>
      </c>
      <c r="O642" s="82">
        <f t="shared" ca="1" si="477"/>
        <v>16121366.986323033</v>
      </c>
      <c r="P642" s="10">
        <f ca="1">IF(IF($A642&gt;='key variables'!$B$26,K642*SUMPRODUCT(Z642:AC642,'control variables'!$O$3:$R$3)/J642+F$65*'key variables'!$B$25/scenario!J$65,K642*SUMPRODUCT(Z642:AC642,'control variables'!$O$7:$R$7)/J642+F$65*'key variables'!$B$25/scenario!J$65)&lt;'key variables'!$B$28,0,IF($A642&gt;='key variables'!$B$26,K642*SUMPRODUCT(Z642:AC642,'control variables'!$O$3:$R$3)/J642+F$65*'key variables'!$B$25/scenario!J$65,K642*SUMPRODUCT(Z642:AC642,'control variables'!$O$7:$R$7)/J642+F$65*'key variables'!$B$25/scenario!J$65))</f>
        <v>8.1247702748479755E-28</v>
      </c>
      <c r="Q642" s="10">
        <f ca="1">IF(IF($A642&gt;='key variables'!$B$26,L642*SUMPRODUCT(Z642:AC642,'control variables'!$O$4:$R$4)/J642+G$65*'key variables'!$B$25/scenario!J$65,L642*SUMPRODUCT(Z642:AC642,'control variables'!$O$7:$R$7)/J642+G$65*'key variables'!$B$25/scenario!J$65)&lt;'key variables'!$B$28,0,IF($A642&gt;='key variables'!$B$26,L642*SUMPRODUCT(Z642:AC642,'control variables'!$O$4:$R$4)/J642+G$65*'key variables'!$B$25/scenario!J$65,L642*SUMPRODUCT(Z642:AC642,'control variables'!$O$7:$R$7)/J642+G$65*'key variables'!$B$25/scenario!J$65))</f>
        <v>9.3781601473792262E-28</v>
      </c>
      <c r="R642" s="10">
        <f ca="1">IF(IF($A642&gt;='key variables'!$B$26,M642*SUMPRODUCT(Z642:AC642,'control variables'!$O$5:$R$5)/J642+H$65*'key variables'!$B$25/scenario!J$65,M642*SUMPRODUCT(Z642:AC642,'control variables'!$O$7:$R$7)/J642+H$65*'key variables'!$B$25/scenario!J$65)&lt;'key variables'!$B$28,0,IF($A642&gt;='key variables'!$B$26,M642*SUMPRODUCT(Z642:AC642,'control variables'!$O$5:$R$5)/J642+H$65*'key variables'!$B$25/scenario!J$65,M642*SUMPRODUCT(Z642:AC642,'control variables'!$O$7:$R$7)/J642+H$65*'key variables'!$B$25/scenario!J$65))</f>
        <v>2.8089641630997746E-27</v>
      </c>
      <c r="S642" s="10">
        <f ca="1">IF(IF($A642&gt;='key variables'!$B$26,N642*SUMPRODUCT(Z642:AC642,'control variables'!$O$6:$R$6)/J642+I$65*'key variables'!$B$25/scenario!J$65,N642*SUMPRODUCT(Z642:AC642,'control variables'!$O$7:$R$7)/J642+I$65*'key variables'!$B$25/scenario!J$65)&lt;'key variables'!$B$28,0,IF($A642&gt;='key variables'!$B$26,N642*SUMPRODUCT(Z642:AC642,'control variables'!$O$6:$R$6)/J642+I$65*'key variables'!$B$25/scenario!J$65,N642*SUMPRODUCT(Z642:AC642,'control variables'!$O$7:$R$7)/J642+I$65*'key variables'!$B$25/scenario!J$65))</f>
        <v>1.2626154867454644E-27</v>
      </c>
      <c r="T642" s="10">
        <f t="shared" ca="1" si="449"/>
        <v>5.8218726920679596E-27</v>
      </c>
      <c r="U642" s="82">
        <f ca="1">SUMPRODUCT(P612:P641,'control variables'!AD$7:AD$36)</f>
        <v>1.722601604666249E-27</v>
      </c>
      <c r="V642" s="82">
        <f ca="1">SUMPRODUCT(Q612:Q641,'control variables'!AE$7:AE$36)</f>
        <v>1.9883434450698734E-27</v>
      </c>
      <c r="W642" s="82">
        <f ca="1">SUMPRODUCT(R612:R641,'control variables'!AF$7:AF$36)</f>
        <v>5.9555236777401665E-27</v>
      </c>
      <c r="X642" s="82">
        <f ca="1">SUMPRODUCT(S612:S641,'control variables'!AG$7:AG$36)</f>
        <v>2.6769784128879766E-27</v>
      </c>
      <c r="Y642" s="82">
        <f t="shared" ca="1" si="443"/>
        <v>1.2343447140364265E-26</v>
      </c>
      <c r="Z642" s="10">
        <f ca="1">IF($A642&gt;='key variables'!$B$26,SUMPRODUCT(P612:P641,'control variables'!V$7:V$36)*$E642,SUMPRODUCT(P612:P641,'control variables'!Z$7:Z$36)*$E642)</f>
        <v>4.2033223026597676E-27</v>
      </c>
      <c r="AA642" s="10">
        <f ca="1">IF($A642&gt;='key variables'!$B$26,SUMPRODUCT(Q612:Q641,'control variables'!W$7:W$36)*$E642,SUMPRODUCT(Q612:Q641,'control variables'!AA$7:AA$36)*$E642)</f>
        <v>4.8517592955736481E-27</v>
      </c>
      <c r="AB642" s="10">
        <f ca="1">IF($A642&gt;='key variables'!$B$26,SUMPRODUCT(R612:R641,'control variables'!X$7:X$36)*$E642,SUMPRODUCT(R612:R641,'control variables'!AB$7:AB$36)*$E642)</f>
        <v>1.453208068009066E-26</v>
      </c>
      <c r="AC642" s="10">
        <f ca="1">IF($A642&gt;='key variables'!$B$26,SUMPRODUCT(S612:S641,'control variables'!Y$7:Y$36)*$E642,SUMPRODUCT(S612:S641,'control variables'!AC$7:AC$36)*$E642)</f>
        <v>6.532098330891126E-27</v>
      </c>
      <c r="AD642" s="10">
        <f t="shared" ca="1" si="444"/>
        <v>3.0119260609215202E-26</v>
      </c>
      <c r="AE642" s="82">
        <f ca="1">SUMPRODUCT(P612:P641,'control variables'!AL$7:AL$36)</f>
        <v>5.7230360718012046E-27</v>
      </c>
      <c r="AF642" s="82">
        <f ca="1">SUMPRODUCT(Q612:Q641,'control variables'!AM$7:AM$36)</f>
        <v>6.5886433368659964E-27</v>
      </c>
      <c r="AG642" s="82">
        <f ca="1">SUMPRODUCT(R612:R641,'control variables'!AN$7:AN$36)</f>
        <v>1.8785953724285511E-26</v>
      </c>
      <c r="AH642" s="82">
        <f ca="1">SUMPRODUCT(S612:S641,'control variables'!AO$7:AO$36)</f>
        <v>8.1341316203692182E-27</v>
      </c>
      <c r="AI642" s="82">
        <f t="shared" ca="1" si="456"/>
        <v>3.923176475332193E-26</v>
      </c>
      <c r="AJ642" s="10">
        <f ca="1">SUMPRODUCT(P612:P641,'control variables'!AP$7:AP$36)</f>
        <v>5.468383226056357E-30</v>
      </c>
      <c r="AK642" s="10">
        <f ca="1">SUMPRODUCT(Q612:Q641,'control variables'!AQ$7:AQ$36)</f>
        <v>1.5779945741960794E-29</v>
      </c>
      <c r="AL642" s="10">
        <f ca="1">SUMPRODUCT(R612:R641,'control variables'!AR$7:AR$36)</f>
        <v>5.6717268276396873E-28</v>
      </c>
      <c r="AM642" s="10">
        <f ca="1">SUMPRODUCT(S612:S641,'control variables'!AS$7:AS$36)</f>
        <v>4.2490218893032478E-28</v>
      </c>
      <c r="AN642" s="10">
        <f t="shared" ca="1" si="478"/>
        <v>1.0133232006623107E-27</v>
      </c>
      <c r="AO642" s="82">
        <f ca="1">SUMPRODUCT(P612:P641,'control variables'!AX$7:AX$36)</f>
        <v>7.4361666741855741E-30</v>
      </c>
      <c r="AP642" s="82">
        <f ca="1">SUMPRODUCT(Q612:Q641,'control variables'!AY$7:AY$36)</f>
        <v>1.7166654463820287E-29</v>
      </c>
      <c r="AQ642" s="82">
        <f ca="1">SUMPRODUCT(R612:R641,'control variables'!AZ$7:AZ$36)</f>
        <v>1.5425365881386687E-28</v>
      </c>
      <c r="AR642" s="82">
        <f ca="1">SUMPRODUCT(S612:S641,'control variables'!BA$7:BA$36)</f>
        <v>1.1556042678416407E-28</v>
      </c>
      <c r="AS642" s="82">
        <f t="shared" ca="1" si="479"/>
        <v>2.944169067360368E-28</v>
      </c>
      <c r="AT642" s="10">
        <f ca="1">SUMPRODUCT(P612:P641,'control variables'!AT$7:AT$36)</f>
        <v>-6.5627072708175561E-30</v>
      </c>
      <c r="AU642" s="10">
        <f ca="1">SUMPRODUCT(Q612:Q641,'control variables'!AU$7:AU$36)</f>
        <v>7.1190936391071967E-30</v>
      </c>
      <c r="AV642" s="10">
        <f ca="1">SUMPRODUCT(R612:R641,'control variables'!AV$7:AV$36)</f>
        <v>3.0655387708256504E-27</v>
      </c>
      <c r="AW642" s="10">
        <f ca="1">SUMPRODUCT(S612:S641,'control variables'!AW$7:AW$36)</f>
        <v>2.2965741714268345E-27</v>
      </c>
      <c r="AX642" s="10">
        <f t="shared" ca="1" si="457"/>
        <v>5.3626693286207741E-27</v>
      </c>
      <c r="AY642" s="82">
        <f ca="1">SUMPRODUCT(P612:P641,'control variables'!BB$7:BB$36)</f>
        <v>2.3786298693822795E-29</v>
      </c>
      <c r="AZ642" s="82">
        <f ca="1">SUMPRODUCT(Q612:Q641,'control variables'!BC$7:BC$36)</f>
        <v>6.0655019251813022E-29</v>
      </c>
      <c r="BA642" s="82">
        <f ca="1">SUMPRODUCT(R612:R641,'control variables'!BD$7:BD$36)</f>
        <v>4.2460377890715872E-28</v>
      </c>
      <c r="BB642" s="82">
        <f ca="1">SUMPRODUCT(S612:S641,'control variables'!BE$7:BE$36)</f>
        <v>6.0339228022188439E-29</v>
      </c>
      <c r="BC642" s="82">
        <f t="shared" ca="1" si="480"/>
        <v>5.6938432487498302E-28</v>
      </c>
      <c r="BD642" s="10">
        <f ca="1">SUMPRODUCT(P612:P641,'control variables'!BF$7:BF$36)</f>
        <v>4.9758865039607903E-30</v>
      </c>
      <c r="BE642" s="10">
        <f ca="1">SUMPRODUCT(Q612:Q641,'control variables'!BG$7:BG$36)</f>
        <v>5.7435052230077214E-30</v>
      </c>
      <c r="BF642" s="10">
        <f ca="1">SUMPRODUCT(R612:R641,'control variables'!BH$7:BH$36)</f>
        <v>1.7203054851343738E-28</v>
      </c>
      <c r="BG642" s="10">
        <f ca="1">SUMPRODUCT(S612:S641,'control variables'!BI$7:BI$36)</f>
        <v>3.866343999680776E-28</v>
      </c>
      <c r="BH642" s="10">
        <f t="shared" ca="1" si="481"/>
        <v>5.6938434020848344E-28</v>
      </c>
      <c r="BI642" s="82">
        <f t="shared" ca="1" si="458"/>
        <v>5.7402596632242103E-27</v>
      </c>
      <c r="BJ642" s="82">
        <f t="shared" ca="1" si="459"/>
        <v>6.6564174497569167E-27</v>
      </c>
      <c r="BK642" s="82">
        <f t="shared" ca="1" si="460"/>
        <v>2.2276096274018321E-26</v>
      </c>
      <c r="BL642" s="82">
        <f t="shared" ca="1" si="461"/>
        <v>1.049104501981824E-26</v>
      </c>
      <c r="BM642" s="82">
        <f t="shared" ca="1" si="451"/>
        <v>4.5163818406817688E-26</v>
      </c>
      <c r="BN642" s="10">
        <f ca="1">BN641+BI642-INDIRECT(ADDRESS(MAX($D642-'key variables'!$B$9*30,34),scenario!BI$4),TRUE)</f>
        <v>9439390.0751690175</v>
      </c>
      <c r="BO642" s="10">
        <f ca="1">BO641+BJ642-INDIRECT(ADDRESS(MAX($D642-'key variables'!$B$9*30,34),scenario!BJ$4),TRUE)</f>
        <v>10895583.360992203</v>
      </c>
      <c r="BP642" s="10">
        <f ca="1">BP641+BK642-INDIRECT(ADDRESS(MAX($D642-'key variables'!$B$9*30,34),scenario!BK$4),TRUE)</f>
        <v>32531162.537994072</v>
      </c>
      <c r="BQ642" s="10">
        <f ca="1">BQ641+BL642-INDIRECT(ADDRESS(MAX($D642-'key variables'!$B$9*30,34),scenario!BL$4),TRUE)</f>
        <v>14415841.516535141</v>
      </c>
      <c r="BR642" s="10">
        <f t="shared" ca="1" si="482"/>
        <v>67281977.490690395</v>
      </c>
      <c r="BS642" s="82">
        <f t="shared" ca="1" si="463"/>
        <v>-2.3433848477536824E-9</v>
      </c>
      <c r="BT642" s="82">
        <f t="shared" ca="1" si="464"/>
        <v>-3.4288309057018498E-10</v>
      </c>
      <c r="BU642" s="82">
        <f t="shared" ca="1" si="465"/>
        <v>-4.2578247660364599E-9</v>
      </c>
      <c r="BV642" s="82">
        <f t="shared" ca="1" si="466"/>
        <v>-2.9943922343414556E-9</v>
      </c>
      <c r="BW642" s="82">
        <f t="shared" ca="1" si="483"/>
        <v>-9.9384849387017825E-9</v>
      </c>
      <c r="BX642" s="10">
        <f t="shared" ca="1" si="467"/>
        <v>-1.8625994260191893E-12</v>
      </c>
      <c r="BY642" s="10">
        <f t="shared" ca="1" si="468"/>
        <v>2.8902850229962428E-12</v>
      </c>
      <c r="BZ642" s="10">
        <f t="shared" ca="1" si="469"/>
        <v>-3.5034723983035463E-11</v>
      </c>
      <c r="CA642" s="10">
        <f t="shared" ca="1" si="470"/>
        <v>-2.0257049910634696E-11</v>
      </c>
      <c r="CB642" s="10">
        <v>0</v>
      </c>
      <c r="CC642" s="82">
        <f t="shared" ca="1" si="471"/>
        <v>3.9725652202851362E-13</v>
      </c>
      <c r="CD642" s="82">
        <f t="shared" ca="1" si="472"/>
        <v>3.4270724516460853E-13</v>
      </c>
      <c r="CE642" s="82">
        <f t="shared" ca="1" si="473"/>
        <v>1.8915613015532971E-10</v>
      </c>
      <c r="CF642" s="82">
        <f t="shared" ca="1" si="474"/>
        <v>3.7028113764059381E-11</v>
      </c>
      <c r="CG642" s="82">
        <f t="shared" ca="1" si="484"/>
        <v>2.269242076865822E-10</v>
      </c>
      <c r="CH642" s="13" t="str">
        <f t="shared" ca="1" si="485"/>
        <v/>
      </c>
      <c r="CI642" s="81">
        <f t="shared" ca="1" si="445"/>
        <v>0.1131775965863165</v>
      </c>
      <c r="CJ642" s="81">
        <f t="shared" ca="1" si="446"/>
        <v>0.13063724757458739</v>
      </c>
      <c r="CK642" s="81">
        <f t="shared" ca="1" si="447"/>
        <v>0.39004625943939081</v>
      </c>
      <c r="CL642" s="81">
        <f t="shared" ca="1" si="448"/>
        <v>0.17284488538116416</v>
      </c>
      <c r="CM642" s="89">
        <f t="shared" ca="1" si="486"/>
        <v>0.80670598898145884</v>
      </c>
    </row>
    <row r="643" spans="1:91" x14ac:dyDescent="0.3">
      <c r="A643">
        <v>578</v>
      </c>
      <c r="B643" s="3">
        <f t="shared" si="450"/>
        <v>1.7944444444444445</v>
      </c>
      <c r="C643" s="3">
        <f t="shared" si="487"/>
        <v>19.266666666666666</v>
      </c>
      <c r="D643" s="4">
        <f t="shared" ca="1" si="475"/>
        <v>643</v>
      </c>
      <c r="E643" s="58">
        <f>(0.5*(COS(B643*2*PI())+1)*('key variables'!$B$4-'key variables'!$B$6)+'key variables'!$B$6)/'key variables'!$B$4</f>
        <v>1</v>
      </c>
      <c r="F643" s="10">
        <f t="shared" ca="1" si="488"/>
        <v>11689222.907461114</v>
      </c>
      <c r="G643" s="10">
        <f t="shared" ca="1" si="489"/>
        <v>13492492.798713122</v>
      </c>
      <c r="H643" s="10">
        <f t="shared" ca="1" si="490"/>
        <v>40309474.521088287</v>
      </c>
      <c r="I643" s="10">
        <f t="shared" ca="1" si="491"/>
        <v>17912154.249750931</v>
      </c>
      <c r="J643" s="10">
        <f t="shared" ca="1" si="476"/>
        <v>83403344.477013454</v>
      </c>
      <c r="K643" s="82">
        <f t="shared" ca="1" si="452"/>
        <v>2249832.832292099</v>
      </c>
      <c r="L643" s="82">
        <f t="shared" ca="1" si="453"/>
        <v>2596909.4377209195</v>
      </c>
      <c r="M643" s="82">
        <f t="shared" ca="1" si="454"/>
        <v>7778311.98309422</v>
      </c>
      <c r="N643" s="82">
        <f t="shared" ca="1" si="455"/>
        <v>3496312.733215793</v>
      </c>
      <c r="O643" s="82">
        <f t="shared" ca="1" si="477"/>
        <v>16121366.986323033</v>
      </c>
      <c r="P643" s="10">
        <f ca="1">IF(IF($A643&gt;='key variables'!$B$26,K643*SUMPRODUCT(Z643:AC643,'control variables'!$O$3:$R$3)/J643+F$65*'key variables'!$B$25/scenario!J$65,K643*SUMPRODUCT(Z643:AC643,'control variables'!$O$7:$R$7)/J643+F$65*'key variables'!$B$25/scenario!J$65)&lt;'key variables'!$B$28,0,IF($A643&gt;='key variables'!$B$26,K643*SUMPRODUCT(Z643:AC643,'control variables'!$O$3:$R$3)/J643+F$65*'key variables'!$B$25/scenario!J$65,K643*SUMPRODUCT(Z643:AC643,'control variables'!$O$7:$R$7)/J643+F$65*'key variables'!$B$25/scenario!J$65))</f>
        <v>6.9909522993871301E-28</v>
      </c>
      <c r="Q643" s="10">
        <f ca="1">IF(IF($A643&gt;='key variables'!$B$26,L643*SUMPRODUCT(Z643:AC643,'control variables'!$O$4:$R$4)/J643+G$65*'key variables'!$B$25/scenario!J$65,L643*SUMPRODUCT(Z643:AC643,'control variables'!$O$7:$R$7)/J643+G$65*'key variables'!$B$25/scenario!J$65)&lt;'key variables'!$B$28,0,IF($A643&gt;='key variables'!$B$26,L643*SUMPRODUCT(Z643:AC643,'control variables'!$O$4:$R$4)/J643+G$65*'key variables'!$B$25/scenario!J$65,L643*SUMPRODUCT(Z643:AC643,'control variables'!$O$7:$R$7)/J643+G$65*'key variables'!$B$25/scenario!J$65))</f>
        <v>8.069430645849038E-28</v>
      </c>
      <c r="R643" s="10">
        <f ca="1">IF(IF($A643&gt;='key variables'!$B$26,M643*SUMPRODUCT(Z643:AC643,'control variables'!$O$5:$R$5)/J643+H$65*'key variables'!$B$25/scenario!J$65,M643*SUMPRODUCT(Z643:AC643,'control variables'!$O$7:$R$7)/J643+H$65*'key variables'!$B$25/scenario!J$65)&lt;'key variables'!$B$28,0,IF($A643&gt;='key variables'!$B$26,M643*SUMPRODUCT(Z643:AC643,'control variables'!$O$5:$R$5)/J643+H$65*'key variables'!$B$25/scenario!J$65,M643*SUMPRODUCT(Z643:AC643,'control variables'!$O$7:$R$7)/J643+H$65*'key variables'!$B$25/scenario!J$65))</f>
        <v>2.4169710417179588E-27</v>
      </c>
      <c r="S643" s="10">
        <f ca="1">IF(IF($A643&gt;='key variables'!$B$26,N643*SUMPRODUCT(Z643:AC643,'control variables'!$O$6:$R$6)/J643+I$65*'key variables'!$B$25/scenario!J$65,N643*SUMPRODUCT(Z643:AC643,'control variables'!$O$7:$R$7)/J643+I$65*'key variables'!$B$25/scenario!J$65)&lt;'key variables'!$B$28,0,IF($A643&gt;='key variables'!$B$26,N643*SUMPRODUCT(Z643:AC643,'control variables'!$O$6:$R$6)/J643+I$65*'key variables'!$B$25/scenario!J$65,N643*SUMPRODUCT(Z643:AC643,'control variables'!$O$7:$R$7)/J643+I$65*'key variables'!$B$25/scenario!J$65))</f>
        <v>1.08641651907754E-27</v>
      </c>
      <c r="T643" s="10">
        <f t="shared" ca="1" si="449"/>
        <v>5.0094258553191156E-27</v>
      </c>
      <c r="U643" s="82">
        <f ca="1">SUMPRODUCT(P613:P642,'control variables'!AD$7:AD$36)</f>
        <v>1.4822112184943972E-27</v>
      </c>
      <c r="V643" s="82">
        <f ca="1">SUMPRODUCT(Q613:Q642,'control variables'!AE$7:AE$36)</f>
        <v>1.7108685795479501E-27</v>
      </c>
      <c r="W643" s="82">
        <f ca="1">SUMPRODUCT(R613:R642,'control variables'!AF$7:AF$36)</f>
        <v>5.1244257425766002E-27</v>
      </c>
      <c r="X643" s="82">
        <f ca="1">SUMPRODUCT(S613:S642,'control variables'!AG$7:AG$36)</f>
        <v>2.3034040050245098E-27</v>
      </c>
      <c r="Y643" s="82">
        <f t="shared" ref="Y643:Y706" ca="1" si="492">SUM(U643:X643)</f>
        <v>1.0620909545643458E-26</v>
      </c>
      <c r="Z643" s="10">
        <f ca="1">IF($A643&gt;='key variables'!$B$26,SUMPRODUCT(P613:P642,'control variables'!V$7:V$36)*$E643,SUMPRODUCT(P613:P642,'control variables'!Z$7:Z$36)*$E643)</f>
        <v>3.6167454245214763E-27</v>
      </c>
      <c r="AA643" s="10">
        <f ca="1">IF($A643&gt;='key variables'!$B$26,SUMPRODUCT(Q613:Q642,'control variables'!W$7:W$36)*$E643,SUMPRODUCT(Q613:Q642,'control variables'!AA$7:AA$36)*$E643)</f>
        <v>4.1746925335803586E-27</v>
      </c>
      <c r="AB643" s="10">
        <f ca="1">IF($A643&gt;='key variables'!$B$26,SUMPRODUCT(R613:R642,'control variables'!X$7:X$36)*$E643,SUMPRODUCT(R613:R642,'control variables'!AB$7:AB$36)*$E643)</f>
        <v>1.2504117582236505E-26</v>
      </c>
      <c r="AC643" s="10">
        <f ca="1">IF($A643&gt;='key variables'!$B$26,SUMPRODUCT(S613:S642,'control variables'!Y$7:Y$36)*$E643,SUMPRODUCT(S613:S642,'control variables'!AC$7:AC$36)*$E643)</f>
        <v>5.6205389569640004E-27</v>
      </c>
      <c r="AD643" s="10">
        <f t="shared" ref="AD643:AD706" ca="1" si="493">SUM(Z643:AC643)</f>
        <v>2.5916094497302343E-26</v>
      </c>
      <c r="AE643" s="82">
        <f ca="1">SUMPRODUCT(P613:P642,'control variables'!AL$7:AL$36)</f>
        <v>4.9243819618497153E-27</v>
      </c>
      <c r="AF643" s="82">
        <f ca="1">SUMPRODUCT(Q613:Q642,'control variables'!AM$7:AM$36)</f>
        <v>5.6691930636238063E-27</v>
      </c>
      <c r="AG643" s="82">
        <f ca="1">SUMPRODUCT(R613:R642,'control variables'!AN$7:AN$36)</f>
        <v>1.6164359353216473E-26</v>
      </c>
      <c r="AH643" s="82">
        <f ca="1">SUMPRODUCT(S613:S642,'control variables'!AO$7:AO$36)</f>
        <v>6.999007261900925E-27</v>
      </c>
      <c r="AI643" s="82">
        <f t="shared" ca="1" si="456"/>
        <v>3.3756941640590919E-26</v>
      </c>
      <c r="AJ643" s="10">
        <f ca="1">SUMPRODUCT(P613:P642,'control variables'!AP$7:AP$36)</f>
        <v>4.7052661176742046E-30</v>
      </c>
      <c r="AK643" s="10">
        <f ca="1">SUMPRODUCT(Q613:Q642,'control variables'!AQ$7:AQ$36)</f>
        <v>1.3577842109637886E-29</v>
      </c>
      <c r="AL643" s="10">
        <f ca="1">SUMPRODUCT(R613:R642,'control variables'!AR$7:AR$36)</f>
        <v>4.8802329623929294E-28</v>
      </c>
      <c r="AM643" s="10">
        <f ca="1">SUMPRODUCT(S613:S642,'control variables'!AS$7:AS$36)</f>
        <v>3.6560675985053137E-28</v>
      </c>
      <c r="AN643" s="10">
        <f t="shared" ca="1" si="478"/>
        <v>8.719131643171365E-28</v>
      </c>
      <c r="AO643" s="82">
        <f ca="1">SUMPRODUCT(P613:P642,'control variables'!AX$7:AX$36)</f>
        <v>6.3984438637554352E-30</v>
      </c>
      <c r="AP643" s="82">
        <f ca="1">SUMPRODUCT(Q613:Q642,'control variables'!AY$7:AY$36)</f>
        <v>1.4771034556896975E-29</v>
      </c>
      <c r="AQ643" s="82">
        <f ca="1">SUMPRODUCT(R613:R642,'control variables'!AZ$7:AZ$36)</f>
        <v>1.3272744142834963E-28</v>
      </c>
      <c r="AR643" s="82">
        <f ca="1">SUMPRODUCT(S613:S642,'control variables'!BA$7:BA$36)</f>
        <v>9.943387985330161E-29</v>
      </c>
      <c r="AS643" s="82">
        <f t="shared" ca="1" si="479"/>
        <v>2.5333079970230364E-28</v>
      </c>
      <c r="AT643" s="10">
        <f ca="1">SUMPRODUCT(P613:P642,'control variables'!AT$7:AT$36)</f>
        <v>-5.6468763956510898E-30</v>
      </c>
      <c r="AU643" s="10">
        <f ca="1">SUMPRODUCT(Q613:Q642,'control variables'!AU$7:AU$36)</f>
        <v>6.1256186159429607E-30</v>
      </c>
      <c r="AV643" s="10">
        <f ca="1">SUMPRODUCT(R613:R642,'control variables'!AV$7:AV$36)</f>
        <v>2.6377404645037775E-27</v>
      </c>
      <c r="AW643" s="10">
        <f ca="1">SUMPRODUCT(S613:S642,'control variables'!AW$7:AW$36)</f>
        <v>1.9760854696596251E-27</v>
      </c>
      <c r="AX643" s="10">
        <f t="shared" ca="1" si="457"/>
        <v>4.6143046763836943E-27</v>
      </c>
      <c r="AY643" s="82">
        <f ca="1">SUMPRODUCT(P613:P642,'control variables'!BB$7:BB$36)</f>
        <v>2.0466902315044355E-29</v>
      </c>
      <c r="AZ643" s="82">
        <f ca="1">SUMPRODUCT(Q613:Q642,'control variables'!BC$7:BC$36)</f>
        <v>5.219056440531388E-29</v>
      </c>
      <c r="BA643" s="82">
        <f ca="1">SUMPRODUCT(R613:R642,'control variables'!BD$7:BD$36)</f>
        <v>3.65349993176885E-28</v>
      </c>
      <c r="BB643" s="82">
        <f ca="1">SUMPRODUCT(S613:S642,'control variables'!BE$7:BE$36)</f>
        <v>5.1918842086012785E-29</v>
      </c>
      <c r="BC643" s="82">
        <f t="shared" ca="1" si="480"/>
        <v>4.8992630198325607E-28</v>
      </c>
      <c r="BD643" s="10">
        <f ca="1">SUMPRODUCT(P613:P642,'control variables'!BF$7:BF$36)</f>
        <v>4.2814976940384903E-30</v>
      </c>
      <c r="BE643" s="10">
        <f ca="1">SUMPRODUCT(Q613:Q642,'control variables'!BG$7:BG$36)</f>
        <v>4.9419946271747519E-30</v>
      </c>
      <c r="BF643" s="10">
        <f ca="1">SUMPRODUCT(R613:R642,'control variables'!BH$7:BH$36)</f>
        <v>1.4802355242189879E-28</v>
      </c>
      <c r="BG643" s="10">
        <f ca="1">SUMPRODUCT(S613:S642,'control variables'!BI$7:BI$36)</f>
        <v>3.3267927043384269E-28</v>
      </c>
      <c r="BH643" s="10">
        <f t="shared" ca="1" si="481"/>
        <v>4.8992631517695473E-28</v>
      </c>
      <c r="BI643" s="82">
        <f t="shared" ca="1" si="458"/>
        <v>4.9392019877691089E-27</v>
      </c>
      <c r="BJ643" s="82">
        <f t="shared" ca="1" si="459"/>
        <v>5.7275092466450629E-27</v>
      </c>
      <c r="BK643" s="82">
        <f t="shared" ca="1" si="460"/>
        <v>1.9167449810897137E-26</v>
      </c>
      <c r="BL643" s="82">
        <f t="shared" ca="1" si="461"/>
        <v>9.0270115736465625E-27</v>
      </c>
      <c r="BM643" s="82">
        <f t="shared" ca="1" si="451"/>
        <v>3.8861172618957874E-26</v>
      </c>
      <c r="BN643" s="10">
        <f ca="1">BN642+BI643-INDIRECT(ADDRESS(MAX($D643-'key variables'!$B$9*30,34),scenario!BI$4),TRUE)</f>
        <v>9439390.0751690175</v>
      </c>
      <c r="BO643" s="10">
        <f ca="1">BO642+BJ643-INDIRECT(ADDRESS(MAX($D643-'key variables'!$B$9*30,34),scenario!BJ$4),TRUE)</f>
        <v>10895583.360992203</v>
      </c>
      <c r="BP643" s="10">
        <f ca="1">BP642+BK643-INDIRECT(ADDRESS(MAX($D643-'key variables'!$B$9*30,34),scenario!BK$4),TRUE)</f>
        <v>32531162.537994072</v>
      </c>
      <c r="BQ643" s="10">
        <f ca="1">BQ642+BL643-INDIRECT(ADDRESS(MAX($D643-'key variables'!$B$9*30,34),scenario!BL$4),TRUE)</f>
        <v>14415841.516535141</v>
      </c>
      <c r="BR643" s="10">
        <f t="shared" ca="1" si="482"/>
        <v>67281977.490690395</v>
      </c>
      <c r="BS643" s="82">
        <f t="shared" ca="1" si="463"/>
        <v>-2.3433848477536824E-9</v>
      </c>
      <c r="BT643" s="82">
        <f t="shared" ca="1" si="464"/>
        <v>-3.4288309057018498E-10</v>
      </c>
      <c r="BU643" s="82">
        <f t="shared" ca="1" si="465"/>
        <v>-4.2578247660364599E-9</v>
      </c>
      <c r="BV643" s="82">
        <f t="shared" ca="1" si="466"/>
        <v>-2.9943922343414556E-9</v>
      </c>
      <c r="BW643" s="82">
        <f t="shared" ca="1" si="483"/>
        <v>-9.9384849387017825E-9</v>
      </c>
      <c r="BX643" s="10">
        <f t="shared" ca="1" si="467"/>
        <v>-1.8625994260191893E-12</v>
      </c>
      <c r="BY643" s="10">
        <f t="shared" ca="1" si="468"/>
        <v>2.8902850229962428E-12</v>
      </c>
      <c r="BZ643" s="10">
        <f t="shared" ca="1" si="469"/>
        <v>-3.5034723983035463E-11</v>
      </c>
      <c r="CA643" s="10">
        <f t="shared" ca="1" si="470"/>
        <v>-2.0257049910634696E-11</v>
      </c>
      <c r="CB643" s="10">
        <v>0</v>
      </c>
      <c r="CC643" s="82">
        <f t="shared" ca="1" si="471"/>
        <v>3.9725652202851362E-13</v>
      </c>
      <c r="CD643" s="82">
        <f t="shared" ca="1" si="472"/>
        <v>3.4270724516460853E-13</v>
      </c>
      <c r="CE643" s="82">
        <f t="shared" ca="1" si="473"/>
        <v>1.8915613015532971E-10</v>
      </c>
      <c r="CF643" s="82">
        <f t="shared" ca="1" si="474"/>
        <v>3.7028113764059381E-11</v>
      </c>
      <c r="CG643" s="82">
        <f t="shared" ca="1" si="484"/>
        <v>2.269242076865822E-10</v>
      </c>
      <c r="CH643" s="13" t="str">
        <f t="shared" ca="1" si="485"/>
        <v/>
      </c>
      <c r="CI643" s="81">
        <f t="shared" ref="CI643:CI706" ca="1" si="494">BN643/$J643</f>
        <v>0.1131775965863165</v>
      </c>
      <c r="CJ643" s="81">
        <f t="shared" ref="CJ643:CJ706" ca="1" si="495">BO643/$J643</f>
        <v>0.13063724757458739</v>
      </c>
      <c r="CK643" s="81">
        <f t="shared" ref="CK643:CK706" ca="1" si="496">BP643/$J643</f>
        <v>0.39004625943939081</v>
      </c>
      <c r="CL643" s="81">
        <f t="shared" ref="CL643:CL706" ca="1" si="497">BQ643/$J643</f>
        <v>0.17284488538116416</v>
      </c>
      <c r="CM643" s="89">
        <f t="shared" ca="1" si="486"/>
        <v>0.80670598898145884</v>
      </c>
    </row>
    <row r="644" spans="1:91" x14ac:dyDescent="0.3">
      <c r="A644">
        <v>579</v>
      </c>
      <c r="B644" s="3">
        <f t="shared" si="450"/>
        <v>1.7972222222222223</v>
      </c>
      <c r="C644" s="3">
        <f t="shared" si="487"/>
        <v>19.3</v>
      </c>
      <c r="D644" s="4">
        <f t="shared" ca="1" si="475"/>
        <v>644</v>
      </c>
      <c r="E644" s="58">
        <f>(0.5*(COS(B644*2*PI())+1)*('key variables'!$B$4-'key variables'!$B$6)+'key variables'!$B$6)/'key variables'!$B$4</f>
        <v>1</v>
      </c>
      <c r="F644" s="10">
        <f t="shared" ca="1" si="488"/>
        <v>11689222.907461114</v>
      </c>
      <c r="G644" s="10">
        <f t="shared" ca="1" si="489"/>
        <v>13492492.798713122</v>
      </c>
      <c r="H644" s="10">
        <f t="shared" ca="1" si="490"/>
        <v>40309474.521088287</v>
      </c>
      <c r="I644" s="10">
        <f t="shared" ca="1" si="491"/>
        <v>17912154.249750931</v>
      </c>
      <c r="J644" s="10">
        <f t="shared" ca="1" si="476"/>
        <v>83403344.477013454</v>
      </c>
      <c r="K644" s="82">
        <f t="shared" ca="1" si="452"/>
        <v>2249832.832292099</v>
      </c>
      <c r="L644" s="82">
        <f t="shared" ca="1" si="453"/>
        <v>2596909.4377209195</v>
      </c>
      <c r="M644" s="82">
        <f t="shared" ca="1" si="454"/>
        <v>7778311.98309422</v>
      </c>
      <c r="N644" s="82">
        <f t="shared" ca="1" si="455"/>
        <v>3496312.733215793</v>
      </c>
      <c r="O644" s="82">
        <f t="shared" ca="1" si="477"/>
        <v>16121366.986323033</v>
      </c>
      <c r="P644" s="10">
        <f ca="1">IF(IF($A644&gt;='key variables'!$B$26,K644*SUMPRODUCT(Z644:AC644,'control variables'!$O$3:$R$3)/J644+F$65*'key variables'!$B$25/scenario!J$65,K644*SUMPRODUCT(Z644:AC644,'control variables'!$O$7:$R$7)/J644+F$65*'key variables'!$B$25/scenario!J$65)&lt;'key variables'!$B$28,0,IF($A644&gt;='key variables'!$B$26,K644*SUMPRODUCT(Z644:AC644,'control variables'!$O$3:$R$3)/J644+F$65*'key variables'!$B$25/scenario!J$65,K644*SUMPRODUCT(Z644:AC644,'control variables'!$O$7:$R$7)/J644+F$65*'key variables'!$B$25/scenario!J$65))</f>
        <v>6.015359499283897E-28</v>
      </c>
      <c r="Q644" s="10">
        <f ca="1">IF(IF($A644&gt;='key variables'!$B$26,L644*SUMPRODUCT(Z644:AC644,'control variables'!$O$4:$R$4)/J644+G$65*'key variables'!$B$25/scenario!J$65,L644*SUMPRODUCT(Z644:AC644,'control variables'!$O$7:$R$7)/J644+G$65*'key variables'!$B$25/scenario!J$65)&lt;'key variables'!$B$28,0,IF($A644&gt;='key variables'!$B$26,L644*SUMPRODUCT(Z644:AC644,'control variables'!$O$4:$R$4)/J644+G$65*'key variables'!$B$25/scenario!J$65,L644*SUMPRODUCT(Z644:AC644,'control variables'!$O$7:$R$7)/J644+G$65*'key variables'!$B$25/scenario!J$65))</f>
        <v>6.9433353584140406E-28</v>
      </c>
      <c r="R644" s="10">
        <f ca="1">IF(IF($A644&gt;='key variables'!$B$26,M644*SUMPRODUCT(Z644:AC644,'control variables'!$O$5:$R$5)/J644+H$65*'key variables'!$B$25/scenario!J$65,M644*SUMPRODUCT(Z644:AC644,'control variables'!$O$7:$R$7)/J644+H$65*'key variables'!$B$25/scenario!J$65)&lt;'key variables'!$B$28,0,IF($A644&gt;='key variables'!$B$26,M644*SUMPRODUCT(Z644:AC644,'control variables'!$O$5:$R$5)/J644+H$65*'key variables'!$B$25/scenario!J$65,M644*SUMPRODUCT(Z644:AC644,'control variables'!$O$7:$R$7)/J644+H$65*'key variables'!$B$25/scenario!J$65))</f>
        <v>2.0796808635880402E-27</v>
      </c>
      <c r="S644" s="10">
        <f ca="1">IF(IF($A644&gt;='key variables'!$B$26,N644*SUMPRODUCT(Z644:AC644,'control variables'!$O$6:$R$6)/J644+I$65*'key variables'!$B$25/scenario!J$65,N644*SUMPRODUCT(Z644:AC644,'control variables'!$O$7:$R$7)/J644+I$65*'key variables'!$B$25/scenario!J$65)&lt;'key variables'!$B$28,0,IF($A644&gt;='key variables'!$B$26,N644*SUMPRODUCT(Z644:AC644,'control variables'!$O$6:$R$6)/J644+I$65*'key variables'!$B$25/scenario!J$65,N644*SUMPRODUCT(Z644:AC644,'control variables'!$O$7:$R$7)/J644+I$65*'key variables'!$B$25/scenario!J$65))</f>
        <v>9.3480625361797124E-28</v>
      </c>
      <c r="T644" s="10">
        <f t="shared" ca="1" si="449"/>
        <v>4.3103566029758052E-27</v>
      </c>
      <c r="U644" s="82">
        <f ca="1">SUMPRODUCT(P614:P643,'control variables'!AD$7:AD$36)</f>
        <v>1.2753674966280441E-27</v>
      </c>
      <c r="V644" s="82">
        <f ca="1">SUMPRODUCT(Q614:Q643,'control variables'!AE$7:AE$36)</f>
        <v>1.4721155461055461E-27</v>
      </c>
      <c r="W644" s="82">
        <f ca="1">SUMPRODUCT(R614:R643,'control variables'!AF$7:AF$36)</f>
        <v>4.4093081670268902E-27</v>
      </c>
      <c r="X644" s="82">
        <f ca="1">SUMPRODUCT(S614:S643,'control variables'!AG$7:AG$36)</f>
        <v>1.9819621946966286E-27</v>
      </c>
      <c r="Y644" s="82">
        <f t="shared" ca="1" si="492"/>
        <v>9.1387534044571081E-27</v>
      </c>
      <c r="Z644" s="10">
        <f ca="1">IF($A644&gt;='key variables'!$B$26,SUMPRODUCT(P614:P643,'control variables'!V$7:V$36)*$E644,SUMPRODUCT(P614:P643,'control variables'!Z$7:Z$36)*$E644)</f>
        <v>3.112025803379334E-27</v>
      </c>
      <c r="AA644" s="10">
        <f ca="1">IF($A644&gt;='key variables'!$B$26,SUMPRODUCT(Q614:Q643,'control variables'!W$7:W$36)*$E644,SUMPRODUCT(Q614:Q643,'control variables'!AA$7:AA$36)*$E644)</f>
        <v>3.5921109618590398E-27</v>
      </c>
      <c r="AB644" s="10">
        <f ca="1">IF($A644&gt;='key variables'!$B$26,SUMPRODUCT(R614:R643,'control variables'!X$7:X$36)*$E644,SUMPRODUCT(R614:R643,'control variables'!AB$7:AB$36)*$E644)</f>
        <v>1.0759158303091715E-26</v>
      </c>
      <c r="AC644" s="10">
        <f ca="1">IF($A644&gt;='key variables'!$B$26,SUMPRODUCT(S614:S643,'control variables'!Y$7:Y$36)*$E644,SUMPRODUCT(S614:S643,'control variables'!AC$7:AC$36)*$E644)</f>
        <v>4.8361883986581575E-27</v>
      </c>
      <c r="AD644" s="10">
        <f t="shared" ca="1" si="493"/>
        <v>2.2299483466988247E-26</v>
      </c>
      <c r="AE644" s="82">
        <f ca="1">SUMPRODUCT(P614:P643,'control variables'!AL$7:AL$36)</f>
        <v>4.2371806506120493E-27</v>
      </c>
      <c r="AF644" s="82">
        <f ca="1">SUMPRODUCT(Q614:Q643,'control variables'!AM$7:AM$36)</f>
        <v>4.8780527871050495E-27</v>
      </c>
      <c r="AG644" s="82">
        <f ca="1">SUMPRODUCT(R614:R643,'control variables'!AN$7:AN$36)</f>
        <v>1.3908610504141671E-26</v>
      </c>
      <c r="AH644" s="82">
        <f ca="1">SUMPRODUCT(S614:S643,'control variables'!AO$7:AO$36)</f>
        <v>6.022290385549276E-27</v>
      </c>
      <c r="AI644" s="82">
        <f t="shared" ca="1" si="456"/>
        <v>2.9046134327408043E-26</v>
      </c>
      <c r="AJ644" s="10">
        <f ca="1">SUMPRODUCT(P614:P643,'control variables'!AP$7:AP$36)</f>
        <v>4.0486425919529564E-30</v>
      </c>
      <c r="AK644" s="10">
        <f ca="1">SUMPRODUCT(Q614:Q643,'control variables'!AQ$7:AQ$36)</f>
        <v>1.1683043742287779E-29</v>
      </c>
      <c r="AL644" s="10">
        <f ca="1">SUMPRODUCT(R614:R643,'control variables'!AR$7:AR$36)</f>
        <v>4.1991926781737965E-28</v>
      </c>
      <c r="AM644" s="10">
        <f ca="1">SUMPRODUCT(S614:S643,'control variables'!AS$7:AS$36)</f>
        <v>3.1458605375724003E-28</v>
      </c>
      <c r="AN644" s="10">
        <f t="shared" ca="1" si="478"/>
        <v>7.5023700790886041E-28</v>
      </c>
      <c r="AO644" s="82">
        <f ca="1">SUMPRODUCT(P614:P643,'control variables'!AX$7:AX$36)</f>
        <v>5.5055360740839568E-30</v>
      </c>
      <c r="AP644" s="82">
        <f ca="1">SUMPRODUCT(Q614:Q643,'control variables'!AY$7:AY$36)</f>
        <v>1.2709725260730267E-29</v>
      </c>
      <c r="AQ644" s="82">
        <f ca="1">SUMPRODUCT(R614:R643,'control variables'!AZ$7:AZ$36)</f>
        <v>1.1420522432711533E-28</v>
      </c>
      <c r="AR644" s="82">
        <f ca="1">SUMPRODUCT(S614:S643,'control variables'!BA$7:BA$36)</f>
        <v>8.5557805018730783E-29</v>
      </c>
      <c r="AS644" s="82">
        <f t="shared" ca="1" si="479"/>
        <v>2.1797829068066036E-28</v>
      </c>
      <c r="AT644" s="10">
        <f ca="1">SUMPRODUCT(P614:P643,'control variables'!AT$7:AT$36)</f>
        <v>-4.8588504274073848E-30</v>
      </c>
      <c r="AU644" s="10">
        <f ca="1">SUMPRODUCT(Q614:Q643,'control variables'!AU$7:AU$36)</f>
        <v>5.2707838006036839E-30</v>
      </c>
      <c r="AV644" s="10">
        <f ca="1">SUMPRODUCT(R614:R643,'control variables'!AV$7:AV$36)</f>
        <v>2.2696417426835128E-27</v>
      </c>
      <c r="AW644" s="10">
        <f ca="1">SUMPRODUCT(S614:S643,'control variables'!AW$7:AW$36)</f>
        <v>1.7003212140863819E-27</v>
      </c>
      <c r="AX644" s="10">
        <f t="shared" ca="1" si="457"/>
        <v>3.970374890143091E-27</v>
      </c>
      <c r="AY644" s="82">
        <f ca="1">SUMPRODUCT(P614:P643,'control variables'!BB$7:BB$36)</f>
        <v>1.7610730268108212E-29</v>
      </c>
      <c r="AZ644" s="82">
        <f ca="1">SUMPRODUCT(Q614:Q643,'control variables'!BC$7:BC$36)</f>
        <v>4.490733077895771E-29</v>
      </c>
      <c r="BA644" s="82">
        <f ca="1">SUMPRODUCT(R614:R643,'control variables'!BD$7:BD$36)</f>
        <v>3.1436511907148142E-28</v>
      </c>
      <c r="BB644" s="82">
        <f ca="1">SUMPRODUCT(S614:S643,'control variables'!BE$7:BE$36)</f>
        <v>4.4673527519462063E-29</v>
      </c>
      <c r="BC644" s="82">
        <f t="shared" ca="1" si="480"/>
        <v>4.2155670763800941E-28</v>
      </c>
      <c r="BD644" s="10">
        <f ca="1">SUMPRODUCT(P614:P643,'control variables'!BF$7:BF$36)</f>
        <v>3.6840113795733311E-30</v>
      </c>
      <c r="BE644" s="10">
        <f ca="1">SUMPRODUCT(Q614:Q643,'control variables'!BG$7:BG$36)</f>
        <v>4.2523354548695397E-30</v>
      </c>
      <c r="BF644" s="10">
        <f ca="1">SUMPRODUCT(R614:R643,'control variables'!BH$7:BH$36)</f>
        <v>1.2736675120167477E-28</v>
      </c>
      <c r="BG644" s="10">
        <f ca="1">SUMPRODUCT(S614:S643,'control variables'!BI$7:BI$36)</f>
        <v>2.8625362095439961E-28</v>
      </c>
      <c r="BH644" s="10">
        <f t="shared" ca="1" si="481"/>
        <v>4.2155671899051722E-28</v>
      </c>
      <c r="BI644" s="82">
        <f t="shared" ca="1" si="458"/>
        <v>4.2499325304527506E-27</v>
      </c>
      <c r="BJ644" s="82">
        <f t="shared" ca="1" si="459"/>
        <v>4.9282309016846108E-27</v>
      </c>
      <c r="BK644" s="82">
        <f t="shared" ca="1" si="460"/>
        <v>1.6492617365896665E-26</v>
      </c>
      <c r="BL644" s="82">
        <f t="shared" ca="1" si="461"/>
        <v>7.7672851271551193E-27</v>
      </c>
      <c r="BM644" s="82">
        <f t="shared" ca="1" si="451"/>
        <v>3.3438065925189145E-26</v>
      </c>
      <c r="BN644" s="10">
        <f ca="1">BN643+BI644-INDIRECT(ADDRESS(MAX($D644-'key variables'!$B$9*30,34),scenario!BI$4),TRUE)</f>
        <v>9439390.0751690175</v>
      </c>
      <c r="BO644" s="10">
        <f ca="1">BO643+BJ644-INDIRECT(ADDRESS(MAX($D644-'key variables'!$B$9*30,34),scenario!BJ$4),TRUE)</f>
        <v>10895583.360992203</v>
      </c>
      <c r="BP644" s="10">
        <f ca="1">BP643+BK644-INDIRECT(ADDRESS(MAX($D644-'key variables'!$B$9*30,34),scenario!BK$4),TRUE)</f>
        <v>32531162.537994072</v>
      </c>
      <c r="BQ644" s="10">
        <f ca="1">BQ643+BL644-INDIRECT(ADDRESS(MAX($D644-'key variables'!$B$9*30,34),scenario!BL$4),TRUE)</f>
        <v>14415841.516535141</v>
      </c>
      <c r="BR644" s="10">
        <f t="shared" ca="1" si="482"/>
        <v>67281977.490690395</v>
      </c>
      <c r="BS644" s="82">
        <f t="shared" ca="1" si="463"/>
        <v>-2.3433848477536824E-9</v>
      </c>
      <c r="BT644" s="82">
        <f t="shared" ca="1" si="464"/>
        <v>-3.4288309057018498E-10</v>
      </c>
      <c r="BU644" s="82">
        <f t="shared" ca="1" si="465"/>
        <v>-4.2578247660364599E-9</v>
      </c>
      <c r="BV644" s="82">
        <f t="shared" ca="1" si="466"/>
        <v>-2.9943922343414556E-9</v>
      </c>
      <c r="BW644" s="82">
        <f t="shared" ca="1" si="483"/>
        <v>-9.9384849387017825E-9</v>
      </c>
      <c r="BX644" s="10">
        <f t="shared" ca="1" si="467"/>
        <v>-1.8625994260191893E-12</v>
      </c>
      <c r="BY644" s="10">
        <f t="shared" ca="1" si="468"/>
        <v>2.8902850229962428E-12</v>
      </c>
      <c r="BZ644" s="10">
        <f t="shared" ca="1" si="469"/>
        <v>-3.5034723983035463E-11</v>
      </c>
      <c r="CA644" s="10">
        <f t="shared" ca="1" si="470"/>
        <v>-2.0257049910634696E-11</v>
      </c>
      <c r="CB644" s="10">
        <v>0</v>
      </c>
      <c r="CC644" s="82">
        <f t="shared" ca="1" si="471"/>
        <v>3.9725652202851362E-13</v>
      </c>
      <c r="CD644" s="82">
        <f t="shared" ca="1" si="472"/>
        <v>3.4270724516460853E-13</v>
      </c>
      <c r="CE644" s="82">
        <f t="shared" ca="1" si="473"/>
        <v>1.8915613015532971E-10</v>
      </c>
      <c r="CF644" s="82">
        <f t="shared" ca="1" si="474"/>
        <v>3.7028113764059381E-11</v>
      </c>
      <c r="CG644" s="82">
        <f t="shared" ca="1" si="484"/>
        <v>2.269242076865822E-10</v>
      </c>
      <c r="CH644" s="13" t="str">
        <f t="shared" ca="1" si="485"/>
        <v/>
      </c>
      <c r="CI644" s="81">
        <f t="shared" ca="1" si="494"/>
        <v>0.1131775965863165</v>
      </c>
      <c r="CJ644" s="81">
        <f t="shared" ca="1" si="495"/>
        <v>0.13063724757458739</v>
      </c>
      <c r="CK644" s="81">
        <f t="shared" ca="1" si="496"/>
        <v>0.39004625943939081</v>
      </c>
      <c r="CL644" s="81">
        <f t="shared" ca="1" si="497"/>
        <v>0.17284488538116416</v>
      </c>
      <c r="CM644" s="89">
        <f t="shared" ca="1" si="486"/>
        <v>0.80670598898145884</v>
      </c>
    </row>
    <row r="645" spans="1:91" x14ac:dyDescent="0.3">
      <c r="A645">
        <v>580</v>
      </c>
      <c r="B645" s="3">
        <f t="shared" si="450"/>
        <v>1.8</v>
      </c>
      <c r="C645" s="3">
        <f t="shared" si="487"/>
        <v>19.333333333333332</v>
      </c>
      <c r="D645" s="4">
        <f t="shared" ca="1" si="475"/>
        <v>645</v>
      </c>
      <c r="E645" s="58">
        <f>(0.5*(COS(B645*2*PI())+1)*('key variables'!$B$4-'key variables'!$B$6)+'key variables'!$B$6)/'key variables'!$B$4</f>
        <v>1</v>
      </c>
      <c r="F645" s="10">
        <f t="shared" ca="1" si="488"/>
        <v>11689222.907461114</v>
      </c>
      <c r="G645" s="10">
        <f t="shared" ca="1" si="489"/>
        <v>13492492.798713122</v>
      </c>
      <c r="H645" s="10">
        <f t="shared" ca="1" si="490"/>
        <v>40309474.521088287</v>
      </c>
      <c r="I645" s="10">
        <f t="shared" ca="1" si="491"/>
        <v>17912154.249750931</v>
      </c>
      <c r="J645" s="10">
        <f t="shared" ca="1" si="476"/>
        <v>83403344.477013454</v>
      </c>
      <c r="K645" s="82">
        <f t="shared" ca="1" si="452"/>
        <v>2249832.832292099</v>
      </c>
      <c r="L645" s="82">
        <f t="shared" ca="1" si="453"/>
        <v>2596909.4377209195</v>
      </c>
      <c r="M645" s="82">
        <f t="shared" ca="1" si="454"/>
        <v>7778311.98309422</v>
      </c>
      <c r="N645" s="82">
        <f t="shared" ca="1" si="455"/>
        <v>3496312.733215793</v>
      </c>
      <c r="O645" s="82">
        <f t="shared" ca="1" si="477"/>
        <v>16121366.986323033</v>
      </c>
      <c r="P645" s="10">
        <f ca="1">IF(IF($A645&gt;='key variables'!$B$26,K645*SUMPRODUCT(Z645:AC645,'control variables'!$O$3:$R$3)/J645+F$65*'key variables'!$B$25/scenario!J$65,K645*SUMPRODUCT(Z645:AC645,'control variables'!$O$7:$R$7)/J645+F$65*'key variables'!$B$25/scenario!J$65)&lt;'key variables'!$B$28,0,IF($A645&gt;='key variables'!$B$26,K645*SUMPRODUCT(Z645:AC645,'control variables'!$O$3:$R$3)/J645+F$65*'key variables'!$B$25/scenario!J$65,K645*SUMPRODUCT(Z645:AC645,'control variables'!$O$7:$R$7)/J645+F$65*'key variables'!$B$25/scenario!J$65))</f>
        <v>5.1759114289475521E-28</v>
      </c>
      <c r="Q645" s="10">
        <f ca="1">IF(IF($A645&gt;='key variables'!$B$26,L645*SUMPRODUCT(Z645:AC645,'control variables'!$O$4:$R$4)/J645+G$65*'key variables'!$B$25/scenario!J$65,L645*SUMPRODUCT(Z645:AC645,'control variables'!$O$7:$R$7)/J645+G$65*'key variables'!$B$25/scenario!J$65)&lt;'key variables'!$B$28,0,IF($A645&gt;='key variables'!$B$26,L645*SUMPRODUCT(Z645:AC645,'control variables'!$O$4:$R$4)/J645+G$65*'key variables'!$B$25/scenario!J$65,L645*SUMPRODUCT(Z645:AC645,'control variables'!$O$7:$R$7)/J645+G$65*'key variables'!$B$25/scenario!J$65))</f>
        <v>5.974387539250008E-28</v>
      </c>
      <c r="R645" s="10">
        <f ca="1">IF(IF($A645&gt;='key variables'!$B$26,M645*SUMPRODUCT(Z645:AC645,'control variables'!$O$5:$R$5)/J645+H$65*'key variables'!$B$25/scenario!J$65,M645*SUMPRODUCT(Z645:AC645,'control variables'!$O$7:$R$7)/J645+H$65*'key variables'!$B$25/scenario!J$65)&lt;'key variables'!$B$28,0,IF($A645&gt;='key variables'!$B$26,M645*SUMPRODUCT(Z645:AC645,'control variables'!$O$5:$R$5)/J645+H$65*'key variables'!$B$25/scenario!J$65,M645*SUMPRODUCT(Z645:AC645,'control variables'!$O$7:$R$7)/J645+H$65*'key variables'!$B$25/scenario!J$65))</f>
        <v>1.7894597906725757E-27</v>
      </c>
      <c r="S645" s="10">
        <f ca="1">IF(IF($A645&gt;='key variables'!$B$26,N645*SUMPRODUCT(Z645:AC645,'control variables'!$O$6:$R$6)/J645+I$65*'key variables'!$B$25/scenario!J$65,N645*SUMPRODUCT(Z645:AC645,'control variables'!$O$7:$R$7)/J645+I$65*'key variables'!$B$25/scenario!J$65)&lt;'key variables'!$B$28,0,IF($A645&gt;='key variables'!$B$26,N645*SUMPRODUCT(Z645:AC645,'control variables'!$O$6:$R$6)/J645+I$65*'key variables'!$B$25/scenario!J$65,N645*SUMPRODUCT(Z645:AC645,'control variables'!$O$7:$R$7)/J645+I$65*'key variables'!$B$25/scenario!J$65))</f>
        <v>8.0435331795695698E-28</v>
      </c>
      <c r="T645" s="10">
        <f t="shared" ref="T645:T708" ca="1" si="498">SUM(P645:S645)</f>
        <v>3.7088430054492891E-27</v>
      </c>
      <c r="U645" s="82">
        <f ca="1">SUMPRODUCT(P615:P644,'control variables'!AD$7:AD$36)</f>
        <v>1.0973889761187449E-27</v>
      </c>
      <c r="V645" s="82">
        <f ca="1">SUMPRODUCT(Q615:Q644,'control variables'!AE$7:AE$36)</f>
        <v>1.2666806831289363E-27</v>
      </c>
      <c r="W645" s="82">
        <f ca="1">SUMPRODUCT(R615:R644,'control variables'!AF$7:AF$36)</f>
        <v>3.7939858022090201E-27</v>
      </c>
      <c r="X645" s="82">
        <f ca="1">SUMPRODUCT(S615:S644,'control variables'!AG$7:AG$36)</f>
        <v>1.7053778375994784E-27</v>
      </c>
      <c r="Y645" s="82">
        <f t="shared" ca="1" si="492"/>
        <v>7.8634332990561802E-27</v>
      </c>
      <c r="Z645" s="10">
        <f ca="1">IF($A645&gt;='key variables'!$B$26,SUMPRODUCT(P615:P644,'control variables'!V$7:V$36)*$E645,SUMPRODUCT(P615:P644,'control variables'!Z$7:Z$36)*$E645)</f>
        <v>2.6777401957120469E-27</v>
      </c>
      <c r="AA645" s="10">
        <f ca="1">IF($A645&gt;='key variables'!$B$26,SUMPRODUCT(Q615:Q644,'control variables'!W$7:W$36)*$E645,SUMPRODUCT(Q615:Q644,'control variables'!AA$7:AA$36)*$E645)</f>
        <v>3.0908290990334558E-27</v>
      </c>
      <c r="AB645" s="10">
        <f ca="1">IF($A645&gt;='key variables'!$B$26,SUMPRODUCT(R615:R644,'control variables'!X$7:X$36)*$E645,SUMPRODUCT(R615:R644,'control variables'!AB$7:AB$36)*$E645)</f>
        <v>9.2577094408834327E-27</v>
      </c>
      <c r="AC645" s="10">
        <f ca="1">IF($A645&gt;='key variables'!$B$26,SUMPRODUCT(S615:S644,'control variables'!Y$7:Y$36)*$E645,SUMPRODUCT(S615:S644,'control variables'!AC$7:AC$36)*$E645)</f>
        <v>4.1612945673717823E-27</v>
      </c>
      <c r="AD645" s="10">
        <f t="shared" ca="1" si="493"/>
        <v>1.9187573303000716E-26</v>
      </c>
      <c r="AE645" s="82">
        <f ca="1">SUMPRODUCT(P615:P644,'control variables'!AL$7:AL$36)</f>
        <v>3.6458788138313513E-27</v>
      </c>
      <c r="AF645" s="82">
        <f ca="1">SUMPRODUCT(Q615:Q644,'control variables'!AM$7:AM$36)</f>
        <v>4.1973167480334625E-27</v>
      </c>
      <c r="AG645" s="82">
        <f ca="1">SUMPRODUCT(R615:R644,'control variables'!AN$7:AN$36)</f>
        <v>1.1967653151526009E-26</v>
      </c>
      <c r="AH645" s="82">
        <f ca="1">SUMPRODUCT(S615:S644,'control variables'!AO$7:AO$36)</f>
        <v>5.1818751046743266E-27</v>
      </c>
      <c r="AI645" s="82">
        <f t="shared" ca="1" si="456"/>
        <v>2.499272381806515E-26</v>
      </c>
      <c r="AJ645" s="10">
        <f ca="1">SUMPRODUCT(P615:P644,'control variables'!AP$7:AP$36)</f>
        <v>3.4836513870713458E-30</v>
      </c>
      <c r="AK645" s="10">
        <f ca="1">SUMPRODUCT(Q615:Q644,'control variables'!AQ$7:AQ$36)</f>
        <v>1.0052665952517091E-29</v>
      </c>
      <c r="AL645" s="10">
        <f ca="1">SUMPRODUCT(R615:R644,'control variables'!AR$7:AR$36)</f>
        <v>3.6131920923263273E-28</v>
      </c>
      <c r="AM645" s="10">
        <f ca="1">SUMPRODUCT(S615:S644,'control variables'!AS$7:AS$36)</f>
        <v>2.7068532665810682E-28</v>
      </c>
      <c r="AN645" s="10">
        <f t="shared" ca="1" si="478"/>
        <v>6.4554085323032805E-28</v>
      </c>
      <c r="AO645" s="82">
        <f ca="1">SUMPRODUCT(P615:P644,'control variables'!AX$7:AX$36)</f>
        <v>4.7372342570259582E-30</v>
      </c>
      <c r="AP645" s="82">
        <f ca="1">SUMPRODUCT(Q615:Q644,'control variables'!AY$7:AY$36)</f>
        <v>1.093607327103701E-29</v>
      </c>
      <c r="AQ645" s="82">
        <f ca="1">SUMPRODUCT(R615:R644,'control variables'!AZ$7:AZ$36)</f>
        <v>9.8267796947232381E-29</v>
      </c>
      <c r="AR645" s="82">
        <f ca="1">SUMPRODUCT(S615:S644,'control variables'!BA$7:BA$36)</f>
        <v>7.361814715892427E-29</v>
      </c>
      <c r="AS645" s="82">
        <f t="shared" ca="1" si="479"/>
        <v>1.8755925163421961E-28</v>
      </c>
      <c r="AT645" s="10">
        <f ca="1">SUMPRODUCT(P615:P644,'control variables'!AT$7:AT$36)</f>
        <v>-4.1807940924824961E-30</v>
      </c>
      <c r="AU645" s="10">
        <f ca="1">SUMPRODUCT(Q615:Q644,'control variables'!AU$7:AU$36)</f>
        <v>4.5352418448646216E-30</v>
      </c>
      <c r="AV645" s="10">
        <f ca="1">SUMPRODUCT(R615:R644,'control variables'!AV$7:AV$36)</f>
        <v>1.9529114821766714E-27</v>
      </c>
      <c r="AW645" s="10">
        <f ca="1">SUMPRODUCT(S615:S644,'control variables'!AW$7:AW$36)</f>
        <v>1.4630400736513536E-27</v>
      </c>
      <c r="AX645" s="10">
        <f t="shared" ca="1" si="457"/>
        <v>3.416306003580407E-27</v>
      </c>
      <c r="AY645" s="82">
        <f ca="1">SUMPRODUCT(P615:P644,'control variables'!BB$7:BB$36)</f>
        <v>1.51531392392533E-29</v>
      </c>
      <c r="AZ645" s="82">
        <f ca="1">SUMPRODUCT(Q615:Q644,'control variables'!BC$7:BC$36)</f>
        <v>3.8640478037930401E-29</v>
      </c>
      <c r="BA645" s="82">
        <f ca="1">SUMPRODUCT(R615:R644,'control variables'!BD$7:BD$36)</f>
        <v>2.7049522357861429E-28</v>
      </c>
      <c r="BB645" s="82">
        <f ca="1">SUMPRODUCT(S615:S644,'control variables'!BE$7:BE$36)</f>
        <v>3.8439302204118187E-29</v>
      </c>
      <c r="BC645" s="82">
        <f t="shared" ca="1" si="480"/>
        <v>3.6272814305991615E-28</v>
      </c>
      <c r="BD645" s="10">
        <f ca="1">SUMPRODUCT(P615:P644,'control variables'!BF$7:BF$36)</f>
        <v>3.1699047423809703E-30</v>
      </c>
      <c r="BE645" s="10">
        <f ca="1">SUMPRODUCT(Q615:Q644,'control variables'!BG$7:BG$36)</f>
        <v>3.6589187534341552E-30</v>
      </c>
      <c r="BF645" s="10">
        <f ca="1">SUMPRODUCT(R615:R644,'control variables'!BH$7:BH$36)</f>
        <v>1.0959262256747041E-28</v>
      </c>
      <c r="BG645" s="10">
        <f ca="1">SUMPRODUCT(S615:S644,'control variables'!BI$7:BI$36)</f>
        <v>2.4630670676488727E-28</v>
      </c>
      <c r="BH645" s="10">
        <f t="shared" ca="1" si="481"/>
        <v>3.6272815282817282E-28</v>
      </c>
      <c r="BI645" s="82">
        <f t="shared" ca="1" si="458"/>
        <v>3.6568511589781226E-27</v>
      </c>
      <c r="BJ645" s="82">
        <f t="shared" ca="1" si="459"/>
        <v>4.2404924679162575E-27</v>
      </c>
      <c r="BK645" s="82">
        <f t="shared" ca="1" si="460"/>
        <v>1.4191059857281296E-26</v>
      </c>
      <c r="BL645" s="82">
        <f t="shared" ca="1" si="461"/>
        <v>6.6833544805297982E-27</v>
      </c>
      <c r="BM645" s="82">
        <f t="shared" ca="1" si="451"/>
        <v>2.8771757964705474E-26</v>
      </c>
      <c r="BN645" s="10">
        <f ca="1">BN644+BI645-INDIRECT(ADDRESS(MAX($D645-'key variables'!$B$9*30,34),scenario!BI$4),TRUE)</f>
        <v>9439390.0751690175</v>
      </c>
      <c r="BO645" s="10">
        <f ca="1">BO644+BJ645-INDIRECT(ADDRESS(MAX($D645-'key variables'!$B$9*30,34),scenario!BJ$4),TRUE)</f>
        <v>10895583.360992203</v>
      </c>
      <c r="BP645" s="10">
        <f ca="1">BP644+BK645-INDIRECT(ADDRESS(MAX($D645-'key variables'!$B$9*30,34),scenario!BK$4),TRUE)</f>
        <v>32531162.537994072</v>
      </c>
      <c r="BQ645" s="10">
        <f ca="1">BQ644+BL645-INDIRECT(ADDRESS(MAX($D645-'key variables'!$B$9*30,34),scenario!BL$4),TRUE)</f>
        <v>14415841.516535141</v>
      </c>
      <c r="BR645" s="10">
        <f t="shared" ca="1" si="482"/>
        <v>67281977.490690395</v>
      </c>
      <c r="BS645" s="82">
        <f t="shared" ca="1" si="463"/>
        <v>-2.3433848477536824E-9</v>
      </c>
      <c r="BT645" s="82">
        <f t="shared" ca="1" si="464"/>
        <v>-3.4288309057018498E-10</v>
      </c>
      <c r="BU645" s="82">
        <f t="shared" ca="1" si="465"/>
        <v>-4.2578247660364599E-9</v>
      </c>
      <c r="BV645" s="82">
        <f t="shared" ca="1" si="466"/>
        <v>-2.9943922343414556E-9</v>
      </c>
      <c r="BW645" s="82">
        <f t="shared" ca="1" si="483"/>
        <v>-9.9384849387017825E-9</v>
      </c>
      <c r="BX645" s="10">
        <f t="shared" ca="1" si="467"/>
        <v>-1.8625994260191893E-12</v>
      </c>
      <c r="BY645" s="10">
        <f t="shared" ca="1" si="468"/>
        <v>2.8902850229962428E-12</v>
      </c>
      <c r="BZ645" s="10">
        <f t="shared" ca="1" si="469"/>
        <v>-3.5034723983035463E-11</v>
      </c>
      <c r="CA645" s="10">
        <f t="shared" ca="1" si="470"/>
        <v>-2.0257049910634696E-11</v>
      </c>
      <c r="CB645" s="10">
        <v>0</v>
      </c>
      <c r="CC645" s="82">
        <f t="shared" ca="1" si="471"/>
        <v>3.9725652202851362E-13</v>
      </c>
      <c r="CD645" s="82">
        <f t="shared" ca="1" si="472"/>
        <v>3.4270724516460853E-13</v>
      </c>
      <c r="CE645" s="82">
        <f t="shared" ca="1" si="473"/>
        <v>1.8915613015532971E-10</v>
      </c>
      <c r="CF645" s="82">
        <f t="shared" ca="1" si="474"/>
        <v>3.7028113764059381E-11</v>
      </c>
      <c r="CG645" s="82">
        <f t="shared" ca="1" si="484"/>
        <v>2.269242076865822E-10</v>
      </c>
      <c r="CH645" s="13" t="str">
        <f t="shared" ca="1" si="485"/>
        <v/>
      </c>
      <c r="CI645" s="81">
        <f t="shared" ca="1" si="494"/>
        <v>0.1131775965863165</v>
      </c>
      <c r="CJ645" s="81">
        <f t="shared" ca="1" si="495"/>
        <v>0.13063724757458739</v>
      </c>
      <c r="CK645" s="81">
        <f t="shared" ca="1" si="496"/>
        <v>0.39004625943939081</v>
      </c>
      <c r="CL645" s="81">
        <f t="shared" ca="1" si="497"/>
        <v>0.17284488538116416</v>
      </c>
      <c r="CM645" s="89">
        <f t="shared" ca="1" si="486"/>
        <v>0.80670598898145884</v>
      </c>
    </row>
    <row r="646" spans="1:91" x14ac:dyDescent="0.3">
      <c r="A646">
        <v>581</v>
      </c>
      <c r="B646" s="3">
        <f t="shared" ref="B646:B709" si="499">(A646+68)/360</f>
        <v>1.8027777777777778</v>
      </c>
      <c r="C646" s="3">
        <f t="shared" si="487"/>
        <v>19.366666666666667</v>
      </c>
      <c r="D646" s="4">
        <f t="shared" ca="1" si="475"/>
        <v>646</v>
      </c>
      <c r="E646" s="58">
        <f>(0.5*(COS(B646*2*PI())+1)*('key variables'!$B$4-'key variables'!$B$6)+'key variables'!$B$6)/'key variables'!$B$4</f>
        <v>1</v>
      </c>
      <c r="F646" s="10">
        <f t="shared" ca="1" si="488"/>
        <v>11689222.907461114</v>
      </c>
      <c r="G646" s="10">
        <f t="shared" ca="1" si="489"/>
        <v>13492492.798713122</v>
      </c>
      <c r="H646" s="10">
        <f t="shared" ca="1" si="490"/>
        <v>40309474.521088287</v>
      </c>
      <c r="I646" s="10">
        <f t="shared" ca="1" si="491"/>
        <v>17912154.249750931</v>
      </c>
      <c r="J646" s="10">
        <f t="shared" ca="1" si="476"/>
        <v>83403344.477013454</v>
      </c>
      <c r="K646" s="82">
        <f t="shared" ca="1" si="452"/>
        <v>2249832.832292099</v>
      </c>
      <c r="L646" s="82">
        <f t="shared" ca="1" si="453"/>
        <v>2596909.4377209195</v>
      </c>
      <c r="M646" s="82">
        <f t="shared" ca="1" si="454"/>
        <v>7778311.98309422</v>
      </c>
      <c r="N646" s="82">
        <f t="shared" ca="1" si="455"/>
        <v>3496312.733215793</v>
      </c>
      <c r="O646" s="82">
        <f t="shared" ca="1" si="477"/>
        <v>16121366.986323033</v>
      </c>
      <c r="P646" s="10">
        <f ca="1">IF(IF($A646&gt;='key variables'!$B$26,K646*SUMPRODUCT(Z646:AC646,'control variables'!$O$3:$R$3)/J646+F$65*'key variables'!$B$25/scenario!J$65,K646*SUMPRODUCT(Z646:AC646,'control variables'!$O$7:$R$7)/J646+F$65*'key variables'!$B$25/scenario!J$65)&lt;'key variables'!$B$28,0,IF($A646&gt;='key variables'!$B$26,K646*SUMPRODUCT(Z646:AC646,'control variables'!$O$3:$R$3)/J646+F$65*'key variables'!$B$25/scenario!J$65,K646*SUMPRODUCT(Z646:AC646,'control variables'!$O$7:$R$7)/J646+F$65*'key variables'!$B$25/scenario!J$65))</f>
        <v>4.4536089860463259E-28</v>
      </c>
      <c r="Q646" s="10">
        <f ca="1">IF(IF($A646&gt;='key variables'!$B$26,L646*SUMPRODUCT(Z646:AC646,'control variables'!$O$4:$R$4)/J646+G$65*'key variables'!$B$25/scenario!J$65,L646*SUMPRODUCT(Z646:AC646,'control variables'!$O$7:$R$7)/J646+G$65*'key variables'!$B$25/scenario!J$65)&lt;'key variables'!$B$28,0,IF($A646&gt;='key variables'!$B$26,L646*SUMPRODUCT(Z646:AC646,'control variables'!$O$4:$R$4)/J646+G$65*'key variables'!$B$25/scenario!J$65,L646*SUMPRODUCT(Z646:AC646,'control variables'!$O$7:$R$7)/J646+G$65*'key variables'!$B$25/scenario!J$65))</f>
        <v>5.1406571376236451E-28</v>
      </c>
      <c r="R646" s="10">
        <f ca="1">IF(IF($A646&gt;='key variables'!$B$26,M646*SUMPRODUCT(Z646:AC646,'control variables'!$O$5:$R$5)/J646+H$65*'key variables'!$B$25/scenario!J$65,M646*SUMPRODUCT(Z646:AC646,'control variables'!$O$7:$R$7)/J646+H$65*'key variables'!$B$25/scenario!J$65)&lt;'key variables'!$B$28,0,IF($A646&gt;='key variables'!$B$26,M646*SUMPRODUCT(Z646:AC646,'control variables'!$O$5:$R$5)/J646+H$65*'key variables'!$B$25/scenario!J$65,M646*SUMPRODUCT(Z646:AC646,'control variables'!$O$7:$R$7)/J646+H$65*'key variables'!$B$25/scenario!J$65))</f>
        <v>1.539739292936173E-27</v>
      </c>
      <c r="S646" s="10">
        <f ca="1">IF(IF($A646&gt;='key variables'!$B$26,N646*SUMPRODUCT(Z646:AC646,'control variables'!$O$6:$R$6)/J646+I$65*'key variables'!$B$25/scenario!J$65,N646*SUMPRODUCT(Z646:AC646,'control variables'!$O$7:$R$7)/J646+I$65*'key variables'!$B$25/scenario!J$65)&lt;'key variables'!$B$28,0,IF($A646&gt;='key variables'!$B$26,N646*SUMPRODUCT(Z646:AC646,'control variables'!$O$6:$R$6)/J646+I$65*'key variables'!$B$25/scenario!J$65,N646*SUMPRODUCT(Z646:AC646,'control variables'!$O$7:$R$7)/J646+I$65*'key variables'!$B$25/scenario!J$65))</f>
        <v>6.9210519035826818E-28</v>
      </c>
      <c r="T646" s="10">
        <f t="shared" ca="1" si="498"/>
        <v>3.1912710956614381E-27</v>
      </c>
      <c r="U646" s="82">
        <f ca="1">SUMPRODUCT(P616:P645,'control variables'!AD$7:AD$36)</f>
        <v>9.4424749579310145E-28</v>
      </c>
      <c r="V646" s="82">
        <f ca="1">SUMPRODUCT(Q616:Q645,'control variables'!AE$7:AE$36)</f>
        <v>1.0899144141617213E-27</v>
      </c>
      <c r="W646" s="82">
        <f ca="1">SUMPRODUCT(R616:R645,'control variables'!AF$7:AF$36)</f>
        <v>3.2645321492848687E-27</v>
      </c>
      <c r="X646" s="82">
        <f ca="1">SUMPRODUCT(S616:S645,'control variables'!AG$7:AG$36)</f>
        <v>1.4673910414424619E-27</v>
      </c>
      <c r="Y646" s="82">
        <f t="shared" ca="1" si="492"/>
        <v>6.7660851006821527E-27</v>
      </c>
      <c r="Z646" s="10">
        <f ca="1">IF($A646&gt;='key variables'!$B$26,SUMPRODUCT(P616:P645,'control variables'!V$7:V$36)*$E646,SUMPRODUCT(P616:P645,'control variables'!Z$7:Z$36)*$E646)</f>
        <v>2.3040594804663268E-27</v>
      </c>
      <c r="AA646" s="10">
        <f ca="1">IF($A646&gt;='key variables'!$B$26,SUMPRODUCT(Q616:Q645,'control variables'!W$7:W$36)*$E646,SUMPRODUCT(Q616:Q645,'control variables'!AA$7:AA$36)*$E646)</f>
        <v>2.6595015078509288E-27</v>
      </c>
      <c r="AB646" s="10">
        <f ca="1">IF($A646&gt;='key variables'!$B$26,SUMPRODUCT(R616:R645,'control variables'!X$7:X$36)*$E646,SUMPRODUCT(R616:R645,'control variables'!AB$7:AB$36)*$E646)</f>
        <v>7.9657889285999505E-27</v>
      </c>
      <c r="AC646" s="10">
        <f ca="1">IF($A646&gt;='key variables'!$B$26,SUMPRODUCT(S616:S645,'control variables'!Y$7:Y$36)*$E646,SUMPRODUCT(S616:S645,'control variables'!AC$7:AC$36)*$E646)</f>
        <v>3.5805826921967057E-27</v>
      </c>
      <c r="AD646" s="10">
        <f t="shared" ca="1" si="493"/>
        <v>1.6509932609113911E-26</v>
      </c>
      <c r="AE646" s="82">
        <f ca="1">SUMPRODUCT(P616:P645,'control variables'!AL$7:AL$36)</f>
        <v>3.1370936056795805E-27</v>
      </c>
      <c r="AF646" s="82">
        <f ca="1">SUMPRODUCT(Q616:Q645,'control variables'!AM$7:AM$36)</f>
        <v>3.6115779496878998E-27</v>
      </c>
      <c r="AG646" s="82">
        <f ca="1">SUMPRODUCT(R616:R645,'control variables'!AN$7:AN$36)</f>
        <v>1.0297557898582418E-26</v>
      </c>
      <c r="AH646" s="82">
        <f ca="1">SUMPRODUCT(S616:S645,'control variables'!AO$7:AO$36)</f>
        <v>4.4587404262131898E-27</v>
      </c>
      <c r="AI646" s="82">
        <f t="shared" ca="1" si="456"/>
        <v>2.150496988016309E-26</v>
      </c>
      <c r="AJ646" s="10">
        <f ca="1">SUMPRODUCT(P616:P645,'control variables'!AP$7:AP$36)</f>
        <v>2.9975051417887987E-30</v>
      </c>
      <c r="AK646" s="10">
        <f ca="1">SUMPRODUCT(Q616:Q645,'control variables'!AQ$7:AQ$36)</f>
        <v>8.6498086442247224E-30</v>
      </c>
      <c r="AL646" s="10">
        <f ca="1">SUMPRODUCT(R616:R645,'control variables'!AR$7:AR$36)</f>
        <v>3.1089683414401249E-28</v>
      </c>
      <c r="AM646" s="10">
        <f ca="1">SUMPRODUCT(S616:S645,'control variables'!AS$7:AS$36)</f>
        <v>2.3291097997798553E-28</v>
      </c>
      <c r="AN646" s="10">
        <f t="shared" ca="1" si="478"/>
        <v>5.5545512790801156E-28</v>
      </c>
      <c r="AO646" s="82">
        <f ca="1">SUMPRODUCT(P616:P645,'control variables'!AX$7:AX$36)</f>
        <v>4.0761495527343729E-30</v>
      </c>
      <c r="AP646" s="82">
        <f ca="1">SUMPRODUCT(Q616:Q645,'control variables'!AY$7:AY$36)</f>
        <v>9.4099357882279153E-30</v>
      </c>
      <c r="AQ646" s="82">
        <f ca="1">SUMPRODUCT(R616:R645,'control variables'!AZ$7:AZ$36)</f>
        <v>8.4554449884038868E-29</v>
      </c>
      <c r="AR646" s="82">
        <f ca="1">SUMPRODUCT(S616:S645,'control variables'!BA$7:BA$36)</f>
        <v>6.3344677787450628E-29</v>
      </c>
      <c r="AS646" s="82">
        <f t="shared" ca="1" si="479"/>
        <v>1.6138521301245179E-28</v>
      </c>
      <c r="AT646" s="10">
        <f ca="1">SUMPRODUCT(P616:P645,'control variables'!AT$7:AT$36)</f>
        <v>-3.597361043497507E-30</v>
      </c>
      <c r="AU646" s="10">
        <f ca="1">SUMPRODUCT(Q616:Q645,'control variables'!AU$7:AU$36)</f>
        <v>3.9023453379088083E-30</v>
      </c>
      <c r="AV646" s="10">
        <f ca="1">SUMPRODUCT(R616:R645,'control variables'!AV$7:AV$36)</f>
        <v>1.680381174479175E-27</v>
      </c>
      <c r="AW646" s="10">
        <f ca="1">SUMPRODUCT(S616:S645,'control variables'!AW$7:AW$36)</f>
        <v>1.2588716998745947E-27</v>
      </c>
      <c r="AX646" s="10">
        <f t="shared" ca="1" si="457"/>
        <v>2.9395578586481814E-27</v>
      </c>
      <c r="AY646" s="82">
        <f ca="1">SUMPRODUCT(P616:P645,'control variables'!BB$7:BB$36)</f>
        <v>1.3038506939148307E-29</v>
      </c>
      <c r="AZ646" s="82">
        <f ca="1">SUMPRODUCT(Q616:Q645,'control variables'!BC$7:BC$36)</f>
        <v>3.3248169443626763E-29</v>
      </c>
      <c r="BA646" s="82">
        <f ca="1">SUMPRODUCT(R616:R645,'control variables'!BD$7:BD$36)</f>
        <v>2.3274740593025975E-28</v>
      </c>
      <c r="BB646" s="82">
        <f ca="1">SUMPRODUCT(S616:S645,'control variables'!BE$7:BE$36)</f>
        <v>3.3075067853010159E-29</v>
      </c>
      <c r="BC646" s="82">
        <f t="shared" ca="1" si="480"/>
        <v>3.1210915016604499E-28</v>
      </c>
      <c r="BD646" s="10">
        <f ca="1">SUMPRODUCT(P616:P645,'control variables'!BF$7:BF$36)</f>
        <v>2.7275420840130857E-30</v>
      </c>
      <c r="BE646" s="10">
        <f ca="1">SUMPRODUCT(Q616:Q645,'control variables'!BG$7:BG$36)</f>
        <v>3.1483138116258707E-30</v>
      </c>
      <c r="BF646" s="10">
        <f ca="1">SUMPRODUCT(R616:R645,'control variables'!BH$7:BH$36)</f>
        <v>9.4298887330480143E-29</v>
      </c>
      <c r="BG646" s="10">
        <f ca="1">SUMPRODUCT(S616:S645,'control variables'!BI$7:BI$36)</f>
        <v>2.1193441534501468E-28</v>
      </c>
      <c r="BH646" s="10">
        <f t="shared" ca="1" si="481"/>
        <v>3.1210915857113376E-28</v>
      </c>
      <c r="BI646" s="82">
        <f t="shared" ca="1" si="458"/>
        <v>3.146534751575231E-27</v>
      </c>
      <c r="BJ646" s="82">
        <f t="shared" ca="1" si="459"/>
        <v>3.6487284644694351E-27</v>
      </c>
      <c r="BK646" s="82">
        <f t="shared" ca="1" si="460"/>
        <v>1.2210686478991852E-26</v>
      </c>
      <c r="BL646" s="82">
        <f t="shared" ca="1" si="461"/>
        <v>5.7506871939407947E-27</v>
      </c>
      <c r="BM646" s="82">
        <f t="shared" ca="1" si="451"/>
        <v>2.4756636888977311E-26</v>
      </c>
      <c r="BN646" s="10">
        <f ca="1">BN645+BI646-INDIRECT(ADDRESS(MAX($D646-'key variables'!$B$9*30,34),scenario!BI$4),TRUE)</f>
        <v>9439390.0751690175</v>
      </c>
      <c r="BO646" s="10">
        <f ca="1">BO645+BJ646-INDIRECT(ADDRESS(MAX($D646-'key variables'!$B$9*30,34),scenario!BJ$4),TRUE)</f>
        <v>10895583.360992203</v>
      </c>
      <c r="BP646" s="10">
        <f ca="1">BP645+BK646-INDIRECT(ADDRESS(MAX($D646-'key variables'!$B$9*30,34),scenario!BK$4),TRUE)</f>
        <v>32531162.537994072</v>
      </c>
      <c r="BQ646" s="10">
        <f ca="1">BQ645+BL646-INDIRECT(ADDRESS(MAX($D646-'key variables'!$B$9*30,34),scenario!BL$4),TRUE)</f>
        <v>14415841.516535141</v>
      </c>
      <c r="BR646" s="10">
        <f t="shared" ca="1" si="482"/>
        <v>67281977.490690395</v>
      </c>
      <c r="BS646" s="82">
        <f t="shared" ca="1" si="463"/>
        <v>-2.3433848477536824E-9</v>
      </c>
      <c r="BT646" s="82">
        <f t="shared" ca="1" si="464"/>
        <v>-3.4288309057018498E-10</v>
      </c>
      <c r="BU646" s="82">
        <f t="shared" ca="1" si="465"/>
        <v>-4.2578247660364599E-9</v>
      </c>
      <c r="BV646" s="82">
        <f t="shared" ca="1" si="466"/>
        <v>-2.9943922343414556E-9</v>
      </c>
      <c r="BW646" s="82">
        <f t="shared" ca="1" si="483"/>
        <v>-9.9384849387017825E-9</v>
      </c>
      <c r="BX646" s="10">
        <f t="shared" ca="1" si="467"/>
        <v>-1.8625994260191893E-12</v>
      </c>
      <c r="BY646" s="10">
        <f t="shared" ca="1" si="468"/>
        <v>2.8902850229962428E-12</v>
      </c>
      <c r="BZ646" s="10">
        <f t="shared" ca="1" si="469"/>
        <v>-3.5034723983035463E-11</v>
      </c>
      <c r="CA646" s="10">
        <f t="shared" ca="1" si="470"/>
        <v>-2.0257049910634696E-11</v>
      </c>
      <c r="CB646" s="10">
        <v>0</v>
      </c>
      <c r="CC646" s="82">
        <f t="shared" ca="1" si="471"/>
        <v>3.9725652202851362E-13</v>
      </c>
      <c r="CD646" s="82">
        <f t="shared" ca="1" si="472"/>
        <v>3.4270724516460853E-13</v>
      </c>
      <c r="CE646" s="82">
        <f t="shared" ca="1" si="473"/>
        <v>1.8915613015532971E-10</v>
      </c>
      <c r="CF646" s="82">
        <f t="shared" ca="1" si="474"/>
        <v>3.7028113764059381E-11</v>
      </c>
      <c r="CG646" s="82">
        <f t="shared" ca="1" si="484"/>
        <v>2.269242076865822E-10</v>
      </c>
      <c r="CH646" s="13" t="str">
        <f t="shared" ca="1" si="485"/>
        <v/>
      </c>
      <c r="CI646" s="81">
        <f t="shared" ca="1" si="494"/>
        <v>0.1131775965863165</v>
      </c>
      <c r="CJ646" s="81">
        <f t="shared" ca="1" si="495"/>
        <v>0.13063724757458739</v>
      </c>
      <c r="CK646" s="81">
        <f t="shared" ca="1" si="496"/>
        <v>0.39004625943939081</v>
      </c>
      <c r="CL646" s="81">
        <f t="shared" ca="1" si="497"/>
        <v>0.17284488538116416</v>
      </c>
      <c r="CM646" s="89">
        <f t="shared" ca="1" si="486"/>
        <v>0.80670598898145884</v>
      </c>
    </row>
    <row r="647" spans="1:91" x14ac:dyDescent="0.3">
      <c r="A647">
        <v>582</v>
      </c>
      <c r="B647" s="3">
        <f t="shared" si="499"/>
        <v>1.8055555555555556</v>
      </c>
      <c r="C647" s="3">
        <f t="shared" si="487"/>
        <v>19.399999999999999</v>
      </c>
      <c r="D647" s="4">
        <f t="shared" ca="1" si="475"/>
        <v>647</v>
      </c>
      <c r="E647" s="58">
        <f>(0.5*(COS(B647*2*PI())+1)*('key variables'!$B$4-'key variables'!$B$6)+'key variables'!$B$6)/'key variables'!$B$4</f>
        <v>1</v>
      </c>
      <c r="F647" s="10">
        <f t="shared" ca="1" si="488"/>
        <v>11689222.907461114</v>
      </c>
      <c r="G647" s="10">
        <f t="shared" ca="1" si="489"/>
        <v>13492492.798713122</v>
      </c>
      <c r="H647" s="10">
        <f t="shared" ca="1" si="490"/>
        <v>40309474.521088287</v>
      </c>
      <c r="I647" s="10">
        <f t="shared" ca="1" si="491"/>
        <v>17912154.249750931</v>
      </c>
      <c r="J647" s="10">
        <f t="shared" ca="1" si="476"/>
        <v>83403344.477013454</v>
      </c>
      <c r="K647" s="82">
        <f t="shared" ca="1" si="452"/>
        <v>2249832.832292099</v>
      </c>
      <c r="L647" s="82">
        <f t="shared" ca="1" si="453"/>
        <v>2596909.4377209195</v>
      </c>
      <c r="M647" s="82">
        <f t="shared" ca="1" si="454"/>
        <v>7778311.98309422</v>
      </c>
      <c r="N647" s="82">
        <f t="shared" ca="1" si="455"/>
        <v>3496312.733215793</v>
      </c>
      <c r="O647" s="82">
        <f t="shared" ca="1" si="477"/>
        <v>16121366.986323033</v>
      </c>
      <c r="P647" s="10">
        <f ca="1">IF(IF($A647&gt;='key variables'!$B$26,K647*SUMPRODUCT(Z647:AC647,'control variables'!$O$3:$R$3)/J647+F$65*'key variables'!$B$25/scenario!J$65,K647*SUMPRODUCT(Z647:AC647,'control variables'!$O$7:$R$7)/J647+F$65*'key variables'!$B$25/scenario!J$65)&lt;'key variables'!$B$28,0,IF($A647&gt;='key variables'!$B$26,K647*SUMPRODUCT(Z647:AC647,'control variables'!$O$3:$R$3)/J647+F$65*'key variables'!$B$25/scenario!J$65,K647*SUMPRODUCT(Z647:AC647,'control variables'!$O$7:$R$7)/J647+F$65*'key variables'!$B$25/scenario!J$65))</f>
        <v>3.8321044076725389E-28</v>
      </c>
      <c r="Q647" s="10">
        <f ca="1">IF(IF($A647&gt;='key variables'!$B$26,L647*SUMPRODUCT(Z647:AC647,'control variables'!$O$4:$R$4)/J647+G$65*'key variables'!$B$25/scenario!J$65,L647*SUMPRODUCT(Z647:AC647,'control variables'!$O$7:$R$7)/J647+G$65*'key variables'!$B$25/scenario!J$65)&lt;'key variables'!$B$28,0,IF($A647&gt;='key variables'!$B$26,L647*SUMPRODUCT(Z647:AC647,'control variables'!$O$4:$R$4)/J647+G$65*'key variables'!$B$25/scenario!J$65,L647*SUMPRODUCT(Z647:AC647,'control variables'!$O$7:$R$7)/J647+G$65*'key variables'!$B$25/scenario!J$65))</f>
        <v>4.4232744583419417E-28</v>
      </c>
      <c r="R647" s="10">
        <f ca="1">IF(IF($A647&gt;='key variables'!$B$26,M647*SUMPRODUCT(Z647:AC647,'control variables'!$O$5:$R$5)/J647+H$65*'key variables'!$B$25/scenario!J$65,M647*SUMPRODUCT(Z647:AC647,'control variables'!$O$7:$R$7)/J647+H$65*'key variables'!$B$25/scenario!J$65)&lt;'key variables'!$B$28,0,IF($A647&gt;='key variables'!$B$26,M647*SUMPRODUCT(Z647:AC647,'control variables'!$O$5:$R$5)/J647+H$65*'key variables'!$B$25/scenario!J$65,M647*SUMPRODUCT(Z647:AC647,'control variables'!$O$7:$R$7)/J647+H$65*'key variables'!$B$25/scenario!J$65))</f>
        <v>1.3248674837899052E-27</v>
      </c>
      <c r="S647" s="10">
        <f ca="1">IF(IF($A647&gt;='key variables'!$B$26,N647*SUMPRODUCT(Z647:AC647,'control variables'!$O$6:$R$6)/J647+I$65*'key variables'!$B$25/scenario!J$65,N647*SUMPRODUCT(Z647:AC647,'control variables'!$O$7:$R$7)/J647+I$65*'key variables'!$B$25/scenario!J$65)&lt;'key variables'!$B$28,0,IF($A647&gt;='key variables'!$B$26,N647*SUMPRODUCT(Z647:AC647,'control variables'!$O$6:$R$6)/J647+I$65*'key variables'!$B$25/scenario!J$65,N647*SUMPRODUCT(Z647:AC647,'control variables'!$O$7:$R$7)/J647+I$65*'key variables'!$B$25/scenario!J$65))</f>
        <v>5.9552137577741381E-28</v>
      </c>
      <c r="T647" s="10">
        <f t="shared" ca="1" si="498"/>
        <v>2.7459267461687672E-27</v>
      </c>
      <c r="U647" s="82">
        <f ca="1">SUMPRODUCT(P617:P646,'control variables'!AD$7:AD$36)</f>
        <v>8.1247702748479755E-28</v>
      </c>
      <c r="V647" s="82">
        <f ca="1">SUMPRODUCT(Q617:Q646,'control variables'!AE$7:AE$36)</f>
        <v>9.3781601473792262E-28</v>
      </c>
      <c r="W647" s="82">
        <f ca="1">SUMPRODUCT(R617:R646,'control variables'!AF$7:AF$36)</f>
        <v>2.8089641630997746E-27</v>
      </c>
      <c r="X647" s="82">
        <f ca="1">SUMPRODUCT(S617:S646,'control variables'!AG$7:AG$36)</f>
        <v>1.2626154867454644E-27</v>
      </c>
      <c r="Y647" s="82">
        <f t="shared" ca="1" si="492"/>
        <v>5.8218726920679596E-27</v>
      </c>
      <c r="Z647" s="10">
        <f ca="1">IF($A647&gt;='key variables'!$B$26,SUMPRODUCT(P617:P646,'control variables'!V$7:V$36)*$E647,SUMPRODUCT(P617:P646,'control variables'!Z$7:Z$36)*$E647)</f>
        <v>1.9825261980336028E-27</v>
      </c>
      <c r="AA647" s="10">
        <f ca="1">IF($A647&gt;='key variables'!$B$26,SUMPRODUCT(Q617:Q646,'control variables'!W$7:W$36)*$E647,SUMPRODUCT(Q617:Q646,'control variables'!AA$7:AA$36)*$E647)</f>
        <v>2.288366015601823E-27</v>
      </c>
      <c r="AB647" s="10">
        <f ca="1">IF($A647&gt;='key variables'!$B$26,SUMPRODUCT(R617:R646,'control variables'!X$7:X$36)*$E647,SUMPRODUCT(R617:R646,'control variables'!AB$7:AB$36)*$E647)</f>
        <v>6.8541569229624005E-27</v>
      </c>
      <c r="AC647" s="10">
        <f ca="1">IF($A647&gt;='key variables'!$B$26,SUMPRODUCT(S617:S646,'control variables'!Y$7:Y$36)*$E647,SUMPRODUCT(S617:S646,'control variables'!AC$7:AC$36)*$E647)</f>
        <v>3.0809096083183345E-27</v>
      </c>
      <c r="AD647" s="10">
        <f t="shared" ca="1" si="493"/>
        <v>1.4205958744916161E-26</v>
      </c>
      <c r="AE647" s="82">
        <f ca="1">SUMPRODUCT(P617:P646,'control variables'!AL$7:AL$36)</f>
        <v>2.6993097668141385E-27</v>
      </c>
      <c r="AF647" s="82">
        <f ca="1">SUMPRODUCT(Q617:Q646,'control variables'!AM$7:AM$36)</f>
        <v>3.1075794536552505E-27</v>
      </c>
      <c r="AG647" s="82">
        <f ca="1">SUMPRODUCT(R617:R646,'control variables'!AN$7:AN$36)</f>
        <v>8.8605257298199601E-27</v>
      </c>
      <c r="AH647" s="82">
        <f ca="1">SUMPRODUCT(S617:S646,'control variables'!AO$7:AO$36)</f>
        <v>3.8365197513955197E-27</v>
      </c>
      <c r="AI647" s="82">
        <f t="shared" ca="1" si="456"/>
        <v>1.8503934701684868E-26</v>
      </c>
      <c r="AJ647" s="10">
        <f ca="1">SUMPRODUCT(P617:P646,'control variables'!AP$7:AP$36)</f>
        <v>2.5792009810154603E-30</v>
      </c>
      <c r="AK647" s="10">
        <f ca="1">SUMPRODUCT(Q617:Q646,'control variables'!AQ$7:AQ$36)</f>
        <v>7.4427211582585943E-30</v>
      </c>
      <c r="AL647" s="10">
        <f ca="1">SUMPRODUCT(R617:R646,'control variables'!AR$7:AR$36)</f>
        <v>2.6751094049510612E-28</v>
      </c>
      <c r="AM647" s="10">
        <f ca="1">SUMPRODUCT(S617:S646,'control variables'!AS$7:AS$36)</f>
        <v>2.0040807259132935E-28</v>
      </c>
      <c r="AN647" s="10">
        <f t="shared" ca="1" si="478"/>
        <v>4.7794093522570956E-28</v>
      </c>
      <c r="AO647" s="82">
        <f ca="1">SUMPRODUCT(P617:P646,'control variables'!AX$7:AX$36)</f>
        <v>3.5073197302021428E-30</v>
      </c>
      <c r="AP647" s="82">
        <f ca="1">SUMPRODUCT(Q617:Q646,'control variables'!AY$7:AY$36)</f>
        <v>8.0967719714423695E-30</v>
      </c>
      <c r="AQ647" s="82">
        <f ca="1">SUMPRODUCT(R617:R646,'control variables'!AZ$7:AZ$36)</f>
        <v>7.2754811009262158E-29</v>
      </c>
      <c r="AR647" s="82">
        <f ca="1">SUMPRODUCT(S617:S646,'control variables'!BA$7:BA$36)</f>
        <v>5.4504879012151641E-29</v>
      </c>
      <c r="AS647" s="82">
        <f t="shared" ca="1" si="479"/>
        <v>1.3886378172305831E-28</v>
      </c>
      <c r="AT647" s="10">
        <f ca="1">SUMPRODUCT(P617:P646,'control variables'!AT$7:AT$36)</f>
        <v>-3.095346527718921E-30</v>
      </c>
      <c r="AU647" s="10">
        <f ca="1">SUMPRODUCT(Q617:Q646,'control variables'!AU$7:AU$36)</f>
        <v>3.3577700279737072E-30</v>
      </c>
      <c r="AV647" s="10">
        <f ca="1">SUMPRODUCT(R617:R646,'control variables'!AV$7:AV$36)</f>
        <v>1.4458826819927342E-27</v>
      </c>
      <c r="AW647" s="10">
        <f ca="1">SUMPRODUCT(S617:S646,'control variables'!AW$7:AW$36)</f>
        <v>1.0831951805599028E-27</v>
      </c>
      <c r="AX647" s="10">
        <f t="shared" ca="1" si="457"/>
        <v>2.5293402860528916E-27</v>
      </c>
      <c r="AY647" s="82">
        <f ca="1">SUMPRODUCT(P617:P646,'control variables'!BB$7:BB$36)</f>
        <v>1.1218973211955767E-29</v>
      </c>
      <c r="AZ647" s="82">
        <f ca="1">SUMPRODUCT(Q617:Q646,'control variables'!BC$7:BC$36)</f>
        <v>2.860836168400892E-29</v>
      </c>
      <c r="BA647" s="82">
        <f ca="1">SUMPRODUCT(R617:R646,'control variables'!BD$7:BD$36)</f>
        <v>2.0026732542847004E-28</v>
      </c>
      <c r="BB647" s="82">
        <f ca="1">SUMPRODUCT(S617:S646,'control variables'!BE$7:BE$36)</f>
        <v>2.8459416554237686E-29</v>
      </c>
      <c r="BC647" s="82">
        <f t="shared" ca="1" si="480"/>
        <v>2.6855407687867243E-28</v>
      </c>
      <c r="BD647" s="10">
        <f ca="1">SUMPRODUCT(P617:P646,'control variables'!BF$7:BF$36)</f>
        <v>2.3469114767387364E-30</v>
      </c>
      <c r="BE647" s="10">
        <f ca="1">SUMPRODUCT(Q617:Q646,'control variables'!BG$7:BG$36)</f>
        <v>2.7089641843430425E-30</v>
      </c>
      <c r="BF647" s="10">
        <f ca="1">SUMPRODUCT(R617:R646,'control variables'!BH$7:BH$36)</f>
        <v>8.1139404673814403E-29</v>
      </c>
      <c r="BG647" s="10">
        <f ca="1">SUMPRODUCT(S617:S646,'control variables'!BI$7:BI$36)</f>
        <v>1.8235880377592841E-28</v>
      </c>
      <c r="BH647" s="10">
        <f t="shared" ca="1" si="481"/>
        <v>2.6855408411082456E-28</v>
      </c>
      <c r="BI647" s="82">
        <f t="shared" ca="1" si="458"/>
        <v>2.7074333934983755E-27</v>
      </c>
      <c r="BJ647" s="82">
        <f t="shared" ca="1" si="459"/>
        <v>3.139545585367233E-27</v>
      </c>
      <c r="BK647" s="82">
        <f t="shared" ca="1" si="460"/>
        <v>1.0506675737241165E-26</v>
      </c>
      <c r="BL647" s="82">
        <f t="shared" ca="1" si="461"/>
        <v>4.9481743485096602E-27</v>
      </c>
      <c r="BM647" s="82">
        <f t="shared" ca="1" si="451"/>
        <v>2.1301829064616434E-26</v>
      </c>
      <c r="BN647" s="10">
        <f ca="1">BN646+BI647-INDIRECT(ADDRESS(MAX($D647-'key variables'!$B$9*30,34),scenario!BI$4),TRUE)</f>
        <v>9439390.0751690175</v>
      </c>
      <c r="BO647" s="10">
        <f ca="1">BO646+BJ647-INDIRECT(ADDRESS(MAX($D647-'key variables'!$B$9*30,34),scenario!BJ$4),TRUE)</f>
        <v>10895583.360992203</v>
      </c>
      <c r="BP647" s="10">
        <f ca="1">BP646+BK647-INDIRECT(ADDRESS(MAX($D647-'key variables'!$B$9*30,34),scenario!BK$4),TRUE)</f>
        <v>32531162.537994072</v>
      </c>
      <c r="BQ647" s="10">
        <f ca="1">BQ646+BL647-INDIRECT(ADDRESS(MAX($D647-'key variables'!$B$9*30,34),scenario!BL$4),TRUE)</f>
        <v>14415841.516535141</v>
      </c>
      <c r="BR647" s="10">
        <f t="shared" ca="1" si="482"/>
        <v>67281977.490690395</v>
      </c>
      <c r="BS647" s="82">
        <f t="shared" ca="1" si="463"/>
        <v>-2.3433848477536824E-9</v>
      </c>
      <c r="BT647" s="82">
        <f t="shared" ca="1" si="464"/>
        <v>-3.4288309057018498E-10</v>
      </c>
      <c r="BU647" s="82">
        <f t="shared" ca="1" si="465"/>
        <v>-4.2578247660364599E-9</v>
      </c>
      <c r="BV647" s="82">
        <f t="shared" ca="1" si="466"/>
        <v>-2.9943922343414556E-9</v>
      </c>
      <c r="BW647" s="82">
        <f t="shared" ca="1" si="483"/>
        <v>-9.9384849387017825E-9</v>
      </c>
      <c r="BX647" s="10">
        <f t="shared" ca="1" si="467"/>
        <v>-1.8625994260191893E-12</v>
      </c>
      <c r="BY647" s="10">
        <f t="shared" ca="1" si="468"/>
        <v>2.8902850229962428E-12</v>
      </c>
      <c r="BZ647" s="10">
        <f t="shared" ca="1" si="469"/>
        <v>-3.5034723983035463E-11</v>
      </c>
      <c r="CA647" s="10">
        <f t="shared" ca="1" si="470"/>
        <v>-2.0257049910634696E-11</v>
      </c>
      <c r="CB647" s="10">
        <v>0</v>
      </c>
      <c r="CC647" s="82">
        <f t="shared" ca="1" si="471"/>
        <v>3.9725652202851362E-13</v>
      </c>
      <c r="CD647" s="82">
        <f t="shared" ca="1" si="472"/>
        <v>3.4270724516460853E-13</v>
      </c>
      <c r="CE647" s="82">
        <f t="shared" ca="1" si="473"/>
        <v>1.8915613015532971E-10</v>
      </c>
      <c r="CF647" s="82">
        <f t="shared" ca="1" si="474"/>
        <v>3.7028113764059381E-11</v>
      </c>
      <c r="CG647" s="82">
        <f t="shared" ca="1" si="484"/>
        <v>2.269242076865822E-10</v>
      </c>
      <c r="CH647" s="13" t="str">
        <f t="shared" ca="1" si="485"/>
        <v/>
      </c>
      <c r="CI647" s="81">
        <f t="shared" ca="1" si="494"/>
        <v>0.1131775965863165</v>
      </c>
      <c r="CJ647" s="81">
        <f t="shared" ca="1" si="495"/>
        <v>0.13063724757458739</v>
      </c>
      <c r="CK647" s="81">
        <f t="shared" ca="1" si="496"/>
        <v>0.39004625943939081</v>
      </c>
      <c r="CL647" s="81">
        <f t="shared" ca="1" si="497"/>
        <v>0.17284488538116416</v>
      </c>
      <c r="CM647" s="89">
        <f t="shared" ca="1" si="486"/>
        <v>0.80670598898145884</v>
      </c>
    </row>
    <row r="648" spans="1:91" x14ac:dyDescent="0.3">
      <c r="A648">
        <v>583</v>
      </c>
      <c r="B648" s="3">
        <f t="shared" si="499"/>
        <v>1.8083333333333333</v>
      </c>
      <c r="C648" s="3">
        <f t="shared" si="487"/>
        <v>19.433333333333334</v>
      </c>
      <c r="D648" s="4">
        <f t="shared" ca="1" si="475"/>
        <v>648</v>
      </c>
      <c r="E648" s="58">
        <f>(0.5*(COS(B648*2*PI())+1)*('key variables'!$B$4-'key variables'!$B$6)+'key variables'!$B$6)/'key variables'!$B$4</f>
        <v>1</v>
      </c>
      <c r="F648" s="10">
        <f t="shared" ca="1" si="488"/>
        <v>11689222.907461114</v>
      </c>
      <c r="G648" s="10">
        <f t="shared" ca="1" si="489"/>
        <v>13492492.798713122</v>
      </c>
      <c r="H648" s="10">
        <f t="shared" ca="1" si="490"/>
        <v>40309474.521088287</v>
      </c>
      <c r="I648" s="10">
        <f t="shared" ca="1" si="491"/>
        <v>17912154.249750931</v>
      </c>
      <c r="J648" s="10">
        <f t="shared" ca="1" si="476"/>
        <v>83403344.477013454</v>
      </c>
      <c r="K648" s="82">
        <f t="shared" ca="1" si="452"/>
        <v>2249832.832292099</v>
      </c>
      <c r="L648" s="82">
        <f t="shared" ca="1" si="453"/>
        <v>2596909.4377209195</v>
      </c>
      <c r="M648" s="82">
        <f t="shared" ca="1" si="454"/>
        <v>7778311.98309422</v>
      </c>
      <c r="N648" s="82">
        <f t="shared" ca="1" si="455"/>
        <v>3496312.733215793</v>
      </c>
      <c r="O648" s="82">
        <f t="shared" ca="1" si="477"/>
        <v>16121366.986323033</v>
      </c>
      <c r="P648" s="10">
        <f ca="1">IF(IF($A648&gt;='key variables'!$B$26,K648*SUMPRODUCT(Z648:AC648,'control variables'!$O$3:$R$3)/J648+F$65*'key variables'!$B$25/scenario!J$65,K648*SUMPRODUCT(Z648:AC648,'control variables'!$O$7:$R$7)/J648+F$65*'key variables'!$B$25/scenario!J$65)&lt;'key variables'!$B$28,0,IF($A648&gt;='key variables'!$B$26,K648*SUMPRODUCT(Z648:AC648,'control variables'!$O$3:$R$3)/J648+F$65*'key variables'!$B$25/scenario!J$65,K648*SUMPRODUCT(Z648:AC648,'control variables'!$O$7:$R$7)/J648+F$65*'key variables'!$B$25/scenario!J$65))</f>
        <v>3.2973312738754538E-28</v>
      </c>
      <c r="Q648" s="10">
        <f ca="1">IF(IF($A648&gt;='key variables'!$B$26,L648*SUMPRODUCT(Z648:AC648,'control variables'!$O$4:$R$4)/J648+G$65*'key variables'!$B$25/scenario!J$65,L648*SUMPRODUCT(Z648:AC648,'control variables'!$O$7:$R$7)/J648+G$65*'key variables'!$B$25/scenario!J$65)&lt;'key variables'!$B$28,0,IF($A648&gt;='key variables'!$B$26,L648*SUMPRODUCT(Z648:AC648,'control variables'!$O$4:$R$4)/J648+G$65*'key variables'!$B$25/scenario!J$65,L648*SUMPRODUCT(Z648:AC648,'control variables'!$O$7:$R$7)/J648+G$65*'key variables'!$B$25/scenario!J$65))</f>
        <v>3.806003086769684E-28</v>
      </c>
      <c r="R648" s="10">
        <f ca="1">IF(IF($A648&gt;='key variables'!$B$26,M648*SUMPRODUCT(Z648:AC648,'control variables'!$O$5:$R$5)/J648+H$65*'key variables'!$B$25/scenario!J$65,M648*SUMPRODUCT(Z648:AC648,'control variables'!$O$7:$R$7)/J648+H$65*'key variables'!$B$25/scenario!J$65)&lt;'key variables'!$B$28,0,IF($A648&gt;='key variables'!$B$26,M648*SUMPRODUCT(Z648:AC648,'control variables'!$O$5:$R$5)/J648+H$65*'key variables'!$B$25/scenario!J$65,M648*SUMPRODUCT(Z648:AC648,'control variables'!$O$7:$R$7)/J648+H$65*'key variables'!$B$25/scenario!J$65))</f>
        <v>1.1399812017894359E-27</v>
      </c>
      <c r="S648" s="10">
        <f ca="1">IF(IF($A648&gt;='key variables'!$B$26,N648*SUMPRODUCT(Z648:AC648,'control variables'!$O$6:$R$6)/J648+I$65*'key variables'!$B$25/scenario!J$65,N648*SUMPRODUCT(Z648:AC648,'control variables'!$O$7:$R$7)/J648+I$65*'key variables'!$B$25/scenario!J$65)&lt;'key variables'!$B$28,0,IF($A648&gt;='key variables'!$B$26,N648*SUMPRODUCT(Z648:AC648,'control variables'!$O$6:$R$6)/J648+I$65*'key variables'!$B$25/scenario!J$65,N648*SUMPRODUCT(Z648:AC648,'control variables'!$O$7:$R$7)/J648+I$65*'key variables'!$B$25/scenario!J$65))</f>
        <v>5.1241590721815198E-28</v>
      </c>
      <c r="T648" s="10">
        <f t="shared" ca="1" si="498"/>
        <v>2.362730545072102E-27</v>
      </c>
      <c r="U648" s="82">
        <f ca="1">SUMPRODUCT(P618:P647,'control variables'!AD$7:AD$36)</f>
        <v>6.9909522993871301E-28</v>
      </c>
      <c r="V648" s="82">
        <f ca="1">SUMPRODUCT(Q618:Q647,'control variables'!AE$7:AE$36)</f>
        <v>8.069430645849038E-28</v>
      </c>
      <c r="W648" s="82">
        <f ca="1">SUMPRODUCT(R618:R647,'control variables'!AF$7:AF$36)</f>
        <v>2.4169710417179588E-27</v>
      </c>
      <c r="X648" s="82">
        <f ca="1">SUMPRODUCT(S618:S647,'control variables'!AG$7:AG$36)</f>
        <v>1.08641651907754E-27</v>
      </c>
      <c r="Y648" s="82">
        <f t="shared" ca="1" si="492"/>
        <v>5.0094258553191156E-27</v>
      </c>
      <c r="Z648" s="10">
        <f ca="1">IF($A648&gt;='key variables'!$B$26,SUMPRODUCT(P618:P647,'control variables'!V$7:V$36)*$E648,SUMPRODUCT(P618:P647,'control variables'!Z$7:Z$36)*$E648)</f>
        <v>1.705863133834584E-27</v>
      </c>
      <c r="AA648" s="10">
        <f ca="1">IF($A648&gt;='key variables'!$B$26,SUMPRODUCT(Q618:Q647,'control variables'!W$7:W$36)*$E648,SUMPRODUCT(Q618:Q647,'control variables'!AA$7:AA$36)*$E648)</f>
        <v>1.9690227683280893E-27</v>
      </c>
      <c r="AB648" s="10">
        <f ca="1">IF($A648&gt;='key variables'!$B$26,SUMPRODUCT(R618:R647,'control variables'!X$7:X$36)*$E648,SUMPRODUCT(R618:R647,'control variables'!AB$7:AB$36)*$E648)</f>
        <v>5.8976540234352415E-27</v>
      </c>
      <c r="AC648" s="10">
        <f ca="1">IF($A648&gt;='key variables'!$B$26,SUMPRODUCT(S618:S647,'control variables'!Y$7:Y$36)*$E648,SUMPRODUCT(S618:S647,'control variables'!AC$7:AC$36)*$E648)</f>
        <v>2.6509662897367252E-27</v>
      </c>
      <c r="AD648" s="10">
        <f t="shared" ca="1" si="493"/>
        <v>1.2223506215334641E-26</v>
      </c>
      <c r="AE648" s="82">
        <f ca="1">SUMPRODUCT(P618:P647,'control variables'!AL$7:AL$36)</f>
        <v>2.3226190012394582E-27</v>
      </c>
      <c r="AF648" s="82">
        <f ca="1">SUMPRODUCT(Q618:Q647,'control variables'!AM$7:AM$36)</f>
        <v>2.6739143375307162E-27</v>
      </c>
      <c r="AG648" s="82">
        <f ca="1">SUMPRODUCT(R618:R647,'control variables'!AN$7:AN$36)</f>
        <v>7.6240325115927947E-27</v>
      </c>
      <c r="AH648" s="82">
        <f ca="1">SUMPRODUCT(S618:S647,'control variables'!AO$7:AO$36)</f>
        <v>3.3011304529671152E-27</v>
      </c>
      <c r="AI648" s="82">
        <f t="shared" ca="1" si="456"/>
        <v>1.5921696303330085E-26</v>
      </c>
      <c r="AJ648" s="10">
        <f ca="1">SUMPRODUCT(P618:P647,'control variables'!AP$7:AP$36)</f>
        <v>2.219271489389768E-30</v>
      </c>
      <c r="AK648" s="10">
        <f ca="1">SUMPRODUCT(Q618:Q647,'control variables'!AQ$7:AQ$36)</f>
        <v>6.4040836645069018E-30</v>
      </c>
      <c r="AL648" s="10">
        <f ca="1">SUMPRODUCT(R618:R647,'control variables'!AR$7:AR$36)</f>
        <v>2.3017958185906606E-28</v>
      </c>
      <c r="AM648" s="10">
        <f ca="1">SUMPRODUCT(S618:S647,'control variables'!AS$7:AS$36)</f>
        <v>1.724409710678635E-28</v>
      </c>
      <c r="AN648" s="10">
        <f t="shared" ca="1" si="478"/>
        <v>4.1124390808082621E-28</v>
      </c>
      <c r="AO648" s="82">
        <f ca="1">SUMPRODUCT(P618:P647,'control variables'!AX$7:AX$36)</f>
        <v>3.0178705493308627E-30</v>
      </c>
      <c r="AP648" s="82">
        <f ca="1">SUMPRODUCT(Q618:Q647,'control variables'!AY$7:AY$36)</f>
        <v>6.9668611808753526E-30</v>
      </c>
      <c r="AQ648" s="82">
        <f ca="1">SUMPRODUCT(R618:R647,'control variables'!AZ$7:AZ$36)</f>
        <v>6.2601820865168338E-29</v>
      </c>
      <c r="AR648" s="82">
        <f ca="1">SUMPRODUCT(S618:S647,'control variables'!BA$7:BA$36)</f>
        <v>4.6898680992546427E-29</v>
      </c>
      <c r="AS648" s="82">
        <f t="shared" ca="1" si="479"/>
        <v>1.1948523358792097E-28</v>
      </c>
      <c r="AT648" s="10">
        <f ca="1">SUMPRODUCT(P618:P647,'control variables'!AT$7:AT$36)</f>
        <v>-2.6633885258696089E-30</v>
      </c>
      <c r="AU648" s="10">
        <f ca="1">SUMPRODUCT(Q618:Q647,'control variables'!AU$7:AU$36)</f>
        <v>2.8891906237084609E-30</v>
      </c>
      <c r="AV648" s="10">
        <f ca="1">SUMPRODUCT(R618:R647,'control variables'!AV$7:AV$36)</f>
        <v>1.2441086354912693E-27</v>
      </c>
      <c r="AW648" s="10">
        <f ca="1">SUMPRODUCT(S618:S647,'control variables'!AW$7:AW$36)</f>
        <v>9.3203445538181755E-28</v>
      </c>
      <c r="AX648" s="10">
        <f t="shared" ca="1" si="457"/>
        <v>2.1763688929709256E-27</v>
      </c>
      <c r="AY648" s="82">
        <f ca="1">SUMPRODUCT(P618:P647,'control variables'!BB$7:BB$36)</f>
        <v>9.6533568235998306E-30</v>
      </c>
      <c r="AZ648" s="82">
        <f ca="1">SUMPRODUCT(Q618:Q647,'control variables'!BC$7:BC$36)</f>
        <v>2.4616042685620809E-29</v>
      </c>
      <c r="BA648" s="82">
        <f ca="1">SUMPRODUCT(R618:R647,'control variables'!BD$7:BD$36)</f>
        <v>1.7231986528043342E-28</v>
      </c>
      <c r="BB648" s="82">
        <f ca="1">SUMPRODUCT(S618:S647,'control variables'!BE$7:BE$36)</f>
        <v>2.4487882963901633E-29</v>
      </c>
      <c r="BC648" s="82">
        <f t="shared" ca="1" si="480"/>
        <v>2.3107714775355567E-28</v>
      </c>
      <c r="BD648" s="10">
        <f ca="1">SUMPRODUCT(P618:P647,'control variables'!BF$7:BF$36)</f>
        <v>2.0193981650849458E-30</v>
      </c>
      <c r="BE648" s="10">
        <f ca="1">SUMPRODUCT(Q618:Q647,'control variables'!BG$7:BG$36)</f>
        <v>2.330926137335586E-30</v>
      </c>
      <c r="BF648" s="10">
        <f ca="1">SUMPRODUCT(R618:R647,'control variables'!BH$7:BH$36)</f>
        <v>6.9816337999282004E-29</v>
      </c>
      <c r="BG648" s="10">
        <f ca="1">SUMPRODUCT(S618:S647,'control variables'!BI$7:BI$36)</f>
        <v>1.5691049167475292E-28</v>
      </c>
      <c r="BH648" s="10">
        <f t="shared" ca="1" si="481"/>
        <v>2.3107715397645543E-28</v>
      </c>
      <c r="BI648" s="82">
        <f t="shared" ca="1" si="458"/>
        <v>2.3296089695371884E-27</v>
      </c>
      <c r="BJ648" s="82">
        <f t="shared" ca="1" si="459"/>
        <v>2.7014195708400454E-27</v>
      </c>
      <c r="BK648" s="82">
        <f t="shared" ca="1" si="460"/>
        <v>9.0404610123644968E-27</v>
      </c>
      <c r="BL648" s="82">
        <f t="shared" ca="1" si="461"/>
        <v>4.2576527913128342E-27</v>
      </c>
      <c r="BM648" s="82">
        <f t="shared" ca="1" si="451"/>
        <v>1.8329142344054565E-26</v>
      </c>
      <c r="BN648" s="10">
        <f ca="1">BN647+BI648-INDIRECT(ADDRESS(MAX($D648-'key variables'!$B$9*30,34),scenario!BI$4),TRUE)</f>
        <v>9439390.0751690175</v>
      </c>
      <c r="BO648" s="10">
        <f ca="1">BO647+BJ648-INDIRECT(ADDRESS(MAX($D648-'key variables'!$B$9*30,34),scenario!BJ$4),TRUE)</f>
        <v>10895583.360992203</v>
      </c>
      <c r="BP648" s="10">
        <f ca="1">BP647+BK648-INDIRECT(ADDRESS(MAX($D648-'key variables'!$B$9*30,34),scenario!BK$4),TRUE)</f>
        <v>32531162.537994072</v>
      </c>
      <c r="BQ648" s="10">
        <f ca="1">BQ647+BL648-INDIRECT(ADDRESS(MAX($D648-'key variables'!$B$9*30,34),scenario!BL$4),TRUE)</f>
        <v>14415841.516535141</v>
      </c>
      <c r="BR648" s="10">
        <f t="shared" ca="1" si="482"/>
        <v>67281977.490690395</v>
      </c>
      <c r="BS648" s="82">
        <f t="shared" ca="1" si="463"/>
        <v>-2.3433848477536824E-9</v>
      </c>
      <c r="BT648" s="82">
        <f t="shared" ca="1" si="464"/>
        <v>-3.4288309057018498E-10</v>
      </c>
      <c r="BU648" s="82">
        <f t="shared" ca="1" si="465"/>
        <v>-4.2578247660364599E-9</v>
      </c>
      <c r="BV648" s="82">
        <f t="shared" ca="1" si="466"/>
        <v>-2.9943922343414556E-9</v>
      </c>
      <c r="BW648" s="82">
        <f t="shared" ca="1" si="483"/>
        <v>-9.9384849387017825E-9</v>
      </c>
      <c r="BX648" s="10">
        <f t="shared" ca="1" si="467"/>
        <v>-1.8625994260191893E-12</v>
      </c>
      <c r="BY648" s="10">
        <f t="shared" ca="1" si="468"/>
        <v>2.8902850229962428E-12</v>
      </c>
      <c r="BZ648" s="10">
        <f t="shared" ca="1" si="469"/>
        <v>-3.5034723983035463E-11</v>
      </c>
      <c r="CA648" s="10">
        <f t="shared" ca="1" si="470"/>
        <v>-2.0257049910634696E-11</v>
      </c>
      <c r="CB648" s="10">
        <v>0</v>
      </c>
      <c r="CC648" s="82">
        <f t="shared" ca="1" si="471"/>
        <v>3.9725652202851362E-13</v>
      </c>
      <c r="CD648" s="82">
        <f t="shared" ca="1" si="472"/>
        <v>3.4270724516460853E-13</v>
      </c>
      <c r="CE648" s="82">
        <f t="shared" ca="1" si="473"/>
        <v>1.8915613015532971E-10</v>
      </c>
      <c r="CF648" s="82">
        <f t="shared" ca="1" si="474"/>
        <v>3.7028113764059381E-11</v>
      </c>
      <c r="CG648" s="82">
        <f t="shared" ca="1" si="484"/>
        <v>2.269242076865822E-10</v>
      </c>
      <c r="CH648" s="13" t="str">
        <f t="shared" ca="1" si="485"/>
        <v/>
      </c>
      <c r="CI648" s="81">
        <f t="shared" ca="1" si="494"/>
        <v>0.1131775965863165</v>
      </c>
      <c r="CJ648" s="81">
        <f t="shared" ca="1" si="495"/>
        <v>0.13063724757458739</v>
      </c>
      <c r="CK648" s="81">
        <f t="shared" ca="1" si="496"/>
        <v>0.39004625943939081</v>
      </c>
      <c r="CL648" s="81">
        <f t="shared" ca="1" si="497"/>
        <v>0.17284488538116416</v>
      </c>
      <c r="CM648" s="89">
        <f t="shared" ca="1" si="486"/>
        <v>0.80670598898145884</v>
      </c>
    </row>
    <row r="649" spans="1:91" x14ac:dyDescent="0.3">
      <c r="A649">
        <v>584</v>
      </c>
      <c r="B649" s="3">
        <f t="shared" si="499"/>
        <v>1.8111111111111111</v>
      </c>
      <c r="C649" s="3">
        <f t="shared" si="487"/>
        <v>19.466666666666665</v>
      </c>
      <c r="D649" s="4">
        <f t="shared" ca="1" si="475"/>
        <v>649</v>
      </c>
      <c r="E649" s="58">
        <f>(0.5*(COS(B649*2*PI())+1)*('key variables'!$B$4-'key variables'!$B$6)+'key variables'!$B$6)/'key variables'!$B$4</f>
        <v>1</v>
      </c>
      <c r="F649" s="10">
        <f t="shared" ca="1" si="488"/>
        <v>11689222.907461114</v>
      </c>
      <c r="G649" s="10">
        <f t="shared" ca="1" si="489"/>
        <v>13492492.798713122</v>
      </c>
      <c r="H649" s="10">
        <f t="shared" ca="1" si="490"/>
        <v>40309474.521088287</v>
      </c>
      <c r="I649" s="10">
        <f t="shared" ca="1" si="491"/>
        <v>17912154.249750931</v>
      </c>
      <c r="J649" s="10">
        <f t="shared" ca="1" si="476"/>
        <v>83403344.477013454</v>
      </c>
      <c r="K649" s="82">
        <f t="shared" ca="1" si="452"/>
        <v>2249832.832292099</v>
      </c>
      <c r="L649" s="82">
        <f t="shared" ca="1" si="453"/>
        <v>2596909.4377209195</v>
      </c>
      <c r="M649" s="82">
        <f t="shared" ca="1" si="454"/>
        <v>7778311.98309422</v>
      </c>
      <c r="N649" s="82">
        <f t="shared" ca="1" si="455"/>
        <v>3496312.733215793</v>
      </c>
      <c r="O649" s="82">
        <f t="shared" ca="1" si="477"/>
        <v>16121366.986323033</v>
      </c>
      <c r="P649" s="10">
        <f ca="1">IF(IF($A649&gt;='key variables'!$B$26,K649*SUMPRODUCT(Z649:AC649,'control variables'!$O$3:$R$3)/J649+F$65*'key variables'!$B$25/scenario!J$65,K649*SUMPRODUCT(Z649:AC649,'control variables'!$O$7:$R$7)/J649+F$65*'key variables'!$B$25/scenario!J$65)&lt;'key variables'!$B$28,0,IF($A649&gt;='key variables'!$B$26,K649*SUMPRODUCT(Z649:AC649,'control variables'!$O$3:$R$3)/J649+F$65*'key variables'!$B$25/scenario!J$65,K649*SUMPRODUCT(Z649:AC649,'control variables'!$O$7:$R$7)/J649+F$65*'key variables'!$B$25/scenario!J$65))</f>
        <v>2.8371861444872697E-28</v>
      </c>
      <c r="Q649" s="10">
        <f ca="1">IF(IF($A649&gt;='key variables'!$B$26,L649*SUMPRODUCT(Z649:AC649,'control variables'!$O$4:$R$4)/J649+G$65*'key variables'!$B$25/scenario!J$65,L649*SUMPRODUCT(Z649:AC649,'control variables'!$O$7:$R$7)/J649+G$65*'key variables'!$B$25/scenario!J$65)&lt;'key variables'!$B$28,0,IF($A649&gt;='key variables'!$B$26,L649*SUMPRODUCT(Z649:AC649,'control variables'!$O$4:$R$4)/J649+G$65*'key variables'!$B$25/scenario!J$65,L649*SUMPRODUCT(Z649:AC649,'control variables'!$O$7:$R$7)/J649+G$65*'key variables'!$B$25/scenario!J$65))</f>
        <v>3.2748724124910598E-28</v>
      </c>
      <c r="R649" s="10">
        <f ca="1">IF(IF($A649&gt;='key variables'!$B$26,M649*SUMPRODUCT(Z649:AC649,'control variables'!$O$5:$R$5)/J649+H$65*'key variables'!$B$25/scenario!J$65,M649*SUMPRODUCT(Z649:AC649,'control variables'!$O$7:$R$7)/J649+H$65*'key variables'!$B$25/scenario!J$65)&lt;'key variables'!$B$28,0,IF($A649&gt;='key variables'!$B$26,M649*SUMPRODUCT(Z649:AC649,'control variables'!$O$5:$R$5)/J649+H$65*'key variables'!$B$25/scenario!J$65,M649*SUMPRODUCT(Z649:AC649,'control variables'!$O$7:$R$7)/J649+H$65*'key variables'!$B$25/scenario!J$65))</f>
        <v>9.8089594343109977E-28</v>
      </c>
      <c r="S649" s="10">
        <f ca="1">IF(IF($A649&gt;='key variables'!$B$26,N649*SUMPRODUCT(Z649:AC649,'control variables'!$O$6:$R$6)/J649+I$65*'key variables'!$B$25/scenario!J$65,N649*SUMPRODUCT(Z649:AC649,'control variables'!$O$7:$R$7)/J649+I$65*'key variables'!$B$25/scenario!J$65)&lt;'key variables'!$B$28,0,IF($A649&gt;='key variables'!$B$26,N649*SUMPRODUCT(Z649:AC649,'control variables'!$O$6:$R$6)/J649+I$65*'key variables'!$B$25/scenario!J$65,N649*SUMPRODUCT(Z649:AC649,'control variables'!$O$7:$R$7)/J649+I$65*'key variables'!$B$25/scenario!J$65))</f>
        <v>4.4090787106916821E-28</v>
      </c>
      <c r="T649" s="10">
        <f t="shared" ca="1" si="498"/>
        <v>2.0330096701981009E-27</v>
      </c>
      <c r="U649" s="82">
        <f ca="1">SUMPRODUCT(P619:P648,'control variables'!AD$7:AD$36)</f>
        <v>6.015359499283897E-28</v>
      </c>
      <c r="V649" s="82">
        <f ca="1">SUMPRODUCT(Q619:Q648,'control variables'!AE$7:AE$36)</f>
        <v>6.9433353584140406E-28</v>
      </c>
      <c r="W649" s="82">
        <f ca="1">SUMPRODUCT(R619:R648,'control variables'!AF$7:AF$36)</f>
        <v>2.0796808635880402E-27</v>
      </c>
      <c r="X649" s="82">
        <f ca="1">SUMPRODUCT(S619:S648,'control variables'!AG$7:AG$36)</f>
        <v>9.3480625361797124E-28</v>
      </c>
      <c r="Y649" s="82">
        <f t="shared" ca="1" si="492"/>
        <v>4.3103566029758052E-27</v>
      </c>
      <c r="Z649" s="10">
        <f ca="1">IF($A649&gt;='key variables'!$B$26,SUMPRODUCT(P619:P648,'control variables'!V$7:V$36)*$E649,SUMPRODUCT(P619:P648,'control variables'!Z$7:Z$36)*$E649)</f>
        <v>1.4678086142126359E-27</v>
      </c>
      <c r="AA649" s="10">
        <f ca="1">IF($A649&gt;='key variables'!$B$26,SUMPRODUCT(Q619:Q648,'control variables'!W$7:W$36)*$E649,SUMPRODUCT(Q619:Q648,'control variables'!AA$7:AA$36)*$E649)</f>
        <v>1.6942441181878756E-27</v>
      </c>
      <c r="AB649" s="10">
        <f ca="1">IF($A649&gt;='key variables'!$B$26,SUMPRODUCT(R619:R648,'control variables'!X$7:X$36)*$E649,SUMPRODUCT(R619:R648,'control variables'!AB$7:AB$36)*$E649)</f>
        <v>5.0746318432856661E-27</v>
      </c>
      <c r="AC649" s="10">
        <f ca="1">IF($A649&gt;='key variables'!$B$26,SUMPRODUCT(S619:S648,'control variables'!Y$7:Y$36)*$E649,SUMPRODUCT(S619:S648,'control variables'!AC$7:AC$36)*$E649)</f>
        <v>2.2810218937764979E-27</v>
      </c>
      <c r="AD649" s="10">
        <f t="shared" ca="1" si="493"/>
        <v>1.0517706469462675E-26</v>
      </c>
      <c r="AE649" s="82">
        <f ca="1">SUMPRODUCT(P619:P648,'control variables'!AL$7:AL$36)</f>
        <v>1.9984957233291192E-27</v>
      </c>
      <c r="AF649" s="82">
        <f ca="1">SUMPRODUCT(Q619:Q648,'control variables'!AM$7:AM$36)</f>
        <v>2.300767523753076E-27</v>
      </c>
      <c r="AG649" s="82">
        <f ca="1">SUMPRODUCT(R619:R648,'control variables'!AN$7:AN$36)</f>
        <v>6.5600928782591556E-27</v>
      </c>
      <c r="AH649" s="82">
        <f ca="1">SUMPRODUCT(S619:S648,'control variables'!AO$7:AO$36)</f>
        <v>2.840455145198447E-27</v>
      </c>
      <c r="AI649" s="82">
        <f t="shared" ca="1" si="456"/>
        <v>1.3699811270539798E-26</v>
      </c>
      <c r="AJ649" s="10">
        <f ca="1">SUMPRODUCT(P619:P648,'control variables'!AP$7:AP$36)</f>
        <v>1.9095704366858544E-30</v>
      </c>
      <c r="AK649" s="10">
        <f ca="1">SUMPRODUCT(Q619:Q648,'control variables'!AQ$7:AQ$36)</f>
        <v>5.5103888362787954E-30</v>
      </c>
      <c r="AL649" s="10">
        <f ca="1">SUMPRODUCT(R619:R648,'control variables'!AR$7:AR$36)</f>
        <v>1.9805784319233763E-28</v>
      </c>
      <c r="AM649" s="10">
        <f ca="1">SUMPRODUCT(S619:S648,'control variables'!AS$7:AS$36)</f>
        <v>1.4837670019143857E-28</v>
      </c>
      <c r="AN649" s="10">
        <f t="shared" ca="1" si="478"/>
        <v>3.5385450265674089E-28</v>
      </c>
      <c r="AO649" s="82">
        <f ca="1">SUMPRODUCT(P619:P648,'control variables'!AX$7:AX$36)</f>
        <v>2.5967243801846532E-30</v>
      </c>
      <c r="AP649" s="82">
        <f ca="1">SUMPRODUCT(Q619:Q648,'control variables'!AY$7:AY$36)</f>
        <v>5.9946303149922365E-30</v>
      </c>
      <c r="AQ649" s="82">
        <f ca="1">SUMPRODUCT(R619:R648,'control variables'!AZ$7:AZ$36)</f>
        <v>5.3865688347891016E-29</v>
      </c>
      <c r="AR649" s="82">
        <f ca="1">SUMPRODUCT(S619:S648,'control variables'!BA$7:BA$36)</f>
        <v>4.0353933789124982E-29</v>
      </c>
      <c r="AS649" s="82">
        <f t="shared" ca="1" si="479"/>
        <v>1.0281097683219288E-28</v>
      </c>
      <c r="AT649" s="10">
        <f ca="1">SUMPRODUCT(P619:P648,'control variables'!AT$7:AT$36)</f>
        <v>-2.2917105972498208E-30</v>
      </c>
      <c r="AU649" s="10">
        <f ca="1">SUMPRODUCT(Q619:Q648,'control variables'!AU$7:AU$36)</f>
        <v>2.4860018377024616E-30</v>
      </c>
      <c r="AV649" s="10">
        <f ca="1">SUMPRODUCT(R619:R648,'control variables'!AV$7:AV$36)</f>
        <v>1.0704923132288582E-27</v>
      </c>
      <c r="AW649" s="10">
        <f ca="1">SUMPRODUCT(S619:S648,'control variables'!AW$7:AW$36)</f>
        <v>8.0196832630833582E-28</v>
      </c>
      <c r="AX649" s="10">
        <f t="shared" ca="1" si="457"/>
        <v>1.8726549307776468E-27</v>
      </c>
      <c r="AY649" s="82">
        <f ca="1">SUMPRODUCT(P619:P648,'control variables'!BB$7:BB$36)</f>
        <v>8.3062234130690467E-30</v>
      </c>
      <c r="AZ649" s="82">
        <f ca="1">SUMPRODUCT(Q619:Q648,'control variables'!BC$7:BC$36)</f>
        <v>2.1180854891072299E-29</v>
      </c>
      <c r="BA649" s="82">
        <f ca="1">SUMPRODUCT(R619:R648,'control variables'!BD$7:BD$36)</f>
        <v>1.4827249481030623E-28</v>
      </c>
      <c r="BB649" s="82">
        <f ca="1">SUMPRODUCT(S619:S648,'control variables'!BE$7:BE$36)</f>
        <v>2.107057995763632E-29</v>
      </c>
      <c r="BC649" s="82">
        <f t="shared" ca="1" si="480"/>
        <v>1.9883015307208391E-28</v>
      </c>
      <c r="BD649" s="10">
        <f ca="1">SUMPRODUCT(P619:P648,'control variables'!BF$7:BF$36)</f>
        <v>1.7375895893675482E-30</v>
      </c>
      <c r="BE649" s="10">
        <f ca="1">SUMPRODUCT(Q619:Q648,'control variables'!BG$7:BG$36)</f>
        <v>2.005643592158387E-30</v>
      </c>
      <c r="BF649" s="10">
        <f ca="1">SUMPRODUCT(R619:R648,'control variables'!BH$7:BH$36)</f>
        <v>6.0073414036312842E-29</v>
      </c>
      <c r="BG649" s="10">
        <f ca="1">SUMPRODUCT(S619:S648,'control variables'!BI$7:BI$36)</f>
        <v>1.3501351120873442E-28</v>
      </c>
      <c r="BH649" s="10">
        <f t="shared" ca="1" si="481"/>
        <v>1.9883015842657318E-28</v>
      </c>
      <c r="BI649" s="82">
        <f t="shared" ca="1" si="458"/>
        <v>2.0045102361449384E-27</v>
      </c>
      <c r="BJ649" s="82">
        <f t="shared" ca="1" si="459"/>
        <v>2.3244343804818507E-27</v>
      </c>
      <c r="BK649" s="82">
        <f t="shared" ca="1" si="460"/>
        <v>7.7788576862983205E-27</v>
      </c>
      <c r="BL649" s="82">
        <f t="shared" ca="1" si="461"/>
        <v>3.6634940514644189E-27</v>
      </c>
      <c r="BM649" s="82">
        <f t="shared" ca="1" si="451"/>
        <v>1.5771296354389527E-26</v>
      </c>
      <c r="BN649" s="10">
        <f ca="1">BN648+BI649-INDIRECT(ADDRESS(MAX($D649-'key variables'!$B$9*30,34),scenario!BI$4),TRUE)</f>
        <v>9439390.0751690175</v>
      </c>
      <c r="BO649" s="10">
        <f ca="1">BO648+BJ649-INDIRECT(ADDRESS(MAX($D649-'key variables'!$B$9*30,34),scenario!BJ$4),TRUE)</f>
        <v>10895583.360992203</v>
      </c>
      <c r="BP649" s="10">
        <f ca="1">BP648+BK649-INDIRECT(ADDRESS(MAX($D649-'key variables'!$B$9*30,34),scenario!BK$4),TRUE)</f>
        <v>32531162.537994072</v>
      </c>
      <c r="BQ649" s="10">
        <f ca="1">BQ648+BL649-INDIRECT(ADDRESS(MAX($D649-'key variables'!$B$9*30,34),scenario!BL$4),TRUE)</f>
        <v>14415841.516535141</v>
      </c>
      <c r="BR649" s="10">
        <f t="shared" ca="1" si="482"/>
        <v>67281977.490690395</v>
      </c>
      <c r="BS649" s="82">
        <f t="shared" ca="1" si="463"/>
        <v>-2.3433848477536824E-9</v>
      </c>
      <c r="BT649" s="82">
        <f t="shared" ca="1" si="464"/>
        <v>-3.4288309057018498E-10</v>
      </c>
      <c r="BU649" s="82">
        <f t="shared" ca="1" si="465"/>
        <v>-4.2578247660364599E-9</v>
      </c>
      <c r="BV649" s="82">
        <f t="shared" ca="1" si="466"/>
        <v>-2.9943922343414556E-9</v>
      </c>
      <c r="BW649" s="82">
        <f t="shared" ca="1" si="483"/>
        <v>-9.9384849387017825E-9</v>
      </c>
      <c r="BX649" s="10">
        <f t="shared" ca="1" si="467"/>
        <v>-1.8625994260191893E-12</v>
      </c>
      <c r="BY649" s="10">
        <f t="shared" ca="1" si="468"/>
        <v>2.8902850229962428E-12</v>
      </c>
      <c r="BZ649" s="10">
        <f t="shared" ca="1" si="469"/>
        <v>-3.5034723983035463E-11</v>
      </c>
      <c r="CA649" s="10">
        <f t="shared" ca="1" si="470"/>
        <v>-2.0257049910634696E-11</v>
      </c>
      <c r="CB649" s="10">
        <v>0</v>
      </c>
      <c r="CC649" s="82">
        <f t="shared" ca="1" si="471"/>
        <v>3.9725652202851362E-13</v>
      </c>
      <c r="CD649" s="82">
        <f t="shared" ca="1" si="472"/>
        <v>3.4270724516460853E-13</v>
      </c>
      <c r="CE649" s="82">
        <f t="shared" ca="1" si="473"/>
        <v>1.8915613015532971E-10</v>
      </c>
      <c r="CF649" s="82">
        <f t="shared" ca="1" si="474"/>
        <v>3.7028113764059381E-11</v>
      </c>
      <c r="CG649" s="82">
        <f t="shared" ca="1" si="484"/>
        <v>2.269242076865822E-10</v>
      </c>
      <c r="CH649" s="13" t="str">
        <f t="shared" ca="1" si="485"/>
        <v/>
      </c>
      <c r="CI649" s="81">
        <f t="shared" ca="1" si="494"/>
        <v>0.1131775965863165</v>
      </c>
      <c r="CJ649" s="81">
        <f t="shared" ca="1" si="495"/>
        <v>0.13063724757458739</v>
      </c>
      <c r="CK649" s="81">
        <f t="shared" ca="1" si="496"/>
        <v>0.39004625943939081</v>
      </c>
      <c r="CL649" s="81">
        <f t="shared" ca="1" si="497"/>
        <v>0.17284488538116416</v>
      </c>
      <c r="CM649" s="89">
        <f t="shared" ca="1" si="486"/>
        <v>0.80670598898145884</v>
      </c>
    </row>
    <row r="650" spans="1:91" x14ac:dyDescent="0.3">
      <c r="A650">
        <v>585</v>
      </c>
      <c r="B650" s="3">
        <f t="shared" si="499"/>
        <v>1.8138888888888889</v>
      </c>
      <c r="C650" s="3">
        <f t="shared" si="487"/>
        <v>19.5</v>
      </c>
      <c r="D650" s="4">
        <f t="shared" ca="1" si="475"/>
        <v>650</v>
      </c>
      <c r="E650" s="58">
        <f>(0.5*(COS(B650*2*PI())+1)*('key variables'!$B$4-'key variables'!$B$6)+'key variables'!$B$6)/'key variables'!$B$4</f>
        <v>1</v>
      </c>
      <c r="F650" s="10">
        <f t="shared" ca="1" si="488"/>
        <v>11689222.907461114</v>
      </c>
      <c r="G650" s="10">
        <f t="shared" ca="1" si="489"/>
        <v>13492492.798713122</v>
      </c>
      <c r="H650" s="10">
        <f t="shared" ca="1" si="490"/>
        <v>40309474.521088287</v>
      </c>
      <c r="I650" s="10">
        <f t="shared" ca="1" si="491"/>
        <v>17912154.249750931</v>
      </c>
      <c r="J650" s="10">
        <f t="shared" ca="1" si="476"/>
        <v>83403344.477013454</v>
      </c>
      <c r="K650" s="82">
        <f t="shared" ca="1" si="452"/>
        <v>2249832.832292099</v>
      </c>
      <c r="L650" s="82">
        <f t="shared" ca="1" si="453"/>
        <v>2596909.4377209195</v>
      </c>
      <c r="M650" s="82">
        <f t="shared" ca="1" si="454"/>
        <v>7778311.98309422</v>
      </c>
      <c r="N650" s="82">
        <f t="shared" ca="1" si="455"/>
        <v>3496312.733215793</v>
      </c>
      <c r="O650" s="82">
        <f t="shared" ca="1" si="477"/>
        <v>16121366.986323033</v>
      </c>
      <c r="P650" s="10">
        <f ca="1">IF(IF($A650&gt;='key variables'!$B$26,K650*SUMPRODUCT(Z650:AC650,'control variables'!$O$3:$R$3)/J650+F$65*'key variables'!$B$25/scenario!J$65,K650*SUMPRODUCT(Z650:AC650,'control variables'!$O$7:$R$7)/J650+F$65*'key variables'!$B$25/scenario!J$65)&lt;'key variables'!$B$28,0,IF($A650&gt;='key variables'!$B$26,K650*SUMPRODUCT(Z650:AC650,'control variables'!$O$3:$R$3)/J650+F$65*'key variables'!$B$25/scenario!J$65,K650*SUMPRODUCT(Z650:AC650,'control variables'!$O$7:$R$7)/J650+F$65*'key variables'!$B$25/scenario!J$65))</f>
        <v>2.4412546237762666E-28</v>
      </c>
      <c r="Q650" s="10">
        <f ca="1">IF(IF($A650&gt;='key variables'!$B$26,L650*SUMPRODUCT(Z650:AC650,'control variables'!$O$4:$R$4)/J650+G$65*'key variables'!$B$25/scenario!J$65,L650*SUMPRODUCT(Z650:AC650,'control variables'!$O$7:$R$7)/J650+G$65*'key variables'!$B$25/scenario!J$65)&lt;'key variables'!$B$28,0,IF($A650&gt;='key variables'!$B$26,L650*SUMPRODUCT(Z650:AC650,'control variables'!$O$4:$R$4)/J650+G$65*'key variables'!$B$25/scenario!J$65,L650*SUMPRODUCT(Z650:AC650,'control variables'!$O$7:$R$7)/J650+G$65*'key variables'!$B$25/scenario!J$65))</f>
        <v>2.8178614345784979E-28</v>
      </c>
      <c r="R650" s="10">
        <f ca="1">IF(IF($A650&gt;='key variables'!$B$26,M650*SUMPRODUCT(Z650:AC650,'control variables'!$O$5:$R$5)/J650+H$65*'key variables'!$B$25/scenario!J$65,M650*SUMPRODUCT(Z650:AC650,'control variables'!$O$7:$R$7)/J650+H$65*'key variables'!$B$25/scenario!J$65)&lt;'key variables'!$B$28,0,IF($A650&gt;='key variables'!$B$26,M650*SUMPRODUCT(Z650:AC650,'control variables'!$O$5:$R$5)/J650+H$65*'key variables'!$B$25/scenario!J$65,M650*SUMPRODUCT(Z650:AC650,'control variables'!$O$7:$R$7)/J650+H$65*'key variables'!$B$25/scenario!J$65))</f>
        <v>8.4401115591141656E-28</v>
      </c>
      <c r="S650" s="10">
        <f ca="1">IF(IF($A650&gt;='key variables'!$B$26,N650*SUMPRODUCT(Z650:AC650,'control variables'!$O$6:$R$6)/J650+I$65*'key variables'!$B$25/scenario!J$65,N650*SUMPRODUCT(Z650:AC650,'control variables'!$O$7:$R$7)/J650+I$65*'key variables'!$B$25/scenario!J$65)&lt;'key variables'!$B$28,0,IF($A650&gt;='key variables'!$B$26,N650*SUMPRODUCT(Z650:AC650,'control variables'!$O$6:$R$6)/J650+I$65*'key variables'!$B$25/scenario!J$65,N650*SUMPRODUCT(Z650:AC650,'control variables'!$O$7:$R$7)/J650+I$65*'key variables'!$B$25/scenario!J$65))</f>
        <v>3.7937883666828495E-28</v>
      </c>
      <c r="T650" s="10">
        <f t="shared" ca="1" si="498"/>
        <v>1.749301598415178E-27</v>
      </c>
      <c r="U650" s="82">
        <f ca="1">SUMPRODUCT(P620:P649,'control variables'!AD$7:AD$36)</f>
        <v>5.1759114289475521E-28</v>
      </c>
      <c r="V650" s="82">
        <f ca="1">SUMPRODUCT(Q620:Q649,'control variables'!AE$7:AE$36)</f>
        <v>5.974387539250008E-28</v>
      </c>
      <c r="W650" s="82">
        <f ca="1">SUMPRODUCT(R620:R649,'control variables'!AF$7:AF$36)</f>
        <v>1.7894597906725757E-27</v>
      </c>
      <c r="X650" s="82">
        <f ca="1">SUMPRODUCT(S620:S649,'control variables'!AG$7:AG$36)</f>
        <v>8.0435331795695698E-28</v>
      </c>
      <c r="Y650" s="82">
        <f t="shared" ca="1" si="492"/>
        <v>3.7088430054492891E-27</v>
      </c>
      <c r="Z650" s="10">
        <f ca="1">IF($A650&gt;='key variables'!$B$26,SUMPRODUCT(P620:P649,'control variables'!V$7:V$36)*$E650,SUMPRODUCT(P620:P649,'control variables'!Z$7:Z$36)*$E650)</f>
        <v>1.2629747869126141E-27</v>
      </c>
      <c r="AA650" s="10">
        <f ca="1">IF($A650&gt;='key variables'!$B$26,SUMPRODUCT(Q620:Q649,'control variables'!W$7:W$36)*$E650,SUMPRODUCT(Q620:Q649,'control variables'!AA$7:AA$36)*$E650)</f>
        <v>1.4578110411854414E-27</v>
      </c>
      <c r="AB650" s="10">
        <f ca="1">IF($A650&gt;='key variables'!$B$26,SUMPRODUCT(R620:R649,'control variables'!X$7:X$36)*$E650,SUMPRODUCT(R620:R649,'control variables'!AB$7:AB$36)*$E650)</f>
        <v>4.3664630448920473E-27</v>
      </c>
      <c r="AC650" s="10">
        <f ca="1">IF($A650&gt;='key variables'!$B$26,SUMPRODUCT(S620:S649,'control variables'!Y$7:Y$36)*$E650,SUMPRODUCT(S620:S649,'control variables'!AC$7:AC$36)*$E650)</f>
        <v>1.9627035243833494E-27</v>
      </c>
      <c r="AD650" s="10">
        <f t="shared" ca="1" si="493"/>
        <v>9.0499523973734517E-27</v>
      </c>
      <c r="AE650" s="82">
        <f ca="1">SUMPRODUCT(P620:P649,'control variables'!AL$7:AL$36)</f>
        <v>1.7196040995244601E-27</v>
      </c>
      <c r="AF650" s="82">
        <f ca="1">SUMPRODUCT(Q620:Q649,'control variables'!AM$7:AM$36)</f>
        <v>1.9796936364256486E-27</v>
      </c>
      <c r="AG650" s="82">
        <f ca="1">SUMPRODUCT(R620:R649,'control variables'!AN$7:AN$36)</f>
        <v>5.6446268435961541E-27</v>
      </c>
      <c r="AH650" s="82">
        <f ca="1">SUMPRODUCT(S620:S649,'control variables'!AO$7:AO$36)</f>
        <v>2.4440674329099912E-27</v>
      </c>
      <c r="AI650" s="82">
        <f t="shared" ca="1" si="456"/>
        <v>1.1787992012456254E-26</v>
      </c>
      <c r="AJ650" s="10">
        <f ca="1">SUMPRODUCT(P620:P649,'control variables'!AP$7:AP$36)</f>
        <v>1.6430884054060782E-30</v>
      </c>
      <c r="AK650" s="10">
        <f ca="1">SUMPRODUCT(Q620:Q649,'control variables'!AQ$7:AQ$36)</f>
        <v>4.7414098125034347E-30</v>
      </c>
      <c r="AL650" s="10">
        <f ca="1">SUMPRODUCT(R620:R649,'control variables'!AR$7:AR$36)</f>
        <v>1.7041871799914199E-28</v>
      </c>
      <c r="AM650" s="10">
        <f ca="1">SUMPRODUCT(S620:S649,'control variables'!AS$7:AS$36)</f>
        <v>1.2767061692685477E-28</v>
      </c>
      <c r="AN650" s="10">
        <f t="shared" ca="1" si="478"/>
        <v>3.0447383314390628E-28</v>
      </c>
      <c r="AO650" s="82">
        <f ca="1">SUMPRODUCT(P620:P649,'control variables'!AX$7:AX$36)</f>
        <v>2.2343494846524995E-30</v>
      </c>
      <c r="AP650" s="82">
        <f ca="1">SUMPRODUCT(Q620:Q649,'control variables'!AY$7:AY$36)</f>
        <v>5.1580750183555105E-30</v>
      </c>
      <c r="AQ650" s="82">
        <f ca="1">SUMPRODUCT(R620:R649,'control variables'!AZ$7:AZ$36)</f>
        <v>4.6348689879826227E-29</v>
      </c>
      <c r="AR650" s="82">
        <f ca="1">SUMPRODUCT(S620:S649,'control variables'!BA$7:BA$36)</f>
        <v>3.472251111957476E-29</v>
      </c>
      <c r="AS650" s="82">
        <f t="shared" ca="1" si="479"/>
        <v>8.8463625502408991E-29</v>
      </c>
      <c r="AT650" s="10">
        <f ca="1">SUMPRODUCT(P620:P649,'control variables'!AT$7:AT$36)</f>
        <v>-1.9719006110204477E-30</v>
      </c>
      <c r="AU650" s="10">
        <f ca="1">SUMPRODUCT(Q620:Q649,'control variables'!AU$7:AU$36)</f>
        <v>2.1390783586052655E-30</v>
      </c>
      <c r="AV650" s="10">
        <f ca="1">SUMPRODUCT(R620:R649,'control variables'!AV$7:AV$36)</f>
        <v>9.2110428301107451E-28</v>
      </c>
      <c r="AW650" s="10">
        <f ca="1">SUMPRODUCT(S620:S649,'control variables'!AW$7:AW$36)</f>
        <v>6.9005302613873782E-28</v>
      </c>
      <c r="AX650" s="10">
        <f t="shared" ca="1" si="457"/>
        <v>1.6113244868973971E-27</v>
      </c>
      <c r="AY650" s="82">
        <f ca="1">SUMPRODUCT(P620:P649,'control variables'!BB$7:BB$36)</f>
        <v>7.1470835118356385E-30</v>
      </c>
      <c r="AZ650" s="82">
        <f ca="1">SUMPRODUCT(Q620:Q649,'control variables'!BC$7:BC$36)</f>
        <v>1.8225050209988578E-29</v>
      </c>
      <c r="BA650" s="82">
        <f ca="1">SUMPRODUCT(R620:R649,'control variables'!BD$7:BD$36)</f>
        <v>1.2758095348725071E-28</v>
      </c>
      <c r="BB650" s="82">
        <f ca="1">SUMPRODUCT(S620:S649,'control variables'!BE$7:BE$36)</f>
        <v>1.8130164228798985E-29</v>
      </c>
      <c r="BC650" s="82">
        <f t="shared" ca="1" si="480"/>
        <v>1.7108325143787389E-28</v>
      </c>
      <c r="BD650" s="10">
        <f ca="1">SUMPRODUCT(P620:P649,'control variables'!BF$7:BF$36)</f>
        <v>1.4951076183390915E-30</v>
      </c>
      <c r="BE650" s="10">
        <f ca="1">SUMPRODUCT(Q620:Q649,'control variables'!BG$7:BG$36)</f>
        <v>1.7257544777305225E-30</v>
      </c>
      <c r="BF650" s="10">
        <f ca="1">SUMPRODUCT(R620:R649,'control variables'!BH$7:BH$36)</f>
        <v>5.169012264744365E-29</v>
      </c>
      <c r="BG650" s="10">
        <f ca="1">SUMPRODUCT(S620:S649,'control variables'!BI$7:BI$36)</f>
        <v>1.1617227130162683E-28</v>
      </c>
      <c r="BH650" s="10">
        <f t="shared" ca="1" si="481"/>
        <v>1.7108325604514009E-28</v>
      </c>
      <c r="BI650" s="82">
        <f t="shared" ca="1" si="458"/>
        <v>1.7247792824252753E-27</v>
      </c>
      <c r="BJ650" s="82">
        <f t="shared" ca="1" si="459"/>
        <v>2.0000577649942424E-27</v>
      </c>
      <c r="BK650" s="82">
        <f t="shared" ca="1" si="460"/>
        <v>6.6933120800944796E-27</v>
      </c>
      <c r="BL650" s="82">
        <f t="shared" ca="1" si="461"/>
        <v>3.152250623277528E-27</v>
      </c>
      <c r="BM650" s="82">
        <f t="shared" ca="1" si="451"/>
        <v>1.3570399750791524E-26</v>
      </c>
      <c r="BN650" s="10">
        <f ca="1">BN649+BI650-INDIRECT(ADDRESS(MAX($D650-'key variables'!$B$9*30,34),scenario!BI$4),TRUE)</f>
        <v>9439390.0751690175</v>
      </c>
      <c r="BO650" s="10">
        <f ca="1">BO649+BJ650-INDIRECT(ADDRESS(MAX($D650-'key variables'!$B$9*30,34),scenario!BJ$4),TRUE)</f>
        <v>10895583.360992203</v>
      </c>
      <c r="BP650" s="10">
        <f ca="1">BP649+BK650-INDIRECT(ADDRESS(MAX($D650-'key variables'!$B$9*30,34),scenario!BK$4),TRUE)</f>
        <v>32531162.537994072</v>
      </c>
      <c r="BQ650" s="10">
        <f ca="1">BQ649+BL650-INDIRECT(ADDRESS(MAX($D650-'key variables'!$B$9*30,34),scenario!BL$4),TRUE)</f>
        <v>14415841.516535141</v>
      </c>
      <c r="BR650" s="10">
        <f t="shared" ca="1" si="482"/>
        <v>67281977.490690395</v>
      </c>
      <c r="BS650" s="82">
        <f t="shared" ca="1" si="463"/>
        <v>-2.3433848477536824E-9</v>
      </c>
      <c r="BT650" s="82">
        <f t="shared" ca="1" si="464"/>
        <v>-3.4288309057018498E-10</v>
      </c>
      <c r="BU650" s="82">
        <f t="shared" ca="1" si="465"/>
        <v>-4.2578247660364599E-9</v>
      </c>
      <c r="BV650" s="82">
        <f t="shared" ca="1" si="466"/>
        <v>-2.9943922343414556E-9</v>
      </c>
      <c r="BW650" s="82">
        <f t="shared" ca="1" si="483"/>
        <v>-9.9384849387017825E-9</v>
      </c>
      <c r="BX650" s="10">
        <f t="shared" ca="1" si="467"/>
        <v>-1.8625994260191893E-12</v>
      </c>
      <c r="BY650" s="10">
        <f t="shared" ca="1" si="468"/>
        <v>2.8902850229962428E-12</v>
      </c>
      <c r="BZ650" s="10">
        <f t="shared" ca="1" si="469"/>
        <v>-3.5034723983035463E-11</v>
      </c>
      <c r="CA650" s="10">
        <f t="shared" ca="1" si="470"/>
        <v>-2.0257049910634696E-11</v>
      </c>
      <c r="CB650" s="10">
        <v>0</v>
      </c>
      <c r="CC650" s="82">
        <f t="shared" ca="1" si="471"/>
        <v>3.9725652202851362E-13</v>
      </c>
      <c r="CD650" s="82">
        <f t="shared" ca="1" si="472"/>
        <v>3.4270724516460853E-13</v>
      </c>
      <c r="CE650" s="82">
        <f t="shared" ca="1" si="473"/>
        <v>1.8915613015532971E-10</v>
      </c>
      <c r="CF650" s="82">
        <f t="shared" ca="1" si="474"/>
        <v>3.7028113764059381E-11</v>
      </c>
      <c r="CG650" s="82">
        <f t="shared" ca="1" si="484"/>
        <v>2.269242076865822E-10</v>
      </c>
      <c r="CH650" s="13" t="str">
        <f t="shared" ca="1" si="485"/>
        <v/>
      </c>
      <c r="CI650" s="81">
        <f t="shared" ca="1" si="494"/>
        <v>0.1131775965863165</v>
      </c>
      <c r="CJ650" s="81">
        <f t="shared" ca="1" si="495"/>
        <v>0.13063724757458739</v>
      </c>
      <c r="CK650" s="81">
        <f t="shared" ca="1" si="496"/>
        <v>0.39004625943939081</v>
      </c>
      <c r="CL650" s="81">
        <f t="shared" ca="1" si="497"/>
        <v>0.17284488538116416</v>
      </c>
      <c r="CM650" s="89">
        <f t="shared" ca="1" si="486"/>
        <v>0.80670598898145884</v>
      </c>
    </row>
    <row r="651" spans="1:91" x14ac:dyDescent="0.3">
      <c r="A651">
        <v>586</v>
      </c>
      <c r="B651" s="3">
        <f t="shared" si="499"/>
        <v>1.8166666666666667</v>
      </c>
      <c r="C651" s="3">
        <f t="shared" si="487"/>
        <v>19.533333333333335</v>
      </c>
      <c r="D651" s="4">
        <f t="shared" ca="1" si="475"/>
        <v>651</v>
      </c>
      <c r="E651" s="58">
        <f>(0.5*(COS(B651*2*PI())+1)*('key variables'!$B$4-'key variables'!$B$6)+'key variables'!$B$6)/'key variables'!$B$4</f>
        <v>1</v>
      </c>
      <c r="F651" s="10">
        <f t="shared" ca="1" si="488"/>
        <v>11689222.907461114</v>
      </c>
      <c r="G651" s="10">
        <f t="shared" ca="1" si="489"/>
        <v>13492492.798713122</v>
      </c>
      <c r="H651" s="10">
        <f t="shared" ca="1" si="490"/>
        <v>40309474.521088287</v>
      </c>
      <c r="I651" s="10">
        <f t="shared" ca="1" si="491"/>
        <v>17912154.249750931</v>
      </c>
      <c r="J651" s="10">
        <f t="shared" ca="1" si="476"/>
        <v>83403344.477013454</v>
      </c>
      <c r="K651" s="82">
        <f t="shared" ca="1" si="452"/>
        <v>2249832.832292099</v>
      </c>
      <c r="L651" s="82">
        <f t="shared" ca="1" si="453"/>
        <v>2596909.4377209195</v>
      </c>
      <c r="M651" s="82">
        <f t="shared" ca="1" si="454"/>
        <v>7778311.98309422</v>
      </c>
      <c r="N651" s="82">
        <f t="shared" ca="1" si="455"/>
        <v>3496312.733215793</v>
      </c>
      <c r="O651" s="82">
        <f t="shared" ca="1" si="477"/>
        <v>16121366.986323033</v>
      </c>
      <c r="P651" s="10">
        <f ca="1">IF(IF($A651&gt;='key variables'!$B$26,K651*SUMPRODUCT(Z651:AC651,'control variables'!$O$3:$R$3)/J651+F$65*'key variables'!$B$25/scenario!J$65,K651*SUMPRODUCT(Z651:AC651,'control variables'!$O$7:$R$7)/J651+F$65*'key variables'!$B$25/scenario!J$65)&lt;'key variables'!$B$28,0,IF($A651&gt;='key variables'!$B$26,K651*SUMPRODUCT(Z651:AC651,'control variables'!$O$3:$R$3)/J651+F$65*'key variables'!$B$25/scenario!J$65,K651*SUMPRODUCT(Z651:AC651,'control variables'!$O$7:$R$7)/J651+F$65*'key variables'!$B$25/scenario!J$65))</f>
        <v>2.1005756529894619E-28</v>
      </c>
      <c r="Q651" s="10">
        <f ca="1">IF(IF($A651&gt;='key variables'!$B$26,L651*SUMPRODUCT(Z651:AC651,'control variables'!$O$4:$R$4)/J651+G$65*'key variables'!$B$25/scenario!J$65,L651*SUMPRODUCT(Z651:AC651,'control variables'!$O$7:$R$7)/J651+G$65*'key variables'!$B$25/scenario!J$65)&lt;'key variables'!$B$28,0,IF($A651&gt;='key variables'!$B$26,L651*SUMPRODUCT(Z651:AC651,'control variables'!$O$4:$R$4)/J651+G$65*'key variables'!$B$25/scenario!J$65,L651*SUMPRODUCT(Z651:AC651,'control variables'!$O$7:$R$7)/J651+G$65*'key variables'!$B$25/scenario!J$65))</f>
        <v>2.4246266920807768E-28</v>
      </c>
      <c r="R651" s="10">
        <f ca="1">IF(IF($A651&gt;='key variables'!$B$26,M651*SUMPRODUCT(Z651:AC651,'control variables'!$O$5:$R$5)/J651+H$65*'key variables'!$B$25/scenario!J$65,M651*SUMPRODUCT(Z651:AC651,'control variables'!$O$7:$R$7)/J651+H$65*'key variables'!$B$25/scenario!J$65)&lt;'key variables'!$B$28,0,IF($A651&gt;='key variables'!$B$26,M651*SUMPRODUCT(Z651:AC651,'control variables'!$O$5:$R$5)/J651+H$65*'key variables'!$B$25/scenario!J$65,M651*SUMPRODUCT(Z651:AC651,'control variables'!$O$7:$R$7)/J651+H$65*'key variables'!$B$25/scenario!J$65))</f>
        <v>7.2622874635525766E-28</v>
      </c>
      <c r="S651" s="10">
        <f ca="1">IF(IF($A651&gt;='key variables'!$B$26,N651*SUMPRODUCT(Z651:AC651,'control variables'!$O$6:$R$6)/J651+I$65*'key variables'!$B$25/scenario!J$65,N651*SUMPRODUCT(Z651:AC651,'control variables'!$O$7:$R$7)/J651+I$65*'key variables'!$B$25/scenario!J$65)&lt;'key variables'!$B$28,0,IF($A651&gt;='key variables'!$B$26,N651*SUMPRODUCT(Z651:AC651,'control variables'!$O$6:$R$6)/J651+I$65*'key variables'!$B$25/scenario!J$65,N651*SUMPRODUCT(Z651:AC651,'control variables'!$O$7:$R$7)/J651+I$65*'key variables'!$B$25/scenario!J$65))</f>
        <v>3.2643622660390698E-28</v>
      </c>
      <c r="T651" s="10">
        <f t="shared" ca="1" si="498"/>
        <v>1.5051852074661885E-27</v>
      </c>
      <c r="U651" s="82">
        <f ca="1">SUMPRODUCT(P621:P650,'control variables'!AD$7:AD$36)</f>
        <v>4.4536089860463259E-28</v>
      </c>
      <c r="V651" s="82">
        <f ca="1">SUMPRODUCT(Q621:Q650,'control variables'!AE$7:AE$36)</f>
        <v>5.1406571376236451E-28</v>
      </c>
      <c r="W651" s="82">
        <f ca="1">SUMPRODUCT(R621:R650,'control variables'!AF$7:AF$36)</f>
        <v>1.539739292936173E-27</v>
      </c>
      <c r="X651" s="82">
        <f ca="1">SUMPRODUCT(S621:S650,'control variables'!AG$7:AG$36)</f>
        <v>6.9210519035826818E-28</v>
      </c>
      <c r="Y651" s="82">
        <f t="shared" ca="1" si="492"/>
        <v>3.1912710956614381E-27</v>
      </c>
      <c r="Z651" s="10">
        <f ca="1">IF($A651&gt;='key variables'!$B$26,SUMPRODUCT(P621:P650,'control variables'!V$7:V$36)*$E651,SUMPRODUCT(P621:P650,'control variables'!Z$7:Z$36)*$E651)</f>
        <v>1.0867256786284854E-27</v>
      </c>
      <c r="AA651" s="10">
        <f ca="1">IF($A651&gt;='key variables'!$B$26,SUMPRODUCT(Q621:Q650,'control variables'!W$7:W$36)*$E651,SUMPRODUCT(Q621:Q650,'control variables'!AA$7:AA$36)*$E651)</f>
        <v>1.2543723829333751E-27</v>
      </c>
      <c r="AB651" s="10">
        <f ca="1">IF($A651&gt;='key variables'!$B$26,SUMPRODUCT(R621:R650,'control variables'!X$7:X$36)*$E651,SUMPRODUCT(R621:R650,'control variables'!AB$7:AB$36)*$E651)</f>
        <v>3.7571197500040291E-27</v>
      </c>
      <c r="AC651" s="10">
        <f ca="1">IF($A651&gt;='key variables'!$B$26,SUMPRODUCT(S621:S650,'control variables'!Y$7:Y$36)*$E651,SUMPRODUCT(S621:S650,'control variables'!AC$7:AC$36)*$E651)</f>
        <v>1.6888067296228561E-27</v>
      </c>
      <c r="AD651" s="10">
        <f t="shared" ca="1" si="493"/>
        <v>7.7870245411887453E-27</v>
      </c>
      <c r="AE651" s="82">
        <f ca="1">SUMPRODUCT(P621:P650,'control variables'!AL$7:AL$36)</f>
        <v>1.4796320175133816E-27</v>
      </c>
      <c r="AF651" s="82">
        <f ca="1">SUMPRODUCT(Q621:Q650,'control variables'!AM$7:AM$36)</f>
        <v>1.7034258583896914E-27</v>
      </c>
      <c r="AG651" s="82">
        <f ca="1">SUMPRODUCT(R621:R650,'control variables'!AN$7:AN$36)</f>
        <v>4.8569148020814945E-27</v>
      </c>
      <c r="AH651" s="82">
        <f ca="1">SUMPRODUCT(S621:S650,'control variables'!AO$7:AO$36)</f>
        <v>2.1029959324331805E-27</v>
      </c>
      <c r="AI651" s="82">
        <f t="shared" ca="1" si="456"/>
        <v>1.0142968610417748E-26</v>
      </c>
      <c r="AJ651" s="10">
        <f ca="1">SUMPRODUCT(P621:P650,'control variables'!AP$7:AP$36)</f>
        <v>1.413794147685596E-30</v>
      </c>
      <c r="AK651" s="10">
        <f ca="1">SUMPRODUCT(Q621:Q650,'control variables'!AQ$7:AQ$36)</f>
        <v>4.0797424062156413E-30</v>
      </c>
      <c r="AL651" s="10">
        <f ca="1">SUMPRODUCT(R621:R650,'control variables'!AR$7:AR$36)</f>
        <v>1.466366541024449E-28</v>
      </c>
      <c r="AM651" s="10">
        <f ca="1">SUMPRODUCT(S621:S650,'control variables'!AS$7:AS$36)</f>
        <v>1.0985408359569523E-28</v>
      </c>
      <c r="AN651" s="10">
        <f t="shared" ca="1" si="478"/>
        <v>2.6198427425204139E-28</v>
      </c>
      <c r="AO651" s="82">
        <f ca="1">SUMPRODUCT(P621:P650,'control variables'!AX$7:AX$36)</f>
        <v>1.9225442860485206E-30</v>
      </c>
      <c r="AP651" s="82">
        <f ca="1">SUMPRODUCT(Q621:Q650,'control variables'!AY$7:AY$36)</f>
        <v>4.4382616603468821E-30</v>
      </c>
      <c r="AQ651" s="82">
        <f ca="1">SUMPRODUCT(R621:R650,'control variables'!AZ$7:AZ$36)</f>
        <v>3.9880694361541813E-29</v>
      </c>
      <c r="AR651" s="82">
        <f ca="1">SUMPRODUCT(S621:S650,'control variables'!BA$7:BA$36)</f>
        <v>2.9876957838839137E-29</v>
      </c>
      <c r="AS651" s="82">
        <f t="shared" ca="1" si="479"/>
        <v>7.6118458146776355E-29</v>
      </c>
      <c r="AT651" s="10">
        <f ca="1">SUMPRODUCT(P621:P650,'control variables'!AT$7:AT$36)</f>
        <v>-1.6967203557068236E-30</v>
      </c>
      <c r="AU651" s="10">
        <f ca="1">SUMPRODUCT(Q621:Q650,'control variables'!AU$7:AU$36)</f>
        <v>1.8405683193227936E-30</v>
      </c>
      <c r="AV651" s="10">
        <f ca="1">SUMPRODUCT(R621:R650,'control variables'!AV$7:AV$36)</f>
        <v>7.9256346794520223E-28</v>
      </c>
      <c r="AW651" s="10">
        <f ca="1">SUMPRODUCT(S621:S650,'control variables'!AW$7:AW$36)</f>
        <v>5.9375559266183951E-28</v>
      </c>
      <c r="AX651" s="10">
        <f t="shared" ca="1" si="457"/>
        <v>1.3864629085706577E-27</v>
      </c>
      <c r="AY651" s="82">
        <f ca="1">SUMPRODUCT(P621:P650,'control variables'!BB$7:BB$36)</f>
        <v>6.1497024802850946E-30</v>
      </c>
      <c r="AZ651" s="82">
        <f ca="1">SUMPRODUCT(Q621:Q650,'control variables'!BC$7:BC$36)</f>
        <v>1.5681730358136132E-29</v>
      </c>
      <c r="BA651" s="82">
        <f ca="1">SUMPRODUCT(R621:R650,'control variables'!BD$7:BD$36)</f>
        <v>1.0977693275843258E-28</v>
      </c>
      <c r="BB651" s="82">
        <f ca="1">SUMPRODUCT(S621:S650,'control variables'!BE$7:BE$36)</f>
        <v>1.5600085789005294E-29</v>
      </c>
      <c r="BC651" s="82">
        <f t="shared" ca="1" si="480"/>
        <v>1.472084513858591E-28</v>
      </c>
      <c r="BD651" s="10">
        <f ca="1">SUMPRODUCT(P621:P650,'control variables'!BF$7:BF$36)</f>
        <v>1.2864641939004808E-30</v>
      </c>
      <c r="BE651" s="10">
        <f ca="1">SUMPRODUCT(Q621:Q650,'control variables'!BG$7:BG$36)</f>
        <v>1.4849241056841544E-30</v>
      </c>
      <c r="BF651" s="10">
        <f ca="1">SUMPRODUCT(R621:R650,'control variables'!BH$7:BH$36)</f>
        <v>4.4476726055434297E-29</v>
      </c>
      <c r="BG651" s="10">
        <f ca="1">SUMPRODUCT(S621:S650,'control variables'!BI$7:BI$36)</f>
        <v>9.996034099515877E-29</v>
      </c>
      <c r="BH651" s="10">
        <f t="shared" ca="1" si="481"/>
        <v>1.472084553501777E-28</v>
      </c>
      <c r="BI651" s="82">
        <f t="shared" ca="1" si="458"/>
        <v>1.4840849996379597E-27</v>
      </c>
      <c r="BJ651" s="82">
        <f t="shared" ca="1" si="459"/>
        <v>1.7209481570671503E-27</v>
      </c>
      <c r="BK651" s="82">
        <f t="shared" ca="1" si="460"/>
        <v>5.759255202785129E-27</v>
      </c>
      <c r="BL651" s="82">
        <f t="shared" ca="1" si="461"/>
        <v>2.7123516108840253E-27</v>
      </c>
      <c r="BM651" s="82">
        <f t="shared" ca="1" si="451"/>
        <v>1.1676639970374265E-26</v>
      </c>
      <c r="BN651" s="10">
        <f ca="1">BN650+BI651-INDIRECT(ADDRESS(MAX($D651-'key variables'!$B$9*30,34),scenario!BI$4),TRUE)</f>
        <v>9439390.0751690175</v>
      </c>
      <c r="BO651" s="10">
        <f ca="1">BO650+BJ651-INDIRECT(ADDRESS(MAX($D651-'key variables'!$B$9*30,34),scenario!BJ$4),TRUE)</f>
        <v>10895583.360992203</v>
      </c>
      <c r="BP651" s="10">
        <f ca="1">BP650+BK651-INDIRECT(ADDRESS(MAX($D651-'key variables'!$B$9*30,34),scenario!BK$4),TRUE)</f>
        <v>32531162.537994072</v>
      </c>
      <c r="BQ651" s="10">
        <f ca="1">BQ650+BL651-INDIRECT(ADDRESS(MAX($D651-'key variables'!$B$9*30,34),scenario!BL$4),TRUE)</f>
        <v>14415841.516535141</v>
      </c>
      <c r="BR651" s="10">
        <f t="shared" ca="1" si="482"/>
        <v>67281977.490690395</v>
      </c>
      <c r="BS651" s="82">
        <f t="shared" ca="1" si="463"/>
        <v>-2.3433848477536824E-9</v>
      </c>
      <c r="BT651" s="82">
        <f t="shared" ca="1" si="464"/>
        <v>-3.4288309057018498E-10</v>
      </c>
      <c r="BU651" s="82">
        <f t="shared" ca="1" si="465"/>
        <v>-4.2578247660364599E-9</v>
      </c>
      <c r="BV651" s="82">
        <f t="shared" ca="1" si="466"/>
        <v>-2.9943922343414556E-9</v>
      </c>
      <c r="BW651" s="82">
        <f t="shared" ca="1" si="483"/>
        <v>-9.9384849387017825E-9</v>
      </c>
      <c r="BX651" s="10">
        <f t="shared" ca="1" si="467"/>
        <v>-1.8625994260191893E-12</v>
      </c>
      <c r="BY651" s="10">
        <f t="shared" ca="1" si="468"/>
        <v>2.8902850229962428E-12</v>
      </c>
      <c r="BZ651" s="10">
        <f t="shared" ca="1" si="469"/>
        <v>-3.5034723983035463E-11</v>
      </c>
      <c r="CA651" s="10">
        <f t="shared" ca="1" si="470"/>
        <v>-2.0257049910634696E-11</v>
      </c>
      <c r="CB651" s="10">
        <v>0</v>
      </c>
      <c r="CC651" s="82">
        <f t="shared" ca="1" si="471"/>
        <v>3.9725652202851362E-13</v>
      </c>
      <c r="CD651" s="82">
        <f t="shared" ca="1" si="472"/>
        <v>3.4270724516460853E-13</v>
      </c>
      <c r="CE651" s="82">
        <f t="shared" ca="1" si="473"/>
        <v>1.8915613015532971E-10</v>
      </c>
      <c r="CF651" s="82">
        <f t="shared" ca="1" si="474"/>
        <v>3.7028113764059381E-11</v>
      </c>
      <c r="CG651" s="82">
        <f t="shared" ca="1" si="484"/>
        <v>2.269242076865822E-10</v>
      </c>
      <c r="CH651" s="13" t="str">
        <f t="shared" ca="1" si="485"/>
        <v/>
      </c>
      <c r="CI651" s="81">
        <f t="shared" ca="1" si="494"/>
        <v>0.1131775965863165</v>
      </c>
      <c r="CJ651" s="81">
        <f t="shared" ca="1" si="495"/>
        <v>0.13063724757458739</v>
      </c>
      <c r="CK651" s="81">
        <f t="shared" ca="1" si="496"/>
        <v>0.39004625943939081</v>
      </c>
      <c r="CL651" s="81">
        <f t="shared" ca="1" si="497"/>
        <v>0.17284488538116416</v>
      </c>
      <c r="CM651" s="89">
        <f t="shared" ca="1" si="486"/>
        <v>0.80670598898145884</v>
      </c>
    </row>
    <row r="652" spans="1:91" x14ac:dyDescent="0.3">
      <c r="A652">
        <v>587</v>
      </c>
      <c r="B652" s="3">
        <f t="shared" si="499"/>
        <v>1.8194444444444444</v>
      </c>
      <c r="C652" s="3">
        <f t="shared" si="487"/>
        <v>19.566666666666666</v>
      </c>
      <c r="D652" s="4">
        <f t="shared" ca="1" si="475"/>
        <v>652</v>
      </c>
      <c r="E652" s="58">
        <f>(0.5*(COS(B652*2*PI())+1)*('key variables'!$B$4-'key variables'!$B$6)+'key variables'!$B$6)/'key variables'!$B$4</f>
        <v>1</v>
      </c>
      <c r="F652" s="10">
        <f t="shared" ca="1" si="488"/>
        <v>11689222.907461114</v>
      </c>
      <c r="G652" s="10">
        <f t="shared" ca="1" si="489"/>
        <v>13492492.798713122</v>
      </c>
      <c r="H652" s="10">
        <f t="shared" ca="1" si="490"/>
        <v>40309474.521088287</v>
      </c>
      <c r="I652" s="10">
        <f t="shared" ca="1" si="491"/>
        <v>17912154.249750931</v>
      </c>
      <c r="J652" s="10">
        <f t="shared" ca="1" si="476"/>
        <v>83403344.477013454</v>
      </c>
      <c r="K652" s="82">
        <f t="shared" ca="1" si="452"/>
        <v>2249832.832292099</v>
      </c>
      <c r="L652" s="82">
        <f t="shared" ca="1" si="453"/>
        <v>2596909.4377209195</v>
      </c>
      <c r="M652" s="82">
        <f t="shared" ca="1" si="454"/>
        <v>7778311.98309422</v>
      </c>
      <c r="N652" s="82">
        <f t="shared" ca="1" si="455"/>
        <v>3496312.733215793</v>
      </c>
      <c r="O652" s="82">
        <f t="shared" ca="1" si="477"/>
        <v>16121366.986323033</v>
      </c>
      <c r="P652" s="10">
        <f ca="1">IF(IF($A652&gt;='key variables'!$B$26,K652*SUMPRODUCT(Z652:AC652,'control variables'!$O$3:$R$3)/J652+F$65*'key variables'!$B$25/scenario!J$65,K652*SUMPRODUCT(Z652:AC652,'control variables'!$O$7:$R$7)/J652+F$65*'key variables'!$B$25/scenario!J$65)&lt;'key variables'!$B$28,0,IF($A652&gt;='key variables'!$B$26,K652*SUMPRODUCT(Z652:AC652,'control variables'!$O$3:$R$3)/J652+F$65*'key variables'!$B$25/scenario!J$65,K652*SUMPRODUCT(Z652:AC652,'control variables'!$O$7:$R$7)/J652+F$65*'key variables'!$B$25/scenario!J$65))</f>
        <v>1.8074386960532343E-28</v>
      </c>
      <c r="Q652" s="10">
        <f ca="1">IF(IF($A652&gt;='key variables'!$B$26,L652*SUMPRODUCT(Z652:AC652,'control variables'!$O$4:$R$4)/J652+G$65*'key variables'!$B$25/scenario!J$65,L652*SUMPRODUCT(Z652:AC652,'control variables'!$O$7:$R$7)/J652+G$65*'key variables'!$B$25/scenario!J$65)&lt;'key variables'!$B$28,0,IF($A652&gt;='key variables'!$B$26,L652*SUMPRODUCT(Z652:AC652,'control variables'!$O$4:$R$4)/J652+G$65*'key variables'!$B$25/scenario!J$65,L652*SUMPRODUCT(Z652:AC652,'control variables'!$O$7:$R$7)/J652+G$65*'key variables'!$B$25/scenario!J$65))</f>
        <v>2.0862681620219325E-28</v>
      </c>
      <c r="R652" s="10">
        <f ca="1">IF(IF($A652&gt;='key variables'!$B$26,M652*SUMPRODUCT(Z652:AC652,'control variables'!$O$5:$R$5)/J652+H$65*'key variables'!$B$25/scenario!J$65,M652*SUMPRODUCT(Z652:AC652,'control variables'!$O$7:$R$7)/J652+H$65*'key variables'!$B$25/scenario!J$65)&lt;'key variables'!$B$28,0,IF($A652&gt;='key variables'!$B$26,M652*SUMPRODUCT(Z652:AC652,'control variables'!$O$5:$R$5)/J652+H$65*'key variables'!$B$25/scenario!J$65,M652*SUMPRODUCT(Z652:AC652,'control variables'!$O$7:$R$7)/J652+H$65*'key variables'!$B$25/scenario!J$65))</f>
        <v>6.2488296314424957E-28</v>
      </c>
      <c r="S652" s="10">
        <f ca="1">IF(IF($A652&gt;='key variables'!$B$26,N652*SUMPRODUCT(Z652:AC652,'control variables'!$O$6:$R$6)/J652+I$65*'key variables'!$B$25/scenario!J$65,N652*SUMPRODUCT(Z652:AC652,'control variables'!$O$7:$R$7)/J652+I$65*'key variables'!$B$25/scenario!J$65)&lt;'key variables'!$B$28,0,IF($A652&gt;='key variables'!$B$26,N652*SUMPRODUCT(Z652:AC652,'control variables'!$O$6:$R$6)/J652+I$65*'key variables'!$B$25/scenario!J$65,N652*SUMPRODUCT(Z652:AC652,'control variables'!$O$7:$R$7)/J652+I$65*'key variables'!$B$25/scenario!J$65))</f>
        <v>2.8088179871923119E-28</v>
      </c>
      <c r="T652" s="10">
        <f t="shared" ca="1" si="498"/>
        <v>1.2951354476709974E-27</v>
      </c>
      <c r="U652" s="82">
        <f ca="1">SUMPRODUCT(P622:P651,'control variables'!AD$7:AD$36)</f>
        <v>3.8321044076725389E-28</v>
      </c>
      <c r="V652" s="82">
        <f ca="1">SUMPRODUCT(Q622:Q651,'control variables'!AE$7:AE$36)</f>
        <v>4.4232744583419417E-28</v>
      </c>
      <c r="W652" s="82">
        <f ca="1">SUMPRODUCT(R622:R651,'control variables'!AF$7:AF$36)</f>
        <v>1.3248674837899052E-27</v>
      </c>
      <c r="X652" s="82">
        <f ca="1">SUMPRODUCT(S622:S651,'control variables'!AG$7:AG$36)</f>
        <v>5.9552137577741381E-28</v>
      </c>
      <c r="Y652" s="82">
        <f t="shared" ca="1" si="492"/>
        <v>2.7459267461687672E-27</v>
      </c>
      <c r="Z652" s="10">
        <f ca="1">IF($A652&gt;='key variables'!$B$26,SUMPRODUCT(P622:P651,'control variables'!V$7:V$36)*$E652,SUMPRODUCT(P622:P651,'control variables'!Z$7:Z$36)*$E652)</f>
        <v>9.3507226971448172E-28</v>
      </c>
      <c r="AA652" s="10">
        <f ca="1">IF($A652&gt;='key variables'!$B$26,SUMPRODUCT(Q622:Q651,'control variables'!W$7:W$36)*$E652,SUMPRODUCT(Q622:Q651,'control variables'!AA$7:AA$36)*$E652)</f>
        <v>1.0793237467775517E-27</v>
      </c>
      <c r="AB652" s="10">
        <f ca="1">IF($A652&gt;='key variables'!$B$26,SUMPRODUCT(R622:R651,'control variables'!X$7:X$36)*$E652,SUMPRODUCT(R622:R651,'control variables'!AB$7:AB$36)*$E652)</f>
        <v>3.2328107831768733E-27</v>
      </c>
      <c r="AC652" s="10">
        <f ca="1">IF($A652&gt;='key variables'!$B$26,SUMPRODUCT(S622:S651,'control variables'!Y$7:Y$36)*$E652,SUMPRODUCT(S622:S651,'control variables'!AC$7:AC$36)*$E652)</f>
        <v>1.4531324443998856E-27</v>
      </c>
      <c r="AD652" s="10">
        <f t="shared" ca="1" si="493"/>
        <v>6.7003392440687915E-27</v>
      </c>
      <c r="AE652" s="82">
        <f ca="1">SUMPRODUCT(P622:P651,'control variables'!AL$7:AL$36)</f>
        <v>1.2731482251386544E-27</v>
      </c>
      <c r="AF652" s="82">
        <f ca="1">SUMPRODUCT(Q622:Q651,'control variables'!AM$7:AM$36)</f>
        <v>1.4657114624410391E-27</v>
      </c>
      <c r="AG652" s="82">
        <f ca="1">SUMPRODUCT(R622:R651,'control variables'!AN$7:AN$36)</f>
        <v>4.1791285851678246E-27</v>
      </c>
      <c r="AH652" s="82">
        <f ca="1">SUMPRODUCT(S622:S651,'control variables'!AO$7:AO$36)</f>
        <v>1.809521223628765E-27</v>
      </c>
      <c r="AI652" s="82">
        <f t="shared" ca="1" si="456"/>
        <v>8.7275094963762829E-27</v>
      </c>
      <c r="AJ652" s="10">
        <f ca="1">SUMPRODUCT(P622:P651,'control variables'!AP$7:AP$36)</f>
        <v>1.2164980809636027E-30</v>
      </c>
      <c r="AK652" s="10">
        <f ca="1">SUMPRODUCT(Q622:Q651,'control variables'!AQ$7:AQ$36)</f>
        <v>3.5104111982014279E-30</v>
      </c>
      <c r="AL652" s="10">
        <f ca="1">SUMPRODUCT(R622:R651,'control variables'!AR$7:AR$36)</f>
        <v>1.2617339561531223E-28</v>
      </c>
      <c r="AM652" s="10">
        <f ca="1">SUMPRODUCT(S622:S651,'control variables'!AS$7:AS$36)</f>
        <v>9.4523861270005146E-29</v>
      </c>
      <c r="AN652" s="10">
        <f t="shared" ca="1" si="478"/>
        <v>2.2542416616448239E-28</v>
      </c>
      <c r="AO652" s="82">
        <f ca="1">SUMPRODUCT(P622:P651,'control variables'!AX$7:AX$36)</f>
        <v>1.6542517440563555E-30</v>
      </c>
      <c r="AP652" s="82">
        <f ca="1">SUMPRODUCT(Q622:Q651,'control variables'!AY$7:AY$36)</f>
        <v>3.8188988131439022E-30</v>
      </c>
      <c r="AQ652" s="82">
        <f ca="1">SUMPRODUCT(R622:R651,'control variables'!AZ$7:AZ$36)</f>
        <v>3.4315312620108873E-29</v>
      </c>
      <c r="AR652" s="82">
        <f ca="1">SUMPRODUCT(S622:S651,'control variables'!BA$7:BA$36)</f>
        <v>2.5707605265926491E-29</v>
      </c>
      <c r="AS652" s="82">
        <f t="shared" ca="1" si="479"/>
        <v>6.5496068443235628E-29</v>
      </c>
      <c r="AT652" s="10">
        <f ca="1">SUMPRODUCT(P622:P651,'control variables'!AT$7:AT$36)</f>
        <v>-1.4599417178435258E-30</v>
      </c>
      <c r="AU652" s="10">
        <f ca="1">SUMPRODUCT(Q622:Q651,'control variables'!AU$7:AU$36)</f>
        <v>1.5837155868864925E-30</v>
      </c>
      <c r="AV652" s="10">
        <f ca="1">SUMPRODUCT(R622:R651,'control variables'!AV$7:AV$36)</f>
        <v>6.8196062303379096E-28</v>
      </c>
      <c r="AW652" s="10">
        <f ca="1">SUMPRODUCT(S622:S651,'control variables'!AW$7:AW$36)</f>
        <v>5.108965405019928E-28</v>
      </c>
      <c r="AX652" s="10">
        <f t="shared" ca="1" si="457"/>
        <v>1.1929809374048267E-27</v>
      </c>
      <c r="AY652" s="82">
        <f ca="1">SUMPRODUCT(P622:P651,'control variables'!BB$7:BB$36)</f>
        <v>5.2915067430506845E-30</v>
      </c>
      <c r="AZ652" s="82">
        <f ca="1">SUMPRODUCT(Q622:Q651,'control variables'!BC$7:BC$36)</f>
        <v>1.349333275858462E-29</v>
      </c>
      <c r="BA652" s="82">
        <f ca="1">SUMPRODUCT(R622:R651,'control variables'!BD$7:BD$36)</f>
        <v>9.4457476891750108E-29</v>
      </c>
      <c r="BB652" s="82">
        <f ca="1">SUMPRODUCT(S622:S651,'control variables'!BE$7:BE$36)</f>
        <v>1.3423081752218983E-29</v>
      </c>
      <c r="BC652" s="82">
        <f t="shared" ca="1" si="480"/>
        <v>1.266653981456044E-28</v>
      </c>
      <c r="BD652" s="10">
        <f ca="1">SUMPRODUCT(P622:P651,'control variables'!BF$7:BF$36)</f>
        <v>1.1069371207047522E-30</v>
      </c>
      <c r="BE652" s="10">
        <f ca="1">SUMPRODUCT(Q622:Q651,'control variables'!BG$7:BG$36)</f>
        <v>1.277701798312354E-30</v>
      </c>
      <c r="BF652" s="10">
        <f ca="1">SUMPRODUCT(R622:R651,'control variables'!BH$7:BH$36)</f>
        <v>3.8269964536599521E-29</v>
      </c>
      <c r="BG652" s="10">
        <f ca="1">SUMPRODUCT(S622:S651,'control variables'!BI$7:BI$36)</f>
        <v>8.6010798101082628E-29</v>
      </c>
      <c r="BH652" s="10">
        <f t="shared" ca="1" si="481"/>
        <v>1.2666540155669924E-28</v>
      </c>
      <c r="BI652" s="82">
        <f t="shared" ca="1" si="458"/>
        <v>1.2769797901638616E-27</v>
      </c>
      <c r="BJ652" s="82">
        <f t="shared" ca="1" si="459"/>
        <v>1.4807885107865101E-27</v>
      </c>
      <c r="BK652" s="82">
        <f t="shared" ca="1" si="460"/>
        <v>4.9555466850933651E-27</v>
      </c>
      <c r="BL652" s="82">
        <f t="shared" ca="1" si="461"/>
        <v>2.3338408458829767E-27</v>
      </c>
      <c r="BM652" s="82">
        <f t="shared" ca="1" si="451"/>
        <v>1.0047155831926712E-26</v>
      </c>
      <c r="BN652" s="10">
        <f ca="1">BN651+BI652-INDIRECT(ADDRESS(MAX($D652-'key variables'!$B$9*30,34),scenario!BI$4),TRUE)</f>
        <v>9439390.0751690175</v>
      </c>
      <c r="BO652" s="10">
        <f ca="1">BO651+BJ652-INDIRECT(ADDRESS(MAX($D652-'key variables'!$B$9*30,34),scenario!BJ$4),TRUE)</f>
        <v>10895583.360992203</v>
      </c>
      <c r="BP652" s="10">
        <f ca="1">BP651+BK652-INDIRECT(ADDRESS(MAX($D652-'key variables'!$B$9*30,34),scenario!BK$4),TRUE)</f>
        <v>32531162.537994072</v>
      </c>
      <c r="BQ652" s="10">
        <f ca="1">BQ651+BL652-INDIRECT(ADDRESS(MAX($D652-'key variables'!$B$9*30,34),scenario!BL$4),TRUE)</f>
        <v>14415841.516535141</v>
      </c>
      <c r="BR652" s="10">
        <f t="shared" ca="1" si="482"/>
        <v>67281977.490690395</v>
      </c>
      <c r="BS652" s="82">
        <f t="shared" ca="1" si="463"/>
        <v>-2.3433848477536824E-9</v>
      </c>
      <c r="BT652" s="82">
        <f t="shared" ca="1" si="464"/>
        <v>-3.4288309057018498E-10</v>
      </c>
      <c r="BU652" s="82">
        <f t="shared" ca="1" si="465"/>
        <v>-4.2578247660364599E-9</v>
      </c>
      <c r="BV652" s="82">
        <f t="shared" ca="1" si="466"/>
        <v>-2.9943922343414556E-9</v>
      </c>
      <c r="BW652" s="82">
        <f t="shared" ca="1" si="483"/>
        <v>-9.9384849387017825E-9</v>
      </c>
      <c r="BX652" s="10">
        <f t="shared" ca="1" si="467"/>
        <v>-1.8625994260191893E-12</v>
      </c>
      <c r="BY652" s="10">
        <f t="shared" ca="1" si="468"/>
        <v>2.8902850229962428E-12</v>
      </c>
      <c r="BZ652" s="10">
        <f t="shared" ca="1" si="469"/>
        <v>-3.5034723983035463E-11</v>
      </c>
      <c r="CA652" s="10">
        <f t="shared" ca="1" si="470"/>
        <v>-2.0257049910634696E-11</v>
      </c>
      <c r="CB652" s="10">
        <v>0</v>
      </c>
      <c r="CC652" s="82">
        <f t="shared" ca="1" si="471"/>
        <v>3.9725652202851362E-13</v>
      </c>
      <c r="CD652" s="82">
        <f t="shared" ca="1" si="472"/>
        <v>3.4270724516460853E-13</v>
      </c>
      <c r="CE652" s="82">
        <f t="shared" ca="1" si="473"/>
        <v>1.8915613015532971E-10</v>
      </c>
      <c r="CF652" s="82">
        <f t="shared" ca="1" si="474"/>
        <v>3.7028113764059381E-11</v>
      </c>
      <c r="CG652" s="82">
        <f t="shared" ca="1" si="484"/>
        <v>2.269242076865822E-10</v>
      </c>
      <c r="CH652" s="13" t="str">
        <f t="shared" ca="1" si="485"/>
        <v/>
      </c>
      <c r="CI652" s="81">
        <f t="shared" ca="1" si="494"/>
        <v>0.1131775965863165</v>
      </c>
      <c r="CJ652" s="81">
        <f t="shared" ca="1" si="495"/>
        <v>0.13063724757458739</v>
      </c>
      <c r="CK652" s="81">
        <f t="shared" ca="1" si="496"/>
        <v>0.39004625943939081</v>
      </c>
      <c r="CL652" s="81">
        <f t="shared" ca="1" si="497"/>
        <v>0.17284488538116416</v>
      </c>
      <c r="CM652" s="89">
        <f t="shared" ca="1" si="486"/>
        <v>0.80670598898145884</v>
      </c>
    </row>
    <row r="653" spans="1:91" x14ac:dyDescent="0.3">
      <c r="A653">
        <v>588</v>
      </c>
      <c r="B653" s="3">
        <f t="shared" si="499"/>
        <v>1.8222222222222222</v>
      </c>
      <c r="C653" s="3">
        <f t="shared" si="487"/>
        <v>19.600000000000001</v>
      </c>
      <c r="D653" s="4">
        <f t="shared" ca="1" si="475"/>
        <v>653</v>
      </c>
      <c r="E653" s="58">
        <f>(0.5*(COS(B653*2*PI())+1)*('key variables'!$B$4-'key variables'!$B$6)+'key variables'!$B$6)/'key variables'!$B$4</f>
        <v>1</v>
      </c>
      <c r="F653" s="10">
        <f t="shared" ca="1" si="488"/>
        <v>11689222.907461114</v>
      </c>
      <c r="G653" s="10">
        <f t="shared" ca="1" si="489"/>
        <v>13492492.798713122</v>
      </c>
      <c r="H653" s="10">
        <f t="shared" ca="1" si="490"/>
        <v>40309474.521088287</v>
      </c>
      <c r="I653" s="10">
        <f t="shared" ca="1" si="491"/>
        <v>17912154.249750931</v>
      </c>
      <c r="J653" s="10">
        <f t="shared" ca="1" si="476"/>
        <v>83403344.477013454</v>
      </c>
      <c r="K653" s="82">
        <f t="shared" ca="1" si="452"/>
        <v>2249832.832292099</v>
      </c>
      <c r="L653" s="82">
        <f t="shared" ca="1" si="453"/>
        <v>2596909.4377209195</v>
      </c>
      <c r="M653" s="82">
        <f t="shared" ca="1" si="454"/>
        <v>7778311.98309422</v>
      </c>
      <c r="N653" s="82">
        <f t="shared" ca="1" si="455"/>
        <v>3496312.733215793</v>
      </c>
      <c r="O653" s="82">
        <f t="shared" ca="1" si="477"/>
        <v>16121366.986323033</v>
      </c>
      <c r="P653" s="10">
        <f ca="1">IF(IF($A653&gt;='key variables'!$B$26,K653*SUMPRODUCT(Z653:AC653,'control variables'!$O$3:$R$3)/J653+F$65*'key variables'!$B$25/scenario!J$65,K653*SUMPRODUCT(Z653:AC653,'control variables'!$O$7:$R$7)/J653+F$65*'key variables'!$B$25/scenario!J$65)&lt;'key variables'!$B$28,0,IF($A653&gt;='key variables'!$B$26,K653*SUMPRODUCT(Z653:AC653,'control variables'!$O$3:$R$3)/J653+F$65*'key variables'!$B$25/scenario!J$65,K653*SUMPRODUCT(Z653:AC653,'control variables'!$O$7:$R$7)/J653+F$65*'key variables'!$B$25/scenario!J$65))</f>
        <v>1.5552092281662778E-28</v>
      </c>
      <c r="Q653" s="10">
        <f ca="1">IF(IF($A653&gt;='key variables'!$B$26,L653*SUMPRODUCT(Z653:AC653,'control variables'!$O$4:$R$4)/J653+G$65*'key variables'!$B$25/scenario!J$65,L653*SUMPRODUCT(Z653:AC653,'control variables'!$O$7:$R$7)/J653+G$65*'key variables'!$B$25/scenario!J$65)&lt;'key variables'!$B$28,0,IF($A653&gt;='key variables'!$B$26,L653*SUMPRODUCT(Z653:AC653,'control variables'!$O$4:$R$4)/J653+G$65*'key variables'!$B$25/scenario!J$65,L653*SUMPRODUCT(Z653:AC653,'control variables'!$O$7:$R$7)/J653+G$65*'key variables'!$B$25/scenario!J$65))</f>
        <v>1.795127826515476E-28</v>
      </c>
      <c r="R653" s="10">
        <f ca="1">IF(IF($A653&gt;='key variables'!$B$26,M653*SUMPRODUCT(Z653:AC653,'control variables'!$O$5:$R$5)/J653+H$65*'key variables'!$B$25/scenario!J$65,M653*SUMPRODUCT(Z653:AC653,'control variables'!$O$7:$R$7)/J653+H$65*'key variables'!$B$25/scenario!J$65)&lt;'key variables'!$B$28,0,IF($A653&gt;='key variables'!$B$26,M653*SUMPRODUCT(Z653:AC653,'control variables'!$O$5:$R$5)/J653+H$65*'key variables'!$B$25/scenario!J$65,M653*SUMPRODUCT(Z653:AC653,'control variables'!$O$7:$R$7)/J653+H$65*'key variables'!$B$25/scenario!J$65))</f>
        <v>5.3768006236002484E-28</v>
      </c>
      <c r="S653" s="10">
        <f ca="1">IF(IF($A653&gt;='key variables'!$B$26,N653*SUMPRODUCT(Z653:AC653,'control variables'!$O$6:$R$6)/J653+I$65*'key variables'!$B$25/scenario!J$65,N653*SUMPRODUCT(Z653:AC653,'control variables'!$O$7:$R$7)/J653+I$65*'key variables'!$B$25/scenario!J$65)&lt;'key variables'!$B$28,0,IF($A653&gt;='key variables'!$B$26,N653*SUMPRODUCT(Z653:AC653,'control variables'!$O$6:$R$6)/J653+I$65*'key variables'!$B$25/scenario!J$65,N653*SUMPRODUCT(Z653:AC653,'control variables'!$O$7:$R$7)/J653+I$65*'key variables'!$B$25/scenario!J$65))</f>
        <v>2.4168452647714336E-28</v>
      </c>
      <c r="T653" s="10">
        <f t="shared" ca="1" si="498"/>
        <v>1.1143982943053436E-27</v>
      </c>
      <c r="U653" s="82">
        <f ca="1">SUMPRODUCT(P623:P652,'control variables'!AD$7:AD$36)</f>
        <v>3.2973312738754538E-28</v>
      </c>
      <c r="V653" s="82">
        <f ca="1">SUMPRODUCT(Q623:Q652,'control variables'!AE$7:AE$36)</f>
        <v>3.806003086769684E-28</v>
      </c>
      <c r="W653" s="82">
        <f ca="1">SUMPRODUCT(R623:R652,'control variables'!AF$7:AF$36)</f>
        <v>1.1399812017894359E-27</v>
      </c>
      <c r="X653" s="82">
        <f ca="1">SUMPRODUCT(S623:S652,'control variables'!AG$7:AG$36)</f>
        <v>5.1241590721815198E-28</v>
      </c>
      <c r="Y653" s="82">
        <f t="shared" ca="1" si="492"/>
        <v>2.362730545072102E-27</v>
      </c>
      <c r="Z653" s="10">
        <f ca="1">IF($A653&gt;='key variables'!$B$26,SUMPRODUCT(P623:P652,'control variables'!V$7:V$36)*$E653,SUMPRODUCT(P623:P652,'control variables'!Z$7:Z$36)*$E653)</f>
        <v>8.0458221130146568E-28</v>
      </c>
      <c r="AA653" s="10">
        <f ca="1">IF($A653&gt;='key variables'!$B$26,SUMPRODUCT(Q623:Q652,'control variables'!W$7:W$36)*$E653,SUMPRODUCT(Q623:Q652,'control variables'!AA$7:AA$36)*$E653)</f>
        <v>9.2870328317791654E-28</v>
      </c>
      <c r="AB653" s="10">
        <f ca="1">IF($A653&gt;='key variables'!$B$26,SUMPRODUCT(R623:R652,'control variables'!X$7:X$36)*$E653,SUMPRODUCT(R623:R652,'control variables'!AB$7:AB$36)*$E653)</f>
        <v>2.7816695381650967E-27</v>
      </c>
      <c r="AC653" s="10">
        <f ca="1">IF($A653&gt;='key variables'!$B$26,SUMPRODUCT(S623:S652,'control variables'!Y$7:Y$36)*$E653,SUMPRODUCT(S623:S652,'control variables'!AC$7:AC$36)*$E653)</f>
        <v>1.2503466879476176E-27</v>
      </c>
      <c r="AD653" s="10">
        <f t="shared" ca="1" si="493"/>
        <v>5.7653017205920961E-27</v>
      </c>
      <c r="AE653" s="82">
        <f ca="1">SUMPRODUCT(P623:P652,'control variables'!AL$7:AL$36)</f>
        <v>1.0954794056820589E-27</v>
      </c>
      <c r="AF653" s="82">
        <f ca="1">SUMPRODUCT(Q623:Q652,'control variables'!AM$7:AM$36)</f>
        <v>1.2611702942926574E-27</v>
      </c>
      <c r="AG653" s="82">
        <f ca="1">SUMPRODUCT(R623:R652,'control variables'!AN$7:AN$36)</f>
        <v>3.5959279590166828E-27</v>
      </c>
      <c r="AH653" s="82">
        <f ca="1">SUMPRODUCT(S623:S652,'control variables'!AO$7:AO$36)</f>
        <v>1.5570011374080399E-27</v>
      </c>
      <c r="AI653" s="82">
        <f t="shared" ca="1" si="456"/>
        <v>7.5095787963994388E-27</v>
      </c>
      <c r="AJ653" s="10">
        <f ca="1">SUMPRODUCT(P623:P652,'control variables'!AP$7:AP$36)</f>
        <v>1.0467348329392194E-30</v>
      </c>
      <c r="AK653" s="10">
        <f ca="1">SUMPRODUCT(Q623:Q652,'control variables'!AQ$7:AQ$36)</f>
        <v>3.0205306005799406E-30</v>
      </c>
      <c r="AL653" s="10">
        <f ca="1">SUMPRODUCT(R623:R652,'control variables'!AR$7:AR$36)</f>
        <v>1.0856580067611252E-28</v>
      </c>
      <c r="AM653" s="10">
        <f ca="1">SUMPRODUCT(S623:S652,'control variables'!AS$7:AS$36)</f>
        <v>8.1332983326086366E-29</v>
      </c>
      <c r="AN653" s="10">
        <f t="shared" ca="1" si="478"/>
        <v>1.9396604943571806E-28</v>
      </c>
      <c r="AO653" s="82">
        <f ca="1">SUMPRODUCT(P623:P652,'control variables'!AX$7:AX$36)</f>
        <v>1.4233996337936264E-30</v>
      </c>
      <c r="AP653" s="82">
        <f ca="1">SUMPRODUCT(Q623:Q652,'control variables'!AY$7:AY$36)</f>
        <v>3.2859685302763468E-30</v>
      </c>
      <c r="AQ653" s="82">
        <f ca="1">SUMPRODUCT(R623:R652,'control variables'!AZ$7:AZ$36)</f>
        <v>2.9526584204896444E-29</v>
      </c>
      <c r="AR653" s="82">
        <f ca="1">SUMPRODUCT(S623:S652,'control variables'!BA$7:BA$36)</f>
        <v>2.2120089069094121E-29</v>
      </c>
      <c r="AS653" s="82">
        <f t="shared" ca="1" si="479"/>
        <v>5.6356041438060544E-29</v>
      </c>
      <c r="AT653" s="10">
        <f ca="1">SUMPRODUCT(P623:P652,'control variables'!AT$7:AT$36)</f>
        <v>-1.2562057220159827E-30</v>
      </c>
      <c r="AU653" s="10">
        <f ca="1">SUMPRODUCT(Q623:Q652,'control variables'!AU$7:AU$36)</f>
        <v>1.3627068519086874E-30</v>
      </c>
      <c r="AV653" s="10">
        <f ca="1">SUMPRODUCT(R623:R652,'control variables'!AV$7:AV$36)</f>
        <v>5.8679249066876148E-28</v>
      </c>
      <c r="AW653" s="10">
        <f ca="1">SUMPRODUCT(S623:S652,'control variables'!AW$7:AW$36)</f>
        <v>4.3960053315331036E-28</v>
      </c>
      <c r="AX653" s="10">
        <f t="shared" ca="1" si="457"/>
        <v>1.0264995249519645E-27</v>
      </c>
      <c r="AY653" s="82">
        <f ca="1">SUMPRODUCT(P623:P652,'control variables'!BB$7:BB$36)</f>
        <v>4.5530728846662533E-30</v>
      </c>
      <c r="AZ653" s="82">
        <f ca="1">SUMPRODUCT(Q623:Q652,'control variables'!BC$7:BC$36)</f>
        <v>1.161032773653258E-29</v>
      </c>
      <c r="BA653" s="82">
        <f ca="1">SUMPRODUCT(R623:R652,'control variables'!BD$7:BD$36)</f>
        <v>8.1275862939157763E-29</v>
      </c>
      <c r="BB653" s="82">
        <f ca="1">SUMPRODUCT(S623:S652,'control variables'!BE$7:BE$36)</f>
        <v>1.1549880312436603E-29</v>
      </c>
      <c r="BC653" s="82">
        <f t="shared" ca="1" si="480"/>
        <v>1.0898914387279319E-28</v>
      </c>
      <c r="BD653" s="10">
        <f ca="1">SUMPRODUCT(P623:P652,'control variables'!BF$7:BF$36)</f>
        <v>9.5246318941770424E-31</v>
      </c>
      <c r="BE653" s="10">
        <f ca="1">SUMPRODUCT(Q623:Q652,'control variables'!BG$7:BG$36)</f>
        <v>1.0993975241976872E-30</v>
      </c>
      <c r="BF653" s="10">
        <f ca="1">SUMPRODUCT(R623:R652,'control variables'!BH$7:BH$36)</f>
        <v>3.2929361387957577E-29</v>
      </c>
      <c r="BG653" s="10">
        <f ca="1">SUMPRODUCT(S623:S652,'control variables'!BI$7:BI$36)</f>
        <v>7.4007924706294177E-29</v>
      </c>
      <c r="BH653" s="10">
        <f t="shared" ca="1" si="481"/>
        <v>1.0898914680786715E-28</v>
      </c>
      <c r="BI653" s="82">
        <f t="shared" ca="1" si="458"/>
        <v>1.0987762728447091E-27</v>
      </c>
      <c r="BJ653" s="82">
        <f t="shared" ca="1" si="459"/>
        <v>1.2741433288810986E-27</v>
      </c>
      <c r="BK653" s="82">
        <f t="shared" ca="1" si="460"/>
        <v>4.263996312624602E-27</v>
      </c>
      <c r="BL653" s="82">
        <f t="shared" ca="1" si="461"/>
        <v>2.0081515508737867E-27</v>
      </c>
      <c r="BM653" s="82">
        <f t="shared" ca="1" si="451"/>
        <v>8.6450674652241966E-27</v>
      </c>
      <c r="BN653" s="10">
        <f ca="1">BN652+BI653-INDIRECT(ADDRESS(MAX($D653-'key variables'!$B$9*30,34),scenario!BI$4),TRUE)</f>
        <v>9439390.0751690175</v>
      </c>
      <c r="BO653" s="10">
        <f ca="1">BO652+BJ653-INDIRECT(ADDRESS(MAX($D653-'key variables'!$B$9*30,34),scenario!BJ$4),TRUE)</f>
        <v>10895583.360992203</v>
      </c>
      <c r="BP653" s="10">
        <f ca="1">BP652+BK653-INDIRECT(ADDRESS(MAX($D653-'key variables'!$B$9*30,34),scenario!BK$4),TRUE)</f>
        <v>32531162.537994072</v>
      </c>
      <c r="BQ653" s="10">
        <f ca="1">BQ652+BL653-INDIRECT(ADDRESS(MAX($D653-'key variables'!$B$9*30,34),scenario!BL$4),TRUE)</f>
        <v>14415841.516535141</v>
      </c>
      <c r="BR653" s="10">
        <f t="shared" ca="1" si="482"/>
        <v>67281977.490690395</v>
      </c>
      <c r="BS653" s="82">
        <f t="shared" ca="1" si="463"/>
        <v>-2.3433848477536824E-9</v>
      </c>
      <c r="BT653" s="82">
        <f t="shared" ca="1" si="464"/>
        <v>-3.4288309057018498E-10</v>
      </c>
      <c r="BU653" s="82">
        <f t="shared" ca="1" si="465"/>
        <v>-4.2578247660364599E-9</v>
      </c>
      <c r="BV653" s="82">
        <f t="shared" ca="1" si="466"/>
        <v>-2.9943922343414556E-9</v>
      </c>
      <c r="BW653" s="82">
        <f t="shared" ca="1" si="483"/>
        <v>-9.9384849387017825E-9</v>
      </c>
      <c r="BX653" s="10">
        <f t="shared" ca="1" si="467"/>
        <v>-1.8625994260191893E-12</v>
      </c>
      <c r="BY653" s="10">
        <f t="shared" ca="1" si="468"/>
        <v>2.8902850229962428E-12</v>
      </c>
      <c r="BZ653" s="10">
        <f t="shared" ca="1" si="469"/>
        <v>-3.5034723983035463E-11</v>
      </c>
      <c r="CA653" s="10">
        <f t="shared" ca="1" si="470"/>
        <v>-2.0257049910634696E-11</v>
      </c>
      <c r="CB653" s="10">
        <v>0</v>
      </c>
      <c r="CC653" s="82">
        <f t="shared" ca="1" si="471"/>
        <v>3.9725652202851362E-13</v>
      </c>
      <c r="CD653" s="82">
        <f t="shared" ca="1" si="472"/>
        <v>3.4270724516460853E-13</v>
      </c>
      <c r="CE653" s="82">
        <f t="shared" ca="1" si="473"/>
        <v>1.8915613015532971E-10</v>
      </c>
      <c r="CF653" s="82">
        <f t="shared" ca="1" si="474"/>
        <v>3.7028113764059381E-11</v>
      </c>
      <c r="CG653" s="82">
        <f t="shared" ca="1" si="484"/>
        <v>2.269242076865822E-10</v>
      </c>
      <c r="CH653" s="13" t="str">
        <f t="shared" ca="1" si="485"/>
        <v/>
      </c>
      <c r="CI653" s="81">
        <f t="shared" ca="1" si="494"/>
        <v>0.1131775965863165</v>
      </c>
      <c r="CJ653" s="81">
        <f t="shared" ca="1" si="495"/>
        <v>0.13063724757458739</v>
      </c>
      <c r="CK653" s="81">
        <f t="shared" ca="1" si="496"/>
        <v>0.39004625943939081</v>
      </c>
      <c r="CL653" s="81">
        <f t="shared" ca="1" si="497"/>
        <v>0.17284488538116416</v>
      </c>
      <c r="CM653" s="89">
        <f t="shared" ca="1" si="486"/>
        <v>0.80670598898145884</v>
      </c>
    </row>
    <row r="654" spans="1:91" x14ac:dyDescent="0.3">
      <c r="A654">
        <v>589</v>
      </c>
      <c r="B654" s="3">
        <f t="shared" si="499"/>
        <v>1.825</v>
      </c>
      <c r="C654" s="3">
        <f t="shared" si="487"/>
        <v>19.633333333333333</v>
      </c>
      <c r="D654" s="4">
        <f t="shared" ca="1" si="475"/>
        <v>654</v>
      </c>
      <c r="E654" s="58">
        <f>(0.5*(COS(B654*2*PI())+1)*('key variables'!$B$4-'key variables'!$B$6)+'key variables'!$B$6)/'key variables'!$B$4</f>
        <v>1</v>
      </c>
      <c r="F654" s="10">
        <f t="shared" ca="1" si="488"/>
        <v>11689222.907461114</v>
      </c>
      <c r="G654" s="10">
        <f t="shared" ca="1" si="489"/>
        <v>13492492.798713122</v>
      </c>
      <c r="H654" s="10">
        <f t="shared" ca="1" si="490"/>
        <v>40309474.521088287</v>
      </c>
      <c r="I654" s="10">
        <f t="shared" ca="1" si="491"/>
        <v>17912154.249750931</v>
      </c>
      <c r="J654" s="10">
        <f t="shared" ca="1" si="476"/>
        <v>83403344.477013454</v>
      </c>
      <c r="K654" s="82">
        <f t="shared" ca="1" si="452"/>
        <v>2249832.832292099</v>
      </c>
      <c r="L654" s="82">
        <f t="shared" ca="1" si="453"/>
        <v>2596909.4377209195</v>
      </c>
      <c r="M654" s="82">
        <f t="shared" ca="1" si="454"/>
        <v>7778311.98309422</v>
      </c>
      <c r="N654" s="82">
        <f t="shared" ca="1" si="455"/>
        <v>3496312.733215793</v>
      </c>
      <c r="O654" s="82">
        <f t="shared" ca="1" si="477"/>
        <v>16121366.986323033</v>
      </c>
      <c r="P654" s="10">
        <f ca="1">IF(IF($A654&gt;='key variables'!$B$26,K654*SUMPRODUCT(Z654:AC654,'control variables'!$O$3:$R$3)/J654+F$65*'key variables'!$B$25/scenario!J$65,K654*SUMPRODUCT(Z654:AC654,'control variables'!$O$7:$R$7)/J654+F$65*'key variables'!$B$25/scenario!J$65)&lt;'key variables'!$B$28,0,IF($A654&gt;='key variables'!$B$26,K654*SUMPRODUCT(Z654:AC654,'control variables'!$O$3:$R$3)/J654+F$65*'key variables'!$B$25/scenario!J$65,K654*SUMPRODUCT(Z654:AC654,'control variables'!$O$7:$R$7)/J654+F$65*'key variables'!$B$25/scenario!J$65))</f>
        <v>1.3381785775943756E-28</v>
      </c>
      <c r="Q654" s="10">
        <f ca="1">IF(IF($A654&gt;='key variables'!$B$26,L654*SUMPRODUCT(Z654:AC654,'control variables'!$O$4:$R$4)/J654+G$65*'key variables'!$B$25/scenario!J$65,L654*SUMPRODUCT(Z654:AC654,'control variables'!$O$7:$R$7)/J654+G$65*'key variables'!$B$25/scenario!J$65)&lt;'key variables'!$B$28,0,IF($A654&gt;='key variables'!$B$26,L654*SUMPRODUCT(Z654:AC654,'control variables'!$O$4:$R$4)/J654+G$65*'key variables'!$B$25/scenario!J$65,L654*SUMPRODUCT(Z654:AC654,'control variables'!$O$7:$R$7)/J654+G$65*'key variables'!$B$25/scenario!J$65))</f>
        <v>1.5446163499936022E-28</v>
      </c>
      <c r="R654" s="10">
        <f ca="1">IF(IF($A654&gt;='key variables'!$B$26,M654*SUMPRODUCT(Z654:AC654,'control variables'!$O$5:$R$5)/J654+H$65*'key variables'!$B$25/scenario!J$65,M654*SUMPRODUCT(Z654:AC654,'control variables'!$O$7:$R$7)/J654+H$65*'key variables'!$B$25/scenario!J$65)&lt;'key variables'!$B$28,0,IF($A654&gt;='key variables'!$B$26,M654*SUMPRODUCT(Z654:AC654,'control variables'!$O$5:$R$5)/J654+H$65*'key variables'!$B$25/scenario!J$65,M654*SUMPRODUCT(Z654:AC654,'control variables'!$O$7:$R$7)/J654+H$65*'key variables'!$B$25/scenario!J$65))</f>
        <v>4.6264639382197999E-28</v>
      </c>
      <c r="S654" s="10">
        <f ca="1">IF(IF($A654&gt;='key variables'!$B$26,N654*SUMPRODUCT(Z654:AC654,'control variables'!$O$6:$R$6)/J654+I$65*'key variables'!$B$25/scenario!J$65,N654*SUMPRODUCT(Z654:AC654,'control variables'!$O$7:$R$7)/J654+I$65*'key variables'!$B$25/scenario!J$65)&lt;'key variables'!$B$28,0,IF($A654&gt;='key variables'!$B$26,N654*SUMPRODUCT(Z654:AC654,'control variables'!$O$6:$R$6)/J654+I$65*'key variables'!$B$25/scenario!J$65,N654*SUMPRODUCT(Z654:AC654,'control variables'!$O$7:$R$7)/J654+I$65*'key variables'!$B$25/scenario!J$65))</f>
        <v>2.0795726389116775E-28</v>
      </c>
      <c r="T654" s="10">
        <f t="shared" ca="1" si="498"/>
        <v>9.5888315047194552E-28</v>
      </c>
      <c r="U654" s="82">
        <f ca="1">SUMPRODUCT(P624:P653,'control variables'!AD$7:AD$36)</f>
        <v>2.8371861444872697E-28</v>
      </c>
      <c r="V654" s="82">
        <f ca="1">SUMPRODUCT(Q624:Q653,'control variables'!AE$7:AE$36)</f>
        <v>3.2748724124910598E-28</v>
      </c>
      <c r="W654" s="82">
        <f ca="1">SUMPRODUCT(R624:R653,'control variables'!AF$7:AF$36)</f>
        <v>9.8089594343109977E-28</v>
      </c>
      <c r="X654" s="82">
        <f ca="1">SUMPRODUCT(S624:S653,'control variables'!AG$7:AG$36)</f>
        <v>4.4090787106916821E-28</v>
      </c>
      <c r="Y654" s="82">
        <f t="shared" ca="1" si="492"/>
        <v>2.0330096701981009E-27</v>
      </c>
      <c r="Z654" s="10">
        <f ca="1">IF($A654&gt;='key variables'!$B$26,SUMPRODUCT(P624:P653,'control variables'!V$7:V$36)*$E654,SUMPRODUCT(P624:P653,'control variables'!Z$7:Z$36)*$E654)</f>
        <v>6.9230214145952705E-28</v>
      </c>
      <c r="AA654" s="10">
        <f ca="1">IF($A654&gt;='key variables'!$B$26,SUMPRODUCT(Q624:Q653,'control variables'!W$7:W$36)*$E654,SUMPRODUCT(Q624:Q653,'control variables'!AA$7:AA$36)*$E654)</f>
        <v>7.9910202176178041E-28</v>
      </c>
      <c r="AB654" s="10">
        <f ca="1">IF($A654&gt;='key variables'!$B$26,SUMPRODUCT(R624:R653,'control variables'!X$7:X$36)*$E654,SUMPRODUCT(R624:R653,'control variables'!AB$7:AB$36)*$E654)</f>
        <v>2.3934854028022714E-27</v>
      </c>
      <c r="AC654" s="10">
        <f ca="1">IF($A654&gt;='key variables'!$B$26,SUMPRODUCT(S624:S653,'control variables'!Y$7:Y$36)*$E654,SUMPRODUCT(S624:S653,'control variables'!AC$7:AC$36)*$E654)</f>
        <v>1.0758598406404839E-27</v>
      </c>
      <c r="AD654" s="10">
        <f t="shared" ca="1" si="493"/>
        <v>4.9607494066640633E-27</v>
      </c>
      <c r="AE654" s="82">
        <f ca="1">SUMPRODUCT(P624:P653,'control variables'!AL$7:AL$36)</f>
        <v>9.4260440738769542E-28</v>
      </c>
      <c r="AF654" s="82">
        <f ca="1">SUMPRODUCT(Q624:Q653,'control variables'!AM$7:AM$36)</f>
        <v>1.0851730043492179E-27</v>
      </c>
      <c r="AG654" s="82">
        <f ca="1">SUMPRODUCT(R624:R653,'control variables'!AN$7:AN$36)</f>
        <v>3.094113431285727E-27</v>
      </c>
      <c r="AH654" s="82">
        <f ca="1">SUMPRODUCT(S624:S653,'control variables'!AO$7:AO$36)</f>
        <v>1.339720424515607E-27</v>
      </c>
      <c r="AI654" s="82">
        <f t="shared" ca="1" si="456"/>
        <v>6.4616112675382467E-27</v>
      </c>
      <c r="AJ654" s="10">
        <f ca="1">SUMPRODUCT(P624:P653,'control variables'!AP$7:AP$36)</f>
        <v>9.0066217746962234E-31</v>
      </c>
      <c r="AK654" s="10">
        <f ca="1">SUMPRODUCT(Q624:Q653,'control variables'!AQ$7:AQ$36)</f>
        <v>2.599013219224668E-30</v>
      </c>
      <c r="AL654" s="10">
        <f ca="1">SUMPRODUCT(R624:R653,'control variables'!AR$7:AR$36)</f>
        <v>9.3415359228193712E-29</v>
      </c>
      <c r="AM654" s="10">
        <f ca="1">SUMPRODUCT(S624:S653,'control variables'!AS$7:AS$36)</f>
        <v>6.9982902600917895E-29</v>
      </c>
      <c r="AN654" s="10">
        <f t="shared" ca="1" si="478"/>
        <v>1.6689793722580589E-28</v>
      </c>
      <c r="AO654" s="82">
        <f ca="1">SUMPRODUCT(P624:P653,'control variables'!AX$7:AX$36)</f>
        <v>1.2247631140564828E-30</v>
      </c>
      <c r="AP654" s="82">
        <f ca="1">SUMPRODUCT(Q624:Q653,'control variables'!AY$7:AY$36)</f>
        <v>2.8274090805452356E-30</v>
      </c>
      <c r="AQ654" s="82">
        <f ca="1">SUMPRODUCT(R624:R653,'control variables'!AZ$7:AZ$36)</f>
        <v>2.5406126543575528E-29</v>
      </c>
      <c r="AR654" s="82">
        <f ca="1">SUMPRODUCT(S624:S653,'control variables'!BA$7:BA$36)</f>
        <v>1.9033213532074318E-29</v>
      </c>
      <c r="AS654" s="82">
        <f t="shared" ca="1" si="479"/>
        <v>4.849151227025157E-29</v>
      </c>
      <c r="AT654" s="10">
        <f ca="1">SUMPRODUCT(P624:P653,'control variables'!AT$7:AT$36)</f>
        <v>-1.0809012419732973E-30</v>
      </c>
      <c r="AU654" s="10">
        <f ca="1">SUMPRODUCT(Q624:Q653,'control variables'!AU$7:AU$36)</f>
        <v>1.1725400568227008E-30</v>
      </c>
      <c r="AV654" s="10">
        <f ca="1">SUMPRODUCT(R624:R653,'control variables'!AV$7:AV$36)</f>
        <v>5.0490514477723336E-28</v>
      </c>
      <c r="AW654" s="10">
        <f ca="1">SUMPRODUCT(S624:S653,'control variables'!AW$7:AW$36)</f>
        <v>3.7825393876966531E-28</v>
      </c>
      <c r="AX654" s="10">
        <f t="shared" ca="1" si="457"/>
        <v>8.8325072236174799E-28</v>
      </c>
      <c r="AY654" s="82">
        <f ca="1">SUMPRODUCT(P624:P653,'control variables'!BB$7:BB$36)</f>
        <v>3.9176880423157969E-30</v>
      </c>
      <c r="AZ654" s="82">
        <f ca="1">SUMPRODUCT(Q624:Q653,'control variables'!BC$7:BC$36)</f>
        <v>9.9900975216027716E-30</v>
      </c>
      <c r="BA654" s="82">
        <f ca="1">SUMPRODUCT(R624:R653,'control variables'!BD$7:BD$36)</f>
        <v>6.9933753408161447E-29</v>
      </c>
      <c r="BB654" s="82">
        <f ca="1">SUMPRODUCT(S624:S653,'control variables'!BE$7:BE$36)</f>
        <v>9.9380855822887442E-30</v>
      </c>
      <c r="BC654" s="82">
        <f t="shared" ca="1" si="480"/>
        <v>9.3779624554368753E-29</v>
      </c>
      <c r="BD654" s="10">
        <f ca="1">SUMPRODUCT(P624:P653,'control variables'!BF$7:BF$36)</f>
        <v>8.1954621471016189E-31</v>
      </c>
      <c r="BE654" s="10">
        <f ca="1">SUMPRODUCT(Q624:Q653,'control variables'!BG$7:BG$36)</f>
        <v>9.4597574943423876E-31</v>
      </c>
      <c r="BF654" s="10">
        <f ca="1">SUMPRODUCT(R624:R653,'control variables'!BH$7:BH$36)</f>
        <v>2.8334043539070934E-29</v>
      </c>
      <c r="BG654" s="10">
        <f ca="1">SUMPRODUCT(S624:S653,'control variables'!BI$7:BI$36)</f>
        <v>6.368006157663552E-29</v>
      </c>
      <c r="BH654" s="10">
        <f t="shared" ca="1" si="481"/>
        <v>9.3779627079850861E-29</v>
      </c>
      <c r="BI654" s="82">
        <f t="shared" ca="1" si="458"/>
        <v>9.4544119418803805E-28</v>
      </c>
      <c r="BJ654" s="82">
        <f t="shared" ca="1" si="459"/>
        <v>1.0963356419276433E-27</v>
      </c>
      <c r="BK654" s="82">
        <f t="shared" ca="1" si="460"/>
        <v>3.6689523294711225E-27</v>
      </c>
      <c r="BL654" s="82">
        <f t="shared" ca="1" si="461"/>
        <v>1.7279124488675614E-27</v>
      </c>
      <c r="BM654" s="82">
        <f t="shared" ca="1" si="451"/>
        <v>7.4386416144543643E-27</v>
      </c>
      <c r="BN654" s="10">
        <f ca="1">BN653+BI654-INDIRECT(ADDRESS(MAX($D654-'key variables'!$B$9*30,34),scenario!BI$4),TRUE)</f>
        <v>9439390.0751690175</v>
      </c>
      <c r="BO654" s="10">
        <f ca="1">BO653+BJ654-INDIRECT(ADDRESS(MAX($D654-'key variables'!$B$9*30,34),scenario!BJ$4),TRUE)</f>
        <v>10895583.360992203</v>
      </c>
      <c r="BP654" s="10">
        <f ca="1">BP653+BK654-INDIRECT(ADDRESS(MAX($D654-'key variables'!$B$9*30,34),scenario!BK$4),TRUE)</f>
        <v>32531162.537994072</v>
      </c>
      <c r="BQ654" s="10">
        <f ca="1">BQ653+BL654-INDIRECT(ADDRESS(MAX($D654-'key variables'!$B$9*30,34),scenario!BL$4),TRUE)</f>
        <v>14415841.516535141</v>
      </c>
      <c r="BR654" s="10">
        <f t="shared" ca="1" si="482"/>
        <v>67281977.490690395</v>
      </c>
      <c r="BS654" s="82">
        <f t="shared" ca="1" si="463"/>
        <v>-2.3433848477536824E-9</v>
      </c>
      <c r="BT654" s="82">
        <f t="shared" ca="1" si="464"/>
        <v>-3.4288309057018498E-10</v>
      </c>
      <c r="BU654" s="82">
        <f t="shared" ca="1" si="465"/>
        <v>-4.2578247660364599E-9</v>
      </c>
      <c r="BV654" s="82">
        <f t="shared" ca="1" si="466"/>
        <v>-2.9943922343414556E-9</v>
      </c>
      <c r="BW654" s="82">
        <f t="shared" ca="1" si="483"/>
        <v>-9.9384849387017825E-9</v>
      </c>
      <c r="BX654" s="10">
        <f t="shared" ca="1" si="467"/>
        <v>-1.8625994260191893E-12</v>
      </c>
      <c r="BY654" s="10">
        <f t="shared" ca="1" si="468"/>
        <v>2.8902850229962428E-12</v>
      </c>
      <c r="BZ654" s="10">
        <f t="shared" ca="1" si="469"/>
        <v>-3.5034723983035463E-11</v>
      </c>
      <c r="CA654" s="10">
        <f t="shared" ca="1" si="470"/>
        <v>-2.0257049910634696E-11</v>
      </c>
      <c r="CB654" s="10">
        <v>0</v>
      </c>
      <c r="CC654" s="82">
        <f t="shared" ca="1" si="471"/>
        <v>3.9725652202851362E-13</v>
      </c>
      <c r="CD654" s="82">
        <f t="shared" ca="1" si="472"/>
        <v>3.4270724516460853E-13</v>
      </c>
      <c r="CE654" s="82">
        <f t="shared" ca="1" si="473"/>
        <v>1.8915613015532971E-10</v>
      </c>
      <c r="CF654" s="82">
        <f t="shared" ca="1" si="474"/>
        <v>3.7028113764059381E-11</v>
      </c>
      <c r="CG654" s="82">
        <f t="shared" ca="1" si="484"/>
        <v>2.269242076865822E-10</v>
      </c>
      <c r="CH654" s="13" t="str">
        <f t="shared" ca="1" si="485"/>
        <v/>
      </c>
      <c r="CI654" s="81">
        <f t="shared" ca="1" si="494"/>
        <v>0.1131775965863165</v>
      </c>
      <c r="CJ654" s="81">
        <f t="shared" ca="1" si="495"/>
        <v>0.13063724757458739</v>
      </c>
      <c r="CK654" s="81">
        <f t="shared" ca="1" si="496"/>
        <v>0.39004625943939081</v>
      </c>
      <c r="CL654" s="81">
        <f t="shared" ca="1" si="497"/>
        <v>0.17284488538116416</v>
      </c>
      <c r="CM654" s="89">
        <f t="shared" ca="1" si="486"/>
        <v>0.80670598898145884</v>
      </c>
    </row>
    <row r="655" spans="1:91" x14ac:dyDescent="0.3">
      <c r="A655">
        <v>590</v>
      </c>
      <c r="B655" s="3">
        <f t="shared" si="499"/>
        <v>1.8277777777777777</v>
      </c>
      <c r="C655" s="3">
        <f t="shared" si="487"/>
        <v>19.666666666666668</v>
      </c>
      <c r="D655" s="4">
        <f t="shared" ca="1" si="475"/>
        <v>655</v>
      </c>
      <c r="E655" s="58">
        <f>(0.5*(COS(B655*2*PI())+1)*('key variables'!$B$4-'key variables'!$B$6)+'key variables'!$B$6)/'key variables'!$B$4</f>
        <v>1</v>
      </c>
      <c r="F655" s="10">
        <f t="shared" ca="1" si="488"/>
        <v>11689222.907461114</v>
      </c>
      <c r="G655" s="10">
        <f t="shared" ca="1" si="489"/>
        <v>13492492.798713122</v>
      </c>
      <c r="H655" s="10">
        <f t="shared" ca="1" si="490"/>
        <v>40309474.521088287</v>
      </c>
      <c r="I655" s="10">
        <f t="shared" ca="1" si="491"/>
        <v>17912154.249750931</v>
      </c>
      <c r="J655" s="10">
        <f t="shared" ca="1" si="476"/>
        <v>83403344.477013454</v>
      </c>
      <c r="K655" s="82">
        <f t="shared" ca="1" si="452"/>
        <v>2249832.832292099</v>
      </c>
      <c r="L655" s="82">
        <f t="shared" ca="1" si="453"/>
        <v>2596909.4377209195</v>
      </c>
      <c r="M655" s="82">
        <f t="shared" ca="1" si="454"/>
        <v>7778311.98309422</v>
      </c>
      <c r="N655" s="82">
        <f t="shared" ca="1" si="455"/>
        <v>3496312.733215793</v>
      </c>
      <c r="O655" s="82">
        <f t="shared" ca="1" si="477"/>
        <v>16121366.986323033</v>
      </c>
      <c r="P655" s="10">
        <f ca="1">IF(IF($A655&gt;='key variables'!$B$26,K655*SUMPRODUCT(Z655:AC655,'control variables'!$O$3:$R$3)/J655+F$65*'key variables'!$B$25/scenario!J$65,K655*SUMPRODUCT(Z655:AC655,'control variables'!$O$7:$R$7)/J655+F$65*'key variables'!$B$25/scenario!J$65)&lt;'key variables'!$B$28,0,IF($A655&gt;='key variables'!$B$26,K655*SUMPRODUCT(Z655:AC655,'control variables'!$O$3:$R$3)/J655+F$65*'key variables'!$B$25/scenario!J$65,K655*SUMPRODUCT(Z655:AC655,'control variables'!$O$7:$R$7)/J655+F$65*'key variables'!$B$25/scenario!J$65))</f>
        <v>1.1514347221588421E-28</v>
      </c>
      <c r="Q655" s="10">
        <f ca="1">IF(IF($A655&gt;='key variables'!$B$26,L655*SUMPRODUCT(Z655:AC655,'control variables'!$O$4:$R$4)/J655+G$65*'key variables'!$B$25/scenario!J$65,L655*SUMPRODUCT(Z655:AC655,'control variables'!$O$7:$R$7)/J655+G$65*'key variables'!$B$25/scenario!J$65)&lt;'key variables'!$B$28,0,IF($A655&gt;='key variables'!$B$26,L655*SUMPRODUCT(Z655:AC655,'control variables'!$O$4:$R$4)/J655+G$65*'key variables'!$B$25/scenario!J$65,L655*SUMPRODUCT(Z655:AC655,'control variables'!$O$7:$R$7)/J655+G$65*'key variables'!$B$25/scenario!J$65))</f>
        <v>1.3290639437631087E-28</v>
      </c>
      <c r="R655" s="10">
        <f ca="1">IF(IF($A655&gt;='key variables'!$B$26,M655*SUMPRODUCT(Z655:AC655,'control variables'!$O$5:$R$5)/J655+H$65*'key variables'!$B$25/scenario!J$65,M655*SUMPRODUCT(Z655:AC655,'control variables'!$O$7:$R$7)/J655+H$65*'key variables'!$B$25/scenario!J$65)&lt;'key variables'!$B$28,0,IF($A655&gt;='key variables'!$B$26,M655*SUMPRODUCT(Z655:AC655,'control variables'!$O$5:$R$5)/J655+H$65*'key variables'!$B$25/scenario!J$65,M655*SUMPRODUCT(Z655:AC655,'control variables'!$O$7:$R$7)/J655+H$65*'key variables'!$B$25/scenario!J$65))</f>
        <v>3.9808373175861303E-28</v>
      </c>
      <c r="S655" s="10">
        <f ca="1">IF(IF($A655&gt;='key variables'!$B$26,N655*SUMPRODUCT(Z655:AC655,'control variables'!$O$6:$R$6)/J655+I$65*'key variables'!$B$25/scenario!J$65,N655*SUMPRODUCT(Z655:AC655,'control variables'!$O$7:$R$7)/J655+I$65*'key variables'!$B$25/scenario!J$65)&lt;'key variables'!$B$28,0,IF($A655&gt;='key variables'!$B$26,N655*SUMPRODUCT(Z655:AC655,'control variables'!$O$6:$R$6)/J655+I$65*'key variables'!$B$25/scenario!J$65,N655*SUMPRODUCT(Z655:AC655,'control variables'!$O$7:$R$7)/J655+I$65*'key variables'!$B$25/scenario!J$65))</f>
        <v>1.7893666688334986E-28</v>
      </c>
      <c r="T655" s="10">
        <f t="shared" ca="1" si="498"/>
        <v>8.2507026523415797E-28</v>
      </c>
      <c r="U655" s="82">
        <f ca="1">SUMPRODUCT(P625:P654,'control variables'!AD$7:AD$36)</f>
        <v>2.4412546237762666E-28</v>
      </c>
      <c r="V655" s="82">
        <f ca="1">SUMPRODUCT(Q625:Q654,'control variables'!AE$7:AE$36)</f>
        <v>2.8178614345784979E-28</v>
      </c>
      <c r="W655" s="82">
        <f ca="1">SUMPRODUCT(R625:R654,'control variables'!AF$7:AF$36)</f>
        <v>8.4401115591141656E-28</v>
      </c>
      <c r="X655" s="82">
        <f ca="1">SUMPRODUCT(S625:S654,'control variables'!AG$7:AG$36)</f>
        <v>3.7937883666828495E-28</v>
      </c>
      <c r="Y655" s="82">
        <f t="shared" ca="1" si="492"/>
        <v>1.749301598415178E-27</v>
      </c>
      <c r="Z655" s="10">
        <f ca="1">IF($A655&gt;='key variables'!$B$26,SUMPRODUCT(P625:P654,'control variables'!V$7:V$36)*$E655,SUMPRODUCT(P625:P654,'control variables'!Z$7:Z$36)*$E655)</f>
        <v>5.9569084220017214E-28</v>
      </c>
      <c r="AA655" s="10">
        <f ca="1">IF($A655&gt;='key variables'!$B$26,SUMPRODUCT(Q625:Q654,'control variables'!W$7:W$36)*$E655,SUMPRODUCT(Q625:Q654,'control variables'!AA$7:AA$36)*$E655)</f>
        <v>6.8758671660842186E-28</v>
      </c>
      <c r="AB655" s="10">
        <f ca="1">IF($A655&gt;='key variables'!$B$26,SUMPRODUCT(R625:R654,'control variables'!X$7:X$36)*$E655,SUMPRODUCT(R625:R654,'control variables'!AB$7:AB$36)*$E655)</f>
        <v>2.0594726637465646E-27</v>
      </c>
      <c r="AC655" s="10">
        <f ca="1">IF($A655&gt;='key variables'!$B$26,SUMPRODUCT(S625:S654,'control variables'!Y$7:Y$36)*$E655,SUMPRODUCT(S625:S654,'control variables'!AC$7:AC$36)*$E655)</f>
        <v>9.2572276782122239E-28</v>
      </c>
      <c r="AD655" s="10">
        <f t="shared" ca="1" si="493"/>
        <v>4.2684729903763809E-27</v>
      </c>
      <c r="AE655" s="82">
        <f ca="1">SUMPRODUCT(P625:P654,'control variables'!AL$7:AL$36)</f>
        <v>8.1106323333711187E-28</v>
      </c>
      <c r="AF655" s="82">
        <f ca="1">SUMPRODUCT(Q625:Q654,'control variables'!AM$7:AM$36)</f>
        <v>9.3373627233170695E-28</v>
      </c>
      <c r="AG655" s="82">
        <f ca="1">SUMPRODUCT(R625:R654,'control variables'!AN$7:AN$36)</f>
        <v>2.6623275089973299E-27</v>
      </c>
      <c r="AH655" s="82">
        <f ca="1">SUMPRODUCT(S625:S654,'control variables'!AO$7:AO$36)</f>
        <v>1.152761403149769E-27</v>
      </c>
      <c r="AI655" s="82">
        <f t="shared" ca="1" si="456"/>
        <v>5.5598884178159178E-27</v>
      </c>
      <c r="AJ655" s="10">
        <f ca="1">SUMPRODUCT(P625:P654,'control variables'!AP$7:AP$36)</f>
        <v>7.7497407404175401E-31</v>
      </c>
      <c r="AK655" s="10">
        <f ca="1">SUMPRODUCT(Q625:Q654,'control variables'!AQ$7:AQ$36)</f>
        <v>2.2363189144343185E-30</v>
      </c>
      <c r="AL655" s="10">
        <f ca="1">SUMPRODUCT(R625:R654,'control variables'!AR$7:AR$36)</f>
        <v>8.0379173601512733E-29</v>
      </c>
      <c r="AM655" s="10">
        <f ca="1">SUMPRODUCT(S625:S654,'control variables'!AS$7:AS$36)</f>
        <v>6.0216734418971247E-29</v>
      </c>
      <c r="AN655" s="10">
        <f t="shared" ca="1" si="478"/>
        <v>1.4360720100896005E-28</v>
      </c>
      <c r="AO655" s="82">
        <f ca="1">SUMPRODUCT(P625:P654,'control variables'!AX$7:AX$36)</f>
        <v>1.0538464742719046E-30</v>
      </c>
      <c r="AP655" s="82">
        <f ca="1">SUMPRODUCT(Q625:Q654,'control variables'!AY$7:AY$36)</f>
        <v>2.4328419566688143E-30</v>
      </c>
      <c r="AQ655" s="82">
        <f ca="1">SUMPRODUCT(R625:R654,'control variables'!AZ$7:AZ$36)</f>
        <v>2.1860681935607477E-29</v>
      </c>
      <c r="AR655" s="82">
        <f ca="1">SUMPRODUCT(S625:S654,'control variables'!BA$7:BA$36)</f>
        <v>1.6377113863600403E-29</v>
      </c>
      <c r="AS655" s="82">
        <f t="shared" ca="1" si="479"/>
        <v>4.1724484230148596E-29</v>
      </c>
      <c r="AT655" s="10">
        <f ca="1">SUMPRODUCT(P625:P654,'control variables'!AT$7:AT$36)</f>
        <v>-9.3006063769907869E-31</v>
      </c>
      <c r="AU655" s="10">
        <f ca="1">SUMPRODUCT(Q625:Q654,'control variables'!AU$7:AU$36)</f>
        <v>1.0089111850638208E-30</v>
      </c>
      <c r="AV655" s="10">
        <f ca="1">SUMPRODUCT(R625:R654,'control variables'!AV$7:AV$36)</f>
        <v>4.3444524133561904E-28</v>
      </c>
      <c r="AW655" s="10">
        <f ca="1">SUMPRODUCT(S625:S654,'control variables'!AW$7:AW$36)</f>
        <v>3.2546830907702307E-28</v>
      </c>
      <c r="AX655" s="10">
        <f t="shared" ca="1" si="457"/>
        <v>7.5999240096000681E-28</v>
      </c>
      <c r="AY655" s="82">
        <f ca="1">SUMPRODUCT(P625:P654,'control variables'!BB$7:BB$36)</f>
        <v>3.3709716461148254E-30</v>
      </c>
      <c r="AZ655" s="82">
        <f ca="1">SUMPRODUCT(Q625:Q654,'control variables'!BC$7:BC$36)</f>
        <v>8.5959716862342131E-30</v>
      </c>
      <c r="BA655" s="82">
        <f ca="1">SUMPRODUCT(R625:R654,'control variables'!BD$7:BD$36)</f>
        <v>6.0174444034075392E-29</v>
      </c>
      <c r="BB655" s="82">
        <f ca="1">SUMPRODUCT(S625:S654,'control variables'!BE$7:BE$36)</f>
        <v>8.551218053276906E-30</v>
      </c>
      <c r="BC655" s="82">
        <f t="shared" ca="1" si="480"/>
        <v>8.0692605419701338E-29</v>
      </c>
      <c r="BD655" s="10">
        <f ca="1">SUMPRODUCT(P625:P654,'control variables'!BF$7:BF$36)</f>
        <v>7.0517790661954802E-31</v>
      </c>
      <c r="BE655" s="10">
        <f ca="1">SUMPRODUCT(Q625:Q654,'control variables'!BG$7:BG$36)</f>
        <v>8.1396410199370198E-31</v>
      </c>
      <c r="BF655" s="10">
        <f ca="1">SUMPRODUCT(R625:R654,'control variables'!BH$7:BH$36)</f>
        <v>2.4380005849963479E-29</v>
      </c>
      <c r="BG655" s="10">
        <f ca="1">SUMPRODUCT(S625:S654,'control variables'!BI$7:BI$36)</f>
        <v>5.4793459734173726E-29</v>
      </c>
      <c r="BH655" s="10">
        <f t="shared" ca="1" si="481"/>
        <v>8.0692607592750459E-29</v>
      </c>
      <c r="BI655" s="82">
        <f t="shared" ca="1" si="458"/>
        <v>8.1350414434552762E-28</v>
      </c>
      <c r="BJ655" s="82">
        <f t="shared" ca="1" si="459"/>
        <v>9.4334115520300495E-28</v>
      </c>
      <c r="BK655" s="82">
        <f t="shared" ca="1" si="460"/>
        <v>3.1569471943670245E-27</v>
      </c>
      <c r="BL655" s="82">
        <f t="shared" ca="1" si="461"/>
        <v>1.4867809302800691E-27</v>
      </c>
      <c r="BM655" s="82">
        <f t="shared" ca="1" si="451"/>
        <v>6.4005734241956258E-27</v>
      </c>
      <c r="BN655" s="10">
        <f ca="1">BN654+BI655-INDIRECT(ADDRESS(MAX($D655-'key variables'!$B$9*30,34),scenario!BI$4),TRUE)</f>
        <v>9439390.0751690175</v>
      </c>
      <c r="BO655" s="10">
        <f ca="1">BO654+BJ655-INDIRECT(ADDRESS(MAX($D655-'key variables'!$B$9*30,34),scenario!BJ$4),TRUE)</f>
        <v>10895583.360992203</v>
      </c>
      <c r="BP655" s="10">
        <f ca="1">BP654+BK655-INDIRECT(ADDRESS(MAX($D655-'key variables'!$B$9*30,34),scenario!BK$4),TRUE)</f>
        <v>32531162.537994072</v>
      </c>
      <c r="BQ655" s="10">
        <f ca="1">BQ654+BL655-INDIRECT(ADDRESS(MAX($D655-'key variables'!$B$9*30,34),scenario!BL$4),TRUE)</f>
        <v>14415841.516535141</v>
      </c>
      <c r="BR655" s="10">
        <f t="shared" ca="1" si="482"/>
        <v>67281977.490690395</v>
      </c>
      <c r="BS655" s="82">
        <f t="shared" ca="1" si="463"/>
        <v>-2.3433848477536824E-9</v>
      </c>
      <c r="BT655" s="82">
        <f t="shared" ca="1" si="464"/>
        <v>-3.4288309057018498E-10</v>
      </c>
      <c r="BU655" s="82">
        <f t="shared" ca="1" si="465"/>
        <v>-4.2578247660364599E-9</v>
      </c>
      <c r="BV655" s="82">
        <f t="shared" ca="1" si="466"/>
        <v>-2.9943922343414556E-9</v>
      </c>
      <c r="BW655" s="82">
        <f t="shared" ca="1" si="483"/>
        <v>-9.9384849387017825E-9</v>
      </c>
      <c r="BX655" s="10">
        <f t="shared" ca="1" si="467"/>
        <v>-1.8625994260191893E-12</v>
      </c>
      <c r="BY655" s="10">
        <f t="shared" ca="1" si="468"/>
        <v>2.8902850229962428E-12</v>
      </c>
      <c r="BZ655" s="10">
        <f t="shared" ca="1" si="469"/>
        <v>-3.5034723983035463E-11</v>
      </c>
      <c r="CA655" s="10">
        <f t="shared" ca="1" si="470"/>
        <v>-2.0257049910634696E-11</v>
      </c>
      <c r="CB655" s="10">
        <v>0</v>
      </c>
      <c r="CC655" s="82">
        <f t="shared" ca="1" si="471"/>
        <v>3.9725652202851362E-13</v>
      </c>
      <c r="CD655" s="82">
        <f t="shared" ca="1" si="472"/>
        <v>3.4270724516460853E-13</v>
      </c>
      <c r="CE655" s="82">
        <f t="shared" ca="1" si="473"/>
        <v>1.8915613015532971E-10</v>
      </c>
      <c r="CF655" s="82">
        <f t="shared" ca="1" si="474"/>
        <v>3.7028113764059381E-11</v>
      </c>
      <c r="CG655" s="82">
        <f t="shared" ca="1" si="484"/>
        <v>2.269242076865822E-10</v>
      </c>
      <c r="CH655" s="13" t="str">
        <f t="shared" ca="1" si="485"/>
        <v/>
      </c>
      <c r="CI655" s="81">
        <f t="shared" ca="1" si="494"/>
        <v>0.1131775965863165</v>
      </c>
      <c r="CJ655" s="81">
        <f t="shared" ca="1" si="495"/>
        <v>0.13063724757458739</v>
      </c>
      <c r="CK655" s="81">
        <f t="shared" ca="1" si="496"/>
        <v>0.39004625943939081</v>
      </c>
      <c r="CL655" s="81">
        <f t="shared" ca="1" si="497"/>
        <v>0.17284488538116416</v>
      </c>
      <c r="CM655" s="89">
        <f t="shared" ca="1" si="486"/>
        <v>0.80670598898145884</v>
      </c>
    </row>
    <row r="656" spans="1:91" x14ac:dyDescent="0.3">
      <c r="A656">
        <v>591</v>
      </c>
      <c r="B656" s="3">
        <f t="shared" si="499"/>
        <v>1.8305555555555555</v>
      </c>
      <c r="C656" s="3">
        <f t="shared" si="487"/>
        <v>19.7</v>
      </c>
      <c r="D656" s="4">
        <f t="shared" ca="1" si="475"/>
        <v>656</v>
      </c>
      <c r="E656" s="58">
        <f>(0.5*(COS(B656*2*PI())+1)*('key variables'!$B$4-'key variables'!$B$6)+'key variables'!$B$6)/'key variables'!$B$4</f>
        <v>1</v>
      </c>
      <c r="F656" s="10">
        <f t="shared" ca="1" si="488"/>
        <v>11689222.907461114</v>
      </c>
      <c r="G656" s="10">
        <f t="shared" ca="1" si="489"/>
        <v>13492492.798713122</v>
      </c>
      <c r="H656" s="10">
        <f t="shared" ca="1" si="490"/>
        <v>40309474.521088287</v>
      </c>
      <c r="I656" s="10">
        <f t="shared" ca="1" si="491"/>
        <v>17912154.249750931</v>
      </c>
      <c r="J656" s="10">
        <f t="shared" ca="1" si="476"/>
        <v>83403344.477013454</v>
      </c>
      <c r="K656" s="82">
        <f t="shared" ca="1" si="452"/>
        <v>2249832.832292099</v>
      </c>
      <c r="L656" s="82">
        <f t="shared" ca="1" si="453"/>
        <v>2596909.4377209195</v>
      </c>
      <c r="M656" s="82">
        <f t="shared" ca="1" si="454"/>
        <v>7778311.98309422</v>
      </c>
      <c r="N656" s="82">
        <f t="shared" ca="1" si="455"/>
        <v>3496312.733215793</v>
      </c>
      <c r="O656" s="82">
        <f t="shared" ca="1" si="477"/>
        <v>16121366.986323033</v>
      </c>
      <c r="P656" s="10">
        <f ca="1">IF(IF($A656&gt;='key variables'!$B$26,K656*SUMPRODUCT(Z656:AC656,'control variables'!$O$3:$R$3)/J656+F$65*'key variables'!$B$25/scenario!J$65,K656*SUMPRODUCT(Z656:AC656,'control variables'!$O$7:$R$7)/J656+F$65*'key variables'!$B$25/scenario!J$65)&lt;'key variables'!$B$28,0,IF($A656&gt;='key variables'!$B$26,K656*SUMPRODUCT(Z656:AC656,'control variables'!$O$3:$R$3)/J656+F$65*'key variables'!$B$25/scenario!J$65,K656*SUMPRODUCT(Z656:AC656,'control variables'!$O$7:$R$7)/J656+F$65*'key variables'!$B$25/scenario!J$65))</f>
        <v>9.9075111617493198E-29</v>
      </c>
      <c r="Q656" s="10">
        <f ca="1">IF(IF($A656&gt;='key variables'!$B$26,L656*SUMPRODUCT(Z656:AC656,'control variables'!$O$4:$R$4)/J656+G$65*'key variables'!$B$25/scenario!J$65,L656*SUMPRODUCT(Z656:AC656,'control variables'!$O$7:$R$7)/J656+G$65*'key variables'!$B$25/scenario!J$65)&lt;'key variables'!$B$28,0,IF($A656&gt;='key variables'!$B$26,L656*SUMPRODUCT(Z656:AC656,'control variables'!$O$4:$R$4)/J656+G$65*'key variables'!$B$25/scenario!J$65,L656*SUMPRODUCT(Z656:AC656,'control variables'!$O$7:$R$7)/J656+G$65*'key variables'!$B$25/scenario!J$65))</f>
        <v>1.1435920425278839E-28</v>
      </c>
      <c r="R656" s="10">
        <f ca="1">IF(IF($A656&gt;='key variables'!$B$26,M656*SUMPRODUCT(Z656:AC656,'control variables'!$O$5:$R$5)/J656+H$65*'key variables'!$B$25/scenario!J$65,M656*SUMPRODUCT(Z656:AC656,'control variables'!$O$7:$R$7)/J656+H$65*'key variables'!$B$25/scenario!J$65)&lt;'key variables'!$B$28,0,IF($A656&gt;='key variables'!$B$26,M656*SUMPRODUCT(Z656:AC656,'control variables'!$O$5:$R$5)/J656+H$65*'key variables'!$B$25/scenario!J$65,M656*SUMPRODUCT(Z656:AC656,'control variables'!$O$7:$R$7)/J656+H$65*'key variables'!$B$25/scenario!J$65))</f>
        <v>3.4253083911822462E-28</v>
      </c>
      <c r="S656" s="10">
        <f ca="1">IF(IF($A656&gt;='key variables'!$B$26,N656*SUMPRODUCT(Z656:AC656,'control variables'!$O$6:$R$6)/J656+I$65*'key variables'!$B$25/scenario!J$65,N656*SUMPRODUCT(Z656:AC656,'control variables'!$O$7:$R$7)/J656+I$65*'key variables'!$B$25/scenario!J$65)&lt;'key variables'!$B$28,0,IF($A656&gt;='key variables'!$B$26,N656*SUMPRODUCT(Z656:AC656,'control variables'!$O$6:$R$6)/J656+I$65*'key variables'!$B$25/scenario!J$65,N656*SUMPRODUCT(Z656:AC656,'control variables'!$O$7:$R$7)/J656+I$65*'key variables'!$B$25/scenario!J$65))</f>
        <v>1.5396591663217586E-28</v>
      </c>
      <c r="T656" s="10">
        <f t="shared" ca="1" si="498"/>
        <v>7.0993107162068209E-28</v>
      </c>
      <c r="U656" s="82">
        <f ca="1">SUMPRODUCT(P626:P655,'control variables'!AD$7:AD$36)</f>
        <v>2.1005756529894619E-28</v>
      </c>
      <c r="V656" s="82">
        <f ca="1">SUMPRODUCT(Q626:Q655,'control variables'!AE$7:AE$36)</f>
        <v>2.4246266920807768E-28</v>
      </c>
      <c r="W656" s="82">
        <f ca="1">SUMPRODUCT(R626:R655,'control variables'!AF$7:AF$36)</f>
        <v>7.2622874635525766E-28</v>
      </c>
      <c r="X656" s="82">
        <f ca="1">SUMPRODUCT(S626:S655,'control variables'!AG$7:AG$36)</f>
        <v>3.2643622660390698E-28</v>
      </c>
      <c r="Y656" s="82">
        <f t="shared" ca="1" si="492"/>
        <v>1.5051852074661885E-27</v>
      </c>
      <c r="Z656" s="10">
        <f ca="1">IF($A656&gt;='key variables'!$B$26,SUMPRODUCT(P626:P655,'control variables'!V$7:V$36)*$E656,SUMPRODUCT(P626:P655,'control variables'!Z$7:Z$36)*$E656)</f>
        <v>5.1256172447055098E-28</v>
      </c>
      <c r="AA656" s="10">
        <f ca="1">IF($A656&gt;='key variables'!$B$26,SUMPRODUCT(Q626:Q655,'control variables'!W$7:W$36)*$E656,SUMPRODUCT(Q626:Q655,'control variables'!AA$7:AA$36)*$E656)</f>
        <v>5.9163345853389529E-28</v>
      </c>
      <c r="AB656" s="10">
        <f ca="1">IF($A656&gt;='key variables'!$B$26,SUMPRODUCT(R626:R655,'control variables'!X$7:X$36)*$E656,SUMPRODUCT(R626:R655,'control variables'!AB$7:AB$36)*$E656)</f>
        <v>1.7720716607477724E-27</v>
      </c>
      <c r="AC656" s="10">
        <f ca="1">IF($A656&gt;='key variables'!$B$26,SUMPRODUCT(S626:S655,'control variables'!Y$7:Y$36)*$E656,SUMPRODUCT(S626:S655,'control variables'!AC$7:AC$36)*$E656)</f>
        <v>7.9653743962820999E-28</v>
      </c>
      <c r="AD656" s="10">
        <f t="shared" ca="1" si="493"/>
        <v>3.6728042833804286E-27</v>
      </c>
      <c r="AE656" s="82">
        <f ca="1">SUMPRODUCT(P626:P655,'control variables'!AL$7:AL$36)</f>
        <v>6.9787873185774935E-28</v>
      </c>
      <c r="AF656" s="82">
        <f ca="1">SUMPRODUCT(Q626:Q655,'control variables'!AM$7:AM$36)</f>
        <v>8.0343265338670231E-28</v>
      </c>
      <c r="AG656" s="82">
        <f ca="1">SUMPRODUCT(R626:R655,'control variables'!AN$7:AN$36)</f>
        <v>2.2907976461026465E-27</v>
      </c>
      <c r="AH656" s="82">
        <f ca="1">SUMPRODUCT(S626:S655,'control variables'!AO$7:AO$36)</f>
        <v>9.918926578075348E-28</v>
      </c>
      <c r="AI656" s="82">
        <f t="shared" ca="1" si="456"/>
        <v>4.7840016891546328E-27</v>
      </c>
      <c r="AJ656" s="10">
        <f ca="1">SUMPRODUCT(P626:P655,'control variables'!AP$7:AP$36)</f>
        <v>6.6682584265300809E-31</v>
      </c>
      <c r="AK656" s="10">
        <f ca="1">SUMPRODUCT(Q626:Q655,'control variables'!AQ$7:AQ$36)</f>
        <v>1.9242388803811518E-30</v>
      </c>
      <c r="AL656" s="10">
        <f ca="1">SUMPRODUCT(R626:R655,'control variables'!AR$7:AR$36)</f>
        <v>6.9162197761074194E-29</v>
      </c>
      <c r="AM656" s="10">
        <f ca="1">SUMPRODUCT(S626:S655,'control variables'!AS$7:AS$36)</f>
        <v>5.1813442559859725E-29</v>
      </c>
      <c r="AN656" s="10">
        <f t="shared" ca="1" si="478"/>
        <v>1.2356670504396808E-28</v>
      </c>
      <c r="AO656" s="82">
        <f ca="1">SUMPRODUCT(P626:P655,'control variables'!AX$7:AX$36)</f>
        <v>9.0678138375426812E-31</v>
      </c>
      <c r="AP656" s="82">
        <f ca="1">SUMPRODUCT(Q626:Q655,'control variables'!AY$7:AY$36)</f>
        <v>2.0933369800831166E-30</v>
      </c>
      <c r="AQ656" s="82">
        <f ca="1">SUMPRODUCT(R626:R655,'control variables'!AZ$7:AZ$36)</f>
        <v>1.8810006864688293E-29</v>
      </c>
      <c r="AR656" s="82">
        <f ca="1">SUMPRODUCT(S626:S655,'control variables'!BA$7:BA$36)</f>
        <v>1.4091674958059585E-29</v>
      </c>
      <c r="AS656" s="82">
        <f t="shared" ca="1" si="479"/>
        <v>3.5901800186585263E-29</v>
      </c>
      <c r="AT656" s="10">
        <f ca="1">SUMPRODUCT(P626:P655,'control variables'!AT$7:AT$36)</f>
        <v>-8.0026995640975191E-31</v>
      </c>
      <c r="AU656" s="10">
        <f ca="1">SUMPRODUCT(Q626:Q655,'control variables'!AU$7:AU$36)</f>
        <v>8.6811684890761928E-31</v>
      </c>
      <c r="AV656" s="10">
        <f ca="1">SUMPRODUCT(R626:R655,'control variables'!AV$7:AV$36)</f>
        <v>3.7381807191217756E-28</v>
      </c>
      <c r="AW656" s="10">
        <f ca="1">SUMPRODUCT(S626:S655,'control variables'!AW$7:AW$36)</f>
        <v>2.8004895483180057E-28</v>
      </c>
      <c r="AX656" s="10">
        <f t="shared" ca="1" si="457"/>
        <v>6.53934873636476E-28</v>
      </c>
      <c r="AY656" s="82">
        <f ca="1">SUMPRODUCT(P626:P655,'control variables'!BB$7:BB$36)</f>
        <v>2.9005499458280029E-30</v>
      </c>
      <c r="AZ656" s="82">
        <f ca="1">SUMPRODUCT(Q626:Q655,'control variables'!BC$7:BC$36)</f>
        <v>7.3963971893925573E-30</v>
      </c>
      <c r="BA656" s="82">
        <f ca="1">SUMPRODUCT(R626:R655,'control variables'!BD$7:BD$36)</f>
        <v>5.1777053830882981E-29</v>
      </c>
      <c r="BB656" s="82">
        <f ca="1">SUMPRODUCT(S626:S655,'control variables'!BE$7:BE$36)</f>
        <v>7.3578889605263973E-30</v>
      </c>
      <c r="BC656" s="82">
        <f t="shared" ca="1" si="480"/>
        <v>6.9431889926629934E-29</v>
      </c>
      <c r="BD656" s="10">
        <f ca="1">SUMPRODUCT(P626:P655,'control variables'!BF$7:BF$36)</f>
        <v>6.0676978437414063E-31</v>
      </c>
      <c r="BE656" s="10">
        <f ca="1">SUMPRODUCT(Q626:Q655,'control variables'!BG$7:BG$36)</f>
        <v>7.0037478204981335E-31</v>
      </c>
      <c r="BF656" s="10">
        <f ca="1">SUMPRODUCT(R626:R655,'control variables'!BH$7:BH$36)</f>
        <v>2.0977757178379177E-29</v>
      </c>
      <c r="BG656" s="10">
        <f ca="1">SUMPRODUCT(S626:S655,'control variables'!BI$7:BI$36)</f>
        <v>4.7146990051625246E-29</v>
      </c>
      <c r="BH656" s="10">
        <f t="shared" ca="1" si="481"/>
        <v>6.9431891796428382E-29</v>
      </c>
      <c r="BI656" s="82">
        <f t="shared" ca="1" si="458"/>
        <v>6.9997901184716755E-28</v>
      </c>
      <c r="BJ656" s="82">
        <f t="shared" ca="1" si="459"/>
        <v>8.1169716742500251E-28</v>
      </c>
      <c r="BK656" s="82">
        <f t="shared" ca="1" si="460"/>
        <v>2.7163927718457073E-27</v>
      </c>
      <c r="BL656" s="82">
        <f t="shared" ca="1" si="461"/>
        <v>1.2792995015998617E-27</v>
      </c>
      <c r="BM656" s="82">
        <f t="shared" ca="1" si="451"/>
        <v>5.5073684527177397E-27</v>
      </c>
      <c r="BN656" s="10">
        <f ca="1">BN655+BI656-INDIRECT(ADDRESS(MAX($D656-'key variables'!$B$9*30,34),scenario!BI$4),TRUE)</f>
        <v>9439390.0751690175</v>
      </c>
      <c r="BO656" s="10">
        <f ca="1">BO655+BJ656-INDIRECT(ADDRESS(MAX($D656-'key variables'!$B$9*30,34),scenario!BJ$4),TRUE)</f>
        <v>10895583.360992203</v>
      </c>
      <c r="BP656" s="10">
        <f ca="1">BP655+BK656-INDIRECT(ADDRESS(MAX($D656-'key variables'!$B$9*30,34),scenario!BK$4),TRUE)</f>
        <v>32531162.537994072</v>
      </c>
      <c r="BQ656" s="10">
        <f ca="1">BQ655+BL656-INDIRECT(ADDRESS(MAX($D656-'key variables'!$B$9*30,34),scenario!BL$4),TRUE)</f>
        <v>14415841.516535141</v>
      </c>
      <c r="BR656" s="10">
        <f t="shared" ca="1" si="482"/>
        <v>67281977.490690395</v>
      </c>
      <c r="BS656" s="82">
        <f t="shared" ca="1" si="463"/>
        <v>-2.3433848477536824E-9</v>
      </c>
      <c r="BT656" s="82">
        <f t="shared" ca="1" si="464"/>
        <v>-3.4288309057018498E-10</v>
      </c>
      <c r="BU656" s="82">
        <f t="shared" ca="1" si="465"/>
        <v>-4.2578247660364599E-9</v>
      </c>
      <c r="BV656" s="82">
        <f t="shared" ca="1" si="466"/>
        <v>-2.9943922343414556E-9</v>
      </c>
      <c r="BW656" s="82">
        <f t="shared" ca="1" si="483"/>
        <v>-9.9384849387017825E-9</v>
      </c>
      <c r="BX656" s="10">
        <f t="shared" ca="1" si="467"/>
        <v>-1.8625994260191893E-12</v>
      </c>
      <c r="BY656" s="10">
        <f t="shared" ca="1" si="468"/>
        <v>2.8902850229962428E-12</v>
      </c>
      <c r="BZ656" s="10">
        <f t="shared" ca="1" si="469"/>
        <v>-3.5034723983035463E-11</v>
      </c>
      <c r="CA656" s="10">
        <f t="shared" ca="1" si="470"/>
        <v>-2.0257049910634696E-11</v>
      </c>
      <c r="CB656" s="10">
        <v>0</v>
      </c>
      <c r="CC656" s="82">
        <f t="shared" ca="1" si="471"/>
        <v>3.9725652202851362E-13</v>
      </c>
      <c r="CD656" s="82">
        <f t="shared" ca="1" si="472"/>
        <v>3.4270724516460853E-13</v>
      </c>
      <c r="CE656" s="82">
        <f t="shared" ca="1" si="473"/>
        <v>1.8915613015532971E-10</v>
      </c>
      <c r="CF656" s="82">
        <f t="shared" ca="1" si="474"/>
        <v>3.7028113764059381E-11</v>
      </c>
      <c r="CG656" s="82">
        <f t="shared" ca="1" si="484"/>
        <v>2.269242076865822E-10</v>
      </c>
      <c r="CH656" s="13" t="str">
        <f t="shared" ca="1" si="485"/>
        <v/>
      </c>
      <c r="CI656" s="81">
        <f t="shared" ca="1" si="494"/>
        <v>0.1131775965863165</v>
      </c>
      <c r="CJ656" s="81">
        <f t="shared" ca="1" si="495"/>
        <v>0.13063724757458739</v>
      </c>
      <c r="CK656" s="81">
        <f t="shared" ca="1" si="496"/>
        <v>0.39004625943939081</v>
      </c>
      <c r="CL656" s="81">
        <f t="shared" ca="1" si="497"/>
        <v>0.17284488538116416</v>
      </c>
      <c r="CM656" s="89">
        <f t="shared" ca="1" si="486"/>
        <v>0.80670598898145884</v>
      </c>
    </row>
    <row r="657" spans="1:91" x14ac:dyDescent="0.3">
      <c r="A657">
        <v>592</v>
      </c>
      <c r="B657" s="3">
        <f t="shared" si="499"/>
        <v>1.8333333333333333</v>
      </c>
      <c r="C657" s="3">
        <f t="shared" si="487"/>
        <v>19.733333333333334</v>
      </c>
      <c r="D657" s="4">
        <f t="shared" ca="1" si="475"/>
        <v>657</v>
      </c>
      <c r="E657" s="58">
        <f>(0.5*(COS(B657*2*PI())+1)*('key variables'!$B$4-'key variables'!$B$6)+'key variables'!$B$6)/'key variables'!$B$4</f>
        <v>1</v>
      </c>
      <c r="F657" s="10">
        <f t="shared" ca="1" si="488"/>
        <v>11689222.907461114</v>
      </c>
      <c r="G657" s="10">
        <f t="shared" ca="1" si="489"/>
        <v>13492492.798713122</v>
      </c>
      <c r="H657" s="10">
        <f t="shared" ca="1" si="490"/>
        <v>40309474.521088287</v>
      </c>
      <c r="I657" s="10">
        <f t="shared" ca="1" si="491"/>
        <v>17912154.249750931</v>
      </c>
      <c r="J657" s="10">
        <f t="shared" ca="1" si="476"/>
        <v>83403344.477013454</v>
      </c>
      <c r="K657" s="82">
        <f t="shared" ca="1" si="452"/>
        <v>2249832.832292099</v>
      </c>
      <c r="L657" s="82">
        <f t="shared" ca="1" si="453"/>
        <v>2596909.4377209195</v>
      </c>
      <c r="M657" s="82">
        <f t="shared" ca="1" si="454"/>
        <v>7778311.98309422</v>
      </c>
      <c r="N657" s="82">
        <f t="shared" ca="1" si="455"/>
        <v>3496312.733215793</v>
      </c>
      <c r="O657" s="82">
        <f t="shared" ca="1" si="477"/>
        <v>16121366.986323033</v>
      </c>
      <c r="P657" s="10">
        <f ca="1">IF(IF($A657&gt;='key variables'!$B$26,K657*SUMPRODUCT(Z657:AC657,'control variables'!$O$3:$R$3)/J657+F$65*'key variables'!$B$25/scenario!J$65,K657*SUMPRODUCT(Z657:AC657,'control variables'!$O$7:$R$7)/J657+F$65*'key variables'!$B$25/scenario!J$65)&lt;'key variables'!$B$28,0,IF($A657&gt;='key variables'!$B$26,K657*SUMPRODUCT(Z657:AC657,'control variables'!$O$3:$R$3)/J657+F$65*'key variables'!$B$25/scenario!J$65,K657*SUMPRODUCT(Z657:AC657,'control variables'!$O$7:$R$7)/J657+F$65*'key variables'!$B$25/scenario!J$65))</f>
        <v>8.5249103167696749E-29</v>
      </c>
      <c r="Q657" s="10">
        <f ca="1">IF(IF($A657&gt;='key variables'!$B$26,L657*SUMPRODUCT(Z657:AC657,'control variables'!$O$4:$R$4)/J657+G$65*'key variables'!$B$25/scenario!J$65,L657*SUMPRODUCT(Z657:AC657,'control variables'!$O$7:$R$7)/J657+G$65*'key variables'!$B$25/scenario!J$65)&lt;'key variables'!$B$28,0,IF($A657&gt;='key variables'!$B$26,L657*SUMPRODUCT(Z657:AC657,'control variables'!$O$4:$R$4)/J657+G$65*'key variables'!$B$25/scenario!J$65,L657*SUMPRODUCT(Z657:AC657,'control variables'!$O$7:$R$7)/J657+G$65*'key variables'!$B$25/scenario!J$65))</f>
        <v>9.8400288855191422E-29</v>
      </c>
      <c r="R657" s="10">
        <f ca="1">IF(IF($A657&gt;='key variables'!$B$26,M657*SUMPRODUCT(Z657:AC657,'control variables'!$O$5:$R$5)/J657+H$65*'key variables'!$B$25/scenario!J$65,M657*SUMPRODUCT(Z657:AC657,'control variables'!$O$7:$R$7)/J657+H$65*'key variables'!$B$25/scenario!J$65)&lt;'key variables'!$B$28,0,IF($A657&gt;='key variables'!$B$26,M657*SUMPRODUCT(Z657:AC657,'control variables'!$O$5:$R$5)/J657+H$65*'key variables'!$B$25/scenario!J$65,M657*SUMPRODUCT(Z657:AC657,'control variables'!$O$7:$R$7)/J657+H$65*'key variables'!$B$25/scenario!J$65))</f>
        <v>2.9473039560978393E-28</v>
      </c>
      <c r="S657" s="10">
        <f ca="1">IF(IF($A657&gt;='key variables'!$B$26,N657*SUMPRODUCT(Z657:AC657,'control variables'!$O$6:$R$6)/J657+I$65*'key variables'!$B$25/scenario!J$65,N657*SUMPRODUCT(Z657:AC657,'control variables'!$O$7:$R$7)/J657+I$65*'key variables'!$B$25/scenario!J$65)&lt;'key variables'!$B$28,0,IF($A657&gt;='key variables'!$B$26,N657*SUMPRODUCT(Z657:AC657,'control variables'!$O$6:$R$6)/J657+I$65*'key variables'!$B$25/scenario!J$65,N657*SUMPRODUCT(Z657:AC657,'control variables'!$O$7:$R$7)/J657+I$65*'key variables'!$B$25/scenario!J$65))</f>
        <v>1.3247985389065016E-28</v>
      </c>
      <c r="T657" s="10">
        <f t="shared" ca="1" si="498"/>
        <v>6.1085964152332232E-28</v>
      </c>
      <c r="U657" s="82">
        <f ca="1">SUMPRODUCT(P627:P656,'control variables'!AD$7:AD$36)</f>
        <v>1.8074386960532343E-28</v>
      </c>
      <c r="V657" s="82">
        <f ca="1">SUMPRODUCT(Q627:Q656,'control variables'!AE$7:AE$36)</f>
        <v>2.0862681620219325E-28</v>
      </c>
      <c r="W657" s="82">
        <f ca="1">SUMPRODUCT(R627:R656,'control variables'!AF$7:AF$36)</f>
        <v>6.2488296314424957E-28</v>
      </c>
      <c r="X657" s="82">
        <f ca="1">SUMPRODUCT(S627:S656,'control variables'!AG$7:AG$36)</f>
        <v>2.8088179871923119E-28</v>
      </c>
      <c r="Y657" s="82">
        <f t="shared" ca="1" si="492"/>
        <v>1.2951354476709974E-27</v>
      </c>
      <c r="Z657" s="10">
        <f ca="1">IF($A657&gt;='key variables'!$B$26,SUMPRODUCT(P627:P656,'control variables'!V$7:V$36)*$E657,SUMPRODUCT(P627:P656,'control variables'!Z$7:Z$36)*$E657)</f>
        <v>4.4103333941122166E-28</v>
      </c>
      <c r="AA657" s="10">
        <f ca="1">IF($A657&gt;='key variables'!$B$26,SUMPRODUCT(Q627:Q656,'control variables'!W$7:W$36)*$E657,SUMPRODUCT(Q627:Q656,'control variables'!AA$7:AA$36)*$E657)</f>
        <v>5.0907055183283761E-28</v>
      </c>
      <c r="AB657" s="10">
        <f ca="1">IF($A657&gt;='key variables'!$B$26,SUMPRODUCT(R627:R656,'control variables'!X$7:X$36)*$E657,SUMPRODUCT(R627:R656,'control variables'!AB$7:AB$36)*$E657)</f>
        <v>1.52477768999016E-27</v>
      </c>
      <c r="AC657" s="10">
        <f ca="1">IF($A657&gt;='key variables'!$B$26,SUMPRODUCT(S627:S656,'control variables'!Y$7:Y$36)*$E657,SUMPRODUCT(S627:S656,'control variables'!AC$7:AC$36)*$E657)</f>
        <v>6.8538002389501018E-28</v>
      </c>
      <c r="AD657" s="10">
        <f t="shared" ca="1" si="493"/>
        <v>3.1602616051292298E-27</v>
      </c>
      <c r="AE657" s="82">
        <f ca="1">SUMPRODUCT(P627:P656,'control variables'!AL$7:AL$36)</f>
        <v>6.0048921509545049E-28</v>
      </c>
      <c r="AF657" s="82">
        <f ca="1">SUMPRODUCT(Q627:Q656,'control variables'!AM$7:AM$36)</f>
        <v>6.9131300524082412E-28</v>
      </c>
      <c r="AG657" s="82">
        <f ca="1">SUMPRODUCT(R627:R656,'control variables'!AN$7:AN$36)</f>
        <v>1.9711150629119278E-27</v>
      </c>
      <c r="AH657" s="82">
        <f ca="1">SUMPRODUCT(S627:S656,'control variables'!AO$7:AO$36)</f>
        <v>8.5347327029188486E-28</v>
      </c>
      <c r="AI657" s="82">
        <f t="shared" ca="1" si="456"/>
        <v>4.1163905535400875E-27</v>
      </c>
      <c r="AJ657" s="10">
        <f ca="1">SUMPRODUCT(P627:P656,'control variables'!AP$7:AP$36)</f>
        <v>5.7376978059518553E-31</v>
      </c>
      <c r="AK657" s="10">
        <f ca="1">SUMPRODUCT(Q627:Q656,'control variables'!AQ$7:AQ$36)</f>
        <v>1.6557098564392877E-30</v>
      </c>
      <c r="AL657" s="10">
        <f ca="1">SUMPRODUCT(R627:R656,'control variables'!AR$7:AR$36)</f>
        <v>5.9510559574251612E-29</v>
      </c>
      <c r="AM657" s="10">
        <f ca="1">SUMPRODUCT(S627:S656,'control variables'!AS$7:AS$36)</f>
        <v>4.4582836578698477E-29</v>
      </c>
      <c r="AN657" s="10">
        <f t="shared" ca="1" si="478"/>
        <v>1.0632287578998456E-28</v>
      </c>
      <c r="AO657" s="82">
        <f ca="1">SUMPRODUCT(P627:P656,'control variables'!AX$7:AX$36)</f>
        <v>7.8023934035685216E-31</v>
      </c>
      <c r="AP657" s="82">
        <f ca="1">SUMPRODUCT(Q627:Q656,'control variables'!AY$7:AY$36)</f>
        <v>1.8012101855492777E-30</v>
      </c>
      <c r="AQ657" s="82">
        <f ca="1">SUMPRODUCT(R627:R656,'control variables'!AZ$7:AZ$36)</f>
        <v>1.6185055859273618E-29</v>
      </c>
      <c r="AR657" s="82">
        <f ca="1">SUMPRODUCT(S627:S656,'control variables'!BA$7:BA$36)</f>
        <v>1.2125170819319691E-29</v>
      </c>
      <c r="AS657" s="82">
        <f t="shared" ca="1" si="479"/>
        <v>3.0891676204499442E-29</v>
      </c>
      <c r="AT657" s="10">
        <f ca="1">SUMPRODUCT(P627:P656,'control variables'!AT$7:AT$36)</f>
        <v>-6.8859166507300142E-31</v>
      </c>
      <c r="AU657" s="10">
        <f ca="1">SUMPRODUCT(Q627:Q656,'control variables'!AU$7:AU$36)</f>
        <v>7.4697047125076893E-31</v>
      </c>
      <c r="AV657" s="10">
        <f ca="1">SUMPRODUCT(R627:R656,'control variables'!AV$7:AV$36)</f>
        <v>3.216514708701473E-28</v>
      </c>
      <c r="AW657" s="10">
        <f ca="1">SUMPRODUCT(S627:S656,'control variables'!AW$7:AW$36)</f>
        <v>2.4096790659831572E-28</v>
      </c>
      <c r="AX657" s="10">
        <f t="shared" ca="1" si="457"/>
        <v>5.626777562746408E-28</v>
      </c>
      <c r="AY657" s="82">
        <f ca="1">SUMPRODUCT(P627:P656,'control variables'!BB$7:BB$36)</f>
        <v>2.4957759576350503E-30</v>
      </c>
      <c r="AZ657" s="82">
        <f ca="1">SUMPRODUCT(Q627:Q656,'control variables'!BC$7:BC$36)</f>
        <v>6.3642242413225574E-30</v>
      </c>
      <c r="BA657" s="82">
        <f ca="1">SUMPRODUCT(R627:R656,'control variables'!BD$7:BD$36)</f>
        <v>4.4551525924993074E-29</v>
      </c>
      <c r="BB657" s="82">
        <f ca="1">SUMPRODUCT(S627:S656,'control variables'!BE$7:BE$36)</f>
        <v>6.3310898655764991E-30</v>
      </c>
      <c r="BC657" s="82">
        <f t="shared" ca="1" si="480"/>
        <v>5.9742615989527176E-29</v>
      </c>
      <c r="BD657" s="10">
        <f ca="1">SUMPRODUCT(P627:P656,'control variables'!BF$7:BF$36)</f>
        <v>5.2209459169581296E-31</v>
      </c>
      <c r="BE657" s="10">
        <f ca="1">SUMPRODUCT(Q627:Q656,'control variables'!BG$7:BG$36)</f>
        <v>6.0263693955279496E-31</v>
      </c>
      <c r="BF657" s="10">
        <f ca="1">SUMPRODUCT(R627:R656,'control variables'!BH$7:BH$36)</f>
        <v>1.8050294940175267E-29</v>
      </c>
      <c r="BG657" s="10">
        <f ca="1">SUMPRODUCT(S627:S656,'control variables'!BI$7:BI$36)</f>
        <v>4.0567591126969928E-29</v>
      </c>
      <c r="BH657" s="10">
        <f t="shared" ca="1" si="481"/>
        <v>5.9742617598393805E-29</v>
      </c>
      <c r="BI657" s="82">
        <f t="shared" ca="1" si="458"/>
        <v>6.0229639938801258E-28</v>
      </c>
      <c r="BJ657" s="82">
        <f t="shared" ca="1" si="459"/>
        <v>6.9842419995339745E-28</v>
      </c>
      <c r="BK657" s="82">
        <f t="shared" ca="1" si="460"/>
        <v>2.3373180597070681E-27</v>
      </c>
      <c r="BL657" s="82">
        <f t="shared" ca="1" si="461"/>
        <v>1.100772266755777E-27</v>
      </c>
      <c r="BM657" s="82">
        <f t="shared" ca="1" si="451"/>
        <v>4.738810925804255E-27</v>
      </c>
      <c r="BN657" s="10">
        <f ca="1">BN656+BI657-INDIRECT(ADDRESS(MAX($D657-'key variables'!$B$9*30,34),scenario!BI$4),TRUE)</f>
        <v>9439390.0751690175</v>
      </c>
      <c r="BO657" s="10">
        <f ca="1">BO656+BJ657-INDIRECT(ADDRESS(MAX($D657-'key variables'!$B$9*30,34),scenario!BJ$4),TRUE)</f>
        <v>10895583.360992203</v>
      </c>
      <c r="BP657" s="10">
        <f ca="1">BP656+BK657-INDIRECT(ADDRESS(MAX($D657-'key variables'!$B$9*30,34),scenario!BK$4),TRUE)</f>
        <v>32531162.537994072</v>
      </c>
      <c r="BQ657" s="10">
        <f ca="1">BQ656+BL657-INDIRECT(ADDRESS(MAX($D657-'key variables'!$B$9*30,34),scenario!BL$4),TRUE)</f>
        <v>14415841.516535141</v>
      </c>
      <c r="BR657" s="10">
        <f t="shared" ca="1" si="482"/>
        <v>67281977.490690395</v>
      </c>
      <c r="BS657" s="82">
        <f t="shared" ca="1" si="463"/>
        <v>-2.3433848477536824E-9</v>
      </c>
      <c r="BT657" s="82">
        <f t="shared" ca="1" si="464"/>
        <v>-3.4288309057018498E-10</v>
      </c>
      <c r="BU657" s="82">
        <f t="shared" ca="1" si="465"/>
        <v>-4.2578247660364599E-9</v>
      </c>
      <c r="BV657" s="82">
        <f t="shared" ca="1" si="466"/>
        <v>-2.9943922343414556E-9</v>
      </c>
      <c r="BW657" s="82">
        <f t="shared" ca="1" si="483"/>
        <v>-9.9384849387017825E-9</v>
      </c>
      <c r="BX657" s="10">
        <f t="shared" ca="1" si="467"/>
        <v>-1.8625994260191893E-12</v>
      </c>
      <c r="BY657" s="10">
        <f t="shared" ca="1" si="468"/>
        <v>2.8902850229962428E-12</v>
      </c>
      <c r="BZ657" s="10">
        <f t="shared" ca="1" si="469"/>
        <v>-3.5034723983035463E-11</v>
      </c>
      <c r="CA657" s="10">
        <f t="shared" ca="1" si="470"/>
        <v>-2.0257049910634696E-11</v>
      </c>
      <c r="CB657" s="10">
        <v>0</v>
      </c>
      <c r="CC657" s="82">
        <f t="shared" ca="1" si="471"/>
        <v>3.9725652202851362E-13</v>
      </c>
      <c r="CD657" s="82">
        <f t="shared" ca="1" si="472"/>
        <v>3.4270724516460853E-13</v>
      </c>
      <c r="CE657" s="82">
        <f t="shared" ca="1" si="473"/>
        <v>1.8915613015532971E-10</v>
      </c>
      <c r="CF657" s="82">
        <f t="shared" ca="1" si="474"/>
        <v>3.7028113764059381E-11</v>
      </c>
      <c r="CG657" s="82">
        <f t="shared" ca="1" si="484"/>
        <v>2.269242076865822E-10</v>
      </c>
      <c r="CH657" s="13" t="str">
        <f t="shared" ca="1" si="485"/>
        <v/>
      </c>
      <c r="CI657" s="81">
        <f t="shared" ca="1" si="494"/>
        <v>0.1131775965863165</v>
      </c>
      <c r="CJ657" s="81">
        <f t="shared" ca="1" si="495"/>
        <v>0.13063724757458739</v>
      </c>
      <c r="CK657" s="81">
        <f t="shared" ca="1" si="496"/>
        <v>0.39004625943939081</v>
      </c>
      <c r="CL657" s="81">
        <f t="shared" ca="1" si="497"/>
        <v>0.17284488538116416</v>
      </c>
      <c r="CM657" s="89">
        <f t="shared" ca="1" si="486"/>
        <v>0.80670598898145884</v>
      </c>
    </row>
    <row r="658" spans="1:91" x14ac:dyDescent="0.3">
      <c r="A658">
        <v>593</v>
      </c>
      <c r="B658" s="3">
        <f t="shared" si="499"/>
        <v>1.836111111111111</v>
      </c>
      <c r="C658" s="3">
        <f t="shared" si="487"/>
        <v>19.766666666666666</v>
      </c>
      <c r="D658" s="4">
        <f t="shared" ca="1" si="475"/>
        <v>658</v>
      </c>
      <c r="E658" s="58">
        <f>(0.5*(COS(B658*2*PI())+1)*('key variables'!$B$4-'key variables'!$B$6)+'key variables'!$B$6)/'key variables'!$B$4</f>
        <v>1</v>
      </c>
      <c r="F658" s="10">
        <f t="shared" ca="1" si="488"/>
        <v>11689222.907461114</v>
      </c>
      <c r="G658" s="10">
        <f t="shared" ca="1" si="489"/>
        <v>13492492.798713122</v>
      </c>
      <c r="H658" s="10">
        <f t="shared" ca="1" si="490"/>
        <v>40309474.521088287</v>
      </c>
      <c r="I658" s="10">
        <f t="shared" ca="1" si="491"/>
        <v>17912154.249750931</v>
      </c>
      <c r="J658" s="10">
        <f t="shared" ca="1" si="476"/>
        <v>83403344.477013454</v>
      </c>
      <c r="K658" s="82">
        <f t="shared" ca="1" si="452"/>
        <v>2249832.832292099</v>
      </c>
      <c r="L658" s="82">
        <f t="shared" ca="1" si="453"/>
        <v>2596909.4377209195</v>
      </c>
      <c r="M658" s="82">
        <f t="shared" ca="1" si="454"/>
        <v>7778311.98309422</v>
      </c>
      <c r="N658" s="82">
        <f t="shared" ca="1" si="455"/>
        <v>3496312.733215793</v>
      </c>
      <c r="O658" s="82">
        <f t="shared" ca="1" si="477"/>
        <v>16121366.986323033</v>
      </c>
      <c r="P658" s="10">
        <f ca="1">IF(IF($A658&gt;='key variables'!$B$26,K658*SUMPRODUCT(Z658:AC658,'control variables'!$O$3:$R$3)/J658+F$65*'key variables'!$B$25/scenario!J$65,K658*SUMPRODUCT(Z658:AC658,'control variables'!$O$7:$R$7)/J658+F$65*'key variables'!$B$25/scenario!J$65)&lt;'key variables'!$B$28,0,IF($A658&gt;='key variables'!$B$26,K658*SUMPRODUCT(Z658:AC658,'control variables'!$O$3:$R$3)/J658+F$65*'key variables'!$B$25/scenario!J$65,K658*SUMPRODUCT(Z658:AC658,'control variables'!$O$7:$R$7)/J658+F$65*'key variables'!$B$25/scenario!J$65))</f>
        <v>7.3352524889948543E-29</v>
      </c>
      <c r="Q658" s="10">
        <f ca="1">IF(IF($A658&gt;='key variables'!$B$26,L658*SUMPRODUCT(Z658:AC658,'control variables'!$O$4:$R$4)/J658+G$65*'key variables'!$B$25/scenario!J$65,L658*SUMPRODUCT(Z658:AC658,'control variables'!$O$7:$R$7)/J658+G$65*'key variables'!$B$25/scenario!J$65)&lt;'key variables'!$B$28,0,IF($A658&gt;='key variables'!$B$26,L658*SUMPRODUCT(Z658:AC658,'control variables'!$O$4:$R$4)/J658+G$65*'key variables'!$B$25/scenario!J$65,L658*SUMPRODUCT(Z658:AC658,'control variables'!$O$7:$R$7)/J658+G$65*'key variables'!$B$25/scenario!J$65))</f>
        <v>8.4668452443774485E-29</v>
      </c>
      <c r="R658" s="10">
        <f ca="1">IF(IF($A658&gt;='key variables'!$B$26,M658*SUMPRODUCT(Z658:AC658,'control variables'!$O$5:$R$5)/J658+H$65*'key variables'!$B$25/scenario!J$65,M658*SUMPRODUCT(Z658:AC658,'control variables'!$O$7:$R$7)/J658+H$65*'key variables'!$B$25/scenario!J$65)&lt;'key variables'!$B$28,0,IF($A658&gt;='key variables'!$B$26,M658*SUMPRODUCT(Z658:AC658,'control variables'!$O$5:$R$5)/J658+H$65*'key variables'!$B$25/scenario!J$65,M658*SUMPRODUCT(Z658:AC658,'control variables'!$O$7:$R$7)/J658+H$65*'key variables'!$B$25/scenario!J$65))</f>
        <v>2.5360054096127056E-28</v>
      </c>
      <c r="S658" s="10">
        <f ca="1">IF(IF($A658&gt;='key variables'!$B$26,N658*SUMPRODUCT(Z658:AC658,'control variables'!$O$6:$R$6)/J658+I$65*'key variables'!$B$25/scenario!J$65,N658*SUMPRODUCT(Z658:AC658,'control variables'!$O$7:$R$7)/J658+I$65*'key variables'!$B$25/scenario!J$65)&lt;'key variables'!$B$28,0,IF($A658&gt;='key variables'!$B$26,N658*SUMPRODUCT(Z658:AC658,'control variables'!$O$6:$R$6)/J658+I$65*'key variables'!$B$25/scenario!J$65,N658*SUMPRODUCT(Z658:AC658,'control variables'!$O$7:$R$7)/J658+I$65*'key variables'!$B$25/scenario!J$65))</f>
        <v>1.1399218782178324E-28</v>
      </c>
      <c r="T658" s="10">
        <f t="shared" ca="1" si="498"/>
        <v>5.2561370611677688E-28</v>
      </c>
      <c r="U658" s="82">
        <f ca="1">SUMPRODUCT(P628:P657,'control variables'!AD$7:AD$36)</f>
        <v>1.5552092281662778E-28</v>
      </c>
      <c r="V658" s="82">
        <f ca="1">SUMPRODUCT(Q628:Q657,'control variables'!AE$7:AE$36)</f>
        <v>1.795127826515476E-28</v>
      </c>
      <c r="W658" s="82">
        <f ca="1">SUMPRODUCT(R628:R657,'control variables'!AF$7:AF$36)</f>
        <v>5.3768006236002484E-28</v>
      </c>
      <c r="X658" s="82">
        <f ca="1">SUMPRODUCT(S628:S657,'control variables'!AG$7:AG$36)</f>
        <v>2.4168452647714336E-28</v>
      </c>
      <c r="Y658" s="82">
        <f t="shared" ca="1" si="492"/>
        <v>1.1143982943053436E-27</v>
      </c>
      <c r="Z658" s="10">
        <f ca="1">IF($A658&gt;='key variables'!$B$26,SUMPRODUCT(P628:P657,'control variables'!V$7:V$36)*$E658,SUMPRODUCT(P628:P657,'control variables'!Z$7:Z$36)*$E658)</f>
        <v>3.7948679580616898E-28</v>
      </c>
      <c r="AA658" s="10">
        <f ca="1">IF($A658&gt;='key variables'!$B$26,SUMPRODUCT(Q628:Q657,'control variables'!W$7:W$36)*$E658,SUMPRODUCT(Q628:Q657,'control variables'!AA$7:AA$36)*$E658)</f>
        <v>4.3802936261513486E-28</v>
      </c>
      <c r="AB658" s="10">
        <f ca="1">IF($A658&gt;='key variables'!$B$26,SUMPRODUCT(R628:R657,'control variables'!X$7:X$36)*$E658,SUMPRODUCT(R628:R657,'control variables'!AB$7:AB$36)*$E658)</f>
        <v>1.3119937841061434E-27</v>
      </c>
      <c r="AC658" s="10">
        <f ca="1">IF($A658&gt;='key variables'!$B$26,SUMPRODUCT(S628:S657,'control variables'!Y$7:Y$36)*$E658,SUMPRODUCT(S628:S657,'control variables'!AC$7:AC$36)*$E658)</f>
        <v>5.8973471149527131E-28</v>
      </c>
      <c r="AD658" s="10">
        <f t="shared" ca="1" si="493"/>
        <v>2.7192446540227186E-27</v>
      </c>
      <c r="AE658" s="82">
        <f ca="1">SUMPRODUCT(P628:P657,'control variables'!AL$7:AL$36)</f>
        <v>5.1669048071728558E-28</v>
      </c>
      <c r="AF658" s="82">
        <f ca="1">SUMPRODUCT(Q628:Q657,'control variables'!AM$7:AM$36)</f>
        <v>5.9483974070577613E-28</v>
      </c>
      <c r="AG658" s="82">
        <f ca="1">SUMPRODUCT(R628:R657,'control variables'!AN$7:AN$36)</f>
        <v>1.6960444314443821E-27</v>
      </c>
      <c r="AH658" s="82">
        <f ca="1">SUMPRODUCT(S628:S657,'control variables'!AO$7:AO$36)</f>
        <v>7.3437041535603908E-28</v>
      </c>
      <c r="AI658" s="82">
        <f t="shared" ca="1" si="456"/>
        <v>3.5419450682234832E-27</v>
      </c>
      <c r="AJ658" s="10">
        <f ca="1">SUMPRODUCT(P628:P657,'control variables'!AP$7:AP$36)</f>
        <v>4.9369976396604231E-31</v>
      </c>
      <c r="AK658" s="10">
        <f ca="1">SUMPRODUCT(Q628:Q657,'control variables'!AQ$7:AQ$36)</f>
        <v>1.4246542654658329E-30</v>
      </c>
      <c r="AL658" s="10">
        <f ca="1">SUMPRODUCT(R628:R657,'control variables'!AR$7:AR$36)</f>
        <v>5.1205814960868377E-29</v>
      </c>
      <c r="AM658" s="10">
        <f ca="1">SUMPRODUCT(S628:S657,'control variables'!AS$7:AS$36)</f>
        <v>3.836126725427749E-29</v>
      </c>
      <c r="AN658" s="10">
        <f t="shared" ca="1" si="478"/>
        <v>9.1485436244577741E-29</v>
      </c>
      <c r="AO658" s="82">
        <f ca="1">SUMPRODUCT(P628:P657,'control variables'!AX$7:AX$36)</f>
        <v>6.7135633698173664E-31</v>
      </c>
      <c r="AP658" s="82">
        <f ca="1">SUMPRODUCT(Q628:Q657,'control variables'!AY$7:AY$36)</f>
        <v>1.5498499111202083E-30</v>
      </c>
      <c r="AQ658" s="82">
        <f ca="1">SUMPRODUCT(R628:R657,'control variables'!AZ$7:AZ$36)</f>
        <v>1.3926418796772099E-29</v>
      </c>
      <c r="AR658" s="82">
        <f ca="1">SUMPRODUCT(S628:S657,'control variables'!BA$7:BA$36)</f>
        <v>1.0433093854013102E-29</v>
      </c>
      <c r="AS658" s="82">
        <f t="shared" ca="1" si="479"/>
        <v>2.6580718898887148E-29</v>
      </c>
      <c r="AT658" s="10">
        <f ca="1">SUMPRODUCT(P628:P657,'control variables'!AT$7:AT$36)</f>
        <v>-5.9249816566302683E-31</v>
      </c>
      <c r="AU658" s="10">
        <f ca="1">SUMPRODUCT(Q628:Q657,'control variables'!AU$7:AU$36)</f>
        <v>6.4273016428917584E-31</v>
      </c>
      <c r="AV658" s="10">
        <f ca="1">SUMPRODUCT(R628:R657,'control variables'!AV$7:AV$36)</f>
        <v>2.7676475934859386E-28</v>
      </c>
      <c r="AW658" s="10">
        <f ca="1">SUMPRODUCT(S628:S657,'control variables'!AW$7:AW$36)</f>
        <v>2.0734064887065615E-28</v>
      </c>
      <c r="AX658" s="10">
        <f t="shared" ca="1" si="457"/>
        <v>4.8415564021787618E-28</v>
      </c>
      <c r="AY658" s="82">
        <f ca="1">SUMPRODUCT(P628:P657,'control variables'!BB$7:BB$36)</f>
        <v>2.1474884925420673E-30</v>
      </c>
      <c r="AZ658" s="82">
        <f ca="1">SUMPRODUCT(Q628:Q657,'control variables'!BC$7:BC$36)</f>
        <v>5.4760918264266549E-30</v>
      </c>
      <c r="BA658" s="82">
        <f ca="1">SUMPRODUCT(R628:R657,'control variables'!BD$7:BD$36)</f>
        <v>3.8334326026511989E-29</v>
      </c>
      <c r="BB658" s="82">
        <f ca="1">SUMPRODUCT(S628:S657,'control variables'!BE$7:BE$36)</f>
        <v>5.4475813784417135E-30</v>
      </c>
      <c r="BC658" s="82">
        <f t="shared" ca="1" si="480"/>
        <v>5.1405487723922429E-29</v>
      </c>
      <c r="BD658" s="10">
        <f ca="1">SUMPRODUCT(P628:P657,'control variables'!BF$7:BF$36)</f>
        <v>4.492358876425863E-31</v>
      </c>
      <c r="BE658" s="10">
        <f ca="1">SUMPRODUCT(Q628:Q657,'control variables'!BG$7:BG$36)</f>
        <v>5.1853848856558171E-31</v>
      </c>
      <c r="BF658" s="10">
        <f ca="1">SUMPRODUCT(R628:R657,'control variables'!BH$7:BH$36)</f>
        <v>1.5531362321379026E-29</v>
      </c>
      <c r="BG658" s="10">
        <f ca="1">SUMPRODUCT(S628:S657,'control variables'!BI$7:BI$36)</f>
        <v>3.4906352410683269E-29</v>
      </c>
      <c r="BH658" s="10">
        <f t="shared" ca="1" si="481"/>
        <v>5.1405489108270462E-29</v>
      </c>
      <c r="BI658" s="82">
        <f t="shared" ca="1" si="458"/>
        <v>5.1824547104416465E-28</v>
      </c>
      <c r="BJ658" s="82">
        <f t="shared" ca="1" si="459"/>
        <v>6.0095856269649198E-28</v>
      </c>
      <c r="BK658" s="82">
        <f t="shared" ca="1" si="460"/>
        <v>2.0111435168194882E-27</v>
      </c>
      <c r="BL658" s="82">
        <f t="shared" ca="1" si="461"/>
        <v>9.4715864560513686E-28</v>
      </c>
      <c r="BM658" s="82">
        <f t="shared" ca="1" si="451"/>
        <v>4.0775061961652819E-27</v>
      </c>
      <c r="BN658" s="10">
        <f ca="1">BN657+BI658-INDIRECT(ADDRESS(MAX($D658-'key variables'!$B$9*30,34),scenario!BI$4),TRUE)</f>
        <v>9439390.0751690175</v>
      </c>
      <c r="BO658" s="10">
        <f ca="1">BO657+BJ658-INDIRECT(ADDRESS(MAX($D658-'key variables'!$B$9*30,34),scenario!BJ$4),TRUE)</f>
        <v>10895583.360992203</v>
      </c>
      <c r="BP658" s="10">
        <f ca="1">BP657+BK658-INDIRECT(ADDRESS(MAX($D658-'key variables'!$B$9*30,34),scenario!BK$4),TRUE)</f>
        <v>32531162.537994072</v>
      </c>
      <c r="BQ658" s="10">
        <f ca="1">BQ657+BL658-INDIRECT(ADDRESS(MAX($D658-'key variables'!$B$9*30,34),scenario!BL$4),TRUE)</f>
        <v>14415841.516535141</v>
      </c>
      <c r="BR658" s="10">
        <f t="shared" ca="1" si="482"/>
        <v>67281977.490690395</v>
      </c>
      <c r="BS658" s="82">
        <f t="shared" ca="1" si="463"/>
        <v>-2.3433848477536824E-9</v>
      </c>
      <c r="BT658" s="82">
        <f t="shared" ca="1" si="464"/>
        <v>-3.4288309057018498E-10</v>
      </c>
      <c r="BU658" s="82">
        <f t="shared" ca="1" si="465"/>
        <v>-4.2578247660364599E-9</v>
      </c>
      <c r="BV658" s="82">
        <f t="shared" ca="1" si="466"/>
        <v>-2.9943922343414556E-9</v>
      </c>
      <c r="BW658" s="82">
        <f t="shared" ca="1" si="483"/>
        <v>-9.9384849387017825E-9</v>
      </c>
      <c r="BX658" s="10">
        <f t="shared" ca="1" si="467"/>
        <v>-1.8625994260191893E-12</v>
      </c>
      <c r="BY658" s="10">
        <f t="shared" ca="1" si="468"/>
        <v>2.8902850229962428E-12</v>
      </c>
      <c r="BZ658" s="10">
        <f t="shared" ca="1" si="469"/>
        <v>-3.5034723983035463E-11</v>
      </c>
      <c r="CA658" s="10">
        <f t="shared" ca="1" si="470"/>
        <v>-2.0257049910634696E-11</v>
      </c>
      <c r="CB658" s="10">
        <v>0</v>
      </c>
      <c r="CC658" s="82">
        <f t="shared" ca="1" si="471"/>
        <v>3.9725652202851362E-13</v>
      </c>
      <c r="CD658" s="82">
        <f t="shared" ca="1" si="472"/>
        <v>3.4270724516460853E-13</v>
      </c>
      <c r="CE658" s="82">
        <f t="shared" ca="1" si="473"/>
        <v>1.8915613015532971E-10</v>
      </c>
      <c r="CF658" s="82">
        <f t="shared" ca="1" si="474"/>
        <v>3.7028113764059381E-11</v>
      </c>
      <c r="CG658" s="82">
        <f t="shared" ca="1" si="484"/>
        <v>2.269242076865822E-10</v>
      </c>
      <c r="CH658" s="13" t="str">
        <f t="shared" ca="1" si="485"/>
        <v/>
      </c>
      <c r="CI658" s="81">
        <f t="shared" ca="1" si="494"/>
        <v>0.1131775965863165</v>
      </c>
      <c r="CJ658" s="81">
        <f t="shared" ca="1" si="495"/>
        <v>0.13063724757458739</v>
      </c>
      <c r="CK658" s="81">
        <f t="shared" ca="1" si="496"/>
        <v>0.39004625943939081</v>
      </c>
      <c r="CL658" s="81">
        <f t="shared" ca="1" si="497"/>
        <v>0.17284488538116416</v>
      </c>
      <c r="CM658" s="89">
        <f t="shared" ca="1" si="486"/>
        <v>0.80670598898145884</v>
      </c>
    </row>
    <row r="659" spans="1:91" x14ac:dyDescent="0.3">
      <c r="A659">
        <v>594</v>
      </c>
      <c r="B659" s="3">
        <f t="shared" si="499"/>
        <v>1.8388888888888888</v>
      </c>
      <c r="C659" s="3">
        <f t="shared" si="487"/>
        <v>19.8</v>
      </c>
      <c r="D659" s="4">
        <f t="shared" ca="1" si="475"/>
        <v>659</v>
      </c>
      <c r="E659" s="58">
        <f>(0.5*(COS(B659*2*PI())+1)*('key variables'!$B$4-'key variables'!$B$6)+'key variables'!$B$6)/'key variables'!$B$4</f>
        <v>1</v>
      </c>
      <c r="F659" s="10">
        <f t="shared" ca="1" si="488"/>
        <v>11689222.907461114</v>
      </c>
      <c r="G659" s="10">
        <f t="shared" ca="1" si="489"/>
        <v>13492492.798713122</v>
      </c>
      <c r="H659" s="10">
        <f t="shared" ca="1" si="490"/>
        <v>40309474.521088287</v>
      </c>
      <c r="I659" s="10">
        <f t="shared" ca="1" si="491"/>
        <v>17912154.249750931</v>
      </c>
      <c r="J659" s="10">
        <f t="shared" ca="1" si="476"/>
        <v>83403344.477013454</v>
      </c>
      <c r="K659" s="82">
        <f t="shared" ca="1" si="452"/>
        <v>2249832.832292099</v>
      </c>
      <c r="L659" s="82">
        <f t="shared" ca="1" si="453"/>
        <v>2596909.4377209195</v>
      </c>
      <c r="M659" s="82">
        <f t="shared" ca="1" si="454"/>
        <v>7778311.98309422</v>
      </c>
      <c r="N659" s="82">
        <f t="shared" ca="1" si="455"/>
        <v>3496312.733215793</v>
      </c>
      <c r="O659" s="82">
        <f t="shared" ca="1" si="477"/>
        <v>16121366.986323033</v>
      </c>
      <c r="P659" s="10">
        <f ca="1">IF(IF($A659&gt;='key variables'!$B$26,K659*SUMPRODUCT(Z659:AC659,'control variables'!$O$3:$R$3)/J659+F$65*'key variables'!$B$25/scenario!J$65,K659*SUMPRODUCT(Z659:AC659,'control variables'!$O$7:$R$7)/J659+F$65*'key variables'!$B$25/scenario!J$65)&lt;'key variables'!$B$28,0,IF($A659&gt;='key variables'!$B$26,K659*SUMPRODUCT(Z659:AC659,'control variables'!$O$3:$R$3)/J659+F$65*'key variables'!$B$25/scenario!J$65,K659*SUMPRODUCT(Z659:AC659,'control variables'!$O$7:$R$7)/J659+F$65*'key variables'!$B$25/scenario!J$65))</f>
        <v>6.3116123311539747E-29</v>
      </c>
      <c r="Q659" s="10">
        <f ca="1">IF(IF($A659&gt;='key variables'!$B$26,L659*SUMPRODUCT(Z659:AC659,'control variables'!$O$4:$R$4)/J659+G$65*'key variables'!$B$25/scenario!J$65,L659*SUMPRODUCT(Z659:AC659,'control variables'!$O$7:$R$7)/J659+G$65*'key variables'!$B$25/scenario!J$65)&lt;'key variables'!$B$28,0,IF($A659&gt;='key variables'!$B$26,L659*SUMPRODUCT(Z659:AC659,'control variables'!$O$4:$R$4)/J659+G$65*'key variables'!$B$25/scenario!J$65,L659*SUMPRODUCT(Z659:AC659,'control variables'!$O$7:$R$7)/J659+G$65*'key variables'!$B$25/scenario!J$65))</f>
        <v>7.285290442361837E-29</v>
      </c>
      <c r="R659" s="10">
        <f ca="1">IF(IF($A659&gt;='key variables'!$B$26,M659*SUMPRODUCT(Z659:AC659,'control variables'!$O$5:$R$5)/J659+H$65*'key variables'!$B$25/scenario!J$65,M659*SUMPRODUCT(Z659:AC659,'control variables'!$O$7:$R$7)/J659+H$65*'key variables'!$B$25/scenario!J$65)&lt;'key variables'!$B$28,0,IF($A659&gt;='key variables'!$B$26,M659*SUMPRODUCT(Z659:AC659,'control variables'!$O$5:$R$5)/J659+H$65*'key variables'!$B$25/scenario!J$65,M659*SUMPRODUCT(Z659:AC659,'control variables'!$O$7:$R$7)/J659+H$65*'key variables'!$B$25/scenario!J$65))</f>
        <v>2.1821038933832351E-28</v>
      </c>
      <c r="S659" s="10">
        <f ca="1">IF(IF($A659&gt;='key variables'!$B$26,N659*SUMPRODUCT(Z659:AC659,'control variables'!$O$6:$R$6)/J659+I$65*'key variables'!$B$25/scenario!J$65,N659*SUMPRODUCT(Z659:AC659,'control variables'!$O$7:$R$7)/J659+I$65*'key variables'!$B$25/scenario!J$65)&lt;'key variables'!$B$28,0,IF($A659&gt;='key variables'!$B$26,N659*SUMPRODUCT(Z659:AC659,'control variables'!$O$6:$R$6)/J659+I$65*'key variables'!$B$25/scenario!J$65,N659*SUMPRODUCT(Z659:AC659,'control variables'!$O$7:$R$7)/J659+I$65*'key variables'!$B$25/scenario!J$65))</f>
        <v>9.8084489850979378E-29</v>
      </c>
      <c r="T659" s="10">
        <f t="shared" ca="1" si="498"/>
        <v>4.5226390692446099E-28</v>
      </c>
      <c r="U659" s="82">
        <f ca="1">SUMPRODUCT(P629:P658,'control variables'!AD$7:AD$36)</f>
        <v>1.3381785775943756E-28</v>
      </c>
      <c r="V659" s="82">
        <f ca="1">SUMPRODUCT(Q629:Q658,'control variables'!AE$7:AE$36)</f>
        <v>1.5446163499936022E-28</v>
      </c>
      <c r="W659" s="82">
        <f ca="1">SUMPRODUCT(R629:R658,'control variables'!AF$7:AF$36)</f>
        <v>4.6264639382197999E-28</v>
      </c>
      <c r="X659" s="82">
        <f ca="1">SUMPRODUCT(S629:S658,'control variables'!AG$7:AG$36)</f>
        <v>2.0795726389116775E-28</v>
      </c>
      <c r="Y659" s="82">
        <f t="shared" ca="1" si="492"/>
        <v>9.5888315047194552E-28</v>
      </c>
      <c r="Z659" s="10">
        <f ca="1">IF($A659&gt;='key variables'!$B$26,SUMPRODUCT(P629:P658,'control variables'!V$7:V$36)*$E659,SUMPRODUCT(P629:P658,'control variables'!Z$7:Z$36)*$E659)</f>
        <v>3.2652911996060492E-28</v>
      </c>
      <c r="AA659" s="10">
        <f ca="1">IF($A659&gt;='key variables'!$B$26,SUMPRODUCT(Q629:Q658,'control variables'!W$7:W$36)*$E659,SUMPRODUCT(Q629:Q658,'control variables'!AA$7:AA$36)*$E659)</f>
        <v>3.7690202629521789E-28</v>
      </c>
      <c r="AB659" s="10">
        <f ca="1">IF($A659&gt;='key variables'!$B$26,SUMPRODUCT(R629:R658,'control variables'!X$7:X$36)*$E659,SUMPRODUCT(R629:R658,'control variables'!AB$7:AB$36)*$E659)</f>
        <v>1.1289040368529174E-27</v>
      </c>
      <c r="AC659" s="10">
        <f ca="1">IF($A659&gt;='key variables'!$B$26,SUMPRODUCT(S629:S658,'control variables'!Y$7:Y$36)*$E659,SUMPRODUCT(S629:S658,'control variables'!AC$7:AC$36)*$E659)</f>
        <v>5.074367764119233E-28</v>
      </c>
      <c r="AD659" s="10">
        <f t="shared" ca="1" si="493"/>
        <v>2.3397719595206635E-27</v>
      </c>
      <c r="AE659" s="82">
        <f ca="1">SUMPRODUCT(P629:P658,'control variables'!AL$7:AL$36)</f>
        <v>4.4458592453059086E-28</v>
      </c>
      <c r="AF659" s="82">
        <f ca="1">SUMPRODUCT(Q629:Q658,'control variables'!AM$7:AM$36)</f>
        <v>5.1182939484793021E-28</v>
      </c>
      <c r="AG659" s="82">
        <f ca="1">SUMPRODUCT(R629:R658,'control variables'!AN$7:AN$36)</f>
        <v>1.4593601193346603E-27</v>
      </c>
      <c r="AH659" s="82">
        <f ca="1">SUMPRODUCT(S629:S658,'control variables'!AO$7:AO$36)</f>
        <v>6.3188845593929687E-28</v>
      </c>
      <c r="AI659" s="82">
        <f t="shared" ca="1" si="456"/>
        <v>3.0476638946524786E-27</v>
      </c>
      <c r="AJ659" s="10">
        <f ca="1">SUMPRODUCT(P629:P658,'control variables'!AP$7:AP$36)</f>
        <v>4.2480358008274491E-31</v>
      </c>
      <c r="AK659" s="10">
        <f ca="1">SUMPRODUCT(Q629:Q658,'control variables'!AQ$7:AQ$36)</f>
        <v>1.2258426609085147E-30</v>
      </c>
      <c r="AL659" s="10">
        <f ca="1">SUMPRODUCT(R629:R658,'control variables'!AR$7:AR$36)</f>
        <v>4.4060003881078714E-29</v>
      </c>
      <c r="AM659" s="10">
        <f ca="1">SUMPRODUCT(S629:S658,'control variables'!AS$7:AS$36)</f>
        <v>3.3007922740771094E-29</v>
      </c>
      <c r="AN659" s="10">
        <f t="shared" ca="1" si="478"/>
        <v>7.871857286284107E-29</v>
      </c>
      <c r="AO659" s="82">
        <f ca="1">SUMPRODUCT(P629:P658,'control variables'!AX$7:AX$36)</f>
        <v>5.7766804093650667E-31</v>
      </c>
      <c r="AP659" s="82">
        <f ca="1">SUMPRODUCT(Q629:Q658,'control variables'!AY$7:AY$36)</f>
        <v>1.3335671573869202E-30</v>
      </c>
      <c r="AQ659" s="82">
        <f ca="1">SUMPRODUCT(R629:R658,'control variables'!AZ$7:AZ$36)</f>
        <v>1.1982976283147127E-29</v>
      </c>
      <c r="AR659" s="82">
        <f ca="1">SUMPRODUCT(S629:S658,'control variables'!BA$7:BA$36)</f>
        <v>8.9771475378483078E-30</v>
      </c>
      <c r="AS659" s="82">
        <f t="shared" ca="1" si="479"/>
        <v>2.287135901931886E-29</v>
      </c>
      <c r="AT659" s="10">
        <f ca="1">SUMPRODUCT(P629:P658,'control variables'!AT$7:AT$36)</f>
        <v>-5.0981458841334431E-31</v>
      </c>
      <c r="AU659" s="10">
        <f ca="1">SUMPRODUCT(Q629:Q658,'control variables'!AU$7:AU$36)</f>
        <v>5.5303667278235231E-31</v>
      </c>
      <c r="AV659" s="10">
        <f ca="1">SUMPRODUCT(R629:R658,'control variables'!AV$7:AV$36)</f>
        <v>2.3814202313475029E-28</v>
      </c>
      <c r="AW659" s="10">
        <f ca="1">SUMPRODUCT(S629:S658,'control variables'!AW$7:AW$36)</f>
        <v>1.7840610096583386E-28</v>
      </c>
      <c r="AX659" s="10">
        <f t="shared" ca="1" si="457"/>
        <v>4.1659134618495321E-28</v>
      </c>
      <c r="AY659" s="82">
        <f ca="1">SUMPRODUCT(P629:P658,'control variables'!BB$7:BB$36)</f>
        <v>1.8478048125644115E-30</v>
      </c>
      <c r="AZ659" s="82">
        <f ca="1">SUMPRODUCT(Q629:Q658,'control variables'!BC$7:BC$36)</f>
        <v>4.7118989769010818E-30</v>
      </c>
      <c r="BA659" s="82">
        <f ca="1">SUMPRODUCT(R629:R658,'control variables'!BD$7:BD$36)</f>
        <v>3.2984741182176309E-29</v>
      </c>
      <c r="BB659" s="82">
        <f ca="1">SUMPRODUCT(S629:S658,'control variables'!BE$7:BE$36)</f>
        <v>4.6873671839820981E-30</v>
      </c>
      <c r="BC659" s="82">
        <f t="shared" ca="1" si="480"/>
        <v>4.4231812155623899E-29</v>
      </c>
      <c r="BD659" s="10">
        <f ca="1">SUMPRODUCT(P629:P658,'control variables'!BF$7:BF$36)</f>
        <v>3.8654467208808817E-31</v>
      </c>
      <c r="BE659" s="10">
        <f ca="1">SUMPRODUCT(Q629:Q658,'control variables'!BG$7:BG$36)</f>
        <v>4.4617604145442874E-31</v>
      </c>
      <c r="BF659" s="10">
        <f ca="1">SUMPRODUCT(R629:R658,'control variables'!BH$7:BH$36)</f>
        <v>1.3363948697649919E-29</v>
      </c>
      <c r="BG659" s="10">
        <f ca="1">SUMPRODUCT(S629:S658,'control variables'!BI$7:BI$36)</f>
        <v>3.0035143935592663E-29</v>
      </c>
      <c r="BH659" s="10">
        <f t="shared" ca="1" si="481"/>
        <v>4.4231813346785098E-29</v>
      </c>
      <c r="BI659" s="82">
        <f t="shared" ca="1" si="458"/>
        <v>4.4592391475474193E-28</v>
      </c>
      <c r="BJ659" s="82">
        <f t="shared" ca="1" si="459"/>
        <v>5.1709433049761362E-28</v>
      </c>
      <c r="BK659" s="82">
        <f t="shared" ca="1" si="460"/>
        <v>1.7304868836515867E-27</v>
      </c>
      <c r="BL659" s="82">
        <f t="shared" ca="1" si="461"/>
        <v>8.1498192408911284E-28</v>
      </c>
      <c r="BM659" s="82">
        <f t="shared" ca="1" si="451"/>
        <v>3.508487052993055E-27</v>
      </c>
      <c r="BN659" s="10">
        <f ca="1">BN658+BI659-INDIRECT(ADDRESS(MAX($D659-'key variables'!$B$9*30,34),scenario!BI$4),TRUE)</f>
        <v>9439390.0751690175</v>
      </c>
      <c r="BO659" s="10">
        <f ca="1">BO658+BJ659-INDIRECT(ADDRESS(MAX($D659-'key variables'!$B$9*30,34),scenario!BJ$4),TRUE)</f>
        <v>10895583.360992203</v>
      </c>
      <c r="BP659" s="10">
        <f ca="1">BP658+BK659-INDIRECT(ADDRESS(MAX($D659-'key variables'!$B$9*30,34),scenario!BK$4),TRUE)</f>
        <v>32531162.537994072</v>
      </c>
      <c r="BQ659" s="10">
        <f ca="1">BQ658+BL659-INDIRECT(ADDRESS(MAX($D659-'key variables'!$B$9*30,34),scenario!BL$4),TRUE)</f>
        <v>14415841.516535141</v>
      </c>
      <c r="BR659" s="10">
        <f t="shared" ca="1" si="482"/>
        <v>67281977.490690395</v>
      </c>
      <c r="BS659" s="82">
        <f t="shared" ca="1" si="463"/>
        <v>-2.3433848477536824E-9</v>
      </c>
      <c r="BT659" s="82">
        <f t="shared" ca="1" si="464"/>
        <v>-3.4288309057018498E-10</v>
      </c>
      <c r="BU659" s="82">
        <f t="shared" ca="1" si="465"/>
        <v>-4.2578247660364599E-9</v>
      </c>
      <c r="BV659" s="82">
        <f t="shared" ca="1" si="466"/>
        <v>-2.9943922343414556E-9</v>
      </c>
      <c r="BW659" s="82">
        <f t="shared" ca="1" si="483"/>
        <v>-9.9384849387017825E-9</v>
      </c>
      <c r="BX659" s="10">
        <f t="shared" ca="1" si="467"/>
        <v>-1.8625994260191893E-12</v>
      </c>
      <c r="BY659" s="10">
        <f t="shared" ca="1" si="468"/>
        <v>2.8902850229962428E-12</v>
      </c>
      <c r="BZ659" s="10">
        <f t="shared" ca="1" si="469"/>
        <v>-3.5034723983035463E-11</v>
      </c>
      <c r="CA659" s="10">
        <f t="shared" ca="1" si="470"/>
        <v>-2.0257049910634696E-11</v>
      </c>
      <c r="CB659" s="10">
        <v>0</v>
      </c>
      <c r="CC659" s="82">
        <f t="shared" ca="1" si="471"/>
        <v>3.9725652202851362E-13</v>
      </c>
      <c r="CD659" s="82">
        <f t="shared" ca="1" si="472"/>
        <v>3.4270724516460853E-13</v>
      </c>
      <c r="CE659" s="82">
        <f t="shared" ca="1" si="473"/>
        <v>1.8915613015532971E-10</v>
      </c>
      <c r="CF659" s="82">
        <f t="shared" ca="1" si="474"/>
        <v>3.7028113764059381E-11</v>
      </c>
      <c r="CG659" s="82">
        <f t="shared" ca="1" si="484"/>
        <v>2.269242076865822E-10</v>
      </c>
      <c r="CH659" s="13" t="str">
        <f t="shared" ca="1" si="485"/>
        <v/>
      </c>
      <c r="CI659" s="81">
        <f t="shared" ca="1" si="494"/>
        <v>0.1131775965863165</v>
      </c>
      <c r="CJ659" s="81">
        <f t="shared" ca="1" si="495"/>
        <v>0.13063724757458739</v>
      </c>
      <c r="CK659" s="81">
        <f t="shared" ca="1" si="496"/>
        <v>0.39004625943939081</v>
      </c>
      <c r="CL659" s="81">
        <f t="shared" ca="1" si="497"/>
        <v>0.17284488538116416</v>
      </c>
      <c r="CM659" s="89">
        <f t="shared" ca="1" si="486"/>
        <v>0.80670598898145884</v>
      </c>
    </row>
    <row r="660" spans="1:91" x14ac:dyDescent="0.3">
      <c r="A660">
        <v>595</v>
      </c>
      <c r="B660" s="3">
        <f t="shared" si="499"/>
        <v>1.8416666666666666</v>
      </c>
      <c r="C660" s="3">
        <f t="shared" si="487"/>
        <v>19.833333333333332</v>
      </c>
      <c r="D660" s="4">
        <f t="shared" ca="1" si="475"/>
        <v>660</v>
      </c>
      <c r="E660" s="58">
        <f>(0.5*(COS(B660*2*PI())+1)*('key variables'!$B$4-'key variables'!$B$6)+'key variables'!$B$6)/'key variables'!$B$4</f>
        <v>1</v>
      </c>
      <c r="F660" s="10">
        <f t="shared" ca="1" si="488"/>
        <v>11689222.907461114</v>
      </c>
      <c r="G660" s="10">
        <f t="shared" ca="1" si="489"/>
        <v>13492492.798713122</v>
      </c>
      <c r="H660" s="10">
        <f t="shared" ca="1" si="490"/>
        <v>40309474.521088287</v>
      </c>
      <c r="I660" s="10">
        <f t="shared" ca="1" si="491"/>
        <v>17912154.249750931</v>
      </c>
      <c r="J660" s="10">
        <f t="shared" ca="1" si="476"/>
        <v>83403344.477013454</v>
      </c>
      <c r="K660" s="82">
        <f t="shared" ca="1" si="452"/>
        <v>2249832.832292099</v>
      </c>
      <c r="L660" s="82">
        <f t="shared" ca="1" si="453"/>
        <v>2596909.4377209195</v>
      </c>
      <c r="M660" s="82">
        <f t="shared" ca="1" si="454"/>
        <v>7778311.98309422</v>
      </c>
      <c r="N660" s="82">
        <f t="shared" ca="1" si="455"/>
        <v>3496312.733215793</v>
      </c>
      <c r="O660" s="82">
        <f t="shared" ca="1" si="477"/>
        <v>16121366.986323033</v>
      </c>
      <c r="P660" s="10">
        <f ca="1">IF(IF($A660&gt;='key variables'!$B$26,K660*SUMPRODUCT(Z660:AC660,'control variables'!$O$3:$R$3)/J660+F$65*'key variables'!$B$25/scenario!J$65,K660*SUMPRODUCT(Z660:AC660,'control variables'!$O$7:$R$7)/J660+F$65*'key variables'!$B$25/scenario!J$65)&lt;'key variables'!$B$28,0,IF($A660&gt;='key variables'!$B$26,K660*SUMPRODUCT(Z660:AC660,'control variables'!$O$3:$R$3)/J660+F$65*'key variables'!$B$25/scenario!J$65,K660*SUMPRODUCT(Z660:AC660,'control variables'!$O$7:$R$7)/J660+F$65*'key variables'!$B$25/scenario!J$65))</f>
        <v>5.4308219490115581E-29</v>
      </c>
      <c r="Q660" s="10">
        <f ca="1">IF(IF($A660&gt;='key variables'!$B$26,L660*SUMPRODUCT(Z660:AC660,'control variables'!$O$4:$R$4)/J660+G$65*'key variables'!$B$25/scenario!J$65,L660*SUMPRODUCT(Z660:AC660,'control variables'!$O$7:$R$7)/J660+G$65*'key variables'!$B$25/scenario!J$65)&lt;'key variables'!$B$28,0,IF($A660&gt;='key variables'!$B$26,L660*SUMPRODUCT(Z660:AC660,'control variables'!$O$4:$R$4)/J660+G$65*'key variables'!$B$25/scenario!J$65,L660*SUMPRODUCT(Z660:AC660,'control variables'!$O$7:$R$7)/J660+G$65*'key variables'!$B$25/scenario!J$65))</f>
        <v>6.2686225267686803E-29</v>
      </c>
      <c r="R660" s="10">
        <f ca="1">IF(IF($A660&gt;='key variables'!$B$26,M660*SUMPRODUCT(Z660:AC660,'control variables'!$O$5:$R$5)/J660+H$65*'key variables'!$B$25/scenario!J$65,M660*SUMPRODUCT(Z660:AC660,'control variables'!$O$7:$R$7)/J660+H$65*'key variables'!$B$25/scenario!J$65)&lt;'key variables'!$B$28,0,IF($A660&gt;='key variables'!$B$26,M660*SUMPRODUCT(Z660:AC660,'control variables'!$O$5:$R$5)/J660+H$65*'key variables'!$B$25/scenario!J$65,M660*SUMPRODUCT(Z660:AC660,'control variables'!$O$7:$R$7)/J660+H$65*'key variables'!$B$25/scenario!J$65))</f>
        <v>1.877589607447034E-28</v>
      </c>
      <c r="S660" s="10">
        <f ca="1">IF(IF($A660&gt;='key variables'!$B$26,N660*SUMPRODUCT(Z660:AC660,'control variables'!$O$6:$R$6)/J660+I$65*'key variables'!$B$25/scenario!J$65,N660*SUMPRODUCT(Z660:AC660,'control variables'!$O$7:$R$7)/J660+I$65*'key variables'!$B$25/scenario!J$65)&lt;'key variables'!$B$28,0,IF($A660&gt;='key variables'!$B$26,N660*SUMPRODUCT(Z660:AC660,'control variables'!$O$6:$R$6)/J660+I$65*'key variables'!$B$25/scenario!J$65,N660*SUMPRODUCT(Z660:AC660,'control variables'!$O$7:$R$7)/J660+I$65*'key variables'!$B$25/scenario!J$65))</f>
        <v>8.4396723434835626E-29</v>
      </c>
      <c r="T660" s="10">
        <f t="shared" ca="1" si="498"/>
        <v>3.8915012893734144E-28</v>
      </c>
      <c r="U660" s="82">
        <f ca="1">SUMPRODUCT(P630:P659,'control variables'!AD$7:AD$36)</f>
        <v>1.1514347221588421E-28</v>
      </c>
      <c r="V660" s="82">
        <f ca="1">SUMPRODUCT(Q630:Q659,'control variables'!AE$7:AE$36)</f>
        <v>1.3290639437631087E-28</v>
      </c>
      <c r="W660" s="82">
        <f ca="1">SUMPRODUCT(R630:R659,'control variables'!AF$7:AF$36)</f>
        <v>3.9808373175861303E-28</v>
      </c>
      <c r="X660" s="82">
        <f ca="1">SUMPRODUCT(S630:S659,'control variables'!AG$7:AG$36)</f>
        <v>1.7893666688334986E-28</v>
      </c>
      <c r="Y660" s="82">
        <f t="shared" ca="1" si="492"/>
        <v>8.2507026523415797E-28</v>
      </c>
      <c r="Z660" s="10">
        <f ca="1">IF($A660&gt;='key variables'!$B$26,SUMPRODUCT(P630:P659,'control variables'!V$7:V$36)*$E660,SUMPRODUCT(P630:P659,'control variables'!Z$7:Z$36)*$E660)</f>
        <v>2.8096172873615935E-28</v>
      </c>
      <c r="AA660" s="10">
        <f ca="1">IF($A660&gt;='key variables'!$B$26,SUMPRODUCT(Q630:Q659,'control variables'!W$7:W$36)*$E660,SUMPRODUCT(Q630:Q659,'control variables'!AA$7:AA$36)*$E660)</f>
        <v>3.2430505703393868E-28</v>
      </c>
      <c r="AB660" s="10">
        <f ca="1">IF($A660&gt;='key variables'!$B$26,SUMPRODUCT(R630:R659,'control variables'!X$7:X$36)*$E660,SUMPRODUCT(R630:R659,'control variables'!AB$7:AB$36)*$E660)</f>
        <v>9.7136460542842724E-28</v>
      </c>
      <c r="AC660" s="10">
        <f ca="1">IF($A660&gt;='key variables'!$B$26,SUMPRODUCT(S630:S659,'control variables'!Y$7:Y$36)*$E660,SUMPRODUCT(S630:S659,'control variables'!AC$7:AC$36)*$E660)</f>
        <v>4.3662358181775274E-28</v>
      </c>
      <c r="AD660" s="10">
        <f t="shared" ca="1" si="493"/>
        <v>2.0132549730162778E-27</v>
      </c>
      <c r="AE660" s="82">
        <f ca="1">SUMPRODUCT(P630:P659,'control variables'!AL$7:AL$36)</f>
        <v>3.8254361492460089E-28</v>
      </c>
      <c r="AF660" s="82">
        <f ca="1">SUMPRODUCT(Q630:Q659,'control variables'!AM$7:AM$36)</f>
        <v>4.4040320695381302E-28</v>
      </c>
      <c r="AG660" s="82">
        <f ca="1">SUMPRODUCT(R630:R659,'control variables'!AN$7:AN$36)</f>
        <v>1.255705286028831E-27</v>
      </c>
      <c r="AH660" s="82">
        <f ca="1">SUMPRODUCT(S630:S659,'control variables'!AO$7:AO$36)</f>
        <v>5.4370793321755409E-28</v>
      </c>
      <c r="AI660" s="82">
        <f t="shared" ca="1" si="456"/>
        <v>2.6223600411247988E-27</v>
      </c>
      <c r="AJ660" s="10">
        <f ca="1">SUMPRODUCT(P630:P659,'control variables'!AP$7:AP$36)</f>
        <v>3.6552191194389417E-31</v>
      </c>
      <c r="AK660" s="10">
        <f ca="1">SUMPRODUCT(Q630:Q659,'control variables'!AQ$7:AQ$36)</f>
        <v>1.0547753695258261E-30</v>
      </c>
      <c r="AL660" s="10">
        <f ca="1">SUMPRODUCT(R630:R659,'control variables'!AR$7:AR$36)</f>
        <v>3.7911396263963485E-29</v>
      </c>
      <c r="AM660" s="10">
        <f ca="1">SUMPRODUCT(S630:S659,'control variables'!AS$7:AS$36)</f>
        <v>2.8401641594340851E-29</v>
      </c>
      <c r="AN660" s="10">
        <f t="shared" ca="1" si="478"/>
        <v>6.7733335139774064E-29</v>
      </c>
      <c r="AO660" s="82">
        <f ca="1">SUMPRODUCT(P630:P659,'control variables'!AX$7:AX$36)</f>
        <v>4.9705401906186148E-31</v>
      </c>
      <c r="AP660" s="82">
        <f ca="1">SUMPRODUCT(Q630:Q659,'control variables'!AY$7:AY$36)</f>
        <v>1.1474668292077578E-30</v>
      </c>
      <c r="AQ660" s="82">
        <f ca="1">SUMPRODUCT(R630:R659,'control variables'!AZ$7:AZ$36)</f>
        <v>1.0310742675335071E-29</v>
      </c>
      <c r="AR660" s="82">
        <f ca="1">SUMPRODUCT(S630:S659,'control variables'!BA$7:BA$36)</f>
        <v>7.724379656116794E-30</v>
      </c>
      <c r="AS660" s="82">
        <f t="shared" ca="1" si="479"/>
        <v>1.9679643179721484E-29</v>
      </c>
      <c r="AT660" s="10">
        <f ca="1">SUMPRODUCT(P630:P659,'control variables'!AT$7:AT$36)</f>
        <v>-4.386695683154023E-31</v>
      </c>
      <c r="AU660" s="10">
        <f ca="1">SUMPRODUCT(Q630:Q659,'control variables'!AU$7:AU$36)</f>
        <v>4.7585997738324207E-31</v>
      </c>
      <c r="AV660" s="10">
        <f ca="1">SUMPRODUCT(R630:R659,'control variables'!AV$7:AV$36)</f>
        <v>2.0490911962993778E-28</v>
      </c>
      <c r="AW660" s="10">
        <f ca="1">SUMPRODUCT(S630:S659,'control variables'!AW$7:AW$36)</f>
        <v>1.535093915987829E-28</v>
      </c>
      <c r="AX660" s="10">
        <f t="shared" ca="1" si="457"/>
        <v>3.5845570163778852E-28</v>
      </c>
      <c r="AY660" s="82">
        <f ca="1">SUMPRODUCT(P630:P659,'control variables'!BB$7:BB$36)</f>
        <v>1.5899422218996208E-30</v>
      </c>
      <c r="AZ660" s="82">
        <f ca="1">SUMPRODUCT(Q630:Q659,'control variables'!BC$7:BC$36)</f>
        <v>4.0543498305449435E-30</v>
      </c>
      <c r="BA660" s="82">
        <f ca="1">SUMPRODUCT(R630:R659,'control variables'!BD$7:BD$36)</f>
        <v>2.8381695040176327E-29</v>
      </c>
      <c r="BB660" s="82">
        <f ca="1">SUMPRODUCT(S630:S659,'control variables'!BE$7:BE$36)</f>
        <v>4.033241468300417E-30</v>
      </c>
      <c r="BC660" s="82">
        <f t="shared" ca="1" si="480"/>
        <v>3.8059228560921306E-29</v>
      </c>
      <c r="BD660" s="10">
        <f ca="1">SUMPRODUCT(P630:P659,'control variables'!BF$7:BF$36)</f>
        <v>3.3260206414890031E-31</v>
      </c>
      <c r="BE660" s="10">
        <f ca="1">SUMPRODUCT(Q630:Q659,'control variables'!BG$7:BG$36)</f>
        <v>3.8391182980193866E-31</v>
      </c>
      <c r="BF660" s="10">
        <f ca="1">SUMPRODUCT(R630:R659,'control variables'!BH$7:BH$36)</f>
        <v>1.1498999321365486E-29</v>
      </c>
      <c r="BG660" s="10">
        <f ca="1">SUMPRODUCT(S630:S659,'control variables'!BI$7:BI$36)</f>
        <v>2.584371637053872E-29</v>
      </c>
      <c r="BH660" s="10">
        <f t="shared" ca="1" si="481"/>
        <v>3.8059229585855044E-29</v>
      </c>
      <c r="BI660" s="82">
        <f t="shared" ca="1" si="458"/>
        <v>3.8369488757818512E-28</v>
      </c>
      <c r="BJ660" s="82">
        <f t="shared" ca="1" si="459"/>
        <v>4.4493341676174117E-28</v>
      </c>
      <c r="BK660" s="82">
        <f t="shared" ca="1" si="460"/>
        <v>1.4889961006989451E-27</v>
      </c>
      <c r="BL660" s="82">
        <f t="shared" ca="1" si="461"/>
        <v>7.012505662846374E-28</v>
      </c>
      <c r="BM660" s="82">
        <f t="shared" ca="1" si="451"/>
        <v>3.0188749713235086E-27</v>
      </c>
      <c r="BN660" s="10">
        <f ca="1">BN659+BI660-INDIRECT(ADDRESS(MAX($D660-'key variables'!$B$9*30,34),scenario!BI$4),TRUE)</f>
        <v>9439390.0751690175</v>
      </c>
      <c r="BO660" s="10">
        <f ca="1">BO659+BJ660-INDIRECT(ADDRESS(MAX($D660-'key variables'!$B$9*30,34),scenario!BJ$4),TRUE)</f>
        <v>10895583.360992203</v>
      </c>
      <c r="BP660" s="10">
        <f ca="1">BP659+BK660-INDIRECT(ADDRESS(MAX($D660-'key variables'!$B$9*30,34),scenario!BK$4),TRUE)</f>
        <v>32531162.537994072</v>
      </c>
      <c r="BQ660" s="10">
        <f ca="1">BQ659+BL660-INDIRECT(ADDRESS(MAX($D660-'key variables'!$B$9*30,34),scenario!BL$4),TRUE)</f>
        <v>14415841.516535141</v>
      </c>
      <c r="BR660" s="10">
        <f t="shared" ca="1" si="482"/>
        <v>67281977.490690395</v>
      </c>
      <c r="BS660" s="82">
        <f t="shared" ca="1" si="463"/>
        <v>-2.3433848477536824E-9</v>
      </c>
      <c r="BT660" s="82">
        <f t="shared" ca="1" si="464"/>
        <v>-3.4288309057018498E-10</v>
      </c>
      <c r="BU660" s="82">
        <f t="shared" ca="1" si="465"/>
        <v>-4.2578247660364599E-9</v>
      </c>
      <c r="BV660" s="82">
        <f t="shared" ca="1" si="466"/>
        <v>-2.9943922343414556E-9</v>
      </c>
      <c r="BW660" s="82">
        <f t="shared" ca="1" si="483"/>
        <v>-9.9384849387017825E-9</v>
      </c>
      <c r="BX660" s="10">
        <f t="shared" ca="1" si="467"/>
        <v>-1.8625994260191893E-12</v>
      </c>
      <c r="BY660" s="10">
        <f t="shared" ca="1" si="468"/>
        <v>2.8902850229962428E-12</v>
      </c>
      <c r="BZ660" s="10">
        <f t="shared" ca="1" si="469"/>
        <v>-3.5034723983035463E-11</v>
      </c>
      <c r="CA660" s="10">
        <f t="shared" ca="1" si="470"/>
        <v>-2.0257049910634696E-11</v>
      </c>
      <c r="CB660" s="10">
        <v>0</v>
      </c>
      <c r="CC660" s="82">
        <f t="shared" ca="1" si="471"/>
        <v>3.9725652202851362E-13</v>
      </c>
      <c r="CD660" s="82">
        <f t="shared" ca="1" si="472"/>
        <v>3.4270724516460853E-13</v>
      </c>
      <c r="CE660" s="82">
        <f t="shared" ca="1" si="473"/>
        <v>1.8915613015532971E-10</v>
      </c>
      <c r="CF660" s="82">
        <f t="shared" ca="1" si="474"/>
        <v>3.7028113764059381E-11</v>
      </c>
      <c r="CG660" s="82">
        <f t="shared" ca="1" si="484"/>
        <v>2.269242076865822E-10</v>
      </c>
      <c r="CH660" s="13" t="str">
        <f t="shared" ca="1" si="485"/>
        <v/>
      </c>
      <c r="CI660" s="81">
        <f t="shared" ca="1" si="494"/>
        <v>0.1131775965863165</v>
      </c>
      <c r="CJ660" s="81">
        <f t="shared" ca="1" si="495"/>
        <v>0.13063724757458739</v>
      </c>
      <c r="CK660" s="81">
        <f t="shared" ca="1" si="496"/>
        <v>0.39004625943939081</v>
      </c>
      <c r="CL660" s="81">
        <f t="shared" ca="1" si="497"/>
        <v>0.17284488538116416</v>
      </c>
      <c r="CM660" s="89">
        <f t="shared" ca="1" si="486"/>
        <v>0.80670598898145884</v>
      </c>
    </row>
    <row r="661" spans="1:91" x14ac:dyDescent="0.3">
      <c r="A661">
        <v>596</v>
      </c>
      <c r="B661" s="3">
        <f t="shared" si="499"/>
        <v>1.8444444444444446</v>
      </c>
      <c r="C661" s="3">
        <f t="shared" si="487"/>
        <v>19.866666666666667</v>
      </c>
      <c r="D661" s="4">
        <f t="shared" ca="1" si="475"/>
        <v>661</v>
      </c>
      <c r="E661" s="58">
        <f>(0.5*(COS(B661*2*PI())+1)*('key variables'!$B$4-'key variables'!$B$6)+'key variables'!$B$6)/'key variables'!$B$4</f>
        <v>1</v>
      </c>
      <c r="F661" s="10">
        <f t="shared" ca="1" si="488"/>
        <v>11689222.907461114</v>
      </c>
      <c r="G661" s="10">
        <f t="shared" ca="1" si="489"/>
        <v>13492492.798713122</v>
      </c>
      <c r="H661" s="10">
        <f t="shared" ca="1" si="490"/>
        <v>40309474.521088287</v>
      </c>
      <c r="I661" s="10">
        <f t="shared" ca="1" si="491"/>
        <v>17912154.249750931</v>
      </c>
      <c r="J661" s="10">
        <f t="shared" ca="1" si="476"/>
        <v>83403344.477013454</v>
      </c>
      <c r="K661" s="82">
        <f t="shared" ca="1" si="452"/>
        <v>2249832.832292099</v>
      </c>
      <c r="L661" s="82">
        <f t="shared" ca="1" si="453"/>
        <v>2596909.4377209195</v>
      </c>
      <c r="M661" s="82">
        <f t="shared" ca="1" si="454"/>
        <v>7778311.98309422</v>
      </c>
      <c r="N661" s="82">
        <f t="shared" ca="1" si="455"/>
        <v>3496312.733215793</v>
      </c>
      <c r="O661" s="82">
        <f t="shared" ca="1" si="477"/>
        <v>16121366.986323033</v>
      </c>
      <c r="P661" s="10">
        <f ca="1">IF(IF($A661&gt;='key variables'!$B$26,K661*SUMPRODUCT(Z661:AC661,'control variables'!$O$3:$R$3)/J661+F$65*'key variables'!$B$25/scenario!J$65,K661*SUMPRODUCT(Z661:AC661,'control variables'!$O$7:$R$7)/J661+F$65*'key variables'!$B$25/scenario!J$65)&lt;'key variables'!$B$28,0,IF($A661&gt;='key variables'!$B$26,K661*SUMPRODUCT(Z661:AC661,'control variables'!$O$3:$R$3)/J661+F$65*'key variables'!$B$25/scenario!J$65,K661*SUMPRODUCT(Z661:AC661,'control variables'!$O$7:$R$7)/J661+F$65*'key variables'!$B$25/scenario!J$65))</f>
        <v>4.6729465458904741E-29</v>
      </c>
      <c r="Q661" s="10">
        <f ca="1">IF(IF($A661&gt;='key variables'!$B$26,L661*SUMPRODUCT(Z661:AC661,'control variables'!$O$4:$R$4)/J661+G$65*'key variables'!$B$25/scenario!J$65,L661*SUMPRODUCT(Z661:AC661,'control variables'!$O$7:$R$7)/J661+G$65*'key variables'!$B$25/scenario!J$65)&lt;'key variables'!$B$28,0,IF($A661&gt;='key variables'!$B$26,L661*SUMPRODUCT(Z661:AC661,'control variables'!$O$4:$R$4)/J661+G$65*'key variables'!$B$25/scenario!J$65,L661*SUMPRODUCT(Z661:AC661,'control variables'!$O$7:$R$7)/J661+G$65*'key variables'!$B$25/scenario!J$65))</f>
        <v>5.3938314050760598E-29</v>
      </c>
      <c r="R661" s="10">
        <f ca="1">IF(IF($A661&gt;='key variables'!$B$26,M661*SUMPRODUCT(Z661:AC661,'control variables'!$O$5:$R$5)/J661+H$65*'key variables'!$B$25/scenario!J$65,M661*SUMPRODUCT(Z661:AC661,'control variables'!$O$7:$R$7)/J661+H$65*'key variables'!$B$25/scenario!J$65)&lt;'key variables'!$B$28,0,IF($A661&gt;='key variables'!$B$26,M661*SUMPRODUCT(Z661:AC661,'control variables'!$O$5:$R$5)/J661+H$65*'key variables'!$B$25/scenario!J$65,M661*SUMPRODUCT(Z661:AC661,'control variables'!$O$7:$R$7)/J661+H$65*'key variables'!$B$25/scenario!J$65))</f>
        <v>1.6155705256211479E-28</v>
      </c>
      <c r="S661" s="10">
        <f ca="1">IF(IF($A661&gt;='key variables'!$B$26,N661*SUMPRODUCT(Z661:AC661,'control variables'!$O$6:$R$6)/J661+I$65*'key variables'!$B$25/scenario!J$65,N661*SUMPRODUCT(Z661:AC661,'control variables'!$O$7:$R$7)/J661+I$65*'key variables'!$B$25/scenario!J$65)&lt;'key variables'!$B$28,0,IF($A661&gt;='key variables'!$B$26,N661*SUMPRODUCT(Z661:AC661,'control variables'!$O$6:$R$6)/J661+I$65*'key variables'!$B$25/scenario!J$65,N661*SUMPRODUCT(Z661:AC661,'control variables'!$O$7:$R$7)/J661+I$65*'key variables'!$B$25/scenario!J$65))</f>
        <v>7.2619095408029081E-29</v>
      </c>
      <c r="T661" s="10">
        <f t="shared" ca="1" si="498"/>
        <v>3.3484392747980924E-28</v>
      </c>
      <c r="U661" s="82">
        <f ca="1">SUMPRODUCT(P631:P660,'control variables'!AD$7:AD$36)</f>
        <v>9.9075111617493198E-29</v>
      </c>
      <c r="V661" s="82">
        <f ca="1">SUMPRODUCT(Q631:Q660,'control variables'!AE$7:AE$36)</f>
        <v>1.1435920425278839E-28</v>
      </c>
      <c r="W661" s="82">
        <f ca="1">SUMPRODUCT(R631:R660,'control variables'!AF$7:AF$36)</f>
        <v>3.4253083911822462E-28</v>
      </c>
      <c r="X661" s="82">
        <f ca="1">SUMPRODUCT(S631:S660,'control variables'!AG$7:AG$36)</f>
        <v>1.5396591663217586E-28</v>
      </c>
      <c r="Y661" s="82">
        <f t="shared" ca="1" si="492"/>
        <v>7.0993107162068209E-28</v>
      </c>
      <c r="Z661" s="10">
        <f ca="1">IF($A661&gt;='key variables'!$B$26,SUMPRODUCT(P631:P660,'control variables'!V$7:V$36)*$E661,SUMPRODUCT(P631:P660,'control variables'!Z$7:Z$36)*$E661)</f>
        <v>2.4175330219839217E-28</v>
      </c>
      <c r="AA661" s="10">
        <f ca="1">IF($A661&gt;='key variables'!$B$26,SUMPRODUCT(Q631:Q660,'control variables'!W$7:W$36)*$E661,SUMPRODUCT(Q631:Q660,'control variables'!AA$7:AA$36)*$E661)</f>
        <v>2.7904803551097457E-28</v>
      </c>
      <c r="AB661" s="10">
        <f ca="1">IF($A661&gt;='key variables'!$B$26,SUMPRODUCT(R631:R660,'control variables'!X$7:X$36)*$E661,SUMPRODUCT(R631:R660,'control variables'!AB$7:AB$36)*$E661)</f>
        <v>8.3580992349844613E-28</v>
      </c>
      <c r="AC661" s="10">
        <f ca="1">IF($A661&gt;='key variables'!$B$26,SUMPRODUCT(S631:S660,'control variables'!Y$7:Y$36)*$E661,SUMPRODUCT(S631:S660,'control variables'!AC$7:AC$36)*$E661)</f>
        <v>3.7569242329532538E-28</v>
      </c>
      <c r="AD661" s="10">
        <f t="shared" ca="1" si="493"/>
        <v>1.7323036845031381E-27</v>
      </c>
      <c r="AE661" s="82">
        <f ca="1">SUMPRODUCT(P631:P660,'control variables'!AL$7:AL$36)</f>
        <v>3.291593576069502E-28</v>
      </c>
      <c r="AF661" s="82">
        <f ca="1">SUMPRODUCT(Q631:Q660,'control variables'!AM$7:AM$36)</f>
        <v>3.7894459882052907E-28</v>
      </c>
      <c r="AG661" s="82">
        <f ca="1">SUMPRODUCT(R631:R660,'control variables'!AN$7:AN$36)</f>
        <v>1.0804706422151844E-27</v>
      </c>
      <c r="AH661" s="82">
        <f ca="1">SUMPRODUCT(S631:S660,'control variables'!AO$7:AO$36)</f>
        <v>4.6783307063945348E-28</v>
      </c>
      <c r="AI661" s="82">
        <f t="shared" ca="1" si="456"/>
        <v>2.2564076692821171E-27</v>
      </c>
      <c r="AJ661" s="10">
        <f ca="1">SUMPRODUCT(P631:P660,'control variables'!AP$7:AP$36)</f>
        <v>3.1451304644159448E-31</v>
      </c>
      <c r="AK661" s="10">
        <f ca="1">SUMPRODUCT(Q631:Q660,'control variables'!AQ$7:AQ$36)</f>
        <v>9.0758065095710764E-31</v>
      </c>
      <c r="AL661" s="10">
        <f ca="1">SUMPRODUCT(R631:R660,'control variables'!AR$7:AR$36)</f>
        <v>3.2620831595080561E-29</v>
      </c>
      <c r="AM661" s="10">
        <f ca="1">SUMPRODUCT(S631:S660,'control variables'!AS$7:AS$36)</f>
        <v>2.4438170544340905E-29</v>
      </c>
      <c r="AN661" s="10">
        <f t="shared" ca="1" si="478"/>
        <v>5.828109583682017E-29</v>
      </c>
      <c r="AO661" s="82">
        <f ca="1">SUMPRODUCT(P631:P660,'control variables'!AX$7:AX$36)</f>
        <v>4.2768974628579944E-31</v>
      </c>
      <c r="AP661" s="82">
        <f ca="1">SUMPRODUCT(Q631:Q660,'control variables'!AY$7:AY$36)</f>
        <v>9.873369457538951E-31</v>
      </c>
      <c r="AQ661" s="82">
        <f ca="1">SUMPRODUCT(R631:R660,'control variables'!AZ$7:AZ$36)</f>
        <v>8.8718705607798211E-30</v>
      </c>
      <c r="AR661" s="82">
        <f ca="1">SUMPRODUCT(S631:S660,'control variables'!BA$7:BA$36)</f>
        <v>6.6464365011574799E-30</v>
      </c>
      <c r="AS661" s="82">
        <f t="shared" ca="1" si="479"/>
        <v>1.6933333753976995E-29</v>
      </c>
      <c r="AT661" s="10">
        <f ca="1">SUMPRODUCT(P631:P660,'control variables'!AT$7:AT$36)</f>
        <v>-3.7745289079488517E-31</v>
      </c>
      <c r="AU661" s="10">
        <f ca="1">SUMPRODUCT(Q631:Q660,'control variables'!AU$7:AU$36)</f>
        <v>4.0945334951466442E-31</v>
      </c>
      <c r="AV661" s="10">
        <f ca="1">SUMPRODUCT(R631:R660,'control variables'!AV$7:AV$36)</f>
        <v>1.76313893511175E-28</v>
      </c>
      <c r="AW661" s="10">
        <f ca="1">SUMPRODUCT(S631:S660,'control variables'!AW$7:AW$36)</f>
        <v>1.320870372787385E-28</v>
      </c>
      <c r="AX661" s="10">
        <f t="shared" ca="1" si="457"/>
        <v>3.0843293124863326E-28</v>
      </c>
      <c r="AY661" s="82">
        <f ca="1">SUMPRODUCT(P631:P660,'control variables'!BB$7:BB$36)</f>
        <v>1.3680645551901243E-30</v>
      </c>
      <c r="AZ661" s="82">
        <f ca="1">SUMPRODUCT(Q631:Q660,'control variables'!BC$7:BC$36)</f>
        <v>3.4885621761039086E-30</v>
      </c>
      <c r="BA661" s="82">
        <f ca="1">SUMPRODUCT(R631:R660,'control variables'!BD$7:BD$36)</f>
        <v>2.4421007547236484E-29</v>
      </c>
      <c r="BB661" s="82">
        <f ca="1">SUMPRODUCT(S631:S660,'control variables'!BE$7:BE$36)</f>
        <v>3.4703995021355748E-30</v>
      </c>
      <c r="BC661" s="82">
        <f t="shared" ca="1" si="480"/>
        <v>3.2748033780666092E-29</v>
      </c>
      <c r="BD661" s="10">
        <f ca="1">SUMPRODUCT(P631:P660,'control variables'!BF$7:BF$36)</f>
        <v>2.8618718886623155E-31</v>
      </c>
      <c r="BE661" s="10">
        <f ca="1">SUMPRODUCT(Q631:Q660,'control variables'!BG$7:BG$36)</f>
        <v>3.3033663703999356E-31</v>
      </c>
      <c r="BF661" s="10">
        <f ca="1">SUMPRODUCT(R631:R660,'control variables'!BH$7:BH$36)</f>
        <v>9.894305072872388E-30</v>
      </c>
      <c r="BG661" s="10">
        <f ca="1">SUMPRODUCT(S631:S660,'control variables'!BI$7:BI$36)</f>
        <v>2.2237205763790918E-29</v>
      </c>
      <c r="BH661" s="10">
        <f t="shared" ca="1" si="481"/>
        <v>3.2748034662569531E-29</v>
      </c>
      <c r="BI661" s="82">
        <f t="shared" ca="1" si="458"/>
        <v>3.3014996927134541E-28</v>
      </c>
      <c r="BJ661" s="82">
        <f t="shared" ca="1" si="459"/>
        <v>3.8284261434614764E-28</v>
      </c>
      <c r="BK661" s="82">
        <f t="shared" ca="1" si="460"/>
        <v>1.281205543273596E-27</v>
      </c>
      <c r="BL661" s="82">
        <f t="shared" ca="1" si="461"/>
        <v>6.0339050742032746E-28</v>
      </c>
      <c r="BM661" s="82">
        <f t="shared" ca="1" si="451"/>
        <v>2.5975886343114165E-27</v>
      </c>
      <c r="BN661" s="10">
        <f ca="1">BN660+BI661-INDIRECT(ADDRESS(MAX($D661-'key variables'!$B$9*30,34),scenario!BI$4),TRUE)</f>
        <v>9439390.0751690175</v>
      </c>
      <c r="BO661" s="10">
        <f ca="1">BO660+BJ661-INDIRECT(ADDRESS(MAX($D661-'key variables'!$B$9*30,34),scenario!BJ$4),TRUE)</f>
        <v>10895583.360992203</v>
      </c>
      <c r="BP661" s="10">
        <f ca="1">BP660+BK661-INDIRECT(ADDRESS(MAX($D661-'key variables'!$B$9*30,34),scenario!BK$4),TRUE)</f>
        <v>32531162.537994072</v>
      </c>
      <c r="BQ661" s="10">
        <f ca="1">BQ660+BL661-INDIRECT(ADDRESS(MAX($D661-'key variables'!$B$9*30,34),scenario!BL$4),TRUE)</f>
        <v>14415841.516535141</v>
      </c>
      <c r="BR661" s="10">
        <f t="shared" ca="1" si="482"/>
        <v>67281977.490690395</v>
      </c>
      <c r="BS661" s="82">
        <f t="shared" ca="1" si="463"/>
        <v>-2.3433848477536824E-9</v>
      </c>
      <c r="BT661" s="82">
        <f t="shared" ca="1" si="464"/>
        <v>-3.4288309057018498E-10</v>
      </c>
      <c r="BU661" s="82">
        <f t="shared" ca="1" si="465"/>
        <v>-4.2578247660364599E-9</v>
      </c>
      <c r="BV661" s="82">
        <f t="shared" ca="1" si="466"/>
        <v>-2.9943922343414556E-9</v>
      </c>
      <c r="BW661" s="82">
        <f t="shared" ca="1" si="483"/>
        <v>-9.9384849387017825E-9</v>
      </c>
      <c r="BX661" s="10">
        <f t="shared" ca="1" si="467"/>
        <v>-1.8625994260191893E-12</v>
      </c>
      <c r="BY661" s="10">
        <f t="shared" ca="1" si="468"/>
        <v>2.8902850229962428E-12</v>
      </c>
      <c r="BZ661" s="10">
        <f t="shared" ca="1" si="469"/>
        <v>-3.5034723983035463E-11</v>
      </c>
      <c r="CA661" s="10">
        <f t="shared" ca="1" si="470"/>
        <v>-2.0257049910634696E-11</v>
      </c>
      <c r="CB661" s="10">
        <v>0</v>
      </c>
      <c r="CC661" s="82">
        <f t="shared" ca="1" si="471"/>
        <v>3.9725652202851362E-13</v>
      </c>
      <c r="CD661" s="82">
        <f t="shared" ca="1" si="472"/>
        <v>3.4270724516460853E-13</v>
      </c>
      <c r="CE661" s="82">
        <f t="shared" ca="1" si="473"/>
        <v>1.8915613015532971E-10</v>
      </c>
      <c r="CF661" s="82">
        <f t="shared" ca="1" si="474"/>
        <v>3.7028113764059381E-11</v>
      </c>
      <c r="CG661" s="82">
        <f t="shared" ca="1" si="484"/>
        <v>2.269242076865822E-10</v>
      </c>
      <c r="CH661" s="13" t="str">
        <f t="shared" ca="1" si="485"/>
        <v/>
      </c>
      <c r="CI661" s="81">
        <f t="shared" ca="1" si="494"/>
        <v>0.1131775965863165</v>
      </c>
      <c r="CJ661" s="81">
        <f t="shared" ca="1" si="495"/>
        <v>0.13063724757458739</v>
      </c>
      <c r="CK661" s="81">
        <f t="shared" ca="1" si="496"/>
        <v>0.39004625943939081</v>
      </c>
      <c r="CL661" s="81">
        <f t="shared" ca="1" si="497"/>
        <v>0.17284488538116416</v>
      </c>
      <c r="CM661" s="89">
        <f t="shared" ca="1" si="486"/>
        <v>0.80670598898145884</v>
      </c>
    </row>
    <row r="662" spans="1:91" x14ac:dyDescent="0.3">
      <c r="A662">
        <v>597</v>
      </c>
      <c r="B662" s="3">
        <f t="shared" si="499"/>
        <v>1.8472222222222223</v>
      </c>
      <c r="C662" s="3">
        <f t="shared" si="487"/>
        <v>19.899999999999999</v>
      </c>
      <c r="D662" s="4">
        <f t="shared" ca="1" si="475"/>
        <v>662</v>
      </c>
      <c r="E662" s="58">
        <f>(0.5*(COS(B662*2*PI())+1)*('key variables'!$B$4-'key variables'!$B$6)+'key variables'!$B$6)/'key variables'!$B$4</f>
        <v>1</v>
      </c>
      <c r="F662" s="10">
        <f t="shared" ca="1" si="488"/>
        <v>11689222.907461114</v>
      </c>
      <c r="G662" s="10">
        <f t="shared" ca="1" si="489"/>
        <v>13492492.798713122</v>
      </c>
      <c r="H662" s="10">
        <f t="shared" ca="1" si="490"/>
        <v>40309474.521088287</v>
      </c>
      <c r="I662" s="10">
        <f t="shared" ca="1" si="491"/>
        <v>17912154.249750931</v>
      </c>
      <c r="J662" s="10">
        <f t="shared" ca="1" si="476"/>
        <v>83403344.477013454</v>
      </c>
      <c r="K662" s="82">
        <f t="shared" ca="1" si="452"/>
        <v>2249832.832292099</v>
      </c>
      <c r="L662" s="82">
        <f t="shared" ca="1" si="453"/>
        <v>2596909.4377209195</v>
      </c>
      <c r="M662" s="82">
        <f t="shared" ca="1" si="454"/>
        <v>7778311.98309422</v>
      </c>
      <c r="N662" s="82">
        <f t="shared" ca="1" si="455"/>
        <v>3496312.733215793</v>
      </c>
      <c r="O662" s="82">
        <f t="shared" ca="1" si="477"/>
        <v>16121366.986323033</v>
      </c>
      <c r="P662" s="10">
        <f ca="1">IF(IF($A662&gt;='key variables'!$B$26,K662*SUMPRODUCT(Z662:AC662,'control variables'!$O$3:$R$3)/J662+F$65*'key variables'!$B$25/scenario!J$65,K662*SUMPRODUCT(Z662:AC662,'control variables'!$O$7:$R$7)/J662+F$65*'key variables'!$B$25/scenario!J$65)&lt;'key variables'!$B$28,0,IF($A662&gt;='key variables'!$B$26,K662*SUMPRODUCT(Z662:AC662,'control variables'!$O$3:$R$3)/J662+F$65*'key variables'!$B$25/scenario!J$65,K662*SUMPRODUCT(Z662:AC662,'control variables'!$O$7:$R$7)/J662+F$65*'key variables'!$B$25/scenario!J$65))</f>
        <v>4.0208332414072392E-29</v>
      </c>
      <c r="Q662" s="10">
        <f ca="1">IF(IF($A662&gt;='key variables'!$B$26,L662*SUMPRODUCT(Z662:AC662,'control variables'!$O$4:$R$4)/J662+G$65*'key variables'!$B$25/scenario!J$65,L662*SUMPRODUCT(Z662:AC662,'control variables'!$O$7:$R$7)/J662+G$65*'key variables'!$B$25/scenario!J$65)&lt;'key variables'!$B$28,0,IF($A662&gt;='key variables'!$B$26,L662*SUMPRODUCT(Z662:AC662,'control variables'!$O$4:$R$4)/J662+G$65*'key variables'!$B$25/scenario!J$65,L662*SUMPRODUCT(Z662:AC662,'control variables'!$O$7:$R$7)/J662+G$65*'key variables'!$B$25/scenario!J$65))</f>
        <v>4.6411180609692474E-29</v>
      </c>
      <c r="R662" s="10">
        <f ca="1">IF(IF($A662&gt;='key variables'!$B$26,M662*SUMPRODUCT(Z662:AC662,'control variables'!$O$5:$R$5)/J662+H$65*'key variables'!$B$25/scenario!J$65,M662*SUMPRODUCT(Z662:AC662,'control variables'!$O$7:$R$7)/J662+H$65*'key variables'!$B$25/scenario!J$65)&lt;'key variables'!$B$28,0,IF($A662&gt;='key variables'!$B$26,M662*SUMPRODUCT(Z662:AC662,'control variables'!$O$5:$R$5)/J662+H$65*'key variables'!$B$25/scenario!J$65,M662*SUMPRODUCT(Z662:AC662,'control variables'!$O$7:$R$7)/J662+H$65*'key variables'!$B$25/scenario!J$65))</f>
        <v>1.3901164093066711E-28</v>
      </c>
      <c r="S662" s="10">
        <f ca="1">IF(IF($A662&gt;='key variables'!$B$26,N662*SUMPRODUCT(Z662:AC662,'control variables'!$O$6:$R$6)/J662+I$65*'key variables'!$B$25/scenario!J$65,N662*SUMPRODUCT(Z662:AC662,'control variables'!$O$7:$R$7)/J662+I$65*'key variables'!$B$25/scenario!J$65)&lt;'key variables'!$B$28,0,IF($A662&gt;='key variables'!$B$26,N662*SUMPRODUCT(Z662:AC662,'control variables'!$O$6:$R$6)/J662+I$65*'key variables'!$B$25/scenario!J$65,N662*SUMPRODUCT(Z662:AC662,'control variables'!$O$7:$R$7)/J662+I$65*'key variables'!$B$25/scenario!J$65))</f>
        <v>6.2485044481048265E-29</v>
      </c>
      <c r="T662" s="10">
        <f t="shared" ca="1" si="498"/>
        <v>2.8811619843548023E-28</v>
      </c>
      <c r="U662" s="82">
        <f ca="1">SUMPRODUCT(P632:P661,'control variables'!AD$7:AD$36)</f>
        <v>8.5249103167696749E-29</v>
      </c>
      <c r="V662" s="82">
        <f ca="1">SUMPRODUCT(Q632:Q661,'control variables'!AE$7:AE$36)</f>
        <v>9.8400288855191422E-29</v>
      </c>
      <c r="W662" s="82">
        <f ca="1">SUMPRODUCT(R632:R661,'control variables'!AF$7:AF$36)</f>
        <v>2.9473039560978393E-28</v>
      </c>
      <c r="X662" s="82">
        <f ca="1">SUMPRODUCT(S632:S661,'control variables'!AG$7:AG$36)</f>
        <v>1.3247985389065016E-28</v>
      </c>
      <c r="Y662" s="82">
        <f t="shared" ca="1" si="492"/>
        <v>6.1085964152332232E-28</v>
      </c>
      <c r="Z662" s="10">
        <f ca="1">IF($A662&gt;='key variables'!$B$26,SUMPRODUCT(P632:P661,'control variables'!V$7:V$36)*$E662,SUMPRODUCT(P632:P661,'control variables'!Z$7:Z$36)*$E662)</f>
        <v>2.0801644190732584E-28</v>
      </c>
      <c r="AA662" s="10">
        <f ca="1">IF($A662&gt;='key variables'!$B$26,SUMPRODUCT(Q632:Q661,'control variables'!W$7:W$36)*$E662,SUMPRODUCT(Q632:Q661,'control variables'!AA$7:AA$36)*$E662)</f>
        <v>2.4010666634281074E-28</v>
      </c>
      <c r="AB662" s="10">
        <f ca="1">IF($A662&gt;='key variables'!$B$26,SUMPRODUCT(R632:R661,'control variables'!X$7:X$36)*$E662,SUMPRODUCT(R632:R661,'control variables'!AB$7:AB$36)*$E662)</f>
        <v>7.1917200226825822E-28</v>
      </c>
      <c r="AC662" s="10">
        <f ca="1">IF($A662&gt;='key variables'!$B$26,SUMPRODUCT(S632:S661,'control variables'!Y$7:Y$36)*$E662,SUMPRODUCT(S632:S661,'control variables'!AC$7:AC$36)*$E662)</f>
        <v>3.2326425506817454E-28</v>
      </c>
      <c r="AD662" s="10">
        <f t="shared" ca="1" si="493"/>
        <v>1.4905593655865694E-27</v>
      </c>
      <c r="AE662" s="82">
        <f ca="1">SUMPRODUCT(P632:P661,'control variables'!AL$7:AL$36)</f>
        <v>2.832249146847609E-28</v>
      </c>
      <c r="AF662" s="82">
        <f ca="1">SUMPRODUCT(Q632:Q661,'control variables'!AM$7:AM$36)</f>
        <v>3.2606258698364012E-28</v>
      </c>
      <c r="AG662" s="82">
        <f ca="1">SUMPRODUCT(R632:R661,'control variables'!AN$7:AN$36)</f>
        <v>9.2969012847023144E-28</v>
      </c>
      <c r="AH662" s="82">
        <f ca="1">SUMPRODUCT(S632:S661,'control variables'!AO$7:AO$36)</f>
        <v>4.0254660381489071E-28</v>
      </c>
      <c r="AI662" s="82">
        <f t="shared" ca="1" si="456"/>
        <v>1.9415242339535233E-27</v>
      </c>
      <c r="AJ662" s="10">
        <f ca="1">SUMPRODUCT(P632:P661,'control variables'!AP$7:AP$36)</f>
        <v>2.7062250756982267E-31</v>
      </c>
      <c r="AK662" s="10">
        <f ca="1">SUMPRODUCT(Q632:Q661,'control variables'!AQ$7:AQ$36)</f>
        <v>7.8092706920339117E-31</v>
      </c>
      <c r="AL662" s="10">
        <f ca="1">SUMPRODUCT(R632:R661,'control variables'!AR$7:AR$36)</f>
        <v>2.8068569317403373E-29</v>
      </c>
      <c r="AM662" s="10">
        <f ca="1">SUMPRODUCT(S632:S661,'control variables'!AS$7:AS$36)</f>
        <v>2.1027804944672318E-29</v>
      </c>
      <c r="AN662" s="10">
        <f t="shared" ca="1" si="478"/>
        <v>5.0147923838848901E-29</v>
      </c>
      <c r="AO662" s="82">
        <f ca="1">SUMPRODUCT(P632:P661,'control variables'!AX$7:AX$36)</f>
        <v>3.6800531142118402E-31</v>
      </c>
      <c r="AP662" s="82">
        <f ca="1">SUMPRODUCT(Q632:Q661,'control variables'!AY$7:AY$36)</f>
        <v>8.4955331137866692E-31</v>
      </c>
      <c r="AQ662" s="82">
        <f ca="1">SUMPRODUCT(R632:R661,'control variables'!AZ$7:AZ$36)</f>
        <v>7.6337941626182413E-30</v>
      </c>
      <c r="AR662" s="82">
        <f ca="1">SUMPRODUCT(S632:S661,'control variables'!BA$7:BA$36)</f>
        <v>5.718921147141832E-30</v>
      </c>
      <c r="AS662" s="82">
        <f t="shared" ca="1" si="479"/>
        <v>1.4570273932559924E-29</v>
      </c>
      <c r="AT662" s="10">
        <f ca="1">SUMPRODUCT(P632:P661,'control variables'!AT$7:AT$36)</f>
        <v>-3.2477904796664498E-31</v>
      </c>
      <c r="AU662" s="10">
        <f ca="1">SUMPRODUCT(Q632:Q661,'control variables'!AU$7:AU$36)</f>
        <v>3.5231381792328475E-31</v>
      </c>
      <c r="AV662" s="10">
        <f ca="1">SUMPRODUCT(R632:R661,'control variables'!AV$7:AV$36)</f>
        <v>1.5170915331251139E-28</v>
      </c>
      <c r="AW662" s="10">
        <f ca="1">SUMPRODUCT(S632:S661,'control variables'!AW$7:AW$36)</f>
        <v>1.1365418907186379E-28</v>
      </c>
      <c r="AX662" s="10">
        <f t="shared" ca="1" si="457"/>
        <v>2.6539087715433183E-28</v>
      </c>
      <c r="AY662" s="82">
        <f ca="1">SUMPRODUCT(P632:P661,'control variables'!BB$7:BB$36)</f>
        <v>1.1771500884676258E-30</v>
      </c>
      <c r="AZ662" s="82">
        <f ca="1">SUMPRODUCT(Q632:Q661,'control variables'!BC$7:BC$36)</f>
        <v>3.0017306264139183E-30</v>
      </c>
      <c r="BA662" s="82">
        <f ca="1">SUMPRODUCT(R632:R661,'control variables'!BD$7:BD$36)</f>
        <v>2.1013037057087486E-29</v>
      </c>
      <c r="BB662" s="82">
        <f ca="1">SUMPRODUCT(S632:S661,'control variables'!BE$7:BE$36)</f>
        <v>2.986102567644673E-30</v>
      </c>
      <c r="BC662" s="82">
        <f t="shared" ca="1" si="480"/>
        <v>2.8178020339613702E-29</v>
      </c>
      <c r="BD662" s="10">
        <f ca="1">SUMPRODUCT(P632:P661,'control variables'!BF$7:BF$36)</f>
        <v>2.4624954532600074E-31</v>
      </c>
      <c r="BE662" s="10">
        <f ca="1">SUMPRODUCT(Q632:Q661,'control variables'!BG$7:BG$36)</f>
        <v>2.8423790386242844E-31</v>
      </c>
      <c r="BF662" s="10">
        <f ca="1">SUMPRODUCT(R632:R661,'control variables'!BH$7:BH$36)</f>
        <v>8.5135471478089574E-30</v>
      </c>
      <c r="BG662" s="10">
        <f ca="1">SUMPRODUCT(S632:S661,'control variables'!BI$7:BI$36)</f>
        <v>1.9133986501449446E-29</v>
      </c>
      <c r="BH662" s="10">
        <f t="shared" ca="1" si="481"/>
        <v>2.817802109844683E-29</v>
      </c>
      <c r="BI662" s="82">
        <f t="shared" ca="1" si="458"/>
        <v>2.8407728572526184E-28</v>
      </c>
      <c r="BJ662" s="82">
        <f t="shared" ca="1" si="459"/>
        <v>3.2941663142797736E-28</v>
      </c>
      <c r="BK662" s="82">
        <f t="shared" ca="1" si="460"/>
        <v>1.1024123188398303E-27</v>
      </c>
      <c r="BL662" s="82">
        <f t="shared" ca="1" si="461"/>
        <v>5.1918689545439922E-28</v>
      </c>
      <c r="BM662" s="82">
        <f t="shared" ca="1" si="451"/>
        <v>2.2350931314474687E-27</v>
      </c>
      <c r="BN662" s="10">
        <f ca="1">BN661+BI662-INDIRECT(ADDRESS(MAX($D662-'key variables'!$B$9*30,34),scenario!BI$4),TRUE)</f>
        <v>9439390.0751690175</v>
      </c>
      <c r="BO662" s="10">
        <f ca="1">BO661+BJ662-INDIRECT(ADDRESS(MAX($D662-'key variables'!$B$9*30,34),scenario!BJ$4),TRUE)</f>
        <v>10895583.360992203</v>
      </c>
      <c r="BP662" s="10">
        <f ca="1">BP661+BK662-INDIRECT(ADDRESS(MAX($D662-'key variables'!$B$9*30,34),scenario!BK$4),TRUE)</f>
        <v>32531162.537994072</v>
      </c>
      <c r="BQ662" s="10">
        <f ca="1">BQ661+BL662-INDIRECT(ADDRESS(MAX($D662-'key variables'!$B$9*30,34),scenario!BL$4),TRUE)</f>
        <v>14415841.516535141</v>
      </c>
      <c r="BR662" s="10">
        <f t="shared" ca="1" si="482"/>
        <v>67281977.490690395</v>
      </c>
      <c r="BS662" s="82">
        <f t="shared" ca="1" si="463"/>
        <v>-2.3433848477536824E-9</v>
      </c>
      <c r="BT662" s="82">
        <f t="shared" ca="1" si="464"/>
        <v>-3.4288309057018498E-10</v>
      </c>
      <c r="BU662" s="82">
        <f t="shared" ca="1" si="465"/>
        <v>-4.2578247660364599E-9</v>
      </c>
      <c r="BV662" s="82">
        <f t="shared" ca="1" si="466"/>
        <v>-2.9943922343414556E-9</v>
      </c>
      <c r="BW662" s="82">
        <f t="shared" ca="1" si="483"/>
        <v>-9.9384849387017825E-9</v>
      </c>
      <c r="BX662" s="10">
        <f t="shared" ca="1" si="467"/>
        <v>-1.8625994260191893E-12</v>
      </c>
      <c r="BY662" s="10">
        <f t="shared" ca="1" si="468"/>
        <v>2.8902850229962428E-12</v>
      </c>
      <c r="BZ662" s="10">
        <f t="shared" ca="1" si="469"/>
        <v>-3.5034723983035463E-11</v>
      </c>
      <c r="CA662" s="10">
        <f t="shared" ca="1" si="470"/>
        <v>-2.0257049910634696E-11</v>
      </c>
      <c r="CB662" s="10">
        <v>0</v>
      </c>
      <c r="CC662" s="82">
        <f t="shared" ca="1" si="471"/>
        <v>3.9725652202851362E-13</v>
      </c>
      <c r="CD662" s="82">
        <f t="shared" ca="1" si="472"/>
        <v>3.4270724516460853E-13</v>
      </c>
      <c r="CE662" s="82">
        <f t="shared" ca="1" si="473"/>
        <v>1.8915613015532971E-10</v>
      </c>
      <c r="CF662" s="82">
        <f t="shared" ca="1" si="474"/>
        <v>3.7028113764059381E-11</v>
      </c>
      <c r="CG662" s="82">
        <f t="shared" ca="1" si="484"/>
        <v>2.269242076865822E-10</v>
      </c>
      <c r="CH662" s="13" t="str">
        <f t="shared" ca="1" si="485"/>
        <v/>
      </c>
      <c r="CI662" s="81">
        <f t="shared" ca="1" si="494"/>
        <v>0.1131775965863165</v>
      </c>
      <c r="CJ662" s="81">
        <f t="shared" ca="1" si="495"/>
        <v>0.13063724757458739</v>
      </c>
      <c r="CK662" s="81">
        <f t="shared" ca="1" si="496"/>
        <v>0.39004625943939081</v>
      </c>
      <c r="CL662" s="81">
        <f t="shared" ca="1" si="497"/>
        <v>0.17284488538116416</v>
      </c>
      <c r="CM662" s="89">
        <f t="shared" ca="1" si="486"/>
        <v>0.80670598898145884</v>
      </c>
    </row>
    <row r="663" spans="1:91" x14ac:dyDescent="0.3">
      <c r="A663">
        <v>598</v>
      </c>
      <c r="B663" s="3">
        <f t="shared" si="499"/>
        <v>1.85</v>
      </c>
      <c r="C663" s="3">
        <f t="shared" si="487"/>
        <v>19.933333333333334</v>
      </c>
      <c r="D663" s="4">
        <f t="shared" ca="1" si="475"/>
        <v>663</v>
      </c>
      <c r="E663" s="58">
        <f>(0.5*(COS(B663*2*PI())+1)*('key variables'!$B$4-'key variables'!$B$6)+'key variables'!$B$6)/'key variables'!$B$4</f>
        <v>1</v>
      </c>
      <c r="F663" s="10">
        <f t="shared" ca="1" si="488"/>
        <v>11689222.907461114</v>
      </c>
      <c r="G663" s="10">
        <f t="shared" ca="1" si="489"/>
        <v>13492492.798713122</v>
      </c>
      <c r="H663" s="10">
        <f t="shared" ca="1" si="490"/>
        <v>40309474.521088287</v>
      </c>
      <c r="I663" s="10">
        <f t="shared" ca="1" si="491"/>
        <v>17912154.249750931</v>
      </c>
      <c r="J663" s="10">
        <f t="shared" ca="1" si="476"/>
        <v>83403344.477013454</v>
      </c>
      <c r="K663" s="82">
        <f t="shared" ca="1" si="452"/>
        <v>2249832.832292099</v>
      </c>
      <c r="L663" s="82">
        <f t="shared" ca="1" si="453"/>
        <v>2596909.4377209195</v>
      </c>
      <c r="M663" s="82">
        <f t="shared" ca="1" si="454"/>
        <v>7778311.98309422</v>
      </c>
      <c r="N663" s="82">
        <f t="shared" ca="1" si="455"/>
        <v>3496312.733215793</v>
      </c>
      <c r="O663" s="82">
        <f t="shared" ca="1" si="477"/>
        <v>16121366.986323033</v>
      </c>
      <c r="P663" s="10">
        <f ca="1">IF(IF($A663&gt;='key variables'!$B$26,K663*SUMPRODUCT(Z663:AC663,'control variables'!$O$3:$R$3)/J663+F$65*'key variables'!$B$25/scenario!J$65,K663*SUMPRODUCT(Z663:AC663,'control variables'!$O$7:$R$7)/J663+F$65*'key variables'!$B$25/scenario!J$65)&lt;'key variables'!$B$28,0,IF($A663&gt;='key variables'!$B$26,K663*SUMPRODUCT(Z663:AC663,'control variables'!$O$3:$R$3)/J663+F$65*'key variables'!$B$25/scenario!J$65,K663*SUMPRODUCT(Z663:AC663,'control variables'!$O$7:$R$7)/J663+F$65*'key variables'!$B$25/scenario!J$65))</f>
        <v>3.4597228529017227E-29</v>
      </c>
      <c r="Q663" s="10">
        <f ca="1">IF(IF($A663&gt;='key variables'!$B$26,L663*SUMPRODUCT(Z663:AC663,'control variables'!$O$4:$R$4)/J663+G$65*'key variables'!$B$25/scenario!J$65,L663*SUMPRODUCT(Z663:AC663,'control variables'!$O$7:$R$7)/J663+G$65*'key variables'!$B$25/scenario!J$65)&lt;'key variables'!$B$28,0,IF($A663&gt;='key variables'!$B$26,L663*SUMPRODUCT(Z663:AC663,'control variables'!$O$4:$R$4)/J663+G$65*'key variables'!$B$25/scenario!J$65,L663*SUMPRODUCT(Z663:AC663,'control variables'!$O$7:$R$7)/J663+G$65*'key variables'!$B$25/scenario!J$65))</f>
        <v>3.9934464461725601E-29</v>
      </c>
      <c r="R663" s="10">
        <f ca="1">IF(IF($A663&gt;='key variables'!$B$26,M663*SUMPRODUCT(Z663:AC663,'control variables'!$O$5:$R$5)/J663+H$65*'key variables'!$B$25/scenario!J$65,M663*SUMPRODUCT(Z663:AC663,'control variables'!$O$7:$R$7)/J663+H$65*'key variables'!$B$25/scenario!J$65)&lt;'key variables'!$B$28,0,IF($A663&gt;='key variables'!$B$26,M663*SUMPRODUCT(Z663:AC663,'control variables'!$O$5:$R$5)/J663+H$65*'key variables'!$B$25/scenario!J$65,M663*SUMPRODUCT(Z663:AC663,'control variables'!$O$7:$R$7)/J663+H$65*'key variables'!$B$25/scenario!J$65))</f>
        <v>1.1961245892875529E-28</v>
      </c>
      <c r="S663" s="10">
        <f ca="1">IF(IF($A663&gt;='key variables'!$B$26,N663*SUMPRODUCT(Z663:AC663,'control variables'!$O$6:$R$6)/J663+I$65*'key variables'!$B$25/scenario!J$65,N663*SUMPRODUCT(Z663:AC663,'control variables'!$O$7:$R$7)/J663+I$65*'key variables'!$B$25/scenario!J$65)&lt;'key variables'!$B$28,0,IF($A663&gt;='key variables'!$B$26,N663*SUMPRODUCT(Z663:AC663,'control variables'!$O$6:$R$6)/J663+I$65*'key variables'!$B$25/scenario!J$65,N663*SUMPRODUCT(Z663:AC663,'control variables'!$O$7:$R$7)/J663+I$65*'key variables'!$B$25/scenario!J$65))</f>
        <v>5.3765208198488434E-29</v>
      </c>
      <c r="T663" s="10">
        <f t="shared" ca="1" si="498"/>
        <v>2.4790936011798656E-28</v>
      </c>
      <c r="U663" s="82">
        <f ca="1">SUMPRODUCT(P633:P662,'control variables'!AD$7:AD$36)</f>
        <v>7.3352524889948543E-29</v>
      </c>
      <c r="V663" s="82">
        <f ca="1">SUMPRODUCT(Q633:Q662,'control variables'!AE$7:AE$36)</f>
        <v>8.4668452443774485E-29</v>
      </c>
      <c r="W663" s="82">
        <f ca="1">SUMPRODUCT(R633:R662,'control variables'!AF$7:AF$36)</f>
        <v>2.5360054096127056E-28</v>
      </c>
      <c r="X663" s="82">
        <f ca="1">SUMPRODUCT(S633:S662,'control variables'!AG$7:AG$36)</f>
        <v>1.1399218782178324E-28</v>
      </c>
      <c r="Y663" s="82">
        <f t="shared" ca="1" si="492"/>
        <v>5.2561370611677688E-28</v>
      </c>
      <c r="Z663" s="10">
        <f ca="1">IF($A663&gt;='key variables'!$B$26,SUMPRODUCT(P633:P662,'control variables'!V$7:V$36)*$E663,SUMPRODUCT(P633:P662,'control variables'!Z$7:Z$36)*$E663)</f>
        <v>1.7898758656158556E-28</v>
      </c>
      <c r="AA663" s="10">
        <f ca="1">IF($A663&gt;='key variables'!$B$26,SUMPRODUCT(Q633:Q662,'control variables'!W$7:W$36)*$E663,SUMPRODUCT(Q633:Q662,'control variables'!AA$7:AA$36)*$E663)</f>
        <v>2.0659959535888041E-28</v>
      </c>
      <c r="AB663" s="10">
        <f ca="1">IF($A663&gt;='key variables'!$B$26,SUMPRODUCT(R633:R662,'control variables'!X$7:X$36)*$E663,SUMPRODUCT(R633:R662,'control variables'!AB$7:AB$36)*$E663)</f>
        <v>6.1881099315219729E-28</v>
      </c>
      <c r="AC663" s="10">
        <f ca="1">IF($A663&gt;='key variables'!$B$26,SUMPRODUCT(S633:S662,'control variables'!Y$7:Y$36)*$E663,SUMPRODUCT(S633:S662,'control variables'!AC$7:AC$36)*$E663)</f>
        <v>2.7815247826447732E-28</v>
      </c>
      <c r="AD663" s="10">
        <f t="shared" ca="1" si="493"/>
        <v>1.2825506533371406E-27</v>
      </c>
      <c r="AE663" s="82">
        <f ca="1">SUMPRODUCT(P633:P662,'control variables'!AL$7:AL$36)</f>
        <v>2.4370065879754391E-28</v>
      </c>
      <c r="AF663" s="82">
        <f ca="1">SUMPRODUCT(Q633:Q662,'control variables'!AM$7:AM$36)</f>
        <v>2.8056030079694125E-28</v>
      </c>
      <c r="AG663" s="82">
        <f ca="1">SUMPRODUCT(R633:R662,'control variables'!AN$7:AN$36)</f>
        <v>7.9995115203033788E-28</v>
      </c>
      <c r="AH663" s="82">
        <f ca="1">SUMPRODUCT(S633:S662,'control variables'!AO$7:AO$36)</f>
        <v>3.4637091392751384E-28</v>
      </c>
      <c r="AI663" s="82">
        <f t="shared" ca="1" si="456"/>
        <v>1.670583025552337E-27</v>
      </c>
      <c r="AJ663" s="10">
        <f ca="1">SUMPRODUCT(P633:P662,'control variables'!AP$7:AP$36)</f>
        <v>2.3285692734205502E-31</v>
      </c>
      <c r="AK663" s="10">
        <f ca="1">SUMPRODUCT(Q633:Q662,'control variables'!AQ$7:AQ$36)</f>
        <v>6.7194809273585962E-31</v>
      </c>
      <c r="AL663" s="10">
        <f ca="1">SUMPRODUCT(R633:R662,'control variables'!AR$7:AR$36)</f>
        <v>2.4151578761244407E-29</v>
      </c>
      <c r="AM663" s="10">
        <f ca="1">SUMPRODUCT(S633:S662,'control variables'!AS$7:AS$36)</f>
        <v>1.8093358501975826E-29</v>
      </c>
      <c r="AN663" s="10">
        <f t="shared" ca="1" si="478"/>
        <v>4.3149742283298149E-29</v>
      </c>
      <c r="AO663" s="82">
        <f ca="1">SUMPRODUCT(P633:P662,'control variables'!AX$7:AX$36)</f>
        <v>3.1664988560119529E-31</v>
      </c>
      <c r="AP663" s="82">
        <f ca="1">SUMPRODUCT(Q633:Q662,'control variables'!AY$7:AY$36)</f>
        <v>7.3099748974081261E-31</v>
      </c>
      <c r="AQ663" s="82">
        <f ca="1">SUMPRODUCT(R633:R662,'control variables'!AZ$7:AZ$36)</f>
        <v>6.5684922833344515E-30</v>
      </c>
      <c r="AR663" s="82">
        <f ca="1">SUMPRODUCT(S633:S662,'control variables'!BA$7:BA$36)</f>
        <v>4.9208412781089952E-30</v>
      </c>
      <c r="AS663" s="82">
        <f t="shared" ca="1" si="479"/>
        <v>1.2536980936785455E-29</v>
      </c>
      <c r="AT663" s="10">
        <f ca="1">SUMPRODUCT(P633:P662,'control variables'!AT$7:AT$36)</f>
        <v>-2.7945588064244242E-31</v>
      </c>
      <c r="AU663" s="10">
        <f ca="1">SUMPRODUCT(Q633:Q662,'control variables'!AU$7:AU$36)</f>
        <v>3.0314815215655219E-31</v>
      </c>
      <c r="AV663" s="10">
        <f ca="1">SUMPRODUCT(R633:R662,'control variables'!AV$7:AV$36)</f>
        <v>1.3053802363760017E-28</v>
      </c>
      <c r="AW663" s="10">
        <f ca="1">SUMPRODUCT(S633:S662,'control variables'!AW$7:AW$36)</f>
        <v>9.7793659088015632E-29</v>
      </c>
      <c r="AX663" s="10">
        <f t="shared" ca="1" si="457"/>
        <v>2.2835537499712992E-28</v>
      </c>
      <c r="AY663" s="82">
        <f ca="1">SUMPRODUCT(P633:P662,'control variables'!BB$7:BB$36)</f>
        <v>1.0128778832273502E-30</v>
      </c>
      <c r="AZ663" s="82">
        <f ca="1">SUMPRODUCT(Q633:Q662,'control variables'!BC$7:BC$36)</f>
        <v>2.582836795993202E-30</v>
      </c>
      <c r="BA663" s="82">
        <f ca="1">SUMPRODUCT(R633:R662,'control variables'!BD$7:BD$36)</f>
        <v>1.8080651484524771E-29</v>
      </c>
      <c r="BB663" s="82">
        <f ca="1">SUMPRODUCT(S633:S662,'control variables'!BE$7:BE$36)</f>
        <v>2.5693896449117695E-30</v>
      </c>
      <c r="BC663" s="82">
        <f t="shared" ca="1" si="480"/>
        <v>2.4245755808657093E-29</v>
      </c>
      <c r="BD663" s="10">
        <f ca="1">SUMPRODUCT(P633:P662,'control variables'!BF$7:BF$36)</f>
        <v>2.1188523082913288E-31</v>
      </c>
      <c r="BE663" s="10">
        <f ca="1">SUMPRODUCT(Q633:Q662,'control variables'!BG$7:BG$36)</f>
        <v>2.4457228455203352E-31</v>
      </c>
      <c r="BF663" s="10">
        <f ca="1">SUMPRODUCT(R633:R662,'control variables'!BH$7:BH$36)</f>
        <v>7.3254750590507555E-30</v>
      </c>
      <c r="BG663" s="10">
        <f ca="1">SUMPRODUCT(S633:S662,'control variables'!BI$7:BI$36)</f>
        <v>1.6463823887162549E-29</v>
      </c>
      <c r="BH663" s="10">
        <f t="shared" ca="1" si="481"/>
        <v>2.4245756461594472E-29</v>
      </c>
      <c r="BI663" s="82">
        <f t="shared" ca="1" si="458"/>
        <v>2.4443408080012881E-28</v>
      </c>
      <c r="BJ663" s="82">
        <f t="shared" ca="1" si="459"/>
        <v>2.8344628574509104E-28</v>
      </c>
      <c r="BK663" s="82">
        <f t="shared" ca="1" si="460"/>
        <v>9.485698271524628E-28</v>
      </c>
      <c r="BL663" s="82">
        <f t="shared" ca="1" si="461"/>
        <v>4.4673396266044125E-28</v>
      </c>
      <c r="BM663" s="82">
        <f t="shared" ca="1" si="451"/>
        <v>1.923184156358124E-27</v>
      </c>
      <c r="BN663" s="10">
        <f ca="1">BN662+BI663-INDIRECT(ADDRESS(MAX($D663-'key variables'!$B$9*30,34),scenario!BI$4),TRUE)</f>
        <v>9439390.0751690175</v>
      </c>
      <c r="BO663" s="10">
        <f ca="1">BO662+BJ663-INDIRECT(ADDRESS(MAX($D663-'key variables'!$B$9*30,34),scenario!BJ$4),TRUE)</f>
        <v>10895583.360992203</v>
      </c>
      <c r="BP663" s="10">
        <f ca="1">BP662+BK663-INDIRECT(ADDRESS(MAX($D663-'key variables'!$B$9*30,34),scenario!BK$4),TRUE)</f>
        <v>32531162.537994072</v>
      </c>
      <c r="BQ663" s="10">
        <f ca="1">BQ662+BL663-INDIRECT(ADDRESS(MAX($D663-'key variables'!$B$9*30,34),scenario!BL$4),TRUE)</f>
        <v>14415841.516535141</v>
      </c>
      <c r="BR663" s="10">
        <f t="shared" ca="1" si="482"/>
        <v>67281977.490690395</v>
      </c>
      <c r="BS663" s="82">
        <f t="shared" ca="1" si="463"/>
        <v>-2.3433848477536824E-9</v>
      </c>
      <c r="BT663" s="82">
        <f t="shared" ca="1" si="464"/>
        <v>-3.4288309057018498E-10</v>
      </c>
      <c r="BU663" s="82">
        <f t="shared" ca="1" si="465"/>
        <v>-4.2578247660364599E-9</v>
      </c>
      <c r="BV663" s="82">
        <f t="shared" ca="1" si="466"/>
        <v>-2.9943922343414556E-9</v>
      </c>
      <c r="BW663" s="82">
        <f t="shared" ca="1" si="483"/>
        <v>-9.9384849387017825E-9</v>
      </c>
      <c r="BX663" s="10">
        <f t="shared" ca="1" si="467"/>
        <v>-1.8625994260191893E-12</v>
      </c>
      <c r="BY663" s="10">
        <f t="shared" ca="1" si="468"/>
        <v>2.8902850229962428E-12</v>
      </c>
      <c r="BZ663" s="10">
        <f t="shared" ca="1" si="469"/>
        <v>-3.5034723983035463E-11</v>
      </c>
      <c r="CA663" s="10">
        <f t="shared" ca="1" si="470"/>
        <v>-2.0257049910634696E-11</v>
      </c>
      <c r="CB663" s="10">
        <v>0</v>
      </c>
      <c r="CC663" s="82">
        <f t="shared" ca="1" si="471"/>
        <v>3.9725652202851362E-13</v>
      </c>
      <c r="CD663" s="82">
        <f t="shared" ca="1" si="472"/>
        <v>3.4270724516460853E-13</v>
      </c>
      <c r="CE663" s="82">
        <f t="shared" ca="1" si="473"/>
        <v>1.8915613015532971E-10</v>
      </c>
      <c r="CF663" s="82">
        <f t="shared" ca="1" si="474"/>
        <v>3.7028113764059381E-11</v>
      </c>
      <c r="CG663" s="82">
        <f t="shared" ca="1" si="484"/>
        <v>2.269242076865822E-10</v>
      </c>
      <c r="CH663" s="13" t="str">
        <f t="shared" ca="1" si="485"/>
        <v/>
      </c>
      <c r="CI663" s="81">
        <f t="shared" ca="1" si="494"/>
        <v>0.1131775965863165</v>
      </c>
      <c r="CJ663" s="81">
        <f t="shared" ca="1" si="495"/>
        <v>0.13063724757458739</v>
      </c>
      <c r="CK663" s="81">
        <f t="shared" ca="1" si="496"/>
        <v>0.39004625943939081</v>
      </c>
      <c r="CL663" s="81">
        <f t="shared" ca="1" si="497"/>
        <v>0.17284488538116416</v>
      </c>
      <c r="CM663" s="89">
        <f t="shared" ca="1" si="486"/>
        <v>0.80670598898145884</v>
      </c>
    </row>
    <row r="664" spans="1:91" x14ac:dyDescent="0.3">
      <c r="A664">
        <v>599</v>
      </c>
      <c r="B664" s="3">
        <f t="shared" si="499"/>
        <v>1.8527777777777779</v>
      </c>
      <c r="C664" s="3">
        <f t="shared" si="487"/>
        <v>19.966666666666665</v>
      </c>
      <c r="D664" s="4">
        <f t="shared" ca="1" si="475"/>
        <v>664</v>
      </c>
      <c r="E664" s="58">
        <f>(0.5*(COS(B664*2*PI())+1)*('key variables'!$B$4-'key variables'!$B$6)+'key variables'!$B$6)/'key variables'!$B$4</f>
        <v>1</v>
      </c>
      <c r="F664" s="10">
        <f t="shared" ca="1" si="488"/>
        <v>11689222.907461114</v>
      </c>
      <c r="G664" s="10">
        <f t="shared" ca="1" si="489"/>
        <v>13492492.798713122</v>
      </c>
      <c r="H664" s="10">
        <f t="shared" ca="1" si="490"/>
        <v>40309474.521088287</v>
      </c>
      <c r="I664" s="10">
        <f t="shared" ca="1" si="491"/>
        <v>17912154.249750931</v>
      </c>
      <c r="J664" s="10">
        <f t="shared" ca="1" si="476"/>
        <v>83403344.477013454</v>
      </c>
      <c r="K664" s="82">
        <f t="shared" ca="1" si="452"/>
        <v>2249832.832292099</v>
      </c>
      <c r="L664" s="82">
        <f t="shared" ca="1" si="453"/>
        <v>2596909.4377209195</v>
      </c>
      <c r="M664" s="82">
        <f t="shared" ca="1" si="454"/>
        <v>7778311.98309422</v>
      </c>
      <c r="N664" s="82">
        <f t="shared" ca="1" si="455"/>
        <v>3496312.733215793</v>
      </c>
      <c r="O664" s="82">
        <f t="shared" ca="1" si="477"/>
        <v>16121366.986323033</v>
      </c>
      <c r="P664" s="10">
        <f ca="1">IF(IF($A664&gt;='key variables'!$B$26,K664*SUMPRODUCT(Z664:AC664,'control variables'!$O$3:$R$3)/J664+F$65*'key variables'!$B$25/scenario!J$65,K664*SUMPRODUCT(Z664:AC664,'control variables'!$O$7:$R$7)/J664+F$65*'key variables'!$B$25/scenario!J$65)&lt;'key variables'!$B$28,0,IF($A664&gt;='key variables'!$B$26,K664*SUMPRODUCT(Z664:AC664,'control variables'!$O$3:$R$3)/J664+F$65*'key variables'!$B$25/scenario!J$65,K664*SUMPRODUCT(Z664:AC664,'control variables'!$O$7:$R$7)/J664+F$65*'key variables'!$B$25/scenario!J$65))</f>
        <v>2.976915853068605E-29</v>
      </c>
      <c r="Q664" s="10">
        <f ca="1">IF(IF($A664&gt;='key variables'!$B$26,L664*SUMPRODUCT(Z664:AC664,'control variables'!$O$4:$R$4)/J664+G$65*'key variables'!$B$25/scenario!J$65,L664*SUMPRODUCT(Z664:AC664,'control variables'!$O$7:$R$7)/J664+G$65*'key variables'!$B$25/scenario!J$65)&lt;'key variables'!$B$28,0,IF($A664&gt;='key variables'!$B$26,L664*SUMPRODUCT(Z664:AC664,'control variables'!$O$4:$R$4)/J664+G$65*'key variables'!$B$25/scenario!J$65,L664*SUMPRODUCT(Z664:AC664,'control variables'!$O$7:$R$7)/J664+G$65*'key variables'!$B$25/scenario!J$65))</f>
        <v>3.4361579061226819E-29</v>
      </c>
      <c r="R664" s="10">
        <f ca="1">IF(IF($A664&gt;='key variables'!$B$26,M664*SUMPRODUCT(Z664:AC664,'control variables'!$O$5:$R$5)/J664+H$65*'key variables'!$B$25/scenario!J$65,M664*SUMPRODUCT(Z664:AC664,'control variables'!$O$7:$R$7)/J664+H$65*'key variables'!$B$25/scenario!J$65)&lt;'key variables'!$B$28,0,IF($A664&gt;='key variables'!$B$26,M664*SUMPRODUCT(Z664:AC664,'control variables'!$O$5:$R$5)/J664+H$65*'key variables'!$B$25/scenario!J$65,M664*SUMPRODUCT(Z664:AC664,'control variables'!$O$7:$R$7)/J664+H$65*'key variables'!$B$25/scenario!J$65))</f>
        <v>1.0292044777831915E-28</v>
      </c>
      <c r="S664" s="10">
        <f ca="1">IF(IF($A664&gt;='key variables'!$B$26,N664*SUMPRODUCT(Z664:AC664,'control variables'!$O$6:$R$6)/J664+I$65*'key variables'!$B$25/scenario!J$65,N664*SUMPRODUCT(Z664:AC664,'control variables'!$O$7:$R$7)/J664+I$65*'key variables'!$B$25/scenario!J$65)&lt;'key variables'!$B$28,0,IF($A664&gt;='key variables'!$B$26,N664*SUMPRODUCT(Z664:AC664,'control variables'!$O$6:$R$6)/J664+I$65*'key variables'!$B$25/scenario!J$65,N664*SUMPRODUCT(Z664:AC664,'control variables'!$O$7:$R$7)/J664+I$65*'key variables'!$B$25/scenario!J$65))</f>
        <v>4.6262231812982999E-29</v>
      </c>
      <c r="T664" s="10">
        <f t="shared" ca="1" si="498"/>
        <v>2.1331341718321502E-28</v>
      </c>
      <c r="U664" s="82">
        <f ca="1">SUMPRODUCT(P634:P663,'control variables'!AD$7:AD$36)</f>
        <v>6.3116123311539747E-29</v>
      </c>
      <c r="V664" s="82">
        <f ca="1">SUMPRODUCT(Q634:Q663,'control variables'!AE$7:AE$36)</f>
        <v>7.285290442361837E-29</v>
      </c>
      <c r="W664" s="82">
        <f ca="1">SUMPRODUCT(R634:R663,'control variables'!AF$7:AF$36)</f>
        <v>2.1821038933832351E-28</v>
      </c>
      <c r="X664" s="82">
        <f ca="1">SUMPRODUCT(S634:S663,'control variables'!AG$7:AG$36)</f>
        <v>9.8084489850979378E-29</v>
      </c>
      <c r="Y664" s="82">
        <f t="shared" ca="1" si="492"/>
        <v>4.5226390692446099E-28</v>
      </c>
      <c r="Z664" s="10">
        <f ca="1">IF($A664&gt;='key variables'!$B$26,SUMPRODUCT(P634:P663,'control variables'!V$7:V$36)*$E664,SUMPRODUCT(P634:P663,'control variables'!Z$7:Z$36)*$E664)</f>
        <v>1.5400973042993305E-28</v>
      </c>
      <c r="AA664" s="10">
        <f ca="1">IF($A664&gt;='key variables'!$B$26,SUMPRODUCT(Q634:Q663,'control variables'!W$7:W$36)*$E664,SUMPRODUCT(Q634:Q663,'control variables'!AA$7:AA$36)*$E664)</f>
        <v>1.7776846204474888E-28</v>
      </c>
      <c r="AB664" s="10">
        <f ca="1">IF($A664&gt;='key variables'!$B$26,SUMPRODUCT(R634:R663,'control variables'!X$7:X$36)*$E664,SUMPRODUCT(R634:R663,'control variables'!AB$7:AB$36)*$E664)</f>
        <v>5.3245544047635662E-28</v>
      </c>
      <c r="AC664" s="10">
        <f ca="1">IF($A664&gt;='key variables'!$B$26,SUMPRODUCT(S634:S663,'control variables'!Y$7:Y$36)*$E664,SUMPRODUCT(S634:S663,'control variables'!AC$7:AC$36)*$E664)</f>
        <v>2.3933608480267605E-28</v>
      </c>
      <c r="AD664" s="10">
        <f t="shared" ca="1" si="493"/>
        <v>1.1035697177537147E-27</v>
      </c>
      <c r="AE664" s="82">
        <f ca="1">SUMPRODUCT(P634:P663,'control variables'!AL$7:AL$36)</f>
        <v>2.0969204338700227E-28</v>
      </c>
      <c r="AF664" s="82">
        <f ca="1">SUMPRODUCT(Q634:Q663,'control variables'!AM$7:AM$36)</f>
        <v>2.4140789383855182E-28</v>
      </c>
      <c r="AG664" s="82">
        <f ca="1">SUMPRODUCT(R634:R663,'control variables'!AN$7:AN$36)</f>
        <v>6.8831735009129424E-28</v>
      </c>
      <c r="AH664" s="82">
        <f ca="1">SUMPRODUCT(S634:S663,'control variables'!AO$7:AO$36)</f>
        <v>2.980345850095661E-28</v>
      </c>
      <c r="AI664" s="82">
        <f t="shared" ca="1" si="456"/>
        <v>1.4374518723264144E-27</v>
      </c>
      <c r="AJ664" s="10">
        <f ca="1">SUMPRODUCT(P634:P663,'control variables'!AP$7:AP$36)</f>
        <v>2.0036156304254661E-31</v>
      </c>
      <c r="AK664" s="10">
        <f ca="1">SUMPRODUCT(Q634:Q663,'control variables'!AQ$7:AQ$36)</f>
        <v>5.7817721671748442E-31</v>
      </c>
      <c r="AL664" s="10">
        <f ca="1">SUMPRODUCT(R634:R663,'control variables'!AR$7:AR$36)</f>
        <v>2.0781207266553784E-29</v>
      </c>
      <c r="AM664" s="10">
        <f ca="1">SUMPRODUCT(S634:S663,'control variables'!AS$7:AS$36)</f>
        <v>1.556841632982544E-29</v>
      </c>
      <c r="AN664" s="10">
        <f t="shared" ca="1" si="478"/>
        <v>3.7128162376139252E-29</v>
      </c>
      <c r="AO664" s="82">
        <f ca="1">SUMPRODUCT(P634:P663,'control variables'!AX$7:AX$36)</f>
        <v>2.7246114917209395E-31</v>
      </c>
      <c r="AP664" s="82">
        <f ca="1">SUMPRODUCT(Q634:Q663,'control variables'!AY$7:AY$36)</f>
        <v>6.2898622470225824E-31</v>
      </c>
      <c r="AQ664" s="82">
        <f ca="1">SUMPRODUCT(R634:R663,'control variables'!AZ$7:AZ$36)</f>
        <v>5.6518541051971894E-30</v>
      </c>
      <c r="AR664" s="82">
        <f ca="1">SUMPRODUCT(S634:S663,'control variables'!BA$7:BA$36)</f>
        <v>4.2341340720256728E-30</v>
      </c>
      <c r="AS664" s="82">
        <f t="shared" ca="1" si="479"/>
        <v>1.0787435551097214E-29</v>
      </c>
      <c r="AT664" s="10">
        <f ca="1">SUMPRODUCT(P634:P663,'control variables'!AT$7:AT$36)</f>
        <v>-2.4045759637075951E-31</v>
      </c>
      <c r="AU664" s="10">
        <f ca="1">SUMPRODUCT(Q634:Q663,'control variables'!AU$7:AU$36)</f>
        <v>2.6084359307173928E-31</v>
      </c>
      <c r="AV664" s="10">
        <f ca="1">SUMPRODUCT(R634:R663,'control variables'!AV$7:AV$36)</f>
        <v>1.1232134148233604E-28</v>
      </c>
      <c r="AW664" s="10">
        <f ca="1">SUMPRODUCT(S634:S663,'control variables'!AW$7:AW$36)</f>
        <v>8.4146478329768713E-29</v>
      </c>
      <c r="AX664" s="10">
        <f t="shared" ca="1" si="457"/>
        <v>1.9648820580880572E-28</v>
      </c>
      <c r="AY664" s="82">
        <f ca="1">SUMPRODUCT(P634:P663,'control variables'!BB$7:BB$36)</f>
        <v>8.7152999127462806E-31</v>
      </c>
      <c r="AZ664" s="82">
        <f ca="1">SUMPRODUCT(Q634:Q663,'control variables'!BC$7:BC$36)</f>
        <v>2.2223999235754671E-30</v>
      </c>
      <c r="BA664" s="82">
        <f ca="1">SUMPRODUCT(R634:R663,'control variables'!BD$7:BD$36)</f>
        <v>1.5557482586487149E-29</v>
      </c>
      <c r="BB664" s="82">
        <f ca="1">SUMPRODUCT(S634:S663,'control variables'!BE$7:BE$36)</f>
        <v>2.2108293328273238E-30</v>
      </c>
      <c r="BC664" s="82">
        <f t="shared" ca="1" si="480"/>
        <v>2.0862241834164568E-29</v>
      </c>
      <c r="BD664" s="10">
        <f ca="1">SUMPRODUCT(P634:P663,'control variables'!BF$7:BF$36)</f>
        <v>1.8231648299727663E-31</v>
      </c>
      <c r="BE664" s="10">
        <f ca="1">SUMPRODUCT(Q634:Q663,'control variables'!BG$7:BG$36)</f>
        <v>2.1044203309334734E-31</v>
      </c>
      <c r="BF664" s="10">
        <f ca="1">SUMPRODUCT(R634:R663,'control variables'!BH$7:BH$36)</f>
        <v>6.3031993491203285E-30</v>
      </c>
      <c r="BG664" s="10">
        <f ca="1">SUMPRODUCT(S634:S663,'control variables'!BI$7:BI$36)</f>
        <v>1.4166284530773079E-29</v>
      </c>
      <c r="BH664" s="10">
        <f t="shared" ca="1" si="481"/>
        <v>2.0862242395984031E-29</v>
      </c>
      <c r="BI664" s="82">
        <f t="shared" ca="1" si="458"/>
        <v>2.1032311578190615E-28</v>
      </c>
      <c r="BJ664" s="82">
        <f t="shared" ca="1" si="459"/>
        <v>2.4389113735519901E-28</v>
      </c>
      <c r="BK664" s="82">
        <f t="shared" ca="1" si="460"/>
        <v>8.1619617416011747E-28</v>
      </c>
      <c r="BL664" s="82">
        <f t="shared" ca="1" si="461"/>
        <v>3.8439189267216216E-28</v>
      </c>
      <c r="BM664" s="82">
        <f t="shared" ca="1" si="451"/>
        <v>1.6548023199693847E-27</v>
      </c>
      <c r="BN664" s="10">
        <f ca="1">BN663+BI664-INDIRECT(ADDRESS(MAX($D664-'key variables'!$B$9*30,34),scenario!BI$4),TRUE)</f>
        <v>9439390.0751690175</v>
      </c>
      <c r="BO664" s="10">
        <f ca="1">BO663+BJ664-INDIRECT(ADDRESS(MAX($D664-'key variables'!$B$9*30,34),scenario!BJ$4),TRUE)</f>
        <v>10895583.360992203</v>
      </c>
      <c r="BP664" s="10">
        <f ca="1">BP663+BK664-INDIRECT(ADDRESS(MAX($D664-'key variables'!$B$9*30,34),scenario!BK$4),TRUE)</f>
        <v>32531162.537994072</v>
      </c>
      <c r="BQ664" s="10">
        <f ca="1">BQ663+BL664-INDIRECT(ADDRESS(MAX($D664-'key variables'!$B$9*30,34),scenario!BL$4),TRUE)</f>
        <v>14415841.516535141</v>
      </c>
      <c r="BR664" s="10">
        <f t="shared" ca="1" si="482"/>
        <v>67281977.490690395</v>
      </c>
      <c r="BS664" s="82">
        <f t="shared" ca="1" si="463"/>
        <v>-2.3433848477536824E-9</v>
      </c>
      <c r="BT664" s="82">
        <f t="shared" ca="1" si="464"/>
        <v>-3.4288309057018498E-10</v>
      </c>
      <c r="BU664" s="82">
        <f t="shared" ca="1" si="465"/>
        <v>-4.2578247660364599E-9</v>
      </c>
      <c r="BV664" s="82">
        <f t="shared" ca="1" si="466"/>
        <v>-2.9943922343414556E-9</v>
      </c>
      <c r="BW664" s="82">
        <f t="shared" ca="1" si="483"/>
        <v>-9.9384849387017825E-9</v>
      </c>
      <c r="BX664" s="10">
        <f t="shared" ca="1" si="467"/>
        <v>-1.8625994260191893E-12</v>
      </c>
      <c r="BY664" s="10">
        <f t="shared" ca="1" si="468"/>
        <v>2.8902850229962428E-12</v>
      </c>
      <c r="BZ664" s="10">
        <f t="shared" ca="1" si="469"/>
        <v>-3.5034723983035463E-11</v>
      </c>
      <c r="CA664" s="10">
        <f t="shared" ca="1" si="470"/>
        <v>-2.0257049910634696E-11</v>
      </c>
      <c r="CB664" s="10">
        <v>0</v>
      </c>
      <c r="CC664" s="82">
        <f t="shared" ca="1" si="471"/>
        <v>3.9725652202851362E-13</v>
      </c>
      <c r="CD664" s="82">
        <f t="shared" ca="1" si="472"/>
        <v>3.4270724516460853E-13</v>
      </c>
      <c r="CE664" s="82">
        <f t="shared" ca="1" si="473"/>
        <v>1.8915613015532971E-10</v>
      </c>
      <c r="CF664" s="82">
        <f t="shared" ca="1" si="474"/>
        <v>3.7028113764059381E-11</v>
      </c>
      <c r="CG664" s="82">
        <f t="shared" ca="1" si="484"/>
        <v>2.269242076865822E-10</v>
      </c>
      <c r="CH664" s="13" t="str">
        <f t="shared" ca="1" si="485"/>
        <v/>
      </c>
      <c r="CI664" s="81">
        <f t="shared" ca="1" si="494"/>
        <v>0.1131775965863165</v>
      </c>
      <c r="CJ664" s="81">
        <f t="shared" ca="1" si="495"/>
        <v>0.13063724757458739</v>
      </c>
      <c r="CK664" s="81">
        <f t="shared" ca="1" si="496"/>
        <v>0.39004625943939081</v>
      </c>
      <c r="CL664" s="81">
        <f t="shared" ca="1" si="497"/>
        <v>0.17284488538116416</v>
      </c>
      <c r="CM664" s="89">
        <f t="shared" ca="1" si="486"/>
        <v>0.80670598898145884</v>
      </c>
    </row>
    <row r="665" spans="1:91" x14ac:dyDescent="0.3">
      <c r="A665">
        <v>600</v>
      </c>
      <c r="B665" s="3">
        <f t="shared" si="499"/>
        <v>1.8555555555555556</v>
      </c>
      <c r="C665" s="3">
        <f t="shared" si="487"/>
        <v>20</v>
      </c>
      <c r="D665" s="4">
        <f t="shared" ca="1" si="475"/>
        <v>665</v>
      </c>
      <c r="E665" s="58">
        <f>(0.5*(COS(B665*2*PI())+1)*('key variables'!$B$4-'key variables'!$B$6)+'key variables'!$B$6)/'key variables'!$B$4</f>
        <v>1</v>
      </c>
      <c r="F665" s="10">
        <f t="shared" ca="1" si="488"/>
        <v>11689222.907461114</v>
      </c>
      <c r="G665" s="10">
        <f t="shared" ca="1" si="489"/>
        <v>13492492.798713122</v>
      </c>
      <c r="H665" s="10">
        <f t="shared" ca="1" si="490"/>
        <v>40309474.521088287</v>
      </c>
      <c r="I665" s="10">
        <f t="shared" ca="1" si="491"/>
        <v>17912154.249750931</v>
      </c>
      <c r="J665" s="10">
        <f t="shared" ca="1" si="476"/>
        <v>83403344.477013454</v>
      </c>
      <c r="K665" s="82">
        <f t="shared" ca="1" si="452"/>
        <v>2249832.832292099</v>
      </c>
      <c r="L665" s="82">
        <f t="shared" ca="1" si="453"/>
        <v>2596909.4377209195</v>
      </c>
      <c r="M665" s="82">
        <f t="shared" ca="1" si="454"/>
        <v>7778311.98309422</v>
      </c>
      <c r="N665" s="82">
        <f t="shared" ca="1" si="455"/>
        <v>3496312.733215793</v>
      </c>
      <c r="O665" s="82">
        <f t="shared" ca="1" si="477"/>
        <v>16121366.986323033</v>
      </c>
      <c r="P665" s="10">
        <f ca="1">IF(IF($A665&gt;='key variables'!$B$26,K665*SUMPRODUCT(Z665:AC665,'control variables'!$O$3:$R$3)/J665+F$65*'key variables'!$B$25/scenario!J$65,K665*SUMPRODUCT(Z665:AC665,'control variables'!$O$7:$R$7)/J665+F$65*'key variables'!$B$25/scenario!J$65)&lt;'key variables'!$B$28,0,IF($A665&gt;='key variables'!$B$26,K665*SUMPRODUCT(Z665:AC665,'control variables'!$O$3:$R$3)/J665+F$65*'key variables'!$B$25/scenario!J$65,K665*SUMPRODUCT(Z665:AC665,'control variables'!$O$7:$R$7)/J665+F$65*'key variables'!$B$25/scenario!J$65))</f>
        <v>2.5614849434596932E-29</v>
      </c>
      <c r="Q665" s="10">
        <f ca="1">IF(IF($A665&gt;='key variables'!$B$26,L665*SUMPRODUCT(Z665:AC665,'control variables'!$O$4:$R$4)/J665+G$65*'key variables'!$B$25/scenario!J$65,L665*SUMPRODUCT(Z665:AC665,'control variables'!$O$7:$R$7)/J665+G$65*'key variables'!$B$25/scenario!J$65)&lt;'key variables'!$B$28,0,IF($A665&gt;='key variables'!$B$26,L665*SUMPRODUCT(Z665:AC665,'control variables'!$O$4:$R$4)/J665+G$65*'key variables'!$B$25/scenario!J$65,L665*SUMPRODUCT(Z665:AC665,'control variables'!$O$7:$R$7)/J665+G$65*'key variables'!$B$25/scenario!J$65))</f>
        <v>2.9566394128374432E-29</v>
      </c>
      <c r="R665" s="10">
        <f ca="1">IF(IF($A665&gt;='key variables'!$B$26,M665*SUMPRODUCT(Z665:AC665,'control variables'!$O$5:$R$5)/J665+H$65*'key variables'!$B$25/scenario!J$65,M665*SUMPRODUCT(Z665:AC665,'control variables'!$O$7:$R$7)/J665+H$65*'key variables'!$B$25/scenario!J$65)&lt;'key variables'!$B$28,0,IF($A665&gt;='key variables'!$B$26,M665*SUMPRODUCT(Z665:AC665,'control variables'!$O$5:$R$5)/J665+H$65*'key variables'!$B$25/scenario!J$65,M665*SUMPRODUCT(Z665:AC665,'control variables'!$O$7:$R$7)/J665+H$65*'key variables'!$B$25/scenario!J$65))</f>
        <v>8.8557819693339735E-29</v>
      </c>
      <c r="S665" s="10">
        <f ca="1">IF(IF($A665&gt;='key variables'!$B$26,N665*SUMPRODUCT(Z665:AC665,'control variables'!$O$6:$R$6)/J665+I$65*'key variables'!$B$25/scenario!J$65,N665*SUMPRODUCT(Z665:AC665,'control variables'!$O$7:$R$7)/J665+I$65*'key variables'!$B$25/scenario!J$65)&lt;'key variables'!$B$28,0,IF($A665&gt;='key variables'!$B$26,N665*SUMPRODUCT(Z665:AC665,'control variables'!$O$6:$R$6)/J665+I$65*'key variables'!$B$25/scenario!J$65,N665*SUMPRODUCT(Z665:AC665,'control variables'!$O$7:$R$7)/J665+I$65*'key variables'!$B$25/scenario!J$65))</f>
        <v>3.9806301584792252E-29</v>
      </c>
      <c r="T665" s="10">
        <f t="shared" ca="1" si="498"/>
        <v>1.8354536484110335E-28</v>
      </c>
      <c r="U665" s="82">
        <f ca="1">SUMPRODUCT(P635:P664,'control variables'!AD$7:AD$36)</f>
        <v>5.4308219490115581E-29</v>
      </c>
      <c r="V665" s="82">
        <f ca="1">SUMPRODUCT(Q635:Q664,'control variables'!AE$7:AE$36)</f>
        <v>6.2686225267686803E-29</v>
      </c>
      <c r="W665" s="82">
        <f ca="1">SUMPRODUCT(R635:R664,'control variables'!AF$7:AF$36)</f>
        <v>1.877589607447034E-28</v>
      </c>
      <c r="X665" s="82">
        <f ca="1">SUMPRODUCT(S635:S664,'control variables'!AG$7:AG$36)</f>
        <v>8.4396723434835626E-29</v>
      </c>
      <c r="Y665" s="82">
        <f t="shared" ca="1" si="492"/>
        <v>3.8915012893734144E-28</v>
      </c>
      <c r="Z665" s="10">
        <f ca="1">IF($A665&gt;='key variables'!$B$26,SUMPRODUCT(P635:P664,'control variables'!V$7:V$36)*$E665,SUMPRODUCT(P635:P664,'control variables'!Z$7:Z$36)*$E665)</f>
        <v>1.325175534390452E-28</v>
      </c>
      <c r="AA665" s="10">
        <f ca="1">IF($A665&gt;='key variables'!$B$26,SUMPRODUCT(Q635:Q664,'control variables'!W$7:W$36)*$E665,SUMPRODUCT(Q635:Q664,'control variables'!AA$7:AA$36)*$E665)</f>
        <v>1.5296073568227805E-28</v>
      </c>
      <c r="AB665" s="10">
        <f ca="1">IF($A665&gt;='key variables'!$B$26,SUMPRODUCT(R635:R664,'control variables'!X$7:X$36)*$E665,SUMPRODUCT(R635:R664,'control variables'!AB$7:AB$36)*$E665)</f>
        <v>4.5815087196284124E-28</v>
      </c>
      <c r="AC665" s="10">
        <f ca="1">IF($A665&gt;='key variables'!$B$26,SUMPRODUCT(S635:S664,'control variables'!Y$7:Y$36)*$E665,SUMPRODUCT(S635:S664,'control variables'!AC$7:AC$36)*$E665)</f>
        <v>2.0593654906863065E-28</v>
      </c>
      <c r="AD665" s="10">
        <f t="shared" ca="1" si="493"/>
        <v>9.4956571015279516E-28</v>
      </c>
      <c r="AE665" s="82">
        <f ca="1">SUMPRODUCT(P635:P664,'control variables'!AL$7:AL$36)</f>
        <v>1.8042935655888184E-28</v>
      </c>
      <c r="AF665" s="82">
        <f ca="1">SUMPRODUCT(Q635:Q664,'control variables'!AM$7:AM$36)</f>
        <v>2.0771923555123615E-28</v>
      </c>
      <c r="AG665" s="82">
        <f ca="1">SUMPRODUCT(R635:R664,'control variables'!AN$7:AN$36)</f>
        <v>5.9226213154916905E-28</v>
      </c>
      <c r="AH665" s="82">
        <f ca="1">SUMPRODUCT(S635:S664,'control variables'!AO$7:AO$36)</f>
        <v>2.5644362817489029E-28</v>
      </c>
      <c r="AI665" s="82">
        <f t="shared" ca="1" si="456"/>
        <v>1.2368543518341773E-27</v>
      </c>
      <c r="AJ665" s="10">
        <f ca="1">SUMPRODUCT(P635:P664,'control variables'!AP$7:AP$36)</f>
        <v>1.7240095196258336E-31</v>
      </c>
      <c r="AK665" s="10">
        <f ca="1">SUMPRODUCT(Q635:Q664,'control variables'!AQ$7:AQ$36)</f>
        <v>4.9749213896881293E-31</v>
      </c>
      <c r="AL665" s="10">
        <f ca="1">SUMPRODUCT(R635:R664,'control variables'!AR$7:AR$36)</f>
        <v>1.7881173720554591E-29</v>
      </c>
      <c r="AM665" s="10">
        <f ca="1">SUMPRODUCT(S635:S664,'control variables'!AS$7:AS$36)</f>
        <v>1.339583179056048E-29</v>
      </c>
      <c r="AN665" s="10">
        <f t="shared" ca="1" si="478"/>
        <v>3.194689860204647E-29</v>
      </c>
      <c r="AO665" s="82">
        <f ca="1">SUMPRODUCT(P635:P664,'control variables'!AX$7:AX$36)</f>
        <v>2.3443898508674453E-31</v>
      </c>
      <c r="AP665" s="82">
        <f ca="1">SUMPRODUCT(Q635:Q664,'control variables'!AY$7:AY$36)</f>
        <v>5.4121071059419688E-31</v>
      </c>
      <c r="AQ665" s="82">
        <f ca="1">SUMPRODUCT(R635:R664,'control variables'!AZ$7:AZ$36)</f>
        <v>4.8631334937366204E-30</v>
      </c>
      <c r="AR665" s="82">
        <f ca="1">SUMPRODUCT(S635:S664,'control variables'!BA$7:BA$36)</f>
        <v>3.6432573876428924E-30</v>
      </c>
      <c r="AS665" s="82">
        <f t="shared" ca="1" si="479"/>
        <v>9.282040577060453E-30</v>
      </c>
      <c r="AT665" s="10">
        <f ca="1">SUMPRODUCT(P635:P664,'control variables'!AT$7:AT$36)</f>
        <v>-2.0690155283002355E-31</v>
      </c>
      <c r="AU665" s="10">
        <f ca="1">SUMPRODUCT(Q635:Q664,'control variables'!AU$7:AU$36)</f>
        <v>2.2444266792508149E-31</v>
      </c>
      <c r="AV665" s="10">
        <f ca="1">SUMPRODUCT(R635:R664,'control variables'!AV$7:AV$36)</f>
        <v>9.6646811410415776E-29</v>
      </c>
      <c r="AW665" s="10">
        <f ca="1">SUMPRODUCT(S635:S664,'control variables'!AW$7:AW$36)</f>
        <v>7.2403772200911012E-29</v>
      </c>
      <c r="AX665" s="10">
        <f t="shared" ca="1" si="457"/>
        <v>1.6906812472642185E-28</v>
      </c>
      <c r="AY665" s="82">
        <f ca="1">SUMPRODUCT(P635:P664,'control variables'!BB$7:BB$36)</f>
        <v>7.4990730696077579E-31</v>
      </c>
      <c r="AZ665" s="82">
        <f ca="1">SUMPRODUCT(Q635:Q664,'control variables'!BC$7:BC$36)</f>
        <v>1.912262295461444E-30</v>
      </c>
      <c r="BA665" s="82">
        <f ca="1">SUMPRODUCT(R635:R664,'control variables'!BD$7:BD$36)</f>
        <v>1.3386423859561082E-29</v>
      </c>
      <c r="BB665" s="82">
        <f ca="1">SUMPRODUCT(S635:S664,'control variables'!BE$7:BE$36)</f>
        <v>1.9023063896007684E-30</v>
      </c>
      <c r="BC665" s="82">
        <f t="shared" ca="1" si="480"/>
        <v>1.7950899851584069E-29</v>
      </c>
      <c r="BD665" s="10">
        <f ca="1">SUMPRODUCT(P635:P664,'control variables'!BF$7:BF$36)</f>
        <v>1.5687407679349242E-31</v>
      </c>
      <c r="BE665" s="10">
        <f ca="1">SUMPRODUCT(Q635:Q664,'control variables'!BG$7:BG$36)</f>
        <v>1.8107468462167283E-31</v>
      </c>
      <c r="BF665" s="10">
        <f ca="1">SUMPRODUCT(R635:R664,'control variables'!BH$7:BH$36)</f>
        <v>5.4235830051272123E-30</v>
      </c>
      <c r="BG665" s="10">
        <f ca="1">SUMPRODUCT(S635:S664,'control variables'!BI$7:BI$36)</f>
        <v>1.2189368568458816E-29</v>
      </c>
      <c r="BH665" s="10">
        <f t="shared" ca="1" si="481"/>
        <v>1.7950900335001194E-29</v>
      </c>
      <c r="BI665" s="82">
        <f t="shared" ca="1" si="458"/>
        <v>1.809723623130126E-28</v>
      </c>
      <c r="BJ665" s="82">
        <f t="shared" ca="1" si="459"/>
        <v>2.0985594051462269E-28</v>
      </c>
      <c r="BK665" s="82">
        <f t="shared" ca="1" si="460"/>
        <v>7.0229536681914587E-28</v>
      </c>
      <c r="BL665" s="82">
        <f t="shared" ca="1" si="461"/>
        <v>3.3074970676540204E-28</v>
      </c>
      <c r="BM665" s="82">
        <f t="shared" ca="1" si="451"/>
        <v>1.4238733764121833E-27</v>
      </c>
      <c r="BN665" s="10">
        <f ca="1">BN664+BI665-INDIRECT(ADDRESS(MAX($D665-'key variables'!$B$9*30,34),scenario!BI$4),TRUE)</f>
        <v>9439390.0751690175</v>
      </c>
      <c r="BO665" s="10">
        <f ca="1">BO664+BJ665-INDIRECT(ADDRESS(MAX($D665-'key variables'!$B$9*30,34),scenario!BJ$4),TRUE)</f>
        <v>10895583.360992203</v>
      </c>
      <c r="BP665" s="10">
        <f ca="1">BP664+BK665-INDIRECT(ADDRESS(MAX($D665-'key variables'!$B$9*30,34),scenario!BK$4),TRUE)</f>
        <v>32531162.537994072</v>
      </c>
      <c r="BQ665" s="10">
        <f ca="1">BQ664+BL665-INDIRECT(ADDRESS(MAX($D665-'key variables'!$B$9*30,34),scenario!BL$4),TRUE)</f>
        <v>14415841.516535141</v>
      </c>
      <c r="BR665" s="10">
        <f t="shared" ca="1" si="482"/>
        <v>67281977.490690395</v>
      </c>
      <c r="BS665" s="82">
        <f t="shared" ca="1" si="463"/>
        <v>-2.3433848477536824E-9</v>
      </c>
      <c r="BT665" s="82">
        <f t="shared" ca="1" si="464"/>
        <v>-3.4288309057018498E-10</v>
      </c>
      <c r="BU665" s="82">
        <f t="shared" ca="1" si="465"/>
        <v>-4.2578247660364599E-9</v>
      </c>
      <c r="BV665" s="82">
        <f t="shared" ca="1" si="466"/>
        <v>-2.9943922343414556E-9</v>
      </c>
      <c r="BW665" s="82">
        <f t="shared" ca="1" si="483"/>
        <v>-9.9384849387017825E-9</v>
      </c>
      <c r="BX665" s="10">
        <f t="shared" ca="1" si="467"/>
        <v>-1.8625994260191893E-12</v>
      </c>
      <c r="BY665" s="10">
        <f t="shared" ca="1" si="468"/>
        <v>2.8902850229962428E-12</v>
      </c>
      <c r="BZ665" s="10">
        <f t="shared" ca="1" si="469"/>
        <v>-3.5034723983035463E-11</v>
      </c>
      <c r="CA665" s="10">
        <f t="shared" ca="1" si="470"/>
        <v>-2.0257049910634696E-11</v>
      </c>
      <c r="CB665" s="10">
        <v>0</v>
      </c>
      <c r="CC665" s="82">
        <f t="shared" ca="1" si="471"/>
        <v>3.9725652202851362E-13</v>
      </c>
      <c r="CD665" s="82">
        <f t="shared" ca="1" si="472"/>
        <v>3.4270724516460853E-13</v>
      </c>
      <c r="CE665" s="82">
        <f t="shared" ca="1" si="473"/>
        <v>1.8915613015532971E-10</v>
      </c>
      <c r="CF665" s="82">
        <f t="shared" ca="1" si="474"/>
        <v>3.7028113764059381E-11</v>
      </c>
      <c r="CG665" s="82">
        <f t="shared" ca="1" si="484"/>
        <v>2.269242076865822E-10</v>
      </c>
      <c r="CH665" s="13" t="str">
        <f t="shared" ca="1" si="485"/>
        <v/>
      </c>
      <c r="CI665" s="81">
        <f t="shared" ca="1" si="494"/>
        <v>0.1131775965863165</v>
      </c>
      <c r="CJ665" s="81">
        <f t="shared" ca="1" si="495"/>
        <v>0.13063724757458739</v>
      </c>
      <c r="CK665" s="81">
        <f t="shared" ca="1" si="496"/>
        <v>0.39004625943939081</v>
      </c>
      <c r="CL665" s="81">
        <f t="shared" ca="1" si="497"/>
        <v>0.17284488538116416</v>
      </c>
      <c r="CM665" s="89">
        <f t="shared" ca="1" si="486"/>
        <v>0.80670598898145884</v>
      </c>
    </row>
    <row r="666" spans="1:91" x14ac:dyDescent="0.3">
      <c r="A666">
        <v>601</v>
      </c>
      <c r="B666" s="3">
        <f t="shared" si="499"/>
        <v>1.8583333333333334</v>
      </c>
      <c r="C666" s="3">
        <f t="shared" si="487"/>
        <v>20.033333333333335</v>
      </c>
      <c r="D666" s="4">
        <f t="shared" ca="1" si="475"/>
        <v>666</v>
      </c>
      <c r="E666" s="58">
        <f>(0.5*(COS(B666*2*PI())+1)*('key variables'!$B$4-'key variables'!$B$6)+'key variables'!$B$6)/'key variables'!$B$4</f>
        <v>1</v>
      </c>
      <c r="F666" s="10">
        <f t="shared" ca="1" si="488"/>
        <v>11689222.907461114</v>
      </c>
      <c r="G666" s="10">
        <f t="shared" ca="1" si="489"/>
        <v>13492492.798713122</v>
      </c>
      <c r="H666" s="10">
        <f t="shared" ca="1" si="490"/>
        <v>40309474.521088287</v>
      </c>
      <c r="I666" s="10">
        <f t="shared" ca="1" si="491"/>
        <v>17912154.249750931</v>
      </c>
      <c r="J666" s="10">
        <f t="shared" ca="1" si="476"/>
        <v>83403344.477013454</v>
      </c>
      <c r="K666" s="82">
        <f t="shared" ca="1" si="452"/>
        <v>2249832.832292099</v>
      </c>
      <c r="L666" s="82">
        <f t="shared" ca="1" si="453"/>
        <v>2596909.4377209195</v>
      </c>
      <c r="M666" s="82">
        <f t="shared" ca="1" si="454"/>
        <v>7778311.98309422</v>
      </c>
      <c r="N666" s="82">
        <f t="shared" ca="1" si="455"/>
        <v>3496312.733215793</v>
      </c>
      <c r="O666" s="82">
        <f t="shared" ca="1" si="477"/>
        <v>16121366.986323033</v>
      </c>
      <c r="P666" s="10">
        <f ca="1">IF(IF($A666&gt;='key variables'!$B$26,K666*SUMPRODUCT(Z666:AC666,'control variables'!$O$3:$R$3)/J666+F$65*'key variables'!$B$25/scenario!J$65,K666*SUMPRODUCT(Z666:AC666,'control variables'!$O$7:$R$7)/J666+F$65*'key variables'!$B$25/scenario!J$65)&lt;'key variables'!$B$28,0,IF($A666&gt;='key variables'!$B$26,K666*SUMPRODUCT(Z666:AC666,'control variables'!$O$3:$R$3)/J666+F$65*'key variables'!$B$25/scenario!J$65,K666*SUMPRODUCT(Z666:AC666,'control variables'!$O$7:$R$7)/J666+F$65*'key variables'!$B$25/scenario!J$65))</f>
        <v>2.2040277385762917E-29</v>
      </c>
      <c r="Q666" s="10">
        <f ca="1">IF(IF($A666&gt;='key variables'!$B$26,L666*SUMPRODUCT(Z666:AC666,'control variables'!$O$4:$R$4)/J666+G$65*'key variables'!$B$25/scenario!J$65,L666*SUMPRODUCT(Z666:AC666,'control variables'!$O$7:$R$7)/J666+G$65*'key variables'!$B$25/scenario!J$65)&lt;'key variables'!$B$28,0,IF($A666&gt;='key variables'!$B$26,L666*SUMPRODUCT(Z666:AC666,'control variables'!$O$4:$R$4)/J666+G$65*'key variables'!$B$25/scenario!J$65,L666*SUMPRODUCT(Z666:AC666,'control variables'!$O$7:$R$7)/J666+G$65*'key variables'!$B$25/scenario!J$65))</f>
        <v>2.5440380961443612E-29</v>
      </c>
      <c r="R666" s="10">
        <f ca="1">IF(IF($A666&gt;='key variables'!$B$26,M666*SUMPRODUCT(Z666:AC666,'control variables'!$O$5:$R$5)/J666+H$65*'key variables'!$B$25/scenario!J$65,M666*SUMPRODUCT(Z666:AC666,'control variables'!$O$7:$R$7)/J666+H$65*'key variables'!$B$25/scenario!J$65)&lt;'key variables'!$B$28,0,IF($A666&gt;='key variables'!$B$26,M666*SUMPRODUCT(Z666:AC666,'control variables'!$O$5:$R$5)/J666+H$65*'key variables'!$B$25/scenario!J$65,M666*SUMPRODUCT(Z666:AC666,'control variables'!$O$7:$R$7)/J666+H$65*'key variables'!$B$25/scenario!J$65))</f>
        <v>7.6199507465513968E-29</v>
      </c>
      <c r="S666" s="10">
        <f ca="1">IF(IF($A666&gt;='key variables'!$B$26,N666*SUMPRODUCT(Z666:AC666,'control variables'!$O$6:$R$6)/J666+I$65*'key variables'!$B$25/scenario!J$65,N666*SUMPRODUCT(Z666:AC666,'control variables'!$O$7:$R$7)/J666+I$65*'key variables'!$B$25/scenario!J$65)&lt;'key variables'!$B$28,0,IF($A666&gt;='key variables'!$B$26,N666*SUMPRODUCT(Z666:AC666,'control variables'!$O$6:$R$6)/J666+I$65*'key variables'!$B$25/scenario!J$65,N666*SUMPRODUCT(Z666:AC666,'control variables'!$O$7:$R$7)/J666+I$65*'key variables'!$B$25/scenario!J$65))</f>
        <v>3.425130141288924E-29</v>
      </c>
      <c r="T666" s="10">
        <f t="shared" ca="1" si="498"/>
        <v>1.5793146722560975E-28</v>
      </c>
      <c r="U666" s="82">
        <f ca="1">SUMPRODUCT(P636:P665,'control variables'!AD$7:AD$36)</f>
        <v>4.6729465458904741E-29</v>
      </c>
      <c r="V666" s="82">
        <f ca="1">SUMPRODUCT(Q636:Q665,'control variables'!AE$7:AE$36)</f>
        <v>5.3938314050760598E-29</v>
      </c>
      <c r="W666" s="82">
        <f ca="1">SUMPRODUCT(R636:R665,'control variables'!AF$7:AF$36)</f>
        <v>1.6155705256211479E-28</v>
      </c>
      <c r="X666" s="82">
        <f ca="1">SUMPRODUCT(S636:S665,'control variables'!AG$7:AG$36)</f>
        <v>7.2619095408029081E-29</v>
      </c>
      <c r="Y666" s="82">
        <f t="shared" ca="1" si="492"/>
        <v>3.3484392747980924E-28</v>
      </c>
      <c r="Z666" s="10">
        <f ca="1">IF($A666&gt;='key variables'!$B$26,SUMPRODUCT(P636:P665,'control variables'!V$7:V$36)*$E666,SUMPRODUCT(P636:P665,'control variables'!Z$7:Z$36)*$E666)</f>
        <v>1.1402462636904336E-28</v>
      </c>
      <c r="AA666" s="10">
        <f ca="1">IF($A666&gt;='key variables'!$B$26,SUMPRODUCT(Q636:Q665,'control variables'!W$7:W$36)*$E666,SUMPRODUCT(Q636:Q665,'control variables'!AA$7:AA$36)*$E666)</f>
        <v>1.3161494671970621E-28</v>
      </c>
      <c r="AB666" s="10">
        <f ca="1">IF($A666&gt;='key variables'!$B$26,SUMPRODUCT(R636:R665,'control variables'!X$7:X$36)*$E666,SUMPRODUCT(R636:R665,'control variables'!AB$7:AB$36)*$E666)</f>
        <v>3.9421556345170318E-28</v>
      </c>
      <c r="AC666" s="10">
        <f ca="1">IF($A666&gt;='key variables'!$B$26,SUMPRODUCT(S636:S665,'control variables'!Y$7:Y$36)*$E666,SUMPRODUCT(S636:S665,'control variables'!AC$7:AC$36)*$E666)</f>
        <v>1.7719794437709595E-28</v>
      </c>
      <c r="AD666" s="10">
        <f t="shared" ca="1" si="493"/>
        <v>8.1705308091754866E-28</v>
      </c>
      <c r="AE666" s="82">
        <f ca="1">SUMPRODUCT(P636:P665,'control variables'!AL$7:AL$36)</f>
        <v>1.5525030030905795E-28</v>
      </c>
      <c r="AF666" s="82">
        <f ca="1">SUMPRODUCT(Q636:Q665,'control variables'!AM$7:AM$36)</f>
        <v>1.7873185558234419E-28</v>
      </c>
      <c r="AG666" s="82">
        <f ca="1">SUMPRODUCT(R636:R665,'control variables'!AN$7:AN$36)</f>
        <v>5.0961149304262152E-28</v>
      </c>
      <c r="AH666" s="82">
        <f ca="1">SUMPRODUCT(S636:S665,'control variables'!AO$7:AO$36)</f>
        <v>2.2065672153247103E-28</v>
      </c>
      <c r="AI666" s="82">
        <f t="shared" ca="1" si="456"/>
        <v>1.0642503704664948E-27</v>
      </c>
      <c r="AJ666" s="10">
        <f ca="1">SUMPRODUCT(P636:P665,'control variables'!AP$7:AP$36)</f>
        <v>1.4834226578325065E-31</v>
      </c>
      <c r="AK666" s="10">
        <f ca="1">SUMPRODUCT(Q636:Q665,'control variables'!AQ$7:AQ$36)</f>
        <v>4.2806672622089888E-31</v>
      </c>
      <c r="AL666" s="10">
        <f ca="1">SUMPRODUCT(R636:R665,'control variables'!AR$7:AR$36)</f>
        <v>1.5385842098752869E-29</v>
      </c>
      <c r="AM666" s="10">
        <f ca="1">SUMPRODUCT(S636:S665,'control variables'!AS$7:AS$36)</f>
        <v>1.1526433104002357E-29</v>
      </c>
      <c r="AN666" s="10">
        <f t="shared" ca="1" si="478"/>
        <v>2.7488684194759375E-29</v>
      </c>
      <c r="AO666" s="82">
        <f ca="1">SUMPRODUCT(P636:P665,'control variables'!AX$7:AX$36)</f>
        <v>2.017228434054191E-31</v>
      </c>
      <c r="AP666" s="82">
        <f ca="1">SUMPRODUCT(Q636:Q665,'control variables'!AY$7:AY$36)</f>
        <v>4.6568433736450958E-31</v>
      </c>
      <c r="AQ666" s="82">
        <f ca="1">SUMPRODUCT(R636:R665,'control variables'!AZ$7:AZ$36)</f>
        <v>4.1844794535930112E-30</v>
      </c>
      <c r="AR666" s="82">
        <f ca="1">SUMPRODUCT(S636:S665,'control variables'!BA$7:BA$36)</f>
        <v>3.134838001543103E-30</v>
      </c>
      <c r="AS666" s="82">
        <f t="shared" ca="1" si="479"/>
        <v>7.9867246359060434E-30</v>
      </c>
      <c r="AT666" s="10">
        <f ca="1">SUMPRODUCT(P636:P665,'control variables'!AT$7:AT$36)</f>
        <v>-1.7802828111726344E-31</v>
      </c>
      <c r="AU666" s="10">
        <f ca="1">SUMPRODUCT(Q636:Q665,'control variables'!AU$7:AU$36)</f>
        <v>1.9312152003470519E-31</v>
      </c>
      <c r="AV666" s="10">
        <f ca="1">SUMPRODUCT(R636:R665,'control variables'!AV$7:AV$36)</f>
        <v>8.3159674132536999E-29</v>
      </c>
      <c r="AW666" s="10">
        <f ca="1">SUMPRODUCT(S636:S665,'control variables'!AW$7:AW$36)</f>
        <v>6.2299769794012044E-29</v>
      </c>
      <c r="AX666" s="10">
        <f t="shared" ca="1" si="457"/>
        <v>1.4547453716546649E-28</v>
      </c>
      <c r="AY666" s="82">
        <f ca="1">SUMPRODUCT(P636:P665,'control variables'!BB$7:BB$36)</f>
        <v>6.4525716230453568E-31</v>
      </c>
      <c r="AZ666" s="82">
        <f ca="1">SUMPRODUCT(Q636:Q665,'control variables'!BC$7:BC$36)</f>
        <v>1.6454046132076806E-30</v>
      </c>
      <c r="BA666" s="82">
        <f ca="1">SUMPRODUCT(R636:R665,'control variables'!BD$7:BD$36)</f>
        <v>1.1518338057049909E-29</v>
      </c>
      <c r="BB666" s="82">
        <f ca="1">SUMPRODUCT(S636:S665,'control variables'!BE$7:BE$36)</f>
        <v>1.6368380617096479E-30</v>
      </c>
      <c r="BC666" s="82">
        <f t="shared" ca="1" si="480"/>
        <v>1.5445837894271774E-29</v>
      </c>
      <c r="BD666" s="10">
        <f ca="1">SUMPRODUCT(P636:P665,'control variables'!BF$7:BF$36)</f>
        <v>1.3498217805231665E-31</v>
      </c>
      <c r="BE666" s="10">
        <f ca="1">SUMPRODUCT(Q636:Q665,'control variables'!BG$7:BG$36)</f>
        <v>1.55805572341597E-31</v>
      </c>
      <c r="BF666" s="10">
        <f ca="1">SUMPRODUCT(R636:R665,'control variables'!BH$7:BH$36)</f>
        <v>4.6667178022237071E-30</v>
      </c>
      <c r="BG666" s="10">
        <f ca="1">SUMPRODUCT(S636:S665,'control variables'!BI$7:BI$36)</f>
        <v>1.0488332757610043E-29</v>
      </c>
      <c r="BH666" s="10">
        <f t="shared" ca="1" si="481"/>
        <v>1.5445838310227664E-29</v>
      </c>
      <c r="BI666" s="82">
        <f t="shared" ca="1" si="458"/>
        <v>1.5571752919024523E-28</v>
      </c>
      <c r="BJ666" s="82">
        <f t="shared" ca="1" si="459"/>
        <v>1.8057038171558659E-28</v>
      </c>
      <c r="BK666" s="82">
        <f t="shared" ca="1" si="460"/>
        <v>6.0428950523220843E-28</v>
      </c>
      <c r="BL666" s="82">
        <f t="shared" ca="1" si="461"/>
        <v>2.8459332938819273E-28</v>
      </c>
      <c r="BM666" s="82">
        <f t="shared" ca="1" si="451"/>
        <v>1.225170745526233E-27</v>
      </c>
      <c r="BN666" s="10">
        <f ca="1">BN665+BI666-INDIRECT(ADDRESS(MAX($D666-'key variables'!$B$9*30,34),scenario!BI$4),TRUE)</f>
        <v>9439390.0751690175</v>
      </c>
      <c r="BO666" s="10">
        <f ca="1">BO665+BJ666-INDIRECT(ADDRESS(MAX($D666-'key variables'!$B$9*30,34),scenario!BJ$4),TRUE)</f>
        <v>10895583.360992203</v>
      </c>
      <c r="BP666" s="10">
        <f ca="1">BP665+BK666-INDIRECT(ADDRESS(MAX($D666-'key variables'!$B$9*30,34),scenario!BK$4),TRUE)</f>
        <v>32531162.537994072</v>
      </c>
      <c r="BQ666" s="10">
        <f ca="1">BQ665+BL666-INDIRECT(ADDRESS(MAX($D666-'key variables'!$B$9*30,34),scenario!BL$4),TRUE)</f>
        <v>14415841.516535141</v>
      </c>
      <c r="BR666" s="10">
        <f t="shared" ca="1" si="482"/>
        <v>67281977.490690395</v>
      </c>
      <c r="BS666" s="82">
        <f t="shared" ca="1" si="463"/>
        <v>-2.3433848477536824E-9</v>
      </c>
      <c r="BT666" s="82">
        <f t="shared" ca="1" si="464"/>
        <v>-3.4288309057018498E-10</v>
      </c>
      <c r="BU666" s="82">
        <f t="shared" ca="1" si="465"/>
        <v>-4.2578247660364599E-9</v>
      </c>
      <c r="BV666" s="82">
        <f t="shared" ca="1" si="466"/>
        <v>-2.9943922343414556E-9</v>
      </c>
      <c r="BW666" s="82">
        <f t="shared" ca="1" si="483"/>
        <v>-9.9384849387017825E-9</v>
      </c>
      <c r="BX666" s="10">
        <f t="shared" ca="1" si="467"/>
        <v>-1.8625994260191893E-12</v>
      </c>
      <c r="BY666" s="10">
        <f t="shared" ca="1" si="468"/>
        <v>2.8902850229962428E-12</v>
      </c>
      <c r="BZ666" s="10">
        <f t="shared" ca="1" si="469"/>
        <v>-3.5034723983035463E-11</v>
      </c>
      <c r="CA666" s="10">
        <f t="shared" ca="1" si="470"/>
        <v>-2.0257049910634696E-11</v>
      </c>
      <c r="CB666" s="10">
        <v>0</v>
      </c>
      <c r="CC666" s="82">
        <f t="shared" ca="1" si="471"/>
        <v>3.9725652202851362E-13</v>
      </c>
      <c r="CD666" s="82">
        <f t="shared" ca="1" si="472"/>
        <v>3.4270724516460853E-13</v>
      </c>
      <c r="CE666" s="82">
        <f t="shared" ca="1" si="473"/>
        <v>1.8915613015532971E-10</v>
      </c>
      <c r="CF666" s="82">
        <f t="shared" ca="1" si="474"/>
        <v>3.7028113764059381E-11</v>
      </c>
      <c r="CG666" s="82">
        <f t="shared" ca="1" si="484"/>
        <v>2.269242076865822E-10</v>
      </c>
      <c r="CH666" s="13" t="str">
        <f t="shared" ca="1" si="485"/>
        <v/>
      </c>
      <c r="CI666" s="81">
        <f t="shared" ca="1" si="494"/>
        <v>0.1131775965863165</v>
      </c>
      <c r="CJ666" s="81">
        <f t="shared" ca="1" si="495"/>
        <v>0.13063724757458739</v>
      </c>
      <c r="CK666" s="81">
        <f t="shared" ca="1" si="496"/>
        <v>0.39004625943939081</v>
      </c>
      <c r="CL666" s="81">
        <f t="shared" ca="1" si="497"/>
        <v>0.17284488538116416</v>
      </c>
      <c r="CM666" s="89">
        <f t="shared" ca="1" si="486"/>
        <v>0.80670598898145884</v>
      </c>
    </row>
    <row r="667" spans="1:91" x14ac:dyDescent="0.3">
      <c r="A667">
        <v>602</v>
      </c>
      <c r="B667" s="3">
        <f t="shared" si="499"/>
        <v>1.8611111111111112</v>
      </c>
      <c r="C667" s="3">
        <f t="shared" si="487"/>
        <v>20.066666666666666</v>
      </c>
      <c r="D667" s="4">
        <f t="shared" ca="1" si="475"/>
        <v>667</v>
      </c>
      <c r="E667" s="58">
        <f>(0.5*(COS(B667*2*PI())+1)*('key variables'!$B$4-'key variables'!$B$6)+'key variables'!$B$6)/'key variables'!$B$4</f>
        <v>1</v>
      </c>
      <c r="F667" s="10">
        <f t="shared" ca="1" si="488"/>
        <v>11689222.907461114</v>
      </c>
      <c r="G667" s="10">
        <f t="shared" ca="1" si="489"/>
        <v>13492492.798713122</v>
      </c>
      <c r="H667" s="10">
        <f t="shared" ca="1" si="490"/>
        <v>40309474.521088287</v>
      </c>
      <c r="I667" s="10">
        <f t="shared" ca="1" si="491"/>
        <v>17912154.249750931</v>
      </c>
      <c r="J667" s="10">
        <f t="shared" ca="1" si="476"/>
        <v>83403344.477013454</v>
      </c>
      <c r="K667" s="82">
        <f t="shared" ca="1" si="452"/>
        <v>2249832.832292099</v>
      </c>
      <c r="L667" s="82">
        <f t="shared" ca="1" si="453"/>
        <v>2596909.4377209195</v>
      </c>
      <c r="M667" s="82">
        <f t="shared" ca="1" si="454"/>
        <v>7778311.98309422</v>
      </c>
      <c r="N667" s="82">
        <f t="shared" ca="1" si="455"/>
        <v>3496312.733215793</v>
      </c>
      <c r="O667" s="82">
        <f t="shared" ca="1" si="477"/>
        <v>16121366.986323033</v>
      </c>
      <c r="P667" s="10">
        <f ca="1">IF(IF($A667&gt;='key variables'!$B$26,K667*SUMPRODUCT(Z667:AC667,'control variables'!$O$3:$R$3)/J667+F$65*'key variables'!$B$25/scenario!J$65,K667*SUMPRODUCT(Z667:AC667,'control variables'!$O$7:$R$7)/J667+F$65*'key variables'!$B$25/scenario!J$65)&lt;'key variables'!$B$28,0,IF($A667&gt;='key variables'!$B$26,K667*SUMPRODUCT(Z667:AC667,'control variables'!$O$3:$R$3)/J667+F$65*'key variables'!$B$25/scenario!J$65,K667*SUMPRODUCT(Z667:AC667,'control variables'!$O$7:$R$7)/J667+F$65*'key variables'!$B$25/scenario!J$65))</f>
        <v>1.8964539630877444E-29</v>
      </c>
      <c r="Q667" s="10">
        <f ca="1">IF(IF($A667&gt;='key variables'!$B$26,L667*SUMPRODUCT(Z667:AC667,'control variables'!$O$4:$R$4)/J667+G$65*'key variables'!$B$25/scenario!J$65,L667*SUMPRODUCT(Z667:AC667,'control variables'!$O$7:$R$7)/J667+G$65*'key variables'!$B$25/scenario!J$65)&lt;'key variables'!$B$28,0,IF($A667&gt;='key variables'!$B$26,L667*SUMPRODUCT(Z667:AC667,'control variables'!$O$4:$R$4)/J667+G$65*'key variables'!$B$25/scenario!J$65,L667*SUMPRODUCT(Z667:AC667,'control variables'!$O$7:$R$7)/J667+G$65*'key variables'!$B$25/scenario!J$65))</f>
        <v>2.1890156122970095E-29</v>
      </c>
      <c r="R667" s="10">
        <f ca="1">IF(IF($A667&gt;='key variables'!$B$26,M667*SUMPRODUCT(Z667:AC667,'control variables'!$O$5:$R$5)/J667+H$65*'key variables'!$B$25/scenario!J$65,M667*SUMPRODUCT(Z667:AC667,'control variables'!$O$7:$R$7)/J667+H$65*'key variables'!$B$25/scenario!J$65)&lt;'key variables'!$B$28,0,IF($A667&gt;='key variables'!$B$26,M667*SUMPRODUCT(Z667:AC667,'control variables'!$O$5:$R$5)/J667+H$65*'key variables'!$B$25/scenario!J$65,M667*SUMPRODUCT(Z667:AC667,'control variables'!$O$7:$R$7)/J667+H$65*'key variables'!$B$25/scenario!J$65))</f>
        <v>6.5565807266860779E-29</v>
      </c>
      <c r="S667" s="10">
        <f ca="1">IF(IF($A667&gt;='key variables'!$B$26,N667*SUMPRODUCT(Z667:AC667,'control variables'!$O$6:$R$6)/J667+I$65*'key variables'!$B$25/scenario!J$65,N667*SUMPRODUCT(Z667:AC667,'control variables'!$O$7:$R$7)/J667+I$65*'key variables'!$B$25/scenario!J$65)&lt;'key variables'!$B$28,0,IF($A667&gt;='key variables'!$B$26,N667*SUMPRODUCT(Z667:AC667,'control variables'!$O$6:$R$6)/J667+I$65*'key variables'!$B$25/scenario!J$65,N667*SUMPRODUCT(Z667:AC667,'control variables'!$O$7:$R$7)/J667+I$65*'key variables'!$B$25/scenario!J$65))</f>
        <v>2.9471505811149861E-29</v>
      </c>
      <c r="T667" s="10">
        <f t="shared" ca="1" si="498"/>
        <v>1.3589200883185819E-28</v>
      </c>
      <c r="U667" s="82">
        <f ca="1">SUMPRODUCT(P637:P666,'control variables'!AD$7:AD$36)</f>
        <v>4.0208332414072392E-29</v>
      </c>
      <c r="V667" s="82">
        <f ca="1">SUMPRODUCT(Q637:Q666,'control variables'!AE$7:AE$36)</f>
        <v>4.6411180609692474E-29</v>
      </c>
      <c r="W667" s="82">
        <f ca="1">SUMPRODUCT(R637:R666,'control variables'!AF$7:AF$36)</f>
        <v>1.3901164093066711E-28</v>
      </c>
      <c r="X667" s="82">
        <f ca="1">SUMPRODUCT(S637:S666,'control variables'!AG$7:AG$36)</f>
        <v>6.2485044481048265E-29</v>
      </c>
      <c r="Y667" s="82">
        <f t="shared" ca="1" si="492"/>
        <v>2.8811619843548023E-28</v>
      </c>
      <c r="Z667" s="10">
        <f ca="1">IF($A667&gt;='key variables'!$B$26,SUMPRODUCT(P637:P666,'control variables'!V$7:V$36)*$E667,SUMPRODUCT(P637:P666,'control variables'!Z$7:Z$36)*$E667)</f>
        <v>9.8112401573881748E-29</v>
      </c>
      <c r="AA667" s="10">
        <f ca="1">IF($A667&gt;='key variables'!$B$26,SUMPRODUCT(Q637:Q666,'control variables'!W$7:W$36)*$E667,SUMPRODUCT(Q637:Q666,'control variables'!AA$7:AA$36)*$E667)</f>
        <v>1.1324797911545397E-28</v>
      </c>
      <c r="AB667" s="10">
        <f ca="1">IF($A667&gt;='key variables'!$B$26,SUMPRODUCT(R637:R666,'control variables'!X$7:X$36)*$E667,SUMPRODUCT(R637:R666,'control variables'!AB$7:AB$36)*$E667)</f>
        <v>3.3920247669014192E-28</v>
      </c>
      <c r="AC667" s="10">
        <f ca="1">IF($A667&gt;='key variables'!$B$26,SUMPRODUCT(S637:S666,'control variables'!Y$7:Y$36)*$E667,SUMPRODUCT(S637:S666,'control variables'!AC$7:AC$36)*$E667)</f>
        <v>1.5246983419637805E-28</v>
      </c>
      <c r="AD667" s="10">
        <f t="shared" ca="1" si="493"/>
        <v>7.0303269157585568E-28</v>
      </c>
      <c r="AE667" s="82">
        <f ca="1">SUMPRODUCT(P637:P666,'control variables'!AL$7:AL$36)</f>
        <v>1.335850008320955E-28</v>
      </c>
      <c r="AF667" s="82">
        <f ca="1">SUMPRODUCT(Q637:Q666,'control variables'!AM$7:AM$36)</f>
        <v>1.5378968690662436E-28</v>
      </c>
      <c r="AG667" s="82">
        <f ca="1">SUMPRODUCT(R637:R666,'control variables'!AN$7:AN$36)</f>
        <v>4.3849481506073564E-28</v>
      </c>
      <c r="AH667" s="82">
        <f ca="1">SUMPRODUCT(S637:S666,'control variables'!AO$7:AO$36)</f>
        <v>1.8986390538919193E-28</v>
      </c>
      <c r="AI667" s="82">
        <f t="shared" ca="1" si="456"/>
        <v>9.157334081886475E-28</v>
      </c>
      <c r="AJ667" s="10">
        <f ca="1">SUMPRODUCT(P637:P666,'control variables'!AP$7:AP$36)</f>
        <v>1.2764098786696062E-31</v>
      </c>
      <c r="AK667" s="10">
        <f ca="1">SUMPRODUCT(Q637:Q666,'control variables'!AQ$7:AQ$36)</f>
        <v>3.6832968351478832E-31</v>
      </c>
      <c r="AL667" s="10">
        <f ca="1">SUMPRODUCT(R637:R666,'control variables'!AR$7:AR$36)</f>
        <v>1.3238735934634939E-29</v>
      </c>
      <c r="AM667" s="10">
        <f ca="1">SUMPRODUCT(S637:S666,'control variables'!AS$7:AS$36)</f>
        <v>9.917910449925305E-30</v>
      </c>
      <c r="AN667" s="10">
        <f t="shared" ca="1" si="478"/>
        <v>2.3652617055941994E-29</v>
      </c>
      <c r="AO667" s="82">
        <f ca="1">SUMPRODUCT(P637:P666,'control variables'!AX$7:AX$36)</f>
        <v>1.7357226459801814E-31</v>
      </c>
      <c r="AP667" s="82">
        <f ca="1">SUMPRODUCT(Q637:Q666,'control variables'!AY$7:AY$36)</f>
        <v>4.0069772793027153E-31</v>
      </c>
      <c r="AQ667" s="82">
        <f ca="1">SUMPRODUCT(R637:R666,'control variables'!AZ$7:AZ$36)</f>
        <v>3.6005321096148347E-30</v>
      </c>
      <c r="AR667" s="82">
        <f ca="1">SUMPRODUCT(S637:S666,'control variables'!BA$7:BA$36)</f>
        <v>2.6973689339793651E-30</v>
      </c>
      <c r="AS667" s="82">
        <f t="shared" ca="1" si="479"/>
        <v>6.8721710361224889E-30</v>
      </c>
      <c r="AT667" s="10">
        <f ca="1">SUMPRODUCT(P637:P666,'control variables'!AT$7:AT$36)</f>
        <v>-1.5318429680228211E-31</v>
      </c>
      <c r="AU667" s="10">
        <f ca="1">SUMPRODUCT(Q637:Q666,'control variables'!AU$7:AU$36)</f>
        <v>1.661712625558539E-31</v>
      </c>
      <c r="AV667" s="10">
        <f ca="1">SUMPRODUCT(R637:R666,'control variables'!AV$7:AV$36)</f>
        <v>7.1554677292586227E-29</v>
      </c>
      <c r="AW667" s="10">
        <f ca="1">SUMPRODUCT(S637:S666,'control variables'!AW$7:AW$36)</f>
        <v>5.360578873731748E-29</v>
      </c>
      <c r="AX667" s="10">
        <f t="shared" ca="1" si="457"/>
        <v>1.2517345299565729E-28</v>
      </c>
      <c r="AY667" s="82">
        <f ca="1">SUMPRODUCT(P637:P666,'control variables'!BB$7:BB$36)</f>
        <v>5.5521102627031681E-31</v>
      </c>
      <c r="AZ667" s="82">
        <f ca="1">SUMPRODUCT(Q637:Q666,'control variables'!BC$7:BC$36)</f>
        <v>1.4157871268971557E-30</v>
      </c>
      <c r="BA667" s="82">
        <f ca="1">SUMPRODUCT(R637:R666,'control variables'!BD$7:BD$36)</f>
        <v>9.9109450730356903E-30</v>
      </c>
      <c r="BB667" s="82">
        <f ca="1">SUMPRODUCT(S637:S666,'control variables'!BE$7:BE$36)</f>
        <v>1.408416044285948E-30</v>
      </c>
      <c r="BC667" s="82">
        <f t="shared" ca="1" si="480"/>
        <v>1.3290359270489111E-29</v>
      </c>
      <c r="BD667" s="10">
        <f ca="1">SUMPRODUCT(P637:P666,'control variables'!BF$7:BF$36)</f>
        <v>1.1614531071141987E-31</v>
      </c>
      <c r="BE667" s="10">
        <f ca="1">SUMPRODUCT(Q637:Q666,'control variables'!BG$7:BG$36)</f>
        <v>1.3406278422305258E-31</v>
      </c>
      <c r="BF667" s="10">
        <f ca="1">SUMPRODUCT(R637:R666,'control variables'!BH$7:BH$36)</f>
        <v>4.0154737237364092E-30</v>
      </c>
      <c r="BG667" s="10">
        <f ca="1">SUMPRODUCT(S637:S666,'control variables'!BI$7:BI$36)</f>
        <v>9.0246778097271539E-30</v>
      </c>
      <c r="BH667" s="10">
        <f t="shared" ca="1" si="481"/>
        <v>1.3290359628398037E-29</v>
      </c>
      <c r="BI667" s="82">
        <f t="shared" ca="1" si="458"/>
        <v>1.3398702756156352E-28</v>
      </c>
      <c r="BJ667" s="82">
        <f t="shared" ca="1" si="459"/>
        <v>1.5537164529607735E-28</v>
      </c>
      <c r="BK667" s="82">
        <f t="shared" ca="1" si="460"/>
        <v>5.1996043742635757E-28</v>
      </c>
      <c r="BL667" s="82">
        <f t="shared" ca="1" si="461"/>
        <v>2.4487811017079533E-28</v>
      </c>
      <c r="BM667" s="82">
        <f t="shared" ca="1" si="451"/>
        <v>1.0541972204547936E-27</v>
      </c>
      <c r="BN667" s="10">
        <f ca="1">BN666+BI667-INDIRECT(ADDRESS(MAX($D667-'key variables'!$B$9*30,34),scenario!BI$4),TRUE)</f>
        <v>9439390.0751690175</v>
      </c>
      <c r="BO667" s="10">
        <f ca="1">BO666+BJ667-INDIRECT(ADDRESS(MAX($D667-'key variables'!$B$9*30,34),scenario!BJ$4),TRUE)</f>
        <v>10895583.360992203</v>
      </c>
      <c r="BP667" s="10">
        <f ca="1">BP666+BK667-INDIRECT(ADDRESS(MAX($D667-'key variables'!$B$9*30,34),scenario!BK$4),TRUE)</f>
        <v>32531162.537994072</v>
      </c>
      <c r="BQ667" s="10">
        <f ca="1">BQ666+BL667-INDIRECT(ADDRESS(MAX($D667-'key variables'!$B$9*30,34),scenario!BL$4),TRUE)</f>
        <v>14415841.516535141</v>
      </c>
      <c r="BR667" s="10">
        <f t="shared" ca="1" si="482"/>
        <v>67281977.490690395</v>
      </c>
      <c r="BS667" s="82">
        <f t="shared" ca="1" si="463"/>
        <v>-2.3433848477536824E-9</v>
      </c>
      <c r="BT667" s="82">
        <f t="shared" ca="1" si="464"/>
        <v>-3.4288309057018498E-10</v>
      </c>
      <c r="BU667" s="82">
        <f t="shared" ca="1" si="465"/>
        <v>-4.2578247660364599E-9</v>
      </c>
      <c r="BV667" s="82">
        <f t="shared" ca="1" si="466"/>
        <v>-2.9943922343414556E-9</v>
      </c>
      <c r="BW667" s="82">
        <f t="shared" ca="1" si="483"/>
        <v>-9.9384849387017825E-9</v>
      </c>
      <c r="BX667" s="10">
        <f t="shared" ca="1" si="467"/>
        <v>-1.8625994260191893E-12</v>
      </c>
      <c r="BY667" s="10">
        <f t="shared" ca="1" si="468"/>
        <v>2.8902850229962428E-12</v>
      </c>
      <c r="BZ667" s="10">
        <f t="shared" ca="1" si="469"/>
        <v>-3.5034723983035463E-11</v>
      </c>
      <c r="CA667" s="10">
        <f t="shared" ca="1" si="470"/>
        <v>-2.0257049910634696E-11</v>
      </c>
      <c r="CB667" s="10">
        <v>0</v>
      </c>
      <c r="CC667" s="82">
        <f t="shared" ca="1" si="471"/>
        <v>3.9725652202851362E-13</v>
      </c>
      <c r="CD667" s="82">
        <f t="shared" ca="1" si="472"/>
        <v>3.4270724516460853E-13</v>
      </c>
      <c r="CE667" s="82">
        <f t="shared" ca="1" si="473"/>
        <v>1.8915613015532971E-10</v>
      </c>
      <c r="CF667" s="82">
        <f t="shared" ca="1" si="474"/>
        <v>3.7028113764059381E-11</v>
      </c>
      <c r="CG667" s="82">
        <f t="shared" ca="1" si="484"/>
        <v>2.269242076865822E-10</v>
      </c>
      <c r="CH667" s="13" t="str">
        <f t="shared" ca="1" si="485"/>
        <v/>
      </c>
      <c r="CI667" s="81">
        <f t="shared" ca="1" si="494"/>
        <v>0.1131775965863165</v>
      </c>
      <c r="CJ667" s="81">
        <f t="shared" ca="1" si="495"/>
        <v>0.13063724757458739</v>
      </c>
      <c r="CK667" s="81">
        <f t="shared" ca="1" si="496"/>
        <v>0.39004625943939081</v>
      </c>
      <c r="CL667" s="81">
        <f t="shared" ca="1" si="497"/>
        <v>0.17284488538116416</v>
      </c>
      <c r="CM667" s="89">
        <f t="shared" ca="1" si="486"/>
        <v>0.80670598898145884</v>
      </c>
    </row>
    <row r="668" spans="1:91" x14ac:dyDescent="0.3">
      <c r="A668">
        <v>603</v>
      </c>
      <c r="B668" s="3">
        <f t="shared" si="499"/>
        <v>1.8638888888888889</v>
      </c>
      <c r="C668" s="3">
        <f t="shared" si="487"/>
        <v>20.100000000000001</v>
      </c>
      <c r="D668" s="4">
        <f t="shared" ca="1" si="475"/>
        <v>668</v>
      </c>
      <c r="E668" s="58">
        <f>(0.5*(COS(B668*2*PI())+1)*('key variables'!$B$4-'key variables'!$B$6)+'key variables'!$B$6)/'key variables'!$B$4</f>
        <v>1</v>
      </c>
      <c r="F668" s="10">
        <f t="shared" ca="1" si="488"/>
        <v>11689222.907461114</v>
      </c>
      <c r="G668" s="10">
        <f t="shared" ca="1" si="489"/>
        <v>13492492.798713122</v>
      </c>
      <c r="H668" s="10">
        <f t="shared" ca="1" si="490"/>
        <v>40309474.521088287</v>
      </c>
      <c r="I668" s="10">
        <f t="shared" ca="1" si="491"/>
        <v>17912154.249750931</v>
      </c>
      <c r="J668" s="10">
        <f t="shared" ca="1" si="476"/>
        <v>83403344.477013454</v>
      </c>
      <c r="K668" s="82">
        <f t="shared" ca="1" si="452"/>
        <v>2249832.832292099</v>
      </c>
      <c r="L668" s="82">
        <f t="shared" ca="1" si="453"/>
        <v>2596909.4377209195</v>
      </c>
      <c r="M668" s="82">
        <f t="shared" ca="1" si="454"/>
        <v>7778311.98309422</v>
      </c>
      <c r="N668" s="82">
        <f t="shared" ca="1" si="455"/>
        <v>3496312.733215793</v>
      </c>
      <c r="O668" s="82">
        <f t="shared" ca="1" si="477"/>
        <v>16121366.986323033</v>
      </c>
      <c r="P668" s="10">
        <f ca="1">IF(IF($A668&gt;='key variables'!$B$26,K668*SUMPRODUCT(Z668:AC668,'control variables'!$O$3:$R$3)/J668+F$65*'key variables'!$B$25/scenario!J$65,K668*SUMPRODUCT(Z668:AC668,'control variables'!$O$7:$R$7)/J668+F$65*'key variables'!$B$25/scenario!J$65)&lt;'key variables'!$B$28,0,IF($A668&gt;='key variables'!$B$26,K668*SUMPRODUCT(Z668:AC668,'control variables'!$O$3:$R$3)/J668+F$65*'key variables'!$B$25/scenario!J$65,K668*SUMPRODUCT(Z668:AC668,'control variables'!$O$7:$R$7)/J668+F$65*'key variables'!$B$25/scenario!J$65))</f>
        <v>1.6318023458427171E-29</v>
      </c>
      <c r="Q668" s="10">
        <f ca="1">IF(IF($A668&gt;='key variables'!$B$26,L668*SUMPRODUCT(Z668:AC668,'control variables'!$O$4:$R$4)/J668+G$65*'key variables'!$B$25/scenario!J$65,L668*SUMPRODUCT(Z668:AC668,'control variables'!$O$7:$R$7)/J668+G$65*'key variables'!$B$25/scenario!J$65)&lt;'key variables'!$B$28,0,IF($A668&gt;='key variables'!$B$26,L668*SUMPRODUCT(Z668:AC668,'control variables'!$O$4:$R$4)/J668+G$65*'key variables'!$B$25/scenario!J$65,L668*SUMPRODUCT(Z668:AC668,'control variables'!$O$7:$R$7)/J668+G$65*'key variables'!$B$25/scenario!J$65))</f>
        <v>1.8835367906409452E-29</v>
      </c>
      <c r="R668" s="10">
        <f ca="1">IF(IF($A668&gt;='key variables'!$B$26,M668*SUMPRODUCT(Z668:AC668,'control variables'!$O$5:$R$5)/J668+H$65*'key variables'!$B$25/scenario!J$65,M668*SUMPRODUCT(Z668:AC668,'control variables'!$O$7:$R$7)/J668+H$65*'key variables'!$B$25/scenario!J$65)&lt;'key variables'!$B$28,0,IF($A668&gt;='key variables'!$B$26,M668*SUMPRODUCT(Z668:AC668,'control variables'!$O$5:$R$5)/J668+H$65*'key variables'!$B$25/scenario!J$65,M668*SUMPRODUCT(Z668:AC668,'control variables'!$O$7:$R$7)/J668+H$65*'key variables'!$B$25/scenario!J$65))</f>
        <v>5.6416048154913583E-29</v>
      </c>
      <c r="S668" s="10">
        <f ca="1">IF(IF($A668&gt;='key variables'!$B$26,N668*SUMPRODUCT(Z668:AC668,'control variables'!$O$6:$R$6)/J668+I$65*'key variables'!$B$25/scenario!J$65,N668*SUMPRODUCT(Z668:AC668,'control variables'!$O$7:$R$7)/J668+I$65*'key variables'!$B$25/scenario!J$65)&lt;'key variables'!$B$28,0,IF($A668&gt;='key variables'!$B$26,N668*SUMPRODUCT(Z668:AC668,'control variables'!$O$6:$R$6)/J668+I$65*'key variables'!$B$25/scenario!J$65,N668*SUMPRODUCT(Z668:AC668,'control variables'!$O$7:$R$7)/J668+I$65*'key variables'!$B$25/scenario!J$65))</f>
        <v>2.5358734382273284E-29</v>
      </c>
      <c r="T668" s="10">
        <f t="shared" ca="1" si="498"/>
        <v>1.1692817390202349E-28</v>
      </c>
      <c r="U668" s="82">
        <f ca="1">SUMPRODUCT(P638:P667,'control variables'!AD$7:AD$36)</f>
        <v>3.4597228529017227E-29</v>
      </c>
      <c r="V668" s="82">
        <f ca="1">SUMPRODUCT(Q638:Q667,'control variables'!AE$7:AE$36)</f>
        <v>3.9934464461725601E-29</v>
      </c>
      <c r="W668" s="82">
        <f ca="1">SUMPRODUCT(R638:R667,'control variables'!AF$7:AF$36)</f>
        <v>1.1961245892875529E-28</v>
      </c>
      <c r="X668" s="82">
        <f ca="1">SUMPRODUCT(S638:S667,'control variables'!AG$7:AG$36)</f>
        <v>5.3765208198488434E-29</v>
      </c>
      <c r="Y668" s="82">
        <f t="shared" ca="1" si="492"/>
        <v>2.4790936011798656E-28</v>
      </c>
      <c r="Z668" s="10">
        <f ca="1">IF($A668&gt;='key variables'!$B$26,SUMPRODUCT(P638:P667,'control variables'!V$7:V$36)*$E668,SUMPRODUCT(P638:P667,'control variables'!Z$7:Z$36)*$E668)</f>
        <v>8.4420740055220369E-29</v>
      </c>
      <c r="AA668" s="10">
        <f ca="1">IF($A668&gt;='key variables'!$B$26,SUMPRODUCT(Q638:Q667,'control variables'!W$7:W$36)*$E668,SUMPRODUCT(Q638:Q667,'control variables'!AA$7:AA$36)*$E668)</f>
        <v>9.7444136045181E-29</v>
      </c>
      <c r="AB668" s="10">
        <f ca="1">IF($A668&gt;='key variables'!$B$26,SUMPRODUCT(R638:R667,'control variables'!X$7:X$36)*$E668,SUMPRODUCT(R638:R667,'control variables'!AB$7:AB$36)*$E668)</f>
        <v>2.9186650873265809E-28</v>
      </c>
      <c r="AC668" s="10">
        <f ca="1">IF($A668&gt;='key variables'!$B$26,SUMPRODUCT(S638:S667,'control variables'!Y$7:Y$36)*$E668,SUMPRODUCT(S638:S667,'control variables'!AC$7:AC$36)*$E668)</f>
        <v>1.3119255091582123E-28</v>
      </c>
      <c r="AD668" s="10">
        <f t="shared" ca="1" si="493"/>
        <v>6.0492393574888068E-28</v>
      </c>
      <c r="AE668" s="82">
        <f ca="1">SUMPRODUCT(P638:P667,'control variables'!AL$7:AL$36)</f>
        <v>1.1494311065284167E-28</v>
      </c>
      <c r="AF668" s="82">
        <f ca="1">SUMPRODUCT(Q638:Q667,'control variables'!AM$7:AM$36)</f>
        <v>1.3232821715959337E-28</v>
      </c>
      <c r="AG668" s="82">
        <f ca="1">SUMPRODUCT(R638:R667,'control variables'!AN$7:AN$36)</f>
        <v>3.7730252449205924E-28</v>
      </c>
      <c r="AH668" s="82">
        <f ca="1">SUMPRODUCT(S638:S667,'control variables'!AO$7:AO$36)</f>
        <v>1.6336825055352442E-28</v>
      </c>
      <c r="AI668" s="82">
        <f t="shared" ca="1" si="456"/>
        <v>7.8794210285801866E-28</v>
      </c>
      <c r="AJ668" s="10">
        <f ca="1">SUMPRODUCT(P638:P667,'control variables'!AP$7:AP$36)</f>
        <v>1.0982858929402405E-31</v>
      </c>
      <c r="AK668" s="10">
        <f ca="1">SUMPRODUCT(Q638:Q667,'control variables'!AQ$7:AQ$36)</f>
        <v>3.1692899131827137E-31</v>
      </c>
      <c r="AL668" s="10">
        <f ca="1">SUMPRODUCT(R638:R667,'control variables'!AR$7:AR$36)</f>
        <v>1.1391260096267387E-29</v>
      </c>
      <c r="AM668" s="10">
        <f ca="1">SUMPRODUCT(S638:S667,'control variables'!AS$7:AS$36)</f>
        <v>8.5338583762380051E-30</v>
      </c>
      <c r="AN668" s="10">
        <f t="shared" ca="1" si="478"/>
        <v>2.0351876053117687E-29</v>
      </c>
      <c r="AO668" s="82">
        <f ca="1">SUMPRODUCT(P638:P667,'control variables'!AX$7:AX$36)</f>
        <v>1.4935012083453042E-31</v>
      </c>
      <c r="AP668" s="82">
        <f ca="1">SUMPRODUCT(Q638:Q667,'control variables'!AY$7:AY$36)</f>
        <v>3.44780050102493E-31</v>
      </c>
      <c r="AQ668" s="82">
        <f ca="1">SUMPRODUCT(R638:R667,'control variables'!AZ$7:AZ$36)</f>
        <v>3.0980750691071083E-30</v>
      </c>
      <c r="AR668" s="82">
        <f ca="1">SUMPRODUCT(S638:S667,'control variables'!BA$7:BA$36)</f>
        <v>2.3209490131277953E-30</v>
      </c>
      <c r="AS668" s="82">
        <f t="shared" ca="1" si="479"/>
        <v>5.9131542531719269E-30</v>
      </c>
      <c r="AT668" s="10">
        <f ca="1">SUMPRODUCT(P638:P667,'control variables'!AT$7:AT$36)</f>
        <v>-1.3180730971251403E-31</v>
      </c>
      <c r="AU668" s="10">
        <f ca="1">SUMPRODUCT(Q638:Q667,'control variables'!AU$7:AU$36)</f>
        <v>1.4298193435120186E-31</v>
      </c>
      <c r="AV668" s="10">
        <f ca="1">SUMPRODUCT(R638:R667,'control variables'!AV$7:AV$36)</f>
        <v>6.1569166736824429E-29</v>
      </c>
      <c r="AW668" s="10">
        <f ca="1">SUMPRODUCT(S638:S667,'control variables'!AW$7:AW$36)</f>
        <v>4.6125059460911662E-29</v>
      </c>
      <c r="AX668" s="10">
        <f t="shared" ca="1" si="457"/>
        <v>1.0770540082237478E-28</v>
      </c>
      <c r="AY668" s="82">
        <f ca="1">SUMPRODUCT(P638:P667,'control variables'!BB$7:BB$36)</f>
        <v>4.7773089816034059E-31</v>
      </c>
      <c r="AZ668" s="82">
        <f ca="1">SUMPRODUCT(Q638:Q667,'control variables'!BC$7:BC$36)</f>
        <v>1.2182129383848417E-30</v>
      </c>
      <c r="BA668" s="82">
        <f ca="1">SUMPRODUCT(R638:R667,'control variables'!BD$7:BD$36)</f>
        <v>8.5278650230802793E-30</v>
      </c>
      <c r="BB668" s="82">
        <f ca="1">SUMPRODUCT(S638:S667,'control variables'!BE$7:BE$36)</f>
        <v>1.21187049605274E-30</v>
      </c>
      <c r="BC668" s="82">
        <f t="shared" ca="1" si="480"/>
        <v>1.1435679355678202E-29</v>
      </c>
      <c r="BD668" s="10">
        <f ca="1">SUMPRODUCT(P638:P667,'control variables'!BF$7:BF$36)</f>
        <v>9.9937142776166234E-32</v>
      </c>
      <c r="BE668" s="10">
        <f ca="1">SUMPRODUCT(Q638:Q667,'control variables'!BG$7:BG$36)</f>
        <v>1.1535421900207841E-31</v>
      </c>
      <c r="BF668" s="10">
        <f ca="1">SUMPRODUCT(R638:R667,'control variables'!BH$7:BH$36)</f>
        <v>3.4551112600668469E-30</v>
      </c>
      <c r="BG668" s="10">
        <f ca="1">SUMPRODUCT(S638:S667,'control variables'!BI$7:BI$36)</f>
        <v>7.765277041795568E-30</v>
      </c>
      <c r="BH668" s="10">
        <f t="shared" ca="1" si="481"/>
        <v>1.143567966364066E-29</v>
      </c>
      <c r="BI668" s="82">
        <f t="shared" ca="1" si="458"/>
        <v>1.152890342412895E-28</v>
      </c>
      <c r="BJ668" s="82">
        <f t="shared" ca="1" si="459"/>
        <v>1.336894120323294E-28</v>
      </c>
      <c r="BK668" s="82">
        <f t="shared" ca="1" si="460"/>
        <v>4.4739955625196393E-28</v>
      </c>
      <c r="BL668" s="82">
        <f t="shared" ca="1" si="461"/>
        <v>2.1070518051048883E-28</v>
      </c>
      <c r="BM668" s="82">
        <f t="shared" ca="1" si="451"/>
        <v>9.0708318303607177E-28</v>
      </c>
      <c r="BN668" s="10">
        <f ca="1">BN667+BI668-INDIRECT(ADDRESS(MAX($D668-'key variables'!$B$9*30,34),scenario!BI$4),TRUE)</f>
        <v>9439390.0751690175</v>
      </c>
      <c r="BO668" s="10">
        <f ca="1">BO667+BJ668-INDIRECT(ADDRESS(MAX($D668-'key variables'!$B$9*30,34),scenario!BJ$4),TRUE)</f>
        <v>10895583.360992203</v>
      </c>
      <c r="BP668" s="10">
        <f ca="1">BP667+BK668-INDIRECT(ADDRESS(MAX($D668-'key variables'!$B$9*30,34),scenario!BK$4),TRUE)</f>
        <v>32531162.537994072</v>
      </c>
      <c r="BQ668" s="10">
        <f ca="1">BQ667+BL668-INDIRECT(ADDRESS(MAX($D668-'key variables'!$B$9*30,34),scenario!BL$4),TRUE)</f>
        <v>14415841.516535141</v>
      </c>
      <c r="BR668" s="10">
        <f t="shared" ca="1" si="482"/>
        <v>67281977.490690395</v>
      </c>
      <c r="BS668" s="82">
        <f t="shared" ca="1" si="463"/>
        <v>-2.3433848477536824E-9</v>
      </c>
      <c r="BT668" s="82">
        <f t="shared" ca="1" si="464"/>
        <v>-3.4288309057018498E-10</v>
      </c>
      <c r="BU668" s="82">
        <f t="shared" ca="1" si="465"/>
        <v>-4.2578247660364599E-9</v>
      </c>
      <c r="BV668" s="82">
        <f t="shared" ca="1" si="466"/>
        <v>-2.9943922343414556E-9</v>
      </c>
      <c r="BW668" s="82">
        <f t="shared" ca="1" si="483"/>
        <v>-9.9384849387017825E-9</v>
      </c>
      <c r="BX668" s="10">
        <f t="shared" ca="1" si="467"/>
        <v>-1.8625994260191893E-12</v>
      </c>
      <c r="BY668" s="10">
        <f t="shared" ca="1" si="468"/>
        <v>2.8902850229962428E-12</v>
      </c>
      <c r="BZ668" s="10">
        <f t="shared" ca="1" si="469"/>
        <v>-3.5034723983035463E-11</v>
      </c>
      <c r="CA668" s="10">
        <f t="shared" ca="1" si="470"/>
        <v>-2.0257049910634696E-11</v>
      </c>
      <c r="CB668" s="10">
        <v>0</v>
      </c>
      <c r="CC668" s="82">
        <f t="shared" ca="1" si="471"/>
        <v>3.9725652202851362E-13</v>
      </c>
      <c r="CD668" s="82">
        <f t="shared" ca="1" si="472"/>
        <v>3.4270724516460853E-13</v>
      </c>
      <c r="CE668" s="82">
        <f t="shared" ca="1" si="473"/>
        <v>1.8915613015532971E-10</v>
      </c>
      <c r="CF668" s="82">
        <f t="shared" ca="1" si="474"/>
        <v>3.7028113764059381E-11</v>
      </c>
      <c r="CG668" s="82">
        <f t="shared" ca="1" si="484"/>
        <v>2.269242076865822E-10</v>
      </c>
      <c r="CH668" s="13" t="str">
        <f t="shared" ca="1" si="485"/>
        <v/>
      </c>
      <c r="CI668" s="81">
        <f t="shared" ca="1" si="494"/>
        <v>0.1131775965863165</v>
      </c>
      <c r="CJ668" s="81">
        <f t="shared" ca="1" si="495"/>
        <v>0.13063724757458739</v>
      </c>
      <c r="CK668" s="81">
        <f t="shared" ca="1" si="496"/>
        <v>0.39004625943939081</v>
      </c>
      <c r="CL668" s="81">
        <f t="shared" ca="1" si="497"/>
        <v>0.17284488538116416</v>
      </c>
      <c r="CM668" s="89">
        <f t="shared" ca="1" si="486"/>
        <v>0.80670598898145884</v>
      </c>
    </row>
    <row r="669" spans="1:91" x14ac:dyDescent="0.3">
      <c r="A669">
        <v>604</v>
      </c>
      <c r="B669" s="3">
        <f t="shared" si="499"/>
        <v>1.8666666666666667</v>
      </c>
      <c r="C669" s="3">
        <f t="shared" si="487"/>
        <v>20.133333333333333</v>
      </c>
      <c r="D669" s="4">
        <f t="shared" ca="1" si="475"/>
        <v>669</v>
      </c>
      <c r="E669" s="58">
        <f>(0.5*(COS(B669*2*PI())+1)*('key variables'!$B$4-'key variables'!$B$6)+'key variables'!$B$6)/'key variables'!$B$4</f>
        <v>1</v>
      </c>
      <c r="F669" s="10">
        <f t="shared" ca="1" si="488"/>
        <v>11689222.907461114</v>
      </c>
      <c r="G669" s="10">
        <f t="shared" ca="1" si="489"/>
        <v>13492492.798713122</v>
      </c>
      <c r="H669" s="10">
        <f t="shared" ca="1" si="490"/>
        <v>40309474.521088287</v>
      </c>
      <c r="I669" s="10">
        <f t="shared" ca="1" si="491"/>
        <v>17912154.249750931</v>
      </c>
      <c r="J669" s="10">
        <f t="shared" ca="1" si="476"/>
        <v>83403344.477013454</v>
      </c>
      <c r="K669" s="82">
        <f t="shared" ca="1" si="452"/>
        <v>2249832.832292099</v>
      </c>
      <c r="L669" s="82">
        <f t="shared" ca="1" si="453"/>
        <v>2596909.4377209195</v>
      </c>
      <c r="M669" s="82">
        <f t="shared" ca="1" si="454"/>
        <v>7778311.98309422</v>
      </c>
      <c r="N669" s="82">
        <f t="shared" ca="1" si="455"/>
        <v>3496312.733215793</v>
      </c>
      <c r="O669" s="82">
        <f t="shared" ca="1" si="477"/>
        <v>16121366.986323033</v>
      </c>
      <c r="P669" s="10">
        <f ca="1">IF(IF($A669&gt;='key variables'!$B$26,K669*SUMPRODUCT(Z669:AC669,'control variables'!$O$3:$R$3)/J669+F$65*'key variables'!$B$25/scenario!J$65,K669*SUMPRODUCT(Z669:AC669,'control variables'!$O$7:$R$7)/J669+F$65*'key variables'!$B$25/scenario!J$65)&lt;'key variables'!$B$28,0,IF($A669&gt;='key variables'!$B$26,K669*SUMPRODUCT(Z669:AC669,'control variables'!$O$3:$R$3)/J669+F$65*'key variables'!$B$25/scenario!J$65,K669*SUMPRODUCT(Z669:AC669,'control variables'!$O$7:$R$7)/J669+F$65*'key variables'!$B$25/scenario!J$65))</f>
        <v>1.404083066462813E-29</v>
      </c>
      <c r="Q669" s="10">
        <f ca="1">IF(IF($A669&gt;='key variables'!$B$26,L669*SUMPRODUCT(Z669:AC669,'control variables'!$O$4:$R$4)/J669+G$65*'key variables'!$B$25/scenario!J$65,L669*SUMPRODUCT(Z669:AC669,'control variables'!$O$7:$R$7)/J669+G$65*'key variables'!$B$25/scenario!J$65)&lt;'key variables'!$B$28,0,IF($A669&gt;='key variables'!$B$26,L669*SUMPRODUCT(Z669:AC669,'control variables'!$O$4:$R$4)/J669+G$65*'key variables'!$B$25/scenario!J$65,L669*SUMPRODUCT(Z669:AC669,'control variables'!$O$7:$R$7)/J669+G$65*'key variables'!$B$25/scenario!J$65))</f>
        <v>1.6206877748008644E-29</v>
      </c>
      <c r="R669" s="10">
        <f ca="1">IF(IF($A669&gt;='key variables'!$B$26,M669*SUMPRODUCT(Z669:AC669,'control variables'!$O$5:$R$5)/J669+H$65*'key variables'!$B$25/scenario!J$65,M669*SUMPRODUCT(Z669:AC669,'control variables'!$O$7:$R$7)/J669+H$65*'key variables'!$B$25/scenario!J$65)&lt;'key variables'!$B$28,0,IF($A669&gt;='key variables'!$B$26,M669*SUMPRODUCT(Z669:AC669,'control variables'!$O$5:$R$5)/J669+H$65*'key variables'!$B$25/scenario!J$65,M669*SUMPRODUCT(Z669:AC669,'control variables'!$O$7:$R$7)/J669+H$65*'key variables'!$B$25/scenario!J$65))</f>
        <v>4.8543145003359234E-29</v>
      </c>
      <c r="S669" s="10">
        <f ca="1">IF(IF($A669&gt;='key variables'!$B$26,N669*SUMPRODUCT(Z669:AC669,'control variables'!$O$6:$R$6)/J669+I$65*'key variables'!$B$25/scenario!J$65,N669*SUMPRODUCT(Z669:AC669,'control variables'!$O$7:$R$7)/J669+I$65*'key variables'!$B$25/scenario!J$65)&lt;'key variables'!$B$28,0,IF($A669&gt;='key variables'!$B$26,N669*SUMPRODUCT(Z669:AC669,'control variables'!$O$6:$R$6)/J669+I$65*'key variables'!$B$25/scenario!J$65,N669*SUMPRODUCT(Z669:AC669,'control variables'!$O$7:$R$7)/J669+I$65*'key variables'!$B$25/scenario!J$65))</f>
        <v>2.1819903387067525E-29</v>
      </c>
      <c r="T669" s="10">
        <f t="shared" ca="1" si="498"/>
        <v>1.0061075680306353E-28</v>
      </c>
      <c r="U669" s="82">
        <f ca="1">SUMPRODUCT(P639:P668,'control variables'!AD$7:AD$36)</f>
        <v>2.976915853068605E-29</v>
      </c>
      <c r="V669" s="82">
        <f ca="1">SUMPRODUCT(Q639:Q668,'control variables'!AE$7:AE$36)</f>
        <v>3.4361579061226819E-29</v>
      </c>
      <c r="W669" s="82">
        <f ca="1">SUMPRODUCT(R639:R668,'control variables'!AF$7:AF$36)</f>
        <v>1.0292044777831915E-28</v>
      </c>
      <c r="X669" s="82">
        <f ca="1">SUMPRODUCT(S639:S668,'control variables'!AG$7:AG$36)</f>
        <v>4.6262231812982999E-29</v>
      </c>
      <c r="Y669" s="82">
        <f t="shared" ca="1" si="492"/>
        <v>2.1331341718321502E-28</v>
      </c>
      <c r="Z669" s="10">
        <f ca="1">IF($A669&gt;='key variables'!$B$26,SUMPRODUCT(P639:P668,'control variables'!V$7:V$36)*$E669,SUMPRODUCT(P639:P668,'control variables'!Z$7:Z$36)*$E669)</f>
        <v>7.2639760490464952E-29</v>
      </c>
      <c r="AA669" s="10">
        <f ca="1">IF($A669&gt;='key variables'!$B$26,SUMPRODUCT(Q639:Q668,'control variables'!W$7:W$36)*$E669,SUMPRODUCT(Q639:Q668,'control variables'!AA$7:AA$36)*$E669)</f>
        <v>8.3845731497878846E-29</v>
      </c>
      <c r="AB669" s="10">
        <f ca="1">IF($A669&gt;='key variables'!$B$26,SUMPRODUCT(R639:R668,'control variables'!X$7:X$36)*$E669,SUMPRODUCT(R639:R668,'control variables'!AB$7:AB$36)*$E669)</f>
        <v>2.5113631171274545E-28</v>
      </c>
      <c r="AC669" s="10">
        <f ca="1">IF($A669&gt;='key variables'!$B$26,SUMPRODUCT(S639:S668,'control variables'!Y$7:Y$36)*$E669,SUMPRODUCT(S639:S668,'control variables'!AC$7:AC$36)*$E669)</f>
        <v>1.1288452897267731E-28</v>
      </c>
      <c r="AD669" s="10">
        <f t="shared" ca="1" si="493"/>
        <v>5.2050633267376652E-28</v>
      </c>
      <c r="AE669" s="82">
        <f ca="1">SUMPRODUCT(P639:P668,'control variables'!AL$7:AL$36)</f>
        <v>9.8902710665530612E-29</v>
      </c>
      <c r="AF669" s="82">
        <f ca="1">SUMPRODUCT(Q639:Q668,'control variables'!AM$7:AM$36)</f>
        <v>1.1386171211381958E-28</v>
      </c>
      <c r="AG669" s="82">
        <f ca="1">SUMPRODUCT(R639:R668,'control variables'!AN$7:AN$36)</f>
        <v>3.2464966539767006E-28</v>
      </c>
      <c r="AH669" s="82">
        <f ca="1">SUMPRODUCT(S639:S668,'control variables'!AO$7:AO$36)</f>
        <v>1.4057008484161538E-28</v>
      </c>
      <c r="AI669" s="82">
        <f t="shared" ca="1" si="456"/>
        <v>6.7798417301863555E-28</v>
      </c>
      <c r="AJ669" s="10">
        <f ca="1">SUMPRODUCT(P639:P668,'control variables'!AP$7:AP$36)</f>
        <v>9.4501924717849203E-32</v>
      </c>
      <c r="AK669" s="10">
        <f ca="1">SUMPRODUCT(Q639:Q668,'control variables'!AQ$7:AQ$36)</f>
        <v>2.7270130547049481E-31</v>
      </c>
      <c r="AL669" s="10">
        <f ca="1">SUMPRODUCT(R639:R668,'control variables'!AR$7:AR$36)</f>
        <v>9.8016009399610316E-30</v>
      </c>
      <c r="AM669" s="10">
        <f ca="1">SUMPRODUCT(S639:S668,'control variables'!AS$7:AS$36)</f>
        <v>7.3429518398440532E-30</v>
      </c>
      <c r="AN669" s="10">
        <f t="shared" ca="1" si="478"/>
        <v>1.7511756009993429E-29</v>
      </c>
      <c r="AO669" s="82">
        <f ca="1">SUMPRODUCT(P639:P668,'control variables'!AX$7:AX$36)</f>
        <v>1.285081959663706E-31</v>
      </c>
      <c r="AP669" s="82">
        <f ca="1">SUMPRODUCT(Q639:Q668,'control variables'!AY$7:AY$36)</f>
        <v>2.9666572746168309E-31</v>
      </c>
      <c r="AQ669" s="82">
        <f ca="1">SUMPRODUCT(R639:R668,'control variables'!AZ$7:AZ$36)</f>
        <v>2.6657362971968506E-30</v>
      </c>
      <c r="AR669" s="82">
        <f ca="1">SUMPRODUCT(S639:S668,'control variables'!BA$7:BA$36)</f>
        <v>1.9970587833499889E-30</v>
      </c>
      <c r="AS669" s="82">
        <f t="shared" ca="1" si="479"/>
        <v>5.0879690039748931E-30</v>
      </c>
      <c r="AT669" s="10">
        <f ca="1">SUMPRODUCT(P639:P668,'control variables'!AT$7:AT$36)</f>
        <v>-1.1341349770384411E-31</v>
      </c>
      <c r="AU669" s="10">
        <f ca="1">SUMPRODUCT(Q639:Q668,'control variables'!AU$7:AU$36)</f>
        <v>1.2302869483187422E-31</v>
      </c>
      <c r="AV669" s="10">
        <f ca="1">SUMPRODUCT(R639:R668,'control variables'!AV$7:AV$36)</f>
        <v>5.2977141901800568E-29</v>
      </c>
      <c r="AW669" s="10">
        <f ca="1">SUMPRODUCT(S639:S668,'control variables'!AW$7:AW$36)</f>
        <v>3.9688271740540027E-29</v>
      </c>
      <c r="AX669" s="10">
        <f t="shared" ca="1" si="457"/>
        <v>9.2675028839468626E-29</v>
      </c>
      <c r="AY669" s="82">
        <f ca="1">SUMPRODUCT(P639:P668,'control variables'!BB$7:BB$36)</f>
        <v>4.1106318185036983E-31</v>
      </c>
      <c r="AZ669" s="82">
        <f ca="1">SUMPRODUCT(Q639:Q668,'control variables'!BC$7:BC$36)</f>
        <v>1.048210380681073E-30</v>
      </c>
      <c r="BA669" s="82">
        <f ca="1">SUMPRODUCT(R639:R668,'control variables'!BD$7:BD$36)</f>
        <v>7.3377948637546812E-30</v>
      </c>
      <c r="BB669" s="82">
        <f ca="1">SUMPRODUCT(S639:S668,'control variables'!BE$7:BE$36)</f>
        <v>1.0427530310815897E-30</v>
      </c>
      <c r="BC669" s="82">
        <f t="shared" ca="1" si="480"/>
        <v>9.839821457367713E-30</v>
      </c>
      <c r="BD669" s="10">
        <f ca="1">SUMPRODUCT(P639:P668,'control variables'!BF$7:BF$36)</f>
        <v>8.5990837211491756E-32</v>
      </c>
      <c r="BE669" s="10">
        <f ca="1">SUMPRODUCT(Q639:Q668,'control variables'!BG$7:BG$36)</f>
        <v>9.9256448526684799E-32</v>
      </c>
      <c r="BF669" s="10">
        <f ca="1">SUMPRODUCT(R639:R668,'control variables'!BH$7:BH$36)</f>
        <v>2.9729478115803901E-30</v>
      </c>
      <c r="BG669" s="10">
        <f ca="1">SUMPRODUCT(S639:S668,'control variables'!BI$7:BI$36)</f>
        <v>6.6816266250352049E-30</v>
      </c>
      <c r="BH669" s="10">
        <f t="shared" ca="1" si="481"/>
        <v>9.8398217223537711E-30</v>
      </c>
      <c r="BI669" s="82">
        <f t="shared" ca="1" si="458"/>
        <v>9.9200360349677136E-29</v>
      </c>
      <c r="BJ669" s="82">
        <f t="shared" ca="1" si="459"/>
        <v>1.1503295118933253E-28</v>
      </c>
      <c r="BK669" s="82">
        <f t="shared" ca="1" si="460"/>
        <v>3.8496460216322529E-28</v>
      </c>
      <c r="BL669" s="82">
        <f t="shared" ca="1" si="461"/>
        <v>1.8130110961323699E-28</v>
      </c>
      <c r="BM669" s="82">
        <f t="shared" ca="1" si="451"/>
        <v>7.8049902331547195E-28</v>
      </c>
      <c r="BN669" s="10">
        <f ca="1">BN668+BI669-INDIRECT(ADDRESS(MAX($D669-'key variables'!$B$9*30,34),scenario!BI$4),TRUE)</f>
        <v>9439390.0751690175</v>
      </c>
      <c r="BO669" s="10">
        <f ca="1">BO668+BJ669-INDIRECT(ADDRESS(MAX($D669-'key variables'!$B$9*30,34),scenario!BJ$4),TRUE)</f>
        <v>10895583.360992203</v>
      </c>
      <c r="BP669" s="10">
        <f ca="1">BP668+BK669-INDIRECT(ADDRESS(MAX($D669-'key variables'!$B$9*30,34),scenario!BK$4),TRUE)</f>
        <v>32531162.537994072</v>
      </c>
      <c r="BQ669" s="10">
        <f ca="1">BQ668+BL669-INDIRECT(ADDRESS(MAX($D669-'key variables'!$B$9*30,34),scenario!BL$4),TRUE)</f>
        <v>14415841.516535141</v>
      </c>
      <c r="BR669" s="10">
        <f t="shared" ca="1" si="482"/>
        <v>67281977.490690395</v>
      </c>
      <c r="BS669" s="82">
        <f t="shared" ca="1" si="463"/>
        <v>-2.3433848477536824E-9</v>
      </c>
      <c r="BT669" s="82">
        <f t="shared" ca="1" si="464"/>
        <v>-3.4288309057018498E-10</v>
      </c>
      <c r="BU669" s="82">
        <f t="shared" ca="1" si="465"/>
        <v>-4.2578247660364599E-9</v>
      </c>
      <c r="BV669" s="82">
        <f t="shared" ca="1" si="466"/>
        <v>-2.9943922343414556E-9</v>
      </c>
      <c r="BW669" s="82">
        <f t="shared" ca="1" si="483"/>
        <v>-9.9384849387017825E-9</v>
      </c>
      <c r="BX669" s="10">
        <f t="shared" ca="1" si="467"/>
        <v>-1.8625994260191893E-12</v>
      </c>
      <c r="BY669" s="10">
        <f t="shared" ca="1" si="468"/>
        <v>2.8902850229962428E-12</v>
      </c>
      <c r="BZ669" s="10">
        <f t="shared" ca="1" si="469"/>
        <v>-3.5034723983035463E-11</v>
      </c>
      <c r="CA669" s="10">
        <f t="shared" ca="1" si="470"/>
        <v>-2.0257049910634696E-11</v>
      </c>
      <c r="CB669" s="10">
        <v>0</v>
      </c>
      <c r="CC669" s="82">
        <f t="shared" ca="1" si="471"/>
        <v>3.9725652202851362E-13</v>
      </c>
      <c r="CD669" s="82">
        <f t="shared" ca="1" si="472"/>
        <v>3.4270724516460853E-13</v>
      </c>
      <c r="CE669" s="82">
        <f t="shared" ca="1" si="473"/>
        <v>1.8915613015532971E-10</v>
      </c>
      <c r="CF669" s="82">
        <f t="shared" ca="1" si="474"/>
        <v>3.7028113764059381E-11</v>
      </c>
      <c r="CG669" s="82">
        <f t="shared" ca="1" si="484"/>
        <v>2.269242076865822E-10</v>
      </c>
      <c r="CH669" s="13" t="str">
        <f t="shared" ca="1" si="485"/>
        <v/>
      </c>
      <c r="CI669" s="81">
        <f t="shared" ca="1" si="494"/>
        <v>0.1131775965863165</v>
      </c>
      <c r="CJ669" s="81">
        <f t="shared" ca="1" si="495"/>
        <v>0.13063724757458739</v>
      </c>
      <c r="CK669" s="81">
        <f t="shared" ca="1" si="496"/>
        <v>0.39004625943939081</v>
      </c>
      <c r="CL669" s="81">
        <f t="shared" ca="1" si="497"/>
        <v>0.17284488538116416</v>
      </c>
      <c r="CM669" s="89">
        <f t="shared" ca="1" si="486"/>
        <v>0.80670598898145884</v>
      </c>
    </row>
    <row r="670" spans="1:91" x14ac:dyDescent="0.3">
      <c r="A670">
        <v>605</v>
      </c>
      <c r="B670" s="3">
        <f t="shared" si="499"/>
        <v>1.8694444444444445</v>
      </c>
      <c r="C670" s="3">
        <f t="shared" si="487"/>
        <v>20.166666666666668</v>
      </c>
      <c r="D670" s="4">
        <f t="shared" ca="1" si="475"/>
        <v>670</v>
      </c>
      <c r="E670" s="58">
        <f>(0.5*(COS(B670*2*PI())+1)*('key variables'!$B$4-'key variables'!$B$6)+'key variables'!$B$6)/'key variables'!$B$4</f>
        <v>1</v>
      </c>
      <c r="F670" s="10">
        <f t="shared" ca="1" si="488"/>
        <v>11689222.907461114</v>
      </c>
      <c r="G670" s="10">
        <f t="shared" ca="1" si="489"/>
        <v>13492492.798713122</v>
      </c>
      <c r="H670" s="10">
        <f t="shared" ca="1" si="490"/>
        <v>40309474.521088287</v>
      </c>
      <c r="I670" s="10">
        <f t="shared" ca="1" si="491"/>
        <v>17912154.249750931</v>
      </c>
      <c r="J670" s="10">
        <f t="shared" ca="1" si="476"/>
        <v>83403344.477013454</v>
      </c>
      <c r="K670" s="82">
        <f t="shared" ca="1" si="452"/>
        <v>2249832.832292099</v>
      </c>
      <c r="L670" s="82">
        <f t="shared" ca="1" si="453"/>
        <v>2596909.4377209195</v>
      </c>
      <c r="M670" s="82">
        <f t="shared" ca="1" si="454"/>
        <v>7778311.98309422</v>
      </c>
      <c r="N670" s="82">
        <f t="shared" ca="1" si="455"/>
        <v>3496312.733215793</v>
      </c>
      <c r="O670" s="82">
        <f t="shared" ca="1" si="477"/>
        <v>16121366.986323033</v>
      </c>
      <c r="P670" s="10">
        <f ca="1">IF(IF($A670&gt;='key variables'!$B$26,K670*SUMPRODUCT(Z670:AC670,'control variables'!$O$3:$R$3)/J670+F$65*'key variables'!$B$25/scenario!J$65,K670*SUMPRODUCT(Z670:AC670,'control variables'!$O$7:$R$7)/J670+F$65*'key variables'!$B$25/scenario!J$65)&lt;'key variables'!$B$28,0,IF($A670&gt;='key variables'!$B$26,K670*SUMPRODUCT(Z670:AC670,'control variables'!$O$3:$R$3)/J670+F$65*'key variables'!$B$25/scenario!J$65,K670*SUMPRODUCT(Z670:AC670,'control variables'!$O$7:$R$7)/J670+F$65*'key variables'!$B$25/scenario!J$65))</f>
        <v>1.2081421886359003E-29</v>
      </c>
      <c r="Q670" s="10">
        <f ca="1">IF(IF($A670&gt;='key variables'!$B$26,L670*SUMPRODUCT(Z670:AC670,'control variables'!$O$4:$R$4)/J670+G$65*'key variables'!$B$25/scenario!J$65,L670*SUMPRODUCT(Z670:AC670,'control variables'!$O$7:$R$7)/J670+G$65*'key variables'!$B$25/scenario!J$65)&lt;'key variables'!$B$28,0,IF($A670&gt;='key variables'!$B$26,L670*SUMPRODUCT(Z670:AC670,'control variables'!$O$4:$R$4)/J670+G$65*'key variables'!$B$25/scenario!J$65,L670*SUMPRODUCT(Z670:AC670,'control variables'!$O$7:$R$7)/J670+G$65*'key variables'!$B$25/scenario!J$65))</f>
        <v>1.3945195424057351E-29</v>
      </c>
      <c r="R670" s="10">
        <f ca="1">IF(IF($A670&gt;='key variables'!$B$26,M670*SUMPRODUCT(Z670:AC670,'control variables'!$O$5:$R$5)/J670+H$65*'key variables'!$B$25/scenario!J$65,M670*SUMPRODUCT(Z670:AC670,'control variables'!$O$7:$R$7)/J670+H$65*'key variables'!$B$25/scenario!J$65)&lt;'key variables'!$B$28,0,IF($A670&gt;='key variables'!$B$26,M670*SUMPRODUCT(Z670:AC670,'control variables'!$O$5:$R$5)/J670+H$65*'key variables'!$B$25/scenario!J$65,M670*SUMPRODUCT(Z670:AC670,'control variables'!$O$7:$R$7)/J670+H$65*'key variables'!$B$25/scenario!J$65))</f>
        <v>4.176891157541893E-29</v>
      </c>
      <c r="S670" s="10">
        <f ca="1">IF(IF($A670&gt;='key variables'!$B$26,N670*SUMPRODUCT(Z670:AC670,'control variables'!$O$6:$R$6)/J670+I$65*'key variables'!$B$25/scenario!J$65,N670*SUMPRODUCT(Z670:AC670,'control variables'!$O$7:$R$7)/J670+I$65*'key variables'!$B$25/scenario!J$65)&lt;'key variables'!$B$28,0,IF($A670&gt;='key variables'!$B$26,N670*SUMPRODUCT(Z670:AC670,'control variables'!$O$6:$R$6)/J670+I$65*'key variables'!$B$25/scenario!J$65,N670*SUMPRODUCT(Z670:AC670,'control variables'!$O$7:$R$7)/J670+I$65*'key variables'!$B$25/scenario!J$65))</f>
        <v>1.8774918994134765E-29</v>
      </c>
      <c r="T670" s="10">
        <f t="shared" ca="1" si="498"/>
        <v>8.6570447879970054E-29</v>
      </c>
      <c r="U670" s="82">
        <f ca="1">SUMPRODUCT(P640:P669,'control variables'!AD$7:AD$36)</f>
        <v>2.5614849434596932E-29</v>
      </c>
      <c r="V670" s="82">
        <f ca="1">SUMPRODUCT(Q640:Q669,'control variables'!AE$7:AE$36)</f>
        <v>2.9566394128374432E-29</v>
      </c>
      <c r="W670" s="82">
        <f ca="1">SUMPRODUCT(R640:R669,'control variables'!AF$7:AF$36)</f>
        <v>8.8557819693339735E-29</v>
      </c>
      <c r="X670" s="82">
        <f ca="1">SUMPRODUCT(S640:S669,'control variables'!AG$7:AG$36)</f>
        <v>3.9806301584792252E-29</v>
      </c>
      <c r="Y670" s="82">
        <f t="shared" ca="1" si="492"/>
        <v>1.8354536484110335E-28</v>
      </c>
      <c r="Z670" s="10">
        <f ca="1">IF($A670&gt;='key variables'!$B$26,SUMPRODUCT(P640:P669,'control variables'!V$7:V$36)*$E670,SUMPRODUCT(P640:P669,'control variables'!Z$7:Z$36)*$E670)</f>
        <v>6.2502825735248052E-29</v>
      </c>
      <c r="AA670" s="10">
        <f ca="1">IF($A670&gt;='key variables'!$B$26,SUMPRODUCT(Q640:Q669,'control variables'!W$7:W$36)*$E670,SUMPRODUCT(Q640:Q669,'control variables'!AA$7:AA$36)*$E670)</f>
        <v>7.2144994822005598E-29</v>
      </c>
      <c r="AB670" s="10">
        <f ca="1">IF($A670&gt;='key variables'!$B$26,SUMPRODUCT(R640:R669,'control variables'!X$7:X$36)*$E670,SUMPRODUCT(R640:R669,'control variables'!AB$7:AB$36)*$E670)</f>
        <v>2.1609004518723732E-28</v>
      </c>
      <c r="AC670" s="10">
        <f ca="1">IF($A670&gt;='key variables'!$B$26,SUMPRODUCT(S640:S669,'control variables'!Y$7:Y$36)*$E670,SUMPRODUCT(S640:S669,'control variables'!AC$7:AC$36)*$E670)</f>
        <v>9.7131405650917066E-29</v>
      </c>
      <c r="AD670" s="10">
        <f t="shared" ca="1" si="493"/>
        <v>4.4786927139540802E-28</v>
      </c>
      <c r="AE670" s="82">
        <f ca="1">SUMPRODUCT(P640:P669,'control variables'!AL$7:AL$36)</f>
        <v>8.5100760901913497E-29</v>
      </c>
      <c r="AF670" s="82">
        <f ca="1">SUMPRODUCT(Q640:Q669,'control variables'!AM$7:AM$36)</f>
        <v>9.797222212897052E-29</v>
      </c>
      <c r="AG670" s="82">
        <f ca="1">SUMPRODUCT(R640:R669,'control variables'!AN$7:AN$36)</f>
        <v>2.7934455351103108E-28</v>
      </c>
      <c r="AH670" s="82">
        <f ca="1">SUMPRODUCT(S640:S669,'control variables'!AO$7:AO$36)</f>
        <v>1.209534207866478E-28</v>
      </c>
      <c r="AI670" s="82">
        <f t="shared" ca="1" si="456"/>
        <v>5.8337095732856289E-28</v>
      </c>
      <c r="AJ670" s="10">
        <f ca="1">SUMPRODUCT(P640:P669,'control variables'!AP$7:AP$36)</f>
        <v>8.1314108036749271E-32</v>
      </c>
      <c r="AK670" s="10">
        <f ca="1">SUMPRODUCT(Q640:Q669,'control variables'!AQ$7:AQ$36)</f>
        <v>2.3464562738796934E-31</v>
      </c>
      <c r="AL670" s="10">
        <f ca="1">SUMPRODUCT(R640:R669,'control variables'!AR$7:AR$36)</f>
        <v>8.433779948341712E-30</v>
      </c>
      <c r="AM670" s="10">
        <f ca="1">SUMPRODUCT(S640:S669,'control variables'!AS$7:AS$36)</f>
        <v>6.3182372316375762E-30</v>
      </c>
      <c r="AN670" s="10">
        <f t="shared" ca="1" si="478"/>
        <v>1.5067976915404007E-29</v>
      </c>
      <c r="AO670" s="82">
        <f ca="1">SUMPRODUCT(P640:P669,'control variables'!AX$7:AX$36)</f>
        <v>1.1057477783247239E-31</v>
      </c>
      <c r="AP670" s="82">
        <f ca="1">SUMPRODUCT(Q640:Q669,'control variables'!AY$7:AY$36)</f>
        <v>2.5526579575647342E-31</v>
      </c>
      <c r="AQ670" s="82">
        <f ca="1">SUMPRODUCT(R640:R669,'control variables'!AZ$7:AZ$36)</f>
        <v>2.2937307352726062E-30</v>
      </c>
      <c r="AR670" s="82">
        <f ca="1">SUMPRODUCT(S640:S669,'control variables'!BA$7:BA$36)</f>
        <v>1.7183676856307306E-30</v>
      </c>
      <c r="AS670" s="82">
        <f t="shared" ca="1" si="479"/>
        <v>4.3779389944922824E-30</v>
      </c>
      <c r="AT670" s="10">
        <f ca="1">SUMPRODUCT(P640:P669,'control variables'!AT$7:AT$36)</f>
        <v>-9.7586556386551077E-32</v>
      </c>
      <c r="AU670" s="10">
        <f ca="1">SUMPRODUCT(Q640:Q669,'control variables'!AU$7:AU$36)</f>
        <v>1.0585994531907945E-31</v>
      </c>
      <c r="AV670" s="10">
        <f ca="1">SUMPRODUCT(R640:R669,'control variables'!AV$7:AV$36)</f>
        <v>4.5584140777479514E-29</v>
      </c>
      <c r="AW670" s="10">
        <f ca="1">SUMPRODUCT(S640:S669,'control variables'!AW$7:AW$36)</f>
        <v>3.4149742724685371E-29</v>
      </c>
      <c r="AX670" s="10">
        <f t="shared" ca="1" si="457"/>
        <v>7.9742156891097412E-29</v>
      </c>
      <c r="AY670" s="82">
        <f ca="1">SUMPRODUCT(P640:P669,'control variables'!BB$7:BB$36)</f>
        <v>3.5369899691151625E-31</v>
      </c>
      <c r="AZ670" s="82">
        <f ca="1">SUMPRODUCT(Q640:Q669,'control variables'!BC$7:BC$36)</f>
        <v>9.0193181138292836E-31</v>
      </c>
      <c r="BA670" s="82">
        <f ca="1">SUMPRODUCT(R640:R669,'control variables'!BD$7:BD$36)</f>
        <v>6.3137999155498235E-30</v>
      </c>
      <c r="BB670" s="82">
        <f ca="1">SUMPRODUCT(S640:S669,'control variables'!BE$7:BE$36)</f>
        <v>8.9723603914070569E-31</v>
      </c>
      <c r="BC670" s="82">
        <f t="shared" ca="1" si="480"/>
        <v>8.4666667629849738E-30</v>
      </c>
      <c r="BD670" s="10">
        <f ca="1">SUMPRODUCT(P640:P669,'control variables'!BF$7:BF$36)</f>
        <v>7.3990749374283221E-32</v>
      </c>
      <c r="BE670" s="10">
        <f ca="1">SUMPRODUCT(Q640:Q669,'control variables'!BG$7:BG$36)</f>
        <v>8.5405134370966707E-32</v>
      </c>
      <c r="BF670" s="10">
        <f ca="1">SUMPRODUCT(R640:R669,'control variables'!BH$7:BH$36)</f>
        <v>2.5580706452299979E-30</v>
      </c>
      <c r="BG670" s="10">
        <f ca="1">SUMPRODUCT(S640:S669,'control variables'!BI$7:BI$36)</f>
        <v>5.7492004620167745E-30</v>
      </c>
      <c r="BH670" s="10">
        <f t="shared" ca="1" si="481"/>
        <v>8.4666669909920224E-30</v>
      </c>
      <c r="BI670" s="82">
        <f t="shared" ca="1" si="458"/>
        <v>8.5356873342438459E-29</v>
      </c>
      <c r="BJ670" s="82">
        <f t="shared" ca="1" si="459"/>
        <v>9.8980013885672526E-29</v>
      </c>
      <c r="BK670" s="82">
        <f t="shared" ca="1" si="460"/>
        <v>3.3124249420406041E-28</v>
      </c>
      <c r="BL670" s="82">
        <f t="shared" ca="1" si="461"/>
        <v>1.5600039955047387E-28</v>
      </c>
      <c r="BM670" s="82">
        <f t="shared" ca="1" si="451"/>
        <v>6.7157978098264518E-28</v>
      </c>
      <c r="BN670" s="10">
        <f ca="1">BN669+BI670-INDIRECT(ADDRESS(MAX($D670-'key variables'!$B$9*30,34),scenario!BI$4),TRUE)</f>
        <v>9439390.0751690175</v>
      </c>
      <c r="BO670" s="10">
        <f ca="1">BO669+BJ670-INDIRECT(ADDRESS(MAX($D670-'key variables'!$B$9*30,34),scenario!BJ$4),TRUE)</f>
        <v>10895583.360992203</v>
      </c>
      <c r="BP670" s="10">
        <f ca="1">BP669+BK670-INDIRECT(ADDRESS(MAX($D670-'key variables'!$B$9*30,34),scenario!BK$4),TRUE)</f>
        <v>32531162.537994072</v>
      </c>
      <c r="BQ670" s="10">
        <f ca="1">BQ669+BL670-INDIRECT(ADDRESS(MAX($D670-'key variables'!$B$9*30,34),scenario!BL$4),TRUE)</f>
        <v>14415841.516535141</v>
      </c>
      <c r="BR670" s="10">
        <f t="shared" ca="1" si="482"/>
        <v>67281977.490690395</v>
      </c>
      <c r="BS670" s="82">
        <f t="shared" ca="1" si="463"/>
        <v>-2.3433848477536824E-9</v>
      </c>
      <c r="BT670" s="82">
        <f t="shared" ca="1" si="464"/>
        <v>-3.4288309057018498E-10</v>
      </c>
      <c r="BU670" s="82">
        <f t="shared" ca="1" si="465"/>
        <v>-4.2578247660364599E-9</v>
      </c>
      <c r="BV670" s="82">
        <f t="shared" ca="1" si="466"/>
        <v>-2.9943922343414556E-9</v>
      </c>
      <c r="BW670" s="82">
        <f t="shared" ca="1" si="483"/>
        <v>-9.9384849387017825E-9</v>
      </c>
      <c r="BX670" s="10">
        <f t="shared" ca="1" si="467"/>
        <v>-1.8625994260191893E-12</v>
      </c>
      <c r="BY670" s="10">
        <f t="shared" ca="1" si="468"/>
        <v>2.8902850229962428E-12</v>
      </c>
      <c r="BZ670" s="10">
        <f t="shared" ca="1" si="469"/>
        <v>-3.5034723983035463E-11</v>
      </c>
      <c r="CA670" s="10">
        <f t="shared" ca="1" si="470"/>
        <v>-2.0257049910634696E-11</v>
      </c>
      <c r="CB670" s="10">
        <v>0</v>
      </c>
      <c r="CC670" s="82">
        <f t="shared" ca="1" si="471"/>
        <v>3.9725652202851362E-13</v>
      </c>
      <c r="CD670" s="82">
        <f t="shared" ca="1" si="472"/>
        <v>3.4270724516460853E-13</v>
      </c>
      <c r="CE670" s="82">
        <f t="shared" ca="1" si="473"/>
        <v>1.8915613015532971E-10</v>
      </c>
      <c r="CF670" s="82">
        <f t="shared" ca="1" si="474"/>
        <v>3.7028113764059381E-11</v>
      </c>
      <c r="CG670" s="82">
        <f t="shared" ca="1" si="484"/>
        <v>2.269242076865822E-10</v>
      </c>
      <c r="CH670" s="13" t="str">
        <f t="shared" ca="1" si="485"/>
        <v/>
      </c>
      <c r="CI670" s="81">
        <f t="shared" ca="1" si="494"/>
        <v>0.1131775965863165</v>
      </c>
      <c r="CJ670" s="81">
        <f t="shared" ca="1" si="495"/>
        <v>0.13063724757458739</v>
      </c>
      <c r="CK670" s="81">
        <f t="shared" ca="1" si="496"/>
        <v>0.39004625943939081</v>
      </c>
      <c r="CL670" s="81">
        <f t="shared" ca="1" si="497"/>
        <v>0.17284488538116416</v>
      </c>
      <c r="CM670" s="89">
        <f t="shared" ca="1" si="486"/>
        <v>0.80670598898145884</v>
      </c>
    </row>
    <row r="671" spans="1:91" x14ac:dyDescent="0.3">
      <c r="A671">
        <v>606</v>
      </c>
      <c r="B671" s="3">
        <f t="shared" si="499"/>
        <v>1.8722222222222222</v>
      </c>
      <c r="C671" s="3">
        <f t="shared" si="487"/>
        <v>20.2</v>
      </c>
      <c r="D671" s="4">
        <f t="shared" ca="1" si="475"/>
        <v>671</v>
      </c>
      <c r="E671" s="58">
        <f>(0.5*(COS(B671*2*PI())+1)*('key variables'!$B$4-'key variables'!$B$6)+'key variables'!$B$6)/'key variables'!$B$4</f>
        <v>1</v>
      </c>
      <c r="F671" s="10">
        <f t="shared" ca="1" si="488"/>
        <v>11689222.907461114</v>
      </c>
      <c r="G671" s="10">
        <f t="shared" ca="1" si="489"/>
        <v>13492492.798713122</v>
      </c>
      <c r="H671" s="10">
        <f t="shared" ca="1" si="490"/>
        <v>40309474.521088287</v>
      </c>
      <c r="I671" s="10">
        <f t="shared" ca="1" si="491"/>
        <v>17912154.249750931</v>
      </c>
      <c r="J671" s="10">
        <f t="shared" ca="1" si="476"/>
        <v>83403344.477013454</v>
      </c>
      <c r="K671" s="82">
        <f t="shared" ca="1" si="452"/>
        <v>2249832.832292099</v>
      </c>
      <c r="L671" s="82">
        <f t="shared" ca="1" si="453"/>
        <v>2596909.4377209195</v>
      </c>
      <c r="M671" s="82">
        <f t="shared" ca="1" si="454"/>
        <v>7778311.98309422</v>
      </c>
      <c r="N671" s="82">
        <f t="shared" ca="1" si="455"/>
        <v>3496312.733215793</v>
      </c>
      <c r="O671" s="82">
        <f t="shared" ca="1" si="477"/>
        <v>16121366.986323033</v>
      </c>
      <c r="P671" s="10">
        <f ca="1">IF(IF($A671&gt;='key variables'!$B$26,K671*SUMPRODUCT(Z671:AC671,'control variables'!$O$3:$R$3)/J671+F$65*'key variables'!$B$25/scenario!J$65,K671*SUMPRODUCT(Z671:AC671,'control variables'!$O$7:$R$7)/J671+F$65*'key variables'!$B$25/scenario!J$65)&lt;'key variables'!$B$28,0,IF($A671&gt;='key variables'!$B$26,K671*SUMPRODUCT(Z671:AC671,'control variables'!$O$3:$R$3)/J671+F$65*'key variables'!$B$25/scenario!J$65,K671*SUMPRODUCT(Z671:AC671,'control variables'!$O$7:$R$7)/J671+F$65*'key variables'!$B$25/scenario!J$65))</f>
        <v>1.0395450118482006E-29</v>
      </c>
      <c r="Q671" s="10">
        <f ca="1">IF(IF($A671&gt;='key variables'!$B$26,L671*SUMPRODUCT(Z671:AC671,'control variables'!$O$4:$R$4)/J671+G$65*'key variables'!$B$25/scenario!J$65,L671*SUMPRODUCT(Z671:AC671,'control variables'!$O$7:$R$7)/J671+G$65*'key variables'!$B$25/scenario!J$65)&lt;'key variables'!$B$28,0,IF($A671&gt;='key variables'!$B$26,L671*SUMPRODUCT(Z671:AC671,'control variables'!$O$4:$R$4)/J671+G$65*'key variables'!$B$25/scenario!J$65,L671*SUMPRODUCT(Z671:AC671,'control variables'!$O$7:$R$7)/J671+G$65*'key variables'!$B$25/scenario!J$65))</f>
        <v>1.1999132617573089E-29</v>
      </c>
      <c r="R671" s="10">
        <f ca="1">IF(IF($A671&gt;='key variables'!$B$26,M671*SUMPRODUCT(Z671:AC671,'control variables'!$O$5:$R$5)/J671+H$65*'key variables'!$B$25/scenario!J$65,M671*SUMPRODUCT(Z671:AC671,'control variables'!$O$7:$R$7)/J671+H$65*'key variables'!$B$25/scenario!J$65)&lt;'key variables'!$B$28,0,IF($A671&gt;='key variables'!$B$26,M671*SUMPRODUCT(Z671:AC671,'control variables'!$O$5:$R$5)/J671+H$65*'key variables'!$B$25/scenario!J$65,M671*SUMPRODUCT(Z671:AC671,'control variables'!$O$7:$R$7)/J671+H$65*'key variables'!$B$25/scenario!J$65))</f>
        <v>3.5940027661463503E-29</v>
      </c>
      <c r="S671" s="10">
        <f ca="1">IF(IF($A671&gt;='key variables'!$B$26,N671*SUMPRODUCT(Z671:AC671,'control variables'!$O$6:$R$6)/J671+I$65*'key variables'!$B$25/scenario!J$65,N671*SUMPRODUCT(Z671:AC671,'control variables'!$O$7:$R$7)/J671+I$65*'key variables'!$B$25/scenario!J$65)&lt;'key variables'!$B$28,0,IF($A671&gt;='key variables'!$B$26,N671*SUMPRODUCT(Z671:AC671,'control variables'!$O$6:$R$6)/J671+I$65*'key variables'!$B$25/scenario!J$65,N671*SUMPRODUCT(Z671:AC671,'control variables'!$O$7:$R$7)/J671+I$65*'key variables'!$B$25/scenario!J$65))</f>
        <v>1.6154864528192396E-29</v>
      </c>
      <c r="T671" s="10">
        <f t="shared" ca="1" si="498"/>
        <v>7.4489474925710996E-29</v>
      </c>
      <c r="U671" s="82">
        <f ca="1">SUMPRODUCT(P641:P670,'control variables'!AD$7:AD$36)</f>
        <v>2.2040277385762917E-29</v>
      </c>
      <c r="V671" s="82">
        <f ca="1">SUMPRODUCT(Q641:Q670,'control variables'!AE$7:AE$36)</f>
        <v>2.5440380961443612E-29</v>
      </c>
      <c r="W671" s="82">
        <f ca="1">SUMPRODUCT(R641:R670,'control variables'!AF$7:AF$36)</f>
        <v>7.6199507465513968E-29</v>
      </c>
      <c r="X671" s="82">
        <f ca="1">SUMPRODUCT(S641:S670,'control variables'!AG$7:AG$36)</f>
        <v>3.425130141288924E-29</v>
      </c>
      <c r="Y671" s="82">
        <f t="shared" ca="1" si="492"/>
        <v>1.5793146722560975E-28</v>
      </c>
      <c r="Z671" s="10">
        <f ca="1">IF($A671&gt;='key variables'!$B$26,SUMPRODUCT(P641:P670,'control variables'!V$7:V$36)*$E671,SUMPRODUCT(P641:P670,'control variables'!Z$7:Z$36)*$E671)</f>
        <v>5.3780508064912819E-29</v>
      </c>
      <c r="AA671" s="10">
        <f ca="1">IF($A671&gt;='key variables'!$B$26,SUMPRODUCT(Q641:Q670,'control variables'!W$7:W$36)*$E671,SUMPRODUCT(Q641:Q670,'control variables'!AA$7:AA$36)*$E671)</f>
        <v>6.2077104998468388E-29</v>
      </c>
      <c r="AB671" s="10">
        <f ca="1">IF($A671&gt;='key variables'!$B$26,SUMPRODUCT(R641:R670,'control variables'!X$7:X$36)*$E671,SUMPRODUCT(R641:R670,'control variables'!AB$7:AB$36)*$E671)</f>
        <v>1.8593451225975154E-28</v>
      </c>
      <c r="AC671" s="10">
        <f ca="1">IF($A671&gt;='key variables'!$B$26,SUMPRODUCT(S641:S670,'control variables'!Y$7:Y$36)*$E671,SUMPRODUCT(S641:S670,'control variables'!AC$7:AC$36)*$E671)</f>
        <v>8.3576642871996586E-29</v>
      </c>
      <c r="AD671" s="10">
        <f t="shared" ca="1" si="493"/>
        <v>3.8536876819512928E-28</v>
      </c>
      <c r="AE671" s="82">
        <f ca="1">SUMPRODUCT(P641:P670,'control variables'!AL$7:AL$36)</f>
        <v>7.3224883902081586E-29</v>
      </c>
      <c r="AF671" s="82">
        <f ca="1">SUMPRODUCT(Q641:Q670,'control variables'!AM$7:AM$36)</f>
        <v>8.4300122760259695E-29</v>
      </c>
      <c r="AG671" s="82">
        <f ca="1">SUMPRODUCT(R641:R670,'control variables'!AN$7:AN$36)</f>
        <v>2.4036180502663562E-28</v>
      </c>
      <c r="AH671" s="82">
        <f ca="1">SUMPRODUCT(S641:S670,'control variables'!AO$7:AO$36)</f>
        <v>1.0407427737185793E-28</v>
      </c>
      <c r="AI671" s="82">
        <f t="shared" ca="1" si="456"/>
        <v>5.0196108906083488E-28</v>
      </c>
      <c r="AJ671" s="10">
        <f ca="1">SUMPRODUCT(P641:P670,'control variables'!AP$7:AP$36)</f>
        <v>6.9966661372805731E-32</v>
      </c>
      <c r="AK671" s="10">
        <f ca="1">SUMPRODUCT(Q641:Q670,'control variables'!AQ$7:AQ$36)</f>
        <v>2.0190064861369324E-31</v>
      </c>
      <c r="AL671" s="10">
        <f ca="1">SUMPRODUCT(R641:R670,'control variables'!AR$7:AR$36)</f>
        <v>7.2568394339602187E-30</v>
      </c>
      <c r="AM671" s="10">
        <f ca="1">SUMPRODUCT(S641:S670,'control variables'!AS$7:AS$36)</f>
        <v>5.4365223395090502E-30</v>
      </c>
      <c r="AN671" s="10">
        <f t="shared" ca="1" si="478"/>
        <v>1.2965229083455768E-29</v>
      </c>
      <c r="AO671" s="82">
        <f ca="1">SUMPRODUCT(P641:P670,'control variables'!AX$7:AX$36)</f>
        <v>9.514398206866325E-32</v>
      </c>
      <c r="AP671" s="82">
        <f ca="1">SUMPRODUCT(Q641:Q670,'control variables'!AY$7:AY$36)</f>
        <v>2.1964325653896647E-31</v>
      </c>
      <c r="AQ671" s="82">
        <f ca="1">SUMPRODUCT(R641:R670,'control variables'!AZ$7:AZ$36)</f>
        <v>1.973638837219801E-30</v>
      </c>
      <c r="AR671" s="82">
        <f ca="1">SUMPRODUCT(S641:S670,'control variables'!BA$7:BA$36)</f>
        <v>1.4785681461347504E-30</v>
      </c>
      <c r="AS671" s="82">
        <f t="shared" ca="1" si="479"/>
        <v>3.7669942219621815E-30</v>
      </c>
      <c r="AT671" s="10">
        <f ca="1">SUMPRODUCT(P641:P670,'control variables'!AT$7:AT$36)</f>
        <v>-8.3968276970464429E-32</v>
      </c>
      <c r="AU671" s="10">
        <f ca="1">SUMPRODUCT(Q641:Q670,'control variables'!AU$7:AU$36)</f>
        <v>9.1087108078912666E-32</v>
      </c>
      <c r="AV671" s="10">
        <f ca="1">SUMPRODUCT(R641:R670,'control variables'!AV$7:AV$36)</f>
        <v>3.9222838677721244E-29</v>
      </c>
      <c r="AW671" s="10">
        <f ca="1">SUMPRODUCT(S641:S670,'control variables'!AW$7:AW$36)</f>
        <v>2.9384119716429178E-29</v>
      </c>
      <c r="AX671" s="10">
        <f t="shared" ca="1" si="457"/>
        <v>6.8614077225258864E-29</v>
      </c>
      <c r="AY671" s="82">
        <f ca="1">SUMPRODUCT(P641:P670,'control variables'!BB$7:BB$36)</f>
        <v>3.0434002834569417E-31</v>
      </c>
      <c r="AZ671" s="82">
        <f ca="1">SUMPRODUCT(Q641:Q670,'control variables'!BC$7:BC$36)</f>
        <v>7.7606652956053741E-31</v>
      </c>
      <c r="BA671" s="82">
        <f ca="1">SUMPRODUCT(R641:R670,'control variables'!BD$7:BD$36)</f>
        <v>5.4327042543131124E-30</v>
      </c>
      <c r="BB671" s="82">
        <f ca="1">SUMPRODUCT(S641:S670,'control variables'!BE$7:BE$36)</f>
        <v>7.7202605596637423E-31</v>
      </c>
      <c r="BC671" s="82">
        <f t="shared" ca="1" si="480"/>
        <v>7.285136868185719E-30</v>
      </c>
      <c r="BD671" s="10">
        <f ca="1">SUMPRODUCT(P641:P670,'control variables'!BF$7:BF$36)</f>
        <v>6.3665283075489895E-32</v>
      </c>
      <c r="BE671" s="10">
        <f ca="1">SUMPRODUCT(Q641:Q670,'control variables'!BG$7:BG$36)</f>
        <v>7.348678181812941E-32</v>
      </c>
      <c r="BF671" s="10">
        <f ca="1">SUMPRODUCT(R641:R670,'control variables'!BH$7:BH$36)</f>
        <v>2.2010899083051296E-30</v>
      </c>
      <c r="BG671" s="10">
        <f ca="1">SUMPRODUCT(S641:S670,'control variables'!BI$7:BI$36)</f>
        <v>4.9468950911754577E-30</v>
      </c>
      <c r="BH671" s="10">
        <f t="shared" ca="1" si="481"/>
        <v>7.2851370643742064E-30</v>
      </c>
      <c r="BI671" s="82">
        <f t="shared" ca="1" si="458"/>
        <v>7.3445255653456819E-29</v>
      </c>
      <c r="BJ671" s="82">
        <f t="shared" ca="1" si="459"/>
        <v>8.5167276397899142E-29</v>
      </c>
      <c r="BK671" s="82">
        <f t="shared" ca="1" si="460"/>
        <v>2.8501734795866996E-28</v>
      </c>
      <c r="BL671" s="82">
        <f t="shared" ca="1" si="461"/>
        <v>1.3423042314425347E-28</v>
      </c>
      <c r="BM671" s="82">
        <f t="shared" ca="1" si="451"/>
        <v>5.7786030315427937E-28</v>
      </c>
      <c r="BN671" s="10">
        <f ca="1">BN670+BI671-INDIRECT(ADDRESS(MAX($D671-'key variables'!$B$9*30,34),scenario!BI$4),TRUE)</f>
        <v>9439390.0751690175</v>
      </c>
      <c r="BO671" s="10">
        <f ca="1">BO670+BJ671-INDIRECT(ADDRESS(MAX($D671-'key variables'!$B$9*30,34),scenario!BJ$4),TRUE)</f>
        <v>10895583.360992203</v>
      </c>
      <c r="BP671" s="10">
        <f ca="1">BP670+BK671-INDIRECT(ADDRESS(MAX($D671-'key variables'!$B$9*30,34),scenario!BK$4),TRUE)</f>
        <v>32531162.537994072</v>
      </c>
      <c r="BQ671" s="10">
        <f ca="1">BQ670+BL671-INDIRECT(ADDRESS(MAX($D671-'key variables'!$B$9*30,34),scenario!BL$4),TRUE)</f>
        <v>14415841.516535141</v>
      </c>
      <c r="BR671" s="10">
        <f t="shared" ca="1" si="482"/>
        <v>67281977.490690395</v>
      </c>
      <c r="BS671" s="82">
        <f t="shared" ca="1" si="463"/>
        <v>-2.3433848477536824E-9</v>
      </c>
      <c r="BT671" s="82">
        <f t="shared" ca="1" si="464"/>
        <v>-3.4288309057018498E-10</v>
      </c>
      <c r="BU671" s="82">
        <f t="shared" ca="1" si="465"/>
        <v>-4.2578247660364599E-9</v>
      </c>
      <c r="BV671" s="82">
        <f t="shared" ca="1" si="466"/>
        <v>-2.9943922343414556E-9</v>
      </c>
      <c r="BW671" s="82">
        <f t="shared" ca="1" si="483"/>
        <v>-9.9384849387017825E-9</v>
      </c>
      <c r="BX671" s="10">
        <f t="shared" ca="1" si="467"/>
        <v>-1.8625994260191893E-12</v>
      </c>
      <c r="BY671" s="10">
        <f t="shared" ca="1" si="468"/>
        <v>2.8902850229962428E-12</v>
      </c>
      <c r="BZ671" s="10">
        <f t="shared" ca="1" si="469"/>
        <v>-3.5034723983035463E-11</v>
      </c>
      <c r="CA671" s="10">
        <f t="shared" ca="1" si="470"/>
        <v>-2.0257049910634696E-11</v>
      </c>
      <c r="CB671" s="10">
        <v>0</v>
      </c>
      <c r="CC671" s="82">
        <f t="shared" ca="1" si="471"/>
        <v>3.9725652202851362E-13</v>
      </c>
      <c r="CD671" s="82">
        <f t="shared" ca="1" si="472"/>
        <v>3.4270724516460853E-13</v>
      </c>
      <c r="CE671" s="82">
        <f t="shared" ca="1" si="473"/>
        <v>1.8915613015532971E-10</v>
      </c>
      <c r="CF671" s="82">
        <f t="shared" ca="1" si="474"/>
        <v>3.7028113764059381E-11</v>
      </c>
      <c r="CG671" s="82">
        <f t="shared" ca="1" si="484"/>
        <v>2.269242076865822E-10</v>
      </c>
      <c r="CH671" s="13" t="str">
        <f t="shared" ca="1" si="485"/>
        <v/>
      </c>
      <c r="CI671" s="81">
        <f t="shared" ca="1" si="494"/>
        <v>0.1131775965863165</v>
      </c>
      <c r="CJ671" s="81">
        <f t="shared" ca="1" si="495"/>
        <v>0.13063724757458739</v>
      </c>
      <c r="CK671" s="81">
        <f t="shared" ca="1" si="496"/>
        <v>0.39004625943939081</v>
      </c>
      <c r="CL671" s="81">
        <f t="shared" ca="1" si="497"/>
        <v>0.17284488538116416</v>
      </c>
      <c r="CM671" s="89">
        <f t="shared" ca="1" si="486"/>
        <v>0.80670598898145884</v>
      </c>
    </row>
    <row r="672" spans="1:91" x14ac:dyDescent="0.3">
      <c r="A672">
        <v>607</v>
      </c>
      <c r="B672" s="3">
        <f t="shared" si="499"/>
        <v>1.875</v>
      </c>
      <c r="C672" s="3">
        <f t="shared" si="487"/>
        <v>20.233333333333334</v>
      </c>
      <c r="D672" s="4">
        <f t="shared" ca="1" si="475"/>
        <v>672</v>
      </c>
      <c r="E672" s="58">
        <f>(0.5*(COS(B672*2*PI())+1)*('key variables'!$B$4-'key variables'!$B$6)+'key variables'!$B$6)/'key variables'!$B$4</f>
        <v>1</v>
      </c>
      <c r="F672" s="10">
        <f t="shared" ca="1" si="488"/>
        <v>11689222.907461114</v>
      </c>
      <c r="G672" s="10">
        <f t="shared" ca="1" si="489"/>
        <v>13492492.798713122</v>
      </c>
      <c r="H672" s="10">
        <f t="shared" ca="1" si="490"/>
        <v>40309474.521088287</v>
      </c>
      <c r="I672" s="10">
        <f t="shared" ca="1" si="491"/>
        <v>17912154.249750931</v>
      </c>
      <c r="J672" s="10">
        <f t="shared" ca="1" si="476"/>
        <v>83403344.477013454</v>
      </c>
      <c r="K672" s="82">
        <f t="shared" ca="1" si="452"/>
        <v>2249832.832292099</v>
      </c>
      <c r="L672" s="82">
        <f t="shared" ca="1" si="453"/>
        <v>2596909.4377209195</v>
      </c>
      <c r="M672" s="82">
        <f t="shared" ca="1" si="454"/>
        <v>7778311.98309422</v>
      </c>
      <c r="N672" s="82">
        <f t="shared" ca="1" si="455"/>
        <v>3496312.733215793</v>
      </c>
      <c r="O672" s="82">
        <f t="shared" ca="1" si="477"/>
        <v>16121366.986323033</v>
      </c>
      <c r="P672" s="10">
        <f ca="1">IF(IF($A672&gt;='key variables'!$B$26,K672*SUMPRODUCT(Z672:AC672,'control variables'!$O$3:$R$3)/J672+F$65*'key variables'!$B$25/scenario!J$65,K672*SUMPRODUCT(Z672:AC672,'control variables'!$O$7:$R$7)/J672+F$65*'key variables'!$B$25/scenario!J$65)&lt;'key variables'!$B$28,0,IF($A672&gt;='key variables'!$B$26,K672*SUMPRODUCT(Z672:AC672,'control variables'!$O$3:$R$3)/J672+F$65*'key variables'!$B$25/scenario!J$65,K672*SUMPRODUCT(Z672:AC672,'control variables'!$O$7:$R$7)/J672+F$65*'key variables'!$B$25/scenario!J$65))</f>
        <v>8.9447570147238202E-30</v>
      </c>
      <c r="Q672" s="10">
        <f ca="1">IF(IF($A672&gt;='key variables'!$B$26,L672*SUMPRODUCT(Z672:AC672,'control variables'!$O$4:$R$4)/J672+G$65*'key variables'!$B$25/scenario!J$65,L672*SUMPRODUCT(Z672:AC672,'control variables'!$O$7:$R$7)/J672+G$65*'key variables'!$B$25/scenario!J$65)&lt;'key variables'!$B$28,0,IF($A672&gt;='key variables'!$B$26,L672*SUMPRODUCT(Z672:AC672,'control variables'!$O$4:$R$4)/J672+G$65*'key variables'!$B$25/scenario!J$65,L672*SUMPRODUCT(Z672:AC672,'control variables'!$O$7:$R$7)/J672+G$65*'key variables'!$B$25/scenario!J$65))</f>
        <v>1.0324644380796763E-29</v>
      </c>
      <c r="R672" s="10">
        <f ca="1">IF(IF($A672&gt;='key variables'!$B$26,M672*SUMPRODUCT(Z672:AC672,'control variables'!$O$5:$R$5)/J672+H$65*'key variables'!$B$25/scenario!J$65,M672*SUMPRODUCT(Z672:AC672,'control variables'!$O$7:$R$7)/J672+H$65*'key variables'!$B$25/scenario!J$65)&lt;'key variables'!$B$28,0,IF($A672&gt;='key variables'!$B$26,M672*SUMPRODUCT(Z672:AC672,'control variables'!$O$5:$R$5)/J672+H$65*'key variables'!$B$25/scenario!J$65,M672*SUMPRODUCT(Z672:AC672,'control variables'!$O$7:$R$7)/J672+H$65*'key variables'!$B$25/scenario!J$65))</f>
        <v>3.0924569005693724E-29</v>
      </c>
      <c r="S672" s="10">
        <f ca="1">IF(IF($A672&gt;='key variables'!$B$26,N672*SUMPRODUCT(Z672:AC672,'control variables'!$O$6:$R$6)/J672+I$65*'key variables'!$B$25/scenario!J$65,N672*SUMPRODUCT(Z672:AC672,'control variables'!$O$7:$R$7)/J672+I$65*'key variables'!$B$25/scenario!J$65)&lt;'key variables'!$B$28,0,IF($A672&gt;='key variables'!$B$26,N672*SUMPRODUCT(Z672:AC672,'control variables'!$O$6:$R$6)/J672+I$65*'key variables'!$B$25/scenario!J$65,N672*SUMPRODUCT(Z672:AC672,'control variables'!$O$7:$R$7)/J672+I$65*'key variables'!$B$25/scenario!J$65))</f>
        <v>1.3900440689292899E-29</v>
      </c>
      <c r="T672" s="10">
        <f t="shared" ca="1" si="498"/>
        <v>6.4094411090507206E-29</v>
      </c>
      <c r="U672" s="82">
        <f ca="1">SUMPRODUCT(P642:P671,'control variables'!AD$7:AD$36)</f>
        <v>1.8964539630877444E-29</v>
      </c>
      <c r="V672" s="82">
        <f ca="1">SUMPRODUCT(Q642:Q671,'control variables'!AE$7:AE$36)</f>
        <v>2.1890156122970095E-29</v>
      </c>
      <c r="W672" s="82">
        <f ca="1">SUMPRODUCT(R642:R671,'control variables'!AF$7:AF$36)</f>
        <v>6.5565807266860779E-29</v>
      </c>
      <c r="X672" s="82">
        <f ca="1">SUMPRODUCT(S642:S671,'control variables'!AG$7:AG$36)</f>
        <v>2.9471505811149861E-29</v>
      </c>
      <c r="Y672" s="82">
        <f t="shared" ca="1" si="492"/>
        <v>1.3589200883185819E-28</v>
      </c>
      <c r="Z672" s="10">
        <f ca="1">IF($A672&gt;='key variables'!$B$26,SUMPRODUCT(P642:P671,'control variables'!V$7:V$36)*$E672,SUMPRODUCT(P642:P671,'control variables'!Z$7:Z$36)*$E672)</f>
        <v>4.6275396571215112E-29</v>
      </c>
      <c r="AA672" s="10">
        <f ca="1">IF($A672&gt;='key variables'!$B$26,SUMPRODUCT(Q642:Q671,'control variables'!W$7:W$36)*$E672,SUMPRODUCT(Q642:Q671,'control variables'!AA$7:AA$36)*$E672)</f>
        <v>5.3414196986198384E-29</v>
      </c>
      <c r="AB672" s="10">
        <f ca="1">IF($A672&gt;='key variables'!$B$26,SUMPRODUCT(R642:R671,'control variables'!X$7:X$36)*$E672,SUMPRODUCT(R642:R671,'control variables'!AB$7:AB$36)*$E672)</f>
        <v>1.5998720727424586E-28</v>
      </c>
      <c r="AC672" s="10">
        <f ca="1">IF($A672&gt;='key variables'!$B$26,SUMPRODUCT(S642:S671,'control variables'!Y$7:Y$36)*$E672,SUMPRODUCT(S642:S671,'control variables'!AC$7:AC$36)*$E672)</f>
        <v>7.1913457721975316E-29</v>
      </c>
      <c r="AD672" s="10">
        <f t="shared" ca="1" si="493"/>
        <v>3.3159025855363466E-28</v>
      </c>
      <c r="AE672" s="82">
        <f ca="1">SUMPRODUCT(P642:P671,'control variables'!AL$7:AL$36)</f>
        <v>6.3006294722245716E-29</v>
      </c>
      <c r="AF672" s="82">
        <f ca="1">SUMPRODUCT(Q642:Q671,'control variables'!AM$7:AM$36)</f>
        <v>7.2535975432300091E-29</v>
      </c>
      <c r="AG672" s="82">
        <f ca="1">SUMPRODUCT(R642:R671,'control variables'!AN$7:AN$36)</f>
        <v>2.0681912924205615E-28</v>
      </c>
      <c r="AH672" s="82">
        <f ca="1">SUMPRODUCT(S642:S671,'control variables'!AO$7:AO$36)</f>
        <v>8.9550631474741374E-29</v>
      </c>
      <c r="AI672" s="82">
        <f t="shared" ca="1" si="456"/>
        <v>4.3191203087134333E-28</v>
      </c>
      <c r="AJ672" s="10">
        <f ca="1">SUMPRODUCT(P642:P671,'control variables'!AP$7:AP$36)</f>
        <v>6.0202759666802921E-32</v>
      </c>
      <c r="AK672" s="10">
        <f ca="1">SUMPRODUCT(Q642:Q671,'control variables'!AQ$7:AQ$36)</f>
        <v>1.7372525695196502E-31</v>
      </c>
      <c r="AL672" s="10">
        <f ca="1">SUMPRODUCT(R642:R671,'control variables'!AR$7:AR$36)</f>
        <v>6.2441418785931954E-30</v>
      </c>
      <c r="AM672" s="10">
        <f ca="1">SUMPRODUCT(S642:S671,'control variables'!AS$7:AS$36)</f>
        <v>4.6778514424854243E-30</v>
      </c>
      <c r="AN672" s="10">
        <f t="shared" ca="1" si="478"/>
        <v>1.1155921337697388E-29</v>
      </c>
      <c r="AO672" s="82">
        <f ca="1">SUMPRODUCT(P642:P671,'control variables'!AX$7:AX$36)</f>
        <v>8.186656578769733E-32</v>
      </c>
      <c r="AP672" s="82">
        <f ca="1">SUMPRODUCT(Q642:Q671,'control variables'!AY$7:AY$36)</f>
        <v>1.8899187021933334E-31</v>
      </c>
      <c r="AQ672" s="82">
        <f ca="1">SUMPRODUCT(R642:R671,'control variables'!AZ$7:AZ$36)</f>
        <v>1.6982160110957332E-30</v>
      </c>
      <c r="AR672" s="82">
        <f ca="1">SUMPRODUCT(S642:S671,'control variables'!BA$7:BA$36)</f>
        <v>1.2722328178336973E-30</v>
      </c>
      <c r="AS672" s="82">
        <f t="shared" ca="1" si="479"/>
        <v>3.2413072649364614E-30</v>
      </c>
      <c r="AT672" s="10">
        <f ca="1">SUMPRODUCT(P642:P671,'control variables'!AT$7:AT$36)</f>
        <v>-7.2250438979116572E-32</v>
      </c>
      <c r="AU672" s="10">
        <f ca="1">SUMPRODUCT(Q642:Q671,'control variables'!AU$7:AU$36)</f>
        <v>7.8375831700757049E-32</v>
      </c>
      <c r="AV672" s="10">
        <f ca="1">SUMPRODUCT(R642:R671,'control variables'!AV$7:AV$36)</f>
        <v>3.3749261205743643E-29</v>
      </c>
      <c r="AW672" s="10">
        <f ca="1">SUMPRODUCT(S642:S671,'control variables'!AW$7:AW$36)</f>
        <v>2.5283543084654293E-29</v>
      </c>
      <c r="AX672" s="10">
        <f t="shared" ca="1" si="457"/>
        <v>5.9038929683119577E-29</v>
      </c>
      <c r="AY672" s="82">
        <f ca="1">SUMPRODUCT(P642:P671,'control variables'!BB$7:BB$36)</f>
        <v>2.6186914201690286E-31</v>
      </c>
      <c r="AZ672" s="82">
        <f ca="1">SUMPRODUCT(Q642:Q671,'control variables'!BC$7:BC$36)</f>
        <v>6.6776584515925248E-31</v>
      </c>
      <c r="BA672" s="82">
        <f ca="1">SUMPRODUCT(R642:R671,'control variables'!BD$7:BD$36)</f>
        <v>4.674566174031444E-30</v>
      </c>
      <c r="BB672" s="82">
        <f ca="1">SUMPRODUCT(S642:S671,'control variables'!BE$7:BE$36)</f>
        <v>6.6428922278001157E-31</v>
      </c>
      <c r="BC672" s="82">
        <f t="shared" ca="1" si="480"/>
        <v>6.2684903839876108E-30</v>
      </c>
      <c r="BD672" s="10">
        <f ca="1">SUMPRODUCT(P642:P671,'control variables'!BF$7:BF$36)</f>
        <v>5.4780743584292508E-32</v>
      </c>
      <c r="BE672" s="10">
        <f ca="1">SUMPRODUCT(Q642:Q671,'control variables'!BG$7:BG$36)</f>
        <v>6.3231644581560181E-32</v>
      </c>
      <c r="BF672" s="10">
        <f ca="1">SUMPRODUCT(R642:R671,'control variables'!BH$7:BH$36)</f>
        <v>1.8939261093030078E-30</v>
      </c>
      <c r="BG672" s="10">
        <f ca="1">SUMPRODUCT(S642:S671,'control variables'!BI$7:BI$36)</f>
        <v>4.2565520553289835E-30</v>
      </c>
      <c r="BH672" s="10">
        <f t="shared" ca="1" si="481"/>
        <v>6.2684905527978441E-30</v>
      </c>
      <c r="BI672" s="82">
        <f t="shared" ca="1" si="458"/>
        <v>6.3195913425283502E-29</v>
      </c>
      <c r="BJ672" s="82">
        <f t="shared" ca="1" si="459"/>
        <v>7.3282117109160103E-29</v>
      </c>
      <c r="BK672" s="82">
        <f t="shared" ca="1" si="460"/>
        <v>2.452429566218312E-28</v>
      </c>
      <c r="BL672" s="82">
        <f t="shared" ca="1" si="461"/>
        <v>1.1549846378217569E-28</v>
      </c>
      <c r="BM672" s="82">
        <f t="shared" ca="1" si="451"/>
        <v>4.9721945093845047E-28</v>
      </c>
      <c r="BN672" s="10">
        <f ca="1">BN671+BI672-INDIRECT(ADDRESS(MAX($D672-'key variables'!$B$9*30,34),scenario!BI$4),TRUE)</f>
        <v>9439390.0751690175</v>
      </c>
      <c r="BO672" s="10">
        <f ca="1">BO671+BJ672-INDIRECT(ADDRESS(MAX($D672-'key variables'!$B$9*30,34),scenario!BJ$4),TRUE)</f>
        <v>10895583.360992203</v>
      </c>
      <c r="BP672" s="10">
        <f ca="1">BP671+BK672-INDIRECT(ADDRESS(MAX($D672-'key variables'!$B$9*30,34),scenario!BK$4),TRUE)</f>
        <v>32531162.537994072</v>
      </c>
      <c r="BQ672" s="10">
        <f ca="1">BQ671+BL672-INDIRECT(ADDRESS(MAX($D672-'key variables'!$B$9*30,34),scenario!BL$4),TRUE)</f>
        <v>14415841.516535141</v>
      </c>
      <c r="BR672" s="10">
        <f t="shared" ca="1" si="482"/>
        <v>67281977.490690395</v>
      </c>
      <c r="BS672" s="82">
        <f t="shared" ca="1" si="463"/>
        <v>-2.3433848477536824E-9</v>
      </c>
      <c r="BT672" s="82">
        <f t="shared" ca="1" si="464"/>
        <v>-3.4288309057018498E-10</v>
      </c>
      <c r="BU672" s="82">
        <f t="shared" ca="1" si="465"/>
        <v>-4.2578247660364599E-9</v>
      </c>
      <c r="BV672" s="82">
        <f t="shared" ca="1" si="466"/>
        <v>-2.9943922343414556E-9</v>
      </c>
      <c r="BW672" s="82">
        <f t="shared" ca="1" si="483"/>
        <v>-9.9384849387017825E-9</v>
      </c>
      <c r="BX672" s="10">
        <f t="shared" ca="1" si="467"/>
        <v>-1.8625994260191893E-12</v>
      </c>
      <c r="BY672" s="10">
        <f t="shared" ca="1" si="468"/>
        <v>2.8902850229962428E-12</v>
      </c>
      <c r="BZ672" s="10">
        <f t="shared" ca="1" si="469"/>
        <v>-3.5034723983035463E-11</v>
      </c>
      <c r="CA672" s="10">
        <f t="shared" ca="1" si="470"/>
        <v>-2.0257049910634696E-11</v>
      </c>
      <c r="CB672" s="10">
        <v>0</v>
      </c>
      <c r="CC672" s="82">
        <f t="shared" ca="1" si="471"/>
        <v>3.9725652202851362E-13</v>
      </c>
      <c r="CD672" s="82">
        <f t="shared" ca="1" si="472"/>
        <v>3.4270724516460853E-13</v>
      </c>
      <c r="CE672" s="82">
        <f t="shared" ca="1" si="473"/>
        <v>1.8915613015532971E-10</v>
      </c>
      <c r="CF672" s="82">
        <f t="shared" ca="1" si="474"/>
        <v>3.7028113764059381E-11</v>
      </c>
      <c r="CG672" s="82">
        <f t="shared" ca="1" si="484"/>
        <v>2.269242076865822E-10</v>
      </c>
      <c r="CH672" s="13" t="str">
        <f t="shared" ca="1" si="485"/>
        <v/>
      </c>
      <c r="CI672" s="81">
        <f t="shared" ca="1" si="494"/>
        <v>0.1131775965863165</v>
      </c>
      <c r="CJ672" s="81">
        <f t="shared" ca="1" si="495"/>
        <v>0.13063724757458739</v>
      </c>
      <c r="CK672" s="81">
        <f t="shared" ca="1" si="496"/>
        <v>0.39004625943939081</v>
      </c>
      <c r="CL672" s="81">
        <f t="shared" ca="1" si="497"/>
        <v>0.17284488538116416</v>
      </c>
      <c r="CM672" s="89">
        <f t="shared" ca="1" si="486"/>
        <v>0.80670598898145884</v>
      </c>
    </row>
    <row r="673" spans="1:91" x14ac:dyDescent="0.3">
      <c r="A673">
        <v>608</v>
      </c>
      <c r="B673" s="3">
        <f t="shared" si="499"/>
        <v>1.8777777777777778</v>
      </c>
      <c r="C673" s="3">
        <f t="shared" si="487"/>
        <v>20.266666666666666</v>
      </c>
      <c r="D673" s="4">
        <f t="shared" ca="1" si="475"/>
        <v>673</v>
      </c>
      <c r="E673" s="58">
        <f>(0.5*(COS(B673*2*PI())+1)*('key variables'!$B$4-'key variables'!$B$6)+'key variables'!$B$6)/'key variables'!$B$4</f>
        <v>1</v>
      </c>
      <c r="F673" s="10">
        <f t="shared" ca="1" si="488"/>
        <v>11689222.907461114</v>
      </c>
      <c r="G673" s="10">
        <f t="shared" ca="1" si="489"/>
        <v>13492492.798713122</v>
      </c>
      <c r="H673" s="10">
        <f t="shared" ca="1" si="490"/>
        <v>40309474.521088287</v>
      </c>
      <c r="I673" s="10">
        <f t="shared" ca="1" si="491"/>
        <v>17912154.249750931</v>
      </c>
      <c r="J673" s="10">
        <f t="shared" ca="1" si="476"/>
        <v>83403344.477013454</v>
      </c>
      <c r="K673" s="82">
        <f t="shared" ca="1" si="452"/>
        <v>2249832.832292099</v>
      </c>
      <c r="L673" s="82">
        <f t="shared" ca="1" si="453"/>
        <v>2596909.4377209195</v>
      </c>
      <c r="M673" s="82">
        <f t="shared" ca="1" si="454"/>
        <v>7778311.98309422</v>
      </c>
      <c r="N673" s="82">
        <f t="shared" ca="1" si="455"/>
        <v>3496312.733215793</v>
      </c>
      <c r="O673" s="82">
        <f t="shared" ca="1" si="477"/>
        <v>16121366.986323033</v>
      </c>
      <c r="P673" s="10">
        <f ca="1">IF(IF($A673&gt;='key variables'!$B$26,K673*SUMPRODUCT(Z673:AC673,'control variables'!$O$3:$R$3)/J673+F$65*'key variables'!$B$25/scenario!J$65,K673*SUMPRODUCT(Z673:AC673,'control variables'!$O$7:$R$7)/J673+F$65*'key variables'!$B$25/scenario!J$65)&lt;'key variables'!$B$28,0,IF($A673&gt;='key variables'!$B$26,K673*SUMPRODUCT(Z673:AC673,'control variables'!$O$3:$R$3)/J673+F$65*'key variables'!$B$25/scenario!J$65,K673*SUMPRODUCT(Z673:AC673,'control variables'!$O$7:$R$7)/J673+F$65*'key variables'!$B$25/scenario!J$65))</f>
        <v>7.6965092555447953E-30</v>
      </c>
      <c r="Q673" s="10">
        <f ca="1">IF(IF($A673&gt;='key variables'!$B$26,L673*SUMPRODUCT(Z673:AC673,'control variables'!$O$4:$R$4)/J673+G$65*'key variables'!$B$25/scenario!J$65,L673*SUMPRODUCT(Z673:AC673,'control variables'!$O$7:$R$7)/J673+G$65*'key variables'!$B$25/scenario!J$65)&lt;'key variables'!$B$28,0,IF($A673&gt;='key variables'!$B$26,L673*SUMPRODUCT(Z673:AC673,'control variables'!$O$4:$R$4)/J673+G$65*'key variables'!$B$25/scenario!J$65,L673*SUMPRODUCT(Z673:AC673,'control variables'!$O$7:$R$7)/J673+G$65*'key variables'!$B$25/scenario!J$65))</f>
        <v>8.8838322724929142E-30</v>
      </c>
      <c r="R673" s="10">
        <f ca="1">IF(IF($A673&gt;='key variables'!$B$26,M673*SUMPRODUCT(Z673:AC673,'control variables'!$O$5:$R$5)/J673+H$65*'key variables'!$B$25/scenario!J$65,M673*SUMPRODUCT(Z673:AC673,'control variables'!$O$7:$R$7)/J673+H$65*'key variables'!$B$25/scenario!J$65)&lt;'key variables'!$B$28,0,IF($A673&gt;='key variables'!$B$26,M673*SUMPRODUCT(Z673:AC673,'control variables'!$O$5:$R$5)/J673+H$65*'key variables'!$B$25/scenario!J$65,M673*SUMPRODUCT(Z673:AC673,'control variables'!$O$7:$R$7)/J673+H$65*'key variables'!$B$25/scenario!J$65))</f>
        <v>2.6609021484235847E-29</v>
      </c>
      <c r="S673" s="10">
        <f ca="1">IF(IF($A673&gt;='key variables'!$B$26,N673*SUMPRODUCT(Z673:AC673,'control variables'!$O$6:$R$6)/J673+I$65*'key variables'!$B$25/scenario!J$65,N673*SUMPRODUCT(Z673:AC673,'control variables'!$O$7:$R$7)/J673+I$65*'key variables'!$B$25/scenario!J$65)&lt;'key variables'!$B$28,0,IF($A673&gt;='key variables'!$B$26,N673*SUMPRODUCT(Z673:AC673,'control variables'!$O$6:$R$6)/J673+I$65*'key variables'!$B$25/scenario!J$65,N673*SUMPRODUCT(Z673:AC673,'control variables'!$O$7:$R$7)/J673+I$65*'key variables'!$B$25/scenario!J$65))</f>
        <v>1.1960623440657828E-29</v>
      </c>
      <c r="T673" s="10">
        <f t="shared" ca="1" si="498"/>
        <v>5.5149986452931385E-29</v>
      </c>
      <c r="U673" s="82">
        <f ca="1">SUMPRODUCT(P643:P672,'control variables'!AD$7:AD$36)</f>
        <v>1.6318023458427171E-29</v>
      </c>
      <c r="V673" s="82">
        <f ca="1">SUMPRODUCT(Q643:Q672,'control variables'!AE$7:AE$36)</f>
        <v>1.8835367906409452E-29</v>
      </c>
      <c r="W673" s="82">
        <f ca="1">SUMPRODUCT(R643:R672,'control variables'!AF$7:AF$36)</f>
        <v>5.6416048154913583E-29</v>
      </c>
      <c r="X673" s="82">
        <f ca="1">SUMPRODUCT(S643:S672,'control variables'!AG$7:AG$36)</f>
        <v>2.5358734382273284E-29</v>
      </c>
      <c r="Y673" s="82">
        <f t="shared" ca="1" si="492"/>
        <v>1.1692817390202349E-28</v>
      </c>
      <c r="Z673" s="10">
        <f ca="1">IF($A673&gt;='key variables'!$B$26,SUMPRODUCT(P643:P672,'control variables'!V$7:V$36)*$E673,SUMPRODUCT(P643:P672,'control variables'!Z$7:Z$36)*$E673)</f>
        <v>3.9817629190831607E-29</v>
      </c>
      <c r="AA673" s="10">
        <f ca="1">IF($A673&gt;='key variables'!$B$26,SUMPRODUCT(Q643:Q672,'control variables'!W$7:W$36)*$E673,SUMPRODUCT(Q643:Q672,'control variables'!AA$7:AA$36)*$E673)</f>
        <v>4.5960204486836128E-29</v>
      </c>
      <c r="AB673" s="10">
        <f ca="1">IF($A673&gt;='key variables'!$B$26,SUMPRODUCT(R643:R672,'control variables'!X$7:X$36)*$E673,SUMPRODUCT(R643:R672,'control variables'!AB$7:AB$36)*$E673)</f>
        <v>1.3766086876682095E-28</v>
      </c>
      <c r="AC673" s="10">
        <f ca="1">IF($A673&gt;='key variables'!$B$26,SUMPRODUCT(S643:S672,'control variables'!Y$7:Y$36)*$E673,SUMPRODUCT(S643:S672,'control variables'!AC$7:AC$36)*$E673)</f>
        <v>6.1877879079815522E-29</v>
      </c>
      <c r="AD673" s="10">
        <f t="shared" ca="1" si="493"/>
        <v>2.853165815243042E-28</v>
      </c>
      <c r="AE673" s="82">
        <f ca="1">SUMPRODUCT(P643:P672,'control variables'!AL$7:AL$36)</f>
        <v>5.4213717565397731E-29</v>
      </c>
      <c r="AF673" s="82">
        <f ca="1">SUMPRODUCT(Q643:Q672,'control variables'!AM$7:AM$36)</f>
        <v>6.2413523962216305E-29</v>
      </c>
      <c r="AG673" s="82">
        <f ca="1">SUMPRODUCT(R643:R672,'control variables'!AN$7:AN$36)</f>
        <v>1.7795735980474237E-28</v>
      </c>
      <c r="AH673" s="82">
        <f ca="1">SUMPRODUCT(S643:S672,'control variables'!AO$7:AO$36)</f>
        <v>7.7053771594991567E-29</v>
      </c>
      <c r="AI673" s="82">
        <f t="shared" ca="1" si="456"/>
        <v>3.7163837292734795E-28</v>
      </c>
      <c r="AJ673" s="10">
        <f ca="1">SUMPRODUCT(P643:P672,'control variables'!AP$7:AP$36)</f>
        <v>5.1801417995164407E-32</v>
      </c>
      <c r="AK673" s="10">
        <f ca="1">SUMPRODUCT(Q643:Q672,'control variables'!AQ$7:AQ$36)</f>
        <v>1.4948176298716148E-31</v>
      </c>
      <c r="AL673" s="10">
        <f ca="1">SUMPRODUCT(R643:R672,'control variables'!AR$7:AR$36)</f>
        <v>5.3727670502865238E-30</v>
      </c>
      <c r="AM673" s="10">
        <f ca="1">SUMPRODUCT(S643:S672,'control variables'!AS$7:AS$36)</f>
        <v>4.0250536558889721E-30</v>
      </c>
      <c r="AN673" s="10">
        <f t="shared" ca="1" si="478"/>
        <v>9.5991038871578219E-30</v>
      </c>
      <c r="AO673" s="82">
        <f ca="1">SUMPRODUCT(P643:P672,'control variables'!AX$7:AX$36)</f>
        <v>7.0442023217344368E-32</v>
      </c>
      <c r="AP673" s="82">
        <f ca="1">SUMPRODUCT(Q643:Q672,'control variables'!AY$7:AY$36)</f>
        <v>1.6261790856604182E-31</v>
      </c>
      <c r="AQ673" s="82">
        <f ca="1">SUMPRODUCT(R643:R672,'control variables'!AZ$7:AZ$36)</f>
        <v>1.46122865336619E-30</v>
      </c>
      <c r="AR673" s="82">
        <f ca="1">SUMPRODUCT(S643:S672,'control variables'!BA$7:BA$36)</f>
        <v>1.0946917441744746E-30</v>
      </c>
      <c r="AS673" s="82">
        <f t="shared" ca="1" si="479"/>
        <v>2.788980329324051E-30</v>
      </c>
      <c r="AT673" s="10">
        <f ca="1">SUMPRODUCT(P643:P672,'control variables'!AT$7:AT$36)</f>
        <v>-6.216783434190521E-32</v>
      </c>
      <c r="AU673" s="10">
        <f ca="1">SUMPRODUCT(Q643:Q672,'control variables'!AU$7:AU$36)</f>
        <v>6.7438423771931026E-32</v>
      </c>
      <c r="AV673" s="10">
        <f ca="1">SUMPRODUCT(R643:R672,'control variables'!AV$7:AV$36)</f>
        <v>2.9039525703183666E-29</v>
      </c>
      <c r="AW673" s="10">
        <f ca="1">SUMPRODUCT(S643:S672,'control variables'!AW$7:AW$36)</f>
        <v>2.175520509318337E-29</v>
      </c>
      <c r="AX673" s="10">
        <f t="shared" ca="1" si="457"/>
        <v>5.080000138579707E-29</v>
      </c>
      <c r="AY673" s="82">
        <f ca="1">SUMPRODUCT(P643:P672,'control variables'!BB$7:BB$36)</f>
        <v>2.2532510072179952E-31</v>
      </c>
      <c r="AZ673" s="82">
        <f ca="1">SUMPRODUCT(Q643:Q672,'control variables'!BC$7:BC$36)</f>
        <v>5.7457860502469641E-31</v>
      </c>
      <c r="BA673" s="82">
        <f ca="1">SUMPRODUCT(R643:R672,'control variables'!BD$7:BD$36)</f>
        <v>4.0222268491885347E-30</v>
      </c>
      <c r="BB673" s="82">
        <f ca="1">SUMPRODUCT(S643:S672,'control variables'!BE$7:BE$36)</f>
        <v>5.7158714798725912E-31</v>
      </c>
      <c r="BC673" s="82">
        <f t="shared" ca="1" si="480"/>
        <v>5.3937177029222897E-30</v>
      </c>
      <c r="BD673" s="10">
        <f ca="1">SUMPRODUCT(P643:P672,'control variables'!BF$7:BF$36)</f>
        <v>4.7136048450294486E-32</v>
      </c>
      <c r="BE673" s="10">
        <f ca="1">SUMPRODUCT(Q643:Q672,'control variables'!BG$7:BG$36)</f>
        <v>5.4407619677561839E-32</v>
      </c>
      <c r="BF673" s="10">
        <f ca="1">SUMPRODUCT(R643:R672,'control variables'!BH$7:BH$36)</f>
        <v>1.629627256008655E-30</v>
      </c>
      <c r="BG673" s="10">
        <f ca="1">SUMPRODUCT(S643:S672,'control variables'!BI$7:BI$36)</f>
        <v>3.6625469240384134E-30</v>
      </c>
      <c r="BH673" s="10">
        <f t="shared" ca="1" si="481"/>
        <v>5.3937178481749246E-30</v>
      </c>
      <c r="BI673" s="82">
        <f t="shared" ca="1" si="458"/>
        <v>5.4376874831777622E-29</v>
      </c>
      <c r="BJ673" s="82">
        <f t="shared" ca="1" si="459"/>
        <v>6.305554099101293E-29</v>
      </c>
      <c r="BK673" s="82">
        <f t="shared" ca="1" si="460"/>
        <v>2.1101911235711458E-28</v>
      </c>
      <c r="BL673" s="82">
        <f t="shared" ca="1" si="461"/>
        <v>9.9380563836162199E-29</v>
      </c>
      <c r="BM673" s="82">
        <f t="shared" ca="1" si="451"/>
        <v>4.2783209201606736E-28</v>
      </c>
      <c r="BN673" s="10">
        <f ca="1">BN672+BI673-INDIRECT(ADDRESS(MAX($D673-'key variables'!$B$9*30,34),scenario!BI$4),TRUE)</f>
        <v>9439390.0751690175</v>
      </c>
      <c r="BO673" s="10">
        <f ca="1">BO672+BJ673-INDIRECT(ADDRESS(MAX($D673-'key variables'!$B$9*30,34),scenario!BJ$4),TRUE)</f>
        <v>10895583.360992203</v>
      </c>
      <c r="BP673" s="10">
        <f ca="1">BP672+BK673-INDIRECT(ADDRESS(MAX($D673-'key variables'!$B$9*30,34),scenario!BK$4),TRUE)</f>
        <v>32531162.537994072</v>
      </c>
      <c r="BQ673" s="10">
        <f ca="1">BQ672+BL673-INDIRECT(ADDRESS(MAX($D673-'key variables'!$B$9*30,34),scenario!BL$4),TRUE)</f>
        <v>14415841.516535141</v>
      </c>
      <c r="BR673" s="10">
        <f t="shared" ca="1" si="482"/>
        <v>67281977.490690395</v>
      </c>
      <c r="BS673" s="82">
        <f t="shared" ca="1" si="463"/>
        <v>-2.3433848477536824E-9</v>
      </c>
      <c r="BT673" s="82">
        <f t="shared" ca="1" si="464"/>
        <v>-3.4288309057018498E-10</v>
      </c>
      <c r="BU673" s="82">
        <f t="shared" ca="1" si="465"/>
        <v>-4.2578247660364599E-9</v>
      </c>
      <c r="BV673" s="82">
        <f t="shared" ca="1" si="466"/>
        <v>-2.9943922343414556E-9</v>
      </c>
      <c r="BW673" s="82">
        <f t="shared" ca="1" si="483"/>
        <v>-9.9384849387017825E-9</v>
      </c>
      <c r="BX673" s="10">
        <f t="shared" ca="1" si="467"/>
        <v>-1.8625994260191893E-12</v>
      </c>
      <c r="BY673" s="10">
        <f t="shared" ca="1" si="468"/>
        <v>2.8902850229962428E-12</v>
      </c>
      <c r="BZ673" s="10">
        <f t="shared" ca="1" si="469"/>
        <v>-3.5034723983035463E-11</v>
      </c>
      <c r="CA673" s="10">
        <f t="shared" ca="1" si="470"/>
        <v>-2.0257049910634696E-11</v>
      </c>
      <c r="CB673" s="10">
        <v>0</v>
      </c>
      <c r="CC673" s="82">
        <f t="shared" ca="1" si="471"/>
        <v>3.9725652202851362E-13</v>
      </c>
      <c r="CD673" s="82">
        <f t="shared" ca="1" si="472"/>
        <v>3.4270724516460853E-13</v>
      </c>
      <c r="CE673" s="82">
        <f t="shared" ca="1" si="473"/>
        <v>1.8915613015532971E-10</v>
      </c>
      <c r="CF673" s="82">
        <f t="shared" ca="1" si="474"/>
        <v>3.7028113764059381E-11</v>
      </c>
      <c r="CG673" s="82">
        <f t="shared" ca="1" si="484"/>
        <v>2.269242076865822E-10</v>
      </c>
      <c r="CH673" s="13" t="str">
        <f t="shared" ca="1" si="485"/>
        <v/>
      </c>
      <c r="CI673" s="81">
        <f t="shared" ca="1" si="494"/>
        <v>0.1131775965863165</v>
      </c>
      <c r="CJ673" s="81">
        <f t="shared" ca="1" si="495"/>
        <v>0.13063724757458739</v>
      </c>
      <c r="CK673" s="81">
        <f t="shared" ca="1" si="496"/>
        <v>0.39004625943939081</v>
      </c>
      <c r="CL673" s="81">
        <f t="shared" ca="1" si="497"/>
        <v>0.17284488538116416</v>
      </c>
      <c r="CM673" s="89">
        <f t="shared" ca="1" si="486"/>
        <v>0.80670598898145884</v>
      </c>
    </row>
    <row r="674" spans="1:91" x14ac:dyDescent="0.3">
      <c r="A674">
        <v>609</v>
      </c>
      <c r="B674" s="3">
        <f t="shared" si="499"/>
        <v>1.8805555555555555</v>
      </c>
      <c r="C674" s="3">
        <f t="shared" si="487"/>
        <v>20.3</v>
      </c>
      <c r="D674" s="4">
        <f t="shared" ca="1" si="475"/>
        <v>674</v>
      </c>
      <c r="E674" s="58">
        <f>(0.5*(COS(B674*2*PI())+1)*('key variables'!$B$4-'key variables'!$B$6)+'key variables'!$B$6)/'key variables'!$B$4</f>
        <v>1</v>
      </c>
      <c r="F674" s="10">
        <f t="shared" ca="1" si="488"/>
        <v>11689222.907461114</v>
      </c>
      <c r="G674" s="10">
        <f t="shared" ca="1" si="489"/>
        <v>13492492.798713122</v>
      </c>
      <c r="H674" s="10">
        <f t="shared" ca="1" si="490"/>
        <v>40309474.521088287</v>
      </c>
      <c r="I674" s="10">
        <f t="shared" ca="1" si="491"/>
        <v>17912154.249750931</v>
      </c>
      <c r="J674" s="10">
        <f t="shared" ca="1" si="476"/>
        <v>83403344.477013454</v>
      </c>
      <c r="K674" s="82">
        <f t="shared" ca="1" si="452"/>
        <v>2249832.832292099</v>
      </c>
      <c r="L674" s="82">
        <f t="shared" ca="1" si="453"/>
        <v>2596909.4377209195</v>
      </c>
      <c r="M674" s="82">
        <f t="shared" ca="1" si="454"/>
        <v>7778311.98309422</v>
      </c>
      <c r="N674" s="82">
        <f t="shared" ca="1" si="455"/>
        <v>3496312.733215793</v>
      </c>
      <c r="O674" s="82">
        <f t="shared" ca="1" si="477"/>
        <v>16121366.986323033</v>
      </c>
      <c r="P674" s="10">
        <f ca="1">IF(IF($A674&gt;='key variables'!$B$26,K674*SUMPRODUCT(Z674:AC674,'control variables'!$O$3:$R$3)/J674+F$65*'key variables'!$B$25/scenario!J$65,K674*SUMPRODUCT(Z674:AC674,'control variables'!$O$7:$R$7)/J674+F$65*'key variables'!$B$25/scenario!J$65)&lt;'key variables'!$B$28,0,IF($A674&gt;='key variables'!$B$26,K674*SUMPRODUCT(Z674:AC674,'control variables'!$O$3:$R$3)/J674+F$65*'key variables'!$B$25/scenario!J$65,K674*SUMPRODUCT(Z674:AC674,'control variables'!$O$7:$R$7)/J674+F$65*'key variables'!$B$25/scenario!J$65))</f>
        <v>6.622455436539957E-30</v>
      </c>
      <c r="Q674" s="10">
        <f ca="1">IF(IF($A674&gt;='key variables'!$B$26,L674*SUMPRODUCT(Z674:AC674,'control variables'!$O$4:$R$4)/J674+G$65*'key variables'!$B$25/scenario!J$65,L674*SUMPRODUCT(Z674:AC674,'control variables'!$O$7:$R$7)/J674+G$65*'key variables'!$B$25/scenario!J$65)&lt;'key variables'!$B$28,0,IF($A674&gt;='key variables'!$B$26,L674*SUMPRODUCT(Z674:AC674,'control variables'!$O$4:$R$4)/J674+G$65*'key variables'!$B$25/scenario!J$65,L674*SUMPRODUCT(Z674:AC674,'control variables'!$O$7:$R$7)/J674+G$65*'key variables'!$B$25/scenario!J$65))</f>
        <v>7.644086608210718E-30</v>
      </c>
      <c r="R674" s="10">
        <f ca="1">IF(IF($A674&gt;='key variables'!$B$26,M674*SUMPRODUCT(Z674:AC674,'control variables'!$O$5:$R$5)/J674+H$65*'key variables'!$B$25/scenario!J$65,M674*SUMPRODUCT(Z674:AC674,'control variables'!$O$7:$R$7)/J674+H$65*'key variables'!$B$25/scenario!J$65)&lt;'key variables'!$B$28,0,IF($A674&gt;='key variables'!$B$26,M674*SUMPRODUCT(Z674:AC674,'control variables'!$O$5:$R$5)/J674+H$65*'key variables'!$B$25/scenario!J$65,M674*SUMPRODUCT(Z674:AC674,'control variables'!$O$7:$R$7)/J674+H$65*'key variables'!$B$25/scenario!J$65))</f>
        <v>2.2895711956993252E-29</v>
      </c>
      <c r="S674" s="10">
        <f ca="1">IF(IF($A674&gt;='key variables'!$B$26,N674*SUMPRODUCT(Z674:AC674,'control variables'!$O$6:$R$6)/J674+I$65*'key variables'!$B$25/scenario!J$65,N674*SUMPRODUCT(Z674:AC674,'control variables'!$O$7:$R$7)/J674+I$65*'key variables'!$B$25/scenario!J$65)&lt;'key variables'!$B$28,0,IF($A674&gt;='key variables'!$B$26,N674*SUMPRODUCT(Z674:AC674,'control variables'!$O$6:$R$6)/J674+I$65*'key variables'!$B$25/scenario!J$65,N674*SUMPRODUCT(Z674:AC674,'control variables'!$O$7:$R$7)/J674+I$65*'key variables'!$B$25/scenario!J$65))</f>
        <v>1.0291509189302586E-29</v>
      </c>
      <c r="T674" s="10">
        <f t="shared" ca="1" si="498"/>
        <v>4.7453763191046513E-29</v>
      </c>
      <c r="U674" s="82">
        <f ca="1">SUMPRODUCT(P644:P673,'control variables'!AD$7:AD$36)</f>
        <v>1.404083066462813E-29</v>
      </c>
      <c r="V674" s="82">
        <f ca="1">SUMPRODUCT(Q644:Q673,'control variables'!AE$7:AE$36)</f>
        <v>1.6206877748008644E-29</v>
      </c>
      <c r="W674" s="82">
        <f ca="1">SUMPRODUCT(R644:R673,'control variables'!AF$7:AF$36)</f>
        <v>4.8543145003359234E-29</v>
      </c>
      <c r="X674" s="82">
        <f ca="1">SUMPRODUCT(S644:S673,'control variables'!AG$7:AG$36)</f>
        <v>2.1819903387067525E-29</v>
      </c>
      <c r="Y674" s="82">
        <f t="shared" ca="1" si="492"/>
        <v>1.0061075680306353E-28</v>
      </c>
      <c r="Z674" s="10">
        <f ca="1">IF($A674&gt;='key variables'!$B$26,SUMPRODUCT(P644:P673,'control variables'!V$7:V$36)*$E674,SUMPRODUCT(P644:P673,'control variables'!Z$7:Z$36)*$E674)</f>
        <v>3.4261048242745164E-29</v>
      </c>
      <c r="AA674" s="10">
        <f ca="1">IF($A674&gt;='key variables'!$B$26,SUMPRODUCT(Q644:Q673,'control variables'!W$7:W$36)*$E674,SUMPRODUCT(Q644:Q673,'control variables'!AA$7:AA$36)*$E674)</f>
        <v>3.9546422405593714E-29</v>
      </c>
      <c r="AB674" s="10">
        <f ca="1">IF($A674&gt;='key variables'!$B$26,SUMPRODUCT(R644:R673,'control variables'!X$7:X$36)*$E674,SUMPRODUCT(R644:R673,'control variables'!AB$7:AB$36)*$E674)</f>
        <v>1.1845018806504585E-28</v>
      </c>
      <c r="AC674" s="10">
        <f ca="1">IF($A674&gt;='key variables'!$B$26,SUMPRODUCT(S644:S673,'control variables'!Y$7:Y$36)*$E674,SUMPRODUCT(S644:S673,'control variables'!AC$7:AC$36)*$E674)</f>
        <v>5.3242773198572606E-29</v>
      </c>
      <c r="AD674" s="10">
        <f t="shared" ca="1" si="493"/>
        <v>2.455004319119573E-28</v>
      </c>
      <c r="AE674" s="82">
        <f ca="1">SUMPRODUCT(P644:P673,'control variables'!AL$7:AL$36)</f>
        <v>4.664815135086799E-29</v>
      </c>
      <c r="AF674" s="82">
        <f ca="1">SUMPRODUCT(Q644:Q673,'control variables'!AM$7:AM$36)</f>
        <v>5.3703668423372627E-29</v>
      </c>
      <c r="AG674" s="82">
        <f ca="1">SUMPRODUCT(R644:R673,'control variables'!AN$7:AN$36)</f>
        <v>1.5312327261377309E-28</v>
      </c>
      <c r="AH674" s="82">
        <f ca="1">SUMPRODUCT(S644:S673,'control variables'!AO$7:AO$36)</f>
        <v>6.6300858176391509E-29</v>
      </c>
      <c r="AI674" s="82">
        <f t="shared" ca="1" si="456"/>
        <v>3.1977595056440524E-28</v>
      </c>
      <c r="AJ674" s="10">
        <f ca="1">SUMPRODUCT(P644:P673,'control variables'!AP$7:AP$36)</f>
        <v>4.4572490051306041E-32</v>
      </c>
      <c r="AK674" s="10">
        <f ca="1">SUMPRODUCT(Q644:Q673,'control variables'!AQ$7:AQ$36)</f>
        <v>1.2862146735479142E-31</v>
      </c>
      <c r="AL674" s="10">
        <f ca="1">SUMPRODUCT(R644:R673,'control variables'!AR$7:AR$36)</f>
        <v>4.6229932531815236E-30</v>
      </c>
      <c r="AM674" s="10">
        <f ca="1">SUMPRODUCT(S644:S673,'control variables'!AS$7:AS$36)</f>
        <v>3.4633543052785079E-30</v>
      </c>
      <c r="AN674" s="10">
        <f t="shared" ca="1" si="478"/>
        <v>8.2595415158661297E-30</v>
      </c>
      <c r="AO674" s="82">
        <f ca="1">SUMPRODUCT(P644:P673,'control variables'!AX$7:AX$36)</f>
        <v>6.06117843982967E-32</v>
      </c>
      <c r="AP674" s="82">
        <f ca="1">SUMPRODUCT(Q644:Q673,'control variables'!AY$7:AY$36)</f>
        <v>1.3992445365879199E-31</v>
      </c>
      <c r="AQ674" s="82">
        <f ca="1">SUMPRODUCT(R644:R673,'control variables'!AZ$7:AZ$36)</f>
        <v>1.257313064691158E-30</v>
      </c>
      <c r="AR674" s="82">
        <f ca="1">SUMPRODUCT(S644:S673,'control variables'!BA$7:BA$36)</f>
        <v>9.4192666465266305E-31</v>
      </c>
      <c r="AS674" s="82">
        <f t="shared" ca="1" si="479"/>
        <v>2.3997759674009096E-30</v>
      </c>
      <c r="AT674" s="10">
        <f ca="1">SUMPRODUCT(P644:P673,'control variables'!AT$7:AT$36)</f>
        <v>-5.3492264979589546E-32</v>
      </c>
      <c r="AU674" s="10">
        <f ca="1">SUMPRODUCT(Q644:Q673,'control variables'!AU$7:AU$36)</f>
        <v>5.8027339578440757E-32</v>
      </c>
      <c r="AV674" s="10">
        <f ca="1">SUMPRODUCT(R644:R673,'control variables'!AV$7:AV$36)</f>
        <v>2.4987037432462319E-29</v>
      </c>
      <c r="AW674" s="10">
        <f ca="1">SUMPRODUCT(S644:S673,'control variables'!AW$7:AW$36)</f>
        <v>1.8719249397199071E-29</v>
      </c>
      <c r="AX674" s="10">
        <f t="shared" ca="1" si="457"/>
        <v>4.3710821904260241E-29</v>
      </c>
      <c r="AY674" s="82">
        <f ca="1">SUMPRODUCT(P644:P673,'control variables'!BB$7:BB$36)</f>
        <v>1.938808086521776E-31</v>
      </c>
      <c r="AZ674" s="82">
        <f ca="1">SUMPRODUCT(Q644:Q673,'control variables'!BC$7:BC$36)</f>
        <v>4.9439571632087903E-31</v>
      </c>
      <c r="BA674" s="82">
        <f ca="1">SUMPRODUCT(R644:R673,'control variables'!BD$7:BD$36)</f>
        <v>3.4609219816393369E-30</v>
      </c>
      <c r="BB674" s="82">
        <f ca="1">SUMPRODUCT(S644:S673,'control variables'!BE$7:BE$36)</f>
        <v>4.9182171942657534E-31</v>
      </c>
      <c r="BC674" s="82">
        <f t="shared" ca="1" si="480"/>
        <v>4.6410202260389691E-30</v>
      </c>
      <c r="BD674" s="10">
        <f ca="1">SUMPRODUCT(P644:P673,'control variables'!BF$7:BF$36)</f>
        <v>4.0558176434566972E-32</v>
      </c>
      <c r="BE674" s="10">
        <f ca="1">SUMPRODUCT(Q644:Q673,'control variables'!BG$7:BG$36)</f>
        <v>4.6814994273317882E-32</v>
      </c>
      <c r="BF674" s="10">
        <f ca="1">SUMPRODUCT(R644:R673,'control variables'!BH$7:BH$36)</f>
        <v>1.4022115120972837E-30</v>
      </c>
      <c r="BG674" s="10">
        <f ca="1">SUMPRODUCT(S644:S673,'control variables'!BI$7:BI$36)</f>
        <v>3.1514356682163171E-30</v>
      </c>
      <c r="BH674" s="10">
        <f t="shared" ca="1" si="481"/>
        <v>4.6410203510214861E-30</v>
      </c>
      <c r="BI674" s="82">
        <f t="shared" ca="1" si="458"/>
        <v>4.6788539894540576E-29</v>
      </c>
      <c r="BJ674" s="82">
        <f t="shared" ca="1" si="459"/>
        <v>5.4256091479271953E-29</v>
      </c>
      <c r="BK674" s="82">
        <f t="shared" ca="1" si="460"/>
        <v>1.8157123202787475E-28</v>
      </c>
      <c r="BL674" s="82">
        <f t="shared" ca="1" si="461"/>
        <v>8.5511929293017157E-29</v>
      </c>
      <c r="BM674" s="82">
        <f t="shared" ref="BM674:BM737" ca="1" si="500">SUM(BI674:BL674)</f>
        <v>3.6812779269470441E-28</v>
      </c>
      <c r="BN674" s="10">
        <f ca="1">BN673+BI674-INDIRECT(ADDRESS(MAX($D674-'key variables'!$B$9*30,34),scenario!BI$4),TRUE)</f>
        <v>9439390.0751690175</v>
      </c>
      <c r="BO674" s="10">
        <f ca="1">BO673+BJ674-INDIRECT(ADDRESS(MAX($D674-'key variables'!$B$9*30,34),scenario!BJ$4),TRUE)</f>
        <v>10895583.360992203</v>
      </c>
      <c r="BP674" s="10">
        <f ca="1">BP673+BK674-INDIRECT(ADDRESS(MAX($D674-'key variables'!$B$9*30,34),scenario!BK$4),TRUE)</f>
        <v>32531162.537994072</v>
      </c>
      <c r="BQ674" s="10">
        <f ca="1">BQ673+BL674-INDIRECT(ADDRESS(MAX($D674-'key variables'!$B$9*30,34),scenario!BL$4),TRUE)</f>
        <v>14415841.516535141</v>
      </c>
      <c r="BR674" s="10">
        <f t="shared" ca="1" si="482"/>
        <v>67281977.490690395</v>
      </c>
      <c r="BS674" s="82">
        <f t="shared" ca="1" si="463"/>
        <v>-2.3433848477536824E-9</v>
      </c>
      <c r="BT674" s="82">
        <f t="shared" ca="1" si="464"/>
        <v>-3.4288309057018498E-10</v>
      </c>
      <c r="BU674" s="82">
        <f t="shared" ca="1" si="465"/>
        <v>-4.2578247660364599E-9</v>
      </c>
      <c r="BV674" s="82">
        <f t="shared" ca="1" si="466"/>
        <v>-2.9943922343414556E-9</v>
      </c>
      <c r="BW674" s="82">
        <f t="shared" ca="1" si="483"/>
        <v>-9.9384849387017825E-9</v>
      </c>
      <c r="BX674" s="10">
        <f t="shared" ca="1" si="467"/>
        <v>-1.8625994260191893E-12</v>
      </c>
      <c r="BY674" s="10">
        <f t="shared" ca="1" si="468"/>
        <v>2.8902850229962428E-12</v>
      </c>
      <c r="BZ674" s="10">
        <f t="shared" ca="1" si="469"/>
        <v>-3.5034723983035463E-11</v>
      </c>
      <c r="CA674" s="10">
        <f t="shared" ca="1" si="470"/>
        <v>-2.0257049910634696E-11</v>
      </c>
      <c r="CB674" s="10">
        <v>0</v>
      </c>
      <c r="CC674" s="82">
        <f t="shared" ca="1" si="471"/>
        <v>3.9725652202851362E-13</v>
      </c>
      <c r="CD674" s="82">
        <f t="shared" ca="1" si="472"/>
        <v>3.4270724516460853E-13</v>
      </c>
      <c r="CE674" s="82">
        <f t="shared" ca="1" si="473"/>
        <v>1.8915613015532971E-10</v>
      </c>
      <c r="CF674" s="82">
        <f t="shared" ca="1" si="474"/>
        <v>3.7028113764059381E-11</v>
      </c>
      <c r="CG674" s="82">
        <f t="shared" ca="1" si="484"/>
        <v>2.269242076865822E-10</v>
      </c>
      <c r="CH674" s="13" t="str">
        <f t="shared" ca="1" si="485"/>
        <v/>
      </c>
      <c r="CI674" s="81">
        <f t="shared" ca="1" si="494"/>
        <v>0.1131775965863165</v>
      </c>
      <c r="CJ674" s="81">
        <f t="shared" ca="1" si="495"/>
        <v>0.13063724757458739</v>
      </c>
      <c r="CK674" s="81">
        <f t="shared" ca="1" si="496"/>
        <v>0.39004625943939081</v>
      </c>
      <c r="CL674" s="81">
        <f t="shared" ca="1" si="497"/>
        <v>0.17284488538116416</v>
      </c>
      <c r="CM674" s="89">
        <f t="shared" ca="1" si="486"/>
        <v>0.80670598898145884</v>
      </c>
    </row>
    <row r="675" spans="1:91" x14ac:dyDescent="0.3">
      <c r="A675">
        <v>610</v>
      </c>
      <c r="B675" s="3">
        <f t="shared" si="499"/>
        <v>1.8833333333333333</v>
      </c>
      <c r="C675" s="3">
        <f t="shared" si="487"/>
        <v>20.333333333333332</v>
      </c>
      <c r="D675" s="4">
        <f t="shared" ca="1" si="475"/>
        <v>675</v>
      </c>
      <c r="E675" s="58">
        <f>(0.5*(COS(B675*2*PI())+1)*('key variables'!$B$4-'key variables'!$B$6)+'key variables'!$B$6)/'key variables'!$B$4</f>
        <v>1</v>
      </c>
      <c r="F675" s="10">
        <f t="shared" ca="1" si="488"/>
        <v>11689222.907461114</v>
      </c>
      <c r="G675" s="10">
        <f t="shared" ca="1" si="489"/>
        <v>13492492.798713122</v>
      </c>
      <c r="H675" s="10">
        <f t="shared" ca="1" si="490"/>
        <v>40309474.521088287</v>
      </c>
      <c r="I675" s="10">
        <f t="shared" ca="1" si="491"/>
        <v>17912154.249750931</v>
      </c>
      <c r="J675" s="10">
        <f t="shared" ca="1" si="476"/>
        <v>83403344.477013454</v>
      </c>
      <c r="K675" s="82">
        <f t="shared" ref="K675:K738" ca="1" si="501">MAX(F675-BN674-BS674,0.001)</f>
        <v>2249832.832292099</v>
      </c>
      <c r="L675" s="82">
        <f t="shared" ref="L675:L738" ca="1" si="502">MAX(G675-BO674-BT674,0.001)</f>
        <v>2596909.4377209195</v>
      </c>
      <c r="M675" s="82">
        <f t="shared" ref="M675:M738" ca="1" si="503">MAX(H675-BP674-BU674,0.001)</f>
        <v>7778311.98309422</v>
      </c>
      <c r="N675" s="82">
        <f t="shared" ref="N675:N738" ca="1" si="504">MAX(I675-BQ674-BV674,0.001)</f>
        <v>3496312.733215793</v>
      </c>
      <c r="O675" s="82">
        <f t="shared" ca="1" si="477"/>
        <v>16121366.986323033</v>
      </c>
      <c r="P675" s="10">
        <f ca="1">IF(IF($A675&gt;='key variables'!$B$26,K675*SUMPRODUCT(Z675:AC675,'control variables'!$O$3:$R$3)/J675+F$65*'key variables'!$B$25/scenario!J$65,K675*SUMPRODUCT(Z675:AC675,'control variables'!$O$7:$R$7)/J675+F$65*'key variables'!$B$25/scenario!J$65)&lt;'key variables'!$B$28,0,IF($A675&gt;='key variables'!$B$26,K675*SUMPRODUCT(Z675:AC675,'control variables'!$O$3:$R$3)/J675+F$65*'key variables'!$B$25/scenario!J$65,K675*SUMPRODUCT(Z675:AC675,'control variables'!$O$7:$R$7)/J675+F$65*'key variables'!$B$25/scenario!J$65))</f>
        <v>5.6982866586383705E-30</v>
      </c>
      <c r="Q675" s="10">
        <f ca="1">IF(IF($A675&gt;='key variables'!$B$26,L675*SUMPRODUCT(Z675:AC675,'control variables'!$O$4:$R$4)/J675+G$65*'key variables'!$B$25/scenario!J$65,L675*SUMPRODUCT(Z675:AC675,'control variables'!$O$7:$R$7)/J675+G$65*'key variables'!$B$25/scenario!J$65)&lt;'key variables'!$B$28,0,IF($A675&gt;='key variables'!$B$26,L675*SUMPRODUCT(Z675:AC675,'control variables'!$O$4:$R$4)/J675+G$65*'key variables'!$B$25/scenario!J$65,L675*SUMPRODUCT(Z675:AC675,'control variables'!$O$7:$R$7)/J675+G$65*'key variables'!$B$25/scenario!J$65))</f>
        <v>6.5773484101844376E-30</v>
      </c>
      <c r="R675" s="10">
        <f ca="1">IF(IF($A675&gt;='key variables'!$B$26,M675*SUMPRODUCT(Z675:AC675,'control variables'!$O$5:$R$5)/J675+H$65*'key variables'!$B$25/scenario!J$65,M675*SUMPRODUCT(Z675:AC675,'control variables'!$O$7:$R$7)/J675+H$65*'key variables'!$B$25/scenario!J$65)&lt;'key variables'!$B$28,0,IF($A675&gt;='key variables'!$B$26,M675*SUMPRODUCT(Z675:AC675,'control variables'!$O$5:$R$5)/J675+H$65*'key variables'!$B$25/scenario!J$65,M675*SUMPRODUCT(Z675:AC675,'control variables'!$O$7:$R$7)/J675+H$65*'key variables'!$B$25/scenario!J$65))</f>
        <v>1.9700597646109127E-29</v>
      </c>
      <c r="S675" s="10">
        <f ca="1">IF(IF($A675&gt;='key variables'!$B$26,N675*SUMPRODUCT(Z675:AC675,'control variables'!$O$6:$R$6)/J675+I$65*'key variables'!$B$25/scenario!J$65,N675*SUMPRODUCT(Z675:AC675,'control variables'!$O$7:$R$7)/J675+I$65*'key variables'!$B$25/scenario!J$65)&lt;'key variables'!$B$28,0,IF($A675&gt;='key variables'!$B$26,N675*SUMPRODUCT(Z675:AC675,'control variables'!$O$6:$R$6)/J675+I$65*'key variables'!$B$25/scenario!J$65,N675*SUMPRODUCT(Z675:AC675,'control variables'!$O$7:$R$7)/J675+I$65*'key variables'!$B$25/scenario!J$65))</f>
        <v>8.8553211225981331E-30</v>
      </c>
      <c r="T675" s="10">
        <f t="shared" ca="1" si="498"/>
        <v>4.0831553837530071E-29</v>
      </c>
      <c r="U675" s="82">
        <f ca="1">SUMPRODUCT(P645:P674,'control variables'!AD$7:AD$36)</f>
        <v>1.2081421886359003E-29</v>
      </c>
      <c r="V675" s="82">
        <f ca="1">SUMPRODUCT(Q645:Q674,'control variables'!AE$7:AE$36)</f>
        <v>1.3945195424057351E-29</v>
      </c>
      <c r="W675" s="82">
        <f ca="1">SUMPRODUCT(R645:R674,'control variables'!AF$7:AF$36)</f>
        <v>4.176891157541893E-29</v>
      </c>
      <c r="X675" s="82">
        <f ca="1">SUMPRODUCT(S645:S674,'control variables'!AG$7:AG$36)</f>
        <v>1.8774918994134765E-29</v>
      </c>
      <c r="Y675" s="82">
        <f t="shared" ca="1" si="492"/>
        <v>8.6570447879970054E-29</v>
      </c>
      <c r="Z675" s="10">
        <f ca="1">IF($A675&gt;='key variables'!$B$26,SUMPRODUCT(P645:P674,'control variables'!V$7:V$36)*$E675,SUMPRODUCT(P645:P674,'control variables'!Z$7:Z$36)*$E675)</f>
        <v>2.9479892463361295E-29</v>
      </c>
      <c r="AA675" s="10">
        <f ca="1">IF($A675&gt;='key variables'!$B$26,SUMPRODUCT(Q645:Q674,'control variables'!W$7:W$36)*$E675,SUMPRODUCT(Q645:Q674,'control variables'!AA$7:AA$36)*$E675)</f>
        <v>3.4027688574135496E-29</v>
      </c>
      <c r="AB675" s="10">
        <f ca="1">IF($A675&gt;='key variables'!$B$26,SUMPRODUCT(R645:R674,'control variables'!X$7:X$36)*$E675,SUMPRODUCT(R645:R674,'control variables'!AB$7:AB$36)*$E675)</f>
        <v>1.0192037271252751E-28</v>
      </c>
      <c r="AC675" s="10">
        <f ca="1">IF($A675&gt;='key variables'!$B$26,SUMPRODUCT(S645:S674,'control variables'!Y$7:Y$36)*$E675,SUMPRODUCT(S645:S674,'control variables'!AC$7:AC$36)*$E675)</f>
        <v>4.5812703021350767E-29</v>
      </c>
      <c r="AD675" s="10">
        <f t="shared" ca="1" si="493"/>
        <v>2.1124065677137507E-28</v>
      </c>
      <c r="AE675" s="82">
        <f ca="1">SUMPRODUCT(P645:P674,'control variables'!AL$7:AL$36)</f>
        <v>4.0138365752699584E-29</v>
      </c>
      <c r="AF675" s="82">
        <f ca="1">SUMPRODUCT(Q645:Q674,'control variables'!AM$7:AM$36)</f>
        <v>4.6209279961078777E-29</v>
      </c>
      <c r="AG675" s="82">
        <f ca="1">SUMPRODUCT(R645:R674,'control variables'!AN$7:AN$36)</f>
        <v>1.3175480149670689E-28</v>
      </c>
      <c r="AH675" s="82">
        <f ca="1">SUMPRODUCT(S645:S674,'control variables'!AO$7:AO$36)</f>
        <v>5.7048522141539211E-29</v>
      </c>
      <c r="AI675" s="82">
        <f t="shared" ref="AI675:AI738" ca="1" si="505">SUM(AE675:AH675)</f>
        <v>2.7515096935202445E-28</v>
      </c>
      <c r="AJ675" s="10">
        <f ca="1">SUMPRODUCT(P645:P674,'control variables'!AP$7:AP$36)</f>
        <v>3.8352364592784567E-32</v>
      </c>
      <c r="AK675" s="10">
        <f ca="1">SUMPRODUCT(Q645:Q674,'control variables'!AQ$7:AQ$36)</f>
        <v>1.1067224211103628E-31</v>
      </c>
      <c r="AL675" s="10">
        <f ca="1">SUMPRODUCT(R645:R674,'control variables'!AR$7:AR$36)</f>
        <v>3.9778509693291351E-30</v>
      </c>
      <c r="AM675" s="10">
        <f ca="1">SUMPRODUCT(S645:S674,'control variables'!AS$7:AS$36)</f>
        <v>2.9800405334576852E-30</v>
      </c>
      <c r="AN675" s="10">
        <f t="shared" ca="1" si="478"/>
        <v>7.1069161094906408E-30</v>
      </c>
      <c r="AO675" s="82">
        <f ca="1">SUMPRODUCT(P645:P674,'control variables'!AX$7:AX$36)</f>
        <v>5.2153363009043091E-32</v>
      </c>
      <c r="AP675" s="82">
        <f ca="1">SUMPRODUCT(Q645:Q674,'control variables'!AY$7:AY$36)</f>
        <v>1.2039788793471128E-31</v>
      </c>
      <c r="AQ675" s="82">
        <f ca="1">SUMPRODUCT(R645:R674,'control variables'!AZ$7:AZ$36)</f>
        <v>1.0818540541217454E-30</v>
      </c>
      <c r="AR675" s="82">
        <f ca="1">SUMPRODUCT(S645:S674,'control variables'!BA$7:BA$36)</f>
        <v>8.1048007012491167E-31</v>
      </c>
      <c r="AS675" s="82">
        <f t="shared" ca="1" si="479"/>
        <v>2.0648853751904114E-30</v>
      </c>
      <c r="AT675" s="10">
        <f ca="1">SUMPRODUCT(P645:P674,'control variables'!AT$7:AT$36)</f>
        <v>-4.6027378031372645E-32</v>
      </c>
      <c r="AU675" s="10">
        <f ca="1">SUMPRODUCT(Q645:Q674,'control variables'!AU$7:AU$36)</f>
        <v>4.9929579462578567E-32</v>
      </c>
      <c r="AV675" s="10">
        <f ca="1">SUMPRODUCT(R645:R674,'control variables'!AV$7:AV$36)</f>
        <v>2.1500077034068918E-29</v>
      </c>
      <c r="AW675" s="10">
        <f ca="1">SUMPRODUCT(S645:S674,'control variables'!AW$7:AW$36)</f>
        <v>1.6106963666563321E-29</v>
      </c>
      <c r="AX675" s="10">
        <f t="shared" ref="AX675:AX738" ca="1" si="506">SUM(AT675:AW675)</f>
        <v>3.7610942902063443E-29</v>
      </c>
      <c r="AY675" s="82">
        <f ca="1">SUMPRODUCT(P645:P674,'control variables'!BB$7:BB$36)</f>
        <v>1.6682459185953279E-31</v>
      </c>
      <c r="AZ675" s="82">
        <f ca="1">SUMPRODUCT(Q645:Q674,'control variables'!BC$7:BC$36)</f>
        <v>4.2540241174822248E-31</v>
      </c>
      <c r="BA675" s="82">
        <f ca="1">SUMPRODUCT(R645:R674,'control variables'!BD$7:BD$36)</f>
        <v>2.9779476424634918E-30</v>
      </c>
      <c r="BB675" s="82">
        <f ca="1">SUMPRODUCT(S645:S674,'control variables'!BE$7:BE$36)</f>
        <v>4.2318761811121904E-31</v>
      </c>
      <c r="BC675" s="82">
        <f t="shared" ca="1" si="480"/>
        <v>3.9933622641824657E-30</v>
      </c>
      <c r="BD675" s="10">
        <f ca="1">SUMPRODUCT(P645:P674,'control variables'!BF$7:BF$36)</f>
        <v>3.4898251545886368E-32</v>
      </c>
      <c r="BE675" s="10">
        <f ca="1">SUMPRODUCT(Q645:Q674,'control variables'!BG$7:BG$36)</f>
        <v>4.028192561628714E-32</v>
      </c>
      <c r="BF675" s="10">
        <f ca="1">SUMPRODUCT(R645:R674,'control variables'!BH$7:BH$36)</f>
        <v>1.2065318111295194E-30</v>
      </c>
      <c r="BG675" s="10">
        <f ca="1">SUMPRODUCT(S645:S674,'control variables'!BI$7:BI$36)</f>
        <v>2.7116503834318837E-30</v>
      </c>
      <c r="BH675" s="10">
        <f t="shared" ca="1" si="481"/>
        <v>3.9933623717235763E-30</v>
      </c>
      <c r="BI675" s="82">
        <f t="shared" ref="BI675:BI738" ca="1" si="507">AE675+AT675+AY675</f>
        <v>4.025916296652774E-29</v>
      </c>
      <c r="BJ675" s="82">
        <f t="shared" ref="BJ675:BJ738" ca="1" si="508">AF675+AU675+AZ675</f>
        <v>4.6684611952289577E-29</v>
      </c>
      <c r="BK675" s="82">
        <f t="shared" ref="BK675:BK738" ca="1" si="509">AG675+AV675+BA675</f>
        <v>1.5623282617323931E-28</v>
      </c>
      <c r="BL675" s="82">
        <f t="shared" ref="BL675:BL738" ca="1" si="510">AH675+AW675+BB675</f>
        <v>7.3578673426213759E-29</v>
      </c>
      <c r="BM675" s="82">
        <f t="shared" ca="1" si="500"/>
        <v>3.1675527451827035E-28</v>
      </c>
      <c r="BN675" s="10">
        <f ca="1">BN674+BI675-INDIRECT(ADDRESS(MAX($D675-'key variables'!$B$9*30,34),scenario!BI$4),TRUE)</f>
        <v>9439390.0751690175</v>
      </c>
      <c r="BO675" s="10">
        <f ca="1">BO674+BJ675-INDIRECT(ADDRESS(MAX($D675-'key variables'!$B$9*30,34),scenario!BJ$4),TRUE)</f>
        <v>10895583.360992203</v>
      </c>
      <c r="BP675" s="10">
        <f ca="1">BP674+BK675-INDIRECT(ADDRESS(MAX($D675-'key variables'!$B$9*30,34),scenario!BK$4),TRUE)</f>
        <v>32531162.537994072</v>
      </c>
      <c r="BQ675" s="10">
        <f ca="1">BQ674+BL675-INDIRECT(ADDRESS(MAX($D675-'key variables'!$B$9*30,34),scenario!BL$4),TRUE)</f>
        <v>14415841.516535141</v>
      </c>
      <c r="BR675" s="10">
        <f t="shared" ca="1" si="482"/>
        <v>67281977.490690395</v>
      </c>
      <c r="BS675" s="82">
        <f t="shared" ref="BS675:BS738" ca="1" si="511">BS674+P675-BI675-BD675</f>
        <v>-2.3433848477536824E-9</v>
      </c>
      <c r="BT675" s="82">
        <f t="shared" ref="BT675:BT738" ca="1" si="512">BT674+Q675-BJ675-BE675</f>
        <v>-3.4288309057018498E-10</v>
      </c>
      <c r="BU675" s="82">
        <f t="shared" ref="BU675:BU738" ca="1" si="513">BU674+R675-BK675-BF675</f>
        <v>-4.2578247660364599E-9</v>
      </c>
      <c r="BV675" s="82">
        <f t="shared" ref="BV675:BV738" ca="1" si="514">BV674+S675-BL675-BG675</f>
        <v>-2.9943922343414556E-9</v>
      </c>
      <c r="BW675" s="82">
        <f t="shared" ca="1" si="483"/>
        <v>-9.9384849387017825E-9</v>
      </c>
      <c r="BX675" s="10">
        <f t="shared" ref="BX675:BX738" ca="1" si="515">BX674+AO675-AY675-BD675</f>
        <v>-1.8625994260191893E-12</v>
      </c>
      <c r="BY675" s="10">
        <f t="shared" ref="BY675:BY738" ca="1" si="516">BY674+AP675-AZ675-BE675</f>
        <v>2.8902850229962428E-12</v>
      </c>
      <c r="BZ675" s="10">
        <f t="shared" ref="BZ675:BZ738" ca="1" si="517">BZ674+AQ675-BA675-BF675</f>
        <v>-3.5034723983035463E-11</v>
      </c>
      <c r="CA675" s="10">
        <f t="shared" ref="CA675:CA738" ca="1" si="518">CA674+AR675-BB675-BG675</f>
        <v>-2.0257049910634696E-11</v>
      </c>
      <c r="CB675" s="10">
        <v>0</v>
      </c>
      <c r="CC675" s="82">
        <f t="shared" ref="CC675:CC738" ca="1" si="519">CC674+AJ675-AO675-AT675</f>
        <v>3.9725652202851362E-13</v>
      </c>
      <c r="CD675" s="82">
        <f t="shared" ref="CD675:CD738" ca="1" si="520">CD674+AK675-AP675-AU675</f>
        <v>3.4270724516460853E-13</v>
      </c>
      <c r="CE675" s="82">
        <f t="shared" ref="CE675:CE738" ca="1" si="521">CE674+AL675-AQ675-AV675</f>
        <v>1.8915613015532971E-10</v>
      </c>
      <c r="CF675" s="82">
        <f t="shared" ref="CF675:CF738" ca="1" si="522">CF674+AM675-AR675-AW675</f>
        <v>3.7028113764059381E-11</v>
      </c>
      <c r="CG675" s="82">
        <f t="shared" ca="1" si="484"/>
        <v>2.269242076865822E-10</v>
      </c>
      <c r="CH675" s="13" t="str">
        <f t="shared" ca="1" si="485"/>
        <v/>
      </c>
      <c r="CI675" s="81">
        <f t="shared" ca="1" si="494"/>
        <v>0.1131775965863165</v>
      </c>
      <c r="CJ675" s="81">
        <f t="shared" ca="1" si="495"/>
        <v>0.13063724757458739</v>
      </c>
      <c r="CK675" s="81">
        <f t="shared" ca="1" si="496"/>
        <v>0.39004625943939081</v>
      </c>
      <c r="CL675" s="81">
        <f t="shared" ca="1" si="497"/>
        <v>0.17284488538116416</v>
      </c>
      <c r="CM675" s="89">
        <f t="shared" ca="1" si="486"/>
        <v>0.80670598898145884</v>
      </c>
    </row>
    <row r="676" spans="1:91" x14ac:dyDescent="0.3">
      <c r="A676">
        <v>611</v>
      </c>
      <c r="B676" s="3">
        <f t="shared" si="499"/>
        <v>1.8861111111111111</v>
      </c>
      <c r="C676" s="3">
        <f t="shared" si="487"/>
        <v>20.366666666666667</v>
      </c>
      <c r="D676" s="4">
        <f t="shared" ref="D676:D739" ca="1" si="523">CELL("Zeile",D676)</f>
        <v>676</v>
      </c>
      <c r="E676" s="58">
        <f>(0.5*(COS(B676*2*PI())+1)*('key variables'!$B$4-'key variables'!$B$6)+'key variables'!$B$6)/'key variables'!$B$4</f>
        <v>1</v>
      </c>
      <c r="F676" s="10">
        <f t="shared" ca="1" si="488"/>
        <v>11689222.907461114</v>
      </c>
      <c r="G676" s="10">
        <f t="shared" ca="1" si="489"/>
        <v>13492492.798713122</v>
      </c>
      <c r="H676" s="10">
        <f t="shared" ca="1" si="490"/>
        <v>40309474.521088287</v>
      </c>
      <c r="I676" s="10">
        <f t="shared" ca="1" si="491"/>
        <v>17912154.249750931</v>
      </c>
      <c r="J676" s="10">
        <f t="shared" ref="J676:J739" ca="1" si="524">SUM(F676:I676)</f>
        <v>83403344.477013454</v>
      </c>
      <c r="K676" s="82">
        <f t="shared" ca="1" si="501"/>
        <v>2249832.832292099</v>
      </c>
      <c r="L676" s="82">
        <f t="shared" ca="1" si="502"/>
        <v>2596909.4377209195</v>
      </c>
      <c r="M676" s="82">
        <f t="shared" ca="1" si="503"/>
        <v>7778311.98309422</v>
      </c>
      <c r="N676" s="82">
        <f t="shared" ca="1" si="504"/>
        <v>3496312.733215793</v>
      </c>
      <c r="O676" s="82">
        <f t="shared" ref="O676:O739" ca="1" si="525">SUM(K676:N676)</f>
        <v>16121366.986323033</v>
      </c>
      <c r="P676" s="10">
        <f ca="1">IF(IF($A676&gt;='key variables'!$B$26,K676*SUMPRODUCT(Z676:AC676,'control variables'!$O$3:$R$3)/J676+F$65*'key variables'!$B$25/scenario!J$65,K676*SUMPRODUCT(Z676:AC676,'control variables'!$O$7:$R$7)/J676+F$65*'key variables'!$B$25/scenario!J$65)&lt;'key variables'!$B$28,0,IF($A676&gt;='key variables'!$B$26,K676*SUMPRODUCT(Z676:AC676,'control variables'!$O$3:$R$3)/J676+F$65*'key variables'!$B$25/scenario!J$65,K676*SUMPRODUCT(Z676:AC676,'control variables'!$O$7:$R$7)/J676+F$65*'key variables'!$B$25/scenario!J$65))</f>
        <v>4.9030863484346729E-30</v>
      </c>
      <c r="Q676" s="10">
        <f ca="1">IF(IF($A676&gt;='key variables'!$B$26,L676*SUMPRODUCT(Z676:AC676,'control variables'!$O$4:$R$4)/J676+G$65*'key variables'!$B$25/scenario!J$65,L676*SUMPRODUCT(Z676:AC676,'control variables'!$O$7:$R$7)/J676+G$65*'key variables'!$B$25/scenario!J$65)&lt;'key variables'!$B$28,0,IF($A676&gt;='key variables'!$B$26,L676*SUMPRODUCT(Z676:AC676,'control variables'!$O$4:$R$4)/J676+G$65*'key variables'!$B$25/scenario!J$65,L676*SUMPRODUCT(Z676:AC676,'control variables'!$O$7:$R$7)/J676+G$65*'key variables'!$B$25/scenario!J$65))</f>
        <v>5.6594743526960296E-30</v>
      </c>
      <c r="R676" s="10">
        <f ca="1">IF(IF($A676&gt;='key variables'!$B$26,M676*SUMPRODUCT(Z676:AC676,'control variables'!$O$5:$R$5)/J676+H$65*'key variables'!$B$25/scenario!J$65,M676*SUMPRODUCT(Z676:AC676,'control variables'!$O$7:$R$7)/J676+H$65*'key variables'!$B$25/scenario!J$65)&lt;'key variables'!$B$28,0,IF($A676&gt;='key variables'!$B$26,M676*SUMPRODUCT(Z676:AC676,'control variables'!$O$5:$R$5)/J676+H$65*'key variables'!$B$25/scenario!J$65,M676*SUMPRODUCT(Z676:AC676,'control variables'!$O$7:$R$7)/J676+H$65*'key variables'!$B$25/scenario!J$65))</f>
        <v>1.6951364008374298E-29</v>
      </c>
      <c r="S676" s="10">
        <f ca="1">IF(IF($A676&gt;='key variables'!$B$26,N676*SUMPRODUCT(Z676:AC676,'control variables'!$O$6:$R$6)/J676+I$65*'key variables'!$B$25/scenario!J$65,N676*SUMPRODUCT(Z676:AC676,'control variables'!$O$7:$R$7)/J676+I$65*'key variables'!$B$25/scenario!J$65)&lt;'key variables'!$B$28,0,IF($A676&gt;='key variables'!$B$26,N676*SUMPRODUCT(Z676:AC676,'control variables'!$O$6:$R$6)/J676+I$65*'key variables'!$B$25/scenario!J$65,N676*SUMPRODUCT(Z676:AC676,'control variables'!$O$7:$R$7)/J676+I$65*'key variables'!$B$25/scenario!J$65))</f>
        <v>7.6195542113339598E-30</v>
      </c>
      <c r="T676" s="10">
        <f t="shared" ca="1" si="498"/>
        <v>3.5133478920838964E-29</v>
      </c>
      <c r="U676" s="82">
        <f ca="1">SUMPRODUCT(P646:P675,'control variables'!AD$7:AD$36)</f>
        <v>1.0395450118482006E-29</v>
      </c>
      <c r="V676" s="82">
        <f ca="1">SUMPRODUCT(Q646:Q675,'control variables'!AE$7:AE$36)</f>
        <v>1.1999132617573089E-29</v>
      </c>
      <c r="W676" s="82">
        <f ca="1">SUMPRODUCT(R646:R675,'control variables'!AF$7:AF$36)</f>
        <v>3.5940027661463503E-29</v>
      </c>
      <c r="X676" s="82">
        <f ca="1">SUMPRODUCT(S646:S675,'control variables'!AG$7:AG$36)</f>
        <v>1.6154864528192396E-29</v>
      </c>
      <c r="Y676" s="82">
        <f t="shared" ca="1" si="492"/>
        <v>7.4489474925710996E-29</v>
      </c>
      <c r="Z676" s="10">
        <f ca="1">IF($A676&gt;='key variables'!$B$26,SUMPRODUCT(P646:P675,'control variables'!V$7:V$36)*$E676,SUMPRODUCT(P646:P675,'control variables'!Z$7:Z$36)*$E676)</f>
        <v>2.5365950670682471E-29</v>
      </c>
      <c r="AA676" s="10">
        <f ca="1">IF($A676&gt;='key variables'!$B$26,SUMPRODUCT(Q646:Q675,'control variables'!W$7:W$36)*$E676,SUMPRODUCT(Q646:Q675,'control variables'!AA$7:AA$36)*$E676)</f>
        <v>2.9279098316983844E-29</v>
      </c>
      <c r="AB676" s="10">
        <f ca="1">IF($A676&gt;='key variables'!$B$26,SUMPRODUCT(R646:R675,'control variables'!X$7:X$36)*$E676,SUMPRODUCT(R646:R675,'control variables'!AB$7:AB$36)*$E676)</f>
        <v>8.7697305876426134E-29</v>
      </c>
      <c r="AC676" s="10">
        <f ca="1">IF($A676&gt;='key variables'!$B$26,SUMPRODUCT(S646:S675,'control variables'!Y$7:Y$36)*$E676,SUMPRODUCT(S646:S675,'control variables'!AC$7:AC$36)*$E676)</f>
        <v>3.9419504883692804E-29</v>
      </c>
      <c r="AD676" s="10">
        <f t="shared" ca="1" si="493"/>
        <v>1.8176185974778527E-28</v>
      </c>
      <c r="AE676" s="82">
        <f ca="1">SUMPRODUCT(P646:P675,'control variables'!AL$7:AL$36)</f>
        <v>3.4537025769350424E-29</v>
      </c>
      <c r="AF676" s="82">
        <f ca="1">SUMPRODUCT(Q646:Q675,'control variables'!AM$7:AM$36)</f>
        <v>3.9760739204773632E-29</v>
      </c>
      <c r="AG676" s="82">
        <f ca="1">SUMPRODUCT(R646:R675,'control variables'!AN$7:AN$36)</f>
        <v>1.1336831705016211E-28</v>
      </c>
      <c r="AH676" s="82">
        <f ca="1">SUMPRODUCT(S646:S675,'control variables'!AO$7:AO$36)</f>
        <v>4.908735675600301E-29</v>
      </c>
      <c r="AI676" s="82">
        <f t="shared" ca="1" si="505"/>
        <v>2.3675343878028919E-28</v>
      </c>
      <c r="AJ676" s="10">
        <f ca="1">SUMPRODUCT(P646:P675,'control variables'!AP$7:AP$36)</f>
        <v>3.300026245257472E-32</v>
      </c>
      <c r="AK676" s="10">
        <f ca="1">SUMPRODUCT(Q646:Q675,'control variables'!AQ$7:AQ$36)</f>
        <v>9.52278451317758E-32</v>
      </c>
      <c r="AL676" s="10">
        <f ca="1">SUMPRODUCT(R646:R675,'control variables'!AR$7:AR$36)</f>
        <v>3.4227387901341232E-30</v>
      </c>
      <c r="AM676" s="10">
        <f ca="1">SUMPRODUCT(S646:S675,'control variables'!AS$7:AS$36)</f>
        <v>2.5641735722838856E-30</v>
      </c>
      <c r="AN676" s="10">
        <f t="shared" ref="AN676:AN739" ca="1" si="526">SUM(AJ676:AM676)</f>
        <v>6.115140470002359E-30</v>
      </c>
      <c r="AO676" s="82">
        <f ca="1">SUMPRODUCT(P646:P675,'control variables'!AX$7:AX$36)</f>
        <v>4.4875320866307661E-32</v>
      </c>
      <c r="AP676" s="82">
        <f ca="1">SUMPRODUCT(Q646:Q675,'control variables'!AY$7:AY$36)</f>
        <v>1.0359626955905201E-31</v>
      </c>
      <c r="AQ676" s="82">
        <f ca="1">SUMPRODUCT(R646:R675,'control variables'!AZ$7:AZ$36)</f>
        <v>9.3088048417531683E-31</v>
      </c>
      <c r="AR676" s="82">
        <f ca="1">SUMPRODUCT(S646:S675,'control variables'!BA$7:BA$36)</f>
        <v>6.9737694952282351E-31</v>
      </c>
      <c r="AS676" s="82">
        <f t="shared" ref="AS676:AS739" ca="1" si="527">SUM(AO676:AR676)</f>
        <v>1.7767290241234999E-30</v>
      </c>
      <c r="AT676" s="10">
        <f ca="1">SUMPRODUCT(P646:P675,'control variables'!AT$7:AT$36)</f>
        <v>-3.9604221830038908E-32</v>
      </c>
      <c r="AU676" s="10">
        <f ca="1">SUMPRODUCT(Q646:Q675,'control variables'!AU$7:AU$36)</f>
        <v>4.2961868033601421E-32</v>
      </c>
      <c r="AV676" s="10">
        <f ca="1">SUMPRODUCT(R646:R675,'control variables'!AV$7:AV$36)</f>
        <v>1.8499724656047217E-29</v>
      </c>
      <c r="AW676" s="10">
        <f ca="1">SUMPRODUCT(S646:S675,'control variables'!AW$7:AW$36)</f>
        <v>1.385922442995015E-29</v>
      </c>
      <c r="AX676" s="10">
        <f t="shared" ca="1" si="506"/>
        <v>3.2362306732200929E-29</v>
      </c>
      <c r="AY676" s="82">
        <f ca="1">SUMPRODUCT(P646:P675,'control variables'!BB$7:BB$36)</f>
        <v>1.4354409104527486E-31</v>
      </c>
      <c r="AZ676" s="82">
        <f ca="1">SUMPRODUCT(Q646:Q675,'control variables'!BC$7:BC$36)</f>
        <v>3.6603717618732481E-31</v>
      </c>
      <c r="BA676" s="82">
        <f ca="1">SUMPRODUCT(R646:R675,'control variables'!BD$7:BD$36)</f>
        <v>2.5623727458465507E-30</v>
      </c>
      <c r="BB676" s="82">
        <f ca="1">SUMPRODUCT(S646:S675,'control variables'!BE$7:BE$36)</f>
        <v>3.6413145871526166E-31</v>
      </c>
      <c r="BC676" s="82">
        <f t="shared" ref="BC676:BC739" ca="1" si="528">SUM(AY676:BB676)</f>
        <v>3.4360854717944119E-30</v>
      </c>
      <c r="BD676" s="10">
        <f ca="1">SUMPRODUCT(P646:P675,'control variables'!BF$7:BF$36)</f>
        <v>3.0028173552743299E-32</v>
      </c>
      <c r="BE676" s="10">
        <f ca="1">SUMPRODUCT(Q646:Q675,'control variables'!BG$7:BG$36)</f>
        <v>3.4660551742946764E-32</v>
      </c>
      <c r="BF676" s="10">
        <f ca="1">SUMPRODUCT(R646:R675,'control variables'!BH$7:BH$36)</f>
        <v>1.0381593637682836E-30</v>
      </c>
      <c r="BG676" s="10">
        <f ca="1">SUMPRODUCT(S646:S675,'control variables'!BI$7:BI$36)</f>
        <v>2.3332374752641036E-30</v>
      </c>
      <c r="BH676" s="10">
        <f t="shared" ref="BH676:BH739" ca="1" si="529">SUM(BD676:BG676)</f>
        <v>3.436085564328077E-30</v>
      </c>
      <c r="BI676" s="82">
        <f t="shared" ca="1" si="507"/>
        <v>3.4640965638565663E-29</v>
      </c>
      <c r="BJ676" s="82">
        <f t="shared" ca="1" si="508"/>
        <v>4.0169738248994561E-29</v>
      </c>
      <c r="BK676" s="82">
        <f t="shared" ca="1" si="509"/>
        <v>1.3443041445205586E-28</v>
      </c>
      <c r="BL676" s="82">
        <f t="shared" ca="1" si="510"/>
        <v>6.3310712644668419E-29</v>
      </c>
      <c r="BM676" s="82">
        <f t="shared" ca="1" si="500"/>
        <v>2.7255183098428452E-28</v>
      </c>
      <c r="BN676" s="10">
        <f ca="1">BN675+BI676-INDIRECT(ADDRESS(MAX($D676-'key variables'!$B$9*30,34),scenario!BI$4),TRUE)</f>
        <v>9439390.0751690175</v>
      </c>
      <c r="BO676" s="10">
        <f ca="1">BO675+BJ676-INDIRECT(ADDRESS(MAX($D676-'key variables'!$B$9*30,34),scenario!BJ$4),TRUE)</f>
        <v>10895583.360992203</v>
      </c>
      <c r="BP676" s="10">
        <f ca="1">BP675+BK676-INDIRECT(ADDRESS(MAX($D676-'key variables'!$B$9*30,34),scenario!BK$4),TRUE)</f>
        <v>32531162.537994072</v>
      </c>
      <c r="BQ676" s="10">
        <f ca="1">BQ675+BL676-INDIRECT(ADDRESS(MAX($D676-'key variables'!$B$9*30,34),scenario!BL$4),TRUE)</f>
        <v>14415841.516535141</v>
      </c>
      <c r="BR676" s="10">
        <f t="shared" ref="BR676:BR738" ca="1" si="530">BR675+BM676</f>
        <v>67281977.490690395</v>
      </c>
      <c r="BS676" s="82">
        <f t="shared" ca="1" si="511"/>
        <v>-2.3433848477536824E-9</v>
      </c>
      <c r="BT676" s="82">
        <f t="shared" ca="1" si="512"/>
        <v>-3.4288309057018498E-10</v>
      </c>
      <c r="BU676" s="82">
        <f t="shared" ca="1" si="513"/>
        <v>-4.2578247660364599E-9</v>
      </c>
      <c r="BV676" s="82">
        <f t="shared" ca="1" si="514"/>
        <v>-2.9943922343414556E-9</v>
      </c>
      <c r="BW676" s="82">
        <f t="shared" ref="BW676:BW739" ca="1" si="531">SUM(BS676:BV676)</f>
        <v>-9.9384849387017825E-9</v>
      </c>
      <c r="BX676" s="10">
        <f t="shared" ca="1" si="515"/>
        <v>-1.8625994260191893E-12</v>
      </c>
      <c r="BY676" s="10">
        <f t="shared" ca="1" si="516"/>
        <v>2.8902850229962428E-12</v>
      </c>
      <c r="BZ676" s="10">
        <f t="shared" ca="1" si="517"/>
        <v>-3.5034723983035463E-11</v>
      </c>
      <c r="CA676" s="10">
        <f t="shared" ca="1" si="518"/>
        <v>-2.0257049910634696E-11</v>
      </c>
      <c r="CB676" s="10">
        <v>0</v>
      </c>
      <c r="CC676" s="82">
        <f t="shared" ca="1" si="519"/>
        <v>3.9725652202851362E-13</v>
      </c>
      <c r="CD676" s="82">
        <f t="shared" ca="1" si="520"/>
        <v>3.4270724516460853E-13</v>
      </c>
      <c r="CE676" s="82">
        <f t="shared" ca="1" si="521"/>
        <v>1.8915613015532971E-10</v>
      </c>
      <c r="CF676" s="82">
        <f t="shared" ca="1" si="522"/>
        <v>3.7028113764059381E-11</v>
      </c>
      <c r="CG676" s="82">
        <f t="shared" ref="CG676:CG739" ca="1" si="532">SUM(CC676:CF676)</f>
        <v>2.269242076865822E-10</v>
      </c>
      <c r="CH676" s="13" t="str">
        <f t="shared" ca="1" si="485"/>
        <v/>
      </c>
      <c r="CI676" s="81">
        <f t="shared" ca="1" si="494"/>
        <v>0.1131775965863165</v>
      </c>
      <c r="CJ676" s="81">
        <f t="shared" ca="1" si="495"/>
        <v>0.13063724757458739</v>
      </c>
      <c r="CK676" s="81">
        <f t="shared" ca="1" si="496"/>
        <v>0.39004625943939081</v>
      </c>
      <c r="CL676" s="81">
        <f t="shared" ca="1" si="497"/>
        <v>0.17284488538116416</v>
      </c>
      <c r="CM676" s="89">
        <f t="shared" ca="1" si="486"/>
        <v>0.80670598898145884</v>
      </c>
    </row>
    <row r="677" spans="1:91" x14ac:dyDescent="0.3">
      <c r="A677">
        <v>612</v>
      </c>
      <c r="B677" s="3">
        <f t="shared" si="499"/>
        <v>1.8888888888888888</v>
      </c>
      <c r="C677" s="3">
        <f t="shared" si="487"/>
        <v>20.399999999999999</v>
      </c>
      <c r="D677" s="4">
        <f t="shared" ca="1" si="523"/>
        <v>677</v>
      </c>
      <c r="E677" s="58">
        <f>(0.5*(COS(B677*2*PI())+1)*('key variables'!$B$4-'key variables'!$B$6)+'key variables'!$B$6)/'key variables'!$B$4</f>
        <v>1</v>
      </c>
      <c r="F677" s="10">
        <f t="shared" ca="1" si="488"/>
        <v>11689222.907461114</v>
      </c>
      <c r="G677" s="10">
        <f t="shared" ca="1" si="489"/>
        <v>13492492.798713122</v>
      </c>
      <c r="H677" s="10">
        <f t="shared" ca="1" si="490"/>
        <v>40309474.521088287</v>
      </c>
      <c r="I677" s="10">
        <f t="shared" ca="1" si="491"/>
        <v>17912154.249750931</v>
      </c>
      <c r="J677" s="10">
        <f t="shared" ca="1" si="524"/>
        <v>83403344.477013454</v>
      </c>
      <c r="K677" s="82">
        <f t="shared" ca="1" si="501"/>
        <v>2249832.832292099</v>
      </c>
      <c r="L677" s="82">
        <f t="shared" ca="1" si="502"/>
        <v>2596909.4377209195</v>
      </c>
      <c r="M677" s="82">
        <f t="shared" ca="1" si="503"/>
        <v>7778311.98309422</v>
      </c>
      <c r="N677" s="82">
        <f t="shared" ca="1" si="504"/>
        <v>3496312.733215793</v>
      </c>
      <c r="O677" s="82">
        <f t="shared" ca="1" si="525"/>
        <v>16121366.986323033</v>
      </c>
      <c r="P677" s="10">
        <f ca="1">IF(IF($A677&gt;='key variables'!$B$26,K677*SUMPRODUCT(Z677:AC677,'control variables'!$O$3:$R$3)/J677+F$65*'key variables'!$B$25/scenario!J$65,K677*SUMPRODUCT(Z677:AC677,'control variables'!$O$7:$R$7)/J677+F$65*'key variables'!$B$25/scenario!J$65)&lt;'key variables'!$B$28,0,IF($A677&gt;='key variables'!$B$26,K677*SUMPRODUCT(Z677:AC677,'control variables'!$O$3:$R$3)/J677+F$65*'key variables'!$B$25/scenario!J$65,K677*SUMPRODUCT(Z677:AC677,'control variables'!$O$7:$R$7)/J677+F$65*'key variables'!$B$25/scenario!J$65))</f>
        <v>4.218856856518863E-30</v>
      </c>
      <c r="Q677" s="10">
        <f ca="1">IF(IF($A677&gt;='key variables'!$B$26,L677*SUMPRODUCT(Z677:AC677,'control variables'!$O$4:$R$4)/J677+G$65*'key variables'!$B$25/scenario!J$65,L677*SUMPRODUCT(Z677:AC677,'control variables'!$O$7:$R$7)/J677+G$65*'key variables'!$B$25/scenario!J$65)&lt;'key variables'!$B$28,0,IF($A677&gt;='key variables'!$B$26,L677*SUMPRODUCT(Z677:AC677,'control variables'!$O$4:$R$4)/J677+G$65*'key variables'!$B$25/scenario!J$65,L677*SUMPRODUCT(Z677:AC677,'control variables'!$O$7:$R$7)/J677+G$65*'key variables'!$B$25/scenario!J$65))</f>
        <v>4.8696903298035853E-30</v>
      </c>
      <c r="R677" s="10">
        <f ca="1">IF(IF($A677&gt;='key variables'!$B$26,M677*SUMPRODUCT(Z677:AC677,'control variables'!$O$5:$R$5)/J677+H$65*'key variables'!$B$25/scenario!J$65,M677*SUMPRODUCT(Z677:AC677,'control variables'!$O$7:$R$7)/J677+H$65*'key variables'!$B$25/scenario!J$65)&lt;'key variables'!$B$28,0,IF($A677&gt;='key variables'!$B$26,M677*SUMPRODUCT(Z677:AC677,'control variables'!$O$5:$R$5)/J677+H$65*'key variables'!$B$25/scenario!J$65,M677*SUMPRODUCT(Z677:AC677,'control variables'!$O$7:$R$7)/J677+H$65*'key variables'!$B$25/scenario!J$65))</f>
        <v>1.4585788051011691E-29</v>
      </c>
      <c r="S677" s="10">
        <f ca="1">IF(IF($A677&gt;='key variables'!$B$26,N677*SUMPRODUCT(Z677:AC677,'control variables'!$O$6:$R$6)/J677+I$65*'key variables'!$B$25/scenario!J$65,N677*SUMPRODUCT(Z677:AC677,'control variables'!$O$7:$R$7)/J677+I$65*'key variables'!$B$25/scenario!J$65)&lt;'key variables'!$B$28,0,IF($A677&gt;='key variables'!$B$26,N677*SUMPRODUCT(Z677:AC677,'control variables'!$O$6:$R$6)/J677+I$65*'key variables'!$B$25/scenario!J$65,N677*SUMPRODUCT(Z677:AC677,'control variables'!$O$7:$R$7)/J677+I$65*'key variables'!$B$25/scenario!J$65))</f>
        <v>6.5562395282649089E-30</v>
      </c>
      <c r="T677" s="10">
        <f t="shared" ca="1" si="498"/>
        <v>3.0230574765599049E-29</v>
      </c>
      <c r="U677" s="82">
        <f ca="1">SUMPRODUCT(P647:P676,'control variables'!AD$7:AD$36)</f>
        <v>8.9447570147238202E-30</v>
      </c>
      <c r="V677" s="82">
        <f ca="1">SUMPRODUCT(Q647:Q676,'control variables'!AE$7:AE$36)</f>
        <v>1.0324644380796763E-29</v>
      </c>
      <c r="W677" s="82">
        <f ca="1">SUMPRODUCT(R647:R676,'control variables'!AF$7:AF$36)</f>
        <v>3.0924569005693724E-29</v>
      </c>
      <c r="X677" s="82">
        <f ca="1">SUMPRODUCT(S647:S676,'control variables'!AG$7:AG$36)</f>
        <v>1.3900440689292899E-29</v>
      </c>
      <c r="Y677" s="82">
        <f t="shared" ca="1" si="492"/>
        <v>6.4094411090507206E-29</v>
      </c>
      <c r="Z677" s="10">
        <f ca="1">IF($A677&gt;='key variables'!$B$26,SUMPRODUCT(P647:P676,'control variables'!V$7:V$36)*$E677,SUMPRODUCT(P647:P676,'control variables'!Z$7:Z$36)*$E677)</f>
        <v>2.182611263684822E-29</v>
      </c>
      <c r="AA677" s="10">
        <f ca="1">IF($A677&gt;='key variables'!$B$26,SUMPRODUCT(Q647:Q676,'control variables'!W$7:W$36)*$E677,SUMPRODUCT(Q647:Q676,'control variables'!AA$7:AA$36)*$E677)</f>
        <v>2.5193177502723929E-29</v>
      </c>
      <c r="AB677" s="10">
        <f ca="1">IF($A677&gt;='key variables'!$B$26,SUMPRODUCT(R647:R676,'control variables'!X$7:X$36)*$E677,SUMPRODUCT(R647:R676,'control variables'!AB$7:AB$36)*$E677)</f>
        <v>7.5459079017262361E-29</v>
      </c>
      <c r="AC677" s="10">
        <f ca="1">IF($A677&gt;='key variables'!$B$26,SUMPRODUCT(S647:S676,'control variables'!Y$7:Y$36)*$E677,SUMPRODUCT(S647:S676,'control variables'!AC$7:AC$36)*$E677)</f>
        <v>3.3918482490572435E-29</v>
      </c>
      <c r="AD677" s="10">
        <f t="shared" ca="1" si="493"/>
        <v>1.5639685164740696E-28</v>
      </c>
      <c r="AE677" s="82">
        <f ca="1">SUMPRODUCT(P647:P676,'control variables'!AL$7:AL$36)</f>
        <v>2.9717357112690885E-29</v>
      </c>
      <c r="AF677" s="82">
        <f ca="1">SUMPRODUCT(Q647:Q676,'control variables'!AM$7:AM$36)</f>
        <v>3.4212097298239655E-29</v>
      </c>
      <c r="AG677" s="82">
        <f ca="1">SUMPRODUCT(R647:R676,'control variables'!AN$7:AN$36)</f>
        <v>9.7547680728032624E-29</v>
      </c>
      <c r="AH677" s="82">
        <f ca="1">SUMPRODUCT(S647:S676,'control variables'!AO$7:AO$36)</f>
        <v>4.2237178157094026E-29</v>
      </c>
      <c r="AI677" s="82">
        <f t="shared" ca="1" si="505"/>
        <v>2.0371431329605717E-28</v>
      </c>
      <c r="AJ677" s="10">
        <f ca="1">SUMPRODUCT(P647:P676,'control variables'!AP$7:AP$36)</f>
        <v>2.8395050305286671E-32</v>
      </c>
      <c r="AK677" s="10">
        <f ca="1">SUMPRODUCT(Q647:Q676,'control variables'!AQ$7:AQ$36)</f>
        <v>8.1938725695493748E-32</v>
      </c>
      <c r="AL677" s="10">
        <f ca="1">SUMPRODUCT(R647:R676,'control variables'!AR$7:AR$36)</f>
        <v>2.9450929448632817E-30</v>
      </c>
      <c r="AM677" s="10">
        <f ca="1">SUMPRODUCT(S647:S676,'control variables'!AS$7:AS$36)</f>
        <v>2.2063411671687125E-30</v>
      </c>
      <c r="AN677" s="10">
        <f t="shared" ca="1" si="526"/>
        <v>5.2617678880327746E-30</v>
      </c>
      <c r="AO677" s="82">
        <f ca="1">SUMPRODUCT(P647:P676,'control variables'!AX$7:AX$36)</f>
        <v>3.8612935133346768E-32</v>
      </c>
      <c r="AP677" s="82">
        <f ca="1">SUMPRODUCT(Q647:Q676,'control variables'!AY$7:AY$36)</f>
        <v>8.9139330021898391E-32</v>
      </c>
      <c r="AQ677" s="82">
        <f ca="1">SUMPRODUCT(R647:R676,'control variables'!AZ$7:AZ$36)</f>
        <v>8.0097539267617082E-31</v>
      </c>
      <c r="AR677" s="82">
        <f ca="1">SUMPRODUCT(S647:S676,'control variables'!BA$7:BA$36)</f>
        <v>6.000574568734364E-31</v>
      </c>
      <c r="AS677" s="82">
        <f t="shared" ca="1" si="527"/>
        <v>1.5287851147048525E-30</v>
      </c>
      <c r="AT677" s="10">
        <f ca="1">SUMPRODUCT(P647:P676,'control variables'!AT$7:AT$36)</f>
        <v>-3.4077422044197925E-32</v>
      </c>
      <c r="AU677" s="10">
        <f ca="1">SUMPRODUCT(Q647:Q676,'control variables'!AU$7:AU$36)</f>
        <v>3.6966506123287537E-32</v>
      </c>
      <c r="AV677" s="10">
        <f ca="1">SUMPRODUCT(R647:R676,'control variables'!AV$7:AV$36)</f>
        <v>1.5918073772817162E-29</v>
      </c>
      <c r="AW677" s="10">
        <f ca="1">SUMPRODUCT(S647:S676,'control variables'!AW$7:AW$36)</f>
        <v>1.1925158942182546E-29</v>
      </c>
      <c r="AX677" s="10">
        <f t="shared" ca="1" si="506"/>
        <v>2.7846121799078801E-29</v>
      </c>
      <c r="AY677" s="82">
        <f ca="1">SUMPRODUCT(P647:P676,'control variables'!BB$7:BB$36)</f>
        <v>1.2351240212452366E-31</v>
      </c>
      <c r="AZ677" s="82">
        <f ca="1">SUMPRODUCT(Q647:Q676,'control variables'!BC$7:BC$36)</f>
        <v>3.1495640516135477E-31</v>
      </c>
      <c r="BA677" s="82">
        <f ca="1">SUMPRODUCT(R647:R676,'control variables'!BD$7:BD$36)</f>
        <v>2.2047916474534464E-30</v>
      </c>
      <c r="BB677" s="82">
        <f ca="1">SUMPRODUCT(S647:S676,'control variables'!BE$7:BE$36)</f>
        <v>3.1331663203637845E-31</v>
      </c>
      <c r="BC677" s="82">
        <f t="shared" ca="1" si="528"/>
        <v>2.9565770867757033E-30</v>
      </c>
      <c r="BD677" s="10">
        <f ca="1">SUMPRODUCT(P647:P676,'control variables'!BF$7:BF$36)</f>
        <v>2.5837718710006787E-32</v>
      </c>
      <c r="BE677" s="10">
        <f ca="1">SUMPRODUCT(Q647:Q676,'control variables'!BG$7:BG$36)</f>
        <v>2.9823644941138258E-32</v>
      </c>
      <c r="BF677" s="10">
        <f ca="1">SUMPRODUCT(R647:R676,'control variables'!BH$7:BH$36)</f>
        <v>8.9328342165366188E-31</v>
      </c>
      <c r="BG677" s="10">
        <f ca="1">SUMPRODUCT(S647:S676,'control variables'!BI$7:BI$36)</f>
        <v>2.0076323810914172E-30</v>
      </c>
      <c r="BH677" s="10">
        <f t="shared" ca="1" si="529"/>
        <v>2.9565771663962243E-30</v>
      </c>
      <c r="BI677" s="82">
        <f t="shared" ca="1" si="507"/>
        <v>2.9806792092771211E-29</v>
      </c>
      <c r="BJ677" s="82">
        <f t="shared" ca="1" si="508"/>
        <v>3.4564020209524296E-29</v>
      </c>
      <c r="BK677" s="82">
        <f t="shared" ca="1" si="509"/>
        <v>1.1567054614830325E-28</v>
      </c>
      <c r="BL677" s="82">
        <f t="shared" ca="1" si="510"/>
        <v>5.4475653731312946E-29</v>
      </c>
      <c r="BM677" s="82">
        <f t="shared" ca="1" si="500"/>
        <v>2.345170121819117E-28</v>
      </c>
      <c r="BN677" s="10">
        <f ca="1">BN676+BI677-INDIRECT(ADDRESS(MAX($D677-'key variables'!$B$9*30,34),scenario!BI$4),TRUE)</f>
        <v>9439390.0751690175</v>
      </c>
      <c r="BO677" s="10">
        <f ca="1">BO676+BJ677-INDIRECT(ADDRESS(MAX($D677-'key variables'!$B$9*30,34),scenario!BJ$4),TRUE)</f>
        <v>10895583.360992203</v>
      </c>
      <c r="BP677" s="10">
        <f ca="1">BP676+BK677-INDIRECT(ADDRESS(MAX($D677-'key variables'!$B$9*30,34),scenario!BK$4),TRUE)</f>
        <v>32531162.537994072</v>
      </c>
      <c r="BQ677" s="10">
        <f ca="1">BQ676+BL677-INDIRECT(ADDRESS(MAX($D677-'key variables'!$B$9*30,34),scenario!BL$4),TRUE)</f>
        <v>14415841.516535141</v>
      </c>
      <c r="BR677" s="10">
        <f t="shared" ca="1" si="530"/>
        <v>67281977.490690395</v>
      </c>
      <c r="BS677" s="82">
        <f t="shared" ca="1" si="511"/>
        <v>-2.3433848477536824E-9</v>
      </c>
      <c r="BT677" s="82">
        <f t="shared" ca="1" si="512"/>
        <v>-3.4288309057018498E-10</v>
      </c>
      <c r="BU677" s="82">
        <f t="shared" ca="1" si="513"/>
        <v>-4.2578247660364599E-9</v>
      </c>
      <c r="BV677" s="82">
        <f t="shared" ca="1" si="514"/>
        <v>-2.9943922343414556E-9</v>
      </c>
      <c r="BW677" s="82">
        <f t="shared" ca="1" si="531"/>
        <v>-9.9384849387017825E-9</v>
      </c>
      <c r="BX677" s="10">
        <f t="shared" ca="1" si="515"/>
        <v>-1.8625994260191893E-12</v>
      </c>
      <c r="BY677" s="10">
        <f t="shared" ca="1" si="516"/>
        <v>2.8902850229962428E-12</v>
      </c>
      <c r="BZ677" s="10">
        <f t="shared" ca="1" si="517"/>
        <v>-3.5034723983035463E-11</v>
      </c>
      <c r="CA677" s="10">
        <f t="shared" ca="1" si="518"/>
        <v>-2.0257049910634696E-11</v>
      </c>
      <c r="CB677" s="10">
        <v>0</v>
      </c>
      <c r="CC677" s="82">
        <f t="shared" ca="1" si="519"/>
        <v>3.9725652202851362E-13</v>
      </c>
      <c r="CD677" s="82">
        <f t="shared" ca="1" si="520"/>
        <v>3.4270724516460853E-13</v>
      </c>
      <c r="CE677" s="82">
        <f t="shared" ca="1" si="521"/>
        <v>1.8915613015532971E-10</v>
      </c>
      <c r="CF677" s="82">
        <f t="shared" ca="1" si="522"/>
        <v>3.7028113764059381E-11</v>
      </c>
      <c r="CG677" s="82">
        <f t="shared" ca="1" si="532"/>
        <v>2.269242076865822E-10</v>
      </c>
      <c r="CH677" s="13" t="str">
        <f t="shared" ca="1" si="485"/>
        <v/>
      </c>
      <c r="CI677" s="81">
        <f t="shared" ca="1" si="494"/>
        <v>0.1131775965863165</v>
      </c>
      <c r="CJ677" s="81">
        <f t="shared" ca="1" si="495"/>
        <v>0.13063724757458739</v>
      </c>
      <c r="CK677" s="81">
        <f t="shared" ca="1" si="496"/>
        <v>0.39004625943939081</v>
      </c>
      <c r="CL677" s="81">
        <f t="shared" ca="1" si="497"/>
        <v>0.17284488538116416</v>
      </c>
      <c r="CM677" s="89">
        <f t="shared" ca="1" si="486"/>
        <v>0.80670598898145884</v>
      </c>
    </row>
    <row r="678" spans="1:91" x14ac:dyDescent="0.3">
      <c r="A678">
        <v>613</v>
      </c>
      <c r="B678" s="3">
        <f t="shared" si="499"/>
        <v>1.8916666666666666</v>
      </c>
      <c r="C678" s="3">
        <f t="shared" si="487"/>
        <v>20.433333333333334</v>
      </c>
      <c r="D678" s="4">
        <f t="shared" ca="1" si="523"/>
        <v>678</v>
      </c>
      <c r="E678" s="58">
        <f>(0.5*(COS(B678*2*PI())+1)*('key variables'!$B$4-'key variables'!$B$6)+'key variables'!$B$6)/'key variables'!$B$4</f>
        <v>1</v>
      </c>
      <c r="F678" s="10">
        <f t="shared" ca="1" si="488"/>
        <v>11689222.907461114</v>
      </c>
      <c r="G678" s="10">
        <f t="shared" ca="1" si="489"/>
        <v>13492492.798713122</v>
      </c>
      <c r="H678" s="10">
        <f t="shared" ca="1" si="490"/>
        <v>40309474.521088287</v>
      </c>
      <c r="I678" s="10">
        <f t="shared" ca="1" si="491"/>
        <v>17912154.249750931</v>
      </c>
      <c r="J678" s="10">
        <f t="shared" ca="1" si="524"/>
        <v>83403344.477013454</v>
      </c>
      <c r="K678" s="82">
        <f t="shared" ca="1" si="501"/>
        <v>2249832.832292099</v>
      </c>
      <c r="L678" s="82">
        <f t="shared" ca="1" si="502"/>
        <v>2596909.4377209195</v>
      </c>
      <c r="M678" s="82">
        <f t="shared" ca="1" si="503"/>
        <v>7778311.98309422</v>
      </c>
      <c r="N678" s="82">
        <f t="shared" ca="1" si="504"/>
        <v>3496312.733215793</v>
      </c>
      <c r="O678" s="82">
        <f t="shared" ca="1" si="525"/>
        <v>16121366.986323033</v>
      </c>
      <c r="P678" s="10">
        <f ca="1">IF(IF($A678&gt;='key variables'!$B$26,K678*SUMPRODUCT(Z678:AC678,'control variables'!$O$3:$R$3)/J678+F$65*'key variables'!$B$25/scenario!J$65,K678*SUMPRODUCT(Z678:AC678,'control variables'!$O$7:$R$7)/J678+F$65*'key variables'!$B$25/scenario!J$65)&lt;'key variables'!$B$28,0,IF($A678&gt;='key variables'!$B$26,K678*SUMPRODUCT(Z678:AC678,'control variables'!$O$3:$R$3)/J678+F$65*'key variables'!$B$25/scenario!J$65,K678*SUMPRODUCT(Z678:AC678,'control variables'!$O$7:$R$7)/J678+F$65*'key variables'!$B$25/scenario!J$65))</f>
        <v>3.6301121193752853E-30</v>
      </c>
      <c r="Q678" s="10">
        <f ca="1">IF(IF($A678&gt;='key variables'!$B$26,L678*SUMPRODUCT(Z678:AC678,'control variables'!$O$4:$R$4)/J678+G$65*'key variables'!$B$25/scenario!J$65,L678*SUMPRODUCT(Z678:AC678,'control variables'!$O$7:$R$7)/J678+G$65*'key variables'!$B$25/scenario!J$65)&lt;'key variables'!$B$28,0,IF($A678&gt;='key variables'!$B$26,L678*SUMPRODUCT(Z678:AC678,'control variables'!$O$4:$R$4)/J678+G$65*'key variables'!$B$25/scenario!J$65,L678*SUMPRODUCT(Z678:AC678,'control variables'!$O$7:$R$7)/J678+G$65*'key variables'!$B$25/scenario!J$65))</f>
        <v>4.1901212781158468E-30</v>
      </c>
      <c r="R678" s="10">
        <f ca="1">IF(IF($A678&gt;='key variables'!$B$26,M678*SUMPRODUCT(Z678:AC678,'control variables'!$O$5:$R$5)/J678+H$65*'key variables'!$B$25/scenario!J$65,M678*SUMPRODUCT(Z678:AC678,'control variables'!$O$7:$R$7)/J678+H$65*'key variables'!$B$25/scenario!J$65)&lt;'key variables'!$B$28,0,IF($A678&gt;='key variables'!$B$26,M678*SUMPRODUCT(Z678:AC678,'control variables'!$O$5:$R$5)/J678+H$65*'key variables'!$B$25/scenario!J$65,M678*SUMPRODUCT(Z678:AC678,'control variables'!$O$7:$R$7)/J678+H$65*'key variables'!$B$25/scenario!J$65))</f>
        <v>1.2550330048008828E-29</v>
      </c>
      <c r="S678" s="10">
        <f ca="1">IF(IF($A678&gt;='key variables'!$B$26,N678*SUMPRODUCT(Z678:AC678,'control variables'!$O$6:$R$6)/J678+I$65*'key variables'!$B$25/scenario!J$65,N678*SUMPRODUCT(Z678:AC678,'control variables'!$O$7:$R$7)/J678+I$65*'key variables'!$B$25/scenario!J$65)&lt;'key variables'!$B$28,0,IF($A678&gt;='key variables'!$B$26,N678*SUMPRODUCT(Z678:AC678,'control variables'!$O$6:$R$6)/J678+I$65*'key variables'!$B$25/scenario!J$65,N678*SUMPRODUCT(Z678:AC678,'control variables'!$O$7:$R$7)/J678+I$65*'key variables'!$B$25/scenario!J$65))</f>
        <v>5.6413112315737405E-30</v>
      </c>
      <c r="T678" s="10">
        <f t="shared" ca="1" si="498"/>
        <v>2.60118746770737E-29</v>
      </c>
      <c r="U678" s="82">
        <f ca="1">SUMPRODUCT(P648:P677,'control variables'!AD$7:AD$36)</f>
        <v>7.6965092555447953E-30</v>
      </c>
      <c r="V678" s="82">
        <f ca="1">SUMPRODUCT(Q648:Q677,'control variables'!AE$7:AE$36)</f>
        <v>8.8838322724929142E-30</v>
      </c>
      <c r="W678" s="82">
        <f ca="1">SUMPRODUCT(R648:R677,'control variables'!AF$7:AF$36)</f>
        <v>2.6609021484235847E-29</v>
      </c>
      <c r="X678" s="82">
        <f ca="1">SUMPRODUCT(S648:S677,'control variables'!AG$7:AG$36)</f>
        <v>1.1960623440657828E-29</v>
      </c>
      <c r="Y678" s="82">
        <f t="shared" ca="1" si="492"/>
        <v>5.5149986452931385E-29</v>
      </c>
      <c r="Z678" s="10">
        <f ca="1">IF($A678&gt;='key variables'!$B$26,SUMPRODUCT(P648:P677,'control variables'!V$7:V$36)*$E678,SUMPRODUCT(P648:P677,'control variables'!Z$7:Z$36)*$E678)</f>
        <v>1.8780261738306394E-29</v>
      </c>
      <c r="AA678" s="10">
        <f ca="1">IF($A678&gt;='key variables'!$B$26,SUMPRODUCT(Q648:Q677,'control variables'!W$7:W$36)*$E678,SUMPRODUCT(Q648:Q677,'control variables'!AA$7:AA$36)*$E678)</f>
        <v>2.1677450098099111E-29</v>
      </c>
      <c r="AB678" s="10">
        <f ca="1">IF($A678&gt;='key variables'!$B$26,SUMPRODUCT(R648:R677,'control variables'!X$7:X$36)*$E678,SUMPRODUCT(R648:R677,'control variables'!AB$7:AB$36)*$E678)</f>
        <v>6.4928706181201682E-29</v>
      </c>
      <c r="AC678" s="10">
        <f ca="1">IF($A678&gt;='key variables'!$B$26,SUMPRODUCT(S648:S677,'control variables'!Y$7:Y$36)*$E678,SUMPRODUCT(S648:S677,'control variables'!AC$7:AC$36)*$E678)</f>
        <v>2.918513202684077E-29</v>
      </c>
      <c r="AD678" s="10">
        <f t="shared" ca="1" si="493"/>
        <v>1.3457155004444795E-28</v>
      </c>
      <c r="AE678" s="82">
        <f ca="1">SUMPRODUCT(P648:P677,'control variables'!AL$7:AL$36)</f>
        <v>2.5570276944545624E-29</v>
      </c>
      <c r="AF678" s="82">
        <f ca="1">SUMPRODUCT(Q648:Q677,'control variables'!AM$7:AM$36)</f>
        <v>2.9437772661019639E-29</v>
      </c>
      <c r="AG678" s="82">
        <f ca="1">SUMPRODUCT(R648:R677,'control variables'!AN$7:AN$36)</f>
        <v>8.3934826440158215E-29</v>
      </c>
      <c r="AH678" s="82">
        <f ca="1">SUMPRODUCT(S648:S677,'control variables'!AO$7:AO$36)</f>
        <v>3.6342947279513741E-29</v>
      </c>
      <c r="AI678" s="82">
        <f t="shared" ca="1" si="505"/>
        <v>1.7528582332523722E-28</v>
      </c>
      <c r="AJ678" s="10">
        <f ca="1">SUMPRODUCT(P648:P677,'control variables'!AP$7:AP$36)</f>
        <v>2.4432499074771863E-32</v>
      </c>
      <c r="AK678" s="10">
        <f ca="1">SUMPRODUCT(Q648:Q677,'control variables'!AQ$7:AQ$36)</f>
        <v>7.0504113154200138E-32</v>
      </c>
      <c r="AL678" s="10">
        <f ca="1">SUMPRODUCT(R648:R677,'control variables'!AR$7:AR$36)</f>
        <v>2.5341029467059015E-30</v>
      </c>
      <c r="AM678" s="10">
        <f ca="1">SUMPRODUCT(S648:S677,'control variables'!AS$7:AS$36)</f>
        <v>1.8984445509309128E-30</v>
      </c>
      <c r="AN678" s="10">
        <f t="shared" ca="1" si="526"/>
        <v>4.5274841098657863E-30</v>
      </c>
      <c r="AO678" s="82">
        <f ca="1">SUMPRODUCT(P648:P677,'control variables'!AX$7:AX$36)</f>
        <v>3.3224470172679147E-32</v>
      </c>
      <c r="AP678" s="82">
        <f ca="1">SUMPRODUCT(Q648:Q677,'control variables'!AY$7:AY$36)</f>
        <v>7.6699867577988733E-32</v>
      </c>
      <c r="AQ678" s="82">
        <f ca="1">SUMPRODUCT(R648:R677,'control variables'!AZ$7:AZ$36)</f>
        <v>6.8919865716286513E-31</v>
      </c>
      <c r="AR678" s="82">
        <f ca="1">SUMPRODUCT(S648:S677,'control variables'!BA$7:BA$36)</f>
        <v>5.1631897468907057E-31</v>
      </c>
      <c r="AS678" s="82">
        <f t="shared" ca="1" si="527"/>
        <v>1.3154419696026037E-30</v>
      </c>
      <c r="AT678" s="10">
        <f ca="1">SUMPRODUCT(P648:P677,'control variables'!AT$7:AT$36)</f>
        <v>-2.9321891442835766E-32</v>
      </c>
      <c r="AU678" s="10">
        <f ca="1">SUMPRODUCT(Q648:Q677,'control variables'!AU$7:AU$36)</f>
        <v>3.1807801604303332E-32</v>
      </c>
      <c r="AV678" s="10">
        <f ca="1">SUMPRODUCT(R648:R677,'control variables'!AV$7:AV$36)</f>
        <v>1.369669426696158E-29</v>
      </c>
      <c r="AW678" s="10">
        <f ca="1">SUMPRODUCT(S648:S677,'control variables'!AW$7:AW$36)</f>
        <v>1.0260993789017377E-29</v>
      </c>
      <c r="AX678" s="10">
        <f t="shared" ca="1" si="506"/>
        <v>2.3960173966140424E-29</v>
      </c>
      <c r="AY678" s="82">
        <f ca="1">SUMPRODUCT(P648:P677,'control variables'!BB$7:BB$36)</f>
        <v>1.0627615088494588E-31</v>
      </c>
      <c r="AZ678" s="82">
        <f ca="1">SUMPRODUCT(Q648:Q677,'control variables'!BC$7:BC$36)</f>
        <v>2.7100399523735172E-31</v>
      </c>
      <c r="BA678" s="82">
        <f ca="1">SUMPRODUCT(R648:R677,'control variables'!BD$7:BD$36)</f>
        <v>1.8971112678902935E-30</v>
      </c>
      <c r="BB678" s="82">
        <f ca="1">SUMPRODUCT(S648:S677,'control variables'!BE$7:BE$36)</f>
        <v>2.6959305372014795E-31</v>
      </c>
      <c r="BC678" s="82">
        <f t="shared" ca="1" si="528"/>
        <v>2.5439844677327389E-30</v>
      </c>
      <c r="BD678" s="10">
        <f ca="1">SUMPRODUCT(P648:P677,'control variables'!BF$7:BF$36)</f>
        <v>2.2232045081424737E-32</v>
      </c>
      <c r="BE678" s="10">
        <f ca="1">SUMPRODUCT(Q648:Q677,'control variables'!BG$7:BG$36)</f>
        <v>2.5661732224331357E-32</v>
      </c>
      <c r="BF678" s="10">
        <f ca="1">SUMPRODUCT(R648:R677,'control variables'!BH$7:BH$36)</f>
        <v>7.6862502930655725E-31</v>
      </c>
      <c r="BG678" s="10">
        <f ca="1">SUMPRODUCT(S648:S677,'control variables'!BI$7:BI$36)</f>
        <v>1.7274657296298409E-30</v>
      </c>
      <c r="BH678" s="10">
        <f t="shared" ca="1" si="529"/>
        <v>2.5439845362421542E-30</v>
      </c>
      <c r="BI678" s="82">
        <f t="shared" ca="1" si="507"/>
        <v>2.5647231203987735E-29</v>
      </c>
      <c r="BJ678" s="82">
        <f t="shared" ca="1" si="508"/>
        <v>2.9740584457861295E-29</v>
      </c>
      <c r="BK678" s="82">
        <f t="shared" ca="1" si="509"/>
        <v>9.9528631975010092E-29</v>
      </c>
      <c r="BL678" s="82">
        <f t="shared" ca="1" si="510"/>
        <v>4.6873534122251266E-29</v>
      </c>
      <c r="BM678" s="82">
        <f t="shared" ca="1" si="500"/>
        <v>2.0178998175911039E-28</v>
      </c>
      <c r="BN678" s="10">
        <f ca="1">BN677+BI678-INDIRECT(ADDRESS(MAX($D678-'key variables'!$B$9*30,34),scenario!BI$4),TRUE)</f>
        <v>9439390.0751690175</v>
      </c>
      <c r="BO678" s="10">
        <f ca="1">BO677+BJ678-INDIRECT(ADDRESS(MAX($D678-'key variables'!$B$9*30,34),scenario!BJ$4),TRUE)</f>
        <v>10895583.360992203</v>
      </c>
      <c r="BP678" s="10">
        <f ca="1">BP677+BK678-INDIRECT(ADDRESS(MAX($D678-'key variables'!$B$9*30,34),scenario!BK$4),TRUE)</f>
        <v>32531162.537994072</v>
      </c>
      <c r="BQ678" s="10">
        <f ca="1">BQ677+BL678-INDIRECT(ADDRESS(MAX($D678-'key variables'!$B$9*30,34),scenario!BL$4),TRUE)</f>
        <v>14415841.516535141</v>
      </c>
      <c r="BR678" s="10">
        <f t="shared" ca="1" si="530"/>
        <v>67281977.490690395</v>
      </c>
      <c r="BS678" s="82">
        <f t="shared" ca="1" si="511"/>
        <v>-2.3433848477536824E-9</v>
      </c>
      <c r="BT678" s="82">
        <f t="shared" ca="1" si="512"/>
        <v>-3.4288309057018498E-10</v>
      </c>
      <c r="BU678" s="82">
        <f t="shared" ca="1" si="513"/>
        <v>-4.2578247660364599E-9</v>
      </c>
      <c r="BV678" s="82">
        <f t="shared" ca="1" si="514"/>
        <v>-2.9943922343414556E-9</v>
      </c>
      <c r="BW678" s="82">
        <f t="shared" ca="1" si="531"/>
        <v>-9.9384849387017825E-9</v>
      </c>
      <c r="BX678" s="10">
        <f t="shared" ca="1" si="515"/>
        <v>-1.8625994260191893E-12</v>
      </c>
      <c r="BY678" s="10">
        <f t="shared" ca="1" si="516"/>
        <v>2.8902850229962428E-12</v>
      </c>
      <c r="BZ678" s="10">
        <f t="shared" ca="1" si="517"/>
        <v>-3.5034723983035463E-11</v>
      </c>
      <c r="CA678" s="10">
        <f t="shared" ca="1" si="518"/>
        <v>-2.0257049910634696E-11</v>
      </c>
      <c r="CB678" s="10">
        <v>0</v>
      </c>
      <c r="CC678" s="82">
        <f t="shared" ca="1" si="519"/>
        <v>3.9725652202851362E-13</v>
      </c>
      <c r="CD678" s="82">
        <f t="shared" ca="1" si="520"/>
        <v>3.4270724516460853E-13</v>
      </c>
      <c r="CE678" s="82">
        <f t="shared" ca="1" si="521"/>
        <v>1.8915613015532971E-10</v>
      </c>
      <c r="CF678" s="82">
        <f t="shared" ca="1" si="522"/>
        <v>3.7028113764059381E-11</v>
      </c>
      <c r="CG678" s="82">
        <f t="shared" ca="1" si="532"/>
        <v>2.269242076865822E-10</v>
      </c>
      <c r="CH678" s="13" t="str">
        <f t="shared" ca="1" si="485"/>
        <v/>
      </c>
      <c r="CI678" s="81">
        <f t="shared" ca="1" si="494"/>
        <v>0.1131775965863165</v>
      </c>
      <c r="CJ678" s="81">
        <f t="shared" ca="1" si="495"/>
        <v>0.13063724757458739</v>
      </c>
      <c r="CK678" s="81">
        <f t="shared" ca="1" si="496"/>
        <v>0.39004625943939081</v>
      </c>
      <c r="CL678" s="81">
        <f t="shared" ca="1" si="497"/>
        <v>0.17284488538116416</v>
      </c>
      <c r="CM678" s="89">
        <f t="shared" ca="1" si="486"/>
        <v>0.80670598898145884</v>
      </c>
    </row>
    <row r="679" spans="1:91" x14ac:dyDescent="0.3">
      <c r="A679">
        <v>614</v>
      </c>
      <c r="B679" s="3">
        <f t="shared" si="499"/>
        <v>1.8944444444444444</v>
      </c>
      <c r="C679" s="3">
        <f t="shared" si="487"/>
        <v>20.466666666666665</v>
      </c>
      <c r="D679" s="4">
        <f t="shared" ca="1" si="523"/>
        <v>679</v>
      </c>
      <c r="E679" s="58">
        <f>(0.5*(COS(B679*2*PI())+1)*('key variables'!$B$4-'key variables'!$B$6)+'key variables'!$B$6)/'key variables'!$B$4</f>
        <v>1</v>
      </c>
      <c r="F679" s="10">
        <f t="shared" ca="1" si="488"/>
        <v>11689222.907461114</v>
      </c>
      <c r="G679" s="10">
        <f t="shared" ca="1" si="489"/>
        <v>13492492.798713122</v>
      </c>
      <c r="H679" s="10">
        <f t="shared" ca="1" si="490"/>
        <v>40309474.521088287</v>
      </c>
      <c r="I679" s="10">
        <f t="shared" ca="1" si="491"/>
        <v>17912154.249750931</v>
      </c>
      <c r="J679" s="10">
        <f t="shared" ca="1" si="524"/>
        <v>83403344.477013454</v>
      </c>
      <c r="K679" s="82">
        <f t="shared" ca="1" si="501"/>
        <v>2249832.832292099</v>
      </c>
      <c r="L679" s="82">
        <f t="shared" ca="1" si="502"/>
        <v>2596909.4377209195</v>
      </c>
      <c r="M679" s="82">
        <f t="shared" ca="1" si="503"/>
        <v>7778311.98309422</v>
      </c>
      <c r="N679" s="82">
        <f t="shared" ca="1" si="504"/>
        <v>3496312.733215793</v>
      </c>
      <c r="O679" s="82">
        <f t="shared" ca="1" si="525"/>
        <v>16121366.986323033</v>
      </c>
      <c r="P679" s="10">
        <f ca="1">IF(IF($A679&gt;='key variables'!$B$26,K679*SUMPRODUCT(Z679:AC679,'control variables'!$O$3:$R$3)/J679+F$65*'key variables'!$B$25/scenario!J$65,K679*SUMPRODUCT(Z679:AC679,'control variables'!$O$7:$R$7)/J679+F$65*'key variables'!$B$25/scenario!J$65)&lt;'key variables'!$B$28,0,IF($A679&gt;='key variables'!$B$26,K679*SUMPRODUCT(Z679:AC679,'control variables'!$O$3:$R$3)/J679+F$65*'key variables'!$B$25/scenario!J$65,K679*SUMPRODUCT(Z679:AC679,'control variables'!$O$7:$R$7)/J679+F$65*'key variables'!$B$25/scenario!J$65))</f>
        <v>3.1235271656286431E-30</v>
      </c>
      <c r="Q679" s="10">
        <f ca="1">IF(IF($A679&gt;='key variables'!$B$26,L679*SUMPRODUCT(Z679:AC679,'control variables'!$O$4:$R$4)/J679+G$65*'key variables'!$B$25/scenario!J$65,L679*SUMPRODUCT(Z679:AC679,'control variables'!$O$7:$R$7)/J679+G$65*'key variables'!$B$25/scenario!J$65)&lt;'key variables'!$B$28,0,IF($A679&gt;='key variables'!$B$26,L679*SUMPRODUCT(Z679:AC679,'control variables'!$O$4:$R$4)/J679+G$65*'key variables'!$B$25/scenario!J$65,L679*SUMPRODUCT(Z679:AC679,'control variables'!$O$7:$R$7)/J679+G$65*'key variables'!$B$25/scenario!J$65))</f>
        <v>3.6053866131621852E-30</v>
      </c>
      <c r="R679" s="10">
        <f ca="1">IF(IF($A679&gt;='key variables'!$B$26,M679*SUMPRODUCT(Z679:AC679,'control variables'!$O$5:$R$5)/J679+H$65*'key variables'!$B$25/scenario!J$65,M679*SUMPRODUCT(Z679:AC679,'control variables'!$O$7:$R$7)/J679+H$65*'key variables'!$B$25/scenario!J$65)&lt;'key variables'!$B$28,0,IF($A679&gt;='key variables'!$B$26,M679*SUMPRODUCT(Z679:AC679,'control variables'!$O$5:$R$5)/J679+H$65*'key variables'!$B$25/scenario!J$65,M679*SUMPRODUCT(Z679:AC679,'control variables'!$O$7:$R$7)/J679+H$65*'key variables'!$B$25/scenario!J$65))</f>
        <v>1.0798921783525313E-29</v>
      </c>
      <c r="S679" s="10">
        <f ca="1">IF(IF($A679&gt;='key variables'!$B$26,N679*SUMPRODUCT(Z679:AC679,'control variables'!$O$6:$R$6)/J679+I$65*'key variables'!$B$25/scenario!J$65,N679*SUMPRODUCT(Z679:AC679,'control variables'!$O$7:$R$7)/J679+I$65*'key variables'!$B$25/scenario!J$65)&lt;'key variables'!$B$28,0,IF($A679&gt;='key variables'!$B$26,N679*SUMPRODUCT(Z679:AC679,'control variables'!$O$6:$R$6)/J679+I$65*'key variables'!$B$25/scenario!J$65,N679*SUMPRODUCT(Z679:AC679,'control variables'!$O$7:$R$7)/J679+I$65*'key variables'!$B$25/scenario!J$65))</f>
        <v>4.8540618862810661E-30</v>
      </c>
      <c r="T679" s="10">
        <f t="shared" ca="1" si="498"/>
        <v>2.2381897448597208E-29</v>
      </c>
      <c r="U679" s="82">
        <f ca="1">SUMPRODUCT(P649:P678,'control variables'!AD$7:AD$36)</f>
        <v>6.622455436539957E-30</v>
      </c>
      <c r="V679" s="82">
        <f ca="1">SUMPRODUCT(Q649:Q678,'control variables'!AE$7:AE$36)</f>
        <v>7.644086608210718E-30</v>
      </c>
      <c r="W679" s="82">
        <f ca="1">SUMPRODUCT(R649:R678,'control variables'!AF$7:AF$36)</f>
        <v>2.2895711956993252E-29</v>
      </c>
      <c r="X679" s="82">
        <f ca="1">SUMPRODUCT(S649:S678,'control variables'!AG$7:AG$36)</f>
        <v>1.0291509189302586E-29</v>
      </c>
      <c r="Y679" s="82">
        <f t="shared" ca="1" si="492"/>
        <v>4.7453763191046513E-29</v>
      </c>
      <c r="Z679" s="10">
        <f ca="1">IF($A679&gt;='key variables'!$B$26,SUMPRODUCT(P649:P678,'control variables'!V$7:V$36)*$E679,SUMPRODUCT(P649:P678,'control variables'!Z$7:Z$36)*$E679)</f>
        <v>1.6159461688282863E-29</v>
      </c>
      <c r="AA679" s="10">
        <f ca="1">IF($A679&gt;='key variables'!$B$26,SUMPRODUCT(Q649:Q678,'control variables'!W$7:W$36)*$E679,SUMPRODUCT(Q649:Q678,'control variables'!AA$7:AA$36)*$E679)</f>
        <v>1.8652345171813656E-29</v>
      </c>
      <c r="AB679" s="10">
        <f ca="1">IF($A679&gt;='key variables'!$B$26,SUMPRODUCT(R649:R678,'control variables'!X$7:X$36)*$E679,SUMPRODUCT(R649:R678,'control variables'!AB$7:AB$36)*$E679)</f>
        <v>5.586785501848503E-29</v>
      </c>
      <c r="AC679" s="10">
        <f ca="1">IF($A679&gt;='key variables'!$B$26,SUMPRODUCT(S649:S678,'control variables'!Y$7:Y$36)*$E679,SUMPRODUCT(S649:S678,'control variables'!AC$7:AC$36)*$E679)</f>
        <v>2.5112324281042788E-29</v>
      </c>
      <c r="AD679" s="10">
        <f t="shared" ca="1" si="493"/>
        <v>1.1579198615962435E-28</v>
      </c>
      <c r="AE679" s="82">
        <f ca="1">SUMPRODUCT(P649:P678,'control variables'!AL$7:AL$36)</f>
        <v>2.200192502117013E-29</v>
      </c>
      <c r="AF679" s="82">
        <f ca="1">SUMPRODUCT(Q649:Q678,'control variables'!AM$7:AM$36)</f>
        <v>2.5329708719332572E-29</v>
      </c>
      <c r="AG679" s="82">
        <f ca="1">SUMPRODUCT(R649:R678,'control variables'!AN$7:AN$36)</f>
        <v>7.2221656496184837E-29</v>
      </c>
      <c r="AH679" s="82">
        <f ca="1">SUMPRODUCT(S649:S678,'control variables'!AO$7:AO$36)</f>
        <v>3.1271260879431554E-29</v>
      </c>
      <c r="AI679" s="82">
        <f t="shared" ca="1" si="505"/>
        <v>1.5082455111611912E-28</v>
      </c>
      <c r="AJ679" s="10">
        <f ca="1">SUMPRODUCT(P649:P678,'control variables'!AP$7:AP$36)</f>
        <v>2.1022924933067887E-32</v>
      </c>
      <c r="AK679" s="10">
        <f ca="1">SUMPRODUCT(Q649:Q678,'control variables'!AQ$7:AQ$36)</f>
        <v>6.0665209636444591E-32</v>
      </c>
      <c r="AL679" s="10">
        <f ca="1">SUMPRODUCT(R649:R678,'control variables'!AR$7:AR$36)</f>
        <v>2.1804669206464198E-30</v>
      </c>
      <c r="AM679" s="10">
        <f ca="1">SUMPRODUCT(S649:S678,'control variables'!AS$7:AS$36)</f>
        <v>1.6335151456128736E-30</v>
      </c>
      <c r="AN679" s="10">
        <f t="shared" ca="1" si="526"/>
        <v>3.8956702008288055E-30</v>
      </c>
      <c r="AO679" s="82">
        <f ca="1">SUMPRODUCT(P649:P678,'control variables'!AX$7:AX$36)</f>
        <v>2.8587969664650795E-32</v>
      </c>
      <c r="AP679" s="82">
        <f ca="1">SUMPRODUCT(Q649:Q678,'control variables'!AY$7:AY$36)</f>
        <v>6.5996341738666805E-32</v>
      </c>
      <c r="AQ679" s="82">
        <f ca="1">SUMPRODUCT(R649:R678,'control variables'!AZ$7:AZ$36)</f>
        <v>5.9302045153730916E-31</v>
      </c>
      <c r="AR679" s="82">
        <f ca="1">SUMPRODUCT(S649:S678,'control variables'!BA$7:BA$36)</f>
        <v>4.4426626245593166E-31</v>
      </c>
      <c r="AS679" s="82">
        <f t="shared" ca="1" si="527"/>
        <v>1.1318710253965585E-30</v>
      </c>
      <c r="AT679" s="10">
        <f ca="1">SUMPRODUCT(P649:P678,'control variables'!AT$7:AT$36)</f>
        <v>-2.5229998814767494E-32</v>
      </c>
      <c r="AU679" s="10">
        <f ca="1">SUMPRODUCT(Q649:Q678,'control variables'!AU$7:AU$36)</f>
        <v>2.7368998290627342E-32</v>
      </c>
      <c r="AV679" s="10">
        <f ca="1">SUMPRODUCT(R649:R678,'control variables'!AV$7:AV$36)</f>
        <v>1.1785309989138035E-29</v>
      </c>
      <c r="AW679" s="10">
        <f ca="1">SUMPRODUCT(S649:S678,'control variables'!AW$7:AW$36)</f>
        <v>8.829064170022992E-30</v>
      </c>
      <c r="AX679" s="10">
        <f t="shared" ca="1" si="506"/>
        <v>2.0616513158636888E-29</v>
      </c>
      <c r="AY679" s="82">
        <f ca="1">SUMPRODUCT(P649:P678,'control variables'!BB$7:BB$36)</f>
        <v>9.1445231836173733E-32</v>
      </c>
      <c r="AZ679" s="82">
        <f ca="1">SUMPRODUCT(Q649:Q678,'control variables'!BC$7:BC$36)</f>
        <v>2.3318517811054213E-31</v>
      </c>
      <c r="BA679" s="82">
        <f ca="1">SUMPRODUCT(R649:R678,'control variables'!BD$7:BD$36)</f>
        <v>1.6323679232517184E-30</v>
      </c>
      <c r="BB679" s="82">
        <f ca="1">SUMPRODUCT(S649:S678,'control variables'!BE$7:BE$36)</f>
        <v>2.3197113457327038E-31</v>
      </c>
      <c r="BC679" s="82">
        <f t="shared" ca="1" si="528"/>
        <v>2.1889694677717047E-30</v>
      </c>
      <c r="BD679" s="10">
        <f ca="1">SUMPRODUCT(P649:P678,'control variables'!BF$7:BF$36)</f>
        <v>1.9129545996298683E-32</v>
      </c>
      <c r="BE679" s="10">
        <f ca="1">SUMPRODUCT(Q649:Q678,'control variables'!BG$7:BG$36)</f>
        <v>2.2080617645931285E-32</v>
      </c>
      <c r="BF679" s="10">
        <f ca="1">SUMPRODUCT(R649:R678,'control variables'!BH$7:BH$36)</f>
        <v>6.6136281202088774E-31</v>
      </c>
      <c r="BG679" s="10">
        <f ca="1">SUMPRODUCT(S649:S678,'control variables'!BI$7:BI$36)</f>
        <v>1.4863965510574603E-30</v>
      </c>
      <c r="BH679" s="10">
        <f t="shared" ca="1" si="529"/>
        <v>2.188969526720578E-30</v>
      </c>
      <c r="BI679" s="82">
        <f t="shared" ca="1" si="507"/>
        <v>2.2068140254191535E-29</v>
      </c>
      <c r="BJ679" s="82">
        <f t="shared" ca="1" si="508"/>
        <v>2.5590262895733737E-29</v>
      </c>
      <c r="BK679" s="82">
        <f t="shared" ca="1" si="509"/>
        <v>8.5639334408574594E-29</v>
      </c>
      <c r="BL679" s="82">
        <f t="shared" ca="1" si="510"/>
        <v>4.0332296184027814E-29</v>
      </c>
      <c r="BM679" s="82">
        <f t="shared" ca="1" si="500"/>
        <v>1.7363003374252767E-28</v>
      </c>
      <c r="BN679" s="10">
        <f ca="1">BN678+BI679-INDIRECT(ADDRESS(MAX($D679-'key variables'!$B$9*30,34),scenario!BI$4),TRUE)</f>
        <v>9439390.0751690175</v>
      </c>
      <c r="BO679" s="10">
        <f ca="1">BO678+BJ679-INDIRECT(ADDRESS(MAX($D679-'key variables'!$B$9*30,34),scenario!BJ$4),TRUE)</f>
        <v>10895583.360992203</v>
      </c>
      <c r="BP679" s="10">
        <f ca="1">BP678+BK679-INDIRECT(ADDRESS(MAX($D679-'key variables'!$B$9*30,34),scenario!BK$4),TRUE)</f>
        <v>32531162.537994072</v>
      </c>
      <c r="BQ679" s="10">
        <f ca="1">BQ678+BL679-INDIRECT(ADDRESS(MAX($D679-'key variables'!$B$9*30,34),scenario!BL$4),TRUE)</f>
        <v>14415841.516535141</v>
      </c>
      <c r="BR679" s="10">
        <f t="shared" ca="1" si="530"/>
        <v>67281977.490690395</v>
      </c>
      <c r="BS679" s="82">
        <f t="shared" ca="1" si="511"/>
        <v>-2.3433848477536824E-9</v>
      </c>
      <c r="BT679" s="82">
        <f t="shared" ca="1" si="512"/>
        <v>-3.4288309057018498E-10</v>
      </c>
      <c r="BU679" s="82">
        <f t="shared" ca="1" si="513"/>
        <v>-4.2578247660364599E-9</v>
      </c>
      <c r="BV679" s="82">
        <f t="shared" ca="1" si="514"/>
        <v>-2.9943922343414556E-9</v>
      </c>
      <c r="BW679" s="82">
        <f t="shared" ca="1" si="531"/>
        <v>-9.9384849387017825E-9</v>
      </c>
      <c r="BX679" s="10">
        <f t="shared" ca="1" si="515"/>
        <v>-1.8625994260191893E-12</v>
      </c>
      <c r="BY679" s="10">
        <f t="shared" ca="1" si="516"/>
        <v>2.8902850229962428E-12</v>
      </c>
      <c r="BZ679" s="10">
        <f t="shared" ca="1" si="517"/>
        <v>-3.5034723983035463E-11</v>
      </c>
      <c r="CA679" s="10">
        <f t="shared" ca="1" si="518"/>
        <v>-2.0257049910634696E-11</v>
      </c>
      <c r="CB679" s="10">
        <v>0</v>
      </c>
      <c r="CC679" s="82">
        <f t="shared" ca="1" si="519"/>
        <v>3.9725652202851362E-13</v>
      </c>
      <c r="CD679" s="82">
        <f t="shared" ca="1" si="520"/>
        <v>3.4270724516460853E-13</v>
      </c>
      <c r="CE679" s="82">
        <f t="shared" ca="1" si="521"/>
        <v>1.8915613015532971E-10</v>
      </c>
      <c r="CF679" s="82">
        <f t="shared" ca="1" si="522"/>
        <v>3.7028113764059381E-11</v>
      </c>
      <c r="CG679" s="82">
        <f t="shared" ca="1" si="532"/>
        <v>2.269242076865822E-10</v>
      </c>
      <c r="CH679" s="13" t="str">
        <f t="shared" ca="1" si="485"/>
        <v/>
      </c>
      <c r="CI679" s="81">
        <f t="shared" ca="1" si="494"/>
        <v>0.1131775965863165</v>
      </c>
      <c r="CJ679" s="81">
        <f t="shared" ca="1" si="495"/>
        <v>0.13063724757458739</v>
      </c>
      <c r="CK679" s="81">
        <f t="shared" ca="1" si="496"/>
        <v>0.39004625943939081</v>
      </c>
      <c r="CL679" s="81">
        <f t="shared" ca="1" si="497"/>
        <v>0.17284488538116416</v>
      </c>
      <c r="CM679" s="89">
        <f t="shared" ca="1" si="486"/>
        <v>0.80670598898145884</v>
      </c>
    </row>
    <row r="680" spans="1:91" x14ac:dyDescent="0.3">
      <c r="A680">
        <v>615</v>
      </c>
      <c r="B680" s="3">
        <f t="shared" si="499"/>
        <v>1.8972222222222221</v>
      </c>
      <c r="C680" s="3">
        <f t="shared" si="487"/>
        <v>20.5</v>
      </c>
      <c r="D680" s="4">
        <f t="shared" ca="1" si="523"/>
        <v>680</v>
      </c>
      <c r="E680" s="58">
        <f>(0.5*(COS(B680*2*PI())+1)*('key variables'!$B$4-'key variables'!$B$6)+'key variables'!$B$6)/'key variables'!$B$4</f>
        <v>1</v>
      </c>
      <c r="F680" s="10">
        <f t="shared" ca="1" si="488"/>
        <v>11689222.907461114</v>
      </c>
      <c r="G680" s="10">
        <f t="shared" ca="1" si="489"/>
        <v>13492492.798713122</v>
      </c>
      <c r="H680" s="10">
        <f t="shared" ca="1" si="490"/>
        <v>40309474.521088287</v>
      </c>
      <c r="I680" s="10">
        <f t="shared" ca="1" si="491"/>
        <v>17912154.249750931</v>
      </c>
      <c r="J680" s="10">
        <f t="shared" ca="1" si="524"/>
        <v>83403344.477013454</v>
      </c>
      <c r="K680" s="82">
        <f t="shared" ca="1" si="501"/>
        <v>2249832.832292099</v>
      </c>
      <c r="L680" s="82">
        <f t="shared" ca="1" si="502"/>
        <v>2596909.4377209195</v>
      </c>
      <c r="M680" s="82">
        <f t="shared" ca="1" si="503"/>
        <v>7778311.98309422</v>
      </c>
      <c r="N680" s="82">
        <f t="shared" ca="1" si="504"/>
        <v>3496312.733215793</v>
      </c>
      <c r="O680" s="82">
        <f t="shared" ca="1" si="525"/>
        <v>16121366.986323033</v>
      </c>
      <c r="P680" s="10">
        <f ca="1">IF(IF($A680&gt;='key variables'!$B$26,K680*SUMPRODUCT(Z680:AC680,'control variables'!$O$3:$R$3)/J680+F$65*'key variables'!$B$25/scenario!J$65,K680*SUMPRODUCT(Z680:AC680,'control variables'!$O$7:$R$7)/J680+F$65*'key variables'!$B$25/scenario!J$65)&lt;'key variables'!$B$28,0,IF($A680&gt;='key variables'!$B$26,K680*SUMPRODUCT(Z680:AC680,'control variables'!$O$3:$R$3)/J680+F$65*'key variables'!$B$25/scenario!J$65,K680*SUMPRODUCT(Z680:AC680,'control variables'!$O$7:$R$7)/J680+F$65*'key variables'!$B$25/scenario!J$65))</f>
        <v>2.6876365339644406E-30</v>
      </c>
      <c r="Q680" s="10">
        <f ca="1">IF(IF($A680&gt;='key variables'!$B$26,L680*SUMPRODUCT(Z680:AC680,'control variables'!$O$4:$R$4)/J680+G$65*'key variables'!$B$25/scenario!J$65,L680*SUMPRODUCT(Z680:AC680,'control variables'!$O$7:$R$7)/J680+G$65*'key variables'!$B$25/scenario!J$65)&lt;'key variables'!$B$28,0,IF($A680&gt;='key variables'!$B$26,L680*SUMPRODUCT(Z680:AC680,'control variables'!$O$4:$R$4)/J680+G$65*'key variables'!$B$25/scenario!J$65,L680*SUMPRODUCT(Z680:AC680,'control variables'!$O$7:$R$7)/J680+G$65*'key variables'!$B$25/scenario!J$65))</f>
        <v>3.1022521229300078E-30</v>
      </c>
      <c r="R680" s="10">
        <f ca="1">IF(IF($A680&gt;='key variables'!$B$26,M680*SUMPRODUCT(Z680:AC680,'control variables'!$O$5:$R$5)/J680+H$65*'key variables'!$B$25/scenario!J$65,M680*SUMPRODUCT(Z680:AC680,'control variables'!$O$7:$R$7)/J680+H$65*'key variables'!$B$25/scenario!J$65)&lt;'key variables'!$B$28,0,IF($A680&gt;='key variables'!$B$26,M680*SUMPRODUCT(Z680:AC680,'control variables'!$O$5:$R$5)/J680+H$65*'key variables'!$B$25/scenario!J$65,M680*SUMPRODUCT(Z680:AC680,'control variables'!$O$7:$R$7)/J680+H$65*'key variables'!$B$25/scenario!J$65))</f>
        <v>9.2919238968698914E-30</v>
      </c>
      <c r="S680" s="10">
        <f ca="1">IF(IF($A680&gt;='key variables'!$B$26,N680*SUMPRODUCT(Z680:AC680,'control variables'!$O$6:$R$6)/J680+I$65*'key variables'!$B$25/scenario!J$65,N680*SUMPRODUCT(Z680:AC680,'control variables'!$O$7:$R$7)/J680+I$65*'key variables'!$B$25/scenario!J$65)&lt;'key variables'!$B$28,0,IF($A680&gt;='key variables'!$B$26,N680*SUMPRODUCT(Z680:AC680,'control variables'!$O$6:$R$6)/J680+I$65*'key variables'!$B$25/scenario!J$65,N680*SUMPRODUCT(Z680:AC680,'control variables'!$O$7:$R$7)/J680+I$65*'key variables'!$B$25/scenario!J$65))</f>
        <v>4.1766737959737586E-30</v>
      </c>
      <c r="T680" s="10">
        <f t="shared" ca="1" si="498"/>
        <v>1.9258486349738101E-29</v>
      </c>
      <c r="U680" s="82">
        <f ca="1">SUMPRODUCT(P650:P679,'control variables'!AD$7:AD$36)</f>
        <v>5.6982866586383705E-30</v>
      </c>
      <c r="V680" s="82">
        <f ca="1">SUMPRODUCT(Q650:Q679,'control variables'!AE$7:AE$36)</f>
        <v>6.5773484101844376E-30</v>
      </c>
      <c r="W680" s="82">
        <f ca="1">SUMPRODUCT(R650:R679,'control variables'!AF$7:AF$36)</f>
        <v>1.9700597646109127E-29</v>
      </c>
      <c r="X680" s="82">
        <f ca="1">SUMPRODUCT(S650:S679,'control variables'!AG$7:AG$36)</f>
        <v>8.8553211225981331E-30</v>
      </c>
      <c r="Y680" s="82">
        <f t="shared" ca="1" si="492"/>
        <v>4.0831553837530071E-29</v>
      </c>
      <c r="Z680" s="10">
        <f ca="1">IF($A680&gt;='key variables'!$B$26,SUMPRODUCT(P650:P679,'control variables'!V$7:V$36)*$E680,SUMPRODUCT(P650:P679,'control variables'!Z$7:Z$36)*$E680)</f>
        <v>1.3904396312137346E-29</v>
      </c>
      <c r="AA680" s="10">
        <f ca="1">IF($A680&gt;='key variables'!$B$26,SUMPRODUCT(Q650:Q679,'control variables'!W$7:W$36)*$E680,SUMPRODUCT(Q650:Q679,'control variables'!AA$7:AA$36)*$E680)</f>
        <v>1.6049395977573416E-29</v>
      </c>
      <c r="AB680" s="10">
        <f ca="1">IF($A680&gt;='key variables'!$B$26,SUMPRODUCT(R650:R679,'control variables'!X$7:X$36)*$E680,SUMPRODUCT(R650:R679,'control variables'!AB$7:AB$36)*$E680)</f>
        <v>4.8071452643085699E-29</v>
      </c>
      <c r="AC680" s="10">
        <f ca="1">IF($A680&gt;='key variables'!$B$26,SUMPRODUCT(S650:S679,'control variables'!Y$7:Y$36)*$E680,SUMPRODUCT(S650:S679,'control variables'!AC$7:AC$36)*$E680)</f>
        <v>2.1607880006034543E-29</v>
      </c>
      <c r="AD680" s="10">
        <f t="shared" ca="1" si="493"/>
        <v>9.9633124938831006E-29</v>
      </c>
      <c r="AE680" s="82">
        <f ca="1">SUMPRODUCT(P650:P679,'control variables'!AL$7:AL$36)</f>
        <v>1.893153936842487E-29</v>
      </c>
      <c r="AF680" s="82">
        <f ca="1">SUMPRODUCT(Q650:Q679,'control variables'!AM$7:AM$36)</f>
        <v>2.1794928277838319E-29</v>
      </c>
      <c r="AG680" s="82">
        <f ca="1">SUMPRODUCT(R650:R679,'control variables'!AN$7:AN$36)</f>
        <v>6.2143068476726658E-29</v>
      </c>
      <c r="AH680" s="82">
        <f ca="1">SUMPRODUCT(S650:S679,'control variables'!AO$7:AO$36)</f>
        <v>2.6907332238865975E-29</v>
      </c>
      <c r="AI680" s="82">
        <f t="shared" ca="1" si="505"/>
        <v>1.297768683618558E-28</v>
      </c>
      <c r="AJ680" s="10">
        <f ca="1">SUMPRODUCT(P650:P679,'control variables'!AP$7:AP$36)</f>
        <v>1.8089159499764929E-32</v>
      </c>
      <c r="AK680" s="10">
        <f ca="1">SUMPRODUCT(Q650:Q679,'control variables'!AQ$7:AQ$36)</f>
        <v>5.2199332713888961E-32</v>
      </c>
      <c r="AL680" s="10">
        <f ca="1">SUMPRODUCT(R650:R679,'control variables'!AR$7:AR$36)</f>
        <v>1.8761810755216568E-30</v>
      </c>
      <c r="AM680" s="10">
        <f ca="1">SUMPRODUCT(S650:S679,'control variables'!AS$7:AS$36)</f>
        <v>1.405556843700384E-30</v>
      </c>
      <c r="AN680" s="10">
        <f t="shared" ca="1" si="526"/>
        <v>3.3520264114356948E-30</v>
      </c>
      <c r="AO680" s="82">
        <f ca="1">SUMPRODUCT(P650:P679,'control variables'!AX$7:AX$36)</f>
        <v>2.4598496388335071E-32</v>
      </c>
      <c r="AP680" s="82">
        <f ca="1">SUMPRODUCT(Q650:Q679,'control variables'!AY$7:AY$36)</f>
        <v>5.6786501208208574E-32</v>
      </c>
      <c r="AQ680" s="82">
        <f ca="1">SUMPRODUCT(R650:R679,'control variables'!AZ$7:AZ$36)</f>
        <v>5.1026398888994067E-31</v>
      </c>
      <c r="AR680" s="82">
        <f ca="1">SUMPRODUCT(S650:S679,'control variables'!BA$7:BA$36)</f>
        <v>3.8226856193968353E-31</v>
      </c>
      <c r="AS680" s="82">
        <f t="shared" ca="1" si="527"/>
        <v>9.7391754842616784E-31</v>
      </c>
      <c r="AT680" s="10">
        <f ca="1">SUMPRODUCT(P650:P679,'control variables'!AT$7:AT$36)</f>
        <v>-2.1709132967569804E-32</v>
      </c>
      <c r="AU680" s="10">
        <f ca="1">SUMPRODUCT(Q650:Q679,'control variables'!AU$7:AU$36)</f>
        <v>2.3549633412295317E-32</v>
      </c>
      <c r="AV680" s="10">
        <f ca="1">SUMPRODUCT(R650:R679,'control variables'!AV$7:AV$36)</f>
        <v>1.014066086552783E-29</v>
      </c>
      <c r="AW680" s="10">
        <f ca="1">SUMPRODUCT(S650:S679,'control variables'!AW$7:AW$36)</f>
        <v>7.5969614367975086E-30</v>
      </c>
      <c r="AX680" s="10">
        <f t="shared" ca="1" si="506"/>
        <v>1.7739462802770065E-29</v>
      </c>
      <c r="AY680" s="82">
        <f ca="1">SUMPRODUCT(P650:P679,'control variables'!BB$7:BB$36)</f>
        <v>7.8683979010723449E-32</v>
      </c>
      <c r="AZ680" s="82">
        <f ca="1">SUMPRODUCT(Q650:Q679,'control variables'!BC$7:BC$36)</f>
        <v>2.0064400616242585E-31</v>
      </c>
      <c r="BA680" s="82">
        <f ca="1">SUMPRODUCT(R650:R679,'control variables'!BD$7:BD$36)</f>
        <v>1.404569717106977E-30</v>
      </c>
      <c r="BB680" s="82">
        <f ca="1">SUMPRODUCT(S650:S679,'control variables'!BE$7:BE$36)</f>
        <v>1.9959938333970802E-31</v>
      </c>
      <c r="BC680" s="82">
        <f t="shared" ca="1" si="528"/>
        <v>1.8834970856198341E-30</v>
      </c>
      <c r="BD680" s="10">
        <f ca="1">SUMPRODUCT(P650:P679,'control variables'!BF$7:BF$36)</f>
        <v>1.6460003057939809E-32</v>
      </c>
      <c r="BE680" s="10">
        <f ca="1">SUMPRODUCT(Q650:Q679,'control variables'!BG$7:BG$36)</f>
        <v>1.8999250376540608E-32</v>
      </c>
      <c r="BF680" s="10">
        <f ca="1">SUMPRODUCT(R650:R679,'control variables'!BH$7:BH$36)</f>
        <v>5.6906912011282388E-31</v>
      </c>
      <c r="BG680" s="10">
        <f ca="1">SUMPRODUCT(S650:S679,'control variables'!BI$7:BI$36)</f>
        <v>1.2789687627950425E-30</v>
      </c>
      <c r="BH680" s="10">
        <f t="shared" ca="1" si="529"/>
        <v>1.8834971363423467E-30</v>
      </c>
      <c r="BI680" s="82">
        <f t="shared" ca="1" si="507"/>
        <v>1.8988514214468023E-29</v>
      </c>
      <c r="BJ680" s="82">
        <f t="shared" ca="1" si="508"/>
        <v>2.201912191741304E-29</v>
      </c>
      <c r="BK680" s="82">
        <f t="shared" ca="1" si="509"/>
        <v>7.3688299059361473E-29</v>
      </c>
      <c r="BL680" s="82">
        <f t="shared" ca="1" si="510"/>
        <v>3.4703893059003191E-29</v>
      </c>
      <c r="BM680" s="82">
        <f t="shared" ca="1" si="500"/>
        <v>1.4939982825024572E-28</v>
      </c>
      <c r="BN680" s="10">
        <f ca="1">BN679+BI680-INDIRECT(ADDRESS(MAX($D680-'key variables'!$B$9*30,34),scenario!BI$4),TRUE)</f>
        <v>9439390.0751690175</v>
      </c>
      <c r="BO680" s="10">
        <f ca="1">BO679+BJ680-INDIRECT(ADDRESS(MAX($D680-'key variables'!$B$9*30,34),scenario!BJ$4),TRUE)</f>
        <v>10895583.360992203</v>
      </c>
      <c r="BP680" s="10">
        <f ca="1">BP679+BK680-INDIRECT(ADDRESS(MAX($D680-'key variables'!$B$9*30,34),scenario!BK$4),TRUE)</f>
        <v>32531162.537994072</v>
      </c>
      <c r="BQ680" s="10">
        <f ca="1">BQ679+BL680-INDIRECT(ADDRESS(MAX($D680-'key variables'!$B$9*30,34),scenario!BL$4),TRUE)</f>
        <v>14415841.516535141</v>
      </c>
      <c r="BR680" s="10">
        <f t="shared" ca="1" si="530"/>
        <v>67281977.490690395</v>
      </c>
      <c r="BS680" s="82">
        <f t="shared" ca="1" si="511"/>
        <v>-2.3433848477536824E-9</v>
      </c>
      <c r="BT680" s="82">
        <f t="shared" ca="1" si="512"/>
        <v>-3.4288309057018498E-10</v>
      </c>
      <c r="BU680" s="82">
        <f t="shared" ca="1" si="513"/>
        <v>-4.2578247660364599E-9</v>
      </c>
      <c r="BV680" s="82">
        <f t="shared" ca="1" si="514"/>
        <v>-2.9943922343414556E-9</v>
      </c>
      <c r="BW680" s="82">
        <f t="shared" ca="1" si="531"/>
        <v>-9.9384849387017825E-9</v>
      </c>
      <c r="BX680" s="10">
        <f t="shared" ca="1" si="515"/>
        <v>-1.8625994260191893E-12</v>
      </c>
      <c r="BY680" s="10">
        <f t="shared" ca="1" si="516"/>
        <v>2.8902850229962428E-12</v>
      </c>
      <c r="BZ680" s="10">
        <f t="shared" ca="1" si="517"/>
        <v>-3.5034723983035463E-11</v>
      </c>
      <c r="CA680" s="10">
        <f t="shared" ca="1" si="518"/>
        <v>-2.0257049910634696E-11</v>
      </c>
      <c r="CB680" s="10">
        <v>0</v>
      </c>
      <c r="CC680" s="82">
        <f t="shared" ca="1" si="519"/>
        <v>3.9725652202851362E-13</v>
      </c>
      <c r="CD680" s="82">
        <f t="shared" ca="1" si="520"/>
        <v>3.4270724516460853E-13</v>
      </c>
      <c r="CE680" s="82">
        <f t="shared" ca="1" si="521"/>
        <v>1.8915613015532971E-10</v>
      </c>
      <c r="CF680" s="82">
        <f t="shared" ca="1" si="522"/>
        <v>3.7028113764059381E-11</v>
      </c>
      <c r="CG680" s="82">
        <f t="shared" ca="1" si="532"/>
        <v>2.269242076865822E-10</v>
      </c>
      <c r="CH680" s="13" t="str">
        <f t="shared" ca="1" si="485"/>
        <v/>
      </c>
      <c r="CI680" s="81">
        <f t="shared" ca="1" si="494"/>
        <v>0.1131775965863165</v>
      </c>
      <c r="CJ680" s="81">
        <f t="shared" ca="1" si="495"/>
        <v>0.13063724757458739</v>
      </c>
      <c r="CK680" s="81">
        <f t="shared" ca="1" si="496"/>
        <v>0.39004625943939081</v>
      </c>
      <c r="CL680" s="81">
        <f t="shared" ca="1" si="497"/>
        <v>0.17284488538116416</v>
      </c>
      <c r="CM680" s="89">
        <f t="shared" ca="1" si="486"/>
        <v>0.80670598898145884</v>
      </c>
    </row>
    <row r="681" spans="1:91" x14ac:dyDescent="0.3">
      <c r="A681">
        <v>616</v>
      </c>
      <c r="B681" s="3">
        <f t="shared" si="499"/>
        <v>1.9</v>
      </c>
      <c r="C681" s="3">
        <f t="shared" si="487"/>
        <v>20.533333333333335</v>
      </c>
      <c r="D681" s="4">
        <f t="shared" ca="1" si="523"/>
        <v>681</v>
      </c>
      <c r="E681" s="58">
        <f>(0.5*(COS(B681*2*PI())+1)*('key variables'!$B$4-'key variables'!$B$6)+'key variables'!$B$6)/'key variables'!$B$4</f>
        <v>1</v>
      </c>
      <c r="F681" s="10">
        <f t="shared" ca="1" si="488"/>
        <v>11689222.907461114</v>
      </c>
      <c r="G681" s="10">
        <f t="shared" ca="1" si="489"/>
        <v>13492492.798713122</v>
      </c>
      <c r="H681" s="10">
        <f t="shared" ca="1" si="490"/>
        <v>40309474.521088287</v>
      </c>
      <c r="I681" s="10">
        <f t="shared" ca="1" si="491"/>
        <v>17912154.249750931</v>
      </c>
      <c r="J681" s="10">
        <f t="shared" ca="1" si="524"/>
        <v>83403344.477013454</v>
      </c>
      <c r="K681" s="82">
        <f t="shared" ca="1" si="501"/>
        <v>2249832.832292099</v>
      </c>
      <c r="L681" s="82">
        <f t="shared" ca="1" si="502"/>
        <v>2596909.4377209195</v>
      </c>
      <c r="M681" s="82">
        <f t="shared" ca="1" si="503"/>
        <v>7778311.98309422</v>
      </c>
      <c r="N681" s="82">
        <f t="shared" ca="1" si="504"/>
        <v>3496312.733215793</v>
      </c>
      <c r="O681" s="82">
        <f t="shared" ca="1" si="525"/>
        <v>16121366.986323033</v>
      </c>
      <c r="P681" s="10">
        <f ca="1">IF(IF($A681&gt;='key variables'!$B$26,K681*SUMPRODUCT(Z681:AC681,'control variables'!$O$3:$R$3)/J681+F$65*'key variables'!$B$25/scenario!J$65,K681*SUMPRODUCT(Z681:AC681,'control variables'!$O$7:$R$7)/J681+F$65*'key variables'!$B$25/scenario!J$65)&lt;'key variables'!$B$28,0,IF($A681&gt;='key variables'!$B$26,K681*SUMPRODUCT(Z681:AC681,'control variables'!$O$3:$R$3)/J681+F$65*'key variables'!$B$25/scenario!J$65,K681*SUMPRODUCT(Z681:AC681,'control variables'!$O$7:$R$7)/J681+F$65*'key variables'!$B$25/scenario!J$65))</f>
        <v>2.3125747770618823E-30</v>
      </c>
      <c r="Q681" s="10">
        <f ca="1">IF(IF($A681&gt;='key variables'!$B$26,L681*SUMPRODUCT(Z681:AC681,'control variables'!$O$4:$R$4)/J681+G$65*'key variables'!$B$25/scenario!J$65,L681*SUMPRODUCT(Z681:AC681,'control variables'!$O$7:$R$7)/J681+G$65*'key variables'!$B$25/scenario!J$65)&lt;'key variables'!$B$28,0,IF($A681&gt;='key variables'!$B$26,L681*SUMPRODUCT(Z681:AC681,'control variables'!$O$4:$R$4)/J681+G$65*'key variables'!$B$25/scenario!J$65,L681*SUMPRODUCT(Z681:AC681,'control variables'!$O$7:$R$7)/J681+G$65*'key variables'!$B$25/scenario!J$65))</f>
        <v>2.669330439928279E-30</v>
      </c>
      <c r="R681" s="10">
        <f ca="1">IF(IF($A681&gt;='key variables'!$B$26,M681*SUMPRODUCT(Z681:AC681,'control variables'!$O$5:$R$5)/J681+H$65*'key variables'!$B$25/scenario!J$65,M681*SUMPRODUCT(Z681:AC681,'control variables'!$O$7:$R$7)/J681+H$65*'key variables'!$B$25/scenario!J$65)&lt;'key variables'!$B$28,0,IF($A681&gt;='key variables'!$B$26,M681*SUMPRODUCT(Z681:AC681,'control variables'!$O$5:$R$5)/J681+H$65*'key variables'!$B$25/scenario!J$65,M681*SUMPRODUCT(Z681:AC681,'control variables'!$O$7:$R$7)/J681+H$65*'key variables'!$B$25/scenario!J$65))</f>
        <v>7.9952287307924246E-30</v>
      </c>
      <c r="S681" s="10">
        <f ca="1">IF(IF($A681&gt;='key variables'!$B$26,N681*SUMPRODUCT(Z681:AC681,'control variables'!$O$6:$R$6)/J681+I$65*'key variables'!$B$25/scenario!J$65,N681*SUMPRODUCT(Z681:AC681,'control variables'!$O$7:$R$7)/J681+I$65*'key variables'!$B$25/scenario!J$65)&lt;'key variables'!$B$28,0,IF($A681&gt;='key variables'!$B$26,N681*SUMPRODUCT(Z681:AC681,'control variables'!$O$6:$R$6)/J681+I$65*'key variables'!$B$25/scenario!J$65,N681*SUMPRODUCT(Z681:AC681,'control variables'!$O$7:$R$7)/J681+I$65*'key variables'!$B$25/scenario!J$65))</f>
        <v>3.593815737553155E-30</v>
      </c>
      <c r="T681" s="10">
        <f t="shared" ca="1" si="498"/>
        <v>1.6570949685335741E-29</v>
      </c>
      <c r="U681" s="82">
        <f ca="1">SUMPRODUCT(P651:P680,'control variables'!AD$7:AD$36)</f>
        <v>4.9030863484346729E-30</v>
      </c>
      <c r="V681" s="82">
        <f ca="1">SUMPRODUCT(Q651:Q680,'control variables'!AE$7:AE$36)</f>
        <v>5.6594743526960296E-30</v>
      </c>
      <c r="W681" s="82">
        <f ca="1">SUMPRODUCT(R651:R680,'control variables'!AF$7:AF$36)</f>
        <v>1.6951364008374298E-29</v>
      </c>
      <c r="X681" s="82">
        <f ca="1">SUMPRODUCT(S651:S680,'control variables'!AG$7:AG$36)</f>
        <v>7.6195542113339598E-30</v>
      </c>
      <c r="Y681" s="82">
        <f t="shared" ca="1" si="492"/>
        <v>3.5133478920838964E-29</v>
      </c>
      <c r="Z681" s="10">
        <f ca="1">IF($A681&gt;='key variables'!$B$26,SUMPRODUCT(P651:P680,'control variables'!V$7:V$36)*$E681,SUMPRODUCT(P651:P680,'control variables'!Z$7:Z$36)*$E681)</f>
        <v>1.1964027053275097E-29</v>
      </c>
      <c r="AA681" s="10">
        <f ca="1">IF($A681&gt;='key variables'!$B$26,SUMPRODUCT(Q651:Q680,'control variables'!W$7:W$36)*$E681,SUMPRODUCT(Q651:Q680,'control variables'!AA$7:AA$36)*$E681)</f>
        <v>1.3809690356480986E-29</v>
      </c>
      <c r="AB681" s="10">
        <f ca="1">IF($A681&gt;='key variables'!$B$26,SUMPRODUCT(R651:R680,'control variables'!X$7:X$36)*$E681,SUMPRODUCT(R651:R680,'control variables'!AB$7:AB$36)*$E681)</f>
        <v>4.1363044248823108E-29</v>
      </c>
      <c r="AC681" s="10">
        <f ca="1">IF($A681&gt;='key variables'!$B$26,SUMPRODUCT(S651:S680,'control variables'!Y$7:Y$36)*$E681,SUMPRODUCT(S651:S680,'control variables'!AC$7:AC$36)*$E681)</f>
        <v>1.8592483639901428E-29</v>
      </c>
      <c r="AD681" s="10">
        <f t="shared" ca="1" si="493"/>
        <v>8.5729245298480623E-29</v>
      </c>
      <c r="AE681" s="82">
        <f ca="1">SUMPRODUCT(P651:P680,'control variables'!AL$7:AL$36)</f>
        <v>1.6289628408121883E-29</v>
      </c>
      <c r="AF681" s="82">
        <f ca="1">SUMPRODUCT(Q651:Q680,'control variables'!AM$7:AM$36)</f>
        <v>1.8753429180713958E-29</v>
      </c>
      <c r="AG681" s="82">
        <f ca="1">SUMPRODUCT(R651:R680,'control variables'!AN$7:AN$36)</f>
        <v>5.3470955210050301E-29</v>
      </c>
      <c r="AH681" s="82">
        <f ca="1">SUMPRODUCT(S651:S680,'control variables'!AO$7:AO$36)</f>
        <v>2.3152393215104572E-29</v>
      </c>
      <c r="AI681" s="82">
        <f t="shared" ca="1" si="505"/>
        <v>1.1166640601399071E-28</v>
      </c>
      <c r="AJ681" s="10">
        <f ca="1">SUMPRODUCT(P651:P680,'control variables'!AP$7:AP$36)</f>
        <v>1.5564803301620541E-32</v>
      </c>
      <c r="AK681" s="10">
        <f ca="1">SUMPRODUCT(Q651:Q680,'control variables'!AQ$7:AQ$36)</f>
        <v>4.4914875463289844E-32</v>
      </c>
      <c r="AL681" s="10">
        <f ca="1">SUMPRODUCT(R651:R680,'control variables'!AR$7:AR$36)</f>
        <v>1.6143585554153001E-30</v>
      </c>
      <c r="AM681" s="10">
        <f ca="1">SUMPRODUCT(S651:S680,'control variables'!AS$7:AS$36)</f>
        <v>1.2094102991201653E-30</v>
      </c>
      <c r="AN681" s="10">
        <f t="shared" ca="1" si="526"/>
        <v>2.8842485333003756E-30</v>
      </c>
      <c r="AO681" s="82">
        <f ca="1">SUMPRODUCT(P651:P680,'control variables'!AX$7:AX$36)</f>
        <v>2.1165757193142889E-32</v>
      </c>
      <c r="AP681" s="82">
        <f ca="1">SUMPRODUCT(Q651:Q680,'control variables'!AY$7:AY$36)</f>
        <v>4.8861901046562688E-32</v>
      </c>
      <c r="AQ681" s="82">
        <f ca="1">SUMPRODUCT(R651:R680,'control variables'!AZ$7:AZ$36)</f>
        <v>4.3905625460792821E-31</v>
      </c>
      <c r="AR681" s="82">
        <f ca="1">SUMPRODUCT(S651:S680,'control variables'!BA$7:BA$36)</f>
        <v>3.2892268847880091E-31</v>
      </c>
      <c r="AS681" s="82">
        <f t="shared" ca="1" si="527"/>
        <v>8.3800660132643463E-31</v>
      </c>
      <c r="AT681" s="10">
        <f ca="1">SUMPRODUCT(P651:P680,'control variables'!AT$7:AT$36)</f>
        <v>-1.8679606672346541E-32</v>
      </c>
      <c r="AU681" s="10">
        <f ca="1">SUMPRODUCT(Q651:Q680,'control variables'!AU$7:AU$36)</f>
        <v>2.0263263856588295E-32</v>
      </c>
      <c r="AV681" s="10">
        <f ca="1">SUMPRODUCT(R651:R680,'control variables'!AV$7:AV$36)</f>
        <v>8.725523799070536E-30</v>
      </c>
      <c r="AW681" s="10">
        <f ca="1">SUMPRODUCT(S651:S680,'control variables'!AW$7:AW$36)</f>
        <v>6.5367995928880155E-30</v>
      </c>
      <c r="AX681" s="10">
        <f t="shared" ca="1" si="506"/>
        <v>1.5263907049142793E-29</v>
      </c>
      <c r="AY681" s="82">
        <f ca="1">SUMPRODUCT(P651:P680,'control variables'!BB$7:BB$36)</f>
        <v>6.7703568886473979E-32</v>
      </c>
      <c r="AZ681" s="82">
        <f ca="1">SUMPRODUCT(Q651:Q680,'control variables'!BC$7:BC$36)</f>
        <v>1.7264397992664519E-31</v>
      </c>
      <c r="BA681" s="82">
        <f ca="1">SUMPRODUCT(R651:R680,'control variables'!BD$7:BD$36)</f>
        <v>1.2085609268063011E-30</v>
      </c>
      <c r="BB681" s="82">
        <f ca="1">SUMPRODUCT(S651:S680,'control variables'!BE$7:BE$36)</f>
        <v>1.717451350267371E-31</v>
      </c>
      <c r="BC681" s="82">
        <f t="shared" ca="1" si="528"/>
        <v>1.6206536106461573E-30</v>
      </c>
      <c r="BD681" s="10">
        <f ca="1">SUMPRODUCT(P651:P680,'control variables'!BF$7:BF$36)</f>
        <v>1.4162996901223362E-32</v>
      </c>
      <c r="BE681" s="10">
        <f ca="1">SUMPRODUCT(Q651:Q680,'control variables'!BG$7:BG$36)</f>
        <v>1.6347890292688147E-32</v>
      </c>
      <c r="BF681" s="10">
        <f ca="1">SUMPRODUCT(R651:R680,'control variables'!BH$7:BH$36)</f>
        <v>4.8965508428943217E-31</v>
      </c>
      <c r="BG681" s="10">
        <f ca="1">SUMPRODUCT(S651:S680,'control variables'!BI$7:BI$36)</f>
        <v>1.1004876828069602E-30</v>
      </c>
      <c r="BH681" s="10">
        <f t="shared" ca="1" si="529"/>
        <v>1.6206536542903038E-30</v>
      </c>
      <c r="BI681" s="82">
        <f t="shared" ca="1" si="507"/>
        <v>1.6338652370336012E-29</v>
      </c>
      <c r="BJ681" s="82">
        <f t="shared" ca="1" si="508"/>
        <v>1.8946336424497193E-29</v>
      </c>
      <c r="BK681" s="82">
        <f t="shared" ca="1" si="509"/>
        <v>6.3405039935927137E-29</v>
      </c>
      <c r="BL681" s="82">
        <f t="shared" ca="1" si="510"/>
        <v>2.9860937943019325E-29</v>
      </c>
      <c r="BM681" s="82">
        <f t="shared" ca="1" si="500"/>
        <v>1.2855096667377966E-28</v>
      </c>
      <c r="BN681" s="10">
        <f ca="1">BN680+BI681-INDIRECT(ADDRESS(MAX($D681-'key variables'!$B$9*30,34),scenario!BI$4),TRUE)</f>
        <v>9439390.0751690175</v>
      </c>
      <c r="BO681" s="10">
        <f ca="1">BO680+BJ681-INDIRECT(ADDRESS(MAX($D681-'key variables'!$B$9*30,34),scenario!BJ$4),TRUE)</f>
        <v>10895583.360992203</v>
      </c>
      <c r="BP681" s="10">
        <f ca="1">BP680+BK681-INDIRECT(ADDRESS(MAX($D681-'key variables'!$B$9*30,34),scenario!BK$4),TRUE)</f>
        <v>32531162.537994072</v>
      </c>
      <c r="BQ681" s="10">
        <f ca="1">BQ680+BL681-INDIRECT(ADDRESS(MAX($D681-'key variables'!$B$9*30,34),scenario!BL$4),TRUE)</f>
        <v>14415841.516535141</v>
      </c>
      <c r="BR681" s="10">
        <f t="shared" ca="1" si="530"/>
        <v>67281977.490690395</v>
      </c>
      <c r="BS681" s="82">
        <f t="shared" ca="1" si="511"/>
        <v>-2.3433848477536824E-9</v>
      </c>
      <c r="BT681" s="82">
        <f t="shared" ca="1" si="512"/>
        <v>-3.4288309057018498E-10</v>
      </c>
      <c r="BU681" s="82">
        <f t="shared" ca="1" si="513"/>
        <v>-4.2578247660364599E-9</v>
      </c>
      <c r="BV681" s="82">
        <f t="shared" ca="1" si="514"/>
        <v>-2.9943922343414556E-9</v>
      </c>
      <c r="BW681" s="82">
        <f t="shared" ca="1" si="531"/>
        <v>-9.9384849387017825E-9</v>
      </c>
      <c r="BX681" s="10">
        <f t="shared" ca="1" si="515"/>
        <v>-1.8625994260191893E-12</v>
      </c>
      <c r="BY681" s="10">
        <f t="shared" ca="1" si="516"/>
        <v>2.8902850229962428E-12</v>
      </c>
      <c r="BZ681" s="10">
        <f t="shared" ca="1" si="517"/>
        <v>-3.5034723983035463E-11</v>
      </c>
      <c r="CA681" s="10">
        <f t="shared" ca="1" si="518"/>
        <v>-2.0257049910634696E-11</v>
      </c>
      <c r="CB681" s="10">
        <v>0</v>
      </c>
      <c r="CC681" s="82">
        <f t="shared" ca="1" si="519"/>
        <v>3.9725652202851362E-13</v>
      </c>
      <c r="CD681" s="82">
        <f t="shared" ca="1" si="520"/>
        <v>3.4270724516460853E-13</v>
      </c>
      <c r="CE681" s="82">
        <f t="shared" ca="1" si="521"/>
        <v>1.8915613015532971E-10</v>
      </c>
      <c r="CF681" s="82">
        <f t="shared" ca="1" si="522"/>
        <v>3.7028113764059381E-11</v>
      </c>
      <c r="CG681" s="82">
        <f t="shared" ca="1" si="532"/>
        <v>2.269242076865822E-10</v>
      </c>
      <c r="CH681" s="13" t="str">
        <f t="shared" ca="1" si="485"/>
        <v/>
      </c>
      <c r="CI681" s="81">
        <f t="shared" ca="1" si="494"/>
        <v>0.1131775965863165</v>
      </c>
      <c r="CJ681" s="81">
        <f t="shared" ca="1" si="495"/>
        <v>0.13063724757458739</v>
      </c>
      <c r="CK681" s="81">
        <f t="shared" ca="1" si="496"/>
        <v>0.39004625943939081</v>
      </c>
      <c r="CL681" s="81">
        <f t="shared" ca="1" si="497"/>
        <v>0.17284488538116416</v>
      </c>
      <c r="CM681" s="89">
        <f t="shared" ca="1" si="486"/>
        <v>0.80670598898145884</v>
      </c>
    </row>
    <row r="682" spans="1:91" x14ac:dyDescent="0.3">
      <c r="A682">
        <v>617</v>
      </c>
      <c r="B682" s="3">
        <f t="shared" si="499"/>
        <v>1.9027777777777777</v>
      </c>
      <c r="C682" s="3">
        <f t="shared" si="487"/>
        <v>20.566666666666666</v>
      </c>
      <c r="D682" s="4">
        <f t="shared" ca="1" si="523"/>
        <v>682</v>
      </c>
      <c r="E682" s="58">
        <f>(0.5*(COS(B682*2*PI())+1)*('key variables'!$B$4-'key variables'!$B$6)+'key variables'!$B$6)/'key variables'!$B$4</f>
        <v>1</v>
      </c>
      <c r="F682" s="10">
        <f t="shared" ca="1" si="488"/>
        <v>11689222.907461114</v>
      </c>
      <c r="G682" s="10">
        <f t="shared" ca="1" si="489"/>
        <v>13492492.798713122</v>
      </c>
      <c r="H682" s="10">
        <f t="shared" ca="1" si="490"/>
        <v>40309474.521088287</v>
      </c>
      <c r="I682" s="10">
        <f t="shared" ca="1" si="491"/>
        <v>17912154.249750931</v>
      </c>
      <c r="J682" s="10">
        <f t="shared" ca="1" si="524"/>
        <v>83403344.477013454</v>
      </c>
      <c r="K682" s="82">
        <f t="shared" ca="1" si="501"/>
        <v>2249832.832292099</v>
      </c>
      <c r="L682" s="82">
        <f t="shared" ca="1" si="502"/>
        <v>2596909.4377209195</v>
      </c>
      <c r="M682" s="82">
        <f t="shared" ca="1" si="503"/>
        <v>7778311.98309422</v>
      </c>
      <c r="N682" s="82">
        <f t="shared" ca="1" si="504"/>
        <v>3496312.733215793</v>
      </c>
      <c r="O682" s="82">
        <f t="shared" ca="1" si="525"/>
        <v>16121366.986323033</v>
      </c>
      <c r="P682" s="10">
        <f ca="1">IF(IF($A682&gt;='key variables'!$B$26,K682*SUMPRODUCT(Z682:AC682,'control variables'!$O$3:$R$3)/J682+F$65*'key variables'!$B$25/scenario!J$65,K682*SUMPRODUCT(Z682:AC682,'control variables'!$O$7:$R$7)/J682+F$65*'key variables'!$B$25/scenario!J$65)&lt;'key variables'!$B$28,0,IF($A682&gt;='key variables'!$B$26,K682*SUMPRODUCT(Z682:AC682,'control variables'!$O$3:$R$3)/J682+F$65*'key variables'!$B$25/scenario!J$65,K682*SUMPRODUCT(Z682:AC682,'control variables'!$O$7:$R$7)/J682+F$65*'key variables'!$B$25/scenario!J$65))</f>
        <v>1.9898531784036141E-30</v>
      </c>
      <c r="Q682" s="10">
        <f ca="1">IF(IF($A682&gt;='key variables'!$B$26,L682*SUMPRODUCT(Z682:AC682,'control variables'!$O$4:$R$4)/J682+G$65*'key variables'!$B$25/scenario!J$65,L682*SUMPRODUCT(Z682:AC682,'control variables'!$O$7:$R$7)/J682+G$65*'key variables'!$B$25/scenario!J$65)&lt;'key variables'!$B$28,0,IF($A682&gt;='key variables'!$B$26,L682*SUMPRODUCT(Z682:AC682,'control variables'!$O$4:$R$4)/J682+G$65*'key variables'!$B$25/scenario!J$65,L682*SUMPRODUCT(Z682:AC682,'control variables'!$O$7:$R$7)/J682+G$65*'key variables'!$B$25/scenario!J$65))</f>
        <v>2.296823312606194E-30</v>
      </c>
      <c r="R682" s="10">
        <f ca="1">IF(IF($A682&gt;='key variables'!$B$26,M682*SUMPRODUCT(Z682:AC682,'control variables'!$O$5:$R$5)/J682+H$65*'key variables'!$B$25/scenario!J$65,M682*SUMPRODUCT(Z682:AC682,'control variables'!$O$7:$R$7)/J682+H$65*'key variables'!$B$25/scenario!J$65)&lt;'key variables'!$B$28,0,IF($A682&gt;='key variables'!$B$26,M682*SUMPRODUCT(Z682:AC682,'control variables'!$O$5:$R$5)/J682+H$65*'key variables'!$B$25/scenario!J$65,M682*SUMPRODUCT(Z682:AC682,'control variables'!$O$7:$R$7)/J682+H$65*'key variables'!$B$25/scenario!J$65))</f>
        <v>6.8794883779905045E-30</v>
      </c>
      <c r="S682" s="10">
        <f ca="1">IF(IF($A682&gt;='key variables'!$B$26,N682*SUMPRODUCT(Z682:AC682,'control variables'!$O$6:$R$6)/J682+I$65*'key variables'!$B$25/scenario!J$65,N682*SUMPRODUCT(Z682:AC682,'control variables'!$O$7:$R$7)/J682+I$65*'key variables'!$B$25/scenario!J$65)&lt;'key variables'!$B$28,0,IF($A682&gt;='key variables'!$B$26,N682*SUMPRODUCT(Z682:AC682,'control variables'!$O$6:$R$6)/J682+I$65*'key variables'!$B$25/scenario!J$65,N682*SUMPRODUCT(Z682:AC682,'control variables'!$O$7:$R$7)/J682+I$65*'key variables'!$B$25/scenario!J$65))</f>
        <v>3.0922959719610036E-30</v>
      </c>
      <c r="T682" s="10">
        <f t="shared" ca="1" si="498"/>
        <v>1.4258460840961317E-29</v>
      </c>
      <c r="U682" s="82">
        <f ca="1">SUMPRODUCT(P652:P681,'control variables'!AD$7:AD$36)</f>
        <v>4.218856856518863E-30</v>
      </c>
      <c r="V682" s="82">
        <f ca="1">SUMPRODUCT(Q652:Q681,'control variables'!AE$7:AE$36)</f>
        <v>4.8696903298035853E-30</v>
      </c>
      <c r="W682" s="82">
        <f ca="1">SUMPRODUCT(R652:R681,'control variables'!AF$7:AF$36)</f>
        <v>1.4585788051011691E-29</v>
      </c>
      <c r="X682" s="82">
        <f ca="1">SUMPRODUCT(S652:S681,'control variables'!AG$7:AG$36)</f>
        <v>6.5562395282649089E-30</v>
      </c>
      <c r="Y682" s="82">
        <f t="shared" ca="1" si="492"/>
        <v>3.0230574765599049E-29</v>
      </c>
      <c r="Z682" s="10">
        <f ca="1">IF($A682&gt;='key variables'!$B$26,SUMPRODUCT(P652:P681,'control variables'!V$7:V$36)*$E682,SUMPRODUCT(P652:P681,'control variables'!Z$7:Z$36)*$E682)</f>
        <v>1.0294437825146803E-29</v>
      </c>
      <c r="AA682" s="10">
        <f ca="1">IF($A682&gt;='key variables'!$B$26,SUMPRODUCT(Q652:Q681,'control variables'!W$7:W$36)*$E682,SUMPRODUCT(Q652:Q681,'control variables'!AA$7:AA$36)*$E682)</f>
        <v>1.1882537386975101E-29</v>
      </c>
      <c r="AB682" s="10">
        <f ca="1">IF($A682&gt;='key variables'!$B$26,SUMPRODUCT(R652:R681,'control variables'!X$7:X$36)*$E682,SUMPRODUCT(R652:R681,'control variables'!AB$7:AB$36)*$E682)</f>
        <v>3.5590799434187352E-29</v>
      </c>
      <c r="AC682" s="10">
        <f ca="1">IF($A682&gt;='key variables'!$B$26,SUMPRODUCT(S652:S681,'control variables'!Y$7:Y$36)*$E682,SUMPRODUCT(S652:S681,'control variables'!AC$7:AC$36)*$E682)</f>
        <v>1.5997888168735772E-29</v>
      </c>
      <c r="AD682" s="10">
        <f t="shared" ca="1" si="493"/>
        <v>7.3765662815045035E-29</v>
      </c>
      <c r="AE682" s="82">
        <f ca="1">SUMPRODUCT(P652:P681,'control variables'!AL$7:AL$36)</f>
        <v>1.4016398165553359E-29</v>
      </c>
      <c r="AF682" s="82">
        <f ca="1">SUMPRODUCT(Q652:Q681,'control variables'!AM$7:AM$36)</f>
        <v>1.6136373634854444E-29</v>
      </c>
      <c r="AG682" s="82">
        <f ca="1">SUMPRODUCT(R652:R681,'control variables'!AN$7:AN$36)</f>
        <v>4.6009042056653335E-29</v>
      </c>
      <c r="AH682" s="82">
        <f ca="1">SUMPRODUCT(S652:S681,'control variables'!AO$7:AO$36)</f>
        <v>1.9921458836136612E-29</v>
      </c>
      <c r="AI682" s="82">
        <f t="shared" ca="1" si="505"/>
        <v>9.608327269319775E-29</v>
      </c>
      <c r="AJ682" s="10">
        <f ca="1">SUMPRODUCT(P652:P681,'control variables'!AP$7:AP$36)</f>
        <v>1.3392722963235852E-32</v>
      </c>
      <c r="AK682" s="10">
        <f ca="1">SUMPRODUCT(Q652:Q681,'control variables'!AQ$7:AQ$36)</f>
        <v>3.8646969855729012E-32</v>
      </c>
      <c r="AL682" s="10">
        <f ca="1">SUMPRODUCT(R652:R681,'control variables'!AR$7:AR$36)</f>
        <v>1.3890735704803732E-30</v>
      </c>
      <c r="AM682" s="10">
        <f ca="1">SUMPRODUCT(S652:S681,'control variables'!AS$7:AS$36)</f>
        <v>1.0406361565336445E-30</v>
      </c>
      <c r="AN682" s="10">
        <f t="shared" ca="1" si="526"/>
        <v>2.4817494198329826E-30</v>
      </c>
      <c r="AO682" s="82">
        <f ca="1">SUMPRODUCT(P652:P681,'control variables'!AX$7:AX$36)</f>
        <v>1.8212059407481608E-32</v>
      </c>
      <c r="AP682" s="82">
        <f ca="1">SUMPRODUCT(Q652:Q681,'control variables'!AY$7:AY$36)</f>
        <v>4.2043184966271002E-32</v>
      </c>
      <c r="AQ682" s="82">
        <f ca="1">SUMPRODUCT(R652:R681,'control variables'!AZ$7:AZ$36)</f>
        <v>3.7778561471623023E-31</v>
      </c>
      <c r="AR682" s="82">
        <f ca="1">SUMPRODUCT(S652:S681,'control variables'!BA$7:BA$36)</f>
        <v>2.8302127291648216E-31</v>
      </c>
      <c r="AS682" s="82">
        <f t="shared" ca="1" si="527"/>
        <v>7.2106213200646504E-31</v>
      </c>
      <c r="AT682" s="10">
        <f ca="1">SUMPRODUCT(P652:P681,'control variables'!AT$7:AT$36)</f>
        <v>-1.6072853114623199E-32</v>
      </c>
      <c r="AU682" s="10">
        <f ca="1">SUMPRODUCT(Q652:Q681,'control variables'!AU$7:AU$36)</f>
        <v>1.743550971402139E-32</v>
      </c>
      <c r="AV682" s="10">
        <f ca="1">SUMPRODUCT(R652:R681,'control variables'!AV$7:AV$36)</f>
        <v>7.5078702046884255E-30</v>
      </c>
      <c r="AW682" s="10">
        <f ca="1">SUMPRODUCT(S652:S681,'control variables'!AW$7:AW$36)</f>
        <v>5.6245841542133215E-30</v>
      </c>
      <c r="AX682" s="10">
        <f t="shared" ca="1" si="506"/>
        <v>1.3133817015501147E-29</v>
      </c>
      <c r="AY682" s="82">
        <f ca="1">SUMPRODUCT(P652:P681,'control variables'!BB$7:BB$36)</f>
        <v>5.8255483487189007E-32</v>
      </c>
      <c r="AZ682" s="82">
        <f ca="1">SUMPRODUCT(Q652:Q681,'control variables'!BC$7:BC$36)</f>
        <v>1.4855137900697252E-31</v>
      </c>
      <c r="BA682" s="82">
        <f ca="1">SUMPRODUCT(R652:R681,'control variables'!BD$7:BD$36)</f>
        <v>1.0399053147830747E-30</v>
      </c>
      <c r="BB682" s="82">
        <f ca="1">SUMPRODUCT(S652:S681,'control variables'!BE$7:BE$36)</f>
        <v>1.4777796860800312E-31</v>
      </c>
      <c r="BC682" s="82">
        <f t="shared" ca="1" si="528"/>
        <v>1.3944901458852393E-30</v>
      </c>
      <c r="BD682" s="10">
        <f ca="1">SUMPRODUCT(P652:P681,'control variables'!BF$7:BF$36)</f>
        <v>1.2186539730155376E-32</v>
      </c>
      <c r="BE682" s="10">
        <f ca="1">SUMPRODUCT(Q652:Q681,'control variables'!BG$7:BG$36)</f>
        <v>1.4066529559069312E-32</v>
      </c>
      <c r="BF682" s="10">
        <f ca="1">SUMPRODUCT(R652:R681,'control variables'!BH$7:BH$36)</f>
        <v>4.213233385831154E-31</v>
      </c>
      <c r="BG682" s="10">
        <f ca="1">SUMPRODUCT(S652:S681,'control variables'!BI$7:BI$36)</f>
        <v>9.4691377556647145E-31</v>
      </c>
      <c r="BH682" s="10">
        <f t="shared" ca="1" si="529"/>
        <v>1.3944901834388115E-30</v>
      </c>
      <c r="BI682" s="82">
        <f t="shared" ca="1" si="507"/>
        <v>1.4058580795925924E-29</v>
      </c>
      <c r="BJ682" s="82">
        <f t="shared" ca="1" si="508"/>
        <v>1.6302360523575438E-29</v>
      </c>
      <c r="BK682" s="82">
        <f t="shared" ca="1" si="509"/>
        <v>5.4556817576124845E-29</v>
      </c>
      <c r="BL682" s="82">
        <f t="shared" ca="1" si="510"/>
        <v>2.5693820958957933E-29</v>
      </c>
      <c r="BM682" s="82">
        <f t="shared" ca="1" si="500"/>
        <v>1.1061157985458415E-28</v>
      </c>
      <c r="BN682" s="10">
        <f ca="1">BN681+BI682-INDIRECT(ADDRESS(MAX($D682-'key variables'!$B$9*30,34),scenario!BI$4),TRUE)</f>
        <v>9439390.0751690175</v>
      </c>
      <c r="BO682" s="10">
        <f ca="1">BO681+BJ682-INDIRECT(ADDRESS(MAX($D682-'key variables'!$B$9*30,34),scenario!BJ$4),TRUE)</f>
        <v>10895583.360992203</v>
      </c>
      <c r="BP682" s="10">
        <f ca="1">BP681+BK682-INDIRECT(ADDRESS(MAX($D682-'key variables'!$B$9*30,34),scenario!BK$4),TRUE)</f>
        <v>32531162.537994072</v>
      </c>
      <c r="BQ682" s="10">
        <f ca="1">BQ681+BL682-INDIRECT(ADDRESS(MAX($D682-'key variables'!$B$9*30,34),scenario!BL$4),TRUE)</f>
        <v>14415841.516535141</v>
      </c>
      <c r="BR682" s="10">
        <f t="shared" ca="1" si="530"/>
        <v>67281977.490690395</v>
      </c>
      <c r="BS682" s="82">
        <f t="shared" ca="1" si="511"/>
        <v>-2.3433848477536824E-9</v>
      </c>
      <c r="BT682" s="82">
        <f t="shared" ca="1" si="512"/>
        <v>-3.4288309057018498E-10</v>
      </c>
      <c r="BU682" s="82">
        <f t="shared" ca="1" si="513"/>
        <v>-4.2578247660364599E-9</v>
      </c>
      <c r="BV682" s="82">
        <f t="shared" ca="1" si="514"/>
        <v>-2.9943922343414556E-9</v>
      </c>
      <c r="BW682" s="82">
        <f t="shared" ca="1" si="531"/>
        <v>-9.9384849387017825E-9</v>
      </c>
      <c r="BX682" s="10">
        <f t="shared" ca="1" si="515"/>
        <v>-1.8625994260191893E-12</v>
      </c>
      <c r="BY682" s="10">
        <f t="shared" ca="1" si="516"/>
        <v>2.8902850229962428E-12</v>
      </c>
      <c r="BZ682" s="10">
        <f t="shared" ca="1" si="517"/>
        <v>-3.5034723983035463E-11</v>
      </c>
      <c r="CA682" s="10">
        <f t="shared" ca="1" si="518"/>
        <v>-2.0257049910634696E-11</v>
      </c>
      <c r="CB682" s="10">
        <v>0</v>
      </c>
      <c r="CC682" s="82">
        <f t="shared" ca="1" si="519"/>
        <v>3.9725652202851362E-13</v>
      </c>
      <c r="CD682" s="82">
        <f t="shared" ca="1" si="520"/>
        <v>3.4270724516460853E-13</v>
      </c>
      <c r="CE682" s="82">
        <f t="shared" ca="1" si="521"/>
        <v>1.8915613015532971E-10</v>
      </c>
      <c r="CF682" s="82">
        <f t="shared" ca="1" si="522"/>
        <v>3.7028113764059381E-11</v>
      </c>
      <c r="CG682" s="82">
        <f t="shared" ca="1" si="532"/>
        <v>2.269242076865822E-10</v>
      </c>
      <c r="CH682" s="13" t="str">
        <f t="shared" ca="1" si="485"/>
        <v/>
      </c>
      <c r="CI682" s="81">
        <f t="shared" ca="1" si="494"/>
        <v>0.1131775965863165</v>
      </c>
      <c r="CJ682" s="81">
        <f t="shared" ca="1" si="495"/>
        <v>0.13063724757458739</v>
      </c>
      <c r="CK682" s="81">
        <f t="shared" ca="1" si="496"/>
        <v>0.39004625943939081</v>
      </c>
      <c r="CL682" s="81">
        <f t="shared" ca="1" si="497"/>
        <v>0.17284488538116416</v>
      </c>
      <c r="CM682" s="89">
        <f t="shared" ca="1" si="486"/>
        <v>0.80670598898145884</v>
      </c>
    </row>
    <row r="683" spans="1:91" x14ac:dyDescent="0.3">
      <c r="A683">
        <v>618</v>
      </c>
      <c r="B683" s="3">
        <f t="shared" si="499"/>
        <v>1.9055555555555554</v>
      </c>
      <c r="C683" s="3">
        <f t="shared" si="487"/>
        <v>20.6</v>
      </c>
      <c r="D683" s="4">
        <f t="shared" ca="1" si="523"/>
        <v>683</v>
      </c>
      <c r="E683" s="58">
        <f>(0.5*(COS(B683*2*PI())+1)*('key variables'!$B$4-'key variables'!$B$6)+'key variables'!$B$6)/'key variables'!$B$4</f>
        <v>1</v>
      </c>
      <c r="F683" s="10">
        <f t="shared" ca="1" si="488"/>
        <v>11689222.907461114</v>
      </c>
      <c r="G683" s="10">
        <f t="shared" ca="1" si="489"/>
        <v>13492492.798713122</v>
      </c>
      <c r="H683" s="10">
        <f t="shared" ca="1" si="490"/>
        <v>40309474.521088287</v>
      </c>
      <c r="I683" s="10">
        <f t="shared" ca="1" si="491"/>
        <v>17912154.249750931</v>
      </c>
      <c r="J683" s="10">
        <f t="shared" ca="1" si="524"/>
        <v>83403344.477013454</v>
      </c>
      <c r="K683" s="82">
        <f t="shared" ca="1" si="501"/>
        <v>2249832.832292099</v>
      </c>
      <c r="L683" s="82">
        <f t="shared" ca="1" si="502"/>
        <v>2596909.4377209195</v>
      </c>
      <c r="M683" s="82">
        <f t="shared" ca="1" si="503"/>
        <v>7778311.98309422</v>
      </c>
      <c r="N683" s="82">
        <f t="shared" ca="1" si="504"/>
        <v>3496312.733215793</v>
      </c>
      <c r="O683" s="82">
        <f t="shared" ca="1" si="525"/>
        <v>16121366.986323033</v>
      </c>
      <c r="P683" s="10">
        <f ca="1">IF(IF($A683&gt;='key variables'!$B$26,K683*SUMPRODUCT(Z683:AC683,'control variables'!$O$3:$R$3)/J683+F$65*'key variables'!$B$25/scenario!J$65,K683*SUMPRODUCT(Z683:AC683,'control variables'!$O$7:$R$7)/J683+F$65*'key variables'!$B$25/scenario!J$65)&lt;'key variables'!$B$28,0,IF($A683&gt;='key variables'!$B$26,K683*SUMPRODUCT(Z683:AC683,'control variables'!$O$3:$R$3)/J683+F$65*'key variables'!$B$25/scenario!J$65,K683*SUMPRODUCT(Z683:AC683,'control variables'!$O$7:$R$7)/J683+F$65*'key variables'!$B$25/scenario!J$65))</f>
        <v>1.7121676284273559E-30</v>
      </c>
      <c r="Q683" s="10">
        <f ca="1">IF(IF($A683&gt;='key variables'!$B$26,L683*SUMPRODUCT(Z683:AC683,'control variables'!$O$4:$R$4)/J683+G$65*'key variables'!$B$25/scenario!J$65,L683*SUMPRODUCT(Z683:AC683,'control variables'!$O$7:$R$7)/J683+G$65*'key variables'!$B$25/scenario!J$65)&lt;'key variables'!$B$28,0,IF($A683&gt;='key variables'!$B$26,L683*SUMPRODUCT(Z683:AC683,'control variables'!$O$4:$R$4)/J683+G$65*'key variables'!$B$25/scenario!J$65,L683*SUMPRODUCT(Z683:AC683,'control variables'!$O$7:$R$7)/J683+G$65*'key variables'!$B$25/scenario!J$65))</f>
        <v>1.9762998429947218E-30</v>
      </c>
      <c r="R683" s="10">
        <f ca="1">IF(IF($A683&gt;='key variables'!$B$26,M683*SUMPRODUCT(Z683:AC683,'control variables'!$O$5:$R$5)/J683+H$65*'key variables'!$B$25/scenario!J$65,M683*SUMPRODUCT(Z683:AC683,'control variables'!$O$7:$R$7)/J683+H$65*'key variables'!$B$25/scenario!J$65)&lt;'key variables'!$B$28,0,IF($A683&gt;='key variables'!$B$26,M683*SUMPRODUCT(Z683:AC683,'control variables'!$O$5:$R$5)/J683+H$65*'key variables'!$B$25/scenario!J$65,M683*SUMPRODUCT(Z683:AC683,'control variables'!$O$7:$R$7)/J683+H$65*'key variables'!$B$25/scenario!J$65))</f>
        <v>5.9194504543231109E-30</v>
      </c>
      <c r="S683" s="10">
        <f ca="1">IF(IF($A683&gt;='key variables'!$B$26,N683*SUMPRODUCT(Z683:AC683,'control variables'!$O$6:$R$6)/J683+I$65*'key variables'!$B$25/scenario!J$65,N683*SUMPRODUCT(Z683:AC683,'control variables'!$O$7:$R$7)/J683+I$65*'key variables'!$B$25/scenario!J$65)&lt;'key variables'!$B$28,0,IF($A683&gt;='key variables'!$B$26,N683*SUMPRODUCT(Z683:AC683,'control variables'!$O$6:$R$6)/J683+I$65*'key variables'!$B$25/scenario!J$65,N683*SUMPRODUCT(Z683:AC683,'control variables'!$O$7:$R$7)/J683+I$65*'key variables'!$B$25/scenario!J$65))</f>
        <v>2.6607636775269734E-30</v>
      </c>
      <c r="T683" s="10">
        <f t="shared" ca="1" si="498"/>
        <v>1.2268681603272162E-29</v>
      </c>
      <c r="U683" s="82">
        <f ca="1">SUMPRODUCT(P653:P682,'control variables'!AD$7:AD$36)</f>
        <v>3.6301121193752853E-30</v>
      </c>
      <c r="V683" s="82">
        <f ca="1">SUMPRODUCT(Q653:Q682,'control variables'!AE$7:AE$36)</f>
        <v>4.1901212781158468E-30</v>
      </c>
      <c r="W683" s="82">
        <f ca="1">SUMPRODUCT(R653:R682,'control variables'!AF$7:AF$36)</f>
        <v>1.2550330048008828E-29</v>
      </c>
      <c r="X683" s="82">
        <f ca="1">SUMPRODUCT(S653:S682,'control variables'!AG$7:AG$36)</f>
        <v>5.6413112315737405E-30</v>
      </c>
      <c r="Y683" s="82">
        <f t="shared" ca="1" si="492"/>
        <v>2.60118746770737E-29</v>
      </c>
      <c r="Z683" s="10">
        <f ca="1">IF($A683&gt;='key variables'!$B$26,SUMPRODUCT(P653:P682,'control variables'!V$7:V$36)*$E683,SUMPRODUCT(P653:P682,'control variables'!Z$7:Z$36)*$E683)</f>
        <v>8.8578410650453135E-30</v>
      </c>
      <c r="AA683" s="10">
        <f ca="1">IF($A683&gt;='key variables'!$B$26,SUMPRODUCT(Q653:Q682,'control variables'!W$7:W$36)*$E683,SUMPRODUCT(Q653:Q682,'control variables'!AA$7:AA$36)*$E683)</f>
        <v>1.0224320104802161E-29</v>
      </c>
      <c r="AB683" s="10">
        <f ca="1">IF($A683&gt;='key variables'!$B$26,SUMPRODUCT(R653:R682,'control variables'!X$7:X$36)*$E683,SUMPRODUCT(R653:R682,'control variables'!AB$7:AB$36)*$E683)</f>
        <v>3.0624075847623141E-29</v>
      </c>
      <c r="AC683" s="10">
        <f ca="1">IF($A683&gt;='key variables'!$B$26,SUMPRODUCT(S653:S682,'control variables'!Y$7:Y$36)*$E683,SUMPRODUCT(S653:S682,'control variables'!AC$7:AC$36)*$E683)</f>
        <v>1.3765370502202193E-29</v>
      </c>
      <c r="AD683" s="10">
        <f t="shared" ca="1" si="493"/>
        <v>6.3471607519672805E-29</v>
      </c>
      <c r="AE683" s="82">
        <f ca="1">SUMPRODUCT(P653:P682,'control variables'!AL$7:AL$36)</f>
        <v>1.2060398961425935E-29</v>
      </c>
      <c r="AF683" s="82">
        <f ca="1">SUMPRODUCT(Q653:Q682,'control variables'!AM$7:AM$36)</f>
        <v>1.3884530214420906E-29</v>
      </c>
      <c r="AG683" s="82">
        <f ca="1">SUMPRODUCT(R653:R682,'control variables'!AN$7:AN$36)</f>
        <v>3.958844465477251E-29</v>
      </c>
      <c r="AH683" s="82">
        <f ca="1">SUMPRODUCT(S653:S682,'control variables'!AO$7:AO$36)</f>
        <v>1.714140384852189E-29</v>
      </c>
      <c r="AI683" s="82">
        <f t="shared" ca="1" si="505"/>
        <v>8.2674777679141252E-29</v>
      </c>
      <c r="AJ683" s="10">
        <f ca="1">SUMPRODUCT(P653:P682,'control variables'!AP$7:AP$36)</f>
        <v>1.1523758115935211E-32</v>
      </c>
      <c r="AK683" s="10">
        <f ca="1">SUMPRODUCT(Q653:Q682,'control variables'!AQ$7:AQ$36)</f>
        <v>3.3253755323230869E-32</v>
      </c>
      <c r="AL683" s="10">
        <f ca="1">SUMPRODUCT(R653:R682,'control variables'!AR$7:AR$36)</f>
        <v>1.1952272794259847E-30</v>
      </c>
      <c r="AM683" s="10">
        <f ca="1">SUMPRODUCT(S653:S682,'control variables'!AS$7:AS$36)</f>
        <v>8.9541457607309288E-31</v>
      </c>
      <c r="AN683" s="10">
        <f t="shared" ca="1" si="526"/>
        <v>2.1354193689382435E-30</v>
      </c>
      <c r="AO683" s="82">
        <f ca="1">SUMPRODUCT(P653:P682,'control variables'!AX$7:AX$36)</f>
        <v>1.5670552432165956E-32</v>
      </c>
      <c r="AP683" s="82">
        <f ca="1">SUMPRODUCT(Q653:Q682,'control variables'!AY$7:AY$36)</f>
        <v>3.6176025988502235E-32</v>
      </c>
      <c r="AQ683" s="82">
        <f ca="1">SUMPRODUCT(R653:R682,'control variables'!AZ$7:AZ$36)</f>
        <v>3.2506534000744147E-31</v>
      </c>
      <c r="AR683" s="82">
        <f ca="1">SUMPRODUCT(S653:S682,'control variables'!BA$7:BA$36)</f>
        <v>2.435254353955227E-31</v>
      </c>
      <c r="AS683" s="82">
        <f t="shared" ca="1" si="527"/>
        <v>6.2043735382363233E-31</v>
      </c>
      <c r="AT683" s="10">
        <f ca="1">SUMPRODUCT(P653:P682,'control variables'!AT$7:AT$36)</f>
        <v>-1.3829874031913982E-32</v>
      </c>
      <c r="AU683" s="10">
        <f ca="1">SUMPRODUCT(Q653:Q682,'control variables'!AU$7:AU$36)</f>
        <v>1.500237084900289E-32</v>
      </c>
      <c r="AV683" s="10">
        <f ca="1">SUMPRODUCT(R653:R682,'control variables'!AV$7:AV$36)</f>
        <v>6.4601411111219114E-30</v>
      </c>
      <c r="AW683" s="10">
        <f ca="1">SUMPRODUCT(S653:S682,'control variables'!AW$7:AW$36)</f>
        <v>4.8396690855028251E-30</v>
      </c>
      <c r="AX683" s="10">
        <f t="shared" ca="1" si="506"/>
        <v>1.1300982693441826E-29</v>
      </c>
      <c r="AY683" s="82">
        <f ca="1">SUMPRODUCT(P653:P682,'control variables'!BB$7:BB$36)</f>
        <v>5.0125885712417072E-32</v>
      </c>
      <c r="AZ683" s="82">
        <f ca="1">SUMPRODUCT(Q653:Q682,'control variables'!BC$7:BC$36)</f>
        <v>1.2782091917858633E-31</v>
      </c>
      <c r="BA683" s="82">
        <f ca="1">SUMPRODUCT(R653:R682,'control variables'!BD$7:BD$36)</f>
        <v>8.9478572385404034E-31</v>
      </c>
      <c r="BB683" s="82">
        <f ca="1">SUMPRODUCT(S653:S682,'control variables'!BE$7:BE$36)</f>
        <v>1.2715543879894002E-31</v>
      </c>
      <c r="BC683" s="82">
        <f t="shared" ca="1" si="528"/>
        <v>1.1998879675439838E-30</v>
      </c>
      <c r="BD683" s="10">
        <f ca="1">SUMPRODUCT(P653:P682,'control variables'!BF$7:BF$36)</f>
        <v>1.0485898685879642E-32</v>
      </c>
      <c r="BE683" s="10">
        <f ca="1">SUMPRODUCT(Q653:Q682,'control variables'!BG$7:BG$36)</f>
        <v>1.2103534480205681E-32</v>
      </c>
      <c r="BF683" s="10">
        <f ca="1">SUMPRODUCT(R653:R682,'control variables'!BH$7:BH$36)</f>
        <v>3.6252734083711763E-31</v>
      </c>
      <c r="BG683" s="10">
        <f ca="1">SUMPRODUCT(S653:S682,'control variables'!BI$7:BI$36)</f>
        <v>8.1477122585372305E-31</v>
      </c>
      <c r="BH683" s="10">
        <f t="shared" ca="1" si="529"/>
        <v>1.199887999856926E-30</v>
      </c>
      <c r="BI683" s="82">
        <f t="shared" ca="1" si="507"/>
        <v>1.2096694973106437E-29</v>
      </c>
      <c r="BJ683" s="82">
        <f t="shared" ca="1" si="508"/>
        <v>1.4027353504448496E-29</v>
      </c>
      <c r="BK683" s="82">
        <f t="shared" ca="1" si="509"/>
        <v>4.6943371489748463E-29</v>
      </c>
      <c r="BL683" s="82">
        <f t="shared" ca="1" si="510"/>
        <v>2.2108228372823655E-29</v>
      </c>
      <c r="BM683" s="82">
        <f t="shared" ca="1" si="500"/>
        <v>9.5175648340127055E-29</v>
      </c>
      <c r="BN683" s="10">
        <f ca="1">BN682+BI683-INDIRECT(ADDRESS(MAX($D683-'key variables'!$B$9*30,34),scenario!BI$4),TRUE)</f>
        <v>9439390.0751690175</v>
      </c>
      <c r="BO683" s="10">
        <f ca="1">BO682+BJ683-INDIRECT(ADDRESS(MAX($D683-'key variables'!$B$9*30,34),scenario!BJ$4),TRUE)</f>
        <v>10895583.360992203</v>
      </c>
      <c r="BP683" s="10">
        <f ca="1">BP682+BK683-INDIRECT(ADDRESS(MAX($D683-'key variables'!$B$9*30,34),scenario!BK$4),TRUE)</f>
        <v>32531162.537994072</v>
      </c>
      <c r="BQ683" s="10">
        <f ca="1">BQ682+BL683-INDIRECT(ADDRESS(MAX($D683-'key variables'!$B$9*30,34),scenario!BL$4),TRUE)</f>
        <v>14415841.516535141</v>
      </c>
      <c r="BR683" s="10">
        <f t="shared" ca="1" si="530"/>
        <v>67281977.490690395</v>
      </c>
      <c r="BS683" s="82">
        <f t="shared" ca="1" si="511"/>
        <v>-2.3433848477536824E-9</v>
      </c>
      <c r="BT683" s="82">
        <f t="shared" ca="1" si="512"/>
        <v>-3.4288309057018498E-10</v>
      </c>
      <c r="BU683" s="82">
        <f t="shared" ca="1" si="513"/>
        <v>-4.2578247660364599E-9</v>
      </c>
      <c r="BV683" s="82">
        <f t="shared" ca="1" si="514"/>
        <v>-2.9943922343414556E-9</v>
      </c>
      <c r="BW683" s="82">
        <f t="shared" ca="1" si="531"/>
        <v>-9.9384849387017825E-9</v>
      </c>
      <c r="BX683" s="10">
        <f t="shared" ca="1" si="515"/>
        <v>-1.8625994260191893E-12</v>
      </c>
      <c r="BY683" s="10">
        <f t="shared" ca="1" si="516"/>
        <v>2.8902850229962428E-12</v>
      </c>
      <c r="BZ683" s="10">
        <f t="shared" ca="1" si="517"/>
        <v>-3.5034723983035463E-11</v>
      </c>
      <c r="CA683" s="10">
        <f t="shared" ca="1" si="518"/>
        <v>-2.0257049910634696E-11</v>
      </c>
      <c r="CB683" s="10">
        <v>0</v>
      </c>
      <c r="CC683" s="82">
        <f t="shared" ca="1" si="519"/>
        <v>3.9725652202851362E-13</v>
      </c>
      <c r="CD683" s="82">
        <f t="shared" ca="1" si="520"/>
        <v>3.4270724516460853E-13</v>
      </c>
      <c r="CE683" s="82">
        <f t="shared" ca="1" si="521"/>
        <v>1.8915613015532971E-10</v>
      </c>
      <c r="CF683" s="82">
        <f t="shared" ca="1" si="522"/>
        <v>3.7028113764059381E-11</v>
      </c>
      <c r="CG683" s="82">
        <f t="shared" ca="1" si="532"/>
        <v>2.269242076865822E-10</v>
      </c>
      <c r="CH683" s="13" t="str">
        <f t="shared" ca="1" si="485"/>
        <v/>
      </c>
      <c r="CI683" s="81">
        <f t="shared" ca="1" si="494"/>
        <v>0.1131775965863165</v>
      </c>
      <c r="CJ683" s="81">
        <f t="shared" ca="1" si="495"/>
        <v>0.13063724757458739</v>
      </c>
      <c r="CK683" s="81">
        <f t="shared" ca="1" si="496"/>
        <v>0.39004625943939081</v>
      </c>
      <c r="CL683" s="81">
        <f t="shared" ca="1" si="497"/>
        <v>0.17284488538116416</v>
      </c>
      <c r="CM683" s="89">
        <f t="shared" ca="1" si="486"/>
        <v>0.80670598898145884</v>
      </c>
    </row>
    <row r="684" spans="1:91" x14ac:dyDescent="0.3">
      <c r="A684">
        <v>619</v>
      </c>
      <c r="B684" s="3">
        <f t="shared" si="499"/>
        <v>1.9083333333333334</v>
      </c>
      <c r="C684" s="3">
        <f t="shared" si="487"/>
        <v>20.633333333333333</v>
      </c>
      <c r="D684" s="4">
        <f t="shared" ca="1" si="523"/>
        <v>684</v>
      </c>
      <c r="E684" s="58">
        <f>(0.5*(COS(B684*2*PI())+1)*('key variables'!$B$4-'key variables'!$B$6)+'key variables'!$B$6)/'key variables'!$B$4</f>
        <v>1</v>
      </c>
      <c r="F684" s="10">
        <f t="shared" ca="1" si="488"/>
        <v>11689222.907461114</v>
      </c>
      <c r="G684" s="10">
        <f t="shared" ca="1" si="489"/>
        <v>13492492.798713122</v>
      </c>
      <c r="H684" s="10">
        <f t="shared" ca="1" si="490"/>
        <v>40309474.521088287</v>
      </c>
      <c r="I684" s="10">
        <f t="shared" ca="1" si="491"/>
        <v>17912154.249750931</v>
      </c>
      <c r="J684" s="10">
        <f t="shared" ca="1" si="524"/>
        <v>83403344.477013454</v>
      </c>
      <c r="K684" s="82">
        <f t="shared" ca="1" si="501"/>
        <v>2249832.832292099</v>
      </c>
      <c r="L684" s="82">
        <f t="shared" ca="1" si="502"/>
        <v>2596909.4377209195</v>
      </c>
      <c r="M684" s="82">
        <f t="shared" ca="1" si="503"/>
        <v>7778311.98309422</v>
      </c>
      <c r="N684" s="82">
        <f t="shared" ca="1" si="504"/>
        <v>3496312.733215793</v>
      </c>
      <c r="O684" s="82">
        <f t="shared" ca="1" si="525"/>
        <v>16121366.986323033</v>
      </c>
      <c r="P684" s="10">
        <f ca="1">IF(IF($A684&gt;='key variables'!$B$26,K684*SUMPRODUCT(Z684:AC684,'control variables'!$O$3:$R$3)/J684+F$65*'key variables'!$B$25/scenario!J$65,K684*SUMPRODUCT(Z684:AC684,'control variables'!$O$7:$R$7)/J684+F$65*'key variables'!$B$25/scenario!J$65)&lt;'key variables'!$B$28,0,IF($A684&gt;='key variables'!$B$26,K684*SUMPRODUCT(Z684:AC684,'control variables'!$O$3:$R$3)/J684+F$65*'key variables'!$B$25/scenario!J$65,K684*SUMPRODUCT(Z684:AC684,'control variables'!$O$7:$R$7)/J684+F$65*'key variables'!$B$25/scenario!J$65))</f>
        <v>1.4732333117091615E-30</v>
      </c>
      <c r="Q684" s="10">
        <f ca="1">IF(IF($A684&gt;='key variables'!$B$26,L684*SUMPRODUCT(Z684:AC684,'control variables'!$O$4:$R$4)/J684+G$65*'key variables'!$B$25/scenario!J$65,L684*SUMPRODUCT(Z684:AC684,'control variables'!$O$7:$R$7)/J684+G$65*'key variables'!$B$25/scenario!J$65)&lt;'key variables'!$B$28,0,IF($A684&gt;='key variables'!$B$26,L684*SUMPRODUCT(Z684:AC684,'control variables'!$O$4:$R$4)/J684+G$65*'key variables'!$B$25/scenario!J$65,L684*SUMPRODUCT(Z684:AC684,'control variables'!$O$7:$R$7)/J684+G$65*'key variables'!$B$25/scenario!J$65))</f>
        <v>1.7005056714567721E-30</v>
      </c>
      <c r="R684" s="10">
        <f ca="1">IF(IF($A684&gt;='key variables'!$B$26,M684*SUMPRODUCT(Z684:AC684,'control variables'!$O$5:$R$5)/J684+H$65*'key variables'!$B$25/scenario!J$65,M684*SUMPRODUCT(Z684:AC684,'control variables'!$O$7:$R$7)/J684+H$65*'key variables'!$B$25/scenario!J$65)&lt;'key variables'!$B$28,0,IF($A684&gt;='key variables'!$B$26,M684*SUMPRODUCT(Z684:AC684,'control variables'!$O$5:$R$5)/J684+H$65*'key variables'!$B$25/scenario!J$65,M684*SUMPRODUCT(Z684:AC684,'control variables'!$O$7:$R$7)/J684+H$65*'key variables'!$B$25/scenario!J$65))</f>
        <v>5.0933865653860188E-30</v>
      </c>
      <c r="S684" s="10">
        <f ca="1">IF(IF($A684&gt;='key variables'!$B$26,N684*SUMPRODUCT(Z684:AC684,'control variables'!$O$6:$R$6)/J684+I$65*'key variables'!$B$25/scenario!J$65,N684*SUMPRODUCT(Z684:AC684,'control variables'!$O$7:$R$7)/J684+I$65*'key variables'!$B$25/scenario!J$65)&lt;'key variables'!$B$28,0,IF($A684&gt;='key variables'!$B$26,N684*SUMPRODUCT(Z684:AC684,'control variables'!$O$6:$R$6)/J684+I$65*'key variables'!$B$25/scenario!J$65,N684*SUMPRODUCT(Z684:AC684,'control variables'!$O$7:$R$7)/J684+I$65*'key variables'!$B$25/scenario!J$65))</f>
        <v>2.2894520485234284E-30</v>
      </c>
      <c r="T684" s="10">
        <f t="shared" ca="1" si="498"/>
        <v>1.0556577597075381E-29</v>
      </c>
      <c r="U684" s="82">
        <f ca="1">SUMPRODUCT(P654:P683,'control variables'!AD$7:AD$36)</f>
        <v>3.1235271656286431E-30</v>
      </c>
      <c r="V684" s="82">
        <f ca="1">SUMPRODUCT(Q654:Q683,'control variables'!AE$7:AE$36)</f>
        <v>3.6053866131621852E-30</v>
      </c>
      <c r="W684" s="82">
        <f ca="1">SUMPRODUCT(R654:R683,'control variables'!AF$7:AF$36)</f>
        <v>1.0798921783525313E-29</v>
      </c>
      <c r="X684" s="82">
        <f ca="1">SUMPRODUCT(S654:S683,'control variables'!AG$7:AG$36)</f>
        <v>4.8540618862810661E-30</v>
      </c>
      <c r="Y684" s="82">
        <f t="shared" ca="1" si="492"/>
        <v>2.2381897448597208E-29</v>
      </c>
      <c r="Z684" s="10">
        <f ca="1">IF($A684&gt;='key variables'!$B$26,SUMPRODUCT(P654:P683,'control variables'!V$7:V$36)*$E684,SUMPRODUCT(P654:P683,'control variables'!Z$7:Z$36)*$E684)</f>
        <v>7.621722493863739E-30</v>
      </c>
      <c r="AA684" s="10">
        <f ca="1">IF($A684&gt;='key variables'!$B$26,SUMPRODUCT(Q654:Q683,'control variables'!W$7:W$36)*$E684,SUMPRODUCT(Q654:Q683,'control variables'!AA$7:AA$36)*$E684)</f>
        <v>8.7975083268030214E-30</v>
      </c>
      <c r="AB684" s="10">
        <f ca="1">IF($A684&gt;='key variables'!$B$26,SUMPRODUCT(R654:R683,'control variables'!X$7:X$36)*$E684,SUMPRODUCT(R654:R683,'control variables'!AB$7:AB$36)*$E684)</f>
        <v>2.6350462378772039E-29</v>
      </c>
      <c r="AC684" s="10">
        <f ca="1">IF($A684&gt;='key variables'!$B$26,SUMPRODUCT(S654:S683,'control variables'!Y$7:Y$36)*$E684,SUMPRODUCT(S654:S683,'control variables'!AC$7:AC$36)*$E684)</f>
        <v>1.184440240263739E-29</v>
      </c>
      <c r="AD684" s="10">
        <f t="shared" ca="1" si="493"/>
        <v>5.4614095602076189E-29</v>
      </c>
      <c r="AE684" s="82">
        <f ca="1">SUMPRODUCT(P654:P683,'control variables'!AL$7:AL$36)</f>
        <v>1.0377360958982241E-29</v>
      </c>
      <c r="AF684" s="82">
        <f ca="1">SUMPRODUCT(Q654:Q683,'control variables'!AM$7:AM$36)</f>
        <v>1.1946933284859199E-29</v>
      </c>
      <c r="AG684" s="82">
        <f ca="1">SUMPRODUCT(R654:R683,'control variables'!AN$7:AN$36)</f>
        <v>3.4063846585941846E-29</v>
      </c>
      <c r="AH684" s="82">
        <f ca="1">SUMPRODUCT(S654:S683,'control variables'!AO$7:AO$36)</f>
        <v>1.4749307684492012E-29</v>
      </c>
      <c r="AI684" s="82">
        <f t="shared" ca="1" si="505"/>
        <v>7.1137448514275297E-29</v>
      </c>
      <c r="AJ684" s="10">
        <f ca="1">SUMPRODUCT(P654:P683,'control variables'!AP$7:AP$36)</f>
        <v>9.9156087585117348E-33</v>
      </c>
      <c r="AK684" s="10">
        <f ca="1">SUMPRODUCT(Q654:Q683,'control variables'!AQ$7:AQ$36)</f>
        <v>2.8613168049794229E-32</v>
      </c>
      <c r="AL684" s="10">
        <f ca="1">SUMPRODUCT(R654:R683,'control variables'!AR$7:AR$36)</f>
        <v>1.0284323882067744E-30</v>
      </c>
      <c r="AM684" s="10">
        <f ca="1">SUMPRODUCT(S654:S683,'control variables'!AS$7:AS$36)</f>
        <v>7.704587794785461E-31</v>
      </c>
      <c r="AN684" s="10">
        <f t="shared" ca="1" si="526"/>
        <v>1.8374199444936263E-30</v>
      </c>
      <c r="AO684" s="82">
        <f ca="1">SUMPRODUCT(P654:P683,'control variables'!AX$7:AX$36)</f>
        <v>1.3483714720828465E-32</v>
      </c>
      <c r="AP684" s="82">
        <f ca="1">SUMPRODUCT(Q654:Q683,'control variables'!AY$7:AY$36)</f>
        <v>3.112763358367574E-32</v>
      </c>
      <c r="AQ684" s="82">
        <f ca="1">SUMPRODUCT(R654:R683,'control variables'!AZ$7:AZ$36)</f>
        <v>2.7970222040753067E-31</v>
      </c>
      <c r="AR684" s="82">
        <f ca="1">SUMPRODUCT(S654:S683,'control variables'!BA$7:BA$36)</f>
        <v>2.095412725462489E-31</v>
      </c>
      <c r="AS684" s="82">
        <f t="shared" ca="1" si="527"/>
        <v>5.3385484125828378E-31</v>
      </c>
      <c r="AT684" s="10">
        <f ca="1">SUMPRODUCT(P654:P683,'control variables'!AT$7:AT$36)</f>
        <v>-1.1899904414891599E-32</v>
      </c>
      <c r="AU684" s="10">
        <f ca="1">SUMPRODUCT(Q654:Q683,'control variables'!AU$7:AU$36)</f>
        <v>1.2908778394359921E-32</v>
      </c>
      <c r="AV684" s="10">
        <f ca="1">SUMPRODUCT(R654:R683,'control variables'!AV$7:AV$36)</f>
        <v>5.558623422864484E-30</v>
      </c>
      <c r="AW684" s="10">
        <f ca="1">SUMPRODUCT(S654:S683,'control variables'!AW$7:AW$36)</f>
        <v>4.1642895216753524E-30</v>
      </c>
      <c r="AX684" s="10">
        <f t="shared" ca="1" si="506"/>
        <v>9.7239218185193053E-30</v>
      </c>
      <c r="AY684" s="82">
        <f ca="1">SUMPRODUCT(P654:P683,'control variables'!BB$7:BB$36)</f>
        <v>4.3130779594453889E-32</v>
      </c>
      <c r="AZ684" s="82">
        <f ca="1">SUMPRODUCT(Q654:Q683,'control variables'!BC$7:BC$36)</f>
        <v>1.0998341105195552E-31</v>
      </c>
      <c r="BA684" s="82">
        <f ca="1">SUMPRODUCT(R654:R683,'control variables'!BD$7:BD$36)</f>
        <v>7.6991768407300935E-31</v>
      </c>
      <c r="BB684" s="82">
        <f ca="1">SUMPRODUCT(S654:S683,'control variables'!BE$7:BE$36)</f>
        <v>1.0941079897396391E-31</v>
      </c>
      <c r="BC684" s="82">
        <f t="shared" ca="1" si="528"/>
        <v>1.0324426736933826E-30</v>
      </c>
      <c r="BD684" s="10">
        <f ca="1">SUMPRODUCT(P654:P683,'control variables'!BF$7:BF$36)</f>
        <v>9.0225834145892105E-33</v>
      </c>
      <c r="BE684" s="10">
        <f ca="1">SUMPRODUCT(Q654:Q683,'control variables'!BG$7:BG$36)</f>
        <v>1.0414476882755751E-32</v>
      </c>
      <c r="BF684" s="10">
        <f ca="1">SUMPRODUCT(R654:R683,'control variables'!BH$7:BH$36)</f>
        <v>3.1193637004873613E-31</v>
      </c>
      <c r="BG684" s="10">
        <f ca="1">SUMPRODUCT(S654:S683,'control variables'!BI$7:BI$36)</f>
        <v>7.0106927115094774E-31</v>
      </c>
      <c r="BH684" s="10">
        <f t="shared" ca="1" si="529"/>
        <v>1.0324427014970289E-30</v>
      </c>
      <c r="BI684" s="82">
        <f t="shared" ca="1" si="507"/>
        <v>1.0408591834161803E-29</v>
      </c>
      <c r="BJ684" s="82">
        <f t="shared" ca="1" si="508"/>
        <v>1.2069825474305513E-29</v>
      </c>
      <c r="BK684" s="82">
        <f t="shared" ca="1" si="509"/>
        <v>4.039238769287934E-29</v>
      </c>
      <c r="BL684" s="82">
        <f t="shared" ca="1" si="510"/>
        <v>1.9023008005141327E-29</v>
      </c>
      <c r="BM684" s="82">
        <f t="shared" ca="1" si="500"/>
        <v>8.1893813006487979E-29</v>
      </c>
      <c r="BN684" s="10">
        <f ca="1">BN683+BI684-INDIRECT(ADDRESS(MAX($D684-'key variables'!$B$9*30,34),scenario!BI$4),TRUE)</f>
        <v>9439390.0751690175</v>
      </c>
      <c r="BO684" s="10">
        <f ca="1">BO683+BJ684-INDIRECT(ADDRESS(MAX($D684-'key variables'!$B$9*30,34),scenario!BJ$4),TRUE)</f>
        <v>10895583.360992203</v>
      </c>
      <c r="BP684" s="10">
        <f ca="1">BP683+BK684-INDIRECT(ADDRESS(MAX($D684-'key variables'!$B$9*30,34),scenario!BK$4),TRUE)</f>
        <v>32531162.537994072</v>
      </c>
      <c r="BQ684" s="10">
        <f ca="1">BQ683+BL684-INDIRECT(ADDRESS(MAX($D684-'key variables'!$B$9*30,34),scenario!BL$4),TRUE)</f>
        <v>14415841.516535141</v>
      </c>
      <c r="BR684" s="10">
        <f t="shared" ca="1" si="530"/>
        <v>67281977.490690395</v>
      </c>
      <c r="BS684" s="82">
        <f t="shared" ca="1" si="511"/>
        <v>-2.3433848477536824E-9</v>
      </c>
      <c r="BT684" s="82">
        <f t="shared" ca="1" si="512"/>
        <v>-3.4288309057018498E-10</v>
      </c>
      <c r="BU684" s="82">
        <f t="shared" ca="1" si="513"/>
        <v>-4.2578247660364599E-9</v>
      </c>
      <c r="BV684" s="82">
        <f t="shared" ca="1" si="514"/>
        <v>-2.9943922343414556E-9</v>
      </c>
      <c r="BW684" s="82">
        <f t="shared" ca="1" si="531"/>
        <v>-9.9384849387017825E-9</v>
      </c>
      <c r="BX684" s="10">
        <f t="shared" ca="1" si="515"/>
        <v>-1.8625994260191893E-12</v>
      </c>
      <c r="BY684" s="10">
        <f t="shared" ca="1" si="516"/>
        <v>2.8902850229962428E-12</v>
      </c>
      <c r="BZ684" s="10">
        <f t="shared" ca="1" si="517"/>
        <v>-3.5034723983035463E-11</v>
      </c>
      <c r="CA684" s="10">
        <f t="shared" ca="1" si="518"/>
        <v>-2.0257049910634696E-11</v>
      </c>
      <c r="CB684" s="10">
        <v>0</v>
      </c>
      <c r="CC684" s="82">
        <f t="shared" ca="1" si="519"/>
        <v>3.9725652202851362E-13</v>
      </c>
      <c r="CD684" s="82">
        <f t="shared" ca="1" si="520"/>
        <v>3.4270724516460853E-13</v>
      </c>
      <c r="CE684" s="82">
        <f t="shared" ca="1" si="521"/>
        <v>1.8915613015532971E-10</v>
      </c>
      <c r="CF684" s="82">
        <f t="shared" ca="1" si="522"/>
        <v>3.7028113764059381E-11</v>
      </c>
      <c r="CG684" s="82">
        <f t="shared" ca="1" si="532"/>
        <v>2.269242076865822E-10</v>
      </c>
      <c r="CH684" s="13" t="str">
        <f t="shared" ca="1" si="485"/>
        <v/>
      </c>
      <c r="CI684" s="81">
        <f t="shared" ca="1" si="494"/>
        <v>0.1131775965863165</v>
      </c>
      <c r="CJ684" s="81">
        <f t="shared" ca="1" si="495"/>
        <v>0.13063724757458739</v>
      </c>
      <c r="CK684" s="81">
        <f t="shared" ca="1" si="496"/>
        <v>0.39004625943939081</v>
      </c>
      <c r="CL684" s="81">
        <f t="shared" ca="1" si="497"/>
        <v>0.17284488538116416</v>
      </c>
      <c r="CM684" s="89">
        <f t="shared" ca="1" si="486"/>
        <v>0.80670598898145884</v>
      </c>
    </row>
    <row r="685" spans="1:91" x14ac:dyDescent="0.3">
      <c r="A685">
        <v>620</v>
      </c>
      <c r="B685" s="3">
        <f t="shared" si="499"/>
        <v>1.9111111111111112</v>
      </c>
      <c r="C685" s="3">
        <f t="shared" si="487"/>
        <v>20.666666666666668</v>
      </c>
      <c r="D685" s="4">
        <f t="shared" ca="1" si="523"/>
        <v>685</v>
      </c>
      <c r="E685" s="58">
        <f>(0.5*(COS(B685*2*PI())+1)*('key variables'!$B$4-'key variables'!$B$6)+'key variables'!$B$6)/'key variables'!$B$4</f>
        <v>1</v>
      </c>
      <c r="F685" s="10">
        <f t="shared" ca="1" si="488"/>
        <v>11689222.907461114</v>
      </c>
      <c r="G685" s="10">
        <f t="shared" ca="1" si="489"/>
        <v>13492492.798713122</v>
      </c>
      <c r="H685" s="10">
        <f t="shared" ca="1" si="490"/>
        <v>40309474.521088287</v>
      </c>
      <c r="I685" s="10">
        <f t="shared" ca="1" si="491"/>
        <v>17912154.249750931</v>
      </c>
      <c r="J685" s="10">
        <f t="shared" ca="1" si="524"/>
        <v>83403344.477013454</v>
      </c>
      <c r="K685" s="82">
        <f t="shared" ca="1" si="501"/>
        <v>2249832.832292099</v>
      </c>
      <c r="L685" s="82">
        <f t="shared" ca="1" si="502"/>
        <v>2596909.4377209195</v>
      </c>
      <c r="M685" s="82">
        <f t="shared" ca="1" si="503"/>
        <v>7778311.98309422</v>
      </c>
      <c r="N685" s="82">
        <f t="shared" ca="1" si="504"/>
        <v>3496312.733215793</v>
      </c>
      <c r="O685" s="82">
        <f t="shared" ca="1" si="525"/>
        <v>16121366.986323033</v>
      </c>
      <c r="P685" s="10">
        <f ca="1">IF(IF($A685&gt;='key variables'!$B$26,K685*SUMPRODUCT(Z685:AC685,'control variables'!$O$3:$R$3)/J685+F$65*'key variables'!$B$25/scenario!J$65,K685*SUMPRODUCT(Z685:AC685,'control variables'!$O$7:$R$7)/J685+F$65*'key variables'!$B$25/scenario!J$65)&lt;'key variables'!$B$28,0,IF($A685&gt;='key variables'!$B$26,K685*SUMPRODUCT(Z685:AC685,'control variables'!$O$3:$R$3)/J685+F$65*'key variables'!$B$25/scenario!J$65,K685*SUMPRODUCT(Z685:AC685,'control variables'!$O$7:$R$7)/J685+F$65*'key variables'!$B$25/scenario!J$65))</f>
        <v>1.2676424636781E-30</v>
      </c>
      <c r="Q685" s="10">
        <f ca="1">IF(IF($A685&gt;='key variables'!$B$26,L685*SUMPRODUCT(Z685:AC685,'control variables'!$O$4:$R$4)/J685+G$65*'key variables'!$B$25/scenario!J$65,L685*SUMPRODUCT(Z685:AC685,'control variables'!$O$7:$R$7)/J685+G$65*'key variables'!$B$25/scenario!J$65)&lt;'key variables'!$B$28,0,IF($A685&gt;='key variables'!$B$26,L685*SUMPRODUCT(Z685:AC685,'control variables'!$O$4:$R$4)/J685+G$65*'key variables'!$B$25/scenario!J$65,L685*SUMPRODUCT(Z685:AC685,'control variables'!$O$7:$R$7)/J685+G$65*'key variables'!$B$25/scenario!J$65))</f>
        <v>1.4631987898530484E-30</v>
      </c>
      <c r="R685" s="10">
        <f ca="1">IF(IF($A685&gt;='key variables'!$B$26,M685*SUMPRODUCT(Z685:AC685,'control variables'!$O$5:$R$5)/J685+H$65*'key variables'!$B$25/scenario!J$65,M685*SUMPRODUCT(Z685:AC685,'control variables'!$O$7:$R$7)/J685+H$65*'key variables'!$B$25/scenario!J$65)&lt;'key variables'!$B$28,0,IF($A685&gt;='key variables'!$B$26,M685*SUMPRODUCT(Z685:AC685,'control variables'!$O$5:$R$5)/J685+H$65*'key variables'!$B$25/scenario!J$65,M685*SUMPRODUCT(Z685:AC685,'control variables'!$O$7:$R$7)/J685+H$65*'key variables'!$B$25/scenario!J$65))</f>
        <v>4.3826005310186046E-30</v>
      </c>
      <c r="S685" s="10">
        <f ca="1">IF(IF($A685&gt;='key variables'!$B$26,N685*SUMPRODUCT(Z685:AC685,'control variables'!$O$6:$R$6)/J685+I$65*'key variables'!$B$25/scenario!J$65,N685*SUMPRODUCT(Z685:AC685,'control variables'!$O$7:$R$7)/J685+I$65*'key variables'!$B$25/scenario!J$65)&lt;'key variables'!$B$28,0,IF($A685&gt;='key variables'!$B$26,N685*SUMPRODUCT(Z685:AC685,'control variables'!$O$6:$R$6)/J685+I$65*'key variables'!$B$25/scenario!J$65,N685*SUMPRODUCT(Z685:AC685,'control variables'!$O$7:$R$7)/J685+I$65*'key variables'!$B$25/scenario!J$65))</f>
        <v>1.9699572445155593E-30</v>
      </c>
      <c r="T685" s="10">
        <f t="shared" ca="1" si="498"/>
        <v>9.0833990290653115E-30</v>
      </c>
      <c r="U685" s="82">
        <f ca="1">SUMPRODUCT(P655:P684,'control variables'!AD$7:AD$36)</f>
        <v>2.6876365339644406E-30</v>
      </c>
      <c r="V685" s="82">
        <f ca="1">SUMPRODUCT(Q655:Q684,'control variables'!AE$7:AE$36)</f>
        <v>3.1022521229300078E-30</v>
      </c>
      <c r="W685" s="82">
        <f ca="1">SUMPRODUCT(R655:R684,'control variables'!AF$7:AF$36)</f>
        <v>9.2919238968698914E-30</v>
      </c>
      <c r="X685" s="82">
        <f ca="1">SUMPRODUCT(S655:S684,'control variables'!AG$7:AG$36)</f>
        <v>4.1766737959737586E-30</v>
      </c>
      <c r="Y685" s="82">
        <f t="shared" ca="1" si="492"/>
        <v>1.9258486349738101E-29</v>
      </c>
      <c r="Z685" s="10">
        <f ca="1">IF($A685&gt;='key variables'!$B$26,SUMPRODUCT(P655:P684,'control variables'!V$7:V$36)*$E685,SUMPRODUCT(P655:P684,'control variables'!Z$7:Z$36)*$E685)</f>
        <v>6.5581052252907331E-30</v>
      </c>
      <c r="AA685" s="10">
        <f ca="1">IF($A685&gt;='key variables'!$B$26,SUMPRODUCT(Q655:Q684,'control variables'!W$7:W$36)*$E685,SUMPRODUCT(Q655:Q684,'control variables'!AA$7:AA$36)*$E685)</f>
        <v>7.5698092359038198E-30</v>
      </c>
      <c r="AB685" s="10">
        <f ca="1">IF($A685&gt;='key variables'!$B$26,SUMPRODUCT(R655:R684,'control variables'!X$7:X$36)*$E685,SUMPRODUCT(R655:R684,'control variables'!AB$7:AB$36)*$E685)</f>
        <v>2.267323497466362E-29</v>
      </c>
      <c r="AC685" s="10">
        <f ca="1">IF($A685&gt;='key variables'!$B$26,SUMPRODUCT(S655:S684,'control variables'!Y$7:Y$36)*$E685,SUMPRODUCT(S655:S684,'control variables'!AC$7:AC$36)*$E685)</f>
        <v>1.0191506887021946E-29</v>
      </c>
      <c r="AD685" s="10">
        <f t="shared" ca="1" si="493"/>
        <v>4.6992656322880117E-29</v>
      </c>
      <c r="AE685" s="82">
        <f ca="1">SUMPRODUCT(P655:P684,'control variables'!AL$7:AL$36)</f>
        <v>8.9291922114221997E-30</v>
      </c>
      <c r="AF685" s="82">
        <f ca="1">SUMPRODUCT(Q655:Q684,'control variables'!AM$7:AM$36)</f>
        <v>1.0279729505333473E-29</v>
      </c>
      <c r="AG685" s="82">
        <f ca="1">SUMPRODUCT(R655:R684,'control variables'!AN$7:AN$36)</f>
        <v>2.9310210450278428E-29</v>
      </c>
      <c r="AH685" s="82">
        <f ca="1">SUMPRODUCT(S655:S684,'control variables'!AO$7:AO$36)</f>
        <v>1.2691030390172734E-29</v>
      </c>
      <c r="AI685" s="82">
        <f t="shared" ca="1" si="505"/>
        <v>6.1210162557206835E-29</v>
      </c>
      <c r="AJ685" s="10">
        <f ca="1">SUMPRODUCT(P655:P684,'control variables'!AP$7:AP$36)</f>
        <v>8.5318778876413032E-33</v>
      </c>
      <c r="AK685" s="10">
        <f ca="1">SUMPRODUCT(Q655:Q684,'control variables'!AQ$7:AQ$36)</f>
        <v>2.4620178319343586E-32</v>
      </c>
      <c r="AL685" s="10">
        <f ca="1">SUMPRODUCT(R655:R684,'control variables'!AR$7:AR$36)</f>
        <v>8.8491385305449478E-31</v>
      </c>
      <c r="AM685" s="10">
        <f ca="1">SUMPRODUCT(S655:S684,'control variables'!AS$7:AS$36)</f>
        <v>6.6294066093817398E-31</v>
      </c>
      <c r="AN685" s="10">
        <f t="shared" ca="1" si="526"/>
        <v>1.5810065701996537E-30</v>
      </c>
      <c r="AO685" s="82">
        <f ca="1">SUMPRODUCT(P655:P684,'control variables'!AX$7:AX$36)</f>
        <v>1.1602051903383775E-32</v>
      </c>
      <c r="AP685" s="82">
        <f ca="1">SUMPRODUCT(Q655:Q684,'control variables'!AY$7:AY$36)</f>
        <v>2.6783748243312619E-32</v>
      </c>
      <c r="AQ685" s="82">
        <f ca="1">SUMPRODUCT(R655:R684,'control variables'!AZ$7:AZ$36)</f>
        <v>2.4066955923111326E-31</v>
      </c>
      <c r="AR685" s="82">
        <f ca="1">SUMPRODUCT(S655:S684,'control variables'!BA$7:BA$36)</f>
        <v>1.8029962590556009E-31</v>
      </c>
      <c r="AS685" s="82">
        <f t="shared" ca="1" si="527"/>
        <v>4.5935498528336974E-31</v>
      </c>
      <c r="AT685" s="10">
        <f ca="1">SUMPRODUCT(P655:P684,'control variables'!AT$7:AT$36)</f>
        <v>-1.0239263550541448E-32</v>
      </c>
      <c r="AU685" s="10">
        <f ca="1">SUMPRODUCT(Q655:Q684,'control variables'!AU$7:AU$36)</f>
        <v>1.1107348385923193E-32</v>
      </c>
      <c r="AV685" s="10">
        <f ca="1">SUMPRODUCT(R655:R684,'control variables'!AV$7:AV$36)</f>
        <v>4.7829132252270051E-30</v>
      </c>
      <c r="AW685" s="10">
        <f ca="1">SUMPRODUCT(S655:S684,'control variables'!AW$7:AW$36)</f>
        <v>3.5831596983109488E-30</v>
      </c>
      <c r="AX685" s="10">
        <f t="shared" ca="1" si="506"/>
        <v>8.3669410083733352E-30</v>
      </c>
      <c r="AY685" s="82">
        <f ca="1">SUMPRODUCT(P655:P684,'control variables'!BB$7:BB$36)</f>
        <v>3.7111845945188758E-32</v>
      </c>
      <c r="AZ685" s="82">
        <f ca="1">SUMPRODUCT(Q655:Q684,'control variables'!BC$7:BC$36)</f>
        <v>9.4635140979723936E-32</v>
      </c>
      <c r="BA685" s="82">
        <f ca="1">SUMPRODUCT(R655:R684,'control variables'!BD$7:BD$36)</f>
        <v>6.6247507581495667E-31</v>
      </c>
      <c r="BB685" s="82">
        <f ca="1">SUMPRODUCT(S655:S684,'control variables'!BE$7:BE$36)</f>
        <v>9.4142437360067757E-32</v>
      </c>
      <c r="BC685" s="82">
        <f t="shared" ca="1" si="528"/>
        <v>8.8836450009993714E-31</v>
      </c>
      <c r="BD685" s="10">
        <f ca="1">SUMPRODUCT(P655:P684,'control variables'!BF$7:BF$36)</f>
        <v>7.7634749211189077E-33</v>
      </c>
      <c r="BE685" s="10">
        <f ca="1">SUMPRODUCT(Q655:Q684,'control variables'!BG$7:BG$36)</f>
        <v>8.961128579328078E-33</v>
      </c>
      <c r="BF685" s="10">
        <f ca="1">SUMPRODUCT(R655:R684,'control variables'!BH$7:BH$36)</f>
        <v>2.6840540836036017E-31</v>
      </c>
      <c r="BG685" s="10">
        <f ca="1">SUMPRODUCT(S655:S684,'control variables'!BI$7:BI$36)</f>
        <v>6.0323451216275579E-31</v>
      </c>
      <c r="BH685" s="10">
        <f t="shared" ca="1" si="529"/>
        <v>8.8836452402356296E-31</v>
      </c>
      <c r="BI685" s="82">
        <f t="shared" ca="1" si="507"/>
        <v>8.9560647938168476E-30</v>
      </c>
      <c r="BJ685" s="82">
        <f t="shared" ca="1" si="508"/>
        <v>1.038547199469912E-29</v>
      </c>
      <c r="BK685" s="82">
        <f t="shared" ca="1" si="509"/>
        <v>3.4755598751320391E-29</v>
      </c>
      <c r="BL685" s="82">
        <f t="shared" ca="1" si="510"/>
        <v>1.636833252584375E-29</v>
      </c>
      <c r="BM685" s="82">
        <f t="shared" ca="1" si="500"/>
        <v>7.0465468065680102E-29</v>
      </c>
      <c r="BN685" s="10">
        <f ca="1">BN684+BI685-INDIRECT(ADDRESS(MAX($D685-'key variables'!$B$9*30,34),scenario!BI$4),TRUE)</f>
        <v>9439390.0751690175</v>
      </c>
      <c r="BO685" s="10">
        <f ca="1">BO684+BJ685-INDIRECT(ADDRESS(MAX($D685-'key variables'!$B$9*30,34),scenario!BJ$4),TRUE)</f>
        <v>10895583.360992203</v>
      </c>
      <c r="BP685" s="10">
        <f ca="1">BP684+BK685-INDIRECT(ADDRESS(MAX($D685-'key variables'!$B$9*30,34),scenario!BK$4),TRUE)</f>
        <v>32531162.537994072</v>
      </c>
      <c r="BQ685" s="10">
        <f ca="1">BQ684+BL685-INDIRECT(ADDRESS(MAX($D685-'key variables'!$B$9*30,34),scenario!BL$4),TRUE)</f>
        <v>14415841.516535141</v>
      </c>
      <c r="BR685" s="10">
        <f t="shared" ca="1" si="530"/>
        <v>67281977.490690395</v>
      </c>
      <c r="BS685" s="82">
        <f t="shared" ca="1" si="511"/>
        <v>-2.3433848477536824E-9</v>
      </c>
      <c r="BT685" s="82">
        <f t="shared" ca="1" si="512"/>
        <v>-3.4288309057018498E-10</v>
      </c>
      <c r="BU685" s="82">
        <f t="shared" ca="1" si="513"/>
        <v>-4.2578247660364599E-9</v>
      </c>
      <c r="BV685" s="82">
        <f t="shared" ca="1" si="514"/>
        <v>-2.9943922343414556E-9</v>
      </c>
      <c r="BW685" s="82">
        <f t="shared" ca="1" si="531"/>
        <v>-9.9384849387017825E-9</v>
      </c>
      <c r="BX685" s="10">
        <f t="shared" ca="1" si="515"/>
        <v>-1.8625994260191893E-12</v>
      </c>
      <c r="BY685" s="10">
        <f t="shared" ca="1" si="516"/>
        <v>2.8902850229962428E-12</v>
      </c>
      <c r="BZ685" s="10">
        <f t="shared" ca="1" si="517"/>
        <v>-3.5034723983035463E-11</v>
      </c>
      <c r="CA685" s="10">
        <f t="shared" ca="1" si="518"/>
        <v>-2.0257049910634696E-11</v>
      </c>
      <c r="CB685" s="10">
        <v>0</v>
      </c>
      <c r="CC685" s="82">
        <f t="shared" ca="1" si="519"/>
        <v>3.9725652202851362E-13</v>
      </c>
      <c r="CD685" s="82">
        <f t="shared" ca="1" si="520"/>
        <v>3.4270724516460853E-13</v>
      </c>
      <c r="CE685" s="82">
        <f t="shared" ca="1" si="521"/>
        <v>1.8915613015532971E-10</v>
      </c>
      <c r="CF685" s="82">
        <f t="shared" ca="1" si="522"/>
        <v>3.7028113764059381E-11</v>
      </c>
      <c r="CG685" s="82">
        <f t="shared" ca="1" si="532"/>
        <v>2.269242076865822E-10</v>
      </c>
      <c r="CH685" s="13" t="str">
        <f t="shared" ca="1" si="485"/>
        <v/>
      </c>
      <c r="CI685" s="81">
        <f t="shared" ca="1" si="494"/>
        <v>0.1131775965863165</v>
      </c>
      <c r="CJ685" s="81">
        <f t="shared" ca="1" si="495"/>
        <v>0.13063724757458739</v>
      </c>
      <c r="CK685" s="81">
        <f t="shared" ca="1" si="496"/>
        <v>0.39004625943939081</v>
      </c>
      <c r="CL685" s="81">
        <f t="shared" ca="1" si="497"/>
        <v>0.17284488538116416</v>
      </c>
      <c r="CM685" s="89">
        <f t="shared" ca="1" si="486"/>
        <v>0.80670598898145884</v>
      </c>
    </row>
    <row r="686" spans="1:91" x14ac:dyDescent="0.3">
      <c r="A686">
        <v>621</v>
      </c>
      <c r="B686" s="3">
        <f t="shared" si="499"/>
        <v>1.913888888888889</v>
      </c>
      <c r="C686" s="3">
        <f t="shared" si="487"/>
        <v>20.7</v>
      </c>
      <c r="D686" s="4">
        <f t="shared" ca="1" si="523"/>
        <v>686</v>
      </c>
      <c r="E686" s="58">
        <f>(0.5*(COS(B686*2*PI())+1)*('key variables'!$B$4-'key variables'!$B$6)+'key variables'!$B$6)/'key variables'!$B$4</f>
        <v>1</v>
      </c>
      <c r="F686" s="10">
        <f t="shared" ca="1" si="488"/>
        <v>11689222.907461114</v>
      </c>
      <c r="G686" s="10">
        <f t="shared" ca="1" si="489"/>
        <v>13492492.798713122</v>
      </c>
      <c r="H686" s="10">
        <f t="shared" ca="1" si="490"/>
        <v>40309474.521088287</v>
      </c>
      <c r="I686" s="10">
        <f t="shared" ca="1" si="491"/>
        <v>17912154.249750931</v>
      </c>
      <c r="J686" s="10">
        <f t="shared" ca="1" si="524"/>
        <v>83403344.477013454</v>
      </c>
      <c r="K686" s="82">
        <f t="shared" ca="1" si="501"/>
        <v>2249832.832292099</v>
      </c>
      <c r="L686" s="82">
        <f t="shared" ca="1" si="502"/>
        <v>2596909.4377209195</v>
      </c>
      <c r="M686" s="82">
        <f t="shared" ca="1" si="503"/>
        <v>7778311.98309422</v>
      </c>
      <c r="N686" s="82">
        <f t="shared" ca="1" si="504"/>
        <v>3496312.733215793</v>
      </c>
      <c r="O686" s="82">
        <f t="shared" ca="1" si="525"/>
        <v>16121366.986323033</v>
      </c>
      <c r="P686" s="10">
        <f ca="1">IF(IF($A686&gt;='key variables'!$B$26,K686*SUMPRODUCT(Z686:AC686,'control variables'!$O$3:$R$3)/J686+F$65*'key variables'!$B$25/scenario!J$65,K686*SUMPRODUCT(Z686:AC686,'control variables'!$O$7:$R$7)/J686+F$65*'key variables'!$B$25/scenario!J$65)&lt;'key variables'!$B$28,0,IF($A686&gt;='key variables'!$B$26,K686*SUMPRODUCT(Z686:AC686,'control variables'!$O$3:$R$3)/J686+F$65*'key variables'!$B$25/scenario!J$65,K686*SUMPRODUCT(Z686:AC686,'control variables'!$O$7:$R$7)/J686+F$65*'key variables'!$B$25/scenario!J$65))</f>
        <v>1.090741977491419E-30</v>
      </c>
      <c r="Q686" s="10">
        <f ca="1">IF(IF($A686&gt;='key variables'!$B$26,L686*SUMPRODUCT(Z686:AC686,'control variables'!$O$4:$R$4)/J686+G$65*'key variables'!$B$25/scenario!J$65,L686*SUMPRODUCT(Z686:AC686,'control variables'!$O$7:$R$7)/J686+G$65*'key variables'!$B$25/scenario!J$65)&lt;'key variables'!$B$28,0,IF($A686&gt;='key variables'!$B$26,L686*SUMPRODUCT(Z686:AC686,'control variables'!$O$4:$R$4)/J686+G$65*'key variables'!$B$25/scenario!J$65,L686*SUMPRODUCT(Z686:AC686,'control variables'!$O$7:$R$7)/J686+G$65*'key variables'!$B$25/scenario!J$65))</f>
        <v>1.2590082671075936E-30</v>
      </c>
      <c r="R686" s="10">
        <f ca="1">IF(IF($A686&gt;='key variables'!$B$26,M686*SUMPRODUCT(Z686:AC686,'control variables'!$O$5:$R$5)/J686+H$65*'key variables'!$B$25/scenario!J$65,M686*SUMPRODUCT(Z686:AC686,'control variables'!$O$7:$R$7)/J686+H$65*'key variables'!$B$25/scenario!J$65)&lt;'key variables'!$B$28,0,IF($A686&gt;='key variables'!$B$26,M686*SUMPRODUCT(Z686:AC686,'control variables'!$O$5:$R$5)/J686+H$65*'key variables'!$B$25/scenario!J$65,M686*SUMPRODUCT(Z686:AC686,'control variables'!$O$7:$R$7)/J686+H$65*'key variables'!$B$25/scenario!J$65))</f>
        <v>3.7710052374610753E-30</v>
      </c>
      <c r="S686" s="10">
        <f ca="1">IF(IF($A686&gt;='key variables'!$B$26,N686*SUMPRODUCT(Z686:AC686,'control variables'!$O$6:$R$6)/J686+I$65*'key variables'!$B$25/scenario!J$65,N686*SUMPRODUCT(Z686:AC686,'control variables'!$O$7:$R$7)/J686+I$65*'key variables'!$B$25/scenario!J$65)&lt;'key variables'!$B$28,0,IF($A686&gt;='key variables'!$B$26,N686*SUMPRODUCT(Z686:AC686,'control variables'!$O$6:$R$6)/J686+I$65*'key variables'!$B$25/scenario!J$65,N686*SUMPRODUCT(Z686:AC686,'control variables'!$O$7:$R$7)/J686+I$65*'key variables'!$B$25/scenario!J$65))</f>
        <v>1.6950481875006703E-30</v>
      </c>
      <c r="T686" s="10">
        <f t="shared" ca="1" si="498"/>
        <v>7.8158036695607592E-30</v>
      </c>
      <c r="U686" s="82">
        <f ca="1">SUMPRODUCT(P656:P685,'control variables'!AD$7:AD$36)</f>
        <v>2.3125747770618823E-30</v>
      </c>
      <c r="V686" s="82">
        <f ca="1">SUMPRODUCT(Q656:Q685,'control variables'!AE$7:AE$36)</f>
        <v>2.669330439928279E-30</v>
      </c>
      <c r="W686" s="82">
        <f ca="1">SUMPRODUCT(R656:R685,'control variables'!AF$7:AF$36)</f>
        <v>7.9952287307924246E-30</v>
      </c>
      <c r="X686" s="82">
        <f ca="1">SUMPRODUCT(S656:S685,'control variables'!AG$7:AG$36)</f>
        <v>3.593815737553155E-30</v>
      </c>
      <c r="Y686" s="82">
        <f t="shared" ca="1" si="492"/>
        <v>1.6570949685335741E-29</v>
      </c>
      <c r="Z686" s="10">
        <f ca="1">IF($A686&gt;='key variables'!$B$26,SUMPRODUCT(P656:P685,'control variables'!V$7:V$36)*$E686,SUMPRODUCT(P656:P685,'control variables'!Z$7:Z$36)*$E686)</f>
        <v>5.6429165691367027E-30</v>
      </c>
      <c r="AA686" s="10">
        <f ca="1">IF($A686&gt;='key variables'!$B$26,SUMPRODUCT(Q656:Q685,'control variables'!W$7:W$36)*$E686,SUMPRODUCT(Q656:Q685,'control variables'!AA$7:AA$36)*$E686)</f>
        <v>6.5134365026282482E-30</v>
      </c>
      <c r="AB686" s="10">
        <f ca="1">IF($A686&gt;='key variables'!$B$26,SUMPRODUCT(R656:R685,'control variables'!X$7:X$36)*$E686,SUMPRODUCT(R656:R685,'control variables'!AB$7:AB$36)*$E686)</f>
        <v>1.9509167498724782E-29</v>
      </c>
      <c r="AC686" s="10">
        <f ca="1">IF($A686&gt;='key variables'!$B$26,SUMPRODUCT(S656:S685,'control variables'!Y$7:Y$36)*$E686,SUMPRODUCT(S656:S685,'control variables'!AC$7:AC$36)*$E686)</f>
        <v>8.7692742189414087E-30</v>
      </c>
      <c r="AD686" s="10">
        <f t="shared" ca="1" si="493"/>
        <v>4.0434794789431143E-29</v>
      </c>
      <c r="AE686" s="82">
        <f ca="1">SUMPRODUCT(P656:P685,'control variables'!AL$7:AL$36)</f>
        <v>7.6831165325815598E-30</v>
      </c>
      <c r="AF686" s="82">
        <f ca="1">SUMPRODUCT(Q656:Q685,'control variables'!AM$7:AM$36)</f>
        <v>8.8451853026371852E-30</v>
      </c>
      <c r="AG686" s="82">
        <f ca="1">SUMPRODUCT(R656:R685,'control variables'!AN$7:AN$36)</f>
        <v>2.5219947913755475E-29</v>
      </c>
      <c r="AH686" s="82">
        <f ca="1">SUMPRODUCT(S656:S685,'control variables'!AO$7:AO$36)</f>
        <v>1.0919987284124183E-29</v>
      </c>
      <c r="AI686" s="82">
        <f t="shared" ca="1" si="505"/>
        <v>5.2668237033098405E-29</v>
      </c>
      <c r="AJ686" s="10">
        <f ca="1">SUMPRODUCT(P656:P685,'control variables'!AP$7:AP$36)</f>
        <v>7.341247729962708E-33</v>
      </c>
      <c r="AK686" s="10">
        <f ca="1">SUMPRODUCT(Q656:Q685,'control variables'!AQ$7:AQ$36)</f>
        <v>2.1184413393910611E-32</v>
      </c>
      <c r="AL686" s="10">
        <f ca="1">SUMPRODUCT(R656:R685,'control variables'!AR$7:AR$36)</f>
        <v>7.6142344047833437E-31</v>
      </c>
      <c r="AM686" s="10">
        <f ca="1">SUMPRODUCT(S656:S685,'control variables'!AS$7:AS$36)</f>
        <v>5.7042677899341224E-31</v>
      </c>
      <c r="AN686" s="10">
        <f t="shared" ca="1" si="526"/>
        <v>1.36037588059562E-30</v>
      </c>
      <c r="AO686" s="82">
        <f ca="1">SUMPRODUCT(P656:P685,'control variables'!AX$7:AX$36)</f>
        <v>9.9829765873703198E-33</v>
      </c>
      <c r="AP686" s="82">
        <f ca="1">SUMPRODUCT(Q656:Q685,'control variables'!AY$7:AY$36)</f>
        <v>2.3046055461709161E-32</v>
      </c>
      <c r="AQ686" s="82">
        <f ca="1">SUMPRODUCT(R656:R685,'control variables'!AZ$7:AZ$36)</f>
        <v>2.0708393610928531E-31</v>
      </c>
      <c r="AR686" s="82">
        <f ca="1">SUMPRODUCT(S656:S685,'control variables'!BA$7:BA$36)</f>
        <v>1.5513867366873951E-31</v>
      </c>
      <c r="AS686" s="82">
        <f t="shared" ca="1" si="527"/>
        <v>3.9525164182710425E-31</v>
      </c>
      <c r="AT686" s="10">
        <f ca="1">SUMPRODUCT(P656:P685,'control variables'!AT$7:AT$36)</f>
        <v>-8.8103664031322984E-33</v>
      </c>
      <c r="AU686" s="10">
        <f ca="1">SUMPRODUCT(Q656:Q685,'control variables'!AU$7:AU$36)</f>
        <v>9.5573093283694875E-33</v>
      </c>
      <c r="AV686" s="10">
        <f ca="1">SUMPRODUCT(R656:R685,'control variables'!AV$7:AV$36)</f>
        <v>4.1154539855953655E-30</v>
      </c>
      <c r="AW686" s="10">
        <f ca="1">SUMPRODUCT(S656:S685,'control variables'!AW$7:AW$36)</f>
        <v>3.0831269912363085E-30</v>
      </c>
      <c r="AX686" s="10">
        <f t="shared" ca="1" si="506"/>
        <v>7.1993279197569116E-30</v>
      </c>
      <c r="AY686" s="82">
        <f ca="1">SUMPRODUCT(P656:P685,'control variables'!BB$7:BB$36)</f>
        <v>3.1932859141654063E-32</v>
      </c>
      <c r="AZ686" s="82">
        <f ca="1">SUMPRODUCT(Q656:Q685,'control variables'!BC$7:BC$36)</f>
        <v>8.1428733866251456E-32</v>
      </c>
      <c r="BA686" s="82">
        <f ca="1">SUMPRODUCT(R656:R685,'control variables'!BD$7:BD$36)</f>
        <v>5.7002616663421833E-31</v>
      </c>
      <c r="BB686" s="82">
        <f ca="1">SUMPRODUCT(S656:S685,'control variables'!BE$7:BE$36)</f>
        <v>8.1004787417769725E-32</v>
      </c>
      <c r="BC686" s="82">
        <f t="shared" ca="1" si="528"/>
        <v>7.643925470598936E-31</v>
      </c>
      <c r="BD686" s="10">
        <f ca="1">SUMPRODUCT(P656:P685,'control variables'!BF$7:BF$36)</f>
        <v>6.6800759916927123E-33</v>
      </c>
      <c r="BE686" s="10">
        <f ca="1">SUMPRODUCT(Q656:Q685,'control variables'!BG$7:BG$36)</f>
        <v>7.7105961556469452E-33</v>
      </c>
      <c r="BF686" s="10">
        <f ca="1">SUMPRODUCT(R656:R685,'control variables'!BH$7:BH$36)</f>
        <v>2.3094922604195253E-31</v>
      </c>
      <c r="BG686" s="10">
        <f ca="1">SUMPRODUCT(S656:S685,'control variables'!BI$7:BI$36)</f>
        <v>5.1905266945566666E-31</v>
      </c>
      <c r="BH686" s="10">
        <f t="shared" ca="1" si="529"/>
        <v>7.6439256764495885E-31</v>
      </c>
      <c r="BI686" s="82">
        <f t="shared" ca="1" si="507"/>
        <v>7.7062390253200819E-30</v>
      </c>
      <c r="BJ686" s="82">
        <f t="shared" ca="1" si="508"/>
        <v>8.9361713458318064E-30</v>
      </c>
      <c r="BK686" s="82">
        <f t="shared" ca="1" si="509"/>
        <v>2.9905428065985059E-29</v>
      </c>
      <c r="BL686" s="82">
        <f t="shared" ca="1" si="510"/>
        <v>1.4084119062778262E-29</v>
      </c>
      <c r="BM686" s="82">
        <f t="shared" ca="1" si="500"/>
        <v>6.0631957499915213E-29</v>
      </c>
      <c r="BN686" s="10">
        <f ca="1">BN685+BI686-INDIRECT(ADDRESS(MAX($D686-'key variables'!$B$9*30,34),scenario!BI$4),TRUE)</f>
        <v>9439390.0751690175</v>
      </c>
      <c r="BO686" s="10">
        <f ca="1">BO685+BJ686-INDIRECT(ADDRESS(MAX($D686-'key variables'!$B$9*30,34),scenario!BJ$4),TRUE)</f>
        <v>10895583.360992203</v>
      </c>
      <c r="BP686" s="10">
        <f ca="1">BP685+BK686-INDIRECT(ADDRESS(MAX($D686-'key variables'!$B$9*30,34),scenario!BK$4),TRUE)</f>
        <v>32531162.537994072</v>
      </c>
      <c r="BQ686" s="10">
        <f ca="1">BQ685+BL686-INDIRECT(ADDRESS(MAX($D686-'key variables'!$B$9*30,34),scenario!BL$4),TRUE)</f>
        <v>14415841.516535141</v>
      </c>
      <c r="BR686" s="10">
        <f t="shared" ca="1" si="530"/>
        <v>67281977.490690395</v>
      </c>
      <c r="BS686" s="82">
        <f t="shared" ca="1" si="511"/>
        <v>-2.3433848477536824E-9</v>
      </c>
      <c r="BT686" s="82">
        <f t="shared" ca="1" si="512"/>
        <v>-3.4288309057018498E-10</v>
      </c>
      <c r="BU686" s="82">
        <f t="shared" ca="1" si="513"/>
        <v>-4.2578247660364599E-9</v>
      </c>
      <c r="BV686" s="82">
        <f t="shared" ca="1" si="514"/>
        <v>-2.9943922343414556E-9</v>
      </c>
      <c r="BW686" s="82">
        <f t="shared" ca="1" si="531"/>
        <v>-9.9384849387017825E-9</v>
      </c>
      <c r="BX686" s="10">
        <f t="shared" ca="1" si="515"/>
        <v>-1.8625994260191893E-12</v>
      </c>
      <c r="BY686" s="10">
        <f t="shared" ca="1" si="516"/>
        <v>2.8902850229962428E-12</v>
      </c>
      <c r="BZ686" s="10">
        <f t="shared" ca="1" si="517"/>
        <v>-3.5034723983035463E-11</v>
      </c>
      <c r="CA686" s="10">
        <f t="shared" ca="1" si="518"/>
        <v>-2.0257049910634696E-11</v>
      </c>
      <c r="CB686" s="10">
        <v>0</v>
      </c>
      <c r="CC686" s="82">
        <f t="shared" ca="1" si="519"/>
        <v>3.9725652202851362E-13</v>
      </c>
      <c r="CD686" s="82">
        <f t="shared" ca="1" si="520"/>
        <v>3.4270724516460853E-13</v>
      </c>
      <c r="CE686" s="82">
        <f t="shared" ca="1" si="521"/>
        <v>1.8915613015532971E-10</v>
      </c>
      <c r="CF686" s="82">
        <f t="shared" ca="1" si="522"/>
        <v>3.7028113764059381E-11</v>
      </c>
      <c r="CG686" s="82">
        <f t="shared" ca="1" si="532"/>
        <v>2.269242076865822E-10</v>
      </c>
      <c r="CH686" s="13" t="str">
        <f t="shared" ca="1" si="485"/>
        <v/>
      </c>
      <c r="CI686" s="81">
        <f t="shared" ca="1" si="494"/>
        <v>0.1131775965863165</v>
      </c>
      <c r="CJ686" s="81">
        <f t="shared" ca="1" si="495"/>
        <v>0.13063724757458739</v>
      </c>
      <c r="CK686" s="81">
        <f t="shared" ca="1" si="496"/>
        <v>0.39004625943939081</v>
      </c>
      <c r="CL686" s="81">
        <f t="shared" ca="1" si="497"/>
        <v>0.17284488538116416</v>
      </c>
      <c r="CM686" s="89">
        <f t="shared" ca="1" si="486"/>
        <v>0.80670598898145884</v>
      </c>
    </row>
    <row r="687" spans="1:91" x14ac:dyDescent="0.3">
      <c r="A687">
        <v>622</v>
      </c>
      <c r="B687" s="3">
        <f t="shared" si="499"/>
        <v>1.9166666666666667</v>
      </c>
      <c r="C687" s="3">
        <f t="shared" si="487"/>
        <v>20.733333333333334</v>
      </c>
      <c r="D687" s="4">
        <f t="shared" ca="1" si="523"/>
        <v>687</v>
      </c>
      <c r="E687" s="58">
        <f>(0.5*(COS(B687*2*PI())+1)*('key variables'!$B$4-'key variables'!$B$6)+'key variables'!$B$6)/'key variables'!$B$4</f>
        <v>1</v>
      </c>
      <c r="F687" s="10">
        <f t="shared" ca="1" si="488"/>
        <v>11689222.907461114</v>
      </c>
      <c r="G687" s="10">
        <f t="shared" ca="1" si="489"/>
        <v>13492492.798713122</v>
      </c>
      <c r="H687" s="10">
        <f t="shared" ca="1" si="490"/>
        <v>40309474.521088287</v>
      </c>
      <c r="I687" s="10">
        <f t="shared" ca="1" si="491"/>
        <v>17912154.249750931</v>
      </c>
      <c r="J687" s="10">
        <f t="shared" ca="1" si="524"/>
        <v>83403344.477013454</v>
      </c>
      <c r="K687" s="82">
        <f t="shared" ca="1" si="501"/>
        <v>2249832.832292099</v>
      </c>
      <c r="L687" s="82">
        <f t="shared" ca="1" si="502"/>
        <v>2596909.4377209195</v>
      </c>
      <c r="M687" s="82">
        <f t="shared" ca="1" si="503"/>
        <v>7778311.98309422</v>
      </c>
      <c r="N687" s="82">
        <f t="shared" ca="1" si="504"/>
        <v>3496312.733215793</v>
      </c>
      <c r="O687" s="82">
        <f t="shared" ca="1" si="525"/>
        <v>16121366.986323033</v>
      </c>
      <c r="P687" s="10">
        <f ca="1">IF(IF($A687&gt;='key variables'!$B$26,K687*SUMPRODUCT(Z687:AC687,'control variables'!$O$3:$R$3)/J687+F$65*'key variables'!$B$25/scenario!J$65,K687*SUMPRODUCT(Z687:AC687,'control variables'!$O$7:$R$7)/J687+F$65*'key variables'!$B$25/scenario!J$65)&lt;'key variables'!$B$28,0,IF($A687&gt;='key variables'!$B$26,K687*SUMPRODUCT(Z687:AC687,'control variables'!$O$3:$R$3)/J687+F$65*'key variables'!$B$25/scenario!J$65,K687*SUMPRODUCT(Z687:AC687,'control variables'!$O$7:$R$7)/J687+F$65*'key variables'!$B$25/scenario!J$65))</f>
        <v>9.3852809096493275E-31</v>
      </c>
      <c r="Q687" s="10">
        <f ca="1">IF(IF($A687&gt;='key variables'!$B$26,L687*SUMPRODUCT(Z687:AC687,'control variables'!$O$4:$R$4)/J687+G$65*'key variables'!$B$25/scenario!J$65,L687*SUMPRODUCT(Z687:AC687,'control variables'!$O$7:$R$7)/J687+G$65*'key variables'!$B$25/scenario!J$65)&lt;'key variables'!$B$28,0,IF($A687&gt;='key variables'!$B$26,L687*SUMPRODUCT(Z687:AC687,'control variables'!$O$4:$R$4)/J687+G$65*'key variables'!$B$25/scenario!J$65,L687*SUMPRODUCT(Z687:AC687,'control variables'!$O$7:$R$7)/J687+G$65*'key variables'!$B$25/scenario!J$65))</f>
        <v>1.0833126897299172E-30</v>
      </c>
      <c r="R687" s="10">
        <f ca="1">IF(IF($A687&gt;='key variables'!$B$26,M687*SUMPRODUCT(Z687:AC687,'control variables'!$O$5:$R$5)/J687+H$65*'key variables'!$B$25/scenario!J$65,M687*SUMPRODUCT(Z687:AC687,'control variables'!$O$7:$R$7)/J687+H$65*'key variables'!$B$25/scenario!J$65)&lt;'key variables'!$B$28,0,IF($A687&gt;='key variables'!$B$26,M687*SUMPRODUCT(Z687:AC687,'control variables'!$O$5:$R$5)/J687+H$65*'key variables'!$B$25/scenario!J$65,M687*SUMPRODUCT(Z687:AC687,'control variables'!$O$7:$R$7)/J687+H$65*'key variables'!$B$25/scenario!J$65))</f>
        <v>3.2447585401204101E-30</v>
      </c>
      <c r="S687" s="10">
        <f ca="1">IF(IF($A687&gt;='key variables'!$B$26,N687*SUMPRODUCT(Z687:AC687,'control variables'!$O$6:$R$6)/J687+I$65*'key variables'!$B$25/scenario!J$65,N687*SUMPRODUCT(Z687:AC687,'control variables'!$O$7:$R$7)/J687+I$65*'key variables'!$B$25/scenario!J$65)&lt;'key variables'!$B$28,0,IF($A687&gt;='key variables'!$B$26,N687*SUMPRODUCT(Z687:AC687,'control variables'!$O$6:$R$6)/J687+I$65*'key variables'!$B$25/scenario!J$65,N687*SUMPRODUCT(Z687:AC687,'control variables'!$O$7:$R$7)/J687+I$65*'key variables'!$B$25/scenario!J$65))</f>
        <v>1.4585029020037774E-30</v>
      </c>
      <c r="T687" s="10">
        <f t="shared" ca="1" si="498"/>
        <v>6.7251022228190365E-30</v>
      </c>
      <c r="U687" s="82">
        <f ca="1">SUMPRODUCT(P657:P686,'control variables'!AD$7:AD$36)</f>
        <v>1.9898531784036141E-30</v>
      </c>
      <c r="V687" s="82">
        <f ca="1">SUMPRODUCT(Q657:Q686,'control variables'!AE$7:AE$36)</f>
        <v>2.296823312606194E-30</v>
      </c>
      <c r="W687" s="82">
        <f ca="1">SUMPRODUCT(R657:R686,'control variables'!AF$7:AF$36)</f>
        <v>6.8794883779905045E-30</v>
      </c>
      <c r="X687" s="82">
        <f ca="1">SUMPRODUCT(S657:S686,'control variables'!AG$7:AG$36)</f>
        <v>3.0922959719610036E-30</v>
      </c>
      <c r="Y687" s="82">
        <f t="shared" ca="1" si="492"/>
        <v>1.4258460840961317E-29</v>
      </c>
      <c r="Z687" s="10">
        <f ca="1">IF($A687&gt;='key variables'!$B$26,SUMPRODUCT(P657:P686,'control variables'!V$7:V$36)*$E687,SUMPRODUCT(P657:P686,'control variables'!Z$7:Z$36)*$E687)</f>
        <v>4.8554431977455669E-30</v>
      </c>
      <c r="AA687" s="10">
        <f ca="1">IF($A687&gt;='key variables'!$B$26,SUMPRODUCT(Q657:Q686,'control variables'!W$7:W$36)*$E687,SUMPRODUCT(Q657:Q686,'control variables'!AA$7:AA$36)*$E687)</f>
        <v>5.6044814012680561E-30</v>
      </c>
      <c r="AB687" s="10">
        <f ca="1">IF($A687&gt;='key variables'!$B$26,SUMPRODUCT(R657:R686,'control variables'!X$7:X$36)*$E687,SUMPRODUCT(R657:R686,'control variables'!AB$7:AB$36)*$E687)</f>
        <v>1.6786648086107358E-29</v>
      </c>
      <c r="AC687" s="10">
        <f ca="1">IF($A687&gt;='key variables'!$B$26,SUMPRODUCT(S657:S686,'control variables'!Y$7:Y$36)*$E687,SUMPRODUCT(S657:S686,'control variables'!AC$7:AC$36)*$E687)</f>
        <v>7.5455152196302343E-30</v>
      </c>
      <c r="AD687" s="10">
        <f t="shared" ca="1" si="493"/>
        <v>3.4792087904751214E-29</v>
      </c>
      <c r="AE687" s="82">
        <f ca="1">SUMPRODUCT(P657:P686,'control variables'!AL$7:AL$36)</f>
        <v>6.6109316784240219E-30</v>
      </c>
      <c r="AF687" s="82">
        <f ca="1">SUMPRODUCT(Q657:Q686,'control variables'!AM$7:AM$36)</f>
        <v>7.610832852887487E-30</v>
      </c>
      <c r="AG687" s="82">
        <f ca="1">SUMPRODUCT(R657:R686,'control variables'!AN$7:AN$36)</f>
        <v>2.1700484677567269E-29</v>
      </c>
      <c r="AH687" s="82">
        <f ca="1">SUMPRODUCT(S657:S686,'control variables'!AO$7:AO$36)</f>
        <v>9.3960946132294927E-30</v>
      </c>
      <c r="AI687" s="82">
        <f t="shared" ca="1" si="505"/>
        <v>4.5318343822108273E-29</v>
      </c>
      <c r="AJ687" s="10">
        <f ca="1">SUMPRODUCT(P657:P686,'control variables'!AP$7:AP$36)</f>
        <v>6.3167709316081115E-33</v>
      </c>
      <c r="AK687" s="10">
        <f ca="1">SUMPRODUCT(Q657:Q686,'control variables'!AQ$7:AQ$36)</f>
        <v>1.8228112121003691E-32</v>
      </c>
      <c r="AL687" s="10">
        <f ca="1">SUMPRODUCT(R657:R686,'control variables'!AR$7:AR$36)</f>
        <v>6.551662104832707E-31</v>
      </c>
      <c r="AM687" s="10">
        <f ca="1">SUMPRODUCT(S657:S686,'control variables'!AS$7:AS$36)</f>
        <v>4.908232808232361E-31</v>
      </c>
      <c r="AN687" s="10">
        <f t="shared" ca="1" si="526"/>
        <v>1.1705343743591187E-30</v>
      </c>
      <c r="AO687" s="82">
        <f ca="1">SUMPRODUCT(P657:P686,'control variables'!AX$7:AX$36)</f>
        <v>8.5898444838811517E-33</v>
      </c>
      <c r="AP687" s="82">
        <f ca="1">SUMPRODUCT(Q657:Q686,'control variables'!AY$7:AY$36)</f>
        <v>1.9829960598467955E-32</v>
      </c>
      <c r="AQ687" s="82">
        <f ca="1">SUMPRODUCT(R657:R686,'control variables'!AZ$7:AZ$36)</f>
        <v>1.781852126688511E-31</v>
      </c>
      <c r="AR687" s="82">
        <f ca="1">SUMPRODUCT(S657:S686,'control variables'!BA$7:BA$36)</f>
        <v>1.3348895177576426E-31</v>
      </c>
      <c r="AS687" s="82">
        <f t="shared" ca="1" si="527"/>
        <v>3.4009396952696446E-31</v>
      </c>
      <c r="AT687" s="10">
        <f ca="1">SUMPRODUCT(P657:P686,'control variables'!AT$7:AT$36)</f>
        <v>-7.5808729577370532E-33</v>
      </c>
      <c r="AU687" s="10">
        <f ca="1">SUMPRODUCT(Q657:Q686,'control variables'!AU$7:AU$36)</f>
        <v>8.2235794200801484E-33</v>
      </c>
      <c r="AV687" s="10">
        <f ca="1">SUMPRODUCT(R657:R686,'control variables'!AV$7:AV$36)</f>
        <v>3.5411391990597781E-30</v>
      </c>
      <c r="AW687" s="10">
        <f ca="1">SUMPRODUCT(S657:S686,'control variables'!AW$7:AW$36)</f>
        <v>2.652874235153596E-30</v>
      </c>
      <c r="AX687" s="10">
        <f t="shared" ca="1" si="506"/>
        <v>6.1946561406757169E-30</v>
      </c>
      <c r="AY687" s="82">
        <f ca="1">SUMPRODUCT(P657:P686,'control variables'!BB$7:BB$36)</f>
        <v>2.7476603951922684E-32</v>
      </c>
      <c r="AZ687" s="82">
        <f ca="1">SUMPRODUCT(Q657:Q686,'control variables'!BC$7:BC$36)</f>
        <v>7.0065291079150537E-32</v>
      </c>
      <c r="BA687" s="82">
        <f ca="1">SUMPRODUCT(R657:R686,'control variables'!BD$7:BD$36)</f>
        <v>4.9047857422859695E-31</v>
      </c>
      <c r="BB687" s="82">
        <f ca="1">SUMPRODUCT(S657:S686,'control variables'!BE$7:BE$36)</f>
        <v>6.9700506685429845E-32</v>
      </c>
      <c r="BC687" s="82">
        <f t="shared" ca="1" si="528"/>
        <v>6.5772097594510001E-31</v>
      </c>
      <c r="BD687" s="10">
        <f ca="1">SUMPRODUCT(P657:P686,'control variables'!BF$7:BF$36)</f>
        <v>5.7478662207564693E-33</v>
      </c>
      <c r="BE687" s="10">
        <f ca="1">SUMPRODUCT(Q657:Q686,'control variables'!BG$7:BG$36)</f>
        <v>6.6345764988382023E-33</v>
      </c>
      <c r="BF687" s="10">
        <f ca="1">SUMPRODUCT(R657:R686,'control variables'!BH$7:BH$36)</f>
        <v>1.9872008293426818E-31</v>
      </c>
      <c r="BG687" s="10">
        <f ca="1">SUMPRODUCT(S657:S686,'control variables'!BI$7:BI$36)</f>
        <v>4.4661846800364069E-31</v>
      </c>
      <c r="BH687" s="10">
        <f t="shared" ca="1" si="529"/>
        <v>6.5772099365750357E-31</v>
      </c>
      <c r="BI687" s="82">
        <f t="shared" ca="1" si="507"/>
        <v>6.6308274094182076E-30</v>
      </c>
      <c r="BJ687" s="82">
        <f t="shared" ca="1" si="508"/>
        <v>7.6891217233867186E-30</v>
      </c>
      <c r="BK687" s="82">
        <f t="shared" ca="1" si="509"/>
        <v>2.5732102450855646E-29</v>
      </c>
      <c r="BL687" s="82">
        <f t="shared" ca="1" si="510"/>
        <v>1.2118669355068519E-29</v>
      </c>
      <c r="BM687" s="82">
        <f t="shared" ca="1" si="500"/>
        <v>5.2170720938729088E-29</v>
      </c>
      <c r="BN687" s="10">
        <f ca="1">BN686+BI687-INDIRECT(ADDRESS(MAX($D687-'key variables'!$B$9*30,34),scenario!BI$4),TRUE)</f>
        <v>9439390.0751690175</v>
      </c>
      <c r="BO687" s="10">
        <f ca="1">BO686+BJ687-INDIRECT(ADDRESS(MAX($D687-'key variables'!$B$9*30,34),scenario!BJ$4),TRUE)</f>
        <v>10895583.360992203</v>
      </c>
      <c r="BP687" s="10">
        <f ca="1">BP686+BK687-INDIRECT(ADDRESS(MAX($D687-'key variables'!$B$9*30,34),scenario!BK$4),TRUE)</f>
        <v>32531162.537994072</v>
      </c>
      <c r="BQ687" s="10">
        <f ca="1">BQ686+BL687-INDIRECT(ADDRESS(MAX($D687-'key variables'!$B$9*30,34),scenario!BL$4),TRUE)</f>
        <v>14415841.516535141</v>
      </c>
      <c r="BR687" s="10">
        <f t="shared" ca="1" si="530"/>
        <v>67281977.490690395</v>
      </c>
      <c r="BS687" s="82">
        <f t="shared" ca="1" si="511"/>
        <v>-2.3433848477536824E-9</v>
      </c>
      <c r="BT687" s="82">
        <f t="shared" ca="1" si="512"/>
        <v>-3.4288309057018498E-10</v>
      </c>
      <c r="BU687" s="82">
        <f t="shared" ca="1" si="513"/>
        <v>-4.2578247660364599E-9</v>
      </c>
      <c r="BV687" s="82">
        <f t="shared" ca="1" si="514"/>
        <v>-2.9943922343414556E-9</v>
      </c>
      <c r="BW687" s="82">
        <f t="shared" ca="1" si="531"/>
        <v>-9.9384849387017825E-9</v>
      </c>
      <c r="BX687" s="10">
        <f t="shared" ca="1" si="515"/>
        <v>-1.8625994260191893E-12</v>
      </c>
      <c r="BY687" s="10">
        <f t="shared" ca="1" si="516"/>
        <v>2.8902850229962428E-12</v>
      </c>
      <c r="BZ687" s="10">
        <f t="shared" ca="1" si="517"/>
        <v>-3.5034723983035463E-11</v>
      </c>
      <c r="CA687" s="10">
        <f t="shared" ca="1" si="518"/>
        <v>-2.0257049910634696E-11</v>
      </c>
      <c r="CB687" s="10">
        <v>0</v>
      </c>
      <c r="CC687" s="82">
        <f t="shared" ca="1" si="519"/>
        <v>3.9725652202851362E-13</v>
      </c>
      <c r="CD687" s="82">
        <f t="shared" ca="1" si="520"/>
        <v>3.4270724516460853E-13</v>
      </c>
      <c r="CE687" s="82">
        <f t="shared" ca="1" si="521"/>
        <v>1.8915613015532971E-10</v>
      </c>
      <c r="CF687" s="82">
        <f t="shared" ca="1" si="522"/>
        <v>3.7028113764059381E-11</v>
      </c>
      <c r="CG687" s="82">
        <f t="shared" ca="1" si="532"/>
        <v>2.269242076865822E-10</v>
      </c>
      <c r="CH687" s="13" t="str">
        <f t="shared" ca="1" si="485"/>
        <v/>
      </c>
      <c r="CI687" s="81">
        <f t="shared" ca="1" si="494"/>
        <v>0.1131775965863165</v>
      </c>
      <c r="CJ687" s="81">
        <f t="shared" ca="1" si="495"/>
        <v>0.13063724757458739</v>
      </c>
      <c r="CK687" s="81">
        <f t="shared" ca="1" si="496"/>
        <v>0.39004625943939081</v>
      </c>
      <c r="CL687" s="81">
        <f t="shared" ca="1" si="497"/>
        <v>0.17284488538116416</v>
      </c>
      <c r="CM687" s="89">
        <f t="shared" ca="1" si="486"/>
        <v>0.80670598898145884</v>
      </c>
    </row>
    <row r="688" spans="1:91" x14ac:dyDescent="0.3">
      <c r="A688">
        <v>623</v>
      </c>
      <c r="B688" s="3">
        <f t="shared" si="499"/>
        <v>1.9194444444444445</v>
      </c>
      <c r="C688" s="3">
        <f t="shared" si="487"/>
        <v>20.766666666666666</v>
      </c>
      <c r="D688" s="4">
        <f t="shared" ca="1" si="523"/>
        <v>688</v>
      </c>
      <c r="E688" s="58">
        <f>(0.5*(COS(B688*2*PI())+1)*('key variables'!$B$4-'key variables'!$B$6)+'key variables'!$B$6)/'key variables'!$B$4</f>
        <v>1</v>
      </c>
      <c r="F688" s="10">
        <f t="shared" ca="1" si="488"/>
        <v>11689222.907461114</v>
      </c>
      <c r="G688" s="10">
        <f t="shared" ca="1" si="489"/>
        <v>13492492.798713122</v>
      </c>
      <c r="H688" s="10">
        <f t="shared" ca="1" si="490"/>
        <v>40309474.521088287</v>
      </c>
      <c r="I688" s="10">
        <f t="shared" ca="1" si="491"/>
        <v>17912154.249750931</v>
      </c>
      <c r="J688" s="10">
        <f t="shared" ca="1" si="524"/>
        <v>83403344.477013454</v>
      </c>
      <c r="K688" s="82">
        <f t="shared" ca="1" si="501"/>
        <v>2249832.832292099</v>
      </c>
      <c r="L688" s="82">
        <f t="shared" ca="1" si="502"/>
        <v>2596909.4377209195</v>
      </c>
      <c r="M688" s="82">
        <f t="shared" ca="1" si="503"/>
        <v>7778311.98309422</v>
      </c>
      <c r="N688" s="82">
        <f t="shared" ca="1" si="504"/>
        <v>3496312.733215793</v>
      </c>
      <c r="O688" s="82">
        <f t="shared" ca="1" si="525"/>
        <v>16121366.986323033</v>
      </c>
      <c r="P688" s="10">
        <f ca="1">IF(IF($A688&gt;='key variables'!$B$26,K688*SUMPRODUCT(Z688:AC688,'control variables'!$O$3:$R$3)/J688+F$65*'key variables'!$B$25/scenario!J$65,K688*SUMPRODUCT(Z688:AC688,'control variables'!$O$7:$R$7)/J688+F$65*'key variables'!$B$25/scenario!J$65)&lt;'key variables'!$B$28,0,IF($A688&gt;='key variables'!$B$26,K688*SUMPRODUCT(Z688:AC688,'control variables'!$O$3:$R$3)/J688+F$65*'key variables'!$B$25/scenario!J$65,K688*SUMPRODUCT(Z688:AC688,'control variables'!$O$7:$R$7)/J688+F$65*'key variables'!$B$25/scenario!J$65))</f>
        <v>8.0755577002372271E-31</v>
      </c>
      <c r="Q688" s="10">
        <f ca="1">IF(IF($A688&gt;='key variables'!$B$26,L688*SUMPRODUCT(Z688:AC688,'control variables'!$O$4:$R$4)/J688+G$65*'key variables'!$B$25/scenario!J$65,L688*SUMPRODUCT(Z688:AC688,'control variables'!$O$7:$R$7)/J688+G$65*'key variables'!$B$25/scenario!J$65)&lt;'key variables'!$B$28,0,IF($A688&gt;='key variables'!$B$26,L688*SUMPRODUCT(Z688:AC688,'control variables'!$O$4:$R$4)/J688+G$65*'key variables'!$B$25/scenario!J$65,L688*SUMPRODUCT(Z688:AC688,'control variables'!$O$7:$R$7)/J688+G$65*'key variables'!$B$25/scenario!J$65))</f>
        <v>9.3213556605627598E-31</v>
      </c>
      <c r="R688" s="10">
        <f ca="1">IF(IF($A688&gt;='key variables'!$B$26,M688*SUMPRODUCT(Z688:AC688,'control variables'!$O$5:$R$5)/J688+H$65*'key variables'!$B$25/scenario!J$65,M688*SUMPRODUCT(Z688:AC688,'control variables'!$O$7:$R$7)/J688+H$65*'key variables'!$B$25/scenario!J$65)&lt;'key variables'!$B$28,0,IF($A688&gt;='key variables'!$B$26,M688*SUMPRODUCT(Z688:AC688,'control variables'!$O$5:$R$5)/J688+H$65*'key variables'!$B$25/scenario!J$65,M688*SUMPRODUCT(Z688:AC688,'control variables'!$O$7:$R$7)/J688+H$65*'key variables'!$B$25/scenario!J$65))</f>
        <v>2.7919499763869023E-30</v>
      </c>
      <c r="S688" s="10">
        <f ca="1">IF(IF($A688&gt;='key variables'!$B$26,N688*SUMPRODUCT(Z688:AC688,'control variables'!$O$6:$R$6)/J688+I$65*'key variables'!$B$25/scenario!J$65,N688*SUMPRODUCT(Z688:AC688,'control variables'!$O$7:$R$7)/J688+I$65*'key variables'!$B$25/scenario!J$65)&lt;'key variables'!$B$28,0,IF($A688&gt;='key variables'!$B$26,N688*SUMPRODUCT(Z688:AC688,'control variables'!$O$6:$R$6)/J688+I$65*'key variables'!$B$25/scenario!J$65,N688*SUMPRODUCT(Z688:AC688,'control variables'!$O$7:$R$7)/J688+I$65*'key variables'!$B$25/scenario!J$65))</f>
        <v>1.2549676940394351E-30</v>
      </c>
      <c r="T688" s="10">
        <f t="shared" ca="1" si="498"/>
        <v>5.7866090065063361E-30</v>
      </c>
      <c r="U688" s="82">
        <f ca="1">SUMPRODUCT(P658:P687,'control variables'!AD$7:AD$36)</f>
        <v>1.7121676284273559E-30</v>
      </c>
      <c r="V688" s="82">
        <f ca="1">SUMPRODUCT(Q658:Q687,'control variables'!AE$7:AE$36)</f>
        <v>1.9762998429947218E-30</v>
      </c>
      <c r="W688" s="82">
        <f ca="1">SUMPRODUCT(R658:R687,'control variables'!AF$7:AF$36)</f>
        <v>5.9194504543231109E-30</v>
      </c>
      <c r="X688" s="82">
        <f ca="1">SUMPRODUCT(S658:S687,'control variables'!AG$7:AG$36)</f>
        <v>2.6607636775269734E-30</v>
      </c>
      <c r="Y688" s="82">
        <f t="shared" ca="1" si="492"/>
        <v>1.2268681603272162E-29</v>
      </c>
      <c r="Z688" s="10">
        <f ca="1">IF($A688&gt;='key variables'!$B$26,SUMPRODUCT(P658:P687,'control variables'!V$7:V$36)*$E688,SUMPRODUCT(P658:P687,'control variables'!Z$7:Z$36)*$E688)</f>
        <v>4.177862344355098E-30</v>
      </c>
      <c r="AA688" s="10">
        <f ca="1">IF($A688&gt;='key variables'!$B$26,SUMPRODUCT(Q658:Q687,'control variables'!W$7:W$36)*$E688,SUMPRODUCT(Q658:Q687,'control variables'!AA$7:AA$36)*$E688)</f>
        <v>4.8223716872783137E-30</v>
      </c>
      <c r="AB688" s="10">
        <f ca="1">IF($A688&gt;='key variables'!$B$26,SUMPRODUCT(R658:R687,'control variables'!X$7:X$36)*$E688,SUMPRODUCT(R658:R687,'control variables'!AB$7:AB$36)*$E688)</f>
        <v>1.4444058363086537E-29</v>
      </c>
      <c r="AC688" s="10">
        <f ca="1">IF($A688&gt;='key variables'!$B$26,SUMPRODUCT(S658:S687,'control variables'!Y$7:Y$36)*$E688,SUMPRODUCT(S658:S687,'control variables'!AC$7:AC$36)*$E688)</f>
        <v>6.4925327351143605E-30</v>
      </c>
      <c r="AD688" s="10">
        <f t="shared" ca="1" si="493"/>
        <v>2.9936825129834309E-29</v>
      </c>
      <c r="AE688" s="82">
        <f ca="1">SUMPRODUCT(P658:P687,'control variables'!AL$7:AL$36)</f>
        <v>5.6883710498798587E-30</v>
      </c>
      <c r="AF688" s="82">
        <f ca="1">SUMPRODUCT(Q658:Q687,'control variables'!AM$7:AM$36)</f>
        <v>6.5487352421346425E-30</v>
      </c>
      <c r="AG688" s="82">
        <f ca="1">SUMPRODUCT(R658:R687,'control variables'!AN$7:AN$36)</f>
        <v>1.8672165257902355E-29</v>
      </c>
      <c r="AH688" s="82">
        <f ca="1">SUMPRODUCT(S658:S687,'control variables'!AO$7:AO$36)</f>
        <v>8.0848623431195862E-30</v>
      </c>
      <c r="AI688" s="82">
        <f t="shared" ca="1" si="505"/>
        <v>3.899413389303644E-29</v>
      </c>
      <c r="AJ688" s="10">
        <f ca="1">SUMPRODUCT(P658:P687,'control variables'!AP$7:AP$36)</f>
        <v>5.435260662782718E-33</v>
      </c>
      <c r="AK688" s="10">
        <f ca="1">SUMPRODUCT(Q658:Q687,'control variables'!AQ$7:AQ$36)</f>
        <v>1.5684364977101048E-32</v>
      </c>
      <c r="AL688" s="10">
        <f ca="1">SUMPRODUCT(R658:R687,'control variables'!AR$7:AR$36)</f>
        <v>5.6373725911216335E-31</v>
      </c>
      <c r="AM688" s="10">
        <f ca="1">SUMPRODUCT(S658:S687,'control variables'!AS$7:AS$36)</f>
        <v>4.2232851238715711E-31</v>
      </c>
      <c r="AN688" s="10">
        <f t="shared" ca="1" si="526"/>
        <v>1.0071853971392041E-30</v>
      </c>
      <c r="AO688" s="82">
        <f ca="1">SUMPRODUCT(P658:P687,'control variables'!AX$7:AX$36)</f>
        <v>7.3911250428665713E-33</v>
      </c>
      <c r="AP688" s="82">
        <f ca="1">SUMPRODUCT(Q658:Q687,'control variables'!AY$7:AY$36)</f>
        <v>1.7062674260683593E-32</v>
      </c>
      <c r="AQ688" s="82">
        <f ca="1">SUMPRODUCT(R658:R687,'control variables'!AZ$7:AZ$36)</f>
        <v>1.5331932843447656E-31</v>
      </c>
      <c r="AR688" s="82">
        <f ca="1">SUMPRODUCT(S658:S687,'control variables'!BA$7:BA$36)</f>
        <v>1.1486046531660469E-31</v>
      </c>
      <c r="AS688" s="82">
        <f t="shared" ca="1" si="527"/>
        <v>2.9263359305463142E-31</v>
      </c>
      <c r="AT688" s="10">
        <f ca="1">SUMPRODUCT(P658:P687,'control variables'!AT$7:AT$36)</f>
        <v>-6.5229562735230961E-33</v>
      </c>
      <c r="AU688" s="10">
        <f ca="1">SUMPRODUCT(Q658:Q687,'control variables'!AU$7:AU$36)</f>
        <v>7.0759725519842754E-33</v>
      </c>
      <c r="AV688" s="10">
        <f ca="1">SUMPRODUCT(R658:R687,'control variables'!AV$7:AV$36)</f>
        <v>3.0469704851538181E-30</v>
      </c>
      <c r="AW688" s="10">
        <f ca="1">SUMPRODUCT(S658:S687,'control variables'!AW$7:AW$36)</f>
        <v>2.2826635839348613E-30</v>
      </c>
      <c r="AX688" s="10">
        <f t="shared" ca="1" si="506"/>
        <v>5.3301870853671402E-30</v>
      </c>
      <c r="AY688" s="82">
        <f ca="1">SUMPRODUCT(P658:P687,'control variables'!BB$7:BB$36)</f>
        <v>2.3642222620335884E-32</v>
      </c>
      <c r="AZ688" s="82">
        <f ca="1">SUMPRODUCT(Q658:Q687,'control variables'!BC$7:BC$36)</f>
        <v>6.0287625521348197E-32</v>
      </c>
      <c r="BA688" s="82">
        <f ca="1">SUMPRODUCT(R658:R687,'control variables'!BD$7:BD$36)</f>
        <v>4.2203190986439183E-31</v>
      </c>
      <c r="BB688" s="82">
        <f ca="1">SUMPRODUCT(S658:S687,'control variables'!BE$7:BE$36)</f>
        <v>5.9973747071891363E-32</v>
      </c>
      <c r="BC688" s="82">
        <f t="shared" ca="1" si="528"/>
        <v>5.659355050779673E-31</v>
      </c>
      <c r="BD688" s="10">
        <f ca="1">SUMPRODUCT(P658:P687,'control variables'!BF$7:BF$36)</f>
        <v>4.9457470443149157E-33</v>
      </c>
      <c r="BE688" s="10">
        <f ca="1">SUMPRODUCT(Q658:Q687,'control variables'!BG$7:BG$36)</f>
        <v>5.7087162173186017E-33</v>
      </c>
      <c r="BF688" s="10">
        <f ca="1">SUMPRODUCT(R658:R687,'control variables'!BH$7:BH$36)</f>
        <v>1.7098854167291735E-31</v>
      </c>
      <c r="BG688" s="10">
        <f ca="1">SUMPRODUCT(S658:S687,'control variables'!BI$7:BI$36)</f>
        <v>3.8429251538404035E-31</v>
      </c>
      <c r="BH688" s="10">
        <f t="shared" ca="1" si="529"/>
        <v>5.6593552031859126E-31</v>
      </c>
      <c r="BI688" s="82">
        <f t="shared" ca="1" si="507"/>
        <v>5.7054903162266713E-30</v>
      </c>
      <c r="BJ688" s="82">
        <f t="shared" ca="1" si="508"/>
        <v>6.6160988402079754E-30</v>
      </c>
      <c r="BK688" s="82">
        <f t="shared" ca="1" si="509"/>
        <v>2.2141167652920564E-29</v>
      </c>
      <c r="BL688" s="82">
        <f t="shared" ca="1" si="510"/>
        <v>1.0427499674126339E-29</v>
      </c>
      <c r="BM688" s="82">
        <f t="shared" ca="1" si="500"/>
        <v>4.4890256483481551E-29</v>
      </c>
      <c r="BN688" s="10">
        <f ca="1">BN687+BI688-INDIRECT(ADDRESS(MAX($D688-'key variables'!$B$9*30,34),scenario!BI$4),TRUE)</f>
        <v>9439390.0751690175</v>
      </c>
      <c r="BO688" s="10">
        <f ca="1">BO687+BJ688-INDIRECT(ADDRESS(MAX($D688-'key variables'!$B$9*30,34),scenario!BJ$4),TRUE)</f>
        <v>10895583.360992203</v>
      </c>
      <c r="BP688" s="10">
        <f ca="1">BP687+BK688-INDIRECT(ADDRESS(MAX($D688-'key variables'!$B$9*30,34),scenario!BK$4),TRUE)</f>
        <v>32531162.537994072</v>
      </c>
      <c r="BQ688" s="10">
        <f ca="1">BQ687+BL688-INDIRECT(ADDRESS(MAX($D688-'key variables'!$B$9*30,34),scenario!BL$4),TRUE)</f>
        <v>14415841.516535141</v>
      </c>
      <c r="BR688" s="10">
        <f t="shared" ca="1" si="530"/>
        <v>67281977.490690395</v>
      </c>
      <c r="BS688" s="82">
        <f t="shared" ca="1" si="511"/>
        <v>-2.3433848477536824E-9</v>
      </c>
      <c r="BT688" s="82">
        <f t="shared" ca="1" si="512"/>
        <v>-3.4288309057018498E-10</v>
      </c>
      <c r="BU688" s="82">
        <f t="shared" ca="1" si="513"/>
        <v>-4.2578247660364599E-9</v>
      </c>
      <c r="BV688" s="82">
        <f t="shared" ca="1" si="514"/>
        <v>-2.9943922343414556E-9</v>
      </c>
      <c r="BW688" s="82">
        <f t="shared" ca="1" si="531"/>
        <v>-9.9384849387017825E-9</v>
      </c>
      <c r="BX688" s="10">
        <f t="shared" ca="1" si="515"/>
        <v>-1.8625994260191893E-12</v>
      </c>
      <c r="BY688" s="10">
        <f t="shared" ca="1" si="516"/>
        <v>2.8902850229962428E-12</v>
      </c>
      <c r="BZ688" s="10">
        <f t="shared" ca="1" si="517"/>
        <v>-3.5034723983035463E-11</v>
      </c>
      <c r="CA688" s="10">
        <f t="shared" ca="1" si="518"/>
        <v>-2.0257049910634696E-11</v>
      </c>
      <c r="CB688" s="10">
        <v>0</v>
      </c>
      <c r="CC688" s="82">
        <f t="shared" ca="1" si="519"/>
        <v>3.9725652202851362E-13</v>
      </c>
      <c r="CD688" s="82">
        <f t="shared" ca="1" si="520"/>
        <v>3.4270724516460853E-13</v>
      </c>
      <c r="CE688" s="82">
        <f t="shared" ca="1" si="521"/>
        <v>1.8915613015532971E-10</v>
      </c>
      <c r="CF688" s="82">
        <f t="shared" ca="1" si="522"/>
        <v>3.7028113764059381E-11</v>
      </c>
      <c r="CG688" s="82">
        <f t="shared" ca="1" si="532"/>
        <v>2.269242076865822E-10</v>
      </c>
      <c r="CH688" s="13" t="str">
        <f t="shared" ca="1" si="485"/>
        <v/>
      </c>
      <c r="CI688" s="81">
        <f t="shared" ca="1" si="494"/>
        <v>0.1131775965863165</v>
      </c>
      <c r="CJ688" s="81">
        <f t="shared" ca="1" si="495"/>
        <v>0.13063724757458739</v>
      </c>
      <c r="CK688" s="81">
        <f t="shared" ca="1" si="496"/>
        <v>0.39004625943939081</v>
      </c>
      <c r="CL688" s="81">
        <f t="shared" ca="1" si="497"/>
        <v>0.17284488538116416</v>
      </c>
      <c r="CM688" s="89">
        <f t="shared" ca="1" si="486"/>
        <v>0.80670598898145884</v>
      </c>
    </row>
    <row r="689" spans="1:91" x14ac:dyDescent="0.3">
      <c r="A689">
        <v>624</v>
      </c>
      <c r="B689" s="3">
        <f t="shared" si="499"/>
        <v>1.9222222222222223</v>
      </c>
      <c r="C689" s="3">
        <f t="shared" si="487"/>
        <v>20.8</v>
      </c>
      <c r="D689" s="4">
        <f t="shared" ca="1" si="523"/>
        <v>689</v>
      </c>
      <c r="E689" s="58">
        <f>(0.5*(COS(B689*2*PI())+1)*('key variables'!$B$4-'key variables'!$B$6)+'key variables'!$B$6)/'key variables'!$B$4</f>
        <v>1</v>
      </c>
      <c r="F689" s="10">
        <f t="shared" ca="1" si="488"/>
        <v>11689222.907461114</v>
      </c>
      <c r="G689" s="10">
        <f t="shared" ca="1" si="489"/>
        <v>13492492.798713122</v>
      </c>
      <c r="H689" s="10">
        <f t="shared" ca="1" si="490"/>
        <v>40309474.521088287</v>
      </c>
      <c r="I689" s="10">
        <f t="shared" ca="1" si="491"/>
        <v>17912154.249750931</v>
      </c>
      <c r="J689" s="10">
        <f t="shared" ca="1" si="524"/>
        <v>83403344.477013454</v>
      </c>
      <c r="K689" s="82">
        <f t="shared" ca="1" si="501"/>
        <v>2249832.832292099</v>
      </c>
      <c r="L689" s="82">
        <f t="shared" ca="1" si="502"/>
        <v>2596909.4377209195</v>
      </c>
      <c r="M689" s="82">
        <f t="shared" ca="1" si="503"/>
        <v>7778311.98309422</v>
      </c>
      <c r="N689" s="82">
        <f t="shared" ca="1" si="504"/>
        <v>3496312.733215793</v>
      </c>
      <c r="O689" s="82">
        <f t="shared" ca="1" si="525"/>
        <v>16121366.986323033</v>
      </c>
      <c r="P689" s="10">
        <f ca="1">IF(IF($A689&gt;='key variables'!$B$26,K689*SUMPRODUCT(Z689:AC689,'control variables'!$O$3:$R$3)/J689+F$65*'key variables'!$B$25/scenario!J$65,K689*SUMPRODUCT(Z689:AC689,'control variables'!$O$7:$R$7)/J689+F$65*'key variables'!$B$25/scenario!J$65)&lt;'key variables'!$B$28,0,IF($A689&gt;='key variables'!$B$26,K689*SUMPRODUCT(Z689:AC689,'control variables'!$O$3:$R$3)/J689+F$65*'key variables'!$B$25/scenario!J$65,K689*SUMPRODUCT(Z689:AC689,'control variables'!$O$7:$R$7)/J689+F$65*'key variables'!$B$25/scenario!J$65))</f>
        <v>6.9486073776237656E-31</v>
      </c>
      <c r="Q689" s="10">
        <f ca="1">IF(IF($A689&gt;='key variables'!$B$26,L689*SUMPRODUCT(Z689:AC689,'control variables'!$O$4:$R$4)/J689+G$65*'key variables'!$B$25/scenario!J$65,L689*SUMPRODUCT(Z689:AC689,'control variables'!$O$7:$R$7)/J689+G$65*'key variables'!$B$25/scenario!J$65)&lt;'key variables'!$B$28,0,IF($A689&gt;='key variables'!$B$26,L689*SUMPRODUCT(Z689:AC689,'control variables'!$O$4:$R$4)/J689+G$65*'key variables'!$B$25/scenario!J$65,L689*SUMPRODUCT(Z689:AC689,'control variables'!$O$7:$R$7)/J689+G$65*'key variables'!$B$25/scenario!J$65))</f>
        <v>8.0205532690997592E-31</v>
      </c>
      <c r="R689" s="10">
        <f ca="1">IF(IF($A689&gt;='key variables'!$B$26,M689*SUMPRODUCT(Z689:AC689,'control variables'!$O$5:$R$5)/J689+H$65*'key variables'!$B$25/scenario!J$65,M689*SUMPRODUCT(Z689:AC689,'control variables'!$O$7:$R$7)/J689+H$65*'key variables'!$B$25/scenario!J$65)&lt;'key variables'!$B$28,0,IF($A689&gt;='key variables'!$B$26,M689*SUMPRODUCT(Z689:AC689,'control variables'!$O$5:$R$5)/J689+H$65*'key variables'!$B$25/scenario!J$65,M689*SUMPRODUCT(Z689:AC689,'control variables'!$O$7:$R$7)/J689+H$65*'key variables'!$B$25/scenario!J$65))</f>
        <v>2.4023311979194485E-30</v>
      </c>
      <c r="S689" s="10">
        <f ca="1">IF(IF($A689&gt;='key variables'!$B$26,N689*SUMPRODUCT(Z689:AC689,'control variables'!$O$6:$R$6)/J689+I$65*'key variables'!$B$25/scenario!J$65,N689*SUMPRODUCT(Z689:AC689,'control variables'!$O$7:$R$7)/J689+I$65*'key variables'!$B$25/scenario!J$65)&lt;'key variables'!$B$28,0,IF($A689&gt;='key variables'!$B$26,N689*SUMPRODUCT(Z689:AC689,'control variables'!$O$6:$R$6)/J689+I$65*'key variables'!$B$25/scenario!J$65,N689*SUMPRODUCT(Z689:AC689,'control variables'!$O$7:$R$7)/J689+I$65*'key variables'!$B$25/scenario!J$65))</f>
        <v>1.079835981758354E-30</v>
      </c>
      <c r="T689" s="10">
        <f t="shared" ca="1" si="498"/>
        <v>4.9790832443501552E-30</v>
      </c>
      <c r="U689" s="82">
        <f ca="1">SUMPRODUCT(P659:P688,'control variables'!AD$7:AD$36)</f>
        <v>1.4732333117091615E-30</v>
      </c>
      <c r="V689" s="82">
        <f ca="1">SUMPRODUCT(Q659:Q688,'control variables'!AE$7:AE$36)</f>
        <v>1.7005056714567721E-30</v>
      </c>
      <c r="W689" s="82">
        <f ca="1">SUMPRODUCT(R659:R688,'control variables'!AF$7:AF$36)</f>
        <v>5.0933865653860188E-30</v>
      </c>
      <c r="X689" s="82">
        <f ca="1">SUMPRODUCT(S659:S688,'control variables'!AG$7:AG$36)</f>
        <v>2.2894520485234284E-30</v>
      </c>
      <c r="Y689" s="82">
        <f t="shared" ca="1" si="492"/>
        <v>1.0556577597075381E-29</v>
      </c>
      <c r="Z689" s="10">
        <f ca="1">IF($A689&gt;='key variables'!$B$26,SUMPRODUCT(P659:P688,'control variables'!V$7:V$36)*$E689,SUMPRODUCT(P659:P688,'control variables'!Z$7:Z$36)*$E689)</f>
        <v>3.5948384230886683E-30</v>
      </c>
      <c r="AA689" s="10">
        <f ca="1">IF($A689&gt;='key variables'!$B$26,SUMPRODUCT(Q659:Q688,'control variables'!W$7:W$36)*$E689,SUMPRODUCT(Q659:Q688,'control variables'!AA$7:AA$36)*$E689)</f>
        <v>4.1494059887506848E-30</v>
      </c>
      <c r="AB689" s="10">
        <f ca="1">IF($A689&gt;='key variables'!$B$26,SUMPRODUCT(R659:R688,'control variables'!X$7:X$36)*$E689,SUMPRODUCT(R659:R688,'control variables'!AB$7:AB$36)*$E689)</f>
        <v>1.242837884764578E-29</v>
      </c>
      <c r="AC689" s="10">
        <f ca="1">IF($A689&gt;='key variables'!$B$26,SUMPRODUCT(S659:S688,'control variables'!Y$7:Y$36)*$E689,SUMPRODUCT(S659:S688,'control variables'!AC$7:AC$36)*$E689)</f>
        <v>5.5864947706774689E-30</v>
      </c>
      <c r="AD689" s="10">
        <f t="shared" ca="1" si="493"/>
        <v>2.5759118030162602E-29</v>
      </c>
      <c r="AE689" s="82">
        <f ca="1">SUMPRODUCT(P659:P688,'control variables'!AL$7:AL$36)</f>
        <v>4.8945544705470317E-30</v>
      </c>
      <c r="AF689" s="82">
        <f ca="1">SUMPRODUCT(Q659:Q688,'control variables'!AM$7:AM$36)</f>
        <v>5.6348541743766856E-30</v>
      </c>
      <c r="AG689" s="82">
        <f ca="1">SUMPRODUCT(R659:R688,'control variables'!AN$7:AN$36)</f>
        <v>1.6066450155319803E-29</v>
      </c>
      <c r="AH689" s="82">
        <f ca="1">SUMPRODUCT(S659:S688,'control variables'!AO$7:AO$36)</f>
        <v>6.9566135503957865E-30</v>
      </c>
      <c r="AI689" s="82">
        <f t="shared" ca="1" si="505"/>
        <v>3.3552472350639306E-29</v>
      </c>
      <c r="AJ689" s="10">
        <f ca="1">SUMPRODUCT(P659:P688,'control variables'!AP$7:AP$36)</f>
        <v>4.6767658337220176E-33</v>
      </c>
      <c r="AK689" s="10">
        <f ca="1">SUMPRODUCT(Q659:Q688,'control variables'!AQ$7:AQ$36)</f>
        <v>1.3495599714435398E-32</v>
      </c>
      <c r="AL689" s="10">
        <f ca="1">SUMPRODUCT(R659:R688,'control variables'!AR$7:AR$36)</f>
        <v>4.8506728861501494E-31</v>
      </c>
      <c r="AM689" s="10">
        <f ca="1">SUMPRODUCT(S659:S688,'control variables'!AS$7:AS$36)</f>
        <v>3.6339224185941513E-31</v>
      </c>
      <c r="AN689" s="10">
        <f t="shared" ca="1" si="526"/>
        <v>8.6663189602258761E-31</v>
      </c>
      <c r="AO689" s="82">
        <f ca="1">SUMPRODUCT(P659:P688,'control variables'!AX$7:AX$36)</f>
        <v>6.3596878269216915E-33</v>
      </c>
      <c r="AP689" s="82">
        <f ca="1">SUMPRODUCT(Q659:Q688,'control variables'!AY$7:AY$36)</f>
        <v>1.4681564871525132E-32</v>
      </c>
      <c r="AQ689" s="82">
        <f ca="1">SUMPRODUCT(R659:R688,'control variables'!AZ$7:AZ$36)</f>
        <v>1.3192349757600385E-31</v>
      </c>
      <c r="AR689" s="82">
        <f ca="1">SUMPRODUCT(S659:S688,'control variables'!BA$7:BA$36)</f>
        <v>9.8831598549882508E-32</v>
      </c>
      <c r="AS689" s="82">
        <f t="shared" ca="1" si="527"/>
        <v>2.5179634882433318E-31</v>
      </c>
      <c r="AT689" s="10">
        <f ca="1">SUMPRODUCT(P659:P688,'control variables'!AT$7:AT$36)</f>
        <v>-5.6126726807720443E-33</v>
      </c>
      <c r="AU689" s="10">
        <f ca="1">SUMPRODUCT(Q659:Q688,'control variables'!AU$7:AU$36)</f>
        <v>6.0885151098774052E-33</v>
      </c>
      <c r="AV689" s="10">
        <f ca="1">SUMPRODUCT(R659:R688,'control variables'!AV$7:AV$36)</f>
        <v>2.6217633974579524E-30</v>
      </c>
      <c r="AW689" s="10">
        <f ca="1">SUMPRODUCT(S659:S688,'control variables'!AW$7:AW$36)</f>
        <v>1.9641161154104489E-30</v>
      </c>
      <c r="AX689" s="10">
        <f t="shared" ca="1" si="506"/>
        <v>4.5863553552975065E-30</v>
      </c>
      <c r="AY689" s="82">
        <f ca="1">SUMPRODUCT(P659:P688,'control variables'!BB$7:BB$36)</f>
        <v>2.0342932169039357E-32</v>
      </c>
      <c r="AZ689" s="82">
        <f ca="1">SUMPRODUCT(Q659:Q688,'control variables'!BC$7:BC$36)</f>
        <v>5.1874440754073602E-32</v>
      </c>
      <c r="BA689" s="82">
        <f ca="1">SUMPRODUCT(R659:R688,'control variables'!BD$7:BD$36)</f>
        <v>3.6313703044809089E-31</v>
      </c>
      <c r="BB689" s="82">
        <f ca="1">SUMPRODUCT(S659:S688,'control variables'!BE$7:BE$36)</f>
        <v>5.1604364284988518E-32</v>
      </c>
      <c r="BC689" s="82">
        <f t="shared" ca="1" si="528"/>
        <v>4.8695876765619243E-31</v>
      </c>
      <c r="BD689" s="10">
        <f ca="1">SUMPRODUCT(P659:P688,'control variables'!BF$7:BF$36)</f>
        <v>4.255564219295717E-33</v>
      </c>
      <c r="BE689" s="10">
        <f ca="1">SUMPRODUCT(Q659:Q688,'control variables'!BG$7:BG$36)</f>
        <v>4.9120604541349746E-33</v>
      </c>
      <c r="BF689" s="10">
        <f ca="1">SUMPRODUCT(R659:R688,'control variables'!BH$7:BH$36)</f>
        <v>1.4712695844184974E-31</v>
      </c>
      <c r="BG689" s="10">
        <f ca="1">SUMPRODUCT(S659:S688,'control variables'!BI$7:BI$36)</f>
        <v>3.3066419765469502E-31</v>
      </c>
      <c r="BH689" s="10">
        <f t="shared" ca="1" si="529"/>
        <v>4.8695878076997541E-31</v>
      </c>
      <c r="BI689" s="82">
        <f t="shared" ca="1" si="507"/>
        <v>4.9092847300352986E-30</v>
      </c>
      <c r="BJ689" s="82">
        <f t="shared" ca="1" si="508"/>
        <v>5.692817130240637E-30</v>
      </c>
      <c r="BK689" s="82">
        <f t="shared" ca="1" si="509"/>
        <v>1.9051350583225846E-29</v>
      </c>
      <c r="BL689" s="82">
        <f t="shared" ca="1" si="510"/>
        <v>8.9723340300912241E-30</v>
      </c>
      <c r="BM689" s="82">
        <f t="shared" ca="1" si="500"/>
        <v>3.8625786473593003E-29</v>
      </c>
      <c r="BN689" s="10">
        <f ca="1">BN688+BI689-INDIRECT(ADDRESS(MAX($D689-'key variables'!$B$9*30,34),scenario!BI$4),TRUE)</f>
        <v>9439390.0751690175</v>
      </c>
      <c r="BO689" s="10">
        <f ca="1">BO688+BJ689-INDIRECT(ADDRESS(MAX($D689-'key variables'!$B$9*30,34),scenario!BJ$4),TRUE)</f>
        <v>10895583.360992203</v>
      </c>
      <c r="BP689" s="10">
        <f ca="1">BP688+BK689-INDIRECT(ADDRESS(MAX($D689-'key variables'!$B$9*30,34),scenario!BK$4),TRUE)</f>
        <v>32531162.537994072</v>
      </c>
      <c r="BQ689" s="10">
        <f ca="1">BQ688+BL689-INDIRECT(ADDRESS(MAX($D689-'key variables'!$B$9*30,34),scenario!BL$4),TRUE)</f>
        <v>14415841.516535141</v>
      </c>
      <c r="BR689" s="10">
        <f t="shared" ca="1" si="530"/>
        <v>67281977.490690395</v>
      </c>
      <c r="BS689" s="82">
        <f t="shared" ca="1" si="511"/>
        <v>-2.3433848477536824E-9</v>
      </c>
      <c r="BT689" s="82">
        <f t="shared" ca="1" si="512"/>
        <v>-3.4288309057018498E-10</v>
      </c>
      <c r="BU689" s="82">
        <f t="shared" ca="1" si="513"/>
        <v>-4.2578247660364599E-9</v>
      </c>
      <c r="BV689" s="82">
        <f t="shared" ca="1" si="514"/>
        <v>-2.9943922343414556E-9</v>
      </c>
      <c r="BW689" s="82">
        <f t="shared" ca="1" si="531"/>
        <v>-9.9384849387017825E-9</v>
      </c>
      <c r="BX689" s="10">
        <f t="shared" ca="1" si="515"/>
        <v>-1.8625994260191893E-12</v>
      </c>
      <c r="BY689" s="10">
        <f t="shared" ca="1" si="516"/>
        <v>2.8902850229962428E-12</v>
      </c>
      <c r="BZ689" s="10">
        <f t="shared" ca="1" si="517"/>
        <v>-3.5034723983035463E-11</v>
      </c>
      <c r="CA689" s="10">
        <f t="shared" ca="1" si="518"/>
        <v>-2.0257049910634696E-11</v>
      </c>
      <c r="CB689" s="10">
        <v>0</v>
      </c>
      <c r="CC689" s="82">
        <f t="shared" ca="1" si="519"/>
        <v>3.9725652202851362E-13</v>
      </c>
      <c r="CD689" s="82">
        <f t="shared" ca="1" si="520"/>
        <v>3.4270724516460853E-13</v>
      </c>
      <c r="CE689" s="82">
        <f t="shared" ca="1" si="521"/>
        <v>1.8915613015532971E-10</v>
      </c>
      <c r="CF689" s="82">
        <f t="shared" ca="1" si="522"/>
        <v>3.7028113764059381E-11</v>
      </c>
      <c r="CG689" s="82">
        <f t="shared" ca="1" si="532"/>
        <v>2.269242076865822E-10</v>
      </c>
      <c r="CH689" s="13" t="str">
        <f t="shared" ca="1" si="485"/>
        <v/>
      </c>
      <c r="CI689" s="81">
        <f t="shared" ca="1" si="494"/>
        <v>0.1131775965863165</v>
      </c>
      <c r="CJ689" s="81">
        <f t="shared" ca="1" si="495"/>
        <v>0.13063724757458739</v>
      </c>
      <c r="CK689" s="81">
        <f t="shared" ca="1" si="496"/>
        <v>0.39004625943939081</v>
      </c>
      <c r="CL689" s="81">
        <f t="shared" ca="1" si="497"/>
        <v>0.17284488538116416</v>
      </c>
      <c r="CM689" s="89">
        <f t="shared" ca="1" si="486"/>
        <v>0.80670598898145884</v>
      </c>
    </row>
    <row r="690" spans="1:91" x14ac:dyDescent="0.3">
      <c r="A690">
        <v>625</v>
      </c>
      <c r="B690" s="3">
        <f t="shared" si="499"/>
        <v>1.925</v>
      </c>
      <c r="C690" s="3">
        <f t="shared" si="487"/>
        <v>20.833333333333332</v>
      </c>
      <c r="D690" s="4">
        <f t="shared" ca="1" si="523"/>
        <v>690</v>
      </c>
      <c r="E690" s="58">
        <f>(0.5*(COS(B690*2*PI())+1)*('key variables'!$B$4-'key variables'!$B$6)+'key variables'!$B$6)/'key variables'!$B$4</f>
        <v>1</v>
      </c>
      <c r="F690" s="10">
        <f t="shared" ca="1" si="488"/>
        <v>11689222.907461114</v>
      </c>
      <c r="G690" s="10">
        <f t="shared" ca="1" si="489"/>
        <v>13492492.798713122</v>
      </c>
      <c r="H690" s="10">
        <f t="shared" ca="1" si="490"/>
        <v>40309474.521088287</v>
      </c>
      <c r="I690" s="10">
        <f t="shared" ca="1" si="491"/>
        <v>17912154.249750931</v>
      </c>
      <c r="J690" s="10">
        <f t="shared" ca="1" si="524"/>
        <v>83403344.477013454</v>
      </c>
      <c r="K690" s="82">
        <f t="shared" ca="1" si="501"/>
        <v>2249832.832292099</v>
      </c>
      <c r="L690" s="82">
        <f t="shared" ca="1" si="502"/>
        <v>2596909.4377209195</v>
      </c>
      <c r="M690" s="82">
        <f t="shared" ca="1" si="503"/>
        <v>7778311.98309422</v>
      </c>
      <c r="N690" s="82">
        <f t="shared" ca="1" si="504"/>
        <v>3496312.733215793</v>
      </c>
      <c r="O690" s="82">
        <f t="shared" ca="1" si="525"/>
        <v>16121366.986323033</v>
      </c>
      <c r="P690" s="10">
        <f ca="1">IF(IF($A690&gt;='key variables'!$B$26,K690*SUMPRODUCT(Z690:AC690,'control variables'!$O$3:$R$3)/J690+F$65*'key variables'!$B$25/scenario!J$65,K690*SUMPRODUCT(Z690:AC690,'control variables'!$O$7:$R$7)/J690+F$65*'key variables'!$B$25/scenario!J$65)&lt;'key variables'!$B$28,0,IF($A690&gt;='key variables'!$B$26,K690*SUMPRODUCT(Z690:AC690,'control variables'!$O$3:$R$3)/J690+F$65*'key variables'!$B$25/scenario!J$65,K690*SUMPRODUCT(Z690:AC690,'control variables'!$O$7:$R$7)/J690+F$65*'key variables'!$B$25/scenario!J$65))</f>
        <v>5.978923844101696E-31</v>
      </c>
      <c r="Q690" s="10">
        <f ca="1">IF(IF($A690&gt;='key variables'!$B$26,L690*SUMPRODUCT(Z690:AC690,'control variables'!$O$4:$R$4)/J690+G$65*'key variables'!$B$25/scenario!J$65,L690*SUMPRODUCT(Z690:AC690,'control variables'!$O$7:$R$7)/J690+G$65*'key variables'!$B$25/scenario!J$65)&lt;'key variables'!$B$28,0,IF($A690&gt;='key variables'!$B$26,L690*SUMPRODUCT(Z690:AC690,'control variables'!$O$4:$R$4)/J690+G$65*'key variables'!$B$25/scenario!J$65,L690*SUMPRODUCT(Z690:AC690,'control variables'!$O$7:$R$7)/J690+G$65*'key variables'!$B$25/scenario!J$65))</f>
        <v>6.9012788573913378E-31</v>
      </c>
      <c r="R690" s="10">
        <f ca="1">IF(IF($A690&gt;='key variables'!$B$26,M690*SUMPRODUCT(Z690:AC690,'control variables'!$O$5:$R$5)/J690+H$65*'key variables'!$B$25/scenario!J$65,M690*SUMPRODUCT(Z690:AC690,'control variables'!$O$7:$R$7)/J690+H$65*'key variables'!$B$25/scenario!J$65)&lt;'key variables'!$B$28,0,IF($A690&gt;='key variables'!$B$26,M690*SUMPRODUCT(Z690:AC690,'control variables'!$O$5:$R$5)/J690+H$65*'key variables'!$B$25/scenario!J$65,M690*SUMPRODUCT(Z690:AC690,'control variables'!$O$7:$R$7)/J690+H$65*'key variables'!$B$25/scenario!J$65))</f>
        <v>2.0670840213139018E-30</v>
      </c>
      <c r="S690" s="10">
        <f ca="1">IF(IF($A690&gt;='key variables'!$B$26,N690*SUMPRODUCT(Z690:AC690,'control variables'!$O$6:$R$6)/J690+I$65*'key variables'!$B$25/scenario!J$65,N690*SUMPRODUCT(Z690:AC690,'control variables'!$O$7:$R$7)/J690+I$65*'key variables'!$B$25/scenario!J$65)&lt;'key variables'!$B$28,0,IF($A690&gt;='key variables'!$B$26,N690*SUMPRODUCT(Z690:AC690,'control variables'!$O$6:$R$6)/J690+I$65*'key variables'!$B$25/scenario!J$65,N690*SUMPRODUCT(Z690:AC690,'control variables'!$O$7:$R$7)/J690+I$65*'key variables'!$B$25/scenario!J$65))</f>
        <v>9.2914403537099122E-31</v>
      </c>
      <c r="T690" s="10">
        <f t="shared" ca="1" si="498"/>
        <v>4.2842483268341965E-30</v>
      </c>
      <c r="U690" s="82">
        <f ca="1">SUMPRODUCT(P660:P689,'control variables'!AD$7:AD$36)</f>
        <v>1.2676424636781E-30</v>
      </c>
      <c r="V690" s="82">
        <f ca="1">SUMPRODUCT(Q660:Q689,'control variables'!AE$7:AE$36)</f>
        <v>1.4631987898530484E-30</v>
      </c>
      <c r="W690" s="82">
        <f ca="1">SUMPRODUCT(R660:R689,'control variables'!AF$7:AF$36)</f>
        <v>4.3826005310186046E-30</v>
      </c>
      <c r="X690" s="82">
        <f ca="1">SUMPRODUCT(S660:S689,'control variables'!AG$7:AG$36)</f>
        <v>1.9699572445155593E-30</v>
      </c>
      <c r="Y690" s="82">
        <f t="shared" ca="1" si="492"/>
        <v>9.0833990290653115E-30</v>
      </c>
      <c r="Z690" s="10">
        <f ca="1">IF($A690&gt;='key variables'!$B$26,SUMPRODUCT(P660:P689,'control variables'!V$7:V$36)*$E690,SUMPRODUCT(P660:P689,'control variables'!Z$7:Z$36)*$E690)</f>
        <v>3.0931759409391018E-30</v>
      </c>
      <c r="AA690" s="10">
        <f ca="1">IF($A690&gt;='key variables'!$B$26,SUMPRODUCT(Q660:Q689,'control variables'!W$7:W$36)*$E690,SUMPRODUCT(Q660:Q689,'control variables'!AA$7:AA$36)*$E690)</f>
        <v>3.5703531739166756E-30</v>
      </c>
      <c r="AB690" s="10">
        <f ca="1">IF($A690&gt;='key variables'!$B$26,SUMPRODUCT(R660:R689,'control variables'!X$7:X$36)*$E690,SUMPRODUCT(R660:R689,'control variables'!AB$7:AB$36)*$E690)</f>
        <v>1.0693988967488609E-29</v>
      </c>
      <c r="AC690" s="10">
        <f ca="1">IF($A690&gt;='key variables'!$B$26,SUMPRODUCT(S660:S689,'control variables'!Y$7:Y$36)*$E690,SUMPRODUCT(S660:S689,'control variables'!AC$7:AC$36)*$E690)</f>
        <v>4.8068951048973018E-30</v>
      </c>
      <c r="AD690" s="10">
        <f t="shared" ca="1" si="493"/>
        <v>2.216441318724169E-29</v>
      </c>
      <c r="AE690" s="82">
        <f ca="1">SUMPRODUCT(P660:P689,'control variables'!AL$7:AL$36)</f>
        <v>4.2115156087889004E-30</v>
      </c>
      <c r="AF690" s="82">
        <f ca="1">SUMPRODUCT(Q660:Q689,'control variables'!AM$7:AM$36)</f>
        <v>4.8485059164096741E-30</v>
      </c>
      <c r="AG690" s="82">
        <f ca="1">SUMPRODUCT(R660:R689,'control variables'!AN$7:AN$36)</f>
        <v>1.3824364610533357E-29</v>
      </c>
      <c r="AH690" s="82">
        <f ca="1">SUMPRODUCT(S660:S689,'control variables'!AO$7:AO$36)</f>
        <v>5.9858127492714967E-30</v>
      </c>
      <c r="AI690" s="82">
        <f t="shared" ca="1" si="505"/>
        <v>2.8870198885003429E-29</v>
      </c>
      <c r="AJ690" s="10">
        <f ca="1">SUMPRODUCT(P660:P689,'control variables'!AP$7:AP$36)</f>
        <v>4.0241195446680954E-33</v>
      </c>
      <c r="AK690" s="10">
        <f ca="1">SUMPRODUCT(Q660:Q689,'control variables'!AQ$7:AQ$36)</f>
        <v>1.1612278336941141E-32</v>
      </c>
      <c r="AL690" s="10">
        <f ca="1">SUMPRODUCT(R660:R689,'control variables'!AR$7:AR$36)</f>
        <v>4.1737577334321261E-31</v>
      </c>
      <c r="AM690" s="10">
        <f ca="1">SUMPRODUCT(S660:S689,'control variables'!AS$7:AS$36)</f>
        <v>3.1268057346446733E-31</v>
      </c>
      <c r="AN690" s="10">
        <f t="shared" ca="1" si="526"/>
        <v>7.4569274468928916E-31</v>
      </c>
      <c r="AO690" s="82">
        <f ca="1">SUMPRODUCT(P660:P689,'control variables'!AX$7:AX$36)</f>
        <v>5.4721884721638426E-33</v>
      </c>
      <c r="AP690" s="82">
        <f ca="1">SUMPRODUCT(Q660:Q689,'control variables'!AY$7:AY$36)</f>
        <v>1.2632741139146907E-32</v>
      </c>
      <c r="AQ690" s="82">
        <f ca="1">SUMPRODUCT(R660:R689,'control variables'!AZ$7:AZ$36)</f>
        <v>1.1351347146112552E-31</v>
      </c>
      <c r="AR690" s="82">
        <f ca="1">SUMPRODUCT(S660:S689,'control variables'!BA$7:BA$36)</f>
        <v>8.5039572537001356E-32</v>
      </c>
      <c r="AS690" s="82">
        <f t="shared" ca="1" si="527"/>
        <v>2.1665797360943764E-31</v>
      </c>
      <c r="AT690" s="10">
        <f ca="1">SUMPRODUCT(P660:P689,'control variables'!AT$7:AT$36)</f>
        <v>-4.8294198673924776E-33</v>
      </c>
      <c r="AU690" s="10">
        <f ca="1">SUMPRODUCT(Q660:Q689,'control variables'!AU$7:AU$36)</f>
        <v>5.2388581175050107E-33</v>
      </c>
      <c r="AV690" s="10">
        <f ca="1">SUMPRODUCT(R660:R689,'control variables'!AV$7:AV$36)</f>
        <v>2.2558942877004163E-30</v>
      </c>
      <c r="AW690" s="10">
        <f ca="1">SUMPRODUCT(S660:S689,'control variables'!AW$7:AW$36)</f>
        <v>1.6900221924796419E-30</v>
      </c>
      <c r="AX690" s="10">
        <f t="shared" ca="1" si="506"/>
        <v>3.9463259184301706E-30</v>
      </c>
      <c r="AY690" s="82">
        <f ca="1">SUMPRODUCT(P660:P689,'control variables'!BB$7:BB$36)</f>
        <v>1.7504060251855323E-32</v>
      </c>
      <c r="AZ690" s="82">
        <f ca="1">SUMPRODUCT(Q660:Q689,'control variables'!BC$7:BC$36)</f>
        <v>4.4635322427734472E-32</v>
      </c>
      <c r="BA690" s="82">
        <f ca="1">SUMPRODUCT(R660:R689,'control variables'!BD$7:BD$36)</f>
        <v>3.1246097700297093E-31</v>
      </c>
      <c r="BB690" s="82">
        <f ca="1">SUMPRODUCT(S660:S689,'control variables'!BE$7:BE$36)</f>
        <v>4.4402935338784327E-32</v>
      </c>
      <c r="BC690" s="82">
        <f t="shared" ca="1" si="528"/>
        <v>4.1900329502134508E-31</v>
      </c>
      <c r="BD690" s="10">
        <f ca="1">SUMPRODUCT(P660:P689,'control variables'!BF$7:BF$36)</f>
        <v>3.6616969412875682E-33</v>
      </c>
      <c r="BE690" s="10">
        <f ca="1">SUMPRODUCT(Q660:Q689,'control variables'!BG$7:BG$36)</f>
        <v>4.226578618828214E-33</v>
      </c>
      <c r="BF690" s="10">
        <f ca="1">SUMPRODUCT(R660:R689,'control variables'!BH$7:BH$36)</f>
        <v>1.2659527760495723E-31</v>
      </c>
      <c r="BG690" s="10">
        <f ca="1">SUMPRODUCT(S660:S689,'control variables'!BI$7:BI$36)</f>
        <v>2.8451975314001657E-31</v>
      </c>
      <c r="BH690" s="10">
        <f t="shared" ca="1" si="529"/>
        <v>4.1900330630508963E-31</v>
      </c>
      <c r="BI690" s="82">
        <f t="shared" ca="1" si="507"/>
        <v>4.2241902491733636E-30</v>
      </c>
      <c r="BJ690" s="82">
        <f t="shared" ca="1" si="508"/>
        <v>4.898380096954914E-30</v>
      </c>
      <c r="BK690" s="82">
        <f t="shared" ca="1" si="509"/>
        <v>1.6392719875236743E-29</v>
      </c>
      <c r="BL690" s="82">
        <f t="shared" ca="1" si="510"/>
        <v>7.7202378770899227E-30</v>
      </c>
      <c r="BM690" s="82">
        <f t="shared" ca="1" si="500"/>
        <v>3.3235528098454946E-29</v>
      </c>
      <c r="BN690" s="10">
        <f ca="1">BN689+BI690-INDIRECT(ADDRESS(MAX($D690-'key variables'!$B$9*30,34),scenario!BI$4),TRUE)</f>
        <v>9439390.0751690175</v>
      </c>
      <c r="BO690" s="10">
        <f ca="1">BO689+BJ690-INDIRECT(ADDRESS(MAX($D690-'key variables'!$B$9*30,34),scenario!BJ$4),TRUE)</f>
        <v>10895583.360992203</v>
      </c>
      <c r="BP690" s="10">
        <f ca="1">BP689+BK690-INDIRECT(ADDRESS(MAX($D690-'key variables'!$B$9*30,34),scenario!BK$4),TRUE)</f>
        <v>32531162.537994072</v>
      </c>
      <c r="BQ690" s="10">
        <f ca="1">BQ689+BL690-INDIRECT(ADDRESS(MAX($D690-'key variables'!$B$9*30,34),scenario!BL$4),TRUE)</f>
        <v>14415841.516535141</v>
      </c>
      <c r="BR690" s="10">
        <f t="shared" ca="1" si="530"/>
        <v>67281977.490690395</v>
      </c>
      <c r="BS690" s="82">
        <f t="shared" ca="1" si="511"/>
        <v>-2.3433848477536824E-9</v>
      </c>
      <c r="BT690" s="82">
        <f t="shared" ca="1" si="512"/>
        <v>-3.4288309057018498E-10</v>
      </c>
      <c r="BU690" s="82">
        <f t="shared" ca="1" si="513"/>
        <v>-4.2578247660364599E-9</v>
      </c>
      <c r="BV690" s="82">
        <f t="shared" ca="1" si="514"/>
        <v>-2.9943922343414556E-9</v>
      </c>
      <c r="BW690" s="82">
        <f t="shared" ca="1" si="531"/>
        <v>-9.9384849387017825E-9</v>
      </c>
      <c r="BX690" s="10">
        <f t="shared" ca="1" si="515"/>
        <v>-1.8625994260191893E-12</v>
      </c>
      <c r="BY690" s="10">
        <f t="shared" ca="1" si="516"/>
        <v>2.8902850229962428E-12</v>
      </c>
      <c r="BZ690" s="10">
        <f t="shared" ca="1" si="517"/>
        <v>-3.5034723983035463E-11</v>
      </c>
      <c r="CA690" s="10">
        <f t="shared" ca="1" si="518"/>
        <v>-2.0257049910634696E-11</v>
      </c>
      <c r="CB690" s="10">
        <v>0</v>
      </c>
      <c r="CC690" s="82">
        <f t="shared" ca="1" si="519"/>
        <v>3.9725652202851362E-13</v>
      </c>
      <c r="CD690" s="82">
        <f t="shared" ca="1" si="520"/>
        <v>3.4270724516460853E-13</v>
      </c>
      <c r="CE690" s="82">
        <f t="shared" ca="1" si="521"/>
        <v>1.8915613015532971E-10</v>
      </c>
      <c r="CF690" s="82">
        <f t="shared" ca="1" si="522"/>
        <v>3.7028113764059381E-11</v>
      </c>
      <c r="CG690" s="82">
        <f t="shared" ca="1" si="532"/>
        <v>2.269242076865822E-10</v>
      </c>
      <c r="CH690" s="13" t="str">
        <f t="shared" ca="1" si="485"/>
        <v/>
      </c>
      <c r="CI690" s="81">
        <f t="shared" ca="1" si="494"/>
        <v>0.1131775965863165</v>
      </c>
      <c r="CJ690" s="81">
        <f t="shared" ca="1" si="495"/>
        <v>0.13063724757458739</v>
      </c>
      <c r="CK690" s="81">
        <f t="shared" ca="1" si="496"/>
        <v>0.39004625943939081</v>
      </c>
      <c r="CL690" s="81">
        <f t="shared" ca="1" si="497"/>
        <v>0.17284488538116416</v>
      </c>
      <c r="CM690" s="89">
        <f t="shared" ca="1" si="486"/>
        <v>0.80670598898145884</v>
      </c>
    </row>
    <row r="691" spans="1:91" x14ac:dyDescent="0.3">
      <c r="A691">
        <v>626</v>
      </c>
      <c r="B691" s="3">
        <f t="shared" si="499"/>
        <v>1.9277777777777778</v>
      </c>
      <c r="C691" s="3">
        <f t="shared" si="487"/>
        <v>20.866666666666667</v>
      </c>
      <c r="D691" s="4">
        <f t="shared" ca="1" si="523"/>
        <v>691</v>
      </c>
      <c r="E691" s="58">
        <f>(0.5*(COS(B691*2*PI())+1)*('key variables'!$B$4-'key variables'!$B$6)+'key variables'!$B$6)/'key variables'!$B$4</f>
        <v>1</v>
      </c>
      <c r="F691" s="10">
        <f t="shared" ca="1" si="488"/>
        <v>11689222.907461114</v>
      </c>
      <c r="G691" s="10">
        <f t="shared" ca="1" si="489"/>
        <v>13492492.798713122</v>
      </c>
      <c r="H691" s="10">
        <f t="shared" ca="1" si="490"/>
        <v>40309474.521088287</v>
      </c>
      <c r="I691" s="10">
        <f t="shared" ca="1" si="491"/>
        <v>17912154.249750931</v>
      </c>
      <c r="J691" s="10">
        <f t="shared" ca="1" si="524"/>
        <v>83403344.477013454</v>
      </c>
      <c r="K691" s="82">
        <f t="shared" ca="1" si="501"/>
        <v>2249832.832292099</v>
      </c>
      <c r="L691" s="82">
        <f t="shared" ca="1" si="502"/>
        <v>2596909.4377209195</v>
      </c>
      <c r="M691" s="82">
        <f t="shared" ca="1" si="503"/>
        <v>7778311.98309422</v>
      </c>
      <c r="N691" s="82">
        <f t="shared" ca="1" si="504"/>
        <v>3496312.733215793</v>
      </c>
      <c r="O691" s="82">
        <f t="shared" ca="1" si="525"/>
        <v>16121366.986323033</v>
      </c>
      <c r="P691" s="10">
        <f ca="1">IF(IF($A691&gt;='key variables'!$B$26,K691*SUMPRODUCT(Z691:AC691,'control variables'!$O$3:$R$3)/J691+F$65*'key variables'!$B$25/scenario!J$65,K691*SUMPRODUCT(Z691:AC691,'control variables'!$O$7:$R$7)/J691+F$65*'key variables'!$B$25/scenario!J$65)&lt;'key variables'!$B$28,0,IF($A691&gt;='key variables'!$B$26,K691*SUMPRODUCT(Z691:AC691,'control variables'!$O$3:$R$3)/J691+F$65*'key variables'!$B$25/scenario!J$65,K691*SUMPRODUCT(Z691:AC691,'control variables'!$O$7:$R$7)/J691+F$65*'key variables'!$B$25/scenario!J$65))</f>
        <v>5.1445603976249515E-31</v>
      </c>
      <c r="Q691" s="10">
        <f ca="1">IF(IF($A691&gt;='key variables'!$B$26,L691*SUMPRODUCT(Z691:AC691,'control variables'!$O$4:$R$4)/J691+G$65*'key variables'!$B$25/scenario!J$65,L691*SUMPRODUCT(Z691:AC691,'control variables'!$O$7:$R$7)/J691+G$65*'key variables'!$B$25/scenario!J$65)&lt;'key variables'!$B$28,0,IF($A691&gt;='key variables'!$B$26,L691*SUMPRODUCT(Z691:AC691,'control variables'!$O$4:$R$4)/J691+G$65*'key variables'!$B$25/scenario!J$65,L691*SUMPRODUCT(Z691:AC691,'control variables'!$O$7:$R$7)/J691+G$65*'key variables'!$B$25/scenario!J$65))</f>
        <v>5.9382000554710463E-31</v>
      </c>
      <c r="R691" s="10">
        <f ca="1">IF(IF($A691&gt;='key variables'!$B$26,M691*SUMPRODUCT(Z691:AC691,'control variables'!$O$5:$R$5)/J691+H$65*'key variables'!$B$25/scenario!J$65,M691*SUMPRODUCT(Z691:AC691,'control variables'!$O$7:$R$7)/J691+H$65*'key variables'!$B$25/scenario!J$65)&lt;'key variables'!$B$28,0,IF($A691&gt;='key variables'!$B$26,M691*SUMPRODUCT(Z691:AC691,'control variables'!$O$5:$R$5)/J691+H$65*'key variables'!$B$25/scenario!J$65,M691*SUMPRODUCT(Z691:AC691,'control variables'!$O$7:$R$7)/J691+H$65*'key variables'!$B$25/scenario!J$65))</f>
        <v>1.7786208474800494E-30</v>
      </c>
      <c r="S691" s="10">
        <f ca="1">IF(IF($A691&gt;='key variables'!$B$26,N691*SUMPRODUCT(Z691:AC691,'control variables'!$O$6:$R$6)/J691+I$65*'key variables'!$B$25/scenario!J$65,N691*SUMPRODUCT(Z691:AC691,'control variables'!$O$7:$R$7)/J691+I$65*'key variables'!$B$25/scenario!J$65)&lt;'key variables'!$B$28,0,IF($A691&gt;='key variables'!$B$26,N691*SUMPRODUCT(Z691:AC691,'control variables'!$O$6:$R$6)/J691+I$65*'key variables'!$B$25/scenario!J$65,N691*SUMPRODUCT(Z691:AC691,'control variables'!$O$7:$R$7)/J691+I$65*'key variables'!$B$25/scenario!J$65))</f>
        <v>7.9948126664543876E-31</v>
      </c>
      <c r="T691" s="10">
        <f t="shared" ca="1" si="498"/>
        <v>3.6863781594350877E-30</v>
      </c>
      <c r="U691" s="82">
        <f ca="1">SUMPRODUCT(P661:P690,'control variables'!AD$7:AD$36)</f>
        <v>1.090741977491419E-30</v>
      </c>
      <c r="V691" s="82">
        <f ca="1">SUMPRODUCT(Q661:Q690,'control variables'!AE$7:AE$36)</f>
        <v>1.2590082671075936E-30</v>
      </c>
      <c r="W691" s="82">
        <f ca="1">SUMPRODUCT(R661:R690,'control variables'!AF$7:AF$36)</f>
        <v>3.7710052374610753E-30</v>
      </c>
      <c r="X691" s="82">
        <f ca="1">SUMPRODUCT(S661:S690,'control variables'!AG$7:AG$36)</f>
        <v>1.6950481875006703E-30</v>
      </c>
      <c r="Y691" s="82">
        <f t="shared" ca="1" si="492"/>
        <v>7.8158036695607592E-30</v>
      </c>
      <c r="Z691" s="10">
        <f ca="1">IF($A691&gt;='key variables'!$B$26,SUMPRODUCT(P661:P690,'control variables'!V$7:V$36)*$E691,SUMPRODUCT(P661:P690,'control variables'!Z$7:Z$36)*$E691)</f>
        <v>2.6615208461536206E-30</v>
      </c>
      <c r="AA691" s="10">
        <f ca="1">IF($A691&gt;='key variables'!$B$26,SUMPRODUCT(Q661:Q690,'control variables'!W$7:W$36)*$E691,SUMPRODUCT(Q661:Q690,'control variables'!AA$7:AA$36)*$E691)</f>
        <v>3.0721076272256766E-30</v>
      </c>
      <c r="AB691" s="10">
        <f ca="1">IF($A691&gt;='key variables'!$B$26,SUMPRODUCT(R661:R690,'control variables'!X$7:X$36)*$E691,SUMPRODUCT(R661:R690,'control variables'!AB$7:AB$36)*$E691)</f>
        <v>9.2016345364649678E-30</v>
      </c>
      <c r="AC691" s="10">
        <f ca="1">IF($A691&gt;='key variables'!$B$26,SUMPRODUCT(S661:S690,'control variables'!Y$7:Y$36)*$E691,SUMPRODUCT(S661:S690,'control variables'!AC$7:AC$36)*$E691)</f>
        <v>4.1360891754103562E-30</v>
      </c>
      <c r="AD691" s="10">
        <f t="shared" ca="1" si="493"/>
        <v>1.9071352185254621E-29</v>
      </c>
      <c r="AE691" s="82">
        <f ca="1">SUMPRODUCT(P661:P690,'control variables'!AL$7:AL$36)</f>
        <v>3.6237953484436771E-30</v>
      </c>
      <c r="AF691" s="82">
        <f ca="1">SUMPRODUCT(Q661:Q690,'control variables'!AM$7:AM$36)</f>
        <v>4.1718931659948432E-30</v>
      </c>
      <c r="AG691" s="82">
        <f ca="1">SUMPRODUCT(R661:R690,'control variables'!AN$7:AN$36)</f>
        <v>1.1895163837525558E-29</v>
      </c>
      <c r="AH691" s="82">
        <f ca="1">SUMPRODUCT(S661:S690,'control variables'!AO$7:AO$36)</f>
        <v>5.1504879507505044E-30</v>
      </c>
      <c r="AI691" s="82">
        <f t="shared" ca="1" si="505"/>
        <v>2.4841340302714583E-29</v>
      </c>
      <c r="AJ691" s="10">
        <f ca="1">SUMPRODUCT(P661:P690,'control variables'!AP$7:AP$36)</f>
        <v>3.4625505500009371E-33</v>
      </c>
      <c r="AK691" s="10">
        <f ca="1">SUMPRODUCT(Q661:Q690,'control variables'!AQ$7:AQ$36)</f>
        <v>9.9917759142157459E-33</v>
      </c>
      <c r="AL691" s="10">
        <f ca="1">SUMPRODUCT(R661:R690,'control variables'!AR$7:AR$36)</f>
        <v>3.5913066137944579E-31</v>
      </c>
      <c r="AM691" s="10">
        <f ca="1">SUMPRODUCT(S661:S690,'control variables'!AS$7:AS$36)</f>
        <v>2.6904575761386762E-31</v>
      </c>
      <c r="AN691" s="10">
        <f t="shared" ca="1" si="526"/>
        <v>6.4163074545753009E-31</v>
      </c>
      <c r="AO691" s="82">
        <f ca="1">SUMPRODUCT(P661:P690,'control variables'!AX$7:AX$36)</f>
        <v>4.7085403387444548E-33</v>
      </c>
      <c r="AP691" s="82">
        <f ca="1">SUMPRODUCT(Q661:Q690,'control variables'!AY$7:AY$36)</f>
        <v>1.0869832343159262E-32</v>
      </c>
      <c r="AQ691" s="82">
        <f ca="1">SUMPRODUCT(R661:R690,'control variables'!AZ$7:AZ$36)</f>
        <v>9.767257872868529E-32</v>
      </c>
      <c r="AR691" s="82">
        <f ca="1">SUMPRODUCT(S661:S690,'control variables'!BA$7:BA$36)</f>
        <v>7.3172234420815351E-32</v>
      </c>
      <c r="AS691" s="82">
        <f t="shared" ca="1" si="527"/>
        <v>1.8642318583140435E-31</v>
      </c>
      <c r="AT691" s="10">
        <f ca="1">SUMPRODUCT(P661:P690,'control variables'!AT$7:AT$36)</f>
        <v>-4.1554705898789326E-33</v>
      </c>
      <c r="AU691" s="10">
        <f ca="1">SUMPRODUCT(Q661:Q690,'control variables'!AU$7:AU$36)</f>
        <v>4.5077714155333315E-33</v>
      </c>
      <c r="AV691" s="10">
        <f ca="1">SUMPRODUCT(R661:R690,'control variables'!AV$7:AV$36)</f>
        <v>1.941082495168592E-30</v>
      </c>
      <c r="AW691" s="10">
        <f ca="1">SUMPRODUCT(S661:S690,'control variables'!AW$7:AW$36)</f>
        <v>1.4541782884749811E-30</v>
      </c>
      <c r="AX691" s="10">
        <f t="shared" ca="1" si="506"/>
        <v>3.3956130844692271E-30</v>
      </c>
      <c r="AY691" s="82">
        <f ca="1">SUMPRODUCT(P661:P690,'control variables'!BB$7:BB$36)</f>
        <v>1.5061355106265889E-32</v>
      </c>
      <c r="AZ691" s="82">
        <f ca="1">SUMPRODUCT(Q661:Q690,'control variables'!BC$7:BC$36)</f>
        <v>3.8406428662488561E-32</v>
      </c>
      <c r="BA691" s="82">
        <f ca="1">SUMPRODUCT(R661:R690,'control variables'!BD$7:BD$36)</f>
        <v>2.6885680600840644E-31</v>
      </c>
      <c r="BB691" s="82">
        <f ca="1">SUMPRODUCT(S661:S690,'control variables'!BE$7:BE$36)</f>
        <v>3.8206471371526965E-32</v>
      </c>
      <c r="BC691" s="82">
        <f t="shared" ca="1" si="528"/>
        <v>3.6053106114868785E-31</v>
      </c>
      <c r="BD691" s="10">
        <f ca="1">SUMPRODUCT(P661:P690,'control variables'!BF$7:BF$36)</f>
        <v>3.1507043012157213E-33</v>
      </c>
      <c r="BE691" s="10">
        <f ca="1">SUMPRODUCT(Q661:Q690,'control variables'!BG$7:BG$36)</f>
        <v>3.6367563037824437E-33</v>
      </c>
      <c r="BF691" s="10">
        <f ca="1">SUMPRODUCT(R661:R690,'control variables'!BH$7:BH$36)</f>
        <v>1.0892880870782377E-31</v>
      </c>
      <c r="BG691" s="10">
        <f ca="1">SUMPRODUCT(S661:S690,'control variables'!BI$7:BI$36)</f>
        <v>2.4481480154495518E-31</v>
      </c>
      <c r="BH691" s="10">
        <f t="shared" ca="1" si="529"/>
        <v>3.6053107085777711E-31</v>
      </c>
      <c r="BI691" s="82">
        <f t="shared" ca="1" si="507"/>
        <v>3.6347012329600641E-30</v>
      </c>
      <c r="BJ691" s="82">
        <f t="shared" ca="1" si="508"/>
        <v>4.2148073660728653E-30</v>
      </c>
      <c r="BK691" s="82">
        <f t="shared" ca="1" si="509"/>
        <v>1.4105103138702556E-29</v>
      </c>
      <c r="BL691" s="82">
        <f t="shared" ca="1" si="510"/>
        <v>6.6428727105970127E-30</v>
      </c>
      <c r="BM691" s="82">
        <f t="shared" ca="1" si="500"/>
        <v>2.8597484448332498E-29</v>
      </c>
      <c r="BN691" s="10">
        <f ca="1">BN690+BI691-INDIRECT(ADDRESS(MAX($D691-'key variables'!$B$9*30,34),scenario!BI$4),TRUE)</f>
        <v>9439390.0751690175</v>
      </c>
      <c r="BO691" s="10">
        <f ca="1">BO690+BJ691-INDIRECT(ADDRESS(MAX($D691-'key variables'!$B$9*30,34),scenario!BJ$4),TRUE)</f>
        <v>10895583.360992203</v>
      </c>
      <c r="BP691" s="10">
        <f ca="1">BP690+BK691-INDIRECT(ADDRESS(MAX($D691-'key variables'!$B$9*30,34),scenario!BK$4),TRUE)</f>
        <v>32531162.537994072</v>
      </c>
      <c r="BQ691" s="10">
        <f ca="1">BQ690+BL691-INDIRECT(ADDRESS(MAX($D691-'key variables'!$B$9*30,34),scenario!BL$4),TRUE)</f>
        <v>14415841.516535141</v>
      </c>
      <c r="BR691" s="10">
        <f t="shared" ca="1" si="530"/>
        <v>67281977.490690395</v>
      </c>
      <c r="BS691" s="82">
        <f t="shared" ca="1" si="511"/>
        <v>-2.3433848477536824E-9</v>
      </c>
      <c r="BT691" s="82">
        <f t="shared" ca="1" si="512"/>
        <v>-3.4288309057018498E-10</v>
      </c>
      <c r="BU691" s="82">
        <f t="shared" ca="1" si="513"/>
        <v>-4.2578247660364599E-9</v>
      </c>
      <c r="BV691" s="82">
        <f t="shared" ca="1" si="514"/>
        <v>-2.9943922343414556E-9</v>
      </c>
      <c r="BW691" s="82">
        <f t="shared" ca="1" si="531"/>
        <v>-9.9384849387017825E-9</v>
      </c>
      <c r="BX691" s="10">
        <f t="shared" ca="1" si="515"/>
        <v>-1.8625994260191893E-12</v>
      </c>
      <c r="BY691" s="10">
        <f t="shared" ca="1" si="516"/>
        <v>2.8902850229962428E-12</v>
      </c>
      <c r="BZ691" s="10">
        <f t="shared" ca="1" si="517"/>
        <v>-3.5034723983035463E-11</v>
      </c>
      <c r="CA691" s="10">
        <f t="shared" ca="1" si="518"/>
        <v>-2.0257049910634696E-11</v>
      </c>
      <c r="CB691" s="10">
        <v>0</v>
      </c>
      <c r="CC691" s="82">
        <f t="shared" ca="1" si="519"/>
        <v>3.9725652202851362E-13</v>
      </c>
      <c r="CD691" s="82">
        <f t="shared" ca="1" si="520"/>
        <v>3.4270724516460853E-13</v>
      </c>
      <c r="CE691" s="82">
        <f t="shared" ca="1" si="521"/>
        <v>1.8915613015532971E-10</v>
      </c>
      <c r="CF691" s="82">
        <f t="shared" ca="1" si="522"/>
        <v>3.7028113764059381E-11</v>
      </c>
      <c r="CG691" s="82">
        <f t="shared" ca="1" si="532"/>
        <v>2.269242076865822E-10</v>
      </c>
      <c r="CH691" s="13" t="str">
        <f t="shared" ca="1" si="485"/>
        <v/>
      </c>
      <c r="CI691" s="81">
        <f t="shared" ca="1" si="494"/>
        <v>0.1131775965863165</v>
      </c>
      <c r="CJ691" s="81">
        <f t="shared" ca="1" si="495"/>
        <v>0.13063724757458739</v>
      </c>
      <c r="CK691" s="81">
        <f t="shared" ca="1" si="496"/>
        <v>0.39004625943939081</v>
      </c>
      <c r="CL691" s="81">
        <f t="shared" ca="1" si="497"/>
        <v>0.17284488538116416</v>
      </c>
      <c r="CM691" s="89">
        <f t="shared" ca="1" si="486"/>
        <v>0.80670598898145884</v>
      </c>
    </row>
    <row r="692" spans="1:91" x14ac:dyDescent="0.3">
      <c r="A692">
        <v>627</v>
      </c>
      <c r="B692" s="3">
        <f t="shared" si="499"/>
        <v>1.9305555555555556</v>
      </c>
      <c r="C692" s="3">
        <f t="shared" si="487"/>
        <v>20.9</v>
      </c>
      <c r="D692" s="4">
        <f t="shared" ca="1" si="523"/>
        <v>692</v>
      </c>
      <c r="E692" s="58">
        <f>(0.5*(COS(B692*2*PI())+1)*('key variables'!$B$4-'key variables'!$B$6)+'key variables'!$B$6)/'key variables'!$B$4</f>
        <v>1</v>
      </c>
      <c r="F692" s="10">
        <f t="shared" ca="1" si="488"/>
        <v>11689222.907461114</v>
      </c>
      <c r="G692" s="10">
        <f t="shared" ca="1" si="489"/>
        <v>13492492.798713122</v>
      </c>
      <c r="H692" s="10">
        <f t="shared" ca="1" si="490"/>
        <v>40309474.521088287</v>
      </c>
      <c r="I692" s="10">
        <f t="shared" ca="1" si="491"/>
        <v>17912154.249750931</v>
      </c>
      <c r="J692" s="10">
        <f t="shared" ca="1" si="524"/>
        <v>83403344.477013454</v>
      </c>
      <c r="K692" s="82">
        <f t="shared" ca="1" si="501"/>
        <v>2249832.832292099</v>
      </c>
      <c r="L692" s="82">
        <f t="shared" ca="1" si="502"/>
        <v>2596909.4377209195</v>
      </c>
      <c r="M692" s="82">
        <f t="shared" ca="1" si="503"/>
        <v>7778311.98309422</v>
      </c>
      <c r="N692" s="82">
        <f t="shared" ca="1" si="504"/>
        <v>3496312.733215793</v>
      </c>
      <c r="O692" s="82">
        <f t="shared" ca="1" si="525"/>
        <v>16121366.986323033</v>
      </c>
      <c r="P692" s="10">
        <f ca="1">IF(IF($A692&gt;='key variables'!$B$26,K692*SUMPRODUCT(Z692:AC692,'control variables'!$O$3:$R$3)/J692+F$65*'key variables'!$B$25/scenario!J$65,K692*SUMPRODUCT(Z692:AC692,'control variables'!$O$7:$R$7)/J692+F$65*'key variables'!$B$25/scenario!J$65)&lt;'key variables'!$B$28,0,IF($A692&gt;='key variables'!$B$26,K692*SUMPRODUCT(Z692:AC692,'control variables'!$O$3:$R$3)/J692+F$65*'key variables'!$B$25/scenario!J$65,K692*SUMPRODUCT(Z692:AC692,'control variables'!$O$7:$R$7)/J692+F$65*'key variables'!$B$25/scenario!J$65))</f>
        <v>4.4266330153913289E-31</v>
      </c>
      <c r="Q692" s="10">
        <f ca="1">IF(IF($A692&gt;='key variables'!$B$26,L692*SUMPRODUCT(Z692:AC692,'control variables'!$O$4:$R$4)/J692+G$65*'key variables'!$B$25/scenario!J$65,L692*SUMPRODUCT(Z692:AC692,'control variables'!$O$7:$R$7)/J692+G$65*'key variables'!$B$25/scenario!J$65)&lt;'key variables'!$B$28,0,IF($A692&gt;='key variables'!$B$26,L692*SUMPRODUCT(Z692:AC692,'control variables'!$O$4:$R$4)/J692+G$65*'key variables'!$B$25/scenario!J$65,L692*SUMPRODUCT(Z692:AC692,'control variables'!$O$7:$R$7)/J692+G$65*'key variables'!$B$25/scenario!J$65))</f>
        <v>5.1095196451930296E-31</v>
      </c>
      <c r="R692" s="10">
        <f ca="1">IF(IF($A692&gt;='key variables'!$B$26,M692*SUMPRODUCT(Z692:AC692,'control variables'!$O$5:$R$5)/J692+H$65*'key variables'!$B$25/scenario!J$65,M692*SUMPRODUCT(Z692:AC692,'control variables'!$O$7:$R$7)/J692+H$65*'key variables'!$B$25/scenario!J$65)&lt;'key variables'!$B$28,0,IF($A692&gt;='key variables'!$B$26,M692*SUMPRODUCT(Z692:AC692,'control variables'!$O$5:$R$5)/J692+H$65*'key variables'!$B$25/scenario!J$65,M692*SUMPRODUCT(Z692:AC692,'control variables'!$O$7:$R$7)/J692+H$65*'key variables'!$B$25/scenario!J$65))</f>
        <v>1.5304129326488801E-30</v>
      </c>
      <c r="S692" s="10">
        <f ca="1">IF(IF($A692&gt;='key variables'!$B$26,N692*SUMPRODUCT(Z692:AC692,'control variables'!$O$6:$R$6)/J692+I$65*'key variables'!$B$25/scenario!J$65,N692*SUMPRODUCT(Z692:AC692,'control variables'!$O$7:$R$7)/J692+I$65*'key variables'!$B$25/scenario!J$65)&lt;'key variables'!$B$28,0,IF($A692&gt;='key variables'!$B$26,N692*SUMPRODUCT(Z692:AC692,'control variables'!$O$6:$R$6)/J692+I$65*'key variables'!$B$25/scenario!J$65,N692*SUMPRODUCT(Z692:AC692,'control variables'!$O$7:$R$7)/J692+I$65*'key variables'!$B$25/scenario!J$65))</f>
        <v>6.8791303757526184E-31</v>
      </c>
      <c r="T692" s="10">
        <f t="shared" ca="1" si="498"/>
        <v>3.1719412362825777E-30</v>
      </c>
      <c r="U692" s="82">
        <f ca="1">SUMPRODUCT(P662:P691,'control variables'!AD$7:AD$36)</f>
        <v>9.3852809096493275E-31</v>
      </c>
      <c r="V692" s="82">
        <f ca="1">SUMPRODUCT(Q662:Q691,'control variables'!AE$7:AE$36)</f>
        <v>1.0833126897299172E-30</v>
      </c>
      <c r="W692" s="82">
        <f ca="1">SUMPRODUCT(R662:R691,'control variables'!AF$7:AF$36)</f>
        <v>3.2447585401204101E-30</v>
      </c>
      <c r="X692" s="82">
        <f ca="1">SUMPRODUCT(S662:S691,'control variables'!AG$7:AG$36)</f>
        <v>1.4585029020037774E-30</v>
      </c>
      <c r="Y692" s="82">
        <f t="shared" ca="1" si="492"/>
        <v>6.7251022228190365E-30</v>
      </c>
      <c r="Z692" s="10">
        <f ca="1">IF($A692&gt;='key variables'!$B$26,SUMPRODUCT(P662:P691,'control variables'!V$7:V$36)*$E692,SUMPRODUCT(P662:P691,'control variables'!Z$7:Z$36)*$E692)</f>
        <v>2.2901035536826412E-30</v>
      </c>
      <c r="AA692" s="10">
        <f ca="1">IF($A692&gt;='key variables'!$B$26,SUMPRODUCT(Q662:Q691,'control variables'!W$7:W$36)*$E692,SUMPRODUCT(Q662:Q691,'control variables'!AA$7:AA$36)*$E692)</f>
        <v>2.6433926319129005E-30</v>
      </c>
      <c r="AB692" s="10">
        <f ca="1">IF($A692&gt;='key variables'!$B$26,SUMPRODUCT(R662:R691,'control variables'!X$7:X$36)*$E692,SUMPRODUCT(R662:R691,'control variables'!AB$7:AB$36)*$E692)</f>
        <v>7.917539320460783E-30</v>
      </c>
      <c r="AC692" s="10">
        <f ca="1">IF($A692&gt;='key variables'!$B$26,SUMPRODUCT(S662:S691,'control variables'!Y$7:Y$36)*$E692,SUMPRODUCT(S662:S691,'control variables'!AC$7:AC$36)*$E692)</f>
        <v>3.5588947321770636E-30</v>
      </c>
      <c r="AD692" s="10">
        <f t="shared" ca="1" si="493"/>
        <v>1.6409930238233387E-29</v>
      </c>
      <c r="AE692" s="82">
        <f ca="1">SUMPRODUCT(P662:P691,'control variables'!AL$7:AL$36)</f>
        <v>3.1180919049658605E-30</v>
      </c>
      <c r="AF692" s="82">
        <f ca="1">SUMPRODUCT(Q662:Q691,'control variables'!AM$7:AM$36)</f>
        <v>3.5897022481850839E-30</v>
      </c>
      <c r="AG692" s="82">
        <f ca="1">SUMPRODUCT(R662:R691,'control variables'!AN$7:AN$36)</f>
        <v>1.023518452441315E-29</v>
      </c>
      <c r="AH692" s="82">
        <f ca="1">SUMPRODUCT(S662:S691,'control variables'!AO$7:AO$36)</f>
        <v>4.4317333738939093E-30</v>
      </c>
      <c r="AI692" s="82">
        <f t="shared" ca="1" si="505"/>
        <v>2.1374712051458005E-29</v>
      </c>
      <c r="AJ692" s="10">
        <f ca="1">SUMPRODUCT(P662:P691,'control variables'!AP$7:AP$36)</f>
        <v>2.9793489428507139E-33</v>
      </c>
      <c r="AK692" s="10">
        <f ca="1">SUMPRODUCT(Q662:Q691,'control variables'!AQ$7:AQ$36)</f>
        <v>8.5974158578599964E-33</v>
      </c>
      <c r="AL692" s="10">
        <f ca="1">SUMPRODUCT(R662:R691,'control variables'!AR$7:AR$36)</f>
        <v>3.0901369983633597E-31</v>
      </c>
      <c r="AM692" s="10">
        <f ca="1">SUMPRODUCT(S662:S691,'control variables'!AS$7:AS$36)</f>
        <v>2.3150021406189407E-31</v>
      </c>
      <c r="AN692" s="10">
        <f t="shared" ca="1" si="526"/>
        <v>5.5209067869894075E-31</v>
      </c>
      <c r="AO692" s="82">
        <f ca="1">SUMPRODUCT(P662:P691,'control variables'!AX$7:AX$36)</f>
        <v>4.0514598929406078E-33</v>
      </c>
      <c r="AP692" s="82">
        <f ca="1">SUMPRODUCT(Q662:Q691,'control variables'!AY$7:AY$36)</f>
        <v>9.3529388330654954E-33</v>
      </c>
      <c r="AQ692" s="82">
        <f ca="1">SUMPRODUCT(R662:R691,'control variables'!AZ$7:AZ$36)</f>
        <v>8.404229482822512E-32</v>
      </c>
      <c r="AR692" s="82">
        <f ca="1">SUMPRODUCT(S662:S691,'control variables'!BA$7:BA$36)</f>
        <v>6.2960992516808721E-32</v>
      </c>
      <c r="AS692" s="82">
        <f t="shared" ca="1" si="527"/>
        <v>1.6040768607103994E-31</v>
      </c>
      <c r="AT692" s="10">
        <f ca="1">SUMPRODUCT(P662:P691,'control variables'!AT$7:AT$36)</f>
        <v>-3.5755714552671835E-33</v>
      </c>
      <c r="AU692" s="10">
        <f ca="1">SUMPRODUCT(Q662:Q691,'control variables'!AU$7:AU$36)</f>
        <v>3.8787084282360206E-33</v>
      </c>
      <c r="AV692" s="10">
        <f ca="1">SUMPRODUCT(R662:R691,'control variables'!AV$7:AV$36)</f>
        <v>1.6702029317564791E-30</v>
      </c>
      <c r="AW692" s="10">
        <f ca="1">SUMPRODUCT(S662:S691,'control variables'!AW$7:AW$36)</f>
        <v>1.2512465836731899E-30</v>
      </c>
      <c r="AX692" s="10">
        <f t="shared" ca="1" si="506"/>
        <v>2.9217526524026377E-30</v>
      </c>
      <c r="AY692" s="82">
        <f ca="1">SUMPRODUCT(P662:P691,'control variables'!BB$7:BB$36)</f>
        <v>1.2959531352904107E-32</v>
      </c>
      <c r="AZ692" s="82">
        <f ca="1">SUMPRODUCT(Q662:Q691,'control variables'!BC$7:BC$36)</f>
        <v>3.3046781839538992E-32</v>
      </c>
      <c r="BA692" s="82">
        <f ca="1">SUMPRODUCT(R662:R691,'control variables'!BD$7:BD$36)</f>
        <v>2.3133763079910811E-31</v>
      </c>
      <c r="BB692" s="82">
        <f ca="1">SUMPRODUCT(S662:S691,'control variables'!BE$7:BE$36)</f>
        <v>3.2874728743175795E-32</v>
      </c>
      <c r="BC692" s="82">
        <f t="shared" ca="1" si="528"/>
        <v>3.10218672734727E-31</v>
      </c>
      <c r="BD692" s="10">
        <f ca="1">SUMPRODUCT(P662:P691,'control variables'!BF$7:BF$36)</f>
        <v>2.7110210792618522E-33</v>
      </c>
      <c r="BE692" s="10">
        <f ca="1">SUMPRODUCT(Q662:Q691,'control variables'!BG$7:BG$36)</f>
        <v>3.1292441489632454E-33</v>
      </c>
      <c r="BF692" s="10">
        <f ca="1">SUMPRODUCT(R662:R691,'control variables'!BH$7:BH$36)</f>
        <v>9.3727709208333349E-32</v>
      </c>
      <c r="BG692" s="10">
        <f ca="1">SUMPRODUCT(S662:S691,'control variables'!BI$7:BI$36)</f>
        <v>2.1065070665234691E-31</v>
      </c>
      <c r="BH692" s="10">
        <f t="shared" ca="1" si="529"/>
        <v>3.1021868108890533E-31</v>
      </c>
      <c r="BI692" s="82">
        <f t="shared" ca="1" si="507"/>
        <v>3.1274758648634974E-30</v>
      </c>
      <c r="BJ692" s="82">
        <f t="shared" ca="1" si="508"/>
        <v>3.6266277384528588E-30</v>
      </c>
      <c r="BK692" s="82">
        <f t="shared" ca="1" si="509"/>
        <v>1.2136725086968737E-29</v>
      </c>
      <c r="BL692" s="82">
        <f t="shared" ca="1" si="510"/>
        <v>5.7158546863102749E-30</v>
      </c>
      <c r="BM692" s="82">
        <f t="shared" ca="1" si="500"/>
        <v>2.460668337659537E-29</v>
      </c>
      <c r="BN692" s="10">
        <f ca="1">BN691+BI692-INDIRECT(ADDRESS(MAX($D692-'key variables'!$B$9*30,34),scenario!BI$4),TRUE)</f>
        <v>9439390.0751690175</v>
      </c>
      <c r="BO692" s="10">
        <f ca="1">BO691+BJ692-INDIRECT(ADDRESS(MAX($D692-'key variables'!$B$9*30,34),scenario!BJ$4),TRUE)</f>
        <v>10895583.360992203</v>
      </c>
      <c r="BP692" s="10">
        <f ca="1">BP691+BK692-INDIRECT(ADDRESS(MAX($D692-'key variables'!$B$9*30,34),scenario!BK$4),TRUE)</f>
        <v>32531162.537994072</v>
      </c>
      <c r="BQ692" s="10">
        <f ca="1">BQ691+BL692-INDIRECT(ADDRESS(MAX($D692-'key variables'!$B$9*30,34),scenario!BL$4),TRUE)</f>
        <v>14415841.516535141</v>
      </c>
      <c r="BR692" s="10">
        <f t="shared" ca="1" si="530"/>
        <v>67281977.490690395</v>
      </c>
      <c r="BS692" s="82">
        <f t="shared" ca="1" si="511"/>
        <v>-2.3433848477536824E-9</v>
      </c>
      <c r="BT692" s="82">
        <f t="shared" ca="1" si="512"/>
        <v>-3.4288309057018498E-10</v>
      </c>
      <c r="BU692" s="82">
        <f t="shared" ca="1" si="513"/>
        <v>-4.2578247660364599E-9</v>
      </c>
      <c r="BV692" s="82">
        <f t="shared" ca="1" si="514"/>
        <v>-2.9943922343414556E-9</v>
      </c>
      <c r="BW692" s="82">
        <f t="shared" ca="1" si="531"/>
        <v>-9.9384849387017825E-9</v>
      </c>
      <c r="BX692" s="10">
        <f t="shared" ca="1" si="515"/>
        <v>-1.8625994260191893E-12</v>
      </c>
      <c r="BY692" s="10">
        <f t="shared" ca="1" si="516"/>
        <v>2.8902850229962428E-12</v>
      </c>
      <c r="BZ692" s="10">
        <f t="shared" ca="1" si="517"/>
        <v>-3.5034723983035463E-11</v>
      </c>
      <c r="CA692" s="10">
        <f t="shared" ca="1" si="518"/>
        <v>-2.0257049910634696E-11</v>
      </c>
      <c r="CB692" s="10">
        <v>0</v>
      </c>
      <c r="CC692" s="82">
        <f t="shared" ca="1" si="519"/>
        <v>3.9725652202851362E-13</v>
      </c>
      <c r="CD692" s="82">
        <f t="shared" ca="1" si="520"/>
        <v>3.4270724516460853E-13</v>
      </c>
      <c r="CE692" s="82">
        <f t="shared" ca="1" si="521"/>
        <v>1.8915613015532971E-10</v>
      </c>
      <c r="CF692" s="82">
        <f t="shared" ca="1" si="522"/>
        <v>3.7028113764059381E-11</v>
      </c>
      <c r="CG692" s="82">
        <f t="shared" ca="1" si="532"/>
        <v>2.269242076865822E-10</v>
      </c>
      <c r="CH692" s="13" t="str">
        <f t="shared" ca="1" si="485"/>
        <v/>
      </c>
      <c r="CI692" s="81">
        <f t="shared" ca="1" si="494"/>
        <v>0.1131775965863165</v>
      </c>
      <c r="CJ692" s="81">
        <f t="shared" ca="1" si="495"/>
        <v>0.13063724757458739</v>
      </c>
      <c r="CK692" s="81">
        <f t="shared" ca="1" si="496"/>
        <v>0.39004625943939081</v>
      </c>
      <c r="CL692" s="81">
        <f t="shared" ca="1" si="497"/>
        <v>0.17284488538116416</v>
      </c>
      <c r="CM692" s="89">
        <f t="shared" ca="1" si="486"/>
        <v>0.80670598898145884</v>
      </c>
    </row>
    <row r="693" spans="1:91" x14ac:dyDescent="0.3">
      <c r="A693">
        <v>628</v>
      </c>
      <c r="B693" s="3">
        <f t="shared" si="499"/>
        <v>1.9333333333333333</v>
      </c>
      <c r="C693" s="3">
        <f t="shared" si="487"/>
        <v>20.933333333333334</v>
      </c>
      <c r="D693" s="4">
        <f t="shared" ca="1" si="523"/>
        <v>693</v>
      </c>
      <c r="E693" s="58">
        <f>(0.5*(COS(B693*2*PI())+1)*('key variables'!$B$4-'key variables'!$B$6)+'key variables'!$B$6)/'key variables'!$B$4</f>
        <v>1</v>
      </c>
      <c r="F693" s="10">
        <f t="shared" ca="1" si="488"/>
        <v>11689222.907461114</v>
      </c>
      <c r="G693" s="10">
        <f t="shared" ca="1" si="489"/>
        <v>13492492.798713122</v>
      </c>
      <c r="H693" s="10">
        <f t="shared" ca="1" si="490"/>
        <v>40309474.521088287</v>
      </c>
      <c r="I693" s="10">
        <f t="shared" ca="1" si="491"/>
        <v>17912154.249750931</v>
      </c>
      <c r="J693" s="10">
        <f t="shared" ca="1" si="524"/>
        <v>83403344.477013454</v>
      </c>
      <c r="K693" s="82">
        <f t="shared" ca="1" si="501"/>
        <v>2249832.832292099</v>
      </c>
      <c r="L693" s="82">
        <f t="shared" ca="1" si="502"/>
        <v>2596909.4377209195</v>
      </c>
      <c r="M693" s="82">
        <f t="shared" ca="1" si="503"/>
        <v>7778311.98309422</v>
      </c>
      <c r="N693" s="82">
        <f t="shared" ca="1" si="504"/>
        <v>3496312.733215793</v>
      </c>
      <c r="O693" s="82">
        <f t="shared" ca="1" si="525"/>
        <v>16121366.986323033</v>
      </c>
      <c r="P693" s="10">
        <f ca="1">IF(IF($A693&gt;='key variables'!$B$26,K693*SUMPRODUCT(Z693:AC693,'control variables'!$O$3:$R$3)/J693+F$65*'key variables'!$B$25/scenario!J$65,K693*SUMPRODUCT(Z693:AC693,'control variables'!$O$7:$R$7)/J693+F$65*'key variables'!$B$25/scenario!J$65)&lt;'key variables'!$B$28,0,IF($A693&gt;='key variables'!$B$26,K693*SUMPRODUCT(Z693:AC693,'control variables'!$O$3:$R$3)/J693+F$65*'key variables'!$B$25/scenario!J$65,K693*SUMPRODUCT(Z693:AC693,'control variables'!$O$7:$R$7)/J693+F$65*'key variables'!$B$25/scenario!J$65))</f>
        <v>3.8088929545853585E-31</v>
      </c>
      <c r="Q693" s="10">
        <f ca="1">IF(IF($A693&gt;='key variables'!$B$26,L693*SUMPRODUCT(Z693:AC693,'control variables'!$O$4:$R$4)/J693+G$65*'key variables'!$B$25/scenario!J$65,L693*SUMPRODUCT(Z693:AC693,'control variables'!$O$7:$R$7)/J693+G$65*'key variables'!$B$25/scenario!J$65)&lt;'key variables'!$B$28,0,IF($A693&gt;='key variables'!$B$26,L693*SUMPRODUCT(Z693:AC693,'control variables'!$O$4:$R$4)/J693+G$65*'key variables'!$B$25/scenario!J$65,L693*SUMPRODUCT(Z693:AC693,'control variables'!$O$7:$R$7)/J693+G$65*'key variables'!$B$25/scenario!J$65))</f>
        <v>4.3964822270614048E-31</v>
      </c>
      <c r="R693" s="10">
        <f ca="1">IF(IF($A693&gt;='key variables'!$B$26,M693*SUMPRODUCT(Z693:AC693,'control variables'!$O$5:$R$5)/J693+H$65*'key variables'!$B$25/scenario!J$65,M693*SUMPRODUCT(Z693:AC693,'control variables'!$O$7:$R$7)/J693+H$65*'key variables'!$B$25/scenario!J$65)&lt;'key variables'!$B$28,0,IF($A693&gt;='key variables'!$B$26,M693*SUMPRODUCT(Z693:AC693,'control variables'!$O$5:$R$5)/J693+H$65*'key variables'!$B$25/scenario!J$65,M693*SUMPRODUCT(Z693:AC693,'control variables'!$O$7:$R$7)/J693+H$65*'key variables'!$B$25/scenario!J$65))</f>
        <v>1.3168426242936059E-30</v>
      </c>
      <c r="S693" s="10">
        <f ca="1">IF(IF($A693&gt;='key variables'!$B$26,N693*SUMPRODUCT(Z693:AC693,'control variables'!$O$6:$R$6)/J693+I$65*'key variables'!$B$25/scenario!J$65,N693*SUMPRODUCT(Z693:AC693,'control variables'!$O$7:$R$7)/J693+I$65*'key variables'!$B$25/scenario!J$65)&lt;'key variables'!$B$28,0,IF($A693&gt;='key variables'!$B$26,N693*SUMPRODUCT(Z693:AC693,'control variables'!$O$6:$R$6)/J693+I$65*'key variables'!$B$25/scenario!J$65,N693*SUMPRODUCT(Z693:AC693,'control variables'!$O$7:$R$7)/J693+I$65*'key variables'!$B$25/scenario!J$65))</f>
        <v>5.9191424115743975E-31</v>
      </c>
      <c r="T693" s="10">
        <f t="shared" ca="1" si="498"/>
        <v>2.7292943836157219E-30</v>
      </c>
      <c r="U693" s="82">
        <f ca="1">SUMPRODUCT(P663:P692,'control variables'!AD$7:AD$36)</f>
        <v>8.0755577002372271E-31</v>
      </c>
      <c r="V693" s="82">
        <f ca="1">SUMPRODUCT(Q663:Q692,'control variables'!AE$7:AE$36)</f>
        <v>9.3213556605627598E-31</v>
      </c>
      <c r="W693" s="82">
        <f ca="1">SUMPRODUCT(R663:R692,'control variables'!AF$7:AF$36)</f>
        <v>2.7919499763869023E-30</v>
      </c>
      <c r="X693" s="82">
        <f ca="1">SUMPRODUCT(S663:S692,'control variables'!AG$7:AG$36)</f>
        <v>1.2549676940394351E-30</v>
      </c>
      <c r="Y693" s="82">
        <f t="shared" ca="1" si="492"/>
        <v>5.7866090065063361E-30</v>
      </c>
      <c r="Z693" s="10">
        <f ca="1">IF($A693&gt;='key variables'!$B$26,SUMPRODUCT(P663:P692,'control variables'!V$7:V$36)*$E693,SUMPRODUCT(P663:P692,'control variables'!Z$7:Z$36)*$E693)</f>
        <v>1.9705178316259368E-30</v>
      </c>
      <c r="AA693" s="10">
        <f ca="1">IF($A693&gt;='key variables'!$B$26,SUMPRODUCT(Q663:Q692,'control variables'!W$7:W$36)*$E693,SUMPRODUCT(Q663:Q692,'control variables'!AA$7:AA$36)*$E693)</f>
        <v>2.2745051457593698E-30</v>
      </c>
      <c r="AB693" s="10">
        <f ca="1">IF($A693&gt;='key variables'!$B$26,SUMPRODUCT(R663:R692,'control variables'!X$7:X$36)*$E693,SUMPRODUCT(R663:R692,'control variables'!AB$7:AB$36)*$E693)</f>
        <v>6.8126405849547571E-30</v>
      </c>
      <c r="AC693" s="10">
        <f ca="1">IF($A693&gt;='key variables'!$B$26,SUMPRODUCT(S663:S692,'control variables'!Y$7:Y$36)*$E693,SUMPRODUCT(S663:S692,'control variables'!AC$7:AC$36)*$E693)</f>
        <v>3.062248219892658E-30</v>
      </c>
      <c r="AD693" s="10">
        <f t="shared" ca="1" si="493"/>
        <v>1.411991178223272E-29</v>
      </c>
      <c r="AE693" s="82">
        <f ca="1">SUMPRODUCT(P663:P692,'control variables'!AL$7:AL$36)</f>
        <v>2.6829597681307184E-30</v>
      </c>
      <c r="AF693" s="82">
        <f ca="1">SUMPRODUCT(Q663:Q692,'control variables'!AM$7:AM$36)</f>
        <v>3.0887565232155722E-30</v>
      </c>
      <c r="AG693" s="82">
        <f ca="1">SUMPRODUCT(R663:R692,'control variables'!AN$7:AN$36)</f>
        <v>8.8068566082548764E-30</v>
      </c>
      <c r="AH693" s="82">
        <f ca="1">SUMPRODUCT(S663:S692,'control variables'!AO$7:AO$36)</f>
        <v>3.8132815541143437E-30</v>
      </c>
      <c r="AI693" s="82">
        <f t="shared" ca="1" si="505"/>
        <v>1.8391854453715512E-29</v>
      </c>
      <c r="AJ693" s="10">
        <f ca="1">SUMPRODUCT(P663:P692,'control variables'!AP$7:AP$36)</f>
        <v>2.5635784936809858E-33</v>
      </c>
      <c r="AK693" s="10">
        <f ca="1">SUMPRODUCT(Q663:Q692,'control variables'!AQ$7:AQ$36)</f>
        <v>7.3976398257510562E-33</v>
      </c>
      <c r="AL693" s="10">
        <f ca="1">SUMPRODUCT(R663:R692,'control variables'!AR$7:AR$36)</f>
        <v>2.6589059903646071E-31</v>
      </c>
      <c r="AM693" s="10">
        <f ca="1">SUMPRODUCT(S663:S692,'control variables'!AS$7:AS$36)</f>
        <v>1.9919418014989893E-31</v>
      </c>
      <c r="AN693" s="10">
        <f t="shared" ca="1" si="526"/>
        <v>4.750459975057917E-31</v>
      </c>
      <c r="AO693" s="82">
        <f ca="1">SUMPRODUCT(P663:P692,'control variables'!AX$7:AX$36)</f>
        <v>3.4860755315273016E-33</v>
      </c>
      <c r="AP693" s="82">
        <f ca="1">SUMPRODUCT(Q663:Q692,'control variables'!AY$7:AY$36)</f>
        <v>8.0477289854536666E-33</v>
      </c>
      <c r="AQ693" s="82">
        <f ca="1">SUMPRODUCT(R663:R692,'control variables'!AZ$7:AZ$36)</f>
        <v>7.2314127587582166E-32</v>
      </c>
      <c r="AR693" s="82">
        <f ca="1">SUMPRODUCT(S663:S692,'control variables'!BA$7:BA$36)</f>
        <v>5.417473731776566E-32</v>
      </c>
      <c r="AS693" s="82">
        <f t="shared" ca="1" si="527"/>
        <v>1.380226694223288E-31</v>
      </c>
      <c r="AT693" s="10">
        <f ca="1">SUMPRODUCT(P663:P692,'control variables'!AT$7:AT$36)</f>
        <v>-3.0765976933779605E-33</v>
      </c>
      <c r="AU693" s="10">
        <f ca="1">SUMPRODUCT(Q663:Q692,'control variables'!AU$7:AU$36)</f>
        <v>3.3374316673262762E-33</v>
      </c>
      <c r="AV693" s="10">
        <f ca="1">SUMPRODUCT(R663:R692,'control variables'!AV$7:AV$36)</f>
        <v>1.4371248209137286E-30</v>
      </c>
      <c r="AW693" s="10">
        <f ca="1">SUMPRODUCT(S663:S692,'control variables'!AW$7:AW$36)</f>
        <v>1.0766341552215829E-30</v>
      </c>
      <c r="AX693" s="10">
        <f t="shared" ca="1" si="506"/>
        <v>2.5140198101092598E-30</v>
      </c>
      <c r="AY693" s="82">
        <f ca="1">SUMPRODUCT(P663:P692,'control variables'!BB$7:BB$36)</f>
        <v>1.115101872985077E-32</v>
      </c>
      <c r="AZ693" s="82">
        <f ca="1">SUMPRODUCT(Q663:Q692,'control variables'!BC$7:BC$36)</f>
        <v>2.8435077875822497E-32</v>
      </c>
      <c r="BA693" s="82">
        <f ca="1">SUMPRODUCT(R663:R692,'control variables'!BD$7:BD$36)</f>
        <v>1.990542855071748E-31</v>
      </c>
      <c r="BB693" s="82">
        <f ca="1">SUMPRODUCT(S663:S692,'control variables'!BE$7:BE$36)</f>
        <v>2.828703492212071E-32</v>
      </c>
      <c r="BC693" s="82">
        <f t="shared" ca="1" si="528"/>
        <v>2.6692741703496876E-31</v>
      </c>
      <c r="BD693" s="10">
        <f ca="1">SUMPRODUCT(P663:P692,'control variables'!BF$7:BF$36)</f>
        <v>2.3326959909776958E-33</v>
      </c>
      <c r="BE693" s="10">
        <f ca="1">SUMPRODUCT(Q663:Q692,'control variables'!BG$7:BG$36)</f>
        <v>2.6925557078532482E-33</v>
      </c>
      <c r="BF693" s="10">
        <f ca="1">SUMPRODUCT(R663:R692,'control variables'!BH$7:BH$36)</f>
        <v>8.0647934900355905E-32</v>
      </c>
      <c r="BG693" s="10">
        <f ca="1">SUMPRODUCT(S663:S692,'control variables'!BI$7:BI$36)</f>
        <v>1.812542376241282E-31</v>
      </c>
      <c r="BH693" s="10">
        <f t="shared" ca="1" si="529"/>
        <v>2.6692742422331507E-31</v>
      </c>
      <c r="BI693" s="82">
        <f t="shared" ca="1" si="507"/>
        <v>2.6910341891671914E-30</v>
      </c>
      <c r="BJ693" s="82">
        <f t="shared" ca="1" si="508"/>
        <v>3.1205290327587208E-30</v>
      </c>
      <c r="BK693" s="82">
        <f t="shared" ca="1" si="509"/>
        <v>1.0443035714675779E-29</v>
      </c>
      <c r="BL693" s="82">
        <f t="shared" ca="1" si="510"/>
        <v>4.9182027442580472E-30</v>
      </c>
      <c r="BM693" s="82">
        <f t="shared" ca="1" si="500"/>
        <v>2.1172801680859736E-29</v>
      </c>
      <c r="BN693" s="10">
        <f ca="1">BN692+BI693-INDIRECT(ADDRESS(MAX($D693-'key variables'!$B$9*30,34),scenario!BI$4),TRUE)</f>
        <v>9439390.0751690175</v>
      </c>
      <c r="BO693" s="10">
        <f ca="1">BO692+BJ693-INDIRECT(ADDRESS(MAX($D693-'key variables'!$B$9*30,34),scenario!BJ$4),TRUE)</f>
        <v>10895583.360992203</v>
      </c>
      <c r="BP693" s="10">
        <f ca="1">BP692+BK693-INDIRECT(ADDRESS(MAX($D693-'key variables'!$B$9*30,34),scenario!BK$4),TRUE)</f>
        <v>32531162.537994072</v>
      </c>
      <c r="BQ693" s="10">
        <f ca="1">BQ692+BL693-INDIRECT(ADDRESS(MAX($D693-'key variables'!$B$9*30,34),scenario!BL$4),TRUE)</f>
        <v>14415841.516535141</v>
      </c>
      <c r="BR693" s="10">
        <f t="shared" ca="1" si="530"/>
        <v>67281977.490690395</v>
      </c>
      <c r="BS693" s="82">
        <f t="shared" ca="1" si="511"/>
        <v>-2.3433848477536824E-9</v>
      </c>
      <c r="BT693" s="82">
        <f t="shared" ca="1" si="512"/>
        <v>-3.4288309057018498E-10</v>
      </c>
      <c r="BU693" s="82">
        <f t="shared" ca="1" si="513"/>
        <v>-4.2578247660364599E-9</v>
      </c>
      <c r="BV693" s="82">
        <f t="shared" ca="1" si="514"/>
        <v>-2.9943922343414556E-9</v>
      </c>
      <c r="BW693" s="82">
        <f t="shared" ca="1" si="531"/>
        <v>-9.9384849387017825E-9</v>
      </c>
      <c r="BX693" s="10">
        <f t="shared" ca="1" si="515"/>
        <v>-1.8625994260191893E-12</v>
      </c>
      <c r="BY693" s="10">
        <f t="shared" ca="1" si="516"/>
        <v>2.8902850229962428E-12</v>
      </c>
      <c r="BZ693" s="10">
        <f t="shared" ca="1" si="517"/>
        <v>-3.5034723983035463E-11</v>
      </c>
      <c r="CA693" s="10">
        <f t="shared" ca="1" si="518"/>
        <v>-2.0257049910634696E-11</v>
      </c>
      <c r="CB693" s="10">
        <v>0</v>
      </c>
      <c r="CC693" s="82">
        <f t="shared" ca="1" si="519"/>
        <v>3.9725652202851362E-13</v>
      </c>
      <c r="CD693" s="82">
        <f t="shared" ca="1" si="520"/>
        <v>3.4270724516460853E-13</v>
      </c>
      <c r="CE693" s="82">
        <f t="shared" ca="1" si="521"/>
        <v>1.8915613015532971E-10</v>
      </c>
      <c r="CF693" s="82">
        <f t="shared" ca="1" si="522"/>
        <v>3.7028113764059381E-11</v>
      </c>
      <c r="CG693" s="82">
        <f t="shared" ca="1" si="532"/>
        <v>2.269242076865822E-10</v>
      </c>
      <c r="CH693" s="13" t="str">
        <f t="shared" ca="1" si="485"/>
        <v/>
      </c>
      <c r="CI693" s="81">
        <f t="shared" ca="1" si="494"/>
        <v>0.1131775965863165</v>
      </c>
      <c r="CJ693" s="81">
        <f t="shared" ca="1" si="495"/>
        <v>0.13063724757458739</v>
      </c>
      <c r="CK693" s="81">
        <f t="shared" ca="1" si="496"/>
        <v>0.39004625943939081</v>
      </c>
      <c r="CL693" s="81">
        <f t="shared" ca="1" si="497"/>
        <v>0.17284488538116416</v>
      </c>
      <c r="CM693" s="89">
        <f t="shared" ca="1" si="486"/>
        <v>0.80670598898145884</v>
      </c>
    </row>
    <row r="694" spans="1:91" x14ac:dyDescent="0.3">
      <c r="A694">
        <v>629</v>
      </c>
      <c r="B694" s="3">
        <f t="shared" si="499"/>
        <v>1.9361111111111111</v>
      </c>
      <c r="C694" s="3">
        <f t="shared" si="487"/>
        <v>20.966666666666665</v>
      </c>
      <c r="D694" s="4">
        <f t="shared" ca="1" si="523"/>
        <v>694</v>
      </c>
      <c r="E694" s="58">
        <f>(0.5*(COS(B694*2*PI())+1)*('key variables'!$B$4-'key variables'!$B$6)+'key variables'!$B$6)/'key variables'!$B$4</f>
        <v>1</v>
      </c>
      <c r="F694" s="10">
        <f t="shared" ca="1" si="488"/>
        <v>11689222.907461114</v>
      </c>
      <c r="G694" s="10">
        <f t="shared" ca="1" si="489"/>
        <v>13492492.798713122</v>
      </c>
      <c r="H694" s="10">
        <f t="shared" ca="1" si="490"/>
        <v>40309474.521088287</v>
      </c>
      <c r="I694" s="10">
        <f t="shared" ca="1" si="491"/>
        <v>17912154.249750931</v>
      </c>
      <c r="J694" s="10">
        <f t="shared" ca="1" si="524"/>
        <v>83403344.477013454</v>
      </c>
      <c r="K694" s="82">
        <f t="shared" ca="1" si="501"/>
        <v>2249832.832292099</v>
      </c>
      <c r="L694" s="82">
        <f t="shared" ca="1" si="502"/>
        <v>2596909.4377209195</v>
      </c>
      <c r="M694" s="82">
        <f t="shared" ca="1" si="503"/>
        <v>7778311.98309422</v>
      </c>
      <c r="N694" s="82">
        <f t="shared" ca="1" si="504"/>
        <v>3496312.733215793</v>
      </c>
      <c r="O694" s="82">
        <f t="shared" ca="1" si="525"/>
        <v>16121366.986323033</v>
      </c>
      <c r="P694" s="10">
        <f ca="1">IF(IF($A694&gt;='key variables'!$B$26,K694*SUMPRODUCT(Z694:AC694,'control variables'!$O$3:$R$3)/J694+F$65*'key variables'!$B$25/scenario!J$65,K694*SUMPRODUCT(Z694:AC694,'control variables'!$O$7:$R$7)/J694+F$65*'key variables'!$B$25/scenario!J$65)&lt;'key variables'!$B$28,0,IF($A694&gt;='key variables'!$B$26,K694*SUMPRODUCT(Z694:AC694,'control variables'!$O$3:$R$3)/J694+F$65*'key variables'!$B$25/scenario!J$65,K694*SUMPRODUCT(Z694:AC694,'control variables'!$O$7:$R$7)/J694+F$65*'key variables'!$B$25/scenario!J$65))</f>
        <v>3.2773589970180666E-31</v>
      </c>
      <c r="Q694" s="10">
        <f ca="1">IF(IF($A694&gt;='key variables'!$B$26,L694*SUMPRODUCT(Z694:AC694,'control variables'!$O$4:$R$4)/J694+G$65*'key variables'!$B$25/scenario!J$65,L694*SUMPRODUCT(Z694:AC694,'control variables'!$O$7:$R$7)/J694+G$65*'key variables'!$B$25/scenario!J$65)&lt;'key variables'!$B$28,0,IF($A694&gt;='key variables'!$B$26,L694*SUMPRODUCT(Z694:AC694,'control variables'!$O$4:$R$4)/J694+G$65*'key variables'!$B$25/scenario!J$65,L694*SUMPRODUCT(Z694:AC694,'control variables'!$O$7:$R$7)/J694+G$65*'key variables'!$B$25/scenario!J$65))</f>
        <v>3.7829497320851552E-31</v>
      </c>
      <c r="R694" s="10">
        <f ca="1">IF(IF($A694&gt;='key variables'!$B$26,M694*SUMPRODUCT(Z694:AC694,'control variables'!$O$5:$R$5)/J694+H$65*'key variables'!$B$25/scenario!J$65,M694*SUMPRODUCT(Z694:AC694,'control variables'!$O$7:$R$7)/J694+H$65*'key variables'!$B$25/scenario!J$65)&lt;'key variables'!$B$28,0,IF($A694&gt;='key variables'!$B$26,M694*SUMPRODUCT(Z694:AC694,'control variables'!$O$5:$R$5)/J694+H$65*'key variables'!$B$25/scenario!J$65,M694*SUMPRODUCT(Z694:AC694,'control variables'!$O$7:$R$7)/J694+H$65*'key variables'!$B$25/scenario!J$65))</f>
        <v>1.1330762176421814E-30</v>
      </c>
      <c r="S694" s="10">
        <f ca="1">IF(IF($A694&gt;='key variables'!$B$26,N694*SUMPRODUCT(Z694:AC694,'control variables'!$O$6:$R$6)/J694+I$65*'key variables'!$B$25/scenario!J$65,N694*SUMPRODUCT(Z694:AC694,'control variables'!$O$7:$R$7)/J694+I$65*'key variables'!$B$25/scenario!J$65)&lt;'key variables'!$B$28,0,IF($A694&gt;='key variables'!$B$26,N694*SUMPRODUCT(Z694:AC694,'control variables'!$O$6:$R$6)/J694+I$65*'key variables'!$B$25/scenario!J$65,N694*SUMPRODUCT(Z694:AC694,'control variables'!$O$7:$R$7)/J694+I$65*'key variables'!$B$25/scenario!J$65))</f>
        <v>5.0931215102411254E-31</v>
      </c>
      <c r="T694" s="10">
        <f t="shared" ca="1" si="498"/>
        <v>2.3484192415766161E-30</v>
      </c>
      <c r="U694" s="82">
        <f ca="1">SUMPRODUCT(P664:P693,'control variables'!AD$7:AD$36)</f>
        <v>6.9486073776237656E-31</v>
      </c>
      <c r="V694" s="82">
        <f ca="1">SUMPRODUCT(Q664:Q693,'control variables'!AE$7:AE$36)</f>
        <v>8.0205532690997592E-31</v>
      </c>
      <c r="W694" s="82">
        <f ca="1">SUMPRODUCT(R664:R693,'control variables'!AF$7:AF$36)</f>
        <v>2.4023311979194485E-30</v>
      </c>
      <c r="X694" s="82">
        <f ca="1">SUMPRODUCT(S664:S693,'control variables'!AG$7:AG$36)</f>
        <v>1.079835981758354E-30</v>
      </c>
      <c r="Y694" s="82">
        <f t="shared" ca="1" si="492"/>
        <v>4.9790832443501552E-30</v>
      </c>
      <c r="Z694" s="10">
        <f ca="1">IF($A694&gt;='key variables'!$B$26,SUMPRODUCT(P664:P693,'control variables'!V$7:V$36)*$E694,SUMPRODUCT(P664:P693,'control variables'!Z$7:Z$36)*$E694)</f>
        <v>1.6955305442462432E-30</v>
      </c>
      <c r="AA694" s="10">
        <f ca="1">IF($A694&gt;='key variables'!$B$26,SUMPRODUCT(Q664:Q693,'control variables'!W$7:W$36)*$E694,SUMPRODUCT(Q664:Q693,'control variables'!AA$7:AA$36)*$E694)</f>
        <v>1.9570961935919912E-30</v>
      </c>
      <c r="AB694" s="10">
        <f ca="1">IF($A694&gt;='key variables'!$B$26,SUMPRODUCT(R664:R693,'control variables'!X$7:X$36)*$E694,SUMPRODUCT(R664:R693,'control variables'!AB$7:AB$36)*$E694)</f>
        <v>5.8619313225048338E-30</v>
      </c>
      <c r="AC694" s="10">
        <f ca="1">IF($A694&gt;='key variables'!$B$26,SUMPRODUCT(S664:S693,'control variables'!Y$7:Y$36)*$E694,SUMPRODUCT(S664:S693,'control variables'!AC$7:AC$36)*$E694)</f>
        <v>2.6349091124983591E-30</v>
      </c>
      <c r="AD694" s="10">
        <f t="shared" ca="1" si="493"/>
        <v>1.2149467172841427E-29</v>
      </c>
      <c r="AE694" s="82">
        <f ca="1">SUMPRODUCT(P664:P693,'control variables'!AL$7:AL$36)</f>
        <v>2.3085506575172142E-30</v>
      </c>
      <c r="AF694" s="82">
        <f ca="1">SUMPRODUCT(Q664:Q693,'control variables'!AM$7:AM$36)</f>
        <v>2.6577181615913376E-30</v>
      </c>
      <c r="AG694" s="82">
        <f ca="1">SUMPRODUCT(R664:R693,'control variables'!AN$7:AN$36)</f>
        <v>7.5778529574492119E-30</v>
      </c>
      <c r="AH694" s="82">
        <f ca="1">SUMPRODUCT(S664:S693,'control variables'!AO$7:AO$36)</f>
        <v>3.281135164088688E-30</v>
      </c>
      <c r="AI694" s="82">
        <f t="shared" ca="1" si="505"/>
        <v>1.5825256940646451E-29</v>
      </c>
      <c r="AJ694" s="10">
        <f ca="1">SUMPRODUCT(P664:P693,'control variables'!AP$7:AP$36)</f>
        <v>2.2058291322450744E-33</v>
      </c>
      <c r="AK694" s="10">
        <f ca="1">SUMPRODUCT(Q664:Q693,'control variables'!AQ$7:AQ$36)</f>
        <v>6.3652934668161852E-33</v>
      </c>
      <c r="AL694" s="10">
        <f ca="1">SUMPRODUCT(R664:R693,'control variables'!AR$7:AR$36)</f>
        <v>2.2878536030412843E-31</v>
      </c>
      <c r="AM694" s="10">
        <f ca="1">SUMPRODUCT(S664:S693,'control variables'!AS$7:AS$36)</f>
        <v>1.7139647825544546E-31</v>
      </c>
      <c r="AN694" s="10">
        <f t="shared" ca="1" si="526"/>
        <v>4.0875296115863516E-31</v>
      </c>
      <c r="AO694" s="82">
        <f ca="1">SUMPRODUCT(P664:P693,'control variables'!AX$7:AX$36)</f>
        <v>2.9995909950111199E-33</v>
      </c>
      <c r="AP694" s="82">
        <f ca="1">SUMPRODUCT(Q664:Q693,'control variables'!AY$7:AY$36)</f>
        <v>6.9246621815106643E-33</v>
      </c>
      <c r="AQ694" s="82">
        <f ca="1">SUMPRODUCT(R664:R693,'control variables'!AZ$7:AZ$36)</f>
        <v>6.2222635155803374E-32</v>
      </c>
      <c r="AR694" s="82">
        <f ca="1">SUMPRODUCT(S664:S693,'control variables'!BA$7:BA$36)</f>
        <v>4.6614610826939877E-32</v>
      </c>
      <c r="AS694" s="82">
        <f t="shared" ca="1" si="527"/>
        <v>1.1876149915926503E-31</v>
      </c>
      <c r="AT694" s="10">
        <f ca="1">SUMPRODUCT(P664:P693,'control variables'!AT$7:AT$36)</f>
        <v>-2.6472561058610667E-33</v>
      </c>
      <c r="AU694" s="10">
        <f ca="1">SUMPRODUCT(Q664:Q693,'control variables'!AU$7:AU$36)</f>
        <v>2.8716904970188376E-33</v>
      </c>
      <c r="AV694" s="10">
        <f ca="1">SUMPRODUCT(R664:R693,'control variables'!AV$7:AV$36)</f>
        <v>1.2365729406990697E-30</v>
      </c>
      <c r="AW694" s="10">
        <f ca="1">SUMPRODUCT(S664:S693,'control variables'!AW$7:AW$36)</f>
        <v>9.2638902620368313E-31</v>
      </c>
      <c r="AX694" s="10">
        <f t="shared" ca="1" si="506"/>
        <v>2.1631864012939106E-30</v>
      </c>
      <c r="AY694" s="82">
        <f ca="1">SUMPRODUCT(P664:P693,'control variables'!BB$7:BB$36)</f>
        <v>9.594885442027822E-33</v>
      </c>
      <c r="AZ694" s="82">
        <f ca="1">SUMPRODUCT(Q664:Q693,'control variables'!BC$7:BC$36)</f>
        <v>2.446694076688255E-32</v>
      </c>
      <c r="BA694" s="82">
        <f ca="1">SUMPRODUCT(R664:R693,'control variables'!BD$7:BD$36)</f>
        <v>1.7127610601830641E-31</v>
      </c>
      <c r="BB694" s="82">
        <f ca="1">SUMPRODUCT(S664:S693,'control variables'!BE$7:BE$36)</f>
        <v>2.43395573218646E-32</v>
      </c>
      <c r="BC694" s="82">
        <f t="shared" ca="1" si="528"/>
        <v>2.2967748954908134E-31</v>
      </c>
      <c r="BD694" s="10">
        <f ca="1">SUMPRODUCT(P664:P693,'control variables'!BF$7:BF$36)</f>
        <v>2.0071664613559559E-33</v>
      </c>
      <c r="BE694" s="10">
        <f ca="1">SUMPRODUCT(Q664:Q693,'control variables'!BG$7:BG$36)</f>
        <v>2.3168074764300737E-33</v>
      </c>
      <c r="BF694" s="10">
        <f ca="1">SUMPRODUCT(R664:R693,'control variables'!BH$7:BH$36)</f>
        <v>6.9393453212806855E-32</v>
      </c>
      <c r="BG694" s="10">
        <f ca="1">SUMPRODUCT(S664:S693,'control variables'!BI$7:BI$36)</f>
        <v>1.5596006858369547E-31</v>
      </c>
      <c r="BH694" s="10">
        <f t="shared" ca="1" si="529"/>
        <v>2.2967749573428836E-31</v>
      </c>
      <c r="BI694" s="82">
        <f t="shared" ca="1" si="507"/>
        <v>2.3154982868533807E-30</v>
      </c>
      <c r="BJ694" s="82">
        <f t="shared" ca="1" si="508"/>
        <v>2.6850567928552391E-30</v>
      </c>
      <c r="BK694" s="82">
        <f t="shared" ca="1" si="509"/>
        <v>8.9857020041665878E-30</v>
      </c>
      <c r="BL694" s="82">
        <f t="shared" ca="1" si="510"/>
        <v>4.2318637476142361E-30</v>
      </c>
      <c r="BM694" s="82">
        <f t="shared" ca="1" si="500"/>
        <v>1.8218120831489444E-29</v>
      </c>
      <c r="BN694" s="10">
        <f ca="1">BN693+BI694-INDIRECT(ADDRESS(MAX($D694-'key variables'!$B$9*30,34),scenario!BI$4),TRUE)</f>
        <v>9439390.0751690175</v>
      </c>
      <c r="BO694" s="10">
        <f ca="1">BO693+BJ694-INDIRECT(ADDRESS(MAX($D694-'key variables'!$B$9*30,34),scenario!BJ$4),TRUE)</f>
        <v>10895583.360992203</v>
      </c>
      <c r="BP694" s="10">
        <f ca="1">BP693+BK694-INDIRECT(ADDRESS(MAX($D694-'key variables'!$B$9*30,34),scenario!BK$4),TRUE)</f>
        <v>32531162.537994072</v>
      </c>
      <c r="BQ694" s="10">
        <f ca="1">BQ693+BL694-INDIRECT(ADDRESS(MAX($D694-'key variables'!$B$9*30,34),scenario!BL$4),TRUE)</f>
        <v>14415841.516535141</v>
      </c>
      <c r="BR694" s="10">
        <f t="shared" ca="1" si="530"/>
        <v>67281977.490690395</v>
      </c>
      <c r="BS694" s="82">
        <f t="shared" ca="1" si="511"/>
        <v>-2.3433848477536824E-9</v>
      </c>
      <c r="BT694" s="82">
        <f t="shared" ca="1" si="512"/>
        <v>-3.4288309057018498E-10</v>
      </c>
      <c r="BU694" s="82">
        <f t="shared" ca="1" si="513"/>
        <v>-4.2578247660364599E-9</v>
      </c>
      <c r="BV694" s="82">
        <f t="shared" ca="1" si="514"/>
        <v>-2.9943922343414556E-9</v>
      </c>
      <c r="BW694" s="82">
        <f t="shared" ca="1" si="531"/>
        <v>-9.9384849387017825E-9</v>
      </c>
      <c r="BX694" s="10">
        <f t="shared" ca="1" si="515"/>
        <v>-1.8625994260191893E-12</v>
      </c>
      <c r="BY694" s="10">
        <f t="shared" ca="1" si="516"/>
        <v>2.8902850229962428E-12</v>
      </c>
      <c r="BZ694" s="10">
        <f t="shared" ca="1" si="517"/>
        <v>-3.5034723983035463E-11</v>
      </c>
      <c r="CA694" s="10">
        <f t="shared" ca="1" si="518"/>
        <v>-2.0257049910634696E-11</v>
      </c>
      <c r="CB694" s="10">
        <v>0</v>
      </c>
      <c r="CC694" s="82">
        <f t="shared" ca="1" si="519"/>
        <v>3.9725652202851362E-13</v>
      </c>
      <c r="CD694" s="82">
        <f t="shared" ca="1" si="520"/>
        <v>3.4270724516460853E-13</v>
      </c>
      <c r="CE694" s="82">
        <f t="shared" ca="1" si="521"/>
        <v>1.8915613015532971E-10</v>
      </c>
      <c r="CF694" s="82">
        <f t="shared" ca="1" si="522"/>
        <v>3.7028113764059381E-11</v>
      </c>
      <c r="CG694" s="82">
        <f t="shared" ca="1" si="532"/>
        <v>2.269242076865822E-10</v>
      </c>
      <c r="CH694" s="13" t="str">
        <f t="shared" ca="1" si="485"/>
        <v/>
      </c>
      <c r="CI694" s="81">
        <f t="shared" ca="1" si="494"/>
        <v>0.1131775965863165</v>
      </c>
      <c r="CJ694" s="81">
        <f t="shared" ca="1" si="495"/>
        <v>0.13063724757458739</v>
      </c>
      <c r="CK694" s="81">
        <f t="shared" ca="1" si="496"/>
        <v>0.39004625943939081</v>
      </c>
      <c r="CL694" s="81">
        <f t="shared" ca="1" si="497"/>
        <v>0.17284488538116416</v>
      </c>
      <c r="CM694" s="89">
        <f t="shared" ca="1" si="486"/>
        <v>0.80670598898145884</v>
      </c>
    </row>
    <row r="695" spans="1:91" x14ac:dyDescent="0.3">
      <c r="A695">
        <v>630</v>
      </c>
      <c r="B695" s="3">
        <f t="shared" si="499"/>
        <v>1.9388888888888889</v>
      </c>
      <c r="C695" s="3">
        <f t="shared" si="487"/>
        <v>21</v>
      </c>
      <c r="D695" s="4">
        <f t="shared" ca="1" si="523"/>
        <v>695</v>
      </c>
      <c r="E695" s="58">
        <f>(0.5*(COS(B695*2*PI())+1)*('key variables'!$B$4-'key variables'!$B$6)+'key variables'!$B$6)/'key variables'!$B$4</f>
        <v>1</v>
      </c>
      <c r="F695" s="10">
        <f t="shared" ca="1" si="488"/>
        <v>11689222.907461114</v>
      </c>
      <c r="G695" s="10">
        <f t="shared" ca="1" si="489"/>
        <v>13492492.798713122</v>
      </c>
      <c r="H695" s="10">
        <f t="shared" ca="1" si="490"/>
        <v>40309474.521088287</v>
      </c>
      <c r="I695" s="10">
        <f t="shared" ca="1" si="491"/>
        <v>17912154.249750931</v>
      </c>
      <c r="J695" s="10">
        <f t="shared" ca="1" si="524"/>
        <v>83403344.477013454</v>
      </c>
      <c r="K695" s="82">
        <f t="shared" ca="1" si="501"/>
        <v>2249832.832292099</v>
      </c>
      <c r="L695" s="82">
        <f t="shared" ca="1" si="502"/>
        <v>2596909.4377209195</v>
      </c>
      <c r="M695" s="82">
        <f t="shared" ca="1" si="503"/>
        <v>7778311.98309422</v>
      </c>
      <c r="N695" s="82">
        <f t="shared" ca="1" si="504"/>
        <v>3496312.733215793</v>
      </c>
      <c r="O695" s="82">
        <f t="shared" ca="1" si="525"/>
        <v>16121366.986323033</v>
      </c>
      <c r="P695" s="10">
        <f ca="1">IF(IF($A695&gt;='key variables'!$B$26,K695*SUMPRODUCT(Z695:AC695,'control variables'!$O$3:$R$3)/J695+F$65*'key variables'!$B$25/scenario!J$65,K695*SUMPRODUCT(Z695:AC695,'control variables'!$O$7:$R$7)/J695+F$65*'key variables'!$B$25/scenario!J$65)&lt;'key variables'!$B$28,0,IF($A695&gt;='key variables'!$B$26,K695*SUMPRODUCT(Z695:AC695,'control variables'!$O$3:$R$3)/J695+F$65*'key variables'!$B$25/scenario!J$65,K695*SUMPRODUCT(Z695:AC695,'control variables'!$O$7:$R$7)/J695+F$65*'key variables'!$B$25/scenario!J$65))</f>
        <v>2.8200010143116643E-31</v>
      </c>
      <c r="Q695" s="10">
        <f ca="1">IF(IF($A695&gt;='key variables'!$B$26,L695*SUMPRODUCT(Z695:AC695,'control variables'!$O$4:$R$4)/J695+G$65*'key variables'!$B$25/scenario!J$65,L695*SUMPRODUCT(Z695:AC695,'control variables'!$O$7:$R$7)/J695+G$65*'key variables'!$B$25/scenario!J$65)&lt;'key variables'!$B$28,0,IF($A695&gt;='key variables'!$B$26,L695*SUMPRODUCT(Z695:AC695,'control variables'!$O$4:$R$4)/J695+G$65*'key variables'!$B$25/scenario!J$65,L695*SUMPRODUCT(Z695:AC695,'control variables'!$O$7:$R$7)/J695+G$65*'key variables'!$B$25/scenario!J$65))</f>
        <v>3.255036171281962E-31</v>
      </c>
      <c r="R695" s="10">
        <f ca="1">IF(IF($A695&gt;='key variables'!$B$26,M695*SUMPRODUCT(Z695:AC695,'control variables'!$O$5:$R$5)/J695+H$65*'key variables'!$B$25/scenario!J$65,M695*SUMPRODUCT(Z695:AC695,'control variables'!$O$7:$R$7)/J695+H$65*'key variables'!$B$25/scenario!J$65)&lt;'key variables'!$B$28,0,IF($A695&gt;='key variables'!$B$26,M695*SUMPRODUCT(Z695:AC695,'control variables'!$O$5:$R$5)/J695+H$65*'key variables'!$B$25/scenario!J$65,M695*SUMPRODUCT(Z695:AC695,'control variables'!$O$7:$R$7)/J695+H$65*'key variables'!$B$25/scenario!J$65))</f>
        <v>9.7495455516183168E-31</v>
      </c>
      <c r="S695" s="10">
        <f ca="1">IF(IF($A695&gt;='key variables'!$B$26,N695*SUMPRODUCT(Z695:AC695,'control variables'!$O$6:$R$6)/J695+I$65*'key variables'!$B$25/scenario!J$65,N695*SUMPRODUCT(Z695:AC695,'control variables'!$O$7:$R$7)/J695+I$65*'key variables'!$B$25/scenario!J$65)&lt;'key variables'!$B$28,0,IF($A695&gt;='key variables'!$B$26,N695*SUMPRODUCT(Z695:AC695,'control variables'!$O$6:$R$6)/J695+I$65*'key variables'!$B$25/scenario!J$65,N695*SUMPRODUCT(Z695:AC695,'control variables'!$O$7:$R$7)/J695+I$65*'key variables'!$B$25/scenario!J$65))</f>
        <v>4.3823724645241716E-31</v>
      </c>
      <c r="T695" s="10">
        <f t="shared" ca="1" si="498"/>
        <v>2.0206955201736116E-30</v>
      </c>
      <c r="U695" s="82">
        <f ca="1">SUMPRODUCT(P665:P694,'control variables'!AD$7:AD$36)</f>
        <v>5.978923844101696E-31</v>
      </c>
      <c r="V695" s="82">
        <f ca="1">SUMPRODUCT(Q665:Q694,'control variables'!AE$7:AE$36)</f>
        <v>6.9012788573913378E-31</v>
      </c>
      <c r="W695" s="82">
        <f ca="1">SUMPRODUCT(R665:R694,'control variables'!AF$7:AF$36)</f>
        <v>2.0670840213139018E-30</v>
      </c>
      <c r="X695" s="82">
        <f ca="1">SUMPRODUCT(S665:S694,'control variables'!AG$7:AG$36)</f>
        <v>9.2914403537099122E-31</v>
      </c>
      <c r="Y695" s="82">
        <f t="shared" ca="1" si="492"/>
        <v>4.2842483268341965E-30</v>
      </c>
      <c r="Z695" s="10">
        <f ca="1">IF($A695&gt;='key variables'!$B$26,SUMPRODUCT(P665:P694,'control variables'!V$7:V$36)*$E695,SUMPRODUCT(P665:P694,'control variables'!Z$7:Z$36)*$E695)</f>
        <v>1.4589179454924564E-30</v>
      </c>
      <c r="AA695" s="10">
        <f ca="1">IF($A695&gt;='key variables'!$B$26,SUMPRODUCT(Q665:Q694,'control variables'!W$7:W$36)*$E695,SUMPRODUCT(Q665:Q694,'control variables'!AA$7:AA$36)*$E695)</f>
        <v>1.6839819061800787E-30</v>
      </c>
      <c r="AB695" s="10">
        <f ca="1">IF($A695&gt;='key variables'!$B$26,SUMPRODUCT(R665:R694,'control variables'!X$7:X$36)*$E695,SUMPRODUCT(R665:R694,'control variables'!AB$7:AB$36)*$E695)</f>
        <v>5.0438942728976303E-30</v>
      </c>
      <c r="AC695" s="10">
        <f ca="1">IF($A695&gt;='key variables'!$B$26,SUMPRODUCT(S665:S694,'control variables'!Y$7:Y$36)*$E695,SUMPRODUCT(S665:S694,'control variables'!AC$7:AC$36)*$E695)</f>
        <v>2.2672055080401863E-30</v>
      </c>
      <c r="AD695" s="10">
        <f t="shared" ca="1" si="493"/>
        <v>1.0453999632610351E-29</v>
      </c>
      <c r="AE695" s="82">
        <f ca="1">SUMPRODUCT(P665:P694,'control variables'!AL$7:AL$36)</f>
        <v>1.9863906278536132E-30</v>
      </c>
      <c r="AF695" s="82">
        <f ca="1">SUMPRODUCT(Q665:Q694,'control variables'!AM$7:AM$36)</f>
        <v>2.2868315366919782E-30</v>
      </c>
      <c r="AG695" s="82">
        <f ca="1">SUMPRODUCT(R665:R694,'control variables'!AN$7:AN$36)</f>
        <v>6.5203577166110597E-30</v>
      </c>
      <c r="AH695" s="82">
        <f ca="1">SUMPRODUCT(S665:S694,'control variables'!AO$7:AO$36)</f>
        <v>2.823250214347136E-30</v>
      </c>
      <c r="AI695" s="82">
        <f t="shared" ca="1" si="505"/>
        <v>1.3616830095503787E-29</v>
      </c>
      <c r="AJ695" s="10">
        <f ca="1">SUMPRODUCT(P665:P694,'control variables'!AP$7:AP$36)</f>
        <v>1.8980039708768708E-33</v>
      </c>
      <c r="AK695" s="10">
        <f ca="1">SUMPRODUCT(Q665:Q694,'control variables'!AQ$7:AQ$36)</f>
        <v>5.4770118406757206E-33</v>
      </c>
      <c r="AL695" s="10">
        <f ca="1">SUMPRODUCT(R665:R694,'control variables'!AR$7:AR$36)</f>
        <v>1.9685818633366681E-31</v>
      </c>
      <c r="AM695" s="10">
        <f ca="1">SUMPRODUCT(S665:S694,'control variables'!AS$7:AS$36)</f>
        <v>1.4747796715879242E-31</v>
      </c>
      <c r="AN695" s="10">
        <f t="shared" ca="1" si="526"/>
        <v>3.5171116930401184E-31</v>
      </c>
      <c r="AO695" s="82">
        <f ca="1">SUMPRODUCT(P665:P694,'control variables'!AX$7:AX$36)</f>
        <v>2.5809957518074316E-33</v>
      </c>
      <c r="AP695" s="82">
        <f ca="1">SUMPRODUCT(Q665:Q694,'control variables'!AY$7:AY$36)</f>
        <v>5.9583202186251225E-33</v>
      </c>
      <c r="AQ695" s="82">
        <f ca="1">SUMPRODUCT(R665:R694,'control variables'!AZ$7:AZ$36)</f>
        <v>5.3539418297525891E-32</v>
      </c>
      <c r="AR695" s="82">
        <f ca="1">SUMPRODUCT(S665:S694,'control variables'!BA$7:BA$36)</f>
        <v>4.0109505834825494E-32</v>
      </c>
      <c r="AS695" s="82">
        <f t="shared" ca="1" si="527"/>
        <v>1.0218824010278393E-31</v>
      </c>
      <c r="AT695" s="10">
        <f ca="1">SUMPRODUCT(P665:P694,'control variables'!AT$7:AT$36)</f>
        <v>-2.2778294689301029E-33</v>
      </c>
      <c r="AU695" s="10">
        <f ca="1">SUMPRODUCT(Q665:Q694,'control variables'!AU$7:AU$36)</f>
        <v>2.4709438672267768E-33</v>
      </c>
      <c r="AV695" s="10">
        <f ca="1">SUMPRODUCT(R665:R694,'control variables'!AV$7:AV$36)</f>
        <v>1.0640082304729316E-30</v>
      </c>
      <c r="AW695" s="10">
        <f ca="1">SUMPRODUCT(S665:S694,'control variables'!AW$7:AW$36)</f>
        <v>7.971107211381217E-31</v>
      </c>
      <c r="AX695" s="10">
        <f t="shared" ca="1" si="506"/>
        <v>1.8613120660093499E-30</v>
      </c>
      <c r="AY695" s="82">
        <f ca="1">SUMPRODUCT(P665:P694,'control variables'!BB$7:BB$36)</f>
        <v>8.2559117580165206E-33</v>
      </c>
      <c r="AZ695" s="82">
        <f ca="1">SUMPRODUCT(Q665:Q694,'control variables'!BC$7:BC$36)</f>
        <v>2.1052560260407707E-32</v>
      </c>
      <c r="BA695" s="82">
        <f ca="1">SUMPRODUCT(R665:R694,'control variables'!BD$7:BD$36)</f>
        <v>1.4737439296044069E-31</v>
      </c>
      <c r="BB695" s="82">
        <f ca="1">SUMPRODUCT(S665:S694,'control variables'!BE$7:BE$36)</f>
        <v>2.0942953273658941E-32</v>
      </c>
      <c r="BC695" s="82">
        <f t="shared" ca="1" si="528"/>
        <v>1.9762581825252387E-31</v>
      </c>
      <c r="BD695" s="10">
        <f ca="1">SUMPRODUCT(P665:P694,'control variables'!BF$7:BF$36)</f>
        <v>1.7270648293538009E-33</v>
      </c>
      <c r="BE695" s="10">
        <f ca="1">SUMPRODUCT(Q665:Q694,'control variables'!BG$7:BG$36)</f>
        <v>1.9934952013014523E-33</v>
      </c>
      <c r="BF695" s="10">
        <f ca="1">SUMPRODUCT(R665:R694,'control variables'!BH$7:BH$36)</f>
        <v>5.970954314884463E-32</v>
      </c>
      <c r="BG695" s="10">
        <f ca="1">SUMPRODUCT(S665:S694,'control variables'!BI$7:BI$36)</f>
        <v>1.3419572039508058E-31</v>
      </c>
      <c r="BH695" s="10">
        <f t="shared" ca="1" si="529"/>
        <v>1.9762582357458047E-31</v>
      </c>
      <c r="BI695" s="82">
        <f t="shared" ca="1" si="507"/>
        <v>1.9923687101426997E-30</v>
      </c>
      <c r="BJ695" s="82">
        <f t="shared" ca="1" si="508"/>
        <v>2.3103550408196127E-30</v>
      </c>
      <c r="BK695" s="82">
        <f t="shared" ca="1" si="509"/>
        <v>7.7317403400444311E-30</v>
      </c>
      <c r="BL695" s="82">
        <f t="shared" ca="1" si="510"/>
        <v>3.641303888758916E-30</v>
      </c>
      <c r="BM695" s="82">
        <f t="shared" ca="1" si="500"/>
        <v>1.567576797976566E-29</v>
      </c>
      <c r="BN695" s="10">
        <f ca="1">BN694+BI695-INDIRECT(ADDRESS(MAX($D695-'key variables'!$B$9*30,34),scenario!BI$4),TRUE)</f>
        <v>9439390.0751690175</v>
      </c>
      <c r="BO695" s="10">
        <f ca="1">BO694+BJ695-INDIRECT(ADDRESS(MAX($D695-'key variables'!$B$9*30,34),scenario!BJ$4),TRUE)</f>
        <v>10895583.360992203</v>
      </c>
      <c r="BP695" s="10">
        <f ca="1">BP694+BK695-INDIRECT(ADDRESS(MAX($D695-'key variables'!$B$9*30,34),scenario!BK$4),TRUE)</f>
        <v>32531162.537994072</v>
      </c>
      <c r="BQ695" s="10">
        <f ca="1">BQ694+BL695-INDIRECT(ADDRESS(MAX($D695-'key variables'!$B$9*30,34),scenario!BL$4),TRUE)</f>
        <v>14415841.516535141</v>
      </c>
      <c r="BR695" s="10">
        <f t="shared" ca="1" si="530"/>
        <v>67281977.490690395</v>
      </c>
      <c r="BS695" s="82">
        <f t="shared" ca="1" si="511"/>
        <v>-2.3433848477536824E-9</v>
      </c>
      <c r="BT695" s="82">
        <f t="shared" ca="1" si="512"/>
        <v>-3.4288309057018498E-10</v>
      </c>
      <c r="BU695" s="82">
        <f t="shared" ca="1" si="513"/>
        <v>-4.2578247660364599E-9</v>
      </c>
      <c r="BV695" s="82">
        <f t="shared" ca="1" si="514"/>
        <v>-2.9943922343414556E-9</v>
      </c>
      <c r="BW695" s="82">
        <f t="shared" ca="1" si="531"/>
        <v>-9.9384849387017825E-9</v>
      </c>
      <c r="BX695" s="10">
        <f t="shared" ca="1" si="515"/>
        <v>-1.8625994260191893E-12</v>
      </c>
      <c r="BY695" s="10">
        <f t="shared" ca="1" si="516"/>
        <v>2.8902850229962428E-12</v>
      </c>
      <c r="BZ695" s="10">
        <f t="shared" ca="1" si="517"/>
        <v>-3.5034723983035463E-11</v>
      </c>
      <c r="CA695" s="10">
        <f t="shared" ca="1" si="518"/>
        <v>-2.0257049910634696E-11</v>
      </c>
      <c r="CB695" s="10">
        <v>0</v>
      </c>
      <c r="CC695" s="82">
        <f t="shared" ca="1" si="519"/>
        <v>3.9725652202851362E-13</v>
      </c>
      <c r="CD695" s="82">
        <f t="shared" ca="1" si="520"/>
        <v>3.4270724516460853E-13</v>
      </c>
      <c r="CE695" s="82">
        <f t="shared" ca="1" si="521"/>
        <v>1.8915613015532971E-10</v>
      </c>
      <c r="CF695" s="82">
        <f t="shared" ca="1" si="522"/>
        <v>3.7028113764059381E-11</v>
      </c>
      <c r="CG695" s="82">
        <f t="shared" ca="1" si="532"/>
        <v>2.269242076865822E-10</v>
      </c>
      <c r="CH695" s="13" t="str">
        <f t="shared" ca="1" si="485"/>
        <v/>
      </c>
      <c r="CI695" s="81">
        <f t="shared" ca="1" si="494"/>
        <v>0.1131775965863165</v>
      </c>
      <c r="CJ695" s="81">
        <f t="shared" ca="1" si="495"/>
        <v>0.13063724757458739</v>
      </c>
      <c r="CK695" s="81">
        <f t="shared" ca="1" si="496"/>
        <v>0.39004625943939081</v>
      </c>
      <c r="CL695" s="81">
        <f t="shared" ca="1" si="497"/>
        <v>0.17284488538116416</v>
      </c>
      <c r="CM695" s="89">
        <f t="shared" ca="1" si="486"/>
        <v>0.80670598898145884</v>
      </c>
    </row>
    <row r="696" spans="1:91" x14ac:dyDescent="0.3">
      <c r="A696">
        <v>631</v>
      </c>
      <c r="B696" s="3">
        <f t="shared" si="499"/>
        <v>1.9416666666666667</v>
      </c>
      <c r="C696" s="3">
        <f t="shared" si="487"/>
        <v>21.033333333333335</v>
      </c>
      <c r="D696" s="4">
        <f t="shared" ca="1" si="523"/>
        <v>696</v>
      </c>
      <c r="E696" s="58">
        <f>(0.5*(COS(B696*2*PI())+1)*('key variables'!$B$4-'key variables'!$B$6)+'key variables'!$B$6)/'key variables'!$B$4</f>
        <v>1</v>
      </c>
      <c r="F696" s="10">
        <f t="shared" ca="1" si="488"/>
        <v>11689222.907461114</v>
      </c>
      <c r="G696" s="10">
        <f t="shared" ca="1" si="489"/>
        <v>13492492.798713122</v>
      </c>
      <c r="H696" s="10">
        <f t="shared" ca="1" si="490"/>
        <v>40309474.521088287</v>
      </c>
      <c r="I696" s="10">
        <f t="shared" ca="1" si="491"/>
        <v>17912154.249750931</v>
      </c>
      <c r="J696" s="10">
        <f t="shared" ca="1" si="524"/>
        <v>83403344.477013454</v>
      </c>
      <c r="K696" s="82">
        <f t="shared" ca="1" si="501"/>
        <v>2249832.832292099</v>
      </c>
      <c r="L696" s="82">
        <f t="shared" ca="1" si="502"/>
        <v>2596909.4377209195</v>
      </c>
      <c r="M696" s="82">
        <f t="shared" ca="1" si="503"/>
        <v>7778311.98309422</v>
      </c>
      <c r="N696" s="82">
        <f t="shared" ca="1" si="504"/>
        <v>3496312.733215793</v>
      </c>
      <c r="O696" s="82">
        <f t="shared" ca="1" si="525"/>
        <v>16121366.986323033</v>
      </c>
      <c r="P696" s="10">
        <f ca="1">IF(IF($A696&gt;='key variables'!$B$26,K696*SUMPRODUCT(Z696:AC696,'control variables'!$O$3:$R$3)/J696+F$65*'key variables'!$B$25/scenario!J$65,K696*SUMPRODUCT(Z696:AC696,'control variables'!$O$7:$R$7)/J696+F$65*'key variables'!$B$25/scenario!J$65)&lt;'key variables'!$B$28,0,IF($A696&gt;='key variables'!$B$26,K696*SUMPRODUCT(Z696:AC696,'control variables'!$O$3:$R$3)/J696+F$65*'key variables'!$B$25/scenario!J$65,K696*SUMPRODUCT(Z696:AC696,'control variables'!$O$7:$R$7)/J696+F$65*'key variables'!$B$25/scenario!J$65))</f>
        <v>2.4264676918074532E-31</v>
      </c>
      <c r="Q696" s="10">
        <f ca="1">IF(IF($A696&gt;='key variables'!$B$26,L696*SUMPRODUCT(Z696:AC696,'control variables'!$O$4:$R$4)/J696+G$65*'key variables'!$B$25/scenario!J$65,L696*SUMPRODUCT(Z696:AC696,'control variables'!$O$7:$R$7)/J696+G$65*'key variables'!$B$25/scenario!J$65)&lt;'key variables'!$B$28,0,IF($A696&gt;='key variables'!$B$26,L696*SUMPRODUCT(Z696:AC696,'control variables'!$O$4:$R$4)/J696+G$65*'key variables'!$B$25/scenario!J$65,L696*SUMPRODUCT(Z696:AC696,'control variables'!$O$7:$R$7)/J696+G$65*'key variables'!$B$25/scenario!J$65))</f>
        <v>2.800793356171256E-31</v>
      </c>
      <c r="R696" s="10">
        <f ca="1">IF(IF($A696&gt;='key variables'!$B$26,M696*SUMPRODUCT(Z696:AC696,'control variables'!$O$5:$R$5)/J696+H$65*'key variables'!$B$25/scenario!J$65,M696*SUMPRODUCT(Z696:AC696,'control variables'!$O$7:$R$7)/J696+H$65*'key variables'!$B$25/scenario!J$65)&lt;'key variables'!$B$28,0,IF($A696&gt;='key variables'!$B$26,M696*SUMPRODUCT(Z696:AC696,'control variables'!$O$5:$R$5)/J696+H$65*'key variables'!$B$25/scenario!J$65,M696*SUMPRODUCT(Z696:AC696,'control variables'!$O$7:$R$7)/J696+H$65*'key variables'!$B$25/scenario!J$65))</f>
        <v>8.3889889297012753E-31</v>
      </c>
      <c r="S696" s="10">
        <f ca="1">IF(IF($A696&gt;='key variables'!$B$26,N696*SUMPRODUCT(Z696:AC696,'control variables'!$O$6:$R$6)/J696+I$65*'key variables'!$B$25/scenario!J$65,N696*SUMPRODUCT(Z696:AC696,'control variables'!$O$7:$R$7)/J696+I$65*'key variables'!$B$25/scenario!J$65)&lt;'key variables'!$B$28,0,IF($A696&gt;='key variables'!$B$26,N696*SUMPRODUCT(Z696:AC696,'control variables'!$O$6:$R$6)/J696+I$65*'key variables'!$B$25/scenario!J$65,N696*SUMPRODUCT(Z696:AC696,'control variables'!$O$7:$R$7)/J696+I$65*'key variables'!$B$25/scenario!J$65))</f>
        <v>3.770808997822325E-31</v>
      </c>
      <c r="T696" s="10">
        <f t="shared" ca="1" si="498"/>
        <v>1.7387058975502308E-30</v>
      </c>
      <c r="U696" s="82">
        <f ca="1">SUMPRODUCT(P666:P695,'control variables'!AD$7:AD$36)</f>
        <v>5.1445603976249515E-31</v>
      </c>
      <c r="V696" s="82">
        <f ca="1">SUMPRODUCT(Q666:Q695,'control variables'!AE$7:AE$36)</f>
        <v>5.9382000554710463E-31</v>
      </c>
      <c r="W696" s="82">
        <f ca="1">SUMPRODUCT(R666:R695,'control variables'!AF$7:AF$36)</f>
        <v>1.7786208474800494E-30</v>
      </c>
      <c r="X696" s="82">
        <f ca="1">SUMPRODUCT(S666:S695,'control variables'!AG$7:AG$36)</f>
        <v>7.9948126664543876E-31</v>
      </c>
      <c r="Y696" s="82">
        <f t="shared" ca="1" si="492"/>
        <v>3.6863781594350877E-30</v>
      </c>
      <c r="Z696" s="10">
        <f ca="1">IF($A696&gt;='key variables'!$B$26,SUMPRODUCT(P666:P695,'control variables'!V$7:V$36)*$E696,SUMPRODUCT(P666:P695,'control variables'!Z$7:Z$36)*$E696)</f>
        <v>1.255324817888279E-30</v>
      </c>
      <c r="AA696" s="10">
        <f ca="1">IF($A696&gt;='key variables'!$B$26,SUMPRODUCT(Q666:Q695,'control variables'!W$7:W$36)*$E696,SUMPRODUCT(Q666:Q695,'control variables'!AA$7:AA$36)*$E696)</f>
        <v>1.4489809288000114E-30</v>
      </c>
      <c r="AB696" s="10">
        <f ca="1">IF($A696&gt;='key variables'!$B$26,SUMPRODUCT(R666:R695,'control variables'!X$7:X$36)*$E696,SUMPRODUCT(R666:R695,'control variables'!AB$7:AB$36)*$E696)</f>
        <v>4.3400149262237522E-30</v>
      </c>
      <c r="AC696" s="10">
        <f ca="1">IF($A696&gt;='key variables'!$B$26,SUMPRODUCT(S666:S695,'control variables'!Y$7:Y$36)*$E696,SUMPRODUCT(S666:S695,'control variables'!AC$7:AC$36)*$E696)</f>
        <v>1.9508152259619774E-30</v>
      </c>
      <c r="AD696" s="10">
        <f t="shared" ca="1" si="493"/>
        <v>8.9951358988740203E-30</v>
      </c>
      <c r="AE696" s="82">
        <f ca="1">SUMPRODUCT(P666:P695,'control variables'!AL$7:AL$36)</f>
        <v>1.7091882794845053E-30</v>
      </c>
      <c r="AF696" s="82">
        <f ca="1">SUMPRODUCT(Q666:Q695,'control variables'!AM$7:AM$36)</f>
        <v>1.9677024271368617E-30</v>
      </c>
      <c r="AG696" s="82">
        <f ca="1">SUMPRODUCT(R666:R695,'control variables'!AN$7:AN$36)</f>
        <v>5.6104367544867753E-30</v>
      </c>
      <c r="AH696" s="82">
        <f ca="1">SUMPRODUCT(S666:S695,'control variables'!AO$7:AO$36)</f>
        <v>2.4292634634650794E-30</v>
      </c>
      <c r="AI696" s="82">
        <f t="shared" ca="1" si="505"/>
        <v>1.1716590924573222E-29</v>
      </c>
      <c r="AJ696" s="10">
        <f ca="1">SUMPRODUCT(P666:P695,'control variables'!AP$7:AP$36)</f>
        <v>1.6331360488461126E-33</v>
      </c>
      <c r="AK696" s="10">
        <f ca="1">SUMPRODUCT(Q666:Q695,'control variables'!AQ$7:AQ$36)</f>
        <v>4.712690602450162E-33</v>
      </c>
      <c r="AL696" s="10">
        <f ca="1">SUMPRODUCT(R666:R695,'control variables'!AR$7:AR$36)</f>
        <v>1.693864741828998E-31</v>
      </c>
      <c r="AM696" s="10">
        <f ca="1">SUMPRODUCT(S666:S695,'control variables'!AS$7:AS$36)</f>
        <v>1.268973027839844E-31</v>
      </c>
      <c r="AN696" s="10">
        <f t="shared" ca="1" si="526"/>
        <v>3.0262960361818045E-31</v>
      </c>
      <c r="AO696" s="82">
        <f ca="1">SUMPRODUCT(P666:P695,'control variables'!AX$7:AX$36)</f>
        <v>2.2208157985296633E-33</v>
      </c>
      <c r="AP696" s="82">
        <f ca="1">SUMPRODUCT(Q666:Q695,'control variables'!AY$7:AY$36)</f>
        <v>5.126832024018247E-33</v>
      </c>
      <c r="AQ696" s="82">
        <f ca="1">SUMPRODUCT(R666:R695,'control variables'!AZ$7:AZ$36)</f>
        <v>4.6067951067323131E-32</v>
      </c>
      <c r="AR696" s="82">
        <f ca="1">SUMPRODUCT(S666:S695,'control variables'!BA$7:BA$36)</f>
        <v>3.4512193275335591E-32</v>
      </c>
      <c r="AS696" s="82">
        <f t="shared" ca="1" si="527"/>
        <v>8.7927792165206633E-32</v>
      </c>
      <c r="AT696" s="10">
        <f ca="1">SUMPRODUCT(P666:P695,'control variables'!AT$7:AT$36)</f>
        <v>-1.9599566048932541E-33</v>
      </c>
      <c r="AU696" s="10">
        <f ca="1">SUMPRODUCT(Q666:Q695,'control variables'!AU$7:AU$36)</f>
        <v>2.1261217395551266E-33</v>
      </c>
      <c r="AV696" s="10">
        <f ca="1">SUMPRODUCT(R666:R695,'control variables'!AV$7:AV$36)</f>
        <v>9.1552505901845402E-31</v>
      </c>
      <c r="AW696" s="10">
        <f ca="1">SUMPRODUCT(S666:S695,'control variables'!AW$7:AW$36)</f>
        <v>6.8587330352684393E-31</v>
      </c>
      <c r="AX696" s="10">
        <f t="shared" ca="1" si="506"/>
        <v>1.6015645276799598E-30</v>
      </c>
      <c r="AY696" s="82">
        <f ca="1">SUMPRODUCT(P666:P695,'control variables'!BB$7:BB$36)</f>
        <v>7.1037928871561601E-33</v>
      </c>
      <c r="AZ696" s="82">
        <f ca="1">SUMPRODUCT(Q666:Q695,'control variables'!BC$7:BC$36)</f>
        <v>1.8114659194254854E-32</v>
      </c>
      <c r="BA696" s="82">
        <f ca="1">SUMPRODUCT(R666:R695,'control variables'!BD$7:BD$36)</f>
        <v>1.268081824451158E-31</v>
      </c>
      <c r="BB696" s="82">
        <f ca="1">SUMPRODUCT(S666:S695,'control variables'!BE$7:BE$36)</f>
        <v>1.8020347947275684E-32</v>
      </c>
      <c r="BC696" s="82">
        <f t="shared" ca="1" si="528"/>
        <v>1.7004698247380251E-31</v>
      </c>
      <c r="BD696" s="10">
        <f ca="1">SUMPRODUCT(P666:P695,'control variables'!BF$7:BF$36)</f>
        <v>1.4860515967249934E-33</v>
      </c>
      <c r="BE696" s="10">
        <f ca="1">SUMPRODUCT(Q666:Q695,'control variables'!BG$7:BG$36)</f>
        <v>1.7153014042131017E-33</v>
      </c>
      <c r="BF696" s="10">
        <f ca="1">SUMPRODUCT(R666:R695,'control variables'!BH$7:BH$36)</f>
        <v>5.1377030223735293E-32</v>
      </c>
      <c r="BG696" s="10">
        <f ca="1">SUMPRODUCT(S666:S695,'control variables'!BI$7:BI$36)</f>
        <v>1.1546860382848857E-31</v>
      </c>
      <c r="BH696" s="10">
        <f t="shared" ca="1" si="529"/>
        <v>1.7004698705316195E-31</v>
      </c>
      <c r="BI696" s="82">
        <f t="shared" ca="1" si="507"/>
        <v>1.7143321157667683E-30</v>
      </c>
      <c r="BJ696" s="82">
        <f t="shared" ca="1" si="508"/>
        <v>1.9879432080706716E-30</v>
      </c>
      <c r="BK696" s="82">
        <f t="shared" ca="1" si="509"/>
        <v>6.652769995950345E-30</v>
      </c>
      <c r="BL696" s="82">
        <f t="shared" ca="1" si="510"/>
        <v>3.1331571149391992E-30</v>
      </c>
      <c r="BM696" s="82">
        <f t="shared" ca="1" si="500"/>
        <v>1.3488202434726985E-29</v>
      </c>
      <c r="BN696" s="10">
        <f ca="1">BN695+BI696-INDIRECT(ADDRESS(MAX($D696-'key variables'!$B$9*30,34),scenario!BI$4),TRUE)</f>
        <v>9439390.0751690175</v>
      </c>
      <c r="BO696" s="10">
        <f ca="1">BO695+BJ696-INDIRECT(ADDRESS(MAX($D696-'key variables'!$B$9*30,34),scenario!BJ$4),TRUE)</f>
        <v>10895583.360992203</v>
      </c>
      <c r="BP696" s="10">
        <f ca="1">BP695+BK696-INDIRECT(ADDRESS(MAX($D696-'key variables'!$B$9*30,34),scenario!BK$4),TRUE)</f>
        <v>32531162.537994072</v>
      </c>
      <c r="BQ696" s="10">
        <f ca="1">BQ695+BL696-INDIRECT(ADDRESS(MAX($D696-'key variables'!$B$9*30,34),scenario!BL$4),TRUE)</f>
        <v>14415841.516535141</v>
      </c>
      <c r="BR696" s="10">
        <f t="shared" ca="1" si="530"/>
        <v>67281977.490690395</v>
      </c>
      <c r="BS696" s="82">
        <f t="shared" ca="1" si="511"/>
        <v>-2.3433848477536824E-9</v>
      </c>
      <c r="BT696" s="82">
        <f t="shared" ca="1" si="512"/>
        <v>-3.4288309057018498E-10</v>
      </c>
      <c r="BU696" s="82">
        <f t="shared" ca="1" si="513"/>
        <v>-4.2578247660364599E-9</v>
      </c>
      <c r="BV696" s="82">
        <f t="shared" ca="1" si="514"/>
        <v>-2.9943922343414556E-9</v>
      </c>
      <c r="BW696" s="82">
        <f t="shared" ca="1" si="531"/>
        <v>-9.9384849387017825E-9</v>
      </c>
      <c r="BX696" s="10">
        <f t="shared" ca="1" si="515"/>
        <v>-1.8625994260191893E-12</v>
      </c>
      <c r="BY696" s="10">
        <f t="shared" ca="1" si="516"/>
        <v>2.8902850229962428E-12</v>
      </c>
      <c r="BZ696" s="10">
        <f t="shared" ca="1" si="517"/>
        <v>-3.5034723983035463E-11</v>
      </c>
      <c r="CA696" s="10">
        <f t="shared" ca="1" si="518"/>
        <v>-2.0257049910634696E-11</v>
      </c>
      <c r="CB696" s="10">
        <v>0</v>
      </c>
      <c r="CC696" s="82">
        <f t="shared" ca="1" si="519"/>
        <v>3.9725652202851362E-13</v>
      </c>
      <c r="CD696" s="82">
        <f t="shared" ca="1" si="520"/>
        <v>3.4270724516460853E-13</v>
      </c>
      <c r="CE696" s="82">
        <f t="shared" ca="1" si="521"/>
        <v>1.8915613015532971E-10</v>
      </c>
      <c r="CF696" s="82">
        <f t="shared" ca="1" si="522"/>
        <v>3.7028113764059381E-11</v>
      </c>
      <c r="CG696" s="82">
        <f t="shared" ca="1" si="532"/>
        <v>2.269242076865822E-10</v>
      </c>
      <c r="CH696" s="13" t="str">
        <f t="shared" ca="1" si="485"/>
        <v/>
      </c>
      <c r="CI696" s="81">
        <f t="shared" ca="1" si="494"/>
        <v>0.1131775965863165</v>
      </c>
      <c r="CJ696" s="81">
        <f t="shared" ca="1" si="495"/>
        <v>0.13063724757458739</v>
      </c>
      <c r="CK696" s="81">
        <f t="shared" ca="1" si="496"/>
        <v>0.39004625943939081</v>
      </c>
      <c r="CL696" s="81">
        <f t="shared" ca="1" si="497"/>
        <v>0.17284488538116416</v>
      </c>
      <c r="CM696" s="89">
        <f t="shared" ca="1" si="486"/>
        <v>0.80670598898145884</v>
      </c>
    </row>
    <row r="697" spans="1:91" x14ac:dyDescent="0.3">
      <c r="A697">
        <v>632</v>
      </c>
      <c r="B697" s="3">
        <f t="shared" si="499"/>
        <v>1.9444444444444444</v>
      </c>
      <c r="C697" s="3">
        <f t="shared" si="487"/>
        <v>21.066666666666666</v>
      </c>
      <c r="D697" s="4">
        <f t="shared" ca="1" si="523"/>
        <v>697</v>
      </c>
      <c r="E697" s="58">
        <f>(0.5*(COS(B697*2*PI())+1)*('key variables'!$B$4-'key variables'!$B$6)+'key variables'!$B$6)/'key variables'!$B$4</f>
        <v>1</v>
      </c>
      <c r="F697" s="10">
        <f t="shared" ca="1" si="488"/>
        <v>11689222.907461114</v>
      </c>
      <c r="G697" s="10">
        <f t="shared" ca="1" si="489"/>
        <v>13492492.798713122</v>
      </c>
      <c r="H697" s="10">
        <f t="shared" ca="1" si="490"/>
        <v>40309474.521088287</v>
      </c>
      <c r="I697" s="10">
        <f t="shared" ca="1" si="491"/>
        <v>17912154.249750931</v>
      </c>
      <c r="J697" s="10">
        <f t="shared" ca="1" si="524"/>
        <v>83403344.477013454</v>
      </c>
      <c r="K697" s="82">
        <f t="shared" ca="1" si="501"/>
        <v>2249832.832292099</v>
      </c>
      <c r="L697" s="82">
        <f t="shared" ca="1" si="502"/>
        <v>2596909.4377209195</v>
      </c>
      <c r="M697" s="82">
        <f t="shared" ca="1" si="503"/>
        <v>7778311.98309422</v>
      </c>
      <c r="N697" s="82">
        <f t="shared" ca="1" si="504"/>
        <v>3496312.733215793</v>
      </c>
      <c r="O697" s="82">
        <f t="shared" ca="1" si="525"/>
        <v>16121366.986323033</v>
      </c>
      <c r="P697" s="10">
        <f ca="1">IF(IF($A697&gt;='key variables'!$B$26,K697*SUMPRODUCT(Z697:AC697,'control variables'!$O$3:$R$3)/J697+F$65*'key variables'!$B$25/scenario!J$65,K697*SUMPRODUCT(Z697:AC697,'control variables'!$O$7:$R$7)/J697+F$65*'key variables'!$B$25/scenario!J$65)&lt;'key variables'!$B$28,0,IF($A697&gt;='key variables'!$B$26,K697*SUMPRODUCT(Z697:AC697,'control variables'!$O$3:$R$3)/J697+F$65*'key variables'!$B$25/scenario!J$65,K697*SUMPRODUCT(Z697:AC697,'control variables'!$O$7:$R$7)/J697+F$65*'key variables'!$B$25/scenario!J$65))</f>
        <v>2.087852248812943E-31</v>
      </c>
      <c r="Q697" s="10">
        <f ca="1">IF(IF($A697&gt;='key variables'!$B$26,L697*SUMPRODUCT(Z697:AC697,'control variables'!$O$4:$R$4)/J697+G$65*'key variables'!$B$25/scenario!J$65,L697*SUMPRODUCT(Z697:AC697,'control variables'!$O$7:$R$7)/J697+G$65*'key variables'!$B$25/scenario!J$65)&lt;'key variables'!$B$28,0,IF($A697&gt;='key variables'!$B$26,L697*SUMPRODUCT(Z697:AC697,'control variables'!$O$4:$R$4)/J697+G$65*'key variables'!$B$25/scenario!J$65,L697*SUMPRODUCT(Z697:AC697,'control variables'!$O$7:$R$7)/J697+G$65*'key variables'!$B$25/scenario!J$65))</f>
        <v>2.4099404772155247E-31</v>
      </c>
      <c r="R697" s="10">
        <f ca="1">IF(IF($A697&gt;='key variables'!$B$26,M697*SUMPRODUCT(Z697:AC697,'control variables'!$O$5:$R$5)/J697+H$65*'key variables'!$B$25/scenario!J$65,M697*SUMPRODUCT(Z697:AC697,'control variables'!$O$7:$R$7)/J697+H$65*'key variables'!$B$25/scenario!J$65)&lt;'key variables'!$B$28,0,IF($A697&gt;='key variables'!$B$26,M697*SUMPRODUCT(Z697:AC697,'control variables'!$O$5:$R$5)/J697+H$65*'key variables'!$B$25/scenario!J$65,M697*SUMPRODUCT(Z697:AC697,'control variables'!$O$7:$R$7)/J697+H$65*'key variables'!$B$25/scenario!J$65))</f>
        <v>7.218299036611922E-31</v>
      </c>
      <c r="S697" s="10">
        <f ca="1">IF(IF($A697&gt;='key variables'!$B$26,N697*SUMPRODUCT(Z697:AC697,'control variables'!$O$6:$R$6)/J697+I$65*'key variables'!$B$25/scenario!J$65,N697*SUMPRODUCT(Z697:AC697,'control variables'!$O$7:$R$7)/J697+I$65*'key variables'!$B$25/scenario!J$65)&lt;'key variables'!$B$28,0,IF($A697&gt;='key variables'!$B$26,N697*SUMPRODUCT(Z697:AC697,'control variables'!$O$6:$R$6)/J697+I$65*'key variables'!$B$25/scenario!J$65,N697*SUMPRODUCT(Z697:AC697,'control variables'!$O$7:$R$7)/J697+I$65*'key variables'!$B$25/scenario!J$65))</f>
        <v>3.2445896858750165E-31</v>
      </c>
      <c r="T697" s="10">
        <f t="shared" ca="1" si="498"/>
        <v>1.4960681448515407E-30</v>
      </c>
      <c r="U697" s="82">
        <f ca="1">SUMPRODUCT(P667:P696,'control variables'!AD$7:AD$36)</f>
        <v>4.4266330153913289E-31</v>
      </c>
      <c r="V697" s="82">
        <f ca="1">SUMPRODUCT(Q667:Q696,'control variables'!AE$7:AE$36)</f>
        <v>5.1095196451930296E-31</v>
      </c>
      <c r="W697" s="82">
        <f ca="1">SUMPRODUCT(R667:R696,'control variables'!AF$7:AF$36)</f>
        <v>1.5304129326488801E-30</v>
      </c>
      <c r="X697" s="82">
        <f ca="1">SUMPRODUCT(S667:S696,'control variables'!AG$7:AG$36)</f>
        <v>6.8791303757526184E-31</v>
      </c>
      <c r="Y697" s="82">
        <f t="shared" ca="1" si="492"/>
        <v>3.1719412362825777E-30</v>
      </c>
      <c r="Z697" s="10">
        <f ca="1">IF($A697&gt;='key variables'!$B$26,SUMPRODUCT(P667:P696,'control variables'!V$7:V$36)*$E697,SUMPRODUCT(P667:P696,'control variables'!Z$7:Z$36)*$E697)</f>
        <v>1.080143268697896E-30</v>
      </c>
      <c r="AA697" s="10">
        <f ca="1">IF($A697&gt;='key variables'!$B$26,SUMPRODUCT(Q667:Q696,'control variables'!W$7:W$36)*$E697,SUMPRODUCT(Q667:Q696,'control variables'!AA$7:AA$36)*$E697)</f>
        <v>1.2467745195604417E-30</v>
      </c>
      <c r="AB697" s="10">
        <f ca="1">IF($A697&gt;='key variables'!$B$26,SUMPRODUCT(R667:R696,'control variables'!X$7:X$36)*$E697,SUMPRODUCT(R667:R696,'control variables'!AB$7:AB$36)*$E697)</f>
        <v>3.7343624867505716E-30</v>
      </c>
      <c r="AC697" s="10">
        <f ca="1">IF($A697&gt;='key variables'!$B$26,SUMPRODUCT(S667:S696,'control variables'!Y$7:Y$36)*$E697,SUMPRODUCT(S667:S696,'control variables'!AC$7:AC$36)*$E697)</f>
        <v>1.6785774524404624E-30</v>
      </c>
      <c r="AD697" s="10">
        <f t="shared" ca="1" si="493"/>
        <v>7.7398577274493718E-30</v>
      </c>
      <c r="AE697" s="82">
        <f ca="1">SUMPRODUCT(P667:P696,'control variables'!AL$7:AL$36)</f>
        <v>1.4706697332154806E-30</v>
      </c>
      <c r="AF697" s="82">
        <f ca="1">SUMPRODUCT(Q667:Q696,'control variables'!AM$7:AM$36)</f>
        <v>1.693108031631021E-30</v>
      </c>
      <c r="AG697" s="82">
        <f ca="1">SUMPRODUCT(R667:R696,'control variables'!AN$7:AN$36)</f>
        <v>4.8274959663495581E-30</v>
      </c>
      <c r="AH697" s="82">
        <f ca="1">SUMPRODUCT(S667:S696,'control variables'!AO$7:AO$36)</f>
        <v>2.0902578683735295E-30</v>
      </c>
      <c r="AI697" s="82">
        <f t="shared" ca="1" si="505"/>
        <v>1.008153159956959E-29</v>
      </c>
      <c r="AJ697" s="10">
        <f ca="1">SUMPRODUCT(P667:P696,'control variables'!AP$7:AP$36)</f>
        <v>1.4052306501806136E-33</v>
      </c>
      <c r="AK697" s="10">
        <f ca="1">SUMPRODUCT(Q667:Q696,'control variables'!AQ$7:AQ$36)</f>
        <v>4.0550309841364163E-33</v>
      </c>
      <c r="AL697" s="10">
        <f ca="1">SUMPRODUCT(R667:R696,'control variables'!AR$7:AR$36)</f>
        <v>1.4574846070908504E-31</v>
      </c>
      <c r="AM697" s="10">
        <f ca="1">SUMPRODUCT(S667:S696,'control variables'!AS$7:AS$36)</f>
        <v>1.0918868603953482E-31</v>
      </c>
      <c r="AN697" s="10">
        <f t="shared" ca="1" si="526"/>
        <v>2.6039740838293689E-31</v>
      </c>
      <c r="AO697" s="82">
        <f ca="1">SUMPRODUCT(P667:P696,'control variables'!AX$7:AX$36)</f>
        <v>1.9108992362909268E-33</v>
      </c>
      <c r="AP697" s="82">
        <f ca="1">SUMPRODUCT(Q667:Q696,'control variables'!AY$7:AY$36)</f>
        <v>4.4113786500323646E-33</v>
      </c>
      <c r="AQ697" s="82">
        <f ca="1">SUMPRODUCT(R667:R696,'control variables'!AZ$7:AZ$36)</f>
        <v>3.9639132867443765E-32</v>
      </c>
      <c r="AR697" s="82">
        <f ca="1">SUMPRODUCT(S667:S696,'control variables'!BA$7:BA$36)</f>
        <v>2.9695990012420995E-32</v>
      </c>
      <c r="AS697" s="82">
        <f t="shared" ca="1" si="527"/>
        <v>7.565740076618805E-32</v>
      </c>
      <c r="AT697" s="10">
        <f ca="1">SUMPRODUCT(P667:P696,'control variables'!AT$7:AT$36)</f>
        <v>-1.6864431448720403E-33</v>
      </c>
      <c r="AU697" s="10">
        <f ca="1">SUMPRODUCT(Q667:Q696,'control variables'!AU$7:AU$36)</f>
        <v>1.8294198064816052E-33</v>
      </c>
      <c r="AV697" s="10">
        <f ca="1">SUMPRODUCT(R667:R696,'control variables'!AV$7:AV$36)</f>
        <v>7.8776282897566111E-31</v>
      </c>
      <c r="AW697" s="10">
        <f ca="1">SUMPRODUCT(S667:S696,'control variables'!AW$7:AW$36)</f>
        <v>5.9015915357298599E-31</v>
      </c>
      <c r="AX697" s="10">
        <f t="shared" ca="1" si="506"/>
        <v>1.3780649592102566E-30</v>
      </c>
      <c r="AY697" s="82">
        <f ca="1">SUMPRODUCT(P667:P696,'control variables'!BB$7:BB$36)</f>
        <v>6.1124530957601181E-33</v>
      </c>
      <c r="AZ697" s="82">
        <f ca="1">SUMPRODUCT(Q667:Q696,'control variables'!BC$7:BC$36)</f>
        <v>1.5586744494023215E-32</v>
      </c>
      <c r="BA697" s="82">
        <f ca="1">SUMPRODUCT(R667:R696,'control variables'!BD$7:BD$36)</f>
        <v>1.0911200251287998E-31</v>
      </c>
      <c r="BB697" s="82">
        <f ca="1">SUMPRODUCT(S667:S696,'control variables'!BE$7:BE$36)</f>
        <v>1.5505594454499246E-32</v>
      </c>
      <c r="BC697" s="82">
        <f t="shared" ca="1" si="528"/>
        <v>1.4631679455716256E-31</v>
      </c>
      <c r="BD697" s="10">
        <f ca="1">SUMPRODUCT(P667:P696,'control variables'!BF$7:BF$36)</f>
        <v>1.2786719471064551E-33</v>
      </c>
      <c r="BE697" s="10">
        <f ca="1">SUMPRODUCT(Q667:Q696,'control variables'!BG$7:BG$36)</f>
        <v>1.4759297666603787E-33</v>
      </c>
      <c r="BF697" s="10">
        <f ca="1">SUMPRODUCT(R667:R696,'control variables'!BH$7:BH$36)</f>
        <v>4.4207325921596582E-32</v>
      </c>
      <c r="BG697" s="10">
        <f ca="1">SUMPRODUCT(S667:S696,'control variables'!BI$7:BI$36)</f>
        <v>9.9354870862105441E-32</v>
      </c>
      <c r="BH697" s="10">
        <f t="shared" ca="1" si="529"/>
        <v>1.4631679849746886E-31</v>
      </c>
      <c r="BI697" s="82">
        <f t="shared" ca="1" si="507"/>
        <v>1.4750957431663686E-30</v>
      </c>
      <c r="BJ697" s="82">
        <f t="shared" ca="1" si="508"/>
        <v>1.7105241959315258E-30</v>
      </c>
      <c r="BK697" s="82">
        <f t="shared" ca="1" si="509"/>
        <v>5.7243707978380993E-30</v>
      </c>
      <c r="BL697" s="82">
        <f t="shared" ca="1" si="510"/>
        <v>2.6959226164010148E-30</v>
      </c>
      <c r="BM697" s="82">
        <f t="shared" ca="1" si="500"/>
        <v>1.1605913353337009E-29</v>
      </c>
      <c r="BN697" s="10">
        <f ca="1">BN696+BI697-INDIRECT(ADDRESS(MAX($D697-'key variables'!$B$9*30,34),scenario!BI$4),TRUE)</f>
        <v>9439390.0751690175</v>
      </c>
      <c r="BO697" s="10">
        <f ca="1">BO696+BJ697-INDIRECT(ADDRESS(MAX($D697-'key variables'!$B$9*30,34),scenario!BJ$4),TRUE)</f>
        <v>10895583.360992203</v>
      </c>
      <c r="BP697" s="10">
        <f ca="1">BP696+BK697-INDIRECT(ADDRESS(MAX($D697-'key variables'!$B$9*30,34),scenario!BK$4),TRUE)</f>
        <v>32531162.537994072</v>
      </c>
      <c r="BQ697" s="10">
        <f ca="1">BQ696+BL697-INDIRECT(ADDRESS(MAX($D697-'key variables'!$B$9*30,34),scenario!BL$4),TRUE)</f>
        <v>14415841.516535141</v>
      </c>
      <c r="BR697" s="10">
        <f t="shared" ca="1" si="530"/>
        <v>67281977.490690395</v>
      </c>
      <c r="BS697" s="82">
        <f t="shared" ca="1" si="511"/>
        <v>-2.3433848477536824E-9</v>
      </c>
      <c r="BT697" s="82">
        <f t="shared" ca="1" si="512"/>
        <v>-3.4288309057018498E-10</v>
      </c>
      <c r="BU697" s="82">
        <f t="shared" ca="1" si="513"/>
        <v>-4.2578247660364599E-9</v>
      </c>
      <c r="BV697" s="82">
        <f t="shared" ca="1" si="514"/>
        <v>-2.9943922343414556E-9</v>
      </c>
      <c r="BW697" s="82">
        <f t="shared" ca="1" si="531"/>
        <v>-9.9384849387017825E-9</v>
      </c>
      <c r="BX697" s="10">
        <f t="shared" ca="1" si="515"/>
        <v>-1.8625994260191893E-12</v>
      </c>
      <c r="BY697" s="10">
        <f t="shared" ca="1" si="516"/>
        <v>2.8902850229962428E-12</v>
      </c>
      <c r="BZ697" s="10">
        <f t="shared" ca="1" si="517"/>
        <v>-3.5034723983035463E-11</v>
      </c>
      <c r="CA697" s="10">
        <f t="shared" ca="1" si="518"/>
        <v>-2.0257049910634696E-11</v>
      </c>
      <c r="CB697" s="10">
        <v>0</v>
      </c>
      <c r="CC697" s="82">
        <f t="shared" ca="1" si="519"/>
        <v>3.9725652202851362E-13</v>
      </c>
      <c r="CD697" s="82">
        <f t="shared" ca="1" si="520"/>
        <v>3.4270724516460853E-13</v>
      </c>
      <c r="CE697" s="82">
        <f t="shared" ca="1" si="521"/>
        <v>1.8915613015532971E-10</v>
      </c>
      <c r="CF697" s="82">
        <f t="shared" ca="1" si="522"/>
        <v>3.7028113764059381E-11</v>
      </c>
      <c r="CG697" s="82">
        <f t="shared" ca="1" si="532"/>
        <v>2.269242076865822E-10</v>
      </c>
      <c r="CH697" s="13" t="str">
        <f t="shared" ca="1" si="485"/>
        <v/>
      </c>
      <c r="CI697" s="81">
        <f t="shared" ca="1" si="494"/>
        <v>0.1131775965863165</v>
      </c>
      <c r="CJ697" s="81">
        <f t="shared" ca="1" si="495"/>
        <v>0.13063724757458739</v>
      </c>
      <c r="CK697" s="81">
        <f t="shared" ca="1" si="496"/>
        <v>0.39004625943939081</v>
      </c>
      <c r="CL697" s="81">
        <f t="shared" ca="1" si="497"/>
        <v>0.17284488538116416</v>
      </c>
      <c r="CM697" s="89">
        <f t="shared" ca="1" si="486"/>
        <v>0.80670598898145884</v>
      </c>
    </row>
    <row r="698" spans="1:91" x14ac:dyDescent="0.3">
      <c r="A698">
        <v>633</v>
      </c>
      <c r="B698" s="3">
        <f t="shared" si="499"/>
        <v>1.9472222222222222</v>
      </c>
      <c r="C698" s="3">
        <f t="shared" si="487"/>
        <v>21.1</v>
      </c>
      <c r="D698" s="4">
        <f t="shared" ca="1" si="523"/>
        <v>698</v>
      </c>
      <c r="E698" s="58">
        <f>(0.5*(COS(B698*2*PI())+1)*('key variables'!$B$4-'key variables'!$B$6)+'key variables'!$B$6)/'key variables'!$B$4</f>
        <v>1</v>
      </c>
      <c r="F698" s="10">
        <f t="shared" ca="1" si="488"/>
        <v>11689222.907461114</v>
      </c>
      <c r="G698" s="10">
        <f t="shared" ca="1" si="489"/>
        <v>13492492.798713122</v>
      </c>
      <c r="H698" s="10">
        <f t="shared" ca="1" si="490"/>
        <v>40309474.521088287</v>
      </c>
      <c r="I698" s="10">
        <f t="shared" ca="1" si="491"/>
        <v>17912154.249750931</v>
      </c>
      <c r="J698" s="10">
        <f t="shared" ca="1" si="524"/>
        <v>83403344.477013454</v>
      </c>
      <c r="K698" s="82">
        <f t="shared" ca="1" si="501"/>
        <v>2249832.832292099</v>
      </c>
      <c r="L698" s="82">
        <f t="shared" ca="1" si="502"/>
        <v>2596909.4377209195</v>
      </c>
      <c r="M698" s="82">
        <f t="shared" ca="1" si="503"/>
        <v>7778311.98309422</v>
      </c>
      <c r="N698" s="82">
        <f t="shared" ca="1" si="504"/>
        <v>3496312.733215793</v>
      </c>
      <c r="O698" s="82">
        <f t="shared" ca="1" si="525"/>
        <v>16121366.986323033</v>
      </c>
      <c r="P698" s="10">
        <f ca="1">IF(IF($A698&gt;='key variables'!$B$26,K698*SUMPRODUCT(Z698:AC698,'control variables'!$O$3:$R$3)/J698+F$65*'key variables'!$B$25/scenario!J$65,K698*SUMPRODUCT(Z698:AC698,'control variables'!$O$7:$R$7)/J698+F$65*'key variables'!$B$25/scenario!J$65)&lt;'key variables'!$B$28,0,IF($A698&gt;='key variables'!$B$26,K698*SUMPRODUCT(Z698:AC698,'control variables'!$O$3:$R$3)/J698+F$65*'key variables'!$B$25/scenario!J$65,K698*SUMPRODUCT(Z698:AC698,'control variables'!$O$7:$R$7)/J698+F$65*'key variables'!$B$25/scenario!J$65))</f>
        <v>1.7964908527696862E-31</v>
      </c>
      <c r="Q698" s="10">
        <f ca="1">IF(IF($A698&gt;='key variables'!$B$26,L698*SUMPRODUCT(Z698:AC698,'control variables'!$O$4:$R$4)/J698+G$65*'key variables'!$B$25/scenario!J$65,L698*SUMPRODUCT(Z698:AC698,'control variables'!$O$7:$R$7)/J698+G$65*'key variables'!$B$25/scenario!J$65)&lt;'key variables'!$B$28,0,IF($A698&gt;='key variables'!$B$26,L698*SUMPRODUCT(Z698:AC698,'control variables'!$O$4:$R$4)/J698+G$65*'key variables'!$B$25/scenario!J$65,L698*SUMPRODUCT(Z698:AC698,'control variables'!$O$7:$R$7)/J698+G$65*'key variables'!$B$25/scenario!J$65))</f>
        <v>2.0736314197992801E-31</v>
      </c>
      <c r="R698" s="10">
        <f ca="1">IF(IF($A698&gt;='key variables'!$B$26,M698*SUMPRODUCT(Z698:AC698,'control variables'!$O$5:$R$5)/J698+H$65*'key variables'!$B$25/scenario!J$65,M698*SUMPRODUCT(Z698:AC698,'control variables'!$O$7:$R$7)/J698+H$65*'key variables'!$B$25/scenario!J$65)&lt;'key variables'!$B$28,0,IF($A698&gt;='key variables'!$B$26,M698*SUMPRODUCT(Z698:AC698,'control variables'!$O$5:$R$5)/J698+H$65*'key variables'!$B$25/scenario!J$65,M698*SUMPRODUCT(Z698:AC698,'control variables'!$O$7:$R$7)/J698+H$65*'key variables'!$B$25/scenario!J$65))</f>
        <v>6.2109798235015634E-31</v>
      </c>
      <c r="S698" s="10">
        <f ca="1">IF(IF($A698&gt;='key variables'!$B$26,N698*SUMPRODUCT(Z698:AC698,'control variables'!$O$6:$R$6)/J698+I$65*'key variables'!$B$25/scenario!J$65,N698*SUMPRODUCT(Z698:AC698,'control variables'!$O$7:$R$7)/J698+I$65*'key variables'!$B$25/scenario!J$65)&lt;'key variables'!$B$28,0,IF($A698&gt;='key variables'!$B$26,N698*SUMPRODUCT(Z698:AC698,'control variables'!$O$6:$R$6)/J698+I$65*'key variables'!$B$25/scenario!J$65,N698*SUMPRODUCT(Z698:AC698,'control variables'!$O$7:$R$7)/J698+I$65*'key variables'!$B$25/scenario!J$65))</f>
        <v>2.7918046858820436E-31</v>
      </c>
      <c r="T698" s="10">
        <f t="shared" ca="1" si="498"/>
        <v>1.2872906781952575E-30</v>
      </c>
      <c r="U698" s="82">
        <f ca="1">SUMPRODUCT(P668:P697,'control variables'!AD$7:AD$36)</f>
        <v>3.8088929545853585E-31</v>
      </c>
      <c r="V698" s="82">
        <f ca="1">SUMPRODUCT(Q668:Q697,'control variables'!AE$7:AE$36)</f>
        <v>4.3964822270614048E-31</v>
      </c>
      <c r="W698" s="82">
        <f ca="1">SUMPRODUCT(R668:R697,'control variables'!AF$7:AF$36)</f>
        <v>1.3168426242936059E-30</v>
      </c>
      <c r="X698" s="82">
        <f ca="1">SUMPRODUCT(S668:S697,'control variables'!AG$7:AG$36)</f>
        <v>5.9191424115743975E-31</v>
      </c>
      <c r="Y698" s="82">
        <f t="shared" ca="1" si="492"/>
        <v>2.7292943836157219E-30</v>
      </c>
      <c r="Z698" s="10">
        <f ca="1">IF($A698&gt;='key variables'!$B$26,SUMPRODUCT(P668:P697,'control variables'!V$7:V$36)*$E698,SUMPRODUCT(P668:P697,'control variables'!Z$7:Z$36)*$E698)</f>
        <v>9.2940844018046776E-31</v>
      </c>
      <c r="AA698" s="10">
        <f ca="1">IF($A698&gt;='key variables'!$B$26,SUMPRODUCT(Q668:Q697,'control variables'!W$7:W$36)*$E698,SUMPRODUCT(Q668:Q697,'control variables'!AA$7:AA$36)*$E698)</f>
        <v>1.0727861711144126E-30</v>
      </c>
      <c r="AB698" s="10">
        <f ca="1">IF($A698&gt;='key variables'!$B$26,SUMPRODUCT(R668:R697,'control variables'!X$7:X$36)*$E698,SUMPRODUCT(R668:R697,'control variables'!AB$7:AB$36)*$E698)</f>
        <v>3.2132293136106476E-30</v>
      </c>
      <c r="AC698" s="10">
        <f ca="1">IF($A698&gt;='key variables'!$B$26,SUMPRODUCT(S668:S697,'control variables'!Y$7:Y$36)*$E698,SUMPRODUCT(S668:S697,'control variables'!AC$7:AC$36)*$E698)</f>
        <v>1.4443306707595024E-30</v>
      </c>
      <c r="AD698" s="10">
        <f t="shared" ca="1" si="493"/>
        <v>6.6597545956650308E-30</v>
      </c>
      <c r="AE698" s="82">
        <f ca="1">SUMPRODUCT(P668:P697,'control variables'!AL$7:AL$36)</f>
        <v>1.2654366345458548E-30</v>
      </c>
      <c r="AF698" s="82">
        <f ca="1">SUMPRODUCT(Q668:Q697,'control variables'!AM$7:AM$36)</f>
        <v>1.4568334963862322E-30</v>
      </c>
      <c r="AG698" s="82">
        <f ca="1">SUMPRODUCT(R668:R697,'control variables'!AN$7:AN$36)</f>
        <v>4.1538151707144762E-30</v>
      </c>
      <c r="AH698" s="82">
        <f ca="1">SUMPRODUCT(S668:S697,'control variables'!AO$7:AO$36)</f>
        <v>1.7985607662601137E-30</v>
      </c>
      <c r="AI698" s="82">
        <f t="shared" ca="1" si="505"/>
        <v>8.6746460679066769E-30</v>
      </c>
      <c r="AJ698" s="10">
        <f ca="1">SUMPRODUCT(P668:P697,'control variables'!AP$7:AP$36)</f>
        <v>1.2091296261583537E-33</v>
      </c>
      <c r="AK698" s="10">
        <f ca="1">SUMPRODUCT(Q668:Q697,'control variables'!AQ$7:AQ$36)</f>
        <v>3.4891482741848942E-33</v>
      </c>
      <c r="AL698" s="10">
        <f ca="1">SUMPRODUCT(R668:R697,'control variables'!AR$7:AR$36)</f>
        <v>1.2540915029691449E-31</v>
      </c>
      <c r="AM698" s="10">
        <f ca="1">SUMPRODUCT(S668:S697,'control variables'!AS$7:AS$36)</f>
        <v>9.3951320457417928E-32</v>
      </c>
      <c r="AN698" s="10">
        <f t="shared" ca="1" si="526"/>
        <v>2.2405874865467567E-31</v>
      </c>
      <c r="AO698" s="82">
        <f ca="1">SUMPRODUCT(P668:P697,'control variables'!AX$7:AX$36)</f>
        <v>1.6442317699985836E-33</v>
      </c>
      <c r="AP698" s="82">
        <f ca="1">SUMPRODUCT(Q668:Q697,'control variables'!AY$7:AY$36)</f>
        <v>3.7957673477097915E-33</v>
      </c>
      <c r="AQ698" s="82">
        <f ca="1">SUMPRODUCT(R668:R697,'control variables'!AZ$7:AZ$36)</f>
        <v>3.4107461219333144E-32</v>
      </c>
      <c r="AR698" s="82">
        <f ca="1">SUMPRODUCT(S668:S697,'control variables'!BA$7:BA$36)</f>
        <v>2.5551891639643478E-32</v>
      </c>
      <c r="AS698" s="82">
        <f t="shared" ca="1" si="527"/>
        <v>6.5099351976684995E-32</v>
      </c>
      <c r="AT698" s="10">
        <f ca="1">SUMPRODUCT(P668:P697,'control variables'!AT$7:AT$36)</f>
        <v>-1.4510986997290159E-33</v>
      </c>
      <c r="AU698" s="10">
        <f ca="1">SUMPRODUCT(Q668:Q697,'control variables'!AU$7:AU$36)</f>
        <v>1.5741228576344264E-33</v>
      </c>
      <c r="AV698" s="10">
        <f ca="1">SUMPRODUCT(R668:R697,'control variables'!AV$7:AV$36)</f>
        <v>6.7782991694520946E-31</v>
      </c>
      <c r="AW698" s="10">
        <f ca="1">SUMPRODUCT(S668:S697,'control variables'!AW$7:AW$36)</f>
        <v>5.0780198726943443E-31</v>
      </c>
      <c r="AX698" s="10">
        <f t="shared" ca="1" si="506"/>
        <v>1.1857549283725493E-30</v>
      </c>
      <c r="AY698" s="82">
        <f ca="1">SUMPRODUCT(P668:P697,'control variables'!BB$7:BB$36)</f>
        <v>5.2594555389444239E-33</v>
      </c>
      <c r="AZ698" s="82">
        <f ca="1">SUMPRODUCT(Q668:Q697,'control variables'!BC$7:BC$36)</f>
        <v>1.3411602245269667E-32</v>
      </c>
      <c r="BA698" s="82">
        <f ca="1">SUMPRODUCT(R668:R697,'control variables'!BD$7:BD$36)</f>
        <v>9.3885338176213945E-32</v>
      </c>
      <c r="BB698" s="82">
        <f ca="1">SUMPRODUCT(S668:S697,'control variables'!BE$7:BE$36)</f>
        <v>1.334177675652179E-32</v>
      </c>
      <c r="BC698" s="82">
        <f t="shared" ca="1" si="528"/>
        <v>1.2589817271694982E-31</v>
      </c>
      <c r="BD698" s="10">
        <f ca="1">SUMPRODUCT(P668:P697,'control variables'!BF$7:BF$36)</f>
        <v>1.1002322879772691E-33</v>
      </c>
      <c r="BE698" s="10">
        <f ca="1">SUMPRODUCT(Q668:Q697,'control variables'!BG$7:BG$36)</f>
        <v>1.2699626262554675E-33</v>
      </c>
      <c r="BF698" s="10">
        <f ca="1">SUMPRODUCT(R668:R697,'control variables'!BH$7:BH$36)</f>
        <v>3.8038159399789896E-32</v>
      </c>
      <c r="BG698" s="10">
        <f ca="1">SUMPRODUCT(S668:S697,'control variables'!BI$7:BI$36)</f>
        <v>8.5489821793360704E-32</v>
      </c>
      <c r="BH698" s="10">
        <f t="shared" ca="1" si="529"/>
        <v>1.2589817610738333E-31</v>
      </c>
      <c r="BI698" s="82">
        <f t="shared" ca="1" si="507"/>
        <v>1.2692449913850703E-30</v>
      </c>
      <c r="BJ698" s="82">
        <f t="shared" ca="1" si="508"/>
        <v>1.4718192214891364E-30</v>
      </c>
      <c r="BK698" s="82">
        <f t="shared" ca="1" si="509"/>
        <v>4.9255304258358998E-30</v>
      </c>
      <c r="BL698" s="82">
        <f t="shared" ca="1" si="510"/>
        <v>2.3197045302860698E-30</v>
      </c>
      <c r="BM698" s="82">
        <f t="shared" ca="1" si="500"/>
        <v>9.9862991689961769E-30</v>
      </c>
      <c r="BN698" s="10">
        <f ca="1">BN697+BI698-INDIRECT(ADDRESS(MAX($D698-'key variables'!$B$9*30,34),scenario!BI$4),TRUE)</f>
        <v>9439390.0751690175</v>
      </c>
      <c r="BO698" s="10">
        <f ca="1">BO697+BJ698-INDIRECT(ADDRESS(MAX($D698-'key variables'!$B$9*30,34),scenario!BJ$4),TRUE)</f>
        <v>10895583.360992203</v>
      </c>
      <c r="BP698" s="10">
        <f ca="1">BP697+BK698-INDIRECT(ADDRESS(MAX($D698-'key variables'!$B$9*30,34),scenario!BK$4),TRUE)</f>
        <v>32531162.537994072</v>
      </c>
      <c r="BQ698" s="10">
        <f ca="1">BQ697+BL698-INDIRECT(ADDRESS(MAX($D698-'key variables'!$B$9*30,34),scenario!BL$4),TRUE)</f>
        <v>14415841.516535141</v>
      </c>
      <c r="BR698" s="10">
        <f t="shared" ca="1" si="530"/>
        <v>67281977.490690395</v>
      </c>
      <c r="BS698" s="82">
        <f t="shared" ca="1" si="511"/>
        <v>-2.3433848477536824E-9</v>
      </c>
      <c r="BT698" s="82">
        <f t="shared" ca="1" si="512"/>
        <v>-3.4288309057018498E-10</v>
      </c>
      <c r="BU698" s="82">
        <f t="shared" ca="1" si="513"/>
        <v>-4.2578247660364599E-9</v>
      </c>
      <c r="BV698" s="82">
        <f t="shared" ca="1" si="514"/>
        <v>-2.9943922343414556E-9</v>
      </c>
      <c r="BW698" s="82">
        <f t="shared" ca="1" si="531"/>
        <v>-9.9384849387017825E-9</v>
      </c>
      <c r="BX698" s="10">
        <f t="shared" ca="1" si="515"/>
        <v>-1.8625994260191893E-12</v>
      </c>
      <c r="BY698" s="10">
        <f t="shared" ca="1" si="516"/>
        <v>2.8902850229962428E-12</v>
      </c>
      <c r="BZ698" s="10">
        <f t="shared" ca="1" si="517"/>
        <v>-3.5034723983035463E-11</v>
      </c>
      <c r="CA698" s="10">
        <f t="shared" ca="1" si="518"/>
        <v>-2.0257049910634696E-11</v>
      </c>
      <c r="CB698" s="10">
        <v>0</v>
      </c>
      <c r="CC698" s="82">
        <f t="shared" ca="1" si="519"/>
        <v>3.9725652202851362E-13</v>
      </c>
      <c r="CD698" s="82">
        <f t="shared" ca="1" si="520"/>
        <v>3.4270724516460853E-13</v>
      </c>
      <c r="CE698" s="82">
        <f t="shared" ca="1" si="521"/>
        <v>1.8915613015532971E-10</v>
      </c>
      <c r="CF698" s="82">
        <f t="shared" ca="1" si="522"/>
        <v>3.7028113764059381E-11</v>
      </c>
      <c r="CG698" s="82">
        <f t="shared" ca="1" si="532"/>
        <v>2.269242076865822E-10</v>
      </c>
      <c r="CH698" s="13" t="str">
        <f t="shared" ca="1" si="485"/>
        <v/>
      </c>
      <c r="CI698" s="81">
        <f t="shared" ca="1" si="494"/>
        <v>0.1131775965863165</v>
      </c>
      <c r="CJ698" s="81">
        <f t="shared" ca="1" si="495"/>
        <v>0.13063724757458739</v>
      </c>
      <c r="CK698" s="81">
        <f t="shared" ca="1" si="496"/>
        <v>0.39004625943939081</v>
      </c>
      <c r="CL698" s="81">
        <f t="shared" ca="1" si="497"/>
        <v>0.17284488538116416</v>
      </c>
      <c r="CM698" s="89">
        <f t="shared" ca="1" si="486"/>
        <v>0.80670598898145884</v>
      </c>
    </row>
    <row r="699" spans="1:91" x14ac:dyDescent="0.3">
      <c r="A699">
        <v>634</v>
      </c>
      <c r="B699" s="3">
        <f t="shared" si="499"/>
        <v>1.95</v>
      </c>
      <c r="C699" s="3">
        <f t="shared" si="487"/>
        <v>21.133333333333333</v>
      </c>
      <c r="D699" s="4">
        <f t="shared" ca="1" si="523"/>
        <v>699</v>
      </c>
      <c r="E699" s="58">
        <f>(0.5*(COS(B699*2*PI())+1)*('key variables'!$B$4-'key variables'!$B$6)+'key variables'!$B$6)/'key variables'!$B$4</f>
        <v>1</v>
      </c>
      <c r="F699" s="10">
        <f t="shared" ca="1" si="488"/>
        <v>11689222.907461114</v>
      </c>
      <c r="G699" s="10">
        <f t="shared" ca="1" si="489"/>
        <v>13492492.798713122</v>
      </c>
      <c r="H699" s="10">
        <f t="shared" ca="1" si="490"/>
        <v>40309474.521088287</v>
      </c>
      <c r="I699" s="10">
        <f t="shared" ca="1" si="491"/>
        <v>17912154.249750931</v>
      </c>
      <c r="J699" s="10">
        <f t="shared" ca="1" si="524"/>
        <v>83403344.477013454</v>
      </c>
      <c r="K699" s="82">
        <f t="shared" ca="1" si="501"/>
        <v>2249832.832292099</v>
      </c>
      <c r="L699" s="82">
        <f t="shared" ca="1" si="502"/>
        <v>2596909.4377209195</v>
      </c>
      <c r="M699" s="82">
        <f t="shared" ca="1" si="503"/>
        <v>7778311.98309422</v>
      </c>
      <c r="N699" s="82">
        <f t="shared" ca="1" si="504"/>
        <v>3496312.733215793</v>
      </c>
      <c r="O699" s="82">
        <f t="shared" ca="1" si="525"/>
        <v>16121366.986323033</v>
      </c>
      <c r="P699" s="10">
        <f ca="1">IF(IF($A699&gt;='key variables'!$B$26,K699*SUMPRODUCT(Z699:AC699,'control variables'!$O$3:$R$3)/J699+F$65*'key variables'!$B$25/scenario!J$65,K699*SUMPRODUCT(Z699:AC699,'control variables'!$O$7:$R$7)/J699+F$65*'key variables'!$B$25/scenario!J$65)&lt;'key variables'!$B$28,0,IF($A699&gt;='key variables'!$B$26,K699*SUMPRODUCT(Z699:AC699,'control variables'!$O$3:$R$3)/J699+F$65*'key variables'!$B$25/scenario!J$65,K699*SUMPRODUCT(Z699:AC699,'control variables'!$O$7:$R$7)/J699+F$65*'key variables'!$B$25/scenario!J$65))</f>
        <v>1.5457891648798874E-31</v>
      </c>
      <c r="Q699" s="10">
        <f ca="1">IF(IF($A699&gt;='key variables'!$B$26,L699*SUMPRODUCT(Z699:AC699,'control variables'!$O$4:$R$4)/J699+G$65*'key variables'!$B$25/scenario!J$65,L699*SUMPRODUCT(Z699:AC699,'control variables'!$O$7:$R$7)/J699+G$65*'key variables'!$B$25/scenario!J$65)&lt;'key variables'!$B$28,0,IF($A699&gt;='key variables'!$B$26,L699*SUMPRODUCT(Z699:AC699,'control variables'!$O$4:$R$4)/J699+G$65*'key variables'!$B$25/scenario!J$65,L699*SUMPRODUCT(Z699:AC699,'control variables'!$O$7:$R$7)/J699+G$65*'key variables'!$B$25/scenario!J$65))</f>
        <v>1.7842545514431088E-31</v>
      </c>
      <c r="R699" s="10">
        <f ca="1">IF(IF($A699&gt;='key variables'!$B$26,M699*SUMPRODUCT(Z699:AC699,'control variables'!$O$5:$R$5)/J699+H$65*'key variables'!$B$25/scenario!J$65,M699*SUMPRODUCT(Z699:AC699,'control variables'!$O$7:$R$7)/J699+H$65*'key variables'!$B$25/scenario!J$65)&lt;'key variables'!$B$28,0,IF($A699&gt;='key variables'!$B$26,M699*SUMPRODUCT(Z699:AC699,'control variables'!$O$5:$R$5)/J699+H$65*'key variables'!$B$25/scenario!J$65,M699*SUMPRODUCT(Z699:AC699,'control variables'!$O$7:$R$7)/J699+H$65*'key variables'!$B$25/scenario!J$65))</f>
        <v>5.3442327856300878E-31</v>
      </c>
      <c r="S699" s="10">
        <f ca="1">IF(IF($A699&gt;='key variables'!$B$26,N699*SUMPRODUCT(Z699:AC699,'control variables'!$O$6:$R$6)/J699+I$65*'key variables'!$B$25/scenario!J$65,N699*SUMPRODUCT(Z699:AC699,'control variables'!$O$7:$R$7)/J699+I$65*'key variables'!$B$25/scenario!J$65)&lt;'key variables'!$B$28,0,IF($A699&gt;='key variables'!$B$26,N699*SUMPRODUCT(Z699:AC699,'control variables'!$O$6:$R$6)/J699+I$65*'key variables'!$B$25/scenario!J$65,N699*SUMPRODUCT(Z699:AC699,'control variables'!$O$7:$R$7)/J699+I$65*'key variables'!$B$25/scenario!J$65))</f>
        <v>2.4022061828169084E-31</v>
      </c>
      <c r="T699" s="10">
        <f t="shared" ca="1" si="498"/>
        <v>1.1076482684769994E-30</v>
      </c>
      <c r="U699" s="82">
        <f ca="1">SUMPRODUCT(P669:P698,'control variables'!AD$7:AD$36)</f>
        <v>3.2773589970180666E-31</v>
      </c>
      <c r="V699" s="82">
        <f ca="1">SUMPRODUCT(Q669:Q698,'control variables'!AE$7:AE$36)</f>
        <v>3.7829497320851552E-31</v>
      </c>
      <c r="W699" s="82">
        <f ca="1">SUMPRODUCT(R669:R698,'control variables'!AF$7:AF$36)</f>
        <v>1.1330762176421814E-30</v>
      </c>
      <c r="X699" s="82">
        <f ca="1">SUMPRODUCT(S669:S698,'control variables'!AG$7:AG$36)</f>
        <v>5.0931215102411254E-31</v>
      </c>
      <c r="Y699" s="82">
        <f t="shared" ca="1" si="492"/>
        <v>2.3484192415766161E-30</v>
      </c>
      <c r="Z699" s="10">
        <f ca="1">IF($A699&gt;='key variables'!$B$26,SUMPRODUCT(P669:P698,'control variables'!V$7:V$36)*$E699,SUMPRODUCT(P669:P698,'control variables'!Z$7:Z$36)*$E699)</f>
        <v>7.9970877355926542E-31</v>
      </c>
      <c r="AA699" s="10">
        <f ca="1">IF($A699&gt;='key variables'!$B$26,SUMPRODUCT(Q669:Q698,'control variables'!W$7:W$36)*$E699,SUMPRODUCT(Q669:Q698,'control variables'!AA$7:AA$36)*$E699)</f>
        <v>9.2307803125465621E-31</v>
      </c>
      <c r="AB699" s="10">
        <f ca="1">IF($A699&gt;='key variables'!$B$26,SUMPRODUCT(R669:R698,'control variables'!X$7:X$36)*$E699,SUMPRODUCT(R669:R698,'control variables'!AB$7:AB$36)*$E699)</f>
        <v>2.7648206778209259E-30</v>
      </c>
      <c r="AC699" s="10">
        <f ca="1">IF($A699&gt;='key variables'!$B$26,SUMPRODUCT(S669:S698,'control variables'!Y$7:Y$36)*$E699,SUMPRODUCT(S669:S698,'control variables'!AC$7:AC$36)*$E699)</f>
        <v>1.2427732086259429E-30</v>
      </c>
      <c r="AD699" s="10">
        <f t="shared" ca="1" si="493"/>
        <v>5.73038069126079E-30</v>
      </c>
      <c r="AE699" s="82">
        <f ca="1">SUMPRODUCT(P669:P698,'control variables'!AL$7:AL$36)</f>
        <v>1.0888439735205421E-30</v>
      </c>
      <c r="AF699" s="82">
        <f ca="1">SUMPRODUCT(Q669:Q698,'control variables'!AM$7:AM$36)</f>
        <v>1.2535312552669178E-30</v>
      </c>
      <c r="AG699" s="82">
        <f ca="1">SUMPRODUCT(R669:R698,'control variables'!AN$7:AN$36)</f>
        <v>3.5741470511274084E-30</v>
      </c>
      <c r="AH699" s="82">
        <f ca="1">SUMPRODUCT(S669:S698,'control variables'!AO$7:AO$36)</f>
        <v>1.547570220341878E-30</v>
      </c>
      <c r="AI699" s="82">
        <f t="shared" ca="1" si="505"/>
        <v>7.464092500256746E-30</v>
      </c>
      <c r="AJ699" s="10">
        <f ca="1">SUMPRODUCT(P669:P698,'control variables'!AP$7:AP$36)</f>
        <v>1.0403946517007227E-33</v>
      </c>
      <c r="AK699" s="10">
        <f ca="1">SUMPRODUCT(Q669:Q698,'control variables'!AQ$7:AQ$36)</f>
        <v>3.0022349340544206E-33</v>
      </c>
      <c r="AL699" s="10">
        <f ca="1">SUMPRODUCT(R669:R698,'control variables'!AR$7:AR$36)</f>
        <v>1.079082063829559E-31</v>
      </c>
      <c r="AM699" s="10">
        <f ca="1">SUMPRODUCT(S669:S698,'control variables'!AS$7:AS$36)</f>
        <v>8.0840341026692321E-32</v>
      </c>
      <c r="AN699" s="10">
        <f t="shared" ca="1" si="526"/>
        <v>1.9279117699540336E-31</v>
      </c>
      <c r="AO699" s="82">
        <f ca="1">SUMPRODUCT(P669:P698,'control variables'!AX$7:AX$36)</f>
        <v>1.4147779548649521E-33</v>
      </c>
      <c r="AP699" s="82">
        <f ca="1">SUMPRODUCT(Q669:Q698,'control variables'!AY$7:AY$36)</f>
        <v>3.2660650787331807E-33</v>
      </c>
      <c r="AQ699" s="82">
        <f ca="1">SUMPRODUCT(R669:R698,'control variables'!AZ$7:AZ$36)</f>
        <v>2.9347738627848899E-32</v>
      </c>
      <c r="AR699" s="82">
        <f ca="1">SUMPRODUCT(S669:S698,'control variables'!BA$7:BA$36)</f>
        <v>2.1986105399786065E-32</v>
      </c>
      <c r="AS699" s="82">
        <f t="shared" ca="1" si="527"/>
        <v>5.6014687061233101E-32</v>
      </c>
      <c r="AT699" s="10">
        <f ca="1">SUMPRODUCT(P669:P698,'control variables'!AT$7:AT$36)</f>
        <v>-1.2485967539184431E-33</v>
      </c>
      <c r="AU699" s="10">
        <f ca="1">SUMPRODUCT(Q669:Q698,'control variables'!AU$7:AU$36)</f>
        <v>1.3544527954426558E-33</v>
      </c>
      <c r="AV699" s="10">
        <f ca="1">SUMPRODUCT(R669:R698,'control variables'!AV$7:AV$36)</f>
        <v>5.8323822780948318E-31</v>
      </c>
      <c r="AW699" s="10">
        <f ca="1">SUMPRODUCT(S669:S698,'control variables'!AW$7:AW$36)</f>
        <v>4.3693782721764794E-31</v>
      </c>
      <c r="AX699" s="10">
        <f t="shared" ca="1" si="506"/>
        <v>1.0202819110686552E-30</v>
      </c>
      <c r="AY699" s="82">
        <f ca="1">SUMPRODUCT(P669:P698,'control variables'!BB$7:BB$36)</f>
        <v>4.5254944508810603E-33</v>
      </c>
      <c r="AZ699" s="82">
        <f ca="1">SUMPRODUCT(Q669:Q698,'control variables'!BC$7:BC$36)</f>
        <v>1.154000277956018E-32</v>
      </c>
      <c r="BA699" s="82">
        <f ca="1">SUMPRODUCT(R669:R698,'control variables'!BD$7:BD$36)</f>
        <v>8.0783566623860307E-32</v>
      </c>
      <c r="BB699" s="82">
        <f ca="1">SUMPRODUCT(S669:S698,'control variables'!BE$7:BE$36)</f>
        <v>1.1479921491769318E-32</v>
      </c>
      <c r="BC699" s="82">
        <f t="shared" ca="1" si="528"/>
        <v>1.0832898534607086E-31</v>
      </c>
      <c r="BD699" s="10">
        <f ca="1">SUMPRODUCT(P669:P698,'control variables'!BF$7:BF$36)</f>
        <v>9.4669402128278299E-34</v>
      </c>
      <c r="BE699" s="10">
        <f ca="1">SUMPRODUCT(Q669:Q698,'control variables'!BG$7:BG$36)</f>
        <v>1.0927383595867272E-33</v>
      </c>
      <c r="BF699" s="10">
        <f ca="1">SUMPRODUCT(R669:R698,'control variables'!BH$7:BH$36)</f>
        <v>3.272990483726521E-32</v>
      </c>
      <c r="BG699" s="10">
        <f ca="1">SUMPRODUCT(S669:S698,'control variables'!BI$7:BI$36)</f>
        <v>7.3559651045232044E-32</v>
      </c>
      <c r="BH699" s="10">
        <f t="shared" ca="1" si="529"/>
        <v>1.0832898826336676E-31</v>
      </c>
      <c r="BI699" s="82">
        <f t="shared" ca="1" si="507"/>
        <v>1.0921208712175046E-30</v>
      </c>
      <c r="BJ699" s="82">
        <f t="shared" ca="1" si="508"/>
        <v>1.2664257108419207E-30</v>
      </c>
      <c r="BK699" s="82">
        <f t="shared" ca="1" si="509"/>
        <v>4.2381688455607521E-30</v>
      </c>
      <c r="BL699" s="82">
        <f t="shared" ca="1" si="510"/>
        <v>1.9959879690512952E-30</v>
      </c>
      <c r="BM699" s="82">
        <f t="shared" ca="1" si="500"/>
        <v>8.5927033966714729E-30</v>
      </c>
      <c r="BN699" s="10">
        <f ca="1">BN698+BI699-INDIRECT(ADDRESS(MAX($D699-'key variables'!$B$9*30,34),scenario!BI$4),TRUE)</f>
        <v>9439390.0751690175</v>
      </c>
      <c r="BO699" s="10">
        <f ca="1">BO698+BJ699-INDIRECT(ADDRESS(MAX($D699-'key variables'!$B$9*30,34),scenario!BJ$4),TRUE)</f>
        <v>10895583.360992203</v>
      </c>
      <c r="BP699" s="10">
        <f ca="1">BP698+BK699-INDIRECT(ADDRESS(MAX($D699-'key variables'!$B$9*30,34),scenario!BK$4),TRUE)</f>
        <v>32531162.537994072</v>
      </c>
      <c r="BQ699" s="10">
        <f ca="1">BQ698+BL699-INDIRECT(ADDRESS(MAX($D699-'key variables'!$B$9*30,34),scenario!BL$4),TRUE)</f>
        <v>14415841.516535141</v>
      </c>
      <c r="BR699" s="10">
        <f t="shared" ca="1" si="530"/>
        <v>67281977.490690395</v>
      </c>
      <c r="BS699" s="82">
        <f t="shared" ca="1" si="511"/>
        <v>-2.3433848477536824E-9</v>
      </c>
      <c r="BT699" s="82">
        <f t="shared" ca="1" si="512"/>
        <v>-3.4288309057018498E-10</v>
      </c>
      <c r="BU699" s="82">
        <f t="shared" ca="1" si="513"/>
        <v>-4.2578247660364599E-9</v>
      </c>
      <c r="BV699" s="82">
        <f t="shared" ca="1" si="514"/>
        <v>-2.9943922343414556E-9</v>
      </c>
      <c r="BW699" s="82">
        <f t="shared" ca="1" si="531"/>
        <v>-9.9384849387017825E-9</v>
      </c>
      <c r="BX699" s="10">
        <f t="shared" ca="1" si="515"/>
        <v>-1.8625994260191893E-12</v>
      </c>
      <c r="BY699" s="10">
        <f t="shared" ca="1" si="516"/>
        <v>2.8902850229962428E-12</v>
      </c>
      <c r="BZ699" s="10">
        <f t="shared" ca="1" si="517"/>
        <v>-3.5034723983035463E-11</v>
      </c>
      <c r="CA699" s="10">
        <f t="shared" ca="1" si="518"/>
        <v>-2.0257049910634696E-11</v>
      </c>
      <c r="CB699" s="10">
        <v>0</v>
      </c>
      <c r="CC699" s="82">
        <f t="shared" ca="1" si="519"/>
        <v>3.9725652202851362E-13</v>
      </c>
      <c r="CD699" s="82">
        <f t="shared" ca="1" si="520"/>
        <v>3.4270724516460853E-13</v>
      </c>
      <c r="CE699" s="82">
        <f t="shared" ca="1" si="521"/>
        <v>1.8915613015532971E-10</v>
      </c>
      <c r="CF699" s="82">
        <f t="shared" ca="1" si="522"/>
        <v>3.7028113764059381E-11</v>
      </c>
      <c r="CG699" s="82">
        <f t="shared" ca="1" si="532"/>
        <v>2.269242076865822E-10</v>
      </c>
      <c r="CH699" s="13" t="str">
        <f t="shared" ca="1" si="485"/>
        <v/>
      </c>
      <c r="CI699" s="81">
        <f t="shared" ca="1" si="494"/>
        <v>0.1131775965863165</v>
      </c>
      <c r="CJ699" s="81">
        <f t="shared" ca="1" si="495"/>
        <v>0.13063724757458739</v>
      </c>
      <c r="CK699" s="81">
        <f t="shared" ca="1" si="496"/>
        <v>0.39004625943939081</v>
      </c>
      <c r="CL699" s="81">
        <f t="shared" ca="1" si="497"/>
        <v>0.17284488538116416</v>
      </c>
      <c r="CM699" s="89">
        <f t="shared" ca="1" si="486"/>
        <v>0.80670598898145884</v>
      </c>
    </row>
    <row r="700" spans="1:91" x14ac:dyDescent="0.3">
      <c r="A700">
        <v>635</v>
      </c>
      <c r="B700" s="3">
        <f t="shared" si="499"/>
        <v>1.9527777777777777</v>
      </c>
      <c r="C700" s="3">
        <f t="shared" si="487"/>
        <v>21.166666666666668</v>
      </c>
      <c r="D700" s="4">
        <f t="shared" ca="1" si="523"/>
        <v>700</v>
      </c>
      <c r="E700" s="58">
        <f>(0.5*(COS(B700*2*PI())+1)*('key variables'!$B$4-'key variables'!$B$6)+'key variables'!$B$6)/'key variables'!$B$4</f>
        <v>1</v>
      </c>
      <c r="F700" s="10">
        <f t="shared" ca="1" si="488"/>
        <v>11689222.907461114</v>
      </c>
      <c r="G700" s="10">
        <f t="shared" ca="1" si="489"/>
        <v>13492492.798713122</v>
      </c>
      <c r="H700" s="10">
        <f t="shared" ca="1" si="490"/>
        <v>40309474.521088287</v>
      </c>
      <c r="I700" s="10">
        <f t="shared" ca="1" si="491"/>
        <v>17912154.249750931</v>
      </c>
      <c r="J700" s="10">
        <f t="shared" ca="1" si="524"/>
        <v>83403344.477013454</v>
      </c>
      <c r="K700" s="82">
        <f t="shared" ca="1" si="501"/>
        <v>2249832.832292099</v>
      </c>
      <c r="L700" s="82">
        <f t="shared" ca="1" si="502"/>
        <v>2596909.4377209195</v>
      </c>
      <c r="M700" s="82">
        <f t="shared" ca="1" si="503"/>
        <v>7778311.98309422</v>
      </c>
      <c r="N700" s="82">
        <f t="shared" ca="1" si="504"/>
        <v>3496312.733215793</v>
      </c>
      <c r="O700" s="82">
        <f t="shared" ca="1" si="525"/>
        <v>16121366.986323033</v>
      </c>
      <c r="P700" s="10">
        <f ca="1">IF(IF($A700&gt;='key variables'!$B$26,K700*SUMPRODUCT(Z700:AC700,'control variables'!$O$3:$R$3)/J700+F$65*'key variables'!$B$25/scenario!J$65,K700*SUMPRODUCT(Z700:AC700,'control variables'!$O$7:$R$7)/J700+F$65*'key variables'!$B$25/scenario!J$65)&lt;'key variables'!$B$28,0,IF($A700&gt;='key variables'!$B$26,K700*SUMPRODUCT(Z700:AC700,'control variables'!$O$3:$R$3)/J700+F$65*'key variables'!$B$25/scenario!J$65,K700*SUMPRODUCT(Z700:AC700,'control variables'!$O$7:$R$7)/J700+F$65*'key variables'!$B$25/scenario!J$65))</f>
        <v>1.3300730914249715E-31</v>
      </c>
      <c r="Q700" s="10">
        <f ca="1">IF(IF($A700&gt;='key variables'!$B$26,L700*SUMPRODUCT(Z700:AC700,'control variables'!$O$4:$R$4)/J700+G$65*'key variables'!$B$25/scenario!J$65,L700*SUMPRODUCT(Z700:AC700,'control variables'!$O$7:$R$7)/J700+G$65*'key variables'!$B$25/scenario!J$65)&lt;'key variables'!$B$28,0,IF($A700&gt;='key variables'!$B$26,L700*SUMPRODUCT(Z700:AC700,'control variables'!$O$4:$R$4)/J700+G$65*'key variables'!$B$25/scenario!J$65,L700*SUMPRODUCT(Z700:AC700,'control variables'!$O$7:$R$7)/J700+G$65*'key variables'!$B$25/scenario!J$65))</f>
        <v>1.5352604488668512E-31</v>
      </c>
      <c r="R700" s="10">
        <f ca="1">IF(IF($A700&gt;='key variables'!$B$26,M700*SUMPRODUCT(Z700:AC700,'control variables'!$O$5:$R$5)/J700+H$65*'key variables'!$B$25/scenario!J$65,M700*SUMPRODUCT(Z700:AC700,'control variables'!$O$7:$R$7)/J700+H$65*'key variables'!$B$25/scenario!J$65)&lt;'key variables'!$B$28,0,IF($A700&gt;='key variables'!$B$26,M700*SUMPRODUCT(Z700:AC700,'control variables'!$O$5:$R$5)/J700+H$65*'key variables'!$B$25/scenario!J$65,M700*SUMPRODUCT(Z700:AC700,'control variables'!$O$7:$R$7)/J700+H$65*'key variables'!$B$25/scenario!J$65))</f>
        <v>4.598440967225973E-31</v>
      </c>
      <c r="S700" s="10">
        <f ca="1">IF(IF($A700&gt;='key variables'!$B$26,N700*SUMPRODUCT(Z700:AC700,'control variables'!$O$6:$R$6)/J700+I$65*'key variables'!$B$25/scenario!J$65,N700*SUMPRODUCT(Z700:AC700,'control variables'!$O$7:$R$7)/J700+I$65*'key variables'!$B$25/scenario!J$65)&lt;'key variables'!$B$28,0,IF($A700&gt;='key variables'!$B$26,N700*SUMPRODUCT(Z700:AC700,'control variables'!$O$6:$R$6)/J700+I$65*'key variables'!$B$25/scenario!J$65,N700*SUMPRODUCT(Z700:AC700,'control variables'!$O$7:$R$7)/J700+I$65*'key variables'!$B$25/scenario!J$65))</f>
        <v>2.0669764521656068E-31</v>
      </c>
      <c r="T700" s="10">
        <f t="shared" ca="1" si="498"/>
        <v>9.5307509596834031E-31</v>
      </c>
      <c r="U700" s="82">
        <f ca="1">SUMPRODUCT(P670:P699,'control variables'!AD$7:AD$36)</f>
        <v>2.8200010143116643E-31</v>
      </c>
      <c r="V700" s="82">
        <f ca="1">SUMPRODUCT(Q670:Q699,'control variables'!AE$7:AE$36)</f>
        <v>3.255036171281962E-31</v>
      </c>
      <c r="W700" s="82">
        <f ca="1">SUMPRODUCT(R670:R699,'control variables'!AF$7:AF$36)</f>
        <v>9.7495455516183168E-31</v>
      </c>
      <c r="X700" s="82">
        <f ca="1">SUMPRODUCT(S670:S699,'control variables'!AG$7:AG$36)</f>
        <v>4.3823724645241716E-31</v>
      </c>
      <c r="Y700" s="82">
        <f t="shared" ca="1" si="492"/>
        <v>2.0206955201736116E-30</v>
      </c>
      <c r="Z700" s="10">
        <f ca="1">IF($A700&gt;='key variables'!$B$26,SUMPRODUCT(P670:P699,'control variables'!V$7:V$36)*$E700,SUMPRODUCT(P670:P699,'control variables'!Z$7:Z$36)*$E700)</f>
        <v>6.8810879572331263E-31</v>
      </c>
      <c r="AA700" s="10">
        <f ca="1">IF($A700&gt;='key variables'!$B$26,SUMPRODUCT(Q670:Q699,'control variables'!W$7:W$36)*$E700,SUMPRODUCT(Q670:Q699,'control variables'!AA$7:AA$36)*$E700)</f>
        <v>7.9426177809491742E-31</v>
      </c>
      <c r="AB700" s="10">
        <f ca="1">IF($A700&gt;='key variables'!$B$26,SUMPRODUCT(R670:R699,'control variables'!X$7:X$36)*$E700,SUMPRODUCT(R670:R699,'control variables'!AB$7:AB$36)*$E700)</f>
        <v>2.3789878139498477E-30</v>
      </c>
      <c r="AC700" s="10">
        <f ca="1">IF($A700&gt;='key variables'!$B$26,SUMPRODUCT(S670:S699,'control variables'!Y$7:Y$36)*$E700,SUMPRODUCT(S670:S699,'control variables'!AC$7:AC$36)*$E700)</f>
        <v>1.0693432462153919E-30</v>
      </c>
      <c r="AD700" s="10">
        <f t="shared" ca="1" si="493"/>
        <v>4.9307016339834694E-30</v>
      </c>
      <c r="AE700" s="82">
        <f ca="1">SUMPRODUCT(P670:P699,'control variables'!AL$7:AL$36)</f>
        <v>9.3689495491608667E-31</v>
      </c>
      <c r="AF700" s="82">
        <f ca="1">SUMPRODUCT(Q670:Q699,'control variables'!AM$7:AM$36)</f>
        <v>1.0785999991274669E-30</v>
      </c>
      <c r="AG700" s="82">
        <f ca="1">SUMPRODUCT(R670:R699,'control variables'!AN$7:AN$36)</f>
        <v>3.0753720659375105E-30</v>
      </c>
      <c r="AH700" s="82">
        <f ca="1">SUMPRODUCT(S670:S699,'control variables'!AO$7:AO$36)</f>
        <v>1.331605599219793E-30</v>
      </c>
      <c r="AI700" s="82">
        <f t="shared" ca="1" si="505"/>
        <v>6.422472619200857E-30</v>
      </c>
      <c r="AJ700" s="10">
        <f ca="1">SUMPRODUCT(P670:P699,'control variables'!AP$7:AP$36)</f>
        <v>8.9520677342638256E-34</v>
      </c>
      <c r="AK700" s="10">
        <f ca="1">SUMPRODUCT(Q670:Q699,'control variables'!AQ$7:AQ$36)</f>
        <v>2.5832707271124464E-33</v>
      </c>
      <c r="AL700" s="10">
        <f ca="1">SUMPRODUCT(R670:R699,'control variables'!AR$7:AR$36)</f>
        <v>9.2849532727223127E-32</v>
      </c>
      <c r="AM700" s="10">
        <f ca="1">SUMPRODUCT(S670:S699,'control variables'!AS$7:AS$36)</f>
        <v>6.9559008915408284E-32</v>
      </c>
      <c r="AN700" s="10">
        <f t="shared" ca="1" si="526"/>
        <v>1.6588701914317024E-31</v>
      </c>
      <c r="AO700" s="82">
        <f ca="1">SUMPRODUCT(P670:P699,'control variables'!AX$7:AX$36)</f>
        <v>1.2173445970902146E-33</v>
      </c>
      <c r="AP700" s="82">
        <f ca="1">SUMPRODUCT(Q670:Q699,'control variables'!AY$7:AY$36)</f>
        <v>2.8102831710580247E-33</v>
      </c>
      <c r="AQ700" s="82">
        <f ca="1">SUMPRODUCT(R670:R699,'control variables'!AZ$7:AZ$36)</f>
        <v>2.5252239005122116E-32</v>
      </c>
      <c r="AR700" s="82">
        <f ca="1">SUMPRODUCT(S670:S699,'control variables'!BA$7:BA$36)</f>
        <v>1.8917927387439667E-32</v>
      </c>
      <c r="AS700" s="82">
        <f t="shared" ca="1" si="527"/>
        <v>4.8197794160710027E-32</v>
      </c>
      <c r="AT700" s="10">
        <f ca="1">SUMPRODUCT(P670:P699,'control variables'!AT$7:AT$36)</f>
        <v>-1.0743541112584594E-33</v>
      </c>
      <c r="AU700" s="10">
        <f ca="1">SUMPRODUCT(Q670:Q699,'control variables'!AU$7:AU$36)</f>
        <v>1.1654378603200979E-33</v>
      </c>
      <c r="AV700" s="10">
        <f ca="1">SUMPRODUCT(R670:R699,'control variables'!AV$7:AV$36)</f>
        <v>5.018468820487941E-31</v>
      </c>
      <c r="AW700" s="10">
        <f ca="1">SUMPRODUCT(S670:S699,'control variables'!AW$7:AW$36)</f>
        <v>3.7596281550663139E-31</v>
      </c>
      <c r="AX700" s="10">
        <f t="shared" ca="1" si="506"/>
        <v>8.7790078130448714E-31</v>
      </c>
      <c r="AY700" s="82">
        <f ca="1">SUMPRODUCT(P670:P699,'control variables'!BB$7:BB$36)</f>
        <v>3.8939582002941772E-33</v>
      </c>
      <c r="AZ700" s="82">
        <f ca="1">SUMPRODUCT(Q670:Q699,'control variables'!BC$7:BC$36)</f>
        <v>9.9295864667644001E-33</v>
      </c>
      <c r="BA700" s="82">
        <f ca="1">SUMPRODUCT(R670:R699,'control variables'!BD$7:BD$36)</f>
        <v>6.9510157424400158E-32</v>
      </c>
      <c r="BB700" s="82">
        <f ca="1">SUMPRODUCT(S670:S699,'control variables'!BE$7:BE$36)</f>
        <v>9.8778895691509441E-33</v>
      </c>
      <c r="BC700" s="82">
        <f t="shared" ca="1" si="528"/>
        <v>9.3211591660609686E-32</v>
      </c>
      <c r="BD700" s="10">
        <f ca="1">SUMPRODUCT(P670:P699,'control variables'!BF$7:BF$36)</f>
        <v>8.1458213845027865E-34</v>
      </c>
      <c r="BE700" s="10">
        <f ca="1">SUMPRODUCT(Q670:Q699,'control variables'!BG$7:BG$36)</f>
        <v>9.4024587639486126E-34</v>
      </c>
      <c r="BF700" s="10">
        <f ca="1">SUMPRODUCT(R670:R699,'control variables'!BH$7:BH$36)</f>
        <v>2.8162421304285133E-32</v>
      </c>
      <c r="BG700" s="10">
        <f ca="1">SUMPRODUCT(S670:S699,'control variables'!BI$7:BI$36)</f>
        <v>6.3294344851664407E-32</v>
      </c>
      <c r="BH700" s="10">
        <f t="shared" ca="1" si="529"/>
        <v>9.3211594170794675E-32</v>
      </c>
      <c r="BI700" s="82">
        <f t="shared" ca="1" si="507"/>
        <v>9.3971455900512237E-31</v>
      </c>
      <c r="BJ700" s="82">
        <f t="shared" ca="1" si="508"/>
        <v>1.0896950234545513E-30</v>
      </c>
      <c r="BK700" s="82">
        <f t="shared" ca="1" si="509"/>
        <v>3.6467291054107044E-30</v>
      </c>
      <c r="BL700" s="82">
        <f t="shared" ca="1" si="510"/>
        <v>1.7174463042955755E-30</v>
      </c>
      <c r="BM700" s="82">
        <f t="shared" ca="1" si="500"/>
        <v>7.3935849921659538E-30</v>
      </c>
      <c r="BN700" s="10">
        <f ca="1">BN699+BI700-INDIRECT(ADDRESS(MAX($D700-'key variables'!$B$9*30,34),scenario!BI$4),TRUE)</f>
        <v>9439390.0751690175</v>
      </c>
      <c r="BO700" s="10">
        <f ca="1">BO699+BJ700-INDIRECT(ADDRESS(MAX($D700-'key variables'!$B$9*30,34),scenario!BJ$4),TRUE)</f>
        <v>10895583.360992203</v>
      </c>
      <c r="BP700" s="10">
        <f ca="1">BP699+BK700-INDIRECT(ADDRESS(MAX($D700-'key variables'!$B$9*30,34),scenario!BK$4),TRUE)</f>
        <v>32531162.537994072</v>
      </c>
      <c r="BQ700" s="10">
        <f ca="1">BQ699+BL700-INDIRECT(ADDRESS(MAX($D700-'key variables'!$B$9*30,34),scenario!BL$4),TRUE)</f>
        <v>14415841.516535141</v>
      </c>
      <c r="BR700" s="10">
        <f t="shared" ca="1" si="530"/>
        <v>67281977.490690395</v>
      </c>
      <c r="BS700" s="82">
        <f t="shared" ca="1" si="511"/>
        <v>-2.3433848477536824E-9</v>
      </c>
      <c r="BT700" s="82">
        <f t="shared" ca="1" si="512"/>
        <v>-3.4288309057018498E-10</v>
      </c>
      <c r="BU700" s="82">
        <f t="shared" ca="1" si="513"/>
        <v>-4.2578247660364599E-9</v>
      </c>
      <c r="BV700" s="82">
        <f t="shared" ca="1" si="514"/>
        <v>-2.9943922343414556E-9</v>
      </c>
      <c r="BW700" s="82">
        <f t="shared" ca="1" si="531"/>
        <v>-9.9384849387017825E-9</v>
      </c>
      <c r="BX700" s="10">
        <f t="shared" ca="1" si="515"/>
        <v>-1.8625994260191893E-12</v>
      </c>
      <c r="BY700" s="10">
        <f t="shared" ca="1" si="516"/>
        <v>2.8902850229962428E-12</v>
      </c>
      <c r="BZ700" s="10">
        <f t="shared" ca="1" si="517"/>
        <v>-3.5034723983035463E-11</v>
      </c>
      <c r="CA700" s="10">
        <f t="shared" ca="1" si="518"/>
        <v>-2.0257049910634696E-11</v>
      </c>
      <c r="CB700" s="10">
        <v>0</v>
      </c>
      <c r="CC700" s="82">
        <f t="shared" ca="1" si="519"/>
        <v>3.9725652202851362E-13</v>
      </c>
      <c r="CD700" s="82">
        <f t="shared" ca="1" si="520"/>
        <v>3.4270724516460853E-13</v>
      </c>
      <c r="CE700" s="82">
        <f t="shared" ca="1" si="521"/>
        <v>1.8915613015532971E-10</v>
      </c>
      <c r="CF700" s="82">
        <f t="shared" ca="1" si="522"/>
        <v>3.7028113764059381E-11</v>
      </c>
      <c r="CG700" s="82">
        <f t="shared" ca="1" si="532"/>
        <v>2.269242076865822E-10</v>
      </c>
      <c r="CH700" s="13" t="str">
        <f t="shared" ca="1" si="485"/>
        <v/>
      </c>
      <c r="CI700" s="81">
        <f t="shared" ca="1" si="494"/>
        <v>0.1131775965863165</v>
      </c>
      <c r="CJ700" s="81">
        <f t="shared" ca="1" si="495"/>
        <v>0.13063724757458739</v>
      </c>
      <c r="CK700" s="81">
        <f t="shared" ca="1" si="496"/>
        <v>0.39004625943939081</v>
      </c>
      <c r="CL700" s="81">
        <f t="shared" ca="1" si="497"/>
        <v>0.17284488538116416</v>
      </c>
      <c r="CM700" s="89">
        <f t="shared" ca="1" si="486"/>
        <v>0.80670598898145884</v>
      </c>
    </row>
    <row r="701" spans="1:91" x14ac:dyDescent="0.3">
      <c r="A701">
        <v>636</v>
      </c>
      <c r="B701" s="3">
        <f t="shared" si="499"/>
        <v>1.9555555555555555</v>
      </c>
      <c r="C701" s="3">
        <f t="shared" si="487"/>
        <v>21.2</v>
      </c>
      <c r="D701" s="4">
        <f t="shared" ca="1" si="523"/>
        <v>701</v>
      </c>
      <c r="E701" s="58">
        <f>(0.5*(COS(B701*2*PI())+1)*('key variables'!$B$4-'key variables'!$B$6)+'key variables'!$B$6)/'key variables'!$B$4</f>
        <v>1</v>
      </c>
      <c r="F701" s="10">
        <f t="shared" ca="1" si="488"/>
        <v>11689222.907461114</v>
      </c>
      <c r="G701" s="10">
        <f t="shared" ca="1" si="489"/>
        <v>13492492.798713122</v>
      </c>
      <c r="H701" s="10">
        <f t="shared" ca="1" si="490"/>
        <v>40309474.521088287</v>
      </c>
      <c r="I701" s="10">
        <f t="shared" ca="1" si="491"/>
        <v>17912154.249750931</v>
      </c>
      <c r="J701" s="10">
        <f t="shared" ca="1" si="524"/>
        <v>83403344.477013454</v>
      </c>
      <c r="K701" s="82">
        <f t="shared" ca="1" si="501"/>
        <v>2249832.832292099</v>
      </c>
      <c r="L701" s="82">
        <f t="shared" ca="1" si="502"/>
        <v>2596909.4377209195</v>
      </c>
      <c r="M701" s="82">
        <f t="shared" ca="1" si="503"/>
        <v>7778311.98309422</v>
      </c>
      <c r="N701" s="82">
        <f t="shared" ca="1" si="504"/>
        <v>3496312.733215793</v>
      </c>
      <c r="O701" s="82">
        <f t="shared" ca="1" si="525"/>
        <v>16121366.986323033</v>
      </c>
      <c r="P701" s="10">
        <f ca="1">IF(IF($A701&gt;='key variables'!$B$26,K701*SUMPRODUCT(Z701:AC701,'control variables'!$O$3:$R$3)/J701+F$65*'key variables'!$B$25/scenario!J$65,K701*SUMPRODUCT(Z701:AC701,'control variables'!$O$7:$R$7)/J701+F$65*'key variables'!$B$25/scenario!J$65)&lt;'key variables'!$B$28,0,IF($A701&gt;='key variables'!$B$26,K701*SUMPRODUCT(Z701:AC701,'control variables'!$O$3:$R$3)/J701+F$65*'key variables'!$B$25/scenario!J$65,K701*SUMPRODUCT(Z701:AC701,'control variables'!$O$7:$R$7)/J701+F$65*'key variables'!$B$25/scenario!J$65))</f>
        <v>1.1444603628530706E-31</v>
      </c>
      <c r="Q701" s="10">
        <f ca="1">IF(IF($A701&gt;='key variables'!$B$26,L701*SUMPRODUCT(Z701:AC701,'control variables'!$O$4:$R$4)/J701+G$65*'key variables'!$B$25/scenario!J$65,L701*SUMPRODUCT(Z701:AC701,'control variables'!$O$7:$R$7)/J701+G$65*'key variables'!$B$25/scenario!J$65)&lt;'key variables'!$B$28,0,IF($A701&gt;='key variables'!$B$26,L701*SUMPRODUCT(Z701:AC701,'control variables'!$O$4:$R$4)/J701+G$65*'key variables'!$B$25/scenario!J$65,L701*SUMPRODUCT(Z701:AC701,'control variables'!$O$7:$R$7)/J701+G$65*'key variables'!$B$25/scenario!J$65))</f>
        <v>1.3210136658743452E-31</v>
      </c>
      <c r="R701" s="10">
        <f ca="1">IF(IF($A701&gt;='key variables'!$B$26,M701*SUMPRODUCT(Z701:AC701,'control variables'!$O$5:$R$5)/J701+H$65*'key variables'!$B$25/scenario!J$65,M701*SUMPRODUCT(Z701:AC701,'control variables'!$O$7:$R$7)/J701+H$65*'key variables'!$B$25/scenario!J$65)&lt;'key variables'!$B$28,0,IF($A701&gt;='key variables'!$B$26,M701*SUMPRODUCT(Z701:AC701,'control variables'!$O$5:$R$5)/J701+H$65*'key variables'!$B$25/scenario!J$65,M701*SUMPRODUCT(Z701:AC701,'control variables'!$O$7:$R$7)/J701+H$65*'key variables'!$B$25/scenario!J$65))</f>
        <v>3.9567249738671435E-31</v>
      </c>
      <c r="S701" s="10">
        <f ca="1">IF(IF($A701&gt;='key variables'!$B$26,N701*SUMPRODUCT(Z701:AC701,'control variables'!$O$6:$R$6)/J701+I$65*'key variables'!$B$25/scenario!J$65,N701*SUMPRODUCT(Z701:AC701,'control variables'!$O$7:$R$7)/J701+I$65*'key variables'!$B$25/scenario!J$65)&lt;'key variables'!$B$28,0,IF($A701&gt;='key variables'!$B$26,N701*SUMPRODUCT(Z701:AC701,'control variables'!$O$6:$R$6)/J701+I$65*'key variables'!$B$25/scenario!J$65,N701*SUMPRODUCT(Z701:AC701,'control variables'!$O$7:$R$7)/J701+I$65*'key variables'!$B$25/scenario!J$65))</f>
        <v>1.778528289689592E-31</v>
      </c>
      <c r="T701" s="10">
        <f t="shared" ca="1" si="498"/>
        <v>8.2007272922841504E-31</v>
      </c>
      <c r="U701" s="82">
        <f ca="1">SUMPRODUCT(P671:P700,'control variables'!AD$7:AD$36)</f>
        <v>2.4264676918074532E-31</v>
      </c>
      <c r="V701" s="82">
        <f ca="1">SUMPRODUCT(Q671:Q700,'control variables'!AE$7:AE$36)</f>
        <v>2.800793356171256E-31</v>
      </c>
      <c r="W701" s="82">
        <f ca="1">SUMPRODUCT(R671:R700,'control variables'!AF$7:AF$36)</f>
        <v>8.3889889297012753E-31</v>
      </c>
      <c r="X701" s="82">
        <f ca="1">SUMPRODUCT(S671:S700,'control variables'!AG$7:AG$36)</f>
        <v>3.770808997822325E-31</v>
      </c>
      <c r="Y701" s="82">
        <f t="shared" ca="1" si="492"/>
        <v>1.7387058975502308E-30</v>
      </c>
      <c r="Z701" s="10">
        <f ca="1">IF($A701&gt;='key variables'!$B$26,SUMPRODUCT(P671:P700,'control variables'!V$7:V$36)*$E701,SUMPRODUCT(P671:P700,'control variables'!Z$7:Z$36)*$E701)</f>
        <v>5.9208268110453293E-31</v>
      </c>
      <c r="AA701" s="10">
        <f ca="1">IF($A701&gt;='key variables'!$B$26,SUMPRODUCT(Q671:Q700,'control variables'!W$7:W$36)*$E701,SUMPRODUCT(Q671:Q700,'control variables'!AA$7:AA$36)*$E701)</f>
        <v>6.8342193268865952E-31</v>
      </c>
      <c r="AB701" s="10">
        <f ca="1">IF($A701&gt;='key variables'!$B$26,SUMPRODUCT(R671:R700,'control variables'!X$7:X$36)*$E701,SUMPRODUCT(R671:R700,'control variables'!AB$7:AB$36)*$E701)</f>
        <v>2.0469982246307692E-30</v>
      </c>
      <c r="AC701" s="10">
        <f ca="1">IF($A701&gt;='key variables'!$B$26,SUMPRODUCT(S671:S700,'control variables'!Y$7:Y$36)*$E701,SUMPRODUCT(S671:S700,'control variables'!AC$7:AC$36)*$E701)</f>
        <v>9.2011556918801314E-31</v>
      </c>
      <c r="AD701" s="10">
        <f t="shared" ca="1" si="493"/>
        <v>4.242618407611975E-30</v>
      </c>
      <c r="AE701" s="82">
        <f ca="1">SUMPRODUCT(P671:P700,'control variables'!AL$7:AL$36)</f>
        <v>8.0615053937354208E-31</v>
      </c>
      <c r="AF701" s="82">
        <f ca="1">SUMPRODUCT(Q671:Q700,'control variables'!AM$7:AM$36)</f>
        <v>9.2808053507213948E-31</v>
      </c>
      <c r="AG701" s="82">
        <f ca="1">SUMPRODUCT(R671:R700,'control variables'!AN$7:AN$36)</f>
        <v>2.6462015156778175E-30</v>
      </c>
      <c r="AH701" s="82">
        <f ca="1">SUMPRODUCT(S671:S700,'control variables'!AO$7:AO$36)</f>
        <v>1.1457790079999003E-30</v>
      </c>
      <c r="AI701" s="82">
        <f t="shared" ca="1" si="505"/>
        <v>5.5262115981233994E-30</v>
      </c>
      <c r="AJ701" s="10">
        <f ca="1">SUMPRODUCT(P671:P700,'control variables'!AP$7:AP$36)</f>
        <v>7.7027997585189635E-34</v>
      </c>
      <c r="AK701" s="10">
        <f ca="1">SUMPRODUCT(Q671:Q700,'control variables'!AQ$7:AQ$36)</f>
        <v>2.2227732992714231E-33</v>
      </c>
      <c r="AL701" s="10">
        <f ca="1">SUMPRODUCT(R671:R700,'control variables'!AR$7:AR$36)</f>
        <v>7.9892308626356421E-32</v>
      </c>
      <c r="AM701" s="10">
        <f ca="1">SUMPRODUCT(S671:S700,'control variables'!AS$7:AS$36)</f>
        <v>5.9851995425109108E-32</v>
      </c>
      <c r="AN701" s="10">
        <f t="shared" ca="1" si="526"/>
        <v>1.4273735732658884E-31</v>
      </c>
      <c r="AO701" s="82">
        <f ca="1">SUMPRODUCT(P671:P700,'control variables'!AX$7:AX$36)</f>
        <v>1.0474632170856762E-33</v>
      </c>
      <c r="AP701" s="82">
        <f ca="1">SUMPRODUCT(Q671:Q700,'control variables'!AY$7:AY$36)</f>
        <v>2.4181059810955286E-33</v>
      </c>
      <c r="AQ701" s="82">
        <f ca="1">SUMPRODUCT(R671:R700,'control variables'!AZ$7:AZ$36)</f>
        <v>2.1728269522160132E-32</v>
      </c>
      <c r="AR701" s="82">
        <f ca="1">SUMPRODUCT(S671:S700,'control variables'!BA$7:BA$36)</f>
        <v>1.627791598961052E-32</v>
      </c>
      <c r="AS701" s="82">
        <f t="shared" ca="1" si="527"/>
        <v>4.1471754709951857E-32</v>
      </c>
      <c r="AT701" s="10">
        <f ca="1">SUMPRODUCT(P671:P700,'control variables'!AT$7:AT$36)</f>
        <v>-9.2442716413897411E-34</v>
      </c>
      <c r="AU701" s="10">
        <f ca="1">SUMPRODUCT(Q671:Q700,'control variables'!AU$7:AU$36)</f>
        <v>1.0028001055759156E-33</v>
      </c>
      <c r="AV701" s="10">
        <f ca="1">SUMPRODUCT(R671:R700,'control variables'!AV$7:AV$36)</f>
        <v>4.3181376153615953E-31</v>
      </c>
      <c r="AW701" s="10">
        <f ca="1">SUMPRODUCT(S671:S700,'control variables'!AW$7:AW$36)</f>
        <v>3.2349691383727455E-31</v>
      </c>
      <c r="AX701" s="10">
        <f t="shared" ca="1" si="506"/>
        <v>7.5538904831487101E-31</v>
      </c>
      <c r="AY701" s="82">
        <f ca="1">SUMPRODUCT(P671:P700,'control variables'!BB$7:BB$36)</f>
        <v>3.3505533218997162E-33</v>
      </c>
      <c r="AZ701" s="82">
        <f ca="1">SUMPRODUCT(Q671:Q700,'control variables'!BC$7:BC$36)</f>
        <v>8.5439049958971061E-33</v>
      </c>
      <c r="BA701" s="82">
        <f ca="1">SUMPRODUCT(R671:R700,'control variables'!BD$7:BD$36)</f>
        <v>5.9809961197452374E-32</v>
      </c>
      <c r="BB701" s="82">
        <f ca="1">SUMPRODUCT(S671:S700,'control variables'!BE$7:BE$36)</f>
        <v>8.4994224403274071E-33</v>
      </c>
      <c r="BC701" s="82">
        <f t="shared" ca="1" si="528"/>
        <v>8.0203841955576606E-32</v>
      </c>
      <c r="BD701" s="10">
        <f ca="1">SUMPRODUCT(P671:P700,'control variables'!BF$7:BF$36)</f>
        <v>7.0090657104089227E-34</v>
      </c>
      <c r="BE701" s="10">
        <f ca="1">SUMPRODUCT(Q671:Q700,'control variables'!BG$7:BG$36)</f>
        <v>8.0903383716838891E-34</v>
      </c>
      <c r="BF701" s="10">
        <f ca="1">SUMPRODUCT(R671:R700,'control variables'!BH$7:BH$36)</f>
        <v>2.4232333630772746E-32</v>
      </c>
      <c r="BG701" s="10">
        <f ca="1">SUMPRODUCT(S671:S700,'control variables'!BI$7:BI$36)</f>
        <v>5.4461570076481317E-32</v>
      </c>
      <c r="BH701" s="10">
        <f t="shared" ca="1" si="529"/>
        <v>8.0203844115463341E-32</v>
      </c>
      <c r="BI701" s="82">
        <f t="shared" ca="1" si="507"/>
        <v>8.0857666553130293E-31</v>
      </c>
      <c r="BJ701" s="82">
        <f t="shared" ca="1" si="508"/>
        <v>9.3762724017361244E-31</v>
      </c>
      <c r="BK701" s="82">
        <f t="shared" ca="1" si="509"/>
        <v>3.1378252384114293E-30</v>
      </c>
      <c r="BL701" s="82">
        <f t="shared" ca="1" si="510"/>
        <v>1.4777753442775022E-30</v>
      </c>
      <c r="BM701" s="82">
        <f t="shared" ca="1" si="500"/>
        <v>6.3618044883938472E-30</v>
      </c>
      <c r="BN701" s="10">
        <f ca="1">BN700+BI701-INDIRECT(ADDRESS(MAX($D701-'key variables'!$B$9*30,34),scenario!BI$4),TRUE)</f>
        <v>9439390.0751690175</v>
      </c>
      <c r="BO701" s="10">
        <f ca="1">BO700+BJ701-INDIRECT(ADDRESS(MAX($D701-'key variables'!$B$9*30,34),scenario!BJ$4),TRUE)</f>
        <v>10895583.360992203</v>
      </c>
      <c r="BP701" s="10">
        <f ca="1">BP700+BK701-INDIRECT(ADDRESS(MAX($D701-'key variables'!$B$9*30,34),scenario!BK$4),TRUE)</f>
        <v>32531162.537994072</v>
      </c>
      <c r="BQ701" s="10">
        <f ca="1">BQ700+BL701-INDIRECT(ADDRESS(MAX($D701-'key variables'!$B$9*30,34),scenario!BL$4),TRUE)</f>
        <v>14415841.516535141</v>
      </c>
      <c r="BR701" s="10">
        <f t="shared" ca="1" si="530"/>
        <v>67281977.490690395</v>
      </c>
      <c r="BS701" s="82">
        <f t="shared" ca="1" si="511"/>
        <v>-2.3433848477536824E-9</v>
      </c>
      <c r="BT701" s="82">
        <f t="shared" ca="1" si="512"/>
        <v>-3.4288309057018498E-10</v>
      </c>
      <c r="BU701" s="82">
        <f t="shared" ca="1" si="513"/>
        <v>-4.2578247660364599E-9</v>
      </c>
      <c r="BV701" s="82">
        <f t="shared" ca="1" si="514"/>
        <v>-2.9943922343414556E-9</v>
      </c>
      <c r="BW701" s="82">
        <f t="shared" ca="1" si="531"/>
        <v>-9.9384849387017825E-9</v>
      </c>
      <c r="BX701" s="10">
        <f t="shared" ca="1" si="515"/>
        <v>-1.8625994260191893E-12</v>
      </c>
      <c r="BY701" s="10">
        <f t="shared" ca="1" si="516"/>
        <v>2.8902850229962428E-12</v>
      </c>
      <c r="BZ701" s="10">
        <f t="shared" ca="1" si="517"/>
        <v>-3.5034723983035463E-11</v>
      </c>
      <c r="CA701" s="10">
        <f t="shared" ca="1" si="518"/>
        <v>-2.0257049910634696E-11</v>
      </c>
      <c r="CB701" s="10">
        <v>0</v>
      </c>
      <c r="CC701" s="82">
        <f t="shared" ca="1" si="519"/>
        <v>3.9725652202851362E-13</v>
      </c>
      <c r="CD701" s="82">
        <f t="shared" ca="1" si="520"/>
        <v>3.4270724516460853E-13</v>
      </c>
      <c r="CE701" s="82">
        <f t="shared" ca="1" si="521"/>
        <v>1.8915613015532971E-10</v>
      </c>
      <c r="CF701" s="82">
        <f t="shared" ca="1" si="522"/>
        <v>3.7028113764059381E-11</v>
      </c>
      <c r="CG701" s="82">
        <f t="shared" ca="1" si="532"/>
        <v>2.269242076865822E-10</v>
      </c>
      <c r="CH701" s="13" t="str">
        <f t="shared" ca="1" si="485"/>
        <v/>
      </c>
      <c r="CI701" s="81">
        <f t="shared" ca="1" si="494"/>
        <v>0.1131775965863165</v>
      </c>
      <c r="CJ701" s="81">
        <f t="shared" ca="1" si="495"/>
        <v>0.13063724757458739</v>
      </c>
      <c r="CK701" s="81">
        <f t="shared" ca="1" si="496"/>
        <v>0.39004625943939081</v>
      </c>
      <c r="CL701" s="81">
        <f t="shared" ca="1" si="497"/>
        <v>0.17284488538116416</v>
      </c>
      <c r="CM701" s="89">
        <f t="shared" ca="1" si="486"/>
        <v>0.80670598898145884</v>
      </c>
    </row>
    <row r="702" spans="1:91" x14ac:dyDescent="0.3">
      <c r="A702">
        <v>637</v>
      </c>
      <c r="B702" s="3">
        <f t="shared" si="499"/>
        <v>1.9583333333333333</v>
      </c>
      <c r="C702" s="3">
        <f t="shared" si="487"/>
        <v>21.233333333333334</v>
      </c>
      <c r="D702" s="4">
        <f t="shared" ca="1" si="523"/>
        <v>702</v>
      </c>
      <c r="E702" s="58">
        <f>(0.5*(COS(B702*2*PI())+1)*('key variables'!$B$4-'key variables'!$B$6)+'key variables'!$B$6)/'key variables'!$B$4</f>
        <v>1</v>
      </c>
      <c r="F702" s="10">
        <f t="shared" ca="1" si="488"/>
        <v>11689222.907461114</v>
      </c>
      <c r="G702" s="10">
        <f t="shared" ca="1" si="489"/>
        <v>13492492.798713122</v>
      </c>
      <c r="H702" s="10">
        <f t="shared" ca="1" si="490"/>
        <v>40309474.521088287</v>
      </c>
      <c r="I702" s="10">
        <f t="shared" ca="1" si="491"/>
        <v>17912154.249750931</v>
      </c>
      <c r="J702" s="10">
        <f t="shared" ca="1" si="524"/>
        <v>83403344.477013454</v>
      </c>
      <c r="K702" s="82">
        <f t="shared" ca="1" si="501"/>
        <v>2249832.832292099</v>
      </c>
      <c r="L702" s="82">
        <f t="shared" ca="1" si="502"/>
        <v>2596909.4377209195</v>
      </c>
      <c r="M702" s="82">
        <f t="shared" ca="1" si="503"/>
        <v>7778311.98309422</v>
      </c>
      <c r="N702" s="82">
        <f t="shared" ca="1" si="504"/>
        <v>3496312.733215793</v>
      </c>
      <c r="O702" s="82">
        <f t="shared" ca="1" si="525"/>
        <v>16121366.986323033</v>
      </c>
      <c r="P702" s="10">
        <f ca="1">IF(IF($A702&gt;='key variables'!$B$26,K702*SUMPRODUCT(Z702:AC702,'control variables'!$O$3:$R$3)/J702+F$65*'key variables'!$B$25/scenario!J$65,K702*SUMPRODUCT(Z702:AC702,'control variables'!$O$7:$R$7)/J702+F$65*'key variables'!$B$25/scenario!J$65)&lt;'key variables'!$B$28,0,IF($A702&gt;='key variables'!$B$26,K702*SUMPRODUCT(Z702:AC702,'control variables'!$O$3:$R$3)/J702+F$65*'key variables'!$B$25/scenario!J$65,K702*SUMPRODUCT(Z702:AC702,'control variables'!$O$7:$R$7)/J702+F$65*'key variables'!$B$25/scenario!J$65))</f>
        <v>9.847500341041716E-32</v>
      </c>
      <c r="Q702" s="10">
        <f ca="1">IF(IF($A702&gt;='key variables'!$B$26,L702*SUMPRODUCT(Z702:AC702,'control variables'!$O$4:$R$4)/J702+G$65*'key variables'!$B$25/scenario!J$65,L702*SUMPRODUCT(Z702:AC702,'control variables'!$O$7:$R$7)/J702+G$65*'key variables'!$B$25/scenario!J$65)&lt;'key variables'!$B$28,0,IF($A702&gt;='key variables'!$B$26,L702*SUMPRODUCT(Z702:AC702,'control variables'!$O$4:$R$4)/J702+G$65*'key variables'!$B$25/scenario!J$65,L702*SUMPRODUCT(Z702:AC702,'control variables'!$O$7:$R$7)/J702+G$65*'key variables'!$B$25/scenario!J$65))</f>
        <v>1.1366651871444916E-31</v>
      </c>
      <c r="R702" s="10">
        <f ca="1">IF(IF($A702&gt;='key variables'!$B$26,M702*SUMPRODUCT(Z702:AC702,'control variables'!$O$5:$R$5)/J702+H$65*'key variables'!$B$25/scenario!J$65,M702*SUMPRODUCT(Z702:AC702,'control variables'!$O$7:$R$7)/J702+H$65*'key variables'!$B$25/scenario!J$65)&lt;'key variables'!$B$28,0,IF($A702&gt;='key variables'!$B$26,M702*SUMPRODUCT(Z702:AC702,'control variables'!$O$5:$R$5)/J702+H$65*'key variables'!$B$25/scenario!J$65,M702*SUMPRODUCT(Z702:AC702,'control variables'!$O$7:$R$7)/J702+H$65*'key variables'!$B$25/scenario!J$65))</f>
        <v>3.404560943677459E-31</v>
      </c>
      <c r="S702" s="10">
        <f ca="1">IF(IF($A702&gt;='key variables'!$B$26,N702*SUMPRODUCT(Z702:AC702,'control variables'!$O$6:$R$6)/J702+I$65*'key variables'!$B$25/scenario!J$65,N702*SUMPRODUCT(Z702:AC702,'control variables'!$O$7:$R$7)/J702+I$65*'key variables'!$B$25/scenario!J$65)&lt;'key variables'!$B$28,0,IF($A702&gt;='key variables'!$B$26,N702*SUMPRODUCT(Z702:AC702,'control variables'!$O$6:$R$6)/J702+I$65*'key variables'!$B$25/scenario!J$65,N702*SUMPRODUCT(Z702:AC702,'control variables'!$O$7:$R$7)/J702+I$65*'key variables'!$B$25/scenario!J$65))</f>
        <v>1.530333291369664E-31</v>
      </c>
      <c r="T702" s="10">
        <f t="shared" ca="1" si="498"/>
        <v>7.0563094562957865E-31</v>
      </c>
      <c r="U702" s="82">
        <f ca="1">SUMPRODUCT(P672:P701,'control variables'!AD$7:AD$36)</f>
        <v>2.087852248812943E-31</v>
      </c>
      <c r="V702" s="82">
        <f ca="1">SUMPRODUCT(Q672:Q701,'control variables'!AE$7:AE$36)</f>
        <v>2.4099404772155247E-31</v>
      </c>
      <c r="W702" s="82">
        <f ca="1">SUMPRODUCT(R672:R701,'control variables'!AF$7:AF$36)</f>
        <v>7.218299036611922E-31</v>
      </c>
      <c r="X702" s="82">
        <f ca="1">SUMPRODUCT(S672:S701,'control variables'!AG$7:AG$36)</f>
        <v>3.2445896858750165E-31</v>
      </c>
      <c r="Y702" s="82">
        <f t="shared" ca="1" si="492"/>
        <v>1.4960681448515407E-30</v>
      </c>
      <c r="Z702" s="10">
        <f ca="1">IF($A702&gt;='key variables'!$B$26,SUMPRODUCT(P672:P701,'control variables'!V$7:V$36)*$E702,SUMPRODUCT(P672:P701,'control variables'!Z$7:Z$36)*$E702)</f>
        <v>5.0945708504631925E-31</v>
      </c>
      <c r="AA702" s="10">
        <f ca="1">IF($A702&gt;='key variables'!$B$26,SUMPRODUCT(Q672:Q701,'control variables'!W$7:W$36)*$E702,SUMPRODUCT(Q672:Q701,'control variables'!AA$7:AA$36)*$E702)</f>
        <v>5.8804987343113278E-31</v>
      </c>
      <c r="AB702" s="10">
        <f ca="1">IF($A702&gt;='key variables'!$B$26,SUMPRODUCT(R672:R701,'control variables'!X$7:X$36)*$E702,SUMPRODUCT(R672:R701,'control variables'!AB$7:AB$36)*$E702)</f>
        <v>1.7613380392581766E-30</v>
      </c>
      <c r="AC702" s="10">
        <f ca="1">IF($A702&gt;='key variables'!$B$26,SUMPRODUCT(S672:S701,'control variables'!Y$7:Y$36)*$E702,SUMPRODUCT(S672:S701,'control variables'!AC$7:AC$36)*$E702)</f>
        <v>7.917127299008092E-31</v>
      </c>
      <c r="AD702" s="10">
        <f t="shared" ca="1" si="493"/>
        <v>3.650557727636438E-30</v>
      </c>
      <c r="AE702" s="82">
        <f ca="1">SUMPRODUCT(P672:P701,'control variables'!AL$7:AL$36)</f>
        <v>6.9365160813621816E-31</v>
      </c>
      <c r="AF702" s="82">
        <f ca="1">SUMPRODUCT(Q672:Q701,'control variables'!AM$7:AM$36)</f>
        <v>7.9856617863579093E-31</v>
      </c>
      <c r="AG702" s="82">
        <f ca="1">SUMPRODUCT(R672:R701,'control variables'!AN$7:AN$36)</f>
        <v>2.2769220476225341E-30</v>
      </c>
      <c r="AH702" s="82">
        <f ca="1">SUMPRODUCT(S672:S701,'control variables'!AO$7:AO$36)</f>
        <v>9.8588466130093608E-31</v>
      </c>
      <c r="AI702" s="82">
        <f t="shared" ca="1" si="505"/>
        <v>4.7550244956954798E-30</v>
      </c>
      <c r="AJ702" s="10">
        <f ca="1">SUMPRODUCT(P672:P701,'control variables'!AP$7:AP$36)</f>
        <v>6.6278680949590773E-34</v>
      </c>
      <c r="AK702" s="10">
        <f ca="1">SUMPRODUCT(Q672:Q701,'control variables'!AQ$7:AQ$36)</f>
        <v>1.9125835662902648E-33</v>
      </c>
      <c r="AL702" s="10">
        <f ca="1">SUMPRODUCT(R672:R701,'control variables'!AR$7:AR$36)</f>
        <v>6.8743275169736822E-32</v>
      </c>
      <c r="AM702" s="10">
        <f ca="1">SUMPRODUCT(S672:S701,'control variables'!AS$7:AS$36)</f>
        <v>5.1499603174676063E-32</v>
      </c>
      <c r="AN702" s="10">
        <f t="shared" ca="1" si="526"/>
        <v>1.2281824872019906E-31</v>
      </c>
      <c r="AO702" s="82">
        <f ca="1">SUMPRODUCT(P672:P701,'control variables'!AX$7:AX$36)</f>
        <v>9.0128891504511713E-34</v>
      </c>
      <c r="AP702" s="82">
        <f ca="1">SUMPRODUCT(Q672:Q701,'control variables'!AY$7:AY$36)</f>
        <v>2.0806574212977206E-33</v>
      </c>
      <c r="AQ702" s="82">
        <f ca="1">SUMPRODUCT(R672:R701,'control variables'!AZ$7:AZ$36)</f>
        <v>1.8696072705943794E-32</v>
      </c>
      <c r="AR702" s="82">
        <f ca="1">SUMPRODUCT(S672:S701,'control variables'!BA$7:BA$36)</f>
        <v>1.4006320224103508E-32</v>
      </c>
      <c r="AS702" s="82">
        <f t="shared" ca="1" si="527"/>
        <v>3.5684339266390142E-32</v>
      </c>
      <c r="AT702" s="10">
        <f ca="1">SUMPRODUCT(P672:P701,'control variables'!AT$7:AT$36)</f>
        <v>-7.9542263844182463E-34</v>
      </c>
      <c r="AU702" s="10">
        <f ca="1">SUMPRODUCT(Q672:Q701,'control variables'!AU$7:AU$36)</f>
        <v>8.6285857528849082E-34</v>
      </c>
      <c r="AV702" s="10">
        <f ca="1">SUMPRODUCT(R672:R701,'control variables'!AV$7:AV$36)</f>
        <v>3.715538171538894E-31</v>
      </c>
      <c r="AW702" s="10">
        <f ca="1">SUMPRODUCT(S672:S701,'control variables'!AW$7:AW$36)</f>
        <v>2.7835266932241376E-31</v>
      </c>
      <c r="AX702" s="10">
        <f t="shared" ca="1" si="506"/>
        <v>6.4997392241314988E-31</v>
      </c>
      <c r="AY702" s="82">
        <f ca="1">SUMPRODUCT(P672:P701,'control variables'!BB$7:BB$36)</f>
        <v>2.8829810145484132E-33</v>
      </c>
      <c r="AZ702" s="82">
        <f ca="1">SUMPRODUCT(Q672:Q701,'control variables'!BC$7:BC$36)</f>
        <v>7.3515964459597833E-33</v>
      </c>
      <c r="BA702" s="82">
        <f ca="1">SUMPRODUCT(R672:R701,'control variables'!BD$7:BD$36)</f>
        <v>5.1463434855997622E-32</v>
      </c>
      <c r="BB702" s="82">
        <f ca="1">SUMPRODUCT(S672:S701,'control variables'!BE$7:BE$36)</f>
        <v>7.3133214654221414E-33</v>
      </c>
      <c r="BC702" s="82">
        <f t="shared" ca="1" si="528"/>
        <v>6.9011333781927961E-32</v>
      </c>
      <c r="BD702" s="10">
        <f ca="1">SUMPRODUCT(P672:P701,'control variables'!BF$7:BF$36)</f>
        <v>6.0309451697888896E-34</v>
      </c>
      <c r="BE702" s="10">
        <f ca="1">SUMPRODUCT(Q672:Q701,'control variables'!BG$7:BG$36)</f>
        <v>6.9613253949388381E-34</v>
      </c>
      <c r="BF702" s="10">
        <f ca="1">SUMPRODUCT(R672:R701,'control variables'!BH$7:BH$36)</f>
        <v>2.0850692731584541E-32</v>
      </c>
      <c r="BG702" s="10">
        <f ca="1">SUMPRODUCT(S672:S701,'control variables'!BI$7:BI$36)</f>
        <v>4.686141585234352E-32</v>
      </c>
      <c r="BH702" s="10">
        <f t="shared" ca="1" si="529"/>
        <v>6.9011335640400838E-32</v>
      </c>
      <c r="BI702" s="82">
        <f t="shared" ca="1" si="507"/>
        <v>6.9573916651232475E-31</v>
      </c>
      <c r="BJ702" s="82">
        <f t="shared" ca="1" si="508"/>
        <v>8.0678063365703922E-31</v>
      </c>
      <c r="BK702" s="82">
        <f t="shared" ca="1" si="509"/>
        <v>2.6999392996324209E-30</v>
      </c>
      <c r="BL702" s="82">
        <f t="shared" ca="1" si="510"/>
        <v>1.271550652088772E-30</v>
      </c>
      <c r="BM702" s="82">
        <f t="shared" ca="1" si="500"/>
        <v>5.474009751890556E-30</v>
      </c>
      <c r="BN702" s="10">
        <f ca="1">BN701+BI702-INDIRECT(ADDRESS(MAX($D702-'key variables'!$B$9*30,34),scenario!BI$4),TRUE)</f>
        <v>9439390.0751690175</v>
      </c>
      <c r="BO702" s="10">
        <f ca="1">BO701+BJ702-INDIRECT(ADDRESS(MAX($D702-'key variables'!$B$9*30,34),scenario!BJ$4),TRUE)</f>
        <v>10895583.360992203</v>
      </c>
      <c r="BP702" s="10">
        <f ca="1">BP701+BK702-INDIRECT(ADDRESS(MAX($D702-'key variables'!$B$9*30,34),scenario!BK$4),TRUE)</f>
        <v>32531162.537994072</v>
      </c>
      <c r="BQ702" s="10">
        <f ca="1">BQ701+BL702-INDIRECT(ADDRESS(MAX($D702-'key variables'!$B$9*30,34),scenario!BL$4),TRUE)</f>
        <v>14415841.516535141</v>
      </c>
      <c r="BR702" s="10">
        <f t="shared" ca="1" si="530"/>
        <v>67281977.490690395</v>
      </c>
      <c r="BS702" s="82">
        <f t="shared" ca="1" si="511"/>
        <v>-2.3433848477536824E-9</v>
      </c>
      <c r="BT702" s="82">
        <f t="shared" ca="1" si="512"/>
        <v>-3.4288309057018498E-10</v>
      </c>
      <c r="BU702" s="82">
        <f t="shared" ca="1" si="513"/>
        <v>-4.2578247660364599E-9</v>
      </c>
      <c r="BV702" s="82">
        <f t="shared" ca="1" si="514"/>
        <v>-2.9943922343414556E-9</v>
      </c>
      <c r="BW702" s="82">
        <f t="shared" ca="1" si="531"/>
        <v>-9.9384849387017825E-9</v>
      </c>
      <c r="BX702" s="10">
        <f t="shared" ca="1" si="515"/>
        <v>-1.8625994260191893E-12</v>
      </c>
      <c r="BY702" s="10">
        <f t="shared" ca="1" si="516"/>
        <v>2.8902850229962428E-12</v>
      </c>
      <c r="BZ702" s="10">
        <f t="shared" ca="1" si="517"/>
        <v>-3.5034723983035463E-11</v>
      </c>
      <c r="CA702" s="10">
        <f t="shared" ca="1" si="518"/>
        <v>-2.0257049910634696E-11</v>
      </c>
      <c r="CB702" s="10">
        <v>0</v>
      </c>
      <c r="CC702" s="82">
        <f t="shared" ca="1" si="519"/>
        <v>3.9725652202851362E-13</v>
      </c>
      <c r="CD702" s="82">
        <f t="shared" ca="1" si="520"/>
        <v>3.4270724516460853E-13</v>
      </c>
      <c r="CE702" s="82">
        <f t="shared" ca="1" si="521"/>
        <v>1.8915613015532971E-10</v>
      </c>
      <c r="CF702" s="82">
        <f t="shared" ca="1" si="522"/>
        <v>3.7028113764059381E-11</v>
      </c>
      <c r="CG702" s="82">
        <f t="shared" ca="1" si="532"/>
        <v>2.269242076865822E-10</v>
      </c>
      <c r="CH702" s="13" t="str">
        <f t="shared" ca="1" si="485"/>
        <v/>
      </c>
      <c r="CI702" s="81">
        <f t="shared" ca="1" si="494"/>
        <v>0.1131775965863165</v>
      </c>
      <c r="CJ702" s="81">
        <f t="shared" ca="1" si="495"/>
        <v>0.13063724757458739</v>
      </c>
      <c r="CK702" s="81">
        <f t="shared" ca="1" si="496"/>
        <v>0.39004625943939081</v>
      </c>
      <c r="CL702" s="81">
        <f t="shared" ca="1" si="497"/>
        <v>0.17284488538116416</v>
      </c>
      <c r="CM702" s="89">
        <f t="shared" ca="1" si="486"/>
        <v>0.80670598898145884</v>
      </c>
    </row>
    <row r="703" spans="1:91" x14ac:dyDescent="0.3">
      <c r="A703">
        <v>638</v>
      </c>
      <c r="B703" s="3">
        <f t="shared" si="499"/>
        <v>1.961111111111111</v>
      </c>
      <c r="C703" s="3">
        <f t="shared" si="487"/>
        <v>21.266666666666666</v>
      </c>
      <c r="D703" s="4">
        <f t="shared" ca="1" si="523"/>
        <v>703</v>
      </c>
      <c r="E703" s="58">
        <f>(0.5*(COS(B703*2*PI())+1)*('key variables'!$B$4-'key variables'!$B$6)+'key variables'!$B$6)/'key variables'!$B$4</f>
        <v>1</v>
      </c>
      <c r="F703" s="10">
        <f t="shared" ca="1" si="488"/>
        <v>11689222.907461114</v>
      </c>
      <c r="G703" s="10">
        <f t="shared" ca="1" si="489"/>
        <v>13492492.798713122</v>
      </c>
      <c r="H703" s="10">
        <f t="shared" ca="1" si="490"/>
        <v>40309474.521088287</v>
      </c>
      <c r="I703" s="10">
        <f t="shared" ca="1" si="491"/>
        <v>17912154.249750931</v>
      </c>
      <c r="J703" s="10">
        <f t="shared" ca="1" si="524"/>
        <v>83403344.477013454</v>
      </c>
      <c r="K703" s="82">
        <f t="shared" ca="1" si="501"/>
        <v>2249832.832292099</v>
      </c>
      <c r="L703" s="82">
        <f t="shared" ca="1" si="502"/>
        <v>2596909.4377209195</v>
      </c>
      <c r="M703" s="82">
        <f t="shared" ca="1" si="503"/>
        <v>7778311.98309422</v>
      </c>
      <c r="N703" s="82">
        <f t="shared" ca="1" si="504"/>
        <v>3496312.733215793</v>
      </c>
      <c r="O703" s="82">
        <f t="shared" ca="1" si="525"/>
        <v>16121366.986323033</v>
      </c>
      <c r="P703" s="10">
        <f ca="1">IF(IF($A703&gt;='key variables'!$B$26,K703*SUMPRODUCT(Z703:AC703,'control variables'!$O$3:$R$3)/J703+F$65*'key variables'!$B$25/scenario!J$65,K703*SUMPRODUCT(Z703:AC703,'control variables'!$O$7:$R$7)/J703+F$65*'key variables'!$B$25/scenario!J$65)&lt;'key variables'!$B$28,0,IF($A703&gt;='key variables'!$B$26,K703*SUMPRODUCT(Z703:AC703,'control variables'!$O$3:$R$3)/J703+F$65*'key variables'!$B$25/scenario!J$65,K703*SUMPRODUCT(Z703:AC703,'control variables'!$O$7:$R$7)/J703+F$65*'key variables'!$B$25/scenario!J$65))</f>
        <v>8.4732740525035064E-32</v>
      </c>
      <c r="Q703" s="10">
        <f ca="1">IF(IF($A703&gt;='key variables'!$B$26,L703*SUMPRODUCT(Z703:AC703,'control variables'!$O$4:$R$4)/J703+G$65*'key variables'!$B$25/scenario!J$65,L703*SUMPRODUCT(Z703:AC703,'control variables'!$O$7:$R$7)/J703+G$65*'key variables'!$B$25/scenario!J$65)&lt;'key variables'!$B$28,0,IF($A703&gt;='key variables'!$B$26,L703*SUMPRODUCT(Z703:AC703,'control variables'!$O$4:$R$4)/J703+G$65*'key variables'!$B$25/scenario!J$65,L703*SUMPRODUCT(Z703:AC703,'control variables'!$O$7:$R$7)/J703+G$65*'key variables'!$B$25/scenario!J$65))</f>
        <v>9.7804268119442596E-32</v>
      </c>
      <c r="R703" s="10">
        <f ca="1">IF(IF($A703&gt;='key variables'!$B$26,M703*SUMPRODUCT(Z703:AC703,'control variables'!$O$5:$R$5)/J703+H$65*'key variables'!$B$25/scenario!J$65,M703*SUMPRODUCT(Z703:AC703,'control variables'!$O$7:$R$7)/J703+H$65*'key variables'!$B$25/scenario!J$65)&lt;'key variables'!$B$28,0,IF($A703&gt;='key variables'!$B$26,M703*SUMPRODUCT(Z703:AC703,'control variables'!$O$5:$R$5)/J703+H$65*'key variables'!$B$25/scenario!J$65,M703*SUMPRODUCT(Z703:AC703,'control variables'!$O$7:$R$7)/J703+H$65*'key variables'!$B$25/scenario!J$65))</f>
        <v>2.9294518309381864E-31</v>
      </c>
      <c r="S703" s="10">
        <f ca="1">IF(IF($A703&gt;='key variables'!$B$26,N703*SUMPRODUCT(Z703:AC703,'control variables'!$O$6:$R$6)/J703+I$65*'key variables'!$B$25/scenario!J$65,N703*SUMPRODUCT(Z703:AC703,'control variables'!$O$7:$R$7)/J703+I$65*'key variables'!$B$25/scenario!J$65)&lt;'key variables'!$B$28,0,IF($A703&gt;='key variables'!$B$26,N703*SUMPRODUCT(Z703:AC703,'control variables'!$O$6:$R$6)/J703+I$65*'key variables'!$B$25/scenario!J$65,N703*SUMPRODUCT(Z703:AC703,'control variables'!$O$7:$R$7)/J703+I$65*'key variables'!$B$25/scenario!J$65))</f>
        <v>1.3167740970164983E-31</v>
      </c>
      <c r="T703" s="10">
        <f t="shared" ca="1" si="498"/>
        <v>6.0715960143994618E-31</v>
      </c>
      <c r="U703" s="82">
        <f ca="1">SUMPRODUCT(P673:P702,'control variables'!AD$7:AD$36)</f>
        <v>1.7964908527696862E-31</v>
      </c>
      <c r="V703" s="82">
        <f ca="1">SUMPRODUCT(Q673:Q702,'control variables'!AE$7:AE$36)</f>
        <v>2.0736314197992801E-31</v>
      </c>
      <c r="W703" s="82">
        <f ca="1">SUMPRODUCT(R673:R702,'control variables'!AF$7:AF$36)</f>
        <v>6.2109798235015634E-31</v>
      </c>
      <c r="X703" s="82">
        <f ca="1">SUMPRODUCT(S673:S702,'control variables'!AG$7:AG$36)</f>
        <v>2.7918046858820436E-31</v>
      </c>
      <c r="Y703" s="82">
        <f t="shared" ca="1" si="492"/>
        <v>1.2872906781952575E-30</v>
      </c>
      <c r="Z703" s="10">
        <f ca="1">IF($A703&gt;='key variables'!$B$26,SUMPRODUCT(P673:P702,'control variables'!V$7:V$36)*$E703,SUMPRODUCT(P673:P702,'control variables'!Z$7:Z$36)*$E703)</f>
        <v>4.3836195481973464E-31</v>
      </c>
      <c r="AA703" s="10">
        <f ca="1">IF($A703&gt;='key variables'!$B$26,SUMPRODUCT(Q673:Q702,'control variables'!W$7:W$36)*$E703,SUMPRODUCT(Q673:Q702,'control variables'!AA$7:AA$36)*$E703)</f>
        <v>5.059870588026701E-31</v>
      </c>
      <c r="AB703" s="10">
        <f ca="1">IF($A703&gt;='key variables'!$B$26,SUMPRODUCT(R673:R702,'control variables'!X$7:X$36)*$E703,SUMPRODUCT(R673:R702,'control variables'!AB$7:AB$36)*$E703)</f>
        <v>1.5155419536806994E-30</v>
      </c>
      <c r="AC703" s="10">
        <f ca="1">IF($A703&gt;='key variables'!$B$26,SUMPRODUCT(S673:S702,'control variables'!Y$7:Y$36)*$E703,SUMPRODUCT(S673:S702,'control variables'!AC$7:AC$36)*$E703)</f>
        <v>6.8122860614144415E-31</v>
      </c>
      <c r="AD703" s="10">
        <f t="shared" ca="1" si="493"/>
        <v>3.141119573444548E-30</v>
      </c>
      <c r="AE703" s="82">
        <f ca="1">SUMPRODUCT(P673:P702,'control variables'!AL$7:AL$36)</f>
        <v>5.9685198975846886E-31</v>
      </c>
      <c r="AF703" s="82">
        <f ca="1">SUMPRODUCT(Q673:Q702,'control variables'!AM$7:AM$36)</f>
        <v>6.8712565080507929E-31</v>
      </c>
      <c r="AG703" s="82">
        <f ca="1">SUMPRODUCT(R673:R702,'control variables'!AN$7:AN$36)</f>
        <v>1.9591758149309461E-30</v>
      </c>
      <c r="AH703" s="82">
        <f ca="1">SUMPRODUCT(S673:S702,'control variables'!AO$7:AO$36)</f>
        <v>8.4830369434429895E-31</v>
      </c>
      <c r="AI703" s="82">
        <f t="shared" ca="1" si="505"/>
        <v>4.0914571498387929E-30</v>
      </c>
      <c r="AJ703" s="10">
        <f ca="1">SUMPRODUCT(P673:P702,'control variables'!AP$7:AP$36)</f>
        <v>5.7029439763890138E-34</v>
      </c>
      <c r="AK703" s="10">
        <f ca="1">SUMPRODUCT(Q673:Q702,'control variables'!AQ$7:AQ$36)</f>
        <v>1.6456810504438726E-33</v>
      </c>
      <c r="AL703" s="10">
        <f ca="1">SUMPRODUCT(R673:R702,'control variables'!AR$7:AR$36)</f>
        <v>5.9150097954525408E-32</v>
      </c>
      <c r="AM703" s="10">
        <f ca="1">SUMPRODUCT(S673:S702,'control variables'!AS$7:AS$36)</f>
        <v>4.4312793722437044E-32</v>
      </c>
      <c r="AN703" s="10">
        <f t="shared" ca="1" si="526"/>
        <v>1.0567886712504522E-31</v>
      </c>
      <c r="AO703" s="82">
        <f ca="1">SUMPRODUCT(P673:P702,'control variables'!AX$7:AX$36)</f>
        <v>7.7551334990387672E-34</v>
      </c>
      <c r="AP703" s="82">
        <f ca="1">SUMPRODUCT(Q673:Q702,'control variables'!AY$7:AY$36)</f>
        <v>1.7903000689986114E-33</v>
      </c>
      <c r="AQ703" s="82">
        <f ca="1">SUMPRODUCT(R673:R702,'control variables'!AZ$7:AZ$36)</f>
        <v>1.6087021300497306E-32</v>
      </c>
      <c r="AR703" s="82">
        <f ca="1">SUMPRODUCT(S673:S702,'control variables'!BA$7:BA$36)</f>
        <v>1.2051727404499575E-32</v>
      </c>
      <c r="AS703" s="82">
        <f t="shared" ca="1" si="527"/>
        <v>3.0704562123899368E-32</v>
      </c>
      <c r="AT703" s="10">
        <f ca="1">SUMPRODUCT(P673:P702,'control variables'!AT$7:AT$36)</f>
        <v>-6.844207940763594E-34</v>
      </c>
      <c r="AU703" s="10">
        <f ca="1">SUMPRODUCT(Q673:Q702,'control variables'!AU$7:AU$36)</f>
        <v>7.4244599378187958E-34</v>
      </c>
      <c r="AV703" s="10">
        <f ca="1">SUMPRODUCT(R673:R702,'control variables'!AV$7:AV$36)</f>
        <v>3.1970319461452731E-31</v>
      </c>
      <c r="AW703" s="10">
        <f ca="1">SUMPRODUCT(S673:S702,'control variables'!AW$7:AW$36)</f>
        <v>2.3950833904365194E-31</v>
      </c>
      <c r="AX703" s="10">
        <f t="shared" ca="1" si="506"/>
        <v>5.5926955885788472E-31</v>
      </c>
      <c r="AY703" s="82">
        <f ca="1">SUMPRODUCT(P673:P702,'control variables'!BB$7:BB$36)</f>
        <v>2.4806587843031412E-33</v>
      </c>
      <c r="AZ703" s="82">
        <f ca="1">SUMPRODUCT(Q673:Q702,'control variables'!BC$7:BC$36)</f>
        <v>6.3256754762842168E-33</v>
      </c>
      <c r="BA703" s="82">
        <f ca="1">SUMPRODUCT(R673:R702,'control variables'!BD$7:BD$36)</f>
        <v>4.4281672720602344E-32</v>
      </c>
      <c r="BB703" s="82">
        <f ca="1">SUMPRODUCT(S673:S702,'control variables'!BE$7:BE$36)</f>
        <v>6.2927417988820422E-33</v>
      </c>
      <c r="BC703" s="82">
        <f t="shared" ca="1" si="528"/>
        <v>5.9380748780071745E-32</v>
      </c>
      <c r="BD703" s="10">
        <f ca="1">SUMPRODUCT(P673:P702,'control variables'!BF$7:BF$36)</f>
        <v>5.1893221070797923E-34</v>
      </c>
      <c r="BE703" s="10">
        <f ca="1">SUMPRODUCT(Q673:Q702,'control variables'!BG$7:BG$36)</f>
        <v>5.9898670522644798E-34</v>
      </c>
      <c r="BF703" s="10">
        <f ca="1">SUMPRODUCT(R673:R702,'control variables'!BH$7:BH$36)</f>
        <v>1.794096243520103E-32</v>
      </c>
      <c r="BG703" s="10">
        <f ca="1">SUMPRODUCT(S673:S702,'control variables'!BI$7:BI$36)</f>
        <v>4.0321869028057837E-32</v>
      </c>
      <c r="BH703" s="10">
        <f t="shared" ca="1" si="529"/>
        <v>5.9380750379193298E-32</v>
      </c>
      <c r="BI703" s="82">
        <f t="shared" ca="1" si="507"/>
        <v>5.9864822774869558E-31</v>
      </c>
      <c r="BJ703" s="82">
        <f t="shared" ca="1" si="508"/>
        <v>6.9419377227514544E-31</v>
      </c>
      <c r="BK703" s="82">
        <f t="shared" ca="1" si="509"/>
        <v>2.3231606822660756E-30</v>
      </c>
      <c r="BL703" s="82">
        <f t="shared" ca="1" si="510"/>
        <v>1.0941047751868329E-30</v>
      </c>
      <c r="BM703" s="82">
        <f t="shared" ca="1" si="500"/>
        <v>4.7101074574767497E-30</v>
      </c>
      <c r="BN703" s="10">
        <f ca="1">BN702+BI703-INDIRECT(ADDRESS(MAX($D703-'key variables'!$B$9*30,34),scenario!BI$4),TRUE)</f>
        <v>9439390.0751690175</v>
      </c>
      <c r="BO703" s="10">
        <f ca="1">BO702+BJ703-INDIRECT(ADDRESS(MAX($D703-'key variables'!$B$9*30,34),scenario!BJ$4),TRUE)</f>
        <v>10895583.360992203</v>
      </c>
      <c r="BP703" s="10">
        <f ca="1">BP702+BK703-INDIRECT(ADDRESS(MAX($D703-'key variables'!$B$9*30,34),scenario!BK$4),TRUE)</f>
        <v>32531162.537994072</v>
      </c>
      <c r="BQ703" s="10">
        <f ca="1">BQ702+BL703-INDIRECT(ADDRESS(MAX($D703-'key variables'!$B$9*30,34),scenario!BL$4),TRUE)</f>
        <v>14415841.516535141</v>
      </c>
      <c r="BR703" s="10">
        <f t="shared" ca="1" si="530"/>
        <v>67281977.490690395</v>
      </c>
      <c r="BS703" s="82">
        <f t="shared" ca="1" si="511"/>
        <v>-2.3433848477536824E-9</v>
      </c>
      <c r="BT703" s="82">
        <f t="shared" ca="1" si="512"/>
        <v>-3.4288309057018498E-10</v>
      </c>
      <c r="BU703" s="82">
        <f t="shared" ca="1" si="513"/>
        <v>-4.2578247660364599E-9</v>
      </c>
      <c r="BV703" s="82">
        <f t="shared" ca="1" si="514"/>
        <v>-2.9943922343414556E-9</v>
      </c>
      <c r="BW703" s="82">
        <f t="shared" ca="1" si="531"/>
        <v>-9.9384849387017825E-9</v>
      </c>
      <c r="BX703" s="10">
        <f t="shared" ca="1" si="515"/>
        <v>-1.8625994260191893E-12</v>
      </c>
      <c r="BY703" s="10">
        <f t="shared" ca="1" si="516"/>
        <v>2.8902850229962428E-12</v>
      </c>
      <c r="BZ703" s="10">
        <f t="shared" ca="1" si="517"/>
        <v>-3.5034723983035463E-11</v>
      </c>
      <c r="CA703" s="10">
        <f t="shared" ca="1" si="518"/>
        <v>-2.0257049910634696E-11</v>
      </c>
      <c r="CB703" s="10">
        <v>0</v>
      </c>
      <c r="CC703" s="82">
        <f t="shared" ca="1" si="519"/>
        <v>3.9725652202851362E-13</v>
      </c>
      <c r="CD703" s="82">
        <f t="shared" ca="1" si="520"/>
        <v>3.4270724516460853E-13</v>
      </c>
      <c r="CE703" s="82">
        <f t="shared" ca="1" si="521"/>
        <v>1.8915613015532971E-10</v>
      </c>
      <c r="CF703" s="82">
        <f t="shared" ca="1" si="522"/>
        <v>3.7028113764059381E-11</v>
      </c>
      <c r="CG703" s="82">
        <f t="shared" ca="1" si="532"/>
        <v>2.269242076865822E-10</v>
      </c>
      <c r="CH703" s="13" t="str">
        <f t="shared" ca="1" si="485"/>
        <v/>
      </c>
      <c r="CI703" s="81">
        <f t="shared" ca="1" si="494"/>
        <v>0.1131775965863165</v>
      </c>
      <c r="CJ703" s="81">
        <f t="shared" ca="1" si="495"/>
        <v>0.13063724757458739</v>
      </c>
      <c r="CK703" s="81">
        <f t="shared" ca="1" si="496"/>
        <v>0.39004625943939081</v>
      </c>
      <c r="CL703" s="81">
        <f t="shared" ca="1" si="497"/>
        <v>0.17284488538116416</v>
      </c>
      <c r="CM703" s="89">
        <f t="shared" ca="1" si="486"/>
        <v>0.80670598898145884</v>
      </c>
    </row>
    <row r="704" spans="1:91" x14ac:dyDescent="0.3">
      <c r="A704">
        <v>639</v>
      </c>
      <c r="B704" s="3">
        <f t="shared" si="499"/>
        <v>1.9638888888888888</v>
      </c>
      <c r="C704" s="3">
        <f t="shared" si="487"/>
        <v>21.3</v>
      </c>
      <c r="D704" s="4">
        <f t="shared" ca="1" si="523"/>
        <v>704</v>
      </c>
      <c r="E704" s="58">
        <f>(0.5*(COS(B704*2*PI())+1)*('key variables'!$B$4-'key variables'!$B$6)+'key variables'!$B$6)/'key variables'!$B$4</f>
        <v>1</v>
      </c>
      <c r="F704" s="10">
        <f t="shared" ca="1" si="488"/>
        <v>11689222.907461114</v>
      </c>
      <c r="G704" s="10">
        <f t="shared" ca="1" si="489"/>
        <v>13492492.798713122</v>
      </c>
      <c r="H704" s="10">
        <f t="shared" ca="1" si="490"/>
        <v>40309474.521088287</v>
      </c>
      <c r="I704" s="10">
        <f t="shared" ca="1" si="491"/>
        <v>17912154.249750931</v>
      </c>
      <c r="J704" s="10">
        <f t="shared" ca="1" si="524"/>
        <v>83403344.477013454</v>
      </c>
      <c r="K704" s="82">
        <f t="shared" ca="1" si="501"/>
        <v>2249832.832292099</v>
      </c>
      <c r="L704" s="82">
        <f t="shared" ca="1" si="502"/>
        <v>2596909.4377209195</v>
      </c>
      <c r="M704" s="82">
        <f t="shared" ca="1" si="503"/>
        <v>7778311.98309422</v>
      </c>
      <c r="N704" s="82">
        <f t="shared" ca="1" si="504"/>
        <v>3496312.733215793</v>
      </c>
      <c r="O704" s="82">
        <f t="shared" ca="1" si="525"/>
        <v>16121366.986323033</v>
      </c>
      <c r="P704" s="10">
        <f ca="1">IF(IF($A704&gt;='key variables'!$B$26,K704*SUMPRODUCT(Z704:AC704,'control variables'!$O$3:$R$3)/J704+F$65*'key variables'!$B$25/scenario!J$65,K704*SUMPRODUCT(Z704:AC704,'control variables'!$O$7:$R$7)/J704+F$65*'key variables'!$B$25/scenario!J$65)&lt;'key variables'!$B$28,0,IF($A704&gt;='key variables'!$B$26,K704*SUMPRODUCT(Z704:AC704,'control variables'!$O$3:$R$3)/J704+F$65*'key variables'!$B$25/scenario!J$65,K704*SUMPRODUCT(Z704:AC704,'control variables'!$O$7:$R$7)/J704+F$65*'key variables'!$B$25/scenario!J$65))</f>
        <v>7.2908221053419375E-32</v>
      </c>
      <c r="Q704" s="10">
        <f ca="1">IF(IF($A704&gt;='key variables'!$B$26,L704*SUMPRODUCT(Z704:AC704,'control variables'!$O$4:$R$4)/J704+G$65*'key variables'!$B$25/scenario!J$65,L704*SUMPRODUCT(Z704:AC704,'control variables'!$O$7:$R$7)/J704+G$65*'key variables'!$B$25/scenario!J$65)&lt;'key variables'!$B$28,0,IF($A704&gt;='key variables'!$B$26,L704*SUMPRODUCT(Z704:AC704,'control variables'!$O$4:$R$4)/J704+G$65*'key variables'!$B$25/scenario!J$65,L704*SUMPRODUCT(Z704:AC704,'control variables'!$O$7:$R$7)/J704+G$65*'key variables'!$B$25/scenario!J$65))</f>
        <v>8.415560686265515E-32</v>
      </c>
      <c r="R704" s="10">
        <f ca="1">IF(IF($A704&gt;='key variables'!$B$26,M704*SUMPRODUCT(Z704:AC704,'control variables'!$O$5:$R$5)/J704+H$65*'key variables'!$B$25/scenario!J$65,M704*SUMPRODUCT(Z704:AC704,'control variables'!$O$7:$R$7)/J704+H$65*'key variables'!$B$25/scenario!J$65)&lt;'key variables'!$B$28,0,IF($A704&gt;='key variables'!$B$26,M704*SUMPRODUCT(Z704:AC704,'control variables'!$O$5:$R$5)/J704+H$65*'key variables'!$B$25/scenario!J$65,M704*SUMPRODUCT(Z704:AC704,'control variables'!$O$7:$R$7)/J704+H$65*'key variables'!$B$25/scenario!J$65))</f>
        <v>2.5206445623257153E-31</v>
      </c>
      <c r="S704" s="10">
        <f ca="1">IF(IF($A704&gt;='key variables'!$B$26,N704*SUMPRODUCT(Z704:AC704,'control variables'!$O$6:$R$6)/J704+I$65*'key variables'!$B$25/scenario!J$65,N704*SUMPRODUCT(Z704:AC704,'control variables'!$O$7:$R$7)/J704+I$65*'key variables'!$B$25/scenario!J$65)&lt;'key variables'!$B$28,0,IF($A704&gt;='key variables'!$B$26,N704*SUMPRODUCT(Z704:AC704,'control variables'!$O$6:$R$6)/J704+I$65*'key variables'!$B$25/scenario!J$65,N704*SUMPRODUCT(Z704:AC704,'control variables'!$O$7:$R$7)/J704+I$65*'key variables'!$B$25/scenario!J$65))</f>
        <v>1.1330172533995922E-31</v>
      </c>
      <c r="T704" s="10">
        <f t="shared" ca="1" si="498"/>
        <v>5.2243000948860538E-31</v>
      </c>
      <c r="U704" s="82">
        <f ca="1">SUMPRODUCT(P674:P703,'control variables'!AD$7:AD$36)</f>
        <v>1.5457891648798874E-31</v>
      </c>
      <c r="V704" s="82">
        <f ca="1">SUMPRODUCT(Q674:Q703,'control variables'!AE$7:AE$36)</f>
        <v>1.7842545514431088E-31</v>
      </c>
      <c r="W704" s="82">
        <f ca="1">SUMPRODUCT(R674:R703,'control variables'!AF$7:AF$36)</f>
        <v>5.3442327856300878E-31</v>
      </c>
      <c r="X704" s="82">
        <f ca="1">SUMPRODUCT(S674:S703,'control variables'!AG$7:AG$36)</f>
        <v>2.4022061828169084E-31</v>
      </c>
      <c r="Y704" s="82">
        <f t="shared" ca="1" si="492"/>
        <v>1.1076482684769994E-30</v>
      </c>
      <c r="Z704" s="10">
        <f ca="1">IF($A704&gt;='key variables'!$B$26,SUMPRODUCT(P674:P703,'control variables'!V$7:V$36)*$E704,SUMPRODUCT(P674:P703,'control variables'!Z$7:Z$36)*$E704)</f>
        <v>3.771882050004427E-31</v>
      </c>
      <c r="AA704" s="10">
        <f ca="1">IF($A704&gt;='key variables'!$B$26,SUMPRODUCT(Q674:Q703,'control variables'!W$7:W$36)*$E704,SUMPRODUCT(Q674:Q703,'control variables'!AA$7:AA$36)*$E704)</f>
        <v>4.3537617342206588E-31</v>
      </c>
      <c r="AB704" s="10">
        <f ca="1">IF($A704&gt;='key variables'!$B$26,SUMPRODUCT(R674:R703,'control variables'!X$7:X$36)*$E704,SUMPRODUCT(R674:R703,'control variables'!AB$7:AB$36)*$E704)</f>
        <v>1.3040469019414825E-30</v>
      </c>
      <c r="AC704" s="10">
        <f ca="1">IF($A704&gt;='key variables'!$B$26,SUMPRODUCT(S674:S703,'control variables'!Y$7:Y$36)*$E704,SUMPRODUCT(S674:S703,'control variables'!AC$7:AC$36)*$E704)</f>
        <v>5.8616262729987529E-31</v>
      </c>
      <c r="AD704" s="10">
        <f t="shared" ca="1" si="493"/>
        <v>2.7027739076638665E-30</v>
      </c>
      <c r="AE704" s="82">
        <f ca="1">SUMPRODUCT(P674:P703,'control variables'!AL$7:AL$36)</f>
        <v>5.1356083298906871E-31</v>
      </c>
      <c r="AF704" s="82">
        <f ca="1">SUMPRODUCT(Q674:Q703,'control variables'!AM$7:AM$36)</f>
        <v>5.9123673481999215E-31</v>
      </c>
      <c r="AG704" s="82">
        <f ca="1">SUMPRODUCT(R674:R703,'control variables'!AN$7:AN$36)</f>
        <v>1.6857713147528264E-30</v>
      </c>
      <c r="AH704" s="82">
        <f ca="1">SUMPRODUCT(S674:S703,'control variables'!AO$7:AO$36)</f>
        <v>7.2992225773003049E-31</v>
      </c>
      <c r="AI704" s="82">
        <f t="shared" ca="1" si="505"/>
        <v>3.5204911402919182E-30</v>
      </c>
      <c r="AJ704" s="10">
        <f ca="1">SUMPRODUCT(P674:P703,'control variables'!AP$7:AP$36)</f>
        <v>4.9070937338912956E-34</v>
      </c>
      <c r="AK704" s="10">
        <f ca="1">SUMPRODUCT(Q674:Q703,'control variables'!AQ$7:AQ$36)</f>
        <v>1.4160249871032433E-33</v>
      </c>
      <c r="AL704" s="10">
        <f ca="1">SUMPRODUCT(R674:R703,'control variables'!AR$7:AR$36)</f>
        <v>5.089565603895192E-32</v>
      </c>
      <c r="AM704" s="10">
        <f ca="1">SUMPRODUCT(S674:S703,'control variables'!AS$7:AS$36)</f>
        <v>3.8128909087455448E-32</v>
      </c>
      <c r="AN704" s="10">
        <f t="shared" ca="1" si="526"/>
        <v>9.0931299486899736E-32</v>
      </c>
      <c r="AO704" s="82">
        <f ca="1">SUMPRODUCT(P674:P703,'control variables'!AX$7:AX$36)</f>
        <v>6.6728986215150179E-34</v>
      </c>
      <c r="AP704" s="82">
        <f ca="1">SUMPRODUCT(Q674:Q703,'control variables'!AY$7:AY$36)</f>
        <v>1.5404623097719486E-33</v>
      </c>
      <c r="AQ704" s="82">
        <f ca="1">SUMPRODUCT(R674:R703,'control variables'!AZ$7:AZ$36)</f>
        <v>1.3842065036491848E-32</v>
      </c>
      <c r="AR704" s="82">
        <f ca="1">SUMPRODUCT(S674:S703,'control variables'!BA$7:BA$36)</f>
        <v>1.0369899524531441E-32</v>
      </c>
      <c r="AS704" s="82">
        <f t="shared" ca="1" si="527"/>
        <v>2.6419716732946739E-32</v>
      </c>
      <c r="AT704" s="10">
        <f ca="1">SUMPRODUCT(P674:P703,'control variables'!AT$7:AT$36)</f>
        <v>-5.88909342939671E-34</v>
      </c>
      <c r="AU704" s="10">
        <f ca="1">SUMPRODUCT(Q674:Q703,'control variables'!AU$7:AU$36)</f>
        <v>6.3883708115024998E-34</v>
      </c>
      <c r="AV704" s="10">
        <f ca="1">SUMPRODUCT(R674:R703,'control variables'!AV$7:AV$36)</f>
        <v>2.7508836655122063E-31</v>
      </c>
      <c r="AW704" s="10">
        <f ca="1">SUMPRODUCT(S674:S703,'control variables'!AW$7:AW$36)</f>
        <v>2.0608476509705887E-31</v>
      </c>
      <c r="AX704" s="10">
        <f t="shared" ca="1" si="506"/>
        <v>4.8122305938649003E-31</v>
      </c>
      <c r="AY704" s="82">
        <f ca="1">SUMPRODUCT(P674:P703,'control variables'!BB$7:BB$36)</f>
        <v>2.1344809324400774E-33</v>
      </c>
      <c r="AZ704" s="82">
        <f ca="1">SUMPRODUCT(Q674:Q703,'control variables'!BC$7:BC$36)</f>
        <v>5.4429225713625958E-33</v>
      </c>
      <c r="BA704" s="82">
        <f ca="1">SUMPRODUCT(R674:R703,'control variables'!BD$7:BD$36)</f>
        <v>3.8102131045495414E-32</v>
      </c>
      <c r="BB704" s="82">
        <f ca="1">SUMPRODUCT(S674:S703,'control variables'!BE$7:BE$36)</f>
        <v>5.4145848141124306E-33</v>
      </c>
      <c r="BC704" s="82">
        <f t="shared" ca="1" si="528"/>
        <v>5.1094119363410513E-32</v>
      </c>
      <c r="BD704" s="10">
        <f ca="1">SUMPRODUCT(P674:P703,'control variables'!BF$7:BF$36)</f>
        <v>4.4651481936735444E-34</v>
      </c>
      <c r="BE704" s="10">
        <f ca="1">SUMPRODUCT(Q674:Q703,'control variables'!BG$7:BG$36)</f>
        <v>5.1539764726252658E-34</v>
      </c>
      <c r="BF704" s="10">
        <f ca="1">SUMPRODUCT(R674:R703,'control variables'!BH$7:BH$36)</f>
        <v>1.5437287252030476E-32</v>
      </c>
      <c r="BG704" s="10">
        <f ca="1">SUMPRODUCT(S674:S703,'control variables'!BI$7:BI$36)</f>
        <v>3.4694921020713064E-32</v>
      </c>
      <c r="BH704" s="10">
        <f t="shared" ca="1" si="529"/>
        <v>5.1094120739373425E-32</v>
      </c>
      <c r="BI704" s="82">
        <f t="shared" ca="1" si="507"/>
        <v>5.1510640457856914E-31</v>
      </c>
      <c r="BJ704" s="82">
        <f t="shared" ca="1" si="508"/>
        <v>5.9731849447250506E-31</v>
      </c>
      <c r="BK704" s="82">
        <f t="shared" ca="1" si="509"/>
        <v>1.9989618123495425E-30</v>
      </c>
      <c r="BL704" s="82">
        <f t="shared" ca="1" si="510"/>
        <v>9.4142160764120182E-31</v>
      </c>
      <c r="BM704" s="82">
        <f t="shared" ca="1" si="500"/>
        <v>4.0528083190418184E-30</v>
      </c>
      <c r="BN704" s="10">
        <f ca="1">BN703+BI704-INDIRECT(ADDRESS(MAX($D704-'key variables'!$B$9*30,34),scenario!BI$4),TRUE)</f>
        <v>9439390.0751690175</v>
      </c>
      <c r="BO704" s="10">
        <f ca="1">BO703+BJ704-INDIRECT(ADDRESS(MAX($D704-'key variables'!$B$9*30,34),scenario!BJ$4),TRUE)</f>
        <v>10895583.360992203</v>
      </c>
      <c r="BP704" s="10">
        <f ca="1">BP703+BK704-INDIRECT(ADDRESS(MAX($D704-'key variables'!$B$9*30,34),scenario!BK$4),TRUE)</f>
        <v>32531162.537994072</v>
      </c>
      <c r="BQ704" s="10">
        <f ca="1">BQ703+BL704-INDIRECT(ADDRESS(MAX($D704-'key variables'!$B$9*30,34),scenario!BL$4),TRUE)</f>
        <v>14415841.516535141</v>
      </c>
      <c r="BR704" s="10">
        <f t="shared" ca="1" si="530"/>
        <v>67281977.490690395</v>
      </c>
      <c r="BS704" s="82">
        <f t="shared" ca="1" si="511"/>
        <v>-2.3433848477536824E-9</v>
      </c>
      <c r="BT704" s="82">
        <f t="shared" ca="1" si="512"/>
        <v>-3.4288309057018498E-10</v>
      </c>
      <c r="BU704" s="82">
        <f t="shared" ca="1" si="513"/>
        <v>-4.2578247660364599E-9</v>
      </c>
      <c r="BV704" s="82">
        <f t="shared" ca="1" si="514"/>
        <v>-2.9943922343414556E-9</v>
      </c>
      <c r="BW704" s="82">
        <f t="shared" ca="1" si="531"/>
        <v>-9.9384849387017825E-9</v>
      </c>
      <c r="BX704" s="10">
        <f t="shared" ca="1" si="515"/>
        <v>-1.8625994260191893E-12</v>
      </c>
      <c r="BY704" s="10">
        <f t="shared" ca="1" si="516"/>
        <v>2.8902850229962428E-12</v>
      </c>
      <c r="BZ704" s="10">
        <f t="shared" ca="1" si="517"/>
        <v>-3.5034723983035463E-11</v>
      </c>
      <c r="CA704" s="10">
        <f t="shared" ca="1" si="518"/>
        <v>-2.0257049910634696E-11</v>
      </c>
      <c r="CB704" s="10">
        <v>0</v>
      </c>
      <c r="CC704" s="82">
        <f t="shared" ca="1" si="519"/>
        <v>3.9725652202851362E-13</v>
      </c>
      <c r="CD704" s="82">
        <f t="shared" ca="1" si="520"/>
        <v>3.4270724516460853E-13</v>
      </c>
      <c r="CE704" s="82">
        <f t="shared" ca="1" si="521"/>
        <v>1.8915613015532971E-10</v>
      </c>
      <c r="CF704" s="82">
        <f t="shared" ca="1" si="522"/>
        <v>3.7028113764059381E-11</v>
      </c>
      <c r="CG704" s="82">
        <f t="shared" ca="1" si="532"/>
        <v>2.269242076865822E-10</v>
      </c>
      <c r="CH704" s="13" t="str">
        <f t="shared" ca="1" si="485"/>
        <v/>
      </c>
      <c r="CI704" s="81">
        <f t="shared" ca="1" si="494"/>
        <v>0.1131775965863165</v>
      </c>
      <c r="CJ704" s="81">
        <f t="shared" ca="1" si="495"/>
        <v>0.13063724757458739</v>
      </c>
      <c r="CK704" s="81">
        <f t="shared" ca="1" si="496"/>
        <v>0.39004625943939081</v>
      </c>
      <c r="CL704" s="81">
        <f t="shared" ca="1" si="497"/>
        <v>0.17284488538116416</v>
      </c>
      <c r="CM704" s="89">
        <f t="shared" ca="1" si="486"/>
        <v>0.80670598898145884</v>
      </c>
    </row>
    <row r="705" spans="1:91" x14ac:dyDescent="0.3">
      <c r="A705">
        <v>640</v>
      </c>
      <c r="B705" s="3">
        <f t="shared" si="499"/>
        <v>1.9666666666666666</v>
      </c>
      <c r="C705" s="3">
        <f t="shared" si="487"/>
        <v>21.333333333333332</v>
      </c>
      <c r="D705" s="4">
        <f t="shared" ca="1" si="523"/>
        <v>705</v>
      </c>
      <c r="E705" s="58">
        <f>(0.5*(COS(B705*2*PI())+1)*('key variables'!$B$4-'key variables'!$B$6)+'key variables'!$B$6)/'key variables'!$B$4</f>
        <v>1</v>
      </c>
      <c r="F705" s="10">
        <f t="shared" ca="1" si="488"/>
        <v>11689222.907461114</v>
      </c>
      <c r="G705" s="10">
        <f t="shared" ca="1" si="489"/>
        <v>13492492.798713122</v>
      </c>
      <c r="H705" s="10">
        <f t="shared" ca="1" si="490"/>
        <v>40309474.521088287</v>
      </c>
      <c r="I705" s="10">
        <f t="shared" ca="1" si="491"/>
        <v>17912154.249750931</v>
      </c>
      <c r="J705" s="10">
        <f t="shared" ca="1" si="524"/>
        <v>83403344.477013454</v>
      </c>
      <c r="K705" s="82">
        <f t="shared" ca="1" si="501"/>
        <v>2249832.832292099</v>
      </c>
      <c r="L705" s="82">
        <f t="shared" ca="1" si="502"/>
        <v>2596909.4377209195</v>
      </c>
      <c r="M705" s="82">
        <f t="shared" ca="1" si="503"/>
        <v>7778311.98309422</v>
      </c>
      <c r="N705" s="82">
        <f t="shared" ca="1" si="504"/>
        <v>3496312.733215793</v>
      </c>
      <c r="O705" s="82">
        <f t="shared" ca="1" si="525"/>
        <v>16121366.986323033</v>
      </c>
      <c r="P705" s="10">
        <f ca="1">IF(IF($A705&gt;='key variables'!$B$26,K705*SUMPRODUCT(Z705:AC705,'control variables'!$O$3:$R$3)/J705+F$65*'key variables'!$B$25/scenario!J$65,K705*SUMPRODUCT(Z705:AC705,'control variables'!$O$7:$R$7)/J705+F$65*'key variables'!$B$25/scenario!J$65)&lt;'key variables'!$B$28,0,IF($A705&gt;='key variables'!$B$26,K705*SUMPRODUCT(Z705:AC705,'control variables'!$O$3:$R$3)/J705+F$65*'key variables'!$B$25/scenario!J$65,K705*SUMPRODUCT(Z705:AC705,'control variables'!$O$7:$R$7)/J705+F$65*'key variables'!$B$25/scenario!J$65))</f>
        <v>6.2733822419017814E-32</v>
      </c>
      <c r="Q705" s="10">
        <f ca="1">IF(IF($A705&gt;='key variables'!$B$26,L705*SUMPRODUCT(Z705:AC705,'control variables'!$O$4:$R$4)/J705+G$65*'key variables'!$B$25/scenario!J$65,L705*SUMPRODUCT(Z705:AC705,'control variables'!$O$7:$R$7)/J705+G$65*'key variables'!$B$25/scenario!J$65)&lt;'key variables'!$B$28,0,IF($A705&gt;='key variables'!$B$26,L705*SUMPRODUCT(Z705:AC705,'control variables'!$O$4:$R$4)/J705+G$65*'key variables'!$B$25/scenario!J$65,L705*SUMPRODUCT(Z705:AC705,'control variables'!$O$7:$R$7)/J705+G$65*'key variables'!$B$25/scenario!J$65))</f>
        <v>7.2411626839973241E-32</v>
      </c>
      <c r="R705" s="10">
        <f ca="1">IF(IF($A705&gt;='key variables'!$B$26,M705*SUMPRODUCT(Z705:AC705,'control variables'!$O$5:$R$5)/J705+H$65*'key variables'!$B$25/scenario!J$65,M705*SUMPRODUCT(Z705:AC705,'control variables'!$O$7:$R$7)/J705+H$65*'key variables'!$B$25/scenario!J$65)&lt;'key variables'!$B$28,0,IF($A705&gt;='key variables'!$B$26,M705*SUMPRODUCT(Z705:AC705,'control variables'!$O$5:$R$5)/J705+H$65*'key variables'!$B$25/scenario!J$65,M705*SUMPRODUCT(Z705:AC705,'control variables'!$O$7:$R$7)/J705+H$65*'key variables'!$B$25/scenario!J$65))</f>
        <v>2.168886664215051E-31</v>
      </c>
      <c r="S705" s="10">
        <f ca="1">IF(IF($A705&gt;='key variables'!$B$26,N705*SUMPRODUCT(Z705:AC705,'control variables'!$O$6:$R$6)/J705+I$65*'key variables'!$B$25/scenario!J$65,N705*SUMPRODUCT(Z705:AC705,'control variables'!$O$7:$R$7)/J705+I$65*'key variables'!$B$25/scenario!J$65)&lt;'key variables'!$B$28,0,IF($A705&gt;='key variables'!$B$26,N705*SUMPRODUCT(Z705:AC705,'control variables'!$O$6:$R$6)/J705+I$65*'key variables'!$B$25/scenario!J$65,N705*SUMPRODUCT(Z705:AC705,'control variables'!$O$7:$R$7)/J705+I$65*'key variables'!$B$25/scenario!J$65))</f>
        <v>9.7490381942489812E-32</v>
      </c>
      <c r="T705" s="10">
        <f t="shared" ca="1" si="498"/>
        <v>4.4952449762298599E-31</v>
      </c>
      <c r="U705" s="82">
        <f ca="1">SUMPRODUCT(P675:P704,'control variables'!AD$7:AD$36)</f>
        <v>1.3300730914249715E-31</v>
      </c>
      <c r="V705" s="82">
        <f ca="1">SUMPRODUCT(Q675:Q704,'control variables'!AE$7:AE$36)</f>
        <v>1.5352604488668512E-31</v>
      </c>
      <c r="W705" s="82">
        <f ca="1">SUMPRODUCT(R675:R704,'control variables'!AF$7:AF$36)</f>
        <v>4.598440967225973E-31</v>
      </c>
      <c r="X705" s="82">
        <f ca="1">SUMPRODUCT(S675:S704,'control variables'!AG$7:AG$36)</f>
        <v>2.0669764521656068E-31</v>
      </c>
      <c r="Y705" s="82">
        <f t="shared" ca="1" si="492"/>
        <v>9.5307509596834031E-31</v>
      </c>
      <c r="Z705" s="10">
        <f ca="1">IF($A705&gt;='key variables'!$B$26,SUMPRODUCT(P675:P704,'control variables'!V$7:V$36)*$E705,SUMPRODUCT(P675:P704,'control variables'!Z$7:Z$36)*$E705)</f>
        <v>3.2455129927952201E-31</v>
      </c>
      <c r="AA705" s="10">
        <f ca="1">IF($A705&gt;='key variables'!$B$26,SUMPRODUCT(Q675:Q704,'control variables'!W$7:W$36)*$E705,SUMPRODUCT(Q675:Q704,'control variables'!AA$7:AA$36)*$E705)</f>
        <v>3.7461909170598834E-31</v>
      </c>
      <c r="AB705" s="10">
        <f ca="1">IF($A705&gt;='key variables'!$B$26,SUMPRODUCT(R675:R704,'control variables'!X$7:X$36)*$E705,SUMPRODUCT(R675:R704,'control variables'!AB$7:AB$36)*$E705)</f>
        <v>1.122066148240364E-30</v>
      </c>
      <c r="AC705" s="10">
        <f ca="1">IF($A705&gt;='key variables'!$B$26,SUMPRODUCT(S675:S704,'control variables'!Y$7:Y$36)*$E705,SUMPRODUCT(S675:S704,'control variables'!AC$7:AC$36)*$E705)</f>
        <v>5.0436317932860464E-31</v>
      </c>
      <c r="AD705" s="10">
        <f t="shared" ca="1" si="493"/>
        <v>2.3255997185544791E-30</v>
      </c>
      <c r="AE705" s="82">
        <f ca="1">SUMPRODUCT(P675:P704,'control variables'!AL$7:AL$36)</f>
        <v>4.4189302156328098E-31</v>
      </c>
      <c r="AF705" s="82">
        <f ca="1">SUMPRODUCT(Q675:Q704,'control variables'!AM$7:AM$36)</f>
        <v>5.0872919122003148E-31</v>
      </c>
      <c r="AG705" s="82">
        <f ca="1">SUMPRODUCT(R675:R704,'control variables'!AN$7:AN$36)</f>
        <v>1.4505206240225238E-30</v>
      </c>
      <c r="AH705" s="82">
        <f ca="1">SUMPRODUCT(S675:S704,'control variables'!AO$7:AO$36)</f>
        <v>6.2806104215015275E-31</v>
      </c>
      <c r="AI705" s="82">
        <f t="shared" ca="1" si="505"/>
        <v>3.0292038789559889E-30</v>
      </c>
      <c r="AJ705" s="10">
        <f ca="1">SUMPRODUCT(P675:P704,'control variables'!AP$7:AP$36)</f>
        <v>4.2223050082357482E-34</v>
      </c>
      <c r="AK705" s="10">
        <f ca="1">SUMPRODUCT(Q675:Q704,'control variables'!AQ$7:AQ$36)</f>
        <v>1.2184176050152117E-33</v>
      </c>
      <c r="AL705" s="10">
        <f ca="1">SUMPRODUCT(R675:R704,'control variables'!AR$7:AR$36)</f>
        <v>4.3793127876589115E-32</v>
      </c>
      <c r="AM705" s="10">
        <f ca="1">SUMPRODUCT(S675:S704,'control variables'!AS$7:AS$36)</f>
        <v>3.280799033583226E-32</v>
      </c>
      <c r="AN705" s="10">
        <f t="shared" ca="1" si="526"/>
        <v>7.8241766318260163E-32</v>
      </c>
      <c r="AO705" s="82">
        <f ca="1">SUMPRODUCT(P675:P704,'control variables'!AX$7:AX$36)</f>
        <v>5.741690458137969E-34</v>
      </c>
      <c r="AP705" s="82">
        <f ca="1">SUMPRODUCT(Q675:Q704,'control variables'!AY$7:AY$36)</f>
        <v>1.3254896030670754E-33</v>
      </c>
      <c r="AQ705" s="82">
        <f ca="1">SUMPRODUCT(R675:R704,'control variables'!AZ$7:AZ$36)</f>
        <v>1.1910394155352234E-32</v>
      </c>
      <c r="AR705" s="82">
        <f ca="1">SUMPRODUCT(S675:S704,'control variables'!BA$7:BA$36)</f>
        <v>8.9227720259195979E-33</v>
      </c>
      <c r="AS705" s="82">
        <f t="shared" ca="1" si="527"/>
        <v>2.2732824830152705E-32</v>
      </c>
      <c r="AT705" s="10">
        <f ca="1">SUMPRODUCT(P675:P704,'control variables'!AT$7:AT$36)</f>
        <v>-5.0672658867658769E-34</v>
      </c>
      <c r="AU705" s="10">
        <f ca="1">SUMPRODUCT(Q675:Q704,'control variables'!AU$7:AU$36)</f>
        <v>5.4968687240633006E-34</v>
      </c>
      <c r="AV705" s="10">
        <f ca="1">SUMPRODUCT(R675:R704,'control variables'!AV$7:AV$36)</f>
        <v>2.3669957224875379E-31</v>
      </c>
      <c r="AW705" s="10">
        <f ca="1">SUMPRODUCT(S675:S704,'control variables'!AW$7:AW$36)</f>
        <v>1.7732547674412839E-31</v>
      </c>
      <c r="AX705" s="10">
        <f t="shared" ca="1" si="506"/>
        <v>4.1406800927661193E-31</v>
      </c>
      <c r="AY705" s="82">
        <f ca="1">SUMPRODUCT(P675:P704,'control variables'!BB$7:BB$36)</f>
        <v>1.8366124675345554E-33</v>
      </c>
      <c r="AZ705" s="82">
        <f ca="1">SUMPRODUCT(Q675:Q704,'control variables'!BC$7:BC$36)</f>
        <v>4.6833585170339409E-33</v>
      </c>
      <c r="BA705" s="82">
        <f ca="1">SUMPRODUCT(R675:R704,'control variables'!BD$7:BD$36)</f>
        <v>3.2784949190337579E-32</v>
      </c>
      <c r="BB705" s="82">
        <f ca="1">SUMPRODUCT(S675:S704,'control variables'!BE$7:BE$36)</f>
        <v>4.6589753157241373E-33</v>
      </c>
      <c r="BC705" s="82">
        <f t="shared" ca="1" si="528"/>
        <v>4.396389549063021E-32</v>
      </c>
      <c r="BD705" s="10">
        <f ca="1">SUMPRODUCT(P675:P704,'control variables'!BF$7:BF$36)</f>
        <v>3.8420333099510856E-34</v>
      </c>
      <c r="BE705" s="10">
        <f ca="1">SUMPRODUCT(Q675:Q704,'control variables'!BG$7:BG$36)</f>
        <v>4.4347350698430629E-34</v>
      </c>
      <c r="BF705" s="10">
        <f ca="1">SUMPRODUCT(R675:R704,'control variables'!BH$7:BH$36)</f>
        <v>1.3283001876985554E-32</v>
      </c>
      <c r="BG705" s="10">
        <f ca="1">SUMPRODUCT(S675:S704,'control variables'!BI$7:BI$36)</f>
        <v>2.9853217959611453E-32</v>
      </c>
      <c r="BH705" s="10">
        <f t="shared" ca="1" si="529"/>
        <v>4.3963896674576423E-32</v>
      </c>
      <c r="BI705" s="82">
        <f t="shared" ca="1" si="507"/>
        <v>4.4322290744213902E-31</v>
      </c>
      <c r="BJ705" s="82">
        <f t="shared" ca="1" si="508"/>
        <v>5.139622366094718E-31</v>
      </c>
      <c r="BK705" s="82">
        <f t="shared" ca="1" si="509"/>
        <v>1.7200051454616154E-30</v>
      </c>
      <c r="BL705" s="82">
        <f t="shared" ca="1" si="510"/>
        <v>8.1004549421000527E-31</v>
      </c>
      <c r="BM705" s="82">
        <f t="shared" ca="1" si="500"/>
        <v>3.4872357837232316E-30</v>
      </c>
      <c r="BN705" s="10">
        <f ca="1">BN704+BI705-INDIRECT(ADDRESS(MAX($D705-'key variables'!$B$9*30,34),scenario!BI$4),TRUE)</f>
        <v>9439390.0751690175</v>
      </c>
      <c r="BO705" s="10">
        <f ca="1">BO704+BJ705-INDIRECT(ADDRESS(MAX($D705-'key variables'!$B$9*30,34),scenario!BJ$4),TRUE)</f>
        <v>10895583.360992203</v>
      </c>
      <c r="BP705" s="10">
        <f ca="1">BP704+BK705-INDIRECT(ADDRESS(MAX($D705-'key variables'!$B$9*30,34),scenario!BK$4),TRUE)</f>
        <v>32531162.537994072</v>
      </c>
      <c r="BQ705" s="10">
        <f ca="1">BQ704+BL705-INDIRECT(ADDRESS(MAX($D705-'key variables'!$B$9*30,34),scenario!BL$4),TRUE)</f>
        <v>14415841.516535141</v>
      </c>
      <c r="BR705" s="10">
        <f t="shared" ca="1" si="530"/>
        <v>67281977.490690395</v>
      </c>
      <c r="BS705" s="82">
        <f t="shared" ca="1" si="511"/>
        <v>-2.3433848477536824E-9</v>
      </c>
      <c r="BT705" s="82">
        <f t="shared" ca="1" si="512"/>
        <v>-3.4288309057018498E-10</v>
      </c>
      <c r="BU705" s="82">
        <f t="shared" ca="1" si="513"/>
        <v>-4.2578247660364599E-9</v>
      </c>
      <c r="BV705" s="82">
        <f t="shared" ca="1" si="514"/>
        <v>-2.9943922343414556E-9</v>
      </c>
      <c r="BW705" s="82">
        <f t="shared" ca="1" si="531"/>
        <v>-9.9384849387017825E-9</v>
      </c>
      <c r="BX705" s="10">
        <f t="shared" ca="1" si="515"/>
        <v>-1.8625994260191893E-12</v>
      </c>
      <c r="BY705" s="10">
        <f t="shared" ca="1" si="516"/>
        <v>2.8902850229962428E-12</v>
      </c>
      <c r="BZ705" s="10">
        <f t="shared" ca="1" si="517"/>
        <v>-3.5034723983035463E-11</v>
      </c>
      <c r="CA705" s="10">
        <f t="shared" ca="1" si="518"/>
        <v>-2.0257049910634696E-11</v>
      </c>
      <c r="CB705" s="10">
        <v>0</v>
      </c>
      <c r="CC705" s="82">
        <f t="shared" ca="1" si="519"/>
        <v>3.9725652202851362E-13</v>
      </c>
      <c r="CD705" s="82">
        <f t="shared" ca="1" si="520"/>
        <v>3.4270724516460853E-13</v>
      </c>
      <c r="CE705" s="82">
        <f t="shared" ca="1" si="521"/>
        <v>1.8915613015532971E-10</v>
      </c>
      <c r="CF705" s="82">
        <f t="shared" ca="1" si="522"/>
        <v>3.7028113764059381E-11</v>
      </c>
      <c r="CG705" s="82">
        <f t="shared" ca="1" si="532"/>
        <v>2.269242076865822E-10</v>
      </c>
      <c r="CH705" s="13" t="str">
        <f t="shared" ref="CH705:CH768" ca="1" si="533">IF(BW705&gt;1,A705,"")</f>
        <v/>
      </c>
      <c r="CI705" s="81">
        <f t="shared" ca="1" si="494"/>
        <v>0.1131775965863165</v>
      </c>
      <c r="CJ705" s="81">
        <f t="shared" ca="1" si="495"/>
        <v>0.13063724757458739</v>
      </c>
      <c r="CK705" s="81">
        <f t="shared" ca="1" si="496"/>
        <v>0.39004625943939081</v>
      </c>
      <c r="CL705" s="81">
        <f t="shared" ca="1" si="497"/>
        <v>0.17284488538116416</v>
      </c>
      <c r="CM705" s="89">
        <f t="shared" ref="CM705:CM768" ca="1" si="534">SUM(CI705:CL705)</f>
        <v>0.80670598898145884</v>
      </c>
    </row>
    <row r="706" spans="1:91" x14ac:dyDescent="0.3">
      <c r="A706">
        <v>641</v>
      </c>
      <c r="B706" s="3">
        <f t="shared" si="499"/>
        <v>1.9694444444444446</v>
      </c>
      <c r="C706" s="3">
        <f t="shared" ref="C706:C769" si="535">A706/30</f>
        <v>21.366666666666667</v>
      </c>
      <c r="D706" s="4">
        <f t="shared" ca="1" si="523"/>
        <v>706</v>
      </c>
      <c r="E706" s="58">
        <f>(0.5*(COS(B706*2*PI())+1)*('key variables'!$B$4-'key variables'!$B$6)+'key variables'!$B$6)/'key variables'!$B$4</f>
        <v>1</v>
      </c>
      <c r="F706" s="10">
        <f t="shared" ref="F706:F769" ca="1" si="536">MAX(F705-BD705,0.001)</f>
        <v>11689222.907461114</v>
      </c>
      <c r="G706" s="10">
        <f t="shared" ref="G706:G769" ca="1" si="537">MAX(G705-BE705,0.001)</f>
        <v>13492492.798713122</v>
      </c>
      <c r="H706" s="10">
        <f t="shared" ref="H706:H769" ca="1" si="538">MAX(H705-BF705,0.001)</f>
        <v>40309474.521088287</v>
      </c>
      <c r="I706" s="10">
        <f t="shared" ref="I706:I769" ca="1" si="539">MAX(I705-BG705,0.001)</f>
        <v>17912154.249750931</v>
      </c>
      <c r="J706" s="10">
        <f t="shared" ca="1" si="524"/>
        <v>83403344.477013454</v>
      </c>
      <c r="K706" s="82">
        <f t="shared" ca="1" si="501"/>
        <v>2249832.832292099</v>
      </c>
      <c r="L706" s="82">
        <f t="shared" ca="1" si="502"/>
        <v>2596909.4377209195</v>
      </c>
      <c r="M706" s="82">
        <f t="shared" ca="1" si="503"/>
        <v>7778311.98309422</v>
      </c>
      <c r="N706" s="82">
        <f t="shared" ca="1" si="504"/>
        <v>3496312.733215793</v>
      </c>
      <c r="O706" s="82">
        <f t="shared" ca="1" si="525"/>
        <v>16121366.986323033</v>
      </c>
      <c r="P706" s="10">
        <f ca="1">IF(IF($A706&gt;='key variables'!$B$26,K706*SUMPRODUCT(Z706:AC706,'control variables'!$O$3:$R$3)/J706+F$65*'key variables'!$B$25/scenario!J$65,K706*SUMPRODUCT(Z706:AC706,'control variables'!$O$7:$R$7)/J706+F$65*'key variables'!$B$25/scenario!J$65)&lt;'key variables'!$B$28,0,IF($A706&gt;='key variables'!$B$26,K706*SUMPRODUCT(Z706:AC706,'control variables'!$O$3:$R$3)/J706+F$65*'key variables'!$B$25/scenario!J$65,K706*SUMPRODUCT(Z706:AC706,'control variables'!$O$7:$R$7)/J706+F$65*'key variables'!$B$25/scenario!J$65))</f>
        <v>5.3979268982812273E-32</v>
      </c>
      <c r="Q706" s="10">
        <f ca="1">IF(IF($A706&gt;='key variables'!$B$26,L706*SUMPRODUCT(Z706:AC706,'control variables'!$O$4:$R$4)/J706+G$65*'key variables'!$B$25/scenario!J$65,L706*SUMPRODUCT(Z706:AC706,'control variables'!$O$7:$R$7)/J706+G$65*'key variables'!$B$25/scenario!J$65)&lt;'key variables'!$B$28,0,IF($A706&gt;='key variables'!$B$26,L706*SUMPRODUCT(Z706:AC706,'control variables'!$O$4:$R$4)/J706+G$65*'key variables'!$B$25/scenario!J$65,L706*SUMPRODUCT(Z706:AC706,'control variables'!$O$7:$R$7)/J706+G$65*'key variables'!$B$25/scenario!J$65))</f>
        <v>6.2306528312118452E-32</v>
      </c>
      <c r="R706" s="10">
        <f ca="1">IF(IF($A706&gt;='key variables'!$B$26,M706*SUMPRODUCT(Z706:AC706,'control variables'!$O$5:$R$5)/J706+H$65*'key variables'!$B$25/scenario!J$65,M706*SUMPRODUCT(Z706:AC706,'control variables'!$O$7:$R$7)/J706+H$65*'key variables'!$B$25/scenario!J$65)&lt;'key variables'!$B$28,0,IF($A706&gt;='key variables'!$B$26,M706*SUMPRODUCT(Z706:AC706,'control variables'!$O$5:$R$5)/J706+H$65*'key variables'!$B$25/scenario!J$65,M706*SUMPRODUCT(Z706:AC706,'control variables'!$O$7:$R$7)/J706+H$65*'key variables'!$B$25/scenario!J$65))</f>
        <v>1.8662168528313259E-31</v>
      </c>
      <c r="S706" s="10">
        <f ca="1">IF(IF($A706&gt;='key variables'!$B$26,N706*SUMPRODUCT(Z706:AC706,'control variables'!$O$6:$R$6)/J706+I$65*'key variables'!$B$25/scenario!J$65,N706*SUMPRODUCT(Z706:AC706,'control variables'!$O$7:$R$7)/J706+I$65*'key variables'!$B$25/scenario!J$65)&lt;'key variables'!$B$28,0,IF($A706&gt;='key variables'!$B$26,N706*SUMPRODUCT(Z706:AC706,'control variables'!$O$6:$R$6)/J706+I$65*'key variables'!$B$25/scenario!J$65,N706*SUMPRODUCT(Z706:AC706,'control variables'!$O$7:$R$7)/J706+I$65*'key variables'!$B$25/scenario!J$65))</f>
        <v>8.388552374445215E-32</v>
      </c>
      <c r="T706" s="10">
        <f t="shared" ca="1" si="498"/>
        <v>3.867930063225155E-31</v>
      </c>
      <c r="U706" s="82">
        <f ca="1">SUMPRODUCT(P676:P705,'control variables'!AD$7:AD$36)</f>
        <v>1.1444603628530706E-31</v>
      </c>
      <c r="V706" s="82">
        <f ca="1">SUMPRODUCT(Q676:Q705,'control variables'!AE$7:AE$36)</f>
        <v>1.3210136658743452E-31</v>
      </c>
      <c r="W706" s="82">
        <f ca="1">SUMPRODUCT(R676:R705,'control variables'!AF$7:AF$36)</f>
        <v>3.9567249738671435E-31</v>
      </c>
      <c r="X706" s="82">
        <f ca="1">SUMPRODUCT(S676:S705,'control variables'!AG$7:AG$36)</f>
        <v>1.778528289689592E-31</v>
      </c>
      <c r="Y706" s="82">
        <f t="shared" ca="1" si="492"/>
        <v>8.2007272922841504E-31</v>
      </c>
      <c r="Z706" s="10">
        <f ca="1">IF($A706&gt;='key variables'!$B$26,SUMPRODUCT(P676:P705,'control variables'!V$7:V$36)*$E706,SUMPRODUCT(P676:P705,'control variables'!Z$7:Z$36)*$E706)</f>
        <v>2.7925991446074573E-31</v>
      </c>
      <c r="AA706" s="10">
        <f ca="1">IF($A706&gt;='key variables'!$B$26,SUMPRODUCT(Q676:Q705,'control variables'!W$7:W$36)*$E706,SUMPRODUCT(Q676:Q705,'control variables'!AA$7:AA$36)*$E706)</f>
        <v>3.2234070773223202E-31</v>
      </c>
      <c r="AB706" s="10">
        <f ca="1">IF($A706&gt;='key variables'!$B$26,SUMPRODUCT(R676:R705,'control variables'!X$7:X$36)*$E706,SUMPRODUCT(R676:R705,'control variables'!AB$7:AB$36)*$E706)</f>
        <v>9.6548094946010162E-31</v>
      </c>
      <c r="AC706" s="10">
        <f ca="1">IF($A706&gt;='key variables'!$B$26,SUMPRODUCT(S676:S705,'control variables'!Y$7:Y$36)*$E706,SUMPRODUCT(S676:S705,'control variables'!AC$7:AC$36)*$E706)</f>
        <v>4.3397890758449633E-31</v>
      </c>
      <c r="AD706" s="10">
        <f t="shared" ca="1" si="493"/>
        <v>2.0010604792375759E-30</v>
      </c>
      <c r="AE706" s="82">
        <f ca="1">SUMPRODUCT(P676:P705,'control variables'!AL$7:AL$36)</f>
        <v>3.8022650864903993E-31</v>
      </c>
      <c r="AF706" s="82">
        <f ca="1">SUMPRODUCT(Q676:Q705,'control variables'!AM$7:AM$36)</f>
        <v>4.3773563913985021E-31</v>
      </c>
      <c r="AG706" s="82">
        <f ca="1">SUMPRODUCT(R676:R705,'control variables'!AN$7:AN$36)</f>
        <v>1.2480993491238691E-30</v>
      </c>
      <c r="AH706" s="82">
        <f ca="1">SUMPRODUCT(S676:S705,'control variables'!AO$7:AO$36)</f>
        <v>5.4041463798276364E-31</v>
      </c>
      <c r="AI706" s="82">
        <f t="shared" ca="1" si="505"/>
        <v>2.6064761348955227E-30</v>
      </c>
      <c r="AJ706" s="10">
        <f ca="1">SUMPRODUCT(P676:P705,'control variables'!AP$7:AP$36)</f>
        <v>3.6330790788533174E-34</v>
      </c>
      <c r="AK706" s="10">
        <f ca="1">SUMPRODUCT(Q676:Q705,'control variables'!AQ$7:AQ$36)</f>
        <v>1.0483864859248879E-33</v>
      </c>
      <c r="AL706" s="10">
        <f ca="1">SUMPRODUCT(R676:R705,'control variables'!AR$7:AR$36)</f>
        <v>3.7681763012299314E-32</v>
      </c>
      <c r="AM706" s="10">
        <f ca="1">SUMPRODUCT(S676:S705,'control variables'!AS$7:AS$36)</f>
        <v>2.8229609911136703E-32</v>
      </c>
      <c r="AN706" s="10">
        <f t="shared" ca="1" si="526"/>
        <v>6.7323067317246244E-32</v>
      </c>
      <c r="AO706" s="82">
        <f ca="1">SUMPRODUCT(P676:P705,'control variables'!AX$7:AX$36)</f>
        <v>4.9404331141460928E-34</v>
      </c>
      <c r="AP706" s="82">
        <f ca="1">SUMPRODUCT(Q676:Q705,'control variables'!AY$7:AY$36)</f>
        <v>1.1405165038403371E-33</v>
      </c>
      <c r="AQ706" s="82">
        <f ca="1">SUMPRODUCT(R676:R705,'control variables'!AZ$7:AZ$36)</f>
        <v>1.0248289439608155E-32</v>
      </c>
      <c r="AR706" s="82">
        <f ca="1">SUMPRODUCT(S676:S705,'control variables'!BA$7:BA$36)</f>
        <v>7.6775922889311443E-33</v>
      </c>
      <c r="AS706" s="82">
        <f t="shared" ca="1" si="527"/>
        <v>1.9560441543794245E-32</v>
      </c>
      <c r="AT706" s="10">
        <f ca="1">SUMPRODUCT(P676:P705,'control variables'!AT$7:AT$36)</f>
        <v>-4.3601250133013429E-34</v>
      </c>
      <c r="AU706" s="10">
        <f ca="1">SUMPRODUCT(Q676:Q705,'control variables'!AU$7:AU$36)</f>
        <v>4.729776442403916E-34</v>
      </c>
      <c r="AV706" s="10">
        <f ca="1">SUMPRODUCT(R676:R705,'control variables'!AV$7:AV$36)</f>
        <v>2.0366796388065732E-31</v>
      </c>
      <c r="AW706" s="10">
        <f ca="1">SUMPRODUCT(S676:S705,'control variables'!AW$7:AW$36)</f>
        <v>1.5257956932295904E-31</v>
      </c>
      <c r="AX706" s="10">
        <f t="shared" ca="1" si="506"/>
        <v>3.5628449834652662E-31</v>
      </c>
      <c r="AY706" s="82">
        <f ca="1">SUMPRODUCT(P676:P705,'control variables'!BB$7:BB$36)</f>
        <v>1.5803117772747142E-33</v>
      </c>
      <c r="AZ706" s="82">
        <f ca="1">SUMPRODUCT(Q676:Q705,'control variables'!BC$7:BC$36)</f>
        <v>4.0297922139251329E-33</v>
      </c>
      <c r="BA706" s="82">
        <f ca="1">SUMPRODUCT(R676:R705,'control variables'!BD$7:BD$36)</f>
        <v>2.8209784175315572E-32</v>
      </c>
      <c r="BB706" s="82">
        <f ca="1">SUMPRODUCT(S676:S705,'control variables'!BE$7:BE$36)</f>
        <v>4.0088117072158055E-33</v>
      </c>
      <c r="BC706" s="82">
        <f t="shared" ca="1" si="528"/>
        <v>3.7828699873731224E-32</v>
      </c>
      <c r="BD706" s="10">
        <f ca="1">SUMPRODUCT(P676:P705,'control variables'!BF$7:BF$36)</f>
        <v>3.3058745901621283E-34</v>
      </c>
      <c r="BE706" s="10">
        <f ca="1">SUMPRODUCT(Q676:Q705,'control variables'!BG$7:BG$36)</f>
        <v>3.8158643610723154E-34</v>
      </c>
      <c r="BF706" s="10">
        <f ca="1">SUMPRODUCT(R676:R705,'control variables'!BH$7:BH$36)</f>
        <v>1.1429348692128194E-32</v>
      </c>
      <c r="BG706" s="10">
        <f ca="1">SUMPRODUCT(S676:S705,'control variables'!BI$7:BI$36)</f>
        <v>2.5687178305205189E-32</v>
      </c>
      <c r="BH706" s="10">
        <f t="shared" ca="1" si="529"/>
        <v>3.7828700892456826E-32</v>
      </c>
      <c r="BI706" s="82">
        <f t="shared" ca="1" si="507"/>
        <v>3.8137080792498451E-31</v>
      </c>
      <c r="BJ706" s="82">
        <f t="shared" ca="1" si="508"/>
        <v>4.4223840899801578E-31</v>
      </c>
      <c r="BK706" s="82">
        <f t="shared" ca="1" si="509"/>
        <v>1.4799770971798421E-30</v>
      </c>
      <c r="BL706" s="82">
        <f t="shared" ca="1" si="510"/>
        <v>6.9700301901293849E-31</v>
      </c>
      <c r="BM706" s="82">
        <f t="shared" ca="1" si="500"/>
        <v>3.0005893331157808E-30</v>
      </c>
      <c r="BN706" s="10">
        <f ca="1">BN705+BI706-INDIRECT(ADDRESS(MAX($D706-'key variables'!$B$9*30,34),scenario!BI$4),TRUE)</f>
        <v>9439390.0751690175</v>
      </c>
      <c r="BO706" s="10">
        <f ca="1">BO705+BJ706-INDIRECT(ADDRESS(MAX($D706-'key variables'!$B$9*30,34),scenario!BJ$4),TRUE)</f>
        <v>10895583.360992203</v>
      </c>
      <c r="BP706" s="10">
        <f ca="1">BP705+BK706-INDIRECT(ADDRESS(MAX($D706-'key variables'!$B$9*30,34),scenario!BK$4),TRUE)</f>
        <v>32531162.537994072</v>
      </c>
      <c r="BQ706" s="10">
        <f ca="1">BQ705+BL706-INDIRECT(ADDRESS(MAX($D706-'key variables'!$B$9*30,34),scenario!BL$4),TRUE)</f>
        <v>14415841.516535141</v>
      </c>
      <c r="BR706" s="10">
        <f t="shared" ca="1" si="530"/>
        <v>67281977.490690395</v>
      </c>
      <c r="BS706" s="82">
        <f t="shared" ca="1" si="511"/>
        <v>-2.3433848477536824E-9</v>
      </c>
      <c r="BT706" s="82">
        <f t="shared" ca="1" si="512"/>
        <v>-3.4288309057018498E-10</v>
      </c>
      <c r="BU706" s="82">
        <f t="shared" ca="1" si="513"/>
        <v>-4.2578247660364599E-9</v>
      </c>
      <c r="BV706" s="82">
        <f t="shared" ca="1" si="514"/>
        <v>-2.9943922343414556E-9</v>
      </c>
      <c r="BW706" s="82">
        <f t="shared" ca="1" si="531"/>
        <v>-9.9384849387017825E-9</v>
      </c>
      <c r="BX706" s="10">
        <f t="shared" ca="1" si="515"/>
        <v>-1.8625994260191893E-12</v>
      </c>
      <c r="BY706" s="10">
        <f t="shared" ca="1" si="516"/>
        <v>2.8902850229962428E-12</v>
      </c>
      <c r="BZ706" s="10">
        <f t="shared" ca="1" si="517"/>
        <v>-3.5034723983035463E-11</v>
      </c>
      <c r="CA706" s="10">
        <f t="shared" ca="1" si="518"/>
        <v>-2.0257049910634696E-11</v>
      </c>
      <c r="CB706" s="10">
        <v>0</v>
      </c>
      <c r="CC706" s="82">
        <f t="shared" ca="1" si="519"/>
        <v>3.9725652202851362E-13</v>
      </c>
      <c r="CD706" s="82">
        <f t="shared" ca="1" si="520"/>
        <v>3.4270724516460853E-13</v>
      </c>
      <c r="CE706" s="82">
        <f t="shared" ca="1" si="521"/>
        <v>1.8915613015532971E-10</v>
      </c>
      <c r="CF706" s="82">
        <f t="shared" ca="1" si="522"/>
        <v>3.7028113764059381E-11</v>
      </c>
      <c r="CG706" s="82">
        <f t="shared" ca="1" si="532"/>
        <v>2.269242076865822E-10</v>
      </c>
      <c r="CH706" s="13" t="str">
        <f t="shared" ca="1" si="533"/>
        <v/>
      </c>
      <c r="CI706" s="81">
        <f t="shared" ca="1" si="494"/>
        <v>0.1131775965863165</v>
      </c>
      <c r="CJ706" s="81">
        <f t="shared" ca="1" si="495"/>
        <v>0.13063724757458739</v>
      </c>
      <c r="CK706" s="81">
        <f t="shared" ca="1" si="496"/>
        <v>0.39004625943939081</v>
      </c>
      <c r="CL706" s="81">
        <f t="shared" ca="1" si="497"/>
        <v>0.17284488538116416</v>
      </c>
      <c r="CM706" s="89">
        <f t="shared" ca="1" si="534"/>
        <v>0.80670598898145884</v>
      </c>
    </row>
    <row r="707" spans="1:91" x14ac:dyDescent="0.3">
      <c r="A707">
        <v>642</v>
      </c>
      <c r="B707" s="3">
        <f t="shared" si="499"/>
        <v>1.9722222222222223</v>
      </c>
      <c r="C707" s="3">
        <f t="shared" si="535"/>
        <v>21.4</v>
      </c>
      <c r="D707" s="4">
        <f t="shared" ca="1" si="523"/>
        <v>707</v>
      </c>
      <c r="E707" s="58">
        <f>(0.5*(COS(B707*2*PI())+1)*('key variables'!$B$4-'key variables'!$B$6)+'key variables'!$B$6)/'key variables'!$B$4</f>
        <v>1</v>
      </c>
      <c r="F707" s="10">
        <f t="shared" ca="1" si="536"/>
        <v>11689222.907461114</v>
      </c>
      <c r="G707" s="10">
        <f t="shared" ca="1" si="537"/>
        <v>13492492.798713122</v>
      </c>
      <c r="H707" s="10">
        <f t="shared" ca="1" si="538"/>
        <v>40309474.521088287</v>
      </c>
      <c r="I707" s="10">
        <f t="shared" ca="1" si="539"/>
        <v>17912154.249750931</v>
      </c>
      <c r="J707" s="10">
        <f t="shared" ca="1" si="524"/>
        <v>83403344.477013454</v>
      </c>
      <c r="K707" s="82">
        <f t="shared" ca="1" si="501"/>
        <v>2249832.832292099</v>
      </c>
      <c r="L707" s="82">
        <f t="shared" ca="1" si="502"/>
        <v>2596909.4377209195</v>
      </c>
      <c r="M707" s="82">
        <f t="shared" ca="1" si="503"/>
        <v>7778311.98309422</v>
      </c>
      <c r="N707" s="82">
        <f t="shared" ca="1" si="504"/>
        <v>3496312.733215793</v>
      </c>
      <c r="O707" s="82">
        <f t="shared" ca="1" si="525"/>
        <v>16121366.986323033</v>
      </c>
      <c r="P707" s="10">
        <f ca="1">IF(IF($A707&gt;='key variables'!$B$26,K707*SUMPRODUCT(Z707:AC707,'control variables'!$O$3:$R$3)/J707+F$65*'key variables'!$B$25/scenario!J$65,K707*SUMPRODUCT(Z707:AC707,'control variables'!$O$7:$R$7)/J707+F$65*'key variables'!$B$25/scenario!J$65)&lt;'key variables'!$B$28,0,IF($A707&gt;='key variables'!$B$26,K707*SUMPRODUCT(Z707:AC707,'control variables'!$O$3:$R$3)/J707+F$65*'key variables'!$B$25/scenario!J$65,K707*SUMPRODUCT(Z707:AC707,'control variables'!$O$7:$R$7)/J707+F$65*'key variables'!$B$25/scenario!J$65))</f>
        <v>4.6446420249302248E-32</v>
      </c>
      <c r="Q707" s="10">
        <f ca="1">IF(IF($A707&gt;='key variables'!$B$26,L707*SUMPRODUCT(Z707:AC707,'control variables'!$O$4:$R$4)/J707+G$65*'key variables'!$B$25/scenario!J$65,L707*SUMPRODUCT(Z707:AC707,'control variables'!$O$7:$R$7)/J707+G$65*'key variables'!$B$25/scenario!J$65)&lt;'key variables'!$B$28,0,IF($A707&gt;='key variables'!$B$26,L707*SUMPRODUCT(Z707:AC707,'control variables'!$O$4:$R$4)/J707+G$65*'key variables'!$B$25/scenario!J$65,L707*SUMPRODUCT(Z707:AC707,'control variables'!$O$7:$R$7)/J707+G$65*'key variables'!$B$25/scenario!J$65))</f>
        <v>5.3611604098995179E-32</v>
      </c>
      <c r="R707" s="10">
        <f ca="1">IF(IF($A707&gt;='key variables'!$B$26,M707*SUMPRODUCT(Z707:AC707,'control variables'!$O$5:$R$5)/J707+H$65*'key variables'!$B$25/scenario!J$65,M707*SUMPRODUCT(Z707:AC707,'control variables'!$O$7:$R$7)/J707+H$65*'key variables'!$B$25/scenario!J$65)&lt;'key variables'!$B$28,0,IF($A707&gt;='key variables'!$B$26,M707*SUMPRODUCT(Z707:AC707,'control variables'!$O$5:$R$5)/J707+H$65*'key variables'!$B$25/scenario!J$65,M707*SUMPRODUCT(Z707:AC707,'control variables'!$O$7:$R$7)/J707+H$65*'key variables'!$B$25/scenario!J$65))</f>
        <v>1.6057848477076222E-31</v>
      </c>
      <c r="S707" s="10">
        <f ca="1">IF(IF($A707&gt;='key variables'!$B$26,N707*SUMPRODUCT(Z707:AC707,'control variables'!$O$6:$R$6)/J707+I$65*'key variables'!$B$25/scenario!J$65,N707*SUMPRODUCT(Z707:AC707,'control variables'!$O$7:$R$7)/J707+I$65*'key variables'!$B$25/scenario!J$65)&lt;'key variables'!$B$28,0,IF($A707&gt;='key variables'!$B$26,N707*SUMPRODUCT(Z707:AC707,'control variables'!$O$6:$R$6)/J707+I$65*'key variables'!$B$25/scenario!J$65,N707*SUMPRODUCT(Z707:AC707,'control variables'!$O$7:$R$7)/J707+I$65*'key variables'!$B$25/scenario!J$65))</f>
        <v>7.2179234029794708E-32</v>
      </c>
      <c r="T707" s="10">
        <f t="shared" ca="1" si="498"/>
        <v>3.3281574314885435E-31</v>
      </c>
      <c r="U707" s="82">
        <f ca="1">SUMPRODUCT(P677:P706,'control variables'!AD$7:AD$36)</f>
        <v>9.847500341041716E-32</v>
      </c>
      <c r="V707" s="82">
        <f ca="1">SUMPRODUCT(Q677:Q706,'control variables'!AE$7:AE$36)</f>
        <v>1.1366651871444916E-31</v>
      </c>
      <c r="W707" s="82">
        <f ca="1">SUMPRODUCT(R677:R706,'control variables'!AF$7:AF$36)</f>
        <v>3.404560943677459E-31</v>
      </c>
      <c r="X707" s="82">
        <f ca="1">SUMPRODUCT(S677:S706,'control variables'!AG$7:AG$36)</f>
        <v>1.530333291369664E-31</v>
      </c>
      <c r="Y707" s="82">
        <f t="shared" ref="Y707:Y770" ca="1" si="540">SUM(U707:X707)</f>
        <v>7.0563094562957865E-31</v>
      </c>
      <c r="Z707" s="10">
        <f ca="1">IF($A707&gt;='key variables'!$B$26,SUMPRODUCT(P677:P706,'control variables'!V$7:V$36)*$E707,SUMPRODUCT(P677:P706,'control variables'!Z$7:Z$36)*$E707)</f>
        <v>2.4028897742127654E-31</v>
      </c>
      <c r="AA707" s="10">
        <f ca="1">IF($A707&gt;='key variables'!$B$26,SUMPRODUCT(Q677:Q706,'control variables'!W$7:W$36)*$E707,SUMPRODUCT(Q677:Q706,'control variables'!AA$7:AA$36)*$E707)</f>
        <v>2.7735781267352669E-31</v>
      </c>
      <c r="AB707" s="10">
        <f ca="1">IF($A707&gt;='key variables'!$B$26,SUMPRODUCT(R677:R706,'control variables'!X$7:X$36)*$E707,SUMPRODUCT(R677:R706,'control variables'!AB$7:AB$36)*$E707)</f>
        <v>8.3074733627085379E-31</v>
      </c>
      <c r="AC707" s="10">
        <f ca="1">IF($A707&gt;='key variables'!$B$26,SUMPRODUCT(S677:S706,'control variables'!Y$7:Y$36)*$E707,SUMPRODUCT(S677:S706,'control variables'!AC$7:AC$36)*$E707)</f>
        <v>3.7341681539668135E-31</v>
      </c>
      <c r="AD707" s="10">
        <f t="shared" ref="AD707:AD770" ca="1" si="541">SUM(Z707:AC707)</f>
        <v>1.7218109417623385E-30</v>
      </c>
      <c r="AE707" s="82">
        <f ca="1">SUMPRODUCT(P677:P706,'control variables'!AL$7:AL$36)</f>
        <v>3.2716560530416776E-31</v>
      </c>
      <c r="AF707" s="82">
        <f ca="1">SUMPRODUCT(Q677:Q706,'control variables'!AM$7:AM$36)</f>
        <v>3.7664929215807165E-31</v>
      </c>
      <c r="AG707" s="82">
        <f ca="1">SUMPRODUCT(R677:R706,'control variables'!AN$7:AN$36)</f>
        <v>1.0739261196876561E-30</v>
      </c>
      <c r="AH707" s="82">
        <f ca="1">SUMPRODUCT(S677:S706,'control variables'!AO$7:AO$36)</f>
        <v>4.6499935730167552E-31</v>
      </c>
      <c r="AI707" s="82">
        <f t="shared" ca="1" si="505"/>
        <v>2.2427403744515712E-30</v>
      </c>
      <c r="AJ707" s="10">
        <f ca="1">SUMPRODUCT(P677:P706,'control variables'!AP$7:AP$36)</f>
        <v>3.1260800836169024E-34</v>
      </c>
      <c r="AK707" s="10">
        <f ca="1">SUMPRODUCT(Q677:Q706,'control variables'!AQ$7:AQ$36)</f>
        <v>9.0208334100377114E-34</v>
      </c>
      <c r="AL707" s="10">
        <f ca="1">SUMPRODUCT(R677:R706,'control variables'!AR$7:AR$36)</f>
        <v>3.2423243841281892E-32</v>
      </c>
      <c r="AM707" s="10">
        <f ca="1">SUMPRODUCT(S677:S706,'control variables'!AS$7:AS$36)</f>
        <v>2.4290146015575264E-32</v>
      </c>
      <c r="AN707" s="10">
        <f t="shared" ca="1" si="526"/>
        <v>5.7928081206222614E-32</v>
      </c>
      <c r="AO707" s="82">
        <f ca="1">SUMPRODUCT(P677:P706,'control variables'!AX$7:AX$36)</f>
        <v>4.2509918521916857E-34</v>
      </c>
      <c r="AP707" s="82">
        <f ca="1">SUMPRODUCT(Q677:Q706,'control variables'!AY$7:AY$36)</f>
        <v>9.8135654366680108E-34</v>
      </c>
      <c r="AQ707" s="82">
        <f ca="1">SUMPRODUCT(R677:R706,'control variables'!AZ$7:AZ$36)</f>
        <v>8.8181327223992265E-33</v>
      </c>
      <c r="AR707" s="82">
        <f ca="1">SUMPRODUCT(S677:S706,'control variables'!BA$7:BA$36)</f>
        <v>6.6061783472474101E-33</v>
      </c>
      <c r="AS707" s="82">
        <f t="shared" ca="1" si="527"/>
        <v>1.6830766798532607E-32</v>
      </c>
      <c r="AT707" s="10">
        <f ca="1">SUMPRODUCT(P677:P706,'control variables'!AT$7:AT$36)</f>
        <v>-3.7516661956235699E-34</v>
      </c>
      <c r="AU707" s="10">
        <f ca="1">SUMPRODUCT(Q677:Q706,'control variables'!AU$7:AU$36)</f>
        <v>4.0697324819106274E-34</v>
      </c>
      <c r="AV707" s="10">
        <f ca="1">SUMPRODUCT(R677:R706,'control variables'!AV$7:AV$36)</f>
        <v>1.7524594200660252E-31</v>
      </c>
      <c r="AW707" s="10">
        <f ca="1">SUMPRODUCT(S677:S706,'control variables'!AW$7:AW$36)</f>
        <v>1.3128697242061995E-31</v>
      </c>
      <c r="AX707" s="10">
        <f t="shared" ca="1" si="506"/>
        <v>3.0656472105585115E-31</v>
      </c>
      <c r="AY707" s="82">
        <f ca="1">SUMPRODUCT(P677:P706,'control variables'!BB$7:BB$36)</f>
        <v>1.3597780465607005E-33</v>
      </c>
      <c r="AZ707" s="82">
        <f ca="1">SUMPRODUCT(Q677:Q706,'control variables'!BC$7:BC$36)</f>
        <v>3.4674315938759758E-33</v>
      </c>
      <c r="BA707" s="82">
        <f ca="1">SUMPRODUCT(R677:R706,'control variables'!BD$7:BD$36)</f>
        <v>2.4273086976520969E-32</v>
      </c>
      <c r="BB707" s="82">
        <f ca="1">SUMPRODUCT(S677:S706,'control variables'!BE$7:BE$36)</f>
        <v>3.4493789331040225E-33</v>
      </c>
      <c r="BC707" s="82">
        <f t="shared" ca="1" si="528"/>
        <v>3.2549675550061667E-32</v>
      </c>
      <c r="BD707" s="10">
        <f ca="1">SUMPRODUCT(P677:P706,'control variables'!BF$7:BF$36)</f>
        <v>2.8445372343788337E-34</v>
      </c>
      <c r="BE707" s="10">
        <f ca="1">SUMPRODUCT(Q677:Q706,'control variables'!BG$7:BG$36)</f>
        <v>3.2833575383381605E-34</v>
      </c>
      <c r="BF707" s="10">
        <f ca="1">SUMPRODUCT(R677:R706,'control variables'!BH$7:BH$36)</f>
        <v>9.834374242812172E-33</v>
      </c>
      <c r="BG707" s="10">
        <f ca="1">SUMPRODUCT(S677:S706,'control variables'!BI$7:BI$36)</f>
        <v>2.2102512706539455E-32</v>
      </c>
      <c r="BH707" s="10">
        <f t="shared" ca="1" si="529"/>
        <v>3.2549676426623329E-32</v>
      </c>
      <c r="BI707" s="82">
        <f t="shared" ca="1" si="507"/>
        <v>3.2815021673116611E-31</v>
      </c>
      <c r="BJ707" s="82">
        <f t="shared" ca="1" si="508"/>
        <v>3.805236970001387E-31</v>
      </c>
      <c r="BK707" s="82">
        <f t="shared" ca="1" si="509"/>
        <v>1.2734451486707798E-30</v>
      </c>
      <c r="BL707" s="82">
        <f t="shared" ca="1" si="510"/>
        <v>5.9973570865539953E-31</v>
      </c>
      <c r="BM707" s="82">
        <f t="shared" ca="1" si="500"/>
        <v>2.5818547710574845E-30</v>
      </c>
      <c r="BN707" s="10">
        <f ca="1">BN706+BI707-INDIRECT(ADDRESS(MAX($D707-'key variables'!$B$9*30,34),scenario!BI$4),TRUE)</f>
        <v>9439390.0751690175</v>
      </c>
      <c r="BO707" s="10">
        <f ca="1">BO706+BJ707-INDIRECT(ADDRESS(MAX($D707-'key variables'!$B$9*30,34),scenario!BJ$4),TRUE)</f>
        <v>10895583.360992203</v>
      </c>
      <c r="BP707" s="10">
        <f ca="1">BP706+BK707-INDIRECT(ADDRESS(MAX($D707-'key variables'!$B$9*30,34),scenario!BK$4),TRUE)</f>
        <v>32531162.537994072</v>
      </c>
      <c r="BQ707" s="10">
        <f ca="1">BQ706+BL707-INDIRECT(ADDRESS(MAX($D707-'key variables'!$B$9*30,34),scenario!BL$4),TRUE)</f>
        <v>14415841.516535141</v>
      </c>
      <c r="BR707" s="10">
        <f t="shared" ca="1" si="530"/>
        <v>67281977.490690395</v>
      </c>
      <c r="BS707" s="82">
        <f t="shared" ca="1" si="511"/>
        <v>-2.3433848477536824E-9</v>
      </c>
      <c r="BT707" s="82">
        <f t="shared" ca="1" si="512"/>
        <v>-3.4288309057018498E-10</v>
      </c>
      <c r="BU707" s="82">
        <f t="shared" ca="1" si="513"/>
        <v>-4.2578247660364599E-9</v>
      </c>
      <c r="BV707" s="82">
        <f t="shared" ca="1" si="514"/>
        <v>-2.9943922343414556E-9</v>
      </c>
      <c r="BW707" s="82">
        <f t="shared" ca="1" si="531"/>
        <v>-9.9384849387017825E-9</v>
      </c>
      <c r="BX707" s="10">
        <f t="shared" ca="1" si="515"/>
        <v>-1.8625994260191893E-12</v>
      </c>
      <c r="BY707" s="10">
        <f t="shared" ca="1" si="516"/>
        <v>2.8902850229962428E-12</v>
      </c>
      <c r="BZ707" s="10">
        <f t="shared" ca="1" si="517"/>
        <v>-3.5034723983035463E-11</v>
      </c>
      <c r="CA707" s="10">
        <f t="shared" ca="1" si="518"/>
        <v>-2.0257049910634696E-11</v>
      </c>
      <c r="CB707" s="10">
        <v>0</v>
      </c>
      <c r="CC707" s="82">
        <f t="shared" ca="1" si="519"/>
        <v>3.9725652202851362E-13</v>
      </c>
      <c r="CD707" s="82">
        <f t="shared" ca="1" si="520"/>
        <v>3.4270724516460853E-13</v>
      </c>
      <c r="CE707" s="82">
        <f t="shared" ca="1" si="521"/>
        <v>1.8915613015532971E-10</v>
      </c>
      <c r="CF707" s="82">
        <f t="shared" ca="1" si="522"/>
        <v>3.7028113764059381E-11</v>
      </c>
      <c r="CG707" s="82">
        <f t="shared" ca="1" si="532"/>
        <v>2.269242076865822E-10</v>
      </c>
      <c r="CH707" s="13" t="str">
        <f t="shared" ca="1" si="533"/>
        <v/>
      </c>
      <c r="CI707" s="81">
        <f t="shared" ref="CI707:CI770" ca="1" si="542">BN707/$J707</f>
        <v>0.1131775965863165</v>
      </c>
      <c r="CJ707" s="81">
        <f t="shared" ref="CJ707:CJ770" ca="1" si="543">BO707/$J707</f>
        <v>0.13063724757458739</v>
      </c>
      <c r="CK707" s="81">
        <f t="shared" ref="CK707:CK770" ca="1" si="544">BP707/$J707</f>
        <v>0.39004625943939081</v>
      </c>
      <c r="CL707" s="81">
        <f t="shared" ref="CL707:CL770" ca="1" si="545">BQ707/$J707</f>
        <v>0.17284488538116416</v>
      </c>
      <c r="CM707" s="89">
        <f t="shared" ca="1" si="534"/>
        <v>0.80670598898145884</v>
      </c>
    </row>
    <row r="708" spans="1:91" x14ac:dyDescent="0.3">
      <c r="A708">
        <v>643</v>
      </c>
      <c r="B708" s="3">
        <f t="shared" si="499"/>
        <v>1.9750000000000001</v>
      </c>
      <c r="C708" s="3">
        <f t="shared" si="535"/>
        <v>21.433333333333334</v>
      </c>
      <c r="D708" s="4">
        <f t="shared" ca="1" si="523"/>
        <v>708</v>
      </c>
      <c r="E708" s="58">
        <f>(0.5*(COS(B708*2*PI())+1)*('key variables'!$B$4-'key variables'!$B$6)+'key variables'!$B$6)/'key variables'!$B$4</f>
        <v>1</v>
      </c>
      <c r="F708" s="10">
        <f t="shared" ca="1" si="536"/>
        <v>11689222.907461114</v>
      </c>
      <c r="G708" s="10">
        <f t="shared" ca="1" si="537"/>
        <v>13492492.798713122</v>
      </c>
      <c r="H708" s="10">
        <f t="shared" ca="1" si="538"/>
        <v>40309474.521088287</v>
      </c>
      <c r="I708" s="10">
        <f t="shared" ca="1" si="539"/>
        <v>17912154.249750931</v>
      </c>
      <c r="J708" s="10">
        <f t="shared" ca="1" si="524"/>
        <v>83403344.477013454</v>
      </c>
      <c r="K708" s="82">
        <f t="shared" ca="1" si="501"/>
        <v>2249832.832292099</v>
      </c>
      <c r="L708" s="82">
        <f t="shared" ca="1" si="502"/>
        <v>2596909.4377209195</v>
      </c>
      <c r="M708" s="82">
        <f t="shared" ca="1" si="503"/>
        <v>7778311.98309422</v>
      </c>
      <c r="N708" s="82">
        <f t="shared" ca="1" si="504"/>
        <v>3496312.733215793</v>
      </c>
      <c r="O708" s="82">
        <f t="shared" ca="1" si="525"/>
        <v>16121366.986323033</v>
      </c>
      <c r="P708" s="10">
        <f ca="1">IF(IF($A708&gt;='key variables'!$B$26,K708*SUMPRODUCT(Z708:AC708,'control variables'!$O$3:$R$3)/J708+F$65*'key variables'!$B$25/scenario!J$65,K708*SUMPRODUCT(Z708:AC708,'control variables'!$O$7:$R$7)/J708+F$65*'key variables'!$B$25/scenario!J$65)&lt;'key variables'!$B$28,0,IF($A708&gt;='key variables'!$B$26,K708*SUMPRODUCT(Z708:AC708,'control variables'!$O$3:$R$3)/J708+F$65*'key variables'!$B$25/scenario!J$65,K708*SUMPRODUCT(Z708:AC708,'control variables'!$O$7:$R$7)/J708+F$65*'key variables'!$B$25/scenario!J$65))</f>
        <v>3.9964786382373892E-32</v>
      </c>
      <c r="Q708" s="10">
        <f ca="1">IF(IF($A708&gt;='key variables'!$B$26,L708*SUMPRODUCT(Z708:AC708,'control variables'!$O$4:$R$4)/J708+G$65*'key variables'!$B$25/scenario!J$65,L708*SUMPRODUCT(Z708:AC708,'control variables'!$O$7:$R$7)/J708+G$65*'key variables'!$B$25/scenario!J$65)&lt;'key variables'!$B$28,0,IF($A708&gt;='key variables'!$B$26,L708*SUMPRODUCT(Z708:AC708,'control variables'!$O$4:$R$4)/J708+G$65*'key variables'!$B$25/scenario!J$65,L708*SUMPRODUCT(Z708:AC708,'control variables'!$O$7:$R$7)/J708+G$65*'key variables'!$B$25/scenario!J$65))</f>
        <v>4.6130063284369702E-32</v>
      </c>
      <c r="R708" s="10">
        <f ca="1">IF(IF($A708&gt;='key variables'!$B$26,M708*SUMPRODUCT(Z708:AC708,'control variables'!$O$5:$R$5)/J708+H$65*'key variables'!$B$25/scenario!J$65,M708*SUMPRODUCT(Z708:AC708,'control variables'!$O$7:$R$7)/J708+H$65*'key variables'!$B$25/scenario!J$65)&lt;'key variables'!$B$28,0,IF($A708&gt;='key variables'!$B$26,M708*SUMPRODUCT(Z708:AC708,'control variables'!$O$5:$R$5)/J708+H$65*'key variables'!$B$25/scenario!J$65,M708*SUMPRODUCT(Z708:AC708,'control variables'!$O$7:$R$7)/J708+H$65*'key variables'!$B$25/scenario!J$65))</f>
        <v>1.3816963303141109E-31</v>
      </c>
      <c r="S708" s="10">
        <f ca="1">IF(IF($A708&gt;='key variables'!$B$26,N708*SUMPRODUCT(Z708:AC708,'control variables'!$O$6:$R$6)/J708+I$65*'key variables'!$B$25/scenario!J$65,N708*SUMPRODUCT(Z708:AC708,'control variables'!$O$7:$R$7)/J708+I$65*'key variables'!$B$25/scenario!J$65)&lt;'key variables'!$B$28,0,IF($A708&gt;='key variables'!$B$26,N708*SUMPRODUCT(Z708:AC708,'control variables'!$O$6:$R$6)/J708+I$65*'key variables'!$B$25/scenario!J$65,N708*SUMPRODUCT(Z708:AC708,'control variables'!$O$7:$R$7)/J708+I$65*'key variables'!$B$25/scenario!J$65))</f>
        <v>6.2106566098330322E-32</v>
      </c>
      <c r="T708" s="10">
        <f t="shared" ca="1" si="498"/>
        <v>2.86371048796485E-31</v>
      </c>
      <c r="U708" s="82">
        <f ca="1">SUMPRODUCT(P678:P707,'control variables'!AD$7:AD$36)</f>
        <v>8.4732740525035064E-32</v>
      </c>
      <c r="V708" s="82">
        <f ca="1">SUMPRODUCT(Q678:Q707,'control variables'!AE$7:AE$36)</f>
        <v>9.7804268119442596E-32</v>
      </c>
      <c r="W708" s="82">
        <f ca="1">SUMPRODUCT(R678:R707,'control variables'!AF$7:AF$36)</f>
        <v>2.9294518309381864E-31</v>
      </c>
      <c r="X708" s="82">
        <f ca="1">SUMPRODUCT(S678:S707,'control variables'!AG$7:AG$36)</f>
        <v>1.3167740970164983E-31</v>
      </c>
      <c r="Y708" s="82">
        <f t="shared" ca="1" si="540"/>
        <v>6.0715960143994618E-31</v>
      </c>
      <c r="Z708" s="10">
        <f ca="1">IF($A708&gt;='key variables'!$B$26,SUMPRODUCT(P678:P707,'control variables'!V$7:V$36)*$E708,SUMPRODUCT(P678:P707,'control variables'!Z$7:Z$36)*$E708)</f>
        <v>2.0675646478534898E-31</v>
      </c>
      <c r="AA708" s="10">
        <f ca="1">IF($A708&gt;='key variables'!$B$26,SUMPRODUCT(Q678:Q707,'control variables'!W$7:W$36)*$E708,SUMPRODUCT(Q678:Q707,'control variables'!AA$7:AA$36)*$E708)</f>
        <v>2.3865231540952803E-31</v>
      </c>
      <c r="AB708" s="10">
        <f ca="1">IF($A708&gt;='key variables'!$B$26,SUMPRODUCT(R678:R707,'control variables'!X$7:X$36)*$E708,SUMPRODUCT(R678:R707,'control variables'!AB$7:AB$36)*$E708)</f>
        <v>7.148159030036243E-31</v>
      </c>
      <c r="AC708" s="10">
        <f ca="1">IF($A708&gt;='key variables'!$B$26,SUMPRODUCT(S678:S707,'control variables'!Y$7:Y$36)*$E708,SUMPRODUCT(S678:S707,'control variables'!AC$7:AC$36)*$E708)</f>
        <v>3.2130621001171578E-31</v>
      </c>
      <c r="AD708" s="10">
        <f t="shared" ca="1" si="541"/>
        <v>1.4815308932102171E-30</v>
      </c>
      <c r="AE708" s="82">
        <f ca="1">SUMPRODUCT(P678:P707,'control variables'!AL$7:AL$36)</f>
        <v>2.815093920577773E-31</v>
      </c>
      <c r="AF708" s="82">
        <f ca="1">SUMPRODUCT(Q678:Q707,'control variables'!AM$7:AM$36)</f>
        <v>3.2408759214109293E-31</v>
      </c>
      <c r="AG708" s="82">
        <f ca="1">SUMPRODUCT(R678:R707,'control variables'!AN$7:AN$36)</f>
        <v>9.2405889912287978E-31</v>
      </c>
      <c r="AH708" s="82">
        <f ca="1">SUMPRODUCT(S678:S707,'control variables'!AO$7:AO$36)</f>
        <v>4.0010833736496169E-31</v>
      </c>
      <c r="AI708" s="82">
        <f t="shared" ca="1" si="505"/>
        <v>1.9297642206867117E-30</v>
      </c>
      <c r="AJ708" s="10">
        <f ca="1">SUMPRODUCT(P678:P707,'control variables'!AP$7:AP$36)</f>
        <v>2.6898331902730406E-34</v>
      </c>
      <c r="AK708" s="10">
        <f ca="1">SUMPRODUCT(Q678:Q707,'control variables'!AQ$7:AQ$36)</f>
        <v>7.7619691310560036E-34</v>
      </c>
      <c r="AL708" s="10">
        <f ca="1">SUMPRODUCT(R678:R707,'control variables'!AR$7:AR$36)</f>
        <v>2.7898555087459449E-32</v>
      </c>
      <c r="AM708" s="10">
        <f ca="1">SUMPRODUCT(S678:S707,'control variables'!AS$7:AS$36)</f>
        <v>2.0900437353376422E-32</v>
      </c>
      <c r="AN708" s="10">
        <f t="shared" ca="1" si="526"/>
        <v>4.9844172672968775E-32</v>
      </c>
      <c r="AO708" s="82">
        <f ca="1">SUMPRODUCT(P678:P707,'control variables'!AX$7:AX$36)</f>
        <v>3.657762651549123E-34</v>
      </c>
      <c r="AP708" s="82">
        <f ca="1">SUMPRODUCT(Q678:Q707,'control variables'!AY$7:AY$36)</f>
        <v>8.4440747902800269E-34</v>
      </c>
      <c r="AQ708" s="82">
        <f ca="1">SUMPRODUCT(R678:R707,'control variables'!AZ$7:AZ$36)</f>
        <v>7.5875554811438981E-33</v>
      </c>
      <c r="AR708" s="82">
        <f ca="1">SUMPRODUCT(S678:S707,'control variables'!BA$7:BA$36)</f>
        <v>5.6842810497451156E-33</v>
      </c>
      <c r="AS708" s="82">
        <f t="shared" ca="1" si="527"/>
        <v>1.4482020275071928E-32</v>
      </c>
      <c r="AT708" s="10">
        <f ca="1">SUMPRODUCT(P678:P707,'control variables'!AT$7:AT$36)</f>
        <v>-3.2281182765279255E-34</v>
      </c>
      <c r="AU708" s="10">
        <f ca="1">SUMPRODUCT(Q678:Q707,'control variables'!AU$7:AU$36)</f>
        <v>3.5017981665747407E-34</v>
      </c>
      <c r="AV708" s="10">
        <f ca="1">SUMPRODUCT(R678:R707,'control variables'!AV$7:AV$36)</f>
        <v>1.5079023526634366E-31</v>
      </c>
      <c r="AW708" s="10">
        <f ca="1">SUMPRODUCT(S678:S707,'control variables'!AW$7:AW$36)</f>
        <v>1.1296577388345681E-31</v>
      </c>
      <c r="AX708" s="10">
        <f t="shared" ca="1" si="506"/>
        <v>2.6378337713880514E-31</v>
      </c>
      <c r="AY708" s="82">
        <f ca="1">SUMPRODUCT(P678:P707,'control variables'!BB$7:BB$36)</f>
        <v>1.170019968526131E-33</v>
      </c>
      <c r="AZ708" s="82">
        <f ca="1">SUMPRODUCT(Q678:Q707,'control variables'!BC$7:BC$36)</f>
        <v>2.9835488332780475E-33</v>
      </c>
      <c r="BA708" s="82">
        <f ca="1">SUMPRODUCT(R678:R707,'control variables'!BD$7:BD$36)</f>
        <v>2.0885758916415427E-32</v>
      </c>
      <c r="BB708" s="82">
        <f ca="1">SUMPRODUCT(S678:S707,'control variables'!BE$7:BE$36)</f>
        <v>2.9680154352785453E-33</v>
      </c>
      <c r="BC708" s="82">
        <f t="shared" ca="1" si="528"/>
        <v>2.800734315349815E-32</v>
      </c>
      <c r="BD708" s="10">
        <f ca="1">SUMPRODUCT(P678:P707,'control variables'!BF$7:BF$36)</f>
        <v>2.4475798633882132E-34</v>
      </c>
      <c r="BE708" s="10">
        <f ca="1">SUMPRODUCT(Q678:Q707,'control variables'!BG$7:BG$36)</f>
        <v>2.8251624545513355E-34</v>
      </c>
      <c r="BF708" s="10">
        <f ca="1">SUMPRODUCT(R678:R707,'control variables'!BH$7:BH$36)</f>
        <v>8.4619797114334742E-33</v>
      </c>
      <c r="BG708" s="10">
        <f ca="1">SUMPRODUCT(S678:S707,'control variables'!BI$7:BI$36)</f>
        <v>1.9018089964507521E-32</v>
      </c>
      <c r="BH708" s="10">
        <f t="shared" ca="1" si="529"/>
        <v>2.8007343907734951E-32</v>
      </c>
      <c r="BI708" s="82">
        <f t="shared" ca="1" si="507"/>
        <v>2.8235660019865065E-31</v>
      </c>
      <c r="BJ708" s="82">
        <f t="shared" ca="1" si="508"/>
        <v>3.2742132079102842E-31</v>
      </c>
      <c r="BK708" s="82">
        <f t="shared" ca="1" si="509"/>
        <v>1.0957348933056387E-30</v>
      </c>
      <c r="BL708" s="82">
        <f t="shared" ca="1" si="510"/>
        <v>5.1604212668369704E-31</v>
      </c>
      <c r="BM708" s="82">
        <f t="shared" ca="1" si="500"/>
        <v>2.221554940979015E-30</v>
      </c>
      <c r="BN708" s="10">
        <f ca="1">BN707+BI708-INDIRECT(ADDRESS(MAX($D708-'key variables'!$B$9*30,34),scenario!BI$4),TRUE)</f>
        <v>9439390.0751690175</v>
      </c>
      <c r="BO708" s="10">
        <f ca="1">BO707+BJ708-INDIRECT(ADDRESS(MAX($D708-'key variables'!$B$9*30,34),scenario!BJ$4),TRUE)</f>
        <v>10895583.360992203</v>
      </c>
      <c r="BP708" s="10">
        <f ca="1">BP707+BK708-INDIRECT(ADDRESS(MAX($D708-'key variables'!$B$9*30,34),scenario!BK$4),TRUE)</f>
        <v>32531162.537994072</v>
      </c>
      <c r="BQ708" s="10">
        <f ca="1">BQ707+BL708-INDIRECT(ADDRESS(MAX($D708-'key variables'!$B$9*30,34),scenario!BL$4),TRUE)</f>
        <v>14415841.516535141</v>
      </c>
      <c r="BR708" s="10">
        <f t="shared" ca="1" si="530"/>
        <v>67281977.490690395</v>
      </c>
      <c r="BS708" s="82">
        <f t="shared" ca="1" si="511"/>
        <v>-2.3433848477536824E-9</v>
      </c>
      <c r="BT708" s="82">
        <f t="shared" ca="1" si="512"/>
        <v>-3.4288309057018498E-10</v>
      </c>
      <c r="BU708" s="82">
        <f t="shared" ca="1" si="513"/>
        <v>-4.2578247660364599E-9</v>
      </c>
      <c r="BV708" s="82">
        <f t="shared" ca="1" si="514"/>
        <v>-2.9943922343414556E-9</v>
      </c>
      <c r="BW708" s="82">
        <f t="shared" ca="1" si="531"/>
        <v>-9.9384849387017825E-9</v>
      </c>
      <c r="BX708" s="10">
        <f t="shared" ca="1" si="515"/>
        <v>-1.8625994260191893E-12</v>
      </c>
      <c r="BY708" s="10">
        <f t="shared" ca="1" si="516"/>
        <v>2.8902850229962428E-12</v>
      </c>
      <c r="BZ708" s="10">
        <f t="shared" ca="1" si="517"/>
        <v>-3.5034723983035463E-11</v>
      </c>
      <c r="CA708" s="10">
        <f t="shared" ca="1" si="518"/>
        <v>-2.0257049910634696E-11</v>
      </c>
      <c r="CB708" s="10">
        <v>0</v>
      </c>
      <c r="CC708" s="82">
        <f t="shared" ca="1" si="519"/>
        <v>3.9725652202851362E-13</v>
      </c>
      <c r="CD708" s="82">
        <f t="shared" ca="1" si="520"/>
        <v>3.4270724516460853E-13</v>
      </c>
      <c r="CE708" s="82">
        <f t="shared" ca="1" si="521"/>
        <v>1.8915613015532971E-10</v>
      </c>
      <c r="CF708" s="82">
        <f t="shared" ca="1" si="522"/>
        <v>3.7028113764059381E-11</v>
      </c>
      <c r="CG708" s="82">
        <f t="shared" ca="1" si="532"/>
        <v>2.269242076865822E-10</v>
      </c>
      <c r="CH708" s="13" t="str">
        <f t="shared" ca="1" si="533"/>
        <v/>
      </c>
      <c r="CI708" s="81">
        <f t="shared" ca="1" si="542"/>
        <v>0.1131775965863165</v>
      </c>
      <c r="CJ708" s="81">
        <f t="shared" ca="1" si="543"/>
        <v>0.13063724757458739</v>
      </c>
      <c r="CK708" s="81">
        <f t="shared" ca="1" si="544"/>
        <v>0.39004625943939081</v>
      </c>
      <c r="CL708" s="81">
        <f t="shared" ca="1" si="545"/>
        <v>0.17284488538116416</v>
      </c>
      <c r="CM708" s="89">
        <f t="shared" ca="1" si="534"/>
        <v>0.80670598898145884</v>
      </c>
    </row>
    <row r="709" spans="1:91" x14ac:dyDescent="0.3">
      <c r="A709">
        <v>644</v>
      </c>
      <c r="B709" s="3">
        <f t="shared" si="499"/>
        <v>1.9777777777777779</v>
      </c>
      <c r="C709" s="3">
        <f t="shared" si="535"/>
        <v>21.466666666666665</v>
      </c>
      <c r="D709" s="4">
        <f t="shared" ca="1" si="523"/>
        <v>709</v>
      </c>
      <c r="E709" s="58">
        <f>(0.5*(COS(B709*2*PI())+1)*('key variables'!$B$4-'key variables'!$B$6)+'key variables'!$B$6)/'key variables'!$B$4</f>
        <v>1</v>
      </c>
      <c r="F709" s="10">
        <f t="shared" ca="1" si="536"/>
        <v>11689222.907461114</v>
      </c>
      <c r="G709" s="10">
        <f t="shared" ca="1" si="537"/>
        <v>13492492.798713122</v>
      </c>
      <c r="H709" s="10">
        <f t="shared" ca="1" si="538"/>
        <v>40309474.521088287</v>
      </c>
      <c r="I709" s="10">
        <f t="shared" ca="1" si="539"/>
        <v>17912154.249750931</v>
      </c>
      <c r="J709" s="10">
        <f t="shared" ca="1" si="524"/>
        <v>83403344.477013454</v>
      </c>
      <c r="K709" s="82">
        <f t="shared" ca="1" si="501"/>
        <v>2249832.832292099</v>
      </c>
      <c r="L709" s="82">
        <f t="shared" ca="1" si="502"/>
        <v>2596909.4377209195</v>
      </c>
      <c r="M709" s="82">
        <f t="shared" ca="1" si="503"/>
        <v>7778311.98309422</v>
      </c>
      <c r="N709" s="82">
        <f t="shared" ca="1" si="504"/>
        <v>3496312.733215793</v>
      </c>
      <c r="O709" s="82">
        <f t="shared" ca="1" si="525"/>
        <v>16121366.986323033</v>
      </c>
      <c r="P709" s="10">
        <f ca="1">IF(IF($A709&gt;='key variables'!$B$26,K709*SUMPRODUCT(Z709:AC709,'control variables'!$O$3:$R$3)/J709+F$65*'key variables'!$B$25/scenario!J$65,K709*SUMPRODUCT(Z709:AC709,'control variables'!$O$7:$R$7)/J709+F$65*'key variables'!$B$25/scenario!J$65)&lt;'key variables'!$B$28,0,IF($A709&gt;='key variables'!$B$26,K709*SUMPRODUCT(Z709:AC709,'control variables'!$O$3:$R$3)/J709+F$65*'key variables'!$B$25/scenario!J$65,K709*SUMPRODUCT(Z709:AC709,'control variables'!$O$7:$R$7)/J709+F$65*'key variables'!$B$25/scenario!J$65))</f>
        <v>3.4387669534398008E-32</v>
      </c>
      <c r="Q709" s="10">
        <f ca="1">IF(IF($A709&gt;='key variables'!$B$26,L709*SUMPRODUCT(Z709:AC709,'control variables'!$O$4:$R$4)/J709+G$65*'key variables'!$B$25/scenario!J$65,L709*SUMPRODUCT(Z709:AC709,'control variables'!$O$7:$R$7)/J709+G$65*'key variables'!$B$25/scenario!J$65)&lt;'key variables'!$B$28,0,IF($A709&gt;='key variables'!$B$26,L709*SUMPRODUCT(Z709:AC709,'control variables'!$O$4:$R$4)/J709+G$65*'key variables'!$B$25/scenario!J$65,L709*SUMPRODUCT(Z709:AC709,'control variables'!$O$7:$R$7)/J709+G$65*'key variables'!$B$25/scenario!J$65))</f>
        <v>3.9692577276564587E-32</v>
      </c>
      <c r="R709" s="10">
        <f ca="1">IF(IF($A709&gt;='key variables'!$B$26,M709*SUMPRODUCT(Z709:AC709,'control variables'!$O$5:$R$5)/J709+H$65*'key variables'!$B$25/scenario!J$65,M709*SUMPRODUCT(Z709:AC709,'control variables'!$O$7:$R$7)/J709+H$65*'key variables'!$B$25/scenario!J$65)&lt;'key variables'!$B$28,0,IF($A709&gt;='key variables'!$B$26,M709*SUMPRODUCT(Z709:AC709,'control variables'!$O$5:$R$5)/J709+H$65*'key variables'!$B$25/scenario!J$65,M709*SUMPRODUCT(Z709:AC709,'control variables'!$O$7:$R$7)/J709+H$65*'key variables'!$B$25/scenario!J$65))</f>
        <v>1.1888795388303989E-31</v>
      </c>
      <c r="S709" s="10">
        <f ca="1">IF(IF($A709&gt;='key variables'!$B$26,N709*SUMPRODUCT(Z709:AC709,'control variables'!$O$6:$R$6)/J709+I$65*'key variables'!$B$25/scenario!J$65,N709*SUMPRODUCT(Z709:AC709,'control variables'!$O$7:$R$7)/J709+I$65*'key variables'!$B$25/scenario!J$65)&lt;'key variables'!$B$28,0,IF($A709&gt;='key variables'!$B$26,N709*SUMPRODUCT(Z709:AC709,'control variables'!$O$6:$R$6)/J709+I$65*'key variables'!$B$25/scenario!J$65,N709*SUMPRODUCT(Z709:AC709,'control variables'!$O$7:$R$7)/J709+I$65*'key variables'!$B$25/scenario!J$65))</f>
        <v>5.3439546766789693E-32</v>
      </c>
      <c r="T709" s="10">
        <f t="shared" ref="T709:T772" ca="1" si="546">SUM(P709:S709)</f>
        <v>2.4640774746079219E-31</v>
      </c>
      <c r="U709" s="82">
        <f ca="1">SUMPRODUCT(P679:P708,'control variables'!AD$7:AD$36)</f>
        <v>7.2908221053419375E-32</v>
      </c>
      <c r="V709" s="82">
        <f ca="1">SUMPRODUCT(Q679:Q708,'control variables'!AE$7:AE$36)</f>
        <v>8.415560686265515E-32</v>
      </c>
      <c r="W709" s="82">
        <f ca="1">SUMPRODUCT(R679:R708,'control variables'!AF$7:AF$36)</f>
        <v>2.5206445623257153E-31</v>
      </c>
      <c r="X709" s="82">
        <f ca="1">SUMPRODUCT(S679:S708,'control variables'!AG$7:AG$36)</f>
        <v>1.1330172533995922E-31</v>
      </c>
      <c r="Y709" s="82">
        <f t="shared" ca="1" si="540"/>
        <v>5.2243000948860538E-31</v>
      </c>
      <c r="Z709" s="10">
        <f ca="1">IF($A709&gt;='key variables'!$B$26,SUMPRODUCT(P679:P708,'control variables'!V$7:V$36)*$E709,SUMPRODUCT(P679:P708,'control variables'!Z$7:Z$36)*$E709)</f>
        <v>1.7790344022143267E-31</v>
      </c>
      <c r="AA709" s="10">
        <f ca="1">IF($A709&gt;='key variables'!$B$26,SUMPRODUCT(Q679:Q708,'control variables'!W$7:W$36)*$E709,SUMPRODUCT(Q679:Q708,'control variables'!AA$7:AA$36)*$E709)</f>
        <v>2.0534820022311593E-31</v>
      </c>
      <c r="AB709" s="10">
        <f ca="1">IF($A709&gt;='key variables'!$B$26,SUMPRODUCT(R679:R708,'control variables'!X$7:X$36)*$E709,SUMPRODUCT(R679:R708,'control variables'!AB$7:AB$36)*$E709)</f>
        <v>6.1506279090890104E-31</v>
      </c>
      <c r="AC709" s="10">
        <f ca="1">IF($A709&gt;='key variables'!$B$26,SUMPRODUCT(S679:S708,'control variables'!Y$7:Y$36)*$E709,SUMPRODUCT(S679:S708,'control variables'!AC$7:AC$36)*$E709)</f>
        <v>2.7646767990997737E-31</v>
      </c>
      <c r="AD709" s="10">
        <f t="shared" ca="1" si="541"/>
        <v>1.2747821112634271E-30</v>
      </c>
      <c r="AE709" s="82">
        <f ca="1">SUMPRODUCT(P679:P708,'control variables'!AL$7:AL$36)</f>
        <v>2.4222453867992172E-31</v>
      </c>
      <c r="AF709" s="82">
        <f ca="1">SUMPRODUCT(Q679:Q708,'control variables'!AM$7:AM$36)</f>
        <v>2.7886091801211037E-31</v>
      </c>
      <c r="AG709" s="82">
        <f ca="1">SUMPRODUCT(R679:R708,'control variables'!AN$7:AN$36)</f>
        <v>7.9510576509353849E-31</v>
      </c>
      <c r="AH709" s="82">
        <f ca="1">SUMPRODUCT(S679:S708,'control variables'!AO$7:AO$36)</f>
        <v>3.4427290944640026E-31</v>
      </c>
      <c r="AI709" s="82">
        <f t="shared" ca="1" si="505"/>
        <v>1.6604641312319708E-30</v>
      </c>
      <c r="AJ709" s="10">
        <f ca="1">SUMPRODUCT(P679:P708,'control variables'!AP$7:AP$36)</f>
        <v>2.3144648882837477E-34</v>
      </c>
      <c r="AK709" s="10">
        <f ca="1">SUMPRODUCT(Q679:Q708,'control variables'!AQ$7:AQ$36)</f>
        <v>6.6787803357976462E-34</v>
      </c>
      <c r="AL709" s="10">
        <f ca="1">SUMPRODUCT(R679:R708,'control variables'!AR$7:AR$36)</f>
        <v>2.400529014857624E-32</v>
      </c>
      <c r="AM709" s="10">
        <f ca="1">SUMPRODUCT(S679:S708,'control variables'!AS$7:AS$36)</f>
        <v>1.7983765156549927E-32</v>
      </c>
      <c r="AN709" s="10">
        <f t="shared" ca="1" si="526"/>
        <v>4.2888379827534306E-32</v>
      </c>
      <c r="AO709" s="82">
        <f ca="1">SUMPRODUCT(P679:P708,'control variables'!AX$7:AX$36)</f>
        <v>3.147319044653011E-34</v>
      </c>
      <c r="AP709" s="82">
        <f ca="1">SUMPRODUCT(Q679:Q708,'control variables'!AY$7:AY$36)</f>
        <v>7.265697622744124E-34</v>
      </c>
      <c r="AQ709" s="82">
        <f ca="1">SUMPRODUCT(R679:R708,'control variables'!AZ$7:AZ$36)</f>
        <v>6.528706245620327E-33</v>
      </c>
      <c r="AR709" s="82">
        <f ca="1">SUMPRODUCT(S679:S708,'control variables'!BA$7:BA$36)</f>
        <v>4.8910352330942508E-33</v>
      </c>
      <c r="AS709" s="82">
        <f t="shared" ca="1" si="527"/>
        <v>1.2461043145454292E-32</v>
      </c>
      <c r="AT709" s="10">
        <f ca="1">SUMPRODUCT(P679:P708,'control variables'!AT$7:AT$36)</f>
        <v>-2.7776318744481415E-34</v>
      </c>
      <c r="AU709" s="10">
        <f ca="1">SUMPRODUCT(Q679:Q708,'control variables'!AU$7:AU$36)</f>
        <v>3.0131195241779799E-34</v>
      </c>
      <c r="AV709" s="10">
        <f ca="1">SUMPRODUCT(R679:R708,'control variables'!AV$7:AV$36)</f>
        <v>1.2974734131545601E-31</v>
      </c>
      <c r="AW709" s="10">
        <f ca="1">SUMPRODUCT(S679:S708,'control variables'!AW$7:AW$36)</f>
        <v>9.7201312771563393E-32</v>
      </c>
      <c r="AX709" s="10">
        <f t="shared" ca="1" si="506"/>
        <v>2.2697220285199241E-31</v>
      </c>
      <c r="AY709" s="82">
        <f ca="1">SUMPRODUCT(P679:P708,'control variables'!BB$7:BB$36)</f>
        <v>1.0067427770380454E-33</v>
      </c>
      <c r="AZ709" s="82">
        <f ca="1">SUMPRODUCT(Q679:Q708,'control variables'!BC$7:BC$36)</f>
        <v>2.5671922861510367E-33</v>
      </c>
      <c r="BA709" s="82">
        <f ca="1">SUMPRODUCT(R679:R708,'control variables'!BD$7:BD$36)</f>
        <v>1.7971135106818973E-32</v>
      </c>
      <c r="BB709" s="82">
        <f ca="1">SUMPRODUCT(S679:S708,'control variables'!BE$7:BE$36)</f>
        <v>2.55382658585572E-33</v>
      </c>
      <c r="BC709" s="82">
        <f t="shared" ca="1" si="528"/>
        <v>2.4098896755863775E-32</v>
      </c>
      <c r="BD709" s="10">
        <f ca="1">SUMPRODUCT(P679:P708,'control variables'!BF$7:BF$36)</f>
        <v>2.1060182005216926E-34</v>
      </c>
      <c r="BE709" s="10">
        <f ca="1">SUMPRODUCT(Q679:Q708,'control variables'!BG$7:BG$36)</f>
        <v>2.4309088490698785E-34</v>
      </c>
      <c r="BF709" s="10">
        <f ca="1">SUMPRODUCT(R679:R708,'control variables'!BH$7:BH$36)</f>
        <v>7.2811038983031433E-33</v>
      </c>
      <c r="BG709" s="10">
        <f ca="1">SUMPRODUCT(S679:S708,'control variables'!BI$7:BI$36)</f>
        <v>1.6364100801583947E-32</v>
      </c>
      <c r="BH709" s="10">
        <f t="shared" ca="1" si="529"/>
        <v>2.4098897404846249E-32</v>
      </c>
      <c r="BI709" s="82">
        <f t="shared" ca="1" si="507"/>
        <v>2.4295351826951496E-31</v>
      </c>
      <c r="BJ709" s="82">
        <f t="shared" ca="1" si="508"/>
        <v>2.817294222506792E-31</v>
      </c>
      <c r="BK709" s="82">
        <f t="shared" ca="1" si="509"/>
        <v>9.4282424151581351E-31</v>
      </c>
      <c r="BL709" s="82">
        <f t="shared" ca="1" si="510"/>
        <v>4.4402804880381943E-31</v>
      </c>
      <c r="BM709" s="82">
        <f t="shared" ca="1" si="500"/>
        <v>1.911535230839827E-30</v>
      </c>
      <c r="BN709" s="10">
        <f ca="1">BN708+BI709-INDIRECT(ADDRESS(MAX($D709-'key variables'!$B$9*30,34),scenario!BI$4),TRUE)</f>
        <v>9439390.0751690175</v>
      </c>
      <c r="BO709" s="10">
        <f ca="1">BO708+BJ709-INDIRECT(ADDRESS(MAX($D709-'key variables'!$B$9*30,34),scenario!BJ$4),TRUE)</f>
        <v>10895583.360992203</v>
      </c>
      <c r="BP709" s="10">
        <f ca="1">BP708+BK709-INDIRECT(ADDRESS(MAX($D709-'key variables'!$B$9*30,34),scenario!BK$4),TRUE)</f>
        <v>32531162.537994072</v>
      </c>
      <c r="BQ709" s="10">
        <f ca="1">BQ708+BL709-INDIRECT(ADDRESS(MAX($D709-'key variables'!$B$9*30,34),scenario!BL$4),TRUE)</f>
        <v>14415841.516535141</v>
      </c>
      <c r="BR709" s="10">
        <f t="shared" ca="1" si="530"/>
        <v>67281977.490690395</v>
      </c>
      <c r="BS709" s="82">
        <f t="shared" ca="1" si="511"/>
        <v>-2.3433848477536824E-9</v>
      </c>
      <c r="BT709" s="82">
        <f t="shared" ca="1" si="512"/>
        <v>-3.4288309057018498E-10</v>
      </c>
      <c r="BU709" s="82">
        <f t="shared" ca="1" si="513"/>
        <v>-4.2578247660364599E-9</v>
      </c>
      <c r="BV709" s="82">
        <f t="shared" ca="1" si="514"/>
        <v>-2.9943922343414556E-9</v>
      </c>
      <c r="BW709" s="82">
        <f t="shared" ca="1" si="531"/>
        <v>-9.9384849387017825E-9</v>
      </c>
      <c r="BX709" s="10">
        <f t="shared" ca="1" si="515"/>
        <v>-1.8625994260191893E-12</v>
      </c>
      <c r="BY709" s="10">
        <f t="shared" ca="1" si="516"/>
        <v>2.8902850229962428E-12</v>
      </c>
      <c r="BZ709" s="10">
        <f t="shared" ca="1" si="517"/>
        <v>-3.5034723983035463E-11</v>
      </c>
      <c r="CA709" s="10">
        <f t="shared" ca="1" si="518"/>
        <v>-2.0257049910634696E-11</v>
      </c>
      <c r="CB709" s="10">
        <v>0</v>
      </c>
      <c r="CC709" s="82">
        <f t="shared" ca="1" si="519"/>
        <v>3.9725652202851362E-13</v>
      </c>
      <c r="CD709" s="82">
        <f t="shared" ca="1" si="520"/>
        <v>3.4270724516460853E-13</v>
      </c>
      <c r="CE709" s="82">
        <f t="shared" ca="1" si="521"/>
        <v>1.8915613015532971E-10</v>
      </c>
      <c r="CF709" s="82">
        <f t="shared" ca="1" si="522"/>
        <v>3.7028113764059381E-11</v>
      </c>
      <c r="CG709" s="82">
        <f t="shared" ca="1" si="532"/>
        <v>2.269242076865822E-10</v>
      </c>
      <c r="CH709" s="13" t="str">
        <f t="shared" ca="1" si="533"/>
        <v/>
      </c>
      <c r="CI709" s="81">
        <f t="shared" ca="1" si="542"/>
        <v>0.1131775965863165</v>
      </c>
      <c r="CJ709" s="81">
        <f t="shared" ca="1" si="543"/>
        <v>0.13063724757458739</v>
      </c>
      <c r="CK709" s="81">
        <f t="shared" ca="1" si="544"/>
        <v>0.39004625943939081</v>
      </c>
      <c r="CL709" s="81">
        <f t="shared" ca="1" si="545"/>
        <v>0.17284488538116416</v>
      </c>
      <c r="CM709" s="89">
        <f t="shared" ca="1" si="534"/>
        <v>0.80670598898145884</v>
      </c>
    </row>
    <row r="710" spans="1:91" x14ac:dyDescent="0.3">
      <c r="A710">
        <v>645</v>
      </c>
      <c r="B710" s="3">
        <f t="shared" ref="B710:B773" si="547">(A710+68)/360</f>
        <v>1.9805555555555556</v>
      </c>
      <c r="C710" s="3">
        <f t="shared" si="535"/>
        <v>21.5</v>
      </c>
      <c r="D710" s="4">
        <f t="shared" ca="1" si="523"/>
        <v>710</v>
      </c>
      <c r="E710" s="58">
        <f>(0.5*(COS(B710*2*PI())+1)*('key variables'!$B$4-'key variables'!$B$6)+'key variables'!$B$6)/'key variables'!$B$4</f>
        <v>1</v>
      </c>
      <c r="F710" s="10">
        <f t="shared" ca="1" si="536"/>
        <v>11689222.907461114</v>
      </c>
      <c r="G710" s="10">
        <f t="shared" ca="1" si="537"/>
        <v>13492492.798713122</v>
      </c>
      <c r="H710" s="10">
        <f t="shared" ca="1" si="538"/>
        <v>40309474.521088287</v>
      </c>
      <c r="I710" s="10">
        <f t="shared" ca="1" si="539"/>
        <v>17912154.249750931</v>
      </c>
      <c r="J710" s="10">
        <f t="shared" ca="1" si="524"/>
        <v>83403344.477013454</v>
      </c>
      <c r="K710" s="82">
        <f t="shared" ca="1" si="501"/>
        <v>2249832.832292099</v>
      </c>
      <c r="L710" s="82">
        <f t="shared" ca="1" si="502"/>
        <v>2596909.4377209195</v>
      </c>
      <c r="M710" s="82">
        <f t="shared" ca="1" si="503"/>
        <v>7778311.98309422</v>
      </c>
      <c r="N710" s="82">
        <f t="shared" ca="1" si="504"/>
        <v>3496312.733215793</v>
      </c>
      <c r="O710" s="82">
        <f t="shared" ca="1" si="525"/>
        <v>16121366.986323033</v>
      </c>
      <c r="P710" s="10">
        <f ca="1">IF(IF($A710&gt;='key variables'!$B$26,K710*SUMPRODUCT(Z710:AC710,'control variables'!$O$3:$R$3)/J710+F$65*'key variables'!$B$25/scenario!J$65,K710*SUMPRODUCT(Z710:AC710,'control variables'!$O$7:$R$7)/J710+F$65*'key variables'!$B$25/scenario!J$65)&lt;'key variables'!$B$28,0,IF($A710&gt;='key variables'!$B$26,K710*SUMPRODUCT(Z710:AC710,'control variables'!$O$3:$R$3)/J710+F$65*'key variables'!$B$25/scenario!J$65,K710*SUMPRODUCT(Z710:AC710,'control variables'!$O$7:$R$7)/J710+F$65*'key variables'!$B$25/scenario!J$65))</f>
        <v>2.9588843655836505E-32</v>
      </c>
      <c r="Q710" s="10">
        <f ca="1">IF(IF($A710&gt;='key variables'!$B$26,L710*SUMPRODUCT(Z710:AC710,'control variables'!$O$4:$R$4)/J710+G$65*'key variables'!$B$25/scenario!J$65,L710*SUMPRODUCT(Z710:AC710,'control variables'!$O$7:$R$7)/J710+G$65*'key variables'!$B$25/scenario!J$65)&lt;'key variables'!$B$28,0,IF($A710&gt;='key variables'!$B$26,L710*SUMPRODUCT(Z710:AC710,'control variables'!$O$4:$R$4)/J710+G$65*'key variables'!$B$25/scenario!J$65,L710*SUMPRODUCT(Z710:AC710,'control variables'!$O$7:$R$7)/J710+G$65*'key variables'!$B$25/scenario!J$65))</f>
        <v>3.415344741982785E-32</v>
      </c>
      <c r="R710" s="10">
        <f ca="1">IF(IF($A710&gt;='key variables'!$B$26,M710*SUMPRODUCT(Z710:AC710,'control variables'!$O$5:$R$5)/J710+H$65*'key variables'!$B$25/scenario!J$65,M710*SUMPRODUCT(Z710:AC710,'control variables'!$O$7:$R$7)/J710+H$65*'key variables'!$B$25/scenario!J$65)&lt;'key variables'!$B$28,0,IF($A710&gt;='key variables'!$B$26,M710*SUMPRODUCT(Z710:AC710,'control variables'!$O$5:$R$5)/J710+H$65*'key variables'!$B$25/scenario!J$65,M710*SUMPRODUCT(Z710:AC710,'control variables'!$O$7:$R$7)/J710+H$65*'key variables'!$B$25/scenario!J$65))</f>
        <v>1.0229704797205733E-31</v>
      </c>
      <c r="S710" s="10">
        <f ca="1">IF(IF($A710&gt;='key variables'!$B$26,N710*SUMPRODUCT(Z710:AC710,'control variables'!$O$6:$R$6)/J710+I$65*'key variables'!$B$25/scenario!J$65,N710*SUMPRODUCT(Z710:AC710,'control variables'!$O$7:$R$7)/J710+I$65*'key variables'!$B$25/scenario!J$65)&lt;'key variables'!$B$28,0,IF($A710&gt;='key variables'!$B$26,N710*SUMPRODUCT(Z710:AC710,'control variables'!$O$6:$R$6)/J710+I$65*'key variables'!$B$25/scenario!J$65,N710*SUMPRODUCT(Z710:AC710,'control variables'!$O$7:$R$7)/J710+I$65*'key variables'!$B$25/scenario!J$65))</f>
        <v>4.5982016685940689E-32</v>
      </c>
      <c r="T710" s="10">
        <f t="shared" ca="1" si="546"/>
        <v>2.1202135573366239E-31</v>
      </c>
      <c r="U710" s="82">
        <f ca="1">SUMPRODUCT(P680:P709,'control variables'!AD$7:AD$36)</f>
        <v>6.2733822419017814E-32</v>
      </c>
      <c r="V710" s="82">
        <f ca="1">SUMPRODUCT(Q680:Q709,'control variables'!AE$7:AE$36)</f>
        <v>7.2411626839973241E-32</v>
      </c>
      <c r="W710" s="82">
        <f ca="1">SUMPRODUCT(R680:R709,'control variables'!AF$7:AF$36)</f>
        <v>2.168886664215051E-31</v>
      </c>
      <c r="X710" s="82">
        <f ca="1">SUMPRODUCT(S680:S709,'control variables'!AG$7:AG$36)</f>
        <v>9.7490381942489812E-32</v>
      </c>
      <c r="Y710" s="82">
        <f t="shared" ca="1" si="540"/>
        <v>4.4952449762298599E-31</v>
      </c>
      <c r="Z710" s="10">
        <f ca="1">IF($A710&gt;='key variables'!$B$26,SUMPRODUCT(P680:P709,'control variables'!V$7:V$36)*$E710,SUMPRODUCT(P680:P709,'control variables'!Z$7:Z$36)*$E710)</f>
        <v>1.5307687755001509E-31</v>
      </c>
      <c r="AA710" s="10">
        <f ca="1">IF($A710&gt;='key variables'!$B$26,SUMPRODUCT(Q680:Q709,'control variables'!W$7:W$36)*$E710,SUMPRODUCT(Q680:Q709,'control variables'!AA$7:AA$36)*$E710)</f>
        <v>1.7669170006799519E-31</v>
      </c>
      <c r="AB710" s="10">
        <f ca="1">IF($A710&gt;='key variables'!$B$26,SUMPRODUCT(R680:R709,'control variables'!X$7:X$36)*$E710,SUMPRODUCT(R680:R709,'control variables'!AB$7:AB$36)*$E710)</f>
        <v>5.2923030275492986E-31</v>
      </c>
      <c r="AC710" s="10">
        <f ca="1">IF($A710&gt;='key variables'!$B$26,SUMPRODUCT(S680:S709,'control variables'!Y$7:Y$36)*$E710,SUMPRODUCT(S680:S709,'control variables'!AC$7:AC$36)*$E710)</f>
        <v>2.3788640136155064E-31</v>
      </c>
      <c r="AD710" s="10">
        <f t="shared" ca="1" si="541"/>
        <v>1.0968852817344906E-30</v>
      </c>
      <c r="AE710" s="82">
        <f ca="1">SUMPRODUCT(P680:P709,'control variables'!AL$7:AL$36)</f>
        <v>2.0842191697340895E-31</v>
      </c>
      <c r="AF710" s="82">
        <f ca="1">SUMPRODUCT(Q680:Q709,'control variables'!AM$7:AM$36)</f>
        <v>2.3994566123562756E-31</v>
      </c>
      <c r="AG710" s="82">
        <f ca="1">SUMPRODUCT(R680:R709,'control variables'!AN$7:AN$36)</f>
        <v>6.8414814064889296E-31</v>
      </c>
      <c r="AH710" s="82">
        <f ca="1">SUMPRODUCT(S680:S709,'control variables'!AO$7:AO$36)</f>
        <v>2.9622935867636493E-31</v>
      </c>
      <c r="AI710" s="82">
        <f t="shared" ca="1" si="505"/>
        <v>1.4287450775342944E-30</v>
      </c>
      <c r="AJ710" s="10">
        <f ca="1">SUMPRODUCT(P680:P709,'control variables'!AP$7:AP$36)</f>
        <v>1.9914795231426778E-34</v>
      </c>
      <c r="AK710" s="10">
        <f ca="1">SUMPRODUCT(Q680:Q709,'control variables'!AQ$7:AQ$36)</f>
        <v>5.746751374643607E-34</v>
      </c>
      <c r="AL710" s="10">
        <f ca="1">SUMPRODUCT(R680:R709,'control variables'!AR$7:AR$36)</f>
        <v>2.0655333342921434E-32</v>
      </c>
      <c r="AM710" s="10">
        <f ca="1">SUMPRODUCT(S680:S709,'control variables'!AS$7:AS$36)</f>
        <v>1.5474116820511993E-32</v>
      </c>
      <c r="AN710" s="10">
        <f t="shared" ca="1" si="526"/>
        <v>3.6903273253212056E-32</v>
      </c>
      <c r="AO710" s="82">
        <f ca="1">SUMPRODUCT(P680:P709,'control variables'!AX$7:AX$36)</f>
        <v>2.7081082378705871E-34</v>
      </c>
      <c r="AP710" s="82">
        <f ca="1">SUMPRODUCT(Q680:Q709,'control variables'!AY$7:AY$36)</f>
        <v>6.2517639002814836E-34</v>
      </c>
      <c r="AQ710" s="82">
        <f ca="1">SUMPRODUCT(R680:R709,'control variables'!AZ$7:AZ$36)</f>
        <v>5.6176202398161433E-33</v>
      </c>
      <c r="AR710" s="82">
        <f ca="1">SUMPRODUCT(S680:S709,'control variables'!BA$7:BA$36)</f>
        <v>4.2084874836443944E-33</v>
      </c>
      <c r="AS710" s="82">
        <f t="shared" ca="1" si="527"/>
        <v>1.0722094937275745E-32</v>
      </c>
      <c r="AT710" s="10">
        <f ca="1">SUMPRODUCT(P680:P709,'control variables'!AT$7:AT$36)</f>
        <v>-2.3900111981796998E-34</v>
      </c>
      <c r="AU710" s="10">
        <f ca="1">SUMPRODUCT(Q680:Q709,'control variables'!AU$7:AU$36)</f>
        <v>2.5926363642662441E-34</v>
      </c>
      <c r="AV710" s="10">
        <f ca="1">SUMPRODUCT(R680:R709,'control variables'!AV$7:AV$36)</f>
        <v>1.1164099948975189E-31</v>
      </c>
      <c r="AW710" s="10">
        <f ca="1">SUMPRODUCT(S680:S709,'control variables'!AW$7:AW$36)</f>
        <v>8.3636794399891347E-32</v>
      </c>
      <c r="AX710" s="10">
        <f t="shared" ca="1" si="506"/>
        <v>1.952980564062519E-31</v>
      </c>
      <c r="AY710" s="82">
        <f ca="1">SUMPRODUCT(P680:P709,'control variables'!BB$7:BB$36)</f>
        <v>8.6625104389886274E-34</v>
      </c>
      <c r="AZ710" s="82">
        <f ca="1">SUMPRODUCT(Q680:Q709,'control variables'!BC$7:BC$36)</f>
        <v>2.2089386171810633E-33</v>
      </c>
      <c r="BA710" s="82">
        <f ca="1">SUMPRODUCT(R680:R709,'control variables'!BD$7:BD$36)</f>
        <v>1.5463249303988931E-32</v>
      </c>
      <c r="BB710" s="82">
        <f ca="1">SUMPRODUCT(S680:S709,'control variables'!BE$7:BE$36)</f>
        <v>2.1974381106988403E-33</v>
      </c>
      <c r="BC710" s="82">
        <f t="shared" ca="1" si="528"/>
        <v>2.0735877075767697E-32</v>
      </c>
      <c r="BD710" s="10">
        <f ca="1">SUMPRODUCT(P680:P709,'control variables'!BF$7:BF$36)</f>
        <v>1.8121217318681368E-34</v>
      </c>
      <c r="BE710" s="10">
        <f ca="1">SUMPRODUCT(Q680:Q709,'control variables'!BG$7:BG$36)</f>
        <v>2.0916736391446557E-34</v>
      </c>
      <c r="BF710" s="10">
        <f ca="1">SUMPRODUCT(R680:R709,'control variables'!BH$7:BH$36)</f>
        <v>6.2650202181712031E-33</v>
      </c>
      <c r="BG710" s="10">
        <f ca="1">SUMPRODUCT(S680:S709,'control variables'!BI$7:BI$36)</f>
        <v>1.408047787891168E-32</v>
      </c>
      <c r="BH710" s="10">
        <f t="shared" ca="1" si="529"/>
        <v>2.0735877634184163E-32</v>
      </c>
      <c r="BI710" s="82">
        <f t="shared" ca="1" si="507"/>
        <v>2.0904916689748984E-31</v>
      </c>
      <c r="BJ710" s="82">
        <f t="shared" ca="1" si="508"/>
        <v>2.4241386348923522E-31</v>
      </c>
      <c r="BK710" s="82">
        <f t="shared" ca="1" si="509"/>
        <v>8.112523894426337E-31</v>
      </c>
      <c r="BL710" s="82">
        <f t="shared" ca="1" si="510"/>
        <v>3.8206359118695513E-31</v>
      </c>
      <c r="BM710" s="82">
        <f t="shared" ca="1" si="500"/>
        <v>1.6447790110163138E-30</v>
      </c>
      <c r="BN710" s="10">
        <f ca="1">BN709+BI710-INDIRECT(ADDRESS(MAX($D710-'key variables'!$B$9*30,34),scenario!BI$4),TRUE)</f>
        <v>9439390.0751690175</v>
      </c>
      <c r="BO710" s="10">
        <f ca="1">BO709+BJ710-INDIRECT(ADDRESS(MAX($D710-'key variables'!$B$9*30,34),scenario!BJ$4),TRUE)</f>
        <v>10895583.360992203</v>
      </c>
      <c r="BP710" s="10">
        <f ca="1">BP709+BK710-INDIRECT(ADDRESS(MAX($D710-'key variables'!$B$9*30,34),scenario!BK$4),TRUE)</f>
        <v>32531162.537994072</v>
      </c>
      <c r="BQ710" s="10">
        <f ca="1">BQ709+BL710-INDIRECT(ADDRESS(MAX($D710-'key variables'!$B$9*30,34),scenario!BL$4),TRUE)</f>
        <v>14415841.516535141</v>
      </c>
      <c r="BR710" s="10">
        <f t="shared" ca="1" si="530"/>
        <v>67281977.490690395</v>
      </c>
      <c r="BS710" s="82">
        <f t="shared" ca="1" si="511"/>
        <v>-2.3433848477536824E-9</v>
      </c>
      <c r="BT710" s="82">
        <f t="shared" ca="1" si="512"/>
        <v>-3.4288309057018498E-10</v>
      </c>
      <c r="BU710" s="82">
        <f t="shared" ca="1" si="513"/>
        <v>-4.2578247660364599E-9</v>
      </c>
      <c r="BV710" s="82">
        <f t="shared" ca="1" si="514"/>
        <v>-2.9943922343414556E-9</v>
      </c>
      <c r="BW710" s="82">
        <f t="shared" ca="1" si="531"/>
        <v>-9.9384849387017825E-9</v>
      </c>
      <c r="BX710" s="10">
        <f t="shared" ca="1" si="515"/>
        <v>-1.8625994260191893E-12</v>
      </c>
      <c r="BY710" s="10">
        <f t="shared" ca="1" si="516"/>
        <v>2.8902850229962428E-12</v>
      </c>
      <c r="BZ710" s="10">
        <f t="shared" ca="1" si="517"/>
        <v>-3.5034723983035463E-11</v>
      </c>
      <c r="CA710" s="10">
        <f t="shared" ca="1" si="518"/>
        <v>-2.0257049910634696E-11</v>
      </c>
      <c r="CB710" s="10">
        <v>0</v>
      </c>
      <c r="CC710" s="82">
        <f t="shared" ca="1" si="519"/>
        <v>3.9725652202851362E-13</v>
      </c>
      <c r="CD710" s="82">
        <f t="shared" ca="1" si="520"/>
        <v>3.4270724516460853E-13</v>
      </c>
      <c r="CE710" s="82">
        <f t="shared" ca="1" si="521"/>
        <v>1.8915613015532971E-10</v>
      </c>
      <c r="CF710" s="82">
        <f t="shared" ca="1" si="522"/>
        <v>3.7028113764059381E-11</v>
      </c>
      <c r="CG710" s="82">
        <f t="shared" ca="1" si="532"/>
        <v>2.269242076865822E-10</v>
      </c>
      <c r="CH710" s="13" t="str">
        <f t="shared" ca="1" si="533"/>
        <v/>
      </c>
      <c r="CI710" s="81">
        <f t="shared" ca="1" si="542"/>
        <v>0.1131775965863165</v>
      </c>
      <c r="CJ710" s="81">
        <f t="shared" ca="1" si="543"/>
        <v>0.13063724757458739</v>
      </c>
      <c r="CK710" s="81">
        <f t="shared" ca="1" si="544"/>
        <v>0.39004625943939081</v>
      </c>
      <c r="CL710" s="81">
        <f t="shared" ca="1" si="545"/>
        <v>0.17284488538116416</v>
      </c>
      <c r="CM710" s="89">
        <f t="shared" ca="1" si="534"/>
        <v>0.80670598898145884</v>
      </c>
    </row>
    <row r="711" spans="1:91" x14ac:dyDescent="0.3">
      <c r="A711">
        <v>646</v>
      </c>
      <c r="B711" s="3">
        <f t="shared" si="547"/>
        <v>1.9833333333333334</v>
      </c>
      <c r="C711" s="3">
        <f t="shared" si="535"/>
        <v>21.533333333333335</v>
      </c>
      <c r="D711" s="4">
        <f t="shared" ca="1" si="523"/>
        <v>711</v>
      </c>
      <c r="E711" s="58">
        <f>(0.5*(COS(B711*2*PI())+1)*('key variables'!$B$4-'key variables'!$B$6)+'key variables'!$B$6)/'key variables'!$B$4</f>
        <v>1</v>
      </c>
      <c r="F711" s="10">
        <f t="shared" ca="1" si="536"/>
        <v>11689222.907461114</v>
      </c>
      <c r="G711" s="10">
        <f t="shared" ca="1" si="537"/>
        <v>13492492.798713122</v>
      </c>
      <c r="H711" s="10">
        <f t="shared" ca="1" si="538"/>
        <v>40309474.521088287</v>
      </c>
      <c r="I711" s="10">
        <f t="shared" ca="1" si="539"/>
        <v>17912154.249750931</v>
      </c>
      <c r="J711" s="10">
        <f t="shared" ca="1" si="524"/>
        <v>83403344.477013454</v>
      </c>
      <c r="K711" s="82">
        <f t="shared" ca="1" si="501"/>
        <v>2249832.832292099</v>
      </c>
      <c r="L711" s="82">
        <f t="shared" ca="1" si="502"/>
        <v>2596909.4377209195</v>
      </c>
      <c r="M711" s="82">
        <f t="shared" ca="1" si="503"/>
        <v>7778311.98309422</v>
      </c>
      <c r="N711" s="82">
        <f t="shared" ca="1" si="504"/>
        <v>3496312.733215793</v>
      </c>
      <c r="O711" s="82">
        <f t="shared" ca="1" si="525"/>
        <v>16121366.986323033</v>
      </c>
      <c r="P711" s="10">
        <f ca="1">IF(IF($A711&gt;='key variables'!$B$26,K711*SUMPRODUCT(Z711:AC711,'control variables'!$O$3:$R$3)/J711+F$65*'key variables'!$B$25/scenario!J$65,K711*SUMPRODUCT(Z711:AC711,'control variables'!$O$7:$R$7)/J711+F$65*'key variables'!$B$25/scenario!J$65)&lt;'key variables'!$B$28,0,IF($A711&gt;='key variables'!$B$26,K711*SUMPRODUCT(Z711:AC711,'control variables'!$O$3:$R$3)/J711+F$65*'key variables'!$B$25/scenario!J$65,K711*SUMPRODUCT(Z711:AC711,'control variables'!$O$7:$R$7)/J711+F$65*'key variables'!$B$25/scenario!J$65))</f>
        <v>2.5459697639986148E-32</v>
      </c>
      <c r="Q711" s="10">
        <f ca="1">IF(IF($A711&gt;='key variables'!$B$26,L711*SUMPRODUCT(Z711:AC711,'control variables'!$O$4:$R$4)/J711+G$65*'key variables'!$B$25/scenario!J$65,L711*SUMPRODUCT(Z711:AC711,'control variables'!$O$7:$R$7)/J711+G$65*'key variables'!$B$25/scenario!J$65)&lt;'key variables'!$B$28,0,IF($A711&gt;='key variables'!$B$26,L711*SUMPRODUCT(Z711:AC711,'control variables'!$O$4:$R$4)/J711+G$65*'key variables'!$B$25/scenario!J$65,L711*SUMPRODUCT(Z711:AC711,'control variables'!$O$7:$R$7)/J711+G$65*'key variables'!$B$25/scenario!J$65))</f>
        <v>2.9387307418499368E-32</v>
      </c>
      <c r="R711" s="10">
        <f ca="1">IF(IF($A711&gt;='key variables'!$B$26,M711*SUMPRODUCT(Z711:AC711,'control variables'!$O$5:$R$5)/J711+H$65*'key variables'!$B$25/scenario!J$65,M711*SUMPRODUCT(Z711:AC711,'control variables'!$O$7:$R$7)/J711+H$65*'key variables'!$B$25/scenario!J$65)&lt;'key variables'!$B$28,0,IF($A711&gt;='key variables'!$B$26,M711*SUMPRODUCT(Z711:AC711,'control variables'!$O$5:$R$5)/J711+H$65*'key variables'!$B$25/scenario!J$65,M711*SUMPRODUCT(Z711:AC711,'control variables'!$O$7:$R$7)/J711+H$65*'key variables'!$B$25/scenario!J$65))</f>
        <v>8.8021415812172182E-32</v>
      </c>
      <c r="S711" s="10">
        <f ca="1">IF(IF($A711&gt;='key variables'!$B$26,N711*SUMPRODUCT(Z711:AC711,'control variables'!$O$6:$R$6)/J711+I$65*'key variables'!$B$25/scenario!J$65,N711*SUMPRODUCT(Z711:AC711,'control variables'!$O$7:$R$7)/J711+I$65*'key variables'!$B$25/scenario!J$65)&lt;'key variables'!$B$28,0,IF($A711&gt;='key variables'!$B$26,N711*SUMPRODUCT(Z711:AC711,'control variables'!$O$6:$R$6)/J711+I$65*'key variables'!$B$25/scenario!J$65,N711*SUMPRODUCT(Z711:AC711,'control variables'!$O$7:$R$7)/J711+I$65*'key variables'!$B$25/scenario!J$65))</f>
        <v>3.9565190695443937E-32</v>
      </c>
      <c r="T711" s="10">
        <f t="shared" ca="1" si="546"/>
        <v>1.8243361156610164E-31</v>
      </c>
      <c r="U711" s="82">
        <f ca="1">SUMPRODUCT(P681:P710,'control variables'!AD$7:AD$36)</f>
        <v>5.3979268982812273E-32</v>
      </c>
      <c r="V711" s="82">
        <f ca="1">SUMPRODUCT(Q681:Q710,'control variables'!AE$7:AE$36)</f>
        <v>6.2306528312118452E-32</v>
      </c>
      <c r="W711" s="82">
        <f ca="1">SUMPRODUCT(R681:R710,'control variables'!AF$7:AF$36)</f>
        <v>1.8662168528313259E-31</v>
      </c>
      <c r="X711" s="82">
        <f ca="1">SUMPRODUCT(S681:S710,'control variables'!AG$7:AG$36)</f>
        <v>8.388552374445215E-32</v>
      </c>
      <c r="Y711" s="82">
        <f t="shared" ca="1" si="540"/>
        <v>3.867930063225155E-31</v>
      </c>
      <c r="Z711" s="10">
        <f ca="1">IF($A711&gt;='key variables'!$B$26,SUMPRODUCT(P681:P710,'control variables'!V$7:V$36)*$E711,SUMPRODUCT(P681:P710,'control variables'!Z$7:Z$36)*$E711)</f>
        <v>1.3171488089997769E-31</v>
      </c>
      <c r="AA711" s="10">
        <f ca="1">IF($A711&gt;='key variables'!$B$26,SUMPRODUCT(Q681:Q710,'control variables'!W$7:W$36)*$E711,SUMPRODUCT(Q681:Q710,'control variables'!AA$7:AA$36)*$E711)</f>
        <v>1.5203423667213598E-31</v>
      </c>
      <c r="AB711" s="10">
        <f ca="1">IF($A711&gt;='key variables'!$B$26,SUMPRODUCT(R681:R710,'control variables'!X$7:X$36)*$E711,SUMPRODUCT(R681:R710,'control variables'!AB$7:AB$36)*$E711)</f>
        <v>4.5537580470472479E-31</v>
      </c>
      <c r="AC711" s="10">
        <f ca="1">IF($A711&gt;='key variables'!$B$26,SUMPRODUCT(S681:S710,'control variables'!Y$7:Y$36)*$E711,SUMPRODUCT(S681:S710,'control variables'!AC$7:AC$36)*$E711)</f>
        <v>2.0468917007288312E-31</v>
      </c>
      <c r="AD711" s="10">
        <f t="shared" ca="1" si="541"/>
        <v>9.4381409234972167E-31</v>
      </c>
      <c r="AE711" s="82">
        <f ca="1">SUMPRODUCT(P681:P710,'control variables'!AL$7:AL$36)</f>
        <v>1.7933647726860693E-31</v>
      </c>
      <c r="AF711" s="82">
        <f ca="1">SUMPRODUCT(Q681:Q710,'control variables'!AM$7:AM$36)</f>
        <v>2.0646105863892423E-31</v>
      </c>
      <c r="AG711" s="82">
        <f ca="1">SUMPRODUCT(R681:R710,'control variables'!AN$7:AN$36)</f>
        <v>5.8867473850887448E-31</v>
      </c>
      <c r="AH711" s="82">
        <f ca="1">SUMPRODUCT(S681:S710,'control variables'!AO$7:AO$36)</f>
        <v>2.5489032257262907E-31</v>
      </c>
      <c r="AI711" s="82">
        <f t="shared" ca="1" si="505"/>
        <v>1.2293625969890348E-30</v>
      </c>
      <c r="AJ711" s="10">
        <f ca="1">SUMPRODUCT(P681:P710,'control variables'!AP$7:AP$36)</f>
        <v>1.7135670155002868E-34</v>
      </c>
      <c r="AK711" s="10">
        <f ca="1">SUMPRODUCT(Q681:Q710,'control variables'!AQ$7:AQ$36)</f>
        <v>4.9447877758393123E-34</v>
      </c>
      <c r="AL711" s="10">
        <f ca="1">SUMPRODUCT(R681:R710,'control variables'!AR$7:AR$36)</f>
        <v>1.777286560031461E-32</v>
      </c>
      <c r="AM711" s="10">
        <f ca="1">SUMPRODUCT(S681:S710,'control variables'!AS$7:AS$36)</f>
        <v>1.3314691850701899E-32</v>
      </c>
      <c r="AN711" s="10">
        <f t="shared" ca="1" si="526"/>
        <v>3.1753392930150472E-32</v>
      </c>
      <c r="AO711" s="82">
        <f ca="1">SUMPRODUCT(P681:P710,'control variables'!AX$7:AX$36)</f>
        <v>2.3301896388553414E-34</v>
      </c>
      <c r="AP711" s="82">
        <f ca="1">SUMPRODUCT(Q681:Q710,'control variables'!AY$7:AY$36)</f>
        <v>5.3793254129534259E-34</v>
      </c>
      <c r="AQ711" s="82">
        <f ca="1">SUMPRODUCT(R681:R710,'control variables'!AZ$7:AZ$36)</f>
        <v>4.833676990745587E-33</v>
      </c>
      <c r="AR711" s="82">
        <f ca="1">SUMPRODUCT(S681:S710,'control variables'!BA$7:BA$36)</f>
        <v>3.621189800505006E-33</v>
      </c>
      <c r="AS711" s="82">
        <f t="shared" ca="1" si="527"/>
        <v>9.2258182964314694E-33</v>
      </c>
      <c r="AT711" s="10">
        <f ca="1">SUMPRODUCT(P681:P710,'control variables'!AT$7:AT$36)</f>
        <v>-2.056483287065985E-34</v>
      </c>
      <c r="AU711" s="10">
        <f ca="1">SUMPRODUCT(Q681:Q710,'control variables'!AU$7:AU$36)</f>
        <v>2.2308319545171304E-34</v>
      </c>
      <c r="AV711" s="10">
        <f ca="1">SUMPRODUCT(R681:R710,'control variables'!AV$7:AV$36)</f>
        <v>9.606141166906559E-32</v>
      </c>
      <c r="AW711" s="10">
        <f ca="1">SUMPRODUCT(S681:S710,'control variables'!AW$7:AW$36)</f>
        <v>7.1965215057631854E-32</v>
      </c>
      <c r="AX711" s="10">
        <f t="shared" ca="1" si="506"/>
        <v>1.6804406159344255E-31</v>
      </c>
      <c r="AY711" s="82">
        <f ca="1">SUMPRODUCT(P681:P710,'control variables'!BB$7:BB$36)</f>
        <v>7.4536504077397693E-34</v>
      </c>
      <c r="AZ711" s="82">
        <f ca="1">SUMPRODUCT(Q681:Q710,'control variables'!BC$7:BC$36)</f>
        <v>1.9006795247852019E-33</v>
      </c>
      <c r="BA711" s="82">
        <f ca="1">SUMPRODUCT(R681:R710,'control variables'!BD$7:BD$36)</f>
        <v>1.3305340904514446E-32</v>
      </c>
      <c r="BB711" s="82">
        <f ca="1">SUMPRODUCT(S681:S710,'control variables'!BE$7:BE$36)</f>
        <v>1.8907839228769349E-33</v>
      </c>
      <c r="BC711" s="82">
        <f t="shared" ca="1" si="528"/>
        <v>1.7842169392950559E-32</v>
      </c>
      <c r="BD711" s="10">
        <f ca="1">SUMPRODUCT(P681:P710,'control variables'!BF$7:BF$36)</f>
        <v>1.5592387427114037E-34</v>
      </c>
      <c r="BE711" s="10">
        <f ca="1">SUMPRODUCT(Q681:Q710,'control variables'!BG$7:BG$36)</f>
        <v>1.799778965125188E-34</v>
      </c>
      <c r="BF711" s="10">
        <f ca="1">SUMPRODUCT(R681:R710,'control variables'!BH$7:BH$36)</f>
        <v>5.390731801429346E-33</v>
      </c>
      <c r="BG711" s="10">
        <f ca="1">SUMPRODUCT(S681:S710,'control variables'!BI$7:BI$36)</f>
        <v>1.2115536301226572E-32</v>
      </c>
      <c r="BH711" s="10">
        <f t="shared" ca="1" si="529"/>
        <v>1.7842169873439575E-32</v>
      </c>
      <c r="BI711" s="82">
        <f t="shared" ca="1" si="507"/>
        <v>1.798761939806743E-31</v>
      </c>
      <c r="BJ711" s="82">
        <f t="shared" ca="1" si="508"/>
        <v>2.0858482135916114E-31</v>
      </c>
      <c r="BK711" s="82">
        <f t="shared" ca="1" si="509"/>
        <v>6.9804149108245455E-31</v>
      </c>
      <c r="BL711" s="82">
        <f t="shared" ca="1" si="510"/>
        <v>3.2874632155313785E-31</v>
      </c>
      <c r="BM711" s="82">
        <f t="shared" ca="1" si="500"/>
        <v>1.4152488279754278E-30</v>
      </c>
      <c r="BN711" s="10">
        <f ca="1">BN710+BI711-INDIRECT(ADDRESS(MAX($D711-'key variables'!$B$9*30,34),scenario!BI$4),TRUE)</f>
        <v>9439390.0751690175</v>
      </c>
      <c r="BO711" s="10">
        <f ca="1">BO710+BJ711-INDIRECT(ADDRESS(MAX($D711-'key variables'!$B$9*30,34),scenario!BJ$4),TRUE)</f>
        <v>10895583.360992203</v>
      </c>
      <c r="BP711" s="10">
        <f ca="1">BP710+BK711-INDIRECT(ADDRESS(MAX($D711-'key variables'!$B$9*30,34),scenario!BK$4),TRUE)</f>
        <v>32531162.537994072</v>
      </c>
      <c r="BQ711" s="10">
        <f ca="1">BQ710+BL711-INDIRECT(ADDRESS(MAX($D711-'key variables'!$B$9*30,34),scenario!BL$4),TRUE)</f>
        <v>14415841.516535141</v>
      </c>
      <c r="BR711" s="10">
        <f t="shared" ca="1" si="530"/>
        <v>67281977.490690395</v>
      </c>
      <c r="BS711" s="82">
        <f t="shared" ca="1" si="511"/>
        <v>-2.3433848477536824E-9</v>
      </c>
      <c r="BT711" s="82">
        <f t="shared" ca="1" si="512"/>
        <v>-3.4288309057018498E-10</v>
      </c>
      <c r="BU711" s="82">
        <f t="shared" ca="1" si="513"/>
        <v>-4.2578247660364599E-9</v>
      </c>
      <c r="BV711" s="82">
        <f t="shared" ca="1" si="514"/>
        <v>-2.9943922343414556E-9</v>
      </c>
      <c r="BW711" s="82">
        <f t="shared" ca="1" si="531"/>
        <v>-9.9384849387017825E-9</v>
      </c>
      <c r="BX711" s="10">
        <f t="shared" ca="1" si="515"/>
        <v>-1.8625994260191893E-12</v>
      </c>
      <c r="BY711" s="10">
        <f t="shared" ca="1" si="516"/>
        <v>2.8902850229962428E-12</v>
      </c>
      <c r="BZ711" s="10">
        <f t="shared" ca="1" si="517"/>
        <v>-3.5034723983035463E-11</v>
      </c>
      <c r="CA711" s="10">
        <f t="shared" ca="1" si="518"/>
        <v>-2.0257049910634696E-11</v>
      </c>
      <c r="CB711" s="10">
        <v>0</v>
      </c>
      <c r="CC711" s="82">
        <f t="shared" ca="1" si="519"/>
        <v>3.9725652202851362E-13</v>
      </c>
      <c r="CD711" s="82">
        <f t="shared" ca="1" si="520"/>
        <v>3.4270724516460853E-13</v>
      </c>
      <c r="CE711" s="82">
        <f t="shared" ca="1" si="521"/>
        <v>1.8915613015532971E-10</v>
      </c>
      <c r="CF711" s="82">
        <f t="shared" ca="1" si="522"/>
        <v>3.7028113764059381E-11</v>
      </c>
      <c r="CG711" s="82">
        <f t="shared" ca="1" si="532"/>
        <v>2.269242076865822E-10</v>
      </c>
      <c r="CH711" s="13" t="str">
        <f t="shared" ca="1" si="533"/>
        <v/>
      </c>
      <c r="CI711" s="81">
        <f t="shared" ca="1" si="542"/>
        <v>0.1131775965863165</v>
      </c>
      <c r="CJ711" s="81">
        <f t="shared" ca="1" si="543"/>
        <v>0.13063724757458739</v>
      </c>
      <c r="CK711" s="81">
        <f t="shared" ca="1" si="544"/>
        <v>0.39004625943939081</v>
      </c>
      <c r="CL711" s="81">
        <f t="shared" ca="1" si="545"/>
        <v>0.17284488538116416</v>
      </c>
      <c r="CM711" s="89">
        <f t="shared" ca="1" si="534"/>
        <v>0.80670598898145884</v>
      </c>
    </row>
    <row r="712" spans="1:91" x14ac:dyDescent="0.3">
      <c r="A712">
        <v>647</v>
      </c>
      <c r="B712" s="3">
        <f t="shared" si="547"/>
        <v>1.9861111111111112</v>
      </c>
      <c r="C712" s="3">
        <f t="shared" si="535"/>
        <v>21.566666666666666</v>
      </c>
      <c r="D712" s="4">
        <f t="shared" ca="1" si="523"/>
        <v>712</v>
      </c>
      <c r="E712" s="58">
        <f>(0.5*(COS(B712*2*PI())+1)*('key variables'!$B$4-'key variables'!$B$6)+'key variables'!$B$6)/'key variables'!$B$4</f>
        <v>1</v>
      </c>
      <c r="F712" s="10">
        <f t="shared" ca="1" si="536"/>
        <v>11689222.907461114</v>
      </c>
      <c r="G712" s="10">
        <f t="shared" ca="1" si="537"/>
        <v>13492492.798713122</v>
      </c>
      <c r="H712" s="10">
        <f t="shared" ca="1" si="538"/>
        <v>40309474.521088287</v>
      </c>
      <c r="I712" s="10">
        <f t="shared" ca="1" si="539"/>
        <v>17912154.249750931</v>
      </c>
      <c r="J712" s="10">
        <f t="shared" ca="1" si="524"/>
        <v>83403344.477013454</v>
      </c>
      <c r="K712" s="82">
        <f t="shared" ca="1" si="501"/>
        <v>2249832.832292099</v>
      </c>
      <c r="L712" s="82">
        <f t="shared" ca="1" si="502"/>
        <v>2596909.4377209195</v>
      </c>
      <c r="M712" s="82">
        <f t="shared" ca="1" si="503"/>
        <v>7778311.98309422</v>
      </c>
      <c r="N712" s="82">
        <f t="shared" ca="1" si="504"/>
        <v>3496312.733215793</v>
      </c>
      <c r="O712" s="82">
        <f t="shared" ca="1" si="525"/>
        <v>16121366.986323033</v>
      </c>
      <c r="P712" s="10">
        <f ca="1">IF(IF($A712&gt;='key variables'!$B$26,K712*SUMPRODUCT(Z712:AC712,'control variables'!$O$3:$R$3)/J712+F$65*'key variables'!$B$25/scenario!J$65,K712*SUMPRODUCT(Z712:AC712,'control variables'!$O$7:$R$7)/J712+F$65*'key variables'!$B$25/scenario!J$65)&lt;'key variables'!$B$28,0,IF($A712&gt;='key variables'!$B$26,K712*SUMPRODUCT(Z712:AC712,'control variables'!$O$3:$R$3)/J712+F$65*'key variables'!$B$25/scenario!J$65,K712*SUMPRODUCT(Z712:AC712,'control variables'!$O$7:$R$7)/J712+F$65*'key variables'!$B$25/scenario!J$65))</f>
        <v>2.1906777144082711E-32</v>
      </c>
      <c r="Q712" s="10">
        <f ca="1">IF(IF($A712&gt;='key variables'!$B$26,L712*SUMPRODUCT(Z712:AC712,'control variables'!$O$4:$R$4)/J712+G$65*'key variables'!$B$25/scenario!J$65,L712*SUMPRODUCT(Z712:AC712,'control variables'!$O$7:$R$7)/J712+G$65*'key variables'!$B$25/scenario!J$65)&lt;'key variables'!$B$28,0,IF($A712&gt;='key variables'!$B$26,L712*SUMPRODUCT(Z712:AC712,'control variables'!$O$4:$R$4)/J712+G$65*'key variables'!$B$25/scenario!J$65,L712*SUMPRODUCT(Z712:AC712,'control variables'!$O$7:$R$7)/J712+G$65*'key variables'!$B$25/scenario!J$65))</f>
        <v>2.5286285940435253E-32</v>
      </c>
      <c r="R712" s="10">
        <f ca="1">IF(IF($A712&gt;='key variables'!$B$26,M712*SUMPRODUCT(Z712:AC712,'control variables'!$O$5:$R$5)/J712+H$65*'key variables'!$B$25/scenario!J$65,M712*SUMPRODUCT(Z712:AC712,'control variables'!$O$7:$R$7)/J712+H$65*'key variables'!$B$25/scenario!J$65)&lt;'key variables'!$B$28,0,IF($A712&gt;='key variables'!$B$26,M712*SUMPRODUCT(Z712:AC712,'control variables'!$O$5:$R$5)/J712+H$65*'key variables'!$B$25/scenario!J$65,M712*SUMPRODUCT(Z712:AC712,'control variables'!$O$7:$R$7)/J712+H$65*'key variables'!$B$25/scenario!J$65))</f>
        <v>7.5737959160812063E-32</v>
      </c>
      <c r="S712" s="10">
        <f ca="1">IF(IF($A712&gt;='key variables'!$B$26,N712*SUMPRODUCT(Z712:AC712,'control variables'!$O$6:$R$6)/J712+I$65*'key variables'!$B$25/scenario!J$65,N712*SUMPRODUCT(Z712:AC712,'control variables'!$O$7:$R$7)/J712+I$65*'key variables'!$B$25/scenario!J$65)&lt;'key variables'!$B$28,0,IF($A712&gt;='key variables'!$B$26,N712*SUMPRODUCT(Z712:AC712,'control variables'!$O$6:$R$6)/J712+I$65*'key variables'!$B$25/scenario!J$65,N712*SUMPRODUCT(Z712:AC712,'control variables'!$O$7:$R$7)/J712+I$65*'key variables'!$B$25/scenario!J$65))</f>
        <v>3.4043837734621925E-32</v>
      </c>
      <c r="T712" s="10">
        <f t="shared" ca="1" si="546"/>
        <v>1.5697485997995197E-31</v>
      </c>
      <c r="U712" s="82">
        <f ca="1">SUMPRODUCT(P682:P711,'control variables'!AD$7:AD$36)</f>
        <v>4.6446420249302248E-32</v>
      </c>
      <c r="V712" s="82">
        <f ca="1">SUMPRODUCT(Q682:Q711,'control variables'!AE$7:AE$36)</f>
        <v>5.3611604098995179E-32</v>
      </c>
      <c r="W712" s="82">
        <f ca="1">SUMPRODUCT(R682:R711,'control variables'!AF$7:AF$36)</f>
        <v>1.6057848477076222E-31</v>
      </c>
      <c r="X712" s="82">
        <f ca="1">SUMPRODUCT(S682:S711,'control variables'!AG$7:AG$36)</f>
        <v>7.2179234029794708E-32</v>
      </c>
      <c r="Y712" s="82">
        <f t="shared" ca="1" si="540"/>
        <v>3.3281574314885435E-31</v>
      </c>
      <c r="Z712" s="10">
        <f ca="1">IF($A712&gt;='key variables'!$B$26,SUMPRODUCT(P682:P711,'control variables'!V$7:V$36)*$E712,SUMPRODUCT(P682:P711,'control variables'!Z$7:Z$36)*$E712)</f>
        <v>1.1333396740358062E-31</v>
      </c>
      <c r="AA712" s="10">
        <f ca="1">IF($A712&gt;='key variables'!$B$26,SUMPRODUCT(Q682:Q711,'control variables'!W$7:W$36)*$E712,SUMPRODUCT(Q682:Q711,'control variables'!AA$7:AA$36)*$E712)</f>
        <v>1.3081774136297332E-31</v>
      </c>
      <c r="AB712" s="10">
        <f ca="1">IF($A712&gt;='key variables'!$B$26,SUMPRODUCT(R682:R711,'control variables'!X$7:X$36)*$E712,SUMPRODUCT(R682:R711,'control variables'!AB$7:AB$36)*$E712)</f>
        <v>3.9182775897566258E-31</v>
      </c>
      <c r="AC712" s="10">
        <f ca="1">IF($A712&gt;='key variables'!$B$26,SUMPRODUCT(S682:S711,'control variables'!Y$7:Y$36)*$E712,SUMPRODUCT(S682:S711,'control variables'!AC$7:AC$36)*$E712)</f>
        <v>1.7612463808491384E-31</v>
      </c>
      <c r="AD712" s="10">
        <f t="shared" ca="1" si="541"/>
        <v>8.1210410582713038E-31</v>
      </c>
      <c r="AE712" s="82">
        <f ca="1">SUMPRODUCT(P682:P711,'control variables'!AL$7:AL$36)</f>
        <v>1.5430993316896143E-31</v>
      </c>
      <c r="AF712" s="82">
        <f ca="1">SUMPRODUCT(Q682:Q711,'control variables'!AM$7:AM$36)</f>
        <v>1.7764925823120527E-31</v>
      </c>
      <c r="AG712" s="82">
        <f ca="1">SUMPRODUCT(R682:R711,'control variables'!AN$7:AN$36)</f>
        <v>5.0652472347554932E-31</v>
      </c>
      <c r="AH712" s="82">
        <f ca="1">SUMPRODUCT(S682:S711,'control variables'!AO$7:AO$36)</f>
        <v>2.1932018092831443E-31</v>
      </c>
      <c r="AI712" s="82">
        <f t="shared" ca="1" si="505"/>
        <v>1.0578040958040304E-30</v>
      </c>
      <c r="AJ712" s="10">
        <f ca="1">SUMPRODUCT(P682:P711,'control variables'!AP$7:AP$36)</f>
        <v>1.4744374132337941E-34</v>
      </c>
      <c r="AK712" s="10">
        <f ca="1">SUMPRODUCT(Q682:Q711,'control variables'!AQ$7:AQ$36)</f>
        <v>4.2547388174777705E-34</v>
      </c>
      <c r="AL712" s="10">
        <f ca="1">SUMPRODUCT(R682:R711,'control variables'!AR$7:AR$36)</f>
        <v>1.5292648460456652E-32</v>
      </c>
      <c r="AM712" s="10">
        <f ca="1">SUMPRODUCT(S682:S711,'control variables'!AS$7:AS$36)</f>
        <v>1.1456616305503756E-32</v>
      </c>
      <c r="AN712" s="10">
        <f t="shared" ca="1" si="526"/>
        <v>2.7322182389031564E-32</v>
      </c>
      <c r="AO712" s="82">
        <f ca="1">SUMPRODUCT(P682:P711,'control variables'!AX$7:AX$36)</f>
        <v>2.0050098726106598E-34</v>
      </c>
      <c r="AP712" s="82">
        <f ca="1">SUMPRODUCT(Q682:Q711,'control variables'!AY$7:AY$36)</f>
        <v>4.6286363912660961E-34</v>
      </c>
      <c r="AQ712" s="82">
        <f ca="1">SUMPRODUCT(R682:R711,'control variables'!AZ$7:AZ$36)</f>
        <v>4.1591336283757037E-33</v>
      </c>
      <c r="AR712" s="82">
        <f ca="1">SUMPRODUCT(S682:S711,'control variables'!BA$7:BA$36)</f>
        <v>3.1158499632571306E-33</v>
      </c>
      <c r="AS712" s="82">
        <f t="shared" ca="1" si="527"/>
        <v>7.9383482180205094E-33</v>
      </c>
      <c r="AT712" s="10">
        <f ca="1">SUMPRODUCT(P682:P711,'control variables'!AT$7:AT$36)</f>
        <v>-1.7694994538949178E-34</v>
      </c>
      <c r="AU712" s="10">
        <f ca="1">SUMPRODUCT(Q682:Q711,'control variables'!AU$7:AU$36)</f>
        <v>1.9195176299639605E-34</v>
      </c>
      <c r="AV712" s="10">
        <f ca="1">SUMPRODUCT(R682:R711,'control variables'!AV$7:AV$36)</f>
        <v>8.2655967377833775E-32</v>
      </c>
      <c r="AW712" s="10">
        <f ca="1">SUMPRODUCT(S682:S711,'control variables'!AW$7:AW$36)</f>
        <v>6.1922413639252651E-32</v>
      </c>
      <c r="AX712" s="10">
        <f t="shared" ca="1" si="506"/>
        <v>1.4459338283469333E-31</v>
      </c>
      <c r="AY712" s="82">
        <f ca="1">SUMPRODUCT(P682:P711,'control variables'!BB$7:BB$36)</f>
        <v>6.4134877287704208E-34</v>
      </c>
      <c r="AZ712" s="82">
        <f ca="1">SUMPRODUCT(Q682:Q711,'control variables'!BC$7:BC$36)</f>
        <v>1.6354382271372924E-33</v>
      </c>
      <c r="BA712" s="82">
        <f ca="1">SUMPRODUCT(R682:R711,'control variables'!BD$7:BD$36)</f>
        <v>1.1448570291088676E-32</v>
      </c>
      <c r="BB712" s="82">
        <f ca="1">SUMPRODUCT(S682:S711,'control variables'!BE$7:BE$36)</f>
        <v>1.6269235641284713E-33</v>
      </c>
      <c r="BC712" s="82">
        <f t="shared" ca="1" si="528"/>
        <v>1.5352280855231481E-32</v>
      </c>
      <c r="BD712" s="10">
        <f ca="1">SUMPRODUCT(P682:P711,'control variables'!BF$7:BF$36)</f>
        <v>1.3416457702683477E-34</v>
      </c>
      <c r="BE712" s="10">
        <f ca="1">SUMPRODUCT(Q682:Q711,'control variables'!BG$7:BG$36)</f>
        <v>1.5486184186131901E-34</v>
      </c>
      <c r="BF712" s="10">
        <f ca="1">SUMPRODUCT(R682:R711,'control variables'!BH$7:BH$36)</f>
        <v>4.6384510094086285E-33</v>
      </c>
      <c r="BG712" s="10">
        <f ca="1">SUMPRODUCT(S682:S711,'control variables'!BI$7:BI$36)</f>
        <v>1.0424803840371103E-32</v>
      </c>
      <c r="BH712" s="10">
        <f t="shared" ca="1" si="529"/>
        <v>1.5352281268667884E-32</v>
      </c>
      <c r="BI712" s="82">
        <f t="shared" ca="1" si="507"/>
        <v>1.5477433199644898E-31</v>
      </c>
      <c r="BJ712" s="82">
        <f t="shared" ca="1" si="508"/>
        <v>1.7947664822133894E-31</v>
      </c>
      <c r="BK712" s="82">
        <f t="shared" ca="1" si="509"/>
        <v>6.0062926114447175E-31</v>
      </c>
      <c r="BL712" s="82">
        <f t="shared" ca="1" si="510"/>
        <v>2.8286951813169557E-31</v>
      </c>
      <c r="BM712" s="82">
        <f t="shared" ca="1" si="500"/>
        <v>1.2177497594939553E-30</v>
      </c>
      <c r="BN712" s="10">
        <f ca="1">BN711+BI712-INDIRECT(ADDRESS(MAX($D712-'key variables'!$B$9*30,34),scenario!BI$4),TRUE)</f>
        <v>9439390.0751690175</v>
      </c>
      <c r="BO712" s="10">
        <f ca="1">BO711+BJ712-INDIRECT(ADDRESS(MAX($D712-'key variables'!$B$9*30,34),scenario!BJ$4),TRUE)</f>
        <v>10895583.360992203</v>
      </c>
      <c r="BP712" s="10">
        <f ca="1">BP711+BK712-INDIRECT(ADDRESS(MAX($D712-'key variables'!$B$9*30,34),scenario!BK$4),TRUE)</f>
        <v>32531162.537994072</v>
      </c>
      <c r="BQ712" s="10">
        <f ca="1">BQ711+BL712-INDIRECT(ADDRESS(MAX($D712-'key variables'!$B$9*30,34),scenario!BL$4),TRUE)</f>
        <v>14415841.516535141</v>
      </c>
      <c r="BR712" s="10">
        <f t="shared" ca="1" si="530"/>
        <v>67281977.490690395</v>
      </c>
      <c r="BS712" s="82">
        <f t="shared" ca="1" si="511"/>
        <v>-2.3433848477536824E-9</v>
      </c>
      <c r="BT712" s="82">
        <f t="shared" ca="1" si="512"/>
        <v>-3.4288309057018498E-10</v>
      </c>
      <c r="BU712" s="82">
        <f t="shared" ca="1" si="513"/>
        <v>-4.2578247660364599E-9</v>
      </c>
      <c r="BV712" s="82">
        <f t="shared" ca="1" si="514"/>
        <v>-2.9943922343414556E-9</v>
      </c>
      <c r="BW712" s="82">
        <f t="shared" ca="1" si="531"/>
        <v>-9.9384849387017825E-9</v>
      </c>
      <c r="BX712" s="10">
        <f t="shared" ca="1" si="515"/>
        <v>-1.8625994260191893E-12</v>
      </c>
      <c r="BY712" s="10">
        <f t="shared" ca="1" si="516"/>
        <v>2.8902850229962428E-12</v>
      </c>
      <c r="BZ712" s="10">
        <f t="shared" ca="1" si="517"/>
        <v>-3.5034723983035463E-11</v>
      </c>
      <c r="CA712" s="10">
        <f t="shared" ca="1" si="518"/>
        <v>-2.0257049910634696E-11</v>
      </c>
      <c r="CB712" s="10">
        <v>0</v>
      </c>
      <c r="CC712" s="82">
        <f t="shared" ca="1" si="519"/>
        <v>3.9725652202851362E-13</v>
      </c>
      <c r="CD712" s="82">
        <f t="shared" ca="1" si="520"/>
        <v>3.4270724516460853E-13</v>
      </c>
      <c r="CE712" s="82">
        <f t="shared" ca="1" si="521"/>
        <v>1.8915613015532971E-10</v>
      </c>
      <c r="CF712" s="82">
        <f t="shared" ca="1" si="522"/>
        <v>3.7028113764059381E-11</v>
      </c>
      <c r="CG712" s="82">
        <f t="shared" ca="1" si="532"/>
        <v>2.269242076865822E-10</v>
      </c>
      <c r="CH712" s="13" t="str">
        <f t="shared" ca="1" si="533"/>
        <v/>
      </c>
      <c r="CI712" s="81">
        <f t="shared" ca="1" si="542"/>
        <v>0.1131775965863165</v>
      </c>
      <c r="CJ712" s="81">
        <f t="shared" ca="1" si="543"/>
        <v>0.13063724757458739</v>
      </c>
      <c r="CK712" s="81">
        <f t="shared" ca="1" si="544"/>
        <v>0.39004625943939081</v>
      </c>
      <c r="CL712" s="81">
        <f t="shared" ca="1" si="545"/>
        <v>0.17284488538116416</v>
      </c>
      <c r="CM712" s="89">
        <f t="shared" ca="1" si="534"/>
        <v>0.80670598898145884</v>
      </c>
    </row>
    <row r="713" spans="1:91" x14ac:dyDescent="0.3">
      <c r="A713">
        <v>648</v>
      </c>
      <c r="B713" s="3">
        <f t="shared" si="547"/>
        <v>1.9888888888888889</v>
      </c>
      <c r="C713" s="3">
        <f t="shared" si="535"/>
        <v>21.6</v>
      </c>
      <c r="D713" s="4">
        <f t="shared" ca="1" si="523"/>
        <v>713</v>
      </c>
      <c r="E713" s="58">
        <f>(0.5*(COS(B713*2*PI())+1)*('key variables'!$B$4-'key variables'!$B$6)+'key variables'!$B$6)/'key variables'!$B$4</f>
        <v>1</v>
      </c>
      <c r="F713" s="10">
        <f t="shared" ca="1" si="536"/>
        <v>11689222.907461114</v>
      </c>
      <c r="G713" s="10">
        <f t="shared" ca="1" si="537"/>
        <v>13492492.798713122</v>
      </c>
      <c r="H713" s="10">
        <f t="shared" ca="1" si="538"/>
        <v>40309474.521088287</v>
      </c>
      <c r="I713" s="10">
        <f t="shared" ca="1" si="539"/>
        <v>17912154.249750931</v>
      </c>
      <c r="J713" s="10">
        <f t="shared" ca="1" si="524"/>
        <v>83403344.477013454</v>
      </c>
      <c r="K713" s="82">
        <f t="shared" ca="1" si="501"/>
        <v>2249832.832292099</v>
      </c>
      <c r="L713" s="82">
        <f t="shared" ca="1" si="502"/>
        <v>2596909.4377209195</v>
      </c>
      <c r="M713" s="82">
        <f t="shared" ca="1" si="503"/>
        <v>7778311.98309422</v>
      </c>
      <c r="N713" s="82">
        <f t="shared" ca="1" si="504"/>
        <v>3496312.733215793</v>
      </c>
      <c r="O713" s="82">
        <f t="shared" ca="1" si="525"/>
        <v>16121366.986323033</v>
      </c>
      <c r="P713" s="10">
        <f ca="1">IF(IF($A713&gt;='key variables'!$B$26,K713*SUMPRODUCT(Z713:AC713,'control variables'!$O$3:$R$3)/J713+F$65*'key variables'!$B$25/scenario!J$65,K713*SUMPRODUCT(Z713:AC713,'control variables'!$O$7:$R$7)/J713+F$65*'key variables'!$B$25/scenario!J$65)&lt;'key variables'!$B$28,0,IF($A713&gt;='key variables'!$B$26,K713*SUMPRODUCT(Z713:AC713,'control variables'!$O$3:$R$3)/J713+F$65*'key variables'!$B$25/scenario!J$65,K713*SUMPRODUCT(Z713:AC713,'control variables'!$O$7:$R$7)/J713+F$65*'key variables'!$B$25/scenario!J$65))</f>
        <v>1.8849669451171291E-32</v>
      </c>
      <c r="Q713" s="10">
        <f ca="1">IF(IF($A713&gt;='key variables'!$B$26,L713*SUMPRODUCT(Z713:AC713,'control variables'!$O$4:$R$4)/J713+G$65*'key variables'!$B$25/scenario!J$65,L713*SUMPRODUCT(Z713:AC713,'control variables'!$O$7:$R$7)/J713+G$65*'key variables'!$B$25/scenario!J$65)&lt;'key variables'!$B$28,0,IF($A713&gt;='key variables'!$B$26,L713*SUMPRODUCT(Z713:AC713,'control variables'!$O$4:$R$4)/J713+G$65*'key variables'!$B$25/scenario!J$65,L713*SUMPRODUCT(Z713:AC713,'control variables'!$O$7:$R$7)/J713+G$65*'key variables'!$B$25/scenario!J$65))</f>
        <v>2.1757565181318801E-32</v>
      </c>
      <c r="R713" s="10">
        <f ca="1">IF(IF($A713&gt;='key variables'!$B$26,M713*SUMPRODUCT(Z713:AC713,'control variables'!$O$5:$R$5)/J713+H$65*'key variables'!$B$25/scenario!J$65,M713*SUMPRODUCT(Z713:AC713,'control variables'!$O$7:$R$7)/J713+H$65*'key variables'!$B$25/scenario!J$65)&lt;'key variables'!$B$28,0,IF($A713&gt;='key variables'!$B$26,M713*SUMPRODUCT(Z713:AC713,'control variables'!$O$5:$R$5)/J713+H$65*'key variables'!$B$25/scenario!J$65,M713*SUMPRODUCT(Z713:AC713,'control variables'!$O$7:$R$7)/J713+H$65*'key variables'!$B$25/scenario!J$65))</f>
        <v>6.5168668385036266E-32</v>
      </c>
      <c r="S713" s="10">
        <f ca="1">IF(IF($A713&gt;='key variables'!$B$26,N713*SUMPRODUCT(Z713:AC713,'control variables'!$O$6:$R$6)/J713+I$65*'key variables'!$B$25/scenario!J$65,N713*SUMPRODUCT(Z713:AC713,'control variables'!$O$7:$R$7)/J713+I$65*'key variables'!$B$25/scenario!J$65)&lt;'key variables'!$B$28,0,IF($A713&gt;='key variables'!$B$26,N713*SUMPRODUCT(Z713:AC713,'control variables'!$O$6:$R$6)/J713+I$65*'key variables'!$B$25/scenario!J$65,N713*SUMPRODUCT(Z713:AC713,'control variables'!$O$7:$R$7)/J713+I$65*'key variables'!$B$25/scenario!J$65))</f>
        <v>2.9292993849634816E-32</v>
      </c>
      <c r="T713" s="10">
        <f t="shared" ca="1" si="546"/>
        <v>1.3506889686716117E-31</v>
      </c>
      <c r="U713" s="82">
        <f ca="1">SUMPRODUCT(P683:P712,'control variables'!AD$7:AD$36)</f>
        <v>3.9964786382373892E-32</v>
      </c>
      <c r="V713" s="82">
        <f ca="1">SUMPRODUCT(Q683:Q712,'control variables'!AE$7:AE$36)</f>
        <v>4.6130063284369702E-32</v>
      </c>
      <c r="W713" s="82">
        <f ca="1">SUMPRODUCT(R683:R712,'control variables'!AF$7:AF$36)</f>
        <v>1.3816963303141109E-31</v>
      </c>
      <c r="X713" s="82">
        <f ca="1">SUMPRODUCT(S683:S712,'control variables'!AG$7:AG$36)</f>
        <v>6.2106566098330322E-32</v>
      </c>
      <c r="Y713" s="82">
        <f t="shared" ca="1" si="540"/>
        <v>2.86371048796485E-31</v>
      </c>
      <c r="Z713" s="10">
        <f ca="1">IF($A713&gt;='key variables'!$B$26,SUMPRODUCT(P683:P712,'control variables'!V$7:V$36)*$E713,SUMPRODUCT(P683:P712,'control variables'!Z$7:Z$36)*$E713)</f>
        <v>9.7518124601197205E-32</v>
      </c>
      <c r="AA713" s="10">
        <f ca="1">IF($A713&gt;='key variables'!$B$26,SUMPRODUCT(Q683:Q712,'control variables'!W$7:W$36)*$E713,SUMPRODUCT(Q683:Q712,'control variables'!AA$7:AA$36)*$E713)</f>
        <v>1.1256202438280283E-31</v>
      </c>
      <c r="AB713" s="10">
        <f ca="1">IF($A713&gt;='key variables'!$B$26,SUMPRODUCT(R683:R712,'control variables'!X$7:X$36)*$E713,SUMPRODUCT(R683:R712,'control variables'!AB$7:AB$36)*$E713)</f>
        <v>3.3714789217543384E-31</v>
      </c>
      <c r="AC713" s="10">
        <f ca="1">IF($A713&gt;='key variables'!$B$26,SUMPRODUCT(S683:S712,'control variables'!Y$7:Y$36)*$E713,SUMPRODUCT(S683:S712,'control variables'!AC$7:AC$36)*$E713)</f>
        <v>1.5154630862735296E-31</v>
      </c>
      <c r="AD713" s="10">
        <f t="shared" ca="1" si="541"/>
        <v>6.9877434978678676E-31</v>
      </c>
      <c r="AE713" s="82">
        <f ca="1">SUMPRODUCT(P683:P712,'control variables'!AL$7:AL$36)</f>
        <v>1.3277586265366878E-31</v>
      </c>
      <c r="AF713" s="82">
        <f ca="1">SUMPRODUCT(Q683:Q712,'control variables'!AM$7:AM$36)</f>
        <v>1.5285816685310535E-31</v>
      </c>
      <c r="AG713" s="82">
        <f ca="1">SUMPRODUCT(R683:R712,'control variables'!AN$7:AN$36)</f>
        <v>4.358388065740211E-31</v>
      </c>
      <c r="AH713" s="82">
        <f ca="1">SUMPRODUCT(S683:S712,'control variables'!AO$7:AO$36)</f>
        <v>1.8871388006001075E-31</v>
      </c>
      <c r="AI713" s="82">
        <f t="shared" ca="1" si="505"/>
        <v>9.1018671614080595E-31</v>
      </c>
      <c r="AJ713" s="10">
        <f ca="1">SUMPRODUCT(P683:P712,'control variables'!AP$7:AP$36)</f>
        <v>1.2686785319037317E-34</v>
      </c>
      <c r="AK713" s="10">
        <f ca="1">SUMPRODUCT(Q683:Q712,'control variables'!AQ$7:AQ$36)</f>
        <v>3.6609867249316747E-34</v>
      </c>
      <c r="AL713" s="10">
        <f ca="1">SUMPRODUCT(R683:R712,'control variables'!AR$7:AR$36)</f>
        <v>1.3158547540637872E-32</v>
      </c>
      <c r="AM713" s="10">
        <f ca="1">SUMPRODUCT(S683:S712,'control variables'!AS$7:AS$36)</f>
        <v>9.8578366396527102E-33</v>
      </c>
      <c r="AN713" s="10">
        <f t="shared" ca="1" si="526"/>
        <v>2.3509350705974124E-32</v>
      </c>
      <c r="AO713" s="82">
        <f ca="1">SUMPRODUCT(P683:P712,'control variables'!AX$7:AX$36)</f>
        <v>1.7252091942357918E-34</v>
      </c>
      <c r="AP713" s="82">
        <f ca="1">SUMPRODUCT(Q683:Q712,'control variables'!AY$7:AY$36)</f>
        <v>3.9827066031296666E-34</v>
      </c>
      <c r="AQ713" s="82">
        <f ca="1">SUMPRODUCT(R683:R712,'control variables'!AZ$7:AZ$36)</f>
        <v>3.5787233139087767E-33</v>
      </c>
      <c r="AR713" s="82">
        <f ca="1">SUMPRODUCT(S683:S712,'control variables'!BA$7:BA$36)</f>
        <v>2.6810306911213351E-33</v>
      </c>
      <c r="AS713" s="82">
        <f t="shared" ca="1" si="527"/>
        <v>6.8305455847666577E-33</v>
      </c>
      <c r="AT713" s="10">
        <f ca="1">SUMPRODUCT(P683:P712,'control variables'!AT$7:AT$36)</f>
        <v>-1.5225644365929364E-34</v>
      </c>
      <c r="AU713" s="10">
        <f ca="1">SUMPRODUCT(Q683:Q712,'control variables'!AU$7:AU$36)</f>
        <v>1.6516474601691767E-34</v>
      </c>
      <c r="AV713" s="10">
        <f ca="1">SUMPRODUCT(R683:R712,'control variables'!AV$7:AV$36)</f>
        <v>7.1121263205062982E-32</v>
      </c>
      <c r="AW713" s="10">
        <f ca="1">SUMPRODUCT(S683:S712,'control variables'!AW$7:AW$36)</f>
        <v>5.3281092925797755E-32</v>
      </c>
      <c r="AX713" s="10">
        <f t="shared" ca="1" si="506"/>
        <v>1.2441526443321836E-31</v>
      </c>
      <c r="AY713" s="82">
        <f ca="1">SUMPRODUCT(P683:P712,'control variables'!BB$7:BB$36)</f>
        <v>5.5184805561013451E-34</v>
      </c>
      <c r="AZ713" s="82">
        <f ca="1">SUMPRODUCT(Q683:Q712,'control variables'!BC$7:BC$36)</f>
        <v>1.4072115577107808E-33</v>
      </c>
      <c r="BA713" s="82">
        <f ca="1">SUMPRODUCT(R683:R712,'control variables'!BD$7:BD$36)</f>
        <v>9.8509134527719533E-33</v>
      </c>
      <c r="BB713" s="82">
        <f ca="1">SUMPRODUCT(S683:S712,'control variables'!BE$7:BE$36)</f>
        <v>1.3998851225099852E-33</v>
      </c>
      <c r="BC713" s="82">
        <f t="shared" ca="1" si="528"/>
        <v>1.3209858188602855E-32</v>
      </c>
      <c r="BD713" s="10">
        <f ca="1">SUMPRODUCT(P683:P712,'control variables'!BF$7:BF$36)</f>
        <v>1.1544180654136741E-34</v>
      </c>
      <c r="BE713" s="10">
        <f ca="1">SUMPRODUCT(Q683:Q712,'control variables'!BG$7:BG$36)</f>
        <v>1.3325075206116787E-34</v>
      </c>
      <c r="BF713" s="10">
        <f ca="1">SUMPRODUCT(R683:R712,'control variables'!BH$7:BH$36)</f>
        <v>3.9911515837198951E-33</v>
      </c>
      <c r="BG713" s="10">
        <f ca="1">SUMPRODUCT(S683:S712,'control variables'!BI$7:BI$36)</f>
        <v>8.970014402021456E-33</v>
      </c>
      <c r="BH713" s="10">
        <f t="shared" ca="1" si="529"/>
        <v>1.3209858544343887E-32</v>
      </c>
      <c r="BI713" s="82">
        <f t="shared" ca="1" si="507"/>
        <v>1.3317545426561962E-31</v>
      </c>
      <c r="BJ713" s="82">
        <f t="shared" ca="1" si="508"/>
        <v>1.5443054315683304E-31</v>
      </c>
      <c r="BK713" s="82">
        <f t="shared" ca="1" si="509"/>
        <v>5.16810983231856E-31</v>
      </c>
      <c r="BL713" s="82">
        <f t="shared" ca="1" si="510"/>
        <v>2.4339485810831845E-31</v>
      </c>
      <c r="BM713" s="82">
        <f t="shared" ca="1" si="500"/>
        <v>1.0478118387626271E-30</v>
      </c>
      <c r="BN713" s="10">
        <f ca="1">BN712+BI713-INDIRECT(ADDRESS(MAX($D713-'key variables'!$B$9*30,34),scenario!BI$4),TRUE)</f>
        <v>9439390.0751690175</v>
      </c>
      <c r="BO713" s="10">
        <f ca="1">BO712+BJ713-INDIRECT(ADDRESS(MAX($D713-'key variables'!$B$9*30,34),scenario!BJ$4),TRUE)</f>
        <v>10895583.360992203</v>
      </c>
      <c r="BP713" s="10">
        <f ca="1">BP712+BK713-INDIRECT(ADDRESS(MAX($D713-'key variables'!$B$9*30,34),scenario!BK$4),TRUE)</f>
        <v>32531162.537994072</v>
      </c>
      <c r="BQ713" s="10">
        <f ca="1">BQ712+BL713-INDIRECT(ADDRESS(MAX($D713-'key variables'!$B$9*30,34),scenario!BL$4),TRUE)</f>
        <v>14415841.516535141</v>
      </c>
      <c r="BR713" s="10">
        <f t="shared" ca="1" si="530"/>
        <v>67281977.490690395</v>
      </c>
      <c r="BS713" s="82">
        <f t="shared" ca="1" si="511"/>
        <v>-2.3433848477536824E-9</v>
      </c>
      <c r="BT713" s="82">
        <f t="shared" ca="1" si="512"/>
        <v>-3.4288309057018498E-10</v>
      </c>
      <c r="BU713" s="82">
        <f t="shared" ca="1" si="513"/>
        <v>-4.2578247660364599E-9</v>
      </c>
      <c r="BV713" s="82">
        <f t="shared" ca="1" si="514"/>
        <v>-2.9943922343414556E-9</v>
      </c>
      <c r="BW713" s="82">
        <f t="shared" ca="1" si="531"/>
        <v>-9.9384849387017825E-9</v>
      </c>
      <c r="BX713" s="10">
        <f t="shared" ca="1" si="515"/>
        <v>-1.8625994260191893E-12</v>
      </c>
      <c r="BY713" s="10">
        <f t="shared" ca="1" si="516"/>
        <v>2.8902850229962428E-12</v>
      </c>
      <c r="BZ713" s="10">
        <f t="shared" ca="1" si="517"/>
        <v>-3.5034723983035463E-11</v>
      </c>
      <c r="CA713" s="10">
        <f t="shared" ca="1" si="518"/>
        <v>-2.0257049910634696E-11</v>
      </c>
      <c r="CB713" s="10">
        <v>0</v>
      </c>
      <c r="CC713" s="82">
        <f t="shared" ca="1" si="519"/>
        <v>3.9725652202851362E-13</v>
      </c>
      <c r="CD713" s="82">
        <f t="shared" ca="1" si="520"/>
        <v>3.4270724516460853E-13</v>
      </c>
      <c r="CE713" s="82">
        <f t="shared" ca="1" si="521"/>
        <v>1.8915613015532971E-10</v>
      </c>
      <c r="CF713" s="82">
        <f t="shared" ca="1" si="522"/>
        <v>3.7028113764059381E-11</v>
      </c>
      <c r="CG713" s="82">
        <f t="shared" ca="1" si="532"/>
        <v>2.269242076865822E-10</v>
      </c>
      <c r="CH713" s="13" t="str">
        <f t="shared" ca="1" si="533"/>
        <v/>
      </c>
      <c r="CI713" s="81">
        <f t="shared" ca="1" si="542"/>
        <v>0.1131775965863165</v>
      </c>
      <c r="CJ713" s="81">
        <f t="shared" ca="1" si="543"/>
        <v>0.13063724757458739</v>
      </c>
      <c r="CK713" s="81">
        <f t="shared" ca="1" si="544"/>
        <v>0.39004625943939081</v>
      </c>
      <c r="CL713" s="81">
        <f t="shared" ca="1" si="545"/>
        <v>0.17284488538116416</v>
      </c>
      <c r="CM713" s="89">
        <f t="shared" ca="1" si="534"/>
        <v>0.80670598898145884</v>
      </c>
    </row>
    <row r="714" spans="1:91" x14ac:dyDescent="0.3">
      <c r="A714">
        <v>649</v>
      </c>
      <c r="B714" s="3">
        <f t="shared" si="547"/>
        <v>1.9916666666666667</v>
      </c>
      <c r="C714" s="3">
        <f t="shared" si="535"/>
        <v>21.633333333333333</v>
      </c>
      <c r="D714" s="4">
        <f t="shared" ca="1" si="523"/>
        <v>714</v>
      </c>
      <c r="E714" s="58">
        <f>(0.5*(COS(B714*2*PI())+1)*('key variables'!$B$4-'key variables'!$B$6)+'key variables'!$B$6)/'key variables'!$B$4</f>
        <v>1</v>
      </c>
      <c r="F714" s="10">
        <f t="shared" ca="1" si="536"/>
        <v>11689222.907461114</v>
      </c>
      <c r="G714" s="10">
        <f t="shared" ca="1" si="537"/>
        <v>13492492.798713122</v>
      </c>
      <c r="H714" s="10">
        <f t="shared" ca="1" si="538"/>
        <v>40309474.521088287</v>
      </c>
      <c r="I714" s="10">
        <f t="shared" ca="1" si="539"/>
        <v>17912154.249750931</v>
      </c>
      <c r="J714" s="10">
        <f t="shared" ca="1" si="524"/>
        <v>83403344.477013454</v>
      </c>
      <c r="K714" s="82">
        <f t="shared" ca="1" si="501"/>
        <v>2249832.832292099</v>
      </c>
      <c r="L714" s="82">
        <f t="shared" ca="1" si="502"/>
        <v>2596909.4377209195</v>
      </c>
      <c r="M714" s="82">
        <f t="shared" ca="1" si="503"/>
        <v>7778311.98309422</v>
      </c>
      <c r="N714" s="82">
        <f t="shared" ca="1" si="504"/>
        <v>3496312.733215793</v>
      </c>
      <c r="O714" s="82">
        <f t="shared" ca="1" si="525"/>
        <v>16121366.986323033</v>
      </c>
      <c r="P714" s="10">
        <f ca="1">IF(IF($A714&gt;='key variables'!$B$26,K714*SUMPRODUCT(Z714:AC714,'control variables'!$O$3:$R$3)/J714+F$65*'key variables'!$B$25/scenario!J$65,K714*SUMPRODUCT(Z714:AC714,'control variables'!$O$7:$R$7)/J714+F$65*'key variables'!$B$25/scenario!J$65)&lt;'key variables'!$B$28,0,IF($A714&gt;='key variables'!$B$26,K714*SUMPRODUCT(Z714:AC714,'control variables'!$O$3:$R$3)/J714+F$65*'key variables'!$B$25/scenario!J$65,K714*SUMPRODUCT(Z714:AC714,'control variables'!$O$7:$R$7)/J714+F$65*'key variables'!$B$25/scenario!J$65))</f>
        <v>1.6219183501138319E-32</v>
      </c>
      <c r="Q714" s="10">
        <f ca="1">IF(IF($A714&gt;='key variables'!$B$26,L714*SUMPRODUCT(Z714:AC714,'control variables'!$O$4:$R$4)/J714+G$65*'key variables'!$B$25/scenario!J$65,L714*SUMPRODUCT(Z714:AC714,'control variables'!$O$7:$R$7)/J714+G$65*'key variables'!$B$25/scenario!J$65)&lt;'key variables'!$B$28,0,IF($A714&gt;='key variables'!$B$26,L714*SUMPRODUCT(Z714:AC714,'control variables'!$O$4:$R$4)/J714+G$65*'key variables'!$B$25/scenario!J$65,L714*SUMPRODUCT(Z714:AC714,'control variables'!$O$7:$R$7)/J714+G$65*'key variables'!$B$25/scenario!J$65))</f>
        <v>1.872128013320994E-32</v>
      </c>
      <c r="R714" s="10">
        <f ca="1">IF(IF($A714&gt;='key variables'!$B$26,M714*SUMPRODUCT(Z714:AC714,'control variables'!$O$5:$R$5)/J714+H$65*'key variables'!$B$25/scenario!J$65,M714*SUMPRODUCT(Z714:AC714,'control variables'!$O$7:$R$7)/J714+H$65*'key variables'!$B$25/scenario!J$65)&lt;'key variables'!$B$28,0,IF($A714&gt;='key variables'!$B$26,M714*SUMPRODUCT(Z714:AC714,'control variables'!$O$5:$R$5)/J714+H$65*'key variables'!$B$25/scenario!J$65,M714*SUMPRODUCT(Z714:AC714,'control variables'!$O$7:$R$7)/J714+H$65*'key variables'!$B$25/scenario!J$65))</f>
        <v>5.6074330311190416E-32</v>
      </c>
      <c r="S714" s="10">
        <f ca="1">IF(IF($A714&gt;='key variables'!$B$26,N714*SUMPRODUCT(Z714:AC714,'control variables'!$O$6:$R$6)/J714+I$65*'key variables'!$B$25/scenario!J$65,N714*SUMPRODUCT(Z714:AC714,'control variables'!$O$7:$R$7)/J714+I$65*'key variables'!$B$25/scenario!J$65)&lt;'key variables'!$B$28,0,IF($A714&gt;='key variables'!$B$26,N714*SUMPRODUCT(Z714:AC714,'control variables'!$O$6:$R$6)/J714+I$65*'key variables'!$B$25/scenario!J$65,N714*SUMPRODUCT(Z714:AC714,'control variables'!$O$7:$R$7)/J714+I$65*'key variables'!$B$25/scenario!J$65))</f>
        <v>2.5205133903046812E-32</v>
      </c>
      <c r="T714" s="10">
        <f t="shared" ca="1" si="546"/>
        <v>1.1621992784858547E-31</v>
      </c>
      <c r="U714" s="82">
        <f ca="1">SUMPRODUCT(P684:P713,'control variables'!AD$7:AD$36)</f>
        <v>3.4387669534398008E-32</v>
      </c>
      <c r="V714" s="82">
        <f ca="1">SUMPRODUCT(Q684:Q713,'control variables'!AE$7:AE$36)</f>
        <v>3.9692577276564587E-32</v>
      </c>
      <c r="W714" s="82">
        <f ca="1">SUMPRODUCT(R684:R713,'control variables'!AF$7:AF$36)</f>
        <v>1.1888795388303989E-31</v>
      </c>
      <c r="X714" s="82">
        <f ca="1">SUMPRODUCT(S684:S713,'control variables'!AG$7:AG$36)</f>
        <v>5.3439546766789693E-32</v>
      </c>
      <c r="Y714" s="82">
        <f t="shared" ca="1" si="540"/>
        <v>2.4640774746079219E-31</v>
      </c>
      <c r="Z714" s="10">
        <f ca="1">IF($A714&gt;='key variables'!$B$26,SUMPRODUCT(P684:P713,'control variables'!V$7:V$36)*$E714,SUMPRODUCT(P684:P713,'control variables'!Z$7:Z$36)*$E714)</f>
        <v>8.3909394893681072E-32</v>
      </c>
      <c r="AA714" s="10">
        <f ca="1">IF($A714&gt;='key variables'!$B$26,SUMPRODUCT(Q684:Q713,'control variables'!W$7:W$36)*$E714,SUMPRODUCT(Q684:Q713,'control variables'!AA$7:AA$36)*$E714)</f>
        <v>9.6853906825981004E-32</v>
      </c>
      <c r="AB714" s="10">
        <f ca="1">IF($A714&gt;='key variables'!$B$26,SUMPRODUCT(R684:R713,'control variables'!X$7:X$36)*$E714,SUMPRODUCT(R684:R713,'control variables'!AB$7:AB$36)*$E714)</f>
        <v>2.9009864307597002E-31</v>
      </c>
      <c r="AC714" s="10">
        <f ca="1">IF($A714&gt;='key variables'!$B$26,SUMPRODUCT(S684:S713,'control variables'!Y$7:Y$36)*$E714,SUMPRODUCT(S684:S713,'control variables'!AC$7:AC$36)*$E714)</f>
        <v>1.3039790405419784E-31</v>
      </c>
      <c r="AD714" s="10">
        <f t="shared" ca="1" si="541"/>
        <v>6.0125984884982996E-31</v>
      </c>
      <c r="AE714" s="82">
        <f ca="1">SUMPRODUCT(P684:P713,'control variables'!AL$7:AL$36)</f>
        <v>1.1424688833299279E-31</v>
      </c>
      <c r="AF714" s="82">
        <f ca="1">SUMPRODUCT(Q684:Q713,'control variables'!AM$7:AM$36)</f>
        <v>1.3152669144997015E-31</v>
      </c>
      <c r="AG714" s="82">
        <f ca="1">SUMPRODUCT(R684:R713,'control variables'!AN$7:AN$36)</f>
        <v>3.7501716404379294E-31</v>
      </c>
      <c r="AH714" s="82">
        <f ca="1">SUMPRODUCT(S684:S713,'control variables'!AO$7:AO$36)</f>
        <v>1.6237871214844721E-31</v>
      </c>
      <c r="AI714" s="82">
        <f t="shared" ca="1" si="505"/>
        <v>7.8316945597520314E-31</v>
      </c>
      <c r="AJ714" s="10">
        <f ca="1">SUMPRODUCT(P684:P713,'control variables'!AP$7:AP$36)</f>
        <v>1.0916334615948804E-34</v>
      </c>
      <c r="AK714" s="10">
        <f ca="1">SUMPRODUCT(Q684:Q713,'control variables'!AQ$7:AQ$36)</f>
        <v>3.1500931961015655E-34</v>
      </c>
      <c r="AL714" s="10">
        <f ca="1">SUMPRODUCT(R684:R713,'control variables'!AR$7:AR$36)</f>
        <v>1.1322262054669413E-32</v>
      </c>
      <c r="AM714" s="10">
        <f ca="1">SUMPRODUCT(S684:S713,'control variables'!AS$7:AS$36)</f>
        <v>8.4821679126493595E-33</v>
      </c>
      <c r="AN714" s="10">
        <f t="shared" ca="1" si="526"/>
        <v>2.0228602633088417E-32</v>
      </c>
      <c r="AO714" s="82">
        <f ca="1">SUMPRODUCT(P684:P713,'control variables'!AX$7:AX$36)</f>
        <v>1.4844549169228301E-34</v>
      </c>
      <c r="AP714" s="82">
        <f ca="1">SUMPRODUCT(Q684:Q713,'control variables'!AY$7:AY$36)</f>
        <v>3.4269168164824985E-34</v>
      </c>
      <c r="AQ714" s="82">
        <f ca="1">SUMPRODUCT(R684:R713,'control variables'!AZ$7:AZ$36)</f>
        <v>3.0793097077085087E-33</v>
      </c>
      <c r="AR714" s="82">
        <f ca="1">SUMPRODUCT(S684:S713,'control variables'!BA$7:BA$36)</f>
        <v>2.3068907846964171E-33</v>
      </c>
      <c r="AS714" s="82">
        <f t="shared" ca="1" si="527"/>
        <v>5.8773376657454588E-33</v>
      </c>
      <c r="AT714" s="10">
        <f ca="1">SUMPRODUCT(P684:P713,'control variables'!AT$7:AT$36)</f>
        <v>-1.3100893919322078E-34</v>
      </c>
      <c r="AU714" s="10">
        <f ca="1">SUMPRODUCT(Q684:Q713,'control variables'!AU$7:AU$36)</f>
        <v>1.4211587797370275E-34</v>
      </c>
      <c r="AV714" s="10">
        <f ca="1">SUMPRODUCT(R684:R713,'control variables'!AV$7:AV$36)</f>
        <v>6.1196235920412623E-32</v>
      </c>
      <c r="AW714" s="10">
        <f ca="1">SUMPRODUCT(S684:S713,'control variables'!AW$7:AW$36)</f>
        <v>4.5845675201005594E-32</v>
      </c>
      <c r="AX714" s="10">
        <f t="shared" ca="1" si="506"/>
        <v>1.0705301806019871E-31</v>
      </c>
      <c r="AY714" s="82">
        <f ca="1">SUMPRODUCT(P684:P713,'control variables'!BB$7:BB$36)</f>
        <v>4.748372326566702E-34</v>
      </c>
      <c r="AZ714" s="82">
        <f ca="1">SUMPRODUCT(Q684:Q713,'control variables'!BC$7:BC$36)</f>
        <v>1.2108340965106741E-33</v>
      </c>
      <c r="BA714" s="82">
        <f ca="1">SUMPRODUCT(R684:R713,'control variables'!BD$7:BD$36)</f>
        <v>8.4762108618521274E-33</v>
      </c>
      <c r="BB714" s="82">
        <f ca="1">SUMPRODUCT(S684:S713,'control variables'!BE$7:BE$36)</f>
        <v>1.204530071008332E-33</v>
      </c>
      <c r="BC714" s="82">
        <f t="shared" ca="1" si="528"/>
        <v>1.1366412262027803E-32</v>
      </c>
      <c r="BD714" s="10">
        <f ca="1">SUMPRODUCT(P684:P713,'control variables'!BF$7:BF$36)</f>
        <v>9.9331813157126788E-35</v>
      </c>
      <c r="BE714" s="10">
        <f ca="1">SUMPRODUCT(Q684:Q713,'control variables'!BG$7:BG$36)</f>
        <v>1.1465550655640125E-34</v>
      </c>
      <c r="BF714" s="10">
        <f ca="1">SUMPRODUCT(R684:R713,'control variables'!BH$7:BH$36)</f>
        <v>3.4341832935001062E-33</v>
      </c>
      <c r="BG714" s="10">
        <f ca="1">SUMPRODUCT(S684:S713,'control variables'!BI$7:BI$36)</f>
        <v>7.7182419549112658E-33</v>
      </c>
      <c r="BH714" s="10">
        <f t="shared" ca="1" si="529"/>
        <v>1.1366412568124901E-32</v>
      </c>
      <c r="BI714" s="82">
        <f t="shared" ca="1" si="507"/>
        <v>1.1459071662645625E-31</v>
      </c>
      <c r="BJ714" s="82">
        <f t="shared" ca="1" si="508"/>
        <v>1.3287964142445452E-31</v>
      </c>
      <c r="BK714" s="82">
        <f t="shared" ca="1" si="509"/>
        <v>4.4468961082605772E-31</v>
      </c>
      <c r="BL714" s="82">
        <f t="shared" ca="1" si="510"/>
        <v>2.0942891742046111E-31</v>
      </c>
      <c r="BM714" s="82">
        <f t="shared" ca="1" si="500"/>
        <v>9.0158888629742967E-31</v>
      </c>
      <c r="BN714" s="10">
        <f ca="1">BN713+BI714-INDIRECT(ADDRESS(MAX($D714-'key variables'!$B$9*30,34),scenario!BI$4),TRUE)</f>
        <v>9439390.0751690175</v>
      </c>
      <c r="BO714" s="10">
        <f ca="1">BO713+BJ714-INDIRECT(ADDRESS(MAX($D714-'key variables'!$B$9*30,34),scenario!BJ$4),TRUE)</f>
        <v>10895583.360992203</v>
      </c>
      <c r="BP714" s="10">
        <f ca="1">BP713+BK714-INDIRECT(ADDRESS(MAX($D714-'key variables'!$B$9*30,34),scenario!BK$4),TRUE)</f>
        <v>32531162.537994072</v>
      </c>
      <c r="BQ714" s="10">
        <f ca="1">BQ713+BL714-INDIRECT(ADDRESS(MAX($D714-'key variables'!$B$9*30,34),scenario!BL$4),TRUE)</f>
        <v>14415841.516535141</v>
      </c>
      <c r="BR714" s="10">
        <f t="shared" ca="1" si="530"/>
        <v>67281977.490690395</v>
      </c>
      <c r="BS714" s="82">
        <f t="shared" ca="1" si="511"/>
        <v>-2.3433848477536824E-9</v>
      </c>
      <c r="BT714" s="82">
        <f t="shared" ca="1" si="512"/>
        <v>-3.4288309057018498E-10</v>
      </c>
      <c r="BU714" s="82">
        <f t="shared" ca="1" si="513"/>
        <v>-4.2578247660364599E-9</v>
      </c>
      <c r="BV714" s="82">
        <f t="shared" ca="1" si="514"/>
        <v>-2.9943922343414556E-9</v>
      </c>
      <c r="BW714" s="82">
        <f t="shared" ca="1" si="531"/>
        <v>-9.9384849387017825E-9</v>
      </c>
      <c r="BX714" s="10">
        <f t="shared" ca="1" si="515"/>
        <v>-1.8625994260191893E-12</v>
      </c>
      <c r="BY714" s="10">
        <f t="shared" ca="1" si="516"/>
        <v>2.8902850229962428E-12</v>
      </c>
      <c r="BZ714" s="10">
        <f t="shared" ca="1" si="517"/>
        <v>-3.5034723983035463E-11</v>
      </c>
      <c r="CA714" s="10">
        <f t="shared" ca="1" si="518"/>
        <v>-2.0257049910634696E-11</v>
      </c>
      <c r="CB714" s="10">
        <v>0</v>
      </c>
      <c r="CC714" s="82">
        <f t="shared" ca="1" si="519"/>
        <v>3.9725652202851362E-13</v>
      </c>
      <c r="CD714" s="82">
        <f t="shared" ca="1" si="520"/>
        <v>3.4270724516460853E-13</v>
      </c>
      <c r="CE714" s="82">
        <f t="shared" ca="1" si="521"/>
        <v>1.8915613015532971E-10</v>
      </c>
      <c r="CF714" s="82">
        <f t="shared" ca="1" si="522"/>
        <v>3.7028113764059381E-11</v>
      </c>
      <c r="CG714" s="82">
        <f t="shared" ca="1" si="532"/>
        <v>2.269242076865822E-10</v>
      </c>
      <c r="CH714" s="13" t="str">
        <f t="shared" ca="1" si="533"/>
        <v/>
      </c>
      <c r="CI714" s="81">
        <f t="shared" ca="1" si="542"/>
        <v>0.1131775965863165</v>
      </c>
      <c r="CJ714" s="81">
        <f t="shared" ca="1" si="543"/>
        <v>0.13063724757458739</v>
      </c>
      <c r="CK714" s="81">
        <f t="shared" ca="1" si="544"/>
        <v>0.39004625943939081</v>
      </c>
      <c r="CL714" s="81">
        <f t="shared" ca="1" si="545"/>
        <v>0.17284488538116416</v>
      </c>
      <c r="CM714" s="89">
        <f t="shared" ca="1" si="534"/>
        <v>0.80670598898145884</v>
      </c>
    </row>
    <row r="715" spans="1:91" x14ac:dyDescent="0.3">
      <c r="A715">
        <v>650</v>
      </c>
      <c r="B715" s="3">
        <f t="shared" si="547"/>
        <v>1.9944444444444445</v>
      </c>
      <c r="C715" s="3">
        <f t="shared" si="535"/>
        <v>21.666666666666668</v>
      </c>
      <c r="D715" s="4">
        <f t="shared" ca="1" si="523"/>
        <v>715</v>
      </c>
      <c r="E715" s="58">
        <f>(0.5*(COS(B715*2*PI())+1)*('key variables'!$B$4-'key variables'!$B$6)+'key variables'!$B$6)/'key variables'!$B$4</f>
        <v>1</v>
      </c>
      <c r="F715" s="10">
        <f t="shared" ca="1" si="536"/>
        <v>11689222.907461114</v>
      </c>
      <c r="G715" s="10">
        <f t="shared" ca="1" si="537"/>
        <v>13492492.798713122</v>
      </c>
      <c r="H715" s="10">
        <f t="shared" ca="1" si="538"/>
        <v>40309474.521088287</v>
      </c>
      <c r="I715" s="10">
        <f t="shared" ca="1" si="539"/>
        <v>17912154.249750931</v>
      </c>
      <c r="J715" s="10">
        <f t="shared" ca="1" si="524"/>
        <v>83403344.477013454</v>
      </c>
      <c r="K715" s="82">
        <f t="shared" ca="1" si="501"/>
        <v>2249832.832292099</v>
      </c>
      <c r="L715" s="82">
        <f t="shared" ca="1" si="502"/>
        <v>2596909.4377209195</v>
      </c>
      <c r="M715" s="82">
        <f t="shared" ca="1" si="503"/>
        <v>7778311.98309422</v>
      </c>
      <c r="N715" s="82">
        <f t="shared" ca="1" si="504"/>
        <v>3496312.733215793</v>
      </c>
      <c r="O715" s="82">
        <f t="shared" ca="1" si="525"/>
        <v>16121366.986323033</v>
      </c>
      <c r="P715" s="10">
        <f ca="1">IF(IF($A715&gt;='key variables'!$B$26,K715*SUMPRODUCT(Z715:AC715,'control variables'!$O$3:$R$3)/J715+F$65*'key variables'!$B$25/scenario!J$65,K715*SUMPRODUCT(Z715:AC715,'control variables'!$O$7:$R$7)/J715+F$65*'key variables'!$B$25/scenario!J$65)&lt;'key variables'!$B$28,0,IF($A715&gt;='key variables'!$B$26,K715*SUMPRODUCT(Z715:AC715,'control variables'!$O$3:$R$3)/J715+F$65*'key variables'!$B$25/scenario!J$65,K715*SUMPRODUCT(Z715:AC715,'control variables'!$O$7:$R$7)/J715+F$65*'key variables'!$B$25/scenario!J$65))</f>
        <v>1.3955783899820646E-32</v>
      </c>
      <c r="Q715" s="10">
        <f ca="1">IF(IF($A715&gt;='key variables'!$B$26,L715*SUMPRODUCT(Z715:AC715,'control variables'!$O$4:$R$4)/J715+G$65*'key variables'!$B$25/scenario!J$65,L715*SUMPRODUCT(Z715:AC715,'control variables'!$O$7:$R$7)/J715+G$65*'key variables'!$B$25/scenario!J$65)&lt;'key variables'!$B$28,0,IF($A715&gt;='key variables'!$B$26,L715*SUMPRODUCT(Z715:AC715,'control variables'!$O$4:$R$4)/J715+G$65*'key variables'!$B$25/scenario!J$65,L715*SUMPRODUCT(Z715:AC715,'control variables'!$O$7:$R$7)/J715+G$65*'key variables'!$B$25/scenario!J$65))</f>
        <v>1.6108711011793323E-32</v>
      </c>
      <c r="R715" s="10">
        <f ca="1">IF(IF($A715&gt;='key variables'!$B$26,M715*SUMPRODUCT(Z715:AC715,'control variables'!$O$5:$R$5)/J715+H$65*'key variables'!$B$25/scenario!J$65,M715*SUMPRODUCT(Z715:AC715,'control variables'!$O$7:$R$7)/J715+H$65*'key variables'!$B$25/scenario!J$65)&lt;'key variables'!$B$28,0,IF($A715&gt;='key variables'!$B$26,M715*SUMPRODUCT(Z715:AC715,'control variables'!$O$5:$R$5)/J715+H$65*'key variables'!$B$25/scenario!J$65,M715*SUMPRODUCT(Z715:AC715,'control variables'!$O$7:$R$7)/J715+H$65*'key variables'!$B$25/scenario!J$65))</f>
        <v>4.8249114149008376E-32</v>
      </c>
      <c r="S715" s="10">
        <f ca="1">IF(IF($A715&gt;='key variables'!$B$26,N715*SUMPRODUCT(Z715:AC715,'control variables'!$O$6:$R$6)/J715+I$65*'key variables'!$B$25/scenario!J$65,N715*SUMPRODUCT(Z715:AC715,'control variables'!$O$7:$R$7)/J715+I$65*'key variables'!$B$25/scenario!J$65)&lt;'key variables'!$B$28,0,IF($A715&gt;='key variables'!$B$26,N715*SUMPRODUCT(Z715:AC715,'control variables'!$O$6:$R$6)/J715+I$65*'key variables'!$B$25/scenario!J$65,N715*SUMPRODUCT(Z715:AC715,'control variables'!$O$7:$R$7)/J715+I$65*'key variables'!$B$25/scenario!J$65))</f>
        <v>2.1687737973509987E-32</v>
      </c>
      <c r="T715" s="10">
        <f t="shared" ca="1" si="546"/>
        <v>1.0000134703413232E-31</v>
      </c>
      <c r="U715" s="82">
        <f ca="1">SUMPRODUCT(P685:P714,'control variables'!AD$7:AD$36)</f>
        <v>2.9588843655836505E-32</v>
      </c>
      <c r="V715" s="82">
        <f ca="1">SUMPRODUCT(Q685:Q714,'control variables'!AE$7:AE$36)</f>
        <v>3.415344741982785E-32</v>
      </c>
      <c r="W715" s="82">
        <f ca="1">SUMPRODUCT(R685:R714,'control variables'!AF$7:AF$36)</f>
        <v>1.0229704797205733E-31</v>
      </c>
      <c r="X715" s="82">
        <f ca="1">SUMPRODUCT(S685:S714,'control variables'!AG$7:AG$36)</f>
        <v>4.5982016685940689E-32</v>
      </c>
      <c r="Y715" s="82">
        <f t="shared" ca="1" si="540"/>
        <v>2.1202135573366239E-31</v>
      </c>
      <c r="Z715" s="10">
        <f ca="1">IF($A715&gt;='key variables'!$B$26,SUMPRODUCT(P685:P714,'control variables'!V$7:V$36)*$E715,SUMPRODUCT(P685:P714,'control variables'!Z$7:Z$36)*$E715)</f>
        <v>7.2199773941687054E-32</v>
      </c>
      <c r="AA715" s="10">
        <f ca="1">IF($A715&gt;='key variables'!$B$26,SUMPRODUCT(Q685:Q714,'control variables'!W$7:W$36)*$E715,SUMPRODUCT(Q685:Q714,'control variables'!AA$7:AA$36)*$E715)</f>
        <v>8.3337869222694827E-32</v>
      </c>
      <c r="AB715" s="10">
        <f ca="1">IF($A715&gt;='key variables'!$B$26,SUMPRODUCT(R685:R714,'control variables'!X$7:X$36)*$E715,SUMPRODUCT(R685:R714,'control variables'!AB$7:AB$36)*$E715)</f>
        <v>2.4961515307569567E-31</v>
      </c>
      <c r="AC715" s="10">
        <f ca="1">IF($A715&gt;='key variables'!$B$26,SUMPRODUCT(S685:S714,'control variables'!Y$7:Y$36)*$E715,SUMPRODUCT(S685:S714,'control variables'!AC$7:AC$36)*$E715)</f>
        <v>1.1220077569516441E-31</v>
      </c>
      <c r="AD715" s="10">
        <f t="shared" ca="1" si="541"/>
        <v>5.1735357193524192E-31</v>
      </c>
      <c r="AE715" s="82">
        <f ca="1">SUMPRODUCT(P685:P714,'control variables'!AL$7:AL$36)</f>
        <v>9.830364670886713E-32</v>
      </c>
      <c r="AF715" s="82">
        <f ca="1">SUMPRODUCT(Q685:Q714,'control variables'!AM$7:AM$36)</f>
        <v>1.1317203993686522E-31</v>
      </c>
      <c r="AG715" s="82">
        <f ca="1">SUMPRODUCT(R685:R714,'control variables'!AN$7:AN$36)</f>
        <v>3.2268322876743131E-31</v>
      </c>
      <c r="AH715" s="82">
        <f ca="1">SUMPRODUCT(S685:S714,'control variables'!AO$7:AO$36)</f>
        <v>1.397186372862645E-31</v>
      </c>
      <c r="AI715" s="82">
        <f t="shared" ca="1" si="505"/>
        <v>6.7387755269942809E-31</v>
      </c>
      <c r="AJ715" s="10">
        <f ca="1">SUMPRODUCT(P685:P714,'control variables'!AP$7:AP$36)</f>
        <v>9.3929516777229217E-35</v>
      </c>
      <c r="AK715" s="10">
        <f ca="1">SUMPRODUCT(Q685:Q714,'control variables'!AQ$7:AQ$36)</f>
        <v>2.7104952543389978E-34</v>
      </c>
      <c r="AL715" s="10">
        <f ca="1">SUMPRODUCT(R685:R714,'control variables'!AR$7:AR$36)</f>
        <v>9.7422316284303629E-33</v>
      </c>
      <c r="AM715" s="10">
        <f ca="1">SUMPRODUCT(S685:S714,'control variables'!AS$7:AS$36)</f>
        <v>7.2984748204260256E-33</v>
      </c>
      <c r="AN715" s="10">
        <f t="shared" ca="1" si="526"/>
        <v>1.7405685491067519E-32</v>
      </c>
      <c r="AO715" s="82">
        <f ca="1">SUMPRODUCT(P685:P714,'control variables'!AX$7:AX$36)</f>
        <v>1.277298085205538E-34</v>
      </c>
      <c r="AP715" s="82">
        <f ca="1">SUMPRODUCT(Q685:Q714,'control variables'!AY$7:AY$36)</f>
        <v>2.9486879244035021E-34</v>
      </c>
      <c r="AQ715" s="82">
        <f ca="1">SUMPRODUCT(R685:R714,'control variables'!AZ$7:AZ$36)</f>
        <v>2.6495896564943451E-33</v>
      </c>
      <c r="AR715" s="82">
        <f ca="1">SUMPRODUCT(S685:S714,'control variables'!BA$7:BA$36)</f>
        <v>1.984962391568685E-33</v>
      </c>
      <c r="AS715" s="82">
        <f t="shared" ca="1" si="527"/>
        <v>5.0571506490239341E-33</v>
      </c>
      <c r="AT715" s="10">
        <f ca="1">SUMPRODUCT(P685:P714,'control variables'!AT$7:AT$36)</f>
        <v>-1.1272654040796899E-34</v>
      </c>
      <c r="AU715" s="10">
        <f ca="1">SUMPRODUCT(Q685:Q714,'control variables'!AU$7:AU$36)</f>
        <v>1.2228349729165337E-34</v>
      </c>
      <c r="AV715" s="10">
        <f ca="1">SUMPRODUCT(R685:R714,'control variables'!AV$7:AV$36)</f>
        <v>5.2656253869239518E-32</v>
      </c>
      <c r="AW715" s="10">
        <f ca="1">SUMPRODUCT(S685:S714,'control variables'!AW$7:AW$36)</f>
        <v>3.9447875770176489E-32</v>
      </c>
      <c r="AX715" s="10">
        <f t="shared" ca="1" si="506"/>
        <v>9.2113686596299694E-32</v>
      </c>
      <c r="AY715" s="82">
        <f ca="1">SUMPRODUCT(P685:P714,'control variables'!BB$7:BB$36)</f>
        <v>4.0857332960566495E-34</v>
      </c>
      <c r="AZ715" s="82">
        <f ca="1">SUMPRODUCT(Q685:Q714,'control variables'!BC$7:BC$36)</f>
        <v>1.0418612618971588E-33</v>
      </c>
      <c r="BA715" s="82">
        <f ca="1">SUMPRODUCT(R685:R714,'control variables'!BD$7:BD$36)</f>
        <v>7.2933490806746633E-33</v>
      </c>
      <c r="BB715" s="82">
        <f ca="1">SUMPRODUCT(S685:S714,'control variables'!BE$7:BE$36)</f>
        <v>1.0364369680291309E-33</v>
      </c>
      <c r="BC715" s="82">
        <f t="shared" ca="1" si="528"/>
        <v>9.7802206402066182E-33</v>
      </c>
      <c r="BD715" s="10">
        <f ca="1">SUMPRODUCT(P685:P714,'control variables'!BF$7:BF$36)</f>
        <v>8.5469981808944383E-35</v>
      </c>
      <c r="BE715" s="10">
        <f ca="1">SUMPRODUCT(Q685:Q714,'control variables'!BG$7:BG$36)</f>
        <v>9.8655241943178225E-35</v>
      </c>
      <c r="BF715" s="10">
        <f ca="1">SUMPRODUCT(R685:R714,'control variables'!BH$7:BH$36)</f>
        <v>2.954940358933492E-33</v>
      </c>
      <c r="BG715" s="10">
        <f ca="1">SUMPRODUCT(S685:S714,'control variables'!BI$7:BI$36)</f>
        <v>6.641155320902013E-33</v>
      </c>
      <c r="BH715" s="10">
        <f t="shared" ca="1" si="529"/>
        <v>9.7802209035876272E-33</v>
      </c>
      <c r="BI715" s="82">
        <f t="shared" ca="1" si="507"/>
        <v>9.8599493498064823E-32</v>
      </c>
      <c r="BJ715" s="82">
        <f t="shared" ca="1" si="508"/>
        <v>1.1433618469605403E-31</v>
      </c>
      <c r="BK715" s="82">
        <f t="shared" ca="1" si="509"/>
        <v>3.826328317173455E-31</v>
      </c>
      <c r="BL715" s="82">
        <f t="shared" ca="1" si="510"/>
        <v>1.8020295002447012E-31</v>
      </c>
      <c r="BM715" s="82">
        <f t="shared" ca="1" si="500"/>
        <v>7.7577145993593441E-31</v>
      </c>
      <c r="BN715" s="10">
        <f ca="1">BN714+BI715-INDIRECT(ADDRESS(MAX($D715-'key variables'!$B$9*30,34),scenario!BI$4),TRUE)</f>
        <v>9439390.0751690175</v>
      </c>
      <c r="BO715" s="10">
        <f ca="1">BO714+BJ715-INDIRECT(ADDRESS(MAX($D715-'key variables'!$B$9*30,34),scenario!BJ$4),TRUE)</f>
        <v>10895583.360992203</v>
      </c>
      <c r="BP715" s="10">
        <f ca="1">BP714+BK715-INDIRECT(ADDRESS(MAX($D715-'key variables'!$B$9*30,34),scenario!BK$4),TRUE)</f>
        <v>32531162.537994072</v>
      </c>
      <c r="BQ715" s="10">
        <f ca="1">BQ714+BL715-INDIRECT(ADDRESS(MAX($D715-'key variables'!$B$9*30,34),scenario!BL$4),TRUE)</f>
        <v>14415841.516535141</v>
      </c>
      <c r="BR715" s="10">
        <f t="shared" ca="1" si="530"/>
        <v>67281977.490690395</v>
      </c>
      <c r="BS715" s="82">
        <f t="shared" ca="1" si="511"/>
        <v>-2.3433848477536824E-9</v>
      </c>
      <c r="BT715" s="82">
        <f t="shared" ca="1" si="512"/>
        <v>-3.4288309057018498E-10</v>
      </c>
      <c r="BU715" s="82">
        <f t="shared" ca="1" si="513"/>
        <v>-4.2578247660364599E-9</v>
      </c>
      <c r="BV715" s="82">
        <f t="shared" ca="1" si="514"/>
        <v>-2.9943922343414556E-9</v>
      </c>
      <c r="BW715" s="82">
        <f t="shared" ca="1" si="531"/>
        <v>-9.9384849387017825E-9</v>
      </c>
      <c r="BX715" s="10">
        <f t="shared" ca="1" si="515"/>
        <v>-1.8625994260191893E-12</v>
      </c>
      <c r="BY715" s="10">
        <f t="shared" ca="1" si="516"/>
        <v>2.8902850229962428E-12</v>
      </c>
      <c r="BZ715" s="10">
        <f t="shared" ca="1" si="517"/>
        <v>-3.5034723983035463E-11</v>
      </c>
      <c r="CA715" s="10">
        <f t="shared" ca="1" si="518"/>
        <v>-2.0257049910634696E-11</v>
      </c>
      <c r="CB715" s="10">
        <v>0</v>
      </c>
      <c r="CC715" s="82">
        <f t="shared" ca="1" si="519"/>
        <v>3.9725652202851362E-13</v>
      </c>
      <c r="CD715" s="82">
        <f t="shared" ca="1" si="520"/>
        <v>3.4270724516460853E-13</v>
      </c>
      <c r="CE715" s="82">
        <f t="shared" ca="1" si="521"/>
        <v>1.8915613015532971E-10</v>
      </c>
      <c r="CF715" s="82">
        <f t="shared" ca="1" si="522"/>
        <v>3.7028113764059381E-11</v>
      </c>
      <c r="CG715" s="82">
        <f t="shared" ca="1" si="532"/>
        <v>2.269242076865822E-10</v>
      </c>
      <c r="CH715" s="13" t="str">
        <f t="shared" ca="1" si="533"/>
        <v/>
      </c>
      <c r="CI715" s="81">
        <f t="shared" ca="1" si="542"/>
        <v>0.1131775965863165</v>
      </c>
      <c r="CJ715" s="81">
        <f t="shared" ca="1" si="543"/>
        <v>0.13063724757458739</v>
      </c>
      <c r="CK715" s="81">
        <f t="shared" ca="1" si="544"/>
        <v>0.39004625943939081</v>
      </c>
      <c r="CL715" s="81">
        <f t="shared" ca="1" si="545"/>
        <v>0.17284488538116416</v>
      </c>
      <c r="CM715" s="89">
        <f t="shared" ca="1" si="534"/>
        <v>0.80670598898145884</v>
      </c>
    </row>
    <row r="716" spans="1:91" x14ac:dyDescent="0.3">
      <c r="A716">
        <v>651</v>
      </c>
      <c r="B716" s="3">
        <f t="shared" si="547"/>
        <v>1.9972222222222222</v>
      </c>
      <c r="C716" s="3">
        <f t="shared" si="535"/>
        <v>21.7</v>
      </c>
      <c r="D716" s="4">
        <f t="shared" ca="1" si="523"/>
        <v>716</v>
      </c>
      <c r="E716" s="58">
        <f>(0.5*(COS(B716*2*PI())+1)*('key variables'!$B$4-'key variables'!$B$6)+'key variables'!$B$6)/'key variables'!$B$4</f>
        <v>1</v>
      </c>
      <c r="F716" s="10">
        <f t="shared" ca="1" si="536"/>
        <v>11689222.907461114</v>
      </c>
      <c r="G716" s="10">
        <f t="shared" ca="1" si="537"/>
        <v>13492492.798713122</v>
      </c>
      <c r="H716" s="10">
        <f t="shared" ca="1" si="538"/>
        <v>40309474.521088287</v>
      </c>
      <c r="I716" s="10">
        <f t="shared" ca="1" si="539"/>
        <v>17912154.249750931</v>
      </c>
      <c r="J716" s="10">
        <f t="shared" ca="1" si="524"/>
        <v>83403344.477013454</v>
      </c>
      <c r="K716" s="82">
        <f t="shared" ca="1" si="501"/>
        <v>2249832.832292099</v>
      </c>
      <c r="L716" s="82">
        <f t="shared" ca="1" si="502"/>
        <v>2596909.4377209195</v>
      </c>
      <c r="M716" s="82">
        <f t="shared" ca="1" si="503"/>
        <v>7778311.98309422</v>
      </c>
      <c r="N716" s="82">
        <f t="shared" ca="1" si="504"/>
        <v>3496312.733215793</v>
      </c>
      <c r="O716" s="82">
        <f t="shared" ca="1" si="525"/>
        <v>16121366.986323033</v>
      </c>
      <c r="P716" s="10">
        <f ca="1">IF(IF($A716&gt;='key variables'!$B$26,K716*SUMPRODUCT(Z716:AC716,'control variables'!$O$3:$R$3)/J716+F$65*'key variables'!$B$25/scenario!J$65,K716*SUMPRODUCT(Z716:AC716,'control variables'!$O$7:$R$7)/J716+F$65*'key variables'!$B$25/scenario!J$65)&lt;'key variables'!$B$28,0,IF($A716&gt;='key variables'!$B$26,K716*SUMPRODUCT(Z716:AC716,'control variables'!$O$3:$R$3)/J716+F$65*'key variables'!$B$25/scenario!J$65,K716*SUMPRODUCT(Z716:AC716,'control variables'!$O$7:$R$7)/J716+F$65*'key variables'!$B$25/scenario!J$65))</f>
        <v>1.2008243463354611E-32</v>
      </c>
      <c r="Q716" s="10">
        <f ca="1">IF(IF($A716&gt;='key variables'!$B$26,L716*SUMPRODUCT(Z716:AC716,'control variables'!$O$4:$R$4)/J716+G$65*'key variables'!$B$25/scenario!J$65,L716*SUMPRODUCT(Z716:AC716,'control variables'!$O$7:$R$7)/J716+G$65*'key variables'!$B$25/scenario!J$65)&lt;'key variables'!$B$28,0,IF($A716&gt;='key variables'!$B$26,L716*SUMPRODUCT(Z716:AC716,'control variables'!$O$4:$R$4)/J716+G$65*'key variables'!$B$25/scenario!J$65,L716*SUMPRODUCT(Z716:AC716,'control variables'!$O$7:$R$7)/J716+G$65*'key variables'!$B$25/scenario!J$65))</f>
        <v>1.3860727931801924E-32</v>
      </c>
      <c r="R716" s="10">
        <f ca="1">IF(IF($A716&gt;='key variables'!$B$26,M716*SUMPRODUCT(Z716:AC716,'control variables'!$O$5:$R$5)/J716+H$65*'key variables'!$B$25/scenario!J$65,M716*SUMPRODUCT(Z716:AC716,'control variables'!$O$7:$R$7)/J716+H$65*'key variables'!$B$25/scenario!J$65)&lt;'key variables'!$B$28,0,IF($A716&gt;='key variables'!$B$26,M716*SUMPRODUCT(Z716:AC716,'control variables'!$O$5:$R$5)/J716+H$65*'key variables'!$B$25/scenario!J$65,M716*SUMPRODUCT(Z716:AC716,'control variables'!$O$7:$R$7)/J716+H$65*'key variables'!$B$25/scenario!J$65))</f>
        <v>4.1515912954192885E-32</v>
      </c>
      <c r="S716" s="10">
        <f ca="1">IF(IF($A716&gt;='key variables'!$B$26,N716*SUMPRODUCT(Z716:AC716,'control variables'!$O$6:$R$6)/J716+I$65*'key variables'!$B$25/scenario!J$65,N716*SUMPRODUCT(Z716:AC716,'control variables'!$O$7:$R$7)/J716+I$65*'key variables'!$B$25/scenario!J$65)&lt;'key variables'!$B$28,0,IF($A716&gt;='key variables'!$B$26,N716*SUMPRODUCT(Z716:AC716,'control variables'!$O$6:$R$6)/J716+I$65*'key variables'!$B$25/scenario!J$65,N716*SUMPRODUCT(Z716:AC716,'control variables'!$O$7:$R$7)/J716+I$65*'key variables'!$B$25/scenario!J$65))</f>
        <v>1.866119736625442E-32</v>
      </c>
      <c r="T716" s="10">
        <f t="shared" ca="1" si="546"/>
        <v>8.604608171560384E-32</v>
      </c>
      <c r="U716" s="82">
        <f ca="1">SUMPRODUCT(P686:P715,'control variables'!AD$7:AD$36)</f>
        <v>2.5459697639986148E-32</v>
      </c>
      <c r="V716" s="82">
        <f ca="1">SUMPRODUCT(Q686:Q715,'control variables'!AE$7:AE$36)</f>
        <v>2.9387307418499368E-32</v>
      </c>
      <c r="W716" s="82">
        <f ca="1">SUMPRODUCT(R686:R715,'control variables'!AF$7:AF$36)</f>
        <v>8.8021415812172182E-32</v>
      </c>
      <c r="X716" s="82">
        <f ca="1">SUMPRODUCT(S686:S715,'control variables'!AG$7:AG$36)</f>
        <v>3.9565190695443937E-32</v>
      </c>
      <c r="Y716" s="82">
        <f t="shared" ca="1" si="540"/>
        <v>1.8243361156610164E-31</v>
      </c>
      <c r="Z716" s="10">
        <f ca="1">IF($A716&gt;='key variables'!$B$26,SUMPRODUCT(P686:P715,'control variables'!V$7:V$36)*$E716,SUMPRODUCT(P686:P715,'control variables'!Z$7:Z$36)*$E716)</f>
        <v>6.2124239649632762E-32</v>
      </c>
      <c r="AA716" s="10">
        <f ca="1">IF($A716&gt;='key variables'!$B$26,SUMPRODUCT(Q686:Q715,'control variables'!W$7:W$36)*$E716,SUMPRODUCT(Q686:Q715,'control variables'!AA$7:AA$36)*$E716)</f>
        <v>7.1708005120098462E-32</v>
      </c>
      <c r="AB716" s="10">
        <f ca="1">IF($A716&gt;='key variables'!$B$26,SUMPRODUCT(R686:R715,'control variables'!X$7:X$36)*$E716,SUMPRODUCT(R686:R715,'control variables'!AB$7:AB$36)*$E716)</f>
        <v>2.1478116541443476E-31</v>
      </c>
      <c r="AC716" s="10">
        <f ca="1">IF($A716&gt;='key variables'!$B$26,SUMPRODUCT(S686:S715,'control variables'!Y$7:Y$36)*$E716,SUMPRODUCT(S686:S715,'control variables'!AC$7:AC$36)*$E716)</f>
        <v>9.6543070672088182E-32</v>
      </c>
      <c r="AD716" s="10">
        <f t="shared" ca="1" si="541"/>
        <v>4.4515648085625413E-31</v>
      </c>
      <c r="AE716" s="82">
        <f ca="1">SUMPRODUCT(P686:P715,'control variables'!AL$7:AL$36)</f>
        <v>8.4585296783711679E-32</v>
      </c>
      <c r="AF716" s="82">
        <f ca="1">SUMPRODUCT(Q686:Q715,'control variables'!AM$7:AM$36)</f>
        <v>9.7378794237694813E-32</v>
      </c>
      <c r="AG716" s="82">
        <f ca="1">SUMPRODUCT(R686:R715,'control variables'!AN$7:AN$36)</f>
        <v>2.7765253463336202E-31</v>
      </c>
      <c r="AH716" s="82">
        <f ca="1">SUMPRODUCT(S686:S715,'control variables'!AO$7:AO$36)</f>
        <v>1.2022079339614607E-31</v>
      </c>
      <c r="AI716" s="82">
        <f t="shared" ca="1" si="505"/>
        <v>5.7983741905091458E-31</v>
      </c>
      <c r="AJ716" s="10">
        <f ca="1">SUMPRODUCT(P686:P715,'control variables'!AP$7:AP$36)</f>
        <v>8.0821580066936691E-35</v>
      </c>
      <c r="AK716" s="10">
        <f ca="1">SUMPRODUCT(Q686:Q715,'control variables'!AQ$7:AQ$36)</f>
        <v>2.3322435453294937E-34</v>
      </c>
      <c r="AL716" s="10">
        <f ca="1">SUMPRODUCT(R686:R715,'control variables'!AR$7:AR$36)</f>
        <v>8.3826956701507051E-33</v>
      </c>
      <c r="AM716" s="10">
        <f ca="1">SUMPRODUCT(S686:S715,'control variables'!AS$7:AS$36)</f>
        <v>6.2799670146773613E-33</v>
      </c>
      <c r="AN716" s="10">
        <f t="shared" ca="1" si="526"/>
        <v>1.4976708619427953E-32</v>
      </c>
      <c r="AO716" s="82">
        <f ca="1">SUMPRODUCT(P686:P715,'control variables'!AX$7:AX$36)</f>
        <v>1.099050149567154E-34</v>
      </c>
      <c r="AP716" s="82">
        <f ca="1">SUMPRODUCT(Q686:Q715,'control variables'!AY$7:AY$36)</f>
        <v>2.537196244070968E-34</v>
      </c>
      <c r="AQ716" s="82">
        <f ca="1">SUMPRODUCT(R686:R715,'control variables'!AZ$7:AZ$36)</f>
        <v>2.2798373707677651E-33</v>
      </c>
      <c r="AR716" s="82">
        <f ca="1">SUMPRODUCT(S686:S715,'control variables'!BA$7:BA$36)</f>
        <v>1.7079593546777209E-33</v>
      </c>
      <c r="AS716" s="82">
        <f t="shared" ca="1" si="527"/>
        <v>4.3514213648092985E-33</v>
      </c>
      <c r="AT716" s="10">
        <f ca="1">SUMPRODUCT(P686:P715,'control variables'!AT$7:AT$36)</f>
        <v>-9.6995464512600396E-35</v>
      </c>
      <c r="AU716" s="10">
        <f ca="1">SUMPRODUCT(Q686:Q715,'control variables'!AU$7:AU$36)</f>
        <v>1.0521874067192379E-34</v>
      </c>
      <c r="AV716" s="10">
        <f ca="1">SUMPRODUCT(R686:R715,'control variables'!AV$7:AV$36)</f>
        <v>4.5308032918033555E-32</v>
      </c>
      <c r="AW716" s="10">
        <f ca="1">SUMPRODUCT(S686:S715,'control variables'!AW$7:AW$36)</f>
        <v>3.3942894197905601E-32</v>
      </c>
      <c r="AX716" s="10">
        <f t="shared" ca="1" si="506"/>
        <v>7.9259150392098471E-32</v>
      </c>
      <c r="AY716" s="82">
        <f ca="1">SUMPRODUCT(P686:P715,'control variables'!BB$7:BB$36)</f>
        <v>3.5155660547318366E-34</v>
      </c>
      <c r="AZ716" s="82">
        <f ca="1">SUMPRODUCT(Q686:Q715,'control variables'!BC$7:BC$36)</f>
        <v>8.9646871703564632E-34</v>
      </c>
      <c r="BA716" s="82">
        <f ca="1">SUMPRODUCT(R686:R715,'control variables'!BD$7:BD$36)</f>
        <v>6.2755565758724908E-33</v>
      </c>
      <c r="BB716" s="82">
        <f ca="1">SUMPRODUCT(S686:S715,'control variables'!BE$7:BE$36)</f>
        <v>8.9180138757198947E-34</v>
      </c>
      <c r="BC716" s="82">
        <f t="shared" ca="1" si="528"/>
        <v>8.415383285953311E-33</v>
      </c>
      <c r="BD716" s="10">
        <f ca="1">SUMPRODUCT(P686:P715,'control variables'!BF$7:BF$36)</f>
        <v>7.3542579745985034E-35</v>
      </c>
      <c r="BE716" s="10">
        <f ca="1">SUMPRODUCT(Q686:Q715,'control variables'!BG$7:BG$36)</f>
        <v>8.4887826631154884E-35</v>
      </c>
      <c r="BF716" s="10">
        <f ca="1">SUMPRODUCT(R686:R715,'control variables'!BH$7:BH$36)</f>
        <v>2.5425761465267354E-33</v>
      </c>
      <c r="BG716" s="10">
        <f ca="1">SUMPRODUCT(S686:S715,'control variables'!BI$7:BI$36)</f>
        <v>5.7143769596754205E-33</v>
      </c>
      <c r="BH716" s="10">
        <f t="shared" ca="1" si="529"/>
        <v>8.4153835125792959E-33</v>
      </c>
      <c r="BI716" s="82">
        <f t="shared" ca="1" si="507"/>
        <v>8.4839857924672266E-32</v>
      </c>
      <c r="BJ716" s="82">
        <f t="shared" ca="1" si="508"/>
        <v>9.8380481695402392E-32</v>
      </c>
      <c r="BK716" s="82">
        <f t="shared" ca="1" si="509"/>
        <v>3.2923612412726808E-31</v>
      </c>
      <c r="BL716" s="82">
        <f t="shared" ca="1" si="510"/>
        <v>1.5505548898162366E-31</v>
      </c>
      <c r="BM716" s="82">
        <f t="shared" ca="1" si="500"/>
        <v>6.6751195272896636E-31</v>
      </c>
      <c r="BN716" s="10">
        <f ca="1">BN715+BI716-INDIRECT(ADDRESS(MAX($D716-'key variables'!$B$9*30,34),scenario!BI$4),TRUE)</f>
        <v>9439390.0751690175</v>
      </c>
      <c r="BO716" s="10">
        <f ca="1">BO715+BJ716-INDIRECT(ADDRESS(MAX($D716-'key variables'!$B$9*30,34),scenario!BJ$4),TRUE)</f>
        <v>10895583.360992203</v>
      </c>
      <c r="BP716" s="10">
        <f ca="1">BP715+BK716-INDIRECT(ADDRESS(MAX($D716-'key variables'!$B$9*30,34),scenario!BK$4),TRUE)</f>
        <v>32531162.537994072</v>
      </c>
      <c r="BQ716" s="10">
        <f ca="1">BQ715+BL716-INDIRECT(ADDRESS(MAX($D716-'key variables'!$B$9*30,34),scenario!BL$4),TRUE)</f>
        <v>14415841.516535141</v>
      </c>
      <c r="BR716" s="10">
        <f t="shared" ca="1" si="530"/>
        <v>67281977.490690395</v>
      </c>
      <c r="BS716" s="82">
        <f t="shared" ca="1" si="511"/>
        <v>-2.3433848477536824E-9</v>
      </c>
      <c r="BT716" s="82">
        <f t="shared" ca="1" si="512"/>
        <v>-3.4288309057018498E-10</v>
      </c>
      <c r="BU716" s="82">
        <f t="shared" ca="1" si="513"/>
        <v>-4.2578247660364599E-9</v>
      </c>
      <c r="BV716" s="82">
        <f t="shared" ca="1" si="514"/>
        <v>-2.9943922343414556E-9</v>
      </c>
      <c r="BW716" s="82">
        <f t="shared" ca="1" si="531"/>
        <v>-9.9384849387017825E-9</v>
      </c>
      <c r="BX716" s="10">
        <f t="shared" ca="1" si="515"/>
        <v>-1.8625994260191893E-12</v>
      </c>
      <c r="BY716" s="10">
        <f t="shared" ca="1" si="516"/>
        <v>2.8902850229962428E-12</v>
      </c>
      <c r="BZ716" s="10">
        <f t="shared" ca="1" si="517"/>
        <v>-3.5034723983035463E-11</v>
      </c>
      <c r="CA716" s="10">
        <f t="shared" ca="1" si="518"/>
        <v>-2.0257049910634696E-11</v>
      </c>
      <c r="CB716" s="10">
        <v>0</v>
      </c>
      <c r="CC716" s="82">
        <f t="shared" ca="1" si="519"/>
        <v>3.9725652202851362E-13</v>
      </c>
      <c r="CD716" s="82">
        <f t="shared" ca="1" si="520"/>
        <v>3.4270724516460853E-13</v>
      </c>
      <c r="CE716" s="82">
        <f t="shared" ca="1" si="521"/>
        <v>1.8915613015532971E-10</v>
      </c>
      <c r="CF716" s="82">
        <f t="shared" ca="1" si="522"/>
        <v>3.7028113764059381E-11</v>
      </c>
      <c r="CG716" s="82">
        <f t="shared" ca="1" si="532"/>
        <v>2.269242076865822E-10</v>
      </c>
      <c r="CH716" s="13" t="str">
        <f t="shared" ca="1" si="533"/>
        <v/>
      </c>
      <c r="CI716" s="81">
        <f t="shared" ca="1" si="542"/>
        <v>0.1131775965863165</v>
      </c>
      <c r="CJ716" s="81">
        <f t="shared" ca="1" si="543"/>
        <v>0.13063724757458739</v>
      </c>
      <c r="CK716" s="81">
        <f t="shared" ca="1" si="544"/>
        <v>0.39004625943939081</v>
      </c>
      <c r="CL716" s="81">
        <f t="shared" ca="1" si="545"/>
        <v>0.17284488538116416</v>
      </c>
      <c r="CM716" s="89">
        <f t="shared" ca="1" si="534"/>
        <v>0.80670598898145884</v>
      </c>
    </row>
    <row r="717" spans="1:91" x14ac:dyDescent="0.3">
      <c r="A717">
        <v>652</v>
      </c>
      <c r="B717" s="3">
        <f t="shared" si="547"/>
        <v>2</v>
      </c>
      <c r="C717" s="3">
        <f t="shared" si="535"/>
        <v>21.733333333333334</v>
      </c>
      <c r="D717" s="4">
        <f t="shared" ca="1" si="523"/>
        <v>717</v>
      </c>
      <c r="E717" s="58">
        <f>(0.5*(COS(B717*2*PI())+1)*('key variables'!$B$4-'key variables'!$B$6)+'key variables'!$B$6)/'key variables'!$B$4</f>
        <v>1</v>
      </c>
      <c r="F717" s="10">
        <f t="shared" ca="1" si="536"/>
        <v>11689222.907461114</v>
      </c>
      <c r="G717" s="10">
        <f t="shared" ca="1" si="537"/>
        <v>13492492.798713122</v>
      </c>
      <c r="H717" s="10">
        <f t="shared" ca="1" si="538"/>
        <v>40309474.521088287</v>
      </c>
      <c r="I717" s="10">
        <f t="shared" ca="1" si="539"/>
        <v>17912154.249750931</v>
      </c>
      <c r="J717" s="10">
        <f t="shared" ca="1" si="524"/>
        <v>83403344.477013454</v>
      </c>
      <c r="K717" s="82">
        <f t="shared" ca="1" si="501"/>
        <v>2249832.832292099</v>
      </c>
      <c r="L717" s="82">
        <f t="shared" ca="1" si="502"/>
        <v>2596909.4377209195</v>
      </c>
      <c r="M717" s="82">
        <f t="shared" ca="1" si="503"/>
        <v>7778311.98309422</v>
      </c>
      <c r="N717" s="82">
        <f t="shared" ca="1" si="504"/>
        <v>3496312.733215793</v>
      </c>
      <c r="O717" s="82">
        <f t="shared" ca="1" si="525"/>
        <v>16121366.986323033</v>
      </c>
      <c r="P717" s="10">
        <f ca="1">IF(IF($A717&gt;='key variables'!$B$26,K717*SUMPRODUCT(Z717:AC717,'control variables'!$O$3:$R$3)/J717+F$65*'key variables'!$B$25/scenario!J$65,K717*SUMPRODUCT(Z717:AC717,'control variables'!$O$7:$R$7)/J717+F$65*'key variables'!$B$25/scenario!J$65)&lt;'key variables'!$B$28,0,IF($A717&gt;='key variables'!$B$26,K717*SUMPRODUCT(Z717:AC717,'control variables'!$O$3:$R$3)/J717+F$65*'key variables'!$B$25/scenario!J$65,K717*SUMPRODUCT(Z717:AC717,'control variables'!$O$7:$R$7)/J717+F$65*'key variables'!$B$25/scenario!J$65))</f>
        <v>1.0332483801003248E-32</v>
      </c>
      <c r="Q717" s="10">
        <f ca="1">IF(IF($A717&gt;='key variables'!$B$26,L717*SUMPRODUCT(Z717:AC717,'control variables'!$O$4:$R$4)/J717+G$65*'key variables'!$B$25/scenario!J$65,L717*SUMPRODUCT(Z717:AC717,'control variables'!$O$7:$R$7)/J717+G$65*'key variables'!$B$25/scenario!J$65)&lt;'key variables'!$B$28,0,IF($A717&gt;='key variables'!$B$26,L717*SUMPRODUCT(Z717:AC717,'control variables'!$O$4:$R$4)/J717+G$65*'key variables'!$B$25/scenario!J$65,L717*SUMPRODUCT(Z717:AC717,'control variables'!$O$7:$R$7)/J717+G$65*'key variables'!$B$25/scenario!J$65))</f>
        <v>1.1926452629188118E-32</v>
      </c>
      <c r="R717" s="10">
        <f ca="1">IF(IF($A717&gt;='key variables'!$B$26,M717*SUMPRODUCT(Z717:AC717,'control variables'!$O$5:$R$5)/J717+H$65*'key variables'!$B$25/scenario!J$65,M717*SUMPRODUCT(Z717:AC717,'control variables'!$O$7:$R$7)/J717+H$65*'key variables'!$B$25/scenario!J$65)&lt;'key variables'!$B$28,0,IF($A717&gt;='key variables'!$B$26,M717*SUMPRODUCT(Z717:AC717,'control variables'!$O$5:$R$5)/J717+H$65*'key variables'!$B$25/scenario!J$65,M717*SUMPRODUCT(Z717:AC717,'control variables'!$O$7:$R$7)/J717+H$65*'key variables'!$B$25/scenario!J$65))</f>
        <v>3.5722335193495844E-32</v>
      </c>
      <c r="S717" s="10">
        <f ca="1">IF(IF($A717&gt;='key variables'!$B$26,N717*SUMPRODUCT(Z717:AC717,'control variables'!$O$6:$R$6)/J717+I$65*'key variables'!$B$25/scenario!J$65,N717*SUMPRODUCT(Z717:AC717,'control variables'!$O$7:$R$7)/J717+I$65*'key variables'!$B$25/scenario!J$65)&lt;'key variables'!$B$28,0,IF($A717&gt;='key variables'!$B$26,N717*SUMPRODUCT(Z717:AC717,'control variables'!$O$6:$R$6)/J717+I$65*'key variables'!$B$25/scenario!J$65,N717*SUMPRODUCT(Z717:AC717,'control variables'!$O$7:$R$7)/J717+I$65*'key variables'!$B$25/scenario!J$65))</f>
        <v>1.6057012841433783E-32</v>
      </c>
      <c r="T717" s="10">
        <f t="shared" ca="1" si="546"/>
        <v>7.4038284465120984E-32</v>
      </c>
      <c r="U717" s="82">
        <f ca="1">SUMPRODUCT(P687:P716,'control variables'!AD$7:AD$36)</f>
        <v>2.1906777144082711E-32</v>
      </c>
      <c r="V717" s="82">
        <f ca="1">SUMPRODUCT(Q687:Q716,'control variables'!AE$7:AE$36)</f>
        <v>2.5286285940435253E-32</v>
      </c>
      <c r="W717" s="82">
        <f ca="1">SUMPRODUCT(R687:R716,'control variables'!AF$7:AF$36)</f>
        <v>7.5737959160812063E-32</v>
      </c>
      <c r="X717" s="82">
        <f ca="1">SUMPRODUCT(S687:S716,'control variables'!AG$7:AG$36)</f>
        <v>3.4043837734621925E-32</v>
      </c>
      <c r="Y717" s="82">
        <f t="shared" ca="1" si="540"/>
        <v>1.5697485997995197E-31</v>
      </c>
      <c r="Z717" s="10">
        <f ca="1">IF($A717&gt;='key variables'!$B$26,SUMPRODUCT(P687:P716,'control variables'!V$7:V$36)*$E717,SUMPRODUCT(P687:P716,'control variables'!Z$7:Z$36)*$E717)</f>
        <v>5.3454753960339351E-32</v>
      </c>
      <c r="AA717" s="10">
        <f ca="1">IF($A717&gt;='key variables'!$B$26,SUMPRODUCT(Q687:Q716,'control variables'!W$7:W$36)*$E717,SUMPRODUCT(Q687:Q716,'control variables'!AA$7:AA$36)*$E717)</f>
        <v>6.1701097547425315E-32</v>
      </c>
      <c r="AB717" s="10">
        <f ca="1">IF($A717&gt;='key variables'!$B$26,SUMPRODUCT(R687:R716,'control variables'!X$7:X$36)*$E717,SUMPRODUCT(R687:R716,'control variables'!AB$7:AB$36)*$E717)</f>
        <v>1.8480828767151641E-31</v>
      </c>
      <c r="AC717" s="10">
        <f ca="1">IF($A717&gt;='key variables'!$B$26,SUMPRODUCT(S687:S716,'control variables'!Y$7:Y$36)*$E717,SUMPRODUCT(S687:S716,'control variables'!AC$7:AC$36)*$E717)</f>
        <v>8.3070410494474928E-32</v>
      </c>
      <c r="AD717" s="10">
        <f t="shared" ca="1" si="541"/>
        <v>3.8303454967375604E-31</v>
      </c>
      <c r="AE717" s="82">
        <f ca="1">SUMPRODUCT(P687:P716,'control variables'!AL$7:AL$36)</f>
        <v>7.2781353200229004E-32</v>
      </c>
      <c r="AF717" s="82">
        <f ca="1">SUMPRODUCT(Q687:Q716,'control variables'!AM$7:AM$36)</f>
        <v>8.3789508190161979E-32</v>
      </c>
      <c r="AG717" s="82">
        <f ca="1">SUMPRODUCT(R687:R716,'control variables'!AN$7:AN$36)</f>
        <v>2.3890590869193367E-31</v>
      </c>
      <c r="AH717" s="82">
        <f ca="1">SUMPRODUCT(S687:S716,'control variables'!AO$7:AO$36)</f>
        <v>1.0344388870030652E-31</v>
      </c>
      <c r="AI717" s="82">
        <f t="shared" ca="1" si="505"/>
        <v>4.989206587826312E-31</v>
      </c>
      <c r="AJ717" s="10">
        <f ca="1">SUMPRODUCT(P687:P716,'control variables'!AP$7:AP$36)</f>
        <v>6.9542866062096064E-35</v>
      </c>
      <c r="AK717" s="10">
        <f ca="1">SUMPRODUCT(Q687:Q716,'control variables'!AQ$7:AQ$36)</f>
        <v>2.0067771548478766E-34</v>
      </c>
      <c r="AL717" s="10">
        <f ca="1">SUMPRODUCT(R687:R716,'control variables'!AR$7:AR$36)</f>
        <v>7.2128840062987707E-33</v>
      </c>
      <c r="AM717" s="10">
        <f ca="1">SUMPRODUCT(S687:S716,'control variables'!AS$7:AS$36)</f>
        <v>5.4035927609233868E-33</v>
      </c>
      <c r="AN717" s="10">
        <f t="shared" ca="1" si="526"/>
        <v>1.2886697348769042E-32</v>
      </c>
      <c r="AO717" s="82">
        <f ca="1">SUMPRODUCT(P687:P716,'control variables'!AX$7:AX$36)</f>
        <v>9.4567685120205237E-35</v>
      </c>
      <c r="AP717" s="82">
        <f ca="1">SUMPRODUCT(Q687:Q716,'control variables'!AY$7:AY$36)</f>
        <v>2.1831285459718695E-34</v>
      </c>
      <c r="AQ717" s="82">
        <f ca="1">SUMPRODUCT(R687:R716,'control variables'!AZ$7:AZ$36)</f>
        <v>1.9616843024765821E-33</v>
      </c>
      <c r="AR717" s="82">
        <f ca="1">SUMPRODUCT(S687:S716,'control variables'!BA$7:BA$36)</f>
        <v>1.4696123058159193E-33</v>
      </c>
      <c r="AS717" s="82">
        <f t="shared" ca="1" si="527"/>
        <v>3.7441771480098936E-33</v>
      </c>
      <c r="AT717" s="10">
        <f ca="1">SUMPRODUCT(P687:P716,'control variables'!AT$7:AT$36)</f>
        <v>-8.345967242466735E-35</v>
      </c>
      <c r="AU717" s="10">
        <f ca="1">SUMPRODUCT(Q687:Q716,'control variables'!AU$7:AU$36)</f>
        <v>9.0535384036168023E-35</v>
      </c>
      <c r="AV717" s="10">
        <f ca="1">SUMPRODUCT(R687:R716,'control variables'!AV$7:AV$36)</f>
        <v>3.8985261883599682E-32</v>
      </c>
      <c r="AW717" s="10">
        <f ca="1">SUMPRODUCT(S687:S716,'control variables'!AW$7:AW$36)</f>
        <v>2.9206137061535848E-32</v>
      </c>
      <c r="AX717" s="10">
        <f t="shared" ca="1" si="506"/>
        <v>6.819847465674703E-32</v>
      </c>
      <c r="AY717" s="82">
        <f ca="1">SUMPRODUCT(P687:P716,'control variables'!BB$7:BB$36)</f>
        <v>3.0249660928948231E-34</v>
      </c>
      <c r="AZ717" s="82">
        <f ca="1">SUMPRODUCT(Q687:Q716,'control variables'!BC$7:BC$36)</f>
        <v>7.7136581425451445E-34</v>
      </c>
      <c r="BA717" s="82">
        <f ca="1">SUMPRODUCT(R687:R716,'control variables'!BD$7:BD$36)</f>
        <v>5.3997978022647197E-33</v>
      </c>
      <c r="BB717" s="82">
        <f ca="1">SUMPRODUCT(S687:S716,'control variables'!BE$7:BE$36)</f>
        <v>7.6734981422717085E-34</v>
      </c>
      <c r="BC717" s="82">
        <f t="shared" ca="1" si="528"/>
        <v>7.2410100400358872E-33</v>
      </c>
      <c r="BD717" s="10">
        <f ca="1">SUMPRODUCT(P687:P716,'control variables'!BF$7:BF$36)</f>
        <v>6.3279655865430061E-35</v>
      </c>
      <c r="BE717" s="10">
        <f ca="1">SUMPRODUCT(Q687:Q716,'control variables'!BG$7:BG$36)</f>
        <v>7.3041664773488328E-35</v>
      </c>
      <c r="BF717" s="10">
        <f ca="1">SUMPRODUCT(R687:R716,'control variables'!BH$7:BH$36)</f>
        <v>2.1877576788791784E-33</v>
      </c>
      <c r="BG717" s="10">
        <f ca="1">SUMPRODUCT(S687:S716,'control variables'!BI$7:BI$36)</f>
        <v>4.916931235517945E-33</v>
      </c>
      <c r="BH717" s="10">
        <f t="shared" ca="1" si="529"/>
        <v>7.2410102350360409E-33</v>
      </c>
      <c r="BI717" s="82">
        <f t="shared" ca="1" si="507"/>
        <v>7.3000390137093818E-32</v>
      </c>
      <c r="BJ717" s="82">
        <f t="shared" ca="1" si="508"/>
        <v>8.465140938845267E-32</v>
      </c>
      <c r="BK717" s="82">
        <f t="shared" ca="1" si="509"/>
        <v>2.832909683777981E-31</v>
      </c>
      <c r="BL717" s="82">
        <f t="shared" ca="1" si="510"/>
        <v>1.3341737557606953E-31</v>
      </c>
      <c r="BM717" s="82">
        <f t="shared" ca="1" si="500"/>
        <v>5.7436014347941412E-31</v>
      </c>
      <c r="BN717" s="10">
        <f ca="1">BN716+BI717-INDIRECT(ADDRESS(MAX($D717-'key variables'!$B$9*30,34),scenario!BI$4),TRUE)</f>
        <v>9439390.0751690175</v>
      </c>
      <c r="BO717" s="10">
        <f ca="1">BO716+BJ717-INDIRECT(ADDRESS(MAX($D717-'key variables'!$B$9*30,34),scenario!BJ$4),TRUE)</f>
        <v>10895583.360992203</v>
      </c>
      <c r="BP717" s="10">
        <f ca="1">BP716+BK717-INDIRECT(ADDRESS(MAX($D717-'key variables'!$B$9*30,34),scenario!BK$4),TRUE)</f>
        <v>32531162.537994072</v>
      </c>
      <c r="BQ717" s="10">
        <f ca="1">BQ716+BL717-INDIRECT(ADDRESS(MAX($D717-'key variables'!$B$9*30,34),scenario!BL$4),TRUE)</f>
        <v>14415841.516535141</v>
      </c>
      <c r="BR717" s="10">
        <f t="shared" ca="1" si="530"/>
        <v>67281977.490690395</v>
      </c>
      <c r="BS717" s="82">
        <f t="shared" ca="1" si="511"/>
        <v>-2.3433848477536824E-9</v>
      </c>
      <c r="BT717" s="82">
        <f t="shared" ca="1" si="512"/>
        <v>-3.4288309057018498E-10</v>
      </c>
      <c r="BU717" s="82">
        <f t="shared" ca="1" si="513"/>
        <v>-4.2578247660364599E-9</v>
      </c>
      <c r="BV717" s="82">
        <f t="shared" ca="1" si="514"/>
        <v>-2.9943922343414556E-9</v>
      </c>
      <c r="BW717" s="82">
        <f t="shared" ca="1" si="531"/>
        <v>-9.9384849387017825E-9</v>
      </c>
      <c r="BX717" s="10">
        <f t="shared" ca="1" si="515"/>
        <v>-1.8625994260191893E-12</v>
      </c>
      <c r="BY717" s="10">
        <f t="shared" ca="1" si="516"/>
        <v>2.8902850229962428E-12</v>
      </c>
      <c r="BZ717" s="10">
        <f t="shared" ca="1" si="517"/>
        <v>-3.5034723983035463E-11</v>
      </c>
      <c r="CA717" s="10">
        <f t="shared" ca="1" si="518"/>
        <v>-2.0257049910634696E-11</v>
      </c>
      <c r="CB717" s="10">
        <v>0</v>
      </c>
      <c r="CC717" s="82">
        <f t="shared" ca="1" si="519"/>
        <v>3.9725652202851362E-13</v>
      </c>
      <c r="CD717" s="82">
        <f t="shared" ca="1" si="520"/>
        <v>3.4270724516460853E-13</v>
      </c>
      <c r="CE717" s="82">
        <f t="shared" ca="1" si="521"/>
        <v>1.8915613015532971E-10</v>
      </c>
      <c r="CF717" s="82">
        <f t="shared" ca="1" si="522"/>
        <v>3.7028113764059381E-11</v>
      </c>
      <c r="CG717" s="82">
        <f t="shared" ca="1" si="532"/>
        <v>2.269242076865822E-10</v>
      </c>
      <c r="CH717" s="13" t="str">
        <f t="shared" ca="1" si="533"/>
        <v/>
      </c>
      <c r="CI717" s="81">
        <f t="shared" ca="1" si="542"/>
        <v>0.1131775965863165</v>
      </c>
      <c r="CJ717" s="81">
        <f t="shared" ca="1" si="543"/>
        <v>0.13063724757458739</v>
      </c>
      <c r="CK717" s="81">
        <f t="shared" ca="1" si="544"/>
        <v>0.39004625943939081</v>
      </c>
      <c r="CL717" s="81">
        <f t="shared" ca="1" si="545"/>
        <v>0.17284488538116416</v>
      </c>
      <c r="CM717" s="89">
        <f t="shared" ca="1" si="534"/>
        <v>0.80670598898145884</v>
      </c>
    </row>
    <row r="718" spans="1:91" x14ac:dyDescent="0.3">
      <c r="A718">
        <v>653</v>
      </c>
      <c r="B718" s="3">
        <f t="shared" si="547"/>
        <v>2.0027777777777778</v>
      </c>
      <c r="C718" s="3">
        <f t="shared" si="535"/>
        <v>21.766666666666666</v>
      </c>
      <c r="D718" s="4">
        <f t="shared" ca="1" si="523"/>
        <v>718</v>
      </c>
      <c r="E718" s="58">
        <f>(0.5*(COS(B718*2*PI())+1)*('key variables'!$B$4-'key variables'!$B$6)+'key variables'!$B$6)/'key variables'!$B$4</f>
        <v>1</v>
      </c>
      <c r="F718" s="10">
        <f t="shared" ca="1" si="536"/>
        <v>11689222.907461114</v>
      </c>
      <c r="G718" s="10">
        <f t="shared" ca="1" si="537"/>
        <v>13492492.798713122</v>
      </c>
      <c r="H718" s="10">
        <f t="shared" ca="1" si="538"/>
        <v>40309474.521088287</v>
      </c>
      <c r="I718" s="10">
        <f t="shared" ca="1" si="539"/>
        <v>17912154.249750931</v>
      </c>
      <c r="J718" s="10">
        <f t="shared" ca="1" si="524"/>
        <v>83403344.477013454</v>
      </c>
      <c r="K718" s="82">
        <f t="shared" ca="1" si="501"/>
        <v>2249832.832292099</v>
      </c>
      <c r="L718" s="82">
        <f t="shared" ca="1" si="502"/>
        <v>2596909.4377209195</v>
      </c>
      <c r="M718" s="82">
        <f t="shared" ca="1" si="503"/>
        <v>7778311.98309422</v>
      </c>
      <c r="N718" s="82">
        <f t="shared" ca="1" si="504"/>
        <v>3496312.733215793</v>
      </c>
      <c r="O718" s="82">
        <f t="shared" ca="1" si="525"/>
        <v>16121366.986323033</v>
      </c>
      <c r="P718" s="10">
        <f ca="1">IF(IF($A718&gt;='key variables'!$B$26,K718*SUMPRODUCT(Z718:AC718,'control variables'!$O$3:$R$3)/J718+F$65*'key variables'!$B$25/scenario!J$65,K718*SUMPRODUCT(Z718:AC718,'control variables'!$O$7:$R$7)/J718+F$65*'key variables'!$B$25/scenario!J$65)&lt;'key variables'!$B$28,0,IF($A718&gt;='key variables'!$B$26,K718*SUMPRODUCT(Z718:AC718,'control variables'!$O$3:$R$3)/J718+F$65*'key variables'!$B$25/scenario!J$65,K718*SUMPRODUCT(Z718:AC718,'control variables'!$O$7:$R$7)/J718+F$65*'key variables'!$B$25/scenario!J$65))</f>
        <v>8.8905776955466618E-33</v>
      </c>
      <c r="Q718" s="10">
        <f ca="1">IF(IF($A718&gt;='key variables'!$B$26,L718*SUMPRODUCT(Z718:AC718,'control variables'!$O$4:$R$4)/J718+G$65*'key variables'!$B$25/scenario!J$65,L718*SUMPRODUCT(Z718:AC718,'control variables'!$O$7:$R$7)/J718+G$65*'key variables'!$B$25/scenario!J$65)&lt;'key variables'!$B$28,0,IF($A718&gt;='key variables'!$B$26,L718*SUMPRODUCT(Z718:AC718,'control variables'!$O$4:$R$4)/J718+G$65*'key variables'!$B$25/scenario!J$65,L718*SUMPRODUCT(Z718:AC718,'control variables'!$O$7:$R$7)/J718+G$65*'key variables'!$B$25/scenario!J$65))</f>
        <v>1.0262106941000795E-32</v>
      </c>
      <c r="R718" s="10">
        <f ca="1">IF(IF($A718&gt;='key variables'!$B$26,M718*SUMPRODUCT(Z718:AC718,'control variables'!$O$5:$R$5)/J718+H$65*'key variables'!$B$25/scenario!J$65,M718*SUMPRODUCT(Z718:AC718,'control variables'!$O$7:$R$7)/J718+H$65*'key variables'!$B$25/scenario!J$65)&lt;'key variables'!$B$28,0,IF($A718&gt;='key variables'!$B$26,M718*SUMPRODUCT(Z718:AC718,'control variables'!$O$5:$R$5)/J718+H$65*'key variables'!$B$25/scenario!J$65,M718*SUMPRODUCT(Z718:AC718,'control variables'!$O$7:$R$7)/J718+H$65*'key variables'!$B$25/scenario!J$65))</f>
        <v>3.0737255689991852E-32</v>
      </c>
      <c r="S718" s="10">
        <f ca="1">IF(IF($A718&gt;='key variables'!$B$26,N718*SUMPRODUCT(Z718:AC718,'control variables'!$O$6:$R$6)/J718+I$65*'key variables'!$B$25/scenario!J$65,N718*SUMPRODUCT(Z718:AC718,'control variables'!$O$7:$R$7)/J718+I$65*'key variables'!$B$25/scenario!J$65)&lt;'key variables'!$B$28,0,IF($A718&gt;='key variables'!$B$26,N718*SUMPRODUCT(Z718:AC718,'control variables'!$O$6:$R$6)/J718+I$65*'key variables'!$B$25/scenario!J$65,N718*SUMPRODUCT(Z718:AC718,'control variables'!$O$7:$R$7)/J718+I$65*'key variables'!$B$25/scenario!J$65))</f>
        <v>1.3816244281098838E-32</v>
      </c>
      <c r="T718" s="10">
        <f t="shared" ca="1" si="546"/>
        <v>6.3706184607638149E-32</v>
      </c>
      <c r="U718" s="82">
        <f ca="1">SUMPRODUCT(P688:P717,'control variables'!AD$7:AD$36)</f>
        <v>1.8849669451171291E-32</v>
      </c>
      <c r="V718" s="82">
        <f ca="1">SUMPRODUCT(Q688:Q717,'control variables'!AE$7:AE$36)</f>
        <v>2.1757565181318801E-32</v>
      </c>
      <c r="W718" s="82">
        <f ca="1">SUMPRODUCT(R688:R717,'control variables'!AF$7:AF$36)</f>
        <v>6.5168668385036266E-32</v>
      </c>
      <c r="X718" s="82">
        <f ca="1">SUMPRODUCT(S688:S717,'control variables'!AG$7:AG$36)</f>
        <v>2.9292993849634816E-32</v>
      </c>
      <c r="Y718" s="82">
        <f t="shared" ca="1" si="540"/>
        <v>1.3506889686716117E-31</v>
      </c>
      <c r="Z718" s="10">
        <f ca="1">IF($A718&gt;='key variables'!$B$26,SUMPRODUCT(P688:P717,'control variables'!V$7:V$36)*$E718,SUMPRODUCT(P688:P717,'control variables'!Z$7:Z$36)*$E718)</f>
        <v>4.5995101703869431E-32</v>
      </c>
      <c r="AA718" s="10">
        <f ca="1">IF($A718&gt;='key variables'!$B$26,SUMPRODUCT(Q688:Q717,'control variables'!W$7:W$36)*$E718,SUMPRODUCT(Q688:Q717,'control variables'!AA$7:AA$36)*$E718)</f>
        <v>5.3090661665748301E-32</v>
      </c>
      <c r="AB718" s="10">
        <f ca="1">IF($A718&gt;='key variables'!$B$26,SUMPRODUCT(R688:R717,'control variables'!X$7:X$36)*$E718,SUMPRODUCT(R688:R717,'control variables'!AB$7:AB$36)*$E718)</f>
        <v>1.5901814819830838E-31</v>
      </c>
      <c r="AC718" s="10">
        <f ca="1">IF($A718&gt;='key variables'!$B$26,SUMPRODUCT(S688:S717,'control variables'!Y$7:Y$36)*$E718,SUMPRODUCT(S688:S717,'control variables'!AC$7:AC$36)*$E718)</f>
        <v>7.147787046425122E-32</v>
      </c>
      <c r="AD718" s="10">
        <f t="shared" ca="1" si="541"/>
        <v>3.2958178203217729E-31</v>
      </c>
      <c r="AE718" s="82">
        <f ca="1">SUMPRODUCT(P688:P717,'control variables'!AL$7:AL$36)</f>
        <v>6.2624659072858329E-32</v>
      </c>
      <c r="AF718" s="82">
        <f ca="1">SUMPRODUCT(Q688:Q717,'control variables'!AM$7:AM$36)</f>
        <v>7.2096617520363086E-32</v>
      </c>
      <c r="AG718" s="82">
        <f ca="1">SUMPRODUCT(R688:R717,'control variables'!AN$7:AN$36)</f>
        <v>2.0556640436683571E-31</v>
      </c>
      <c r="AH718" s="82">
        <f ca="1">SUMPRODUCT(S688:S717,'control variables'!AO$7:AO$36)</f>
        <v>8.9008214029840451E-32</v>
      </c>
      <c r="AI718" s="82">
        <f t="shared" ca="1" si="505"/>
        <v>4.2929589498989759E-31</v>
      </c>
      <c r="AJ718" s="10">
        <f ca="1">SUMPRODUCT(P688:P717,'control variables'!AP$7:AP$36)</f>
        <v>5.9838105319461301E-35</v>
      </c>
      <c r="AK718" s="10">
        <f ca="1">SUMPRODUCT(Q688:Q717,'control variables'!AQ$7:AQ$36)</f>
        <v>1.7267298508700086E-34</v>
      </c>
      <c r="AL718" s="10">
        <f ca="1">SUMPRODUCT(R688:R717,'control variables'!AR$7:AR$36)</f>
        <v>6.2063204648565361E-33</v>
      </c>
      <c r="AM718" s="10">
        <f ca="1">SUMPRODUCT(S688:S717,'control variables'!AS$7:AS$36)</f>
        <v>4.6495172120587547E-33</v>
      </c>
      <c r="AN718" s="10">
        <f t="shared" ca="1" si="526"/>
        <v>1.1088348767321752E-32</v>
      </c>
      <c r="AO718" s="82">
        <f ca="1">SUMPRODUCT(P688:P717,'control variables'!AX$7:AX$36)</f>
        <v>8.1370691524098179E-35</v>
      </c>
      <c r="AP718" s="82">
        <f ca="1">SUMPRODUCT(Q688:Q717,'control variables'!AY$7:AY$36)</f>
        <v>1.8784712689744696E-34</v>
      </c>
      <c r="AQ718" s="82">
        <f ca="1">SUMPRODUCT(R688:R717,'control variables'!AZ$7:AZ$36)</f>
        <v>1.6879297409214329E-33</v>
      </c>
      <c r="AR718" s="82">
        <f ca="1">SUMPRODUCT(S688:S717,'control variables'!BA$7:BA$36)</f>
        <v>1.2645267719577049E-33</v>
      </c>
      <c r="AS718" s="82">
        <f t="shared" ca="1" si="527"/>
        <v>3.221674331300683E-33</v>
      </c>
      <c r="AT718" s="10">
        <f ca="1">SUMPRODUCT(P688:P717,'control variables'!AT$7:AT$36)</f>
        <v>-7.1812810591034507E-35</v>
      </c>
      <c r="AU718" s="10">
        <f ca="1">SUMPRODUCT(Q688:Q717,'control variables'!AU$7:AU$36)</f>
        <v>7.7901101174874607E-35</v>
      </c>
      <c r="AV718" s="10">
        <f ca="1">SUMPRODUCT(R688:R717,'control variables'!AV$7:AV$36)</f>
        <v>3.3544838436980955E-32</v>
      </c>
      <c r="AW718" s="10">
        <f ca="1">SUMPRODUCT(S688:S717,'control variables'!AW$7:AW$36)</f>
        <v>2.5130398046901115E-32</v>
      </c>
      <c r="AX718" s="10">
        <f t="shared" ca="1" si="506"/>
        <v>5.8681324774465918E-32</v>
      </c>
      <c r="AY718" s="82">
        <f ca="1">SUMPRODUCT(P688:P717,'control variables'!BB$7:BB$36)</f>
        <v>2.6028297351566487E-34</v>
      </c>
      <c r="AZ718" s="82">
        <f ca="1">SUMPRODUCT(Q688:Q717,'control variables'!BC$7:BC$36)</f>
        <v>6.6372111830966521E-34</v>
      </c>
      <c r="BA718" s="82">
        <f ca="1">SUMPRODUCT(R688:R717,'control variables'!BD$7:BD$36)</f>
        <v>4.646251842815883E-33</v>
      </c>
      <c r="BB718" s="82">
        <f ca="1">SUMPRODUCT(S688:S717,'control variables'!BE$7:BE$36)</f>
        <v>6.6026555419206662E-34</v>
      </c>
      <c r="BC718" s="82">
        <f t="shared" ca="1" si="528"/>
        <v>6.2305214888332802E-33</v>
      </c>
      <c r="BD718" s="10">
        <f ca="1">SUMPRODUCT(P688:P717,'control variables'!BF$7:BF$36)</f>
        <v>5.4448930949636262E-35</v>
      </c>
      <c r="BE718" s="10">
        <f ca="1">SUMPRODUCT(Q688:Q717,'control variables'!BG$7:BG$36)</f>
        <v>6.2848643964747262E-35</v>
      </c>
      <c r="BF718" s="10">
        <f ca="1">SUMPRODUCT(R688:R717,'control variables'!BH$7:BH$36)</f>
        <v>1.882454402804444E-33</v>
      </c>
      <c r="BG718" s="10">
        <f ca="1">SUMPRODUCT(S688:S717,'control variables'!BI$7:BI$36)</f>
        <v>4.2307696789021845E-33</v>
      </c>
      <c r="BH718" s="10">
        <f t="shared" ca="1" si="529"/>
        <v>6.2305216566210129E-33</v>
      </c>
      <c r="BI718" s="82">
        <f t="shared" ca="1" si="507"/>
        <v>6.2813129235782958E-32</v>
      </c>
      <c r="BJ718" s="82">
        <f t="shared" ca="1" si="508"/>
        <v>7.2838239739847625E-32</v>
      </c>
      <c r="BK718" s="82">
        <f t="shared" ca="1" si="509"/>
        <v>2.4375749464663256E-31</v>
      </c>
      <c r="BL718" s="82">
        <f t="shared" ca="1" si="510"/>
        <v>1.1479887763093362E-31</v>
      </c>
      <c r="BM718" s="82">
        <f t="shared" ca="1" si="500"/>
        <v>4.9420774125319678E-31</v>
      </c>
      <c r="BN718" s="10">
        <f ca="1">BN717+BI718-INDIRECT(ADDRESS(MAX($D718-'key variables'!$B$9*30,34),scenario!BI$4),TRUE)</f>
        <v>9439390.0751690175</v>
      </c>
      <c r="BO718" s="10">
        <f ca="1">BO717+BJ718-INDIRECT(ADDRESS(MAX($D718-'key variables'!$B$9*30,34),scenario!BJ$4),TRUE)</f>
        <v>10895583.360992203</v>
      </c>
      <c r="BP718" s="10">
        <f ca="1">BP717+BK718-INDIRECT(ADDRESS(MAX($D718-'key variables'!$B$9*30,34),scenario!BK$4),TRUE)</f>
        <v>32531162.537994072</v>
      </c>
      <c r="BQ718" s="10">
        <f ca="1">BQ717+BL718-INDIRECT(ADDRESS(MAX($D718-'key variables'!$B$9*30,34),scenario!BL$4),TRUE)</f>
        <v>14415841.516535141</v>
      </c>
      <c r="BR718" s="10">
        <f t="shared" ca="1" si="530"/>
        <v>67281977.490690395</v>
      </c>
      <c r="BS718" s="82">
        <f t="shared" ca="1" si="511"/>
        <v>-2.3433848477536824E-9</v>
      </c>
      <c r="BT718" s="82">
        <f t="shared" ca="1" si="512"/>
        <v>-3.4288309057018498E-10</v>
      </c>
      <c r="BU718" s="82">
        <f t="shared" ca="1" si="513"/>
        <v>-4.2578247660364599E-9</v>
      </c>
      <c r="BV718" s="82">
        <f t="shared" ca="1" si="514"/>
        <v>-2.9943922343414556E-9</v>
      </c>
      <c r="BW718" s="82">
        <f t="shared" ca="1" si="531"/>
        <v>-9.9384849387017825E-9</v>
      </c>
      <c r="BX718" s="10">
        <f t="shared" ca="1" si="515"/>
        <v>-1.8625994260191893E-12</v>
      </c>
      <c r="BY718" s="10">
        <f t="shared" ca="1" si="516"/>
        <v>2.8902850229962428E-12</v>
      </c>
      <c r="BZ718" s="10">
        <f t="shared" ca="1" si="517"/>
        <v>-3.5034723983035463E-11</v>
      </c>
      <c r="CA718" s="10">
        <f t="shared" ca="1" si="518"/>
        <v>-2.0257049910634696E-11</v>
      </c>
      <c r="CB718" s="10">
        <v>0</v>
      </c>
      <c r="CC718" s="82">
        <f t="shared" ca="1" si="519"/>
        <v>3.9725652202851362E-13</v>
      </c>
      <c r="CD718" s="82">
        <f t="shared" ca="1" si="520"/>
        <v>3.4270724516460853E-13</v>
      </c>
      <c r="CE718" s="82">
        <f t="shared" ca="1" si="521"/>
        <v>1.8915613015532971E-10</v>
      </c>
      <c r="CF718" s="82">
        <f t="shared" ca="1" si="522"/>
        <v>3.7028113764059381E-11</v>
      </c>
      <c r="CG718" s="82">
        <f t="shared" ca="1" si="532"/>
        <v>2.269242076865822E-10</v>
      </c>
      <c r="CH718" s="13" t="str">
        <f t="shared" ca="1" si="533"/>
        <v/>
      </c>
      <c r="CI718" s="81">
        <f t="shared" ca="1" si="542"/>
        <v>0.1131775965863165</v>
      </c>
      <c r="CJ718" s="81">
        <f t="shared" ca="1" si="543"/>
        <v>0.13063724757458739</v>
      </c>
      <c r="CK718" s="81">
        <f t="shared" ca="1" si="544"/>
        <v>0.39004625943939081</v>
      </c>
      <c r="CL718" s="81">
        <f t="shared" ca="1" si="545"/>
        <v>0.17284488538116416</v>
      </c>
      <c r="CM718" s="89">
        <f t="shared" ca="1" si="534"/>
        <v>0.80670598898145884</v>
      </c>
    </row>
    <row r="719" spans="1:91" x14ac:dyDescent="0.3">
      <c r="A719">
        <v>654</v>
      </c>
      <c r="B719" s="3">
        <f t="shared" si="547"/>
        <v>2.0055555555555555</v>
      </c>
      <c r="C719" s="3">
        <f t="shared" si="535"/>
        <v>21.8</v>
      </c>
      <c r="D719" s="4">
        <f t="shared" ca="1" si="523"/>
        <v>719</v>
      </c>
      <c r="E719" s="58">
        <f>(0.5*(COS(B719*2*PI())+1)*('key variables'!$B$4-'key variables'!$B$6)+'key variables'!$B$6)/'key variables'!$B$4</f>
        <v>1</v>
      </c>
      <c r="F719" s="10">
        <f t="shared" ca="1" si="536"/>
        <v>11689222.907461114</v>
      </c>
      <c r="G719" s="10">
        <f t="shared" ca="1" si="537"/>
        <v>13492492.798713122</v>
      </c>
      <c r="H719" s="10">
        <f t="shared" ca="1" si="538"/>
        <v>40309474.521088287</v>
      </c>
      <c r="I719" s="10">
        <f t="shared" ca="1" si="539"/>
        <v>17912154.249750931</v>
      </c>
      <c r="J719" s="10">
        <f t="shared" ca="1" si="524"/>
        <v>83403344.477013454</v>
      </c>
      <c r="K719" s="82">
        <f t="shared" ca="1" si="501"/>
        <v>2249832.832292099</v>
      </c>
      <c r="L719" s="82">
        <f t="shared" ca="1" si="502"/>
        <v>2596909.4377209195</v>
      </c>
      <c r="M719" s="82">
        <f t="shared" ca="1" si="503"/>
        <v>7778311.98309422</v>
      </c>
      <c r="N719" s="82">
        <f t="shared" ca="1" si="504"/>
        <v>3496312.733215793</v>
      </c>
      <c r="O719" s="82">
        <f t="shared" ca="1" si="525"/>
        <v>16121366.986323033</v>
      </c>
      <c r="P719" s="10">
        <f ca="1">IF(IF($A719&gt;='key variables'!$B$26,K719*SUMPRODUCT(Z719:AC719,'control variables'!$O$3:$R$3)/J719+F$65*'key variables'!$B$25/scenario!J$65,K719*SUMPRODUCT(Z719:AC719,'control variables'!$O$7:$R$7)/J719+F$65*'key variables'!$B$25/scenario!J$65)&lt;'key variables'!$B$28,0,IF($A719&gt;='key variables'!$B$26,K719*SUMPRODUCT(Z719:AC719,'control variables'!$O$3:$R$3)/J719+F$65*'key variables'!$B$25/scenario!J$65,K719*SUMPRODUCT(Z719:AC719,'control variables'!$O$7:$R$7)/J719+F$65*'key variables'!$B$25/scenario!J$65))</f>
        <v>7.6498907022604839E-33</v>
      </c>
      <c r="Q719" s="10">
        <f ca="1">IF(IF($A719&gt;='key variables'!$B$26,L719*SUMPRODUCT(Z719:AC719,'control variables'!$O$4:$R$4)/J719+G$65*'key variables'!$B$25/scenario!J$65,L719*SUMPRODUCT(Z719:AC719,'control variables'!$O$7:$R$7)/J719+G$65*'key variables'!$B$25/scenario!J$65)&lt;'key variables'!$B$28,0,IF($A719&gt;='key variables'!$B$26,L719*SUMPRODUCT(Z719:AC719,'control variables'!$O$4:$R$4)/J719+G$65*'key variables'!$B$25/scenario!J$65,L719*SUMPRODUCT(Z719:AC719,'control variables'!$O$7:$R$7)/J719+G$65*'key variables'!$B$25/scenario!J$65))</f>
        <v>8.8300219807862247E-33</v>
      </c>
      <c r="R719" s="10">
        <f ca="1">IF(IF($A719&gt;='key variables'!$B$26,M719*SUMPRODUCT(Z719:AC719,'control variables'!$O$5:$R$5)/J719+H$65*'key variables'!$B$25/scenario!J$65,M719*SUMPRODUCT(Z719:AC719,'control variables'!$O$7:$R$7)/J719+H$65*'key variables'!$B$25/scenario!J$65)&lt;'key variables'!$B$28,0,IF($A719&gt;='key variables'!$B$26,M719*SUMPRODUCT(Z719:AC719,'control variables'!$O$5:$R$5)/J719+H$65*'key variables'!$B$25/scenario!J$65,M719*SUMPRODUCT(Z719:AC719,'control variables'!$O$7:$R$7)/J719+H$65*'key variables'!$B$25/scenario!J$65))</f>
        <v>2.6447847886606174E-32</v>
      </c>
      <c r="S719" s="10">
        <f ca="1">IF(IF($A719&gt;='key variables'!$B$26,N719*SUMPRODUCT(Z719:AC719,'control variables'!$O$6:$R$6)/J719+I$65*'key variables'!$B$25/scenario!J$65,N719*SUMPRODUCT(Z719:AC719,'control variables'!$O$7:$R$7)/J719+I$65*'key variables'!$B$25/scenario!J$65)&lt;'key variables'!$B$28,0,IF($A719&gt;='key variables'!$B$26,N719*SUMPRODUCT(Z719:AC719,'control variables'!$O$6:$R$6)/J719+I$65*'key variables'!$B$25/scenario!J$65,N719*SUMPRODUCT(Z719:AC719,'control variables'!$O$7:$R$7)/J719+I$65*'key variables'!$B$25/scenario!J$65))</f>
        <v>1.1888176706343802E-32</v>
      </c>
      <c r="T719" s="10">
        <f t="shared" ca="1" si="546"/>
        <v>5.4815937275996687E-32</v>
      </c>
      <c r="U719" s="82">
        <f ca="1">SUMPRODUCT(P689:P718,'control variables'!AD$7:AD$36)</f>
        <v>1.6219183501138319E-32</v>
      </c>
      <c r="V719" s="82">
        <f ca="1">SUMPRODUCT(Q689:Q718,'control variables'!AE$7:AE$36)</f>
        <v>1.872128013320994E-32</v>
      </c>
      <c r="W719" s="82">
        <f ca="1">SUMPRODUCT(R689:R718,'control variables'!AF$7:AF$36)</f>
        <v>5.6074330311190416E-32</v>
      </c>
      <c r="X719" s="82">
        <f ca="1">SUMPRODUCT(S689:S718,'control variables'!AG$7:AG$36)</f>
        <v>2.5205133903046812E-32</v>
      </c>
      <c r="Y719" s="82">
        <f t="shared" ca="1" si="540"/>
        <v>1.1621992784858547E-31</v>
      </c>
      <c r="Z719" s="10">
        <f ca="1">IF($A719&gt;='key variables'!$B$26,SUMPRODUCT(P689:P718,'control variables'!V$7:V$36)*$E719,SUMPRODUCT(P689:P718,'control variables'!Z$7:Z$36)*$E719)</f>
        <v>3.9576449689000895E-32</v>
      </c>
      <c r="AA719" s="10">
        <f ca="1">IF($A719&gt;='key variables'!$B$26,SUMPRODUCT(Q689:Q718,'control variables'!W$7:W$36)*$E719,SUMPRODUCT(Q689:Q718,'control variables'!AA$7:AA$36)*$E719)</f>
        <v>4.5681818770573428E-32</v>
      </c>
      <c r="AB719" s="10">
        <f ca="1">IF($A719&gt;='key variables'!$B$26,SUMPRODUCT(R689:R718,'control variables'!X$7:X$36)*$E719,SUMPRODUCT(R689:R718,'control variables'!AB$7:AB$36)*$E719)</f>
        <v>1.3682704263438991E-31</v>
      </c>
      <c r="AC719" s="10">
        <f ca="1">IF($A719&gt;='key variables'!$B$26,SUMPRODUCT(S689:S718,'control variables'!Y$7:Y$36)*$E719,SUMPRODUCT(S689:S718,'control variables'!AC$7:AC$36)*$E719)</f>
        <v>6.1503078360785105E-32</v>
      </c>
      <c r="AD719" s="10">
        <f t="shared" ca="1" si="541"/>
        <v>2.8358838945474932E-31</v>
      </c>
      <c r="AE719" s="82">
        <f ca="1">SUMPRODUCT(P689:P718,'control variables'!AL$7:AL$36)</f>
        <v>5.3885339466035048E-32</v>
      </c>
      <c r="AF719" s="82">
        <f ca="1">SUMPRODUCT(Q689:Q718,'control variables'!AM$7:AM$36)</f>
        <v>6.2035478786684552E-32</v>
      </c>
      <c r="AG719" s="82">
        <f ca="1">SUMPRODUCT(R689:R718,'control variables'!AN$7:AN$36)</f>
        <v>1.7687945365470224E-31</v>
      </c>
      <c r="AH719" s="82">
        <f ca="1">SUMPRODUCT(S689:S718,'control variables'!AO$7:AO$36)</f>
        <v>7.6587048924026122E-32</v>
      </c>
      <c r="AI719" s="82">
        <f t="shared" ca="1" si="505"/>
        <v>3.6938732083144796E-31</v>
      </c>
      <c r="AJ719" s="10">
        <f ca="1">SUMPRODUCT(P689:P718,'control variables'!AP$7:AP$36)</f>
        <v>5.1487651444013866E-35</v>
      </c>
      <c r="AK719" s="10">
        <f ca="1">SUMPRODUCT(Q689:Q718,'control variables'!AQ$7:AQ$36)</f>
        <v>1.4857633647476831E-34</v>
      </c>
      <c r="AL719" s="10">
        <f ca="1">SUMPRODUCT(R689:R718,'control variables'!AR$7:AR$36)</f>
        <v>5.3402236440874684E-33</v>
      </c>
      <c r="AM719" s="10">
        <f ca="1">SUMPRODUCT(S689:S718,'control variables'!AS$7:AS$36)</f>
        <v>4.0006734892317178E-33</v>
      </c>
      <c r="AN719" s="10">
        <f t="shared" ca="1" si="526"/>
        <v>9.5409611212379683E-33</v>
      </c>
      <c r="AO719" s="82">
        <f ca="1">SUMPRODUCT(P689:P718,'control variables'!AX$7:AX$36)</f>
        <v>7.0015348590734046E-35</v>
      </c>
      <c r="AP719" s="82">
        <f ca="1">SUMPRODUCT(Q689:Q718,'control variables'!AY$7:AY$36)</f>
        <v>1.6163291506005625E-34</v>
      </c>
      <c r="AQ719" s="82">
        <f ca="1">SUMPRODUCT(R689:R718,'control variables'!AZ$7:AZ$36)</f>
        <v>1.452377840149999E-33</v>
      </c>
      <c r="AR719" s="82">
        <f ca="1">SUMPRODUCT(S689:S718,'control variables'!BA$7:BA$36)</f>
        <v>1.0880610829602457E-33</v>
      </c>
      <c r="AS719" s="82">
        <f t="shared" ca="1" si="527"/>
        <v>2.7720871867610349E-33</v>
      </c>
      <c r="AT719" s="10">
        <f ca="1">SUMPRODUCT(P689:P718,'control variables'!AT$7:AT$36)</f>
        <v>-6.1791277333836852E-35</v>
      </c>
      <c r="AU719" s="10">
        <f ca="1">SUMPRODUCT(Q689:Q718,'control variables'!AU$7:AU$36)</f>
        <v>6.7029942258086712E-35</v>
      </c>
      <c r="AV719" s="10">
        <f ca="1">SUMPRODUCT(R689:R718,'control variables'!AV$7:AV$36)</f>
        <v>2.8863630289900083E-32</v>
      </c>
      <c r="AW719" s="10">
        <f ca="1">SUMPRODUCT(S689:S718,'control variables'!AW$7:AW$36)</f>
        <v>2.1623431563889293E-32</v>
      </c>
      <c r="AX719" s="10">
        <f t="shared" ca="1" si="506"/>
        <v>5.0492300518713629E-32</v>
      </c>
      <c r="AY719" s="82">
        <f ca="1">SUMPRODUCT(P689:P718,'control variables'!BB$7:BB$36)</f>
        <v>2.2396028326163407E-34</v>
      </c>
      <c r="AZ719" s="82">
        <f ca="1">SUMPRODUCT(Q689:Q718,'control variables'!BC$7:BC$36)</f>
        <v>5.7109832293511487E-34</v>
      </c>
      <c r="BA719" s="82">
        <f ca="1">SUMPRODUCT(R689:R718,'control variables'!BD$7:BD$36)</f>
        <v>3.9978638047920895E-33</v>
      </c>
      <c r="BB719" s="82">
        <f ca="1">SUMPRODUCT(S689:S718,'control variables'!BE$7:BE$36)</f>
        <v>5.6812498546262168E-34</v>
      </c>
      <c r="BC719" s="82">
        <f t="shared" ca="1" si="528"/>
        <v>5.36104739645146E-33</v>
      </c>
      <c r="BD719" s="10">
        <f ca="1">SUMPRODUCT(P689:P718,'control variables'!BF$7:BF$36)</f>
        <v>4.6850540525424665E-35</v>
      </c>
      <c r="BE719" s="10">
        <f ca="1">SUMPRODUCT(Q689:Q718,'control variables'!BG$7:BG$36)</f>
        <v>5.4078067093033485E-35</v>
      </c>
      <c r="BF719" s="10">
        <f ca="1">SUMPRODUCT(R689:R718,'control variables'!BH$7:BH$36)</f>
        <v>1.6197564350240539E-33</v>
      </c>
      <c r="BG719" s="10">
        <f ca="1">SUMPRODUCT(S689:S718,'control variables'!BI$7:BI$36)</f>
        <v>3.6403624981817728E-33</v>
      </c>
      <c r="BH719" s="10">
        <f t="shared" ca="1" si="529"/>
        <v>5.3610475408242849E-33</v>
      </c>
      <c r="BI719" s="82">
        <f t="shared" ca="1" si="507"/>
        <v>5.4047508471962839E-32</v>
      </c>
      <c r="BJ719" s="82">
        <f t="shared" ca="1" si="508"/>
        <v>6.2673607051877753E-32</v>
      </c>
      <c r="BK719" s="82">
        <f t="shared" ca="1" si="509"/>
        <v>2.0974094774939439E-31</v>
      </c>
      <c r="BL719" s="82">
        <f t="shared" ca="1" si="510"/>
        <v>9.877860547337803E-32</v>
      </c>
      <c r="BM719" s="82">
        <f t="shared" ca="1" si="500"/>
        <v>4.2524066874661306E-31</v>
      </c>
      <c r="BN719" s="10">
        <f ca="1">BN718+BI719-INDIRECT(ADDRESS(MAX($D719-'key variables'!$B$9*30,34),scenario!BI$4),TRUE)</f>
        <v>9439390.0751690175</v>
      </c>
      <c r="BO719" s="10">
        <f ca="1">BO718+BJ719-INDIRECT(ADDRESS(MAX($D719-'key variables'!$B$9*30,34),scenario!BJ$4),TRUE)</f>
        <v>10895583.360992203</v>
      </c>
      <c r="BP719" s="10">
        <f ca="1">BP718+BK719-INDIRECT(ADDRESS(MAX($D719-'key variables'!$B$9*30,34),scenario!BK$4),TRUE)</f>
        <v>32531162.537994072</v>
      </c>
      <c r="BQ719" s="10">
        <f ca="1">BQ718+BL719-INDIRECT(ADDRESS(MAX($D719-'key variables'!$B$9*30,34),scenario!BL$4),TRUE)</f>
        <v>14415841.516535141</v>
      </c>
      <c r="BR719" s="10">
        <f t="shared" ca="1" si="530"/>
        <v>67281977.490690395</v>
      </c>
      <c r="BS719" s="82">
        <f t="shared" ca="1" si="511"/>
        <v>-2.3433848477536824E-9</v>
      </c>
      <c r="BT719" s="82">
        <f t="shared" ca="1" si="512"/>
        <v>-3.4288309057018498E-10</v>
      </c>
      <c r="BU719" s="82">
        <f t="shared" ca="1" si="513"/>
        <v>-4.2578247660364599E-9</v>
      </c>
      <c r="BV719" s="82">
        <f t="shared" ca="1" si="514"/>
        <v>-2.9943922343414556E-9</v>
      </c>
      <c r="BW719" s="82">
        <f t="shared" ca="1" si="531"/>
        <v>-9.9384849387017825E-9</v>
      </c>
      <c r="BX719" s="10">
        <f t="shared" ca="1" si="515"/>
        <v>-1.8625994260191893E-12</v>
      </c>
      <c r="BY719" s="10">
        <f t="shared" ca="1" si="516"/>
        <v>2.8902850229962428E-12</v>
      </c>
      <c r="BZ719" s="10">
        <f t="shared" ca="1" si="517"/>
        <v>-3.5034723983035463E-11</v>
      </c>
      <c r="CA719" s="10">
        <f t="shared" ca="1" si="518"/>
        <v>-2.0257049910634696E-11</v>
      </c>
      <c r="CB719" s="10">
        <v>0</v>
      </c>
      <c r="CC719" s="82">
        <f t="shared" ca="1" si="519"/>
        <v>3.9725652202851362E-13</v>
      </c>
      <c r="CD719" s="82">
        <f t="shared" ca="1" si="520"/>
        <v>3.4270724516460853E-13</v>
      </c>
      <c r="CE719" s="82">
        <f t="shared" ca="1" si="521"/>
        <v>1.8915613015532971E-10</v>
      </c>
      <c r="CF719" s="82">
        <f t="shared" ca="1" si="522"/>
        <v>3.7028113764059381E-11</v>
      </c>
      <c r="CG719" s="82">
        <f t="shared" ca="1" si="532"/>
        <v>2.269242076865822E-10</v>
      </c>
      <c r="CH719" s="13" t="str">
        <f t="shared" ca="1" si="533"/>
        <v/>
      </c>
      <c r="CI719" s="81">
        <f t="shared" ca="1" si="542"/>
        <v>0.1131775965863165</v>
      </c>
      <c r="CJ719" s="81">
        <f t="shared" ca="1" si="543"/>
        <v>0.13063724757458739</v>
      </c>
      <c r="CK719" s="81">
        <f t="shared" ca="1" si="544"/>
        <v>0.39004625943939081</v>
      </c>
      <c r="CL719" s="81">
        <f t="shared" ca="1" si="545"/>
        <v>0.17284488538116416</v>
      </c>
      <c r="CM719" s="89">
        <f t="shared" ca="1" si="534"/>
        <v>0.80670598898145884</v>
      </c>
    </row>
    <row r="720" spans="1:91" x14ac:dyDescent="0.3">
      <c r="A720">
        <v>655</v>
      </c>
      <c r="B720" s="3">
        <f t="shared" si="547"/>
        <v>2.0083333333333333</v>
      </c>
      <c r="C720" s="3">
        <f t="shared" si="535"/>
        <v>21.833333333333332</v>
      </c>
      <c r="D720" s="4">
        <f t="shared" ca="1" si="523"/>
        <v>720</v>
      </c>
      <c r="E720" s="58">
        <f>(0.5*(COS(B720*2*PI())+1)*('key variables'!$B$4-'key variables'!$B$6)+'key variables'!$B$6)/'key variables'!$B$4</f>
        <v>1</v>
      </c>
      <c r="F720" s="10">
        <f t="shared" ca="1" si="536"/>
        <v>11689222.907461114</v>
      </c>
      <c r="G720" s="10">
        <f t="shared" ca="1" si="537"/>
        <v>13492492.798713122</v>
      </c>
      <c r="H720" s="10">
        <f t="shared" ca="1" si="538"/>
        <v>40309474.521088287</v>
      </c>
      <c r="I720" s="10">
        <f t="shared" ca="1" si="539"/>
        <v>17912154.249750931</v>
      </c>
      <c r="J720" s="10">
        <f t="shared" ca="1" si="524"/>
        <v>83403344.477013454</v>
      </c>
      <c r="K720" s="82">
        <f t="shared" ca="1" si="501"/>
        <v>2249832.832292099</v>
      </c>
      <c r="L720" s="82">
        <f t="shared" ca="1" si="502"/>
        <v>2596909.4377209195</v>
      </c>
      <c r="M720" s="82">
        <f t="shared" ca="1" si="503"/>
        <v>7778311.98309422</v>
      </c>
      <c r="N720" s="82">
        <f t="shared" ca="1" si="504"/>
        <v>3496312.733215793</v>
      </c>
      <c r="O720" s="82">
        <f t="shared" ca="1" si="525"/>
        <v>16121366.986323033</v>
      </c>
      <c r="P720" s="10">
        <f ca="1">IF(IF($A720&gt;='key variables'!$B$26,K720*SUMPRODUCT(Z720:AC720,'control variables'!$O$3:$R$3)/J720+F$65*'key variables'!$B$25/scenario!J$65,K720*SUMPRODUCT(Z720:AC720,'control variables'!$O$7:$R$7)/J720+F$65*'key variables'!$B$25/scenario!J$65)&lt;'key variables'!$B$28,0,IF($A720&gt;='key variables'!$B$26,K720*SUMPRODUCT(Z720:AC720,'control variables'!$O$3:$R$3)/J720+F$65*'key variables'!$B$25/scenario!J$65,K720*SUMPRODUCT(Z720:AC720,'control variables'!$O$7:$R$7)/J720+F$65*'key variables'!$B$25/scenario!J$65))</f>
        <v>6.5823425384207378E-33</v>
      </c>
      <c r="Q720" s="10">
        <f ca="1">IF(IF($A720&gt;='key variables'!$B$26,L720*SUMPRODUCT(Z720:AC720,'control variables'!$O$4:$R$4)/J720+G$65*'key variables'!$B$25/scenario!J$65,L720*SUMPRODUCT(Z720:AC720,'control variables'!$O$7:$R$7)/J720+G$65*'key variables'!$B$25/scenario!J$65)&lt;'key variables'!$B$28,0,IF($A720&gt;='key variables'!$B$26,L720*SUMPRODUCT(Z720:AC720,'control variables'!$O$4:$R$4)/J720+G$65*'key variables'!$B$25/scenario!J$65,L720*SUMPRODUCT(Z720:AC720,'control variables'!$O$7:$R$7)/J720+G$65*'key variables'!$B$25/scenario!J$65))</f>
        <v>7.5977855843279747E-33</v>
      </c>
      <c r="R720" s="10">
        <f ca="1">IF(IF($A720&gt;='key variables'!$B$26,M720*SUMPRODUCT(Z720:AC720,'control variables'!$O$5:$R$5)/J720+H$65*'key variables'!$B$25/scenario!J$65,M720*SUMPRODUCT(Z720:AC720,'control variables'!$O$7:$R$7)/J720+H$65*'key variables'!$B$25/scenario!J$65)&lt;'key variables'!$B$28,0,IF($A720&gt;='key variables'!$B$26,M720*SUMPRODUCT(Z720:AC720,'control variables'!$O$5:$R$5)/J720+H$65*'key variables'!$B$25/scenario!J$65,M720*SUMPRODUCT(Z720:AC720,'control variables'!$O$7:$R$7)/J720+H$65*'key variables'!$B$25/scenario!J$65))</f>
        <v>2.2757030259562656E-32</v>
      </c>
      <c r="S720" s="10">
        <f ca="1">IF(IF($A720&gt;='key variables'!$B$26,N720*SUMPRODUCT(Z720:AC720,'control variables'!$O$6:$R$6)/J720+I$65*'key variables'!$B$25/scenario!J$65,N720*SUMPRODUCT(Z720:AC720,'control variables'!$O$7:$R$7)/J720+I$65*'key variables'!$B$25/scenario!J$65)&lt;'key variables'!$B$28,0,IF($A720&gt;='key variables'!$B$26,N720*SUMPRODUCT(Z720:AC720,'control variables'!$O$6:$R$6)/J720+I$65*'key variables'!$B$25/scenario!J$65,N720*SUMPRODUCT(Z720:AC720,'control variables'!$O$7:$R$7)/J720+I$65*'key variables'!$B$25/scenario!J$65))</f>
        <v>1.0229172452791576E-32</v>
      </c>
      <c r="T720" s="10">
        <f t="shared" ca="1" si="546"/>
        <v>4.716633083510294E-32</v>
      </c>
      <c r="U720" s="82">
        <f ca="1">SUMPRODUCT(P690:P719,'control variables'!AD$7:AD$36)</f>
        <v>1.3955783899820646E-32</v>
      </c>
      <c r="V720" s="82">
        <f ca="1">SUMPRODUCT(Q690:Q719,'control variables'!AE$7:AE$36)</f>
        <v>1.6108711011793323E-32</v>
      </c>
      <c r="W720" s="82">
        <f ca="1">SUMPRODUCT(R690:R719,'control variables'!AF$7:AF$36)</f>
        <v>4.8249114149008376E-32</v>
      </c>
      <c r="X720" s="82">
        <f ca="1">SUMPRODUCT(S690:S719,'control variables'!AG$7:AG$36)</f>
        <v>2.1687737973509987E-32</v>
      </c>
      <c r="Y720" s="82">
        <f t="shared" ca="1" si="540"/>
        <v>1.0000134703413232E-31</v>
      </c>
      <c r="Z720" s="10">
        <f ca="1">IF($A720&gt;='key variables'!$B$26,SUMPRODUCT(P690:P719,'control variables'!V$7:V$36)*$E720,SUMPRODUCT(P690:P719,'control variables'!Z$7:Z$36)*$E720)</f>
        <v>3.4053525526920444E-32</v>
      </c>
      <c r="AA720" s="10">
        <f ca="1">IF($A720&gt;='key variables'!$B$26,SUMPRODUCT(Q690:Q719,'control variables'!W$7:W$36)*$E720,SUMPRODUCT(Q690:Q719,'control variables'!AA$7:AA$36)*$E720)</f>
        <v>3.9306885631335851E-32</v>
      </c>
      <c r="AB720" s="10">
        <f ca="1">IF($A720&gt;='key variables'!$B$26,SUMPRODUCT(R690:R719,'control variables'!X$7:X$36)*$E720,SUMPRODUCT(R690:R719,'control variables'!AB$7:AB$36)*$E720)</f>
        <v>1.1773272301426731E-31</v>
      </c>
      <c r="AC720" s="10">
        <f ca="1">IF($A720&gt;='key variables'!$B$26,SUMPRODUCT(S690:S719,'control variables'!Y$7:Y$36)*$E720,SUMPRODUCT(S690:S719,'control variables'!AC$7:AC$36)*$E720)</f>
        <v>5.2920276209749536E-32</v>
      </c>
      <c r="AD720" s="10">
        <f t="shared" ca="1" si="541"/>
        <v>2.4401341038227315E-31</v>
      </c>
      <c r="AE720" s="82">
        <f ca="1">SUMPRODUCT(P690:P719,'control variables'!AL$7:AL$36)</f>
        <v>4.6365598669235308E-32</v>
      </c>
      <c r="AF720" s="82">
        <f ca="1">SUMPRODUCT(Q690:Q719,'control variables'!AM$7:AM$36)</f>
        <v>5.3378379744462221E-32</v>
      </c>
      <c r="AG720" s="82">
        <f ca="1">SUMPRODUCT(R690:R719,'control variables'!AN$7:AN$36)</f>
        <v>1.5219578910061153E-31</v>
      </c>
      <c r="AH720" s="82">
        <f ca="1">SUMPRODUCT(S690:S719,'control variables'!AO$7:AO$36)</f>
        <v>6.5899267015117348E-32</v>
      </c>
      <c r="AI720" s="82">
        <f t="shared" ca="1" si="505"/>
        <v>3.1783903452942641E-31</v>
      </c>
      <c r="AJ720" s="10">
        <f ca="1">SUMPRODUCT(P690:P719,'control variables'!AP$7:AP$36)</f>
        <v>4.4302509865032098E-35</v>
      </c>
      <c r="AK720" s="10">
        <f ca="1">SUMPRODUCT(Q690:Q719,'control variables'!AQ$7:AQ$36)</f>
        <v>1.2784239381244941E-34</v>
      </c>
      <c r="AL720" s="10">
        <f ca="1">SUMPRODUCT(R690:R719,'control variables'!AR$7:AR$36)</f>
        <v>4.5949913044862522E-33</v>
      </c>
      <c r="AM720" s="10">
        <f ca="1">SUMPRODUCT(S690:S719,'control variables'!AS$7:AS$36)</f>
        <v>3.4423764097336215E-33</v>
      </c>
      <c r="AN720" s="10">
        <f t="shared" ca="1" si="526"/>
        <v>8.2095126178973553E-33</v>
      </c>
      <c r="AO720" s="82">
        <f ca="1">SUMPRODUCT(P690:P719,'control variables'!AX$7:AX$36)</f>
        <v>6.0244652545815191E-35</v>
      </c>
      <c r="AP720" s="82">
        <f ca="1">SUMPRODUCT(Q690:Q719,'control variables'!AY$7:AY$36)</f>
        <v>1.3907691675834962E-34</v>
      </c>
      <c r="AQ720" s="82">
        <f ca="1">SUMPRODUCT(R690:R719,'control variables'!AZ$7:AZ$36)</f>
        <v>1.2496973893044052E-33</v>
      </c>
      <c r="AR720" s="82">
        <f ca="1">SUMPRODUCT(S690:S719,'control variables'!BA$7:BA$36)</f>
        <v>9.3622131733895836E-34</v>
      </c>
      <c r="AS720" s="82">
        <f t="shared" ca="1" si="527"/>
        <v>2.3852402759475284E-33</v>
      </c>
      <c r="AT720" s="10">
        <f ca="1">SUMPRODUCT(P690:P719,'control variables'!AT$7:AT$36)</f>
        <v>-5.3168256793222078E-35</v>
      </c>
      <c r="AU720" s="10">
        <f ca="1">SUMPRODUCT(Q690:Q719,'control variables'!AU$7:AU$36)</f>
        <v>5.7675861975768436E-35</v>
      </c>
      <c r="AV720" s="10">
        <f ca="1">SUMPRODUCT(R690:R719,'control variables'!AV$7:AV$36)</f>
        <v>2.483568836013799E-32</v>
      </c>
      <c r="AW720" s="10">
        <f ca="1">SUMPRODUCT(S690:S719,'control variables'!AW$7:AW$36)</f>
        <v>1.8605864965830147E-32</v>
      </c>
      <c r="AX720" s="10">
        <f t="shared" ca="1" si="506"/>
        <v>4.3446060931150683E-32</v>
      </c>
      <c r="AY720" s="82">
        <f ca="1">SUMPRODUCT(P690:P719,'control variables'!BB$7:BB$36)</f>
        <v>1.9270645252411279E-34</v>
      </c>
      <c r="AZ720" s="82">
        <f ca="1">SUMPRODUCT(Q690:Q719,'control variables'!BC$7:BC$36)</f>
        <v>4.9140111028850985E-34</v>
      </c>
      <c r="BA720" s="82">
        <f ca="1">SUMPRODUCT(R690:R719,'control variables'!BD$7:BD$36)</f>
        <v>3.4399588189305207E-33</v>
      </c>
      <c r="BB720" s="82">
        <f ca="1">SUMPRODUCT(S690:S719,'control variables'!BE$7:BE$36)</f>
        <v>4.8884270435984878E-34</v>
      </c>
      <c r="BC720" s="82">
        <f t="shared" ca="1" si="528"/>
        <v>4.6129090861029921E-33</v>
      </c>
      <c r="BD720" s="10">
        <f ca="1">SUMPRODUCT(P690:P719,'control variables'!BF$7:BF$36)</f>
        <v>4.0312511361421361E-35</v>
      </c>
      <c r="BE720" s="10">
        <f ca="1">SUMPRODUCT(Q690:Q719,'control variables'!BG$7:BG$36)</f>
        <v>4.6531431006832744E-35</v>
      </c>
      <c r="BF720" s="10">
        <f ca="1">SUMPRODUCT(R690:R719,'control variables'!BH$7:BH$36)</f>
        <v>1.3937181718150659E-33</v>
      </c>
      <c r="BG720" s="10">
        <f ca="1">SUMPRODUCT(S690:S719,'control variables'!BI$7:BI$36)</f>
        <v>3.1323470961451576E-33</v>
      </c>
      <c r="BH720" s="10">
        <f t="shared" ca="1" si="529"/>
        <v>4.6129092103284773E-33</v>
      </c>
      <c r="BI720" s="82">
        <f t="shared" ca="1" si="507"/>
        <v>4.6505136864966204E-32</v>
      </c>
      <c r="BJ720" s="82">
        <f t="shared" ca="1" si="508"/>
        <v>5.3927456716726504E-32</v>
      </c>
      <c r="BK720" s="82">
        <f t="shared" ca="1" si="509"/>
        <v>1.8047143627968004E-31</v>
      </c>
      <c r="BL720" s="82">
        <f t="shared" ca="1" si="510"/>
        <v>8.4993974685307346E-32</v>
      </c>
      <c r="BM720" s="82">
        <f t="shared" ca="1" si="500"/>
        <v>3.6589800454668011E-31</v>
      </c>
      <c r="BN720" s="10">
        <f ca="1">BN719+BI720-INDIRECT(ADDRESS(MAX($D720-'key variables'!$B$9*30,34),scenario!BI$4),TRUE)</f>
        <v>9439390.0751690175</v>
      </c>
      <c r="BO720" s="10">
        <f ca="1">BO719+BJ720-INDIRECT(ADDRESS(MAX($D720-'key variables'!$B$9*30,34),scenario!BJ$4),TRUE)</f>
        <v>10895583.360992203</v>
      </c>
      <c r="BP720" s="10">
        <f ca="1">BP719+BK720-INDIRECT(ADDRESS(MAX($D720-'key variables'!$B$9*30,34),scenario!BK$4),TRUE)</f>
        <v>32531162.537994072</v>
      </c>
      <c r="BQ720" s="10">
        <f ca="1">BQ719+BL720-INDIRECT(ADDRESS(MAX($D720-'key variables'!$B$9*30,34),scenario!BL$4),TRUE)</f>
        <v>14415841.516535141</v>
      </c>
      <c r="BR720" s="10">
        <f t="shared" ca="1" si="530"/>
        <v>67281977.490690395</v>
      </c>
      <c r="BS720" s="82">
        <f t="shared" ca="1" si="511"/>
        <v>-2.3433848477536824E-9</v>
      </c>
      <c r="BT720" s="82">
        <f t="shared" ca="1" si="512"/>
        <v>-3.4288309057018498E-10</v>
      </c>
      <c r="BU720" s="82">
        <f t="shared" ca="1" si="513"/>
        <v>-4.2578247660364599E-9</v>
      </c>
      <c r="BV720" s="82">
        <f t="shared" ca="1" si="514"/>
        <v>-2.9943922343414556E-9</v>
      </c>
      <c r="BW720" s="82">
        <f t="shared" ca="1" si="531"/>
        <v>-9.9384849387017825E-9</v>
      </c>
      <c r="BX720" s="10">
        <f t="shared" ca="1" si="515"/>
        <v>-1.8625994260191893E-12</v>
      </c>
      <c r="BY720" s="10">
        <f t="shared" ca="1" si="516"/>
        <v>2.8902850229962428E-12</v>
      </c>
      <c r="BZ720" s="10">
        <f t="shared" ca="1" si="517"/>
        <v>-3.5034723983035463E-11</v>
      </c>
      <c r="CA720" s="10">
        <f t="shared" ca="1" si="518"/>
        <v>-2.0257049910634696E-11</v>
      </c>
      <c r="CB720" s="10">
        <v>0</v>
      </c>
      <c r="CC720" s="82">
        <f t="shared" ca="1" si="519"/>
        <v>3.9725652202851362E-13</v>
      </c>
      <c r="CD720" s="82">
        <f t="shared" ca="1" si="520"/>
        <v>3.4270724516460853E-13</v>
      </c>
      <c r="CE720" s="82">
        <f t="shared" ca="1" si="521"/>
        <v>1.8915613015532971E-10</v>
      </c>
      <c r="CF720" s="82">
        <f t="shared" ca="1" si="522"/>
        <v>3.7028113764059381E-11</v>
      </c>
      <c r="CG720" s="82">
        <f t="shared" ca="1" si="532"/>
        <v>2.269242076865822E-10</v>
      </c>
      <c r="CH720" s="13" t="str">
        <f t="shared" ca="1" si="533"/>
        <v/>
      </c>
      <c r="CI720" s="81">
        <f t="shared" ca="1" si="542"/>
        <v>0.1131775965863165</v>
      </c>
      <c r="CJ720" s="81">
        <f t="shared" ca="1" si="543"/>
        <v>0.13063724757458739</v>
      </c>
      <c r="CK720" s="81">
        <f t="shared" ca="1" si="544"/>
        <v>0.39004625943939081</v>
      </c>
      <c r="CL720" s="81">
        <f t="shared" ca="1" si="545"/>
        <v>0.17284488538116416</v>
      </c>
      <c r="CM720" s="89">
        <f t="shared" ca="1" si="534"/>
        <v>0.80670598898145884</v>
      </c>
    </row>
    <row r="721" spans="1:91" x14ac:dyDescent="0.3">
      <c r="A721">
        <v>656</v>
      </c>
      <c r="B721" s="3">
        <f t="shared" si="547"/>
        <v>2.0111111111111111</v>
      </c>
      <c r="C721" s="3">
        <f t="shared" si="535"/>
        <v>21.866666666666667</v>
      </c>
      <c r="D721" s="4">
        <f t="shared" ca="1" si="523"/>
        <v>721</v>
      </c>
      <c r="E721" s="58">
        <f>(0.5*(COS(B721*2*PI())+1)*('key variables'!$B$4-'key variables'!$B$6)+'key variables'!$B$6)/'key variables'!$B$4</f>
        <v>1</v>
      </c>
      <c r="F721" s="10">
        <f t="shared" ca="1" si="536"/>
        <v>11689222.907461114</v>
      </c>
      <c r="G721" s="10">
        <f t="shared" ca="1" si="537"/>
        <v>13492492.798713122</v>
      </c>
      <c r="H721" s="10">
        <f t="shared" ca="1" si="538"/>
        <v>40309474.521088287</v>
      </c>
      <c r="I721" s="10">
        <f t="shared" ca="1" si="539"/>
        <v>17912154.249750931</v>
      </c>
      <c r="J721" s="10">
        <f t="shared" ca="1" si="524"/>
        <v>83403344.477013454</v>
      </c>
      <c r="K721" s="82">
        <f t="shared" ca="1" si="501"/>
        <v>2249832.832292099</v>
      </c>
      <c r="L721" s="82">
        <f t="shared" ca="1" si="502"/>
        <v>2596909.4377209195</v>
      </c>
      <c r="M721" s="82">
        <f t="shared" ca="1" si="503"/>
        <v>7778311.98309422</v>
      </c>
      <c r="N721" s="82">
        <f t="shared" ca="1" si="504"/>
        <v>3496312.733215793</v>
      </c>
      <c r="O721" s="82">
        <f t="shared" ca="1" si="525"/>
        <v>16121366.986323033</v>
      </c>
      <c r="P721" s="10">
        <f ca="1">IF(IF($A721&gt;='key variables'!$B$26,K721*SUMPRODUCT(Z721:AC721,'control variables'!$O$3:$R$3)/J721+F$65*'key variables'!$B$25/scenario!J$65,K721*SUMPRODUCT(Z721:AC721,'control variables'!$O$7:$R$7)/J721+F$65*'key variables'!$B$25/scenario!J$65)&lt;'key variables'!$B$28,0,IF($A721&gt;='key variables'!$B$26,K721*SUMPRODUCT(Z721:AC721,'control variables'!$O$3:$R$3)/J721+F$65*'key variables'!$B$25/scenario!J$65,K721*SUMPRODUCT(Z721:AC721,'control variables'!$O$7:$R$7)/J721+F$65*'key variables'!$B$25/scenario!J$65))</f>
        <v>5.66377154647455E-33</v>
      </c>
      <c r="Q721" s="10">
        <f ca="1">IF(IF($A721&gt;='key variables'!$B$26,L721*SUMPRODUCT(Z721:AC721,'control variables'!$O$4:$R$4)/J721+G$65*'key variables'!$B$25/scenario!J$65,L721*SUMPRODUCT(Z721:AC721,'control variables'!$O$7:$R$7)/J721+G$65*'key variables'!$B$25/scenario!J$65)&lt;'key variables'!$B$28,0,IF($A721&gt;='key variables'!$B$26,L721*SUMPRODUCT(Z721:AC721,'control variables'!$O$4:$R$4)/J721+G$65*'key variables'!$B$25/scenario!J$65,L721*SUMPRODUCT(Z721:AC721,'control variables'!$O$7:$R$7)/J721+G$65*'key variables'!$B$25/scenario!J$65))</f>
        <v>6.5375087299932195E-33</v>
      </c>
      <c r="R721" s="10">
        <f ca="1">IF(IF($A721&gt;='key variables'!$B$26,M721*SUMPRODUCT(Z721:AC721,'control variables'!$O$5:$R$5)/J721+H$65*'key variables'!$B$25/scenario!J$65,M721*SUMPRODUCT(Z721:AC721,'control variables'!$O$7:$R$7)/J721+H$65*'key variables'!$B$25/scenario!J$65)&lt;'key variables'!$B$28,0,IF($A721&gt;='key variables'!$B$26,M721*SUMPRODUCT(Z721:AC721,'control variables'!$O$5:$R$5)/J721+H$65*'key variables'!$B$25/scenario!J$65,M721*SUMPRODUCT(Z721:AC721,'control variables'!$O$7:$R$7)/J721+H$65*'key variables'!$B$25/scenario!J$65))</f>
        <v>1.9581269086809827E-32</v>
      </c>
      <c r="S721" s="10">
        <f ca="1">IF(IF($A721&gt;='key variables'!$B$26,N721*SUMPRODUCT(Z721:AC721,'control variables'!$O$6:$R$6)/J721+I$65*'key variables'!$B$25/scenario!J$65,N721*SUMPRODUCT(Z721:AC721,'control variables'!$O$7:$R$7)/J721+I$65*'key variables'!$B$25/scenario!J$65)&lt;'key variables'!$B$28,0,IF($A721&gt;='key variables'!$B$26,N721*SUMPRODUCT(Z721:AC721,'control variables'!$O$6:$R$6)/J721+I$65*'key variables'!$B$25/scenario!J$65,N721*SUMPRODUCT(Z721:AC721,'control variables'!$O$7:$R$7)/J721+I$65*'key variables'!$B$25/scenario!J$65))</f>
        <v>8.8016835258777621E-33</v>
      </c>
      <c r="T721" s="10">
        <f t="shared" ca="1" si="546"/>
        <v>4.0584232889155355E-32</v>
      </c>
      <c r="U721" s="82">
        <f ca="1">SUMPRODUCT(P691:P720,'control variables'!AD$7:AD$36)</f>
        <v>1.2008243463354611E-32</v>
      </c>
      <c r="V721" s="82">
        <f ca="1">SUMPRODUCT(Q691:Q720,'control variables'!AE$7:AE$36)</f>
        <v>1.3860727931801924E-32</v>
      </c>
      <c r="W721" s="82">
        <f ca="1">SUMPRODUCT(R691:R720,'control variables'!AF$7:AF$36)</f>
        <v>4.1515912954192885E-32</v>
      </c>
      <c r="X721" s="82">
        <f ca="1">SUMPRODUCT(S691:S720,'control variables'!AG$7:AG$36)</f>
        <v>1.866119736625442E-32</v>
      </c>
      <c r="Y721" s="82">
        <f t="shared" ca="1" si="540"/>
        <v>8.604608171560384E-32</v>
      </c>
      <c r="Z721" s="10">
        <f ca="1">IF($A721&gt;='key variables'!$B$26,SUMPRODUCT(P691:P720,'control variables'!V$7:V$36)*$E721,SUMPRODUCT(P691:P720,'control variables'!Z$7:Z$36)*$E721)</f>
        <v>2.9301329703025645E-32</v>
      </c>
      <c r="AA721" s="10">
        <f ca="1">IF($A721&gt;='key variables'!$B$26,SUMPRODUCT(Q691:Q720,'control variables'!W$7:W$36)*$E721,SUMPRODUCT(Q691:Q720,'control variables'!AA$7:AA$36)*$E721)</f>
        <v>3.3821579341980353E-32</v>
      </c>
      <c r="AB721" s="10">
        <f ca="1">IF($A721&gt;='key variables'!$B$26,SUMPRODUCT(R691:R720,'control variables'!X$7:X$36)*$E721,SUMPRODUCT(R691:R720,'control variables'!AB$7:AB$36)*$E721)</f>
        <v>1.0130303046446453E-31</v>
      </c>
      <c r="AC721" s="10">
        <f ca="1">IF($A721&gt;='key variables'!$B$26,SUMPRODUCT(S691:S720,'control variables'!Y$7:Y$36)*$E721,SUMPRODUCT(S691:S720,'control variables'!AC$7:AC$36)*$E721)</f>
        <v>4.5535210736733483E-32</v>
      </c>
      <c r="AD721" s="10">
        <f t="shared" ca="1" si="541"/>
        <v>2.0996115024620402E-31</v>
      </c>
      <c r="AE721" s="82">
        <f ca="1">SUMPRODUCT(P691:P720,'control variables'!AL$7:AL$36)</f>
        <v>3.9895243516311794E-32</v>
      </c>
      <c r="AF721" s="82">
        <f ca="1">SUMPRODUCT(Q691:Q720,'control variables'!AM$7:AM$36)</f>
        <v>4.592938556888491E-32</v>
      </c>
      <c r="AG721" s="82">
        <f ca="1">SUMPRODUCT(R691:R720,'control variables'!AN$7:AN$36)</f>
        <v>1.3095674902511233E-31</v>
      </c>
      <c r="AH721" s="82">
        <f ca="1">SUMPRODUCT(S691:S720,'control variables'!AO$7:AO$36)</f>
        <v>5.6702973337406935E-32</v>
      </c>
      <c r="AI721" s="82">
        <f t="shared" ca="1" si="505"/>
        <v>2.73484351447716E-31</v>
      </c>
      <c r="AJ721" s="10">
        <f ca="1">SUMPRODUCT(P691:P720,'control variables'!AP$7:AP$36)</f>
        <v>3.8120060350304773E-35</v>
      </c>
      <c r="AK721" s="10">
        <f ca="1">SUMPRODUCT(Q691:Q720,'control variables'!AQ$7:AQ$36)</f>
        <v>1.1000188888405479E-34</v>
      </c>
      <c r="AL721" s="10">
        <f ca="1">SUMPRODUCT(R691:R720,'control variables'!AR$7:AR$36)</f>
        <v>3.9537567142306802E-33</v>
      </c>
      <c r="AM721" s="10">
        <f ca="1">SUMPRODUCT(S691:S720,'control variables'!AS$7:AS$36)</f>
        <v>2.9619901194601555E-33</v>
      </c>
      <c r="AN721" s="10">
        <f t="shared" ca="1" si="526"/>
        <v>7.0638687829251944E-33</v>
      </c>
      <c r="AO721" s="82">
        <f ca="1">SUMPRODUCT(P691:P720,'control variables'!AX$7:AX$36)</f>
        <v>5.183746469051105E-35</v>
      </c>
      <c r="AP721" s="82">
        <f ca="1">SUMPRODUCT(Q691:Q720,'control variables'!AY$7:AY$36)</f>
        <v>1.1966862546420117E-34</v>
      </c>
      <c r="AQ721" s="82">
        <f ca="1">SUMPRODUCT(R691:R720,'control variables'!AZ$7:AZ$36)</f>
        <v>1.0753011521250922E-33</v>
      </c>
      <c r="AR721" s="82">
        <f ca="1">SUMPRODUCT(S691:S720,'control variables'!BA$7:BA$36)</f>
        <v>8.0557090844128626E-34</v>
      </c>
      <c r="AS721" s="82">
        <f t="shared" ca="1" si="527"/>
        <v>2.0523781507210909E-33</v>
      </c>
      <c r="AT721" s="10">
        <f ca="1">SUMPRODUCT(P691:P720,'control variables'!AT$7:AT$36)</f>
        <v>-4.5748585437997044E-35</v>
      </c>
      <c r="AU721" s="10">
        <f ca="1">SUMPRODUCT(Q691:Q720,'control variables'!AU$7:AU$36)</f>
        <v>4.9627150831187976E-35</v>
      </c>
      <c r="AV721" s="10">
        <f ca="1">SUMPRODUCT(R691:R720,'control variables'!AV$7:AV$36)</f>
        <v>2.1369848841839116E-32</v>
      </c>
      <c r="AW721" s="10">
        <f ca="1">SUMPRODUCT(S691:S720,'control variables'!AW$7:AW$36)</f>
        <v>1.600940212028217E-32</v>
      </c>
      <c r="AX721" s="10">
        <f t="shared" ca="1" si="506"/>
        <v>3.7383129527514477E-32</v>
      </c>
      <c r="AY721" s="82">
        <f ca="1">SUMPRODUCT(P691:P720,'control variables'!BB$7:BB$36)</f>
        <v>1.658141180373732E-34</v>
      </c>
      <c r="AZ721" s="82">
        <f ca="1">SUMPRODUCT(Q691:Q720,'control variables'!BC$7:BC$36)</f>
        <v>4.2282570530366501E-34</v>
      </c>
      <c r="BA721" s="82">
        <f ca="1">SUMPRODUCT(R691:R720,'control variables'!BD$7:BD$36)</f>
        <v>2.9599099053233651E-33</v>
      </c>
      <c r="BB721" s="82">
        <f ca="1">SUMPRODUCT(S691:S720,'control variables'!BE$7:BE$36)</f>
        <v>4.2062432690099079E-34</v>
      </c>
      <c r="BC721" s="82">
        <f t="shared" ca="1" si="528"/>
        <v>3.9691740555653943E-33</v>
      </c>
      <c r="BD721" s="10">
        <f ca="1">SUMPRODUCT(P691:P720,'control variables'!BF$7:BF$36)</f>
        <v>3.4686869223692819E-35</v>
      </c>
      <c r="BE721" s="10">
        <f ca="1">SUMPRODUCT(Q691:Q720,'control variables'!BG$7:BG$36)</f>
        <v>4.0037933822944646E-35</v>
      </c>
      <c r="BF721" s="10">
        <f ca="1">SUMPRODUCT(R691:R720,'control variables'!BH$7:BH$36)</f>
        <v>1.1992237230523389E-33</v>
      </c>
      <c r="BG721" s="10">
        <f ca="1">SUMPRODUCT(S691:S720,'control variables'!BI$7:BI$36)</f>
        <v>2.6952256363561401E-33</v>
      </c>
      <c r="BH721" s="10">
        <f t="shared" ca="1" si="529"/>
        <v>3.9691741624551165E-33</v>
      </c>
      <c r="BI721" s="82">
        <f t="shared" ca="1" si="507"/>
        <v>4.0015309048911168E-32</v>
      </c>
      <c r="BJ721" s="82">
        <f t="shared" ca="1" si="508"/>
        <v>4.6401838425019765E-32</v>
      </c>
      <c r="BK721" s="82">
        <f t="shared" ca="1" si="509"/>
        <v>1.552865077722748E-31</v>
      </c>
      <c r="BL721" s="82">
        <f t="shared" ca="1" si="510"/>
        <v>7.3132999784590093E-32</v>
      </c>
      <c r="BM721" s="82">
        <f t="shared" ca="1" si="500"/>
        <v>3.1483665503079581E-31</v>
      </c>
      <c r="BN721" s="10">
        <f ca="1">BN720+BI721-INDIRECT(ADDRESS(MAX($D721-'key variables'!$B$9*30,34),scenario!BI$4),TRUE)</f>
        <v>9439390.0751690175</v>
      </c>
      <c r="BO721" s="10">
        <f ca="1">BO720+BJ721-INDIRECT(ADDRESS(MAX($D721-'key variables'!$B$9*30,34),scenario!BJ$4),TRUE)</f>
        <v>10895583.360992203</v>
      </c>
      <c r="BP721" s="10">
        <f ca="1">BP720+BK721-INDIRECT(ADDRESS(MAX($D721-'key variables'!$B$9*30,34),scenario!BK$4),TRUE)</f>
        <v>32531162.537994072</v>
      </c>
      <c r="BQ721" s="10">
        <f ca="1">BQ720+BL721-INDIRECT(ADDRESS(MAX($D721-'key variables'!$B$9*30,34),scenario!BL$4),TRUE)</f>
        <v>14415841.516535141</v>
      </c>
      <c r="BR721" s="10">
        <f t="shared" ca="1" si="530"/>
        <v>67281977.490690395</v>
      </c>
      <c r="BS721" s="82">
        <f t="shared" ca="1" si="511"/>
        <v>-2.3433848477536824E-9</v>
      </c>
      <c r="BT721" s="82">
        <f t="shared" ca="1" si="512"/>
        <v>-3.4288309057018498E-10</v>
      </c>
      <c r="BU721" s="82">
        <f t="shared" ca="1" si="513"/>
        <v>-4.2578247660364599E-9</v>
      </c>
      <c r="BV721" s="82">
        <f t="shared" ca="1" si="514"/>
        <v>-2.9943922343414556E-9</v>
      </c>
      <c r="BW721" s="82">
        <f t="shared" ca="1" si="531"/>
        <v>-9.9384849387017825E-9</v>
      </c>
      <c r="BX721" s="10">
        <f t="shared" ca="1" si="515"/>
        <v>-1.8625994260191893E-12</v>
      </c>
      <c r="BY721" s="10">
        <f t="shared" ca="1" si="516"/>
        <v>2.8902850229962428E-12</v>
      </c>
      <c r="BZ721" s="10">
        <f t="shared" ca="1" si="517"/>
        <v>-3.5034723983035463E-11</v>
      </c>
      <c r="CA721" s="10">
        <f t="shared" ca="1" si="518"/>
        <v>-2.0257049910634696E-11</v>
      </c>
      <c r="CB721" s="10">
        <v>0</v>
      </c>
      <c r="CC721" s="82">
        <f t="shared" ca="1" si="519"/>
        <v>3.9725652202851362E-13</v>
      </c>
      <c r="CD721" s="82">
        <f t="shared" ca="1" si="520"/>
        <v>3.4270724516460853E-13</v>
      </c>
      <c r="CE721" s="82">
        <f t="shared" ca="1" si="521"/>
        <v>1.8915613015532971E-10</v>
      </c>
      <c r="CF721" s="82">
        <f t="shared" ca="1" si="522"/>
        <v>3.7028113764059381E-11</v>
      </c>
      <c r="CG721" s="82">
        <f t="shared" ca="1" si="532"/>
        <v>2.269242076865822E-10</v>
      </c>
      <c r="CH721" s="13" t="str">
        <f t="shared" ca="1" si="533"/>
        <v/>
      </c>
      <c r="CI721" s="81">
        <f t="shared" ca="1" si="542"/>
        <v>0.1131775965863165</v>
      </c>
      <c r="CJ721" s="81">
        <f t="shared" ca="1" si="543"/>
        <v>0.13063724757458739</v>
      </c>
      <c r="CK721" s="81">
        <f t="shared" ca="1" si="544"/>
        <v>0.39004625943939081</v>
      </c>
      <c r="CL721" s="81">
        <f t="shared" ca="1" si="545"/>
        <v>0.17284488538116416</v>
      </c>
      <c r="CM721" s="89">
        <f t="shared" ca="1" si="534"/>
        <v>0.80670598898145884</v>
      </c>
    </row>
    <row r="722" spans="1:91" x14ac:dyDescent="0.3">
      <c r="A722">
        <v>657</v>
      </c>
      <c r="B722" s="3">
        <f t="shared" si="547"/>
        <v>2.0138888888888888</v>
      </c>
      <c r="C722" s="3">
        <f t="shared" si="535"/>
        <v>21.9</v>
      </c>
      <c r="D722" s="4">
        <f t="shared" ca="1" si="523"/>
        <v>722</v>
      </c>
      <c r="E722" s="58">
        <f>(0.5*(COS(B722*2*PI())+1)*('key variables'!$B$4-'key variables'!$B$6)+'key variables'!$B$6)/'key variables'!$B$4</f>
        <v>1</v>
      </c>
      <c r="F722" s="10">
        <f t="shared" ca="1" si="536"/>
        <v>11689222.907461114</v>
      </c>
      <c r="G722" s="10">
        <f t="shared" ca="1" si="537"/>
        <v>13492492.798713122</v>
      </c>
      <c r="H722" s="10">
        <f t="shared" ca="1" si="538"/>
        <v>40309474.521088287</v>
      </c>
      <c r="I722" s="10">
        <f t="shared" ca="1" si="539"/>
        <v>17912154.249750931</v>
      </c>
      <c r="J722" s="10">
        <f t="shared" ca="1" si="524"/>
        <v>83403344.477013454</v>
      </c>
      <c r="K722" s="82">
        <f t="shared" ca="1" si="501"/>
        <v>2249832.832292099</v>
      </c>
      <c r="L722" s="82">
        <f t="shared" ca="1" si="502"/>
        <v>2596909.4377209195</v>
      </c>
      <c r="M722" s="82">
        <f t="shared" ca="1" si="503"/>
        <v>7778311.98309422</v>
      </c>
      <c r="N722" s="82">
        <f t="shared" ca="1" si="504"/>
        <v>3496312.733215793</v>
      </c>
      <c r="O722" s="82">
        <f t="shared" ca="1" si="525"/>
        <v>16121366.986323033</v>
      </c>
      <c r="P722" s="10">
        <f ca="1">IF(IF($A722&gt;='key variables'!$B$26,K722*SUMPRODUCT(Z722:AC722,'control variables'!$O$3:$R$3)/J722+F$65*'key variables'!$B$25/scenario!J$65,K722*SUMPRODUCT(Z722:AC722,'control variables'!$O$7:$R$7)/J722+F$65*'key variables'!$B$25/scenario!J$65)&lt;'key variables'!$B$28,0,IF($A722&gt;='key variables'!$B$26,K722*SUMPRODUCT(Z722:AC722,'control variables'!$O$3:$R$3)/J722+F$65*'key variables'!$B$25/scenario!J$65,K722*SUMPRODUCT(Z722:AC722,'control variables'!$O$7:$R$7)/J722+F$65*'key variables'!$B$25/scenario!J$65))</f>
        <v>4.8733878468669124E-33</v>
      </c>
      <c r="Q722" s="10">
        <f ca="1">IF(IF($A722&gt;='key variables'!$B$26,L722*SUMPRODUCT(Z722:AC722,'control variables'!$O$4:$R$4)/J722+G$65*'key variables'!$B$25/scenario!J$65,L722*SUMPRODUCT(Z722:AC722,'control variables'!$O$7:$R$7)/J722+G$65*'key variables'!$B$25/scenario!J$65)&lt;'key variables'!$B$28,0,IF($A722&gt;='key variables'!$B$26,L722*SUMPRODUCT(Z722:AC722,'control variables'!$O$4:$R$4)/J722+G$65*'key variables'!$B$25/scenario!J$65,L722*SUMPRODUCT(Z722:AC722,'control variables'!$O$7:$R$7)/J722+G$65*'key variables'!$B$25/scenario!J$65))</f>
        <v>5.6251943306870554E-33</v>
      </c>
      <c r="R722" s="10">
        <f ca="1">IF(IF($A722&gt;='key variables'!$B$26,M722*SUMPRODUCT(Z722:AC722,'control variables'!$O$5:$R$5)/J722+H$65*'key variables'!$B$25/scenario!J$65,M722*SUMPRODUCT(Z722:AC722,'control variables'!$O$7:$R$7)/J722+H$65*'key variables'!$B$25/scenario!J$65)&lt;'key variables'!$B$28,0,IF($A722&gt;='key variables'!$B$26,M722*SUMPRODUCT(Z722:AC722,'control variables'!$O$5:$R$5)/J722+H$65*'key variables'!$B$25/scenario!J$65,M722*SUMPRODUCT(Z722:AC722,'control variables'!$O$7:$R$7)/J722+H$65*'key variables'!$B$25/scenario!J$65))</f>
        <v>1.6848687841812575E-32</v>
      </c>
      <c r="S722" s="10">
        <f ca="1">IF(IF($A722&gt;='key variables'!$B$26,N722*SUMPRODUCT(Z722:AC722,'control variables'!$O$6:$R$6)/J722+I$65*'key variables'!$B$25/scenario!J$65,N722*SUMPRODUCT(Z722:AC722,'control variables'!$O$7:$R$7)/J722+I$65*'key variables'!$B$25/scenario!J$65)&lt;'key variables'!$B$28,0,IF($A722&gt;='key variables'!$B$26,N722*SUMPRODUCT(Z722:AC722,'control variables'!$O$6:$R$6)/J722+I$65*'key variables'!$B$25/scenario!J$65,N722*SUMPRODUCT(Z722:AC722,'control variables'!$O$7:$R$7)/J722+I$65*'key variables'!$B$25/scenario!J$65))</f>
        <v>7.5734017827186281E-33</v>
      </c>
      <c r="T722" s="10">
        <f t="shared" ca="1" si="546"/>
        <v>3.492067180208517E-32</v>
      </c>
      <c r="U722" s="82">
        <f ca="1">SUMPRODUCT(P692:P721,'control variables'!AD$7:AD$36)</f>
        <v>1.0332483801003248E-32</v>
      </c>
      <c r="V722" s="82">
        <f ca="1">SUMPRODUCT(Q692:Q721,'control variables'!AE$7:AE$36)</f>
        <v>1.1926452629188118E-32</v>
      </c>
      <c r="W722" s="82">
        <f ca="1">SUMPRODUCT(R692:R721,'control variables'!AF$7:AF$36)</f>
        <v>3.5722335193495844E-32</v>
      </c>
      <c r="X722" s="82">
        <f ca="1">SUMPRODUCT(S692:S721,'control variables'!AG$7:AG$36)</f>
        <v>1.6057012841433783E-32</v>
      </c>
      <c r="Y722" s="82">
        <f t="shared" ca="1" si="540"/>
        <v>7.4038284465120984E-32</v>
      </c>
      <c r="Z722" s="10">
        <f ca="1">IF($A722&gt;='key variables'!$B$26,SUMPRODUCT(P692:P721,'control variables'!V$7:V$36)*$E722,SUMPRODUCT(P692:P721,'control variables'!Z$7:Z$36)*$E722)</f>
        <v>2.5212306481650091E-32</v>
      </c>
      <c r="AA722" s="10">
        <f ca="1">IF($A722&gt;='key variables'!$B$26,SUMPRODUCT(Q692:Q721,'control variables'!W$7:W$36)*$E722,SUMPRODUCT(Q692:Q721,'control variables'!AA$7:AA$36)*$E722)</f>
        <v>2.9101751787578519E-32</v>
      </c>
      <c r="AB722" s="10">
        <f ca="1">IF($A722&gt;='key variables'!$B$26,SUMPRODUCT(R692:R721,'control variables'!X$7:X$36)*$E722,SUMPRODUCT(R692:R721,'control variables'!AB$7:AB$36)*$E722)</f>
        <v>8.7166114216525861E-32</v>
      </c>
      <c r="AC722" s="10">
        <f ca="1">IF($A722&gt;='key variables'!$B$26,SUMPRODUCT(S692:S721,'control variables'!Y$7:Y$36)*$E722,SUMPRODUCT(S692:S721,'control variables'!AC$7:AC$36)*$E722)</f>
        <v>3.9180736862003268E-32</v>
      </c>
      <c r="AD722" s="10">
        <f t="shared" ca="1" si="541"/>
        <v>1.8066090934775774E-31</v>
      </c>
      <c r="AE722" s="82">
        <f ca="1">SUMPRODUCT(P692:P721,'control variables'!AL$7:AL$36)</f>
        <v>3.4327831429078543E-32</v>
      </c>
      <c r="AF722" s="82">
        <f ca="1">SUMPRODUCT(Q692:Q721,'control variables'!AM$7:AM$36)</f>
        <v>3.9519904291477583E-32</v>
      </c>
      <c r="AG722" s="82">
        <f ca="1">SUMPRODUCT(R692:R721,'control variables'!AN$7:AN$36)</f>
        <v>1.1268163341818337E-31</v>
      </c>
      <c r="AH722" s="82">
        <f ca="1">SUMPRODUCT(S692:S721,'control variables'!AO$7:AO$36)</f>
        <v>4.8790029554730937E-32</v>
      </c>
      <c r="AI722" s="82">
        <f t="shared" ca="1" si="505"/>
        <v>2.3531939869347044E-31</v>
      </c>
      <c r="AJ722" s="10">
        <f ca="1">SUMPRODUCT(P692:P721,'control variables'!AP$7:AP$36)</f>
        <v>3.2800376446794465E-35</v>
      </c>
      <c r="AK722" s="10">
        <f ca="1">SUMPRODUCT(Q692:Q721,'control variables'!AQ$7:AQ$36)</f>
        <v>9.4651040216063185E-35</v>
      </c>
      <c r="AL722" s="10">
        <f ca="1">SUMPRODUCT(R692:R721,'control variables'!AR$7:AR$36)</f>
        <v>3.4020069069688828E-33</v>
      </c>
      <c r="AM722" s="10">
        <f ca="1">SUMPRODUCT(S692:S721,'control variables'!AS$7:AS$36)</f>
        <v>2.5486421075196975E-33</v>
      </c>
      <c r="AN722" s="10">
        <f t="shared" ca="1" si="526"/>
        <v>6.0781004311514383E-33</v>
      </c>
      <c r="AO722" s="82">
        <f ca="1">SUMPRODUCT(P692:P721,'control variables'!AX$7:AX$36)</f>
        <v>4.4603506402438951E-35</v>
      </c>
      <c r="AP722" s="82">
        <f ca="1">SUMPRODUCT(Q692:Q721,'control variables'!AY$7:AY$36)</f>
        <v>1.0296877623030494E-34</v>
      </c>
      <c r="AQ722" s="82">
        <f ca="1">SUMPRODUCT(R692:R721,'control variables'!AZ$7:AZ$36)</f>
        <v>9.2524204472023691E-34</v>
      </c>
      <c r="AR722" s="82">
        <f ca="1">SUMPRODUCT(S692:S721,'control variables'!BA$7:BA$36)</f>
        <v>6.9315286514883823E-34</v>
      </c>
      <c r="AS722" s="82">
        <f t="shared" ca="1" si="527"/>
        <v>1.7659671925018191E-33</v>
      </c>
      <c r="AT722" s="10">
        <f ca="1">SUMPRODUCT(P692:P721,'control variables'!AT$7:AT$36)</f>
        <v>-3.9364334958683914E-35</v>
      </c>
      <c r="AU722" s="10">
        <f ca="1">SUMPRODUCT(Q692:Q721,'control variables'!AU$7:AU$36)</f>
        <v>4.2701643551616261E-35</v>
      </c>
      <c r="AV722" s="10">
        <f ca="1">SUMPRODUCT(R692:R721,'control variables'!AV$7:AV$36)</f>
        <v>1.8387669908760097E-32</v>
      </c>
      <c r="AW722" s="10">
        <f ca="1">SUMPRODUCT(S692:S721,'control variables'!AW$7:AW$36)</f>
        <v>1.3775277672905531E-32</v>
      </c>
      <c r="AX722" s="10">
        <f t="shared" ca="1" si="506"/>
        <v>3.216628489025856E-32</v>
      </c>
      <c r="AY722" s="82">
        <f ca="1">SUMPRODUCT(P692:P721,'control variables'!BB$7:BB$36)</f>
        <v>1.4267462962648666E-34</v>
      </c>
      <c r="AZ722" s="82">
        <f ca="1">SUMPRODUCT(Q692:Q721,'control variables'!BC$7:BC$36)</f>
        <v>3.6382005111990092E-34</v>
      </c>
      <c r="BA722" s="82">
        <f ca="1">SUMPRODUCT(R692:R721,'control variables'!BD$7:BD$36)</f>
        <v>2.5468521888745104E-33</v>
      </c>
      <c r="BB722" s="82">
        <f ca="1">SUMPRODUCT(S692:S721,'control variables'!BE$7:BE$36)</f>
        <v>3.6192587677584123E-34</v>
      </c>
      <c r="BC722" s="82">
        <f t="shared" ca="1" si="528"/>
        <v>3.4152727463967393E-33</v>
      </c>
      <c r="BD722" s="10">
        <f ca="1">SUMPRODUCT(P692:P721,'control variables'!BF$7:BF$36)</f>
        <v>2.9846289797092554E-35</v>
      </c>
      <c r="BE722" s="10">
        <f ca="1">SUMPRODUCT(Q692:Q721,'control variables'!BG$7:BG$36)</f>
        <v>3.4450609193065706E-35</v>
      </c>
      <c r="BF722" s="10">
        <f ca="1">SUMPRODUCT(R692:R721,'control variables'!BH$7:BH$36)</f>
        <v>1.0318711250342663E-33</v>
      </c>
      <c r="BG722" s="10">
        <f ca="1">SUMPRODUCT(S692:S721,'control variables'!BI$7:BI$36)</f>
        <v>2.3191048143454939E-33</v>
      </c>
      <c r="BH722" s="10">
        <f t="shared" ca="1" si="529"/>
        <v>3.4152728383699185E-33</v>
      </c>
      <c r="BI722" s="82">
        <f t="shared" ca="1" si="507"/>
        <v>3.4431141723746343E-32</v>
      </c>
      <c r="BJ722" s="82">
        <f t="shared" ca="1" si="508"/>
        <v>3.9926425986149097E-32</v>
      </c>
      <c r="BK722" s="82">
        <f t="shared" ca="1" si="509"/>
        <v>1.3361615551581799E-31</v>
      </c>
      <c r="BL722" s="82">
        <f t="shared" ca="1" si="510"/>
        <v>6.2927233104412307E-32</v>
      </c>
      <c r="BM722" s="82">
        <f t="shared" ca="1" si="500"/>
        <v>2.7090095633012572E-31</v>
      </c>
      <c r="BN722" s="10">
        <f ca="1">BN721+BI722-INDIRECT(ADDRESS(MAX($D722-'key variables'!$B$9*30,34),scenario!BI$4),TRUE)</f>
        <v>9439390.0751690175</v>
      </c>
      <c r="BO722" s="10">
        <f ca="1">BO721+BJ722-INDIRECT(ADDRESS(MAX($D722-'key variables'!$B$9*30,34),scenario!BJ$4),TRUE)</f>
        <v>10895583.360992203</v>
      </c>
      <c r="BP722" s="10">
        <f ca="1">BP721+BK722-INDIRECT(ADDRESS(MAX($D722-'key variables'!$B$9*30,34),scenario!BK$4),TRUE)</f>
        <v>32531162.537994072</v>
      </c>
      <c r="BQ722" s="10">
        <f ca="1">BQ721+BL722-INDIRECT(ADDRESS(MAX($D722-'key variables'!$B$9*30,34),scenario!BL$4),TRUE)</f>
        <v>14415841.516535141</v>
      </c>
      <c r="BR722" s="10">
        <f t="shared" ca="1" si="530"/>
        <v>67281977.490690395</v>
      </c>
      <c r="BS722" s="82">
        <f t="shared" ca="1" si="511"/>
        <v>-2.3433848477536824E-9</v>
      </c>
      <c r="BT722" s="82">
        <f t="shared" ca="1" si="512"/>
        <v>-3.4288309057018498E-10</v>
      </c>
      <c r="BU722" s="82">
        <f t="shared" ca="1" si="513"/>
        <v>-4.2578247660364599E-9</v>
      </c>
      <c r="BV722" s="82">
        <f t="shared" ca="1" si="514"/>
        <v>-2.9943922343414556E-9</v>
      </c>
      <c r="BW722" s="82">
        <f t="shared" ca="1" si="531"/>
        <v>-9.9384849387017825E-9</v>
      </c>
      <c r="BX722" s="10">
        <f t="shared" ca="1" si="515"/>
        <v>-1.8625994260191893E-12</v>
      </c>
      <c r="BY722" s="10">
        <f t="shared" ca="1" si="516"/>
        <v>2.8902850229962428E-12</v>
      </c>
      <c r="BZ722" s="10">
        <f t="shared" ca="1" si="517"/>
        <v>-3.5034723983035463E-11</v>
      </c>
      <c r="CA722" s="10">
        <f t="shared" ca="1" si="518"/>
        <v>-2.0257049910634696E-11</v>
      </c>
      <c r="CB722" s="10">
        <v>0</v>
      </c>
      <c r="CC722" s="82">
        <f t="shared" ca="1" si="519"/>
        <v>3.9725652202851362E-13</v>
      </c>
      <c r="CD722" s="82">
        <f t="shared" ca="1" si="520"/>
        <v>3.4270724516460853E-13</v>
      </c>
      <c r="CE722" s="82">
        <f t="shared" ca="1" si="521"/>
        <v>1.8915613015532971E-10</v>
      </c>
      <c r="CF722" s="82">
        <f t="shared" ca="1" si="522"/>
        <v>3.7028113764059381E-11</v>
      </c>
      <c r="CG722" s="82">
        <f t="shared" ca="1" si="532"/>
        <v>2.269242076865822E-10</v>
      </c>
      <c r="CH722" s="13" t="str">
        <f t="shared" ca="1" si="533"/>
        <v/>
      </c>
      <c r="CI722" s="81">
        <f t="shared" ca="1" si="542"/>
        <v>0.1131775965863165</v>
      </c>
      <c r="CJ722" s="81">
        <f t="shared" ca="1" si="543"/>
        <v>0.13063724757458739</v>
      </c>
      <c r="CK722" s="81">
        <f t="shared" ca="1" si="544"/>
        <v>0.39004625943939081</v>
      </c>
      <c r="CL722" s="81">
        <f t="shared" ca="1" si="545"/>
        <v>0.17284488538116416</v>
      </c>
      <c r="CM722" s="89">
        <f t="shared" ca="1" si="534"/>
        <v>0.80670598898145884</v>
      </c>
    </row>
    <row r="723" spans="1:91" x14ac:dyDescent="0.3">
      <c r="A723">
        <v>658</v>
      </c>
      <c r="B723" s="3">
        <f t="shared" si="547"/>
        <v>2.0166666666666666</v>
      </c>
      <c r="C723" s="3">
        <f t="shared" si="535"/>
        <v>21.933333333333334</v>
      </c>
      <c r="D723" s="4">
        <f t="shared" ca="1" si="523"/>
        <v>723</v>
      </c>
      <c r="E723" s="58">
        <f>(0.5*(COS(B723*2*PI())+1)*('key variables'!$B$4-'key variables'!$B$6)+'key variables'!$B$6)/'key variables'!$B$4</f>
        <v>1</v>
      </c>
      <c r="F723" s="10">
        <f t="shared" ca="1" si="536"/>
        <v>11689222.907461114</v>
      </c>
      <c r="G723" s="10">
        <f t="shared" ca="1" si="537"/>
        <v>13492492.798713122</v>
      </c>
      <c r="H723" s="10">
        <f t="shared" ca="1" si="538"/>
        <v>40309474.521088287</v>
      </c>
      <c r="I723" s="10">
        <f t="shared" ca="1" si="539"/>
        <v>17912154.249750931</v>
      </c>
      <c r="J723" s="10">
        <f t="shared" ca="1" si="524"/>
        <v>83403344.477013454</v>
      </c>
      <c r="K723" s="82">
        <f t="shared" ca="1" si="501"/>
        <v>2249832.832292099</v>
      </c>
      <c r="L723" s="82">
        <f t="shared" ca="1" si="502"/>
        <v>2596909.4377209195</v>
      </c>
      <c r="M723" s="82">
        <f t="shared" ca="1" si="503"/>
        <v>7778311.98309422</v>
      </c>
      <c r="N723" s="82">
        <f t="shared" ca="1" si="504"/>
        <v>3496312.733215793</v>
      </c>
      <c r="O723" s="82">
        <f t="shared" ca="1" si="525"/>
        <v>16121366.986323033</v>
      </c>
      <c r="P723" s="10">
        <f ca="1">IF(IF($A723&gt;='key variables'!$B$26,K723*SUMPRODUCT(Z723:AC723,'control variables'!$O$3:$R$3)/J723+F$65*'key variables'!$B$25/scenario!J$65,K723*SUMPRODUCT(Z723:AC723,'control variables'!$O$7:$R$7)/J723+F$65*'key variables'!$B$25/scenario!J$65)&lt;'key variables'!$B$28,0,IF($A723&gt;='key variables'!$B$26,K723*SUMPRODUCT(Z723:AC723,'control variables'!$O$3:$R$3)/J723+F$65*'key variables'!$B$25/scenario!J$65,K723*SUMPRODUCT(Z723:AC723,'control variables'!$O$7:$R$7)/J723+F$65*'key variables'!$B$25/scenario!J$65))</f>
        <v>4.1933028038133705E-33</v>
      </c>
      <c r="Q723" s="10">
        <f ca="1">IF(IF($A723&gt;='key variables'!$B$26,L723*SUMPRODUCT(Z723:AC723,'control variables'!$O$4:$R$4)/J723+G$65*'key variables'!$B$25/scenario!J$65,L723*SUMPRODUCT(Z723:AC723,'control variables'!$O$7:$R$7)/J723+G$65*'key variables'!$B$25/scenario!J$65)&lt;'key variables'!$B$28,0,IF($A723&gt;='key variables'!$B$26,L723*SUMPRODUCT(Z723:AC723,'control variables'!$O$4:$R$4)/J723+G$65*'key variables'!$B$25/scenario!J$65,L723*SUMPRODUCT(Z723:AC723,'control variables'!$O$7:$R$7)/J723+G$65*'key variables'!$B$25/scenario!J$65))</f>
        <v>4.8401941113777464E-33</v>
      </c>
      <c r="R723" s="10">
        <f ca="1">IF(IF($A723&gt;='key variables'!$B$26,M723*SUMPRODUCT(Z723:AC723,'control variables'!$O$5:$R$5)/J723+H$65*'key variables'!$B$25/scenario!J$65,M723*SUMPRODUCT(Z723:AC723,'control variables'!$O$7:$R$7)/J723+H$65*'key variables'!$B$25/scenario!J$65)&lt;'key variables'!$B$28,0,IF($A723&gt;='key variables'!$B$26,M723*SUMPRODUCT(Z723:AC723,'control variables'!$O$5:$R$5)/J723+H$65*'key variables'!$B$25/scenario!J$65,M723*SUMPRODUCT(Z723:AC723,'control variables'!$O$7:$R$7)/J723+H$65*'key variables'!$B$25/scenario!J$65))</f>
        <v>1.4497440422902247E-32</v>
      </c>
      <c r="S723" s="10">
        <f ca="1">IF(IF($A723&gt;='key variables'!$B$26,N723*SUMPRODUCT(Z723:AC723,'control variables'!$O$6:$R$6)/J723+I$65*'key variables'!$B$25/scenario!J$65,N723*SUMPRODUCT(Z723:AC723,'control variables'!$O$7:$R$7)/J723+I$65*'key variables'!$B$25/scenario!J$65)&lt;'key variables'!$B$28,0,IF($A723&gt;='key variables'!$B$26,N723*SUMPRODUCT(Z723:AC723,'control variables'!$O$6:$R$6)/J723+I$65*'key variables'!$B$25/scenario!J$65,N723*SUMPRODUCT(Z723:AC723,'control variables'!$O$7:$R$7)/J723+I$65*'key variables'!$B$25/scenario!J$65))</f>
        <v>6.5165277067566158E-33</v>
      </c>
      <c r="T723" s="10">
        <f t="shared" ca="1" si="546"/>
        <v>3.0047465044849976E-32</v>
      </c>
      <c r="U723" s="82">
        <f ca="1">SUMPRODUCT(P693:P722,'control variables'!AD$7:AD$36)</f>
        <v>8.8905776955466618E-33</v>
      </c>
      <c r="V723" s="82">
        <f ca="1">SUMPRODUCT(Q693:Q722,'control variables'!AE$7:AE$36)</f>
        <v>1.0262106941000795E-32</v>
      </c>
      <c r="W723" s="82">
        <f ca="1">SUMPRODUCT(R693:R722,'control variables'!AF$7:AF$36)</f>
        <v>3.0737255689991852E-32</v>
      </c>
      <c r="X723" s="82">
        <f ca="1">SUMPRODUCT(S693:S722,'control variables'!AG$7:AG$36)</f>
        <v>1.3816244281098838E-32</v>
      </c>
      <c r="Y723" s="82">
        <f t="shared" ca="1" si="540"/>
        <v>6.3706184607638149E-32</v>
      </c>
      <c r="Z723" s="10">
        <f ca="1">IF($A723&gt;='key variables'!$B$26,SUMPRODUCT(P693:P722,'control variables'!V$7:V$36)*$E723,SUMPRODUCT(P693:P722,'control variables'!Z$7:Z$36)*$E723)</f>
        <v>2.1693909613221992E-32</v>
      </c>
      <c r="AA723" s="10">
        <f ca="1">IF($A723&gt;='key variables'!$B$26,SUMPRODUCT(Q693:Q722,'control variables'!W$7:W$36)*$E723,SUMPRODUCT(Q693:Q722,'control variables'!AA$7:AA$36)*$E723)</f>
        <v>2.5040579818654919E-32</v>
      </c>
      <c r="AB723" s="10">
        <f ca="1">IF($A723&gt;='key variables'!$B$26,SUMPRODUCT(R693:R722,'control variables'!X$7:X$36)*$E723,SUMPRODUCT(R693:R722,'control variables'!AB$7:AB$36)*$E723)</f>
        <v>7.5002015564318823E-32</v>
      </c>
      <c r="AC723" s="10">
        <f ca="1">IF($A723&gt;='key variables'!$B$26,SUMPRODUCT(S693:S722,'control variables'!Y$7:Y$36)*$E723,SUMPRODUCT(S693:S722,'control variables'!AC$7:AC$36)*$E723)</f>
        <v>3.3713034730970184E-32</v>
      </c>
      <c r="AD723" s="10">
        <f t="shared" ca="1" si="541"/>
        <v>1.5544953972716594E-31</v>
      </c>
      <c r="AE723" s="82">
        <f ca="1">SUMPRODUCT(P693:P722,'control variables'!AL$7:AL$36)</f>
        <v>2.953735600439249E-32</v>
      </c>
      <c r="AF723" s="82">
        <f ca="1">SUMPRODUCT(Q693:Q722,'control variables'!AM$7:AM$36)</f>
        <v>3.4004871083353079E-32</v>
      </c>
      <c r="AG723" s="82">
        <f ca="1">SUMPRODUCT(R693:R722,'control variables'!AN$7:AN$36)</f>
        <v>9.6956824327969871E-32</v>
      </c>
      <c r="AH723" s="82">
        <f ca="1">SUMPRODUCT(S693:S722,'control variables'!AO$7:AO$36)</f>
        <v>4.1981343196708969E-32</v>
      </c>
      <c r="AI723" s="82">
        <f t="shared" ca="1" si="505"/>
        <v>2.024803946124244E-31</v>
      </c>
      <c r="AJ723" s="10">
        <f ca="1">SUMPRODUCT(P693:P722,'control variables'!AP$7:AP$36)</f>
        <v>2.8223058546202642E-35</v>
      </c>
      <c r="AK723" s="10">
        <f ca="1">SUMPRODUCT(Q693:Q722,'control variables'!AQ$7:AQ$36)</f>
        <v>8.1442414351863262E-35</v>
      </c>
      <c r="AL723" s="10">
        <f ca="1">SUMPRODUCT(R693:R722,'control variables'!AR$7:AR$36)</f>
        <v>2.9272542120275552E-33</v>
      </c>
      <c r="AM723" s="10">
        <f ca="1">SUMPRODUCT(S693:S722,'control variables'!AS$7:AS$36)</f>
        <v>2.1929771303242276E-33</v>
      </c>
      <c r="AN723" s="10">
        <f t="shared" ca="1" si="526"/>
        <v>5.2298968152498483E-33</v>
      </c>
      <c r="AO723" s="82">
        <f ca="1">SUMPRODUCT(P693:P722,'control variables'!AX$7:AX$36)</f>
        <v>3.837905258812917E-35</v>
      </c>
      <c r="AP723" s="82">
        <f ca="1">SUMPRODUCT(Q693:Q722,'control variables'!AY$7:AY$36)</f>
        <v>8.8599403872474232E-35</v>
      </c>
      <c r="AQ723" s="82">
        <f ca="1">SUMPRODUCT(R693:R722,'control variables'!AZ$7:AZ$36)</f>
        <v>7.9612380180775282E-34</v>
      </c>
      <c r="AR723" s="82">
        <f ca="1">SUMPRODUCT(S693:S722,'control variables'!BA$7:BA$36)</f>
        <v>5.9642284674069993E-34</v>
      </c>
      <c r="AS723" s="82">
        <f t="shared" ca="1" si="527"/>
        <v>1.519525105009056E-33</v>
      </c>
      <c r="AT723" s="10">
        <f ca="1">SUMPRODUCT(P693:P722,'control variables'!AT$7:AT$36)</f>
        <v>-3.3871011571266343E-35</v>
      </c>
      <c r="AU723" s="10">
        <f ca="1">SUMPRODUCT(Q693:Q722,'control variables'!AU$7:AU$36)</f>
        <v>3.6742596169018107E-35</v>
      </c>
      <c r="AV723" s="10">
        <f ca="1">SUMPRODUCT(R693:R722,'control variables'!AV$7:AV$36)</f>
        <v>1.5821656352175843E-32</v>
      </c>
      <c r="AW723" s="10">
        <f ca="1">SUMPRODUCT(S693:S722,'control variables'!AW$7:AW$36)</f>
        <v>1.1852927020006986E-32</v>
      </c>
      <c r="AX723" s="10">
        <f t="shared" ca="1" si="506"/>
        <v>2.7677454956780582E-32</v>
      </c>
      <c r="AY723" s="82">
        <f ca="1">SUMPRODUCT(P693:P722,'control variables'!BB$7:BB$36)</f>
        <v>1.2276427471915907E-34</v>
      </c>
      <c r="AZ723" s="82">
        <f ca="1">SUMPRODUCT(Q693:Q722,'control variables'!BC$7:BC$36)</f>
        <v>3.1304868161178954E-34</v>
      </c>
      <c r="BA723" s="82">
        <f ca="1">SUMPRODUCT(R693:R722,'control variables'!BD$7:BD$36)</f>
        <v>2.1914369962102787E-33</v>
      </c>
      <c r="BB723" s="82">
        <f ca="1">SUMPRODUCT(S693:S722,'control variables'!BE$7:BE$36)</f>
        <v>3.1141884076237642E-34</v>
      </c>
      <c r="BC723" s="82">
        <f t="shared" ca="1" si="528"/>
        <v>2.938668793303604E-33</v>
      </c>
      <c r="BD723" s="10">
        <f ca="1">SUMPRODUCT(P693:P722,'control variables'!BF$7:BF$36)</f>
        <v>2.5681216973123966E-35</v>
      </c>
      <c r="BE723" s="10">
        <f ca="1">SUMPRODUCT(Q693:Q722,'control variables'!BG$7:BG$36)</f>
        <v>2.964300003646031E-35</v>
      </c>
      <c r="BF723" s="10">
        <f ca="1">SUMPRODUCT(R693:R722,'control variables'!BH$7:BH$36)</f>
        <v>8.878727114982298E-34</v>
      </c>
      <c r="BG723" s="10">
        <f ca="1">SUMPRODUCT(S693:S722,'control variables'!BI$7:BI$36)</f>
        <v>1.9954719439340406E-33</v>
      </c>
      <c r="BH723" s="10">
        <f t="shared" ca="1" si="529"/>
        <v>2.9386688724418547E-33</v>
      </c>
      <c r="BI723" s="82">
        <f t="shared" ca="1" si="507"/>
        <v>2.9626249267540385E-32</v>
      </c>
      <c r="BJ723" s="82">
        <f t="shared" ca="1" si="508"/>
        <v>3.4354662361133888E-32</v>
      </c>
      <c r="BK723" s="82">
        <f t="shared" ca="1" si="509"/>
        <v>1.14969917676356E-31</v>
      </c>
      <c r="BL723" s="82">
        <f t="shared" ca="1" si="510"/>
        <v>5.4145689057478327E-32</v>
      </c>
      <c r="BM723" s="82">
        <f t="shared" ca="1" si="500"/>
        <v>2.330965183625086E-31</v>
      </c>
      <c r="BN723" s="10">
        <f ca="1">BN722+BI723-INDIRECT(ADDRESS(MAX($D723-'key variables'!$B$9*30,34),scenario!BI$4),TRUE)</f>
        <v>9439390.0751690175</v>
      </c>
      <c r="BO723" s="10">
        <f ca="1">BO722+BJ723-INDIRECT(ADDRESS(MAX($D723-'key variables'!$B$9*30,34),scenario!BJ$4),TRUE)</f>
        <v>10895583.360992203</v>
      </c>
      <c r="BP723" s="10">
        <f ca="1">BP722+BK723-INDIRECT(ADDRESS(MAX($D723-'key variables'!$B$9*30,34),scenario!BK$4),TRUE)</f>
        <v>32531162.537994072</v>
      </c>
      <c r="BQ723" s="10">
        <f ca="1">BQ722+BL723-INDIRECT(ADDRESS(MAX($D723-'key variables'!$B$9*30,34),scenario!BL$4),TRUE)</f>
        <v>14415841.516535141</v>
      </c>
      <c r="BR723" s="10">
        <f t="shared" ca="1" si="530"/>
        <v>67281977.490690395</v>
      </c>
      <c r="BS723" s="82">
        <f t="shared" ca="1" si="511"/>
        <v>-2.3433848477536824E-9</v>
      </c>
      <c r="BT723" s="82">
        <f t="shared" ca="1" si="512"/>
        <v>-3.4288309057018498E-10</v>
      </c>
      <c r="BU723" s="82">
        <f t="shared" ca="1" si="513"/>
        <v>-4.2578247660364599E-9</v>
      </c>
      <c r="BV723" s="82">
        <f t="shared" ca="1" si="514"/>
        <v>-2.9943922343414556E-9</v>
      </c>
      <c r="BW723" s="82">
        <f t="shared" ca="1" si="531"/>
        <v>-9.9384849387017825E-9</v>
      </c>
      <c r="BX723" s="10">
        <f t="shared" ca="1" si="515"/>
        <v>-1.8625994260191893E-12</v>
      </c>
      <c r="BY723" s="10">
        <f t="shared" ca="1" si="516"/>
        <v>2.8902850229962428E-12</v>
      </c>
      <c r="BZ723" s="10">
        <f t="shared" ca="1" si="517"/>
        <v>-3.5034723983035463E-11</v>
      </c>
      <c r="CA723" s="10">
        <f t="shared" ca="1" si="518"/>
        <v>-2.0257049910634696E-11</v>
      </c>
      <c r="CB723" s="10">
        <v>0</v>
      </c>
      <c r="CC723" s="82">
        <f t="shared" ca="1" si="519"/>
        <v>3.9725652202851362E-13</v>
      </c>
      <c r="CD723" s="82">
        <f t="shared" ca="1" si="520"/>
        <v>3.4270724516460853E-13</v>
      </c>
      <c r="CE723" s="82">
        <f t="shared" ca="1" si="521"/>
        <v>1.8915613015532971E-10</v>
      </c>
      <c r="CF723" s="82">
        <f t="shared" ca="1" si="522"/>
        <v>3.7028113764059381E-11</v>
      </c>
      <c r="CG723" s="82">
        <f t="shared" ca="1" si="532"/>
        <v>2.269242076865822E-10</v>
      </c>
      <c r="CH723" s="13" t="str">
        <f t="shared" ca="1" si="533"/>
        <v/>
      </c>
      <c r="CI723" s="81">
        <f t="shared" ca="1" si="542"/>
        <v>0.1131775965863165</v>
      </c>
      <c r="CJ723" s="81">
        <f t="shared" ca="1" si="543"/>
        <v>0.13063724757458739</v>
      </c>
      <c r="CK723" s="81">
        <f t="shared" ca="1" si="544"/>
        <v>0.39004625943939081</v>
      </c>
      <c r="CL723" s="81">
        <f t="shared" ca="1" si="545"/>
        <v>0.17284488538116416</v>
      </c>
      <c r="CM723" s="89">
        <f t="shared" ca="1" si="534"/>
        <v>0.80670598898145884</v>
      </c>
    </row>
    <row r="724" spans="1:91" x14ac:dyDescent="0.3">
      <c r="A724">
        <v>659</v>
      </c>
      <c r="B724" s="3">
        <f t="shared" si="547"/>
        <v>2.0194444444444444</v>
      </c>
      <c r="C724" s="3">
        <f t="shared" si="535"/>
        <v>21.966666666666665</v>
      </c>
      <c r="D724" s="4">
        <f t="shared" ca="1" si="523"/>
        <v>724</v>
      </c>
      <c r="E724" s="58">
        <f>(0.5*(COS(B724*2*PI())+1)*('key variables'!$B$4-'key variables'!$B$6)+'key variables'!$B$6)/'key variables'!$B$4</f>
        <v>1</v>
      </c>
      <c r="F724" s="10">
        <f t="shared" ca="1" si="536"/>
        <v>11689222.907461114</v>
      </c>
      <c r="G724" s="10">
        <f t="shared" ca="1" si="537"/>
        <v>13492492.798713122</v>
      </c>
      <c r="H724" s="10">
        <f t="shared" ca="1" si="538"/>
        <v>40309474.521088287</v>
      </c>
      <c r="I724" s="10">
        <f t="shared" ca="1" si="539"/>
        <v>17912154.249750931</v>
      </c>
      <c r="J724" s="10">
        <f t="shared" ca="1" si="524"/>
        <v>83403344.477013454</v>
      </c>
      <c r="K724" s="82">
        <f t="shared" ca="1" si="501"/>
        <v>2249832.832292099</v>
      </c>
      <c r="L724" s="82">
        <f t="shared" ca="1" si="502"/>
        <v>2596909.4377209195</v>
      </c>
      <c r="M724" s="82">
        <f t="shared" ca="1" si="503"/>
        <v>7778311.98309422</v>
      </c>
      <c r="N724" s="82">
        <f t="shared" ca="1" si="504"/>
        <v>3496312.733215793</v>
      </c>
      <c r="O724" s="82">
        <f t="shared" ca="1" si="525"/>
        <v>16121366.986323033</v>
      </c>
      <c r="P724" s="10">
        <f ca="1">IF(IF($A724&gt;='key variables'!$B$26,K724*SUMPRODUCT(Z724:AC724,'control variables'!$O$3:$R$3)/J724+F$65*'key variables'!$B$25/scenario!J$65,K724*SUMPRODUCT(Z724:AC724,'control variables'!$O$7:$R$7)/J724+F$65*'key variables'!$B$25/scenario!J$65)&lt;'key variables'!$B$28,0,IF($A724&gt;='key variables'!$B$26,K724*SUMPRODUCT(Z724:AC724,'control variables'!$O$3:$R$3)/J724+F$65*'key variables'!$B$25/scenario!J$65,K724*SUMPRODUCT(Z724:AC724,'control variables'!$O$7:$R$7)/J724+F$65*'key variables'!$B$25/scenario!J$65))</f>
        <v>3.6081241544880618E-33</v>
      </c>
      <c r="Q724" s="10">
        <f ca="1">IF(IF($A724&gt;='key variables'!$B$26,L724*SUMPRODUCT(Z724:AC724,'control variables'!$O$4:$R$4)/J724+G$65*'key variables'!$B$25/scenario!J$65,L724*SUMPRODUCT(Z724:AC724,'control variables'!$O$7:$R$7)/J724+G$65*'key variables'!$B$25/scenario!J$65)&lt;'key variables'!$B$28,0,IF($A724&gt;='key variables'!$B$26,L724*SUMPRODUCT(Z724:AC724,'control variables'!$O$4:$R$4)/J724+G$65*'key variables'!$B$25/scenario!J$65,L724*SUMPRODUCT(Z724:AC724,'control variables'!$O$7:$R$7)/J724+G$65*'key variables'!$B$25/scenario!J$65))</f>
        <v>4.1647412797833787E-33</v>
      </c>
      <c r="R724" s="10">
        <f ca="1">IF(IF($A724&gt;='key variables'!$B$26,M724*SUMPRODUCT(Z724:AC724,'control variables'!$O$5:$R$5)/J724+H$65*'key variables'!$B$25/scenario!J$65,M724*SUMPRODUCT(Z724:AC724,'control variables'!$O$7:$R$7)/J724+H$65*'key variables'!$B$25/scenario!J$65)&lt;'key variables'!$B$28,0,IF($A724&gt;='key variables'!$B$26,M724*SUMPRODUCT(Z724:AC724,'control variables'!$O$5:$R$5)/J724+H$65*'key variables'!$B$25/scenario!J$65,M724*SUMPRODUCT(Z724:AC724,'control variables'!$O$7:$R$7)/J724+H$65*'key variables'!$B$25/scenario!J$65))</f>
        <v>1.247431139972912E-32</v>
      </c>
      <c r="S724" s="10">
        <f ca="1">IF(IF($A724&gt;='key variables'!$B$26,N724*SUMPRODUCT(Z724:AC724,'control variables'!$O$6:$R$6)/J724+I$65*'key variables'!$B$25/scenario!J$65,N724*SUMPRODUCT(Z724:AC724,'control variables'!$O$7:$R$7)/J724+I$65*'key variables'!$B$25/scenario!J$65)&lt;'key variables'!$B$28,0,IF($A724&gt;='key variables'!$B$26,N724*SUMPRODUCT(Z724:AC724,'control variables'!$O$6:$R$6)/J724+I$65*'key variables'!$B$25/scenario!J$65,N724*SUMPRODUCT(Z724:AC724,'control variables'!$O$7:$R$7)/J724+I$65*'key variables'!$B$25/scenario!J$65))</f>
        <v>5.6071412254696069E-33</v>
      </c>
      <c r="T724" s="10">
        <f t="shared" ca="1" si="546"/>
        <v>2.5854318059470169E-32</v>
      </c>
      <c r="U724" s="82">
        <f ca="1">SUMPRODUCT(P694:P723,'control variables'!AD$7:AD$36)</f>
        <v>7.6498907022604839E-33</v>
      </c>
      <c r="V724" s="82">
        <f ca="1">SUMPRODUCT(Q694:Q723,'control variables'!AE$7:AE$36)</f>
        <v>8.8300219807862247E-33</v>
      </c>
      <c r="W724" s="82">
        <f ca="1">SUMPRODUCT(R694:R723,'control variables'!AF$7:AF$36)</f>
        <v>2.6447847886606174E-32</v>
      </c>
      <c r="X724" s="82">
        <f ca="1">SUMPRODUCT(S694:S723,'control variables'!AG$7:AG$36)</f>
        <v>1.1888176706343802E-32</v>
      </c>
      <c r="Y724" s="82">
        <f t="shared" ca="1" si="540"/>
        <v>5.4815937275996687E-32</v>
      </c>
      <c r="Z724" s="10">
        <f ca="1">IF($A724&gt;='key variables'!$B$26,SUMPRODUCT(P694:P723,'control variables'!V$7:V$36)*$E724,SUMPRODUCT(P694:P723,'control variables'!Z$7:Z$36)*$E724)</f>
        <v>1.8666507748871536E-32</v>
      </c>
      <c r="AA724" s="10">
        <f ca="1">IF($A724&gt;='key variables'!$B$26,SUMPRODUCT(Q694:Q723,'control variables'!W$7:W$36)*$E724,SUMPRODUCT(Q694:Q723,'control variables'!AA$7:AA$36)*$E724)</f>
        <v>2.1546147538859265E-32</v>
      </c>
      <c r="AB724" s="10">
        <f ca="1">IF($A724&gt;='key variables'!$B$26,SUMPRODUCT(R694:R723,'control variables'!X$7:X$36)*$E724,SUMPRODUCT(R694:R723,'control variables'!AB$7:AB$36)*$E724)</f>
        <v>6.4535426286604152E-32</v>
      </c>
      <c r="AC724" s="10">
        <f ca="1">IF($A724&gt;='key variables'!$B$26,SUMPRODUCT(S694:S723,'control variables'!Y$7:Y$36)*$E724,SUMPRODUCT(S694:S723,'control variables'!AC$7:AC$36)*$E724)</f>
        <v>2.9008354660981993E-32</v>
      </c>
      <c r="AD724" s="10">
        <f t="shared" ca="1" si="541"/>
        <v>1.3375643623531695E-31</v>
      </c>
      <c r="AE724" s="82">
        <f ca="1">SUMPRODUCT(P694:P723,'control variables'!AL$7:AL$36)</f>
        <v>2.5415395130121114E-32</v>
      </c>
      <c r="AF724" s="82">
        <f ca="1">SUMPRODUCT(Q694:Q723,'control variables'!AM$7:AM$36)</f>
        <v>2.9259465024686916E-32</v>
      </c>
      <c r="AG724" s="82">
        <f ca="1">SUMPRODUCT(R694:R723,'control variables'!AN$7:AN$36)</f>
        <v>8.3426424507685929E-32</v>
      </c>
      <c r="AH724" s="82">
        <f ca="1">SUMPRODUCT(S694:S723,'control variables'!AO$7:AO$36)</f>
        <v>3.6122814285710312E-32</v>
      </c>
      <c r="AI724" s="82">
        <f t="shared" ca="1" si="505"/>
        <v>1.7422409894820428E-31</v>
      </c>
      <c r="AJ724" s="10">
        <f ca="1">SUMPRODUCT(P694:P723,'control variables'!AP$7:AP$36)</f>
        <v>2.4284508898684496E-35</v>
      </c>
      <c r="AK724" s="10">
        <f ca="1">SUMPRODUCT(Q694:Q723,'control variables'!AQ$7:AQ$36)</f>
        <v>7.0077062442414899E-35</v>
      </c>
      <c r="AL724" s="10">
        <f ca="1">SUMPRODUCT(R694:R723,'control variables'!AR$7:AR$36)</f>
        <v>2.518753622833676E-33</v>
      </c>
      <c r="AM724" s="10">
        <f ca="1">SUMPRODUCT(S694:S723,'control variables'!AS$7:AS$36)</f>
        <v>1.8869454757636712E-33</v>
      </c>
      <c r="AN724" s="10">
        <f t="shared" ca="1" si="526"/>
        <v>4.5000606699384469E-33</v>
      </c>
      <c r="AO724" s="82">
        <f ca="1">SUMPRODUCT(P694:P723,'control variables'!AX$7:AX$36)</f>
        <v>3.3023226117528799E-35</v>
      </c>
      <c r="AP724" s="82">
        <f ca="1">SUMPRODUCT(Q694:Q723,'control variables'!AY$7:AY$36)</f>
        <v>7.6235288540289531E-35</v>
      </c>
      <c r="AQ724" s="82">
        <f ca="1">SUMPRODUCT(R694:R723,'control variables'!AZ$7:AZ$36)</f>
        <v>6.8502410955230042E-34</v>
      </c>
      <c r="AR724" s="82">
        <f ca="1">SUMPRODUCT(S694:S723,'control variables'!BA$7:BA$36)</f>
        <v>5.1319157721132416E-34</v>
      </c>
      <c r="AS724" s="82">
        <f t="shared" ca="1" si="527"/>
        <v>1.3074742014214429E-33</v>
      </c>
      <c r="AT724" s="10">
        <f ca="1">SUMPRODUCT(P694:P723,'control variables'!AT$7:AT$36)</f>
        <v>-2.9144285711037308E-35</v>
      </c>
      <c r="AU724" s="10">
        <f ca="1">SUMPRODUCT(Q694:Q723,'control variables'!AU$7:AU$36)</f>
        <v>3.161513845732164E-35</v>
      </c>
      <c r="AV724" s="10">
        <f ca="1">SUMPRODUCT(R694:R723,'control variables'!AV$7:AV$36)</f>
        <v>1.3613731971938905E-32</v>
      </c>
      <c r="AW724" s="10">
        <f ca="1">SUMPRODUCT(S694:S723,'control variables'!AW$7:AW$36)</f>
        <v>1.0198841887444768E-32</v>
      </c>
      <c r="AX724" s="10">
        <f t="shared" ca="1" si="506"/>
        <v>2.3815044712129959E-32</v>
      </c>
      <c r="AY724" s="82">
        <f ca="1">SUMPRODUCT(P694:P723,'control variables'!BB$7:BB$36)</f>
        <v>1.0563242523759322E-34</v>
      </c>
      <c r="AZ724" s="82">
        <f ca="1">SUMPRODUCT(Q694:Q723,'control variables'!BC$7:BC$36)</f>
        <v>2.6936249598454028E-34</v>
      </c>
      <c r="BA724" s="82">
        <f ca="1">SUMPRODUCT(R694:R723,'control variables'!BD$7:BD$36)</f>
        <v>1.8856202685564469E-33</v>
      </c>
      <c r="BB724" s="82">
        <f ca="1">SUMPRODUCT(S694:S723,'control variables'!BE$7:BE$36)</f>
        <v>2.6796010068616329E-34</v>
      </c>
      <c r="BC724" s="82">
        <f t="shared" ca="1" si="528"/>
        <v>2.5285752904647435E-33</v>
      </c>
      <c r="BD724" s="10">
        <f ca="1">SUMPRODUCT(P694:P723,'control variables'!BF$7:BF$36)</f>
        <v>2.2097383282960596E-35</v>
      </c>
      <c r="BE724" s="10">
        <f ca="1">SUMPRODUCT(Q694:Q723,'control variables'!BG$7:BG$36)</f>
        <v>2.5506296455809961E-35</v>
      </c>
      <c r="BF724" s="10">
        <f ca="1">SUMPRODUCT(R694:R723,'control variables'!BH$7:BH$36)</f>
        <v>7.6396938793789813E-34</v>
      </c>
      <c r="BG724" s="10">
        <f ca="1">SUMPRODUCT(S694:S723,'control variables'!BI$7:BI$36)</f>
        <v>1.7170022908825216E-33</v>
      </c>
      <c r="BH724" s="10">
        <f t="shared" ca="1" si="529"/>
        <v>2.5285753585591903E-33</v>
      </c>
      <c r="BI724" s="82">
        <f t="shared" ca="1" si="507"/>
        <v>2.549188326964767E-32</v>
      </c>
      <c r="BJ724" s="82">
        <f t="shared" ca="1" si="508"/>
        <v>2.9560442659128776E-32</v>
      </c>
      <c r="BK724" s="82">
        <f t="shared" ca="1" si="509"/>
        <v>9.8925776748181279E-32</v>
      </c>
      <c r="BL724" s="82">
        <f t="shared" ca="1" si="510"/>
        <v>4.6589616273841248E-32</v>
      </c>
      <c r="BM724" s="82">
        <f t="shared" ca="1" si="500"/>
        <v>2.0056771895079897E-31</v>
      </c>
      <c r="BN724" s="10">
        <f ca="1">BN723+BI724-INDIRECT(ADDRESS(MAX($D724-'key variables'!$B$9*30,34),scenario!BI$4),TRUE)</f>
        <v>9439390.0751690175</v>
      </c>
      <c r="BO724" s="10">
        <f ca="1">BO723+BJ724-INDIRECT(ADDRESS(MAX($D724-'key variables'!$B$9*30,34),scenario!BJ$4),TRUE)</f>
        <v>10895583.360992203</v>
      </c>
      <c r="BP724" s="10">
        <f ca="1">BP723+BK724-INDIRECT(ADDRESS(MAX($D724-'key variables'!$B$9*30,34),scenario!BK$4),TRUE)</f>
        <v>32531162.537994072</v>
      </c>
      <c r="BQ724" s="10">
        <f ca="1">BQ723+BL724-INDIRECT(ADDRESS(MAX($D724-'key variables'!$B$9*30,34),scenario!BL$4),TRUE)</f>
        <v>14415841.516535141</v>
      </c>
      <c r="BR724" s="10">
        <f t="shared" ca="1" si="530"/>
        <v>67281977.490690395</v>
      </c>
      <c r="BS724" s="82">
        <f t="shared" ca="1" si="511"/>
        <v>-2.3433848477536824E-9</v>
      </c>
      <c r="BT724" s="82">
        <f t="shared" ca="1" si="512"/>
        <v>-3.4288309057018498E-10</v>
      </c>
      <c r="BU724" s="82">
        <f t="shared" ca="1" si="513"/>
        <v>-4.2578247660364599E-9</v>
      </c>
      <c r="BV724" s="82">
        <f t="shared" ca="1" si="514"/>
        <v>-2.9943922343414556E-9</v>
      </c>
      <c r="BW724" s="82">
        <f t="shared" ca="1" si="531"/>
        <v>-9.9384849387017825E-9</v>
      </c>
      <c r="BX724" s="10">
        <f t="shared" ca="1" si="515"/>
        <v>-1.8625994260191893E-12</v>
      </c>
      <c r="BY724" s="10">
        <f t="shared" ca="1" si="516"/>
        <v>2.8902850229962428E-12</v>
      </c>
      <c r="BZ724" s="10">
        <f t="shared" ca="1" si="517"/>
        <v>-3.5034723983035463E-11</v>
      </c>
      <c r="CA724" s="10">
        <f t="shared" ca="1" si="518"/>
        <v>-2.0257049910634696E-11</v>
      </c>
      <c r="CB724" s="10">
        <v>0</v>
      </c>
      <c r="CC724" s="82">
        <f t="shared" ca="1" si="519"/>
        <v>3.9725652202851362E-13</v>
      </c>
      <c r="CD724" s="82">
        <f t="shared" ca="1" si="520"/>
        <v>3.4270724516460853E-13</v>
      </c>
      <c r="CE724" s="82">
        <f t="shared" ca="1" si="521"/>
        <v>1.8915613015532971E-10</v>
      </c>
      <c r="CF724" s="82">
        <f t="shared" ca="1" si="522"/>
        <v>3.7028113764059381E-11</v>
      </c>
      <c r="CG724" s="82">
        <f t="shared" ca="1" si="532"/>
        <v>2.269242076865822E-10</v>
      </c>
      <c r="CH724" s="13" t="str">
        <f t="shared" ca="1" si="533"/>
        <v/>
      </c>
      <c r="CI724" s="81">
        <f t="shared" ca="1" si="542"/>
        <v>0.1131775965863165</v>
      </c>
      <c r="CJ724" s="81">
        <f t="shared" ca="1" si="543"/>
        <v>0.13063724757458739</v>
      </c>
      <c r="CK724" s="81">
        <f t="shared" ca="1" si="544"/>
        <v>0.39004625943939081</v>
      </c>
      <c r="CL724" s="81">
        <f t="shared" ca="1" si="545"/>
        <v>0.17284488538116416</v>
      </c>
      <c r="CM724" s="89">
        <f t="shared" ca="1" si="534"/>
        <v>0.80670598898145884</v>
      </c>
    </row>
    <row r="725" spans="1:91" x14ac:dyDescent="0.3">
      <c r="A725">
        <v>660</v>
      </c>
      <c r="B725" s="3">
        <f t="shared" si="547"/>
        <v>2.0222222222222221</v>
      </c>
      <c r="C725" s="3">
        <f t="shared" si="535"/>
        <v>22</v>
      </c>
      <c r="D725" s="4">
        <f t="shared" ca="1" si="523"/>
        <v>725</v>
      </c>
      <c r="E725" s="58">
        <f>(0.5*(COS(B725*2*PI())+1)*('key variables'!$B$4-'key variables'!$B$6)+'key variables'!$B$6)/'key variables'!$B$4</f>
        <v>1</v>
      </c>
      <c r="F725" s="10">
        <f t="shared" ca="1" si="536"/>
        <v>11689222.907461114</v>
      </c>
      <c r="G725" s="10">
        <f t="shared" ca="1" si="537"/>
        <v>13492492.798713122</v>
      </c>
      <c r="H725" s="10">
        <f t="shared" ca="1" si="538"/>
        <v>40309474.521088287</v>
      </c>
      <c r="I725" s="10">
        <f t="shared" ca="1" si="539"/>
        <v>17912154.249750931</v>
      </c>
      <c r="J725" s="10">
        <f t="shared" ca="1" si="524"/>
        <v>83403344.477013454</v>
      </c>
      <c r="K725" s="82">
        <f t="shared" ca="1" si="501"/>
        <v>2249832.832292099</v>
      </c>
      <c r="L725" s="82">
        <f t="shared" ca="1" si="502"/>
        <v>2596909.4377209195</v>
      </c>
      <c r="M725" s="82">
        <f t="shared" ca="1" si="503"/>
        <v>7778311.98309422</v>
      </c>
      <c r="N725" s="82">
        <f t="shared" ca="1" si="504"/>
        <v>3496312.733215793</v>
      </c>
      <c r="O725" s="82">
        <f t="shared" ca="1" si="525"/>
        <v>16121366.986323033</v>
      </c>
      <c r="P725" s="10">
        <f ca="1">IF(IF($A725&gt;='key variables'!$B$26,K725*SUMPRODUCT(Z725:AC725,'control variables'!$O$3:$R$3)/J725+F$65*'key variables'!$B$25/scenario!J$65,K725*SUMPRODUCT(Z725:AC725,'control variables'!$O$7:$R$7)/J725+F$65*'key variables'!$B$25/scenario!J$65)&lt;'key variables'!$B$28,0,IF($A725&gt;='key variables'!$B$26,K725*SUMPRODUCT(Z725:AC725,'control variables'!$O$3:$R$3)/J725+F$65*'key variables'!$B$25/scenario!J$65,K725*SUMPRODUCT(Z725:AC725,'control variables'!$O$7:$R$7)/J725+F$65*'key variables'!$B$25/scenario!J$65))</f>
        <v>3.104607638246675E-33</v>
      </c>
      <c r="Q725" s="10">
        <f ca="1">IF(IF($A725&gt;='key variables'!$B$26,L725*SUMPRODUCT(Z725:AC725,'control variables'!$O$4:$R$4)/J725+G$65*'key variables'!$B$25/scenario!J$65,L725*SUMPRODUCT(Z725:AC725,'control variables'!$O$7:$R$7)/J725+G$65*'key variables'!$B$25/scenario!J$65)&lt;'key variables'!$B$28,0,IF($A725&gt;='key variables'!$B$26,L725*SUMPRODUCT(Z725:AC725,'control variables'!$O$4:$R$4)/J725+G$65*'key variables'!$B$25/scenario!J$65,L725*SUMPRODUCT(Z725:AC725,'control variables'!$O$7:$R$7)/J725+G$65*'key variables'!$B$25/scenario!J$65))</f>
        <v>3.5835484132256154E-33</v>
      </c>
      <c r="R725" s="10">
        <f ca="1">IF(IF($A725&gt;='key variables'!$B$26,M725*SUMPRODUCT(Z725:AC725,'control variables'!$O$5:$R$5)/J725+H$65*'key variables'!$B$25/scenario!J$65,M725*SUMPRODUCT(Z725:AC725,'control variables'!$O$7:$R$7)/J725+H$65*'key variables'!$B$25/scenario!J$65)&lt;'key variables'!$B$28,0,IF($A725&gt;='key variables'!$B$26,M725*SUMPRODUCT(Z725:AC725,'control variables'!$O$5:$R$5)/J725+H$65*'key variables'!$B$25/scenario!J$65,M725*SUMPRODUCT(Z725:AC725,'control variables'!$O$7:$R$7)/J725+H$65*'key variables'!$B$25/scenario!J$65))</f>
        <v>1.0733511596405002E-32</v>
      </c>
      <c r="S725" s="10">
        <f ca="1">IF(IF($A725&gt;='key variables'!$B$26,N725*SUMPRODUCT(Z725:AC725,'control variables'!$O$6:$R$6)/J725+I$65*'key variables'!$B$25/scenario!J$65,N725*SUMPRODUCT(Z725:AC725,'control variables'!$O$7:$R$7)/J725+I$65*'key variables'!$B$25/scenario!J$65)&lt;'key variables'!$B$28,0,IF($A725&gt;='key variables'!$B$26,N725*SUMPRODUCT(Z725:AC725,'control variables'!$O$6:$R$6)/J725+I$65*'key variables'!$B$25/scenario!J$65,N725*SUMPRODUCT(Z725:AC725,'control variables'!$O$7:$R$7)/J725+I$65*'key variables'!$B$25/scenario!J$65))</f>
        <v>4.8246603309554602E-33</v>
      </c>
      <c r="T725" s="10">
        <f t="shared" ca="1" si="546"/>
        <v>2.2246327978832753E-32</v>
      </c>
      <c r="U725" s="82">
        <f ca="1">SUMPRODUCT(P695:P724,'control variables'!AD$7:AD$36)</f>
        <v>6.5823425384207378E-33</v>
      </c>
      <c r="V725" s="82">
        <f ca="1">SUMPRODUCT(Q695:Q724,'control variables'!AE$7:AE$36)</f>
        <v>7.5977855843279747E-33</v>
      </c>
      <c r="W725" s="82">
        <f ca="1">SUMPRODUCT(R695:R724,'control variables'!AF$7:AF$36)</f>
        <v>2.2757030259562656E-32</v>
      </c>
      <c r="X725" s="82">
        <f ca="1">SUMPRODUCT(S695:S724,'control variables'!AG$7:AG$36)</f>
        <v>1.0229172452791576E-32</v>
      </c>
      <c r="Y725" s="82">
        <f t="shared" ca="1" si="540"/>
        <v>4.716633083510294E-32</v>
      </c>
      <c r="Z725" s="10">
        <f ca="1">IF($A725&gt;='key variables'!$B$26,SUMPRODUCT(P695:P724,'control variables'!V$7:V$36)*$E725,SUMPRODUCT(P695:P724,'control variables'!Z$7:Z$36)*$E725)</f>
        <v>1.606158215604969E-32</v>
      </c>
      <c r="AA725" s="10">
        <f ca="1">IF($A725&gt;='key variables'!$B$26,SUMPRODUCT(Q695:Q724,'control variables'!W$7:W$36)*$E725,SUMPRODUCT(Q695:Q724,'control variables'!AA$7:AA$36)*$E725)</f>
        <v>1.8539365986263651E-32</v>
      </c>
      <c r="AB725" s="10">
        <f ca="1">IF($A725&gt;='key variables'!$B$26,SUMPRODUCT(R695:R724,'control variables'!X$7:X$36)*$E725,SUMPRODUCT(R695:R724,'control variables'!AB$7:AB$36)*$E725)</f>
        <v>5.5529457637336805E-32</v>
      </c>
      <c r="AC725" s="10">
        <f ca="1">IF($A725&gt;='key variables'!$B$26,SUMPRODUCT(S695:S724,'control variables'!Y$7:Y$36)*$E725,SUMPRODUCT(S695:S724,'control variables'!AC$7:AC$36)*$E725)</f>
        <v>2.4960216333307225E-32</v>
      </c>
      <c r="AD725" s="10">
        <f t="shared" ca="1" si="541"/>
        <v>1.1509062211295737E-31</v>
      </c>
      <c r="AE725" s="82">
        <f ca="1">SUMPRODUCT(P695:P724,'control variables'!AL$7:AL$36)</f>
        <v>2.1868657083732406E-32</v>
      </c>
      <c r="AF725" s="82">
        <f ca="1">SUMPRODUCT(Q695:Q724,'control variables'!AM$7:AM$36)</f>
        <v>2.5176284051551194E-32</v>
      </c>
      <c r="AG725" s="82">
        <f ca="1">SUMPRODUCT(R695:R724,'control variables'!AN$7:AN$36)</f>
        <v>7.1784202446581381E-32</v>
      </c>
      <c r="AH725" s="82">
        <f ca="1">SUMPRODUCT(S695:S724,'control variables'!AO$7:AO$36)</f>
        <v>3.1081847615161768E-32</v>
      </c>
      <c r="AI725" s="82">
        <f t="shared" ca="1" si="505"/>
        <v>1.4991099119702674E-31</v>
      </c>
      <c r="AJ725" s="10">
        <f ca="1">SUMPRODUCT(P695:P724,'control variables'!AP$7:AP$36)</f>
        <v>2.0895586900507444E-35</v>
      </c>
      <c r="AK725" s="10">
        <f ca="1">SUMPRODUCT(Q695:Q724,'control variables'!AQ$7:AQ$36)</f>
        <v>6.029775418176518E-35</v>
      </c>
      <c r="AL725" s="10">
        <f ca="1">SUMPRODUCT(R695:R724,'control variables'!AR$7:AR$36)</f>
        <v>2.1672596067915574E-33</v>
      </c>
      <c r="AM725" s="10">
        <f ca="1">SUMPRODUCT(S695:S724,'control variables'!AS$7:AS$36)</f>
        <v>1.6236207752784756E-33</v>
      </c>
      <c r="AN725" s="10">
        <f t="shared" ca="1" si="526"/>
        <v>3.8720737231523056E-33</v>
      </c>
      <c r="AO725" s="82">
        <f ca="1">SUMPRODUCT(P695:P724,'control variables'!AX$7:AX$36)</f>
        <v>2.8414809373036562E-35</v>
      </c>
      <c r="AP725" s="82">
        <f ca="1">SUMPRODUCT(Q695:Q724,'control variables'!AY$7:AY$36)</f>
        <v>6.559659506497872E-35</v>
      </c>
      <c r="AQ725" s="82">
        <f ca="1">SUMPRODUCT(R695:R724,'control variables'!AZ$7:AZ$36)</f>
        <v>5.8942846527434699E-34</v>
      </c>
      <c r="AR725" s="82">
        <f ca="1">SUMPRODUCT(S695:S724,'control variables'!BA$7:BA$36)</f>
        <v>4.4157529571489881E-34</v>
      </c>
      <c r="AS725" s="82">
        <f t="shared" ca="1" si="527"/>
        <v>1.125015165427261E-33</v>
      </c>
      <c r="AT725" s="10">
        <f ca="1">SUMPRODUCT(P695:P724,'control variables'!AT$7:AT$36)</f>
        <v>-2.5077178100199775E-35</v>
      </c>
      <c r="AU725" s="10">
        <f ca="1">SUMPRODUCT(Q695:Q724,'control variables'!AU$7:AU$36)</f>
        <v>2.7203221434810449E-35</v>
      </c>
      <c r="AV725" s="10">
        <f ca="1">SUMPRODUCT(R695:R724,'control variables'!AV$7:AV$36)</f>
        <v>1.1713925146547875E-32</v>
      </c>
      <c r="AW725" s="10">
        <f ca="1">SUMPRODUCT(S695:S724,'control variables'!AW$7:AW$36)</f>
        <v>8.7755856143824197E-33</v>
      </c>
      <c r="AX725" s="10">
        <f t="shared" ca="1" si="506"/>
        <v>2.0491636804264907E-32</v>
      </c>
      <c r="AY725" s="82">
        <f ca="1">SUMPRODUCT(P695:P724,'control variables'!BB$7:BB$36)</f>
        <v>9.0891338600759291E-35</v>
      </c>
      <c r="AZ725" s="82">
        <f ca="1">SUMPRODUCT(Q695:Q724,'control variables'!BC$7:BC$36)</f>
        <v>2.3177275134797747E-34</v>
      </c>
      <c r="BA725" s="82">
        <f ca="1">SUMPRODUCT(R695:R724,'control variables'!BD$7:BD$36)</f>
        <v>1.6224805017619197E-33</v>
      </c>
      <c r="BB725" s="82">
        <f ca="1">SUMPRODUCT(S695:S724,'control variables'!BE$7:BE$36)</f>
        <v>2.3056606139808579E-34</v>
      </c>
      <c r="BC725" s="82">
        <f t="shared" ca="1" si="528"/>
        <v>2.1757106531087423E-33</v>
      </c>
      <c r="BD725" s="10">
        <f ca="1">SUMPRODUCT(P695:P724,'control variables'!BF$7:BF$36)</f>
        <v>1.9013676355956126E-35</v>
      </c>
      <c r="BE725" s="10">
        <f ca="1">SUMPRODUCT(Q695:Q724,'control variables'!BG$7:BG$36)</f>
        <v>2.1946873059119314E-35</v>
      </c>
      <c r="BF725" s="10">
        <f ca="1">SUMPRODUCT(R695:R724,'control variables'!BH$7:BH$36)</f>
        <v>6.5735686900584554E-34</v>
      </c>
      <c r="BG725" s="10">
        <f ca="1">SUMPRODUCT(S695:S724,'control variables'!BI$7:BI$36)</f>
        <v>1.4773932932796352E-33</v>
      </c>
      <c r="BH725" s="10">
        <f t="shared" ca="1" si="529"/>
        <v>2.1757107117005562E-33</v>
      </c>
      <c r="BI725" s="82">
        <f t="shared" ca="1" si="507"/>
        <v>2.1934471244232967E-32</v>
      </c>
      <c r="BJ725" s="82">
        <f t="shared" ca="1" si="508"/>
        <v>2.5435260024333982E-32</v>
      </c>
      <c r="BK725" s="82">
        <f t="shared" ca="1" si="509"/>
        <v>8.512060809489118E-32</v>
      </c>
      <c r="BL725" s="82">
        <f t="shared" ca="1" si="510"/>
        <v>4.0087999290942274E-32</v>
      </c>
      <c r="BM725" s="82">
        <f t="shared" ca="1" si="500"/>
        <v>1.7257833865440041E-31</v>
      </c>
      <c r="BN725" s="10">
        <f ca="1">BN724+BI725-INDIRECT(ADDRESS(MAX($D725-'key variables'!$B$9*30,34),scenario!BI$4),TRUE)</f>
        <v>9439390.0751690175</v>
      </c>
      <c r="BO725" s="10">
        <f ca="1">BO724+BJ725-INDIRECT(ADDRESS(MAX($D725-'key variables'!$B$9*30,34),scenario!BJ$4),TRUE)</f>
        <v>10895583.360992203</v>
      </c>
      <c r="BP725" s="10">
        <f ca="1">BP724+BK725-INDIRECT(ADDRESS(MAX($D725-'key variables'!$B$9*30,34),scenario!BK$4),TRUE)</f>
        <v>32531162.537994072</v>
      </c>
      <c r="BQ725" s="10">
        <f ca="1">BQ724+BL725-INDIRECT(ADDRESS(MAX($D725-'key variables'!$B$9*30,34),scenario!BL$4),TRUE)</f>
        <v>14415841.516535141</v>
      </c>
      <c r="BR725" s="10">
        <f t="shared" ca="1" si="530"/>
        <v>67281977.490690395</v>
      </c>
      <c r="BS725" s="82">
        <f t="shared" ca="1" si="511"/>
        <v>-2.3433848477536824E-9</v>
      </c>
      <c r="BT725" s="82">
        <f t="shared" ca="1" si="512"/>
        <v>-3.4288309057018498E-10</v>
      </c>
      <c r="BU725" s="82">
        <f t="shared" ca="1" si="513"/>
        <v>-4.2578247660364599E-9</v>
      </c>
      <c r="BV725" s="82">
        <f t="shared" ca="1" si="514"/>
        <v>-2.9943922343414556E-9</v>
      </c>
      <c r="BW725" s="82">
        <f t="shared" ca="1" si="531"/>
        <v>-9.9384849387017825E-9</v>
      </c>
      <c r="BX725" s="10">
        <f t="shared" ca="1" si="515"/>
        <v>-1.8625994260191893E-12</v>
      </c>
      <c r="BY725" s="10">
        <f t="shared" ca="1" si="516"/>
        <v>2.8902850229962428E-12</v>
      </c>
      <c r="BZ725" s="10">
        <f t="shared" ca="1" si="517"/>
        <v>-3.5034723983035463E-11</v>
      </c>
      <c r="CA725" s="10">
        <f t="shared" ca="1" si="518"/>
        <v>-2.0257049910634696E-11</v>
      </c>
      <c r="CB725" s="10">
        <v>0</v>
      </c>
      <c r="CC725" s="82">
        <f t="shared" ca="1" si="519"/>
        <v>3.9725652202851362E-13</v>
      </c>
      <c r="CD725" s="82">
        <f t="shared" ca="1" si="520"/>
        <v>3.4270724516460853E-13</v>
      </c>
      <c r="CE725" s="82">
        <f t="shared" ca="1" si="521"/>
        <v>1.8915613015532971E-10</v>
      </c>
      <c r="CF725" s="82">
        <f t="shared" ca="1" si="522"/>
        <v>3.7028113764059381E-11</v>
      </c>
      <c r="CG725" s="82">
        <f t="shared" ca="1" si="532"/>
        <v>2.269242076865822E-10</v>
      </c>
      <c r="CH725" s="13" t="str">
        <f t="shared" ca="1" si="533"/>
        <v/>
      </c>
      <c r="CI725" s="81">
        <f t="shared" ca="1" si="542"/>
        <v>0.1131775965863165</v>
      </c>
      <c r="CJ725" s="81">
        <f t="shared" ca="1" si="543"/>
        <v>0.13063724757458739</v>
      </c>
      <c r="CK725" s="81">
        <f t="shared" ca="1" si="544"/>
        <v>0.39004625943939081</v>
      </c>
      <c r="CL725" s="81">
        <f t="shared" ca="1" si="545"/>
        <v>0.17284488538116416</v>
      </c>
      <c r="CM725" s="89">
        <f t="shared" ca="1" si="534"/>
        <v>0.80670598898145884</v>
      </c>
    </row>
    <row r="726" spans="1:91" x14ac:dyDescent="0.3">
      <c r="A726">
        <v>661</v>
      </c>
      <c r="B726" s="3">
        <f t="shared" si="547"/>
        <v>2.0249999999999999</v>
      </c>
      <c r="C726" s="3">
        <f t="shared" si="535"/>
        <v>22.033333333333335</v>
      </c>
      <c r="D726" s="4">
        <f t="shared" ca="1" si="523"/>
        <v>726</v>
      </c>
      <c r="E726" s="58">
        <f>(0.5*(COS(B726*2*PI())+1)*('key variables'!$B$4-'key variables'!$B$6)+'key variables'!$B$6)/'key variables'!$B$4</f>
        <v>1</v>
      </c>
      <c r="F726" s="10">
        <f t="shared" ca="1" si="536"/>
        <v>11689222.907461114</v>
      </c>
      <c r="G726" s="10">
        <f t="shared" ca="1" si="537"/>
        <v>13492492.798713122</v>
      </c>
      <c r="H726" s="10">
        <f t="shared" ca="1" si="538"/>
        <v>40309474.521088287</v>
      </c>
      <c r="I726" s="10">
        <f t="shared" ca="1" si="539"/>
        <v>17912154.249750931</v>
      </c>
      <c r="J726" s="10">
        <f t="shared" ca="1" si="524"/>
        <v>83403344.477013454</v>
      </c>
      <c r="K726" s="82">
        <f t="shared" ca="1" si="501"/>
        <v>2249832.832292099</v>
      </c>
      <c r="L726" s="82">
        <f t="shared" ca="1" si="502"/>
        <v>2596909.4377209195</v>
      </c>
      <c r="M726" s="82">
        <f t="shared" ca="1" si="503"/>
        <v>7778311.98309422</v>
      </c>
      <c r="N726" s="82">
        <f t="shared" ca="1" si="504"/>
        <v>3496312.733215793</v>
      </c>
      <c r="O726" s="82">
        <f t="shared" ca="1" si="525"/>
        <v>16121366.986323033</v>
      </c>
      <c r="P726" s="10">
        <f ca="1">IF(IF($A726&gt;='key variables'!$B$26,K726*SUMPRODUCT(Z726:AC726,'control variables'!$O$3:$R$3)/J726+F$65*'key variables'!$B$25/scenario!J$65,K726*SUMPRODUCT(Z726:AC726,'control variables'!$O$7:$R$7)/J726+F$65*'key variables'!$B$25/scenario!J$65)&lt;'key variables'!$B$28,0,IF($A726&gt;='key variables'!$B$26,K726*SUMPRODUCT(Z726:AC726,'control variables'!$O$3:$R$3)/J726+F$65*'key variables'!$B$25/scenario!J$65,K726*SUMPRODUCT(Z726:AC726,'control variables'!$O$7:$R$7)/J726+F$65*'key variables'!$B$25/scenario!J$65))</f>
        <v>2.671357241260776E-33</v>
      </c>
      <c r="Q726" s="10">
        <f ca="1">IF(IF($A726&gt;='key variables'!$B$26,L726*SUMPRODUCT(Z726:AC726,'control variables'!$O$4:$R$4)/J726+G$65*'key variables'!$B$25/scenario!J$65,L726*SUMPRODUCT(Z726:AC726,'control variables'!$O$7:$R$7)/J726+G$65*'key variables'!$B$25/scenario!J$65)&lt;'key variables'!$B$28,0,IF($A726&gt;='key variables'!$B$26,L726*SUMPRODUCT(Z726:AC726,'control variables'!$O$4:$R$4)/J726+G$65*'key variables'!$B$25/scenario!J$65,L726*SUMPRODUCT(Z726:AC726,'control variables'!$O$7:$R$7)/J726+G$65*'key variables'!$B$25/scenario!J$65))</f>
        <v>3.0834614606840051E-33</v>
      </c>
      <c r="R726" s="10">
        <f ca="1">IF(IF($A726&gt;='key variables'!$B$26,M726*SUMPRODUCT(Z726:AC726,'control variables'!$O$5:$R$5)/J726+H$65*'key variables'!$B$25/scenario!J$65,M726*SUMPRODUCT(Z726:AC726,'control variables'!$O$7:$R$7)/J726+H$65*'key variables'!$B$25/scenario!J$65)&lt;'key variables'!$B$28,0,IF($A726&gt;='key variables'!$B$26,M726*SUMPRODUCT(Z726:AC726,'control variables'!$O$5:$R$5)/J726+H$65*'key variables'!$B$25/scenario!J$65,M726*SUMPRODUCT(Z726:AC726,'control variables'!$O$7:$R$7)/J726+H$65*'key variables'!$B$25/scenario!J$65))</f>
        <v>9.2356417519497237E-33</v>
      </c>
      <c r="S726" s="10">
        <f ca="1">IF(IF($A726&gt;='key variables'!$B$26,N726*SUMPRODUCT(Z726:AC726,'control variables'!$O$6:$R$6)/J726+I$65*'key variables'!$B$25/scenario!J$65,N726*SUMPRODUCT(Z726:AC726,'control variables'!$O$7:$R$7)/J726+I$65*'key variables'!$B$25/scenario!J$65)&lt;'key variables'!$B$28,0,IF($A726&gt;='key variables'!$B$26,N726*SUMPRODUCT(Z726:AC726,'control variables'!$O$6:$R$6)/J726+I$65*'key variables'!$B$25/scenario!J$65,N726*SUMPRODUCT(Z726:AC726,'control variables'!$O$7:$R$7)/J726+I$65*'key variables'!$B$25/scenario!J$65))</f>
        <v>4.1513752504326732E-33</v>
      </c>
      <c r="T726" s="10">
        <f t="shared" ca="1" si="546"/>
        <v>1.9141835704327178E-32</v>
      </c>
      <c r="U726" s="82">
        <f ca="1">SUMPRODUCT(P696:P725,'control variables'!AD$7:AD$36)</f>
        <v>5.66377154647455E-33</v>
      </c>
      <c r="V726" s="82">
        <f ca="1">SUMPRODUCT(Q696:Q725,'control variables'!AE$7:AE$36)</f>
        <v>6.5375087299932195E-33</v>
      </c>
      <c r="W726" s="82">
        <f ca="1">SUMPRODUCT(R696:R725,'control variables'!AF$7:AF$36)</f>
        <v>1.9581269086809827E-32</v>
      </c>
      <c r="X726" s="82">
        <f ca="1">SUMPRODUCT(S696:S725,'control variables'!AG$7:AG$36)</f>
        <v>8.8016835258777621E-33</v>
      </c>
      <c r="Y726" s="82">
        <f t="shared" ca="1" si="540"/>
        <v>4.0584232889155355E-32</v>
      </c>
      <c r="Z726" s="10">
        <f ca="1">IF($A726&gt;='key variables'!$B$26,SUMPRODUCT(P696:P725,'control variables'!V$7:V$36)*$E726,SUMPRODUCT(P696:P725,'control variables'!Z$7:Z$36)*$E726)</f>
        <v>1.3820175944326242E-32</v>
      </c>
      <c r="AA726" s="10">
        <f ca="1">IF($A726&gt;='key variables'!$B$26,SUMPRODUCT(Q696:Q725,'control variables'!W$7:W$36)*$E726,SUMPRODUCT(Q696:Q725,'control variables'!AA$7:AA$36)*$E726)</f>
        <v>1.5952183124743743E-32</v>
      </c>
      <c r="AB726" s="10">
        <f ca="1">IF($A726&gt;='key variables'!$B$26,SUMPRODUCT(R696:R725,'control variables'!X$7:X$36)*$E726,SUMPRODUCT(R696:R725,'control variables'!AB$7:AB$36)*$E726)</f>
        <v>4.7780278878189435E-32</v>
      </c>
      <c r="AC726" s="10">
        <f ca="1">IF($A726&gt;='key variables'!$B$26,SUMPRODUCT(S696:S725,'control variables'!Y$7:Y$36)*$E726,SUMPRODUCT(S696:S725,'control variables'!AC$7:AC$36)*$E726)</f>
        <v>2.1476998840044054E-32</v>
      </c>
      <c r="AD726" s="10">
        <f t="shared" ca="1" si="541"/>
        <v>9.9029636787303471E-32</v>
      </c>
      <c r="AE726" s="82">
        <f ca="1">SUMPRODUCT(P696:P725,'control variables'!AL$7:AL$36)</f>
        <v>1.8816869074724497E-32</v>
      </c>
      <c r="AF726" s="82">
        <f ca="1">SUMPRODUCT(Q696:Q725,'control variables'!AM$7:AM$36)</f>
        <v>2.1662914141102737E-32</v>
      </c>
      <c r="AG726" s="82">
        <f ca="1">SUMPRODUCT(R696:R725,'control variables'!AN$7:AN$36)</f>
        <v>6.1766661478067383E-32</v>
      </c>
      <c r="AH726" s="82">
        <f ca="1">SUMPRODUCT(S696:S725,'control variables'!AO$7:AO$36)</f>
        <v>2.6744351742115119E-32</v>
      </c>
      <c r="AI726" s="82">
        <f t="shared" ca="1" si="505"/>
        <v>1.2899079643600975E-31</v>
      </c>
      <c r="AJ726" s="10">
        <f ca="1">SUMPRODUCT(P696:P725,'control variables'!AP$7:AP$36)</f>
        <v>1.79795915881301E-35</v>
      </c>
      <c r="AK726" s="10">
        <f ca="1">SUMPRODUCT(Q696:Q725,'control variables'!AQ$7:AQ$36)</f>
        <v>5.1883155952095993E-35</v>
      </c>
      <c r="AL726" s="10">
        <f ca="1">SUMPRODUCT(R696:R725,'control variables'!AR$7:AR$36)</f>
        <v>1.8648168525296289E-33</v>
      </c>
      <c r="AM726" s="10">
        <f ca="1">SUMPRODUCT(S696:S725,'control variables'!AS$7:AS$36)</f>
        <v>1.3970432403983459E-33</v>
      </c>
      <c r="AN726" s="10">
        <f t="shared" ca="1" si="526"/>
        <v>3.3317228404682007E-33</v>
      </c>
      <c r="AO726" s="82">
        <f ca="1">SUMPRODUCT(P696:P725,'control variables'!AX$7:AX$36)</f>
        <v>2.4449500749335819E-35</v>
      </c>
      <c r="AP726" s="82">
        <f ca="1">SUMPRODUCT(Q696:Q725,'control variables'!AY$7:AY$36)</f>
        <v>5.6442539491993227E-35</v>
      </c>
      <c r="AQ726" s="82">
        <f ca="1">SUMPRODUCT(R696:R725,'control variables'!AZ$7:AZ$36)</f>
        <v>5.0717326708797659E-34</v>
      </c>
      <c r="AR726" s="82">
        <f ca="1">SUMPRODUCT(S696:S725,'control variables'!BA$7:BA$36)</f>
        <v>3.7995312168852507E-34</v>
      </c>
      <c r="AS726" s="82">
        <f t="shared" ca="1" si="527"/>
        <v>9.680184290178307E-34</v>
      </c>
      <c r="AT726" s="10">
        <f ca="1">SUMPRODUCT(P696:P725,'control variables'!AT$7:AT$36)</f>
        <v>-2.1577638501909837E-35</v>
      </c>
      <c r="AU726" s="10">
        <f ca="1">SUMPRODUCT(Q696:Q725,'control variables'!AU$7:AU$36)</f>
        <v>2.3406990844917627E-35</v>
      </c>
      <c r="AV726" s="10">
        <f ca="1">SUMPRODUCT(R696:R725,'control variables'!AV$7:AV$36)</f>
        <v>1.0079237832929362E-32</v>
      </c>
      <c r="AW726" s="10">
        <f ca="1">SUMPRODUCT(S696:S725,'control variables'!AW$7:AW$36)</f>
        <v>7.5509458549562925E-33</v>
      </c>
      <c r="AX726" s="10">
        <f t="shared" ca="1" si="506"/>
        <v>1.7632013040228664E-32</v>
      </c>
      <c r="AY726" s="82">
        <f ca="1">SUMPRODUCT(P696:P725,'control variables'!BB$7:BB$36)</f>
        <v>7.8207382004685916E-35</v>
      </c>
      <c r="AZ726" s="82">
        <f ca="1">SUMPRODUCT(Q696:Q725,'control variables'!BC$7:BC$36)</f>
        <v>1.9942868464693214E-34</v>
      </c>
      <c r="BA726" s="82">
        <f ca="1">SUMPRODUCT(R696:R725,'control variables'!BD$7:BD$36)</f>
        <v>1.3960620929329E-33</v>
      </c>
      <c r="BB726" s="82">
        <f ca="1">SUMPRODUCT(S696:S725,'control variables'!BE$7:BE$36)</f>
        <v>1.9839038921278821E-34</v>
      </c>
      <c r="BC726" s="82">
        <f t="shared" ca="1" si="528"/>
        <v>1.8720885487973062E-33</v>
      </c>
      <c r="BD726" s="10">
        <f ca="1">SUMPRODUCT(P696:P725,'control variables'!BF$7:BF$36)</f>
        <v>1.6360303115519337E-35</v>
      </c>
      <c r="BE726" s="10">
        <f ca="1">SUMPRODUCT(Q696:Q725,'control variables'!BG$7:BG$36)</f>
        <v>1.8884169950254811E-35</v>
      </c>
      <c r="BF726" s="10">
        <f ca="1">SUMPRODUCT(R696:R725,'control variables'!BH$7:BH$36)</f>
        <v>5.6562220954368205E-34</v>
      </c>
      <c r="BG726" s="10">
        <f ca="1">SUMPRODUCT(S696:S725,'control variables'!BI$7:BI$36)</f>
        <v>1.271221916603131E-33</v>
      </c>
      <c r="BH726" s="10">
        <f t="shared" ca="1" si="529"/>
        <v>1.8720885992125874E-33</v>
      </c>
      <c r="BI726" s="82">
        <f t="shared" ca="1" si="507"/>
        <v>1.8873498818227272E-32</v>
      </c>
      <c r="BJ726" s="82">
        <f t="shared" ca="1" si="508"/>
        <v>2.1885749816594586E-32</v>
      </c>
      <c r="BK726" s="82">
        <f t="shared" ca="1" si="509"/>
        <v>7.3241961403929641E-32</v>
      </c>
      <c r="BL726" s="82">
        <f t="shared" ca="1" si="510"/>
        <v>3.4493687986284201E-32</v>
      </c>
      <c r="BM726" s="82">
        <f t="shared" ca="1" si="500"/>
        <v>1.484948980250357E-31</v>
      </c>
      <c r="BN726" s="10">
        <f ca="1">BN725+BI726-INDIRECT(ADDRESS(MAX($D726-'key variables'!$B$9*30,34),scenario!BI$4),TRUE)</f>
        <v>9439390.0751690175</v>
      </c>
      <c r="BO726" s="10">
        <f ca="1">BO725+BJ726-INDIRECT(ADDRESS(MAX($D726-'key variables'!$B$9*30,34),scenario!BJ$4),TRUE)</f>
        <v>10895583.360992203</v>
      </c>
      <c r="BP726" s="10">
        <f ca="1">BP725+BK726-INDIRECT(ADDRESS(MAX($D726-'key variables'!$B$9*30,34),scenario!BK$4),TRUE)</f>
        <v>32531162.537994072</v>
      </c>
      <c r="BQ726" s="10">
        <f ca="1">BQ725+BL726-INDIRECT(ADDRESS(MAX($D726-'key variables'!$B$9*30,34),scenario!BL$4),TRUE)</f>
        <v>14415841.516535141</v>
      </c>
      <c r="BR726" s="10">
        <f t="shared" ca="1" si="530"/>
        <v>67281977.490690395</v>
      </c>
      <c r="BS726" s="82">
        <f t="shared" ca="1" si="511"/>
        <v>-2.3433848477536824E-9</v>
      </c>
      <c r="BT726" s="82">
        <f t="shared" ca="1" si="512"/>
        <v>-3.4288309057018498E-10</v>
      </c>
      <c r="BU726" s="82">
        <f t="shared" ca="1" si="513"/>
        <v>-4.2578247660364599E-9</v>
      </c>
      <c r="BV726" s="82">
        <f t="shared" ca="1" si="514"/>
        <v>-2.9943922343414556E-9</v>
      </c>
      <c r="BW726" s="82">
        <f t="shared" ca="1" si="531"/>
        <v>-9.9384849387017825E-9</v>
      </c>
      <c r="BX726" s="10">
        <f t="shared" ca="1" si="515"/>
        <v>-1.8625994260191893E-12</v>
      </c>
      <c r="BY726" s="10">
        <f t="shared" ca="1" si="516"/>
        <v>2.8902850229962428E-12</v>
      </c>
      <c r="BZ726" s="10">
        <f t="shared" ca="1" si="517"/>
        <v>-3.5034723983035463E-11</v>
      </c>
      <c r="CA726" s="10">
        <f t="shared" ca="1" si="518"/>
        <v>-2.0257049910634696E-11</v>
      </c>
      <c r="CB726" s="10">
        <v>0</v>
      </c>
      <c r="CC726" s="82">
        <f t="shared" ca="1" si="519"/>
        <v>3.9725652202851362E-13</v>
      </c>
      <c r="CD726" s="82">
        <f t="shared" ca="1" si="520"/>
        <v>3.4270724516460853E-13</v>
      </c>
      <c r="CE726" s="82">
        <f t="shared" ca="1" si="521"/>
        <v>1.8915613015532971E-10</v>
      </c>
      <c r="CF726" s="82">
        <f t="shared" ca="1" si="522"/>
        <v>3.7028113764059381E-11</v>
      </c>
      <c r="CG726" s="82">
        <f t="shared" ca="1" si="532"/>
        <v>2.269242076865822E-10</v>
      </c>
      <c r="CH726" s="13" t="str">
        <f t="shared" ca="1" si="533"/>
        <v/>
      </c>
      <c r="CI726" s="81">
        <f t="shared" ca="1" si="542"/>
        <v>0.1131775965863165</v>
      </c>
      <c r="CJ726" s="81">
        <f t="shared" ca="1" si="543"/>
        <v>0.13063724757458739</v>
      </c>
      <c r="CK726" s="81">
        <f t="shared" ca="1" si="544"/>
        <v>0.39004625943939081</v>
      </c>
      <c r="CL726" s="81">
        <f t="shared" ca="1" si="545"/>
        <v>0.17284488538116416</v>
      </c>
      <c r="CM726" s="89">
        <f t="shared" ca="1" si="534"/>
        <v>0.80670598898145884</v>
      </c>
    </row>
    <row r="727" spans="1:91" x14ac:dyDescent="0.3">
      <c r="A727">
        <v>662</v>
      </c>
      <c r="B727" s="3">
        <f t="shared" si="547"/>
        <v>2.0277777777777777</v>
      </c>
      <c r="C727" s="3">
        <f t="shared" si="535"/>
        <v>22.066666666666666</v>
      </c>
      <c r="D727" s="4">
        <f t="shared" ca="1" si="523"/>
        <v>727</v>
      </c>
      <c r="E727" s="58">
        <f>(0.5*(COS(B727*2*PI())+1)*('key variables'!$B$4-'key variables'!$B$6)+'key variables'!$B$6)/'key variables'!$B$4</f>
        <v>1</v>
      </c>
      <c r="F727" s="10">
        <f t="shared" ca="1" si="536"/>
        <v>11689222.907461114</v>
      </c>
      <c r="G727" s="10">
        <f t="shared" ca="1" si="537"/>
        <v>13492492.798713122</v>
      </c>
      <c r="H727" s="10">
        <f t="shared" ca="1" si="538"/>
        <v>40309474.521088287</v>
      </c>
      <c r="I727" s="10">
        <f t="shared" ca="1" si="539"/>
        <v>17912154.249750931</v>
      </c>
      <c r="J727" s="10">
        <f t="shared" ca="1" si="524"/>
        <v>83403344.477013454</v>
      </c>
      <c r="K727" s="82">
        <f t="shared" ca="1" si="501"/>
        <v>2249832.832292099</v>
      </c>
      <c r="L727" s="82">
        <f t="shared" ca="1" si="502"/>
        <v>2596909.4377209195</v>
      </c>
      <c r="M727" s="82">
        <f t="shared" ca="1" si="503"/>
        <v>7778311.98309422</v>
      </c>
      <c r="N727" s="82">
        <f t="shared" ca="1" si="504"/>
        <v>3496312.733215793</v>
      </c>
      <c r="O727" s="82">
        <f t="shared" ca="1" si="525"/>
        <v>16121366.986323033</v>
      </c>
      <c r="P727" s="10">
        <f ca="1">IF(IF($A727&gt;='key variables'!$B$26,K727*SUMPRODUCT(Z727:AC727,'control variables'!$O$3:$R$3)/J727+F$65*'key variables'!$B$25/scenario!J$65,K727*SUMPRODUCT(Z727:AC727,'control variables'!$O$7:$R$7)/J727+F$65*'key variables'!$B$25/scenario!J$65)&lt;'key variables'!$B$28,0,IF($A727&gt;='key variables'!$B$26,K727*SUMPRODUCT(Z727:AC727,'control variables'!$O$3:$R$3)/J727+F$65*'key variables'!$B$25/scenario!J$65,K727*SUMPRODUCT(Z727:AC727,'control variables'!$O$7:$R$7)/J727+F$65*'key variables'!$B$25/scenario!J$65))</f>
        <v>2.2985672722452355E-33</v>
      </c>
      <c r="Q727" s="10">
        <f ca="1">IF(IF($A727&gt;='key variables'!$B$26,L727*SUMPRODUCT(Z727:AC727,'control variables'!$O$4:$R$4)/J727+G$65*'key variables'!$B$25/scenario!J$65,L727*SUMPRODUCT(Z727:AC727,'control variables'!$O$7:$R$7)/J727+G$65*'key variables'!$B$25/scenario!J$65)&lt;'key variables'!$B$28,0,IF($A727&gt;='key variables'!$B$26,L727*SUMPRODUCT(Z727:AC727,'control variables'!$O$4:$R$4)/J727+G$65*'key variables'!$B$25/scenario!J$65,L727*SUMPRODUCT(Z727:AC727,'control variables'!$O$7:$R$7)/J727+G$65*'key variables'!$B$25/scenario!J$65))</f>
        <v>2.6531620291311921E-33</v>
      </c>
      <c r="R727" s="10">
        <f ca="1">IF(IF($A727&gt;='key variables'!$B$26,M727*SUMPRODUCT(Z727:AC727,'control variables'!$O$5:$R$5)/J727+H$65*'key variables'!$B$25/scenario!J$65,M727*SUMPRODUCT(Z727:AC727,'control variables'!$O$7:$R$7)/J727+H$65*'key variables'!$B$25/scenario!J$65)&lt;'key variables'!$B$28,0,IF($A727&gt;='key variables'!$B$26,M727*SUMPRODUCT(Z727:AC727,'control variables'!$O$5:$R$5)/J727+H$65*'key variables'!$B$25/scenario!J$65,M727*SUMPRODUCT(Z727:AC727,'control variables'!$O$7:$R$7)/J727+H$65*'key variables'!$B$25/scenario!J$65))</f>
        <v>7.9468008027238429E-33</v>
      </c>
      <c r="S727" s="10">
        <f ca="1">IF(IF($A727&gt;='key variables'!$B$26,N727*SUMPRODUCT(Z727:AC727,'control variables'!$O$6:$R$6)/J727+I$65*'key variables'!$B$25/scenario!J$65,N727*SUMPRODUCT(Z727:AC727,'control variables'!$O$7:$R$7)/J727+I$65*'key variables'!$B$25/scenario!J$65)&lt;'key variables'!$B$28,0,IF($A727&gt;='key variables'!$B$26,N727*SUMPRODUCT(Z727:AC727,'control variables'!$O$6:$R$6)/J727+I$65*'key variables'!$B$25/scenario!J$65,N727*SUMPRODUCT(Z727:AC727,'control variables'!$O$7:$R$7)/J727+I$65*'key variables'!$B$25/scenario!J$65))</f>
        <v>3.5720476236079379E-33</v>
      </c>
      <c r="T727" s="10">
        <f t="shared" ca="1" si="546"/>
        <v>1.6470577727708208E-32</v>
      </c>
      <c r="U727" s="82">
        <f ca="1">SUMPRODUCT(P697:P726,'control variables'!AD$7:AD$36)</f>
        <v>4.8733878468669124E-33</v>
      </c>
      <c r="V727" s="82">
        <f ca="1">SUMPRODUCT(Q697:Q726,'control variables'!AE$7:AE$36)</f>
        <v>5.6251943306870554E-33</v>
      </c>
      <c r="W727" s="82">
        <f ca="1">SUMPRODUCT(R697:R726,'control variables'!AF$7:AF$36)</f>
        <v>1.6848687841812575E-32</v>
      </c>
      <c r="X727" s="82">
        <f ca="1">SUMPRODUCT(S697:S726,'control variables'!AG$7:AG$36)</f>
        <v>7.5734017827186281E-33</v>
      </c>
      <c r="Y727" s="82">
        <f t="shared" ca="1" si="540"/>
        <v>3.492067180208517E-32</v>
      </c>
      <c r="Z727" s="10">
        <f ca="1">IF($A727&gt;='key variables'!$B$26,SUMPRODUCT(P697:P726,'control variables'!V$7:V$36)*$E727,SUMPRODUCT(P697:P726,'control variables'!Z$7:Z$36)*$E727)</f>
        <v>1.1891559702927118E-32</v>
      </c>
      <c r="AA727" s="10">
        <f ca="1">IF($A727&gt;='key variables'!$B$26,SUMPRODUCT(Q697:Q726,'control variables'!W$7:W$36)*$E727,SUMPRODUCT(Q697:Q726,'control variables'!AA$7:AA$36)*$E727)</f>
        <v>1.3726043632447016E-32</v>
      </c>
      <c r="AB727" s="10">
        <f ca="1">IF($A727&gt;='key variables'!$B$26,SUMPRODUCT(R697:R726,'control variables'!X$7:X$36)*$E727,SUMPRODUCT(R697:R726,'control variables'!AB$7:AB$36)*$E727)</f>
        <v>4.1112504008008635E-32</v>
      </c>
      <c r="AC727" s="10">
        <f ca="1">IF($A727&gt;='key variables'!$B$26,SUMPRODUCT(S697:S726,'control variables'!Y$7:Y$36)*$E727,SUMPRODUCT(S697:S726,'control variables'!AC$7:AC$36)*$E727)</f>
        <v>1.8479867041846932E-32</v>
      </c>
      <c r="AD727" s="10">
        <f t="shared" ca="1" si="541"/>
        <v>8.52099743852297E-32</v>
      </c>
      <c r="AE727" s="82">
        <f ca="1">SUMPRODUCT(P697:P726,'control variables'!AL$7:AL$36)</f>
        <v>1.6190960442592117E-32</v>
      </c>
      <c r="AF727" s="82">
        <f ca="1">SUMPRODUCT(Q697:Q726,'control variables'!AM$7:AM$36)</f>
        <v>1.8639837718858076E-32</v>
      </c>
      <c r="AG727" s="82">
        <f ca="1">SUMPRODUCT(R697:R726,'control variables'!AN$7:AN$36)</f>
        <v>5.3147076099162865E-32</v>
      </c>
      <c r="AH727" s="82">
        <f ca="1">SUMPRODUCT(S697:S726,'control variables'!AO$7:AO$36)</f>
        <v>2.3012156772722584E-32</v>
      </c>
      <c r="AI727" s="82">
        <f t="shared" ca="1" si="505"/>
        <v>1.1099003103333565E-31</v>
      </c>
      <c r="AJ727" s="10">
        <f ca="1">SUMPRODUCT(P697:P726,'control variables'!AP$7:AP$36)</f>
        <v>1.547052567679294E-35</v>
      </c>
      <c r="AK727" s="10">
        <f ca="1">SUMPRODUCT(Q697:Q726,'control variables'!AQ$7:AQ$36)</f>
        <v>4.4642821413132607E-35</v>
      </c>
      <c r="AL727" s="10">
        <f ca="1">SUMPRODUCT(R697:R726,'control variables'!AR$7:AR$36)</f>
        <v>1.6045802185307715E-33</v>
      </c>
      <c r="AM727" s="10">
        <f ca="1">SUMPRODUCT(S697:S726,'control variables'!AS$7:AS$36)</f>
        <v>1.2020847757432515E-33</v>
      </c>
      <c r="AN727" s="10">
        <f t="shared" ca="1" si="526"/>
        <v>2.8667783413639486E-33</v>
      </c>
      <c r="AO727" s="82">
        <f ca="1">SUMPRODUCT(P697:P726,'control variables'!AX$7:AX$36)</f>
        <v>2.1037554010797539E-35</v>
      </c>
      <c r="AP727" s="82">
        <f ca="1">SUMPRODUCT(Q697:Q726,'control variables'!AY$7:AY$36)</f>
        <v>4.8565939453861328E-35</v>
      </c>
      <c r="AQ727" s="82">
        <f ca="1">SUMPRODUCT(R697:R726,'control variables'!AZ$7:AZ$36)</f>
        <v>4.3639684542375773E-34</v>
      </c>
      <c r="AR727" s="82">
        <f ca="1">SUMPRODUCT(S697:S726,'control variables'!BA$7:BA$36)</f>
        <v>3.269303697054271E-34</v>
      </c>
      <c r="AS727" s="82">
        <f t="shared" ca="1" si="527"/>
        <v>8.3293070859384371E-34</v>
      </c>
      <c r="AT727" s="10">
        <f ca="1">SUMPRODUCT(P697:P726,'control variables'!AT$7:AT$36)</f>
        <v>-1.8566462361065764E-35</v>
      </c>
      <c r="AU727" s="10">
        <f ca="1">SUMPRODUCT(Q697:Q726,'control variables'!AU$7:AU$36)</f>
        <v>2.014052716980632E-35</v>
      </c>
      <c r="AV727" s="10">
        <f ca="1">SUMPRODUCT(R697:R726,'control variables'!AV$7:AV$36)</f>
        <v>8.6726723981750678E-33</v>
      </c>
      <c r="AW727" s="10">
        <f ca="1">SUMPRODUCT(S697:S726,'control variables'!AW$7:AW$36)</f>
        <v>6.4972055210806745E-33</v>
      </c>
      <c r="AX727" s="10">
        <f t="shared" ca="1" si="506"/>
        <v>1.5171451984064482E-32</v>
      </c>
      <c r="AY727" s="82">
        <f ca="1">SUMPRODUCT(P697:P726,'control variables'!BB$7:BB$36)</f>
        <v>6.7293481361223719E-35</v>
      </c>
      <c r="AZ727" s="82">
        <f ca="1">SUMPRODUCT(Q697:Q726,'control variables'!BC$7:BC$36)</f>
        <v>1.7159825746855453E-34</v>
      </c>
      <c r="BA727" s="82">
        <f ca="1">SUMPRODUCT(R697:R726,'control variables'!BD$7:BD$36)</f>
        <v>1.2012405481654171E-33</v>
      </c>
      <c r="BB727" s="82">
        <f ca="1">SUMPRODUCT(S697:S726,'control variables'!BE$7:BE$36)</f>
        <v>1.7070485696525137E-34</v>
      </c>
      <c r="BC727" s="82">
        <f t="shared" ca="1" si="528"/>
        <v>1.6108371439604469E-33</v>
      </c>
      <c r="BD727" s="10">
        <f ca="1">SUMPRODUCT(P697:P726,'control variables'!BF$7:BF$36)</f>
        <v>1.4077210162874473E-35</v>
      </c>
      <c r="BE727" s="10">
        <f ca="1">SUMPRODUCT(Q697:Q726,'control variables'!BG$7:BG$36)</f>
        <v>1.6248869428892433E-35</v>
      </c>
      <c r="BF727" s="10">
        <f ca="1">SUMPRODUCT(R697:R726,'control variables'!BH$7:BH$36)</f>
        <v>4.8668919275601588E-34</v>
      </c>
      <c r="BG727" s="10">
        <f ca="1">SUMPRODUCT(S697:S726,'control variables'!BI$7:BI$36)</f>
        <v>1.0938219149924535E-33</v>
      </c>
      <c r="BH727" s="10">
        <f t="shared" ca="1" si="529"/>
        <v>1.6108371873402365E-33</v>
      </c>
      <c r="BI727" s="82">
        <f t="shared" ca="1" si="507"/>
        <v>1.6239687461592275E-32</v>
      </c>
      <c r="BJ727" s="82">
        <f t="shared" ca="1" si="508"/>
        <v>1.8831576503496438E-32</v>
      </c>
      <c r="BK727" s="82">
        <f t="shared" ca="1" si="509"/>
        <v>6.3020989045503354E-32</v>
      </c>
      <c r="BL727" s="82">
        <f t="shared" ca="1" si="510"/>
        <v>2.9680067150768513E-32</v>
      </c>
      <c r="BM727" s="82">
        <f t="shared" ca="1" si="500"/>
        <v>1.2777232016136058E-31</v>
      </c>
      <c r="BN727" s="10">
        <f ca="1">BN726+BI727-INDIRECT(ADDRESS(MAX($D727-'key variables'!$B$9*30,34),scenario!BI$4),TRUE)</f>
        <v>9439390.0751690175</v>
      </c>
      <c r="BO727" s="10">
        <f ca="1">BO726+BJ727-INDIRECT(ADDRESS(MAX($D727-'key variables'!$B$9*30,34),scenario!BJ$4),TRUE)</f>
        <v>10895583.360992203</v>
      </c>
      <c r="BP727" s="10">
        <f ca="1">BP726+BK727-INDIRECT(ADDRESS(MAX($D727-'key variables'!$B$9*30,34),scenario!BK$4),TRUE)</f>
        <v>32531162.537994072</v>
      </c>
      <c r="BQ727" s="10">
        <f ca="1">BQ726+BL727-INDIRECT(ADDRESS(MAX($D727-'key variables'!$B$9*30,34),scenario!BL$4),TRUE)</f>
        <v>14415841.516535141</v>
      </c>
      <c r="BR727" s="10">
        <f t="shared" ca="1" si="530"/>
        <v>67281977.490690395</v>
      </c>
      <c r="BS727" s="82">
        <f t="shared" ca="1" si="511"/>
        <v>-2.3433848477536824E-9</v>
      </c>
      <c r="BT727" s="82">
        <f t="shared" ca="1" si="512"/>
        <v>-3.4288309057018498E-10</v>
      </c>
      <c r="BU727" s="82">
        <f t="shared" ca="1" si="513"/>
        <v>-4.2578247660364599E-9</v>
      </c>
      <c r="BV727" s="82">
        <f t="shared" ca="1" si="514"/>
        <v>-2.9943922343414556E-9</v>
      </c>
      <c r="BW727" s="82">
        <f t="shared" ca="1" si="531"/>
        <v>-9.9384849387017825E-9</v>
      </c>
      <c r="BX727" s="10">
        <f t="shared" ca="1" si="515"/>
        <v>-1.8625994260191893E-12</v>
      </c>
      <c r="BY727" s="10">
        <f t="shared" ca="1" si="516"/>
        <v>2.8902850229962428E-12</v>
      </c>
      <c r="BZ727" s="10">
        <f t="shared" ca="1" si="517"/>
        <v>-3.5034723983035463E-11</v>
      </c>
      <c r="CA727" s="10">
        <f t="shared" ca="1" si="518"/>
        <v>-2.0257049910634696E-11</v>
      </c>
      <c r="CB727" s="10">
        <v>0</v>
      </c>
      <c r="CC727" s="82">
        <f t="shared" ca="1" si="519"/>
        <v>3.9725652202851362E-13</v>
      </c>
      <c r="CD727" s="82">
        <f t="shared" ca="1" si="520"/>
        <v>3.4270724516460853E-13</v>
      </c>
      <c r="CE727" s="82">
        <f t="shared" ca="1" si="521"/>
        <v>1.8915613015532971E-10</v>
      </c>
      <c r="CF727" s="82">
        <f t="shared" ca="1" si="522"/>
        <v>3.7028113764059381E-11</v>
      </c>
      <c r="CG727" s="82">
        <f t="shared" ca="1" si="532"/>
        <v>2.269242076865822E-10</v>
      </c>
      <c r="CH727" s="13" t="str">
        <f t="shared" ca="1" si="533"/>
        <v/>
      </c>
      <c r="CI727" s="81">
        <f t="shared" ca="1" si="542"/>
        <v>0.1131775965863165</v>
      </c>
      <c r="CJ727" s="81">
        <f t="shared" ca="1" si="543"/>
        <v>0.13063724757458739</v>
      </c>
      <c r="CK727" s="81">
        <f t="shared" ca="1" si="544"/>
        <v>0.39004625943939081</v>
      </c>
      <c r="CL727" s="81">
        <f t="shared" ca="1" si="545"/>
        <v>0.17284488538116416</v>
      </c>
      <c r="CM727" s="89">
        <f t="shared" ca="1" si="534"/>
        <v>0.80670598898145884</v>
      </c>
    </row>
    <row r="728" spans="1:91" x14ac:dyDescent="0.3">
      <c r="A728">
        <v>663</v>
      </c>
      <c r="B728" s="3">
        <f t="shared" si="547"/>
        <v>2.0305555555555554</v>
      </c>
      <c r="C728" s="3">
        <f t="shared" si="535"/>
        <v>22.1</v>
      </c>
      <c r="D728" s="4">
        <f t="shared" ca="1" si="523"/>
        <v>728</v>
      </c>
      <c r="E728" s="58">
        <f>(0.5*(COS(B728*2*PI())+1)*('key variables'!$B$4-'key variables'!$B$6)+'key variables'!$B$6)/'key variables'!$B$4</f>
        <v>1</v>
      </c>
      <c r="F728" s="10">
        <f t="shared" ca="1" si="536"/>
        <v>11689222.907461114</v>
      </c>
      <c r="G728" s="10">
        <f t="shared" ca="1" si="537"/>
        <v>13492492.798713122</v>
      </c>
      <c r="H728" s="10">
        <f t="shared" ca="1" si="538"/>
        <v>40309474.521088287</v>
      </c>
      <c r="I728" s="10">
        <f t="shared" ca="1" si="539"/>
        <v>17912154.249750931</v>
      </c>
      <c r="J728" s="10">
        <f t="shared" ca="1" si="524"/>
        <v>83403344.477013454</v>
      </c>
      <c r="K728" s="82">
        <f t="shared" ca="1" si="501"/>
        <v>2249832.832292099</v>
      </c>
      <c r="L728" s="82">
        <f t="shared" ca="1" si="502"/>
        <v>2596909.4377209195</v>
      </c>
      <c r="M728" s="82">
        <f t="shared" ca="1" si="503"/>
        <v>7778311.98309422</v>
      </c>
      <c r="N728" s="82">
        <f t="shared" ca="1" si="504"/>
        <v>3496312.733215793</v>
      </c>
      <c r="O728" s="82">
        <f t="shared" ca="1" si="525"/>
        <v>16121366.986323033</v>
      </c>
      <c r="P728" s="10">
        <f ca="1">IF(IF($A728&gt;='key variables'!$B$26,K728*SUMPRODUCT(Z728:AC728,'control variables'!$O$3:$R$3)/J728+F$65*'key variables'!$B$25/scenario!J$65,K728*SUMPRODUCT(Z728:AC728,'control variables'!$O$7:$R$7)/J728+F$65*'key variables'!$B$25/scenario!J$65)&lt;'key variables'!$B$28,0,IF($A728&gt;='key variables'!$B$26,K728*SUMPRODUCT(Z728:AC728,'control variables'!$O$3:$R$3)/J728+F$65*'key variables'!$B$25/scenario!J$65,K728*SUMPRODUCT(Z728:AC728,'control variables'!$O$7:$R$7)/J728+F$65*'key variables'!$B$25/scenario!J$65))</f>
        <v>1.9778004317173766E-33</v>
      </c>
      <c r="Q728" s="10">
        <f ca="1">IF(IF($A728&gt;='key variables'!$B$26,L728*SUMPRODUCT(Z728:AC728,'control variables'!$O$4:$R$4)/J728+G$65*'key variables'!$B$25/scenario!J$65,L728*SUMPRODUCT(Z728:AC728,'control variables'!$O$7:$R$7)/J728+G$65*'key variables'!$B$25/scenario!J$65)&lt;'key variables'!$B$28,0,IF($A728&gt;='key variables'!$B$26,L728*SUMPRODUCT(Z728:AC728,'control variables'!$O$4:$R$4)/J728+G$65*'key variables'!$B$25/scenario!J$65,L728*SUMPRODUCT(Z728:AC728,'control variables'!$O$7:$R$7)/J728+G$65*'key variables'!$B$25/scenario!J$65))</f>
        <v>2.2829112160403071E-33</v>
      </c>
      <c r="R728" s="10">
        <f ca="1">IF(IF($A728&gt;='key variables'!$B$26,M728*SUMPRODUCT(Z728:AC728,'control variables'!$O$5:$R$5)/J728+H$65*'key variables'!$B$25/scenario!J$65,M728*SUMPRODUCT(Z728:AC728,'control variables'!$O$7:$R$7)/J728+H$65*'key variables'!$B$25/scenario!J$65)&lt;'key variables'!$B$28,0,IF($A728&gt;='key variables'!$B$26,M728*SUMPRODUCT(Z728:AC728,'control variables'!$O$5:$R$5)/J728+H$65*'key variables'!$B$25/scenario!J$65,M728*SUMPRODUCT(Z728:AC728,'control variables'!$O$7:$R$7)/J728+H$65*'key variables'!$B$25/scenario!J$65))</f>
        <v>6.8378186047375052E-33</v>
      </c>
      <c r="S728" s="10">
        <f ca="1">IF(IF($A728&gt;='key variables'!$B$26,N728*SUMPRODUCT(Z728:AC728,'control variables'!$O$6:$R$6)/J728+I$65*'key variables'!$B$25/scenario!J$65,N728*SUMPRODUCT(Z728:AC728,'control variables'!$O$7:$R$7)/J728+I$65*'key variables'!$B$25/scenario!J$65)&lt;'key variables'!$B$28,0,IF($A728&gt;='key variables'!$B$26,N728*SUMPRODUCT(Z728:AC728,'control variables'!$O$6:$R$6)/J728+I$65*'key variables'!$B$25/scenario!J$65,N728*SUMPRODUCT(Z728:AC728,'control variables'!$O$7:$R$7)/J728+I$65*'key variables'!$B$25/scenario!J$65))</f>
        <v>3.0735656151520552E-33</v>
      </c>
      <c r="T728" s="10">
        <f t="shared" ca="1" si="546"/>
        <v>1.4172095867647245E-32</v>
      </c>
      <c r="U728" s="82">
        <f ca="1">SUMPRODUCT(P698:P727,'control variables'!AD$7:AD$36)</f>
        <v>4.1933028038133705E-33</v>
      </c>
      <c r="V728" s="82">
        <f ca="1">SUMPRODUCT(Q698:Q727,'control variables'!AE$7:AE$36)</f>
        <v>4.8401941113777464E-33</v>
      </c>
      <c r="W728" s="82">
        <f ca="1">SUMPRODUCT(R698:R727,'control variables'!AF$7:AF$36)</f>
        <v>1.4497440422902247E-32</v>
      </c>
      <c r="X728" s="82">
        <f ca="1">SUMPRODUCT(S698:S727,'control variables'!AG$7:AG$36)</f>
        <v>6.5165277067566158E-33</v>
      </c>
      <c r="Y728" s="82">
        <f t="shared" ca="1" si="540"/>
        <v>3.0047465044849976E-32</v>
      </c>
      <c r="Z728" s="10">
        <f ca="1">IF($A728&gt;='key variables'!$B$26,SUMPRODUCT(P698:P727,'control variables'!V$7:V$36)*$E728,SUMPRODUCT(P698:P727,'control variables'!Z$7:Z$36)*$E728)</f>
        <v>1.0232083349585317E-32</v>
      </c>
      <c r="AA728" s="10">
        <f ca="1">IF($A728&gt;='key variables'!$B$26,SUMPRODUCT(Q698:Q727,'control variables'!W$7:W$36)*$E728,SUMPRODUCT(Q698:Q727,'control variables'!AA$7:AA$36)*$E728)</f>
        <v>1.1810563627971508E-32</v>
      </c>
      <c r="AB728" s="10">
        <f ca="1">IF($A728&gt;='key variables'!$B$26,SUMPRODUCT(R698:R727,'control variables'!X$7:X$36)*$E728,SUMPRODUCT(R698:R727,'control variables'!AB$7:AB$36)*$E728)</f>
        <v>3.537522227774354E-32</v>
      </c>
      <c r="AC728" s="10">
        <f ca="1">IF($A728&gt;='key variables'!$B$26,SUMPRODUCT(S698:S727,'control variables'!Y$7:Y$36)*$E728,SUMPRODUCT(S698:S727,'control variables'!AC$7:AC$36)*$E728)</f>
        <v>1.5900987304036185E-32</v>
      </c>
      <c r="AD728" s="10">
        <f t="shared" ca="1" si="541"/>
        <v>7.3318856559336542E-32</v>
      </c>
      <c r="AE728" s="82">
        <f ca="1">SUMPRODUCT(P698:P727,'control variables'!AL$7:AL$36)</f>
        <v>1.3931499390921962E-32</v>
      </c>
      <c r="AF728" s="82">
        <f ca="1">SUMPRODUCT(Q698:Q727,'control variables'!AM$7:AM$36)</f>
        <v>1.6038633949350907E-32</v>
      </c>
      <c r="AG728" s="82">
        <f ca="1">SUMPRODUCT(R698:R727,'control variables'!AN$7:AN$36)</f>
        <v>4.5730360526174701E-32</v>
      </c>
      <c r="AH728" s="82">
        <f ca="1">SUMPRODUCT(S698:S727,'control variables'!AO$7:AO$36)</f>
        <v>1.9800792497746316E-32</v>
      </c>
      <c r="AI728" s="82">
        <f t="shared" ca="1" si="505"/>
        <v>9.5501286364193888E-32</v>
      </c>
      <c r="AJ728" s="10">
        <f ca="1">SUMPRODUCT(P698:P727,'control variables'!AP$7:AP$36)</f>
        <v>1.3311601853866195E-35</v>
      </c>
      <c r="AK728" s="10">
        <f ca="1">SUMPRODUCT(Q698:Q727,'control variables'!AQ$7:AQ$36)</f>
        <v>3.8412881158674756E-35</v>
      </c>
      <c r="AL728" s="10">
        <f ca="1">SUMPRODUCT(R698:R727,'control variables'!AR$7:AR$36)</f>
        <v>1.380659808070536E-33</v>
      </c>
      <c r="AM728" s="10">
        <f ca="1">SUMPRODUCT(S698:S727,'control variables'!AS$7:AS$36)</f>
        <v>1.0343329156094561E-33</v>
      </c>
      <c r="AN728" s="10">
        <f t="shared" ca="1" si="526"/>
        <v>2.4667172066925328E-33</v>
      </c>
      <c r="AO728" s="82">
        <f ca="1">SUMPRODUCT(P698:P727,'control variables'!AX$7:AX$36)</f>
        <v>1.8101747078383445E-35</v>
      </c>
      <c r="AP728" s="82">
        <f ca="1">SUMPRODUCT(Q698:Q727,'control variables'!AY$7:AY$36)</f>
        <v>4.1788525042724463E-35</v>
      </c>
      <c r="AQ728" s="82">
        <f ca="1">SUMPRODUCT(R698:R727,'control variables'!AZ$7:AZ$36)</f>
        <v>3.7549732814046783E-34</v>
      </c>
      <c r="AR728" s="82">
        <f ca="1">SUMPRODUCT(S698:S727,'control variables'!BA$7:BA$36)</f>
        <v>2.8130698376876947E-34</v>
      </c>
      <c r="AS728" s="82">
        <f t="shared" ca="1" si="527"/>
        <v>7.1669458403034527E-34</v>
      </c>
      <c r="AT728" s="10">
        <f ca="1">SUMPRODUCT(P698:P727,'control variables'!AT$7:AT$36)</f>
        <v>-1.5975498179486185E-35</v>
      </c>
      <c r="AU728" s="10">
        <f ca="1">SUMPRODUCT(Q698:Q727,'control variables'!AU$7:AU$36)</f>
        <v>1.7329901026803007E-35</v>
      </c>
      <c r="AV728" s="10">
        <f ca="1">SUMPRODUCT(R698:R727,'control variables'!AV$7:AV$36)</f>
        <v>7.4623942576625974E-33</v>
      </c>
      <c r="AW728" s="10">
        <f ca="1">SUMPRODUCT(S698:S727,'control variables'!AW$7:AW$36)</f>
        <v>5.5905154657483043E-33</v>
      </c>
      <c r="AX728" s="10">
        <f t="shared" ca="1" si="506"/>
        <v>1.3054264126258219E-32</v>
      </c>
      <c r="AY728" s="82">
        <f ca="1">SUMPRODUCT(P698:P727,'control variables'!BB$7:BB$36)</f>
        <v>5.7902623993244484E-35</v>
      </c>
      <c r="AZ728" s="82">
        <f ca="1">SUMPRODUCT(Q698:Q727,'control variables'!BC$7:BC$36)</f>
        <v>1.4765158792665836E-34</v>
      </c>
      <c r="BA728" s="82">
        <f ca="1">SUMPRODUCT(R698:R727,'control variables'!BD$7:BD$36)</f>
        <v>1.0336065006430247E-33</v>
      </c>
      <c r="BB728" s="82">
        <f ca="1">SUMPRODUCT(S698:S727,'control variables'!BE$7:BE$36)</f>
        <v>1.4688286215453705E-34</v>
      </c>
      <c r="BC728" s="82">
        <f t="shared" ca="1" si="528"/>
        <v>1.3860435747174646E-33</v>
      </c>
      <c r="BD728" s="10">
        <f ca="1">SUMPRODUCT(P698:P727,'control variables'!BF$7:BF$36)</f>
        <v>1.2112724597489573E-35</v>
      </c>
      <c r="BE728" s="10">
        <f ca="1">SUMPRODUCT(Q698:Q727,'control variables'!BG$7:BG$36)</f>
        <v>1.3981327133397909E-35</v>
      </c>
      <c r="BF728" s="10">
        <f ca="1">SUMPRODUCT(R698:R727,'control variables'!BH$7:BH$36)</f>
        <v>4.1877133950697447E-34</v>
      </c>
      <c r="BG728" s="10">
        <f ca="1">SUMPRODUCT(S698:S727,'control variables'!BI$7:BI$36)</f>
        <v>9.4117822080570881E-34</v>
      </c>
      <c r="BH728" s="10">
        <f t="shared" ca="1" si="529"/>
        <v>1.3860436120435708E-33</v>
      </c>
      <c r="BI728" s="82">
        <f t="shared" ca="1" si="507"/>
        <v>1.3973426516735721E-32</v>
      </c>
      <c r="BJ728" s="82">
        <f t="shared" ca="1" si="508"/>
        <v>1.6203615438304369E-32</v>
      </c>
      <c r="BK728" s="82">
        <f t="shared" ca="1" si="509"/>
        <v>5.422636128448032E-32</v>
      </c>
      <c r="BL728" s="82">
        <f t="shared" ca="1" si="510"/>
        <v>2.5538190825649158E-32</v>
      </c>
      <c r="BM728" s="82">
        <f t="shared" ca="1" si="500"/>
        <v>1.0994159406516958E-31</v>
      </c>
      <c r="BN728" s="10">
        <f ca="1">BN727+BI728-INDIRECT(ADDRESS(MAX($D728-'key variables'!$B$9*30,34),scenario!BI$4),TRUE)</f>
        <v>9439390.0751690175</v>
      </c>
      <c r="BO728" s="10">
        <f ca="1">BO727+BJ728-INDIRECT(ADDRESS(MAX($D728-'key variables'!$B$9*30,34),scenario!BJ$4),TRUE)</f>
        <v>10895583.360992203</v>
      </c>
      <c r="BP728" s="10">
        <f ca="1">BP727+BK728-INDIRECT(ADDRESS(MAX($D728-'key variables'!$B$9*30,34),scenario!BK$4),TRUE)</f>
        <v>32531162.537994072</v>
      </c>
      <c r="BQ728" s="10">
        <f ca="1">BQ727+BL728-INDIRECT(ADDRESS(MAX($D728-'key variables'!$B$9*30,34),scenario!BL$4),TRUE)</f>
        <v>14415841.516535141</v>
      </c>
      <c r="BR728" s="10">
        <f t="shared" ca="1" si="530"/>
        <v>67281977.490690395</v>
      </c>
      <c r="BS728" s="82">
        <f t="shared" ca="1" si="511"/>
        <v>-2.3433848477536824E-9</v>
      </c>
      <c r="BT728" s="82">
        <f t="shared" ca="1" si="512"/>
        <v>-3.4288309057018498E-10</v>
      </c>
      <c r="BU728" s="82">
        <f t="shared" ca="1" si="513"/>
        <v>-4.2578247660364599E-9</v>
      </c>
      <c r="BV728" s="82">
        <f t="shared" ca="1" si="514"/>
        <v>-2.9943922343414556E-9</v>
      </c>
      <c r="BW728" s="82">
        <f t="shared" ca="1" si="531"/>
        <v>-9.9384849387017825E-9</v>
      </c>
      <c r="BX728" s="10">
        <f t="shared" ca="1" si="515"/>
        <v>-1.8625994260191893E-12</v>
      </c>
      <c r="BY728" s="10">
        <f t="shared" ca="1" si="516"/>
        <v>2.8902850229962428E-12</v>
      </c>
      <c r="BZ728" s="10">
        <f t="shared" ca="1" si="517"/>
        <v>-3.5034723983035463E-11</v>
      </c>
      <c r="CA728" s="10">
        <f t="shared" ca="1" si="518"/>
        <v>-2.0257049910634696E-11</v>
      </c>
      <c r="CB728" s="10">
        <v>0</v>
      </c>
      <c r="CC728" s="82">
        <f t="shared" ca="1" si="519"/>
        <v>3.9725652202851362E-13</v>
      </c>
      <c r="CD728" s="82">
        <f t="shared" ca="1" si="520"/>
        <v>3.4270724516460853E-13</v>
      </c>
      <c r="CE728" s="82">
        <f t="shared" ca="1" si="521"/>
        <v>1.8915613015532971E-10</v>
      </c>
      <c r="CF728" s="82">
        <f t="shared" ca="1" si="522"/>
        <v>3.7028113764059381E-11</v>
      </c>
      <c r="CG728" s="82">
        <f t="shared" ca="1" si="532"/>
        <v>2.269242076865822E-10</v>
      </c>
      <c r="CH728" s="13" t="str">
        <f t="shared" ca="1" si="533"/>
        <v/>
      </c>
      <c r="CI728" s="81">
        <f t="shared" ca="1" si="542"/>
        <v>0.1131775965863165</v>
      </c>
      <c r="CJ728" s="81">
        <f t="shared" ca="1" si="543"/>
        <v>0.13063724757458739</v>
      </c>
      <c r="CK728" s="81">
        <f t="shared" ca="1" si="544"/>
        <v>0.39004625943939081</v>
      </c>
      <c r="CL728" s="81">
        <f t="shared" ca="1" si="545"/>
        <v>0.17284488538116416</v>
      </c>
      <c r="CM728" s="89">
        <f t="shared" ca="1" si="534"/>
        <v>0.80670598898145884</v>
      </c>
    </row>
    <row r="729" spans="1:91" x14ac:dyDescent="0.3">
      <c r="A729">
        <v>664</v>
      </c>
      <c r="B729" s="3">
        <f t="shared" si="547"/>
        <v>2.0333333333333332</v>
      </c>
      <c r="C729" s="3">
        <f t="shared" si="535"/>
        <v>22.133333333333333</v>
      </c>
      <c r="D729" s="4">
        <f t="shared" ca="1" si="523"/>
        <v>729</v>
      </c>
      <c r="E729" s="58">
        <f>(0.5*(COS(B729*2*PI())+1)*('key variables'!$B$4-'key variables'!$B$6)+'key variables'!$B$6)/'key variables'!$B$4</f>
        <v>1</v>
      </c>
      <c r="F729" s="10">
        <f t="shared" ca="1" si="536"/>
        <v>11689222.907461114</v>
      </c>
      <c r="G729" s="10">
        <f t="shared" ca="1" si="537"/>
        <v>13492492.798713122</v>
      </c>
      <c r="H729" s="10">
        <f t="shared" ca="1" si="538"/>
        <v>40309474.521088287</v>
      </c>
      <c r="I729" s="10">
        <f t="shared" ca="1" si="539"/>
        <v>17912154.249750931</v>
      </c>
      <c r="J729" s="10">
        <f t="shared" ca="1" si="524"/>
        <v>83403344.477013454</v>
      </c>
      <c r="K729" s="82">
        <f t="shared" ca="1" si="501"/>
        <v>2249832.832292099</v>
      </c>
      <c r="L729" s="82">
        <f t="shared" ca="1" si="502"/>
        <v>2596909.4377209195</v>
      </c>
      <c r="M729" s="82">
        <f t="shared" ca="1" si="503"/>
        <v>7778311.98309422</v>
      </c>
      <c r="N729" s="82">
        <f t="shared" ca="1" si="504"/>
        <v>3496312.733215793</v>
      </c>
      <c r="O729" s="82">
        <f t="shared" ca="1" si="525"/>
        <v>16121366.986323033</v>
      </c>
      <c r="P729" s="10">
        <f ca="1">IF(IF($A729&gt;='key variables'!$B$26,K729*SUMPRODUCT(Z729:AC729,'control variables'!$O$3:$R$3)/J729+F$65*'key variables'!$B$25/scenario!J$65,K729*SUMPRODUCT(Z729:AC729,'control variables'!$O$7:$R$7)/J729+F$65*'key variables'!$B$25/scenario!J$65)&lt;'key variables'!$B$28,0,IF($A729&gt;='key variables'!$B$26,K729*SUMPRODUCT(Z729:AC729,'control variables'!$O$3:$R$3)/J729+F$65*'key variables'!$B$25/scenario!J$65,K729*SUMPRODUCT(Z729:AC729,'control variables'!$O$7:$R$7)/J729+F$65*'key variables'!$B$25/scenario!J$65))</f>
        <v>1.7017968518626418E-33</v>
      </c>
      <c r="Q729" s="10">
        <f ca="1">IF(IF($A729&gt;='key variables'!$B$26,L729*SUMPRODUCT(Z729:AC729,'control variables'!$O$4:$R$4)/J729+G$65*'key variables'!$B$25/scenario!J$65,L729*SUMPRODUCT(Z729:AC729,'control variables'!$O$7:$R$7)/J729+G$65*'key variables'!$B$25/scenario!J$65)&lt;'key variables'!$B$28,0,IF($A729&gt;='key variables'!$B$26,L729*SUMPRODUCT(Z729:AC729,'control variables'!$O$4:$R$4)/J729+G$65*'key variables'!$B$25/scenario!J$65,L729*SUMPRODUCT(Z729:AC729,'control variables'!$O$7:$R$7)/J729+G$65*'key variables'!$B$25/scenario!J$65))</f>
        <v>1.9643291902640638E-33</v>
      </c>
      <c r="R729" s="10">
        <f ca="1">IF(IF($A729&gt;='key variables'!$B$26,M729*SUMPRODUCT(Z729:AC729,'control variables'!$O$5:$R$5)/J729+H$65*'key variables'!$B$25/scenario!J$65,M729*SUMPRODUCT(Z729:AC729,'control variables'!$O$7:$R$7)/J729+H$65*'key variables'!$B$25/scenario!J$65)&lt;'key variables'!$B$28,0,IF($A729&gt;='key variables'!$B$26,M729*SUMPRODUCT(Z729:AC729,'control variables'!$O$5:$R$5)/J729+H$65*'key variables'!$B$25/scenario!J$65,M729*SUMPRODUCT(Z729:AC729,'control variables'!$O$7:$R$7)/J729+H$65*'key variables'!$B$25/scenario!J$65))</f>
        <v>5.8835957301545034E-33</v>
      </c>
      <c r="S729" s="10">
        <f ca="1">IF(IF($A729&gt;='key variables'!$B$26,N729*SUMPRODUCT(Z729:AC729,'control variables'!$O$6:$R$6)/J729+I$65*'key variables'!$B$25/scenario!J$65,N729*SUMPRODUCT(Z729:AC729,'control variables'!$O$7:$R$7)/J729+I$65*'key variables'!$B$25/scenario!J$65)&lt;'key variables'!$B$28,0,IF($A729&gt;='key variables'!$B$26,N729*SUMPRODUCT(Z729:AC729,'control variables'!$O$6:$R$6)/J729+I$65*'key variables'!$B$25/scenario!J$65,N729*SUMPRODUCT(Z729:AC729,'control variables'!$O$7:$R$7)/J729+I$65*'key variables'!$B$25/scenario!J$65))</f>
        <v>2.644647156496562E-33</v>
      </c>
      <c r="T729" s="10">
        <f t="shared" ca="1" si="546"/>
        <v>1.2194368928777772E-32</v>
      </c>
      <c r="U729" s="82">
        <f ca="1">SUMPRODUCT(P699:P728,'control variables'!AD$7:AD$36)</f>
        <v>3.6081241544880618E-33</v>
      </c>
      <c r="V729" s="82">
        <f ca="1">SUMPRODUCT(Q699:Q728,'control variables'!AE$7:AE$36)</f>
        <v>4.1647412797833787E-33</v>
      </c>
      <c r="W729" s="82">
        <f ca="1">SUMPRODUCT(R699:R728,'control variables'!AF$7:AF$36)</f>
        <v>1.247431139972912E-32</v>
      </c>
      <c r="X729" s="82">
        <f ca="1">SUMPRODUCT(S699:S728,'control variables'!AG$7:AG$36)</f>
        <v>5.6071412254696069E-33</v>
      </c>
      <c r="Y729" s="82">
        <f t="shared" ca="1" si="540"/>
        <v>2.5854318059470169E-32</v>
      </c>
      <c r="Z729" s="10">
        <f ca="1">IF($A729&gt;='key variables'!$B$26,SUMPRODUCT(P699:P728,'control variables'!V$7:V$36)*$E729,SUMPRODUCT(P699:P728,'control variables'!Z$7:Z$36)*$E729)</f>
        <v>8.8041882047726823E-33</v>
      </c>
      <c r="AA729" s="10">
        <f ca="1">IF($A729&gt;='key variables'!$B$26,SUMPRODUCT(Q699:Q728,'control variables'!W$7:W$36)*$E729,SUMPRODUCT(Q699:Q728,'control variables'!AA$7:AA$36)*$E729)</f>
        <v>1.0162390339531213E-32</v>
      </c>
      <c r="AB729" s="10">
        <f ca="1">IF($A729&gt;='key variables'!$B$26,SUMPRODUCT(R699:R728,'control variables'!X$7:X$36)*$E729,SUMPRODUCT(R699:R728,'control variables'!AB$7:AB$36)*$E729)</f>
        <v>3.0438582650086006E-32</v>
      </c>
      <c r="AC729" s="10">
        <f ca="1">IF($A729&gt;='key variables'!$B$26,SUMPRODUCT(S699:S728,'control variables'!Y$7:Y$36)*$E729,SUMPRODUCT(S699:S728,'control variables'!AC$7:AC$36)*$E729)</f>
        <v>1.3681992228113472E-32</v>
      </c>
      <c r="AD729" s="10">
        <f t="shared" ca="1" si="541"/>
        <v>6.3087153422503376E-32</v>
      </c>
      <c r="AE729" s="82">
        <f ca="1">SUMPRODUCT(P699:P728,'control variables'!AL$7:AL$36)</f>
        <v>1.1987347876454103E-32</v>
      </c>
      <c r="AF729" s="82">
        <f ca="1">SUMPRODUCT(Q699:Q728,'control variables'!AM$7:AM$36)</f>
        <v>1.3800430177620158E-32</v>
      </c>
      <c r="AG729" s="82">
        <f ca="1">SUMPRODUCT(R699:R728,'control variables'!AN$7:AN$36)</f>
        <v>3.9348653347401332E-32</v>
      </c>
      <c r="AH729" s="82">
        <f ca="1">SUMPRODUCT(S699:S728,'control variables'!AO$7:AO$36)</f>
        <v>1.7037576590975943E-32</v>
      </c>
      <c r="AI729" s="82">
        <f t="shared" ca="1" si="505"/>
        <v>8.2174007992451526E-32</v>
      </c>
      <c r="AJ729" s="10">
        <f ca="1">SUMPRODUCT(P699:P728,'control variables'!AP$7:AP$36)</f>
        <v>1.1453957520116245E-35</v>
      </c>
      <c r="AK729" s="10">
        <f ca="1">SUMPRODUCT(Q699:Q728,'control variables'!AQ$7:AQ$36)</f>
        <v>3.3052333884892114E-35</v>
      </c>
      <c r="AL729" s="10">
        <f ca="1">SUMPRODUCT(R699:R728,'control variables'!AR$7:AR$36)</f>
        <v>1.1879876640675498E-33</v>
      </c>
      <c r="AM729" s="10">
        <f ca="1">SUMPRODUCT(S699:S728,'control variables'!AS$7:AS$36)</f>
        <v>8.8999095729473096E-34</v>
      </c>
      <c r="AN729" s="10">
        <f t="shared" ca="1" si="526"/>
        <v>2.1224849127672893E-33</v>
      </c>
      <c r="AO729" s="82">
        <f ca="1">SUMPRODUCT(P699:P728,'control variables'!AX$7:AX$36)</f>
        <v>1.5575634273907754E-35</v>
      </c>
      <c r="AP729" s="82">
        <f ca="1">SUMPRODUCT(Q699:Q728,'control variables'!AY$7:AY$36)</f>
        <v>3.5956904054237731E-35</v>
      </c>
      <c r="AQ729" s="82">
        <f ca="1">SUMPRODUCT(R699:R728,'control variables'!AZ$7:AZ$36)</f>
        <v>3.2309638559306171E-34</v>
      </c>
      <c r="AR729" s="82">
        <f ca="1">SUMPRODUCT(S699:S728,'control variables'!BA$7:BA$36)</f>
        <v>2.4205037662418524E-34</v>
      </c>
      <c r="AS729" s="82">
        <f t="shared" ca="1" si="527"/>
        <v>6.1667930054539242E-34</v>
      </c>
      <c r="AT729" s="10">
        <f ca="1">SUMPRODUCT(P699:P728,'control variables'!AT$7:AT$36)</f>
        <v>-1.3746105053268554E-35</v>
      </c>
      <c r="AU729" s="10">
        <f ca="1">SUMPRODUCT(Q699:Q728,'control variables'!AU$7:AU$36)</f>
        <v>1.4911499935762406E-35</v>
      </c>
      <c r="AV729" s="10">
        <f ca="1">SUMPRODUCT(R699:R728,'control variables'!AV$7:AV$36)</f>
        <v>6.4210113676741223E-33</v>
      </c>
      <c r="AW729" s="10">
        <f ca="1">SUMPRODUCT(S699:S728,'control variables'!AW$7:AW$36)</f>
        <v>4.8103547088614411E-33</v>
      </c>
      <c r="AX729" s="10">
        <f t="shared" ca="1" si="506"/>
        <v>1.1232531471418058E-32</v>
      </c>
      <c r="AY729" s="82">
        <f ca="1">SUMPRODUCT(P699:P728,'control variables'!BB$7:BB$36)</f>
        <v>4.9822268033750067E-35</v>
      </c>
      <c r="AZ729" s="82">
        <f ca="1">SUMPRODUCT(Q699:Q728,'control variables'!BC$7:BC$36)</f>
        <v>1.270466946394183E-34</v>
      </c>
      <c r="BA729" s="82">
        <f ca="1">SUMPRODUCT(R699:R728,'control variables'!BD$7:BD$36)</f>
        <v>8.8936591409866582E-34</v>
      </c>
      <c r="BB729" s="82">
        <f ca="1">SUMPRODUCT(S699:S728,'control variables'!BE$7:BE$36)</f>
        <v>1.2638524514332036E-34</v>
      </c>
      <c r="BC729" s="82">
        <f t="shared" ca="1" si="528"/>
        <v>1.1926201219151546E-33</v>
      </c>
      <c r="BD729" s="10">
        <f ca="1">SUMPRODUCT(P699:P728,'control variables'!BF$7:BF$36)</f>
        <v>1.0422384512065142E-35</v>
      </c>
      <c r="BE729" s="10">
        <f ca="1">SUMPRODUCT(Q699:Q728,'control variables'!BG$7:BG$36)</f>
        <v>1.2030222118931319E-35</v>
      </c>
      <c r="BF729" s="10">
        <f ca="1">SUMPRODUCT(R699:R728,'control variables'!BH$7:BH$36)</f>
        <v>3.6033147520573938E-34</v>
      </c>
      <c r="BG729" s="10">
        <f ca="1">SUMPRODUCT(S699:S728,'control variables'!BI$7:BI$36)</f>
        <v>8.0983607219563801E-34</v>
      </c>
      <c r="BH729" s="10">
        <f t="shared" ca="1" si="529"/>
        <v>1.1926201540323738E-33</v>
      </c>
      <c r="BI729" s="82">
        <f t="shared" ca="1" si="507"/>
        <v>1.2023424039434585E-32</v>
      </c>
      <c r="BJ729" s="82">
        <f t="shared" ca="1" si="508"/>
        <v>1.3942388372195337E-32</v>
      </c>
      <c r="BK729" s="82">
        <f t="shared" ca="1" si="509"/>
        <v>4.6659030629174122E-32</v>
      </c>
      <c r="BL729" s="82">
        <f t="shared" ca="1" si="510"/>
        <v>2.1974316544980706E-32</v>
      </c>
      <c r="BM729" s="82">
        <f t="shared" ca="1" si="500"/>
        <v>9.459915958578475E-32</v>
      </c>
      <c r="BN729" s="10">
        <f ca="1">BN728+BI729-INDIRECT(ADDRESS(MAX($D729-'key variables'!$B$9*30,34),scenario!BI$4),TRUE)</f>
        <v>9439390.0751690175</v>
      </c>
      <c r="BO729" s="10">
        <f ca="1">BO728+BJ729-INDIRECT(ADDRESS(MAX($D729-'key variables'!$B$9*30,34),scenario!BJ$4),TRUE)</f>
        <v>10895583.360992203</v>
      </c>
      <c r="BP729" s="10">
        <f ca="1">BP728+BK729-INDIRECT(ADDRESS(MAX($D729-'key variables'!$B$9*30,34),scenario!BK$4),TRUE)</f>
        <v>32531162.537994072</v>
      </c>
      <c r="BQ729" s="10">
        <f ca="1">BQ728+BL729-INDIRECT(ADDRESS(MAX($D729-'key variables'!$B$9*30,34),scenario!BL$4),TRUE)</f>
        <v>14415841.516535141</v>
      </c>
      <c r="BR729" s="10">
        <f t="shared" ca="1" si="530"/>
        <v>67281977.490690395</v>
      </c>
      <c r="BS729" s="82">
        <f t="shared" ca="1" si="511"/>
        <v>-2.3433848477536824E-9</v>
      </c>
      <c r="BT729" s="82">
        <f t="shared" ca="1" si="512"/>
        <v>-3.4288309057018498E-10</v>
      </c>
      <c r="BU729" s="82">
        <f t="shared" ca="1" si="513"/>
        <v>-4.2578247660364599E-9</v>
      </c>
      <c r="BV729" s="82">
        <f t="shared" ca="1" si="514"/>
        <v>-2.9943922343414556E-9</v>
      </c>
      <c r="BW729" s="82">
        <f t="shared" ca="1" si="531"/>
        <v>-9.9384849387017825E-9</v>
      </c>
      <c r="BX729" s="10">
        <f t="shared" ca="1" si="515"/>
        <v>-1.8625994260191893E-12</v>
      </c>
      <c r="BY729" s="10">
        <f t="shared" ca="1" si="516"/>
        <v>2.8902850229962428E-12</v>
      </c>
      <c r="BZ729" s="10">
        <f t="shared" ca="1" si="517"/>
        <v>-3.5034723983035463E-11</v>
      </c>
      <c r="CA729" s="10">
        <f t="shared" ca="1" si="518"/>
        <v>-2.0257049910634696E-11</v>
      </c>
      <c r="CB729" s="10">
        <v>0</v>
      </c>
      <c r="CC729" s="82">
        <f t="shared" ca="1" si="519"/>
        <v>3.9725652202851362E-13</v>
      </c>
      <c r="CD729" s="82">
        <f t="shared" ca="1" si="520"/>
        <v>3.4270724516460853E-13</v>
      </c>
      <c r="CE729" s="82">
        <f t="shared" ca="1" si="521"/>
        <v>1.8915613015532971E-10</v>
      </c>
      <c r="CF729" s="82">
        <f t="shared" ca="1" si="522"/>
        <v>3.7028113764059381E-11</v>
      </c>
      <c r="CG729" s="82">
        <f t="shared" ca="1" si="532"/>
        <v>2.269242076865822E-10</v>
      </c>
      <c r="CH729" s="13" t="str">
        <f t="shared" ca="1" si="533"/>
        <v/>
      </c>
      <c r="CI729" s="81">
        <f t="shared" ca="1" si="542"/>
        <v>0.1131775965863165</v>
      </c>
      <c r="CJ729" s="81">
        <f t="shared" ca="1" si="543"/>
        <v>0.13063724757458739</v>
      </c>
      <c r="CK729" s="81">
        <f t="shared" ca="1" si="544"/>
        <v>0.39004625943939081</v>
      </c>
      <c r="CL729" s="81">
        <f t="shared" ca="1" si="545"/>
        <v>0.17284488538116416</v>
      </c>
      <c r="CM729" s="89">
        <f t="shared" ca="1" si="534"/>
        <v>0.80670598898145884</v>
      </c>
    </row>
    <row r="730" spans="1:91" x14ac:dyDescent="0.3">
      <c r="A730">
        <v>665</v>
      </c>
      <c r="B730" s="3">
        <f t="shared" si="547"/>
        <v>2.036111111111111</v>
      </c>
      <c r="C730" s="3">
        <f t="shared" si="535"/>
        <v>22.166666666666668</v>
      </c>
      <c r="D730" s="4">
        <f t="shared" ca="1" si="523"/>
        <v>730</v>
      </c>
      <c r="E730" s="58">
        <f>(0.5*(COS(B730*2*PI())+1)*('key variables'!$B$4-'key variables'!$B$6)+'key variables'!$B$6)/'key variables'!$B$4</f>
        <v>1</v>
      </c>
      <c r="F730" s="10">
        <f t="shared" ca="1" si="536"/>
        <v>11689222.907461114</v>
      </c>
      <c r="G730" s="10">
        <f t="shared" ca="1" si="537"/>
        <v>13492492.798713122</v>
      </c>
      <c r="H730" s="10">
        <f t="shared" ca="1" si="538"/>
        <v>40309474.521088287</v>
      </c>
      <c r="I730" s="10">
        <f t="shared" ca="1" si="539"/>
        <v>17912154.249750931</v>
      </c>
      <c r="J730" s="10">
        <f t="shared" ca="1" si="524"/>
        <v>83403344.477013454</v>
      </c>
      <c r="K730" s="82">
        <f t="shared" ca="1" si="501"/>
        <v>2249832.832292099</v>
      </c>
      <c r="L730" s="82">
        <f t="shared" ca="1" si="502"/>
        <v>2596909.4377209195</v>
      </c>
      <c r="M730" s="82">
        <f t="shared" ca="1" si="503"/>
        <v>7778311.98309422</v>
      </c>
      <c r="N730" s="82">
        <f t="shared" ca="1" si="504"/>
        <v>3496312.733215793</v>
      </c>
      <c r="O730" s="82">
        <f t="shared" ca="1" si="525"/>
        <v>16121366.986323033</v>
      </c>
      <c r="P730" s="10">
        <f ca="1">IF(IF($A730&gt;='key variables'!$B$26,K730*SUMPRODUCT(Z730:AC730,'control variables'!$O$3:$R$3)/J730+F$65*'key variables'!$B$25/scenario!J$65,K730*SUMPRODUCT(Z730:AC730,'control variables'!$O$7:$R$7)/J730+F$65*'key variables'!$B$25/scenario!J$65)&lt;'key variables'!$B$28,0,IF($A730&gt;='key variables'!$B$26,K730*SUMPRODUCT(Z730:AC730,'control variables'!$O$3:$R$3)/J730+F$65*'key variables'!$B$25/scenario!J$65,K730*SUMPRODUCT(Z730:AC730,'control variables'!$O$7:$R$7)/J730+F$65*'key variables'!$B$25/scenario!J$65))</f>
        <v>1.4643097850346947E-33</v>
      </c>
      <c r="Q730" s="10">
        <f ca="1">IF(IF($A730&gt;='key variables'!$B$26,L730*SUMPRODUCT(Z730:AC730,'control variables'!$O$4:$R$4)/J730+G$65*'key variables'!$B$25/scenario!J$65,L730*SUMPRODUCT(Z730:AC730,'control variables'!$O$7:$R$7)/J730+G$65*'key variables'!$B$25/scenario!J$65)&lt;'key variables'!$B$28,0,IF($A730&gt;='key variables'!$B$26,L730*SUMPRODUCT(Z730:AC730,'control variables'!$O$4:$R$4)/J730+G$65*'key variables'!$B$25/scenario!J$65,L730*SUMPRODUCT(Z730:AC730,'control variables'!$O$7:$R$7)/J730+G$65*'key variables'!$B$25/scenario!J$65))</f>
        <v>1.690205532572645E-33</v>
      </c>
      <c r="R730" s="10">
        <f ca="1">IF(IF($A730&gt;='key variables'!$B$26,M730*SUMPRODUCT(Z730:AC730,'control variables'!$O$5:$R$5)/J730+H$65*'key variables'!$B$25/scenario!J$65,M730*SUMPRODUCT(Z730:AC730,'control variables'!$O$7:$R$7)/J730+H$65*'key variables'!$B$25/scenario!J$65)&lt;'key variables'!$B$28,0,IF($A730&gt;='key variables'!$B$26,M730*SUMPRODUCT(Z730:AC730,'control variables'!$O$5:$R$5)/J730+H$65*'key variables'!$B$25/scenario!J$65,M730*SUMPRODUCT(Z730:AC730,'control variables'!$O$7:$R$7)/J730+H$65*'key variables'!$B$25/scenario!J$65))</f>
        <v>5.0625353957047797E-33</v>
      </c>
      <c r="S730" s="10">
        <f ca="1">IF(IF($A730&gt;='key variables'!$B$26,N730*SUMPRODUCT(Z730:AC730,'control variables'!$O$6:$R$6)/J730+I$65*'key variables'!$B$25/scenario!J$65,N730*SUMPRODUCT(Z730:AC730,'control variables'!$O$7:$R$7)/J730+I$65*'key variables'!$B$25/scenario!J$65)&lt;'key variables'!$B$28,0,IF($A730&gt;='key variables'!$B$26,N730*SUMPRODUCT(Z730:AC730,'control variables'!$O$6:$R$6)/J730+I$65*'key variables'!$B$25/scenario!J$65,N730*SUMPRODUCT(Z730:AC730,'control variables'!$O$7:$R$7)/J730+I$65*'key variables'!$B$25/scenario!J$65))</f>
        <v>2.275584600467146E-33</v>
      </c>
      <c r="T730" s="10">
        <f t="shared" ca="1" si="546"/>
        <v>1.0492635313779265E-32</v>
      </c>
      <c r="U730" s="82">
        <f ca="1">SUMPRODUCT(P700:P729,'control variables'!AD$7:AD$36)</f>
        <v>3.104607638246675E-33</v>
      </c>
      <c r="V730" s="82">
        <f ca="1">SUMPRODUCT(Q700:Q729,'control variables'!AE$7:AE$36)</f>
        <v>3.5835484132256154E-33</v>
      </c>
      <c r="W730" s="82">
        <f ca="1">SUMPRODUCT(R700:R729,'control variables'!AF$7:AF$36)</f>
        <v>1.0733511596405002E-32</v>
      </c>
      <c r="X730" s="82">
        <f ca="1">SUMPRODUCT(S700:S729,'control variables'!AG$7:AG$36)</f>
        <v>4.8246603309554602E-33</v>
      </c>
      <c r="Y730" s="82">
        <f t="shared" ca="1" si="540"/>
        <v>2.2246327978832753E-32</v>
      </c>
      <c r="Z730" s="10">
        <f ca="1">IF($A730&gt;='key variables'!$B$26,SUMPRODUCT(P700:P729,'control variables'!V$7:V$36)*$E730,SUMPRODUCT(P700:P729,'control variables'!Z$7:Z$36)*$E730)</f>
        <v>7.5755569317366711E-33</v>
      </c>
      <c r="AA730" s="10">
        <f ca="1">IF($A730&gt;='key variables'!$B$26,SUMPRODUCT(Q700:Q729,'control variables'!W$7:W$36)*$E730,SUMPRODUCT(Q700:Q729,'control variables'!AA$7:AA$36)*$E730)</f>
        <v>8.7442209081714178E-33</v>
      </c>
      <c r="AB730" s="10">
        <f ca="1">IF($A730&gt;='key variables'!$B$26,SUMPRODUCT(R700:R729,'control variables'!X$7:X$36)*$E730,SUMPRODUCT(R700:R729,'control variables'!AB$7:AB$36)*$E730)</f>
        <v>2.6190854900409553E-32</v>
      </c>
      <c r="AC730" s="10">
        <f ca="1">IF($A730&gt;='key variables'!$B$26,SUMPRODUCT(S700:S729,'control variables'!Y$7:Y$36)*$E730,SUMPRODUCT(S700:S729,'control variables'!AC$7:AC$36)*$E730)</f>
        <v>1.177265963118157E-32</v>
      </c>
      <c r="AD730" s="10">
        <f t="shared" ca="1" si="541"/>
        <v>5.428329237149921E-32</v>
      </c>
      <c r="AE730" s="82">
        <f ca="1">SUMPRODUCT(P700:P729,'control variables'!AL$7:AL$36)</f>
        <v>1.0314504209415117E-32</v>
      </c>
      <c r="AF730" s="82">
        <f ca="1">SUMPRODUCT(Q700:Q729,'control variables'!AM$7:AM$36)</f>
        <v>1.1874569473236021E-32</v>
      </c>
      <c r="AG730" s="82">
        <f ca="1">SUMPRODUCT(R700:R729,'control variables'!AN$7:AN$36)</f>
        <v>3.3857518340966216E-32</v>
      </c>
      <c r="AH730" s="82">
        <f ca="1">SUMPRODUCT(S700:S729,'control variables'!AO$7:AO$36)</f>
        <v>1.4659969601035438E-32</v>
      </c>
      <c r="AI730" s="82">
        <f t="shared" ca="1" si="505"/>
        <v>7.0706561624652796E-32</v>
      </c>
      <c r="AJ730" s="10">
        <f ca="1">SUMPRODUCT(P700:P729,'control variables'!AP$7:AP$36)</f>
        <v>9.8555488898222978E-36</v>
      </c>
      <c r="AK730" s="10">
        <f ca="1">SUMPRODUCT(Q700:Q729,'control variables'!AQ$7:AQ$36)</f>
        <v>2.843985512895271E-35</v>
      </c>
      <c r="AL730" s="10">
        <f ca="1">SUMPRODUCT(R700:R729,'control variables'!AR$7:AR$36)</f>
        <v>1.0222030667706457E-33</v>
      </c>
      <c r="AM730" s="10">
        <f ca="1">SUMPRODUCT(S700:S729,'control variables'!AS$7:AS$36)</f>
        <v>7.6579203089527009E-34</v>
      </c>
      <c r="AN730" s="10">
        <f t="shared" ca="1" si="526"/>
        <v>1.8262905016846907E-33</v>
      </c>
      <c r="AO730" s="82">
        <f ca="1">SUMPRODUCT(P700:P729,'control variables'!AX$7:AX$36)</f>
        <v>1.3402042464963834E-35</v>
      </c>
      <c r="AP730" s="82">
        <f ca="1">SUMPRODUCT(Q700:Q729,'control variables'!AY$7:AY$36)</f>
        <v>3.0939090284804301E-35</v>
      </c>
      <c r="AQ730" s="82">
        <f ca="1">SUMPRODUCT(R700:R729,'control variables'!AZ$7:AZ$36)</f>
        <v>2.7800803510444491E-34</v>
      </c>
      <c r="AR730" s="82">
        <f ca="1">SUMPRODUCT(S700:S729,'control variables'!BA$7:BA$36)</f>
        <v>2.082720593672455E-34</v>
      </c>
      <c r="AS730" s="82">
        <f t="shared" ca="1" si="527"/>
        <v>5.3062122722145855E-34</v>
      </c>
      <c r="AT730" s="10">
        <f ca="1">SUMPRODUCT(P700:P729,'control variables'!AT$7:AT$36)</f>
        <v>-1.1827825462002123E-35</v>
      </c>
      <c r="AU730" s="10">
        <f ca="1">SUMPRODUCT(Q700:Q729,'control variables'!AU$7:AU$36)</f>
        <v>1.2830588587340683E-35</v>
      </c>
      <c r="AV730" s="10">
        <f ca="1">SUMPRODUCT(R700:R729,'control variables'!AV$7:AV$36)</f>
        <v>5.524954265377337E-33</v>
      </c>
      <c r="AW730" s="10">
        <f ca="1">SUMPRODUCT(S700:S729,'control variables'!AW$7:AW$36)</f>
        <v>4.1390659889656812E-33</v>
      </c>
      <c r="AX730" s="10">
        <f t="shared" ca="1" si="506"/>
        <v>9.6650230174683572E-33</v>
      </c>
      <c r="AY730" s="82">
        <f ca="1">SUMPRODUCT(P700:P729,'control variables'!BB$7:BB$36)</f>
        <v>4.2869531997659381E-35</v>
      </c>
      <c r="AZ730" s="82">
        <f ca="1">SUMPRODUCT(Q700:Q729,'control variables'!BC$7:BC$36)</f>
        <v>1.0931723014600497E-34</v>
      </c>
      <c r="BA730" s="82">
        <f ca="1">SUMPRODUCT(R700:R729,'control variables'!BD$7:BD$36)</f>
        <v>7.6525421296061754E-34</v>
      </c>
      <c r="BB730" s="82">
        <f ca="1">SUMPRODUCT(S700:S729,'control variables'!BE$7:BE$36)</f>
        <v>1.087480864386451E-34</v>
      </c>
      <c r="BC730" s="82">
        <f t="shared" ca="1" si="528"/>
        <v>1.026189061542927E-33</v>
      </c>
      <c r="BD730" s="10">
        <f ca="1">SUMPRODUCT(P700:P729,'control variables'!BF$7:BF$36)</f>
        <v>8.9679326928516752E-36</v>
      </c>
      <c r="BE730" s="10">
        <f ca="1">SUMPRODUCT(Q700:Q729,'control variables'!BG$7:BG$36)</f>
        <v>1.0351395318196184E-35</v>
      </c>
      <c r="BF730" s="10">
        <f ca="1">SUMPRODUCT(R700:R729,'control variables'!BH$7:BH$36)</f>
        <v>3.1004693916447457E-34</v>
      </c>
      <c r="BG730" s="10">
        <f ca="1">SUMPRODUCT(S700:S729,'control variables'!BI$7:BI$36)</f>
        <v>6.9682282200264107E-34</v>
      </c>
      <c r="BH730" s="10">
        <f t="shared" ca="1" si="529"/>
        <v>1.0261890891781636E-33</v>
      </c>
      <c r="BI730" s="82">
        <f t="shared" ca="1" si="507"/>
        <v>1.0345545915950774E-32</v>
      </c>
      <c r="BJ730" s="82">
        <f t="shared" ca="1" si="508"/>
        <v>1.1996717291969367E-32</v>
      </c>
      <c r="BK730" s="82">
        <f t="shared" ca="1" si="509"/>
        <v>4.014772681930417E-32</v>
      </c>
      <c r="BL730" s="82">
        <f t="shared" ca="1" si="510"/>
        <v>1.8907783676439765E-32</v>
      </c>
      <c r="BM730" s="82">
        <f t="shared" ca="1" si="500"/>
        <v>8.1397773703664075E-32</v>
      </c>
      <c r="BN730" s="10">
        <f ca="1">BN729+BI730-INDIRECT(ADDRESS(MAX($D730-'key variables'!$B$9*30,34),scenario!BI$4),TRUE)</f>
        <v>9439390.0751690175</v>
      </c>
      <c r="BO730" s="10">
        <f ca="1">BO729+BJ730-INDIRECT(ADDRESS(MAX($D730-'key variables'!$B$9*30,34),scenario!BJ$4),TRUE)</f>
        <v>10895583.360992203</v>
      </c>
      <c r="BP730" s="10">
        <f ca="1">BP729+BK730-INDIRECT(ADDRESS(MAX($D730-'key variables'!$B$9*30,34),scenario!BK$4),TRUE)</f>
        <v>32531162.537994072</v>
      </c>
      <c r="BQ730" s="10">
        <f ca="1">BQ729+BL730-INDIRECT(ADDRESS(MAX($D730-'key variables'!$B$9*30,34),scenario!BL$4),TRUE)</f>
        <v>14415841.516535141</v>
      </c>
      <c r="BR730" s="10">
        <f t="shared" ca="1" si="530"/>
        <v>67281977.490690395</v>
      </c>
      <c r="BS730" s="82">
        <f t="shared" ca="1" si="511"/>
        <v>-2.3433848477536824E-9</v>
      </c>
      <c r="BT730" s="82">
        <f t="shared" ca="1" si="512"/>
        <v>-3.4288309057018498E-10</v>
      </c>
      <c r="BU730" s="82">
        <f t="shared" ca="1" si="513"/>
        <v>-4.2578247660364599E-9</v>
      </c>
      <c r="BV730" s="82">
        <f t="shared" ca="1" si="514"/>
        <v>-2.9943922343414556E-9</v>
      </c>
      <c r="BW730" s="82">
        <f t="shared" ca="1" si="531"/>
        <v>-9.9384849387017825E-9</v>
      </c>
      <c r="BX730" s="10">
        <f t="shared" ca="1" si="515"/>
        <v>-1.8625994260191893E-12</v>
      </c>
      <c r="BY730" s="10">
        <f t="shared" ca="1" si="516"/>
        <v>2.8902850229962428E-12</v>
      </c>
      <c r="BZ730" s="10">
        <f t="shared" ca="1" si="517"/>
        <v>-3.5034723983035463E-11</v>
      </c>
      <c r="CA730" s="10">
        <f t="shared" ca="1" si="518"/>
        <v>-2.0257049910634696E-11</v>
      </c>
      <c r="CB730" s="10">
        <v>0</v>
      </c>
      <c r="CC730" s="82">
        <f t="shared" ca="1" si="519"/>
        <v>3.9725652202851362E-13</v>
      </c>
      <c r="CD730" s="82">
        <f t="shared" ca="1" si="520"/>
        <v>3.4270724516460853E-13</v>
      </c>
      <c r="CE730" s="82">
        <f t="shared" ca="1" si="521"/>
        <v>1.8915613015532971E-10</v>
      </c>
      <c r="CF730" s="82">
        <f t="shared" ca="1" si="522"/>
        <v>3.7028113764059381E-11</v>
      </c>
      <c r="CG730" s="82">
        <f t="shared" ca="1" si="532"/>
        <v>2.269242076865822E-10</v>
      </c>
      <c r="CH730" s="13" t="str">
        <f t="shared" ca="1" si="533"/>
        <v/>
      </c>
      <c r="CI730" s="81">
        <f t="shared" ca="1" si="542"/>
        <v>0.1131775965863165</v>
      </c>
      <c r="CJ730" s="81">
        <f t="shared" ca="1" si="543"/>
        <v>0.13063724757458739</v>
      </c>
      <c r="CK730" s="81">
        <f t="shared" ca="1" si="544"/>
        <v>0.39004625943939081</v>
      </c>
      <c r="CL730" s="81">
        <f t="shared" ca="1" si="545"/>
        <v>0.17284488538116416</v>
      </c>
      <c r="CM730" s="89">
        <f t="shared" ca="1" si="534"/>
        <v>0.80670598898145884</v>
      </c>
    </row>
    <row r="731" spans="1:91" x14ac:dyDescent="0.3">
      <c r="A731">
        <v>666</v>
      </c>
      <c r="B731" s="3">
        <f t="shared" si="547"/>
        <v>2.0388888888888888</v>
      </c>
      <c r="C731" s="3">
        <f t="shared" si="535"/>
        <v>22.2</v>
      </c>
      <c r="D731" s="4">
        <f t="shared" ca="1" si="523"/>
        <v>731</v>
      </c>
      <c r="E731" s="58">
        <f>(0.5*(COS(B731*2*PI())+1)*('key variables'!$B$4-'key variables'!$B$6)+'key variables'!$B$6)/'key variables'!$B$4</f>
        <v>1</v>
      </c>
      <c r="F731" s="10">
        <f t="shared" ca="1" si="536"/>
        <v>11689222.907461114</v>
      </c>
      <c r="G731" s="10">
        <f t="shared" ca="1" si="537"/>
        <v>13492492.798713122</v>
      </c>
      <c r="H731" s="10">
        <f t="shared" ca="1" si="538"/>
        <v>40309474.521088287</v>
      </c>
      <c r="I731" s="10">
        <f t="shared" ca="1" si="539"/>
        <v>17912154.249750931</v>
      </c>
      <c r="J731" s="10">
        <f t="shared" ca="1" si="524"/>
        <v>83403344.477013454</v>
      </c>
      <c r="K731" s="82">
        <f t="shared" ca="1" si="501"/>
        <v>2249832.832292099</v>
      </c>
      <c r="L731" s="82">
        <f t="shared" ca="1" si="502"/>
        <v>2596909.4377209195</v>
      </c>
      <c r="M731" s="82">
        <f t="shared" ca="1" si="503"/>
        <v>7778311.98309422</v>
      </c>
      <c r="N731" s="82">
        <f t="shared" ca="1" si="504"/>
        <v>3496312.733215793</v>
      </c>
      <c r="O731" s="82">
        <f t="shared" ca="1" si="525"/>
        <v>16121366.986323033</v>
      </c>
      <c r="P731" s="10">
        <f ca="1">IF(IF($A731&gt;='key variables'!$B$26,K731*SUMPRODUCT(Z731:AC731,'control variables'!$O$3:$R$3)/J731+F$65*'key variables'!$B$25/scenario!J$65,K731*SUMPRODUCT(Z731:AC731,'control variables'!$O$7:$R$7)/J731+F$65*'key variables'!$B$25/scenario!J$65)&lt;'key variables'!$B$28,0,IF($A731&gt;='key variables'!$B$26,K731*SUMPRODUCT(Z731:AC731,'control variables'!$O$3:$R$3)/J731+F$65*'key variables'!$B$25/scenario!J$65,K731*SUMPRODUCT(Z731:AC731,'control variables'!$O$7:$R$7)/J731+F$65*'key variables'!$B$25/scenario!J$65))</f>
        <v>1.2599642220524101E-33</v>
      </c>
      <c r="Q731" s="10">
        <f ca="1">IF(IF($A731&gt;='key variables'!$B$26,L731*SUMPRODUCT(Z731:AC731,'control variables'!$O$4:$R$4)/J731+G$65*'key variables'!$B$25/scenario!J$65,L731*SUMPRODUCT(Z731:AC731,'control variables'!$O$7:$R$7)/J731+G$65*'key variables'!$B$25/scenario!J$65)&lt;'key variables'!$B$28,0,IF($A731&gt;='key variables'!$B$26,L731*SUMPRODUCT(Z731:AC731,'control variables'!$O$4:$R$4)/J731+G$65*'key variables'!$B$25/scenario!J$65,L731*SUMPRODUCT(Z731:AC731,'control variables'!$O$7:$R$7)/J731+G$65*'key variables'!$B$25/scenario!J$65))</f>
        <v>1.4543360433162128E-33</v>
      </c>
      <c r="R731" s="10">
        <f ca="1">IF(IF($A731&gt;='key variables'!$B$26,M731*SUMPRODUCT(Z731:AC731,'control variables'!$O$5:$R$5)/J731+H$65*'key variables'!$B$25/scenario!J$65,M731*SUMPRODUCT(Z731:AC731,'control variables'!$O$7:$R$7)/J731+H$65*'key variables'!$B$25/scenario!J$65)&lt;'key variables'!$B$28,0,IF($A731&gt;='key variables'!$B$26,M731*SUMPRODUCT(Z731:AC731,'control variables'!$O$5:$R$5)/J731+H$65*'key variables'!$B$25/scenario!J$65,M731*SUMPRODUCT(Z731:AC731,'control variables'!$O$7:$R$7)/J731+H$65*'key variables'!$B$25/scenario!J$65))</f>
        <v>4.3560546659263303E-33</v>
      </c>
      <c r="S731" s="10">
        <f ca="1">IF(IF($A731&gt;='key variables'!$B$26,N731*SUMPRODUCT(Z731:AC731,'control variables'!$O$6:$R$6)/J731+I$65*'key variables'!$B$25/scenario!J$65,N731*SUMPRODUCT(Z731:AC731,'control variables'!$O$7:$R$7)/J731+I$65*'key variables'!$B$25/scenario!J$65)&lt;'key variables'!$B$28,0,IF($A731&gt;='key variables'!$B$26,N731*SUMPRODUCT(Z731:AC731,'control variables'!$O$6:$R$6)/J731+I$65*'key variables'!$B$25/scenario!J$65,N731*SUMPRODUCT(Z731:AC731,'control variables'!$O$7:$R$7)/J731+I$65*'key variables'!$B$25/scenario!J$65))</f>
        <v>1.9580250095604592E-33</v>
      </c>
      <c r="T731" s="10">
        <f t="shared" ca="1" si="546"/>
        <v>9.0283799408554126E-33</v>
      </c>
      <c r="U731" s="82">
        <f ca="1">SUMPRODUCT(P701:P730,'control variables'!AD$7:AD$36)</f>
        <v>2.671357241260776E-33</v>
      </c>
      <c r="V731" s="82">
        <f ca="1">SUMPRODUCT(Q701:Q730,'control variables'!AE$7:AE$36)</f>
        <v>3.0834614606840051E-33</v>
      </c>
      <c r="W731" s="82">
        <f ca="1">SUMPRODUCT(R701:R730,'control variables'!AF$7:AF$36)</f>
        <v>9.2356417519497237E-33</v>
      </c>
      <c r="X731" s="82">
        <f ca="1">SUMPRODUCT(S701:S730,'control variables'!AG$7:AG$36)</f>
        <v>4.1513752504326732E-33</v>
      </c>
      <c r="Y731" s="82">
        <f t="shared" ca="1" si="540"/>
        <v>1.9141835704327178E-32</v>
      </c>
      <c r="Z731" s="10">
        <f ca="1">IF($A731&gt;='key variables'!$B$26,SUMPRODUCT(P701:P730,'control variables'!V$7:V$36)*$E731,SUMPRODUCT(P701:P730,'control variables'!Z$7:Z$36)*$E731)</f>
        <v>6.5183821030624233E-33</v>
      </c>
      <c r="AA731" s="10">
        <f ca="1">IF($A731&gt;='key variables'!$B$26,SUMPRODUCT(Q701:Q730,'control variables'!W$7:W$36)*$E731,SUMPRODUCT(Q701:Q730,'control variables'!AA$7:AA$36)*$E731)</f>
        <v>7.5239581177541454E-33</v>
      </c>
      <c r="AB731" s="10">
        <f ca="1">IF($A731&gt;='key variables'!$B$26,SUMPRODUCT(R701:R730,'control variables'!X$7:X$36)*$E731,SUMPRODUCT(R701:R730,'control variables'!AB$7:AB$36)*$E731)</f>
        <v>2.2535900843345248E-32</v>
      </c>
      <c r="AC731" s="10">
        <f ca="1">IF($A731&gt;='key variables'!$B$26,SUMPRODUCT(S701:S730,'control variables'!Y$7:Y$36)*$E731,SUMPRODUCT(S701:S730,'control variables'!AC$7:AC$36)*$E731)</f>
        <v>1.0129775874807836E-32</v>
      </c>
      <c r="AD731" s="10">
        <f t="shared" ca="1" si="541"/>
        <v>4.6708016938969653E-32</v>
      </c>
      <c r="AE731" s="82">
        <f ca="1">SUMPRODUCT(P701:P730,'control variables'!AL$7:AL$36)</f>
        <v>8.8751071698698694E-33</v>
      </c>
      <c r="AF731" s="82">
        <f ca="1">SUMPRODUCT(Q701:Q730,'control variables'!AM$7:AM$36)</f>
        <v>1.0217464119587662E-32</v>
      </c>
      <c r="AG731" s="82">
        <f ca="1">SUMPRODUCT(R701:R730,'control variables'!AN$7:AN$36)</f>
        <v>2.9132675471461084E-32</v>
      </c>
      <c r="AH731" s="82">
        <f ca="1">SUMPRODUCT(S701:S730,'control variables'!AO$7:AO$36)</f>
        <v>1.2614159505355588E-32</v>
      </c>
      <c r="AI731" s="82">
        <f t="shared" ca="1" si="505"/>
        <v>6.0839406266274204E-32</v>
      </c>
      <c r="AJ731" s="10">
        <f ca="1">SUMPRODUCT(P701:P730,'control variables'!AP$7:AP$36)</f>
        <v>8.4801994200771032E-36</v>
      </c>
      <c r="AK731" s="10">
        <f ca="1">SUMPRODUCT(Q701:Q730,'control variables'!AQ$7:AQ$36)</f>
        <v>2.4471051350643762E-35</v>
      </c>
      <c r="AL731" s="10">
        <f ca="1">SUMPRODUCT(R701:R730,'control variables'!AR$7:AR$36)</f>
        <v>8.7955383824246484E-34</v>
      </c>
      <c r="AM731" s="10">
        <f ca="1">SUMPRODUCT(S701:S730,'control variables'!AS$7:AS$36)</f>
        <v>6.5892516072890472E-34</v>
      </c>
      <c r="AN731" s="10">
        <f t="shared" ca="1" si="526"/>
        <v>1.5714302497420905E-33</v>
      </c>
      <c r="AO731" s="82">
        <f ca="1">SUMPRODUCT(P701:P730,'control variables'!AX$7:AX$36)</f>
        <v>1.1531777073989452E-35</v>
      </c>
      <c r="AP731" s="82">
        <f ca="1">SUMPRODUCT(Q701:Q730,'control variables'!AY$7:AY$36)</f>
        <v>2.6621516307615947E-35</v>
      </c>
      <c r="AQ731" s="82">
        <f ca="1">SUMPRODUCT(R701:R730,'control variables'!AZ$7:AZ$36)</f>
        <v>2.3921179879733685E-34</v>
      </c>
      <c r="AR731" s="82">
        <f ca="1">SUMPRODUCT(S701:S730,'control variables'!BA$7:BA$36)</f>
        <v>1.7920753240728175E-34</v>
      </c>
      <c r="AS731" s="82">
        <f t="shared" ca="1" si="527"/>
        <v>4.5657262458622397E-34</v>
      </c>
      <c r="AT731" s="10">
        <f ca="1">SUMPRODUCT(P701:P730,'control variables'!AT$7:AT$36)</f>
        <v>-1.0177243271272748E-35</v>
      </c>
      <c r="AU731" s="10">
        <f ca="1">SUMPRODUCT(Q701:Q730,'control variables'!AU$7:AU$36)</f>
        <v>1.1040070026944603E-35</v>
      </c>
      <c r="AV731" s="10">
        <f ca="1">SUMPRODUCT(R701:R730,'control variables'!AV$7:AV$36)</f>
        <v>4.7539426247065363E-33</v>
      </c>
      <c r="AW731" s="10">
        <f ca="1">SUMPRODUCT(S701:S730,'control variables'!AW$7:AW$36)</f>
        <v>3.5614561290985087E-33</v>
      </c>
      <c r="AX731" s="10">
        <f t="shared" ca="1" si="506"/>
        <v>8.3162615805607167E-33</v>
      </c>
      <c r="AY731" s="82">
        <f ca="1">SUMPRODUCT(P701:P730,'control variables'!BB$7:BB$36)</f>
        <v>3.6887055652572862E-35</v>
      </c>
      <c r="AZ731" s="82">
        <f ca="1">SUMPRODUCT(Q701:Q730,'control variables'!BC$7:BC$36)</f>
        <v>9.4061926134415576E-35</v>
      </c>
      <c r="BA731" s="82">
        <f ca="1">SUMPRODUCT(R701:R730,'control variables'!BD$7:BD$36)</f>
        <v>6.584623957029751E-34</v>
      </c>
      <c r="BB731" s="82">
        <f ca="1">SUMPRODUCT(S701:S730,'control variables'!BE$7:BE$36)</f>
        <v>9.3572206871587103E-35</v>
      </c>
      <c r="BC731" s="82">
        <f t="shared" ca="1" si="528"/>
        <v>8.8298358436155067E-34</v>
      </c>
      <c r="BD731" s="10">
        <f ca="1">SUMPRODUCT(P701:P730,'control variables'!BF$7:BF$36)</f>
        <v>7.7164507498660969E-36</v>
      </c>
      <c r="BE731" s="10">
        <f ca="1">SUMPRODUCT(Q701:Q730,'control variables'!BG$7:BG$36)</f>
        <v>8.9068500958893691E-36</v>
      </c>
      <c r="BF731" s="10">
        <f ca="1">SUMPRODUCT(R701:R730,'control variables'!BH$7:BH$36)</f>
        <v>2.6677964901726186E-34</v>
      </c>
      <c r="BG731" s="10">
        <f ca="1">SUMPRODUCT(S701:S730,'control variables'!BI$7:BI$36)</f>
        <v>5.9958065827725114E-34</v>
      </c>
      <c r="BH731" s="10">
        <f t="shared" ca="1" si="529"/>
        <v>8.8298360814026847E-34</v>
      </c>
      <c r="BI731" s="82">
        <f t="shared" ca="1" si="507"/>
        <v>8.9018169822511699E-33</v>
      </c>
      <c r="BJ731" s="82">
        <f t="shared" ca="1" si="508"/>
        <v>1.0322566115749022E-32</v>
      </c>
      <c r="BK731" s="82">
        <f t="shared" ca="1" si="509"/>
        <v>3.4545080491870598E-32</v>
      </c>
      <c r="BL731" s="82">
        <f t="shared" ca="1" si="510"/>
        <v>1.6269187841325686E-32</v>
      </c>
      <c r="BM731" s="82">
        <f t="shared" ca="1" si="500"/>
        <v>7.0038651431196473E-32</v>
      </c>
      <c r="BN731" s="10">
        <f ca="1">BN730+BI731-INDIRECT(ADDRESS(MAX($D731-'key variables'!$B$9*30,34),scenario!BI$4),TRUE)</f>
        <v>9439390.0751690175</v>
      </c>
      <c r="BO731" s="10">
        <f ca="1">BO730+BJ731-INDIRECT(ADDRESS(MAX($D731-'key variables'!$B$9*30,34),scenario!BJ$4),TRUE)</f>
        <v>10895583.360992203</v>
      </c>
      <c r="BP731" s="10">
        <f ca="1">BP730+BK731-INDIRECT(ADDRESS(MAX($D731-'key variables'!$B$9*30,34),scenario!BK$4),TRUE)</f>
        <v>32531162.537994072</v>
      </c>
      <c r="BQ731" s="10">
        <f ca="1">BQ730+BL731-INDIRECT(ADDRESS(MAX($D731-'key variables'!$B$9*30,34),scenario!BL$4),TRUE)</f>
        <v>14415841.516535141</v>
      </c>
      <c r="BR731" s="10">
        <f t="shared" ca="1" si="530"/>
        <v>67281977.490690395</v>
      </c>
      <c r="BS731" s="82">
        <f t="shared" ca="1" si="511"/>
        <v>-2.3433848477536824E-9</v>
      </c>
      <c r="BT731" s="82">
        <f t="shared" ca="1" si="512"/>
        <v>-3.4288309057018498E-10</v>
      </c>
      <c r="BU731" s="82">
        <f t="shared" ca="1" si="513"/>
        <v>-4.2578247660364599E-9</v>
      </c>
      <c r="BV731" s="82">
        <f t="shared" ca="1" si="514"/>
        <v>-2.9943922343414556E-9</v>
      </c>
      <c r="BW731" s="82">
        <f t="shared" ca="1" si="531"/>
        <v>-9.9384849387017825E-9</v>
      </c>
      <c r="BX731" s="10">
        <f t="shared" ca="1" si="515"/>
        <v>-1.8625994260191893E-12</v>
      </c>
      <c r="BY731" s="10">
        <f t="shared" ca="1" si="516"/>
        <v>2.8902850229962428E-12</v>
      </c>
      <c r="BZ731" s="10">
        <f t="shared" ca="1" si="517"/>
        <v>-3.5034723983035463E-11</v>
      </c>
      <c r="CA731" s="10">
        <f t="shared" ca="1" si="518"/>
        <v>-2.0257049910634696E-11</v>
      </c>
      <c r="CB731" s="10">
        <v>0</v>
      </c>
      <c r="CC731" s="82">
        <f t="shared" ca="1" si="519"/>
        <v>3.9725652202851362E-13</v>
      </c>
      <c r="CD731" s="82">
        <f t="shared" ca="1" si="520"/>
        <v>3.4270724516460853E-13</v>
      </c>
      <c r="CE731" s="82">
        <f t="shared" ca="1" si="521"/>
        <v>1.8915613015532971E-10</v>
      </c>
      <c r="CF731" s="82">
        <f t="shared" ca="1" si="522"/>
        <v>3.7028113764059381E-11</v>
      </c>
      <c r="CG731" s="82">
        <f t="shared" ca="1" si="532"/>
        <v>2.269242076865822E-10</v>
      </c>
      <c r="CH731" s="13" t="str">
        <f t="shared" ca="1" si="533"/>
        <v/>
      </c>
      <c r="CI731" s="81">
        <f t="shared" ca="1" si="542"/>
        <v>0.1131775965863165</v>
      </c>
      <c r="CJ731" s="81">
        <f t="shared" ca="1" si="543"/>
        <v>0.13063724757458739</v>
      </c>
      <c r="CK731" s="81">
        <f t="shared" ca="1" si="544"/>
        <v>0.39004625943939081</v>
      </c>
      <c r="CL731" s="81">
        <f t="shared" ca="1" si="545"/>
        <v>0.17284488538116416</v>
      </c>
      <c r="CM731" s="89">
        <f t="shared" ca="1" si="534"/>
        <v>0.80670598898145884</v>
      </c>
    </row>
    <row r="732" spans="1:91" x14ac:dyDescent="0.3">
      <c r="A732">
        <v>667</v>
      </c>
      <c r="B732" s="3">
        <f t="shared" si="547"/>
        <v>2.0416666666666665</v>
      </c>
      <c r="C732" s="3">
        <f t="shared" si="535"/>
        <v>22.233333333333334</v>
      </c>
      <c r="D732" s="4">
        <f t="shared" ca="1" si="523"/>
        <v>732</v>
      </c>
      <c r="E732" s="58">
        <f>(0.5*(COS(B732*2*PI())+1)*('key variables'!$B$4-'key variables'!$B$6)+'key variables'!$B$6)/'key variables'!$B$4</f>
        <v>1</v>
      </c>
      <c r="F732" s="10">
        <f t="shared" ca="1" si="536"/>
        <v>11689222.907461114</v>
      </c>
      <c r="G732" s="10">
        <f t="shared" ca="1" si="537"/>
        <v>13492492.798713122</v>
      </c>
      <c r="H732" s="10">
        <f t="shared" ca="1" si="538"/>
        <v>40309474.521088287</v>
      </c>
      <c r="I732" s="10">
        <f t="shared" ca="1" si="539"/>
        <v>17912154.249750931</v>
      </c>
      <c r="J732" s="10">
        <f t="shared" ca="1" si="524"/>
        <v>83403344.477013454</v>
      </c>
      <c r="K732" s="82">
        <f t="shared" ca="1" si="501"/>
        <v>2249832.832292099</v>
      </c>
      <c r="L732" s="82">
        <f t="shared" ca="1" si="502"/>
        <v>2596909.4377209195</v>
      </c>
      <c r="M732" s="82">
        <f t="shared" ca="1" si="503"/>
        <v>7778311.98309422</v>
      </c>
      <c r="N732" s="82">
        <f t="shared" ca="1" si="504"/>
        <v>3496312.733215793</v>
      </c>
      <c r="O732" s="82">
        <f t="shared" ca="1" si="525"/>
        <v>16121366.986323033</v>
      </c>
      <c r="P732" s="10">
        <f ca="1">IF(IF($A732&gt;='key variables'!$B$26,K732*SUMPRODUCT(Z732:AC732,'control variables'!$O$3:$R$3)/J732+F$65*'key variables'!$B$25/scenario!J$65,K732*SUMPRODUCT(Z732:AC732,'control variables'!$O$7:$R$7)/J732+F$65*'key variables'!$B$25/scenario!J$65)&lt;'key variables'!$B$28,0,IF($A732&gt;='key variables'!$B$26,K732*SUMPRODUCT(Z732:AC732,'control variables'!$O$3:$R$3)/J732+F$65*'key variables'!$B$25/scenario!J$65,K732*SUMPRODUCT(Z732:AC732,'control variables'!$O$7:$R$7)/J732+F$65*'key variables'!$B$25/scenario!J$65))</f>
        <v>1.0841352404228597E-33</v>
      </c>
      <c r="Q732" s="10">
        <f ca="1">IF(IF($A732&gt;='key variables'!$B$26,L732*SUMPRODUCT(Z732:AC732,'control variables'!$O$4:$R$4)/J732+G$65*'key variables'!$B$25/scenario!J$65,L732*SUMPRODUCT(Z732:AC732,'control variables'!$O$7:$R$7)/J732+G$65*'key variables'!$B$25/scenario!J$65)&lt;'key variables'!$B$28,0,IF($A732&gt;='key variables'!$B$26,L732*SUMPRODUCT(Z732:AC732,'control variables'!$O$4:$R$4)/J732+G$65*'key variables'!$B$25/scenario!J$65,L732*SUMPRODUCT(Z732:AC732,'control variables'!$O$7:$R$7)/J732+G$65*'key variables'!$B$25/scenario!J$65))</f>
        <v>1.2513823237043218E-33</v>
      </c>
      <c r="R732" s="10">
        <f ca="1">IF(IF($A732&gt;='key variables'!$B$26,M732*SUMPRODUCT(Z732:AC732,'control variables'!$O$5:$R$5)/J732+H$65*'key variables'!$B$25/scenario!J$65,M732*SUMPRODUCT(Z732:AC732,'control variables'!$O$7:$R$7)/J732+H$65*'key variables'!$B$25/scenario!J$65)&lt;'key variables'!$B$28,0,IF($A732&gt;='key variables'!$B$26,M732*SUMPRODUCT(Z732:AC732,'control variables'!$O$5:$R$5)/J732+H$65*'key variables'!$B$25/scenario!J$65,M732*SUMPRODUCT(Z732:AC732,'control variables'!$O$7:$R$7)/J732+H$65*'key variables'!$B$25/scenario!J$65))</f>
        <v>3.7481638683727007E-33</v>
      </c>
      <c r="S732" s="10">
        <f ca="1">IF(IF($A732&gt;='key variables'!$B$26,N732*SUMPRODUCT(Z732:AC732,'control variables'!$O$6:$R$6)/J732+I$65*'key variables'!$B$25/scenario!J$65,N732*SUMPRODUCT(Z732:AC732,'control variables'!$O$7:$R$7)/J732+I$65*'key variables'!$B$25/scenario!J$65)&lt;'key variables'!$B$28,0,IF($A732&gt;='key variables'!$B$26,N732*SUMPRODUCT(Z732:AC732,'control variables'!$O$6:$R$6)/J732+I$65*'key variables'!$B$25/scenario!J$65,N732*SUMPRODUCT(Z732:AC732,'control variables'!$O$7:$R$7)/J732+I$65*'key variables'!$B$25/scenario!J$65))</f>
        <v>1.6847811051618111E-33</v>
      </c>
      <c r="T732" s="10">
        <f t="shared" ca="1" si="546"/>
        <v>7.7684625376616934E-33</v>
      </c>
      <c r="U732" s="82">
        <f ca="1">SUMPRODUCT(P702:P731,'control variables'!AD$7:AD$36)</f>
        <v>2.2985672722452355E-33</v>
      </c>
      <c r="V732" s="82">
        <f ca="1">SUMPRODUCT(Q702:Q731,'control variables'!AE$7:AE$36)</f>
        <v>2.6531620291311921E-33</v>
      </c>
      <c r="W732" s="82">
        <f ca="1">SUMPRODUCT(R702:R731,'control variables'!AF$7:AF$36)</f>
        <v>7.9468008027238429E-33</v>
      </c>
      <c r="X732" s="82">
        <f ca="1">SUMPRODUCT(S702:S731,'control variables'!AG$7:AG$36)</f>
        <v>3.5720476236079379E-33</v>
      </c>
      <c r="Y732" s="82">
        <f t="shared" ca="1" si="540"/>
        <v>1.6470577727708208E-32</v>
      </c>
      <c r="Z732" s="10">
        <f ca="1">IF($A732&gt;='key variables'!$B$26,SUMPRODUCT(P702:P731,'control variables'!V$7:V$36)*$E732,SUMPRODUCT(P702:P731,'control variables'!Z$7:Z$36)*$E732)</f>
        <v>5.6087368393367688E-33</v>
      </c>
      <c r="AA732" s="10">
        <f ca="1">IF($A732&gt;='key variables'!$B$26,SUMPRODUCT(Q702:Q731,'control variables'!W$7:W$36)*$E732,SUMPRODUCT(Q702:Q731,'control variables'!AA$7:AA$36)*$E732)</f>
        <v>6.4739839434771005E-33</v>
      </c>
      <c r="AB732" s="10">
        <f ca="1">IF($A732&gt;='key variables'!$B$26,SUMPRODUCT(R702:R731,'control variables'!X$7:X$36)*$E732,SUMPRODUCT(R702:R731,'control variables'!AB$7:AB$36)*$E732)</f>
        <v>1.9390998451644563E-32</v>
      </c>
      <c r="AC732" s="10">
        <f ca="1">IF($A732&gt;='key variables'!$B$26,SUMPRODUCT(S702:S731,'control variables'!Y$7:Y$36)*$E732,SUMPRODUCT(S702:S731,'control variables'!AC$7:AC$36)*$E732)</f>
        <v>8.7161578172238461E-33</v>
      </c>
      <c r="AD732" s="10">
        <f t="shared" ca="1" si="541"/>
        <v>4.0189877051682276E-32</v>
      </c>
      <c r="AE732" s="82">
        <f ca="1">SUMPRODUCT(P702:P731,'control variables'!AL$7:AL$36)</f>
        <v>7.6365791004066181E-33</v>
      </c>
      <c r="AF732" s="82">
        <f ca="1">SUMPRODUCT(Q702:Q731,'control variables'!AM$7:AM$36)</f>
        <v>8.791609099627549E-33</v>
      </c>
      <c r="AG732" s="82">
        <f ca="1">SUMPRODUCT(R702:R731,'control variables'!AN$7:AN$36)</f>
        <v>2.506718807853564E-32</v>
      </c>
      <c r="AH732" s="82">
        <f ca="1">SUMPRODUCT(S702:S731,'control variables'!AO$7:AO$36)</f>
        <v>1.0853843790734347E-32</v>
      </c>
      <c r="AI732" s="82">
        <f t="shared" ca="1" si="505"/>
        <v>5.2349220069304148E-32</v>
      </c>
      <c r="AJ732" s="10">
        <f ca="1">SUMPRODUCT(P702:P731,'control variables'!AP$7:AP$36)</f>
        <v>7.2967810325146373E-36</v>
      </c>
      <c r="AK732" s="10">
        <f ca="1">SUMPRODUCT(Q702:Q731,'control variables'!AQ$7:AQ$36)</f>
        <v>2.1056097209025964E-35</v>
      </c>
      <c r="AL732" s="10">
        <f ca="1">SUMPRODUCT(R702:R731,'control variables'!AR$7:AR$36)</f>
        <v>7.568114198786982E-34</v>
      </c>
      <c r="AM732" s="10">
        <f ca="1">SUMPRODUCT(S702:S731,'control variables'!AS$7:AS$36)</f>
        <v>5.6697164494388926E-34</v>
      </c>
      <c r="AN732" s="10">
        <f t="shared" ca="1" si="526"/>
        <v>1.3521359430641281E-33</v>
      </c>
      <c r="AO732" s="82">
        <f ca="1">SUMPRODUCT(P702:P731,'control variables'!AX$7:AX$36)</f>
        <v>9.9225086647677358E-36</v>
      </c>
      <c r="AP732" s="82">
        <f ca="1">SUMPRODUCT(Q702:Q731,'control variables'!AY$7:AY$36)</f>
        <v>2.2906463118107305E-35</v>
      </c>
      <c r="AQ732" s="82">
        <f ca="1">SUMPRODUCT(R702:R731,'control variables'!AZ$7:AZ$36)</f>
        <v>2.058296072714579E-34</v>
      </c>
      <c r="AR732" s="82">
        <f ca="1">SUMPRODUCT(S702:S731,'control variables'!BA$7:BA$36)</f>
        <v>1.5419898266275869E-34</v>
      </c>
      <c r="AS732" s="82">
        <f t="shared" ca="1" si="527"/>
        <v>3.928575617170916E-34</v>
      </c>
      <c r="AT732" s="10">
        <f ca="1">SUMPRODUCT(P702:P731,'control variables'!AT$7:AT$36)</f>
        <v>-8.7570011018013309E-36</v>
      </c>
      <c r="AU732" s="10">
        <f ca="1">SUMPRODUCT(Q702:Q731,'control variables'!AU$7:AU$36)</f>
        <v>9.499419716418686E-36</v>
      </c>
      <c r="AV732" s="10">
        <f ca="1">SUMPRODUCT(R702:R731,'control variables'!AV$7:AV$36)</f>
        <v>4.0905262547830632E-33</v>
      </c>
      <c r="AW732" s="10">
        <f ca="1">SUMPRODUCT(S702:S731,'control variables'!AW$7:AW$36)</f>
        <v>3.0644521718927591E-33</v>
      </c>
      <c r="AX732" s="10">
        <f t="shared" ca="1" si="506"/>
        <v>7.1557208452904395E-33</v>
      </c>
      <c r="AY732" s="82">
        <f ca="1">SUMPRODUCT(P702:P731,'control variables'!BB$7:BB$36)</f>
        <v>3.1739438508222982E-35</v>
      </c>
      <c r="AZ732" s="82">
        <f ca="1">SUMPRODUCT(Q702:Q731,'control variables'!BC$7:BC$36)</f>
        <v>8.0935511595923763E-35</v>
      </c>
      <c r="BA732" s="82">
        <f ca="1">SUMPRODUCT(R702:R731,'control variables'!BD$7:BD$36)</f>
        <v>5.6657345913522525E-34</v>
      </c>
      <c r="BB732" s="82">
        <f ca="1">SUMPRODUCT(S702:S731,'control variables'!BE$7:BE$36)</f>
        <v>8.0514133034966366E-35</v>
      </c>
      <c r="BC732" s="82">
        <f t="shared" ca="1" si="528"/>
        <v>7.5976254227433837E-34</v>
      </c>
      <c r="BD732" s="10">
        <f ca="1">SUMPRODUCT(P702:P731,'control variables'!BF$7:BF$36)</f>
        <v>6.6396140799061938E-36</v>
      </c>
      <c r="BE732" s="10">
        <f ca="1">SUMPRODUCT(Q702:Q731,'control variables'!BG$7:BG$36)</f>
        <v>7.6638922765504733E-36</v>
      </c>
      <c r="BF732" s="10">
        <f ca="1">SUMPRODUCT(R702:R731,'control variables'!BH$7:BH$36)</f>
        <v>2.2955034267252753E-34</v>
      </c>
      <c r="BG732" s="10">
        <f ca="1">SUMPRODUCT(S702:S731,'control variables'!BI$7:BI$36)</f>
        <v>5.1590871370573355E-34</v>
      </c>
      <c r="BH732" s="10">
        <f t="shared" ca="1" si="529"/>
        <v>7.5976256273471769E-34</v>
      </c>
      <c r="BI732" s="82">
        <f t="shared" ca="1" si="507"/>
        <v>7.6595615378130396E-33</v>
      </c>
      <c r="BJ732" s="82">
        <f t="shared" ca="1" si="508"/>
        <v>8.8820440309398913E-33</v>
      </c>
      <c r="BK732" s="82">
        <f t="shared" ca="1" si="509"/>
        <v>2.9724287792453932E-32</v>
      </c>
      <c r="BL732" s="82">
        <f t="shared" ca="1" si="510"/>
        <v>1.3998810095662072E-32</v>
      </c>
      <c r="BM732" s="82">
        <f t="shared" ca="1" si="500"/>
        <v>6.0264703456868939E-32</v>
      </c>
      <c r="BN732" s="10">
        <f ca="1">BN731+BI732-INDIRECT(ADDRESS(MAX($D732-'key variables'!$B$9*30,34),scenario!BI$4),TRUE)</f>
        <v>9439390.0751690175</v>
      </c>
      <c r="BO732" s="10">
        <f ca="1">BO731+BJ732-INDIRECT(ADDRESS(MAX($D732-'key variables'!$B$9*30,34),scenario!BJ$4),TRUE)</f>
        <v>10895583.360992203</v>
      </c>
      <c r="BP732" s="10">
        <f ca="1">BP731+BK732-INDIRECT(ADDRESS(MAX($D732-'key variables'!$B$9*30,34),scenario!BK$4),TRUE)</f>
        <v>32531162.537994072</v>
      </c>
      <c r="BQ732" s="10">
        <f ca="1">BQ731+BL732-INDIRECT(ADDRESS(MAX($D732-'key variables'!$B$9*30,34),scenario!BL$4),TRUE)</f>
        <v>14415841.516535141</v>
      </c>
      <c r="BR732" s="10">
        <f t="shared" ca="1" si="530"/>
        <v>67281977.490690395</v>
      </c>
      <c r="BS732" s="82">
        <f t="shared" ca="1" si="511"/>
        <v>-2.3433848477536824E-9</v>
      </c>
      <c r="BT732" s="82">
        <f t="shared" ca="1" si="512"/>
        <v>-3.4288309057018498E-10</v>
      </c>
      <c r="BU732" s="82">
        <f t="shared" ca="1" si="513"/>
        <v>-4.2578247660364599E-9</v>
      </c>
      <c r="BV732" s="82">
        <f t="shared" ca="1" si="514"/>
        <v>-2.9943922343414556E-9</v>
      </c>
      <c r="BW732" s="82">
        <f t="shared" ca="1" si="531"/>
        <v>-9.9384849387017825E-9</v>
      </c>
      <c r="BX732" s="10">
        <f t="shared" ca="1" si="515"/>
        <v>-1.8625994260191893E-12</v>
      </c>
      <c r="BY732" s="10">
        <f t="shared" ca="1" si="516"/>
        <v>2.8902850229962428E-12</v>
      </c>
      <c r="BZ732" s="10">
        <f t="shared" ca="1" si="517"/>
        <v>-3.5034723983035463E-11</v>
      </c>
      <c r="CA732" s="10">
        <f t="shared" ca="1" si="518"/>
        <v>-2.0257049910634696E-11</v>
      </c>
      <c r="CB732" s="10">
        <v>0</v>
      </c>
      <c r="CC732" s="82">
        <f t="shared" ca="1" si="519"/>
        <v>3.9725652202851362E-13</v>
      </c>
      <c r="CD732" s="82">
        <f t="shared" ca="1" si="520"/>
        <v>3.4270724516460853E-13</v>
      </c>
      <c r="CE732" s="82">
        <f t="shared" ca="1" si="521"/>
        <v>1.8915613015532971E-10</v>
      </c>
      <c r="CF732" s="82">
        <f t="shared" ca="1" si="522"/>
        <v>3.7028113764059381E-11</v>
      </c>
      <c r="CG732" s="82">
        <f t="shared" ca="1" si="532"/>
        <v>2.269242076865822E-10</v>
      </c>
      <c r="CH732" s="13" t="str">
        <f t="shared" ca="1" si="533"/>
        <v/>
      </c>
      <c r="CI732" s="81">
        <f t="shared" ca="1" si="542"/>
        <v>0.1131775965863165</v>
      </c>
      <c r="CJ732" s="81">
        <f t="shared" ca="1" si="543"/>
        <v>0.13063724757458739</v>
      </c>
      <c r="CK732" s="81">
        <f t="shared" ca="1" si="544"/>
        <v>0.39004625943939081</v>
      </c>
      <c r="CL732" s="81">
        <f t="shared" ca="1" si="545"/>
        <v>0.17284488538116416</v>
      </c>
      <c r="CM732" s="89">
        <f t="shared" ca="1" si="534"/>
        <v>0.80670598898145884</v>
      </c>
    </row>
    <row r="733" spans="1:91" x14ac:dyDescent="0.3">
      <c r="A733">
        <v>668</v>
      </c>
      <c r="B733" s="3">
        <f t="shared" si="547"/>
        <v>2.0444444444444443</v>
      </c>
      <c r="C733" s="3">
        <f t="shared" si="535"/>
        <v>22.266666666666666</v>
      </c>
      <c r="D733" s="4">
        <f t="shared" ca="1" si="523"/>
        <v>733</v>
      </c>
      <c r="E733" s="58">
        <f>(0.5*(COS(B733*2*PI())+1)*('key variables'!$B$4-'key variables'!$B$6)+'key variables'!$B$6)/'key variables'!$B$4</f>
        <v>1</v>
      </c>
      <c r="F733" s="10">
        <f t="shared" ca="1" si="536"/>
        <v>11689222.907461114</v>
      </c>
      <c r="G733" s="10">
        <f t="shared" ca="1" si="537"/>
        <v>13492492.798713122</v>
      </c>
      <c r="H733" s="10">
        <f t="shared" ca="1" si="538"/>
        <v>40309474.521088287</v>
      </c>
      <c r="I733" s="10">
        <f t="shared" ca="1" si="539"/>
        <v>17912154.249750931</v>
      </c>
      <c r="J733" s="10">
        <f t="shared" ca="1" si="524"/>
        <v>83403344.477013454</v>
      </c>
      <c r="K733" s="82">
        <f t="shared" ca="1" si="501"/>
        <v>2249832.832292099</v>
      </c>
      <c r="L733" s="82">
        <f t="shared" ca="1" si="502"/>
        <v>2596909.4377209195</v>
      </c>
      <c r="M733" s="82">
        <f t="shared" ca="1" si="503"/>
        <v>7778311.98309422</v>
      </c>
      <c r="N733" s="82">
        <f t="shared" ca="1" si="504"/>
        <v>3496312.733215793</v>
      </c>
      <c r="O733" s="82">
        <f t="shared" ca="1" si="525"/>
        <v>16121366.986323033</v>
      </c>
      <c r="P733" s="10">
        <f ca="1">IF(IF($A733&gt;='key variables'!$B$26,K733*SUMPRODUCT(Z733:AC733,'control variables'!$O$3:$R$3)/J733+F$65*'key variables'!$B$25/scenario!J$65,K733*SUMPRODUCT(Z733:AC733,'control variables'!$O$7:$R$7)/J733+F$65*'key variables'!$B$25/scenario!J$65)&lt;'key variables'!$B$28,0,IF($A733&gt;='key variables'!$B$26,K733*SUMPRODUCT(Z733:AC733,'control variables'!$O$3:$R$3)/J733+F$65*'key variables'!$B$25/scenario!J$65,K733*SUMPRODUCT(Z733:AC733,'control variables'!$O$7:$R$7)/J733+F$65*'key variables'!$B$25/scenario!J$65))</f>
        <v>9.328433291638668E-34</v>
      </c>
      <c r="Q733" s="10">
        <f ca="1">IF(IF($A733&gt;='key variables'!$B$26,L733*SUMPRODUCT(Z733:AC733,'control variables'!$O$4:$R$4)/J733+G$65*'key variables'!$B$25/scenario!J$65,L733*SUMPRODUCT(Z733:AC733,'control variables'!$O$7:$R$7)/J733+G$65*'key variables'!$B$25/scenario!J$65)&lt;'key variables'!$B$28,0,IF($A733&gt;='key variables'!$B$26,L733*SUMPRODUCT(Z733:AC733,'control variables'!$O$4:$R$4)/J733+G$65*'key variables'!$B$25/scenario!J$65,L733*SUMPRODUCT(Z733:AC733,'control variables'!$O$7:$R$7)/J733+G$65*'key variables'!$B$25/scenario!J$65))</f>
        <v>1.0767509526263905E-33</v>
      </c>
      <c r="R733" s="10">
        <f ca="1">IF(IF($A733&gt;='key variables'!$B$26,M733*SUMPRODUCT(Z733:AC733,'control variables'!$O$5:$R$5)/J733+H$65*'key variables'!$B$25/scenario!J$65,M733*SUMPRODUCT(Z733:AC733,'control variables'!$O$7:$R$7)/J733+H$65*'key variables'!$B$25/scenario!J$65)&lt;'key variables'!$B$28,0,IF($A733&gt;='key variables'!$B$26,M733*SUMPRODUCT(Z733:AC733,'control variables'!$O$5:$R$5)/J733+H$65*'key variables'!$B$25/scenario!J$65,M733*SUMPRODUCT(Z733:AC733,'control variables'!$O$7:$R$7)/J733+H$65*'key variables'!$B$25/scenario!J$65))</f>
        <v>3.2251047017535749E-33</v>
      </c>
      <c r="S733" s="10">
        <f ca="1">IF(IF($A733&gt;='key variables'!$B$26,N733*SUMPRODUCT(Z733:AC733,'control variables'!$O$6:$R$6)/J733+I$65*'key variables'!$B$25/scenario!J$65,N733*SUMPRODUCT(Z733:AC733,'control variables'!$O$7:$R$7)/J733+I$65*'key variables'!$B$25/scenario!J$65)&lt;'key variables'!$B$28,0,IF($A733&gt;='key variables'!$B$26,N733*SUMPRODUCT(Z733:AC733,'control variables'!$O$6:$R$6)/J733+I$65*'key variables'!$B$25/scenario!J$65,N733*SUMPRODUCT(Z733:AC733,'control variables'!$O$7:$R$7)/J733+I$65*'key variables'!$B$25/scenario!J$65))</f>
        <v>1.4496685989457513E-33</v>
      </c>
      <c r="T733" s="10">
        <f t="shared" ca="1" si="546"/>
        <v>6.6843675824895838E-33</v>
      </c>
      <c r="U733" s="82">
        <f ca="1">SUMPRODUCT(P703:P732,'control variables'!AD$7:AD$36)</f>
        <v>1.9778004317173766E-33</v>
      </c>
      <c r="V733" s="82">
        <f ca="1">SUMPRODUCT(Q703:Q732,'control variables'!AE$7:AE$36)</f>
        <v>2.2829112160403071E-33</v>
      </c>
      <c r="W733" s="82">
        <f ca="1">SUMPRODUCT(R703:R732,'control variables'!AF$7:AF$36)</f>
        <v>6.8378186047375052E-33</v>
      </c>
      <c r="X733" s="82">
        <f ca="1">SUMPRODUCT(S703:S732,'control variables'!AG$7:AG$36)</f>
        <v>3.0735656151520552E-33</v>
      </c>
      <c r="Y733" s="82">
        <f t="shared" ca="1" si="540"/>
        <v>1.4172095867647245E-32</v>
      </c>
      <c r="Z733" s="10">
        <f ca="1">IF($A733&gt;='key variables'!$B$26,SUMPRODUCT(P703:P732,'control variables'!V$7:V$36)*$E733,SUMPRODUCT(P703:P732,'control variables'!Z$7:Z$36)*$E733)</f>
        <v>4.8260332756734309E-33</v>
      </c>
      <c r="AA733" s="10">
        <f ca="1">IF($A733&gt;='key variables'!$B$26,SUMPRODUCT(Q703:Q732,'control variables'!W$7:W$36)*$E733,SUMPRODUCT(Q703:Q732,'control variables'!AA$7:AA$36)*$E733)</f>
        <v>5.5705344772586149E-33</v>
      </c>
      <c r="AB733" s="10">
        <f ca="1">IF($A733&gt;='key variables'!$B$26,SUMPRODUCT(R703:R732,'control variables'!X$7:X$36)*$E733,SUMPRODUCT(R703:R732,'control variables'!AB$7:AB$36)*$E733)</f>
        <v>1.6684969620937788E-32</v>
      </c>
      <c r="AC733" s="10">
        <f ca="1">IF($A733&gt;='key variables'!$B$26,SUMPRODUCT(S703:S732,'control variables'!Y$7:Y$36)*$E733,SUMPRODUCT(S703:S732,'control variables'!AC$7:AC$36)*$E733)</f>
        <v>7.4998112528519861E-33</v>
      </c>
      <c r="AD733" s="10">
        <f t="shared" ca="1" si="541"/>
        <v>3.4581348626721815E-32</v>
      </c>
      <c r="AE733" s="82">
        <f ca="1">SUMPRODUCT(P703:P732,'control variables'!AL$7:AL$36)</f>
        <v>6.5708885809006219E-33</v>
      </c>
      <c r="AF733" s="82">
        <f ca="1">SUMPRODUCT(Q703:Q732,'control variables'!AM$7:AM$36)</f>
        <v>7.5647332504430823E-33</v>
      </c>
      <c r="AG733" s="82">
        <f ca="1">SUMPRODUCT(R703:R732,'control variables'!AN$7:AN$36)</f>
        <v>2.1569042595495108E-32</v>
      </c>
      <c r="AH733" s="82">
        <f ca="1">SUMPRODUCT(S703:S732,'control variables'!AO$7:AO$36)</f>
        <v>9.339181495496844E-33</v>
      </c>
      <c r="AI733" s="82">
        <f t="shared" ca="1" si="505"/>
        <v>4.5043845922335659E-32</v>
      </c>
      <c r="AJ733" s="10">
        <f ca="1">SUMPRODUCT(P703:P732,'control variables'!AP$7:AP$36)</f>
        <v>6.2785095961789639E-36</v>
      </c>
      <c r="AK733" s="10">
        <f ca="1">SUMPRODUCT(Q703:Q732,'control variables'!AQ$7:AQ$36)</f>
        <v>1.8117702558957997E-35</v>
      </c>
      <c r="AL733" s="10">
        <f ca="1">SUMPRODUCT(R703:R732,'control variables'!AR$7:AR$36)</f>
        <v>6.5119780092519869E-34</v>
      </c>
      <c r="AM733" s="10">
        <f ca="1">SUMPRODUCT(S703:S732,'control variables'!AS$7:AS$36)</f>
        <v>4.8785031340248597E-34</v>
      </c>
      <c r="AN733" s="10">
        <f t="shared" ca="1" si="526"/>
        <v>1.1634443264828217E-33</v>
      </c>
      <c r="AO733" s="82">
        <f ca="1">SUMPRODUCT(P703:P732,'control variables'!AX$7:AX$36)</f>
        <v>8.53781490664297E-36</v>
      </c>
      <c r="AP733" s="82">
        <f ca="1">SUMPRODUCT(Q703:Q732,'control variables'!AY$7:AY$36)</f>
        <v>1.9709848474374886E-35</v>
      </c>
      <c r="AQ733" s="82">
        <f ca="1">SUMPRODUCT(R703:R732,'control variables'!AZ$7:AZ$36)</f>
        <v>1.7710592639042626E-34</v>
      </c>
      <c r="AR733" s="82">
        <f ca="1">SUMPRODUCT(S703:S732,'control variables'!BA$7:BA$36)</f>
        <v>1.3268039537641452E-34</v>
      </c>
      <c r="AS733" s="82">
        <f t="shared" ca="1" si="527"/>
        <v>3.3803398514785863E-34</v>
      </c>
      <c r="AT733" s="10">
        <f ca="1">SUMPRODUCT(P703:P732,'control variables'!AT$7:AT$36)</f>
        <v>-7.5349548254789485E-36</v>
      </c>
      <c r="AU733" s="10">
        <f ca="1">SUMPRODUCT(Q703:Q732,'control variables'!AU$7:AU$36)</f>
        <v>8.1737683482482586E-36</v>
      </c>
      <c r="AV733" s="10">
        <f ca="1">SUMPRODUCT(R703:R732,'control variables'!AV$7:AV$36)</f>
        <v>3.5196901523611603E-33</v>
      </c>
      <c r="AW733" s="10">
        <f ca="1">SUMPRODUCT(S703:S732,'control variables'!AW$7:AW$36)</f>
        <v>2.6368055012923351E-33</v>
      </c>
      <c r="AX733" s="10">
        <f t="shared" ca="1" si="506"/>
        <v>6.1571344671762644E-33</v>
      </c>
      <c r="AY733" s="82">
        <f ca="1">SUMPRODUCT(P703:P732,'control variables'!BB$7:BB$36)</f>
        <v>2.7310175317476258E-35</v>
      </c>
      <c r="AZ733" s="82">
        <f ca="1">SUMPRODUCT(Q703:Q732,'control variables'!BC$7:BC$36)</f>
        <v>6.9640898358099638E-35</v>
      </c>
      <c r="BA733" s="82">
        <f ca="1">SUMPRODUCT(R703:R732,'control variables'!BD$7:BD$36)</f>
        <v>4.8750769473137342E-34</v>
      </c>
      <c r="BB733" s="82">
        <f ca="1">SUMPRODUCT(S703:S732,'control variables'!BE$7:BE$36)</f>
        <v>6.9278323501213296E-35</v>
      </c>
      <c r="BC733" s="82">
        <f t="shared" ca="1" si="528"/>
        <v>6.537370919081627E-34</v>
      </c>
      <c r="BD733" s="10">
        <f ca="1">SUMPRODUCT(P703:P732,'control variables'!BF$7:BF$36)</f>
        <v>5.713050800052548E-36</v>
      </c>
      <c r="BE733" s="10">
        <f ca="1">SUMPRODUCT(Q703:Q732,'control variables'!BG$7:BG$36)</f>
        <v>6.594390182189898E-36</v>
      </c>
      <c r="BF733" s="10">
        <f ca="1">SUMPRODUCT(R703:R732,'control variables'!BH$7:BH$36)</f>
        <v>1.9751641482092704E-34</v>
      </c>
      <c r="BG733" s="10">
        <f ca="1">SUMPRODUCT(S703:S732,'control variables'!BI$7:BI$36)</f>
        <v>4.4391325371011084E-34</v>
      </c>
      <c r="BH733" s="10">
        <f t="shared" ca="1" si="529"/>
        <v>6.5373710951328033E-34</v>
      </c>
      <c r="BI733" s="82">
        <f t="shared" ca="1" si="507"/>
        <v>6.5906638013926194E-33</v>
      </c>
      <c r="BJ733" s="82">
        <f t="shared" ca="1" si="508"/>
        <v>7.6425479171494302E-33</v>
      </c>
      <c r="BK733" s="82">
        <f t="shared" ca="1" si="509"/>
        <v>2.5576240442587642E-32</v>
      </c>
      <c r="BL733" s="82">
        <f t="shared" ca="1" si="510"/>
        <v>1.2045265320290393E-32</v>
      </c>
      <c r="BM733" s="82">
        <f t="shared" ca="1" si="500"/>
        <v>5.1854717481420085E-32</v>
      </c>
      <c r="BN733" s="10">
        <f ca="1">BN732+BI733-INDIRECT(ADDRESS(MAX($D733-'key variables'!$B$9*30,34),scenario!BI$4),TRUE)</f>
        <v>9439390.0751690175</v>
      </c>
      <c r="BO733" s="10">
        <f ca="1">BO732+BJ733-INDIRECT(ADDRESS(MAX($D733-'key variables'!$B$9*30,34),scenario!BJ$4),TRUE)</f>
        <v>10895583.360992203</v>
      </c>
      <c r="BP733" s="10">
        <f ca="1">BP732+BK733-INDIRECT(ADDRESS(MAX($D733-'key variables'!$B$9*30,34),scenario!BK$4),TRUE)</f>
        <v>32531162.537994072</v>
      </c>
      <c r="BQ733" s="10">
        <f ca="1">BQ732+BL733-INDIRECT(ADDRESS(MAX($D733-'key variables'!$B$9*30,34),scenario!BL$4),TRUE)</f>
        <v>14415841.516535141</v>
      </c>
      <c r="BR733" s="10">
        <f t="shared" ca="1" si="530"/>
        <v>67281977.490690395</v>
      </c>
      <c r="BS733" s="82">
        <f t="shared" ca="1" si="511"/>
        <v>-2.3433848477536824E-9</v>
      </c>
      <c r="BT733" s="82">
        <f t="shared" ca="1" si="512"/>
        <v>-3.4288309057018498E-10</v>
      </c>
      <c r="BU733" s="82">
        <f t="shared" ca="1" si="513"/>
        <v>-4.2578247660364599E-9</v>
      </c>
      <c r="BV733" s="82">
        <f t="shared" ca="1" si="514"/>
        <v>-2.9943922343414556E-9</v>
      </c>
      <c r="BW733" s="82">
        <f t="shared" ca="1" si="531"/>
        <v>-9.9384849387017825E-9</v>
      </c>
      <c r="BX733" s="10">
        <f t="shared" ca="1" si="515"/>
        <v>-1.8625994260191893E-12</v>
      </c>
      <c r="BY733" s="10">
        <f t="shared" ca="1" si="516"/>
        <v>2.8902850229962428E-12</v>
      </c>
      <c r="BZ733" s="10">
        <f t="shared" ca="1" si="517"/>
        <v>-3.5034723983035463E-11</v>
      </c>
      <c r="CA733" s="10">
        <f t="shared" ca="1" si="518"/>
        <v>-2.0257049910634696E-11</v>
      </c>
      <c r="CB733" s="10">
        <v>0</v>
      </c>
      <c r="CC733" s="82">
        <f t="shared" ca="1" si="519"/>
        <v>3.9725652202851362E-13</v>
      </c>
      <c r="CD733" s="82">
        <f t="shared" ca="1" si="520"/>
        <v>3.4270724516460853E-13</v>
      </c>
      <c r="CE733" s="82">
        <f t="shared" ca="1" si="521"/>
        <v>1.8915613015532971E-10</v>
      </c>
      <c r="CF733" s="82">
        <f t="shared" ca="1" si="522"/>
        <v>3.7028113764059381E-11</v>
      </c>
      <c r="CG733" s="82">
        <f t="shared" ca="1" si="532"/>
        <v>2.269242076865822E-10</v>
      </c>
      <c r="CH733" s="13" t="str">
        <f t="shared" ca="1" si="533"/>
        <v/>
      </c>
      <c r="CI733" s="81">
        <f t="shared" ca="1" si="542"/>
        <v>0.1131775965863165</v>
      </c>
      <c r="CJ733" s="81">
        <f t="shared" ca="1" si="543"/>
        <v>0.13063724757458739</v>
      </c>
      <c r="CK733" s="81">
        <f t="shared" ca="1" si="544"/>
        <v>0.39004625943939081</v>
      </c>
      <c r="CL733" s="81">
        <f t="shared" ca="1" si="545"/>
        <v>0.17284488538116416</v>
      </c>
      <c r="CM733" s="89">
        <f t="shared" ca="1" si="534"/>
        <v>0.80670598898145884</v>
      </c>
    </row>
    <row r="734" spans="1:91" x14ac:dyDescent="0.3">
      <c r="A734">
        <v>669</v>
      </c>
      <c r="B734" s="3">
        <f t="shared" si="547"/>
        <v>2.0472222222222221</v>
      </c>
      <c r="C734" s="3">
        <f t="shared" si="535"/>
        <v>22.3</v>
      </c>
      <c r="D734" s="4">
        <f t="shared" ca="1" si="523"/>
        <v>734</v>
      </c>
      <c r="E734" s="58">
        <f>(0.5*(COS(B734*2*PI())+1)*('key variables'!$B$4-'key variables'!$B$6)+'key variables'!$B$6)/'key variables'!$B$4</f>
        <v>1</v>
      </c>
      <c r="F734" s="10">
        <f t="shared" ca="1" si="536"/>
        <v>11689222.907461114</v>
      </c>
      <c r="G734" s="10">
        <f t="shared" ca="1" si="537"/>
        <v>13492492.798713122</v>
      </c>
      <c r="H734" s="10">
        <f t="shared" ca="1" si="538"/>
        <v>40309474.521088287</v>
      </c>
      <c r="I734" s="10">
        <f t="shared" ca="1" si="539"/>
        <v>17912154.249750931</v>
      </c>
      <c r="J734" s="10">
        <f t="shared" ca="1" si="524"/>
        <v>83403344.477013454</v>
      </c>
      <c r="K734" s="82">
        <f t="shared" ca="1" si="501"/>
        <v>2249832.832292099</v>
      </c>
      <c r="L734" s="82">
        <f t="shared" ca="1" si="502"/>
        <v>2596909.4377209195</v>
      </c>
      <c r="M734" s="82">
        <f t="shared" ca="1" si="503"/>
        <v>7778311.98309422</v>
      </c>
      <c r="N734" s="82">
        <f t="shared" ca="1" si="504"/>
        <v>3496312.733215793</v>
      </c>
      <c r="O734" s="82">
        <f t="shared" ca="1" si="525"/>
        <v>16121366.986323033</v>
      </c>
      <c r="P734" s="10">
        <f ca="1">IF(IF($A734&gt;='key variables'!$B$26,K734*SUMPRODUCT(Z734:AC734,'control variables'!$O$3:$R$3)/J734+F$65*'key variables'!$B$25/scenario!J$65,K734*SUMPRODUCT(Z734:AC734,'control variables'!$O$7:$R$7)/J734+F$65*'key variables'!$B$25/scenario!J$65)&lt;'key variables'!$B$28,0,IF($A734&gt;='key variables'!$B$26,K734*SUMPRODUCT(Z734:AC734,'control variables'!$O$3:$R$3)/J734+F$65*'key variables'!$B$25/scenario!J$65,K734*SUMPRODUCT(Z734:AC734,'control variables'!$O$7:$R$7)/J734+F$65*'key variables'!$B$25/scenario!J$65))</f>
        <v>8.0266432112852641E-34</v>
      </c>
      <c r="Q734" s="10">
        <f ca="1">IF(IF($A734&gt;='key variables'!$B$26,L734*SUMPRODUCT(Z734:AC734,'control variables'!$O$4:$R$4)/J734+G$65*'key variables'!$B$25/scenario!J$65,L734*SUMPRODUCT(Z734:AC734,'control variables'!$O$7:$R$7)/J734+G$65*'key variables'!$B$25/scenario!J$65)&lt;'key variables'!$B$28,0,IF($A734&gt;='key variables'!$B$26,L734*SUMPRODUCT(Z734:AC734,'control variables'!$O$4:$R$4)/J734+G$65*'key variables'!$B$25/scenario!J$65,L734*SUMPRODUCT(Z734:AC734,'control variables'!$O$7:$R$7)/J734+G$65*'key variables'!$B$25/scenario!J$65))</f>
        <v>9.2648952444032015E-34</v>
      </c>
      <c r="R734" s="10">
        <f ca="1">IF(IF($A734&gt;='key variables'!$B$26,M734*SUMPRODUCT(Z734:AC734,'control variables'!$O$5:$R$5)/J734+H$65*'key variables'!$B$25/scenario!J$65,M734*SUMPRODUCT(Z734:AC734,'control variables'!$O$7:$R$7)/J734+H$65*'key variables'!$B$25/scenario!J$65)&lt;'key variables'!$B$28,0,IF($A734&gt;='key variables'!$B$26,M734*SUMPRODUCT(Z734:AC734,'control variables'!$O$5:$R$5)/J734+H$65*'key variables'!$B$25/scenario!J$65,M734*SUMPRODUCT(Z734:AC734,'control variables'!$O$7:$R$7)/J734+H$65*'key variables'!$B$25/scenario!J$65))</f>
        <v>2.7750388463642166E-33</v>
      </c>
      <c r="S734" s="10">
        <f ca="1">IF(IF($A734&gt;='key variables'!$B$26,N734*SUMPRODUCT(Z734:AC734,'control variables'!$O$6:$R$6)/J734+I$65*'key variables'!$B$25/scenario!J$65,N734*SUMPRODUCT(Z734:AC734,'control variables'!$O$7:$R$7)/J734+I$65*'key variables'!$B$25/scenario!J$65)&lt;'key variables'!$B$28,0,IF($A734&gt;='key variables'!$B$26,N734*SUMPRODUCT(Z734:AC734,'control variables'!$O$6:$R$6)/J734+I$65*'key variables'!$B$25/scenario!J$65,N734*SUMPRODUCT(Z734:AC734,'control variables'!$O$7:$R$7)/J734+I$65*'key variables'!$B$25/scenario!J$65))</f>
        <v>1.2473662248055071E-33</v>
      </c>
      <c r="T734" s="10">
        <f t="shared" ca="1" si="546"/>
        <v>5.7515589167385704E-33</v>
      </c>
      <c r="U734" s="82">
        <f ca="1">SUMPRODUCT(P704:P733,'control variables'!AD$7:AD$36)</f>
        <v>1.7017968518626418E-33</v>
      </c>
      <c r="V734" s="82">
        <f ca="1">SUMPRODUCT(Q704:Q733,'control variables'!AE$7:AE$36)</f>
        <v>1.9643291902640638E-33</v>
      </c>
      <c r="W734" s="82">
        <f ca="1">SUMPRODUCT(R704:R733,'control variables'!AF$7:AF$36)</f>
        <v>5.8835957301545034E-33</v>
      </c>
      <c r="X734" s="82">
        <f ca="1">SUMPRODUCT(S704:S733,'control variables'!AG$7:AG$36)</f>
        <v>2.644647156496562E-33</v>
      </c>
      <c r="Y734" s="82">
        <f t="shared" ca="1" si="540"/>
        <v>1.2194368928777772E-32</v>
      </c>
      <c r="Z734" s="10">
        <f ca="1">IF($A734&gt;='key variables'!$B$26,SUMPRODUCT(P704:P733,'control variables'!V$7:V$36)*$E734,SUMPRODUCT(P704:P733,'control variables'!Z$7:Z$36)*$E734)</f>
        <v>4.1525565996534316E-33</v>
      </c>
      <c r="AA734" s="10">
        <f ca="1">IF($A734&gt;='key variables'!$B$26,SUMPRODUCT(Q704:Q733,'control variables'!W$7:W$36)*$E734,SUMPRODUCT(Q704:Q733,'control variables'!AA$7:AA$36)*$E734)</f>
        <v>4.7931620827685598E-33</v>
      </c>
      <c r="AB734" s="10">
        <f ca="1">IF($A734&gt;='key variables'!$B$26,SUMPRODUCT(R704:R733,'control variables'!X$7:X$36)*$E734,SUMPRODUCT(R704:R733,'control variables'!AB$7:AB$36)*$E734)</f>
        <v>1.4356569206368366E-32</v>
      </c>
      <c r="AC734" s="10">
        <f ca="1">IF($A734&gt;='key variables'!$B$26,SUMPRODUCT(S704:S733,'control variables'!Y$7:Y$36)*$E734,SUMPRODUCT(S704:S733,'control variables'!AC$7:AC$36)*$E734)</f>
        <v>6.4532067922469491E-33</v>
      </c>
      <c r="AD734" s="10">
        <f t="shared" ca="1" si="541"/>
        <v>2.9755494681037304E-32</v>
      </c>
      <c r="AE734" s="82">
        <f ca="1">SUMPRODUCT(P704:P733,'control variables'!AL$7:AL$36)</f>
        <v>5.6539159975847278E-33</v>
      </c>
      <c r="AF734" s="82">
        <f ca="1">SUMPRODUCT(Q704:Q733,'control variables'!AM$7:AM$36)</f>
        <v>6.5090688748642668E-33</v>
      </c>
      <c r="AG734" s="82">
        <f ca="1">SUMPRODUCT(R704:R733,'control variables'!AN$7:AN$36)</f>
        <v>1.8559066020039182E-32</v>
      </c>
      <c r="AH734" s="82">
        <f ca="1">SUMPRODUCT(S704:S733,'control variables'!AO$7:AO$36)</f>
        <v>8.0358914949824925E-33</v>
      </c>
      <c r="AI734" s="82">
        <f t="shared" ca="1" si="505"/>
        <v>3.8757942387470672E-32</v>
      </c>
      <c r="AJ734" s="10">
        <f ca="1">SUMPRODUCT(P704:P733,'control variables'!AP$7:AP$36)</f>
        <v>5.4023387263035916E-36</v>
      </c>
      <c r="AK734" s="10">
        <f ca="1">SUMPRODUCT(Q704:Q733,'control variables'!AQ$7:AQ$36)</f>
        <v>1.5589363154828331E-35</v>
      </c>
      <c r="AL734" s="10">
        <f ca="1">SUMPRODUCT(R704:R733,'control variables'!AR$7:AR$36)</f>
        <v>5.6032264417704342E-34</v>
      </c>
      <c r="AM734" s="10">
        <f ca="1">SUMPRODUCT(S704:S733,'control variables'!AS$7:AS$36)</f>
        <v>4.1977042486923194E-34</v>
      </c>
      <c r="AN734" s="10">
        <f t="shared" ca="1" si="526"/>
        <v>1.0010847709274072E-33</v>
      </c>
      <c r="AO734" s="82">
        <f ca="1">SUMPRODUCT(P704:P733,'control variables'!AX$7:AX$36)</f>
        <v>7.3463562333710692E-36</v>
      </c>
      <c r="AP734" s="82">
        <f ca="1">SUMPRODUCT(Q704:Q733,'control variables'!AY$7:AY$36)</f>
        <v>1.6959323876401083E-35</v>
      </c>
      <c r="AQ734" s="82">
        <f ca="1">SUMPRODUCT(R704:R733,'control variables'!AZ$7:AZ$36)</f>
        <v>1.5239065739091378E-34</v>
      </c>
      <c r="AR734" s="82">
        <f ca="1">SUMPRODUCT(S704:S733,'control variables'!BA$7:BA$36)</f>
        <v>1.1416474358811265E-34</v>
      </c>
      <c r="AS734" s="82">
        <f t="shared" ca="1" si="527"/>
        <v>2.9086108108879856E-34</v>
      </c>
      <c r="AT734" s="10">
        <f ca="1">SUMPRODUCT(P704:P733,'control variables'!AT$7:AT$36)</f>
        <v>-6.483446052134174E-36</v>
      </c>
      <c r="AU734" s="10">
        <f ca="1">SUMPRODUCT(Q704:Q733,'control variables'!AU$7:AU$36)</f>
        <v>7.0331126537498448E-36</v>
      </c>
      <c r="AV734" s="10">
        <f ca="1">SUMPRODUCT(R704:R733,'control variables'!AV$7:AV$36)</f>
        <v>3.0285146695104432E-33</v>
      </c>
      <c r="AW734" s="10">
        <f ca="1">SUMPRODUCT(S704:S733,'control variables'!AW$7:AW$36)</f>
        <v>2.2688372543113167E-33</v>
      </c>
      <c r="AX734" s="10">
        <f t="shared" ca="1" si="506"/>
        <v>5.2979015904233756E-33</v>
      </c>
      <c r="AY734" s="82">
        <f ca="1">SUMPRODUCT(P704:P733,'control variables'!BB$7:BB$36)</f>
        <v>2.3499019230540487E-35</v>
      </c>
      <c r="AZ734" s="82">
        <f ca="1">SUMPRODUCT(Q704:Q733,'control variables'!BC$7:BC$36)</f>
        <v>5.9922457132740507E-35</v>
      </c>
      <c r="BA734" s="82">
        <f ca="1">SUMPRODUCT(R704:R733,'control variables'!BD$7:BD$36)</f>
        <v>4.1947561889865064E-34</v>
      </c>
      <c r="BB734" s="82">
        <f ca="1">SUMPRODUCT(S704:S733,'control variables'!BE$7:BE$36)</f>
        <v>5.9610479877543953E-35</v>
      </c>
      <c r="BC734" s="82">
        <f t="shared" ca="1" si="528"/>
        <v>5.6250757513947561E-34</v>
      </c>
      <c r="BD734" s="10">
        <f ca="1">SUMPRODUCT(P704:P733,'control variables'!BF$7:BF$36)</f>
        <v>4.9157901424960802E-36</v>
      </c>
      <c r="BE734" s="10">
        <f ca="1">SUMPRODUCT(Q704:Q733,'control variables'!BG$7:BG$36)</f>
        <v>5.6741379322382137E-36</v>
      </c>
      <c r="BF734" s="10">
        <f ca="1">SUMPRODUCT(R704:R733,'control variables'!BH$7:BH$36)</f>
        <v>1.6995284637569637E-34</v>
      </c>
      <c r="BG734" s="10">
        <f ca="1">SUMPRODUCT(S704:S733,'control variables'!BI$7:BI$36)</f>
        <v>3.8196481583735483E-34</v>
      </c>
      <c r="BH734" s="10">
        <f t="shared" ca="1" si="529"/>
        <v>5.6250759028778553E-34</v>
      </c>
      <c r="BI734" s="82">
        <f t="shared" ca="1" si="507"/>
        <v>5.6709315707631337E-33</v>
      </c>
      <c r="BJ734" s="82">
        <f t="shared" ca="1" si="508"/>
        <v>6.5760244446507577E-33</v>
      </c>
      <c r="BK734" s="82">
        <f t="shared" ca="1" si="509"/>
        <v>2.2007056308448276E-32</v>
      </c>
      <c r="BL734" s="82">
        <f t="shared" ca="1" si="510"/>
        <v>1.0364339229171354E-32</v>
      </c>
      <c r="BM734" s="82">
        <f t="shared" ca="1" si="500"/>
        <v>4.4618351553033522E-32</v>
      </c>
      <c r="BN734" s="10">
        <f ca="1">BN733+BI734-INDIRECT(ADDRESS(MAX($D734-'key variables'!$B$9*30,34),scenario!BI$4),TRUE)</f>
        <v>9439390.0751690175</v>
      </c>
      <c r="BO734" s="10">
        <f ca="1">BO733+BJ734-INDIRECT(ADDRESS(MAX($D734-'key variables'!$B$9*30,34),scenario!BJ$4),TRUE)</f>
        <v>10895583.360992203</v>
      </c>
      <c r="BP734" s="10">
        <f ca="1">BP733+BK734-INDIRECT(ADDRESS(MAX($D734-'key variables'!$B$9*30,34),scenario!BK$4),TRUE)</f>
        <v>32531162.537994072</v>
      </c>
      <c r="BQ734" s="10">
        <f ca="1">BQ733+BL734-INDIRECT(ADDRESS(MAX($D734-'key variables'!$B$9*30,34),scenario!BL$4),TRUE)</f>
        <v>14415841.516535141</v>
      </c>
      <c r="BR734" s="10">
        <f t="shared" ca="1" si="530"/>
        <v>67281977.490690395</v>
      </c>
      <c r="BS734" s="82">
        <f t="shared" ca="1" si="511"/>
        <v>-2.3433848477536824E-9</v>
      </c>
      <c r="BT734" s="82">
        <f t="shared" ca="1" si="512"/>
        <v>-3.4288309057018498E-10</v>
      </c>
      <c r="BU734" s="82">
        <f t="shared" ca="1" si="513"/>
        <v>-4.2578247660364599E-9</v>
      </c>
      <c r="BV734" s="82">
        <f t="shared" ca="1" si="514"/>
        <v>-2.9943922343414556E-9</v>
      </c>
      <c r="BW734" s="82">
        <f t="shared" ca="1" si="531"/>
        <v>-9.9384849387017825E-9</v>
      </c>
      <c r="BX734" s="10">
        <f t="shared" ca="1" si="515"/>
        <v>-1.8625994260191893E-12</v>
      </c>
      <c r="BY734" s="10">
        <f t="shared" ca="1" si="516"/>
        <v>2.8902850229962428E-12</v>
      </c>
      <c r="BZ734" s="10">
        <f t="shared" ca="1" si="517"/>
        <v>-3.5034723983035463E-11</v>
      </c>
      <c r="CA734" s="10">
        <f t="shared" ca="1" si="518"/>
        <v>-2.0257049910634696E-11</v>
      </c>
      <c r="CB734" s="10">
        <v>0</v>
      </c>
      <c r="CC734" s="82">
        <f t="shared" ca="1" si="519"/>
        <v>3.9725652202851362E-13</v>
      </c>
      <c r="CD734" s="82">
        <f t="shared" ca="1" si="520"/>
        <v>3.4270724516460853E-13</v>
      </c>
      <c r="CE734" s="82">
        <f t="shared" ca="1" si="521"/>
        <v>1.8915613015532971E-10</v>
      </c>
      <c r="CF734" s="82">
        <f t="shared" ca="1" si="522"/>
        <v>3.7028113764059381E-11</v>
      </c>
      <c r="CG734" s="82">
        <f t="shared" ca="1" si="532"/>
        <v>2.269242076865822E-10</v>
      </c>
      <c r="CH734" s="13" t="str">
        <f t="shared" ca="1" si="533"/>
        <v/>
      </c>
      <c r="CI734" s="81">
        <f t="shared" ca="1" si="542"/>
        <v>0.1131775965863165</v>
      </c>
      <c r="CJ734" s="81">
        <f t="shared" ca="1" si="543"/>
        <v>0.13063724757458739</v>
      </c>
      <c r="CK734" s="81">
        <f t="shared" ca="1" si="544"/>
        <v>0.39004625943939081</v>
      </c>
      <c r="CL734" s="81">
        <f t="shared" ca="1" si="545"/>
        <v>0.17284488538116416</v>
      </c>
      <c r="CM734" s="89">
        <f t="shared" ca="1" si="534"/>
        <v>0.80670598898145884</v>
      </c>
    </row>
    <row r="735" spans="1:91" x14ac:dyDescent="0.3">
      <c r="A735">
        <v>670</v>
      </c>
      <c r="B735" s="3">
        <f t="shared" si="547"/>
        <v>2.0499999999999998</v>
      </c>
      <c r="C735" s="3">
        <f t="shared" si="535"/>
        <v>22.333333333333332</v>
      </c>
      <c r="D735" s="4">
        <f t="shared" ca="1" si="523"/>
        <v>735</v>
      </c>
      <c r="E735" s="58">
        <f>(0.5*(COS(B735*2*PI())+1)*('key variables'!$B$4-'key variables'!$B$6)+'key variables'!$B$6)/'key variables'!$B$4</f>
        <v>1</v>
      </c>
      <c r="F735" s="10">
        <f t="shared" ca="1" si="536"/>
        <v>11689222.907461114</v>
      </c>
      <c r="G735" s="10">
        <f t="shared" ca="1" si="537"/>
        <v>13492492.798713122</v>
      </c>
      <c r="H735" s="10">
        <f t="shared" ca="1" si="538"/>
        <v>40309474.521088287</v>
      </c>
      <c r="I735" s="10">
        <f t="shared" ca="1" si="539"/>
        <v>17912154.249750931</v>
      </c>
      <c r="J735" s="10">
        <f t="shared" ca="1" si="524"/>
        <v>83403344.477013454</v>
      </c>
      <c r="K735" s="82">
        <f t="shared" ca="1" si="501"/>
        <v>2249832.832292099</v>
      </c>
      <c r="L735" s="82">
        <f t="shared" ca="1" si="502"/>
        <v>2596909.4377209195</v>
      </c>
      <c r="M735" s="82">
        <f t="shared" ca="1" si="503"/>
        <v>7778311.98309422</v>
      </c>
      <c r="N735" s="82">
        <f t="shared" ca="1" si="504"/>
        <v>3496312.733215793</v>
      </c>
      <c r="O735" s="82">
        <f t="shared" ca="1" si="525"/>
        <v>16121366.986323033</v>
      </c>
      <c r="P735" s="10">
        <f ca="1">IF(IF($A735&gt;='key variables'!$B$26,K735*SUMPRODUCT(Z735:AC735,'control variables'!$O$3:$R$3)/J735+F$65*'key variables'!$B$25/scenario!J$65,K735*SUMPRODUCT(Z735:AC735,'control variables'!$O$7:$R$7)/J735+F$65*'key variables'!$B$25/scenario!J$65)&lt;'key variables'!$B$28,0,IF($A735&gt;='key variables'!$B$26,K735*SUMPRODUCT(Z735:AC735,'control variables'!$O$3:$R$3)/J735+F$65*'key variables'!$B$25/scenario!J$65,K735*SUMPRODUCT(Z735:AC735,'control variables'!$O$7:$R$7)/J735+F$65*'key variables'!$B$25/scenario!J$65))</f>
        <v>6.9065189434349614E-34</v>
      </c>
      <c r="Q735" s="10">
        <f ca="1">IF(IF($A735&gt;='key variables'!$B$26,L735*SUMPRODUCT(Z735:AC735,'control variables'!$O$4:$R$4)/J735+G$65*'key variables'!$B$25/scenario!J$65,L735*SUMPRODUCT(Z735:AC735,'control variables'!$O$7:$R$7)/J735+G$65*'key variables'!$B$25/scenario!J$65)&lt;'key variables'!$B$28,0,IF($A735&gt;='key variables'!$B$26,L735*SUMPRODUCT(Z735:AC735,'control variables'!$O$4:$R$4)/J735+G$65*'key variables'!$B$25/scenario!J$65,L735*SUMPRODUCT(Z735:AC735,'control variables'!$O$7:$R$7)/J735+G$65*'key variables'!$B$25/scenario!J$65))</f>
        <v>7.9719719476811155E-34</v>
      </c>
      <c r="R735" s="10">
        <f ca="1">IF(IF($A735&gt;='key variables'!$B$26,M735*SUMPRODUCT(Z735:AC735,'control variables'!$O$5:$R$5)/J735+H$65*'key variables'!$B$25/scenario!J$65,M735*SUMPRODUCT(Z735:AC735,'control variables'!$O$7:$R$7)/J735+H$65*'key variables'!$B$25/scenario!J$65)&lt;'key variables'!$B$28,0,IF($A735&gt;='key variables'!$B$26,M735*SUMPRODUCT(Z735:AC735,'control variables'!$O$5:$R$5)/J735+H$65*'key variables'!$B$25/scenario!J$65,M735*SUMPRODUCT(Z735:AC735,'control variables'!$O$7:$R$7)/J735+H$65*'key variables'!$B$25/scenario!J$65))</f>
        <v>2.3877800291703058E-33</v>
      </c>
      <c r="S735" s="10">
        <f ca="1">IF(IF($A735&gt;='key variables'!$B$26,N735*SUMPRODUCT(Z735:AC735,'control variables'!$O$6:$R$6)/J735+I$65*'key variables'!$B$25/scenario!J$65,N735*SUMPRODUCT(Z735:AC735,'control variables'!$O$7:$R$7)/J735+I$65*'key variables'!$B$25/scenario!J$65)&lt;'key variables'!$B$28,0,IF($A735&gt;='key variables'!$B$26,N735*SUMPRODUCT(Z735:AC735,'control variables'!$O$6:$R$6)/J735+I$65*'key variables'!$B$25/scenario!J$65,N735*SUMPRODUCT(Z735:AC735,'control variables'!$O$7:$R$7)/J735+I$65*'key variables'!$B$25/scenario!J$65))</f>
        <v>1.0732953034349114E-33</v>
      </c>
      <c r="T735" s="10">
        <f t="shared" ca="1" si="546"/>
        <v>4.9489244217168246E-33</v>
      </c>
      <c r="U735" s="82">
        <f ca="1">SUMPRODUCT(P705:P734,'control variables'!AD$7:AD$36)</f>
        <v>1.4643097850346947E-33</v>
      </c>
      <c r="V735" s="82">
        <f ca="1">SUMPRODUCT(Q705:Q734,'control variables'!AE$7:AE$36)</f>
        <v>1.690205532572645E-33</v>
      </c>
      <c r="W735" s="82">
        <f ca="1">SUMPRODUCT(R705:R734,'control variables'!AF$7:AF$36)</f>
        <v>5.0625353957047797E-33</v>
      </c>
      <c r="X735" s="82">
        <f ca="1">SUMPRODUCT(S705:S734,'control variables'!AG$7:AG$36)</f>
        <v>2.275584600467146E-33</v>
      </c>
      <c r="Y735" s="82">
        <f t="shared" ca="1" si="540"/>
        <v>1.0492635313779265E-32</v>
      </c>
      <c r="Z735" s="10">
        <f ca="1">IF($A735&gt;='key variables'!$B$26,SUMPRODUCT(P705:P734,'control variables'!V$7:V$36)*$E735,SUMPRODUCT(P705:P734,'control variables'!Z$7:Z$36)*$E735)</f>
        <v>3.5730641146312966E-33</v>
      </c>
      <c r="AA735" s="10">
        <f ca="1">IF($A735&gt;='key variables'!$B$26,SUMPRODUCT(Q705:Q734,'control variables'!W$7:W$36)*$E735,SUMPRODUCT(Q705:Q734,'control variables'!AA$7:AA$36)*$E735)</f>
        <v>4.1242726071406447E-33</v>
      </c>
      <c r="AB735" s="10">
        <f ca="1">IF($A735&gt;='key variables'!$B$26,SUMPRODUCT(R705:R734,'control variables'!X$7:X$36)*$E735,SUMPRODUCT(R705:R734,'control variables'!AB$7:AB$36)*$E735)</f>
        <v>1.2353098870410754E-32</v>
      </c>
      <c r="AC735" s="10">
        <f ca="1">IF($A735&gt;='key variables'!$B$26,SUMPRODUCT(S705:S734,'control variables'!Y$7:Y$36)*$E735,SUMPRODUCT(S705:S734,'control variables'!AC$7:AC$36)*$E735)</f>
        <v>5.5526567935514462E-33</v>
      </c>
      <c r="AD735" s="10">
        <f t="shared" ca="1" si="541"/>
        <v>2.5603092385734138E-32</v>
      </c>
      <c r="AE735" s="82">
        <f ca="1">SUMPRODUCT(P705:P734,'control variables'!AL$7:AL$36)</f>
        <v>4.8649076474468354E-33</v>
      </c>
      <c r="AF735" s="82">
        <f ca="1">SUMPRODUCT(Q705:Q734,'control variables'!AM$7:AM$36)</f>
        <v>5.6007232793364113E-33</v>
      </c>
      <c r="AG735" s="82">
        <f ca="1">SUMPRODUCT(R705:R734,'control variables'!AN$7:AN$36)</f>
        <v>1.5969134003570112E-32</v>
      </c>
      <c r="AH735" s="82">
        <f ca="1">SUMPRODUCT(S705:S734,'control variables'!AO$7:AO$36)</f>
        <v>6.9144766219897238E-33</v>
      </c>
      <c r="AI735" s="82">
        <f t="shared" ca="1" si="505"/>
        <v>3.3349241552343084E-32</v>
      </c>
      <c r="AJ735" s="10">
        <f ca="1">SUMPRODUCT(P705:P734,'control variables'!AP$7:AP$36)</f>
        <v>4.6484381789400089E-36</v>
      </c>
      <c r="AK735" s="10">
        <f ca="1">SUMPRODUCT(Q705:Q734,'control variables'!AQ$7:AQ$36)</f>
        <v>1.3413855469934182E-35</v>
      </c>
      <c r="AL735" s="10">
        <f ca="1">SUMPRODUCT(R705:R734,'control variables'!AR$7:AR$36)</f>
        <v>4.8212918583491581E-34</v>
      </c>
      <c r="AM735" s="10">
        <f ca="1">SUMPRODUCT(S705:S734,'control variables'!AS$7:AS$36)</f>
        <v>3.6119113743301254E-34</v>
      </c>
      <c r="AN735" s="10">
        <f t="shared" ca="1" si="526"/>
        <v>8.6138261691680266E-34</v>
      </c>
      <c r="AO735" s="82">
        <f ca="1">SUMPRODUCT(P705:P734,'control variables'!AX$7:AX$36)</f>
        <v>6.3211665394149772E-36</v>
      </c>
      <c r="AP735" s="82">
        <f ca="1">SUMPRODUCT(Q705:Q734,'control variables'!AY$7:AY$36)</f>
        <v>1.4592637113299261E-35</v>
      </c>
      <c r="AQ735" s="82">
        <f ca="1">SUMPRODUCT(R705:R734,'control variables'!AZ$7:AZ$36)</f>
        <v>1.3112442329479395E-34</v>
      </c>
      <c r="AR735" s="82">
        <f ca="1">SUMPRODUCT(S705:S734,'control variables'!BA$7:BA$36)</f>
        <v>9.8232965326664833E-35</v>
      </c>
      <c r="AS735" s="82">
        <f t="shared" ca="1" si="527"/>
        <v>2.5027119227417304E-34</v>
      </c>
      <c r="AT735" s="10">
        <f ca="1">SUMPRODUCT(P705:P734,'control variables'!AT$7:AT$36)</f>
        <v>-5.5786761413347055E-36</v>
      </c>
      <c r="AU735" s="10">
        <f ca="1">SUMPRODUCT(Q705:Q734,'control variables'!AU$7:AU$36)</f>
        <v>6.0516363435889515E-36</v>
      </c>
      <c r="AV735" s="10">
        <f ca="1">SUMPRODUCT(R705:R734,'control variables'!AV$7:AV$36)</f>
        <v>2.6058831051611297E-33</v>
      </c>
      <c r="AW735" s="10">
        <f ca="1">SUMPRODUCT(S705:S734,'control variables'!AW$7:AW$36)</f>
        <v>1.9522192607789973E-33</v>
      </c>
      <c r="AX735" s="10">
        <f t="shared" ca="1" si="506"/>
        <v>4.5585753261423813E-33</v>
      </c>
      <c r="AY735" s="82">
        <f ca="1">SUMPRODUCT(P705:P734,'control variables'!BB$7:BB$36)</f>
        <v>2.0219712923041794E-35</v>
      </c>
      <c r="AZ735" s="82">
        <f ca="1">SUMPRODUCT(Q705:Q734,'control variables'!BC$7:BC$36)</f>
        <v>5.1560231896513215E-35</v>
      </c>
      <c r="BA735" s="82">
        <f ca="1">SUMPRODUCT(R705:R734,'control variables'!BD$7:BD$36)</f>
        <v>3.6093747186362554E-34</v>
      </c>
      <c r="BB735" s="82">
        <f ca="1">SUMPRODUCT(S705:S734,'control variables'!BE$7:BE$36)</f>
        <v>5.1291791308559031E-35</v>
      </c>
      <c r="BC735" s="82">
        <f t="shared" ca="1" si="528"/>
        <v>4.8400920799173962E-34</v>
      </c>
      <c r="BD735" s="10">
        <f ca="1">SUMPRODUCT(P705:P734,'control variables'!BF$7:BF$36)</f>
        <v>4.2297878262940295E-36</v>
      </c>
      <c r="BE735" s="10">
        <f ca="1">SUMPRODUCT(Q705:Q734,'control variables'!BG$7:BG$36)</f>
        <v>4.8823075954800103E-36</v>
      </c>
      <c r="BF735" s="10">
        <f ca="1">SUMPRODUCT(R705:R734,'control variables'!BH$7:BH$36)</f>
        <v>1.4623579522435102E-34</v>
      </c>
      <c r="BG735" s="10">
        <f ca="1">SUMPRODUCT(S705:S734,'control variables'!BI$7:BI$36)</f>
        <v>3.2866133037996604E-34</v>
      </c>
      <c r="BH735" s="10">
        <f t="shared" ca="1" si="529"/>
        <v>4.8400922102609108E-34</v>
      </c>
      <c r="BI735" s="82">
        <f t="shared" ca="1" si="507"/>
        <v>4.8795486842285419E-33</v>
      </c>
      <c r="BJ735" s="82">
        <f t="shared" ca="1" si="508"/>
        <v>5.658335147576513E-33</v>
      </c>
      <c r="BK735" s="82">
        <f t="shared" ca="1" si="509"/>
        <v>1.8935954580594866E-32</v>
      </c>
      <c r="BL735" s="82">
        <f t="shared" ca="1" si="510"/>
        <v>8.9179876740772805E-33</v>
      </c>
      <c r="BM735" s="82">
        <f t="shared" ca="1" si="500"/>
        <v>3.8391826086477198E-32</v>
      </c>
      <c r="BN735" s="10">
        <f ca="1">BN734+BI735-INDIRECT(ADDRESS(MAX($D735-'key variables'!$B$9*30,34),scenario!BI$4),TRUE)</f>
        <v>9439390.0751690175</v>
      </c>
      <c r="BO735" s="10">
        <f ca="1">BO734+BJ735-INDIRECT(ADDRESS(MAX($D735-'key variables'!$B$9*30,34),scenario!BJ$4),TRUE)</f>
        <v>10895583.360992203</v>
      </c>
      <c r="BP735" s="10">
        <f ca="1">BP734+BK735-INDIRECT(ADDRESS(MAX($D735-'key variables'!$B$9*30,34),scenario!BK$4),TRUE)</f>
        <v>32531162.537994072</v>
      </c>
      <c r="BQ735" s="10">
        <f ca="1">BQ734+BL735-INDIRECT(ADDRESS(MAX($D735-'key variables'!$B$9*30,34),scenario!BL$4),TRUE)</f>
        <v>14415841.516535141</v>
      </c>
      <c r="BR735" s="10">
        <f t="shared" ca="1" si="530"/>
        <v>67281977.490690395</v>
      </c>
      <c r="BS735" s="82">
        <f t="shared" ca="1" si="511"/>
        <v>-2.3433848477536824E-9</v>
      </c>
      <c r="BT735" s="82">
        <f t="shared" ca="1" si="512"/>
        <v>-3.4288309057018498E-10</v>
      </c>
      <c r="BU735" s="82">
        <f t="shared" ca="1" si="513"/>
        <v>-4.2578247660364599E-9</v>
      </c>
      <c r="BV735" s="82">
        <f t="shared" ca="1" si="514"/>
        <v>-2.9943922343414556E-9</v>
      </c>
      <c r="BW735" s="82">
        <f t="shared" ca="1" si="531"/>
        <v>-9.9384849387017825E-9</v>
      </c>
      <c r="BX735" s="10">
        <f t="shared" ca="1" si="515"/>
        <v>-1.8625994260191893E-12</v>
      </c>
      <c r="BY735" s="10">
        <f t="shared" ca="1" si="516"/>
        <v>2.8902850229962428E-12</v>
      </c>
      <c r="BZ735" s="10">
        <f t="shared" ca="1" si="517"/>
        <v>-3.5034723983035463E-11</v>
      </c>
      <c r="CA735" s="10">
        <f t="shared" ca="1" si="518"/>
        <v>-2.0257049910634696E-11</v>
      </c>
      <c r="CB735" s="10">
        <v>0</v>
      </c>
      <c r="CC735" s="82">
        <f t="shared" ca="1" si="519"/>
        <v>3.9725652202851362E-13</v>
      </c>
      <c r="CD735" s="82">
        <f t="shared" ca="1" si="520"/>
        <v>3.4270724516460853E-13</v>
      </c>
      <c r="CE735" s="82">
        <f t="shared" ca="1" si="521"/>
        <v>1.8915613015532971E-10</v>
      </c>
      <c r="CF735" s="82">
        <f t="shared" ca="1" si="522"/>
        <v>3.7028113764059381E-11</v>
      </c>
      <c r="CG735" s="82">
        <f t="shared" ca="1" si="532"/>
        <v>2.269242076865822E-10</v>
      </c>
      <c r="CH735" s="13" t="str">
        <f t="shared" ca="1" si="533"/>
        <v/>
      </c>
      <c r="CI735" s="81">
        <f t="shared" ca="1" si="542"/>
        <v>0.1131775965863165</v>
      </c>
      <c r="CJ735" s="81">
        <f t="shared" ca="1" si="543"/>
        <v>0.13063724757458739</v>
      </c>
      <c r="CK735" s="81">
        <f t="shared" ca="1" si="544"/>
        <v>0.39004625943939081</v>
      </c>
      <c r="CL735" s="81">
        <f t="shared" ca="1" si="545"/>
        <v>0.17284488538116416</v>
      </c>
      <c r="CM735" s="89">
        <f t="shared" ca="1" si="534"/>
        <v>0.80670598898145884</v>
      </c>
    </row>
    <row r="736" spans="1:91" x14ac:dyDescent="0.3">
      <c r="A736">
        <v>671</v>
      </c>
      <c r="B736" s="3">
        <f t="shared" si="547"/>
        <v>2.0527777777777776</v>
      </c>
      <c r="C736" s="3">
        <f t="shared" si="535"/>
        <v>22.366666666666667</v>
      </c>
      <c r="D736" s="4">
        <f t="shared" ca="1" si="523"/>
        <v>736</v>
      </c>
      <c r="E736" s="58">
        <f>(0.5*(COS(B736*2*PI())+1)*('key variables'!$B$4-'key variables'!$B$6)+'key variables'!$B$6)/'key variables'!$B$4</f>
        <v>1</v>
      </c>
      <c r="F736" s="10">
        <f t="shared" ca="1" si="536"/>
        <v>11689222.907461114</v>
      </c>
      <c r="G736" s="10">
        <f t="shared" ca="1" si="537"/>
        <v>13492492.798713122</v>
      </c>
      <c r="H736" s="10">
        <f t="shared" ca="1" si="538"/>
        <v>40309474.521088287</v>
      </c>
      <c r="I736" s="10">
        <f t="shared" ca="1" si="539"/>
        <v>17912154.249750931</v>
      </c>
      <c r="J736" s="10">
        <f t="shared" ca="1" si="524"/>
        <v>83403344.477013454</v>
      </c>
      <c r="K736" s="82">
        <f t="shared" ca="1" si="501"/>
        <v>2249832.832292099</v>
      </c>
      <c r="L736" s="82">
        <f t="shared" ca="1" si="502"/>
        <v>2596909.4377209195</v>
      </c>
      <c r="M736" s="82">
        <f t="shared" ca="1" si="503"/>
        <v>7778311.98309422</v>
      </c>
      <c r="N736" s="82">
        <f t="shared" ca="1" si="504"/>
        <v>3496312.733215793</v>
      </c>
      <c r="O736" s="82">
        <f t="shared" ca="1" si="525"/>
        <v>16121366.986323033</v>
      </c>
      <c r="P736" s="10">
        <f ca="1">IF(IF($A736&gt;='key variables'!$B$26,K736*SUMPRODUCT(Z736:AC736,'control variables'!$O$3:$R$3)/J736+F$65*'key variables'!$B$25/scenario!J$65,K736*SUMPRODUCT(Z736:AC736,'control variables'!$O$7:$R$7)/J736+F$65*'key variables'!$B$25/scenario!J$65)&lt;'key variables'!$B$28,0,IF($A736&gt;='key variables'!$B$26,K736*SUMPRODUCT(Z736:AC736,'control variables'!$O$3:$R$3)/J736+F$65*'key variables'!$B$25/scenario!J$65,K736*SUMPRODUCT(Z736:AC736,'control variables'!$O$7:$R$7)/J736+F$65*'key variables'!$B$25/scenario!J$65))</f>
        <v>5.9427088834546617E-34</v>
      </c>
      <c r="Q736" s="10">
        <f ca="1">IF(IF($A736&gt;='key variables'!$B$26,L736*SUMPRODUCT(Z736:AC736,'control variables'!$O$4:$R$4)/J736+G$65*'key variables'!$B$25/scenario!J$65,L736*SUMPRODUCT(Z736:AC736,'control variables'!$O$7:$R$7)/J736+G$65*'key variables'!$B$25/scenario!J$65)&lt;'key variables'!$B$28,0,IF($A736&gt;='key variables'!$B$26,L736*SUMPRODUCT(Z736:AC736,'control variables'!$O$4:$R$4)/J736+G$65*'key variables'!$B$25/scenario!J$65,L736*SUMPRODUCT(Z736:AC736,'control variables'!$O$7:$R$7)/J736+G$65*'key variables'!$B$25/scenario!J$65))</f>
        <v>6.859477096948913E-34</v>
      </c>
      <c r="R736" s="10">
        <f ca="1">IF(IF($A736&gt;='key variables'!$B$26,M736*SUMPRODUCT(Z736:AC736,'control variables'!$O$5:$R$5)/J736+H$65*'key variables'!$B$25/scenario!J$65,M736*SUMPRODUCT(Z736:AC736,'control variables'!$O$7:$R$7)/J736+H$65*'key variables'!$B$25/scenario!J$65)&lt;'key variables'!$B$28,0,IF($A736&gt;='key variables'!$B$26,M736*SUMPRODUCT(Z736:AC736,'control variables'!$O$5:$R$5)/J736+H$65*'key variables'!$B$25/scenario!J$65,M736*SUMPRODUCT(Z736:AC736,'control variables'!$O$7:$R$7)/J736+H$65*'key variables'!$B$25/scenario!J$65))</f>
        <v>2.0545634794174123E-33</v>
      </c>
      <c r="S736" s="10">
        <f ca="1">IF(IF($A736&gt;='key variables'!$B$26,N736*SUMPRODUCT(Z736:AC736,'control variables'!$O$6:$R$6)/J736+I$65*'key variables'!$B$25/scenario!J$65,N736*SUMPRODUCT(Z736:AC736,'control variables'!$O$7:$R$7)/J736+I$65*'key variables'!$B$25/scenario!J$65)&lt;'key variables'!$B$28,0,IF($A736&gt;='key variables'!$B$26,N736*SUMPRODUCT(Z736:AC736,'control variables'!$O$6:$R$6)/J736+I$65*'key variables'!$B$25/scenario!J$65,N736*SUMPRODUCT(Z736:AC736,'control variables'!$O$7:$R$7)/J736+I$65*'key variables'!$B$25/scenario!J$65))</f>
        <v>9.235161137660719E-34</v>
      </c>
      <c r="T736" s="10">
        <f t="shared" ca="1" si="546"/>
        <v>4.258298191223841E-33</v>
      </c>
      <c r="U736" s="82">
        <f ca="1">SUMPRODUCT(P706:P735,'control variables'!AD$7:AD$36)</f>
        <v>1.2599642220524101E-33</v>
      </c>
      <c r="V736" s="82">
        <f ca="1">SUMPRODUCT(Q706:Q735,'control variables'!AE$7:AE$36)</f>
        <v>1.4543360433162128E-33</v>
      </c>
      <c r="W736" s="82">
        <f ca="1">SUMPRODUCT(R706:R735,'control variables'!AF$7:AF$36)</f>
        <v>4.3560546659263303E-33</v>
      </c>
      <c r="X736" s="82">
        <f ca="1">SUMPRODUCT(S706:S735,'control variables'!AG$7:AG$36)</f>
        <v>1.9580250095604592E-33</v>
      </c>
      <c r="Y736" s="82">
        <f t="shared" ca="1" si="540"/>
        <v>9.0283799408554126E-33</v>
      </c>
      <c r="Z736" s="10">
        <f ca="1">IF($A736&gt;='key variables'!$B$26,SUMPRODUCT(P706:P735,'control variables'!V$7:V$36)*$E736,SUMPRODUCT(P706:P735,'control variables'!Z$7:Z$36)*$E736)</f>
        <v>3.0744402540669616E-33</v>
      </c>
      <c r="AA736" s="10">
        <f ca="1">IF($A736&gt;='key variables'!$B$26,SUMPRODUCT(Q706:Q735,'control variables'!W$7:W$36)*$E736,SUMPRODUCT(Q706:Q735,'control variables'!AA$7:AA$36)*$E736)</f>
        <v>3.548727175148191E-33</v>
      </c>
      <c r="AB736" s="10">
        <f ca="1">IF($A736&gt;='key variables'!$B$26,SUMPRODUCT(R706:R735,'control variables'!X$7:X$36)*$E736,SUMPRODUCT(R706:R735,'control variables'!AB$7:AB$36)*$E736)</f>
        <v>1.0629214369297419E-32</v>
      </c>
      <c r="AC736" s="10">
        <f ca="1">IF($A736&gt;='key variables'!$B$26,SUMPRODUCT(S706:S735,'control variables'!Y$7:Y$36)*$E736,SUMPRODUCT(S706:S735,'control variables'!AC$7:AC$36)*$E736)</f>
        <v>4.7777792436491256E-33</v>
      </c>
      <c r="AD736" s="10">
        <f t="shared" ca="1" si="541"/>
        <v>2.2030161042161698E-32</v>
      </c>
      <c r="AE736" s="82">
        <f ca="1">SUMPRODUCT(P706:P735,'control variables'!AL$7:AL$36)</f>
        <v>4.186006022780856E-33</v>
      </c>
      <c r="AF736" s="82">
        <f ca="1">SUMPRODUCT(Q706:Q735,'control variables'!AM$7:AM$36)</f>
        <v>4.8191380141687205E-33</v>
      </c>
      <c r="AG736" s="82">
        <f ca="1">SUMPRODUCT(R706:R735,'control variables'!AN$7:AN$36)</f>
        <v>1.3740629003023551E-32</v>
      </c>
      <c r="AH736" s="82">
        <f ca="1">SUMPRODUCT(S706:S735,'control variables'!AO$7:AO$36)</f>
        <v>5.9495560618127262E-33</v>
      </c>
      <c r="AI736" s="82">
        <f t="shared" ca="1" si="505"/>
        <v>2.8695329101785856E-32</v>
      </c>
      <c r="AJ736" s="10">
        <f ca="1">SUMPRODUCT(P706:P735,'control variables'!AP$7:AP$36)</f>
        <v>3.9997450360192052E-36</v>
      </c>
      <c r="AK736" s="10">
        <f ca="1">SUMPRODUCT(Q706:Q735,'control variables'!AQ$7:AQ$36)</f>
        <v>1.1541941564980146E-35</v>
      </c>
      <c r="AL736" s="10">
        <f ca="1">SUMPRODUCT(R706:R735,'control variables'!AR$7:AR$36)</f>
        <v>4.1484768507837186E-34</v>
      </c>
      <c r="AM736" s="10">
        <f ca="1">SUMPRODUCT(S706:S735,'control variables'!AS$7:AS$36)</f>
        <v>3.1078663486307857E-34</v>
      </c>
      <c r="AN736" s="10">
        <f t="shared" ca="1" si="526"/>
        <v>7.411760065424497E-34</v>
      </c>
      <c r="AO736" s="82">
        <f ca="1">SUMPRODUCT(P706:P735,'control variables'!AX$7:AX$36)</f>
        <v>5.4390428601206206E-36</v>
      </c>
      <c r="AP736" s="82">
        <f ca="1">SUMPRODUCT(Q706:Q735,'control variables'!AY$7:AY$36)</f>
        <v>1.2556223318357185E-35</v>
      </c>
      <c r="AQ736" s="82">
        <f ca="1">SUMPRODUCT(R706:R735,'control variables'!AZ$7:AZ$36)</f>
        <v>1.1282590861385355E-34</v>
      </c>
      <c r="AR736" s="82">
        <f ca="1">SUMPRODUCT(S706:S735,'control variables'!BA$7:BA$36)</f>
        <v>8.4524479043059926E-35</v>
      </c>
      <c r="AS736" s="82">
        <f t="shared" ca="1" si="527"/>
        <v>2.1534565383539128E-34</v>
      </c>
      <c r="AT736" s="10">
        <f ca="1">SUMPRODUCT(P706:P735,'control variables'!AT$7:AT$36)</f>
        <v>-4.8001675713261614E-36</v>
      </c>
      <c r="AU736" s="10">
        <f ca="1">SUMPRODUCT(Q706:Q735,'control variables'!AU$7:AU$36)</f>
        <v>5.2071258115737344E-36</v>
      </c>
      <c r="AV736" s="10">
        <f ca="1">SUMPRODUCT(R706:R735,'control variables'!AV$7:AV$36)</f>
        <v>2.2422301024752544E-33</v>
      </c>
      <c r="AW736" s="10">
        <f ca="1">SUMPRODUCT(S706:S735,'control variables'!AW$7:AW$36)</f>
        <v>1.6797855531129033E-33</v>
      </c>
      <c r="AX736" s="10">
        <f t="shared" ca="1" si="506"/>
        <v>3.9224226138284051E-33</v>
      </c>
      <c r="AY736" s="82">
        <f ca="1">SUMPRODUCT(P706:P735,'control variables'!BB$7:BB$36)</f>
        <v>1.7398036346933102E-35</v>
      </c>
      <c r="AZ736" s="82">
        <f ca="1">SUMPRODUCT(Q706:Q735,'control variables'!BC$7:BC$36)</f>
        <v>4.4364961659252252E-35</v>
      </c>
      <c r="BA736" s="82">
        <f ca="1">SUMPRODUCT(R706:R735,'control variables'!BD$7:BD$36)</f>
        <v>3.1056836852008164E-34</v>
      </c>
      <c r="BB736" s="82">
        <f ca="1">SUMPRODUCT(S706:S735,'control variables'!BE$7:BE$36)</f>
        <v>4.4133982162956003E-35</v>
      </c>
      <c r="BC736" s="82">
        <f t="shared" ca="1" si="528"/>
        <v>4.1646534868922295E-34</v>
      </c>
      <c r="BD736" s="10">
        <f ca="1">SUMPRODUCT(P706:P735,'control variables'!BF$7:BF$36)</f>
        <v>3.6395176638644395E-36</v>
      </c>
      <c r="BE736" s="10">
        <f ca="1">SUMPRODUCT(Q706:Q735,'control variables'!BG$7:BG$36)</f>
        <v>4.200977794609077E-36</v>
      </c>
      <c r="BF736" s="10">
        <f ca="1">SUMPRODUCT(R706:R735,'control variables'!BH$7:BH$36)</f>
        <v>1.2582847690367607E-34</v>
      </c>
      <c r="BG736" s="10">
        <f ca="1">SUMPRODUCT(S706:S735,'control variables'!BI$7:BI$36)</f>
        <v>2.827963875424711E-34</v>
      </c>
      <c r="BH736" s="10">
        <f t="shared" ca="1" si="529"/>
        <v>4.1646535990462067E-34</v>
      </c>
      <c r="BI736" s="82">
        <f t="shared" ca="1" si="507"/>
        <v>4.1986038915564627E-33</v>
      </c>
      <c r="BJ736" s="82">
        <f t="shared" ca="1" si="508"/>
        <v>4.8687101016395465E-33</v>
      </c>
      <c r="BK736" s="82">
        <f t="shared" ca="1" si="509"/>
        <v>1.6293427474018889E-32</v>
      </c>
      <c r="BL736" s="82">
        <f t="shared" ca="1" si="510"/>
        <v>7.6734755970885858E-33</v>
      </c>
      <c r="BM736" s="82">
        <f t="shared" ca="1" si="500"/>
        <v>3.3034217064303487E-32</v>
      </c>
      <c r="BN736" s="10">
        <f ca="1">BN735+BI736-INDIRECT(ADDRESS(MAX($D736-'key variables'!$B$9*30,34),scenario!BI$4),TRUE)</f>
        <v>9439390.0751690175</v>
      </c>
      <c r="BO736" s="10">
        <f ca="1">BO735+BJ736-INDIRECT(ADDRESS(MAX($D736-'key variables'!$B$9*30,34),scenario!BJ$4),TRUE)</f>
        <v>10895583.360992203</v>
      </c>
      <c r="BP736" s="10">
        <f ca="1">BP735+BK736-INDIRECT(ADDRESS(MAX($D736-'key variables'!$B$9*30,34),scenario!BK$4),TRUE)</f>
        <v>32531162.537994072</v>
      </c>
      <c r="BQ736" s="10">
        <f ca="1">BQ735+BL736-INDIRECT(ADDRESS(MAX($D736-'key variables'!$B$9*30,34),scenario!BL$4),TRUE)</f>
        <v>14415841.516535141</v>
      </c>
      <c r="BR736" s="10">
        <f t="shared" ca="1" si="530"/>
        <v>67281977.490690395</v>
      </c>
      <c r="BS736" s="82">
        <f t="shared" ca="1" si="511"/>
        <v>-2.3433848477536824E-9</v>
      </c>
      <c r="BT736" s="82">
        <f t="shared" ca="1" si="512"/>
        <v>-3.4288309057018498E-10</v>
      </c>
      <c r="BU736" s="82">
        <f t="shared" ca="1" si="513"/>
        <v>-4.2578247660364599E-9</v>
      </c>
      <c r="BV736" s="82">
        <f t="shared" ca="1" si="514"/>
        <v>-2.9943922343414556E-9</v>
      </c>
      <c r="BW736" s="82">
        <f t="shared" ca="1" si="531"/>
        <v>-9.9384849387017825E-9</v>
      </c>
      <c r="BX736" s="10">
        <f t="shared" ca="1" si="515"/>
        <v>-1.8625994260191893E-12</v>
      </c>
      <c r="BY736" s="10">
        <f t="shared" ca="1" si="516"/>
        <v>2.8902850229962428E-12</v>
      </c>
      <c r="BZ736" s="10">
        <f t="shared" ca="1" si="517"/>
        <v>-3.5034723983035463E-11</v>
      </c>
      <c r="CA736" s="10">
        <f t="shared" ca="1" si="518"/>
        <v>-2.0257049910634696E-11</v>
      </c>
      <c r="CB736" s="10">
        <v>0</v>
      </c>
      <c r="CC736" s="82">
        <f t="shared" ca="1" si="519"/>
        <v>3.9725652202851362E-13</v>
      </c>
      <c r="CD736" s="82">
        <f t="shared" ca="1" si="520"/>
        <v>3.4270724516460853E-13</v>
      </c>
      <c r="CE736" s="82">
        <f t="shared" ca="1" si="521"/>
        <v>1.8915613015532971E-10</v>
      </c>
      <c r="CF736" s="82">
        <f t="shared" ca="1" si="522"/>
        <v>3.7028113764059381E-11</v>
      </c>
      <c r="CG736" s="82">
        <f t="shared" ca="1" si="532"/>
        <v>2.269242076865822E-10</v>
      </c>
      <c r="CH736" s="13" t="str">
        <f t="shared" ca="1" si="533"/>
        <v/>
      </c>
      <c r="CI736" s="81">
        <f t="shared" ca="1" si="542"/>
        <v>0.1131775965863165</v>
      </c>
      <c r="CJ736" s="81">
        <f t="shared" ca="1" si="543"/>
        <v>0.13063724757458739</v>
      </c>
      <c r="CK736" s="81">
        <f t="shared" ca="1" si="544"/>
        <v>0.39004625943939081</v>
      </c>
      <c r="CL736" s="81">
        <f t="shared" ca="1" si="545"/>
        <v>0.17284488538116416</v>
      </c>
      <c r="CM736" s="89">
        <f t="shared" ca="1" si="534"/>
        <v>0.80670598898145884</v>
      </c>
    </row>
    <row r="737" spans="1:91" x14ac:dyDescent="0.3">
      <c r="A737">
        <v>672</v>
      </c>
      <c r="B737" s="3">
        <f t="shared" si="547"/>
        <v>2.0555555555555554</v>
      </c>
      <c r="C737" s="3">
        <f t="shared" si="535"/>
        <v>22.4</v>
      </c>
      <c r="D737" s="4">
        <f t="shared" ca="1" si="523"/>
        <v>737</v>
      </c>
      <c r="E737" s="58">
        <f>(0.5*(COS(B737*2*PI())+1)*('key variables'!$B$4-'key variables'!$B$6)+'key variables'!$B$6)/'key variables'!$B$4</f>
        <v>1</v>
      </c>
      <c r="F737" s="10">
        <f t="shared" ca="1" si="536"/>
        <v>11689222.907461114</v>
      </c>
      <c r="G737" s="10">
        <f t="shared" ca="1" si="537"/>
        <v>13492492.798713122</v>
      </c>
      <c r="H737" s="10">
        <f t="shared" ca="1" si="538"/>
        <v>40309474.521088287</v>
      </c>
      <c r="I737" s="10">
        <f t="shared" ca="1" si="539"/>
        <v>17912154.249750931</v>
      </c>
      <c r="J737" s="10">
        <f t="shared" ca="1" si="524"/>
        <v>83403344.477013454</v>
      </c>
      <c r="K737" s="82">
        <f t="shared" ca="1" si="501"/>
        <v>2249832.832292099</v>
      </c>
      <c r="L737" s="82">
        <f t="shared" ca="1" si="502"/>
        <v>2596909.4377209195</v>
      </c>
      <c r="M737" s="82">
        <f t="shared" ca="1" si="503"/>
        <v>7778311.98309422</v>
      </c>
      <c r="N737" s="82">
        <f t="shared" ca="1" si="504"/>
        <v>3496312.733215793</v>
      </c>
      <c r="O737" s="82">
        <f t="shared" ca="1" si="525"/>
        <v>16121366.986323033</v>
      </c>
      <c r="P737" s="10">
        <f ca="1">IF(IF($A737&gt;='key variables'!$B$26,K737*SUMPRODUCT(Z737:AC737,'control variables'!$O$3:$R$3)/J737+F$65*'key variables'!$B$25/scenario!J$65,K737*SUMPRODUCT(Z737:AC737,'control variables'!$O$7:$R$7)/J737+F$65*'key variables'!$B$25/scenario!J$65)&lt;'key variables'!$B$28,0,IF($A737&gt;='key variables'!$B$26,K737*SUMPRODUCT(Z737:AC737,'control variables'!$O$3:$R$3)/J737+F$65*'key variables'!$B$25/scenario!J$65,K737*SUMPRODUCT(Z737:AC737,'control variables'!$O$7:$R$7)/J737+F$65*'key variables'!$B$25/scenario!J$65))</f>
        <v>5.1133992627444539E-34</v>
      </c>
      <c r="Q737" s="10">
        <f ca="1">IF(IF($A737&gt;='key variables'!$B$26,L737*SUMPRODUCT(Z737:AC737,'control variables'!$O$4:$R$4)/J737+G$65*'key variables'!$B$25/scenario!J$65,L737*SUMPRODUCT(Z737:AC737,'control variables'!$O$7:$R$7)/J737+G$65*'key variables'!$B$25/scenario!J$65)&lt;'key variables'!$B$28,0,IF($A737&gt;='key variables'!$B$26,L737*SUMPRODUCT(Z737:AC737,'control variables'!$O$4:$R$4)/J737+G$65*'key variables'!$B$25/scenario!J$65,L737*SUMPRODUCT(Z737:AC737,'control variables'!$O$7:$R$7)/J737+G$65*'key variables'!$B$25/scenario!J$65))</f>
        <v>5.9022317630273739E-34</v>
      </c>
      <c r="R737" s="10">
        <f ca="1">IF(IF($A737&gt;='key variables'!$B$26,M737*SUMPRODUCT(Z737:AC737,'control variables'!$O$5:$R$5)/J737+H$65*'key variables'!$B$25/scenario!J$65,M737*SUMPRODUCT(Z737:AC737,'control variables'!$O$7:$R$7)/J737+H$65*'key variables'!$B$25/scenario!J$65)&lt;'key variables'!$B$28,0,IF($A737&gt;='key variables'!$B$26,M737*SUMPRODUCT(Z737:AC737,'control variables'!$O$5:$R$5)/J737+H$65*'key variables'!$B$25/scenario!J$65,M737*SUMPRODUCT(Z737:AC737,'control variables'!$O$7:$R$7)/J737+H$65*'key variables'!$B$25/scenario!J$65))</f>
        <v>1.7678475568884611E-33</v>
      </c>
      <c r="S737" s="10">
        <f ca="1">IF(IF($A737&gt;='key variables'!$B$26,N737*SUMPRODUCT(Z737:AC737,'control variables'!$O$6:$R$6)/J737+I$65*'key variables'!$B$25/scenario!J$65,N737*SUMPRODUCT(Z737:AC737,'control variables'!$O$7:$R$7)/J737+I$65*'key variables'!$B$25/scenario!J$65)&lt;'key variables'!$B$28,0,IF($A737&gt;='key variables'!$B$26,N737*SUMPRODUCT(Z737:AC737,'control variables'!$O$6:$R$6)/J737+I$65*'key variables'!$B$25/scenario!J$65,N737*SUMPRODUCT(Z737:AC737,'control variables'!$O$7:$R$7)/J737+I$65*'key variables'!$B$25/scenario!J$65))</f>
        <v>7.9463872585305714E-34</v>
      </c>
      <c r="T737" s="10">
        <f t="shared" ca="1" si="546"/>
        <v>3.6640493853187011E-33</v>
      </c>
      <c r="U737" s="82">
        <f ca="1">SUMPRODUCT(P707:P736,'control variables'!AD$7:AD$36)</f>
        <v>1.0841352404228597E-33</v>
      </c>
      <c r="V737" s="82">
        <f ca="1">SUMPRODUCT(Q707:Q736,'control variables'!AE$7:AE$36)</f>
        <v>1.2513823237043218E-33</v>
      </c>
      <c r="W737" s="82">
        <f ca="1">SUMPRODUCT(R707:R736,'control variables'!AF$7:AF$36)</f>
        <v>3.7481638683727007E-33</v>
      </c>
      <c r="X737" s="82">
        <f ca="1">SUMPRODUCT(S707:S736,'control variables'!AG$7:AG$36)</f>
        <v>1.6847811051618111E-33</v>
      </c>
      <c r="Y737" s="82">
        <f t="shared" ca="1" si="540"/>
        <v>7.7684625376616934E-33</v>
      </c>
      <c r="Z737" s="10">
        <f ca="1">IF($A737&gt;='key variables'!$B$26,SUMPRODUCT(P707:P736,'control variables'!V$7:V$36)*$E737,SUMPRODUCT(P707:P736,'control variables'!Z$7:Z$36)*$E737)</f>
        <v>2.6453997388744567E-33</v>
      </c>
      <c r="AA737" s="10">
        <f ca="1">IF($A737&gt;='key variables'!$B$26,SUMPRODUCT(Q707:Q736,'control variables'!W$7:W$36)*$E737,SUMPRODUCT(Q707:Q736,'control variables'!AA$7:AA$36)*$E737)</f>
        <v>3.0534995533106383E-33</v>
      </c>
      <c r="AB737" s="10">
        <f ca="1">IF($A737&gt;='key variables'!$B$26,SUMPRODUCT(R707:R736,'control variables'!X$7:X$36)*$E737,SUMPRODUCT(R707:R736,'control variables'!AB$7:AB$36)*$E737)</f>
        <v>9.1458992835473035E-33</v>
      </c>
      <c r="AC737" s="10">
        <f ca="1">IF($A737&gt;='key variables'!$B$26,SUMPRODUCT(S707:S736,'control variables'!Y$7:Y$36)*$E737,SUMPRODUCT(S707:S736,'control variables'!AC$7:AC$36)*$E737)</f>
        <v>4.1110364551172419E-33</v>
      </c>
      <c r="AD737" s="10">
        <f t="shared" ca="1" si="541"/>
        <v>1.895583503084964E-32</v>
      </c>
      <c r="AE737" s="82">
        <f ca="1">SUMPRODUCT(P707:P736,'control variables'!AL$7:AL$36)</f>
        <v>3.601845644891883E-33</v>
      </c>
      <c r="AF737" s="82">
        <f ca="1">SUMPRODUCT(Q707:Q736,'control variables'!AM$7:AM$36)</f>
        <v>4.1466235772244203E-33</v>
      </c>
      <c r="AG737" s="82">
        <f ca="1">SUMPRODUCT(R707:R736,'control variables'!AN$7:AN$36)</f>
        <v>1.1823113598803922E-32</v>
      </c>
      <c r="AH737" s="82">
        <f ca="1">SUMPRODUCT(S707:S736,'control variables'!AO$7:AO$36)</f>
        <v>5.1192909120671212E-33</v>
      </c>
      <c r="AI737" s="82">
        <f t="shared" ca="1" si="505"/>
        <v>2.4690873732987348E-32</v>
      </c>
      <c r="AJ737" s="10">
        <f ca="1">SUMPRODUCT(P707:P736,'control variables'!AP$7:AP$36)</f>
        <v>3.441577522884969E-36</v>
      </c>
      <c r="AK737" s="10">
        <f ca="1">SUMPRODUCT(Q707:Q736,'control variables'!AQ$7:AQ$36)</f>
        <v>9.9312546931795732E-36</v>
      </c>
      <c r="AL737" s="10">
        <f ca="1">SUMPRODUCT(R707:R736,'control variables'!AR$7:AR$36)</f>
        <v>3.5695536978715841E-34</v>
      </c>
      <c r="AM737" s="10">
        <f ca="1">SUMPRODUCT(S707:S736,'control variables'!AS$7:AS$36)</f>
        <v>2.674161196090534E-34</v>
      </c>
      <c r="AN737" s="10">
        <f t="shared" ca="1" si="526"/>
        <v>6.377443216122763E-34</v>
      </c>
      <c r="AO737" s="82">
        <f ca="1">SUMPRODUCT(P707:P736,'control variables'!AX$7:AX$36)</f>
        <v>4.6800202224963074E-36</v>
      </c>
      <c r="AP737" s="82">
        <f ca="1">SUMPRODUCT(Q707:Q736,'control variables'!AY$7:AY$36)</f>
        <v>1.0803992643438765E-35</v>
      </c>
      <c r="AQ737" s="82">
        <f ca="1">SUMPRODUCT(R707:R736,'control variables'!AZ$7:AZ$36)</f>
        <v>9.7080965808503487E-35</v>
      </c>
      <c r="AR737" s="82">
        <f ca="1">SUMPRODUCT(S707:S736,'control variables'!BA$7:BA$36)</f>
        <v>7.2729022622320937E-35</v>
      </c>
      <c r="AS737" s="82">
        <f t="shared" ca="1" si="527"/>
        <v>1.8529400129675949E-34</v>
      </c>
      <c r="AT737" s="10">
        <f ca="1">SUMPRODUCT(P707:P736,'control variables'!AT$7:AT$36)</f>
        <v>-4.1303004743520673E-36</v>
      </c>
      <c r="AU737" s="10">
        <f ca="1">SUMPRODUCT(Q707:Q736,'control variables'!AU$7:AU$36)</f>
        <v>4.4804673774361728E-36</v>
      </c>
      <c r="AV737" s="10">
        <f ca="1">SUMPRODUCT(R707:R736,'control variables'!AV$7:AV$36)</f>
        <v>1.9293251575593289E-33</v>
      </c>
      <c r="AW737" s="10">
        <f ca="1">SUMPRODUCT(S707:S736,'control variables'!AW$7:AW$36)</f>
        <v>1.4453701800487724E-33</v>
      </c>
      <c r="AX737" s="10">
        <f t="shared" ca="1" si="506"/>
        <v>3.3750455045111856E-33</v>
      </c>
      <c r="AY737" s="82">
        <f ca="1">SUMPRODUCT(P707:P736,'control variables'!BB$7:BB$36)</f>
        <v>1.4970126919273256E-35</v>
      </c>
      <c r="AZ737" s="82">
        <f ca="1">SUMPRODUCT(Q707:Q736,'control variables'!BC$7:BC$36)</f>
        <v>3.8173796948341989E-35</v>
      </c>
      <c r="BA737" s="82">
        <f ca="1">SUMPRODUCT(R707:R736,'control variables'!BD$7:BD$36)</f>
        <v>2.6722831250302638E-34</v>
      </c>
      <c r="BB737" s="82">
        <f ca="1">SUMPRODUCT(S707:S736,'control variables'!BE$7:BE$36)</f>
        <v>3.7975050819390831E-35</v>
      </c>
      <c r="BC737" s="82">
        <f t="shared" ca="1" si="528"/>
        <v>3.5834728719003243E-34</v>
      </c>
      <c r="BD737" s="10">
        <f ca="1">SUMPRODUCT(P707:P736,'control variables'!BF$7:BF$36)</f>
        <v>3.1316201591101923E-36</v>
      </c>
      <c r="BE737" s="10">
        <f ca="1">SUMPRODUCT(Q707:Q736,'control variables'!BG$7:BG$36)</f>
        <v>3.6147280943824751E-36</v>
      </c>
      <c r="BF737" s="10">
        <f ca="1">SUMPRODUCT(R707:R736,'control variables'!BH$7:BH$36)</f>
        <v>1.0826901563744143E-34</v>
      </c>
      <c r="BG737" s="10">
        <f ca="1">SUMPRODUCT(S707:S736,'control variables'!BI$7:BI$36)</f>
        <v>2.4333193294937865E-34</v>
      </c>
      <c r="BH737" s="10">
        <f t="shared" ca="1" si="529"/>
        <v>3.5834729684031271E-34</v>
      </c>
      <c r="BI737" s="82">
        <f t="shared" ca="1" si="507"/>
        <v>3.6126854713368041E-33</v>
      </c>
      <c r="BJ737" s="82">
        <f t="shared" ca="1" si="508"/>
        <v>4.1892778415501985E-33</v>
      </c>
      <c r="BK737" s="82">
        <f t="shared" ca="1" si="509"/>
        <v>1.4019667068866277E-32</v>
      </c>
      <c r="BL737" s="82">
        <f t="shared" ca="1" si="510"/>
        <v>6.6026361429352846E-33</v>
      </c>
      <c r="BM737" s="82">
        <f t="shared" ca="1" si="500"/>
        <v>2.842426652468856E-32</v>
      </c>
      <c r="BN737" s="10">
        <f ca="1">BN736+BI737-INDIRECT(ADDRESS(MAX($D737-'key variables'!$B$9*30,34),scenario!BI$4),TRUE)</f>
        <v>9439390.0751690175</v>
      </c>
      <c r="BO737" s="10">
        <f ca="1">BO736+BJ737-INDIRECT(ADDRESS(MAX($D737-'key variables'!$B$9*30,34),scenario!BJ$4),TRUE)</f>
        <v>10895583.360992203</v>
      </c>
      <c r="BP737" s="10">
        <f ca="1">BP736+BK737-INDIRECT(ADDRESS(MAX($D737-'key variables'!$B$9*30,34),scenario!BK$4),TRUE)</f>
        <v>32531162.537994072</v>
      </c>
      <c r="BQ737" s="10">
        <f ca="1">BQ736+BL737-INDIRECT(ADDRESS(MAX($D737-'key variables'!$B$9*30,34),scenario!BL$4),TRUE)</f>
        <v>14415841.516535141</v>
      </c>
      <c r="BR737" s="10">
        <f t="shared" ca="1" si="530"/>
        <v>67281977.490690395</v>
      </c>
      <c r="BS737" s="82">
        <f t="shared" ca="1" si="511"/>
        <v>-2.3433848477536824E-9</v>
      </c>
      <c r="BT737" s="82">
        <f t="shared" ca="1" si="512"/>
        <v>-3.4288309057018498E-10</v>
      </c>
      <c r="BU737" s="82">
        <f t="shared" ca="1" si="513"/>
        <v>-4.2578247660364599E-9</v>
      </c>
      <c r="BV737" s="82">
        <f t="shared" ca="1" si="514"/>
        <v>-2.9943922343414556E-9</v>
      </c>
      <c r="BW737" s="82">
        <f t="shared" ca="1" si="531"/>
        <v>-9.9384849387017825E-9</v>
      </c>
      <c r="BX737" s="10">
        <f t="shared" ca="1" si="515"/>
        <v>-1.8625994260191893E-12</v>
      </c>
      <c r="BY737" s="10">
        <f t="shared" ca="1" si="516"/>
        <v>2.8902850229962428E-12</v>
      </c>
      <c r="BZ737" s="10">
        <f t="shared" ca="1" si="517"/>
        <v>-3.5034723983035463E-11</v>
      </c>
      <c r="CA737" s="10">
        <f t="shared" ca="1" si="518"/>
        <v>-2.0257049910634696E-11</v>
      </c>
      <c r="CB737" s="10">
        <v>0</v>
      </c>
      <c r="CC737" s="82">
        <f t="shared" ca="1" si="519"/>
        <v>3.9725652202851362E-13</v>
      </c>
      <c r="CD737" s="82">
        <f t="shared" ca="1" si="520"/>
        <v>3.4270724516460853E-13</v>
      </c>
      <c r="CE737" s="82">
        <f t="shared" ca="1" si="521"/>
        <v>1.8915613015532971E-10</v>
      </c>
      <c r="CF737" s="82">
        <f t="shared" ca="1" si="522"/>
        <v>3.7028113764059381E-11</v>
      </c>
      <c r="CG737" s="82">
        <f t="shared" ca="1" si="532"/>
        <v>2.269242076865822E-10</v>
      </c>
      <c r="CH737" s="13" t="str">
        <f t="shared" ca="1" si="533"/>
        <v/>
      </c>
      <c r="CI737" s="81">
        <f t="shared" ca="1" si="542"/>
        <v>0.1131775965863165</v>
      </c>
      <c r="CJ737" s="81">
        <f t="shared" ca="1" si="543"/>
        <v>0.13063724757458739</v>
      </c>
      <c r="CK737" s="81">
        <f t="shared" ca="1" si="544"/>
        <v>0.39004625943939081</v>
      </c>
      <c r="CL737" s="81">
        <f t="shared" ca="1" si="545"/>
        <v>0.17284488538116416</v>
      </c>
      <c r="CM737" s="89">
        <f t="shared" ca="1" si="534"/>
        <v>0.80670598898145884</v>
      </c>
    </row>
    <row r="738" spans="1:91" x14ac:dyDescent="0.3">
      <c r="A738">
        <v>673</v>
      </c>
      <c r="B738" s="3">
        <f t="shared" si="547"/>
        <v>2.0583333333333331</v>
      </c>
      <c r="C738" s="3">
        <f t="shared" si="535"/>
        <v>22.433333333333334</v>
      </c>
      <c r="D738" s="4">
        <f t="shared" ca="1" si="523"/>
        <v>738</v>
      </c>
      <c r="E738" s="58">
        <f>(0.5*(COS(B738*2*PI())+1)*('key variables'!$B$4-'key variables'!$B$6)+'key variables'!$B$6)/'key variables'!$B$4</f>
        <v>1</v>
      </c>
      <c r="F738" s="10">
        <f t="shared" ca="1" si="536"/>
        <v>11689222.907461114</v>
      </c>
      <c r="G738" s="10">
        <f t="shared" ca="1" si="537"/>
        <v>13492492.798713122</v>
      </c>
      <c r="H738" s="10">
        <f t="shared" ca="1" si="538"/>
        <v>40309474.521088287</v>
      </c>
      <c r="I738" s="10">
        <f t="shared" ca="1" si="539"/>
        <v>17912154.249750931</v>
      </c>
      <c r="J738" s="10">
        <f t="shared" ca="1" si="524"/>
        <v>83403344.477013454</v>
      </c>
      <c r="K738" s="82">
        <f t="shared" ca="1" si="501"/>
        <v>2249832.832292099</v>
      </c>
      <c r="L738" s="82">
        <f t="shared" ca="1" si="502"/>
        <v>2596909.4377209195</v>
      </c>
      <c r="M738" s="82">
        <f t="shared" ca="1" si="503"/>
        <v>7778311.98309422</v>
      </c>
      <c r="N738" s="82">
        <f t="shared" ca="1" si="504"/>
        <v>3496312.733215793</v>
      </c>
      <c r="O738" s="82">
        <f t="shared" ca="1" si="525"/>
        <v>16121366.986323033</v>
      </c>
      <c r="P738" s="10">
        <f ca="1">IF(IF($A738&gt;='key variables'!$B$26,K738*SUMPRODUCT(Z738:AC738,'control variables'!$O$3:$R$3)/J738+F$65*'key variables'!$B$25/scenario!J$65,K738*SUMPRODUCT(Z738:AC738,'control variables'!$O$7:$R$7)/J738+F$65*'key variables'!$B$25/scenario!J$65)&lt;'key variables'!$B$28,0,IF($A738&gt;='key variables'!$B$26,K738*SUMPRODUCT(Z738:AC738,'control variables'!$O$3:$R$3)/J738+F$65*'key variables'!$B$25/scenario!J$65,K738*SUMPRODUCT(Z738:AC738,'control variables'!$O$7:$R$7)/J738+F$65*'key variables'!$B$25/scenario!J$65))</f>
        <v>4.3998204409830762E-34</v>
      </c>
      <c r="Q738" s="10">
        <f ca="1">IF(IF($A738&gt;='key variables'!$B$26,L738*SUMPRODUCT(Z738:AC738,'control variables'!$O$4:$R$4)/J738+G$65*'key variables'!$B$25/scenario!J$65,L738*SUMPRODUCT(Z738:AC738,'control variables'!$O$7:$R$7)/J738+G$65*'key variables'!$B$25/scenario!J$65)&lt;'key variables'!$B$28,0,IF($A738&gt;='key variables'!$B$26,L738*SUMPRODUCT(Z738:AC738,'control variables'!$O$4:$R$4)/J738+G$65*'key variables'!$B$25/scenario!J$65,L738*SUMPRODUCT(Z738:AC738,'control variables'!$O$7:$R$7)/J738+G$65*'key variables'!$B$25/scenario!J$65))</f>
        <v>5.0785707557773436E-34</v>
      </c>
      <c r="R738" s="10">
        <f ca="1">IF(IF($A738&gt;='key variables'!$B$26,M738*SUMPRODUCT(Z738:AC738,'control variables'!$O$5:$R$5)/J738+H$65*'key variables'!$B$25/scenario!J$65,M738*SUMPRODUCT(Z738:AC738,'control variables'!$O$7:$R$7)/J738+H$65*'key variables'!$B$25/scenario!J$65)&lt;'key variables'!$B$28,0,IF($A738&gt;='key variables'!$B$26,M738*SUMPRODUCT(Z738:AC738,'control variables'!$O$5:$R$5)/J738+H$65*'key variables'!$B$25/scenario!J$65,M738*SUMPRODUCT(Z738:AC738,'control variables'!$O$7:$R$7)/J738+H$65*'key variables'!$B$25/scenario!J$65))</f>
        <v>1.5211430630912896E-33</v>
      </c>
      <c r="S738" s="10">
        <f ca="1">IF(IF($A738&gt;='key variables'!$B$26,N738*SUMPRODUCT(Z738:AC738,'control variables'!$O$6:$R$6)/J738+I$65*'key variables'!$B$25/scenario!J$65,N738*SUMPRODUCT(Z738:AC738,'control variables'!$O$7:$R$7)/J738+I$65*'key variables'!$B$25/scenario!J$65)&lt;'key variables'!$B$28,0,IF($A738&gt;='key variables'!$B$26,N738*SUMPRODUCT(Z738:AC738,'control variables'!$O$6:$R$6)/J738+I$65*'key variables'!$B$25/scenario!J$65,N738*SUMPRODUCT(Z738:AC738,'control variables'!$O$7:$R$7)/J738+I$65*'key variables'!$B$25/scenario!J$65))</f>
        <v>6.8374627709562359E-34</v>
      </c>
      <c r="T738" s="10">
        <f t="shared" ca="1" si="546"/>
        <v>3.1527284598629553E-33</v>
      </c>
      <c r="U738" s="82">
        <f ca="1">SUMPRODUCT(P708:P737,'control variables'!AD$7:AD$36)</f>
        <v>9.328433291638668E-34</v>
      </c>
      <c r="V738" s="82">
        <f ca="1">SUMPRODUCT(Q708:Q737,'control variables'!AE$7:AE$36)</f>
        <v>1.0767509526263905E-33</v>
      </c>
      <c r="W738" s="82">
        <f ca="1">SUMPRODUCT(R708:R737,'control variables'!AF$7:AF$36)</f>
        <v>3.2251047017535749E-33</v>
      </c>
      <c r="X738" s="82">
        <f ca="1">SUMPRODUCT(S708:S737,'control variables'!AG$7:AG$36)</f>
        <v>1.4496685989457513E-33</v>
      </c>
      <c r="Y738" s="82">
        <f t="shared" ca="1" si="540"/>
        <v>6.6843675824895838E-33</v>
      </c>
      <c r="Z738" s="10">
        <f ca="1">IF($A738&gt;='key variables'!$B$26,SUMPRODUCT(P708:P737,'control variables'!V$7:V$36)*$E738,SUMPRODUCT(P708:P737,'control variables'!Z$7:Z$36)*$E738)</f>
        <v>2.2762321593921668E-33</v>
      </c>
      <c r="AA738" s="10">
        <f ca="1">IF($A738&gt;='key variables'!$B$26,SUMPRODUCT(Q708:Q737,'control variables'!W$7:W$36)*$E738,SUMPRODUCT(Q708:Q737,'control variables'!AA$7:AA$36)*$E738)</f>
        <v>2.6273813291039806E-33</v>
      </c>
      <c r="AB738" s="10">
        <f ca="1">IF($A738&gt;='key variables'!$B$26,SUMPRODUCT(R708:R737,'control variables'!X$7:X$36)*$E738,SUMPRODUCT(R708:R737,'control variables'!AB$7:AB$36)*$E738)</f>
        <v>7.8695819651927946E-33</v>
      </c>
      <c r="AC738" s="10">
        <f ca="1">IF($A738&gt;='key variables'!$B$26,SUMPRODUCT(S708:S737,'control variables'!Y$7:Y$36)*$E738,SUMPRODUCT(S708:S737,'control variables'!AC$7:AC$36)*$E738)</f>
        <v>3.5373381383763462E-33</v>
      </c>
      <c r="AD738" s="10">
        <f t="shared" ca="1" si="541"/>
        <v>1.6310533592065288E-32</v>
      </c>
      <c r="AE738" s="82">
        <f ca="1">SUMPRODUCT(P708:P737,'control variables'!AL$7:AL$36)</f>
        <v>3.0992052995203713E-33</v>
      </c>
      <c r="AF738" s="82">
        <f ca="1">SUMPRODUCT(Q708:Q737,'control variables'!AM$7:AM$36)</f>
        <v>3.5679590500707868E-33</v>
      </c>
      <c r="AG738" s="82">
        <f ca="1">SUMPRODUCT(R708:R737,'control variables'!AN$7:AN$36)</f>
        <v>1.0173188952227958E-32</v>
      </c>
      <c r="AH738" s="82">
        <f ca="1">SUMPRODUCT(S708:S737,'control variables'!AO$7:AO$36)</f>
        <v>4.4048899060862284E-33</v>
      </c>
      <c r="AI738" s="82">
        <f t="shared" ca="1" si="505"/>
        <v>2.1245243207905344E-32</v>
      </c>
      <c r="AJ738" s="10">
        <f ca="1">SUMPRODUCT(P708:P737,'control variables'!AP$7:AP$36)</f>
        <v>2.961302717889083E-36</v>
      </c>
      <c r="AK738" s="10">
        <f ca="1">SUMPRODUCT(Q708:Q737,'control variables'!AQ$7:AQ$36)</f>
        <v>8.5453404200258561E-36</v>
      </c>
      <c r="AL738" s="10">
        <f ca="1">SUMPRODUCT(R708:R737,'control variables'!AR$7:AR$36)</f>
        <v>3.0714197186809849E-34</v>
      </c>
      <c r="AM738" s="10">
        <f ca="1">SUMPRODUCT(S708:S737,'control variables'!AS$7:AS$36)</f>
        <v>2.3009799330099546E-34</v>
      </c>
      <c r="AN738" s="10">
        <f t="shared" ca="1" si="526"/>
        <v>5.4874660830700888E-34</v>
      </c>
      <c r="AO738" s="82">
        <f ca="1">SUMPRODUCT(P708:P737,'control variables'!AX$7:AX$36)</f>
        <v>4.0269197809720256E-36</v>
      </c>
      <c r="AP738" s="82">
        <f ca="1">SUMPRODUCT(Q708:Q737,'control variables'!AY$7:AY$36)</f>
        <v>9.2962871143606747E-36</v>
      </c>
      <c r="AQ738" s="82">
        <f ca="1">SUMPRODUCT(R708:R737,'control variables'!AZ$7:AZ$36)</f>
        <v>8.3533241948601408E-35</v>
      </c>
      <c r="AR738" s="82">
        <f ca="1">SUMPRODUCT(S708:S737,'control variables'!BA$7:BA$36)</f>
        <v>6.2579631267569206E-35</v>
      </c>
      <c r="AS738" s="82">
        <f t="shared" ca="1" si="527"/>
        <v>1.5943608011150331E-34</v>
      </c>
      <c r="AT738" s="10">
        <f ca="1">SUMPRODUCT(P708:P737,'control variables'!AT$7:AT$36)</f>
        <v>-3.5539138488283747E-36</v>
      </c>
      <c r="AU738" s="10">
        <f ca="1">SUMPRODUCT(Q708:Q737,'control variables'!AU$7:AU$36)</f>
        <v>3.8552146897719551E-36</v>
      </c>
      <c r="AV738" s="10">
        <f ca="1">SUMPRODUCT(R708:R737,'control variables'!AV$7:AV$36)</f>
        <v>1.6600863397035809E-33</v>
      </c>
      <c r="AW738" s="10">
        <f ca="1">SUMPRODUCT(S708:S737,'control variables'!AW$7:AW$36)</f>
        <v>1.2436676535899503E-33</v>
      </c>
      <c r="AX738" s="10">
        <f t="shared" ca="1" si="506"/>
        <v>2.9040552941344746E-33</v>
      </c>
      <c r="AY738" s="82">
        <f ca="1">SUMPRODUCT(P708:P737,'control variables'!BB$7:BB$36)</f>
        <v>1.2881034129961146E-35</v>
      </c>
      <c r="AZ738" s="82">
        <f ca="1">SUMPRODUCT(Q708:Q737,'control variables'!BC$7:BC$36)</f>
        <v>3.284661406101632E-35</v>
      </c>
      <c r="BA738" s="82">
        <f ca="1">SUMPRODUCT(R708:R737,'control variables'!BD$7:BD$36)</f>
        <v>2.2993639482186233E-34</v>
      </c>
      <c r="BB738" s="82">
        <f ca="1">SUMPRODUCT(S708:S737,'control variables'!BE$7:BE$36)</f>
        <v>3.2675603108068307E-35</v>
      </c>
      <c r="BC738" s="82">
        <f t="shared" ca="1" si="528"/>
        <v>3.083396461209081E-34</v>
      </c>
      <c r="BD738" s="10">
        <f ca="1">SUMPRODUCT(P708:P737,'control variables'!BF$7:BF$36)</f>
        <v>2.6946001439466106E-36</v>
      </c>
      <c r="BE738" s="10">
        <f ca="1">SUMPRODUCT(Q708:Q737,'control variables'!BG$7:BG$36)</f>
        <v>3.1102899932214113E-36</v>
      </c>
      <c r="BF738" s="10">
        <f ca="1">SUMPRODUCT(R708:R737,'control variables'!BH$7:BH$36)</f>
        <v>9.3159990771199361E-35</v>
      </c>
      <c r="BG738" s="10">
        <f ca="1">SUMPRODUCT(S708:S737,'control variables'!BI$7:BI$36)</f>
        <v>2.0937477351611694E-34</v>
      </c>
      <c r="BH738" s="10">
        <f t="shared" ca="1" si="529"/>
        <v>3.0833965442448432E-34</v>
      </c>
      <c r="BI738" s="82">
        <f t="shared" ca="1" si="507"/>
        <v>3.1085324198015035E-33</v>
      </c>
      <c r="BJ738" s="82">
        <f t="shared" ca="1" si="508"/>
        <v>3.6046608788215755E-33</v>
      </c>
      <c r="BK738" s="82">
        <f t="shared" ca="1" si="509"/>
        <v>1.2063211686753402E-32</v>
      </c>
      <c r="BL738" s="82">
        <f t="shared" ca="1" si="510"/>
        <v>5.6812331627842469E-33</v>
      </c>
      <c r="BM738" s="82">
        <f t="shared" ref="BM738:BM801" ca="1" si="548">SUM(BI738:BL738)</f>
        <v>2.4457638148160728E-32</v>
      </c>
      <c r="BN738" s="10">
        <f ca="1">BN737+BI738-INDIRECT(ADDRESS(MAX($D738-'key variables'!$B$9*30,34),scenario!BI$4),TRUE)</f>
        <v>9439390.0751690175</v>
      </c>
      <c r="BO738" s="10">
        <f ca="1">BO737+BJ738-INDIRECT(ADDRESS(MAX($D738-'key variables'!$B$9*30,34),scenario!BJ$4),TRUE)</f>
        <v>10895583.360992203</v>
      </c>
      <c r="BP738" s="10">
        <f ca="1">BP737+BK738-INDIRECT(ADDRESS(MAX($D738-'key variables'!$B$9*30,34),scenario!BK$4),TRUE)</f>
        <v>32531162.537994072</v>
      </c>
      <c r="BQ738" s="10">
        <f ca="1">BQ737+BL738-INDIRECT(ADDRESS(MAX($D738-'key variables'!$B$9*30,34),scenario!BL$4),TRUE)</f>
        <v>14415841.516535141</v>
      </c>
      <c r="BR738" s="10">
        <f t="shared" ca="1" si="530"/>
        <v>67281977.490690395</v>
      </c>
      <c r="BS738" s="82">
        <f t="shared" ca="1" si="511"/>
        <v>-2.3433848477536824E-9</v>
      </c>
      <c r="BT738" s="82">
        <f t="shared" ca="1" si="512"/>
        <v>-3.4288309057018498E-10</v>
      </c>
      <c r="BU738" s="82">
        <f t="shared" ca="1" si="513"/>
        <v>-4.2578247660364599E-9</v>
      </c>
      <c r="BV738" s="82">
        <f t="shared" ca="1" si="514"/>
        <v>-2.9943922343414556E-9</v>
      </c>
      <c r="BW738" s="82">
        <f t="shared" ca="1" si="531"/>
        <v>-9.9384849387017825E-9</v>
      </c>
      <c r="BX738" s="10">
        <f t="shared" ca="1" si="515"/>
        <v>-1.8625994260191893E-12</v>
      </c>
      <c r="BY738" s="10">
        <f t="shared" ca="1" si="516"/>
        <v>2.8902850229962428E-12</v>
      </c>
      <c r="BZ738" s="10">
        <f t="shared" ca="1" si="517"/>
        <v>-3.5034723983035463E-11</v>
      </c>
      <c r="CA738" s="10">
        <f t="shared" ca="1" si="518"/>
        <v>-2.0257049910634696E-11</v>
      </c>
      <c r="CB738" s="10">
        <v>0</v>
      </c>
      <c r="CC738" s="82">
        <f t="shared" ca="1" si="519"/>
        <v>3.9725652202851362E-13</v>
      </c>
      <c r="CD738" s="82">
        <f t="shared" ca="1" si="520"/>
        <v>3.4270724516460853E-13</v>
      </c>
      <c r="CE738" s="82">
        <f t="shared" ca="1" si="521"/>
        <v>1.8915613015532971E-10</v>
      </c>
      <c r="CF738" s="82">
        <f t="shared" ca="1" si="522"/>
        <v>3.7028113764059381E-11</v>
      </c>
      <c r="CG738" s="82">
        <f t="shared" ca="1" si="532"/>
        <v>2.269242076865822E-10</v>
      </c>
      <c r="CH738" s="13" t="str">
        <f t="shared" ca="1" si="533"/>
        <v/>
      </c>
      <c r="CI738" s="81">
        <f t="shared" ca="1" si="542"/>
        <v>0.1131775965863165</v>
      </c>
      <c r="CJ738" s="81">
        <f t="shared" ca="1" si="543"/>
        <v>0.13063724757458739</v>
      </c>
      <c r="CK738" s="81">
        <f t="shared" ca="1" si="544"/>
        <v>0.39004625943939081</v>
      </c>
      <c r="CL738" s="81">
        <f t="shared" ca="1" si="545"/>
        <v>0.17284488538116416</v>
      </c>
      <c r="CM738" s="89">
        <f t="shared" ca="1" si="534"/>
        <v>0.80670598898145884</v>
      </c>
    </row>
    <row r="739" spans="1:91" x14ac:dyDescent="0.3">
      <c r="A739">
        <v>674</v>
      </c>
      <c r="B739" s="3">
        <f t="shared" si="547"/>
        <v>2.0611111111111109</v>
      </c>
      <c r="C739" s="3">
        <f t="shared" si="535"/>
        <v>22.466666666666665</v>
      </c>
      <c r="D739" s="4">
        <f t="shared" ca="1" si="523"/>
        <v>739</v>
      </c>
      <c r="E739" s="58">
        <f>(0.5*(COS(B739*2*PI())+1)*('key variables'!$B$4-'key variables'!$B$6)+'key variables'!$B$6)/'key variables'!$B$4</f>
        <v>1</v>
      </c>
      <c r="F739" s="10">
        <f t="shared" ca="1" si="536"/>
        <v>11689222.907461114</v>
      </c>
      <c r="G739" s="10">
        <f t="shared" ca="1" si="537"/>
        <v>13492492.798713122</v>
      </c>
      <c r="H739" s="10">
        <f t="shared" ca="1" si="538"/>
        <v>40309474.521088287</v>
      </c>
      <c r="I739" s="10">
        <f t="shared" ca="1" si="539"/>
        <v>17912154.249750931</v>
      </c>
      <c r="J739" s="10">
        <f t="shared" ca="1" si="524"/>
        <v>83403344.477013454</v>
      </c>
      <c r="K739" s="82">
        <f t="shared" ref="K739:K802" ca="1" si="549">MAX(F739-BN738-BS738,0.001)</f>
        <v>2249832.832292099</v>
      </c>
      <c r="L739" s="82">
        <f t="shared" ref="L739:L802" ca="1" si="550">MAX(G739-BO738-BT738,0.001)</f>
        <v>2596909.4377209195</v>
      </c>
      <c r="M739" s="82">
        <f t="shared" ref="M739:M802" ca="1" si="551">MAX(H739-BP738-BU738,0.001)</f>
        <v>7778311.98309422</v>
      </c>
      <c r="N739" s="82">
        <f t="shared" ref="N739:N802" ca="1" si="552">MAX(I739-BQ738-BV738,0.001)</f>
        <v>3496312.733215793</v>
      </c>
      <c r="O739" s="82">
        <f t="shared" ca="1" si="525"/>
        <v>16121366.986323033</v>
      </c>
      <c r="P739" s="10">
        <f ca="1">IF(IF($A739&gt;='key variables'!$B$26,K739*SUMPRODUCT(Z739:AC739,'control variables'!$O$3:$R$3)/J739+F$65*'key variables'!$B$25/scenario!J$65,K739*SUMPRODUCT(Z739:AC739,'control variables'!$O$7:$R$7)/J739+F$65*'key variables'!$B$25/scenario!J$65)&lt;'key variables'!$B$28,0,IF($A739&gt;='key variables'!$B$26,K739*SUMPRODUCT(Z739:AC739,'control variables'!$O$3:$R$3)/J739+F$65*'key variables'!$B$25/scenario!J$65,K739*SUMPRODUCT(Z739:AC739,'control variables'!$O$7:$R$7)/J739+F$65*'key variables'!$B$25/scenario!J$65))</f>
        <v>3.7858220956723203E-34</v>
      </c>
      <c r="Q739" s="10">
        <f ca="1">IF(IF($A739&gt;='key variables'!$B$26,L739*SUMPRODUCT(Z739:AC739,'control variables'!$O$4:$R$4)/J739+G$65*'key variables'!$B$25/scenario!J$65,L739*SUMPRODUCT(Z739:AC739,'control variables'!$O$7:$R$7)/J739+G$65*'key variables'!$B$25/scenario!J$65)&lt;'key variables'!$B$28,0,IF($A739&gt;='key variables'!$B$26,L739*SUMPRODUCT(Z739:AC739,'control variables'!$O$4:$R$4)/J739+G$65*'key variables'!$B$25/scenario!J$65,L739*SUMPRODUCT(Z739:AC739,'control variables'!$O$7:$R$7)/J739+G$65*'key variables'!$B$25/scenario!J$65))</f>
        <v>4.3698522790992001E-34</v>
      </c>
      <c r="R739" s="10">
        <f ca="1">IF(IF($A739&gt;='key variables'!$B$26,M739*SUMPRODUCT(Z739:AC739,'control variables'!$O$5:$R$5)/J739+H$65*'key variables'!$B$25/scenario!J$65,M739*SUMPRODUCT(Z739:AC739,'control variables'!$O$7:$R$7)/J739+H$65*'key variables'!$B$25/scenario!J$65)&lt;'key variables'!$B$28,0,IF($A739&gt;='key variables'!$B$26,M739*SUMPRODUCT(Z739:AC739,'control variables'!$O$5:$R$5)/J739+H$65*'key variables'!$B$25/scenario!J$65,M739*SUMPRODUCT(Z739:AC739,'control variables'!$O$7:$R$7)/J739+H$65*'key variables'!$B$25/scenario!J$65))</f>
        <v>1.3088663722019901E-33</v>
      </c>
      <c r="S739" s="10">
        <f ca="1">IF(IF($A739&gt;='key variables'!$B$26,N739*SUMPRODUCT(Z739:AC739,'control variables'!$O$6:$R$6)/J739+I$65*'key variables'!$B$25/scenario!J$65,N739*SUMPRODUCT(Z739:AC739,'control variables'!$O$7:$R$7)/J739+I$65*'key variables'!$B$25/scenario!J$65)&lt;'key variables'!$B$28,0,IF($A739&gt;='key variables'!$B$26,N739*SUMPRODUCT(Z739:AC739,'control variables'!$O$6:$R$6)/J739+I$65*'key variables'!$B$25/scenario!J$65,N739*SUMPRODUCT(Z739:AC739,'control variables'!$O$7:$R$7)/J739+I$65*'key variables'!$B$25/scenario!J$65))</f>
        <v>5.8832895532526068E-34</v>
      </c>
      <c r="T739" s="10">
        <f t="shared" ca="1" si="546"/>
        <v>2.7127627650044027E-33</v>
      </c>
      <c r="U739" s="82">
        <f ca="1">SUMPRODUCT(P709:P738,'control variables'!AD$7:AD$36)</f>
        <v>8.0266432112852641E-34</v>
      </c>
      <c r="V739" s="82">
        <f ca="1">SUMPRODUCT(Q709:Q738,'control variables'!AE$7:AE$36)</f>
        <v>9.2648952444032015E-34</v>
      </c>
      <c r="W739" s="82">
        <f ca="1">SUMPRODUCT(R709:R738,'control variables'!AF$7:AF$36)</f>
        <v>2.7750388463642166E-33</v>
      </c>
      <c r="X739" s="82">
        <f ca="1">SUMPRODUCT(S709:S738,'control variables'!AG$7:AG$36)</f>
        <v>1.2473662248055071E-33</v>
      </c>
      <c r="Y739" s="82">
        <f t="shared" ca="1" si="540"/>
        <v>5.7515589167385704E-33</v>
      </c>
      <c r="Z739" s="10">
        <f ca="1">IF($A739&gt;='key variables'!$B$26,SUMPRODUCT(P709:P738,'control variables'!V$7:V$36)*$E739,SUMPRODUCT(P709:P738,'control variables'!Z$7:Z$36)*$E739)</f>
        <v>1.9585822011366789E-33</v>
      </c>
      <c r="AA739" s="10">
        <f ca="1">IF($A739&gt;='key variables'!$B$26,SUMPRODUCT(Q709:Q738,'control variables'!W$7:W$36)*$E739,SUMPRODUCT(Q709:Q738,'control variables'!AA$7:AA$36)*$E739)</f>
        <v>2.2607282326403959E-33</v>
      </c>
      <c r="AB739" s="10">
        <f ca="1">IF($A739&gt;='key variables'!$B$26,SUMPRODUCT(R709:R738,'control variables'!X$7:X$36)*$E739,SUMPRODUCT(R709:R738,'control variables'!AB$7:AB$36)*$E739)</f>
        <v>6.771375715704094E-33</v>
      </c>
      <c r="AC739" s="10">
        <f ca="1">IF($A739&gt;='key variables'!$B$26,SUMPRODUCT(S709:S738,'control variables'!Y$7:Y$36)*$E739,SUMPRODUCT(S709:S738,'control variables'!AC$7:AC$36)*$E739)</f>
        <v>3.0436998654284565E-33</v>
      </c>
      <c r="AD739" s="10">
        <f t="shared" ca="1" si="541"/>
        <v>1.4034386014909626E-32</v>
      </c>
      <c r="AE739" s="82">
        <f ca="1">SUMPRODUCT(P709:P738,'control variables'!AL$7:AL$36)</f>
        <v>2.6667088030818359E-33</v>
      </c>
      <c r="AF739" s="82">
        <f ca="1">SUMPRODUCT(Q709:Q738,'control variables'!AM$7:AM$36)</f>
        <v>3.0700476052140709E-33</v>
      </c>
      <c r="AG739" s="82">
        <f ca="1">SUMPRODUCT(R709:R738,'control variables'!AN$7:AN$36)</f>
        <v>8.7535125661148084E-33</v>
      </c>
      <c r="AH739" s="82">
        <f ca="1">SUMPRODUCT(S709:S738,'control variables'!AO$7:AO$36)</f>
        <v>3.7901841129996606E-33</v>
      </c>
      <c r="AI739" s="82">
        <f t="shared" ref="AI739:AI802" ca="1" si="553">SUM(AE739:AH739)</f>
        <v>1.8280453087410376E-32</v>
      </c>
      <c r="AJ739" s="10">
        <f ca="1">SUMPRODUCT(P709:P738,'control variables'!AP$7:AP$36)</f>
        <v>2.5480506333694969E-36</v>
      </c>
      <c r="AK739" s="10">
        <f ca="1">SUMPRODUCT(Q709:Q738,'control variables'!AQ$7:AQ$36)</f>
        <v>7.3528315555412249E-36</v>
      </c>
      <c r="AL739" s="10">
        <f ca="1">SUMPRODUCT(R709:R738,'control variables'!AR$7:AR$36)</f>
        <v>2.6428007215376404E-34</v>
      </c>
      <c r="AM739" s="10">
        <f ca="1">SUMPRODUCT(S709:S738,'control variables'!AS$7:AS$36)</f>
        <v>1.979876403806454E-34</v>
      </c>
      <c r="AN739" s="10">
        <f t="shared" ca="1" si="526"/>
        <v>4.721685947233202E-34</v>
      </c>
      <c r="AO739" s="82">
        <f ca="1">SUMPRODUCT(P709:P738,'control variables'!AX$7:AX$36)</f>
        <v>3.4649600111629819E-36</v>
      </c>
      <c r="AP739" s="82">
        <f ca="1">SUMPRODUCT(Q709:Q738,'control variables'!AY$7:AY$36)</f>
        <v>7.9989830579079069E-36</v>
      </c>
      <c r="AQ739" s="82">
        <f ca="1">SUMPRODUCT(R709:R738,'control variables'!AZ$7:AZ$36)</f>
        <v>7.1876113431005742E-35</v>
      </c>
      <c r="AR739" s="82">
        <f ca="1">SUMPRODUCT(S709:S738,'control variables'!BA$7:BA$36)</f>
        <v>5.3846595325798048E-35</v>
      </c>
      <c r="AS739" s="82">
        <f t="shared" ca="1" si="527"/>
        <v>1.3718665182587468E-34</v>
      </c>
      <c r="AT739" s="10">
        <f ca="1">SUMPRODUCT(P709:P738,'control variables'!AT$7:AT$36)</f>
        <v>-3.0579624226674378E-36</v>
      </c>
      <c r="AU739" s="10">
        <f ca="1">SUMPRODUCT(Q709:Q738,'control variables'!AU$7:AU$36)</f>
        <v>3.3172164982346648E-36</v>
      </c>
      <c r="AV739" s="10">
        <f ca="1">SUMPRODUCT(R709:R738,'control variables'!AV$7:AV$36)</f>
        <v>1.428420007105871E-33</v>
      </c>
      <c r="AW739" s="10">
        <f ca="1">SUMPRODUCT(S709:S738,'control variables'!AW$7:AW$36)</f>
        <v>1.0701128706929187E-33</v>
      </c>
      <c r="AX739" s="10">
        <f t="shared" ref="AX739:AX802" ca="1" si="554">SUM(AT739:AW739)</f>
        <v>2.4987921318743568E-33</v>
      </c>
      <c r="AY739" s="82">
        <f ca="1">SUMPRODUCT(P709:P738,'control variables'!BB$7:BB$36)</f>
        <v>1.1083475855078372E-35</v>
      </c>
      <c r="AZ739" s="82">
        <f ca="1">SUMPRODUCT(Q709:Q738,'control variables'!BC$7:BC$36)</f>
        <v>2.8262843665600185E-35</v>
      </c>
      <c r="BA739" s="82">
        <f ca="1">SUMPRODUCT(R709:R738,'control variables'!BD$7:BD$36)</f>
        <v>1.9784859309425388E-34</v>
      </c>
      <c r="BB739" s="82">
        <f ca="1">SUMPRODUCT(S709:S738,'control variables'!BE$7:BE$36)</f>
        <v>2.811569742339401E-35</v>
      </c>
      <c r="BC739" s="82">
        <f t="shared" ca="1" si="528"/>
        <v>2.6531061003832642E-34</v>
      </c>
      <c r="BD739" s="10">
        <f ca="1">SUMPRODUCT(P709:P738,'control variables'!BF$7:BF$36)</f>
        <v>2.3185666098854635E-36</v>
      </c>
      <c r="BE739" s="10">
        <f ca="1">SUMPRODUCT(Q709:Q738,'control variables'!BG$7:BG$36)</f>
        <v>2.6762466192041189E-36</v>
      </c>
      <c r="BF739" s="10">
        <f ca="1">SUMPRODUCT(R709:R738,'control variables'!BH$7:BH$36)</f>
        <v>8.0159442010191059E-35</v>
      </c>
      <c r="BG739" s="10">
        <f ca="1">SUMPRODUCT(S709:S738,'control variables'!BI$7:BI$36)</f>
        <v>1.8015636194385149E-34</v>
      </c>
      <c r="BH739" s="10">
        <f t="shared" ca="1" si="529"/>
        <v>2.6531061718313213E-34</v>
      </c>
      <c r="BI739" s="82">
        <f t="shared" ref="BI739:BI802" ca="1" si="555">AE739+AT739+AY739</f>
        <v>2.6747343165142466E-33</v>
      </c>
      <c r="BJ739" s="82">
        <f t="shared" ref="BJ739:BJ802" ca="1" si="556">AF739+AU739+AZ739</f>
        <v>3.1016276653779057E-33</v>
      </c>
      <c r="BK739" s="82">
        <f t="shared" ref="BK739:BK802" ca="1" si="557">AG739+AV739+BA739</f>
        <v>1.0379781166314933E-32</v>
      </c>
      <c r="BL739" s="82">
        <f t="shared" ref="BL739:BL802" ca="1" si="558">AH739+AW739+BB739</f>
        <v>4.888412681115974E-33</v>
      </c>
      <c r="BM739" s="82">
        <f t="shared" ca="1" si="548"/>
        <v>2.1044555829323059E-32</v>
      </c>
      <c r="BN739" s="10">
        <f ca="1">BN738+BI739-INDIRECT(ADDRESS(MAX($D739-'key variables'!$B$9*30,34),scenario!BI$4),TRUE)</f>
        <v>9439390.0751690175</v>
      </c>
      <c r="BO739" s="10">
        <f ca="1">BO738+BJ739-INDIRECT(ADDRESS(MAX($D739-'key variables'!$B$9*30,34),scenario!BJ$4),TRUE)</f>
        <v>10895583.360992203</v>
      </c>
      <c r="BP739" s="10">
        <f ca="1">BP738+BK739-INDIRECT(ADDRESS(MAX($D739-'key variables'!$B$9*30,34),scenario!BK$4),TRUE)</f>
        <v>32531162.537994072</v>
      </c>
      <c r="BQ739" s="10">
        <f ca="1">BQ738+BL739-INDIRECT(ADDRESS(MAX($D739-'key variables'!$B$9*30,34),scenario!BL$4),TRUE)</f>
        <v>14415841.516535141</v>
      </c>
      <c r="BR739" s="10">
        <f t="shared" ref="BR739" ca="1" si="559">BR738+BM739</f>
        <v>67281977.490690395</v>
      </c>
      <c r="BS739" s="82">
        <f t="shared" ref="BS739:BS802" ca="1" si="560">BS738+P739-BI739-BD739</f>
        <v>-2.3433848477536824E-9</v>
      </c>
      <c r="BT739" s="82">
        <f t="shared" ref="BT739:BT802" ca="1" si="561">BT738+Q739-BJ739-BE739</f>
        <v>-3.4288309057018498E-10</v>
      </c>
      <c r="BU739" s="82">
        <f t="shared" ref="BU739:BU802" ca="1" si="562">BU738+R739-BK739-BF739</f>
        <v>-4.2578247660364599E-9</v>
      </c>
      <c r="BV739" s="82">
        <f t="shared" ref="BV739:BV802" ca="1" si="563">BV738+S739-BL739-BG739</f>
        <v>-2.9943922343414556E-9</v>
      </c>
      <c r="BW739" s="82">
        <f t="shared" ca="1" si="531"/>
        <v>-9.9384849387017825E-9</v>
      </c>
      <c r="BX739" s="10">
        <f t="shared" ref="BX739:BX802" ca="1" si="564">BX738+AO739-AY739-BD739</f>
        <v>-1.8625994260191893E-12</v>
      </c>
      <c r="BY739" s="10">
        <f t="shared" ref="BY739:BY802" ca="1" si="565">BY738+AP739-AZ739-BE739</f>
        <v>2.8902850229962428E-12</v>
      </c>
      <c r="BZ739" s="10">
        <f t="shared" ref="BZ739:BZ802" ca="1" si="566">BZ738+AQ739-BA739-BF739</f>
        <v>-3.5034723983035463E-11</v>
      </c>
      <c r="CA739" s="10">
        <f t="shared" ref="CA739:CA802" ca="1" si="567">CA738+AR739-BB739-BG739</f>
        <v>-2.0257049910634696E-11</v>
      </c>
      <c r="CB739" s="10">
        <v>0</v>
      </c>
      <c r="CC739" s="82">
        <f t="shared" ref="CC739:CC802" ca="1" si="568">CC738+AJ739-AO739-AT739</f>
        <v>3.9725652202851362E-13</v>
      </c>
      <c r="CD739" s="82">
        <f t="shared" ref="CD739:CD802" ca="1" si="569">CD738+AK739-AP739-AU739</f>
        <v>3.4270724516460853E-13</v>
      </c>
      <c r="CE739" s="82">
        <f t="shared" ref="CE739:CE802" ca="1" si="570">CE738+AL739-AQ739-AV739</f>
        <v>1.8915613015532971E-10</v>
      </c>
      <c r="CF739" s="82">
        <f t="shared" ref="CF739:CF802" ca="1" si="571">CF738+AM739-AR739-AW739</f>
        <v>3.7028113764059381E-11</v>
      </c>
      <c r="CG739" s="82">
        <f t="shared" ca="1" si="532"/>
        <v>2.269242076865822E-10</v>
      </c>
      <c r="CH739" s="13" t="str">
        <f t="shared" ca="1" si="533"/>
        <v/>
      </c>
      <c r="CI739" s="81">
        <f t="shared" ca="1" si="542"/>
        <v>0.1131775965863165</v>
      </c>
      <c r="CJ739" s="81">
        <f t="shared" ca="1" si="543"/>
        <v>0.13063724757458739</v>
      </c>
      <c r="CK739" s="81">
        <f t="shared" ca="1" si="544"/>
        <v>0.39004625943939081</v>
      </c>
      <c r="CL739" s="81">
        <f t="shared" ca="1" si="545"/>
        <v>0.17284488538116416</v>
      </c>
      <c r="CM739" s="89">
        <f t="shared" ca="1" si="534"/>
        <v>0.80670598898145884</v>
      </c>
    </row>
    <row r="740" spans="1:91" x14ac:dyDescent="0.3">
      <c r="A740">
        <v>675</v>
      </c>
      <c r="B740" s="3">
        <f t="shared" si="547"/>
        <v>2.0638888888888891</v>
      </c>
      <c r="C740" s="3">
        <f t="shared" si="535"/>
        <v>22.5</v>
      </c>
      <c r="D740" s="4">
        <f t="shared" ref="D740:D803" ca="1" si="572">CELL("Zeile",D740)</f>
        <v>740</v>
      </c>
      <c r="E740" s="58">
        <f>(0.5*(COS(B740*2*PI())+1)*('key variables'!$B$4-'key variables'!$B$6)+'key variables'!$B$6)/'key variables'!$B$4</f>
        <v>1</v>
      </c>
      <c r="F740" s="10">
        <f t="shared" ca="1" si="536"/>
        <v>11689222.907461114</v>
      </c>
      <c r="G740" s="10">
        <f t="shared" ca="1" si="537"/>
        <v>13492492.798713122</v>
      </c>
      <c r="H740" s="10">
        <f t="shared" ca="1" si="538"/>
        <v>40309474.521088287</v>
      </c>
      <c r="I740" s="10">
        <f t="shared" ca="1" si="539"/>
        <v>17912154.249750931</v>
      </c>
      <c r="J740" s="10">
        <f t="shared" ref="J740:J803" ca="1" si="573">SUM(F740:I740)</f>
        <v>83403344.477013454</v>
      </c>
      <c r="K740" s="82">
        <f t="shared" ca="1" si="549"/>
        <v>2249832.832292099</v>
      </c>
      <c r="L740" s="82">
        <f t="shared" ca="1" si="550"/>
        <v>2596909.4377209195</v>
      </c>
      <c r="M740" s="82">
        <f t="shared" ca="1" si="551"/>
        <v>7778311.98309422</v>
      </c>
      <c r="N740" s="82">
        <f t="shared" ca="1" si="552"/>
        <v>3496312.733215793</v>
      </c>
      <c r="O740" s="82">
        <f t="shared" ref="O740:O803" ca="1" si="574">SUM(K740:N740)</f>
        <v>16121366.986323033</v>
      </c>
      <c r="P740" s="10">
        <f ca="1">IF(IF($A740&gt;='key variables'!$B$26,K740*SUMPRODUCT(Z740:AC740,'control variables'!$O$3:$R$3)/J740+F$65*'key variables'!$B$25/scenario!J$65,K740*SUMPRODUCT(Z740:AC740,'control variables'!$O$7:$R$7)/J740+F$65*'key variables'!$B$25/scenario!J$65)&lt;'key variables'!$B$28,0,IF($A740&gt;='key variables'!$B$26,K740*SUMPRODUCT(Z740:AC740,'control variables'!$O$3:$R$3)/J740+F$65*'key variables'!$B$25/scenario!J$65,K740*SUMPRODUCT(Z740:AC740,'control variables'!$O$7:$R$7)/J740+F$65*'key variables'!$B$25/scenario!J$65))</f>
        <v>3.2575076943090844E-34</v>
      </c>
      <c r="Q740" s="10">
        <f ca="1">IF(IF($A740&gt;='key variables'!$B$26,L740*SUMPRODUCT(Z740:AC740,'control variables'!$O$4:$R$4)/J740+G$65*'key variables'!$B$25/scenario!J$65,L740*SUMPRODUCT(Z740:AC740,'control variables'!$O$7:$R$7)/J740+G$65*'key variables'!$B$25/scenario!J$65)&lt;'key variables'!$B$28,0,IF($A740&gt;='key variables'!$B$26,L740*SUMPRODUCT(Z740:AC740,'control variables'!$O$4:$R$4)/J740+G$65*'key variables'!$B$25/scenario!J$65,L740*SUMPRODUCT(Z740:AC740,'control variables'!$O$7:$R$7)/J740+G$65*'key variables'!$B$25/scenario!J$65))</f>
        <v>3.7600360139563784E-34</v>
      </c>
      <c r="R740" s="10">
        <f ca="1">IF(IF($A740&gt;='key variables'!$B$26,M740*SUMPRODUCT(Z740:AC740,'control variables'!$O$5:$R$5)/J740+H$65*'key variables'!$B$25/scenario!J$65,M740*SUMPRODUCT(Z740:AC740,'control variables'!$O$7:$R$7)/J740+H$65*'key variables'!$B$25/scenario!J$65)&lt;'key variables'!$B$28,0,IF($A740&gt;='key variables'!$B$26,M740*SUMPRODUCT(Z740:AC740,'control variables'!$O$5:$R$5)/J740+H$65*'key variables'!$B$25/scenario!J$65,M740*SUMPRODUCT(Z740:AC740,'control variables'!$O$7:$R$7)/J740+H$65*'key variables'!$B$25/scenario!J$65))</f>
        <v>1.1262130576986939E-33</v>
      </c>
      <c r="S740" s="10">
        <f ca="1">IF(IF($A740&gt;='key variables'!$B$26,N740*SUMPRODUCT(Z740:AC740,'control variables'!$O$6:$R$6)/J740+I$65*'key variables'!$B$25/scenario!J$65,N740*SUMPRODUCT(Z740:AC740,'control variables'!$O$7:$R$7)/J740+I$65*'key variables'!$B$25/scenario!J$65)&lt;'key variables'!$B$28,0,IF($A740&gt;='key variables'!$B$26,N740*SUMPRODUCT(Z740:AC740,'control variables'!$O$6:$R$6)/J740+I$65*'key variables'!$B$25/scenario!J$65,N740*SUMPRODUCT(Z740:AC740,'control variables'!$O$7:$R$7)/J740+I$65*'key variables'!$B$25/scenario!J$65))</f>
        <v>5.0622719460263377E-34</v>
      </c>
      <c r="T740" s="10">
        <f t="shared" ca="1" si="546"/>
        <v>2.3341946231278742E-33</v>
      </c>
      <c r="U740" s="82">
        <f ca="1">SUMPRODUCT(P710:P739,'control variables'!AD$7:AD$36)</f>
        <v>6.9065189434349614E-34</v>
      </c>
      <c r="V740" s="82">
        <f ca="1">SUMPRODUCT(Q710:Q739,'control variables'!AE$7:AE$36)</f>
        <v>7.9719719476811155E-34</v>
      </c>
      <c r="W740" s="82">
        <f ca="1">SUMPRODUCT(R710:R739,'control variables'!AF$7:AF$36)</f>
        <v>2.3877800291703058E-33</v>
      </c>
      <c r="X740" s="82">
        <f ca="1">SUMPRODUCT(S710:S739,'control variables'!AG$7:AG$36)</f>
        <v>1.0732953034349114E-33</v>
      </c>
      <c r="Y740" s="82">
        <f t="shared" ca="1" si="540"/>
        <v>4.9489244217168246E-33</v>
      </c>
      <c r="Z740" s="10">
        <f ca="1">IF($A740&gt;='key variables'!$B$26,SUMPRODUCT(P710:P739,'control variables'!V$7:V$36)*$E740,SUMPRODUCT(P710:P739,'control variables'!Z$7:Z$36)*$E740)</f>
        <v>1.6852605402226432E-33</v>
      </c>
      <c r="AA740" s="10">
        <f ca="1">IF($A740&gt;='key variables'!$B$26,SUMPRODUCT(Q710:Q739,'control variables'!W$7:W$36)*$E740,SUMPRODUCT(Q710:Q739,'control variables'!AA$7:AA$36)*$E740)</f>
        <v>1.9452418593536795E-33</v>
      </c>
      <c r="AB740" s="10">
        <f ca="1">IF($A740&gt;='key variables'!$B$26,SUMPRODUCT(R710:R739,'control variables'!X$7:X$36)*$E740,SUMPRODUCT(R710:R739,'control variables'!AB$7:AB$36)*$E740)</f>
        <v>5.8264249976718863E-33</v>
      </c>
      <c r="AC740" s="10">
        <f ca="1">IF($A740&gt;='key variables'!$B$26,SUMPRODUCT(S710:S739,'control variables'!Y$7:Y$36)*$E740,SUMPRODUCT(S710:S739,'control variables'!AC$7:AC$36)*$E740)</f>
        <v>2.6189491952447256E-33</v>
      </c>
      <c r="AD740" s="10">
        <f t="shared" ca="1" si="541"/>
        <v>1.2075876592492934E-32</v>
      </c>
      <c r="AE740" s="82">
        <f ca="1">SUMPRODUCT(P710:P739,'control variables'!AL$7:AL$36)</f>
        <v>2.2945675272092161E-33</v>
      </c>
      <c r="AF740" s="82">
        <f ca="1">SUMPRODUCT(Q710:Q739,'control variables'!AM$7:AM$36)</f>
        <v>2.6416200875662117E-33</v>
      </c>
      <c r="AG740" s="82">
        <f ca="1">SUMPRODUCT(R710:R739,'control variables'!AN$7:AN$36)</f>
        <v>7.5319531176454719E-33</v>
      </c>
      <c r="AH740" s="82">
        <f ca="1">SUMPRODUCT(S710:S739,'control variables'!AO$7:AO$36)</f>
        <v>3.2612609887448591E-33</v>
      </c>
      <c r="AI740" s="82">
        <f t="shared" ca="1" si="553"/>
        <v>1.572940172116576E-32</v>
      </c>
      <c r="AJ740" s="10">
        <f ca="1">SUMPRODUCT(P710:P739,'control variables'!AP$7:AP$36)</f>
        <v>2.1924681968491264E-36</v>
      </c>
      <c r="AK740" s="10">
        <f ca="1">SUMPRODUCT(Q710:Q739,'control variables'!AQ$7:AQ$36)</f>
        <v>6.3267382253683479E-36</v>
      </c>
      <c r="AL740" s="10">
        <f ca="1">SUMPRODUCT(R710:R739,'control variables'!AR$7:AR$36)</f>
        <v>2.2739958369347549E-34</v>
      </c>
      <c r="AM740" s="10">
        <f ca="1">SUMPRODUCT(S710:S739,'control variables'!AS$7:AS$36)</f>
        <v>1.703583120441155E-34</v>
      </c>
      <c r="AN740" s="10">
        <f t="shared" ref="AN740:AN803" ca="1" si="575">SUM(AJ740:AM740)</f>
        <v>4.0627710215980841E-34</v>
      </c>
      <c r="AO740" s="82">
        <f ca="1">SUMPRODUCT(P710:P739,'control variables'!AX$7:AX$36)</f>
        <v>2.9814221618441462E-36</v>
      </c>
      <c r="AP740" s="82">
        <f ca="1">SUMPRODUCT(Q710:Q739,'control variables'!AY$7:AY$36)</f>
        <v>6.8827187858534654E-36</v>
      </c>
      <c r="AQ740" s="82">
        <f ca="1">SUMPRODUCT(R710:R739,'control variables'!AZ$7:AZ$36)</f>
        <v>6.1845746213532401E-35</v>
      </c>
      <c r="AR740" s="82">
        <f ca="1">SUMPRODUCT(S710:S739,'control variables'!BA$7:BA$36)</f>
        <v>4.6332261303732648E-35</v>
      </c>
      <c r="AS740" s="82">
        <f t="shared" ref="AS740:AS803" ca="1" si="576">SUM(AO740:AR740)</f>
        <v>1.1804214846496265E-34</v>
      </c>
      <c r="AT740" s="10">
        <f ca="1">SUMPRODUCT(P710:P739,'control variables'!AT$7:AT$36)</f>
        <v>-2.631221401590505E-36</v>
      </c>
      <c r="AU740" s="10">
        <f ca="1">SUMPRODUCT(Q710:Q739,'control variables'!AU$7:AU$36)</f>
        <v>2.8542963704081436E-36</v>
      </c>
      <c r="AV740" s="10">
        <f ca="1">SUMPRODUCT(R710:R739,'control variables'!AV$7:AV$36)</f>
        <v>1.2290828903903035E-33</v>
      </c>
      <c r="AW740" s="10">
        <f ca="1">SUMPRODUCT(S710:S739,'control variables'!AW$7:AW$36)</f>
        <v>9.2077779197448185E-34</v>
      </c>
      <c r="AX740" s="10">
        <f t="shared" ca="1" si="554"/>
        <v>2.150083757333603E-33</v>
      </c>
      <c r="AY740" s="82">
        <f ca="1">SUMPRODUCT(P710:P739,'control variables'!BB$7:BB$36)</f>
        <v>9.5367682276668067E-36</v>
      </c>
      <c r="AZ740" s="82">
        <f ca="1">SUMPRODUCT(Q710:Q739,'control variables'!BC$7:BC$36)</f>
        <v>2.4318741973900752E-35</v>
      </c>
      <c r="BA740" s="82">
        <f ca="1">SUMPRODUCT(R710:R739,'control variables'!BD$7:BD$36)</f>
        <v>1.7023866891407748E-34</v>
      </c>
      <c r="BB740" s="82">
        <f ca="1">SUMPRODUCT(S710:S739,'control variables'!BE$7:BE$36)</f>
        <v>2.4192130103595696E-35</v>
      </c>
      <c r="BC740" s="82">
        <f t="shared" ref="BC740:BC803" ca="1" si="577">SUM(AY740:BB740)</f>
        <v>2.2828630921924073E-34</v>
      </c>
      <c r="BD740" s="10">
        <f ca="1">SUMPRODUCT(P710:P739,'control variables'!BF$7:BF$36)</f>
        <v>1.9950088463226479E-36</v>
      </c>
      <c r="BE740" s="10">
        <f ca="1">SUMPRODUCT(Q710:Q739,'control variables'!BG$7:BG$36)</f>
        <v>2.3027743337151953E-36</v>
      </c>
      <c r="BF740" s="10">
        <f ca="1">SUMPRODUCT(R710:R739,'control variables'!BH$7:BH$36)</f>
        <v>6.8973129883259388E-35</v>
      </c>
      <c r="BG740" s="10">
        <f ca="1">SUMPRODUCT(S710:S739,'control variables'!BI$7:BI$36)</f>
        <v>1.5501540230368605E-34</v>
      </c>
      <c r="BH740" s="10">
        <f t="shared" ref="BH740:BH803" ca="1" si="578">SUM(BD740:BG740)</f>
        <v>2.2828631536698329E-34</v>
      </c>
      <c r="BI740" s="82">
        <f t="shared" ca="1" si="555"/>
        <v>2.3014730740352926E-33</v>
      </c>
      <c r="BJ740" s="82">
        <f t="shared" ca="1" si="556"/>
        <v>2.6687931259105203E-33</v>
      </c>
      <c r="BK740" s="82">
        <f t="shared" ca="1" si="557"/>
        <v>8.9312746769498536E-33</v>
      </c>
      <c r="BL740" s="82">
        <f t="shared" ca="1" si="558"/>
        <v>4.2062309108229366E-33</v>
      </c>
      <c r="BM740" s="82">
        <f t="shared" ca="1" si="548"/>
        <v>1.8107771787718602E-32</v>
      </c>
      <c r="BN740" s="10">
        <f ca="1">BN739+BI740-INDIRECT(ADDRESS(MAX($D740-'key variables'!$B$9*30,34),scenario!BI$4),TRUE)</f>
        <v>9439390.0751690175</v>
      </c>
      <c r="BO740" s="10">
        <f ca="1">BO739+BJ740-INDIRECT(ADDRESS(MAX($D740-'key variables'!$B$9*30,34),scenario!BJ$4),TRUE)</f>
        <v>10895583.360992203</v>
      </c>
      <c r="BP740" s="10">
        <f ca="1">BP739+BK740-INDIRECT(ADDRESS(MAX($D740-'key variables'!$B$9*30,34),scenario!BK$4),TRUE)</f>
        <v>32531162.537994072</v>
      </c>
      <c r="BQ740" s="10">
        <f ca="1">BQ739+BL740-INDIRECT(ADDRESS(MAX($D740-'key variables'!$B$9*30,34),scenario!BL$4),TRUE)</f>
        <v>14415841.516535141</v>
      </c>
      <c r="BR740" s="10">
        <f t="shared" ref="BR740:BR803" ca="1" si="579">BR739+BM740</f>
        <v>67281977.490690395</v>
      </c>
      <c r="BS740" s="82">
        <f t="shared" ca="1" si="560"/>
        <v>-2.3433848477536824E-9</v>
      </c>
      <c r="BT740" s="82">
        <f t="shared" ca="1" si="561"/>
        <v>-3.4288309057018498E-10</v>
      </c>
      <c r="BU740" s="82">
        <f t="shared" ca="1" si="562"/>
        <v>-4.2578247660364599E-9</v>
      </c>
      <c r="BV740" s="82">
        <f t="shared" ca="1" si="563"/>
        <v>-2.9943922343414556E-9</v>
      </c>
      <c r="BW740" s="82">
        <f t="shared" ref="BW740:BW803" ca="1" si="580">SUM(BS740:BV740)</f>
        <v>-9.9384849387017825E-9</v>
      </c>
      <c r="BX740" s="10">
        <f t="shared" ca="1" si="564"/>
        <v>-1.8625994260191893E-12</v>
      </c>
      <c r="BY740" s="10">
        <f t="shared" ca="1" si="565"/>
        <v>2.8902850229962428E-12</v>
      </c>
      <c r="BZ740" s="10">
        <f t="shared" ca="1" si="566"/>
        <v>-3.5034723983035463E-11</v>
      </c>
      <c r="CA740" s="10">
        <f t="shared" ca="1" si="567"/>
        <v>-2.0257049910634696E-11</v>
      </c>
      <c r="CB740" s="10">
        <v>0</v>
      </c>
      <c r="CC740" s="82">
        <f t="shared" ca="1" si="568"/>
        <v>3.9725652202851362E-13</v>
      </c>
      <c r="CD740" s="82">
        <f t="shared" ca="1" si="569"/>
        <v>3.4270724516460853E-13</v>
      </c>
      <c r="CE740" s="82">
        <f t="shared" ca="1" si="570"/>
        <v>1.8915613015532971E-10</v>
      </c>
      <c r="CF740" s="82">
        <f t="shared" ca="1" si="571"/>
        <v>3.7028113764059381E-11</v>
      </c>
      <c r="CG740" s="82">
        <f t="shared" ref="CG740:CG803" ca="1" si="581">SUM(CC740:CF740)</f>
        <v>2.269242076865822E-10</v>
      </c>
      <c r="CH740" s="13" t="str">
        <f t="shared" ca="1" si="533"/>
        <v/>
      </c>
      <c r="CI740" s="81">
        <f t="shared" ca="1" si="542"/>
        <v>0.1131775965863165</v>
      </c>
      <c r="CJ740" s="81">
        <f t="shared" ca="1" si="543"/>
        <v>0.13063724757458739</v>
      </c>
      <c r="CK740" s="81">
        <f t="shared" ca="1" si="544"/>
        <v>0.39004625943939081</v>
      </c>
      <c r="CL740" s="81">
        <f t="shared" ca="1" si="545"/>
        <v>0.17284488538116416</v>
      </c>
      <c r="CM740" s="89">
        <f t="shared" ca="1" si="534"/>
        <v>0.80670598898145884</v>
      </c>
    </row>
    <row r="741" spans="1:91" x14ac:dyDescent="0.3">
      <c r="A741">
        <v>676</v>
      </c>
      <c r="B741" s="3">
        <f t="shared" si="547"/>
        <v>2.0666666666666669</v>
      </c>
      <c r="C741" s="3">
        <f t="shared" si="535"/>
        <v>22.533333333333335</v>
      </c>
      <c r="D741" s="4">
        <f t="shared" ca="1" si="572"/>
        <v>741</v>
      </c>
      <c r="E741" s="58">
        <f>(0.5*(COS(B741*2*PI())+1)*('key variables'!$B$4-'key variables'!$B$6)+'key variables'!$B$6)/'key variables'!$B$4</f>
        <v>1</v>
      </c>
      <c r="F741" s="10">
        <f t="shared" ca="1" si="536"/>
        <v>11689222.907461114</v>
      </c>
      <c r="G741" s="10">
        <f t="shared" ca="1" si="537"/>
        <v>13492492.798713122</v>
      </c>
      <c r="H741" s="10">
        <f t="shared" ca="1" si="538"/>
        <v>40309474.521088287</v>
      </c>
      <c r="I741" s="10">
        <f t="shared" ca="1" si="539"/>
        <v>17912154.249750931</v>
      </c>
      <c r="J741" s="10">
        <f t="shared" ca="1" si="573"/>
        <v>83403344.477013454</v>
      </c>
      <c r="K741" s="82">
        <f t="shared" ca="1" si="549"/>
        <v>2249832.832292099</v>
      </c>
      <c r="L741" s="82">
        <f t="shared" ca="1" si="550"/>
        <v>2596909.4377209195</v>
      </c>
      <c r="M741" s="82">
        <f t="shared" ca="1" si="551"/>
        <v>7778311.98309422</v>
      </c>
      <c r="N741" s="82">
        <f t="shared" ca="1" si="552"/>
        <v>3496312.733215793</v>
      </c>
      <c r="O741" s="82">
        <f t="shared" ca="1" si="574"/>
        <v>16121366.986323033</v>
      </c>
      <c r="P741" s="10">
        <f ca="1">IF(IF($A741&gt;='key variables'!$B$26,K741*SUMPRODUCT(Z741:AC741,'control variables'!$O$3:$R$3)/J741+F$65*'key variables'!$B$25/scenario!J$65,K741*SUMPRODUCT(Z741:AC741,'control variables'!$O$7:$R$7)/J741+F$65*'key variables'!$B$25/scenario!J$65)&lt;'key variables'!$B$28,0,IF($A741&gt;='key variables'!$B$26,K741*SUMPRODUCT(Z741:AC741,'control variables'!$O$3:$R$3)/J741+F$65*'key variables'!$B$25/scenario!J$65,K741*SUMPRODUCT(Z741:AC741,'control variables'!$O$7:$R$7)/J741+F$65*'key variables'!$B$25/scenario!J$65))</f>
        <v>2.8029199762484948E-34</v>
      </c>
      <c r="Q741" s="10">
        <f ca="1">IF(IF($A741&gt;='key variables'!$B$26,L741*SUMPRODUCT(Z741:AC741,'control variables'!$O$4:$R$4)/J741+G$65*'key variables'!$B$25/scenario!J$65,L741*SUMPRODUCT(Z741:AC741,'control variables'!$O$7:$R$7)/J741+G$65*'key variables'!$B$25/scenario!J$65)&lt;'key variables'!$B$28,0,IF($A741&gt;='key variables'!$B$26,L741*SUMPRODUCT(Z741:AC741,'control variables'!$O$4:$R$4)/J741+G$65*'key variables'!$B$25/scenario!J$65,L741*SUMPRODUCT(Z741:AC741,'control variables'!$O$7:$R$7)/J741+G$65*'key variables'!$B$25/scenario!J$65))</f>
        <v>3.2353200802392674E-34</v>
      </c>
      <c r="R741" s="10">
        <f ca="1">IF(IF($A741&gt;='key variables'!$B$26,M741*SUMPRODUCT(Z741:AC741,'control variables'!$O$5:$R$5)/J741+H$65*'key variables'!$B$25/scenario!J$65,M741*SUMPRODUCT(Z741:AC741,'control variables'!$O$7:$R$7)/J741+H$65*'key variables'!$B$25/scenario!J$65)&lt;'key variables'!$B$28,0,IF($A741&gt;='key variables'!$B$26,M741*SUMPRODUCT(Z741:AC741,'control variables'!$O$5:$R$5)/J741+H$65*'key variables'!$B$25/scenario!J$65,M741*SUMPRODUCT(Z741:AC741,'control variables'!$O$7:$R$7)/J741+H$65*'key variables'!$B$25/scenario!J$65))</f>
        <v>9.6904915449634837E-34</v>
      </c>
      <c r="S741" s="10">
        <f ca="1">IF(IF($A741&gt;='key variables'!$B$26,N741*SUMPRODUCT(Z741:AC741,'control variables'!$O$6:$R$6)/J741+I$65*'key variables'!$B$25/scenario!J$65,N741*SUMPRODUCT(Z741:AC741,'control variables'!$O$7:$R$7)/J741+I$65*'key variables'!$B$25/scenario!J$65)&lt;'key variables'!$B$28,0,IF($A741&gt;='key variables'!$B$26,N741*SUMPRODUCT(Z741:AC741,'control variables'!$O$6:$R$6)/J741+I$65*'key variables'!$B$25/scenario!J$65,N741*SUMPRODUCT(Z741:AC741,'control variables'!$O$7:$R$7)/J741+I$65*'key variables'!$B$25/scenario!J$65))</f>
        <v>4.3558279808542622E-34</v>
      </c>
      <c r="T741" s="10">
        <f t="shared" ca="1" si="546"/>
        <v>2.0084559582305508E-33</v>
      </c>
      <c r="U741" s="82">
        <f ca="1">SUMPRODUCT(P711:P740,'control variables'!AD$7:AD$36)</f>
        <v>5.9427088834546617E-34</v>
      </c>
      <c r="V741" s="82">
        <f ca="1">SUMPRODUCT(Q711:Q740,'control variables'!AE$7:AE$36)</f>
        <v>6.859477096948913E-34</v>
      </c>
      <c r="W741" s="82">
        <f ca="1">SUMPRODUCT(R711:R740,'control variables'!AF$7:AF$36)</f>
        <v>2.0545634794174123E-33</v>
      </c>
      <c r="X741" s="82">
        <f ca="1">SUMPRODUCT(S711:S740,'control variables'!AG$7:AG$36)</f>
        <v>9.235161137660719E-34</v>
      </c>
      <c r="Y741" s="82">
        <f t="shared" ca="1" si="540"/>
        <v>4.258298191223841E-33</v>
      </c>
      <c r="Z741" s="10">
        <f ca="1">IF($A741&gt;='key variables'!$B$26,SUMPRODUCT(P711:P740,'control variables'!V$7:V$36)*$E741,SUMPRODUCT(P711:P740,'control variables'!Z$7:Z$36)*$E741)</f>
        <v>1.4500811284730552E-33</v>
      </c>
      <c r="AA741" s="10">
        <f ca="1">IF($A741&gt;='key variables'!$B$26,SUMPRODUCT(Q711:Q740,'control variables'!W$7:W$36)*$E741,SUMPRODUCT(Q711:Q740,'control variables'!AA$7:AA$36)*$E741)</f>
        <v>1.6737818534527315E-33</v>
      </c>
      <c r="AB741" s="10">
        <f ca="1">IF($A741&gt;='key variables'!$B$26,SUMPRODUCT(R711:R740,'control variables'!X$7:X$36)*$E741,SUMPRODUCT(R711:R740,'control variables'!AB$7:AB$36)*$E741)</f>
        <v>5.0133428831553134E-33</v>
      </c>
      <c r="AC741" s="10">
        <f ca="1">IF($A741&gt;='key variables'!$B$26,SUMPRODUCT(S711:S740,'control variables'!Y$7:Y$36)*$E741,SUMPRODUCT(S711:S740,'control variables'!AC$7:AC$36)*$E741)</f>
        <v>2.2534728095825173E-33</v>
      </c>
      <c r="AD741" s="10">
        <f t="shared" ca="1" si="541"/>
        <v>1.0390678674663617E-32</v>
      </c>
      <c r="AE741" s="82">
        <f ca="1">SUMPRODUCT(P711:P740,'control variables'!AL$7:AL$36)</f>
        <v>1.9743588541944917E-33</v>
      </c>
      <c r="AF741" s="82">
        <f ca="1">SUMPRODUCT(Q711:Q740,'control variables'!AM$7:AM$36)</f>
        <v>2.2729799613471273E-33</v>
      </c>
      <c r="AG741" s="82">
        <f ca="1">SUMPRODUCT(R711:R740,'control variables'!AN$7:AN$36)</f>
        <v>6.4808632349503468E-33</v>
      </c>
      <c r="AH741" s="82">
        <f ca="1">SUMPRODUCT(S711:S740,'control variables'!AO$7:AO$36)</f>
        <v>2.8061494955430019E-33</v>
      </c>
      <c r="AI741" s="82">
        <f t="shared" ca="1" si="553"/>
        <v>1.3534351546034969E-32</v>
      </c>
      <c r="AJ741" s="10">
        <f ca="1">SUMPRODUCT(P711:P740,'control variables'!AP$7:AP$36)</f>
        <v>1.8865075643486242E-36</v>
      </c>
      <c r="AK741" s="10">
        <f ca="1">SUMPRODUCT(Q711:Q740,'control variables'!AQ$7:AQ$36)</f>
        <v>5.4438370129901191E-36</v>
      </c>
      <c r="AL741" s="10">
        <f ca="1">SUMPRODUCT(R711:R740,'control variables'!AR$7:AR$36)</f>
        <v>1.9566579592077447E-34</v>
      </c>
      <c r="AM741" s="10">
        <f ca="1">SUMPRODUCT(S711:S740,'control variables'!AS$7:AS$36)</f>
        <v>1.4658467784515967E-34</v>
      </c>
      <c r="AN741" s="10">
        <f t="shared" ca="1" si="575"/>
        <v>3.4958081834327288E-34</v>
      </c>
      <c r="AO741" s="82">
        <f ca="1">SUMPRODUCT(P711:P740,'control variables'!AX$7:AX$36)</f>
        <v>2.56536239336048E-36</v>
      </c>
      <c r="AP741" s="82">
        <f ca="1">SUMPRODUCT(Q711:Q740,'control variables'!AY$7:AY$36)</f>
        <v>5.9222300562704359E-36</v>
      </c>
      <c r="AQ741" s="82">
        <f ca="1">SUMPRODUCT(R711:R740,'control variables'!AZ$7:AZ$36)</f>
        <v>5.3215124498630506E-35</v>
      </c>
      <c r="AR741" s="82">
        <f ca="1">SUMPRODUCT(S711:S740,'control variables'!BA$7:BA$36)</f>
        <v>3.9866558405947774E-35</v>
      </c>
      <c r="AS741" s="82">
        <f t="shared" ca="1" si="576"/>
        <v>1.0156927535420919E-34</v>
      </c>
      <c r="AT741" s="10">
        <f ca="1">SUMPRODUCT(P711:P740,'control variables'!AT$7:AT$36)</f>
        <v>-2.2640324200415576E-36</v>
      </c>
      <c r="AU741" s="10">
        <f ca="1">SUMPRODUCT(Q711:Q740,'control variables'!AU$7:AU$36)</f>
        <v>2.4559771044370266E-36</v>
      </c>
      <c r="AV741" s="10">
        <f ca="1">SUMPRODUCT(R711:R740,'control variables'!AV$7:AV$36)</f>
        <v>1.0575634224774741E-33</v>
      </c>
      <c r="AW741" s="10">
        <f ca="1">SUMPRODUCT(S711:S740,'control variables'!AW$7:AW$36)</f>
        <v>7.9228253898527084E-34</v>
      </c>
      <c r="AX741" s="10">
        <f t="shared" ca="1" si="554"/>
        <v>1.8500379061471404E-33</v>
      </c>
      <c r="AY741" s="82">
        <f ca="1">SUMPRODUCT(P711:P740,'control variables'!BB$7:BB$36)</f>
        <v>8.2059048458667834E-36</v>
      </c>
      <c r="AZ741" s="82">
        <f ca="1">SUMPRODUCT(Q711:Q740,'control variables'!BC$7:BC$36)</f>
        <v>2.0925042723601796E-35</v>
      </c>
      <c r="BA741" s="82">
        <f ca="1">SUMPRODUCT(R711:R740,'control variables'!BD$7:BD$36)</f>
        <v>1.4648173100644906E-34</v>
      </c>
      <c r="BB741" s="82">
        <f ca="1">SUMPRODUCT(S711:S740,'control variables'!BE$7:BE$36)</f>
        <v>2.0816099637718007E-35</v>
      </c>
      <c r="BC741" s="82">
        <f t="shared" ca="1" si="577"/>
        <v>1.9642877821363562E-34</v>
      </c>
      <c r="BD741" s="10">
        <f ca="1">SUMPRODUCT(P711:P740,'control variables'!BF$7:BF$36)</f>
        <v>1.7166038189009537E-36</v>
      </c>
      <c r="BE741" s="10">
        <f ca="1">SUMPRODUCT(Q711:Q740,'control variables'!BG$7:BG$36)</f>
        <v>1.9814203945055093E-36</v>
      </c>
      <c r="BF741" s="10">
        <f ca="1">SUMPRODUCT(R711:R740,'control variables'!BH$7:BH$36)</f>
        <v>5.9347876265008829E-35</v>
      </c>
      <c r="BG741" s="10">
        <f ca="1">SUMPRODUCT(S711:S740,'control variables'!BI$7:BI$36)</f>
        <v>1.333828830250407E-34</v>
      </c>
      <c r="BH741" s="10">
        <f t="shared" ca="1" si="578"/>
        <v>1.9642878350345599E-34</v>
      </c>
      <c r="BI741" s="82">
        <f t="shared" ca="1" si="555"/>
        <v>1.980300726620317E-33</v>
      </c>
      <c r="BJ741" s="82">
        <f t="shared" ca="1" si="556"/>
        <v>2.2963609811751661E-33</v>
      </c>
      <c r="BK741" s="82">
        <f t="shared" ca="1" si="557"/>
        <v>7.6849083884342699E-33</v>
      </c>
      <c r="BL741" s="82">
        <f t="shared" ca="1" si="558"/>
        <v>3.6192481341659908E-33</v>
      </c>
      <c r="BM741" s="82">
        <f t="shared" ca="1" si="548"/>
        <v>1.5580818230395743E-32</v>
      </c>
      <c r="BN741" s="10">
        <f ca="1">BN740+BI741-INDIRECT(ADDRESS(MAX($D741-'key variables'!$B$9*30,34),scenario!BI$4),TRUE)</f>
        <v>9439390.0751690175</v>
      </c>
      <c r="BO741" s="10">
        <f ca="1">BO740+BJ741-INDIRECT(ADDRESS(MAX($D741-'key variables'!$B$9*30,34),scenario!BJ$4),TRUE)</f>
        <v>10895583.360992203</v>
      </c>
      <c r="BP741" s="10">
        <f ca="1">BP740+BK741-INDIRECT(ADDRESS(MAX($D741-'key variables'!$B$9*30,34),scenario!BK$4),TRUE)</f>
        <v>32531162.537994072</v>
      </c>
      <c r="BQ741" s="10">
        <f ca="1">BQ740+BL741-INDIRECT(ADDRESS(MAX($D741-'key variables'!$B$9*30,34),scenario!BL$4),TRUE)</f>
        <v>14415841.516535141</v>
      </c>
      <c r="BR741" s="10">
        <f t="shared" ca="1" si="579"/>
        <v>67281977.490690395</v>
      </c>
      <c r="BS741" s="82">
        <f t="shared" ca="1" si="560"/>
        <v>-2.3433848477536824E-9</v>
      </c>
      <c r="BT741" s="82">
        <f t="shared" ca="1" si="561"/>
        <v>-3.4288309057018498E-10</v>
      </c>
      <c r="BU741" s="82">
        <f t="shared" ca="1" si="562"/>
        <v>-4.2578247660364599E-9</v>
      </c>
      <c r="BV741" s="82">
        <f t="shared" ca="1" si="563"/>
        <v>-2.9943922343414556E-9</v>
      </c>
      <c r="BW741" s="82">
        <f t="shared" ca="1" si="580"/>
        <v>-9.9384849387017825E-9</v>
      </c>
      <c r="BX741" s="10">
        <f t="shared" ca="1" si="564"/>
        <v>-1.8625994260191893E-12</v>
      </c>
      <c r="BY741" s="10">
        <f t="shared" ca="1" si="565"/>
        <v>2.8902850229962428E-12</v>
      </c>
      <c r="BZ741" s="10">
        <f t="shared" ca="1" si="566"/>
        <v>-3.5034723983035463E-11</v>
      </c>
      <c r="CA741" s="10">
        <f t="shared" ca="1" si="567"/>
        <v>-2.0257049910634696E-11</v>
      </c>
      <c r="CB741" s="10">
        <v>0</v>
      </c>
      <c r="CC741" s="82">
        <f t="shared" ca="1" si="568"/>
        <v>3.9725652202851362E-13</v>
      </c>
      <c r="CD741" s="82">
        <f t="shared" ca="1" si="569"/>
        <v>3.4270724516460853E-13</v>
      </c>
      <c r="CE741" s="82">
        <f t="shared" ca="1" si="570"/>
        <v>1.8915613015532971E-10</v>
      </c>
      <c r="CF741" s="82">
        <f t="shared" ca="1" si="571"/>
        <v>3.7028113764059381E-11</v>
      </c>
      <c r="CG741" s="82">
        <f t="shared" ca="1" si="581"/>
        <v>2.269242076865822E-10</v>
      </c>
      <c r="CH741" s="13" t="str">
        <f t="shared" ca="1" si="533"/>
        <v/>
      </c>
      <c r="CI741" s="81">
        <f t="shared" ca="1" si="542"/>
        <v>0.1131775965863165</v>
      </c>
      <c r="CJ741" s="81">
        <f t="shared" ca="1" si="543"/>
        <v>0.13063724757458739</v>
      </c>
      <c r="CK741" s="81">
        <f t="shared" ca="1" si="544"/>
        <v>0.39004625943939081</v>
      </c>
      <c r="CL741" s="81">
        <f t="shared" ca="1" si="545"/>
        <v>0.17284488538116416</v>
      </c>
      <c r="CM741" s="89">
        <f t="shared" ca="1" si="534"/>
        <v>0.80670598898145884</v>
      </c>
    </row>
    <row r="742" spans="1:91" x14ac:dyDescent="0.3">
      <c r="A742">
        <v>677</v>
      </c>
      <c r="B742" s="3">
        <f t="shared" si="547"/>
        <v>2.0694444444444446</v>
      </c>
      <c r="C742" s="3">
        <f t="shared" si="535"/>
        <v>22.566666666666666</v>
      </c>
      <c r="D742" s="4">
        <f t="shared" ca="1" si="572"/>
        <v>742</v>
      </c>
      <c r="E742" s="58">
        <f>(0.5*(COS(B742*2*PI())+1)*('key variables'!$B$4-'key variables'!$B$6)+'key variables'!$B$6)/'key variables'!$B$4</f>
        <v>1</v>
      </c>
      <c r="F742" s="10">
        <f t="shared" ca="1" si="536"/>
        <v>11689222.907461114</v>
      </c>
      <c r="G742" s="10">
        <f t="shared" ca="1" si="537"/>
        <v>13492492.798713122</v>
      </c>
      <c r="H742" s="10">
        <f t="shared" ca="1" si="538"/>
        <v>40309474.521088287</v>
      </c>
      <c r="I742" s="10">
        <f t="shared" ca="1" si="539"/>
        <v>17912154.249750931</v>
      </c>
      <c r="J742" s="10">
        <f t="shared" ca="1" si="573"/>
        <v>83403344.477013454</v>
      </c>
      <c r="K742" s="82">
        <f t="shared" ca="1" si="549"/>
        <v>2249832.832292099</v>
      </c>
      <c r="L742" s="82">
        <f t="shared" ca="1" si="550"/>
        <v>2596909.4377209195</v>
      </c>
      <c r="M742" s="82">
        <f t="shared" ca="1" si="551"/>
        <v>7778311.98309422</v>
      </c>
      <c r="N742" s="82">
        <f t="shared" ca="1" si="552"/>
        <v>3496312.733215793</v>
      </c>
      <c r="O742" s="82">
        <f t="shared" ca="1" si="574"/>
        <v>16121366.986323033</v>
      </c>
      <c r="P742" s="10">
        <f ca="1">IF(IF($A742&gt;='key variables'!$B$26,K742*SUMPRODUCT(Z742:AC742,'control variables'!$O$3:$R$3)/J742+F$65*'key variables'!$B$25/scenario!J$65,K742*SUMPRODUCT(Z742:AC742,'control variables'!$O$7:$R$7)/J742+F$65*'key variables'!$B$25/scenario!J$65)&lt;'key variables'!$B$28,0,IF($A742&gt;='key variables'!$B$26,K742*SUMPRODUCT(Z742:AC742,'control variables'!$O$3:$R$3)/J742+F$65*'key variables'!$B$25/scenario!J$65,K742*SUMPRODUCT(Z742:AC742,'control variables'!$O$7:$R$7)/J742+F$65*'key variables'!$B$25/scenario!J$65))</f>
        <v>2.4117703258162815E-34</v>
      </c>
      <c r="Q742" s="10">
        <f ca="1">IF(IF($A742&gt;='key variables'!$B$26,L742*SUMPRODUCT(Z742:AC742,'control variables'!$O$4:$R$4)/J742+G$65*'key variables'!$B$25/scenario!J$65,L742*SUMPRODUCT(Z742:AC742,'control variables'!$O$7:$R$7)/J742+G$65*'key variables'!$B$25/scenario!J$65)&lt;'key variables'!$B$28,0,IF($A742&gt;='key variables'!$B$26,L742*SUMPRODUCT(Z742:AC742,'control variables'!$O$4:$R$4)/J742+G$65*'key variables'!$B$25/scenario!J$65,L742*SUMPRODUCT(Z742:AC742,'control variables'!$O$7:$R$7)/J742+G$65*'key variables'!$B$25/scenario!J$65))</f>
        <v>2.7838286608817718E-34</v>
      </c>
      <c r="R742" s="10">
        <f ca="1">IF(IF($A742&gt;='key variables'!$B$26,M742*SUMPRODUCT(Z742:AC742,'control variables'!$O$5:$R$5)/J742+H$65*'key variables'!$B$25/scenario!J$65,M742*SUMPRODUCT(Z742:AC742,'control variables'!$O$7:$R$7)/J742+H$65*'key variables'!$B$25/scenario!J$65)&lt;'key variables'!$B$28,0,IF($A742&gt;='key variables'!$B$26,M742*SUMPRODUCT(Z742:AC742,'control variables'!$O$5:$R$5)/J742+H$65*'key variables'!$B$25/scenario!J$65,M742*SUMPRODUCT(Z742:AC742,'control variables'!$O$7:$R$7)/J742+H$65*'key variables'!$B$25/scenario!J$65))</f>
        <v>8.3381759553468281E-34</v>
      </c>
      <c r="S742" s="10">
        <f ca="1">IF(IF($A742&gt;='key variables'!$B$26,N742*SUMPRODUCT(Z742:AC742,'control variables'!$O$6:$R$6)/J742+I$65*'key variables'!$B$25/scenario!J$65,N742*SUMPRODUCT(Z742:AC742,'control variables'!$O$7:$R$7)/J742+I$65*'key variables'!$B$25/scenario!J$65)&lt;'key variables'!$B$28,0,IF($A742&gt;='key variables'!$B$26,N742*SUMPRODUCT(Z742:AC742,'control variables'!$O$6:$R$6)/J742+I$65*'key variables'!$B$25/scenario!J$65,N742*SUMPRODUCT(Z742:AC742,'control variables'!$O$7:$R$7)/J742+I$65*'key variables'!$B$25/scenario!J$65))</f>
        <v>3.7479688173777563E-34</v>
      </c>
      <c r="T742" s="10">
        <f t="shared" ca="1" si="546"/>
        <v>1.7281743759422639E-33</v>
      </c>
      <c r="U742" s="82">
        <f ca="1">SUMPRODUCT(P712:P741,'control variables'!AD$7:AD$36)</f>
        <v>5.1133992627444539E-34</v>
      </c>
      <c r="V742" s="82">
        <f ca="1">SUMPRODUCT(Q712:Q741,'control variables'!AE$7:AE$36)</f>
        <v>5.9022317630273739E-34</v>
      </c>
      <c r="W742" s="82">
        <f ca="1">SUMPRODUCT(R712:R741,'control variables'!AF$7:AF$36)</f>
        <v>1.7678475568884611E-33</v>
      </c>
      <c r="X742" s="82">
        <f ca="1">SUMPRODUCT(S712:S741,'control variables'!AG$7:AG$36)</f>
        <v>7.9463872585305714E-34</v>
      </c>
      <c r="Y742" s="82">
        <f t="shared" ca="1" si="540"/>
        <v>3.6640493853187011E-33</v>
      </c>
      <c r="Z742" s="10">
        <f ca="1">IF($A742&gt;='key variables'!$B$26,SUMPRODUCT(P712:P741,'control variables'!V$7:V$36)*$E742,SUMPRODUCT(P712:P741,'control variables'!Z$7:Z$36)*$E742)</f>
        <v>1.2477211855182301E-33</v>
      </c>
      <c r="AA742" s="10">
        <f ca="1">IF($A742&gt;='key variables'!$B$26,SUMPRODUCT(Q712:Q741,'control variables'!W$7:W$36)*$E742,SUMPRODUCT(Q712:Q741,'control variables'!AA$7:AA$36)*$E742)</f>
        <v>1.4402043013193717E-33</v>
      </c>
      <c r="AB742" s="10">
        <f ca="1">IF($A742&gt;='key variables'!$B$26,SUMPRODUCT(R712:R741,'control variables'!X$7:X$36)*$E742,SUMPRODUCT(R712:R741,'control variables'!AB$7:AB$36)*$E742)</f>
        <v>4.3137270065480762E-33</v>
      </c>
      <c r="AC742" s="10">
        <f ca="1">IF($A742&gt;='key variables'!$B$26,SUMPRODUCT(S712:S741,'control variables'!Y$7:Y$36)*$E742,SUMPRODUCT(S712:S741,'control variables'!AC$7:AC$36)*$E742)</f>
        <v>1.9389989361947903E-33</v>
      </c>
      <c r="AD742" s="10">
        <f t="shared" ca="1" si="541"/>
        <v>8.9406514295804681E-33</v>
      </c>
      <c r="AE742" s="82">
        <f ca="1">SUMPRODUCT(P712:P741,'control variables'!AL$7:AL$36)</f>
        <v>1.6988355491447526E-33</v>
      </c>
      <c r="AF742" s="82">
        <f ca="1">SUMPRODUCT(Q712:Q741,'control variables'!AM$7:AM$36)</f>
        <v>1.9557838498440378E-33</v>
      </c>
      <c r="AG742" s="82">
        <f ca="1">SUMPRODUCT(R712:R741,'control variables'!AN$7:AN$36)</f>
        <v>5.576453758286405E-33</v>
      </c>
      <c r="AH742" s="82">
        <f ca="1">SUMPRODUCT(S712:S741,'control variables'!AO$7:AO$36)</f>
        <v>2.4145491631955665E-33</v>
      </c>
      <c r="AI742" s="82">
        <f t="shared" ca="1" si="553"/>
        <v>1.1645622320470762E-32</v>
      </c>
      <c r="AJ742" s="10">
        <f ca="1">SUMPRODUCT(P712:P741,'control variables'!AP$7:AP$36)</f>
        <v>1.6232439747400738E-36</v>
      </c>
      <c r="AK742" s="10">
        <f ca="1">SUMPRODUCT(Q712:Q741,'control variables'!AQ$7:AQ$36)</f>
        <v>4.6841453476251231E-36</v>
      </c>
      <c r="AL742" s="10">
        <f ca="1">SUMPRODUCT(R712:R741,'control variables'!AR$7:AR$36)</f>
        <v>1.6836048277430786E-34</v>
      </c>
      <c r="AM742" s="10">
        <f ca="1">SUMPRODUCT(S712:S741,'control variables'!AS$7:AS$36)</f>
        <v>1.2612867268492895E-34</v>
      </c>
      <c r="AN742" s="10">
        <f t="shared" ca="1" si="575"/>
        <v>3.0079654478160203E-34</v>
      </c>
      <c r="AO742" s="82">
        <f ca="1">SUMPRODUCT(P712:P741,'control variables'!AX$7:AX$36)</f>
        <v>2.2073640873446473E-36</v>
      </c>
      <c r="AP742" s="82">
        <f ca="1">SUMPRODUCT(Q712:Q741,'control variables'!AY$7:AY$36)</f>
        <v>5.0957782717318823E-36</v>
      </c>
      <c r="AQ742" s="82">
        <f ca="1">SUMPRODUCT(R712:R741,'control variables'!AZ$7:AZ$36)</f>
        <v>4.5788912718868766E-35</v>
      </c>
      <c r="AR742" s="82">
        <f ca="1">SUMPRODUCT(S712:S741,'control variables'!BA$7:BA$36)</f>
        <v>3.4303149348050572E-35</v>
      </c>
      <c r="AS742" s="82">
        <f t="shared" ca="1" si="576"/>
        <v>8.739520442599587E-35</v>
      </c>
      <c r="AT742" s="10">
        <f ca="1">SUMPRODUCT(P712:P741,'control variables'!AT$7:AT$36)</f>
        <v>-1.948084944847588E-36</v>
      </c>
      <c r="AU742" s="10">
        <f ca="1">SUMPRODUCT(Q712:Q741,'control variables'!AU$7:AU$36)</f>
        <v>2.1132436000878131E-36</v>
      </c>
      <c r="AV742" s="10">
        <f ca="1">SUMPRODUCT(R712:R741,'control variables'!AV$7:AV$36)</f>
        <v>9.0997962896310484E-34</v>
      </c>
      <c r="AW742" s="10">
        <f ca="1">SUMPRODUCT(S712:S741,'control variables'!AW$7:AW$36)</f>
        <v>6.8171889792748534E-34</v>
      </c>
      <c r="AX742" s="10">
        <f t="shared" ca="1" si="554"/>
        <v>1.5918636855458306E-33</v>
      </c>
      <c r="AY742" s="82">
        <f ca="1">SUMPRODUCT(P712:P741,'control variables'!BB$7:BB$36)</f>
        <v>7.0607644782717018E-36</v>
      </c>
      <c r="AZ742" s="82">
        <f ca="1">SUMPRODUCT(Q712:Q741,'control variables'!BC$7:BC$36)</f>
        <v>1.8004936828330834E-35</v>
      </c>
      <c r="BA742" s="82">
        <f ca="1">SUMPRODUCT(R712:R741,'control variables'!BD$7:BD$36)</f>
        <v>1.260400921571784E-34</v>
      </c>
      <c r="BB742" s="82">
        <f ca="1">SUMPRODUCT(S712:S741,'control variables'!BE$7:BE$36)</f>
        <v>1.7911196834337483E-35</v>
      </c>
      <c r="BC742" s="82">
        <f t="shared" ca="1" si="577"/>
        <v>1.6901699029811842E-34</v>
      </c>
      <c r="BD742" s="10">
        <f ca="1">SUMPRODUCT(P712:P741,'control variables'!BF$7:BF$36)</f>
        <v>1.4770504283712688E-36</v>
      </c>
      <c r="BE742" s="10">
        <f ca="1">SUMPRODUCT(Q712:Q741,'control variables'!BG$7:BG$36)</f>
        <v>1.7049116460440523E-36</v>
      </c>
      <c r="BF742" s="10">
        <f ca="1">SUMPRODUCT(R712:R741,'control variables'!BH$7:BH$36)</f>
        <v>5.1065834233247869E-35</v>
      </c>
      <c r="BG742" s="10">
        <f ca="1">SUMPRODUCT(S712:S741,'control variables'!BI$7:BI$36)</f>
        <v>1.1476919854207703E-34</v>
      </c>
      <c r="BH742" s="10">
        <f t="shared" ca="1" si="578"/>
        <v>1.6901699484974023E-34</v>
      </c>
      <c r="BI742" s="82">
        <f t="shared" ca="1" si="555"/>
        <v>1.7039482286781767E-33</v>
      </c>
      <c r="BJ742" s="82">
        <f t="shared" ca="1" si="556"/>
        <v>1.9759020302724565E-33</v>
      </c>
      <c r="BK742" s="82">
        <f t="shared" ca="1" si="557"/>
        <v>6.6124734794066886E-33</v>
      </c>
      <c r="BL742" s="82">
        <f t="shared" ca="1" si="558"/>
        <v>3.1141792579573888E-33</v>
      </c>
      <c r="BM742" s="82">
        <f t="shared" ca="1" si="548"/>
        <v>1.3406502996314712E-32</v>
      </c>
      <c r="BN742" s="10">
        <f ca="1">BN741+BI742-INDIRECT(ADDRESS(MAX($D742-'key variables'!$B$9*30,34),scenario!BI$4),TRUE)</f>
        <v>9439390.0751690175</v>
      </c>
      <c r="BO742" s="10">
        <f ca="1">BO741+BJ742-INDIRECT(ADDRESS(MAX($D742-'key variables'!$B$9*30,34),scenario!BJ$4),TRUE)</f>
        <v>10895583.360992203</v>
      </c>
      <c r="BP742" s="10">
        <f ca="1">BP741+BK742-INDIRECT(ADDRESS(MAX($D742-'key variables'!$B$9*30,34),scenario!BK$4),TRUE)</f>
        <v>32531162.537994072</v>
      </c>
      <c r="BQ742" s="10">
        <f ca="1">BQ741+BL742-INDIRECT(ADDRESS(MAX($D742-'key variables'!$B$9*30,34),scenario!BL$4),TRUE)</f>
        <v>14415841.516535141</v>
      </c>
      <c r="BR742" s="10">
        <f t="shared" ca="1" si="579"/>
        <v>67281977.490690395</v>
      </c>
      <c r="BS742" s="82">
        <f t="shared" ca="1" si="560"/>
        <v>-2.3433848477536824E-9</v>
      </c>
      <c r="BT742" s="82">
        <f t="shared" ca="1" si="561"/>
        <v>-3.4288309057018498E-10</v>
      </c>
      <c r="BU742" s="82">
        <f t="shared" ca="1" si="562"/>
        <v>-4.2578247660364599E-9</v>
      </c>
      <c r="BV742" s="82">
        <f t="shared" ca="1" si="563"/>
        <v>-2.9943922343414556E-9</v>
      </c>
      <c r="BW742" s="82">
        <f t="shared" ca="1" si="580"/>
        <v>-9.9384849387017825E-9</v>
      </c>
      <c r="BX742" s="10">
        <f t="shared" ca="1" si="564"/>
        <v>-1.8625994260191893E-12</v>
      </c>
      <c r="BY742" s="10">
        <f t="shared" ca="1" si="565"/>
        <v>2.8902850229962428E-12</v>
      </c>
      <c r="BZ742" s="10">
        <f t="shared" ca="1" si="566"/>
        <v>-3.5034723983035463E-11</v>
      </c>
      <c r="CA742" s="10">
        <f t="shared" ca="1" si="567"/>
        <v>-2.0257049910634696E-11</v>
      </c>
      <c r="CB742" s="10">
        <v>0</v>
      </c>
      <c r="CC742" s="82">
        <f t="shared" ca="1" si="568"/>
        <v>3.9725652202851362E-13</v>
      </c>
      <c r="CD742" s="82">
        <f t="shared" ca="1" si="569"/>
        <v>3.4270724516460853E-13</v>
      </c>
      <c r="CE742" s="82">
        <f t="shared" ca="1" si="570"/>
        <v>1.8915613015532971E-10</v>
      </c>
      <c r="CF742" s="82">
        <f t="shared" ca="1" si="571"/>
        <v>3.7028113764059381E-11</v>
      </c>
      <c r="CG742" s="82">
        <f t="shared" ca="1" si="581"/>
        <v>2.269242076865822E-10</v>
      </c>
      <c r="CH742" s="13" t="str">
        <f t="shared" ca="1" si="533"/>
        <v/>
      </c>
      <c r="CI742" s="81">
        <f t="shared" ca="1" si="542"/>
        <v>0.1131775965863165</v>
      </c>
      <c r="CJ742" s="81">
        <f t="shared" ca="1" si="543"/>
        <v>0.13063724757458739</v>
      </c>
      <c r="CK742" s="81">
        <f t="shared" ca="1" si="544"/>
        <v>0.39004625943939081</v>
      </c>
      <c r="CL742" s="81">
        <f t="shared" ca="1" si="545"/>
        <v>0.17284488538116416</v>
      </c>
      <c r="CM742" s="89">
        <f t="shared" ca="1" si="534"/>
        <v>0.80670598898145884</v>
      </c>
    </row>
    <row r="743" spans="1:91" x14ac:dyDescent="0.3">
      <c r="A743">
        <v>678</v>
      </c>
      <c r="B743" s="3">
        <f t="shared" si="547"/>
        <v>2.0722222222222224</v>
      </c>
      <c r="C743" s="3">
        <f t="shared" si="535"/>
        <v>22.6</v>
      </c>
      <c r="D743" s="4">
        <f t="shared" ca="1" si="572"/>
        <v>743</v>
      </c>
      <c r="E743" s="58">
        <f>(0.5*(COS(B743*2*PI())+1)*('key variables'!$B$4-'key variables'!$B$6)+'key variables'!$B$6)/'key variables'!$B$4</f>
        <v>1</v>
      </c>
      <c r="F743" s="10">
        <f t="shared" ca="1" si="536"/>
        <v>11689222.907461114</v>
      </c>
      <c r="G743" s="10">
        <f t="shared" ca="1" si="537"/>
        <v>13492492.798713122</v>
      </c>
      <c r="H743" s="10">
        <f t="shared" ca="1" si="538"/>
        <v>40309474.521088287</v>
      </c>
      <c r="I743" s="10">
        <f t="shared" ca="1" si="539"/>
        <v>17912154.249750931</v>
      </c>
      <c r="J743" s="10">
        <f t="shared" ca="1" si="573"/>
        <v>83403344.477013454</v>
      </c>
      <c r="K743" s="82">
        <f t="shared" ca="1" si="549"/>
        <v>2249832.832292099</v>
      </c>
      <c r="L743" s="82">
        <f t="shared" ca="1" si="550"/>
        <v>2596909.4377209195</v>
      </c>
      <c r="M743" s="82">
        <f t="shared" ca="1" si="551"/>
        <v>7778311.98309422</v>
      </c>
      <c r="N743" s="82">
        <f t="shared" ca="1" si="552"/>
        <v>3496312.733215793</v>
      </c>
      <c r="O743" s="82">
        <f t="shared" ca="1" si="574"/>
        <v>16121366.986323033</v>
      </c>
      <c r="P743" s="10">
        <f ca="1">IF(IF($A743&gt;='key variables'!$B$26,K743*SUMPRODUCT(Z743:AC743,'control variables'!$O$3:$R$3)/J743+F$65*'key variables'!$B$25/scenario!J$65,K743*SUMPRODUCT(Z743:AC743,'control variables'!$O$7:$R$7)/J743+F$65*'key variables'!$B$25/scenario!J$65)&lt;'key variables'!$B$28,0,IF($A743&gt;='key variables'!$B$26,K743*SUMPRODUCT(Z743:AC743,'control variables'!$O$3:$R$3)/J743+F$65*'key variables'!$B$25/scenario!J$65,K743*SUMPRODUCT(Z743:AC743,'control variables'!$O$7:$R$7)/J743+F$65*'key variables'!$B$25/scenario!J$65))</f>
        <v>2.0752059116126166E-34</v>
      </c>
      <c r="Q743" s="10">
        <f ca="1">IF(IF($A743&gt;='key variables'!$B$26,L743*SUMPRODUCT(Z743:AC743,'control variables'!$O$4:$R$4)/J743+G$65*'key variables'!$B$25/scenario!J$65,L743*SUMPRODUCT(Z743:AC743,'control variables'!$O$7:$R$7)/J743+G$65*'key variables'!$B$25/scenario!J$65)&lt;'key variables'!$B$28,0,IF($A743&gt;='key variables'!$B$26,L743*SUMPRODUCT(Z743:AC743,'control variables'!$O$4:$R$4)/J743+G$65*'key variables'!$B$25/scenario!J$65,L743*SUMPRODUCT(Z743:AC743,'control variables'!$O$7:$R$7)/J743+G$65*'key variables'!$B$25/scenario!J$65))</f>
        <v>2.3953432182739925E-34</v>
      </c>
      <c r="R743" s="10">
        <f ca="1">IF(IF($A743&gt;='key variables'!$B$26,M743*SUMPRODUCT(Z743:AC743,'control variables'!$O$5:$R$5)/J743+H$65*'key variables'!$B$25/scenario!J$65,M743*SUMPRODUCT(Z743:AC743,'control variables'!$O$7:$R$7)/J743+H$65*'key variables'!$B$25/scenario!J$65)&lt;'key variables'!$B$28,0,IF($A743&gt;='key variables'!$B$26,M743*SUMPRODUCT(Z743:AC743,'control variables'!$O$5:$R$5)/J743+H$65*'key variables'!$B$25/scenario!J$65,M743*SUMPRODUCT(Z743:AC743,'control variables'!$O$7:$R$7)/J743+H$65*'key variables'!$B$25/scenario!J$65))</f>
        <v>7.174577052126819E-34</v>
      </c>
      <c r="S743" s="10">
        <f ca="1">IF(IF($A743&gt;='key variables'!$B$26,N743*SUMPRODUCT(Z743:AC743,'control variables'!$O$6:$R$6)/J743+I$65*'key variables'!$B$25/scenario!J$65,N743*SUMPRODUCT(Z743:AC743,'control variables'!$O$7:$R$7)/J743+I$65*'key variables'!$B$25/scenario!J$65)&lt;'key variables'!$B$28,0,IF($A743&gt;='key variables'!$B$26,N743*SUMPRODUCT(Z743:AC743,'control variables'!$O$6:$R$6)/J743+I$65*'key variables'!$B$25/scenario!J$65,N743*SUMPRODUCT(Z743:AC743,'control variables'!$O$7:$R$7)/J743+I$65*'key variables'!$B$25/scenario!J$65))</f>
        <v>3.2249368702758257E-34</v>
      </c>
      <c r="T743" s="10">
        <f t="shared" ca="1" si="546"/>
        <v>1.4870063052289253E-33</v>
      </c>
      <c r="U743" s="82">
        <f ca="1">SUMPRODUCT(P713:P742,'control variables'!AD$7:AD$36)</f>
        <v>4.3998204409830762E-34</v>
      </c>
      <c r="V743" s="82">
        <f ca="1">SUMPRODUCT(Q713:Q742,'control variables'!AE$7:AE$36)</f>
        <v>5.0785707557773436E-34</v>
      </c>
      <c r="W743" s="82">
        <f ca="1">SUMPRODUCT(R713:R742,'control variables'!AF$7:AF$36)</f>
        <v>1.5211430630912896E-33</v>
      </c>
      <c r="X743" s="82">
        <f ca="1">SUMPRODUCT(S713:S742,'control variables'!AG$7:AG$36)</f>
        <v>6.8374627709562359E-34</v>
      </c>
      <c r="Y743" s="82">
        <f t="shared" ca="1" si="540"/>
        <v>3.1527284598629553E-33</v>
      </c>
      <c r="Z743" s="10">
        <f ca="1">IF($A743&gt;='key variables'!$B$26,SUMPRODUCT(P713:P742,'control variables'!V$7:V$36)*$E743,SUMPRODUCT(P713:P742,'control variables'!Z$7:Z$36)*$E743)</f>
        <v>1.0736007291056511E-33</v>
      </c>
      <c r="AA743" s="10">
        <f ca="1">IF($A743&gt;='key variables'!$B$26,SUMPRODUCT(Q713:Q742,'control variables'!W$7:W$36)*$E743,SUMPRODUCT(Q713:Q742,'control variables'!AA$7:AA$36)*$E743)</f>
        <v>1.2392226772324697E-33</v>
      </c>
      <c r="AB743" s="10">
        <f ca="1">IF($A743&gt;='key variables'!$B$26,SUMPRODUCT(R713:R742,'control variables'!X$7:X$36)*$E743,SUMPRODUCT(R713:R742,'control variables'!AB$7:AB$36)*$E743)</f>
        <v>3.7117430665964169E-33</v>
      </c>
      <c r="AC743" s="10">
        <f ca="1">IF($A743&gt;='key variables'!$B$26,SUMPRODUCT(S713:S742,'control variables'!Y$7:Y$36)*$E743,SUMPRODUCT(S713:S742,'control variables'!AC$7:AC$36)*$E743)</f>
        <v>1.6684101350488718E-33</v>
      </c>
      <c r="AD743" s="10">
        <f t="shared" ca="1" si="541"/>
        <v>7.692976607983409E-33</v>
      </c>
      <c r="AE743" s="82">
        <f ca="1">SUMPRODUCT(P713:P742,'control variables'!AL$7:AL$36)</f>
        <v>1.4617617344013252E-33</v>
      </c>
      <c r="AF743" s="82">
        <f ca="1">SUMPRODUCT(Q713:Q742,'control variables'!AM$7:AM$36)</f>
        <v>1.6828527010171037E-33</v>
      </c>
      <c r="AG743" s="82">
        <f ca="1">SUMPRODUCT(R713:R742,'control variables'!AN$7:AN$36)</f>
        <v>4.7982553235510158E-33</v>
      </c>
      <c r="AH743" s="82">
        <f ca="1">SUMPRODUCT(S713:S742,'control variables'!AO$7:AO$36)</f>
        <v>2.0775969600865005E-33</v>
      </c>
      <c r="AI743" s="82">
        <f t="shared" ca="1" si="553"/>
        <v>1.0020466719055945E-32</v>
      </c>
      <c r="AJ743" s="10">
        <f ca="1">SUMPRODUCT(P713:P742,'control variables'!AP$7:AP$36)</f>
        <v>1.3967190226664915E-36</v>
      </c>
      <c r="AK743" s="10">
        <f ca="1">SUMPRODUCT(Q713:Q742,'control variables'!AQ$7:AQ$36)</f>
        <v>4.0304692416987905E-36</v>
      </c>
      <c r="AL743" s="10">
        <f ca="1">SUMPRODUCT(R713:R742,'control variables'!AR$7:AR$36)</f>
        <v>1.4486564719505233E-34</v>
      </c>
      <c r="AM743" s="10">
        <f ca="1">SUMPRODUCT(S713:S742,'control variables'!AS$7:AS$36)</f>
        <v>1.0852731886525245E-34</v>
      </c>
      <c r="AN743" s="10">
        <f t="shared" ca="1" si="575"/>
        <v>2.5882015432467005E-34</v>
      </c>
      <c r="AO743" s="82">
        <f ca="1">SUMPRODUCT(P713:P742,'control variables'!AX$7:AX$36)</f>
        <v>1.8993247218051812E-36</v>
      </c>
      <c r="AP743" s="82">
        <f ca="1">SUMPRODUCT(Q713:Q742,'control variables'!AY$7:AY$36)</f>
        <v>4.3846584728941831E-36</v>
      </c>
      <c r="AQ743" s="82">
        <f ca="1">SUMPRODUCT(R713:R742,'control variables'!AZ$7:AZ$36)</f>
        <v>3.9399034536321313E-35</v>
      </c>
      <c r="AR743" s="82">
        <f ca="1">SUMPRODUCT(S713:S742,'control variables'!BA$7:BA$36)</f>
        <v>2.9516118326860803E-35</v>
      </c>
      <c r="AS743" s="82">
        <f t="shared" ca="1" si="576"/>
        <v>7.5199136057881481E-35</v>
      </c>
      <c r="AT743" s="10">
        <f ca="1">SUMPRODUCT(P713:P742,'control variables'!AT$7:AT$36)</f>
        <v>-1.6762281841671547E-36</v>
      </c>
      <c r="AU743" s="10">
        <f ca="1">SUMPRODUCT(Q713:Q742,'control variables'!AU$7:AU$36)</f>
        <v>1.8183388213367628E-36</v>
      </c>
      <c r="AV743" s="10">
        <f ca="1">SUMPRODUCT(R713:R742,'control variables'!AV$7:AV$36)</f>
        <v>7.8299126797330892E-34</v>
      </c>
      <c r="AW743" s="10">
        <f ca="1">SUMPRODUCT(S713:S742,'control variables'!AW$7:AW$36)</f>
        <v>5.8658449848798825E-34</v>
      </c>
      <c r="AX743" s="10">
        <f t="shared" ca="1" si="554"/>
        <v>1.3697178770984667E-33</v>
      </c>
      <c r="AY743" s="82">
        <f ca="1">SUMPRODUCT(P713:P742,'control variables'!BB$7:BB$36)</f>
        <v>6.0754293346131751E-36</v>
      </c>
      <c r="AZ743" s="82">
        <f ca="1">SUMPRODUCT(Q713:Q742,'control variables'!BC$7:BC$36)</f>
        <v>1.5492333969121938E-35</v>
      </c>
      <c r="BA743" s="82">
        <f ca="1">SUMPRODUCT(R713:R742,'control variables'!BD$7:BD$36)</f>
        <v>1.0845109981865662E-34</v>
      </c>
      <c r="BB743" s="82">
        <f ca="1">SUMPRODUCT(S713:S742,'control variables'!BE$7:BE$36)</f>
        <v>1.5411675463787815E-35</v>
      </c>
      <c r="BC743" s="82">
        <f t="shared" ca="1" si="577"/>
        <v>1.4543053858617955E-34</v>
      </c>
      <c r="BD743" s="10">
        <f ca="1">SUMPRODUCT(P713:P742,'control variables'!BF$7:BF$36)</f>
        <v>1.2709268987578952E-36</v>
      </c>
      <c r="BE743" s="10">
        <f ca="1">SUMPRODUCT(Q713:Q742,'control variables'!BG$7:BG$36)</f>
        <v>1.4669899072791427E-36</v>
      </c>
      <c r="BF743" s="10">
        <f ca="1">SUMPRODUCT(R713:R742,'control variables'!BH$7:BH$36)</f>
        <v>4.393955757225716E-35</v>
      </c>
      <c r="BG743" s="10">
        <f ca="1">SUMPRODUCT(S713:S742,'control variables'!BI$7:BI$36)</f>
        <v>9.8753068124324852E-35</v>
      </c>
      <c r="BH743" s="10">
        <f t="shared" ca="1" si="578"/>
        <v>1.4543054250261906E-34</v>
      </c>
      <c r="BI743" s="82">
        <f t="shared" ca="1" si="555"/>
        <v>1.4661609355517712E-33</v>
      </c>
      <c r="BJ743" s="82">
        <f t="shared" ca="1" si="556"/>
        <v>1.7001633738075625E-33</v>
      </c>
      <c r="BK743" s="82">
        <f t="shared" ca="1" si="557"/>
        <v>5.6896976913429817E-33</v>
      </c>
      <c r="BL743" s="82">
        <f t="shared" ca="1" si="558"/>
        <v>2.6795931340382767E-33</v>
      </c>
      <c r="BM743" s="82">
        <f t="shared" ca="1" si="548"/>
        <v>1.1535615134740592E-32</v>
      </c>
      <c r="BN743" s="10">
        <f ca="1">BN742+BI743-INDIRECT(ADDRESS(MAX($D743-'key variables'!$B$9*30,34),scenario!BI$4),TRUE)</f>
        <v>9439390.0751690175</v>
      </c>
      <c r="BO743" s="10">
        <f ca="1">BO742+BJ743-INDIRECT(ADDRESS(MAX($D743-'key variables'!$B$9*30,34),scenario!BJ$4),TRUE)</f>
        <v>10895583.360992203</v>
      </c>
      <c r="BP743" s="10">
        <f ca="1">BP742+BK743-INDIRECT(ADDRESS(MAX($D743-'key variables'!$B$9*30,34),scenario!BK$4),TRUE)</f>
        <v>32531162.537994072</v>
      </c>
      <c r="BQ743" s="10">
        <f ca="1">BQ742+BL743-INDIRECT(ADDRESS(MAX($D743-'key variables'!$B$9*30,34),scenario!BL$4),TRUE)</f>
        <v>14415841.516535141</v>
      </c>
      <c r="BR743" s="10">
        <f t="shared" ca="1" si="579"/>
        <v>67281977.490690395</v>
      </c>
      <c r="BS743" s="82">
        <f t="shared" ca="1" si="560"/>
        <v>-2.3433848477536824E-9</v>
      </c>
      <c r="BT743" s="82">
        <f t="shared" ca="1" si="561"/>
        <v>-3.4288309057018498E-10</v>
      </c>
      <c r="BU743" s="82">
        <f t="shared" ca="1" si="562"/>
        <v>-4.2578247660364599E-9</v>
      </c>
      <c r="BV743" s="82">
        <f t="shared" ca="1" si="563"/>
        <v>-2.9943922343414556E-9</v>
      </c>
      <c r="BW743" s="82">
        <f t="shared" ca="1" si="580"/>
        <v>-9.9384849387017825E-9</v>
      </c>
      <c r="BX743" s="10">
        <f t="shared" ca="1" si="564"/>
        <v>-1.8625994260191893E-12</v>
      </c>
      <c r="BY743" s="10">
        <f t="shared" ca="1" si="565"/>
        <v>2.8902850229962428E-12</v>
      </c>
      <c r="BZ743" s="10">
        <f t="shared" ca="1" si="566"/>
        <v>-3.5034723983035463E-11</v>
      </c>
      <c r="CA743" s="10">
        <f t="shared" ca="1" si="567"/>
        <v>-2.0257049910634696E-11</v>
      </c>
      <c r="CB743" s="10">
        <v>0</v>
      </c>
      <c r="CC743" s="82">
        <f t="shared" ca="1" si="568"/>
        <v>3.9725652202851362E-13</v>
      </c>
      <c r="CD743" s="82">
        <f t="shared" ca="1" si="569"/>
        <v>3.4270724516460853E-13</v>
      </c>
      <c r="CE743" s="82">
        <f t="shared" ca="1" si="570"/>
        <v>1.8915613015532971E-10</v>
      </c>
      <c r="CF743" s="82">
        <f t="shared" ca="1" si="571"/>
        <v>3.7028113764059381E-11</v>
      </c>
      <c r="CG743" s="82">
        <f t="shared" ca="1" si="581"/>
        <v>2.269242076865822E-10</v>
      </c>
      <c r="CH743" s="13" t="str">
        <f t="shared" ca="1" si="533"/>
        <v/>
      </c>
      <c r="CI743" s="81">
        <f t="shared" ca="1" si="542"/>
        <v>0.1131775965863165</v>
      </c>
      <c r="CJ743" s="81">
        <f t="shared" ca="1" si="543"/>
        <v>0.13063724757458739</v>
      </c>
      <c r="CK743" s="81">
        <f t="shared" ca="1" si="544"/>
        <v>0.39004625943939081</v>
      </c>
      <c r="CL743" s="81">
        <f t="shared" ca="1" si="545"/>
        <v>0.17284488538116416</v>
      </c>
      <c r="CM743" s="89">
        <f t="shared" ca="1" si="534"/>
        <v>0.80670598898145884</v>
      </c>
    </row>
    <row r="744" spans="1:91" x14ac:dyDescent="0.3">
      <c r="A744">
        <v>679</v>
      </c>
      <c r="B744" s="3">
        <f t="shared" si="547"/>
        <v>2.0750000000000002</v>
      </c>
      <c r="C744" s="3">
        <f t="shared" si="535"/>
        <v>22.633333333333333</v>
      </c>
      <c r="D744" s="4">
        <f t="shared" ca="1" si="572"/>
        <v>744</v>
      </c>
      <c r="E744" s="58">
        <f>(0.5*(COS(B744*2*PI())+1)*('key variables'!$B$4-'key variables'!$B$6)+'key variables'!$B$6)/'key variables'!$B$4</f>
        <v>1</v>
      </c>
      <c r="F744" s="10">
        <f t="shared" ca="1" si="536"/>
        <v>11689222.907461114</v>
      </c>
      <c r="G744" s="10">
        <f t="shared" ca="1" si="537"/>
        <v>13492492.798713122</v>
      </c>
      <c r="H744" s="10">
        <f t="shared" ca="1" si="538"/>
        <v>40309474.521088287</v>
      </c>
      <c r="I744" s="10">
        <f t="shared" ca="1" si="539"/>
        <v>17912154.249750931</v>
      </c>
      <c r="J744" s="10">
        <f t="shared" ca="1" si="573"/>
        <v>83403344.477013454</v>
      </c>
      <c r="K744" s="82">
        <f t="shared" ca="1" si="549"/>
        <v>2249832.832292099</v>
      </c>
      <c r="L744" s="82">
        <f t="shared" ca="1" si="550"/>
        <v>2596909.4377209195</v>
      </c>
      <c r="M744" s="82">
        <f t="shared" ca="1" si="551"/>
        <v>7778311.98309422</v>
      </c>
      <c r="N744" s="82">
        <f t="shared" ca="1" si="552"/>
        <v>3496312.733215793</v>
      </c>
      <c r="O744" s="82">
        <f t="shared" ca="1" si="574"/>
        <v>16121366.986323033</v>
      </c>
      <c r="P744" s="10">
        <f ca="1">IF(IF($A744&gt;='key variables'!$B$26,K744*SUMPRODUCT(Z744:AC744,'control variables'!$O$3:$R$3)/J744+F$65*'key variables'!$B$25/scenario!J$65,K744*SUMPRODUCT(Z744:AC744,'control variables'!$O$7:$R$7)/J744+F$65*'key variables'!$B$25/scenario!J$65)&lt;'key variables'!$B$28,0,IF($A744&gt;='key variables'!$B$26,K744*SUMPRODUCT(Z744:AC744,'control variables'!$O$3:$R$3)/J744+F$65*'key variables'!$B$25/scenario!J$65,K744*SUMPRODUCT(Z744:AC744,'control variables'!$O$7:$R$7)/J744+F$65*'key variables'!$B$25/scenario!J$65))</f>
        <v>1.7856093217061999E-34</v>
      </c>
      <c r="Q744" s="10">
        <f ca="1">IF(IF($A744&gt;='key variables'!$B$26,L744*SUMPRODUCT(Z744:AC744,'control variables'!$O$4:$R$4)/J744+G$65*'key variables'!$B$25/scenario!J$65,L744*SUMPRODUCT(Z744:AC744,'control variables'!$O$7:$R$7)/J744+G$65*'key variables'!$B$25/scenario!J$65)&lt;'key variables'!$B$28,0,IF($A744&gt;='key variables'!$B$26,L744*SUMPRODUCT(Z744:AC744,'control variables'!$O$4:$R$4)/J744+G$65*'key variables'!$B$25/scenario!J$65,L744*SUMPRODUCT(Z744:AC744,'control variables'!$O$7:$R$7)/J744+G$65*'key variables'!$B$25/scenario!J$65))</f>
        <v>2.0610712196323941E-34</v>
      </c>
      <c r="R744" s="10">
        <f ca="1">IF(IF($A744&gt;='key variables'!$B$26,M744*SUMPRODUCT(Z744:AC744,'control variables'!$O$5:$R$5)/J744+H$65*'key variables'!$B$25/scenario!J$65,M744*SUMPRODUCT(Z744:AC744,'control variables'!$O$7:$R$7)/J744+H$65*'key variables'!$B$25/scenario!J$65)&lt;'key variables'!$B$28,0,IF($A744&gt;='key variables'!$B$26,M744*SUMPRODUCT(Z744:AC744,'control variables'!$O$5:$R$5)/J744+H$65*'key variables'!$B$25/scenario!J$65,M744*SUMPRODUCT(Z744:AC744,'control variables'!$O$7:$R$7)/J744+H$65*'key variables'!$B$25/scenario!J$65))</f>
        <v>6.1733592757654476E-34</v>
      </c>
      <c r="S744" s="10">
        <f ca="1">IF(IF($A744&gt;='key variables'!$B$26,N744*SUMPRODUCT(Z744:AC744,'control variables'!$O$6:$R$6)/J744+I$65*'key variables'!$B$25/scenario!J$65,N744*SUMPRODUCT(Z744:AC744,'control variables'!$O$7:$R$7)/J744+I$65*'key variables'!$B$25/scenario!J$65)&lt;'key variables'!$B$28,0,IF($A744&gt;='key variables'!$B$26,N744*SUMPRODUCT(Z744:AC744,'control variables'!$O$6:$R$6)/J744+I$65*'key variables'!$B$25/scenario!J$65,N744*SUMPRODUCT(Z744:AC744,'control variables'!$O$7:$R$7)/J744+I$65*'key variables'!$B$25/scenario!J$65))</f>
        <v>2.7748944358989862E-34</v>
      </c>
      <c r="T744" s="10">
        <f t="shared" ca="1" si="546"/>
        <v>1.2794934253003027E-33</v>
      </c>
      <c r="U744" s="82">
        <f ca="1">SUMPRODUCT(P714:P743,'control variables'!AD$7:AD$36)</f>
        <v>3.7858220956723203E-34</v>
      </c>
      <c r="V744" s="82">
        <f ca="1">SUMPRODUCT(Q714:Q743,'control variables'!AE$7:AE$36)</f>
        <v>4.3698522790992001E-34</v>
      </c>
      <c r="W744" s="82">
        <f ca="1">SUMPRODUCT(R714:R743,'control variables'!AF$7:AF$36)</f>
        <v>1.3088663722019901E-33</v>
      </c>
      <c r="X744" s="82">
        <f ca="1">SUMPRODUCT(S714:S743,'control variables'!AG$7:AG$36)</f>
        <v>5.8832895532526068E-34</v>
      </c>
      <c r="Y744" s="82">
        <f t="shared" ca="1" si="540"/>
        <v>2.7127627650044027E-33</v>
      </c>
      <c r="Z744" s="10">
        <f ca="1">IF($A744&gt;='key variables'!$B$26,SUMPRODUCT(P714:P743,'control variables'!V$7:V$36)*$E744,SUMPRODUCT(P714:P743,'control variables'!Z$7:Z$36)*$E744)</f>
        <v>9.2377891704824711E-34</v>
      </c>
      <c r="AA744" s="10">
        <f ca="1">IF($A744&gt;='key variables'!$B$26,SUMPRODUCT(Q714:Q743,'control variables'!W$7:W$36)*$E744,SUMPRODUCT(Q714:Q743,'control variables'!AA$7:AA$36)*$E744)</f>
        <v>1.0662881942238193E-33</v>
      </c>
      <c r="AB744" s="10">
        <f ca="1">IF($A744&gt;='key variables'!$B$26,SUMPRODUCT(R714:R743,'control variables'!X$7:X$36)*$E744,SUMPRODUCT(R714:R743,'control variables'!AB$7:AB$36)*$E744)</f>
        <v>3.1937664510326097E-33</v>
      </c>
      <c r="AC744" s="10">
        <f ca="1">IF($A744&gt;='key variables'!$B$26,SUMPRODUCT(S714:S743,'control variables'!Y$7:Y$36)*$E744,SUMPRODUCT(S714:S743,'control variables'!AC$7:AC$36)*$E744)</f>
        <v>1.4355822103731969E-33</v>
      </c>
      <c r="AD744" s="10">
        <f t="shared" ca="1" si="541"/>
        <v>6.6194157726778735E-33</v>
      </c>
      <c r="AE744" s="82">
        <f ca="1">SUMPRODUCT(P714:P743,'control variables'!AL$7:AL$36)</f>
        <v>1.257771753855561E-33</v>
      </c>
      <c r="AF744" s="82">
        <f ca="1">SUMPRODUCT(Q714:Q743,'control variables'!AM$7:AM$36)</f>
        <v>1.4480093050908444E-33</v>
      </c>
      <c r="AG744" s="82">
        <f ca="1">SUMPRODUCT(R714:R743,'control variables'!AN$7:AN$36)</f>
        <v>4.1286550822328549E-33</v>
      </c>
      <c r="AH744" s="82">
        <f ca="1">SUMPRODUCT(S714:S743,'control variables'!AO$7:AO$36)</f>
        <v>1.7876666975163439E-33</v>
      </c>
      <c r="AI744" s="82">
        <f t="shared" ca="1" si="553"/>
        <v>8.6221028386956046E-33</v>
      </c>
      <c r="AJ744" s="10">
        <f ca="1">SUMPRODUCT(P714:P743,'control variables'!AP$7:AP$36)</f>
        <v>1.2018058028466237E-36</v>
      </c>
      <c r="AK744" s="10">
        <f ca="1">SUMPRODUCT(Q714:Q743,'control variables'!AQ$7:AQ$36)</f>
        <v>3.4680141419002131E-36</v>
      </c>
      <c r="AL744" s="10">
        <f ca="1">SUMPRODUCT(R714:R743,'control variables'!AR$7:AR$36)</f>
        <v>1.2464953409152308E-34</v>
      </c>
      <c r="AM744" s="10">
        <f ca="1">SUMPRODUCT(S714:S743,'control variables'!AS$7:AS$36)</f>
        <v>9.3382247583800567E-35</v>
      </c>
      <c r="AN744" s="10">
        <f t="shared" ca="1" si="575"/>
        <v>2.227016016200705E-34</v>
      </c>
      <c r="AO744" s="82">
        <f ca="1">SUMPRODUCT(P714:P743,'control variables'!AX$7:AX$36)</f>
        <v>1.6342724879609233E-36</v>
      </c>
      <c r="AP744" s="82">
        <f ca="1">SUMPRODUCT(Q714:Q743,'control variables'!AY$7:AY$36)</f>
        <v>3.7727759919563285E-36</v>
      </c>
      <c r="AQ744" s="82">
        <f ca="1">SUMPRODUCT(R714:R743,'control variables'!AZ$7:AZ$36)</f>
        <v>3.3900868796008174E-35</v>
      </c>
      <c r="AR744" s="82">
        <f ca="1">SUMPRODUCT(S714:S743,'control variables'!BA$7:BA$36)</f>
        <v>2.5397121186913949E-35</v>
      </c>
      <c r="AS744" s="82">
        <f t="shared" ca="1" si="576"/>
        <v>6.4705038462839375E-35</v>
      </c>
      <c r="AT744" s="10">
        <f ca="1">SUMPRODUCT(P714:P743,'control variables'!AT$7:AT$36)</f>
        <v>-1.4423092446906326E-36</v>
      </c>
      <c r="AU744" s="10">
        <f ca="1">SUMPRODUCT(Q714:Q743,'control variables'!AU$7:AU$36)</f>
        <v>1.5645882325364556E-36</v>
      </c>
      <c r="AV744" s="10">
        <f ca="1">SUMPRODUCT(R714:R743,'control variables'!AV$7:AV$36)</f>
        <v>6.737242309710069E-34</v>
      </c>
      <c r="AW744" s="10">
        <f ca="1">SUMPRODUCT(S714:S743,'control variables'!AW$7:AW$36)</f>
        <v>5.0472617806614592E-34</v>
      </c>
      <c r="AX744" s="10">
        <f t="shared" ca="1" si="554"/>
        <v>1.1785726880249987E-33</v>
      </c>
      <c r="AY744" s="82">
        <f ca="1">SUMPRODUCT(P714:P743,'control variables'!BB$7:BB$36)</f>
        <v>5.2275984722992949E-36</v>
      </c>
      <c r="AZ744" s="82">
        <f ca="1">SUMPRODUCT(Q714:Q743,'control variables'!BC$7:BC$36)</f>
        <v>1.3330366782134393E-35</v>
      </c>
      <c r="BA744" s="82">
        <f ca="1">SUMPRODUCT(R714:R743,'control variables'!BD$7:BD$36)</f>
        <v>9.3316664964104148E-35</v>
      </c>
      <c r="BB744" s="82">
        <f ca="1">SUMPRODUCT(S714:S743,'control variables'!BE$7:BE$36)</f>
        <v>1.3260964233600024E-35</v>
      </c>
      <c r="BC744" s="82">
        <f t="shared" ca="1" si="577"/>
        <v>1.2513559445213785E-34</v>
      </c>
      <c r="BD744" s="10">
        <f ca="1">SUMPRODUCT(P714:P743,'control variables'!BF$7:BF$36)</f>
        <v>1.0935680671156836E-36</v>
      </c>
      <c r="BE744" s="10">
        <f ca="1">SUMPRODUCT(Q714:Q743,'control variables'!BG$7:BG$36)</f>
        <v>1.2622703311648688E-36</v>
      </c>
      <c r="BF744" s="10">
        <f ca="1">SUMPRODUCT(R714:R743,'control variables'!BH$7:BH$36)</f>
        <v>3.7807758330689805E-35</v>
      </c>
      <c r="BG744" s="10">
        <f ca="1">SUMPRODUCT(S714:S743,'control variables'!BI$7:BI$36)</f>
        <v>8.4972001093064815E-35</v>
      </c>
      <c r="BH744" s="10">
        <f t="shared" ca="1" si="578"/>
        <v>1.2513559782203518E-34</v>
      </c>
      <c r="BI744" s="82">
        <f t="shared" ca="1" si="555"/>
        <v>1.2615570430831697E-33</v>
      </c>
      <c r="BJ744" s="82">
        <f t="shared" ca="1" si="556"/>
        <v>1.4629042601055153E-33</v>
      </c>
      <c r="BK744" s="82">
        <f t="shared" ca="1" si="557"/>
        <v>4.8956959781679662E-33</v>
      </c>
      <c r="BL744" s="82">
        <f t="shared" ca="1" si="558"/>
        <v>2.3056538398160897E-33</v>
      </c>
      <c r="BM744" s="82">
        <f t="shared" ca="1" si="548"/>
        <v>9.9258111211727409E-33</v>
      </c>
      <c r="BN744" s="10">
        <f ca="1">BN743+BI744-INDIRECT(ADDRESS(MAX($D744-'key variables'!$B$9*30,34),scenario!BI$4),TRUE)</f>
        <v>9439390.0751690175</v>
      </c>
      <c r="BO744" s="10">
        <f ca="1">BO743+BJ744-INDIRECT(ADDRESS(MAX($D744-'key variables'!$B$9*30,34),scenario!BJ$4),TRUE)</f>
        <v>10895583.360992203</v>
      </c>
      <c r="BP744" s="10">
        <f ca="1">BP743+BK744-INDIRECT(ADDRESS(MAX($D744-'key variables'!$B$9*30,34),scenario!BK$4),TRUE)</f>
        <v>32531162.537994072</v>
      </c>
      <c r="BQ744" s="10">
        <f ca="1">BQ743+BL744-INDIRECT(ADDRESS(MAX($D744-'key variables'!$B$9*30,34),scenario!BL$4),TRUE)</f>
        <v>14415841.516535141</v>
      </c>
      <c r="BR744" s="10">
        <f t="shared" ca="1" si="579"/>
        <v>67281977.490690395</v>
      </c>
      <c r="BS744" s="82">
        <f t="shared" ca="1" si="560"/>
        <v>-2.3433848477536824E-9</v>
      </c>
      <c r="BT744" s="82">
        <f t="shared" ca="1" si="561"/>
        <v>-3.4288309057018498E-10</v>
      </c>
      <c r="BU744" s="82">
        <f t="shared" ca="1" si="562"/>
        <v>-4.2578247660364599E-9</v>
      </c>
      <c r="BV744" s="82">
        <f t="shared" ca="1" si="563"/>
        <v>-2.9943922343414556E-9</v>
      </c>
      <c r="BW744" s="82">
        <f t="shared" ca="1" si="580"/>
        <v>-9.9384849387017825E-9</v>
      </c>
      <c r="BX744" s="10">
        <f t="shared" ca="1" si="564"/>
        <v>-1.8625994260191893E-12</v>
      </c>
      <c r="BY744" s="10">
        <f t="shared" ca="1" si="565"/>
        <v>2.8902850229962428E-12</v>
      </c>
      <c r="BZ744" s="10">
        <f t="shared" ca="1" si="566"/>
        <v>-3.5034723983035463E-11</v>
      </c>
      <c r="CA744" s="10">
        <f t="shared" ca="1" si="567"/>
        <v>-2.0257049910634696E-11</v>
      </c>
      <c r="CB744" s="10">
        <v>0</v>
      </c>
      <c r="CC744" s="82">
        <f t="shared" ca="1" si="568"/>
        <v>3.9725652202851362E-13</v>
      </c>
      <c r="CD744" s="82">
        <f t="shared" ca="1" si="569"/>
        <v>3.4270724516460853E-13</v>
      </c>
      <c r="CE744" s="82">
        <f t="shared" ca="1" si="570"/>
        <v>1.8915613015532971E-10</v>
      </c>
      <c r="CF744" s="82">
        <f t="shared" ca="1" si="571"/>
        <v>3.7028113764059381E-11</v>
      </c>
      <c r="CG744" s="82">
        <f t="shared" ca="1" si="581"/>
        <v>2.269242076865822E-10</v>
      </c>
      <c r="CH744" s="13" t="str">
        <f t="shared" ca="1" si="533"/>
        <v/>
      </c>
      <c r="CI744" s="81">
        <f t="shared" ca="1" si="542"/>
        <v>0.1131775965863165</v>
      </c>
      <c r="CJ744" s="81">
        <f t="shared" ca="1" si="543"/>
        <v>0.13063724757458739</v>
      </c>
      <c r="CK744" s="81">
        <f t="shared" ca="1" si="544"/>
        <v>0.39004625943939081</v>
      </c>
      <c r="CL744" s="81">
        <f t="shared" ca="1" si="545"/>
        <v>0.17284488538116416</v>
      </c>
      <c r="CM744" s="89">
        <f t="shared" ca="1" si="534"/>
        <v>0.80670598898145884</v>
      </c>
    </row>
    <row r="745" spans="1:91" x14ac:dyDescent="0.3">
      <c r="A745">
        <v>680</v>
      </c>
      <c r="B745" s="3">
        <f t="shared" si="547"/>
        <v>2.0777777777777779</v>
      </c>
      <c r="C745" s="3">
        <f t="shared" si="535"/>
        <v>22.666666666666668</v>
      </c>
      <c r="D745" s="4">
        <f t="shared" ca="1" si="572"/>
        <v>745</v>
      </c>
      <c r="E745" s="58">
        <f>(0.5*(COS(B745*2*PI())+1)*('key variables'!$B$4-'key variables'!$B$6)+'key variables'!$B$6)/'key variables'!$B$4</f>
        <v>1</v>
      </c>
      <c r="F745" s="10">
        <f t="shared" ca="1" si="536"/>
        <v>11689222.907461114</v>
      </c>
      <c r="G745" s="10">
        <f t="shared" ca="1" si="537"/>
        <v>13492492.798713122</v>
      </c>
      <c r="H745" s="10">
        <f t="shared" ca="1" si="538"/>
        <v>40309474.521088287</v>
      </c>
      <c r="I745" s="10">
        <f t="shared" ca="1" si="539"/>
        <v>17912154.249750931</v>
      </c>
      <c r="J745" s="10">
        <f t="shared" ca="1" si="573"/>
        <v>83403344.477013454</v>
      </c>
      <c r="K745" s="82">
        <f t="shared" ca="1" si="549"/>
        <v>2249832.832292099</v>
      </c>
      <c r="L745" s="82">
        <f t="shared" ca="1" si="550"/>
        <v>2596909.4377209195</v>
      </c>
      <c r="M745" s="82">
        <f t="shared" ca="1" si="551"/>
        <v>7778311.98309422</v>
      </c>
      <c r="N745" s="82">
        <f t="shared" ca="1" si="552"/>
        <v>3496312.733215793</v>
      </c>
      <c r="O745" s="82">
        <f t="shared" ca="1" si="574"/>
        <v>16121366.986323033</v>
      </c>
      <c r="P745" s="10">
        <f ca="1">IF(IF($A745&gt;='key variables'!$B$26,K745*SUMPRODUCT(Z745:AC745,'control variables'!$O$3:$R$3)/J745+F$65*'key variables'!$B$25/scenario!J$65,K745*SUMPRODUCT(Z745:AC745,'control variables'!$O$7:$R$7)/J745+F$65*'key variables'!$B$25/scenario!J$65)&lt;'key variables'!$B$28,0,IF($A745&gt;='key variables'!$B$26,K745*SUMPRODUCT(Z745:AC745,'control variables'!$O$3:$R$3)/J745+F$65*'key variables'!$B$25/scenario!J$65,K745*SUMPRODUCT(Z745:AC745,'control variables'!$O$7:$R$7)/J745+F$65*'key variables'!$B$25/scenario!J$65))</f>
        <v>1.5364261598919643E-34</v>
      </c>
      <c r="Q745" s="10">
        <f ca="1">IF(IF($A745&gt;='key variables'!$B$26,L745*SUMPRODUCT(Z745:AC745,'control variables'!$O$4:$R$4)/J745+G$65*'key variables'!$B$25/scenario!J$65,L745*SUMPRODUCT(Z745:AC745,'control variables'!$O$7:$R$7)/J745+G$65*'key variables'!$B$25/scenario!J$65)&lt;'key variables'!$B$28,0,IF($A745&gt;='key variables'!$B$26,L745*SUMPRODUCT(Z745:AC745,'control variables'!$O$4:$R$4)/J745+G$65*'key variables'!$B$25/scenario!J$65,L745*SUMPRODUCT(Z745:AC745,'control variables'!$O$7:$R$7)/J745+G$65*'key variables'!$B$25/scenario!J$65))</f>
        <v>1.773447136923429E-34</v>
      </c>
      <c r="R745" s="10">
        <f ca="1">IF(IF($A745&gt;='key variables'!$B$26,M745*SUMPRODUCT(Z745:AC745,'control variables'!$O$5:$R$5)/J745+H$65*'key variables'!$B$25/scenario!J$65,M745*SUMPRODUCT(Z745:AC745,'control variables'!$O$7:$R$7)/J745+H$65*'key variables'!$B$25/scenario!J$65)&lt;'key variables'!$B$28,0,IF($A745&gt;='key variables'!$B$26,M745*SUMPRODUCT(Z745:AC745,'control variables'!$O$5:$R$5)/J745+H$65*'key variables'!$B$25/scenario!J$65,M745*SUMPRODUCT(Z745:AC745,'control variables'!$O$7:$R$7)/J745+H$65*'key variables'!$B$25/scenario!J$65))</f>
        <v>5.3118622144258548E-34</v>
      </c>
      <c r="S745" s="10">
        <f ca="1">IF(IF($A745&gt;='key variables'!$B$26,N745*SUMPRODUCT(Z745:AC745,'control variables'!$O$6:$R$6)/J745+I$65*'key variables'!$B$25/scenario!J$65,N745*SUMPRODUCT(Z745:AC745,'control variables'!$O$7:$R$7)/J745+I$65*'key variables'!$B$25/scenario!J$65)&lt;'key variables'!$B$28,0,IF($A745&gt;='key variables'!$B$26,N745*SUMPRODUCT(Z745:AC745,'control variables'!$O$6:$R$6)/J745+I$65*'key variables'!$B$25/scenario!J$65,N745*SUMPRODUCT(Z745:AC745,'control variables'!$O$7:$R$7)/J745+I$65*'key variables'!$B$25/scenario!J$65))</f>
        <v>2.3876557712971836E-34</v>
      </c>
      <c r="T745" s="10">
        <f t="shared" ca="1" si="546"/>
        <v>1.1009391282538434E-33</v>
      </c>
      <c r="U745" s="82">
        <f ca="1">SUMPRODUCT(P715:P744,'control variables'!AD$7:AD$36)</f>
        <v>3.2575076943090844E-34</v>
      </c>
      <c r="V745" s="82">
        <f ca="1">SUMPRODUCT(Q715:Q744,'control variables'!AE$7:AE$36)</f>
        <v>3.7600360139563784E-34</v>
      </c>
      <c r="W745" s="82">
        <f ca="1">SUMPRODUCT(R715:R744,'control variables'!AF$7:AF$36)</f>
        <v>1.1262130576986939E-33</v>
      </c>
      <c r="X745" s="82">
        <f ca="1">SUMPRODUCT(S715:S744,'control variables'!AG$7:AG$36)</f>
        <v>5.0622719460263377E-34</v>
      </c>
      <c r="Y745" s="82">
        <f t="shared" ca="1" si="540"/>
        <v>2.3341946231278742E-33</v>
      </c>
      <c r="Z745" s="10">
        <f ca="1">IF($A745&gt;='key variables'!$B$26,SUMPRODUCT(P715:P744,'control variables'!V$7:V$36)*$E745,SUMPRODUCT(P715:P744,'control variables'!Z$7:Z$36)*$E745)</f>
        <v>7.9486485473395566E-34</v>
      </c>
      <c r="AA745" s="10">
        <f ca="1">IF($A745&gt;='key variables'!$B$26,SUMPRODUCT(Q715:Q744,'control variables'!W$7:W$36)*$E745,SUMPRODUCT(Q715:Q744,'control variables'!AA$7:AA$36)*$E745)</f>
        <v>9.1748685206460715E-34</v>
      </c>
      <c r="AB745" s="10">
        <f ca="1">IF($A745&gt;='key variables'!$B$26,SUMPRODUCT(R715:R744,'control variables'!X$7:X$36)*$E745,SUMPRODUCT(R715:R744,'control variables'!AB$7:AB$36)*$E745)</f>
        <v>2.7480738727680114E-33</v>
      </c>
      <c r="AC745" s="10">
        <f ca="1">IF($A745&gt;='key variables'!$B$26,SUMPRODUCT(S715:S744,'control variables'!Y$7:Y$36)*$E745,SUMPRODUCT(S715:S744,'control variables'!AC$7:AC$36)*$E745)</f>
        <v>1.2352456026525071E-33</v>
      </c>
      <c r="AD745" s="10">
        <f t="shared" ca="1" si="541"/>
        <v>5.6956711822190814E-33</v>
      </c>
      <c r="AE745" s="82">
        <f ca="1">SUMPRODUCT(P715:P744,'control variables'!AL$7:AL$36)</f>
        <v>1.082248732858511E-33</v>
      </c>
      <c r="AF745" s="82">
        <f ca="1">SUMPRODUCT(Q715:Q744,'control variables'!AM$7:AM$36)</f>
        <v>1.2459384866913316E-33</v>
      </c>
      <c r="AG745" s="82">
        <f ca="1">SUMPRODUCT(R715:R744,'control variables'!AN$7:AN$36)</f>
        <v>3.5524980724519264E-33</v>
      </c>
      <c r="AH745" s="82">
        <f ca="1">SUMPRODUCT(S715:S744,'control variables'!AO$7:AO$36)</f>
        <v>1.5381964273166514E-33</v>
      </c>
      <c r="AI745" s="82">
        <f t="shared" ca="1" si="553"/>
        <v>7.4188817193184207E-33</v>
      </c>
      <c r="AJ745" s="10">
        <f ca="1">SUMPRODUCT(P715:P744,'control variables'!AP$7:AP$36)</f>
        <v>1.0340928735963076E-36</v>
      </c>
      <c r="AK745" s="10">
        <f ca="1">SUMPRODUCT(Q715:Q744,'control variables'!AQ$7:AQ$36)</f>
        <v>2.9840500862749672E-36</v>
      </c>
      <c r="AL745" s="10">
        <f ca="1">SUMPRODUCT(R715:R744,'control variables'!AR$7:AR$36)</f>
        <v>1.072545952065055E-34</v>
      </c>
      <c r="AM745" s="10">
        <f ca="1">SUMPRODUCT(S715:S744,'control variables'!AS$7:AS$36)</f>
        <v>8.035068271270282E-35</v>
      </c>
      <c r="AN745" s="10">
        <f t="shared" ca="1" si="575"/>
        <v>1.916234208790796E-34</v>
      </c>
      <c r="AO745" s="82">
        <f ca="1">SUMPRODUCT(P715:P744,'control variables'!AX$7:AX$36)</f>
        <v>1.4062084983380434E-36</v>
      </c>
      <c r="AP745" s="82">
        <f ca="1">SUMPRODUCT(Q715:Q744,'control variables'!AY$7:AY$36)</f>
        <v>3.2462821844563687E-36</v>
      </c>
      <c r="AQ745" s="82">
        <f ca="1">SUMPRODUCT(R715:R744,'control variables'!AZ$7:AZ$36)</f>
        <v>2.9169976336975182E-35</v>
      </c>
      <c r="AR745" s="82">
        <f ca="1">SUMPRODUCT(S715:S744,'control variables'!BA$7:BA$36)</f>
        <v>2.185293328343267E-35</v>
      </c>
      <c r="AS745" s="82">
        <f t="shared" ca="1" si="576"/>
        <v>5.5675400303202267E-35</v>
      </c>
      <c r="AT745" s="10">
        <f ca="1">SUMPRODUCT(P715:P744,'control variables'!AT$7:AT$36)</f>
        <v>-1.2410338741283318E-36</v>
      </c>
      <c r="AU745" s="10">
        <f ca="1">SUMPRODUCT(Q715:Q744,'control variables'!AU$7:AU$36)</f>
        <v>1.3462487346510785E-36</v>
      </c>
      <c r="AV745" s="10">
        <f ca="1">SUMPRODUCT(R715:R744,'control variables'!AV$7:AV$36)</f>
        <v>5.7970549348827184E-34</v>
      </c>
      <c r="AW745" s="10">
        <f ca="1">SUMPRODUCT(S715:S744,'control variables'!AW$7:AW$36)</f>
        <v>4.3429124956747466E-34</v>
      </c>
      <c r="AX745" s="10">
        <f t="shared" ca="1" si="554"/>
        <v>1.0141019579162693E-33</v>
      </c>
      <c r="AY745" s="82">
        <f ca="1">SUMPRODUCT(P715:P744,'control variables'!BB$7:BB$36)</f>
        <v>4.4980830625241559E-36</v>
      </c>
      <c r="AZ745" s="82">
        <f ca="1">SUMPRODUCT(Q715:Q744,'control variables'!BC$7:BC$36)</f>
        <v>1.1470103788132028E-35</v>
      </c>
      <c r="BA745" s="82">
        <f ca="1">SUMPRODUCT(R715:R744,'control variables'!BD$7:BD$36)</f>
        <v>8.0294252198305905E-35</v>
      </c>
      <c r="BB745" s="82">
        <f ca="1">SUMPRODUCT(S715:S744,'control variables'!BE$7:BE$36)</f>
        <v>1.1410386418920781E-35</v>
      </c>
      <c r="BC745" s="82">
        <f t="shared" ca="1" si="577"/>
        <v>1.0767282546788288E-34</v>
      </c>
      <c r="BD745" s="10">
        <f ca="1">SUMPRODUCT(P715:P744,'control variables'!BF$7:BF$36)</f>
        <v>9.4095979759646531E-37</v>
      </c>
      <c r="BE745" s="10">
        <f ca="1">SUMPRODUCT(Q715:Q744,'control variables'!BG$7:BG$36)</f>
        <v>1.0861195302251561E-36</v>
      </c>
      <c r="BF745" s="10">
        <f ca="1">SUMPRODUCT(R715:R744,'control variables'!BH$7:BH$36)</f>
        <v>3.2531656415547636E-35</v>
      </c>
      <c r="BG745" s="10">
        <f ca="1">SUMPRODUCT(S715:S744,'control variables'!BI$7:BI$36)</f>
        <v>7.3114092624139137E-35</v>
      </c>
      <c r="BH745" s="10">
        <f t="shared" ca="1" si="578"/>
        <v>1.076728283675084E-34</v>
      </c>
      <c r="BI745" s="82">
        <f t="shared" ca="1" si="555"/>
        <v>1.0855057820469068E-33</v>
      </c>
      <c r="BJ745" s="82">
        <f t="shared" ca="1" si="556"/>
        <v>1.2587548392141146E-33</v>
      </c>
      <c r="BK745" s="82">
        <f t="shared" ca="1" si="557"/>
        <v>4.2124978181385042E-33</v>
      </c>
      <c r="BL745" s="82">
        <f t="shared" ca="1" si="558"/>
        <v>1.9838980633030467E-33</v>
      </c>
      <c r="BM745" s="82">
        <f t="shared" ca="1" si="548"/>
        <v>8.540656502702572E-33</v>
      </c>
      <c r="BN745" s="10">
        <f ca="1">BN744+BI745-INDIRECT(ADDRESS(MAX($D745-'key variables'!$B$9*30,34),scenario!BI$4),TRUE)</f>
        <v>9439390.0751690175</v>
      </c>
      <c r="BO745" s="10">
        <f ca="1">BO744+BJ745-INDIRECT(ADDRESS(MAX($D745-'key variables'!$B$9*30,34),scenario!BJ$4),TRUE)</f>
        <v>10895583.360992203</v>
      </c>
      <c r="BP745" s="10">
        <f ca="1">BP744+BK745-INDIRECT(ADDRESS(MAX($D745-'key variables'!$B$9*30,34),scenario!BK$4),TRUE)</f>
        <v>32531162.537994072</v>
      </c>
      <c r="BQ745" s="10">
        <f ca="1">BQ744+BL745-INDIRECT(ADDRESS(MAX($D745-'key variables'!$B$9*30,34),scenario!BL$4),TRUE)</f>
        <v>14415841.516535141</v>
      </c>
      <c r="BR745" s="10">
        <f t="shared" ca="1" si="579"/>
        <v>67281977.490690395</v>
      </c>
      <c r="BS745" s="82">
        <f t="shared" ca="1" si="560"/>
        <v>-2.3433848477536824E-9</v>
      </c>
      <c r="BT745" s="82">
        <f t="shared" ca="1" si="561"/>
        <v>-3.4288309057018498E-10</v>
      </c>
      <c r="BU745" s="82">
        <f t="shared" ca="1" si="562"/>
        <v>-4.2578247660364599E-9</v>
      </c>
      <c r="BV745" s="82">
        <f t="shared" ca="1" si="563"/>
        <v>-2.9943922343414556E-9</v>
      </c>
      <c r="BW745" s="82">
        <f t="shared" ca="1" si="580"/>
        <v>-9.9384849387017825E-9</v>
      </c>
      <c r="BX745" s="10">
        <f t="shared" ca="1" si="564"/>
        <v>-1.8625994260191893E-12</v>
      </c>
      <c r="BY745" s="10">
        <f t="shared" ca="1" si="565"/>
        <v>2.8902850229962428E-12</v>
      </c>
      <c r="BZ745" s="10">
        <f t="shared" ca="1" si="566"/>
        <v>-3.5034723983035463E-11</v>
      </c>
      <c r="CA745" s="10">
        <f t="shared" ca="1" si="567"/>
        <v>-2.0257049910634696E-11</v>
      </c>
      <c r="CB745" s="10">
        <v>0</v>
      </c>
      <c r="CC745" s="82">
        <f t="shared" ca="1" si="568"/>
        <v>3.9725652202851362E-13</v>
      </c>
      <c r="CD745" s="82">
        <f t="shared" ca="1" si="569"/>
        <v>3.4270724516460853E-13</v>
      </c>
      <c r="CE745" s="82">
        <f t="shared" ca="1" si="570"/>
        <v>1.8915613015532971E-10</v>
      </c>
      <c r="CF745" s="82">
        <f t="shared" ca="1" si="571"/>
        <v>3.7028113764059381E-11</v>
      </c>
      <c r="CG745" s="82">
        <f t="shared" ca="1" si="581"/>
        <v>2.269242076865822E-10</v>
      </c>
      <c r="CH745" s="13" t="str">
        <f t="shared" ca="1" si="533"/>
        <v/>
      </c>
      <c r="CI745" s="81">
        <f t="shared" ca="1" si="542"/>
        <v>0.1131775965863165</v>
      </c>
      <c r="CJ745" s="81">
        <f t="shared" ca="1" si="543"/>
        <v>0.13063724757458739</v>
      </c>
      <c r="CK745" s="81">
        <f t="shared" ca="1" si="544"/>
        <v>0.39004625943939081</v>
      </c>
      <c r="CL745" s="81">
        <f t="shared" ca="1" si="545"/>
        <v>0.17284488538116416</v>
      </c>
      <c r="CM745" s="89">
        <f t="shared" ca="1" si="534"/>
        <v>0.80670598898145884</v>
      </c>
    </row>
    <row r="746" spans="1:91" x14ac:dyDescent="0.3">
      <c r="A746">
        <v>681</v>
      </c>
      <c r="B746" s="3">
        <f t="shared" si="547"/>
        <v>2.0805555555555557</v>
      </c>
      <c r="C746" s="3">
        <f t="shared" si="535"/>
        <v>22.7</v>
      </c>
      <c r="D746" s="4">
        <f t="shared" ca="1" si="572"/>
        <v>746</v>
      </c>
      <c r="E746" s="58">
        <f>(0.5*(COS(B746*2*PI())+1)*('key variables'!$B$4-'key variables'!$B$6)+'key variables'!$B$6)/'key variables'!$B$4</f>
        <v>1</v>
      </c>
      <c r="F746" s="10">
        <f t="shared" ca="1" si="536"/>
        <v>11689222.907461114</v>
      </c>
      <c r="G746" s="10">
        <f t="shared" ca="1" si="537"/>
        <v>13492492.798713122</v>
      </c>
      <c r="H746" s="10">
        <f t="shared" ca="1" si="538"/>
        <v>40309474.521088287</v>
      </c>
      <c r="I746" s="10">
        <f t="shared" ca="1" si="539"/>
        <v>17912154.249750931</v>
      </c>
      <c r="J746" s="10">
        <f t="shared" ca="1" si="573"/>
        <v>83403344.477013454</v>
      </c>
      <c r="K746" s="82">
        <f t="shared" ca="1" si="549"/>
        <v>2249832.832292099</v>
      </c>
      <c r="L746" s="82">
        <f t="shared" ca="1" si="550"/>
        <v>2596909.4377209195</v>
      </c>
      <c r="M746" s="82">
        <f t="shared" ca="1" si="551"/>
        <v>7778311.98309422</v>
      </c>
      <c r="N746" s="82">
        <f t="shared" ca="1" si="552"/>
        <v>3496312.733215793</v>
      </c>
      <c r="O746" s="82">
        <f t="shared" ca="1" si="574"/>
        <v>16121366.986323033</v>
      </c>
      <c r="P746" s="10">
        <f ca="1">IF(IF($A746&gt;='key variables'!$B$26,K746*SUMPRODUCT(Z746:AC746,'control variables'!$O$3:$R$3)/J746+F$65*'key variables'!$B$25/scenario!J$65,K746*SUMPRODUCT(Z746:AC746,'control variables'!$O$7:$R$7)/J746+F$65*'key variables'!$B$25/scenario!J$65)&lt;'key variables'!$B$28,0,IF($A746&gt;='key variables'!$B$26,K746*SUMPRODUCT(Z746:AC746,'control variables'!$O$3:$R$3)/J746+F$65*'key variables'!$B$25/scenario!J$65,K746*SUMPRODUCT(Z746:AC746,'control variables'!$O$7:$R$7)/J746+F$65*'key variables'!$B$25/scenario!J$65))</f>
        <v>1.322016701024356E-34</v>
      </c>
      <c r="Q746" s="10">
        <f ca="1">IF(IF($A746&gt;='key variables'!$B$26,L746*SUMPRODUCT(Z746:AC746,'control variables'!$O$4:$R$4)/J746+G$65*'key variables'!$B$25/scenario!J$65,L746*SUMPRODUCT(Z746:AC746,'control variables'!$O$7:$R$7)/J746+G$65*'key variables'!$B$25/scenario!J$65)&lt;'key variables'!$B$28,0,IF($A746&gt;='key variables'!$B$26,L746*SUMPRODUCT(Z746:AC746,'control variables'!$O$4:$R$4)/J746+G$65*'key variables'!$B$25/scenario!J$65,L746*SUMPRODUCT(Z746:AC746,'control variables'!$O$7:$R$7)/J746+G$65*'key variables'!$B$25/scenario!J$65))</f>
        <v>1.5259612174017261E-34</v>
      </c>
      <c r="R746" s="10">
        <f ca="1">IF(IF($A746&gt;='key variables'!$B$26,M746*SUMPRODUCT(Z746:AC746,'control variables'!$O$5:$R$5)/J746+H$65*'key variables'!$B$25/scenario!J$65,M746*SUMPRODUCT(Z746:AC746,'control variables'!$O$7:$R$7)/J746+H$65*'key variables'!$B$25/scenario!J$65)&lt;'key variables'!$B$28,0,IF($A746&gt;='key variables'!$B$26,M746*SUMPRODUCT(Z746:AC746,'control variables'!$O$5:$R$5)/J746+H$65*'key variables'!$B$25/scenario!J$65,M746*SUMPRODUCT(Z746:AC746,'control variables'!$O$7:$R$7)/J746+H$65*'key variables'!$B$25/scenario!J$65))</f>
        <v>4.5705877342683258E-34</v>
      </c>
      <c r="S746" s="10">
        <f ca="1">IF(IF($A746&gt;='key variables'!$B$26,N746*SUMPRODUCT(Z746:AC746,'control variables'!$O$6:$R$6)/J746+I$65*'key variables'!$B$25/scenario!J$65,N746*SUMPRODUCT(Z746:AC746,'control variables'!$O$7:$R$7)/J746+I$65*'key variables'!$B$25/scenario!J$65)&lt;'key variables'!$B$28,0,IF($A746&gt;='key variables'!$B$26,N746*SUMPRODUCT(Z746:AC746,'control variables'!$O$6:$R$6)/J746+I$65*'key variables'!$B$25/scenario!J$65,N746*SUMPRODUCT(Z746:AC746,'control variables'!$O$7:$R$7)/J746+I$65*'key variables'!$B$25/scenario!J$65))</f>
        <v>2.0544565618265841E-34</v>
      </c>
      <c r="T746" s="10">
        <f t="shared" ca="1" si="546"/>
        <v>9.4730222145209915E-34</v>
      </c>
      <c r="U746" s="82">
        <f ca="1">SUMPRODUCT(P716:P745,'control variables'!AD$7:AD$36)</f>
        <v>2.8029199762484948E-34</v>
      </c>
      <c r="V746" s="82">
        <f ca="1">SUMPRODUCT(Q716:Q745,'control variables'!AE$7:AE$36)</f>
        <v>3.2353200802392674E-34</v>
      </c>
      <c r="W746" s="82">
        <f ca="1">SUMPRODUCT(R716:R745,'control variables'!AF$7:AF$36)</f>
        <v>9.6904915449634837E-34</v>
      </c>
      <c r="X746" s="82">
        <f ca="1">SUMPRODUCT(S716:S745,'control variables'!AG$7:AG$36)</f>
        <v>4.3558279808542622E-34</v>
      </c>
      <c r="Y746" s="82">
        <f t="shared" ca="1" si="540"/>
        <v>2.0084559582305508E-33</v>
      </c>
      <c r="Z746" s="10">
        <f ca="1">IF($A746&gt;='key variables'!$B$26,SUMPRODUCT(P716:P745,'control variables'!V$7:V$36)*$E746,SUMPRODUCT(P716:P745,'control variables'!Z$7:Z$36)*$E746)</f>
        <v>6.8394084951630727E-34</v>
      </c>
      <c r="AA746" s="10">
        <f ca="1">IF($A746&gt;='key variables'!$B$26,SUMPRODUCT(Q716:Q745,'control variables'!W$7:W$36)*$E746,SUMPRODUCT(Q716:Q745,'control variables'!AA$7:AA$36)*$E746)</f>
        <v>7.8945085228499485E-34</v>
      </c>
      <c r="AB746" s="10">
        <f ca="1">IF($A746&gt;='key variables'!$B$26,SUMPRODUCT(R716:R745,'control variables'!X$7:X$36)*$E746,SUMPRODUCT(R716:R745,'control variables'!AB$7:AB$36)*$E746)</f>
        <v>2.3645780384938585E-33</v>
      </c>
      <c r="AC746" s="10">
        <f ca="1">IF($A746&gt;='key variables'!$B$26,SUMPRODUCT(S716:S745,'control variables'!Y$7:Y$36)*$E746,SUMPRODUCT(S716:S745,'control variables'!AC$7:AC$36)*$E746)</f>
        <v>1.062866123477315E-33</v>
      </c>
      <c r="AD746" s="10">
        <f t="shared" ca="1" si="541"/>
        <v>4.9008358637724763E-33</v>
      </c>
      <c r="AE746" s="82">
        <f ca="1">SUMPRODUCT(P716:P745,'control variables'!AL$7:AL$36)</f>
        <v>9.3122008518912665E-34</v>
      </c>
      <c r="AF746" s="82">
        <f ca="1">SUMPRODUCT(Q716:Q745,'control variables'!AM$7:AM$36)</f>
        <v>1.0720668072787653E-33</v>
      </c>
      <c r="AG746" s="82">
        <f ca="1">SUMPRODUCT(R716:R745,'control variables'!AN$7:AN$36)</f>
        <v>3.0567442189792672E-33</v>
      </c>
      <c r="AH746" s="82">
        <f ca="1">SUMPRODUCT(S716:S745,'control variables'!AO$7:AO$36)</f>
        <v>1.3235399262608223E-33</v>
      </c>
      <c r="AI746" s="82">
        <f t="shared" ca="1" si="553"/>
        <v>6.3835710377079815E-33</v>
      </c>
      <c r="AJ746" s="10">
        <f ca="1">SUMPRODUCT(P716:P745,'control variables'!AP$7:AP$36)</f>
        <v>8.8978441333016263E-37</v>
      </c>
      <c r="AK746" s="10">
        <f ca="1">SUMPRODUCT(Q716:Q745,'control variables'!AQ$7:AQ$36)</f>
        <v>2.5676235889045725E-36</v>
      </c>
      <c r="AL746" s="10">
        <f ca="1">SUMPRODUCT(R716:R745,'control variables'!AR$7:AR$36)</f>
        <v>9.228713349594189E-35</v>
      </c>
      <c r="AM746" s="10">
        <f ca="1">SUMPRODUCT(S716:S745,'control variables'!AS$7:AS$36)</f>
        <v>6.9137682797832241E-35</v>
      </c>
      <c r="AN746" s="10">
        <f t="shared" ca="1" si="575"/>
        <v>1.6488222429600886E-34</v>
      </c>
      <c r="AO746" s="82">
        <f ca="1">SUMPRODUCT(P716:P745,'control variables'!AX$7:AX$36)</f>
        <v>1.2099710148491572E-36</v>
      </c>
      <c r="AP746" s="82">
        <f ca="1">SUMPRODUCT(Q716:Q745,'control variables'!AY$7:AY$36)</f>
        <v>2.793260994977409E-36</v>
      </c>
      <c r="AQ746" s="82">
        <f ca="1">SUMPRODUCT(R716:R745,'control variables'!AZ$7:AZ$36)</f>
        <v>2.5099283579419183E-35</v>
      </c>
      <c r="AR746" s="82">
        <f ca="1">SUMPRODUCT(S716:S745,'control variables'!BA$7:BA$36)</f>
        <v>1.8803339542917202E-35</v>
      </c>
      <c r="AS746" s="82">
        <f t="shared" ca="1" si="576"/>
        <v>4.7905855132162948E-35</v>
      </c>
      <c r="AT746" s="10">
        <f ca="1">SUMPRODUCT(P716:P745,'control variables'!AT$7:AT$36)</f>
        <v>-1.0678466371921046E-36</v>
      </c>
      <c r="AU746" s="10">
        <f ca="1">SUMPRODUCT(Q716:Q745,'control variables'!AU$7:AU$36)</f>
        <v>1.158378682556914E-36</v>
      </c>
      <c r="AV746" s="10">
        <f ca="1">SUMPRODUCT(R716:R745,'control variables'!AV$7:AV$36)</f>
        <v>4.9880714353428484E-34</v>
      </c>
      <c r="AW746" s="10">
        <f ca="1">SUMPRODUCT(S716:S745,'control variables'!AW$7:AW$36)</f>
        <v>3.7368556981437325E-34</v>
      </c>
      <c r="AX746" s="10">
        <f t="shared" ca="1" si="554"/>
        <v>8.7258324539402289E-34</v>
      </c>
      <c r="AY746" s="82">
        <f ca="1">SUMPRODUCT(P716:P745,'control variables'!BB$7:BB$36)</f>
        <v>3.8703720923821379E-36</v>
      </c>
      <c r="AZ746" s="82">
        <f ca="1">SUMPRODUCT(Q716:Q745,'control variables'!BC$7:BC$36)</f>
        <v>9.8694419336491397E-36</v>
      </c>
      <c r="BA746" s="82">
        <f ca="1">SUMPRODUCT(R716:R745,'control variables'!BD$7:BD$36)</f>
        <v>6.9089127205362129E-35</v>
      </c>
      <c r="BB746" s="82">
        <f ca="1">SUMPRODUCT(S716:S745,'control variables'!BE$7:BE$36)</f>
        <v>9.8180581694960612E-36</v>
      </c>
      <c r="BC746" s="82">
        <f t="shared" ca="1" si="577"/>
        <v>9.2646999400889469E-35</v>
      </c>
      <c r="BD746" s="10">
        <f ca="1">SUMPRODUCT(P716:P745,'control variables'!BF$7:BF$36)</f>
        <v>8.0964813011417053E-37</v>
      </c>
      <c r="BE746" s="10">
        <f ca="1">SUMPRODUCT(Q716:Q745,'control variables'!BG$7:BG$36)</f>
        <v>9.3455070978962551E-37</v>
      </c>
      <c r="BF746" s="10">
        <f ca="1">SUMPRODUCT(R716:R745,'control variables'!BH$7:BH$36)</f>
        <v>2.7991838603141342E-35</v>
      </c>
      <c r="BG746" s="10">
        <f ca="1">SUMPRODUCT(S716:S745,'control variables'!BI$7:BI$36)</f>
        <v>6.2910964452824872E-35</v>
      </c>
      <c r="BH746" s="10">
        <f t="shared" ca="1" si="578"/>
        <v>9.2647001895870006E-35</v>
      </c>
      <c r="BI746" s="82">
        <f t="shared" ca="1" si="555"/>
        <v>9.3402261064431667E-34</v>
      </c>
      <c r="BJ746" s="82">
        <f t="shared" ca="1" si="556"/>
        <v>1.0830946278949714E-33</v>
      </c>
      <c r="BK746" s="82">
        <f t="shared" ca="1" si="557"/>
        <v>3.6246404897189143E-33</v>
      </c>
      <c r="BL746" s="82">
        <f t="shared" ca="1" si="558"/>
        <v>1.7070435542446914E-33</v>
      </c>
      <c r="BM746" s="82">
        <f t="shared" ca="1" si="548"/>
        <v>7.3488012825028934E-33</v>
      </c>
      <c r="BN746" s="10">
        <f ca="1">BN745+BI746-INDIRECT(ADDRESS(MAX($D746-'key variables'!$B$9*30,34),scenario!BI$4),TRUE)</f>
        <v>9439390.0751690175</v>
      </c>
      <c r="BO746" s="10">
        <f ca="1">BO745+BJ746-INDIRECT(ADDRESS(MAX($D746-'key variables'!$B$9*30,34),scenario!BJ$4),TRUE)</f>
        <v>10895583.360992203</v>
      </c>
      <c r="BP746" s="10">
        <f ca="1">BP745+BK746-INDIRECT(ADDRESS(MAX($D746-'key variables'!$B$9*30,34),scenario!BK$4),TRUE)</f>
        <v>32531162.537994072</v>
      </c>
      <c r="BQ746" s="10">
        <f ca="1">BQ745+BL746-INDIRECT(ADDRESS(MAX($D746-'key variables'!$B$9*30,34),scenario!BL$4),TRUE)</f>
        <v>14415841.516535141</v>
      </c>
      <c r="BR746" s="10">
        <f t="shared" ca="1" si="579"/>
        <v>67281977.490690395</v>
      </c>
      <c r="BS746" s="82">
        <f t="shared" ca="1" si="560"/>
        <v>-2.3433848477536824E-9</v>
      </c>
      <c r="BT746" s="82">
        <f t="shared" ca="1" si="561"/>
        <v>-3.4288309057018498E-10</v>
      </c>
      <c r="BU746" s="82">
        <f t="shared" ca="1" si="562"/>
        <v>-4.2578247660364599E-9</v>
      </c>
      <c r="BV746" s="82">
        <f t="shared" ca="1" si="563"/>
        <v>-2.9943922343414556E-9</v>
      </c>
      <c r="BW746" s="82">
        <f t="shared" ca="1" si="580"/>
        <v>-9.9384849387017825E-9</v>
      </c>
      <c r="BX746" s="10">
        <f t="shared" ca="1" si="564"/>
        <v>-1.8625994260191893E-12</v>
      </c>
      <c r="BY746" s="10">
        <f t="shared" ca="1" si="565"/>
        <v>2.8902850229962428E-12</v>
      </c>
      <c r="BZ746" s="10">
        <f t="shared" ca="1" si="566"/>
        <v>-3.5034723983035463E-11</v>
      </c>
      <c r="CA746" s="10">
        <f t="shared" ca="1" si="567"/>
        <v>-2.0257049910634696E-11</v>
      </c>
      <c r="CB746" s="10">
        <v>0</v>
      </c>
      <c r="CC746" s="82">
        <f t="shared" ca="1" si="568"/>
        <v>3.9725652202851362E-13</v>
      </c>
      <c r="CD746" s="82">
        <f t="shared" ca="1" si="569"/>
        <v>3.4270724516460853E-13</v>
      </c>
      <c r="CE746" s="82">
        <f t="shared" ca="1" si="570"/>
        <v>1.8915613015532971E-10</v>
      </c>
      <c r="CF746" s="82">
        <f t="shared" ca="1" si="571"/>
        <v>3.7028113764059381E-11</v>
      </c>
      <c r="CG746" s="82">
        <f t="shared" ca="1" si="581"/>
        <v>2.269242076865822E-10</v>
      </c>
      <c r="CH746" s="13" t="str">
        <f t="shared" ca="1" si="533"/>
        <v/>
      </c>
      <c r="CI746" s="81">
        <f t="shared" ca="1" si="542"/>
        <v>0.1131775965863165</v>
      </c>
      <c r="CJ746" s="81">
        <f t="shared" ca="1" si="543"/>
        <v>0.13063724757458739</v>
      </c>
      <c r="CK746" s="81">
        <f t="shared" ca="1" si="544"/>
        <v>0.39004625943939081</v>
      </c>
      <c r="CL746" s="81">
        <f t="shared" ca="1" si="545"/>
        <v>0.17284488538116416</v>
      </c>
      <c r="CM746" s="89">
        <f t="shared" ca="1" si="534"/>
        <v>0.80670598898145884</v>
      </c>
    </row>
    <row r="747" spans="1:91" x14ac:dyDescent="0.3">
      <c r="A747">
        <v>682</v>
      </c>
      <c r="B747" s="3">
        <f t="shared" si="547"/>
        <v>2.0833333333333335</v>
      </c>
      <c r="C747" s="3">
        <f t="shared" si="535"/>
        <v>22.733333333333334</v>
      </c>
      <c r="D747" s="4">
        <f t="shared" ca="1" si="572"/>
        <v>747</v>
      </c>
      <c r="E747" s="58">
        <f>(0.5*(COS(B747*2*PI())+1)*('key variables'!$B$4-'key variables'!$B$6)+'key variables'!$B$6)/'key variables'!$B$4</f>
        <v>1</v>
      </c>
      <c r="F747" s="10">
        <f t="shared" ca="1" si="536"/>
        <v>11689222.907461114</v>
      </c>
      <c r="G747" s="10">
        <f t="shared" ca="1" si="537"/>
        <v>13492492.798713122</v>
      </c>
      <c r="H747" s="10">
        <f t="shared" ca="1" si="538"/>
        <v>40309474.521088287</v>
      </c>
      <c r="I747" s="10">
        <f t="shared" ca="1" si="539"/>
        <v>17912154.249750931</v>
      </c>
      <c r="J747" s="10">
        <f t="shared" ca="1" si="573"/>
        <v>83403344.477013454</v>
      </c>
      <c r="K747" s="82">
        <f t="shared" ca="1" si="549"/>
        <v>2249832.832292099</v>
      </c>
      <c r="L747" s="82">
        <f t="shared" ca="1" si="550"/>
        <v>2596909.4377209195</v>
      </c>
      <c r="M747" s="82">
        <f t="shared" ca="1" si="551"/>
        <v>7778311.98309422</v>
      </c>
      <c r="N747" s="82">
        <f t="shared" ca="1" si="552"/>
        <v>3496312.733215793</v>
      </c>
      <c r="O747" s="82">
        <f t="shared" ca="1" si="574"/>
        <v>16121366.986323033</v>
      </c>
      <c r="P747" s="10">
        <f ca="1">IF(IF($A747&gt;='key variables'!$B$26,K747*SUMPRODUCT(Z747:AC747,'control variables'!$O$3:$R$3)/J747+F$65*'key variables'!$B$25/scenario!J$65,K747*SUMPRODUCT(Z747:AC747,'control variables'!$O$7:$R$7)/J747+F$65*'key variables'!$B$25/scenario!J$65)&lt;'key variables'!$B$28,0,IF($A747&gt;='key variables'!$B$26,K747*SUMPRODUCT(Z747:AC747,'control variables'!$O$3:$R$3)/J747+F$65*'key variables'!$B$25/scenario!J$65,K747*SUMPRODUCT(Z747:AC747,'control variables'!$O$7:$R$7)/J747+F$65*'key variables'!$B$25/scenario!J$65))</f>
        <v>1.137528247963582E-34</v>
      </c>
      <c r="Q747" s="10">
        <f ca="1">IF(IF($A747&gt;='key variables'!$B$26,L747*SUMPRODUCT(Z747:AC747,'control variables'!$O$4:$R$4)/J747+G$65*'key variables'!$B$25/scenario!J$65,L747*SUMPRODUCT(Z747:AC747,'control variables'!$O$7:$R$7)/J747+G$65*'key variables'!$B$25/scenario!J$65)&lt;'key variables'!$B$28,0,IF($A747&gt;='key variables'!$B$26,L747*SUMPRODUCT(Z747:AC747,'control variables'!$O$4:$R$4)/J747+G$65*'key variables'!$B$25/scenario!J$65,L747*SUMPRODUCT(Z747:AC747,'control variables'!$O$7:$R$7)/J747+G$65*'key variables'!$B$25/scenario!J$65))</f>
        <v>1.3130121493520987E-34</v>
      </c>
      <c r="R747" s="10">
        <f ca="1">IF(IF($A747&gt;='key variables'!$B$26,M747*SUMPRODUCT(Z747:AC747,'control variables'!$O$5:$R$5)/J747+H$65*'key variables'!$B$25/scenario!J$65,M747*SUMPRODUCT(Z747:AC747,'control variables'!$O$7:$R$7)/J747+H$65*'key variables'!$B$25/scenario!J$65)&lt;'key variables'!$B$28,0,IF($A747&gt;='key variables'!$B$26,M747*SUMPRODUCT(Z747:AC747,'control variables'!$O$5:$R$5)/J747+H$65*'key variables'!$B$25/scenario!J$65,M747*SUMPRODUCT(Z747:AC747,'control variables'!$O$7:$R$7)/J747+H$65*'key variables'!$B$25/scenario!J$65))</f>
        <v>3.9327586811101122E-34</v>
      </c>
      <c r="S747" s="10">
        <f ca="1">IF(IF($A747&gt;='key variables'!$B$26,N747*SUMPRODUCT(Z747:AC747,'control variables'!$O$6:$R$6)/J747+I$65*'key variables'!$B$25/scenario!J$65,N747*SUMPRODUCT(Z747:AC747,'control variables'!$O$7:$R$7)/J747+I$65*'key variables'!$B$25/scenario!J$65)&lt;'key variables'!$B$28,0,IF($A747&gt;='key variables'!$B$26,N747*SUMPRODUCT(Z747:AC747,'control variables'!$O$6:$R$6)/J747+I$65*'key variables'!$B$25/scenario!J$65,N747*SUMPRODUCT(Z747:AC747,'control variables'!$O$7:$R$7)/J747+I$65*'key variables'!$B$25/scenario!J$65))</f>
        <v>1.7677555597301215E-34</v>
      </c>
      <c r="T747" s="10">
        <f t="shared" ca="1" si="546"/>
        <v>8.1510546381559149E-34</v>
      </c>
      <c r="U747" s="82">
        <f ca="1">SUMPRODUCT(P717:P746,'control variables'!AD$7:AD$36)</f>
        <v>2.4117703258162815E-34</v>
      </c>
      <c r="V747" s="82">
        <f ca="1">SUMPRODUCT(Q717:Q746,'control variables'!AE$7:AE$36)</f>
        <v>2.7838286608817718E-34</v>
      </c>
      <c r="W747" s="82">
        <f ca="1">SUMPRODUCT(R717:R746,'control variables'!AF$7:AF$36)</f>
        <v>8.3381759553468281E-34</v>
      </c>
      <c r="X747" s="82">
        <f ca="1">SUMPRODUCT(S717:S746,'control variables'!AG$7:AG$36)</f>
        <v>3.7479688173777563E-34</v>
      </c>
      <c r="Y747" s="82">
        <f t="shared" ca="1" si="540"/>
        <v>1.7281743759422639E-33</v>
      </c>
      <c r="Z747" s="10">
        <f ca="1">IF($A747&gt;='key variables'!$B$26,SUMPRODUCT(P717:P746,'control variables'!V$7:V$36)*$E747,SUMPRODUCT(P717:P746,'control variables'!Z$7:Z$36)*$E747)</f>
        <v>5.8849637501415784E-34</v>
      </c>
      <c r="AA747" s="10">
        <f ca="1">IF($A747&gt;='key variables'!$B$26,SUMPRODUCT(Q717:Q746,'control variables'!W$7:W$36)*$E747,SUMPRODUCT(Q717:Q746,'control variables'!AA$7:AA$36)*$E747)</f>
        <v>6.7928237529622742E-34</v>
      </c>
      <c r="AB747" s="10">
        <f ca="1">IF($A747&gt;='key variables'!$B$26,SUMPRODUCT(R717:R746,'control variables'!X$7:X$36)*$E747,SUMPRODUCT(R717:R746,'control variables'!AB$7:AB$36)*$E747)</f>
        <v>2.0345993444840207E-33</v>
      </c>
      <c r="AC747" s="10">
        <f ca="1">IF($A747&gt;='key variables'!$B$26,SUMPRODUCT(S717:S746,'control variables'!Y$7:Y$36)*$E747,SUMPRODUCT(S717:S746,'control variables'!AC$7:AC$36)*$E747)</f>
        <v>9.1454233393736854E-34</v>
      </c>
      <c r="AD747" s="10">
        <f t="shared" ca="1" si="541"/>
        <v>4.2169204287317748E-33</v>
      </c>
      <c r="AE747" s="82">
        <f ca="1">SUMPRODUCT(P717:P746,'control variables'!AL$7:AL$36)</f>
        <v>8.0126760210585995E-34</v>
      </c>
      <c r="AF747" s="82">
        <f ca="1">SUMPRODUCT(Q717:Q746,'control variables'!AM$7:AM$36)</f>
        <v>9.2245905519862128E-34</v>
      </c>
      <c r="AG747" s="82">
        <f ca="1">SUMPRODUCT(R717:R746,'control variables'!AN$7:AN$36)</f>
        <v>2.6301731991691645E-33</v>
      </c>
      <c r="AH747" s="82">
        <f ca="1">SUMPRODUCT(S717:S746,'control variables'!AO$7:AO$36)</f>
        <v>1.1388389059402546E-33</v>
      </c>
      <c r="AI747" s="82">
        <f t="shared" ca="1" si="553"/>
        <v>5.4927387624138999E-33</v>
      </c>
      <c r="AJ747" s="10">
        <f ca="1">SUMPRODUCT(P717:P746,'control variables'!AP$7:AP$36)</f>
        <v>7.6561431030069639E-37</v>
      </c>
      <c r="AK747" s="10">
        <f ca="1">SUMPRODUCT(Q717:Q746,'control variables'!AQ$7:AQ$36)</f>
        <v>2.2093097313017785E-36</v>
      </c>
      <c r="AL747" s="10">
        <f ca="1">SUMPRODUCT(R717:R746,'control variables'!AR$7:AR$36)</f>
        <v>7.9408392642753716E-35</v>
      </c>
      <c r="AM747" s="10">
        <f ca="1">SUMPRODUCT(S717:S746,'control variables'!AS$7:AS$36)</f>
        <v>5.9489465693089667E-35</v>
      </c>
      <c r="AN747" s="10">
        <f t="shared" ca="1" si="575"/>
        <v>1.4187278237744586E-34</v>
      </c>
      <c r="AO747" s="82">
        <f ca="1">SUMPRODUCT(P717:P746,'control variables'!AX$7:AX$36)</f>
        <v>1.0411186239490041E-36</v>
      </c>
      <c r="AP747" s="82">
        <f ca="1">SUMPRODUCT(Q717:Q746,'control variables'!AY$7:AY$36)</f>
        <v>2.4034592628517226E-36</v>
      </c>
      <c r="AQ747" s="82">
        <f ca="1">SUMPRODUCT(R717:R746,'control variables'!AZ$7:AZ$36)</f>
        <v>2.1596659144408049E-35</v>
      </c>
      <c r="AR747" s="82">
        <f ca="1">SUMPRODUCT(S717:S746,'control variables'!BA$7:BA$36)</f>
        <v>1.6179318967412114E-35</v>
      </c>
      <c r="AS747" s="82">
        <f t="shared" ca="1" si="576"/>
        <v>4.1220555998620895E-35</v>
      </c>
      <c r="AT747" s="10">
        <f ca="1">SUMPRODUCT(P717:P746,'control variables'!AT$7:AT$36)</f>
        <v>-9.1882781311138591E-37</v>
      </c>
      <c r="AU747" s="10">
        <f ca="1">SUMPRODUCT(Q717:Q746,'control variables'!AU$7:AU$36)</f>
        <v>9.9672604152907191E-37</v>
      </c>
      <c r="AV747" s="10">
        <f ca="1">SUMPRODUCT(R717:R746,'control variables'!AV$7:AV$36)</f>
        <v>4.2919822088224947E-34</v>
      </c>
      <c r="AW747" s="10">
        <f ca="1">SUMPRODUCT(S717:S746,'control variables'!AW$7:AW$36)</f>
        <v>3.2153745954256709E-34</v>
      </c>
      <c r="AX747" s="10">
        <f t="shared" ca="1" si="554"/>
        <v>7.5081357865323424E-34</v>
      </c>
      <c r="AY747" s="82">
        <f ca="1">SUMPRODUCT(P717:P746,'control variables'!BB$7:BB$36)</f>
        <v>3.3302586735880319E-36</v>
      </c>
      <c r="AZ747" s="82">
        <f ca="1">SUMPRODUCT(Q717:Q746,'control variables'!BC$7:BC$36)</f>
        <v>8.4921536788931839E-36</v>
      </c>
      <c r="BA747" s="82">
        <f ca="1">SUMPRODUCT(R717:R746,'control variables'!BD$7:BD$36)</f>
        <v>5.9447686071101108E-35</v>
      </c>
      <c r="BB747" s="82">
        <f ca="1">SUMPRODUCT(S717:S746,'control variables'!BE$7:BE$36)</f>
        <v>8.4479405587672926E-36</v>
      </c>
      <c r="BC747" s="82">
        <f t="shared" ca="1" si="577"/>
        <v>7.9718038982349622E-35</v>
      </c>
      <c r="BD747" s="10">
        <f ca="1">SUMPRODUCT(P717:P746,'control variables'!BF$7:BF$36)</f>
        <v>6.9666110738399438E-37</v>
      </c>
      <c r="BE747" s="10">
        <f ca="1">SUMPRODUCT(Q717:Q746,'control variables'!BG$7:BG$36)</f>
        <v>8.0413343546749144E-37</v>
      </c>
      <c r="BF747" s="10">
        <f ca="1">SUMPRODUCT(R717:R746,'control variables'!BH$7:BH$36)</f>
        <v>2.4085555877500305E-35</v>
      </c>
      <c r="BG747" s="10">
        <f ca="1">SUMPRODUCT(S717:S746,'control variables'!BI$7:BI$36)</f>
        <v>5.413169070880191E-35</v>
      </c>
      <c r="BH747" s="10">
        <f t="shared" ca="1" si="578"/>
        <v>7.9718041129153698E-35</v>
      </c>
      <c r="BI747" s="82">
        <f t="shared" ca="1" si="555"/>
        <v>8.036790329663365E-34</v>
      </c>
      <c r="BJ747" s="82">
        <f t="shared" ca="1" si="556"/>
        <v>9.3194793491904345E-34</v>
      </c>
      <c r="BK747" s="82">
        <f t="shared" ca="1" si="557"/>
        <v>3.1188191061225152E-33</v>
      </c>
      <c r="BL747" s="82">
        <f t="shared" ca="1" si="558"/>
        <v>1.468824306041589E-33</v>
      </c>
      <c r="BM747" s="82">
        <f t="shared" ca="1" si="548"/>
        <v>6.3232703800494843E-33</v>
      </c>
      <c r="BN747" s="10">
        <f ca="1">BN746+BI747-INDIRECT(ADDRESS(MAX($D747-'key variables'!$B$9*30,34),scenario!BI$4),TRUE)</f>
        <v>9439390.0751690175</v>
      </c>
      <c r="BO747" s="10">
        <f ca="1">BO746+BJ747-INDIRECT(ADDRESS(MAX($D747-'key variables'!$B$9*30,34),scenario!BJ$4),TRUE)</f>
        <v>10895583.360992203</v>
      </c>
      <c r="BP747" s="10">
        <f ca="1">BP746+BK747-INDIRECT(ADDRESS(MAX($D747-'key variables'!$B$9*30,34),scenario!BK$4),TRUE)</f>
        <v>32531162.537994072</v>
      </c>
      <c r="BQ747" s="10">
        <f ca="1">BQ746+BL747-INDIRECT(ADDRESS(MAX($D747-'key variables'!$B$9*30,34),scenario!BL$4),TRUE)</f>
        <v>14415841.516535141</v>
      </c>
      <c r="BR747" s="10">
        <f t="shared" ca="1" si="579"/>
        <v>67281977.490690395</v>
      </c>
      <c r="BS747" s="82">
        <f t="shared" ca="1" si="560"/>
        <v>-2.3433848477536824E-9</v>
      </c>
      <c r="BT747" s="82">
        <f t="shared" ca="1" si="561"/>
        <v>-3.4288309057018498E-10</v>
      </c>
      <c r="BU747" s="82">
        <f t="shared" ca="1" si="562"/>
        <v>-4.2578247660364599E-9</v>
      </c>
      <c r="BV747" s="82">
        <f t="shared" ca="1" si="563"/>
        <v>-2.9943922343414556E-9</v>
      </c>
      <c r="BW747" s="82">
        <f t="shared" ca="1" si="580"/>
        <v>-9.9384849387017825E-9</v>
      </c>
      <c r="BX747" s="10">
        <f t="shared" ca="1" si="564"/>
        <v>-1.8625994260191893E-12</v>
      </c>
      <c r="BY747" s="10">
        <f t="shared" ca="1" si="565"/>
        <v>2.8902850229962428E-12</v>
      </c>
      <c r="BZ747" s="10">
        <f t="shared" ca="1" si="566"/>
        <v>-3.5034723983035463E-11</v>
      </c>
      <c r="CA747" s="10">
        <f t="shared" ca="1" si="567"/>
        <v>-2.0257049910634696E-11</v>
      </c>
      <c r="CB747" s="10">
        <v>0</v>
      </c>
      <c r="CC747" s="82">
        <f t="shared" ca="1" si="568"/>
        <v>3.9725652202851362E-13</v>
      </c>
      <c r="CD747" s="82">
        <f t="shared" ca="1" si="569"/>
        <v>3.4270724516460853E-13</v>
      </c>
      <c r="CE747" s="82">
        <f t="shared" ca="1" si="570"/>
        <v>1.8915613015532971E-10</v>
      </c>
      <c r="CF747" s="82">
        <f t="shared" ca="1" si="571"/>
        <v>3.7028113764059381E-11</v>
      </c>
      <c r="CG747" s="82">
        <f t="shared" ca="1" si="581"/>
        <v>2.269242076865822E-10</v>
      </c>
      <c r="CH747" s="13" t="str">
        <f t="shared" ca="1" si="533"/>
        <v/>
      </c>
      <c r="CI747" s="81">
        <f t="shared" ca="1" si="542"/>
        <v>0.1131775965863165</v>
      </c>
      <c r="CJ747" s="81">
        <f t="shared" ca="1" si="543"/>
        <v>0.13063724757458739</v>
      </c>
      <c r="CK747" s="81">
        <f t="shared" ca="1" si="544"/>
        <v>0.39004625943939081</v>
      </c>
      <c r="CL747" s="81">
        <f t="shared" ca="1" si="545"/>
        <v>0.17284488538116416</v>
      </c>
      <c r="CM747" s="89">
        <f t="shared" ca="1" si="534"/>
        <v>0.80670598898145884</v>
      </c>
    </row>
    <row r="748" spans="1:91" x14ac:dyDescent="0.3">
      <c r="A748">
        <v>683</v>
      </c>
      <c r="B748" s="3">
        <f t="shared" si="547"/>
        <v>2.0861111111111112</v>
      </c>
      <c r="C748" s="3">
        <f t="shared" si="535"/>
        <v>22.766666666666666</v>
      </c>
      <c r="D748" s="4">
        <f t="shared" ca="1" si="572"/>
        <v>748</v>
      </c>
      <c r="E748" s="58">
        <f>(0.5*(COS(B748*2*PI())+1)*('key variables'!$B$4-'key variables'!$B$6)+'key variables'!$B$6)/'key variables'!$B$4</f>
        <v>1</v>
      </c>
      <c r="F748" s="10">
        <f t="shared" ca="1" si="536"/>
        <v>11689222.907461114</v>
      </c>
      <c r="G748" s="10">
        <f t="shared" ca="1" si="537"/>
        <v>13492492.798713122</v>
      </c>
      <c r="H748" s="10">
        <f t="shared" ca="1" si="538"/>
        <v>40309474.521088287</v>
      </c>
      <c r="I748" s="10">
        <f t="shared" ca="1" si="539"/>
        <v>17912154.249750931</v>
      </c>
      <c r="J748" s="10">
        <f t="shared" ca="1" si="573"/>
        <v>83403344.477013454</v>
      </c>
      <c r="K748" s="82">
        <f t="shared" ca="1" si="549"/>
        <v>2249832.832292099</v>
      </c>
      <c r="L748" s="82">
        <f t="shared" ca="1" si="550"/>
        <v>2596909.4377209195</v>
      </c>
      <c r="M748" s="82">
        <f t="shared" ca="1" si="551"/>
        <v>7778311.98309422</v>
      </c>
      <c r="N748" s="82">
        <f t="shared" ca="1" si="552"/>
        <v>3496312.733215793</v>
      </c>
      <c r="O748" s="82">
        <f t="shared" ca="1" si="574"/>
        <v>16121366.986323033</v>
      </c>
      <c r="P748" s="10">
        <f ca="1">IF(IF($A748&gt;='key variables'!$B$26,K748*SUMPRODUCT(Z748:AC748,'control variables'!$O$3:$R$3)/J748+F$65*'key variables'!$B$25/scenario!J$65,K748*SUMPRODUCT(Z748:AC748,'control variables'!$O$7:$R$7)/J748+F$65*'key variables'!$B$25/scenario!J$65)&lt;'key variables'!$B$28,0,IF($A748&gt;='key variables'!$B$26,K748*SUMPRODUCT(Z748:AC748,'control variables'!$O$3:$R$3)/J748+F$65*'key variables'!$B$25/scenario!J$65,K748*SUMPRODUCT(Z748:AC748,'control variables'!$O$7:$R$7)/J748+F$65*'key variables'!$B$25/scenario!J$65))</f>
        <v>9.7878530120873093E-35</v>
      </c>
      <c r="Q748" s="10">
        <f ca="1">IF(IF($A748&gt;='key variables'!$B$26,L748*SUMPRODUCT(Z748:AC748,'control variables'!$O$4:$R$4)/J748+G$65*'key variables'!$B$25/scenario!J$65,L748*SUMPRODUCT(Z748:AC748,'control variables'!$O$7:$R$7)/J748+G$65*'key variables'!$B$25/scenario!J$65)&lt;'key variables'!$B$28,0,IF($A748&gt;='key variables'!$B$26,L748*SUMPRODUCT(Z748:AC748,'control variables'!$O$4:$R$4)/J748+G$65*'key variables'!$B$25/scenario!J$65,L748*SUMPRODUCT(Z748:AC748,'control variables'!$O$7:$R$7)/J748+G$65*'key variables'!$B$25/scenario!J$65))</f>
        <v>1.1297802884412074E-34</v>
      </c>
      <c r="R748" s="10">
        <f ca="1">IF(IF($A748&gt;='key variables'!$B$26,M748*SUMPRODUCT(Z748:AC748,'control variables'!$O$5:$R$5)/J748+H$65*'key variables'!$B$25/scenario!J$65,M748*SUMPRODUCT(Z748:AC748,'control variables'!$O$7:$R$7)/J748+H$65*'key variables'!$B$25/scenario!J$65)&lt;'key variables'!$B$28,0,IF($A748&gt;='key variables'!$B$26,M748*SUMPRODUCT(Z748:AC748,'control variables'!$O$5:$R$5)/J748+H$65*'key variables'!$B$25/scenario!J$65,M748*SUMPRODUCT(Z748:AC748,'control variables'!$O$7:$R$7)/J748+H$65*'key variables'!$B$25/scenario!J$65))</f>
        <v>3.3839391656099328E-34</v>
      </c>
      <c r="S748" s="10">
        <f ca="1">IF(IF($A748&gt;='key variables'!$B$26,N748*SUMPRODUCT(Z748:AC748,'control variables'!$O$6:$R$6)/J748+I$65*'key variables'!$B$25/scenario!J$65,N748*SUMPRODUCT(Z748:AC748,'control variables'!$O$7:$R$7)/J748+I$65*'key variables'!$B$25/scenario!J$65)&lt;'key variables'!$B$28,0,IF($A748&gt;='key variables'!$B$26,N748*SUMPRODUCT(Z748:AC748,'control variables'!$O$6:$R$6)/J748+I$65*'key variables'!$B$25/scenario!J$65,N748*SUMPRODUCT(Z748:AC748,'control variables'!$O$7:$R$7)/J748+I$65*'key variables'!$B$25/scenario!J$65))</f>
        <v>1.5210639042075462E-34</v>
      </c>
      <c r="T748" s="10">
        <f t="shared" ca="1" si="546"/>
        <v>7.0135686594674181E-34</v>
      </c>
      <c r="U748" s="82">
        <f ca="1">SUMPRODUCT(P718:P747,'control variables'!AD$7:AD$36)</f>
        <v>2.0752059116126166E-34</v>
      </c>
      <c r="V748" s="82">
        <f ca="1">SUMPRODUCT(Q718:Q747,'control variables'!AE$7:AE$36)</f>
        <v>2.3953432182739925E-34</v>
      </c>
      <c r="W748" s="82">
        <f ca="1">SUMPRODUCT(R718:R747,'control variables'!AF$7:AF$36)</f>
        <v>7.174577052126819E-34</v>
      </c>
      <c r="X748" s="82">
        <f ca="1">SUMPRODUCT(S718:S747,'control variables'!AG$7:AG$36)</f>
        <v>3.2249368702758257E-34</v>
      </c>
      <c r="Y748" s="82">
        <f t="shared" ca="1" si="540"/>
        <v>1.4870063052289253E-33</v>
      </c>
      <c r="Z748" s="10">
        <f ca="1">IF($A748&gt;='key variables'!$B$26,SUMPRODUCT(P718:P747,'control variables'!V$7:V$36)*$E748,SUMPRODUCT(P718:P747,'control variables'!Z$7:Z$36)*$E748)</f>
        <v>5.063712507444648E-34</v>
      </c>
      <c r="AA748" s="10">
        <f ca="1">IF($A748&gt;='key variables'!$B$26,SUMPRODUCT(Q718:Q747,'control variables'!W$7:W$36)*$E748,SUMPRODUCT(Q718:Q747,'control variables'!AA$7:AA$36)*$E748)</f>
        <v>5.8448799447430167E-34</v>
      </c>
      <c r="AB748" s="10">
        <f ca="1">IF($A748&gt;='key variables'!$B$26,SUMPRODUCT(R718:R747,'control variables'!X$7:X$36)*$E748,SUMPRODUCT(R718:R747,'control variables'!AB$7:AB$36)*$E748)</f>
        <v>1.7506694324250619E-33</v>
      </c>
      <c r="AC748" s="10">
        <f ca="1">IF($A748&gt;='key variables'!$B$26,SUMPRODUCT(S718:S747,'control variables'!Y$7:Y$36)*$E748,SUMPRODUCT(S718:S747,'control variables'!AC$7:AC$36)*$E748)</f>
        <v>7.8691724393966949E-34</v>
      </c>
      <c r="AD748" s="10">
        <f t="shared" ca="1" si="541"/>
        <v>3.6284459215834978E-33</v>
      </c>
      <c r="AE748" s="82">
        <f ca="1">SUMPRODUCT(P718:P747,'control variables'!AL$7:AL$36)</f>
        <v>6.8945008854064951E-34</v>
      </c>
      <c r="AF748" s="82">
        <f ca="1">SUMPRODUCT(Q718:Q747,'control variables'!AM$7:AM$36)</f>
        <v>7.9372918062621126E-34</v>
      </c>
      <c r="AG748" s="82">
        <f ca="1">SUMPRODUCT(R718:R747,'control variables'!AN$7:AN$36)</f>
        <v>2.2631304950787828E-33</v>
      </c>
      <c r="AH748" s="82">
        <f ca="1">SUMPRODUCT(S718:S747,'control variables'!AO$7:AO$36)</f>
        <v>9.7991305585111083E-34</v>
      </c>
      <c r="AI748" s="82">
        <f t="shared" ca="1" si="553"/>
        <v>4.7262228200967544E-33</v>
      </c>
      <c r="AJ748" s="10">
        <f ca="1">SUMPRODUCT(P718:P747,'control variables'!AP$7:AP$36)</f>
        <v>6.5877224118075074E-37</v>
      </c>
      <c r="AK748" s="10">
        <f ca="1">SUMPRODUCT(Q718:Q747,'control variables'!AQ$7:AQ$36)</f>
        <v>1.900998849643356E-36</v>
      </c>
      <c r="AL748" s="10">
        <f ca="1">SUMPRODUCT(R718:R747,'control variables'!AR$7:AR$36)</f>
        <v>6.8326890035901059E-35</v>
      </c>
      <c r="AM748" s="10">
        <f ca="1">SUMPRODUCT(S718:S747,'control variables'!AS$7:AS$36)</f>
        <v>5.1187664747136357E-35</v>
      </c>
      <c r="AN748" s="10">
        <f t="shared" ca="1" si="575"/>
        <v>1.2207432587386152E-34</v>
      </c>
      <c r="AO748" s="82">
        <f ca="1">SUMPRODUCT(P718:P747,'control variables'!AX$7:AX$36)</f>
        <v>8.9582971478750462E-37</v>
      </c>
      <c r="AP748" s="82">
        <f ca="1">SUMPRODUCT(Q718:Q747,'control variables'!AY$7:AY$36)</f>
        <v>2.0680546639124444E-36</v>
      </c>
      <c r="AQ748" s="82">
        <f ca="1">SUMPRODUCT(R718:R747,'control variables'!AZ$7:AZ$36)</f>
        <v>1.8582828658192997E-35</v>
      </c>
      <c r="AR748" s="82">
        <f ca="1">SUMPRODUCT(S718:S747,'control variables'!BA$7:BA$36)</f>
        <v>1.3921482492606716E-35</v>
      </c>
      <c r="AS748" s="82">
        <f t="shared" ca="1" si="576"/>
        <v>3.5468195529499662E-35</v>
      </c>
      <c r="AT748" s="10">
        <f ca="1">SUMPRODUCT(P718:P747,'control variables'!AT$7:AT$36)</f>
        <v>-7.9060468118061149E-37</v>
      </c>
      <c r="AU748" s="10">
        <f ca="1">SUMPRODUCT(Q718:Q747,'control variables'!AU$7:AU$36)</f>
        <v>8.5763215157699718E-37</v>
      </c>
      <c r="AV748" s="10">
        <f ca="1">SUMPRODUCT(R718:R747,'control variables'!AV$7:AV$36)</f>
        <v>3.6930327722106224E-34</v>
      </c>
      <c r="AW748" s="10">
        <f ca="1">SUMPRODUCT(S718:S747,'control variables'!AW$7:AW$36)</f>
        <v>2.766666583899526E-34</v>
      </c>
      <c r="AX748" s="10">
        <f t="shared" ca="1" si="554"/>
        <v>6.4603696308141117E-34</v>
      </c>
      <c r="AY748" s="82">
        <f ca="1">SUMPRODUCT(P718:P747,'control variables'!BB$7:BB$36)</f>
        <v>2.8655185001042774E-36</v>
      </c>
      <c r="AZ748" s="82">
        <f ca="1">SUMPRODUCT(Q718:Q747,'control variables'!BC$7:BC$36)</f>
        <v>7.3070670652676451E-36</v>
      </c>
      <c r="BA748" s="82">
        <f ca="1">SUMPRODUCT(R718:R747,'control variables'!BD$7:BD$36)</f>
        <v>5.1151715503708208E-35</v>
      </c>
      <c r="BB748" s="82">
        <f ca="1">SUMPRODUCT(S718:S747,'control variables'!BE$7:BE$36)</f>
        <v>7.2690239202492525E-36</v>
      </c>
      <c r="BC748" s="82">
        <f t="shared" ca="1" si="577"/>
        <v>6.8593324989329378E-35</v>
      </c>
      <c r="BD748" s="10">
        <f ca="1">SUMPRODUCT(P718:P747,'control variables'!BF$7:BF$36)</f>
        <v>5.9944151105870512E-37</v>
      </c>
      <c r="BE748" s="10">
        <f ca="1">SUMPRODUCT(Q718:Q747,'control variables'!BG$7:BG$36)</f>
        <v>6.919159926402622E-37</v>
      </c>
      <c r="BF748" s="10">
        <f ca="1">SUMPRODUCT(R718:R747,'control variables'!BH$7:BH$36)</f>
        <v>2.0724397927297536E-35</v>
      </c>
      <c r="BG748" s="10">
        <f ca="1">SUMPRODUCT(S718:S747,'control variables'!BI$7:BI$36)</f>
        <v>4.657757140554879E-35</v>
      </c>
      <c r="BH748" s="10">
        <f t="shared" ca="1" si="578"/>
        <v>6.85933268365453E-35</v>
      </c>
      <c r="BI748" s="82">
        <f t="shared" ca="1" si="555"/>
        <v>6.9152500235957312E-34</v>
      </c>
      <c r="BJ748" s="82">
        <f t="shared" ca="1" si="556"/>
        <v>8.0189387984305605E-34</v>
      </c>
      <c r="BK748" s="82">
        <f t="shared" ca="1" si="557"/>
        <v>2.6835854878035533E-33</v>
      </c>
      <c r="BL748" s="82">
        <f t="shared" ca="1" si="558"/>
        <v>1.2638487381613126E-33</v>
      </c>
      <c r="BM748" s="82">
        <f t="shared" ca="1" si="548"/>
        <v>5.4408531081674949E-33</v>
      </c>
      <c r="BN748" s="10">
        <f ca="1">BN747+BI748-INDIRECT(ADDRESS(MAX($D748-'key variables'!$B$9*30,34),scenario!BI$4),TRUE)</f>
        <v>9439390.0751690175</v>
      </c>
      <c r="BO748" s="10">
        <f ca="1">BO747+BJ748-INDIRECT(ADDRESS(MAX($D748-'key variables'!$B$9*30,34),scenario!BJ$4),TRUE)</f>
        <v>10895583.360992203</v>
      </c>
      <c r="BP748" s="10">
        <f ca="1">BP747+BK748-INDIRECT(ADDRESS(MAX($D748-'key variables'!$B$9*30,34),scenario!BK$4),TRUE)</f>
        <v>32531162.537994072</v>
      </c>
      <c r="BQ748" s="10">
        <f ca="1">BQ747+BL748-INDIRECT(ADDRESS(MAX($D748-'key variables'!$B$9*30,34),scenario!BL$4),TRUE)</f>
        <v>14415841.516535141</v>
      </c>
      <c r="BR748" s="10">
        <f t="shared" ca="1" si="579"/>
        <v>67281977.490690395</v>
      </c>
      <c r="BS748" s="82">
        <f t="shared" ca="1" si="560"/>
        <v>-2.3433848477536824E-9</v>
      </c>
      <c r="BT748" s="82">
        <f t="shared" ca="1" si="561"/>
        <v>-3.4288309057018498E-10</v>
      </c>
      <c r="BU748" s="82">
        <f t="shared" ca="1" si="562"/>
        <v>-4.2578247660364599E-9</v>
      </c>
      <c r="BV748" s="82">
        <f t="shared" ca="1" si="563"/>
        <v>-2.9943922343414556E-9</v>
      </c>
      <c r="BW748" s="82">
        <f t="shared" ca="1" si="580"/>
        <v>-9.9384849387017825E-9</v>
      </c>
      <c r="BX748" s="10">
        <f t="shared" ca="1" si="564"/>
        <v>-1.8625994260191893E-12</v>
      </c>
      <c r="BY748" s="10">
        <f t="shared" ca="1" si="565"/>
        <v>2.8902850229962428E-12</v>
      </c>
      <c r="BZ748" s="10">
        <f t="shared" ca="1" si="566"/>
        <v>-3.5034723983035463E-11</v>
      </c>
      <c r="CA748" s="10">
        <f t="shared" ca="1" si="567"/>
        <v>-2.0257049910634696E-11</v>
      </c>
      <c r="CB748" s="10">
        <v>0</v>
      </c>
      <c r="CC748" s="82">
        <f t="shared" ca="1" si="568"/>
        <v>3.9725652202851362E-13</v>
      </c>
      <c r="CD748" s="82">
        <f t="shared" ca="1" si="569"/>
        <v>3.4270724516460853E-13</v>
      </c>
      <c r="CE748" s="82">
        <f t="shared" ca="1" si="570"/>
        <v>1.8915613015532971E-10</v>
      </c>
      <c r="CF748" s="82">
        <f t="shared" ca="1" si="571"/>
        <v>3.7028113764059381E-11</v>
      </c>
      <c r="CG748" s="82">
        <f t="shared" ca="1" si="581"/>
        <v>2.269242076865822E-10</v>
      </c>
      <c r="CH748" s="13" t="str">
        <f t="shared" ca="1" si="533"/>
        <v/>
      </c>
      <c r="CI748" s="81">
        <f t="shared" ca="1" si="542"/>
        <v>0.1131775965863165</v>
      </c>
      <c r="CJ748" s="81">
        <f t="shared" ca="1" si="543"/>
        <v>0.13063724757458739</v>
      </c>
      <c r="CK748" s="81">
        <f t="shared" ca="1" si="544"/>
        <v>0.39004625943939081</v>
      </c>
      <c r="CL748" s="81">
        <f t="shared" ca="1" si="545"/>
        <v>0.17284488538116416</v>
      </c>
      <c r="CM748" s="89">
        <f t="shared" ca="1" si="534"/>
        <v>0.80670598898145884</v>
      </c>
    </row>
    <row r="749" spans="1:91" x14ac:dyDescent="0.3">
      <c r="A749">
        <v>684</v>
      </c>
      <c r="B749" s="3">
        <f t="shared" si="547"/>
        <v>2.088888888888889</v>
      </c>
      <c r="C749" s="3">
        <f t="shared" si="535"/>
        <v>22.8</v>
      </c>
      <c r="D749" s="4">
        <f t="shared" ca="1" si="572"/>
        <v>749</v>
      </c>
      <c r="E749" s="58">
        <f>(0.5*(COS(B749*2*PI())+1)*('key variables'!$B$4-'key variables'!$B$6)+'key variables'!$B$6)/'key variables'!$B$4</f>
        <v>1</v>
      </c>
      <c r="F749" s="10">
        <f t="shared" ca="1" si="536"/>
        <v>11689222.907461114</v>
      </c>
      <c r="G749" s="10">
        <f t="shared" ca="1" si="537"/>
        <v>13492492.798713122</v>
      </c>
      <c r="H749" s="10">
        <f t="shared" ca="1" si="538"/>
        <v>40309474.521088287</v>
      </c>
      <c r="I749" s="10">
        <f t="shared" ca="1" si="539"/>
        <v>17912154.249750931</v>
      </c>
      <c r="J749" s="10">
        <f t="shared" ca="1" si="573"/>
        <v>83403344.477013454</v>
      </c>
      <c r="K749" s="82">
        <f t="shared" ca="1" si="549"/>
        <v>2249832.832292099</v>
      </c>
      <c r="L749" s="82">
        <f t="shared" ca="1" si="550"/>
        <v>2596909.4377209195</v>
      </c>
      <c r="M749" s="82">
        <f t="shared" ca="1" si="551"/>
        <v>7778311.98309422</v>
      </c>
      <c r="N749" s="82">
        <f t="shared" ca="1" si="552"/>
        <v>3496312.733215793</v>
      </c>
      <c r="O749" s="82">
        <f t="shared" ca="1" si="574"/>
        <v>16121366.986323033</v>
      </c>
      <c r="P749" s="10">
        <f ca="1">IF(IF($A749&gt;='key variables'!$B$26,K749*SUMPRODUCT(Z749:AC749,'control variables'!$O$3:$R$3)/J749+F$65*'key variables'!$B$25/scenario!J$65,K749*SUMPRODUCT(Z749:AC749,'control variables'!$O$7:$R$7)/J749+F$65*'key variables'!$B$25/scenario!J$65)&lt;'key variables'!$B$28,0,IF($A749&gt;='key variables'!$B$26,K749*SUMPRODUCT(Z749:AC749,'control variables'!$O$3:$R$3)/J749+F$65*'key variables'!$B$25/scenario!J$65,K749*SUMPRODUCT(Z749:AC749,'control variables'!$O$7:$R$7)/J749+F$65*'key variables'!$B$25/scenario!J$65))</f>
        <v>8.4219505544352617E-35</v>
      </c>
      <c r="Q749" s="10">
        <f ca="1">IF(IF($A749&gt;='key variables'!$B$26,L749*SUMPRODUCT(Z749:AC749,'control variables'!$O$4:$R$4)/J749+G$65*'key variables'!$B$25/scenario!J$65,L749*SUMPRODUCT(Z749:AC749,'control variables'!$O$7:$R$7)/J749+G$65*'key variables'!$B$25/scenario!J$65)&lt;'key variables'!$B$28,0,IF($A749&gt;='key variables'!$B$26,L749*SUMPRODUCT(Z749:AC749,'control variables'!$O$4:$R$4)/J749+G$65*'key variables'!$B$25/scenario!J$65,L749*SUMPRODUCT(Z749:AC749,'control variables'!$O$7:$R$7)/J749+G$65*'key variables'!$B$25/scenario!J$65))</f>
        <v>9.7211857542988827E-35</v>
      </c>
      <c r="R749" s="10">
        <f ca="1">IF(IF($A749&gt;='key variables'!$B$26,M749*SUMPRODUCT(Z749:AC749,'control variables'!$O$5:$R$5)/J749+H$65*'key variables'!$B$25/scenario!J$65,M749*SUMPRODUCT(Z749:AC749,'control variables'!$O$7:$R$7)/J749+H$65*'key variables'!$B$25/scenario!J$65)&lt;'key variables'!$B$28,0,IF($A749&gt;='key variables'!$B$26,M749*SUMPRODUCT(Z749:AC749,'control variables'!$O$5:$R$5)/J749+H$65*'key variables'!$B$25/scenario!J$65,M749*SUMPRODUCT(Z749:AC749,'control variables'!$O$7:$R$7)/J749+H$65*'key variables'!$B$25/scenario!J$65))</f>
        <v>2.9117078379486344E-34</v>
      </c>
      <c r="S749" s="10">
        <f ca="1">IF(IF($A749&gt;='key variables'!$B$26,N749*SUMPRODUCT(Z749:AC749,'control variables'!$O$6:$R$6)/J749+I$65*'key variables'!$B$25/scenario!J$65,N749*SUMPRODUCT(Z749:AC749,'control variables'!$O$7:$R$7)/J749+I$65*'key variables'!$B$25/scenario!J$65)&lt;'key variables'!$B$28,0,IF($A749&gt;='key variables'!$B$26,N749*SUMPRODUCT(Z749:AC749,'control variables'!$O$6:$R$6)/J749+I$65*'key variables'!$B$25/scenario!J$65,N749*SUMPRODUCT(Z749:AC749,'control variables'!$O$7:$R$7)/J749+I$65*'key variables'!$B$25/scenario!J$65))</f>
        <v>1.3087982600016937E-34</v>
      </c>
      <c r="T749" s="10">
        <f t="shared" ca="1" si="546"/>
        <v>6.0348197288237424E-34</v>
      </c>
      <c r="U749" s="82">
        <f ca="1">SUMPRODUCT(P719:P748,'control variables'!AD$7:AD$36)</f>
        <v>1.7856093217061999E-34</v>
      </c>
      <c r="V749" s="82">
        <f ca="1">SUMPRODUCT(Q719:Q748,'control variables'!AE$7:AE$36)</f>
        <v>2.0610712196323941E-34</v>
      </c>
      <c r="W749" s="82">
        <f ca="1">SUMPRODUCT(R719:R748,'control variables'!AF$7:AF$36)</f>
        <v>6.1733592757654476E-34</v>
      </c>
      <c r="X749" s="82">
        <f ca="1">SUMPRODUCT(S719:S748,'control variables'!AG$7:AG$36)</f>
        <v>2.7748944358989862E-34</v>
      </c>
      <c r="Y749" s="82">
        <f t="shared" ca="1" si="540"/>
        <v>1.2794934253003027E-33</v>
      </c>
      <c r="Z749" s="10">
        <f ca="1">IF($A749&gt;='key variables'!$B$26,SUMPRODUCT(P719:P748,'control variables'!V$7:V$36)*$E749,SUMPRODUCT(P719:P748,'control variables'!Z$7:Z$36)*$E749)</f>
        <v>4.357067510812534E-34</v>
      </c>
      <c r="AA749" s="10">
        <f ca="1">IF($A749&gt;='key variables'!$B$26,SUMPRODUCT(Q719:Q748,'control variables'!W$7:W$36)*$E749,SUMPRODUCT(Q719:Q748,'control variables'!AA$7:AA$36)*$E749)</f>
        <v>5.0292224280898193E-34</v>
      </c>
      <c r="AB749" s="10">
        <f ca="1">IF($A749&gt;='key variables'!$B$26,SUMPRODUCT(R719:R748,'control variables'!X$7:X$36)*$E749,SUMPRODUCT(R719:R748,'control variables'!AB$7:AB$36)*$E749)</f>
        <v>1.5063621591821259E-33</v>
      </c>
      <c r="AC749" s="10">
        <f ca="1">IF($A749&gt;='key variables'!$B$26,SUMPRODUCT(S719:S748,'control variables'!Y$7:Y$36)*$E749,SUMPRODUCT(S719:S748,'control variables'!AC$7:AC$36)*$E749)</f>
        <v>6.771023339549565E-34</v>
      </c>
      <c r="AD749" s="10">
        <f t="shared" ca="1" si="541"/>
        <v>3.1220934870273177E-33</v>
      </c>
      <c r="AE749" s="82">
        <f ca="1">SUMPRODUCT(P719:P748,'control variables'!AL$7:AL$36)</f>
        <v>5.9323679547186984E-34</v>
      </c>
      <c r="AF749" s="82">
        <f ca="1">SUMPRODUCT(Q719:Q748,'control variables'!AM$7:AM$36)</f>
        <v>6.8296365960861627E-34</v>
      </c>
      <c r="AG749" s="82">
        <f ca="1">SUMPRODUCT(R719:R748,'control variables'!AN$7:AN$36)</f>
        <v>1.9473088842109068E-33</v>
      </c>
      <c r="AH749" s="82">
        <f ca="1">SUMPRODUCT(S719:S748,'control variables'!AO$7:AO$36)</f>
        <v>8.4316543105336912E-34</v>
      </c>
      <c r="AI749" s="82">
        <f t="shared" ca="1" si="553"/>
        <v>4.0666747703447625E-33</v>
      </c>
      <c r="AJ749" s="10">
        <f ca="1">SUMPRODUCT(P719:P748,'control variables'!AP$7:AP$36)</f>
        <v>5.6684006543694637E-37</v>
      </c>
      <c r="AK749" s="10">
        <f ca="1">SUMPRODUCT(Q719:Q748,'control variables'!AQ$7:AQ$36)</f>
        <v>1.635712989964529E-36</v>
      </c>
      <c r="AL749" s="10">
        <f ca="1">SUMPRODUCT(R719:R748,'control variables'!AR$7:AR$36)</f>
        <v>5.879181968814398E-35</v>
      </c>
      <c r="AM749" s="10">
        <f ca="1">SUMPRODUCT(S719:S748,'control variables'!AS$7:AS$36)</f>
        <v>4.404438654371017E-35</v>
      </c>
      <c r="AN749" s="10">
        <f t="shared" ca="1" si="575"/>
        <v>1.0503875928725563E-34</v>
      </c>
      <c r="AO749" s="82">
        <f ca="1">SUMPRODUCT(P719:P748,'control variables'!AX$7:AX$36)</f>
        <v>7.7081598526429788E-37</v>
      </c>
      <c r="AP749" s="82">
        <f ca="1">SUMPRODUCT(Q719:Q748,'control variables'!AY$7:AY$36)</f>
        <v>1.7794560361532812E-36</v>
      </c>
      <c r="AQ749" s="82">
        <f ca="1">SUMPRODUCT(R719:R748,'control variables'!AZ$7:AZ$36)</f>
        <v>1.5989580547191806E-35</v>
      </c>
      <c r="AR749" s="82">
        <f ca="1">SUMPRODUCT(S719:S748,'control variables'!BA$7:BA$36)</f>
        <v>1.1978728844045707E-35</v>
      </c>
      <c r="AS749" s="82">
        <f t="shared" ca="1" si="576"/>
        <v>3.0518581412655091E-35</v>
      </c>
      <c r="AT749" s="10">
        <f ca="1">SUMPRODUCT(P719:P748,'control variables'!AT$7:AT$36)</f>
        <v>-6.8027518647710241E-37</v>
      </c>
      <c r="AU749" s="10">
        <f ca="1">SUMPRODUCT(Q719:Q748,'control variables'!AU$7:AU$36)</f>
        <v>7.3794892154138193E-37</v>
      </c>
      <c r="AV749" s="10">
        <f ca="1">SUMPRODUCT(R719:R748,'control variables'!AV$7:AV$36)</f>
        <v>3.1776671926986837E-34</v>
      </c>
      <c r="AW749" s="10">
        <f ca="1">SUMPRODUCT(S719:S748,'control variables'!AW$7:AW$36)</f>
        <v>2.3805761224075761E-34</v>
      </c>
      <c r="AX749" s="10">
        <f t="shared" ca="1" si="554"/>
        <v>5.5588200524569026E-34</v>
      </c>
      <c r="AY749" s="82">
        <f ca="1">SUMPRODUCT(P719:P748,'control variables'!BB$7:BB$36)</f>
        <v>2.4656331772549961E-36</v>
      </c>
      <c r="AZ749" s="82">
        <f ca="1">SUMPRODUCT(Q719:Q748,'control variables'!BC$7:BC$36)</f>
        <v>6.2873602051061867E-36</v>
      </c>
      <c r="BA749" s="82">
        <f ca="1">SUMPRODUCT(R719:R748,'control variables'!BD$7:BD$36)</f>
        <v>4.4013454045005143E-35</v>
      </c>
      <c r="BB749" s="82">
        <f ca="1">SUMPRODUCT(S719:S748,'control variables'!BE$7:BE$36)</f>
        <v>6.2546260103972495E-36</v>
      </c>
      <c r="BC749" s="82">
        <f t="shared" ca="1" si="577"/>
        <v>5.9021073437763571E-35</v>
      </c>
      <c r="BD749" s="10">
        <f ca="1">SUMPRODUCT(P719:P748,'control variables'!BF$7:BF$36)</f>
        <v>5.1578898458915053E-37</v>
      </c>
      <c r="BE749" s="10">
        <f ca="1">SUMPRODUCT(Q719:Q748,'control variables'!BG$7:BG$36)</f>
        <v>5.9535858074727895E-37</v>
      </c>
      <c r="BF749" s="10">
        <f ca="1">SUMPRODUCT(R719:R748,'control variables'!BH$7:BH$36)</f>
        <v>1.7832292168527255E-35</v>
      </c>
      <c r="BG749" s="10">
        <f ca="1">SUMPRODUCT(S719:S748,'control variables'!BI$7:BI$36)</f>
        <v>4.0077635293335395E-35</v>
      </c>
      <c r="BH749" s="10">
        <f t="shared" ca="1" si="578"/>
        <v>5.9021075027199076E-35</v>
      </c>
      <c r="BI749" s="82">
        <f t="shared" ca="1" si="555"/>
        <v>5.9502215346264777E-34</v>
      </c>
      <c r="BJ749" s="82">
        <f t="shared" ca="1" si="556"/>
        <v>6.8998896873526382E-34</v>
      </c>
      <c r="BK749" s="82">
        <f t="shared" ca="1" si="557"/>
        <v>2.3090890575257804E-33</v>
      </c>
      <c r="BL749" s="82">
        <f t="shared" ca="1" si="558"/>
        <v>1.087477669304524E-33</v>
      </c>
      <c r="BM749" s="82">
        <f t="shared" ca="1" si="548"/>
        <v>4.6815778490282158E-33</v>
      </c>
      <c r="BN749" s="10">
        <f ca="1">BN748+BI749-INDIRECT(ADDRESS(MAX($D749-'key variables'!$B$9*30,34),scenario!BI$4),TRUE)</f>
        <v>9439390.0751690175</v>
      </c>
      <c r="BO749" s="10">
        <f ca="1">BO748+BJ749-INDIRECT(ADDRESS(MAX($D749-'key variables'!$B$9*30,34),scenario!BJ$4),TRUE)</f>
        <v>10895583.360992203</v>
      </c>
      <c r="BP749" s="10">
        <f ca="1">BP748+BK749-INDIRECT(ADDRESS(MAX($D749-'key variables'!$B$9*30,34),scenario!BK$4),TRUE)</f>
        <v>32531162.537994072</v>
      </c>
      <c r="BQ749" s="10">
        <f ca="1">BQ748+BL749-INDIRECT(ADDRESS(MAX($D749-'key variables'!$B$9*30,34),scenario!BL$4),TRUE)</f>
        <v>14415841.516535141</v>
      </c>
      <c r="BR749" s="10">
        <f t="shared" ca="1" si="579"/>
        <v>67281977.490690395</v>
      </c>
      <c r="BS749" s="82">
        <f t="shared" ca="1" si="560"/>
        <v>-2.3433848477536824E-9</v>
      </c>
      <c r="BT749" s="82">
        <f t="shared" ca="1" si="561"/>
        <v>-3.4288309057018498E-10</v>
      </c>
      <c r="BU749" s="82">
        <f t="shared" ca="1" si="562"/>
        <v>-4.2578247660364599E-9</v>
      </c>
      <c r="BV749" s="82">
        <f t="shared" ca="1" si="563"/>
        <v>-2.9943922343414556E-9</v>
      </c>
      <c r="BW749" s="82">
        <f t="shared" ca="1" si="580"/>
        <v>-9.9384849387017825E-9</v>
      </c>
      <c r="BX749" s="10">
        <f t="shared" ca="1" si="564"/>
        <v>-1.8625994260191893E-12</v>
      </c>
      <c r="BY749" s="10">
        <f t="shared" ca="1" si="565"/>
        <v>2.8902850229962428E-12</v>
      </c>
      <c r="BZ749" s="10">
        <f t="shared" ca="1" si="566"/>
        <v>-3.5034723983035463E-11</v>
      </c>
      <c r="CA749" s="10">
        <f t="shared" ca="1" si="567"/>
        <v>-2.0257049910634696E-11</v>
      </c>
      <c r="CB749" s="10">
        <v>0</v>
      </c>
      <c r="CC749" s="82">
        <f t="shared" ca="1" si="568"/>
        <v>3.9725652202851362E-13</v>
      </c>
      <c r="CD749" s="82">
        <f t="shared" ca="1" si="569"/>
        <v>3.4270724516460853E-13</v>
      </c>
      <c r="CE749" s="82">
        <f t="shared" ca="1" si="570"/>
        <v>1.8915613015532971E-10</v>
      </c>
      <c r="CF749" s="82">
        <f t="shared" ca="1" si="571"/>
        <v>3.7028113764059381E-11</v>
      </c>
      <c r="CG749" s="82">
        <f t="shared" ca="1" si="581"/>
        <v>2.269242076865822E-10</v>
      </c>
      <c r="CH749" s="13" t="str">
        <f t="shared" ca="1" si="533"/>
        <v/>
      </c>
      <c r="CI749" s="81">
        <f t="shared" ca="1" si="542"/>
        <v>0.1131775965863165</v>
      </c>
      <c r="CJ749" s="81">
        <f t="shared" ca="1" si="543"/>
        <v>0.13063724757458739</v>
      </c>
      <c r="CK749" s="81">
        <f t="shared" ca="1" si="544"/>
        <v>0.39004625943939081</v>
      </c>
      <c r="CL749" s="81">
        <f t="shared" ca="1" si="545"/>
        <v>0.17284488538116416</v>
      </c>
      <c r="CM749" s="89">
        <f t="shared" ca="1" si="534"/>
        <v>0.80670598898145884</v>
      </c>
    </row>
    <row r="750" spans="1:91" x14ac:dyDescent="0.3">
      <c r="A750">
        <v>685</v>
      </c>
      <c r="B750" s="3">
        <f t="shared" si="547"/>
        <v>2.0916666666666668</v>
      </c>
      <c r="C750" s="3">
        <f t="shared" si="535"/>
        <v>22.833333333333332</v>
      </c>
      <c r="D750" s="4">
        <f t="shared" ca="1" si="572"/>
        <v>750</v>
      </c>
      <c r="E750" s="58">
        <f>(0.5*(COS(B750*2*PI())+1)*('key variables'!$B$4-'key variables'!$B$6)+'key variables'!$B$6)/'key variables'!$B$4</f>
        <v>1</v>
      </c>
      <c r="F750" s="10">
        <f t="shared" ca="1" si="536"/>
        <v>11689222.907461114</v>
      </c>
      <c r="G750" s="10">
        <f t="shared" ca="1" si="537"/>
        <v>13492492.798713122</v>
      </c>
      <c r="H750" s="10">
        <f t="shared" ca="1" si="538"/>
        <v>40309474.521088287</v>
      </c>
      <c r="I750" s="10">
        <f t="shared" ca="1" si="539"/>
        <v>17912154.249750931</v>
      </c>
      <c r="J750" s="10">
        <f t="shared" ca="1" si="573"/>
        <v>83403344.477013454</v>
      </c>
      <c r="K750" s="82">
        <f t="shared" ca="1" si="549"/>
        <v>2249832.832292099</v>
      </c>
      <c r="L750" s="82">
        <f t="shared" ca="1" si="550"/>
        <v>2596909.4377209195</v>
      </c>
      <c r="M750" s="82">
        <f t="shared" ca="1" si="551"/>
        <v>7778311.98309422</v>
      </c>
      <c r="N750" s="82">
        <f t="shared" ca="1" si="552"/>
        <v>3496312.733215793</v>
      </c>
      <c r="O750" s="82">
        <f t="shared" ca="1" si="574"/>
        <v>16121366.986323033</v>
      </c>
      <c r="P750" s="10">
        <f ca="1">IF(IF($A750&gt;='key variables'!$B$26,K750*SUMPRODUCT(Z750:AC750,'control variables'!$O$3:$R$3)/J750+F$65*'key variables'!$B$25/scenario!J$65,K750*SUMPRODUCT(Z750:AC750,'control variables'!$O$7:$R$7)/J750+F$65*'key variables'!$B$25/scenario!J$65)&lt;'key variables'!$B$28,0,IF($A750&gt;='key variables'!$B$26,K750*SUMPRODUCT(Z750:AC750,'control variables'!$O$3:$R$3)/J750+F$65*'key variables'!$B$25/scenario!J$65,K750*SUMPRODUCT(Z750:AC750,'control variables'!$O$7:$R$7)/J750+F$65*'key variables'!$B$25/scenario!J$65))</f>
        <v>7.2466608411221312E-35</v>
      </c>
      <c r="Q750" s="10">
        <f ca="1">IF(IF($A750&gt;='key variables'!$B$26,L750*SUMPRODUCT(Z750:AC750,'control variables'!$O$4:$R$4)/J750+G$65*'key variables'!$B$25/scenario!J$65,L750*SUMPRODUCT(Z750:AC750,'control variables'!$O$7:$R$7)/J750+G$65*'key variables'!$B$25/scenario!J$65)&lt;'key variables'!$B$28,0,IF($A750&gt;='key variables'!$B$26,L750*SUMPRODUCT(Z750:AC750,'control variables'!$O$4:$R$4)/J750+G$65*'key variables'!$B$25/scenario!J$65,L750*SUMPRODUCT(Z750:AC750,'control variables'!$O$7:$R$7)/J750+G$65*'key variables'!$B$25/scenario!J$65))</f>
        <v>8.364586764030914E-35</v>
      </c>
      <c r="R750" s="10">
        <f ca="1">IF(IF($A750&gt;='key variables'!$B$26,M750*SUMPRODUCT(Z750:AC750,'control variables'!$O$5:$R$5)/J750+H$65*'key variables'!$B$25/scenario!J$65,M750*SUMPRODUCT(Z750:AC750,'control variables'!$O$7:$R$7)/J750+H$65*'key variables'!$B$25/scenario!J$65)&lt;'key variables'!$B$28,0,IF($A750&gt;='key variables'!$B$26,M750*SUMPRODUCT(Z750:AC750,'control variables'!$O$5:$R$5)/J750+H$65*'key variables'!$B$25/scenario!J$65,M750*SUMPRODUCT(Z750:AC750,'control variables'!$O$7:$R$7)/J750+H$65*'key variables'!$B$25/scenario!J$65))</f>
        <v>2.5053767572808595E-34</v>
      </c>
      <c r="S750" s="10">
        <f ca="1">IF(IF($A750&gt;='key variables'!$B$26,N750*SUMPRODUCT(Z750:AC750,'control variables'!$O$6:$R$6)/J750+I$65*'key variables'!$B$25/scenario!J$65,N750*SUMPRODUCT(Z750:AC750,'control variables'!$O$7:$R$7)/J750+I$65*'key variables'!$B$25/scenario!J$65)&lt;'key variables'!$B$28,0,IF($A750&gt;='key variables'!$B$26,N750*SUMPRODUCT(Z750:AC750,'control variables'!$O$6:$R$6)/J750+I$65*'key variables'!$B$25/scenario!J$65,N750*SUMPRODUCT(Z750:AC750,'control variables'!$O$7:$R$7)/J750+I$65*'key variables'!$B$25/scenario!J$65))</f>
        <v>1.1261544506086258E-34</v>
      </c>
      <c r="T750" s="10">
        <f t="shared" ca="1" si="546"/>
        <v>5.1926559684047894E-34</v>
      </c>
      <c r="U750" s="82">
        <f ca="1">SUMPRODUCT(P720:P749,'control variables'!AD$7:AD$36)</f>
        <v>1.5364261598919643E-34</v>
      </c>
      <c r="V750" s="82">
        <f ca="1">SUMPRODUCT(Q720:Q749,'control variables'!AE$7:AE$36)</f>
        <v>1.773447136923429E-34</v>
      </c>
      <c r="W750" s="82">
        <f ca="1">SUMPRODUCT(R720:R749,'control variables'!AF$7:AF$36)</f>
        <v>5.3118622144258548E-34</v>
      </c>
      <c r="X750" s="82">
        <f ca="1">SUMPRODUCT(S720:S749,'control variables'!AG$7:AG$36)</f>
        <v>2.3876557712971836E-34</v>
      </c>
      <c r="Y750" s="82">
        <f t="shared" ca="1" si="540"/>
        <v>1.1009391282538434E-33</v>
      </c>
      <c r="Z750" s="10">
        <f ca="1">IF($A750&gt;='key variables'!$B$26,SUMPRODUCT(P720:P749,'control variables'!V$7:V$36)*$E750,SUMPRODUCT(P720:P749,'control variables'!Z$7:Z$36)*$E750)</f>
        <v>3.7490353699717119E-34</v>
      </c>
      <c r="AA750" s="10">
        <f ca="1">IF($A750&gt;='key variables'!$B$26,SUMPRODUCT(Q720:Q749,'control variables'!W$7:W$36)*$E750,SUMPRODUCT(Q720:Q749,'control variables'!AA$7:AA$36)*$E750)</f>
        <v>4.3273905487059104E-34</v>
      </c>
      <c r="AB750" s="10">
        <f ca="1">IF($A750&gt;='key variables'!$B$26,SUMPRODUCT(R720:R749,'control variables'!X$7:X$36)*$E750,SUMPRODUCT(R720:R749,'control variables'!AB$7:AB$36)*$E750)</f>
        <v>1.2961481548647345E-33</v>
      </c>
      <c r="AC750" s="10">
        <f ca="1">IF($A750&gt;='key variables'!$B$26,SUMPRODUCT(S720:S749,'control variables'!Y$7:Y$36)*$E750,SUMPRODUCT(S720:S749,'control variables'!AC$7:AC$36)*$E750)</f>
        <v>5.8261217958822439E-34</v>
      </c>
      <c r="AD750" s="10">
        <f t="shared" ca="1" si="541"/>
        <v>2.6864029263207212E-33</v>
      </c>
      <c r="AE750" s="82">
        <f ca="1">SUMPRODUCT(P720:P749,'control variables'!AL$7:AL$36)</f>
        <v>5.1045014186111518E-34</v>
      </c>
      <c r="AF750" s="82">
        <f ca="1">SUMPRODUCT(Q720:Q749,'control variables'!AM$7:AM$36)</f>
        <v>5.8765555271383281E-34</v>
      </c>
      <c r="AG750" s="82">
        <f ca="1">SUMPRODUCT(R720:R749,'control variables'!AN$7:AN$36)</f>
        <v>1.6755604233925194E-33</v>
      </c>
      <c r="AH750" s="82">
        <f ca="1">SUMPRODUCT(S720:S749,'control variables'!AO$7:AO$36)</f>
        <v>7.2550104305522493E-34</v>
      </c>
      <c r="AI750" s="82">
        <f t="shared" ca="1" si="553"/>
        <v>3.4991671610226923E-33</v>
      </c>
      <c r="AJ750" s="10">
        <f ca="1">SUMPRODUCT(P720:P749,'control variables'!AP$7:AP$36)</f>
        <v>4.8773709591749902E-37</v>
      </c>
      <c r="AK750" s="10">
        <f ca="1">SUMPRODUCT(Q720:Q749,'control variables'!AQ$7:AQ$36)</f>
        <v>1.4074479771729781E-36</v>
      </c>
      <c r="AL750" s="10">
        <f ca="1">SUMPRODUCT(R720:R749,'control variables'!AR$7:AR$36)</f>
        <v>5.0587375781732397E-35</v>
      </c>
      <c r="AM750" s="10">
        <f ca="1">SUMPRODUCT(S720:S749,'control variables'!AS$7:AS$36)</f>
        <v>3.7897958338102992E-35</v>
      </c>
      <c r="AN750" s="10">
        <f t="shared" ca="1" si="575"/>
        <v>9.0380519192925866E-35</v>
      </c>
      <c r="AO750" s="82">
        <f ca="1">SUMPRODUCT(P720:P749,'control variables'!AX$7:AX$36)</f>
        <v>6.6324801838026494E-37</v>
      </c>
      <c r="AP750" s="82">
        <f ca="1">SUMPRODUCT(Q720:Q749,'control variables'!AY$7:AY$36)</f>
        <v>1.5311315700968374E-36</v>
      </c>
      <c r="AQ750" s="82">
        <f ca="1">SUMPRODUCT(R720:R749,'control variables'!AZ$7:AZ$36)</f>
        <v>1.375822221566971E-35</v>
      </c>
      <c r="AR750" s="82">
        <f ca="1">SUMPRODUCT(S720:S749,'control variables'!BA$7:BA$36)</f>
        <v>1.0307087969645176E-35</v>
      </c>
      <c r="AS750" s="82">
        <f t="shared" ca="1" si="576"/>
        <v>2.6259689773791986E-35</v>
      </c>
      <c r="AT750" s="10">
        <f ca="1">SUMPRODUCT(P720:P749,'control variables'!AT$7:AT$36)</f>
        <v>-5.8534225808705643E-37</v>
      </c>
      <c r="AU750" s="10">
        <f ca="1">SUMPRODUCT(Q720:Q749,'control variables'!AU$7:AU$36)</f>
        <v>6.3496757881889871E-37</v>
      </c>
      <c r="AV750" s="10">
        <f ca="1">SUMPRODUCT(R720:R749,'control variables'!AV$7:AV$36)</f>
        <v>2.73422127838557E-34</v>
      </c>
      <c r="AW750" s="10">
        <f ca="1">SUMPRODUCT(S720:S749,'control variables'!AW$7:AW$36)</f>
        <v>2.0483648834148416E-34</v>
      </c>
      <c r="AX750" s="10">
        <f t="shared" ca="1" si="554"/>
        <v>4.7830824150077306E-34</v>
      </c>
      <c r="AY750" s="82">
        <f ca="1">SUMPRODUCT(P720:P749,'control variables'!BB$7:BB$36)</f>
        <v>2.1215521604761366E-36</v>
      </c>
      <c r="AZ750" s="82">
        <f ca="1">SUMPRODUCT(Q720:Q749,'control variables'!BC$7:BC$36)</f>
        <v>5.4099542259100599E-36</v>
      </c>
      <c r="BA750" s="82">
        <f ca="1">SUMPRODUCT(R720:R749,'control variables'!BD$7:BD$36)</f>
        <v>3.7871342493515111E-35</v>
      </c>
      <c r="BB750" s="82">
        <f ca="1">SUMPRODUCT(S720:S749,'control variables'!BE$7:BE$36)</f>
        <v>5.3817881133890128E-36</v>
      </c>
      <c r="BC750" s="82">
        <f t="shared" ca="1" si="577"/>
        <v>5.0784636993290319E-35</v>
      </c>
      <c r="BD750" s="10">
        <f ca="1">SUMPRODUCT(P720:P749,'control variables'!BF$7:BF$36)</f>
        <v>4.4381023288434401E-37</v>
      </c>
      <c r="BE750" s="10">
        <f ca="1">SUMPRODUCT(Q720:Q749,'control variables'!BG$7:BG$36)</f>
        <v>5.1227583036037619E-37</v>
      </c>
      <c r="BF750" s="10">
        <f ca="1">SUMPRODUCT(R720:R749,'control variables'!BH$7:BH$36)</f>
        <v>1.5343782005115389E-35</v>
      </c>
      <c r="BG750" s="10">
        <f ca="1">SUMPRODUCT(S720:S749,'control variables'!BI$7:BI$36)</f>
        <v>3.4484770292558762E-35</v>
      </c>
      <c r="BH750" s="10">
        <f t="shared" ca="1" si="578"/>
        <v>5.0784638360918876E-35</v>
      </c>
      <c r="BI750" s="82">
        <f t="shared" ca="1" si="555"/>
        <v>5.119863517635042E-34</v>
      </c>
      <c r="BJ750" s="82">
        <f t="shared" ca="1" si="556"/>
        <v>5.9370047451856175E-34</v>
      </c>
      <c r="BK750" s="82">
        <f t="shared" ca="1" si="557"/>
        <v>1.9868538937245913E-33</v>
      </c>
      <c r="BL750" s="82">
        <f t="shared" ca="1" si="558"/>
        <v>9.3571931951009799E-34</v>
      </c>
      <c r="BM750" s="82">
        <f t="shared" ca="1" si="548"/>
        <v>4.0282600395167556E-33</v>
      </c>
      <c r="BN750" s="10">
        <f ca="1">BN749+BI750-INDIRECT(ADDRESS(MAX($D750-'key variables'!$B$9*30,34),scenario!BI$4),TRUE)</f>
        <v>9439390.0751690175</v>
      </c>
      <c r="BO750" s="10">
        <f ca="1">BO749+BJ750-INDIRECT(ADDRESS(MAX($D750-'key variables'!$B$9*30,34),scenario!BJ$4),TRUE)</f>
        <v>10895583.360992203</v>
      </c>
      <c r="BP750" s="10">
        <f ca="1">BP749+BK750-INDIRECT(ADDRESS(MAX($D750-'key variables'!$B$9*30,34),scenario!BK$4),TRUE)</f>
        <v>32531162.537994072</v>
      </c>
      <c r="BQ750" s="10">
        <f ca="1">BQ749+BL750-INDIRECT(ADDRESS(MAX($D750-'key variables'!$B$9*30,34),scenario!BL$4),TRUE)</f>
        <v>14415841.516535141</v>
      </c>
      <c r="BR750" s="10">
        <f t="shared" ca="1" si="579"/>
        <v>67281977.490690395</v>
      </c>
      <c r="BS750" s="82">
        <f t="shared" ca="1" si="560"/>
        <v>-2.3433848477536824E-9</v>
      </c>
      <c r="BT750" s="82">
        <f t="shared" ca="1" si="561"/>
        <v>-3.4288309057018498E-10</v>
      </c>
      <c r="BU750" s="82">
        <f t="shared" ca="1" si="562"/>
        <v>-4.2578247660364599E-9</v>
      </c>
      <c r="BV750" s="82">
        <f t="shared" ca="1" si="563"/>
        <v>-2.9943922343414556E-9</v>
      </c>
      <c r="BW750" s="82">
        <f t="shared" ca="1" si="580"/>
        <v>-9.9384849387017825E-9</v>
      </c>
      <c r="BX750" s="10">
        <f t="shared" ca="1" si="564"/>
        <v>-1.8625994260191893E-12</v>
      </c>
      <c r="BY750" s="10">
        <f t="shared" ca="1" si="565"/>
        <v>2.8902850229962428E-12</v>
      </c>
      <c r="BZ750" s="10">
        <f t="shared" ca="1" si="566"/>
        <v>-3.5034723983035463E-11</v>
      </c>
      <c r="CA750" s="10">
        <f t="shared" ca="1" si="567"/>
        <v>-2.0257049910634696E-11</v>
      </c>
      <c r="CB750" s="10">
        <v>0</v>
      </c>
      <c r="CC750" s="82">
        <f t="shared" ca="1" si="568"/>
        <v>3.9725652202851362E-13</v>
      </c>
      <c r="CD750" s="82">
        <f t="shared" ca="1" si="569"/>
        <v>3.4270724516460853E-13</v>
      </c>
      <c r="CE750" s="82">
        <f t="shared" ca="1" si="570"/>
        <v>1.8915613015532971E-10</v>
      </c>
      <c r="CF750" s="82">
        <f t="shared" ca="1" si="571"/>
        <v>3.7028113764059381E-11</v>
      </c>
      <c r="CG750" s="82">
        <f t="shared" ca="1" si="581"/>
        <v>2.269242076865822E-10</v>
      </c>
      <c r="CH750" s="13" t="str">
        <f t="shared" ca="1" si="533"/>
        <v/>
      </c>
      <c r="CI750" s="81">
        <f t="shared" ca="1" si="542"/>
        <v>0.1131775965863165</v>
      </c>
      <c r="CJ750" s="81">
        <f t="shared" ca="1" si="543"/>
        <v>0.13063724757458739</v>
      </c>
      <c r="CK750" s="81">
        <f t="shared" ca="1" si="544"/>
        <v>0.39004625943939081</v>
      </c>
      <c r="CL750" s="81">
        <f t="shared" ca="1" si="545"/>
        <v>0.17284488538116416</v>
      </c>
      <c r="CM750" s="89">
        <f t="shared" ca="1" si="534"/>
        <v>0.80670598898145884</v>
      </c>
    </row>
    <row r="751" spans="1:91" x14ac:dyDescent="0.3">
      <c r="A751">
        <v>686</v>
      </c>
      <c r="B751" s="3">
        <f t="shared" si="547"/>
        <v>2.0944444444444446</v>
      </c>
      <c r="C751" s="3">
        <f t="shared" si="535"/>
        <v>22.866666666666667</v>
      </c>
      <c r="D751" s="4">
        <f t="shared" ca="1" si="572"/>
        <v>751</v>
      </c>
      <c r="E751" s="58">
        <f>(0.5*(COS(B751*2*PI())+1)*('key variables'!$B$4-'key variables'!$B$6)+'key variables'!$B$6)/'key variables'!$B$4</f>
        <v>1</v>
      </c>
      <c r="F751" s="10">
        <f t="shared" ca="1" si="536"/>
        <v>11689222.907461114</v>
      </c>
      <c r="G751" s="10">
        <f t="shared" ca="1" si="537"/>
        <v>13492492.798713122</v>
      </c>
      <c r="H751" s="10">
        <f t="shared" ca="1" si="538"/>
        <v>40309474.521088287</v>
      </c>
      <c r="I751" s="10">
        <f t="shared" ca="1" si="539"/>
        <v>17912154.249750931</v>
      </c>
      <c r="J751" s="10">
        <f t="shared" ca="1" si="573"/>
        <v>83403344.477013454</v>
      </c>
      <c r="K751" s="82">
        <f t="shared" ca="1" si="549"/>
        <v>2249832.832292099</v>
      </c>
      <c r="L751" s="82">
        <f t="shared" ca="1" si="550"/>
        <v>2596909.4377209195</v>
      </c>
      <c r="M751" s="82">
        <f t="shared" ca="1" si="551"/>
        <v>7778311.98309422</v>
      </c>
      <c r="N751" s="82">
        <f t="shared" ca="1" si="552"/>
        <v>3496312.733215793</v>
      </c>
      <c r="O751" s="82">
        <f t="shared" ca="1" si="574"/>
        <v>16121366.986323033</v>
      </c>
      <c r="P751" s="10">
        <f ca="1">IF(IF($A751&gt;='key variables'!$B$26,K751*SUMPRODUCT(Z751:AC751,'control variables'!$O$3:$R$3)/J751+F$65*'key variables'!$B$25/scenario!J$65,K751*SUMPRODUCT(Z751:AC751,'control variables'!$O$7:$R$7)/J751+F$65*'key variables'!$B$25/scenario!J$65)&lt;'key variables'!$B$28,0,IF($A751&gt;='key variables'!$B$26,K751*SUMPRODUCT(Z751:AC751,'control variables'!$O$3:$R$3)/J751+F$65*'key variables'!$B$25/scenario!J$65,K751*SUMPRODUCT(Z751:AC751,'control variables'!$O$7:$R$7)/J751+F$65*'key variables'!$B$25/scenario!J$65))</f>
        <v>6.2353837162576729E-35</v>
      </c>
      <c r="Q751" s="10">
        <f ca="1">IF(IF($A751&gt;='key variables'!$B$26,L751*SUMPRODUCT(Z751:AC751,'control variables'!$O$4:$R$4)/J751+G$65*'key variables'!$B$25/scenario!J$65,L751*SUMPRODUCT(Z751:AC751,'control variables'!$O$7:$R$7)/J751+G$65*'key variables'!$B$25/scenario!J$65)&lt;'key variables'!$B$28,0,IF($A751&gt;='key variables'!$B$26,L751*SUMPRODUCT(Z751:AC751,'control variables'!$O$4:$R$4)/J751+G$65*'key variables'!$B$25/scenario!J$65,L751*SUMPRODUCT(Z751:AC751,'control variables'!$O$7:$R$7)/J751+G$65*'key variables'!$B$25/scenario!J$65))</f>
        <v>7.1973022120332206E-35</v>
      </c>
      <c r="R751" s="10">
        <f ca="1">IF(IF($A751&gt;='key variables'!$B$26,M751*SUMPRODUCT(Z751:AC751,'control variables'!$O$5:$R$5)/J751+H$65*'key variables'!$B$25/scenario!J$65,M751*SUMPRODUCT(Z751:AC751,'control variables'!$O$7:$R$7)/J751+H$65*'key variables'!$B$25/scenario!J$65)&lt;'key variables'!$B$28,0,IF($A751&gt;='key variables'!$B$26,M751*SUMPRODUCT(Z751:AC751,'control variables'!$O$5:$R$5)/J751+H$65*'key variables'!$B$25/scenario!J$65,M751*SUMPRODUCT(Z751:AC751,'control variables'!$O$7:$R$7)/J751+H$65*'key variables'!$B$25/scenario!J$65))</f>
        <v>2.1557494931721534E-34</v>
      </c>
      <c r="S751" s="10">
        <f ca="1">IF(IF($A751&gt;='key variables'!$B$26,N751*SUMPRODUCT(Z751:AC751,'control variables'!$O$6:$R$6)/J751+I$65*'key variables'!$B$25/scenario!J$65,N751*SUMPRODUCT(Z751:AC751,'control variables'!$O$7:$R$7)/J751+I$65*'key variables'!$B$25/scenario!J$65)&lt;'key variables'!$B$28,0,IF($A751&gt;='key variables'!$B$26,N751*SUMPRODUCT(Z751:AC751,'control variables'!$O$6:$R$6)/J751+I$65*'key variables'!$B$25/scenario!J$65,N751*SUMPRODUCT(Z751:AC751,'control variables'!$O$7:$R$7)/J751+I$65*'key variables'!$B$25/scenario!J$65))</f>
        <v>9.6899872607102547E-35</v>
      </c>
      <c r="T751" s="10">
        <f t="shared" ca="1" si="546"/>
        <v>4.4680168120722683E-34</v>
      </c>
      <c r="U751" s="82">
        <f ca="1">SUMPRODUCT(P721:P750,'control variables'!AD$7:AD$36)</f>
        <v>1.322016701024356E-34</v>
      </c>
      <c r="V751" s="82">
        <f ca="1">SUMPRODUCT(Q721:Q750,'control variables'!AE$7:AE$36)</f>
        <v>1.5259612174017261E-34</v>
      </c>
      <c r="W751" s="82">
        <f ca="1">SUMPRODUCT(R721:R750,'control variables'!AF$7:AF$36)</f>
        <v>4.5705877342683258E-34</v>
      </c>
      <c r="X751" s="82">
        <f ca="1">SUMPRODUCT(S721:S750,'control variables'!AG$7:AG$36)</f>
        <v>2.0544565618265841E-34</v>
      </c>
      <c r="Y751" s="82">
        <f t="shared" ca="1" si="540"/>
        <v>9.4730222145209915E-34</v>
      </c>
      <c r="Z751" s="10">
        <f ca="1">IF($A751&gt;='key variables'!$B$26,SUMPRODUCT(P721:P750,'control variables'!V$7:V$36)*$E751,SUMPRODUCT(P721:P750,'control variables'!Z$7:Z$36)*$E751)</f>
        <v>3.2258545846304351E-34</v>
      </c>
      <c r="AA751" s="10">
        <f ca="1">IF($A751&gt;='key variables'!$B$26,SUMPRODUCT(Q721:Q750,'control variables'!W$7:W$36)*$E751,SUMPRODUCT(Q721:Q750,'control variables'!AA$7:AA$36)*$E751)</f>
        <v>3.723499850878896E-34</v>
      </c>
      <c r="AB751" s="10">
        <f ca="1">IF($A751&gt;='key variables'!$B$26,SUMPRODUCT(R721:R750,'control variables'!X$7:X$36)*$E751,SUMPRODUCT(R721:R750,'control variables'!AB$7:AB$36)*$E751)</f>
        <v>1.1152696774269785E-33</v>
      </c>
      <c r="AC751" s="10">
        <f ca="1">IF($A751&gt;='key variables'!$B$26,SUMPRODUCT(S721:S750,'control variables'!Y$7:Y$36)*$E751,SUMPRODUCT(S721:S750,'control variables'!AC$7:AC$36)*$E751)</f>
        <v>5.0130819934099073E-34</v>
      </c>
      <c r="AD751" s="10">
        <f t="shared" ca="1" si="541"/>
        <v>2.3115133203189022E-33</v>
      </c>
      <c r="AE751" s="82">
        <f ca="1">SUMPRODUCT(P721:P750,'control variables'!AL$7:AL$36)</f>
        <v>4.3921642978800689E-34</v>
      </c>
      <c r="AF751" s="82">
        <f ca="1">SUMPRODUCT(Q721:Q750,'control variables'!AM$7:AM$36)</f>
        <v>5.056477658464326E-34</v>
      </c>
      <c r="AG751" s="82">
        <f ca="1">SUMPRODUCT(R721:R750,'control variables'!AN$7:AN$36)</f>
        <v>1.4417346704485359E-33</v>
      </c>
      <c r="AH751" s="82">
        <f ca="1">SUMPRODUCT(S721:S750,'control variables'!AO$7:AO$36)</f>
        <v>6.2425681140253393E-34</v>
      </c>
      <c r="AI751" s="82">
        <f t="shared" ca="1" si="553"/>
        <v>3.0108556774855094E-33</v>
      </c>
      <c r="AJ751" s="10">
        <f ca="1">SUMPRODUCT(P721:P750,'control variables'!AP$7:AP$36)</f>
        <v>4.1967300697183625E-37</v>
      </c>
      <c r="AK751" s="10">
        <f ca="1">SUMPRODUCT(Q721:Q750,'control variables'!AQ$7:AQ$36)</f>
        <v>1.2110375234540776E-36</v>
      </c>
      <c r="AL751" s="10">
        <f ca="1">SUMPRODUCT(R721:R750,'control variables'!AR$7:AR$36)</f>
        <v>4.3527868367685056E-35</v>
      </c>
      <c r="AM751" s="10">
        <f ca="1">SUMPRODUCT(S721:S750,'control variables'!AS$7:AS$36)</f>
        <v>3.2609268942166651E-35</v>
      </c>
      <c r="AN751" s="10">
        <f t="shared" ca="1" si="575"/>
        <v>7.7767847840277621E-35</v>
      </c>
      <c r="AO751" s="82">
        <f ca="1">SUMPRODUCT(P721:P750,'control variables'!AX$7:AX$36)</f>
        <v>5.7069124446675264E-37</v>
      </c>
      <c r="AP751" s="82">
        <f ca="1">SUMPRODUCT(Q721:Q750,'control variables'!AY$7:AY$36)</f>
        <v>1.3174609753299146E-36</v>
      </c>
      <c r="AQ751" s="82">
        <f ca="1">SUMPRODUCT(R721:R750,'control variables'!AZ$7:AZ$36)</f>
        <v>1.1838251665018917E-35</v>
      </c>
      <c r="AR751" s="82">
        <f ca="1">SUMPRODUCT(S721:S750,'control variables'!BA$7:BA$36)</f>
        <v>8.8687258720954576E-36</v>
      </c>
      <c r="AS751" s="82">
        <f t="shared" ca="1" si="576"/>
        <v>2.2595129756911043E-35</v>
      </c>
      <c r="AT751" s="10">
        <f ca="1">SUMPRODUCT(P721:P750,'control variables'!AT$7:AT$36)</f>
        <v>-5.0365729327389889E-37</v>
      </c>
      <c r="AU751" s="10">
        <f ca="1">SUMPRODUCT(Q721:Q750,'control variables'!AU$7:AU$36)</f>
        <v>5.4635736211794853E-37</v>
      </c>
      <c r="AV751" s="10">
        <f ca="1">SUMPRODUCT(R721:R750,'control variables'!AV$7:AV$36)</f>
        <v>2.3526585843709272E-34</v>
      </c>
      <c r="AW751" s="10">
        <f ca="1">SUMPRODUCT(S721:S750,'control variables'!AW$7:AW$36)</f>
        <v>1.7625139797519738E-34</v>
      </c>
      <c r="AX751" s="10">
        <f t="shared" ca="1" si="554"/>
        <v>4.1155995648113418E-34</v>
      </c>
      <c r="AY751" s="82">
        <f ca="1">SUMPRODUCT(P721:P750,'control variables'!BB$7:BB$36)</f>
        <v>1.8254879156971487E-36</v>
      </c>
      <c r="AZ751" s="82">
        <f ca="1">SUMPRODUCT(Q721:Q750,'control variables'!BC$7:BC$36)</f>
        <v>4.6549909296866534E-36</v>
      </c>
      <c r="BA751" s="82">
        <f ca="1">SUMPRODUCT(R721:R750,'control variables'!BD$7:BD$36)</f>
        <v>3.2586367359275395E-35</v>
      </c>
      <c r="BB751" s="82">
        <f ca="1">SUMPRODUCT(S721:S750,'control variables'!BE$7:BE$36)</f>
        <v>4.6307554199512722E-36</v>
      </c>
      <c r="BC751" s="82">
        <f t="shared" ca="1" si="577"/>
        <v>4.3697601624610466E-35</v>
      </c>
      <c r="BD751" s="10">
        <f ca="1">SUMPRODUCT(P721:P750,'control variables'!BF$7:BF$36)</f>
        <v>3.8187617164749898E-37</v>
      </c>
      <c r="BE751" s="10">
        <f ca="1">SUMPRODUCT(Q721:Q750,'control variables'!BG$7:BG$36)</f>
        <v>4.4078734204522904E-37</v>
      </c>
      <c r="BF751" s="10">
        <f ca="1">SUMPRODUCT(R721:R750,'control variables'!BH$7:BH$36)</f>
        <v>1.3202545359593371E-35</v>
      </c>
      <c r="BG751" s="10">
        <f ca="1">SUMPRODUCT(S721:S750,'control variables'!BI$7:BI$36)</f>
        <v>2.9672393928099297E-35</v>
      </c>
      <c r="BH751" s="10">
        <f t="shared" ca="1" si="578"/>
        <v>4.3697602801385394E-35</v>
      </c>
      <c r="BI751" s="82">
        <f t="shared" ca="1" si="555"/>
        <v>4.4053826041043008E-34</v>
      </c>
      <c r="BJ751" s="82">
        <f t="shared" ca="1" si="556"/>
        <v>5.1084911413823713E-34</v>
      </c>
      <c r="BK751" s="82">
        <f t="shared" ca="1" si="557"/>
        <v>1.7095868962449042E-33</v>
      </c>
      <c r="BL751" s="82">
        <f t="shared" ca="1" si="558"/>
        <v>8.0513896479768255E-34</v>
      </c>
      <c r="BM751" s="82">
        <f t="shared" ca="1" si="548"/>
        <v>3.4661132355912537E-33</v>
      </c>
      <c r="BN751" s="10">
        <f ca="1">BN750+BI751-INDIRECT(ADDRESS(MAX($D751-'key variables'!$B$9*30,34),scenario!BI$4),TRUE)</f>
        <v>9439390.0751690175</v>
      </c>
      <c r="BO751" s="10">
        <f ca="1">BO750+BJ751-INDIRECT(ADDRESS(MAX($D751-'key variables'!$B$9*30,34),scenario!BJ$4),TRUE)</f>
        <v>10895583.360992203</v>
      </c>
      <c r="BP751" s="10">
        <f ca="1">BP750+BK751-INDIRECT(ADDRESS(MAX($D751-'key variables'!$B$9*30,34),scenario!BK$4),TRUE)</f>
        <v>32531162.537994072</v>
      </c>
      <c r="BQ751" s="10">
        <f ca="1">BQ750+BL751-INDIRECT(ADDRESS(MAX($D751-'key variables'!$B$9*30,34),scenario!BL$4),TRUE)</f>
        <v>14415841.516535141</v>
      </c>
      <c r="BR751" s="10">
        <f t="shared" ca="1" si="579"/>
        <v>67281977.490690395</v>
      </c>
      <c r="BS751" s="82">
        <f t="shared" ca="1" si="560"/>
        <v>-2.3433848477536824E-9</v>
      </c>
      <c r="BT751" s="82">
        <f t="shared" ca="1" si="561"/>
        <v>-3.4288309057018498E-10</v>
      </c>
      <c r="BU751" s="82">
        <f t="shared" ca="1" si="562"/>
        <v>-4.2578247660364599E-9</v>
      </c>
      <c r="BV751" s="82">
        <f t="shared" ca="1" si="563"/>
        <v>-2.9943922343414556E-9</v>
      </c>
      <c r="BW751" s="82">
        <f t="shared" ca="1" si="580"/>
        <v>-9.9384849387017825E-9</v>
      </c>
      <c r="BX751" s="10">
        <f t="shared" ca="1" si="564"/>
        <v>-1.8625994260191893E-12</v>
      </c>
      <c r="BY751" s="10">
        <f t="shared" ca="1" si="565"/>
        <v>2.8902850229962428E-12</v>
      </c>
      <c r="BZ751" s="10">
        <f t="shared" ca="1" si="566"/>
        <v>-3.5034723983035463E-11</v>
      </c>
      <c r="CA751" s="10">
        <f t="shared" ca="1" si="567"/>
        <v>-2.0257049910634696E-11</v>
      </c>
      <c r="CB751" s="10">
        <v>0</v>
      </c>
      <c r="CC751" s="82">
        <f t="shared" ca="1" si="568"/>
        <v>3.9725652202851362E-13</v>
      </c>
      <c r="CD751" s="82">
        <f t="shared" ca="1" si="569"/>
        <v>3.4270724516460853E-13</v>
      </c>
      <c r="CE751" s="82">
        <f t="shared" ca="1" si="570"/>
        <v>1.8915613015532971E-10</v>
      </c>
      <c r="CF751" s="82">
        <f t="shared" ca="1" si="571"/>
        <v>3.7028113764059381E-11</v>
      </c>
      <c r="CG751" s="82">
        <f t="shared" ca="1" si="581"/>
        <v>2.269242076865822E-10</v>
      </c>
      <c r="CH751" s="13" t="str">
        <f t="shared" ca="1" si="533"/>
        <v/>
      </c>
      <c r="CI751" s="81">
        <f t="shared" ca="1" si="542"/>
        <v>0.1131775965863165</v>
      </c>
      <c r="CJ751" s="81">
        <f t="shared" ca="1" si="543"/>
        <v>0.13063724757458739</v>
      </c>
      <c r="CK751" s="81">
        <f t="shared" ca="1" si="544"/>
        <v>0.39004625943939081</v>
      </c>
      <c r="CL751" s="81">
        <f t="shared" ca="1" si="545"/>
        <v>0.17284488538116416</v>
      </c>
      <c r="CM751" s="89">
        <f t="shared" ca="1" si="534"/>
        <v>0.80670598898145884</v>
      </c>
    </row>
    <row r="752" spans="1:91" x14ac:dyDescent="0.3">
      <c r="A752">
        <v>687</v>
      </c>
      <c r="B752" s="3">
        <f t="shared" si="547"/>
        <v>2.0972222222222223</v>
      </c>
      <c r="C752" s="3">
        <f t="shared" si="535"/>
        <v>22.9</v>
      </c>
      <c r="D752" s="4">
        <f t="shared" ca="1" si="572"/>
        <v>752</v>
      </c>
      <c r="E752" s="58">
        <f>(0.5*(COS(B752*2*PI())+1)*('key variables'!$B$4-'key variables'!$B$6)+'key variables'!$B$6)/'key variables'!$B$4</f>
        <v>1</v>
      </c>
      <c r="F752" s="10">
        <f t="shared" ca="1" si="536"/>
        <v>11689222.907461114</v>
      </c>
      <c r="G752" s="10">
        <f t="shared" ca="1" si="537"/>
        <v>13492492.798713122</v>
      </c>
      <c r="H752" s="10">
        <f t="shared" ca="1" si="538"/>
        <v>40309474.521088287</v>
      </c>
      <c r="I752" s="10">
        <f t="shared" ca="1" si="539"/>
        <v>17912154.249750931</v>
      </c>
      <c r="J752" s="10">
        <f t="shared" ca="1" si="573"/>
        <v>83403344.477013454</v>
      </c>
      <c r="K752" s="82">
        <f t="shared" ca="1" si="549"/>
        <v>2249832.832292099</v>
      </c>
      <c r="L752" s="82">
        <f t="shared" ca="1" si="550"/>
        <v>2596909.4377209195</v>
      </c>
      <c r="M752" s="82">
        <f t="shared" ca="1" si="551"/>
        <v>7778311.98309422</v>
      </c>
      <c r="N752" s="82">
        <f t="shared" ca="1" si="552"/>
        <v>3496312.733215793</v>
      </c>
      <c r="O752" s="82">
        <f t="shared" ca="1" si="574"/>
        <v>16121366.986323033</v>
      </c>
      <c r="P752" s="10">
        <f ca="1">IF(IF($A752&gt;='key variables'!$B$26,K752*SUMPRODUCT(Z752:AC752,'control variables'!$O$3:$R$3)/J752+F$65*'key variables'!$B$25/scenario!J$65,K752*SUMPRODUCT(Z752:AC752,'control variables'!$O$7:$R$7)/J752+F$65*'key variables'!$B$25/scenario!J$65)&lt;'key variables'!$B$28,0,IF($A752&gt;='key variables'!$B$26,K752*SUMPRODUCT(Z752:AC752,'control variables'!$O$3:$R$3)/J752+F$65*'key variables'!$B$25/scenario!J$65,K752*SUMPRODUCT(Z752:AC752,'control variables'!$O$7:$R$7)/J752+F$65*'key variables'!$B$25/scenario!J$65))</f>
        <v>5.3652310962783846E-35</v>
      </c>
      <c r="Q752" s="10">
        <f ca="1">IF(IF($A752&gt;='key variables'!$B$26,L752*SUMPRODUCT(Z752:AC752,'control variables'!$O$4:$R$4)/J752+G$65*'key variables'!$B$25/scenario!J$65,L752*SUMPRODUCT(Z752:AC752,'control variables'!$O$7:$R$7)/J752+G$65*'key variables'!$B$25/scenario!J$65)&lt;'key variables'!$B$28,0,IF($A752&gt;='key variables'!$B$26,L752*SUMPRODUCT(Z752:AC752,'control variables'!$O$4:$R$4)/J752+G$65*'key variables'!$B$25/scenario!J$65,L752*SUMPRODUCT(Z752:AC752,'control variables'!$O$7:$R$7)/J752+G$65*'key variables'!$B$25/scenario!J$65))</f>
        <v>6.1929131220315262E-35</v>
      </c>
      <c r="R752" s="10">
        <f ca="1">IF(IF($A752&gt;='key variables'!$B$26,M752*SUMPRODUCT(Z752:AC752,'control variables'!$O$5:$R$5)/J752+H$65*'key variables'!$B$25/scenario!J$65,M752*SUMPRODUCT(Z752:AC752,'control variables'!$O$7:$R$7)/J752+H$65*'key variables'!$B$25/scenario!J$65)&lt;'key variables'!$B$28,0,IF($A752&gt;='key variables'!$B$26,M752*SUMPRODUCT(Z752:AC752,'control variables'!$O$5:$R$5)/J752+H$65*'key variables'!$B$25/scenario!J$65,M752*SUMPRODUCT(Z752:AC752,'control variables'!$O$7:$R$7)/J752+H$65*'key variables'!$B$25/scenario!J$65))</f>
        <v>1.8549129841676042E-34</v>
      </c>
      <c r="S752" s="10">
        <f ca="1">IF(IF($A752&gt;='key variables'!$B$26,N752*SUMPRODUCT(Z752:AC752,'control variables'!$O$6:$R$6)/J752+I$65*'key variables'!$B$25/scenario!J$65,N752*SUMPRODUCT(Z752:AC752,'control variables'!$O$7:$R$7)/J752+I$65*'key variables'!$B$25/scenario!J$65)&lt;'key variables'!$B$28,0,IF($A752&gt;='key variables'!$B$26,N752*SUMPRODUCT(Z752:AC752,'control variables'!$O$6:$R$6)/J752+I$65*'key variables'!$B$25/scenario!J$65,N752*SUMPRODUCT(Z752:AC752,'control variables'!$O$7:$R$7)/J752+I$65*'key variables'!$B$25/scenario!J$65))</f>
        <v>8.3377420443511426E-35</v>
      </c>
      <c r="T752" s="10">
        <f t="shared" ca="1" si="546"/>
        <v>3.8445016104337094E-34</v>
      </c>
      <c r="U752" s="82">
        <f ca="1">SUMPRODUCT(P722:P751,'control variables'!AD$7:AD$36)</f>
        <v>1.137528247963582E-34</v>
      </c>
      <c r="V752" s="82">
        <f ca="1">SUMPRODUCT(Q722:Q751,'control variables'!AE$7:AE$36)</f>
        <v>1.3130121493520987E-34</v>
      </c>
      <c r="W752" s="82">
        <f ca="1">SUMPRODUCT(R722:R751,'control variables'!AF$7:AF$36)</f>
        <v>3.9327586811101122E-34</v>
      </c>
      <c r="X752" s="82">
        <f ca="1">SUMPRODUCT(S722:S751,'control variables'!AG$7:AG$36)</f>
        <v>1.7677555597301215E-34</v>
      </c>
      <c r="Y752" s="82">
        <f t="shared" ca="1" si="540"/>
        <v>8.1510546381559149E-34</v>
      </c>
      <c r="Z752" s="10">
        <f ca="1">IF($A752&gt;='key variables'!$B$26,SUMPRODUCT(P722:P751,'control variables'!V$7:V$36)*$E752,SUMPRODUCT(P722:P751,'control variables'!Z$7:Z$36)*$E752)</f>
        <v>2.7756840825056603E-34</v>
      </c>
      <c r="AA752" s="10">
        <f ca="1">IF($A752&gt;='key variables'!$B$26,SUMPRODUCT(Q722:Q751,'control variables'!W$7:W$36)*$E752,SUMPRODUCT(Q722:Q751,'control variables'!AA$7:AA$36)*$E752)</f>
        <v>3.2038825669759045E-34</v>
      </c>
      <c r="AB752" s="10">
        <f ca="1">IF($A752&gt;='key variables'!$B$26,SUMPRODUCT(R722:R751,'control variables'!X$7:X$36)*$E752,SUMPRODUCT(R722:R751,'control variables'!AB$7:AB$36)*$E752)</f>
        <v>9.596329314050376E-34</v>
      </c>
      <c r="AC752" s="10">
        <f ca="1">IF($A752&gt;='key variables'!$B$26,SUMPRODUCT(S722:S751,'control variables'!Y$7:Y$36)*$E752,SUMPRODUCT(S722:S751,'control variables'!AC$7:AC$36)*$E752)</f>
        <v>4.3135025241684108E-34</v>
      </c>
      <c r="AD752" s="10">
        <f t="shared" ca="1" si="541"/>
        <v>1.9889398487700349E-33</v>
      </c>
      <c r="AE752" s="82">
        <f ca="1">SUMPRODUCT(P722:P751,'control variables'!AL$7:AL$36)</f>
        <v>3.7792343732605128E-34</v>
      </c>
      <c r="AF752" s="82">
        <f ca="1">SUMPRODUCT(Q722:Q751,'control variables'!AM$7:AM$36)</f>
        <v>4.3508422906027661E-34</v>
      </c>
      <c r="AG752" s="82">
        <f ca="1">SUMPRODUCT(R722:R751,'control variables'!AN$7:AN$36)</f>
        <v>1.2405394821660892E-33</v>
      </c>
      <c r="AH752" s="82">
        <f ca="1">SUMPRODUCT(S722:S751,'control variables'!AO$7:AO$36)</f>
        <v>5.3714129057812433E-34</v>
      </c>
      <c r="AI752" s="82">
        <f t="shared" ca="1" si="553"/>
        <v>2.5906884391305414E-33</v>
      </c>
      <c r="AJ752" s="10">
        <f ca="1">SUMPRODUCT(P722:P751,'control variables'!AP$7:AP$36)</f>
        <v>3.6110731427854026E-37</v>
      </c>
      <c r="AK752" s="10">
        <f ca="1">SUMPRODUCT(Q722:Q751,'control variables'!AQ$7:AQ$36)</f>
        <v>1.0420363004532821E-36</v>
      </c>
      <c r="AL752" s="10">
        <f ca="1">SUMPRODUCT(R722:R751,'control variables'!AR$7:AR$36)</f>
        <v>3.7453520673011524E-35</v>
      </c>
      <c r="AM752" s="10">
        <f ca="1">SUMPRODUCT(S722:S751,'control variables'!AS$7:AS$36)</f>
        <v>2.8058620241646019E-35</v>
      </c>
      <c r="AN752" s="10">
        <f t="shared" ca="1" si="575"/>
        <v>6.6915284529389367E-35</v>
      </c>
      <c r="AO752" s="82">
        <f ca="1">SUMPRODUCT(P722:P751,'control variables'!AX$7:AX$36)</f>
        <v>4.9105083993523747E-37</v>
      </c>
      <c r="AP752" s="82">
        <f ca="1">SUMPRODUCT(Q722:Q751,'control variables'!AY$7:AY$36)</f>
        <v>1.1336082773131473E-36</v>
      </c>
      <c r="AQ752" s="82">
        <f ca="1">SUMPRODUCT(R722:R751,'control variables'!AZ$7:AZ$36)</f>
        <v>1.0186214489595042E-35</v>
      </c>
      <c r="AR752" s="82">
        <f ca="1">SUMPRODUCT(S722:S751,'control variables'!BA$7:BA$36)</f>
        <v>7.6310883176718504E-36</v>
      </c>
      <c r="AS752" s="82">
        <f t="shared" ca="1" si="576"/>
        <v>1.9441961924515276E-35</v>
      </c>
      <c r="AT752" s="10">
        <f ca="1">SUMPRODUCT(P722:P751,'control variables'!AT$7:AT$36)</f>
        <v>-4.3337152847464909E-37</v>
      </c>
      <c r="AU752" s="10">
        <f ca="1">SUMPRODUCT(Q722:Q751,'control variables'!AU$7:AU$36)</f>
        <v>4.7011276968775941E-37</v>
      </c>
      <c r="AV752" s="10">
        <f ca="1">SUMPRODUCT(R722:R751,'control variables'!AV$7:AV$36)</f>
        <v>2.0243432594023162E-34</v>
      </c>
      <c r="AW752" s="10">
        <f ca="1">SUMPRODUCT(S722:S751,'control variables'!AW$7:AW$36)</f>
        <v>1.5165537907691276E-34</v>
      </c>
      <c r="AX752" s="10">
        <f t="shared" ca="1" si="554"/>
        <v>3.5412644625835747E-34</v>
      </c>
      <c r="AY752" s="82">
        <f ca="1">SUMPRODUCT(P722:P751,'control variables'!BB$7:BB$36)</f>
        <v>1.5707396652498205E-36</v>
      </c>
      <c r="AZ752" s="82">
        <f ca="1">SUMPRODUCT(Q722:Q751,'control variables'!BC$7:BC$36)</f>
        <v>4.0053833453313312E-36</v>
      </c>
      <c r="BA752" s="82">
        <f ca="1">SUMPRODUCT(R722:R751,'control variables'!BD$7:BD$36)</f>
        <v>2.8038914592359058E-35</v>
      </c>
      <c r="BB752" s="82">
        <f ca="1">SUMPRODUCT(S722:S751,'control variables'!BE$7:BE$36)</f>
        <v>3.984529919722992E-36</v>
      </c>
      <c r="BC752" s="82">
        <f t="shared" ca="1" si="577"/>
        <v>3.7599567522663201E-35</v>
      </c>
      <c r="BD752" s="10">
        <f ca="1">SUMPRODUCT(P722:P751,'control variables'!BF$7:BF$36)</f>
        <v>3.2858505655536092E-37</v>
      </c>
      <c r="BE752" s="10">
        <f ca="1">SUMPRODUCT(Q722:Q751,'control variables'!BG$7:BG$36)</f>
        <v>3.7927512756285215E-37</v>
      </c>
      <c r="BF752" s="10">
        <f ca="1">SUMPRODUCT(R722:R751,'control variables'!BH$7:BH$36)</f>
        <v>1.1360119943962253E-35</v>
      </c>
      <c r="BG752" s="10">
        <f ca="1">SUMPRODUCT(S722:S751,'control variables'!BI$7:BI$36)</f>
        <v>2.553158840713781E-35</v>
      </c>
      <c r="BH752" s="10">
        <f t="shared" ca="1" si="578"/>
        <v>3.7599568535218275E-35</v>
      </c>
      <c r="BI752" s="82">
        <f t="shared" ca="1" si="555"/>
        <v>3.7906080546282642E-34</v>
      </c>
      <c r="BJ752" s="82">
        <f t="shared" ca="1" si="556"/>
        <v>4.395597251752957E-34</v>
      </c>
      <c r="BK752" s="82">
        <f t="shared" ca="1" si="557"/>
        <v>1.4710127226986798E-33</v>
      </c>
      <c r="BL752" s="82">
        <f t="shared" ca="1" si="558"/>
        <v>6.9278119957476008E-34</v>
      </c>
      <c r="BM752" s="82">
        <f t="shared" ca="1" si="548"/>
        <v>2.9824144529115621E-33</v>
      </c>
      <c r="BN752" s="10">
        <f ca="1">BN751+BI752-INDIRECT(ADDRESS(MAX($D752-'key variables'!$B$9*30,34),scenario!BI$4),TRUE)</f>
        <v>9439390.0751690175</v>
      </c>
      <c r="BO752" s="10">
        <f ca="1">BO751+BJ752-INDIRECT(ADDRESS(MAX($D752-'key variables'!$B$9*30,34),scenario!BJ$4),TRUE)</f>
        <v>10895583.360992203</v>
      </c>
      <c r="BP752" s="10">
        <f ca="1">BP751+BK752-INDIRECT(ADDRESS(MAX($D752-'key variables'!$B$9*30,34),scenario!BK$4),TRUE)</f>
        <v>32531162.537994072</v>
      </c>
      <c r="BQ752" s="10">
        <f ca="1">BQ751+BL752-INDIRECT(ADDRESS(MAX($D752-'key variables'!$B$9*30,34),scenario!BL$4),TRUE)</f>
        <v>14415841.516535141</v>
      </c>
      <c r="BR752" s="10">
        <f t="shared" ca="1" si="579"/>
        <v>67281977.490690395</v>
      </c>
      <c r="BS752" s="82">
        <f t="shared" ca="1" si="560"/>
        <v>-2.3433848477536824E-9</v>
      </c>
      <c r="BT752" s="82">
        <f t="shared" ca="1" si="561"/>
        <v>-3.4288309057018498E-10</v>
      </c>
      <c r="BU752" s="82">
        <f t="shared" ca="1" si="562"/>
        <v>-4.2578247660364599E-9</v>
      </c>
      <c r="BV752" s="82">
        <f t="shared" ca="1" si="563"/>
        <v>-2.9943922343414556E-9</v>
      </c>
      <c r="BW752" s="82">
        <f t="shared" ca="1" si="580"/>
        <v>-9.9384849387017825E-9</v>
      </c>
      <c r="BX752" s="10">
        <f t="shared" ca="1" si="564"/>
        <v>-1.8625994260191893E-12</v>
      </c>
      <c r="BY752" s="10">
        <f t="shared" ca="1" si="565"/>
        <v>2.8902850229962428E-12</v>
      </c>
      <c r="BZ752" s="10">
        <f t="shared" ca="1" si="566"/>
        <v>-3.5034723983035463E-11</v>
      </c>
      <c r="CA752" s="10">
        <f t="shared" ca="1" si="567"/>
        <v>-2.0257049910634696E-11</v>
      </c>
      <c r="CB752" s="10">
        <v>0</v>
      </c>
      <c r="CC752" s="82">
        <f t="shared" ca="1" si="568"/>
        <v>3.9725652202851362E-13</v>
      </c>
      <c r="CD752" s="82">
        <f t="shared" ca="1" si="569"/>
        <v>3.4270724516460853E-13</v>
      </c>
      <c r="CE752" s="82">
        <f t="shared" ca="1" si="570"/>
        <v>1.8915613015532971E-10</v>
      </c>
      <c r="CF752" s="82">
        <f t="shared" ca="1" si="571"/>
        <v>3.7028113764059381E-11</v>
      </c>
      <c r="CG752" s="82">
        <f t="shared" ca="1" si="581"/>
        <v>2.269242076865822E-10</v>
      </c>
      <c r="CH752" s="13" t="str">
        <f t="shared" ca="1" si="533"/>
        <v/>
      </c>
      <c r="CI752" s="81">
        <f t="shared" ca="1" si="542"/>
        <v>0.1131775965863165</v>
      </c>
      <c r="CJ752" s="81">
        <f t="shared" ca="1" si="543"/>
        <v>0.13063724757458739</v>
      </c>
      <c r="CK752" s="81">
        <f t="shared" ca="1" si="544"/>
        <v>0.39004625943939081</v>
      </c>
      <c r="CL752" s="81">
        <f t="shared" ca="1" si="545"/>
        <v>0.17284488538116416</v>
      </c>
      <c r="CM752" s="89">
        <f t="shared" ca="1" si="534"/>
        <v>0.80670598898145884</v>
      </c>
    </row>
    <row r="753" spans="1:91" x14ac:dyDescent="0.3">
      <c r="A753">
        <v>688</v>
      </c>
      <c r="B753" s="3">
        <f t="shared" si="547"/>
        <v>2.1</v>
      </c>
      <c r="C753" s="3">
        <f t="shared" si="535"/>
        <v>22.933333333333334</v>
      </c>
      <c r="D753" s="4">
        <f t="shared" ca="1" si="572"/>
        <v>753</v>
      </c>
      <c r="E753" s="58">
        <f>(0.5*(COS(B753*2*PI())+1)*('key variables'!$B$4-'key variables'!$B$6)+'key variables'!$B$6)/'key variables'!$B$4</f>
        <v>1</v>
      </c>
      <c r="F753" s="10">
        <f t="shared" ca="1" si="536"/>
        <v>11689222.907461114</v>
      </c>
      <c r="G753" s="10">
        <f t="shared" ca="1" si="537"/>
        <v>13492492.798713122</v>
      </c>
      <c r="H753" s="10">
        <f t="shared" ca="1" si="538"/>
        <v>40309474.521088287</v>
      </c>
      <c r="I753" s="10">
        <f t="shared" ca="1" si="539"/>
        <v>17912154.249750931</v>
      </c>
      <c r="J753" s="10">
        <f t="shared" ca="1" si="573"/>
        <v>83403344.477013454</v>
      </c>
      <c r="K753" s="82">
        <f t="shared" ca="1" si="549"/>
        <v>2249832.832292099</v>
      </c>
      <c r="L753" s="82">
        <f t="shared" ca="1" si="550"/>
        <v>2596909.4377209195</v>
      </c>
      <c r="M753" s="82">
        <f t="shared" ca="1" si="551"/>
        <v>7778311.98309422</v>
      </c>
      <c r="N753" s="82">
        <f t="shared" ca="1" si="552"/>
        <v>3496312.733215793</v>
      </c>
      <c r="O753" s="82">
        <f t="shared" ca="1" si="574"/>
        <v>16121366.986323033</v>
      </c>
      <c r="P753" s="10">
        <f ca="1">IF(IF($A753&gt;='key variables'!$B$26,K753*SUMPRODUCT(Z753:AC753,'control variables'!$O$3:$R$3)/J753+F$65*'key variables'!$B$25/scenario!J$65,K753*SUMPRODUCT(Z753:AC753,'control variables'!$O$7:$R$7)/J753+F$65*'key variables'!$B$25/scenario!J$65)&lt;'key variables'!$B$28,0,IF($A753&gt;='key variables'!$B$26,K753*SUMPRODUCT(Z753:AC753,'control variables'!$O$3:$R$3)/J753+F$65*'key variables'!$B$25/scenario!J$65,K753*SUMPRODUCT(Z753:AC753,'control variables'!$O$7:$R$7)/J753+F$65*'key variables'!$B$25/scenario!J$65))</f>
        <v>4.6165089473834434E-35</v>
      </c>
      <c r="Q753" s="10">
        <f ca="1">IF(IF($A753&gt;='key variables'!$B$26,L753*SUMPRODUCT(Z753:AC753,'control variables'!$O$4:$R$4)/J753+G$65*'key variables'!$B$25/scenario!J$65,L753*SUMPRODUCT(Z753:AC753,'control variables'!$O$7:$R$7)/J753+G$65*'key variables'!$B$25/scenario!J$65)&lt;'key variables'!$B$28,0,IF($A753&gt;='key variables'!$B$26,L753*SUMPRODUCT(Z753:AC753,'control variables'!$O$4:$R$4)/J753+G$65*'key variables'!$B$25/scenario!J$65,L753*SUMPRODUCT(Z753:AC753,'control variables'!$O$7:$R$7)/J753+G$65*'key variables'!$B$25/scenario!J$65))</f>
        <v>5.3286873063227783E-35</v>
      </c>
      <c r="R753" s="10">
        <f ca="1">IF(IF($A753&gt;='key variables'!$B$26,M753*SUMPRODUCT(Z753:AC753,'control variables'!$O$5:$R$5)/J753+H$65*'key variables'!$B$25/scenario!J$65,M753*SUMPRODUCT(Z753:AC753,'control variables'!$O$7:$R$7)/J753+H$65*'key variables'!$B$25/scenario!J$65)&lt;'key variables'!$B$28,0,IF($A753&gt;='key variables'!$B$26,M753*SUMPRODUCT(Z753:AC753,'control variables'!$O$5:$R$5)/J753+H$65*'key variables'!$B$25/scenario!J$65,M753*SUMPRODUCT(Z753:AC753,'control variables'!$O$7:$R$7)/J753+H$65*'key variables'!$B$25/scenario!J$65))</f>
        <v>1.5960584426582079E-34</v>
      </c>
      <c r="S753" s="10">
        <f ca="1">IF(IF($A753&gt;='key variables'!$B$26,N753*SUMPRODUCT(Z753:AC753,'control variables'!$O$6:$R$6)/J753+I$65*'key variables'!$B$25/scenario!J$65,N753*SUMPRODUCT(Z753:AC753,'control variables'!$O$7:$R$7)/J753+I$65*'key variables'!$B$25/scenario!J$65)&lt;'key variables'!$B$28,0,IF($A753&gt;='key variables'!$B$26,N753*SUMPRODUCT(Z753:AC753,'control variables'!$O$6:$R$6)/J753+I$65*'key variables'!$B$25/scenario!J$65,N753*SUMPRODUCT(Z753:AC753,'control variables'!$O$7:$R$7)/J753+I$65*'key variables'!$B$25/scenario!J$65))</f>
        <v>7.1742036937461647E-35</v>
      </c>
      <c r="T753" s="10">
        <f t="shared" ca="1" si="546"/>
        <v>3.3079984374034466E-34</v>
      </c>
      <c r="U753" s="82">
        <f ca="1">SUMPRODUCT(P723:P752,'control variables'!AD$7:AD$36)</f>
        <v>9.7878530120873093E-35</v>
      </c>
      <c r="V753" s="82">
        <f ca="1">SUMPRODUCT(Q723:Q752,'control variables'!AE$7:AE$36)</f>
        <v>1.1297802884412074E-34</v>
      </c>
      <c r="W753" s="82">
        <f ca="1">SUMPRODUCT(R723:R752,'control variables'!AF$7:AF$36)</f>
        <v>3.3839391656099328E-34</v>
      </c>
      <c r="X753" s="82">
        <f ca="1">SUMPRODUCT(S723:S752,'control variables'!AG$7:AG$36)</f>
        <v>1.5210639042075462E-34</v>
      </c>
      <c r="Y753" s="82">
        <f t="shared" ca="1" si="540"/>
        <v>7.0135686594674181E-34</v>
      </c>
      <c r="Z753" s="10">
        <f ca="1">IF($A753&gt;='key variables'!$B$26,SUMPRODUCT(P723:P752,'control variables'!V$7:V$36)*$E753,SUMPRODUCT(P723:P752,'control variables'!Z$7:Z$36)*$E753)</f>
        <v>2.3883352221091921E-34</v>
      </c>
      <c r="AA753" s="10">
        <f ca="1">IF($A753&gt;='key variables'!$B$26,SUMPRODUCT(Q723:Q752,'control variables'!W$7:W$36)*$E753,SUMPRODUCT(Q723:Q752,'control variables'!AA$7:AA$36)*$E753)</f>
        <v>2.7567782769077299E-34</v>
      </c>
      <c r="AB753" s="10">
        <f ca="1">IF($A753&gt;='key variables'!$B$26,SUMPRODUCT(R723:R752,'control variables'!X$7:X$36)*$E753,SUMPRODUCT(R723:R752,'control variables'!AB$7:AB$36)*$E753)</f>
        <v>8.2571541365816538E-34</v>
      </c>
      <c r="AC753" s="10">
        <f ca="1">IF($A753&gt;='key variables'!$B$26,SUMPRODUCT(S723:S752,'control variables'!Y$7:Y$36)*$E753,SUMPRODUCT(S723:S752,'control variables'!AC$7:AC$36)*$E753)</f>
        <v>3.7115499109064463E-34</v>
      </c>
      <c r="AD753" s="10">
        <f t="shared" ca="1" si="541"/>
        <v>1.7113817546505022E-33</v>
      </c>
      <c r="AE753" s="82">
        <f ca="1">SUMPRODUCT(P723:P752,'control variables'!AL$7:AL$36)</f>
        <v>3.2518392936547148E-34</v>
      </c>
      <c r="AF753" s="82">
        <f ca="1">SUMPRODUCT(Q723:Q752,'control variables'!AM$7:AM$36)</f>
        <v>3.7436788840567328E-34</v>
      </c>
      <c r="AG753" s="82">
        <f ca="1">SUMPRODUCT(R723:R752,'control variables'!AN$7:AN$36)</f>
        <v>1.06742123801055E-33</v>
      </c>
      <c r="AH753" s="82">
        <f ca="1">SUMPRODUCT(S723:S752,'control variables'!AO$7:AO$36)</f>
        <v>4.6218280805892358E-34</v>
      </c>
      <c r="AI753" s="82">
        <f t="shared" ca="1" si="553"/>
        <v>2.2291558638406183E-33</v>
      </c>
      <c r="AJ753" s="10">
        <f ca="1">SUMPRODUCT(P723:P752,'control variables'!AP$7:AP$36)</f>
        <v>3.1071450929464075E-37</v>
      </c>
      <c r="AK753" s="10">
        <f ca="1">SUMPRODUCT(Q723:Q752,'control variables'!AQ$7:AQ$36)</f>
        <v>8.9661932882588984E-37</v>
      </c>
      <c r="AL753" s="10">
        <f ca="1">SUMPRODUCT(R723:R752,'control variables'!AR$7:AR$36)</f>
        <v>3.2226852896961777E-35</v>
      </c>
      <c r="AM753" s="10">
        <f ca="1">SUMPRODUCT(S723:S752,'control variables'!AS$7:AS$36)</f>
        <v>2.4143018086703487E-35</v>
      </c>
      <c r="AN753" s="10">
        <f t="shared" ca="1" si="575"/>
        <v>5.7577204821785788E-35</v>
      </c>
      <c r="AO753" s="82">
        <f ca="1">SUMPRODUCT(P723:P752,'control variables'!AX$7:AX$36)</f>
        <v>4.2252431544908685E-37</v>
      </c>
      <c r="AP753" s="82">
        <f ca="1">SUMPRODUCT(Q723:Q752,'control variables'!AY$7:AY$36)</f>
        <v>9.754123654942253E-37</v>
      </c>
      <c r="AQ753" s="82">
        <f ca="1">SUMPRODUCT(R723:R752,'control variables'!AZ$7:AZ$36)</f>
        <v>8.7647203796685101E-36</v>
      </c>
      <c r="AR753" s="82">
        <f ca="1">SUMPRODUCT(S723:S752,'control variables'!BA$7:BA$36)</f>
        <v>6.5661640411429989E-36</v>
      </c>
      <c r="AS753" s="82">
        <f t="shared" ca="1" si="576"/>
        <v>1.6728821101754821E-35</v>
      </c>
      <c r="AT753" s="10">
        <f ca="1">SUMPRODUCT(P723:P752,'control variables'!AT$7:AT$36)</f>
        <v>-3.7289419651135346E-37</v>
      </c>
      <c r="AU753" s="10">
        <f ca="1">SUMPRODUCT(Q723:Q752,'control variables'!AU$7:AU$36)</f>
        <v>4.0450816909791206E-37</v>
      </c>
      <c r="AV753" s="10">
        <f ca="1">SUMPRODUCT(R723:R752,'control variables'!AV$7:AV$36)</f>
        <v>1.7418445919484498E-34</v>
      </c>
      <c r="AW753" s="10">
        <f ca="1">SUMPRODUCT(S723:S752,'control variables'!AW$7:AW$36)</f>
        <v>1.3049175363816772E-34</v>
      </c>
      <c r="AX753" s="10">
        <f t="shared" ca="1" si="554"/>
        <v>3.0470782680559925E-34</v>
      </c>
      <c r="AY753" s="82">
        <f ca="1">SUMPRODUCT(P723:P752,'control variables'!BB$7:BB$36)</f>
        <v>1.3515417301718445E-36</v>
      </c>
      <c r="AZ753" s="82">
        <f ca="1">SUMPRODUCT(Q723:Q752,'control variables'!BC$7:BC$36)</f>
        <v>3.446429001771984E-36</v>
      </c>
      <c r="BA753" s="82">
        <f ca="1">SUMPRODUCT(R723:R752,'control variables'!BD$7:BD$36)</f>
        <v>2.4126062376014651E-35</v>
      </c>
      <c r="BB753" s="82">
        <f ca="1">SUMPRODUCT(S723:S752,'control variables'!BE$7:BE$36)</f>
        <v>3.4284856878350926E-36</v>
      </c>
      <c r="BC753" s="82">
        <f t="shared" ca="1" si="577"/>
        <v>3.2352518795793572E-35</v>
      </c>
      <c r="BD753" s="10">
        <f ca="1">SUMPRODUCT(P723:P752,'control variables'!BF$7:BF$36)</f>
        <v>2.8273075778907892E-37</v>
      </c>
      <c r="BE753" s="10">
        <f ca="1">SUMPRODUCT(Q723:Q752,'control variables'!BG$7:BG$36)</f>
        <v>3.2634699018434491E-37</v>
      </c>
      <c r="BF753" s="10">
        <f ca="1">SUMPRODUCT(R723:R752,'control variables'!BH$7:BH$36)</f>
        <v>9.7748064199935223E-36</v>
      </c>
      <c r="BG753" s="10">
        <f ca="1">SUMPRODUCT(S723:S752,'control variables'!BI$7:BI$36)</f>
        <v>2.196863549907886E-35</v>
      </c>
      <c r="BH753" s="10">
        <f t="shared" ca="1" si="578"/>
        <v>3.2352519667045809E-35</v>
      </c>
      <c r="BI753" s="82">
        <f t="shared" ca="1" si="555"/>
        <v>3.2616257689913195E-34</v>
      </c>
      <c r="BJ753" s="82">
        <f t="shared" ca="1" si="556"/>
        <v>3.7821882557654315E-34</v>
      </c>
      <c r="BK753" s="82">
        <f t="shared" ca="1" si="557"/>
        <v>1.2657317595814097E-33</v>
      </c>
      <c r="BL753" s="82">
        <f t="shared" ca="1" si="558"/>
        <v>5.9610304738492641E-34</v>
      </c>
      <c r="BM753" s="82">
        <f t="shared" ca="1" si="548"/>
        <v>2.5662162094420114E-33</v>
      </c>
      <c r="BN753" s="10">
        <f ca="1">BN752+BI753-INDIRECT(ADDRESS(MAX($D753-'key variables'!$B$9*30,34),scenario!BI$4),TRUE)</f>
        <v>9439390.0751690175</v>
      </c>
      <c r="BO753" s="10">
        <f ca="1">BO752+BJ753-INDIRECT(ADDRESS(MAX($D753-'key variables'!$B$9*30,34),scenario!BJ$4),TRUE)</f>
        <v>10895583.360992203</v>
      </c>
      <c r="BP753" s="10">
        <f ca="1">BP752+BK753-INDIRECT(ADDRESS(MAX($D753-'key variables'!$B$9*30,34),scenario!BK$4),TRUE)</f>
        <v>32531162.537994072</v>
      </c>
      <c r="BQ753" s="10">
        <f ca="1">BQ752+BL753-INDIRECT(ADDRESS(MAX($D753-'key variables'!$B$9*30,34),scenario!BL$4),TRUE)</f>
        <v>14415841.516535141</v>
      </c>
      <c r="BR753" s="10">
        <f t="shared" ca="1" si="579"/>
        <v>67281977.490690395</v>
      </c>
      <c r="BS753" s="82">
        <f t="shared" ca="1" si="560"/>
        <v>-2.3433848477536824E-9</v>
      </c>
      <c r="BT753" s="82">
        <f t="shared" ca="1" si="561"/>
        <v>-3.4288309057018498E-10</v>
      </c>
      <c r="BU753" s="82">
        <f t="shared" ca="1" si="562"/>
        <v>-4.2578247660364599E-9</v>
      </c>
      <c r="BV753" s="82">
        <f t="shared" ca="1" si="563"/>
        <v>-2.9943922343414556E-9</v>
      </c>
      <c r="BW753" s="82">
        <f t="shared" ca="1" si="580"/>
        <v>-9.9384849387017825E-9</v>
      </c>
      <c r="BX753" s="10">
        <f t="shared" ca="1" si="564"/>
        <v>-1.8625994260191893E-12</v>
      </c>
      <c r="BY753" s="10">
        <f t="shared" ca="1" si="565"/>
        <v>2.8902850229962428E-12</v>
      </c>
      <c r="BZ753" s="10">
        <f t="shared" ca="1" si="566"/>
        <v>-3.5034723983035463E-11</v>
      </c>
      <c r="CA753" s="10">
        <f t="shared" ca="1" si="567"/>
        <v>-2.0257049910634696E-11</v>
      </c>
      <c r="CB753" s="10">
        <v>0</v>
      </c>
      <c r="CC753" s="82">
        <f t="shared" ca="1" si="568"/>
        <v>3.9725652202851362E-13</v>
      </c>
      <c r="CD753" s="82">
        <f t="shared" ca="1" si="569"/>
        <v>3.4270724516460853E-13</v>
      </c>
      <c r="CE753" s="82">
        <f t="shared" ca="1" si="570"/>
        <v>1.8915613015532971E-10</v>
      </c>
      <c r="CF753" s="82">
        <f t="shared" ca="1" si="571"/>
        <v>3.7028113764059381E-11</v>
      </c>
      <c r="CG753" s="82">
        <f t="shared" ca="1" si="581"/>
        <v>2.269242076865822E-10</v>
      </c>
      <c r="CH753" s="13" t="str">
        <f t="shared" ca="1" si="533"/>
        <v/>
      </c>
      <c r="CI753" s="81">
        <f t="shared" ca="1" si="542"/>
        <v>0.1131775965863165</v>
      </c>
      <c r="CJ753" s="81">
        <f t="shared" ca="1" si="543"/>
        <v>0.13063724757458739</v>
      </c>
      <c r="CK753" s="81">
        <f t="shared" ca="1" si="544"/>
        <v>0.39004625943939081</v>
      </c>
      <c r="CL753" s="81">
        <f t="shared" ca="1" si="545"/>
        <v>0.17284488538116416</v>
      </c>
      <c r="CM753" s="89">
        <f t="shared" ca="1" si="534"/>
        <v>0.80670598898145884</v>
      </c>
    </row>
    <row r="754" spans="1:91" x14ac:dyDescent="0.3">
      <c r="A754">
        <v>689</v>
      </c>
      <c r="B754" s="3">
        <f t="shared" si="547"/>
        <v>2.1027777777777779</v>
      </c>
      <c r="C754" s="3">
        <f t="shared" si="535"/>
        <v>22.966666666666665</v>
      </c>
      <c r="D754" s="4">
        <f t="shared" ca="1" si="572"/>
        <v>754</v>
      </c>
      <c r="E754" s="58">
        <f>(0.5*(COS(B754*2*PI())+1)*('key variables'!$B$4-'key variables'!$B$6)+'key variables'!$B$6)/'key variables'!$B$4</f>
        <v>1</v>
      </c>
      <c r="F754" s="10">
        <f t="shared" ca="1" si="536"/>
        <v>11689222.907461114</v>
      </c>
      <c r="G754" s="10">
        <f t="shared" ca="1" si="537"/>
        <v>13492492.798713122</v>
      </c>
      <c r="H754" s="10">
        <f t="shared" ca="1" si="538"/>
        <v>40309474.521088287</v>
      </c>
      <c r="I754" s="10">
        <f t="shared" ca="1" si="539"/>
        <v>17912154.249750931</v>
      </c>
      <c r="J754" s="10">
        <f t="shared" ca="1" si="573"/>
        <v>83403344.477013454</v>
      </c>
      <c r="K754" s="82">
        <f t="shared" ca="1" si="549"/>
        <v>2249832.832292099</v>
      </c>
      <c r="L754" s="82">
        <f t="shared" ca="1" si="550"/>
        <v>2596909.4377209195</v>
      </c>
      <c r="M754" s="82">
        <f t="shared" ca="1" si="551"/>
        <v>7778311.98309422</v>
      </c>
      <c r="N754" s="82">
        <f t="shared" ca="1" si="552"/>
        <v>3496312.733215793</v>
      </c>
      <c r="O754" s="82">
        <f t="shared" ca="1" si="574"/>
        <v>16121366.986323033</v>
      </c>
      <c r="P754" s="10">
        <f ca="1">IF(IF($A754&gt;='key variables'!$B$26,K754*SUMPRODUCT(Z754:AC754,'control variables'!$O$3:$R$3)/J754+F$65*'key variables'!$B$25/scenario!J$65,K754*SUMPRODUCT(Z754:AC754,'control variables'!$O$7:$R$7)/J754+F$65*'key variables'!$B$25/scenario!J$65)&lt;'key variables'!$B$28,0,IF($A754&gt;='key variables'!$B$26,K754*SUMPRODUCT(Z754:AC754,'control variables'!$O$3:$R$3)/J754+F$65*'key variables'!$B$25/scenario!J$65,K754*SUMPRODUCT(Z754:AC754,'control variables'!$O$7:$R$7)/J754+F$65*'key variables'!$B$25/scenario!J$65))</f>
        <v>3.9722715534200668E-35</v>
      </c>
      <c r="Q754" s="10">
        <f ca="1">IF(IF($A754&gt;='key variables'!$B$26,L754*SUMPRODUCT(Z754:AC754,'control variables'!$O$4:$R$4)/J754+G$65*'key variables'!$B$25/scenario!J$65,L754*SUMPRODUCT(Z754:AC754,'control variables'!$O$7:$R$7)/J754+G$65*'key variables'!$B$25/scenario!J$65)&lt;'key variables'!$B$28,0,IF($A754&gt;='key variables'!$B$26,L754*SUMPRODUCT(Z754:AC754,'control variables'!$O$4:$R$4)/J754+G$65*'key variables'!$B$25/scenario!J$65,L754*SUMPRODUCT(Z754:AC754,'control variables'!$O$7:$R$7)/J754+G$65*'key variables'!$B$25/scenario!J$65))</f>
        <v>4.5850648715786971E-35</v>
      </c>
      <c r="R754" s="10">
        <f ca="1">IF(IF($A754&gt;='key variables'!$B$26,M754*SUMPRODUCT(Z754:AC754,'control variables'!$O$5:$R$5)/J754+H$65*'key variables'!$B$25/scenario!J$65,M754*SUMPRODUCT(Z754:AC754,'control variables'!$O$7:$R$7)/J754+H$65*'key variables'!$B$25/scenario!J$65)&lt;'key variables'!$B$28,0,IF($A754&gt;='key variables'!$B$26,M754*SUMPRODUCT(Z754:AC754,'control variables'!$O$5:$R$5)/J754+H$65*'key variables'!$B$25/scenario!J$65,M754*SUMPRODUCT(Z754:AC754,'control variables'!$O$7:$R$7)/J754+H$65*'key variables'!$B$25/scenario!J$65))</f>
        <v>1.3733272526116343E-34</v>
      </c>
      <c r="S754" s="10">
        <f ca="1">IF(IF($A754&gt;='key variables'!$B$26,N754*SUMPRODUCT(Z754:AC754,'control variables'!$O$6:$R$6)/J754+I$65*'key variables'!$B$25/scenario!J$65,N754*SUMPRODUCT(Z754:AC754,'control variables'!$O$7:$R$7)/J754+I$65*'key variables'!$B$25/scenario!J$65)&lt;'key variables'!$B$28,0,IF($A754&gt;='key variables'!$B$26,N754*SUMPRODUCT(Z754:AC754,'control variables'!$O$6:$R$6)/J754+I$65*'key variables'!$B$25/scenario!J$65,N754*SUMPRODUCT(Z754:AC754,'control variables'!$O$7:$R$7)/J754+I$65*'key variables'!$B$25/scenario!J$65))</f>
        <v>6.1730380198355644E-35</v>
      </c>
      <c r="T754" s="10">
        <f t="shared" ca="1" si="546"/>
        <v>2.8463646970950675E-34</v>
      </c>
      <c r="U754" s="82">
        <f ca="1">SUMPRODUCT(P724:P753,'control variables'!AD$7:AD$36)</f>
        <v>8.4219505544352617E-35</v>
      </c>
      <c r="V754" s="82">
        <f ca="1">SUMPRODUCT(Q724:Q753,'control variables'!AE$7:AE$36)</f>
        <v>9.7211857542988827E-35</v>
      </c>
      <c r="W754" s="82">
        <f ca="1">SUMPRODUCT(R724:R753,'control variables'!AF$7:AF$36)</f>
        <v>2.9117078379486344E-34</v>
      </c>
      <c r="X754" s="82">
        <f ca="1">SUMPRODUCT(S724:S753,'control variables'!AG$7:AG$36)</f>
        <v>1.3087982600016937E-34</v>
      </c>
      <c r="Y754" s="82">
        <f t="shared" ca="1" si="540"/>
        <v>6.0348197288237424E-34</v>
      </c>
      <c r="Z754" s="10">
        <f ca="1">IF($A754&gt;='key variables'!$B$26,SUMPRODUCT(P724:P753,'control variables'!V$7:V$36)*$E754,SUMPRODUCT(P724:P753,'control variables'!Z$7:Z$36)*$E754)</f>
        <v>2.0550411947522973E-34</v>
      </c>
      <c r="AA754" s="10">
        <f ca="1">IF($A754&gt;='key variables'!$B$26,SUMPRODUCT(Q724:Q753,'control variables'!W$7:W$36)*$E754,SUMPRODUCT(Q724:Q753,'control variables'!AA$7:AA$36)*$E754)</f>
        <v>2.3720677363039905E-34</v>
      </c>
      <c r="AB754" s="10">
        <f ca="1">IF($A754&gt;='key variables'!$B$26,SUMPRODUCT(R724:R753,'control variables'!X$7:X$36)*$E754,SUMPRODUCT(R724:R753,'control variables'!AB$7:AB$36)*$E754)</f>
        <v>7.1048618908316893E-34</v>
      </c>
      <c r="AC754" s="10">
        <f ca="1">IF($A754&gt;='key variables'!$B$26,SUMPRODUCT(S724:S753,'control variables'!Y$7:Y$36)*$E754,SUMPRODUCT(S724:S753,'control variables'!AC$7:AC$36)*$E754)</f>
        <v>3.1936002503685591E-34</v>
      </c>
      <c r="AD754" s="10">
        <f t="shared" ca="1" si="541"/>
        <v>1.4725571072256535E-33</v>
      </c>
      <c r="AE754" s="82">
        <f ca="1">SUMPRODUCT(P724:P753,'control variables'!AL$7:AL$36)</f>
        <v>2.7980426052893198E-34</v>
      </c>
      <c r="AF754" s="82">
        <f ca="1">SUMPRODUCT(Q724:Q753,'control variables'!AM$7:AM$36)</f>
        <v>3.2212456004675376E-34</v>
      </c>
      <c r="AG754" s="82">
        <f ca="1">SUMPRODUCT(R724:R753,'control variables'!AN$7:AN$36)</f>
        <v>9.1846177871461602E-34</v>
      </c>
      <c r="AH754" s="82">
        <f ca="1">SUMPRODUCT(S724:S753,'control variables'!AO$7:AO$36)</f>
        <v>3.9768483974732322E-34</v>
      </c>
      <c r="AI754" s="82">
        <f t="shared" ca="1" si="553"/>
        <v>1.9180754390376251E-33</v>
      </c>
      <c r="AJ754" s="10">
        <f ca="1">SUMPRODUCT(P724:P753,'control variables'!AP$7:AP$36)</f>
        <v>2.6735405921947218E-37</v>
      </c>
      <c r="AK754" s="10">
        <f ca="1">SUMPRODUCT(Q724:Q753,'control variables'!AQ$7:AQ$36)</f>
        <v>7.7149540805294795E-37</v>
      </c>
      <c r="AL754" s="10">
        <f ca="1">SUMPRODUCT(R724:R753,'control variables'!AR$7:AR$36)</f>
        <v>2.7729570651305744E-35</v>
      </c>
      <c r="AM754" s="10">
        <f ca="1">SUMPRODUCT(S724:S753,'control variables'!AS$7:AS$36)</f>
        <v>2.0773841240765787E-35</v>
      </c>
      <c r="AN754" s="10">
        <f t="shared" ca="1" si="575"/>
        <v>4.9542261359343947E-35</v>
      </c>
      <c r="AO754" s="82">
        <f ca="1">SUMPRODUCT(P724:P753,'control variables'!AX$7:AX$36)</f>
        <v>3.6356072045262073E-37</v>
      </c>
      <c r="AP754" s="82">
        <f ca="1">SUMPRODUCT(Q724:Q753,'control variables'!AY$7:AY$36)</f>
        <v>8.3929281551657018E-37</v>
      </c>
      <c r="AQ754" s="82">
        <f ca="1">SUMPRODUCT(R724:R753,'control variables'!AZ$7:AZ$36)</f>
        <v>7.5415968721497586E-36</v>
      </c>
      <c r="AR754" s="82">
        <f ca="1">SUMPRODUCT(S724:S753,'control variables'!BA$7:BA$36)</f>
        <v>5.6498507710041885E-36</v>
      </c>
      <c r="AS754" s="82">
        <f t="shared" ca="1" si="576"/>
        <v>1.4394301179123138E-35</v>
      </c>
      <c r="AT754" s="10">
        <f ca="1">SUMPRODUCT(P724:P753,'control variables'!AT$7:AT$36)</f>
        <v>-3.208565229960229E-37</v>
      </c>
      <c r="AU754" s="10">
        <f ca="1">SUMPRODUCT(Q724:Q753,'control variables'!AU$7:AU$36)</f>
        <v>3.4805874125823704E-37</v>
      </c>
      <c r="AV754" s="10">
        <f ca="1">SUMPRODUCT(R724:R753,'control variables'!AV$7:AV$36)</f>
        <v>1.4987688320190571E-34</v>
      </c>
      <c r="AW754" s="10">
        <f ca="1">SUMPRODUCT(S724:S753,'control variables'!AW$7:AW$36)</f>
        <v>1.1228152849710909E-34</v>
      </c>
      <c r="AX754" s="10">
        <f t="shared" ca="1" si="554"/>
        <v>2.6218561391727701E-34</v>
      </c>
      <c r="AY754" s="82">
        <f ca="1">SUMPRODUCT(P724:P753,'control variables'!BB$7:BB$36)</f>
        <v>1.1629330364592138E-36</v>
      </c>
      <c r="AZ754" s="82">
        <f ca="1">SUMPRODUCT(Q724:Q753,'control variables'!BC$7:BC$36)</f>
        <v>2.9654771691453352E-36</v>
      </c>
      <c r="BA754" s="82">
        <f ca="1">SUMPRODUCT(R724:R753,'control variables'!BD$7:BD$36)</f>
        <v>2.0759251712616934E-35</v>
      </c>
      <c r="BB754" s="82">
        <f ca="1">SUMPRODUCT(S724:S753,'control variables'!BE$7:BE$36)</f>
        <v>2.9500378585454951E-36</v>
      </c>
      <c r="BC754" s="82">
        <f t="shared" ca="1" si="577"/>
        <v>2.7837699776766977E-35</v>
      </c>
      <c r="BD754" s="10">
        <f ca="1">SUMPRODUCT(P724:P753,'control variables'!BF$7:BF$36)</f>
        <v>2.4327546187882969E-37</v>
      </c>
      <c r="BE754" s="10">
        <f ca="1">SUMPRODUCT(Q724:Q753,'control variables'!BG$7:BG$36)</f>
        <v>2.8080501531103343E-37</v>
      </c>
      <c r="BF754" s="10">
        <f ca="1">SUMPRODUCT(R724:R753,'control variables'!BH$7:BH$36)</f>
        <v>8.41072462435825E-36</v>
      </c>
      <c r="BG754" s="10">
        <f ca="1">SUMPRODUCT(S724:S753,'control variables'!BI$7:BI$36)</f>
        <v>1.8902895424887176E-35</v>
      </c>
      <c r="BH754" s="10">
        <f t="shared" ca="1" si="578"/>
        <v>2.7837700526435291E-35</v>
      </c>
      <c r="BI754" s="82">
        <f t="shared" ca="1" si="555"/>
        <v>2.8064633704239515E-34</v>
      </c>
      <c r="BJ754" s="82">
        <f t="shared" ca="1" si="556"/>
        <v>3.2543809595715733E-34</v>
      </c>
      <c r="BK754" s="82">
        <f t="shared" ca="1" si="557"/>
        <v>1.0890979136291387E-33</v>
      </c>
      <c r="BL754" s="82">
        <f t="shared" ca="1" si="558"/>
        <v>5.129164061029778E-34</v>
      </c>
      <c r="BM754" s="82">
        <f t="shared" ca="1" si="548"/>
        <v>2.2080987527316691E-33</v>
      </c>
      <c r="BN754" s="10">
        <f ca="1">BN753+BI754-INDIRECT(ADDRESS(MAX($D754-'key variables'!$B$9*30,34),scenario!BI$4),TRUE)</f>
        <v>9439390.0751690175</v>
      </c>
      <c r="BO754" s="10">
        <f ca="1">BO753+BJ754-INDIRECT(ADDRESS(MAX($D754-'key variables'!$B$9*30,34),scenario!BJ$4),TRUE)</f>
        <v>10895583.360992203</v>
      </c>
      <c r="BP754" s="10">
        <f ca="1">BP753+BK754-INDIRECT(ADDRESS(MAX($D754-'key variables'!$B$9*30,34),scenario!BK$4),TRUE)</f>
        <v>32531162.537994072</v>
      </c>
      <c r="BQ754" s="10">
        <f ca="1">BQ753+BL754-INDIRECT(ADDRESS(MAX($D754-'key variables'!$B$9*30,34),scenario!BL$4),TRUE)</f>
        <v>14415841.516535141</v>
      </c>
      <c r="BR754" s="10">
        <f t="shared" ca="1" si="579"/>
        <v>67281977.490690395</v>
      </c>
      <c r="BS754" s="82">
        <f t="shared" ca="1" si="560"/>
        <v>-2.3433848477536824E-9</v>
      </c>
      <c r="BT754" s="82">
        <f t="shared" ca="1" si="561"/>
        <v>-3.4288309057018498E-10</v>
      </c>
      <c r="BU754" s="82">
        <f t="shared" ca="1" si="562"/>
        <v>-4.2578247660364599E-9</v>
      </c>
      <c r="BV754" s="82">
        <f t="shared" ca="1" si="563"/>
        <v>-2.9943922343414556E-9</v>
      </c>
      <c r="BW754" s="82">
        <f t="shared" ca="1" si="580"/>
        <v>-9.9384849387017825E-9</v>
      </c>
      <c r="BX754" s="10">
        <f t="shared" ca="1" si="564"/>
        <v>-1.8625994260191893E-12</v>
      </c>
      <c r="BY754" s="10">
        <f t="shared" ca="1" si="565"/>
        <v>2.8902850229962428E-12</v>
      </c>
      <c r="BZ754" s="10">
        <f t="shared" ca="1" si="566"/>
        <v>-3.5034723983035463E-11</v>
      </c>
      <c r="CA754" s="10">
        <f t="shared" ca="1" si="567"/>
        <v>-2.0257049910634696E-11</v>
      </c>
      <c r="CB754" s="10">
        <v>0</v>
      </c>
      <c r="CC754" s="82">
        <f t="shared" ca="1" si="568"/>
        <v>3.9725652202851362E-13</v>
      </c>
      <c r="CD754" s="82">
        <f t="shared" ca="1" si="569"/>
        <v>3.4270724516460853E-13</v>
      </c>
      <c r="CE754" s="82">
        <f t="shared" ca="1" si="570"/>
        <v>1.8915613015532971E-10</v>
      </c>
      <c r="CF754" s="82">
        <f t="shared" ca="1" si="571"/>
        <v>3.7028113764059381E-11</v>
      </c>
      <c r="CG754" s="82">
        <f t="shared" ca="1" si="581"/>
        <v>2.269242076865822E-10</v>
      </c>
      <c r="CH754" s="13" t="str">
        <f t="shared" ca="1" si="533"/>
        <v/>
      </c>
      <c r="CI754" s="81">
        <f t="shared" ca="1" si="542"/>
        <v>0.1131775965863165</v>
      </c>
      <c r="CJ754" s="81">
        <f t="shared" ca="1" si="543"/>
        <v>0.13063724757458739</v>
      </c>
      <c r="CK754" s="81">
        <f t="shared" ca="1" si="544"/>
        <v>0.39004625943939081</v>
      </c>
      <c r="CL754" s="81">
        <f t="shared" ca="1" si="545"/>
        <v>0.17284488538116416</v>
      </c>
      <c r="CM754" s="89">
        <f t="shared" ca="1" si="534"/>
        <v>0.80670598898145884</v>
      </c>
    </row>
    <row r="755" spans="1:91" x14ac:dyDescent="0.3">
      <c r="A755">
        <v>690</v>
      </c>
      <c r="B755" s="3">
        <f t="shared" si="547"/>
        <v>2.1055555555555556</v>
      </c>
      <c r="C755" s="3">
        <f t="shared" si="535"/>
        <v>23</v>
      </c>
      <c r="D755" s="4">
        <f t="shared" ca="1" si="572"/>
        <v>755</v>
      </c>
      <c r="E755" s="58">
        <f>(0.5*(COS(B755*2*PI())+1)*('key variables'!$B$4-'key variables'!$B$6)+'key variables'!$B$6)/'key variables'!$B$4</f>
        <v>1</v>
      </c>
      <c r="F755" s="10">
        <f t="shared" ca="1" si="536"/>
        <v>11689222.907461114</v>
      </c>
      <c r="G755" s="10">
        <f t="shared" ca="1" si="537"/>
        <v>13492492.798713122</v>
      </c>
      <c r="H755" s="10">
        <f t="shared" ca="1" si="538"/>
        <v>40309474.521088287</v>
      </c>
      <c r="I755" s="10">
        <f t="shared" ca="1" si="539"/>
        <v>17912154.249750931</v>
      </c>
      <c r="J755" s="10">
        <f t="shared" ca="1" si="573"/>
        <v>83403344.477013454</v>
      </c>
      <c r="K755" s="82">
        <f t="shared" ca="1" si="549"/>
        <v>2249832.832292099</v>
      </c>
      <c r="L755" s="82">
        <f t="shared" ca="1" si="550"/>
        <v>2596909.4377209195</v>
      </c>
      <c r="M755" s="82">
        <f t="shared" ca="1" si="551"/>
        <v>7778311.98309422</v>
      </c>
      <c r="N755" s="82">
        <f t="shared" ca="1" si="552"/>
        <v>3496312.733215793</v>
      </c>
      <c r="O755" s="82">
        <f t="shared" ca="1" si="574"/>
        <v>16121366.986323033</v>
      </c>
      <c r="P755" s="10">
        <f ca="1">IF(IF($A755&gt;='key variables'!$B$26,K755*SUMPRODUCT(Z755:AC755,'control variables'!$O$3:$R$3)/J755+F$65*'key variables'!$B$25/scenario!J$65,K755*SUMPRODUCT(Z755:AC755,'control variables'!$O$7:$R$7)/J755+F$65*'key variables'!$B$25/scenario!J$65)&lt;'key variables'!$B$28,0,IF($A755&gt;='key variables'!$B$26,K755*SUMPRODUCT(Z755:AC755,'control variables'!$O$3:$R$3)/J755+F$65*'key variables'!$B$25/scenario!J$65,K755*SUMPRODUCT(Z755:AC755,'control variables'!$O$7:$R$7)/J755+F$65*'key variables'!$B$25/scenario!J$65))</f>
        <v>3.4179379860302222E-35</v>
      </c>
      <c r="Q755" s="10">
        <f ca="1">IF(IF($A755&gt;='key variables'!$B$26,L755*SUMPRODUCT(Z755:AC755,'control variables'!$O$4:$R$4)/J755+G$65*'key variables'!$B$25/scenario!J$65,L755*SUMPRODUCT(Z755:AC755,'control variables'!$O$7:$R$7)/J755+G$65*'key variables'!$B$25/scenario!J$65)&lt;'key variables'!$B$28,0,IF($A755&gt;='key variables'!$B$26,L755*SUMPRODUCT(Z755:AC755,'control variables'!$O$4:$R$4)/J755+G$65*'key variables'!$B$25/scenario!J$65,L755*SUMPRODUCT(Z755:AC755,'control variables'!$O$7:$R$7)/J755+G$65*'key variables'!$B$25/scenario!J$65))</f>
        <v>3.9452155227123667E-35</v>
      </c>
      <c r="R755" s="10">
        <f ca="1">IF(IF($A755&gt;='key variables'!$B$26,M755*SUMPRODUCT(Z755:AC755,'control variables'!$O$5:$R$5)/J755+H$65*'key variables'!$B$25/scenario!J$65,M755*SUMPRODUCT(Z755:AC755,'control variables'!$O$7:$R$7)/J755+H$65*'key variables'!$B$25/scenario!J$65)&lt;'key variables'!$B$28,0,IF($A755&gt;='key variables'!$B$26,M755*SUMPRODUCT(Z755:AC755,'control variables'!$O$5:$R$5)/J755+H$65*'key variables'!$B$25/scenario!J$65,M755*SUMPRODUCT(Z755:AC755,'control variables'!$O$7:$R$7)/J755+H$65*'key variables'!$B$25/scenario!J$65))</f>
        <v>1.1816783723938532E-34</v>
      </c>
      <c r="S755" s="10">
        <f ca="1">IF(IF($A755&gt;='key variables'!$B$26,N755*SUMPRODUCT(Z755:AC755,'control variables'!$O$6:$R$6)/J755+I$65*'key variables'!$B$25/scenario!J$65,N755*SUMPRODUCT(Z755:AC755,'control variables'!$O$7:$R$7)/J755+I$65*'key variables'!$B$25/scenario!J$65)&lt;'key variables'!$B$28,0,IF($A755&gt;='key variables'!$B$26,N755*SUMPRODUCT(Z755:AC755,'control variables'!$O$6:$R$6)/J755+I$65*'key variables'!$B$25/scenario!J$65,N755*SUMPRODUCT(Z755:AC755,'control variables'!$O$7:$R$7)/J755+I$65*'key variables'!$B$25/scenario!J$65))</f>
        <v>5.3115857900094426E-35</v>
      </c>
      <c r="T755" s="10">
        <f t="shared" ca="1" si="546"/>
        <v>2.4491523022690563E-34</v>
      </c>
      <c r="U755" s="82">
        <f ca="1">SUMPRODUCT(P725:P754,'control variables'!AD$7:AD$36)</f>
        <v>7.2466608411221312E-35</v>
      </c>
      <c r="V755" s="82">
        <f ca="1">SUMPRODUCT(Q725:Q754,'control variables'!AE$7:AE$36)</f>
        <v>8.364586764030914E-35</v>
      </c>
      <c r="W755" s="82">
        <f ca="1">SUMPRODUCT(R725:R754,'control variables'!AF$7:AF$36)</f>
        <v>2.5053767572808595E-34</v>
      </c>
      <c r="X755" s="82">
        <f ca="1">SUMPRODUCT(S725:S754,'control variables'!AG$7:AG$36)</f>
        <v>1.1261544506086258E-34</v>
      </c>
      <c r="Y755" s="82">
        <f t="shared" ca="1" si="540"/>
        <v>5.1926559684047894E-34</v>
      </c>
      <c r="Z755" s="10">
        <f ca="1">IF($A755&gt;='key variables'!$B$26,SUMPRODUCT(P725:P754,'control variables'!V$7:V$36)*$E755,SUMPRODUCT(P725:P754,'control variables'!Z$7:Z$36)*$E755)</f>
        <v>1.7682586066789028E-34</v>
      </c>
      <c r="AA755" s="10">
        <f ca="1">IF($A755&gt;='key variables'!$B$26,SUMPRODUCT(Q725:Q754,'control variables'!W$7:W$36)*$E755,SUMPRODUCT(Q725:Q754,'control variables'!AA$7:AA$36)*$E755)</f>
        <v>2.0410438491723013E-34</v>
      </c>
      <c r="AB755" s="10">
        <f ca="1">IF($A755&gt;='key variables'!$B$26,SUMPRODUCT(R725:R754,'control variables'!X$7:X$36)*$E755,SUMPRODUCT(R725:R754,'control variables'!AB$7:AB$36)*$E755)</f>
        <v>6.1133729191459714E-34</v>
      </c>
      <c r="AC755" s="10">
        <f ca="1">IF($A755&gt;='key variables'!$B$26,SUMPRODUCT(S725:S754,'control variables'!Y$7:Y$36)*$E755,SUMPRODUCT(S725:S754,'control variables'!AC$7:AC$36)*$E755)</f>
        <v>2.7479308655351679E-34</v>
      </c>
      <c r="AD755" s="10">
        <f t="shared" ca="1" si="541"/>
        <v>1.2670606240532343E-33</v>
      </c>
      <c r="AE755" s="82">
        <f ca="1">SUMPRODUCT(P725:P754,'control variables'!AL$7:AL$36)</f>
        <v>2.407573595746563E-34</v>
      </c>
      <c r="AF755" s="82">
        <f ca="1">SUMPRODUCT(Q725:Q754,'control variables'!AM$7:AM$36)</f>
        <v>2.7717182856472309E-34</v>
      </c>
      <c r="AG755" s="82">
        <f ca="1">SUMPRODUCT(R725:R754,'control variables'!AN$7:AN$36)</f>
        <v>7.9028972716699774E-34</v>
      </c>
      <c r="AH755" s="82">
        <f ca="1">SUMPRODUCT(S725:S754,'control variables'!AO$7:AO$36)</f>
        <v>3.4218761279560899E-34</v>
      </c>
      <c r="AI755" s="82">
        <f t="shared" ca="1" si="553"/>
        <v>1.6504065281019861E-33</v>
      </c>
      <c r="AJ755" s="10">
        <f ca="1">SUMPRODUCT(P725:P754,'control variables'!AP$7:AP$36)</f>
        <v>2.300445934867771E-37</v>
      </c>
      <c r="AK755" s="10">
        <f ca="1">SUMPRODUCT(Q725:Q754,'control variables'!AQ$7:AQ$36)</f>
        <v>6.6383262719330103E-37</v>
      </c>
      <c r="AL755" s="10">
        <f ca="1">SUMPRODUCT(R725:R754,'control variables'!AR$7:AR$36)</f>
        <v>2.3859887621178448E-35</v>
      </c>
      <c r="AM755" s="10">
        <f ca="1">SUMPRODUCT(S725:S754,'control variables'!AS$7:AS$36)</f>
        <v>1.7874835629362113E-35</v>
      </c>
      <c r="AN755" s="10">
        <f t="shared" ca="1" si="575"/>
        <v>4.2628600471220636E-35</v>
      </c>
      <c r="AO755" s="82">
        <f ca="1">SUMPRODUCT(P725:P754,'control variables'!AX$7:AX$36)</f>
        <v>3.1282554073969166E-37</v>
      </c>
      <c r="AP755" s="82">
        <f ca="1">SUMPRODUCT(Q725:Q754,'control variables'!AY$7:AY$36)</f>
        <v>7.2216885401162347E-37</v>
      </c>
      <c r="AQ755" s="82">
        <f ca="1">SUMPRODUCT(R725:R754,'control variables'!AZ$7:AZ$36)</f>
        <v>6.4891611960551899E-36</v>
      </c>
      <c r="AR755" s="82">
        <f ca="1">SUMPRODUCT(S725:S754,'control variables'!BA$7:BA$36)</f>
        <v>4.86140972637961E-36</v>
      </c>
      <c r="AS755" s="82">
        <f t="shared" ca="1" si="576"/>
        <v>1.2385565317186115E-35</v>
      </c>
      <c r="AT755" s="10">
        <f ca="1">SUMPRODUCT(P725:P754,'control variables'!AT$7:AT$36)</f>
        <v>-2.7608074706510729E-37</v>
      </c>
      <c r="AU755" s="10">
        <f ca="1">SUMPRODUCT(Q725:Q754,'control variables'!AU$7:AU$36)</f>
        <v>2.9948687473094023E-37</v>
      </c>
      <c r="AV755" s="10">
        <f ca="1">SUMPRODUCT(R725:R754,'control variables'!AV$7:AV$36)</f>
        <v>1.2896144823798654E-34</v>
      </c>
      <c r="AW755" s="10">
        <f ca="1">SUMPRODUCT(S725:S754,'control variables'!AW$7:AW$36)</f>
        <v>9.6612554358068134E-35</v>
      </c>
      <c r="AX755" s="10">
        <f t="shared" ca="1" si="554"/>
        <v>2.255974087237205E-34</v>
      </c>
      <c r="AY755" s="82">
        <f ca="1">SUMPRODUCT(P725:P754,'control variables'!BB$7:BB$36)</f>
        <v>1.0006448318220203E-36</v>
      </c>
      <c r="AZ755" s="82">
        <f ca="1">SUMPRODUCT(Q725:Q754,'control variables'!BC$7:BC$36)</f>
        <v>2.5516425367244661E-36</v>
      </c>
      <c r="BA755" s="82">
        <f ca="1">SUMPRODUCT(R725:R754,'control variables'!BD$7:BD$36)</f>
        <v>1.7862282081149809E-35</v>
      </c>
      <c r="BB755" s="82">
        <f ca="1">SUMPRODUCT(S725:S754,'control variables'!BE$7:BE$36)</f>
        <v>2.5383577938594219E-36</v>
      </c>
      <c r="BC755" s="82">
        <f t="shared" ca="1" si="577"/>
        <v>2.3952927243555717E-35</v>
      </c>
      <c r="BD755" s="10">
        <f ca="1">SUMPRODUCT(P725:P754,'control variables'!BF$7:BF$36)</f>
        <v>2.093261830271372E-37</v>
      </c>
      <c r="BE755" s="10">
        <f ca="1">SUMPRODUCT(Q725:Q754,'control variables'!BG$7:BG$36)</f>
        <v>2.4161845825294305E-37</v>
      </c>
      <c r="BF755" s="10">
        <f ca="1">SUMPRODUCT(R725:R754,'control variables'!BH$7:BH$36)</f>
        <v>7.2370014982693747E-36</v>
      </c>
      <c r="BG755" s="10">
        <f ca="1">SUMPRODUCT(S725:S754,'control variables'!BI$7:BI$36)</f>
        <v>1.626498174905778E-35</v>
      </c>
      <c r="BH755" s="10">
        <f t="shared" ca="1" si="578"/>
        <v>2.3952927888607236E-35</v>
      </c>
      <c r="BI755" s="82">
        <f t="shared" ca="1" si="555"/>
        <v>2.414819236594132E-34</v>
      </c>
      <c r="BJ755" s="82">
        <f t="shared" ca="1" si="556"/>
        <v>2.800229579761785E-34</v>
      </c>
      <c r="BK755" s="82">
        <f t="shared" ca="1" si="557"/>
        <v>9.3711345748613412E-34</v>
      </c>
      <c r="BL755" s="82">
        <f t="shared" ca="1" si="558"/>
        <v>4.4133852494753658E-34</v>
      </c>
      <c r="BM755" s="82">
        <f t="shared" ca="1" si="548"/>
        <v>1.8999568640692626E-33</v>
      </c>
      <c r="BN755" s="10">
        <f ca="1">BN754+BI755-INDIRECT(ADDRESS(MAX($D755-'key variables'!$B$9*30,34),scenario!BI$4),TRUE)</f>
        <v>9439390.0751690175</v>
      </c>
      <c r="BO755" s="10">
        <f ca="1">BO754+BJ755-INDIRECT(ADDRESS(MAX($D755-'key variables'!$B$9*30,34),scenario!BJ$4),TRUE)</f>
        <v>10895583.360992203</v>
      </c>
      <c r="BP755" s="10">
        <f ca="1">BP754+BK755-INDIRECT(ADDRESS(MAX($D755-'key variables'!$B$9*30,34),scenario!BK$4),TRUE)</f>
        <v>32531162.537994072</v>
      </c>
      <c r="BQ755" s="10">
        <f ca="1">BQ754+BL755-INDIRECT(ADDRESS(MAX($D755-'key variables'!$B$9*30,34),scenario!BL$4),TRUE)</f>
        <v>14415841.516535141</v>
      </c>
      <c r="BR755" s="10">
        <f t="shared" ca="1" si="579"/>
        <v>67281977.490690395</v>
      </c>
      <c r="BS755" s="82">
        <f t="shared" ca="1" si="560"/>
        <v>-2.3433848477536824E-9</v>
      </c>
      <c r="BT755" s="82">
        <f t="shared" ca="1" si="561"/>
        <v>-3.4288309057018498E-10</v>
      </c>
      <c r="BU755" s="82">
        <f t="shared" ca="1" si="562"/>
        <v>-4.2578247660364599E-9</v>
      </c>
      <c r="BV755" s="82">
        <f t="shared" ca="1" si="563"/>
        <v>-2.9943922343414556E-9</v>
      </c>
      <c r="BW755" s="82">
        <f t="shared" ca="1" si="580"/>
        <v>-9.9384849387017825E-9</v>
      </c>
      <c r="BX755" s="10">
        <f t="shared" ca="1" si="564"/>
        <v>-1.8625994260191893E-12</v>
      </c>
      <c r="BY755" s="10">
        <f t="shared" ca="1" si="565"/>
        <v>2.8902850229962428E-12</v>
      </c>
      <c r="BZ755" s="10">
        <f t="shared" ca="1" si="566"/>
        <v>-3.5034723983035463E-11</v>
      </c>
      <c r="CA755" s="10">
        <f t="shared" ca="1" si="567"/>
        <v>-2.0257049910634696E-11</v>
      </c>
      <c r="CB755" s="10">
        <v>0</v>
      </c>
      <c r="CC755" s="82">
        <f t="shared" ca="1" si="568"/>
        <v>3.9725652202851362E-13</v>
      </c>
      <c r="CD755" s="82">
        <f t="shared" ca="1" si="569"/>
        <v>3.4270724516460853E-13</v>
      </c>
      <c r="CE755" s="82">
        <f t="shared" ca="1" si="570"/>
        <v>1.8915613015532971E-10</v>
      </c>
      <c r="CF755" s="82">
        <f t="shared" ca="1" si="571"/>
        <v>3.7028113764059381E-11</v>
      </c>
      <c r="CG755" s="82">
        <f t="shared" ca="1" si="581"/>
        <v>2.269242076865822E-10</v>
      </c>
      <c r="CH755" s="13" t="str">
        <f t="shared" ca="1" si="533"/>
        <v/>
      </c>
      <c r="CI755" s="81">
        <f t="shared" ca="1" si="542"/>
        <v>0.1131775965863165</v>
      </c>
      <c r="CJ755" s="81">
        <f t="shared" ca="1" si="543"/>
        <v>0.13063724757458739</v>
      </c>
      <c r="CK755" s="81">
        <f t="shared" ca="1" si="544"/>
        <v>0.39004625943939081</v>
      </c>
      <c r="CL755" s="81">
        <f t="shared" ca="1" si="545"/>
        <v>0.17284488538116416</v>
      </c>
      <c r="CM755" s="89">
        <f t="shared" ca="1" si="534"/>
        <v>0.80670598898145884</v>
      </c>
    </row>
    <row r="756" spans="1:91" x14ac:dyDescent="0.3">
      <c r="A756">
        <v>691</v>
      </c>
      <c r="B756" s="3">
        <f t="shared" si="547"/>
        <v>2.1083333333333334</v>
      </c>
      <c r="C756" s="3">
        <f t="shared" si="535"/>
        <v>23.033333333333335</v>
      </c>
      <c r="D756" s="4">
        <f t="shared" ca="1" si="572"/>
        <v>756</v>
      </c>
      <c r="E756" s="58">
        <f>(0.5*(COS(B756*2*PI())+1)*('key variables'!$B$4-'key variables'!$B$6)+'key variables'!$B$6)/'key variables'!$B$4</f>
        <v>1</v>
      </c>
      <c r="F756" s="10">
        <f t="shared" ca="1" si="536"/>
        <v>11689222.907461114</v>
      </c>
      <c r="G756" s="10">
        <f t="shared" ca="1" si="537"/>
        <v>13492492.798713122</v>
      </c>
      <c r="H756" s="10">
        <f t="shared" ca="1" si="538"/>
        <v>40309474.521088287</v>
      </c>
      <c r="I756" s="10">
        <f t="shared" ca="1" si="539"/>
        <v>17912154.249750931</v>
      </c>
      <c r="J756" s="10">
        <f t="shared" ca="1" si="573"/>
        <v>83403344.477013454</v>
      </c>
      <c r="K756" s="82">
        <f t="shared" ca="1" si="549"/>
        <v>2249832.832292099</v>
      </c>
      <c r="L756" s="82">
        <f t="shared" ca="1" si="550"/>
        <v>2596909.4377209195</v>
      </c>
      <c r="M756" s="82">
        <f t="shared" ca="1" si="551"/>
        <v>7778311.98309422</v>
      </c>
      <c r="N756" s="82">
        <f t="shared" ca="1" si="552"/>
        <v>3496312.733215793</v>
      </c>
      <c r="O756" s="82">
        <f t="shared" ca="1" si="574"/>
        <v>16121366.986323033</v>
      </c>
      <c r="P756" s="10">
        <f ca="1">IF(IF($A756&gt;='key variables'!$B$26,K756*SUMPRODUCT(Z756:AC756,'control variables'!$O$3:$R$3)/J756+F$65*'key variables'!$B$25/scenario!J$65,K756*SUMPRODUCT(Z756:AC756,'control variables'!$O$7:$R$7)/J756+F$65*'key variables'!$B$25/scenario!J$65)&lt;'key variables'!$B$28,0,IF($A756&gt;='key variables'!$B$26,K756*SUMPRODUCT(Z756:AC756,'control variables'!$O$3:$R$3)/J756+F$65*'key variables'!$B$25/scenario!J$65,K756*SUMPRODUCT(Z756:AC756,'control variables'!$O$7:$R$7)/J756+F$65*'key variables'!$B$25/scenario!J$65))</f>
        <v>2.9409620966849682E-35</v>
      </c>
      <c r="Q756" s="10">
        <f ca="1">IF(IF($A756&gt;='key variables'!$B$26,L756*SUMPRODUCT(Z756:AC756,'control variables'!$O$4:$R$4)/J756+G$65*'key variables'!$B$25/scenario!J$65,L756*SUMPRODUCT(Z756:AC756,'control variables'!$O$7:$R$7)/J756+G$65*'key variables'!$B$25/scenario!J$65)&lt;'key variables'!$B$28,0,IF($A756&gt;='key variables'!$B$26,L756*SUMPRODUCT(Z756:AC756,'control variables'!$O$4:$R$4)/J756+G$65*'key variables'!$B$25/scenario!J$65,L756*SUMPRODUCT(Z756:AC756,'control variables'!$O$7:$R$7)/J756+G$65*'key variables'!$B$25/scenario!J$65))</f>
        <v>3.3946576453326118E-35</v>
      </c>
      <c r="R756" s="10">
        <f ca="1">IF(IF($A756&gt;='key variables'!$B$26,M756*SUMPRODUCT(Z756:AC756,'control variables'!$O$5:$R$5)/J756+H$65*'key variables'!$B$25/scenario!J$65,M756*SUMPRODUCT(Z756:AC756,'control variables'!$O$7:$R$7)/J756+H$65*'key variables'!$B$25/scenario!J$65)&lt;'key variables'!$B$28,0,IF($A756&gt;='key variables'!$B$26,M756*SUMPRODUCT(Z756:AC756,'control variables'!$O$5:$R$5)/J756+H$65*'key variables'!$B$25/scenario!J$65,M756*SUMPRODUCT(Z756:AC756,'control variables'!$O$7:$R$7)/J756+H$65*'key variables'!$B$25/scenario!J$65))</f>
        <v>1.0167742416295489E-34</v>
      </c>
      <c r="S756" s="10">
        <f ca="1">IF(IF($A756&gt;='key variables'!$B$26,N756*SUMPRODUCT(Z756:AC756,'control variables'!$O$6:$R$6)/J756+I$65*'key variables'!$B$25/scenario!J$65,N756*SUMPRODUCT(Z756:AC756,'control variables'!$O$7:$R$7)/J756+I$65*'key variables'!$B$25/scenario!J$65)&lt;'key variables'!$B$28,0,IF($A756&gt;='key variables'!$B$26,N756*SUMPRODUCT(Z756:AC756,'control variables'!$O$6:$R$6)/J756+I$65*'key variables'!$B$25/scenario!J$65,N756*SUMPRODUCT(Z756:AC756,'control variables'!$O$7:$R$7)/J756+I$65*'key variables'!$B$25/scenario!J$65))</f>
        <v>4.5703498850930074E-35</v>
      </c>
      <c r="T756" s="10">
        <f t="shared" ca="1" si="546"/>
        <v>2.1073712043406077E-34</v>
      </c>
      <c r="U756" s="82">
        <f ca="1">SUMPRODUCT(P726:P755,'control variables'!AD$7:AD$36)</f>
        <v>6.2353837162576729E-35</v>
      </c>
      <c r="V756" s="82">
        <f ca="1">SUMPRODUCT(Q726:Q755,'control variables'!AE$7:AE$36)</f>
        <v>7.1973022120332206E-35</v>
      </c>
      <c r="W756" s="82">
        <f ca="1">SUMPRODUCT(R726:R755,'control variables'!AF$7:AF$36)</f>
        <v>2.1557494931721534E-34</v>
      </c>
      <c r="X756" s="82">
        <f ca="1">SUMPRODUCT(S726:S755,'control variables'!AG$7:AG$36)</f>
        <v>9.6899872607102547E-35</v>
      </c>
      <c r="Y756" s="82">
        <f t="shared" ca="1" si="540"/>
        <v>4.4680168120722683E-34</v>
      </c>
      <c r="Z756" s="10">
        <f ca="1">IF($A756&gt;='key variables'!$B$26,SUMPRODUCT(P726:P755,'control variables'!V$7:V$36)*$E756,SUMPRODUCT(P726:P755,'control variables'!Z$7:Z$36)*$E756)</f>
        <v>1.5214967505655741E-34</v>
      </c>
      <c r="AA756" s="10">
        <f ca="1">IF($A756&gt;='key variables'!$B$26,SUMPRODUCT(Q726:Q755,'control variables'!W$7:W$36)*$E756,SUMPRODUCT(Q726:Q755,'control variables'!AA$7:AA$36)*$E756)</f>
        <v>1.7562146014999849E-34</v>
      </c>
      <c r="AB756" s="10">
        <f ca="1">IF($A756&gt;='key variables'!$B$26,SUMPRODUCT(R726:R755,'control variables'!X$7:X$36)*$E756,SUMPRODUCT(R726:R755,'control variables'!AB$7:AB$36)*$E756)</f>
        <v>5.2602470002653991E-34</v>
      </c>
      <c r="AC756" s="10">
        <f ca="1">IF($A756&gt;='key variables'!$B$26,SUMPRODUCT(S726:S755,'control variables'!Y$7:Y$36)*$E756,SUMPRODUCT(S726:S755,'control variables'!AC$7:AC$36)*$E756)</f>
        <v>2.3644549880309572E-34</v>
      </c>
      <c r="AD756" s="10">
        <f t="shared" ca="1" si="541"/>
        <v>1.0902413340361917E-33</v>
      </c>
      <c r="AE756" s="82">
        <f ca="1">SUMPRODUCT(P726:P755,'control variables'!AL$7:AL$36)</f>
        <v>2.0715948384698312E-34</v>
      </c>
      <c r="AF756" s="82">
        <f ca="1">SUMPRODUCT(Q726:Q755,'control variables'!AM$7:AM$36)</f>
        <v>2.3849228552694594E-34</v>
      </c>
      <c r="AG756" s="82">
        <f ca="1">SUMPRODUCT(R726:R755,'control variables'!AN$7:AN$36)</f>
        <v>6.800041845396704E-34</v>
      </c>
      <c r="AH756" s="82">
        <f ca="1">SUMPRODUCT(S726:S755,'control variables'!AO$7:AO$36)</f>
        <v>2.9443506678593654E-34</v>
      </c>
      <c r="AI756" s="82">
        <f t="shared" ca="1" si="553"/>
        <v>1.420091020699536E-33</v>
      </c>
      <c r="AJ756" s="10">
        <f ca="1">SUMPRODUCT(P726:P755,'control variables'!AP$7:AP$36)</f>
        <v>1.9794169255180002E-37</v>
      </c>
      <c r="AK756" s="10">
        <f ca="1">SUMPRODUCT(Q726:Q755,'control variables'!AQ$7:AQ$36)</f>
        <v>5.7119427066779966E-37</v>
      </c>
      <c r="AL756" s="10">
        <f ca="1">SUMPRODUCT(R726:R755,'control variables'!AR$7:AR$36)</f>
        <v>2.0530221850674676E-35</v>
      </c>
      <c r="AM756" s="10">
        <f ca="1">SUMPRODUCT(S726:S755,'control variables'!AS$7:AS$36)</f>
        <v>1.5380388493088105E-35</v>
      </c>
      <c r="AN756" s="10">
        <f t="shared" ca="1" si="575"/>
        <v>3.6679746306982382E-35</v>
      </c>
      <c r="AO756" s="82">
        <f ca="1">SUMPRODUCT(P726:P755,'control variables'!AX$7:AX$36)</f>
        <v>2.6917049459371834E-37</v>
      </c>
      <c r="AP756" s="82">
        <f ca="1">SUMPRODUCT(Q726:Q755,'control variables'!AY$7:AY$36)</f>
        <v>6.2138963191704476E-37</v>
      </c>
      <c r="AQ756" s="82">
        <f ca="1">SUMPRODUCT(R726:R755,'control variables'!AZ$7:AZ$36)</f>
        <v>5.5835937325015167E-36</v>
      </c>
      <c r="AR756" s="82">
        <f ca="1">SUMPRODUCT(S726:S755,'control variables'!BA$7:BA$36)</f>
        <v>4.1829962393038151E-36</v>
      </c>
      <c r="AS756" s="82">
        <f t="shared" ca="1" si="576"/>
        <v>1.0657150098316095E-35</v>
      </c>
      <c r="AT756" s="10">
        <f ca="1">SUMPRODUCT(P726:P755,'control variables'!AT$7:AT$36)</f>
        <v>-2.3755346529443171E-37</v>
      </c>
      <c r="AU756" s="10">
        <f ca="1">SUMPRODUCT(Q726:Q755,'control variables'!AU$7:AU$36)</f>
        <v>2.5769324974246221E-37</v>
      </c>
      <c r="AV756" s="10">
        <f ca="1">SUMPRODUCT(R726:R755,'control variables'!AV$7:AV$36)</f>
        <v>1.1096477839904416E-34</v>
      </c>
      <c r="AW756" s="10">
        <f ca="1">SUMPRODUCT(S726:S755,'control variables'!AW$7:AW$36)</f>
        <v>8.313019767833848E-35</v>
      </c>
      <c r="AX756" s="10">
        <f t="shared" ca="1" si="554"/>
        <v>1.9411511586183066E-34</v>
      </c>
      <c r="AY756" s="82">
        <f ca="1">SUMPRODUCT(P726:P755,'control variables'!BB$7:BB$36)</f>
        <v>8.6100407165381605E-37</v>
      </c>
      <c r="AZ756" s="82">
        <f ca="1">SUMPRODUCT(Q726:Q755,'control variables'!BC$7:BC$36)</f>
        <v>2.1955588473129719E-36</v>
      </c>
      <c r="BA756" s="82">
        <f ca="1">SUMPRODUCT(R726:R755,'control variables'!BD$7:BD$36)</f>
        <v>1.5369586802237602E-35</v>
      </c>
      <c r="BB756" s="82">
        <f ca="1">SUMPRODUCT(S726:S755,'control variables'!BE$7:BE$36)</f>
        <v>2.1841280005890153E-36</v>
      </c>
      <c r="BC756" s="82">
        <f t="shared" ca="1" si="577"/>
        <v>2.0610277721793407E-35</v>
      </c>
      <c r="BD756" s="10">
        <f ca="1">SUMPRODUCT(P726:P755,'control variables'!BF$7:BF$36)</f>
        <v>1.8011455229518818E-37</v>
      </c>
      <c r="BE756" s="10">
        <f ca="1">SUMPRODUCT(Q726:Q755,'control variables'!BG$7:BG$36)</f>
        <v>2.0790041553875095E-37</v>
      </c>
      <c r="BF756" s="10">
        <f ca="1">SUMPRODUCT(R726:R755,'control variables'!BH$7:BH$36)</f>
        <v>6.2270723421704464E-36</v>
      </c>
      <c r="BG756" s="10">
        <f ca="1">SUMPRODUCT(S726:S755,'control variables'!BI$7:BI$36)</f>
        <v>1.3995190966823099E-35</v>
      </c>
      <c r="BH756" s="10">
        <f t="shared" ca="1" si="578"/>
        <v>2.0610278276827483E-35</v>
      </c>
      <c r="BI756" s="82">
        <f t="shared" ca="1" si="555"/>
        <v>2.077829344533425E-34</v>
      </c>
      <c r="BJ756" s="82">
        <f t="shared" ca="1" si="556"/>
        <v>2.4094553762400138E-34</v>
      </c>
      <c r="BK756" s="82">
        <f t="shared" ca="1" si="557"/>
        <v>8.0633854974095213E-34</v>
      </c>
      <c r="BL756" s="82">
        <f t="shared" ca="1" si="558"/>
        <v>3.7974939246486404E-34</v>
      </c>
      <c r="BM756" s="82">
        <f t="shared" ca="1" si="548"/>
        <v>1.63481641428316E-33</v>
      </c>
      <c r="BN756" s="10">
        <f ca="1">BN755+BI756-INDIRECT(ADDRESS(MAX($D756-'key variables'!$B$9*30,34),scenario!BI$4),TRUE)</f>
        <v>9439390.0751690175</v>
      </c>
      <c r="BO756" s="10">
        <f ca="1">BO755+BJ756-INDIRECT(ADDRESS(MAX($D756-'key variables'!$B$9*30,34),scenario!BJ$4),TRUE)</f>
        <v>10895583.360992203</v>
      </c>
      <c r="BP756" s="10">
        <f ca="1">BP755+BK756-INDIRECT(ADDRESS(MAX($D756-'key variables'!$B$9*30,34),scenario!BK$4),TRUE)</f>
        <v>32531162.537994072</v>
      </c>
      <c r="BQ756" s="10">
        <f ca="1">BQ755+BL756-INDIRECT(ADDRESS(MAX($D756-'key variables'!$B$9*30,34),scenario!BL$4),TRUE)</f>
        <v>14415841.516535141</v>
      </c>
      <c r="BR756" s="10">
        <f t="shared" ca="1" si="579"/>
        <v>67281977.490690395</v>
      </c>
      <c r="BS756" s="82">
        <f t="shared" ca="1" si="560"/>
        <v>-2.3433848477536824E-9</v>
      </c>
      <c r="BT756" s="82">
        <f t="shared" ca="1" si="561"/>
        <v>-3.4288309057018498E-10</v>
      </c>
      <c r="BU756" s="82">
        <f t="shared" ca="1" si="562"/>
        <v>-4.2578247660364599E-9</v>
      </c>
      <c r="BV756" s="82">
        <f t="shared" ca="1" si="563"/>
        <v>-2.9943922343414556E-9</v>
      </c>
      <c r="BW756" s="82">
        <f t="shared" ca="1" si="580"/>
        <v>-9.9384849387017825E-9</v>
      </c>
      <c r="BX756" s="10">
        <f t="shared" ca="1" si="564"/>
        <v>-1.8625994260191893E-12</v>
      </c>
      <c r="BY756" s="10">
        <f t="shared" ca="1" si="565"/>
        <v>2.8902850229962428E-12</v>
      </c>
      <c r="BZ756" s="10">
        <f t="shared" ca="1" si="566"/>
        <v>-3.5034723983035463E-11</v>
      </c>
      <c r="CA756" s="10">
        <f t="shared" ca="1" si="567"/>
        <v>-2.0257049910634696E-11</v>
      </c>
      <c r="CB756" s="10">
        <v>0</v>
      </c>
      <c r="CC756" s="82">
        <f t="shared" ca="1" si="568"/>
        <v>3.9725652202851362E-13</v>
      </c>
      <c r="CD756" s="82">
        <f t="shared" ca="1" si="569"/>
        <v>3.4270724516460853E-13</v>
      </c>
      <c r="CE756" s="82">
        <f t="shared" ca="1" si="570"/>
        <v>1.8915613015532971E-10</v>
      </c>
      <c r="CF756" s="82">
        <f t="shared" ca="1" si="571"/>
        <v>3.7028113764059381E-11</v>
      </c>
      <c r="CG756" s="82">
        <f t="shared" ca="1" si="581"/>
        <v>2.269242076865822E-10</v>
      </c>
      <c r="CH756" s="13" t="str">
        <f t="shared" ca="1" si="533"/>
        <v/>
      </c>
      <c r="CI756" s="81">
        <f t="shared" ca="1" si="542"/>
        <v>0.1131775965863165</v>
      </c>
      <c r="CJ756" s="81">
        <f t="shared" ca="1" si="543"/>
        <v>0.13063724757458739</v>
      </c>
      <c r="CK756" s="81">
        <f t="shared" ca="1" si="544"/>
        <v>0.39004625943939081</v>
      </c>
      <c r="CL756" s="81">
        <f t="shared" ca="1" si="545"/>
        <v>0.17284488538116416</v>
      </c>
      <c r="CM756" s="89">
        <f t="shared" ca="1" si="534"/>
        <v>0.80670598898145884</v>
      </c>
    </row>
    <row r="757" spans="1:91" x14ac:dyDescent="0.3">
      <c r="A757">
        <v>692</v>
      </c>
      <c r="B757" s="3">
        <f t="shared" si="547"/>
        <v>2.1111111111111112</v>
      </c>
      <c r="C757" s="3">
        <f t="shared" si="535"/>
        <v>23.066666666666666</v>
      </c>
      <c r="D757" s="4">
        <f t="shared" ca="1" si="572"/>
        <v>757</v>
      </c>
      <c r="E757" s="58">
        <f>(0.5*(COS(B757*2*PI())+1)*('key variables'!$B$4-'key variables'!$B$6)+'key variables'!$B$6)/'key variables'!$B$4</f>
        <v>1</v>
      </c>
      <c r="F757" s="10">
        <f t="shared" ca="1" si="536"/>
        <v>11689222.907461114</v>
      </c>
      <c r="G757" s="10">
        <f t="shared" ca="1" si="537"/>
        <v>13492492.798713122</v>
      </c>
      <c r="H757" s="10">
        <f t="shared" ca="1" si="538"/>
        <v>40309474.521088287</v>
      </c>
      <c r="I757" s="10">
        <f t="shared" ca="1" si="539"/>
        <v>17912154.249750931</v>
      </c>
      <c r="J757" s="10">
        <f t="shared" ca="1" si="573"/>
        <v>83403344.477013454</v>
      </c>
      <c r="K757" s="82">
        <f t="shared" ca="1" si="549"/>
        <v>2249832.832292099</v>
      </c>
      <c r="L757" s="82">
        <f t="shared" ca="1" si="550"/>
        <v>2596909.4377209195</v>
      </c>
      <c r="M757" s="82">
        <f t="shared" ca="1" si="551"/>
        <v>7778311.98309422</v>
      </c>
      <c r="N757" s="82">
        <f t="shared" ca="1" si="552"/>
        <v>3496312.733215793</v>
      </c>
      <c r="O757" s="82">
        <f t="shared" ca="1" si="574"/>
        <v>16121366.986323033</v>
      </c>
      <c r="P757" s="10">
        <f ca="1">IF(IF($A757&gt;='key variables'!$B$26,K757*SUMPRODUCT(Z757:AC757,'control variables'!$O$3:$R$3)/J757+F$65*'key variables'!$B$25/scenario!J$65,K757*SUMPRODUCT(Z757:AC757,'control variables'!$O$7:$R$7)/J757+F$65*'key variables'!$B$25/scenario!J$65)&lt;'key variables'!$B$28,0,IF($A757&gt;='key variables'!$B$26,K757*SUMPRODUCT(Z757:AC757,'control variables'!$O$3:$R$3)/J757+F$65*'key variables'!$B$25/scenario!J$65,K757*SUMPRODUCT(Z757:AC757,'control variables'!$O$7:$R$7)/J757+F$65*'key variables'!$B$25/scenario!J$65))</f>
        <v>2.530548561585623E-35</v>
      </c>
      <c r="Q757" s="10">
        <f ca="1">IF(IF($A757&gt;='key variables'!$B$26,L757*SUMPRODUCT(Z757:AC757,'control variables'!$O$4:$R$4)/J757+G$65*'key variables'!$B$25/scenario!J$65,L757*SUMPRODUCT(Z757:AC757,'control variables'!$O$7:$R$7)/J757+G$65*'key variables'!$B$25/scenario!J$65)&lt;'key variables'!$B$28,0,IF($A757&gt;='key variables'!$B$26,L757*SUMPRODUCT(Z757:AC757,'control variables'!$O$4:$R$4)/J757+G$65*'key variables'!$B$25/scenario!J$65,L757*SUMPRODUCT(Z757:AC757,'control variables'!$O$7:$R$7)/J757+G$65*'key variables'!$B$25/scenario!J$65))</f>
        <v>2.9209305455364615E-35</v>
      </c>
      <c r="R757" s="10">
        <f ca="1">IF(IF($A757&gt;='key variables'!$B$26,M757*SUMPRODUCT(Z757:AC757,'control variables'!$O$5:$R$5)/J757+H$65*'key variables'!$B$25/scenario!J$65,M757*SUMPRODUCT(Z757:AC757,'control variables'!$O$7:$R$7)/J757+H$65*'key variables'!$B$25/scenario!J$65)&lt;'key variables'!$B$28,0,IF($A757&gt;='key variables'!$B$26,M757*SUMPRODUCT(Z757:AC757,'control variables'!$O$5:$R$5)/J757+H$65*'key variables'!$B$25/scenario!J$65,M757*SUMPRODUCT(Z757:AC757,'control variables'!$O$7:$R$7)/J757+H$65*'key variables'!$B$25/scenario!J$65))</f>
        <v>8.7488260984840012E-35</v>
      </c>
      <c r="S757" s="10">
        <f ca="1">IF(IF($A757&gt;='key variables'!$B$26,N757*SUMPRODUCT(Z757:AC757,'control variables'!$O$6:$R$6)/J757+I$65*'key variables'!$B$25/scenario!J$65,N757*SUMPRODUCT(Z757:AC757,'control variables'!$O$7:$R$7)/J757+I$65*'key variables'!$B$25/scenario!J$65)&lt;'key variables'!$B$28,0,IF($A757&gt;='key variables'!$B$26,N757*SUMPRODUCT(Z757:AC757,'control variables'!$O$6:$R$6)/J757+I$65*'key variables'!$B$25/scenario!J$65,N757*SUMPRODUCT(Z757:AC757,'control variables'!$O$7:$R$7)/J757+I$65*'key variables'!$B$25/scenario!J$65))</f>
        <v>3.932554023971159E-35</v>
      </c>
      <c r="T757" s="10">
        <f t="shared" ca="1" si="546"/>
        <v>1.8132859229577245E-34</v>
      </c>
      <c r="U757" s="82">
        <f ca="1">SUMPRODUCT(P727:P756,'control variables'!AD$7:AD$36)</f>
        <v>5.3652310962783846E-35</v>
      </c>
      <c r="V757" s="82">
        <f ca="1">SUMPRODUCT(Q727:Q756,'control variables'!AE$7:AE$36)</f>
        <v>6.1929131220315262E-35</v>
      </c>
      <c r="W757" s="82">
        <f ca="1">SUMPRODUCT(R727:R756,'control variables'!AF$7:AF$36)</f>
        <v>1.8549129841676042E-34</v>
      </c>
      <c r="X757" s="82">
        <f ca="1">SUMPRODUCT(S727:S756,'control variables'!AG$7:AG$36)</f>
        <v>8.3377420443511426E-35</v>
      </c>
      <c r="Y757" s="82">
        <f t="shared" ca="1" si="540"/>
        <v>3.8445016104337094E-34</v>
      </c>
      <c r="Z757" s="10">
        <f ca="1">IF($A757&gt;='key variables'!$B$26,SUMPRODUCT(P727:P756,'control variables'!V$7:V$36)*$E757,SUMPRODUCT(P727:P756,'control variables'!Z$7:Z$36)*$E757)</f>
        <v>1.3091707023157001E-34</v>
      </c>
      <c r="AA757" s="10">
        <f ca="1">IF($A757&gt;='key variables'!$B$26,SUMPRODUCT(Q727:Q756,'control variables'!W$7:W$36)*$E757,SUMPRODUCT(Q727:Q756,'control variables'!AA$7:AA$36)*$E757)</f>
        <v>1.5111334956240721E-34</v>
      </c>
      <c r="AB757" s="10">
        <f ca="1">IF($A757&gt;='key variables'!$B$26,SUMPRODUCT(R727:R756,'control variables'!X$7:X$36)*$E757,SUMPRODUCT(R727:R756,'control variables'!AB$7:AB$36)*$E757)</f>
        <v>4.526175463162587E-34</v>
      </c>
      <c r="AC757" s="10">
        <f ca="1">IF($A757&gt;='key variables'!$B$26,SUMPRODUCT(S727:S756,'control variables'!Y$7:Y$36)*$E757,SUMPRODUCT(S727:S756,'control variables'!AC$7:AC$36)*$E757)</f>
        <v>2.0344934658083838E-34</v>
      </c>
      <c r="AD757" s="10">
        <f t="shared" ca="1" si="541"/>
        <v>9.3809731269107423E-34</v>
      </c>
      <c r="AE757" s="82">
        <f ca="1">SUMPRODUCT(P727:P756,'control variables'!AL$7:AL$36)</f>
        <v>1.7825021766132534E-34</v>
      </c>
      <c r="AF757" s="82">
        <f ca="1">SUMPRODUCT(Q727:Q756,'control variables'!AM$7:AM$36)</f>
        <v>2.0521050263441353E-34</v>
      </c>
      <c r="AG757" s="82">
        <f ca="1">SUMPRODUCT(R727:R756,'control variables'!AN$7:AN$36)</f>
        <v>5.8510907467958301E-34</v>
      </c>
      <c r="AH757" s="82">
        <f ca="1">SUMPRODUCT(S727:S756,'control variables'!AO$7:AO$36)</f>
        <v>2.5334642550319514E-34</v>
      </c>
      <c r="AI757" s="82">
        <f t="shared" ca="1" si="553"/>
        <v>1.2219162204785171E-33</v>
      </c>
      <c r="AJ757" s="10">
        <f ca="1">SUMPRODUCT(P727:P756,'control variables'!AP$7:AP$36)</f>
        <v>1.7031877627032106E-37</v>
      </c>
      <c r="AK757" s="10">
        <f ca="1">SUMPRODUCT(Q727:Q756,'control variables'!AQ$7:AQ$36)</f>
        <v>4.9148366844089354E-37</v>
      </c>
      <c r="AL757" s="10">
        <f ca="1">SUMPRODUCT(R727:R756,'control variables'!AR$7:AR$36)</f>
        <v>1.7665213513570711E-35</v>
      </c>
      <c r="AM757" s="10">
        <f ca="1">SUMPRODUCT(S727:S756,'control variables'!AS$7:AS$36)</f>
        <v>1.3234043383858453E-35</v>
      </c>
      <c r="AN757" s="10">
        <f t="shared" ca="1" si="575"/>
        <v>3.1561059342140379E-35</v>
      </c>
      <c r="AO757" s="82">
        <f ca="1">SUMPRODUCT(P727:P756,'control variables'!AX$7:AX$36)</f>
        <v>2.3160754389973642E-37</v>
      </c>
      <c r="AP757" s="82">
        <f ca="1">SUMPRODUCT(Q727:Q756,'control variables'!AY$7:AY$36)</f>
        <v>5.346742282072794E-37</v>
      </c>
      <c r="AQ757" s="82">
        <f ca="1">SUMPRODUCT(R727:R756,'control variables'!AZ$7:AZ$36)</f>
        <v>4.8043989088424332E-36</v>
      </c>
      <c r="AR757" s="82">
        <f ca="1">SUMPRODUCT(S727:S756,'control variables'!BA$7:BA$36)</f>
        <v>3.599255879026795E-36</v>
      </c>
      <c r="AS757" s="82">
        <f t="shared" ca="1" si="576"/>
        <v>9.1699365599762447E-36</v>
      </c>
      <c r="AT757" s="10">
        <f ca="1">SUMPRODUCT(P727:P756,'control variables'!AT$7:AT$36)</f>
        <v>-2.0440269549141959E-37</v>
      </c>
      <c r="AU757" s="10">
        <f ca="1">SUMPRODUCT(Q727:Q756,'control variables'!AU$7:AU$36)</f>
        <v>2.2173195744384501E-37</v>
      </c>
      <c r="AV757" s="10">
        <f ca="1">SUMPRODUCT(R727:R756,'control variables'!AV$7:AV$36)</f>
        <v>9.547955775454789E-35</v>
      </c>
      <c r="AW757" s="10">
        <f ca="1">SUMPRODUCT(S727:S756,'control variables'!AW$7:AW$36)</f>
        <v>7.1529314300367888E-35</v>
      </c>
      <c r="AX757" s="10">
        <f t="shared" ca="1" si="554"/>
        <v>1.6702620131686819E-34</v>
      </c>
      <c r="AY757" s="82">
        <f ca="1">SUMPRODUCT(P727:P756,'control variables'!BB$7:BB$36)</f>
        <v>7.4085028756367588E-37</v>
      </c>
      <c r="AZ757" s="82">
        <f ca="1">SUMPRODUCT(Q727:Q756,'control variables'!BC$7:BC$36)</f>
        <v>1.8891669121499658E-36</v>
      </c>
      <c r="BA757" s="82">
        <f ca="1">SUMPRODUCT(R727:R756,'control variables'!BD$7:BD$36)</f>
        <v>1.3224749077320043E-35</v>
      </c>
      <c r="BB757" s="82">
        <f ca="1">SUMPRODUCT(S727:S756,'control variables'!BE$7:BE$36)</f>
        <v>1.8793312489268254E-36</v>
      </c>
      <c r="BC757" s="82">
        <f t="shared" ca="1" si="577"/>
        <v>1.7734097525960512E-35</v>
      </c>
      <c r="BD757" s="10">
        <f ca="1">SUMPRODUCT(P727:P756,'control variables'!BF$7:BF$36)</f>
        <v>1.5497942722382886E-37</v>
      </c>
      <c r="BE757" s="10">
        <f ca="1">SUMPRODUCT(Q727:Q756,'control variables'!BG$7:BG$36)</f>
        <v>1.7888775176247874E-37</v>
      </c>
      <c r="BF757" s="10">
        <f ca="1">SUMPRODUCT(R727:R756,'control variables'!BH$7:BH$36)</f>
        <v>5.3580795808729548E-36</v>
      </c>
      <c r="BG757" s="10">
        <f ca="1">SUMPRODUCT(S727:S756,'control variables'!BI$7:BI$36)</f>
        <v>1.2042151243679889E-35</v>
      </c>
      <c r="BH757" s="10">
        <f t="shared" ca="1" si="578"/>
        <v>1.7734098003539153E-35</v>
      </c>
      <c r="BI757" s="82">
        <f t="shared" ca="1" si="555"/>
        <v>1.7878666525339759E-34</v>
      </c>
      <c r="BJ757" s="82">
        <f t="shared" ca="1" si="556"/>
        <v>2.0732140150400734E-34</v>
      </c>
      <c r="BK757" s="82">
        <f t="shared" ca="1" si="557"/>
        <v>6.9381338151145097E-34</v>
      </c>
      <c r="BL757" s="82">
        <f t="shared" ca="1" si="558"/>
        <v>3.2675507105248985E-34</v>
      </c>
      <c r="BM757" s="82">
        <f t="shared" ca="1" si="548"/>
        <v>1.4066765193213459E-33</v>
      </c>
      <c r="BN757" s="10">
        <f ca="1">BN756+BI757-INDIRECT(ADDRESS(MAX($D757-'key variables'!$B$9*30,34),scenario!BI$4),TRUE)</f>
        <v>9439390.0751690175</v>
      </c>
      <c r="BO757" s="10">
        <f ca="1">BO756+BJ757-INDIRECT(ADDRESS(MAX($D757-'key variables'!$B$9*30,34),scenario!BJ$4),TRUE)</f>
        <v>10895583.360992203</v>
      </c>
      <c r="BP757" s="10">
        <f ca="1">BP756+BK757-INDIRECT(ADDRESS(MAX($D757-'key variables'!$B$9*30,34),scenario!BK$4),TRUE)</f>
        <v>32531162.537994072</v>
      </c>
      <c r="BQ757" s="10">
        <f ca="1">BQ756+BL757-INDIRECT(ADDRESS(MAX($D757-'key variables'!$B$9*30,34),scenario!BL$4),TRUE)</f>
        <v>14415841.516535141</v>
      </c>
      <c r="BR757" s="10">
        <f t="shared" ca="1" si="579"/>
        <v>67281977.490690395</v>
      </c>
      <c r="BS757" s="82">
        <f t="shared" ca="1" si="560"/>
        <v>-2.3433848477536824E-9</v>
      </c>
      <c r="BT757" s="82">
        <f t="shared" ca="1" si="561"/>
        <v>-3.4288309057018498E-10</v>
      </c>
      <c r="BU757" s="82">
        <f t="shared" ca="1" si="562"/>
        <v>-4.2578247660364599E-9</v>
      </c>
      <c r="BV757" s="82">
        <f t="shared" ca="1" si="563"/>
        <v>-2.9943922343414556E-9</v>
      </c>
      <c r="BW757" s="82">
        <f t="shared" ca="1" si="580"/>
        <v>-9.9384849387017825E-9</v>
      </c>
      <c r="BX757" s="10">
        <f t="shared" ca="1" si="564"/>
        <v>-1.8625994260191893E-12</v>
      </c>
      <c r="BY757" s="10">
        <f t="shared" ca="1" si="565"/>
        <v>2.8902850229962428E-12</v>
      </c>
      <c r="BZ757" s="10">
        <f t="shared" ca="1" si="566"/>
        <v>-3.5034723983035463E-11</v>
      </c>
      <c r="CA757" s="10">
        <f t="shared" ca="1" si="567"/>
        <v>-2.0257049910634696E-11</v>
      </c>
      <c r="CB757" s="10">
        <v>0</v>
      </c>
      <c r="CC757" s="82">
        <f t="shared" ca="1" si="568"/>
        <v>3.9725652202851362E-13</v>
      </c>
      <c r="CD757" s="82">
        <f t="shared" ca="1" si="569"/>
        <v>3.4270724516460853E-13</v>
      </c>
      <c r="CE757" s="82">
        <f t="shared" ca="1" si="570"/>
        <v>1.8915613015532971E-10</v>
      </c>
      <c r="CF757" s="82">
        <f t="shared" ca="1" si="571"/>
        <v>3.7028113764059381E-11</v>
      </c>
      <c r="CG757" s="82">
        <f t="shared" ca="1" si="581"/>
        <v>2.269242076865822E-10</v>
      </c>
      <c r="CH757" s="13" t="str">
        <f t="shared" ca="1" si="533"/>
        <v/>
      </c>
      <c r="CI757" s="81">
        <f t="shared" ca="1" si="542"/>
        <v>0.1131775965863165</v>
      </c>
      <c r="CJ757" s="81">
        <f t="shared" ca="1" si="543"/>
        <v>0.13063724757458739</v>
      </c>
      <c r="CK757" s="81">
        <f t="shared" ca="1" si="544"/>
        <v>0.39004625943939081</v>
      </c>
      <c r="CL757" s="81">
        <f t="shared" ca="1" si="545"/>
        <v>0.17284488538116416</v>
      </c>
      <c r="CM757" s="89">
        <f t="shared" ca="1" si="534"/>
        <v>0.80670598898145884</v>
      </c>
    </row>
    <row r="758" spans="1:91" x14ac:dyDescent="0.3">
      <c r="A758">
        <v>693</v>
      </c>
      <c r="B758" s="3">
        <f t="shared" si="547"/>
        <v>2.1138888888888889</v>
      </c>
      <c r="C758" s="3">
        <f t="shared" si="535"/>
        <v>23.1</v>
      </c>
      <c r="D758" s="4">
        <f t="shared" ca="1" si="572"/>
        <v>758</v>
      </c>
      <c r="E758" s="58">
        <f>(0.5*(COS(B758*2*PI())+1)*('key variables'!$B$4-'key variables'!$B$6)+'key variables'!$B$6)/'key variables'!$B$4</f>
        <v>1</v>
      </c>
      <c r="F758" s="10">
        <f t="shared" ca="1" si="536"/>
        <v>11689222.907461114</v>
      </c>
      <c r="G758" s="10">
        <f t="shared" ca="1" si="537"/>
        <v>13492492.798713122</v>
      </c>
      <c r="H758" s="10">
        <f t="shared" ca="1" si="538"/>
        <v>40309474.521088287</v>
      </c>
      <c r="I758" s="10">
        <f t="shared" ca="1" si="539"/>
        <v>17912154.249750931</v>
      </c>
      <c r="J758" s="10">
        <f t="shared" ca="1" si="573"/>
        <v>83403344.477013454</v>
      </c>
      <c r="K758" s="82">
        <f t="shared" ca="1" si="549"/>
        <v>2249832.832292099</v>
      </c>
      <c r="L758" s="82">
        <f t="shared" ca="1" si="550"/>
        <v>2596909.4377209195</v>
      </c>
      <c r="M758" s="82">
        <f t="shared" ca="1" si="551"/>
        <v>7778311.98309422</v>
      </c>
      <c r="N758" s="82">
        <f t="shared" ca="1" si="552"/>
        <v>3496312.733215793</v>
      </c>
      <c r="O758" s="82">
        <f t="shared" ca="1" si="574"/>
        <v>16121366.986323033</v>
      </c>
      <c r="P758" s="10">
        <f ca="1">IF(IF($A758&gt;='key variables'!$B$26,K758*SUMPRODUCT(Z758:AC758,'control variables'!$O$3:$R$3)/J758+F$65*'key variables'!$B$25/scenario!J$65,K758*SUMPRODUCT(Z758:AC758,'control variables'!$O$7:$R$7)/J758+F$65*'key variables'!$B$25/scenario!J$65)&lt;'key variables'!$B$28,0,IF($A758&gt;='key variables'!$B$26,K758*SUMPRODUCT(Z758:AC758,'control variables'!$O$3:$R$3)/J758+F$65*'key variables'!$B$25/scenario!J$65,K758*SUMPRODUCT(Z758:AC758,'control variables'!$O$7:$R$7)/J758+F$65*'key variables'!$B$25/scenario!J$65))</f>
        <v>2.177408552718598E-35</v>
      </c>
      <c r="Q758" s="10">
        <f ca="1">IF(IF($A758&gt;='key variables'!$B$26,L758*SUMPRODUCT(Z758:AC758,'control variables'!$O$4:$R$4)/J758+G$65*'key variables'!$B$25/scenario!J$65,L758*SUMPRODUCT(Z758:AC758,'control variables'!$O$7:$R$7)/J758+G$65*'key variables'!$B$25/scenario!J$65)&lt;'key variables'!$B$28,0,IF($A758&gt;='key variables'!$B$26,L758*SUMPRODUCT(Z758:AC758,'control variables'!$O$4:$R$4)/J758+G$65*'key variables'!$B$25/scenario!J$65,L758*SUMPRODUCT(Z758:AC758,'control variables'!$O$7:$R$7)/J758+G$65*'key variables'!$B$25/scenario!J$65))</f>
        <v>2.5133124288920678E-35</v>
      </c>
      <c r="R758" s="10">
        <f ca="1">IF(IF($A758&gt;='key variables'!$B$26,M758*SUMPRODUCT(Z758:AC758,'control variables'!$O$5:$R$5)/J758+H$65*'key variables'!$B$25/scenario!J$65,M758*SUMPRODUCT(Z758:AC758,'control variables'!$O$7:$R$7)/J758+H$65*'key variables'!$B$25/scenario!J$65)&lt;'key variables'!$B$28,0,IF($A758&gt;='key variables'!$B$26,M758*SUMPRODUCT(Z758:AC758,'control variables'!$O$5:$R$5)/J758+H$65*'key variables'!$B$25/scenario!J$65,M758*SUMPRODUCT(Z758:AC758,'control variables'!$O$7:$R$7)/J758+H$65*'key variables'!$B$25/scenario!J$65))</f>
        <v>7.5279206501970078E-35</v>
      </c>
      <c r="S758" s="10">
        <f ca="1">IF(IF($A758&gt;='key variables'!$B$26,N758*SUMPRODUCT(Z758:AC758,'control variables'!$O$6:$R$6)/J758+I$65*'key variables'!$B$25/scenario!J$65,N758*SUMPRODUCT(Z758:AC758,'control variables'!$O$7:$R$7)/J758+I$65*'key variables'!$B$25/scenario!J$65)&lt;'key variables'!$B$28,0,IF($A758&gt;='key variables'!$B$26,N758*SUMPRODUCT(Z758:AC758,'control variables'!$O$6:$R$6)/J758+I$65*'key variables'!$B$25/scenario!J$65,N758*SUMPRODUCT(Z758:AC758,'control variables'!$O$7:$R$7)/J758+I$65*'key variables'!$B$25/scenario!J$65))</f>
        <v>3.3837630685330009E-35</v>
      </c>
      <c r="T758" s="10">
        <f t="shared" ca="1" si="546"/>
        <v>1.5602404700340675E-34</v>
      </c>
      <c r="U758" s="82">
        <f ca="1">SUMPRODUCT(P728:P757,'control variables'!AD$7:AD$36)</f>
        <v>4.6165089473834434E-35</v>
      </c>
      <c r="V758" s="82">
        <f ca="1">SUMPRODUCT(Q728:Q757,'control variables'!AE$7:AE$36)</f>
        <v>5.3286873063227783E-35</v>
      </c>
      <c r="W758" s="82">
        <f ca="1">SUMPRODUCT(R728:R757,'control variables'!AF$7:AF$36)</f>
        <v>1.5960584426582079E-34</v>
      </c>
      <c r="X758" s="82">
        <f ca="1">SUMPRODUCT(S728:S757,'control variables'!AG$7:AG$36)</f>
        <v>7.1742036937461647E-35</v>
      </c>
      <c r="Y758" s="82">
        <f t="shared" ca="1" si="540"/>
        <v>3.3079984374034466E-34</v>
      </c>
      <c r="Z758" s="10">
        <f ca="1">IF($A758&gt;='key variables'!$B$26,SUMPRODUCT(P728:P757,'control variables'!V$7:V$36)*$E758,SUMPRODUCT(P728:P757,'control variables'!Z$7:Z$36)*$E758)</f>
        <v>1.12647491830967E-34</v>
      </c>
      <c r="AA758" s="10">
        <f ca="1">IF($A758&gt;='key variables'!$B$26,SUMPRODUCT(Q728:Q757,'control variables'!W$7:W$36)*$E758,SUMPRODUCT(Q728:Q757,'control variables'!AA$7:AA$36)*$E758)</f>
        <v>1.3002536476161092E-34</v>
      </c>
      <c r="AB758" s="10">
        <f ca="1">IF($A758&gt;='key variables'!$B$26,SUMPRODUCT(R728:R757,'control variables'!X$7:X$36)*$E758,SUMPRODUCT(R728:R757,'control variables'!AB$7:AB$36)*$E758)</f>
        <v>3.8945441767851302E-34</v>
      </c>
      <c r="AC758" s="10">
        <f ca="1">IF($A758&gt;='key variables'!$B$26,SUMPRODUCT(S728:S757,'control variables'!Y$7:Y$36)*$E758,SUMPRODUCT(S728:S757,'control variables'!AC$7:AC$36)*$E758)</f>
        <v>1.7505783292004953E-34</v>
      </c>
      <c r="AD758" s="10">
        <f t="shared" ca="1" si="541"/>
        <v>8.0718510719114052E-34</v>
      </c>
      <c r="AE758" s="82">
        <f ca="1">SUMPRODUCT(P728:P757,'control variables'!AL$7:AL$36)</f>
        <v>1.5337526192997697E-34</v>
      </c>
      <c r="AF758" s="82">
        <f ca="1">SUMPRODUCT(Q728:Q757,'control variables'!AM$7:AM$36)</f>
        <v>1.7657321828428995E-34</v>
      </c>
      <c r="AG758" s="82">
        <f ca="1">SUMPRODUCT(R728:R757,'control variables'!AN$7:AN$36)</f>
        <v>5.0345665079127977E-34</v>
      </c>
      <c r="AH758" s="82">
        <f ca="1">SUMPRODUCT(S728:S757,'control variables'!AO$7:AO$36)</f>
        <v>2.1799173588895257E-34</v>
      </c>
      <c r="AI758" s="82">
        <f t="shared" ca="1" si="553"/>
        <v>1.0513968668944992E-33</v>
      </c>
      <c r="AJ758" s="10">
        <f ca="1">SUMPRODUCT(P728:P757,'control variables'!AP$7:AP$36)</f>
        <v>1.4655065931917475E-37</v>
      </c>
      <c r="AK758" s="10">
        <f ca="1">SUMPRODUCT(Q728:Q757,'control variables'!AQ$7:AQ$36)</f>
        <v>4.2289674240203401E-37</v>
      </c>
      <c r="AL758" s="10">
        <f ca="1">SUMPRODUCT(R728:R757,'control variables'!AR$7:AR$36)</f>
        <v>1.5200019305674776E-35</v>
      </c>
      <c r="AM758" s="10">
        <f ca="1">SUMPRODUCT(S728:S757,'control variables'!AS$7:AS$36)</f>
        <v>1.1387222394580927E-35</v>
      </c>
      <c r="AN758" s="10">
        <f t="shared" ca="1" si="575"/>
        <v>2.7156689101976914E-35</v>
      </c>
      <c r="AO758" s="82">
        <f ca="1">SUMPRODUCT(P728:P757,'control variables'!AX$7:AX$36)</f>
        <v>1.9928653202586271E-37</v>
      </c>
      <c r="AP758" s="82">
        <f ca="1">SUMPRODUCT(Q728:Q757,'control variables'!AY$7:AY$36)</f>
        <v>4.6006002614992826E-37</v>
      </c>
      <c r="AQ758" s="82">
        <f ca="1">SUMPRODUCT(R728:R757,'control variables'!AZ$7:AZ$36)</f>
        <v>4.1339413254454747E-36</v>
      </c>
      <c r="AR758" s="82">
        <f ca="1">SUMPRODUCT(S728:S757,'control variables'!BA$7:BA$36)</f>
        <v>3.0969769374846527E-36</v>
      </c>
      <c r="AS758" s="82">
        <f t="shared" ca="1" si="576"/>
        <v>7.8902648211059178E-36</v>
      </c>
      <c r="AT758" s="10">
        <f ca="1">SUMPRODUCT(P728:P757,'control variables'!AT$7:AT$36)</f>
        <v>-1.7587814125284984E-37</v>
      </c>
      <c r="AU758" s="10">
        <f ca="1">SUMPRODUCT(Q728:Q757,'control variables'!AU$7:AU$36)</f>
        <v>1.9078909129755827E-37</v>
      </c>
      <c r="AV758" s="10">
        <f ca="1">SUMPRODUCT(R728:R757,'control variables'!AV$7:AV$36)</f>
        <v>8.2155311627086296E-35</v>
      </c>
      <c r="AW758" s="10">
        <f ca="1">SUMPRODUCT(S728:S757,'control variables'!AW$7:AW$36)</f>
        <v>6.1547343169785604E-35</v>
      </c>
      <c r="AX758" s="10">
        <f t="shared" ca="1" si="554"/>
        <v>1.4371756574691661E-34</v>
      </c>
      <c r="AY758" s="82">
        <f ca="1">SUMPRODUCT(P728:P757,'control variables'!BB$7:BB$36)</f>
        <v>6.3746405696889775E-37</v>
      </c>
      <c r="AZ758" s="82">
        <f ca="1">SUMPRODUCT(Q728:Q757,'control variables'!BC$7:BC$36)</f>
        <v>1.6255322084990288E-36</v>
      </c>
      <c r="BA758" s="82">
        <f ca="1">SUMPRODUCT(R728:R757,'control variables'!BD$7:BD$36)</f>
        <v>1.1379225115708063E-35</v>
      </c>
      <c r="BB758" s="82">
        <f ca="1">SUMPRODUCT(S728:S757,'control variables'!BE$7:BE$36)</f>
        <v>1.6170691196854686E-36</v>
      </c>
      <c r="BC758" s="82">
        <f t="shared" ca="1" si="577"/>
        <v>1.5259290500861458E-35</v>
      </c>
      <c r="BD758" s="10">
        <f ca="1">SUMPRODUCT(P728:P757,'control variables'!BF$7:BF$36)</f>
        <v>1.3335192829540027E-37</v>
      </c>
      <c r="BE758" s="10">
        <f ca="1">SUMPRODUCT(Q728:Q757,'control variables'!BG$7:BG$36)</f>
        <v>1.5392382765425269E-37</v>
      </c>
      <c r="BF758" s="10">
        <f ca="1">SUMPRODUCT(R728:R757,'control variables'!BH$7:BH$36)</f>
        <v>4.6103554314837425E-36</v>
      </c>
      <c r="BG758" s="10">
        <f ca="1">SUMPRODUCT(S728:S757,'control variables'!BI$7:BI$36)</f>
        <v>1.0361659724360238E-35</v>
      </c>
      <c r="BH758" s="10">
        <f t="shared" ca="1" si="578"/>
        <v>1.5259290911793633E-35</v>
      </c>
      <c r="BI758" s="82">
        <f t="shared" ca="1" si="555"/>
        <v>1.5383684784569303E-34</v>
      </c>
      <c r="BJ758" s="82">
        <f t="shared" ca="1" si="556"/>
        <v>1.7838953958408653E-34</v>
      </c>
      <c r="BK758" s="82">
        <f t="shared" ca="1" si="557"/>
        <v>5.9699118753407416E-34</v>
      </c>
      <c r="BL758" s="82">
        <f t="shared" ca="1" si="558"/>
        <v>2.8115614817842365E-34</v>
      </c>
      <c r="BM758" s="82">
        <f t="shared" ca="1" si="548"/>
        <v>1.2103737231422775E-33</v>
      </c>
      <c r="BN758" s="10">
        <f ca="1">BN757+BI758-INDIRECT(ADDRESS(MAX($D758-'key variables'!$B$9*30,34),scenario!BI$4),TRUE)</f>
        <v>9439390.0751690175</v>
      </c>
      <c r="BO758" s="10">
        <f ca="1">BO757+BJ758-INDIRECT(ADDRESS(MAX($D758-'key variables'!$B$9*30,34),scenario!BJ$4),TRUE)</f>
        <v>10895583.360992203</v>
      </c>
      <c r="BP758" s="10">
        <f ca="1">BP757+BK758-INDIRECT(ADDRESS(MAX($D758-'key variables'!$B$9*30,34),scenario!BK$4),TRUE)</f>
        <v>32531162.537994072</v>
      </c>
      <c r="BQ758" s="10">
        <f ca="1">BQ757+BL758-INDIRECT(ADDRESS(MAX($D758-'key variables'!$B$9*30,34),scenario!BL$4),TRUE)</f>
        <v>14415841.516535141</v>
      </c>
      <c r="BR758" s="10">
        <f t="shared" ca="1" si="579"/>
        <v>67281977.490690395</v>
      </c>
      <c r="BS758" s="82">
        <f t="shared" ca="1" si="560"/>
        <v>-2.3433848477536824E-9</v>
      </c>
      <c r="BT758" s="82">
        <f t="shared" ca="1" si="561"/>
        <v>-3.4288309057018498E-10</v>
      </c>
      <c r="BU758" s="82">
        <f t="shared" ca="1" si="562"/>
        <v>-4.2578247660364599E-9</v>
      </c>
      <c r="BV758" s="82">
        <f t="shared" ca="1" si="563"/>
        <v>-2.9943922343414556E-9</v>
      </c>
      <c r="BW758" s="82">
        <f t="shared" ca="1" si="580"/>
        <v>-9.9384849387017825E-9</v>
      </c>
      <c r="BX758" s="10">
        <f t="shared" ca="1" si="564"/>
        <v>-1.8625994260191893E-12</v>
      </c>
      <c r="BY758" s="10">
        <f t="shared" ca="1" si="565"/>
        <v>2.8902850229962428E-12</v>
      </c>
      <c r="BZ758" s="10">
        <f t="shared" ca="1" si="566"/>
        <v>-3.5034723983035463E-11</v>
      </c>
      <c r="CA758" s="10">
        <f t="shared" ca="1" si="567"/>
        <v>-2.0257049910634696E-11</v>
      </c>
      <c r="CB758" s="10">
        <v>0</v>
      </c>
      <c r="CC758" s="82">
        <f t="shared" ca="1" si="568"/>
        <v>3.9725652202851362E-13</v>
      </c>
      <c r="CD758" s="82">
        <f t="shared" ca="1" si="569"/>
        <v>3.4270724516460853E-13</v>
      </c>
      <c r="CE758" s="82">
        <f t="shared" ca="1" si="570"/>
        <v>1.8915613015532971E-10</v>
      </c>
      <c r="CF758" s="82">
        <f t="shared" ca="1" si="571"/>
        <v>3.7028113764059381E-11</v>
      </c>
      <c r="CG758" s="82">
        <f t="shared" ca="1" si="581"/>
        <v>2.269242076865822E-10</v>
      </c>
      <c r="CH758" s="13" t="str">
        <f t="shared" ca="1" si="533"/>
        <v/>
      </c>
      <c r="CI758" s="81">
        <f t="shared" ca="1" si="542"/>
        <v>0.1131775965863165</v>
      </c>
      <c r="CJ758" s="81">
        <f t="shared" ca="1" si="543"/>
        <v>0.13063724757458739</v>
      </c>
      <c r="CK758" s="81">
        <f t="shared" ca="1" si="544"/>
        <v>0.39004625943939081</v>
      </c>
      <c r="CL758" s="81">
        <f t="shared" ca="1" si="545"/>
        <v>0.17284488538116416</v>
      </c>
      <c r="CM758" s="89">
        <f t="shared" ca="1" si="534"/>
        <v>0.80670598898145884</v>
      </c>
    </row>
    <row r="759" spans="1:91" x14ac:dyDescent="0.3">
      <c r="A759">
        <v>694</v>
      </c>
      <c r="B759" s="3">
        <f t="shared" si="547"/>
        <v>2.1166666666666667</v>
      </c>
      <c r="C759" s="3">
        <f t="shared" si="535"/>
        <v>23.133333333333333</v>
      </c>
      <c r="D759" s="4">
        <f t="shared" ca="1" si="572"/>
        <v>759</v>
      </c>
      <c r="E759" s="58">
        <f>(0.5*(COS(B759*2*PI())+1)*('key variables'!$B$4-'key variables'!$B$6)+'key variables'!$B$6)/'key variables'!$B$4</f>
        <v>1</v>
      </c>
      <c r="F759" s="10">
        <f t="shared" ca="1" si="536"/>
        <v>11689222.907461114</v>
      </c>
      <c r="G759" s="10">
        <f t="shared" ca="1" si="537"/>
        <v>13492492.798713122</v>
      </c>
      <c r="H759" s="10">
        <f t="shared" ca="1" si="538"/>
        <v>40309474.521088287</v>
      </c>
      <c r="I759" s="10">
        <f t="shared" ca="1" si="539"/>
        <v>17912154.249750931</v>
      </c>
      <c r="J759" s="10">
        <f t="shared" ca="1" si="573"/>
        <v>83403344.477013454</v>
      </c>
      <c r="K759" s="82">
        <f t="shared" ca="1" si="549"/>
        <v>2249832.832292099</v>
      </c>
      <c r="L759" s="82">
        <f t="shared" ca="1" si="550"/>
        <v>2596909.4377209195</v>
      </c>
      <c r="M759" s="82">
        <f t="shared" ca="1" si="551"/>
        <v>7778311.98309422</v>
      </c>
      <c r="N759" s="82">
        <f t="shared" ca="1" si="552"/>
        <v>3496312.733215793</v>
      </c>
      <c r="O759" s="82">
        <f t="shared" ca="1" si="574"/>
        <v>16121366.986323033</v>
      </c>
      <c r="P759" s="10">
        <f ca="1">IF(IF($A759&gt;='key variables'!$B$26,K759*SUMPRODUCT(Z759:AC759,'control variables'!$O$3:$R$3)/J759+F$65*'key variables'!$B$25/scenario!J$65,K759*SUMPRODUCT(Z759:AC759,'control variables'!$O$7:$R$7)/J759+F$65*'key variables'!$B$25/scenario!J$65)&lt;'key variables'!$B$28,0,IF($A759&gt;='key variables'!$B$26,K759*SUMPRODUCT(Z759:AC759,'control variables'!$O$3:$R$3)/J759+F$65*'key variables'!$B$25/scenario!J$65,K759*SUMPRODUCT(Z759:AC759,'control variables'!$O$7:$R$7)/J759+F$65*'key variables'!$B$25/scenario!J$65))</f>
        <v>1.8735495052034699E-35</v>
      </c>
      <c r="Q759" s="10">
        <f ca="1">IF(IF($A759&gt;='key variables'!$B$26,L759*SUMPRODUCT(Z759:AC759,'control variables'!$O$4:$R$4)/J759+G$65*'key variables'!$B$25/scenario!J$65,L759*SUMPRODUCT(Z759:AC759,'control variables'!$O$7:$R$7)/J759+G$65*'key variables'!$B$25/scenario!J$65)&lt;'key variables'!$B$28,0,IF($A759&gt;='key variables'!$B$26,L759*SUMPRODUCT(Z759:AC759,'control variables'!$O$4:$R$4)/J759+G$65*'key variables'!$B$25/scenario!J$65,L759*SUMPRODUCT(Z759:AC759,'control variables'!$O$7:$R$7)/J759+G$65*'key variables'!$B$25/scenario!J$65))</f>
        <v>2.1625777356726576E-35</v>
      </c>
      <c r="R759" s="10">
        <f ca="1">IF(IF($A759&gt;='key variables'!$B$26,M759*SUMPRODUCT(Z759:AC759,'control variables'!$O$5:$R$5)/J759+H$65*'key variables'!$B$25/scenario!J$65,M759*SUMPRODUCT(Z759:AC759,'control variables'!$O$7:$R$7)/J759+H$65*'key variables'!$B$25/scenario!J$65)&lt;'key variables'!$B$28,0,IF($A759&gt;='key variables'!$B$26,M759*SUMPRODUCT(Z759:AC759,'control variables'!$O$5:$R$5)/J759+H$65*'key variables'!$B$25/scenario!J$65,M759*SUMPRODUCT(Z759:AC759,'control variables'!$O$7:$R$7)/J759+H$65*'key variables'!$B$25/scenario!J$65))</f>
        <v>6.4773935014529805E-35</v>
      </c>
      <c r="S759" s="10">
        <f ca="1">IF(IF($A759&gt;='key variables'!$B$26,N759*SUMPRODUCT(Z759:AC759,'control variables'!$O$6:$R$6)/J759+I$65*'key variables'!$B$25/scenario!J$65,N759*SUMPRODUCT(Z759:AC759,'control variables'!$O$7:$R$7)/J759+I$65*'key variables'!$B$25/scenario!J$65)&lt;'key variables'!$B$28,0,IF($A759&gt;='key variables'!$B$26,N759*SUMPRODUCT(Z759:AC759,'control variables'!$O$6:$R$6)/J759+I$65*'key variables'!$B$25/scenario!J$65,N759*SUMPRODUCT(Z759:AC759,'control variables'!$O$7:$R$7)/J759+I$65*'key variables'!$B$25/scenario!J$65))</f>
        <v>2.9115563153549792E-35</v>
      </c>
      <c r="T759" s="10">
        <f t="shared" ca="1" si="546"/>
        <v>1.3425077057684085E-34</v>
      </c>
      <c r="U759" s="82">
        <f ca="1">SUMPRODUCT(P729:P758,'control variables'!AD$7:AD$36)</f>
        <v>3.9722715534200668E-35</v>
      </c>
      <c r="V759" s="82">
        <f ca="1">SUMPRODUCT(Q729:Q758,'control variables'!AE$7:AE$36)</f>
        <v>4.5850648715786971E-35</v>
      </c>
      <c r="W759" s="82">
        <f ca="1">SUMPRODUCT(R729:R758,'control variables'!AF$7:AF$36)</f>
        <v>1.3733272526116343E-34</v>
      </c>
      <c r="X759" s="82">
        <f ca="1">SUMPRODUCT(S729:S758,'control variables'!AG$7:AG$36)</f>
        <v>6.1730380198355644E-35</v>
      </c>
      <c r="Y759" s="82">
        <f t="shared" ca="1" si="540"/>
        <v>2.8463646970950675E-34</v>
      </c>
      <c r="Z759" s="10">
        <f ca="1">IF($A759&gt;='key variables'!$B$26,SUMPRODUCT(P729:P758,'control variables'!V$7:V$36)*$E759,SUMPRODUCT(P729:P758,'control variables'!Z$7:Z$36)*$E759)</f>
        <v>9.6927447225654318E-35</v>
      </c>
      <c r="AA759" s="10">
        <f ca="1">IF($A759&gt;='key variables'!$B$26,SUMPRODUCT(Q729:Q758,'control variables'!W$7:W$36)*$E759,SUMPRODUCT(Q729:Q758,'control variables'!AA$7:AA$36)*$E759)</f>
        <v>1.118802245489757E-34</v>
      </c>
      <c r="AB759" s="10">
        <f ca="1">IF($A759&gt;='key variables'!$B$26,SUMPRODUCT(R729:R758,'control variables'!X$7:X$36)*$E759,SUMPRODUCT(R729:R758,'control variables'!AB$7:AB$36)*$E759)</f>
        <v>3.3510575249181685E-34</v>
      </c>
      <c r="AC759" s="10">
        <f ca="1">IF($A759&gt;='key variables'!$B$26,SUMPRODUCT(S729:S758,'control variables'!Y$7:Y$36)*$E759,SUMPRODUCT(S729:S758,'control variables'!AC$7:AC$36)*$E759)</f>
        <v>1.5062837694830055E-34</v>
      </c>
      <c r="AD759" s="10">
        <f t="shared" ca="1" si="541"/>
        <v>6.9454180121474735E-34</v>
      </c>
      <c r="AE759" s="82">
        <f ca="1">SUMPRODUCT(P729:P758,'control variables'!AL$7:AL$36)</f>
        <v>1.3197162550894881E-34</v>
      </c>
      <c r="AF759" s="82">
        <f ca="1">SUMPRODUCT(Q729:Q758,'control variables'!AM$7:AM$36)</f>
        <v>1.5193228911297931E-34</v>
      </c>
      <c r="AG759" s="82">
        <f ca="1">SUMPRODUCT(R729:R758,'control variables'!AN$7:AN$36)</f>
        <v>4.3319888580565415E-34</v>
      </c>
      <c r="AH759" s="82">
        <f ca="1">SUMPRODUCT(S729:S758,'control variables'!AO$7:AO$36)</f>
        <v>1.8757082055329629E-34</v>
      </c>
      <c r="AI759" s="82">
        <f t="shared" ca="1" si="553"/>
        <v>9.0467362098087859E-34</v>
      </c>
      <c r="AJ759" s="10">
        <f ca="1">SUMPRODUCT(P729:P758,'control variables'!AP$7:AP$36)</f>
        <v>1.2609940147055481E-37</v>
      </c>
      <c r="AK759" s="10">
        <f ca="1">SUMPRODUCT(Q729:Q758,'control variables'!AQ$7:AQ$36)</f>
        <v>3.6388117493625323E-37</v>
      </c>
      <c r="AL759" s="10">
        <f ca="1">SUMPRODUCT(R729:R758,'control variables'!AR$7:AR$36)</f>
        <v>1.307884485604415E-35</v>
      </c>
      <c r="AM759" s="10">
        <f ca="1">SUMPRODUCT(S729:S758,'control variables'!AS$7:AS$36)</f>
        <v>9.7981267026676291E-36</v>
      </c>
      <c r="AN759" s="10">
        <f t="shared" ca="1" si="575"/>
        <v>2.3366952135118589E-35</v>
      </c>
      <c r="AO759" s="82">
        <f ca="1">SUMPRODUCT(P729:P758,'control variables'!AX$7:AX$36)</f>
        <v>1.7147594235569458E-37</v>
      </c>
      <c r="AP759" s="82">
        <f ca="1">SUMPRODUCT(Q729:Q758,'control variables'!AY$7:AY$36)</f>
        <v>3.9585829369546394E-37</v>
      </c>
      <c r="AQ759" s="82">
        <f ca="1">SUMPRODUCT(R729:R758,'control variables'!AZ$7:AZ$36)</f>
        <v>3.5570466163359045E-36</v>
      </c>
      <c r="AR759" s="82">
        <f ca="1">SUMPRODUCT(S729:S758,'control variables'!BA$7:BA$36)</f>
        <v>2.6647914106915921E-36</v>
      </c>
      <c r="AS759" s="82">
        <f t="shared" ca="1" si="576"/>
        <v>6.789172263078655E-36</v>
      </c>
      <c r="AT759" s="10">
        <f ca="1">SUMPRODUCT(P729:P758,'control variables'!AT$7:AT$36)</f>
        <v>-1.5133421061884134E-37</v>
      </c>
      <c r="AU759" s="10">
        <f ca="1">SUMPRODUCT(Q729:Q758,'control variables'!AU$7:AU$36)</f>
        <v>1.6416432605284994E-37</v>
      </c>
      <c r="AV759" s="10">
        <f ca="1">SUMPRODUCT(R729:R758,'control variables'!AV$7:AV$36)</f>
        <v>7.069047435153383E-35</v>
      </c>
      <c r="AW759" s="10">
        <f ca="1">SUMPRODUCT(S729:S758,'control variables'!AW$7:AW$36)</f>
        <v>5.2958363830420119E-35</v>
      </c>
      <c r="AX759" s="10">
        <f t="shared" ca="1" si="554"/>
        <v>1.2366166829738795E-34</v>
      </c>
      <c r="AY759" s="82">
        <f ca="1">SUMPRODUCT(P729:P758,'control variables'!BB$7:BB$36)</f>
        <v>5.4850545481136712E-37</v>
      </c>
      <c r="AZ759" s="82">
        <f ca="1">SUMPRODUCT(Q729:Q758,'control variables'!BC$7:BC$36)</f>
        <v>1.39868793163469E-36</v>
      </c>
      <c r="BA759" s="82">
        <f ca="1">SUMPRODUCT(R729:R758,'control variables'!BD$7:BD$36)</f>
        <v>9.7912454502464801E-36</v>
      </c>
      <c r="BB759" s="82">
        <f ca="1">SUMPRODUCT(S729:S758,'control variables'!BE$7:BE$36)</f>
        <v>1.3914058734103199E-36</v>
      </c>
      <c r="BC759" s="82">
        <f t="shared" ca="1" si="577"/>
        <v>1.3129844710102857E-35</v>
      </c>
      <c r="BD759" s="10">
        <f ca="1">SUMPRODUCT(P729:P758,'control variables'!BF$7:BF$36)</f>
        <v>1.1474256356889795E-37</v>
      </c>
      <c r="BE759" s="10">
        <f ca="1">SUMPRODUCT(Q729:Q758,'control variables'!BG$7:BG$36)</f>
        <v>1.3244363846214731E-37</v>
      </c>
      <c r="BF759" s="10">
        <f ca="1">SUMPRODUCT(R729:R758,'control variables'!BH$7:BH$36)</f>
        <v>3.9669767654232289E-36</v>
      </c>
      <c r="BG759" s="10">
        <f ca="1">SUMPRODUCT(S729:S758,'control variables'!BI$7:BI$36)</f>
        <v>8.9156820962348559E-36</v>
      </c>
      <c r="BH759" s="10">
        <f t="shared" ca="1" si="578"/>
        <v>1.3129845063689128E-35</v>
      </c>
      <c r="BI759" s="82">
        <f t="shared" ca="1" si="555"/>
        <v>1.3236879675314133E-34</v>
      </c>
      <c r="BJ759" s="82">
        <f t="shared" ca="1" si="556"/>
        <v>1.5349514137066684E-34</v>
      </c>
      <c r="BK759" s="82">
        <f t="shared" ca="1" si="557"/>
        <v>5.1368060560743446E-34</v>
      </c>
      <c r="BL759" s="82">
        <f t="shared" ca="1" si="558"/>
        <v>2.4192059025712672E-34</v>
      </c>
      <c r="BM759" s="82">
        <f t="shared" ca="1" si="548"/>
        <v>1.0414651339883694E-33</v>
      </c>
      <c r="BN759" s="10">
        <f ca="1">BN758+BI759-INDIRECT(ADDRESS(MAX($D759-'key variables'!$B$9*30,34),scenario!BI$4),TRUE)</f>
        <v>9439390.0751690175</v>
      </c>
      <c r="BO759" s="10">
        <f ca="1">BO758+BJ759-INDIRECT(ADDRESS(MAX($D759-'key variables'!$B$9*30,34),scenario!BJ$4),TRUE)</f>
        <v>10895583.360992203</v>
      </c>
      <c r="BP759" s="10">
        <f ca="1">BP758+BK759-INDIRECT(ADDRESS(MAX($D759-'key variables'!$B$9*30,34),scenario!BK$4),TRUE)</f>
        <v>32531162.537994072</v>
      </c>
      <c r="BQ759" s="10">
        <f ca="1">BQ758+BL759-INDIRECT(ADDRESS(MAX($D759-'key variables'!$B$9*30,34),scenario!BL$4),TRUE)</f>
        <v>14415841.516535141</v>
      </c>
      <c r="BR759" s="10">
        <f t="shared" ca="1" si="579"/>
        <v>67281977.490690395</v>
      </c>
      <c r="BS759" s="82">
        <f t="shared" ca="1" si="560"/>
        <v>-2.3433848477536824E-9</v>
      </c>
      <c r="BT759" s="82">
        <f t="shared" ca="1" si="561"/>
        <v>-3.4288309057018498E-10</v>
      </c>
      <c r="BU759" s="82">
        <f t="shared" ca="1" si="562"/>
        <v>-4.2578247660364599E-9</v>
      </c>
      <c r="BV759" s="82">
        <f t="shared" ca="1" si="563"/>
        <v>-2.9943922343414556E-9</v>
      </c>
      <c r="BW759" s="82">
        <f t="shared" ca="1" si="580"/>
        <v>-9.9384849387017825E-9</v>
      </c>
      <c r="BX759" s="10">
        <f t="shared" ca="1" si="564"/>
        <v>-1.8625994260191893E-12</v>
      </c>
      <c r="BY759" s="10">
        <f t="shared" ca="1" si="565"/>
        <v>2.8902850229962428E-12</v>
      </c>
      <c r="BZ759" s="10">
        <f t="shared" ca="1" si="566"/>
        <v>-3.5034723983035463E-11</v>
      </c>
      <c r="CA759" s="10">
        <f t="shared" ca="1" si="567"/>
        <v>-2.0257049910634696E-11</v>
      </c>
      <c r="CB759" s="10">
        <v>0</v>
      </c>
      <c r="CC759" s="82">
        <f t="shared" ca="1" si="568"/>
        <v>3.9725652202851362E-13</v>
      </c>
      <c r="CD759" s="82">
        <f t="shared" ca="1" si="569"/>
        <v>3.4270724516460853E-13</v>
      </c>
      <c r="CE759" s="82">
        <f t="shared" ca="1" si="570"/>
        <v>1.8915613015532971E-10</v>
      </c>
      <c r="CF759" s="82">
        <f t="shared" ca="1" si="571"/>
        <v>3.7028113764059381E-11</v>
      </c>
      <c r="CG759" s="82">
        <f t="shared" ca="1" si="581"/>
        <v>2.269242076865822E-10</v>
      </c>
      <c r="CH759" s="13" t="str">
        <f t="shared" ca="1" si="533"/>
        <v/>
      </c>
      <c r="CI759" s="81">
        <f t="shared" ca="1" si="542"/>
        <v>0.1131775965863165</v>
      </c>
      <c r="CJ759" s="81">
        <f t="shared" ca="1" si="543"/>
        <v>0.13063724757458739</v>
      </c>
      <c r="CK759" s="81">
        <f t="shared" ca="1" si="544"/>
        <v>0.39004625943939081</v>
      </c>
      <c r="CL759" s="81">
        <f t="shared" ca="1" si="545"/>
        <v>0.17284488538116416</v>
      </c>
      <c r="CM759" s="89">
        <f t="shared" ca="1" si="534"/>
        <v>0.80670598898145884</v>
      </c>
    </row>
    <row r="760" spans="1:91" x14ac:dyDescent="0.3">
      <c r="A760">
        <v>695</v>
      </c>
      <c r="B760" s="3">
        <f t="shared" si="547"/>
        <v>2.1194444444444445</v>
      </c>
      <c r="C760" s="3">
        <f t="shared" si="535"/>
        <v>23.166666666666668</v>
      </c>
      <c r="D760" s="4">
        <f t="shared" ca="1" si="572"/>
        <v>760</v>
      </c>
      <c r="E760" s="58">
        <f>(0.5*(COS(B760*2*PI())+1)*('key variables'!$B$4-'key variables'!$B$6)+'key variables'!$B$6)/'key variables'!$B$4</f>
        <v>1</v>
      </c>
      <c r="F760" s="10">
        <f t="shared" ca="1" si="536"/>
        <v>11689222.907461114</v>
      </c>
      <c r="G760" s="10">
        <f t="shared" ca="1" si="537"/>
        <v>13492492.798713122</v>
      </c>
      <c r="H760" s="10">
        <f t="shared" ca="1" si="538"/>
        <v>40309474.521088287</v>
      </c>
      <c r="I760" s="10">
        <f t="shared" ca="1" si="539"/>
        <v>17912154.249750931</v>
      </c>
      <c r="J760" s="10">
        <f t="shared" ca="1" si="573"/>
        <v>83403344.477013454</v>
      </c>
      <c r="K760" s="82">
        <f t="shared" ca="1" si="549"/>
        <v>2249832.832292099</v>
      </c>
      <c r="L760" s="82">
        <f t="shared" ca="1" si="550"/>
        <v>2596909.4377209195</v>
      </c>
      <c r="M760" s="82">
        <f t="shared" ca="1" si="551"/>
        <v>7778311.98309422</v>
      </c>
      <c r="N760" s="82">
        <f t="shared" ca="1" si="552"/>
        <v>3496312.733215793</v>
      </c>
      <c r="O760" s="82">
        <f t="shared" ca="1" si="574"/>
        <v>16121366.986323033</v>
      </c>
      <c r="P760" s="10">
        <f ca="1">IF(IF($A760&gt;='key variables'!$B$26,K760*SUMPRODUCT(Z760:AC760,'control variables'!$O$3:$R$3)/J760+F$65*'key variables'!$B$25/scenario!J$65,K760*SUMPRODUCT(Z760:AC760,'control variables'!$O$7:$R$7)/J760+F$65*'key variables'!$B$25/scenario!J$65)&lt;'key variables'!$B$28,0,IF($A760&gt;='key variables'!$B$26,K760*SUMPRODUCT(Z760:AC760,'control variables'!$O$3:$R$3)/J760+F$65*'key variables'!$B$25/scenario!J$65,K760*SUMPRODUCT(Z760:AC760,'control variables'!$O$7:$R$7)/J760+F$65*'key variables'!$B$25/scenario!J$65))</f>
        <v>1.6120942227702428E-35</v>
      </c>
      <c r="Q760" s="10">
        <f ca="1">IF(IF($A760&gt;='key variables'!$B$26,L760*SUMPRODUCT(Z760:AC760,'control variables'!$O$4:$R$4)/J760+G$65*'key variables'!$B$25/scenario!J$65,L760*SUMPRODUCT(Z760:AC760,'control variables'!$O$7:$R$7)/J760+G$65*'key variables'!$B$25/scenario!J$65)&lt;'key variables'!$B$28,0,IF($A760&gt;='key variables'!$B$26,L760*SUMPRODUCT(Z760:AC760,'control variables'!$O$4:$R$4)/J760+G$65*'key variables'!$B$25/scenario!J$65,L760*SUMPRODUCT(Z760:AC760,'control variables'!$O$7:$R$7)/J760+G$65*'key variables'!$B$25/scenario!J$65))</f>
        <v>1.8607883401462779E-35</v>
      </c>
      <c r="R760" s="10">
        <f ca="1">IF(IF($A760&gt;='key variables'!$B$26,M760*SUMPRODUCT(Z760:AC760,'control variables'!$O$5:$R$5)/J760+H$65*'key variables'!$B$25/scenario!J$65,M760*SUMPRODUCT(Z760:AC760,'control variables'!$O$7:$R$7)/J760+H$65*'key variables'!$B$25/scenario!J$65)&lt;'key variables'!$B$28,0,IF($A760&gt;='key variables'!$B$26,M760*SUMPRODUCT(Z760:AC760,'control variables'!$O$5:$R$5)/J760+H$65*'key variables'!$B$25/scenario!J$65,M760*SUMPRODUCT(Z760:AC760,'control variables'!$O$7:$R$7)/J760+H$65*'key variables'!$B$25/scenario!J$65))</f>
        <v>5.5734682287820474E-35</v>
      </c>
      <c r="S760" s="10">
        <f ca="1">IF(IF($A760&gt;='key variables'!$B$26,N760*SUMPRODUCT(Z760:AC760,'control variables'!$O$6:$R$6)/J760+I$65*'key variables'!$B$25/scenario!J$65,N760*SUMPRODUCT(Z760:AC760,'control variables'!$O$7:$R$7)/J760+I$65*'key variables'!$B$25/scenario!J$65)&lt;'key variables'!$B$28,0,IF($A760&gt;='key variables'!$B$26,N760*SUMPRODUCT(Z760:AC760,'control variables'!$O$6:$R$6)/J760+I$65*'key variables'!$B$25/scenario!J$65,N760*SUMPRODUCT(Z760:AC760,'control variables'!$O$7:$R$7)/J760+I$65*'key variables'!$B$25/scenario!J$65))</f>
        <v>2.5052463797823347E-35</v>
      </c>
      <c r="T760" s="10">
        <f t="shared" ca="1" si="546"/>
        <v>1.1551597171480902E-34</v>
      </c>
      <c r="U760" s="82">
        <f ca="1">SUMPRODUCT(P730:P759,'control variables'!AD$7:AD$36)</f>
        <v>3.4179379860302222E-35</v>
      </c>
      <c r="V760" s="82">
        <f ca="1">SUMPRODUCT(Q730:Q759,'control variables'!AE$7:AE$36)</f>
        <v>3.9452155227123667E-35</v>
      </c>
      <c r="W760" s="82">
        <f ca="1">SUMPRODUCT(R730:R759,'control variables'!AF$7:AF$36)</f>
        <v>1.1816783723938532E-34</v>
      </c>
      <c r="X760" s="82">
        <f ca="1">SUMPRODUCT(S730:S759,'control variables'!AG$7:AG$36)</f>
        <v>5.3115857900094426E-35</v>
      </c>
      <c r="Y760" s="82">
        <f t="shared" ca="1" si="540"/>
        <v>2.4491523022690563E-34</v>
      </c>
      <c r="Z760" s="10">
        <f ca="1">IF($A760&gt;='key variables'!$B$26,SUMPRODUCT(P730:P759,'control variables'!V$7:V$36)*$E760,SUMPRODUCT(P730:P759,'control variables'!Z$7:Z$36)*$E760)</f>
        <v>8.3401147002718388E-35</v>
      </c>
      <c r="AA760" s="10">
        <f ca="1">IF($A760&gt;='key variables'!$B$26,SUMPRODUCT(Q730:Q759,'control variables'!W$7:W$36)*$E760,SUMPRODUCT(Q730:Q759,'control variables'!AA$7:AA$36)*$E760)</f>
        <v>9.6267252686260736E-35</v>
      </c>
      <c r="AB760" s="10">
        <f ca="1">IF($A760&gt;='key variables'!$B$26,SUMPRODUCT(R730:R759,'control variables'!X$7:X$36)*$E760,SUMPRODUCT(R730:R759,'control variables'!AB$7:AB$36)*$E760)</f>
        <v>2.8834148556456968E-34</v>
      </c>
      <c r="AC760" s="10">
        <f ca="1">IF($A760&gt;='key variables'!$B$26,SUMPRODUCT(S730:S759,'control variables'!Y$7:Y$36)*$E760,SUMPRODUCT(S730:S759,'control variables'!AC$7:AC$36)*$E760)</f>
        <v>1.2960807045087522E-34</v>
      </c>
      <c r="AD760" s="10">
        <f t="shared" ca="1" si="541"/>
        <v>5.9761795570442396E-34</v>
      </c>
      <c r="AE760" s="82">
        <f ca="1">SUMPRODUCT(P730:P759,'control variables'!AL$7:AL$36)</f>
        <v>1.135548831038064E-34</v>
      </c>
      <c r="AF760" s="82">
        <f ca="1">SUMPRODUCT(Q730:Q759,'control variables'!AM$7:AM$36)</f>
        <v>1.3073002066454206E-34</v>
      </c>
      <c r="AG760" s="82">
        <f ca="1">SUMPRODUCT(R730:R759,'control variables'!AN$7:AN$36)</f>
        <v>3.7274564626033656E-34</v>
      </c>
      <c r="AH760" s="82">
        <f ca="1">SUMPRODUCT(S730:S759,'control variables'!AO$7:AO$36)</f>
        <v>1.6139516747992404E-34</v>
      </c>
      <c r="AI760" s="82">
        <f t="shared" ca="1" si="553"/>
        <v>7.7842571750860903E-34</v>
      </c>
      <c r="AJ760" s="10">
        <f ca="1">SUMPRODUCT(P730:P759,'control variables'!AP$7:AP$36)</f>
        <v>1.0850213247148224E-37</v>
      </c>
      <c r="AK760" s="10">
        <f ca="1">SUMPRODUCT(Q730:Q759,'control variables'!AQ$7:AQ$36)</f>
        <v>3.1310127555229735E-37</v>
      </c>
      <c r="AL760" s="10">
        <f ca="1">SUMPRODUCT(R730:R759,'control variables'!AR$7:AR$36)</f>
        <v>1.1253681941351904E-35</v>
      </c>
      <c r="AM760" s="10">
        <f ca="1">SUMPRODUCT(S730:S759,'control variables'!AS$7:AS$36)</f>
        <v>8.4307905435495395E-36</v>
      </c>
      <c r="AN760" s="10">
        <f t="shared" ca="1" si="575"/>
        <v>2.0106075892925223E-35</v>
      </c>
      <c r="AO760" s="82">
        <f ca="1">SUMPRODUCT(P730:P759,'control variables'!AX$7:AX$36)</f>
        <v>1.4754634198239516E-37</v>
      </c>
      <c r="AP760" s="82">
        <f ca="1">SUMPRODUCT(Q730:Q759,'control variables'!AY$7:AY$36)</f>
        <v>3.4061596265791668E-37</v>
      </c>
      <c r="AQ760" s="82">
        <f ca="1">SUMPRODUCT(R730:R759,'control variables'!AZ$7:AZ$36)</f>
        <v>3.0606580100464442E-36</v>
      </c>
      <c r="AR760" s="82">
        <f ca="1">SUMPRODUCT(S730:S759,'control variables'!BA$7:BA$36)</f>
        <v>2.2929177084099205E-36</v>
      </c>
      <c r="AS760" s="82">
        <f t="shared" ca="1" si="576"/>
        <v>5.8417380230966763E-36</v>
      </c>
      <c r="AT760" s="10">
        <f ca="1">SUMPRODUCT(P730:P759,'control variables'!AT$7:AT$36)</f>
        <v>-1.3021540448680827E-37</v>
      </c>
      <c r="AU760" s="10">
        <f ca="1">SUMPRODUCT(Q730:Q759,'control variables'!AU$7:AU$36)</f>
        <v>1.4125506738933419E-37</v>
      </c>
      <c r="AV760" s="10">
        <f ca="1">SUMPRODUCT(R730:R759,'control variables'!AV$7:AV$36)</f>
        <v>6.0825563984560711E-35</v>
      </c>
      <c r="AW760" s="10">
        <f ca="1">SUMPRODUCT(S730:S759,'control variables'!AW$7:AW$36)</f>
        <v>4.5567983200482953E-35</v>
      </c>
      <c r="AX760" s="10">
        <f t="shared" ca="1" si="554"/>
        <v>1.064045868479462E-34</v>
      </c>
      <c r="AY760" s="82">
        <f ca="1">SUMPRODUCT(P730:P759,'control variables'!BB$7:BB$36)</f>
        <v>4.7196109438450064E-37</v>
      </c>
      <c r="AZ760" s="82">
        <f ca="1">SUMPRODUCT(Q730:Q759,'control variables'!BC$7:BC$36)</f>
        <v>1.2034999490455782E-36</v>
      </c>
      <c r="BA760" s="82">
        <f ca="1">SUMPRODUCT(R730:R759,'control variables'!BD$7:BD$36)</f>
        <v>8.4248695752256444E-36</v>
      </c>
      <c r="BB760" s="82">
        <f ca="1">SUMPRODUCT(S730:S759,'control variables'!BE$7:BE$36)</f>
        <v>1.1972341076782805E-36</v>
      </c>
      <c r="BC760" s="82">
        <f t="shared" ca="1" si="577"/>
        <v>1.1297564726334003E-35</v>
      </c>
      <c r="BD760" s="10">
        <f ca="1">SUMPRODUCT(P730:P759,'control variables'!BF$7:BF$36)</f>
        <v>9.8730150082252089E-38</v>
      </c>
      <c r="BE760" s="10">
        <f ca="1">SUMPRODUCT(Q730:Q759,'control variables'!BG$7:BG$36)</f>
        <v>1.1396102628433657E-37</v>
      </c>
      <c r="BF760" s="10">
        <f ca="1">SUMPRODUCT(R730:R759,'control variables'!BH$7:BH$36)</f>
        <v>3.4133820897932724E-36</v>
      </c>
      <c r="BG760" s="10">
        <f ca="1">SUMPRODUCT(S730:S759,'control variables'!BI$7:BI$36)</f>
        <v>7.6714917644171774E-36</v>
      </c>
      <c r="BH760" s="10">
        <f t="shared" ca="1" si="578"/>
        <v>1.1297565030577039E-35</v>
      </c>
      <c r="BI760" s="82">
        <f t="shared" ca="1" si="555"/>
        <v>1.1389662879370409E-34</v>
      </c>
      <c r="BJ760" s="82">
        <f t="shared" ca="1" si="556"/>
        <v>1.3207477568097699E-34</v>
      </c>
      <c r="BK760" s="82">
        <f t="shared" ca="1" si="557"/>
        <v>4.4199607982012293E-34</v>
      </c>
      <c r="BL760" s="82">
        <f t="shared" ca="1" si="558"/>
        <v>2.0816038478808525E-34</v>
      </c>
      <c r="BM760" s="82">
        <f t="shared" ca="1" si="548"/>
        <v>8.9612786908288914E-34</v>
      </c>
      <c r="BN760" s="10">
        <f ca="1">BN759+BI760-INDIRECT(ADDRESS(MAX($D760-'key variables'!$B$9*30,34),scenario!BI$4),TRUE)</f>
        <v>9439390.0751690175</v>
      </c>
      <c r="BO760" s="10">
        <f ca="1">BO759+BJ760-INDIRECT(ADDRESS(MAX($D760-'key variables'!$B$9*30,34),scenario!BJ$4),TRUE)</f>
        <v>10895583.360992203</v>
      </c>
      <c r="BP760" s="10">
        <f ca="1">BP759+BK760-INDIRECT(ADDRESS(MAX($D760-'key variables'!$B$9*30,34),scenario!BK$4),TRUE)</f>
        <v>32531162.537994072</v>
      </c>
      <c r="BQ760" s="10">
        <f ca="1">BQ759+BL760-INDIRECT(ADDRESS(MAX($D760-'key variables'!$B$9*30,34),scenario!BL$4),TRUE)</f>
        <v>14415841.516535141</v>
      </c>
      <c r="BR760" s="10">
        <f t="shared" ca="1" si="579"/>
        <v>67281977.490690395</v>
      </c>
      <c r="BS760" s="82">
        <f t="shared" ca="1" si="560"/>
        <v>-2.3433848477536824E-9</v>
      </c>
      <c r="BT760" s="82">
        <f t="shared" ca="1" si="561"/>
        <v>-3.4288309057018498E-10</v>
      </c>
      <c r="BU760" s="82">
        <f t="shared" ca="1" si="562"/>
        <v>-4.2578247660364599E-9</v>
      </c>
      <c r="BV760" s="82">
        <f t="shared" ca="1" si="563"/>
        <v>-2.9943922343414556E-9</v>
      </c>
      <c r="BW760" s="82">
        <f t="shared" ca="1" si="580"/>
        <v>-9.9384849387017825E-9</v>
      </c>
      <c r="BX760" s="10">
        <f t="shared" ca="1" si="564"/>
        <v>-1.8625994260191893E-12</v>
      </c>
      <c r="BY760" s="10">
        <f t="shared" ca="1" si="565"/>
        <v>2.8902850229962428E-12</v>
      </c>
      <c r="BZ760" s="10">
        <f t="shared" ca="1" si="566"/>
        <v>-3.5034723983035463E-11</v>
      </c>
      <c r="CA760" s="10">
        <f t="shared" ca="1" si="567"/>
        <v>-2.0257049910634696E-11</v>
      </c>
      <c r="CB760" s="10">
        <v>0</v>
      </c>
      <c r="CC760" s="82">
        <f t="shared" ca="1" si="568"/>
        <v>3.9725652202851362E-13</v>
      </c>
      <c r="CD760" s="82">
        <f t="shared" ca="1" si="569"/>
        <v>3.4270724516460853E-13</v>
      </c>
      <c r="CE760" s="82">
        <f t="shared" ca="1" si="570"/>
        <v>1.8915613015532971E-10</v>
      </c>
      <c r="CF760" s="82">
        <f t="shared" ca="1" si="571"/>
        <v>3.7028113764059381E-11</v>
      </c>
      <c r="CG760" s="82">
        <f t="shared" ca="1" si="581"/>
        <v>2.269242076865822E-10</v>
      </c>
      <c r="CH760" s="13" t="str">
        <f t="shared" ca="1" si="533"/>
        <v/>
      </c>
      <c r="CI760" s="81">
        <f t="shared" ca="1" si="542"/>
        <v>0.1131775965863165</v>
      </c>
      <c r="CJ760" s="81">
        <f t="shared" ca="1" si="543"/>
        <v>0.13063724757458739</v>
      </c>
      <c r="CK760" s="81">
        <f t="shared" ca="1" si="544"/>
        <v>0.39004625943939081</v>
      </c>
      <c r="CL760" s="81">
        <f t="shared" ca="1" si="545"/>
        <v>0.17284488538116416</v>
      </c>
      <c r="CM760" s="89">
        <f t="shared" ca="1" si="534"/>
        <v>0.80670598898145884</v>
      </c>
    </row>
    <row r="761" spans="1:91" x14ac:dyDescent="0.3">
      <c r="A761">
        <v>696</v>
      </c>
      <c r="B761" s="3">
        <f t="shared" si="547"/>
        <v>2.1222222222222222</v>
      </c>
      <c r="C761" s="3">
        <f t="shared" si="535"/>
        <v>23.2</v>
      </c>
      <c r="D761" s="4">
        <f t="shared" ca="1" si="572"/>
        <v>761</v>
      </c>
      <c r="E761" s="58">
        <f>(0.5*(COS(B761*2*PI())+1)*('key variables'!$B$4-'key variables'!$B$6)+'key variables'!$B$6)/'key variables'!$B$4</f>
        <v>1</v>
      </c>
      <c r="F761" s="10">
        <f t="shared" ca="1" si="536"/>
        <v>11689222.907461114</v>
      </c>
      <c r="G761" s="10">
        <f t="shared" ca="1" si="537"/>
        <v>13492492.798713122</v>
      </c>
      <c r="H761" s="10">
        <f t="shared" ca="1" si="538"/>
        <v>40309474.521088287</v>
      </c>
      <c r="I761" s="10">
        <f t="shared" ca="1" si="539"/>
        <v>17912154.249750931</v>
      </c>
      <c r="J761" s="10">
        <f t="shared" ca="1" si="573"/>
        <v>83403344.477013454</v>
      </c>
      <c r="K761" s="82">
        <f t="shared" ca="1" si="549"/>
        <v>2249832.832292099</v>
      </c>
      <c r="L761" s="82">
        <f t="shared" ca="1" si="550"/>
        <v>2596909.4377209195</v>
      </c>
      <c r="M761" s="82">
        <f t="shared" ca="1" si="551"/>
        <v>7778311.98309422</v>
      </c>
      <c r="N761" s="82">
        <f t="shared" ca="1" si="552"/>
        <v>3496312.733215793</v>
      </c>
      <c r="O761" s="82">
        <f t="shared" ca="1" si="574"/>
        <v>16121366.986323033</v>
      </c>
      <c r="P761" s="10">
        <f ca="1">IF(IF($A761&gt;='key variables'!$B$26,K761*SUMPRODUCT(Z761:AC761,'control variables'!$O$3:$R$3)/J761+F$65*'key variables'!$B$25/scenario!J$65,K761*SUMPRODUCT(Z761:AC761,'control variables'!$O$7:$R$7)/J761+F$65*'key variables'!$B$25/scenario!J$65)&lt;'key variables'!$B$28,0,IF($A761&gt;='key variables'!$B$26,K761*SUMPRODUCT(Z761:AC761,'control variables'!$O$3:$R$3)/J761+F$65*'key variables'!$B$25/scenario!J$65,K761*SUMPRODUCT(Z761:AC761,'control variables'!$O$7:$R$7)/J761+F$65*'key variables'!$B$25/scenario!J$65))</f>
        <v>1.387125227207143E-35</v>
      </c>
      <c r="Q761" s="10">
        <f ca="1">IF(IF($A761&gt;='key variables'!$B$26,L761*SUMPRODUCT(Z761:AC761,'control variables'!$O$4:$R$4)/J761+G$65*'key variables'!$B$25/scenario!J$65,L761*SUMPRODUCT(Z761:AC761,'control variables'!$O$7:$R$7)/J761+G$65*'key variables'!$B$25/scenario!J$65)&lt;'key variables'!$B$28,0,IF($A761&gt;='key variables'!$B$26,L761*SUMPRODUCT(Z761:AC761,'control variables'!$O$4:$R$4)/J761+G$65*'key variables'!$B$25/scenario!J$65,L761*SUMPRODUCT(Z761:AC761,'control variables'!$O$7:$R$7)/J761+G$65*'key variables'!$B$25/scenario!J$65))</f>
        <v>1.6011138881661236E-35</v>
      </c>
      <c r="R761" s="10">
        <f ca="1">IF(IF($A761&gt;='key variables'!$B$26,M761*SUMPRODUCT(Z761:AC761,'control variables'!$O$5:$R$5)/J761+H$65*'key variables'!$B$25/scenario!J$65,M761*SUMPRODUCT(Z761:AC761,'control variables'!$O$7:$R$7)/J761+H$65*'key variables'!$B$25/scenario!J$65)&lt;'key variables'!$B$28,0,IF($A761&gt;='key variables'!$B$26,M761*SUMPRODUCT(Z761:AC761,'control variables'!$O$5:$R$5)/J761+H$65*'key variables'!$B$25/scenario!J$65,M761*SUMPRODUCT(Z761:AC761,'control variables'!$O$7:$R$7)/J761+H$65*'key variables'!$B$25/scenario!J$65))</f>
        <v>4.795686426997967E-35</v>
      </c>
      <c r="S761" s="10">
        <f ca="1">IF(IF($A761&gt;='key variables'!$B$26,N761*SUMPRODUCT(Z761:AC761,'control variables'!$O$6:$R$6)/J761+I$65*'key variables'!$B$25/scenario!J$65,N761*SUMPRODUCT(Z761:AC761,'control variables'!$O$7:$R$7)/J761+I$65*'key variables'!$B$25/scenario!J$65)&lt;'key variables'!$B$28,0,IF($A761&gt;='key variables'!$B$26,N761*SUMPRODUCT(Z761:AC761,'control variables'!$O$6:$R$6)/J761+I$65*'key variables'!$B$25/scenario!J$65,N761*SUMPRODUCT(Z761:AC761,'control variables'!$O$7:$R$7)/J761+I$65*'key variables'!$B$25/scenario!J$65))</f>
        <v>2.1556373099543802E-35</v>
      </c>
      <c r="T761" s="10">
        <f t="shared" ca="1" si="546"/>
        <v>9.9395628523256131E-35</v>
      </c>
      <c r="U761" s="82">
        <f ca="1">SUMPRODUCT(P731:P760,'control variables'!AD$7:AD$36)</f>
        <v>2.9409620966849682E-35</v>
      </c>
      <c r="V761" s="82">
        <f ca="1">SUMPRODUCT(Q731:Q760,'control variables'!AE$7:AE$36)</f>
        <v>3.3946576453326118E-35</v>
      </c>
      <c r="W761" s="82">
        <f ca="1">SUMPRODUCT(R731:R760,'control variables'!AF$7:AF$36)</f>
        <v>1.0167742416295489E-34</v>
      </c>
      <c r="X761" s="82">
        <f ca="1">SUMPRODUCT(S731:S760,'control variables'!AG$7:AG$36)</f>
        <v>4.5703498850930074E-35</v>
      </c>
      <c r="Y761" s="82">
        <f t="shared" ca="1" si="540"/>
        <v>2.1073712043406077E-34</v>
      </c>
      <c r="Z761" s="10">
        <f ca="1">IF($A761&gt;='key variables'!$B$26,SUMPRODUCT(P731:P760,'control variables'!V$7:V$36)*$E761,SUMPRODUCT(P731:P760,'control variables'!Z$7:Z$36)*$E761)</f>
        <v>7.1762452436981421E-35</v>
      </c>
      <c r="AA761" s="10">
        <f ca="1">IF($A761&gt;='key variables'!$B$26,SUMPRODUCT(Q731:Q760,'control variables'!W$7:W$36)*$E761,SUMPRODUCT(Q731:Q760,'control variables'!AA$7:AA$36)*$E761)</f>
        <v>8.2833083121884217E-35</v>
      </c>
      <c r="AB761" s="10">
        <f ca="1">IF($A761&gt;='key variables'!$B$26,SUMPRODUCT(R731:R760,'control variables'!X$7:X$36)*$E761,SUMPRODUCT(R731:R760,'control variables'!AB$7:AB$36)*$E761)</f>
        <v>2.4810320825397704E-34</v>
      </c>
      <c r="AC761" s="10">
        <f ca="1">IF($A761&gt;='key variables'!$B$26,SUMPRODUCT(S731:S760,'control variables'!Y$7:Y$36)*$E761,SUMPRODUCT(S731:S760,'control variables'!AC$7:AC$36)*$E761)</f>
        <v>1.1152116398203387E-34</v>
      </c>
      <c r="AD761" s="10">
        <f t="shared" ca="1" si="541"/>
        <v>5.1421990779487655E-34</v>
      </c>
      <c r="AE761" s="82">
        <f ca="1">SUMPRODUCT(P731:P760,'control variables'!AL$7:AL$36)</f>
        <v>9.7708211344602765E-35</v>
      </c>
      <c r="AF761" s="82">
        <f ca="1">SUMPRODUCT(Q731:Q760,'control variables'!AM$7:AM$36)</f>
        <v>1.1248654517567983E-34</v>
      </c>
      <c r="AG761" s="82">
        <f ca="1">SUMPRODUCT(R731:R760,'control variables'!AN$7:AN$36)</f>
        <v>3.2072870304742259E-34</v>
      </c>
      <c r="AH761" s="82">
        <f ca="1">SUMPRODUCT(S731:S760,'control variables'!AO$7:AO$36)</f>
        <v>1.3887234703689615E-34</v>
      </c>
      <c r="AI761" s="82">
        <f t="shared" ca="1" si="553"/>
        <v>6.6979580660460132E-34</v>
      </c>
      <c r="AJ761" s="10">
        <f ca="1">SUMPRODUCT(P731:P760,'control variables'!AP$7:AP$36)</f>
        <v>9.3360575970759811E-38</v>
      </c>
      <c r="AK761" s="10">
        <f ca="1">SUMPRODUCT(Q731:Q760,'control variables'!AQ$7:AQ$36)</f>
        <v>2.6940775039997462E-37</v>
      </c>
      <c r="AL761" s="10">
        <f ca="1">SUMPRODUCT(R731:R760,'control variables'!AR$7:AR$36)</f>
        <v>9.6832219229653969E-36</v>
      </c>
      <c r="AM761" s="10">
        <f ca="1">SUMPRODUCT(S731:S760,'control variables'!AS$7:AS$36)</f>
        <v>7.2542672029187624E-36</v>
      </c>
      <c r="AN761" s="10">
        <f t="shared" ca="1" si="575"/>
        <v>1.7300257452254892E-35</v>
      </c>
      <c r="AO761" s="82">
        <f ca="1">SUMPRODUCT(P731:P760,'control variables'!AX$7:AX$36)</f>
        <v>1.2695613584807307E-37</v>
      </c>
      <c r="AP761" s="82">
        <f ca="1">SUMPRODUCT(Q731:Q760,'control variables'!AY$7:AY$36)</f>
        <v>2.9308274164045578E-37</v>
      </c>
      <c r="AQ761" s="82">
        <f ca="1">SUMPRODUCT(R731:R760,'control variables'!AZ$7:AZ$36)</f>
        <v>2.6335408176660349E-36</v>
      </c>
      <c r="AR761" s="82">
        <f ca="1">SUMPRODUCT(S731:S760,'control variables'!BA$7:BA$36)</f>
        <v>1.9729392688845889E-36</v>
      </c>
      <c r="AS761" s="82">
        <f t="shared" ca="1" si="576"/>
        <v>5.0265189640391521E-36</v>
      </c>
      <c r="AT761" s="10">
        <f ca="1">SUMPRODUCT(P731:P760,'control variables'!AT$7:AT$36)</f>
        <v>-1.1204374408354714E-37</v>
      </c>
      <c r="AU761" s="10">
        <f ca="1">SUMPRODUCT(Q731:Q760,'control variables'!AU$7:AU$36)</f>
        <v>1.2154281349007464E-37</v>
      </c>
      <c r="AV761" s="10">
        <f ca="1">SUMPRODUCT(R731:R760,'control variables'!AV$7:AV$36)</f>
        <v>5.2337309488709247E-35</v>
      </c>
      <c r="AW761" s="10">
        <f ca="1">SUMPRODUCT(S731:S760,'control variables'!AW$7:AW$36)</f>
        <v>3.9208935903090648E-35</v>
      </c>
      <c r="AX761" s="10">
        <f t="shared" ca="1" si="554"/>
        <v>9.1555744461206426E-35</v>
      </c>
      <c r="AY761" s="82">
        <f ca="1">SUMPRODUCT(P731:P760,'control variables'!BB$7:BB$36)</f>
        <v>4.0609855865374963E-37</v>
      </c>
      <c r="AZ761" s="82">
        <f ca="1">SUMPRODUCT(Q731:Q760,'control variables'!BC$7:BC$36)</f>
        <v>1.035550600382964E-36</v>
      </c>
      <c r="BA761" s="82">
        <f ca="1">SUMPRODUCT(R731:R760,'control variables'!BD$7:BD$36)</f>
        <v>7.24917251030368E-36</v>
      </c>
      <c r="BB761" s="82">
        <f ca="1">SUMPRODUCT(S731:S760,'control variables'!BE$7:BE$36)</f>
        <v>1.030159162024404E-36</v>
      </c>
      <c r="BC761" s="82">
        <f t="shared" ca="1" si="577"/>
        <v>9.7209808313647983E-36</v>
      </c>
      <c r="BD761" s="10">
        <f ca="1">SUMPRODUCT(P731:P760,'control variables'!BF$7:BF$36)</f>
        <v>8.4952281281487891E-38</v>
      </c>
      <c r="BE761" s="10">
        <f ca="1">SUMPRODUCT(Q731:Q760,'control variables'!BG$7:BG$36)</f>
        <v>9.8057676930183388E-38</v>
      </c>
      <c r="BF761" s="10">
        <f ca="1">SUMPRODUCT(R731:R760,'control variables'!BH$7:BH$36)</f>
        <v>2.9370419792913633E-36</v>
      </c>
      <c r="BG761" s="10">
        <f ca="1">SUMPRODUCT(S731:S760,'control variables'!BI$7:BI$36)</f>
        <v>6.6009291556474462E-36</v>
      </c>
      <c r="BH761" s="10">
        <f t="shared" ca="1" si="578"/>
        <v>9.7209810931504805E-36</v>
      </c>
      <c r="BI761" s="82">
        <f t="shared" ca="1" si="555"/>
        <v>9.8002266159172981E-35</v>
      </c>
      <c r="BJ761" s="82">
        <f t="shared" ca="1" si="556"/>
        <v>1.1364363858955287E-34</v>
      </c>
      <c r="BK761" s="82">
        <f t="shared" ca="1" si="557"/>
        <v>3.803151850464355E-34</v>
      </c>
      <c r="BL761" s="82">
        <f t="shared" ca="1" si="558"/>
        <v>1.791114421020112E-34</v>
      </c>
      <c r="BM761" s="82">
        <f t="shared" ca="1" si="548"/>
        <v>7.7107253189717252E-34</v>
      </c>
      <c r="BN761" s="10">
        <f ca="1">BN760+BI761-INDIRECT(ADDRESS(MAX($D761-'key variables'!$B$9*30,34),scenario!BI$4),TRUE)</f>
        <v>9439390.0751690175</v>
      </c>
      <c r="BO761" s="10">
        <f ca="1">BO760+BJ761-INDIRECT(ADDRESS(MAX($D761-'key variables'!$B$9*30,34),scenario!BJ$4),TRUE)</f>
        <v>10895583.360992203</v>
      </c>
      <c r="BP761" s="10">
        <f ca="1">BP760+BK761-INDIRECT(ADDRESS(MAX($D761-'key variables'!$B$9*30,34),scenario!BK$4),TRUE)</f>
        <v>32531162.537994072</v>
      </c>
      <c r="BQ761" s="10">
        <f ca="1">BQ760+BL761-INDIRECT(ADDRESS(MAX($D761-'key variables'!$B$9*30,34),scenario!BL$4),TRUE)</f>
        <v>14415841.516535141</v>
      </c>
      <c r="BR761" s="10">
        <f t="shared" ca="1" si="579"/>
        <v>67281977.490690395</v>
      </c>
      <c r="BS761" s="82">
        <f t="shared" ca="1" si="560"/>
        <v>-2.3433848477536824E-9</v>
      </c>
      <c r="BT761" s="82">
        <f t="shared" ca="1" si="561"/>
        <v>-3.4288309057018498E-10</v>
      </c>
      <c r="BU761" s="82">
        <f t="shared" ca="1" si="562"/>
        <v>-4.2578247660364599E-9</v>
      </c>
      <c r="BV761" s="82">
        <f t="shared" ca="1" si="563"/>
        <v>-2.9943922343414556E-9</v>
      </c>
      <c r="BW761" s="82">
        <f t="shared" ca="1" si="580"/>
        <v>-9.9384849387017825E-9</v>
      </c>
      <c r="BX761" s="10">
        <f t="shared" ca="1" si="564"/>
        <v>-1.8625994260191893E-12</v>
      </c>
      <c r="BY761" s="10">
        <f t="shared" ca="1" si="565"/>
        <v>2.8902850229962428E-12</v>
      </c>
      <c r="BZ761" s="10">
        <f t="shared" ca="1" si="566"/>
        <v>-3.5034723983035463E-11</v>
      </c>
      <c r="CA761" s="10">
        <f t="shared" ca="1" si="567"/>
        <v>-2.0257049910634696E-11</v>
      </c>
      <c r="CB761" s="10">
        <v>0</v>
      </c>
      <c r="CC761" s="82">
        <f t="shared" ca="1" si="568"/>
        <v>3.9725652202851362E-13</v>
      </c>
      <c r="CD761" s="82">
        <f t="shared" ca="1" si="569"/>
        <v>3.4270724516460853E-13</v>
      </c>
      <c r="CE761" s="82">
        <f t="shared" ca="1" si="570"/>
        <v>1.8915613015532971E-10</v>
      </c>
      <c r="CF761" s="82">
        <f t="shared" ca="1" si="571"/>
        <v>3.7028113764059381E-11</v>
      </c>
      <c r="CG761" s="82">
        <f t="shared" ca="1" si="581"/>
        <v>2.269242076865822E-10</v>
      </c>
      <c r="CH761" s="13" t="str">
        <f t="shared" ca="1" si="533"/>
        <v/>
      </c>
      <c r="CI761" s="81">
        <f t="shared" ca="1" si="542"/>
        <v>0.1131775965863165</v>
      </c>
      <c r="CJ761" s="81">
        <f t="shared" ca="1" si="543"/>
        <v>0.13063724757458739</v>
      </c>
      <c r="CK761" s="81">
        <f t="shared" ca="1" si="544"/>
        <v>0.39004625943939081</v>
      </c>
      <c r="CL761" s="81">
        <f t="shared" ca="1" si="545"/>
        <v>0.17284488538116416</v>
      </c>
      <c r="CM761" s="89">
        <f t="shared" ca="1" si="534"/>
        <v>0.80670598898145884</v>
      </c>
    </row>
    <row r="762" spans="1:91" x14ac:dyDescent="0.3">
      <c r="A762">
        <v>697</v>
      </c>
      <c r="B762" s="3">
        <f t="shared" si="547"/>
        <v>2.125</v>
      </c>
      <c r="C762" s="3">
        <f t="shared" si="535"/>
        <v>23.233333333333334</v>
      </c>
      <c r="D762" s="4">
        <f t="shared" ca="1" si="572"/>
        <v>762</v>
      </c>
      <c r="E762" s="58">
        <f>(0.5*(COS(B762*2*PI())+1)*('key variables'!$B$4-'key variables'!$B$6)+'key variables'!$B$6)/'key variables'!$B$4</f>
        <v>1</v>
      </c>
      <c r="F762" s="10">
        <f t="shared" ca="1" si="536"/>
        <v>11689222.907461114</v>
      </c>
      <c r="G762" s="10">
        <f t="shared" ca="1" si="537"/>
        <v>13492492.798713122</v>
      </c>
      <c r="H762" s="10">
        <f t="shared" ca="1" si="538"/>
        <v>40309474.521088287</v>
      </c>
      <c r="I762" s="10">
        <f t="shared" ca="1" si="539"/>
        <v>17912154.249750931</v>
      </c>
      <c r="J762" s="10">
        <f t="shared" ca="1" si="573"/>
        <v>83403344.477013454</v>
      </c>
      <c r="K762" s="82">
        <f t="shared" ca="1" si="549"/>
        <v>2249832.832292099</v>
      </c>
      <c r="L762" s="82">
        <f t="shared" ca="1" si="550"/>
        <v>2596909.4377209195</v>
      </c>
      <c r="M762" s="82">
        <f t="shared" ca="1" si="551"/>
        <v>7778311.98309422</v>
      </c>
      <c r="N762" s="82">
        <f t="shared" ca="1" si="552"/>
        <v>3496312.733215793</v>
      </c>
      <c r="O762" s="82">
        <f t="shared" ca="1" si="574"/>
        <v>16121366.986323033</v>
      </c>
      <c r="P762" s="10">
        <f ca="1">IF(IF($A762&gt;='key variables'!$B$26,K762*SUMPRODUCT(Z762:AC762,'control variables'!$O$3:$R$3)/J762+F$65*'key variables'!$B$25/scenario!J$65,K762*SUMPRODUCT(Z762:AC762,'control variables'!$O$7:$R$7)/J762+F$65*'key variables'!$B$25/scenario!J$65)&lt;'key variables'!$B$28,0,IF($A762&gt;='key variables'!$B$26,K762*SUMPRODUCT(Z762:AC762,'control variables'!$O$3:$R$3)/J762+F$65*'key variables'!$B$25/scenario!J$65,K762*SUMPRODUCT(Z762:AC762,'control variables'!$O$7:$R$7)/J762+F$65*'key variables'!$B$25/scenario!J$65))</f>
        <v>1.1935508289633609E-35</v>
      </c>
      <c r="Q762" s="10">
        <f ca="1">IF(IF($A762&gt;='key variables'!$B$26,L762*SUMPRODUCT(Z762:AC762,'control variables'!$O$4:$R$4)/J762+G$65*'key variables'!$B$25/scenario!J$65,L762*SUMPRODUCT(Z762:AC762,'control variables'!$O$7:$R$7)/J762+G$65*'key variables'!$B$25/scenario!J$65)&lt;'key variables'!$B$28,0,IF($A762&gt;='key variables'!$B$26,L762*SUMPRODUCT(Z762:AC762,'control variables'!$O$4:$R$4)/J762+G$65*'key variables'!$B$25/scenario!J$65,L762*SUMPRODUCT(Z762:AC762,'control variables'!$O$7:$R$7)/J762+G$65*'key variables'!$B$25/scenario!J$65))</f>
        <v>1.3776772067890956E-35</v>
      </c>
      <c r="R762" s="10">
        <f ca="1">IF(IF($A762&gt;='key variables'!$B$26,M762*SUMPRODUCT(Z762:AC762,'control variables'!$O$5:$R$5)/J762+H$65*'key variables'!$B$25/scenario!J$65,M762*SUMPRODUCT(Z762:AC762,'control variables'!$O$7:$R$7)/J762+H$65*'key variables'!$B$25/scenario!J$65)&lt;'key variables'!$B$28,0,IF($A762&gt;='key variables'!$B$26,M762*SUMPRODUCT(Z762:AC762,'control variables'!$O$5:$R$5)/J762+H$65*'key variables'!$B$25/scenario!J$65,M762*SUMPRODUCT(Z762:AC762,'control variables'!$O$7:$R$7)/J762+H$65*'key variables'!$B$25/scenario!J$65))</f>
        <v>4.1264446771805395E-35</v>
      </c>
      <c r="S762" s="10">
        <f ca="1">IF(IF($A762&gt;='key variables'!$B$26,N762*SUMPRODUCT(Z762:AC762,'control variables'!$O$6:$R$6)/J762+I$65*'key variables'!$B$25/scenario!J$65,N762*SUMPRODUCT(Z762:AC762,'control variables'!$O$7:$R$7)/J762+I$65*'key variables'!$B$25/scenario!J$65)&lt;'key variables'!$B$28,0,IF($A762&gt;='key variables'!$B$26,N762*SUMPRODUCT(Z762:AC762,'control variables'!$O$6:$R$6)/J762+I$65*'key variables'!$B$25/scenario!J$65,N762*SUMPRODUCT(Z762:AC762,'control variables'!$O$7:$R$7)/J762+I$65*'key variables'!$B$25/scenario!J$65))</f>
        <v>1.8548164562046333E-35</v>
      </c>
      <c r="T762" s="10">
        <f t="shared" ca="1" si="546"/>
        <v>8.5524891691376297E-35</v>
      </c>
      <c r="U762" s="82">
        <f ca="1">SUMPRODUCT(P732:P761,'control variables'!AD$7:AD$36)</f>
        <v>2.530548561585623E-35</v>
      </c>
      <c r="V762" s="82">
        <f ca="1">SUMPRODUCT(Q732:Q761,'control variables'!AE$7:AE$36)</f>
        <v>2.9209305455364615E-35</v>
      </c>
      <c r="W762" s="82">
        <f ca="1">SUMPRODUCT(R732:R761,'control variables'!AF$7:AF$36)</f>
        <v>8.7488260984840012E-35</v>
      </c>
      <c r="X762" s="82">
        <f ca="1">SUMPRODUCT(S732:S761,'control variables'!AG$7:AG$36)</f>
        <v>3.932554023971159E-35</v>
      </c>
      <c r="Y762" s="82">
        <f t="shared" ca="1" si="540"/>
        <v>1.8132859229577245E-34</v>
      </c>
      <c r="Z762" s="10">
        <f ca="1">IF($A762&gt;='key variables'!$B$26,SUMPRODUCT(P732:P761,'control variables'!V$7:V$36)*$E762,SUMPRODUCT(P732:P761,'control variables'!Z$7:Z$36)*$E762)</f>
        <v>6.1747946699128329E-35</v>
      </c>
      <c r="AA762" s="10">
        <f ca="1">IF($A762&gt;='key variables'!$B$26,SUMPRODUCT(Q732:Q761,'control variables'!W$7:W$36)*$E762,SUMPRODUCT(Q732:Q761,'control variables'!AA$7:AA$36)*$E762)</f>
        <v>7.127366231005187E-35</v>
      </c>
      <c r="AB762" s="10">
        <f ca="1">IF($A762&gt;='key variables'!$B$26,SUMPRODUCT(R732:R761,'control variables'!X$7:X$36)*$E762,SUMPRODUCT(R732:R761,'control variables'!AB$7:AB$36)*$E762)</f>
        <v>2.1348021366190806E-34</v>
      </c>
      <c r="AC762" s="10">
        <f ca="1">IF($A762&gt;='key variables'!$B$26,SUMPRODUCT(S732:S761,'control variables'!Y$7:Y$36)*$E762,SUMPRODUCT(S732:S761,'control variables'!AC$7:AC$36)*$E762)</f>
        <v>9.5958299299129037E-35</v>
      </c>
      <c r="AD762" s="10">
        <f t="shared" ca="1" si="541"/>
        <v>4.4246012197021732E-34</v>
      </c>
      <c r="AE762" s="82">
        <f ca="1">SUMPRODUCT(P732:P761,'control variables'!AL$7:AL$36)</f>
        <v>8.4072954885033436E-35</v>
      </c>
      <c r="AF762" s="82">
        <f ca="1">SUMPRODUCT(Q732:Q761,'control variables'!AM$7:AM$36)</f>
        <v>9.6788960800586778E-35</v>
      </c>
      <c r="AG762" s="82">
        <f ca="1">SUMPRODUCT(R732:R761,'control variables'!AN$7:AN$36)</f>
        <v>2.7597076448918868E-34</v>
      </c>
      <c r="AH762" s="82">
        <f ca="1">SUMPRODUCT(S732:S761,'control variables'!AO$7:AO$36)</f>
        <v>1.1949260360558844E-34</v>
      </c>
      <c r="AI762" s="82">
        <f t="shared" ca="1" si="553"/>
        <v>5.7632528378039735E-34</v>
      </c>
      <c r="AJ762" s="10">
        <f ca="1">SUMPRODUCT(P732:P761,'control variables'!AP$7:AP$36)</f>
        <v>8.03320353900225E-38</v>
      </c>
      <c r="AK762" s="10">
        <f ca="1">SUMPRODUCT(Q732:Q761,'control variables'!AQ$7:AQ$36)</f>
        <v>2.3181169047473874E-37</v>
      </c>
      <c r="AL762" s="10">
        <f ca="1">SUMPRODUCT(R732:R761,'control variables'!AR$7:AR$36)</f>
        <v>8.3319208147208181E-36</v>
      </c>
      <c r="AM762" s="10">
        <f ca="1">SUMPRODUCT(S732:S761,'control variables'!AS$7:AS$36)</f>
        <v>6.24192860438291E-36</v>
      </c>
      <c r="AN762" s="10">
        <f t="shared" ca="1" si="575"/>
        <v>1.4885993144968491E-35</v>
      </c>
      <c r="AO762" s="82">
        <f ca="1">SUMPRODUCT(P732:P761,'control variables'!AX$7:AX$36)</f>
        <v>1.0923930890402905E-37</v>
      </c>
      <c r="AP762" s="82">
        <f ca="1">SUMPRODUCT(Q732:Q761,'control variables'!AY$7:AY$36)</f>
        <v>2.5218281837763917E-37</v>
      </c>
      <c r="AQ762" s="82">
        <f ca="1">SUMPRODUCT(R732:R761,'control variables'!AZ$7:AZ$36)</f>
        <v>2.2660281598099363E-36</v>
      </c>
      <c r="AR762" s="82">
        <f ca="1">SUMPRODUCT(S732:S761,'control variables'!BA$7:BA$36)</f>
        <v>1.6976140680627377E-36</v>
      </c>
      <c r="AS762" s="82">
        <f t="shared" ca="1" si="576"/>
        <v>4.325064355154342E-36</v>
      </c>
      <c r="AT762" s="10">
        <f ca="1">SUMPRODUCT(P732:P761,'control variables'!AT$7:AT$36)</f>
        <v>-9.6407952943318574E-38</v>
      </c>
      <c r="AU762" s="10">
        <f ca="1">SUMPRODUCT(Q732:Q761,'control variables'!AU$7:AU$36)</f>
        <v>1.0458141986769188E-37</v>
      </c>
      <c r="AV762" s="10">
        <f ca="1">SUMPRODUCT(R732:R761,'control variables'!AV$7:AV$36)</f>
        <v>4.5033597472474267E-35</v>
      </c>
      <c r="AW762" s="10">
        <f ca="1">SUMPRODUCT(S732:S761,'control variables'!AW$7:AW$36)</f>
        <v>3.3737298574064993E-35</v>
      </c>
      <c r="AX762" s="10">
        <f t="shared" ca="1" si="554"/>
        <v>7.8779069513463638E-35</v>
      </c>
      <c r="AY762" s="82">
        <f ca="1">SUMPRODUCT(P732:P761,'control variables'!BB$7:BB$36)</f>
        <v>3.494271907215681E-37</v>
      </c>
      <c r="AZ762" s="82">
        <f ca="1">SUMPRODUCT(Q732:Q761,'control variables'!BC$7:BC$36)</f>
        <v>8.9103871321635193E-37</v>
      </c>
      <c r="BA762" s="82">
        <f ca="1">SUMPRODUCT(R732:R761,'control variables'!BD$7:BD$36)</f>
        <v>6.2375448800624384E-36</v>
      </c>
      <c r="BB762" s="82">
        <f ca="1">SUMPRODUCT(S732:S761,'control variables'!BE$7:BE$36)</f>
        <v>8.863996542504067E-37</v>
      </c>
      <c r="BC762" s="82">
        <f t="shared" ca="1" si="577"/>
        <v>8.3644104382507645E-36</v>
      </c>
      <c r="BD762" s="10">
        <f ca="1">SUMPRODUCT(P732:P761,'control variables'!BF$7:BF$36)</f>
        <v>7.3097124727518848E-38</v>
      </c>
      <c r="BE762" s="10">
        <f ca="1">SUMPRODUCT(Q732:Q761,'control variables'!BG$7:BG$36)</f>
        <v>8.4373652277873515E-38</v>
      </c>
      <c r="BF762" s="10">
        <f ca="1">SUMPRODUCT(R732:R761,'control variables'!BH$7:BH$36)</f>
        <v>2.5271754996060707E-36</v>
      </c>
      <c r="BG762" s="10">
        <f ca="1">SUMPRODUCT(S732:S761,'control variables'!BI$7:BI$36)</f>
        <v>5.6797643868925915E-36</v>
      </c>
      <c r="BH762" s="10">
        <f t="shared" ca="1" si="578"/>
        <v>8.3644106635040549E-36</v>
      </c>
      <c r="BI762" s="82">
        <f t="shared" ca="1" si="555"/>
        <v>8.4325974122811694E-35</v>
      </c>
      <c r="BJ762" s="82">
        <f t="shared" ca="1" si="556"/>
        <v>9.7784580933670819E-35</v>
      </c>
      <c r="BK762" s="82">
        <f t="shared" ca="1" si="557"/>
        <v>3.2724190684172538E-34</v>
      </c>
      <c r="BL762" s="82">
        <f t="shared" ca="1" si="558"/>
        <v>1.5411630183390386E-34</v>
      </c>
      <c r="BM762" s="82">
        <f t="shared" ca="1" si="548"/>
        <v>6.634687637321118E-34</v>
      </c>
      <c r="BN762" s="10">
        <f ca="1">BN761+BI762-INDIRECT(ADDRESS(MAX($D762-'key variables'!$B$9*30,34),scenario!BI$4),TRUE)</f>
        <v>9439390.0751690175</v>
      </c>
      <c r="BO762" s="10">
        <f ca="1">BO761+BJ762-INDIRECT(ADDRESS(MAX($D762-'key variables'!$B$9*30,34),scenario!BJ$4),TRUE)</f>
        <v>10895583.360992203</v>
      </c>
      <c r="BP762" s="10">
        <f ca="1">BP761+BK762-INDIRECT(ADDRESS(MAX($D762-'key variables'!$B$9*30,34),scenario!BK$4),TRUE)</f>
        <v>32531162.537994072</v>
      </c>
      <c r="BQ762" s="10">
        <f ca="1">BQ761+BL762-INDIRECT(ADDRESS(MAX($D762-'key variables'!$B$9*30,34),scenario!BL$4),TRUE)</f>
        <v>14415841.516535141</v>
      </c>
      <c r="BR762" s="10">
        <f t="shared" ca="1" si="579"/>
        <v>67281977.490690395</v>
      </c>
      <c r="BS762" s="82">
        <f t="shared" ca="1" si="560"/>
        <v>-2.3433848477536824E-9</v>
      </c>
      <c r="BT762" s="82">
        <f t="shared" ca="1" si="561"/>
        <v>-3.4288309057018498E-10</v>
      </c>
      <c r="BU762" s="82">
        <f t="shared" ca="1" si="562"/>
        <v>-4.2578247660364599E-9</v>
      </c>
      <c r="BV762" s="82">
        <f t="shared" ca="1" si="563"/>
        <v>-2.9943922343414556E-9</v>
      </c>
      <c r="BW762" s="82">
        <f t="shared" ca="1" si="580"/>
        <v>-9.9384849387017825E-9</v>
      </c>
      <c r="BX762" s="10">
        <f t="shared" ca="1" si="564"/>
        <v>-1.8625994260191893E-12</v>
      </c>
      <c r="BY762" s="10">
        <f t="shared" ca="1" si="565"/>
        <v>2.8902850229962428E-12</v>
      </c>
      <c r="BZ762" s="10">
        <f t="shared" ca="1" si="566"/>
        <v>-3.5034723983035463E-11</v>
      </c>
      <c r="CA762" s="10">
        <f t="shared" ca="1" si="567"/>
        <v>-2.0257049910634696E-11</v>
      </c>
      <c r="CB762" s="10">
        <v>0</v>
      </c>
      <c r="CC762" s="82">
        <f t="shared" ca="1" si="568"/>
        <v>3.9725652202851362E-13</v>
      </c>
      <c r="CD762" s="82">
        <f t="shared" ca="1" si="569"/>
        <v>3.4270724516460853E-13</v>
      </c>
      <c r="CE762" s="82">
        <f t="shared" ca="1" si="570"/>
        <v>1.8915613015532971E-10</v>
      </c>
      <c r="CF762" s="82">
        <f t="shared" ca="1" si="571"/>
        <v>3.7028113764059381E-11</v>
      </c>
      <c r="CG762" s="82">
        <f t="shared" ca="1" si="581"/>
        <v>2.269242076865822E-10</v>
      </c>
      <c r="CH762" s="13" t="str">
        <f t="shared" ca="1" si="533"/>
        <v/>
      </c>
      <c r="CI762" s="81">
        <f t="shared" ca="1" si="542"/>
        <v>0.1131775965863165</v>
      </c>
      <c r="CJ762" s="81">
        <f t="shared" ca="1" si="543"/>
        <v>0.13063724757458739</v>
      </c>
      <c r="CK762" s="81">
        <f t="shared" ca="1" si="544"/>
        <v>0.39004625943939081</v>
      </c>
      <c r="CL762" s="81">
        <f t="shared" ca="1" si="545"/>
        <v>0.17284488538116416</v>
      </c>
      <c r="CM762" s="89">
        <f t="shared" ca="1" si="534"/>
        <v>0.80670598898145884</v>
      </c>
    </row>
    <row r="763" spans="1:91" x14ac:dyDescent="0.3">
      <c r="A763">
        <v>698</v>
      </c>
      <c r="B763" s="3">
        <f t="shared" si="547"/>
        <v>2.1277777777777778</v>
      </c>
      <c r="C763" s="3">
        <f t="shared" si="535"/>
        <v>23.266666666666666</v>
      </c>
      <c r="D763" s="4">
        <f t="shared" ca="1" si="572"/>
        <v>763</v>
      </c>
      <c r="E763" s="58">
        <f>(0.5*(COS(B763*2*PI())+1)*('key variables'!$B$4-'key variables'!$B$6)+'key variables'!$B$6)/'key variables'!$B$4</f>
        <v>1</v>
      </c>
      <c r="F763" s="10">
        <f t="shared" ca="1" si="536"/>
        <v>11689222.907461114</v>
      </c>
      <c r="G763" s="10">
        <f t="shared" ca="1" si="537"/>
        <v>13492492.798713122</v>
      </c>
      <c r="H763" s="10">
        <f t="shared" ca="1" si="538"/>
        <v>40309474.521088287</v>
      </c>
      <c r="I763" s="10">
        <f t="shared" ca="1" si="539"/>
        <v>17912154.249750931</v>
      </c>
      <c r="J763" s="10">
        <f t="shared" ca="1" si="573"/>
        <v>83403344.477013454</v>
      </c>
      <c r="K763" s="82">
        <f t="shared" ca="1" si="549"/>
        <v>2249832.832292099</v>
      </c>
      <c r="L763" s="82">
        <f t="shared" ca="1" si="550"/>
        <v>2596909.4377209195</v>
      </c>
      <c r="M763" s="82">
        <f t="shared" ca="1" si="551"/>
        <v>7778311.98309422</v>
      </c>
      <c r="N763" s="82">
        <f t="shared" ca="1" si="552"/>
        <v>3496312.733215793</v>
      </c>
      <c r="O763" s="82">
        <f t="shared" ca="1" si="574"/>
        <v>16121366.986323033</v>
      </c>
      <c r="P763" s="10">
        <f ca="1">IF(IF($A763&gt;='key variables'!$B$26,K763*SUMPRODUCT(Z763:AC763,'control variables'!$O$3:$R$3)/J763+F$65*'key variables'!$B$25/scenario!J$65,K763*SUMPRODUCT(Z763:AC763,'control variables'!$O$7:$R$7)/J763+F$65*'key variables'!$B$25/scenario!J$65)&lt;'key variables'!$B$28,0,IF($A763&gt;='key variables'!$B$26,K763*SUMPRODUCT(Z763:AC763,'control variables'!$O$3:$R$3)/J763+F$65*'key variables'!$B$25/scenario!J$65,K763*SUMPRODUCT(Z763:AC763,'control variables'!$O$7:$R$7)/J763+F$65*'key variables'!$B$25/scenario!J$65))</f>
        <v>1.0269898877027575E-35</v>
      </c>
      <c r="Q763" s="10">
        <f ca="1">IF(IF($A763&gt;='key variables'!$B$26,L763*SUMPRODUCT(Z763:AC763,'control variables'!$O$4:$R$4)/J763+G$65*'key variables'!$B$25/scenario!J$65,L763*SUMPRODUCT(Z763:AC763,'control variables'!$O$7:$R$7)/J763+G$65*'key variables'!$B$25/scenario!J$65)&lt;'key variables'!$B$28,0,IF($A763&gt;='key variables'!$B$26,L763*SUMPRODUCT(Z763:AC763,'control variables'!$O$4:$R$4)/J763+G$65*'key variables'!$B$25/scenario!J$65,L763*SUMPRODUCT(Z763:AC763,'control variables'!$O$7:$R$7)/J763+G$65*'key variables'!$B$25/scenario!J$65))</f>
        <v>1.1854212871016444E-35</v>
      </c>
      <c r="R763" s="10">
        <f ca="1">IF(IF($A763&gt;='key variables'!$B$26,M763*SUMPRODUCT(Z763:AC763,'control variables'!$O$5:$R$5)/J763+H$65*'key variables'!$B$25/scenario!J$65,M763*SUMPRODUCT(Z763:AC763,'control variables'!$O$7:$R$7)/J763+H$65*'key variables'!$B$25/scenario!J$65)&lt;'key variables'!$B$28,0,IF($A763&gt;='key variables'!$B$26,M763*SUMPRODUCT(Z763:AC763,'control variables'!$O$5:$R$5)/J763+H$65*'key variables'!$B$25/scenario!J$65,M763*SUMPRODUCT(Z763:AC763,'control variables'!$O$7:$R$7)/J763+H$65*'key variables'!$B$25/scenario!J$65))</f>
        <v>3.5505961311341646E-35</v>
      </c>
      <c r="S763" s="10">
        <f ca="1">IF(IF($A763&gt;='key variables'!$B$26,N763*SUMPRODUCT(Z763:AC763,'control variables'!$O$6:$R$6)/J763+I$65*'key variables'!$B$25/scenario!J$65,N763*SUMPRODUCT(Z763:AC763,'control variables'!$O$7:$R$7)/J763+I$65*'key variables'!$B$25/scenario!J$65)&lt;'key variables'!$B$28,0,IF($A763&gt;='key variables'!$B$26,N763*SUMPRODUCT(Z763:AC763,'control variables'!$O$6:$R$6)/J763+I$65*'key variables'!$B$25/scenario!J$65,N763*SUMPRODUCT(Z763:AC763,'control variables'!$O$7:$R$7)/J763+I$65*'key variables'!$B$25/scenario!J$65))</f>
        <v>1.5959753852471229E-35</v>
      </c>
      <c r="T763" s="10">
        <f t="shared" ca="1" si="546"/>
        <v>7.3589826911856894E-35</v>
      </c>
      <c r="U763" s="82">
        <f ca="1">SUMPRODUCT(P733:P762,'control variables'!AD$7:AD$36)</f>
        <v>2.177408552718598E-35</v>
      </c>
      <c r="V763" s="82">
        <f ca="1">SUMPRODUCT(Q733:Q762,'control variables'!AE$7:AE$36)</f>
        <v>2.5133124288920678E-35</v>
      </c>
      <c r="W763" s="82">
        <f ca="1">SUMPRODUCT(R733:R762,'control variables'!AF$7:AF$36)</f>
        <v>7.5279206501970078E-35</v>
      </c>
      <c r="X763" s="82">
        <f ca="1">SUMPRODUCT(S733:S762,'control variables'!AG$7:AG$36)</f>
        <v>3.3837630685330009E-35</v>
      </c>
      <c r="Y763" s="82">
        <f t="shared" ca="1" si="540"/>
        <v>1.5602404700340675E-34</v>
      </c>
      <c r="Z763" s="10">
        <f ca="1">IF($A763&gt;='key variables'!$B$26,SUMPRODUCT(P733:P762,'control variables'!V$7:V$36)*$E763,SUMPRODUCT(P733:P762,'control variables'!Z$7:Z$36)*$E763)</f>
        <v>5.3130972982098542E-35</v>
      </c>
      <c r="AA763" s="10">
        <f ca="1">IF($A763&gt;='key variables'!$B$26,SUMPRODUCT(Q733:Q762,'control variables'!W$7:W$36)*$E763,SUMPRODUCT(Q733:Q762,'control variables'!AA$7:AA$36)*$E763)</f>
        <v>6.132736761243656E-35</v>
      </c>
      <c r="AB763" s="10">
        <f ca="1">IF($A763&gt;='key variables'!$B$26,SUMPRODUCT(R733:R762,'control variables'!X$7:X$36)*$E763,SUMPRODUCT(R733:R762,'control variables'!AB$7:AB$36)*$E763)</f>
        <v>1.8368888474219628E-34</v>
      </c>
      <c r="AC763" s="10">
        <f ca="1">IF($A763&gt;='key variables'!$B$26,SUMPRODUCT(S733:S762,'control variables'!Y$7:Y$36)*$E763,SUMPRODUCT(S733:S762,'control variables'!AC$7:AC$36)*$E763)</f>
        <v>8.2567244418867829E-35</v>
      </c>
      <c r="AD763" s="10">
        <f t="shared" ca="1" si="541"/>
        <v>3.807144697555992E-34</v>
      </c>
      <c r="AE763" s="82">
        <f ca="1">SUMPRODUCT(P733:P762,'control variables'!AL$7:AL$36)</f>
        <v>7.234050900975075E-35</v>
      </c>
      <c r="AF763" s="82">
        <f ca="1">SUMPRODUCT(Q733:Q762,'control variables'!AM$7:AM$36)</f>
        <v>8.3281986465372882E-35</v>
      </c>
      <c r="AG763" s="82">
        <f ca="1">SUMPRODUCT(R733:R762,'control variables'!AN$7:AN$36)</f>
        <v>2.3745883087204181E-34</v>
      </c>
      <c r="AH763" s="82">
        <f ca="1">SUMPRODUCT(S733:S762,'control variables'!AO$7:AO$36)</f>
        <v>1.0281731835819495E-34</v>
      </c>
      <c r="AI763" s="82">
        <f t="shared" ca="1" si="553"/>
        <v>4.9589864470536037E-34</v>
      </c>
      <c r="AJ763" s="10">
        <f ca="1">SUMPRODUCT(P733:P762,'control variables'!AP$7:AP$36)</f>
        <v>6.9121637723453587E-38</v>
      </c>
      <c r="AK763" s="10">
        <f ca="1">SUMPRODUCT(Q733:Q762,'control variables'!AQ$7:AQ$36)</f>
        <v>1.9946218978843878E-37</v>
      </c>
      <c r="AL763" s="10">
        <f ca="1">SUMPRODUCT(R733:R762,'control variables'!AR$7:AR$36)</f>
        <v>7.1691948212128249E-36</v>
      </c>
      <c r="AM763" s="10">
        <f ca="1">SUMPRODUCT(S733:S762,'control variables'!AS$7:AS$36)</f>
        <v>5.3708626402040049E-36</v>
      </c>
      <c r="AN763" s="10">
        <f t="shared" ca="1" si="575"/>
        <v>1.2808641288928723E-35</v>
      </c>
      <c r="AO763" s="82">
        <f ca="1">SUMPRODUCT(P733:P762,'control variables'!AX$7:AX$36)</f>
        <v>9.3994878862020833E-38</v>
      </c>
      <c r="AP763" s="82">
        <f ca="1">SUMPRODUCT(Q733:Q762,'control variables'!AY$7:AY$36)</f>
        <v>2.169905110376886E-37</v>
      </c>
      <c r="AQ763" s="82">
        <f ca="1">SUMPRODUCT(R733:R762,'control variables'!AZ$7:AZ$36)</f>
        <v>1.9498021775878067E-36</v>
      </c>
      <c r="AR763" s="82">
        <f ca="1">SUMPRODUCT(S733:S762,'control variables'!BA$7:BA$36)</f>
        <v>1.4607107119489855E-36</v>
      </c>
      <c r="AS763" s="82">
        <f t="shared" ca="1" si="576"/>
        <v>3.7214982794365015E-36</v>
      </c>
      <c r="AT763" s="10">
        <f ca="1">SUMPRODUCT(P733:P762,'control variables'!AT$7:AT$36)</f>
        <v>-8.2954148549253649E-38</v>
      </c>
      <c r="AU763" s="10">
        <f ca="1">SUMPRODUCT(Q733:Q762,'control variables'!AU$7:AU$36)</f>
        <v>8.9987001843063422E-38</v>
      </c>
      <c r="AV763" s="10">
        <f ca="1">SUMPRODUCT(R733:R762,'control variables'!AV$7:AV$36)</f>
        <v>3.8749124116713472E-35</v>
      </c>
      <c r="AW763" s="10">
        <f ca="1">SUMPRODUCT(S733:S762,'control variables'!AW$7:AW$36)</f>
        <v>2.9029232466007533E-35</v>
      </c>
      <c r="AX763" s="10">
        <f t="shared" ca="1" si="554"/>
        <v>6.7785389436014808E-35</v>
      </c>
      <c r="AY763" s="82">
        <f ca="1">SUMPRODUCT(P733:P762,'control variables'!BB$7:BB$36)</f>
        <v>3.0066435601332007E-37</v>
      </c>
      <c r="AZ763" s="82">
        <f ca="1">SUMPRODUCT(Q733:Q762,'control variables'!BC$7:BC$36)</f>
        <v>7.6669357166770626E-37</v>
      </c>
      <c r="BA763" s="82">
        <f ca="1">SUMPRODUCT(R733:R762,'control variables'!BD$7:BD$36)</f>
        <v>5.3670906680027788E-36</v>
      </c>
      <c r="BB763" s="82">
        <f ca="1">SUMPRODUCT(S733:S762,'control variables'!BE$7:BE$36)</f>
        <v>7.6270189696825479E-37</v>
      </c>
      <c r="BC763" s="82">
        <f t="shared" ca="1" si="577"/>
        <v>7.1971504926520601E-36</v>
      </c>
      <c r="BD763" s="10">
        <f ca="1">SUMPRODUCT(P733:P762,'control variables'!BF$7:BF$36)</f>
        <v>6.2896364439300726E-38</v>
      </c>
      <c r="BE763" s="10">
        <f ca="1">SUMPRODUCT(Q733:Q762,'control variables'!BG$7:BG$36)</f>
        <v>7.2599243848864022E-38</v>
      </c>
      <c r="BF763" s="10">
        <f ca="1">SUMPRODUCT(R733:R762,'control variables'!BH$7:BH$36)</f>
        <v>2.1745062041469798E-36</v>
      </c>
      <c r="BG763" s="10">
        <f ca="1">SUMPRODUCT(S733:S762,'control variables'!BI$7:BI$36)</f>
        <v>4.8871488740359336E-36</v>
      </c>
      <c r="BH763" s="10">
        <f t="shared" ca="1" si="578"/>
        <v>7.1971506864710783E-36</v>
      </c>
      <c r="BI763" s="82">
        <f t="shared" ca="1" si="555"/>
        <v>7.2558219217214822E-35</v>
      </c>
      <c r="BJ763" s="82">
        <f t="shared" ca="1" si="556"/>
        <v>8.4138667038883659E-35</v>
      </c>
      <c r="BK763" s="82">
        <f t="shared" ca="1" si="557"/>
        <v>2.8157504565675809E-34</v>
      </c>
      <c r="BL763" s="82">
        <f t="shared" ca="1" si="558"/>
        <v>1.3260925272117074E-34</v>
      </c>
      <c r="BM763" s="82">
        <f t="shared" ca="1" si="548"/>
        <v>5.7088118463402729E-34</v>
      </c>
      <c r="BN763" s="10">
        <f ca="1">BN762+BI763-INDIRECT(ADDRESS(MAX($D763-'key variables'!$B$9*30,34),scenario!BI$4),TRUE)</f>
        <v>9439390.0751690175</v>
      </c>
      <c r="BO763" s="10">
        <f ca="1">BO762+BJ763-INDIRECT(ADDRESS(MAX($D763-'key variables'!$B$9*30,34),scenario!BJ$4),TRUE)</f>
        <v>10895583.360992203</v>
      </c>
      <c r="BP763" s="10">
        <f ca="1">BP762+BK763-INDIRECT(ADDRESS(MAX($D763-'key variables'!$B$9*30,34),scenario!BK$4),TRUE)</f>
        <v>32531162.537994072</v>
      </c>
      <c r="BQ763" s="10">
        <f ca="1">BQ762+BL763-INDIRECT(ADDRESS(MAX($D763-'key variables'!$B$9*30,34),scenario!BL$4),TRUE)</f>
        <v>14415841.516535141</v>
      </c>
      <c r="BR763" s="10">
        <f t="shared" ca="1" si="579"/>
        <v>67281977.490690395</v>
      </c>
      <c r="BS763" s="82">
        <f t="shared" ca="1" si="560"/>
        <v>-2.3433848477536824E-9</v>
      </c>
      <c r="BT763" s="82">
        <f t="shared" ca="1" si="561"/>
        <v>-3.4288309057018498E-10</v>
      </c>
      <c r="BU763" s="82">
        <f t="shared" ca="1" si="562"/>
        <v>-4.2578247660364599E-9</v>
      </c>
      <c r="BV763" s="82">
        <f t="shared" ca="1" si="563"/>
        <v>-2.9943922343414556E-9</v>
      </c>
      <c r="BW763" s="82">
        <f t="shared" ca="1" si="580"/>
        <v>-9.9384849387017825E-9</v>
      </c>
      <c r="BX763" s="10">
        <f t="shared" ca="1" si="564"/>
        <v>-1.8625994260191893E-12</v>
      </c>
      <c r="BY763" s="10">
        <f t="shared" ca="1" si="565"/>
        <v>2.8902850229962428E-12</v>
      </c>
      <c r="BZ763" s="10">
        <f t="shared" ca="1" si="566"/>
        <v>-3.5034723983035463E-11</v>
      </c>
      <c r="CA763" s="10">
        <f t="shared" ca="1" si="567"/>
        <v>-2.0257049910634696E-11</v>
      </c>
      <c r="CB763" s="10">
        <v>0</v>
      </c>
      <c r="CC763" s="82">
        <f t="shared" ca="1" si="568"/>
        <v>3.9725652202851362E-13</v>
      </c>
      <c r="CD763" s="82">
        <f t="shared" ca="1" si="569"/>
        <v>3.4270724516460853E-13</v>
      </c>
      <c r="CE763" s="82">
        <f t="shared" ca="1" si="570"/>
        <v>1.8915613015532971E-10</v>
      </c>
      <c r="CF763" s="82">
        <f t="shared" ca="1" si="571"/>
        <v>3.7028113764059381E-11</v>
      </c>
      <c r="CG763" s="82">
        <f t="shared" ca="1" si="581"/>
        <v>2.269242076865822E-10</v>
      </c>
      <c r="CH763" s="13" t="str">
        <f t="shared" ca="1" si="533"/>
        <v/>
      </c>
      <c r="CI763" s="81">
        <f t="shared" ca="1" si="542"/>
        <v>0.1131775965863165</v>
      </c>
      <c r="CJ763" s="81">
        <f t="shared" ca="1" si="543"/>
        <v>0.13063724757458739</v>
      </c>
      <c r="CK763" s="81">
        <f t="shared" ca="1" si="544"/>
        <v>0.39004625943939081</v>
      </c>
      <c r="CL763" s="81">
        <f t="shared" ca="1" si="545"/>
        <v>0.17284488538116416</v>
      </c>
      <c r="CM763" s="89">
        <f t="shared" ca="1" si="534"/>
        <v>0.80670598898145884</v>
      </c>
    </row>
    <row r="764" spans="1:91" x14ac:dyDescent="0.3">
      <c r="A764">
        <v>699</v>
      </c>
      <c r="B764" s="3">
        <f t="shared" si="547"/>
        <v>2.1305555555555555</v>
      </c>
      <c r="C764" s="3">
        <f t="shared" si="535"/>
        <v>23.3</v>
      </c>
      <c r="D764" s="4">
        <f t="shared" ca="1" si="572"/>
        <v>764</v>
      </c>
      <c r="E764" s="58">
        <f>(0.5*(COS(B764*2*PI())+1)*('key variables'!$B$4-'key variables'!$B$6)+'key variables'!$B$6)/'key variables'!$B$4</f>
        <v>1</v>
      </c>
      <c r="F764" s="10">
        <f t="shared" ca="1" si="536"/>
        <v>11689222.907461114</v>
      </c>
      <c r="G764" s="10">
        <f t="shared" ca="1" si="537"/>
        <v>13492492.798713122</v>
      </c>
      <c r="H764" s="10">
        <f t="shared" ca="1" si="538"/>
        <v>40309474.521088287</v>
      </c>
      <c r="I764" s="10">
        <f t="shared" ca="1" si="539"/>
        <v>17912154.249750931</v>
      </c>
      <c r="J764" s="10">
        <f t="shared" ca="1" si="573"/>
        <v>83403344.477013454</v>
      </c>
      <c r="K764" s="82">
        <f t="shared" ca="1" si="549"/>
        <v>2249832.832292099</v>
      </c>
      <c r="L764" s="82">
        <f t="shared" ca="1" si="550"/>
        <v>2596909.4377209195</v>
      </c>
      <c r="M764" s="82">
        <f t="shared" ca="1" si="551"/>
        <v>7778311.98309422</v>
      </c>
      <c r="N764" s="82">
        <f t="shared" ca="1" si="552"/>
        <v>3496312.733215793</v>
      </c>
      <c r="O764" s="82">
        <f t="shared" ca="1" si="574"/>
        <v>16121366.986323033</v>
      </c>
      <c r="P764" s="10">
        <f ca="1">IF(IF($A764&gt;='key variables'!$B$26,K764*SUMPRODUCT(Z764:AC764,'control variables'!$O$3:$R$3)/J764+F$65*'key variables'!$B$25/scenario!J$65,K764*SUMPRODUCT(Z764:AC764,'control variables'!$O$7:$R$7)/J764+F$65*'key variables'!$B$25/scenario!J$65)&lt;'key variables'!$B$28,0,IF($A764&gt;='key variables'!$B$26,K764*SUMPRODUCT(Z764:AC764,'control variables'!$O$3:$R$3)/J764+F$65*'key variables'!$B$25/scenario!J$65,K764*SUMPRODUCT(Z764:AC764,'control variables'!$O$7:$R$7)/J764+F$65*'key variables'!$B$25/scenario!J$65))</f>
        <v>8.8367265461142692E-36</v>
      </c>
      <c r="Q764" s="10">
        <f ca="1">IF(IF($A764&gt;='key variables'!$B$26,L764*SUMPRODUCT(Z764:AC764,'control variables'!$O$4:$R$4)/J764+G$65*'key variables'!$B$25/scenario!J$65,L764*SUMPRODUCT(Z764:AC764,'control variables'!$O$7:$R$7)/J764+G$65*'key variables'!$B$25/scenario!J$65)&lt;'key variables'!$B$28,0,IF($A764&gt;='key variables'!$B$26,L764*SUMPRODUCT(Z764:AC764,'control variables'!$O$4:$R$4)/J764+G$65*'key variables'!$B$25/scenario!J$65,L764*SUMPRODUCT(Z764:AC764,'control variables'!$O$7:$R$7)/J764+G$65*'key variables'!$B$25/scenario!J$65))</f>
        <v>1.0199948296951394E-35</v>
      </c>
      <c r="R764" s="10">
        <f ca="1">IF(IF($A764&gt;='key variables'!$B$26,M764*SUMPRODUCT(Z764:AC764,'control variables'!$O$5:$R$5)/J764+H$65*'key variables'!$B$25/scenario!J$65,M764*SUMPRODUCT(Z764:AC764,'control variables'!$O$7:$R$7)/J764+H$65*'key variables'!$B$25/scenario!J$65)&lt;'key variables'!$B$28,0,IF($A764&gt;='key variables'!$B$26,M764*SUMPRODUCT(Z764:AC764,'control variables'!$O$5:$R$5)/J764+H$65*'key variables'!$B$25/scenario!J$65,M764*SUMPRODUCT(Z764:AC764,'control variables'!$O$7:$R$7)/J764+H$65*'key variables'!$B$25/scenario!J$65))</f>
        <v>3.0551076950433393E-35</v>
      </c>
      <c r="S764" s="10">
        <f ca="1">IF(IF($A764&gt;='key variables'!$B$26,N764*SUMPRODUCT(Z764:AC764,'control variables'!$O$6:$R$6)/J764+I$65*'key variables'!$B$25/scenario!J$65,N764*SUMPRODUCT(Z764:AC764,'control variables'!$O$7:$R$7)/J764+I$65*'key variables'!$B$25/scenario!J$65)&lt;'key variables'!$B$28,0,IF($A764&gt;='key variables'!$B$26,N764*SUMPRODUCT(Z764:AC764,'control variables'!$O$6:$R$6)/J764+I$65*'key variables'!$B$25/scenario!J$65,N764*SUMPRODUCT(Z764:AC764,'control variables'!$O$7:$R$7)/J764+I$65*'key variables'!$B$25/scenario!J$65))</f>
        <v>1.3732557859265016E-35</v>
      </c>
      <c r="T764" s="10">
        <f t="shared" ca="1" si="546"/>
        <v>6.3320309652764072E-35</v>
      </c>
      <c r="U764" s="82">
        <f ca="1">SUMPRODUCT(P734:P763,'control variables'!AD$7:AD$36)</f>
        <v>1.8735495052034699E-35</v>
      </c>
      <c r="V764" s="82">
        <f ca="1">SUMPRODUCT(Q734:Q763,'control variables'!AE$7:AE$36)</f>
        <v>2.1625777356726576E-35</v>
      </c>
      <c r="W764" s="82">
        <f ca="1">SUMPRODUCT(R734:R763,'control variables'!AF$7:AF$36)</f>
        <v>6.4773935014529805E-35</v>
      </c>
      <c r="X764" s="82">
        <f ca="1">SUMPRODUCT(S734:S763,'control variables'!AG$7:AG$36)</f>
        <v>2.9115563153549792E-35</v>
      </c>
      <c r="Y764" s="82">
        <f t="shared" ca="1" si="540"/>
        <v>1.3425077057684085E-34</v>
      </c>
      <c r="Z764" s="10">
        <f ca="1">IF($A764&gt;='key variables'!$B$26,SUMPRODUCT(P734:P763,'control variables'!V$7:V$36)*$E764,SUMPRODUCT(P734:P763,'control variables'!Z$7:Z$36)*$E764)</f>
        <v>4.571650461155067E-35</v>
      </c>
      <c r="AA764" s="10">
        <f ca="1">IF($A764&gt;='key variables'!$B$26,SUMPRODUCT(Q734:Q763,'control variables'!W$7:W$36)*$E764,SUMPRODUCT(Q734:Q763,'control variables'!AA$7:AA$36)*$E764)</f>
        <v>5.2769086032225754E-35</v>
      </c>
      <c r="AB764" s="10">
        <f ca="1">IF($A764&gt;='key variables'!$B$26,SUMPRODUCT(R734:R763,'control variables'!X$7:X$36)*$E764,SUMPRODUCT(R734:R763,'control variables'!AB$7:AB$36)*$E764)</f>
        <v>1.5805495881350843E-34</v>
      </c>
      <c r="AC764" s="10">
        <f ca="1">IF($A764&gt;='key variables'!$B$26,SUMPRODUCT(S734:S763,'control variables'!Y$7:Y$36)*$E764,SUMPRODUCT(S734:S763,'control variables'!AC$7:AC$36)*$E764)</f>
        <v>7.1044921603638067E-35</v>
      </c>
      <c r="AD764" s="10">
        <f t="shared" ca="1" si="541"/>
        <v>3.2758547106092295E-34</v>
      </c>
      <c r="AE764" s="82">
        <f ca="1">SUMPRODUCT(P734:P763,'control variables'!AL$7:AL$36)</f>
        <v>6.2245335030105244E-35</v>
      </c>
      <c r="AF764" s="82">
        <f ca="1">SUMPRODUCT(Q734:Q763,'control variables'!AM$7:AM$36)</f>
        <v>7.1659920844779907E-35</v>
      </c>
      <c r="AG764" s="82">
        <f ca="1">SUMPRODUCT(R734:R763,'control variables'!AN$7:AN$36)</f>
        <v>2.0432126737586345E-34</v>
      </c>
      <c r="AH764" s="82">
        <f ca="1">SUMPRODUCT(S734:S763,'control variables'!AO$7:AO$36)</f>
        <v>8.8469082063553006E-35</v>
      </c>
      <c r="AI764" s="82">
        <f t="shared" ca="1" si="553"/>
        <v>4.2669560531430159E-34</v>
      </c>
      <c r="AJ764" s="10">
        <f ca="1">SUMPRODUCT(P734:P763,'control variables'!AP$7:AP$36)</f>
        <v>5.9475659721249643E-38</v>
      </c>
      <c r="AK764" s="10">
        <f ca="1">SUMPRODUCT(Q734:Q763,'control variables'!AQ$7:AQ$36)</f>
        <v>1.7162708694165143E-37</v>
      </c>
      <c r="AL764" s="10">
        <f ca="1">SUMPRODUCT(R734:R763,'control variables'!AR$7:AR$36)</f>
        <v>6.1687281393380561E-36</v>
      </c>
      <c r="AM764" s="10">
        <f ca="1">SUMPRODUCT(S734:S763,'control variables'!AS$7:AS$36)</f>
        <v>4.62135460499887E-36</v>
      </c>
      <c r="AN764" s="10">
        <f t="shared" ca="1" si="575"/>
        <v>1.1021185490999827E-35</v>
      </c>
      <c r="AO764" s="82">
        <f ca="1">SUMPRODUCT(P734:P763,'control variables'!AX$7:AX$36)</f>
        <v>8.0877820822245324E-38</v>
      </c>
      <c r="AP764" s="82">
        <f ca="1">SUMPRODUCT(Q734:Q763,'control variables'!AY$7:AY$36)</f>
        <v>1.8670931740436223E-37</v>
      </c>
      <c r="AQ764" s="82">
        <f ca="1">SUMPRODUCT(R734:R763,'control variables'!AZ$7:AZ$36)</f>
        <v>1.6777057757503876E-36</v>
      </c>
      <c r="AR764" s="82">
        <f ca="1">SUMPRODUCT(S734:S763,'control variables'!BA$7:BA$36)</f>
        <v>1.256867402399294E-36</v>
      </c>
      <c r="AS764" s="82">
        <f t="shared" ca="1" si="576"/>
        <v>3.2021603163762889E-36</v>
      </c>
      <c r="AT764" s="10">
        <f ca="1">SUMPRODUCT(P734:P763,'control variables'!AT$7:AT$36)</f>
        <v>-7.1377832963401262E-38</v>
      </c>
      <c r="AU764" s="10">
        <f ca="1">SUMPRODUCT(Q734:Q763,'control variables'!AU$7:AU$36)</f>
        <v>7.7429246140930346E-38</v>
      </c>
      <c r="AV764" s="10">
        <f ca="1">SUMPRODUCT(R734:R763,'control variables'!AV$7:AV$36)</f>
        <v>3.3341653878090009E-35</v>
      </c>
      <c r="AW764" s="10">
        <f ca="1">SUMPRODUCT(S734:S763,'control variables'!AW$7:AW$36)</f>
        <v>2.4978180624494796E-35</v>
      </c>
      <c r="AX764" s="10">
        <f t="shared" ca="1" si="554"/>
        <v>5.8325885915762329E-35</v>
      </c>
      <c r="AY764" s="82">
        <f ca="1">SUMPRODUCT(P734:P763,'control variables'!BB$7:BB$36)</f>
        <v>2.5870641260123514E-37</v>
      </c>
      <c r="AZ764" s="82">
        <f ca="1">SUMPRODUCT(Q734:Q763,'control variables'!BC$7:BC$36)</f>
        <v>6.5970089078930587E-37</v>
      </c>
      <c r="BA764" s="82">
        <f ca="1">SUMPRODUCT(R734:R763,'control variables'!BD$7:BD$36)</f>
        <v>4.6181090144355256E-36</v>
      </c>
      <c r="BB764" s="82">
        <f ca="1">SUMPRODUCT(S734:S763,'control variables'!BE$7:BE$36)</f>
        <v>6.5626625738127903E-37</v>
      </c>
      <c r="BC764" s="82">
        <f t="shared" ca="1" si="577"/>
        <v>6.1927825752073464E-36</v>
      </c>
      <c r="BD764" s="10">
        <f ca="1">SUMPRODUCT(P734:P763,'control variables'!BF$7:BF$36)</f>
        <v>5.4119128138456553E-38</v>
      </c>
      <c r="BE764" s="10">
        <f ca="1">SUMPRODUCT(Q734:Q763,'control variables'!BG$7:BG$36)</f>
        <v>6.2467963222317642E-38</v>
      </c>
      <c r="BF764" s="10">
        <f ca="1">SUMPRODUCT(R734:R763,'control variables'!BH$7:BH$36)</f>
        <v>1.8710521816196649E-36</v>
      </c>
      <c r="BG764" s="10">
        <f ca="1">SUMPRODUCT(S734:S763,'control variables'!BI$7:BI$36)</f>
        <v>4.2051434689983312E-36</v>
      </c>
      <c r="BH764" s="10">
        <f t="shared" ca="1" si="578"/>
        <v>6.1927827419787703E-36</v>
      </c>
      <c r="BI764" s="82">
        <f t="shared" ca="1" si="555"/>
        <v>6.2432663609743075E-35</v>
      </c>
      <c r="BJ764" s="82">
        <f t="shared" ca="1" si="556"/>
        <v>7.2397050981710138E-35</v>
      </c>
      <c r="BK764" s="82">
        <f t="shared" ca="1" si="557"/>
        <v>2.4228103026838899E-34</v>
      </c>
      <c r="BL764" s="82">
        <f t="shared" ca="1" si="558"/>
        <v>1.1410352894542907E-34</v>
      </c>
      <c r="BM764" s="82">
        <f t="shared" ca="1" si="548"/>
        <v>4.9121427380527124E-34</v>
      </c>
      <c r="BN764" s="10">
        <f ca="1">BN763+BI764-INDIRECT(ADDRESS(MAX($D764-'key variables'!$B$9*30,34),scenario!BI$4),TRUE)</f>
        <v>9439390.0751690175</v>
      </c>
      <c r="BO764" s="10">
        <f ca="1">BO763+BJ764-INDIRECT(ADDRESS(MAX($D764-'key variables'!$B$9*30,34),scenario!BJ$4),TRUE)</f>
        <v>10895583.360992203</v>
      </c>
      <c r="BP764" s="10">
        <f ca="1">BP763+BK764-INDIRECT(ADDRESS(MAX($D764-'key variables'!$B$9*30,34),scenario!BK$4),TRUE)</f>
        <v>32531162.537994072</v>
      </c>
      <c r="BQ764" s="10">
        <f ca="1">BQ763+BL764-INDIRECT(ADDRESS(MAX($D764-'key variables'!$B$9*30,34),scenario!BL$4),TRUE)</f>
        <v>14415841.516535141</v>
      </c>
      <c r="BR764" s="10">
        <f t="shared" ca="1" si="579"/>
        <v>67281977.490690395</v>
      </c>
      <c r="BS764" s="82">
        <f t="shared" ca="1" si="560"/>
        <v>-2.3433848477536824E-9</v>
      </c>
      <c r="BT764" s="82">
        <f t="shared" ca="1" si="561"/>
        <v>-3.4288309057018498E-10</v>
      </c>
      <c r="BU764" s="82">
        <f t="shared" ca="1" si="562"/>
        <v>-4.2578247660364599E-9</v>
      </c>
      <c r="BV764" s="82">
        <f t="shared" ca="1" si="563"/>
        <v>-2.9943922343414556E-9</v>
      </c>
      <c r="BW764" s="82">
        <f t="shared" ca="1" si="580"/>
        <v>-9.9384849387017825E-9</v>
      </c>
      <c r="BX764" s="10">
        <f t="shared" ca="1" si="564"/>
        <v>-1.8625994260191893E-12</v>
      </c>
      <c r="BY764" s="10">
        <f t="shared" ca="1" si="565"/>
        <v>2.8902850229962428E-12</v>
      </c>
      <c r="BZ764" s="10">
        <f t="shared" ca="1" si="566"/>
        <v>-3.5034723983035463E-11</v>
      </c>
      <c r="CA764" s="10">
        <f t="shared" ca="1" si="567"/>
        <v>-2.0257049910634696E-11</v>
      </c>
      <c r="CB764" s="10">
        <v>0</v>
      </c>
      <c r="CC764" s="82">
        <f t="shared" ca="1" si="568"/>
        <v>3.9725652202851362E-13</v>
      </c>
      <c r="CD764" s="82">
        <f t="shared" ca="1" si="569"/>
        <v>3.4270724516460853E-13</v>
      </c>
      <c r="CE764" s="82">
        <f t="shared" ca="1" si="570"/>
        <v>1.8915613015532971E-10</v>
      </c>
      <c r="CF764" s="82">
        <f t="shared" ca="1" si="571"/>
        <v>3.7028113764059381E-11</v>
      </c>
      <c r="CG764" s="82">
        <f t="shared" ca="1" si="581"/>
        <v>2.269242076865822E-10</v>
      </c>
      <c r="CH764" s="13" t="str">
        <f t="shared" ca="1" si="533"/>
        <v/>
      </c>
      <c r="CI764" s="81">
        <f t="shared" ca="1" si="542"/>
        <v>0.1131775965863165</v>
      </c>
      <c r="CJ764" s="81">
        <f t="shared" ca="1" si="543"/>
        <v>0.13063724757458739</v>
      </c>
      <c r="CK764" s="81">
        <f t="shared" ca="1" si="544"/>
        <v>0.39004625943939081</v>
      </c>
      <c r="CL764" s="81">
        <f t="shared" ca="1" si="545"/>
        <v>0.17284488538116416</v>
      </c>
      <c r="CM764" s="89">
        <f t="shared" ca="1" si="534"/>
        <v>0.80670598898145884</v>
      </c>
    </row>
    <row r="765" spans="1:91" x14ac:dyDescent="0.3">
      <c r="A765">
        <v>700</v>
      </c>
      <c r="B765" s="3">
        <f t="shared" si="547"/>
        <v>2.1333333333333333</v>
      </c>
      <c r="C765" s="3">
        <f t="shared" si="535"/>
        <v>23.333333333333332</v>
      </c>
      <c r="D765" s="4">
        <f t="shared" ca="1" si="572"/>
        <v>765</v>
      </c>
      <c r="E765" s="58">
        <f>(0.5*(COS(B765*2*PI())+1)*('key variables'!$B$4-'key variables'!$B$6)+'key variables'!$B$6)/'key variables'!$B$4</f>
        <v>1</v>
      </c>
      <c r="F765" s="10">
        <f t="shared" ca="1" si="536"/>
        <v>11689222.907461114</v>
      </c>
      <c r="G765" s="10">
        <f t="shared" ca="1" si="537"/>
        <v>13492492.798713122</v>
      </c>
      <c r="H765" s="10">
        <f t="shared" ca="1" si="538"/>
        <v>40309474.521088287</v>
      </c>
      <c r="I765" s="10">
        <f t="shared" ca="1" si="539"/>
        <v>17912154.249750931</v>
      </c>
      <c r="J765" s="10">
        <f t="shared" ca="1" si="573"/>
        <v>83403344.477013454</v>
      </c>
      <c r="K765" s="82">
        <f t="shared" ca="1" si="549"/>
        <v>2249832.832292099</v>
      </c>
      <c r="L765" s="82">
        <f t="shared" ca="1" si="550"/>
        <v>2596909.4377209195</v>
      </c>
      <c r="M765" s="82">
        <f t="shared" ca="1" si="551"/>
        <v>7778311.98309422</v>
      </c>
      <c r="N765" s="82">
        <f t="shared" ca="1" si="552"/>
        <v>3496312.733215793</v>
      </c>
      <c r="O765" s="82">
        <f t="shared" ca="1" si="574"/>
        <v>16121366.986323033</v>
      </c>
      <c r="P765" s="10">
        <f ca="1">IF(IF($A765&gt;='key variables'!$B$26,K765*SUMPRODUCT(Z765:AC765,'control variables'!$O$3:$R$3)/J765+F$65*'key variables'!$B$25/scenario!J$65,K765*SUMPRODUCT(Z765:AC765,'control variables'!$O$7:$R$7)/J765+F$65*'key variables'!$B$25/scenario!J$65)&lt;'key variables'!$B$28,0,IF($A765&gt;='key variables'!$B$26,K765*SUMPRODUCT(Z765:AC765,'control variables'!$O$3:$R$3)/J765+F$65*'key variables'!$B$25/scenario!J$65,K765*SUMPRODUCT(Z765:AC765,'control variables'!$O$7:$R$7)/J765+F$65*'key variables'!$B$25/scenario!J$65))</f>
        <v>7.6035545223792547E-36</v>
      </c>
      <c r="Q765" s="10">
        <f ca="1">IF(IF($A765&gt;='key variables'!$B$26,L765*SUMPRODUCT(Z765:AC765,'control variables'!$O$4:$R$4)/J765+G$65*'key variables'!$B$25/scenario!J$65,L765*SUMPRODUCT(Z765:AC765,'control variables'!$O$7:$R$7)/J765+G$65*'key variables'!$B$25/scenario!J$65)&lt;'key variables'!$B$28,0,IF($A765&gt;='key variables'!$B$26,L765*SUMPRODUCT(Z765:AC765,'control variables'!$O$4:$R$4)/J765+G$65*'key variables'!$B$25/scenario!J$65,L765*SUMPRODUCT(Z765:AC765,'control variables'!$O$7:$R$7)/J765+G$65*'key variables'!$B$25/scenario!J$65))</f>
        <v>8.7765376235867151E-36</v>
      </c>
      <c r="R765" s="10">
        <f ca="1">IF(IF($A765&gt;='key variables'!$B$26,M765*SUMPRODUCT(Z765:AC765,'control variables'!$O$5:$R$5)/J765+H$65*'key variables'!$B$25/scenario!J$65,M765*SUMPRODUCT(Z765:AC765,'control variables'!$O$7:$R$7)/J765+H$65*'key variables'!$B$25/scenario!J$65)&lt;'key variables'!$B$28,0,IF($A765&gt;='key variables'!$B$26,M765*SUMPRODUCT(Z765:AC765,'control variables'!$O$5:$R$5)/J765+H$65*'key variables'!$B$25/scenario!J$65,M765*SUMPRODUCT(Z765:AC765,'control variables'!$O$7:$R$7)/J765+H$65*'key variables'!$B$25/scenario!J$65))</f>
        <v>2.6287650534141647E-35</v>
      </c>
      <c r="S765" s="10">
        <f ca="1">IF(IF($A765&gt;='key variables'!$B$26,N765*SUMPRODUCT(Z765:AC765,'control variables'!$O$6:$R$6)/J765+I$65*'key variables'!$B$25/scenario!J$65,N765*SUMPRODUCT(Z765:AC765,'control variables'!$O$7:$R$7)/J765+I$65*'key variables'!$B$25/scenario!J$65)&lt;'key variables'!$B$28,0,IF($A765&gt;='key variables'!$B$26,N765*SUMPRODUCT(Z765:AC765,'control variables'!$O$6:$R$6)/J765+I$65*'key variables'!$B$25/scenario!J$65,N765*SUMPRODUCT(Z765:AC765,'control variables'!$O$7:$R$7)/J765+I$65*'key variables'!$B$25/scenario!J$65))</f>
        <v>1.1816168789399027E-35</v>
      </c>
      <c r="T765" s="10">
        <f t="shared" ca="1" si="546"/>
        <v>5.4483911469506645E-35</v>
      </c>
      <c r="U765" s="82">
        <f ca="1">SUMPRODUCT(P735:P764,'control variables'!AD$7:AD$36)</f>
        <v>1.6120942227702428E-35</v>
      </c>
      <c r="V765" s="82">
        <f ca="1">SUMPRODUCT(Q735:Q764,'control variables'!AE$7:AE$36)</f>
        <v>1.8607883401462779E-35</v>
      </c>
      <c r="W765" s="82">
        <f ca="1">SUMPRODUCT(R735:R764,'control variables'!AF$7:AF$36)</f>
        <v>5.5734682287820474E-35</v>
      </c>
      <c r="X765" s="82">
        <f ca="1">SUMPRODUCT(S735:S764,'control variables'!AG$7:AG$36)</f>
        <v>2.5052463797823347E-35</v>
      </c>
      <c r="Y765" s="82">
        <f t="shared" ca="1" si="540"/>
        <v>1.1551597171480902E-34</v>
      </c>
      <c r="Z765" s="10">
        <f ca="1">IF($A765&gt;='key variables'!$B$26,SUMPRODUCT(P735:P764,'control variables'!V$7:V$36)*$E765,SUMPRODUCT(P735:P764,'control variables'!Z$7:Z$36)*$E765)</f>
        <v>3.9336731036379088E-35</v>
      </c>
      <c r="AA765" s="10">
        <f ca="1">IF($A765&gt;='key variables'!$B$26,SUMPRODUCT(Q735:Q764,'control variables'!W$7:W$36)*$E765,SUMPRODUCT(Q735:Q764,'control variables'!AA$7:AA$36)*$E765)</f>
        <v>4.5405119265411931E-35</v>
      </c>
      <c r="AB765" s="10">
        <f ca="1">IF($A765&gt;='key variables'!$B$26,SUMPRODUCT(R735:R764,'control variables'!X$7:X$36)*$E765,SUMPRODUCT(R735:R764,'control variables'!AB$7:AB$36)*$E765)</f>
        <v>1.3599826707315862E-34</v>
      </c>
      <c r="AC765" s="10">
        <f ca="1">IF($A765&gt;='key variables'!$B$26,SUMPRODUCT(S735:S764,'control variables'!Y$7:Y$36)*$E765,SUMPRODUCT(S735:S764,'control variables'!AC$7:AC$36)*$E765)</f>
        <v>6.1130547848508289E-35</v>
      </c>
      <c r="AD765" s="10">
        <f t="shared" ca="1" si="541"/>
        <v>2.8187066522345797E-34</v>
      </c>
      <c r="AE765" s="82">
        <f ca="1">SUMPRODUCT(P735:P764,'control variables'!AL$7:AL$36)</f>
        <v>5.3558950386813086E-35</v>
      </c>
      <c r="AF765" s="82">
        <f ca="1">SUMPRODUCT(Q735:Q764,'control variables'!AM$7:AM$36)</f>
        <v>6.1659723469915284E-35</v>
      </c>
      <c r="AG765" s="82">
        <f ca="1">SUMPRODUCT(R735:R764,'control variables'!AN$7:AN$36)</f>
        <v>1.7580807649379503E-34</v>
      </c>
      <c r="AH765" s="82">
        <f ca="1">SUMPRODUCT(S735:S764,'control variables'!AO$7:AO$36)</f>
        <v>7.6123153240592664E-35</v>
      </c>
      <c r="AI765" s="82">
        <f t="shared" ca="1" si="553"/>
        <v>3.6714990359111604E-34</v>
      </c>
      <c r="AJ765" s="10">
        <f ca="1">SUMPRODUCT(P735:P764,'control variables'!AP$7:AP$36)</f>
        <v>5.1175785409344E-38</v>
      </c>
      <c r="AK765" s="10">
        <f ca="1">SUMPRODUCT(Q735:Q764,'control variables'!AQ$7:AQ$36)</f>
        <v>1.4767639422448823E-37</v>
      </c>
      <c r="AL765" s="10">
        <f ca="1">SUMPRODUCT(R735:R764,'control variables'!AR$7:AR$36)</f>
        <v>5.3078773566685762E-36</v>
      </c>
      <c r="AM765" s="10">
        <f ca="1">SUMPRODUCT(S735:S764,'control variables'!AS$7:AS$36)</f>
        <v>3.9764409957676834E-36</v>
      </c>
      <c r="AN765" s="10">
        <f t="shared" ca="1" si="575"/>
        <v>9.4831705320700921E-36</v>
      </c>
      <c r="AO765" s="82">
        <f ca="1">SUMPRODUCT(P735:P764,'control variables'!AX$7:AX$36)</f>
        <v>6.9591258376505402E-38</v>
      </c>
      <c r="AP765" s="82">
        <f ca="1">SUMPRODUCT(Q735:Q764,'control variables'!AY$7:AY$36)</f>
        <v>1.6065388776170058E-37</v>
      </c>
      <c r="AQ765" s="82">
        <f ca="1">SUMPRODUCT(R735:R764,'control variables'!AZ$7:AZ$36)</f>
        <v>1.4435806372256723E-36</v>
      </c>
      <c r="AR765" s="82">
        <f ca="1">SUMPRODUCT(S735:S764,'control variables'!BA$7:BA$36)</f>
        <v>1.0814705843473814E-36</v>
      </c>
      <c r="AS765" s="82">
        <f t="shared" ca="1" si="576"/>
        <v>2.7552963677112596E-36</v>
      </c>
      <c r="AT765" s="10">
        <f ca="1">SUMPRODUCT(P735:P764,'control variables'!AT$7:AT$36)</f>
        <v>-6.1417001170546623E-38</v>
      </c>
      <c r="AU765" s="10">
        <f ca="1">SUMPRODUCT(Q735:Q764,'control variables'!AU$7:AU$36)</f>
        <v>6.6623934959056748E-38</v>
      </c>
      <c r="AV765" s="10">
        <f ca="1">SUMPRODUCT(R735:R764,'control variables'!AV$7:AV$36)</f>
        <v>2.8688800293343013E-35</v>
      </c>
      <c r="AW765" s="10">
        <f ca="1">SUMPRODUCT(S735:S764,'control variables'!AW$7:AW$36)</f>
        <v>2.1492456200503016E-35</v>
      </c>
      <c r="AX765" s="10">
        <f t="shared" ca="1" si="554"/>
        <v>5.0186463427634541E-35</v>
      </c>
      <c r="AY765" s="82">
        <f ca="1">SUMPRODUCT(P735:P764,'control variables'!BB$7:BB$36)</f>
        <v>2.2260373264210752E-37</v>
      </c>
      <c r="AZ765" s="82">
        <f ca="1">SUMPRODUCT(Q735:Q764,'control variables'!BC$7:BC$36)</f>
        <v>5.6763912127442065E-37</v>
      </c>
      <c r="BA765" s="82">
        <f ca="1">SUMPRODUCT(R735:R764,'control variables'!BD$7:BD$36)</f>
        <v>3.9736483298775566E-36</v>
      </c>
      <c r="BB765" s="82">
        <f ca="1">SUMPRODUCT(S735:S764,'control variables'!BE$7:BE$36)</f>
        <v>5.6468379361479064E-37</v>
      </c>
      <c r="BC765" s="82">
        <f t="shared" ca="1" si="577"/>
        <v>5.3285749774088756E-36</v>
      </c>
      <c r="BD765" s="10">
        <f ca="1">SUMPRODUCT(P735:P764,'control variables'!BF$7:BF$36)</f>
        <v>4.6566761951610874E-38</v>
      </c>
      <c r="BE765" s="10">
        <f ca="1">SUMPRODUCT(Q735:Q764,'control variables'!BG$7:BG$36)</f>
        <v>5.3750510642624142E-38</v>
      </c>
      <c r="BF765" s="10">
        <f ca="1">SUMPRODUCT(R735:R764,'control variables'!BH$7:BH$36)</f>
        <v>1.6099454026239601E-36</v>
      </c>
      <c r="BG765" s="10">
        <f ca="1">SUMPRODUCT(S735:S764,'control variables'!BI$7:BI$36)</f>
        <v>3.6183124456890244E-36</v>
      </c>
      <c r="BH765" s="10">
        <f t="shared" ca="1" si="578"/>
        <v>5.3285751209072195E-36</v>
      </c>
      <c r="BI765" s="82">
        <f t="shared" ca="1" si="555"/>
        <v>5.3720137118284647E-35</v>
      </c>
      <c r="BJ765" s="82">
        <f t="shared" ca="1" si="556"/>
        <v>6.2293986526148765E-35</v>
      </c>
      <c r="BK765" s="82">
        <f t="shared" ca="1" si="557"/>
        <v>2.0847052511701561E-34</v>
      </c>
      <c r="BL765" s="82">
        <f t="shared" ca="1" si="558"/>
        <v>9.8180293234710476E-35</v>
      </c>
      <c r="BM765" s="82">
        <f t="shared" ca="1" si="548"/>
        <v>4.2266494199615952E-34</v>
      </c>
      <c r="BN765" s="10">
        <f ca="1">BN764+BI765-INDIRECT(ADDRESS(MAX($D765-'key variables'!$B$9*30,34),scenario!BI$4),TRUE)</f>
        <v>9439390.0751690175</v>
      </c>
      <c r="BO765" s="10">
        <f ca="1">BO764+BJ765-INDIRECT(ADDRESS(MAX($D765-'key variables'!$B$9*30,34),scenario!BJ$4),TRUE)</f>
        <v>10895583.360992203</v>
      </c>
      <c r="BP765" s="10">
        <f ca="1">BP764+BK765-INDIRECT(ADDRESS(MAX($D765-'key variables'!$B$9*30,34),scenario!BK$4),TRUE)</f>
        <v>32531162.537994072</v>
      </c>
      <c r="BQ765" s="10">
        <f ca="1">BQ764+BL765-INDIRECT(ADDRESS(MAX($D765-'key variables'!$B$9*30,34),scenario!BL$4),TRUE)</f>
        <v>14415841.516535141</v>
      </c>
      <c r="BR765" s="10">
        <f t="shared" ca="1" si="579"/>
        <v>67281977.490690395</v>
      </c>
      <c r="BS765" s="82">
        <f t="shared" ca="1" si="560"/>
        <v>-2.3433848477536824E-9</v>
      </c>
      <c r="BT765" s="82">
        <f t="shared" ca="1" si="561"/>
        <v>-3.4288309057018498E-10</v>
      </c>
      <c r="BU765" s="82">
        <f t="shared" ca="1" si="562"/>
        <v>-4.2578247660364599E-9</v>
      </c>
      <c r="BV765" s="82">
        <f t="shared" ca="1" si="563"/>
        <v>-2.9943922343414556E-9</v>
      </c>
      <c r="BW765" s="82">
        <f t="shared" ca="1" si="580"/>
        <v>-9.9384849387017825E-9</v>
      </c>
      <c r="BX765" s="10">
        <f t="shared" ca="1" si="564"/>
        <v>-1.8625994260191893E-12</v>
      </c>
      <c r="BY765" s="10">
        <f t="shared" ca="1" si="565"/>
        <v>2.8902850229962428E-12</v>
      </c>
      <c r="BZ765" s="10">
        <f t="shared" ca="1" si="566"/>
        <v>-3.5034723983035463E-11</v>
      </c>
      <c r="CA765" s="10">
        <f t="shared" ca="1" si="567"/>
        <v>-2.0257049910634696E-11</v>
      </c>
      <c r="CB765" s="10">
        <v>0</v>
      </c>
      <c r="CC765" s="82">
        <f t="shared" ca="1" si="568"/>
        <v>3.9725652202851362E-13</v>
      </c>
      <c r="CD765" s="82">
        <f t="shared" ca="1" si="569"/>
        <v>3.4270724516460853E-13</v>
      </c>
      <c r="CE765" s="82">
        <f t="shared" ca="1" si="570"/>
        <v>1.8915613015532971E-10</v>
      </c>
      <c r="CF765" s="82">
        <f t="shared" ca="1" si="571"/>
        <v>3.7028113764059381E-11</v>
      </c>
      <c r="CG765" s="82">
        <f t="shared" ca="1" si="581"/>
        <v>2.269242076865822E-10</v>
      </c>
      <c r="CH765" s="13" t="str">
        <f t="shared" ca="1" si="533"/>
        <v/>
      </c>
      <c r="CI765" s="81">
        <f t="shared" ca="1" si="542"/>
        <v>0.1131775965863165</v>
      </c>
      <c r="CJ765" s="81">
        <f t="shared" ca="1" si="543"/>
        <v>0.13063724757458739</v>
      </c>
      <c r="CK765" s="81">
        <f t="shared" ca="1" si="544"/>
        <v>0.39004625943939081</v>
      </c>
      <c r="CL765" s="81">
        <f t="shared" ca="1" si="545"/>
        <v>0.17284488538116416</v>
      </c>
      <c r="CM765" s="89">
        <f t="shared" ca="1" si="534"/>
        <v>0.80670598898145884</v>
      </c>
    </row>
    <row r="766" spans="1:91" x14ac:dyDescent="0.3">
      <c r="A766">
        <v>701</v>
      </c>
      <c r="B766" s="3">
        <f t="shared" si="547"/>
        <v>2.1361111111111111</v>
      </c>
      <c r="C766" s="3">
        <f t="shared" si="535"/>
        <v>23.366666666666667</v>
      </c>
      <c r="D766" s="4">
        <f t="shared" ca="1" si="572"/>
        <v>766</v>
      </c>
      <c r="E766" s="58">
        <f>(0.5*(COS(B766*2*PI())+1)*('key variables'!$B$4-'key variables'!$B$6)+'key variables'!$B$6)/'key variables'!$B$4</f>
        <v>1</v>
      </c>
      <c r="F766" s="10">
        <f t="shared" ca="1" si="536"/>
        <v>11689222.907461114</v>
      </c>
      <c r="G766" s="10">
        <f t="shared" ca="1" si="537"/>
        <v>13492492.798713122</v>
      </c>
      <c r="H766" s="10">
        <f t="shared" ca="1" si="538"/>
        <v>40309474.521088287</v>
      </c>
      <c r="I766" s="10">
        <f t="shared" ca="1" si="539"/>
        <v>17912154.249750931</v>
      </c>
      <c r="J766" s="10">
        <f t="shared" ca="1" si="573"/>
        <v>83403344.477013454</v>
      </c>
      <c r="K766" s="82">
        <f t="shared" ca="1" si="549"/>
        <v>2249832.832292099</v>
      </c>
      <c r="L766" s="82">
        <f t="shared" ca="1" si="550"/>
        <v>2596909.4377209195</v>
      </c>
      <c r="M766" s="82">
        <f t="shared" ca="1" si="551"/>
        <v>7778311.98309422</v>
      </c>
      <c r="N766" s="82">
        <f t="shared" ca="1" si="552"/>
        <v>3496312.733215793</v>
      </c>
      <c r="O766" s="82">
        <f t="shared" ca="1" si="574"/>
        <v>16121366.986323033</v>
      </c>
      <c r="P766" s="10">
        <f ca="1">IF(IF($A766&gt;='key variables'!$B$26,K766*SUMPRODUCT(Z766:AC766,'control variables'!$O$3:$R$3)/J766+F$65*'key variables'!$B$25/scenario!J$65,K766*SUMPRODUCT(Z766:AC766,'control variables'!$O$7:$R$7)/J766+F$65*'key variables'!$B$25/scenario!J$65)&lt;'key variables'!$B$28,0,IF($A766&gt;='key variables'!$B$26,K766*SUMPRODUCT(Z766:AC766,'control variables'!$O$3:$R$3)/J766+F$65*'key variables'!$B$25/scenario!J$65,K766*SUMPRODUCT(Z766:AC766,'control variables'!$O$7:$R$7)/J766+F$65*'key variables'!$B$25/scenario!J$65))</f>
        <v>6.5424726082778095E-36</v>
      </c>
      <c r="Q766" s="10">
        <f ca="1">IF(IF($A766&gt;='key variables'!$B$26,L766*SUMPRODUCT(Z766:AC766,'control variables'!$O$4:$R$4)/J766+G$65*'key variables'!$B$25/scenario!J$65,L766*SUMPRODUCT(Z766:AC766,'control variables'!$O$7:$R$7)/J766+G$65*'key variables'!$B$25/scenario!J$65)&lt;'key variables'!$B$28,0,IF($A766&gt;='key variables'!$B$26,L766*SUMPRODUCT(Z766:AC766,'control variables'!$O$4:$R$4)/J766+G$65*'key variables'!$B$25/scenario!J$65,L766*SUMPRODUCT(Z766:AC766,'control variables'!$O$7:$R$7)/J766+G$65*'key variables'!$B$25/scenario!J$65))</f>
        <v>7.5517650105398505E-36</v>
      </c>
      <c r="R766" s="10">
        <f ca="1">IF(IF($A766&gt;='key variables'!$B$26,M766*SUMPRODUCT(Z766:AC766,'control variables'!$O$5:$R$5)/J766+H$65*'key variables'!$B$25/scenario!J$65,M766*SUMPRODUCT(Z766:AC766,'control variables'!$O$7:$R$7)/J766+H$65*'key variables'!$B$25/scenario!J$65)&lt;'key variables'!$B$28,0,IF($A766&gt;='key variables'!$B$26,M766*SUMPRODUCT(Z766:AC766,'control variables'!$O$5:$R$5)/J766+H$65*'key variables'!$B$25/scenario!J$65,M766*SUMPRODUCT(Z766:AC766,'control variables'!$O$7:$R$7)/J766+H$65*'key variables'!$B$25/scenario!J$65))</f>
        <v>2.2619188571529364E-35</v>
      </c>
      <c r="S766" s="10">
        <f ca="1">IF(IF($A766&gt;='key variables'!$B$26,N766*SUMPRODUCT(Z766:AC766,'control variables'!$O$6:$R$6)/J766+I$65*'key variables'!$B$25/scenario!J$65,N766*SUMPRODUCT(Z766:AC766,'control variables'!$O$7:$R$7)/J766+I$65*'key variables'!$B$25/scenario!J$65)&lt;'key variables'!$B$28,0,IF($A766&gt;='key variables'!$B$26,N766*SUMPRODUCT(Z766:AC766,'control variables'!$O$6:$R$6)/J766+I$65*'key variables'!$B$25/scenario!J$65,N766*SUMPRODUCT(Z766:AC766,'control variables'!$O$7:$R$7)/J766+I$65*'key variables'!$B$25/scenario!J$65))</f>
        <v>1.016721329634655E-35</v>
      </c>
      <c r="T766" s="10">
        <f t="shared" ca="1" si="546"/>
        <v>4.6880639486693573E-35</v>
      </c>
      <c r="U766" s="82">
        <f ca="1">SUMPRODUCT(P736:P765,'control variables'!AD$7:AD$36)</f>
        <v>1.387125227207143E-35</v>
      </c>
      <c r="V766" s="82">
        <f ca="1">SUMPRODUCT(Q736:Q765,'control variables'!AE$7:AE$36)</f>
        <v>1.6011138881661236E-35</v>
      </c>
      <c r="W766" s="82">
        <f ca="1">SUMPRODUCT(R736:R765,'control variables'!AF$7:AF$36)</f>
        <v>4.795686426997967E-35</v>
      </c>
      <c r="X766" s="82">
        <f ca="1">SUMPRODUCT(S736:S765,'control variables'!AG$7:AG$36)</f>
        <v>2.1556373099543802E-35</v>
      </c>
      <c r="Y766" s="82">
        <f t="shared" ca="1" si="540"/>
        <v>9.9395628523256131E-35</v>
      </c>
      <c r="Z766" s="10">
        <f ca="1">IF($A766&gt;='key variables'!$B$26,SUMPRODUCT(P736:P765,'control variables'!V$7:V$36)*$E766,SUMPRODUCT(P736:P765,'control variables'!Z$7:Z$36)*$E766)</f>
        <v>3.3847259797667705E-35</v>
      </c>
      <c r="AA766" s="10">
        <f ca="1">IF($A766&gt;='key variables'!$B$26,SUMPRODUCT(Q736:Q765,'control variables'!W$7:W$36)*$E766,SUMPRODUCT(Q736:Q765,'control variables'!AA$7:AA$36)*$E766)</f>
        <v>3.9068799756115917E-35</v>
      </c>
      <c r="AB766" s="10">
        <f ca="1">IF($A766&gt;='key variables'!$B$26,SUMPRODUCT(R736:R765,'control variables'!X$7:X$36)*$E766,SUMPRODUCT(R736:R765,'control variables'!AB$7:AB$36)*$E766)</f>
        <v>1.1701960372357151E-34</v>
      </c>
      <c r="AC766" s="10">
        <f ca="1">IF($A766&gt;='key variables'!$B$26,SUMPRODUCT(S736:S765,'control variables'!Y$7:Y$36)*$E766,SUMPRODUCT(S736:S765,'control variables'!AC$7:AC$36)*$E766)</f>
        <v>5.2599732618571856E-35</v>
      </c>
      <c r="AD766" s="10">
        <f t="shared" ca="1" si="541"/>
        <v>2.4253539589592696E-34</v>
      </c>
      <c r="AE766" s="82">
        <f ca="1">SUMPRODUCT(P736:P765,'control variables'!AL$7:AL$36)</f>
        <v>4.6084757438444412E-35</v>
      </c>
      <c r="AF766" s="82">
        <f ca="1">SUMPRODUCT(Q736:Q765,'control variables'!AM$7:AM$36)</f>
        <v>5.305506137275304E-35</v>
      </c>
      <c r="AG766" s="82">
        <f ca="1">SUMPRODUCT(R736:R765,'control variables'!AN$7:AN$36)</f>
        <v>1.5127392345109997E-34</v>
      </c>
      <c r="AH766" s="82">
        <f ca="1">SUMPRODUCT(S736:S765,'control variables'!AO$7:AO$36)</f>
        <v>6.5500108333078738E-35</v>
      </c>
      <c r="AI766" s="82">
        <f t="shared" ca="1" si="553"/>
        <v>3.1591385059537616E-34</v>
      </c>
      <c r="AJ766" s="10">
        <f ca="1">SUMPRODUCT(P736:P765,'control variables'!AP$7:AP$36)</f>
        <v>4.403416497669406E-38</v>
      </c>
      <c r="AK766" s="10">
        <f ca="1">SUMPRODUCT(Q736:Q765,'control variables'!AQ$7:AQ$36)</f>
        <v>1.2706803919920107E-37</v>
      </c>
      <c r="AL766" s="10">
        <f ca="1">SUMPRODUCT(R736:R765,'control variables'!AR$7:AR$36)</f>
        <v>4.567158966492918E-36</v>
      </c>
      <c r="AM766" s="10">
        <f ca="1">SUMPRODUCT(S736:S765,'control variables'!AS$7:AS$36)</f>
        <v>3.4215255794736291E-36</v>
      </c>
      <c r="AN766" s="10">
        <f t="shared" ca="1" si="575"/>
        <v>8.1597867501424429E-36</v>
      </c>
      <c r="AO766" s="82">
        <f ca="1">SUMPRODUCT(P736:P765,'control variables'!AX$7:AX$36)</f>
        <v>5.9879744448968769E-38</v>
      </c>
      <c r="AP766" s="82">
        <f ca="1">SUMPRODUCT(Q736:Q765,'control variables'!AY$7:AY$36)</f>
        <v>1.3823451347664816E-37</v>
      </c>
      <c r="AQ766" s="82">
        <f ca="1">SUMPRODUCT(R736:R765,'control variables'!AZ$7:AZ$36)</f>
        <v>1.2421278428518263E-36</v>
      </c>
      <c r="AR766" s="82">
        <f ca="1">SUMPRODUCT(S736:S765,'control variables'!BA$7:BA$36)</f>
        <v>9.305505279045367E-37</v>
      </c>
      <c r="AS766" s="82">
        <f t="shared" ca="1" si="576"/>
        <v>2.3707926286819799E-36</v>
      </c>
      <c r="AT766" s="10">
        <f ca="1">SUMPRODUCT(P736:P765,'control variables'!AT$7:AT$36)</f>
        <v>-5.2846211157979962E-38</v>
      </c>
      <c r="AU766" s="10">
        <f ca="1">SUMPRODUCT(Q736:Q765,'control variables'!AU$7:AU$36)</f>
        <v>5.7326513309319566E-38</v>
      </c>
      <c r="AV766" s="10">
        <f ca="1">SUMPRODUCT(R736:R765,'control variables'!AV$7:AV$36)</f>
        <v>2.4685256024812016E-35</v>
      </c>
      <c r="AW766" s="10">
        <f ca="1">SUMPRODUCT(S736:S765,'control variables'!AW$7:AW$36)</f>
        <v>1.8493167315699298E-35</v>
      </c>
      <c r="AX766" s="10">
        <f t="shared" ca="1" si="554"/>
        <v>4.3182903642662652E-35</v>
      </c>
      <c r="AY766" s="82">
        <f ca="1">SUMPRODUCT(P736:P765,'control variables'!BB$7:BB$36)</f>
        <v>1.9153920959268204E-37</v>
      </c>
      <c r="AZ766" s="82">
        <f ca="1">SUMPRODUCT(Q736:Q765,'control variables'!BC$7:BC$36)</f>
        <v>4.8842464289487297E-37</v>
      </c>
      <c r="BA766" s="82">
        <f ca="1">SUMPRODUCT(R736:R765,'control variables'!BD$7:BD$36)</f>
        <v>3.4191226322682863E-36</v>
      </c>
      <c r="BB766" s="82">
        <f ca="1">SUMPRODUCT(S736:S765,'control variables'!BE$7:BE$36)</f>
        <v>4.8588173349576146E-37</v>
      </c>
      <c r="BC766" s="82">
        <f t="shared" ca="1" si="577"/>
        <v>4.5849682182516021E-36</v>
      </c>
      <c r="BD766" s="10">
        <f ca="1">SUMPRODUCT(P736:P765,'control variables'!BF$7:BF$36)</f>
        <v>4.0068334307054422E-38</v>
      </c>
      <c r="BE766" s="10">
        <f ca="1">SUMPRODUCT(Q736:Q765,'control variables'!BG$7:BG$36)</f>
        <v>4.6249585312406481E-38</v>
      </c>
      <c r="BF766" s="10">
        <f ca="1">SUMPRODUCT(R736:R765,'control variables'!BH$7:BH$36)</f>
        <v>1.3852762765741469E-36</v>
      </c>
      <c r="BG766" s="10">
        <f ca="1">SUMPRODUCT(S736:S765,'control variables'!BI$7:BI$36)</f>
        <v>3.1133741455310331E-36</v>
      </c>
      <c r="BH766" s="10">
        <f t="shared" ca="1" si="578"/>
        <v>4.5849683417246412E-36</v>
      </c>
      <c r="BI766" s="82">
        <f t="shared" ca="1" si="555"/>
        <v>4.6223450436879113E-35</v>
      </c>
      <c r="BJ766" s="82">
        <f t="shared" ca="1" si="556"/>
        <v>5.360081252895724E-35</v>
      </c>
      <c r="BK766" s="82">
        <f t="shared" ca="1" si="557"/>
        <v>1.7937830210818027E-34</v>
      </c>
      <c r="BL766" s="82">
        <f t="shared" ca="1" si="558"/>
        <v>8.4479157382273796E-35</v>
      </c>
      <c r="BM766" s="82">
        <f t="shared" ca="1" si="548"/>
        <v>3.6368172245629041E-34</v>
      </c>
      <c r="BN766" s="10">
        <f ca="1">BN765+BI766-INDIRECT(ADDRESS(MAX($D766-'key variables'!$B$9*30,34),scenario!BI$4),TRUE)</f>
        <v>9439390.0751690175</v>
      </c>
      <c r="BO766" s="10">
        <f ca="1">BO765+BJ766-INDIRECT(ADDRESS(MAX($D766-'key variables'!$B$9*30,34),scenario!BJ$4),TRUE)</f>
        <v>10895583.360992203</v>
      </c>
      <c r="BP766" s="10">
        <f ca="1">BP765+BK766-INDIRECT(ADDRESS(MAX($D766-'key variables'!$B$9*30,34),scenario!BK$4),TRUE)</f>
        <v>32531162.537994072</v>
      </c>
      <c r="BQ766" s="10">
        <f ca="1">BQ765+BL766-INDIRECT(ADDRESS(MAX($D766-'key variables'!$B$9*30,34),scenario!BL$4),TRUE)</f>
        <v>14415841.516535141</v>
      </c>
      <c r="BR766" s="10">
        <f t="shared" ca="1" si="579"/>
        <v>67281977.490690395</v>
      </c>
      <c r="BS766" s="82">
        <f t="shared" ca="1" si="560"/>
        <v>-2.3433848477536824E-9</v>
      </c>
      <c r="BT766" s="82">
        <f t="shared" ca="1" si="561"/>
        <v>-3.4288309057018498E-10</v>
      </c>
      <c r="BU766" s="82">
        <f t="shared" ca="1" si="562"/>
        <v>-4.2578247660364599E-9</v>
      </c>
      <c r="BV766" s="82">
        <f t="shared" ca="1" si="563"/>
        <v>-2.9943922343414556E-9</v>
      </c>
      <c r="BW766" s="82">
        <f t="shared" ca="1" si="580"/>
        <v>-9.9384849387017825E-9</v>
      </c>
      <c r="BX766" s="10">
        <f t="shared" ca="1" si="564"/>
        <v>-1.8625994260191893E-12</v>
      </c>
      <c r="BY766" s="10">
        <f t="shared" ca="1" si="565"/>
        <v>2.8902850229962428E-12</v>
      </c>
      <c r="BZ766" s="10">
        <f t="shared" ca="1" si="566"/>
        <v>-3.5034723983035463E-11</v>
      </c>
      <c r="CA766" s="10">
        <f t="shared" ca="1" si="567"/>
        <v>-2.0257049910634696E-11</v>
      </c>
      <c r="CB766" s="10">
        <v>0</v>
      </c>
      <c r="CC766" s="82">
        <f t="shared" ca="1" si="568"/>
        <v>3.9725652202851362E-13</v>
      </c>
      <c r="CD766" s="82">
        <f t="shared" ca="1" si="569"/>
        <v>3.4270724516460853E-13</v>
      </c>
      <c r="CE766" s="82">
        <f t="shared" ca="1" si="570"/>
        <v>1.8915613015532971E-10</v>
      </c>
      <c r="CF766" s="82">
        <f t="shared" ca="1" si="571"/>
        <v>3.7028113764059381E-11</v>
      </c>
      <c r="CG766" s="82">
        <f t="shared" ca="1" si="581"/>
        <v>2.269242076865822E-10</v>
      </c>
      <c r="CH766" s="13" t="str">
        <f t="shared" ca="1" si="533"/>
        <v/>
      </c>
      <c r="CI766" s="81">
        <f t="shared" ca="1" si="542"/>
        <v>0.1131775965863165</v>
      </c>
      <c r="CJ766" s="81">
        <f t="shared" ca="1" si="543"/>
        <v>0.13063724757458739</v>
      </c>
      <c r="CK766" s="81">
        <f t="shared" ca="1" si="544"/>
        <v>0.39004625943939081</v>
      </c>
      <c r="CL766" s="81">
        <f t="shared" ca="1" si="545"/>
        <v>0.17284488538116416</v>
      </c>
      <c r="CM766" s="89">
        <f t="shared" ca="1" si="534"/>
        <v>0.80670598898145884</v>
      </c>
    </row>
    <row r="767" spans="1:91" x14ac:dyDescent="0.3">
      <c r="A767">
        <v>702</v>
      </c>
      <c r="B767" s="3">
        <f t="shared" si="547"/>
        <v>2.1388888888888888</v>
      </c>
      <c r="C767" s="3">
        <f t="shared" si="535"/>
        <v>23.4</v>
      </c>
      <c r="D767" s="4">
        <f t="shared" ca="1" si="572"/>
        <v>767</v>
      </c>
      <c r="E767" s="58">
        <f>(0.5*(COS(B767*2*PI())+1)*('key variables'!$B$4-'key variables'!$B$6)+'key variables'!$B$6)/'key variables'!$B$4</f>
        <v>1</v>
      </c>
      <c r="F767" s="10">
        <f t="shared" ca="1" si="536"/>
        <v>11689222.907461114</v>
      </c>
      <c r="G767" s="10">
        <f t="shared" ca="1" si="537"/>
        <v>13492492.798713122</v>
      </c>
      <c r="H767" s="10">
        <f t="shared" ca="1" si="538"/>
        <v>40309474.521088287</v>
      </c>
      <c r="I767" s="10">
        <f t="shared" ca="1" si="539"/>
        <v>17912154.249750931</v>
      </c>
      <c r="J767" s="10">
        <f t="shared" ca="1" si="573"/>
        <v>83403344.477013454</v>
      </c>
      <c r="K767" s="82">
        <f t="shared" ca="1" si="549"/>
        <v>2249832.832292099</v>
      </c>
      <c r="L767" s="82">
        <f t="shared" ca="1" si="550"/>
        <v>2596909.4377209195</v>
      </c>
      <c r="M767" s="82">
        <f t="shared" ca="1" si="551"/>
        <v>7778311.98309422</v>
      </c>
      <c r="N767" s="82">
        <f t="shared" ca="1" si="552"/>
        <v>3496312.733215793</v>
      </c>
      <c r="O767" s="82">
        <f t="shared" ca="1" si="574"/>
        <v>16121366.986323033</v>
      </c>
      <c r="P767" s="10">
        <f ca="1">IF(IF($A767&gt;='key variables'!$B$26,K767*SUMPRODUCT(Z767:AC767,'control variables'!$O$3:$R$3)/J767+F$65*'key variables'!$B$25/scenario!J$65,K767*SUMPRODUCT(Z767:AC767,'control variables'!$O$7:$R$7)/J767+F$65*'key variables'!$B$25/scenario!J$65)&lt;'key variables'!$B$28,0,IF($A767&gt;='key variables'!$B$26,K767*SUMPRODUCT(Z767:AC767,'control variables'!$O$3:$R$3)/J767+F$65*'key variables'!$B$25/scenario!J$65,K767*SUMPRODUCT(Z767:AC767,'control variables'!$O$7:$R$7)/J767+F$65*'key variables'!$B$25/scenario!J$65))</f>
        <v>5.6294654959180255E-36</v>
      </c>
      <c r="Q767" s="10">
        <f ca="1">IF(IF($A767&gt;='key variables'!$B$26,L767*SUMPRODUCT(Z767:AC767,'control variables'!$O$4:$R$4)/J767+G$65*'key variables'!$B$25/scenario!J$65,L767*SUMPRODUCT(Z767:AC767,'control variables'!$O$7:$R$7)/J767+G$65*'key variables'!$B$25/scenario!J$65)&lt;'key variables'!$B$28,0,IF($A767&gt;='key variables'!$B$26,L767*SUMPRODUCT(Z767:AC767,'control variables'!$O$4:$R$4)/J767+G$65*'key variables'!$B$25/scenario!J$65,L767*SUMPRODUCT(Z767:AC767,'control variables'!$O$7:$R$7)/J767+G$65*'key variables'!$B$25/scenario!J$65))</f>
        <v>6.4979103628690236E-36</v>
      </c>
      <c r="R767" s="10">
        <f ca="1">IF(IF($A767&gt;='key variables'!$B$26,M767*SUMPRODUCT(Z767:AC767,'control variables'!$O$5:$R$5)/J767+H$65*'key variables'!$B$25/scenario!J$65,M767*SUMPRODUCT(Z767:AC767,'control variables'!$O$7:$R$7)/J767+H$65*'key variables'!$B$25/scenario!J$65)&lt;'key variables'!$B$28,0,IF($A767&gt;='key variables'!$B$26,M767*SUMPRODUCT(Z767:AC767,'control variables'!$O$5:$R$5)/J767+H$65*'key variables'!$B$25/scenario!J$65,M767*SUMPRODUCT(Z767:AC767,'control variables'!$O$7:$R$7)/J767+H$65*'key variables'!$B$25/scenario!J$65))</f>
        <v>1.9462663312946797E-35</v>
      </c>
      <c r="S767" s="10">
        <f ca="1">IF(IF($A767&gt;='key variables'!$B$26,N767*SUMPRODUCT(Z767:AC767,'control variables'!$O$6:$R$6)/J767+I$65*'key variables'!$B$25/scenario!J$65,N767*SUMPRODUCT(Z767:AC767,'control variables'!$O$7:$R$7)/J767+I$65*'key variables'!$B$25/scenario!J$65)&lt;'key variables'!$B$28,0,IF($A767&gt;='key variables'!$B$26,N767*SUMPRODUCT(Z767:AC767,'control variables'!$O$6:$R$6)/J767+I$65*'key variables'!$B$25/scenario!J$65,N767*SUMPRODUCT(Z767:AC767,'control variables'!$O$7:$R$7)/J767+I$65*'key variables'!$B$25/scenario!J$65))</f>
        <v>8.7483708176331564E-36</v>
      </c>
      <c r="T767" s="10">
        <f t="shared" ca="1" si="546"/>
        <v>4.0338409989367003E-35</v>
      </c>
      <c r="U767" s="82">
        <f ca="1">SUMPRODUCT(P737:P766,'control variables'!AD$7:AD$36)</f>
        <v>1.1935508289633609E-35</v>
      </c>
      <c r="V767" s="82">
        <f ca="1">SUMPRODUCT(Q737:Q766,'control variables'!AE$7:AE$36)</f>
        <v>1.3776772067890956E-35</v>
      </c>
      <c r="W767" s="82">
        <f ca="1">SUMPRODUCT(R737:R766,'control variables'!AF$7:AF$36)</f>
        <v>4.1264446771805395E-35</v>
      </c>
      <c r="X767" s="82">
        <f ca="1">SUMPRODUCT(S737:S766,'control variables'!AG$7:AG$36)</f>
        <v>1.8548164562046333E-35</v>
      </c>
      <c r="Y767" s="82">
        <f t="shared" ca="1" si="540"/>
        <v>8.5524891691376297E-35</v>
      </c>
      <c r="Z767" s="10">
        <f ca="1">IF($A767&gt;='key variables'!$B$26,SUMPRODUCT(P737:P766,'control variables'!V$7:V$36)*$E767,SUMPRODUCT(P737:P766,'control variables'!Z$7:Z$36)*$E767)</f>
        <v>2.9123848515813719E-35</v>
      </c>
      <c r="AA767" s="10">
        <f ca="1">IF($A767&gt;='key variables'!$B$26,SUMPRODUCT(Q737:Q766,'control variables'!W$7:W$36)*$E767,SUMPRODUCT(Q737:Q766,'control variables'!AA$7:AA$36)*$E767)</f>
        <v>3.3616718534780297E-35</v>
      </c>
      <c r="AB767" s="10">
        <f ca="1">IF($A767&gt;='key variables'!$B$26,SUMPRODUCT(R737:R766,'control variables'!X$7:X$36)*$E767,SUMPRODUCT(R737:R766,'control variables'!AB$7:AB$36)*$E767)</f>
        <v>1.0068942752230378E-34</v>
      </c>
      <c r="AC767" s="10">
        <f ca="1">IF($A767&gt;='key variables'!$B$26,SUMPRODUCT(S737:S766,'control variables'!Y$7:Y$36)*$E767,SUMPRODUCT(S737:S766,'control variables'!AC$7:AC$36)*$E767)</f>
        <v>4.5259399251609453E-35</v>
      </c>
      <c r="AD767" s="10">
        <f t="shared" ca="1" si="541"/>
        <v>2.0868939382450723E-34</v>
      </c>
      <c r="AE767" s="82">
        <f ca="1">SUMPRODUCT(P737:P766,'control variables'!AL$7:AL$36)</f>
        <v>3.9653593896477215E-35</v>
      </c>
      <c r="AF767" s="82">
        <f ca="1">SUMPRODUCT(Q737:Q766,'control variables'!AM$7:AM$36)</f>
        <v>4.5651186525998529E-35</v>
      </c>
      <c r="AG767" s="82">
        <f ca="1">SUMPRODUCT(R737:R766,'control variables'!AN$7:AN$36)</f>
        <v>1.3016353043995062E-34</v>
      </c>
      <c r="AH767" s="82">
        <f ca="1">SUMPRODUCT(S737:S766,'control variables'!AO$7:AO$36)</f>
        <v>5.6359517558151638E-35</v>
      </c>
      <c r="AI767" s="82">
        <f t="shared" ca="1" si="553"/>
        <v>2.71827828420578E-34</v>
      </c>
      <c r="AJ767" s="10">
        <f ca="1">SUMPRODUCT(P737:P766,'control variables'!AP$7:AP$36)</f>
        <v>3.7889163198669248E-38</v>
      </c>
      <c r="AK767" s="10">
        <f ca="1">SUMPRODUCT(Q737:Q766,'control variables'!AQ$7:AQ$36)</f>
        <v>1.0933559605596245E-37</v>
      </c>
      <c r="AL767" s="10">
        <f ca="1">SUMPRODUCT(R737:R766,'control variables'!AR$7:AR$36)</f>
        <v>3.9298084005295345E-36</v>
      </c>
      <c r="AM767" s="10">
        <f ca="1">SUMPRODUCT(S737:S766,'control variables'!AS$7:AS$36)</f>
        <v>2.9440490386887435E-36</v>
      </c>
      <c r="AN767" s="10">
        <f t="shared" ca="1" si="575"/>
        <v>7.0210821984729088E-36</v>
      </c>
      <c r="AO767" s="82">
        <f ca="1">SUMPRODUCT(P737:P766,'control variables'!AX$7:AX$36)</f>
        <v>5.1523479800795313E-38</v>
      </c>
      <c r="AP767" s="82">
        <f ca="1">SUMPRODUCT(Q737:Q766,'control variables'!AY$7:AY$36)</f>
        <v>1.1894378021196631E-37</v>
      </c>
      <c r="AQ767" s="82">
        <f ca="1">SUMPRODUCT(R737:R766,'control variables'!AZ$7:AZ$36)</f>
        <v>1.068787941734172E-36</v>
      </c>
      <c r="AR767" s="82">
        <f ca="1">SUMPRODUCT(S737:S766,'control variables'!BA$7:BA$36)</f>
        <v>8.006914820581624E-37</v>
      </c>
      <c r="AS767" s="82">
        <f t="shared" ca="1" si="576"/>
        <v>2.039946683805096E-36</v>
      </c>
      <c r="AT767" s="10">
        <f ca="1">SUMPRODUCT(P737:P766,'control variables'!AT$7:AT$36)</f>
        <v>-4.5471481520219439E-38</v>
      </c>
      <c r="AU767" s="10">
        <f ca="1">SUMPRODUCT(Q737:Q766,'control variables'!AU$7:AU$36)</f>
        <v>4.9326554041324382E-38</v>
      </c>
      <c r="AV767" s="10">
        <f ca="1">SUMPRODUCT(R737:R766,'control variables'!AV$7:AV$36)</f>
        <v>2.1240409455250554E-35</v>
      </c>
      <c r="AW767" s="10">
        <f ca="1">SUMPRODUCT(S737:S766,'control variables'!AW$7:AW$36)</f>
        <v>1.5912431514386175E-35</v>
      </c>
      <c r="AX767" s="10">
        <f t="shared" ca="1" si="554"/>
        <v>3.7156696042157837E-35</v>
      </c>
      <c r="AY767" s="82">
        <f ca="1">SUMPRODUCT(P737:P766,'control variables'!BB$7:BB$36)</f>
        <v>1.6480976475975616E-37</v>
      </c>
      <c r="AZ767" s="82">
        <f ca="1">SUMPRODUCT(Q737:Q766,'control variables'!BC$7:BC$36)</f>
        <v>4.2026460623677647E-37</v>
      </c>
      <c r="BA767" s="82">
        <f ca="1">SUMPRODUCT(R737:R766,'control variables'!BD$7:BD$36)</f>
        <v>2.9419814246243179E-36</v>
      </c>
      <c r="BB767" s="82">
        <f ca="1">SUMPRODUCT(S737:S766,'control variables'!BE$7:BE$36)</f>
        <v>4.180765618109685E-37</v>
      </c>
      <c r="BC767" s="82">
        <f t="shared" ca="1" si="577"/>
        <v>3.9451323574318191E-36</v>
      </c>
      <c r="BD767" s="10">
        <f ca="1">SUMPRODUCT(P737:P766,'control variables'!BF$7:BF$36)</f>
        <v>3.4476767266106575E-38</v>
      </c>
      <c r="BE767" s="10">
        <f ca="1">SUMPRODUCT(Q737:Q766,'control variables'!BG$7:BG$36)</f>
        <v>3.979541991315185E-38</v>
      </c>
      <c r="BF767" s="10">
        <f ca="1">SUMPRODUCT(R737:R766,'control variables'!BH$7:BH$36)</f>
        <v>1.191959900821157E-36</v>
      </c>
      <c r="BG767" s="10">
        <f ca="1">SUMPRODUCT(S737:S766,'control variables'!BI$7:BI$36)</f>
        <v>2.6789003756736842E-36</v>
      </c>
      <c r="BH767" s="10">
        <f t="shared" ca="1" si="578"/>
        <v>3.9451324636741E-36</v>
      </c>
      <c r="BI767" s="82">
        <f t="shared" ca="1" si="555"/>
        <v>3.9772932179716753E-35</v>
      </c>
      <c r="BJ767" s="82">
        <f t="shared" ca="1" si="556"/>
        <v>4.612077768627663E-35</v>
      </c>
      <c r="BK767" s="82">
        <f t="shared" ca="1" si="557"/>
        <v>1.5434592131982548E-34</v>
      </c>
      <c r="BL767" s="82">
        <f t="shared" ca="1" si="558"/>
        <v>7.269002563434878E-35</v>
      </c>
      <c r="BM767" s="82">
        <f t="shared" ca="1" si="548"/>
        <v>3.1292965682016764E-34</v>
      </c>
      <c r="BN767" s="10">
        <f ca="1">BN766+BI767-INDIRECT(ADDRESS(MAX($D767-'key variables'!$B$9*30,34),scenario!BI$4),TRUE)</f>
        <v>9439390.0751690175</v>
      </c>
      <c r="BO767" s="10">
        <f ca="1">BO766+BJ767-INDIRECT(ADDRESS(MAX($D767-'key variables'!$B$9*30,34),scenario!BJ$4),TRUE)</f>
        <v>10895583.360992203</v>
      </c>
      <c r="BP767" s="10">
        <f ca="1">BP766+BK767-INDIRECT(ADDRESS(MAX($D767-'key variables'!$B$9*30,34),scenario!BK$4),TRUE)</f>
        <v>32531162.537994072</v>
      </c>
      <c r="BQ767" s="10">
        <f ca="1">BQ766+BL767-INDIRECT(ADDRESS(MAX($D767-'key variables'!$B$9*30,34),scenario!BL$4),TRUE)</f>
        <v>14415841.516535141</v>
      </c>
      <c r="BR767" s="10">
        <f t="shared" ca="1" si="579"/>
        <v>67281977.490690395</v>
      </c>
      <c r="BS767" s="82">
        <f t="shared" ca="1" si="560"/>
        <v>-2.3433848477536824E-9</v>
      </c>
      <c r="BT767" s="82">
        <f t="shared" ca="1" si="561"/>
        <v>-3.4288309057018498E-10</v>
      </c>
      <c r="BU767" s="82">
        <f t="shared" ca="1" si="562"/>
        <v>-4.2578247660364599E-9</v>
      </c>
      <c r="BV767" s="82">
        <f t="shared" ca="1" si="563"/>
        <v>-2.9943922343414556E-9</v>
      </c>
      <c r="BW767" s="82">
        <f t="shared" ca="1" si="580"/>
        <v>-9.9384849387017825E-9</v>
      </c>
      <c r="BX767" s="10">
        <f t="shared" ca="1" si="564"/>
        <v>-1.8625994260191893E-12</v>
      </c>
      <c r="BY767" s="10">
        <f t="shared" ca="1" si="565"/>
        <v>2.8902850229962428E-12</v>
      </c>
      <c r="BZ767" s="10">
        <f t="shared" ca="1" si="566"/>
        <v>-3.5034723983035463E-11</v>
      </c>
      <c r="CA767" s="10">
        <f t="shared" ca="1" si="567"/>
        <v>-2.0257049910634696E-11</v>
      </c>
      <c r="CB767" s="10">
        <v>0</v>
      </c>
      <c r="CC767" s="82">
        <f t="shared" ca="1" si="568"/>
        <v>3.9725652202851362E-13</v>
      </c>
      <c r="CD767" s="82">
        <f t="shared" ca="1" si="569"/>
        <v>3.4270724516460853E-13</v>
      </c>
      <c r="CE767" s="82">
        <f t="shared" ca="1" si="570"/>
        <v>1.8915613015532971E-10</v>
      </c>
      <c r="CF767" s="82">
        <f t="shared" ca="1" si="571"/>
        <v>3.7028113764059381E-11</v>
      </c>
      <c r="CG767" s="82">
        <f t="shared" ca="1" si="581"/>
        <v>2.269242076865822E-10</v>
      </c>
      <c r="CH767" s="13" t="str">
        <f t="shared" ca="1" si="533"/>
        <v/>
      </c>
      <c r="CI767" s="81">
        <f t="shared" ca="1" si="542"/>
        <v>0.1131775965863165</v>
      </c>
      <c r="CJ767" s="81">
        <f t="shared" ca="1" si="543"/>
        <v>0.13063724757458739</v>
      </c>
      <c r="CK767" s="81">
        <f t="shared" ca="1" si="544"/>
        <v>0.39004625943939081</v>
      </c>
      <c r="CL767" s="81">
        <f t="shared" ca="1" si="545"/>
        <v>0.17284488538116416</v>
      </c>
      <c r="CM767" s="89">
        <f t="shared" ca="1" si="534"/>
        <v>0.80670598898145884</v>
      </c>
    </row>
    <row r="768" spans="1:91" x14ac:dyDescent="0.3">
      <c r="A768">
        <v>703</v>
      </c>
      <c r="B768" s="3">
        <f t="shared" si="547"/>
        <v>2.1416666666666666</v>
      </c>
      <c r="C768" s="3">
        <f t="shared" si="535"/>
        <v>23.433333333333334</v>
      </c>
      <c r="D768" s="4">
        <f t="shared" ca="1" si="572"/>
        <v>768</v>
      </c>
      <c r="E768" s="58">
        <f>(0.5*(COS(B768*2*PI())+1)*('key variables'!$B$4-'key variables'!$B$6)+'key variables'!$B$6)/'key variables'!$B$4</f>
        <v>1</v>
      </c>
      <c r="F768" s="10">
        <f t="shared" ca="1" si="536"/>
        <v>11689222.907461114</v>
      </c>
      <c r="G768" s="10">
        <f t="shared" ca="1" si="537"/>
        <v>13492492.798713122</v>
      </c>
      <c r="H768" s="10">
        <f t="shared" ca="1" si="538"/>
        <v>40309474.521088287</v>
      </c>
      <c r="I768" s="10">
        <f t="shared" ca="1" si="539"/>
        <v>17912154.249750931</v>
      </c>
      <c r="J768" s="10">
        <f t="shared" ca="1" si="573"/>
        <v>83403344.477013454</v>
      </c>
      <c r="K768" s="82">
        <f t="shared" ca="1" si="549"/>
        <v>2249832.832292099</v>
      </c>
      <c r="L768" s="82">
        <f t="shared" ca="1" si="550"/>
        <v>2596909.4377209195</v>
      </c>
      <c r="M768" s="82">
        <f t="shared" ca="1" si="551"/>
        <v>7778311.98309422</v>
      </c>
      <c r="N768" s="82">
        <f t="shared" ca="1" si="552"/>
        <v>3496312.733215793</v>
      </c>
      <c r="O768" s="82">
        <f t="shared" ca="1" si="574"/>
        <v>16121366.986323033</v>
      </c>
      <c r="P768" s="10">
        <f ca="1">IF(IF($A768&gt;='key variables'!$B$26,K768*SUMPRODUCT(Z768:AC768,'control variables'!$O$3:$R$3)/J768+F$65*'key variables'!$B$25/scenario!J$65,K768*SUMPRODUCT(Z768:AC768,'control variables'!$O$7:$R$7)/J768+F$65*'key variables'!$B$25/scenario!J$65)&lt;'key variables'!$B$28,0,IF($A768&gt;='key variables'!$B$26,K768*SUMPRODUCT(Z768:AC768,'control variables'!$O$3:$R$3)/J768+F$65*'key variables'!$B$25/scenario!J$65,K768*SUMPRODUCT(Z768:AC768,'control variables'!$O$7:$R$7)/J768+F$65*'key variables'!$B$25/scenario!J$65))</f>
        <v>4.8438692321974638E-36</v>
      </c>
      <c r="Q768" s="10">
        <f ca="1">IF(IF($A768&gt;='key variables'!$B$26,L768*SUMPRODUCT(Z768:AC768,'control variables'!$O$4:$R$4)/J768+G$65*'key variables'!$B$25/scenario!J$65,L768*SUMPRODUCT(Z768:AC768,'control variables'!$O$7:$R$7)/J768+G$65*'key variables'!$B$25/scenario!J$65)&lt;'key variables'!$B$28,0,IF($A768&gt;='key variables'!$B$26,L768*SUMPRODUCT(Z768:AC768,'control variables'!$O$4:$R$4)/J768+G$65*'key variables'!$B$25/scenario!J$65,L768*SUMPRODUCT(Z768:AC768,'control variables'!$O$7:$R$7)/J768+G$65*'key variables'!$B$25/scenario!J$65))</f>
        <v>5.5911219463199727E-36</v>
      </c>
      <c r="R768" s="10">
        <f ca="1">IF(IF($A768&gt;='key variables'!$B$26,M768*SUMPRODUCT(Z768:AC768,'control variables'!$O$5:$R$5)/J768+H$65*'key variables'!$B$25/scenario!J$65,M768*SUMPRODUCT(Z768:AC768,'control variables'!$O$7:$R$7)/J768+H$65*'key variables'!$B$25/scenario!J$65)&lt;'key variables'!$B$28,0,IF($A768&gt;='key variables'!$B$26,M768*SUMPRODUCT(Z768:AC768,'control variables'!$O$5:$R$5)/J768+H$65*'key variables'!$B$25/scenario!J$65,M768*SUMPRODUCT(Z768:AC768,'control variables'!$O$7:$R$7)/J768+H$65*'key variables'!$B$25/scenario!J$65))</f>
        <v>1.6746633595420505E-35</v>
      </c>
      <c r="S768" s="10">
        <f ca="1">IF(IF($A768&gt;='key variables'!$B$26,N768*SUMPRODUCT(Z768:AC768,'control variables'!$O$6:$R$6)/J768+I$65*'key variables'!$B$25/scenario!J$65,N768*SUMPRODUCT(Z768:AC768,'control variables'!$O$7:$R$7)/J768+I$65*'key variables'!$B$25/scenario!J$65)&lt;'key variables'!$B$28,0,IF($A768&gt;='key variables'!$B$26,N768*SUMPRODUCT(Z768:AC768,'control variables'!$O$6:$R$6)/J768+I$65*'key variables'!$B$25/scenario!J$65,N768*SUMPRODUCT(Z768:AC768,'control variables'!$O$7:$R$7)/J768+I$65*'key variables'!$B$25/scenario!J$65))</f>
        <v>7.5275289041410058E-36</v>
      </c>
      <c r="T768" s="10">
        <f t="shared" ca="1" si="546"/>
        <v>3.4709153678078947E-35</v>
      </c>
      <c r="U768" s="82">
        <f ca="1">SUMPRODUCT(P738:P767,'control variables'!AD$7:AD$36)</f>
        <v>1.0269898877027575E-35</v>
      </c>
      <c r="V768" s="82">
        <f ca="1">SUMPRODUCT(Q738:Q767,'control variables'!AE$7:AE$36)</f>
        <v>1.1854212871016444E-35</v>
      </c>
      <c r="W768" s="82">
        <f ca="1">SUMPRODUCT(R738:R767,'control variables'!AF$7:AF$36)</f>
        <v>3.5505961311341646E-35</v>
      </c>
      <c r="X768" s="82">
        <f ca="1">SUMPRODUCT(S738:S767,'control variables'!AG$7:AG$36)</f>
        <v>1.5959753852471229E-35</v>
      </c>
      <c r="Y768" s="82">
        <f t="shared" ca="1" si="540"/>
        <v>7.3589826911856894E-35</v>
      </c>
      <c r="Z768" s="10">
        <f ca="1">IF($A768&gt;='key variables'!$B$26,SUMPRODUCT(P738:P767,'control variables'!V$7:V$36)*$E768,SUMPRODUCT(P738:P767,'control variables'!Z$7:Z$36)*$E768)</f>
        <v>2.5059592931375546E-35</v>
      </c>
      <c r="AA768" s="10">
        <f ca="1">IF($A768&gt;='key variables'!$B$26,SUMPRODUCT(Q738:Q767,'control variables'!W$7:W$36)*$E768,SUMPRODUCT(Q738:Q767,'control variables'!AA$7:AA$36)*$E768)</f>
        <v>2.892547946446027E-35</v>
      </c>
      <c r="AB768" s="10">
        <f ca="1">IF($A768&gt;='key variables'!$B$26,SUMPRODUCT(R738:R767,'control variables'!X$7:X$36)*$E768,SUMPRODUCT(R738:R767,'control variables'!AB$7:AB$36)*$E768)</f>
        <v>8.6638140039497245E-35</v>
      </c>
      <c r="AC768" s="10">
        <f ca="1">IF($A768&gt;='key variables'!$B$26,SUMPRODUCT(S738:S767,'control variables'!Y$7:Y$36)*$E768,SUMPRODUCT(S738:S767,'control variables'!AC$7:AC$36)*$E768)</f>
        <v>3.8943415082937802E-35</v>
      </c>
      <c r="AD768" s="10">
        <f t="shared" ca="1" si="541"/>
        <v>1.7956662751827087E-34</v>
      </c>
      <c r="AE768" s="82">
        <f ca="1">SUMPRODUCT(P738:P767,'control variables'!AL$7:AL$36)</f>
        <v>3.4119904200580971E-35</v>
      </c>
      <c r="AF768" s="82">
        <f ca="1">SUMPRODUCT(Q738:Q767,'control variables'!AM$7:AM$36)</f>
        <v>3.9280528140182012E-35</v>
      </c>
      <c r="AG768" s="82">
        <f ca="1">SUMPRODUCT(R738:R767,'control variables'!AN$7:AN$36)</f>
        <v>1.1199910910004726E-34</v>
      </c>
      <c r="AH768" s="82">
        <f ca="1">SUMPRODUCT(S738:S767,'control variables'!AO$7:AO$36)</f>
        <v>4.8494503295095552E-35</v>
      </c>
      <c r="AI768" s="82">
        <f t="shared" ca="1" si="553"/>
        <v>2.3389404473590578E-34</v>
      </c>
      <c r="AJ768" s="10">
        <f ca="1">SUMPRODUCT(P738:P767,'control variables'!AP$7:AP$36)</f>
        <v>3.260170117124293E-38</v>
      </c>
      <c r="AK768" s="10">
        <f ca="1">SUMPRODUCT(Q738:Q767,'control variables'!AQ$7:AQ$36)</f>
        <v>9.4077729067434471E-38</v>
      </c>
      <c r="AL768" s="10">
        <f ca="1">SUMPRODUCT(R738:R767,'control variables'!AR$7:AR$36)</f>
        <v>3.3814005989660876E-36</v>
      </c>
      <c r="AM768" s="10">
        <f ca="1">SUMPRODUCT(S738:S767,'control variables'!AS$7:AS$36)</f>
        <v>2.5332047184453654E-36</v>
      </c>
      <c r="AN768" s="10">
        <f t="shared" ca="1" si="575"/>
        <v>6.0412847476501296E-36</v>
      </c>
      <c r="AO768" s="82">
        <f ca="1">SUMPRODUCT(P738:P767,'control variables'!AX$7:AX$36)</f>
        <v>4.4333338346915458E-38</v>
      </c>
      <c r="AP768" s="82">
        <f ca="1">SUMPRODUCT(Q738:Q767,'control variables'!AY$7:AY$36)</f>
        <v>1.0234508369360666E-37</v>
      </c>
      <c r="AQ768" s="82">
        <f ca="1">SUMPRODUCT(R738:R767,'control variables'!AZ$7:AZ$36)</f>
        <v>9.1963775787661375E-37</v>
      </c>
      <c r="AR768" s="82">
        <f ca="1">SUMPRODUCT(S738:S767,'control variables'!BA$7:BA$36)</f>
        <v>6.8895436649117315E-37</v>
      </c>
      <c r="AS768" s="82">
        <f t="shared" ca="1" si="576"/>
        <v>1.755270546408309E-36</v>
      </c>
      <c r="AT768" s="10">
        <f ca="1">SUMPRODUCT(P738:P767,'control variables'!AT$7:AT$36)</f>
        <v>-3.9125901106941233E-38</v>
      </c>
      <c r="AU768" s="10">
        <f ca="1">SUMPRODUCT(Q738:Q767,'control variables'!AU$7:AU$36)</f>
        <v>4.2442995276256313E-38</v>
      </c>
      <c r="AV768" s="10">
        <f ca="1">SUMPRODUCT(R738:R767,'control variables'!AV$7:AV$36)</f>
        <v>1.8276293888676928E-35</v>
      </c>
      <c r="AW768" s="10">
        <f ca="1">SUMPRODUCT(S738:S767,'control variables'!AW$7:AW$36)</f>
        <v>1.3691839390058298E-35</v>
      </c>
      <c r="AX768" s="10">
        <f t="shared" ca="1" si="554"/>
        <v>3.1971450372904542E-35</v>
      </c>
      <c r="AY768" s="82">
        <f ca="1">SUMPRODUCT(P738:P767,'control variables'!BB$7:BB$36)</f>
        <v>1.4181043462551663E-37</v>
      </c>
      <c r="AZ768" s="82">
        <f ca="1">SUMPRODUCT(Q738:Q767,'control variables'!BC$7:BC$36)</f>
        <v>3.6161635540852191E-37</v>
      </c>
      <c r="BA768" s="82">
        <f ca="1">SUMPRODUCT(R738:R767,'control variables'!BD$7:BD$36)</f>
        <v>2.5314256415227004E-36</v>
      </c>
      <c r="BB768" s="82">
        <f ca="1">SUMPRODUCT(S738:S767,'control variables'!BE$7:BE$36)</f>
        <v>3.5973365427454442E-37</v>
      </c>
      <c r="BC768" s="82">
        <f t="shared" ca="1" si="577"/>
        <v>3.394586085831283E-36</v>
      </c>
      <c r="BD768" s="10">
        <f ca="1">SUMPRODUCT(P738:P767,'control variables'!BF$7:BF$36)</f>
        <v>2.9665507730177965E-38</v>
      </c>
      <c r="BE768" s="10">
        <f ca="1">SUMPRODUCT(Q738:Q767,'control variables'!BG$7:BG$36)</f>
        <v>3.4241938286942026E-38</v>
      </c>
      <c r="BF768" s="10">
        <f ca="1">SUMPRODUCT(R738:R767,'control variables'!BH$7:BH$36)</f>
        <v>1.0256209748132041E-36</v>
      </c>
      <c r="BG768" s="10">
        <f ca="1">SUMPRODUCT(S738:S767,'control variables'!BI$7:BI$36)</f>
        <v>2.3050577564170478E-36</v>
      </c>
      <c r="BH768" s="10">
        <f t="shared" ca="1" si="578"/>
        <v>3.394586177247372E-36</v>
      </c>
      <c r="BI768" s="82">
        <f t="shared" ca="1" si="555"/>
        <v>3.4222588734099543E-35</v>
      </c>
      <c r="BJ768" s="82">
        <f t="shared" ca="1" si="556"/>
        <v>3.968458749086679E-35</v>
      </c>
      <c r="BK768" s="82">
        <f t="shared" ca="1" si="557"/>
        <v>1.3280682863024687E-34</v>
      </c>
      <c r="BL768" s="82">
        <f t="shared" ca="1" si="558"/>
        <v>6.2546076339428398E-35</v>
      </c>
      <c r="BM768" s="82">
        <f t="shared" ca="1" si="548"/>
        <v>2.692600811946416E-34</v>
      </c>
      <c r="BN768" s="10">
        <f ca="1">BN767+BI768-INDIRECT(ADDRESS(MAX($D768-'key variables'!$B$9*30,34),scenario!BI$4),TRUE)</f>
        <v>9439390.0751690175</v>
      </c>
      <c r="BO768" s="10">
        <f ca="1">BO767+BJ768-INDIRECT(ADDRESS(MAX($D768-'key variables'!$B$9*30,34),scenario!BJ$4),TRUE)</f>
        <v>10895583.360992203</v>
      </c>
      <c r="BP768" s="10">
        <f ca="1">BP767+BK768-INDIRECT(ADDRESS(MAX($D768-'key variables'!$B$9*30,34),scenario!BK$4),TRUE)</f>
        <v>32531162.537994072</v>
      </c>
      <c r="BQ768" s="10">
        <f ca="1">BQ767+BL768-INDIRECT(ADDRESS(MAX($D768-'key variables'!$B$9*30,34),scenario!BL$4),TRUE)</f>
        <v>14415841.516535141</v>
      </c>
      <c r="BR768" s="10">
        <f t="shared" ca="1" si="579"/>
        <v>67281977.490690395</v>
      </c>
      <c r="BS768" s="82">
        <f t="shared" ca="1" si="560"/>
        <v>-2.3433848477536824E-9</v>
      </c>
      <c r="BT768" s="82">
        <f t="shared" ca="1" si="561"/>
        <v>-3.4288309057018498E-10</v>
      </c>
      <c r="BU768" s="82">
        <f t="shared" ca="1" si="562"/>
        <v>-4.2578247660364599E-9</v>
      </c>
      <c r="BV768" s="82">
        <f t="shared" ca="1" si="563"/>
        <v>-2.9943922343414556E-9</v>
      </c>
      <c r="BW768" s="82">
        <f t="shared" ca="1" si="580"/>
        <v>-9.9384849387017825E-9</v>
      </c>
      <c r="BX768" s="10">
        <f t="shared" ca="1" si="564"/>
        <v>-1.8625994260191893E-12</v>
      </c>
      <c r="BY768" s="10">
        <f t="shared" ca="1" si="565"/>
        <v>2.8902850229962428E-12</v>
      </c>
      <c r="BZ768" s="10">
        <f t="shared" ca="1" si="566"/>
        <v>-3.5034723983035463E-11</v>
      </c>
      <c r="CA768" s="10">
        <f t="shared" ca="1" si="567"/>
        <v>-2.0257049910634696E-11</v>
      </c>
      <c r="CB768" s="10">
        <v>0</v>
      </c>
      <c r="CC768" s="82">
        <f t="shared" ca="1" si="568"/>
        <v>3.9725652202851362E-13</v>
      </c>
      <c r="CD768" s="82">
        <f t="shared" ca="1" si="569"/>
        <v>3.4270724516460853E-13</v>
      </c>
      <c r="CE768" s="82">
        <f t="shared" ca="1" si="570"/>
        <v>1.8915613015532971E-10</v>
      </c>
      <c r="CF768" s="82">
        <f t="shared" ca="1" si="571"/>
        <v>3.7028113764059381E-11</v>
      </c>
      <c r="CG768" s="82">
        <f t="shared" ca="1" si="581"/>
        <v>2.269242076865822E-10</v>
      </c>
      <c r="CH768" s="13" t="str">
        <f t="shared" ca="1" si="533"/>
        <v/>
      </c>
      <c r="CI768" s="81">
        <f t="shared" ca="1" si="542"/>
        <v>0.1131775965863165</v>
      </c>
      <c r="CJ768" s="81">
        <f t="shared" ca="1" si="543"/>
        <v>0.13063724757458739</v>
      </c>
      <c r="CK768" s="81">
        <f t="shared" ca="1" si="544"/>
        <v>0.39004625943939081</v>
      </c>
      <c r="CL768" s="81">
        <f t="shared" ca="1" si="545"/>
        <v>0.17284488538116416</v>
      </c>
      <c r="CM768" s="89">
        <f t="shared" ca="1" si="534"/>
        <v>0.80670598898145884</v>
      </c>
    </row>
    <row r="769" spans="1:91" x14ac:dyDescent="0.3">
      <c r="A769">
        <v>704</v>
      </c>
      <c r="B769" s="3">
        <f t="shared" si="547"/>
        <v>2.1444444444444444</v>
      </c>
      <c r="C769" s="3">
        <f t="shared" si="535"/>
        <v>23.466666666666665</v>
      </c>
      <c r="D769" s="4">
        <f t="shared" ca="1" si="572"/>
        <v>769</v>
      </c>
      <c r="E769" s="58">
        <f>(0.5*(COS(B769*2*PI())+1)*('key variables'!$B$4-'key variables'!$B$6)+'key variables'!$B$6)/'key variables'!$B$4</f>
        <v>1</v>
      </c>
      <c r="F769" s="10">
        <f t="shared" ca="1" si="536"/>
        <v>11689222.907461114</v>
      </c>
      <c r="G769" s="10">
        <f t="shared" ca="1" si="537"/>
        <v>13492492.798713122</v>
      </c>
      <c r="H769" s="10">
        <f t="shared" ca="1" si="538"/>
        <v>40309474.521088287</v>
      </c>
      <c r="I769" s="10">
        <f t="shared" ca="1" si="539"/>
        <v>17912154.249750931</v>
      </c>
      <c r="J769" s="10">
        <f t="shared" ca="1" si="573"/>
        <v>83403344.477013454</v>
      </c>
      <c r="K769" s="82">
        <f t="shared" ca="1" si="549"/>
        <v>2249832.832292099</v>
      </c>
      <c r="L769" s="82">
        <f t="shared" ca="1" si="550"/>
        <v>2596909.4377209195</v>
      </c>
      <c r="M769" s="82">
        <f t="shared" ca="1" si="551"/>
        <v>7778311.98309422</v>
      </c>
      <c r="N769" s="82">
        <f t="shared" ca="1" si="552"/>
        <v>3496312.733215793</v>
      </c>
      <c r="O769" s="82">
        <f t="shared" ca="1" si="574"/>
        <v>16121366.986323033</v>
      </c>
      <c r="P769" s="10">
        <f ca="1">IF(IF($A769&gt;='key variables'!$B$26,K769*SUMPRODUCT(Z769:AC769,'control variables'!$O$3:$R$3)/J769+F$65*'key variables'!$B$25/scenario!J$65,K769*SUMPRODUCT(Z769:AC769,'control variables'!$O$7:$R$7)/J769+F$65*'key variables'!$B$25/scenario!J$65)&lt;'key variables'!$B$28,0,IF($A769&gt;='key variables'!$B$26,K769*SUMPRODUCT(Z769:AC769,'control variables'!$O$3:$R$3)/J769+F$65*'key variables'!$B$25/scenario!J$65,K769*SUMPRODUCT(Z769:AC769,'control variables'!$O$7:$R$7)/J769+F$65*'key variables'!$B$25/scenario!J$65))</f>
        <v>4.1679035346504068E-36</v>
      </c>
      <c r="Q769" s="10">
        <f ca="1">IF(IF($A769&gt;='key variables'!$B$26,L769*SUMPRODUCT(Z769:AC769,'control variables'!$O$4:$R$4)/J769+G$65*'key variables'!$B$25/scenario!J$65,L769*SUMPRODUCT(Z769:AC769,'control variables'!$O$7:$R$7)/J769+G$65*'key variables'!$B$25/scenario!J$65)&lt;'key variables'!$B$28,0,IF($A769&gt;='key variables'!$B$26,L769*SUMPRODUCT(Z769:AC769,'control variables'!$O$4:$R$4)/J769+G$65*'key variables'!$B$25/scenario!J$65,L769*SUMPRODUCT(Z769:AC769,'control variables'!$O$7:$R$7)/J769+G$65*'key variables'!$B$25/scenario!J$65))</f>
        <v>4.810876554600288E-36</v>
      </c>
      <c r="R769" s="10">
        <f ca="1">IF(IF($A769&gt;='key variables'!$B$26,M769*SUMPRODUCT(Z769:AC769,'control variables'!$O$5:$R$5)/J769+H$65*'key variables'!$B$25/scenario!J$65,M769*SUMPRODUCT(Z769:AC769,'control variables'!$O$7:$R$7)/J769+H$65*'key variables'!$B$25/scenario!J$65)&lt;'key variables'!$B$28,0,IF($A769&gt;='key variables'!$B$26,M769*SUMPRODUCT(Z769:AC769,'control variables'!$O$5:$R$5)/J769+H$65*'key variables'!$B$25/scenario!J$65,M769*SUMPRODUCT(Z769:AC769,'control variables'!$O$7:$R$7)/J769+H$65*'key variables'!$B$25/scenario!J$65))</f>
        <v>1.4409627925521791E-35</v>
      </c>
      <c r="S769" s="10">
        <f ca="1">IF(IF($A769&gt;='key variables'!$B$26,N769*SUMPRODUCT(Z769:AC769,'control variables'!$O$6:$R$6)/J769+I$65*'key variables'!$B$25/scenario!J$65,N769*SUMPRODUCT(Z769:AC769,'control variables'!$O$7:$R$7)/J769+I$65*'key variables'!$B$25/scenario!J$65)&lt;'key variables'!$B$28,0,IF($A769&gt;='key variables'!$B$26,N769*SUMPRODUCT(Z769:AC769,'control variables'!$O$6:$R$6)/J769+I$65*'key variables'!$B$25/scenario!J$65,N769*SUMPRODUCT(Z769:AC769,'control variables'!$O$7:$R$7)/J769+I$65*'key variables'!$B$25/scenario!J$65))</f>
        <v>6.4770564238620677E-36</v>
      </c>
      <c r="T769" s="10">
        <f t="shared" ca="1" si="546"/>
        <v>2.986546443863455E-35</v>
      </c>
      <c r="U769" s="82">
        <f ca="1">SUMPRODUCT(P739:P768,'control variables'!AD$7:AD$36)</f>
        <v>8.8367265461142692E-36</v>
      </c>
      <c r="V769" s="82">
        <f ca="1">SUMPRODUCT(Q739:Q768,'control variables'!AE$7:AE$36)</f>
        <v>1.0199948296951394E-35</v>
      </c>
      <c r="W769" s="82">
        <f ca="1">SUMPRODUCT(R739:R768,'control variables'!AF$7:AF$36)</f>
        <v>3.0551076950433393E-35</v>
      </c>
      <c r="X769" s="82">
        <f ca="1">SUMPRODUCT(S739:S768,'control variables'!AG$7:AG$36)</f>
        <v>1.3732557859265016E-35</v>
      </c>
      <c r="Y769" s="82">
        <f t="shared" ca="1" si="540"/>
        <v>6.3320309652764072E-35</v>
      </c>
      <c r="Z769" s="10">
        <f ca="1">IF($A769&gt;='key variables'!$B$26,SUMPRODUCT(P739:P768,'control variables'!V$7:V$36)*$E769,SUMPRODUCT(P739:P768,'control variables'!Z$7:Z$36)*$E769)</f>
        <v>2.1562507356995192E-35</v>
      </c>
      <c r="AA769" s="10">
        <f ca="1">IF($A769&gt;='key variables'!$B$26,SUMPRODUCT(Q739:Q768,'control variables'!W$7:W$36)*$E769,SUMPRODUCT(Q739:Q768,'control variables'!AA$7:AA$36)*$E769)</f>
        <v>2.4888906434554847E-35</v>
      </c>
      <c r="AB769" s="10">
        <f ca="1">IF($A769&gt;='key variables'!$B$26,SUMPRODUCT(R739:R768,'control variables'!X$7:X$36)*$E769,SUMPRODUCT(R739:R768,'control variables'!AB$7:AB$36)*$E769)</f>
        <v>7.4547720592023833E-35</v>
      </c>
      <c r="AC769" s="10">
        <f ca="1">IF($A769&gt;='key variables'!$B$26,SUMPRODUCT(S739:S768,'control variables'!Y$7:Y$36)*$E769,SUMPRODUCT(S739:S768,'control variables'!AC$7:AC$36)*$E769)</f>
        <v>3.3508831389715282E-35</v>
      </c>
      <c r="AD769" s="10">
        <f t="shared" ca="1" si="541"/>
        <v>1.5450796577328916E-34</v>
      </c>
      <c r="AE769" s="82">
        <f ca="1">SUMPRODUCT(P739:P768,'control variables'!AL$7:AL$36)</f>
        <v>2.9358445181440337E-35</v>
      </c>
      <c r="AF769" s="82">
        <f ca="1">SUMPRODUCT(Q739:Q768,'control variables'!AM$7:AM$36)</f>
        <v>3.3798900059101626E-35</v>
      </c>
      <c r="AG769" s="82">
        <f ca="1">SUMPRODUCT(R739:R768,'control variables'!AN$7:AN$36)</f>
        <v>9.6369546806286312E-35</v>
      </c>
      <c r="AH769" s="82">
        <f ca="1">SUMPRODUCT(S739:S768,'control variables'!AO$7:AO$36)</f>
        <v>4.1727057855162391E-35</v>
      </c>
      <c r="AI769" s="82">
        <f t="shared" ca="1" si="553"/>
        <v>2.0125394990199067E-34</v>
      </c>
      <c r="AJ769" s="10">
        <f ca="1">SUMPRODUCT(P739:P768,'control variables'!AP$7:AP$36)</f>
        <v>2.8052108559007533E-38</v>
      </c>
      <c r="AK769" s="10">
        <f ca="1">SUMPRODUCT(Q739:Q768,'control variables'!AQ$7:AQ$36)</f>
        <v>8.0949109217418066E-38</v>
      </c>
      <c r="AL769" s="10">
        <f ca="1">SUMPRODUCT(R739:R768,'control variables'!AR$7:AR$36)</f>
        <v>2.9095235302432364E-36</v>
      </c>
      <c r="AM769" s="10">
        <f ca="1">SUMPRODUCT(S739:S768,'control variables'!AS$7:AS$36)</f>
        <v>2.1796940408343209E-36</v>
      </c>
      <c r="AN769" s="10">
        <f t="shared" ca="1" si="575"/>
        <v>5.1982187888539831E-36</v>
      </c>
      <c r="AO769" s="82">
        <f ca="1">SUMPRODUCT(P739:P768,'control variables'!AX$7:AX$36)</f>
        <v>3.8146586693698911E-38</v>
      </c>
      <c r="AP769" s="82">
        <f ca="1">SUMPRODUCT(Q739:Q768,'control variables'!AY$7:AY$36)</f>
        <v>8.8062748111628963E-38</v>
      </c>
      <c r="AQ769" s="82">
        <f ca="1">SUMPRODUCT(R739:R768,'control variables'!AZ$7:AZ$36)</f>
        <v>7.9130159752744944E-37</v>
      </c>
      <c r="AR769" s="82">
        <f ca="1">SUMPRODUCT(S739:S768,'control variables'!BA$7:BA$36)</f>
        <v>5.9281025181778351E-37</v>
      </c>
      <c r="AS769" s="82">
        <f t="shared" ca="1" si="576"/>
        <v>1.5103211841505608E-36</v>
      </c>
      <c r="AT769" s="10">
        <f ca="1">SUMPRODUCT(P739:P768,'control variables'!AT$7:AT$36)</f>
        <v>-3.366585134793639E-38</v>
      </c>
      <c r="AU769" s="10">
        <f ca="1">SUMPRODUCT(Q739:Q768,'control variables'!AU$7:AU$36)</f>
        <v>3.6520042460520292E-38</v>
      </c>
      <c r="AV769" s="10">
        <f ca="1">SUMPRODUCT(R739:R768,'control variables'!AV$7:AV$36)</f>
        <v>1.5725822941832243E-35</v>
      </c>
      <c r="AW769" s="10">
        <f ca="1">SUMPRODUCT(S739:S768,'control variables'!AW$7:AW$36)</f>
        <v>1.1781132614061308E-35</v>
      </c>
      <c r="AX769" s="10">
        <f t="shared" ca="1" si="554"/>
        <v>2.7509809747006132E-35</v>
      </c>
      <c r="AY769" s="82">
        <f ca="1">SUMPRODUCT(P739:P768,'control variables'!BB$7:BB$36)</f>
        <v>1.2202067879893309E-37</v>
      </c>
      <c r="AZ769" s="82">
        <f ca="1">SUMPRODUCT(Q739:Q768,'control variables'!BC$7:BC$36)</f>
        <v>3.1115251334124678E-37</v>
      </c>
      <c r="BA769" s="82">
        <f ca="1">SUMPRODUCT(R739:R768,'control variables'!BD$7:BD$36)</f>
        <v>2.1781632354721317E-36</v>
      </c>
      <c r="BB769" s="82">
        <f ca="1">SUMPRODUCT(S739:S768,'control variables'!BE$7:BE$36)</f>
        <v>3.0953254460657565E-37</v>
      </c>
      <c r="BC769" s="82">
        <f t="shared" ca="1" si="577"/>
        <v>2.9208689722188871E-36</v>
      </c>
      <c r="BD769" s="10">
        <f ca="1">SUMPRODUCT(P739:P768,'control variables'!BF$7:BF$36)</f>
        <v>2.552566318346212E-38</v>
      </c>
      <c r="BE769" s="10">
        <f ca="1">SUMPRODUCT(Q739:Q768,'control variables'!BG$7:BG$36)</f>
        <v>2.9463449316669907E-38</v>
      </c>
      <c r="BF769" s="10">
        <f ca="1">SUMPRODUCT(R739:R768,'control variables'!BH$7:BH$36)</f>
        <v>8.8249477457431262E-37</v>
      </c>
      <c r="BG769" s="10">
        <f ca="1">SUMPRODUCT(S739:S768,'control variables'!BI$7:BI$36)</f>
        <v>1.9833851638033449E-36</v>
      </c>
      <c r="BH769" s="10">
        <f t="shared" ca="1" si="578"/>
        <v>2.9208690508777895E-36</v>
      </c>
      <c r="BI769" s="82">
        <f t="shared" ca="1" si="555"/>
        <v>2.9446800008891332E-35</v>
      </c>
      <c r="BJ769" s="82">
        <f t="shared" ca="1" si="556"/>
        <v>3.4146572614903395E-35</v>
      </c>
      <c r="BK769" s="82">
        <f t="shared" ca="1" si="557"/>
        <v>1.1427353298359068E-34</v>
      </c>
      <c r="BL769" s="82">
        <f t="shared" ca="1" si="558"/>
        <v>5.381772301383028E-35</v>
      </c>
      <c r="BM769" s="82">
        <f t="shared" ca="1" si="548"/>
        <v>2.3168462862121567E-34</v>
      </c>
      <c r="BN769" s="10">
        <f ca="1">BN768+BI769-INDIRECT(ADDRESS(MAX($D769-'key variables'!$B$9*30,34),scenario!BI$4),TRUE)</f>
        <v>9439390.0751690175</v>
      </c>
      <c r="BO769" s="10">
        <f ca="1">BO768+BJ769-INDIRECT(ADDRESS(MAX($D769-'key variables'!$B$9*30,34),scenario!BJ$4),TRUE)</f>
        <v>10895583.360992203</v>
      </c>
      <c r="BP769" s="10">
        <f ca="1">BP768+BK769-INDIRECT(ADDRESS(MAX($D769-'key variables'!$B$9*30,34),scenario!BK$4),TRUE)</f>
        <v>32531162.537994072</v>
      </c>
      <c r="BQ769" s="10">
        <f ca="1">BQ768+BL769-INDIRECT(ADDRESS(MAX($D769-'key variables'!$B$9*30,34),scenario!BL$4),TRUE)</f>
        <v>14415841.516535141</v>
      </c>
      <c r="BR769" s="10">
        <f t="shared" ca="1" si="579"/>
        <v>67281977.490690395</v>
      </c>
      <c r="BS769" s="82">
        <f t="shared" ca="1" si="560"/>
        <v>-2.3433848477536824E-9</v>
      </c>
      <c r="BT769" s="82">
        <f t="shared" ca="1" si="561"/>
        <v>-3.4288309057018498E-10</v>
      </c>
      <c r="BU769" s="82">
        <f t="shared" ca="1" si="562"/>
        <v>-4.2578247660364599E-9</v>
      </c>
      <c r="BV769" s="82">
        <f t="shared" ca="1" si="563"/>
        <v>-2.9943922343414556E-9</v>
      </c>
      <c r="BW769" s="82">
        <f t="shared" ca="1" si="580"/>
        <v>-9.9384849387017825E-9</v>
      </c>
      <c r="BX769" s="10">
        <f t="shared" ca="1" si="564"/>
        <v>-1.8625994260191893E-12</v>
      </c>
      <c r="BY769" s="10">
        <f t="shared" ca="1" si="565"/>
        <v>2.8902850229962428E-12</v>
      </c>
      <c r="BZ769" s="10">
        <f t="shared" ca="1" si="566"/>
        <v>-3.5034723983035463E-11</v>
      </c>
      <c r="CA769" s="10">
        <f t="shared" ca="1" si="567"/>
        <v>-2.0257049910634696E-11</v>
      </c>
      <c r="CB769" s="10">
        <v>0</v>
      </c>
      <c r="CC769" s="82">
        <f t="shared" ca="1" si="568"/>
        <v>3.9725652202851362E-13</v>
      </c>
      <c r="CD769" s="82">
        <f t="shared" ca="1" si="569"/>
        <v>3.4270724516460853E-13</v>
      </c>
      <c r="CE769" s="82">
        <f t="shared" ca="1" si="570"/>
        <v>1.8915613015532971E-10</v>
      </c>
      <c r="CF769" s="82">
        <f t="shared" ca="1" si="571"/>
        <v>3.7028113764059381E-11</v>
      </c>
      <c r="CG769" s="82">
        <f t="shared" ca="1" si="581"/>
        <v>2.269242076865822E-10</v>
      </c>
      <c r="CH769" s="13" t="str">
        <f t="shared" ref="CH769:CH832" ca="1" si="582">IF(BW769&gt;1,A769,"")</f>
        <v/>
      </c>
      <c r="CI769" s="81">
        <f t="shared" ca="1" si="542"/>
        <v>0.1131775965863165</v>
      </c>
      <c r="CJ769" s="81">
        <f t="shared" ca="1" si="543"/>
        <v>0.13063724757458739</v>
      </c>
      <c r="CK769" s="81">
        <f t="shared" ca="1" si="544"/>
        <v>0.39004625943939081</v>
      </c>
      <c r="CL769" s="81">
        <f t="shared" ca="1" si="545"/>
        <v>0.17284488538116416</v>
      </c>
      <c r="CM769" s="89">
        <f t="shared" ref="CM769:CM832" ca="1" si="583">SUM(CI769:CL769)</f>
        <v>0.80670598898145884</v>
      </c>
    </row>
    <row r="770" spans="1:91" x14ac:dyDescent="0.3">
      <c r="A770">
        <v>705</v>
      </c>
      <c r="B770" s="3">
        <f t="shared" si="547"/>
        <v>2.1472222222222221</v>
      </c>
      <c r="C770" s="3">
        <f t="shared" ref="C770:C833" si="584">A770/30</f>
        <v>23.5</v>
      </c>
      <c r="D770" s="4">
        <f t="shared" ca="1" si="572"/>
        <v>770</v>
      </c>
      <c r="E770" s="58">
        <f>(0.5*(COS(B770*2*PI())+1)*('key variables'!$B$4-'key variables'!$B$6)+'key variables'!$B$6)/'key variables'!$B$4</f>
        <v>1</v>
      </c>
      <c r="F770" s="10">
        <f t="shared" ref="F770:F833" ca="1" si="585">MAX(F769-BD769,0.001)</f>
        <v>11689222.907461114</v>
      </c>
      <c r="G770" s="10">
        <f t="shared" ref="G770:G833" ca="1" si="586">MAX(G769-BE769,0.001)</f>
        <v>13492492.798713122</v>
      </c>
      <c r="H770" s="10">
        <f t="shared" ref="H770:H833" ca="1" si="587">MAX(H769-BF769,0.001)</f>
        <v>40309474.521088287</v>
      </c>
      <c r="I770" s="10">
        <f t="shared" ref="I770:I833" ca="1" si="588">MAX(I769-BG769,0.001)</f>
        <v>17912154.249750931</v>
      </c>
      <c r="J770" s="10">
        <f t="shared" ca="1" si="573"/>
        <v>83403344.477013454</v>
      </c>
      <c r="K770" s="82">
        <f t="shared" ca="1" si="549"/>
        <v>2249832.832292099</v>
      </c>
      <c r="L770" s="82">
        <f t="shared" ca="1" si="550"/>
        <v>2596909.4377209195</v>
      </c>
      <c r="M770" s="82">
        <f t="shared" ca="1" si="551"/>
        <v>7778311.98309422</v>
      </c>
      <c r="N770" s="82">
        <f t="shared" ca="1" si="552"/>
        <v>3496312.733215793</v>
      </c>
      <c r="O770" s="82">
        <f t="shared" ca="1" si="574"/>
        <v>16121366.986323033</v>
      </c>
      <c r="P770" s="10">
        <f ca="1">IF(IF($A770&gt;='key variables'!$B$26,K770*SUMPRODUCT(Z770:AC770,'control variables'!$O$3:$R$3)/J770+F$65*'key variables'!$B$25/scenario!J$65,K770*SUMPRODUCT(Z770:AC770,'control variables'!$O$7:$R$7)/J770+F$65*'key variables'!$B$25/scenario!J$65)&lt;'key variables'!$B$28,0,IF($A770&gt;='key variables'!$B$26,K770*SUMPRODUCT(Z770:AC770,'control variables'!$O$3:$R$3)/J770+F$65*'key variables'!$B$25/scenario!J$65,K770*SUMPRODUCT(Z770:AC770,'control variables'!$O$7:$R$7)/J770+F$65*'key variables'!$B$25/scenario!J$65))</f>
        <v>3.5862693729802986E-36</v>
      </c>
      <c r="Q770" s="10">
        <f ca="1">IF(IF($A770&gt;='key variables'!$B$26,L770*SUMPRODUCT(Z770:AC770,'control variables'!$O$4:$R$4)/J770+G$65*'key variables'!$B$25/scenario!J$65,L770*SUMPRODUCT(Z770:AC770,'control variables'!$O$7:$R$7)/J770+G$65*'key variables'!$B$25/scenario!J$65)&lt;'key variables'!$B$28,0,IF($A770&gt;='key variables'!$B$26,L770*SUMPRODUCT(Z770:AC770,'control variables'!$O$4:$R$4)/J770+G$65*'key variables'!$B$25/scenario!J$65,L770*SUMPRODUCT(Z770:AC770,'control variables'!$O$7:$R$7)/J770+G$65*'key variables'!$B$25/scenario!J$65))</f>
        <v>4.1395150107280829E-36</v>
      </c>
      <c r="R770" s="10">
        <f ca="1">IF(IF($A770&gt;='key variables'!$B$26,M770*SUMPRODUCT(Z770:AC770,'control variables'!$O$5:$R$5)/J770+H$65*'key variables'!$B$25/scenario!J$65,M770*SUMPRODUCT(Z770:AC770,'control variables'!$O$7:$R$7)/J770+H$65*'key variables'!$B$25/scenario!J$65)&lt;'key variables'!$B$28,0,IF($A770&gt;='key variables'!$B$26,M770*SUMPRODUCT(Z770:AC770,'control variables'!$O$5:$R$5)/J770+H$65*'key variables'!$B$25/scenario!J$65,M770*SUMPRODUCT(Z770:AC770,'control variables'!$O$7:$R$7)/J770+H$65*'key variables'!$B$25/scenario!J$65))</f>
        <v>1.2398753204271306E-35</v>
      </c>
      <c r="S770" s="10">
        <f ca="1">IF(IF($A770&gt;='key variables'!$B$26,N770*SUMPRODUCT(Z770:AC770,'control variables'!$O$6:$R$6)/J770+I$65*'key variables'!$B$25/scenario!J$65,N770*SUMPRODUCT(Z770:AC770,'control variables'!$O$7:$R$7)/J770+I$65*'key variables'!$B$25/scenario!J$65)&lt;'key variables'!$B$28,0,IF($A770&gt;='key variables'!$B$26,N770*SUMPRODUCT(Z770:AC770,'control variables'!$O$6:$R$6)/J770+I$65*'key variables'!$B$25/scenario!J$65,N770*SUMPRODUCT(Z770:AC770,'control variables'!$O$7:$R$7)/J770+I$65*'key variables'!$B$25/scenario!J$65))</f>
        <v>5.5731781906296385E-36</v>
      </c>
      <c r="T770" s="10">
        <f t="shared" ca="1" si="546"/>
        <v>2.5697715778609328E-35</v>
      </c>
      <c r="U770" s="82">
        <f ca="1">SUMPRODUCT(P740:P769,'control variables'!AD$7:AD$36)</f>
        <v>7.6035545223792547E-36</v>
      </c>
      <c r="V770" s="82">
        <f ca="1">SUMPRODUCT(Q740:Q769,'control variables'!AE$7:AE$36)</f>
        <v>8.7765376235867151E-36</v>
      </c>
      <c r="W770" s="82">
        <f ca="1">SUMPRODUCT(R740:R769,'control variables'!AF$7:AF$36)</f>
        <v>2.6287650534141647E-35</v>
      </c>
      <c r="X770" s="82">
        <f ca="1">SUMPRODUCT(S740:S769,'control variables'!AG$7:AG$36)</f>
        <v>1.1816168789399027E-35</v>
      </c>
      <c r="Y770" s="82">
        <f t="shared" ca="1" si="540"/>
        <v>5.4483911469506645E-35</v>
      </c>
      <c r="Z770" s="10">
        <f ca="1">IF($A770&gt;='key variables'!$B$26,SUMPRODUCT(P740:P769,'control variables'!V$7:V$36)*$E770,SUMPRODUCT(P740:P769,'control variables'!Z$7:Z$36)*$E770)</f>
        <v>1.8553442779126219E-35</v>
      </c>
      <c r="AA770" s="10">
        <f ca="1">IF($A770&gt;='key variables'!$B$26,SUMPRODUCT(Q740:Q769,'control variables'!W$7:W$36)*$E770,SUMPRODUCT(Q740:Q769,'control variables'!AA$7:AA$36)*$E770)</f>
        <v>2.1415640292812844E-35</v>
      </c>
      <c r="AB770" s="10">
        <f ca="1">IF($A770&gt;='key variables'!$B$26,SUMPRODUCT(R740:R769,'control variables'!X$7:X$36)*$E770,SUMPRODUCT(R740:R769,'control variables'!AB$7:AB$36)*$E770)</f>
        <v>6.4144528529039545E-35</v>
      </c>
      <c r="AC770" s="10">
        <f ca="1">IF($A770&gt;='key variables'!$B$26,SUMPRODUCT(S740:S769,'control variables'!Y$7:Y$36)*$E770,SUMPRODUCT(S740:S769,'control variables'!AC$7:AC$36)*$E770)</f>
        <v>2.8832648053927777E-35</v>
      </c>
      <c r="AD770" s="10">
        <f t="shared" ca="1" si="541"/>
        <v>1.329462596549064E-34</v>
      </c>
      <c r="AE770" s="82">
        <f ca="1">SUMPRODUCT(P740:P769,'control variables'!AL$7:AL$36)</f>
        <v>2.5261451450879536E-35</v>
      </c>
      <c r="AF770" s="82">
        <f ca="1">SUMPRODUCT(Q740:Q769,'control variables'!AM$7:AM$36)</f>
        <v>2.9082237416165412E-35</v>
      </c>
      <c r="AG770" s="82">
        <f ca="1">SUMPRODUCT(R740:R769,'control variables'!AN$7:AN$36)</f>
        <v>8.29211020183471E-35</v>
      </c>
      <c r="AH770" s="82">
        <f ca="1">SUMPRODUCT(S740:S769,'control variables'!AO$7:AO$36)</f>
        <v>3.5904014660237962E-35</v>
      </c>
      <c r="AI770" s="82">
        <f t="shared" ca="1" si="553"/>
        <v>1.7316880554563001E-34</v>
      </c>
      <c r="AJ770" s="10">
        <f ca="1">SUMPRODUCT(P740:P769,'control variables'!AP$7:AP$36)</f>
        <v>2.4137415114413267E-38</v>
      </c>
      <c r="AK770" s="10">
        <f ca="1">SUMPRODUCT(Q740:Q769,'control variables'!AQ$7:AQ$36)</f>
        <v>6.9652598420998168E-38</v>
      </c>
      <c r="AL770" s="10">
        <f ca="1">SUMPRODUCT(R740:R769,'control variables'!AR$7:AR$36)</f>
        <v>2.5034972714050689E-36</v>
      </c>
      <c r="AM770" s="10">
        <f ca="1">SUMPRODUCT(S740:S769,'control variables'!AS$7:AS$36)</f>
        <v>1.8755160516850733E-36</v>
      </c>
      <c r="AN770" s="10">
        <f t="shared" ca="1" si="575"/>
        <v>4.4728033366255541E-36</v>
      </c>
      <c r="AO770" s="82">
        <f ca="1">SUMPRODUCT(P740:P769,'control variables'!AX$7:AX$36)</f>
        <v>3.2823201018452778E-38</v>
      </c>
      <c r="AP770" s="82">
        <f ca="1">SUMPRODUCT(Q740:Q769,'control variables'!AY$7:AY$36)</f>
        <v>7.5773523505913732E-38</v>
      </c>
      <c r="AQ770" s="82">
        <f ca="1">SUMPRODUCT(R740:R769,'control variables'!AZ$7:AZ$36)</f>
        <v>6.8087484760875187E-37</v>
      </c>
      <c r="AR770" s="82">
        <f ca="1">SUMPRODUCT(S740:S769,'control variables'!BA$7:BA$36)</f>
        <v>5.1008312270384072E-37</v>
      </c>
      <c r="AS770" s="82">
        <f t="shared" ca="1" si="576"/>
        <v>1.2995546948369592E-36</v>
      </c>
      <c r="AT770" s="10">
        <f ca="1">SUMPRODUCT(P740:P769,'control variables'!AT$7:AT$36)</f>
        <v>-2.8967755755541662E-38</v>
      </c>
      <c r="AU770" s="10">
        <f ca="1">SUMPRODUCT(Q740:Q769,'control variables'!AU$7:AU$36)</f>
        <v>3.1423642290965228E-38</v>
      </c>
      <c r="AV770" s="10">
        <f ca="1">SUMPRODUCT(R740:R769,'control variables'!AV$7:AV$36)</f>
        <v>1.3531272188125233E-35</v>
      </c>
      <c r="AW770" s="10">
        <f ca="1">SUMPRODUCT(S740:S769,'control variables'!AW$7:AW$36)</f>
        <v>1.0137066446373798E-35</v>
      </c>
      <c r="AX770" s="10">
        <f t="shared" ca="1" si="554"/>
        <v>2.3670794521034453E-35</v>
      </c>
      <c r="AY770" s="82">
        <f ca="1">SUMPRODUCT(P740:P769,'control variables'!BB$7:BB$36)</f>
        <v>1.0499259870312348E-37</v>
      </c>
      <c r="AZ770" s="82">
        <f ca="1">SUMPRODUCT(Q740:Q769,'control variables'!BC$7:BC$36)</f>
        <v>2.6773093946262699E-37</v>
      </c>
      <c r="BA770" s="82">
        <f ca="1">SUMPRODUCT(R740:R769,'control variables'!BD$7:BD$36)</f>
        <v>1.8741988713950853E-36</v>
      </c>
      <c r="BB770" s="82">
        <f ca="1">SUMPRODUCT(S740:S769,'control variables'!BE$7:BE$36)</f>
        <v>2.6633703861774475E-37</v>
      </c>
      <c r="BC770" s="82">
        <f t="shared" ca="1" si="577"/>
        <v>2.5132594481785805E-36</v>
      </c>
      <c r="BD770" s="10">
        <f ca="1">SUMPRODUCT(P740:P769,'control variables'!BF$7:BF$36)</f>
        <v>2.1963537144949607E-38</v>
      </c>
      <c r="BE770" s="10">
        <f ca="1">SUMPRODUCT(Q740:Q769,'control variables'!BG$7:BG$36)</f>
        <v>2.5351802177828817E-38</v>
      </c>
      <c r="BF770" s="10">
        <f ca="1">SUMPRODUCT(R740:R769,'control variables'!BH$7:BH$36)</f>
        <v>7.5934194627094959E-37</v>
      </c>
      <c r="BG770" s="10">
        <f ca="1">SUMPRODUCT(S740:S769,'control variables'!BI$7:BI$36)</f>
        <v>1.7066022302668443E-36</v>
      </c>
      <c r="BH770" s="10">
        <f t="shared" ca="1" si="578"/>
        <v>2.5132595158605723E-36</v>
      </c>
      <c r="BI770" s="82">
        <f t="shared" ca="1" si="555"/>
        <v>2.533747629382712E-35</v>
      </c>
      <c r="BJ770" s="82">
        <f t="shared" ca="1" si="556"/>
        <v>2.9381391997919008E-35</v>
      </c>
      <c r="BK770" s="82">
        <f t="shared" ca="1" si="557"/>
        <v>9.8326573077867416E-35</v>
      </c>
      <c r="BL770" s="82">
        <f t="shared" ca="1" si="558"/>
        <v>4.6307418145229501E-35</v>
      </c>
      <c r="BM770" s="82">
        <f t="shared" ca="1" si="548"/>
        <v>1.9935285951484303E-34</v>
      </c>
      <c r="BN770" s="10">
        <f ca="1">BN769+BI770-INDIRECT(ADDRESS(MAX($D770-'key variables'!$B$9*30,34),scenario!BI$4),TRUE)</f>
        <v>9439390.0751690175</v>
      </c>
      <c r="BO770" s="10">
        <f ca="1">BO769+BJ770-INDIRECT(ADDRESS(MAX($D770-'key variables'!$B$9*30,34),scenario!BJ$4),TRUE)</f>
        <v>10895583.360992203</v>
      </c>
      <c r="BP770" s="10">
        <f ca="1">BP769+BK770-INDIRECT(ADDRESS(MAX($D770-'key variables'!$B$9*30,34),scenario!BK$4),TRUE)</f>
        <v>32531162.537994072</v>
      </c>
      <c r="BQ770" s="10">
        <f ca="1">BQ769+BL770-INDIRECT(ADDRESS(MAX($D770-'key variables'!$B$9*30,34),scenario!BL$4),TRUE)</f>
        <v>14415841.516535141</v>
      </c>
      <c r="BR770" s="10">
        <f t="shared" ca="1" si="579"/>
        <v>67281977.490690395</v>
      </c>
      <c r="BS770" s="82">
        <f t="shared" ca="1" si="560"/>
        <v>-2.3433848477536824E-9</v>
      </c>
      <c r="BT770" s="82">
        <f t="shared" ca="1" si="561"/>
        <v>-3.4288309057018498E-10</v>
      </c>
      <c r="BU770" s="82">
        <f t="shared" ca="1" si="562"/>
        <v>-4.2578247660364599E-9</v>
      </c>
      <c r="BV770" s="82">
        <f t="shared" ca="1" si="563"/>
        <v>-2.9943922343414556E-9</v>
      </c>
      <c r="BW770" s="82">
        <f t="shared" ca="1" si="580"/>
        <v>-9.9384849387017825E-9</v>
      </c>
      <c r="BX770" s="10">
        <f t="shared" ca="1" si="564"/>
        <v>-1.8625994260191893E-12</v>
      </c>
      <c r="BY770" s="10">
        <f t="shared" ca="1" si="565"/>
        <v>2.8902850229962428E-12</v>
      </c>
      <c r="BZ770" s="10">
        <f t="shared" ca="1" si="566"/>
        <v>-3.5034723983035463E-11</v>
      </c>
      <c r="CA770" s="10">
        <f t="shared" ca="1" si="567"/>
        <v>-2.0257049910634696E-11</v>
      </c>
      <c r="CB770" s="10">
        <v>0</v>
      </c>
      <c r="CC770" s="82">
        <f t="shared" ca="1" si="568"/>
        <v>3.9725652202851362E-13</v>
      </c>
      <c r="CD770" s="82">
        <f t="shared" ca="1" si="569"/>
        <v>3.4270724516460853E-13</v>
      </c>
      <c r="CE770" s="82">
        <f t="shared" ca="1" si="570"/>
        <v>1.8915613015532971E-10</v>
      </c>
      <c r="CF770" s="82">
        <f t="shared" ca="1" si="571"/>
        <v>3.7028113764059381E-11</v>
      </c>
      <c r="CG770" s="82">
        <f t="shared" ca="1" si="581"/>
        <v>2.269242076865822E-10</v>
      </c>
      <c r="CH770" s="13" t="str">
        <f t="shared" ca="1" si="582"/>
        <v/>
      </c>
      <c r="CI770" s="81">
        <f t="shared" ca="1" si="542"/>
        <v>0.1131775965863165</v>
      </c>
      <c r="CJ770" s="81">
        <f t="shared" ca="1" si="543"/>
        <v>0.13063724757458739</v>
      </c>
      <c r="CK770" s="81">
        <f t="shared" ca="1" si="544"/>
        <v>0.39004625943939081</v>
      </c>
      <c r="CL770" s="81">
        <f t="shared" ca="1" si="545"/>
        <v>0.17284488538116416</v>
      </c>
      <c r="CM770" s="89">
        <f t="shared" ca="1" si="583"/>
        <v>0.80670598898145884</v>
      </c>
    </row>
    <row r="771" spans="1:91" x14ac:dyDescent="0.3">
      <c r="A771">
        <v>706</v>
      </c>
      <c r="B771" s="3">
        <f t="shared" si="547"/>
        <v>2.15</v>
      </c>
      <c r="C771" s="3">
        <f t="shared" si="584"/>
        <v>23.533333333333335</v>
      </c>
      <c r="D771" s="4">
        <f t="shared" ca="1" si="572"/>
        <v>771</v>
      </c>
      <c r="E771" s="58">
        <f>(0.5*(COS(B771*2*PI())+1)*('key variables'!$B$4-'key variables'!$B$6)+'key variables'!$B$6)/'key variables'!$B$4</f>
        <v>1</v>
      </c>
      <c r="F771" s="10">
        <f t="shared" ca="1" si="585"/>
        <v>11689222.907461114</v>
      </c>
      <c r="G771" s="10">
        <f t="shared" ca="1" si="586"/>
        <v>13492492.798713122</v>
      </c>
      <c r="H771" s="10">
        <f t="shared" ca="1" si="587"/>
        <v>40309474.521088287</v>
      </c>
      <c r="I771" s="10">
        <f t="shared" ca="1" si="588"/>
        <v>17912154.249750931</v>
      </c>
      <c r="J771" s="10">
        <f t="shared" ca="1" si="573"/>
        <v>83403344.477013454</v>
      </c>
      <c r="K771" s="82">
        <f t="shared" ca="1" si="549"/>
        <v>2249832.832292099</v>
      </c>
      <c r="L771" s="82">
        <f t="shared" ca="1" si="550"/>
        <v>2596909.4377209195</v>
      </c>
      <c r="M771" s="82">
        <f t="shared" ca="1" si="551"/>
        <v>7778311.98309422</v>
      </c>
      <c r="N771" s="82">
        <f t="shared" ca="1" si="552"/>
        <v>3496312.733215793</v>
      </c>
      <c r="O771" s="82">
        <f t="shared" ca="1" si="574"/>
        <v>16121366.986323033</v>
      </c>
      <c r="P771" s="10">
        <f ca="1">IF(IF($A771&gt;='key variables'!$B$26,K771*SUMPRODUCT(Z771:AC771,'control variables'!$O$3:$R$3)/J771+F$65*'key variables'!$B$25/scenario!J$65,K771*SUMPRODUCT(Z771:AC771,'control variables'!$O$7:$R$7)/J771+F$65*'key variables'!$B$25/scenario!J$65)&lt;'key variables'!$B$28,0,IF($A771&gt;='key variables'!$B$26,K771*SUMPRODUCT(Z771:AC771,'control variables'!$O$3:$R$3)/J771+F$65*'key variables'!$B$25/scenario!J$65,K771*SUMPRODUCT(Z771:AC771,'control variables'!$O$7:$R$7)/J771+F$65*'key variables'!$B$25/scenario!J$65))</f>
        <v>3.0858027084005617E-36</v>
      </c>
      <c r="Q771" s="10">
        <f ca="1">IF(IF($A771&gt;='key variables'!$B$26,L771*SUMPRODUCT(Z771:AC771,'control variables'!$O$4:$R$4)/J771+G$65*'key variables'!$B$25/scenario!J$65,L771*SUMPRODUCT(Z771:AC771,'control variables'!$O$7:$R$7)/J771+G$65*'key variables'!$B$25/scenario!J$65)&lt;'key variables'!$B$28,0,IF($A771&gt;='key variables'!$B$26,L771*SUMPRODUCT(Z771:AC771,'control variables'!$O$4:$R$4)/J771+G$65*'key variables'!$B$25/scenario!J$65,L771*SUMPRODUCT(Z771:AC771,'control variables'!$O$7:$R$7)/J771+G$65*'key variables'!$B$25/scenario!J$65))</f>
        <v>3.5618424895266989E-36</v>
      </c>
      <c r="R771" s="10">
        <f ca="1">IF(IF($A771&gt;='key variables'!$B$26,M771*SUMPRODUCT(Z771:AC771,'control variables'!$O$5:$R$5)/J771+H$65*'key variables'!$B$25/scenario!J$65,M771*SUMPRODUCT(Z771:AC771,'control variables'!$O$7:$R$7)/J771+H$65*'key variables'!$B$25/scenario!J$65)&lt;'key variables'!$B$28,0,IF($A771&gt;='key variables'!$B$26,M771*SUMPRODUCT(Z771:AC771,'control variables'!$O$5:$R$5)/J771+H$65*'key variables'!$B$25/scenario!J$65,M771*SUMPRODUCT(Z771:AC771,'control variables'!$O$7:$R$7)/J771+H$65*'key variables'!$B$25/scenario!J$65))</f>
        <v>1.0668497605559182E-35</v>
      </c>
      <c r="S771" s="10">
        <f ca="1">IF(IF($A771&gt;='key variables'!$B$26,N771*SUMPRODUCT(Z771:AC771,'control variables'!$O$6:$R$6)/J771+I$65*'key variables'!$B$25/scenario!J$65,N771*SUMPRODUCT(Z771:AC771,'control variables'!$O$7:$R$7)/J771+I$65*'key variables'!$B$25/scenario!J$65)&lt;'key variables'!$B$28,0,IF($A771&gt;='key variables'!$B$26,N771*SUMPRODUCT(Z771:AC771,'control variables'!$O$6:$R$6)/J771+I$65*'key variables'!$B$25/scenario!J$65,N771*SUMPRODUCT(Z771:AC771,'control variables'!$O$7:$R$7)/J771+I$65*'key variables'!$B$25/scenario!J$65))</f>
        <v>4.7954368638940384E-36</v>
      </c>
      <c r="T771" s="10">
        <f t="shared" ca="1" si="546"/>
        <v>2.211157966738048E-35</v>
      </c>
      <c r="U771" s="82">
        <f ca="1">SUMPRODUCT(P741:P770,'control variables'!AD$7:AD$36)</f>
        <v>6.5424726082778095E-36</v>
      </c>
      <c r="V771" s="82">
        <f ca="1">SUMPRODUCT(Q741:Q770,'control variables'!AE$7:AE$36)</f>
        <v>7.5517650105398505E-36</v>
      </c>
      <c r="W771" s="82">
        <f ca="1">SUMPRODUCT(R741:R770,'control variables'!AF$7:AF$36)</f>
        <v>2.2619188571529364E-35</v>
      </c>
      <c r="X771" s="82">
        <f ca="1">SUMPRODUCT(S741:S770,'control variables'!AG$7:AG$36)</f>
        <v>1.016721329634655E-35</v>
      </c>
      <c r="Y771" s="82">
        <f t="shared" ref="Y771:Y834" ca="1" si="589">SUM(U771:X771)</f>
        <v>4.6880639486693573E-35</v>
      </c>
      <c r="Z771" s="10">
        <f ca="1">IF($A771&gt;='key variables'!$B$26,SUMPRODUCT(P741:P770,'control variables'!V$7:V$36)*$E771,SUMPRODUCT(P741:P770,'control variables'!Z$7:Z$36)*$E771)</f>
        <v>1.5964295490275502E-35</v>
      </c>
      <c r="AA771" s="10">
        <f ca="1">IF($A771&gt;='key variables'!$B$26,SUMPRODUCT(Q741:Q770,'control variables'!W$7:W$36)*$E771,SUMPRODUCT(Q741:Q770,'control variables'!AA$7:AA$36)*$E771)</f>
        <v>1.8427071127335844E-35</v>
      </c>
      <c r="AB771" s="10">
        <f ca="1">IF($A771&gt;='key variables'!$B$26,SUMPRODUCT(R741:R770,'control variables'!X$7:X$36)*$E771,SUMPRODUCT(R741:R770,'control variables'!AB$7:AB$36)*$E771)</f>
        <v>5.5193109964156265E-35</v>
      </c>
      <c r="AC771" s="10">
        <f ca="1">IF($A771&gt;='key variables'!$B$26,SUMPRODUCT(S741:S770,'control variables'!Y$7:Y$36)*$E771,SUMPRODUCT(S741:S770,'control variables'!AC$7:AC$36)*$E771)</f>
        <v>2.4809029719156935E-35</v>
      </c>
      <c r="AD771" s="10">
        <f t="shared" ref="AD771:AD834" ca="1" si="590">SUM(Z771:AC771)</f>
        <v>1.1439350630092455E-34</v>
      </c>
      <c r="AE771" s="82">
        <f ca="1">SUMPRODUCT(P741:P770,'control variables'!AL$7:AL$36)</f>
        <v>2.173619636398731E-35</v>
      </c>
      <c r="AF771" s="82">
        <f ca="1">SUMPRODUCT(Q741:Q770,'control variables'!AM$7:AM$36)</f>
        <v>2.5023788692864713E-35</v>
      </c>
      <c r="AG771" s="82">
        <f ca="1">SUMPRODUCT(R741:R770,'control variables'!AN$7:AN$36)</f>
        <v>7.1349398101440551E-35</v>
      </c>
      <c r="AH771" s="82">
        <f ca="1">SUMPRODUCT(S741:S770,'control variables'!AO$7:AO$36)</f>
        <v>3.0893581646641265E-35</v>
      </c>
      <c r="AI771" s="82">
        <f t="shared" ca="1" si="553"/>
        <v>1.4900296480493383E-34</v>
      </c>
      <c r="AJ771" s="10">
        <f ca="1">SUMPRODUCT(P741:P770,'control variables'!AP$7:AP$36)</f>
        <v>2.0769020167591945E-38</v>
      </c>
      <c r="AK771" s="10">
        <f ca="1">SUMPRODUCT(Q741:Q770,'control variables'!AQ$7:AQ$36)</f>
        <v>5.9932524442812846E-38</v>
      </c>
      <c r="AL771" s="10">
        <f ca="1">SUMPRODUCT(R741:R770,'control variables'!AR$7:AR$36)</f>
        <v>2.1541322910039026E-36</v>
      </c>
      <c r="AM771" s="10">
        <f ca="1">SUMPRODUCT(S741:S770,'control variables'!AS$7:AS$36)</f>
        <v>1.613786336169434E-36</v>
      </c>
      <c r="AN771" s="10">
        <f t="shared" ca="1" si="575"/>
        <v>3.8486201717837419E-36</v>
      </c>
      <c r="AO771" s="82">
        <f ca="1">SUMPRODUCT(P741:P770,'control variables'!AX$7:AX$36)</f>
        <v>2.8242697931233764E-38</v>
      </c>
      <c r="AP771" s="82">
        <f ca="1">SUMPRODUCT(Q741:Q770,'control variables'!AY$7:AY$36)</f>
        <v>6.519926969827395E-38</v>
      </c>
      <c r="AQ771" s="82">
        <f ca="1">SUMPRODUCT(R741:R770,'control variables'!AZ$7:AZ$36)</f>
        <v>5.8585823604401318E-37</v>
      </c>
      <c r="AR771" s="82">
        <f ca="1">SUMPRODUCT(S741:S770,'control variables'!BA$7:BA$36)</f>
        <v>4.3890062843797851E-37</v>
      </c>
      <c r="AS771" s="82">
        <f t="shared" ca="1" si="576"/>
        <v>1.1182008321114993E-36</v>
      </c>
      <c r="AT771" s="10">
        <f ca="1">SUMPRODUCT(P741:P770,'control variables'!AT$7:AT$36)</f>
        <v>-2.4925283036519832E-38</v>
      </c>
      <c r="AU771" s="10">
        <f ca="1">SUMPRODUCT(Q741:Q770,'control variables'!AU$7:AU$36)</f>
        <v>2.7038448706570051E-38</v>
      </c>
      <c r="AV771" s="10">
        <f ca="1">SUMPRODUCT(R741:R770,'control variables'!AV$7:AV$36)</f>
        <v>1.164297268933887E-35</v>
      </c>
      <c r="AW771" s="10">
        <f ca="1">SUMPRODUCT(S741:S770,'control variables'!AW$7:AW$36)</f>
        <v>8.7224309838893343E-36</v>
      </c>
      <c r="AX771" s="10">
        <f t="shared" ca="1" si="554"/>
        <v>2.0367516838898255E-35</v>
      </c>
      <c r="AY771" s="82">
        <f ca="1">SUMPRODUCT(P741:P770,'control variables'!BB$7:BB$36)</f>
        <v>9.0340800354009416E-38</v>
      </c>
      <c r="AZ771" s="82">
        <f ca="1">SUMPRODUCT(Q741:Q770,'control variables'!BC$7:BC$36)</f>
        <v>2.303688798005246E-37</v>
      </c>
      <c r="BA771" s="82">
        <f ca="1">SUMPRODUCT(R741:R770,'control variables'!BD$7:BD$36)</f>
        <v>1.6126529694076054E-36</v>
      </c>
      <c r="BB771" s="82">
        <f ca="1">SUMPRODUCT(S741:S770,'control variables'!BE$7:BE$36)</f>
        <v>2.2916949889657291E-37</v>
      </c>
      <c r="BC771" s="82">
        <f t="shared" ca="1" si="577"/>
        <v>2.1625321484587125E-36</v>
      </c>
      <c r="BD771" s="10">
        <f ca="1">SUMPRODUCT(P741:P770,'control variables'!BF$7:BF$36)</f>
        <v>1.889850855001966E-38</v>
      </c>
      <c r="BE771" s="10">
        <f ca="1">SUMPRODUCT(Q741:Q770,'control variables'!BG$7:BG$36)</f>
        <v>2.1813938577114571E-38</v>
      </c>
      <c r="BF771" s="10">
        <f ca="1">SUMPRODUCT(R741:R770,'control variables'!BH$7:BH$36)</f>
        <v>6.5337519040233068E-37</v>
      </c>
      <c r="BG771" s="10">
        <f ca="1">SUMPRODUCT(S741:S770,'control variables'!BI$7:BI$36)</f>
        <v>1.4684445691661648E-36</v>
      </c>
      <c r="BH771" s="10">
        <f t="shared" ca="1" si="578"/>
        <v>2.1625322066956299E-36</v>
      </c>
      <c r="BI771" s="82">
        <f t="shared" ca="1" si="555"/>
        <v>2.18016118813048E-35</v>
      </c>
      <c r="BJ771" s="82">
        <f t="shared" ca="1" si="556"/>
        <v>2.5281196021371808E-35</v>
      </c>
      <c r="BK771" s="82">
        <f t="shared" ca="1" si="557"/>
        <v>8.4605023760187025E-35</v>
      </c>
      <c r="BL771" s="82">
        <f t="shared" ca="1" si="558"/>
        <v>3.9845182129427171E-35</v>
      </c>
      <c r="BM771" s="82">
        <f t="shared" ca="1" si="548"/>
        <v>1.7153301379229079E-34</v>
      </c>
      <c r="BN771" s="10">
        <f ca="1">BN770+BI771-INDIRECT(ADDRESS(MAX($D771-'key variables'!$B$9*30,34),scenario!BI$4),TRUE)</f>
        <v>9439390.0751690175</v>
      </c>
      <c r="BO771" s="10">
        <f ca="1">BO770+BJ771-INDIRECT(ADDRESS(MAX($D771-'key variables'!$B$9*30,34),scenario!BJ$4),TRUE)</f>
        <v>10895583.360992203</v>
      </c>
      <c r="BP771" s="10">
        <f ca="1">BP770+BK771-INDIRECT(ADDRESS(MAX($D771-'key variables'!$B$9*30,34),scenario!BK$4),TRUE)</f>
        <v>32531162.537994072</v>
      </c>
      <c r="BQ771" s="10">
        <f ca="1">BQ770+BL771-INDIRECT(ADDRESS(MAX($D771-'key variables'!$B$9*30,34),scenario!BL$4),TRUE)</f>
        <v>14415841.516535141</v>
      </c>
      <c r="BR771" s="10">
        <f t="shared" ca="1" si="579"/>
        <v>67281977.490690395</v>
      </c>
      <c r="BS771" s="82">
        <f t="shared" ca="1" si="560"/>
        <v>-2.3433848477536824E-9</v>
      </c>
      <c r="BT771" s="82">
        <f t="shared" ca="1" si="561"/>
        <v>-3.4288309057018498E-10</v>
      </c>
      <c r="BU771" s="82">
        <f t="shared" ca="1" si="562"/>
        <v>-4.2578247660364599E-9</v>
      </c>
      <c r="BV771" s="82">
        <f t="shared" ca="1" si="563"/>
        <v>-2.9943922343414556E-9</v>
      </c>
      <c r="BW771" s="82">
        <f t="shared" ca="1" si="580"/>
        <v>-9.9384849387017825E-9</v>
      </c>
      <c r="BX771" s="10">
        <f t="shared" ca="1" si="564"/>
        <v>-1.8625994260191893E-12</v>
      </c>
      <c r="BY771" s="10">
        <f t="shared" ca="1" si="565"/>
        <v>2.8902850229962428E-12</v>
      </c>
      <c r="BZ771" s="10">
        <f t="shared" ca="1" si="566"/>
        <v>-3.5034723983035463E-11</v>
      </c>
      <c r="CA771" s="10">
        <f t="shared" ca="1" si="567"/>
        <v>-2.0257049910634696E-11</v>
      </c>
      <c r="CB771" s="10">
        <v>0</v>
      </c>
      <c r="CC771" s="82">
        <f t="shared" ca="1" si="568"/>
        <v>3.9725652202851362E-13</v>
      </c>
      <c r="CD771" s="82">
        <f t="shared" ca="1" si="569"/>
        <v>3.4270724516460853E-13</v>
      </c>
      <c r="CE771" s="82">
        <f t="shared" ca="1" si="570"/>
        <v>1.8915613015532971E-10</v>
      </c>
      <c r="CF771" s="82">
        <f t="shared" ca="1" si="571"/>
        <v>3.7028113764059381E-11</v>
      </c>
      <c r="CG771" s="82">
        <f t="shared" ca="1" si="581"/>
        <v>2.269242076865822E-10</v>
      </c>
      <c r="CH771" s="13" t="str">
        <f t="shared" ca="1" si="582"/>
        <v/>
      </c>
      <c r="CI771" s="81">
        <f t="shared" ref="CI771:CI834" ca="1" si="591">BN771/$J771</f>
        <v>0.1131775965863165</v>
      </c>
      <c r="CJ771" s="81">
        <f t="shared" ref="CJ771:CJ834" ca="1" si="592">BO771/$J771</f>
        <v>0.13063724757458739</v>
      </c>
      <c r="CK771" s="81">
        <f t="shared" ref="CK771:CK834" ca="1" si="593">BP771/$J771</f>
        <v>0.39004625943939081</v>
      </c>
      <c r="CL771" s="81">
        <f t="shared" ref="CL771:CL834" ca="1" si="594">BQ771/$J771</f>
        <v>0.17284488538116416</v>
      </c>
      <c r="CM771" s="89">
        <f t="shared" ca="1" si="583"/>
        <v>0.80670598898145884</v>
      </c>
    </row>
    <row r="772" spans="1:91" x14ac:dyDescent="0.3">
      <c r="A772">
        <v>707</v>
      </c>
      <c r="B772" s="3">
        <f t="shared" si="547"/>
        <v>2.1527777777777777</v>
      </c>
      <c r="C772" s="3">
        <f t="shared" si="584"/>
        <v>23.566666666666666</v>
      </c>
      <c r="D772" s="4">
        <f t="shared" ca="1" si="572"/>
        <v>772</v>
      </c>
      <c r="E772" s="58">
        <f>(0.5*(COS(B772*2*PI())+1)*('key variables'!$B$4-'key variables'!$B$6)+'key variables'!$B$6)/'key variables'!$B$4</f>
        <v>1</v>
      </c>
      <c r="F772" s="10">
        <f t="shared" ca="1" si="585"/>
        <v>11689222.907461114</v>
      </c>
      <c r="G772" s="10">
        <f t="shared" ca="1" si="586"/>
        <v>13492492.798713122</v>
      </c>
      <c r="H772" s="10">
        <f t="shared" ca="1" si="587"/>
        <v>40309474.521088287</v>
      </c>
      <c r="I772" s="10">
        <f t="shared" ca="1" si="588"/>
        <v>17912154.249750931</v>
      </c>
      <c r="J772" s="10">
        <f t="shared" ca="1" si="573"/>
        <v>83403344.477013454</v>
      </c>
      <c r="K772" s="82">
        <f t="shared" ca="1" si="549"/>
        <v>2249832.832292099</v>
      </c>
      <c r="L772" s="82">
        <f t="shared" ca="1" si="550"/>
        <v>2596909.4377209195</v>
      </c>
      <c r="M772" s="82">
        <f t="shared" ca="1" si="551"/>
        <v>7778311.98309422</v>
      </c>
      <c r="N772" s="82">
        <f t="shared" ca="1" si="552"/>
        <v>3496312.733215793</v>
      </c>
      <c r="O772" s="82">
        <f t="shared" ca="1" si="574"/>
        <v>16121366.986323033</v>
      </c>
      <c r="P772" s="10">
        <f ca="1">IF(IF($A772&gt;='key variables'!$B$26,K772*SUMPRODUCT(Z772:AC772,'control variables'!$O$3:$R$3)/J772+F$65*'key variables'!$B$25/scenario!J$65,K772*SUMPRODUCT(Z772:AC772,'control variables'!$O$7:$R$7)/J772+F$65*'key variables'!$B$25/scenario!J$65)&lt;'key variables'!$B$28,0,IF($A772&gt;='key variables'!$B$26,K772*SUMPRODUCT(Z772:AC772,'control variables'!$O$3:$R$3)/J772+F$65*'key variables'!$B$25/scenario!J$65,K772*SUMPRODUCT(Z772:AC772,'control variables'!$O$7:$R$7)/J772+F$65*'key variables'!$B$25/scenario!J$65))</f>
        <v>2.655176553918209E-36</v>
      </c>
      <c r="Q772" s="10">
        <f ca="1">IF(IF($A772&gt;='key variables'!$B$26,L772*SUMPRODUCT(Z772:AC772,'control variables'!$O$4:$R$4)/J772+G$65*'key variables'!$B$25/scenario!J$65,L772*SUMPRODUCT(Z772:AC772,'control variables'!$O$7:$R$7)/J772+G$65*'key variables'!$B$25/scenario!J$65)&lt;'key variables'!$B$28,0,IF($A772&gt;='key variables'!$B$26,L772*SUMPRODUCT(Z772:AC772,'control variables'!$O$4:$R$4)/J772+G$65*'key variables'!$B$25/scenario!J$65,L772*SUMPRODUCT(Z772:AC772,'control variables'!$O$7:$R$7)/J772+G$65*'key variables'!$B$25/scenario!J$65))</f>
        <v>3.0647846154243887E-36</v>
      </c>
      <c r="R772" s="10">
        <f ca="1">IF(IF($A772&gt;='key variables'!$B$26,M772*SUMPRODUCT(Z772:AC772,'control variables'!$O$5:$R$5)/J772+H$65*'key variables'!$B$25/scenario!J$65,M772*SUMPRODUCT(Z772:AC772,'control variables'!$O$7:$R$7)/J772+H$65*'key variables'!$B$25/scenario!J$65)&lt;'key variables'!$B$28,0,IF($A772&gt;='key variables'!$B$26,M772*SUMPRODUCT(Z772:AC772,'control variables'!$O$5:$R$5)/J772+H$65*'key variables'!$B$25/scenario!J$65,M772*SUMPRODUCT(Z772:AC772,'control variables'!$O$7:$R$7)/J772+H$65*'key variables'!$B$25/scenario!J$65))</f>
        <v>9.1797005138075242E-36</v>
      </c>
      <c r="S772" s="10">
        <f ca="1">IF(IF($A772&gt;='key variables'!$B$26,N772*SUMPRODUCT(Z772:AC772,'control variables'!$O$6:$R$6)/J772+I$65*'key variables'!$B$25/scenario!J$65,N772*SUMPRODUCT(Z772:AC772,'control variables'!$O$7:$R$7)/J772+I$65*'key variables'!$B$25/scenario!J$65)&lt;'key variables'!$B$28,0,IF($A772&gt;='key variables'!$B$26,N772*SUMPRODUCT(Z772:AC772,'control variables'!$O$6:$R$6)/J772+I$65*'key variables'!$B$25/scenario!J$65,N772*SUMPRODUCT(Z772:AC772,'control variables'!$O$7:$R$7)/J772+I$65*'key variables'!$B$25/scenario!J$65))</f>
        <v>4.1262299408007728E-36</v>
      </c>
      <c r="T772" s="10">
        <f t="shared" ca="1" si="546"/>
        <v>1.9025891623950897E-35</v>
      </c>
      <c r="U772" s="82">
        <f ca="1">SUMPRODUCT(P742:P771,'control variables'!AD$7:AD$36)</f>
        <v>5.6294654959180255E-36</v>
      </c>
      <c r="V772" s="82">
        <f ca="1">SUMPRODUCT(Q742:Q771,'control variables'!AE$7:AE$36)</f>
        <v>6.4979103628690236E-36</v>
      </c>
      <c r="W772" s="82">
        <f ca="1">SUMPRODUCT(R742:R771,'control variables'!AF$7:AF$36)</f>
        <v>1.9462663312946797E-35</v>
      </c>
      <c r="X772" s="82">
        <f ca="1">SUMPRODUCT(S742:S771,'control variables'!AG$7:AG$36)</f>
        <v>8.7483708176331564E-36</v>
      </c>
      <c r="Y772" s="82">
        <f t="shared" ca="1" si="589"/>
        <v>4.0338409989367003E-35</v>
      </c>
      <c r="Z772" s="10">
        <f ca="1">IF($A772&gt;='key variables'!$B$26,SUMPRODUCT(P742:P771,'control variables'!V$7:V$36)*$E772,SUMPRODUCT(P742:P771,'control variables'!Z$7:Z$36)*$E772)</f>
        <v>1.3736465708001254E-35</v>
      </c>
      <c r="AA772" s="10">
        <f ca="1">IF($A772&gt;='key variables'!$B$26,SUMPRODUCT(Q742:Q771,'control variables'!W$7:W$36)*$E772,SUMPRODUCT(Q742:Q771,'control variables'!AA$7:AA$36)*$E772)</f>
        <v>1.5855559100226892E-35</v>
      </c>
      <c r="AB772" s="10">
        <f ca="1">IF($A772&gt;='key variables'!$B$26,SUMPRODUCT(R742:R771,'control variables'!X$7:X$36)*$E772,SUMPRODUCT(R742:R771,'control variables'!AB$7:AB$36)*$E772)</f>
        <v>4.7490868782928732E-35</v>
      </c>
      <c r="AC772" s="10">
        <f ca="1">IF($A772&gt;='key variables'!$B$26,SUMPRODUCT(S742:S771,'control variables'!Y$7:Y$36)*$E772,SUMPRODUCT(S742:S771,'control variables'!AC$7:AC$36)*$E772)</f>
        <v>2.1346910434824463E-35</v>
      </c>
      <c r="AD772" s="10">
        <f t="shared" ca="1" si="590"/>
        <v>9.8429804025981338E-35</v>
      </c>
      <c r="AE772" s="82">
        <f ca="1">SUMPRODUCT(P742:P771,'control variables'!AL$7:AL$36)</f>
        <v>1.8702893350863454E-35</v>
      </c>
      <c r="AF772" s="82">
        <f ca="1">SUMPRODUCT(Q742:Q771,'control variables'!AM$7:AM$36)</f>
        <v>2.1531699627659141E-35</v>
      </c>
      <c r="AG772" s="82">
        <f ca="1">SUMPRODUCT(R742:R771,'control variables'!AN$7:AN$36)</f>
        <v>6.1392534415563722E-35</v>
      </c>
      <c r="AH772" s="82">
        <f ca="1">SUMPRODUCT(S742:S771,'control variables'!AO$7:AO$36)</f>
        <v>2.6582358435104425E-35</v>
      </c>
      <c r="AI772" s="82">
        <f t="shared" ca="1" si="553"/>
        <v>1.2820948582919074E-34</v>
      </c>
      <c r="AJ772" s="10">
        <f ca="1">SUMPRODUCT(P742:P771,'control variables'!AP$7:AP$36)</f>
        <v>1.7870687340678242E-38</v>
      </c>
      <c r="AK772" s="10">
        <f ca="1">SUMPRODUCT(Q742:Q771,'control variables'!AQ$7:AQ$36)</f>
        <v>5.1568894305679019E-38</v>
      </c>
      <c r="AL772" s="10">
        <f ca="1">SUMPRODUCT(R742:R771,'control variables'!AR$7:AR$36)</f>
        <v>1.8535214638126595E-36</v>
      </c>
      <c r="AM772" s="10">
        <f ca="1">SUMPRODUCT(S742:S771,'control variables'!AS$7:AS$36)</f>
        <v>1.3885812048728154E-36</v>
      </c>
      <c r="AN772" s="10">
        <f t="shared" ca="1" si="575"/>
        <v>3.3115422503318322E-36</v>
      </c>
      <c r="AO772" s="82">
        <f ca="1">SUMPRODUCT(P742:P771,'control variables'!AX$7:AX$36)</f>
        <v>2.4301407592345652E-38</v>
      </c>
      <c r="AP772" s="82">
        <f ca="1">SUMPRODUCT(Q742:Q771,'control variables'!AY$7:AY$36)</f>
        <v>5.6100661187499071E-38</v>
      </c>
      <c r="AQ772" s="82">
        <f ca="1">SUMPRODUCT(R742:R771,'control variables'!AZ$7:AZ$36)</f>
        <v>5.0410126610791081E-37</v>
      </c>
      <c r="AR772" s="82">
        <f ca="1">SUMPRODUCT(S742:S771,'control variables'!BA$7:BA$36)</f>
        <v>3.7765170629865661E-37</v>
      </c>
      <c r="AS772" s="82">
        <f t="shared" ca="1" si="576"/>
        <v>9.6215504118641204E-37</v>
      </c>
      <c r="AT772" s="10">
        <f ca="1">SUMPRODUCT(P742:P771,'control variables'!AT$7:AT$36)</f>
        <v>-2.144694051184036E-38</v>
      </c>
      <c r="AU772" s="10">
        <f ca="1">SUMPRODUCT(Q742:Q771,'control variables'!AU$7:AU$36)</f>
        <v>2.3265212278336544E-38</v>
      </c>
      <c r="AV772" s="10">
        <f ca="1">SUMPRODUCT(R742:R771,'control variables'!AV$7:AV$36)</f>
        <v>1.0018186845997705E-35</v>
      </c>
      <c r="AW772" s="10">
        <f ca="1">SUMPRODUCT(S742:S771,'control variables'!AW$7:AW$36)</f>
        <v>7.5052089942577069E-36</v>
      </c>
      <c r="AX772" s="10">
        <f t="shared" ca="1" si="554"/>
        <v>1.7525214112021908E-35</v>
      </c>
      <c r="AY772" s="82">
        <f ca="1">SUMPRODUCT(P742:P771,'control variables'!BB$7:BB$36)</f>
        <v>7.7733671796050053E-38</v>
      </c>
      <c r="AZ772" s="82">
        <f ca="1">SUMPRODUCT(Q742:Q771,'control variables'!BC$7:BC$36)</f>
        <v>1.9822072445966474E-37</v>
      </c>
      <c r="BA772" s="82">
        <f ca="1">SUMPRODUCT(R742:R771,'control variables'!BD$7:BD$36)</f>
        <v>1.3876060003191336E-36</v>
      </c>
      <c r="BB772" s="82">
        <f ca="1">SUMPRODUCT(S742:S771,'control variables'!BE$7:BE$36)</f>
        <v>1.9718871808844722E-37</v>
      </c>
      <c r="BC772" s="82">
        <f t="shared" ca="1" si="577"/>
        <v>1.8607491146632956E-36</v>
      </c>
      <c r="BD772" s="10">
        <f ca="1">SUMPRODUCT(P742:P771,'control variables'!BF$7:BF$36)</f>
        <v>1.6261207065970788E-38</v>
      </c>
      <c r="BE772" s="10">
        <f ca="1">SUMPRODUCT(Q742:Q771,'control variables'!BG$7:BG$36)</f>
        <v>1.876978657802386E-38</v>
      </c>
      <c r="BF772" s="10">
        <f ca="1">SUMPRODUCT(R742:R771,'control variables'!BH$7:BH$36)</f>
        <v>5.6219617726867314E-37</v>
      </c>
      <c r="BG772" s="10">
        <f ca="1">SUMPRODUCT(S742:S771,'control variables'!BI$7:BI$36)</f>
        <v>1.2635219938605382E-36</v>
      </c>
      <c r="BH772" s="10">
        <f t="shared" ca="1" si="578"/>
        <v>1.8607491647732058E-36</v>
      </c>
      <c r="BI772" s="82">
        <f t="shared" ca="1" si="555"/>
        <v>1.8759180082147665E-35</v>
      </c>
      <c r="BJ772" s="82">
        <f t="shared" ca="1" si="556"/>
        <v>2.1753185564397143E-35</v>
      </c>
      <c r="BK772" s="82">
        <f t="shared" ca="1" si="557"/>
        <v>7.2798327261880559E-35</v>
      </c>
      <c r="BL772" s="82">
        <f t="shared" ca="1" si="558"/>
        <v>3.4284756147450577E-35</v>
      </c>
      <c r="BM772" s="82">
        <f t="shared" ca="1" si="548"/>
        <v>1.4759544905587594E-34</v>
      </c>
      <c r="BN772" s="10">
        <f ca="1">BN771+BI772-INDIRECT(ADDRESS(MAX($D772-'key variables'!$B$9*30,34),scenario!BI$4),TRUE)</f>
        <v>9439390.0751690175</v>
      </c>
      <c r="BO772" s="10">
        <f ca="1">BO771+BJ772-INDIRECT(ADDRESS(MAX($D772-'key variables'!$B$9*30,34),scenario!BJ$4),TRUE)</f>
        <v>10895583.360992203</v>
      </c>
      <c r="BP772" s="10">
        <f ca="1">BP771+BK772-INDIRECT(ADDRESS(MAX($D772-'key variables'!$B$9*30,34),scenario!BK$4),TRUE)</f>
        <v>32531162.537994072</v>
      </c>
      <c r="BQ772" s="10">
        <f ca="1">BQ771+BL772-INDIRECT(ADDRESS(MAX($D772-'key variables'!$B$9*30,34),scenario!BL$4),TRUE)</f>
        <v>14415841.516535141</v>
      </c>
      <c r="BR772" s="10">
        <f t="shared" ca="1" si="579"/>
        <v>67281977.490690395</v>
      </c>
      <c r="BS772" s="82">
        <f t="shared" ca="1" si="560"/>
        <v>-2.3433848477536824E-9</v>
      </c>
      <c r="BT772" s="82">
        <f t="shared" ca="1" si="561"/>
        <v>-3.4288309057018498E-10</v>
      </c>
      <c r="BU772" s="82">
        <f t="shared" ca="1" si="562"/>
        <v>-4.2578247660364599E-9</v>
      </c>
      <c r="BV772" s="82">
        <f t="shared" ca="1" si="563"/>
        <v>-2.9943922343414556E-9</v>
      </c>
      <c r="BW772" s="82">
        <f t="shared" ca="1" si="580"/>
        <v>-9.9384849387017825E-9</v>
      </c>
      <c r="BX772" s="10">
        <f t="shared" ca="1" si="564"/>
        <v>-1.8625994260191893E-12</v>
      </c>
      <c r="BY772" s="10">
        <f t="shared" ca="1" si="565"/>
        <v>2.8902850229962428E-12</v>
      </c>
      <c r="BZ772" s="10">
        <f t="shared" ca="1" si="566"/>
        <v>-3.5034723983035463E-11</v>
      </c>
      <c r="CA772" s="10">
        <f t="shared" ca="1" si="567"/>
        <v>-2.0257049910634696E-11</v>
      </c>
      <c r="CB772" s="10">
        <v>0</v>
      </c>
      <c r="CC772" s="82">
        <f t="shared" ca="1" si="568"/>
        <v>3.9725652202851362E-13</v>
      </c>
      <c r="CD772" s="82">
        <f t="shared" ca="1" si="569"/>
        <v>3.4270724516460853E-13</v>
      </c>
      <c r="CE772" s="82">
        <f t="shared" ca="1" si="570"/>
        <v>1.8915613015532971E-10</v>
      </c>
      <c r="CF772" s="82">
        <f t="shared" ca="1" si="571"/>
        <v>3.7028113764059381E-11</v>
      </c>
      <c r="CG772" s="82">
        <f t="shared" ca="1" si="581"/>
        <v>2.269242076865822E-10</v>
      </c>
      <c r="CH772" s="13" t="str">
        <f t="shared" ca="1" si="582"/>
        <v/>
      </c>
      <c r="CI772" s="81">
        <f t="shared" ca="1" si="591"/>
        <v>0.1131775965863165</v>
      </c>
      <c r="CJ772" s="81">
        <f t="shared" ca="1" si="592"/>
        <v>0.13063724757458739</v>
      </c>
      <c r="CK772" s="81">
        <f t="shared" ca="1" si="593"/>
        <v>0.39004625943939081</v>
      </c>
      <c r="CL772" s="81">
        <f t="shared" ca="1" si="594"/>
        <v>0.17284488538116416</v>
      </c>
      <c r="CM772" s="89">
        <f t="shared" ca="1" si="583"/>
        <v>0.80670598898145884</v>
      </c>
    </row>
    <row r="773" spans="1:91" x14ac:dyDescent="0.3">
      <c r="A773">
        <v>708</v>
      </c>
      <c r="B773" s="3">
        <f t="shared" si="547"/>
        <v>2.1555555555555554</v>
      </c>
      <c r="C773" s="3">
        <f t="shared" si="584"/>
        <v>23.6</v>
      </c>
      <c r="D773" s="4">
        <f t="shared" ca="1" si="572"/>
        <v>773</v>
      </c>
      <c r="E773" s="58">
        <f>(0.5*(COS(B773*2*PI())+1)*('key variables'!$B$4-'key variables'!$B$6)+'key variables'!$B$6)/'key variables'!$B$4</f>
        <v>1</v>
      </c>
      <c r="F773" s="10">
        <f t="shared" ca="1" si="585"/>
        <v>11689222.907461114</v>
      </c>
      <c r="G773" s="10">
        <f t="shared" ca="1" si="586"/>
        <v>13492492.798713122</v>
      </c>
      <c r="H773" s="10">
        <f t="shared" ca="1" si="587"/>
        <v>40309474.521088287</v>
      </c>
      <c r="I773" s="10">
        <f t="shared" ca="1" si="588"/>
        <v>17912154.249750931</v>
      </c>
      <c r="J773" s="10">
        <f t="shared" ca="1" si="573"/>
        <v>83403344.477013454</v>
      </c>
      <c r="K773" s="82">
        <f t="shared" ca="1" si="549"/>
        <v>2249832.832292099</v>
      </c>
      <c r="L773" s="82">
        <f t="shared" ca="1" si="550"/>
        <v>2596909.4377209195</v>
      </c>
      <c r="M773" s="82">
        <f t="shared" ca="1" si="551"/>
        <v>7778311.98309422</v>
      </c>
      <c r="N773" s="82">
        <f t="shared" ca="1" si="552"/>
        <v>3496312.733215793</v>
      </c>
      <c r="O773" s="82">
        <f t="shared" ca="1" si="574"/>
        <v>16121366.986323033</v>
      </c>
      <c r="P773" s="10">
        <f ca="1">IF(IF($A773&gt;='key variables'!$B$26,K773*SUMPRODUCT(Z773:AC773,'control variables'!$O$3:$R$3)/J773+F$65*'key variables'!$B$25/scenario!J$65,K773*SUMPRODUCT(Z773:AC773,'control variables'!$O$7:$R$7)/J773+F$65*'key variables'!$B$25/scenario!J$65)&lt;'key variables'!$B$28,0,IF($A773&gt;='key variables'!$B$26,K773*SUMPRODUCT(Z773:AC773,'control variables'!$O$3:$R$3)/J773+F$65*'key variables'!$B$25/scenario!J$65,K773*SUMPRODUCT(Z773:AC773,'control variables'!$O$7:$R$7)/J773+F$65*'key variables'!$B$25/scenario!J$65))</f>
        <v>2.2846446123352851E-36</v>
      </c>
      <c r="Q773" s="10">
        <f ca="1">IF(IF($A773&gt;='key variables'!$B$26,L773*SUMPRODUCT(Z773:AC773,'control variables'!$O$4:$R$4)/J773+G$65*'key variables'!$B$25/scenario!J$65,L773*SUMPRODUCT(Z773:AC773,'control variables'!$O$7:$R$7)/J773+G$65*'key variables'!$B$25/scenario!J$65)&lt;'key variables'!$B$28,0,IF($A773&gt;='key variables'!$B$26,L773*SUMPRODUCT(Z773:AC773,'control variables'!$O$4:$R$4)/J773+G$65*'key variables'!$B$25/scenario!J$65,L773*SUMPRODUCT(Z773:AC773,'control variables'!$O$7:$R$7)/J773+G$65*'key variables'!$B$25/scenario!J$65))</f>
        <v>2.6370915520720172E-36</v>
      </c>
      <c r="R773" s="10">
        <f ca="1">IF(IF($A773&gt;='key variables'!$B$26,M773*SUMPRODUCT(Z773:AC773,'control variables'!$O$5:$R$5)/J773+H$65*'key variables'!$B$25/scenario!J$65,M773*SUMPRODUCT(Z773:AC773,'control variables'!$O$7:$R$7)/J773+H$65*'key variables'!$B$25/scenario!J$65)&lt;'key variables'!$B$28,0,IF($A773&gt;='key variables'!$B$26,M773*SUMPRODUCT(Z773:AC773,'control variables'!$O$5:$R$5)/J773+H$65*'key variables'!$B$25/scenario!J$65,M773*SUMPRODUCT(Z773:AC773,'control variables'!$O$7:$R$7)/J773+H$65*'key variables'!$B$25/scenario!J$65))</f>
        <v>7.898666207628711E-36</v>
      </c>
      <c r="S773" s="10">
        <f ca="1">IF(IF($A773&gt;='key variables'!$B$26,N773*SUMPRODUCT(Z773:AC773,'control variables'!$O$6:$R$6)/J773+I$65*'key variables'!$B$25/scenario!J$65,N773*SUMPRODUCT(Z773:AC773,'control variables'!$O$7:$R$7)/J773+I$65*'key variables'!$B$25/scenario!J$65)&lt;'key variables'!$B$28,0,IF($A773&gt;='key variables'!$B$26,N773*SUMPRODUCT(Z773:AC773,'control variables'!$O$6:$R$6)/J773+I$65*'key variables'!$B$25/scenario!J$65,N773*SUMPRODUCT(Z773:AC773,'control variables'!$O$7:$R$7)/J773+I$65*'key variables'!$B$25/scenario!J$65))</f>
        <v>3.5504113613822687E-36</v>
      </c>
      <c r="T773" s="10">
        <f t="shared" ref="T773:T836" ca="1" si="595">SUM(P773:S773)</f>
        <v>1.6370813733418282E-35</v>
      </c>
      <c r="U773" s="82">
        <f ca="1">SUMPRODUCT(P743:P772,'control variables'!AD$7:AD$36)</f>
        <v>4.8438692321974638E-36</v>
      </c>
      <c r="V773" s="82">
        <f ca="1">SUMPRODUCT(Q743:Q772,'control variables'!AE$7:AE$36)</f>
        <v>5.5911219463199727E-36</v>
      </c>
      <c r="W773" s="82">
        <f ca="1">SUMPRODUCT(R743:R772,'control variables'!AF$7:AF$36)</f>
        <v>1.6746633595420505E-35</v>
      </c>
      <c r="X773" s="82">
        <f ca="1">SUMPRODUCT(S743:S772,'control variables'!AG$7:AG$36)</f>
        <v>7.5275289041410058E-36</v>
      </c>
      <c r="Y773" s="82">
        <f t="shared" ca="1" si="589"/>
        <v>3.4709153678078947E-35</v>
      </c>
      <c r="Z773" s="10">
        <f ca="1">IF($A773&gt;='key variables'!$B$26,SUMPRODUCT(P743:P772,'control variables'!V$7:V$36)*$E773,SUMPRODUCT(P743:P772,'control variables'!Z$7:Z$36)*$E773)</f>
        <v>1.1819531294821836E-35</v>
      </c>
      <c r="AA773" s="10">
        <f ca="1">IF($A773&gt;='key variables'!$B$26,SUMPRODUCT(Q743:Q772,'control variables'!W$7:W$36)*$E773,SUMPRODUCT(Q743:Q772,'control variables'!AA$7:AA$36)*$E773)</f>
        <v>1.3642903565279425E-35</v>
      </c>
      <c r="AB773" s="10">
        <f ca="1">IF($A773&gt;='key variables'!$B$26,SUMPRODUCT(R743:R772,'control variables'!X$7:X$36)*$E773,SUMPRODUCT(R743:R772,'control variables'!AB$7:AB$36)*$E773)</f>
        <v>4.0863481315368077E-35</v>
      </c>
      <c r="AC773" s="10">
        <f ca="1">IF($A773&gt;='key variables'!$B$26,SUMPRODUCT(S743:S772,'control variables'!Y$7:Y$36)*$E773,SUMPRODUCT(S743:S772,'control variables'!AC$7:AC$36)*$E773)</f>
        <v>1.8367932574184639E-35</v>
      </c>
      <c r="AD773" s="10">
        <f t="shared" ca="1" si="590"/>
        <v>8.4693848749653972E-35</v>
      </c>
      <c r="AE773" s="82">
        <f ca="1">SUMPRODUCT(P743:P772,'control variables'!AL$7:AL$36)</f>
        <v>1.609289011914342E-35</v>
      </c>
      <c r="AF773" s="82">
        <f ca="1">SUMPRODUCT(Q743:Q772,'control variables'!AM$7:AM$36)</f>
        <v>1.8526934292245361E-35</v>
      </c>
      <c r="AG773" s="82">
        <f ca="1">SUMPRODUCT(R743:R772,'control variables'!AN$7:AN$36)</f>
        <v>5.2825158757577236E-35</v>
      </c>
      <c r="AH773" s="82">
        <f ca="1">SUMPRODUCT(S743:S772,'control variables'!AO$7:AO$36)</f>
        <v>2.2872769756989025E-35</v>
      </c>
      <c r="AI773" s="82">
        <f t="shared" ca="1" si="553"/>
        <v>1.1031775292595505E-34</v>
      </c>
      <c r="AJ773" s="10">
        <f ca="1">SUMPRODUCT(P743:P772,'control variables'!AP$7:AP$36)</f>
        <v>1.5376819101298307E-38</v>
      </c>
      <c r="AK773" s="10">
        <f ca="1">SUMPRODUCT(Q743:Q772,'control variables'!AQ$7:AQ$36)</f>
        <v>4.4372415222519549E-38</v>
      </c>
      <c r="AL773" s="10">
        <f ca="1">SUMPRODUCT(R743:R772,'control variables'!AR$7:AR$36)</f>
        <v>1.5948611100449817E-36</v>
      </c>
      <c r="AM773" s="10">
        <f ca="1">SUMPRODUCT(S743:S772,'control variables'!AS$7:AS$36)</f>
        <v>1.1948036238197516E-36</v>
      </c>
      <c r="AN773" s="10">
        <f t="shared" ca="1" si="575"/>
        <v>2.8494139681885508E-36</v>
      </c>
      <c r="AO773" s="82">
        <f ca="1">SUMPRODUCT(P743:P772,'control variables'!AX$7:AX$36)</f>
        <v>2.0910127368398928E-38</v>
      </c>
      <c r="AP773" s="82">
        <f ca="1">SUMPRODUCT(Q743:Q772,'control variables'!AY$7:AY$36)</f>
        <v>4.8271770531164151E-38</v>
      </c>
      <c r="AQ773" s="82">
        <f ca="1">SUMPRODUCT(R743:R772,'control variables'!AZ$7:AZ$36)</f>
        <v>4.3375354455631113E-37</v>
      </c>
      <c r="AR773" s="82">
        <f ca="1">SUMPRODUCT(S743:S772,'control variables'!BA$7:BA$36)</f>
        <v>3.2495011861310346E-37</v>
      </c>
      <c r="AS773" s="82">
        <f t="shared" ca="1" si="576"/>
        <v>8.2788556106897766E-37</v>
      </c>
      <c r="AT773" s="10">
        <f ca="1">SUMPRODUCT(P743:P772,'control variables'!AT$7:AT$36)</f>
        <v>-1.8454003376590833E-38</v>
      </c>
      <c r="AU773" s="10">
        <f ca="1">SUMPRODUCT(Q743:Q772,'control variables'!AU$7:AU$36)</f>
        <v>2.0018533911841577E-38</v>
      </c>
      <c r="AV773" s="10">
        <f ca="1">SUMPRODUCT(R743:R772,'control variables'!AV$7:AV$36)</f>
        <v>8.6201411236858682E-36</v>
      </c>
      <c r="AW773" s="10">
        <f ca="1">SUMPRODUCT(S743:S772,'control variables'!AW$7:AW$36)</f>
        <v>6.4578512746649502E-36</v>
      </c>
      <c r="AX773" s="10">
        <f t="shared" ca="1" si="554"/>
        <v>1.5079556928886071E-35</v>
      </c>
      <c r="AY773" s="82">
        <f ca="1">SUMPRODUCT(P743:P772,'control variables'!BB$7:BB$36)</f>
        <v>6.6885877778565139E-38</v>
      </c>
      <c r="AZ773" s="82">
        <f ca="1">SUMPRODUCT(Q743:Q772,'control variables'!BC$7:BC$36)</f>
        <v>1.705588690596431E-37</v>
      </c>
      <c r="BA773" s="82">
        <f ca="1">SUMPRODUCT(R743:R772,'control variables'!BD$7:BD$36)</f>
        <v>1.1939645098157485E-36</v>
      </c>
      <c r="BB773" s="82">
        <f ca="1">SUMPRODUCT(S743:S772,'control variables'!BE$7:BE$36)</f>
        <v>1.6967087997567108E-37</v>
      </c>
      <c r="BC773" s="82">
        <f t="shared" ca="1" si="577"/>
        <v>1.601080136629628E-36</v>
      </c>
      <c r="BD773" s="10">
        <f ca="1">SUMPRODUCT(P743:P772,'control variables'!BF$7:BF$36)</f>
        <v>1.3991943043680195E-38</v>
      </c>
      <c r="BE773" s="10">
        <f ca="1">SUMPRODUCT(Q743:Q772,'control variables'!BG$7:BG$36)</f>
        <v>1.6150448344719123E-38</v>
      </c>
      <c r="BF773" s="10">
        <f ca="1">SUMPRODUCT(R743:R772,'control variables'!BH$7:BH$36)</f>
        <v>4.8374126593463919E-37</v>
      </c>
      <c r="BG773" s="10">
        <f ca="1">SUMPRODUCT(S743:S772,'control variables'!BI$7:BI$36)</f>
        <v>1.0871965224236229E-36</v>
      </c>
      <c r="BH773" s="10">
        <f t="shared" ca="1" si="578"/>
        <v>1.6010801797466612E-36</v>
      </c>
      <c r="BI773" s="82">
        <f t="shared" ca="1" si="555"/>
        <v>1.6141321993545393E-35</v>
      </c>
      <c r="BJ773" s="82">
        <f t="shared" ca="1" si="556"/>
        <v>1.8717511695216847E-35</v>
      </c>
      <c r="BK773" s="82">
        <f t="shared" ca="1" si="557"/>
        <v>6.263926439107885E-35</v>
      </c>
      <c r="BL773" s="82">
        <f t="shared" ca="1" si="558"/>
        <v>2.9500291911629646E-35</v>
      </c>
      <c r="BM773" s="82">
        <f t="shared" ca="1" si="548"/>
        <v>1.2699838999147073E-34</v>
      </c>
      <c r="BN773" s="10">
        <f ca="1">BN772+BI773-INDIRECT(ADDRESS(MAX($D773-'key variables'!$B$9*30,34),scenario!BI$4),TRUE)</f>
        <v>9439390.0751690175</v>
      </c>
      <c r="BO773" s="10">
        <f ca="1">BO772+BJ773-INDIRECT(ADDRESS(MAX($D773-'key variables'!$B$9*30,34),scenario!BJ$4),TRUE)</f>
        <v>10895583.360992203</v>
      </c>
      <c r="BP773" s="10">
        <f ca="1">BP772+BK773-INDIRECT(ADDRESS(MAX($D773-'key variables'!$B$9*30,34),scenario!BK$4),TRUE)</f>
        <v>32531162.537994072</v>
      </c>
      <c r="BQ773" s="10">
        <f ca="1">BQ772+BL773-INDIRECT(ADDRESS(MAX($D773-'key variables'!$B$9*30,34),scenario!BL$4),TRUE)</f>
        <v>14415841.516535141</v>
      </c>
      <c r="BR773" s="10">
        <f t="shared" ca="1" si="579"/>
        <v>67281977.490690395</v>
      </c>
      <c r="BS773" s="82">
        <f t="shared" ca="1" si="560"/>
        <v>-2.3433848477536824E-9</v>
      </c>
      <c r="BT773" s="82">
        <f t="shared" ca="1" si="561"/>
        <v>-3.4288309057018498E-10</v>
      </c>
      <c r="BU773" s="82">
        <f t="shared" ca="1" si="562"/>
        <v>-4.2578247660364599E-9</v>
      </c>
      <c r="BV773" s="82">
        <f t="shared" ca="1" si="563"/>
        <v>-2.9943922343414556E-9</v>
      </c>
      <c r="BW773" s="82">
        <f t="shared" ca="1" si="580"/>
        <v>-9.9384849387017825E-9</v>
      </c>
      <c r="BX773" s="10">
        <f t="shared" ca="1" si="564"/>
        <v>-1.8625994260191893E-12</v>
      </c>
      <c r="BY773" s="10">
        <f t="shared" ca="1" si="565"/>
        <v>2.8902850229962428E-12</v>
      </c>
      <c r="BZ773" s="10">
        <f t="shared" ca="1" si="566"/>
        <v>-3.5034723983035463E-11</v>
      </c>
      <c r="CA773" s="10">
        <f t="shared" ca="1" si="567"/>
        <v>-2.0257049910634696E-11</v>
      </c>
      <c r="CB773" s="10">
        <v>0</v>
      </c>
      <c r="CC773" s="82">
        <f t="shared" ca="1" si="568"/>
        <v>3.9725652202851362E-13</v>
      </c>
      <c r="CD773" s="82">
        <f t="shared" ca="1" si="569"/>
        <v>3.4270724516460853E-13</v>
      </c>
      <c r="CE773" s="82">
        <f t="shared" ca="1" si="570"/>
        <v>1.8915613015532971E-10</v>
      </c>
      <c r="CF773" s="82">
        <f t="shared" ca="1" si="571"/>
        <v>3.7028113764059381E-11</v>
      </c>
      <c r="CG773" s="82">
        <f t="shared" ca="1" si="581"/>
        <v>2.269242076865822E-10</v>
      </c>
      <c r="CH773" s="13" t="str">
        <f t="shared" ca="1" si="582"/>
        <v/>
      </c>
      <c r="CI773" s="81">
        <f t="shared" ca="1" si="591"/>
        <v>0.1131775965863165</v>
      </c>
      <c r="CJ773" s="81">
        <f t="shared" ca="1" si="592"/>
        <v>0.13063724757458739</v>
      </c>
      <c r="CK773" s="81">
        <f t="shared" ca="1" si="593"/>
        <v>0.39004625943939081</v>
      </c>
      <c r="CL773" s="81">
        <f t="shared" ca="1" si="594"/>
        <v>0.17284488538116416</v>
      </c>
      <c r="CM773" s="89">
        <f t="shared" ca="1" si="583"/>
        <v>0.80670598898145884</v>
      </c>
    </row>
    <row r="774" spans="1:91" x14ac:dyDescent="0.3">
      <c r="A774">
        <v>709</v>
      </c>
      <c r="B774" s="3">
        <f t="shared" ref="B774:B837" si="596">(A774+68)/360</f>
        <v>2.1583333333333332</v>
      </c>
      <c r="C774" s="3">
        <f t="shared" si="584"/>
        <v>23.633333333333333</v>
      </c>
      <c r="D774" s="4">
        <f t="shared" ca="1" si="572"/>
        <v>774</v>
      </c>
      <c r="E774" s="58">
        <f>(0.5*(COS(B774*2*PI())+1)*('key variables'!$B$4-'key variables'!$B$6)+'key variables'!$B$6)/'key variables'!$B$4</f>
        <v>1</v>
      </c>
      <c r="F774" s="10">
        <f t="shared" ca="1" si="585"/>
        <v>11689222.907461114</v>
      </c>
      <c r="G774" s="10">
        <f t="shared" ca="1" si="586"/>
        <v>13492492.798713122</v>
      </c>
      <c r="H774" s="10">
        <f t="shared" ca="1" si="587"/>
        <v>40309474.521088287</v>
      </c>
      <c r="I774" s="10">
        <f t="shared" ca="1" si="588"/>
        <v>17912154.249750931</v>
      </c>
      <c r="J774" s="10">
        <f t="shared" ca="1" si="573"/>
        <v>83403344.477013454</v>
      </c>
      <c r="K774" s="82">
        <f t="shared" ca="1" si="549"/>
        <v>2249832.832292099</v>
      </c>
      <c r="L774" s="82">
        <f t="shared" ca="1" si="550"/>
        <v>2596909.4377209195</v>
      </c>
      <c r="M774" s="82">
        <f t="shared" ca="1" si="551"/>
        <v>7778311.98309422</v>
      </c>
      <c r="N774" s="82">
        <f t="shared" ca="1" si="552"/>
        <v>3496312.733215793</v>
      </c>
      <c r="O774" s="82">
        <f t="shared" ca="1" si="574"/>
        <v>16121366.986323033</v>
      </c>
      <c r="P774" s="10">
        <f ca="1">IF(IF($A774&gt;='key variables'!$B$26,K774*SUMPRODUCT(Z774:AC774,'control variables'!$O$3:$R$3)/J774+F$65*'key variables'!$B$25/scenario!J$65,K774*SUMPRODUCT(Z774:AC774,'control variables'!$O$7:$R$7)/J774+F$65*'key variables'!$B$25/scenario!J$65)&lt;'key variables'!$B$28,0,IF($A774&gt;='key variables'!$B$26,K774*SUMPRODUCT(Z774:AC774,'control variables'!$O$3:$R$3)/J774+F$65*'key variables'!$B$25/scenario!J$65,K774*SUMPRODUCT(Z774:AC774,'control variables'!$O$7:$R$7)/J774+F$65*'key variables'!$B$25/scenario!J$65))</f>
        <v>1.9658206897654883E-36</v>
      </c>
      <c r="Q774" s="10">
        <f ca="1">IF(IF($A774&gt;='key variables'!$B$26,L774*SUMPRODUCT(Z774:AC774,'control variables'!$O$4:$R$4)/J774+G$65*'key variables'!$B$25/scenario!J$65,L774*SUMPRODUCT(Z774:AC774,'control variables'!$O$7:$R$7)/J774+G$65*'key variables'!$B$25/scenario!J$65)&lt;'key variables'!$B$28,0,IF($A774&gt;='key variables'!$B$26,L774*SUMPRODUCT(Z774:AC774,'control variables'!$O$4:$R$4)/J774+G$65*'key variables'!$B$25/scenario!J$65,L774*SUMPRODUCT(Z774:AC774,'control variables'!$O$7:$R$7)/J774+G$65*'key variables'!$B$25/scenario!J$65))</f>
        <v>2.269083386483466E-36</v>
      </c>
      <c r="R774" s="10">
        <f ca="1">IF(IF($A774&gt;='key variables'!$B$26,M774*SUMPRODUCT(Z774:AC774,'control variables'!$O$5:$R$5)/J774+H$65*'key variables'!$B$25/scenario!J$65,M774*SUMPRODUCT(Z774:AC774,'control variables'!$O$7:$R$7)/J774+H$65*'key variables'!$B$25/scenario!J$65)&lt;'key variables'!$B$28,0,IF($A774&gt;='key variables'!$B$26,M774*SUMPRODUCT(Z774:AC774,'control variables'!$O$5:$R$5)/J774+H$65*'key variables'!$B$25/scenario!J$65,M774*SUMPRODUCT(Z774:AC774,'control variables'!$O$7:$R$7)/J774+H$65*'key variables'!$B$25/scenario!J$65))</f>
        <v>6.7964012296146549E-36</v>
      </c>
      <c r="S774" s="10">
        <f ca="1">IF(IF($A774&gt;='key variables'!$B$26,N774*SUMPRODUCT(Z774:AC774,'control variables'!$O$6:$R$6)/J774+I$65*'key variables'!$B$25/scenario!J$65,N774*SUMPRODUCT(Z774:AC774,'control variables'!$O$7:$R$7)/J774+I$65*'key variables'!$B$25/scenario!J$65)&lt;'key variables'!$B$28,0,IF($A774&gt;='key variables'!$B$26,N774*SUMPRODUCT(Z774:AC774,'control variables'!$O$6:$R$6)/J774+I$65*'key variables'!$B$25/scenario!J$65,N774*SUMPRODUCT(Z774:AC774,'control variables'!$O$7:$R$7)/J774+I$65*'key variables'!$B$25/scenario!J$65))</f>
        <v>3.0549487100532201E-36</v>
      </c>
      <c r="T774" s="10">
        <f t="shared" ca="1" si="595"/>
        <v>1.408625401591683E-35</v>
      </c>
      <c r="U774" s="82">
        <f ca="1">SUMPRODUCT(P744:P773,'control variables'!AD$7:AD$36)</f>
        <v>4.1679035346504068E-36</v>
      </c>
      <c r="V774" s="82">
        <f ca="1">SUMPRODUCT(Q744:Q773,'control variables'!AE$7:AE$36)</f>
        <v>4.810876554600288E-36</v>
      </c>
      <c r="W774" s="82">
        <f ca="1">SUMPRODUCT(R744:R773,'control variables'!AF$7:AF$36)</f>
        <v>1.4409627925521791E-35</v>
      </c>
      <c r="X774" s="82">
        <f ca="1">SUMPRODUCT(S744:S773,'control variables'!AG$7:AG$36)</f>
        <v>6.4770564238620677E-36</v>
      </c>
      <c r="Y774" s="82">
        <f t="shared" ca="1" si="589"/>
        <v>2.986546443863455E-35</v>
      </c>
      <c r="Z774" s="10">
        <f ca="1">IF($A774&gt;='key variables'!$B$26,SUMPRODUCT(P744:P773,'control variables'!V$7:V$36)*$E774,SUMPRODUCT(P744:P773,'control variables'!Z$7:Z$36)*$E774)</f>
        <v>1.0170106561537085E-35</v>
      </c>
      <c r="AA774" s="10">
        <f ca="1">IF($A774&gt;='key variables'!$B$26,SUMPRODUCT(Q744:Q773,'control variables'!W$7:W$36)*$E774,SUMPRODUCT(Q744:Q773,'control variables'!AA$7:AA$36)*$E774)</f>
        <v>1.1739025821476745E-35</v>
      </c>
      <c r="AB774" s="10">
        <f ca="1">IF($A774&gt;='key variables'!$B$26,SUMPRODUCT(R744:R773,'control variables'!X$7:X$36)*$E774,SUMPRODUCT(R744:R773,'control variables'!AB$7:AB$36)*$E774)</f>
        <v>3.5160950894452313E-35</v>
      </c>
      <c r="AC774" s="10">
        <f ca="1">IF($A774&gt;='key variables'!$B$26,SUMPRODUCT(S744:S773,'control variables'!Y$7:Y$36)*$E774,SUMPRODUCT(S744:S773,'control variables'!AC$7:AC$36)*$E774)</f>
        <v>1.5804673377905024E-35</v>
      </c>
      <c r="AD774" s="10">
        <f t="shared" ca="1" si="590"/>
        <v>7.2874756655371169E-35</v>
      </c>
      <c r="AE774" s="82">
        <f ca="1">SUMPRODUCT(P744:P773,'control variables'!AL$7:AL$36)</f>
        <v>1.3847114856957016E-35</v>
      </c>
      <c r="AF774" s="82">
        <f ca="1">SUMPRODUCT(Q744:Q773,'control variables'!AM$7:AM$36)</f>
        <v>1.5941486283240238E-35</v>
      </c>
      <c r="AG774" s="82">
        <f ca="1">SUMPRODUCT(R744:R773,'control variables'!AN$7:AN$36)</f>
        <v>4.5453366998574603E-35</v>
      </c>
      <c r="AH774" s="82">
        <f ca="1">SUMPRODUCT(S744:S773,'control variables'!AO$7:AO$36)</f>
        <v>1.9680857047858729E-35</v>
      </c>
      <c r="AI774" s="82">
        <f t="shared" ca="1" si="553"/>
        <v>9.4922825186630575E-35</v>
      </c>
      <c r="AJ774" s="10">
        <f ca="1">SUMPRODUCT(P744:P773,'control variables'!AP$7:AP$36)</f>
        <v>1.3230972103453449E-38</v>
      </c>
      <c r="AK774" s="10">
        <f ca="1">SUMPRODUCT(Q744:Q773,'control variables'!AQ$7:AQ$36)</f>
        <v>3.818021036109086E-38</v>
      </c>
      <c r="AL774" s="10">
        <f ca="1">SUMPRODUCT(R744:R773,'control variables'!AR$7:AR$36)</f>
        <v>1.3722970086905874E-36</v>
      </c>
      <c r="AM774" s="10">
        <f ca="1">SUMPRODUCT(S744:S773,'control variables'!AS$7:AS$36)</f>
        <v>1.0280678540680417E-36</v>
      </c>
      <c r="AN774" s="10">
        <f t="shared" ca="1" si="575"/>
        <v>2.4517760452231732E-36</v>
      </c>
      <c r="AO774" s="82">
        <f ca="1">SUMPRODUCT(P744:P773,'control variables'!AX$7:AX$36)</f>
        <v>1.799210292248189E-38</v>
      </c>
      <c r="AP774" s="82">
        <f ca="1">SUMPRODUCT(Q744:Q773,'control variables'!AY$7:AY$36)</f>
        <v>4.1535407620696617E-38</v>
      </c>
      <c r="AQ774" s="82">
        <f ca="1">SUMPRODUCT(R744:R773,'control variables'!AZ$7:AZ$36)</f>
        <v>3.7322290195337253E-37</v>
      </c>
      <c r="AR774" s="82">
        <f ca="1">SUMPRODUCT(S744:S773,'control variables'!BA$7:BA$36)</f>
        <v>2.796030782478835E-37</v>
      </c>
      <c r="AS774" s="82">
        <f t="shared" ca="1" si="576"/>
        <v>7.1235349074443452E-37</v>
      </c>
      <c r="AT774" s="10">
        <f ca="1">SUMPRODUCT(P744:P773,'control variables'!AT$7:AT$36)</f>
        <v>-1.5878732933269241E-38</v>
      </c>
      <c r="AU774" s="10">
        <f ca="1">SUMPRODUCT(Q744:Q773,'control variables'!AU$7:AU$36)</f>
        <v>1.7224932022335451E-38</v>
      </c>
      <c r="AV774" s="10">
        <f ca="1">SUMPRODUCT(R744:R773,'control variables'!AV$7:AV$36)</f>
        <v>7.4171937631554596E-36</v>
      </c>
      <c r="AW774" s="10">
        <f ca="1">SUMPRODUCT(S744:S773,'control variables'!AW$7:AW$36)</f>
        <v>5.556653134856024E-36</v>
      </c>
      <c r="AX774" s="10">
        <f t="shared" ca="1" si="554"/>
        <v>1.2975193097100549E-35</v>
      </c>
      <c r="AY774" s="82">
        <f ca="1">SUMPRODUCT(P744:P773,'control variables'!BB$7:BB$36)</f>
        <v>5.755190180578193E-38</v>
      </c>
      <c r="AZ774" s="82">
        <f ca="1">SUMPRODUCT(Q744:Q773,'control variables'!BC$7:BC$36)</f>
        <v>1.4675724697406185E-37</v>
      </c>
      <c r="BA774" s="82">
        <f ca="1">SUMPRODUCT(R744:R773,'control variables'!BD$7:BD$36)</f>
        <v>1.0273458390722581E-36</v>
      </c>
      <c r="BB774" s="82">
        <f ca="1">SUMPRODUCT(S744:S773,'control variables'!BE$7:BE$36)</f>
        <v>1.4599317745351885E-37</v>
      </c>
      <c r="BC774" s="82">
        <f t="shared" ca="1" si="577"/>
        <v>1.3776481653056207E-36</v>
      </c>
      <c r="BD774" s="10">
        <f ca="1">SUMPRODUCT(P744:P773,'control variables'!BF$7:BF$36)</f>
        <v>1.2039356570723485E-38</v>
      </c>
      <c r="BE774" s="10">
        <f ca="1">SUMPRODUCT(Q744:Q773,'control variables'!BG$7:BG$36)</f>
        <v>1.3896640787638746E-38</v>
      </c>
      <c r="BF774" s="10">
        <f ca="1">SUMPRODUCT(R744:R773,'control variables'!BH$7:BH$36)</f>
        <v>4.1623479815341429E-37</v>
      </c>
      <c r="BG774" s="10">
        <f ca="1">SUMPRODUCT(S744:S773,'control variables'!BI$7:BI$36)</f>
        <v>9.3547740689386262E-37</v>
      </c>
      <c r="BH774" s="10">
        <f t="shared" ca="1" si="578"/>
        <v>1.3776482024056392E-36</v>
      </c>
      <c r="BI774" s="82">
        <f t="shared" ca="1" si="555"/>
        <v>1.3888788025829526E-35</v>
      </c>
      <c r="BJ774" s="82">
        <f t="shared" ca="1" si="556"/>
        <v>1.6105468462236636E-35</v>
      </c>
      <c r="BK774" s="82">
        <f t="shared" ca="1" si="557"/>
        <v>5.3897906600802321E-35</v>
      </c>
      <c r="BL774" s="82">
        <f t="shared" ca="1" si="558"/>
        <v>2.5383503360168273E-35</v>
      </c>
      <c r="BM774" s="82">
        <f t="shared" ca="1" si="548"/>
        <v>1.0927566644903674E-34</v>
      </c>
      <c r="BN774" s="10">
        <f ca="1">BN773+BI774-INDIRECT(ADDRESS(MAX($D774-'key variables'!$B$9*30,34),scenario!BI$4),TRUE)</f>
        <v>9439390.0751690175</v>
      </c>
      <c r="BO774" s="10">
        <f ca="1">BO773+BJ774-INDIRECT(ADDRESS(MAX($D774-'key variables'!$B$9*30,34),scenario!BJ$4),TRUE)</f>
        <v>10895583.360992203</v>
      </c>
      <c r="BP774" s="10">
        <f ca="1">BP773+BK774-INDIRECT(ADDRESS(MAX($D774-'key variables'!$B$9*30,34),scenario!BK$4),TRUE)</f>
        <v>32531162.537994072</v>
      </c>
      <c r="BQ774" s="10">
        <f ca="1">BQ773+BL774-INDIRECT(ADDRESS(MAX($D774-'key variables'!$B$9*30,34),scenario!BL$4),TRUE)</f>
        <v>14415841.516535141</v>
      </c>
      <c r="BR774" s="10">
        <f t="shared" ca="1" si="579"/>
        <v>67281977.490690395</v>
      </c>
      <c r="BS774" s="82">
        <f t="shared" ca="1" si="560"/>
        <v>-2.3433848477536824E-9</v>
      </c>
      <c r="BT774" s="82">
        <f t="shared" ca="1" si="561"/>
        <v>-3.4288309057018498E-10</v>
      </c>
      <c r="BU774" s="82">
        <f t="shared" ca="1" si="562"/>
        <v>-4.2578247660364599E-9</v>
      </c>
      <c r="BV774" s="82">
        <f t="shared" ca="1" si="563"/>
        <v>-2.9943922343414556E-9</v>
      </c>
      <c r="BW774" s="82">
        <f t="shared" ca="1" si="580"/>
        <v>-9.9384849387017825E-9</v>
      </c>
      <c r="BX774" s="10">
        <f t="shared" ca="1" si="564"/>
        <v>-1.8625994260191893E-12</v>
      </c>
      <c r="BY774" s="10">
        <f t="shared" ca="1" si="565"/>
        <v>2.8902850229962428E-12</v>
      </c>
      <c r="BZ774" s="10">
        <f t="shared" ca="1" si="566"/>
        <v>-3.5034723983035463E-11</v>
      </c>
      <c r="CA774" s="10">
        <f t="shared" ca="1" si="567"/>
        <v>-2.0257049910634696E-11</v>
      </c>
      <c r="CB774" s="10">
        <v>0</v>
      </c>
      <c r="CC774" s="82">
        <f t="shared" ca="1" si="568"/>
        <v>3.9725652202851362E-13</v>
      </c>
      <c r="CD774" s="82">
        <f t="shared" ca="1" si="569"/>
        <v>3.4270724516460853E-13</v>
      </c>
      <c r="CE774" s="82">
        <f t="shared" ca="1" si="570"/>
        <v>1.8915613015532971E-10</v>
      </c>
      <c r="CF774" s="82">
        <f t="shared" ca="1" si="571"/>
        <v>3.7028113764059381E-11</v>
      </c>
      <c r="CG774" s="82">
        <f t="shared" ca="1" si="581"/>
        <v>2.269242076865822E-10</v>
      </c>
      <c r="CH774" s="13" t="str">
        <f t="shared" ca="1" si="582"/>
        <v/>
      </c>
      <c r="CI774" s="81">
        <f t="shared" ca="1" si="591"/>
        <v>0.1131775965863165</v>
      </c>
      <c r="CJ774" s="81">
        <f t="shared" ca="1" si="592"/>
        <v>0.13063724757458739</v>
      </c>
      <c r="CK774" s="81">
        <f t="shared" ca="1" si="593"/>
        <v>0.39004625943939081</v>
      </c>
      <c r="CL774" s="81">
        <f t="shared" ca="1" si="594"/>
        <v>0.17284488538116416</v>
      </c>
      <c r="CM774" s="89">
        <f t="shared" ca="1" si="583"/>
        <v>0.80670598898145884</v>
      </c>
    </row>
    <row r="775" spans="1:91" x14ac:dyDescent="0.3">
      <c r="A775">
        <v>710</v>
      </c>
      <c r="B775" s="3">
        <f t="shared" si="596"/>
        <v>2.161111111111111</v>
      </c>
      <c r="C775" s="3">
        <f t="shared" si="584"/>
        <v>23.666666666666668</v>
      </c>
      <c r="D775" s="4">
        <f t="shared" ca="1" si="572"/>
        <v>775</v>
      </c>
      <c r="E775" s="58">
        <f>(0.5*(COS(B775*2*PI())+1)*('key variables'!$B$4-'key variables'!$B$6)+'key variables'!$B$6)/'key variables'!$B$4</f>
        <v>1</v>
      </c>
      <c r="F775" s="10">
        <f t="shared" ca="1" si="585"/>
        <v>11689222.907461114</v>
      </c>
      <c r="G775" s="10">
        <f t="shared" ca="1" si="586"/>
        <v>13492492.798713122</v>
      </c>
      <c r="H775" s="10">
        <f t="shared" ca="1" si="587"/>
        <v>40309474.521088287</v>
      </c>
      <c r="I775" s="10">
        <f t="shared" ca="1" si="588"/>
        <v>17912154.249750931</v>
      </c>
      <c r="J775" s="10">
        <f t="shared" ca="1" si="573"/>
        <v>83403344.477013454</v>
      </c>
      <c r="K775" s="82">
        <f t="shared" ca="1" si="549"/>
        <v>2249832.832292099</v>
      </c>
      <c r="L775" s="82">
        <f t="shared" ca="1" si="550"/>
        <v>2596909.4377209195</v>
      </c>
      <c r="M775" s="82">
        <f t="shared" ca="1" si="551"/>
        <v>7778311.98309422</v>
      </c>
      <c r="N775" s="82">
        <f t="shared" ca="1" si="552"/>
        <v>3496312.733215793</v>
      </c>
      <c r="O775" s="82">
        <f t="shared" ca="1" si="574"/>
        <v>16121366.986323033</v>
      </c>
      <c r="P775" s="10">
        <f ca="1">IF(IF($A775&gt;='key variables'!$B$26,K775*SUMPRODUCT(Z775:AC775,'control variables'!$O$3:$R$3)/J775+F$65*'key variables'!$B$25/scenario!J$65,K775*SUMPRODUCT(Z775:AC775,'control variables'!$O$7:$R$7)/J775+F$65*'key variables'!$B$25/scenario!J$65)&lt;'key variables'!$B$28,0,IF($A775&gt;='key variables'!$B$26,K775*SUMPRODUCT(Z775:AC775,'control variables'!$O$3:$R$3)/J775+F$65*'key variables'!$B$25/scenario!J$65,K775*SUMPRODUCT(Z775:AC775,'control variables'!$O$7:$R$7)/J775+F$65*'key variables'!$B$25/scenario!J$65))</f>
        <v>1.691488892165137E-36</v>
      </c>
      <c r="Q775" s="10">
        <f ca="1">IF(IF($A775&gt;='key variables'!$B$26,L775*SUMPRODUCT(Z775:AC775,'control variables'!$O$4:$R$4)/J775+G$65*'key variables'!$B$25/scenario!J$65,L775*SUMPRODUCT(Z775:AC775,'control variables'!$O$7:$R$7)/J775+G$65*'key variables'!$B$25/scenario!J$65)&lt;'key variables'!$B$28,0,IF($A775&gt;='key variables'!$B$26,L775*SUMPRODUCT(Z775:AC775,'control variables'!$O$4:$R$4)/J775+G$65*'key variables'!$B$25/scenario!J$65,L775*SUMPRODUCT(Z775:AC775,'control variables'!$O$7:$R$7)/J775+G$65*'key variables'!$B$25/scenario!J$65))</f>
        <v>1.9524310450161674E-36</v>
      </c>
      <c r="R775" s="10">
        <f ca="1">IF(IF($A775&gt;='key variables'!$B$26,M775*SUMPRODUCT(Z775:AC775,'control variables'!$O$5:$R$5)/J775+H$65*'key variables'!$B$25/scenario!J$65,M775*SUMPRODUCT(Z775:AC775,'control variables'!$O$7:$R$7)/J775+H$65*'key variables'!$B$25/scenario!J$65)&lt;'key variables'!$B$28,0,IF($A775&gt;='key variables'!$B$26,M775*SUMPRODUCT(Z775:AC775,'control variables'!$O$5:$R$5)/J775+H$65*'key variables'!$B$25/scenario!J$65,M775*SUMPRODUCT(Z775:AC775,'control variables'!$O$7:$R$7)/J775+H$65*'key variables'!$B$25/scenario!J$65))</f>
        <v>5.8479581817617765E-36</v>
      </c>
      <c r="S775" s="10">
        <f ca="1">IF(IF($A775&gt;='key variables'!$B$26,N775*SUMPRODUCT(Z775:AC775,'control variables'!$O$6:$R$6)/J775+I$65*'key variables'!$B$25/scenario!J$65,N775*SUMPRODUCT(Z775:AC775,'control variables'!$O$7:$R$7)/J775+I$65*'key variables'!$B$25/scenario!J$65)&lt;'key variables'!$B$28,0,IF($A775&gt;='key variables'!$B$26,N775*SUMPRODUCT(Z775:AC775,'control variables'!$O$6:$R$6)/J775+I$65*'key variables'!$B$25/scenario!J$65,N775*SUMPRODUCT(Z775:AC775,'control variables'!$O$7:$R$7)/J775+I$65*'key variables'!$B$25/scenario!J$65))</f>
        <v>2.6286282549023727E-36</v>
      </c>
      <c r="T775" s="10">
        <f t="shared" ca="1" si="595"/>
        <v>1.2120506373845452E-35</v>
      </c>
      <c r="U775" s="82">
        <f ca="1">SUMPRODUCT(P745:P774,'control variables'!AD$7:AD$36)</f>
        <v>3.5862693729802986E-36</v>
      </c>
      <c r="V775" s="82">
        <f ca="1">SUMPRODUCT(Q745:Q774,'control variables'!AE$7:AE$36)</f>
        <v>4.1395150107280829E-36</v>
      </c>
      <c r="W775" s="82">
        <f ca="1">SUMPRODUCT(R745:R774,'control variables'!AF$7:AF$36)</f>
        <v>1.2398753204271306E-35</v>
      </c>
      <c r="X775" s="82">
        <f ca="1">SUMPRODUCT(S745:S774,'control variables'!AG$7:AG$36)</f>
        <v>5.5731781906296385E-36</v>
      </c>
      <c r="Y775" s="82">
        <f t="shared" ca="1" si="589"/>
        <v>2.5697715778609328E-35</v>
      </c>
      <c r="Z775" s="10">
        <f ca="1">IF($A775&gt;='key variables'!$B$26,SUMPRODUCT(P745:P774,'control variables'!V$7:V$36)*$E775,SUMPRODUCT(P745:P774,'control variables'!Z$7:Z$36)*$E775)</f>
        <v>8.7508603254287314E-36</v>
      </c>
      <c r="AA775" s="10">
        <f ca="1">IF($A775&gt;='key variables'!$B$26,SUMPRODUCT(Q745:Q774,'control variables'!W$7:W$36)*$E775,SUMPRODUCT(Q745:Q774,'control variables'!AA$7:AA$36)*$E775)</f>
        <v>1.0100835689259328E-35</v>
      </c>
      <c r="AB775" s="10">
        <f ca="1">IF($A775&gt;='key variables'!$B$26,SUMPRODUCT(R745:R774,'control variables'!X$7:X$36)*$E775,SUMPRODUCT(R745:R774,'control variables'!AB$7:AB$36)*$E775)</f>
        <v>3.0254213004048144E-35</v>
      </c>
      <c r="AC775" s="10">
        <f ca="1">IF($A775&gt;='key variables'!$B$26,SUMPRODUCT(S745:S774,'control variables'!Y$7:Y$36)*$E775,SUMPRODUCT(S745:S774,'control variables'!AC$7:AC$36)*$E775)</f>
        <v>1.3599118984862018E-35</v>
      </c>
      <c r="AD775" s="10">
        <f t="shared" ca="1" si="590"/>
        <v>6.2705028003598223E-35</v>
      </c>
      <c r="AE775" s="82">
        <f ca="1">SUMPRODUCT(P745:P774,'control variables'!AL$7:AL$36)</f>
        <v>1.1914739269466016E-35</v>
      </c>
      <c r="AF775" s="82">
        <f ca="1">SUMPRODUCT(Q745:Q774,'control variables'!AM$7:AM$36)</f>
        <v>1.3716839543448142E-35</v>
      </c>
      <c r="AG775" s="82">
        <f ca="1">SUMPRODUCT(R745:R774,'control variables'!AN$7:AN$36)</f>
        <v>3.9110314480801494E-35</v>
      </c>
      <c r="AH775" s="82">
        <f ca="1">SUMPRODUCT(S745:S774,'control variables'!AO$7:AO$36)</f>
        <v>1.6934378225876899E-35</v>
      </c>
      <c r="AI775" s="82">
        <f t="shared" ca="1" si="553"/>
        <v>8.167627151959255E-35</v>
      </c>
      <c r="AJ775" s="10">
        <f ca="1">SUMPRODUCT(P745:P774,'control variables'!AP$7:AP$36)</f>
        <v>1.1384579713731731E-38</v>
      </c>
      <c r="AK775" s="10">
        <f ca="1">SUMPRODUCT(Q745:Q774,'control variables'!AQ$7:AQ$36)</f>
        <v>3.2852132477056E-38</v>
      </c>
      <c r="AL775" s="10">
        <f ca="1">SUMPRODUCT(R745:R774,'control variables'!AR$7:AR$36)</f>
        <v>1.1807918998087671E-36</v>
      </c>
      <c r="AM775" s="10">
        <f ca="1">SUMPRODUCT(S745:S774,'control variables'!AS$7:AS$36)</f>
        <v>8.846001899367485E-37</v>
      </c>
      <c r="AN775" s="10">
        <f t="shared" ca="1" si="575"/>
        <v>2.1096288019363033E-36</v>
      </c>
      <c r="AO775" s="82">
        <f ca="1">SUMPRODUCT(P745:P774,'control variables'!AX$7:AX$36)</f>
        <v>1.5481291044759816E-38</v>
      </c>
      <c r="AP775" s="82">
        <f ca="1">SUMPRODUCT(Q745:Q774,'control variables'!AY$7:AY$36)</f>
        <v>3.5739109364212043E-38</v>
      </c>
      <c r="AQ775" s="82">
        <f ca="1">SUMPRODUCT(R745:R774,'control variables'!AZ$7:AZ$36)</f>
        <v>3.2113935733939126E-37</v>
      </c>
      <c r="AR775" s="82">
        <f ca="1">SUMPRODUCT(S745:S774,'control variables'!BA$7:BA$36)</f>
        <v>2.4058425243652025E-37</v>
      </c>
      <c r="AS775" s="82">
        <f t="shared" ca="1" si="576"/>
        <v>6.1294401018488339E-37</v>
      </c>
      <c r="AT775" s="10">
        <f ca="1">SUMPRODUCT(P745:P774,'control variables'!AT$7:AT$36)</f>
        <v>-1.3662843471998336E-38</v>
      </c>
      <c r="AU775" s="10">
        <f ca="1">SUMPRODUCT(Q745:Q774,'control variables'!AU$7:AU$36)</f>
        <v>1.4821179437050142E-38</v>
      </c>
      <c r="AV775" s="10">
        <f ca="1">SUMPRODUCT(R745:R774,'control variables'!AV$7:AV$36)</f>
        <v>6.38211863713301E-36</v>
      </c>
      <c r="AW775" s="10">
        <f ca="1">SUMPRODUCT(S745:S774,'control variables'!AW$7:AW$36)</f>
        <v>4.781217892433925E-36</v>
      </c>
      <c r="AX775" s="10">
        <f t="shared" ca="1" si="554"/>
        <v>1.1164494865531986E-35</v>
      </c>
      <c r="AY775" s="82">
        <f ca="1">SUMPRODUCT(P745:P774,'control variables'!BB$7:BB$36)</f>
        <v>4.9520489398792503E-38</v>
      </c>
      <c r="AZ775" s="82">
        <f ca="1">SUMPRODUCT(Q745:Q774,'control variables'!BC$7:BC$36)</f>
        <v>1.2627715965842986E-37</v>
      </c>
      <c r="BA775" s="82">
        <f ca="1">SUMPRODUCT(R745:R774,'control variables'!BD$7:BD$36)</f>
        <v>8.8397893269202526E-37</v>
      </c>
      <c r="BB775" s="82">
        <f ca="1">SUMPRODUCT(S745:S774,'control variables'!BE$7:BE$36)</f>
        <v>1.256197166304014E-37</v>
      </c>
      <c r="BC775" s="82">
        <f t="shared" ca="1" si="577"/>
        <v>1.1853962983796491E-36</v>
      </c>
      <c r="BD775" s="10">
        <f ca="1">SUMPRODUCT(P745:P774,'control variables'!BF$7:BF$36)</f>
        <v>1.0359255050176269E-38</v>
      </c>
      <c r="BE775" s="10">
        <f ca="1">SUMPRODUCT(Q745:Q774,'control variables'!BG$7:BG$36)</f>
        <v>1.1957353818218314E-38</v>
      </c>
      <c r="BF775" s="10">
        <f ca="1">SUMPRODUCT(R745:R774,'control variables'!BH$7:BH$36)</f>
        <v>3.5814891015980114E-37</v>
      </c>
      <c r="BG775" s="10">
        <f ca="1">SUMPRODUCT(S745:S774,'control variables'!BI$7:BI$36)</f>
        <v>8.0493081127413528E-37</v>
      </c>
      <c r="BH775" s="10">
        <f t="shared" ca="1" si="578"/>
        <v>1.185396330302331E-36</v>
      </c>
      <c r="BI775" s="82">
        <f t="shared" ca="1" si="555"/>
        <v>1.1950596915392811E-35</v>
      </c>
      <c r="BJ775" s="82">
        <f t="shared" ca="1" si="556"/>
        <v>1.3857937882543625E-35</v>
      </c>
      <c r="BK775" s="82">
        <f t="shared" ca="1" si="557"/>
        <v>4.6376412050626534E-35</v>
      </c>
      <c r="BL775" s="82">
        <f t="shared" ca="1" si="558"/>
        <v>2.1841215834941224E-35</v>
      </c>
      <c r="BM775" s="82">
        <f t="shared" ca="1" si="548"/>
        <v>9.402616268350419E-35</v>
      </c>
      <c r="BN775" s="10">
        <f ca="1">BN774+BI775-INDIRECT(ADDRESS(MAX($D775-'key variables'!$B$9*30,34),scenario!BI$4),TRUE)</f>
        <v>9439390.0751690175</v>
      </c>
      <c r="BO775" s="10">
        <f ca="1">BO774+BJ775-INDIRECT(ADDRESS(MAX($D775-'key variables'!$B$9*30,34),scenario!BJ$4),TRUE)</f>
        <v>10895583.360992203</v>
      </c>
      <c r="BP775" s="10">
        <f ca="1">BP774+BK775-INDIRECT(ADDRESS(MAX($D775-'key variables'!$B$9*30,34),scenario!BK$4),TRUE)</f>
        <v>32531162.537994072</v>
      </c>
      <c r="BQ775" s="10">
        <f ca="1">BQ774+BL775-INDIRECT(ADDRESS(MAX($D775-'key variables'!$B$9*30,34),scenario!BL$4),TRUE)</f>
        <v>14415841.516535141</v>
      </c>
      <c r="BR775" s="10">
        <f t="shared" ca="1" si="579"/>
        <v>67281977.490690395</v>
      </c>
      <c r="BS775" s="82">
        <f t="shared" ca="1" si="560"/>
        <v>-2.3433848477536824E-9</v>
      </c>
      <c r="BT775" s="82">
        <f t="shared" ca="1" si="561"/>
        <v>-3.4288309057018498E-10</v>
      </c>
      <c r="BU775" s="82">
        <f t="shared" ca="1" si="562"/>
        <v>-4.2578247660364599E-9</v>
      </c>
      <c r="BV775" s="82">
        <f t="shared" ca="1" si="563"/>
        <v>-2.9943922343414556E-9</v>
      </c>
      <c r="BW775" s="82">
        <f t="shared" ca="1" si="580"/>
        <v>-9.9384849387017825E-9</v>
      </c>
      <c r="BX775" s="10">
        <f t="shared" ca="1" si="564"/>
        <v>-1.8625994260191893E-12</v>
      </c>
      <c r="BY775" s="10">
        <f t="shared" ca="1" si="565"/>
        <v>2.8902850229962428E-12</v>
      </c>
      <c r="BZ775" s="10">
        <f t="shared" ca="1" si="566"/>
        <v>-3.5034723983035463E-11</v>
      </c>
      <c r="CA775" s="10">
        <f t="shared" ca="1" si="567"/>
        <v>-2.0257049910634696E-11</v>
      </c>
      <c r="CB775" s="10">
        <v>0</v>
      </c>
      <c r="CC775" s="82">
        <f t="shared" ca="1" si="568"/>
        <v>3.9725652202851362E-13</v>
      </c>
      <c r="CD775" s="82">
        <f t="shared" ca="1" si="569"/>
        <v>3.4270724516460853E-13</v>
      </c>
      <c r="CE775" s="82">
        <f t="shared" ca="1" si="570"/>
        <v>1.8915613015532971E-10</v>
      </c>
      <c r="CF775" s="82">
        <f t="shared" ca="1" si="571"/>
        <v>3.7028113764059381E-11</v>
      </c>
      <c r="CG775" s="82">
        <f t="shared" ca="1" si="581"/>
        <v>2.269242076865822E-10</v>
      </c>
      <c r="CH775" s="13" t="str">
        <f t="shared" ca="1" si="582"/>
        <v/>
      </c>
      <c r="CI775" s="81">
        <f t="shared" ca="1" si="591"/>
        <v>0.1131775965863165</v>
      </c>
      <c r="CJ775" s="81">
        <f t="shared" ca="1" si="592"/>
        <v>0.13063724757458739</v>
      </c>
      <c r="CK775" s="81">
        <f t="shared" ca="1" si="593"/>
        <v>0.39004625943939081</v>
      </c>
      <c r="CL775" s="81">
        <f t="shared" ca="1" si="594"/>
        <v>0.17284488538116416</v>
      </c>
      <c r="CM775" s="89">
        <f t="shared" ca="1" si="583"/>
        <v>0.80670598898145884</v>
      </c>
    </row>
    <row r="776" spans="1:91" x14ac:dyDescent="0.3">
      <c r="A776">
        <v>711</v>
      </c>
      <c r="B776" s="3">
        <f t="shared" si="596"/>
        <v>2.1638888888888888</v>
      </c>
      <c r="C776" s="3">
        <f t="shared" si="584"/>
        <v>23.7</v>
      </c>
      <c r="D776" s="4">
        <f t="shared" ca="1" si="572"/>
        <v>776</v>
      </c>
      <c r="E776" s="58">
        <f>(0.5*(COS(B776*2*PI())+1)*('key variables'!$B$4-'key variables'!$B$6)+'key variables'!$B$6)/'key variables'!$B$4</f>
        <v>1</v>
      </c>
      <c r="F776" s="10">
        <f t="shared" ca="1" si="585"/>
        <v>11689222.907461114</v>
      </c>
      <c r="G776" s="10">
        <f t="shared" ca="1" si="586"/>
        <v>13492492.798713122</v>
      </c>
      <c r="H776" s="10">
        <f t="shared" ca="1" si="587"/>
        <v>40309474.521088287</v>
      </c>
      <c r="I776" s="10">
        <f t="shared" ca="1" si="588"/>
        <v>17912154.249750931</v>
      </c>
      <c r="J776" s="10">
        <f t="shared" ca="1" si="573"/>
        <v>83403344.477013454</v>
      </c>
      <c r="K776" s="82">
        <f t="shared" ca="1" si="549"/>
        <v>2249832.832292099</v>
      </c>
      <c r="L776" s="82">
        <f t="shared" ca="1" si="550"/>
        <v>2596909.4377209195</v>
      </c>
      <c r="M776" s="82">
        <f t="shared" ca="1" si="551"/>
        <v>7778311.98309422</v>
      </c>
      <c r="N776" s="82">
        <f t="shared" ca="1" si="552"/>
        <v>3496312.733215793</v>
      </c>
      <c r="O776" s="82">
        <f t="shared" ca="1" si="574"/>
        <v>16121366.986323033</v>
      </c>
      <c r="P776" s="10">
        <f ca="1">IF(IF($A776&gt;='key variables'!$B$26,K776*SUMPRODUCT(Z776:AC776,'control variables'!$O$3:$R$3)/J776+F$65*'key variables'!$B$25/scenario!J$65,K776*SUMPRODUCT(Z776:AC776,'control variables'!$O$7:$R$7)/J776+F$65*'key variables'!$B$25/scenario!J$65)&lt;'key variables'!$B$28,0,IF($A776&gt;='key variables'!$B$26,K776*SUMPRODUCT(Z776:AC776,'control variables'!$O$3:$R$3)/J776+F$65*'key variables'!$B$25/scenario!J$65,K776*SUMPRODUCT(Z776:AC776,'control variables'!$O$7:$R$7)/J776+F$65*'key variables'!$B$25/scenario!J$65))</f>
        <v>1.4554403090850368E-36</v>
      </c>
      <c r="Q776" s="10">
        <f ca="1">IF(IF($A776&gt;='key variables'!$B$26,L776*SUMPRODUCT(Z776:AC776,'control variables'!$O$4:$R$4)/J776+G$65*'key variables'!$B$25/scenario!J$65,L776*SUMPRODUCT(Z776:AC776,'control variables'!$O$7:$R$7)/J776+G$65*'key variables'!$B$25/scenario!J$65)&lt;'key variables'!$B$28,0,IF($A776&gt;='key variables'!$B$26,L776*SUMPRODUCT(Z776:AC776,'control variables'!$O$4:$R$4)/J776+G$65*'key variables'!$B$25/scenario!J$65,L776*SUMPRODUCT(Z776:AC776,'control variables'!$O$7:$R$7)/J776+G$65*'key variables'!$B$25/scenario!J$65))</f>
        <v>1.6799677826959844E-36</v>
      </c>
      <c r="R776" s="10">
        <f ca="1">IF(IF($A776&gt;='key variables'!$B$26,M776*SUMPRODUCT(Z776:AC776,'control variables'!$O$5:$R$5)/J776+H$65*'key variables'!$B$25/scenario!J$65,M776*SUMPRODUCT(Z776:AC776,'control variables'!$O$7:$R$7)/J776+H$65*'key variables'!$B$25/scenario!J$65)&lt;'key variables'!$B$28,0,IF($A776&gt;='key variables'!$B$26,M776*SUMPRODUCT(Z776:AC776,'control variables'!$O$5:$R$5)/J776+H$65*'key variables'!$B$25/scenario!J$65,M776*SUMPRODUCT(Z776:AC776,'control variables'!$O$7:$R$7)/J776+H$65*'key variables'!$B$25/scenario!J$65))</f>
        <v>5.0318710947519371E-36</v>
      </c>
      <c r="S776" s="10">
        <f ca="1">IF(IF($A776&gt;='key variables'!$B$26,N776*SUMPRODUCT(Z776:AC776,'control variables'!$O$6:$R$6)/J776+I$65*'key variables'!$B$25/scenario!J$65,N776*SUMPRODUCT(Z776:AC776,'control variables'!$O$7:$R$7)/J776+I$65*'key variables'!$B$25/scenario!J$65)&lt;'key variables'!$B$28,0,IF($A776&gt;='key variables'!$B$26,N776*SUMPRODUCT(Z776:AC776,'control variables'!$O$6:$R$6)/J776+I$65*'key variables'!$B$25/scenario!J$65,N776*SUMPRODUCT(Z776:AC776,'control variables'!$O$7:$R$7)/J776+I$65*'key variables'!$B$25/scenario!J$65))</f>
        <v>2.261801148979265E-36</v>
      </c>
      <c r="T776" s="10">
        <f t="shared" ca="1" si="595"/>
        <v>1.0429080335512223E-35</v>
      </c>
      <c r="U776" s="82">
        <f ca="1">SUMPRODUCT(P746:P775,'control variables'!AD$7:AD$36)</f>
        <v>3.0858027084005617E-36</v>
      </c>
      <c r="V776" s="82">
        <f ca="1">SUMPRODUCT(Q746:Q775,'control variables'!AE$7:AE$36)</f>
        <v>3.5618424895266989E-36</v>
      </c>
      <c r="W776" s="82">
        <f ca="1">SUMPRODUCT(R746:R775,'control variables'!AF$7:AF$36)</f>
        <v>1.0668497605559182E-35</v>
      </c>
      <c r="X776" s="82">
        <f ca="1">SUMPRODUCT(S746:S775,'control variables'!AG$7:AG$36)</f>
        <v>4.7954368638940384E-36</v>
      </c>
      <c r="Y776" s="82">
        <f t="shared" ca="1" si="589"/>
        <v>2.211157966738048E-35</v>
      </c>
      <c r="Z776" s="10">
        <f ca="1">IF($A776&gt;='key variables'!$B$26,SUMPRODUCT(P746:P775,'control variables'!V$7:V$36)*$E776,SUMPRODUCT(P746:P775,'control variables'!Z$7:Z$36)*$E776)</f>
        <v>7.52967099919835E-36</v>
      </c>
      <c r="AA776" s="10">
        <f ca="1">IF($A776&gt;='key variables'!$B$26,SUMPRODUCT(Q746:Q775,'control variables'!W$7:W$36)*$E776,SUMPRODUCT(Q746:Q775,'control variables'!AA$7:AA$36)*$E776)</f>
        <v>8.6912562569506476E-36</v>
      </c>
      <c r="AB776" s="10">
        <f ca="1">IF($A776&gt;='key variables'!$B$26,SUMPRODUCT(R746:R775,'control variables'!X$7:X$36)*$E776,SUMPRODUCT(R746:R775,'control variables'!AB$7:AB$36)*$E776)</f>
        <v>2.6032214181065686E-35</v>
      </c>
      <c r="AC776" s="10">
        <f ca="1">IF($A776&gt;='key variables'!$B$26,SUMPRODUCT(S746:S775,'control variables'!Y$7:Y$36)*$E776,SUMPRODUCT(S746:S775,'control variables'!AC$7:AC$36)*$E776)</f>
        <v>1.1701351413119087E-35</v>
      </c>
      <c r="AD776" s="10">
        <f t="shared" ca="1" si="590"/>
        <v>5.3954492850333779E-35</v>
      </c>
      <c r="AE776" s="82">
        <f ca="1">SUMPRODUCT(P746:P775,'control variables'!AL$7:AL$36)</f>
        <v>1.0252028189686896E-35</v>
      </c>
      <c r="AF776" s="82">
        <f ca="1">SUMPRODUCT(Q746:Q775,'control variables'!AM$7:AM$36)</f>
        <v>1.1802643976710763E-35</v>
      </c>
      <c r="AG776" s="82">
        <f ca="1">SUMPRODUCT(R746:R775,'control variables'!AN$7:AN$36)</f>
        <v>3.3652439847528987E-35</v>
      </c>
      <c r="AH776" s="82">
        <f ca="1">SUMPRODUCT(S746:S775,'control variables'!AO$7:AO$36)</f>
        <v>1.4571172647598413E-35</v>
      </c>
      <c r="AI776" s="82">
        <f t="shared" ca="1" si="553"/>
        <v>7.027828466152506E-35</v>
      </c>
      <c r="AJ776" s="10">
        <f ca="1">SUMPRODUCT(P746:P775,'control variables'!AP$7:AP$36)</f>
        <v>9.7958528099747619E-39</v>
      </c>
      <c r="AK776" s="10">
        <f ca="1">SUMPRODUCT(Q746:Q775,'control variables'!AQ$7:AQ$36)</f>
        <v>2.8267591982413646E-38</v>
      </c>
      <c r="AL776" s="10">
        <f ca="1">SUMPRODUCT(R746:R775,'control variables'!AR$7:AR$36)</f>
        <v>1.0160114769792996E-36</v>
      </c>
      <c r="AM776" s="10">
        <f ca="1">SUMPRODUCT(S746:S775,'control variables'!AS$7:AS$36)</f>
        <v>7.611535492912531E-37</v>
      </c>
      <c r="AN776" s="10">
        <f t="shared" ca="1" si="575"/>
        <v>1.8152284710629412E-36</v>
      </c>
      <c r="AO776" s="82">
        <f ca="1">SUMPRODUCT(P746:P775,'control variables'!AX$7:AX$36)</f>
        <v>1.3320864906407474E-38</v>
      </c>
      <c r="AP776" s="82">
        <f ca="1">SUMPRODUCT(Q746:Q775,'control variables'!AY$7:AY$36)</f>
        <v>3.0751689012211634E-38</v>
      </c>
      <c r="AQ776" s="82">
        <f ca="1">SUMPRODUCT(R746:R775,'control variables'!AZ$7:AZ$36)</f>
        <v>2.7632411165711758E-37</v>
      </c>
      <c r="AR776" s="82">
        <f ca="1">SUMPRODUCT(S746:S775,'control variables'!BA$7:BA$36)</f>
        <v>2.0701053394385299E-37</v>
      </c>
      <c r="AS776" s="82">
        <f t="shared" ca="1" si="576"/>
        <v>5.2740719951958972E-37</v>
      </c>
      <c r="AT776" s="10">
        <f ca="1">SUMPRODUCT(P746:P775,'control variables'!AT$7:AT$36)</f>
        <v>-1.1756183098791732E-38</v>
      </c>
      <c r="AU776" s="10">
        <f ca="1">SUMPRODUCT(Q746:Q775,'control variables'!AU$7:AU$36)</f>
        <v>1.2752872384076572E-38</v>
      </c>
      <c r="AV776" s="10">
        <f ca="1">SUMPRODUCT(R746:R775,'control variables'!AV$7:AV$36)</f>
        <v>5.4914890454624367E-36</v>
      </c>
      <c r="AW776" s="10">
        <f ca="1">SUMPRODUCT(S746:S775,'control variables'!AW$7:AW$36)</f>
        <v>4.1139952378047107E-36</v>
      </c>
      <c r="AX776" s="10">
        <f t="shared" ca="1" si="554"/>
        <v>9.6064809725524313E-36</v>
      </c>
      <c r="AY776" s="82">
        <f ca="1">SUMPRODUCT(P746:P775,'control variables'!BB$7:BB$36)</f>
        <v>4.2609866804602323E-38</v>
      </c>
      <c r="AZ776" s="82">
        <f ca="1">SUMPRODUCT(Q746:Q775,'control variables'!BC$7:BC$36)</f>
        <v>1.0865508436676311E-37</v>
      </c>
      <c r="BA776" s="82">
        <f ca="1">SUMPRODUCT(R746:R775,'control variables'!BD$7:BD$36)</f>
        <v>7.6061898897550397E-37</v>
      </c>
      <c r="BB776" s="82">
        <f ca="1">SUMPRODUCT(S746:S775,'control variables'!BE$7:BE$36)</f>
        <v>1.0808938802175505E-37</v>
      </c>
      <c r="BC776" s="82">
        <f t="shared" ca="1" si="577"/>
        <v>1.0199733281686246E-36</v>
      </c>
      <c r="BD776" s="10">
        <f ca="1">SUMPRODUCT(P746:P775,'control variables'!BF$7:BF$36)</f>
        <v>8.9136129961930041E-39</v>
      </c>
      <c r="BE776" s="10">
        <f ca="1">SUMPRODUCT(Q746:Q775,'control variables'!BG$7:BG$36)</f>
        <v>1.0288695845203196E-38</v>
      </c>
      <c r="BF776" s="10">
        <f ca="1">SUMPRODUCT(R746:R775,'control variables'!BH$7:BH$36)</f>
        <v>3.0816895275866804E-37</v>
      </c>
      <c r="BG776" s="10">
        <f ca="1">SUMPRODUCT(S746:S775,'control variables'!BI$7:BI$36)</f>
        <v>6.9260209403640729E-37</v>
      </c>
      <c r="BH776" s="10">
        <f t="shared" ca="1" si="578"/>
        <v>1.0199733556364716E-36</v>
      </c>
      <c r="BI776" s="82">
        <f t="shared" ca="1" si="555"/>
        <v>1.0282881873392707E-35</v>
      </c>
      <c r="BJ776" s="82">
        <f t="shared" ca="1" si="556"/>
        <v>1.1924051933461603E-35</v>
      </c>
      <c r="BK776" s="82">
        <f t="shared" ca="1" si="557"/>
        <v>3.9904547881966927E-35</v>
      </c>
      <c r="BL776" s="82">
        <f t="shared" ca="1" si="558"/>
        <v>1.8793257273424878E-35</v>
      </c>
      <c r="BM776" s="82">
        <f t="shared" ca="1" si="548"/>
        <v>8.0904738962246109E-35</v>
      </c>
      <c r="BN776" s="10">
        <f ca="1">BN775+BI776-INDIRECT(ADDRESS(MAX($D776-'key variables'!$B$9*30,34),scenario!BI$4),TRUE)</f>
        <v>9439390.0751690175</v>
      </c>
      <c r="BO776" s="10">
        <f ca="1">BO775+BJ776-INDIRECT(ADDRESS(MAX($D776-'key variables'!$B$9*30,34),scenario!BJ$4),TRUE)</f>
        <v>10895583.360992203</v>
      </c>
      <c r="BP776" s="10">
        <f ca="1">BP775+BK776-INDIRECT(ADDRESS(MAX($D776-'key variables'!$B$9*30,34),scenario!BK$4),TRUE)</f>
        <v>32531162.537994072</v>
      </c>
      <c r="BQ776" s="10">
        <f ca="1">BQ775+BL776-INDIRECT(ADDRESS(MAX($D776-'key variables'!$B$9*30,34),scenario!BL$4),TRUE)</f>
        <v>14415841.516535141</v>
      </c>
      <c r="BR776" s="10">
        <f t="shared" ca="1" si="579"/>
        <v>67281977.490690395</v>
      </c>
      <c r="BS776" s="82">
        <f t="shared" ca="1" si="560"/>
        <v>-2.3433848477536824E-9</v>
      </c>
      <c r="BT776" s="82">
        <f t="shared" ca="1" si="561"/>
        <v>-3.4288309057018498E-10</v>
      </c>
      <c r="BU776" s="82">
        <f t="shared" ca="1" si="562"/>
        <v>-4.2578247660364599E-9</v>
      </c>
      <c r="BV776" s="82">
        <f t="shared" ca="1" si="563"/>
        <v>-2.9943922343414556E-9</v>
      </c>
      <c r="BW776" s="82">
        <f t="shared" ca="1" si="580"/>
        <v>-9.9384849387017825E-9</v>
      </c>
      <c r="BX776" s="10">
        <f t="shared" ca="1" si="564"/>
        <v>-1.8625994260191893E-12</v>
      </c>
      <c r="BY776" s="10">
        <f t="shared" ca="1" si="565"/>
        <v>2.8902850229962428E-12</v>
      </c>
      <c r="BZ776" s="10">
        <f t="shared" ca="1" si="566"/>
        <v>-3.5034723983035463E-11</v>
      </c>
      <c r="CA776" s="10">
        <f t="shared" ca="1" si="567"/>
        <v>-2.0257049910634696E-11</v>
      </c>
      <c r="CB776" s="10">
        <v>0</v>
      </c>
      <c r="CC776" s="82">
        <f t="shared" ca="1" si="568"/>
        <v>3.9725652202851362E-13</v>
      </c>
      <c r="CD776" s="82">
        <f t="shared" ca="1" si="569"/>
        <v>3.4270724516460853E-13</v>
      </c>
      <c r="CE776" s="82">
        <f t="shared" ca="1" si="570"/>
        <v>1.8915613015532971E-10</v>
      </c>
      <c r="CF776" s="82">
        <f t="shared" ca="1" si="571"/>
        <v>3.7028113764059381E-11</v>
      </c>
      <c r="CG776" s="82">
        <f t="shared" ca="1" si="581"/>
        <v>2.269242076865822E-10</v>
      </c>
      <c r="CH776" s="13" t="str">
        <f t="shared" ca="1" si="582"/>
        <v/>
      </c>
      <c r="CI776" s="81">
        <f t="shared" ca="1" si="591"/>
        <v>0.1131775965863165</v>
      </c>
      <c r="CJ776" s="81">
        <f t="shared" ca="1" si="592"/>
        <v>0.13063724757458739</v>
      </c>
      <c r="CK776" s="81">
        <f t="shared" ca="1" si="593"/>
        <v>0.39004625943939081</v>
      </c>
      <c r="CL776" s="81">
        <f t="shared" ca="1" si="594"/>
        <v>0.17284488538116416</v>
      </c>
      <c r="CM776" s="89">
        <f t="shared" ca="1" si="583"/>
        <v>0.80670598898145884</v>
      </c>
    </row>
    <row r="777" spans="1:91" x14ac:dyDescent="0.3">
      <c r="A777">
        <v>712</v>
      </c>
      <c r="B777" s="3">
        <f t="shared" si="596"/>
        <v>2.1666666666666665</v>
      </c>
      <c r="C777" s="3">
        <f t="shared" si="584"/>
        <v>23.733333333333334</v>
      </c>
      <c r="D777" s="4">
        <f t="shared" ca="1" si="572"/>
        <v>777</v>
      </c>
      <c r="E777" s="58">
        <f>(0.5*(COS(B777*2*PI())+1)*('key variables'!$B$4-'key variables'!$B$6)+'key variables'!$B$6)/'key variables'!$B$4</f>
        <v>1</v>
      </c>
      <c r="F777" s="10">
        <f t="shared" ca="1" si="585"/>
        <v>11689222.907461114</v>
      </c>
      <c r="G777" s="10">
        <f t="shared" ca="1" si="586"/>
        <v>13492492.798713122</v>
      </c>
      <c r="H777" s="10">
        <f t="shared" ca="1" si="587"/>
        <v>40309474.521088287</v>
      </c>
      <c r="I777" s="10">
        <f t="shared" ca="1" si="588"/>
        <v>17912154.249750931</v>
      </c>
      <c r="J777" s="10">
        <f t="shared" ca="1" si="573"/>
        <v>83403344.477013454</v>
      </c>
      <c r="K777" s="82">
        <f t="shared" ca="1" si="549"/>
        <v>2249832.832292099</v>
      </c>
      <c r="L777" s="82">
        <f t="shared" ca="1" si="550"/>
        <v>2596909.4377209195</v>
      </c>
      <c r="M777" s="82">
        <f t="shared" ca="1" si="551"/>
        <v>7778311.98309422</v>
      </c>
      <c r="N777" s="82">
        <f t="shared" ca="1" si="552"/>
        <v>3496312.733215793</v>
      </c>
      <c r="O777" s="82">
        <f t="shared" ca="1" si="574"/>
        <v>16121366.986323033</v>
      </c>
      <c r="P777" s="10">
        <f ca="1">IF(IF($A777&gt;='key variables'!$B$26,K777*SUMPRODUCT(Z777:AC777,'control variables'!$O$3:$R$3)/J777+F$65*'key variables'!$B$25/scenario!J$65,K777*SUMPRODUCT(Z777:AC777,'control variables'!$O$7:$R$7)/J777+F$65*'key variables'!$B$25/scenario!J$65)&lt;'key variables'!$B$28,0,IF($A777&gt;='key variables'!$B$26,K777*SUMPRODUCT(Z777:AC777,'control variables'!$O$3:$R$3)/J777+F$65*'key variables'!$B$25/scenario!J$65,K777*SUMPRODUCT(Z777:AC777,'control variables'!$O$7:$R$7)/J777+F$65*'key variables'!$B$25/scenario!J$65))</f>
        <v>1.2523324883310794E-36</v>
      </c>
      <c r="Q777" s="10">
        <f ca="1">IF(IF($A777&gt;='key variables'!$B$26,L777*SUMPRODUCT(Z777:AC777,'control variables'!$O$4:$R$4)/J777+G$65*'key variables'!$B$25/scenario!J$65,L777*SUMPRODUCT(Z777:AC777,'control variables'!$O$7:$R$7)/J777+G$65*'key variables'!$B$25/scenario!J$65)&lt;'key variables'!$B$28,0,IF($A777&gt;='key variables'!$B$26,L777*SUMPRODUCT(Z777:AC777,'control variables'!$O$4:$R$4)/J777+G$65*'key variables'!$B$25/scenario!J$65,L777*SUMPRODUCT(Z777:AC777,'control variables'!$O$7:$R$7)/J777+G$65*'key variables'!$B$25/scenario!J$65))</f>
        <v>1.4455269793526003E-36</v>
      </c>
      <c r="R777" s="10">
        <f ca="1">IF(IF($A777&gt;='key variables'!$B$26,M777*SUMPRODUCT(Z777:AC777,'control variables'!$O$5:$R$5)/J777+H$65*'key variables'!$B$25/scenario!J$65,M777*SUMPRODUCT(Z777:AC777,'control variables'!$O$7:$R$7)/J777+H$65*'key variables'!$B$25/scenario!J$65)&lt;'key variables'!$B$28,0,IF($A777&gt;='key variables'!$B$26,M777*SUMPRODUCT(Z777:AC777,'control variables'!$O$5:$R$5)/J777+H$65*'key variables'!$B$25/scenario!J$65,M777*SUMPRODUCT(Z777:AC777,'control variables'!$O$7:$R$7)/J777+H$65*'key variables'!$B$25/scenario!J$65))</f>
        <v>4.3296695918868805E-36</v>
      </c>
      <c r="S777" s="10">
        <f ca="1">IF(IF($A777&gt;='key variables'!$B$26,N777*SUMPRODUCT(Z777:AC777,'control variables'!$O$6:$R$6)/J777+I$65*'key variables'!$B$25/scenario!J$65,N777*SUMPRODUCT(Z777:AC777,'control variables'!$O$7:$R$7)/J777+I$65*'key variables'!$B$25/scenario!J$65)&lt;'key variables'!$B$28,0,IF($A777&gt;='key variables'!$B$26,N777*SUMPRODUCT(Z777:AC777,'control variables'!$O$6:$R$6)/J777+I$65*'key variables'!$B$25/scenario!J$65,N777*SUMPRODUCT(Z777:AC777,'control variables'!$O$7:$R$7)/J777+I$65*'key variables'!$B$25/scenario!J$65))</f>
        <v>1.9461650493876774E-36</v>
      </c>
      <c r="T777" s="10">
        <f t="shared" ca="1" si="595"/>
        <v>8.9736941089582379E-36</v>
      </c>
      <c r="U777" s="82">
        <f ca="1">SUMPRODUCT(P747:P776,'control variables'!AD$7:AD$36)</f>
        <v>2.655176553918209E-36</v>
      </c>
      <c r="V777" s="82">
        <f ca="1">SUMPRODUCT(Q747:Q776,'control variables'!AE$7:AE$36)</f>
        <v>3.0647846154243887E-36</v>
      </c>
      <c r="W777" s="82">
        <f ca="1">SUMPRODUCT(R747:R776,'control variables'!AF$7:AF$36)</f>
        <v>9.1797005138075242E-36</v>
      </c>
      <c r="X777" s="82">
        <f ca="1">SUMPRODUCT(S747:S776,'control variables'!AG$7:AG$36)</f>
        <v>4.1262299408007728E-36</v>
      </c>
      <c r="Y777" s="82">
        <f t="shared" ca="1" si="589"/>
        <v>1.9025891623950897E-35</v>
      </c>
      <c r="Z777" s="10">
        <f ca="1">IF($A777&gt;='key variables'!$B$26,SUMPRODUCT(P747:P776,'control variables'!V$7:V$36)*$E777,SUMPRODUCT(P747:P776,'control variables'!Z$7:Z$36)*$E777)</f>
        <v>6.478899587897487E-36</v>
      </c>
      <c r="AA777" s="10">
        <f ca="1">IF($A777&gt;='key variables'!$B$26,SUMPRODUCT(Q747:Q776,'control variables'!W$7:W$36)*$E777,SUMPRODUCT(Q747:Q776,'control variables'!AA$7:AA$36)*$E777)</f>
        <v>7.4783847245734962E-36</v>
      </c>
      <c r="AB777" s="10">
        <f ca="1">IF($A777&gt;='key variables'!$B$26,SUMPRODUCT(R747:R776,'control variables'!X$7:X$36)*$E777,SUMPRODUCT(R747:R776,'control variables'!AB$7:AB$36)*$E777)</f>
        <v>2.2399398559076763E-35</v>
      </c>
      <c r="AC777" s="10">
        <f ca="1">IF($A777&gt;='key variables'!$B$26,SUMPRODUCT(S747:S776,'control variables'!Y$7:Y$36)*$E777,SUMPRODUCT(S747:S776,'control variables'!AC$7:AC$36)*$E777)</f>
        <v>1.0068418773724946E-35</v>
      </c>
      <c r="AD777" s="10">
        <f t="shared" ca="1" si="590"/>
        <v>4.6425101645272691E-35</v>
      </c>
      <c r="AE777" s="82">
        <f ca="1">SUMPRODUCT(P747:P776,'control variables'!AL$7:AL$36)</f>
        <v>8.8213497270129711E-36</v>
      </c>
      <c r="AF777" s="82">
        <f ca="1">SUMPRODUCT(Q747:Q776,'control variables'!AM$7:AM$36)</f>
        <v>1.0155575881728875E-35</v>
      </c>
      <c r="AG777" s="82">
        <f ca="1">SUMPRODUCT(R747:R776,'control variables'!AN$7:AN$36)</f>
        <v>2.8956215840388415E-35</v>
      </c>
      <c r="AH777" s="82">
        <f ca="1">SUMPRODUCT(S747:S776,'control variables'!AO$7:AO$36)</f>
        <v>1.2537754235445263E-35</v>
      </c>
      <c r="AI777" s="82">
        <f t="shared" ca="1" si="553"/>
        <v>6.0470895684575524E-35</v>
      </c>
      <c r="AJ777" s="10">
        <f ca="1">SUMPRODUCT(P747:P776,'control variables'!AP$7:AP$36)</f>
        <v>8.4288339743405665E-39</v>
      </c>
      <c r="AK777" s="10">
        <f ca="1">SUMPRODUCT(Q747:Q776,'control variables'!AQ$7:AQ$36)</f>
        <v>2.4322827659430603E-38</v>
      </c>
      <c r="AL777" s="10">
        <f ca="1">SUMPRODUCT(R747:R776,'control variables'!AR$7:AR$36)</f>
        <v>8.7422628959500695E-37</v>
      </c>
      <c r="AM777" s="10">
        <f ca="1">SUMPRODUCT(S747:S776,'control variables'!AS$7:AS$36)</f>
        <v>6.5493398282007778E-37</v>
      </c>
      <c r="AN777" s="10">
        <f t="shared" ca="1" si="575"/>
        <v>1.5619119340488558E-36</v>
      </c>
      <c r="AO777" s="82">
        <f ca="1">SUMPRODUCT(P747:P776,'control variables'!AX$7:AX$36)</f>
        <v>1.1461927906511449E-38</v>
      </c>
      <c r="AP777" s="82">
        <f ca="1">SUMPRODUCT(Q747:Q776,'control variables'!AY$7:AY$36)</f>
        <v>2.6460267027547628E-38</v>
      </c>
      <c r="AQ777" s="82">
        <f ca="1">SUMPRODUCT(R747:R776,'control variables'!AZ$7:AZ$36)</f>
        <v>2.3776286816941156E-37</v>
      </c>
      <c r="AR777" s="82">
        <f ca="1">SUMPRODUCT(S747:S776,'control variables'!BA$7:BA$36)</f>
        <v>1.7812205383237328E-37</v>
      </c>
      <c r="AS777" s="82">
        <f t="shared" ca="1" si="576"/>
        <v>4.5380711693584387E-37</v>
      </c>
      <c r="AT777" s="10">
        <f ca="1">SUMPRODUCT(P747:P776,'control variables'!AT$7:AT$36)</f>
        <v>-1.0115598655255763E-38</v>
      </c>
      <c r="AU777" s="10">
        <f ca="1">SUMPRODUCT(Q747:Q776,'control variables'!AU$7:AU$36)</f>
        <v>1.097319917995084E-38</v>
      </c>
      <c r="AV777" s="10">
        <f ca="1">SUMPRODUCT(R747:R776,'control variables'!AV$7:AV$36)</f>
        <v>4.7251475021123834E-36</v>
      </c>
      <c r="AW777" s="10">
        <f ca="1">SUMPRODUCT(S747:S776,'control variables'!AW$7:AW$36)</f>
        <v>3.539884020651488E-36</v>
      </c>
      <c r="AX777" s="10">
        <f t="shared" ca="1" si="554"/>
        <v>8.2658891232885664E-36</v>
      </c>
      <c r="AY777" s="82">
        <f ca="1">SUMPRODUCT(P747:P776,'control variables'!BB$7:BB$36)</f>
        <v>3.6663626938029075E-38</v>
      </c>
      <c r="AZ777" s="82">
        <f ca="1">SUMPRODUCT(Q747:Q776,'control variables'!BC$7:BC$36)</f>
        <v>9.3492183310763045E-38</v>
      </c>
      <c r="BA777" s="82">
        <f ca="1">SUMPRODUCT(R747:R776,'control variables'!BD$7:BD$36)</f>
        <v>6.5447402080981454E-37</v>
      </c>
      <c r="BB777" s="82">
        <f ca="1">SUMPRODUCT(S747:S776,'control variables'!BE$7:BE$36)</f>
        <v>9.300543032820405E-38</v>
      </c>
      <c r="BC777" s="82">
        <f t="shared" ca="1" si="577"/>
        <v>8.7763526138681063E-37</v>
      </c>
      <c r="BD777" s="10">
        <f ca="1">SUMPRODUCT(P747:P776,'control variables'!BF$7:BF$36)</f>
        <v>7.6697114088863895E-39</v>
      </c>
      <c r="BE777" s="10">
        <f ca="1">SUMPRODUCT(Q747:Q776,'control variables'!BG$7:BG$36)</f>
        <v>8.8529003828436226E-39</v>
      </c>
      <c r="BF777" s="10">
        <f ca="1">SUMPRODUCT(R747:R776,'control variables'!BH$7:BH$36)</f>
        <v>2.6516373706679934E-37</v>
      </c>
      <c r="BG777" s="10">
        <f ca="1">SUMPRODUCT(S747:S776,'control variables'!BI$7:BI$36)</f>
        <v>5.9594893616296909E-37</v>
      </c>
      <c r="BH777" s="10">
        <f t="shared" ca="1" si="578"/>
        <v>8.7763528502149849E-37</v>
      </c>
      <c r="BI777" s="82">
        <f t="shared" ca="1" si="555"/>
        <v>8.847897755295744E-36</v>
      </c>
      <c r="BJ777" s="82">
        <f t="shared" ca="1" si="556"/>
        <v>1.0260041264219588E-35</v>
      </c>
      <c r="BK777" s="82">
        <f t="shared" ca="1" si="557"/>
        <v>3.4335837363310614E-35</v>
      </c>
      <c r="BL777" s="82">
        <f t="shared" ca="1" si="558"/>
        <v>1.6170643686424955E-35</v>
      </c>
      <c r="BM777" s="82">
        <f t="shared" ca="1" si="548"/>
        <v>6.9614420069250896E-35</v>
      </c>
      <c r="BN777" s="10">
        <f ca="1">BN776+BI777-INDIRECT(ADDRESS(MAX($D777-'key variables'!$B$9*30,34),scenario!BI$4),TRUE)</f>
        <v>9439390.0751690175</v>
      </c>
      <c r="BO777" s="10">
        <f ca="1">BO776+BJ777-INDIRECT(ADDRESS(MAX($D777-'key variables'!$B$9*30,34),scenario!BJ$4),TRUE)</f>
        <v>10895583.360992203</v>
      </c>
      <c r="BP777" s="10">
        <f ca="1">BP776+BK777-INDIRECT(ADDRESS(MAX($D777-'key variables'!$B$9*30,34),scenario!BK$4),TRUE)</f>
        <v>32531162.537994072</v>
      </c>
      <c r="BQ777" s="10">
        <f ca="1">BQ776+BL777-INDIRECT(ADDRESS(MAX($D777-'key variables'!$B$9*30,34),scenario!BL$4),TRUE)</f>
        <v>14415841.516535141</v>
      </c>
      <c r="BR777" s="10">
        <f t="shared" ca="1" si="579"/>
        <v>67281977.490690395</v>
      </c>
      <c r="BS777" s="82">
        <f t="shared" ca="1" si="560"/>
        <v>-2.3433848477536824E-9</v>
      </c>
      <c r="BT777" s="82">
        <f t="shared" ca="1" si="561"/>
        <v>-3.4288309057018498E-10</v>
      </c>
      <c r="BU777" s="82">
        <f t="shared" ca="1" si="562"/>
        <v>-4.2578247660364599E-9</v>
      </c>
      <c r="BV777" s="82">
        <f t="shared" ca="1" si="563"/>
        <v>-2.9943922343414556E-9</v>
      </c>
      <c r="BW777" s="82">
        <f t="shared" ca="1" si="580"/>
        <v>-9.9384849387017825E-9</v>
      </c>
      <c r="BX777" s="10">
        <f t="shared" ca="1" si="564"/>
        <v>-1.8625994260191893E-12</v>
      </c>
      <c r="BY777" s="10">
        <f t="shared" ca="1" si="565"/>
        <v>2.8902850229962428E-12</v>
      </c>
      <c r="BZ777" s="10">
        <f t="shared" ca="1" si="566"/>
        <v>-3.5034723983035463E-11</v>
      </c>
      <c r="CA777" s="10">
        <f t="shared" ca="1" si="567"/>
        <v>-2.0257049910634696E-11</v>
      </c>
      <c r="CB777" s="10">
        <v>0</v>
      </c>
      <c r="CC777" s="82">
        <f t="shared" ca="1" si="568"/>
        <v>3.9725652202851362E-13</v>
      </c>
      <c r="CD777" s="82">
        <f t="shared" ca="1" si="569"/>
        <v>3.4270724516460853E-13</v>
      </c>
      <c r="CE777" s="82">
        <f t="shared" ca="1" si="570"/>
        <v>1.8915613015532971E-10</v>
      </c>
      <c r="CF777" s="82">
        <f t="shared" ca="1" si="571"/>
        <v>3.7028113764059381E-11</v>
      </c>
      <c r="CG777" s="82">
        <f t="shared" ca="1" si="581"/>
        <v>2.269242076865822E-10</v>
      </c>
      <c r="CH777" s="13" t="str">
        <f t="shared" ca="1" si="582"/>
        <v/>
      </c>
      <c r="CI777" s="81">
        <f t="shared" ca="1" si="591"/>
        <v>0.1131775965863165</v>
      </c>
      <c r="CJ777" s="81">
        <f t="shared" ca="1" si="592"/>
        <v>0.13063724757458739</v>
      </c>
      <c r="CK777" s="81">
        <f t="shared" ca="1" si="593"/>
        <v>0.39004625943939081</v>
      </c>
      <c r="CL777" s="81">
        <f t="shared" ca="1" si="594"/>
        <v>0.17284488538116416</v>
      </c>
      <c r="CM777" s="89">
        <f t="shared" ca="1" si="583"/>
        <v>0.80670598898145884</v>
      </c>
    </row>
    <row r="778" spans="1:91" x14ac:dyDescent="0.3">
      <c r="A778">
        <v>713</v>
      </c>
      <c r="B778" s="3">
        <f t="shared" si="596"/>
        <v>2.1694444444444443</v>
      </c>
      <c r="C778" s="3">
        <f t="shared" si="584"/>
        <v>23.766666666666666</v>
      </c>
      <c r="D778" s="4">
        <f t="shared" ca="1" si="572"/>
        <v>778</v>
      </c>
      <c r="E778" s="58">
        <f>(0.5*(COS(B778*2*PI())+1)*('key variables'!$B$4-'key variables'!$B$6)+'key variables'!$B$6)/'key variables'!$B$4</f>
        <v>1</v>
      </c>
      <c r="F778" s="10">
        <f t="shared" ca="1" si="585"/>
        <v>11689222.907461114</v>
      </c>
      <c r="G778" s="10">
        <f t="shared" ca="1" si="586"/>
        <v>13492492.798713122</v>
      </c>
      <c r="H778" s="10">
        <f t="shared" ca="1" si="587"/>
        <v>40309474.521088287</v>
      </c>
      <c r="I778" s="10">
        <f t="shared" ca="1" si="588"/>
        <v>17912154.249750931</v>
      </c>
      <c r="J778" s="10">
        <f t="shared" ca="1" si="573"/>
        <v>83403344.477013454</v>
      </c>
      <c r="K778" s="82">
        <f t="shared" ca="1" si="549"/>
        <v>2249832.832292099</v>
      </c>
      <c r="L778" s="82">
        <f t="shared" ca="1" si="550"/>
        <v>2596909.4377209195</v>
      </c>
      <c r="M778" s="82">
        <f t="shared" ca="1" si="551"/>
        <v>7778311.98309422</v>
      </c>
      <c r="N778" s="82">
        <f t="shared" ca="1" si="552"/>
        <v>3496312.733215793</v>
      </c>
      <c r="O778" s="82">
        <f t="shared" ca="1" si="574"/>
        <v>16121366.986323033</v>
      </c>
      <c r="P778" s="10">
        <f ca="1">IF(IF($A778&gt;='key variables'!$B$26,K778*SUMPRODUCT(Z778:AC778,'control variables'!$O$3:$R$3)/J778+F$65*'key variables'!$B$25/scenario!J$65,K778*SUMPRODUCT(Z778:AC778,'control variables'!$O$7:$R$7)/J778+F$65*'key variables'!$B$25/scenario!J$65)&lt;'key variables'!$B$28,0,IF($A778&gt;='key variables'!$B$26,K778*SUMPRODUCT(Z778:AC778,'control variables'!$O$3:$R$3)/J778+F$65*'key variables'!$B$25/scenario!J$65,K778*SUMPRODUCT(Z778:AC778,'control variables'!$O$7:$R$7)/J778+F$65*'key variables'!$B$25/scenario!J$65))</f>
        <v>1.0775685210446377E-36</v>
      </c>
      <c r="Q778" s="10">
        <f ca="1">IF(IF($A778&gt;='key variables'!$B$26,L778*SUMPRODUCT(Z778:AC778,'control variables'!$O$4:$R$4)/J778+G$65*'key variables'!$B$25/scenario!J$65,L778*SUMPRODUCT(Z778:AC778,'control variables'!$O$7:$R$7)/J778+G$65*'key variables'!$B$25/scenario!J$65)&lt;'key variables'!$B$28,0,IF($A778&gt;='key variables'!$B$26,L778*SUMPRODUCT(Z778:AC778,'control variables'!$O$4:$R$4)/J778+G$65*'key variables'!$B$25/scenario!J$65,L778*SUMPRODUCT(Z778:AC778,'control variables'!$O$7:$R$7)/J778+G$65*'key variables'!$B$25/scenario!J$65))</f>
        <v>1.2438025714296624E-36</v>
      </c>
      <c r="R778" s="10">
        <f ca="1">IF(IF($A778&gt;='key variables'!$B$26,M778*SUMPRODUCT(Z778:AC778,'control variables'!$O$5:$R$5)/J778+H$65*'key variables'!$B$25/scenario!J$65,M778*SUMPRODUCT(Z778:AC778,'control variables'!$O$7:$R$7)/J778+H$65*'key variables'!$B$25/scenario!J$65)&lt;'key variables'!$B$28,0,IF($A778&gt;='key variables'!$B$26,M778*SUMPRODUCT(Z778:AC778,'control variables'!$O$5:$R$5)/J778+H$65*'key variables'!$B$25/scenario!J$65,M778*SUMPRODUCT(Z778:AC778,'control variables'!$O$7:$R$7)/J778+H$65*'key variables'!$B$25/scenario!J$65))</f>
        <v>3.7254608518213765E-36</v>
      </c>
      <c r="S778" s="10">
        <f ca="1">IF(IF($A778&gt;='key variables'!$B$26,N778*SUMPRODUCT(Z778:AC778,'control variables'!$O$6:$R$6)/J778+I$65*'key variables'!$B$25/scenario!J$65,N778*SUMPRODUCT(Z778:AC778,'control variables'!$O$7:$R$7)/J778+I$65*'key variables'!$B$25/scenario!J$65)&lt;'key variables'!$B$28,0,IF($A778&gt;='key variables'!$B$26,N778*SUMPRODUCT(Z778:AC778,'control variables'!$O$6:$R$6)/J778+I$65*'key variables'!$B$25/scenario!J$65,N778*SUMPRODUCT(Z778:AC778,'control variables'!$O$7:$R$7)/J778+I$65*'key variables'!$B$25/scenario!J$65))</f>
        <v>1.6745762116035008E-36</v>
      </c>
      <c r="T778" s="10">
        <f t="shared" ca="1" si="595"/>
        <v>7.7214081558991764E-36</v>
      </c>
      <c r="U778" s="82">
        <f ca="1">SUMPRODUCT(P748:P777,'control variables'!AD$7:AD$36)</f>
        <v>2.2846446123352851E-36</v>
      </c>
      <c r="V778" s="82">
        <f ca="1">SUMPRODUCT(Q748:Q777,'control variables'!AE$7:AE$36)</f>
        <v>2.6370915520720172E-36</v>
      </c>
      <c r="W778" s="82">
        <f ca="1">SUMPRODUCT(R748:R777,'control variables'!AF$7:AF$36)</f>
        <v>7.898666207628711E-36</v>
      </c>
      <c r="X778" s="82">
        <f ca="1">SUMPRODUCT(S748:S777,'control variables'!AG$7:AG$36)</f>
        <v>3.5504113613822687E-36</v>
      </c>
      <c r="Y778" s="82">
        <f t="shared" ca="1" si="589"/>
        <v>1.6370813733418282E-35</v>
      </c>
      <c r="Z778" s="10">
        <f ca="1">IF($A778&gt;='key variables'!$B$26,SUMPRODUCT(P748:P777,'control variables'!V$7:V$36)*$E778,SUMPRODUCT(P748:P777,'control variables'!Z$7:Z$36)*$E778)</f>
        <v>5.5747641396984324E-36</v>
      </c>
      <c r="AA778" s="10">
        <f ca="1">IF($A778&gt;='key variables'!$B$26,SUMPRODUCT(Q748:Q777,'control variables'!W$7:W$36)*$E778,SUMPRODUCT(Q748:Q777,'control variables'!AA$7:AA$36)*$E778)</f>
        <v>6.4347703525607601E-36</v>
      </c>
      <c r="AB778" s="10">
        <f ca="1">IF($A778&gt;='key variables'!$B$26,SUMPRODUCT(R748:R777,'control variables'!X$7:X$36)*$E778,SUMPRODUCT(R748:R777,'control variables'!AB$7:AB$36)*$E778)</f>
        <v>1.9273545166715072E-35</v>
      </c>
      <c r="AC778" s="10">
        <f ca="1">IF($A778&gt;='key variables'!$B$26,SUMPRODUCT(S748:S777,'control variables'!Y$7:Y$36)*$E778,SUMPRODUCT(S748:S777,'control variables'!AC$7:AC$36)*$E778)</f>
        <v>8.6633631470499669E-36</v>
      </c>
      <c r="AD778" s="10">
        <f t="shared" ca="1" si="590"/>
        <v>3.9946442806024235E-35</v>
      </c>
      <c r="AE778" s="82">
        <f ca="1">SUMPRODUCT(P748:P777,'control variables'!AL$7:AL$36)</f>
        <v>7.5903235502758006E-36</v>
      </c>
      <c r="AF778" s="82">
        <f ca="1">SUMPRODUCT(Q748:Q777,'control variables'!AM$7:AM$36)</f>
        <v>8.7383574132256239E-36</v>
      </c>
      <c r="AG778" s="82">
        <f ca="1">SUMPRODUCT(R748:R777,'control variables'!AN$7:AN$36)</f>
        <v>2.491535352545106E-35</v>
      </c>
      <c r="AH778" s="82">
        <f ca="1">SUMPRODUCT(S748:S777,'control variables'!AO$7:AO$36)</f>
        <v>1.0788100935330985E-35</v>
      </c>
      <c r="AI778" s="82">
        <f t="shared" ca="1" si="553"/>
        <v>5.2032135424283467E-35</v>
      </c>
      <c r="AJ778" s="10">
        <f ca="1">SUMPRODUCT(P748:P777,'control variables'!AP$7:AP$36)</f>
        <v>7.2525836744560905E-39</v>
      </c>
      <c r="AK778" s="10">
        <f ca="1">SUMPRODUCT(Q748:Q777,'control variables'!AQ$7:AQ$36)</f>
        <v>2.0928558248556134E-38</v>
      </c>
      <c r="AL778" s="10">
        <f ca="1">SUMPRODUCT(R748:R777,'control variables'!AR$7:AR$36)</f>
        <v>7.5222733476525903E-37</v>
      </c>
      <c r="AM778" s="10">
        <f ca="1">SUMPRODUCT(S748:S777,'control variables'!AS$7:AS$36)</f>
        <v>5.6353743899897105E-37</v>
      </c>
      <c r="AN778" s="10">
        <f t="shared" ca="1" si="575"/>
        <v>1.3439459156872423E-36</v>
      </c>
      <c r="AO778" s="82">
        <f ca="1">SUMPRODUCT(P748:P777,'control variables'!AX$7:AX$36)</f>
        <v>9.8624070026318469E-39</v>
      </c>
      <c r="AP778" s="82">
        <f ca="1">SUMPRODUCT(Q748:Q777,'control variables'!AY$7:AY$36)</f>
        <v>2.27677162997809E-38</v>
      </c>
      <c r="AQ778" s="82">
        <f ca="1">SUMPRODUCT(R748:R777,'control variables'!AZ$7:AZ$36)</f>
        <v>2.0458287603324625E-37</v>
      </c>
      <c r="AR778" s="82">
        <f ca="1">SUMPRODUCT(S748:S777,'control variables'!BA$7:BA$36)</f>
        <v>1.5326498346247563E-37</v>
      </c>
      <c r="AS778" s="82">
        <f t="shared" ca="1" si="576"/>
        <v>3.9047798279813459E-37</v>
      </c>
      <c r="AT778" s="10">
        <f ca="1">SUMPRODUCT(P748:P777,'control variables'!AT$7:AT$36)</f>
        <v>-8.7039590396247697E-39</v>
      </c>
      <c r="AU778" s="10">
        <f ca="1">SUMPRODUCT(Q748:Q777,'control variables'!AU$7:AU$36)</f>
        <v>9.4418807478400627E-39</v>
      </c>
      <c r="AV778" s="10">
        <f ca="1">SUMPRODUCT(R748:R777,'control variables'!AV$7:AV$36)</f>
        <v>4.0657495138167495E-36</v>
      </c>
      <c r="AW778" s="10">
        <f ca="1">SUMPRODUCT(S748:S777,'control variables'!AW$7:AW$36)</f>
        <v>3.0458904678631462E-36</v>
      </c>
      <c r="AX778" s="10">
        <f t="shared" ca="1" si="554"/>
        <v>7.1123779033881115E-36</v>
      </c>
      <c r="AY778" s="82">
        <f ca="1">SUMPRODUCT(P748:P777,'control variables'!BB$7:BB$36)</f>
        <v>3.1547189443591031E-38</v>
      </c>
      <c r="AZ778" s="82">
        <f ca="1">SUMPRODUCT(Q748:Q777,'control variables'!BC$7:BC$36)</f>
        <v>8.0445276823944602E-38</v>
      </c>
      <c r="BA778" s="82">
        <f ca="1">SUMPRODUCT(R748:R777,'control variables'!BD$7:BD$36)</f>
        <v>5.6314166504296931E-37</v>
      </c>
      <c r="BB778" s="82">
        <f ca="1">SUMPRODUCT(S748:S777,'control variables'!BE$7:BE$36)</f>
        <v>8.0026450596550996E-38</v>
      </c>
      <c r="BC778" s="82">
        <f t="shared" ca="1" si="577"/>
        <v>7.5516058190705594E-37</v>
      </c>
      <c r="BD778" s="10">
        <f ca="1">SUMPRODUCT(P748:P777,'control variables'!BF$7:BF$36)</f>
        <v>6.5993972501078845E-39</v>
      </c>
      <c r="BE778" s="10">
        <f ca="1">SUMPRODUCT(Q748:Q777,'control variables'!BG$7:BG$36)</f>
        <v>7.6174712876843599E-39</v>
      </c>
      <c r="BF778" s="10">
        <f ca="1">SUMPRODUCT(R748:R777,'control variables'!BH$7:BH$36)</f>
        <v>2.2815993248448009E-37</v>
      </c>
      <c r="BG778" s="10">
        <f ca="1">SUMPRODUCT(S748:S777,'control variables'!BI$7:BI$36)</f>
        <v>5.1278380122123252E-37</v>
      </c>
      <c r="BH778" s="10">
        <f t="shared" ca="1" si="578"/>
        <v>7.5516060224350488E-37</v>
      </c>
      <c r="BI778" s="82">
        <f t="shared" ca="1" si="555"/>
        <v>7.6131667806797671E-36</v>
      </c>
      <c r="BJ778" s="82">
        <f t="shared" ca="1" si="556"/>
        <v>8.8282445707974082E-36</v>
      </c>
      <c r="BK778" s="82">
        <f t="shared" ca="1" si="557"/>
        <v>2.9544244704310775E-35</v>
      </c>
      <c r="BL778" s="82">
        <f t="shared" ca="1" si="558"/>
        <v>1.3914017853790684E-35</v>
      </c>
      <c r="BM778" s="82">
        <f t="shared" ca="1" si="548"/>
        <v>5.9899673909578636E-35</v>
      </c>
      <c r="BN778" s="10">
        <f ca="1">BN777+BI778-INDIRECT(ADDRESS(MAX($D778-'key variables'!$B$9*30,34),scenario!BI$4),TRUE)</f>
        <v>9439390.0751690175</v>
      </c>
      <c r="BO778" s="10">
        <f ca="1">BO777+BJ778-INDIRECT(ADDRESS(MAX($D778-'key variables'!$B$9*30,34),scenario!BJ$4),TRUE)</f>
        <v>10895583.360992203</v>
      </c>
      <c r="BP778" s="10">
        <f ca="1">BP777+BK778-INDIRECT(ADDRESS(MAX($D778-'key variables'!$B$9*30,34),scenario!BK$4),TRUE)</f>
        <v>32531162.537994072</v>
      </c>
      <c r="BQ778" s="10">
        <f ca="1">BQ777+BL778-INDIRECT(ADDRESS(MAX($D778-'key variables'!$B$9*30,34),scenario!BL$4),TRUE)</f>
        <v>14415841.516535141</v>
      </c>
      <c r="BR778" s="10">
        <f t="shared" ca="1" si="579"/>
        <v>67281977.490690395</v>
      </c>
      <c r="BS778" s="82">
        <f t="shared" ca="1" si="560"/>
        <v>-2.3433848477536824E-9</v>
      </c>
      <c r="BT778" s="82">
        <f t="shared" ca="1" si="561"/>
        <v>-3.4288309057018498E-10</v>
      </c>
      <c r="BU778" s="82">
        <f t="shared" ca="1" si="562"/>
        <v>-4.2578247660364599E-9</v>
      </c>
      <c r="BV778" s="82">
        <f t="shared" ca="1" si="563"/>
        <v>-2.9943922343414556E-9</v>
      </c>
      <c r="BW778" s="82">
        <f t="shared" ca="1" si="580"/>
        <v>-9.9384849387017825E-9</v>
      </c>
      <c r="BX778" s="10">
        <f t="shared" ca="1" si="564"/>
        <v>-1.8625994260191893E-12</v>
      </c>
      <c r="BY778" s="10">
        <f t="shared" ca="1" si="565"/>
        <v>2.8902850229962428E-12</v>
      </c>
      <c r="BZ778" s="10">
        <f t="shared" ca="1" si="566"/>
        <v>-3.5034723983035463E-11</v>
      </c>
      <c r="CA778" s="10">
        <f t="shared" ca="1" si="567"/>
        <v>-2.0257049910634696E-11</v>
      </c>
      <c r="CB778" s="10">
        <v>0</v>
      </c>
      <c r="CC778" s="82">
        <f t="shared" ca="1" si="568"/>
        <v>3.9725652202851362E-13</v>
      </c>
      <c r="CD778" s="82">
        <f t="shared" ca="1" si="569"/>
        <v>3.4270724516460853E-13</v>
      </c>
      <c r="CE778" s="82">
        <f t="shared" ca="1" si="570"/>
        <v>1.8915613015532971E-10</v>
      </c>
      <c r="CF778" s="82">
        <f t="shared" ca="1" si="571"/>
        <v>3.7028113764059381E-11</v>
      </c>
      <c r="CG778" s="82">
        <f t="shared" ca="1" si="581"/>
        <v>2.269242076865822E-10</v>
      </c>
      <c r="CH778" s="13" t="str">
        <f t="shared" ca="1" si="582"/>
        <v/>
      </c>
      <c r="CI778" s="81">
        <f t="shared" ca="1" si="591"/>
        <v>0.1131775965863165</v>
      </c>
      <c r="CJ778" s="81">
        <f t="shared" ca="1" si="592"/>
        <v>0.13063724757458739</v>
      </c>
      <c r="CK778" s="81">
        <f t="shared" ca="1" si="593"/>
        <v>0.39004625943939081</v>
      </c>
      <c r="CL778" s="81">
        <f t="shared" ca="1" si="594"/>
        <v>0.17284488538116416</v>
      </c>
      <c r="CM778" s="89">
        <f t="shared" ca="1" si="583"/>
        <v>0.80670598898145884</v>
      </c>
    </row>
    <row r="779" spans="1:91" x14ac:dyDescent="0.3">
      <c r="A779">
        <v>714</v>
      </c>
      <c r="B779" s="3">
        <f t="shared" si="596"/>
        <v>2.1722222222222221</v>
      </c>
      <c r="C779" s="3">
        <f t="shared" si="584"/>
        <v>23.8</v>
      </c>
      <c r="D779" s="4">
        <f t="shared" ca="1" si="572"/>
        <v>779</v>
      </c>
      <c r="E779" s="58">
        <f>(0.5*(COS(B779*2*PI())+1)*('key variables'!$B$4-'key variables'!$B$6)+'key variables'!$B$6)/'key variables'!$B$4</f>
        <v>1</v>
      </c>
      <c r="F779" s="10">
        <f t="shared" ca="1" si="585"/>
        <v>11689222.907461114</v>
      </c>
      <c r="G779" s="10">
        <f t="shared" ca="1" si="586"/>
        <v>13492492.798713122</v>
      </c>
      <c r="H779" s="10">
        <f t="shared" ca="1" si="587"/>
        <v>40309474.521088287</v>
      </c>
      <c r="I779" s="10">
        <f t="shared" ca="1" si="588"/>
        <v>17912154.249750931</v>
      </c>
      <c r="J779" s="10">
        <f t="shared" ca="1" si="573"/>
        <v>83403344.477013454</v>
      </c>
      <c r="K779" s="82">
        <f t="shared" ca="1" si="549"/>
        <v>2249832.832292099</v>
      </c>
      <c r="L779" s="82">
        <f t="shared" ca="1" si="550"/>
        <v>2596909.4377209195</v>
      </c>
      <c r="M779" s="82">
        <f t="shared" ca="1" si="551"/>
        <v>7778311.98309422</v>
      </c>
      <c r="N779" s="82">
        <f t="shared" ca="1" si="552"/>
        <v>3496312.733215793</v>
      </c>
      <c r="O779" s="82">
        <f t="shared" ca="1" si="574"/>
        <v>16121366.986323033</v>
      </c>
      <c r="P779" s="10">
        <f ca="1">IF(IF($A779&gt;='key variables'!$B$26,K779*SUMPRODUCT(Z779:AC779,'control variables'!$O$3:$R$3)/J779+F$65*'key variables'!$B$25/scenario!J$65,K779*SUMPRODUCT(Z779:AC779,'control variables'!$O$7:$R$7)/J779+F$65*'key variables'!$B$25/scenario!J$65)&lt;'key variables'!$B$28,0,IF($A779&gt;='key variables'!$B$26,K779*SUMPRODUCT(Z779:AC779,'control variables'!$O$3:$R$3)/J779+F$65*'key variables'!$B$25/scenario!J$65,K779*SUMPRODUCT(Z779:AC779,'control variables'!$O$7:$R$7)/J779+F$65*'key variables'!$B$25/scenario!J$65))</f>
        <v>9.2719300055350257E-37</v>
      </c>
      <c r="Q779" s="10">
        <f ca="1">IF(IF($A779&gt;='key variables'!$B$26,L779*SUMPRODUCT(Z779:AC779,'control variables'!$O$4:$R$4)/J779+G$65*'key variables'!$B$25/scenario!J$65,L779*SUMPRODUCT(Z779:AC779,'control variables'!$O$7:$R$7)/J779+G$65*'key variables'!$B$25/scenario!J$65)&lt;'key variables'!$B$28,0,IF($A779&gt;='key variables'!$B$26,L779*SUMPRODUCT(Z779:AC779,'control variables'!$O$4:$R$4)/J779+G$65*'key variables'!$B$25/scenario!J$65,L779*SUMPRODUCT(Z779:AC779,'control variables'!$O$7:$R$7)/J779+G$65*'key variables'!$B$25/scenario!J$65))</f>
        <v>1.070228960643755E-36</v>
      </c>
      <c r="R779" s="10">
        <f ca="1">IF(IF($A779&gt;='key variables'!$B$26,M779*SUMPRODUCT(Z779:AC779,'control variables'!$O$5:$R$5)/J779+H$65*'key variables'!$B$25/scenario!J$65,M779*SUMPRODUCT(Z779:AC779,'control variables'!$O$7:$R$7)/J779+H$65*'key variables'!$B$25/scenario!J$65)&lt;'key variables'!$B$28,0,IF($A779&gt;='key variables'!$B$26,M779*SUMPRODUCT(Z779:AC779,'control variables'!$O$5:$R$5)/J779+H$65*'key variables'!$B$25/scenario!J$65,M779*SUMPRODUCT(Z779:AC779,'control variables'!$O$7:$R$7)/J779+H$65*'key variables'!$B$25/scenario!J$65))</f>
        <v>3.2055699087202453E-36</v>
      </c>
      <c r="S779" s="10">
        <f ca="1">IF(IF($A779&gt;='key variables'!$B$26,N779*SUMPRODUCT(Z779:AC779,'control variables'!$O$6:$R$6)/J779+I$65*'key variables'!$B$25/scenario!J$65,N779*SUMPRODUCT(Z779:AC779,'control variables'!$O$7:$R$7)/J779+I$65*'key variables'!$B$25/scenario!J$65)&lt;'key variables'!$B$28,0,IF($A779&gt;='key variables'!$B$26,N779*SUMPRODUCT(Z779:AC779,'control variables'!$O$6:$R$6)/J779+I$65*'key variables'!$B$25/scenario!J$65,N779*SUMPRODUCT(Z779:AC779,'control variables'!$O$7:$R$7)/J779+I$65*'key variables'!$B$25/scenario!J$65))</f>
        <v>1.4408878061758535E-36</v>
      </c>
      <c r="T779" s="10">
        <f t="shared" ca="1" si="595"/>
        <v>6.6438796760933563E-36</v>
      </c>
      <c r="U779" s="82">
        <f ca="1">SUMPRODUCT(P749:P778,'control variables'!AD$7:AD$36)</f>
        <v>1.9658206897654883E-36</v>
      </c>
      <c r="V779" s="82">
        <f ca="1">SUMPRODUCT(Q749:Q778,'control variables'!AE$7:AE$36)</f>
        <v>2.269083386483466E-36</v>
      </c>
      <c r="W779" s="82">
        <f ca="1">SUMPRODUCT(R749:R778,'control variables'!AF$7:AF$36)</f>
        <v>6.7964012296146549E-36</v>
      </c>
      <c r="X779" s="82">
        <f ca="1">SUMPRODUCT(S749:S778,'control variables'!AG$7:AG$36)</f>
        <v>3.0549487100532201E-36</v>
      </c>
      <c r="Y779" s="82">
        <f t="shared" ca="1" si="589"/>
        <v>1.408625401591683E-35</v>
      </c>
      <c r="Z779" s="10">
        <f ca="1">IF($A779&gt;='key variables'!$B$26,SUMPRODUCT(P749:P778,'control variables'!V$7:V$36)*$E779,SUMPRODUCT(P749:P778,'control variables'!Z$7:Z$36)*$E779)</f>
        <v>4.7968014925437288E-36</v>
      </c>
      <c r="AA779" s="10">
        <f ca="1">IF($A779&gt;='key variables'!$B$26,SUMPRODUCT(Q749:Q778,'control variables'!W$7:W$36)*$E779,SUMPRODUCT(Q749:Q778,'control variables'!AA$7:AA$36)*$E779)</f>
        <v>5.5367931732820002E-36</v>
      </c>
      <c r="AB779" s="10">
        <f ca="1">IF($A779&gt;='key variables'!$B$26,SUMPRODUCT(R749:R778,'control variables'!X$7:X$36)*$E779,SUMPRODUCT(R749:R778,'control variables'!AB$7:AB$36)*$E779)</f>
        <v>1.658390703275726E-35</v>
      </c>
      <c r="AC779" s="10">
        <f ca="1">IF($A779&gt;='key variables'!$B$26,SUMPRODUCT(S749:S778,'control variables'!Y$7:Y$36)*$E779,SUMPRODUCT(S749:S778,'control variables'!AC$7:AC$36)*$E779)</f>
        <v>7.4543841197316735E-36</v>
      </c>
      <c r="AD779" s="10">
        <f t="shared" ca="1" si="590"/>
        <v>3.4371885818314661E-35</v>
      </c>
      <c r="AE779" s="82">
        <f ca="1">SUMPRODUCT(P749:P778,'control variables'!AL$7:AL$36)</f>
        <v>6.5310880285640776E-36</v>
      </c>
      <c r="AF779" s="82">
        <f ca="1">SUMPRODUCT(Q749:Q778,'control variables'!AM$7:AM$36)</f>
        <v>7.5189128780627944E-36</v>
      </c>
      <c r="AG779" s="82">
        <f ca="1">SUMPRODUCT(R749:R778,'control variables'!AN$7:AN$36)</f>
        <v>2.1438396671720599E-35</v>
      </c>
      <c r="AH779" s="82">
        <f ca="1">SUMPRODUCT(S749:S778,'control variables'!AO$7:AO$36)</f>
        <v>9.282613106409802E-36</v>
      </c>
      <c r="AI779" s="82">
        <f t="shared" ca="1" si="553"/>
        <v>4.4771010684757272E-35</v>
      </c>
      <c r="AJ779" s="10">
        <f ca="1">SUMPRODUCT(P749:P778,'control variables'!AP$7:AP$36)</f>
        <v>6.2404800136192265E-39</v>
      </c>
      <c r="AK779" s="10">
        <f ca="1">SUMPRODUCT(Q749:Q778,'control variables'!AQ$7:AQ$36)</f>
        <v>1.8007961759058929E-38</v>
      </c>
      <c r="AL779" s="10">
        <f ca="1">SUMPRODUCT(R749:R778,'control variables'!AR$7:AR$36)</f>
        <v>6.4725342843461993E-37</v>
      </c>
      <c r="AM779" s="10">
        <f ca="1">SUMPRODUCT(S749:S778,'control variables'!AS$7:AS$36)</f>
        <v>4.8489535355315728E-37</v>
      </c>
      <c r="AN779" s="10">
        <f t="shared" ca="1" si="575"/>
        <v>1.1563972237604553E-36</v>
      </c>
      <c r="AO779" s="82">
        <f ca="1">SUMPRODUCT(P749:P778,'control variables'!AX$7:AX$36)</f>
        <v>8.4861004779400899E-39</v>
      </c>
      <c r="AP779" s="82">
        <f ca="1">SUMPRODUCT(Q749:Q778,'control variables'!AY$7:AY$36)</f>
        <v>1.9590463881851156E-38</v>
      </c>
      <c r="AQ779" s="82">
        <f ca="1">SUMPRODUCT(R749:R778,'control variables'!AZ$7:AZ$36)</f>
        <v>1.7603317746071489E-37</v>
      </c>
      <c r="AR779" s="82">
        <f ca="1">SUMPRODUCT(S749:S778,'control variables'!BA$7:BA$36)</f>
        <v>1.3187673648687539E-37</v>
      </c>
      <c r="AS779" s="82">
        <f t="shared" ca="1" si="576"/>
        <v>3.3598647830738152E-37</v>
      </c>
      <c r="AT779" s="10">
        <f ca="1">SUMPRODUCT(P749:P778,'control variables'!AT$7:AT$36)</f>
        <v>-7.489314824101255E-39</v>
      </c>
      <c r="AU779" s="10">
        <f ca="1">SUMPRODUCT(Q749:Q778,'control variables'!AU$7:AU$36)</f>
        <v>8.1242589872347678E-39</v>
      </c>
      <c r="AV779" s="10">
        <f ca="1">SUMPRODUCT(R749:R778,'control variables'!AV$7:AV$36)</f>
        <v>3.4983710247587457E-36</v>
      </c>
      <c r="AW779" s="10">
        <f ca="1">SUMPRODUCT(S749:S778,'control variables'!AW$7:AW$36)</f>
        <v>2.6208340974154664E-36</v>
      </c>
      <c r="AX779" s="10">
        <f t="shared" ca="1" si="554"/>
        <v>6.1198400663373462E-36</v>
      </c>
      <c r="AY779" s="82">
        <f ca="1">SUMPRODUCT(P749:P778,'control variables'!BB$7:BB$36)</f>
        <v>2.7144754758496946E-38</v>
      </c>
      <c r="AZ779" s="82">
        <f ca="1">SUMPRODUCT(Q749:Q778,'control variables'!BC$7:BC$36)</f>
        <v>6.9219076227692213E-38</v>
      </c>
      <c r="BA779" s="82">
        <f ca="1">SUMPRODUCT(R749:R778,'control variables'!BD$7:BD$36)</f>
        <v>4.8455481015880274E-37</v>
      </c>
      <c r="BB779" s="82">
        <f ca="1">SUMPRODUCT(S749:S778,'control variables'!BE$7:BE$36)</f>
        <v>6.8858697524246867E-38</v>
      </c>
      <c r="BC779" s="82">
        <f t="shared" ca="1" si="577"/>
        <v>6.4977733866923872E-37</v>
      </c>
      <c r="BD779" s="10">
        <f ca="1">SUMPRODUCT(P749:P778,'control variables'!BF$7:BF$36)</f>
        <v>5.6784462599558343E-39</v>
      </c>
      <c r="BE779" s="10">
        <f ca="1">SUMPRODUCT(Q749:Q778,'control variables'!BG$7:BG$36)</f>
        <v>6.5544472782215204E-39</v>
      </c>
      <c r="BF779" s="10">
        <f ca="1">SUMPRODUCT(R749:R778,'control variables'!BH$7:BH$36)</f>
        <v>1.9632003744994922E-37</v>
      </c>
      <c r="BG779" s="10">
        <f ca="1">SUMPRODUCT(S749:S778,'control variables'!BI$7:BI$36)</f>
        <v>4.4122442517959387E-37</v>
      </c>
      <c r="BH779" s="10">
        <f t="shared" ca="1" si="578"/>
        <v>6.4977735616772045E-37</v>
      </c>
      <c r="BI779" s="82">
        <f t="shared" ca="1" si="555"/>
        <v>6.550743468498473E-36</v>
      </c>
      <c r="BJ779" s="82">
        <f t="shared" ca="1" si="556"/>
        <v>7.5962562132777209E-36</v>
      </c>
      <c r="BK779" s="82">
        <f t="shared" ca="1" si="557"/>
        <v>2.5421322506638148E-35</v>
      </c>
      <c r="BL779" s="82">
        <f t="shared" ca="1" si="558"/>
        <v>1.1972305901349515E-35</v>
      </c>
      <c r="BM779" s="82">
        <f t="shared" ca="1" si="548"/>
        <v>5.1540628089763854E-35</v>
      </c>
      <c r="BN779" s="10">
        <f ca="1">BN778+BI779-INDIRECT(ADDRESS(MAX($D779-'key variables'!$B$9*30,34),scenario!BI$4),TRUE)</f>
        <v>9439390.0751690175</v>
      </c>
      <c r="BO779" s="10">
        <f ca="1">BO778+BJ779-INDIRECT(ADDRESS(MAX($D779-'key variables'!$B$9*30,34),scenario!BJ$4),TRUE)</f>
        <v>10895583.360992203</v>
      </c>
      <c r="BP779" s="10">
        <f ca="1">BP778+BK779-INDIRECT(ADDRESS(MAX($D779-'key variables'!$B$9*30,34),scenario!BK$4),TRUE)</f>
        <v>32531162.537994072</v>
      </c>
      <c r="BQ779" s="10">
        <f ca="1">BQ778+BL779-INDIRECT(ADDRESS(MAX($D779-'key variables'!$B$9*30,34),scenario!BL$4),TRUE)</f>
        <v>14415841.516535141</v>
      </c>
      <c r="BR779" s="10">
        <f t="shared" ca="1" si="579"/>
        <v>67281977.490690395</v>
      </c>
      <c r="BS779" s="82">
        <f t="shared" ca="1" si="560"/>
        <v>-2.3433848477536824E-9</v>
      </c>
      <c r="BT779" s="82">
        <f t="shared" ca="1" si="561"/>
        <v>-3.4288309057018498E-10</v>
      </c>
      <c r="BU779" s="82">
        <f t="shared" ca="1" si="562"/>
        <v>-4.2578247660364599E-9</v>
      </c>
      <c r="BV779" s="82">
        <f t="shared" ca="1" si="563"/>
        <v>-2.9943922343414556E-9</v>
      </c>
      <c r="BW779" s="82">
        <f t="shared" ca="1" si="580"/>
        <v>-9.9384849387017825E-9</v>
      </c>
      <c r="BX779" s="10">
        <f t="shared" ca="1" si="564"/>
        <v>-1.8625994260191893E-12</v>
      </c>
      <c r="BY779" s="10">
        <f t="shared" ca="1" si="565"/>
        <v>2.8902850229962428E-12</v>
      </c>
      <c r="BZ779" s="10">
        <f t="shared" ca="1" si="566"/>
        <v>-3.5034723983035463E-11</v>
      </c>
      <c r="CA779" s="10">
        <f t="shared" ca="1" si="567"/>
        <v>-2.0257049910634696E-11</v>
      </c>
      <c r="CB779" s="10">
        <v>0</v>
      </c>
      <c r="CC779" s="82">
        <f t="shared" ca="1" si="568"/>
        <v>3.9725652202851362E-13</v>
      </c>
      <c r="CD779" s="82">
        <f t="shared" ca="1" si="569"/>
        <v>3.4270724516460853E-13</v>
      </c>
      <c r="CE779" s="82">
        <f t="shared" ca="1" si="570"/>
        <v>1.8915613015532971E-10</v>
      </c>
      <c r="CF779" s="82">
        <f t="shared" ca="1" si="571"/>
        <v>3.7028113764059381E-11</v>
      </c>
      <c r="CG779" s="82">
        <f t="shared" ca="1" si="581"/>
        <v>2.269242076865822E-10</v>
      </c>
      <c r="CH779" s="13" t="str">
        <f t="shared" ca="1" si="582"/>
        <v/>
      </c>
      <c r="CI779" s="81">
        <f t="shared" ca="1" si="591"/>
        <v>0.1131775965863165</v>
      </c>
      <c r="CJ779" s="81">
        <f t="shared" ca="1" si="592"/>
        <v>0.13063724757458739</v>
      </c>
      <c r="CK779" s="81">
        <f t="shared" ca="1" si="593"/>
        <v>0.39004625943939081</v>
      </c>
      <c r="CL779" s="81">
        <f t="shared" ca="1" si="594"/>
        <v>0.17284488538116416</v>
      </c>
      <c r="CM779" s="89">
        <f t="shared" ca="1" si="583"/>
        <v>0.80670598898145884</v>
      </c>
    </row>
    <row r="780" spans="1:91" x14ac:dyDescent="0.3">
      <c r="A780">
        <v>715</v>
      </c>
      <c r="B780" s="3">
        <f t="shared" si="596"/>
        <v>2.1749999999999998</v>
      </c>
      <c r="C780" s="3">
        <f t="shared" si="584"/>
        <v>23.833333333333332</v>
      </c>
      <c r="D780" s="4">
        <f t="shared" ca="1" si="572"/>
        <v>780</v>
      </c>
      <c r="E780" s="58">
        <f>(0.5*(COS(B780*2*PI())+1)*('key variables'!$B$4-'key variables'!$B$6)+'key variables'!$B$6)/'key variables'!$B$4</f>
        <v>1</v>
      </c>
      <c r="F780" s="10">
        <f t="shared" ca="1" si="585"/>
        <v>11689222.907461114</v>
      </c>
      <c r="G780" s="10">
        <f t="shared" ca="1" si="586"/>
        <v>13492492.798713122</v>
      </c>
      <c r="H780" s="10">
        <f t="shared" ca="1" si="587"/>
        <v>40309474.521088287</v>
      </c>
      <c r="I780" s="10">
        <f t="shared" ca="1" si="588"/>
        <v>17912154.249750931</v>
      </c>
      <c r="J780" s="10">
        <f t="shared" ca="1" si="573"/>
        <v>83403344.477013454</v>
      </c>
      <c r="K780" s="82">
        <f t="shared" ca="1" si="549"/>
        <v>2249832.832292099</v>
      </c>
      <c r="L780" s="82">
        <f t="shared" ca="1" si="550"/>
        <v>2596909.4377209195</v>
      </c>
      <c r="M780" s="82">
        <f t="shared" ca="1" si="551"/>
        <v>7778311.98309422</v>
      </c>
      <c r="N780" s="82">
        <f t="shared" ca="1" si="552"/>
        <v>3496312.733215793</v>
      </c>
      <c r="O780" s="82">
        <f t="shared" ca="1" si="574"/>
        <v>16121366.986323033</v>
      </c>
      <c r="P780" s="10">
        <f ca="1">IF(IF($A780&gt;='key variables'!$B$26,K780*SUMPRODUCT(Z780:AC780,'control variables'!$O$3:$R$3)/J780+F$65*'key variables'!$B$25/scenario!J$65,K780*SUMPRODUCT(Z780:AC780,'control variables'!$O$7:$R$7)/J780+F$65*'key variables'!$B$25/scenario!J$65)&lt;'key variables'!$B$28,0,IF($A780&gt;='key variables'!$B$26,K780*SUMPRODUCT(Z780:AC780,'control variables'!$O$3:$R$3)/J780+F$65*'key variables'!$B$25/scenario!J$65,K780*SUMPRODUCT(Z780:AC780,'control variables'!$O$7:$R$7)/J780+F$65*'key variables'!$B$25/scenario!J$65))</f>
        <v>7.9780250024563915E-37</v>
      </c>
      <c r="Q780" s="10">
        <f ca="1">IF(IF($A780&gt;='key variables'!$B$26,L780*SUMPRODUCT(Z780:AC780,'control variables'!$O$4:$R$4)/J780+G$65*'key variables'!$B$25/scenario!J$65,L780*SUMPRODUCT(Z780:AC780,'control variables'!$O$7:$R$7)/J780+G$65*'key variables'!$B$25/scenario!J$65)&lt;'key variables'!$B$28,0,IF($A780&gt;='key variables'!$B$26,L780*SUMPRODUCT(Z780:AC780,'control variables'!$O$4:$R$4)/J780+G$65*'key variables'!$B$25/scenario!J$65,L780*SUMPRODUCT(Z780:AC780,'control variables'!$O$7:$R$7)/J780+G$65*'key variables'!$B$25/scenario!J$65))</f>
        <v>9.2087768148289655E-37</v>
      </c>
      <c r="R780" s="10">
        <f ca="1">IF(IF($A780&gt;='key variables'!$B$26,M780*SUMPRODUCT(Z780:AC780,'control variables'!$O$5:$R$5)/J780+H$65*'key variables'!$B$25/scenario!J$65,M780*SUMPRODUCT(Z780:AC780,'control variables'!$O$7:$R$7)/J780+H$65*'key variables'!$B$25/scenario!J$65)&lt;'key variables'!$B$28,0,IF($A780&gt;='key variables'!$B$26,M780*SUMPRODUCT(Z780:AC780,'control variables'!$O$5:$R$5)/J780+H$65*'key variables'!$B$25/scenario!J$65,M780*SUMPRODUCT(Z780:AC780,'control variables'!$O$7:$R$7)/J780+H$65*'key variables'!$B$25/scenario!J$65))</f>
        <v>2.758230148806677E-36</v>
      </c>
      <c r="S780" s="10">
        <f ca="1">IF(IF($A780&gt;='key variables'!$B$26,N780*SUMPRODUCT(Z780:AC780,'control variables'!$O$6:$R$6)/J780+I$65*'key variables'!$B$25/scenario!J$65,N780*SUMPRODUCT(Z780:AC780,'control variables'!$O$7:$R$7)/J780+I$65*'key variables'!$B$25/scenario!J$65)&lt;'key variables'!$B$28,0,IF($A780&gt;='key variables'!$B$26,N780*SUMPRODUCT(Z780:AC780,'control variables'!$O$6:$R$6)/J780+I$65*'key variables'!$B$25/scenario!J$65,N780*SUMPRODUCT(Z780:AC780,'control variables'!$O$7:$R$7)/J780+I$65*'key variables'!$B$25/scenario!J$65))</f>
        <v>1.2398107984576145E-36</v>
      </c>
      <c r="T780" s="10">
        <f t="shared" ca="1" si="595"/>
        <v>5.7167211289928277E-36</v>
      </c>
      <c r="U780" s="82">
        <f ca="1">SUMPRODUCT(P750:P779,'control variables'!AD$7:AD$36)</f>
        <v>1.691488892165137E-36</v>
      </c>
      <c r="V780" s="82">
        <f ca="1">SUMPRODUCT(Q750:Q779,'control variables'!AE$7:AE$36)</f>
        <v>1.9524310450161674E-36</v>
      </c>
      <c r="W780" s="82">
        <f ca="1">SUMPRODUCT(R750:R779,'control variables'!AF$7:AF$36)</f>
        <v>5.8479581817617765E-36</v>
      </c>
      <c r="X780" s="82">
        <f ca="1">SUMPRODUCT(S750:S779,'control variables'!AG$7:AG$36)</f>
        <v>2.6286282549023727E-36</v>
      </c>
      <c r="Y780" s="82">
        <f t="shared" ca="1" si="589"/>
        <v>1.2120506373845452E-35</v>
      </c>
      <c r="Z780" s="10">
        <f ca="1">IF($A780&gt;='key variables'!$B$26,SUMPRODUCT(P750:P779,'control variables'!V$7:V$36)*$E780,SUMPRODUCT(P750:P779,'control variables'!Z$7:Z$36)*$E780)</f>
        <v>4.1274041344670105E-36</v>
      </c>
      <c r="AA780" s="10">
        <f ca="1">IF($A780&gt;='key variables'!$B$26,SUMPRODUCT(Q750:Q779,'control variables'!W$7:W$36)*$E780,SUMPRODUCT(Q750:Q779,'control variables'!AA$7:AA$36)*$E780)</f>
        <v>4.7641294038570252E-36</v>
      </c>
      <c r="AB780" s="10">
        <f ca="1">IF($A780&gt;='key variables'!$B$26,SUMPRODUCT(R750:R779,'control variables'!X$7:X$36)*$E780,SUMPRODUCT(R750:R779,'control variables'!AB$7:AB$36)*$E780)</f>
        <v>1.4269609980529091E-35</v>
      </c>
      <c r="AC780" s="10">
        <f ca="1">IF($A780&gt;='key variables'!$B$26,SUMPRODUCT(S750:S779,'control variables'!Y$7:Y$36)*$E780,SUMPRODUCT(S750:S779,'control variables'!AC$7:AC$36)*$E780)</f>
        <v>6.4141190506864117E-36</v>
      </c>
      <c r="AD780" s="10">
        <f t="shared" ca="1" si="590"/>
        <v>2.9575262569539541E-35</v>
      </c>
      <c r="AE780" s="82">
        <f ca="1">SUMPRODUCT(P750:P779,'control variables'!AL$7:AL$36)</f>
        <v>5.6196696431080504E-36</v>
      </c>
      <c r="AF780" s="82">
        <f ca="1">SUMPRODUCT(Q750:Q779,'control variables'!AM$7:AM$36)</f>
        <v>6.4696427708866101E-36</v>
      </c>
      <c r="AG780" s="82">
        <f ca="1">SUMPRODUCT(R750:R779,'control variables'!AN$7:AN$36)</f>
        <v>1.8446651835967499E-35</v>
      </c>
      <c r="AH780" s="82">
        <f ca="1">SUMPRODUCT(S750:S779,'control variables'!AO$7:AO$36)</f>
        <v>7.9872172683419033E-36</v>
      </c>
      <c r="AI780" s="82">
        <f t="shared" ca="1" si="553"/>
        <v>3.8523181518304059E-35</v>
      </c>
      <c r="AJ780" s="10">
        <f ca="1">SUMPRODUCT(P750:P779,'control variables'!AP$7:AP$36)</f>
        <v>5.3696162014017158E-39</v>
      </c>
      <c r="AK780" s="10">
        <f ca="1">SUMPRODUCT(Q750:Q779,'control variables'!AQ$7:AQ$36)</f>
        <v>1.5494936768427481E-38</v>
      </c>
      <c r="AL780" s="10">
        <f ca="1">SUMPRODUCT(R750:R779,'control variables'!AR$7:AR$36)</f>
        <v>5.5692871191805817E-37</v>
      </c>
      <c r="AM780" s="10">
        <f ca="1">SUMPRODUCT(S750:S779,'control variables'!AS$7:AS$36)</f>
        <v>4.1722783195220984E-37</v>
      </c>
      <c r="AN780" s="10">
        <f t="shared" ca="1" si="575"/>
        <v>9.9502109684009723E-37</v>
      </c>
      <c r="AO780" s="82">
        <f ca="1">SUMPRODUCT(P750:P779,'control variables'!AX$7:AX$36)</f>
        <v>7.3018585931890334E-39</v>
      </c>
      <c r="AP780" s="82">
        <f ca="1">SUMPRODUCT(Q750:Q779,'control variables'!AY$7:AY$36)</f>
        <v>1.6856599496094739E-38</v>
      </c>
      <c r="AQ780" s="82">
        <f ca="1">SUMPRODUCT(R750:R779,'control variables'!AZ$7:AZ$36)</f>
        <v>1.5146761140399563E-37</v>
      </c>
      <c r="AR780" s="82">
        <f ca="1">SUMPRODUCT(S750:S779,'control variables'!BA$7:BA$36)</f>
        <v>1.1347323591814944E-37</v>
      </c>
      <c r="AS780" s="82">
        <f t="shared" ca="1" si="576"/>
        <v>2.8909930541142885E-37</v>
      </c>
      <c r="AT780" s="10">
        <f ca="1">SUMPRODUCT(P750:P779,'control variables'!AT$7:AT$36)</f>
        <v>-6.4441751482462067E-39</v>
      </c>
      <c r="AU780" s="10">
        <f ca="1">SUMPRODUCT(Q750:Q779,'control variables'!AU$7:AU$36)</f>
        <v>6.9905123623557725E-39</v>
      </c>
      <c r="AV780" s="10">
        <f ca="1">SUMPRODUCT(R750:R779,'control variables'!AV$7:AV$36)</f>
        <v>3.0101706426529209E-36</v>
      </c>
      <c r="AW780" s="10">
        <f ca="1">SUMPRODUCT(S750:S779,'control variables'!AW$7:AW$36)</f>
        <v>2.2550946721975703E-36</v>
      </c>
      <c r="AX780" s="10">
        <f t="shared" ca="1" si="554"/>
        <v>5.2658116520646005E-36</v>
      </c>
      <c r="AY780" s="82">
        <f ca="1">SUMPRODUCT(P750:P779,'control variables'!BB$7:BB$36)</f>
        <v>2.3356683238501142E-38</v>
      </c>
      <c r="AZ780" s="82">
        <f ca="1">SUMPRODUCT(Q750:Q779,'control variables'!BC$7:BC$36)</f>
        <v>5.9559500606863942E-38</v>
      </c>
      <c r="BA780" s="82">
        <f ca="1">SUMPRODUCT(R750:R779,'control variables'!BD$7:BD$36)</f>
        <v>4.169348116519099E-37</v>
      </c>
      <c r="BB780" s="82">
        <f ca="1">SUMPRODUCT(S750:S779,'control variables'!BE$7:BE$36)</f>
        <v>5.9249413030197218E-38</v>
      </c>
      <c r="BC780" s="82">
        <f t="shared" ca="1" si="577"/>
        <v>5.591004085274722E-37</v>
      </c>
      <c r="BD780" s="10">
        <f ca="1">SUMPRODUCT(P750:P779,'control variables'!BF$7:BF$36)</f>
        <v>4.8860146927326251E-39</v>
      </c>
      <c r="BE780" s="10">
        <f ca="1">SUMPRODUCT(Q750:Q779,'control variables'!BG$7:BG$36)</f>
        <v>5.639769091410016E-39</v>
      </c>
      <c r="BF780" s="10">
        <f ca="1">SUMPRODUCT(R750:R779,'control variables'!BH$7:BH$36)</f>
        <v>1.6892342439210328E-37</v>
      </c>
      <c r="BG780" s="10">
        <f ca="1">SUMPRODUCT(S750:S779,'control variables'!BI$7:BI$36)</f>
        <v>3.7965121540778127E-37</v>
      </c>
      <c r="BH780" s="10">
        <f t="shared" ca="1" si="578"/>
        <v>5.5910042358402722E-37</v>
      </c>
      <c r="BI780" s="82">
        <f t="shared" ca="1" si="555"/>
        <v>5.636582151198305E-36</v>
      </c>
      <c r="BJ780" s="82">
        <f t="shared" ca="1" si="556"/>
        <v>6.5361927838558304E-36</v>
      </c>
      <c r="BK780" s="82">
        <f t="shared" ca="1" si="557"/>
        <v>2.187375729027233E-35</v>
      </c>
      <c r="BL780" s="82">
        <f t="shared" ca="1" si="558"/>
        <v>1.0301561353569671E-35</v>
      </c>
      <c r="BM780" s="82">
        <f t="shared" ca="1" si="548"/>
        <v>4.4348093578896141E-35</v>
      </c>
      <c r="BN780" s="10">
        <f ca="1">BN779+BI780-INDIRECT(ADDRESS(MAX($D780-'key variables'!$B$9*30,34),scenario!BI$4),TRUE)</f>
        <v>9439390.0751690175</v>
      </c>
      <c r="BO780" s="10">
        <f ca="1">BO779+BJ780-INDIRECT(ADDRESS(MAX($D780-'key variables'!$B$9*30,34),scenario!BJ$4),TRUE)</f>
        <v>10895583.360992203</v>
      </c>
      <c r="BP780" s="10">
        <f ca="1">BP779+BK780-INDIRECT(ADDRESS(MAX($D780-'key variables'!$B$9*30,34),scenario!BK$4),TRUE)</f>
        <v>32531162.537994072</v>
      </c>
      <c r="BQ780" s="10">
        <f ca="1">BQ779+BL780-INDIRECT(ADDRESS(MAX($D780-'key variables'!$B$9*30,34),scenario!BL$4),TRUE)</f>
        <v>14415841.516535141</v>
      </c>
      <c r="BR780" s="10">
        <f t="shared" ca="1" si="579"/>
        <v>67281977.490690395</v>
      </c>
      <c r="BS780" s="82">
        <f t="shared" ca="1" si="560"/>
        <v>-2.3433848477536824E-9</v>
      </c>
      <c r="BT780" s="82">
        <f t="shared" ca="1" si="561"/>
        <v>-3.4288309057018498E-10</v>
      </c>
      <c r="BU780" s="82">
        <f t="shared" ca="1" si="562"/>
        <v>-4.2578247660364599E-9</v>
      </c>
      <c r="BV780" s="82">
        <f t="shared" ca="1" si="563"/>
        <v>-2.9943922343414556E-9</v>
      </c>
      <c r="BW780" s="82">
        <f t="shared" ca="1" si="580"/>
        <v>-9.9384849387017825E-9</v>
      </c>
      <c r="BX780" s="10">
        <f t="shared" ca="1" si="564"/>
        <v>-1.8625994260191893E-12</v>
      </c>
      <c r="BY780" s="10">
        <f t="shared" ca="1" si="565"/>
        <v>2.8902850229962428E-12</v>
      </c>
      <c r="BZ780" s="10">
        <f t="shared" ca="1" si="566"/>
        <v>-3.5034723983035463E-11</v>
      </c>
      <c r="CA780" s="10">
        <f t="shared" ca="1" si="567"/>
        <v>-2.0257049910634696E-11</v>
      </c>
      <c r="CB780" s="10">
        <v>0</v>
      </c>
      <c r="CC780" s="82">
        <f t="shared" ca="1" si="568"/>
        <v>3.9725652202851362E-13</v>
      </c>
      <c r="CD780" s="82">
        <f t="shared" ca="1" si="569"/>
        <v>3.4270724516460853E-13</v>
      </c>
      <c r="CE780" s="82">
        <f t="shared" ca="1" si="570"/>
        <v>1.8915613015532971E-10</v>
      </c>
      <c r="CF780" s="82">
        <f t="shared" ca="1" si="571"/>
        <v>3.7028113764059381E-11</v>
      </c>
      <c r="CG780" s="82">
        <f t="shared" ca="1" si="581"/>
        <v>2.269242076865822E-10</v>
      </c>
      <c r="CH780" s="13" t="str">
        <f t="shared" ca="1" si="582"/>
        <v/>
      </c>
      <c r="CI780" s="81">
        <f t="shared" ca="1" si="591"/>
        <v>0.1131775965863165</v>
      </c>
      <c r="CJ780" s="81">
        <f t="shared" ca="1" si="592"/>
        <v>0.13063724757458739</v>
      </c>
      <c r="CK780" s="81">
        <f t="shared" ca="1" si="593"/>
        <v>0.39004625943939081</v>
      </c>
      <c r="CL780" s="81">
        <f t="shared" ca="1" si="594"/>
        <v>0.17284488538116416</v>
      </c>
      <c r="CM780" s="89">
        <f t="shared" ca="1" si="583"/>
        <v>0.80670598898145884</v>
      </c>
    </row>
    <row r="781" spans="1:91" x14ac:dyDescent="0.3">
      <c r="A781">
        <v>716</v>
      </c>
      <c r="B781" s="3">
        <f t="shared" si="596"/>
        <v>2.1777777777777776</v>
      </c>
      <c r="C781" s="3">
        <f t="shared" si="584"/>
        <v>23.866666666666667</v>
      </c>
      <c r="D781" s="4">
        <f t="shared" ca="1" si="572"/>
        <v>781</v>
      </c>
      <c r="E781" s="58">
        <f>(0.5*(COS(B781*2*PI())+1)*('key variables'!$B$4-'key variables'!$B$6)+'key variables'!$B$6)/'key variables'!$B$4</f>
        <v>1</v>
      </c>
      <c r="F781" s="10">
        <f t="shared" ca="1" si="585"/>
        <v>11689222.907461114</v>
      </c>
      <c r="G781" s="10">
        <f t="shared" ca="1" si="586"/>
        <v>13492492.798713122</v>
      </c>
      <c r="H781" s="10">
        <f t="shared" ca="1" si="587"/>
        <v>40309474.521088287</v>
      </c>
      <c r="I781" s="10">
        <f t="shared" ca="1" si="588"/>
        <v>17912154.249750931</v>
      </c>
      <c r="J781" s="10">
        <f t="shared" ca="1" si="573"/>
        <v>83403344.477013454</v>
      </c>
      <c r="K781" s="82">
        <f t="shared" ca="1" si="549"/>
        <v>2249832.832292099</v>
      </c>
      <c r="L781" s="82">
        <f t="shared" ca="1" si="550"/>
        <v>2596909.4377209195</v>
      </c>
      <c r="M781" s="82">
        <f t="shared" ca="1" si="551"/>
        <v>7778311.98309422</v>
      </c>
      <c r="N781" s="82">
        <f t="shared" ca="1" si="552"/>
        <v>3496312.733215793</v>
      </c>
      <c r="O781" s="82">
        <f t="shared" ca="1" si="574"/>
        <v>16121366.986323033</v>
      </c>
      <c r="P781" s="10">
        <f ca="1">IF(IF($A781&gt;='key variables'!$B$26,K781*SUMPRODUCT(Z781:AC781,'control variables'!$O$3:$R$3)/J781+F$65*'key variables'!$B$25/scenario!J$65,K781*SUMPRODUCT(Z781:AC781,'control variables'!$O$7:$R$7)/J781+F$65*'key variables'!$B$25/scenario!J$65)&lt;'key variables'!$B$28,0,IF($A781&gt;='key variables'!$B$26,K781*SUMPRODUCT(Z781:AC781,'control variables'!$O$3:$R$3)/J781+F$65*'key variables'!$B$25/scenario!J$65,K781*SUMPRODUCT(Z781:AC781,'control variables'!$O$7:$R$7)/J781+F$65*'key variables'!$B$25/scenario!J$65))</f>
        <v>6.8646854432489329E-37</v>
      </c>
      <c r="Q781" s="10">
        <f ca="1">IF(IF($A781&gt;='key variables'!$B$26,L781*SUMPRODUCT(Z781:AC781,'control variables'!$O$4:$R$4)/J781+G$65*'key variables'!$B$25/scenario!J$65,L781*SUMPRODUCT(Z781:AC781,'control variables'!$O$7:$R$7)/J781+G$65*'key variables'!$B$25/scenario!J$65)&lt;'key variables'!$B$28,0,IF($A781&gt;='key variables'!$B$26,L781*SUMPRODUCT(Z781:AC781,'control variables'!$O$4:$R$4)/J781+G$65*'key variables'!$B$25/scenario!J$65,L781*SUMPRODUCT(Z781:AC781,'control variables'!$O$7:$R$7)/J781+G$65*'key variables'!$B$25/scenario!J$65))</f>
        <v>7.9236848883553245E-37</v>
      </c>
      <c r="R781" s="10">
        <f ca="1">IF(IF($A781&gt;='key variables'!$B$26,M781*SUMPRODUCT(Z781:AC781,'control variables'!$O$5:$R$5)/J781+H$65*'key variables'!$B$25/scenario!J$65,M781*SUMPRODUCT(Z781:AC781,'control variables'!$O$7:$R$7)/J781+H$65*'key variables'!$B$25/scenario!J$65)&lt;'key variables'!$B$28,0,IF($A781&gt;='key variables'!$B$26,M781*SUMPRODUCT(Z781:AC781,'control variables'!$O$5:$R$5)/J781+H$65*'key variables'!$B$25/scenario!J$65,M781*SUMPRODUCT(Z781:AC781,'control variables'!$O$7:$R$7)/J781+H$65*'key variables'!$B$25/scenario!J$65))</f>
        <v>2.3733169983565778E-36</v>
      </c>
      <c r="S781" s="10">
        <f ca="1">IF(IF($A781&gt;='key variables'!$B$26,N781*SUMPRODUCT(Z781:AC781,'control variables'!$O$6:$R$6)/J781+I$65*'key variables'!$B$25/scenario!J$65,N781*SUMPRODUCT(Z781:AC781,'control variables'!$O$7:$R$7)/J781+I$65*'key variables'!$B$25/scenario!J$65)&lt;'key variables'!$B$28,0,IF($A781&gt;='key variables'!$B$26,N781*SUMPRODUCT(Z781:AC781,'control variables'!$O$6:$R$6)/J781+I$65*'key variables'!$B$25/scenario!J$65,N781*SUMPRODUCT(Z781:AC781,'control variables'!$O$7:$R$7)/J781+I$65*'key variables'!$B$25/scenario!J$65))</f>
        <v>1.0667942426771486E-36</v>
      </c>
      <c r="T781" s="10">
        <f t="shared" ca="1" si="595"/>
        <v>4.9189482741941521E-36</v>
      </c>
      <c r="U781" s="82">
        <f ca="1">SUMPRODUCT(P751:P780,'control variables'!AD$7:AD$36)</f>
        <v>1.4554403090850368E-36</v>
      </c>
      <c r="V781" s="82">
        <f ca="1">SUMPRODUCT(Q751:Q780,'control variables'!AE$7:AE$36)</f>
        <v>1.6799677826959844E-36</v>
      </c>
      <c r="W781" s="82">
        <f ca="1">SUMPRODUCT(R751:R780,'control variables'!AF$7:AF$36)</f>
        <v>5.0318710947519371E-36</v>
      </c>
      <c r="X781" s="82">
        <f ca="1">SUMPRODUCT(S751:S780,'control variables'!AG$7:AG$36)</f>
        <v>2.261801148979265E-36</v>
      </c>
      <c r="Y781" s="82">
        <f t="shared" ca="1" si="589"/>
        <v>1.0429080335512223E-35</v>
      </c>
      <c r="Z781" s="10">
        <f ca="1">IF($A781&gt;='key variables'!$B$26,SUMPRODUCT(P751:P780,'control variables'!V$7:V$36)*$E781,SUMPRODUCT(P751:P780,'control variables'!Z$7:Z$36)*$E781)</f>
        <v>3.5514216954142737E-36</v>
      </c>
      <c r="AA781" s="10">
        <f ca="1">IF($A781&gt;='key variables'!$B$26,SUMPRODUCT(Q751:Q780,'control variables'!W$7:W$36)*$E781,SUMPRODUCT(Q751:Q780,'control variables'!AA$7:AA$36)*$E781)</f>
        <v>4.0992914610247616E-36</v>
      </c>
      <c r="AB781" s="10">
        <f ca="1">IF($A781&gt;='key variables'!$B$26,SUMPRODUCT(R751:R780,'control variables'!X$7:X$36)*$E781,SUMPRODUCT(R751:R780,'control variables'!AB$7:AB$36)*$E781)</f>
        <v>1.227827487179064E-35</v>
      </c>
      <c r="AC781" s="10">
        <f ca="1">IF($A781&gt;='key variables'!$B$26,SUMPRODUCT(S751:S780,'control variables'!Y$7:Y$36)*$E781,SUMPRODUCT(S751:S780,'control variables'!AC$7:AC$36)*$E781)</f>
        <v>5.5190237765556993E-36</v>
      </c>
      <c r="AD781" s="10">
        <f t="shared" ca="1" si="590"/>
        <v>2.5448011804785373E-35</v>
      </c>
      <c r="AE781" s="82">
        <f ca="1">SUMPRODUCT(P751:P780,'control variables'!AL$7:AL$36)</f>
        <v>4.8354403982231233E-36</v>
      </c>
      <c r="AF781" s="82">
        <f ca="1">SUMPRODUCT(Q751:Q780,'control variables'!AM$7:AM$36)</f>
        <v>5.5667991186605419E-36</v>
      </c>
      <c r="AG781" s="82">
        <f ca="1">SUMPRODUCT(R751:R780,'control variables'!AN$7:AN$36)</f>
        <v>1.58724073058255E-35</v>
      </c>
      <c r="AH781" s="82">
        <f ca="1">SUMPRODUCT(S751:S780,'control variables'!AO$7:AO$36)</f>
        <v>6.8725949213209279E-36</v>
      </c>
      <c r="AI781" s="82">
        <f t="shared" ca="1" si="553"/>
        <v>3.3147241744030093E-35</v>
      </c>
      <c r="AJ781" s="10">
        <f ca="1">SUMPRODUCT(P751:P780,'control variables'!AP$7:AP$36)</f>
        <v>4.6202821076954229E-39</v>
      </c>
      <c r="AK781" s="10">
        <f ca="1">SUMPRODUCT(Q751:Q780,'control variables'!AQ$7:AQ$36)</f>
        <v>1.333260635878387E-38</v>
      </c>
      <c r="AL781" s="10">
        <f ca="1">SUMPRODUCT(R751:R780,'control variables'!AR$7:AR$36)</f>
        <v>4.7920887944750078E-37</v>
      </c>
      <c r="AM781" s="10">
        <f ca="1">SUMPRODUCT(S751:S780,'control variables'!AS$7:AS$36)</f>
        <v>3.5900336532397354E-37</v>
      </c>
      <c r="AN781" s="10">
        <f t="shared" ca="1" si="575"/>
        <v>8.5616513323795364E-37</v>
      </c>
      <c r="AO781" s="82">
        <f ca="1">SUMPRODUCT(P751:P780,'control variables'!AX$7:AX$36)</f>
        <v>6.2828785793343186E-39</v>
      </c>
      <c r="AP781" s="82">
        <f ca="1">SUMPRODUCT(Q751:Q780,'control variables'!AY$7:AY$36)</f>
        <v>1.4504247999710546E-38</v>
      </c>
      <c r="AQ781" s="82">
        <f ca="1">SUMPRODUCT(R751:R780,'control variables'!AZ$7:AZ$36)</f>
        <v>1.3033018908922358E-37</v>
      </c>
      <c r="AR781" s="82">
        <f ca="1">SUMPRODUCT(S751:S780,'control variables'!BA$7:BA$36)</f>
        <v>9.7637958086849237E-38</v>
      </c>
      <c r="AS781" s="82">
        <f t="shared" ca="1" si="576"/>
        <v>2.4875527375511771E-37</v>
      </c>
      <c r="AT781" s="10">
        <f ca="1">SUMPRODUCT(P751:P780,'control variables'!AT$7:AT$36)</f>
        <v>-5.5448855224559775E-39</v>
      </c>
      <c r="AU781" s="10">
        <f ca="1">SUMPRODUCT(Q751:Q780,'control variables'!AU$7:AU$36)</f>
        <v>6.014980955805506E-39</v>
      </c>
      <c r="AV781" s="10">
        <f ca="1">SUMPRODUCT(R751:R780,'control variables'!AV$7:AV$36)</f>
        <v>2.5900990014386376E-36</v>
      </c>
      <c r="AW781" s="10">
        <f ca="1">SUMPRODUCT(S751:S780,'control variables'!AW$7:AW$36)</f>
        <v>1.940394466627582E-36</v>
      </c>
      <c r="AX781" s="10">
        <f t="shared" ca="1" si="554"/>
        <v>4.5309635634995694E-36</v>
      </c>
      <c r="AY781" s="82">
        <f ca="1">SUMPRODUCT(P751:P780,'control variables'!BB$7:BB$36)</f>
        <v>2.0097240028772594E-38</v>
      </c>
      <c r="AZ781" s="82">
        <f ca="1">SUMPRODUCT(Q751:Q780,'control variables'!BC$7:BC$36)</f>
        <v>5.124792623452921E-38</v>
      </c>
      <c r="BA781" s="82">
        <f ca="1">SUMPRODUCT(R751:R780,'control variables'!BD$7:BD$36)</f>
        <v>3.5875123623319914E-37</v>
      </c>
      <c r="BB781" s="82">
        <f ca="1">SUMPRODUCT(S751:S780,'control variables'!BE$7:BE$36)</f>
        <v>5.0981111619004578E-38</v>
      </c>
      <c r="BC781" s="82">
        <f t="shared" ca="1" si="577"/>
        <v>4.8107751411550558E-37</v>
      </c>
      <c r="BD781" s="10">
        <f ca="1">SUMPRODUCT(P751:P780,'control variables'!BF$7:BF$36)</f>
        <v>4.2041675635730628E-39</v>
      </c>
      <c r="BE781" s="10">
        <f ca="1">SUMPRODUCT(Q751:Q780,'control variables'!BG$7:BG$36)</f>
        <v>4.8527349529698617E-39</v>
      </c>
      <c r="BF781" s="10">
        <f ca="1">SUMPRODUCT(R751:R780,'control variables'!BH$7:BH$36)</f>
        <v>1.4535002987471169E-37</v>
      </c>
      <c r="BG781" s="10">
        <f ca="1">SUMPRODUCT(S751:S780,'control variables'!BI$7:BI$36)</f>
        <v>3.2667059467965204E-37</v>
      </c>
      <c r="BH781" s="10">
        <f t="shared" ca="1" si="578"/>
        <v>4.8107752707090663E-37</v>
      </c>
      <c r="BI781" s="82">
        <f t="shared" ca="1" si="555"/>
        <v>4.8499927527294402E-36</v>
      </c>
      <c r="BJ781" s="82">
        <f t="shared" ca="1" si="556"/>
        <v>5.6240620258508768E-36</v>
      </c>
      <c r="BK781" s="82">
        <f t="shared" ca="1" si="557"/>
        <v>1.8821257543497336E-35</v>
      </c>
      <c r="BL781" s="82">
        <f t="shared" ca="1" si="558"/>
        <v>8.8639704995675146E-36</v>
      </c>
      <c r="BM781" s="82">
        <f t="shared" ca="1" si="548"/>
        <v>3.8159282821645165E-35</v>
      </c>
      <c r="BN781" s="10">
        <f ca="1">BN780+BI781-INDIRECT(ADDRESS(MAX($D781-'key variables'!$B$9*30,34),scenario!BI$4),TRUE)</f>
        <v>9439390.0751690175</v>
      </c>
      <c r="BO781" s="10">
        <f ca="1">BO780+BJ781-INDIRECT(ADDRESS(MAX($D781-'key variables'!$B$9*30,34),scenario!BJ$4),TRUE)</f>
        <v>10895583.360992203</v>
      </c>
      <c r="BP781" s="10">
        <f ca="1">BP780+BK781-INDIRECT(ADDRESS(MAX($D781-'key variables'!$B$9*30,34),scenario!BK$4),TRUE)</f>
        <v>32531162.537994072</v>
      </c>
      <c r="BQ781" s="10">
        <f ca="1">BQ780+BL781-INDIRECT(ADDRESS(MAX($D781-'key variables'!$B$9*30,34),scenario!BL$4),TRUE)</f>
        <v>14415841.516535141</v>
      </c>
      <c r="BR781" s="10">
        <f t="shared" ca="1" si="579"/>
        <v>67281977.490690395</v>
      </c>
      <c r="BS781" s="82">
        <f t="shared" ca="1" si="560"/>
        <v>-2.3433848477536824E-9</v>
      </c>
      <c r="BT781" s="82">
        <f t="shared" ca="1" si="561"/>
        <v>-3.4288309057018498E-10</v>
      </c>
      <c r="BU781" s="82">
        <f t="shared" ca="1" si="562"/>
        <v>-4.2578247660364599E-9</v>
      </c>
      <c r="BV781" s="82">
        <f t="shared" ca="1" si="563"/>
        <v>-2.9943922343414556E-9</v>
      </c>
      <c r="BW781" s="82">
        <f t="shared" ca="1" si="580"/>
        <v>-9.9384849387017825E-9</v>
      </c>
      <c r="BX781" s="10">
        <f t="shared" ca="1" si="564"/>
        <v>-1.8625994260191893E-12</v>
      </c>
      <c r="BY781" s="10">
        <f t="shared" ca="1" si="565"/>
        <v>2.8902850229962428E-12</v>
      </c>
      <c r="BZ781" s="10">
        <f t="shared" ca="1" si="566"/>
        <v>-3.5034723983035463E-11</v>
      </c>
      <c r="CA781" s="10">
        <f t="shared" ca="1" si="567"/>
        <v>-2.0257049910634696E-11</v>
      </c>
      <c r="CB781" s="10">
        <v>0</v>
      </c>
      <c r="CC781" s="82">
        <f t="shared" ca="1" si="568"/>
        <v>3.9725652202851362E-13</v>
      </c>
      <c r="CD781" s="82">
        <f t="shared" ca="1" si="569"/>
        <v>3.4270724516460853E-13</v>
      </c>
      <c r="CE781" s="82">
        <f t="shared" ca="1" si="570"/>
        <v>1.8915613015532971E-10</v>
      </c>
      <c r="CF781" s="82">
        <f t="shared" ca="1" si="571"/>
        <v>3.7028113764059381E-11</v>
      </c>
      <c r="CG781" s="82">
        <f t="shared" ca="1" si="581"/>
        <v>2.269242076865822E-10</v>
      </c>
      <c r="CH781" s="13" t="str">
        <f t="shared" ca="1" si="582"/>
        <v/>
      </c>
      <c r="CI781" s="81">
        <f t="shared" ca="1" si="591"/>
        <v>0.1131775965863165</v>
      </c>
      <c r="CJ781" s="81">
        <f t="shared" ca="1" si="592"/>
        <v>0.13063724757458739</v>
      </c>
      <c r="CK781" s="81">
        <f t="shared" ca="1" si="593"/>
        <v>0.39004625943939081</v>
      </c>
      <c r="CL781" s="81">
        <f t="shared" ca="1" si="594"/>
        <v>0.17284488538116416</v>
      </c>
      <c r="CM781" s="89">
        <f t="shared" ca="1" si="583"/>
        <v>0.80670598898145884</v>
      </c>
    </row>
    <row r="782" spans="1:91" x14ac:dyDescent="0.3">
      <c r="A782">
        <v>717</v>
      </c>
      <c r="B782" s="3">
        <f t="shared" si="596"/>
        <v>2.1805555555555554</v>
      </c>
      <c r="C782" s="3">
        <f t="shared" si="584"/>
        <v>23.9</v>
      </c>
      <c r="D782" s="4">
        <f t="shared" ca="1" si="572"/>
        <v>782</v>
      </c>
      <c r="E782" s="58">
        <f>(0.5*(COS(B782*2*PI())+1)*('key variables'!$B$4-'key variables'!$B$6)+'key variables'!$B$6)/'key variables'!$B$4</f>
        <v>1</v>
      </c>
      <c r="F782" s="10">
        <f t="shared" ca="1" si="585"/>
        <v>11689222.907461114</v>
      </c>
      <c r="G782" s="10">
        <f t="shared" ca="1" si="586"/>
        <v>13492492.798713122</v>
      </c>
      <c r="H782" s="10">
        <f t="shared" ca="1" si="587"/>
        <v>40309474.521088287</v>
      </c>
      <c r="I782" s="10">
        <f t="shared" ca="1" si="588"/>
        <v>17912154.249750931</v>
      </c>
      <c r="J782" s="10">
        <f t="shared" ca="1" si="573"/>
        <v>83403344.477013454</v>
      </c>
      <c r="K782" s="82">
        <f t="shared" ca="1" si="549"/>
        <v>2249832.832292099</v>
      </c>
      <c r="L782" s="82">
        <f t="shared" ca="1" si="550"/>
        <v>2596909.4377209195</v>
      </c>
      <c r="M782" s="82">
        <f t="shared" ca="1" si="551"/>
        <v>7778311.98309422</v>
      </c>
      <c r="N782" s="82">
        <f t="shared" ca="1" si="552"/>
        <v>3496312.733215793</v>
      </c>
      <c r="O782" s="82">
        <f t="shared" ca="1" si="574"/>
        <v>16121366.986323033</v>
      </c>
      <c r="P782" s="10">
        <f ca="1">IF(IF($A782&gt;='key variables'!$B$26,K782*SUMPRODUCT(Z782:AC782,'control variables'!$O$3:$R$3)/J782+F$65*'key variables'!$B$25/scenario!J$65,K782*SUMPRODUCT(Z782:AC782,'control variables'!$O$7:$R$7)/J782+F$65*'key variables'!$B$25/scenario!J$65)&lt;'key variables'!$B$28,0,IF($A782&gt;='key variables'!$B$26,K782*SUMPRODUCT(Z782:AC782,'control variables'!$O$3:$R$3)/J782+F$65*'key variables'!$B$25/scenario!J$65,K782*SUMPRODUCT(Z782:AC782,'control variables'!$O$7:$R$7)/J782+F$65*'key variables'!$B$25/scenario!J$65))</f>
        <v>5.9067132805731495E-37</v>
      </c>
      <c r="Q782" s="10">
        <f ca="1">IF(IF($A782&gt;='key variables'!$B$26,L782*SUMPRODUCT(Z782:AC782,'control variables'!$O$4:$R$4)/J782+G$65*'key variables'!$B$25/scenario!J$65,L782*SUMPRODUCT(Z782:AC782,'control variables'!$O$7:$R$7)/J782+G$65*'key variables'!$B$25/scenario!J$65)&lt;'key variables'!$B$28,0,IF($A782&gt;='key variables'!$B$26,L782*SUMPRODUCT(Z782:AC782,'control variables'!$O$4:$R$4)/J782+G$65*'key variables'!$B$25/scenario!J$65,L782*SUMPRODUCT(Z782:AC782,'control variables'!$O$7:$R$7)/J782+G$65*'key variables'!$B$25/scenario!J$65))</f>
        <v>6.8179285340967041E-37</v>
      </c>
      <c r="R782" s="10">
        <f ca="1">IF(IF($A782&gt;='key variables'!$B$26,M782*SUMPRODUCT(Z782:AC782,'control variables'!$O$5:$R$5)/J782+H$65*'key variables'!$B$25/scenario!J$65,M782*SUMPRODUCT(Z782:AC782,'control variables'!$O$7:$R$7)/J782+H$65*'key variables'!$B$25/scenario!J$65)&lt;'key variables'!$B$28,0,IF($A782&gt;='key variables'!$B$26,M782*SUMPRODUCT(Z782:AC782,'control variables'!$O$5:$R$5)/J782+H$65*'key variables'!$B$25/scenario!J$65,M782*SUMPRODUCT(Z782:AC782,'control variables'!$O$7:$R$7)/J782+H$65*'key variables'!$B$25/scenario!J$65))</f>
        <v>2.0421187757392854E-36</v>
      </c>
      <c r="S782" s="10">
        <f ca="1">IF(IF($A782&gt;='key variables'!$B$26,N782*SUMPRODUCT(Z782:AC782,'control variables'!$O$6:$R$6)/J782+I$65*'key variables'!$B$25/scenario!J$65,N782*SUMPRODUCT(Z782:AC782,'control variables'!$O$7:$R$7)/J782+I$65*'key variables'!$B$25/scenario!J$65)&lt;'key variables'!$B$28,0,IF($A782&gt;='key variables'!$B$26,N782*SUMPRODUCT(Z782:AC782,'control variables'!$O$6:$R$6)/J782+I$65*'key variables'!$B$25/scenario!J$65,N782*SUMPRODUCT(Z782:AC782,'control variables'!$O$7:$R$7)/J782+I$65*'key variables'!$B$25/scenario!J$65))</f>
        <v>9.1792228106490236E-37</v>
      </c>
      <c r="T782" s="10">
        <f t="shared" ca="1" si="595"/>
        <v>4.2325052382711728E-36</v>
      </c>
      <c r="U782" s="82">
        <f ca="1">SUMPRODUCT(P752:P781,'control variables'!AD$7:AD$36)</f>
        <v>1.2523324883310794E-36</v>
      </c>
      <c r="V782" s="82">
        <f ca="1">SUMPRODUCT(Q752:Q781,'control variables'!AE$7:AE$36)</f>
        <v>1.4455269793526003E-36</v>
      </c>
      <c r="W782" s="82">
        <f ca="1">SUMPRODUCT(R752:R781,'control variables'!AF$7:AF$36)</f>
        <v>4.3296695918868805E-36</v>
      </c>
      <c r="X782" s="82">
        <f ca="1">SUMPRODUCT(S752:S781,'control variables'!AG$7:AG$36)</f>
        <v>1.9461650493876774E-36</v>
      </c>
      <c r="Y782" s="82">
        <f t="shared" ca="1" si="589"/>
        <v>8.9736941089582379E-36</v>
      </c>
      <c r="Z782" s="10">
        <f ca="1">IF($A782&gt;='key variables'!$B$26,SUMPRODUCT(P752:P781,'control variables'!V$7:V$36)*$E782,SUMPRODUCT(P752:P781,'control variables'!Z$7:Z$36)*$E782)</f>
        <v>3.0558180511896778E-36</v>
      </c>
      <c r="AA782" s="10">
        <f ca="1">IF($A782&gt;='key variables'!$B$26,SUMPRODUCT(Q752:Q781,'control variables'!W$7:W$36)*$E782,SUMPRODUCT(Q752:Q781,'control variables'!AA$7:AA$36)*$E782)</f>
        <v>3.5272321672929174E-36</v>
      </c>
      <c r="AB782" s="10">
        <f ca="1">IF($A782&gt;='key variables'!$B$26,SUMPRODUCT(R752:R781,'control variables'!X$7:X$36)*$E782,SUMPRODUCT(R752:R781,'control variables'!AB$7:AB$36)*$E782)</f>
        <v>1.0564832117552777E-35</v>
      </c>
      <c r="AC782" s="10">
        <f ca="1">IF($A782&gt;='key variables'!$B$26,SUMPRODUCT(S752:S781,'control variables'!Y$7:Y$36)*$E782,SUMPRODUCT(S752:S781,'control variables'!AC$7:AC$36)*$E782)</f>
        <v>4.7488397401865324E-36</v>
      </c>
      <c r="AD782" s="10">
        <f t="shared" ca="1" si="590"/>
        <v>2.1896722076221906E-35</v>
      </c>
      <c r="AE782" s="82">
        <f ca="1">SUMPRODUCT(P752:P781,'control variables'!AL$7:AL$36)</f>
        <v>4.1606509509759509E-36</v>
      </c>
      <c r="AF782" s="82">
        <f ca="1">SUMPRODUCT(Q752:Q781,'control variables'!AM$7:AM$36)</f>
        <v>4.7899479963517316E-36</v>
      </c>
      <c r="AG782" s="82">
        <f ca="1">SUMPRODUCT(R752:R781,'control variables'!AN$7:AN$36)</f>
        <v>1.3657400590756534E-35</v>
      </c>
      <c r="AH782" s="82">
        <f ca="1">SUMPRODUCT(S752:S781,'control variables'!AO$7:AO$36)</f>
        <v>5.9135189848630968E-36</v>
      </c>
      <c r="AI782" s="82">
        <f t="shared" ca="1" si="553"/>
        <v>2.8521518522947312E-35</v>
      </c>
      <c r="AJ782" s="10">
        <f ca="1">SUMPRODUCT(P752:P781,'control variables'!AP$7:AP$36)</f>
        <v>3.9755181662923894E-39</v>
      </c>
      <c r="AK782" s="10">
        <f ca="1">SUMPRODUCT(Q752:Q781,'control variables'!AQ$7:AQ$36)</f>
        <v>1.1472030830128008E-38</v>
      </c>
      <c r="AL782" s="10">
        <f ca="1">SUMPRODUCT(R752:R781,'control variables'!AR$7:AR$36)</f>
        <v>4.1233490970585268E-37</v>
      </c>
      <c r="AM782" s="10">
        <f ca="1">SUMPRODUCT(S752:S781,'control variables'!AS$7:AS$36)</f>
        <v>3.0890416804385428E-37</v>
      </c>
      <c r="AN782" s="10">
        <f t="shared" ca="1" si="575"/>
        <v>7.3668662674612736E-37</v>
      </c>
      <c r="AO782" s="82">
        <f ca="1">SUMPRODUCT(P752:P781,'control variables'!AX$7:AX$36)</f>
        <v>5.4060980144806953E-39</v>
      </c>
      <c r="AP782" s="82">
        <f ca="1">SUMPRODUCT(Q752:Q781,'control variables'!AY$7:AY$36)</f>
        <v>1.2480168973928919E-38</v>
      </c>
      <c r="AQ782" s="82">
        <f ca="1">SUMPRODUCT(R752:R781,'control variables'!AZ$7:AZ$36)</f>
        <v>1.1214251040592228E-37</v>
      </c>
      <c r="AR782" s="82">
        <f ca="1">SUMPRODUCT(S752:S781,'control variables'!BA$7:BA$36)</f>
        <v>8.4012505523732489E-38</v>
      </c>
      <c r="AS782" s="82">
        <f t="shared" ca="1" si="576"/>
        <v>2.140412829180644E-37</v>
      </c>
      <c r="AT782" s="10">
        <f ca="1">SUMPRODUCT(P752:P781,'control variables'!AT$7:AT$36)</f>
        <v>-4.7710924594452426E-39</v>
      </c>
      <c r="AU782" s="10">
        <f ca="1">SUMPRODUCT(Q752:Q781,'control variables'!AU$7:AU$36)</f>
        <v>5.1755857115043323E-39</v>
      </c>
      <c r="AV782" s="10">
        <f ca="1">SUMPRODUCT(R752:R781,'control variables'!AV$7:AV$36)</f>
        <v>2.2286486826344843E-36</v>
      </c>
      <c r="AW782" s="10">
        <f ca="1">SUMPRODUCT(S752:S781,'control variables'!AW$7:AW$36)</f>
        <v>1.6696109181304799E-36</v>
      </c>
      <c r="AX782" s="10">
        <f t="shared" ca="1" si="554"/>
        <v>3.8986640940170235E-36</v>
      </c>
      <c r="AY782" s="82">
        <f ca="1">SUMPRODUCT(P752:P781,'control variables'!BB$7:BB$36)</f>
        <v>1.7292654639778326E-38</v>
      </c>
      <c r="AZ782" s="82">
        <f ca="1">SUMPRODUCT(Q752:Q781,'control variables'!BC$7:BC$36)</f>
        <v>4.4096238493931788E-38</v>
      </c>
      <c r="BA782" s="82">
        <f ca="1">SUMPRODUCT(R752:R781,'control variables'!BD$7:BD$36)</f>
        <v>3.0868722376269126E-37</v>
      </c>
      <c r="BB782" s="82">
        <f ca="1">SUMPRODUCT(S752:S781,'control variables'!BE$7:BE$36)</f>
        <v>4.3866658064355036E-38</v>
      </c>
      <c r="BC782" s="82">
        <f t="shared" ca="1" si="577"/>
        <v>4.1394277496075642E-37</v>
      </c>
      <c r="BD782" s="10">
        <f ca="1">SUMPRODUCT(P752:P781,'control variables'!BF$7:BF$36)</f>
        <v>3.6174727286206058E-39</v>
      </c>
      <c r="BE782" s="10">
        <f ca="1">SUMPRODUCT(Q752:Q781,'control variables'!BG$7:BG$36)</f>
        <v>4.1755320372323683E-39</v>
      </c>
      <c r="BF782" s="10">
        <f ca="1">SUMPRODUCT(R752:R781,'control variables'!BH$7:BH$36)</f>
        <v>1.2506632079361987E-37</v>
      </c>
      <c r="BG782" s="10">
        <f ca="1">SUMPRODUCT(S752:S781,'control variables'!BI$7:BI$36)</f>
        <v>2.8108346054874843E-37</v>
      </c>
      <c r="BH782" s="10">
        <f t="shared" ca="1" si="578"/>
        <v>4.1394278610822132E-37</v>
      </c>
      <c r="BI782" s="82">
        <f t="shared" ca="1" si="555"/>
        <v>4.1731725131562843E-36</v>
      </c>
      <c r="BJ782" s="82">
        <f t="shared" ca="1" si="556"/>
        <v>4.8392198205571678E-36</v>
      </c>
      <c r="BK782" s="82">
        <f t="shared" ca="1" si="557"/>
        <v>1.6194736497153711E-35</v>
      </c>
      <c r="BL782" s="82">
        <f t="shared" ca="1" si="558"/>
        <v>7.626996561057931E-36</v>
      </c>
      <c r="BM782" s="82">
        <f t="shared" ca="1" si="548"/>
        <v>3.2834125391925097E-35</v>
      </c>
      <c r="BN782" s="10">
        <f ca="1">BN781+BI782-INDIRECT(ADDRESS(MAX($D782-'key variables'!$B$9*30,34),scenario!BI$4),TRUE)</f>
        <v>9439390.0751690175</v>
      </c>
      <c r="BO782" s="10">
        <f ca="1">BO781+BJ782-INDIRECT(ADDRESS(MAX($D782-'key variables'!$B$9*30,34),scenario!BJ$4),TRUE)</f>
        <v>10895583.360992203</v>
      </c>
      <c r="BP782" s="10">
        <f ca="1">BP781+BK782-INDIRECT(ADDRESS(MAX($D782-'key variables'!$B$9*30,34),scenario!BK$4),TRUE)</f>
        <v>32531162.537994072</v>
      </c>
      <c r="BQ782" s="10">
        <f ca="1">BQ781+BL782-INDIRECT(ADDRESS(MAX($D782-'key variables'!$B$9*30,34),scenario!BL$4),TRUE)</f>
        <v>14415841.516535141</v>
      </c>
      <c r="BR782" s="10">
        <f t="shared" ca="1" si="579"/>
        <v>67281977.490690395</v>
      </c>
      <c r="BS782" s="82">
        <f t="shared" ca="1" si="560"/>
        <v>-2.3433848477536824E-9</v>
      </c>
      <c r="BT782" s="82">
        <f t="shared" ca="1" si="561"/>
        <v>-3.4288309057018498E-10</v>
      </c>
      <c r="BU782" s="82">
        <f t="shared" ca="1" si="562"/>
        <v>-4.2578247660364599E-9</v>
      </c>
      <c r="BV782" s="82">
        <f t="shared" ca="1" si="563"/>
        <v>-2.9943922343414556E-9</v>
      </c>
      <c r="BW782" s="82">
        <f t="shared" ca="1" si="580"/>
        <v>-9.9384849387017825E-9</v>
      </c>
      <c r="BX782" s="10">
        <f t="shared" ca="1" si="564"/>
        <v>-1.8625994260191893E-12</v>
      </c>
      <c r="BY782" s="10">
        <f t="shared" ca="1" si="565"/>
        <v>2.8902850229962428E-12</v>
      </c>
      <c r="BZ782" s="10">
        <f t="shared" ca="1" si="566"/>
        <v>-3.5034723983035463E-11</v>
      </c>
      <c r="CA782" s="10">
        <f t="shared" ca="1" si="567"/>
        <v>-2.0257049910634696E-11</v>
      </c>
      <c r="CB782" s="10">
        <v>0</v>
      </c>
      <c r="CC782" s="82">
        <f t="shared" ca="1" si="568"/>
        <v>3.9725652202851362E-13</v>
      </c>
      <c r="CD782" s="82">
        <f t="shared" ca="1" si="569"/>
        <v>3.4270724516460853E-13</v>
      </c>
      <c r="CE782" s="82">
        <f t="shared" ca="1" si="570"/>
        <v>1.8915613015532971E-10</v>
      </c>
      <c r="CF782" s="82">
        <f t="shared" ca="1" si="571"/>
        <v>3.7028113764059381E-11</v>
      </c>
      <c r="CG782" s="82">
        <f t="shared" ca="1" si="581"/>
        <v>2.269242076865822E-10</v>
      </c>
      <c r="CH782" s="13" t="str">
        <f t="shared" ca="1" si="582"/>
        <v/>
      </c>
      <c r="CI782" s="81">
        <f t="shared" ca="1" si="591"/>
        <v>0.1131775965863165</v>
      </c>
      <c r="CJ782" s="81">
        <f t="shared" ca="1" si="592"/>
        <v>0.13063724757458739</v>
      </c>
      <c r="CK782" s="81">
        <f t="shared" ca="1" si="593"/>
        <v>0.39004625943939081</v>
      </c>
      <c r="CL782" s="81">
        <f t="shared" ca="1" si="594"/>
        <v>0.17284488538116416</v>
      </c>
      <c r="CM782" s="89">
        <f t="shared" ca="1" si="583"/>
        <v>0.80670598898145884</v>
      </c>
    </row>
    <row r="783" spans="1:91" x14ac:dyDescent="0.3">
      <c r="A783">
        <v>718</v>
      </c>
      <c r="B783" s="3">
        <f t="shared" si="596"/>
        <v>2.1833333333333331</v>
      </c>
      <c r="C783" s="3">
        <f t="shared" si="584"/>
        <v>23.933333333333334</v>
      </c>
      <c r="D783" s="4">
        <f t="shared" ca="1" si="572"/>
        <v>783</v>
      </c>
      <c r="E783" s="58">
        <f>(0.5*(COS(B783*2*PI())+1)*('key variables'!$B$4-'key variables'!$B$6)+'key variables'!$B$6)/'key variables'!$B$4</f>
        <v>1</v>
      </c>
      <c r="F783" s="10">
        <f t="shared" ca="1" si="585"/>
        <v>11689222.907461114</v>
      </c>
      <c r="G783" s="10">
        <f t="shared" ca="1" si="586"/>
        <v>13492492.798713122</v>
      </c>
      <c r="H783" s="10">
        <f t="shared" ca="1" si="587"/>
        <v>40309474.521088287</v>
      </c>
      <c r="I783" s="10">
        <f t="shared" ca="1" si="588"/>
        <v>17912154.249750931</v>
      </c>
      <c r="J783" s="10">
        <f t="shared" ca="1" si="573"/>
        <v>83403344.477013454</v>
      </c>
      <c r="K783" s="82">
        <f t="shared" ca="1" si="549"/>
        <v>2249832.832292099</v>
      </c>
      <c r="L783" s="82">
        <f t="shared" ca="1" si="550"/>
        <v>2596909.4377209195</v>
      </c>
      <c r="M783" s="82">
        <f t="shared" ca="1" si="551"/>
        <v>7778311.98309422</v>
      </c>
      <c r="N783" s="82">
        <f t="shared" ca="1" si="552"/>
        <v>3496312.733215793</v>
      </c>
      <c r="O783" s="82">
        <f t="shared" ca="1" si="574"/>
        <v>16121366.986323033</v>
      </c>
      <c r="P783" s="10">
        <f ca="1">IF(IF($A783&gt;='key variables'!$B$26,K783*SUMPRODUCT(Z783:AC783,'control variables'!$O$3:$R$3)/J783+F$65*'key variables'!$B$25/scenario!J$65,K783*SUMPRODUCT(Z783:AC783,'control variables'!$O$7:$R$7)/J783+F$65*'key variables'!$B$25/scenario!J$65)&lt;'key variables'!$B$28,0,IF($A783&gt;='key variables'!$B$26,K783*SUMPRODUCT(Z783:AC783,'control variables'!$O$3:$R$3)/J783+F$65*'key variables'!$B$25/scenario!J$65,K783*SUMPRODUCT(Z783:AC783,'control variables'!$O$7:$R$7)/J783+F$65*'key variables'!$B$25/scenario!J$65))</f>
        <v>5.0824268740836506E-37</v>
      </c>
      <c r="Q783" s="10">
        <f ca="1">IF(IF($A783&gt;='key variables'!$B$26,L783*SUMPRODUCT(Z783:AC783,'control variables'!$O$4:$R$4)/J783+G$65*'key variables'!$B$25/scenario!J$65,L783*SUMPRODUCT(Z783:AC783,'control variables'!$O$7:$R$7)/J783+G$65*'key variables'!$B$25/scenario!J$65)&lt;'key variables'!$B$28,0,IF($A783&gt;='key variables'!$B$26,L783*SUMPRODUCT(Z783:AC783,'control variables'!$O$4:$R$4)/J783+G$65*'key variables'!$B$25/scenario!J$65,L783*SUMPRODUCT(Z783:AC783,'control variables'!$O$7:$R$7)/J783+G$65*'key variables'!$B$25/scenario!J$65))</f>
        <v>5.86648133425438E-37</v>
      </c>
      <c r="R783" s="10">
        <f ca="1">IF(IF($A783&gt;='key variables'!$B$26,M783*SUMPRODUCT(Z783:AC783,'control variables'!$O$5:$R$5)/J783+H$65*'key variables'!$B$25/scenario!J$65,M783*SUMPRODUCT(Z783:AC783,'control variables'!$O$7:$R$7)/J783+H$65*'key variables'!$B$25/scenario!J$65)&lt;'key variables'!$B$28,0,IF($A783&gt;='key variables'!$B$26,M783*SUMPRODUCT(Z783:AC783,'control variables'!$O$5:$R$5)/J783+H$65*'key variables'!$B$25/scenario!J$65,M783*SUMPRODUCT(Z783:AC783,'control variables'!$O$7:$R$7)/J783+H$65*'key variables'!$B$25/scenario!J$65))</f>
        <v>1.7571395212332104E-36</v>
      </c>
      <c r="S783" s="10">
        <f ca="1">IF(IF($A783&gt;='key variables'!$B$26,N783*SUMPRODUCT(Z783:AC783,'control variables'!$O$6:$R$6)/J783+I$65*'key variables'!$B$25/scenario!J$65,N783*SUMPRODUCT(Z783:AC783,'control variables'!$O$7:$R$7)/J783+I$65*'key variables'!$B$25/scenario!J$65)&lt;'key variables'!$B$28,0,IF($A783&gt;='key variables'!$B$26,N783*SUMPRODUCT(Z783:AC783,'control variables'!$O$6:$R$6)/J783+I$65*'key variables'!$B$25/scenario!J$65,N783*SUMPRODUCT(Z783:AC783,'control variables'!$O$7:$R$7)/J783+I$65*'key variables'!$B$25/scenario!J$65))</f>
        <v>7.8982551683154276E-37</v>
      </c>
      <c r="T783" s="10">
        <f t="shared" ca="1" si="595"/>
        <v>3.6418558588985563E-36</v>
      </c>
      <c r="U783" s="82">
        <f ca="1">SUMPRODUCT(P753:P782,'control variables'!AD$7:AD$36)</f>
        <v>1.0775685210446377E-36</v>
      </c>
      <c r="V783" s="82">
        <f ca="1">SUMPRODUCT(Q753:Q782,'control variables'!AE$7:AE$36)</f>
        <v>1.2438025714296624E-36</v>
      </c>
      <c r="W783" s="82">
        <f ca="1">SUMPRODUCT(R753:R782,'control variables'!AF$7:AF$36)</f>
        <v>3.7254608518213765E-36</v>
      </c>
      <c r="X783" s="82">
        <f ca="1">SUMPRODUCT(S753:S782,'control variables'!AG$7:AG$36)</f>
        <v>1.6745762116035008E-36</v>
      </c>
      <c r="Y783" s="82">
        <f t="shared" ca="1" si="589"/>
        <v>7.7214081558991764E-36</v>
      </c>
      <c r="Z783" s="10">
        <f ca="1">IF($A783&gt;='key variables'!$B$26,SUMPRODUCT(P753:P782,'control variables'!V$7:V$36)*$E783,SUMPRODUCT(P753:P782,'control variables'!Z$7:Z$36)*$E783)</f>
        <v>2.6293762788109E-36</v>
      </c>
      <c r="AA783" s="10">
        <f ca="1">IF($A783&gt;='key variables'!$B$26,SUMPRODUCT(Q753:Q782,'control variables'!W$7:W$36)*$E783,SUMPRODUCT(Q753:Q782,'control variables'!AA$7:AA$36)*$E783)</f>
        <v>3.0350041904255647E-36</v>
      </c>
      <c r="AB783" s="10">
        <f ca="1">IF($A783&gt;='key variables'!$B$26,SUMPRODUCT(R753:R782,'control variables'!X$7:X$36)*$E783,SUMPRODUCT(R753:R782,'control variables'!AB$7:AB$36)*$E783)</f>
        <v>9.0905016248261345E-36</v>
      </c>
      <c r="AC783" s="10">
        <f ca="1">IF($A783&gt;='key variables'!$B$26,SUMPRODUCT(S753:S782,'control variables'!Y$7:Y$36)*$E783,SUMPRODUCT(S753:S782,'control variables'!AC$7:AC$36)*$E783)</f>
        <v>4.0861354817443395E-36</v>
      </c>
      <c r="AD783" s="10">
        <f t="shared" ca="1" si="590"/>
        <v>1.8841017575806939E-35</v>
      </c>
      <c r="AE783" s="82">
        <f ca="1">SUMPRODUCT(P753:P782,'control variables'!AL$7:AL$36)</f>
        <v>3.580028892966679E-36</v>
      </c>
      <c r="AF783" s="82">
        <f ca="1">SUMPRODUCT(Q753:Q782,'control variables'!AM$7:AM$36)</f>
        <v>4.1215070489690237E-36</v>
      </c>
      <c r="AG783" s="82">
        <f ca="1">SUMPRODUCT(R753:R782,'control variables'!AN$7:AN$36)</f>
        <v>1.1751499775836687E-35</v>
      </c>
      <c r="AH783" s="82">
        <f ca="1">SUMPRODUCT(S753:S782,'control variables'!AO$7:AO$36)</f>
        <v>5.0882828370764809E-36</v>
      </c>
      <c r="AI783" s="82">
        <f t="shared" ca="1" si="553"/>
        <v>2.4541318554848869E-35</v>
      </c>
      <c r="AJ783" s="10">
        <f ca="1">SUMPRODUCT(P753:P782,'control variables'!AP$7:AP$36)</f>
        <v>3.4207315315653191E-39</v>
      </c>
      <c r="AK783" s="10">
        <f ca="1">SUMPRODUCT(Q753:Q782,'control variables'!AQ$7:AQ$36)</f>
        <v>9.8711000554442269E-39</v>
      </c>
      <c r="AL783" s="10">
        <f ca="1">SUMPRODUCT(R753:R782,'control variables'!AR$7:AR$36)</f>
        <v>3.547932541612266E-37</v>
      </c>
      <c r="AM783" s="10">
        <f ca="1">SUMPRODUCT(S753:S782,'control variables'!AS$7:AS$36)</f>
        <v>2.6579635249033053E-37</v>
      </c>
      <c r="AN783" s="10">
        <f t="shared" ca="1" si="575"/>
        <v>6.3388143823856664E-37</v>
      </c>
      <c r="AO783" s="82">
        <f ca="1">SUMPRODUCT(P753:P782,'control variables'!AX$7:AX$36)</f>
        <v>4.6516728555446062E-39</v>
      </c>
      <c r="AP783" s="82">
        <f ca="1">SUMPRODUCT(Q753:Q782,'control variables'!AY$7:AY$36)</f>
        <v>1.0738551741595038E-38</v>
      </c>
      <c r="AQ783" s="82">
        <f ca="1">SUMPRODUCT(R753:R782,'control variables'!AZ$7:AZ$36)</f>
        <v>9.6492936349021498E-38</v>
      </c>
      <c r="AR783" s="82">
        <f ca="1">SUMPRODUCT(S753:S782,'control variables'!BA$7:BA$36)</f>
        <v>7.2288495403570209E-38</v>
      </c>
      <c r="AS783" s="82">
        <f t="shared" ca="1" si="576"/>
        <v>1.8417165634973135E-37</v>
      </c>
      <c r="AT783" s="10">
        <f ca="1">SUMPRODUCT(P753:P782,'control variables'!AT$7:AT$36)</f>
        <v>-4.1052828168204949E-39</v>
      </c>
      <c r="AU783" s="10">
        <f ca="1">SUMPRODUCT(Q753:Q782,'control variables'!AU$7:AU$36)</f>
        <v>4.4533287227242144E-39</v>
      </c>
      <c r="AV783" s="10">
        <f ca="1">SUMPRODUCT(R753:R782,'control variables'!AV$7:AV$36)</f>
        <v>1.9176390353610556E-36</v>
      </c>
      <c r="AW783" s="10">
        <f ca="1">SUMPRODUCT(S753:S782,'control variables'!AW$7:AW$36)</f>
        <v>1.4366154232470947E-36</v>
      </c>
      <c r="AX783" s="10">
        <f t="shared" ca="1" si="554"/>
        <v>3.3546025045140541E-36</v>
      </c>
      <c r="AY783" s="82">
        <f ca="1">SUMPRODUCT(P753:P782,'control variables'!BB$7:BB$36)</f>
        <v>1.4879451310852954E-38</v>
      </c>
      <c r="AZ783" s="82">
        <f ca="1">SUMPRODUCT(Q753:Q782,'control variables'!BC$7:BC$36)</f>
        <v>3.7942574308569472E-38</v>
      </c>
      <c r="BA783" s="82">
        <f ca="1">SUMPRODUCT(R753:R782,'control variables'!BD$7:BD$36)</f>
        <v>2.6560968295138599E-37</v>
      </c>
      <c r="BB783" s="82">
        <f ca="1">SUMPRODUCT(S753:S782,'control variables'!BE$7:BE$36)</f>
        <v>3.7745032005495072E-38</v>
      </c>
      <c r="BC783" s="82">
        <f t="shared" ca="1" si="577"/>
        <v>3.5617674057630348E-37</v>
      </c>
      <c r="BD783" s="10">
        <f ca="1">SUMPRODUCT(P753:P782,'control variables'!BF$7:BF$36)</f>
        <v>3.1126516116289406E-39</v>
      </c>
      <c r="BE783" s="10">
        <f ca="1">SUMPRODUCT(Q753:Q782,'control variables'!BG$7:BG$36)</f>
        <v>3.5928333121271483E-39</v>
      </c>
      <c r="BF783" s="10">
        <f ca="1">SUMPRODUCT(R753:R782,'control variables'!BH$7:BH$36)</f>
        <v>1.0761321900198651E-37</v>
      </c>
      <c r="BG783" s="10">
        <f ca="1">SUMPRODUCT(S753:S782,'control variables'!BI$7:BI$36)</f>
        <v>2.4185804624238844E-37</v>
      </c>
      <c r="BH783" s="10">
        <f t="shared" ca="1" si="578"/>
        <v>3.5617675016813104E-37</v>
      </c>
      <c r="BI783" s="82">
        <f t="shared" ca="1" si="555"/>
        <v>3.590803061460712E-36</v>
      </c>
      <c r="BJ783" s="82">
        <f t="shared" ca="1" si="556"/>
        <v>4.163902952000317E-36</v>
      </c>
      <c r="BK783" s="82">
        <f t="shared" ca="1" si="557"/>
        <v>1.3934748494149128E-35</v>
      </c>
      <c r="BL783" s="82">
        <f t="shared" ca="1" si="558"/>
        <v>6.5626432923290702E-36</v>
      </c>
      <c r="BM783" s="82">
        <f t="shared" ca="1" si="548"/>
        <v>2.825209779993923E-35</v>
      </c>
      <c r="BN783" s="10">
        <f ca="1">BN782+BI783-INDIRECT(ADDRESS(MAX($D783-'key variables'!$B$9*30,34),scenario!BI$4),TRUE)</f>
        <v>9439390.0751690175</v>
      </c>
      <c r="BO783" s="10">
        <f ca="1">BO782+BJ783-INDIRECT(ADDRESS(MAX($D783-'key variables'!$B$9*30,34),scenario!BJ$4),TRUE)</f>
        <v>10895583.360992203</v>
      </c>
      <c r="BP783" s="10">
        <f ca="1">BP782+BK783-INDIRECT(ADDRESS(MAX($D783-'key variables'!$B$9*30,34),scenario!BK$4),TRUE)</f>
        <v>32531162.537994072</v>
      </c>
      <c r="BQ783" s="10">
        <f ca="1">BQ782+BL783-INDIRECT(ADDRESS(MAX($D783-'key variables'!$B$9*30,34),scenario!BL$4),TRUE)</f>
        <v>14415841.516535141</v>
      </c>
      <c r="BR783" s="10">
        <f t="shared" ca="1" si="579"/>
        <v>67281977.490690395</v>
      </c>
      <c r="BS783" s="82">
        <f t="shared" ca="1" si="560"/>
        <v>-2.3433848477536824E-9</v>
      </c>
      <c r="BT783" s="82">
        <f t="shared" ca="1" si="561"/>
        <v>-3.4288309057018498E-10</v>
      </c>
      <c r="BU783" s="82">
        <f t="shared" ca="1" si="562"/>
        <v>-4.2578247660364599E-9</v>
      </c>
      <c r="BV783" s="82">
        <f t="shared" ca="1" si="563"/>
        <v>-2.9943922343414556E-9</v>
      </c>
      <c r="BW783" s="82">
        <f t="shared" ca="1" si="580"/>
        <v>-9.9384849387017825E-9</v>
      </c>
      <c r="BX783" s="10">
        <f t="shared" ca="1" si="564"/>
        <v>-1.8625994260191893E-12</v>
      </c>
      <c r="BY783" s="10">
        <f t="shared" ca="1" si="565"/>
        <v>2.8902850229962428E-12</v>
      </c>
      <c r="BZ783" s="10">
        <f t="shared" ca="1" si="566"/>
        <v>-3.5034723983035463E-11</v>
      </c>
      <c r="CA783" s="10">
        <f t="shared" ca="1" si="567"/>
        <v>-2.0257049910634696E-11</v>
      </c>
      <c r="CB783" s="10">
        <v>0</v>
      </c>
      <c r="CC783" s="82">
        <f t="shared" ca="1" si="568"/>
        <v>3.9725652202851362E-13</v>
      </c>
      <c r="CD783" s="82">
        <f t="shared" ca="1" si="569"/>
        <v>3.4270724516460853E-13</v>
      </c>
      <c r="CE783" s="82">
        <f t="shared" ca="1" si="570"/>
        <v>1.8915613015532971E-10</v>
      </c>
      <c r="CF783" s="82">
        <f t="shared" ca="1" si="571"/>
        <v>3.7028113764059381E-11</v>
      </c>
      <c r="CG783" s="82">
        <f t="shared" ca="1" si="581"/>
        <v>2.269242076865822E-10</v>
      </c>
      <c r="CH783" s="13" t="str">
        <f t="shared" ca="1" si="582"/>
        <v/>
      </c>
      <c r="CI783" s="81">
        <f t="shared" ca="1" si="591"/>
        <v>0.1131775965863165</v>
      </c>
      <c r="CJ783" s="81">
        <f t="shared" ca="1" si="592"/>
        <v>0.13063724757458739</v>
      </c>
      <c r="CK783" s="81">
        <f t="shared" ca="1" si="593"/>
        <v>0.39004625943939081</v>
      </c>
      <c r="CL783" s="81">
        <f t="shared" ca="1" si="594"/>
        <v>0.17284488538116416</v>
      </c>
      <c r="CM783" s="89">
        <f t="shared" ca="1" si="583"/>
        <v>0.80670598898145884</v>
      </c>
    </row>
    <row r="784" spans="1:91" x14ac:dyDescent="0.3">
      <c r="A784">
        <v>719</v>
      </c>
      <c r="B784" s="3">
        <f t="shared" si="596"/>
        <v>2.1861111111111109</v>
      </c>
      <c r="C784" s="3">
        <f t="shared" si="584"/>
        <v>23.966666666666665</v>
      </c>
      <c r="D784" s="4">
        <f t="shared" ca="1" si="572"/>
        <v>784</v>
      </c>
      <c r="E784" s="58">
        <f>(0.5*(COS(B784*2*PI())+1)*('key variables'!$B$4-'key variables'!$B$6)+'key variables'!$B$6)/'key variables'!$B$4</f>
        <v>1</v>
      </c>
      <c r="F784" s="10">
        <f t="shared" ca="1" si="585"/>
        <v>11689222.907461114</v>
      </c>
      <c r="G784" s="10">
        <f t="shared" ca="1" si="586"/>
        <v>13492492.798713122</v>
      </c>
      <c r="H784" s="10">
        <f t="shared" ca="1" si="587"/>
        <v>40309474.521088287</v>
      </c>
      <c r="I784" s="10">
        <f t="shared" ca="1" si="588"/>
        <v>17912154.249750931</v>
      </c>
      <c r="J784" s="10">
        <f t="shared" ca="1" si="573"/>
        <v>83403344.477013454</v>
      </c>
      <c r="K784" s="82">
        <f t="shared" ca="1" si="549"/>
        <v>2249832.832292099</v>
      </c>
      <c r="L784" s="82">
        <f t="shared" ca="1" si="550"/>
        <v>2596909.4377209195</v>
      </c>
      <c r="M784" s="82">
        <f t="shared" ca="1" si="551"/>
        <v>7778311.98309422</v>
      </c>
      <c r="N784" s="82">
        <f t="shared" ca="1" si="552"/>
        <v>3496312.733215793</v>
      </c>
      <c r="O784" s="82">
        <f t="shared" ca="1" si="574"/>
        <v>16121366.986323033</v>
      </c>
      <c r="P784" s="10">
        <f ca="1">IF(IF($A784&gt;='key variables'!$B$26,K784*SUMPRODUCT(Z784:AC784,'control variables'!$O$3:$R$3)/J784+F$65*'key variables'!$B$25/scenario!J$65,K784*SUMPRODUCT(Z784:AC784,'control variables'!$O$7:$R$7)/J784+F$65*'key variables'!$B$25/scenario!J$65)&lt;'key variables'!$B$28,0,IF($A784&gt;='key variables'!$B$26,K784*SUMPRODUCT(Z784:AC784,'control variables'!$O$3:$R$3)/J784+F$65*'key variables'!$B$25/scenario!J$65,K784*SUMPRODUCT(Z784:AC784,'control variables'!$O$7:$R$7)/J784+F$65*'key variables'!$B$25/scenario!J$65))</f>
        <v>4.3731702731135834E-37</v>
      </c>
      <c r="Q784" s="10">
        <f ca="1">IF(IF($A784&gt;='key variables'!$B$26,L784*SUMPRODUCT(Z784:AC784,'control variables'!$O$4:$R$4)/J784+G$65*'key variables'!$B$25/scenario!J$65,L784*SUMPRODUCT(Z784:AC784,'control variables'!$O$7:$R$7)/J784+G$65*'key variables'!$B$25/scenario!J$65)&lt;'key variables'!$B$28,0,IF($A784&gt;='key variables'!$B$26,L784*SUMPRODUCT(Z784:AC784,'control variables'!$O$4:$R$4)/J784+G$65*'key variables'!$B$25/scenario!J$65,L784*SUMPRODUCT(Z784:AC784,'control variables'!$O$7:$R$7)/J784+G$65*'key variables'!$B$25/scenario!J$65))</f>
        <v>5.0478093269885991E-37</v>
      </c>
      <c r="R784" s="10">
        <f ca="1">IF(IF($A784&gt;='key variables'!$B$26,M784*SUMPRODUCT(Z784:AC784,'control variables'!$O$5:$R$5)/J784+H$65*'key variables'!$B$25/scenario!J$65,M784*SUMPRODUCT(Z784:AC784,'control variables'!$O$7:$R$7)/J784+H$65*'key variables'!$B$25/scenario!J$65)&lt;'key variables'!$B$28,0,IF($A784&gt;='key variables'!$B$26,M784*SUMPRODUCT(Z784:AC784,'control variables'!$O$5:$R$5)/J784+H$65*'key variables'!$B$25/scenario!J$65,M784*SUMPRODUCT(Z784:AC784,'control variables'!$O$7:$R$7)/J784+H$65*'key variables'!$B$25/scenario!J$65))</f>
        <v>1.511929342093203E-36</v>
      </c>
      <c r="S784" s="10">
        <f ca="1">IF(IF($A784&gt;='key variables'!$B$26,N784*SUMPRODUCT(Z784:AC784,'control variables'!$O$6:$R$6)/J784+I$65*'key variables'!$B$25/scenario!J$65,N784*SUMPRODUCT(Z784:AC784,'control variables'!$O$7:$R$7)/J784+I$65*'key variables'!$B$25/scenario!J$65)&lt;'key variables'!$B$28,0,IF($A784&gt;='key variables'!$B$26,N784*SUMPRODUCT(Z784:AC784,'control variables'!$O$6:$R$6)/J784+I$65*'key variables'!$B$25/scenario!J$65,N784*SUMPRODUCT(Z784:AC784,'control variables'!$O$7:$R$7)/J784+I$65*'key variables'!$B$25/scenario!J$65))</f>
        <v>6.7960475511554316E-37</v>
      </c>
      <c r="T784" s="10">
        <f t="shared" ca="1" si="595"/>
        <v>3.1336320572189644E-36</v>
      </c>
      <c r="U784" s="82">
        <f ca="1">SUMPRODUCT(P754:P783,'control variables'!AD$7:AD$36)</f>
        <v>9.2719300055350257E-37</v>
      </c>
      <c r="V784" s="82">
        <f ca="1">SUMPRODUCT(Q754:Q783,'control variables'!AE$7:AE$36)</f>
        <v>1.070228960643755E-36</v>
      </c>
      <c r="W784" s="82">
        <f ca="1">SUMPRODUCT(R754:R783,'control variables'!AF$7:AF$36)</f>
        <v>3.2055699087202453E-36</v>
      </c>
      <c r="X784" s="82">
        <f ca="1">SUMPRODUCT(S754:S783,'control variables'!AG$7:AG$36)</f>
        <v>1.4408878061758535E-36</v>
      </c>
      <c r="Y784" s="82">
        <f t="shared" ca="1" si="589"/>
        <v>6.6438796760933563E-36</v>
      </c>
      <c r="Z784" s="10">
        <f ca="1">IF($A784&gt;='key variables'!$B$26,SUMPRODUCT(P754:P783,'control variables'!V$7:V$36)*$E784,SUMPRODUCT(P754:P783,'control variables'!Z$7:Z$36)*$E784)</f>
        <v>2.262444785572843E-36</v>
      </c>
      <c r="AA784" s="10">
        <f ca="1">IF($A784&gt;='key variables'!$B$26,SUMPRODUCT(Q754:Q783,'control variables'!W$7:W$36)*$E784,SUMPRODUCT(Q754:Q783,'control variables'!AA$7:AA$36)*$E784)</f>
        <v>2.6114670084136238E-36</v>
      </c>
      <c r="AB784" s="10">
        <f ca="1">IF($A784&gt;='key variables'!$B$26,SUMPRODUCT(R754:R783,'control variables'!X$7:X$36)*$E784,SUMPRODUCT(R754:R783,'control variables'!AB$7:AB$36)*$E784)</f>
        <v>7.8219150925900894E-36</v>
      </c>
      <c r="AC784" s="10">
        <f ca="1">IF($A784&gt;='key variables'!$B$26,SUMPRODUCT(S754:S783,'control variables'!Y$7:Y$36)*$E784,SUMPRODUCT(S754:S783,'control variables'!AC$7:AC$36)*$E784)</f>
        <v>3.5159121150957637E-36</v>
      </c>
      <c r="AD784" s="10">
        <f t="shared" ca="1" si="590"/>
        <v>1.6211739001672319E-35</v>
      </c>
      <c r="AE784" s="82">
        <f ca="1">SUMPRODUCT(P754:P783,'control variables'!AL$7:AL$36)</f>
        <v>3.0804330921991597E-36</v>
      </c>
      <c r="AF784" s="82">
        <f ca="1">SUMPRODUCT(Q754:Q783,'control variables'!AM$7:AM$36)</f>
        <v>3.5463475527582714E-36</v>
      </c>
      <c r="AG784" s="82">
        <f ca="1">SUMPRODUCT(R754:R783,'control variables'!AN$7:AN$36)</f>
        <v>1.0111568893641125E-35</v>
      </c>
      <c r="AH784" s="82">
        <f ca="1">SUMPRODUCT(S754:S783,'control variables'!AO$7:AO$36)</f>
        <v>4.3782090319418284E-36</v>
      </c>
      <c r="AI784" s="82">
        <f t="shared" ca="1" si="553"/>
        <v>2.1116558570540385E-35</v>
      </c>
      <c r="AJ784" s="10">
        <f ca="1">SUMPRODUCT(P754:P783,'control variables'!AP$7:AP$36)</f>
        <v>2.9433658007801447E-39</v>
      </c>
      <c r="AK784" s="10">
        <f ca="1">SUMPRODUCT(Q754:Q783,'control variables'!AQ$7:AQ$36)</f>
        <v>8.4935804085093947E-39</v>
      </c>
      <c r="AL784" s="10">
        <f ca="1">SUMPRODUCT(R754:R783,'control variables'!AR$7:AR$36)</f>
        <v>3.0528158114992119E-37</v>
      </c>
      <c r="AM784" s="10">
        <f ca="1">SUMPRODUCT(S754:S783,'control variables'!AS$7:AS$36)</f>
        <v>2.2870426593639991E-37</v>
      </c>
      <c r="AN784" s="10">
        <f t="shared" ca="1" si="575"/>
        <v>5.4542279329561069E-37</v>
      </c>
      <c r="AO784" s="82">
        <f ca="1">SUMPRODUCT(P754:P783,'control variables'!AX$7:AX$36)</f>
        <v>4.0025283110019689E-39</v>
      </c>
      <c r="AP784" s="82">
        <f ca="1">SUMPRODUCT(Q754:Q783,'control variables'!AY$7:AY$36)</f>
        <v>9.2399785409804961E-39</v>
      </c>
      <c r="AQ784" s="82">
        <f ca="1">SUMPRODUCT(R754:R783,'control variables'!AZ$7:AZ$36)</f>
        <v>8.3027272454965533E-38</v>
      </c>
      <c r="AR784" s="82">
        <f ca="1">SUMPRODUCT(S754:S783,'control variables'!BA$7:BA$36)</f>
        <v>6.2200579962893941E-38</v>
      </c>
      <c r="AS784" s="82">
        <f t="shared" ca="1" si="576"/>
        <v>1.5847035926984193E-37</v>
      </c>
      <c r="AT784" s="10">
        <f ca="1">SUMPRODUCT(P754:P783,'control variables'!AT$7:AT$36)</f>
        <v>-3.5323874247537086E-39</v>
      </c>
      <c r="AU784" s="10">
        <f ca="1">SUMPRODUCT(Q754:Q783,'control variables'!AU$7:AU$36)</f>
        <v>3.8318632553137808E-39</v>
      </c>
      <c r="AV784" s="10">
        <f ca="1">SUMPRODUCT(R754:R783,'control variables'!AV$7:AV$36)</f>
        <v>1.6500310248959918E-36</v>
      </c>
      <c r="AW784" s="10">
        <f ca="1">SUMPRODUCT(S754:S783,'control variables'!AW$7:AW$36)</f>
        <v>1.2361346298707772E-36</v>
      </c>
      <c r="AX784" s="10">
        <f t="shared" ca="1" si="554"/>
        <v>2.8864651305973289E-36</v>
      </c>
      <c r="AY784" s="82">
        <f ca="1">SUMPRODUCT(P754:P783,'control variables'!BB$7:BB$36)</f>
        <v>1.280301237282339E-38</v>
      </c>
      <c r="AZ784" s="82">
        <f ca="1">SUMPRODUCT(Q754:Q783,'control variables'!BC$7:BC$36)</f>
        <v>3.264765871944905E-38</v>
      </c>
      <c r="BA784" s="82">
        <f ca="1">SUMPRODUCT(R754:R783,'control variables'!BD$7:BD$36)</f>
        <v>2.2854364627598331E-37</v>
      </c>
      <c r="BB784" s="82">
        <f ca="1">SUMPRODUCT(S754:S783,'control variables'!BE$7:BE$36)</f>
        <v>3.2477683597545666E-38</v>
      </c>
      <c r="BC784" s="82">
        <f t="shared" ca="1" si="577"/>
        <v>3.0647200096580144E-37</v>
      </c>
      <c r="BD784" s="10">
        <f ca="1">SUMPRODUCT(P754:P783,'control variables'!BF$7:BF$36)</f>
        <v>2.6782786719364285E-39</v>
      </c>
      <c r="BE784" s="10">
        <f ca="1">SUMPRODUCT(Q754:Q783,'control variables'!BG$7:BG$36)</f>
        <v>3.0914506447629938E-39</v>
      </c>
      <c r="BF784" s="10">
        <f ca="1">SUMPRODUCT(R754:R783,'control variables'!BH$7:BH$36)</f>
        <v>9.2595711063407945E-38</v>
      </c>
      <c r="BG784" s="10">
        <f ca="1">SUMPRODUCT(S754:S783,'control variables'!BI$7:BI$36)</f>
        <v>2.0810656883897457E-37</v>
      </c>
      <c r="BH784" s="10">
        <f t="shared" ca="1" si="578"/>
        <v>3.0647200921908195E-37</v>
      </c>
      <c r="BI784" s="82">
        <f t="shared" ca="1" si="555"/>
        <v>3.0897037171472294E-36</v>
      </c>
      <c r="BJ784" s="82">
        <f t="shared" ca="1" si="556"/>
        <v>3.5828270747330339E-36</v>
      </c>
      <c r="BK784" s="82">
        <f t="shared" ca="1" si="557"/>
        <v>1.1990143564813099E-35</v>
      </c>
      <c r="BL784" s="82">
        <f t="shared" ca="1" si="558"/>
        <v>5.6468213454101514E-36</v>
      </c>
      <c r="BM784" s="82">
        <f t="shared" ca="1" si="548"/>
        <v>2.4309495702103516E-35</v>
      </c>
      <c r="BN784" s="10">
        <f ca="1">BN783+BI784-INDIRECT(ADDRESS(MAX($D784-'key variables'!$B$9*30,34),scenario!BI$4),TRUE)</f>
        <v>9439390.0751690175</v>
      </c>
      <c r="BO784" s="10">
        <f ca="1">BO783+BJ784-INDIRECT(ADDRESS(MAX($D784-'key variables'!$B$9*30,34),scenario!BJ$4),TRUE)</f>
        <v>10895583.360992203</v>
      </c>
      <c r="BP784" s="10">
        <f ca="1">BP783+BK784-INDIRECT(ADDRESS(MAX($D784-'key variables'!$B$9*30,34),scenario!BK$4),TRUE)</f>
        <v>32531162.537994072</v>
      </c>
      <c r="BQ784" s="10">
        <f ca="1">BQ783+BL784-INDIRECT(ADDRESS(MAX($D784-'key variables'!$B$9*30,34),scenario!BL$4),TRUE)</f>
        <v>14415841.516535141</v>
      </c>
      <c r="BR784" s="10">
        <f t="shared" ca="1" si="579"/>
        <v>67281977.490690395</v>
      </c>
      <c r="BS784" s="82">
        <f t="shared" ca="1" si="560"/>
        <v>-2.3433848477536824E-9</v>
      </c>
      <c r="BT784" s="82">
        <f t="shared" ca="1" si="561"/>
        <v>-3.4288309057018498E-10</v>
      </c>
      <c r="BU784" s="82">
        <f t="shared" ca="1" si="562"/>
        <v>-4.2578247660364599E-9</v>
      </c>
      <c r="BV784" s="82">
        <f t="shared" ca="1" si="563"/>
        <v>-2.9943922343414556E-9</v>
      </c>
      <c r="BW784" s="82">
        <f t="shared" ca="1" si="580"/>
        <v>-9.9384849387017825E-9</v>
      </c>
      <c r="BX784" s="10">
        <f t="shared" ca="1" si="564"/>
        <v>-1.8625994260191893E-12</v>
      </c>
      <c r="BY784" s="10">
        <f t="shared" ca="1" si="565"/>
        <v>2.8902850229962428E-12</v>
      </c>
      <c r="BZ784" s="10">
        <f t="shared" ca="1" si="566"/>
        <v>-3.5034723983035463E-11</v>
      </c>
      <c r="CA784" s="10">
        <f t="shared" ca="1" si="567"/>
        <v>-2.0257049910634696E-11</v>
      </c>
      <c r="CB784" s="10">
        <v>0</v>
      </c>
      <c r="CC784" s="82">
        <f t="shared" ca="1" si="568"/>
        <v>3.9725652202851362E-13</v>
      </c>
      <c r="CD784" s="82">
        <f t="shared" ca="1" si="569"/>
        <v>3.4270724516460853E-13</v>
      </c>
      <c r="CE784" s="82">
        <f t="shared" ca="1" si="570"/>
        <v>1.8915613015532971E-10</v>
      </c>
      <c r="CF784" s="82">
        <f t="shared" ca="1" si="571"/>
        <v>3.7028113764059381E-11</v>
      </c>
      <c r="CG784" s="82">
        <f t="shared" ca="1" si="581"/>
        <v>2.269242076865822E-10</v>
      </c>
      <c r="CH784" s="13" t="str">
        <f t="shared" ca="1" si="582"/>
        <v/>
      </c>
      <c r="CI784" s="81">
        <f t="shared" ca="1" si="591"/>
        <v>0.1131775965863165</v>
      </c>
      <c r="CJ784" s="81">
        <f t="shared" ca="1" si="592"/>
        <v>0.13063724757458739</v>
      </c>
      <c r="CK784" s="81">
        <f t="shared" ca="1" si="593"/>
        <v>0.39004625943939081</v>
      </c>
      <c r="CL784" s="81">
        <f t="shared" ca="1" si="594"/>
        <v>0.17284488538116416</v>
      </c>
      <c r="CM784" s="89">
        <f t="shared" ca="1" si="583"/>
        <v>0.80670598898145884</v>
      </c>
    </row>
    <row r="785" spans="1:91" x14ac:dyDescent="0.3">
      <c r="A785">
        <v>720</v>
      </c>
      <c r="B785" s="3">
        <f t="shared" si="596"/>
        <v>2.1888888888888891</v>
      </c>
      <c r="C785" s="3">
        <f t="shared" si="584"/>
        <v>24</v>
      </c>
      <c r="D785" s="4">
        <f t="shared" ca="1" si="572"/>
        <v>785</v>
      </c>
      <c r="E785" s="58">
        <f>(0.5*(COS(B785*2*PI())+1)*('key variables'!$B$4-'key variables'!$B$6)+'key variables'!$B$6)/'key variables'!$B$4</f>
        <v>1</v>
      </c>
      <c r="F785" s="10">
        <f t="shared" ca="1" si="585"/>
        <v>11689222.907461114</v>
      </c>
      <c r="G785" s="10">
        <f t="shared" ca="1" si="586"/>
        <v>13492492.798713122</v>
      </c>
      <c r="H785" s="10">
        <f t="shared" ca="1" si="587"/>
        <v>40309474.521088287</v>
      </c>
      <c r="I785" s="10">
        <f t="shared" ca="1" si="588"/>
        <v>17912154.249750931</v>
      </c>
      <c r="J785" s="10">
        <f t="shared" ca="1" si="573"/>
        <v>83403344.477013454</v>
      </c>
      <c r="K785" s="82">
        <f t="shared" ca="1" si="549"/>
        <v>2249832.832292099</v>
      </c>
      <c r="L785" s="82">
        <f t="shared" ca="1" si="550"/>
        <v>2596909.4377209195</v>
      </c>
      <c r="M785" s="82">
        <f t="shared" ca="1" si="551"/>
        <v>7778311.98309422</v>
      </c>
      <c r="N785" s="82">
        <f t="shared" ca="1" si="552"/>
        <v>3496312.733215793</v>
      </c>
      <c r="O785" s="82">
        <f t="shared" ca="1" si="574"/>
        <v>16121366.986323033</v>
      </c>
      <c r="P785" s="10">
        <f ca="1">IF(IF($A785&gt;='key variables'!$B$26,K785*SUMPRODUCT(Z785:AC785,'control variables'!$O$3:$R$3)/J785+F$65*'key variables'!$B$25/scenario!J$65,K785*SUMPRODUCT(Z785:AC785,'control variables'!$O$7:$R$7)/J785+F$65*'key variables'!$B$25/scenario!J$65)&lt;'key variables'!$B$28,0,IF($A785&gt;='key variables'!$B$26,K785*SUMPRODUCT(Z785:AC785,'control variables'!$O$3:$R$3)/J785+F$65*'key variables'!$B$25/scenario!J$65,K785*SUMPRODUCT(Z785:AC785,'control variables'!$O$7:$R$7)/J785+F$65*'key variables'!$B$25/scenario!J$65))</f>
        <v>3.7628909793399555E-37</v>
      </c>
      <c r="Q785" s="10">
        <f ca="1">IF(IF($A785&gt;='key variables'!$B$26,L785*SUMPRODUCT(Z785:AC785,'control variables'!$O$4:$R$4)/J785+G$65*'key variables'!$B$25/scenario!J$65,L785*SUMPRODUCT(Z785:AC785,'control variables'!$O$7:$R$7)/J785+G$65*'key variables'!$B$25/scenario!J$65)&lt;'key variables'!$B$28,0,IF($A785&gt;='key variables'!$B$26,L785*SUMPRODUCT(Z785:AC785,'control variables'!$O$4:$R$4)/J785+G$65*'key variables'!$B$25/scenario!J$65,L785*SUMPRODUCT(Z785:AC785,'control variables'!$O$7:$R$7)/J785+G$65*'key variables'!$B$25/scenario!J$65))</f>
        <v>4.3433836314884691E-37</v>
      </c>
      <c r="R785" s="10">
        <f ca="1">IF(IF($A785&gt;='key variables'!$B$26,M785*SUMPRODUCT(Z785:AC785,'control variables'!$O$5:$R$5)/J785+H$65*'key variables'!$B$25/scenario!J$65,M785*SUMPRODUCT(Z785:AC785,'control variables'!$O$7:$R$7)/J785+H$65*'key variables'!$B$25/scenario!J$65)&lt;'key variables'!$B$28,0,IF($A785&gt;='key variables'!$B$26,M785*SUMPRODUCT(Z785:AC785,'control variables'!$O$5:$R$5)/J785+H$65*'key variables'!$B$25/scenario!J$65,M785*SUMPRODUCT(Z785:AC785,'control variables'!$O$7:$R$7)/J785+H$65*'key variables'!$B$25/scenario!J$65))</f>
        <v>1.3009384330949749E-36</v>
      </c>
      <c r="S785" s="10">
        <f ca="1">IF(IF($A785&gt;='key variables'!$B$26,N785*SUMPRODUCT(Z785:AC785,'control variables'!$O$6:$R$6)/J785+I$65*'key variables'!$B$25/scenario!J$65,N785*SUMPRODUCT(Z785:AC785,'control variables'!$O$7:$R$7)/J785+I$65*'key variables'!$B$25/scenario!J$65)&lt;'key variables'!$B$28,0,IF($A785&gt;='key variables'!$B$26,N785*SUMPRODUCT(Z785:AC785,'control variables'!$O$6:$R$6)/J785+I$65*'key variables'!$B$25/scenario!J$65,N785*SUMPRODUCT(Z785:AC785,'control variables'!$O$7:$R$7)/J785+I$65*'key variables'!$B$25/scenario!J$65))</f>
        <v>5.8476538594050704E-37</v>
      </c>
      <c r="T785" s="10">
        <f t="shared" ca="1" si="595"/>
        <v>2.6963312801183243E-36</v>
      </c>
      <c r="U785" s="82">
        <f ca="1">SUMPRODUCT(P755:P784,'control variables'!AD$7:AD$36)</f>
        <v>7.9780250024563915E-37</v>
      </c>
      <c r="V785" s="82">
        <f ca="1">SUMPRODUCT(Q755:Q784,'control variables'!AE$7:AE$36)</f>
        <v>9.2087768148289655E-37</v>
      </c>
      <c r="W785" s="82">
        <f ca="1">SUMPRODUCT(R755:R784,'control variables'!AF$7:AF$36)</f>
        <v>2.758230148806677E-36</v>
      </c>
      <c r="X785" s="82">
        <f ca="1">SUMPRODUCT(S755:S784,'control variables'!AG$7:AG$36)</f>
        <v>1.2398107984576145E-36</v>
      </c>
      <c r="Y785" s="82">
        <f t="shared" ca="1" si="589"/>
        <v>5.7167211289928277E-36</v>
      </c>
      <c r="Z785" s="10">
        <f ca="1">IF($A785&gt;='key variables'!$B$26,SUMPRODUCT(P755:P784,'control variables'!V$7:V$36)*$E785,SUMPRODUCT(P755:P784,'control variables'!Z$7:Z$36)*$E785)</f>
        <v>1.9467188659968414E-36</v>
      </c>
      <c r="AA785" s="10">
        <f ca="1">IF($A785&gt;='key variables'!$B$26,SUMPRODUCT(Q755:Q784,'control variables'!W$7:W$36)*$E785,SUMPRODUCT(Q755:Q784,'control variables'!AA$7:AA$36)*$E785)</f>
        <v>2.2470347677103353E-36</v>
      </c>
      <c r="AB785" s="10">
        <f ca="1">IF($A785&gt;='key variables'!$B$26,SUMPRODUCT(R755:R784,'control variables'!X$7:X$36)*$E785,SUMPRODUCT(R755:R784,'control variables'!AB$7:AB$36)*$E785)</f>
        <v>6.7303607920381206E-36</v>
      </c>
      <c r="AC785" s="10">
        <f ca="1">IF($A785&gt;='key variables'!$B$26,SUMPRODUCT(S755:S784,'control variables'!Y$7:Y$36)*$E785,SUMPRODUCT(S755:S784,'control variables'!AC$7:AC$36)*$E785)</f>
        <v>3.0252638602673248E-36</v>
      </c>
      <c r="AD785" s="10">
        <f t="shared" ca="1" si="590"/>
        <v>1.3949378286012624E-35</v>
      </c>
      <c r="AE785" s="82">
        <f ca="1">SUMPRODUCT(P755:P784,'control variables'!AL$7:AL$36)</f>
        <v>2.6505562718105135E-36</v>
      </c>
      <c r="AF785" s="82">
        <f ca="1">SUMPRODUCT(Q755:Q784,'control variables'!AM$7:AM$36)</f>
        <v>3.0514520090656048E-36</v>
      </c>
      <c r="AG785" s="82">
        <f ca="1">SUMPRODUCT(R755:R784,'control variables'!AN$7:AN$36)</f>
        <v>8.7004916343600236E-36</v>
      </c>
      <c r="AH785" s="82">
        <f ca="1">SUMPRODUCT(S755:S784,'control variables'!AO$7:AO$36)</f>
        <v>3.767226575476799E-36</v>
      </c>
      <c r="AI785" s="82">
        <f t="shared" ca="1" si="553"/>
        <v>1.8169726490712941E-35</v>
      </c>
      <c r="AJ785" s="10">
        <f ca="1">SUMPRODUCT(P755:P784,'control variables'!AP$7:AP$36)</f>
        <v>2.5326168269153213E-39</v>
      </c>
      <c r="AK785" s="10">
        <f ca="1">SUMPRODUCT(Q755:Q784,'control variables'!AQ$7:AQ$36)</f>
        <v>7.3082946936624971E-39</v>
      </c>
      <c r="AL785" s="10">
        <f ca="1">SUMPRODUCT(R755:R784,'control variables'!AR$7:AR$36)</f>
        <v>2.6267930039911367E-37</v>
      </c>
      <c r="AM785" s="10">
        <f ca="1">SUMPRODUCT(S755:S784,'control variables'!AS$7:AS$36)</f>
        <v>1.9678840874767231E-37</v>
      </c>
      <c r="AN785" s="10">
        <f t="shared" ca="1" si="575"/>
        <v>4.6930862066736383E-37</v>
      </c>
      <c r="AO785" s="82">
        <f ca="1">SUMPRODUCT(P755:P784,'control variables'!AX$7:AX$36)</f>
        <v>3.4439723896913349E-39</v>
      </c>
      <c r="AP785" s="82">
        <f ca="1">SUMPRODUCT(Q755:Q784,'control variables'!AY$7:AY$36)</f>
        <v>7.9505323894913486E-39</v>
      </c>
      <c r="AQ785" s="82">
        <f ca="1">SUMPRODUCT(R755:R784,'control variables'!AZ$7:AZ$36)</f>
        <v>7.1440752371517829E-38</v>
      </c>
      <c r="AR785" s="82">
        <f ca="1">SUMPRODUCT(S755:S784,'control variables'!BA$7:BA$36)</f>
        <v>5.3520440923844191E-38</v>
      </c>
      <c r="AS785" s="82">
        <f t="shared" ca="1" si="576"/>
        <v>1.3635569807454471E-37</v>
      </c>
      <c r="AT785" s="10">
        <f ca="1">SUMPRODUCT(P755:P784,'control variables'!AT$7:AT$36)</f>
        <v>-3.0394400277206847E-39</v>
      </c>
      <c r="AU785" s="10">
        <f ca="1">SUMPRODUCT(Q755:Q784,'control variables'!AU$7:AU$36)</f>
        <v>3.2971237745148643E-39</v>
      </c>
      <c r="AV785" s="10">
        <f ca="1">SUMPRODUCT(R755:R784,'control variables'!AV$7:AV$36)</f>
        <v>1.4197679192563483E-36</v>
      </c>
      <c r="AW785" s="10">
        <f ca="1">SUMPRODUCT(S755:S784,'control variables'!AW$7:AW$36)</f>
        <v>1.0636310862597119E-36</v>
      </c>
      <c r="AX785" s="10">
        <f t="shared" ca="1" si="554"/>
        <v>2.4836566892628544E-36</v>
      </c>
      <c r="AY785" s="82">
        <f ca="1">SUMPRODUCT(P755:P784,'control variables'!BB$7:BB$36)</f>
        <v>1.1016342094490332E-38</v>
      </c>
      <c r="AZ785" s="82">
        <f ca="1">SUMPRODUCT(Q755:Q784,'control variables'!BC$7:BC$36)</f>
        <v>2.8091652695818424E-38</v>
      </c>
      <c r="BA785" s="82">
        <f ca="1">SUMPRODUCT(R755:R784,'control variables'!BD$7:BD$36)</f>
        <v>1.9665020368508812E-37</v>
      </c>
      <c r="BB785" s="82">
        <f ca="1">SUMPRODUCT(S755:S784,'control variables'!BE$7:BE$36)</f>
        <v>2.7945397733633506E-38</v>
      </c>
      <c r="BC785" s="82">
        <f t="shared" ca="1" si="577"/>
        <v>2.6370359620903037E-37</v>
      </c>
      <c r="BD785" s="10">
        <f ca="1">SUMPRODUCT(P755:P784,'control variables'!BF$7:BF$36)</f>
        <v>2.3045228119171436E-39</v>
      </c>
      <c r="BE785" s="10">
        <f ca="1">SUMPRODUCT(Q755:Q784,'control variables'!BG$7:BG$36)</f>
        <v>2.6600363163932119E-39</v>
      </c>
      <c r="BF785" s="10">
        <f ca="1">SUMPRODUCT(R755:R784,'control variables'!BH$7:BH$36)</f>
        <v>7.9673907972029446E-38</v>
      </c>
      <c r="BG785" s="10">
        <f ca="1">SUMPRODUCT(S755:S784,'control variables'!BI$7:BI$36)</f>
        <v>1.7906513621021949E-37</v>
      </c>
      <c r="BH785" s="10">
        <f t="shared" ca="1" si="578"/>
        <v>2.6370360331055927E-37</v>
      </c>
      <c r="BI785" s="82">
        <f t="shared" ca="1" si="555"/>
        <v>2.6585331738772832E-36</v>
      </c>
      <c r="BJ785" s="82">
        <f t="shared" ca="1" si="556"/>
        <v>3.0828407855359383E-36</v>
      </c>
      <c r="BK785" s="82">
        <f t="shared" ca="1" si="557"/>
        <v>1.031690975730146E-35</v>
      </c>
      <c r="BL785" s="82">
        <f t="shared" ca="1" si="558"/>
        <v>4.8588030594701438E-36</v>
      </c>
      <c r="BM785" s="82">
        <f t="shared" ca="1" si="548"/>
        <v>2.0917086776184825E-35</v>
      </c>
      <c r="BN785" s="10">
        <f ca="1">BN784+BI785-INDIRECT(ADDRESS(MAX($D785-'key variables'!$B$9*30,34),scenario!BI$4),TRUE)</f>
        <v>9439390.0751690175</v>
      </c>
      <c r="BO785" s="10">
        <f ca="1">BO784+BJ785-INDIRECT(ADDRESS(MAX($D785-'key variables'!$B$9*30,34),scenario!BJ$4),TRUE)</f>
        <v>10895583.360992203</v>
      </c>
      <c r="BP785" s="10">
        <f ca="1">BP784+BK785-INDIRECT(ADDRESS(MAX($D785-'key variables'!$B$9*30,34),scenario!BK$4),TRUE)</f>
        <v>32531162.537994072</v>
      </c>
      <c r="BQ785" s="10">
        <f ca="1">BQ784+BL785-INDIRECT(ADDRESS(MAX($D785-'key variables'!$B$9*30,34),scenario!BL$4),TRUE)</f>
        <v>14415841.516535141</v>
      </c>
      <c r="BR785" s="10">
        <f t="shared" ca="1" si="579"/>
        <v>67281977.490690395</v>
      </c>
      <c r="BS785" s="82">
        <f t="shared" ca="1" si="560"/>
        <v>-2.3433848477536824E-9</v>
      </c>
      <c r="BT785" s="82">
        <f t="shared" ca="1" si="561"/>
        <v>-3.4288309057018498E-10</v>
      </c>
      <c r="BU785" s="82">
        <f t="shared" ca="1" si="562"/>
        <v>-4.2578247660364599E-9</v>
      </c>
      <c r="BV785" s="82">
        <f t="shared" ca="1" si="563"/>
        <v>-2.9943922343414556E-9</v>
      </c>
      <c r="BW785" s="82">
        <f t="shared" ca="1" si="580"/>
        <v>-9.9384849387017825E-9</v>
      </c>
      <c r="BX785" s="10">
        <f t="shared" ca="1" si="564"/>
        <v>-1.8625994260191893E-12</v>
      </c>
      <c r="BY785" s="10">
        <f t="shared" ca="1" si="565"/>
        <v>2.8902850229962428E-12</v>
      </c>
      <c r="BZ785" s="10">
        <f t="shared" ca="1" si="566"/>
        <v>-3.5034723983035463E-11</v>
      </c>
      <c r="CA785" s="10">
        <f t="shared" ca="1" si="567"/>
        <v>-2.0257049910634696E-11</v>
      </c>
      <c r="CB785" s="10">
        <v>0</v>
      </c>
      <c r="CC785" s="82">
        <f t="shared" ca="1" si="568"/>
        <v>3.9725652202851362E-13</v>
      </c>
      <c r="CD785" s="82">
        <f t="shared" ca="1" si="569"/>
        <v>3.4270724516460853E-13</v>
      </c>
      <c r="CE785" s="82">
        <f t="shared" ca="1" si="570"/>
        <v>1.8915613015532971E-10</v>
      </c>
      <c r="CF785" s="82">
        <f t="shared" ca="1" si="571"/>
        <v>3.7028113764059381E-11</v>
      </c>
      <c r="CG785" s="82">
        <f t="shared" ca="1" si="581"/>
        <v>2.269242076865822E-10</v>
      </c>
      <c r="CH785" s="13" t="str">
        <f t="shared" ca="1" si="582"/>
        <v/>
      </c>
      <c r="CI785" s="81">
        <f t="shared" ca="1" si="591"/>
        <v>0.1131775965863165</v>
      </c>
      <c r="CJ785" s="81">
        <f t="shared" ca="1" si="592"/>
        <v>0.13063724757458739</v>
      </c>
      <c r="CK785" s="81">
        <f t="shared" ca="1" si="593"/>
        <v>0.39004625943939081</v>
      </c>
      <c r="CL785" s="81">
        <f t="shared" ca="1" si="594"/>
        <v>0.17284488538116416</v>
      </c>
      <c r="CM785" s="89">
        <f t="shared" ca="1" si="583"/>
        <v>0.80670598898145884</v>
      </c>
    </row>
    <row r="786" spans="1:91" x14ac:dyDescent="0.3">
      <c r="A786">
        <v>721</v>
      </c>
      <c r="B786" s="3">
        <f t="shared" si="596"/>
        <v>2.1916666666666669</v>
      </c>
      <c r="C786" s="3">
        <f t="shared" si="584"/>
        <v>24.033333333333335</v>
      </c>
      <c r="D786" s="4">
        <f t="shared" ca="1" si="572"/>
        <v>786</v>
      </c>
      <c r="E786" s="58">
        <f>(0.5*(COS(B786*2*PI())+1)*('key variables'!$B$4-'key variables'!$B$6)+'key variables'!$B$6)/'key variables'!$B$4</f>
        <v>1</v>
      </c>
      <c r="F786" s="10">
        <f t="shared" ca="1" si="585"/>
        <v>11689222.907461114</v>
      </c>
      <c r="G786" s="10">
        <f t="shared" ca="1" si="586"/>
        <v>13492492.798713122</v>
      </c>
      <c r="H786" s="10">
        <f t="shared" ca="1" si="587"/>
        <v>40309474.521088287</v>
      </c>
      <c r="I786" s="10">
        <f t="shared" ca="1" si="588"/>
        <v>17912154.249750931</v>
      </c>
      <c r="J786" s="10">
        <f t="shared" ca="1" si="573"/>
        <v>83403344.477013454</v>
      </c>
      <c r="K786" s="82">
        <f t="shared" ca="1" si="549"/>
        <v>2249832.832292099</v>
      </c>
      <c r="L786" s="82">
        <f t="shared" ca="1" si="550"/>
        <v>2596909.4377209195</v>
      </c>
      <c r="M786" s="82">
        <f t="shared" ca="1" si="551"/>
        <v>7778311.98309422</v>
      </c>
      <c r="N786" s="82">
        <f t="shared" ca="1" si="552"/>
        <v>3496312.733215793</v>
      </c>
      <c r="O786" s="82">
        <f t="shared" ca="1" si="574"/>
        <v>16121366.986323033</v>
      </c>
      <c r="P786" s="10">
        <f ca="1">IF(IF($A786&gt;='key variables'!$B$26,K786*SUMPRODUCT(Z786:AC786,'control variables'!$O$3:$R$3)/J786+F$65*'key variables'!$B$25/scenario!J$65,K786*SUMPRODUCT(Z786:AC786,'control variables'!$O$7:$R$7)/J786+F$65*'key variables'!$B$25/scenario!J$65)&lt;'key variables'!$B$28,0,IF($A786&gt;='key variables'!$B$26,K786*SUMPRODUCT(Z786:AC786,'control variables'!$O$3:$R$3)/J786+F$65*'key variables'!$B$25/scenario!J$65,K786*SUMPRODUCT(Z786:AC786,'control variables'!$O$7:$R$7)/J786+F$65*'key variables'!$B$25/scenario!J$65))</f>
        <v>3.2377766329955681E-37</v>
      </c>
      <c r="Q786" s="10">
        <f ca="1">IF(IF($A786&gt;='key variables'!$B$26,L786*SUMPRODUCT(Z786:AC786,'control variables'!$O$4:$R$4)/J786+G$65*'key variables'!$B$25/scenario!J$65,L786*SUMPRODUCT(Z786:AC786,'control variables'!$O$7:$R$7)/J786+G$65*'key variables'!$B$25/scenario!J$65)&lt;'key variables'!$B$28,0,IF($A786&gt;='key variables'!$B$26,L786*SUMPRODUCT(Z786:AC786,'control variables'!$O$4:$R$4)/J786+G$65*'key variables'!$B$25/scenario!J$65,L786*SUMPRODUCT(Z786:AC786,'control variables'!$O$7:$R$7)/J786+G$65*'key variables'!$B$25/scenario!J$65))</f>
        <v>3.7372610865902781E-37</v>
      </c>
      <c r="R786" s="10">
        <f ca="1">IF(IF($A786&gt;='key variables'!$B$26,M786*SUMPRODUCT(Z786:AC786,'control variables'!$O$5:$R$5)/J786+H$65*'key variables'!$B$25/scenario!J$65,M786*SUMPRODUCT(Z786:AC786,'control variables'!$O$7:$R$7)/J786+H$65*'key variables'!$B$25/scenario!J$65)&lt;'key variables'!$B$28,0,IF($A786&gt;='key variables'!$B$26,M786*SUMPRODUCT(Z786:AC786,'control variables'!$O$5:$R$5)/J786+H$65*'key variables'!$B$25/scenario!J$65,M786*SUMPRODUCT(Z786:AC786,'control variables'!$O$7:$R$7)/J786+H$65*'key variables'!$B$25/scenario!J$65))</f>
        <v>1.1193914686254412E-36</v>
      </c>
      <c r="S786" s="10">
        <f ca="1">IF(IF($A786&gt;='key variables'!$B$26,N786*SUMPRODUCT(Z786:AC786,'control variables'!$O$6:$R$6)/J786+I$65*'key variables'!$B$25/scenario!J$65,N786*SUMPRODUCT(Z786:AC786,'control variables'!$O$7:$R$7)/J786+I$65*'key variables'!$B$25/scenario!J$65)&lt;'key variables'!$B$28,0,IF($A786&gt;='key variables'!$B$26,N786*SUMPRODUCT(Z786:AC786,'control variables'!$O$6:$R$6)/J786+I$65*'key variables'!$B$25/scenario!J$65,N786*SUMPRODUCT(Z786:AC786,'control variables'!$O$7:$R$7)/J786+I$65*'key variables'!$B$25/scenario!J$65))</f>
        <v>5.0316092408154684E-37</v>
      </c>
      <c r="T786" s="10">
        <f t="shared" ca="1" si="595"/>
        <v>2.3200561646655725E-36</v>
      </c>
      <c r="U786" s="82">
        <f ca="1">SUMPRODUCT(P756:P785,'control variables'!AD$7:AD$36)</f>
        <v>6.8646854432489329E-37</v>
      </c>
      <c r="V786" s="82">
        <f ca="1">SUMPRODUCT(Q756:Q785,'control variables'!AE$7:AE$36)</f>
        <v>7.9236848883553245E-37</v>
      </c>
      <c r="W786" s="82">
        <f ca="1">SUMPRODUCT(R756:R785,'control variables'!AF$7:AF$36)</f>
        <v>2.3733169983565778E-36</v>
      </c>
      <c r="X786" s="82">
        <f ca="1">SUMPRODUCT(S756:S785,'control variables'!AG$7:AG$36)</f>
        <v>1.0667942426771486E-36</v>
      </c>
      <c r="Y786" s="82">
        <f t="shared" ca="1" si="589"/>
        <v>4.9189482741941521E-36</v>
      </c>
      <c r="Z786" s="10">
        <f ca="1">IF($A786&gt;='key variables'!$B$26,SUMPRODUCT(P756:P785,'control variables'!V$7:V$36)*$E786,SUMPRODUCT(P756:P785,'control variables'!Z$7:Z$36)*$E786)</f>
        <v>1.67505274267654E-36</v>
      </c>
      <c r="AA786" s="10">
        <f ca="1">IF($A786&gt;='key variables'!$B$26,SUMPRODUCT(Q756:Q785,'control variables'!W$7:W$36)*$E786,SUMPRODUCT(Q756:Q785,'control variables'!AA$7:AA$36)*$E786)</f>
        <v>1.9334593280449805E-36</v>
      </c>
      <c r="AB786" s="10">
        <f ca="1">IF($A786&gt;='key variables'!$B$26,SUMPRODUCT(R756:R785,'control variables'!X$7:X$36)*$E786,SUMPRODUCT(R756:R785,'control variables'!AB$7:AB$36)*$E786)</f>
        <v>5.791133738323978E-36</v>
      </c>
      <c r="AC786" s="10">
        <f ca="1">IF($A786&gt;='key variables'!$B$26,SUMPRODUCT(S756:S785,'control variables'!Y$7:Y$36)*$E786,SUMPRODUCT(S756:S785,'control variables'!AC$7:AC$36)*$E786)</f>
        <v>2.603085948862028E-36</v>
      </c>
      <c r="AD786" s="10">
        <f t="shared" ca="1" si="590"/>
        <v>1.2002731757907526E-35</v>
      </c>
      <c r="AE786" s="82">
        <f ca="1">SUMPRODUCT(P756:P785,'control variables'!AL$7:AL$36)</f>
        <v>2.2806690941689928E-36</v>
      </c>
      <c r="AF786" s="82">
        <f ca="1">SUMPRODUCT(Q756:Q785,'control variables'!AM$7:AM$36)</f>
        <v>2.6256195212418892E-36</v>
      </c>
      <c r="AG786" s="82">
        <f ca="1">SUMPRODUCT(R756:R785,'control variables'!AN$7:AN$36)</f>
        <v>7.4863312979228589E-36</v>
      </c>
      <c r="AH786" s="82">
        <f ca="1">SUMPRODUCT(S756:S785,'control variables'!AO$7:AO$36)</f>
        <v>3.2415071933384143E-36</v>
      </c>
      <c r="AI786" s="82">
        <f t="shared" ca="1" si="553"/>
        <v>1.5634127106672154E-35</v>
      </c>
      <c r="AJ786" s="10">
        <f ca="1">SUMPRODUCT(P756:P785,'control variables'!AP$7:AP$36)</f>
        <v>2.1791881900219623E-39</v>
      </c>
      <c r="AK786" s="10">
        <f ca="1">SUMPRODUCT(Q756:Q785,'control variables'!AQ$7:AQ$36)</f>
        <v>6.2884165170091028E-39</v>
      </c>
      <c r="AL786" s="10">
        <f ca="1">SUMPRODUCT(R756:R785,'control variables'!AR$7:AR$36)</f>
        <v>2.2602220087520533E-37</v>
      </c>
      <c r="AM786" s="10">
        <f ca="1">SUMPRODUCT(S756:S785,'control variables'!AS$7:AS$36)</f>
        <v>1.6932643411299598E-37</v>
      </c>
      <c r="AN786" s="10">
        <f t="shared" ca="1" si="575"/>
        <v>4.0381623969523231E-37</v>
      </c>
      <c r="AO786" s="82">
        <f ca="1">SUMPRODUCT(P756:P785,'control variables'!AX$7:AX$36)</f>
        <v>2.963363379180458E-39</v>
      </c>
      <c r="AP786" s="82">
        <f ca="1">SUMPRODUCT(Q756:Q785,'control variables'!AY$7:AY$36)</f>
        <v>6.8410294456856408E-39</v>
      </c>
      <c r="AQ786" s="82">
        <f ca="1">SUMPRODUCT(R756:R785,'control variables'!AZ$7:AZ$36)</f>
        <v>6.147114012659938E-38</v>
      </c>
      <c r="AR786" s="82">
        <f ca="1">SUMPRODUCT(S756:S785,'control variables'!BA$7:BA$36)</f>
        <v>4.6051622000815615E-38</v>
      </c>
      <c r="AS786" s="82">
        <f t="shared" ca="1" si="576"/>
        <v>1.173271549522811E-37</v>
      </c>
      <c r="AT786" s="10">
        <f ca="1">SUMPRODUCT(P756:P785,'control variables'!AT$7:AT$36)</f>
        <v>-2.6152838211835833E-39</v>
      </c>
      <c r="AU786" s="10">
        <f ca="1">SUMPRODUCT(Q756:Q785,'control variables'!AU$7:AU$36)</f>
        <v>2.8370076018229281E-39</v>
      </c>
      <c r="AV786" s="10">
        <f ca="1">SUMPRODUCT(R756:R785,'control variables'!AV$7:AV$36)</f>
        <v>1.2216382080916089E-36</v>
      </c>
      <c r="AW786" s="10">
        <f ca="1">SUMPRODUCT(S756:S785,'control variables'!AW$7:AW$36)</f>
        <v>9.1520054557186796E-37</v>
      </c>
      <c r="AX786" s="10">
        <f t="shared" ca="1" si="554"/>
        <v>2.1370604774441164E-36</v>
      </c>
      <c r="AY786" s="82">
        <f ca="1">SUMPRODUCT(P756:P785,'control variables'!BB$7:BB$36)</f>
        <v>9.4790030352893274E-39</v>
      </c>
      <c r="AZ786" s="82">
        <f ca="1">SUMPRODUCT(Q756:Q785,'control variables'!BC$7:BC$36)</f>
        <v>2.4171440836349216E-38</v>
      </c>
      <c r="BA786" s="82">
        <f ca="1">SUMPRODUCT(R756:R785,'control variables'!BD$7:BD$36)</f>
        <v>1.6920751567378175E-37</v>
      </c>
      <c r="BB786" s="82">
        <f ca="1">SUMPRODUCT(S756:S785,'control variables'!BE$7:BE$36)</f>
        <v>2.404559586724914E-38</v>
      </c>
      <c r="BC786" s="82">
        <f t="shared" ca="1" si="577"/>
        <v>2.2690355541266944E-37</v>
      </c>
      <c r="BD786" s="10">
        <f ca="1">SUMPRODUCT(P756:P785,'control variables'!BF$7:BF$36)</f>
        <v>1.9829248712221234E-39</v>
      </c>
      <c r="BE786" s="10">
        <f ca="1">SUMPRODUCT(Q756:Q785,'control variables'!BG$7:BG$36)</f>
        <v>2.2888261911984164E-39</v>
      </c>
      <c r="BF786" s="10">
        <f ca="1">SUMPRODUCT(R756:R785,'control variables'!BH$7:BH$36)</f>
        <v>6.8555352495629812E-38</v>
      </c>
      <c r="BG786" s="10">
        <f ca="1">SUMPRODUCT(S756:S785,'control variables'!BI$7:BI$36)</f>
        <v>1.5407645796512413E-37</v>
      </c>
      <c r="BH786" s="10">
        <f t="shared" ca="1" si="578"/>
        <v>2.2690356152317448E-37</v>
      </c>
      <c r="BI786" s="82">
        <f t="shared" ca="1" si="555"/>
        <v>2.2875328133830986E-36</v>
      </c>
      <c r="BJ786" s="82">
        <f t="shared" ca="1" si="556"/>
        <v>2.6526279696800612E-36</v>
      </c>
      <c r="BK786" s="82">
        <f t="shared" ca="1" si="557"/>
        <v>8.8771770216882492E-36</v>
      </c>
      <c r="BL786" s="82">
        <f t="shared" ca="1" si="558"/>
        <v>4.1807533347775317E-36</v>
      </c>
      <c r="BM786" s="82">
        <f t="shared" ca="1" si="548"/>
        <v>1.7998091139528941E-35</v>
      </c>
      <c r="BN786" s="10">
        <f ca="1">BN785+BI786-INDIRECT(ADDRESS(MAX($D786-'key variables'!$B$9*30,34),scenario!BI$4),TRUE)</f>
        <v>9439390.0751690175</v>
      </c>
      <c r="BO786" s="10">
        <f ca="1">BO785+BJ786-INDIRECT(ADDRESS(MAX($D786-'key variables'!$B$9*30,34),scenario!BJ$4),TRUE)</f>
        <v>10895583.360992203</v>
      </c>
      <c r="BP786" s="10">
        <f ca="1">BP785+BK786-INDIRECT(ADDRESS(MAX($D786-'key variables'!$B$9*30,34),scenario!BK$4),TRUE)</f>
        <v>32531162.537994072</v>
      </c>
      <c r="BQ786" s="10">
        <f ca="1">BQ785+BL786-INDIRECT(ADDRESS(MAX($D786-'key variables'!$B$9*30,34),scenario!BL$4),TRUE)</f>
        <v>14415841.516535141</v>
      </c>
      <c r="BR786" s="10">
        <f t="shared" ca="1" si="579"/>
        <v>67281977.490690395</v>
      </c>
      <c r="BS786" s="82">
        <f t="shared" ca="1" si="560"/>
        <v>-2.3433848477536824E-9</v>
      </c>
      <c r="BT786" s="82">
        <f t="shared" ca="1" si="561"/>
        <v>-3.4288309057018498E-10</v>
      </c>
      <c r="BU786" s="82">
        <f t="shared" ca="1" si="562"/>
        <v>-4.2578247660364599E-9</v>
      </c>
      <c r="BV786" s="82">
        <f t="shared" ca="1" si="563"/>
        <v>-2.9943922343414556E-9</v>
      </c>
      <c r="BW786" s="82">
        <f t="shared" ca="1" si="580"/>
        <v>-9.9384849387017825E-9</v>
      </c>
      <c r="BX786" s="10">
        <f t="shared" ca="1" si="564"/>
        <v>-1.8625994260191893E-12</v>
      </c>
      <c r="BY786" s="10">
        <f t="shared" ca="1" si="565"/>
        <v>2.8902850229962428E-12</v>
      </c>
      <c r="BZ786" s="10">
        <f t="shared" ca="1" si="566"/>
        <v>-3.5034723983035463E-11</v>
      </c>
      <c r="CA786" s="10">
        <f t="shared" ca="1" si="567"/>
        <v>-2.0257049910634696E-11</v>
      </c>
      <c r="CB786" s="10">
        <v>0</v>
      </c>
      <c r="CC786" s="82">
        <f t="shared" ca="1" si="568"/>
        <v>3.9725652202851362E-13</v>
      </c>
      <c r="CD786" s="82">
        <f t="shared" ca="1" si="569"/>
        <v>3.4270724516460853E-13</v>
      </c>
      <c r="CE786" s="82">
        <f t="shared" ca="1" si="570"/>
        <v>1.8915613015532971E-10</v>
      </c>
      <c r="CF786" s="82">
        <f t="shared" ca="1" si="571"/>
        <v>3.7028113764059381E-11</v>
      </c>
      <c r="CG786" s="82">
        <f t="shared" ca="1" si="581"/>
        <v>2.269242076865822E-10</v>
      </c>
      <c r="CH786" s="13" t="str">
        <f t="shared" ca="1" si="582"/>
        <v/>
      </c>
      <c r="CI786" s="81">
        <f t="shared" ca="1" si="591"/>
        <v>0.1131775965863165</v>
      </c>
      <c r="CJ786" s="81">
        <f t="shared" ca="1" si="592"/>
        <v>0.13063724757458739</v>
      </c>
      <c r="CK786" s="81">
        <f t="shared" ca="1" si="593"/>
        <v>0.39004625943939081</v>
      </c>
      <c r="CL786" s="81">
        <f t="shared" ca="1" si="594"/>
        <v>0.17284488538116416</v>
      </c>
      <c r="CM786" s="89">
        <f t="shared" ca="1" si="583"/>
        <v>0.80670598898145884</v>
      </c>
    </row>
    <row r="787" spans="1:91" x14ac:dyDescent="0.3">
      <c r="A787">
        <v>722</v>
      </c>
      <c r="B787" s="3">
        <f t="shared" si="596"/>
        <v>2.1944444444444446</v>
      </c>
      <c r="C787" s="3">
        <f t="shared" si="584"/>
        <v>24.066666666666666</v>
      </c>
      <c r="D787" s="4">
        <f t="shared" ca="1" si="572"/>
        <v>787</v>
      </c>
      <c r="E787" s="58">
        <f>(0.5*(COS(B787*2*PI())+1)*('key variables'!$B$4-'key variables'!$B$6)+'key variables'!$B$6)/'key variables'!$B$4</f>
        <v>1</v>
      </c>
      <c r="F787" s="10">
        <f t="shared" ca="1" si="585"/>
        <v>11689222.907461114</v>
      </c>
      <c r="G787" s="10">
        <f t="shared" ca="1" si="586"/>
        <v>13492492.798713122</v>
      </c>
      <c r="H787" s="10">
        <f t="shared" ca="1" si="587"/>
        <v>40309474.521088287</v>
      </c>
      <c r="I787" s="10">
        <f t="shared" ca="1" si="588"/>
        <v>17912154.249750931</v>
      </c>
      <c r="J787" s="10">
        <f t="shared" ca="1" si="573"/>
        <v>83403344.477013454</v>
      </c>
      <c r="K787" s="82">
        <f t="shared" ca="1" si="549"/>
        <v>2249832.832292099</v>
      </c>
      <c r="L787" s="82">
        <f t="shared" ca="1" si="550"/>
        <v>2596909.4377209195</v>
      </c>
      <c r="M787" s="82">
        <f t="shared" ca="1" si="551"/>
        <v>7778311.98309422</v>
      </c>
      <c r="N787" s="82">
        <f t="shared" ca="1" si="552"/>
        <v>3496312.733215793</v>
      </c>
      <c r="O787" s="82">
        <f t="shared" ca="1" si="574"/>
        <v>16121366.986323033</v>
      </c>
      <c r="P787" s="10">
        <f ca="1">IF(IF($A787&gt;='key variables'!$B$26,K787*SUMPRODUCT(Z787:AC787,'control variables'!$O$3:$R$3)/J787+F$65*'key variables'!$B$25/scenario!J$65,K787*SUMPRODUCT(Z787:AC787,'control variables'!$O$7:$R$7)/J787+F$65*'key variables'!$B$25/scenario!J$65)&lt;'key variables'!$B$28,0,IF($A787&gt;='key variables'!$B$26,K787*SUMPRODUCT(Z787:AC787,'control variables'!$O$3:$R$3)/J787+F$65*'key variables'!$B$25/scenario!J$65,K787*SUMPRODUCT(Z787:AC787,'control variables'!$O$7:$R$7)/J787+F$65*'key variables'!$B$25/scenario!J$65))</f>
        <v>2.7859423998010609E-37</v>
      </c>
      <c r="Q787" s="10">
        <f ca="1">IF(IF($A787&gt;='key variables'!$B$26,L787*SUMPRODUCT(Z787:AC787,'control variables'!$O$4:$R$4)/J787+G$65*'key variables'!$B$25/scenario!J$65,L787*SUMPRODUCT(Z787:AC787,'control variables'!$O$7:$R$7)/J787+G$65*'key variables'!$B$25/scenario!J$65)&lt;'key variables'!$B$28,0,IF($A787&gt;='key variables'!$B$26,L787*SUMPRODUCT(Z787:AC787,'control variables'!$O$4:$R$4)/J787+G$65*'key variables'!$B$25/scenario!J$65,L787*SUMPRODUCT(Z787:AC787,'control variables'!$O$7:$R$7)/J787+G$65*'key variables'!$B$25/scenario!J$65))</f>
        <v>3.2157234116009792E-37</v>
      </c>
      <c r="R787" s="10">
        <f ca="1">IF(IF($A787&gt;='key variables'!$B$26,M787*SUMPRODUCT(Z787:AC787,'control variables'!$O$5:$R$5)/J787+H$65*'key variables'!$B$25/scenario!J$65,M787*SUMPRODUCT(Z787:AC787,'control variables'!$O$7:$R$7)/J787+H$65*'key variables'!$B$25/scenario!J$65)&lt;'key variables'!$B$28,0,IF($A787&gt;='key variables'!$B$26,M787*SUMPRODUCT(Z787:AC787,'control variables'!$O$5:$R$5)/J787+H$65*'key variables'!$B$25/scenario!J$65,M787*SUMPRODUCT(Z787:AC787,'control variables'!$O$7:$R$7)/J787+H$65*'key variables'!$B$25/scenario!J$65))</f>
        <v>9.6317952345400856E-37</v>
      </c>
      <c r="S787" s="10">
        <f ca="1">IF(IF($A787&gt;='key variables'!$B$26,N787*SUMPRODUCT(Z787:AC787,'control variables'!$O$6:$R$6)/J787+I$65*'key variables'!$B$25/scenario!J$65,N787*SUMPRODUCT(Z787:AC787,'control variables'!$O$7:$R$7)/J787+I$65*'key variables'!$B$25/scenario!J$65)&lt;'key variables'!$B$28,0,IF($A787&gt;='key variables'!$B$26,N787*SUMPRODUCT(Z787:AC787,'control variables'!$O$6:$R$6)/J787+I$65*'key variables'!$B$25/scenario!J$65,N787*SUMPRODUCT(Z787:AC787,'control variables'!$O$7:$R$7)/J787+I$65*'key variables'!$B$25/scenario!J$65))</f>
        <v>4.3294442798697624E-37</v>
      </c>
      <c r="T787" s="10">
        <f t="shared" ca="1" si="595"/>
        <v>1.9962905325811886E-36</v>
      </c>
      <c r="U787" s="82">
        <f ca="1">SUMPRODUCT(P757:P786,'control variables'!AD$7:AD$36)</f>
        <v>5.9067132805731495E-37</v>
      </c>
      <c r="V787" s="82">
        <f ca="1">SUMPRODUCT(Q757:Q786,'control variables'!AE$7:AE$36)</f>
        <v>6.8179285340967041E-37</v>
      </c>
      <c r="W787" s="82">
        <f ca="1">SUMPRODUCT(R757:R786,'control variables'!AF$7:AF$36)</f>
        <v>2.0421187757392854E-36</v>
      </c>
      <c r="X787" s="82">
        <f ca="1">SUMPRODUCT(S757:S786,'control variables'!AG$7:AG$36)</f>
        <v>9.1792228106490236E-37</v>
      </c>
      <c r="Y787" s="82">
        <f t="shared" ca="1" si="589"/>
        <v>4.2325052382711728E-36</v>
      </c>
      <c r="Z787" s="10">
        <f ca="1">IF($A787&gt;='key variables'!$B$26,SUMPRODUCT(P757:P786,'control variables'!V$7:V$36)*$E787,SUMPRODUCT(P757:P786,'control variables'!Z$7:Z$36)*$E787)</f>
        <v>1.4412978369691058E-36</v>
      </c>
      <c r="AA787" s="10">
        <f ca="1">IF($A787&gt;='key variables'!$B$26,SUMPRODUCT(Q757:Q786,'control variables'!W$7:W$36)*$E787,SUMPRODUCT(Q757:Q786,'control variables'!AA$7:AA$36)*$E787)</f>
        <v>1.6636435835006385E-36</v>
      </c>
      <c r="AB787" s="10">
        <f ca="1">IF($A787&gt;='key variables'!$B$26,SUMPRODUCT(R757:R786,'control variables'!X$7:X$36)*$E787,SUMPRODUCT(R757:R786,'control variables'!AB$7:AB$36)*$E787)</f>
        <v>4.9829765463432685E-36</v>
      </c>
      <c r="AC787" s="10">
        <f ca="1">IF($A787&gt;='key variables'!$B$26,SUMPRODUCT(S757:S786,'control variables'!Y$7:Y$36)*$E787,SUMPRODUCT(S757:S786,'control variables'!AC$7:AC$36)*$E787)</f>
        <v>2.2398232915009818E-36</v>
      </c>
      <c r="AD787" s="10">
        <f t="shared" ca="1" si="590"/>
        <v>1.0327741258313996E-35</v>
      </c>
      <c r="AE787" s="82">
        <f ca="1">SUMPRODUCT(P757:P786,'control variables'!AL$7:AL$36)</f>
        <v>1.9623999582339228E-36</v>
      </c>
      <c r="AF787" s="82">
        <f ca="1">SUMPRODUCT(Q757:Q786,'control variables'!AM$7:AM$36)</f>
        <v>2.2592122864280217E-36</v>
      </c>
      <c r="AG787" s="82">
        <f ca="1">SUMPRODUCT(R757:R786,'control variables'!AN$7:AN$36)</f>
        <v>6.4416079754534284E-36</v>
      </c>
      <c r="AH787" s="82">
        <f ca="1">SUMPRODUCT(S757:S786,'control variables'!AO$7:AO$36)</f>
        <v>2.7891523575628897E-36</v>
      </c>
      <c r="AI787" s="82">
        <f t="shared" ca="1" si="553"/>
        <v>1.3452372577678263E-35</v>
      </c>
      <c r="AJ787" s="10">
        <f ca="1">SUMPRODUCT(P757:P786,'control variables'!AP$7:AP$36)</f>
        <v>1.8750807927447987E-39</v>
      </c>
      <c r="AK787" s="10">
        <f ca="1">SUMPRODUCT(Q757:Q786,'control variables'!AQ$7:AQ$36)</f>
        <v>5.4108631286699848E-39</v>
      </c>
      <c r="AL787" s="10">
        <f ca="1">SUMPRODUCT(R757:R786,'control variables'!AR$7:AR$36)</f>
        <v>1.9448062794004636E-37</v>
      </c>
      <c r="AM787" s="10">
        <f ca="1">SUMPRODUCT(S757:S786,'control variables'!AS$7:AS$36)</f>
        <v>1.4569679927737067E-37</v>
      </c>
      <c r="AN787" s="10">
        <f t="shared" ca="1" si="575"/>
        <v>3.4746337113883182E-37</v>
      </c>
      <c r="AO787" s="82">
        <f ca="1">SUMPRODUCT(P757:P786,'control variables'!AX$7:AX$36)</f>
        <v>2.5498237277839677E-39</v>
      </c>
      <c r="AP787" s="82">
        <f ca="1">SUMPRODUCT(Q757:Q786,'control variables'!AY$7:AY$36)</f>
        <v>5.8863584957650955E-39</v>
      </c>
      <c r="AQ787" s="82">
        <f ca="1">SUMPRODUCT(R757:R786,'control variables'!AZ$7:AZ$36)</f>
        <v>5.289279498084509E-38</v>
      </c>
      <c r="AR787" s="82">
        <f ca="1">SUMPRODUCT(S757:S786,'control variables'!BA$7:BA$36)</f>
        <v>3.9625082534796077E-38</v>
      </c>
      <c r="AS787" s="82">
        <f t="shared" ca="1" si="576"/>
        <v>1.0095405973919024E-37</v>
      </c>
      <c r="AT787" s="10">
        <f ca="1">SUMPRODUCT(P757:P786,'control variables'!AT$7:AT$36)</f>
        <v>-2.2503189413063671E-39</v>
      </c>
      <c r="AU787" s="10">
        <f ca="1">SUMPRODUCT(Q757:Q786,'control variables'!AU$7:AU$36)</f>
        <v>2.4411009968788176E-39</v>
      </c>
      <c r="AV787" s="10">
        <f ca="1">SUMPRODUCT(R757:R786,'control variables'!AV$7:AV$36)</f>
        <v>1.0511576513511961E-36</v>
      </c>
      <c r="AW787" s="10">
        <f ca="1">SUMPRODUCT(S757:S786,'control variables'!AW$7:AW$36)</f>
        <v>7.8748360163152127E-37</v>
      </c>
      <c r="AX787" s="10">
        <f t="shared" ca="1" si="554"/>
        <v>1.8388320350382896E-36</v>
      </c>
      <c r="AY787" s="82">
        <f ca="1">SUMPRODUCT(P757:P786,'control variables'!BB$7:BB$36)</f>
        <v>8.156200830760531E-39</v>
      </c>
      <c r="AZ787" s="82">
        <f ca="1">SUMPRODUCT(Q757:Q786,'control variables'!BC$7:BC$36)</f>
        <v>2.0798297573716618E-38</v>
      </c>
      <c r="BA787" s="82">
        <f ca="1">SUMPRODUCT(R757:R786,'control variables'!BD$7:BD$36)</f>
        <v>1.4559447599831895E-37</v>
      </c>
      <c r="BB787" s="82">
        <f ca="1">SUMPRODUCT(S757:S786,'control variables'!BE$7:BE$36)</f>
        <v>2.0690014367381542E-38</v>
      </c>
      <c r="BC787" s="82">
        <f t="shared" ca="1" si="577"/>
        <v>1.9523898877017765E-37</v>
      </c>
      <c r="BD787" s="10">
        <f ca="1">SUMPRODUCT(P757:P786,'control variables'!BF$7:BF$36)</f>
        <v>1.7062061718713172E-39</v>
      </c>
      <c r="BE787" s="10">
        <f ca="1">SUMPRODUCT(Q757:Q786,'control variables'!BG$7:BG$36)</f>
        <v>1.9694187260642839E-39</v>
      </c>
      <c r="BF787" s="10">
        <f ca="1">SUMPRODUCT(R757:R786,'control variables'!BH$7:BH$36)</f>
        <v>5.8988400034927299E-38</v>
      </c>
      <c r="BG787" s="10">
        <f ca="1">SUMPRODUCT(S757:S786,'control variables'!BI$7:BI$36)</f>
        <v>1.3257496909509408E-37</v>
      </c>
      <c r="BH787" s="10">
        <f t="shared" ca="1" si="578"/>
        <v>1.9523899402795698E-37</v>
      </c>
      <c r="BI787" s="82">
        <f t="shared" ca="1" si="555"/>
        <v>1.968305840123377E-36</v>
      </c>
      <c r="BJ787" s="82">
        <f t="shared" ca="1" si="556"/>
        <v>2.2824516849986171E-36</v>
      </c>
      <c r="BK787" s="82">
        <f t="shared" ca="1" si="557"/>
        <v>7.6383601028029442E-36</v>
      </c>
      <c r="BL787" s="82">
        <f t="shared" ca="1" si="558"/>
        <v>3.5973259735617924E-36</v>
      </c>
      <c r="BM787" s="82">
        <f t="shared" ca="1" si="548"/>
        <v>1.5486443601486731E-35</v>
      </c>
      <c r="BN787" s="10">
        <f ca="1">BN786+BI787-INDIRECT(ADDRESS(MAX($D787-'key variables'!$B$9*30,34),scenario!BI$4),TRUE)</f>
        <v>9439390.0751690175</v>
      </c>
      <c r="BO787" s="10">
        <f ca="1">BO786+BJ787-INDIRECT(ADDRESS(MAX($D787-'key variables'!$B$9*30,34),scenario!BJ$4),TRUE)</f>
        <v>10895583.360992203</v>
      </c>
      <c r="BP787" s="10">
        <f ca="1">BP786+BK787-INDIRECT(ADDRESS(MAX($D787-'key variables'!$B$9*30,34),scenario!BK$4),TRUE)</f>
        <v>32531162.537994072</v>
      </c>
      <c r="BQ787" s="10">
        <f ca="1">BQ786+BL787-INDIRECT(ADDRESS(MAX($D787-'key variables'!$B$9*30,34),scenario!BL$4),TRUE)</f>
        <v>14415841.516535141</v>
      </c>
      <c r="BR787" s="10">
        <f t="shared" ca="1" si="579"/>
        <v>67281977.490690395</v>
      </c>
      <c r="BS787" s="82">
        <f t="shared" ca="1" si="560"/>
        <v>-2.3433848477536824E-9</v>
      </c>
      <c r="BT787" s="82">
        <f t="shared" ca="1" si="561"/>
        <v>-3.4288309057018498E-10</v>
      </c>
      <c r="BU787" s="82">
        <f t="shared" ca="1" si="562"/>
        <v>-4.2578247660364599E-9</v>
      </c>
      <c r="BV787" s="82">
        <f t="shared" ca="1" si="563"/>
        <v>-2.9943922343414556E-9</v>
      </c>
      <c r="BW787" s="82">
        <f t="shared" ca="1" si="580"/>
        <v>-9.9384849387017825E-9</v>
      </c>
      <c r="BX787" s="10">
        <f t="shared" ca="1" si="564"/>
        <v>-1.8625994260191893E-12</v>
      </c>
      <c r="BY787" s="10">
        <f t="shared" ca="1" si="565"/>
        <v>2.8902850229962428E-12</v>
      </c>
      <c r="BZ787" s="10">
        <f t="shared" ca="1" si="566"/>
        <v>-3.5034723983035463E-11</v>
      </c>
      <c r="CA787" s="10">
        <f t="shared" ca="1" si="567"/>
        <v>-2.0257049910634696E-11</v>
      </c>
      <c r="CB787" s="10">
        <v>0</v>
      </c>
      <c r="CC787" s="82">
        <f t="shared" ca="1" si="568"/>
        <v>3.9725652202851362E-13</v>
      </c>
      <c r="CD787" s="82">
        <f t="shared" ca="1" si="569"/>
        <v>3.4270724516460853E-13</v>
      </c>
      <c r="CE787" s="82">
        <f t="shared" ca="1" si="570"/>
        <v>1.8915613015532971E-10</v>
      </c>
      <c r="CF787" s="82">
        <f t="shared" ca="1" si="571"/>
        <v>3.7028113764059381E-11</v>
      </c>
      <c r="CG787" s="82">
        <f t="shared" ca="1" si="581"/>
        <v>2.269242076865822E-10</v>
      </c>
      <c r="CH787" s="13" t="str">
        <f t="shared" ca="1" si="582"/>
        <v/>
      </c>
      <c r="CI787" s="81">
        <f t="shared" ca="1" si="591"/>
        <v>0.1131775965863165</v>
      </c>
      <c r="CJ787" s="81">
        <f t="shared" ca="1" si="592"/>
        <v>0.13063724757458739</v>
      </c>
      <c r="CK787" s="81">
        <f t="shared" ca="1" si="593"/>
        <v>0.39004625943939081</v>
      </c>
      <c r="CL787" s="81">
        <f t="shared" ca="1" si="594"/>
        <v>0.17284488538116416</v>
      </c>
      <c r="CM787" s="89">
        <f t="shared" ca="1" si="583"/>
        <v>0.80670598898145884</v>
      </c>
    </row>
    <row r="788" spans="1:91" x14ac:dyDescent="0.3">
      <c r="A788">
        <v>723</v>
      </c>
      <c r="B788" s="3">
        <f t="shared" si="596"/>
        <v>2.1972222222222224</v>
      </c>
      <c r="C788" s="3">
        <f t="shared" si="584"/>
        <v>24.1</v>
      </c>
      <c r="D788" s="4">
        <f t="shared" ca="1" si="572"/>
        <v>788</v>
      </c>
      <c r="E788" s="58">
        <f>(0.5*(COS(B788*2*PI())+1)*('key variables'!$B$4-'key variables'!$B$6)+'key variables'!$B$6)/'key variables'!$B$4</f>
        <v>1</v>
      </c>
      <c r="F788" s="10">
        <f t="shared" ca="1" si="585"/>
        <v>11689222.907461114</v>
      </c>
      <c r="G788" s="10">
        <f t="shared" ca="1" si="586"/>
        <v>13492492.798713122</v>
      </c>
      <c r="H788" s="10">
        <f t="shared" ca="1" si="587"/>
        <v>40309474.521088287</v>
      </c>
      <c r="I788" s="10">
        <f t="shared" ca="1" si="588"/>
        <v>17912154.249750931</v>
      </c>
      <c r="J788" s="10">
        <f t="shared" ca="1" si="573"/>
        <v>83403344.477013454</v>
      </c>
      <c r="K788" s="82">
        <f t="shared" ca="1" si="549"/>
        <v>2249832.832292099</v>
      </c>
      <c r="L788" s="82">
        <f t="shared" ca="1" si="550"/>
        <v>2596909.4377209195</v>
      </c>
      <c r="M788" s="82">
        <f t="shared" ca="1" si="551"/>
        <v>7778311.98309422</v>
      </c>
      <c r="N788" s="82">
        <f t="shared" ca="1" si="552"/>
        <v>3496312.733215793</v>
      </c>
      <c r="O788" s="82">
        <f t="shared" ca="1" si="574"/>
        <v>16121366.986323033</v>
      </c>
      <c r="P788" s="10">
        <f ca="1">IF(IF($A788&gt;='key variables'!$B$26,K788*SUMPRODUCT(Z788:AC788,'control variables'!$O$3:$R$3)/J788+F$65*'key variables'!$B$25/scenario!J$65,K788*SUMPRODUCT(Z788:AC788,'control variables'!$O$7:$R$7)/J788+F$65*'key variables'!$B$25/scenario!J$65)&lt;'key variables'!$B$28,0,IF($A788&gt;='key variables'!$B$26,K788*SUMPRODUCT(Z788:AC788,'control variables'!$O$3:$R$3)/J788+F$65*'key variables'!$B$25/scenario!J$65,K788*SUMPRODUCT(Z788:AC788,'control variables'!$O$7:$R$7)/J788+F$65*'key variables'!$B$25/scenario!J$65))</f>
        <v>2.3971619832923532E-37</v>
      </c>
      <c r="Q788" s="10">
        <f ca="1">IF(IF($A788&gt;='key variables'!$B$26,L788*SUMPRODUCT(Z788:AC788,'control variables'!$O$4:$R$4)/J788+G$65*'key variables'!$B$25/scenario!J$65,L788*SUMPRODUCT(Z788:AC788,'control variables'!$O$7:$R$7)/J788+G$65*'key variables'!$B$25/scenario!J$65)&lt;'key variables'!$B$28,0,IF($A788&gt;='key variables'!$B$26,L788*SUMPRODUCT(Z788:AC788,'control variables'!$O$4:$R$4)/J788+G$65*'key variables'!$B$25/scenario!J$65,L788*SUMPRODUCT(Z788:AC788,'control variables'!$O$7:$R$7)/J788+G$65*'key variables'!$B$25/scenario!J$65))</f>
        <v>2.7669667225077994E-37</v>
      </c>
      <c r="R788" s="10">
        <f ca="1">IF(IF($A788&gt;='key variables'!$B$26,M788*SUMPRODUCT(Z788:AC788,'control variables'!$O$5:$R$5)/J788+H$65*'key variables'!$B$25/scenario!J$65,M788*SUMPRODUCT(Z788:AC788,'control variables'!$O$7:$R$7)/J788+H$65*'key variables'!$B$25/scenario!J$65)&lt;'key variables'!$B$28,0,IF($A788&gt;='key variables'!$B$26,M788*SUMPRODUCT(Z788:AC788,'control variables'!$O$5:$R$5)/J788+H$65*'key variables'!$B$25/scenario!J$65,M788*SUMPRODUCT(Z788:AC788,'control variables'!$O$7:$R$7)/J788+H$65*'key variables'!$B$25/scenario!J$65))</f>
        <v>8.2876707604380793E-37</v>
      </c>
      <c r="S788" s="10">
        <f ca="1">IF(IF($A788&gt;='key variables'!$B$26,N788*SUMPRODUCT(Z788:AC788,'control variables'!$O$6:$R$6)/J788+I$65*'key variables'!$B$25/scenario!J$65,N788*SUMPRODUCT(Z788:AC788,'control variables'!$O$7:$R$7)/J788+I$65*'key variables'!$B$25/scenario!J$65)&lt;'key variables'!$B$28,0,IF($A788&gt;='key variables'!$B$26,N788*SUMPRODUCT(Z788:AC788,'control variables'!$O$6:$R$6)/J788+I$65*'key variables'!$B$25/scenario!J$65,N788*SUMPRODUCT(Z788:AC788,'control variables'!$O$7:$R$7)/J788+I$65*'key variables'!$B$25/scenario!J$65))</f>
        <v>3.7252669822704994E-37</v>
      </c>
      <c r="T788" s="10">
        <f t="shared" ca="1" si="595"/>
        <v>1.717706644850873E-36</v>
      </c>
      <c r="U788" s="82">
        <f ca="1">SUMPRODUCT(P758:P787,'control variables'!AD$7:AD$36)</f>
        <v>5.0824268740836506E-37</v>
      </c>
      <c r="V788" s="82">
        <f ca="1">SUMPRODUCT(Q758:Q787,'control variables'!AE$7:AE$36)</f>
        <v>5.86648133425438E-37</v>
      </c>
      <c r="W788" s="82">
        <f ca="1">SUMPRODUCT(R758:R787,'control variables'!AF$7:AF$36)</f>
        <v>1.7571395212332104E-36</v>
      </c>
      <c r="X788" s="82">
        <f ca="1">SUMPRODUCT(S758:S787,'control variables'!AG$7:AG$36)</f>
        <v>7.8982551683154276E-37</v>
      </c>
      <c r="Y788" s="82">
        <f t="shared" ca="1" si="589"/>
        <v>3.6418558588985563E-36</v>
      </c>
      <c r="Z788" s="10">
        <f ca="1">IF($A788&gt;='key variables'!$B$26,SUMPRODUCT(P758:P787,'control variables'!V$7:V$36)*$E788,SUMPRODUCT(P758:P787,'control variables'!Z$7:Z$36)*$E788)</f>
        <v>1.2401636091365559E-36</v>
      </c>
      <c r="AA788" s="10">
        <f ca="1">IF($A788&gt;='key variables'!$B$26,SUMPRODUCT(Q758:Q787,'control variables'!W$7:W$36)*$E788,SUMPRODUCT(Q758:Q787,'control variables'!AA$7:AA$36)*$E788)</f>
        <v>1.4314808347799169E-36</v>
      </c>
      <c r="AB788" s="10">
        <f ca="1">IF($A788&gt;='key variables'!$B$26,SUMPRODUCT(R758:R787,'control variables'!X$7:X$36)*$E788,SUMPRODUCT(R758:R787,'control variables'!AB$7:AB$36)*$E788)</f>
        <v>4.2875983155231351E-36</v>
      </c>
      <c r="AC788" s="10">
        <f ca="1">IF($A788&gt;='key variables'!$B$26,SUMPRODUCT(S758:S787,'control variables'!Y$7:Y$36)*$E788,SUMPRODUCT(S758:S787,'control variables'!AC$7:AC$36)*$E788)</f>
        <v>1.9272542189179164E-36</v>
      </c>
      <c r="AD788" s="10">
        <f t="shared" ca="1" si="590"/>
        <v>8.8864969783575253E-36</v>
      </c>
      <c r="AE788" s="82">
        <f ca="1">SUMPRODUCT(P758:P787,'control variables'!AL$7:AL$36)</f>
        <v>1.6885455263643568E-36</v>
      </c>
      <c r="AF788" s="82">
        <f ca="1">SUMPRODUCT(Q758:Q787,'control variables'!AM$7:AM$36)</f>
        <v>1.9439374646076578E-36</v>
      </c>
      <c r="AG788" s="82">
        <f ca="1">SUMPRODUCT(R758:R787,'control variables'!AN$7:AN$36)</f>
        <v>5.5426766006118557E-36</v>
      </c>
      <c r="AH788" s="82">
        <f ca="1">SUMPRODUCT(S758:S787,'control variables'!AO$7:AO$36)</f>
        <v>2.3999239889659727E-36</v>
      </c>
      <c r="AI788" s="82">
        <f t="shared" ca="1" si="553"/>
        <v>1.1575083580549842E-35</v>
      </c>
      <c r="AJ788" s="10">
        <f ca="1">SUMPRODUCT(P758:P787,'control variables'!AP$7:AP$36)</f>
        <v>1.6134118179508987E-39</v>
      </c>
      <c r="AK788" s="10">
        <f ca="1">SUMPRODUCT(Q758:Q787,'control variables'!AQ$7:AQ$36)</f>
        <v>4.6557729943634949E-39</v>
      </c>
      <c r="AL788" s="10">
        <f ca="1">SUMPRODUCT(R758:R787,'control variables'!AR$7:AR$36)</f>
        <v>1.6734070590188594E-37</v>
      </c>
      <c r="AM788" s="10">
        <f ca="1">SUMPRODUCT(S758:S787,'control variables'!AS$7:AS$36)</f>
        <v>1.2536469825795023E-37</v>
      </c>
      <c r="AN788" s="10">
        <f t="shared" ca="1" si="575"/>
        <v>2.9897458897215057E-37</v>
      </c>
      <c r="AO788" s="82">
        <f ca="1">SUMPRODUCT(P758:P787,'control variables'!AX$7:AX$36)</f>
        <v>2.1939938545667664E-39</v>
      </c>
      <c r="AP788" s="82">
        <f ca="1">SUMPRODUCT(Q758:Q787,'control variables'!AY$7:AY$36)</f>
        <v>5.064912615237723E-39</v>
      </c>
      <c r="AQ788" s="82">
        <f ca="1">SUMPRODUCT(R758:R787,'control variables'!AZ$7:AZ$36)</f>
        <v>4.5511564534576347E-38</v>
      </c>
      <c r="AR788" s="82">
        <f ca="1">SUMPRODUCT(S758:S787,'control variables'!BA$7:BA$36)</f>
        <v>3.4095371621472818E-38</v>
      </c>
      <c r="AS788" s="82">
        <f t="shared" ca="1" si="576"/>
        <v>8.6865842625853657E-38</v>
      </c>
      <c r="AT788" s="10">
        <f ca="1">SUMPRODUCT(P758:P787,'control variables'!AT$7:AT$36)</f>
        <v>-1.9362851926757423E-39</v>
      </c>
      <c r="AU788" s="10">
        <f ca="1">SUMPRODUCT(Q758:Q787,'control variables'!AU$7:AU$36)</f>
        <v>2.1004434648443642E-39</v>
      </c>
      <c r="AV788" s="10">
        <f ca="1">SUMPRODUCT(R758:R787,'control variables'!AV$7:AV$36)</f>
        <v>9.0446778815164955E-37</v>
      </c>
      <c r="AW788" s="10">
        <f ca="1">SUMPRODUCT(S758:S787,'control variables'!AW$7:AW$36)</f>
        <v>6.7758965599289538E-37</v>
      </c>
      <c r="AX788" s="10">
        <f t="shared" ca="1" si="554"/>
        <v>1.5822216024167134E-36</v>
      </c>
      <c r="AY788" s="82">
        <f ca="1">SUMPRODUCT(P758:P787,'control variables'!BB$7:BB$36)</f>
        <v>7.017996696914051E-39</v>
      </c>
      <c r="AZ788" s="82">
        <f ca="1">SUMPRODUCT(Q758:Q787,'control variables'!BC$7:BC$36)</f>
        <v>1.7895879062135402E-38</v>
      </c>
      <c r="BA788" s="82">
        <f ca="1">SUMPRODUCT(R758:R787,'control variables'!BD$7:BD$36)</f>
        <v>1.2527665427162583E-37</v>
      </c>
      <c r="BB788" s="82">
        <f ca="1">SUMPRODUCT(S758:S787,'control variables'!BE$7:BE$36)</f>
        <v>1.7802706860989399E-38</v>
      </c>
      <c r="BC788" s="82">
        <f t="shared" ca="1" si="577"/>
        <v>1.6799323689166469E-37</v>
      </c>
      <c r="BD788" s="10">
        <f ca="1">SUMPRODUCT(P758:P787,'control variables'!BF$7:BF$36)</f>
        <v>1.4681037810260411E-39</v>
      </c>
      <c r="BE788" s="10">
        <f ca="1">SUMPRODUCT(Q758:Q787,'control variables'!BG$7:BG$36)</f>
        <v>1.6945848197157545E-39</v>
      </c>
      <c r="BF788" s="10">
        <f ca="1">SUMPRODUCT(R758:R787,'control variables'!BH$7:BH$36)</f>
        <v>5.0756523189089072E-38</v>
      </c>
      <c r="BG788" s="10">
        <f ca="1">SUMPRODUCT(S758:S787,'control variables'!BI$7:BI$36)</f>
        <v>1.1407402962588598E-37</v>
      </c>
      <c r="BH788" s="10">
        <f t="shared" ca="1" si="578"/>
        <v>1.6799324141571685E-37</v>
      </c>
      <c r="BI788" s="82">
        <f t="shared" ca="1" si="555"/>
        <v>1.6936272378685952E-36</v>
      </c>
      <c r="BJ788" s="82">
        <f t="shared" ca="1" si="556"/>
        <v>1.9639337871346377E-36</v>
      </c>
      <c r="BK788" s="82">
        <f t="shared" ca="1" si="557"/>
        <v>6.5724210430351304E-36</v>
      </c>
      <c r="BL788" s="82">
        <f t="shared" ca="1" si="558"/>
        <v>3.0953163518198575E-36</v>
      </c>
      <c r="BM788" s="82">
        <f t="shared" ca="1" si="548"/>
        <v>1.3325298419858221E-35</v>
      </c>
      <c r="BN788" s="10">
        <f ca="1">BN787+BI788-INDIRECT(ADDRESS(MAX($D788-'key variables'!$B$9*30,34),scenario!BI$4),TRUE)</f>
        <v>9439390.0751690175</v>
      </c>
      <c r="BO788" s="10">
        <f ca="1">BO787+BJ788-INDIRECT(ADDRESS(MAX($D788-'key variables'!$B$9*30,34),scenario!BJ$4),TRUE)</f>
        <v>10895583.360992203</v>
      </c>
      <c r="BP788" s="10">
        <f ca="1">BP787+BK788-INDIRECT(ADDRESS(MAX($D788-'key variables'!$B$9*30,34),scenario!BK$4),TRUE)</f>
        <v>32531162.537994072</v>
      </c>
      <c r="BQ788" s="10">
        <f ca="1">BQ787+BL788-INDIRECT(ADDRESS(MAX($D788-'key variables'!$B$9*30,34),scenario!BL$4),TRUE)</f>
        <v>14415841.516535141</v>
      </c>
      <c r="BR788" s="10">
        <f t="shared" ca="1" si="579"/>
        <v>67281977.490690395</v>
      </c>
      <c r="BS788" s="82">
        <f t="shared" ca="1" si="560"/>
        <v>-2.3433848477536824E-9</v>
      </c>
      <c r="BT788" s="82">
        <f t="shared" ca="1" si="561"/>
        <v>-3.4288309057018498E-10</v>
      </c>
      <c r="BU788" s="82">
        <f t="shared" ca="1" si="562"/>
        <v>-4.2578247660364599E-9</v>
      </c>
      <c r="BV788" s="82">
        <f t="shared" ca="1" si="563"/>
        <v>-2.9943922343414556E-9</v>
      </c>
      <c r="BW788" s="82">
        <f t="shared" ca="1" si="580"/>
        <v>-9.9384849387017825E-9</v>
      </c>
      <c r="BX788" s="10">
        <f t="shared" ca="1" si="564"/>
        <v>-1.8625994260191893E-12</v>
      </c>
      <c r="BY788" s="10">
        <f t="shared" ca="1" si="565"/>
        <v>2.8902850229962428E-12</v>
      </c>
      <c r="BZ788" s="10">
        <f t="shared" ca="1" si="566"/>
        <v>-3.5034723983035463E-11</v>
      </c>
      <c r="CA788" s="10">
        <f t="shared" ca="1" si="567"/>
        <v>-2.0257049910634696E-11</v>
      </c>
      <c r="CB788" s="10">
        <v>0</v>
      </c>
      <c r="CC788" s="82">
        <f t="shared" ca="1" si="568"/>
        <v>3.9725652202851362E-13</v>
      </c>
      <c r="CD788" s="82">
        <f t="shared" ca="1" si="569"/>
        <v>3.4270724516460853E-13</v>
      </c>
      <c r="CE788" s="82">
        <f t="shared" ca="1" si="570"/>
        <v>1.8915613015532971E-10</v>
      </c>
      <c r="CF788" s="82">
        <f t="shared" ca="1" si="571"/>
        <v>3.7028113764059381E-11</v>
      </c>
      <c r="CG788" s="82">
        <f t="shared" ca="1" si="581"/>
        <v>2.269242076865822E-10</v>
      </c>
      <c r="CH788" s="13" t="str">
        <f t="shared" ca="1" si="582"/>
        <v/>
      </c>
      <c r="CI788" s="81">
        <f t="shared" ca="1" si="591"/>
        <v>0.1131775965863165</v>
      </c>
      <c r="CJ788" s="81">
        <f t="shared" ca="1" si="592"/>
        <v>0.13063724757458739</v>
      </c>
      <c r="CK788" s="81">
        <f t="shared" ca="1" si="593"/>
        <v>0.39004625943939081</v>
      </c>
      <c r="CL788" s="81">
        <f t="shared" ca="1" si="594"/>
        <v>0.17284488538116416</v>
      </c>
      <c r="CM788" s="89">
        <f t="shared" ca="1" si="583"/>
        <v>0.80670598898145884</v>
      </c>
    </row>
    <row r="789" spans="1:91" x14ac:dyDescent="0.3">
      <c r="A789">
        <v>724</v>
      </c>
      <c r="B789" s="3">
        <f t="shared" si="596"/>
        <v>2.2000000000000002</v>
      </c>
      <c r="C789" s="3">
        <f t="shared" si="584"/>
        <v>24.133333333333333</v>
      </c>
      <c r="D789" s="4">
        <f t="shared" ca="1" si="572"/>
        <v>789</v>
      </c>
      <c r="E789" s="58">
        <f>(0.5*(COS(B789*2*PI())+1)*('key variables'!$B$4-'key variables'!$B$6)+'key variables'!$B$6)/'key variables'!$B$4</f>
        <v>1</v>
      </c>
      <c r="F789" s="10">
        <f t="shared" ca="1" si="585"/>
        <v>11689222.907461114</v>
      </c>
      <c r="G789" s="10">
        <f t="shared" ca="1" si="586"/>
        <v>13492492.798713122</v>
      </c>
      <c r="H789" s="10">
        <f t="shared" ca="1" si="587"/>
        <v>40309474.521088287</v>
      </c>
      <c r="I789" s="10">
        <f t="shared" ca="1" si="588"/>
        <v>17912154.249750931</v>
      </c>
      <c r="J789" s="10">
        <f t="shared" ca="1" si="573"/>
        <v>83403344.477013454</v>
      </c>
      <c r="K789" s="82">
        <f t="shared" ca="1" si="549"/>
        <v>2249832.832292099</v>
      </c>
      <c r="L789" s="82">
        <f t="shared" ca="1" si="550"/>
        <v>2596909.4377209195</v>
      </c>
      <c r="M789" s="82">
        <f t="shared" ca="1" si="551"/>
        <v>7778311.98309422</v>
      </c>
      <c r="N789" s="82">
        <f t="shared" ca="1" si="552"/>
        <v>3496312.733215793</v>
      </c>
      <c r="O789" s="82">
        <f t="shared" ca="1" si="574"/>
        <v>16121366.986323033</v>
      </c>
      <c r="P789" s="10">
        <f ca="1">IF(IF($A789&gt;='key variables'!$B$26,K789*SUMPRODUCT(Z789:AC789,'control variables'!$O$3:$R$3)/J789+F$65*'key variables'!$B$25/scenario!J$65,K789*SUMPRODUCT(Z789:AC789,'control variables'!$O$7:$R$7)/J789+F$65*'key variables'!$B$25/scenario!J$65)&lt;'key variables'!$B$28,0,IF($A789&gt;='key variables'!$B$26,K789*SUMPRODUCT(Z789:AC789,'control variables'!$O$3:$R$3)/J789+F$65*'key variables'!$B$25/scenario!J$65,K789*SUMPRODUCT(Z789:AC789,'control variables'!$O$7:$R$7)/J789+F$65*'key variables'!$B$25/scenario!J$65))</f>
        <v>2.0626361745858298E-37</v>
      </c>
      <c r="Q789" s="10">
        <f ca="1">IF(IF($A789&gt;='key variables'!$B$26,L789*SUMPRODUCT(Z789:AC789,'control variables'!$O$4:$R$4)/J789+G$65*'key variables'!$B$25/scenario!J$65,L789*SUMPRODUCT(Z789:AC789,'control variables'!$O$7:$R$7)/J789+G$65*'key variables'!$B$25/scenario!J$65)&lt;'key variables'!$B$28,0,IF($A789&gt;='key variables'!$B$26,L789*SUMPRODUCT(Z789:AC789,'control variables'!$O$4:$R$4)/J789+G$65*'key variables'!$B$25/scenario!J$65,L789*SUMPRODUCT(Z789:AC789,'control variables'!$O$7:$R$7)/J789+G$65*'key variables'!$B$25/scenario!J$65))</f>
        <v>2.3808343764409405E-37</v>
      </c>
      <c r="R789" s="10">
        <f ca="1">IF(IF($A789&gt;='key variables'!$B$26,M789*SUMPRODUCT(Z789:AC789,'control variables'!$O$5:$R$5)/J789+H$65*'key variables'!$B$25/scenario!J$65,M789*SUMPRODUCT(Z789:AC789,'control variables'!$O$7:$R$7)/J789+H$65*'key variables'!$B$25/scenario!J$65)&lt;'key variables'!$B$28,0,IF($A789&gt;='key variables'!$B$26,M789*SUMPRODUCT(Z789:AC789,'control variables'!$O$5:$R$5)/J789+H$65*'key variables'!$B$25/scenario!J$65,M789*SUMPRODUCT(Z789:AC789,'control variables'!$O$7:$R$7)/J789+H$65*'key variables'!$B$25/scenario!J$65))</f>
        <v>7.1311198962277325E-37</v>
      </c>
      <c r="S789" s="10">
        <f ca="1">IF(IF($A789&gt;='key variables'!$B$26,N789*SUMPRODUCT(Z789:AC789,'control variables'!$O$6:$R$6)/J789+I$65*'key variables'!$B$25/scenario!J$65,N789*SUMPRODUCT(Z789:AC789,'control variables'!$O$7:$R$7)/J789+I$65*'key variables'!$B$25/scenario!J$65)&lt;'key variables'!$B$28,0,IF($A789&gt;='key variables'!$B$26,N789*SUMPRODUCT(Z789:AC789,'control variables'!$O$6:$R$6)/J789+I$65*'key variables'!$B$25/scenario!J$65,N789*SUMPRODUCT(Z789:AC789,'control variables'!$O$7:$R$7)/J789+I$65*'key variables'!$B$25/scenario!J$65))</f>
        <v>3.2054030938151296E-37</v>
      </c>
      <c r="T789" s="10">
        <f t="shared" ca="1" si="595"/>
        <v>1.4779993541069632E-36</v>
      </c>
      <c r="U789" s="82">
        <f ca="1">SUMPRODUCT(P759:P788,'control variables'!AD$7:AD$36)</f>
        <v>4.3731702731135834E-37</v>
      </c>
      <c r="V789" s="82">
        <f ca="1">SUMPRODUCT(Q759:Q788,'control variables'!AE$7:AE$36)</f>
        <v>5.0478093269885991E-37</v>
      </c>
      <c r="W789" s="82">
        <f ca="1">SUMPRODUCT(R759:R788,'control variables'!AF$7:AF$36)</f>
        <v>1.511929342093203E-36</v>
      </c>
      <c r="X789" s="82">
        <f ca="1">SUMPRODUCT(S759:S788,'control variables'!AG$7:AG$36)</f>
        <v>6.7960475511554316E-37</v>
      </c>
      <c r="Y789" s="82">
        <f t="shared" ca="1" si="589"/>
        <v>3.1336320572189644E-36</v>
      </c>
      <c r="Z789" s="10">
        <f ca="1">IF($A789&gt;='key variables'!$B$26,SUMPRODUCT(P759:P788,'control variables'!V$7:V$36)*$E789,SUMPRODUCT(P759:P788,'control variables'!Z$7:Z$36)*$E789)</f>
        <v>1.0670978183529839E-36</v>
      </c>
      <c r="AA789" s="10">
        <f ca="1">IF($A789&gt;='key variables'!$B$26,SUMPRODUCT(Q759:Q788,'control variables'!W$7:W$36)*$E789,SUMPRODUCT(Q759:Q788,'control variables'!AA$7:AA$36)*$E789)</f>
        <v>1.2317165771952268E-36</v>
      </c>
      <c r="AB789" s="10">
        <f ca="1">IF($A789&gt;='key variables'!$B$26,SUMPRODUCT(R759:R788,'control variables'!X$7:X$36)*$E789,SUMPRODUCT(R759:R788,'control variables'!AB$7:AB$36)*$E789)</f>
        <v>3.6892606546116414E-36</v>
      </c>
      <c r="AC789" s="10">
        <f ca="1">IF($A789&gt;='key variables'!$B$26,SUMPRODUCT(S759:S788,'control variables'!Y$7:Y$36)*$E789,SUMPRODUCT(S759:S788,'control variables'!AC$7:AC$36)*$E789)</f>
        <v>1.6583044021512177E-36</v>
      </c>
      <c r="AD789" s="10">
        <f t="shared" ca="1" si="590"/>
        <v>7.646379452311069E-36</v>
      </c>
      <c r="AE789" s="82">
        <f ca="1">SUMPRODUCT(P759:P788,'control variables'!AL$7:AL$36)</f>
        <v>1.4529076922581215E-36</v>
      </c>
      <c r="AF789" s="82">
        <f ca="1">SUMPRODUCT(Q759:Q788,'control variables'!AM$7:AM$36)</f>
        <v>1.6726594880023217E-36</v>
      </c>
      <c r="AG789" s="82">
        <f ca="1">SUMPRODUCT(R759:R788,'control variables'!AN$7:AN$36)</f>
        <v>4.7691917943528238E-36</v>
      </c>
      <c r="AH789" s="82">
        <f ca="1">SUMPRODUCT(S759:S788,'control variables'!AO$7:AO$36)</f>
        <v>2.0650127402315925E-36</v>
      </c>
      <c r="AI789" s="82">
        <f t="shared" ca="1" si="553"/>
        <v>9.9597717148448585E-36</v>
      </c>
      <c r="AJ789" s="10">
        <f ca="1">SUMPRODUCT(P759:P788,'control variables'!AP$7:AP$36)</f>
        <v>1.3882589509613253E-39</v>
      </c>
      <c r="AK789" s="10">
        <f ca="1">SUMPRODUCT(Q759:Q788,'control variables'!AQ$7:AQ$36)</f>
        <v>4.0060562722776815E-39</v>
      </c>
      <c r="AL789" s="10">
        <f ca="1">SUMPRODUCT(R759:R788,'control variables'!AR$7:AR$36)</f>
        <v>1.4398818097386082E-37</v>
      </c>
      <c r="AM789" s="10">
        <f ca="1">SUMPRODUCT(S759:S788,'control variables'!AS$7:AS$36)</f>
        <v>1.0786995766040779E-37</v>
      </c>
      <c r="AN789" s="10">
        <f t="shared" ca="1" si="575"/>
        <v>2.5725245385750759E-37</v>
      </c>
      <c r="AO789" s="82">
        <f ca="1">SUMPRODUCT(P759:P788,'control variables'!AX$7:AX$36)</f>
        <v>1.8878203153518414E-39</v>
      </c>
      <c r="AP789" s="82">
        <f ca="1">SUMPRODUCT(Q759:Q788,'control variables'!AY$7:AY$36)</f>
        <v>4.3581001426349356E-39</v>
      </c>
      <c r="AQ789" s="82">
        <f ca="1">SUMPRODUCT(R759:R788,'control variables'!AZ$7:AZ$36)</f>
        <v>3.9160390505644861E-38</v>
      </c>
      <c r="AR789" s="82">
        <f ca="1">SUMPRODUCT(S759:S788,'control variables'!BA$7:BA$36)</f>
        <v>2.933733614271994E-38</v>
      </c>
      <c r="AS789" s="82">
        <f t="shared" ca="1" si="576"/>
        <v>7.4743647106351579E-38</v>
      </c>
      <c r="AT789" s="10">
        <f ca="1">SUMPRODUCT(P759:P788,'control variables'!AT$7:AT$36)</f>
        <v>-1.6660750965366863E-39</v>
      </c>
      <c r="AU789" s="10">
        <f ca="1">SUMPRODUCT(Q759:Q788,'control variables'!AU$7:AU$36)</f>
        <v>1.8073249548660184E-39</v>
      </c>
      <c r="AV789" s="10">
        <f ca="1">SUMPRODUCT(R759:R788,'control variables'!AV$7:AV$36)</f>
        <v>7.7824860880988801E-37</v>
      </c>
      <c r="AW789" s="10">
        <f ca="1">SUMPRODUCT(S759:S788,'control variables'!AW$7:AW$36)</f>
        <v>5.830314954588797E-37</v>
      </c>
      <c r="AX789" s="10">
        <f t="shared" ca="1" si="554"/>
        <v>1.361421354127097E-36</v>
      </c>
      <c r="AY789" s="82">
        <f ca="1">SUMPRODUCT(P759:P788,'control variables'!BB$7:BB$36)</f>
        <v>6.0386298302201047E-39</v>
      </c>
      <c r="AZ789" s="82">
        <f ca="1">SUMPRODUCT(Q759:Q788,'control variables'!BC$7:BC$36)</f>
        <v>1.539849529854313E-38</v>
      </c>
      <c r="BA789" s="82">
        <f ca="1">SUMPRODUCT(R759:R788,'control variables'!BD$7:BD$36)</f>
        <v>1.0779420028046723E-37</v>
      </c>
      <c r="BB789" s="82">
        <f ca="1">SUMPRODUCT(S759:S788,'control variables'!BE$7:BE$36)</f>
        <v>1.5318325350125381E-38</v>
      </c>
      <c r="BC789" s="82">
        <f t="shared" ca="1" si="577"/>
        <v>1.4454965075935586E-37</v>
      </c>
      <c r="BD789" s="10">
        <f ca="1">SUMPRODUCT(P759:P788,'control variables'!BF$7:BF$36)</f>
        <v>1.2632287629689304E-39</v>
      </c>
      <c r="BE789" s="10">
        <f ca="1">SUMPRODUCT(Q759:Q788,'control variables'!BG$7:BG$36)</f>
        <v>1.4581041975516102E-39</v>
      </c>
      <c r="BF789" s="10">
        <f ca="1">SUMPRODUCT(R759:R788,'control variables'!BH$7:BH$36)</f>
        <v>4.3673411123528412E-38</v>
      </c>
      <c r="BG789" s="10">
        <f ca="1">SUMPRODUCT(S759:S788,'control variables'!BI$7:BI$36)</f>
        <v>9.8154910568024077E-38</v>
      </c>
      <c r="BH789" s="10">
        <f t="shared" ca="1" si="578"/>
        <v>1.4454965465207303E-37</v>
      </c>
      <c r="BI789" s="82">
        <f t="shared" ca="1" si="555"/>
        <v>1.4572802469918048E-36</v>
      </c>
      <c r="BJ789" s="82">
        <f t="shared" ca="1" si="556"/>
        <v>1.6898653082557307E-36</v>
      </c>
      <c r="BK789" s="82">
        <f t="shared" ca="1" si="557"/>
        <v>5.6552346034431786E-36</v>
      </c>
      <c r="BL789" s="82">
        <f t="shared" ca="1" si="558"/>
        <v>2.6633625610405975E-36</v>
      </c>
      <c r="BM789" s="82">
        <f t="shared" ca="1" si="548"/>
        <v>1.1465742719731311E-35</v>
      </c>
      <c r="BN789" s="10">
        <f ca="1">BN788+BI789-INDIRECT(ADDRESS(MAX($D789-'key variables'!$B$9*30,34),scenario!BI$4),TRUE)</f>
        <v>9439390.0751690175</v>
      </c>
      <c r="BO789" s="10">
        <f ca="1">BO788+BJ789-INDIRECT(ADDRESS(MAX($D789-'key variables'!$B$9*30,34),scenario!BJ$4),TRUE)</f>
        <v>10895583.360992203</v>
      </c>
      <c r="BP789" s="10">
        <f ca="1">BP788+BK789-INDIRECT(ADDRESS(MAX($D789-'key variables'!$B$9*30,34),scenario!BK$4),TRUE)</f>
        <v>32531162.537994072</v>
      </c>
      <c r="BQ789" s="10">
        <f ca="1">BQ788+BL789-INDIRECT(ADDRESS(MAX($D789-'key variables'!$B$9*30,34),scenario!BL$4),TRUE)</f>
        <v>14415841.516535141</v>
      </c>
      <c r="BR789" s="10">
        <f t="shared" ca="1" si="579"/>
        <v>67281977.490690395</v>
      </c>
      <c r="BS789" s="82">
        <f t="shared" ca="1" si="560"/>
        <v>-2.3433848477536824E-9</v>
      </c>
      <c r="BT789" s="82">
        <f t="shared" ca="1" si="561"/>
        <v>-3.4288309057018498E-10</v>
      </c>
      <c r="BU789" s="82">
        <f t="shared" ca="1" si="562"/>
        <v>-4.2578247660364599E-9</v>
      </c>
      <c r="BV789" s="82">
        <f t="shared" ca="1" si="563"/>
        <v>-2.9943922343414556E-9</v>
      </c>
      <c r="BW789" s="82">
        <f t="shared" ca="1" si="580"/>
        <v>-9.9384849387017825E-9</v>
      </c>
      <c r="BX789" s="10">
        <f t="shared" ca="1" si="564"/>
        <v>-1.8625994260191893E-12</v>
      </c>
      <c r="BY789" s="10">
        <f t="shared" ca="1" si="565"/>
        <v>2.8902850229962428E-12</v>
      </c>
      <c r="BZ789" s="10">
        <f t="shared" ca="1" si="566"/>
        <v>-3.5034723983035463E-11</v>
      </c>
      <c r="CA789" s="10">
        <f t="shared" ca="1" si="567"/>
        <v>-2.0257049910634696E-11</v>
      </c>
      <c r="CB789" s="10">
        <v>0</v>
      </c>
      <c r="CC789" s="82">
        <f t="shared" ca="1" si="568"/>
        <v>3.9725652202851362E-13</v>
      </c>
      <c r="CD789" s="82">
        <f t="shared" ca="1" si="569"/>
        <v>3.4270724516460853E-13</v>
      </c>
      <c r="CE789" s="82">
        <f t="shared" ca="1" si="570"/>
        <v>1.8915613015532971E-10</v>
      </c>
      <c r="CF789" s="82">
        <f t="shared" ca="1" si="571"/>
        <v>3.7028113764059381E-11</v>
      </c>
      <c r="CG789" s="82">
        <f t="shared" ca="1" si="581"/>
        <v>2.269242076865822E-10</v>
      </c>
      <c r="CH789" s="13" t="str">
        <f t="shared" ca="1" si="582"/>
        <v/>
      </c>
      <c r="CI789" s="81">
        <f t="shared" ca="1" si="591"/>
        <v>0.1131775965863165</v>
      </c>
      <c r="CJ789" s="81">
        <f t="shared" ca="1" si="592"/>
        <v>0.13063724757458739</v>
      </c>
      <c r="CK789" s="81">
        <f t="shared" ca="1" si="593"/>
        <v>0.39004625943939081</v>
      </c>
      <c r="CL789" s="81">
        <f t="shared" ca="1" si="594"/>
        <v>0.17284488538116416</v>
      </c>
      <c r="CM789" s="89">
        <f t="shared" ca="1" si="583"/>
        <v>0.80670598898145884</v>
      </c>
    </row>
    <row r="790" spans="1:91" x14ac:dyDescent="0.3">
      <c r="A790">
        <v>725</v>
      </c>
      <c r="B790" s="3">
        <f t="shared" si="596"/>
        <v>2.2027777777777779</v>
      </c>
      <c r="C790" s="3">
        <f t="shared" si="584"/>
        <v>24.166666666666668</v>
      </c>
      <c r="D790" s="4">
        <f t="shared" ca="1" si="572"/>
        <v>790</v>
      </c>
      <c r="E790" s="58">
        <f>(0.5*(COS(B790*2*PI())+1)*('key variables'!$B$4-'key variables'!$B$6)+'key variables'!$B$6)/'key variables'!$B$4</f>
        <v>1</v>
      </c>
      <c r="F790" s="10">
        <f t="shared" ca="1" si="585"/>
        <v>11689222.907461114</v>
      </c>
      <c r="G790" s="10">
        <f t="shared" ca="1" si="586"/>
        <v>13492492.798713122</v>
      </c>
      <c r="H790" s="10">
        <f t="shared" ca="1" si="587"/>
        <v>40309474.521088287</v>
      </c>
      <c r="I790" s="10">
        <f t="shared" ca="1" si="588"/>
        <v>17912154.249750931</v>
      </c>
      <c r="J790" s="10">
        <f t="shared" ca="1" si="573"/>
        <v>83403344.477013454</v>
      </c>
      <c r="K790" s="82">
        <f t="shared" ca="1" si="549"/>
        <v>2249832.832292099</v>
      </c>
      <c r="L790" s="82">
        <f t="shared" ca="1" si="550"/>
        <v>2596909.4377209195</v>
      </c>
      <c r="M790" s="82">
        <f t="shared" ca="1" si="551"/>
        <v>7778311.98309422</v>
      </c>
      <c r="N790" s="82">
        <f t="shared" ca="1" si="552"/>
        <v>3496312.733215793</v>
      </c>
      <c r="O790" s="82">
        <f t="shared" ca="1" si="574"/>
        <v>16121366.986323033</v>
      </c>
      <c r="P790" s="10">
        <f ca="1">IF(IF($A790&gt;='key variables'!$B$26,K790*SUMPRODUCT(Z790:AC790,'control variables'!$O$3:$R$3)/J790+F$65*'key variables'!$B$25/scenario!J$65,K790*SUMPRODUCT(Z790:AC790,'control variables'!$O$7:$R$7)/J790+F$65*'key variables'!$B$25/scenario!J$65)&lt;'key variables'!$B$28,0,IF($A790&gt;='key variables'!$B$26,K790*SUMPRODUCT(Z790:AC790,'control variables'!$O$3:$R$3)/J790+F$65*'key variables'!$B$25/scenario!J$65,K790*SUMPRODUCT(Z790:AC790,'control variables'!$O$7:$R$7)/J790+F$65*'key variables'!$B$25/scenario!J$65))</f>
        <v>1.7747937012027948E-37</v>
      </c>
      <c r="Q790" s="10">
        <f ca="1">IF(IF($A790&gt;='key variables'!$B$26,L790*SUMPRODUCT(Z790:AC790,'control variables'!$O$4:$R$4)/J790+G$65*'key variables'!$B$25/scenario!J$65,L790*SUMPRODUCT(Z790:AC790,'control variables'!$O$7:$R$7)/J790+G$65*'key variables'!$B$25/scenario!J$65)&lt;'key variables'!$B$28,0,IF($A790&gt;='key variables'!$B$26,L790*SUMPRODUCT(Z790:AC790,'control variables'!$O$4:$R$4)/J790+G$65*'key variables'!$B$25/scenario!J$65,L790*SUMPRODUCT(Z790:AC790,'control variables'!$O$7:$R$7)/J790+G$65*'key variables'!$B$25/scenario!J$65))</f>
        <v>2.0485870978981205E-37</v>
      </c>
      <c r="R790" s="10">
        <f ca="1">IF(IF($A790&gt;='key variables'!$B$26,M790*SUMPRODUCT(Z790:AC790,'control variables'!$O$5:$R$5)/J790+H$65*'key variables'!$B$25/scenario!J$65,M790*SUMPRODUCT(Z790:AC790,'control variables'!$O$7:$R$7)/J790+H$65*'key variables'!$B$25/scenario!J$65)&lt;'key variables'!$B$28,0,IF($A790&gt;='key variables'!$B$26,M790*SUMPRODUCT(Z790:AC790,'control variables'!$O$5:$R$5)/J790+H$65*'key variables'!$B$25/scenario!J$65,M790*SUMPRODUCT(Z790:AC790,'control variables'!$O$7:$R$7)/J790+H$65*'key variables'!$B$25/scenario!J$65))</f>
        <v>6.1359665995813555E-37</v>
      </c>
      <c r="S790" s="10">
        <f ca="1">IF(IF($A790&gt;='key variables'!$B$26,N790*SUMPRODUCT(Z790:AC790,'control variables'!$O$6:$R$6)/J790+I$65*'key variables'!$B$25/scenario!J$65,N790*SUMPRODUCT(Z790:AC790,'control variables'!$O$7:$R$7)/J790+I$65*'key variables'!$B$25/scenario!J$65)&lt;'key variables'!$B$28,0,IF($A790&gt;='key variables'!$B$26,N790*SUMPRODUCT(Z790:AC790,'control variables'!$O$6:$R$6)/J790+I$65*'key variables'!$B$25/scenario!J$65,N790*SUMPRODUCT(Z790:AC790,'control variables'!$O$7:$R$7)/J790+I$65*'key variables'!$B$25/scenario!J$65))</f>
        <v>2.7580866130505838E-37</v>
      </c>
      <c r="T790" s="10">
        <f t="shared" ca="1" si="595"/>
        <v>1.2717434011732853E-36</v>
      </c>
      <c r="U790" s="82">
        <f ca="1">SUMPRODUCT(P760:P789,'control variables'!AD$7:AD$36)</f>
        <v>3.7628909793399555E-37</v>
      </c>
      <c r="V790" s="82">
        <f ca="1">SUMPRODUCT(Q760:Q789,'control variables'!AE$7:AE$36)</f>
        <v>4.3433836314884691E-37</v>
      </c>
      <c r="W790" s="82">
        <f ca="1">SUMPRODUCT(R760:R789,'control variables'!AF$7:AF$36)</f>
        <v>1.3009384330949749E-36</v>
      </c>
      <c r="X790" s="82">
        <f ca="1">SUMPRODUCT(S760:S789,'control variables'!AG$7:AG$36)</f>
        <v>5.8476538594050704E-37</v>
      </c>
      <c r="Y790" s="82">
        <f t="shared" ca="1" si="589"/>
        <v>2.6963312801183243E-36</v>
      </c>
      <c r="Z790" s="10">
        <f ca="1">IF($A790&gt;='key variables'!$B$26,SUMPRODUCT(P760:P789,'control variables'!V$7:V$36)*$E790,SUMPRODUCT(P760:P789,'control variables'!Z$7:Z$36)*$E790)</f>
        <v>9.181834925203925E-37</v>
      </c>
      <c r="AA790" s="10">
        <f ca="1">IF($A790&gt;='key variables'!$B$26,SUMPRODUCT(Q760:Q789,'control variables'!W$7:W$36)*$E790,SUMPRODUCT(Q760:Q789,'control variables'!AA$7:AA$36)*$E790)</f>
        <v>1.0598295762519069E-36</v>
      </c>
      <c r="AB790" s="10">
        <f ca="1">IF($A790&gt;='key variables'!$B$26,SUMPRODUCT(R760:R789,'control variables'!X$7:X$36)*$E790,SUMPRODUCT(R760:R789,'control variables'!AB$7:AB$36)*$E790)</f>
        <v>3.1744214770279549E-36</v>
      </c>
      <c r="AC790" s="10">
        <f ca="1">IF($A790&gt;='key variables'!$B$26,SUMPRODUCT(S760:S789,'control variables'!Y$7:Y$36)*$E790,SUMPRODUCT(S760:S789,'control variables'!AC$7:AC$36)*$E790)</f>
        <v>1.4268867403170708E-36</v>
      </c>
      <c r="AD790" s="10">
        <f t="shared" ca="1" si="590"/>
        <v>6.5793212861173255E-36</v>
      </c>
      <c r="AE790" s="82">
        <f ca="1">SUMPRODUCT(P760:P789,'control variables'!AL$7:AL$36)</f>
        <v>1.2501533001410574E-36</v>
      </c>
      <c r="AF790" s="82">
        <f ca="1">SUMPRODUCT(Q760:Q789,'control variables'!AM$7:AM$36)</f>
        <v>1.4392385628355911E-36</v>
      </c>
      <c r="AG790" s="82">
        <f ca="1">SUMPRODUCT(R760:R789,'control variables'!AN$7:AN$36)</f>
        <v>4.1036473910116757E-36</v>
      </c>
      <c r="AH790" s="82">
        <f ca="1">SUMPRODUCT(S760:S789,'control variables'!AO$7:AO$36)</f>
        <v>1.7768386152746814E-36</v>
      </c>
      <c r="AI790" s="82">
        <f t="shared" ca="1" si="553"/>
        <v>8.5698778692630054E-36</v>
      </c>
      <c r="AJ790" s="10">
        <f ca="1">SUMPRODUCT(P760:P789,'control variables'!AP$7:AP$36)</f>
        <v>1.1945263406908376E-39</v>
      </c>
      <c r="AK790" s="10">
        <f ca="1">SUMPRODUCT(Q760:Q789,'control variables'!AQ$7:AQ$36)</f>
        <v>3.447008021242535E-39</v>
      </c>
      <c r="AL790" s="10">
        <f ca="1">SUMPRODUCT(R760:R789,'control variables'!AR$7:AR$36)</f>
        <v>1.2389451896012132E-37</v>
      </c>
      <c r="AM790" s="10">
        <f ca="1">SUMPRODUCT(S760:S789,'control variables'!AS$7:AS$36)</f>
        <v>9.281662164348772E-38</v>
      </c>
      <c r="AN790" s="10">
        <f t="shared" ca="1" si="575"/>
        <v>2.2135267496554241E-37</v>
      </c>
      <c r="AO790" s="82">
        <f ca="1">SUMPRODUCT(P760:P789,'control variables'!AX$7:AX$36)</f>
        <v>1.6243735303255255E-39</v>
      </c>
      <c r="AP790" s="82">
        <f ca="1">SUMPRODUCT(Q760:Q789,'control variables'!AY$7:AY$36)</f>
        <v>3.7499238972246723E-39</v>
      </c>
      <c r="AQ790" s="82">
        <f ca="1">SUMPRODUCT(R760:R789,'control variables'!AZ$7:AZ$36)</f>
        <v>3.3695527724377227E-38</v>
      </c>
      <c r="AR790" s="82">
        <f ca="1">SUMPRODUCT(S760:S789,'control variables'!BA$7:BA$36)</f>
        <v>2.5243288194838068E-38</v>
      </c>
      <c r="AS790" s="82">
        <f t="shared" ca="1" si="576"/>
        <v>6.4313113346765498E-38</v>
      </c>
      <c r="AT790" s="10">
        <f ca="1">SUMPRODUCT(P760:P789,'control variables'!AT$7:AT$36)</f>
        <v>-1.4335730282912796E-39</v>
      </c>
      <c r="AU790" s="10">
        <f ca="1">SUMPRODUCT(Q760:Q789,'control variables'!AU$7:AU$36)</f>
        <v>1.555111359649704E-39</v>
      </c>
      <c r="AV790" s="10">
        <f ca="1">SUMPRODUCT(R760:R789,'control variables'!AV$7:AV$36)</f>
        <v>6.6964341356176066E-37</v>
      </c>
      <c r="AW790" s="10">
        <f ca="1">SUMPRODUCT(S760:S789,'control variables'!AW$7:AW$36)</f>
        <v>5.0166899935760209E-37</v>
      </c>
      <c r="AX790" s="10">
        <f t="shared" ca="1" si="554"/>
        <v>1.1714339512507211E-36</v>
      </c>
      <c r="AY790" s="82">
        <f ca="1">SUMPRODUCT(P760:P789,'control variables'!BB$7:BB$36)</f>
        <v>5.1959343672045991E-39</v>
      </c>
      <c r="AZ790" s="82">
        <f ca="1">SUMPRODUCT(Q760:Q789,'control variables'!BC$7:BC$36)</f>
        <v>1.3249623370608626E-38</v>
      </c>
      <c r="BA790" s="82">
        <f ca="1">SUMPRODUCT(R760:R789,'control variables'!BD$7:BD$36)</f>
        <v>9.2751436264507767E-38</v>
      </c>
      <c r="BB790" s="82">
        <f ca="1">SUMPRODUCT(S760:S789,'control variables'!BE$7:BE$36)</f>
        <v>1.318064120049511E-38</v>
      </c>
      <c r="BC790" s="82">
        <f t="shared" ca="1" si="577"/>
        <v>1.243776352028161E-37</v>
      </c>
      <c r="BD790" s="10">
        <f ca="1">SUMPRODUCT(P760:P789,'control variables'!BF$7:BF$36)</f>
        <v>1.0869442121297202E-39</v>
      </c>
      <c r="BE790" s="10">
        <f ca="1">SUMPRODUCT(Q760:Q789,'control variables'!BG$7:BG$36)</f>
        <v>1.2546246291019214E-39</v>
      </c>
      <c r="BF790" s="10">
        <f ca="1">SUMPRODUCT(R760:R789,'control variables'!BH$7:BH$36)</f>
        <v>3.7578752824715813E-38</v>
      </c>
      <c r="BG790" s="10">
        <f ca="1">SUMPRODUCT(S760:S789,'control variables'!BI$7:BI$36)</f>
        <v>8.445731688635414E-38</v>
      </c>
      <c r="BH790" s="10">
        <f t="shared" ca="1" si="578"/>
        <v>1.2437763855230159E-37</v>
      </c>
      <c r="BI790" s="82">
        <f t="shared" ca="1" si="555"/>
        <v>1.2539156614799709E-36</v>
      </c>
      <c r="BJ790" s="82">
        <f t="shared" ca="1" si="556"/>
        <v>1.4540432975658494E-36</v>
      </c>
      <c r="BK790" s="82">
        <f t="shared" ca="1" si="557"/>
        <v>4.8660422408379442E-36</v>
      </c>
      <c r="BL790" s="82">
        <f t="shared" ca="1" si="558"/>
        <v>2.2916882558327785E-36</v>
      </c>
      <c r="BM790" s="82">
        <f t="shared" ca="1" si="548"/>
        <v>9.8656894557165424E-36</v>
      </c>
      <c r="BN790" s="10">
        <f ca="1">BN789+BI790-INDIRECT(ADDRESS(MAX($D790-'key variables'!$B$9*30,34),scenario!BI$4),TRUE)</f>
        <v>9439390.0751690175</v>
      </c>
      <c r="BO790" s="10">
        <f ca="1">BO789+BJ790-INDIRECT(ADDRESS(MAX($D790-'key variables'!$B$9*30,34),scenario!BJ$4),TRUE)</f>
        <v>10895583.360992203</v>
      </c>
      <c r="BP790" s="10">
        <f ca="1">BP789+BK790-INDIRECT(ADDRESS(MAX($D790-'key variables'!$B$9*30,34),scenario!BK$4),TRUE)</f>
        <v>32531162.537994072</v>
      </c>
      <c r="BQ790" s="10">
        <f ca="1">BQ789+BL790-INDIRECT(ADDRESS(MAX($D790-'key variables'!$B$9*30,34),scenario!BL$4),TRUE)</f>
        <v>14415841.516535141</v>
      </c>
      <c r="BR790" s="10">
        <f t="shared" ca="1" si="579"/>
        <v>67281977.490690395</v>
      </c>
      <c r="BS790" s="82">
        <f t="shared" ca="1" si="560"/>
        <v>-2.3433848477536824E-9</v>
      </c>
      <c r="BT790" s="82">
        <f t="shared" ca="1" si="561"/>
        <v>-3.4288309057018498E-10</v>
      </c>
      <c r="BU790" s="82">
        <f t="shared" ca="1" si="562"/>
        <v>-4.2578247660364599E-9</v>
      </c>
      <c r="BV790" s="82">
        <f t="shared" ca="1" si="563"/>
        <v>-2.9943922343414556E-9</v>
      </c>
      <c r="BW790" s="82">
        <f t="shared" ca="1" si="580"/>
        <v>-9.9384849387017825E-9</v>
      </c>
      <c r="BX790" s="10">
        <f t="shared" ca="1" si="564"/>
        <v>-1.8625994260191893E-12</v>
      </c>
      <c r="BY790" s="10">
        <f t="shared" ca="1" si="565"/>
        <v>2.8902850229962428E-12</v>
      </c>
      <c r="BZ790" s="10">
        <f t="shared" ca="1" si="566"/>
        <v>-3.5034723983035463E-11</v>
      </c>
      <c r="CA790" s="10">
        <f t="shared" ca="1" si="567"/>
        <v>-2.0257049910634696E-11</v>
      </c>
      <c r="CB790" s="10">
        <v>0</v>
      </c>
      <c r="CC790" s="82">
        <f t="shared" ca="1" si="568"/>
        <v>3.9725652202851362E-13</v>
      </c>
      <c r="CD790" s="82">
        <f t="shared" ca="1" si="569"/>
        <v>3.4270724516460853E-13</v>
      </c>
      <c r="CE790" s="82">
        <f t="shared" ca="1" si="570"/>
        <v>1.8915613015532971E-10</v>
      </c>
      <c r="CF790" s="82">
        <f t="shared" ca="1" si="571"/>
        <v>3.7028113764059381E-11</v>
      </c>
      <c r="CG790" s="82">
        <f t="shared" ca="1" si="581"/>
        <v>2.269242076865822E-10</v>
      </c>
      <c r="CH790" s="13" t="str">
        <f t="shared" ca="1" si="582"/>
        <v/>
      </c>
      <c r="CI790" s="81">
        <f t="shared" ca="1" si="591"/>
        <v>0.1131775965863165</v>
      </c>
      <c r="CJ790" s="81">
        <f t="shared" ca="1" si="592"/>
        <v>0.13063724757458739</v>
      </c>
      <c r="CK790" s="81">
        <f t="shared" ca="1" si="593"/>
        <v>0.39004625943939081</v>
      </c>
      <c r="CL790" s="81">
        <f t="shared" ca="1" si="594"/>
        <v>0.17284488538116416</v>
      </c>
      <c r="CM790" s="89">
        <f t="shared" ca="1" si="583"/>
        <v>0.80670598898145884</v>
      </c>
    </row>
    <row r="791" spans="1:91" x14ac:dyDescent="0.3">
      <c r="A791">
        <v>726</v>
      </c>
      <c r="B791" s="3">
        <f t="shared" si="596"/>
        <v>2.2055555555555557</v>
      </c>
      <c r="C791" s="3">
        <f t="shared" si="584"/>
        <v>24.2</v>
      </c>
      <c r="D791" s="4">
        <f t="shared" ca="1" si="572"/>
        <v>791</v>
      </c>
      <c r="E791" s="58">
        <f>(0.5*(COS(B791*2*PI())+1)*('key variables'!$B$4-'key variables'!$B$6)+'key variables'!$B$6)/'key variables'!$B$4</f>
        <v>1</v>
      </c>
      <c r="F791" s="10">
        <f t="shared" ca="1" si="585"/>
        <v>11689222.907461114</v>
      </c>
      <c r="G791" s="10">
        <f t="shared" ca="1" si="586"/>
        <v>13492492.798713122</v>
      </c>
      <c r="H791" s="10">
        <f t="shared" ca="1" si="587"/>
        <v>40309474.521088287</v>
      </c>
      <c r="I791" s="10">
        <f t="shared" ca="1" si="588"/>
        <v>17912154.249750931</v>
      </c>
      <c r="J791" s="10">
        <f t="shared" ca="1" si="573"/>
        <v>83403344.477013454</v>
      </c>
      <c r="K791" s="82">
        <f t="shared" ca="1" si="549"/>
        <v>2249832.832292099</v>
      </c>
      <c r="L791" s="82">
        <f t="shared" ca="1" si="550"/>
        <v>2596909.4377209195</v>
      </c>
      <c r="M791" s="82">
        <f t="shared" ca="1" si="551"/>
        <v>7778311.98309422</v>
      </c>
      <c r="N791" s="82">
        <f t="shared" ca="1" si="552"/>
        <v>3496312.733215793</v>
      </c>
      <c r="O791" s="82">
        <f t="shared" ca="1" si="574"/>
        <v>16121366.986323033</v>
      </c>
      <c r="P791" s="10">
        <f ca="1">IF(IF($A791&gt;='key variables'!$B$26,K791*SUMPRODUCT(Z791:AC791,'control variables'!$O$3:$R$3)/J791+F$65*'key variables'!$B$25/scenario!J$65,K791*SUMPRODUCT(Z791:AC791,'control variables'!$O$7:$R$7)/J791+F$65*'key variables'!$B$25/scenario!J$65)&lt;'key variables'!$B$28,0,IF($A791&gt;='key variables'!$B$26,K791*SUMPRODUCT(Z791:AC791,'control variables'!$O$3:$R$3)/J791+F$65*'key variables'!$B$25/scenario!J$65,K791*SUMPRODUCT(Z791:AC791,'control variables'!$O$7:$R$7)/J791+F$65*'key variables'!$B$25/scenario!J$65))</f>
        <v>1.5271198675944882E-37</v>
      </c>
      <c r="Q791" s="10">
        <f ca="1">IF(IF($A791&gt;='key variables'!$B$26,L791*SUMPRODUCT(Z791:AC791,'control variables'!$O$4:$R$4)/J791+G$65*'key variables'!$B$25/scenario!J$65,L791*SUMPRODUCT(Z791:AC791,'control variables'!$O$7:$R$7)/J791+G$65*'key variables'!$B$25/scenario!J$65)&lt;'key variables'!$B$28,0,IF($A791&gt;='key variables'!$B$26,L791*SUMPRODUCT(Z791:AC791,'control variables'!$O$4:$R$4)/J791+G$65*'key variables'!$B$25/scenario!J$65,L791*SUMPRODUCT(Z791:AC791,'control variables'!$O$7:$R$7)/J791+G$65*'key variables'!$B$25/scenario!J$65))</f>
        <v>1.7627051840322522E-37</v>
      </c>
      <c r="R791" s="10">
        <f ca="1">IF(IF($A791&gt;='key variables'!$B$26,M791*SUMPRODUCT(Z791:AC791,'control variables'!$O$5:$R$5)/J791+H$65*'key variables'!$B$25/scenario!J$65,M791*SUMPRODUCT(Z791:AC791,'control variables'!$O$7:$R$7)/J791+H$65*'key variables'!$B$25/scenario!J$65)&lt;'key variables'!$B$28,0,IF($A791&gt;='key variables'!$B$26,M791*SUMPRODUCT(Z791:AC791,'control variables'!$O$5:$R$5)/J791+H$65*'key variables'!$B$25/scenario!J$65,M791*SUMPRODUCT(Z791:AC791,'control variables'!$O$7:$R$7)/J791+H$65*'key variables'!$B$25/scenario!J$65))</f>
        <v>5.2796877151223273E-37</v>
      </c>
      <c r="S791" s="10">
        <f ca="1">IF(IF($A791&gt;='key variables'!$B$26,N791*SUMPRODUCT(Z791:AC791,'control variables'!$O$6:$R$6)/J791+I$65*'key variables'!$B$25/scenario!J$65,N791*SUMPRODUCT(Z791:AC791,'control variables'!$O$7:$R$7)/J791+I$65*'key variables'!$B$25/scenario!J$65)&lt;'key variables'!$B$28,0,IF($A791&gt;='key variables'!$B$26,N791*SUMPRODUCT(Z791:AC791,'control variables'!$O$6:$R$6)/J791+I$65*'key variables'!$B$25/scenario!J$65,N791*SUMPRODUCT(Z791:AC791,'control variables'!$O$7:$R$7)/J791+I$65*'key variables'!$B$25/scenario!J$65))</f>
        <v>2.3731934931262563E-37</v>
      </c>
      <c r="T791" s="10">
        <f t="shared" ca="1" si="595"/>
        <v>1.0942706259875324E-36</v>
      </c>
      <c r="U791" s="82">
        <f ca="1">SUMPRODUCT(P761:P790,'control variables'!AD$7:AD$36)</f>
        <v>3.2377766329955681E-37</v>
      </c>
      <c r="V791" s="82">
        <f ca="1">SUMPRODUCT(Q761:Q790,'control variables'!AE$7:AE$36)</f>
        <v>3.7372610865902781E-37</v>
      </c>
      <c r="W791" s="82">
        <f ca="1">SUMPRODUCT(R761:R790,'control variables'!AF$7:AF$36)</f>
        <v>1.1193914686254412E-36</v>
      </c>
      <c r="X791" s="82">
        <f ca="1">SUMPRODUCT(S761:S790,'control variables'!AG$7:AG$36)</f>
        <v>5.0316092408154684E-37</v>
      </c>
      <c r="Y791" s="82">
        <f t="shared" ca="1" si="589"/>
        <v>2.3200561646655725E-36</v>
      </c>
      <c r="Z791" s="10">
        <f ca="1">IF($A791&gt;='key variables'!$B$26,SUMPRODUCT(P761:P790,'control variables'!V$7:V$36)*$E791,SUMPRODUCT(P761:P790,'control variables'!Z$7:Z$36)*$E791)</f>
        <v>7.9005027602640153E-37</v>
      </c>
      <c r="AA791" s="10">
        <f ca="1">IF($A791&gt;='key variables'!$B$26,SUMPRODUCT(Q761:Q790,'control variables'!W$7:W$36)*$E791,SUMPRODUCT(Q761:Q790,'control variables'!AA$7:AA$36)*$E791)</f>
        <v>9.119295392256973E-37</v>
      </c>
      <c r="AB791" s="10">
        <f ca="1">IF($A791&gt;='key variables'!$B$26,SUMPRODUCT(R761:R790,'control variables'!X$7:X$36)*$E791,SUMPRODUCT(R761:R790,'control variables'!AB$7:AB$36)*$E791)</f>
        <v>2.7314285048468916E-36</v>
      </c>
      <c r="AC791" s="10">
        <f ca="1">IF($A791&gt;='key variables'!$B$26,SUMPRODUCT(S761:S790,'control variables'!Y$7:Y$36)*$E791,SUMPRODUCT(S761:S790,'control variables'!AC$7:AC$36)*$E791)</f>
        <v>1.2277635921676917E-36</v>
      </c>
      <c r="AD791" s="10">
        <f t="shared" ca="1" si="590"/>
        <v>5.6611719122666821E-36</v>
      </c>
      <c r="AE791" s="82">
        <f ca="1">SUMPRODUCT(P761:P790,'control variables'!AL$7:AL$36)</f>
        <v>1.0756934402518928E-36</v>
      </c>
      <c r="AF791" s="82">
        <f ca="1">SUMPRODUCT(Q761:Q790,'control variables'!AM$7:AM$36)</f>
        <v>1.2383917083009922E-36</v>
      </c>
      <c r="AG791" s="82">
        <f ca="1">SUMPRODUCT(R761:R790,'control variables'!AN$7:AN$36)</f>
        <v>3.5309802238813304E-36</v>
      </c>
      <c r="AH791" s="82">
        <f ca="1">SUMPRODUCT(S761:S790,'control variables'!AO$7:AO$36)</f>
        <v>1.5288794123261302E-36</v>
      </c>
      <c r="AI791" s="82">
        <f t="shared" ca="1" si="553"/>
        <v>7.3739447847603459E-36</v>
      </c>
      <c r="AJ791" s="10">
        <f ca="1">SUMPRODUCT(P761:P790,'control variables'!AP$7:AP$36)</f>
        <v>1.027829266014215E-39</v>
      </c>
      <c r="AK791" s="10">
        <f ca="1">SUMPRODUCT(Q761:Q790,'control variables'!AQ$7:AQ$36)</f>
        <v>2.9659753860009648E-39</v>
      </c>
      <c r="AL791" s="10">
        <f ca="1">SUMPRODUCT(R761:R790,'control variables'!AR$7:AR$36)</f>
        <v>1.0660494302061104E-37</v>
      </c>
      <c r="AM791" s="10">
        <f ca="1">SUMPRODUCT(S761:S790,'control variables'!AS$7:AS$36)</f>
        <v>7.9863990309809385E-38</v>
      </c>
      <c r="AN791" s="10">
        <f t="shared" ca="1" si="575"/>
        <v>1.904627379824356E-37</v>
      </c>
      <c r="AO791" s="82">
        <f ca="1">SUMPRODUCT(P761:P790,'control variables'!AX$7:AX$36)</f>
        <v>1.3976909478964077E-39</v>
      </c>
      <c r="AP791" s="82">
        <f ca="1">SUMPRODUCT(Q761:Q790,'control variables'!AY$7:AY$36)</f>
        <v>3.2266191172180674E-39</v>
      </c>
      <c r="AQ791" s="82">
        <f ca="1">SUMPRODUCT(R761:R790,'control variables'!AZ$7:AZ$36)</f>
        <v>2.8993290770698804E-38</v>
      </c>
      <c r="AR791" s="82">
        <f ca="1">SUMPRODUCT(S761:S790,'control variables'!BA$7:BA$36)</f>
        <v>2.1720567804373676E-38</v>
      </c>
      <c r="AS791" s="82">
        <f t="shared" ca="1" si="576"/>
        <v>5.5338168640186952E-38</v>
      </c>
      <c r="AT791" s="10">
        <f ca="1">SUMPRODUCT(P761:P790,'control variables'!AT$7:AT$36)</f>
        <v>-1.2335168034839997E-39</v>
      </c>
      <c r="AU791" s="10">
        <f ca="1">SUMPRODUCT(Q761:Q790,'control variables'!AU$7:AU$36)</f>
        <v>1.3380943667049798E-39</v>
      </c>
      <c r="AV791" s="10">
        <f ca="1">SUMPRODUCT(R761:R790,'control variables'!AV$7:AV$36)</f>
        <v>5.7619415730454403E-37</v>
      </c>
      <c r="AW791" s="10">
        <f ca="1">SUMPRODUCT(S761:S790,'control variables'!AW$7:AW$36)</f>
        <v>4.3166070251209564E-37</v>
      </c>
      <c r="AX791" s="10">
        <f t="shared" ca="1" si="554"/>
        <v>1.0079594373798606E-36</v>
      </c>
      <c r="AY791" s="82">
        <f ca="1">SUMPRODUCT(P761:P790,'control variables'!BB$7:BB$36)</f>
        <v>4.4708377077840882E-39</v>
      </c>
      <c r="AZ791" s="82">
        <f ca="1">SUMPRODUCT(Q761:Q790,'control variables'!BC$7:BC$36)</f>
        <v>1.1400628182130727E-38</v>
      </c>
      <c r="BA791" s="82">
        <f ca="1">SUMPRODUCT(R761:R790,'control variables'!BD$7:BD$36)</f>
        <v>7.9807901600879691E-38</v>
      </c>
      <c r="BB791" s="82">
        <f ca="1">SUMPRODUCT(S761:S790,'control variables'!BE$7:BE$36)</f>
        <v>1.1341272527206585E-38</v>
      </c>
      <c r="BC791" s="82">
        <f t="shared" ca="1" si="577"/>
        <v>1.0702064001800108E-37</v>
      </c>
      <c r="BD791" s="10">
        <f ca="1">SUMPRODUCT(P761:P790,'control variables'!BF$7:BF$36)</f>
        <v>9.3526030669660808E-40</v>
      </c>
      <c r="BE791" s="10">
        <f ca="1">SUMPRODUCT(Q761:Q790,'control variables'!BG$7:BG$36)</f>
        <v>1.0795407917981927E-39</v>
      </c>
      <c r="BF791" s="10">
        <f ca="1">SUMPRODUCT(R761:R790,'control variables'!BH$7:BH$36)</f>
        <v>3.2334608805042587E-38</v>
      </c>
      <c r="BG791" s="10">
        <f ca="1">SUMPRODUCT(S761:S790,'control variables'!BI$7:BI$36)</f>
        <v>7.2671232996525897E-38</v>
      </c>
      <c r="BH791" s="10">
        <f t="shared" ca="1" si="578"/>
        <v>1.070206429000633E-37</v>
      </c>
      <c r="BI791" s="82">
        <f t="shared" ca="1" si="555"/>
        <v>1.078930761156193E-36</v>
      </c>
      <c r="BJ791" s="82">
        <f t="shared" ca="1" si="556"/>
        <v>1.2511304308498279E-36</v>
      </c>
      <c r="BK791" s="82">
        <f t="shared" ca="1" si="557"/>
        <v>4.1869822827867538E-36</v>
      </c>
      <c r="BL791" s="82">
        <f t="shared" ca="1" si="558"/>
        <v>1.9718813873654322E-36</v>
      </c>
      <c r="BM791" s="82">
        <f t="shared" ca="1" si="548"/>
        <v>8.4889248621582067E-36</v>
      </c>
      <c r="BN791" s="10">
        <f ca="1">BN790+BI791-INDIRECT(ADDRESS(MAX($D791-'key variables'!$B$9*30,34),scenario!BI$4),TRUE)</f>
        <v>9439390.0751690175</v>
      </c>
      <c r="BO791" s="10">
        <f ca="1">BO790+BJ791-INDIRECT(ADDRESS(MAX($D791-'key variables'!$B$9*30,34),scenario!BJ$4),TRUE)</f>
        <v>10895583.360992203</v>
      </c>
      <c r="BP791" s="10">
        <f ca="1">BP790+BK791-INDIRECT(ADDRESS(MAX($D791-'key variables'!$B$9*30,34),scenario!BK$4),TRUE)</f>
        <v>32531162.537994072</v>
      </c>
      <c r="BQ791" s="10">
        <f ca="1">BQ790+BL791-INDIRECT(ADDRESS(MAX($D791-'key variables'!$B$9*30,34),scenario!BL$4),TRUE)</f>
        <v>14415841.516535141</v>
      </c>
      <c r="BR791" s="10">
        <f t="shared" ca="1" si="579"/>
        <v>67281977.490690395</v>
      </c>
      <c r="BS791" s="82">
        <f t="shared" ca="1" si="560"/>
        <v>-2.3433848477536824E-9</v>
      </c>
      <c r="BT791" s="82">
        <f t="shared" ca="1" si="561"/>
        <v>-3.4288309057018498E-10</v>
      </c>
      <c r="BU791" s="82">
        <f t="shared" ca="1" si="562"/>
        <v>-4.2578247660364599E-9</v>
      </c>
      <c r="BV791" s="82">
        <f t="shared" ca="1" si="563"/>
        <v>-2.9943922343414556E-9</v>
      </c>
      <c r="BW791" s="82">
        <f t="shared" ca="1" si="580"/>
        <v>-9.9384849387017825E-9</v>
      </c>
      <c r="BX791" s="10">
        <f t="shared" ca="1" si="564"/>
        <v>-1.8625994260191893E-12</v>
      </c>
      <c r="BY791" s="10">
        <f t="shared" ca="1" si="565"/>
        <v>2.8902850229962428E-12</v>
      </c>
      <c r="BZ791" s="10">
        <f t="shared" ca="1" si="566"/>
        <v>-3.5034723983035463E-11</v>
      </c>
      <c r="CA791" s="10">
        <f t="shared" ca="1" si="567"/>
        <v>-2.0257049910634696E-11</v>
      </c>
      <c r="CB791" s="10">
        <v>0</v>
      </c>
      <c r="CC791" s="82">
        <f t="shared" ca="1" si="568"/>
        <v>3.9725652202851362E-13</v>
      </c>
      <c r="CD791" s="82">
        <f t="shared" ca="1" si="569"/>
        <v>3.4270724516460853E-13</v>
      </c>
      <c r="CE791" s="82">
        <f t="shared" ca="1" si="570"/>
        <v>1.8915613015532971E-10</v>
      </c>
      <c r="CF791" s="82">
        <f t="shared" ca="1" si="571"/>
        <v>3.7028113764059381E-11</v>
      </c>
      <c r="CG791" s="82">
        <f t="shared" ca="1" si="581"/>
        <v>2.269242076865822E-10</v>
      </c>
      <c r="CH791" s="13" t="str">
        <f t="shared" ca="1" si="582"/>
        <v/>
      </c>
      <c r="CI791" s="81">
        <f t="shared" ca="1" si="591"/>
        <v>0.1131775965863165</v>
      </c>
      <c r="CJ791" s="81">
        <f t="shared" ca="1" si="592"/>
        <v>0.13063724757458739</v>
      </c>
      <c r="CK791" s="81">
        <f t="shared" ca="1" si="593"/>
        <v>0.39004625943939081</v>
      </c>
      <c r="CL791" s="81">
        <f t="shared" ca="1" si="594"/>
        <v>0.17284488538116416</v>
      </c>
      <c r="CM791" s="89">
        <f t="shared" ca="1" si="583"/>
        <v>0.80670598898145884</v>
      </c>
    </row>
    <row r="792" spans="1:91" x14ac:dyDescent="0.3">
      <c r="A792">
        <v>727</v>
      </c>
      <c r="B792" s="3">
        <f t="shared" si="596"/>
        <v>2.2083333333333335</v>
      </c>
      <c r="C792" s="3">
        <f t="shared" si="584"/>
        <v>24.233333333333334</v>
      </c>
      <c r="D792" s="4">
        <f t="shared" ca="1" si="572"/>
        <v>792</v>
      </c>
      <c r="E792" s="58">
        <f>(0.5*(COS(B792*2*PI())+1)*('key variables'!$B$4-'key variables'!$B$6)+'key variables'!$B$6)/'key variables'!$B$4</f>
        <v>1</v>
      </c>
      <c r="F792" s="10">
        <f t="shared" ca="1" si="585"/>
        <v>11689222.907461114</v>
      </c>
      <c r="G792" s="10">
        <f t="shared" ca="1" si="586"/>
        <v>13492492.798713122</v>
      </c>
      <c r="H792" s="10">
        <f t="shared" ca="1" si="587"/>
        <v>40309474.521088287</v>
      </c>
      <c r="I792" s="10">
        <f t="shared" ca="1" si="588"/>
        <v>17912154.249750931</v>
      </c>
      <c r="J792" s="10">
        <f t="shared" ca="1" si="573"/>
        <v>83403344.477013454</v>
      </c>
      <c r="K792" s="82">
        <f t="shared" ca="1" si="549"/>
        <v>2249832.832292099</v>
      </c>
      <c r="L792" s="82">
        <f t="shared" ca="1" si="550"/>
        <v>2596909.4377209195</v>
      </c>
      <c r="M792" s="82">
        <f t="shared" ca="1" si="551"/>
        <v>7778311.98309422</v>
      </c>
      <c r="N792" s="82">
        <f t="shared" ca="1" si="552"/>
        <v>3496312.733215793</v>
      </c>
      <c r="O792" s="82">
        <f t="shared" ca="1" si="574"/>
        <v>16121366.986323033</v>
      </c>
      <c r="P792" s="10">
        <f ca="1">IF(IF($A792&gt;='key variables'!$B$26,K792*SUMPRODUCT(Z792:AC792,'control variables'!$O$3:$R$3)/J792+F$65*'key variables'!$B$25/scenario!J$65,K792*SUMPRODUCT(Z792:AC792,'control variables'!$O$7:$R$7)/J792+F$65*'key variables'!$B$25/scenario!J$65)&lt;'key variables'!$B$28,0,IF($A792&gt;='key variables'!$B$26,K792*SUMPRODUCT(Z792:AC792,'control variables'!$O$3:$R$3)/J792+F$65*'key variables'!$B$25/scenario!J$65,K792*SUMPRODUCT(Z792:AC792,'control variables'!$O$7:$R$7)/J792+F$65*'key variables'!$B$25/scenario!J$65))</f>
        <v>1.3140091090143739E-37</v>
      </c>
      <c r="Q792" s="10">
        <f ca="1">IF(IF($A792&gt;='key variables'!$B$26,L792*SUMPRODUCT(Z792:AC792,'control variables'!$O$4:$R$4)/J792+G$65*'key variables'!$B$25/scenario!J$65,L792*SUMPRODUCT(Z792:AC792,'control variables'!$O$7:$R$7)/J792+G$65*'key variables'!$B$25/scenario!J$65)&lt;'key variables'!$B$28,0,IF($A792&gt;='key variables'!$B$26,L792*SUMPRODUCT(Z792:AC792,'control variables'!$O$4:$R$4)/J792+G$65*'key variables'!$B$25/scenario!J$65,L792*SUMPRODUCT(Z792:AC792,'control variables'!$O$7:$R$7)/J792+G$65*'key variables'!$B$25/scenario!J$65))</f>
        <v>1.5167183123442179E-37</v>
      </c>
      <c r="R792" s="10">
        <f ca="1">IF(IF($A792&gt;='key variables'!$B$26,M792*SUMPRODUCT(Z792:AC792,'control variables'!$O$5:$R$5)/J792+H$65*'key variables'!$B$25/scenario!J$65,M792*SUMPRODUCT(Z792:AC792,'control variables'!$O$7:$R$7)/J792+H$65*'key variables'!$B$25/scenario!J$65)&lt;'key variables'!$B$28,0,IF($A792&gt;='key variables'!$B$26,M792*SUMPRODUCT(Z792:AC792,'control variables'!$O$5:$R$5)/J792+H$65*'key variables'!$B$25/scenario!J$65,M792*SUMPRODUCT(Z792:AC792,'control variables'!$O$7:$R$7)/J792+H$65*'key variables'!$B$25/scenario!J$65))</f>
        <v>4.5429032112260002E-37</v>
      </c>
      <c r="S792" s="10">
        <f ca="1">IF(IF($A792&gt;='key variables'!$B$26,N792*SUMPRODUCT(Z792:AC792,'control variables'!$O$6:$R$6)/J792+I$65*'key variables'!$B$25/scenario!J$65,N792*SUMPRODUCT(Z792:AC792,'control variables'!$O$7:$R$7)/J792+I$65*'key variables'!$B$25/scenario!J$65)&lt;'key variables'!$B$28,0,IF($A792&gt;='key variables'!$B$26,N792*SUMPRODUCT(Z792:AC792,'control variables'!$O$6:$R$6)/J792+I$65*'key variables'!$B$25/scenario!J$65,N792*SUMPRODUCT(Z792:AC792,'control variables'!$O$7:$R$7)/J792+I$65*'key variables'!$B$25/scenario!J$65))</f>
        <v>2.0420125057593723E-37</v>
      </c>
      <c r="T792" s="10">
        <f t="shared" ca="1" si="595"/>
        <v>9.4156431383439633E-37</v>
      </c>
      <c r="U792" s="82">
        <f ca="1">SUMPRODUCT(P762:P791,'control variables'!AD$7:AD$36)</f>
        <v>2.7859423998010609E-37</v>
      </c>
      <c r="V792" s="82">
        <f ca="1">SUMPRODUCT(Q762:Q791,'control variables'!AE$7:AE$36)</f>
        <v>3.2157234116009792E-37</v>
      </c>
      <c r="W792" s="82">
        <f ca="1">SUMPRODUCT(R762:R791,'control variables'!AF$7:AF$36)</f>
        <v>9.6317952345400856E-37</v>
      </c>
      <c r="X792" s="82">
        <f ca="1">SUMPRODUCT(S762:S791,'control variables'!AG$7:AG$36)</f>
        <v>4.3294442798697624E-37</v>
      </c>
      <c r="Y792" s="82">
        <f t="shared" ca="1" si="589"/>
        <v>1.9962905325811886E-36</v>
      </c>
      <c r="Z792" s="10">
        <f ca="1">IF($A792&gt;='key variables'!$B$26,SUMPRODUCT(P762:P791,'control variables'!V$7:V$36)*$E792,SUMPRODUCT(P762:P791,'control variables'!Z$7:Z$36)*$E792)</f>
        <v>6.7979814899093314E-37</v>
      </c>
      <c r="AA792" s="10">
        <f ca="1">IF($A792&gt;='key variables'!$B$26,SUMPRODUCT(Q762:Q791,'control variables'!W$7:W$36)*$E792,SUMPRODUCT(Q762:Q791,'control variables'!AA$7:AA$36)*$E792)</f>
        <v>7.8466906675071802E-37</v>
      </c>
      <c r="AB792" s="10">
        <f ca="1">IF($A792&gt;='key variables'!$B$26,SUMPRODUCT(R762:R791,'control variables'!X$7:X$36)*$E792,SUMPRODUCT(R762:R791,'control variables'!AB$7:AB$36)*$E792)</f>
        <v>2.3502555445394704E-36</v>
      </c>
      <c r="AC792" s="10">
        <f ca="1">IF($A792&gt;='key variables'!$B$26,SUMPRODUCT(S762:S791,'control variables'!Y$7:Y$36)*$E792,SUMPRODUCT(S762:S791,'control variables'!AC$7:AC$36)*$E792)</f>
        <v>1.0564282333421583E-36</v>
      </c>
      <c r="AD792" s="10">
        <f t="shared" ca="1" si="590"/>
        <v>4.8711509936232794E-36</v>
      </c>
      <c r="AE792" s="82">
        <f ca="1">SUMPRODUCT(P762:P791,'control variables'!AL$7:AL$36)</f>
        <v>9.2557958873555167E-37</v>
      </c>
      <c r="AF792" s="82">
        <f ca="1">SUMPRODUCT(Q762:Q791,'control variables'!AM$7:AM$36)</f>
        <v>1.0655731876493915E-36</v>
      </c>
      <c r="AG792" s="82">
        <f ca="1">SUMPRODUCT(R762:R791,'control variables'!AN$7:AN$36)</f>
        <v>3.0382292028183597E-36</v>
      </c>
      <c r="AH792" s="82">
        <f ca="1">SUMPRODUCT(S762:S791,'control variables'!AO$7:AO$36)</f>
        <v>1.3155231079179033E-36</v>
      </c>
      <c r="AI792" s="82">
        <f t="shared" ca="1" si="553"/>
        <v>6.3449050871212064E-36</v>
      </c>
      <c r="AJ792" s="10">
        <f ca="1">SUMPRODUCT(P762:P791,'control variables'!AP$7:AP$36)</f>
        <v>8.8439489703035486E-40</v>
      </c>
      <c r="AK792" s="10">
        <f ca="1">SUMPRODUCT(Q762:Q791,'control variables'!AQ$7:AQ$36)</f>
        <v>2.5520712270325765E-39</v>
      </c>
      <c r="AL792" s="10">
        <f ca="1">SUMPRODUCT(R762:R791,'control variables'!AR$7:AR$36)</f>
        <v>9.1728140775022696E-38</v>
      </c>
      <c r="AM792" s="10">
        <f ca="1">SUMPRODUCT(S762:S791,'control variables'!AS$7:AS$36)</f>
        <v>6.8718908696164985E-38</v>
      </c>
      <c r="AN792" s="10">
        <f t="shared" ca="1" si="575"/>
        <v>1.6388351559525063E-37</v>
      </c>
      <c r="AO792" s="82">
        <f ca="1">SUMPRODUCT(P762:P791,'control variables'!AX$7:AX$36)</f>
        <v>1.202642095159029E-39</v>
      </c>
      <c r="AP792" s="82">
        <f ca="1">SUMPRODUCT(Q762:Q791,'control variables'!AY$7:AY$36)</f>
        <v>2.7763419239794078E-39</v>
      </c>
      <c r="AQ792" s="82">
        <f ca="1">SUMPRODUCT(R762:R791,'control variables'!AZ$7:AZ$36)</f>
        <v>2.49472546205633E-38</v>
      </c>
      <c r="AR792" s="82">
        <f ca="1">SUMPRODUCT(S762:S791,'control variables'!BA$7:BA$36)</f>
        <v>1.8689445768830866E-38</v>
      </c>
      <c r="AS792" s="82">
        <f t="shared" ca="1" si="576"/>
        <v>4.7615684408532606E-38</v>
      </c>
      <c r="AT792" s="10">
        <f ca="1">SUMPRODUCT(P762:P791,'control variables'!AT$7:AT$36)</f>
        <v>-1.0613785795698068E-39</v>
      </c>
      <c r="AU792" s="10">
        <f ca="1">SUMPRODUCT(Q762:Q791,'control variables'!AU$7:AU$36)</f>
        <v>1.1513622629641898E-39</v>
      </c>
      <c r="AV792" s="10">
        <f ca="1">SUMPRODUCT(R762:R791,'control variables'!AV$7:AV$36)</f>
        <v>4.9578581703062424E-37</v>
      </c>
      <c r="AW792" s="10">
        <f ca="1">SUMPRODUCT(S762:S791,'control variables'!AW$7:AW$36)</f>
        <v>3.7142211763500778E-37</v>
      </c>
      <c r="AX792" s="10">
        <f t="shared" ca="1" si="554"/>
        <v>8.6729791834902644E-37</v>
      </c>
      <c r="AY792" s="82">
        <f ca="1">SUMPRODUCT(P762:P791,'control variables'!BB$7:BB$36)</f>
        <v>3.8469288479672966E-39</v>
      </c>
      <c r="AZ792" s="82">
        <f ca="1">SUMPRODUCT(Q762:Q791,'control variables'!BC$7:BC$36)</f>
        <v>9.8096617021969703E-39</v>
      </c>
      <c r="BA792" s="82">
        <f ca="1">SUMPRODUCT(R762:R791,'control variables'!BD$7:BD$36)</f>
        <v>6.8670647209944817E-38</v>
      </c>
      <c r="BB792" s="82">
        <f ca="1">SUMPRODUCT(S762:S791,'control variables'!BE$7:BE$36)</f>
        <v>9.7585891748224875E-39</v>
      </c>
      <c r="BC792" s="82">
        <f t="shared" ca="1" si="577"/>
        <v>9.2085826934931569E-38</v>
      </c>
      <c r="BD792" s="10">
        <f ca="1">SUMPRODUCT(P762:P791,'control variables'!BF$7:BF$36)</f>
        <v>8.0474400757731039E-40</v>
      </c>
      <c r="BE792" s="10">
        <f ca="1">SUMPRODUCT(Q762:Q791,'control variables'!BG$7:BG$36)</f>
        <v>9.28890039398067E-40</v>
      </c>
      <c r="BF792" s="10">
        <f ca="1">SUMPRODUCT(R762:R791,'control variables'!BH$7:BH$36)</f>
        <v>2.7822289139076676E-38</v>
      </c>
      <c r="BG792" s="10">
        <f ca="1">SUMPRODUCT(S762:S791,'control variables'!BI$7:BI$36)</f>
        <v>6.2529906228747719E-38</v>
      </c>
      <c r="BH792" s="10">
        <f t="shared" ca="1" si="578"/>
        <v>9.2085829414799771E-38</v>
      </c>
      <c r="BI792" s="82">
        <f t="shared" ca="1" si="555"/>
        <v>9.2836513900394926E-37</v>
      </c>
      <c r="BJ792" s="82">
        <f t="shared" ca="1" si="556"/>
        <v>1.0765342116145526E-36</v>
      </c>
      <c r="BK792" s="82">
        <f t="shared" ca="1" si="557"/>
        <v>3.6026856670589285E-36</v>
      </c>
      <c r="BL792" s="82">
        <f t="shared" ca="1" si="558"/>
        <v>1.6967038147277334E-36</v>
      </c>
      <c r="BM792" s="82">
        <f t="shared" ca="1" si="548"/>
        <v>7.3042888324051642E-36</v>
      </c>
      <c r="BN792" s="10">
        <f ca="1">BN791+BI792-INDIRECT(ADDRESS(MAX($D792-'key variables'!$B$9*30,34),scenario!BI$4),TRUE)</f>
        <v>9439390.0751690175</v>
      </c>
      <c r="BO792" s="10">
        <f ca="1">BO791+BJ792-INDIRECT(ADDRESS(MAX($D792-'key variables'!$B$9*30,34),scenario!BJ$4),TRUE)</f>
        <v>10895583.360992203</v>
      </c>
      <c r="BP792" s="10">
        <f ca="1">BP791+BK792-INDIRECT(ADDRESS(MAX($D792-'key variables'!$B$9*30,34),scenario!BK$4),TRUE)</f>
        <v>32531162.537994072</v>
      </c>
      <c r="BQ792" s="10">
        <f ca="1">BQ791+BL792-INDIRECT(ADDRESS(MAX($D792-'key variables'!$B$9*30,34),scenario!BL$4),TRUE)</f>
        <v>14415841.516535141</v>
      </c>
      <c r="BR792" s="10">
        <f t="shared" ca="1" si="579"/>
        <v>67281977.490690395</v>
      </c>
      <c r="BS792" s="82">
        <f t="shared" ca="1" si="560"/>
        <v>-2.3433848477536824E-9</v>
      </c>
      <c r="BT792" s="82">
        <f t="shared" ca="1" si="561"/>
        <v>-3.4288309057018498E-10</v>
      </c>
      <c r="BU792" s="82">
        <f t="shared" ca="1" si="562"/>
        <v>-4.2578247660364599E-9</v>
      </c>
      <c r="BV792" s="82">
        <f t="shared" ca="1" si="563"/>
        <v>-2.9943922343414556E-9</v>
      </c>
      <c r="BW792" s="82">
        <f t="shared" ca="1" si="580"/>
        <v>-9.9384849387017825E-9</v>
      </c>
      <c r="BX792" s="10">
        <f t="shared" ca="1" si="564"/>
        <v>-1.8625994260191893E-12</v>
      </c>
      <c r="BY792" s="10">
        <f t="shared" ca="1" si="565"/>
        <v>2.8902850229962428E-12</v>
      </c>
      <c r="BZ792" s="10">
        <f t="shared" ca="1" si="566"/>
        <v>-3.5034723983035463E-11</v>
      </c>
      <c r="CA792" s="10">
        <f t="shared" ca="1" si="567"/>
        <v>-2.0257049910634696E-11</v>
      </c>
      <c r="CB792" s="10">
        <v>0</v>
      </c>
      <c r="CC792" s="82">
        <f t="shared" ca="1" si="568"/>
        <v>3.9725652202851362E-13</v>
      </c>
      <c r="CD792" s="82">
        <f t="shared" ca="1" si="569"/>
        <v>3.4270724516460853E-13</v>
      </c>
      <c r="CE792" s="82">
        <f t="shared" ca="1" si="570"/>
        <v>1.8915613015532971E-10</v>
      </c>
      <c r="CF792" s="82">
        <f t="shared" ca="1" si="571"/>
        <v>3.7028113764059381E-11</v>
      </c>
      <c r="CG792" s="82">
        <f t="shared" ca="1" si="581"/>
        <v>2.269242076865822E-10</v>
      </c>
      <c r="CH792" s="13" t="str">
        <f t="shared" ca="1" si="582"/>
        <v/>
      </c>
      <c r="CI792" s="81">
        <f t="shared" ca="1" si="591"/>
        <v>0.1131775965863165</v>
      </c>
      <c r="CJ792" s="81">
        <f t="shared" ca="1" si="592"/>
        <v>0.13063724757458739</v>
      </c>
      <c r="CK792" s="81">
        <f t="shared" ca="1" si="593"/>
        <v>0.39004625943939081</v>
      </c>
      <c r="CL792" s="81">
        <f t="shared" ca="1" si="594"/>
        <v>0.17284488538116416</v>
      </c>
      <c r="CM792" s="89">
        <f t="shared" ca="1" si="583"/>
        <v>0.80670598898145884</v>
      </c>
    </row>
    <row r="793" spans="1:91" x14ac:dyDescent="0.3">
      <c r="A793">
        <v>728</v>
      </c>
      <c r="B793" s="3">
        <f t="shared" si="596"/>
        <v>2.2111111111111112</v>
      </c>
      <c r="C793" s="3">
        <f t="shared" si="584"/>
        <v>24.266666666666666</v>
      </c>
      <c r="D793" s="4">
        <f t="shared" ca="1" si="572"/>
        <v>793</v>
      </c>
      <c r="E793" s="58">
        <f>(0.5*(COS(B793*2*PI())+1)*('key variables'!$B$4-'key variables'!$B$6)+'key variables'!$B$6)/'key variables'!$B$4</f>
        <v>1</v>
      </c>
      <c r="F793" s="10">
        <f t="shared" ca="1" si="585"/>
        <v>11689222.907461114</v>
      </c>
      <c r="G793" s="10">
        <f t="shared" ca="1" si="586"/>
        <v>13492492.798713122</v>
      </c>
      <c r="H793" s="10">
        <f t="shared" ca="1" si="587"/>
        <v>40309474.521088287</v>
      </c>
      <c r="I793" s="10">
        <f t="shared" ca="1" si="588"/>
        <v>17912154.249750931</v>
      </c>
      <c r="J793" s="10">
        <f t="shared" ca="1" si="573"/>
        <v>83403344.477013454</v>
      </c>
      <c r="K793" s="82">
        <f t="shared" ca="1" si="549"/>
        <v>2249832.832292099</v>
      </c>
      <c r="L793" s="82">
        <f t="shared" ca="1" si="550"/>
        <v>2596909.4377209195</v>
      </c>
      <c r="M793" s="82">
        <f t="shared" ca="1" si="551"/>
        <v>7778311.98309422</v>
      </c>
      <c r="N793" s="82">
        <f t="shared" ca="1" si="552"/>
        <v>3496312.733215793</v>
      </c>
      <c r="O793" s="82">
        <f t="shared" ca="1" si="574"/>
        <v>16121366.986323033</v>
      </c>
      <c r="P793" s="10">
        <f ca="1">IF(IF($A793&gt;='key variables'!$B$26,K793*SUMPRODUCT(Z793:AC793,'control variables'!$O$3:$R$3)/J793+F$65*'key variables'!$B$25/scenario!J$65,K793*SUMPRODUCT(Z793:AC793,'control variables'!$O$7:$R$7)/J793+F$65*'key variables'!$B$25/scenario!J$65)&lt;'key variables'!$B$28,0,IF($A793&gt;='key variables'!$B$26,K793*SUMPRODUCT(Z793:AC793,'control variables'!$O$3:$R$3)/J793+F$65*'key variables'!$B$25/scenario!J$65,K793*SUMPRODUCT(Z793:AC793,'control variables'!$O$7:$R$7)/J793+F$65*'key variables'!$B$25/scenario!J$65))</f>
        <v>1.130638121611575E-37</v>
      </c>
      <c r="Q793" s="10">
        <f ca="1">IF(IF($A793&gt;='key variables'!$B$26,L793*SUMPRODUCT(Z793:AC793,'control variables'!$O$4:$R$4)/J793+G$65*'key variables'!$B$25/scenario!J$65,L793*SUMPRODUCT(Z793:AC793,'control variables'!$O$7:$R$7)/J793+G$65*'key variables'!$B$25/scenario!J$65)&lt;'key variables'!$B$28,0,IF($A793&gt;='key variables'!$B$26,L793*SUMPRODUCT(Z793:AC793,'control variables'!$O$4:$R$4)/J793+G$65*'key variables'!$B$25/scenario!J$65,L793*SUMPRODUCT(Z793:AC793,'control variables'!$O$7:$R$7)/J793+G$65*'key variables'!$B$25/scenario!J$65))</f>
        <v>1.3050590988437247E-37</v>
      </c>
      <c r="R793" s="10">
        <f ca="1">IF(IF($A793&gt;='key variables'!$B$26,M793*SUMPRODUCT(Z793:AC793,'control variables'!$O$5:$R$5)/J793+H$65*'key variables'!$B$25/scenario!J$65,M793*SUMPRODUCT(Z793:AC793,'control variables'!$O$7:$R$7)/J793+H$65*'key variables'!$B$25/scenario!J$65)&lt;'key variables'!$B$28,0,IF($A793&gt;='key variables'!$B$26,M793*SUMPRODUCT(Z793:AC793,'control variables'!$O$5:$R$5)/J793+H$65*'key variables'!$B$25/scenario!J$65,M793*SUMPRODUCT(Z793:AC793,'control variables'!$O$7:$R$7)/J793+H$65*'key variables'!$B$25/scenario!J$65))</f>
        <v>3.9089375546692422E-37</v>
      </c>
      <c r="S793" s="10">
        <f ca="1">IF(IF($A793&gt;='key variables'!$B$26,N793*SUMPRODUCT(Z793:AC793,'control variables'!$O$6:$R$6)/J793+I$65*'key variables'!$B$25/scenario!J$65,N793*SUMPRODUCT(Z793:AC793,'control variables'!$O$7:$R$7)/J793+I$65*'key variables'!$B$25/scenario!J$65)&lt;'key variables'!$B$28,0,IF($A793&gt;='key variables'!$B$26,N793*SUMPRODUCT(Z793:AC793,'control variables'!$O$6:$R$6)/J793+I$65*'key variables'!$B$25/scenario!J$65,N793*SUMPRODUCT(Z793:AC793,'control variables'!$O$7:$R$7)/J793+I$65*'key variables'!$B$25/scenario!J$65))</f>
        <v>1.7570480813111823E-37</v>
      </c>
      <c r="T793" s="10">
        <f t="shared" ca="1" si="595"/>
        <v>8.101682856435725E-37</v>
      </c>
      <c r="U793" s="82">
        <f ca="1">SUMPRODUCT(P763:P792,'control variables'!AD$7:AD$36)</f>
        <v>2.3971619832923532E-37</v>
      </c>
      <c r="V793" s="82">
        <f ca="1">SUMPRODUCT(Q763:Q792,'control variables'!AE$7:AE$36)</f>
        <v>2.7669667225077994E-37</v>
      </c>
      <c r="W793" s="82">
        <f ca="1">SUMPRODUCT(R763:R792,'control variables'!AF$7:AF$36)</f>
        <v>8.2876707604380793E-37</v>
      </c>
      <c r="X793" s="82">
        <f ca="1">SUMPRODUCT(S763:S792,'control variables'!AG$7:AG$36)</f>
        <v>3.7252669822704994E-37</v>
      </c>
      <c r="Y793" s="82">
        <f t="shared" ca="1" si="589"/>
        <v>1.717706644850873E-36</v>
      </c>
      <c r="Z793" s="10">
        <f ca="1">IF($A793&gt;='key variables'!$B$26,SUMPRODUCT(P763:P792,'control variables'!V$7:V$36)*$E793,SUMPRODUCT(P763:P792,'control variables'!Z$7:Z$36)*$E793)</f>
        <v>5.8493179155101764E-37</v>
      </c>
      <c r="AA793" s="10">
        <f ca="1">IF($A793&gt;='key variables'!$B$26,SUMPRODUCT(Q763:Q792,'control variables'!W$7:W$36)*$E793,SUMPRODUCT(Q763:Q792,'control variables'!AA$7:AA$36)*$E793)</f>
        <v>6.7516789163143805E-37</v>
      </c>
      <c r="AB793" s="10">
        <f ca="1">IF($A793&gt;='key variables'!$B$26,SUMPRODUCT(R763:R792,'control variables'!X$7:X$36)*$E793,SUMPRODUCT(R763:R792,'control variables'!AB$7:AB$36)*$E793)</f>
        <v>2.0222755656378229E-36</v>
      </c>
      <c r="AC793" s="10">
        <f ca="1">IF($A793&gt;='key variables'!$B$26,SUMPRODUCT(S763:S792,'control variables'!Y$7:Y$36)*$E793,SUMPRODUCT(S763:S792,'control variables'!AC$7:AC$36)*$E793)</f>
        <v>9.090028563495646E-37</v>
      </c>
      <c r="AD793" s="10">
        <f t="shared" ca="1" si="590"/>
        <v>4.1913781051698437E-36</v>
      </c>
      <c r="AE793" s="82">
        <f ca="1">SUMPRODUCT(P763:P792,'control variables'!AL$7:AL$36)</f>
        <v>7.9641424129467774E-37</v>
      </c>
      <c r="AF793" s="82">
        <f ca="1">SUMPRODUCT(Q763:Q792,'control variables'!AM$7:AM$36)</f>
        <v>9.1687162521061886E-37</v>
      </c>
      <c r="AG793" s="82">
        <f ca="1">SUMPRODUCT(R763:R792,'control variables'!AN$7:AN$36)</f>
        <v>2.6142419678328164E-36</v>
      </c>
      <c r="AH793" s="82">
        <f ca="1">SUMPRODUCT(S763:S792,'control variables'!AO$7:AO$36)</f>
        <v>1.1319408407972066E-36</v>
      </c>
      <c r="AI793" s="82">
        <f t="shared" ca="1" si="553"/>
        <v>5.4594686751353196E-36</v>
      </c>
      <c r="AJ793" s="10">
        <f ca="1">SUMPRODUCT(P763:P792,'control variables'!AP$7:AP$36)</f>
        <v>7.609769051687177E-40</v>
      </c>
      <c r="AK793" s="10">
        <f ca="1">SUMPRODUCT(Q763:Q792,'control variables'!AQ$7:AQ$36)</f>
        <v>2.1959277135570405E-39</v>
      </c>
      <c r="AL793" s="10">
        <f ca="1">SUMPRODUCT(R763:R792,'control variables'!AR$7:AR$36)</f>
        <v>7.8927407788357453E-38</v>
      </c>
      <c r="AM793" s="10">
        <f ca="1">SUMPRODUCT(S763:S792,'control variables'!AS$7:AS$36)</f>
        <v>5.9129131841185255E-38</v>
      </c>
      <c r="AN793" s="10">
        <f t="shared" ca="1" si="575"/>
        <v>1.4101344424826846E-37</v>
      </c>
      <c r="AO793" s="82">
        <f ca="1">SUMPRODUCT(P763:P792,'control variables'!AX$7:AX$36)</f>
        <v>1.0348124606697372E-39</v>
      </c>
      <c r="AP793" s="82">
        <f ca="1">SUMPRODUCT(Q763:Q792,'control variables'!AY$7:AY$36)</f>
        <v>2.3889012612965109E-39</v>
      </c>
      <c r="AQ793" s="82">
        <f ca="1">SUMPRODUCT(R763:R792,'control variables'!AZ$7:AZ$36)</f>
        <v>2.1465845944337988E-38</v>
      </c>
      <c r="AR793" s="82">
        <f ca="1">SUMPRODUCT(S763:S792,'control variables'!BA$7:BA$36)</f>
        <v>1.6081319157583684E-38</v>
      </c>
      <c r="AS793" s="82">
        <f t="shared" ca="1" si="576"/>
        <v>4.0970878823887921E-38</v>
      </c>
      <c r="AT793" s="10">
        <f ca="1">SUMPRODUCT(P763:P792,'control variables'!AT$7:AT$36)</f>
        <v>-9.1326237793260252E-40</v>
      </c>
      <c r="AU793" s="10">
        <f ca="1">SUMPRODUCT(Q763:Q792,'control variables'!AU$7:AU$36)</f>
        <v>9.9068876871693237E-40</v>
      </c>
      <c r="AV793" s="10">
        <f ca="1">SUMPRODUCT(R763:R792,'control variables'!AV$7:AV$36)</f>
        <v>4.2659852282883455E-37</v>
      </c>
      <c r="AW793" s="10">
        <f ca="1">SUMPRODUCT(S763:S792,'control variables'!AW$7:AW$36)</f>
        <v>3.1958987386536052E-37</v>
      </c>
      <c r="AX793" s="10">
        <f t="shared" ca="1" si="554"/>
        <v>7.4626582308497936E-37</v>
      </c>
      <c r="AY793" s="82">
        <f ca="1">SUMPRODUCT(P763:P792,'control variables'!BB$7:BB$36)</f>
        <v>3.3100869520620234E-39</v>
      </c>
      <c r="AZ793" s="82">
        <f ca="1">SUMPRODUCT(Q763:Q792,'control variables'!BC$7:BC$36)</f>
        <v>8.4407158249735227E-39</v>
      </c>
      <c r="BA793" s="82">
        <f ca="1">SUMPRODUCT(R763:R792,'control variables'!BD$7:BD$36)</f>
        <v>5.9087605282692023E-38</v>
      </c>
      <c r="BB793" s="82">
        <f ca="1">SUMPRODUCT(S763:S792,'control variables'!BE$7:BE$36)</f>
        <v>8.3967705082930682E-39</v>
      </c>
      <c r="BC793" s="82">
        <f t="shared" ca="1" si="577"/>
        <v>7.9235178568020632E-38</v>
      </c>
      <c r="BD793" s="10">
        <f ca="1">SUMPRODUCT(P763:P792,'control variables'!BF$7:BF$36)</f>
        <v>6.9244135893994632E-40</v>
      </c>
      <c r="BE793" s="10">
        <f ca="1">SUMPRODUCT(Q763:Q792,'control variables'!BG$7:BG$36)</f>
        <v>7.9926271600697371E-40</v>
      </c>
      <c r="BF793" s="10">
        <f ca="1">SUMPRODUCT(R763:R792,'control variables'!BH$7:BH$36)</f>
        <v>2.3939667172273515E-38</v>
      </c>
      <c r="BG793" s="10">
        <f ca="1">SUMPRODUCT(S763:S792,'control variables'!BI$7:BI$36)</f>
        <v>5.3803809454600875E-38</v>
      </c>
      <c r="BH793" s="10">
        <f t="shared" ca="1" si="578"/>
        <v>7.9235180701821315E-38</v>
      </c>
      <c r="BI793" s="82">
        <f t="shared" ca="1" si="555"/>
        <v>7.9881106586880717E-37</v>
      </c>
      <c r="BJ793" s="82">
        <f t="shared" ca="1" si="556"/>
        <v>9.2630302980430931E-37</v>
      </c>
      <c r="BK793" s="82">
        <f t="shared" ca="1" si="557"/>
        <v>3.099928095944343E-36</v>
      </c>
      <c r="BL793" s="82">
        <f t="shared" ca="1" si="558"/>
        <v>1.4599274851708602E-36</v>
      </c>
      <c r="BM793" s="82">
        <f t="shared" ca="1" si="548"/>
        <v>6.2849696767883198E-36</v>
      </c>
      <c r="BN793" s="10">
        <f ca="1">BN792+BI793-INDIRECT(ADDRESS(MAX($D793-'key variables'!$B$9*30,34),scenario!BI$4),TRUE)</f>
        <v>9439390.0751690175</v>
      </c>
      <c r="BO793" s="10">
        <f ca="1">BO792+BJ793-INDIRECT(ADDRESS(MAX($D793-'key variables'!$B$9*30,34),scenario!BJ$4),TRUE)</f>
        <v>10895583.360992203</v>
      </c>
      <c r="BP793" s="10">
        <f ca="1">BP792+BK793-INDIRECT(ADDRESS(MAX($D793-'key variables'!$B$9*30,34),scenario!BK$4),TRUE)</f>
        <v>32531162.537994072</v>
      </c>
      <c r="BQ793" s="10">
        <f ca="1">BQ792+BL793-INDIRECT(ADDRESS(MAX($D793-'key variables'!$B$9*30,34),scenario!BL$4),TRUE)</f>
        <v>14415841.516535141</v>
      </c>
      <c r="BR793" s="10">
        <f t="shared" ca="1" si="579"/>
        <v>67281977.490690395</v>
      </c>
      <c r="BS793" s="82">
        <f t="shared" ca="1" si="560"/>
        <v>-2.3433848477536824E-9</v>
      </c>
      <c r="BT793" s="82">
        <f t="shared" ca="1" si="561"/>
        <v>-3.4288309057018498E-10</v>
      </c>
      <c r="BU793" s="82">
        <f t="shared" ca="1" si="562"/>
        <v>-4.2578247660364599E-9</v>
      </c>
      <c r="BV793" s="82">
        <f t="shared" ca="1" si="563"/>
        <v>-2.9943922343414556E-9</v>
      </c>
      <c r="BW793" s="82">
        <f t="shared" ca="1" si="580"/>
        <v>-9.9384849387017825E-9</v>
      </c>
      <c r="BX793" s="10">
        <f t="shared" ca="1" si="564"/>
        <v>-1.8625994260191893E-12</v>
      </c>
      <c r="BY793" s="10">
        <f t="shared" ca="1" si="565"/>
        <v>2.8902850229962428E-12</v>
      </c>
      <c r="BZ793" s="10">
        <f t="shared" ca="1" si="566"/>
        <v>-3.5034723983035463E-11</v>
      </c>
      <c r="CA793" s="10">
        <f t="shared" ca="1" si="567"/>
        <v>-2.0257049910634696E-11</v>
      </c>
      <c r="CB793" s="10">
        <v>0</v>
      </c>
      <c r="CC793" s="82">
        <f t="shared" ca="1" si="568"/>
        <v>3.9725652202851362E-13</v>
      </c>
      <c r="CD793" s="82">
        <f t="shared" ca="1" si="569"/>
        <v>3.4270724516460853E-13</v>
      </c>
      <c r="CE793" s="82">
        <f t="shared" ca="1" si="570"/>
        <v>1.8915613015532971E-10</v>
      </c>
      <c r="CF793" s="82">
        <f t="shared" ca="1" si="571"/>
        <v>3.7028113764059381E-11</v>
      </c>
      <c r="CG793" s="82">
        <f t="shared" ca="1" si="581"/>
        <v>2.269242076865822E-10</v>
      </c>
      <c r="CH793" s="13" t="str">
        <f t="shared" ca="1" si="582"/>
        <v/>
      </c>
      <c r="CI793" s="81">
        <f t="shared" ca="1" si="591"/>
        <v>0.1131775965863165</v>
      </c>
      <c r="CJ793" s="81">
        <f t="shared" ca="1" si="592"/>
        <v>0.13063724757458739</v>
      </c>
      <c r="CK793" s="81">
        <f t="shared" ca="1" si="593"/>
        <v>0.39004625943939081</v>
      </c>
      <c r="CL793" s="81">
        <f t="shared" ca="1" si="594"/>
        <v>0.17284488538116416</v>
      </c>
      <c r="CM793" s="89">
        <f t="shared" ca="1" si="583"/>
        <v>0.80670598898145884</v>
      </c>
    </row>
    <row r="794" spans="1:91" x14ac:dyDescent="0.3">
      <c r="A794">
        <v>729</v>
      </c>
      <c r="B794" s="3">
        <f t="shared" si="596"/>
        <v>2.213888888888889</v>
      </c>
      <c r="C794" s="3">
        <f t="shared" si="584"/>
        <v>24.3</v>
      </c>
      <c r="D794" s="4">
        <f t="shared" ca="1" si="572"/>
        <v>794</v>
      </c>
      <c r="E794" s="58">
        <f>(0.5*(COS(B794*2*PI())+1)*('key variables'!$B$4-'key variables'!$B$6)+'key variables'!$B$6)/'key variables'!$B$4</f>
        <v>1</v>
      </c>
      <c r="F794" s="10">
        <f t="shared" ca="1" si="585"/>
        <v>11689222.907461114</v>
      </c>
      <c r="G794" s="10">
        <f t="shared" ca="1" si="586"/>
        <v>13492492.798713122</v>
      </c>
      <c r="H794" s="10">
        <f t="shared" ca="1" si="587"/>
        <v>40309474.521088287</v>
      </c>
      <c r="I794" s="10">
        <f t="shared" ca="1" si="588"/>
        <v>17912154.249750931</v>
      </c>
      <c r="J794" s="10">
        <f t="shared" ca="1" si="573"/>
        <v>83403344.477013454</v>
      </c>
      <c r="K794" s="82">
        <f t="shared" ca="1" si="549"/>
        <v>2249832.832292099</v>
      </c>
      <c r="L794" s="82">
        <f t="shared" ca="1" si="550"/>
        <v>2596909.4377209195</v>
      </c>
      <c r="M794" s="82">
        <f t="shared" ca="1" si="551"/>
        <v>7778311.98309422</v>
      </c>
      <c r="N794" s="82">
        <f t="shared" ca="1" si="552"/>
        <v>3496312.733215793</v>
      </c>
      <c r="O794" s="82">
        <f t="shared" ca="1" si="574"/>
        <v>16121366.986323033</v>
      </c>
      <c r="P794" s="10">
        <f ca="1">IF(IF($A794&gt;='key variables'!$B$26,K794*SUMPRODUCT(Z794:AC794,'control variables'!$O$3:$R$3)/J794+F$65*'key variables'!$B$25/scenario!J$65,K794*SUMPRODUCT(Z794:AC794,'control variables'!$O$7:$R$7)/J794+F$65*'key variables'!$B$25/scenario!J$65)&lt;'key variables'!$B$28,0,IF($A794&gt;='key variables'!$B$26,K794*SUMPRODUCT(Z794:AC794,'control variables'!$O$3:$R$3)/J794+F$65*'key variables'!$B$25/scenario!J$65,K794*SUMPRODUCT(Z794:AC794,'control variables'!$O$7:$R$7)/J794+F$65*'key variables'!$B$25/scenario!J$65))</f>
        <v>9.7285669731789245E-38</v>
      </c>
      <c r="Q794" s="10">
        <f ca="1">IF(IF($A794&gt;='key variables'!$B$26,L794*SUMPRODUCT(Z794:AC794,'control variables'!$O$4:$R$4)/J794+G$65*'key variables'!$B$25/scenario!J$65,L794*SUMPRODUCT(Z794:AC794,'control variables'!$O$7:$R$7)/J794+G$65*'key variables'!$B$25/scenario!J$65)&lt;'key variables'!$B$28,0,IF($A794&gt;='key variables'!$B$26,L794*SUMPRODUCT(Z794:AC794,'control variables'!$O$4:$R$4)/J794+G$65*'key variables'!$B$25/scenario!J$65,L794*SUMPRODUCT(Z794:AC794,'control variables'!$O$7:$R$7)/J794+G$65*'key variables'!$B$25/scenario!J$65))</f>
        <v>1.1229370922820768E-37</v>
      </c>
      <c r="R794" s="10">
        <f ca="1">IF(IF($A794&gt;='key variables'!$B$26,M794*SUMPRODUCT(Z794:AC794,'control variables'!$O$5:$R$5)/J794+H$65*'key variables'!$B$25/scenario!J$65,M794*SUMPRODUCT(Z794:AC794,'control variables'!$O$7:$R$7)/J794+H$65*'key variables'!$B$25/scenario!J$65)&lt;'key variables'!$B$28,0,IF($A794&gt;='key variables'!$B$26,M794*SUMPRODUCT(Z794:AC794,'control variables'!$O$5:$R$5)/J794+H$65*'key variables'!$B$25/scenario!J$65,M794*SUMPRODUCT(Z794:AC794,'control variables'!$O$7:$R$7)/J794+H$65*'key variables'!$B$25/scenario!J$65))</f>
        <v>3.3634422957868773E-37</v>
      </c>
      <c r="S794" s="10">
        <f ca="1">IF(IF($A794&gt;='key variables'!$B$26,N794*SUMPRODUCT(Z794:AC794,'control variables'!$O$6:$R$6)/J794+I$65*'key variables'!$B$25/scenario!J$65,N794*SUMPRODUCT(Z794:AC794,'control variables'!$O$7:$R$7)/J794+I$65*'key variables'!$B$25/scenario!J$65)&lt;'key variables'!$B$28,0,IF($A794&gt;='key variables'!$B$26,N794*SUMPRODUCT(Z794:AC794,'control variables'!$O$6:$R$6)/J794+I$65*'key variables'!$B$25/scenario!J$65,N794*SUMPRODUCT(Z794:AC794,'control variables'!$O$7:$R$7)/J794+I$65*'key variables'!$B$25/scenario!J$65))</f>
        <v>1.5118506626830131E-37</v>
      </c>
      <c r="T794" s="10">
        <f t="shared" ca="1" si="595"/>
        <v>6.9710867480698598E-37</v>
      </c>
      <c r="U794" s="82">
        <f ca="1">SUMPRODUCT(P764:P793,'control variables'!AD$7:AD$36)</f>
        <v>2.0626361745858298E-37</v>
      </c>
      <c r="V794" s="82">
        <f ca="1">SUMPRODUCT(Q764:Q793,'control variables'!AE$7:AE$36)</f>
        <v>2.3808343764409405E-37</v>
      </c>
      <c r="W794" s="82">
        <f ca="1">SUMPRODUCT(R764:R793,'control variables'!AF$7:AF$36)</f>
        <v>7.1311198962277325E-37</v>
      </c>
      <c r="X794" s="82">
        <f ca="1">SUMPRODUCT(S764:S793,'control variables'!AG$7:AG$36)</f>
        <v>3.2054030938151296E-37</v>
      </c>
      <c r="Y794" s="82">
        <f t="shared" ca="1" si="589"/>
        <v>1.4779993541069632E-36</v>
      </c>
      <c r="Z794" s="10">
        <f ca="1">IF($A794&gt;='key variables'!$B$26,SUMPRODUCT(P764:P793,'control variables'!V$7:V$36)*$E794,SUMPRODUCT(P764:P793,'control variables'!Z$7:Z$36)*$E794)</f>
        <v>5.0330410766041441E-37</v>
      </c>
      <c r="AA794" s="10">
        <f ca="1">IF($A794&gt;='key variables'!$B$26,SUMPRODUCT(Q764:Q793,'control variables'!W$7:W$36)*$E794,SUMPRODUCT(Q764:Q793,'control variables'!AA$7:AA$36)*$E794)</f>
        <v>5.8094769018702881E-37</v>
      </c>
      <c r="AB794" s="10">
        <f ca="1">IF($A794&gt;='key variables'!$B$26,SUMPRODUCT(R764:R793,'control variables'!X$7:X$36)*$E794,SUMPRODUCT(R764:R793,'control variables'!AB$7:AB$36)*$E794)</f>
        <v>1.7400654464479226E-36</v>
      </c>
      <c r="AC794" s="10">
        <f ca="1">IF($A794&gt;='key variables'!$B$26,SUMPRODUCT(S764:S793,'control variables'!Y$7:Y$36)*$E794,SUMPRODUCT(S764:S793,'control variables'!AC$7:AC$36)*$E794)</f>
        <v>7.8215080473341332E-37</v>
      </c>
      <c r="AD794" s="10">
        <f t="shared" ca="1" si="590"/>
        <v>3.6064680490287796E-36</v>
      </c>
      <c r="AE794" s="82">
        <f ca="1">SUMPRODUCT(P764:P793,'control variables'!AL$7:AL$36)</f>
        <v>6.8527401798420247E-37</v>
      </c>
      <c r="AF794" s="82">
        <f ca="1">SUMPRODUCT(Q764:Q793,'control variables'!AM$7:AM$36)</f>
        <v>7.8892148081428992E-37</v>
      </c>
      <c r="AG794" s="82">
        <f ca="1">SUMPRODUCT(R764:R793,'control variables'!AN$7:AN$36)</f>
        <v>2.2494224793964568E-36</v>
      </c>
      <c r="AH794" s="82">
        <f ca="1">SUMPRODUCT(S764:S793,'control variables'!AO$7:AO$36)</f>
        <v>9.7397762103366087E-37</v>
      </c>
      <c r="AI794" s="82">
        <f t="shared" ca="1" si="553"/>
        <v>4.6975955992286107E-36</v>
      </c>
      <c r="AJ794" s="10">
        <f ca="1">SUMPRODUCT(P764:P793,'control variables'!AP$7:AP$36)</f>
        <v>6.5478198952145674E-40</v>
      </c>
      <c r="AK794" s="10">
        <f ca="1">SUMPRODUCT(Q764:Q793,'control variables'!AQ$7:AQ$36)</f>
        <v>1.8894843028243985E-39</v>
      </c>
      <c r="AL794" s="10">
        <f ca="1">SUMPRODUCT(R764:R793,'control variables'!AR$7:AR$36)</f>
        <v>6.7913026989924089E-38</v>
      </c>
      <c r="AM794" s="10">
        <f ca="1">SUMPRODUCT(S764:S793,'control variables'!AS$7:AS$36)</f>
        <v>5.0877615762943357E-38</v>
      </c>
      <c r="AN794" s="10">
        <f t="shared" ca="1" si="575"/>
        <v>1.2133490904521329E-37</v>
      </c>
      <c r="AO794" s="82">
        <f ca="1">SUMPRODUCT(P764:P793,'control variables'!AX$7:AX$36)</f>
        <v>8.9040358147097492E-40</v>
      </c>
      <c r="AP794" s="82">
        <f ca="1">SUMPRODUCT(Q764:Q793,'control variables'!AY$7:AY$36)</f>
        <v>2.0555282427332565E-39</v>
      </c>
      <c r="AQ794" s="82">
        <f ca="1">SUMPRODUCT(R764:R793,'control variables'!AZ$7:AZ$36)</f>
        <v>1.8470270541362164E-38</v>
      </c>
      <c r="AR794" s="82">
        <f ca="1">SUMPRODUCT(S764:S793,'control variables'!BA$7:BA$36)</f>
        <v>1.3837158632031789E-38</v>
      </c>
      <c r="AS794" s="82">
        <f t="shared" ca="1" si="576"/>
        <v>3.5253360997598181E-38</v>
      </c>
      <c r="AT794" s="10">
        <f ca="1">SUMPRODUCT(P764:P793,'control variables'!AT$7:AT$36)</f>
        <v>-7.8581590678527228E-40</v>
      </c>
      <c r="AU794" s="10">
        <f ca="1">SUMPRODUCT(Q764:Q793,'control variables'!AU$7:AU$36)</f>
        <v>8.5243738485495019E-40</v>
      </c>
      <c r="AV794" s="10">
        <f ca="1">SUMPRODUCT(R764:R793,'control variables'!AV$7:AV$36)</f>
        <v>3.6706636904157848E-37</v>
      </c>
      <c r="AW794" s="10">
        <f ca="1">SUMPRODUCT(S764:S793,'control variables'!AW$7:AW$36)</f>
        <v>2.7499085980024102E-37</v>
      </c>
      <c r="AX794" s="10">
        <f t="shared" ca="1" si="554"/>
        <v>6.421238503198892E-37</v>
      </c>
      <c r="AY794" s="82">
        <f ca="1">SUMPRODUCT(P764:P793,'control variables'!BB$7:BB$36)</f>
        <v>2.8481617579178057E-39</v>
      </c>
      <c r="AZ794" s="82">
        <f ca="1">SUMPRODUCT(Q764:Q793,'control variables'!BC$7:BC$36)</f>
        <v>7.2628074036439297E-39</v>
      </c>
      <c r="BA794" s="82">
        <f ca="1">SUMPRODUCT(R764:R793,'control variables'!BD$7:BD$36)</f>
        <v>5.084188426780401E-38</v>
      </c>
      <c r="BB794" s="82">
        <f ca="1">SUMPRODUCT(S764:S793,'control variables'!BE$7:BE$36)</f>
        <v>7.2249946898930431E-39</v>
      </c>
      <c r="BC794" s="82">
        <f t="shared" ca="1" si="577"/>
        <v>6.8177848119258788E-38</v>
      </c>
      <c r="BD794" s="10">
        <f ca="1">SUMPRODUCT(P764:P793,'control variables'!BF$7:BF$36)</f>
        <v>5.9581063177352988E-40</v>
      </c>
      <c r="BE794" s="10">
        <f ca="1">SUMPRODUCT(Q764:Q793,'control variables'!BG$7:BG$36)</f>
        <v>6.8772498584741932E-40</v>
      </c>
      <c r="BF794" s="10">
        <f ca="1">SUMPRODUCT(R764:R793,'control variables'!BH$7:BH$36)</f>
        <v>2.0598868103713822E-38</v>
      </c>
      <c r="BG794" s="10">
        <f ca="1">SUMPRODUCT(S764:S793,'control variables'!BI$7:BI$36)</f>
        <v>4.6295446233951152E-38</v>
      </c>
      <c r="BH794" s="10">
        <f t="shared" ca="1" si="578"/>
        <v>6.817784995528592E-38</v>
      </c>
      <c r="BI794" s="82">
        <f t="shared" ca="1" si="555"/>
        <v>6.8733636383533496E-37</v>
      </c>
      <c r="BJ794" s="82">
        <f t="shared" ca="1" si="556"/>
        <v>7.9703672560278879E-37</v>
      </c>
      <c r="BK794" s="82">
        <f t="shared" ca="1" si="557"/>
        <v>2.6673307327058393E-36</v>
      </c>
      <c r="BL794" s="82">
        <f t="shared" ca="1" si="558"/>
        <v>1.2561934755237949E-36</v>
      </c>
      <c r="BM794" s="82">
        <f t="shared" ca="1" si="548"/>
        <v>5.4078972976677576E-36</v>
      </c>
      <c r="BN794" s="10">
        <f ca="1">BN793+BI794-INDIRECT(ADDRESS(MAX($D794-'key variables'!$B$9*30,34),scenario!BI$4),TRUE)</f>
        <v>9439390.0751690175</v>
      </c>
      <c r="BO794" s="10">
        <f ca="1">BO793+BJ794-INDIRECT(ADDRESS(MAX($D794-'key variables'!$B$9*30,34),scenario!BJ$4),TRUE)</f>
        <v>10895583.360992203</v>
      </c>
      <c r="BP794" s="10">
        <f ca="1">BP793+BK794-INDIRECT(ADDRESS(MAX($D794-'key variables'!$B$9*30,34),scenario!BK$4),TRUE)</f>
        <v>32531162.537994072</v>
      </c>
      <c r="BQ794" s="10">
        <f ca="1">BQ793+BL794-INDIRECT(ADDRESS(MAX($D794-'key variables'!$B$9*30,34),scenario!BL$4),TRUE)</f>
        <v>14415841.516535141</v>
      </c>
      <c r="BR794" s="10">
        <f t="shared" ca="1" si="579"/>
        <v>67281977.490690395</v>
      </c>
      <c r="BS794" s="82">
        <f t="shared" ca="1" si="560"/>
        <v>-2.3433848477536824E-9</v>
      </c>
      <c r="BT794" s="82">
        <f t="shared" ca="1" si="561"/>
        <v>-3.4288309057018498E-10</v>
      </c>
      <c r="BU794" s="82">
        <f t="shared" ca="1" si="562"/>
        <v>-4.2578247660364599E-9</v>
      </c>
      <c r="BV794" s="82">
        <f t="shared" ca="1" si="563"/>
        <v>-2.9943922343414556E-9</v>
      </c>
      <c r="BW794" s="82">
        <f t="shared" ca="1" si="580"/>
        <v>-9.9384849387017825E-9</v>
      </c>
      <c r="BX794" s="10">
        <f t="shared" ca="1" si="564"/>
        <v>-1.8625994260191893E-12</v>
      </c>
      <c r="BY794" s="10">
        <f t="shared" ca="1" si="565"/>
        <v>2.8902850229962428E-12</v>
      </c>
      <c r="BZ794" s="10">
        <f t="shared" ca="1" si="566"/>
        <v>-3.5034723983035463E-11</v>
      </c>
      <c r="CA794" s="10">
        <f t="shared" ca="1" si="567"/>
        <v>-2.0257049910634696E-11</v>
      </c>
      <c r="CB794" s="10">
        <v>0</v>
      </c>
      <c r="CC794" s="82">
        <f t="shared" ca="1" si="568"/>
        <v>3.9725652202851362E-13</v>
      </c>
      <c r="CD794" s="82">
        <f t="shared" ca="1" si="569"/>
        <v>3.4270724516460853E-13</v>
      </c>
      <c r="CE794" s="82">
        <f t="shared" ca="1" si="570"/>
        <v>1.8915613015532971E-10</v>
      </c>
      <c r="CF794" s="82">
        <f t="shared" ca="1" si="571"/>
        <v>3.7028113764059381E-11</v>
      </c>
      <c r="CG794" s="82">
        <f t="shared" ca="1" si="581"/>
        <v>2.269242076865822E-10</v>
      </c>
      <c r="CH794" s="13" t="str">
        <f t="shared" ca="1" si="582"/>
        <v/>
      </c>
      <c r="CI794" s="81">
        <f t="shared" ca="1" si="591"/>
        <v>0.1131775965863165</v>
      </c>
      <c r="CJ794" s="81">
        <f t="shared" ca="1" si="592"/>
        <v>0.13063724757458739</v>
      </c>
      <c r="CK794" s="81">
        <f t="shared" ca="1" si="593"/>
        <v>0.39004625943939081</v>
      </c>
      <c r="CL794" s="81">
        <f t="shared" ca="1" si="594"/>
        <v>0.17284488538116416</v>
      </c>
      <c r="CM794" s="89">
        <f t="shared" ca="1" si="583"/>
        <v>0.80670598898145884</v>
      </c>
    </row>
    <row r="795" spans="1:91" x14ac:dyDescent="0.3">
      <c r="A795">
        <v>730</v>
      </c>
      <c r="B795" s="3">
        <f t="shared" si="596"/>
        <v>2.2166666666666668</v>
      </c>
      <c r="C795" s="3">
        <f t="shared" si="584"/>
        <v>24.333333333333332</v>
      </c>
      <c r="D795" s="4">
        <f t="shared" ca="1" si="572"/>
        <v>795</v>
      </c>
      <c r="E795" s="58">
        <f>(0.5*(COS(B795*2*PI())+1)*('key variables'!$B$4-'key variables'!$B$6)+'key variables'!$B$6)/'key variables'!$B$4</f>
        <v>1</v>
      </c>
      <c r="F795" s="10">
        <f t="shared" ca="1" si="585"/>
        <v>11689222.907461114</v>
      </c>
      <c r="G795" s="10">
        <f t="shared" ca="1" si="586"/>
        <v>13492492.798713122</v>
      </c>
      <c r="H795" s="10">
        <f t="shared" ca="1" si="587"/>
        <v>40309474.521088287</v>
      </c>
      <c r="I795" s="10">
        <f t="shared" ca="1" si="588"/>
        <v>17912154.249750931</v>
      </c>
      <c r="J795" s="10">
        <f t="shared" ca="1" si="573"/>
        <v>83403344.477013454</v>
      </c>
      <c r="K795" s="82">
        <f t="shared" ca="1" si="549"/>
        <v>2249832.832292099</v>
      </c>
      <c r="L795" s="82">
        <f t="shared" ca="1" si="550"/>
        <v>2596909.4377209195</v>
      </c>
      <c r="M795" s="82">
        <f t="shared" ca="1" si="551"/>
        <v>7778311.98309422</v>
      </c>
      <c r="N795" s="82">
        <f t="shared" ca="1" si="552"/>
        <v>3496312.733215793</v>
      </c>
      <c r="O795" s="82">
        <f t="shared" ca="1" si="574"/>
        <v>16121366.986323033</v>
      </c>
      <c r="P795" s="10">
        <f ca="1">IF(IF($A795&gt;='key variables'!$B$26,K795*SUMPRODUCT(Z795:AC795,'control variables'!$O$3:$R$3)/J795+F$65*'key variables'!$B$25/scenario!J$65,K795*SUMPRODUCT(Z795:AC795,'control variables'!$O$7:$R$7)/J795+F$65*'key variables'!$B$25/scenario!J$65)&lt;'key variables'!$B$28,0,IF($A795&gt;='key variables'!$B$26,K795*SUMPRODUCT(Z795:AC795,'control variables'!$O$3:$R$3)/J795+F$65*'key variables'!$B$25/scenario!J$65,K795*SUMPRODUCT(Z795:AC795,'control variables'!$O$7:$R$7)/J795+F$65*'key variables'!$B$25/scenario!J$65))</f>
        <v>8.3709379281076953E-38</v>
      </c>
      <c r="Q795" s="10">
        <f ca="1">IF(IF($A795&gt;='key variables'!$B$26,L795*SUMPRODUCT(Z795:AC795,'control variables'!$O$4:$R$4)/J795+G$65*'key variables'!$B$25/scenario!J$65,L795*SUMPRODUCT(Z795:AC795,'control variables'!$O$7:$R$7)/J795+G$65*'key variables'!$B$25/scenario!J$65)&lt;'key variables'!$B$28,0,IF($A795&gt;='key variables'!$B$26,L795*SUMPRODUCT(Z795:AC795,'control variables'!$O$4:$R$4)/J795+G$65*'key variables'!$B$25/scenario!J$65,L795*SUMPRODUCT(Z795:AC795,'control variables'!$O$7:$R$7)/J795+G$65*'key variables'!$B$25/scenario!J$65))</f>
        <v>9.6623035258721511E-38</v>
      </c>
      <c r="R795" s="10">
        <f ca="1">IF(IF($A795&gt;='key variables'!$B$26,M795*SUMPRODUCT(Z795:AC795,'control variables'!$O$5:$R$5)/J795+H$65*'key variables'!$B$25/scenario!J$65,M795*SUMPRODUCT(Z795:AC795,'control variables'!$O$7:$R$7)/J795+H$65*'key variables'!$B$25/scenario!J$65)&lt;'key variables'!$B$28,0,IF($A795&gt;='key variables'!$B$26,M795*SUMPRODUCT(Z795:AC795,'control variables'!$O$5:$R$5)/J795+H$65*'key variables'!$B$25/scenario!J$65,M795*SUMPRODUCT(Z795:AC795,'control variables'!$O$7:$R$7)/J795+H$65*'key variables'!$B$25/scenario!J$65))</f>
        <v>2.8940713221614342E-37</v>
      </c>
      <c r="S795" s="10">
        <f ca="1">IF(IF($A795&gt;='key variables'!$B$26,N795*SUMPRODUCT(Z795:AC795,'control variables'!$O$6:$R$6)/J795+I$65*'key variables'!$B$25/scenario!J$65,N795*SUMPRODUCT(Z795:AC795,'control variables'!$O$7:$R$7)/J795+I$65*'key variables'!$B$25/scenario!J$65)&lt;'key variables'!$B$28,0,IF($A795&gt;='key variables'!$B$26,N795*SUMPRODUCT(Z795:AC795,'control variables'!$O$6:$R$6)/J795+I$65*'key variables'!$B$25/scenario!J$65,N795*SUMPRODUCT(Z795:AC795,'control variables'!$O$7:$R$7)/J795+I$65*'key variables'!$B$25/scenario!J$65))</f>
        <v>1.3008707334573261E-37</v>
      </c>
      <c r="T795" s="10">
        <f t="shared" ca="1" si="595"/>
        <v>5.9982662010167451E-37</v>
      </c>
      <c r="U795" s="82">
        <f ca="1">SUMPRODUCT(P765:P794,'control variables'!AD$7:AD$36)</f>
        <v>1.7747937012027948E-37</v>
      </c>
      <c r="V795" s="82">
        <f ca="1">SUMPRODUCT(Q765:Q794,'control variables'!AE$7:AE$36)</f>
        <v>2.0485870978981205E-37</v>
      </c>
      <c r="W795" s="82">
        <f ca="1">SUMPRODUCT(R765:R794,'control variables'!AF$7:AF$36)</f>
        <v>6.1359665995813555E-37</v>
      </c>
      <c r="X795" s="82">
        <f ca="1">SUMPRODUCT(S765:S794,'control variables'!AG$7:AG$36)</f>
        <v>2.7580866130505838E-37</v>
      </c>
      <c r="Y795" s="82">
        <f t="shared" ca="1" si="589"/>
        <v>1.2717434011732853E-36</v>
      </c>
      <c r="Z795" s="10">
        <f ca="1">IF($A795&gt;='key variables'!$B$26,SUMPRODUCT(P765:P794,'control variables'!V$7:V$36)*$E795,SUMPRODUCT(P765:P794,'control variables'!Z$7:Z$36)*$E795)</f>
        <v>4.3306763018667617E-37</v>
      </c>
      <c r="AA795" s="10">
        <f ca="1">IF($A795&gt;='key variables'!$B$26,SUMPRODUCT(Q765:Q794,'control variables'!W$7:W$36)*$E795,SUMPRODUCT(Q765:Q794,'control variables'!AA$7:AA$36)*$E795)</f>
        <v>4.9987599072302951E-37</v>
      </c>
      <c r="AB795" s="10">
        <f ca="1">IF($A795&gt;='key variables'!$B$26,SUMPRODUCT(R765:R794,'control variables'!X$7:X$36)*$E795,SUMPRODUCT(R765:R794,'control variables'!AB$7:AB$36)*$E795)</f>
        <v>1.4972379676490995E-36</v>
      </c>
      <c r="AC795" s="10">
        <f ca="1">IF($A795&gt;='key variables'!$B$26,SUMPRODUCT(S765:S794,'control variables'!Y$7:Y$36)*$E795,SUMPRODUCT(S765:S794,'control variables'!AC$7:AC$36)*$E795)</f>
        <v>6.7300105502624346E-37</v>
      </c>
      <c r="AD795" s="10">
        <f t="shared" ca="1" si="590"/>
        <v>3.1031826435850489E-36</v>
      </c>
      <c r="AE795" s="82">
        <f ca="1">SUMPRODUCT(P765:P794,'control variables'!AL$7:AL$36)</f>
        <v>5.8964349879130074E-37</v>
      </c>
      <c r="AF795" s="82">
        <f ca="1">SUMPRODUCT(Q765:Q794,'control variables'!AM$7:AM$36)</f>
        <v>6.7882687802366943E-37</v>
      </c>
      <c r="AG795" s="82">
        <f ca="1">SUMPRODUCT(R765:R794,'control variables'!AN$7:AN$36)</f>
        <v>1.9355138327186745E-36</v>
      </c>
      <c r="AH795" s="82">
        <f ca="1">SUMPRODUCT(S765:S794,'control variables'!AO$7:AO$36)</f>
        <v>8.3805829075509289E-37</v>
      </c>
      <c r="AI795" s="82">
        <f t="shared" ca="1" si="553"/>
        <v>4.0420425002887371E-36</v>
      </c>
      <c r="AJ795" s="10">
        <f ca="1">SUMPRODUCT(P765:P794,'control variables'!AP$7:AP$36)</f>
        <v>5.6340665648272251E-40</v>
      </c>
      <c r="AK795" s="10">
        <f ca="1">SUMPRODUCT(Q765:Q794,'control variables'!AQ$7:AQ$36)</f>
        <v>1.6258053070593777E-39</v>
      </c>
      <c r="AL795" s="10">
        <f ca="1">SUMPRODUCT(R765:R794,'control variables'!AR$7:AR$36)</f>
        <v>5.8435711550310104E-38</v>
      </c>
      <c r="AM795" s="10">
        <f ca="1">SUMPRODUCT(S765:S794,'control variables'!AS$7:AS$36)</f>
        <v>4.3777605135049685E-38</v>
      </c>
      <c r="AN795" s="10">
        <f t="shared" ca="1" si="575"/>
        <v>1.044025286489019E-37</v>
      </c>
      <c r="AO795" s="82">
        <f ca="1">SUMPRODUCT(P765:P794,'control variables'!AX$7:AX$36)</f>
        <v>7.6614707304860038E-40</v>
      </c>
      <c r="AP795" s="82">
        <f ca="1">SUMPRODUCT(Q765:Q794,'control variables'!AY$7:AY$36)</f>
        <v>1.7686776867374428E-39</v>
      </c>
      <c r="AQ795" s="82">
        <f ca="1">SUMPRODUCT(R765:R794,'control variables'!AZ$7:AZ$36)</f>
        <v>1.5892730002615902E-38</v>
      </c>
      <c r="AR795" s="82">
        <f ca="1">SUMPRODUCT(S765:S794,'control variables'!BA$7:BA$36)</f>
        <v>1.1906172443429139E-38</v>
      </c>
      <c r="AS795" s="82">
        <f t="shared" ca="1" si="576"/>
        <v>3.0333727205831082E-38</v>
      </c>
      <c r="AT795" s="10">
        <f ca="1">SUMPRODUCT(P765:P794,'control variables'!AT$7:AT$36)</f>
        <v>-6.7615468925221705E-40</v>
      </c>
      <c r="AU795" s="10">
        <f ca="1">SUMPRODUCT(Q765:Q794,'control variables'!AU$7:AU$36)</f>
        <v>7.3347908853297079E-40</v>
      </c>
      <c r="AV795" s="10">
        <f ca="1">SUMPRODUCT(R765:R794,'control variables'!AV$7:AV$36)</f>
        <v>3.1584197335683116E-37</v>
      </c>
      <c r="AW795" s="10">
        <f ca="1">SUMPRODUCT(S765:S794,'control variables'!AW$7:AW$36)</f>
        <v>2.3661567264028407E-37</v>
      </c>
      <c r="AX795" s="10">
        <f t="shared" ca="1" si="554"/>
        <v>5.5251497039639599E-37</v>
      </c>
      <c r="AY795" s="82">
        <f ca="1">SUMPRODUCT(P765:P794,'control variables'!BB$7:BB$36)</f>
        <v>2.4506985818641556E-39</v>
      </c>
      <c r="AZ795" s="82">
        <f ca="1">SUMPRODUCT(Q765:Q794,'control variables'!BC$7:BC$36)</f>
        <v>6.2492770134919862E-39</v>
      </c>
      <c r="BA795" s="82">
        <f ca="1">SUMPRODUCT(R765:R794,'control variables'!BD$7:BD$36)</f>
        <v>4.3746859997691374E-38</v>
      </c>
      <c r="BB795" s="82">
        <f ca="1">SUMPRODUCT(S765:S794,'control variables'!BE$7:BE$36)</f>
        <v>6.2167410931889636E-39</v>
      </c>
      <c r="BC795" s="82">
        <f t="shared" ca="1" si="577"/>
        <v>5.8663576686236489E-38</v>
      </c>
      <c r="BD795" s="10">
        <f ca="1">SUMPRODUCT(P765:P794,'control variables'!BF$7:BF$36)</f>
        <v>5.1266479731630272E-40</v>
      </c>
      <c r="BE795" s="10">
        <f ca="1">SUMPRODUCT(Q765:Q794,'control variables'!BG$7:BG$36)</f>
        <v>5.9175243219365481E-40</v>
      </c>
      <c r="BF795" s="10">
        <f ca="1">SUMPRODUCT(R765:R794,'control variables'!BH$7:BH$36)</f>
        <v>1.7724280128908003E-38</v>
      </c>
      <c r="BG795" s="10">
        <f ca="1">SUMPRODUCT(S765:S794,'control variables'!BI$7:BI$36)</f>
        <v>3.9834880907626652E-38</v>
      </c>
      <c r="BH795" s="10">
        <f t="shared" ca="1" si="578"/>
        <v>5.8663578266044607E-38</v>
      </c>
      <c r="BI795" s="82">
        <f t="shared" ca="1" si="555"/>
        <v>5.9141804268391274E-37</v>
      </c>
      <c r="BJ795" s="82">
        <f t="shared" ca="1" si="556"/>
        <v>6.8580963412569435E-37</v>
      </c>
      <c r="BK795" s="82">
        <f t="shared" ca="1" si="557"/>
        <v>2.2951026660731971E-36</v>
      </c>
      <c r="BL795" s="82">
        <f t="shared" ca="1" si="558"/>
        <v>1.0808907044885659E-36</v>
      </c>
      <c r="BM795" s="82">
        <f t="shared" ca="1" si="548"/>
        <v>4.6532210473713698E-36</v>
      </c>
      <c r="BN795" s="10">
        <f ca="1">BN794+BI795-INDIRECT(ADDRESS(MAX($D795-'key variables'!$B$9*30,34),scenario!BI$4),TRUE)</f>
        <v>9439390.0751690175</v>
      </c>
      <c r="BO795" s="10">
        <f ca="1">BO794+BJ795-INDIRECT(ADDRESS(MAX($D795-'key variables'!$B$9*30,34),scenario!BJ$4),TRUE)</f>
        <v>10895583.360992203</v>
      </c>
      <c r="BP795" s="10">
        <f ca="1">BP794+BK795-INDIRECT(ADDRESS(MAX($D795-'key variables'!$B$9*30,34),scenario!BK$4),TRUE)</f>
        <v>32531162.537994072</v>
      </c>
      <c r="BQ795" s="10">
        <f ca="1">BQ794+BL795-INDIRECT(ADDRESS(MAX($D795-'key variables'!$B$9*30,34),scenario!BL$4),TRUE)</f>
        <v>14415841.516535141</v>
      </c>
      <c r="BR795" s="10">
        <f t="shared" ca="1" si="579"/>
        <v>67281977.490690395</v>
      </c>
      <c r="BS795" s="82">
        <f t="shared" ca="1" si="560"/>
        <v>-2.3433848477536824E-9</v>
      </c>
      <c r="BT795" s="82">
        <f t="shared" ca="1" si="561"/>
        <v>-3.4288309057018498E-10</v>
      </c>
      <c r="BU795" s="82">
        <f t="shared" ca="1" si="562"/>
        <v>-4.2578247660364599E-9</v>
      </c>
      <c r="BV795" s="82">
        <f t="shared" ca="1" si="563"/>
        <v>-2.9943922343414556E-9</v>
      </c>
      <c r="BW795" s="82">
        <f t="shared" ca="1" si="580"/>
        <v>-9.9384849387017825E-9</v>
      </c>
      <c r="BX795" s="10">
        <f t="shared" ca="1" si="564"/>
        <v>-1.8625994260191893E-12</v>
      </c>
      <c r="BY795" s="10">
        <f t="shared" ca="1" si="565"/>
        <v>2.8902850229962428E-12</v>
      </c>
      <c r="BZ795" s="10">
        <f t="shared" ca="1" si="566"/>
        <v>-3.5034723983035463E-11</v>
      </c>
      <c r="CA795" s="10">
        <f t="shared" ca="1" si="567"/>
        <v>-2.0257049910634696E-11</v>
      </c>
      <c r="CB795" s="10">
        <v>0</v>
      </c>
      <c r="CC795" s="82">
        <f t="shared" ca="1" si="568"/>
        <v>3.9725652202851362E-13</v>
      </c>
      <c r="CD795" s="82">
        <f t="shared" ca="1" si="569"/>
        <v>3.4270724516460853E-13</v>
      </c>
      <c r="CE795" s="82">
        <f t="shared" ca="1" si="570"/>
        <v>1.8915613015532971E-10</v>
      </c>
      <c r="CF795" s="82">
        <f t="shared" ca="1" si="571"/>
        <v>3.7028113764059381E-11</v>
      </c>
      <c r="CG795" s="82">
        <f t="shared" ca="1" si="581"/>
        <v>2.269242076865822E-10</v>
      </c>
      <c r="CH795" s="13" t="str">
        <f t="shared" ca="1" si="582"/>
        <v/>
      </c>
      <c r="CI795" s="81">
        <f t="shared" ca="1" si="591"/>
        <v>0.1131775965863165</v>
      </c>
      <c r="CJ795" s="81">
        <f t="shared" ca="1" si="592"/>
        <v>0.13063724757458739</v>
      </c>
      <c r="CK795" s="81">
        <f t="shared" ca="1" si="593"/>
        <v>0.39004625943939081</v>
      </c>
      <c r="CL795" s="81">
        <f t="shared" ca="1" si="594"/>
        <v>0.17284488538116416</v>
      </c>
      <c r="CM795" s="89">
        <f t="shared" ca="1" si="583"/>
        <v>0.80670598898145884</v>
      </c>
    </row>
    <row r="796" spans="1:91" x14ac:dyDescent="0.3">
      <c r="A796">
        <v>731</v>
      </c>
      <c r="B796" s="3">
        <f t="shared" si="596"/>
        <v>2.2194444444444446</v>
      </c>
      <c r="C796" s="3">
        <f t="shared" si="584"/>
        <v>24.366666666666667</v>
      </c>
      <c r="D796" s="4">
        <f t="shared" ca="1" si="572"/>
        <v>796</v>
      </c>
      <c r="E796" s="58">
        <f>(0.5*(COS(B796*2*PI())+1)*('key variables'!$B$4-'key variables'!$B$6)+'key variables'!$B$6)/'key variables'!$B$4</f>
        <v>1</v>
      </c>
      <c r="F796" s="10">
        <f t="shared" ca="1" si="585"/>
        <v>11689222.907461114</v>
      </c>
      <c r="G796" s="10">
        <f t="shared" ca="1" si="586"/>
        <v>13492492.798713122</v>
      </c>
      <c r="H796" s="10">
        <f t="shared" ca="1" si="587"/>
        <v>40309474.521088287</v>
      </c>
      <c r="I796" s="10">
        <f t="shared" ca="1" si="588"/>
        <v>17912154.249750931</v>
      </c>
      <c r="J796" s="10">
        <f t="shared" ca="1" si="573"/>
        <v>83403344.477013454</v>
      </c>
      <c r="K796" s="82">
        <f t="shared" ca="1" si="549"/>
        <v>2249832.832292099</v>
      </c>
      <c r="L796" s="82">
        <f t="shared" ca="1" si="550"/>
        <v>2596909.4377209195</v>
      </c>
      <c r="M796" s="82">
        <f t="shared" ca="1" si="551"/>
        <v>7778311.98309422</v>
      </c>
      <c r="N796" s="82">
        <f t="shared" ca="1" si="552"/>
        <v>3496312.733215793</v>
      </c>
      <c r="O796" s="82">
        <f t="shared" ca="1" si="574"/>
        <v>16121366.986323033</v>
      </c>
      <c r="P796" s="10">
        <f ca="1">IF(IF($A796&gt;='key variables'!$B$26,K796*SUMPRODUCT(Z796:AC796,'control variables'!$O$3:$R$3)/J796+F$65*'key variables'!$B$25/scenario!J$65,K796*SUMPRODUCT(Z796:AC796,'control variables'!$O$7:$R$7)/J796+F$65*'key variables'!$B$25/scenario!J$65)&lt;'key variables'!$B$28,0,IF($A796&gt;='key variables'!$B$26,K796*SUMPRODUCT(Z796:AC796,'control variables'!$O$3:$R$3)/J796+F$65*'key variables'!$B$25/scenario!J$65,K796*SUMPRODUCT(Z796:AC796,'control variables'!$O$7:$R$7)/J796+F$65*'key variables'!$B$25/scenario!J$65))</f>
        <v>7.2027670662511659E-38</v>
      </c>
      <c r="Q796" s="10">
        <f ca="1">IF(IF($A796&gt;='key variables'!$B$26,L796*SUMPRODUCT(Z796:AC796,'control variables'!$O$4:$R$4)/J796+G$65*'key variables'!$B$25/scenario!J$65,L796*SUMPRODUCT(Z796:AC796,'control variables'!$O$7:$R$7)/J796+G$65*'key variables'!$B$25/scenario!J$65)&lt;'key variables'!$B$28,0,IF($A796&gt;='key variables'!$B$26,L796*SUMPRODUCT(Z796:AC796,'control variables'!$O$4:$R$4)/J796+G$65*'key variables'!$B$25/scenario!J$65,L796*SUMPRODUCT(Z796:AC796,'control variables'!$O$7:$R$7)/J796+G$65*'key variables'!$B$25/scenario!J$65))</f>
        <v>8.3139215961199834E-38</v>
      </c>
      <c r="R796" s="10">
        <f ca="1">IF(IF($A796&gt;='key variables'!$B$26,M796*SUMPRODUCT(Z796:AC796,'control variables'!$O$5:$R$5)/J796+H$65*'key variables'!$B$25/scenario!J$65,M796*SUMPRODUCT(Z796:AC796,'control variables'!$O$7:$R$7)/J796+H$65*'key variables'!$B$25/scenario!J$65)&lt;'key variables'!$B$28,0,IF($A796&gt;='key variables'!$B$26,M796*SUMPRODUCT(Z796:AC796,'control variables'!$O$5:$R$5)/J796+H$65*'key variables'!$B$25/scenario!J$65,M796*SUMPRODUCT(Z796:AC796,'control variables'!$O$7:$R$7)/J796+H$65*'key variables'!$B$25/scenario!J$65))</f>
        <v>2.4902014309116451E-37</v>
      </c>
      <c r="S796" s="10">
        <f ca="1">IF(IF($A796&gt;='key variables'!$B$26,N796*SUMPRODUCT(Z796:AC796,'control variables'!$O$6:$R$6)/J796+I$65*'key variables'!$B$25/scenario!J$65,N796*SUMPRODUCT(Z796:AC796,'control variables'!$O$7:$R$7)/J796+I$65*'key variables'!$B$25/scenario!J$65)&lt;'key variables'!$B$28,0,IF($A796&gt;='key variables'!$B$26,N796*SUMPRODUCT(Z796:AC796,'control variables'!$O$6:$R$6)/J796+I$65*'key variables'!$B$25/scenario!J$65,N796*SUMPRODUCT(Z796:AC796,'control variables'!$O$7:$R$7)/J796+I$65*'key variables'!$B$25/scenario!J$65))</f>
        <v>1.1193332165245846E-37</v>
      </c>
      <c r="T796" s="10">
        <f t="shared" ca="1" si="595"/>
        <v>5.1612035136733441E-37</v>
      </c>
      <c r="U796" s="82">
        <f ca="1">SUMPRODUCT(P766:P795,'control variables'!AD$7:AD$36)</f>
        <v>1.5271198675944882E-37</v>
      </c>
      <c r="V796" s="82">
        <f ca="1">SUMPRODUCT(Q766:Q795,'control variables'!AE$7:AE$36)</f>
        <v>1.7627051840322522E-37</v>
      </c>
      <c r="W796" s="82">
        <f ca="1">SUMPRODUCT(R766:R795,'control variables'!AF$7:AF$36)</f>
        <v>5.2796877151223273E-37</v>
      </c>
      <c r="X796" s="82">
        <f ca="1">SUMPRODUCT(S766:S795,'control variables'!AG$7:AG$36)</f>
        <v>2.3731934931262563E-37</v>
      </c>
      <c r="Y796" s="82">
        <f t="shared" ca="1" si="589"/>
        <v>1.0942706259875324E-36</v>
      </c>
      <c r="Z796" s="10">
        <f ca="1">IF($A796&gt;='key variables'!$B$26,SUMPRODUCT(P766:P795,'control variables'!V$7:V$36)*$E796,SUMPRODUCT(P766:P795,'control variables'!Z$7:Z$36)*$E796)</f>
        <v>3.7263270746449862E-37</v>
      </c>
      <c r="AA796" s="10">
        <f ca="1">IF($A796&gt;='key variables'!$B$26,SUMPRODUCT(Q766:Q795,'control variables'!W$7:W$36)*$E796,SUMPRODUCT(Q766:Q795,'control variables'!AA$7:AA$36)*$E796)</f>
        <v>4.3011790961917037E-37</v>
      </c>
      <c r="AB796" s="10">
        <f ca="1">IF($A796&gt;='key variables'!$B$26,SUMPRODUCT(R766:R795,'control variables'!X$7:X$36)*$E796,SUMPRODUCT(R766:R795,'control variables'!AB$7:AB$36)*$E796)</f>
        <v>1.288297251316689E-36</v>
      </c>
      <c r="AC796" s="10">
        <f ca="1">IF($A796&gt;='key variables'!$B$26,SUMPRODUCT(S766:S795,'control variables'!Y$7:Y$36)*$E796,SUMPRODUCT(S766:S795,'control variables'!AC$7:AC$36)*$E796)</f>
        <v>5.7908323730589623E-37</v>
      </c>
      <c r="AD796" s="10">
        <f t="shared" ca="1" si="590"/>
        <v>2.6701311057062542E-36</v>
      </c>
      <c r="AE796" s="82">
        <f ca="1">SUMPRODUCT(P766:P795,'control variables'!AL$7:AL$36)</f>
        <v>5.0735829251133467E-37</v>
      </c>
      <c r="AF796" s="82">
        <f ca="1">SUMPRODUCT(Q766:Q795,'control variables'!AM$7:AM$36)</f>
        <v>5.8409606219840543E-37</v>
      </c>
      <c r="AG796" s="82">
        <f ca="1">SUMPRODUCT(R766:R795,'control variables'!AN$7:AN$36)</f>
        <v>1.6654113804581877E-36</v>
      </c>
      <c r="AH796" s="82">
        <f ca="1">SUMPRODUCT(S766:S795,'control variables'!AO$7:AO$36)</f>
        <v>7.2110660813537777E-37</v>
      </c>
      <c r="AI796" s="82">
        <f t="shared" ca="1" si="553"/>
        <v>3.4779723433033053E-36</v>
      </c>
      <c r="AJ796" s="10">
        <f ca="1">SUMPRODUCT(P766:P795,'control variables'!AP$7:AP$36)</f>
        <v>4.8478282183819705E-40</v>
      </c>
      <c r="AK796" s="10">
        <f ca="1">SUMPRODUCT(Q766:Q795,'control variables'!AQ$7:AQ$36)</f>
        <v>1.3989229190797312E-39</v>
      </c>
      <c r="AL796" s="10">
        <f ca="1">SUMPRODUCT(R766:R795,'control variables'!AR$7:AR$36)</f>
        <v>5.0280962809943266E-38</v>
      </c>
      <c r="AM796" s="10">
        <f ca="1">SUMPRODUCT(S766:S795,'control variables'!AS$7:AS$36)</f>
        <v>3.7668406481346833E-38</v>
      </c>
      <c r="AN796" s="10">
        <f t="shared" ca="1" si="575"/>
        <v>8.9833075032208037E-38</v>
      </c>
      <c r="AO796" s="82">
        <f ca="1">SUMPRODUCT(P766:P795,'control variables'!AX$7:AX$36)</f>
        <v>6.5923065647515214E-40</v>
      </c>
      <c r="AP796" s="82">
        <f ca="1">SUMPRODUCT(Q766:Q795,'control variables'!AY$7:AY$36)</f>
        <v>1.5218573476778328E-39</v>
      </c>
      <c r="AQ796" s="82">
        <f ca="1">SUMPRODUCT(R766:R795,'control variables'!AZ$7:AZ$36)</f>
        <v>1.3674887239492489E-38</v>
      </c>
      <c r="AR796" s="82">
        <f ca="1">SUMPRODUCT(S766:S795,'control variables'!BA$7:BA$36)</f>
        <v>1.0244656870848951E-38</v>
      </c>
      <c r="AS796" s="82">
        <f t="shared" ca="1" si="576"/>
        <v>2.6100632114494429E-38</v>
      </c>
      <c r="AT796" s="10">
        <f ca="1">SUMPRODUCT(P766:P795,'control variables'!AT$7:AT$36)</f>
        <v>-5.8179677943665004E-40</v>
      </c>
      <c r="AU796" s="10">
        <f ca="1">SUMPRODUCT(Q766:Q795,'control variables'!AU$7:AU$36)</f>
        <v>6.311215144637298E-40</v>
      </c>
      <c r="AV796" s="10">
        <f ca="1">SUMPRODUCT(R766:R795,'control variables'!AV$7:AV$36)</f>
        <v>2.7176598170626103E-37</v>
      </c>
      <c r="AW796" s="10">
        <f ca="1">SUMPRODUCT(S766:S795,'control variables'!AW$7:AW$36)</f>
        <v>2.0359577252743656E-37</v>
      </c>
      <c r="AX796" s="10">
        <f t="shared" ca="1" si="554"/>
        <v>4.7541107896872463E-37</v>
      </c>
      <c r="AY796" s="82">
        <f ca="1">SUMPRODUCT(P766:P795,'control variables'!BB$7:BB$36)</f>
        <v>2.1087016994223348E-39</v>
      </c>
      <c r="AZ796" s="82">
        <f ca="1">SUMPRODUCT(Q766:Q795,'control variables'!BC$7:BC$36)</f>
        <v>5.3771855731387309E-39</v>
      </c>
      <c r="BA796" s="82">
        <f ca="1">SUMPRODUCT(R766:R795,'control variables'!BD$7:BD$36)</f>
        <v>3.7641951851684802E-38</v>
      </c>
      <c r="BB796" s="82">
        <f ca="1">SUMPRODUCT(S766:S795,'control variables'!BE$7:BE$36)</f>
        <v>5.3491900656769089E-39</v>
      </c>
      <c r="BC796" s="82">
        <f t="shared" ca="1" si="577"/>
        <v>5.0477029189922778E-38</v>
      </c>
      <c r="BD796" s="10">
        <f ca="1">SUMPRODUCT(P766:P795,'control variables'!BF$7:BF$36)</f>
        <v>4.4112202836163318E-40</v>
      </c>
      <c r="BE796" s="10">
        <f ca="1">SUMPRODUCT(Q766:Q795,'control variables'!BG$7:BG$36)</f>
        <v>5.0917292262636493E-40</v>
      </c>
      <c r="BF796" s="10">
        <f ca="1">SUMPRODUCT(R766:R795,'control variables'!BH$7:BH$36)</f>
        <v>1.525084312916029E-38</v>
      </c>
      <c r="BG796" s="10">
        <f ca="1">SUMPRODUCT(S766:S795,'control variables'!BI$7:BI$36)</f>
        <v>3.4275892469119172E-38</v>
      </c>
      <c r="BH796" s="10">
        <f t="shared" ca="1" si="578"/>
        <v>5.0477030549267461E-38</v>
      </c>
      <c r="BI796" s="82">
        <f t="shared" ca="1" si="555"/>
        <v>5.0888519743132034E-37</v>
      </c>
      <c r="BJ796" s="82">
        <f t="shared" ca="1" si="556"/>
        <v>5.9010436928600792E-37</v>
      </c>
      <c r="BK796" s="82">
        <f t="shared" ca="1" si="557"/>
        <v>1.9748193140161334E-36</v>
      </c>
      <c r="BL796" s="82">
        <f t="shared" ca="1" si="558"/>
        <v>9.3005157072849135E-37</v>
      </c>
      <c r="BM796" s="82">
        <f t="shared" ca="1" si="548"/>
        <v>4.0038604514619532E-36</v>
      </c>
      <c r="BN796" s="10">
        <f ca="1">BN795+BI796-INDIRECT(ADDRESS(MAX($D796-'key variables'!$B$9*30,34),scenario!BI$4),TRUE)</f>
        <v>9439390.0751690175</v>
      </c>
      <c r="BO796" s="10">
        <f ca="1">BO795+BJ796-INDIRECT(ADDRESS(MAX($D796-'key variables'!$B$9*30,34),scenario!BJ$4),TRUE)</f>
        <v>10895583.360992203</v>
      </c>
      <c r="BP796" s="10">
        <f ca="1">BP795+BK796-INDIRECT(ADDRESS(MAX($D796-'key variables'!$B$9*30,34),scenario!BK$4),TRUE)</f>
        <v>32531162.537994072</v>
      </c>
      <c r="BQ796" s="10">
        <f ca="1">BQ795+BL796-INDIRECT(ADDRESS(MAX($D796-'key variables'!$B$9*30,34),scenario!BL$4),TRUE)</f>
        <v>14415841.516535141</v>
      </c>
      <c r="BR796" s="10">
        <f t="shared" ca="1" si="579"/>
        <v>67281977.490690395</v>
      </c>
      <c r="BS796" s="82">
        <f t="shared" ca="1" si="560"/>
        <v>-2.3433848477536824E-9</v>
      </c>
      <c r="BT796" s="82">
        <f t="shared" ca="1" si="561"/>
        <v>-3.4288309057018498E-10</v>
      </c>
      <c r="BU796" s="82">
        <f t="shared" ca="1" si="562"/>
        <v>-4.2578247660364599E-9</v>
      </c>
      <c r="BV796" s="82">
        <f t="shared" ca="1" si="563"/>
        <v>-2.9943922343414556E-9</v>
      </c>
      <c r="BW796" s="82">
        <f t="shared" ca="1" si="580"/>
        <v>-9.9384849387017825E-9</v>
      </c>
      <c r="BX796" s="10">
        <f t="shared" ca="1" si="564"/>
        <v>-1.8625994260191893E-12</v>
      </c>
      <c r="BY796" s="10">
        <f t="shared" ca="1" si="565"/>
        <v>2.8902850229962428E-12</v>
      </c>
      <c r="BZ796" s="10">
        <f t="shared" ca="1" si="566"/>
        <v>-3.5034723983035463E-11</v>
      </c>
      <c r="CA796" s="10">
        <f t="shared" ca="1" si="567"/>
        <v>-2.0257049910634696E-11</v>
      </c>
      <c r="CB796" s="10">
        <v>0</v>
      </c>
      <c r="CC796" s="82">
        <f t="shared" ca="1" si="568"/>
        <v>3.9725652202851362E-13</v>
      </c>
      <c r="CD796" s="82">
        <f t="shared" ca="1" si="569"/>
        <v>3.4270724516460853E-13</v>
      </c>
      <c r="CE796" s="82">
        <f t="shared" ca="1" si="570"/>
        <v>1.8915613015532971E-10</v>
      </c>
      <c r="CF796" s="82">
        <f t="shared" ca="1" si="571"/>
        <v>3.7028113764059381E-11</v>
      </c>
      <c r="CG796" s="82">
        <f t="shared" ca="1" si="581"/>
        <v>2.269242076865822E-10</v>
      </c>
      <c r="CH796" s="13" t="str">
        <f t="shared" ca="1" si="582"/>
        <v/>
      </c>
      <c r="CI796" s="81">
        <f t="shared" ca="1" si="591"/>
        <v>0.1131775965863165</v>
      </c>
      <c r="CJ796" s="81">
        <f t="shared" ca="1" si="592"/>
        <v>0.13063724757458739</v>
      </c>
      <c r="CK796" s="81">
        <f t="shared" ca="1" si="593"/>
        <v>0.39004625943939081</v>
      </c>
      <c r="CL796" s="81">
        <f t="shared" ca="1" si="594"/>
        <v>0.17284488538116416</v>
      </c>
      <c r="CM796" s="89">
        <f t="shared" ca="1" si="583"/>
        <v>0.80670598898145884</v>
      </c>
    </row>
    <row r="797" spans="1:91" x14ac:dyDescent="0.3">
      <c r="A797">
        <v>732</v>
      </c>
      <c r="B797" s="3">
        <f t="shared" si="596"/>
        <v>2.2222222222222223</v>
      </c>
      <c r="C797" s="3">
        <f t="shared" si="584"/>
        <v>24.4</v>
      </c>
      <c r="D797" s="4">
        <f t="shared" ca="1" si="572"/>
        <v>797</v>
      </c>
      <c r="E797" s="58">
        <f>(0.5*(COS(B797*2*PI())+1)*('key variables'!$B$4-'key variables'!$B$6)+'key variables'!$B$6)/'key variables'!$B$4</f>
        <v>1</v>
      </c>
      <c r="F797" s="10">
        <f t="shared" ca="1" si="585"/>
        <v>11689222.907461114</v>
      </c>
      <c r="G797" s="10">
        <f t="shared" ca="1" si="586"/>
        <v>13492492.798713122</v>
      </c>
      <c r="H797" s="10">
        <f t="shared" ca="1" si="587"/>
        <v>40309474.521088287</v>
      </c>
      <c r="I797" s="10">
        <f t="shared" ca="1" si="588"/>
        <v>17912154.249750931</v>
      </c>
      <c r="J797" s="10">
        <f t="shared" ca="1" si="573"/>
        <v>83403344.477013454</v>
      </c>
      <c r="K797" s="82">
        <f t="shared" ca="1" si="549"/>
        <v>2249832.832292099</v>
      </c>
      <c r="L797" s="82">
        <f t="shared" ca="1" si="550"/>
        <v>2596909.4377209195</v>
      </c>
      <c r="M797" s="82">
        <f t="shared" ca="1" si="551"/>
        <v>7778311.98309422</v>
      </c>
      <c r="N797" s="82">
        <f t="shared" ca="1" si="552"/>
        <v>3496312.733215793</v>
      </c>
      <c r="O797" s="82">
        <f t="shared" ca="1" si="574"/>
        <v>16121366.986323033</v>
      </c>
      <c r="P797" s="10">
        <f ca="1">IF(IF($A797&gt;='key variables'!$B$26,K797*SUMPRODUCT(Z797:AC797,'control variables'!$O$3:$R$3)/J797+F$65*'key variables'!$B$25/scenario!J$65,K797*SUMPRODUCT(Z797:AC797,'control variables'!$O$7:$R$7)/J797+F$65*'key variables'!$B$25/scenario!J$65)&lt;'key variables'!$B$28,0,IF($A797&gt;='key variables'!$B$26,K797*SUMPRODUCT(Z797:AC797,'control variables'!$O$3:$R$3)/J797+F$65*'key variables'!$B$25/scenario!J$65,K797*SUMPRODUCT(Z797:AC797,'control variables'!$O$7:$R$7)/J797+F$65*'key variables'!$B$25/scenario!J$65))</f>
        <v>6.1976153516169029E-38</v>
      </c>
      <c r="Q797" s="10">
        <f ca="1">IF(IF($A797&gt;='key variables'!$B$26,L797*SUMPRODUCT(Z797:AC797,'control variables'!$O$4:$R$4)/J797+G$65*'key variables'!$B$25/scenario!J$65,L797*SUMPRODUCT(Z797:AC797,'control variables'!$O$7:$R$7)/J797+G$65*'key variables'!$B$25/scenario!J$65)&lt;'key variables'!$B$28,0,IF($A797&gt;='key variables'!$B$26,L797*SUMPRODUCT(Z797:AC797,'control variables'!$O$4:$R$4)/J797+G$65*'key variables'!$B$25/scenario!J$65,L797*SUMPRODUCT(Z797:AC797,'control variables'!$O$7:$R$7)/J797+G$65*'key variables'!$B$25/scenario!J$65))</f>
        <v>7.1537074074881307E-38</v>
      </c>
      <c r="R797" s="10">
        <f ca="1">IF(IF($A797&gt;='key variables'!$B$26,M797*SUMPRODUCT(Z797:AC797,'control variables'!$O$5:$R$5)/J797+H$65*'key variables'!$B$25/scenario!J$65,M797*SUMPRODUCT(Z797:AC797,'control variables'!$O$7:$R$7)/J797+H$65*'key variables'!$B$25/scenario!J$65)&lt;'key variables'!$B$28,0,IF($A797&gt;='key variables'!$B$26,M797*SUMPRODUCT(Z797:AC797,'control variables'!$O$5:$R$5)/J797+H$65*'key variables'!$B$25/scenario!J$65,M797*SUMPRODUCT(Z797:AC797,'control variables'!$O$7:$R$7)/J797+H$65*'key variables'!$B$25/scenario!J$65))</f>
        <v>2.1426918953341894E-37</v>
      </c>
      <c r="S797" s="10">
        <f ca="1">IF(IF($A797&gt;='key variables'!$B$26,N797*SUMPRODUCT(Z797:AC797,'control variables'!$O$6:$R$6)/J797+I$65*'key variables'!$B$25/scenario!J$65,N797*SUMPRODUCT(Z797:AC797,'control variables'!$O$7:$R$7)/J797+I$65*'key variables'!$B$25/scenario!J$65)&lt;'key variables'!$B$28,0,IF($A797&gt;='key variables'!$B$26,N797*SUMPRODUCT(Z797:AC797,'control variables'!$O$6:$R$6)/J797+I$65*'key variables'!$B$25/scenario!J$65,N797*SUMPRODUCT(Z797:AC797,'control variables'!$O$7:$R$7)/J797+I$65*'key variables'!$B$25/scenario!J$65))</f>
        <v>9.6312940047887802E-38</v>
      </c>
      <c r="T797" s="10">
        <f t="shared" ca="1" si="595"/>
        <v>4.4409535717235709E-37</v>
      </c>
      <c r="U797" s="82">
        <f ca="1">SUMPRODUCT(P767:P796,'control variables'!AD$7:AD$36)</f>
        <v>1.3140091090143739E-37</v>
      </c>
      <c r="V797" s="82">
        <f ca="1">SUMPRODUCT(Q767:Q796,'control variables'!AE$7:AE$36)</f>
        <v>1.5167183123442179E-37</v>
      </c>
      <c r="W797" s="82">
        <f ca="1">SUMPRODUCT(R767:R796,'control variables'!AF$7:AF$36)</f>
        <v>4.5429032112260002E-37</v>
      </c>
      <c r="X797" s="82">
        <f ca="1">SUMPRODUCT(S767:S796,'control variables'!AG$7:AG$36)</f>
        <v>2.0420125057593723E-37</v>
      </c>
      <c r="Y797" s="82">
        <f t="shared" ca="1" si="589"/>
        <v>9.4156431383439633E-37</v>
      </c>
      <c r="Z797" s="10">
        <f ca="1">IF($A797&gt;='key variables'!$B$26,SUMPRODUCT(P767:P796,'control variables'!V$7:V$36)*$E797,SUMPRODUCT(P767:P796,'control variables'!Z$7:Z$36)*$E797)</f>
        <v>3.2063152494788942E-37</v>
      </c>
      <c r="AA797" s="10">
        <f ca="1">IF($A797&gt;='key variables'!$B$26,SUMPRODUCT(Q767:Q796,'control variables'!W$7:W$36)*$E797,SUMPRODUCT(Q767:Q796,'control variables'!AA$7:AA$36)*$E797)</f>
        <v>3.7009462268346893E-37</v>
      </c>
      <c r="AB797" s="10">
        <f ca="1">IF($A797&gt;='key variables'!$B$26,SUMPRODUCT(R767:R796,'control variables'!X$7:X$36)*$E797,SUMPRODUCT(R767:R796,'control variables'!AB$7:AB$36)*$E797)</f>
        <v>1.1085143735408631E-36</v>
      </c>
      <c r="AC797" s="10">
        <f ca="1">IF($A797&gt;='key variables'!$B$26,SUMPRODUCT(S767:S796,'control variables'!Y$7:Y$36)*$E797,SUMPRODUCT(S767:S796,'control variables'!AC$7:AC$36)*$E797)</f>
        <v>4.9827172368340577E-37</v>
      </c>
      <c r="AD797" s="10">
        <f t="shared" ca="1" si="590"/>
        <v>2.2975122448556271E-36</v>
      </c>
      <c r="AE797" s="82">
        <f ca="1">SUMPRODUCT(P767:P796,'control variables'!AL$7:AL$36)</f>
        <v>4.3655605040618959E-37</v>
      </c>
      <c r="AF797" s="82">
        <f ca="1">SUMPRODUCT(Q767:Q796,'control variables'!AM$7:AM$36)</f>
        <v>5.0258500498530284E-37</v>
      </c>
      <c r="AG797" s="82">
        <f ca="1">SUMPRODUCT(R767:R796,'control variables'!AN$7:AN$36)</f>
        <v>1.4330019343048456E-36</v>
      </c>
      <c r="AH797" s="82">
        <f ca="1">SUMPRODUCT(S767:S796,'control variables'!AO$7:AO$36)</f>
        <v>6.2047562327435792E-37</v>
      </c>
      <c r="AI797" s="82">
        <f t="shared" ca="1" si="553"/>
        <v>2.992618612970696E-36</v>
      </c>
      <c r="AJ797" s="10">
        <f ca="1">SUMPRODUCT(P767:P796,'control variables'!AP$7:AP$36)</f>
        <v>4.1713100412510306E-40</v>
      </c>
      <c r="AK797" s="10">
        <f ca="1">SUMPRODUCT(Q767:Q796,'control variables'!AQ$7:AQ$36)</f>
        <v>1.2037021438109273E-39</v>
      </c>
      <c r="AL797" s="10">
        <f ca="1">SUMPRODUCT(R767:R796,'control variables'!AR$7:AR$36)</f>
        <v>4.3264215563085438E-38</v>
      </c>
      <c r="AM797" s="10">
        <f ca="1">SUMPRODUCT(S767:S796,'control variables'!AS$7:AS$36)</f>
        <v>3.241175122455362E-38</v>
      </c>
      <c r="AN797" s="10">
        <f t="shared" ca="1" si="575"/>
        <v>7.7296799935575091E-38</v>
      </c>
      <c r="AO797" s="82">
        <f ca="1">SUMPRODUCT(P767:P796,'control variables'!AX$7:AX$36)</f>
        <v>5.6723450852248089E-40</v>
      </c>
      <c r="AP797" s="82">
        <f ca="1">SUMPRODUCT(Q767:Q796,'control variables'!AY$7:AY$36)</f>
        <v>1.3094809778220616E-39</v>
      </c>
      <c r="AQ797" s="82">
        <f ca="1">SUMPRODUCT(R767:R796,'control variables'!AZ$7:AZ$36)</f>
        <v>1.1766546149217564E-38</v>
      </c>
      <c r="AR797" s="82">
        <f ca="1">SUMPRODUCT(S767:S796,'control variables'!BA$7:BA$36)</f>
        <v>8.815007081419759E-39</v>
      </c>
      <c r="AS797" s="82">
        <f t="shared" ca="1" si="576"/>
        <v>2.2458268716981863E-38</v>
      </c>
      <c r="AT797" s="10">
        <f ca="1">SUMPRODUCT(P767:P796,'control variables'!AT$7:AT$36)</f>
        <v>-5.0060658891118997E-40</v>
      </c>
      <c r="AU797" s="10">
        <f ca="1">SUMPRODUCT(Q767:Q796,'control variables'!AU$7:AU$36)</f>
        <v>5.4304801901804631E-40</v>
      </c>
      <c r="AV797" s="10">
        <f ca="1">SUMPRODUCT(R767:R796,'control variables'!AV$7:AV$36)</f>
        <v>2.3384082877840332E-37</v>
      </c>
      <c r="AW797" s="10">
        <f ca="1">SUMPRODUCT(S767:S796,'control variables'!AW$7:AW$36)</f>
        <v>1.751838250125557E-37</v>
      </c>
      <c r="AX797" s="10">
        <f t="shared" ca="1" si="554"/>
        <v>4.090670952210659E-37</v>
      </c>
      <c r="AY797" s="82">
        <f ca="1">SUMPRODUCT(P767:P796,'control variables'!BB$7:BB$36)</f>
        <v>1.8144307464218073E-39</v>
      </c>
      <c r="AZ797" s="82">
        <f ca="1">SUMPRODUCT(Q767:Q796,'control variables'!BC$7:BC$36)</f>
        <v>4.6267951677524703E-39</v>
      </c>
      <c r="BA797" s="82">
        <f ca="1">SUMPRODUCT(R767:R796,'control variables'!BD$7:BD$36)</f>
        <v>3.2388988358920656E-38</v>
      </c>
      <c r="BB797" s="82">
        <f ca="1">SUMPRODUCT(S767:S796,'control variables'!BE$7:BE$36)</f>
        <v>4.6027064550083563E-39</v>
      </c>
      <c r="BC797" s="82">
        <f t="shared" ca="1" si="577"/>
        <v>4.3432920728103291E-38</v>
      </c>
      <c r="BD797" s="10">
        <f ca="1">SUMPRODUCT(P767:P796,'control variables'!BF$7:BF$36)</f>
        <v>3.7956310814495962E-40</v>
      </c>
      <c r="BE797" s="10">
        <f ca="1">SUMPRODUCT(Q767:Q796,'control variables'!BG$7:BG$36)</f>
        <v>4.3811744748525295E-40</v>
      </c>
      <c r="BF797" s="10">
        <f ca="1">SUMPRODUCT(R767:R796,'control variables'!BH$7:BH$36)</f>
        <v>1.3122576175655694E-38</v>
      </c>
      <c r="BG797" s="10">
        <f ca="1">SUMPRODUCT(S767:S796,'control variables'!BI$7:BI$36)</f>
        <v>2.949266516646446E-38</v>
      </c>
      <c r="BH797" s="10">
        <f t="shared" ca="1" si="578"/>
        <v>4.3432921897750367E-38</v>
      </c>
      <c r="BI797" s="82">
        <f t="shared" ca="1" si="555"/>
        <v>4.3786987456370024E-37</v>
      </c>
      <c r="BJ797" s="82">
        <f t="shared" ca="1" si="556"/>
        <v>5.0775484817207334E-37</v>
      </c>
      <c r="BK797" s="82">
        <f t="shared" ca="1" si="557"/>
        <v>1.6992317514421696E-36</v>
      </c>
      <c r="BL797" s="82">
        <f t="shared" ca="1" si="558"/>
        <v>8.00262154741922E-37</v>
      </c>
      <c r="BM797" s="82">
        <f t="shared" ca="1" si="548"/>
        <v>3.4451186289198651E-36</v>
      </c>
      <c r="BN797" s="10">
        <f ca="1">BN796+BI797-INDIRECT(ADDRESS(MAX($D797-'key variables'!$B$9*30,34),scenario!BI$4),TRUE)</f>
        <v>9439390.0751690175</v>
      </c>
      <c r="BO797" s="10">
        <f ca="1">BO796+BJ797-INDIRECT(ADDRESS(MAX($D797-'key variables'!$B$9*30,34),scenario!BJ$4),TRUE)</f>
        <v>10895583.360992203</v>
      </c>
      <c r="BP797" s="10">
        <f ca="1">BP796+BK797-INDIRECT(ADDRESS(MAX($D797-'key variables'!$B$9*30,34),scenario!BK$4),TRUE)</f>
        <v>32531162.537994072</v>
      </c>
      <c r="BQ797" s="10">
        <f ca="1">BQ796+BL797-INDIRECT(ADDRESS(MAX($D797-'key variables'!$B$9*30,34),scenario!BL$4),TRUE)</f>
        <v>14415841.516535141</v>
      </c>
      <c r="BR797" s="10">
        <f t="shared" ca="1" si="579"/>
        <v>67281977.490690395</v>
      </c>
      <c r="BS797" s="82">
        <f t="shared" ca="1" si="560"/>
        <v>-2.3433848477536824E-9</v>
      </c>
      <c r="BT797" s="82">
        <f t="shared" ca="1" si="561"/>
        <v>-3.4288309057018498E-10</v>
      </c>
      <c r="BU797" s="82">
        <f t="shared" ca="1" si="562"/>
        <v>-4.2578247660364599E-9</v>
      </c>
      <c r="BV797" s="82">
        <f t="shared" ca="1" si="563"/>
        <v>-2.9943922343414556E-9</v>
      </c>
      <c r="BW797" s="82">
        <f t="shared" ca="1" si="580"/>
        <v>-9.9384849387017825E-9</v>
      </c>
      <c r="BX797" s="10">
        <f t="shared" ca="1" si="564"/>
        <v>-1.8625994260191893E-12</v>
      </c>
      <c r="BY797" s="10">
        <f t="shared" ca="1" si="565"/>
        <v>2.8902850229962428E-12</v>
      </c>
      <c r="BZ797" s="10">
        <f t="shared" ca="1" si="566"/>
        <v>-3.5034723983035463E-11</v>
      </c>
      <c r="CA797" s="10">
        <f t="shared" ca="1" si="567"/>
        <v>-2.0257049910634696E-11</v>
      </c>
      <c r="CB797" s="10">
        <v>0</v>
      </c>
      <c r="CC797" s="82">
        <f t="shared" ca="1" si="568"/>
        <v>3.9725652202851362E-13</v>
      </c>
      <c r="CD797" s="82">
        <f t="shared" ca="1" si="569"/>
        <v>3.4270724516460853E-13</v>
      </c>
      <c r="CE797" s="82">
        <f t="shared" ca="1" si="570"/>
        <v>1.8915613015532971E-10</v>
      </c>
      <c r="CF797" s="82">
        <f t="shared" ca="1" si="571"/>
        <v>3.7028113764059381E-11</v>
      </c>
      <c r="CG797" s="82">
        <f t="shared" ca="1" si="581"/>
        <v>2.269242076865822E-10</v>
      </c>
      <c r="CH797" s="13" t="str">
        <f t="shared" ca="1" si="582"/>
        <v/>
      </c>
      <c r="CI797" s="81">
        <f t="shared" ca="1" si="591"/>
        <v>0.1131775965863165</v>
      </c>
      <c r="CJ797" s="81">
        <f t="shared" ca="1" si="592"/>
        <v>0.13063724757458739</v>
      </c>
      <c r="CK797" s="81">
        <f t="shared" ca="1" si="593"/>
        <v>0.39004625943939081</v>
      </c>
      <c r="CL797" s="81">
        <f t="shared" ca="1" si="594"/>
        <v>0.17284488538116416</v>
      </c>
      <c r="CM797" s="89">
        <f t="shared" ca="1" si="583"/>
        <v>0.80670598898145884</v>
      </c>
    </row>
    <row r="798" spans="1:91" x14ac:dyDescent="0.3">
      <c r="A798">
        <v>733</v>
      </c>
      <c r="B798" s="3">
        <f t="shared" si="596"/>
        <v>2.2250000000000001</v>
      </c>
      <c r="C798" s="3">
        <f t="shared" si="584"/>
        <v>24.433333333333334</v>
      </c>
      <c r="D798" s="4">
        <f t="shared" ca="1" si="572"/>
        <v>798</v>
      </c>
      <c r="E798" s="58">
        <f>(0.5*(COS(B798*2*PI())+1)*('key variables'!$B$4-'key variables'!$B$6)+'key variables'!$B$6)/'key variables'!$B$4</f>
        <v>1</v>
      </c>
      <c r="F798" s="10">
        <f t="shared" ca="1" si="585"/>
        <v>11689222.907461114</v>
      </c>
      <c r="G798" s="10">
        <f t="shared" ca="1" si="586"/>
        <v>13492492.798713122</v>
      </c>
      <c r="H798" s="10">
        <f t="shared" ca="1" si="587"/>
        <v>40309474.521088287</v>
      </c>
      <c r="I798" s="10">
        <f t="shared" ca="1" si="588"/>
        <v>17912154.249750931</v>
      </c>
      <c r="J798" s="10">
        <f t="shared" ca="1" si="573"/>
        <v>83403344.477013454</v>
      </c>
      <c r="K798" s="82">
        <f t="shared" ca="1" si="549"/>
        <v>2249832.832292099</v>
      </c>
      <c r="L798" s="82">
        <f t="shared" ca="1" si="550"/>
        <v>2596909.4377209195</v>
      </c>
      <c r="M798" s="82">
        <f t="shared" ca="1" si="551"/>
        <v>7778311.98309422</v>
      </c>
      <c r="N798" s="82">
        <f t="shared" ca="1" si="552"/>
        <v>3496312.733215793</v>
      </c>
      <c r="O798" s="82">
        <f t="shared" ca="1" si="574"/>
        <v>16121366.986323033</v>
      </c>
      <c r="P798" s="10">
        <f ca="1">IF(IF($A798&gt;='key variables'!$B$26,K798*SUMPRODUCT(Z798:AC798,'control variables'!$O$3:$R$3)/J798+F$65*'key variables'!$B$25/scenario!J$65,K798*SUMPRODUCT(Z798:AC798,'control variables'!$O$7:$R$7)/J798+F$65*'key variables'!$B$25/scenario!J$65)&lt;'key variables'!$B$28,0,IF($A798&gt;='key variables'!$B$26,K798*SUMPRODUCT(Z798:AC798,'control variables'!$O$3:$R$3)/J798+F$65*'key variables'!$B$25/scenario!J$65,K798*SUMPRODUCT(Z798:AC798,'control variables'!$O$7:$R$7)/J798+F$65*'key variables'!$B$25/scenario!J$65))</f>
        <v>5.3327333361328631E-38</v>
      </c>
      <c r="Q798" s="10">
        <f ca="1">IF(IF($A798&gt;='key variables'!$B$26,L798*SUMPRODUCT(Z798:AC798,'control variables'!$O$4:$R$4)/J798+G$65*'key variables'!$B$25/scenario!J$65,L798*SUMPRODUCT(Z798:AC798,'control variables'!$O$7:$R$7)/J798+G$65*'key variables'!$B$25/scenario!J$65)&lt;'key variables'!$B$28,0,IF($A798&gt;='key variables'!$B$26,L798*SUMPRODUCT(Z798:AC798,'control variables'!$O$4:$R$4)/J798+G$65*'key variables'!$B$25/scenario!J$65,L798*SUMPRODUCT(Z798:AC798,'control variables'!$O$7:$R$7)/J798+G$65*'key variables'!$B$25/scenario!J$65))</f>
        <v>6.1554020061764358E-38</v>
      </c>
      <c r="R798" s="10">
        <f ca="1">IF(IF($A798&gt;='key variables'!$B$26,M798*SUMPRODUCT(Z798:AC798,'control variables'!$O$5:$R$5)/J798+H$65*'key variables'!$B$25/scenario!J$65,M798*SUMPRODUCT(Z798:AC798,'control variables'!$O$7:$R$7)/J798+H$65*'key variables'!$B$25/scenario!J$65)&lt;'key variables'!$B$28,0,IF($A798&gt;='key variables'!$B$26,M798*SUMPRODUCT(Z798:AC798,'control variables'!$O$5:$R$5)/J798+H$65*'key variables'!$B$25/scenario!J$65,M798*SUMPRODUCT(Z798:AC798,'control variables'!$O$7:$R$7)/J798+H$65*'key variables'!$B$25/scenario!J$65))</f>
        <v>1.8436775842065278E-37</v>
      </c>
      <c r="S798" s="10">
        <f ca="1">IF(IF($A798&gt;='key variables'!$B$26,N798*SUMPRODUCT(Z798:AC798,'control variables'!$O$6:$R$6)/J798+I$65*'key variables'!$B$25/scenario!J$65,N798*SUMPRODUCT(Z798:AC798,'control variables'!$O$7:$R$7)/J798+I$65*'key variables'!$B$25/scenario!J$65)&lt;'key variables'!$B$28,0,IF($A798&gt;='key variables'!$B$26,N798*SUMPRODUCT(Z798:AC798,'control variables'!$O$6:$R$6)/J798+I$65*'key variables'!$B$25/scenario!J$65,N798*SUMPRODUCT(Z798:AC798,'control variables'!$O$7:$R$7)/J798+I$65*'key variables'!$B$25/scenario!J$65))</f>
        <v>8.2872394776862114E-38</v>
      </c>
      <c r="T798" s="10">
        <f t="shared" ca="1" si="595"/>
        <v>3.8212150662060788E-37</v>
      </c>
      <c r="U798" s="82">
        <f ca="1">SUMPRODUCT(P768:P797,'control variables'!AD$7:AD$36)</f>
        <v>1.130638121611575E-37</v>
      </c>
      <c r="V798" s="82">
        <f ca="1">SUMPRODUCT(Q768:Q797,'control variables'!AE$7:AE$36)</f>
        <v>1.3050590988437247E-37</v>
      </c>
      <c r="W798" s="82">
        <f ca="1">SUMPRODUCT(R768:R797,'control variables'!AF$7:AF$36)</f>
        <v>3.9089375546692422E-37</v>
      </c>
      <c r="X798" s="82">
        <f ca="1">SUMPRODUCT(S768:S797,'control variables'!AG$7:AG$36)</f>
        <v>1.7570480813111823E-37</v>
      </c>
      <c r="Y798" s="82">
        <f t="shared" ca="1" si="589"/>
        <v>8.101682856435725E-37</v>
      </c>
      <c r="Z798" s="10">
        <f ca="1">IF($A798&gt;='key variables'!$B$26,SUMPRODUCT(P768:P797,'control variables'!V$7:V$36)*$E798,SUMPRODUCT(P768:P797,'control variables'!Z$7:Z$36)*$E798)</f>
        <v>2.7588714766860179E-37</v>
      </c>
      <c r="AA798" s="10">
        <f ca="1">IF($A798&gt;='key variables'!$B$26,SUMPRODUCT(Q768:Q797,'control variables'!W$7:W$36)*$E798,SUMPRODUCT(Q768:Q797,'control variables'!AA$7:AA$36)*$E798)</f>
        <v>3.1844763186097854E-37</v>
      </c>
      <c r="AB798" s="10">
        <f ca="1">IF($A798&gt;='key variables'!$B$26,SUMPRODUCT(R768:R797,'control variables'!X$7:X$36)*$E798,SUMPRODUCT(R768:R797,'control variables'!AB$7:AB$36)*$E798)</f>
        <v>9.5382033540070585E-37</v>
      </c>
      <c r="AC798" s="10">
        <f ca="1">IF($A798&gt;='key variables'!$B$26,SUMPRODUCT(S768:S797,'control variables'!Y$7:Y$36)*$E798,SUMPRODUCT(S768:S797,'control variables'!AC$7:AC$36)*$E798)</f>
        <v>4.2873751928564821E-37</v>
      </c>
      <c r="AD798" s="10">
        <f t="shared" ca="1" si="590"/>
        <v>1.9768926342159343E-36</v>
      </c>
      <c r="AE798" s="82">
        <f ca="1">SUMPRODUCT(P768:P797,'control variables'!AL$7:AL$36)</f>
        <v>3.756343159444741E-37</v>
      </c>
      <c r="AF798" s="82">
        <f ca="1">SUMPRODUCT(Q768:Q797,'control variables'!AM$7:AM$36)</f>
        <v>4.3244887884602248E-37</v>
      </c>
      <c r="AG798" s="82">
        <f ca="1">SUMPRODUCT(R768:R797,'control variables'!AN$7:AN$36)</f>
        <v>1.2330254061050508E-36</v>
      </c>
      <c r="AH798" s="82">
        <f ca="1">SUMPRODUCT(S768:S797,'control variables'!AO$7:AO$36)</f>
        <v>5.3388777017756367E-37</v>
      </c>
      <c r="AI798" s="82">
        <f t="shared" ca="1" si="553"/>
        <v>2.5749963710731112E-36</v>
      </c>
      <c r="AJ798" s="10">
        <f ca="1">SUMPRODUCT(P768:P797,'control variables'!AP$7:AP$36)</f>
        <v>3.5892004989502502E-40</v>
      </c>
      <c r="AK798" s="10">
        <f ca="1">SUMPRODUCT(Q768:Q797,'control variables'!AQ$7:AQ$36)</f>
        <v>1.0357245787124331E-39</v>
      </c>
      <c r="AL798" s="10">
        <f ca="1">SUMPRODUCT(R768:R797,'control variables'!AR$7:AR$36)</f>
        <v>3.722666082119988E-38</v>
      </c>
      <c r="AM798" s="10">
        <f ca="1">SUMPRODUCT(S768:S797,'control variables'!AS$7:AS$36)</f>
        <v>2.7888666274283862E-38</v>
      </c>
      <c r="AN798" s="10">
        <f t="shared" ca="1" si="575"/>
        <v>6.6509971724091196E-38</v>
      </c>
      <c r="AO798" s="82">
        <f ca="1">SUMPRODUCT(P768:P797,'control variables'!AX$7:AX$36)</f>
        <v>4.8807649416538946E-40</v>
      </c>
      <c r="AP798" s="82">
        <f ca="1">SUMPRODUCT(Q768:Q797,'control variables'!AY$7:AY$36)</f>
        <v>1.1267418946291553E-39</v>
      </c>
      <c r="AQ798" s="82">
        <f ca="1">SUMPRODUCT(R768:R797,'control variables'!AZ$7:AZ$36)</f>
        <v>1.0124515533980004E-38</v>
      </c>
      <c r="AR798" s="82">
        <f ca="1">SUMPRODUCT(S768:S797,'control variables'!BA$7:BA$36)</f>
        <v>7.5848660257804502E-39</v>
      </c>
      <c r="AS798" s="82">
        <f t="shared" ca="1" si="576"/>
        <v>1.9324199948555E-38</v>
      </c>
      <c r="AT798" s="10">
        <f ca="1">SUMPRODUCT(P768:P797,'control variables'!AT$7:AT$36)</f>
        <v>-4.3074655226513668E-40</v>
      </c>
      <c r="AU798" s="10">
        <f ca="1">SUMPRODUCT(Q768:Q797,'control variables'!AU$7:AU$36)</f>
        <v>4.6726524797685731E-40</v>
      </c>
      <c r="AV798" s="10">
        <f ca="1">SUMPRODUCT(R768:R797,'control variables'!AV$7:AV$36)</f>
        <v>2.0120816027251428E-37</v>
      </c>
      <c r="AW798" s="10">
        <f ca="1">SUMPRODUCT(S768:S797,'control variables'!AW$7:AW$36)</f>
        <v>1.5073678674685668E-37</v>
      </c>
      <c r="AX798" s="10">
        <f t="shared" ca="1" si="554"/>
        <v>3.5198146571508265E-37</v>
      </c>
      <c r="AY798" s="82">
        <f ca="1">SUMPRODUCT(P768:P797,'control variables'!BB$7:BB$36)</f>
        <v>1.5612255324983433E-39</v>
      </c>
      <c r="AZ798" s="82">
        <f ca="1">SUMPRODUCT(Q768:Q797,'control variables'!BC$7:BC$36)</f>
        <v>3.9811223237813485E-39</v>
      </c>
      <c r="BA798" s="82">
        <f ca="1">SUMPRODUCT(R768:R797,'control variables'!BD$7:BD$36)</f>
        <v>2.7869079984154521E-38</v>
      </c>
      <c r="BB798" s="82">
        <f ca="1">SUMPRODUCT(S768:S797,'control variables'!BE$7:BE$36)</f>
        <v>3.960395209530615E-39</v>
      </c>
      <c r="BC798" s="82">
        <f t="shared" ca="1" si="577"/>
        <v>3.737182304996483E-38</v>
      </c>
      <c r="BD798" s="10">
        <f ca="1">SUMPRODUCT(P768:P797,'control variables'!BF$7:BF$36)</f>
        <v>3.265947828534982E-40</v>
      </c>
      <c r="BE798" s="10">
        <f ca="1">SUMPRODUCT(Q768:Q797,'control variables'!BG$7:BG$36)</f>
        <v>3.7697781885358716E-40</v>
      </c>
      <c r="BF798" s="10">
        <f ca="1">SUMPRODUCT(R768:R797,'control variables'!BH$7:BH$36)</f>
        <v>1.1291310521490344E-38</v>
      </c>
      <c r="BG798" s="10">
        <f ca="1">SUMPRODUCT(S768:S797,'control variables'!BI$7:BI$36)</f>
        <v>2.5376940933189324E-38</v>
      </c>
      <c r="BH798" s="10">
        <f t="shared" ca="1" si="578"/>
        <v>3.7371824056386755E-38</v>
      </c>
      <c r="BI798" s="82">
        <f t="shared" ca="1" si="555"/>
        <v>3.7676479492470729E-37</v>
      </c>
      <c r="BJ798" s="82">
        <f t="shared" ca="1" si="556"/>
        <v>4.3689726641778069E-37</v>
      </c>
      <c r="BK798" s="82">
        <f t="shared" ca="1" si="557"/>
        <v>1.4621026463617197E-36</v>
      </c>
      <c r="BL798" s="82">
        <f t="shared" ca="1" si="558"/>
        <v>6.8858495213395091E-37</v>
      </c>
      <c r="BM798" s="82">
        <f t="shared" ca="1" si="548"/>
        <v>2.9643496598381583E-36</v>
      </c>
      <c r="BN798" s="10">
        <f ca="1">BN797+BI798-INDIRECT(ADDRESS(MAX($D798-'key variables'!$B$9*30,34),scenario!BI$4),TRUE)</f>
        <v>9439390.0751690175</v>
      </c>
      <c r="BO798" s="10">
        <f ca="1">BO797+BJ798-INDIRECT(ADDRESS(MAX($D798-'key variables'!$B$9*30,34),scenario!BJ$4),TRUE)</f>
        <v>10895583.360992203</v>
      </c>
      <c r="BP798" s="10">
        <f ca="1">BP797+BK798-INDIRECT(ADDRESS(MAX($D798-'key variables'!$B$9*30,34),scenario!BK$4),TRUE)</f>
        <v>32531162.537994072</v>
      </c>
      <c r="BQ798" s="10">
        <f ca="1">BQ797+BL798-INDIRECT(ADDRESS(MAX($D798-'key variables'!$B$9*30,34),scenario!BL$4),TRUE)</f>
        <v>14415841.516535141</v>
      </c>
      <c r="BR798" s="10">
        <f t="shared" ca="1" si="579"/>
        <v>67281977.490690395</v>
      </c>
      <c r="BS798" s="82">
        <f t="shared" ca="1" si="560"/>
        <v>-2.3433848477536824E-9</v>
      </c>
      <c r="BT798" s="82">
        <f t="shared" ca="1" si="561"/>
        <v>-3.4288309057018498E-10</v>
      </c>
      <c r="BU798" s="82">
        <f t="shared" ca="1" si="562"/>
        <v>-4.2578247660364599E-9</v>
      </c>
      <c r="BV798" s="82">
        <f t="shared" ca="1" si="563"/>
        <v>-2.9943922343414556E-9</v>
      </c>
      <c r="BW798" s="82">
        <f t="shared" ca="1" si="580"/>
        <v>-9.9384849387017825E-9</v>
      </c>
      <c r="BX798" s="10">
        <f t="shared" ca="1" si="564"/>
        <v>-1.8625994260191893E-12</v>
      </c>
      <c r="BY798" s="10">
        <f t="shared" ca="1" si="565"/>
        <v>2.8902850229962428E-12</v>
      </c>
      <c r="BZ798" s="10">
        <f t="shared" ca="1" si="566"/>
        <v>-3.5034723983035463E-11</v>
      </c>
      <c r="CA798" s="10">
        <f t="shared" ca="1" si="567"/>
        <v>-2.0257049910634696E-11</v>
      </c>
      <c r="CB798" s="10">
        <v>0</v>
      </c>
      <c r="CC798" s="82">
        <f t="shared" ca="1" si="568"/>
        <v>3.9725652202851362E-13</v>
      </c>
      <c r="CD798" s="82">
        <f t="shared" ca="1" si="569"/>
        <v>3.4270724516460853E-13</v>
      </c>
      <c r="CE798" s="82">
        <f t="shared" ca="1" si="570"/>
        <v>1.8915613015532971E-10</v>
      </c>
      <c r="CF798" s="82">
        <f t="shared" ca="1" si="571"/>
        <v>3.7028113764059381E-11</v>
      </c>
      <c r="CG798" s="82">
        <f t="shared" ca="1" si="581"/>
        <v>2.269242076865822E-10</v>
      </c>
      <c r="CH798" s="13" t="str">
        <f t="shared" ca="1" si="582"/>
        <v/>
      </c>
      <c r="CI798" s="81">
        <f t="shared" ca="1" si="591"/>
        <v>0.1131775965863165</v>
      </c>
      <c r="CJ798" s="81">
        <f t="shared" ca="1" si="592"/>
        <v>0.13063724757458739</v>
      </c>
      <c r="CK798" s="81">
        <f t="shared" ca="1" si="593"/>
        <v>0.39004625943939081</v>
      </c>
      <c r="CL798" s="81">
        <f t="shared" ca="1" si="594"/>
        <v>0.17284488538116416</v>
      </c>
      <c r="CM798" s="89">
        <f t="shared" ca="1" si="583"/>
        <v>0.80670598898145884</v>
      </c>
    </row>
    <row r="799" spans="1:91" x14ac:dyDescent="0.3">
      <c r="A799">
        <v>734</v>
      </c>
      <c r="B799" s="3">
        <f t="shared" si="596"/>
        <v>2.2277777777777779</v>
      </c>
      <c r="C799" s="3">
        <f t="shared" si="584"/>
        <v>24.466666666666665</v>
      </c>
      <c r="D799" s="4">
        <f t="shared" ca="1" si="572"/>
        <v>799</v>
      </c>
      <c r="E799" s="58">
        <f>(0.5*(COS(B799*2*PI())+1)*('key variables'!$B$4-'key variables'!$B$6)+'key variables'!$B$6)/'key variables'!$B$4</f>
        <v>1</v>
      </c>
      <c r="F799" s="10">
        <f t="shared" ca="1" si="585"/>
        <v>11689222.907461114</v>
      </c>
      <c r="G799" s="10">
        <f t="shared" ca="1" si="586"/>
        <v>13492492.798713122</v>
      </c>
      <c r="H799" s="10">
        <f t="shared" ca="1" si="587"/>
        <v>40309474.521088287</v>
      </c>
      <c r="I799" s="10">
        <f t="shared" ca="1" si="588"/>
        <v>17912154.249750931</v>
      </c>
      <c r="J799" s="10">
        <f t="shared" ca="1" si="573"/>
        <v>83403344.477013454</v>
      </c>
      <c r="K799" s="82">
        <f t="shared" ca="1" si="549"/>
        <v>2249832.832292099</v>
      </c>
      <c r="L799" s="82">
        <f t="shared" ca="1" si="550"/>
        <v>2596909.4377209195</v>
      </c>
      <c r="M799" s="82">
        <f t="shared" ca="1" si="551"/>
        <v>7778311.98309422</v>
      </c>
      <c r="N799" s="82">
        <f t="shared" ca="1" si="552"/>
        <v>3496312.733215793</v>
      </c>
      <c r="O799" s="82">
        <f t="shared" ca="1" si="574"/>
        <v>16121366.986323033</v>
      </c>
      <c r="P799" s="10">
        <f ca="1">IF(IF($A799&gt;='key variables'!$B$26,K799*SUMPRODUCT(Z799:AC799,'control variables'!$O$3:$R$3)/J799+F$65*'key variables'!$B$25/scenario!J$65,K799*SUMPRODUCT(Z799:AC799,'control variables'!$O$7:$R$7)/J799+F$65*'key variables'!$B$25/scenario!J$65)&lt;'key variables'!$B$28,0,IF($A799&gt;='key variables'!$B$26,K799*SUMPRODUCT(Z799:AC799,'control variables'!$O$3:$R$3)/J799+F$65*'key variables'!$B$25/scenario!J$65,K799*SUMPRODUCT(Z799:AC799,'control variables'!$O$7:$R$7)/J799+F$65*'key variables'!$B$25/scenario!J$65))</f>
        <v>4.588546274799631E-38</v>
      </c>
      <c r="Q799" s="10">
        <f ca="1">IF(IF($A799&gt;='key variables'!$B$26,L799*SUMPRODUCT(Z799:AC799,'control variables'!$O$4:$R$4)/J799+G$65*'key variables'!$B$25/scenario!J$65,L799*SUMPRODUCT(Z799:AC799,'control variables'!$O$7:$R$7)/J799+G$65*'key variables'!$B$25/scenario!J$65)&lt;'key variables'!$B$28,0,IF($A799&gt;='key variables'!$B$26,L799*SUMPRODUCT(Z799:AC799,'control variables'!$O$4:$R$4)/J799+G$65*'key variables'!$B$25/scenario!J$65,L799*SUMPRODUCT(Z799:AC799,'control variables'!$O$7:$R$7)/J799+G$65*'key variables'!$B$25/scenario!J$65))</f>
        <v>5.2964108956959397E-38</v>
      </c>
      <c r="R799" s="10">
        <f ca="1">IF(IF($A799&gt;='key variables'!$B$26,M799*SUMPRODUCT(Z799:AC799,'control variables'!$O$5:$R$5)/J799+H$65*'key variables'!$B$25/scenario!J$65,M799*SUMPRODUCT(Z799:AC799,'control variables'!$O$7:$R$7)/J799+H$65*'key variables'!$B$25/scenario!J$65)&lt;'key variables'!$B$28,0,IF($A799&gt;='key variables'!$B$26,M799*SUMPRODUCT(Z799:AC799,'control variables'!$O$5:$R$5)/J799+H$65*'key variables'!$B$25/scenario!J$65,M799*SUMPRODUCT(Z799:AC799,'control variables'!$O$7:$R$7)/J799+H$65*'key variables'!$B$25/scenario!J$65))</f>
        <v>1.5863909514510312E-37</v>
      </c>
      <c r="S799" s="10">
        <f ca="1">IF(IF($A799&gt;='key variables'!$B$26,N799*SUMPRODUCT(Z799:AC799,'control variables'!$O$6:$R$6)/J799+I$65*'key variables'!$B$25/scenario!J$65,N799*SUMPRODUCT(Z799:AC799,'control variables'!$O$7:$R$7)/J799+I$65*'key variables'!$B$25/scenario!J$65)&lt;'key variables'!$B$28,0,IF($A799&gt;='key variables'!$B$26,N799*SUMPRODUCT(Z799:AC799,'control variables'!$O$6:$R$6)/J799+I$65*'key variables'!$B$25/scenario!J$65,N799*SUMPRODUCT(Z799:AC799,'control variables'!$O$7:$R$7)/J799+I$65*'key variables'!$B$25/scenario!J$65))</f>
        <v>7.1307487993174422E-38</v>
      </c>
      <c r="T799" s="10">
        <f t="shared" ca="1" si="595"/>
        <v>3.2879615484323325E-37</v>
      </c>
      <c r="U799" s="82">
        <f ca="1">SUMPRODUCT(P769:P798,'control variables'!AD$7:AD$36)</f>
        <v>9.7285669731789245E-38</v>
      </c>
      <c r="V799" s="82">
        <f ca="1">SUMPRODUCT(Q769:Q798,'control variables'!AE$7:AE$36)</f>
        <v>1.1229370922820768E-37</v>
      </c>
      <c r="W799" s="82">
        <f ca="1">SUMPRODUCT(R769:R798,'control variables'!AF$7:AF$36)</f>
        <v>3.3634422957868773E-37</v>
      </c>
      <c r="X799" s="82">
        <f ca="1">SUMPRODUCT(S769:S798,'control variables'!AG$7:AG$36)</f>
        <v>1.5118506626830131E-37</v>
      </c>
      <c r="Y799" s="82">
        <f t="shared" ca="1" si="589"/>
        <v>6.9710867480698598E-37</v>
      </c>
      <c r="Z799" s="10">
        <f ca="1">IF($A799&gt;='key variables'!$B$26,SUMPRODUCT(P769:P798,'control variables'!V$7:V$36)*$E799,SUMPRODUCT(P769:P798,'control variables'!Z$7:Z$36)*$E799)</f>
        <v>2.3738688284343611E-37</v>
      </c>
      <c r="AA799" s="10">
        <f ca="1">IF($A799&gt;='key variables'!$B$26,SUMPRODUCT(Q769:Q798,'control variables'!W$7:W$36)*$E799,SUMPRODUCT(Q769:Q798,'control variables'!AA$7:AA$36)*$E799)</f>
        <v>2.7400801855096765E-37</v>
      </c>
      <c r="AB799" s="10">
        <f ca="1">IF($A799&gt;='key variables'!$B$26,SUMPRODUCT(R769:R798,'control variables'!X$7:X$36)*$E799,SUMPRODUCT(R769:R798,'control variables'!AB$7:AB$36)*$E799)</f>
        <v>8.2071396992163432E-37</v>
      </c>
      <c r="AC799" s="10">
        <f ca="1">IF($A799&gt;='key variables'!$B$26,SUMPRODUCT(S769:S798,'control variables'!Y$7:Y$36)*$E799,SUMPRODUCT(S769:S798,'control variables'!AC$7:AC$36)*$E799)</f>
        <v>3.689068668885681E-37</v>
      </c>
      <c r="AD799" s="10">
        <f t="shared" ca="1" si="590"/>
        <v>1.7010157382046062E-36</v>
      </c>
      <c r="AE799" s="82">
        <f ca="1">SUMPRODUCT(P769:P798,'control variables'!AL$7:AL$36)</f>
        <v>3.232142566430741E-37</v>
      </c>
      <c r="AF799" s="82">
        <f ca="1">SUMPRODUCT(Q769:Q798,'control variables'!AM$7:AM$36)</f>
        <v>3.721003033519684E-37</v>
      </c>
      <c r="AG799" s="82">
        <f ca="1">SUMPRODUCT(R769:R798,'control variables'!AN$7:AN$36)</f>
        <v>1.0609557570751312E-36</v>
      </c>
      <c r="AH799" s="82">
        <f ca="1">SUMPRODUCT(S769:S798,'control variables'!AO$7:AO$36)</f>
        <v>4.5938331894649712E-37</v>
      </c>
      <c r="AI799" s="82">
        <f t="shared" ca="1" si="553"/>
        <v>2.2156536360166708E-36</v>
      </c>
      <c r="AJ799" s="10">
        <f ca="1">SUMPRODUCT(P769:P798,'control variables'!AP$7:AP$36)</f>
        <v>3.0883247934745084E-40</v>
      </c>
      <c r="AK799" s="10">
        <f ca="1">SUMPRODUCT(Q769:Q798,'control variables'!AQ$7:AQ$36)</f>
        <v>8.9118841273539131E-40</v>
      </c>
      <c r="AL799" s="10">
        <f ca="1">SUMPRODUCT(R769:R798,'control variables'!AR$7:AR$36)</f>
        <v>3.2031651512921309E-38</v>
      </c>
      <c r="AM799" s="10">
        <f ca="1">SUMPRODUCT(S769:S798,'control variables'!AS$7:AS$36)</f>
        <v>2.3996781326927209E-38</v>
      </c>
      <c r="AN799" s="10">
        <f t="shared" ca="1" si="575"/>
        <v>5.7228453731931367E-38</v>
      </c>
      <c r="AO799" s="82">
        <f ca="1">SUMPRODUCT(P769:P798,'control variables'!AX$7:AX$36)</f>
        <v>4.1996504193174663E-40</v>
      </c>
      <c r="AP799" s="82">
        <f ca="1">SUMPRODUCT(Q769:Q798,'control variables'!AY$7:AY$36)</f>
        <v>9.6950419182416715E-40</v>
      </c>
      <c r="AQ799" s="82">
        <f ca="1">SUMPRODUCT(R769:R798,'control variables'!AZ$7:AZ$36)</f>
        <v>8.7116315610268251E-39</v>
      </c>
      <c r="AR799" s="82">
        <f ca="1">SUMPRODUCT(S769:S798,'control variables'!BA$7:BA$36)</f>
        <v>6.5263921058328416E-39</v>
      </c>
      <c r="AS799" s="82">
        <f t="shared" ca="1" si="576"/>
        <v>1.662749290061558E-38</v>
      </c>
      <c r="AT799" s="10">
        <f ca="1">SUMPRODUCT(P769:P798,'control variables'!AT$7:AT$36)</f>
        <v>-3.7063553776200537E-40</v>
      </c>
      <c r="AU799" s="10">
        <f ca="1">SUMPRODUCT(Q769:Q798,'control variables'!AU$7:AU$36)</f>
        <v>4.0205802124400746E-40</v>
      </c>
      <c r="AV799" s="10">
        <f ca="1">SUMPRODUCT(R769:R798,'control variables'!AV$7:AV$36)</f>
        <v>1.7312940589436023E-37</v>
      </c>
      <c r="AW799" s="10">
        <f ca="1">SUMPRODUCT(S769:S798,'control variables'!AW$7:AW$36)</f>
        <v>1.2970135157819988E-37</v>
      </c>
      <c r="AX799" s="10">
        <f t="shared" ca="1" si="554"/>
        <v>3.0286217995604212E-37</v>
      </c>
      <c r="AY799" s="82">
        <f ca="1">SUMPRODUCT(P769:P798,'control variables'!BB$7:BB$36)</f>
        <v>1.3433553020039592E-39</v>
      </c>
      <c r="AZ799" s="82">
        <f ca="1">SUMPRODUCT(Q769:Q798,'control variables'!BC$7:BC$36)</f>
        <v>3.4255536245425023E-39</v>
      </c>
      <c r="BA799" s="82">
        <f ca="1">SUMPRODUCT(R769:R798,'control variables'!BD$7:BD$36)</f>
        <v>2.3979928318733231E-38</v>
      </c>
      <c r="BB799" s="82">
        <f ca="1">SUMPRODUCT(S769:S798,'control variables'!BE$7:BE$36)</f>
        <v>3.4077189951155741E-39</v>
      </c>
      <c r="BC799" s="82">
        <f t="shared" ca="1" si="577"/>
        <v>3.2156556240395268E-38</v>
      </c>
      <c r="BD799" s="10">
        <f ca="1">SUMPRODUCT(P769:P798,'control variables'!BF$7:BF$36)</f>
        <v>2.8101822832156644E-40</v>
      </c>
      <c r="BE799" s="10">
        <f ca="1">SUMPRODUCT(Q769:Q798,'control variables'!BG$7:BG$36)</f>
        <v>3.2437027268217051E-40</v>
      </c>
      <c r="BF799" s="10">
        <f ca="1">SUMPRODUCT(R769:R798,'control variables'!BH$7:BH$36)</f>
        <v>9.7155994056439999E-39</v>
      </c>
      <c r="BG799" s="10">
        <f ca="1">SUMPRODUCT(S769:S798,'control variables'!BI$7:BI$36)</f>
        <v>2.1835569199722492E-38</v>
      </c>
      <c r="BH799" s="10">
        <f t="shared" ca="1" si="578"/>
        <v>3.215655710637023E-38</v>
      </c>
      <c r="BI799" s="82">
        <f t="shared" ca="1" si="555"/>
        <v>3.2418697640731606E-37</v>
      </c>
      <c r="BJ799" s="82">
        <f t="shared" ca="1" si="556"/>
        <v>3.7592791499775493E-37</v>
      </c>
      <c r="BK799" s="82">
        <f t="shared" ca="1" si="557"/>
        <v>1.2580650912882246E-36</v>
      </c>
      <c r="BL799" s="82">
        <f t="shared" ca="1" si="558"/>
        <v>5.9249238951981257E-37</v>
      </c>
      <c r="BM799" s="82">
        <f t="shared" ca="1" si="548"/>
        <v>2.5506723722131081E-36</v>
      </c>
      <c r="BN799" s="10">
        <f ca="1">BN798+BI799-INDIRECT(ADDRESS(MAX($D799-'key variables'!$B$9*30,34),scenario!BI$4),TRUE)</f>
        <v>9439390.0751690175</v>
      </c>
      <c r="BO799" s="10">
        <f ca="1">BO798+BJ799-INDIRECT(ADDRESS(MAX($D799-'key variables'!$B$9*30,34),scenario!BJ$4),TRUE)</f>
        <v>10895583.360992203</v>
      </c>
      <c r="BP799" s="10">
        <f ca="1">BP798+BK799-INDIRECT(ADDRESS(MAX($D799-'key variables'!$B$9*30,34),scenario!BK$4),TRUE)</f>
        <v>32531162.537994072</v>
      </c>
      <c r="BQ799" s="10">
        <f ca="1">BQ798+BL799-INDIRECT(ADDRESS(MAX($D799-'key variables'!$B$9*30,34),scenario!BL$4),TRUE)</f>
        <v>14415841.516535141</v>
      </c>
      <c r="BR799" s="10">
        <f t="shared" ca="1" si="579"/>
        <v>67281977.490690395</v>
      </c>
      <c r="BS799" s="82">
        <f t="shared" ca="1" si="560"/>
        <v>-2.3433848477536824E-9</v>
      </c>
      <c r="BT799" s="82">
        <f t="shared" ca="1" si="561"/>
        <v>-3.4288309057018498E-10</v>
      </c>
      <c r="BU799" s="82">
        <f t="shared" ca="1" si="562"/>
        <v>-4.2578247660364599E-9</v>
      </c>
      <c r="BV799" s="82">
        <f t="shared" ca="1" si="563"/>
        <v>-2.9943922343414556E-9</v>
      </c>
      <c r="BW799" s="82">
        <f t="shared" ca="1" si="580"/>
        <v>-9.9384849387017825E-9</v>
      </c>
      <c r="BX799" s="10">
        <f t="shared" ca="1" si="564"/>
        <v>-1.8625994260191893E-12</v>
      </c>
      <c r="BY799" s="10">
        <f t="shared" ca="1" si="565"/>
        <v>2.8902850229962428E-12</v>
      </c>
      <c r="BZ799" s="10">
        <f t="shared" ca="1" si="566"/>
        <v>-3.5034723983035463E-11</v>
      </c>
      <c r="CA799" s="10">
        <f t="shared" ca="1" si="567"/>
        <v>-2.0257049910634696E-11</v>
      </c>
      <c r="CB799" s="10">
        <v>0</v>
      </c>
      <c r="CC799" s="82">
        <f t="shared" ca="1" si="568"/>
        <v>3.9725652202851362E-13</v>
      </c>
      <c r="CD799" s="82">
        <f t="shared" ca="1" si="569"/>
        <v>3.4270724516460853E-13</v>
      </c>
      <c r="CE799" s="82">
        <f t="shared" ca="1" si="570"/>
        <v>1.8915613015532971E-10</v>
      </c>
      <c r="CF799" s="82">
        <f t="shared" ca="1" si="571"/>
        <v>3.7028113764059381E-11</v>
      </c>
      <c r="CG799" s="82">
        <f t="shared" ca="1" si="581"/>
        <v>2.269242076865822E-10</v>
      </c>
      <c r="CH799" s="13" t="str">
        <f t="shared" ca="1" si="582"/>
        <v/>
      </c>
      <c r="CI799" s="81">
        <f t="shared" ca="1" si="591"/>
        <v>0.1131775965863165</v>
      </c>
      <c r="CJ799" s="81">
        <f t="shared" ca="1" si="592"/>
        <v>0.13063724757458739</v>
      </c>
      <c r="CK799" s="81">
        <f t="shared" ca="1" si="593"/>
        <v>0.39004625943939081</v>
      </c>
      <c r="CL799" s="81">
        <f t="shared" ca="1" si="594"/>
        <v>0.17284488538116416</v>
      </c>
      <c r="CM799" s="89">
        <f t="shared" ca="1" si="583"/>
        <v>0.80670598898145884</v>
      </c>
    </row>
    <row r="800" spans="1:91" x14ac:dyDescent="0.3">
      <c r="A800">
        <v>735</v>
      </c>
      <c r="B800" s="3">
        <f t="shared" si="596"/>
        <v>2.2305555555555556</v>
      </c>
      <c r="C800" s="3">
        <f t="shared" si="584"/>
        <v>24.5</v>
      </c>
      <c r="D800" s="4">
        <f t="shared" ca="1" si="572"/>
        <v>800</v>
      </c>
      <c r="E800" s="58">
        <f>(0.5*(COS(B800*2*PI())+1)*('key variables'!$B$4-'key variables'!$B$6)+'key variables'!$B$6)/'key variables'!$B$4</f>
        <v>1</v>
      </c>
      <c r="F800" s="10">
        <f t="shared" ca="1" si="585"/>
        <v>11689222.907461114</v>
      </c>
      <c r="G800" s="10">
        <f t="shared" ca="1" si="586"/>
        <v>13492492.798713122</v>
      </c>
      <c r="H800" s="10">
        <f t="shared" ca="1" si="587"/>
        <v>40309474.521088287</v>
      </c>
      <c r="I800" s="10">
        <f t="shared" ca="1" si="588"/>
        <v>17912154.249750931</v>
      </c>
      <c r="J800" s="10">
        <f t="shared" ca="1" si="573"/>
        <v>83403344.477013454</v>
      </c>
      <c r="K800" s="82">
        <f t="shared" ca="1" si="549"/>
        <v>2249832.832292099</v>
      </c>
      <c r="L800" s="82">
        <f t="shared" ca="1" si="550"/>
        <v>2596909.4377209195</v>
      </c>
      <c r="M800" s="82">
        <f t="shared" ca="1" si="551"/>
        <v>7778311.98309422</v>
      </c>
      <c r="N800" s="82">
        <f t="shared" ca="1" si="552"/>
        <v>3496312.733215793</v>
      </c>
      <c r="O800" s="82">
        <f t="shared" ca="1" si="574"/>
        <v>16121366.986323033</v>
      </c>
      <c r="P800" s="10">
        <f ca="1">IF(IF($A800&gt;='key variables'!$B$26,K800*SUMPRODUCT(Z800:AC800,'control variables'!$O$3:$R$3)/J800+F$65*'key variables'!$B$25/scenario!J$65,K800*SUMPRODUCT(Z800:AC800,'control variables'!$O$7:$R$7)/J800+F$65*'key variables'!$B$25/scenario!J$65)&lt;'key variables'!$B$28,0,IF($A800&gt;='key variables'!$B$26,K800*SUMPRODUCT(Z800:AC800,'control variables'!$O$3:$R$3)/J800+F$65*'key variables'!$B$25/scenario!J$65,K800*SUMPRODUCT(Z800:AC800,'control variables'!$O$7:$R$7)/J800+F$65*'key variables'!$B$25/scenario!J$65))</f>
        <v>3.9482110934213412E-38</v>
      </c>
      <c r="Q800" s="10">
        <f ca="1">IF(IF($A800&gt;='key variables'!$B$26,L800*SUMPRODUCT(Z800:AC800,'control variables'!$O$4:$R$4)/J800+G$65*'key variables'!$B$25/scenario!J$65,L800*SUMPRODUCT(Z800:AC800,'control variables'!$O$7:$R$7)/J800+G$65*'key variables'!$B$25/scenario!J$65)&lt;'key variables'!$B$28,0,IF($A800&gt;='key variables'!$B$26,L800*SUMPRODUCT(Z800:AC800,'control variables'!$O$4:$R$4)/J800+G$65*'key variables'!$B$25/scenario!J$65,L800*SUMPRODUCT(Z800:AC800,'control variables'!$O$7:$R$7)/J800+G$65*'key variables'!$B$25/scenario!J$65))</f>
        <v>4.5572926590170461E-38</v>
      </c>
      <c r="R800" s="10">
        <f ca="1">IF(IF($A800&gt;='key variables'!$B$26,M800*SUMPRODUCT(Z800:AC800,'control variables'!$O$5:$R$5)/J800+H$65*'key variables'!$B$25/scenario!J$65,M800*SUMPRODUCT(Z800:AC800,'control variables'!$O$7:$R$7)/J800+H$65*'key variables'!$B$25/scenario!J$65)&lt;'key variables'!$B$28,0,IF($A800&gt;='key variables'!$B$26,M800*SUMPRODUCT(Z800:AC800,'control variables'!$O$5:$R$5)/J800+H$65*'key variables'!$B$25/scenario!J$65,M800*SUMPRODUCT(Z800:AC800,'control variables'!$O$7:$R$7)/J800+H$65*'key variables'!$B$25/scenario!J$65))</f>
        <v>1.365008867279148E-37</v>
      </c>
      <c r="S800" s="10">
        <f ca="1">IF(IF($A800&gt;='key variables'!$B$26,N800*SUMPRODUCT(Z800:AC800,'control variables'!$O$6:$R$6)/J800+I$65*'key variables'!$B$25/scenario!J$65,N800*SUMPRODUCT(Z800:AC800,'control variables'!$O$7:$R$7)/J800+I$65*'key variables'!$B$25/scenario!J$65)&lt;'key variables'!$B$28,0,IF($A800&gt;='key variables'!$B$26,N800*SUMPRODUCT(Z800:AC800,'control variables'!$O$6:$R$6)/J800+I$65*'key variables'!$B$25/scenario!J$65,N800*SUMPRODUCT(Z800:AC800,'control variables'!$O$7:$R$7)/J800+I$65*'key variables'!$B$25/scenario!J$65))</f>
        <v>6.1356472895318955E-38</v>
      </c>
      <c r="T800" s="10">
        <f t="shared" ca="1" si="595"/>
        <v>2.8291239714761765E-37</v>
      </c>
      <c r="U800" s="82">
        <f ca="1">SUMPRODUCT(P770:P799,'control variables'!AD$7:AD$36)</f>
        <v>8.3709379281076953E-38</v>
      </c>
      <c r="V800" s="82">
        <f ca="1">SUMPRODUCT(Q770:Q799,'control variables'!AE$7:AE$36)</f>
        <v>9.6623035258721511E-38</v>
      </c>
      <c r="W800" s="82">
        <f ca="1">SUMPRODUCT(R770:R799,'control variables'!AF$7:AF$36)</f>
        <v>2.8940713221614342E-37</v>
      </c>
      <c r="X800" s="82">
        <f ca="1">SUMPRODUCT(S770:S799,'control variables'!AG$7:AG$36)</f>
        <v>1.3008707334573261E-37</v>
      </c>
      <c r="Y800" s="82">
        <f t="shared" ca="1" si="589"/>
        <v>5.9982662010167451E-37</v>
      </c>
      <c r="Z800" s="10">
        <f ca="1">IF($A800&gt;='key variables'!$B$26,SUMPRODUCT(P770:P799,'control variables'!V$7:V$36)*$E800,SUMPRODUCT(P770:P799,'control variables'!Z$7:Z$36)*$E800)</f>
        <v>2.042593597502935E-37</v>
      </c>
      <c r="AA800" s="10">
        <f ca="1">IF($A800&gt;='key variables'!$B$26,SUMPRODUCT(Q770:Q799,'control variables'!W$7:W$36)*$E800,SUMPRODUCT(Q770:Q799,'control variables'!AA$7:AA$36)*$E800)</f>
        <v>2.3576998764746516E-37</v>
      </c>
      <c r="AB800" s="10">
        <f ca="1">IF($A800&gt;='key variables'!$B$26,SUMPRODUCT(R770:R799,'control variables'!X$7:X$36)*$E800,SUMPRODUCT(R770:R799,'control variables'!AB$7:AB$36)*$E800)</f>
        <v>7.0618270068813075E-37</v>
      </c>
      <c r="AC800" s="10">
        <f ca="1">IF($A800&gt;='key variables'!$B$26,SUMPRODUCT(S770:S799,'control variables'!Y$7:Y$36)*$E800,SUMPRODUCT(S770:S799,'control variables'!AC$7:AC$36)*$E800)</f>
        <v>3.1742562830585311E-37</v>
      </c>
      <c r="AD800" s="10">
        <f t="shared" ca="1" si="590"/>
        <v>1.4636376763917426E-36</v>
      </c>
      <c r="AE800" s="82">
        <f ca="1">SUMPRODUCT(P770:P799,'control variables'!AL$7:AL$36)</f>
        <v>2.7810945715826787E-37</v>
      </c>
      <c r="AF800" s="82">
        <f ca="1">SUMPRODUCT(Q770:Q799,'control variables'!AM$7:AM$36)</f>
        <v>3.2017341824101816E-37</v>
      </c>
      <c r="AG800" s="82">
        <f ca="1">SUMPRODUCT(R770:R799,'control variables'!AN$7:AN$36)</f>
        <v>9.1289856064406541E-37</v>
      </c>
      <c r="AH800" s="82">
        <f ca="1">SUMPRODUCT(S770:S799,'control variables'!AO$7:AO$36)</f>
        <v>3.952760215056294E-37</v>
      </c>
      <c r="AI800" s="82">
        <f t="shared" ca="1" si="553"/>
        <v>1.9064574575489809E-36</v>
      </c>
      <c r="AJ800" s="10">
        <f ca="1">SUMPRODUCT(P770:P799,'control variables'!AP$7:AP$36)</f>
        <v>2.6573466800695334E-40</v>
      </c>
      <c r="AK800" s="10">
        <f ca="1">SUMPRODUCT(Q770:Q799,'control variables'!AQ$7:AQ$36)</f>
        <v>7.6682238050308766E-40</v>
      </c>
      <c r="AL800" s="10">
        <f ca="1">SUMPRODUCT(R770:R799,'control variables'!AR$7:AR$36)</f>
        <v>2.756160977137468E-38</v>
      </c>
      <c r="AM800" s="10">
        <f ca="1">SUMPRODUCT(S770:S799,'control variables'!AS$7:AS$36)</f>
        <v>2.0648011933914149E-38</v>
      </c>
      <c r="AN800" s="10">
        <f t="shared" ca="1" si="575"/>
        <v>4.9242178753798867E-38</v>
      </c>
      <c r="AO800" s="82">
        <f ca="1">SUMPRODUCT(P770:P799,'control variables'!AX$7:AX$36)</f>
        <v>3.6135859553393871E-40</v>
      </c>
      <c r="AP800" s="82">
        <f ca="1">SUMPRODUCT(Q770:Q799,'control variables'!AY$7:AY$36)</f>
        <v>8.3420913205148405E-40</v>
      </c>
      <c r="AQ800" s="82">
        <f ca="1">SUMPRODUCT(R770:R799,'control variables'!AZ$7:AZ$36)</f>
        <v>7.4959166392078174E-39</v>
      </c>
      <c r="AR800" s="82">
        <f ca="1">SUMPRODUCT(S770:S799,'control variables'!BA$7:BA$36)</f>
        <v>5.615629040025733E-39</v>
      </c>
      <c r="AS800" s="82">
        <f t="shared" ca="1" si="576"/>
        <v>1.4307113406818973E-38</v>
      </c>
      <c r="AT800" s="10">
        <f ca="1">SUMPRODUCT(P770:P799,'control variables'!AT$7:AT$36)</f>
        <v>-3.1891306182196763E-40</v>
      </c>
      <c r="AU800" s="10">
        <f ca="1">SUMPRODUCT(Q770:Q799,'control variables'!AU$7:AU$36)</f>
        <v>3.4595051343226164E-40</v>
      </c>
      <c r="AV800" s="10">
        <f ca="1">SUMPRODUCT(R770:R799,'control variables'!AV$7:AV$36)</f>
        <v>1.4896906340547001E-37</v>
      </c>
      <c r="AW800" s="10">
        <f ca="1">SUMPRODUCT(S770:S799,'control variables'!AW$7:AW$36)</f>
        <v>1.1160142765589784E-37</v>
      </c>
      <c r="AX800" s="10">
        <f t="shared" ca="1" si="554"/>
        <v>2.6059752851297817E-37</v>
      </c>
      <c r="AY800" s="82">
        <f ca="1">SUMPRODUCT(P770:P799,'control variables'!BB$7:BB$36)</f>
        <v>1.1558890306734484E-39</v>
      </c>
      <c r="AZ800" s="82">
        <f ca="1">SUMPRODUCT(Q770:Q799,'control variables'!BC$7:BC$36)</f>
        <v>2.947514966953009E-39</v>
      </c>
      <c r="BA800" s="82">
        <f ca="1">SUMPRODUCT(R770:R799,'control variables'!BD$7:BD$36)</f>
        <v>2.0633510776047563E-38</v>
      </c>
      <c r="BB800" s="82">
        <f ca="1">SUMPRODUCT(S770:S799,'control variables'!BE$7:BE$36)</f>
        <v>2.9321691738557108E-39</v>
      </c>
      <c r="BC800" s="82">
        <f t="shared" ca="1" si="577"/>
        <v>2.766908394752973E-38</v>
      </c>
      <c r="BD800" s="10">
        <f ca="1">SUMPRODUCT(P770:P799,'control variables'!BF$7:BF$36)</f>
        <v>2.4180191722295957E-40</v>
      </c>
      <c r="BE800" s="10">
        <f ca="1">SUMPRODUCT(Q770:Q799,'control variables'!BG$7:BG$36)</f>
        <v>2.7910415026505849E-40</v>
      </c>
      <c r="BF800" s="10">
        <f ca="1">SUMPRODUCT(R770:R799,'control variables'!BH$7:BH$36)</f>
        <v>8.3597799946512403E-39</v>
      </c>
      <c r="BG800" s="10">
        <f ca="1">SUMPRODUCT(S770:S799,'control variables'!BI$7:BI$36)</f>
        <v>1.8788398630517964E-38</v>
      </c>
      <c r="BH800" s="10">
        <f t="shared" ca="1" si="578"/>
        <v>2.7669084692657222E-38</v>
      </c>
      <c r="BI800" s="82">
        <f t="shared" ca="1" si="555"/>
        <v>2.7894643312711935E-37</v>
      </c>
      <c r="BJ800" s="82">
        <f t="shared" ca="1" si="556"/>
        <v>3.2346688372140342E-37</v>
      </c>
      <c r="BK800" s="82">
        <f t="shared" ca="1" si="557"/>
        <v>1.0825011348255831E-36</v>
      </c>
      <c r="BL800" s="82">
        <f t="shared" ca="1" si="558"/>
        <v>5.09809618335383E-37</v>
      </c>
      <c r="BM800" s="82">
        <f t="shared" ca="1" si="548"/>
        <v>2.1947240700094888E-36</v>
      </c>
      <c r="BN800" s="10">
        <f ca="1">BN799+BI800-INDIRECT(ADDRESS(MAX($D800-'key variables'!$B$9*30,34),scenario!BI$4),TRUE)</f>
        <v>9439390.0751690175</v>
      </c>
      <c r="BO800" s="10">
        <f ca="1">BO799+BJ800-INDIRECT(ADDRESS(MAX($D800-'key variables'!$B$9*30,34),scenario!BJ$4),TRUE)</f>
        <v>10895583.360992203</v>
      </c>
      <c r="BP800" s="10">
        <f ca="1">BP799+BK800-INDIRECT(ADDRESS(MAX($D800-'key variables'!$B$9*30,34),scenario!BK$4),TRUE)</f>
        <v>32531162.537994072</v>
      </c>
      <c r="BQ800" s="10">
        <f ca="1">BQ799+BL800-INDIRECT(ADDRESS(MAX($D800-'key variables'!$B$9*30,34),scenario!BL$4),TRUE)</f>
        <v>14415841.516535141</v>
      </c>
      <c r="BR800" s="10">
        <f t="shared" ca="1" si="579"/>
        <v>67281977.490690395</v>
      </c>
      <c r="BS800" s="82">
        <f t="shared" ca="1" si="560"/>
        <v>-2.3433848477536824E-9</v>
      </c>
      <c r="BT800" s="82">
        <f t="shared" ca="1" si="561"/>
        <v>-3.4288309057018498E-10</v>
      </c>
      <c r="BU800" s="82">
        <f t="shared" ca="1" si="562"/>
        <v>-4.2578247660364599E-9</v>
      </c>
      <c r="BV800" s="82">
        <f t="shared" ca="1" si="563"/>
        <v>-2.9943922343414556E-9</v>
      </c>
      <c r="BW800" s="82">
        <f t="shared" ca="1" si="580"/>
        <v>-9.9384849387017825E-9</v>
      </c>
      <c r="BX800" s="10">
        <f t="shared" ca="1" si="564"/>
        <v>-1.8625994260191893E-12</v>
      </c>
      <c r="BY800" s="10">
        <f t="shared" ca="1" si="565"/>
        <v>2.8902850229962428E-12</v>
      </c>
      <c r="BZ800" s="10">
        <f t="shared" ca="1" si="566"/>
        <v>-3.5034723983035463E-11</v>
      </c>
      <c r="CA800" s="10">
        <f t="shared" ca="1" si="567"/>
        <v>-2.0257049910634696E-11</v>
      </c>
      <c r="CB800" s="10">
        <v>0</v>
      </c>
      <c r="CC800" s="82">
        <f t="shared" ca="1" si="568"/>
        <v>3.9725652202851362E-13</v>
      </c>
      <c r="CD800" s="82">
        <f t="shared" ca="1" si="569"/>
        <v>3.4270724516460853E-13</v>
      </c>
      <c r="CE800" s="82">
        <f t="shared" ca="1" si="570"/>
        <v>1.8915613015532971E-10</v>
      </c>
      <c r="CF800" s="82">
        <f t="shared" ca="1" si="571"/>
        <v>3.7028113764059381E-11</v>
      </c>
      <c r="CG800" s="82">
        <f t="shared" ca="1" si="581"/>
        <v>2.269242076865822E-10</v>
      </c>
      <c r="CH800" s="13" t="str">
        <f t="shared" ca="1" si="582"/>
        <v/>
      </c>
      <c r="CI800" s="81">
        <f t="shared" ca="1" si="591"/>
        <v>0.1131775965863165</v>
      </c>
      <c r="CJ800" s="81">
        <f t="shared" ca="1" si="592"/>
        <v>0.13063724757458739</v>
      </c>
      <c r="CK800" s="81">
        <f t="shared" ca="1" si="593"/>
        <v>0.39004625943939081</v>
      </c>
      <c r="CL800" s="81">
        <f t="shared" ca="1" si="594"/>
        <v>0.17284488538116416</v>
      </c>
      <c r="CM800" s="89">
        <f t="shared" ca="1" si="583"/>
        <v>0.80670598898145884</v>
      </c>
    </row>
    <row r="801" spans="1:91" x14ac:dyDescent="0.3">
      <c r="A801">
        <v>736</v>
      </c>
      <c r="B801" s="3">
        <f t="shared" si="596"/>
        <v>2.2333333333333334</v>
      </c>
      <c r="C801" s="3">
        <f t="shared" si="584"/>
        <v>24.533333333333335</v>
      </c>
      <c r="D801" s="4">
        <f t="shared" ca="1" si="572"/>
        <v>801</v>
      </c>
      <c r="E801" s="58">
        <f>(0.5*(COS(B801*2*PI())+1)*('key variables'!$B$4-'key variables'!$B$6)+'key variables'!$B$6)/'key variables'!$B$4</f>
        <v>1</v>
      </c>
      <c r="F801" s="10">
        <f t="shared" ca="1" si="585"/>
        <v>11689222.907461114</v>
      </c>
      <c r="G801" s="10">
        <f t="shared" ca="1" si="586"/>
        <v>13492492.798713122</v>
      </c>
      <c r="H801" s="10">
        <f t="shared" ca="1" si="587"/>
        <v>40309474.521088287</v>
      </c>
      <c r="I801" s="10">
        <f t="shared" ca="1" si="588"/>
        <v>17912154.249750931</v>
      </c>
      <c r="J801" s="10">
        <f t="shared" ca="1" si="573"/>
        <v>83403344.477013454</v>
      </c>
      <c r="K801" s="82">
        <f t="shared" ca="1" si="549"/>
        <v>2249832.832292099</v>
      </c>
      <c r="L801" s="82">
        <f t="shared" ca="1" si="550"/>
        <v>2596909.4377209195</v>
      </c>
      <c r="M801" s="82">
        <f t="shared" ca="1" si="551"/>
        <v>7778311.98309422</v>
      </c>
      <c r="N801" s="82">
        <f t="shared" ca="1" si="552"/>
        <v>3496312.733215793</v>
      </c>
      <c r="O801" s="82">
        <f t="shared" ca="1" si="574"/>
        <v>16121366.986323033</v>
      </c>
      <c r="P801" s="10">
        <f ca="1">IF(IF($A801&gt;='key variables'!$B$26,K801*SUMPRODUCT(Z801:AC801,'control variables'!$O$3:$R$3)/J801+F$65*'key variables'!$B$25/scenario!J$65,K801*SUMPRODUCT(Z801:AC801,'control variables'!$O$7:$R$7)/J801+F$65*'key variables'!$B$25/scenario!J$65)&lt;'key variables'!$B$28,0,IF($A801&gt;='key variables'!$B$26,K801*SUMPRODUCT(Z801:AC801,'control variables'!$O$3:$R$3)/J801+F$65*'key variables'!$B$25/scenario!J$65,K801*SUMPRODUCT(Z801:AC801,'control variables'!$O$7:$R$7)/J801+F$65*'key variables'!$B$25/scenario!J$65))</f>
        <v>3.397235181832408E-38</v>
      </c>
      <c r="Q801" s="10">
        <f ca="1">IF(IF($A801&gt;='key variables'!$B$26,L801*SUMPRODUCT(Z801:AC801,'control variables'!$O$4:$R$4)/J801+G$65*'key variables'!$B$25/scenario!J$65,L801*SUMPRODUCT(Z801:AC801,'control variables'!$O$7:$R$7)/J801+G$65*'key variables'!$B$25/scenario!J$65)&lt;'key variables'!$B$28,0,IF($A801&gt;='key variables'!$B$26,L801*SUMPRODUCT(Z801:AC801,'control variables'!$O$4:$R$4)/J801+G$65*'key variables'!$B$25/scenario!J$65,L801*SUMPRODUCT(Z801:AC801,'control variables'!$O$7:$R$7)/J801+G$65*'key variables'!$B$25/scenario!J$65))</f>
        <v>3.9213189438924102E-38</v>
      </c>
      <c r="R801" s="10">
        <f ca="1">IF(IF($A801&gt;='key variables'!$B$26,M801*SUMPRODUCT(Z801:AC801,'control variables'!$O$5:$R$5)/J801+H$65*'key variables'!$B$25/scenario!J$65,M801*SUMPRODUCT(Z801:AC801,'control variables'!$O$7:$R$7)/J801+H$65*'key variables'!$B$25/scenario!J$65)&lt;'key variables'!$B$28,0,IF($A801&gt;='key variables'!$B$26,M801*SUMPRODUCT(Z801:AC801,'control variables'!$O$5:$R$5)/J801+H$65*'key variables'!$B$25/scenario!J$65,M801*SUMPRODUCT(Z801:AC801,'control variables'!$O$7:$R$7)/J801+H$65*'key variables'!$B$25/scenario!J$65))</f>
        <v>1.174520824167861E-37</v>
      </c>
      <c r="S801" s="10">
        <f ca="1">IF(IF($A801&gt;='key variables'!$B$26,N801*SUMPRODUCT(Z801:AC801,'control variables'!$O$6:$R$6)/J801+I$65*'key variables'!$B$25/scenario!J$65,N801*SUMPRODUCT(Z801:AC801,'control variables'!$O$7:$R$7)/J801+I$65*'key variables'!$B$25/scenario!J$65)&lt;'key variables'!$B$28,0,IF($A801&gt;='key variables'!$B$26,N801*SUMPRODUCT(Z801:AC801,'control variables'!$O$6:$R$6)/J801+I$65*'key variables'!$B$25/scenario!J$65,N801*SUMPRODUCT(Z801:AC801,'control variables'!$O$7:$R$7)/J801+I$65*'key variables'!$B$25/scenario!J$65))</f>
        <v>5.2794129650372202E-38</v>
      </c>
      <c r="T801" s="10">
        <f t="shared" ca="1" si="595"/>
        <v>2.434317533244065E-37</v>
      </c>
      <c r="U801" s="82">
        <f ca="1">SUMPRODUCT(P771:P800,'control variables'!AD$7:AD$36)</f>
        <v>7.2027670662511659E-38</v>
      </c>
      <c r="V801" s="82">
        <f ca="1">SUMPRODUCT(Q771:Q800,'control variables'!AE$7:AE$36)</f>
        <v>8.3139215961199834E-38</v>
      </c>
      <c r="W801" s="82">
        <f ca="1">SUMPRODUCT(R771:R800,'control variables'!AF$7:AF$36)</f>
        <v>2.4902014309116451E-37</v>
      </c>
      <c r="X801" s="82">
        <f ca="1">SUMPRODUCT(S771:S800,'control variables'!AG$7:AG$36)</f>
        <v>1.1193332165245846E-37</v>
      </c>
      <c r="Y801" s="82">
        <f t="shared" ca="1" si="589"/>
        <v>5.1612035136733441E-37</v>
      </c>
      <c r="Z801" s="10">
        <f ca="1">IF($A801&gt;='key variables'!$B$26,SUMPRODUCT(P771:P800,'control variables'!V$7:V$36)*$E801,SUMPRODUCT(P771:P800,'control variables'!Z$7:Z$36)*$E801)</f>
        <v>1.7575480812525204E-37</v>
      </c>
      <c r="AA801" s="10">
        <f ca="1">IF($A801&gt;='key variables'!$B$26,SUMPRODUCT(Q771:Q800,'control variables'!W$7:W$36)*$E801,SUMPRODUCT(Q771:Q800,'control variables'!AA$7:AA$36)*$E801)</f>
        <v>2.0286810352940873E-37</v>
      </c>
      <c r="AB801" s="10">
        <f ca="1">IF($A801&gt;='key variables'!$B$26,SUMPRODUCT(R771:R800,'control variables'!X$7:X$36)*$E801,SUMPRODUCT(R771:R800,'control variables'!AB$7:AB$36)*$E801)</f>
        <v>6.0763435865335629E-37</v>
      </c>
      <c r="AC801" s="10">
        <f ca="1">IF($A801&gt;='key variables'!$B$26,SUMPRODUCT(S771:S800,'control variables'!Y$7:Y$36)*$E801,SUMPRODUCT(S771:S800,'control variables'!AC$7:AC$36)*$E801)</f>
        <v>2.73128636382366E-37</v>
      </c>
      <c r="AD801" s="10">
        <f t="shared" ca="1" si="590"/>
        <v>1.259385906690383E-36</v>
      </c>
      <c r="AE801" s="82">
        <f ca="1">SUMPRODUCT(P771:P800,'control variables'!AL$7:AL$36)</f>
        <v>2.3929906732511022E-37</v>
      </c>
      <c r="AF801" s="82">
        <f ca="1">SUMPRODUCT(Q771:Q800,'control variables'!AM$7:AM$36)</f>
        <v>2.7549297010696902E-37</v>
      </c>
      <c r="AG801" s="82">
        <f ca="1">SUMPRODUCT(R771:R800,'control variables'!AN$7:AN$36)</f>
        <v>7.8550286048072257E-37</v>
      </c>
      <c r="AH801" s="82">
        <f ca="1">SUMPRODUCT(S771:S800,'control variables'!AO$7:AO$36)</f>
        <v>3.4011494700249631E-37</v>
      </c>
      <c r="AI801" s="82">
        <f t="shared" ca="1" si="553"/>
        <v>1.6404098449152982E-36</v>
      </c>
      <c r="AJ801" s="10">
        <f ca="1">SUMPRODUCT(P771:P800,'control variables'!AP$7:AP$36)</f>
        <v>2.2865118957038411E-40</v>
      </c>
      <c r="AK801" s="10">
        <f ca="1">SUMPRODUCT(Q771:Q800,'control variables'!AQ$7:AQ$36)</f>
        <v>6.5981172425209049E-40</v>
      </c>
      <c r="AL801" s="10">
        <f ca="1">SUMPRODUCT(R771:R800,'control variables'!AR$7:AR$36)</f>
        <v>2.3715365811940809E-38</v>
      </c>
      <c r="AM801" s="10">
        <f ca="1">SUMPRODUCT(S771:S800,'control variables'!AS$7:AS$36)</f>
        <v>1.7766565899596586E-38</v>
      </c>
      <c r="AN801" s="10">
        <f t="shared" ca="1" si="575"/>
        <v>4.237039462535987E-38</v>
      </c>
      <c r="AO801" s="82">
        <f ca="1">SUMPRODUCT(P771:P800,'control variables'!AX$7:AX$36)</f>
        <v>3.1093072405651026E-40</v>
      </c>
      <c r="AP801" s="82">
        <f ca="1">SUMPRODUCT(Q771:Q800,'control variables'!AY$7:AY$36)</f>
        <v>7.1779460250575356E-40</v>
      </c>
      <c r="AQ801" s="82">
        <f ca="1">SUMPRODUCT(R771:R800,'control variables'!AZ$7:AZ$36)</f>
        <v>6.4498556749488745E-39</v>
      </c>
      <c r="AR801" s="82">
        <f ca="1">SUMPRODUCT(S771:S800,'control variables'!BA$7:BA$36)</f>
        <v>4.8319636644258988E-39</v>
      </c>
      <c r="AS801" s="82">
        <f t="shared" ca="1" si="576"/>
        <v>1.2310544665937038E-38</v>
      </c>
      <c r="AT801" s="10">
        <f ca="1">SUMPRODUCT(P771:P800,'control variables'!AT$7:AT$36)</f>
        <v>-2.7440849740094243E-40</v>
      </c>
      <c r="AU801" s="10">
        <f ca="1">SUMPRODUCT(Q771:Q800,'control variables'!AU$7:AU$36)</f>
        <v>2.9767285172855937E-40</v>
      </c>
      <c r="AV801" s="10">
        <f ca="1">SUMPRODUCT(R771:R800,'control variables'!AV$7:AV$36)</f>
        <v>1.2818031539624105E-37</v>
      </c>
      <c r="AW801" s="10">
        <f ca="1">SUMPRODUCT(S771:S800,'control variables'!AW$7:AW$36)</f>
        <v>9.6027362115230274E-38</v>
      </c>
      <c r="AX801" s="10">
        <f t="shared" ca="1" si="554"/>
        <v>2.2423094186579894E-37</v>
      </c>
      <c r="AY801" s="82">
        <f ca="1">SUMPRODUCT(P771:P800,'control variables'!BB$7:BB$36)</f>
        <v>9.9458382249141273E-40</v>
      </c>
      <c r="AZ801" s="82">
        <f ca="1">SUMPRODUCT(Q771:Q800,'control variables'!BC$7:BC$36)</f>
        <v>2.5361869737398439E-39</v>
      </c>
      <c r="BA801" s="82">
        <f ca="1">SUMPRODUCT(R771:R800,'control variables'!BD$7:BD$36)</f>
        <v>1.7754088389525321E-38</v>
      </c>
      <c r="BB801" s="82">
        <f ca="1">SUMPRODUCT(S771:S800,'control variables'!BE$7:BE$36)</f>
        <v>2.5229826979375375E-39</v>
      </c>
      <c r="BC801" s="82">
        <f t="shared" ca="1" si="577"/>
        <v>2.3807841883694116E-38</v>
      </c>
      <c r="BD801" s="10">
        <f ca="1">SUMPRODUCT(P771:P800,'control variables'!BF$7:BF$36)</f>
        <v>2.0805827266761656E-40</v>
      </c>
      <c r="BE801" s="10">
        <f ca="1">SUMPRODUCT(Q771:Q800,'control variables'!BG$7:BG$36)</f>
        <v>2.4015495023956379E-40</v>
      </c>
      <c r="BF801" s="10">
        <f ca="1">SUMPRODUCT(R771:R800,'control variables'!BH$7:BH$36)</f>
        <v>7.193166231037981E-39</v>
      </c>
      <c r="BG801" s="10">
        <f ca="1">SUMPRODUCT(S771:S800,'control variables'!BI$7:BI$36)</f>
        <v>1.6166463070893327E-38</v>
      </c>
      <c r="BH801" s="10">
        <f t="shared" ca="1" si="578"/>
        <v>2.3807842524838491E-38</v>
      </c>
      <c r="BI801" s="82">
        <f t="shared" ca="1" si="555"/>
        <v>2.4001924265020073E-37</v>
      </c>
      <c r="BJ801" s="82">
        <f t="shared" ca="1" si="556"/>
        <v>2.7832682993243744E-37</v>
      </c>
      <c r="BK801" s="82">
        <f t="shared" ca="1" si="557"/>
        <v>9.3143726426648893E-37</v>
      </c>
      <c r="BL801" s="82">
        <f t="shared" ca="1" si="558"/>
        <v>4.3866529181566411E-37</v>
      </c>
      <c r="BM801" s="82">
        <f t="shared" ca="1" si="548"/>
        <v>1.8884486286647912E-36</v>
      </c>
      <c r="BN801" s="10">
        <f ca="1">BN800+BI801-INDIRECT(ADDRESS(MAX($D801-'key variables'!$B$9*30,34),scenario!BI$4),TRUE)</f>
        <v>9439390.0751690175</v>
      </c>
      <c r="BO801" s="10">
        <f ca="1">BO800+BJ801-INDIRECT(ADDRESS(MAX($D801-'key variables'!$B$9*30,34),scenario!BJ$4),TRUE)</f>
        <v>10895583.360992203</v>
      </c>
      <c r="BP801" s="10">
        <f ca="1">BP800+BK801-INDIRECT(ADDRESS(MAX($D801-'key variables'!$B$9*30,34),scenario!BK$4),TRUE)</f>
        <v>32531162.537994072</v>
      </c>
      <c r="BQ801" s="10">
        <f ca="1">BQ800+BL801-INDIRECT(ADDRESS(MAX($D801-'key variables'!$B$9*30,34),scenario!BL$4),TRUE)</f>
        <v>14415841.516535141</v>
      </c>
      <c r="BR801" s="10">
        <f t="shared" ca="1" si="579"/>
        <v>67281977.490690395</v>
      </c>
      <c r="BS801" s="82">
        <f t="shared" ca="1" si="560"/>
        <v>-2.3433848477536824E-9</v>
      </c>
      <c r="BT801" s="82">
        <f t="shared" ca="1" si="561"/>
        <v>-3.4288309057018498E-10</v>
      </c>
      <c r="BU801" s="82">
        <f t="shared" ca="1" si="562"/>
        <v>-4.2578247660364599E-9</v>
      </c>
      <c r="BV801" s="82">
        <f t="shared" ca="1" si="563"/>
        <v>-2.9943922343414556E-9</v>
      </c>
      <c r="BW801" s="82">
        <f t="shared" ca="1" si="580"/>
        <v>-9.9384849387017825E-9</v>
      </c>
      <c r="BX801" s="10">
        <f t="shared" ca="1" si="564"/>
        <v>-1.8625994260191893E-12</v>
      </c>
      <c r="BY801" s="10">
        <f t="shared" ca="1" si="565"/>
        <v>2.8902850229962428E-12</v>
      </c>
      <c r="BZ801" s="10">
        <f t="shared" ca="1" si="566"/>
        <v>-3.5034723983035463E-11</v>
      </c>
      <c r="CA801" s="10">
        <f t="shared" ca="1" si="567"/>
        <v>-2.0257049910634696E-11</v>
      </c>
      <c r="CB801" s="10">
        <v>0</v>
      </c>
      <c r="CC801" s="82">
        <f t="shared" ca="1" si="568"/>
        <v>3.9725652202851362E-13</v>
      </c>
      <c r="CD801" s="82">
        <f t="shared" ca="1" si="569"/>
        <v>3.4270724516460853E-13</v>
      </c>
      <c r="CE801" s="82">
        <f t="shared" ca="1" si="570"/>
        <v>1.8915613015532971E-10</v>
      </c>
      <c r="CF801" s="82">
        <f t="shared" ca="1" si="571"/>
        <v>3.7028113764059381E-11</v>
      </c>
      <c r="CG801" s="82">
        <f t="shared" ca="1" si="581"/>
        <v>2.269242076865822E-10</v>
      </c>
      <c r="CH801" s="13" t="str">
        <f t="shared" ca="1" si="582"/>
        <v/>
      </c>
      <c r="CI801" s="81">
        <f t="shared" ca="1" si="591"/>
        <v>0.1131775965863165</v>
      </c>
      <c r="CJ801" s="81">
        <f t="shared" ca="1" si="592"/>
        <v>0.13063724757458739</v>
      </c>
      <c r="CK801" s="81">
        <f t="shared" ca="1" si="593"/>
        <v>0.39004625943939081</v>
      </c>
      <c r="CL801" s="81">
        <f t="shared" ca="1" si="594"/>
        <v>0.17284488538116416</v>
      </c>
      <c r="CM801" s="89">
        <f t="shared" ca="1" si="583"/>
        <v>0.80670598898145884</v>
      </c>
    </row>
    <row r="802" spans="1:91" x14ac:dyDescent="0.3">
      <c r="A802">
        <v>737</v>
      </c>
      <c r="B802" s="3">
        <f t="shared" si="596"/>
        <v>2.2361111111111112</v>
      </c>
      <c r="C802" s="3">
        <f t="shared" si="584"/>
        <v>24.566666666666666</v>
      </c>
      <c r="D802" s="4">
        <f t="shared" ca="1" si="572"/>
        <v>802</v>
      </c>
      <c r="E802" s="58">
        <f>(0.5*(COS(B802*2*PI())+1)*('key variables'!$B$4-'key variables'!$B$6)+'key variables'!$B$6)/'key variables'!$B$4</f>
        <v>1</v>
      </c>
      <c r="F802" s="10">
        <f t="shared" ca="1" si="585"/>
        <v>11689222.907461114</v>
      </c>
      <c r="G802" s="10">
        <f t="shared" ca="1" si="586"/>
        <v>13492492.798713122</v>
      </c>
      <c r="H802" s="10">
        <f t="shared" ca="1" si="587"/>
        <v>40309474.521088287</v>
      </c>
      <c r="I802" s="10">
        <f t="shared" ca="1" si="588"/>
        <v>17912154.249750931</v>
      </c>
      <c r="J802" s="10">
        <f t="shared" ca="1" si="573"/>
        <v>83403344.477013454</v>
      </c>
      <c r="K802" s="82">
        <f t="shared" ca="1" si="549"/>
        <v>2249832.832292099</v>
      </c>
      <c r="L802" s="82">
        <f t="shared" ca="1" si="550"/>
        <v>2596909.4377209195</v>
      </c>
      <c r="M802" s="82">
        <f t="shared" ca="1" si="551"/>
        <v>7778311.98309422</v>
      </c>
      <c r="N802" s="82">
        <f t="shared" ca="1" si="552"/>
        <v>3496312.733215793</v>
      </c>
      <c r="O802" s="82">
        <f t="shared" ca="1" si="574"/>
        <v>16121366.986323033</v>
      </c>
      <c r="P802" s="10">
        <f ca="1">IF(IF($A802&gt;='key variables'!$B$26,K802*SUMPRODUCT(Z802:AC802,'control variables'!$O$3:$R$3)/J802+F$65*'key variables'!$B$25/scenario!J$65,K802*SUMPRODUCT(Z802:AC802,'control variables'!$O$7:$R$7)/J802+F$65*'key variables'!$B$25/scenario!J$65)&lt;'key variables'!$B$28,0,IF($A802&gt;='key variables'!$B$26,K802*SUMPRODUCT(Z802:AC802,'control variables'!$O$3:$R$3)/J802+F$65*'key variables'!$B$25/scenario!J$65,K802*SUMPRODUCT(Z802:AC802,'control variables'!$O$7:$R$7)/J802+F$65*'key variables'!$B$25/scenario!J$65))</f>
        <v>2.9231483848242737E-38</v>
      </c>
      <c r="Q802" s="10">
        <f ca="1">IF(IF($A802&gt;='key variables'!$B$26,L802*SUMPRODUCT(Z802:AC802,'control variables'!$O$4:$R$4)/J802+G$65*'key variables'!$B$25/scenario!J$65,L802*SUMPRODUCT(Z802:AC802,'control variables'!$O$7:$R$7)/J802+G$65*'key variables'!$B$25/scenario!J$65)&lt;'key variables'!$B$28,0,IF($A802&gt;='key variables'!$B$26,L802*SUMPRODUCT(Z802:AC802,'control variables'!$O$4:$R$4)/J802+G$65*'key variables'!$B$25/scenario!J$65,L802*SUMPRODUCT(Z802:AC802,'control variables'!$O$7:$R$7)/J802+G$65*'key variables'!$B$25/scenario!J$65))</f>
        <v>3.3740958525683253E-38</v>
      </c>
      <c r="R802" s="10">
        <f ca="1">IF(IF($A802&gt;='key variables'!$B$26,M802*SUMPRODUCT(Z802:AC802,'control variables'!$O$5:$R$5)/J802+H$65*'key variables'!$B$25/scenario!J$65,M802*SUMPRODUCT(Z802:AC802,'control variables'!$O$7:$R$7)/J802+H$65*'key variables'!$B$25/scenario!J$65)&lt;'key variables'!$B$28,0,IF($A802&gt;='key variables'!$B$26,M802*SUMPRODUCT(Z802:AC802,'control variables'!$O$5:$R$5)/J802+H$65*'key variables'!$B$25/scenario!J$65,M802*SUMPRODUCT(Z802:AC802,'control variables'!$O$7:$R$7)/J802+H$65*'key variables'!$B$25/scenario!J$65))</f>
        <v>1.0106155347940608E-37</v>
      </c>
      <c r="S802" s="10">
        <f ca="1">IF(IF($A802&gt;='key variables'!$B$26,N802*SUMPRODUCT(Z802:AC802,'control variables'!$O$6:$R$6)/J802+I$65*'key variables'!$B$25/scenario!J$65,N802*SUMPRODUCT(Z802:AC802,'control variables'!$O$7:$R$7)/J802+I$65*'key variables'!$B$25/scenario!J$65)&lt;'key variables'!$B$28,0,IF($A802&gt;='key variables'!$B$26,N802*SUMPRODUCT(Z802:AC802,'control variables'!$O$6:$R$6)/J802+I$65*'key variables'!$B$25/scenario!J$65,N802*SUMPRODUCT(Z802:AC802,'control variables'!$O$7:$R$7)/J802+I$65*'key variables'!$B$25/scenario!J$65))</f>
        <v>4.5426668027277591E-38</v>
      </c>
      <c r="T802" s="10">
        <f t="shared" ca="1" si="595"/>
        <v>2.0946066388060967E-37</v>
      </c>
      <c r="U802" s="82">
        <f ca="1">SUMPRODUCT(P772:P801,'control variables'!AD$7:AD$36)</f>
        <v>6.1976153516169029E-38</v>
      </c>
      <c r="V802" s="82">
        <f ca="1">SUMPRODUCT(Q772:Q801,'control variables'!AE$7:AE$36)</f>
        <v>7.1537074074881307E-38</v>
      </c>
      <c r="W802" s="82">
        <f ca="1">SUMPRODUCT(R772:R801,'control variables'!AF$7:AF$36)</f>
        <v>2.1426918953341894E-37</v>
      </c>
      <c r="X802" s="82">
        <f ca="1">SUMPRODUCT(S772:S801,'control variables'!AG$7:AG$36)</f>
        <v>9.6312940047887802E-38</v>
      </c>
      <c r="Y802" s="82">
        <f t="shared" ca="1" si="589"/>
        <v>4.4409535717235709E-37</v>
      </c>
      <c r="Z802" s="10">
        <f ca="1">IF($A802&gt;='key variables'!$B$26,SUMPRODUCT(P772:P801,'control variables'!V$7:V$36)*$E802,SUMPRODUCT(P772:P801,'control variables'!Z$7:Z$36)*$E802)</f>
        <v>1.5122808872458432E-37</v>
      </c>
      <c r="AA802" s="10">
        <f ca="1">IF($A802&gt;='key variables'!$B$26,SUMPRODUCT(Q772:Q801,'control variables'!W$7:W$36)*$E802,SUMPRODUCT(Q772:Q801,'control variables'!AA$7:AA$36)*$E802)</f>
        <v>1.7455770278597369E-37</v>
      </c>
      <c r="AB802" s="10">
        <f ca="1">IF($A802&gt;='key variables'!$B$26,SUMPRODUCT(R772:R801,'control variables'!X$7:X$36)*$E802,SUMPRODUCT(R772:R801,'control variables'!AB$7:AB$36)*$E802)</f>
        <v>5.2283851396571205E-37</v>
      </c>
      <c r="AC802" s="10">
        <f ca="1">IF($A802&gt;='key variables'!$B$26,SUMPRODUCT(S772:S801,'control variables'!Y$7:Y$36)*$E802,SUMPRODUCT(S772:S801,'control variables'!AC$7:AC$36)*$E802)</f>
        <v>2.3501332394059606E-37</v>
      </c>
      <c r="AD802" s="10">
        <f t="shared" ca="1" si="590"/>
        <v>1.0836376294168662E-36</v>
      </c>
      <c r="AE802" s="82">
        <f ca="1">SUMPRODUCT(P772:P801,'control variables'!AL$7:AL$36)</f>
        <v>2.0590469740868796E-37</v>
      </c>
      <c r="AF802" s="82">
        <f ca="1">SUMPRODUCT(Q772:Q801,'control variables'!AM$7:AM$36)</f>
        <v>2.3704771306538159E-37</v>
      </c>
      <c r="AG802" s="82">
        <f ca="1">SUMPRODUCT(R772:R801,'control variables'!AN$7:AN$36)</f>
        <v>6.7588532880157339E-37</v>
      </c>
      <c r="AH802" s="82">
        <f ca="1">SUMPRODUCT(S772:S801,'control variables'!AO$7:AO$36)</f>
        <v>2.926516431072291E-37</v>
      </c>
      <c r="AI802" s="82">
        <f t="shared" ca="1" si="553"/>
        <v>1.4114893823828721E-36</v>
      </c>
      <c r="AJ802" s="10">
        <f ca="1">SUMPRODUCT(P772:P801,'control variables'!AP$7:AP$36)</f>
        <v>1.9674273922958266E-40</v>
      </c>
      <c r="AK802" s="10">
        <f ca="1">SUMPRODUCT(Q772:Q801,'control variables'!AQ$7:AQ$36)</f>
        <v>5.6773448784175615E-40</v>
      </c>
      <c r="AL802" s="10">
        <f ca="1">SUMPRODUCT(R772:R801,'control variables'!AR$7:AR$36)</f>
        <v>2.0405868171687695E-38</v>
      </c>
      <c r="AM802" s="10">
        <f ca="1">SUMPRODUCT(S772:S801,'control variables'!AS$7:AS$36)</f>
        <v>1.5287227887845951E-38</v>
      </c>
      <c r="AN802" s="10">
        <f t="shared" ca="1" si="575"/>
        <v>3.6457573286604985E-38</v>
      </c>
      <c r="AO802" s="82">
        <f ca="1">SUMPRODUCT(P772:P801,'control variables'!AX$7:AX$36)</f>
        <v>2.6754010104410472E-40</v>
      </c>
      <c r="AP802" s="82">
        <f ca="1">SUMPRODUCT(Q772:Q801,'control variables'!AY$7:AY$36)</f>
        <v>6.1762581059181562E-40</v>
      </c>
      <c r="AQ802" s="82">
        <f ca="1">SUMPRODUCT(R772:R801,'control variables'!AZ$7:AZ$36)</f>
        <v>5.5497733272640337E-39</v>
      </c>
      <c r="AR802" s="82">
        <f ca="1">SUMPRODUCT(S772:S801,'control variables'!BA$7:BA$36)</f>
        <v>4.1576593980689954E-39</v>
      </c>
      <c r="AS802" s="82">
        <f t="shared" ca="1" si="576"/>
        <v>1.059259863696895E-38</v>
      </c>
      <c r="AT802" s="10">
        <f ca="1">SUMPRODUCT(P772:P801,'control variables'!AT$7:AT$36)</f>
        <v>-2.3611457936420015E-40</v>
      </c>
      <c r="AU802" s="10">
        <f ca="1">SUMPRODUCT(Q772:Q801,'control variables'!AU$7:AU$36)</f>
        <v>2.5613237505300857E-40</v>
      </c>
      <c r="AV802" s="10">
        <f ca="1">SUMPRODUCT(R772:R801,'control variables'!AV$7:AV$36)</f>
        <v>1.1029265324948358E-37</v>
      </c>
      <c r="AW802" s="10">
        <f ca="1">SUMPRODUCT(S772:S801,'control variables'!AW$7:AW$36)</f>
        <v>8.2626669465569712E-38</v>
      </c>
      <c r="AX802" s="10">
        <f t="shared" ca="1" si="554"/>
        <v>1.9293934051074211E-37</v>
      </c>
      <c r="AY802" s="82">
        <f ca="1">SUMPRODUCT(P772:P801,'control variables'!BB$7:BB$36)</f>
        <v>8.5578888086281115E-40</v>
      </c>
      <c r="AZ802" s="82">
        <f ca="1">SUMPRODUCT(Q772:Q801,'control variables'!BC$7:BC$36)</f>
        <v>2.1822601200960117E-39</v>
      </c>
      <c r="BA802" s="82">
        <f ca="1">SUMPRODUCT(R772:R801,'control variables'!BD$7:BD$36)</f>
        <v>1.5276491623955092E-38</v>
      </c>
      <c r="BB802" s="82">
        <f ca="1">SUMPRODUCT(S772:S801,'control variables'!BE$7:BE$36)</f>
        <v>2.170898511193955E-39</v>
      </c>
      <c r="BC802" s="82">
        <f t="shared" ca="1" si="577"/>
        <v>2.0485439136107869E-38</v>
      </c>
      <c r="BD802" s="10">
        <f ca="1">SUMPRODUCT(P772:P801,'control variables'!BF$7:BF$36)</f>
        <v>1.7902357980692623E-40</v>
      </c>
      <c r="BE802" s="10">
        <f ca="1">SUMPRODUCT(Q772:Q801,'control variables'!BG$7:BG$36)</f>
        <v>2.0664114120049934E-40</v>
      </c>
      <c r="BF802" s="10">
        <f ca="1">SUMPRODUCT(R772:R801,'control variables'!BH$7:BH$36)</f>
        <v>6.1893543203828946E-39</v>
      </c>
      <c r="BG802" s="10">
        <f ca="1">SUMPRODUCT(S772:S801,'control variables'!BI$7:BI$36)</f>
        <v>1.3910420646389727E-38</v>
      </c>
      <c r="BH802" s="10">
        <f t="shared" ca="1" si="578"/>
        <v>2.0485439687780047E-38</v>
      </c>
      <c r="BI802" s="82">
        <f t="shared" ca="1" si="555"/>
        <v>2.0652437171018655E-37</v>
      </c>
      <c r="BJ802" s="82">
        <f t="shared" ca="1" si="556"/>
        <v>2.394861055605306E-37</v>
      </c>
      <c r="BK802" s="82">
        <f t="shared" ca="1" si="557"/>
        <v>8.0145447367501214E-37</v>
      </c>
      <c r="BL802" s="82">
        <f t="shared" ca="1" si="558"/>
        <v>3.774492110839928E-37</v>
      </c>
      <c r="BM802" s="82">
        <f t="shared" ref="BM802:BM865" ca="1" si="597">SUM(BI802:BL802)</f>
        <v>1.624914162029722E-36</v>
      </c>
      <c r="BN802" s="10">
        <f ca="1">BN801+BI802-INDIRECT(ADDRESS(MAX($D802-'key variables'!$B$9*30,34),scenario!BI$4),TRUE)</f>
        <v>9439390.0751690175</v>
      </c>
      <c r="BO802" s="10">
        <f ca="1">BO801+BJ802-INDIRECT(ADDRESS(MAX($D802-'key variables'!$B$9*30,34),scenario!BJ$4),TRUE)</f>
        <v>10895583.360992203</v>
      </c>
      <c r="BP802" s="10">
        <f ca="1">BP801+BK802-INDIRECT(ADDRESS(MAX($D802-'key variables'!$B$9*30,34),scenario!BK$4),TRUE)</f>
        <v>32531162.537994072</v>
      </c>
      <c r="BQ802" s="10">
        <f ca="1">BQ801+BL802-INDIRECT(ADDRESS(MAX($D802-'key variables'!$B$9*30,34),scenario!BL$4),TRUE)</f>
        <v>14415841.516535141</v>
      </c>
      <c r="BR802" s="10">
        <f t="shared" ca="1" si="579"/>
        <v>67281977.490690395</v>
      </c>
      <c r="BS802" s="82">
        <f t="shared" ca="1" si="560"/>
        <v>-2.3433848477536824E-9</v>
      </c>
      <c r="BT802" s="82">
        <f t="shared" ca="1" si="561"/>
        <v>-3.4288309057018498E-10</v>
      </c>
      <c r="BU802" s="82">
        <f t="shared" ca="1" si="562"/>
        <v>-4.2578247660364599E-9</v>
      </c>
      <c r="BV802" s="82">
        <f t="shared" ca="1" si="563"/>
        <v>-2.9943922343414556E-9</v>
      </c>
      <c r="BW802" s="82">
        <f t="shared" ca="1" si="580"/>
        <v>-9.9384849387017825E-9</v>
      </c>
      <c r="BX802" s="10">
        <f t="shared" ca="1" si="564"/>
        <v>-1.8625994260191893E-12</v>
      </c>
      <c r="BY802" s="10">
        <f t="shared" ca="1" si="565"/>
        <v>2.8902850229962428E-12</v>
      </c>
      <c r="BZ802" s="10">
        <f t="shared" ca="1" si="566"/>
        <v>-3.5034723983035463E-11</v>
      </c>
      <c r="CA802" s="10">
        <f t="shared" ca="1" si="567"/>
        <v>-2.0257049910634696E-11</v>
      </c>
      <c r="CB802" s="10">
        <v>0</v>
      </c>
      <c r="CC802" s="82">
        <f t="shared" ca="1" si="568"/>
        <v>3.9725652202851362E-13</v>
      </c>
      <c r="CD802" s="82">
        <f t="shared" ca="1" si="569"/>
        <v>3.4270724516460853E-13</v>
      </c>
      <c r="CE802" s="82">
        <f t="shared" ca="1" si="570"/>
        <v>1.8915613015532971E-10</v>
      </c>
      <c r="CF802" s="82">
        <f t="shared" ca="1" si="571"/>
        <v>3.7028113764059381E-11</v>
      </c>
      <c r="CG802" s="82">
        <f t="shared" ca="1" si="581"/>
        <v>2.269242076865822E-10</v>
      </c>
      <c r="CH802" s="13" t="str">
        <f t="shared" ca="1" si="582"/>
        <v/>
      </c>
      <c r="CI802" s="81">
        <f t="shared" ca="1" si="591"/>
        <v>0.1131775965863165</v>
      </c>
      <c r="CJ802" s="81">
        <f t="shared" ca="1" si="592"/>
        <v>0.13063724757458739</v>
      </c>
      <c r="CK802" s="81">
        <f t="shared" ca="1" si="593"/>
        <v>0.39004625943939081</v>
      </c>
      <c r="CL802" s="81">
        <f t="shared" ca="1" si="594"/>
        <v>0.17284488538116416</v>
      </c>
      <c r="CM802" s="89">
        <f t="shared" ca="1" si="583"/>
        <v>0.80670598898145884</v>
      </c>
    </row>
    <row r="803" spans="1:91" x14ac:dyDescent="0.3">
      <c r="A803">
        <v>738</v>
      </c>
      <c r="B803" s="3">
        <f t="shared" si="596"/>
        <v>2.2388888888888889</v>
      </c>
      <c r="C803" s="3">
        <f t="shared" si="584"/>
        <v>24.6</v>
      </c>
      <c r="D803" s="4">
        <f t="shared" ca="1" si="572"/>
        <v>803</v>
      </c>
      <c r="E803" s="58">
        <f>(0.5*(COS(B803*2*PI())+1)*('key variables'!$B$4-'key variables'!$B$6)+'key variables'!$B$6)/'key variables'!$B$4</f>
        <v>1</v>
      </c>
      <c r="F803" s="10">
        <f t="shared" ca="1" si="585"/>
        <v>11689222.907461114</v>
      </c>
      <c r="G803" s="10">
        <f t="shared" ca="1" si="586"/>
        <v>13492492.798713122</v>
      </c>
      <c r="H803" s="10">
        <f t="shared" ca="1" si="587"/>
        <v>40309474.521088287</v>
      </c>
      <c r="I803" s="10">
        <f t="shared" ca="1" si="588"/>
        <v>17912154.249750931</v>
      </c>
      <c r="J803" s="10">
        <f t="shared" ca="1" si="573"/>
        <v>83403344.477013454</v>
      </c>
      <c r="K803" s="82">
        <f t="shared" ref="K803:K866" ca="1" si="598">MAX(F803-BN802-BS802,0.001)</f>
        <v>2249832.832292099</v>
      </c>
      <c r="L803" s="82">
        <f t="shared" ref="L803:L866" ca="1" si="599">MAX(G803-BO802-BT802,0.001)</f>
        <v>2596909.4377209195</v>
      </c>
      <c r="M803" s="82">
        <f t="shared" ref="M803:M866" ca="1" si="600">MAX(H803-BP802-BU802,0.001)</f>
        <v>7778311.98309422</v>
      </c>
      <c r="N803" s="82">
        <f t="shared" ref="N803:N866" ca="1" si="601">MAX(I803-BQ802-BV802,0.001)</f>
        <v>3496312.733215793</v>
      </c>
      <c r="O803" s="82">
        <f t="shared" ca="1" si="574"/>
        <v>16121366.986323033</v>
      </c>
      <c r="P803" s="10">
        <f ca="1">IF(IF($A803&gt;='key variables'!$B$26,K803*SUMPRODUCT(Z803:AC803,'control variables'!$O$3:$R$3)/J803+F$65*'key variables'!$B$25/scenario!J$65,K803*SUMPRODUCT(Z803:AC803,'control variables'!$O$7:$R$7)/J803+F$65*'key variables'!$B$25/scenario!J$65)&lt;'key variables'!$B$28,0,IF($A803&gt;='key variables'!$B$26,K803*SUMPRODUCT(Z803:AC803,'control variables'!$O$3:$R$3)/J803+F$65*'key variables'!$B$25/scenario!J$65,K803*SUMPRODUCT(Z803:AC803,'control variables'!$O$7:$R$7)/J803+F$65*'key variables'!$B$25/scenario!J$65))</f>
        <v>2.5152207669920135E-38</v>
      </c>
      <c r="Q803" s="10">
        <f ca="1">IF(IF($A803&gt;='key variables'!$B$26,L803*SUMPRODUCT(Z803:AC803,'control variables'!$O$4:$R$4)/J803+G$65*'key variables'!$B$25/scenario!J$65,L803*SUMPRODUCT(Z803:AC803,'control variables'!$O$7:$R$7)/J803+G$65*'key variables'!$B$25/scenario!J$65)&lt;'key variables'!$B$28,0,IF($A803&gt;='key variables'!$B$26,L803*SUMPRODUCT(Z803:AC803,'control variables'!$O$4:$R$4)/J803+G$65*'key variables'!$B$25/scenario!J$65,L803*SUMPRODUCT(Z803:AC803,'control variables'!$O$7:$R$7)/J803+G$65*'key variables'!$B$25/scenario!J$65))</f>
        <v>2.9032381668546904E-38</v>
      </c>
      <c r="R803" s="10">
        <f ca="1">IF(IF($A803&gt;='key variables'!$B$26,M803*SUMPRODUCT(Z803:AC803,'control variables'!$O$5:$R$5)/J803+H$65*'key variables'!$B$25/scenario!J$65,M803*SUMPRODUCT(Z803:AC803,'control variables'!$O$7:$R$7)/J803+H$65*'key variables'!$B$25/scenario!J$65)&lt;'key variables'!$B$28,0,IF($A803&gt;='key variables'!$B$26,M803*SUMPRODUCT(Z803:AC803,'control variables'!$O$5:$R$5)/J803+H$65*'key variables'!$B$25/scenario!J$65,M803*SUMPRODUCT(Z803:AC803,'control variables'!$O$7:$R$7)/J803+H$65*'key variables'!$B$25/scenario!J$65))</f>
        <v>8.6958335531487922E-38</v>
      </c>
      <c r="S803" s="10">
        <f ca="1">IF(IF($A803&gt;='key variables'!$B$26,N803*SUMPRODUCT(Z803:AC803,'control variables'!$O$6:$R$6)/J803+I$65*'key variables'!$B$25/scenario!J$65,N803*SUMPRODUCT(Z803:AC803,'control variables'!$O$7:$R$7)/J803+I$65*'key variables'!$B$25/scenario!J$65)&lt;'key variables'!$B$28,0,IF($A803&gt;='key variables'!$B$26,N803*SUMPRODUCT(Z803:AC803,'control variables'!$O$6:$R$6)/J803+I$65*'key variables'!$B$25/scenario!J$65,N803*SUMPRODUCT(Z803:AC803,'control variables'!$O$7:$R$7)/J803+I$65*'key variables'!$B$25/scenario!J$65))</f>
        <v>3.9087341371597656E-38</v>
      </c>
      <c r="T803" s="10">
        <f t="shared" ca="1" si="595"/>
        <v>1.8023026624155262E-37</v>
      </c>
      <c r="U803" s="82">
        <f ca="1">SUMPRODUCT(P773:P802,'control variables'!AD$7:AD$36)</f>
        <v>5.3327333361328631E-38</v>
      </c>
      <c r="V803" s="82">
        <f ca="1">SUMPRODUCT(Q773:Q802,'control variables'!AE$7:AE$36)</f>
        <v>6.1554020061764358E-38</v>
      </c>
      <c r="W803" s="82">
        <f ca="1">SUMPRODUCT(R773:R802,'control variables'!AF$7:AF$36)</f>
        <v>1.8436775842065278E-37</v>
      </c>
      <c r="X803" s="82">
        <f ca="1">SUMPRODUCT(S773:S802,'control variables'!AG$7:AG$36)</f>
        <v>8.2872394776862114E-38</v>
      </c>
      <c r="Y803" s="82">
        <f t="shared" ca="1" si="589"/>
        <v>3.8212150662060788E-37</v>
      </c>
      <c r="Z803" s="10">
        <f ca="1">IF($A803&gt;='key variables'!$B$26,SUMPRODUCT(P773:P802,'control variables'!V$7:V$36)*$E803,SUMPRODUCT(P773:P802,'control variables'!Z$7:Z$36)*$E803)</f>
        <v>1.3012409198496825E-37</v>
      </c>
      <c r="AA803" s="10">
        <f ca="1">IF($A803&gt;='key variables'!$B$26,SUMPRODUCT(Q773:Q802,'control variables'!W$7:W$36)*$E803,SUMPRODUCT(Q773:Q802,'control variables'!AA$7:AA$36)*$E803)</f>
        <v>1.5019804036123E-37</v>
      </c>
      <c r="AB803" s="10">
        <f ca="1">IF($A803&gt;='key variables'!$B$26,SUMPRODUCT(R773:R802,'control variables'!X$7:X$36)*$E803,SUMPRODUCT(R773:R802,'control variables'!AB$7:AB$36)*$E803)</f>
        <v>4.4987599498437981E-37</v>
      </c>
      <c r="AC803" s="10">
        <f ca="1">IF($A803&gt;='key variables'!$B$26,SUMPRODUCT(S773:S802,'control variables'!Y$7:Y$36)*$E803,SUMPRODUCT(S773:S802,'control variables'!AC$7:AC$36)*$E803)</f>
        <v>2.022170328280285E-37</v>
      </c>
      <c r="AD803" s="10">
        <f t="shared" ca="1" si="590"/>
        <v>9.324151601586065E-37</v>
      </c>
      <c r="AE803" s="82">
        <f ca="1">SUMPRODUCT(P773:P802,'control variables'!AL$7:AL$36)</f>
        <v>1.7717053764093203E-37</v>
      </c>
      <c r="AF803" s="82">
        <f ca="1">SUMPRODUCT(Q773:Q802,'control variables'!AM$7:AM$36)</f>
        <v>2.0396752137707665E-37</v>
      </c>
      <c r="AG803" s="82">
        <f ca="1">SUMPRODUCT(R773:R802,'control variables'!AN$7:AN$36)</f>
        <v>5.8156500844521425E-37</v>
      </c>
      <c r="AH803" s="82">
        <f ca="1">SUMPRODUCT(S773:S802,'control variables'!AO$7:AO$36)</f>
        <v>2.5181187997813116E-37</v>
      </c>
      <c r="AI803" s="82">
        <f t="shared" ref="AI803:AI866" ca="1" si="602">SUM(AE803:AH803)</f>
        <v>1.2145149474413541E-36</v>
      </c>
      <c r="AJ803" s="10">
        <f ca="1">SUMPRODUCT(P773:P802,'control variables'!AP$7:AP$36)</f>
        <v>1.6928713781147609E-40</v>
      </c>
      <c r="AK803" s="10">
        <f ca="1">SUMPRODUCT(Q773:Q802,'control variables'!AQ$7:AQ$36)</f>
        <v>4.8850670098398149E-40</v>
      </c>
      <c r="AL803" s="10">
        <f ca="1">SUMPRODUCT(R773:R802,'control variables'!AR$7:AR$36)</f>
        <v>1.7558213486660096E-38</v>
      </c>
      <c r="AM803" s="10">
        <f ca="1">SUMPRODUCT(S773:S802,'control variables'!AS$7:AS$36)</f>
        <v>1.3153883413127202E-38</v>
      </c>
      <c r="AN803" s="10">
        <f t="shared" ca="1" si="575"/>
        <v>3.1369890738582754E-38</v>
      </c>
      <c r="AO803" s="82">
        <f ca="1">SUMPRODUCT(P773:P802,'control variables'!AX$7:AX$36)</f>
        <v>2.3020467303089951E-40</v>
      </c>
      <c r="AP803" s="82">
        <f ca="1">SUMPRODUCT(Q773:Q802,'control variables'!AY$7:AY$36)</f>
        <v>5.3143565105888312E-40</v>
      </c>
      <c r="AQ803" s="82">
        <f ca="1">SUMPRODUCT(R773:R802,'control variables'!AZ$7:AZ$36)</f>
        <v>4.7752981673121623E-39</v>
      </c>
      <c r="AR803" s="82">
        <f ca="1">SUMPRODUCT(S773:S802,'control variables'!BA$7:BA$36)</f>
        <v>3.5774548135815232E-39</v>
      </c>
      <c r="AS803" s="82">
        <f t="shared" ca="1" si="576"/>
        <v>9.1143933049834679E-39</v>
      </c>
      <c r="AT803" s="10">
        <f ca="1">SUMPRODUCT(P773:P802,'control variables'!AT$7:AT$36)</f>
        <v>-2.0316460720557001E-40</v>
      </c>
      <c r="AU803" s="10">
        <f ca="1">SUMPRODUCT(Q773:Q802,'control variables'!AU$7:AU$36)</f>
        <v>2.2038890402446747E-40</v>
      </c>
      <c r="AV803" s="10">
        <f ca="1">SUMPRODUCT(R773:R802,'control variables'!AV$7:AV$36)</f>
        <v>9.4901228189422502E-38</v>
      </c>
      <c r="AW803" s="10">
        <f ca="1">SUMPRODUCT(S773:S802,'control variables'!AW$7:AW$36)</f>
        <v>7.109605383911404E-38</v>
      </c>
      <c r="AX803" s="10">
        <f t="shared" ref="AX803:AX866" ca="1" si="603">SUM(AT803:AW803)</f>
        <v>1.6601450632535543E-37</v>
      </c>
      <c r="AY803" s="82">
        <f ca="1">SUMPRODUCT(P773:P802,'control variables'!BB$7:BB$36)</f>
        <v>7.363628806809254E-40</v>
      </c>
      <c r="AZ803" s="82">
        <f ca="1">SUMPRODUCT(Q773:Q802,'control variables'!BC$7:BC$36)</f>
        <v>1.877724032601218E-39</v>
      </c>
      <c r="BA803" s="82">
        <f ca="1">SUMPRODUCT(R773:R802,'control variables'!BD$7:BD$36)</f>
        <v>1.3144645403165614E-38</v>
      </c>
      <c r="BB803" s="82">
        <f ca="1">SUMPRODUCT(S773:S802,'control variables'!BE$7:BE$36)</f>
        <v>1.867947945008384E-39</v>
      </c>
      <c r="BC803" s="82">
        <f t="shared" ca="1" si="577"/>
        <v>1.7626680261456141E-38</v>
      </c>
      <c r="BD803" s="10">
        <f ca="1">SUMPRODUCT(P773:P802,'control variables'!BF$7:BF$36)</f>
        <v>1.5404070079004965E-40</v>
      </c>
      <c r="BE803" s="10">
        <f ca="1">SUMPRODUCT(Q773:Q802,'control variables'!BG$7:BG$36)</f>
        <v>1.7780421013203871E-40</v>
      </c>
      <c r="BF803" s="10">
        <f ca="1">SUMPRODUCT(R773:R802,'control variables'!BH$7:BH$36)</f>
        <v>5.3256251381965494E-39</v>
      </c>
      <c r="BG803" s="10">
        <f ca="1">SUMPRODUCT(S773:S802,'control variables'!BI$7:BI$36)</f>
        <v>1.1969210687023406E-38</v>
      </c>
      <c r="BH803" s="10">
        <f t="shared" ca="1" si="578"/>
        <v>1.7626680736142043E-38</v>
      </c>
      <c r="BI803" s="82">
        <f t="shared" ref="BI803:BI866" ca="1" si="604">AE803+AT803+AY803</f>
        <v>1.7770373591440738E-37</v>
      </c>
      <c r="BJ803" s="82">
        <f t="shared" ref="BJ803:BJ866" ca="1" si="605">AF803+AU803+AZ803</f>
        <v>2.0606563431370234E-37</v>
      </c>
      <c r="BK803" s="82">
        <f t="shared" ref="BK803:BK866" ca="1" si="606">AG803+AV803+BA803</f>
        <v>6.8961088203780244E-37</v>
      </c>
      <c r="BL803" s="82">
        <f t="shared" ref="BL803:BL866" ca="1" si="607">AH803+AW803+BB803</f>
        <v>3.2477588176225362E-37</v>
      </c>
      <c r="BM803" s="82">
        <f t="shared" ca="1" si="597"/>
        <v>1.3981561340281656E-36</v>
      </c>
      <c r="BN803" s="10">
        <f ca="1">BN802+BI803-INDIRECT(ADDRESS(MAX($D803-'key variables'!$B$9*30,34),scenario!BI$4),TRUE)</f>
        <v>9439390.0751690175</v>
      </c>
      <c r="BO803" s="10">
        <f ca="1">BO802+BJ803-INDIRECT(ADDRESS(MAX($D803-'key variables'!$B$9*30,34),scenario!BJ$4),TRUE)</f>
        <v>10895583.360992203</v>
      </c>
      <c r="BP803" s="10">
        <f ca="1">BP802+BK803-INDIRECT(ADDRESS(MAX($D803-'key variables'!$B$9*30,34),scenario!BK$4),TRUE)</f>
        <v>32531162.537994072</v>
      </c>
      <c r="BQ803" s="10">
        <f ca="1">BQ802+BL803-INDIRECT(ADDRESS(MAX($D803-'key variables'!$B$9*30,34),scenario!BL$4),TRUE)</f>
        <v>14415841.516535141</v>
      </c>
      <c r="BR803" s="10">
        <f t="shared" ca="1" si="579"/>
        <v>67281977.490690395</v>
      </c>
      <c r="BS803" s="82">
        <f t="shared" ref="BS803:BS866" ca="1" si="608">BS802+P803-BI803-BD803</f>
        <v>-2.3433848477536824E-9</v>
      </c>
      <c r="BT803" s="82">
        <f t="shared" ref="BT803:BT866" ca="1" si="609">BT802+Q803-BJ803-BE803</f>
        <v>-3.4288309057018498E-10</v>
      </c>
      <c r="BU803" s="82">
        <f t="shared" ref="BU803:BU866" ca="1" si="610">BU802+R803-BK803-BF803</f>
        <v>-4.2578247660364599E-9</v>
      </c>
      <c r="BV803" s="82">
        <f t="shared" ref="BV803:BV866" ca="1" si="611">BV802+S803-BL803-BG803</f>
        <v>-2.9943922343414556E-9</v>
      </c>
      <c r="BW803" s="82">
        <f t="shared" ca="1" si="580"/>
        <v>-9.9384849387017825E-9</v>
      </c>
      <c r="BX803" s="10">
        <f t="shared" ref="BX803:BX866" ca="1" si="612">BX802+AO803-AY803-BD803</f>
        <v>-1.8625994260191893E-12</v>
      </c>
      <c r="BY803" s="10">
        <f t="shared" ref="BY803:BY866" ca="1" si="613">BY802+AP803-AZ803-BE803</f>
        <v>2.8902850229962428E-12</v>
      </c>
      <c r="BZ803" s="10">
        <f t="shared" ref="BZ803:BZ866" ca="1" si="614">BZ802+AQ803-BA803-BF803</f>
        <v>-3.5034723983035463E-11</v>
      </c>
      <c r="CA803" s="10">
        <f t="shared" ref="CA803:CA866" ca="1" si="615">CA802+AR803-BB803-BG803</f>
        <v>-2.0257049910634696E-11</v>
      </c>
      <c r="CB803" s="10">
        <v>0</v>
      </c>
      <c r="CC803" s="82">
        <f t="shared" ref="CC803:CC866" ca="1" si="616">CC802+AJ803-AO803-AT803</f>
        <v>3.9725652202851362E-13</v>
      </c>
      <c r="CD803" s="82">
        <f t="shared" ref="CD803:CD866" ca="1" si="617">CD802+AK803-AP803-AU803</f>
        <v>3.4270724516460853E-13</v>
      </c>
      <c r="CE803" s="82">
        <f t="shared" ref="CE803:CE866" ca="1" si="618">CE802+AL803-AQ803-AV803</f>
        <v>1.8915613015532971E-10</v>
      </c>
      <c r="CF803" s="82">
        <f t="shared" ref="CF803:CF866" ca="1" si="619">CF802+AM803-AR803-AW803</f>
        <v>3.7028113764059381E-11</v>
      </c>
      <c r="CG803" s="82">
        <f t="shared" ca="1" si="581"/>
        <v>2.269242076865822E-10</v>
      </c>
      <c r="CH803" s="13" t="str">
        <f t="shared" ca="1" si="582"/>
        <v/>
      </c>
      <c r="CI803" s="81">
        <f t="shared" ca="1" si="591"/>
        <v>0.1131775965863165</v>
      </c>
      <c r="CJ803" s="81">
        <f t="shared" ca="1" si="592"/>
        <v>0.13063724757458739</v>
      </c>
      <c r="CK803" s="81">
        <f t="shared" ca="1" si="593"/>
        <v>0.39004625943939081</v>
      </c>
      <c r="CL803" s="81">
        <f t="shared" ca="1" si="594"/>
        <v>0.17284488538116416</v>
      </c>
      <c r="CM803" s="89">
        <f t="shared" ca="1" si="583"/>
        <v>0.80670598898145884</v>
      </c>
    </row>
    <row r="804" spans="1:91" x14ac:dyDescent="0.3">
      <c r="A804">
        <v>739</v>
      </c>
      <c r="B804" s="3">
        <f t="shared" si="596"/>
        <v>2.2416666666666667</v>
      </c>
      <c r="C804" s="3">
        <f t="shared" si="584"/>
        <v>24.633333333333333</v>
      </c>
      <c r="D804" s="4">
        <f t="shared" ref="D804:D867" ca="1" si="620">CELL("Zeile",D804)</f>
        <v>804</v>
      </c>
      <c r="E804" s="58">
        <f>(0.5*(COS(B804*2*PI())+1)*('key variables'!$B$4-'key variables'!$B$6)+'key variables'!$B$6)/'key variables'!$B$4</f>
        <v>1</v>
      </c>
      <c r="F804" s="10">
        <f t="shared" ca="1" si="585"/>
        <v>11689222.907461114</v>
      </c>
      <c r="G804" s="10">
        <f t="shared" ca="1" si="586"/>
        <v>13492492.798713122</v>
      </c>
      <c r="H804" s="10">
        <f t="shared" ca="1" si="587"/>
        <v>40309474.521088287</v>
      </c>
      <c r="I804" s="10">
        <f t="shared" ca="1" si="588"/>
        <v>17912154.249750931</v>
      </c>
      <c r="J804" s="10">
        <f t="shared" ref="J804:J867" ca="1" si="621">SUM(F804:I804)</f>
        <v>83403344.477013454</v>
      </c>
      <c r="K804" s="82">
        <f t="shared" ca="1" si="598"/>
        <v>2249832.832292099</v>
      </c>
      <c r="L804" s="82">
        <f t="shared" ca="1" si="599"/>
        <v>2596909.4377209195</v>
      </c>
      <c r="M804" s="82">
        <f t="shared" ca="1" si="600"/>
        <v>7778311.98309422</v>
      </c>
      <c r="N804" s="82">
        <f t="shared" ca="1" si="601"/>
        <v>3496312.733215793</v>
      </c>
      <c r="O804" s="82">
        <f t="shared" ref="O804:O867" ca="1" si="622">SUM(K804:N804)</f>
        <v>16121366.986323033</v>
      </c>
      <c r="P804" s="10">
        <f ca="1">IF(IF($A804&gt;='key variables'!$B$26,K804*SUMPRODUCT(Z804:AC804,'control variables'!$O$3:$R$3)/J804+F$65*'key variables'!$B$25/scenario!J$65,K804*SUMPRODUCT(Z804:AC804,'control variables'!$O$7:$R$7)/J804+F$65*'key variables'!$B$25/scenario!J$65)&lt;'key variables'!$B$28,0,IF($A804&gt;='key variables'!$B$26,K804*SUMPRODUCT(Z804:AC804,'control variables'!$O$3:$R$3)/J804+F$65*'key variables'!$B$25/scenario!J$65,K804*SUMPRODUCT(Z804:AC804,'control variables'!$O$7:$R$7)/J804+F$65*'key variables'!$B$25/scenario!J$65))</f>
        <v>2.1642197637148693E-38</v>
      </c>
      <c r="Q804" s="10">
        <f ca="1">IF(IF($A804&gt;='key variables'!$B$26,L804*SUMPRODUCT(Z804:AC804,'control variables'!$O$4:$R$4)/J804+G$65*'key variables'!$B$25/scenario!J$65,L804*SUMPRODUCT(Z804:AC804,'control variables'!$O$7:$R$7)/J804+G$65*'key variables'!$B$25/scenario!J$65)&lt;'key variables'!$B$28,0,IF($A804&gt;='key variables'!$B$26,L804*SUMPRODUCT(Z804:AC804,'control variables'!$O$4:$R$4)/J804+G$65*'key variables'!$B$25/scenario!J$65,L804*SUMPRODUCT(Z804:AC804,'control variables'!$O$7:$R$7)/J804+G$65*'key variables'!$B$25/scenario!J$65))</f>
        <v>2.4980890353384236E-38</v>
      </c>
      <c r="R804" s="10">
        <f ca="1">IF(IF($A804&gt;='key variables'!$B$26,M804*SUMPRODUCT(Z804:AC804,'control variables'!$O$5:$R$5)/J804+H$65*'key variables'!$B$25/scenario!J$65,M804*SUMPRODUCT(Z804:AC804,'control variables'!$O$7:$R$7)/J804+H$65*'key variables'!$B$25/scenario!J$65)&lt;'key variables'!$B$28,0,IF($A804&gt;='key variables'!$B$26,M804*SUMPRODUCT(Z804:AC804,'control variables'!$O$5:$R$5)/J804+H$65*'key variables'!$B$25/scenario!J$65,M804*SUMPRODUCT(Z804:AC804,'control variables'!$O$7:$R$7)/J804+H$65*'key variables'!$B$25/scenario!J$65))</f>
        <v>7.482323255547162E-38</v>
      </c>
      <c r="S804" s="10">
        <f ca="1">IF(IF($A804&gt;='key variables'!$B$26,N804*SUMPRODUCT(Z804:AC804,'control variables'!$O$6:$R$6)/J804+I$65*'key variables'!$B$25/scenario!J$65,N804*SUMPRODUCT(Z804:AC804,'control variables'!$O$7:$R$7)/J804+I$65*'key variables'!$B$25/scenario!J$65)&lt;'key variables'!$B$28,0,IF($A804&gt;='key variables'!$B$26,N804*SUMPRODUCT(Z804:AC804,'control variables'!$O$6:$R$6)/J804+I$65*'key variables'!$B$25/scenario!J$65,N804*SUMPRODUCT(Z804:AC804,'control variables'!$O$7:$R$7)/J804+I$65*'key variables'!$B$25/scenario!J$65))</f>
        <v>3.3632672653481687E-38</v>
      </c>
      <c r="T804" s="10">
        <f t="shared" ca="1" si="595"/>
        <v>1.5507899319948624E-37</v>
      </c>
      <c r="U804" s="82">
        <f ca="1">SUMPRODUCT(P774:P803,'control variables'!AD$7:AD$36)</f>
        <v>4.588546274799631E-38</v>
      </c>
      <c r="V804" s="82">
        <f ca="1">SUMPRODUCT(Q774:Q803,'control variables'!AE$7:AE$36)</f>
        <v>5.2964108956959397E-38</v>
      </c>
      <c r="W804" s="82">
        <f ca="1">SUMPRODUCT(R774:R803,'control variables'!AF$7:AF$36)</f>
        <v>1.5863909514510312E-37</v>
      </c>
      <c r="X804" s="82">
        <f ca="1">SUMPRODUCT(S774:S803,'control variables'!AG$7:AG$36)</f>
        <v>7.1307487993174422E-38</v>
      </c>
      <c r="Y804" s="82">
        <f t="shared" ca="1" si="589"/>
        <v>3.2879615484323325E-37</v>
      </c>
      <c r="Z804" s="10">
        <f ca="1">IF($A804&gt;='key variables'!$B$26,SUMPRODUCT(P774:P803,'control variables'!V$7:V$36)*$E804,SUMPRODUCT(P774:P803,'control variables'!Z$7:Z$36)*$E804)</f>
        <v>1.1196517431195897E-37</v>
      </c>
      <c r="AA804" s="10">
        <f ca="1">IF($A804&gt;='key variables'!$B$26,SUMPRODUCT(Q774:Q803,'control variables'!W$7:W$36)*$E804,SUMPRODUCT(Q774:Q803,'control variables'!AA$7:AA$36)*$E804)</f>
        <v>1.2923778766734787E-37</v>
      </c>
      <c r="AB804" s="10">
        <f ca="1">IF($A804&gt;='key variables'!$B$26,SUMPRODUCT(R774:R803,'control variables'!X$7:X$36)*$E804,SUMPRODUCT(R774:R803,'control variables'!AB$7:AB$36)*$E804)</f>
        <v>3.8709545195528265E-37</v>
      </c>
      <c r="AC804" s="10">
        <f ca="1">IF($A804&gt;='key variables'!$B$26,SUMPRODUCT(S774:S803,'control variables'!Y$7:Y$36)*$E804,SUMPRODUCT(S774:S803,'control variables'!AC$7:AC$36)*$E804)</f>
        <v>1.7399748950450175E-37</v>
      </c>
      <c r="AD804" s="10">
        <f t="shared" ca="1" si="590"/>
        <v>8.0229590343909129E-37</v>
      </c>
      <c r="AE804" s="82">
        <f ca="1">SUMPRODUCT(P774:P803,'control variables'!AL$7:AL$36)</f>
        <v>1.5244625209144186E-37</v>
      </c>
      <c r="AF804" s="82">
        <f ca="1">SUMPRODUCT(Q774:Q803,'control variables'!AM$7:AM$36)</f>
        <v>1.7550369602272213E-37</v>
      </c>
      <c r="AG804" s="82">
        <f ca="1">SUMPRODUCT(R774:R803,'control variables'!AN$7:AN$36)</f>
        <v>5.0040716174085807E-37</v>
      </c>
      <c r="AH804" s="82">
        <f ca="1">SUMPRODUCT(S774:S803,'control variables'!AO$7:AO$36)</f>
        <v>2.1667133737871146E-37</v>
      </c>
      <c r="AI804" s="82">
        <f t="shared" ca="1" si="602"/>
        <v>1.0450284472337335E-36</v>
      </c>
      <c r="AJ804" s="10">
        <f ca="1">SUMPRODUCT(P774:P803,'control variables'!AP$7:AP$36)</f>
        <v>1.4566298680511915E-40</v>
      </c>
      <c r="AK804" s="10">
        <f ca="1">SUMPRODUCT(Q774:Q803,'control variables'!AQ$7:AQ$36)</f>
        <v>4.2033521305608713E-40</v>
      </c>
      <c r="AL804" s="10">
        <f ca="1">SUMPRODUCT(R774:R803,'control variables'!AR$7:AR$36)</f>
        <v>1.5107951215272152E-38</v>
      </c>
      <c r="AM804" s="10">
        <f ca="1">SUMPRODUCT(S774:S803,'control variables'!AS$7:AS$36)</f>
        <v>1.131824880976004E-38</v>
      </c>
      <c r="AN804" s="10">
        <f t="shared" ref="AN804:AN867" ca="1" si="623">SUM(AJ804:AM804)</f>
        <v>2.69921982248934E-38</v>
      </c>
      <c r="AO804" s="82">
        <f ca="1">SUMPRODUCT(P774:P803,'control variables'!AX$7:AX$36)</f>
        <v>1.9807943287173647E-40</v>
      </c>
      <c r="AP804" s="82">
        <f ca="1">SUMPRODUCT(Q774:Q803,'control variables'!AY$7:AY$36)</f>
        <v>4.5727339494726984E-40</v>
      </c>
      <c r="AQ804" s="82">
        <f ca="1">SUMPRODUCT(R774:R803,'control variables'!AZ$7:AZ$36)</f>
        <v>4.1089016149019395E-39</v>
      </c>
      <c r="AR804" s="82">
        <f ca="1">SUMPRODUCT(S774:S803,'control variables'!BA$7:BA$36)</f>
        <v>3.0782182275829671E-39</v>
      </c>
      <c r="AS804" s="82">
        <f t="shared" ref="AS804:AS867" ca="1" si="624">SUM(AO804:AR804)</f>
        <v>7.8424726703039138E-39</v>
      </c>
      <c r="AT804" s="10">
        <f ca="1">SUMPRODUCT(P774:P803,'control variables'!AT$7:AT$36)</f>
        <v>-1.7481282914481405E-40</v>
      </c>
      <c r="AU804" s="10">
        <f ca="1">SUMPRODUCT(Q774:Q803,'control variables'!AU$7:AU$36)</f>
        <v>1.8963346202155729E-40</v>
      </c>
      <c r="AV804" s="10">
        <f ca="1">SUMPRODUCT(R774:R803,'control variables'!AV$7:AV$36)</f>
        <v>8.1657688400047737E-38</v>
      </c>
      <c r="AW804" s="10">
        <f ca="1">SUMPRODUCT(S774:S803,'control variables'!AW$7:AW$36)</f>
        <v>6.1174544540978516E-38</v>
      </c>
      <c r="AX804" s="10">
        <f t="shared" ca="1" si="603"/>
        <v>1.4284705357390298E-37</v>
      </c>
      <c r="AY804" s="82">
        <f ca="1">SUMPRODUCT(P774:P803,'control variables'!BB$7:BB$36)</f>
        <v>6.3360287118714516E-40</v>
      </c>
      <c r="AZ804" s="82">
        <f ca="1">SUMPRODUCT(Q774:Q803,'control variables'!BC$7:BC$36)</f>
        <v>1.6156861916411035E-39</v>
      </c>
      <c r="BA804" s="82">
        <f ca="1">SUMPRODUCT(R774:R803,'control variables'!BD$7:BD$36)</f>
        <v>1.131029997123317E-38</v>
      </c>
      <c r="BB804" s="82">
        <f ca="1">SUMPRODUCT(S774:S803,'control variables'!BE$7:BE$36)</f>
        <v>1.607274364632565E-39</v>
      </c>
      <c r="BC804" s="82">
        <f t="shared" ref="BC804:BC867" ca="1" si="625">SUM(AY804:BB804)</f>
        <v>1.5166863398693982E-38</v>
      </c>
      <c r="BD804" s="10">
        <f ca="1">SUMPRODUCT(P774:P803,'control variables'!BF$7:BF$36)</f>
        <v>1.3254420186145543E-40</v>
      </c>
      <c r="BE804" s="10">
        <f ca="1">SUMPRODUCT(Q774:Q803,'control variables'!BG$7:BG$36)</f>
        <v>1.5299149509633952E-40</v>
      </c>
      <c r="BF804" s="10">
        <f ca="1">SUMPRODUCT(R774:R803,'control variables'!BH$7:BH$36)</f>
        <v>4.5824300313827307E-39</v>
      </c>
      <c r="BG804" s="10">
        <f ca="1">SUMPRODUCT(S774:S803,'control variables'!BI$7:BI$36)</f>
        <v>1.0298898078796574E-38</v>
      </c>
      <c r="BH804" s="10">
        <f t="shared" ref="BH804:BH867" ca="1" si="626">SUM(BD804:BG804)</f>
        <v>1.51668638071371E-38</v>
      </c>
      <c r="BI804" s="82">
        <f t="shared" ca="1" si="604"/>
        <v>1.5290504213348418E-37</v>
      </c>
      <c r="BJ804" s="82">
        <f t="shared" ca="1" si="605"/>
        <v>1.7730901567638479E-37</v>
      </c>
      <c r="BK804" s="82">
        <f t="shared" ca="1" si="606"/>
        <v>5.9337515011213892E-37</v>
      </c>
      <c r="BL804" s="82">
        <f t="shared" ca="1" si="607"/>
        <v>2.7945315628432255E-37</v>
      </c>
      <c r="BM804" s="82">
        <f t="shared" ca="1" si="597"/>
        <v>1.2030423642063305E-36</v>
      </c>
      <c r="BN804" s="10">
        <f ca="1">BN803+BI804-INDIRECT(ADDRESS(MAX($D804-'key variables'!$B$9*30,34),scenario!BI$4),TRUE)</f>
        <v>9439390.0751690175</v>
      </c>
      <c r="BO804" s="10">
        <f ca="1">BO803+BJ804-INDIRECT(ADDRESS(MAX($D804-'key variables'!$B$9*30,34),scenario!BJ$4),TRUE)</f>
        <v>10895583.360992203</v>
      </c>
      <c r="BP804" s="10">
        <f ca="1">BP803+BK804-INDIRECT(ADDRESS(MAX($D804-'key variables'!$B$9*30,34),scenario!BK$4),TRUE)</f>
        <v>32531162.537994072</v>
      </c>
      <c r="BQ804" s="10">
        <f ca="1">BQ803+BL804-INDIRECT(ADDRESS(MAX($D804-'key variables'!$B$9*30,34),scenario!BL$4),TRUE)</f>
        <v>14415841.516535141</v>
      </c>
      <c r="BR804" s="10">
        <f t="shared" ref="BR804:BR866" ca="1" si="627">BR803+BM804</f>
        <v>67281977.490690395</v>
      </c>
      <c r="BS804" s="82">
        <f t="shared" ca="1" si="608"/>
        <v>-2.3433848477536824E-9</v>
      </c>
      <c r="BT804" s="82">
        <f t="shared" ca="1" si="609"/>
        <v>-3.4288309057018498E-10</v>
      </c>
      <c r="BU804" s="82">
        <f t="shared" ca="1" si="610"/>
        <v>-4.2578247660364599E-9</v>
      </c>
      <c r="BV804" s="82">
        <f t="shared" ca="1" si="611"/>
        <v>-2.9943922343414556E-9</v>
      </c>
      <c r="BW804" s="82">
        <f t="shared" ref="BW804:BW867" ca="1" si="628">SUM(BS804:BV804)</f>
        <v>-9.9384849387017825E-9</v>
      </c>
      <c r="BX804" s="10">
        <f t="shared" ca="1" si="612"/>
        <v>-1.8625994260191893E-12</v>
      </c>
      <c r="BY804" s="10">
        <f t="shared" ca="1" si="613"/>
        <v>2.8902850229962428E-12</v>
      </c>
      <c r="BZ804" s="10">
        <f t="shared" ca="1" si="614"/>
        <v>-3.5034723983035463E-11</v>
      </c>
      <c r="CA804" s="10">
        <f t="shared" ca="1" si="615"/>
        <v>-2.0257049910634696E-11</v>
      </c>
      <c r="CB804" s="10">
        <v>0</v>
      </c>
      <c r="CC804" s="82">
        <f t="shared" ca="1" si="616"/>
        <v>3.9725652202851362E-13</v>
      </c>
      <c r="CD804" s="82">
        <f t="shared" ca="1" si="617"/>
        <v>3.4270724516460853E-13</v>
      </c>
      <c r="CE804" s="82">
        <f t="shared" ca="1" si="618"/>
        <v>1.8915613015532971E-10</v>
      </c>
      <c r="CF804" s="82">
        <f t="shared" ca="1" si="619"/>
        <v>3.7028113764059381E-11</v>
      </c>
      <c r="CG804" s="82">
        <f t="shared" ref="CG804:CG867" ca="1" si="629">SUM(CC804:CF804)</f>
        <v>2.269242076865822E-10</v>
      </c>
      <c r="CH804" s="13" t="str">
        <f t="shared" ca="1" si="582"/>
        <v/>
      </c>
      <c r="CI804" s="81">
        <f t="shared" ca="1" si="591"/>
        <v>0.1131775965863165</v>
      </c>
      <c r="CJ804" s="81">
        <f t="shared" ca="1" si="592"/>
        <v>0.13063724757458739</v>
      </c>
      <c r="CK804" s="81">
        <f t="shared" ca="1" si="593"/>
        <v>0.39004625943939081</v>
      </c>
      <c r="CL804" s="81">
        <f t="shared" ca="1" si="594"/>
        <v>0.17284488538116416</v>
      </c>
      <c r="CM804" s="89">
        <f t="shared" ca="1" si="583"/>
        <v>0.80670598898145884</v>
      </c>
    </row>
    <row r="805" spans="1:91" x14ac:dyDescent="0.3">
      <c r="A805">
        <v>740</v>
      </c>
      <c r="B805" s="3">
        <f t="shared" si="596"/>
        <v>2.2444444444444445</v>
      </c>
      <c r="C805" s="3">
        <f t="shared" si="584"/>
        <v>24.666666666666668</v>
      </c>
      <c r="D805" s="4">
        <f t="shared" ca="1" si="620"/>
        <v>805</v>
      </c>
      <c r="E805" s="58">
        <f>(0.5*(COS(B805*2*PI())+1)*('key variables'!$B$4-'key variables'!$B$6)+'key variables'!$B$6)/'key variables'!$B$4</f>
        <v>1</v>
      </c>
      <c r="F805" s="10">
        <f t="shared" ca="1" si="585"/>
        <v>11689222.907461114</v>
      </c>
      <c r="G805" s="10">
        <f t="shared" ca="1" si="586"/>
        <v>13492492.798713122</v>
      </c>
      <c r="H805" s="10">
        <f t="shared" ca="1" si="587"/>
        <v>40309474.521088287</v>
      </c>
      <c r="I805" s="10">
        <f t="shared" ca="1" si="588"/>
        <v>17912154.249750931</v>
      </c>
      <c r="J805" s="10">
        <f t="shared" ca="1" si="621"/>
        <v>83403344.477013454</v>
      </c>
      <c r="K805" s="82">
        <f t="shared" ca="1" si="598"/>
        <v>2249832.832292099</v>
      </c>
      <c r="L805" s="82">
        <f t="shared" ca="1" si="599"/>
        <v>2596909.4377209195</v>
      </c>
      <c r="M805" s="82">
        <f t="shared" ca="1" si="600"/>
        <v>7778311.98309422</v>
      </c>
      <c r="N805" s="82">
        <f t="shared" ca="1" si="601"/>
        <v>3496312.733215793</v>
      </c>
      <c r="O805" s="82">
        <f t="shared" ca="1" si="622"/>
        <v>16121366.986323033</v>
      </c>
      <c r="P805" s="10">
        <f ca="1">IF(IF($A805&gt;='key variables'!$B$26,K805*SUMPRODUCT(Z805:AC805,'control variables'!$O$3:$R$3)/J805+F$65*'key variables'!$B$25/scenario!J$65,K805*SUMPRODUCT(Z805:AC805,'control variables'!$O$7:$R$7)/J805+F$65*'key variables'!$B$25/scenario!J$65)&lt;'key variables'!$B$28,0,IF($A805&gt;='key variables'!$B$26,K805*SUMPRODUCT(Z805:AC805,'control variables'!$O$3:$R$3)/J805+F$65*'key variables'!$B$25/scenario!J$65,K805*SUMPRODUCT(Z805:AC805,'control variables'!$O$7:$R$7)/J805+F$65*'key variables'!$B$25/scenario!J$65))</f>
        <v>1.862201221905273E-38</v>
      </c>
      <c r="Q805" s="10">
        <f ca="1">IF(IF($A805&gt;='key variables'!$B$26,L805*SUMPRODUCT(Z805:AC805,'control variables'!$O$4:$R$4)/J805+G$65*'key variables'!$B$25/scenario!J$65,L805*SUMPRODUCT(Z805:AC805,'control variables'!$O$7:$R$7)/J805+G$65*'key variables'!$B$25/scenario!J$65)&lt;'key variables'!$B$28,0,IF($A805&gt;='key variables'!$B$26,L805*SUMPRODUCT(Z805:AC805,'control variables'!$O$4:$R$4)/J805+G$65*'key variables'!$B$25/scenario!J$65,L805*SUMPRODUCT(Z805:AC805,'control variables'!$O$7:$R$7)/J805+G$65*'key variables'!$B$25/scenario!J$65))</f>
        <v>2.1494787784630263E-38</v>
      </c>
      <c r="R805" s="10">
        <f ca="1">IF(IF($A805&gt;='key variables'!$B$26,M805*SUMPRODUCT(Z805:AC805,'control variables'!$O$5:$R$5)/J805+H$65*'key variables'!$B$25/scenario!J$65,M805*SUMPRODUCT(Z805:AC805,'control variables'!$O$7:$R$7)/J805+H$65*'key variables'!$B$25/scenario!J$65)&lt;'key variables'!$B$28,0,IF($A805&gt;='key variables'!$B$26,M805*SUMPRODUCT(Z805:AC805,'control variables'!$O$5:$R$5)/J805+H$65*'key variables'!$B$25/scenario!J$65,M805*SUMPRODUCT(Z805:AC805,'control variables'!$O$7:$R$7)/J805+H$65*'key variables'!$B$25/scenario!J$65))</f>
        <v>6.4381592584910351E-38</v>
      </c>
      <c r="S805" s="10">
        <f ca="1">IF(IF($A805&gt;='key variables'!$B$26,N805*SUMPRODUCT(Z805:AC805,'control variables'!$O$6:$R$6)/J805+I$65*'key variables'!$B$25/scenario!J$65,N805*SUMPRODUCT(Z805:AC805,'control variables'!$O$7:$R$7)/J805+I$65*'key variables'!$B$25/scenario!J$65)&lt;'key variables'!$B$28,0,IF($A805&gt;='key variables'!$B$26,N805*SUMPRODUCT(Z805:AC805,'control variables'!$O$6:$R$6)/J805+I$65*'key variables'!$B$25/scenario!J$65,N805*SUMPRODUCT(Z805:AC805,'control variables'!$O$7:$R$7)/J805+I$65*'key variables'!$B$25/scenario!J$65))</f>
        <v>2.8939207173558145E-38</v>
      </c>
      <c r="T805" s="10">
        <f t="shared" ca="1" si="595"/>
        <v>1.3343759976215149E-37</v>
      </c>
      <c r="U805" s="82">
        <f ca="1">SUMPRODUCT(P775:P804,'control variables'!AD$7:AD$36)</f>
        <v>3.9482110934213412E-38</v>
      </c>
      <c r="V805" s="82">
        <f ca="1">SUMPRODUCT(Q775:Q804,'control variables'!AE$7:AE$36)</f>
        <v>4.5572926590170461E-38</v>
      </c>
      <c r="W805" s="82">
        <f ca="1">SUMPRODUCT(R775:R804,'control variables'!AF$7:AF$36)</f>
        <v>1.365008867279148E-37</v>
      </c>
      <c r="X805" s="82">
        <f ca="1">SUMPRODUCT(S775:S804,'control variables'!AG$7:AG$36)</f>
        <v>6.1356472895318955E-38</v>
      </c>
      <c r="Y805" s="82">
        <f t="shared" ca="1" si="589"/>
        <v>2.8291239714761765E-37</v>
      </c>
      <c r="Z805" s="10">
        <f ca="1">IF($A805&gt;='key variables'!$B$26,SUMPRODUCT(P775:P804,'control variables'!V$7:V$36)*$E805,SUMPRODUCT(P775:P804,'control variables'!Z$7:Z$36)*$E805)</f>
        <v>9.6340347644120532E-38</v>
      </c>
      <c r="AA805" s="10">
        <f ca="1">IF($A805&gt;='key variables'!$B$26,SUMPRODUCT(Q775:Q804,'control variables'!W$7:W$36)*$E805,SUMPRODUCT(Q775:Q804,'control variables'!AA$7:AA$36)*$E805)</f>
        <v>1.1120255444732029E-37</v>
      </c>
      <c r="AB805" s="10">
        <f ca="1">IF($A805&gt;='key variables'!$B$26,SUMPRODUCT(R775:R804,'control variables'!X$7:X$36)*$E805,SUMPRODUCT(R775:R804,'control variables'!AB$7:AB$36)*$E805)</f>
        <v>3.3307598225966087E-37</v>
      </c>
      <c r="AC805" s="10">
        <f ca="1">IF($A805&gt;='key variables'!$B$26,SUMPRODUCT(S775:S804,'control variables'!Y$7:Y$36)*$E805,SUMPRODUCT(S775:S804,'control variables'!AC$7:AC$36)*$E805)</f>
        <v>1.4971600527645016E-37</v>
      </c>
      <c r="AD805" s="10">
        <f t="shared" ca="1" si="590"/>
        <v>6.9033488962755185E-37</v>
      </c>
      <c r="AE805" s="82">
        <f ca="1">SUMPRODUCT(P775:P804,'control variables'!AL$7:AL$36)</f>
        <v>1.31172259711867E-37</v>
      </c>
      <c r="AF805" s="82">
        <f ca="1">SUMPRODUCT(Q775:Q804,'control variables'!AM$7:AM$36)</f>
        <v>1.510120195101697E-37</v>
      </c>
      <c r="AG805" s="82">
        <f ca="1">SUMPRODUCT(R775:R804,'control variables'!AN$7:AN$36)</f>
        <v>4.3057495531065926E-37</v>
      </c>
      <c r="AH805" s="82">
        <f ca="1">SUMPRODUCT(S775:S804,'control variables'!AO$7:AO$36)</f>
        <v>1.8643468467634063E-37</v>
      </c>
      <c r="AI805" s="82">
        <f t="shared" ca="1" si="602"/>
        <v>8.9919391920903654E-37</v>
      </c>
      <c r="AJ805" s="10">
        <f ca="1">SUMPRODUCT(P775:P804,'control variables'!AP$7:AP$36)</f>
        <v>1.2533560434235157E-40</v>
      </c>
      <c r="AK805" s="10">
        <f ca="1">SUMPRODUCT(Q775:Q804,'control variables'!AQ$7:AQ$36)</f>
        <v>3.616771089915911E-40</v>
      </c>
      <c r="AL805" s="10">
        <f ca="1">SUMPRODUCT(R775:R804,'control variables'!AR$7:AR$36)</f>
        <v>1.2999624938861633E-38</v>
      </c>
      <c r="AM805" s="10">
        <f ca="1">SUMPRODUCT(S775:S804,'control variables'!AS$7:AS$36)</f>
        <v>9.7387784349518905E-39</v>
      </c>
      <c r="AN805" s="10">
        <f t="shared" ca="1" si="623"/>
        <v>2.3225416087147466E-38</v>
      </c>
      <c r="AO805" s="82">
        <f ca="1">SUMPRODUCT(P775:P804,'control variables'!AX$7:AX$36)</f>
        <v>1.7043729482208354E-40</v>
      </c>
      <c r="AP805" s="82">
        <f ca="1">SUMPRODUCT(Q775:Q804,'control variables'!AY$7:AY$36)</f>
        <v>3.9346053903228564E-40</v>
      </c>
      <c r="AQ805" s="82">
        <f ca="1">SUMPRODUCT(R775:R804,'control variables'!AZ$7:AZ$36)</f>
        <v>3.5355012167641492E-39</v>
      </c>
      <c r="AR805" s="82">
        <f ca="1">SUMPRODUCT(S775:S804,'control variables'!BA$7:BA$36)</f>
        <v>2.648650493264461E-39</v>
      </c>
      <c r="AS805" s="82">
        <f t="shared" ca="1" si="624"/>
        <v>6.74804954388298E-39</v>
      </c>
      <c r="AT805" s="10">
        <f ca="1">SUMPRODUCT(P775:P804,'control variables'!AT$7:AT$36)</f>
        <v>-1.5041756363938234E-40</v>
      </c>
      <c r="AU805" s="10">
        <f ca="1">SUMPRODUCT(Q775:Q804,'control variables'!AU$7:AU$36)</f>
        <v>1.6316996573606552E-40</v>
      </c>
      <c r="AV805" s="10">
        <f ca="1">SUMPRODUCT(R775:R804,'control variables'!AV$7:AV$36)</f>
        <v>7.0262294830684695E-38</v>
      </c>
      <c r="AW805" s="10">
        <f ca="1">SUMPRODUCT(S775:S804,'control variables'!AW$7:AW$36)</f>
        <v>5.2637589538581298E-38</v>
      </c>
      <c r="AX805" s="10">
        <f t="shared" ca="1" si="603"/>
        <v>1.2291263677136268E-37</v>
      </c>
      <c r="AY805" s="82">
        <f ca="1">SUMPRODUCT(P775:P804,'control variables'!BB$7:BB$36)</f>
        <v>5.4518310049165561E-40</v>
      </c>
      <c r="AZ805" s="82">
        <f ca="1">SUMPRODUCT(Q775:Q804,'control variables'!BC$7:BC$36)</f>
        <v>1.3902159340440864E-39</v>
      </c>
      <c r="BA805" s="82">
        <f ca="1">SUMPRODUCT(R775:R804,'control variables'!BD$7:BD$36)</f>
        <v>9.7319388629889876E-39</v>
      </c>
      <c r="BB805" s="82">
        <f ca="1">SUMPRODUCT(S775:S804,'control variables'!BE$7:BE$36)</f>
        <v>1.3829779840002019E-39</v>
      </c>
      <c r="BC805" s="82">
        <f t="shared" ca="1" si="625"/>
        <v>1.3050315881524931E-38</v>
      </c>
      <c r="BD805" s="10">
        <f ca="1">SUMPRODUCT(P775:P804,'control variables'!BF$7:BF$36)</f>
        <v>1.1404755598349665E-40</v>
      </c>
      <c r="BE805" s="10">
        <f ca="1">SUMPRODUCT(Q775:Q804,'control variables'!BG$7:BG$36)</f>
        <v>1.3164141363374637E-40</v>
      </c>
      <c r="BF805" s="10">
        <f ca="1">SUMPRODUCT(R775:R804,'control variables'!BH$7:BH$36)</f>
        <v>3.9429483765035029E-39</v>
      </c>
      <c r="BG805" s="10">
        <f ca="1">SUMPRODUCT(S775:S804,'control variables'!BI$7:BI$36)</f>
        <v>8.8616788868487493E-39</v>
      </c>
      <c r="BH805" s="10">
        <f t="shared" ca="1" si="626"/>
        <v>1.3050316232969495E-38</v>
      </c>
      <c r="BI805" s="82">
        <f t="shared" ca="1" si="604"/>
        <v>1.3156702524871927E-37</v>
      </c>
      <c r="BJ805" s="82">
        <f t="shared" ca="1" si="605"/>
        <v>1.5256540540994985E-37</v>
      </c>
      <c r="BK805" s="82">
        <f t="shared" ca="1" si="606"/>
        <v>5.1056918900433294E-37</v>
      </c>
      <c r="BL805" s="82">
        <f t="shared" ca="1" si="607"/>
        <v>2.4045525219892215E-37</v>
      </c>
      <c r="BM805" s="82">
        <f t="shared" ca="1" si="597"/>
        <v>1.0351568718619243E-36</v>
      </c>
      <c r="BN805" s="10">
        <f ca="1">BN804+BI805-INDIRECT(ADDRESS(MAX($D805-'key variables'!$B$9*30,34),scenario!BI$4),TRUE)</f>
        <v>9439390.0751690175</v>
      </c>
      <c r="BO805" s="10">
        <f ca="1">BO804+BJ805-INDIRECT(ADDRESS(MAX($D805-'key variables'!$B$9*30,34),scenario!BJ$4),TRUE)</f>
        <v>10895583.360992203</v>
      </c>
      <c r="BP805" s="10">
        <f ca="1">BP804+BK805-INDIRECT(ADDRESS(MAX($D805-'key variables'!$B$9*30,34),scenario!BK$4),TRUE)</f>
        <v>32531162.537994072</v>
      </c>
      <c r="BQ805" s="10">
        <f ca="1">BQ804+BL805-INDIRECT(ADDRESS(MAX($D805-'key variables'!$B$9*30,34),scenario!BL$4),TRUE)</f>
        <v>14415841.516535141</v>
      </c>
      <c r="BR805" s="10">
        <f t="shared" ca="1" si="627"/>
        <v>67281977.490690395</v>
      </c>
      <c r="BS805" s="82">
        <f t="shared" ca="1" si="608"/>
        <v>-2.3433848477536824E-9</v>
      </c>
      <c r="BT805" s="82">
        <f t="shared" ca="1" si="609"/>
        <v>-3.4288309057018498E-10</v>
      </c>
      <c r="BU805" s="82">
        <f t="shared" ca="1" si="610"/>
        <v>-4.2578247660364599E-9</v>
      </c>
      <c r="BV805" s="82">
        <f t="shared" ca="1" si="611"/>
        <v>-2.9943922343414556E-9</v>
      </c>
      <c r="BW805" s="82">
        <f t="shared" ca="1" si="628"/>
        <v>-9.9384849387017825E-9</v>
      </c>
      <c r="BX805" s="10">
        <f t="shared" ca="1" si="612"/>
        <v>-1.8625994260191893E-12</v>
      </c>
      <c r="BY805" s="10">
        <f t="shared" ca="1" si="613"/>
        <v>2.8902850229962428E-12</v>
      </c>
      <c r="BZ805" s="10">
        <f t="shared" ca="1" si="614"/>
        <v>-3.5034723983035463E-11</v>
      </c>
      <c r="CA805" s="10">
        <f t="shared" ca="1" si="615"/>
        <v>-2.0257049910634696E-11</v>
      </c>
      <c r="CB805" s="10">
        <v>0</v>
      </c>
      <c r="CC805" s="82">
        <f t="shared" ca="1" si="616"/>
        <v>3.9725652202851362E-13</v>
      </c>
      <c r="CD805" s="82">
        <f t="shared" ca="1" si="617"/>
        <v>3.4270724516460853E-13</v>
      </c>
      <c r="CE805" s="82">
        <f t="shared" ca="1" si="618"/>
        <v>1.8915613015532971E-10</v>
      </c>
      <c r="CF805" s="82">
        <f t="shared" ca="1" si="619"/>
        <v>3.7028113764059381E-11</v>
      </c>
      <c r="CG805" s="82">
        <f t="shared" ca="1" si="629"/>
        <v>2.269242076865822E-10</v>
      </c>
      <c r="CH805" s="13" t="str">
        <f t="shared" ca="1" si="582"/>
        <v/>
      </c>
      <c r="CI805" s="81">
        <f t="shared" ca="1" si="591"/>
        <v>0.1131775965863165</v>
      </c>
      <c r="CJ805" s="81">
        <f t="shared" ca="1" si="592"/>
        <v>0.13063724757458739</v>
      </c>
      <c r="CK805" s="81">
        <f t="shared" ca="1" si="593"/>
        <v>0.39004625943939081</v>
      </c>
      <c r="CL805" s="81">
        <f t="shared" ca="1" si="594"/>
        <v>0.17284488538116416</v>
      </c>
      <c r="CM805" s="89">
        <f t="shared" ca="1" si="583"/>
        <v>0.80670598898145884</v>
      </c>
    </row>
    <row r="806" spans="1:91" x14ac:dyDescent="0.3">
      <c r="A806">
        <v>741</v>
      </c>
      <c r="B806" s="3">
        <f t="shared" si="596"/>
        <v>2.2472222222222222</v>
      </c>
      <c r="C806" s="3">
        <f t="shared" si="584"/>
        <v>24.7</v>
      </c>
      <c r="D806" s="4">
        <f t="shared" ca="1" si="620"/>
        <v>806</v>
      </c>
      <c r="E806" s="58">
        <f>(0.5*(COS(B806*2*PI())+1)*('key variables'!$B$4-'key variables'!$B$6)+'key variables'!$B$6)/'key variables'!$B$4</f>
        <v>1</v>
      </c>
      <c r="F806" s="10">
        <f t="shared" ca="1" si="585"/>
        <v>11689222.907461114</v>
      </c>
      <c r="G806" s="10">
        <f t="shared" ca="1" si="586"/>
        <v>13492492.798713122</v>
      </c>
      <c r="H806" s="10">
        <f t="shared" ca="1" si="587"/>
        <v>40309474.521088287</v>
      </c>
      <c r="I806" s="10">
        <f t="shared" ca="1" si="588"/>
        <v>17912154.249750931</v>
      </c>
      <c r="J806" s="10">
        <f t="shared" ca="1" si="621"/>
        <v>83403344.477013454</v>
      </c>
      <c r="K806" s="82">
        <f t="shared" ca="1" si="598"/>
        <v>2249832.832292099</v>
      </c>
      <c r="L806" s="82">
        <f t="shared" ca="1" si="599"/>
        <v>2596909.4377209195</v>
      </c>
      <c r="M806" s="82">
        <f t="shared" ca="1" si="600"/>
        <v>7778311.98309422</v>
      </c>
      <c r="N806" s="82">
        <f t="shared" ca="1" si="601"/>
        <v>3496312.733215793</v>
      </c>
      <c r="O806" s="82">
        <f t="shared" ca="1" si="622"/>
        <v>16121366.986323033</v>
      </c>
      <c r="P806" s="10">
        <f ca="1">IF(IF($A806&gt;='key variables'!$B$26,K806*SUMPRODUCT(Z806:AC806,'control variables'!$O$3:$R$3)/J806+F$65*'key variables'!$B$25/scenario!J$65,K806*SUMPRODUCT(Z806:AC806,'control variables'!$O$7:$R$7)/J806+F$65*'key variables'!$B$25/scenario!J$65)&lt;'key variables'!$B$28,0,IF($A806&gt;='key variables'!$B$26,K806*SUMPRODUCT(Z806:AC806,'control variables'!$O$3:$R$3)/J806+F$65*'key variables'!$B$25/scenario!J$65,K806*SUMPRODUCT(Z806:AC806,'control variables'!$O$7:$R$7)/J806+F$65*'key variables'!$B$25/scenario!J$65))</f>
        <v>1.6023296011829439E-38</v>
      </c>
      <c r="Q806" s="10">
        <f ca="1">IF(IF($A806&gt;='key variables'!$B$26,L806*SUMPRODUCT(Z806:AC806,'control variables'!$O$4:$R$4)/J806+G$65*'key variables'!$B$25/scenario!J$65,L806*SUMPRODUCT(Z806:AC806,'control variables'!$O$7:$R$7)/J806+G$65*'key variables'!$B$25/scenario!J$65)&lt;'key variables'!$B$28,0,IF($A806&gt;='key variables'!$B$26,L806*SUMPRODUCT(Z806:AC806,'control variables'!$O$4:$R$4)/J806+G$65*'key variables'!$B$25/scenario!J$65,L806*SUMPRODUCT(Z806:AC806,'control variables'!$O$7:$R$7)/J806+G$65*'key variables'!$B$25/scenario!J$65))</f>
        <v>1.8495173525458364E-38</v>
      </c>
      <c r="R806" s="10">
        <f ca="1">IF(IF($A806&gt;='key variables'!$B$26,M806*SUMPRODUCT(Z806:AC806,'control variables'!$O$5:$R$5)/J806+H$65*'key variables'!$B$25/scenario!J$65,M806*SUMPRODUCT(Z806:AC806,'control variables'!$O$7:$R$7)/J806+H$65*'key variables'!$B$25/scenario!J$65)&lt;'key variables'!$B$28,0,IF($A806&gt;='key variables'!$B$26,M806*SUMPRODUCT(Z806:AC806,'control variables'!$O$5:$R$5)/J806+H$65*'key variables'!$B$25/scenario!J$65,M806*SUMPRODUCT(Z806:AC806,'control variables'!$O$7:$R$7)/J806+H$65*'key variables'!$B$25/scenario!J$65))</f>
        <v>5.5397091547687623E-38</v>
      </c>
      <c r="S806" s="10">
        <f ca="1">IF(IF($A806&gt;='key variables'!$B$26,N806*SUMPRODUCT(Z806:AC806,'control variables'!$O$6:$R$6)/J806+I$65*'key variables'!$B$25/scenario!J$65,N806*SUMPRODUCT(Z806:AC806,'control variables'!$O$7:$R$7)/J806+I$65*'key variables'!$B$25/scenario!J$65)&lt;'key variables'!$B$28,0,IF($A806&gt;='key variables'!$B$26,N806*SUMPRODUCT(Z806:AC806,'control variables'!$O$6:$R$6)/J806+I$65*'key variables'!$B$25/scenario!J$65,N806*SUMPRODUCT(Z806:AC806,'control variables'!$O$7:$R$7)/J806+I$65*'key variables'!$B$25/scenario!J$65))</f>
        <v>2.4900718431231262E-38</v>
      </c>
      <c r="T806" s="10">
        <f t="shared" ca="1" si="595"/>
        <v>1.1481627951620669E-37</v>
      </c>
      <c r="U806" s="82">
        <f ca="1">SUMPRODUCT(P776:P805,'control variables'!AD$7:AD$36)</f>
        <v>3.397235181832408E-38</v>
      </c>
      <c r="V806" s="82">
        <f ca="1">SUMPRODUCT(Q776:Q805,'control variables'!AE$7:AE$36)</f>
        <v>3.9213189438924102E-38</v>
      </c>
      <c r="W806" s="82">
        <f ca="1">SUMPRODUCT(R776:R805,'control variables'!AF$7:AF$36)</f>
        <v>1.174520824167861E-37</v>
      </c>
      <c r="X806" s="82">
        <f ca="1">SUMPRODUCT(S776:S805,'control variables'!AG$7:AG$36)</f>
        <v>5.2794129650372202E-38</v>
      </c>
      <c r="Y806" s="82">
        <f t="shared" ca="1" si="589"/>
        <v>2.434317533244065E-37</v>
      </c>
      <c r="Z806" s="10">
        <f ca="1">IF($A806&gt;='key variables'!$B$26,SUMPRODUCT(P776:P805,'control variables'!V$7:V$36)*$E806,SUMPRODUCT(P776:P805,'control variables'!Z$7:Z$36)*$E806)</f>
        <v>8.2895977621843849E-38</v>
      </c>
      <c r="AA806" s="10">
        <f ca="1">IF($A806&gt;='key variables'!$B$26,SUMPRODUCT(Q776:Q805,'control variables'!W$7:W$36)*$E806,SUMPRODUCT(Q776:Q805,'control variables'!AA$7:AA$36)*$E806)</f>
        <v>9.5684151971393774E-38</v>
      </c>
      <c r="AB806" s="10">
        <f ca="1">IF($A806&gt;='key variables'!$B$26,SUMPRODUCT(R776:R805,'control variables'!X$7:X$36)*$E806,SUMPRODUCT(R776:R805,'control variables'!AB$7:AB$36)*$E806)</f>
        <v>2.8659497133811244E-37</v>
      </c>
      <c r="AC806" s="10">
        <f ca="1">IF($A806&gt;='key variables'!$B$26,SUMPRODUCT(S776:S805,'control variables'!Y$7:Y$36)*$E806,SUMPRODUCT(S776:S805,'control variables'!AC$7:AC$36)*$E806)</f>
        <v>1.2882302095144955E-37</v>
      </c>
      <c r="AD806" s="10">
        <f t="shared" ca="1" si="590"/>
        <v>5.9399812188279961E-37</v>
      </c>
      <c r="AE806" s="82">
        <f ca="1">SUMPRODUCT(P776:P805,'control variables'!AL$7:AL$36)</f>
        <v>1.1286706942192792E-37</v>
      </c>
      <c r="AF806" s="82">
        <f ca="1">SUMPRODUCT(Q776:Q805,'control variables'!AM$7:AM$36)</f>
        <v>1.2993817539653071E-37</v>
      </c>
      <c r="AG806" s="82">
        <f ca="1">SUMPRODUCT(R776:R805,'control variables'!AN$7:AN$36)</f>
        <v>3.7048788729523655E-37</v>
      </c>
      <c r="AH806" s="82">
        <f ca="1">SUMPRODUCT(S776:S805,'control variables'!AO$7:AO$36)</f>
        <v>1.6041758024327229E-37</v>
      </c>
      <c r="AI806" s="82">
        <f t="shared" ca="1" si="602"/>
        <v>7.7371071235696748E-37</v>
      </c>
      <c r="AJ806" s="10">
        <f ca="1">SUMPRODUCT(P776:P805,'control variables'!AP$7:AP$36)</f>
        <v>1.0784492382323185E-40</v>
      </c>
      <c r="AK806" s="10">
        <f ca="1">SUMPRODUCT(Q776:Q805,'control variables'!AQ$7:AQ$36)</f>
        <v>3.1120478871481262E-40</v>
      </c>
      <c r="AL806" s="10">
        <f ca="1">SUMPRODUCT(R776:R805,'control variables'!AR$7:AR$36)</f>
        <v>1.118551722488E-38</v>
      </c>
      <c r="AM806" s="10">
        <f ca="1">SUMPRODUCT(S776:S805,'control variables'!AS$7:AS$36)</f>
        <v>8.3797243724928165E-39</v>
      </c>
      <c r="AN806" s="10">
        <f t="shared" ca="1" si="623"/>
        <v>1.9984291309910861E-38</v>
      </c>
      <c r="AO806" s="82">
        <f ca="1">SUMPRODUCT(P776:P805,'control variables'!AX$7:AX$36)</f>
        <v>1.4665263851537783E-40</v>
      </c>
      <c r="AP806" s="82">
        <f ca="1">SUMPRODUCT(Q776:Q805,'control variables'!AY$7:AY$36)</f>
        <v>3.385528165123813E-40</v>
      </c>
      <c r="AQ806" s="82">
        <f ca="1">SUMPRODUCT(R776:R805,'control variables'!AZ$7:AZ$36)</f>
        <v>3.0421192876478961E-39</v>
      </c>
      <c r="AR806" s="82">
        <f ca="1">SUMPRODUCT(S776:S805,'control variables'!BA$7:BA$36)</f>
        <v>2.2790292684929497E-39</v>
      </c>
      <c r="AS806" s="82">
        <f t="shared" ca="1" si="624"/>
        <v>5.8063540111686046E-39</v>
      </c>
      <c r="AT806" s="10">
        <f ca="1">SUMPRODUCT(P776:P805,'control variables'!AT$7:AT$36)</f>
        <v>-1.2942667630225718E-40</v>
      </c>
      <c r="AU806" s="10">
        <f ca="1">SUMPRODUCT(Q776:Q805,'control variables'!AU$7:AU$36)</f>
        <v>1.4039947082378408E-40</v>
      </c>
      <c r="AV806" s="10">
        <f ca="1">SUMPRODUCT(R776:R805,'control variables'!AV$7:AV$36)</f>
        <v>6.0457137246995284E-38</v>
      </c>
      <c r="AW806" s="10">
        <f ca="1">SUMPRODUCT(S776:S805,'control variables'!AW$7:AW$36)</f>
        <v>4.5291973209153458E-38</v>
      </c>
      <c r="AX806" s="10">
        <f t="shared" ca="1" si="603"/>
        <v>1.0576008325067025E-37</v>
      </c>
      <c r="AY806" s="82">
        <f ca="1">SUMPRODUCT(P776:P805,'control variables'!BB$7:BB$36)</f>
        <v>4.6910237717957639E-40</v>
      </c>
      <c r="AZ806" s="82">
        <f ca="1">SUMPRODUCT(Q776:Q805,'control variables'!BC$7:BC$36)</f>
        <v>1.1962102252708909E-39</v>
      </c>
      <c r="BA806" s="82">
        <f ca="1">SUMPRODUCT(R776:R805,'control variables'!BD$7:BD$36)</f>
        <v>8.3738392680869831E-39</v>
      </c>
      <c r="BB806" s="82">
        <f ca="1">SUMPRODUCT(S776:S805,'control variables'!BE$7:BE$36)</f>
        <v>1.1899823367533798E-39</v>
      </c>
      <c r="BC806" s="82">
        <f t="shared" ca="1" si="625"/>
        <v>1.1229134207290831E-38</v>
      </c>
      <c r="BD806" s="10">
        <f ca="1">SUMPRODUCT(P776:P805,'control variables'!BF$7:BF$36)</f>
        <v>9.8132131342904581E-41</v>
      </c>
      <c r="BE806" s="10">
        <f ca="1">SUMPRODUCT(Q776:Q805,'control variables'!BG$7:BG$36)</f>
        <v>1.1327075255117065E-40</v>
      </c>
      <c r="BF806" s="10">
        <f ca="1">SUMPRODUCT(R776:R805,'control variables'!BH$7:BH$36)</f>
        <v>3.3927068811305799E-39</v>
      </c>
      <c r="BG806" s="10">
        <f ca="1">SUMPRODUCT(S776:S805,'control variables'!BI$7:BI$36)</f>
        <v>7.6250247446663786E-39</v>
      </c>
      <c r="BH806" s="10">
        <f t="shared" ca="1" si="626"/>
        <v>1.1229134509691033E-38</v>
      </c>
      <c r="BI806" s="82">
        <f t="shared" ca="1" si="604"/>
        <v>1.1320674512280523E-37</v>
      </c>
      <c r="BJ806" s="82">
        <f t="shared" ca="1" si="605"/>
        <v>1.3127478509262538E-37</v>
      </c>
      <c r="BK806" s="82">
        <f t="shared" ca="1" si="606"/>
        <v>4.3931886381031884E-37</v>
      </c>
      <c r="BL806" s="82">
        <f t="shared" ca="1" si="607"/>
        <v>2.0689953578917912E-37</v>
      </c>
      <c r="BM806" s="82">
        <f t="shared" ca="1" si="597"/>
        <v>8.9069992981492868E-37</v>
      </c>
      <c r="BN806" s="10">
        <f ca="1">BN805+BI806-INDIRECT(ADDRESS(MAX($D806-'key variables'!$B$9*30,34),scenario!BI$4),TRUE)</f>
        <v>9439390.0751690175</v>
      </c>
      <c r="BO806" s="10">
        <f ca="1">BO805+BJ806-INDIRECT(ADDRESS(MAX($D806-'key variables'!$B$9*30,34),scenario!BJ$4),TRUE)</f>
        <v>10895583.360992203</v>
      </c>
      <c r="BP806" s="10">
        <f ca="1">BP805+BK806-INDIRECT(ADDRESS(MAX($D806-'key variables'!$B$9*30,34),scenario!BK$4),TRUE)</f>
        <v>32531162.537994072</v>
      </c>
      <c r="BQ806" s="10">
        <f ca="1">BQ805+BL806-INDIRECT(ADDRESS(MAX($D806-'key variables'!$B$9*30,34),scenario!BL$4),TRUE)</f>
        <v>14415841.516535141</v>
      </c>
      <c r="BR806" s="10">
        <f t="shared" ca="1" si="627"/>
        <v>67281977.490690395</v>
      </c>
      <c r="BS806" s="82">
        <f t="shared" ca="1" si="608"/>
        <v>-2.3433848477536824E-9</v>
      </c>
      <c r="BT806" s="82">
        <f t="shared" ca="1" si="609"/>
        <v>-3.4288309057018498E-10</v>
      </c>
      <c r="BU806" s="82">
        <f t="shared" ca="1" si="610"/>
        <v>-4.2578247660364599E-9</v>
      </c>
      <c r="BV806" s="82">
        <f t="shared" ca="1" si="611"/>
        <v>-2.9943922343414556E-9</v>
      </c>
      <c r="BW806" s="82">
        <f t="shared" ca="1" si="628"/>
        <v>-9.9384849387017825E-9</v>
      </c>
      <c r="BX806" s="10">
        <f t="shared" ca="1" si="612"/>
        <v>-1.8625994260191893E-12</v>
      </c>
      <c r="BY806" s="10">
        <f t="shared" ca="1" si="613"/>
        <v>2.8902850229962428E-12</v>
      </c>
      <c r="BZ806" s="10">
        <f t="shared" ca="1" si="614"/>
        <v>-3.5034723983035463E-11</v>
      </c>
      <c r="CA806" s="10">
        <f t="shared" ca="1" si="615"/>
        <v>-2.0257049910634696E-11</v>
      </c>
      <c r="CB806" s="10">
        <v>0</v>
      </c>
      <c r="CC806" s="82">
        <f t="shared" ca="1" si="616"/>
        <v>3.9725652202851362E-13</v>
      </c>
      <c r="CD806" s="82">
        <f t="shared" ca="1" si="617"/>
        <v>3.4270724516460853E-13</v>
      </c>
      <c r="CE806" s="82">
        <f t="shared" ca="1" si="618"/>
        <v>1.8915613015532971E-10</v>
      </c>
      <c r="CF806" s="82">
        <f t="shared" ca="1" si="619"/>
        <v>3.7028113764059381E-11</v>
      </c>
      <c r="CG806" s="82">
        <f t="shared" ca="1" si="629"/>
        <v>2.269242076865822E-10</v>
      </c>
      <c r="CH806" s="13" t="str">
        <f t="shared" ca="1" si="582"/>
        <v/>
      </c>
      <c r="CI806" s="81">
        <f t="shared" ca="1" si="591"/>
        <v>0.1131775965863165</v>
      </c>
      <c r="CJ806" s="81">
        <f t="shared" ca="1" si="592"/>
        <v>0.13063724757458739</v>
      </c>
      <c r="CK806" s="81">
        <f t="shared" ca="1" si="593"/>
        <v>0.39004625943939081</v>
      </c>
      <c r="CL806" s="81">
        <f t="shared" ca="1" si="594"/>
        <v>0.17284488538116416</v>
      </c>
      <c r="CM806" s="89">
        <f t="shared" ca="1" si="583"/>
        <v>0.80670598898145884</v>
      </c>
    </row>
    <row r="807" spans="1:91" x14ac:dyDescent="0.3">
      <c r="A807">
        <v>742</v>
      </c>
      <c r="B807" s="3">
        <f t="shared" si="596"/>
        <v>2.25</v>
      </c>
      <c r="C807" s="3">
        <f t="shared" si="584"/>
        <v>24.733333333333334</v>
      </c>
      <c r="D807" s="4">
        <f t="shared" ca="1" si="620"/>
        <v>807</v>
      </c>
      <c r="E807" s="58">
        <f>(0.5*(COS(B807*2*PI())+1)*('key variables'!$B$4-'key variables'!$B$6)+'key variables'!$B$6)/'key variables'!$B$4</f>
        <v>1</v>
      </c>
      <c r="F807" s="10">
        <f t="shared" ca="1" si="585"/>
        <v>11689222.907461114</v>
      </c>
      <c r="G807" s="10">
        <f t="shared" ca="1" si="586"/>
        <v>13492492.798713122</v>
      </c>
      <c r="H807" s="10">
        <f t="shared" ca="1" si="587"/>
        <v>40309474.521088287</v>
      </c>
      <c r="I807" s="10">
        <f t="shared" ca="1" si="588"/>
        <v>17912154.249750931</v>
      </c>
      <c r="J807" s="10">
        <f t="shared" ca="1" si="621"/>
        <v>83403344.477013454</v>
      </c>
      <c r="K807" s="82">
        <f t="shared" ca="1" si="598"/>
        <v>2249832.832292099</v>
      </c>
      <c r="L807" s="82">
        <f t="shared" ca="1" si="599"/>
        <v>2596909.4377209195</v>
      </c>
      <c r="M807" s="82">
        <f t="shared" ca="1" si="600"/>
        <v>7778311.98309422</v>
      </c>
      <c r="N807" s="82">
        <f t="shared" ca="1" si="601"/>
        <v>3496312.733215793</v>
      </c>
      <c r="O807" s="82">
        <f t="shared" ca="1" si="622"/>
        <v>16121366.986323033</v>
      </c>
      <c r="P807" s="10">
        <f ca="1">IF(IF($A807&gt;='key variables'!$B$26,K807*SUMPRODUCT(Z807:AC807,'control variables'!$O$3:$R$3)/J807+F$65*'key variables'!$B$25/scenario!J$65,K807*SUMPRODUCT(Z807:AC807,'control variables'!$O$7:$R$7)/J807+F$65*'key variables'!$B$25/scenario!J$65)&lt;'key variables'!$B$28,0,IF($A807&gt;='key variables'!$B$26,K807*SUMPRODUCT(Z807:AC807,'control variables'!$O$3:$R$3)/J807+F$65*'key variables'!$B$25/scenario!J$65,K807*SUMPRODUCT(Z807:AC807,'control variables'!$O$7:$R$7)/J807+F$65*'key variables'!$B$25/scenario!J$65))</f>
        <v>1.3787232661142002E-38</v>
      </c>
      <c r="Q807" s="10">
        <f ca="1">IF(IF($A807&gt;='key variables'!$B$26,L807*SUMPRODUCT(Z807:AC807,'control variables'!$O$4:$R$4)/J807+G$65*'key variables'!$B$25/scenario!J$65,L807*SUMPRODUCT(Z807:AC807,'control variables'!$O$7:$R$7)/J807+G$65*'key variables'!$B$25/scenario!J$65)&lt;'key variables'!$B$28,0,IF($A807&gt;='key variables'!$B$26,L807*SUMPRODUCT(Z807:AC807,'control variables'!$O$4:$R$4)/J807+G$65*'key variables'!$B$25/scenario!J$65,L807*SUMPRODUCT(Z807:AC807,'control variables'!$O$7:$R$7)/J807+G$65*'key variables'!$B$25/scenario!J$65))</f>
        <v>1.5914157756021784E-38</v>
      </c>
      <c r="R807" s="10">
        <f ca="1">IF(IF($A807&gt;='key variables'!$B$26,M807*SUMPRODUCT(Z807:AC807,'control variables'!$O$5:$R$5)/J807+H$65*'key variables'!$B$25/scenario!J$65,M807*SUMPRODUCT(Z807:AC807,'control variables'!$O$7:$R$7)/J807+H$65*'key variables'!$B$25/scenario!J$65)&lt;'key variables'!$B$28,0,IF($A807&gt;='key variables'!$B$26,M807*SUMPRODUCT(Z807:AC807,'control variables'!$O$5:$R$5)/J807+H$65*'key variables'!$B$25/scenario!J$65,M807*SUMPRODUCT(Z807:AC807,'control variables'!$O$7:$R$7)/J807+H$65*'key variables'!$B$25/scenario!J$65))</f>
        <v>4.7666384578721236E-38</v>
      </c>
      <c r="S807" s="10">
        <f ca="1">IF(IF($A807&gt;='key variables'!$B$26,N807*SUMPRODUCT(Z807:AC807,'control variables'!$O$6:$R$6)/J807+I$65*'key variables'!$B$25/scenario!J$65,N807*SUMPRODUCT(Z807:AC807,'control variables'!$O$7:$R$7)/J807+I$65*'key variables'!$B$25/scenario!J$65)&lt;'key variables'!$B$28,0,IF($A807&gt;='key variables'!$B$26,N807*SUMPRODUCT(Z807:AC807,'control variables'!$O$6:$R$6)/J807+I$65*'key variables'!$B$25/scenario!J$65,N807*SUMPRODUCT(Z807:AC807,'control variables'!$O$7:$R$7)/J807+I$65*'key variables'!$B$25/scenario!J$65))</f>
        <v>2.1425803916217799E-38</v>
      </c>
      <c r="T807" s="10">
        <f t="shared" ca="1" si="595"/>
        <v>9.8793578912102834E-38</v>
      </c>
      <c r="U807" s="82">
        <f ca="1">SUMPRODUCT(P777:P806,'control variables'!AD$7:AD$36)</f>
        <v>2.9231483848242737E-38</v>
      </c>
      <c r="V807" s="82">
        <f ca="1">SUMPRODUCT(Q777:Q806,'control variables'!AE$7:AE$36)</f>
        <v>3.3740958525683253E-38</v>
      </c>
      <c r="W807" s="82">
        <f ca="1">SUMPRODUCT(R777:R806,'control variables'!AF$7:AF$36)</f>
        <v>1.0106155347940608E-37</v>
      </c>
      <c r="X807" s="82">
        <f ca="1">SUMPRODUCT(S777:S806,'control variables'!AG$7:AG$36)</f>
        <v>4.5426668027277591E-38</v>
      </c>
      <c r="Y807" s="82">
        <f t="shared" ca="1" si="589"/>
        <v>2.0946066388060967E-37</v>
      </c>
      <c r="Z807" s="10">
        <f ca="1">IF($A807&gt;='key variables'!$B$26,SUMPRODUCT(P777:P806,'control variables'!V$7:V$36)*$E807,SUMPRODUCT(P777:P806,'control variables'!Z$7:Z$36)*$E807)</f>
        <v>7.1327779833900227E-38</v>
      </c>
      <c r="AA807" s="10">
        <f ca="1">IF($A807&gt;='key variables'!$B$26,SUMPRODUCT(Q777:Q806,'control variables'!W$7:W$36)*$E807,SUMPRODUCT(Q777:Q806,'control variables'!AA$7:AA$36)*$E807)</f>
        <v>8.2331354562740471E-38</v>
      </c>
      <c r="AB807" s="10">
        <f ca="1">IF($A807&gt;='key variables'!$B$26,SUMPRODUCT(R777:R806,'control variables'!X$7:X$36)*$E807,SUMPRODUCT(R777:R806,'control variables'!AB$7:AB$36)*$E807)</f>
        <v>2.4660042143855639E-37</v>
      </c>
      <c r="AC807" s="10">
        <f ca="1">IF($A807&gt;='key variables'!$B$26,SUMPRODUCT(S777:S806,'control variables'!Y$7:Y$36)*$E807,SUMPRODUCT(S777:S806,'control variables'!AC$7:AC$36)*$E807)</f>
        <v>1.1084566874740147E-37</v>
      </c>
      <c r="AD807" s="10">
        <f t="shared" ca="1" si="590"/>
        <v>5.1110522458259858E-37</v>
      </c>
      <c r="AE807" s="82">
        <f ca="1">SUMPRODUCT(P777:P806,'control variables'!AL$7:AL$36)</f>
        <v>9.7116382593977761E-38</v>
      </c>
      <c r="AF807" s="82">
        <f ca="1">SUMPRODUCT(Q777:Q806,'control variables'!AM$7:AM$36)</f>
        <v>1.1180520252722369E-37</v>
      </c>
      <c r="AG807" s="82">
        <f ca="1">SUMPRODUCT(R777:R806,'control variables'!AN$7:AN$36)</f>
        <v>3.1878601609202765E-37</v>
      </c>
      <c r="AH807" s="82">
        <f ca="1">SUMPRODUCT(S777:S806,'control variables'!AO$7:AO$36)</f>
        <v>1.380311828551741E-37</v>
      </c>
      <c r="AI807" s="82">
        <f t="shared" ca="1" si="602"/>
        <v>6.6573878406840324E-37</v>
      </c>
      <c r="AJ807" s="10">
        <f ca="1">SUMPRODUCT(P777:P806,'control variables'!AP$7:AP$36)</f>
        <v>9.2795081297650582E-41</v>
      </c>
      <c r="AK807" s="10">
        <f ca="1">SUMPRODUCT(Q777:Q806,'control variables'!AQ$7:AQ$36)</f>
        <v>2.6777591976738249E-40</v>
      </c>
      <c r="AL807" s="10">
        <f ca="1">SUMPRODUCT(R777:R806,'control variables'!AR$7:AR$36)</f>
        <v>9.6245696453949748E-39</v>
      </c>
      <c r="AM807" s="10">
        <f ca="1">SUMPRODUCT(S777:S806,'control variables'!AS$7:AS$36)</f>
        <v>7.2103273555270052E-39</v>
      </c>
      <c r="AN807" s="10">
        <f t="shared" ca="1" si="623"/>
        <v>1.7195468001987013E-38</v>
      </c>
      <c r="AO807" s="82">
        <f ca="1">SUMPRODUCT(P777:P806,'control variables'!AX$7:AX$36)</f>
        <v>1.2618714939105821E-40</v>
      </c>
      <c r="AP807" s="82">
        <f ca="1">SUMPRODUCT(Q777:Q806,'control variables'!AY$7:AY$36)</f>
        <v>2.9130750913514388E-40</v>
      </c>
      <c r="AQ807" s="82">
        <f ca="1">SUMPRODUCT(R777:R806,'control variables'!AZ$7:AZ$36)</f>
        <v>2.6175891883158431E-39</v>
      </c>
      <c r="AR807" s="82">
        <f ca="1">SUMPRODUCT(S777:S806,'control variables'!BA$7:BA$36)</f>
        <v>1.9609889714991947E-39</v>
      </c>
      <c r="AS807" s="82">
        <f t="shared" ca="1" si="624"/>
        <v>4.9960728183412398E-39</v>
      </c>
      <c r="AT807" s="10">
        <f ca="1">SUMPRODUCT(P777:P806,'control variables'!AT$7:AT$36)</f>
        <v>-1.1136508352714368E-40</v>
      </c>
      <c r="AU807" s="10">
        <f ca="1">SUMPRODUCT(Q777:Q806,'control variables'!AU$7:AU$36)</f>
        <v>1.2080661608695584E-40</v>
      </c>
      <c r="AV807" s="10">
        <f ca="1">SUMPRODUCT(R777:R806,'control variables'!AV$7:AV$36)</f>
        <v>5.2020296987308184E-38</v>
      </c>
      <c r="AW807" s="10">
        <f ca="1">SUMPRODUCT(S777:S806,'control variables'!AW$7:AW$36)</f>
        <v>3.8971443319514212E-38</v>
      </c>
      <c r="AX807" s="10">
        <f t="shared" ca="1" si="603"/>
        <v>9.1001181839382206E-38</v>
      </c>
      <c r="AY807" s="82">
        <f ca="1">SUMPRODUCT(P777:P806,'control variables'!BB$7:BB$36)</f>
        <v>4.0363877764567225E-40</v>
      </c>
      <c r="AZ807" s="82">
        <f ca="1">SUMPRODUCT(Q777:Q806,'control variables'!BC$7:BC$36)</f>
        <v>1.0292781631988246E-39</v>
      </c>
      <c r="BA807" s="82">
        <f ca="1">SUMPRODUCT(R777:R806,'control variables'!BD$7:BD$36)</f>
        <v>7.205263521992482E-39</v>
      </c>
      <c r="BB807" s="82">
        <f ca="1">SUMPRODUCT(S777:S806,'control variables'!BE$7:BE$36)</f>
        <v>1.0239193813405107E-39</v>
      </c>
      <c r="BC807" s="82">
        <f t="shared" ca="1" si="625"/>
        <v>9.6620998441774893E-39</v>
      </c>
      <c r="BD807" s="10">
        <f ca="1">SUMPRODUCT(P777:P806,'control variables'!BF$7:BF$36)</f>
        <v>8.4437716519717282E-41</v>
      </c>
      <c r="BE807" s="10">
        <f ca="1">SUMPRODUCT(Q777:Q806,'control variables'!BG$7:BG$36)</f>
        <v>9.7463731430330698E-41</v>
      </c>
      <c r="BF807" s="10">
        <f ca="1">SUMPRODUCT(R777:R806,'control variables'!BH$7:BH$36)</f>
        <v>2.9192520119875228E-39</v>
      </c>
      <c r="BG807" s="10">
        <f ca="1">SUMPRODUCT(S777:S806,'control variables'!BI$7:BI$36)</f>
        <v>6.5609466444399397E-39</v>
      </c>
      <c r="BH807" s="10">
        <f t="shared" ca="1" si="626"/>
        <v>9.6621001043775104E-39</v>
      </c>
      <c r="BI807" s="82">
        <f t="shared" ca="1" si="604"/>
        <v>9.7408656288096297E-38</v>
      </c>
      <c r="BJ807" s="82">
        <f t="shared" ca="1" si="605"/>
        <v>1.1295528730650947E-37</v>
      </c>
      <c r="BK807" s="82">
        <f t="shared" ca="1" si="606"/>
        <v>3.7801157660132829E-37</v>
      </c>
      <c r="BL807" s="82">
        <f t="shared" ca="1" si="607"/>
        <v>1.7802654555602882E-37</v>
      </c>
      <c r="BM807" s="82">
        <f t="shared" ca="1" si="597"/>
        <v>7.6640206575196286E-37</v>
      </c>
      <c r="BN807" s="10">
        <f ca="1">BN806+BI807-INDIRECT(ADDRESS(MAX($D807-'key variables'!$B$9*30,34),scenario!BI$4),TRUE)</f>
        <v>9439390.0751690175</v>
      </c>
      <c r="BO807" s="10">
        <f ca="1">BO806+BJ807-INDIRECT(ADDRESS(MAX($D807-'key variables'!$B$9*30,34),scenario!BJ$4),TRUE)</f>
        <v>10895583.360992203</v>
      </c>
      <c r="BP807" s="10">
        <f ca="1">BP806+BK807-INDIRECT(ADDRESS(MAX($D807-'key variables'!$B$9*30,34),scenario!BK$4),TRUE)</f>
        <v>32531162.537994072</v>
      </c>
      <c r="BQ807" s="10">
        <f ca="1">BQ806+BL807-INDIRECT(ADDRESS(MAX($D807-'key variables'!$B$9*30,34),scenario!BL$4),TRUE)</f>
        <v>14415841.516535141</v>
      </c>
      <c r="BR807" s="10">
        <f t="shared" ca="1" si="627"/>
        <v>67281977.490690395</v>
      </c>
      <c r="BS807" s="82">
        <f t="shared" ca="1" si="608"/>
        <v>-2.3433848477536824E-9</v>
      </c>
      <c r="BT807" s="82">
        <f t="shared" ca="1" si="609"/>
        <v>-3.4288309057018498E-10</v>
      </c>
      <c r="BU807" s="82">
        <f t="shared" ca="1" si="610"/>
        <v>-4.2578247660364599E-9</v>
      </c>
      <c r="BV807" s="82">
        <f t="shared" ca="1" si="611"/>
        <v>-2.9943922343414556E-9</v>
      </c>
      <c r="BW807" s="82">
        <f t="shared" ca="1" si="628"/>
        <v>-9.9384849387017825E-9</v>
      </c>
      <c r="BX807" s="10">
        <f t="shared" ca="1" si="612"/>
        <v>-1.8625994260191893E-12</v>
      </c>
      <c r="BY807" s="10">
        <f t="shared" ca="1" si="613"/>
        <v>2.8902850229962428E-12</v>
      </c>
      <c r="BZ807" s="10">
        <f t="shared" ca="1" si="614"/>
        <v>-3.5034723983035463E-11</v>
      </c>
      <c r="CA807" s="10">
        <f t="shared" ca="1" si="615"/>
        <v>-2.0257049910634696E-11</v>
      </c>
      <c r="CB807" s="10">
        <v>0</v>
      </c>
      <c r="CC807" s="82">
        <f t="shared" ca="1" si="616"/>
        <v>3.9725652202851362E-13</v>
      </c>
      <c r="CD807" s="82">
        <f t="shared" ca="1" si="617"/>
        <v>3.4270724516460853E-13</v>
      </c>
      <c r="CE807" s="82">
        <f t="shared" ca="1" si="618"/>
        <v>1.8915613015532971E-10</v>
      </c>
      <c r="CF807" s="82">
        <f t="shared" ca="1" si="619"/>
        <v>3.7028113764059381E-11</v>
      </c>
      <c r="CG807" s="82">
        <f t="shared" ca="1" si="629"/>
        <v>2.269242076865822E-10</v>
      </c>
      <c r="CH807" s="13" t="str">
        <f t="shared" ca="1" si="582"/>
        <v/>
      </c>
      <c r="CI807" s="81">
        <f t="shared" ca="1" si="591"/>
        <v>0.1131775965863165</v>
      </c>
      <c r="CJ807" s="81">
        <f t="shared" ca="1" si="592"/>
        <v>0.13063724757458739</v>
      </c>
      <c r="CK807" s="81">
        <f t="shared" ca="1" si="593"/>
        <v>0.39004625943939081</v>
      </c>
      <c r="CL807" s="81">
        <f t="shared" ca="1" si="594"/>
        <v>0.17284488538116416</v>
      </c>
      <c r="CM807" s="89">
        <f t="shared" ca="1" si="583"/>
        <v>0.80670598898145884</v>
      </c>
    </row>
    <row r="808" spans="1:91" x14ac:dyDescent="0.3">
      <c r="A808">
        <v>743</v>
      </c>
      <c r="B808" s="3">
        <f t="shared" si="596"/>
        <v>2.2527777777777778</v>
      </c>
      <c r="C808" s="3">
        <f t="shared" si="584"/>
        <v>24.766666666666666</v>
      </c>
      <c r="D808" s="4">
        <f t="shared" ca="1" si="620"/>
        <v>808</v>
      </c>
      <c r="E808" s="58">
        <f>(0.5*(COS(B808*2*PI())+1)*('key variables'!$B$4-'key variables'!$B$6)+'key variables'!$B$6)/'key variables'!$B$4</f>
        <v>1</v>
      </c>
      <c r="F808" s="10">
        <f t="shared" ca="1" si="585"/>
        <v>11689222.907461114</v>
      </c>
      <c r="G808" s="10">
        <f t="shared" ca="1" si="586"/>
        <v>13492492.798713122</v>
      </c>
      <c r="H808" s="10">
        <f t="shared" ca="1" si="587"/>
        <v>40309474.521088287</v>
      </c>
      <c r="I808" s="10">
        <f t="shared" ca="1" si="588"/>
        <v>17912154.249750931</v>
      </c>
      <c r="J808" s="10">
        <f t="shared" ca="1" si="621"/>
        <v>83403344.477013454</v>
      </c>
      <c r="K808" s="82">
        <f t="shared" ca="1" si="598"/>
        <v>2249832.832292099</v>
      </c>
      <c r="L808" s="82">
        <f t="shared" ca="1" si="599"/>
        <v>2596909.4377209195</v>
      </c>
      <c r="M808" s="82">
        <f t="shared" ca="1" si="600"/>
        <v>7778311.98309422</v>
      </c>
      <c r="N808" s="82">
        <f t="shared" ca="1" si="601"/>
        <v>3496312.733215793</v>
      </c>
      <c r="O808" s="82">
        <f t="shared" ca="1" si="622"/>
        <v>16121366.986323033</v>
      </c>
      <c r="P808" s="10">
        <f ca="1">IF(IF($A808&gt;='key variables'!$B$26,K808*SUMPRODUCT(Z808:AC808,'control variables'!$O$3:$R$3)/J808+F$65*'key variables'!$B$25/scenario!J$65,K808*SUMPRODUCT(Z808:AC808,'control variables'!$O$7:$R$7)/J808+F$65*'key variables'!$B$25/scenario!J$65)&lt;'key variables'!$B$28,0,IF($A808&gt;='key variables'!$B$26,K808*SUMPRODUCT(Z808:AC808,'control variables'!$O$3:$R$3)/J808+F$65*'key variables'!$B$25/scenario!J$65,K808*SUMPRODUCT(Z808:AC808,'control variables'!$O$7:$R$7)/J808+F$65*'key variables'!$B$25/scenario!J$65))</f>
        <v>1.1863213680389198E-38</v>
      </c>
      <c r="Q808" s="10">
        <f ca="1">IF(IF($A808&gt;='key variables'!$B$26,L808*SUMPRODUCT(Z808:AC808,'control variables'!$O$4:$R$4)/J808+G$65*'key variables'!$B$25/scenario!J$65,L808*SUMPRODUCT(Z808:AC808,'control variables'!$O$7:$R$7)/J808+G$65*'key variables'!$B$25/scenario!J$65)&lt;'key variables'!$B$28,0,IF($A808&gt;='key variables'!$B$26,L808*SUMPRODUCT(Z808:AC808,'control variables'!$O$4:$R$4)/J808+G$65*'key variables'!$B$25/scenario!J$65,L808*SUMPRODUCT(Z808:AC808,'control variables'!$O$7:$R$7)/J808+G$65*'key variables'!$B$25/scenario!J$65))</f>
        <v>1.3693324733338601E-38</v>
      </c>
      <c r="R808" s="10">
        <f ca="1">IF(IF($A808&gt;='key variables'!$B$26,M808*SUMPRODUCT(Z808:AC808,'control variables'!$O$5:$R$5)/J808+H$65*'key variables'!$B$25/scenario!J$65,M808*SUMPRODUCT(Z808:AC808,'control variables'!$O$7:$R$7)/J808+H$65*'key variables'!$B$25/scenario!J$65)&lt;'key variables'!$B$28,0,IF($A808&gt;='key variables'!$B$26,M808*SUMPRODUCT(Z808:AC808,'control variables'!$O$5:$R$5)/J808+H$65*'key variables'!$B$25/scenario!J$65,M808*SUMPRODUCT(Z808:AC808,'control variables'!$O$7:$R$7)/J808+H$65*'key variables'!$B$25/scenario!J$65))</f>
        <v>4.1014503746115786E-38</v>
      </c>
      <c r="S808" s="10">
        <f ca="1">IF(IF($A808&gt;='key variables'!$B$26,N808*SUMPRODUCT(Z808:AC808,'control variables'!$O$6:$R$6)/J808+I$65*'key variables'!$B$25/scenario!J$65,N808*SUMPRODUCT(Z808:AC808,'control variables'!$O$7:$R$7)/J808+I$65*'key variables'!$B$25/scenario!J$65)&lt;'key variables'!$B$28,0,IF($A808&gt;='key variables'!$B$26,N808*SUMPRODUCT(Z808:AC808,'control variables'!$O$6:$R$6)/J808+I$65*'key variables'!$B$25/scenario!J$65,N808*SUMPRODUCT(Z808:AC808,'control variables'!$O$7:$R$7)/J808+I$65*'key variables'!$B$25/scenario!J$65))</f>
        <v>1.8435816409234204E-38</v>
      </c>
      <c r="T808" s="10">
        <f t="shared" ca="1" si="595"/>
        <v>8.5006858569077793E-38</v>
      </c>
      <c r="U808" s="82">
        <f ca="1">SUMPRODUCT(P778:P807,'control variables'!AD$7:AD$36)</f>
        <v>2.5152207669920135E-38</v>
      </c>
      <c r="V808" s="82">
        <f ca="1">SUMPRODUCT(Q778:Q807,'control variables'!AE$7:AE$36)</f>
        <v>2.9032381668546904E-38</v>
      </c>
      <c r="W808" s="82">
        <f ca="1">SUMPRODUCT(R778:R807,'control variables'!AF$7:AF$36)</f>
        <v>8.6958335531487922E-38</v>
      </c>
      <c r="X808" s="82">
        <f ca="1">SUMPRODUCT(S778:S807,'control variables'!AG$7:AG$36)</f>
        <v>3.9087341371597656E-38</v>
      </c>
      <c r="Y808" s="82">
        <f t="shared" ca="1" si="589"/>
        <v>1.8023026624155262E-37</v>
      </c>
      <c r="Z808" s="10">
        <f ca="1">IF($A808&gt;='key variables'!$B$26,SUMPRODUCT(P778:P807,'control variables'!V$7:V$36)*$E808,SUMPRODUCT(P778:P807,'control variables'!Z$7:Z$36)*$E808)</f>
        <v>6.1373932993978E-38</v>
      </c>
      <c r="AA808" s="10">
        <f ca="1">IF($A808&gt;='key variables'!$B$26,SUMPRODUCT(Q778:Q807,'control variables'!W$7:W$36)*$E808,SUMPRODUCT(Q778:Q807,'control variables'!AA$7:AA$36)*$E808)</f>
        <v>7.0841950359367832E-38</v>
      </c>
      <c r="AB808" s="10">
        <f ca="1">IF($A808&gt;='key variables'!$B$26,SUMPRODUCT(R778:R807,'control variables'!X$7:X$36)*$E808,SUMPRODUCT(R778:R807,'control variables'!AB$7:AB$36)*$E808)</f>
        <v>2.1218714190881773E-37</v>
      </c>
      <c r="AC808" s="10">
        <f ca="1">IF($A808&gt;='key variables'!$B$26,SUMPRODUCT(S778:S807,'control variables'!Y$7:Y$36)*$E808,SUMPRODUCT(S778:S807,'control variables'!AC$7:AC$36)*$E808)</f>
        <v>9.5377069946910009E-38</v>
      </c>
      <c r="AD808" s="10">
        <f t="shared" ca="1" si="590"/>
        <v>4.3978009520907352E-37</v>
      </c>
      <c r="AE808" s="82">
        <f ca="1">SUMPRODUCT(P778:P807,'control variables'!AL$7:AL$36)</f>
        <v>8.3563716294271837E-38</v>
      </c>
      <c r="AF808" s="82">
        <f ca="1">SUMPRODUCT(Q778:Q807,'control variables'!AM$7:AM$36)</f>
        <v>9.6202700045665418E-38</v>
      </c>
      <c r="AG808" s="82">
        <f ca="1">SUMPRODUCT(R778:R807,'control variables'!AN$7:AN$36)</f>
        <v>2.7429918100087128E-37</v>
      </c>
      <c r="AH808" s="82">
        <f ca="1">SUMPRODUCT(S778:S807,'control variables'!AO$7:AO$36)</f>
        <v>1.1876882453597258E-37</v>
      </c>
      <c r="AI808" s="82">
        <f t="shared" ca="1" si="602"/>
        <v>5.7283442187678108E-37</v>
      </c>
      <c r="AJ808" s="10">
        <f ca="1">SUMPRODUCT(P778:P807,'control variables'!AP$7:AP$36)</f>
        <v>7.984545593589286E-41</v>
      </c>
      <c r="AK808" s="10">
        <f ca="1">SUMPRODUCT(Q778:Q807,'control variables'!AQ$7:AQ$36)</f>
        <v>2.3040758306896428E-40</v>
      </c>
      <c r="AL808" s="10">
        <f ca="1">SUMPRODUCT(R778:R807,'control variables'!AR$7:AR$36)</f>
        <v>8.2814535078463574E-39</v>
      </c>
      <c r="AM808" s="10">
        <f ca="1">SUMPRODUCT(S778:S807,'control variables'!AS$7:AS$36)</f>
        <v>6.204120596677257E-39</v>
      </c>
      <c r="AN808" s="10">
        <f t="shared" ca="1" si="623"/>
        <v>1.4795827143528471E-38</v>
      </c>
      <c r="AO808" s="82">
        <f ca="1">SUMPRODUCT(P778:P807,'control variables'!AX$7:AX$36)</f>
        <v>1.085776351018161E-40</v>
      </c>
      <c r="AP808" s="82">
        <f ca="1">SUMPRODUCT(Q778:Q807,'control variables'!AY$7:AY$36)</f>
        <v>2.5065532094138842E-40</v>
      </c>
      <c r="AQ808" s="82">
        <f ca="1">SUMPRODUCT(R778:R807,'control variables'!AZ$7:AZ$36)</f>
        <v>2.2523025926723749E-39</v>
      </c>
      <c r="AR808" s="82">
        <f ca="1">SUMPRODUCT(S778:S807,'control variables'!BA$7:BA$36)</f>
        <v>1.6873314439197004E-39</v>
      </c>
      <c r="AS808" s="82">
        <f t="shared" ca="1" si="624"/>
        <v>4.2988669926352797E-39</v>
      </c>
      <c r="AT808" s="10">
        <f ca="1">SUMPRODUCT(P778:P807,'control variables'!AT$7:AT$36)</f>
        <v>-9.582399999242965E-41</v>
      </c>
      <c r="AU808" s="10">
        <f ca="1">SUMPRODUCT(Q778:Q807,'control variables'!AU$7:AU$36)</f>
        <v>1.0394795938154508E-40</v>
      </c>
      <c r="AV808" s="10">
        <f ca="1">SUMPRODUCT(R778:R807,'control variables'!AV$7:AV$36)</f>
        <v>4.4760824310817607E-38</v>
      </c>
      <c r="AW808" s="10">
        <f ca="1">SUMPRODUCT(S778:S807,'control variables'!AW$7:AW$36)</f>
        <v>3.3532948264200731E-38</v>
      </c>
      <c r="AX808" s="10">
        <f t="shared" ca="1" si="603"/>
        <v>7.8301896534407452E-38</v>
      </c>
      <c r="AY808" s="82">
        <f ca="1">SUMPRODUCT(P778:P807,'control variables'!BB$7:BB$36)</f>
        <v>3.4731067405553477E-40</v>
      </c>
      <c r="AZ808" s="82">
        <f ca="1">SUMPRODUCT(Q778:Q807,'control variables'!BC$7:BC$36)</f>
        <v>8.8564159949229122E-40</v>
      </c>
      <c r="BA808" s="82">
        <f ca="1">SUMPRODUCT(R778:R807,'control variables'!BD$7:BD$36)</f>
        <v>6.199763425028784E-39</v>
      </c>
      <c r="BB808" s="82">
        <f ca="1">SUMPRODUCT(S778:S807,'control variables'!BE$7:BE$36)</f>
        <v>8.8103063978672665E-40</v>
      </c>
      <c r="BC808" s="82">
        <f t="shared" ca="1" si="625"/>
        <v>8.3137463383633362E-39</v>
      </c>
      <c r="BD808" s="10">
        <f ca="1">SUMPRODUCT(P778:P807,'control variables'!BF$7:BF$36)</f>
        <v>7.2654367876211916E-41</v>
      </c>
      <c r="BE808" s="10">
        <f ca="1">SUMPRODUCT(Q778:Q807,'control variables'!BG$7:BG$36)</f>
        <v>8.3862592331876014E-41</v>
      </c>
      <c r="BF808" s="10">
        <f ca="1">SUMPRODUCT(R778:R807,'control variables'!BH$7:BH$36)</f>
        <v>2.5118681359980407E-39</v>
      </c>
      <c r="BG808" s="10">
        <f ca="1">SUMPRODUCT(S778:S807,'control variables'!BI$7:BI$36)</f>
        <v>5.6453614660461155E-39</v>
      </c>
      <c r="BH808" s="10">
        <f t="shared" ca="1" si="626"/>
        <v>8.3137465622522435E-39</v>
      </c>
      <c r="BI808" s="82">
        <f t="shared" ca="1" si="604"/>
        <v>8.3815202968334938E-38</v>
      </c>
      <c r="BJ808" s="82">
        <f t="shared" ca="1" si="605"/>
        <v>9.7192289604539257E-38</v>
      </c>
      <c r="BK808" s="82">
        <f t="shared" ca="1" si="606"/>
        <v>3.252597687367177E-37</v>
      </c>
      <c r="BL808" s="82">
        <f t="shared" ca="1" si="607"/>
        <v>1.5318280343996005E-37</v>
      </c>
      <c r="BM808" s="82">
        <f t="shared" ca="1" si="597"/>
        <v>6.5945006474955191E-37</v>
      </c>
      <c r="BN808" s="10">
        <f ca="1">BN807+BI808-INDIRECT(ADDRESS(MAX($D808-'key variables'!$B$9*30,34),scenario!BI$4),TRUE)</f>
        <v>9439390.0751690175</v>
      </c>
      <c r="BO808" s="10">
        <f ca="1">BO807+BJ808-INDIRECT(ADDRESS(MAX($D808-'key variables'!$B$9*30,34),scenario!BJ$4),TRUE)</f>
        <v>10895583.360992203</v>
      </c>
      <c r="BP808" s="10">
        <f ca="1">BP807+BK808-INDIRECT(ADDRESS(MAX($D808-'key variables'!$B$9*30,34),scenario!BK$4),TRUE)</f>
        <v>32531162.537994072</v>
      </c>
      <c r="BQ808" s="10">
        <f ca="1">BQ807+BL808-INDIRECT(ADDRESS(MAX($D808-'key variables'!$B$9*30,34),scenario!BL$4),TRUE)</f>
        <v>14415841.516535141</v>
      </c>
      <c r="BR808" s="10">
        <f t="shared" ca="1" si="627"/>
        <v>67281977.490690395</v>
      </c>
      <c r="BS808" s="82">
        <f t="shared" ca="1" si="608"/>
        <v>-2.3433848477536824E-9</v>
      </c>
      <c r="BT808" s="82">
        <f t="shared" ca="1" si="609"/>
        <v>-3.4288309057018498E-10</v>
      </c>
      <c r="BU808" s="82">
        <f t="shared" ca="1" si="610"/>
        <v>-4.2578247660364599E-9</v>
      </c>
      <c r="BV808" s="82">
        <f t="shared" ca="1" si="611"/>
        <v>-2.9943922343414556E-9</v>
      </c>
      <c r="BW808" s="82">
        <f t="shared" ca="1" si="628"/>
        <v>-9.9384849387017825E-9</v>
      </c>
      <c r="BX808" s="10">
        <f t="shared" ca="1" si="612"/>
        <v>-1.8625994260191893E-12</v>
      </c>
      <c r="BY808" s="10">
        <f t="shared" ca="1" si="613"/>
        <v>2.8902850229962428E-12</v>
      </c>
      <c r="BZ808" s="10">
        <f t="shared" ca="1" si="614"/>
        <v>-3.5034723983035463E-11</v>
      </c>
      <c r="CA808" s="10">
        <f t="shared" ca="1" si="615"/>
        <v>-2.0257049910634696E-11</v>
      </c>
      <c r="CB808" s="10">
        <v>0</v>
      </c>
      <c r="CC808" s="82">
        <f t="shared" ca="1" si="616"/>
        <v>3.9725652202851362E-13</v>
      </c>
      <c r="CD808" s="82">
        <f t="shared" ca="1" si="617"/>
        <v>3.4270724516460853E-13</v>
      </c>
      <c r="CE808" s="82">
        <f t="shared" ca="1" si="618"/>
        <v>1.8915613015532971E-10</v>
      </c>
      <c r="CF808" s="82">
        <f t="shared" ca="1" si="619"/>
        <v>3.7028113764059381E-11</v>
      </c>
      <c r="CG808" s="82">
        <f t="shared" ca="1" si="629"/>
        <v>2.269242076865822E-10</v>
      </c>
      <c r="CH808" s="13" t="str">
        <f t="shared" ca="1" si="582"/>
        <v/>
      </c>
      <c r="CI808" s="81">
        <f t="shared" ca="1" si="591"/>
        <v>0.1131775965863165</v>
      </c>
      <c r="CJ808" s="81">
        <f t="shared" ca="1" si="592"/>
        <v>0.13063724757458739</v>
      </c>
      <c r="CK808" s="81">
        <f t="shared" ca="1" si="593"/>
        <v>0.39004625943939081</v>
      </c>
      <c r="CL808" s="81">
        <f t="shared" ca="1" si="594"/>
        <v>0.17284488538116416</v>
      </c>
      <c r="CM808" s="89">
        <f t="shared" ca="1" si="583"/>
        <v>0.80670598898145884</v>
      </c>
    </row>
    <row r="809" spans="1:91" x14ac:dyDescent="0.3">
      <c r="A809">
        <v>744</v>
      </c>
      <c r="B809" s="3">
        <f t="shared" si="596"/>
        <v>2.2555555555555555</v>
      </c>
      <c r="C809" s="3">
        <f t="shared" si="584"/>
        <v>24.8</v>
      </c>
      <c r="D809" s="4">
        <f t="shared" ca="1" si="620"/>
        <v>809</v>
      </c>
      <c r="E809" s="58">
        <f>(0.5*(COS(B809*2*PI())+1)*('key variables'!$B$4-'key variables'!$B$6)+'key variables'!$B$6)/'key variables'!$B$4</f>
        <v>1</v>
      </c>
      <c r="F809" s="10">
        <f t="shared" ca="1" si="585"/>
        <v>11689222.907461114</v>
      </c>
      <c r="G809" s="10">
        <f t="shared" ca="1" si="586"/>
        <v>13492492.798713122</v>
      </c>
      <c r="H809" s="10">
        <f t="shared" ca="1" si="587"/>
        <v>40309474.521088287</v>
      </c>
      <c r="I809" s="10">
        <f t="shared" ca="1" si="588"/>
        <v>17912154.249750931</v>
      </c>
      <c r="J809" s="10">
        <f t="shared" ca="1" si="621"/>
        <v>83403344.477013454</v>
      </c>
      <c r="K809" s="82">
        <f t="shared" ca="1" si="598"/>
        <v>2249832.832292099</v>
      </c>
      <c r="L809" s="82">
        <f t="shared" ca="1" si="599"/>
        <v>2596909.4377209195</v>
      </c>
      <c r="M809" s="82">
        <f t="shared" ca="1" si="600"/>
        <v>7778311.98309422</v>
      </c>
      <c r="N809" s="82">
        <f t="shared" ca="1" si="601"/>
        <v>3496312.733215793</v>
      </c>
      <c r="O809" s="82">
        <f t="shared" ca="1" si="622"/>
        <v>16121366.986323033</v>
      </c>
      <c r="P809" s="10">
        <f ca="1">IF(IF($A809&gt;='key variables'!$B$26,K809*SUMPRODUCT(Z809:AC809,'control variables'!$O$3:$R$3)/J809+F$65*'key variables'!$B$25/scenario!J$65,K809*SUMPRODUCT(Z809:AC809,'control variables'!$O$7:$R$7)/J809+F$65*'key variables'!$B$25/scenario!J$65)&lt;'key variables'!$B$28,0,IF($A809&gt;='key variables'!$B$26,K809*SUMPRODUCT(Z809:AC809,'control variables'!$O$3:$R$3)/J809+F$65*'key variables'!$B$25/scenario!J$65,K809*SUMPRODUCT(Z809:AC809,'control variables'!$O$7:$R$7)/J809+F$65*'key variables'!$B$25/scenario!J$65))</f>
        <v>1.0207693036415058E-38</v>
      </c>
      <c r="Q809" s="10">
        <f ca="1">IF(IF($A809&gt;='key variables'!$B$26,L809*SUMPRODUCT(Z809:AC809,'control variables'!$O$4:$R$4)/J809+G$65*'key variables'!$B$25/scenario!J$65,L809*SUMPRODUCT(Z809:AC809,'control variables'!$O$7:$R$7)/J809+G$65*'key variables'!$B$25/scenario!J$65)&lt;'key variables'!$B$28,0,IF($A809&gt;='key variables'!$B$26,L809*SUMPRODUCT(Z809:AC809,'control variables'!$O$4:$R$4)/J809+G$65*'key variables'!$B$25/scenario!J$65,L809*SUMPRODUCT(Z809:AC809,'control variables'!$O$7:$R$7)/J809+G$65*'key variables'!$B$25/scenario!J$65))</f>
        <v>1.1782410676538098E-38</v>
      </c>
      <c r="R809" s="10">
        <f ca="1">IF(IF($A809&gt;='key variables'!$B$26,M809*SUMPRODUCT(Z809:AC809,'control variables'!$O$5:$R$5)/J809+H$65*'key variables'!$B$25/scenario!J$65,M809*SUMPRODUCT(Z809:AC809,'control variables'!$O$7:$R$7)/J809+H$65*'key variables'!$B$25/scenario!J$65)&lt;'key variables'!$B$28,0,IF($A809&gt;='key variables'!$B$26,M809*SUMPRODUCT(Z809:AC809,'control variables'!$O$5:$R$5)/J809+H$65*'key variables'!$B$25/scenario!J$65,M809*SUMPRODUCT(Z809:AC809,'control variables'!$O$7:$R$7)/J809+H$65*'key variables'!$B$25/scenario!J$65))</f>
        <v>3.5290898028190138E-38</v>
      </c>
      <c r="S809" s="10">
        <f ca="1">IF(IF($A809&gt;='key variables'!$B$26,N809*SUMPRODUCT(Z809:AC809,'control variables'!$O$6:$R$6)/J809+I$65*'key variables'!$B$25/scenario!J$65,N809*SUMPRODUCT(Z809:AC809,'control variables'!$O$7:$R$7)/J809+I$65*'key variables'!$B$25/scenario!J$65)&lt;'key variables'!$B$28,0,IF($A809&gt;='key variables'!$B$26,N809*SUMPRODUCT(Z809:AC809,'control variables'!$O$6:$R$6)/J809+I$65*'key variables'!$B$25/scenario!J$65,N809*SUMPRODUCT(Z809:AC809,'control variables'!$O$7:$R$7)/J809+I$65*'key variables'!$B$25/scenario!J$65))</f>
        <v>1.5863083971272833E-38</v>
      </c>
      <c r="T809" s="10">
        <f t="shared" ca="1" si="595"/>
        <v>7.3144085712416123E-38</v>
      </c>
      <c r="U809" s="82">
        <f ca="1">SUMPRODUCT(P779:P808,'control variables'!AD$7:AD$36)</f>
        <v>2.1642197637148693E-38</v>
      </c>
      <c r="V809" s="82">
        <f ca="1">SUMPRODUCT(Q779:Q808,'control variables'!AE$7:AE$36)</f>
        <v>2.4980890353384236E-38</v>
      </c>
      <c r="W809" s="82">
        <f ca="1">SUMPRODUCT(R779:R808,'control variables'!AF$7:AF$36)</f>
        <v>7.482323255547162E-38</v>
      </c>
      <c r="X809" s="82">
        <f ca="1">SUMPRODUCT(S779:S808,'control variables'!AG$7:AG$36)</f>
        <v>3.3632672653481687E-38</v>
      </c>
      <c r="Y809" s="82">
        <f t="shared" ca="1" si="589"/>
        <v>1.5507899319948624E-37</v>
      </c>
      <c r="Z809" s="10">
        <f ca="1">IF($A809&gt;='key variables'!$B$26,SUMPRODUCT(P779:P808,'control variables'!V$7:V$36)*$E809,SUMPRODUCT(P779:P808,'control variables'!Z$7:Z$36)*$E809)</f>
        <v>5.2809153178759945E-38</v>
      </c>
      <c r="AA809" s="10">
        <f ca="1">IF($A809&gt;='key variables'!$B$26,SUMPRODUCT(Q779:Q808,'control variables'!W$7:W$36)*$E809,SUMPRODUCT(Q779:Q808,'control variables'!AA$7:AA$36)*$E809)</f>
        <v>6.0955901398351651E-38</v>
      </c>
      <c r="AB809" s="10">
        <f ca="1">IF($A809&gt;='key variables'!$B$26,SUMPRODUCT(R779:R808,'control variables'!X$7:X$36)*$E809,SUMPRODUCT(R779:R808,'control variables'!AB$7:AB$36)*$E809)</f>
        <v>1.8257626215229683E-37</v>
      </c>
      <c r="AC809" s="10">
        <f ca="1">IF($A809&gt;='key variables'!$B$26,SUMPRODUCT(S779:S808,'control variables'!Y$7:Y$36)*$E809,SUMPRODUCT(S779:S808,'control variables'!AC$7:AC$36)*$E809)</f>
        <v>8.2067126072267187E-38</v>
      </c>
      <c r="AD809" s="10">
        <f t="shared" ca="1" si="590"/>
        <v>3.7840844280167559E-37</v>
      </c>
      <c r="AE809" s="82">
        <f ca="1">SUMPRODUCT(P779:P808,'control variables'!AL$7:AL$36)</f>
        <v>7.1902335058169308E-38</v>
      </c>
      <c r="AF809" s="82">
        <f ca="1">SUMPRODUCT(Q779:Q808,'control variables'!AM$7:AM$36)</f>
        <v>8.2777538852208243E-38</v>
      </c>
      <c r="AG809" s="82">
        <f ca="1">SUMPRODUCT(R779:R808,'control variables'!AN$7:AN$36)</f>
        <v>2.3602051815230288E-37</v>
      </c>
      <c r="AH809" s="82">
        <f ca="1">SUMPRODUCT(S779:S808,'control variables'!AO$7:AO$36)</f>
        <v>1.0219454321750658E-37</v>
      </c>
      <c r="AI809" s="82">
        <f t="shared" ca="1" si="602"/>
        <v>4.9289493528018696E-37</v>
      </c>
      <c r="AJ809" s="10">
        <f ca="1">SUMPRODUCT(P779:P808,'control variables'!AP$7:AP$36)</f>
        <v>6.8702960808462805E-41</v>
      </c>
      <c r="AK809" s="10">
        <f ca="1">SUMPRODUCT(Q779:Q808,'control variables'!AQ$7:AQ$36)</f>
        <v>1.9825402665706097E-40</v>
      </c>
      <c r="AL809" s="10">
        <f ca="1">SUMPRODUCT(R779:R808,'control variables'!AR$7:AR$36)</f>
        <v>7.1257702660435416E-39</v>
      </c>
      <c r="AM809" s="10">
        <f ca="1">SUMPRODUCT(S779:S808,'control variables'!AS$7:AS$36)</f>
        <v>5.3383307692139625E-39</v>
      </c>
      <c r="AN809" s="10">
        <f t="shared" ca="1" si="623"/>
        <v>1.2731058022723028E-38</v>
      </c>
      <c r="AO809" s="82">
        <f ca="1">SUMPRODUCT(P779:P808,'control variables'!AX$7:AX$36)</f>
        <v>9.3425542150637773E-41</v>
      </c>
      <c r="AP809" s="82">
        <f ca="1">SUMPRODUCT(Q779:Q808,'control variables'!AY$7:AY$36)</f>
        <v>2.1567617705001593E-40</v>
      </c>
      <c r="AQ809" s="82">
        <f ca="1">SUMPRODUCT(R779:R808,'control variables'!AZ$7:AZ$36)</f>
        <v>1.9379920239594908E-39</v>
      </c>
      <c r="AR809" s="82">
        <f ca="1">SUMPRODUCT(S779:S808,'control variables'!BA$7:BA$36)</f>
        <v>1.4518630359575748E-39</v>
      </c>
      <c r="AS809" s="82">
        <f t="shared" ca="1" si="624"/>
        <v>3.6989567791177197E-39</v>
      </c>
      <c r="AT809" s="10">
        <f ca="1">SUMPRODUCT(P779:P808,'control variables'!AT$7:AT$36)</f>
        <v>-8.2451686684283915E-41</v>
      </c>
      <c r="AU809" s="10">
        <f ca="1">SUMPRODUCT(Q779:Q808,'control variables'!AU$7:AU$36)</f>
        <v>8.9441941257669613E-41</v>
      </c>
      <c r="AV809" s="10">
        <f ca="1">SUMPRODUCT(R779:R808,'control variables'!AV$7:AV$36)</f>
        <v>3.85144166607257E-38</v>
      </c>
      <c r="AW809" s="10">
        <f ca="1">SUMPRODUCT(S779:S808,'control variables'!AW$7:AW$36)</f>
        <v>2.8853399399927073E-38</v>
      </c>
      <c r="AX809" s="10">
        <f t="shared" ca="1" si="603"/>
        <v>6.7374806315226153E-38</v>
      </c>
      <c r="AY809" s="82">
        <f ca="1">SUMPRODUCT(P779:P808,'control variables'!BB$7:BB$36)</f>
        <v>2.9884320088492191E-40</v>
      </c>
      <c r="AZ809" s="82">
        <f ca="1">SUMPRODUCT(Q779:Q808,'control variables'!BC$7:BC$36)</f>
        <v>7.6204962933790559E-40</v>
      </c>
      <c r="BA809" s="82">
        <f ca="1">SUMPRODUCT(R779:R808,'control variables'!BD$7:BD$36)</f>
        <v>5.3345816442388238E-39</v>
      </c>
      <c r="BB809" s="82">
        <f ca="1">SUMPRODUCT(S779:S808,'control variables'!BE$7:BE$36)</f>
        <v>7.5808213262531689E-40</v>
      </c>
      <c r="BC809" s="82">
        <f t="shared" ca="1" si="625"/>
        <v>7.1535566070869681E-39</v>
      </c>
      <c r="BD809" s="10">
        <f ca="1">SUMPRODUCT(P779:P808,'control variables'!BF$7:BF$36)</f>
        <v>6.2515394649016854E-41</v>
      </c>
      <c r="BE809" s="10">
        <f ca="1">SUMPRODUCT(Q779:Q808,'control variables'!BG$7:BG$36)</f>
        <v>7.2159502713578513E-41</v>
      </c>
      <c r="BF809" s="10">
        <f ca="1">SUMPRODUCT(R779:R808,'control variables'!BH$7:BH$36)</f>
        <v>2.1613349949689936E-39</v>
      </c>
      <c r="BG809" s="10">
        <f ca="1">SUMPRODUCT(S779:S808,'control variables'!BI$7:BI$36)</f>
        <v>4.8575469074004158E-39</v>
      </c>
      <c r="BH809" s="10">
        <f t="shared" ca="1" si="626"/>
        <v>7.153556799732005E-39</v>
      </c>
      <c r="BI809" s="82">
        <f t="shared" ca="1" si="604"/>
        <v>7.2118726572369936E-38</v>
      </c>
      <c r="BJ809" s="82">
        <f t="shared" ca="1" si="605"/>
        <v>8.3629030422803816E-38</v>
      </c>
      <c r="BK809" s="82">
        <f t="shared" ca="1" si="606"/>
        <v>2.798695164572674E-37</v>
      </c>
      <c r="BL809" s="82">
        <f t="shared" ca="1" si="607"/>
        <v>1.3180602475005897E-37</v>
      </c>
      <c r="BM809" s="82">
        <f t="shared" ca="1" si="597"/>
        <v>5.6742329820250015E-37</v>
      </c>
      <c r="BN809" s="10">
        <f ca="1">BN808+BI809-INDIRECT(ADDRESS(MAX($D809-'key variables'!$B$9*30,34),scenario!BI$4),TRUE)</f>
        <v>9439390.0751690175</v>
      </c>
      <c r="BO809" s="10">
        <f ca="1">BO808+BJ809-INDIRECT(ADDRESS(MAX($D809-'key variables'!$B$9*30,34),scenario!BJ$4),TRUE)</f>
        <v>10895583.360992203</v>
      </c>
      <c r="BP809" s="10">
        <f ca="1">BP808+BK809-INDIRECT(ADDRESS(MAX($D809-'key variables'!$B$9*30,34),scenario!BK$4),TRUE)</f>
        <v>32531162.537994072</v>
      </c>
      <c r="BQ809" s="10">
        <f ca="1">BQ808+BL809-INDIRECT(ADDRESS(MAX($D809-'key variables'!$B$9*30,34),scenario!BL$4),TRUE)</f>
        <v>14415841.516535141</v>
      </c>
      <c r="BR809" s="10">
        <f t="shared" ca="1" si="627"/>
        <v>67281977.490690395</v>
      </c>
      <c r="BS809" s="82">
        <f t="shared" ca="1" si="608"/>
        <v>-2.3433848477536824E-9</v>
      </c>
      <c r="BT809" s="82">
        <f t="shared" ca="1" si="609"/>
        <v>-3.4288309057018498E-10</v>
      </c>
      <c r="BU809" s="82">
        <f t="shared" ca="1" si="610"/>
        <v>-4.2578247660364599E-9</v>
      </c>
      <c r="BV809" s="82">
        <f t="shared" ca="1" si="611"/>
        <v>-2.9943922343414556E-9</v>
      </c>
      <c r="BW809" s="82">
        <f t="shared" ca="1" si="628"/>
        <v>-9.9384849387017825E-9</v>
      </c>
      <c r="BX809" s="10">
        <f t="shared" ca="1" si="612"/>
        <v>-1.8625994260191893E-12</v>
      </c>
      <c r="BY809" s="10">
        <f t="shared" ca="1" si="613"/>
        <v>2.8902850229962428E-12</v>
      </c>
      <c r="BZ809" s="10">
        <f t="shared" ca="1" si="614"/>
        <v>-3.5034723983035463E-11</v>
      </c>
      <c r="CA809" s="10">
        <f t="shared" ca="1" si="615"/>
        <v>-2.0257049910634696E-11</v>
      </c>
      <c r="CB809" s="10">
        <v>0</v>
      </c>
      <c r="CC809" s="82">
        <f t="shared" ca="1" si="616"/>
        <v>3.9725652202851362E-13</v>
      </c>
      <c r="CD809" s="82">
        <f t="shared" ca="1" si="617"/>
        <v>3.4270724516460853E-13</v>
      </c>
      <c r="CE809" s="82">
        <f t="shared" ca="1" si="618"/>
        <v>1.8915613015532971E-10</v>
      </c>
      <c r="CF809" s="82">
        <f t="shared" ca="1" si="619"/>
        <v>3.7028113764059381E-11</v>
      </c>
      <c r="CG809" s="82">
        <f t="shared" ca="1" si="629"/>
        <v>2.269242076865822E-10</v>
      </c>
      <c r="CH809" s="13" t="str">
        <f t="shared" ca="1" si="582"/>
        <v/>
      </c>
      <c r="CI809" s="81">
        <f t="shared" ca="1" si="591"/>
        <v>0.1131775965863165</v>
      </c>
      <c r="CJ809" s="81">
        <f t="shared" ca="1" si="592"/>
        <v>0.13063724757458739</v>
      </c>
      <c r="CK809" s="81">
        <f t="shared" ca="1" si="593"/>
        <v>0.39004625943939081</v>
      </c>
      <c r="CL809" s="81">
        <f t="shared" ca="1" si="594"/>
        <v>0.17284488538116416</v>
      </c>
      <c r="CM809" s="89">
        <f t="shared" ca="1" si="583"/>
        <v>0.80670598898145884</v>
      </c>
    </row>
    <row r="810" spans="1:91" x14ac:dyDescent="0.3">
      <c r="A810">
        <v>745</v>
      </c>
      <c r="B810" s="3">
        <f t="shared" si="596"/>
        <v>2.2583333333333333</v>
      </c>
      <c r="C810" s="3">
        <f t="shared" si="584"/>
        <v>24.833333333333332</v>
      </c>
      <c r="D810" s="4">
        <f t="shared" ca="1" si="620"/>
        <v>810</v>
      </c>
      <c r="E810" s="58">
        <f>(0.5*(COS(B810*2*PI())+1)*('key variables'!$B$4-'key variables'!$B$6)+'key variables'!$B$6)/'key variables'!$B$4</f>
        <v>1</v>
      </c>
      <c r="F810" s="10">
        <f t="shared" ca="1" si="585"/>
        <v>11689222.907461114</v>
      </c>
      <c r="G810" s="10">
        <f t="shared" ca="1" si="586"/>
        <v>13492492.798713122</v>
      </c>
      <c r="H810" s="10">
        <f t="shared" ca="1" si="587"/>
        <v>40309474.521088287</v>
      </c>
      <c r="I810" s="10">
        <f t="shared" ca="1" si="588"/>
        <v>17912154.249750931</v>
      </c>
      <c r="J810" s="10">
        <f t="shared" ca="1" si="621"/>
        <v>83403344.477013454</v>
      </c>
      <c r="K810" s="82">
        <f t="shared" ca="1" si="598"/>
        <v>2249832.832292099</v>
      </c>
      <c r="L810" s="82">
        <f t="shared" ca="1" si="599"/>
        <v>2596909.4377209195</v>
      </c>
      <c r="M810" s="82">
        <f t="shared" ca="1" si="600"/>
        <v>7778311.98309422</v>
      </c>
      <c r="N810" s="82">
        <f t="shared" ca="1" si="601"/>
        <v>3496312.733215793</v>
      </c>
      <c r="O810" s="82">
        <f t="shared" ca="1" si="622"/>
        <v>16121366.986323033</v>
      </c>
      <c r="P810" s="10">
        <f ca="1">IF(IF($A810&gt;='key variables'!$B$26,K810*SUMPRODUCT(Z810:AC810,'control variables'!$O$3:$R$3)/J810+F$65*'key variables'!$B$25/scenario!J$65,K810*SUMPRODUCT(Z810:AC810,'control variables'!$O$7:$R$7)/J810+F$65*'key variables'!$B$25/scenario!J$65)&lt;'key variables'!$B$28,0,IF($A810&gt;='key variables'!$B$26,K810*SUMPRODUCT(Z810:AC810,'control variables'!$O$3:$R$3)/J810+F$65*'key variables'!$B$25/scenario!J$65,K810*SUMPRODUCT(Z810:AC810,'control variables'!$O$7:$R$7)/J810+F$65*'key variables'!$B$25/scenario!J$65))</f>
        <v>8.7832015786685276E-39</v>
      </c>
      <c r="Q810" s="10">
        <f ca="1">IF(IF($A810&gt;='key variables'!$B$26,L810*SUMPRODUCT(Z810:AC810,'control variables'!$O$4:$R$4)/J810+G$65*'key variables'!$B$25/scenario!J$65,L810*SUMPRODUCT(Z810:AC810,'control variables'!$O$7:$R$7)/J810+G$65*'key variables'!$B$25/scenario!J$65)&lt;'key variables'!$B$28,0,IF($A810&gt;='key variables'!$B$26,L810*SUMPRODUCT(Z810:AC810,'control variables'!$O$4:$R$4)/J810+G$65*'key variables'!$B$25/scenario!J$65,L810*SUMPRODUCT(Z810:AC810,'control variables'!$O$7:$R$7)/J810+G$65*'key variables'!$B$25/scenario!J$65))</f>
        <v>1.0138166154243511E-38</v>
      </c>
      <c r="R810" s="10">
        <f ca="1">IF(IF($A810&gt;='key variables'!$B$26,M810*SUMPRODUCT(Z810:AC810,'control variables'!$O$5:$R$5)/J810+H$65*'key variables'!$B$25/scenario!J$65,M810*SUMPRODUCT(Z810:AC810,'control variables'!$O$7:$R$7)/J810+H$65*'key variables'!$B$25/scenario!J$65)&lt;'key variables'!$B$28,0,IF($A810&gt;='key variables'!$B$26,M810*SUMPRODUCT(Z810:AC810,'control variables'!$O$5:$R$5)/J810+H$65*'key variables'!$B$25/scenario!J$65,M810*SUMPRODUCT(Z810:AC810,'control variables'!$O$7:$R$7)/J810+H$65*'key variables'!$B$25/scenario!J$65))</f>
        <v>3.0366025914773205E-38</v>
      </c>
      <c r="S810" s="10">
        <f ca="1">IF(IF($A810&gt;='key variables'!$B$26,N810*SUMPRODUCT(Z810:AC810,'control variables'!$O$6:$R$6)/J810+I$65*'key variables'!$B$25/scenario!J$65,N810*SUMPRODUCT(Z810:AC810,'control variables'!$O$7:$R$7)/J810+I$65*'key variables'!$B$25/scenario!J$65)&lt;'key variables'!$B$28,0,IF($A810&gt;='key variables'!$B$26,N810*SUMPRODUCT(Z810:AC810,'control variables'!$O$6:$R$6)/J810+I$65*'key variables'!$B$25/scenario!J$65,N810*SUMPRODUCT(Z810:AC810,'control variables'!$O$7:$R$7)/J810+I$65*'key variables'!$B$25/scenario!J$65))</f>
        <v>1.3649378334751254E-38</v>
      </c>
      <c r="T810" s="10">
        <f t="shared" ca="1" si="595"/>
        <v>6.2936771982436505E-38</v>
      </c>
      <c r="U810" s="82">
        <f ca="1">SUMPRODUCT(P780:P809,'control variables'!AD$7:AD$36)</f>
        <v>1.862201221905273E-38</v>
      </c>
      <c r="V810" s="82">
        <f ca="1">SUMPRODUCT(Q780:Q809,'control variables'!AE$7:AE$36)</f>
        <v>2.1494787784630263E-38</v>
      </c>
      <c r="W810" s="82">
        <f ca="1">SUMPRODUCT(R780:R809,'control variables'!AF$7:AF$36)</f>
        <v>6.4381592584910351E-38</v>
      </c>
      <c r="X810" s="82">
        <f ca="1">SUMPRODUCT(S780:S809,'control variables'!AG$7:AG$36)</f>
        <v>2.8939207173558145E-38</v>
      </c>
      <c r="Y810" s="82">
        <f t="shared" ca="1" si="589"/>
        <v>1.3343759976215149E-37</v>
      </c>
      <c r="Z810" s="10">
        <f ca="1">IF($A810&gt;='key variables'!$B$26,SUMPRODUCT(P780:P809,'control variables'!V$7:V$36)*$E810,SUMPRODUCT(P780:P809,'control variables'!Z$7:Z$36)*$E810)</f>
        <v>4.5439595010659788E-38</v>
      </c>
      <c r="AA810" s="10">
        <f ca="1">IF($A810&gt;='key variables'!$B$26,SUMPRODUCT(Q780:Q809,'control variables'!W$7:W$36)*$E810,SUMPRODUCT(Q780:Q809,'control variables'!AA$7:AA$36)*$E810)</f>
        <v>5.2449458215604171E-38</v>
      </c>
      <c r="AB810" s="10">
        <f ca="1">IF($A810&gt;='key variables'!$B$26,SUMPRODUCT(R780:R809,'control variables'!X$7:X$36)*$E810,SUMPRODUCT(R780:R809,'control variables'!AB$7:AB$36)*$E810)</f>
        <v>1.5709760356651929E-37</v>
      </c>
      <c r="AC810" s="10">
        <f ca="1">IF($A810&gt;='key variables'!$B$26,SUMPRODUCT(S780:S809,'control variables'!Y$7:Y$36)*$E810,SUMPRODUCT(S780:S809,'control variables'!AC$7:AC$36)*$E810)</f>
        <v>7.0614595159091442E-38</v>
      </c>
      <c r="AD810" s="10">
        <f t="shared" ca="1" si="590"/>
        <v>3.2560125195187467E-37</v>
      </c>
      <c r="AE810" s="82">
        <f ca="1">SUMPRODUCT(P780:P809,'control variables'!AL$7:AL$36)</f>
        <v>6.1868308592345795E-38</v>
      </c>
      <c r="AF810" s="82">
        <f ca="1">SUMPRODUCT(Q780:Q809,'control variables'!AM$7:AM$36)</f>
        <v>7.122586928616649E-38</v>
      </c>
      <c r="AG810" s="82">
        <f ca="1">SUMPRODUCT(R780:R809,'control variables'!AN$7:AN$36)</f>
        <v>2.0308367230853896E-37</v>
      </c>
      <c r="AH810" s="82">
        <f ca="1">SUMPRODUCT(S780:S809,'control variables'!AO$7:AO$36)</f>
        <v>8.7933215675394986E-38</v>
      </c>
      <c r="AI810" s="82">
        <f t="shared" ca="1" si="602"/>
        <v>4.2411106586244619E-37</v>
      </c>
      <c r="AJ810" s="10">
        <f ca="1">SUMPRODUCT(P780:P809,'control variables'!AP$7:AP$36)</f>
        <v>5.9115409493545839E-41</v>
      </c>
      <c r="AK810" s="10">
        <f ca="1">SUMPRODUCT(Q780:Q809,'control variables'!AQ$7:AQ$36)</f>
        <v>1.7058752390963713E-40</v>
      </c>
      <c r="AL810" s="10">
        <f ca="1">SUMPRODUCT(R780:R809,'control variables'!AR$7:AR$36)</f>
        <v>6.1313635144267099E-39</v>
      </c>
      <c r="AM810" s="10">
        <f ca="1">SUMPRODUCT(S780:S809,'control variables'!AS$7:AS$36)</f>
        <v>4.5933625817652699E-39</v>
      </c>
      <c r="AN810" s="10">
        <f t="shared" ca="1" si="623"/>
        <v>1.0954429029595162E-38</v>
      </c>
      <c r="AO810" s="82">
        <f ca="1">SUMPRODUCT(P780:P809,'control variables'!AX$7:AX$36)</f>
        <v>8.0387935489254353E-41</v>
      </c>
      <c r="AP810" s="82">
        <f ca="1">SUMPRODUCT(Q780:Q809,'control variables'!AY$7:AY$36)</f>
        <v>1.8557839974116037E-40</v>
      </c>
      <c r="AQ810" s="82">
        <f ca="1">SUMPRODUCT(R780:R809,'control variables'!AZ$7:AZ$36)</f>
        <v>1.6675437381947431E-39</v>
      </c>
      <c r="AR810" s="82">
        <f ca="1">SUMPRODUCT(S780:S809,'control variables'!BA$7:BA$36)</f>
        <v>1.2492544264351776E-39</v>
      </c>
      <c r="AS810" s="82">
        <f t="shared" ca="1" si="624"/>
        <v>3.1827644998603354E-39</v>
      </c>
      <c r="AT810" s="10">
        <f ca="1">SUMPRODUCT(P780:P809,'control variables'!AT$7:AT$36)</f>
        <v>-7.0945490040286388E-41</v>
      </c>
      <c r="AU810" s="10">
        <f ca="1">SUMPRODUCT(Q780:Q809,'control variables'!AU$7:AU$36)</f>
        <v>7.6960249181771972E-41</v>
      </c>
      <c r="AV810" s="10">
        <f ca="1">SUMPRODUCT(R780:R809,'control variables'!AV$7:AV$36)</f>
        <v>3.3139700029105426E-38</v>
      </c>
      <c r="AW810" s="10">
        <f ca="1">SUMPRODUCT(S780:S809,'control variables'!AW$7:AW$36)</f>
        <v>2.4826885198773168E-38</v>
      </c>
      <c r="AX810" s="10">
        <f t="shared" ca="1" si="603"/>
        <v>5.7972599987020081E-38</v>
      </c>
      <c r="AY810" s="82">
        <f ca="1">SUMPRODUCT(P780:P809,'control variables'!BB$7:BB$36)</f>
        <v>2.5713940107946581E-40</v>
      </c>
      <c r="AZ810" s="82">
        <f ca="1">SUMPRODUCT(Q780:Q809,'control variables'!BC$7:BC$36)</f>
        <v>6.557050142032015E-40</v>
      </c>
      <c r="BA810" s="82">
        <f ca="1">SUMPRODUCT(R780:R809,'control variables'!BD$7:BD$36)</f>
        <v>4.5901366500799427E-39</v>
      </c>
      <c r="BB810" s="82">
        <f ca="1">SUMPRODUCT(S780:S809,'control variables'!BE$7:BE$36)</f>
        <v>6.5229118472527175E-40</v>
      </c>
      <c r="BC810" s="82">
        <f t="shared" ca="1" si="625"/>
        <v>6.1552722500878811E-39</v>
      </c>
      <c r="BD810" s="10">
        <f ca="1">SUMPRODUCT(P780:P809,'control variables'!BF$7:BF$36)</f>
        <v>5.3791322977044534E-41</v>
      </c>
      <c r="BE810" s="10">
        <f ca="1">SUMPRODUCT(Q780:Q809,'control variables'!BG$7:BG$36)</f>
        <v>6.2089588302552063E-41</v>
      </c>
      <c r="BF810" s="10">
        <f ca="1">SUMPRODUCT(R780:R809,'control variables'!BH$7:BH$36)</f>
        <v>1.8597190248689314E-39</v>
      </c>
      <c r="BG810" s="10">
        <f ca="1">SUMPRODUCT(S780:S809,'control variables'!BI$7:BI$36)</f>
        <v>4.1796724797006268E-39</v>
      </c>
      <c r="BH810" s="10">
        <f t="shared" ca="1" si="626"/>
        <v>6.1552724158491542E-39</v>
      </c>
      <c r="BI810" s="82">
        <f t="shared" ca="1" si="604"/>
        <v>6.2054502503384973E-38</v>
      </c>
      <c r="BJ810" s="82">
        <f t="shared" ca="1" si="605"/>
        <v>7.1958534549551461E-38</v>
      </c>
      <c r="BK810" s="82">
        <f t="shared" ca="1" si="606"/>
        <v>2.4081350898772434E-37</v>
      </c>
      <c r="BL810" s="82">
        <f t="shared" ca="1" si="607"/>
        <v>1.1341239205889341E-37</v>
      </c>
      <c r="BM810" s="82">
        <f t="shared" ca="1" si="597"/>
        <v>4.8823893809955421E-37</v>
      </c>
      <c r="BN810" s="10">
        <f ca="1">BN809+BI810-INDIRECT(ADDRESS(MAX($D810-'key variables'!$B$9*30,34),scenario!BI$4),TRUE)</f>
        <v>9439390.0751690175</v>
      </c>
      <c r="BO810" s="10">
        <f ca="1">BO809+BJ810-INDIRECT(ADDRESS(MAX($D810-'key variables'!$B$9*30,34),scenario!BJ$4),TRUE)</f>
        <v>10895583.360992203</v>
      </c>
      <c r="BP810" s="10">
        <f ca="1">BP809+BK810-INDIRECT(ADDRESS(MAX($D810-'key variables'!$B$9*30,34),scenario!BK$4),TRUE)</f>
        <v>32531162.537994072</v>
      </c>
      <c r="BQ810" s="10">
        <f ca="1">BQ809+BL810-INDIRECT(ADDRESS(MAX($D810-'key variables'!$B$9*30,34),scenario!BL$4),TRUE)</f>
        <v>14415841.516535141</v>
      </c>
      <c r="BR810" s="10">
        <f t="shared" ca="1" si="627"/>
        <v>67281977.490690395</v>
      </c>
      <c r="BS810" s="82">
        <f t="shared" ca="1" si="608"/>
        <v>-2.3433848477536824E-9</v>
      </c>
      <c r="BT810" s="82">
        <f t="shared" ca="1" si="609"/>
        <v>-3.4288309057018498E-10</v>
      </c>
      <c r="BU810" s="82">
        <f t="shared" ca="1" si="610"/>
        <v>-4.2578247660364599E-9</v>
      </c>
      <c r="BV810" s="82">
        <f t="shared" ca="1" si="611"/>
        <v>-2.9943922343414556E-9</v>
      </c>
      <c r="BW810" s="82">
        <f t="shared" ca="1" si="628"/>
        <v>-9.9384849387017825E-9</v>
      </c>
      <c r="BX810" s="10">
        <f t="shared" ca="1" si="612"/>
        <v>-1.8625994260191893E-12</v>
      </c>
      <c r="BY810" s="10">
        <f t="shared" ca="1" si="613"/>
        <v>2.8902850229962428E-12</v>
      </c>
      <c r="BZ810" s="10">
        <f t="shared" ca="1" si="614"/>
        <v>-3.5034723983035463E-11</v>
      </c>
      <c r="CA810" s="10">
        <f t="shared" ca="1" si="615"/>
        <v>-2.0257049910634696E-11</v>
      </c>
      <c r="CB810" s="10">
        <v>0</v>
      </c>
      <c r="CC810" s="82">
        <f t="shared" ca="1" si="616"/>
        <v>3.9725652202851362E-13</v>
      </c>
      <c r="CD810" s="82">
        <f t="shared" ca="1" si="617"/>
        <v>3.4270724516460853E-13</v>
      </c>
      <c r="CE810" s="82">
        <f t="shared" ca="1" si="618"/>
        <v>1.8915613015532971E-10</v>
      </c>
      <c r="CF810" s="82">
        <f t="shared" ca="1" si="619"/>
        <v>3.7028113764059381E-11</v>
      </c>
      <c r="CG810" s="82">
        <f t="shared" ca="1" si="629"/>
        <v>2.269242076865822E-10</v>
      </c>
      <c r="CH810" s="13" t="str">
        <f t="shared" ca="1" si="582"/>
        <v/>
      </c>
      <c r="CI810" s="81">
        <f t="shared" ca="1" si="591"/>
        <v>0.1131775965863165</v>
      </c>
      <c r="CJ810" s="81">
        <f t="shared" ca="1" si="592"/>
        <v>0.13063724757458739</v>
      </c>
      <c r="CK810" s="81">
        <f t="shared" ca="1" si="593"/>
        <v>0.39004625943939081</v>
      </c>
      <c r="CL810" s="81">
        <f t="shared" ca="1" si="594"/>
        <v>0.17284488538116416</v>
      </c>
      <c r="CM810" s="89">
        <f t="shared" ca="1" si="583"/>
        <v>0.80670598898145884</v>
      </c>
    </row>
    <row r="811" spans="1:91" x14ac:dyDescent="0.3">
      <c r="A811">
        <v>746</v>
      </c>
      <c r="B811" s="3">
        <f t="shared" si="596"/>
        <v>2.2611111111111111</v>
      </c>
      <c r="C811" s="3">
        <f t="shared" si="584"/>
        <v>24.866666666666667</v>
      </c>
      <c r="D811" s="4">
        <f t="shared" ca="1" si="620"/>
        <v>811</v>
      </c>
      <c r="E811" s="58">
        <f>(0.5*(COS(B811*2*PI())+1)*('key variables'!$B$4-'key variables'!$B$6)+'key variables'!$B$6)/'key variables'!$B$4</f>
        <v>1</v>
      </c>
      <c r="F811" s="10">
        <f t="shared" ca="1" si="585"/>
        <v>11689222.907461114</v>
      </c>
      <c r="G811" s="10">
        <f t="shared" ca="1" si="586"/>
        <v>13492492.798713122</v>
      </c>
      <c r="H811" s="10">
        <f t="shared" ca="1" si="587"/>
        <v>40309474.521088287</v>
      </c>
      <c r="I811" s="10">
        <f t="shared" ca="1" si="588"/>
        <v>17912154.249750931</v>
      </c>
      <c r="J811" s="10">
        <f t="shared" ca="1" si="621"/>
        <v>83403344.477013454</v>
      </c>
      <c r="K811" s="82">
        <f t="shared" ca="1" si="598"/>
        <v>2249832.832292099</v>
      </c>
      <c r="L811" s="82">
        <f t="shared" ca="1" si="599"/>
        <v>2596909.4377209195</v>
      </c>
      <c r="M811" s="82">
        <f t="shared" ca="1" si="600"/>
        <v>7778311.98309422</v>
      </c>
      <c r="N811" s="82">
        <f t="shared" ca="1" si="601"/>
        <v>3496312.733215793</v>
      </c>
      <c r="O811" s="82">
        <f t="shared" ca="1" si="622"/>
        <v>16121366.986323033</v>
      </c>
      <c r="P811" s="10">
        <f ca="1">IF(IF($A811&gt;='key variables'!$B$26,K811*SUMPRODUCT(Z811:AC811,'control variables'!$O$3:$R$3)/J811+F$65*'key variables'!$B$25/scenario!J$65,K811*SUMPRODUCT(Z811:AC811,'control variables'!$O$7:$R$7)/J811+F$65*'key variables'!$B$25/scenario!J$65)&lt;'key variables'!$B$28,0,IF($A811&gt;='key variables'!$B$26,K811*SUMPRODUCT(Z811:AC811,'control variables'!$O$3:$R$3)/J811+F$65*'key variables'!$B$25/scenario!J$65,K811*SUMPRODUCT(Z811:AC811,'control variables'!$O$7:$R$7)/J811+F$65*'key variables'!$B$25/scenario!J$65))</f>
        <v>7.5574990055361726E-39</v>
      </c>
      <c r="Q811" s="10">
        <f ca="1">IF(IF($A811&gt;='key variables'!$B$26,L811*SUMPRODUCT(Z811:AC811,'control variables'!$O$4:$R$4)/J811+G$65*'key variables'!$B$25/scenario!J$65,L811*SUMPRODUCT(Z811:AC811,'control variables'!$O$7:$R$7)/J811+G$65*'key variables'!$B$25/scenario!J$65)&lt;'key variables'!$B$28,0,IF($A811&gt;='key variables'!$B$26,L811*SUMPRODUCT(Z811:AC811,'control variables'!$O$4:$R$4)/J811+G$65*'key variables'!$B$25/scenario!J$65,L811*SUMPRODUCT(Z811:AC811,'control variables'!$O$7:$R$7)/J811+G$65*'key variables'!$B$25/scenario!J$65))</f>
        <v>8.7233772266753278E-39</v>
      </c>
      <c r="R811" s="10">
        <f ca="1">IF(IF($A811&gt;='key variables'!$B$26,M811*SUMPRODUCT(Z811:AC811,'control variables'!$O$5:$R$5)/J811+H$65*'key variables'!$B$25/scenario!J$65,M811*SUMPRODUCT(Z811:AC811,'control variables'!$O$7:$R$7)/J811+H$65*'key variables'!$B$25/scenario!J$65)&lt;'key variables'!$B$28,0,IF($A811&gt;='key variables'!$B$26,M811*SUMPRODUCT(Z811:AC811,'control variables'!$O$5:$R$5)/J811+H$65*'key variables'!$B$25/scenario!J$65,M811*SUMPRODUCT(Z811:AC811,'control variables'!$O$7:$R$7)/J811+H$65*'key variables'!$B$25/scenario!J$65))</f>
        <v>2.6128423513624222E-38</v>
      </c>
      <c r="S811" s="10">
        <f ca="1">IF(IF($A811&gt;='key variables'!$B$26,N811*SUMPRODUCT(Z811:AC811,'control variables'!$O$6:$R$6)/J811+I$65*'key variables'!$B$25/scenario!J$65,N811*SUMPRODUCT(Z811:AC811,'control variables'!$O$7:$R$7)/J811+I$65*'key variables'!$B$25/scenario!J$65)&lt;'key variables'!$B$28,0,IF($A811&gt;='key variables'!$B$26,N811*SUMPRODUCT(Z811:AC811,'control variables'!$O$6:$R$6)/J811+I$65*'key variables'!$B$25/scenario!J$65,N811*SUMPRODUCT(Z811:AC811,'control variables'!$O$7:$R$7)/J811+I$65*'key variables'!$B$25/scenario!J$65))</f>
        <v>1.1744597031861267E-38</v>
      </c>
      <c r="T811" s="10">
        <f t="shared" ca="1" si="595"/>
        <v>5.4153896777696995E-38</v>
      </c>
      <c r="U811" s="82">
        <f ca="1">SUMPRODUCT(P781:P810,'control variables'!AD$7:AD$36)</f>
        <v>1.6023296011829439E-38</v>
      </c>
      <c r="V811" s="82">
        <f ca="1">SUMPRODUCT(Q781:Q810,'control variables'!AE$7:AE$36)</f>
        <v>1.8495173525458364E-38</v>
      </c>
      <c r="W811" s="82">
        <f ca="1">SUMPRODUCT(R781:R810,'control variables'!AF$7:AF$36)</f>
        <v>5.5397091547687623E-38</v>
      </c>
      <c r="X811" s="82">
        <f ca="1">SUMPRODUCT(S781:S810,'control variables'!AG$7:AG$36)</f>
        <v>2.4900718431231262E-38</v>
      </c>
      <c r="Y811" s="82">
        <f t="shared" ca="1" si="589"/>
        <v>1.1481627951620669E-37</v>
      </c>
      <c r="Z811" s="10">
        <f ca="1">IF($A811&gt;='key variables'!$B$26,SUMPRODUCT(P781:P810,'control variables'!V$7:V$36)*$E811,SUMPRODUCT(P781:P810,'control variables'!Z$7:Z$36)*$E811)</f>
        <v>3.9098464384451287E-38</v>
      </c>
      <c r="AA811" s="10">
        <f ca="1">IF($A811&gt;='key variables'!$B$26,SUMPRODUCT(Q781:Q810,'control variables'!W$7:W$36)*$E811,SUMPRODUCT(Q781:Q810,'control variables'!AA$7:AA$36)*$E811)</f>
        <v>4.5130095757796432E-38</v>
      </c>
      <c r="AB811" s="10">
        <f ca="1">IF($A811&gt;='key variables'!$B$26,SUMPRODUCT(R781:R810,'control variables'!X$7:X$36)*$E811,SUMPRODUCT(R781:R810,'control variables'!AB$7:AB$36)*$E811)</f>
        <v>1.3517451149129456E-37</v>
      </c>
      <c r="AC811" s="10">
        <f ca="1">IF($A811&gt;='key variables'!$B$26,SUMPRODUCT(S781:S810,'control variables'!Y$7:Y$36)*$E811,SUMPRODUCT(S781:S810,'control variables'!AC$7:AC$36)*$E811)</f>
        <v>6.0760273792107775E-38</v>
      </c>
      <c r="AD811" s="10">
        <f t="shared" ca="1" si="590"/>
        <v>2.8016334542565008E-37</v>
      </c>
      <c r="AE811" s="82">
        <f ca="1">SUMPRODUCT(P781:P810,'control variables'!AL$7:AL$36)</f>
        <v>5.3234538280030976E-38</v>
      </c>
      <c r="AF811" s="82">
        <f ca="1">SUMPRODUCT(Q781:Q810,'control variables'!AM$7:AM$36)</f>
        <v>6.1286244141996971E-38</v>
      </c>
      <c r="AG811" s="82">
        <f ca="1">SUMPRODUCT(R781:R810,'control variables'!AN$7:AN$36)</f>
        <v>1.7474318877525783E-37</v>
      </c>
      <c r="AH811" s="82">
        <f ca="1">SUMPRODUCT(S781:S810,'control variables'!AO$7:AO$36)</f>
        <v>7.5662067421335103E-38</v>
      </c>
      <c r="AI811" s="82">
        <f t="shared" ca="1" si="602"/>
        <v>3.6492603861862089E-37</v>
      </c>
      <c r="AJ811" s="10">
        <f ca="1">SUMPRODUCT(P781:P810,'control variables'!AP$7:AP$36)</f>
        <v>5.0865808379529711E-41</v>
      </c>
      <c r="AK811" s="10">
        <f ca="1">SUMPRODUCT(Q781:Q810,'control variables'!AQ$7:AQ$36)</f>
        <v>1.4678190301757789E-40</v>
      </c>
      <c r="AL811" s="10">
        <f ca="1">SUMPRODUCT(R781:R810,'control variables'!AR$7:AR$36)</f>
        <v>5.2757269940609862E-39</v>
      </c>
      <c r="AM811" s="10">
        <f ca="1">SUMPRODUCT(S781:S810,'control variables'!AS$7:AS$36)</f>
        <v>3.9523552810250479E-39</v>
      </c>
      <c r="AN811" s="10">
        <f t="shared" ca="1" si="623"/>
        <v>9.4257299864831407E-39</v>
      </c>
      <c r="AO811" s="82">
        <f ca="1">SUMPRODUCT(P781:P810,'control variables'!AX$7:AX$36)</f>
        <v>6.916973692060513E-41</v>
      </c>
      <c r="AP811" s="82">
        <f ca="1">SUMPRODUCT(Q781:Q810,'control variables'!AY$7:AY$36)</f>
        <v>1.5968079053303751E-40</v>
      </c>
      <c r="AQ811" s="82">
        <f ca="1">SUMPRODUCT(R781:R810,'control variables'!AZ$7:AZ$36)</f>
        <v>1.4348367198701236E-39</v>
      </c>
      <c r="AR811" s="82">
        <f ca="1">SUMPRODUCT(S781:S810,'control variables'!BA$7:BA$36)</f>
        <v>1.0749200050668474E-39</v>
      </c>
      <c r="AS811" s="82">
        <f t="shared" ca="1" si="624"/>
        <v>2.7386072523906135E-39</v>
      </c>
      <c r="AT811" s="10">
        <f ca="1">SUMPRODUCT(P781:P810,'control variables'!AT$7:AT$36)</f>
        <v>-6.104499203672158E-41</v>
      </c>
      <c r="AU811" s="10">
        <f ca="1">SUMPRODUCT(Q781:Q810,'control variables'!AU$7:AU$36)</f>
        <v>6.6220386888265872E-41</v>
      </c>
      <c r="AV811" s="10">
        <f ca="1">SUMPRODUCT(R781:R810,'control variables'!AV$7:AV$36)</f>
        <v>2.8515029260173055E-38</v>
      </c>
      <c r="AW811" s="10">
        <f ca="1">SUMPRODUCT(S781:S810,'control variables'!AW$7:AW$36)</f>
        <v>2.1362274168451017E-38</v>
      </c>
      <c r="AX811" s="10">
        <f t="shared" ca="1" si="603"/>
        <v>4.9882478823475611E-38</v>
      </c>
      <c r="AY811" s="82">
        <f ca="1">SUMPRODUCT(P781:P810,'control variables'!BB$7:BB$36)</f>
        <v>2.2125539879011009E-40</v>
      </c>
      <c r="AZ811" s="82">
        <f ca="1">SUMPRODUCT(Q781:Q810,'control variables'!BC$7:BC$36)</f>
        <v>5.6420087235627289E-40</v>
      </c>
      <c r="BA811" s="82">
        <f ca="1">SUMPRODUCT(R781:R810,'control variables'!BD$7:BD$36)</f>
        <v>3.9495795306013067E-39</v>
      </c>
      <c r="BB811" s="82">
        <f ca="1">SUMPRODUCT(S781:S810,'control variables'!BE$7:BE$36)</f>
        <v>5.6126344542220551E-40</v>
      </c>
      <c r="BC811" s="82">
        <f t="shared" ca="1" si="625"/>
        <v>5.2962992471698955E-39</v>
      </c>
      <c r="BD811" s="10">
        <f ca="1">SUMPRODUCT(P781:P810,'control variables'!BF$7:BF$36)</f>
        <v>4.6284702253994701E-41</v>
      </c>
      <c r="BE811" s="10">
        <f ca="1">SUMPRODUCT(Q781:Q810,'control variables'!BG$7:BG$36)</f>
        <v>5.3424938235542732E-41</v>
      </c>
      <c r="BF811" s="10">
        <f ca="1">SUMPRODUCT(R781:R810,'control variables'!BH$7:BH$36)</f>
        <v>1.600193796662727E-39</v>
      </c>
      <c r="BG811" s="10">
        <f ca="1">SUMPRODUCT(S781:S810,'control variables'!BI$7:BI$36)</f>
        <v>3.59639595264679E-39</v>
      </c>
      <c r="BH811" s="10">
        <f t="shared" ca="1" si="626"/>
        <v>5.2962993897990544E-39</v>
      </c>
      <c r="BI811" s="82">
        <f t="shared" ca="1" si="604"/>
        <v>5.3394748686784371E-38</v>
      </c>
      <c r="BJ811" s="82">
        <f t="shared" ca="1" si="605"/>
        <v>6.1916665401241518E-38</v>
      </c>
      <c r="BK811" s="82">
        <f t="shared" ca="1" si="606"/>
        <v>2.0720779756603219E-37</v>
      </c>
      <c r="BL811" s="82">
        <f t="shared" ca="1" si="607"/>
        <v>9.7585605035208316E-38</v>
      </c>
      <c r="BM811" s="82">
        <f t="shared" ca="1" si="597"/>
        <v>4.201048166892664E-37</v>
      </c>
      <c r="BN811" s="10">
        <f ca="1">BN810+BI811-INDIRECT(ADDRESS(MAX($D811-'key variables'!$B$9*30,34),scenario!BI$4),TRUE)</f>
        <v>9439390.0751690175</v>
      </c>
      <c r="BO811" s="10">
        <f ca="1">BO810+BJ811-INDIRECT(ADDRESS(MAX($D811-'key variables'!$B$9*30,34),scenario!BJ$4),TRUE)</f>
        <v>10895583.360992203</v>
      </c>
      <c r="BP811" s="10">
        <f ca="1">BP810+BK811-INDIRECT(ADDRESS(MAX($D811-'key variables'!$B$9*30,34),scenario!BK$4),TRUE)</f>
        <v>32531162.537994072</v>
      </c>
      <c r="BQ811" s="10">
        <f ca="1">BQ810+BL811-INDIRECT(ADDRESS(MAX($D811-'key variables'!$B$9*30,34),scenario!BL$4),TRUE)</f>
        <v>14415841.516535141</v>
      </c>
      <c r="BR811" s="10">
        <f t="shared" ca="1" si="627"/>
        <v>67281977.490690395</v>
      </c>
      <c r="BS811" s="82">
        <f t="shared" ca="1" si="608"/>
        <v>-2.3433848477536824E-9</v>
      </c>
      <c r="BT811" s="82">
        <f t="shared" ca="1" si="609"/>
        <v>-3.4288309057018498E-10</v>
      </c>
      <c r="BU811" s="82">
        <f t="shared" ca="1" si="610"/>
        <v>-4.2578247660364599E-9</v>
      </c>
      <c r="BV811" s="82">
        <f t="shared" ca="1" si="611"/>
        <v>-2.9943922343414556E-9</v>
      </c>
      <c r="BW811" s="82">
        <f t="shared" ca="1" si="628"/>
        <v>-9.9384849387017825E-9</v>
      </c>
      <c r="BX811" s="10">
        <f t="shared" ca="1" si="612"/>
        <v>-1.8625994260191893E-12</v>
      </c>
      <c r="BY811" s="10">
        <f t="shared" ca="1" si="613"/>
        <v>2.8902850229962428E-12</v>
      </c>
      <c r="BZ811" s="10">
        <f t="shared" ca="1" si="614"/>
        <v>-3.5034723983035463E-11</v>
      </c>
      <c r="CA811" s="10">
        <f t="shared" ca="1" si="615"/>
        <v>-2.0257049910634696E-11</v>
      </c>
      <c r="CB811" s="10">
        <v>0</v>
      </c>
      <c r="CC811" s="82">
        <f t="shared" ca="1" si="616"/>
        <v>3.9725652202851362E-13</v>
      </c>
      <c r="CD811" s="82">
        <f t="shared" ca="1" si="617"/>
        <v>3.4270724516460853E-13</v>
      </c>
      <c r="CE811" s="82">
        <f t="shared" ca="1" si="618"/>
        <v>1.8915613015532971E-10</v>
      </c>
      <c r="CF811" s="82">
        <f t="shared" ca="1" si="619"/>
        <v>3.7028113764059381E-11</v>
      </c>
      <c r="CG811" s="82">
        <f t="shared" ca="1" si="629"/>
        <v>2.269242076865822E-10</v>
      </c>
      <c r="CH811" s="13" t="str">
        <f t="shared" ca="1" si="582"/>
        <v/>
      </c>
      <c r="CI811" s="81">
        <f t="shared" ca="1" si="591"/>
        <v>0.1131775965863165</v>
      </c>
      <c r="CJ811" s="81">
        <f t="shared" ca="1" si="592"/>
        <v>0.13063724757458739</v>
      </c>
      <c r="CK811" s="81">
        <f t="shared" ca="1" si="593"/>
        <v>0.39004625943939081</v>
      </c>
      <c r="CL811" s="81">
        <f t="shared" ca="1" si="594"/>
        <v>0.17284488538116416</v>
      </c>
      <c r="CM811" s="89">
        <f t="shared" ca="1" si="583"/>
        <v>0.80670598898145884</v>
      </c>
    </row>
    <row r="812" spans="1:91" x14ac:dyDescent="0.3">
      <c r="A812">
        <v>747</v>
      </c>
      <c r="B812" s="3">
        <f t="shared" si="596"/>
        <v>2.2638888888888888</v>
      </c>
      <c r="C812" s="3">
        <f t="shared" si="584"/>
        <v>24.9</v>
      </c>
      <c r="D812" s="4">
        <f t="shared" ca="1" si="620"/>
        <v>812</v>
      </c>
      <c r="E812" s="58">
        <f>(0.5*(COS(B812*2*PI())+1)*('key variables'!$B$4-'key variables'!$B$6)+'key variables'!$B$6)/'key variables'!$B$4</f>
        <v>1</v>
      </c>
      <c r="F812" s="10">
        <f t="shared" ca="1" si="585"/>
        <v>11689222.907461114</v>
      </c>
      <c r="G812" s="10">
        <f t="shared" ca="1" si="586"/>
        <v>13492492.798713122</v>
      </c>
      <c r="H812" s="10">
        <f t="shared" ca="1" si="587"/>
        <v>40309474.521088287</v>
      </c>
      <c r="I812" s="10">
        <f t="shared" ca="1" si="588"/>
        <v>17912154.249750931</v>
      </c>
      <c r="J812" s="10">
        <f t="shared" ca="1" si="621"/>
        <v>83403344.477013454</v>
      </c>
      <c r="K812" s="82">
        <f t="shared" ca="1" si="598"/>
        <v>2249832.832292099</v>
      </c>
      <c r="L812" s="82">
        <f t="shared" ca="1" si="599"/>
        <v>2596909.4377209195</v>
      </c>
      <c r="M812" s="82">
        <f t="shared" ca="1" si="600"/>
        <v>7778311.98309422</v>
      </c>
      <c r="N812" s="82">
        <f t="shared" ca="1" si="601"/>
        <v>3496312.733215793</v>
      </c>
      <c r="O812" s="82">
        <f t="shared" ca="1" si="622"/>
        <v>16121366.986323033</v>
      </c>
      <c r="P812" s="10">
        <f ca="1">IF(IF($A812&gt;='key variables'!$B$26,K812*SUMPRODUCT(Z812:AC812,'control variables'!$O$3:$R$3)/J812+F$65*'key variables'!$B$25/scenario!J$65,K812*SUMPRODUCT(Z812:AC812,'control variables'!$O$7:$R$7)/J812+F$65*'key variables'!$B$25/scenario!J$65)&lt;'key variables'!$B$28,0,IF($A812&gt;='key variables'!$B$26,K812*SUMPRODUCT(Z812:AC812,'control variables'!$O$3:$R$3)/J812+F$65*'key variables'!$B$25/scenario!J$65,K812*SUMPRODUCT(Z812:AC812,'control variables'!$O$7:$R$7)/J812+F$65*'key variables'!$B$25/scenario!J$65))</f>
        <v>6.5028441744289994E-39</v>
      </c>
      <c r="Q812" s="10">
        <f ca="1">IF(IF($A812&gt;='key variables'!$B$26,L812*SUMPRODUCT(Z812:AC812,'control variables'!$O$4:$R$4)/J812+G$65*'key variables'!$B$25/scenario!J$65,L812*SUMPRODUCT(Z812:AC812,'control variables'!$O$7:$R$7)/J812+G$65*'key variables'!$B$25/scenario!J$65)&lt;'key variables'!$B$28,0,IF($A812&gt;='key variables'!$B$26,L812*SUMPRODUCT(Z812:AC812,'control variables'!$O$4:$R$4)/J812+G$65*'key variables'!$B$25/scenario!J$65,L812*SUMPRODUCT(Z812:AC812,'control variables'!$O$7:$R$7)/J812+G$65*'key variables'!$B$25/scenario!J$65))</f>
        <v>7.5060231881311029E-39</v>
      </c>
      <c r="R812" s="10">
        <f ca="1">IF(IF($A812&gt;='key variables'!$B$26,M812*SUMPRODUCT(Z812:AC812,'control variables'!$O$5:$R$5)/J812+H$65*'key variables'!$B$25/scenario!J$65,M812*SUMPRODUCT(Z812:AC812,'control variables'!$O$7:$R$7)/J812+H$65*'key variables'!$B$25/scenario!J$65)&lt;'key variables'!$B$28,0,IF($A812&gt;='key variables'!$B$26,M812*SUMPRODUCT(Z812:AC812,'control variables'!$O$5:$R$5)/J812+H$65*'key variables'!$B$25/scenario!J$65,M812*SUMPRODUCT(Z812:AC812,'control variables'!$O$7:$R$7)/J812+H$65*'key variables'!$B$25/scenario!J$65))</f>
        <v>2.2482181804869541E-38</v>
      </c>
      <c r="S812" s="10">
        <f ca="1">IF(IF($A812&gt;='key variables'!$B$26,N812*SUMPRODUCT(Z812:AC812,'control variables'!$O$6:$R$6)/J812+I$65*'key variables'!$B$25/scenario!J$65,N812*SUMPRODUCT(Z812:AC812,'control variables'!$O$7:$R$7)/J812+I$65*'key variables'!$B$25/scenario!J$65)&lt;'key variables'!$B$28,0,IF($A812&gt;='key variables'!$B$26,N812*SUMPRODUCT(Z812:AC812,'control variables'!$O$6:$R$6)/J812+I$65*'key variables'!$B$25/scenario!J$65,N812*SUMPRODUCT(Z812:AC812,'control variables'!$O$7:$R$7)/J812+I$65*'key variables'!$B$25/scenario!J$65))</f>
        <v>1.0105629432925979E-38</v>
      </c>
      <c r="T812" s="10">
        <f t="shared" ca="1" si="595"/>
        <v>4.6596678600355621E-38</v>
      </c>
      <c r="U812" s="82">
        <f ca="1">SUMPRODUCT(P782:P811,'control variables'!AD$7:AD$36)</f>
        <v>1.3787232661142002E-38</v>
      </c>
      <c r="V812" s="82">
        <f ca="1">SUMPRODUCT(Q782:Q811,'control variables'!AE$7:AE$36)</f>
        <v>1.5914157756021784E-38</v>
      </c>
      <c r="W812" s="82">
        <f ca="1">SUMPRODUCT(R782:R811,'control variables'!AF$7:AF$36)</f>
        <v>4.7666384578721236E-38</v>
      </c>
      <c r="X812" s="82">
        <f ca="1">SUMPRODUCT(S782:S811,'control variables'!AG$7:AG$36)</f>
        <v>2.1425803916217799E-38</v>
      </c>
      <c r="Y812" s="82">
        <f t="shared" ca="1" si="589"/>
        <v>9.8793578912102834E-38</v>
      </c>
      <c r="Z812" s="10">
        <f ca="1">IF($A812&gt;='key variables'!$B$26,SUMPRODUCT(P782:P811,'control variables'!V$7:V$36)*$E812,SUMPRODUCT(P782:P811,'control variables'!Z$7:Z$36)*$E812)</f>
        <v>3.3642243441289183E-38</v>
      </c>
      <c r="AA812" s="10">
        <f ca="1">IF($A812&gt;='key variables'!$B$26,SUMPRODUCT(Q782:Q811,'control variables'!W$7:W$36)*$E812,SUMPRODUCT(Q782:Q811,'control variables'!AA$7:AA$36)*$E812)</f>
        <v>3.8832155991688258E-38</v>
      </c>
      <c r="AB812" s="10">
        <f ca="1">IF($A812&gt;='key variables'!$B$26,SUMPRODUCT(R782:R811,'control variables'!X$7:X$36)*$E812,SUMPRODUCT(R782:R811,'control variables'!AB$7:AB$36)*$E812)</f>
        <v>1.1631080387023987E-37</v>
      </c>
      <c r="AC812" s="10">
        <f ca="1">IF($A812&gt;='key variables'!$B$26,SUMPRODUCT(S782:S811,'control variables'!Y$7:Y$36)*$E812,SUMPRODUCT(S782:S811,'control variables'!AC$7:AC$36)*$E812)</f>
        <v>5.2281130593107814E-38</v>
      </c>
      <c r="AD812" s="10">
        <f t="shared" ca="1" si="590"/>
        <v>2.4106633389632515E-37</v>
      </c>
      <c r="AE812" s="82">
        <f ca="1">SUMPRODUCT(P782:P811,'control variables'!AL$7:AL$36)</f>
        <v>4.5805617292060417E-38</v>
      </c>
      <c r="AF812" s="82">
        <f ca="1">SUMPRODUCT(Q782:Q811,'control variables'!AM$7:AM$36)</f>
        <v>5.2733701373890429E-38</v>
      </c>
      <c r="AG812" s="82">
        <f ca="1">SUMPRODUCT(R782:R811,'control variables'!AN$7:AN$36)</f>
        <v>1.5035764163725679E-37</v>
      </c>
      <c r="AH812" s="82">
        <f ca="1">SUMPRODUCT(S782:S811,'control variables'!AO$7:AO$36)</f>
        <v>6.5103367396497167E-38</v>
      </c>
      <c r="AI812" s="82">
        <f t="shared" ca="1" si="602"/>
        <v>3.1400032769970477E-37</v>
      </c>
      <c r="AJ812" s="10">
        <f ca="1">SUMPRODUCT(P782:P811,'control variables'!AP$7:AP$36)</f>
        <v>4.3767445481123125E-41</v>
      </c>
      <c r="AK812" s="10">
        <f ca="1">SUMPRODUCT(Q782:Q811,'control variables'!AQ$7:AQ$36)</f>
        <v>1.262983749320045E-40</v>
      </c>
      <c r="AL812" s="10">
        <f ca="1">SUMPRODUCT(R782:R811,'control variables'!AR$7:AR$36)</f>
        <v>4.5394952118519475E-39</v>
      </c>
      <c r="AM812" s="10">
        <f ca="1">SUMPRODUCT(S782:S811,'control variables'!AS$7:AS$36)</f>
        <v>3.400801044850949E-39</v>
      </c>
      <c r="AN812" s="10">
        <f t="shared" ca="1" si="623"/>
        <v>8.1103620771160247E-39</v>
      </c>
      <c r="AO812" s="82">
        <f ca="1">SUMPRODUCT(P782:P811,'control variables'!AX$7:AX$36)</f>
        <v>5.9517046638239304E-41</v>
      </c>
      <c r="AP812" s="82">
        <f ca="1">SUMPRODUCT(Q782:Q811,'control variables'!AY$7:AY$36)</f>
        <v>1.3739721271882747E-40</v>
      </c>
      <c r="AQ812" s="82">
        <f ca="1">SUMPRODUCT(R782:R811,'control variables'!AZ$7:AZ$36)</f>
        <v>1.2346041459256913E-39</v>
      </c>
      <c r="AR812" s="82">
        <f ca="1">SUMPRODUCT(S782:S811,'control variables'!BA$7:BA$36)</f>
        <v>9.2491408702874525E-40</v>
      </c>
      <c r="AS812" s="82">
        <f t="shared" ca="1" si="624"/>
        <v>2.3564324923115035E-39</v>
      </c>
      <c r="AT812" s="10">
        <f ca="1">SUMPRODUCT(P782:P811,'control variables'!AT$7:AT$36)</f>
        <v>-5.2526116186487892E-41</v>
      </c>
      <c r="AU812" s="10">
        <f ca="1">SUMPRODUCT(Q782:Q811,'control variables'!AU$7:AU$36)</f>
        <v>5.6979280683907117E-41</v>
      </c>
      <c r="AV812" s="10">
        <f ca="1">SUMPRODUCT(R782:R811,'control variables'!AV$7:AV$36)</f>
        <v>2.4535734873713491E-38</v>
      </c>
      <c r="AW812" s="10">
        <f ca="1">SUMPRODUCT(S782:S811,'control variables'!AW$7:AW$36)</f>
        <v>1.8381152286901476E-38</v>
      </c>
      <c r="AX812" s="10">
        <f t="shared" ca="1" si="603"/>
        <v>4.2921340325112391E-38</v>
      </c>
      <c r="AY812" s="82">
        <f ca="1">SUMPRODUCT(P782:P811,'control variables'!BB$7:BB$36)</f>
        <v>1.9037903677251716E-40</v>
      </c>
      <c r="AZ812" s="82">
        <f ca="1">SUMPRODUCT(Q782:Q811,'control variables'!BC$7:BC$36)</f>
        <v>4.8546620427235581E-40</v>
      </c>
      <c r="BA812" s="82">
        <f ca="1">SUMPRODUCT(R782:R811,'control variables'!BD$7:BD$36)</f>
        <v>3.3984126525455757E-39</v>
      </c>
      <c r="BB812" s="82">
        <f ca="1">SUMPRODUCT(S782:S811,'control variables'!BE$7:BE$36)</f>
        <v>4.8293869753871046E-40</v>
      </c>
      <c r="BC812" s="82">
        <f t="shared" ca="1" si="625"/>
        <v>4.5571965911291593E-39</v>
      </c>
      <c r="BD812" s="10">
        <f ca="1">SUMPRODUCT(P782:P811,'control variables'!BF$7:BF$36)</f>
        <v>3.98256362583824E-41</v>
      </c>
      <c r="BE812" s="10">
        <f ca="1">SUMPRODUCT(Q782:Q811,'control variables'!BG$7:BG$36)</f>
        <v>4.5969446786527316E-41</v>
      </c>
      <c r="BF812" s="10">
        <f ca="1">SUMPRODUCT(R782:R811,'control variables'!BH$7:BH$36)</f>
        <v>1.3768855147665866E-39</v>
      </c>
      <c r="BG812" s="10">
        <f ca="1">SUMPRODUCT(S782:S811,'control variables'!BI$7:BI$36)</f>
        <v>3.0945161160428127E-39</v>
      </c>
      <c r="BH812" s="10">
        <f t="shared" ca="1" si="626"/>
        <v>4.5571967138543093E-39</v>
      </c>
      <c r="BI812" s="82">
        <f t="shared" ca="1" si="604"/>
        <v>4.5943470212646443E-38</v>
      </c>
      <c r="BJ812" s="82">
        <f t="shared" ca="1" si="605"/>
        <v>5.32761468588467E-38</v>
      </c>
      <c r="BK812" s="82">
        <f t="shared" ca="1" si="606"/>
        <v>1.7829178916351585E-37</v>
      </c>
      <c r="BL812" s="82">
        <f t="shared" ca="1" si="607"/>
        <v>8.3967458380937347E-38</v>
      </c>
      <c r="BM812" s="82">
        <f t="shared" ca="1" si="597"/>
        <v>3.6147886461594635E-37</v>
      </c>
      <c r="BN812" s="10">
        <f ca="1">BN811+BI812-INDIRECT(ADDRESS(MAX($D812-'key variables'!$B$9*30,34),scenario!BI$4),TRUE)</f>
        <v>9439390.0751690175</v>
      </c>
      <c r="BO812" s="10">
        <f ca="1">BO811+BJ812-INDIRECT(ADDRESS(MAX($D812-'key variables'!$B$9*30,34),scenario!BJ$4),TRUE)</f>
        <v>10895583.360992203</v>
      </c>
      <c r="BP812" s="10">
        <f ca="1">BP811+BK812-INDIRECT(ADDRESS(MAX($D812-'key variables'!$B$9*30,34),scenario!BK$4),TRUE)</f>
        <v>32531162.537994072</v>
      </c>
      <c r="BQ812" s="10">
        <f ca="1">BQ811+BL812-INDIRECT(ADDRESS(MAX($D812-'key variables'!$B$9*30,34),scenario!BL$4),TRUE)</f>
        <v>14415841.516535141</v>
      </c>
      <c r="BR812" s="10">
        <f t="shared" ca="1" si="627"/>
        <v>67281977.490690395</v>
      </c>
      <c r="BS812" s="82">
        <f t="shared" ca="1" si="608"/>
        <v>-2.3433848477536824E-9</v>
      </c>
      <c r="BT812" s="82">
        <f t="shared" ca="1" si="609"/>
        <v>-3.4288309057018498E-10</v>
      </c>
      <c r="BU812" s="82">
        <f t="shared" ca="1" si="610"/>
        <v>-4.2578247660364599E-9</v>
      </c>
      <c r="BV812" s="82">
        <f t="shared" ca="1" si="611"/>
        <v>-2.9943922343414556E-9</v>
      </c>
      <c r="BW812" s="82">
        <f t="shared" ca="1" si="628"/>
        <v>-9.9384849387017825E-9</v>
      </c>
      <c r="BX812" s="10">
        <f t="shared" ca="1" si="612"/>
        <v>-1.8625994260191893E-12</v>
      </c>
      <c r="BY812" s="10">
        <f t="shared" ca="1" si="613"/>
        <v>2.8902850229962428E-12</v>
      </c>
      <c r="BZ812" s="10">
        <f t="shared" ca="1" si="614"/>
        <v>-3.5034723983035463E-11</v>
      </c>
      <c r="CA812" s="10">
        <f t="shared" ca="1" si="615"/>
        <v>-2.0257049910634696E-11</v>
      </c>
      <c r="CB812" s="10">
        <v>0</v>
      </c>
      <c r="CC812" s="82">
        <f t="shared" ca="1" si="616"/>
        <v>3.9725652202851362E-13</v>
      </c>
      <c r="CD812" s="82">
        <f t="shared" ca="1" si="617"/>
        <v>3.4270724516460853E-13</v>
      </c>
      <c r="CE812" s="82">
        <f t="shared" ca="1" si="618"/>
        <v>1.8915613015532971E-10</v>
      </c>
      <c r="CF812" s="82">
        <f t="shared" ca="1" si="619"/>
        <v>3.7028113764059381E-11</v>
      </c>
      <c r="CG812" s="82">
        <f t="shared" ca="1" si="629"/>
        <v>2.269242076865822E-10</v>
      </c>
      <c r="CH812" s="13" t="str">
        <f t="shared" ca="1" si="582"/>
        <v/>
      </c>
      <c r="CI812" s="81">
        <f t="shared" ca="1" si="591"/>
        <v>0.1131775965863165</v>
      </c>
      <c r="CJ812" s="81">
        <f t="shared" ca="1" si="592"/>
        <v>0.13063724757458739</v>
      </c>
      <c r="CK812" s="81">
        <f t="shared" ca="1" si="593"/>
        <v>0.39004625943939081</v>
      </c>
      <c r="CL812" s="81">
        <f t="shared" ca="1" si="594"/>
        <v>0.17284488538116416</v>
      </c>
      <c r="CM812" s="89">
        <f t="shared" ca="1" si="583"/>
        <v>0.80670598898145884</v>
      </c>
    </row>
    <row r="813" spans="1:91" x14ac:dyDescent="0.3">
      <c r="A813">
        <v>748</v>
      </c>
      <c r="B813" s="3">
        <f t="shared" si="596"/>
        <v>2.2666666666666666</v>
      </c>
      <c r="C813" s="3">
        <f t="shared" si="584"/>
        <v>24.933333333333334</v>
      </c>
      <c r="D813" s="4">
        <f t="shared" ca="1" si="620"/>
        <v>813</v>
      </c>
      <c r="E813" s="58">
        <f>(0.5*(COS(B813*2*PI())+1)*('key variables'!$B$4-'key variables'!$B$6)+'key variables'!$B$6)/'key variables'!$B$4</f>
        <v>1</v>
      </c>
      <c r="F813" s="10">
        <f t="shared" ca="1" si="585"/>
        <v>11689222.907461114</v>
      </c>
      <c r="G813" s="10">
        <f t="shared" ca="1" si="586"/>
        <v>13492492.798713122</v>
      </c>
      <c r="H813" s="10">
        <f t="shared" ca="1" si="587"/>
        <v>40309474.521088287</v>
      </c>
      <c r="I813" s="10">
        <f t="shared" ca="1" si="588"/>
        <v>17912154.249750931</v>
      </c>
      <c r="J813" s="10">
        <f t="shared" ca="1" si="621"/>
        <v>83403344.477013454</v>
      </c>
      <c r="K813" s="82">
        <f t="shared" ca="1" si="598"/>
        <v>2249832.832292099</v>
      </c>
      <c r="L813" s="82">
        <f t="shared" ca="1" si="599"/>
        <v>2596909.4377209195</v>
      </c>
      <c r="M813" s="82">
        <f t="shared" ca="1" si="600"/>
        <v>7778311.98309422</v>
      </c>
      <c r="N813" s="82">
        <f t="shared" ca="1" si="601"/>
        <v>3496312.733215793</v>
      </c>
      <c r="O813" s="82">
        <f t="shared" ca="1" si="622"/>
        <v>16121366.986323033</v>
      </c>
      <c r="P813" s="10">
        <f ca="1">IF(IF($A813&gt;='key variables'!$B$26,K813*SUMPRODUCT(Z813:AC813,'control variables'!$O$3:$R$3)/J813+F$65*'key variables'!$B$25/scenario!J$65,K813*SUMPRODUCT(Z813:AC813,'control variables'!$O$7:$R$7)/J813+F$65*'key variables'!$B$25/scenario!J$65)&lt;'key variables'!$B$28,0,IF($A813&gt;='key variables'!$B$26,K813*SUMPRODUCT(Z813:AC813,'control variables'!$O$3:$R$3)/J813+F$65*'key variables'!$B$25/scenario!J$65,K813*SUMPRODUCT(Z813:AC813,'control variables'!$O$7:$R$7)/J813+F$65*'key variables'!$B$25/scenario!J$65))</f>
        <v>5.5953672406609991E-39</v>
      </c>
      <c r="Q813" s="10">
        <f ca="1">IF(IF($A813&gt;='key variables'!$B$26,L813*SUMPRODUCT(Z813:AC813,'control variables'!$O$4:$R$4)/J813+G$65*'key variables'!$B$25/scenario!J$65,L813*SUMPRODUCT(Z813:AC813,'control variables'!$O$7:$R$7)/J813+G$65*'key variables'!$B$25/scenario!J$65)&lt;'key variables'!$B$28,0,IF($A813&gt;='key variables'!$B$26,L813*SUMPRODUCT(Z813:AC813,'control variables'!$O$4:$R$4)/J813+G$65*'key variables'!$B$25/scenario!J$65,L813*SUMPRODUCT(Z813:AC813,'control variables'!$O$7:$R$7)/J813+G$65*'key variables'!$B$25/scenario!J$65))</f>
        <v>6.4585518471536249E-39</v>
      </c>
      <c r="R813" s="10">
        <f ca="1">IF(IF($A813&gt;='key variables'!$B$26,M813*SUMPRODUCT(Z813:AC813,'control variables'!$O$5:$R$5)/J813+H$65*'key variables'!$B$25/scenario!J$65,M813*SUMPRODUCT(Z813:AC813,'control variables'!$O$7:$R$7)/J813+H$65*'key variables'!$B$25/scenario!J$65)&lt;'key variables'!$B$28,0,IF($A813&gt;='key variables'!$B$26,M813*SUMPRODUCT(Z813:AC813,'control variables'!$O$5:$R$5)/J813+H$65*'key variables'!$B$25/scenario!J$65,M813*SUMPRODUCT(Z813:AC813,'control variables'!$O$7:$R$7)/J813+H$65*'key variables'!$B$25/scenario!J$65))</f>
        <v>1.9344775946533833E-38</v>
      </c>
      <c r="S813" s="10">
        <f ca="1">IF(IF($A813&gt;='key variables'!$B$26,N813*SUMPRODUCT(Z813:AC813,'control variables'!$O$6:$R$6)/J813+I$65*'key variables'!$B$25/scenario!J$65,N813*SUMPRODUCT(Z813:AC813,'control variables'!$O$7:$R$7)/J813+I$65*'key variables'!$B$25/scenario!J$65)&lt;'key variables'!$B$28,0,IF($A813&gt;='key variables'!$B$26,N813*SUMPRODUCT(Z813:AC813,'control variables'!$O$6:$R$6)/J813+I$65*'key variables'!$B$25/scenario!J$65,N813*SUMPRODUCT(Z813:AC813,'control variables'!$O$7:$R$7)/J813+I$65*'key variables'!$B$25/scenario!J$65))</f>
        <v>8.6953810299811903E-39</v>
      </c>
      <c r="T813" s="10">
        <f t="shared" ca="1" si="595"/>
        <v>4.0094076064329653E-38</v>
      </c>
      <c r="U813" s="82">
        <f ca="1">SUMPRODUCT(P783:P812,'control variables'!AD$7:AD$36)</f>
        <v>1.1863213680389198E-38</v>
      </c>
      <c r="V813" s="82">
        <f ca="1">SUMPRODUCT(Q783:Q812,'control variables'!AE$7:AE$36)</f>
        <v>1.3693324733338601E-38</v>
      </c>
      <c r="W813" s="82">
        <f ca="1">SUMPRODUCT(R783:R812,'control variables'!AF$7:AF$36)</f>
        <v>4.1014503746115786E-38</v>
      </c>
      <c r="X813" s="82">
        <f ca="1">SUMPRODUCT(S783:S812,'control variables'!AG$7:AG$36)</f>
        <v>1.8435816409234204E-38</v>
      </c>
      <c r="Y813" s="82">
        <f t="shared" ca="1" si="589"/>
        <v>8.5006858569077793E-38</v>
      </c>
      <c r="Z813" s="10">
        <f ca="1">IF($A813&gt;='key variables'!$B$26,SUMPRODUCT(P783:P812,'control variables'!V$7:V$36)*$E813,SUMPRODUCT(P783:P812,'control variables'!Z$7:Z$36)*$E813)</f>
        <v>2.894744235052516E-38</v>
      </c>
      <c r="AA813" s="10">
        <f ca="1">IF($A813&gt;='key variables'!$B$26,SUMPRODUCT(Q783:Q812,'control variables'!W$7:W$36)*$E813,SUMPRODUCT(Q783:Q812,'control variables'!AA$7:AA$36)*$E813)</f>
        <v>3.3413098590696136E-38</v>
      </c>
      <c r="AB813" s="10">
        <f ca="1">IF($A813&gt;='key variables'!$B$26,SUMPRODUCT(R783:R812,'control variables'!X$7:X$36)*$E813,SUMPRODUCT(R783:R812,'control variables'!AB$7:AB$36)*$E813)</f>
        <v>1.0007954123668235E-37</v>
      </c>
      <c r="AC813" s="10">
        <f ca="1">IF($A813&gt;='key variables'!$B$26,SUMPRODUCT(S783:S812,'control variables'!Y$7:Y$36)*$E813,SUMPRODUCT(S783:S812,'control variables'!AC$7:AC$36)*$E813)</f>
        <v>4.4985258385202148E-38</v>
      </c>
      <c r="AD813" s="10">
        <f t="shared" ca="1" si="590"/>
        <v>2.0742534056310581E-37</v>
      </c>
      <c r="AE813" s="82">
        <f ca="1">SUMPRODUCT(P783:P812,'control variables'!AL$7:AL$36)</f>
        <v>3.9413407973404948E-38</v>
      </c>
      <c r="AF813" s="82">
        <f ca="1">SUMPRODUCT(Q783:Q812,'control variables'!AM$7:AM$36)</f>
        <v>4.5374672563513398E-38</v>
      </c>
      <c r="AG813" s="82">
        <f ca="1">SUMPRODUCT(R783:R812,'control variables'!AN$7:AN$36)</f>
        <v>1.2937511646187126E-37</v>
      </c>
      <c r="AH813" s="82">
        <f ca="1">SUMPRODUCT(S783:S812,'control variables'!AO$7:AO$36)</f>
        <v>5.6018142126104993E-38</v>
      </c>
      <c r="AI813" s="82">
        <f t="shared" ca="1" si="602"/>
        <v>2.7018133912489458E-37</v>
      </c>
      <c r="AJ813" s="10">
        <f ca="1">SUMPRODUCT(P783:P812,'control variables'!AP$7:AP$36)</f>
        <v>3.7659664614983068E-41</v>
      </c>
      <c r="AK813" s="10">
        <f ca="1">SUMPRODUCT(Q783:Q812,'control variables'!AQ$7:AQ$36)</f>
        <v>1.0867333903250279E-40</v>
      </c>
      <c r="AL813" s="10">
        <f ca="1">SUMPRODUCT(R783:R812,'control variables'!AR$7:AR$36)</f>
        <v>3.9060051442435465E-39</v>
      </c>
      <c r="AM813" s="10">
        <f ca="1">SUMPRODUCT(S783:S812,'control variables'!AS$7:AS$36)</f>
        <v>2.9262166289007798E-39</v>
      </c>
      <c r="AN813" s="10">
        <f t="shared" ca="1" si="623"/>
        <v>6.9785547767918119E-39</v>
      </c>
      <c r="AO813" s="82">
        <f ca="1">SUMPRODUCT(P783:P812,'control variables'!AX$7:AX$36)</f>
        <v>5.1211396750059575E-41</v>
      </c>
      <c r="AP813" s="82">
        <f ca="1">SUMPRODUCT(Q783:Q812,'control variables'!AY$7:AY$36)</f>
        <v>1.1822332542245848E-40</v>
      </c>
      <c r="AQ813" s="82">
        <f ca="1">SUMPRODUCT(R783:R812,'control variables'!AZ$7:AZ$36)</f>
        <v>1.0623141825328219E-39</v>
      </c>
      <c r="AR813" s="82">
        <f ca="1">SUMPRODUCT(S783:S812,'control variables'!BA$7:BA$36)</f>
        <v>7.9584161086574769E-40</v>
      </c>
      <c r="AS813" s="82">
        <f t="shared" ca="1" si="624"/>
        <v>2.0275905155710877E-39</v>
      </c>
      <c r="AT813" s="10">
        <f ca="1">SUMPRODUCT(P783:P812,'control variables'!AT$7:AT$36)</f>
        <v>-4.5196056049556924E-41</v>
      </c>
      <c r="AU813" s="10">
        <f ca="1">SUMPRODUCT(Q783:Q812,'control variables'!AU$7:AU$36)</f>
        <v>4.9027777997334031E-41</v>
      </c>
      <c r="AV813" s="10">
        <f ca="1">SUMPRODUCT(R783:R812,'control variables'!AV$7:AV$36)</f>
        <v>2.1111754096425802E-38</v>
      </c>
      <c r="AW813" s="10">
        <f ca="1">SUMPRODUCT(S783:S812,'control variables'!AW$7:AW$36)</f>
        <v>1.5816048269488249E-38</v>
      </c>
      <c r="AX813" s="10">
        <f t="shared" ca="1" si="603"/>
        <v>3.6931634087861829E-38</v>
      </c>
      <c r="AY813" s="82">
        <f ca="1">SUMPRODUCT(P783:P812,'control variables'!BB$7:BB$36)</f>
        <v>1.6381149495390985E-40</v>
      </c>
      <c r="AZ813" s="82">
        <f ca="1">SUMPRODUCT(Q783:Q812,'control variables'!BC$7:BC$36)</f>
        <v>4.1771902001205474E-40</v>
      </c>
      <c r="BA813" s="82">
        <f ca="1">SUMPRODUCT(R783:R812,'control variables'!BD$7:BD$36)</f>
        <v>2.924161538588777E-39</v>
      </c>
      <c r="BB813" s="82">
        <f ca="1">SUMPRODUCT(S783:S812,'control variables'!BE$7:BE$36)</f>
        <v>4.1554422879783479E-40</v>
      </c>
      <c r="BC813" s="82">
        <f t="shared" ca="1" si="625"/>
        <v>3.9212362823525758E-39</v>
      </c>
      <c r="BD813" s="10">
        <f ca="1">SUMPRODUCT(P783:P812,'control variables'!BF$7:BF$36)</f>
        <v>3.4267937917826665E-41</v>
      </c>
      <c r="BE813" s="10">
        <f ca="1">SUMPRODUCT(Q783:Q812,'control variables'!BG$7:BG$36)</f>
        <v>3.9554374935215112E-41</v>
      </c>
      <c r="BF813" s="10">
        <f ca="1">SUMPRODUCT(R783:R812,'control variables'!BH$7:BH$36)</f>
        <v>1.1847400763131624E-39</v>
      </c>
      <c r="BG813" s="10">
        <f ca="1">SUMPRODUCT(S783:S812,'control variables'!BI$7:BI$36)</f>
        <v>2.6626739987851324E-39</v>
      </c>
      <c r="BH813" s="10">
        <f t="shared" ca="1" si="626"/>
        <v>3.9212363879513366E-39</v>
      </c>
      <c r="BI813" s="82">
        <f t="shared" ca="1" si="604"/>
        <v>3.9532023412309299E-38</v>
      </c>
      <c r="BJ813" s="82">
        <f t="shared" ca="1" si="605"/>
        <v>4.5841419361522789E-38</v>
      </c>
      <c r="BK813" s="82">
        <f t="shared" ca="1" si="606"/>
        <v>1.5341103209688584E-37</v>
      </c>
      <c r="BL813" s="82">
        <f t="shared" ca="1" si="607"/>
        <v>7.2249734624391074E-38</v>
      </c>
      <c r="BM813" s="82">
        <f t="shared" ca="1" si="597"/>
        <v>3.1103420949510902E-37</v>
      </c>
      <c r="BN813" s="10">
        <f ca="1">BN812+BI813-INDIRECT(ADDRESS(MAX($D813-'key variables'!$B$9*30,34),scenario!BI$4),TRUE)</f>
        <v>9439390.0751690175</v>
      </c>
      <c r="BO813" s="10">
        <f ca="1">BO812+BJ813-INDIRECT(ADDRESS(MAX($D813-'key variables'!$B$9*30,34),scenario!BJ$4),TRUE)</f>
        <v>10895583.360992203</v>
      </c>
      <c r="BP813" s="10">
        <f ca="1">BP812+BK813-INDIRECT(ADDRESS(MAX($D813-'key variables'!$B$9*30,34),scenario!BK$4),TRUE)</f>
        <v>32531162.537994072</v>
      </c>
      <c r="BQ813" s="10">
        <f ca="1">BQ812+BL813-INDIRECT(ADDRESS(MAX($D813-'key variables'!$B$9*30,34),scenario!BL$4),TRUE)</f>
        <v>14415841.516535141</v>
      </c>
      <c r="BR813" s="10">
        <f t="shared" ca="1" si="627"/>
        <v>67281977.490690395</v>
      </c>
      <c r="BS813" s="82">
        <f t="shared" ca="1" si="608"/>
        <v>-2.3433848477536824E-9</v>
      </c>
      <c r="BT813" s="82">
        <f t="shared" ca="1" si="609"/>
        <v>-3.4288309057018498E-10</v>
      </c>
      <c r="BU813" s="82">
        <f t="shared" ca="1" si="610"/>
        <v>-4.2578247660364599E-9</v>
      </c>
      <c r="BV813" s="82">
        <f t="shared" ca="1" si="611"/>
        <v>-2.9943922343414556E-9</v>
      </c>
      <c r="BW813" s="82">
        <f t="shared" ca="1" si="628"/>
        <v>-9.9384849387017825E-9</v>
      </c>
      <c r="BX813" s="10">
        <f t="shared" ca="1" si="612"/>
        <v>-1.8625994260191893E-12</v>
      </c>
      <c r="BY813" s="10">
        <f t="shared" ca="1" si="613"/>
        <v>2.8902850229962428E-12</v>
      </c>
      <c r="BZ813" s="10">
        <f t="shared" ca="1" si="614"/>
        <v>-3.5034723983035463E-11</v>
      </c>
      <c r="CA813" s="10">
        <f t="shared" ca="1" si="615"/>
        <v>-2.0257049910634696E-11</v>
      </c>
      <c r="CB813" s="10">
        <v>0</v>
      </c>
      <c r="CC813" s="82">
        <f t="shared" ca="1" si="616"/>
        <v>3.9725652202851362E-13</v>
      </c>
      <c r="CD813" s="82">
        <f t="shared" ca="1" si="617"/>
        <v>3.4270724516460853E-13</v>
      </c>
      <c r="CE813" s="82">
        <f t="shared" ca="1" si="618"/>
        <v>1.8915613015532971E-10</v>
      </c>
      <c r="CF813" s="82">
        <f t="shared" ca="1" si="619"/>
        <v>3.7028113764059381E-11</v>
      </c>
      <c r="CG813" s="82">
        <f t="shared" ca="1" si="629"/>
        <v>2.269242076865822E-10</v>
      </c>
      <c r="CH813" s="13" t="str">
        <f t="shared" ca="1" si="582"/>
        <v/>
      </c>
      <c r="CI813" s="81">
        <f t="shared" ca="1" si="591"/>
        <v>0.1131775965863165</v>
      </c>
      <c r="CJ813" s="81">
        <f t="shared" ca="1" si="592"/>
        <v>0.13063724757458739</v>
      </c>
      <c r="CK813" s="81">
        <f t="shared" ca="1" si="593"/>
        <v>0.39004625943939081</v>
      </c>
      <c r="CL813" s="81">
        <f t="shared" ca="1" si="594"/>
        <v>0.17284488538116416</v>
      </c>
      <c r="CM813" s="89">
        <f t="shared" ca="1" si="583"/>
        <v>0.80670598898145884</v>
      </c>
    </row>
    <row r="814" spans="1:91" x14ac:dyDescent="0.3">
      <c r="A814">
        <v>749</v>
      </c>
      <c r="B814" s="3">
        <f t="shared" si="596"/>
        <v>2.2694444444444444</v>
      </c>
      <c r="C814" s="3">
        <f t="shared" si="584"/>
        <v>24.966666666666665</v>
      </c>
      <c r="D814" s="4">
        <f t="shared" ca="1" si="620"/>
        <v>814</v>
      </c>
      <c r="E814" s="58">
        <f>(0.5*(COS(B814*2*PI())+1)*('key variables'!$B$4-'key variables'!$B$6)+'key variables'!$B$6)/'key variables'!$B$4</f>
        <v>1</v>
      </c>
      <c r="F814" s="10">
        <f t="shared" ca="1" si="585"/>
        <v>11689222.907461114</v>
      </c>
      <c r="G814" s="10">
        <f t="shared" ca="1" si="586"/>
        <v>13492492.798713122</v>
      </c>
      <c r="H814" s="10">
        <f t="shared" ca="1" si="587"/>
        <v>40309474.521088287</v>
      </c>
      <c r="I814" s="10">
        <f t="shared" ca="1" si="588"/>
        <v>17912154.249750931</v>
      </c>
      <c r="J814" s="10">
        <f t="shared" ca="1" si="621"/>
        <v>83403344.477013454</v>
      </c>
      <c r="K814" s="82">
        <f t="shared" ca="1" si="598"/>
        <v>2249832.832292099</v>
      </c>
      <c r="L814" s="82">
        <f t="shared" ca="1" si="599"/>
        <v>2596909.4377209195</v>
      </c>
      <c r="M814" s="82">
        <f t="shared" ca="1" si="600"/>
        <v>7778311.98309422</v>
      </c>
      <c r="N814" s="82">
        <f t="shared" ca="1" si="601"/>
        <v>3496312.733215793</v>
      </c>
      <c r="O814" s="82">
        <f t="shared" ca="1" si="622"/>
        <v>16121366.986323033</v>
      </c>
      <c r="P814" s="10">
        <f ca="1">IF(IF($A814&gt;='key variables'!$B$26,K814*SUMPRODUCT(Z814:AC814,'control variables'!$O$3:$R$3)/J814+F$65*'key variables'!$B$25/scenario!J$65,K814*SUMPRODUCT(Z814:AC814,'control variables'!$O$7:$R$7)/J814+F$65*'key variables'!$B$25/scenario!J$65)&lt;'key variables'!$B$28,0,IF($A814&gt;='key variables'!$B$26,K814*SUMPRODUCT(Z814:AC814,'control variables'!$O$3:$R$3)/J814+F$65*'key variables'!$B$25/scenario!J$65,K814*SUMPRODUCT(Z814:AC814,'control variables'!$O$7:$R$7)/J814+F$65*'key variables'!$B$25/scenario!J$65))</f>
        <v>4.8145294148327614E-39</v>
      </c>
      <c r="Q814" s="10">
        <f ca="1">IF(IF($A814&gt;='key variables'!$B$26,L814*SUMPRODUCT(Z814:AC814,'control variables'!$O$4:$R$4)/J814+G$65*'key variables'!$B$25/scenario!J$65,L814*SUMPRODUCT(Z814:AC814,'control variables'!$O$7:$R$7)/J814+G$65*'key variables'!$B$25/scenario!J$65)&lt;'key variables'!$B$28,0,IF($A814&gt;='key variables'!$B$26,L814*SUMPRODUCT(Z814:AC814,'control variables'!$O$4:$R$4)/J814+G$65*'key variables'!$B$25/scenario!J$65,L814*SUMPRODUCT(Z814:AC814,'control variables'!$O$7:$R$7)/J814+G$65*'key variables'!$B$25/scenario!J$65))</f>
        <v>5.55725594191209E-39</v>
      </c>
      <c r="R814" s="10">
        <f ca="1">IF(IF($A814&gt;='key variables'!$B$26,M814*SUMPRODUCT(Z814:AC814,'control variables'!$O$5:$R$5)/J814+H$65*'key variables'!$B$25/scenario!J$65,M814*SUMPRODUCT(Z814:AC814,'control variables'!$O$7:$R$7)/J814+H$65*'key variables'!$B$25/scenario!J$65)&lt;'key variables'!$B$28,0,IF($A814&gt;='key variables'!$B$26,M814*SUMPRODUCT(Z814:AC814,'control variables'!$O$5:$R$5)/J814+H$65*'key variables'!$B$25/scenario!J$65,M814*SUMPRODUCT(Z814:AC814,'control variables'!$O$7:$R$7)/J814+H$65*'key variables'!$B$25/scenario!J$65))</f>
        <v>1.6645197502163229E-38</v>
      </c>
      <c r="S814" s="10">
        <f ca="1">IF(IF($A814&gt;='key variables'!$B$26,N814*SUMPRODUCT(Z814:AC814,'control variables'!$O$6:$R$6)/J814+I$65*'key variables'!$B$25/scenario!J$65,N814*SUMPRODUCT(Z814:AC814,'control variables'!$O$7:$R$7)/J814+I$65*'key variables'!$B$25/scenario!J$65)&lt;'key variables'!$B$28,0,IF($A814&gt;='key variables'!$B$26,N814*SUMPRODUCT(Z814:AC814,'control variables'!$O$6:$R$6)/J814+I$65*'key variables'!$B$25/scenario!J$65,N814*SUMPRODUCT(Z814:AC814,'control variables'!$O$7:$R$7)/J814+I$65*'key variables'!$B$25/scenario!J$65))</f>
        <v>7.4819338823375752E-39</v>
      </c>
      <c r="T814" s="10">
        <f t="shared" ca="1" si="595"/>
        <v>3.4498916741245655E-38</v>
      </c>
      <c r="U814" s="82">
        <f ca="1">SUMPRODUCT(P784:P813,'control variables'!AD$7:AD$36)</f>
        <v>1.0207693036415058E-38</v>
      </c>
      <c r="V814" s="82">
        <f ca="1">SUMPRODUCT(Q784:Q813,'control variables'!AE$7:AE$36)</f>
        <v>1.1782410676538098E-38</v>
      </c>
      <c r="W814" s="82">
        <f ca="1">SUMPRODUCT(R784:R813,'control variables'!AF$7:AF$36)</f>
        <v>3.5290898028190138E-38</v>
      </c>
      <c r="X814" s="82">
        <f ca="1">SUMPRODUCT(S784:S813,'control variables'!AG$7:AG$36)</f>
        <v>1.5863083971272833E-38</v>
      </c>
      <c r="Y814" s="82">
        <f t="shared" ca="1" si="589"/>
        <v>7.3144085712416123E-38</v>
      </c>
      <c r="Z814" s="10">
        <f ca="1">IF($A814&gt;='key variables'!$B$26,SUMPRODUCT(P784:P813,'control variables'!V$7:V$36)*$E814,SUMPRODUCT(P784:P813,'control variables'!Z$7:Z$36)*$E814)</f>
        <v>2.4907804382883543E-38</v>
      </c>
      <c r="AA814" s="10">
        <f ca="1">IF($A814&gt;='key variables'!$B$26,SUMPRODUCT(Q784:Q813,'control variables'!W$7:W$36)*$E814,SUMPRODUCT(Q784:Q813,'control variables'!AA$7:AA$36)*$E814)</f>
        <v>2.8750274841050425E-38</v>
      </c>
      <c r="AB814" s="10">
        <f ca="1">IF($A814&gt;='key variables'!$B$26,SUMPRODUCT(R784:R813,'control variables'!X$7:X$36)*$E814,SUMPRODUCT(R784:R813,'control variables'!AB$7:AB$36)*$E814)</f>
        <v>8.6113363856713484E-38</v>
      </c>
      <c r="AC814" s="10">
        <f ca="1">IF($A814&gt;='key variables'!$B$26,SUMPRODUCT(S784:S813,'control variables'!Y$7:Y$36)*$E814,SUMPRODUCT(S784:S813,'control variables'!AC$7:AC$36)*$E814)</f>
        <v>3.8707530786455084E-38</v>
      </c>
      <c r="AD814" s="10">
        <f t="shared" ca="1" si="590"/>
        <v>1.7847897386710254E-37</v>
      </c>
      <c r="AE814" s="82">
        <f ca="1">SUMPRODUCT(P784:P813,'control variables'!AL$7:AL$36)</f>
        <v>3.3913236408830534E-38</v>
      </c>
      <c r="AF814" s="82">
        <f ca="1">SUMPRODUCT(Q784:Q813,'control variables'!AM$7:AM$36)</f>
        <v>3.9042601915014465E-38</v>
      </c>
      <c r="AG814" s="82">
        <f ca="1">SUMPRODUCT(R784:R813,'control variables'!AN$7:AN$36)</f>
        <v>1.113207189023594E-37</v>
      </c>
      <c r="AH814" s="82">
        <f ca="1">SUMPRODUCT(S784:S813,'control variables'!AO$7:AO$36)</f>
        <v>4.8200767068606932E-38</v>
      </c>
      <c r="AI814" s="82">
        <f t="shared" ca="1" si="602"/>
        <v>2.3247732429481134E-37</v>
      </c>
      <c r="AJ814" s="10">
        <f ca="1">SUMPRODUCT(P784:P813,'control variables'!AP$7:AP$36)</f>
        <v>3.2404229292401786E-41</v>
      </c>
      <c r="AK814" s="10">
        <f ca="1">SUMPRODUCT(Q784:Q813,'control variables'!AQ$7:AQ$36)</f>
        <v>9.350789052378076E-41</v>
      </c>
      <c r="AL814" s="10">
        <f ca="1">SUMPRODUCT(R784:R813,'control variables'!AR$7:AR$36)</f>
        <v>3.3609191055039805E-39</v>
      </c>
      <c r="AM814" s="10">
        <f ca="1">SUMPRODUCT(S784:S813,'control variables'!AS$7:AS$36)</f>
        <v>2.5178608352346976E-39</v>
      </c>
      <c r="AN814" s="10">
        <f t="shared" ca="1" si="623"/>
        <v>6.0046920605548608E-39</v>
      </c>
      <c r="AO814" s="82">
        <f ca="1">SUMPRODUCT(P784:P813,'control variables'!AX$7:AX$36)</f>
        <v>4.4064806727271384E-41</v>
      </c>
      <c r="AP814" s="82">
        <f ca="1">SUMPRODUCT(Q784:Q813,'control variables'!AY$7:AY$36)</f>
        <v>1.0172516892716624E-40</v>
      </c>
      <c r="AQ814" s="82">
        <f ca="1">SUMPRODUCT(R784:R813,'control variables'!AZ$7:AZ$36)</f>
        <v>9.1406741677854424E-40</v>
      </c>
      <c r="AR814" s="82">
        <f ca="1">SUMPRODUCT(S784:S813,'control variables'!BA$7:BA$36)</f>
        <v>6.8478129857449553E-40</v>
      </c>
      <c r="AS814" s="82">
        <f t="shared" ca="1" si="624"/>
        <v>1.7446386910074774E-39</v>
      </c>
      <c r="AT814" s="10">
        <f ca="1">SUMPRODUCT(P784:P813,'control variables'!AT$7:AT$36)</f>
        <v>-3.8888911473720617E-41</v>
      </c>
      <c r="AU814" s="10">
        <f ca="1">SUMPRODUCT(Q784:Q813,'control variables'!AU$7:AU$36)</f>
        <v>4.2185913660274834E-41</v>
      </c>
      <c r="AV814" s="10">
        <f ca="1">SUMPRODUCT(R784:R813,'control variables'!AV$7:AV$36)</f>
        <v>1.8165592484676775E-38</v>
      </c>
      <c r="AW814" s="10">
        <f ca="1">SUMPRODUCT(S784:S813,'control variables'!AW$7:AW$36)</f>
        <v>1.360890650152759E-38</v>
      </c>
      <c r="AX814" s="10">
        <f t="shared" ca="1" si="603"/>
        <v>3.177779598839092E-38</v>
      </c>
      <c r="AY814" s="82">
        <f ca="1">SUMPRODUCT(P784:P813,'control variables'!BB$7:BB$36)</f>
        <v>1.4095147414312679E-40</v>
      </c>
      <c r="AZ814" s="82">
        <f ca="1">SUMPRODUCT(Q784:Q813,'control variables'!BC$7:BC$36)</f>
        <v>3.5942600771018783E-40</v>
      </c>
      <c r="BA814" s="82">
        <f ca="1">SUMPRODUCT(R784:R813,'control variables'!BD$7:BD$36)</f>
        <v>2.5160925343651183E-39</v>
      </c>
      <c r="BB814" s="82">
        <f ca="1">SUMPRODUCT(S784:S813,'control variables'!BE$7:BE$36)</f>
        <v>3.5755471029187126E-40</v>
      </c>
      <c r="BC814" s="82">
        <f t="shared" ca="1" si="625"/>
        <v>3.374024726510304E-39</v>
      </c>
      <c r="BD814" s="10">
        <f ca="1">SUMPRODUCT(P784:P813,'control variables'!BF$7:BF$36)</f>
        <v>2.9485820678956777E-41</v>
      </c>
      <c r="BE814" s="10">
        <f ca="1">SUMPRODUCT(Q784:Q813,'control variables'!BG$7:BG$36)</f>
        <v>3.4034531322097831E-41</v>
      </c>
      <c r="BF814" s="10">
        <f ca="1">SUMPRODUCT(R784:R813,'control variables'!BH$7:BH$36)</f>
        <v>1.0194086823990309E-39</v>
      </c>
      <c r="BG814" s="10">
        <f ca="1">SUMPRODUCT(S784:S813,'control variables'!BI$7:BI$36)</f>
        <v>2.2910957829725897E-39</v>
      </c>
      <c r="BH814" s="10">
        <f t="shared" ca="1" si="626"/>
        <v>3.3740248173726754E-39</v>
      </c>
      <c r="BI814" s="82">
        <f t="shared" ca="1" si="604"/>
        <v>3.4015298971499939E-38</v>
      </c>
      <c r="BJ814" s="82">
        <f t="shared" ca="1" si="605"/>
        <v>3.9444213836384927E-38</v>
      </c>
      <c r="BK814" s="82">
        <f t="shared" ca="1" si="606"/>
        <v>1.320024039214013E-37</v>
      </c>
      <c r="BL814" s="82">
        <f t="shared" ca="1" si="607"/>
        <v>6.2167228280426396E-38</v>
      </c>
      <c r="BM814" s="82">
        <f t="shared" ca="1" si="597"/>
        <v>2.6762914500971256E-37</v>
      </c>
      <c r="BN814" s="10">
        <f ca="1">BN813+BI814-INDIRECT(ADDRESS(MAX($D814-'key variables'!$B$9*30,34),scenario!BI$4),TRUE)</f>
        <v>9439390.0751690175</v>
      </c>
      <c r="BO814" s="10">
        <f ca="1">BO813+BJ814-INDIRECT(ADDRESS(MAX($D814-'key variables'!$B$9*30,34),scenario!BJ$4),TRUE)</f>
        <v>10895583.360992203</v>
      </c>
      <c r="BP814" s="10">
        <f ca="1">BP813+BK814-INDIRECT(ADDRESS(MAX($D814-'key variables'!$B$9*30,34),scenario!BK$4),TRUE)</f>
        <v>32531162.537994072</v>
      </c>
      <c r="BQ814" s="10">
        <f ca="1">BQ813+BL814-INDIRECT(ADDRESS(MAX($D814-'key variables'!$B$9*30,34),scenario!BL$4),TRUE)</f>
        <v>14415841.516535141</v>
      </c>
      <c r="BR814" s="10">
        <f t="shared" ca="1" si="627"/>
        <v>67281977.490690395</v>
      </c>
      <c r="BS814" s="82">
        <f t="shared" ca="1" si="608"/>
        <v>-2.3433848477536824E-9</v>
      </c>
      <c r="BT814" s="82">
        <f t="shared" ca="1" si="609"/>
        <v>-3.4288309057018498E-10</v>
      </c>
      <c r="BU814" s="82">
        <f t="shared" ca="1" si="610"/>
        <v>-4.2578247660364599E-9</v>
      </c>
      <c r="BV814" s="82">
        <f t="shared" ca="1" si="611"/>
        <v>-2.9943922343414556E-9</v>
      </c>
      <c r="BW814" s="82">
        <f t="shared" ca="1" si="628"/>
        <v>-9.9384849387017825E-9</v>
      </c>
      <c r="BX814" s="10">
        <f t="shared" ca="1" si="612"/>
        <v>-1.8625994260191893E-12</v>
      </c>
      <c r="BY814" s="10">
        <f t="shared" ca="1" si="613"/>
        <v>2.8902850229962428E-12</v>
      </c>
      <c r="BZ814" s="10">
        <f t="shared" ca="1" si="614"/>
        <v>-3.5034723983035463E-11</v>
      </c>
      <c r="CA814" s="10">
        <f t="shared" ca="1" si="615"/>
        <v>-2.0257049910634696E-11</v>
      </c>
      <c r="CB814" s="10">
        <v>0</v>
      </c>
      <c r="CC814" s="82">
        <f t="shared" ca="1" si="616"/>
        <v>3.9725652202851362E-13</v>
      </c>
      <c r="CD814" s="82">
        <f t="shared" ca="1" si="617"/>
        <v>3.4270724516460853E-13</v>
      </c>
      <c r="CE814" s="82">
        <f t="shared" ca="1" si="618"/>
        <v>1.8915613015532971E-10</v>
      </c>
      <c r="CF814" s="82">
        <f t="shared" ca="1" si="619"/>
        <v>3.7028113764059381E-11</v>
      </c>
      <c r="CG814" s="82">
        <f t="shared" ca="1" si="629"/>
        <v>2.269242076865822E-10</v>
      </c>
      <c r="CH814" s="13" t="str">
        <f t="shared" ca="1" si="582"/>
        <v/>
      </c>
      <c r="CI814" s="81">
        <f t="shared" ca="1" si="591"/>
        <v>0.1131775965863165</v>
      </c>
      <c r="CJ814" s="81">
        <f t="shared" ca="1" si="592"/>
        <v>0.13063724757458739</v>
      </c>
      <c r="CK814" s="81">
        <f t="shared" ca="1" si="593"/>
        <v>0.39004625943939081</v>
      </c>
      <c r="CL814" s="81">
        <f t="shared" ca="1" si="594"/>
        <v>0.17284488538116416</v>
      </c>
      <c r="CM814" s="89">
        <f t="shared" ca="1" si="583"/>
        <v>0.80670598898145884</v>
      </c>
    </row>
    <row r="815" spans="1:91" x14ac:dyDescent="0.3">
      <c r="A815">
        <v>750</v>
      </c>
      <c r="B815" s="3">
        <f t="shared" si="596"/>
        <v>2.2722222222222221</v>
      </c>
      <c r="C815" s="3">
        <f t="shared" si="584"/>
        <v>25</v>
      </c>
      <c r="D815" s="4">
        <f t="shared" ca="1" si="620"/>
        <v>815</v>
      </c>
      <c r="E815" s="58">
        <f>(0.5*(COS(B815*2*PI())+1)*('key variables'!$B$4-'key variables'!$B$6)+'key variables'!$B$6)/'key variables'!$B$4</f>
        <v>1</v>
      </c>
      <c r="F815" s="10">
        <f t="shared" ca="1" si="585"/>
        <v>11689222.907461114</v>
      </c>
      <c r="G815" s="10">
        <f t="shared" ca="1" si="586"/>
        <v>13492492.798713122</v>
      </c>
      <c r="H815" s="10">
        <f t="shared" ca="1" si="587"/>
        <v>40309474.521088287</v>
      </c>
      <c r="I815" s="10">
        <f t="shared" ca="1" si="588"/>
        <v>17912154.249750931</v>
      </c>
      <c r="J815" s="10">
        <f t="shared" ca="1" si="621"/>
        <v>83403344.477013454</v>
      </c>
      <c r="K815" s="82">
        <f t="shared" ca="1" si="598"/>
        <v>2249832.832292099</v>
      </c>
      <c r="L815" s="82">
        <f t="shared" ca="1" si="599"/>
        <v>2596909.4377209195</v>
      </c>
      <c r="M815" s="82">
        <f t="shared" ca="1" si="600"/>
        <v>7778311.98309422</v>
      </c>
      <c r="N815" s="82">
        <f t="shared" ca="1" si="601"/>
        <v>3496312.733215793</v>
      </c>
      <c r="O815" s="82">
        <f t="shared" ca="1" si="622"/>
        <v>16121366.986323033</v>
      </c>
      <c r="P815" s="10">
        <f ca="1">IF(IF($A815&gt;='key variables'!$B$26,K815*SUMPRODUCT(Z815:AC815,'control variables'!$O$3:$R$3)/J815+F$65*'key variables'!$B$25/scenario!J$65,K815*SUMPRODUCT(Z815:AC815,'control variables'!$O$7:$R$7)/J815+F$65*'key variables'!$B$25/scenario!J$65)&lt;'key variables'!$B$28,0,IF($A815&gt;='key variables'!$B$26,K815*SUMPRODUCT(Z815:AC815,'control variables'!$O$3:$R$3)/J815+F$65*'key variables'!$B$25/scenario!J$65,K815*SUMPRODUCT(Z815:AC815,'control variables'!$O$7:$R$7)/J815+F$65*'key variables'!$B$25/scenario!J$65))</f>
        <v>4.1426581114900338E-39</v>
      </c>
      <c r="Q815" s="10">
        <f ca="1">IF(IF($A815&gt;='key variables'!$B$26,L815*SUMPRODUCT(Z815:AC815,'control variables'!$O$4:$R$4)/J815+G$65*'key variables'!$B$25/scenario!J$65,L815*SUMPRODUCT(Z815:AC815,'control variables'!$O$7:$R$7)/J815+G$65*'key variables'!$B$25/scenario!J$65)&lt;'key variables'!$B$28,0,IF($A815&gt;='key variables'!$B$26,L815*SUMPRODUCT(Z815:AC815,'control variables'!$O$4:$R$4)/J815+G$65*'key variables'!$B$25/scenario!J$65,L815*SUMPRODUCT(Z815:AC815,'control variables'!$O$7:$R$7)/J815+G$65*'key variables'!$B$25/scenario!J$65))</f>
        <v>4.7817365772991121E-39</v>
      </c>
      <c r="R815" s="10">
        <f ca="1">IF(IF($A815&gt;='key variables'!$B$26,M815*SUMPRODUCT(Z815:AC815,'control variables'!$O$5:$R$5)/J815+H$65*'key variables'!$B$25/scenario!J$65,M815*SUMPRODUCT(Z815:AC815,'control variables'!$O$7:$R$7)/J815+H$65*'key variables'!$B$25/scenario!J$65)&lt;'key variables'!$B$28,0,IF($A815&gt;='key variables'!$B$26,M815*SUMPRODUCT(Z815:AC815,'control variables'!$O$5:$R$5)/J815+H$65*'key variables'!$B$25/scenario!J$65,M815*SUMPRODUCT(Z815:AC815,'control variables'!$O$7:$R$7)/J815+H$65*'key variables'!$B$25/scenario!J$65))</f>
        <v>1.4322347317528104E-38</v>
      </c>
      <c r="S815" s="10">
        <f ca="1">IF(IF($A815&gt;='key variables'!$B$26,N815*SUMPRODUCT(Z815:AC815,'control variables'!$O$6:$R$6)/J815+I$65*'key variables'!$B$25/scenario!J$65,N815*SUMPRODUCT(Z815:AC815,'control variables'!$O$7:$R$7)/J815+I$65*'key variables'!$B$25/scenario!J$65)&lt;'key variables'!$B$28,0,IF($A815&gt;='key variables'!$B$26,N815*SUMPRODUCT(Z815:AC815,'control variables'!$O$6:$R$6)/J815+I$65*'key variables'!$B$25/scenario!J$65,N815*SUMPRODUCT(Z815:AC815,'control variables'!$O$7:$R$7)/J815+I$65*'key variables'!$B$25/scenario!J$65))</f>
        <v>6.4378242226139815E-39</v>
      </c>
      <c r="T815" s="10">
        <f t="shared" ca="1" si="595"/>
        <v>2.968456622893123E-38</v>
      </c>
      <c r="U815" s="82">
        <f ca="1">SUMPRODUCT(P785:P814,'control variables'!AD$7:AD$36)</f>
        <v>8.7832015786685276E-39</v>
      </c>
      <c r="V815" s="82">
        <f ca="1">SUMPRODUCT(Q785:Q814,'control variables'!AE$7:AE$36)</f>
        <v>1.0138166154243511E-38</v>
      </c>
      <c r="W815" s="82">
        <f ca="1">SUMPRODUCT(R785:R814,'control variables'!AF$7:AF$36)</f>
        <v>3.0366025914773205E-38</v>
      </c>
      <c r="X815" s="82">
        <f ca="1">SUMPRODUCT(S785:S814,'control variables'!AG$7:AG$36)</f>
        <v>1.3649378334751254E-38</v>
      </c>
      <c r="Y815" s="82">
        <f t="shared" ca="1" si="589"/>
        <v>6.2936771982436505E-38</v>
      </c>
      <c r="Z815" s="10">
        <f ca="1">IF($A815&gt;='key variables'!$B$26,SUMPRODUCT(P785:P814,'control variables'!V$7:V$36)*$E815,SUMPRODUCT(P785:P814,'control variables'!Z$7:Z$36)*$E815)</f>
        <v>2.1431901017836805E-38</v>
      </c>
      <c r="AA815" s="10">
        <f ca="1">IF($A815&gt;='key variables'!$B$26,SUMPRODUCT(Q785:Q814,'control variables'!W$7:W$36)*$E815,SUMPRODUCT(Q785:Q814,'control variables'!AA$7:AA$36)*$E815)</f>
        <v>2.4738151751843129E-38</v>
      </c>
      <c r="AB815" s="10">
        <f ca="1">IF($A815&gt;='key variables'!$B$26,SUMPRODUCT(R785:R814,'control variables'!X$7:X$36)*$E815,SUMPRODUCT(R785:R814,'control variables'!AB$7:AB$36)*$E815)</f>
        <v>7.4096177331403539E-38</v>
      </c>
      <c r="AC815" s="10">
        <f ca="1">IF($A815&gt;='key variables'!$B$26,SUMPRODUCT(S785:S814,'control variables'!Y$7:Y$36)*$E815,SUMPRODUCT(S785:S814,'control variables'!AC$7:AC$36)*$E815)</f>
        <v>3.330586492923699E-38</v>
      </c>
      <c r="AD815" s="10">
        <f t="shared" ca="1" si="590"/>
        <v>1.5357209503032047E-37</v>
      </c>
      <c r="AE815" s="82">
        <f ca="1">SUMPRODUCT(P785:P814,'control variables'!AL$7:AL$36)</f>
        <v>2.9180618039863208E-38</v>
      </c>
      <c r="AF815" s="82">
        <f ca="1">SUMPRODUCT(Q785:Q814,'control variables'!AM$7:AM$36)</f>
        <v>3.3594176622665674E-38</v>
      </c>
      <c r="AG815" s="82">
        <f ca="1">SUMPRODUCT(R785:R814,'control variables'!AN$7:AN$36)</f>
        <v>9.5785826485345099E-38</v>
      </c>
      <c r="AH815" s="82">
        <f ca="1">SUMPRODUCT(S785:S814,'control variables'!AO$7:AO$36)</f>
        <v>4.1474312746252544E-38</v>
      </c>
      <c r="AI815" s="82">
        <f t="shared" ca="1" si="602"/>
        <v>2.0003493389412652E-37</v>
      </c>
      <c r="AJ815" s="10">
        <f ca="1">SUMPRODUCT(P785:P814,'control variables'!AP$7:AP$36)</f>
        <v>2.7882194033581205E-41</v>
      </c>
      <c r="AK815" s="10">
        <f ca="1">SUMPRODUCT(Q785:Q814,'control variables'!AQ$7:AQ$36)</f>
        <v>8.0458792083237943E-41</v>
      </c>
      <c r="AL815" s="10">
        <f ca="1">SUMPRODUCT(R785:R814,'control variables'!AR$7:AR$36)</f>
        <v>2.8919002450339224E-39</v>
      </c>
      <c r="AM815" s="10">
        <f ca="1">SUMPRODUCT(S785:S814,'control variables'!AS$7:AS$36)</f>
        <v>2.1664914083924879E-39</v>
      </c>
      <c r="AN815" s="10">
        <f t="shared" ca="1" si="623"/>
        <v>5.1667326395432295E-39</v>
      </c>
      <c r="AO815" s="82">
        <f ca="1">SUMPRODUCT(P785:P814,'control variables'!AX$7:AX$36)</f>
        <v>3.7915528869255509E-41</v>
      </c>
      <c r="AP815" s="82">
        <f ca="1">SUMPRODUCT(Q785:Q814,'control variables'!AY$7:AY$36)</f>
        <v>8.7529342930280427E-41</v>
      </c>
      <c r="AQ815" s="82">
        <f ca="1">SUMPRODUCT(R785:R814,'control variables'!AZ$7:AZ$36)</f>
        <v>7.8650860183765492E-40</v>
      </c>
      <c r="AR815" s="82">
        <f ca="1">SUMPRODUCT(S785:S814,'control variables'!BA$7:BA$36)</f>
        <v>5.8921953875628212E-40</v>
      </c>
      <c r="AS815" s="82">
        <f t="shared" ca="1" si="624"/>
        <v>1.5011730123934729E-39</v>
      </c>
      <c r="AT815" s="10">
        <f ca="1">SUMPRODUCT(P785:P814,'control variables'!AT$7:AT$36)</f>
        <v>-3.3461933801316839E-41</v>
      </c>
      <c r="AU815" s="10">
        <f ca="1">SUMPRODUCT(Q785:Q814,'control variables'!AU$7:AU$36)</f>
        <v>3.629883678287306E-41</v>
      </c>
      <c r="AV815" s="10">
        <f ca="1">SUMPRODUCT(R785:R814,'control variables'!AV$7:AV$36)</f>
        <v>1.563057000437553E-38</v>
      </c>
      <c r="AW815" s="10">
        <f ca="1">SUMPRODUCT(S785:S814,'control variables'!AW$7:AW$36)</f>
        <v>1.1709773074264425E-38</v>
      </c>
      <c r="AX815" s="10">
        <f t="shared" ca="1" si="603"/>
        <v>2.7343179981621509E-38</v>
      </c>
      <c r="AY815" s="82">
        <f ca="1">SUMPRODUCT(P785:P814,'control variables'!BB$7:BB$36)</f>
        <v>1.2128158691617106E-40</v>
      </c>
      <c r="AZ815" s="82">
        <f ca="1">SUMPRODUCT(Q785:Q814,'control variables'!BC$7:BC$36)</f>
        <v>3.0926783035820539E-40</v>
      </c>
      <c r="BA815" s="82">
        <f ca="1">SUMPRODUCT(R785:R814,'control variables'!BD$7:BD$36)</f>
        <v>2.164969875276842E-39</v>
      </c>
      <c r="BB815" s="82">
        <f ca="1">SUMPRODUCT(S785:S814,'control variables'!BE$7:BE$36)</f>
        <v>3.0765767394185534E-40</v>
      </c>
      <c r="BC815" s="82">
        <f t="shared" ca="1" si="625"/>
        <v>2.903176966493074E-39</v>
      </c>
      <c r="BD815" s="10">
        <f ca="1">SUMPRODUCT(P785:P814,'control variables'!BF$7:BF$36)</f>
        <v>2.5371051599206783E-41</v>
      </c>
      <c r="BE815" s="10">
        <f ca="1">SUMPRODUCT(Q785:Q814,'control variables'!BG$7:BG$36)</f>
        <v>2.9284986154175924E-41</v>
      </c>
      <c r="BF815" s="10">
        <f ca="1">SUMPRODUCT(R785:R814,'control variables'!BH$7:BH$36)</f>
        <v>8.7714941237105417E-40</v>
      </c>
      <c r="BG815" s="10">
        <f ca="1">SUMPRODUCT(S785:S814,'control variables'!BI$7:BI$36)</f>
        <v>1.9713715945510943E-39</v>
      </c>
      <c r="BH815" s="10">
        <f t="shared" ca="1" si="626"/>
        <v>2.9031770446755312E-39</v>
      </c>
      <c r="BI815" s="82">
        <f t="shared" ca="1" si="604"/>
        <v>2.9268437692978062E-38</v>
      </c>
      <c r="BJ815" s="82">
        <f t="shared" ca="1" si="605"/>
        <v>3.3939743289806749E-38</v>
      </c>
      <c r="BK815" s="82">
        <f t="shared" ca="1" si="606"/>
        <v>1.1358136636499749E-37</v>
      </c>
      <c r="BL815" s="82">
        <f t="shared" ca="1" si="607"/>
        <v>5.3491743494458832E-38</v>
      </c>
      <c r="BM815" s="82">
        <f t="shared" ca="1" si="597"/>
        <v>2.3028129084224112E-37</v>
      </c>
      <c r="BN815" s="10">
        <f ca="1">BN814+BI815-INDIRECT(ADDRESS(MAX($D815-'key variables'!$B$9*30,34),scenario!BI$4),TRUE)</f>
        <v>9439390.0751690175</v>
      </c>
      <c r="BO815" s="10">
        <f ca="1">BO814+BJ815-INDIRECT(ADDRESS(MAX($D815-'key variables'!$B$9*30,34),scenario!BJ$4),TRUE)</f>
        <v>10895583.360992203</v>
      </c>
      <c r="BP815" s="10">
        <f ca="1">BP814+BK815-INDIRECT(ADDRESS(MAX($D815-'key variables'!$B$9*30,34),scenario!BK$4),TRUE)</f>
        <v>32531162.537994072</v>
      </c>
      <c r="BQ815" s="10">
        <f ca="1">BQ814+BL815-INDIRECT(ADDRESS(MAX($D815-'key variables'!$B$9*30,34),scenario!BL$4),TRUE)</f>
        <v>14415841.516535141</v>
      </c>
      <c r="BR815" s="10">
        <f t="shared" ca="1" si="627"/>
        <v>67281977.490690395</v>
      </c>
      <c r="BS815" s="82">
        <f t="shared" ca="1" si="608"/>
        <v>-2.3433848477536824E-9</v>
      </c>
      <c r="BT815" s="82">
        <f t="shared" ca="1" si="609"/>
        <v>-3.4288309057018498E-10</v>
      </c>
      <c r="BU815" s="82">
        <f t="shared" ca="1" si="610"/>
        <v>-4.2578247660364599E-9</v>
      </c>
      <c r="BV815" s="82">
        <f t="shared" ca="1" si="611"/>
        <v>-2.9943922343414556E-9</v>
      </c>
      <c r="BW815" s="82">
        <f t="shared" ca="1" si="628"/>
        <v>-9.9384849387017825E-9</v>
      </c>
      <c r="BX815" s="10">
        <f t="shared" ca="1" si="612"/>
        <v>-1.8625994260191893E-12</v>
      </c>
      <c r="BY815" s="10">
        <f t="shared" ca="1" si="613"/>
        <v>2.8902850229962428E-12</v>
      </c>
      <c r="BZ815" s="10">
        <f t="shared" ca="1" si="614"/>
        <v>-3.5034723983035463E-11</v>
      </c>
      <c r="CA815" s="10">
        <f t="shared" ca="1" si="615"/>
        <v>-2.0257049910634696E-11</v>
      </c>
      <c r="CB815" s="10">
        <v>0</v>
      </c>
      <c r="CC815" s="82">
        <f t="shared" ca="1" si="616"/>
        <v>3.9725652202851362E-13</v>
      </c>
      <c r="CD815" s="82">
        <f t="shared" ca="1" si="617"/>
        <v>3.4270724516460853E-13</v>
      </c>
      <c r="CE815" s="82">
        <f t="shared" ca="1" si="618"/>
        <v>1.8915613015532971E-10</v>
      </c>
      <c r="CF815" s="82">
        <f t="shared" ca="1" si="619"/>
        <v>3.7028113764059381E-11</v>
      </c>
      <c r="CG815" s="82">
        <f t="shared" ca="1" si="629"/>
        <v>2.269242076865822E-10</v>
      </c>
      <c r="CH815" s="13" t="str">
        <f t="shared" ca="1" si="582"/>
        <v/>
      </c>
      <c r="CI815" s="81">
        <f t="shared" ca="1" si="591"/>
        <v>0.1131775965863165</v>
      </c>
      <c r="CJ815" s="81">
        <f t="shared" ca="1" si="592"/>
        <v>0.13063724757458739</v>
      </c>
      <c r="CK815" s="81">
        <f t="shared" ca="1" si="593"/>
        <v>0.39004625943939081</v>
      </c>
      <c r="CL815" s="81">
        <f t="shared" ca="1" si="594"/>
        <v>0.17284488538116416</v>
      </c>
      <c r="CM815" s="89">
        <f t="shared" ca="1" si="583"/>
        <v>0.80670598898145884</v>
      </c>
    </row>
    <row r="816" spans="1:91" x14ac:dyDescent="0.3">
      <c r="A816">
        <v>751</v>
      </c>
      <c r="B816" s="3">
        <f t="shared" si="596"/>
        <v>2.2749999999999999</v>
      </c>
      <c r="C816" s="3">
        <f t="shared" si="584"/>
        <v>25.033333333333335</v>
      </c>
      <c r="D816" s="4">
        <f t="shared" ca="1" si="620"/>
        <v>816</v>
      </c>
      <c r="E816" s="58">
        <f>(0.5*(COS(B816*2*PI())+1)*('key variables'!$B$4-'key variables'!$B$6)+'key variables'!$B$6)/'key variables'!$B$4</f>
        <v>1</v>
      </c>
      <c r="F816" s="10">
        <f t="shared" ca="1" si="585"/>
        <v>11689222.907461114</v>
      </c>
      <c r="G816" s="10">
        <f t="shared" ca="1" si="586"/>
        <v>13492492.798713122</v>
      </c>
      <c r="H816" s="10">
        <f t="shared" ca="1" si="587"/>
        <v>40309474.521088287</v>
      </c>
      <c r="I816" s="10">
        <f t="shared" ca="1" si="588"/>
        <v>17912154.249750931</v>
      </c>
      <c r="J816" s="10">
        <f t="shared" ca="1" si="621"/>
        <v>83403344.477013454</v>
      </c>
      <c r="K816" s="82">
        <f t="shared" ca="1" si="598"/>
        <v>2249832.832292099</v>
      </c>
      <c r="L816" s="82">
        <f t="shared" ca="1" si="599"/>
        <v>2596909.4377209195</v>
      </c>
      <c r="M816" s="82">
        <f t="shared" ca="1" si="600"/>
        <v>7778311.98309422</v>
      </c>
      <c r="N816" s="82">
        <f t="shared" ca="1" si="601"/>
        <v>3496312.733215793</v>
      </c>
      <c r="O816" s="82">
        <f t="shared" ca="1" si="622"/>
        <v>16121366.986323033</v>
      </c>
      <c r="P816" s="10">
        <f ca="1">IF(IF($A816&gt;='key variables'!$B$26,K816*SUMPRODUCT(Z816:AC816,'control variables'!$O$3:$R$3)/J816+F$65*'key variables'!$B$25/scenario!J$65,K816*SUMPRODUCT(Z816:AC816,'control variables'!$O$7:$R$7)/J816+F$65*'key variables'!$B$25/scenario!J$65)&lt;'key variables'!$B$28,0,IF($A816&gt;='key variables'!$B$26,K816*SUMPRODUCT(Z816:AC816,'control variables'!$O$3:$R$3)/J816+F$65*'key variables'!$B$25/scenario!J$65,K816*SUMPRODUCT(Z816:AC816,'control variables'!$O$7:$R$7)/J816+F$65*'key variables'!$B$25/scenario!J$65))</f>
        <v>3.5645469681464805E-39</v>
      </c>
      <c r="Q816" s="10">
        <f ca="1">IF(IF($A816&gt;='key variables'!$B$26,L816*SUMPRODUCT(Z816:AC816,'control variables'!$O$4:$R$4)/J816+G$65*'key variables'!$B$25/scenario!J$65,L816*SUMPRODUCT(Z816:AC816,'control variables'!$O$7:$R$7)/J816+G$65*'key variables'!$B$25/scenario!J$65)&lt;'key variables'!$B$28,0,IF($A816&gt;='key variables'!$B$26,L816*SUMPRODUCT(Z816:AC816,'control variables'!$O$4:$R$4)/J816+G$65*'key variables'!$B$25/scenario!J$65,L816*SUMPRODUCT(Z816:AC816,'control variables'!$O$7:$R$7)/J816+G$65*'key variables'!$B$25/scenario!J$65))</f>
        <v>4.1144415397958162E-39</v>
      </c>
      <c r="R816" s="10">
        <f ca="1">IF(IF($A816&gt;='key variables'!$B$26,M816*SUMPRODUCT(Z816:AC816,'control variables'!$O$5:$R$5)/J816+H$65*'key variables'!$B$25/scenario!J$65,M816*SUMPRODUCT(Z816:AC816,'control variables'!$O$7:$R$7)/J816+H$65*'key variables'!$B$25/scenario!J$65)&lt;'key variables'!$B$28,0,IF($A816&gt;='key variables'!$B$26,M816*SUMPRODUCT(Z816:AC816,'control variables'!$O$5:$R$5)/J816+H$65*'key variables'!$B$25/scenario!J$65,M816*SUMPRODUCT(Z816:AC816,'control variables'!$O$7:$R$7)/J816+H$65*'key variables'!$B$25/scenario!J$65))</f>
        <v>1.2323652672624973E-38</v>
      </c>
      <c r="S816" s="10">
        <f ca="1">IF(IF($A816&gt;='key variables'!$B$26,N816*SUMPRODUCT(Z816:AC816,'control variables'!$O$6:$R$6)/J816+I$65*'key variables'!$B$25/scenario!J$65,N816*SUMPRODUCT(Z816:AC816,'control variables'!$O$7:$R$7)/J816+I$65*'key variables'!$B$25/scenario!J$65)&lt;'key variables'!$B$28,0,IF($A816&gt;='key variables'!$B$26,N816*SUMPRODUCT(Z816:AC816,'control variables'!$O$6:$R$6)/J816+I$65*'key variables'!$B$25/scenario!J$65,N816*SUMPRODUCT(Z816:AC816,'control variables'!$O$7:$R$7)/J816+I$65*'key variables'!$B$25/scenario!J$65))</f>
        <v>5.5394208734074653E-39</v>
      </c>
      <c r="T816" s="10">
        <f t="shared" ca="1" si="595"/>
        <v>2.5542062053974738E-38</v>
      </c>
      <c r="U816" s="82">
        <f ca="1">SUMPRODUCT(P786:P815,'control variables'!AD$7:AD$36)</f>
        <v>7.5574990055361726E-39</v>
      </c>
      <c r="V816" s="82">
        <f ca="1">SUMPRODUCT(Q786:Q815,'control variables'!AE$7:AE$36)</f>
        <v>8.7233772266753278E-39</v>
      </c>
      <c r="W816" s="82">
        <f ca="1">SUMPRODUCT(R786:R815,'control variables'!AF$7:AF$36)</f>
        <v>2.6128423513624222E-38</v>
      </c>
      <c r="X816" s="82">
        <f ca="1">SUMPRODUCT(S786:S815,'control variables'!AG$7:AG$36)</f>
        <v>1.1744597031861267E-38</v>
      </c>
      <c r="Y816" s="82">
        <f t="shared" ca="1" si="589"/>
        <v>5.4153896777696995E-38</v>
      </c>
      <c r="Z816" s="10">
        <f ca="1">IF($A816&gt;='key variables'!$B$26,SUMPRODUCT(P786:P815,'control variables'!V$7:V$36)*$E816,SUMPRODUCT(P786:P815,'control variables'!Z$7:Z$36)*$E816)</f>
        <v>1.8441062655606852E-38</v>
      </c>
      <c r="AA816" s="10">
        <f ca="1">IF($A816&gt;='key variables'!$B$26,SUMPRODUCT(Q786:Q815,'control variables'!W$7:W$36)*$E816,SUMPRODUCT(Q786:Q815,'control variables'!AA$7:AA$36)*$E816)</f>
        <v>2.1285923542665519E-38</v>
      </c>
      <c r="AB816" s="10">
        <f ca="1">IF($A816&gt;='key variables'!$B$26,SUMPRODUCT(R786:R815,'control variables'!X$7:X$36)*$E816,SUMPRODUCT(R786:R815,'control variables'!AB$7:AB$36)*$E816)</f>
        <v>6.3755998479657278E-38</v>
      </c>
      <c r="AC816" s="10">
        <f ca="1">IF($A816&gt;='key variables'!$B$26,SUMPRODUCT(S786:S815,'control variables'!Y$7:Y$36)*$E816,SUMPRODUCT(S786:S815,'control variables'!AC$7:AC$36)*$E816)</f>
        <v>2.8658005719981201E-38</v>
      </c>
      <c r="AD816" s="10">
        <f t="shared" ca="1" si="590"/>
        <v>1.3214099039791085E-37</v>
      </c>
      <c r="AE816" s="82">
        <f ca="1">SUMPRODUCT(P786:P815,'control variables'!AL$7:AL$36)</f>
        <v>2.5108440224439012E-38</v>
      </c>
      <c r="AF816" s="82">
        <f ca="1">SUMPRODUCT(Q786:Q815,'control variables'!AM$7:AM$36)</f>
        <v>2.89060832936149E-38</v>
      </c>
      <c r="AG816" s="82">
        <f ca="1">SUMPRODUCT(R786:R815,'control variables'!AN$7:AN$36)</f>
        <v>8.2418840319635982E-38</v>
      </c>
      <c r="AH816" s="82">
        <f ca="1">SUMPRODUCT(S786:S815,'control variables'!AO$7:AO$36)</f>
        <v>3.5686540326746706E-38</v>
      </c>
      <c r="AI816" s="82">
        <f t="shared" ca="1" si="602"/>
        <v>1.7211990416443661E-37</v>
      </c>
      <c r="AJ816" s="10">
        <f ca="1">SUMPRODUCT(P786:P815,'control variables'!AP$7:AP$36)</f>
        <v>2.3991212292420162E-41</v>
      </c>
      <c r="AK816" s="10">
        <f ca="1">SUMPRODUCT(Q786:Q815,'control variables'!AQ$7:AQ$36)</f>
        <v>6.9230705422098619E-41</v>
      </c>
      <c r="AL816" s="10">
        <f ca="1">SUMPRODUCT(R786:R815,'control variables'!AR$7:AR$36)</f>
        <v>2.4883333292763651E-39</v>
      </c>
      <c r="AM816" s="10">
        <f ca="1">SUMPRODUCT(S786:S815,'control variables'!AS$7:AS$36)</f>
        <v>1.8641558568112653E-39</v>
      </c>
      <c r="AN816" s="10">
        <f t="shared" ca="1" si="623"/>
        <v>4.4457111038021489E-39</v>
      </c>
      <c r="AO816" s="82">
        <f ca="1">SUMPRODUCT(P786:P815,'control variables'!AX$7:AX$36)</f>
        <v>3.2624387492107976E-41</v>
      </c>
      <c r="AP816" s="82">
        <f ca="1">SUMPRODUCT(Q786:Q815,'control variables'!AY$7:AY$36)</f>
        <v>7.5314555430151945E-41</v>
      </c>
      <c r="AQ816" s="82">
        <f ca="1">SUMPRODUCT(R786:R815,'control variables'!AZ$7:AZ$36)</f>
        <v>6.7675071817431698E-40</v>
      </c>
      <c r="AR816" s="82">
        <f ca="1">SUMPRODUCT(S786:S815,'control variables'!BA$7:BA$36)</f>
        <v>5.0699349642708885E-40</v>
      </c>
      <c r="AS816" s="82">
        <f t="shared" ca="1" si="624"/>
        <v>1.2916831575236659E-39</v>
      </c>
      <c r="AT816" s="10">
        <f ca="1">SUMPRODUCT(P786:P815,'control variables'!AT$7:AT$36)</f>
        <v>-2.8792295060260401E-41</v>
      </c>
      <c r="AU816" s="10">
        <f ca="1">SUMPRODUCT(Q786:Q815,'control variables'!AU$7:AU$36)</f>
        <v>3.1233306036711644E-41</v>
      </c>
      <c r="AV816" s="10">
        <f ca="1">SUMPRODUCT(R786:R815,'control variables'!AV$7:AV$36)</f>
        <v>1.3449311871758156E-38</v>
      </c>
      <c r="AW816" s="10">
        <f ca="1">SUMPRODUCT(S786:S815,'control variables'!AW$7:AW$36)</f>
        <v>1.0075665185544234E-38</v>
      </c>
      <c r="AX816" s="10">
        <f t="shared" ca="1" si="603"/>
        <v>2.3527418068278843E-38</v>
      </c>
      <c r="AY816" s="82">
        <f ca="1">SUMPRODUCT(P786:P815,'control variables'!BB$7:BB$36)</f>
        <v>1.0435664766420627E-40</v>
      </c>
      <c r="AZ816" s="82">
        <f ca="1">SUMPRODUCT(Q786:Q815,'control variables'!BC$7:BC$36)</f>
        <v>2.6610926544746161E-40</v>
      </c>
      <c r="BA816" s="82">
        <f ca="1">SUMPRODUCT(R786:R815,'control variables'!BD$7:BD$36)</f>
        <v>1.8628466548186446E-39</v>
      </c>
      <c r="BB816" s="82">
        <f ca="1">SUMPRODUCT(S786:S815,'control variables'!BE$7:BE$36)</f>
        <v>2.6472380760429002E-40</v>
      </c>
      <c r="BC816" s="82">
        <f t="shared" ca="1" si="625"/>
        <v>2.4980363755346026E-39</v>
      </c>
      <c r="BD816" s="10">
        <f ca="1">SUMPRODUCT(P786:P815,'control variables'!BF$7:BF$36)</f>
        <v>2.1830501726851967E-41</v>
      </c>
      <c r="BE816" s="10">
        <f ca="1">SUMPRODUCT(Q786:Q815,'control variables'!BG$7:BG$36)</f>
        <v>2.5198243687682269E-41</v>
      </c>
      <c r="BF816" s="10">
        <f ca="1">SUMPRODUCT(R786:R815,'control variables'!BH$7:BH$36)</f>
        <v>7.5474253349719869E-40</v>
      </c>
      <c r="BG816" s="10">
        <f ca="1">SUMPRODUCT(S786:S815,'control variables'!BI$7:BI$36)</f>
        <v>1.6962651638949046E-39</v>
      </c>
      <c r="BH816" s="10">
        <f t="shared" ca="1" si="626"/>
        <v>2.4980364428066375E-39</v>
      </c>
      <c r="BI816" s="82">
        <f t="shared" ca="1" si="604"/>
        <v>2.518400457704296E-38</v>
      </c>
      <c r="BJ816" s="82">
        <f t="shared" ca="1" si="605"/>
        <v>2.9203425865099076E-38</v>
      </c>
      <c r="BK816" s="82">
        <f t="shared" ca="1" si="606"/>
        <v>9.7730998846212771E-38</v>
      </c>
      <c r="BL816" s="82">
        <f t="shared" ca="1" si="607"/>
        <v>4.6026929319895231E-38</v>
      </c>
      <c r="BM816" s="82">
        <f t="shared" ca="1" si="597"/>
        <v>1.9814535860825006E-37</v>
      </c>
      <c r="BN816" s="10">
        <f ca="1">BN815+BI816-INDIRECT(ADDRESS(MAX($D816-'key variables'!$B$9*30,34),scenario!BI$4),TRUE)</f>
        <v>9439390.0751690175</v>
      </c>
      <c r="BO816" s="10">
        <f ca="1">BO815+BJ816-INDIRECT(ADDRESS(MAX($D816-'key variables'!$B$9*30,34),scenario!BJ$4),TRUE)</f>
        <v>10895583.360992203</v>
      </c>
      <c r="BP816" s="10">
        <f ca="1">BP815+BK816-INDIRECT(ADDRESS(MAX($D816-'key variables'!$B$9*30,34),scenario!BK$4),TRUE)</f>
        <v>32531162.537994072</v>
      </c>
      <c r="BQ816" s="10">
        <f ca="1">BQ815+BL816-INDIRECT(ADDRESS(MAX($D816-'key variables'!$B$9*30,34),scenario!BL$4),TRUE)</f>
        <v>14415841.516535141</v>
      </c>
      <c r="BR816" s="10">
        <f t="shared" ca="1" si="627"/>
        <v>67281977.490690395</v>
      </c>
      <c r="BS816" s="82">
        <f t="shared" ca="1" si="608"/>
        <v>-2.3433848477536824E-9</v>
      </c>
      <c r="BT816" s="82">
        <f t="shared" ca="1" si="609"/>
        <v>-3.4288309057018498E-10</v>
      </c>
      <c r="BU816" s="82">
        <f t="shared" ca="1" si="610"/>
        <v>-4.2578247660364599E-9</v>
      </c>
      <c r="BV816" s="82">
        <f t="shared" ca="1" si="611"/>
        <v>-2.9943922343414556E-9</v>
      </c>
      <c r="BW816" s="82">
        <f t="shared" ca="1" si="628"/>
        <v>-9.9384849387017825E-9</v>
      </c>
      <c r="BX816" s="10">
        <f t="shared" ca="1" si="612"/>
        <v>-1.8625994260191893E-12</v>
      </c>
      <c r="BY816" s="10">
        <f t="shared" ca="1" si="613"/>
        <v>2.8902850229962428E-12</v>
      </c>
      <c r="BZ816" s="10">
        <f t="shared" ca="1" si="614"/>
        <v>-3.5034723983035463E-11</v>
      </c>
      <c r="CA816" s="10">
        <f t="shared" ca="1" si="615"/>
        <v>-2.0257049910634696E-11</v>
      </c>
      <c r="CB816" s="10">
        <v>0</v>
      </c>
      <c r="CC816" s="82">
        <f t="shared" ca="1" si="616"/>
        <v>3.9725652202851362E-13</v>
      </c>
      <c r="CD816" s="82">
        <f t="shared" ca="1" si="617"/>
        <v>3.4270724516460853E-13</v>
      </c>
      <c r="CE816" s="82">
        <f t="shared" ca="1" si="618"/>
        <v>1.8915613015532971E-10</v>
      </c>
      <c r="CF816" s="82">
        <f t="shared" ca="1" si="619"/>
        <v>3.7028113764059381E-11</v>
      </c>
      <c r="CG816" s="82">
        <f t="shared" ca="1" si="629"/>
        <v>2.269242076865822E-10</v>
      </c>
      <c r="CH816" s="13" t="str">
        <f t="shared" ca="1" si="582"/>
        <v/>
      </c>
      <c r="CI816" s="81">
        <f t="shared" ca="1" si="591"/>
        <v>0.1131775965863165</v>
      </c>
      <c r="CJ816" s="81">
        <f t="shared" ca="1" si="592"/>
        <v>0.13063724757458739</v>
      </c>
      <c r="CK816" s="81">
        <f t="shared" ca="1" si="593"/>
        <v>0.39004625943939081</v>
      </c>
      <c r="CL816" s="81">
        <f t="shared" ca="1" si="594"/>
        <v>0.17284488538116416</v>
      </c>
      <c r="CM816" s="89">
        <f t="shared" ca="1" si="583"/>
        <v>0.80670598898145884</v>
      </c>
    </row>
    <row r="817" spans="1:91" x14ac:dyDescent="0.3">
      <c r="A817">
        <v>752</v>
      </c>
      <c r="B817" s="3">
        <f t="shared" si="596"/>
        <v>2.2777777777777777</v>
      </c>
      <c r="C817" s="3">
        <f t="shared" si="584"/>
        <v>25.066666666666666</v>
      </c>
      <c r="D817" s="4">
        <f t="shared" ca="1" si="620"/>
        <v>817</v>
      </c>
      <c r="E817" s="58">
        <f>(0.5*(COS(B817*2*PI())+1)*('key variables'!$B$4-'key variables'!$B$6)+'key variables'!$B$6)/'key variables'!$B$4</f>
        <v>1</v>
      </c>
      <c r="F817" s="10">
        <f t="shared" ca="1" si="585"/>
        <v>11689222.907461114</v>
      </c>
      <c r="G817" s="10">
        <f t="shared" ca="1" si="586"/>
        <v>13492492.798713122</v>
      </c>
      <c r="H817" s="10">
        <f t="shared" ca="1" si="587"/>
        <v>40309474.521088287</v>
      </c>
      <c r="I817" s="10">
        <f t="shared" ca="1" si="588"/>
        <v>17912154.249750931</v>
      </c>
      <c r="J817" s="10">
        <f t="shared" ca="1" si="621"/>
        <v>83403344.477013454</v>
      </c>
      <c r="K817" s="82">
        <f t="shared" ca="1" si="598"/>
        <v>2249832.832292099</v>
      </c>
      <c r="L817" s="82">
        <f t="shared" ca="1" si="599"/>
        <v>2596909.4377209195</v>
      </c>
      <c r="M817" s="82">
        <f t="shared" ca="1" si="600"/>
        <v>7778311.98309422</v>
      </c>
      <c r="N817" s="82">
        <f t="shared" ca="1" si="601"/>
        <v>3496312.733215793</v>
      </c>
      <c r="O817" s="82">
        <f t="shared" ca="1" si="622"/>
        <v>16121366.986323033</v>
      </c>
      <c r="P817" s="10">
        <f ca="1">IF(IF($A817&gt;='key variables'!$B$26,K817*SUMPRODUCT(Z817:AC817,'control variables'!$O$3:$R$3)/J817+F$65*'key variables'!$B$25/scenario!J$65,K817*SUMPRODUCT(Z817:AC817,'control variables'!$O$7:$R$7)/J817+F$65*'key variables'!$B$25/scenario!J$65)&lt;'key variables'!$B$28,0,IF($A817&gt;='key variables'!$B$26,K817*SUMPRODUCT(Z817:AC817,'control variables'!$O$3:$R$3)/J817+F$65*'key variables'!$B$25/scenario!J$65,K817*SUMPRODUCT(Z817:AC817,'control variables'!$O$7:$R$7)/J817+F$65*'key variables'!$B$25/scenario!J$65))</f>
        <v>3.0671116819611672E-39</v>
      </c>
      <c r="Q817" s="10">
        <f ca="1">IF(IF($A817&gt;='key variables'!$B$26,L817*SUMPRODUCT(Z817:AC817,'control variables'!$O$4:$R$4)/J817+G$65*'key variables'!$B$25/scenario!J$65,L817*SUMPRODUCT(Z817:AC817,'control variables'!$O$7:$R$7)/J817+G$65*'key variables'!$B$25/scenario!J$65)&lt;'key variables'!$B$28,0,IF($A817&gt;='key variables'!$B$26,L817*SUMPRODUCT(Z817:AC817,'control variables'!$O$4:$R$4)/J817+G$65*'key variables'!$B$25/scenario!J$65,L817*SUMPRODUCT(Z817:AC817,'control variables'!$O$7:$R$7)/J817+G$65*'key variables'!$B$25/scenario!J$65))</f>
        <v>3.54026804085457E-39</v>
      </c>
      <c r="R817" s="10">
        <f ca="1">IF(IF($A817&gt;='key variables'!$B$26,M817*SUMPRODUCT(Z817:AC817,'control variables'!$O$5:$R$5)/J817+H$65*'key variables'!$B$25/scenario!J$65,M817*SUMPRODUCT(Z817:AC817,'control variables'!$O$7:$R$7)/J817+H$65*'key variables'!$B$25/scenario!J$65)&lt;'key variables'!$B$28,0,IF($A817&gt;='key variables'!$B$26,M817*SUMPRODUCT(Z817:AC817,'control variables'!$O$5:$R$5)/J817+H$65*'key variables'!$B$25/scenario!J$65,M817*SUMPRODUCT(Z817:AC817,'control variables'!$O$7:$R$7)/J817+H$65*'key variables'!$B$25/scenario!J$65))</f>
        <v>1.0603877411186004E-38</v>
      </c>
      <c r="S817" s="10">
        <f ca="1">IF(IF($A817&gt;='key variables'!$B$26,N817*SUMPRODUCT(Z817:AC817,'control variables'!$O$6:$R$6)/J817+I$65*'key variables'!$B$25/scenario!J$65,N817*SUMPRODUCT(Z817:AC817,'control variables'!$O$7:$R$7)/J817+I$65*'key variables'!$B$25/scenario!J$65)&lt;'key variables'!$B$28,0,IF($A817&gt;='key variables'!$B$26,N817*SUMPRODUCT(Z817:AC817,'control variables'!$O$6:$R$6)/J817+I$65*'key variables'!$B$25/scenario!J$65,N817*SUMPRODUCT(Z817:AC817,'control variables'!$O$7:$R$7)/J817+I$65*'key variables'!$B$25/scenario!J$65))</f>
        <v>4.7663904063977489E-39</v>
      </c>
      <c r="T817" s="10">
        <f t="shared" ca="1" si="595"/>
        <v>2.1977647540399492E-38</v>
      </c>
      <c r="U817" s="82">
        <f ca="1">SUMPRODUCT(P787:P816,'control variables'!AD$7:AD$36)</f>
        <v>6.5028441744289994E-39</v>
      </c>
      <c r="V817" s="82">
        <f ca="1">SUMPRODUCT(Q787:Q816,'control variables'!AE$7:AE$36)</f>
        <v>7.5060231881311029E-39</v>
      </c>
      <c r="W817" s="82">
        <f ca="1">SUMPRODUCT(R787:R816,'control variables'!AF$7:AF$36)</f>
        <v>2.2482181804869541E-38</v>
      </c>
      <c r="X817" s="82">
        <f ca="1">SUMPRODUCT(S787:S816,'control variables'!AG$7:AG$36)</f>
        <v>1.0105629432925979E-38</v>
      </c>
      <c r="Y817" s="82">
        <f t="shared" ca="1" si="589"/>
        <v>4.6596678600355621E-38</v>
      </c>
      <c r="Z817" s="10">
        <f ca="1">IF($A817&gt;='key variables'!$B$26,SUMPRODUCT(P787:P816,'control variables'!V$7:V$36)*$E817,SUMPRODUCT(P787:P816,'control variables'!Z$7:Z$36)*$E817)</f>
        <v>1.5867598099906786E-38</v>
      </c>
      <c r="AA817" s="10">
        <f ca="1">IF($A817&gt;='key variables'!$B$26,SUMPRODUCT(Q787:Q816,'control variables'!W$7:W$36)*$E817,SUMPRODUCT(Q787:Q816,'control variables'!AA$7:AA$36)*$E817)</f>
        <v>1.8315456449993053E-38</v>
      </c>
      <c r="AB817" s="10">
        <f ca="1">IF($A817&gt;='key variables'!$B$26,SUMPRODUCT(R787:R816,'control variables'!X$7:X$36)*$E817,SUMPRODUCT(R787:R816,'control variables'!AB$7:AB$36)*$E817)</f>
        <v>5.4858799583650051E-38</v>
      </c>
      <c r="AC817" s="10">
        <f ca="1">IF($A817&gt;='key variables'!$B$26,SUMPRODUCT(S787:S816,'control variables'!Y$7:Y$36)*$E817,SUMPRODUCT(S787:S816,'control variables'!AC$7:AC$36)*$E817)</f>
        <v>2.4658758857979021E-38</v>
      </c>
      <c r="AD817" s="10">
        <f t="shared" ca="1" si="590"/>
        <v>1.1370061299152892E-37</v>
      </c>
      <c r="AE817" s="82">
        <f ca="1">SUMPRODUCT(P787:P816,'control variables'!AL$7:AL$36)</f>
        <v>2.1604537972533709E-38</v>
      </c>
      <c r="AF817" s="82">
        <f ca="1">SUMPRODUCT(Q787:Q816,'control variables'!AM$7:AM$36)</f>
        <v>2.4872217014351731E-38</v>
      </c>
      <c r="AG817" s="82">
        <f ca="1">SUMPRODUCT(R787:R816,'control variables'!AN$7:AN$36)</f>
        <v>7.091722741122808E-38</v>
      </c>
      <c r="AH817" s="82">
        <f ca="1">SUMPRODUCT(S787:S816,'control variables'!AO$7:AO$36)</f>
        <v>3.0706456024580909E-38</v>
      </c>
      <c r="AI817" s="82">
        <f t="shared" ca="1" si="602"/>
        <v>1.4810043842269445E-37</v>
      </c>
      <c r="AJ817" s="10">
        <f ca="1">SUMPRODUCT(P787:P816,'control variables'!AP$7:AP$36)</f>
        <v>2.0643220062479584E-41</v>
      </c>
      <c r="AK817" s="10">
        <f ca="1">SUMPRODUCT(Q787:Q816,'control variables'!AQ$7:AQ$36)</f>
        <v>5.9569506938197041E-41</v>
      </c>
      <c r="AL817" s="10">
        <f ca="1">SUMPRODUCT(R787:R816,'control variables'!AR$7:AR$36)</f>
        <v>2.1410844887268809E-39</v>
      </c>
      <c r="AM817" s="10">
        <f ca="1">SUMPRODUCT(S787:S816,'control variables'!AS$7:AS$36)</f>
        <v>1.6040114652761122E-39</v>
      </c>
      <c r="AN817" s="10">
        <f t="shared" ca="1" si="623"/>
        <v>3.8253086810036699E-39</v>
      </c>
      <c r="AO817" s="82">
        <f ca="1">SUMPRODUCT(P787:P816,'control variables'!AX$7:AX$36)</f>
        <v>2.807162898625052E-41</v>
      </c>
      <c r="AP817" s="82">
        <f ca="1">SUMPRODUCT(Q787:Q816,'control variables'!AY$7:AY$36)</f>
        <v>6.4804350972445455E-41</v>
      </c>
      <c r="AQ817" s="82">
        <f ca="1">SUMPRODUCT(R787:R816,'control variables'!AZ$7:AZ$36)</f>
        <v>5.8230963206170886E-40</v>
      </c>
      <c r="AR817" s="82">
        <f ca="1">SUMPRODUCT(S787:S816,'control variables'!BA$7:BA$36)</f>
        <v>4.362421618976295E-40</v>
      </c>
      <c r="AS817" s="82">
        <f t="shared" ca="1" si="624"/>
        <v>1.1114277739180344E-39</v>
      </c>
      <c r="AT817" s="10">
        <f ca="1">SUMPRODUCT(P787:P816,'control variables'!AT$7:AT$36)</f>
        <v>-2.4774308016964395E-41</v>
      </c>
      <c r="AU817" s="10">
        <f ca="1">SUMPRODUCT(Q787:Q816,'control variables'!AU$7:AU$36)</f>
        <v>2.6874674023801474E-41</v>
      </c>
      <c r="AV817" s="10">
        <f ca="1">SUMPRODUCT(R787:R816,'control variables'!AV$7:AV$36)</f>
        <v>1.1572449998508002E-38</v>
      </c>
      <c r="AW817" s="10">
        <f ca="1">SUMPRODUCT(S787:S816,'control variables'!AW$7:AW$36)</f>
        <v>8.6695983164955778E-39</v>
      </c>
      <c r="AX817" s="10">
        <f t="shared" ca="1" si="603"/>
        <v>2.0244148681010416E-38</v>
      </c>
      <c r="AY817" s="82">
        <f ca="1">SUMPRODUCT(P787:P816,'control variables'!BB$7:BB$36)</f>
        <v>8.9793596774410478E-41</v>
      </c>
      <c r="AZ817" s="82">
        <f ca="1">SUMPRODUCT(Q787:Q816,'control variables'!BC$7:BC$36)</f>
        <v>2.2897351164836005E-40</v>
      </c>
      <c r="BA817" s="82">
        <f ca="1">SUMPRODUCT(R787:R816,'control variables'!BD$7:BD$36)</f>
        <v>1.602884963434084E-39</v>
      </c>
      <c r="BB817" s="82">
        <f ca="1">SUMPRODUCT(S787:S816,'control variables'!BE$7:BE$36)</f>
        <v>2.2778139551870046E-40</v>
      </c>
      <c r="BC817" s="82">
        <f t="shared" ca="1" si="625"/>
        <v>2.149433467375555E-39</v>
      </c>
      <c r="BD817" s="10">
        <f ca="1">SUMPRODUCT(P787:P816,'control variables'!BF$7:BF$36)</f>
        <v>1.8784038327405646E-41</v>
      </c>
      <c r="BE817" s="10">
        <f ca="1">SUMPRODUCT(Q787:Q816,'control variables'!BG$7:BG$36)</f>
        <v>2.1681809293028385E-41</v>
      </c>
      <c r="BF817" s="10">
        <f ca="1">SUMPRODUCT(R787:R816,'control variables'!BH$7:BH$36)</f>
        <v>6.4941762923829105E-40</v>
      </c>
      <c r="BG817" s="10">
        <f ca="1">SUMPRODUCT(S787:S816,'control variables'!BI$7:BI$36)</f>
        <v>1.4595500484009998E-39</v>
      </c>
      <c r="BH817" s="10">
        <f t="shared" ca="1" si="626"/>
        <v>2.1494335252597247E-39</v>
      </c>
      <c r="BI817" s="82">
        <f t="shared" ca="1" si="604"/>
        <v>2.1669557261291154E-38</v>
      </c>
      <c r="BJ817" s="82">
        <f t="shared" ca="1" si="605"/>
        <v>2.5128065200023893E-38</v>
      </c>
      <c r="BK817" s="82">
        <f t="shared" ca="1" si="606"/>
        <v>8.4092562373170163E-38</v>
      </c>
      <c r="BL817" s="82">
        <f t="shared" ca="1" si="607"/>
        <v>3.9603835736595185E-38</v>
      </c>
      <c r="BM817" s="82">
        <f t="shared" ca="1" si="597"/>
        <v>1.7049402057108039E-37</v>
      </c>
      <c r="BN817" s="10">
        <f ca="1">BN816+BI817-INDIRECT(ADDRESS(MAX($D817-'key variables'!$B$9*30,34),scenario!BI$4),TRUE)</f>
        <v>9439390.0751690175</v>
      </c>
      <c r="BO817" s="10">
        <f ca="1">BO816+BJ817-INDIRECT(ADDRESS(MAX($D817-'key variables'!$B$9*30,34),scenario!BJ$4),TRUE)</f>
        <v>10895583.360992203</v>
      </c>
      <c r="BP817" s="10">
        <f ca="1">BP816+BK817-INDIRECT(ADDRESS(MAX($D817-'key variables'!$B$9*30,34),scenario!BK$4),TRUE)</f>
        <v>32531162.537994072</v>
      </c>
      <c r="BQ817" s="10">
        <f ca="1">BQ816+BL817-INDIRECT(ADDRESS(MAX($D817-'key variables'!$B$9*30,34),scenario!BL$4),TRUE)</f>
        <v>14415841.516535141</v>
      </c>
      <c r="BR817" s="10">
        <f t="shared" ca="1" si="627"/>
        <v>67281977.490690395</v>
      </c>
      <c r="BS817" s="82">
        <f t="shared" ca="1" si="608"/>
        <v>-2.3433848477536824E-9</v>
      </c>
      <c r="BT817" s="82">
        <f t="shared" ca="1" si="609"/>
        <v>-3.4288309057018498E-10</v>
      </c>
      <c r="BU817" s="82">
        <f t="shared" ca="1" si="610"/>
        <v>-4.2578247660364599E-9</v>
      </c>
      <c r="BV817" s="82">
        <f t="shared" ca="1" si="611"/>
        <v>-2.9943922343414556E-9</v>
      </c>
      <c r="BW817" s="82">
        <f t="shared" ca="1" si="628"/>
        <v>-9.9384849387017825E-9</v>
      </c>
      <c r="BX817" s="10">
        <f t="shared" ca="1" si="612"/>
        <v>-1.8625994260191893E-12</v>
      </c>
      <c r="BY817" s="10">
        <f t="shared" ca="1" si="613"/>
        <v>2.8902850229962428E-12</v>
      </c>
      <c r="BZ817" s="10">
        <f t="shared" ca="1" si="614"/>
        <v>-3.5034723983035463E-11</v>
      </c>
      <c r="CA817" s="10">
        <f t="shared" ca="1" si="615"/>
        <v>-2.0257049910634696E-11</v>
      </c>
      <c r="CB817" s="10">
        <v>0</v>
      </c>
      <c r="CC817" s="82">
        <f t="shared" ca="1" si="616"/>
        <v>3.9725652202851362E-13</v>
      </c>
      <c r="CD817" s="82">
        <f t="shared" ca="1" si="617"/>
        <v>3.4270724516460853E-13</v>
      </c>
      <c r="CE817" s="82">
        <f t="shared" ca="1" si="618"/>
        <v>1.8915613015532971E-10</v>
      </c>
      <c r="CF817" s="82">
        <f t="shared" ca="1" si="619"/>
        <v>3.7028113764059381E-11</v>
      </c>
      <c r="CG817" s="82">
        <f t="shared" ca="1" si="629"/>
        <v>2.269242076865822E-10</v>
      </c>
      <c r="CH817" s="13" t="str">
        <f t="shared" ca="1" si="582"/>
        <v/>
      </c>
      <c r="CI817" s="81">
        <f t="shared" ca="1" si="591"/>
        <v>0.1131775965863165</v>
      </c>
      <c r="CJ817" s="81">
        <f t="shared" ca="1" si="592"/>
        <v>0.13063724757458739</v>
      </c>
      <c r="CK817" s="81">
        <f t="shared" ca="1" si="593"/>
        <v>0.39004625943939081</v>
      </c>
      <c r="CL817" s="81">
        <f t="shared" ca="1" si="594"/>
        <v>0.17284488538116416</v>
      </c>
      <c r="CM817" s="89">
        <f t="shared" ca="1" si="583"/>
        <v>0.80670598898145884</v>
      </c>
    </row>
    <row r="818" spans="1:91" x14ac:dyDescent="0.3">
      <c r="A818">
        <v>753</v>
      </c>
      <c r="B818" s="3">
        <f t="shared" si="596"/>
        <v>2.2805555555555554</v>
      </c>
      <c r="C818" s="3">
        <f t="shared" si="584"/>
        <v>25.1</v>
      </c>
      <c r="D818" s="4">
        <f t="shared" ca="1" si="620"/>
        <v>818</v>
      </c>
      <c r="E818" s="58">
        <f>(0.5*(COS(B818*2*PI())+1)*('key variables'!$B$4-'key variables'!$B$6)+'key variables'!$B$6)/'key variables'!$B$4</f>
        <v>1</v>
      </c>
      <c r="F818" s="10">
        <f t="shared" ca="1" si="585"/>
        <v>11689222.907461114</v>
      </c>
      <c r="G818" s="10">
        <f t="shared" ca="1" si="586"/>
        <v>13492492.798713122</v>
      </c>
      <c r="H818" s="10">
        <f t="shared" ca="1" si="587"/>
        <v>40309474.521088287</v>
      </c>
      <c r="I818" s="10">
        <f t="shared" ca="1" si="588"/>
        <v>17912154.249750931</v>
      </c>
      <c r="J818" s="10">
        <f t="shared" ca="1" si="621"/>
        <v>83403344.477013454</v>
      </c>
      <c r="K818" s="82">
        <f t="shared" ca="1" si="598"/>
        <v>2249832.832292099</v>
      </c>
      <c r="L818" s="82">
        <f t="shared" ca="1" si="599"/>
        <v>2596909.4377209195</v>
      </c>
      <c r="M818" s="82">
        <f t="shared" ca="1" si="600"/>
        <v>7778311.98309422</v>
      </c>
      <c r="N818" s="82">
        <f t="shared" ca="1" si="601"/>
        <v>3496312.733215793</v>
      </c>
      <c r="O818" s="82">
        <f t="shared" ca="1" si="622"/>
        <v>16121366.986323033</v>
      </c>
      <c r="P818" s="10">
        <f ca="1">IF(IF($A818&gt;='key variables'!$B$26,K818*SUMPRODUCT(Z818:AC818,'control variables'!$O$3:$R$3)/J818+F$65*'key variables'!$B$25/scenario!J$65,K818*SUMPRODUCT(Z818:AC818,'control variables'!$O$7:$R$7)/J818+F$65*'key variables'!$B$25/scenario!J$65)&lt;'key variables'!$B$28,0,IF($A818&gt;='key variables'!$B$26,K818*SUMPRODUCT(Z818:AC818,'control variables'!$O$3:$R$3)/J818+F$65*'key variables'!$B$25/scenario!J$65,K818*SUMPRODUCT(Z818:AC818,'control variables'!$O$7:$R$7)/J818+F$65*'key variables'!$B$25/scenario!J$65))</f>
        <v>2.6390938746738607E-39</v>
      </c>
      <c r="Q818" s="10">
        <f ca="1">IF(IF($A818&gt;='key variables'!$B$26,L818*SUMPRODUCT(Z818:AC818,'control variables'!$O$4:$R$4)/J818+G$65*'key variables'!$B$25/scenario!J$65,L818*SUMPRODUCT(Z818:AC818,'control variables'!$O$7:$R$7)/J818+G$65*'key variables'!$B$25/scenario!J$65)&lt;'key variables'!$B$28,0,IF($A818&gt;='key variables'!$B$26,L818*SUMPRODUCT(Z818:AC818,'control variables'!$O$4:$R$4)/J818+G$65*'key variables'!$B$25/scenario!J$65,L818*SUMPRODUCT(Z818:AC818,'control variables'!$O$7:$R$7)/J818+G$65*'key variables'!$B$25/scenario!J$65))</f>
        <v>3.0462208977498912E-39</v>
      </c>
      <c r="R818" s="10">
        <f ca="1">IF(IF($A818&gt;='key variables'!$B$26,M818*SUMPRODUCT(Z818:AC818,'control variables'!$O$5:$R$5)/J818+H$65*'key variables'!$B$25/scenario!J$65,M818*SUMPRODUCT(Z818:AC818,'control variables'!$O$7:$R$7)/J818+H$65*'key variables'!$B$25/scenario!J$65)&lt;'key variables'!$B$28,0,IF($A818&gt;='key variables'!$B$26,M818*SUMPRODUCT(Z818:AC818,'control variables'!$O$5:$R$5)/J818+H$65*'key variables'!$B$25/scenario!J$65,M818*SUMPRODUCT(Z818:AC818,'control variables'!$O$7:$R$7)/J818+H$65*'key variables'!$B$25/scenario!J$65))</f>
        <v>9.1240981175356524E-39</v>
      </c>
      <c r="S818" s="10">
        <f ca="1">IF(IF($A818&gt;='key variables'!$B$26,N818*SUMPRODUCT(Z818:AC818,'control variables'!$O$6:$R$6)/J818+I$65*'key variables'!$B$25/scenario!J$65,N818*SUMPRODUCT(Z818:AC818,'control variables'!$O$7:$R$7)/J818+I$65*'key variables'!$B$25/scenario!J$65)&lt;'key variables'!$B$28,0,IF($A818&gt;='key variables'!$B$26,N818*SUMPRODUCT(Z818:AC818,'control variables'!$O$6:$R$6)/J818+I$65*'key variables'!$B$25/scenario!J$65,N818*SUMPRODUCT(Z818:AC818,'control variables'!$O$7:$R$7)/J818+I$65*'key variables'!$B$25/scenario!J$65))</f>
        <v>4.1012369389122931E-39</v>
      </c>
      <c r="T818" s="10">
        <f t="shared" ca="1" si="595"/>
        <v>1.8910649828871697E-38</v>
      </c>
      <c r="U818" s="82">
        <f ca="1">SUMPRODUCT(P788:P817,'control variables'!AD$7:AD$36)</f>
        <v>5.5953672406609991E-39</v>
      </c>
      <c r="V818" s="82">
        <f ca="1">SUMPRODUCT(Q788:Q817,'control variables'!AE$7:AE$36)</f>
        <v>6.4585518471536249E-39</v>
      </c>
      <c r="W818" s="82">
        <f ca="1">SUMPRODUCT(R788:R817,'control variables'!AF$7:AF$36)</f>
        <v>1.9344775946533833E-38</v>
      </c>
      <c r="X818" s="82">
        <f ca="1">SUMPRODUCT(S788:S817,'control variables'!AG$7:AG$36)</f>
        <v>8.6953810299811903E-39</v>
      </c>
      <c r="Y818" s="82">
        <f t="shared" ca="1" si="589"/>
        <v>4.0094076064329653E-38</v>
      </c>
      <c r="Z818" s="10">
        <f ca="1">IF($A818&gt;='key variables'!$B$26,SUMPRODUCT(P788:P817,'control variables'!V$7:V$36)*$E818,SUMPRODUCT(P788:P817,'control variables'!Z$7:Z$36)*$E818)</f>
        <v>1.3653262513243167E-38</v>
      </c>
      <c r="AA818" s="10">
        <f ca="1">IF($A818&gt;='key variables'!$B$26,SUMPRODUCT(Q788:Q817,'control variables'!W$7:W$36)*$E818,SUMPRODUCT(Q788:Q817,'control variables'!AA$7:AA$36)*$E818)</f>
        <v>1.5759520337428818E-38</v>
      </c>
      <c r="AB818" s="10">
        <f ca="1">IF($A818&gt;='key variables'!$B$26,SUMPRODUCT(R788:R817,'control variables'!X$7:X$36)*$E818,SUMPRODUCT(R788:R817,'control variables'!AB$7:AB$36)*$E818)</f>
        <v>4.7203211674574046E-38</v>
      </c>
      <c r="AC818" s="10">
        <f ca="1">IF($A818&gt;='key variables'!$B$26,SUMPRODUCT(S788:S817,'control variables'!Y$7:Y$36)*$E818,SUMPRODUCT(S788:S817,'control variables'!AC$7:AC$36)*$E818)</f>
        <v>2.1217609988541717E-38</v>
      </c>
      <c r="AD818" s="10">
        <f t="shared" ca="1" si="590"/>
        <v>9.783360451378774E-38</v>
      </c>
      <c r="AE818" s="82">
        <f ca="1">SUMPRODUCT(P788:P817,'control variables'!AL$7:AL$36)</f>
        <v>1.8589607989760326E-38</v>
      </c>
      <c r="AF818" s="82">
        <f ca="1">SUMPRODUCT(Q788:Q817,'control variables'!AM$7:AM$36)</f>
        <v>2.1401279894106481E-38</v>
      </c>
      <c r="AG818" s="82">
        <f ca="1">SUMPRODUCT(R788:R817,'control variables'!AN$7:AN$36)</f>
        <v>6.1020673479406369E-38</v>
      </c>
      <c r="AH818" s="82">
        <f ca="1">SUMPRODUCT(S788:S817,'control variables'!AO$7:AO$36)</f>
        <v>2.6421346338323445E-38</v>
      </c>
      <c r="AI818" s="82">
        <f t="shared" ca="1" si="602"/>
        <v>1.2743290770159662E-37</v>
      </c>
      <c r="AJ818" s="10">
        <f ca="1">SUMPRODUCT(P788:P817,'control variables'!AP$7:AP$36)</f>
        <v>1.7762442737526697E-41</v>
      </c>
      <c r="AK818" s="10">
        <f ca="1">SUMPRODUCT(Q788:Q817,'control variables'!AQ$7:AQ$36)</f>
        <v>5.1256536174585991E-41</v>
      </c>
      <c r="AL818" s="10">
        <f ca="1">SUMPRODUCT(R788:R817,'control variables'!AR$7:AR$36)</f>
        <v>1.8422944924344192E-39</v>
      </c>
      <c r="AM818" s="10">
        <f ca="1">SUMPRODUCT(S788:S817,'control variables'!AS$7:AS$36)</f>
        <v>1.380170424772432E-39</v>
      </c>
      <c r="AN818" s="10">
        <f t="shared" ca="1" si="623"/>
        <v>3.2914838961189641E-39</v>
      </c>
      <c r="AO818" s="82">
        <f ca="1">SUMPRODUCT(P788:P817,'control variables'!AX$7:AX$36)</f>
        <v>2.4154211450937611E-41</v>
      </c>
      <c r="AP818" s="82">
        <f ca="1">SUMPRODUCT(Q788:Q817,'control variables'!AY$7:AY$36)</f>
        <v>5.5760853675285636E-41</v>
      </c>
      <c r="AQ818" s="82">
        <f ca="1">SUMPRODUCT(R788:R817,'control variables'!AZ$7:AZ$36)</f>
        <v>5.0104787255578733E-40</v>
      </c>
      <c r="AR818" s="82">
        <f ca="1">SUMPRODUCT(S788:S817,'control variables'!BA$7:BA$36)</f>
        <v>3.7536423082004127E-40</v>
      </c>
      <c r="AS818" s="82">
        <f t="shared" ca="1" si="624"/>
        <v>9.5632716850205186E-40</v>
      </c>
      <c r="AT818" s="10">
        <f ca="1">SUMPRODUCT(P788:P817,'control variables'!AT$7:AT$36)</f>
        <v>-2.1317034173026258E-41</v>
      </c>
      <c r="AU818" s="10">
        <f ca="1">SUMPRODUCT(Q788:Q817,'control variables'!AU$7:AU$36)</f>
        <v>2.3124292479209808E-41</v>
      </c>
      <c r="AV818" s="10">
        <f ca="1">SUMPRODUCT(R788:R817,'control variables'!AV$7:AV$36)</f>
        <v>9.9575056512137378E-39</v>
      </c>
      <c r="AW818" s="10">
        <f ca="1">SUMPRODUCT(S788:S817,'control variables'!AW$7:AW$36)</f>
        <v>7.4597491664589408E-39</v>
      </c>
      <c r="AX818" s="10">
        <f t="shared" ca="1" si="603"/>
        <v>1.7419062075978863E-38</v>
      </c>
      <c r="AY818" s="82">
        <f ca="1">SUMPRODUCT(P788:P817,'control variables'!BB$7:BB$36)</f>
        <v>7.726283089918524E-41</v>
      </c>
      <c r="AZ818" s="82">
        <f ca="1">SUMPRODUCT(Q788:Q817,'control variables'!BC$7:BC$36)</f>
        <v>1.9702008101229674E-40</v>
      </c>
      <c r="BA818" s="82">
        <f ca="1">SUMPRODUCT(R788:R817,'control variables'!BD$7:BD$36)</f>
        <v>1.3792011271336825E-39</v>
      </c>
      <c r="BB818" s="82">
        <f ca="1">SUMPRODUCT(S788:S817,'control variables'!BE$7:BE$36)</f>
        <v>1.9599432561050044E-40</v>
      </c>
      <c r="BC818" s="82">
        <f t="shared" ca="1" si="625"/>
        <v>1.849478364655665E-39</v>
      </c>
      <c r="BD818" s="10">
        <f ca="1">SUMPRODUCT(P788:P817,'control variables'!BF$7:BF$36)</f>
        <v>1.6162711251452538E-41</v>
      </c>
      <c r="BE818" s="10">
        <f ca="1">SUMPRODUCT(Q788:Q817,'control variables'!BG$7:BG$36)</f>
        <v>1.8656096037719199E-41</v>
      </c>
      <c r="BF818" s="10">
        <f ca="1">SUMPRODUCT(R788:R817,'control variables'!BH$7:BH$36)</f>
        <v>5.5879089682580842E-40</v>
      </c>
      <c r="BG818" s="10">
        <f ca="1">SUMPRODUCT(S788:S817,'control variables'!BI$7:BI$36)</f>
        <v>1.2558687103470743E-39</v>
      </c>
      <c r="BH818" s="10">
        <f t="shared" ca="1" si="626"/>
        <v>1.8494784144620546E-39</v>
      </c>
      <c r="BI818" s="82">
        <f t="shared" ca="1" si="604"/>
        <v>1.8645553786486485E-38</v>
      </c>
      <c r="BJ818" s="82">
        <f t="shared" ca="1" si="605"/>
        <v>2.1621424267597987E-38</v>
      </c>
      <c r="BK818" s="82">
        <f t="shared" ca="1" si="606"/>
        <v>7.2357380257753791E-38</v>
      </c>
      <c r="BL818" s="82">
        <f t="shared" ca="1" si="607"/>
        <v>3.4077089830392889E-38</v>
      </c>
      <c r="BM818" s="82">
        <f t="shared" ca="1" si="597"/>
        <v>1.4670144814223114E-37</v>
      </c>
      <c r="BN818" s="10">
        <f ca="1">BN817+BI818-INDIRECT(ADDRESS(MAX($D818-'key variables'!$B$9*30,34),scenario!BI$4),TRUE)</f>
        <v>9439390.0751690175</v>
      </c>
      <c r="BO818" s="10">
        <f ca="1">BO817+BJ818-INDIRECT(ADDRESS(MAX($D818-'key variables'!$B$9*30,34),scenario!BJ$4),TRUE)</f>
        <v>10895583.360992203</v>
      </c>
      <c r="BP818" s="10">
        <f ca="1">BP817+BK818-INDIRECT(ADDRESS(MAX($D818-'key variables'!$B$9*30,34),scenario!BK$4),TRUE)</f>
        <v>32531162.537994072</v>
      </c>
      <c r="BQ818" s="10">
        <f ca="1">BQ817+BL818-INDIRECT(ADDRESS(MAX($D818-'key variables'!$B$9*30,34),scenario!BL$4),TRUE)</f>
        <v>14415841.516535141</v>
      </c>
      <c r="BR818" s="10">
        <f t="shared" ca="1" si="627"/>
        <v>67281977.490690395</v>
      </c>
      <c r="BS818" s="82">
        <f t="shared" ca="1" si="608"/>
        <v>-2.3433848477536824E-9</v>
      </c>
      <c r="BT818" s="82">
        <f t="shared" ca="1" si="609"/>
        <v>-3.4288309057018498E-10</v>
      </c>
      <c r="BU818" s="82">
        <f t="shared" ca="1" si="610"/>
        <v>-4.2578247660364599E-9</v>
      </c>
      <c r="BV818" s="82">
        <f t="shared" ca="1" si="611"/>
        <v>-2.9943922343414556E-9</v>
      </c>
      <c r="BW818" s="82">
        <f t="shared" ca="1" si="628"/>
        <v>-9.9384849387017825E-9</v>
      </c>
      <c r="BX818" s="10">
        <f t="shared" ca="1" si="612"/>
        <v>-1.8625994260191893E-12</v>
      </c>
      <c r="BY818" s="10">
        <f t="shared" ca="1" si="613"/>
        <v>2.8902850229962428E-12</v>
      </c>
      <c r="BZ818" s="10">
        <f t="shared" ca="1" si="614"/>
        <v>-3.5034723983035463E-11</v>
      </c>
      <c r="CA818" s="10">
        <f t="shared" ca="1" si="615"/>
        <v>-2.0257049910634696E-11</v>
      </c>
      <c r="CB818" s="10">
        <v>0</v>
      </c>
      <c r="CC818" s="82">
        <f t="shared" ca="1" si="616"/>
        <v>3.9725652202851362E-13</v>
      </c>
      <c r="CD818" s="82">
        <f t="shared" ca="1" si="617"/>
        <v>3.4270724516460853E-13</v>
      </c>
      <c r="CE818" s="82">
        <f t="shared" ca="1" si="618"/>
        <v>1.8915613015532971E-10</v>
      </c>
      <c r="CF818" s="82">
        <f t="shared" ca="1" si="619"/>
        <v>3.7028113764059381E-11</v>
      </c>
      <c r="CG818" s="82">
        <f t="shared" ca="1" si="629"/>
        <v>2.269242076865822E-10</v>
      </c>
      <c r="CH818" s="13" t="str">
        <f t="shared" ca="1" si="582"/>
        <v/>
      </c>
      <c r="CI818" s="81">
        <f t="shared" ca="1" si="591"/>
        <v>0.1131775965863165</v>
      </c>
      <c r="CJ818" s="81">
        <f t="shared" ca="1" si="592"/>
        <v>0.13063724757458739</v>
      </c>
      <c r="CK818" s="81">
        <f t="shared" ca="1" si="593"/>
        <v>0.39004625943939081</v>
      </c>
      <c r="CL818" s="81">
        <f t="shared" ca="1" si="594"/>
        <v>0.17284488538116416</v>
      </c>
      <c r="CM818" s="89">
        <f t="shared" ca="1" si="583"/>
        <v>0.80670598898145884</v>
      </c>
    </row>
    <row r="819" spans="1:91" x14ac:dyDescent="0.3">
      <c r="A819">
        <v>754</v>
      </c>
      <c r="B819" s="3">
        <f t="shared" si="596"/>
        <v>2.2833333333333332</v>
      </c>
      <c r="C819" s="3">
        <f t="shared" si="584"/>
        <v>25.133333333333333</v>
      </c>
      <c r="D819" s="4">
        <f t="shared" ca="1" si="620"/>
        <v>819</v>
      </c>
      <c r="E819" s="58">
        <f>(0.5*(COS(B819*2*PI())+1)*('key variables'!$B$4-'key variables'!$B$6)+'key variables'!$B$6)/'key variables'!$B$4</f>
        <v>1</v>
      </c>
      <c r="F819" s="10">
        <f t="shared" ca="1" si="585"/>
        <v>11689222.907461114</v>
      </c>
      <c r="G819" s="10">
        <f t="shared" ca="1" si="586"/>
        <v>13492492.798713122</v>
      </c>
      <c r="H819" s="10">
        <f t="shared" ca="1" si="587"/>
        <v>40309474.521088287</v>
      </c>
      <c r="I819" s="10">
        <f t="shared" ca="1" si="588"/>
        <v>17912154.249750931</v>
      </c>
      <c r="J819" s="10">
        <f t="shared" ca="1" si="621"/>
        <v>83403344.477013454</v>
      </c>
      <c r="K819" s="82">
        <f t="shared" ca="1" si="598"/>
        <v>2249832.832292099</v>
      </c>
      <c r="L819" s="82">
        <f t="shared" ca="1" si="599"/>
        <v>2596909.4377209195</v>
      </c>
      <c r="M819" s="82">
        <f t="shared" ca="1" si="600"/>
        <v>7778311.98309422</v>
      </c>
      <c r="N819" s="82">
        <f t="shared" ca="1" si="601"/>
        <v>3496312.733215793</v>
      </c>
      <c r="O819" s="82">
        <f t="shared" ca="1" si="622"/>
        <v>16121366.986323033</v>
      </c>
      <c r="P819" s="10">
        <f ca="1">IF(IF($A819&gt;='key variables'!$B$26,K819*SUMPRODUCT(Z819:AC819,'control variables'!$O$3:$R$3)/J819+F$65*'key variables'!$B$25/scenario!J$65,K819*SUMPRODUCT(Z819:AC819,'control variables'!$O$7:$R$7)/J819+F$65*'key variables'!$B$25/scenario!J$65)&lt;'key variables'!$B$28,0,IF($A819&gt;='key variables'!$B$26,K819*SUMPRODUCT(Z819:AC819,'control variables'!$O$3:$R$3)/J819+F$65*'key variables'!$B$25/scenario!J$65,K819*SUMPRODUCT(Z819:AC819,'control variables'!$O$7:$R$7)/J819+F$65*'key variables'!$B$25/scenario!J$65))</f>
        <v>2.2708062834176491E-39</v>
      </c>
      <c r="Q819" s="10">
        <f ca="1">IF(IF($A819&gt;='key variables'!$B$26,L819*SUMPRODUCT(Z819:AC819,'control variables'!$O$4:$R$4)/J819+G$65*'key variables'!$B$25/scenario!J$65,L819*SUMPRODUCT(Z819:AC819,'control variables'!$O$7:$R$7)/J819+G$65*'key variables'!$B$25/scenario!J$65)&lt;'key variables'!$B$28,0,IF($A819&gt;='key variables'!$B$26,L819*SUMPRODUCT(Z819:AC819,'control variables'!$O$4:$R$4)/J819+G$65*'key variables'!$B$25/scenario!J$65,L819*SUMPRODUCT(Z819:AC819,'control variables'!$O$7:$R$7)/J819+G$65*'key variables'!$B$25/scenario!J$65))</f>
        <v>2.6211184155559658E-39</v>
      </c>
      <c r="R819" s="10">
        <f ca="1">IF(IF($A819&gt;='key variables'!$B$26,M819*SUMPRODUCT(Z819:AC819,'control variables'!$O$5:$R$5)/J819+H$65*'key variables'!$B$25/scenario!J$65,M819*SUMPRODUCT(Z819:AC819,'control variables'!$O$7:$R$7)/J819+H$65*'key variables'!$B$25/scenario!J$65)&lt;'key variables'!$B$28,0,IF($A819&gt;='key variables'!$B$26,M819*SUMPRODUCT(Z819:AC819,'control variables'!$O$5:$R$5)/J819+H$65*'key variables'!$B$25/scenario!J$65,M819*SUMPRODUCT(Z819:AC819,'control variables'!$O$7:$R$7)/J819+H$65*'key variables'!$B$25/scenario!J$65))</f>
        <v>7.8508231687588466E-39</v>
      </c>
      <c r="S819" s="10">
        <f ca="1">IF(IF($A819&gt;='key variables'!$B$26,N819*SUMPRODUCT(Z819:AC819,'control variables'!$O$6:$R$6)/J819+I$65*'key variables'!$B$25/scenario!J$65,N819*SUMPRODUCT(Z819:AC819,'control variables'!$O$7:$R$7)/J819+I$65*'key variables'!$B$25/scenario!J$65)&lt;'key variables'!$B$28,0,IF($A819&gt;='key variables'!$B$26,N819*SUMPRODUCT(Z819:AC819,'control variables'!$O$6:$R$6)/J819+I$65*'key variables'!$B$25/scenario!J$65,N819*SUMPRODUCT(Z819:AC819,'control variables'!$O$7:$R$7)/J819+I$65*'key variables'!$B$25/scenario!J$65))</f>
        <v>3.5289061522366326E-39</v>
      </c>
      <c r="T819" s="10">
        <f t="shared" ca="1" si="595"/>
        <v>1.6271654019969094E-38</v>
      </c>
      <c r="U819" s="82">
        <f ca="1">SUMPRODUCT(P789:P818,'control variables'!AD$7:AD$36)</f>
        <v>4.8145294148327614E-39</v>
      </c>
      <c r="V819" s="82">
        <f ca="1">SUMPRODUCT(Q789:Q818,'control variables'!AE$7:AE$36)</f>
        <v>5.55725594191209E-39</v>
      </c>
      <c r="W819" s="82">
        <f ca="1">SUMPRODUCT(R789:R818,'control variables'!AF$7:AF$36)</f>
        <v>1.6645197502163229E-38</v>
      </c>
      <c r="X819" s="82">
        <f ca="1">SUMPRODUCT(S789:S818,'control variables'!AG$7:AG$36)</f>
        <v>7.4819338823375752E-39</v>
      </c>
      <c r="Y819" s="82">
        <f t="shared" ca="1" si="589"/>
        <v>3.4498916741245655E-38</v>
      </c>
      <c r="Z819" s="10">
        <f ca="1">IF($A819&gt;='key variables'!$B$26,SUMPRODUCT(P789:P818,'control variables'!V$7:V$36)*$E819,SUMPRODUCT(P789:P818,'control variables'!Z$7:Z$36)*$E819)</f>
        <v>1.1747939170240651E-38</v>
      </c>
      <c r="AA819" s="10">
        <f ca="1">IF($A819&gt;='key variables'!$B$26,SUMPRODUCT(Q789:Q818,'control variables'!W$7:W$36)*$E819,SUMPRODUCT(Q789:Q818,'control variables'!AA$7:AA$36)*$E819)</f>
        <v>1.356026708610512E-38</v>
      </c>
      <c r="AB819" s="10">
        <f ca="1">IF($A819&gt;='key variables'!$B$26,SUMPRODUCT(R789:R818,'control variables'!X$7:X$36)*$E819,SUMPRODUCT(R789:R818,'control variables'!AB$7:AB$36)*$E819)</f>
        <v>4.0615966978955054E-38</v>
      </c>
      <c r="AC819" s="10">
        <f ca="1">IF($A819&gt;='key variables'!$B$26,SUMPRODUCT(S789:S818,'control variables'!Y$7:Y$36)*$E819,SUMPRODUCT(S789:S818,'control variables'!AC$7:AC$36)*$E819)</f>
        <v>1.8256676105180161E-38</v>
      </c>
      <c r="AD819" s="10">
        <f t="shared" ca="1" si="590"/>
        <v>8.4180849340480991E-38</v>
      </c>
      <c r="AE819" s="82">
        <f ca="1">SUMPRODUCT(P789:P818,'control variables'!AL$7:AL$36)</f>
        <v>1.5995413817795858E-38</v>
      </c>
      <c r="AF819" s="82">
        <f ca="1">SUMPRODUCT(Q789:Q818,'control variables'!AM$7:AM$36)</f>
        <v>1.8414714733375125E-38</v>
      </c>
      <c r="AG819" s="82">
        <f ca="1">SUMPRODUCT(R789:R818,'control variables'!AN$7:AN$36)</f>
        <v>5.2505191302653702E-38</v>
      </c>
      <c r="AH819" s="82">
        <f ca="1">SUMPRODUCT(S789:S818,'control variables'!AO$7:AO$36)</f>
        <v>2.2734227022838773E-38</v>
      </c>
      <c r="AI819" s="82">
        <f t="shared" ca="1" si="602"/>
        <v>1.0964954687666346E-37</v>
      </c>
      <c r="AJ819" s="10">
        <f ca="1">SUMPRODUCT(P789:P818,'control variables'!AP$7:AP$36)</f>
        <v>1.5283680116231721E-41</v>
      </c>
      <c r="AK819" s="10">
        <f ca="1">SUMPRODUCT(Q789:Q818,'control variables'!AQ$7:AQ$36)</f>
        <v>4.4103646910194813E-41</v>
      </c>
      <c r="AL819" s="10">
        <f ca="1">SUMPRODUCT(R789:R818,'control variables'!AR$7:AR$36)</f>
        <v>1.5852008712053881E-39</v>
      </c>
      <c r="AM819" s="10">
        <f ca="1">SUMPRODUCT(S789:S818,'control variables'!AS$7:AS$36)</f>
        <v>1.1875665745871794E-39</v>
      </c>
      <c r="AN819" s="10">
        <f t="shared" ca="1" si="623"/>
        <v>2.8321547728189941E-39</v>
      </c>
      <c r="AO819" s="82">
        <f ca="1">SUMPRODUCT(P789:P818,'control variables'!AX$7:AX$36)</f>
        <v>2.0783472562364214E-41</v>
      </c>
      <c r="AP819" s="82">
        <f ca="1">SUMPRODUCT(Q789:Q818,'control variables'!AY$7:AY$36)</f>
        <v>4.7979383420083405E-41</v>
      </c>
      <c r="AQ819" s="82">
        <f ca="1">SUMPRODUCT(R789:R818,'control variables'!AZ$7:AZ$36)</f>
        <v>4.3112625443584665E-40</v>
      </c>
      <c r="AR819" s="82">
        <f ca="1">SUMPRODUCT(S789:S818,'control variables'!BA$7:BA$36)</f>
        <v>3.2298186210663677E-40</v>
      </c>
      <c r="AS819" s="82">
        <f t="shared" ca="1" si="624"/>
        <v>8.2287097252493093E-40</v>
      </c>
      <c r="AT819" s="10">
        <f ca="1">SUMPRODUCT(P789:P818,'control variables'!AT$7:AT$36)</f>
        <v>-1.8342225567826341E-41</v>
      </c>
      <c r="AU819" s="10">
        <f ca="1">SUMPRODUCT(Q789:Q818,'control variables'!AU$7:AU$36)</f>
        <v>1.9897279579668765E-41</v>
      </c>
      <c r="AV819" s="10">
        <f ca="1">SUMPRODUCT(R789:R818,'control variables'!AV$7:AV$36)</f>
        <v>8.5679280365641564E-39</v>
      </c>
      <c r="AW819" s="10">
        <f ca="1">SUMPRODUCT(S789:S818,'control variables'!AW$7:AW$36)</f>
        <v>6.4187354009936215E-39</v>
      </c>
      <c r="AX819" s="10">
        <f t="shared" ca="1" si="603"/>
        <v>1.4988218491569622E-38</v>
      </c>
      <c r="AY819" s="82">
        <f ca="1">SUMPRODUCT(P789:P818,'control variables'!BB$7:BB$36)</f>
        <v>6.6480743093000853E-41</v>
      </c>
      <c r="AZ819" s="82">
        <f ca="1">SUMPRODUCT(Q789:Q818,'control variables'!BC$7:BC$36)</f>
        <v>1.6952577633391941E-40</v>
      </c>
      <c r="BA819" s="82">
        <f ca="1">SUMPRODUCT(R789:R818,'control variables'!BD$7:BD$36)</f>
        <v>1.1867325431835614E-39</v>
      </c>
      <c r="BB819" s="82">
        <f ca="1">SUMPRODUCT(S789:S818,'control variables'!BE$7:BE$36)</f>
        <v>1.6864316589175142E-40</v>
      </c>
      <c r="BC819" s="82">
        <f t="shared" ca="1" si="625"/>
        <v>1.5913822285022329E-39</v>
      </c>
      <c r="BD819" s="10">
        <f ca="1">SUMPRODUCT(P789:P818,'control variables'!BF$7:BF$36)</f>
        <v>1.390719239625352E-41</v>
      </c>
      <c r="BE819" s="10">
        <f ca="1">SUMPRODUCT(Q789:Q818,'control variables'!BG$7:BG$36)</f>
        <v>1.6052623407240961E-41</v>
      </c>
      <c r="BF819" s="10">
        <f ca="1">SUMPRODUCT(R789:R818,'control variables'!BH$7:BH$36)</f>
        <v>4.8081119501118177E-40</v>
      </c>
      <c r="BG819" s="10">
        <f ca="1">SUMPRODUCT(S789:S818,'control variables'!BI$7:BI$36)</f>
        <v>1.0806112605434263E-39</v>
      </c>
      <c r="BH819" s="10">
        <f t="shared" ca="1" si="626"/>
        <v>1.5913822713581025E-39</v>
      </c>
      <c r="BI819" s="82">
        <f t="shared" ca="1" si="604"/>
        <v>1.6043552335321033E-38</v>
      </c>
      <c r="BJ819" s="82">
        <f t="shared" ca="1" si="605"/>
        <v>1.8604137789288713E-38</v>
      </c>
      <c r="BK819" s="82">
        <f t="shared" ca="1" si="606"/>
        <v>6.2259851882401422E-38</v>
      </c>
      <c r="BL819" s="82">
        <f t="shared" ca="1" si="607"/>
        <v>2.9321605589724147E-38</v>
      </c>
      <c r="BM819" s="82">
        <f t="shared" ca="1" si="597"/>
        <v>1.2622914759673532E-37</v>
      </c>
      <c r="BN819" s="10">
        <f ca="1">BN818+BI819-INDIRECT(ADDRESS(MAX($D819-'key variables'!$B$9*30,34),scenario!BI$4),TRUE)</f>
        <v>9439390.0751690175</v>
      </c>
      <c r="BO819" s="10">
        <f ca="1">BO818+BJ819-INDIRECT(ADDRESS(MAX($D819-'key variables'!$B$9*30,34),scenario!BJ$4),TRUE)</f>
        <v>10895583.360992203</v>
      </c>
      <c r="BP819" s="10">
        <f ca="1">BP818+BK819-INDIRECT(ADDRESS(MAX($D819-'key variables'!$B$9*30,34),scenario!BK$4),TRUE)</f>
        <v>32531162.537994072</v>
      </c>
      <c r="BQ819" s="10">
        <f ca="1">BQ818+BL819-INDIRECT(ADDRESS(MAX($D819-'key variables'!$B$9*30,34),scenario!BL$4),TRUE)</f>
        <v>14415841.516535141</v>
      </c>
      <c r="BR819" s="10">
        <f t="shared" ca="1" si="627"/>
        <v>67281977.490690395</v>
      </c>
      <c r="BS819" s="82">
        <f t="shared" ca="1" si="608"/>
        <v>-2.3433848477536824E-9</v>
      </c>
      <c r="BT819" s="82">
        <f t="shared" ca="1" si="609"/>
        <v>-3.4288309057018498E-10</v>
      </c>
      <c r="BU819" s="82">
        <f t="shared" ca="1" si="610"/>
        <v>-4.2578247660364599E-9</v>
      </c>
      <c r="BV819" s="82">
        <f t="shared" ca="1" si="611"/>
        <v>-2.9943922343414556E-9</v>
      </c>
      <c r="BW819" s="82">
        <f t="shared" ca="1" si="628"/>
        <v>-9.9384849387017825E-9</v>
      </c>
      <c r="BX819" s="10">
        <f t="shared" ca="1" si="612"/>
        <v>-1.8625994260191893E-12</v>
      </c>
      <c r="BY819" s="10">
        <f t="shared" ca="1" si="613"/>
        <v>2.8902850229962428E-12</v>
      </c>
      <c r="BZ819" s="10">
        <f t="shared" ca="1" si="614"/>
        <v>-3.5034723983035463E-11</v>
      </c>
      <c r="CA819" s="10">
        <f t="shared" ca="1" si="615"/>
        <v>-2.0257049910634696E-11</v>
      </c>
      <c r="CB819" s="10">
        <v>0</v>
      </c>
      <c r="CC819" s="82">
        <f t="shared" ca="1" si="616"/>
        <v>3.9725652202851362E-13</v>
      </c>
      <c r="CD819" s="82">
        <f t="shared" ca="1" si="617"/>
        <v>3.4270724516460853E-13</v>
      </c>
      <c r="CE819" s="82">
        <f t="shared" ca="1" si="618"/>
        <v>1.8915613015532971E-10</v>
      </c>
      <c r="CF819" s="82">
        <f t="shared" ca="1" si="619"/>
        <v>3.7028113764059381E-11</v>
      </c>
      <c r="CG819" s="82">
        <f t="shared" ca="1" si="629"/>
        <v>2.269242076865822E-10</v>
      </c>
      <c r="CH819" s="13" t="str">
        <f t="shared" ca="1" si="582"/>
        <v/>
      </c>
      <c r="CI819" s="81">
        <f t="shared" ca="1" si="591"/>
        <v>0.1131775965863165</v>
      </c>
      <c r="CJ819" s="81">
        <f t="shared" ca="1" si="592"/>
        <v>0.13063724757458739</v>
      </c>
      <c r="CK819" s="81">
        <f t="shared" ca="1" si="593"/>
        <v>0.39004625943939081</v>
      </c>
      <c r="CL819" s="81">
        <f t="shared" ca="1" si="594"/>
        <v>0.17284488538116416</v>
      </c>
      <c r="CM819" s="89">
        <f t="shared" ca="1" si="583"/>
        <v>0.80670598898145884</v>
      </c>
    </row>
    <row r="820" spans="1:91" x14ac:dyDescent="0.3">
      <c r="A820">
        <v>755</v>
      </c>
      <c r="B820" s="3">
        <f t="shared" si="596"/>
        <v>2.286111111111111</v>
      </c>
      <c r="C820" s="3">
        <f t="shared" si="584"/>
        <v>25.166666666666668</v>
      </c>
      <c r="D820" s="4">
        <f t="shared" ca="1" si="620"/>
        <v>820</v>
      </c>
      <c r="E820" s="58">
        <f>(0.5*(COS(B820*2*PI())+1)*('key variables'!$B$4-'key variables'!$B$6)+'key variables'!$B$6)/'key variables'!$B$4</f>
        <v>1</v>
      </c>
      <c r="F820" s="10">
        <f t="shared" ca="1" si="585"/>
        <v>11689222.907461114</v>
      </c>
      <c r="G820" s="10">
        <f t="shared" ca="1" si="586"/>
        <v>13492492.798713122</v>
      </c>
      <c r="H820" s="10">
        <f t="shared" ca="1" si="587"/>
        <v>40309474.521088287</v>
      </c>
      <c r="I820" s="10">
        <f t="shared" ca="1" si="588"/>
        <v>17912154.249750931</v>
      </c>
      <c r="J820" s="10">
        <f t="shared" ca="1" si="621"/>
        <v>83403344.477013454</v>
      </c>
      <c r="K820" s="82">
        <f t="shared" ca="1" si="598"/>
        <v>2249832.832292099</v>
      </c>
      <c r="L820" s="82">
        <f t="shared" ca="1" si="599"/>
        <v>2596909.4377209195</v>
      </c>
      <c r="M820" s="82">
        <f t="shared" ca="1" si="600"/>
        <v>7778311.98309422</v>
      </c>
      <c r="N820" s="82">
        <f t="shared" ca="1" si="601"/>
        <v>3496312.733215793</v>
      </c>
      <c r="O820" s="82">
        <f t="shared" ca="1" si="622"/>
        <v>16121366.986323033</v>
      </c>
      <c r="P820" s="10">
        <f ca="1">IF(IF($A820&gt;='key variables'!$B$26,K820*SUMPRODUCT(Z820:AC820,'control variables'!$O$3:$R$3)/J820+F$65*'key variables'!$B$25/scenario!J$65,K820*SUMPRODUCT(Z820:AC820,'control variables'!$O$7:$R$7)/J820+F$65*'key variables'!$B$25/scenario!J$65)&lt;'key variables'!$B$28,0,IF($A820&gt;='key variables'!$B$26,K820*SUMPRODUCT(Z820:AC820,'control variables'!$O$3:$R$3)/J820+F$65*'key variables'!$B$25/scenario!J$65,K820*SUMPRODUCT(Z820:AC820,'control variables'!$O$7:$R$7)/J820+F$65*'key variables'!$B$25/scenario!J$65))</f>
        <v>1.9539135103507156E-39</v>
      </c>
      <c r="Q820" s="10">
        <f ca="1">IF(IF($A820&gt;='key variables'!$B$26,L820*SUMPRODUCT(Z820:AC820,'control variables'!$O$4:$R$4)/J820+G$65*'key variables'!$B$25/scenario!J$65,L820*SUMPRODUCT(Z820:AC820,'control variables'!$O$7:$R$7)/J820+G$65*'key variables'!$B$25/scenario!J$65)&lt;'key variables'!$B$28,0,IF($A820&gt;='key variables'!$B$26,L820*SUMPRODUCT(Z820:AC820,'control variables'!$O$4:$R$4)/J820+G$65*'key variables'!$B$25/scenario!J$65,L820*SUMPRODUCT(Z820:AC820,'control variables'!$O$7:$R$7)/J820+G$65*'key variables'!$B$25/scenario!J$65))</f>
        <v>2.2553393135216738E-39</v>
      </c>
      <c r="R820" s="10">
        <f ca="1">IF(IF($A820&gt;='key variables'!$B$26,M820*SUMPRODUCT(Z820:AC820,'control variables'!$O$5:$R$5)/J820+H$65*'key variables'!$B$25/scenario!J$65,M820*SUMPRODUCT(Z820:AC820,'control variables'!$O$7:$R$7)/J820+H$65*'key variables'!$B$25/scenario!J$65)&lt;'key variables'!$B$28,0,IF($A820&gt;='key variables'!$B$26,M820*SUMPRODUCT(Z820:AC820,'control variables'!$O$5:$R$5)/J820+H$65*'key variables'!$B$25/scenario!J$65,M820*SUMPRODUCT(Z820:AC820,'control variables'!$O$7:$R$7)/J820+H$65*'key variables'!$B$25/scenario!J$65))</f>
        <v>6.755234723820347E-39</v>
      </c>
      <c r="S820" s="10">
        <f ca="1">IF(IF($A820&gt;='key variables'!$B$26,N820*SUMPRODUCT(Z820:AC820,'control variables'!$O$6:$R$6)/J820+I$65*'key variables'!$B$25/scenario!J$65,N820*SUMPRODUCT(Z820:AC820,'control variables'!$O$7:$R$7)/J820+I$65*'key variables'!$B$25/scenario!J$65)&lt;'key variables'!$B$28,0,IF($A820&gt;='key variables'!$B$26,N820*SUMPRODUCT(Z820:AC820,'control variables'!$O$6:$R$6)/J820+I$65*'key variables'!$B$25/scenario!J$65,N820*SUMPRODUCT(Z820:AC820,'control variables'!$O$7:$R$7)/J820+I$65*'key variables'!$B$25/scenario!J$65))</f>
        <v>3.0364445694757438E-39</v>
      </c>
      <c r="T820" s="10">
        <f t="shared" ca="1" si="595"/>
        <v>1.400093211716848E-38</v>
      </c>
      <c r="U820" s="82">
        <f ca="1">SUMPRODUCT(P790:P819,'control variables'!AD$7:AD$36)</f>
        <v>4.1426581114900338E-39</v>
      </c>
      <c r="V820" s="82">
        <f ca="1">SUMPRODUCT(Q790:Q819,'control variables'!AE$7:AE$36)</f>
        <v>4.7817365772991121E-39</v>
      </c>
      <c r="W820" s="82">
        <f ca="1">SUMPRODUCT(R790:R819,'control variables'!AF$7:AF$36)</f>
        <v>1.4322347317528104E-38</v>
      </c>
      <c r="X820" s="82">
        <f ca="1">SUMPRODUCT(S790:S819,'control variables'!AG$7:AG$36)</f>
        <v>6.4378242226139815E-39</v>
      </c>
      <c r="Y820" s="82">
        <f t="shared" ca="1" si="589"/>
        <v>2.968456622893123E-38</v>
      </c>
      <c r="Z820" s="10">
        <f ca="1">IF($A820&gt;='key variables'!$B$26,SUMPRODUCT(P790:P819,'control variables'!V$7:V$36)*$E820,SUMPRODUCT(P790:P819,'control variables'!Z$7:Z$36)*$E820)</f>
        <v>1.0108505173309747E-38</v>
      </c>
      <c r="AA820" s="10">
        <f ca="1">IF($A820&gt;='key variables'!$B$26,SUMPRODUCT(Q790:Q819,'control variables'!W$7:W$36)*$E820,SUMPRODUCT(Q790:Q819,'control variables'!AA$7:AA$36)*$E820)</f>
        <v>1.1667921326881336E-38</v>
      </c>
      <c r="AB820" s="10">
        <f ca="1">IF($A820&gt;='key variables'!$B$26,SUMPRODUCT(R790:R819,'control variables'!X$7:X$36)*$E820,SUMPRODUCT(R790:R819,'control variables'!AB$7:AB$36)*$E820)</f>
        <v>3.4947977375110534E-38</v>
      </c>
      <c r="AC820" s="10">
        <f ca="1">IF($A820&gt;='key variables'!$B$26,SUMPRODUCT(S790:S819,'control variables'!Y$7:Y$36)*$E820,SUMPRODUCT(S790:S819,'control variables'!AC$7:AC$36)*$E820)</f>
        <v>1.570894283519462E-38</v>
      </c>
      <c r="AD820" s="10">
        <f t="shared" ca="1" si="590"/>
        <v>7.2433346710496238E-38</v>
      </c>
      <c r="AE820" s="82">
        <f ca="1">SUMPRODUCT(P790:P819,'control variables'!AL$7:AL$36)</f>
        <v>1.3763241448849582E-38</v>
      </c>
      <c r="AF820" s="82">
        <f ca="1">SUMPRODUCT(Q790:Q819,'control variables'!AM$7:AM$36)</f>
        <v>1.5844927050599684E-38</v>
      </c>
      <c r="AG820" s="82">
        <f ca="1">SUMPRODUCT(R790:R819,'control variables'!AN$7:AN$36)</f>
        <v>4.5178051249444871E-38</v>
      </c>
      <c r="AH820" s="82">
        <f ca="1">SUMPRODUCT(S790:S819,'control variables'!AO$7:AO$36)</f>
        <v>1.9561648059406533E-38</v>
      </c>
      <c r="AI820" s="82">
        <f t="shared" ca="1" si="602"/>
        <v>9.434786780830067E-38</v>
      </c>
      <c r="AJ820" s="10">
        <f ca="1">SUMPRODUCT(P790:P819,'control variables'!AP$7:AP$36)</f>
        <v>1.3150830735785546E-41</v>
      </c>
      <c r="AK820" s="10">
        <f ca="1">SUMPRODUCT(Q790:Q819,'control variables'!AQ$7:AQ$36)</f>
        <v>3.7948948874613419E-41</v>
      </c>
      <c r="AL820" s="10">
        <f ca="1">SUMPRODUCT(R790:R819,'control variables'!AR$7:AR$36)</f>
        <v>1.363984863652179E-39</v>
      </c>
      <c r="AM820" s="10">
        <f ca="1">SUMPRODUCT(S790:S819,'control variables'!AS$7:AS$36)</f>
        <v>1.0218407406529273E-39</v>
      </c>
      <c r="AN820" s="10">
        <f t="shared" ca="1" si="623"/>
        <v>2.4369253839155052E-39</v>
      </c>
      <c r="AO820" s="82">
        <f ca="1">SUMPRODUCT(P790:P819,'control variables'!AX$7:AX$36)</f>
        <v>1.7883122892582725E-41</v>
      </c>
      <c r="AP820" s="82">
        <f ca="1">SUMPRODUCT(Q790:Q819,'control variables'!AY$7:AY$36)</f>
        <v>4.1283823357096091E-41</v>
      </c>
      <c r="AQ820" s="82">
        <f ca="1">SUMPRODUCT(R790:R819,'control variables'!AZ$7:AZ$36)</f>
        <v>3.7096225220113547E-40</v>
      </c>
      <c r="AR820" s="82">
        <f ca="1">SUMPRODUCT(S790:S819,'control variables'!BA$7:BA$36)</f>
        <v>2.7790949345912164E-40</v>
      </c>
      <c r="AS820" s="82">
        <f t="shared" ca="1" si="624"/>
        <v>7.0803869190993596E-40</v>
      </c>
      <c r="AT820" s="10">
        <f ca="1">SUMPRODUCT(P790:P819,'control variables'!AT$7:AT$36)</f>
        <v>-1.5782553804165534E-41</v>
      </c>
      <c r="AU820" s="10">
        <f ca="1">SUMPRODUCT(Q790:Q819,'control variables'!AU$7:AU$36)</f>
        <v>1.7120598825994095E-41</v>
      </c>
      <c r="AV820" s="10">
        <f ca="1">SUMPRODUCT(R790:R819,'control variables'!AV$7:AV$36)</f>
        <v>7.3722670527225992E-39</v>
      </c>
      <c r="AW820" s="10">
        <f ca="1">SUMPRODUCT(S790:S819,'control variables'!AW$7:AW$36)</f>
        <v>5.5229959116073038E-39</v>
      </c>
      <c r="AX820" s="10">
        <f t="shared" ca="1" si="603"/>
        <v>1.289660100935173E-38</v>
      </c>
      <c r="AY820" s="82">
        <f ca="1">SUMPRODUCT(P790:P819,'control variables'!BB$7:BB$36)</f>
        <v>5.720330397891474E-41</v>
      </c>
      <c r="AZ820" s="82">
        <f ca="1">SUMPRODUCT(Q790:Q819,'control variables'!BC$7:BC$36)</f>
        <v>1.4586832313719515E-40</v>
      </c>
      <c r="BA820" s="82">
        <f ca="1">SUMPRODUCT(R790:R819,'control variables'!BD$7:BD$36)</f>
        <v>1.0211230989767144E-39</v>
      </c>
      <c r="BB820" s="82">
        <f ca="1">SUMPRODUCT(S790:S819,'control variables'!BE$7:BE$36)</f>
        <v>1.4510888166483267E-40</v>
      </c>
      <c r="BC820" s="82">
        <f t="shared" ca="1" si="625"/>
        <v>1.369303607757657E-39</v>
      </c>
      <c r="BD820" s="10">
        <f ca="1">SUMPRODUCT(P790:P819,'control variables'!BF$7:BF$36)</f>
        <v>1.19664329416904E-41</v>
      </c>
      <c r="BE820" s="10">
        <f ca="1">SUMPRODUCT(Q790:Q819,'control variables'!BG$7:BG$36)</f>
        <v>1.3812467395842366E-41</v>
      </c>
      <c r="BF820" s="10">
        <f ca="1">SUMPRODUCT(R790:R819,'control variables'!BH$7:BH$36)</f>
        <v>4.1371362089340916E-40</v>
      </c>
      <c r="BG820" s="10">
        <f ca="1">SUMPRODUCT(S790:S819,'control variables'!BI$7:BI$36)</f>
        <v>9.298111234020147E-40</v>
      </c>
      <c r="BH820" s="10">
        <f t="shared" ca="1" si="626"/>
        <v>1.3693036446329566E-39</v>
      </c>
      <c r="BI820" s="82">
        <f t="shared" ca="1" si="604"/>
        <v>1.3804662199024332E-38</v>
      </c>
      <c r="BJ820" s="82">
        <f t="shared" ca="1" si="605"/>
        <v>1.6007915972562872E-38</v>
      </c>
      <c r="BK820" s="82">
        <f t="shared" ca="1" si="606"/>
        <v>5.3571441401144185E-38</v>
      </c>
      <c r="BL820" s="82">
        <f t="shared" ca="1" si="607"/>
        <v>2.5229752852678667E-38</v>
      </c>
      <c r="BM820" s="82">
        <f t="shared" ca="1" si="597"/>
        <v>1.0861377242541004E-37</v>
      </c>
      <c r="BN820" s="10">
        <f ca="1">BN819+BI820-INDIRECT(ADDRESS(MAX($D820-'key variables'!$B$9*30,34),scenario!BI$4),TRUE)</f>
        <v>9439390.0751690175</v>
      </c>
      <c r="BO820" s="10">
        <f ca="1">BO819+BJ820-INDIRECT(ADDRESS(MAX($D820-'key variables'!$B$9*30,34),scenario!BJ$4),TRUE)</f>
        <v>10895583.360992203</v>
      </c>
      <c r="BP820" s="10">
        <f ca="1">BP819+BK820-INDIRECT(ADDRESS(MAX($D820-'key variables'!$B$9*30,34),scenario!BK$4),TRUE)</f>
        <v>32531162.537994072</v>
      </c>
      <c r="BQ820" s="10">
        <f ca="1">BQ819+BL820-INDIRECT(ADDRESS(MAX($D820-'key variables'!$B$9*30,34),scenario!BL$4),TRUE)</f>
        <v>14415841.516535141</v>
      </c>
      <c r="BR820" s="10">
        <f t="shared" ca="1" si="627"/>
        <v>67281977.490690395</v>
      </c>
      <c r="BS820" s="82">
        <f t="shared" ca="1" si="608"/>
        <v>-2.3433848477536824E-9</v>
      </c>
      <c r="BT820" s="82">
        <f t="shared" ca="1" si="609"/>
        <v>-3.4288309057018498E-10</v>
      </c>
      <c r="BU820" s="82">
        <f t="shared" ca="1" si="610"/>
        <v>-4.2578247660364599E-9</v>
      </c>
      <c r="BV820" s="82">
        <f t="shared" ca="1" si="611"/>
        <v>-2.9943922343414556E-9</v>
      </c>
      <c r="BW820" s="82">
        <f t="shared" ca="1" si="628"/>
        <v>-9.9384849387017825E-9</v>
      </c>
      <c r="BX820" s="10">
        <f t="shared" ca="1" si="612"/>
        <v>-1.8625994260191893E-12</v>
      </c>
      <c r="BY820" s="10">
        <f t="shared" ca="1" si="613"/>
        <v>2.8902850229962428E-12</v>
      </c>
      <c r="BZ820" s="10">
        <f t="shared" ca="1" si="614"/>
        <v>-3.5034723983035463E-11</v>
      </c>
      <c r="CA820" s="10">
        <f t="shared" ca="1" si="615"/>
        <v>-2.0257049910634696E-11</v>
      </c>
      <c r="CB820" s="10">
        <v>0</v>
      </c>
      <c r="CC820" s="82">
        <f t="shared" ca="1" si="616"/>
        <v>3.9725652202851362E-13</v>
      </c>
      <c r="CD820" s="82">
        <f t="shared" ca="1" si="617"/>
        <v>3.4270724516460853E-13</v>
      </c>
      <c r="CE820" s="82">
        <f t="shared" ca="1" si="618"/>
        <v>1.8915613015532971E-10</v>
      </c>
      <c r="CF820" s="82">
        <f t="shared" ca="1" si="619"/>
        <v>3.7028113764059381E-11</v>
      </c>
      <c r="CG820" s="82">
        <f t="shared" ca="1" si="629"/>
        <v>2.269242076865822E-10</v>
      </c>
      <c r="CH820" s="13" t="str">
        <f t="shared" ca="1" si="582"/>
        <v/>
      </c>
      <c r="CI820" s="81">
        <f t="shared" ca="1" si="591"/>
        <v>0.1131775965863165</v>
      </c>
      <c r="CJ820" s="81">
        <f t="shared" ca="1" si="592"/>
        <v>0.13063724757458739</v>
      </c>
      <c r="CK820" s="81">
        <f t="shared" ca="1" si="593"/>
        <v>0.39004625943939081</v>
      </c>
      <c r="CL820" s="81">
        <f t="shared" ca="1" si="594"/>
        <v>0.17284488538116416</v>
      </c>
      <c r="CM820" s="89">
        <f t="shared" ca="1" si="583"/>
        <v>0.80670598898145884</v>
      </c>
    </row>
    <row r="821" spans="1:91" x14ac:dyDescent="0.3">
      <c r="A821">
        <v>756</v>
      </c>
      <c r="B821" s="3">
        <f t="shared" si="596"/>
        <v>2.2888888888888888</v>
      </c>
      <c r="C821" s="3">
        <f t="shared" si="584"/>
        <v>25.2</v>
      </c>
      <c r="D821" s="4">
        <f t="shared" ca="1" si="620"/>
        <v>821</v>
      </c>
      <c r="E821" s="58">
        <f>(0.5*(COS(B821*2*PI())+1)*('key variables'!$B$4-'key variables'!$B$6)+'key variables'!$B$6)/'key variables'!$B$4</f>
        <v>1</v>
      </c>
      <c r="F821" s="10">
        <f t="shared" ca="1" si="585"/>
        <v>11689222.907461114</v>
      </c>
      <c r="G821" s="10">
        <f t="shared" ca="1" si="586"/>
        <v>13492492.798713122</v>
      </c>
      <c r="H821" s="10">
        <f t="shared" ca="1" si="587"/>
        <v>40309474.521088287</v>
      </c>
      <c r="I821" s="10">
        <f t="shared" ca="1" si="588"/>
        <v>17912154.249750931</v>
      </c>
      <c r="J821" s="10">
        <f t="shared" ca="1" si="621"/>
        <v>83403344.477013454</v>
      </c>
      <c r="K821" s="82">
        <f t="shared" ca="1" si="598"/>
        <v>2249832.832292099</v>
      </c>
      <c r="L821" s="82">
        <f t="shared" ca="1" si="599"/>
        <v>2596909.4377209195</v>
      </c>
      <c r="M821" s="82">
        <f t="shared" ca="1" si="600"/>
        <v>7778311.98309422</v>
      </c>
      <c r="N821" s="82">
        <f t="shared" ca="1" si="601"/>
        <v>3496312.733215793</v>
      </c>
      <c r="O821" s="82">
        <f t="shared" ca="1" si="622"/>
        <v>16121366.986323033</v>
      </c>
      <c r="P821" s="10">
        <f ca="1">IF(IF($A821&gt;='key variables'!$B$26,K821*SUMPRODUCT(Z821:AC821,'control variables'!$O$3:$R$3)/J821+F$65*'key variables'!$B$25/scenario!J$65,K821*SUMPRODUCT(Z821:AC821,'control variables'!$O$7:$R$7)/J821+F$65*'key variables'!$B$25/scenario!J$65)&lt;'key variables'!$B$28,0,IF($A821&gt;='key variables'!$B$26,K821*SUMPRODUCT(Z821:AC821,'control variables'!$O$3:$R$3)/J821+F$65*'key variables'!$B$25/scenario!J$65,K821*SUMPRODUCT(Z821:AC821,'control variables'!$O$7:$R$7)/J821+F$65*'key variables'!$B$25/scenario!J$65))</f>
        <v>1.6812433688465743E-39</v>
      </c>
      <c r="Q821" s="10">
        <f ca="1">IF(IF($A821&gt;='key variables'!$B$26,L821*SUMPRODUCT(Z821:AC821,'control variables'!$O$4:$R$4)/J821+G$65*'key variables'!$B$25/scenario!J$65,L821*SUMPRODUCT(Z821:AC821,'control variables'!$O$7:$R$7)/J821+G$65*'key variables'!$B$25/scenario!J$65)&lt;'key variables'!$B$28,0,IF($A821&gt;='key variables'!$B$26,L821*SUMPRODUCT(Z821:AC821,'control variables'!$O$4:$R$4)/J821+G$65*'key variables'!$B$25/scenario!J$65,L821*SUMPRODUCT(Z821:AC821,'control variables'!$O$7:$R$7)/J821+G$65*'key variables'!$B$25/scenario!J$65))</f>
        <v>1.9406049680657043E-39</v>
      </c>
      <c r="R821" s="10">
        <f ca="1">IF(IF($A821&gt;='key variables'!$B$26,M821*SUMPRODUCT(Z821:AC821,'control variables'!$O$5:$R$5)/J821+H$65*'key variables'!$B$25/scenario!J$65,M821*SUMPRODUCT(Z821:AC821,'control variables'!$O$7:$R$7)/J821+H$65*'key variables'!$B$25/scenario!J$65)&lt;'key variables'!$B$28,0,IF($A821&gt;='key variables'!$B$26,M821*SUMPRODUCT(Z821:AC821,'control variables'!$O$5:$R$5)/J821+H$65*'key variables'!$B$25/scenario!J$65,M821*SUMPRODUCT(Z821:AC821,'control variables'!$O$7:$R$7)/J821+H$65*'key variables'!$B$25/scenario!J$65))</f>
        <v>5.812536493688776E-39</v>
      </c>
      <c r="S821" s="10">
        <f ca="1">IF(IF($A821&gt;='key variables'!$B$26,N821*SUMPRODUCT(Z821:AC821,'control variables'!$O$6:$R$6)/J821+I$65*'key variables'!$B$25/scenario!J$65,N821*SUMPRODUCT(Z821:AC821,'control variables'!$O$7:$R$7)/J821+I$65*'key variables'!$B$25/scenario!J$65)&lt;'key variables'!$B$28,0,IF($A821&gt;='key variables'!$B$26,N821*SUMPRODUCT(Z821:AC821,'control variables'!$O$6:$R$6)/J821+I$65*'key variables'!$B$25/scenario!J$65,N821*SUMPRODUCT(Z821:AC821,'control variables'!$O$7:$R$7)/J821+I$65*'key variables'!$B$25/scenario!J$65))</f>
        <v>2.6127063814533778E-39</v>
      </c>
      <c r="T821" s="10">
        <f t="shared" ca="1" si="595"/>
        <v>1.2047091212054431E-38</v>
      </c>
      <c r="U821" s="82">
        <f ca="1">SUMPRODUCT(P791:P820,'control variables'!AD$7:AD$36)</f>
        <v>3.5645469681464805E-39</v>
      </c>
      <c r="V821" s="82">
        <f ca="1">SUMPRODUCT(Q791:Q820,'control variables'!AE$7:AE$36)</f>
        <v>4.1144415397958162E-39</v>
      </c>
      <c r="W821" s="82">
        <f ca="1">SUMPRODUCT(R791:R820,'control variables'!AF$7:AF$36)</f>
        <v>1.2323652672624973E-38</v>
      </c>
      <c r="X821" s="82">
        <f ca="1">SUMPRODUCT(S791:S820,'control variables'!AG$7:AG$36)</f>
        <v>5.5394208734074653E-39</v>
      </c>
      <c r="Y821" s="82">
        <f t="shared" ca="1" si="589"/>
        <v>2.5542062053974738E-38</v>
      </c>
      <c r="Z821" s="10">
        <f ca="1">IF($A821&gt;='key variables'!$B$26,SUMPRODUCT(P791:P820,'control variables'!V$7:V$36)*$E821,SUMPRODUCT(P791:P820,'control variables'!Z$7:Z$36)*$E821)</f>
        <v>8.6978554585703381E-39</v>
      </c>
      <c r="AA821" s="10">
        <f ca="1">IF($A821&gt;='key variables'!$B$26,SUMPRODUCT(Q791:Q820,'control variables'!W$7:W$36)*$E821,SUMPRODUCT(Q791:Q820,'control variables'!AA$7:AA$36)*$E821)</f>
        <v>1.0039653881876124E-38</v>
      </c>
      <c r="AB821" s="10">
        <f ca="1">IF($A821&gt;='key variables'!$B$26,SUMPRODUCT(R791:R820,'control variables'!X$7:X$36)*$E821,SUMPRODUCT(R791:R820,'control variables'!AB$7:AB$36)*$E821)</f>
        <v>3.0070960104041826E-38</v>
      </c>
      <c r="AC821" s="10">
        <f ca="1">IF($A821&gt;='key variables'!$B$26,SUMPRODUCT(S791:S820,'control variables'!Y$7:Y$36)*$E821,SUMPRODUCT(S791:S820,'control variables'!AC$7:AC$36)*$E821)</f>
        <v>1.3516747713423776E-38</v>
      </c>
      <c r="AD821" s="10">
        <f t="shared" ca="1" si="590"/>
        <v>6.2325217157912069E-38</v>
      </c>
      <c r="AE821" s="82">
        <f ca="1">SUMPRODUCT(P791:P820,'control variables'!AL$7:AL$36)</f>
        <v>1.1842570460326718E-38</v>
      </c>
      <c r="AF821" s="82">
        <f ca="1">SUMPRODUCT(Q791:Q820,'control variables'!AM$7:AM$36)</f>
        <v>1.3633755226400403E-38</v>
      </c>
      <c r="AG821" s="82">
        <f ca="1">SUMPRODUCT(R791:R820,'control variables'!AN$7:AN$36)</f>
        <v>3.8873419257388907E-38</v>
      </c>
      <c r="AH821" s="82">
        <f ca="1">SUMPRODUCT(S791:S820,'control variables'!AO$7:AO$36)</f>
        <v>1.683180494395809E-38</v>
      </c>
      <c r="AI821" s="82">
        <f t="shared" ca="1" si="602"/>
        <v>8.1181549888074115E-38</v>
      </c>
      <c r="AJ821" s="10">
        <f ca="1">SUMPRODUCT(P791:P820,'control variables'!AP$7:AP$36)</f>
        <v>1.1315622135902317E-41</v>
      </c>
      <c r="AK821" s="10">
        <f ca="1">SUMPRODUCT(Q791:Q820,'control variables'!AQ$7:AQ$36)</f>
        <v>3.2653143709871528E-41</v>
      </c>
      <c r="AL821" s="10">
        <f ca="1">SUMPRODUCT(R791:R820,'control variables'!AR$7:AR$36)</f>
        <v>1.1736397210389886E-39</v>
      </c>
      <c r="AM821" s="10">
        <f ca="1">SUMPRODUCT(S791:S820,'control variables'!AS$7:AS$36)</f>
        <v>8.7924207501469292E-40</v>
      </c>
      <c r="AN821" s="10">
        <f t="shared" ca="1" si="623"/>
        <v>2.0968505618994555E-39</v>
      </c>
      <c r="AO821" s="82">
        <f ca="1">SUMPRODUCT(P791:P820,'control variables'!AX$7:AX$36)</f>
        <v>1.5387519262317007E-41</v>
      </c>
      <c r="AP821" s="82">
        <f ca="1">SUMPRODUCT(Q791:Q820,'control variables'!AY$7:AY$36)</f>
        <v>3.5522633879169394E-41</v>
      </c>
      <c r="AQ821" s="82">
        <f ca="1">SUMPRODUCT(R791:R820,'control variables'!AZ$7:AZ$36)</f>
        <v>3.1919418300843991E-40</v>
      </c>
      <c r="AR821" s="82">
        <f ca="1">SUMPRODUCT(S791:S820,'control variables'!BA$7:BA$36)</f>
        <v>2.3912700871482954E-40</v>
      </c>
      <c r="AS821" s="82">
        <f t="shared" ca="1" si="624"/>
        <v>6.0923134486475577E-40</v>
      </c>
      <c r="AT821" s="10">
        <f ca="1">SUMPRODUCT(P791:P820,'control variables'!AT$7:AT$36)</f>
        <v>-1.3580086214744905E-41</v>
      </c>
      <c r="AU821" s="10">
        <f ca="1">SUMPRODUCT(Q791:Q820,'control variables'!AU$7:AU$36)</f>
        <v>1.4731406018948339E-41</v>
      </c>
      <c r="AV821" s="10">
        <f ca="1">SUMPRODUCT(R791:R820,'control variables'!AV$7:AV$36)</f>
        <v>6.3434614838868656E-39</v>
      </c>
      <c r="AW821" s="10">
        <f ca="1">SUMPRODUCT(S791:S820,'control variables'!AW$7:AW$36)</f>
        <v>4.7522575607196822E-39</v>
      </c>
      <c r="AX821" s="10">
        <f t="shared" ca="1" si="603"/>
        <v>1.1096870364410752E-38</v>
      </c>
      <c r="AY821" s="82">
        <f ca="1">SUMPRODUCT(P791:P820,'control variables'!BB$7:BB$36)</f>
        <v>4.9220538668266257E-41</v>
      </c>
      <c r="AZ821" s="82">
        <f ca="1">SUMPRODUCT(Q791:Q820,'control variables'!BC$7:BC$36)</f>
        <v>1.255122858304816E-40</v>
      </c>
      <c r="BA821" s="82">
        <f ca="1">SUMPRODUCT(R791:R820,'control variables'!BD$7:BD$36)</f>
        <v>8.7862458078941148E-40</v>
      </c>
      <c r="BB821" s="82">
        <f ca="1">SUMPRODUCT(S791:S820,'control variables'!BE$7:BE$36)</f>
        <v>1.2485882500293079E-40</v>
      </c>
      <c r="BC821" s="82">
        <f t="shared" ca="1" si="625"/>
        <v>1.1782162302910901E-39</v>
      </c>
      <c r="BD821" s="10">
        <f ca="1">SUMPRODUCT(P791:P820,'control variables'!BF$7:BF$36)</f>
        <v>1.0296507969973062E-41</v>
      </c>
      <c r="BE821" s="10">
        <f ca="1">SUMPRODUCT(Q791:Q820,'control variables'!BG$7:BG$36)</f>
        <v>1.1884926888345872E-41</v>
      </c>
      <c r="BF821" s="10">
        <f ca="1">SUMPRODUCT(R791:R820,'control variables'!BH$7:BH$36)</f>
        <v>3.5597956513627974E-40</v>
      </c>
      <c r="BG821" s="10">
        <f ca="1">SUMPRODUCT(S791:S820,'control variables'!BI$7:BI$36)</f>
        <v>8.0005526202581448E-40</v>
      </c>
      <c r="BH821" s="10">
        <f t="shared" ca="1" si="626"/>
        <v>1.1782162620204132E-39</v>
      </c>
      <c r="BI821" s="82">
        <f t="shared" ca="1" si="604"/>
        <v>1.1878210912780239E-38</v>
      </c>
      <c r="BJ821" s="82">
        <f t="shared" ca="1" si="605"/>
        <v>1.3773998918249832E-38</v>
      </c>
      <c r="BK821" s="82">
        <f t="shared" ca="1" si="606"/>
        <v>4.6095505322065185E-38</v>
      </c>
      <c r="BL821" s="82">
        <f t="shared" ca="1" si="607"/>
        <v>2.1708921329680703E-38</v>
      </c>
      <c r="BM821" s="82">
        <f t="shared" ca="1" si="597"/>
        <v>9.3456636482775954E-38</v>
      </c>
      <c r="BN821" s="10">
        <f ca="1">BN820+BI821-INDIRECT(ADDRESS(MAX($D821-'key variables'!$B$9*30,34),scenario!BI$4),TRUE)</f>
        <v>9439390.0751690175</v>
      </c>
      <c r="BO821" s="10">
        <f ca="1">BO820+BJ821-INDIRECT(ADDRESS(MAX($D821-'key variables'!$B$9*30,34),scenario!BJ$4),TRUE)</f>
        <v>10895583.360992203</v>
      </c>
      <c r="BP821" s="10">
        <f ca="1">BP820+BK821-INDIRECT(ADDRESS(MAX($D821-'key variables'!$B$9*30,34),scenario!BK$4),TRUE)</f>
        <v>32531162.537994072</v>
      </c>
      <c r="BQ821" s="10">
        <f ca="1">BQ820+BL821-INDIRECT(ADDRESS(MAX($D821-'key variables'!$B$9*30,34),scenario!BL$4),TRUE)</f>
        <v>14415841.516535141</v>
      </c>
      <c r="BR821" s="10">
        <f t="shared" ca="1" si="627"/>
        <v>67281977.490690395</v>
      </c>
      <c r="BS821" s="82">
        <f t="shared" ca="1" si="608"/>
        <v>-2.3433848477536824E-9</v>
      </c>
      <c r="BT821" s="82">
        <f t="shared" ca="1" si="609"/>
        <v>-3.4288309057018498E-10</v>
      </c>
      <c r="BU821" s="82">
        <f t="shared" ca="1" si="610"/>
        <v>-4.2578247660364599E-9</v>
      </c>
      <c r="BV821" s="82">
        <f t="shared" ca="1" si="611"/>
        <v>-2.9943922343414556E-9</v>
      </c>
      <c r="BW821" s="82">
        <f t="shared" ca="1" si="628"/>
        <v>-9.9384849387017825E-9</v>
      </c>
      <c r="BX821" s="10">
        <f t="shared" ca="1" si="612"/>
        <v>-1.8625994260191893E-12</v>
      </c>
      <c r="BY821" s="10">
        <f t="shared" ca="1" si="613"/>
        <v>2.8902850229962428E-12</v>
      </c>
      <c r="BZ821" s="10">
        <f t="shared" ca="1" si="614"/>
        <v>-3.5034723983035463E-11</v>
      </c>
      <c r="CA821" s="10">
        <f t="shared" ca="1" si="615"/>
        <v>-2.0257049910634696E-11</v>
      </c>
      <c r="CB821" s="10">
        <v>0</v>
      </c>
      <c r="CC821" s="82">
        <f t="shared" ca="1" si="616"/>
        <v>3.9725652202851362E-13</v>
      </c>
      <c r="CD821" s="82">
        <f t="shared" ca="1" si="617"/>
        <v>3.4270724516460853E-13</v>
      </c>
      <c r="CE821" s="82">
        <f t="shared" ca="1" si="618"/>
        <v>1.8915613015532971E-10</v>
      </c>
      <c r="CF821" s="82">
        <f t="shared" ca="1" si="619"/>
        <v>3.7028113764059381E-11</v>
      </c>
      <c r="CG821" s="82">
        <f t="shared" ca="1" si="629"/>
        <v>2.269242076865822E-10</v>
      </c>
      <c r="CH821" s="13" t="str">
        <f t="shared" ca="1" si="582"/>
        <v/>
      </c>
      <c r="CI821" s="81">
        <f t="shared" ca="1" si="591"/>
        <v>0.1131775965863165</v>
      </c>
      <c r="CJ821" s="81">
        <f t="shared" ca="1" si="592"/>
        <v>0.13063724757458739</v>
      </c>
      <c r="CK821" s="81">
        <f t="shared" ca="1" si="593"/>
        <v>0.39004625943939081</v>
      </c>
      <c r="CL821" s="81">
        <f t="shared" ca="1" si="594"/>
        <v>0.17284488538116416</v>
      </c>
      <c r="CM821" s="89">
        <f t="shared" ca="1" si="583"/>
        <v>0.80670598898145884</v>
      </c>
    </row>
    <row r="822" spans="1:91" x14ac:dyDescent="0.3">
      <c r="A822">
        <v>757</v>
      </c>
      <c r="B822" s="3">
        <f t="shared" si="596"/>
        <v>2.2916666666666665</v>
      </c>
      <c r="C822" s="3">
        <f t="shared" si="584"/>
        <v>25.233333333333334</v>
      </c>
      <c r="D822" s="4">
        <f t="shared" ca="1" si="620"/>
        <v>822</v>
      </c>
      <c r="E822" s="58">
        <f>(0.5*(COS(B822*2*PI())+1)*('key variables'!$B$4-'key variables'!$B$6)+'key variables'!$B$6)/'key variables'!$B$4</f>
        <v>1</v>
      </c>
      <c r="F822" s="10">
        <f t="shared" ca="1" si="585"/>
        <v>11689222.907461114</v>
      </c>
      <c r="G822" s="10">
        <f t="shared" ca="1" si="586"/>
        <v>13492492.798713122</v>
      </c>
      <c r="H822" s="10">
        <f t="shared" ca="1" si="587"/>
        <v>40309474.521088287</v>
      </c>
      <c r="I822" s="10">
        <f t="shared" ca="1" si="588"/>
        <v>17912154.249750931</v>
      </c>
      <c r="J822" s="10">
        <f t="shared" ca="1" si="621"/>
        <v>83403344.477013454</v>
      </c>
      <c r="K822" s="82">
        <f t="shared" ca="1" si="598"/>
        <v>2249832.832292099</v>
      </c>
      <c r="L822" s="82">
        <f t="shared" ca="1" si="599"/>
        <v>2596909.4377209195</v>
      </c>
      <c r="M822" s="82">
        <f t="shared" ca="1" si="600"/>
        <v>7778311.98309422</v>
      </c>
      <c r="N822" s="82">
        <f t="shared" ca="1" si="601"/>
        <v>3496312.733215793</v>
      </c>
      <c r="O822" s="82">
        <f t="shared" ca="1" si="622"/>
        <v>16121366.986323033</v>
      </c>
      <c r="P822" s="10">
        <f ca="1">IF(IF($A822&gt;='key variables'!$B$26,K822*SUMPRODUCT(Z822:AC822,'control variables'!$O$3:$R$3)/J822+F$65*'key variables'!$B$25/scenario!J$65,K822*SUMPRODUCT(Z822:AC822,'control variables'!$O$7:$R$7)/J822+F$65*'key variables'!$B$25/scenario!J$65)&lt;'key variables'!$B$28,0,IF($A822&gt;='key variables'!$B$26,K822*SUMPRODUCT(Z822:AC822,'control variables'!$O$3:$R$3)/J822+F$65*'key variables'!$B$25/scenario!J$65,K822*SUMPRODUCT(Z822:AC822,'control variables'!$O$7:$R$7)/J822+F$65*'key variables'!$B$25/scenario!J$65))</f>
        <v>1.4466245564693516E-39</v>
      </c>
      <c r="Q822" s="10">
        <f ca="1">IF(IF($A822&gt;='key variables'!$B$26,L822*SUMPRODUCT(Z822:AC822,'control variables'!$O$4:$R$4)/J822+G$65*'key variables'!$B$25/scenario!J$65,L822*SUMPRODUCT(Z822:AC822,'control variables'!$O$7:$R$7)/J822+G$65*'key variables'!$B$25/scenario!J$65)&lt;'key variables'!$B$28,0,IF($A822&gt;='key variables'!$B$26,L822*SUMPRODUCT(Z822:AC822,'control variables'!$O$4:$R$4)/J822+G$65*'key variables'!$B$25/scenario!J$65,L822*SUMPRODUCT(Z822:AC822,'control variables'!$O$7:$R$7)/J822+G$65*'key variables'!$B$25/scenario!J$65))</f>
        <v>1.6697920439301126E-39</v>
      </c>
      <c r="R822" s="10">
        <f ca="1">IF(IF($A822&gt;='key variables'!$B$26,M822*SUMPRODUCT(Z822:AC822,'control variables'!$O$5:$R$5)/J822+H$65*'key variables'!$B$25/scenario!J$65,M822*SUMPRODUCT(Z822:AC822,'control variables'!$O$7:$R$7)/J822+H$65*'key variables'!$B$25/scenario!J$65)&lt;'key variables'!$B$28,0,IF($A822&gt;='key variables'!$B$26,M822*SUMPRODUCT(Z822:AC822,'control variables'!$O$5:$R$5)/J822+H$65*'key variables'!$B$25/scenario!J$65,M822*SUMPRODUCT(Z822:AC822,'control variables'!$O$7:$R$7)/J822+H$65*'key variables'!$B$25/scenario!J$65))</f>
        <v>5.0013925306442575E-39</v>
      </c>
      <c r="S822" s="10">
        <f ca="1">IF(IF($A822&gt;='key variables'!$B$26,N822*SUMPRODUCT(Z822:AC822,'control variables'!$O$6:$R$6)/J822+I$65*'key variables'!$B$25/scenario!J$65,N822*SUMPRODUCT(Z822:AC822,'control variables'!$O$7:$R$7)/J822+I$65*'key variables'!$B$25/scenario!J$65)&lt;'key variables'!$B$28,0,IF($A822&gt;='key variables'!$B$26,N822*SUMPRODUCT(Z822:AC822,'control variables'!$O$6:$R$6)/J822+I$65*'key variables'!$B$25/scenario!J$65,N822*SUMPRODUCT(Z822:AC822,'control variables'!$O$7:$R$7)/J822+I$65*'key variables'!$B$25/scenario!J$65))</f>
        <v>2.2481011852838741E-39</v>
      </c>
      <c r="T822" s="10">
        <f t="shared" ca="1" si="595"/>
        <v>1.0365910316327596E-38</v>
      </c>
      <c r="U822" s="82">
        <f ca="1">SUMPRODUCT(P792:P821,'control variables'!AD$7:AD$36)</f>
        <v>3.0671116819611672E-39</v>
      </c>
      <c r="V822" s="82">
        <f ca="1">SUMPRODUCT(Q792:Q821,'control variables'!AE$7:AE$36)</f>
        <v>3.54026804085457E-39</v>
      </c>
      <c r="W822" s="82">
        <f ca="1">SUMPRODUCT(R792:R821,'control variables'!AF$7:AF$36)</f>
        <v>1.0603877411186004E-38</v>
      </c>
      <c r="X822" s="82">
        <f ca="1">SUMPRODUCT(S792:S821,'control variables'!AG$7:AG$36)</f>
        <v>4.7663904063977489E-39</v>
      </c>
      <c r="Y822" s="82">
        <f t="shared" ca="1" si="589"/>
        <v>2.1977647540399492E-38</v>
      </c>
      <c r="Z822" s="10">
        <f ca="1">IF($A822&gt;='key variables'!$B$26,SUMPRODUCT(P792:P821,'control variables'!V$7:V$36)*$E822,SUMPRODUCT(P792:P821,'control variables'!Z$7:Z$36)*$E822)</f>
        <v>7.4840630025034143E-39</v>
      </c>
      <c r="AA822" s="10">
        <f ca="1">IF($A822&gt;='key variables'!$B$26,SUMPRODUCT(Q792:Q821,'control variables'!W$7:W$36)*$E822,SUMPRODUCT(Q792:Q821,'control variables'!AA$7:AA$36)*$E822)</f>
        <v>8.6386124181050901E-39</v>
      </c>
      <c r="AB822" s="10">
        <f ca="1">IF($A822&gt;='key variables'!$B$26,SUMPRODUCT(R792:R821,'control variables'!X$7:X$36)*$E822,SUMPRODUCT(R792:R821,'control variables'!AB$7:AB$36)*$E822)</f>
        <v>2.5874534364980978E-38</v>
      </c>
      <c r="AC822" s="10">
        <f ca="1">IF($A822&gt;='key variables'!$B$26,SUMPRODUCT(S792:S821,'control variables'!Y$7:Y$36)*$E822,SUMPRODUCT(S792:S821,'control variables'!AC$7:AC$36)*$E822)</f>
        <v>1.1630475116315064E-38</v>
      </c>
      <c r="AD822" s="10">
        <f t="shared" ca="1" si="590"/>
        <v>5.3627684901904543E-38</v>
      </c>
      <c r="AE822" s="82">
        <f ca="1">SUMPRODUCT(P792:P821,'control variables'!AL$7:AL$36)</f>
        <v>1.0189930593677531E-38</v>
      </c>
      <c r="AF822" s="82">
        <f ca="1">SUMPRODUCT(Q792:Q821,'control variables'!AM$7:AM$36)</f>
        <v>1.1731154140363511E-38</v>
      </c>
      <c r="AG822" s="82">
        <f ca="1">SUMPRODUCT(R792:R821,'control variables'!AN$7:AN$36)</f>
        <v>3.3448603535755722E-38</v>
      </c>
      <c r="AH822" s="82">
        <f ca="1">SUMPRODUCT(S792:S821,'control variables'!AO$7:AO$36)</f>
        <v>1.4482913546500401E-38</v>
      </c>
      <c r="AI822" s="82">
        <f t="shared" ca="1" si="602"/>
        <v>6.9852601816297171E-38</v>
      </c>
      <c r="AJ822" s="10">
        <f ca="1">SUMPRODUCT(P792:P821,'control variables'!AP$7:AP$36)</f>
        <v>9.7365183154624534E-42</v>
      </c>
      <c r="AK822" s="10">
        <f ca="1">SUMPRODUCT(Q792:Q821,'control variables'!AQ$7:AQ$36)</f>
        <v>2.809637225158543E-41</v>
      </c>
      <c r="AL822" s="10">
        <f ca="1">SUMPRODUCT(R792:R821,'control variables'!AR$7:AR$36)</f>
        <v>1.0098573902882577E-39</v>
      </c>
      <c r="AM822" s="10">
        <f ca="1">SUMPRODUCT(S792:S821,'control variables'!AS$7:AS$36)</f>
        <v>7.5654316345047598E-40</v>
      </c>
      <c r="AN822" s="10">
        <f t="shared" ca="1" si="623"/>
        <v>1.8042334443057814E-39</v>
      </c>
      <c r="AO822" s="82">
        <f ca="1">SUMPRODUCT(P792:P821,'control variables'!AX$7:AX$36)</f>
        <v>1.3240179048726602E-41</v>
      </c>
      <c r="AP822" s="82">
        <f ca="1">SUMPRODUCT(Q792:Q821,'control variables'!AY$7:AY$36)</f>
        <v>3.0565422848526405E-41</v>
      </c>
      <c r="AQ822" s="82">
        <f ca="1">SUMPRODUCT(R792:R821,'control variables'!AZ$7:AZ$36)</f>
        <v>2.7465038790842654E-40</v>
      </c>
      <c r="AR822" s="82">
        <f ca="1">SUMPRODUCT(S792:S821,'control variables'!BA$7:BA$36)</f>
        <v>2.0575664971054013E-40</v>
      </c>
      <c r="AS822" s="82">
        <f t="shared" ca="1" si="624"/>
        <v>5.2421263951621965E-40</v>
      </c>
      <c r="AT822" s="10">
        <f ca="1">SUMPRODUCT(P792:P821,'control variables'!AT$7:AT$36)</f>
        <v>-1.168497468079155E-41</v>
      </c>
      <c r="AU822" s="10">
        <f ca="1">SUMPRODUCT(Q792:Q821,'control variables'!AU$7:AU$36)</f>
        <v>1.2675626915900625E-41</v>
      </c>
      <c r="AV822" s="10">
        <f ca="1">SUMPRODUCT(R792:R821,'control variables'!AV$7:AV$36)</f>
        <v>5.4582265278487985E-39</v>
      </c>
      <c r="AW822" s="10">
        <f ca="1">SUMPRODUCT(S792:S821,'control variables'!AW$7:AW$36)</f>
        <v>4.0890763427787844E-39</v>
      </c>
      <c r="AX822" s="10">
        <f t="shared" ca="1" si="603"/>
        <v>9.5482935228626917E-39</v>
      </c>
      <c r="AY822" s="82">
        <f ca="1">SUMPRODUCT(P792:P821,'control variables'!BB$7:BB$36)</f>
        <v>4.2351774430499541E-41</v>
      </c>
      <c r="AZ822" s="82">
        <f ca="1">SUMPRODUCT(Q792:Q821,'control variables'!BC$7:BC$36)</f>
        <v>1.0799694927304985E-40</v>
      </c>
      <c r="BA822" s="82">
        <f ca="1">SUMPRODUCT(R792:R821,'control variables'!BD$7:BD$36)</f>
        <v>7.5601184102189574E-40</v>
      </c>
      <c r="BB822" s="82">
        <f ca="1">SUMPRODUCT(S792:S821,'control variables'!BE$7:BE$36)</f>
        <v>1.07434679409363E-40</v>
      </c>
      <c r="BC822" s="82">
        <f t="shared" ca="1" si="625"/>
        <v>1.013795244134808E-39</v>
      </c>
      <c r="BD822" s="10">
        <f ca="1">SUMPRODUCT(P792:P821,'control variables'!BF$7:BF$36)</f>
        <v>8.8596223195600437E-42</v>
      </c>
      <c r="BE822" s="10">
        <f ca="1">SUMPRODUCT(Q792:Q821,'control variables'!BG$7:BG$36)</f>
        <v>1.0226376149408627E-41</v>
      </c>
      <c r="BF822" s="10">
        <f ca="1">SUMPRODUCT(R792:R821,'control variables'!BH$7:BH$36)</f>
        <v>3.0630234151092621E-40</v>
      </c>
      <c r="BG822" s="10">
        <f ca="1">SUMPRODUCT(S792:S821,'control variables'!BI$7:BI$36)</f>
        <v>6.884069314563846E-40</v>
      </c>
      <c r="BH822" s="10">
        <f t="shared" ca="1" si="626"/>
        <v>1.0137952714362795E-39</v>
      </c>
      <c r="BI822" s="82">
        <f t="shared" ca="1" si="604"/>
        <v>1.0220597393427239E-38</v>
      </c>
      <c r="BJ822" s="82">
        <f t="shared" ca="1" si="605"/>
        <v>1.1851826716552461E-38</v>
      </c>
      <c r="BK822" s="82">
        <f t="shared" ca="1" si="606"/>
        <v>3.9662841904626413E-38</v>
      </c>
      <c r="BL822" s="82">
        <f t="shared" ca="1" si="607"/>
        <v>1.8679424568688547E-38</v>
      </c>
      <c r="BM822" s="82">
        <f t="shared" ca="1" si="597"/>
        <v>8.0414690583294659E-38</v>
      </c>
      <c r="BN822" s="10">
        <f ca="1">BN821+BI822-INDIRECT(ADDRESS(MAX($D822-'key variables'!$B$9*30,34),scenario!BI$4),TRUE)</f>
        <v>9439390.0751690175</v>
      </c>
      <c r="BO822" s="10">
        <f ca="1">BO821+BJ822-INDIRECT(ADDRESS(MAX($D822-'key variables'!$B$9*30,34),scenario!BJ$4),TRUE)</f>
        <v>10895583.360992203</v>
      </c>
      <c r="BP822" s="10">
        <f ca="1">BP821+BK822-INDIRECT(ADDRESS(MAX($D822-'key variables'!$B$9*30,34),scenario!BK$4),TRUE)</f>
        <v>32531162.537994072</v>
      </c>
      <c r="BQ822" s="10">
        <f ca="1">BQ821+BL822-INDIRECT(ADDRESS(MAX($D822-'key variables'!$B$9*30,34),scenario!BL$4),TRUE)</f>
        <v>14415841.516535141</v>
      </c>
      <c r="BR822" s="10">
        <f t="shared" ca="1" si="627"/>
        <v>67281977.490690395</v>
      </c>
      <c r="BS822" s="82">
        <f t="shared" ca="1" si="608"/>
        <v>-2.3433848477536824E-9</v>
      </c>
      <c r="BT822" s="82">
        <f t="shared" ca="1" si="609"/>
        <v>-3.4288309057018498E-10</v>
      </c>
      <c r="BU822" s="82">
        <f t="shared" ca="1" si="610"/>
        <v>-4.2578247660364599E-9</v>
      </c>
      <c r="BV822" s="82">
        <f t="shared" ca="1" si="611"/>
        <v>-2.9943922343414556E-9</v>
      </c>
      <c r="BW822" s="82">
        <f t="shared" ca="1" si="628"/>
        <v>-9.9384849387017825E-9</v>
      </c>
      <c r="BX822" s="10">
        <f t="shared" ca="1" si="612"/>
        <v>-1.8625994260191893E-12</v>
      </c>
      <c r="BY822" s="10">
        <f t="shared" ca="1" si="613"/>
        <v>2.8902850229962428E-12</v>
      </c>
      <c r="BZ822" s="10">
        <f t="shared" ca="1" si="614"/>
        <v>-3.5034723983035463E-11</v>
      </c>
      <c r="CA822" s="10">
        <f t="shared" ca="1" si="615"/>
        <v>-2.0257049910634696E-11</v>
      </c>
      <c r="CB822" s="10">
        <v>0</v>
      </c>
      <c r="CC822" s="82">
        <f t="shared" ca="1" si="616"/>
        <v>3.9725652202851362E-13</v>
      </c>
      <c r="CD822" s="82">
        <f t="shared" ca="1" si="617"/>
        <v>3.4270724516460853E-13</v>
      </c>
      <c r="CE822" s="82">
        <f t="shared" ca="1" si="618"/>
        <v>1.8915613015532971E-10</v>
      </c>
      <c r="CF822" s="82">
        <f t="shared" ca="1" si="619"/>
        <v>3.7028113764059381E-11</v>
      </c>
      <c r="CG822" s="82">
        <f t="shared" ca="1" si="629"/>
        <v>2.269242076865822E-10</v>
      </c>
      <c r="CH822" s="13" t="str">
        <f t="shared" ca="1" si="582"/>
        <v/>
      </c>
      <c r="CI822" s="81">
        <f t="shared" ca="1" si="591"/>
        <v>0.1131775965863165</v>
      </c>
      <c r="CJ822" s="81">
        <f t="shared" ca="1" si="592"/>
        <v>0.13063724757458739</v>
      </c>
      <c r="CK822" s="81">
        <f t="shared" ca="1" si="593"/>
        <v>0.39004625943939081</v>
      </c>
      <c r="CL822" s="81">
        <f t="shared" ca="1" si="594"/>
        <v>0.17284488538116416</v>
      </c>
      <c r="CM822" s="89">
        <f t="shared" ca="1" si="583"/>
        <v>0.80670598898145884</v>
      </c>
    </row>
    <row r="823" spans="1:91" x14ac:dyDescent="0.3">
      <c r="A823">
        <v>758</v>
      </c>
      <c r="B823" s="3">
        <f t="shared" si="596"/>
        <v>2.2944444444444443</v>
      </c>
      <c r="C823" s="3">
        <f t="shared" si="584"/>
        <v>25.266666666666666</v>
      </c>
      <c r="D823" s="4">
        <f t="shared" ca="1" si="620"/>
        <v>823</v>
      </c>
      <c r="E823" s="58">
        <f>(0.5*(COS(B823*2*PI())+1)*('key variables'!$B$4-'key variables'!$B$6)+'key variables'!$B$6)/'key variables'!$B$4</f>
        <v>1</v>
      </c>
      <c r="F823" s="10">
        <f t="shared" ca="1" si="585"/>
        <v>11689222.907461114</v>
      </c>
      <c r="G823" s="10">
        <f t="shared" ca="1" si="586"/>
        <v>13492492.798713122</v>
      </c>
      <c r="H823" s="10">
        <f t="shared" ca="1" si="587"/>
        <v>40309474.521088287</v>
      </c>
      <c r="I823" s="10">
        <f t="shared" ca="1" si="588"/>
        <v>17912154.249750931</v>
      </c>
      <c r="J823" s="10">
        <f t="shared" ca="1" si="621"/>
        <v>83403344.477013454</v>
      </c>
      <c r="K823" s="82">
        <f t="shared" ca="1" si="598"/>
        <v>2249832.832292099</v>
      </c>
      <c r="L823" s="82">
        <f t="shared" ca="1" si="599"/>
        <v>2596909.4377209195</v>
      </c>
      <c r="M823" s="82">
        <f t="shared" ca="1" si="600"/>
        <v>7778311.98309422</v>
      </c>
      <c r="N823" s="82">
        <f t="shared" ca="1" si="601"/>
        <v>3496312.733215793</v>
      </c>
      <c r="O823" s="82">
        <f t="shared" ca="1" si="622"/>
        <v>16121366.986323033</v>
      </c>
      <c r="P823" s="10">
        <f ca="1">IF(IF($A823&gt;='key variables'!$B$26,K823*SUMPRODUCT(Z823:AC823,'control variables'!$O$3:$R$3)/J823+F$65*'key variables'!$B$25/scenario!J$65,K823*SUMPRODUCT(Z823:AC823,'control variables'!$O$7:$R$7)/J823+F$65*'key variables'!$B$25/scenario!J$65)&lt;'key variables'!$B$28,0,IF($A823&gt;='key variables'!$B$26,K823*SUMPRODUCT(Z823:AC823,'control variables'!$O$3:$R$3)/J823+F$65*'key variables'!$B$25/scenario!J$65,K823*SUMPRODUCT(Z823:AC823,'control variables'!$O$7:$R$7)/J823+F$65*'key variables'!$B$25/scenario!J$65))</f>
        <v>1.244746980810917E-39</v>
      </c>
      <c r="Q823" s="10">
        <f ca="1">IF(IF($A823&gt;='key variables'!$B$26,L823*SUMPRODUCT(Z823:AC823,'control variables'!$O$4:$R$4)/J823+G$65*'key variables'!$B$25/scenario!J$65,L823*SUMPRODUCT(Z823:AC823,'control variables'!$O$7:$R$7)/J823+G$65*'key variables'!$B$25/scenario!J$65)&lt;'key variables'!$B$28,0,IF($A823&gt;='key variables'!$B$26,L823*SUMPRODUCT(Z823:AC823,'control variables'!$O$4:$R$4)/J823+G$65*'key variables'!$B$25/scenario!J$65,L823*SUMPRODUCT(Z823:AC823,'control variables'!$O$7:$R$7)/J823+G$65*'key variables'!$B$25/scenario!J$65))</f>
        <v>1.4367712728013081E-39</v>
      </c>
      <c r="R823" s="10">
        <f ca="1">IF(IF($A823&gt;='key variables'!$B$26,M823*SUMPRODUCT(Z823:AC823,'control variables'!$O$5:$R$5)/J823+H$65*'key variables'!$B$25/scenario!J$65,M823*SUMPRODUCT(Z823:AC823,'control variables'!$O$7:$R$7)/J823+H$65*'key variables'!$B$25/scenario!J$65)&lt;'key variables'!$B$28,0,IF($A823&gt;='key variables'!$B$26,M823*SUMPRODUCT(Z823:AC823,'control variables'!$O$5:$R$5)/J823+H$65*'key variables'!$B$25/scenario!J$65,M823*SUMPRODUCT(Z823:AC823,'control variables'!$O$7:$R$7)/J823+H$65*'key variables'!$B$25/scenario!J$65))</f>
        <v>4.3034443349722059E-39</v>
      </c>
      <c r="S823" s="10">
        <f ca="1">IF(IF($A823&gt;='key variables'!$B$26,N823*SUMPRODUCT(Z823:AC823,'control variables'!$O$6:$R$6)/J823+I$65*'key variables'!$B$25/scenario!J$65,N823*SUMPRODUCT(Z823:AC823,'control variables'!$O$7:$R$7)/J823+I$65*'key variables'!$B$25/scenario!J$65)&lt;'key variables'!$B$28,0,IF($A823&gt;='key variables'!$B$26,N823*SUMPRODUCT(Z823:AC823,'control variables'!$O$6:$R$6)/J823+I$65*'key variables'!$B$25/scenario!J$65,N823*SUMPRODUCT(Z823:AC823,'control variables'!$O$7:$R$7)/J823+I$65*'key variables'!$B$25/scenario!J$65))</f>
        <v>1.9343769262213762E-39</v>
      </c>
      <c r="T823" s="10">
        <f t="shared" ca="1" si="595"/>
        <v>8.9193395148058071E-39</v>
      </c>
      <c r="U823" s="82">
        <f ca="1">SUMPRODUCT(P793:P822,'control variables'!AD$7:AD$36)</f>
        <v>2.6390938746738607E-39</v>
      </c>
      <c r="V823" s="82">
        <f ca="1">SUMPRODUCT(Q793:Q822,'control variables'!AE$7:AE$36)</f>
        <v>3.0462208977498912E-39</v>
      </c>
      <c r="W823" s="82">
        <f ca="1">SUMPRODUCT(R793:R822,'control variables'!AF$7:AF$36)</f>
        <v>9.1240981175356524E-39</v>
      </c>
      <c r="X823" s="82">
        <f ca="1">SUMPRODUCT(S793:S822,'control variables'!AG$7:AG$36)</f>
        <v>4.1012369389122931E-39</v>
      </c>
      <c r="Y823" s="82">
        <f t="shared" ca="1" si="589"/>
        <v>1.8910649828871697E-38</v>
      </c>
      <c r="Z823" s="10">
        <f ca="1">IF($A823&gt;='key variables'!$B$26,SUMPRODUCT(P793:P822,'control variables'!V$7:V$36)*$E823,SUMPRODUCT(P793:P822,'control variables'!Z$7:Z$36)*$E823)</f>
        <v>6.4396562224140394E-39</v>
      </c>
      <c r="AA823" s="10">
        <f ca="1">IF($A823&gt;='key variables'!$B$26,SUMPRODUCT(Q793:Q822,'control variables'!W$7:W$36)*$E823,SUMPRODUCT(Q793:Q822,'control variables'!AA$7:AA$36)*$E823)</f>
        <v>7.43308737415299E-39</v>
      </c>
      <c r="AB823" s="10">
        <f ca="1">IF($A823&gt;='key variables'!$B$26,SUMPRODUCT(R793:R822,'control variables'!X$7:X$36)*$E823,SUMPRODUCT(R793:R822,'control variables'!AB$7:AB$36)*$E823)</f>
        <v>2.2263723083274468E-38</v>
      </c>
      <c r="AC823" s="10">
        <f ca="1">IF($A823&gt;='key variables'!$B$26,SUMPRODUCT(S793:S822,'control variables'!Y$7:Y$36)*$E823,SUMPRODUCT(S793:S822,'control variables'!AC$7:AC$36)*$E823)</f>
        <v>1.0007433318954854E-38</v>
      </c>
      <c r="AD823" s="10">
        <f t="shared" ca="1" si="590"/>
        <v>4.6143899998796347E-38</v>
      </c>
      <c r="AE823" s="82">
        <f ca="1">SUMPRODUCT(P793:P822,'control variables'!AL$7:AL$36)</f>
        <v>8.7679178985522957E-39</v>
      </c>
      <c r="AF823" s="82">
        <f ca="1">SUMPRODUCT(Q793:Q822,'control variables'!AM$7:AM$36)</f>
        <v>1.0094062507333316E-38</v>
      </c>
      <c r="AG823" s="82">
        <f ca="1">SUMPRODUCT(R793:R822,'control variables'!AN$7:AN$36)</f>
        <v>2.8780825043567819E-38</v>
      </c>
      <c r="AH823" s="82">
        <f ca="1">SUMPRODUCT(S793:S822,'control variables'!AO$7:AO$36)</f>
        <v>1.2461811760164073E-38</v>
      </c>
      <c r="AI823" s="82">
        <f t="shared" ca="1" si="602"/>
        <v>6.0104617209617501E-38</v>
      </c>
      <c r="AJ823" s="10">
        <f ca="1">SUMPRODUCT(P793:P822,'control variables'!AP$7:AP$36)</f>
        <v>8.3777796544260791E-42</v>
      </c>
      <c r="AK823" s="10">
        <f ca="1">SUMPRODUCT(Q793:Q822,'control variables'!AQ$7:AQ$36)</f>
        <v>2.4175501774458875E-41</v>
      </c>
      <c r="AL823" s="10">
        <f ca="1">SUMPRODUCT(R793:R822,'control variables'!AR$7:AR$36)</f>
        <v>8.6893101046120113E-40</v>
      </c>
      <c r="AM823" s="10">
        <f ca="1">SUMPRODUCT(S793:S822,'control variables'!AS$7:AS$36)</f>
        <v>6.5096697988900139E-40</v>
      </c>
      <c r="AN823" s="10">
        <f t="shared" ca="1" si="623"/>
        <v>1.5524512717790874E-39</v>
      </c>
      <c r="AO823" s="82">
        <f ca="1">SUMPRODUCT(P793:P822,'control variables'!AX$7:AX$36)</f>
        <v>1.1392501822671473E-41</v>
      </c>
      <c r="AP823" s="82">
        <f ca="1">SUMPRODUCT(Q793:Q822,'control variables'!AY$7:AY$36)</f>
        <v>2.6299994451060816E-41</v>
      </c>
      <c r="AQ823" s="82">
        <f ca="1">SUMPRODUCT(R793:R822,'control variables'!AZ$7:AZ$36)</f>
        <v>2.3632271386428936E-40</v>
      </c>
      <c r="AR823" s="82">
        <f ca="1">SUMPRODUCT(S793:S822,'control variables'!BA$7:BA$36)</f>
        <v>1.7704315011355914E-40</v>
      </c>
      <c r="AS823" s="82">
        <f t="shared" ca="1" si="624"/>
        <v>4.5105836025158079E-40</v>
      </c>
      <c r="AT823" s="10">
        <f ca="1">SUMPRODUCT(P793:P822,'control variables'!AT$7:AT$36)</f>
        <v>-1.0054327427059295E-41</v>
      </c>
      <c r="AU823" s="10">
        <f ca="1">SUMPRODUCT(Q793:Q822,'control variables'!AU$7:AU$36)</f>
        <v>1.0906733376599621E-41</v>
      </c>
      <c r="AV823" s="10">
        <f ca="1">SUMPRODUCT(R793:R822,'control variables'!AV$7:AV$36)</f>
        <v>4.6965267945565856E-39</v>
      </c>
      <c r="AW823" s="10">
        <f ca="1">SUMPRODUCT(S793:S822,'control variables'!AW$7:AW$36)</f>
        <v>3.5184425766984227E-39</v>
      </c>
      <c r="AX823" s="10">
        <f t="shared" ca="1" si="603"/>
        <v>8.215821777204548E-39</v>
      </c>
      <c r="AY823" s="82">
        <f ca="1">SUMPRODUCT(P793:P822,'control variables'!BB$7:BB$36)</f>
        <v>3.6441551554338054E-41</v>
      </c>
      <c r="AZ823" s="82">
        <f ca="1">SUMPRODUCT(Q793:Q822,'control variables'!BC$7:BC$36)</f>
        <v>9.2925891478371717E-41</v>
      </c>
      <c r="BA823" s="82">
        <f ca="1">SUMPRODUCT(R793:R822,'control variables'!BD$7:BD$36)</f>
        <v>6.5050980391624838E-40</v>
      </c>
      <c r="BB823" s="82">
        <f ca="1">SUMPRODUCT(S793:S822,'control variables'!BE$7:BE$36)</f>
        <v>9.2442086809015539E-41</v>
      </c>
      <c r="BC823" s="82">
        <f t="shared" ca="1" si="625"/>
        <v>8.7231933375797372E-40</v>
      </c>
      <c r="BD823" s="10">
        <f ca="1">SUMPRODUCT(P793:P822,'control variables'!BF$7:BF$36)</f>
        <v>7.6232551729333362E-42</v>
      </c>
      <c r="BE823" s="10">
        <f ca="1">SUMPRODUCT(Q793:Q822,'control variables'!BG$7:BG$36)</f>
        <v>8.7992774487945343E-42</v>
      </c>
      <c r="BF823" s="10">
        <f ca="1">SUMPRODUCT(R793:R822,'control variables'!BH$7:BH$36)</f>
        <v>2.6355761286229585E-40</v>
      </c>
      <c r="BG823" s="10">
        <f ca="1">SUMPRODUCT(S793:S822,'control variables'!BI$7:BI$36)</f>
        <v>5.9233921176547997E-40</v>
      </c>
      <c r="BH823" s="10">
        <f t="shared" ca="1" si="626"/>
        <v>8.7231935724950373E-40</v>
      </c>
      <c r="BI823" s="82">
        <f t="shared" ca="1" si="604"/>
        <v>8.7943051226795748E-39</v>
      </c>
      <c r="BJ823" s="82">
        <f t="shared" ca="1" si="605"/>
        <v>1.0197895132188287E-38</v>
      </c>
      <c r="BK823" s="82">
        <f t="shared" ca="1" si="606"/>
        <v>3.4127861642040653E-38</v>
      </c>
      <c r="BL823" s="82">
        <f t="shared" ca="1" si="607"/>
        <v>1.607269642367151E-38</v>
      </c>
      <c r="BM823" s="82">
        <f t="shared" ca="1" si="597"/>
        <v>6.9192758320580024E-38</v>
      </c>
      <c r="BN823" s="10">
        <f ca="1">BN822+BI823-INDIRECT(ADDRESS(MAX($D823-'key variables'!$B$9*30,34),scenario!BI$4),TRUE)</f>
        <v>9439390.0751690175</v>
      </c>
      <c r="BO823" s="10">
        <f ca="1">BO822+BJ823-INDIRECT(ADDRESS(MAX($D823-'key variables'!$B$9*30,34),scenario!BJ$4),TRUE)</f>
        <v>10895583.360992203</v>
      </c>
      <c r="BP823" s="10">
        <f ca="1">BP822+BK823-INDIRECT(ADDRESS(MAX($D823-'key variables'!$B$9*30,34),scenario!BK$4),TRUE)</f>
        <v>32531162.537994072</v>
      </c>
      <c r="BQ823" s="10">
        <f ca="1">BQ822+BL823-INDIRECT(ADDRESS(MAX($D823-'key variables'!$B$9*30,34),scenario!BL$4),TRUE)</f>
        <v>14415841.516535141</v>
      </c>
      <c r="BR823" s="10">
        <f t="shared" ca="1" si="627"/>
        <v>67281977.490690395</v>
      </c>
      <c r="BS823" s="82">
        <f t="shared" ca="1" si="608"/>
        <v>-2.3433848477536824E-9</v>
      </c>
      <c r="BT823" s="82">
        <f t="shared" ca="1" si="609"/>
        <v>-3.4288309057018498E-10</v>
      </c>
      <c r="BU823" s="82">
        <f t="shared" ca="1" si="610"/>
        <v>-4.2578247660364599E-9</v>
      </c>
      <c r="BV823" s="82">
        <f t="shared" ca="1" si="611"/>
        <v>-2.9943922343414556E-9</v>
      </c>
      <c r="BW823" s="82">
        <f t="shared" ca="1" si="628"/>
        <v>-9.9384849387017825E-9</v>
      </c>
      <c r="BX823" s="10">
        <f t="shared" ca="1" si="612"/>
        <v>-1.8625994260191893E-12</v>
      </c>
      <c r="BY823" s="10">
        <f t="shared" ca="1" si="613"/>
        <v>2.8902850229962428E-12</v>
      </c>
      <c r="BZ823" s="10">
        <f t="shared" ca="1" si="614"/>
        <v>-3.5034723983035463E-11</v>
      </c>
      <c r="CA823" s="10">
        <f t="shared" ca="1" si="615"/>
        <v>-2.0257049910634696E-11</v>
      </c>
      <c r="CB823" s="10">
        <v>0</v>
      </c>
      <c r="CC823" s="82">
        <f t="shared" ca="1" si="616"/>
        <v>3.9725652202851362E-13</v>
      </c>
      <c r="CD823" s="82">
        <f t="shared" ca="1" si="617"/>
        <v>3.4270724516460853E-13</v>
      </c>
      <c r="CE823" s="82">
        <f t="shared" ca="1" si="618"/>
        <v>1.8915613015532971E-10</v>
      </c>
      <c r="CF823" s="82">
        <f t="shared" ca="1" si="619"/>
        <v>3.7028113764059381E-11</v>
      </c>
      <c r="CG823" s="82">
        <f t="shared" ca="1" si="629"/>
        <v>2.269242076865822E-10</v>
      </c>
      <c r="CH823" s="13" t="str">
        <f t="shared" ca="1" si="582"/>
        <v/>
      </c>
      <c r="CI823" s="81">
        <f t="shared" ca="1" si="591"/>
        <v>0.1131775965863165</v>
      </c>
      <c r="CJ823" s="81">
        <f t="shared" ca="1" si="592"/>
        <v>0.13063724757458739</v>
      </c>
      <c r="CK823" s="81">
        <f t="shared" ca="1" si="593"/>
        <v>0.39004625943939081</v>
      </c>
      <c r="CL823" s="81">
        <f t="shared" ca="1" si="594"/>
        <v>0.17284488538116416</v>
      </c>
      <c r="CM823" s="89">
        <f t="shared" ca="1" si="583"/>
        <v>0.80670598898145884</v>
      </c>
    </row>
    <row r="824" spans="1:91" x14ac:dyDescent="0.3">
      <c r="A824">
        <v>759</v>
      </c>
      <c r="B824" s="3">
        <f t="shared" si="596"/>
        <v>2.2972222222222221</v>
      </c>
      <c r="C824" s="3">
        <f t="shared" si="584"/>
        <v>25.3</v>
      </c>
      <c r="D824" s="4">
        <f t="shared" ca="1" si="620"/>
        <v>824</v>
      </c>
      <c r="E824" s="58">
        <f>(0.5*(COS(B824*2*PI())+1)*('key variables'!$B$4-'key variables'!$B$6)+'key variables'!$B$6)/'key variables'!$B$4</f>
        <v>1</v>
      </c>
      <c r="F824" s="10">
        <f t="shared" ca="1" si="585"/>
        <v>11689222.907461114</v>
      </c>
      <c r="G824" s="10">
        <f t="shared" ca="1" si="586"/>
        <v>13492492.798713122</v>
      </c>
      <c r="H824" s="10">
        <f t="shared" ca="1" si="587"/>
        <v>40309474.521088287</v>
      </c>
      <c r="I824" s="10">
        <f t="shared" ca="1" si="588"/>
        <v>17912154.249750931</v>
      </c>
      <c r="J824" s="10">
        <f t="shared" ca="1" si="621"/>
        <v>83403344.477013454</v>
      </c>
      <c r="K824" s="82">
        <f t="shared" ca="1" si="598"/>
        <v>2249832.832292099</v>
      </c>
      <c r="L824" s="82">
        <f t="shared" ca="1" si="599"/>
        <v>2596909.4377209195</v>
      </c>
      <c r="M824" s="82">
        <f t="shared" ca="1" si="600"/>
        <v>7778311.98309422</v>
      </c>
      <c r="N824" s="82">
        <f t="shared" ca="1" si="601"/>
        <v>3496312.733215793</v>
      </c>
      <c r="O824" s="82">
        <f t="shared" ca="1" si="622"/>
        <v>16121366.986323033</v>
      </c>
      <c r="P824" s="10">
        <f ca="1">IF(IF($A824&gt;='key variables'!$B$26,K824*SUMPRODUCT(Z824:AC824,'control variables'!$O$3:$R$3)/J824+F$65*'key variables'!$B$25/scenario!J$65,K824*SUMPRODUCT(Z824:AC824,'control variables'!$O$7:$R$7)/J824+F$65*'key variables'!$B$25/scenario!J$65)&lt;'key variables'!$B$28,0,IF($A824&gt;='key variables'!$B$26,K824*SUMPRODUCT(Z824:AC824,'control variables'!$O$3:$R$3)/J824+F$65*'key variables'!$B$25/scenario!J$65,K824*SUMPRODUCT(Z824:AC824,'control variables'!$O$7:$R$7)/J824+F$65*'key variables'!$B$25/scenario!J$65))</f>
        <v>1.0710415769654601E-39</v>
      </c>
      <c r="Q824" s="10">
        <f ca="1">IF(IF($A824&gt;='key variables'!$B$26,L824*SUMPRODUCT(Z824:AC824,'control variables'!$O$4:$R$4)/J824+G$65*'key variables'!$B$25/scenario!J$65,L824*SUMPRODUCT(Z824:AC824,'control variables'!$O$7:$R$7)/J824+G$65*'key variables'!$B$25/scenario!J$65)&lt;'key variables'!$B$28,0,IF($A824&gt;='key variables'!$B$26,L824*SUMPRODUCT(Z824:AC824,'control variables'!$O$4:$R$4)/J824+G$65*'key variables'!$B$25/scenario!J$65,L824*SUMPRODUCT(Z824:AC824,'control variables'!$O$7:$R$7)/J824+G$65*'key variables'!$B$25/scenario!J$65))</f>
        <v>1.2362687304991677E-39</v>
      </c>
      <c r="R824" s="10">
        <f ca="1">IF(IF($A824&gt;='key variables'!$B$26,M824*SUMPRODUCT(Z824:AC824,'control variables'!$O$5:$R$5)/J824+H$65*'key variables'!$B$25/scenario!J$65,M824*SUMPRODUCT(Z824:AC824,'control variables'!$O$7:$R$7)/J824+H$65*'key variables'!$B$25/scenario!J$65)&lt;'key variables'!$B$28,0,IF($A824&gt;='key variables'!$B$26,M824*SUMPRODUCT(Z824:AC824,'control variables'!$O$5:$R$5)/J824+H$65*'key variables'!$B$25/scenario!J$65,M824*SUMPRODUCT(Z824:AC824,'control variables'!$O$7:$R$7)/J824+H$65*'key variables'!$B$25/scenario!J$65))</f>
        <v>3.7028953497914625E-39</v>
      </c>
      <c r="S824" s="10">
        <f ca="1">IF(IF($A824&gt;='key variables'!$B$26,N824*SUMPRODUCT(Z824:AC824,'control variables'!$O$6:$R$6)/J824+I$65*'key variables'!$B$25/scenario!J$65,N824*SUMPRODUCT(Z824:AC824,'control variables'!$O$7:$R$7)/J824+I$65*'key variables'!$B$25/scenario!J$65)&lt;'key variables'!$B$28,0,IF($A824&gt;='key variables'!$B$26,N824*SUMPRODUCT(Z824:AC824,'control variables'!$O$6:$R$6)/J824+I$65*'key variables'!$B$25/scenario!J$65,N824*SUMPRODUCT(Z824:AC824,'control variables'!$O$7:$R$7)/J824+I$65*'key variables'!$B$25/scenario!J$65))</f>
        <v>1.6644331301418583E-39</v>
      </c>
      <c r="T824" s="10">
        <f t="shared" ca="1" si="595"/>
        <v>7.6746387873979482E-39</v>
      </c>
      <c r="U824" s="82">
        <f ca="1">SUMPRODUCT(P794:P823,'control variables'!AD$7:AD$36)</f>
        <v>2.2708062834176491E-39</v>
      </c>
      <c r="V824" s="82">
        <f ca="1">SUMPRODUCT(Q794:Q823,'control variables'!AE$7:AE$36)</f>
        <v>2.6211184155559658E-39</v>
      </c>
      <c r="W824" s="82">
        <f ca="1">SUMPRODUCT(R794:R823,'control variables'!AF$7:AF$36)</f>
        <v>7.8508231687588466E-39</v>
      </c>
      <c r="X824" s="82">
        <f ca="1">SUMPRODUCT(S794:S823,'control variables'!AG$7:AG$36)</f>
        <v>3.5289061522366326E-39</v>
      </c>
      <c r="Y824" s="82">
        <f t="shared" ca="1" si="589"/>
        <v>1.6271654019969094E-38</v>
      </c>
      <c r="Z824" s="10">
        <f ca="1">IF($A824&gt;='key variables'!$B$26,SUMPRODUCT(P794:P823,'control variables'!V$7:V$36)*$E824,SUMPRODUCT(P794:P823,'control variables'!Z$7:Z$36)*$E824)</f>
        <v>5.5409972162185772E-39</v>
      </c>
      <c r="AA824" s="10">
        <f ca="1">IF($A824&gt;='key variables'!$B$26,SUMPRODUCT(Q794:Q823,'control variables'!W$7:W$36)*$E824,SUMPRODUCT(Q794:Q823,'control variables'!AA$7:AA$36)*$E824)</f>
        <v>6.3957942824238947E-39</v>
      </c>
      <c r="AB824" s="10">
        <f ca="1">IF($A824&gt;='key variables'!$B$26,SUMPRODUCT(R794:R823,'control variables'!X$7:X$36)*$E824,SUMPRODUCT(R794:R823,'control variables'!AB$7:AB$36)*$E824)</f>
        <v>1.9156803308490875E-38</v>
      </c>
      <c r="AC824" s="10">
        <f ca="1">IF($A824&gt;='key variables'!$B$26,SUMPRODUCT(S794:S823,'control variables'!Y$7:Y$36)*$E824,SUMPRODUCT(S794:S823,'control variables'!AC$7:AC$36)*$E824)</f>
        <v>8.610888259658503E-39</v>
      </c>
      <c r="AD824" s="10">
        <f t="shared" ca="1" si="590"/>
        <v>3.9704483066791846E-38</v>
      </c>
      <c r="AE824" s="82">
        <f ca="1">SUMPRODUCT(P794:P823,'control variables'!AL$7:AL$36)</f>
        <v>7.5443481748003867E-39</v>
      </c>
      <c r="AF824" s="82">
        <f ca="1">SUMPRODUCT(Q794:Q823,'control variables'!AM$7:AM$36)</f>
        <v>8.6854282778007135E-39</v>
      </c>
      <c r="AG824" s="82">
        <f ca="1">SUMPRODUCT(R794:R823,'control variables'!AN$7:AN$36)</f>
        <v>2.4764438649972045E-38</v>
      </c>
      <c r="AH824" s="82">
        <f ca="1">SUMPRODUCT(S794:S823,'control variables'!AO$7:AO$36)</f>
        <v>1.072275629120834E-38</v>
      </c>
      <c r="AI824" s="82">
        <f t="shared" ca="1" si="602"/>
        <v>5.1716971393781488E-38</v>
      </c>
      <c r="AJ824" s="10">
        <f ca="1">SUMPRODUCT(P794:P823,'control variables'!AP$7:AP$36)</f>
        <v>7.208654024370508E-42</v>
      </c>
      <c r="AK824" s="10">
        <f ca="1">SUMPRODUCT(Q794:Q823,'control variables'!AQ$7:AQ$36)</f>
        <v>2.0801791804772392E-41</v>
      </c>
      <c r="AL824" s="10">
        <f ca="1">SUMPRODUCT(R794:R823,'control variables'!AR$7:AR$36)</f>
        <v>7.4767101592988518E-40</v>
      </c>
      <c r="AM824" s="10">
        <f ca="1">SUMPRODUCT(S794:S823,'control variables'!AS$7:AS$36)</f>
        <v>5.6012403439496174E-40</v>
      </c>
      <c r="AN824" s="10">
        <f t="shared" ca="1" si="623"/>
        <v>1.3358054961539897E-39</v>
      </c>
      <c r="AO824" s="82">
        <f ca="1">SUMPRODUCT(P794:P823,'control variables'!AX$7:AX$36)</f>
        <v>9.8026693824850886E-42</v>
      </c>
      <c r="AP824" s="82">
        <f ca="1">SUMPRODUCT(Q794:Q823,'control variables'!AY$7:AY$36)</f>
        <v>2.2629809885295825E-41</v>
      </c>
      <c r="AQ824" s="82">
        <f ca="1">SUMPRODUCT(R794:R823,'control variables'!AZ$7:AZ$36)</f>
        <v>2.0334369637520292E-40</v>
      </c>
      <c r="AR824" s="82">
        <f ca="1">SUMPRODUCT(S794:S823,'control variables'!BA$7:BA$36)</f>
        <v>1.5233664159203395E-40</v>
      </c>
      <c r="AS824" s="82">
        <f t="shared" ca="1" si="624"/>
        <v>3.8811281723501782E-40</v>
      </c>
      <c r="AT824" s="10">
        <f ca="1">SUMPRODUCT(P794:P823,'control variables'!AT$7:AT$36)</f>
        <v>-8.6512382587095942E-42</v>
      </c>
      <c r="AU824" s="10">
        <f ca="1">SUMPRODUCT(Q794:Q823,'control variables'!AU$7:AU$36)</f>
        <v>9.3846902987504109E-42</v>
      </c>
      <c r="AV824" s="10">
        <f ca="1">SUMPRODUCT(R794:R823,'control variables'!AV$7:AV$36)</f>
        <v>4.0411228481352949E-39</v>
      </c>
      <c r="AW824" s="10">
        <f ca="1">SUMPRODUCT(S794:S823,'control variables'!AW$7:AW$36)</f>
        <v>3.0274411939963025E-39</v>
      </c>
      <c r="AX824" s="10">
        <f t="shared" ca="1" si="603"/>
        <v>7.0692974941716385E-39</v>
      </c>
      <c r="AY824" s="82">
        <f ca="1">SUMPRODUCT(P794:P823,'control variables'!BB$7:BB$36)</f>
        <v>3.1356104851444704E-41</v>
      </c>
      <c r="AZ824" s="82">
        <f ca="1">SUMPRODUCT(Q794:Q823,'control variables'!BC$7:BC$36)</f>
        <v>7.9958011454727228E-41</v>
      </c>
      <c r="BA824" s="82">
        <f ca="1">SUMPRODUCT(R794:R823,'control variables'!BD$7:BD$36)</f>
        <v>5.5973065768278131E-40</v>
      </c>
      <c r="BB824" s="82">
        <f ca="1">SUMPRODUCT(S794:S823,'control variables'!BE$7:BE$36)</f>
        <v>7.9541722101148796E-41</v>
      </c>
      <c r="BC824" s="82">
        <f t="shared" ca="1" si="625"/>
        <v>7.5058649609010201E-40</v>
      </c>
      <c r="BD824" s="10">
        <f ca="1">SUMPRODUCT(P794:P823,'control variables'!BF$7:BF$36)</f>
        <v>6.5594240178108104E-42</v>
      </c>
      <c r="BE824" s="10">
        <f ca="1">SUMPRODUCT(Q794:Q823,'control variables'!BG$7:BG$36)</f>
        <v>7.5713314755531965E-42</v>
      </c>
      <c r="BF824" s="10">
        <f ca="1">SUMPRODUCT(R794:R823,'control variables'!BH$7:BH$36)</f>
        <v>2.2677794415487357E-40</v>
      </c>
      <c r="BG824" s="10">
        <f ca="1">SUMPRODUCT(S794:S823,'control variables'!BI$7:BI$36)</f>
        <v>5.0967781665513332E-40</v>
      </c>
      <c r="BH824" s="10">
        <f t="shared" ca="1" si="626"/>
        <v>7.5058651630337094E-40</v>
      </c>
      <c r="BI824" s="82">
        <f t="shared" ca="1" si="604"/>
        <v>7.5670530413931221E-39</v>
      </c>
      <c r="BJ824" s="82">
        <f t="shared" ca="1" si="605"/>
        <v>8.7747709795541914E-39</v>
      </c>
      <c r="BK824" s="82">
        <f t="shared" ca="1" si="606"/>
        <v>2.936529215579012E-38</v>
      </c>
      <c r="BL824" s="82">
        <f t="shared" ca="1" si="607"/>
        <v>1.382973920730579E-38</v>
      </c>
      <c r="BM824" s="82">
        <f t="shared" ca="1" si="597"/>
        <v>5.9536855384043219E-38</v>
      </c>
      <c r="BN824" s="10">
        <f ca="1">BN823+BI824-INDIRECT(ADDRESS(MAX($D824-'key variables'!$B$9*30,34),scenario!BI$4),TRUE)</f>
        <v>9439390.0751690175</v>
      </c>
      <c r="BO824" s="10">
        <f ca="1">BO823+BJ824-INDIRECT(ADDRESS(MAX($D824-'key variables'!$B$9*30,34),scenario!BJ$4),TRUE)</f>
        <v>10895583.360992203</v>
      </c>
      <c r="BP824" s="10">
        <f ca="1">BP823+BK824-INDIRECT(ADDRESS(MAX($D824-'key variables'!$B$9*30,34),scenario!BK$4),TRUE)</f>
        <v>32531162.537994072</v>
      </c>
      <c r="BQ824" s="10">
        <f ca="1">BQ823+BL824-INDIRECT(ADDRESS(MAX($D824-'key variables'!$B$9*30,34),scenario!BL$4),TRUE)</f>
        <v>14415841.516535141</v>
      </c>
      <c r="BR824" s="10">
        <f t="shared" ca="1" si="627"/>
        <v>67281977.490690395</v>
      </c>
      <c r="BS824" s="82">
        <f t="shared" ca="1" si="608"/>
        <v>-2.3433848477536824E-9</v>
      </c>
      <c r="BT824" s="82">
        <f t="shared" ca="1" si="609"/>
        <v>-3.4288309057018498E-10</v>
      </c>
      <c r="BU824" s="82">
        <f t="shared" ca="1" si="610"/>
        <v>-4.2578247660364599E-9</v>
      </c>
      <c r="BV824" s="82">
        <f t="shared" ca="1" si="611"/>
        <v>-2.9943922343414556E-9</v>
      </c>
      <c r="BW824" s="82">
        <f t="shared" ca="1" si="628"/>
        <v>-9.9384849387017825E-9</v>
      </c>
      <c r="BX824" s="10">
        <f t="shared" ca="1" si="612"/>
        <v>-1.8625994260191893E-12</v>
      </c>
      <c r="BY824" s="10">
        <f t="shared" ca="1" si="613"/>
        <v>2.8902850229962428E-12</v>
      </c>
      <c r="BZ824" s="10">
        <f t="shared" ca="1" si="614"/>
        <v>-3.5034723983035463E-11</v>
      </c>
      <c r="CA824" s="10">
        <f t="shared" ca="1" si="615"/>
        <v>-2.0257049910634696E-11</v>
      </c>
      <c r="CB824" s="10">
        <v>0</v>
      </c>
      <c r="CC824" s="82">
        <f t="shared" ca="1" si="616"/>
        <v>3.9725652202851362E-13</v>
      </c>
      <c r="CD824" s="82">
        <f t="shared" ca="1" si="617"/>
        <v>3.4270724516460853E-13</v>
      </c>
      <c r="CE824" s="82">
        <f t="shared" ca="1" si="618"/>
        <v>1.8915613015532971E-10</v>
      </c>
      <c r="CF824" s="82">
        <f t="shared" ca="1" si="619"/>
        <v>3.7028113764059381E-11</v>
      </c>
      <c r="CG824" s="82">
        <f t="shared" ca="1" si="629"/>
        <v>2.269242076865822E-10</v>
      </c>
      <c r="CH824" s="13" t="str">
        <f t="shared" ca="1" si="582"/>
        <v/>
      </c>
      <c r="CI824" s="81">
        <f t="shared" ca="1" si="591"/>
        <v>0.1131775965863165</v>
      </c>
      <c r="CJ824" s="81">
        <f t="shared" ca="1" si="592"/>
        <v>0.13063724757458739</v>
      </c>
      <c r="CK824" s="81">
        <f t="shared" ca="1" si="593"/>
        <v>0.39004625943939081</v>
      </c>
      <c r="CL824" s="81">
        <f t="shared" ca="1" si="594"/>
        <v>0.17284488538116416</v>
      </c>
      <c r="CM824" s="89">
        <f t="shared" ca="1" si="583"/>
        <v>0.80670598898145884</v>
      </c>
    </row>
    <row r="825" spans="1:91" x14ac:dyDescent="0.3">
      <c r="A825">
        <v>760</v>
      </c>
      <c r="B825" s="3">
        <f t="shared" si="596"/>
        <v>2.2999999999999998</v>
      </c>
      <c r="C825" s="3">
        <f t="shared" si="584"/>
        <v>25.333333333333332</v>
      </c>
      <c r="D825" s="4">
        <f t="shared" ca="1" si="620"/>
        <v>825</v>
      </c>
      <c r="E825" s="58">
        <f>(0.5*(COS(B825*2*PI())+1)*('key variables'!$B$4-'key variables'!$B$6)+'key variables'!$B$6)/'key variables'!$B$4</f>
        <v>1</v>
      </c>
      <c r="F825" s="10">
        <f t="shared" ca="1" si="585"/>
        <v>11689222.907461114</v>
      </c>
      <c r="G825" s="10">
        <f t="shared" ca="1" si="586"/>
        <v>13492492.798713122</v>
      </c>
      <c r="H825" s="10">
        <f t="shared" ca="1" si="587"/>
        <v>40309474.521088287</v>
      </c>
      <c r="I825" s="10">
        <f t="shared" ca="1" si="588"/>
        <v>17912154.249750931</v>
      </c>
      <c r="J825" s="10">
        <f t="shared" ca="1" si="621"/>
        <v>83403344.477013454</v>
      </c>
      <c r="K825" s="82">
        <f t="shared" ca="1" si="598"/>
        <v>2249832.832292099</v>
      </c>
      <c r="L825" s="82">
        <f t="shared" ca="1" si="599"/>
        <v>2596909.4377209195</v>
      </c>
      <c r="M825" s="82">
        <f t="shared" ca="1" si="600"/>
        <v>7778311.98309422</v>
      </c>
      <c r="N825" s="82">
        <f t="shared" ca="1" si="601"/>
        <v>3496312.733215793</v>
      </c>
      <c r="O825" s="82">
        <f t="shared" ca="1" si="622"/>
        <v>16121366.986323033</v>
      </c>
      <c r="P825" s="10">
        <f ca="1">IF(IF($A825&gt;='key variables'!$B$26,K825*SUMPRODUCT(Z825:AC825,'control variables'!$O$3:$R$3)/J825+F$65*'key variables'!$B$25/scenario!J$65,K825*SUMPRODUCT(Z825:AC825,'control variables'!$O$7:$R$7)/J825+F$65*'key variables'!$B$25/scenario!J$65)&lt;'key variables'!$B$28,0,IF($A825&gt;='key variables'!$B$26,K825*SUMPRODUCT(Z825:AC825,'control variables'!$O$3:$R$3)/J825+F$65*'key variables'!$B$25/scenario!J$65,K825*SUMPRODUCT(Z825:AC825,'control variables'!$O$7:$R$7)/J825+F$65*'key variables'!$B$25/scenario!J$65))</f>
        <v>9.2157689656843933E-40</v>
      </c>
      <c r="Q825" s="10">
        <f ca="1">IF(IF($A825&gt;='key variables'!$B$26,L825*SUMPRODUCT(Z825:AC825,'control variables'!$O$4:$R$4)/J825+G$65*'key variables'!$B$25/scenario!J$65,L825*SUMPRODUCT(Z825:AC825,'control variables'!$O$7:$R$7)/J825+G$65*'key variables'!$B$25/scenario!J$65)&lt;'key variables'!$B$28,0,IF($A825&gt;='key variables'!$B$26,L825*SUMPRODUCT(Z825:AC825,'control variables'!$O$4:$R$4)/J825+G$65*'key variables'!$B$25/scenario!J$65,L825*SUMPRODUCT(Z825:AC825,'control variables'!$O$7:$R$7)/J825+G$65*'key variables'!$B$25/scenario!J$65))</f>
        <v>1.0637464730416984E-39</v>
      </c>
      <c r="R825" s="10">
        <f ca="1">IF(IF($A825&gt;='key variables'!$B$26,M825*SUMPRODUCT(Z825:AC825,'control variables'!$O$5:$R$5)/J825+H$65*'key variables'!$B$25/scenario!J$65,M825*SUMPRODUCT(Z825:AC825,'control variables'!$O$7:$R$7)/J825+H$65*'key variables'!$B$25/scenario!J$65)&lt;'key variables'!$B$28,0,IF($A825&gt;='key variables'!$B$26,M825*SUMPRODUCT(Z825:AC825,'control variables'!$O$5:$R$5)/J825+H$65*'key variables'!$B$25/scenario!J$65,M825*SUMPRODUCT(Z825:AC825,'control variables'!$O$7:$R$7)/J825+H$65*'key variables'!$B$25/scenario!J$65))</f>
        <v>3.1861534399505119E-39</v>
      </c>
      <c r="S825" s="10">
        <f ca="1">IF(IF($A825&gt;='key variables'!$B$26,N825*SUMPRODUCT(Z825:AC825,'control variables'!$O$6:$R$6)/J825+I$65*'key variables'!$B$25/scenario!J$65,N825*SUMPRODUCT(Z825:AC825,'control variables'!$O$7:$R$7)/J825+I$65*'key variables'!$B$25/scenario!J$65)&lt;'key variables'!$B$28,0,IF($A825&gt;='key variables'!$B$26,N825*SUMPRODUCT(Z825:AC825,'control variables'!$O$6:$R$6)/J825+I$65*'key variables'!$B$25/scenario!J$65,N825*SUMPRODUCT(Z825:AC825,'control variables'!$O$7:$R$7)/J825+I$65*'key variables'!$B$25/scenario!J$65))</f>
        <v>1.4321601995767281E-39</v>
      </c>
      <c r="T825" s="10">
        <f t="shared" ca="1" si="595"/>
        <v>6.6036370091373775E-39</v>
      </c>
      <c r="U825" s="82">
        <f ca="1">SUMPRODUCT(P795:P824,'control variables'!AD$7:AD$36)</f>
        <v>1.9539135103507156E-39</v>
      </c>
      <c r="V825" s="82">
        <f ca="1">SUMPRODUCT(Q795:Q824,'control variables'!AE$7:AE$36)</f>
        <v>2.2553393135216738E-39</v>
      </c>
      <c r="W825" s="82">
        <f ca="1">SUMPRODUCT(R795:R824,'control variables'!AF$7:AF$36)</f>
        <v>6.755234723820347E-39</v>
      </c>
      <c r="X825" s="82">
        <f ca="1">SUMPRODUCT(S795:S824,'control variables'!AG$7:AG$36)</f>
        <v>3.0364445694757438E-39</v>
      </c>
      <c r="Y825" s="82">
        <f t="shared" ca="1" si="589"/>
        <v>1.400093211716848E-38</v>
      </c>
      <c r="Z825" s="10">
        <f ca="1">IF($A825&gt;='key variables'!$B$26,SUMPRODUCT(P795:P824,'control variables'!V$7:V$36)*$E825,SUMPRODUCT(P795:P824,'control variables'!Z$7:Z$36)*$E825)</f>
        <v>4.767746769350444E-39</v>
      </c>
      <c r="AA825" s="10">
        <f ca="1">IF($A825&gt;='key variables'!$B$26,SUMPRODUCT(Q795:Q824,'control variables'!W$7:W$36)*$E825,SUMPRODUCT(Q795:Q824,'control variables'!AA$7:AA$36)*$E825)</f>
        <v>5.5032562438763872E-39</v>
      </c>
      <c r="AB825" s="10">
        <f ca="1">IF($A825&gt;='key variables'!$B$26,SUMPRODUCT(R795:R824,'control variables'!X$7:X$36)*$E825,SUMPRODUCT(R795:R824,'control variables'!AB$7:AB$36)*$E825)</f>
        <v>1.6483456591135083E-38</v>
      </c>
      <c r="AC825" s="10">
        <f ca="1">IF($A825&gt;='key variables'!$B$26,SUMPRODUCT(S795:S824,'control variables'!Y$7:Y$36)*$E825,SUMPRODUCT(S795:S824,'control variables'!AC$7:AC$36)*$E825)</f>
        <v>7.4092321434591767E-39</v>
      </c>
      <c r="AD825" s="10">
        <f t="shared" ca="1" si="590"/>
        <v>3.4163691747821089E-38</v>
      </c>
      <c r="AE825" s="82">
        <f ca="1">SUMPRODUCT(P795:P824,'control variables'!AL$7:AL$36)</f>
        <v>6.4915285522930969E-39</v>
      </c>
      <c r="AF825" s="82">
        <f ca="1">SUMPRODUCT(Q795:Q824,'control variables'!AM$7:AM$36)</f>
        <v>7.4733700444212308E-39</v>
      </c>
      <c r="AG825" s="82">
        <f ca="1">SUMPRODUCT(R795:R824,'control variables'!AN$7:AN$36)</f>
        <v>2.1308542083830552E-38</v>
      </c>
      <c r="AH825" s="82">
        <f ca="1">SUMPRODUCT(S795:S824,'control variables'!AO$7:AO$36)</f>
        <v>9.2263873579112863E-39</v>
      </c>
      <c r="AI825" s="82">
        <f t="shared" ca="1" si="602"/>
        <v>4.4499828038456166E-38</v>
      </c>
      <c r="AJ825" s="10">
        <f ca="1">SUMPRODUCT(P795:P824,'control variables'!AP$7:AP$36)</f>
        <v>6.2026807801777823E-42</v>
      </c>
      <c r="AK825" s="10">
        <f ca="1">SUMPRODUCT(Q795:Q824,'control variables'!AQ$7:AQ$36)</f>
        <v>1.7898885670544946E-41</v>
      </c>
      <c r="AL825" s="10">
        <f ca="1">SUMPRODUCT(R795:R824,'control variables'!AR$7:AR$36)</f>
        <v>6.4333294741652799E-40</v>
      </c>
      <c r="AM825" s="10">
        <f ca="1">SUMPRODUCT(S795:S824,'control variables'!AS$7:AS$36)</f>
        <v>4.819582922015262E-40</v>
      </c>
      <c r="AN825" s="10">
        <f t="shared" ca="1" si="623"/>
        <v>1.1493928060687769E-39</v>
      </c>
      <c r="AO825" s="82">
        <f ca="1">SUMPRODUCT(P795:P824,'control variables'!AX$7:AX$36)</f>
        <v>8.4346992888852173E-42</v>
      </c>
      <c r="AP825" s="82">
        <f ca="1">SUMPRODUCT(Q795:Q824,'control variables'!AY$7:AY$36)</f>
        <v>1.9471802414162741E-41</v>
      </c>
      <c r="AQ825" s="82">
        <f ca="1">SUMPRODUCT(R795:R824,'control variables'!AZ$7:AZ$36)</f>
        <v>1.7496692628231916E-40</v>
      </c>
      <c r="AR825" s="82">
        <f ca="1">SUMPRODUCT(S795:S824,'control variables'!BA$7:BA$36)</f>
        <v>1.31077945442423E-40</v>
      </c>
      <c r="AS825" s="82">
        <f t="shared" ca="1" si="624"/>
        <v>3.3395137342779011E-40</v>
      </c>
      <c r="AT825" s="10">
        <f ca="1">SUMPRODUCT(P795:P824,'control variables'!AT$7:AT$36)</f>
        <v>-7.4439512689364534E-42</v>
      </c>
      <c r="AU825" s="10">
        <f ca="1">SUMPRODUCT(Q795:Q824,'control variables'!AU$7:AU$36)</f>
        <v>8.0750495095460264E-42</v>
      </c>
      <c r="AV825" s="10">
        <f ca="1">SUMPRODUCT(R795:R824,'control variables'!AV$7:AV$36)</f>
        <v>3.4771810293191253E-39</v>
      </c>
      <c r="AW825" s="10">
        <f ca="1">SUMPRODUCT(S795:S824,'control variables'!AW$7:AW$36)</f>
        <v>2.6049594339852015E-39</v>
      </c>
      <c r="AX825" s="10">
        <f t="shared" ca="1" si="603"/>
        <v>6.082771561544936E-39</v>
      </c>
      <c r="AY825" s="82">
        <f ca="1">SUMPRODUCT(P795:P824,'control variables'!BB$7:BB$36)</f>
        <v>2.6980336168967316E-41</v>
      </c>
      <c r="AZ825" s="82">
        <f ca="1">SUMPRODUCT(Q795:Q824,'control variables'!BC$7:BC$36)</f>
        <v>6.8799809117594671E-41</v>
      </c>
      <c r="BA825" s="82">
        <f ca="1">SUMPRODUCT(R795:R824,'control variables'!BD$7:BD$36)</f>
        <v>4.8161981151376346E-40</v>
      </c>
      <c r="BB825" s="82">
        <f ca="1">SUMPRODUCT(S795:S824,'control variables'!BE$7:BE$36)</f>
        <v>6.8441613265261606E-41</v>
      </c>
      <c r="BC825" s="82">
        <f t="shared" ca="1" si="625"/>
        <v>6.4584157006558709E-40</v>
      </c>
      <c r="BD825" s="10">
        <f ca="1">SUMPRODUCT(P795:P824,'control variables'!BF$7:BF$36)</f>
        <v>5.644051323140665E-42</v>
      </c>
      <c r="BE825" s="10">
        <f ca="1">SUMPRODUCT(Q795:Q824,'control variables'!BG$7:BG$36)</f>
        <v>6.5147463125572721E-42</v>
      </c>
      <c r="BF825" s="10">
        <f ca="1">SUMPRODUCT(R795:R824,'control variables'!BH$7:BH$36)</f>
        <v>1.9513090666055344E-40</v>
      </c>
      <c r="BG825" s="10">
        <f ca="1">SUMPRODUCT(S795:S824,'control variables'!BI$7:BI$36)</f>
        <v>4.385518831618273E-40</v>
      </c>
      <c r="BH825" s="10">
        <f t="shared" ca="1" si="626"/>
        <v>6.4584158745807865E-40</v>
      </c>
      <c r="BI825" s="82">
        <f t="shared" ca="1" si="604"/>
        <v>6.5110649371931284E-39</v>
      </c>
      <c r="BJ825" s="82">
        <f t="shared" ca="1" si="605"/>
        <v>7.5502449030483711E-39</v>
      </c>
      <c r="BK825" s="82">
        <f t="shared" ca="1" si="606"/>
        <v>2.5267342924663442E-38</v>
      </c>
      <c r="BL825" s="82">
        <f t="shared" ca="1" si="607"/>
        <v>1.1899788405161749E-38</v>
      </c>
      <c r="BM825" s="82">
        <f t="shared" ca="1" si="597"/>
        <v>5.1228441170066695E-38</v>
      </c>
      <c r="BN825" s="10">
        <f ca="1">BN824+BI825-INDIRECT(ADDRESS(MAX($D825-'key variables'!$B$9*30,34),scenario!BI$4),TRUE)</f>
        <v>9439390.0751690175</v>
      </c>
      <c r="BO825" s="10">
        <f ca="1">BO824+BJ825-INDIRECT(ADDRESS(MAX($D825-'key variables'!$B$9*30,34),scenario!BJ$4),TRUE)</f>
        <v>10895583.360992203</v>
      </c>
      <c r="BP825" s="10">
        <f ca="1">BP824+BK825-INDIRECT(ADDRESS(MAX($D825-'key variables'!$B$9*30,34),scenario!BK$4),TRUE)</f>
        <v>32531162.537994072</v>
      </c>
      <c r="BQ825" s="10">
        <f ca="1">BQ824+BL825-INDIRECT(ADDRESS(MAX($D825-'key variables'!$B$9*30,34),scenario!BL$4),TRUE)</f>
        <v>14415841.516535141</v>
      </c>
      <c r="BR825" s="10">
        <f t="shared" ca="1" si="627"/>
        <v>67281977.490690395</v>
      </c>
      <c r="BS825" s="82">
        <f t="shared" ca="1" si="608"/>
        <v>-2.3433848477536824E-9</v>
      </c>
      <c r="BT825" s="82">
        <f t="shared" ca="1" si="609"/>
        <v>-3.4288309057018498E-10</v>
      </c>
      <c r="BU825" s="82">
        <f t="shared" ca="1" si="610"/>
        <v>-4.2578247660364599E-9</v>
      </c>
      <c r="BV825" s="82">
        <f t="shared" ca="1" si="611"/>
        <v>-2.9943922343414556E-9</v>
      </c>
      <c r="BW825" s="82">
        <f t="shared" ca="1" si="628"/>
        <v>-9.9384849387017825E-9</v>
      </c>
      <c r="BX825" s="10">
        <f t="shared" ca="1" si="612"/>
        <v>-1.8625994260191893E-12</v>
      </c>
      <c r="BY825" s="10">
        <f t="shared" ca="1" si="613"/>
        <v>2.8902850229962428E-12</v>
      </c>
      <c r="BZ825" s="10">
        <f t="shared" ca="1" si="614"/>
        <v>-3.5034723983035463E-11</v>
      </c>
      <c r="CA825" s="10">
        <f t="shared" ca="1" si="615"/>
        <v>-2.0257049910634696E-11</v>
      </c>
      <c r="CB825" s="10">
        <v>0</v>
      </c>
      <c r="CC825" s="82">
        <f t="shared" ca="1" si="616"/>
        <v>3.9725652202851362E-13</v>
      </c>
      <c r="CD825" s="82">
        <f t="shared" ca="1" si="617"/>
        <v>3.4270724516460853E-13</v>
      </c>
      <c r="CE825" s="82">
        <f t="shared" ca="1" si="618"/>
        <v>1.8915613015532971E-10</v>
      </c>
      <c r="CF825" s="82">
        <f t="shared" ca="1" si="619"/>
        <v>3.7028113764059381E-11</v>
      </c>
      <c r="CG825" s="82">
        <f t="shared" ca="1" si="629"/>
        <v>2.269242076865822E-10</v>
      </c>
      <c r="CH825" s="13" t="str">
        <f t="shared" ca="1" si="582"/>
        <v/>
      </c>
      <c r="CI825" s="81">
        <f t="shared" ca="1" si="591"/>
        <v>0.1131775965863165</v>
      </c>
      <c r="CJ825" s="81">
        <f t="shared" ca="1" si="592"/>
        <v>0.13063724757458739</v>
      </c>
      <c r="CK825" s="81">
        <f t="shared" ca="1" si="593"/>
        <v>0.39004625943939081</v>
      </c>
      <c r="CL825" s="81">
        <f t="shared" ca="1" si="594"/>
        <v>0.17284488538116416</v>
      </c>
      <c r="CM825" s="89">
        <f t="shared" ca="1" si="583"/>
        <v>0.80670598898145884</v>
      </c>
    </row>
    <row r="826" spans="1:91" x14ac:dyDescent="0.3">
      <c r="A826">
        <v>761</v>
      </c>
      <c r="B826" s="3">
        <f t="shared" si="596"/>
        <v>2.3027777777777776</v>
      </c>
      <c r="C826" s="3">
        <f t="shared" si="584"/>
        <v>25.366666666666667</v>
      </c>
      <c r="D826" s="4">
        <f t="shared" ca="1" si="620"/>
        <v>826</v>
      </c>
      <c r="E826" s="58">
        <f>(0.5*(COS(B826*2*PI())+1)*('key variables'!$B$4-'key variables'!$B$6)+'key variables'!$B$6)/'key variables'!$B$4</f>
        <v>1</v>
      </c>
      <c r="F826" s="10">
        <f t="shared" ca="1" si="585"/>
        <v>11689222.907461114</v>
      </c>
      <c r="G826" s="10">
        <f t="shared" ca="1" si="586"/>
        <v>13492492.798713122</v>
      </c>
      <c r="H826" s="10">
        <f t="shared" ca="1" si="587"/>
        <v>40309474.521088287</v>
      </c>
      <c r="I826" s="10">
        <f t="shared" ca="1" si="588"/>
        <v>17912154.249750931</v>
      </c>
      <c r="J826" s="10">
        <f t="shared" ca="1" si="621"/>
        <v>83403344.477013454</v>
      </c>
      <c r="K826" s="82">
        <f t="shared" ca="1" si="598"/>
        <v>2249832.832292099</v>
      </c>
      <c r="L826" s="82">
        <f t="shared" ca="1" si="599"/>
        <v>2596909.4377209195</v>
      </c>
      <c r="M826" s="82">
        <f t="shared" ca="1" si="600"/>
        <v>7778311.98309422</v>
      </c>
      <c r="N826" s="82">
        <f t="shared" ca="1" si="601"/>
        <v>3496312.733215793</v>
      </c>
      <c r="O826" s="82">
        <f t="shared" ca="1" si="622"/>
        <v>16121366.986323033</v>
      </c>
      <c r="P826" s="10">
        <f ca="1">IF(IF($A826&gt;='key variables'!$B$26,K826*SUMPRODUCT(Z826:AC826,'control variables'!$O$3:$R$3)/J826+F$65*'key variables'!$B$25/scenario!J$65,K826*SUMPRODUCT(Z826:AC826,'control variables'!$O$7:$R$7)/J826+F$65*'key variables'!$B$25/scenario!J$65)&lt;'key variables'!$B$28,0,IF($A826&gt;='key variables'!$B$26,K826*SUMPRODUCT(Z826:AC826,'control variables'!$O$3:$R$3)/J826+F$65*'key variables'!$B$25/scenario!J$65,K826*SUMPRODUCT(Z826:AC826,'control variables'!$O$7:$R$7)/J826+F$65*'key variables'!$B$25/scenario!J$65))</f>
        <v>7.9297012791512284E-40</v>
      </c>
      <c r="Q826" s="10">
        <f ca="1">IF(IF($A826&gt;='key variables'!$B$26,L826*SUMPRODUCT(Z826:AC826,'control variables'!$O$4:$R$4)/J826+G$65*'key variables'!$B$25/scenario!J$65,L826*SUMPRODUCT(Z826:AC826,'control variables'!$O$7:$R$7)/J826+G$65*'key variables'!$B$25/scenario!J$65)&lt;'key variables'!$B$28,0,IF($A826&gt;='key variables'!$B$26,L826*SUMPRODUCT(Z826:AC826,'control variables'!$O$4:$R$4)/J826+G$65*'key variables'!$B$25/scenario!J$65,L826*SUMPRODUCT(Z826:AC826,'control variables'!$O$7:$R$7)/J826+G$65*'key variables'!$B$25/scenario!J$65))</f>
        <v>9.1529983003918992E-40</v>
      </c>
      <c r="R826" s="10">
        <f ca="1">IF(IF($A826&gt;='key variables'!$B$26,M826*SUMPRODUCT(Z826:AC826,'control variables'!$O$5:$R$5)/J826+H$65*'key variables'!$B$25/scenario!J$65,M826*SUMPRODUCT(Z826:AC826,'control variables'!$O$7:$R$7)/J826+H$65*'key variables'!$B$25/scenario!J$65)&lt;'key variables'!$B$28,0,IF($A826&gt;='key variables'!$B$26,M826*SUMPRODUCT(Z826:AC826,'control variables'!$O$5:$R$5)/J826+H$65*'key variables'!$B$25/scenario!J$65,M826*SUMPRODUCT(Z826:AC826,'control variables'!$O$7:$R$7)/J826+H$65*'key variables'!$B$25/scenario!J$65))</f>
        <v>2.7415232632702377E-39</v>
      </c>
      <c r="S826" s="10">
        <f ca="1">IF(IF($A826&gt;='key variables'!$B$26,N826*SUMPRODUCT(Z826:AC826,'control variables'!$O$6:$R$6)/J826+I$65*'key variables'!$B$25/scenario!J$65,N826*SUMPRODUCT(Z826:AC826,'control variables'!$O$7:$R$7)/J826+I$65*'key variables'!$B$25/scenario!J$65)&lt;'key variables'!$B$28,0,IF($A826&gt;='key variables'!$B$26,N826*SUMPRODUCT(Z826:AC826,'control variables'!$O$6:$R$6)/J826+I$65*'key variables'!$B$25/scenario!J$65,N826*SUMPRODUCT(Z826:AC826,'control variables'!$O$7:$R$7)/J826+I$65*'key variables'!$B$25/scenario!J$65))</f>
        <v>1.23230113610923E-39</v>
      </c>
      <c r="T826" s="10">
        <f t="shared" ca="1" si="595"/>
        <v>5.6820943573337811E-39</v>
      </c>
      <c r="U826" s="82">
        <f ca="1">SUMPRODUCT(P796:P825,'control variables'!AD$7:AD$36)</f>
        <v>1.6812433688465743E-39</v>
      </c>
      <c r="V826" s="82">
        <f ca="1">SUMPRODUCT(Q796:Q825,'control variables'!AE$7:AE$36)</f>
        <v>1.9406049680657043E-39</v>
      </c>
      <c r="W826" s="82">
        <f ca="1">SUMPRODUCT(R796:R825,'control variables'!AF$7:AF$36)</f>
        <v>5.812536493688776E-39</v>
      </c>
      <c r="X826" s="82">
        <f ca="1">SUMPRODUCT(S796:S825,'control variables'!AG$7:AG$36)</f>
        <v>2.6127063814533778E-39</v>
      </c>
      <c r="Y826" s="82">
        <f t="shared" ca="1" si="589"/>
        <v>1.2047091212054431E-38</v>
      </c>
      <c r="Z826" s="10">
        <f ca="1">IF($A826&gt;='key variables'!$B$26,SUMPRODUCT(P796:P825,'control variables'!V$7:V$36)*$E826,SUMPRODUCT(P796:P825,'control variables'!Z$7:Z$36)*$E826)</f>
        <v>4.1024040203659445E-39</v>
      </c>
      <c r="AA826" s="10">
        <f ca="1">IF($A826&gt;='key variables'!$B$26,SUMPRODUCT(Q796:Q825,'control variables'!W$7:W$36)*$E826,SUMPRODUCT(Q796:Q825,'control variables'!AA$7:AA$36)*$E826)</f>
        <v>4.7352725788870493E-39</v>
      </c>
      <c r="AB826" s="10">
        <f ca="1">IF($A826&gt;='key variables'!$B$26,SUMPRODUCT(R796:R825,'control variables'!X$7:X$36)*$E826,SUMPRODUCT(R796:R825,'control variables'!AB$7:AB$36)*$E826)</f>
        <v>1.4183177475722533E-38</v>
      </c>
      <c r="AC826" s="10">
        <f ca="1">IF($A826&gt;='key variables'!$B$26,SUMPRODUCT(S796:S825,'control variables'!Y$7:Y$36)*$E826,SUMPRODUCT(S796:S825,'control variables'!AC$7:AC$36)*$E826)</f>
        <v>6.3752680676227706E-39</v>
      </c>
      <c r="AD826" s="10">
        <f t="shared" ca="1" si="590"/>
        <v>2.9396122142598299E-38</v>
      </c>
      <c r="AE826" s="82">
        <f ca="1">SUMPRODUCT(P796:P825,'control variables'!AL$7:AL$36)</f>
        <v>5.5856307223455369E-39</v>
      </c>
      <c r="AF826" s="82">
        <f ca="1">SUMPRODUCT(Q796:Q825,'control variables'!AM$7:AM$36)</f>
        <v>6.4304554749020387E-39</v>
      </c>
      <c r="AG826" s="82">
        <f ca="1">SUMPRODUCT(R796:R825,'control variables'!AN$7:AN$36)</f>
        <v>1.8334918556245577E-38</v>
      </c>
      <c r="AH826" s="82">
        <f ca="1">SUMPRODUCT(S796:S825,'control variables'!AO$7:AO$36)</f>
        <v>7.9388378665307142E-39</v>
      </c>
      <c r="AI826" s="82">
        <f t="shared" ca="1" si="602"/>
        <v>3.8289842620023862E-38</v>
      </c>
      <c r="AJ826" s="10">
        <f ca="1">SUMPRODUCT(P796:P825,'control variables'!AP$7:AP$36)</f>
        <v>5.3370918802205275E-42</v>
      </c>
      <c r="AK826" s="10">
        <f ca="1">SUMPRODUCT(Q796:Q825,'control variables'!AQ$7:AQ$36)</f>
        <v>1.5401082332423842E-41</v>
      </c>
      <c r="AL826" s="10">
        <f ca="1">SUMPRODUCT(R796:R825,'control variables'!AR$7:AR$36)</f>
        <v>5.5355533705809699E-40</v>
      </c>
      <c r="AM826" s="10">
        <f ca="1">SUMPRODUCT(S796:S825,'control variables'!AS$7:AS$36)</f>
        <v>4.14700639783689E-40</v>
      </c>
      <c r="AN826" s="10">
        <f t="shared" ca="1" si="623"/>
        <v>9.8899415105443046E-40</v>
      </c>
      <c r="AO826" s="82">
        <f ca="1">SUMPRODUCT(P796:P825,'control variables'!AX$7:AX$36)</f>
        <v>7.2576304798198664E-42</v>
      </c>
      <c r="AP826" s="82">
        <f ca="1">SUMPRODUCT(Q796:Q825,'control variables'!AY$7:AY$36)</f>
        <v>1.6754497327993686E-41</v>
      </c>
      <c r="AQ826" s="82">
        <f ca="1">SUMPRODUCT(R796:R825,'control variables'!AZ$7:AZ$36)</f>
        <v>1.5055015640217162E-40</v>
      </c>
      <c r="AR826" s="82">
        <f ca="1">SUMPRODUCT(S796:S825,'control variables'!BA$7:BA$36)</f>
        <v>1.1278591678172638E-40</v>
      </c>
      <c r="AS826" s="82">
        <f t="shared" ca="1" si="624"/>
        <v>2.8734820099171154E-40</v>
      </c>
      <c r="AT826" s="10">
        <f ca="1">SUMPRODUCT(P796:P825,'control variables'!AT$7:AT$36)</f>
        <v>-6.4051421122883118E-42</v>
      </c>
      <c r="AU826" s="10">
        <f ca="1">SUMPRODUCT(Q796:Q825,'control variables'!AU$7:AU$36)</f>
        <v>6.9481701053365496E-42</v>
      </c>
      <c r="AV826" s="10">
        <f ca="1">SUMPRODUCT(R796:R825,'control variables'!AV$7:AV$36)</f>
        <v>2.9919377274650016E-39</v>
      </c>
      <c r="AW826" s="10">
        <f ca="1">SUMPRODUCT(S796:S825,'control variables'!AW$7:AW$36)</f>
        <v>2.2414353303262838E-39</v>
      </c>
      <c r="AX826" s="10">
        <f t="shared" ca="1" si="603"/>
        <v>5.2339160857843334E-39</v>
      </c>
      <c r="AY826" s="82">
        <f ca="1">SUMPRODUCT(P796:P825,'control variables'!BB$7:BB$36)</f>
        <v>2.3215209390299855E-41</v>
      </c>
      <c r="AZ826" s="82">
        <f ca="1">SUMPRODUCT(Q796:Q825,'control variables'!BC$7:BC$36)</f>
        <v>5.9198742546236963E-41</v>
      </c>
      <c r="BA826" s="82">
        <f ca="1">SUMPRODUCT(R796:R825,'control variables'!BD$7:BD$36)</f>
        <v>4.1440939433768084E-40</v>
      </c>
      <c r="BB826" s="82">
        <f ca="1">SUMPRODUCT(S796:S825,'control variables'!BE$7:BE$36)</f>
        <v>5.8890533202121607E-41</v>
      </c>
      <c r="BC826" s="82">
        <f t="shared" ca="1" si="625"/>
        <v>5.5571387947633932E-40</v>
      </c>
      <c r="BD826" s="10">
        <f ca="1">SUMPRODUCT(P796:P825,'control variables'!BF$7:BF$36)</f>
        <v>4.8564195959506704E-42</v>
      </c>
      <c r="BE826" s="10">
        <f ca="1">SUMPRODUCT(Q796:Q825,'control variables'!BG$7:BG$36)</f>
        <v>5.6056084262084918E-42</v>
      </c>
      <c r="BF826" s="10">
        <f ca="1">SUMPRODUCT(R796:R825,'control variables'!BH$7:BH$36)</f>
        <v>1.6790023772402807E-40</v>
      </c>
      <c r="BG826" s="10">
        <f ca="1">SUMPRODUCT(S796:S825,'control variables'!BI$7:BI$36)</f>
        <v>3.7735162869550794E-40</v>
      </c>
      <c r="BH826" s="10">
        <f t="shared" ca="1" si="626"/>
        <v>5.5571389444169518E-40</v>
      </c>
      <c r="BI826" s="82">
        <f t="shared" ca="1" si="604"/>
        <v>5.6024407896235482E-39</v>
      </c>
      <c r="BJ826" s="82">
        <f t="shared" ca="1" si="605"/>
        <v>6.4966023875536123E-39</v>
      </c>
      <c r="BK826" s="82">
        <f t="shared" ca="1" si="606"/>
        <v>2.1741265678048259E-38</v>
      </c>
      <c r="BL826" s="82">
        <f t="shared" ca="1" si="607"/>
        <v>1.0239163730059119E-38</v>
      </c>
      <c r="BM826" s="82">
        <f t="shared" ca="1" si="597"/>
        <v>4.407947258528454E-38</v>
      </c>
      <c r="BN826" s="10">
        <f ca="1">BN825+BI826-INDIRECT(ADDRESS(MAX($D826-'key variables'!$B$9*30,34),scenario!BI$4),TRUE)</f>
        <v>9439390.0751690175</v>
      </c>
      <c r="BO826" s="10">
        <f ca="1">BO825+BJ826-INDIRECT(ADDRESS(MAX($D826-'key variables'!$B$9*30,34),scenario!BJ$4),TRUE)</f>
        <v>10895583.360992203</v>
      </c>
      <c r="BP826" s="10">
        <f ca="1">BP825+BK826-INDIRECT(ADDRESS(MAX($D826-'key variables'!$B$9*30,34),scenario!BK$4),TRUE)</f>
        <v>32531162.537994072</v>
      </c>
      <c r="BQ826" s="10">
        <f ca="1">BQ825+BL826-INDIRECT(ADDRESS(MAX($D826-'key variables'!$B$9*30,34),scenario!BL$4),TRUE)</f>
        <v>14415841.516535141</v>
      </c>
      <c r="BR826" s="10">
        <f t="shared" ca="1" si="627"/>
        <v>67281977.490690395</v>
      </c>
      <c r="BS826" s="82">
        <f t="shared" ca="1" si="608"/>
        <v>-2.3433848477536824E-9</v>
      </c>
      <c r="BT826" s="82">
        <f t="shared" ca="1" si="609"/>
        <v>-3.4288309057018498E-10</v>
      </c>
      <c r="BU826" s="82">
        <f t="shared" ca="1" si="610"/>
        <v>-4.2578247660364599E-9</v>
      </c>
      <c r="BV826" s="82">
        <f t="shared" ca="1" si="611"/>
        <v>-2.9943922343414556E-9</v>
      </c>
      <c r="BW826" s="82">
        <f t="shared" ca="1" si="628"/>
        <v>-9.9384849387017825E-9</v>
      </c>
      <c r="BX826" s="10">
        <f t="shared" ca="1" si="612"/>
        <v>-1.8625994260191893E-12</v>
      </c>
      <c r="BY826" s="10">
        <f t="shared" ca="1" si="613"/>
        <v>2.8902850229962428E-12</v>
      </c>
      <c r="BZ826" s="10">
        <f t="shared" ca="1" si="614"/>
        <v>-3.5034723983035463E-11</v>
      </c>
      <c r="CA826" s="10">
        <f t="shared" ca="1" si="615"/>
        <v>-2.0257049910634696E-11</v>
      </c>
      <c r="CB826" s="10">
        <v>0</v>
      </c>
      <c r="CC826" s="82">
        <f t="shared" ca="1" si="616"/>
        <v>3.9725652202851362E-13</v>
      </c>
      <c r="CD826" s="82">
        <f t="shared" ca="1" si="617"/>
        <v>3.4270724516460853E-13</v>
      </c>
      <c r="CE826" s="82">
        <f t="shared" ca="1" si="618"/>
        <v>1.8915613015532971E-10</v>
      </c>
      <c r="CF826" s="82">
        <f t="shared" ca="1" si="619"/>
        <v>3.7028113764059381E-11</v>
      </c>
      <c r="CG826" s="82">
        <f t="shared" ca="1" si="629"/>
        <v>2.269242076865822E-10</v>
      </c>
      <c r="CH826" s="13" t="str">
        <f t="shared" ca="1" si="582"/>
        <v/>
      </c>
      <c r="CI826" s="81">
        <f t="shared" ca="1" si="591"/>
        <v>0.1131775965863165</v>
      </c>
      <c r="CJ826" s="81">
        <f t="shared" ca="1" si="592"/>
        <v>0.13063724757458739</v>
      </c>
      <c r="CK826" s="81">
        <f t="shared" ca="1" si="593"/>
        <v>0.39004625943939081</v>
      </c>
      <c r="CL826" s="81">
        <f t="shared" ca="1" si="594"/>
        <v>0.17284488538116416</v>
      </c>
      <c r="CM826" s="89">
        <f t="shared" ca="1" si="583"/>
        <v>0.80670598898145884</v>
      </c>
    </row>
    <row r="827" spans="1:91" x14ac:dyDescent="0.3">
      <c r="A827">
        <v>762</v>
      </c>
      <c r="B827" s="3">
        <f t="shared" si="596"/>
        <v>2.3055555555555554</v>
      </c>
      <c r="C827" s="3">
        <f t="shared" si="584"/>
        <v>25.4</v>
      </c>
      <c r="D827" s="4">
        <f t="shared" ca="1" si="620"/>
        <v>827</v>
      </c>
      <c r="E827" s="58">
        <f>(0.5*(COS(B827*2*PI())+1)*('key variables'!$B$4-'key variables'!$B$6)+'key variables'!$B$6)/'key variables'!$B$4</f>
        <v>1</v>
      </c>
      <c r="F827" s="10">
        <f t="shared" ca="1" si="585"/>
        <v>11689222.907461114</v>
      </c>
      <c r="G827" s="10">
        <f t="shared" ca="1" si="586"/>
        <v>13492492.798713122</v>
      </c>
      <c r="H827" s="10">
        <f t="shared" ca="1" si="587"/>
        <v>40309474.521088287</v>
      </c>
      <c r="I827" s="10">
        <f t="shared" ca="1" si="588"/>
        <v>17912154.249750931</v>
      </c>
      <c r="J827" s="10">
        <f t="shared" ca="1" si="621"/>
        <v>83403344.477013454</v>
      </c>
      <c r="K827" s="82">
        <f t="shared" ca="1" si="598"/>
        <v>2249832.832292099</v>
      </c>
      <c r="L827" s="82">
        <f t="shared" ca="1" si="599"/>
        <v>2596909.4377209195</v>
      </c>
      <c r="M827" s="82">
        <f t="shared" ca="1" si="600"/>
        <v>7778311.98309422</v>
      </c>
      <c r="N827" s="82">
        <f t="shared" ca="1" si="601"/>
        <v>3496312.733215793</v>
      </c>
      <c r="O827" s="82">
        <f t="shared" ca="1" si="622"/>
        <v>16121366.986323033</v>
      </c>
      <c r="P827" s="10">
        <f ca="1">IF(IF($A827&gt;='key variables'!$B$26,K827*SUMPRODUCT(Z827:AC827,'control variables'!$O$3:$R$3)/J827+F$65*'key variables'!$B$25/scenario!J$65,K827*SUMPRODUCT(Z827:AC827,'control variables'!$O$7:$R$7)/J827+F$65*'key variables'!$B$25/scenario!J$65)&lt;'key variables'!$B$28,0,IF($A827&gt;='key variables'!$B$26,K827*SUMPRODUCT(Z827:AC827,'control variables'!$O$3:$R$3)/J827+F$65*'key variables'!$B$25/scenario!J$65,K827*SUMPRODUCT(Z827:AC827,'control variables'!$O$7:$R$7)/J827+F$65*'key variables'!$B$25/scenario!J$65))</f>
        <v>6.8231053329040294E-40</v>
      </c>
      <c r="Q827" s="10">
        <f ca="1">IF(IF($A827&gt;='key variables'!$B$26,L827*SUMPRODUCT(Z827:AC827,'control variables'!$O$4:$R$4)/J827+G$65*'key variables'!$B$25/scenario!J$65,L827*SUMPRODUCT(Z827:AC827,'control variables'!$O$7:$R$7)/J827+G$65*'key variables'!$B$25/scenario!J$65)&lt;'key variables'!$B$28,0,IF($A827&gt;='key variables'!$B$26,L827*SUMPRODUCT(Z827:AC827,'control variables'!$O$4:$R$4)/J827+G$65*'key variables'!$B$25/scenario!J$65,L827*SUMPRODUCT(Z827:AC827,'control variables'!$O$7:$R$7)/J827+G$65*'key variables'!$B$25/scenario!J$65))</f>
        <v>7.8756903087464271E-40</v>
      </c>
      <c r="R827" s="10">
        <f ca="1">IF(IF($A827&gt;='key variables'!$B$26,M827*SUMPRODUCT(Z827:AC827,'control variables'!$O$5:$R$5)/J827+H$65*'key variables'!$B$25/scenario!J$65,M827*SUMPRODUCT(Z827:AC827,'control variables'!$O$7:$R$7)/J827+H$65*'key variables'!$B$25/scenario!J$65)&lt;'key variables'!$B$28,0,IF($A827&gt;='key variables'!$B$26,M827*SUMPRODUCT(Z827:AC827,'control variables'!$O$5:$R$5)/J827+H$65*'key variables'!$B$25/scenario!J$65,M827*SUMPRODUCT(Z827:AC827,'control variables'!$O$7:$R$7)/J827+H$65*'key variables'!$B$25/scenario!J$65))</f>
        <v>2.358941571617666E-39</v>
      </c>
      <c r="S827" s="10">
        <f ca="1">IF(IF($A827&gt;='key variables'!$B$26,N827*SUMPRODUCT(Z827:AC827,'control variables'!$O$6:$R$6)/J827+I$65*'key variables'!$B$25/scenario!J$65,N827*SUMPRODUCT(Z827:AC827,'control variables'!$O$7:$R$7)/J827+I$65*'key variables'!$B$25/scenario!J$65)&lt;'key variables'!$B$28,0,IF($A827&gt;='key variables'!$B$26,N827*SUMPRODUCT(Z827:AC827,'control variables'!$O$6:$R$6)/J827+I$65*'key variables'!$B$25/scenario!J$65,N827*SUMPRODUCT(Z827:AC827,'control variables'!$O$7:$R$7)/J827+I$65*'key variables'!$B$25/scenario!J$65))</f>
        <v>1.0603325595173694E-39</v>
      </c>
      <c r="T827" s="10">
        <f t="shared" ca="1" si="595"/>
        <v>4.8891536953000811E-39</v>
      </c>
      <c r="U827" s="82">
        <f ca="1">SUMPRODUCT(P797:P826,'control variables'!AD$7:AD$36)</f>
        <v>1.4466245564693516E-39</v>
      </c>
      <c r="V827" s="82">
        <f ca="1">SUMPRODUCT(Q797:Q826,'control variables'!AE$7:AE$36)</f>
        <v>1.6697920439301126E-39</v>
      </c>
      <c r="W827" s="82">
        <f ca="1">SUMPRODUCT(R797:R826,'control variables'!AF$7:AF$36)</f>
        <v>5.0013925306442575E-39</v>
      </c>
      <c r="X827" s="82">
        <f ca="1">SUMPRODUCT(S797:S826,'control variables'!AG$7:AG$36)</f>
        <v>2.2481011852838741E-39</v>
      </c>
      <c r="Y827" s="82">
        <f t="shared" ca="1" si="589"/>
        <v>1.0365910316327596E-38</v>
      </c>
      <c r="Z827" s="10">
        <f ca="1">IF($A827&gt;='key variables'!$B$26,SUMPRODUCT(P797:P826,'control variables'!V$7:V$36)*$E827,SUMPRODUCT(P797:P826,'control variables'!Z$7:Z$36)*$E827)</f>
        <v>3.5299103665708188E-39</v>
      </c>
      <c r="AA827" s="10">
        <f ca="1">IF($A827&gt;='key variables'!$B$26,SUMPRODUCT(Q797:Q826,'control variables'!W$7:W$36)*$E827,SUMPRODUCT(Q797:Q826,'control variables'!AA$7:AA$36)*$E827)</f>
        <v>4.0744616282968896E-39</v>
      </c>
      <c r="AB827" s="10">
        <f ca="1">IF($A827&gt;='key variables'!$B$26,SUMPRODUCT(R797:R826,'control variables'!X$7:X$36)*$E827,SUMPRODUCT(R797:R826,'control variables'!AB$7:AB$36)*$E827)</f>
        <v>1.2203904089875759E-38</v>
      </c>
      <c r="AC827" s="10">
        <f ca="1">IF($A827&gt;='key variables'!$B$26,SUMPRODUCT(S797:S826,'control variables'!Y$7:Y$36)*$E827,SUMPRODUCT(S797:S826,'control variables'!AC$7:AC$36)*$E827)</f>
        <v>5.4855944782255026E-39</v>
      </c>
      <c r="AD827" s="10">
        <f t="shared" ca="1" si="590"/>
        <v>2.5293870562968972E-38</v>
      </c>
      <c r="AE827" s="82">
        <f ca="1">SUMPRODUCT(P797:P826,'control variables'!AL$7:AL$36)</f>
        <v>4.8061516351783352E-39</v>
      </c>
      <c r="AF827" s="82">
        <f ca="1">SUMPRODUCT(Q797:Q826,'control variables'!AM$7:AM$36)</f>
        <v>5.5330804401376309E-39</v>
      </c>
      <c r="AG827" s="82">
        <f ca="1">SUMPRODUCT(R797:R826,'control variables'!AN$7:AN$36)</f>
        <v>1.5776266491702029E-38</v>
      </c>
      <c r="AH827" s="82">
        <f ca="1">SUMPRODUCT(S797:S826,'control variables'!AO$7:AO$36)</f>
        <v>6.8309669024485734E-39</v>
      </c>
      <c r="AI827" s="82">
        <f t="shared" ca="1" si="602"/>
        <v>3.2946465469466571E-38</v>
      </c>
      <c r="AJ827" s="10">
        <f ca="1">SUMPRODUCT(P797:P826,'control variables'!AP$7:AP$36)</f>
        <v>4.5922965806890124E-42</v>
      </c>
      <c r="AK827" s="10">
        <f ca="1">SUMPRODUCT(Q797:Q826,'control variables'!AQ$7:AQ$36)</f>
        <v>1.3251849381910502E-41</v>
      </c>
      <c r="AL827" s="10">
        <f ca="1">SUMPRODUCT(R797:R826,'control variables'!AR$7:AR$36)</f>
        <v>4.763062616581773E-40</v>
      </c>
      <c r="AM827" s="10">
        <f ca="1">SUMPRODUCT(S797:S826,'control variables'!AS$7:AS$36)</f>
        <v>3.5682884477707175E-40</v>
      </c>
      <c r="AN827" s="10">
        <f t="shared" ca="1" si="623"/>
        <v>8.5097925239784844E-40</v>
      </c>
      <c r="AO827" s="82">
        <f ca="1">SUMPRODUCT(P797:P826,'control variables'!AX$7:AX$36)</f>
        <v>6.2448225333913457E-42</v>
      </c>
      <c r="AP827" s="82">
        <f ca="1">SUMPRODUCT(Q797:Q826,'control variables'!AY$7:AY$36)</f>
        <v>1.4416394268132662E-41</v>
      </c>
      <c r="AQ827" s="82">
        <f ca="1">SUMPRODUCT(R797:R826,'control variables'!AZ$7:AZ$36)</f>
        <v>1.2954076564245352E-40</v>
      </c>
      <c r="AR827" s="82">
        <f ca="1">SUMPRODUCT(S797:S826,'control variables'!BA$7:BA$36)</f>
        <v>9.7046554867478909E-41</v>
      </c>
      <c r="AS827" s="82">
        <f t="shared" ca="1" si="624"/>
        <v>2.4724853731145642E-40</v>
      </c>
      <c r="AT827" s="10">
        <f ca="1">SUMPRODUCT(P797:P826,'control variables'!AT$7:AT$36)</f>
        <v>-5.5112995768537192E-42</v>
      </c>
      <c r="AU827" s="10">
        <f ca="1">SUMPRODUCT(Q797:Q826,'control variables'!AU$7:AU$36)</f>
        <v>5.9785475935003425E-42</v>
      </c>
      <c r="AV827" s="10">
        <f ca="1">SUMPRODUCT(R797:R826,'control variables'!AV$7:AV$36)</f>
        <v>2.5744105036663253E-39</v>
      </c>
      <c r="AW827" s="10">
        <f ca="1">SUMPRODUCT(S797:S826,'control variables'!AW$7:AW$36)</f>
        <v>1.9286412964784152E-39</v>
      </c>
      <c r="AX827" s="10">
        <f t="shared" ca="1" si="603"/>
        <v>4.5035190481613872E-39</v>
      </c>
      <c r="AY827" s="82">
        <f ca="1">SUMPRODUCT(P797:P826,'control variables'!BB$7:BB$36)</f>
        <v>1.9975508965502071E-41</v>
      </c>
      <c r="AZ827" s="82">
        <f ca="1">SUMPRODUCT(Q797:Q826,'control variables'!BC$7:BC$36)</f>
        <v>5.0937512240268949E-41</v>
      </c>
      <c r="BA827" s="82">
        <f ca="1">SUMPRODUCT(R797:R826,'control variables'!BD$7:BD$36)</f>
        <v>3.5657824285829993E-40</v>
      </c>
      <c r="BB827" s="82">
        <f ca="1">SUMPRODUCT(S797:S826,'control variables'!BE$7:BE$36)</f>
        <v>5.0672313748490523E-41</v>
      </c>
      <c r="BC827" s="82">
        <f t="shared" ca="1" si="625"/>
        <v>4.7816357781256152E-40</v>
      </c>
      <c r="BD827" s="10">
        <f ca="1">SUMPRODUCT(P797:P826,'control variables'!BF$7:BF$36)</f>
        <v>4.1787024854355425E-42</v>
      </c>
      <c r="BE827" s="10">
        <f ca="1">SUMPRODUCT(Q797:Q826,'control variables'!BG$7:BG$36)</f>
        <v>4.8233414350166843E-42</v>
      </c>
      <c r="BF827" s="10">
        <f ca="1">SUMPRODUCT(R797:R826,'control variables'!BH$7:BH$36)</f>
        <v>1.444696296974874E-40</v>
      </c>
      <c r="BG827" s="10">
        <f ca="1">SUMPRODUCT(S797:S826,'control variables'!BI$7:BI$36)</f>
        <v>3.2469191707155075E-40</v>
      </c>
      <c r="BH827" s="10">
        <f t="shared" ca="1" si="626"/>
        <v>4.7816359068949034E-40</v>
      </c>
      <c r="BI827" s="82">
        <f t="shared" ca="1" si="604"/>
        <v>4.8206158445669842E-39</v>
      </c>
      <c r="BJ827" s="82">
        <f t="shared" ca="1" si="605"/>
        <v>5.5899964999714004E-39</v>
      </c>
      <c r="BK827" s="82">
        <f t="shared" ca="1" si="606"/>
        <v>1.8707255238226656E-38</v>
      </c>
      <c r="BL827" s="82">
        <f t="shared" ca="1" si="607"/>
        <v>8.8102805126754785E-39</v>
      </c>
      <c r="BM827" s="82">
        <f t="shared" ca="1" si="597"/>
        <v>3.7928148095440523E-38</v>
      </c>
      <c r="BN827" s="10">
        <f ca="1">BN826+BI827-INDIRECT(ADDRESS(MAX($D827-'key variables'!$B$9*30,34),scenario!BI$4),TRUE)</f>
        <v>9439390.0751690175</v>
      </c>
      <c r="BO827" s="10">
        <f ca="1">BO826+BJ827-INDIRECT(ADDRESS(MAX($D827-'key variables'!$B$9*30,34),scenario!BJ$4),TRUE)</f>
        <v>10895583.360992203</v>
      </c>
      <c r="BP827" s="10">
        <f ca="1">BP826+BK827-INDIRECT(ADDRESS(MAX($D827-'key variables'!$B$9*30,34),scenario!BK$4),TRUE)</f>
        <v>32531162.537994072</v>
      </c>
      <c r="BQ827" s="10">
        <f ca="1">BQ826+BL827-INDIRECT(ADDRESS(MAX($D827-'key variables'!$B$9*30,34),scenario!BL$4),TRUE)</f>
        <v>14415841.516535141</v>
      </c>
      <c r="BR827" s="10">
        <f t="shared" ca="1" si="627"/>
        <v>67281977.490690395</v>
      </c>
      <c r="BS827" s="82">
        <f t="shared" ca="1" si="608"/>
        <v>-2.3433848477536824E-9</v>
      </c>
      <c r="BT827" s="82">
        <f t="shared" ca="1" si="609"/>
        <v>-3.4288309057018498E-10</v>
      </c>
      <c r="BU827" s="82">
        <f t="shared" ca="1" si="610"/>
        <v>-4.2578247660364599E-9</v>
      </c>
      <c r="BV827" s="82">
        <f t="shared" ca="1" si="611"/>
        <v>-2.9943922343414556E-9</v>
      </c>
      <c r="BW827" s="82">
        <f t="shared" ca="1" si="628"/>
        <v>-9.9384849387017825E-9</v>
      </c>
      <c r="BX827" s="10">
        <f t="shared" ca="1" si="612"/>
        <v>-1.8625994260191893E-12</v>
      </c>
      <c r="BY827" s="10">
        <f t="shared" ca="1" si="613"/>
        <v>2.8902850229962428E-12</v>
      </c>
      <c r="BZ827" s="10">
        <f t="shared" ca="1" si="614"/>
        <v>-3.5034723983035463E-11</v>
      </c>
      <c r="CA827" s="10">
        <f t="shared" ca="1" si="615"/>
        <v>-2.0257049910634696E-11</v>
      </c>
      <c r="CB827" s="10">
        <v>0</v>
      </c>
      <c r="CC827" s="82">
        <f t="shared" ca="1" si="616"/>
        <v>3.9725652202851362E-13</v>
      </c>
      <c r="CD827" s="82">
        <f t="shared" ca="1" si="617"/>
        <v>3.4270724516460853E-13</v>
      </c>
      <c r="CE827" s="82">
        <f t="shared" ca="1" si="618"/>
        <v>1.8915613015532971E-10</v>
      </c>
      <c r="CF827" s="82">
        <f t="shared" ca="1" si="619"/>
        <v>3.7028113764059381E-11</v>
      </c>
      <c r="CG827" s="82">
        <f t="shared" ca="1" si="629"/>
        <v>2.269242076865822E-10</v>
      </c>
      <c r="CH827" s="13" t="str">
        <f t="shared" ca="1" si="582"/>
        <v/>
      </c>
      <c r="CI827" s="81">
        <f t="shared" ca="1" si="591"/>
        <v>0.1131775965863165</v>
      </c>
      <c r="CJ827" s="81">
        <f t="shared" ca="1" si="592"/>
        <v>0.13063724757458739</v>
      </c>
      <c r="CK827" s="81">
        <f t="shared" ca="1" si="593"/>
        <v>0.39004625943939081</v>
      </c>
      <c r="CL827" s="81">
        <f t="shared" ca="1" si="594"/>
        <v>0.17284488538116416</v>
      </c>
      <c r="CM827" s="89">
        <f t="shared" ca="1" si="583"/>
        <v>0.80670598898145884</v>
      </c>
    </row>
    <row r="828" spans="1:91" x14ac:dyDescent="0.3">
      <c r="A828">
        <v>763</v>
      </c>
      <c r="B828" s="3">
        <f t="shared" si="596"/>
        <v>2.3083333333333331</v>
      </c>
      <c r="C828" s="3">
        <f t="shared" si="584"/>
        <v>25.433333333333334</v>
      </c>
      <c r="D828" s="4">
        <f t="shared" ca="1" si="620"/>
        <v>828</v>
      </c>
      <c r="E828" s="58">
        <f>(0.5*(COS(B828*2*PI())+1)*('key variables'!$B$4-'key variables'!$B$6)+'key variables'!$B$6)/'key variables'!$B$4</f>
        <v>1</v>
      </c>
      <c r="F828" s="10">
        <f t="shared" ca="1" si="585"/>
        <v>11689222.907461114</v>
      </c>
      <c r="G828" s="10">
        <f t="shared" ca="1" si="586"/>
        <v>13492492.798713122</v>
      </c>
      <c r="H828" s="10">
        <f t="shared" ca="1" si="587"/>
        <v>40309474.521088287</v>
      </c>
      <c r="I828" s="10">
        <f t="shared" ca="1" si="588"/>
        <v>17912154.249750931</v>
      </c>
      <c r="J828" s="10">
        <f t="shared" ca="1" si="621"/>
        <v>83403344.477013454</v>
      </c>
      <c r="K828" s="82">
        <f t="shared" ca="1" si="598"/>
        <v>2249832.832292099</v>
      </c>
      <c r="L828" s="82">
        <f t="shared" ca="1" si="599"/>
        <v>2596909.4377209195</v>
      </c>
      <c r="M828" s="82">
        <f t="shared" ca="1" si="600"/>
        <v>7778311.98309422</v>
      </c>
      <c r="N828" s="82">
        <f t="shared" ca="1" si="601"/>
        <v>3496312.733215793</v>
      </c>
      <c r="O828" s="82">
        <f t="shared" ca="1" si="622"/>
        <v>16121366.986323033</v>
      </c>
      <c r="P828" s="10">
        <f ca="1">IF(IF($A828&gt;='key variables'!$B$26,K828*SUMPRODUCT(Z828:AC828,'control variables'!$O$3:$R$3)/J828+F$65*'key variables'!$B$25/scenario!J$65,K828*SUMPRODUCT(Z828:AC828,'control variables'!$O$7:$R$7)/J828+F$65*'key variables'!$B$25/scenario!J$65)&lt;'key variables'!$B$28,0,IF($A828&gt;='key variables'!$B$26,K828*SUMPRODUCT(Z828:AC828,'control variables'!$O$3:$R$3)/J828+F$65*'key variables'!$B$25/scenario!J$65,K828*SUMPRODUCT(Z828:AC828,'control variables'!$O$7:$R$7)/J828+F$65*'key variables'!$B$25/scenario!J$65))</f>
        <v>5.8709357067844662E-40</v>
      </c>
      <c r="Q828" s="10">
        <f ca="1">IF(IF($A828&gt;='key variables'!$B$26,L828*SUMPRODUCT(Z828:AC828,'control variables'!$O$4:$R$4)/J828+G$65*'key variables'!$B$25/scenario!J$65,L828*SUMPRODUCT(Z828:AC828,'control variables'!$O$7:$R$7)/J828+G$65*'key variables'!$B$25/scenario!J$65)&lt;'key variables'!$B$28,0,IF($A828&gt;='key variables'!$B$26,L828*SUMPRODUCT(Z828:AC828,'control variables'!$O$4:$R$4)/J828+G$65*'key variables'!$B$25/scenario!J$65,L828*SUMPRODUCT(Z828:AC828,'control variables'!$O$7:$R$7)/J828+G$65*'key variables'!$B$25/scenario!J$65))</f>
        <v>6.7766316351906937E-40</v>
      </c>
      <c r="R828" s="10">
        <f ca="1">IF(IF($A828&gt;='key variables'!$B$26,M828*SUMPRODUCT(Z828:AC828,'control variables'!$O$5:$R$5)/J828+H$65*'key variables'!$B$25/scenario!J$65,M828*SUMPRODUCT(Z828:AC828,'control variables'!$O$7:$R$7)/J828+H$65*'key variables'!$B$25/scenario!J$65)&lt;'key variables'!$B$28,0,IF($A828&gt;='key variables'!$B$26,M828*SUMPRODUCT(Z828:AC828,'control variables'!$O$5:$R$5)/J828+H$65*'key variables'!$B$25/scenario!J$65,M828*SUMPRODUCT(Z828:AC828,'control variables'!$O$7:$R$7)/J828+H$65*'key variables'!$B$25/scenario!J$65))</f>
        <v>2.0297494509195815E-39</v>
      </c>
      <c r="S828" s="10">
        <f ca="1">IF(IF($A828&gt;='key variables'!$B$26,N828*SUMPRODUCT(Z828:AC828,'control variables'!$O$6:$R$6)/J828+I$65*'key variables'!$B$25/scenario!J$65,N828*SUMPRODUCT(Z828:AC828,'control variables'!$O$7:$R$7)/J828+I$65*'key variables'!$B$25/scenario!J$65)&lt;'key variables'!$B$28,0,IF($A828&gt;='key variables'!$B$26,N828*SUMPRODUCT(Z828:AC828,'control variables'!$O$6:$R$6)/J828+I$65*'key variables'!$B$25/scenario!J$65,N828*SUMPRODUCT(Z828:AC828,'control variables'!$O$7:$R$7)/J828+I$65*'key variables'!$B$25/scenario!J$65))</f>
        <v>9.1236233078746309E-40</v>
      </c>
      <c r="T828" s="10">
        <f t="shared" ca="1" si="595"/>
        <v>4.2068685159045601E-39</v>
      </c>
      <c r="U828" s="82">
        <f ca="1">SUMPRODUCT(P798:P827,'control variables'!AD$7:AD$36)</f>
        <v>1.244746980810917E-39</v>
      </c>
      <c r="V828" s="82">
        <f ca="1">SUMPRODUCT(Q798:Q827,'control variables'!AE$7:AE$36)</f>
        <v>1.4367712728013081E-39</v>
      </c>
      <c r="W828" s="82">
        <f ca="1">SUMPRODUCT(R798:R827,'control variables'!AF$7:AF$36)</f>
        <v>4.3034443349722059E-39</v>
      </c>
      <c r="X828" s="82">
        <f ca="1">SUMPRODUCT(S798:S827,'control variables'!AG$7:AG$36)</f>
        <v>1.9343769262213762E-39</v>
      </c>
      <c r="Y828" s="82">
        <f t="shared" ca="1" si="589"/>
        <v>8.9193395148058071E-39</v>
      </c>
      <c r="Z828" s="10">
        <f ca="1">IF($A828&gt;='key variables'!$B$26,SUMPRODUCT(P798:P827,'control variables'!V$7:V$36)*$E828,SUMPRODUCT(P798:P827,'control variables'!Z$7:Z$36)*$E828)</f>
        <v>3.0373086449229466E-39</v>
      </c>
      <c r="AA828" s="10">
        <f ca="1">IF($A828&gt;='key variables'!$B$26,SUMPRODUCT(Q798:Q827,'control variables'!W$7:W$36)*$E828,SUMPRODUCT(Q798:Q827,'control variables'!AA$7:AA$36)*$E828)</f>
        <v>3.5058673569253321E-39</v>
      </c>
      <c r="AB828" s="10">
        <f ca="1">IF($A828&gt;='key variables'!$B$26,SUMPRODUCT(R798:R827,'control variables'!X$7:X$36)*$E828,SUMPRODUCT(R798:R827,'control variables'!AB$7:AB$36)*$E828)</f>
        <v>1.0500839835771646E-38</v>
      </c>
      <c r="AC828" s="10">
        <f ca="1">IF($A828&gt;='key variables'!$B$26,SUMPRODUCT(S798:S827,'control variables'!Y$7:Y$36)*$E828,SUMPRODUCT(S798:S827,'control variables'!AC$7:AC$36)*$E828)</f>
        <v>4.7200755262921569E-39</v>
      </c>
      <c r="AD828" s="10">
        <f t="shared" ca="1" si="590"/>
        <v>2.176409136391208E-38</v>
      </c>
      <c r="AE828" s="82">
        <f ca="1">SUMPRODUCT(P798:P827,'control variables'!AL$7:AL$36)</f>
        <v>4.1354494574656631E-39</v>
      </c>
      <c r="AF828" s="82">
        <f ca="1">SUMPRODUCT(Q798:Q827,'control variables'!AM$7:AM$36)</f>
        <v>4.7609347854943393E-39</v>
      </c>
      <c r="AG828" s="82">
        <f ca="1">SUMPRODUCT(R798:R827,'control variables'!AN$7:AN$36)</f>
        <v>1.357467630159822E-38</v>
      </c>
      <c r="AH828" s="82">
        <f ca="1">SUMPRODUCT(S798:S827,'control variables'!AO$7:AO$36)</f>
        <v>5.8777001882190201E-39</v>
      </c>
      <c r="AI828" s="82">
        <f t="shared" ca="1" si="602"/>
        <v>2.8348760732777245E-38</v>
      </c>
      <c r="AJ828" s="10">
        <f ca="1">SUMPRODUCT(P798:P827,'control variables'!AP$7:AP$36)</f>
        <v>3.9514380412234155E-42</v>
      </c>
      <c r="AK828" s="10">
        <f ca="1">SUMPRODUCT(Q798:Q827,'control variables'!AQ$7:AQ$36)</f>
        <v>1.1402543551833857E-41</v>
      </c>
      <c r="AL828" s="10">
        <f ca="1">SUMPRODUCT(R798:R827,'control variables'!AR$7:AR$36)</f>
        <v>4.0983735447388123E-40</v>
      </c>
      <c r="AM828" s="10">
        <f ca="1">SUMPRODUCT(S798:S827,'control variables'!AS$7:AS$36)</f>
        <v>3.0703310352102237E-40</v>
      </c>
      <c r="AN828" s="10">
        <f t="shared" ca="1" si="623"/>
        <v>7.322244395879609E-40</v>
      </c>
      <c r="AO828" s="82">
        <f ca="1">SUMPRODUCT(P798:P827,'control variables'!AX$7:AX$36)</f>
        <v>5.3733527191811799E-42</v>
      </c>
      <c r="AP828" s="82">
        <f ca="1">SUMPRODUCT(Q798:Q827,'control variables'!AY$7:AY$36)</f>
        <v>1.2404575298537816E-41</v>
      </c>
      <c r="AQ828" s="82">
        <f ca="1">SUMPRODUCT(R798:R827,'control variables'!AZ$7:AZ$36)</f>
        <v>1.1146325161168016E-40</v>
      </c>
      <c r="AR828" s="82">
        <f ca="1">SUMPRODUCT(S798:S827,'control variables'!BA$7:BA$36)</f>
        <v>8.3503633081009852E-41</v>
      </c>
      <c r="AS828" s="82">
        <f t="shared" ca="1" si="624"/>
        <v>2.1274481271040902E-40</v>
      </c>
      <c r="AT828" s="10">
        <f ca="1">SUMPRODUCT(P798:P827,'control variables'!AT$7:AT$36)</f>
        <v>-4.7421934585267723E-42</v>
      </c>
      <c r="AU828" s="10">
        <f ca="1">SUMPRODUCT(Q798:Q827,'control variables'!AU$7:AU$36)</f>
        <v>5.1442366530860056E-42</v>
      </c>
      <c r="AV828" s="10">
        <f ca="1">SUMPRODUCT(R798:R827,'control variables'!AV$7:AV$36)</f>
        <v>2.2151495268596052E-39</v>
      </c>
      <c r="AW828" s="10">
        <f ca="1">SUMPRODUCT(S798:S827,'control variables'!AW$7:AW$36)</f>
        <v>1.6594979119653988E-39</v>
      </c>
      <c r="AX828" s="10">
        <f t="shared" ca="1" si="603"/>
        <v>3.8750494820195632E-39</v>
      </c>
      <c r="AY828" s="82">
        <f ca="1">SUMPRODUCT(P798:P827,'control variables'!BB$7:BB$36)</f>
        <v>1.7187911240532636E-41</v>
      </c>
      <c r="AZ828" s="82">
        <f ca="1">SUMPRODUCT(Q798:Q827,'control variables'!BC$7:BC$36)</f>
        <v>4.3829143012641235E-41</v>
      </c>
      <c r="BA828" s="82">
        <f ca="1">SUMPRODUCT(R798:R827,'control variables'!BD$7:BD$36)</f>
        <v>3.0681747329382781E-40</v>
      </c>
      <c r="BB828" s="82">
        <f ca="1">SUMPRODUCT(S798:S827,'control variables'!BE$7:BE$36)</f>
        <v>4.3600953175492025E-41</v>
      </c>
      <c r="BC828" s="82">
        <f t="shared" ca="1" si="625"/>
        <v>4.1143548072249372E-40</v>
      </c>
      <c r="BD828" s="10">
        <f ca="1">SUMPRODUCT(P798:P827,'control variables'!BF$7:BF$36)</f>
        <v>3.5955613218315815E-42</v>
      </c>
      <c r="BE828" s="10">
        <f ca="1">SUMPRODUCT(Q798:Q827,'control variables'!BG$7:BG$36)</f>
        <v>4.1502404074421728E-42</v>
      </c>
      <c r="BF828" s="10">
        <f ca="1">SUMPRODUCT(R798:R827,'control variables'!BH$7:BH$36)</f>
        <v>1.243087811420188E-40</v>
      </c>
      <c r="BG828" s="10">
        <f ca="1">SUMPRODUCT(S798:S827,'control variables'!BI$7:BI$36)</f>
        <v>2.7938090893114475E-40</v>
      </c>
      <c r="BH828" s="10">
        <f t="shared" ca="1" si="626"/>
        <v>4.114354918024373E-40</v>
      </c>
      <c r="BI828" s="82">
        <f t="shared" ca="1" si="604"/>
        <v>4.1478951752476688E-39</v>
      </c>
      <c r="BJ828" s="82">
        <f t="shared" ca="1" si="605"/>
        <v>4.8099081651600664E-39</v>
      </c>
      <c r="BK828" s="82">
        <f t="shared" ca="1" si="606"/>
        <v>1.6096643301751654E-38</v>
      </c>
      <c r="BL828" s="82">
        <f t="shared" ca="1" si="607"/>
        <v>7.5807990533599116E-39</v>
      </c>
      <c r="BM828" s="82">
        <f t="shared" ca="1" si="597"/>
        <v>3.2635245695519302E-38</v>
      </c>
      <c r="BN828" s="10">
        <f ca="1">BN827+BI828-INDIRECT(ADDRESS(MAX($D828-'key variables'!$B$9*30,34),scenario!BI$4),TRUE)</f>
        <v>9439390.0751690175</v>
      </c>
      <c r="BO828" s="10">
        <f ca="1">BO827+BJ828-INDIRECT(ADDRESS(MAX($D828-'key variables'!$B$9*30,34),scenario!BJ$4),TRUE)</f>
        <v>10895583.360992203</v>
      </c>
      <c r="BP828" s="10">
        <f ca="1">BP827+BK828-INDIRECT(ADDRESS(MAX($D828-'key variables'!$B$9*30,34),scenario!BK$4),TRUE)</f>
        <v>32531162.537994072</v>
      </c>
      <c r="BQ828" s="10">
        <f ca="1">BQ827+BL828-INDIRECT(ADDRESS(MAX($D828-'key variables'!$B$9*30,34),scenario!BL$4),TRUE)</f>
        <v>14415841.516535141</v>
      </c>
      <c r="BR828" s="10">
        <f t="shared" ca="1" si="627"/>
        <v>67281977.490690395</v>
      </c>
      <c r="BS828" s="82">
        <f t="shared" ca="1" si="608"/>
        <v>-2.3433848477536824E-9</v>
      </c>
      <c r="BT828" s="82">
        <f t="shared" ca="1" si="609"/>
        <v>-3.4288309057018498E-10</v>
      </c>
      <c r="BU828" s="82">
        <f t="shared" ca="1" si="610"/>
        <v>-4.2578247660364599E-9</v>
      </c>
      <c r="BV828" s="82">
        <f t="shared" ca="1" si="611"/>
        <v>-2.9943922343414556E-9</v>
      </c>
      <c r="BW828" s="82">
        <f t="shared" ca="1" si="628"/>
        <v>-9.9384849387017825E-9</v>
      </c>
      <c r="BX828" s="10">
        <f t="shared" ca="1" si="612"/>
        <v>-1.8625994260191893E-12</v>
      </c>
      <c r="BY828" s="10">
        <f t="shared" ca="1" si="613"/>
        <v>2.8902850229962428E-12</v>
      </c>
      <c r="BZ828" s="10">
        <f t="shared" ca="1" si="614"/>
        <v>-3.5034723983035463E-11</v>
      </c>
      <c r="CA828" s="10">
        <f t="shared" ca="1" si="615"/>
        <v>-2.0257049910634696E-11</v>
      </c>
      <c r="CB828" s="10">
        <v>0</v>
      </c>
      <c r="CC828" s="82">
        <f t="shared" ca="1" si="616"/>
        <v>3.9725652202851362E-13</v>
      </c>
      <c r="CD828" s="82">
        <f t="shared" ca="1" si="617"/>
        <v>3.4270724516460853E-13</v>
      </c>
      <c r="CE828" s="82">
        <f t="shared" ca="1" si="618"/>
        <v>1.8915613015532971E-10</v>
      </c>
      <c r="CF828" s="82">
        <f t="shared" ca="1" si="619"/>
        <v>3.7028113764059381E-11</v>
      </c>
      <c r="CG828" s="82">
        <f t="shared" ca="1" si="629"/>
        <v>2.269242076865822E-10</v>
      </c>
      <c r="CH828" s="13" t="str">
        <f t="shared" ca="1" si="582"/>
        <v/>
      </c>
      <c r="CI828" s="81">
        <f t="shared" ca="1" si="591"/>
        <v>0.1131775965863165</v>
      </c>
      <c r="CJ828" s="81">
        <f t="shared" ca="1" si="592"/>
        <v>0.13063724757458739</v>
      </c>
      <c r="CK828" s="81">
        <f t="shared" ca="1" si="593"/>
        <v>0.39004625943939081</v>
      </c>
      <c r="CL828" s="81">
        <f t="shared" ca="1" si="594"/>
        <v>0.17284488538116416</v>
      </c>
      <c r="CM828" s="89">
        <f t="shared" ca="1" si="583"/>
        <v>0.80670598898145884</v>
      </c>
    </row>
    <row r="829" spans="1:91" x14ac:dyDescent="0.3">
      <c r="A829">
        <v>764</v>
      </c>
      <c r="B829" s="3">
        <f t="shared" si="596"/>
        <v>2.3111111111111109</v>
      </c>
      <c r="C829" s="3">
        <f t="shared" si="584"/>
        <v>25.466666666666665</v>
      </c>
      <c r="D829" s="4">
        <f t="shared" ca="1" si="620"/>
        <v>829</v>
      </c>
      <c r="E829" s="58">
        <f>(0.5*(COS(B829*2*PI())+1)*('key variables'!$B$4-'key variables'!$B$6)+'key variables'!$B$6)/'key variables'!$B$4</f>
        <v>1</v>
      </c>
      <c r="F829" s="10">
        <f t="shared" ca="1" si="585"/>
        <v>11689222.907461114</v>
      </c>
      <c r="G829" s="10">
        <f t="shared" ca="1" si="586"/>
        <v>13492492.798713122</v>
      </c>
      <c r="H829" s="10">
        <f t="shared" ca="1" si="587"/>
        <v>40309474.521088287</v>
      </c>
      <c r="I829" s="10">
        <f t="shared" ca="1" si="588"/>
        <v>17912154.249750931</v>
      </c>
      <c r="J829" s="10">
        <f t="shared" ca="1" si="621"/>
        <v>83403344.477013454</v>
      </c>
      <c r="K829" s="82">
        <f t="shared" ca="1" si="598"/>
        <v>2249832.832292099</v>
      </c>
      <c r="L829" s="82">
        <f t="shared" ca="1" si="599"/>
        <v>2596909.4377209195</v>
      </c>
      <c r="M829" s="82">
        <f t="shared" ca="1" si="600"/>
        <v>7778311.98309422</v>
      </c>
      <c r="N829" s="82">
        <f t="shared" ca="1" si="601"/>
        <v>3496312.733215793</v>
      </c>
      <c r="O829" s="82">
        <f t="shared" ca="1" si="622"/>
        <v>16121366.986323033</v>
      </c>
      <c r="P829" s="10">
        <f ca="1">IF(IF($A829&gt;='key variables'!$B$26,K829*SUMPRODUCT(Z829:AC829,'control variables'!$O$3:$R$3)/J829+F$65*'key variables'!$B$25/scenario!J$65,K829*SUMPRODUCT(Z829:AC829,'control variables'!$O$7:$R$7)/J829+F$65*'key variables'!$B$25/scenario!J$65)&lt;'key variables'!$B$28,0,IF($A829&gt;='key variables'!$B$26,K829*SUMPRODUCT(Z829:AC829,'control variables'!$O$3:$R$3)/J829+F$65*'key variables'!$B$25/scenario!J$65,K829*SUMPRODUCT(Z829:AC829,'control variables'!$O$7:$R$7)/J829+F$65*'key variables'!$B$25/scenario!J$65))</f>
        <v>5.0516420883871516E-40</v>
      </c>
      <c r="Q829" s="10">
        <f ca="1">IF(IF($A829&gt;='key variables'!$B$26,L829*SUMPRODUCT(Z829:AC829,'control variables'!$O$4:$R$4)/J829+G$65*'key variables'!$B$25/scenario!J$65,L829*SUMPRODUCT(Z829:AC829,'control variables'!$O$7:$R$7)/J829+G$65*'key variables'!$B$25/scenario!J$65)&lt;'key variables'!$B$28,0,IF($A829&gt;='key variables'!$B$26,L829*SUMPRODUCT(Z829:AC829,'control variables'!$O$4:$R$4)/J829+G$65*'key variables'!$B$25/scenario!J$65,L829*SUMPRODUCT(Z829:AC829,'control variables'!$O$7:$R$7)/J829+G$65*'key variables'!$B$25/scenario!J$65))</f>
        <v>5.8309474495292618E-40</v>
      </c>
      <c r="R829" s="10">
        <f ca="1">IF(IF($A829&gt;='key variables'!$B$26,M829*SUMPRODUCT(Z829:AC829,'control variables'!$O$5:$R$5)/J829+H$65*'key variables'!$B$25/scenario!J$65,M829*SUMPRODUCT(Z829:AC829,'control variables'!$O$7:$R$7)/J829+H$65*'key variables'!$B$25/scenario!J$65)&lt;'key variables'!$B$28,0,IF($A829&gt;='key variables'!$B$26,M829*SUMPRODUCT(Z829:AC829,'control variables'!$O$5:$R$5)/J829+H$65*'key variables'!$B$25/scenario!J$65,M829*SUMPRODUCT(Z829:AC829,'control variables'!$O$7:$R$7)/J829+H$65*'key variables'!$B$25/scenario!J$65))</f>
        <v>1.7464963452583926E-39</v>
      </c>
      <c r="S829" s="10">
        <f ca="1">IF(IF($A829&gt;='key variables'!$B$26,N829*SUMPRODUCT(Z829:AC829,'control variables'!$O$6:$R$6)/J829+I$65*'key variables'!$B$25/scenario!J$65,N829*SUMPRODUCT(Z829:AC829,'control variables'!$O$7:$R$7)/J829+I$65*'key variables'!$B$25/scenario!J$65)&lt;'key variables'!$B$28,0,IF($A829&gt;='key variables'!$B$26,N829*SUMPRODUCT(Z829:AC829,'control variables'!$O$6:$R$6)/J829+I$65*'key variables'!$B$25/scenario!J$65,N829*SUMPRODUCT(Z829:AC829,'control variables'!$O$7:$R$7)/J829+I$65*'key variables'!$B$25/scenario!J$65))</f>
        <v>7.8504146191532332E-40</v>
      </c>
      <c r="T829" s="10">
        <f t="shared" ca="1" si="595"/>
        <v>3.6197967609653574E-39</v>
      </c>
      <c r="U829" s="82">
        <f ca="1">SUMPRODUCT(P799:P828,'control variables'!AD$7:AD$36)</f>
        <v>1.0710415769654601E-39</v>
      </c>
      <c r="V829" s="82">
        <f ca="1">SUMPRODUCT(Q799:Q828,'control variables'!AE$7:AE$36)</f>
        <v>1.2362687304991677E-39</v>
      </c>
      <c r="W829" s="82">
        <f ca="1">SUMPRODUCT(R799:R828,'control variables'!AF$7:AF$36)</f>
        <v>3.7028953497914625E-39</v>
      </c>
      <c r="X829" s="82">
        <f ca="1">SUMPRODUCT(S799:S828,'control variables'!AG$7:AG$36)</f>
        <v>1.6644331301418583E-39</v>
      </c>
      <c r="Y829" s="82">
        <f t="shared" ca="1" si="589"/>
        <v>7.6746387873979482E-39</v>
      </c>
      <c r="Z829" s="10">
        <f ca="1">IF($A829&gt;='key variables'!$B$26,SUMPRODUCT(P799:P828,'control variables'!V$7:V$36)*$E829,SUMPRODUCT(P799:P828,'control variables'!Z$7:Z$36)*$E829)</f>
        <v>2.6134498745036569E-39</v>
      </c>
      <c r="AA829" s="10">
        <f ca="1">IF($A829&gt;='key variables'!$B$26,SUMPRODUCT(Q799:Q828,'control variables'!W$7:W$36)*$E829,SUMPRODUCT(Q799:Q828,'control variables'!AA$7:AA$36)*$E829)</f>
        <v>3.0166208558680808E-39</v>
      </c>
      <c r="AB829" s="10">
        <f ca="1">IF($A829&gt;='key variables'!$B$26,SUMPRODUCT(R799:R828,'control variables'!X$7:X$36)*$E829,SUMPRODUCT(R799:R828,'control variables'!AB$7:AB$36)*$E829)</f>
        <v>9.0354395154584695E-39</v>
      </c>
      <c r="AC829" s="10">
        <f ca="1">IF($A829&gt;='key variables'!$B$26,SUMPRODUCT(S799:S828,'control variables'!Y$7:Y$36)*$E829,SUMPRODUCT(S799:S828,'control variables'!AC$7:AC$36)*$E829)</f>
        <v>4.0613853361448437E-39</v>
      </c>
      <c r="AD829" s="10">
        <f t="shared" ca="1" si="590"/>
        <v>1.8726895581975051E-38</v>
      </c>
      <c r="AE829" s="82">
        <f ca="1">SUMPRODUCT(P799:P828,'control variables'!AL$7:AL$36)</f>
        <v>3.5583442873663028E-39</v>
      </c>
      <c r="AF829" s="82">
        <f ca="1">SUMPRODUCT(Q799:Q828,'control variables'!AM$7:AM$36)</f>
        <v>4.096542654125271E-39</v>
      </c>
      <c r="AG829" s="82">
        <f ca="1">SUMPRODUCT(R799:R828,'control variables'!AN$7:AN$36)</f>
        <v>1.1680319725208445E-38</v>
      </c>
      <c r="AH829" s="82">
        <f ca="1">SUMPRODUCT(S799:S828,'control variables'!AO$7:AO$36)</f>
        <v>5.0574625812059391E-39</v>
      </c>
      <c r="AI829" s="82">
        <f t="shared" ca="1" si="602"/>
        <v>2.4392669247905958E-38</v>
      </c>
      <c r="AJ829" s="10">
        <f ca="1">SUMPRODUCT(P799:P828,'control variables'!AP$7:AP$36)</f>
        <v>3.4000118065730169E-42</v>
      </c>
      <c r="AK829" s="10">
        <f ca="1">SUMPRODUCT(Q799:Q828,'control variables'!AQ$7:AQ$36)</f>
        <v>9.8113097805767029E-42</v>
      </c>
      <c r="AL829" s="10">
        <f ca="1">SUMPRODUCT(R799:R828,'control variables'!AR$7:AR$36)</f>
        <v>3.526442346934578E-40</v>
      </c>
      <c r="AM829" s="10">
        <f ca="1">SUMPRODUCT(S799:S828,'control variables'!AS$7:AS$36)</f>
        <v>2.6418639646871999E-40</v>
      </c>
      <c r="AN829" s="10">
        <f t="shared" ca="1" si="623"/>
        <v>6.3004195274932754E-40</v>
      </c>
      <c r="AO829" s="82">
        <f ca="1">SUMPRODUCT(P799:P828,'control variables'!AX$7:AX$36)</f>
        <v>4.6234971915289817E-42</v>
      </c>
      <c r="AP829" s="82">
        <f ca="1">SUMPRODUCT(Q799:Q828,'control variables'!AY$7:AY$36)</f>
        <v>1.067350722206806E-41</v>
      </c>
      <c r="AQ829" s="82">
        <f ca="1">SUMPRODUCT(R799:R828,'control variables'!AZ$7:AZ$36)</f>
        <v>9.5908468644846974E-41</v>
      </c>
      <c r="AR829" s="82">
        <f ca="1">SUMPRODUCT(S799:S828,'control variables'!BA$7:BA$36)</f>
        <v>7.1850636503785737E-41</v>
      </c>
      <c r="AS829" s="82">
        <f t="shared" ca="1" si="624"/>
        <v>1.8305610956222975E-40</v>
      </c>
      <c r="AT829" s="10">
        <f ca="1">SUMPRODUCT(P799:P828,'control variables'!AT$7:AT$36)</f>
        <v>-4.0804166938303595E-42</v>
      </c>
      <c r="AU829" s="10">
        <f ca="1">SUMPRODUCT(Q799:Q828,'control variables'!AU$7:AU$36)</f>
        <v>4.4263544496531729E-42</v>
      </c>
      <c r="AV829" s="10">
        <f ca="1">SUMPRODUCT(R799:R828,'control variables'!AV$7:AV$36)</f>
        <v>1.906023697214656E-39</v>
      </c>
      <c r="AW829" s="10">
        <f ca="1">SUMPRODUCT(S799:S828,'control variables'!AW$7:AW$36)</f>
        <v>1.4279136949136357E-39</v>
      </c>
      <c r="AX829" s="10">
        <f t="shared" ca="1" si="603"/>
        <v>3.3342833298841145E-39</v>
      </c>
      <c r="AY829" s="82">
        <f ca="1">SUMPRODUCT(P799:P828,'control variables'!BB$7:BB$36)</f>
        <v>1.4789324933979369E-41</v>
      </c>
      <c r="AZ829" s="82">
        <f ca="1">SUMPRODUCT(Q799:Q828,'control variables'!BC$7:BC$36)</f>
        <v>3.7712752208261654E-41</v>
      </c>
      <c r="BA829" s="82">
        <f ca="1">SUMPRODUCT(R799:R828,'control variables'!BD$7:BD$36)</f>
        <v>2.6400085760649647E-40</v>
      </c>
      <c r="BB829" s="82">
        <f ca="1">SUMPRODUCT(S799:S828,'control variables'!BE$7:BE$36)</f>
        <v>3.7516406439366064E-41</v>
      </c>
      <c r="BC829" s="82">
        <f t="shared" ca="1" si="625"/>
        <v>3.5401934118810358E-40</v>
      </c>
      <c r="BD829" s="10">
        <f ca="1">SUMPRODUCT(P799:P828,'control variables'!BF$7:BF$36)</f>
        <v>3.0937979586033604E-42</v>
      </c>
      <c r="BE829" s="10">
        <f ca="1">SUMPRODUCT(Q799:Q828,'control variables'!BG$7:BG$36)</f>
        <v>3.5710711488344363E-42</v>
      </c>
      <c r="BF829" s="10">
        <f ca="1">SUMPRODUCT(R799:R828,'control variables'!BH$7:BH$36)</f>
        <v>1.06961394594639E-40</v>
      </c>
      <c r="BG829" s="10">
        <f ca="1">SUMPRODUCT(S799:S828,'control variables'!BI$7:BI$36)</f>
        <v>2.4039308701975557E-40</v>
      </c>
      <c r="BH829" s="10">
        <f t="shared" ca="1" si="626"/>
        <v>3.5401935072183238E-40</v>
      </c>
      <c r="BI829" s="82">
        <f t="shared" ca="1" si="604"/>
        <v>3.5690531956064516E-39</v>
      </c>
      <c r="BJ829" s="82">
        <f t="shared" ca="1" si="605"/>
        <v>4.1386817607831854E-39</v>
      </c>
      <c r="BK829" s="82">
        <f t="shared" ca="1" si="606"/>
        <v>1.3850344280029597E-38</v>
      </c>
      <c r="BL829" s="82">
        <f t="shared" ca="1" si="607"/>
        <v>6.5228926825589404E-39</v>
      </c>
      <c r="BM829" s="82">
        <f t="shared" ca="1" si="597"/>
        <v>2.8080971918978175E-38</v>
      </c>
      <c r="BN829" s="10">
        <f ca="1">BN828+BI829-INDIRECT(ADDRESS(MAX($D829-'key variables'!$B$9*30,34),scenario!BI$4),TRUE)</f>
        <v>9439390.0751690175</v>
      </c>
      <c r="BO829" s="10">
        <f ca="1">BO828+BJ829-INDIRECT(ADDRESS(MAX($D829-'key variables'!$B$9*30,34),scenario!BJ$4),TRUE)</f>
        <v>10895583.360992203</v>
      </c>
      <c r="BP829" s="10">
        <f ca="1">BP828+BK829-INDIRECT(ADDRESS(MAX($D829-'key variables'!$B$9*30,34),scenario!BK$4),TRUE)</f>
        <v>32531162.537994072</v>
      </c>
      <c r="BQ829" s="10">
        <f ca="1">BQ828+BL829-INDIRECT(ADDRESS(MAX($D829-'key variables'!$B$9*30,34),scenario!BL$4),TRUE)</f>
        <v>14415841.516535141</v>
      </c>
      <c r="BR829" s="10">
        <f t="shared" ca="1" si="627"/>
        <v>67281977.490690395</v>
      </c>
      <c r="BS829" s="82">
        <f t="shared" ca="1" si="608"/>
        <v>-2.3433848477536824E-9</v>
      </c>
      <c r="BT829" s="82">
        <f t="shared" ca="1" si="609"/>
        <v>-3.4288309057018498E-10</v>
      </c>
      <c r="BU829" s="82">
        <f t="shared" ca="1" si="610"/>
        <v>-4.2578247660364599E-9</v>
      </c>
      <c r="BV829" s="82">
        <f t="shared" ca="1" si="611"/>
        <v>-2.9943922343414556E-9</v>
      </c>
      <c r="BW829" s="82">
        <f t="shared" ca="1" si="628"/>
        <v>-9.9384849387017825E-9</v>
      </c>
      <c r="BX829" s="10">
        <f t="shared" ca="1" si="612"/>
        <v>-1.8625994260191893E-12</v>
      </c>
      <c r="BY829" s="10">
        <f t="shared" ca="1" si="613"/>
        <v>2.8902850229962428E-12</v>
      </c>
      <c r="BZ829" s="10">
        <f t="shared" ca="1" si="614"/>
        <v>-3.5034723983035463E-11</v>
      </c>
      <c r="CA829" s="10">
        <f t="shared" ca="1" si="615"/>
        <v>-2.0257049910634696E-11</v>
      </c>
      <c r="CB829" s="10">
        <v>0</v>
      </c>
      <c r="CC829" s="82">
        <f t="shared" ca="1" si="616"/>
        <v>3.9725652202851362E-13</v>
      </c>
      <c r="CD829" s="82">
        <f t="shared" ca="1" si="617"/>
        <v>3.4270724516460853E-13</v>
      </c>
      <c r="CE829" s="82">
        <f t="shared" ca="1" si="618"/>
        <v>1.8915613015532971E-10</v>
      </c>
      <c r="CF829" s="82">
        <f t="shared" ca="1" si="619"/>
        <v>3.7028113764059381E-11</v>
      </c>
      <c r="CG829" s="82">
        <f t="shared" ca="1" si="629"/>
        <v>2.269242076865822E-10</v>
      </c>
      <c r="CH829" s="13" t="str">
        <f t="shared" ca="1" si="582"/>
        <v/>
      </c>
      <c r="CI829" s="81">
        <f t="shared" ca="1" si="591"/>
        <v>0.1131775965863165</v>
      </c>
      <c r="CJ829" s="81">
        <f t="shared" ca="1" si="592"/>
        <v>0.13063724757458739</v>
      </c>
      <c r="CK829" s="81">
        <f t="shared" ca="1" si="593"/>
        <v>0.39004625943939081</v>
      </c>
      <c r="CL829" s="81">
        <f t="shared" ca="1" si="594"/>
        <v>0.17284488538116416</v>
      </c>
      <c r="CM829" s="89">
        <f t="shared" ca="1" si="583"/>
        <v>0.80670598898145884</v>
      </c>
    </row>
    <row r="830" spans="1:91" x14ac:dyDescent="0.3">
      <c r="A830">
        <v>765</v>
      </c>
      <c r="B830" s="3">
        <f t="shared" si="596"/>
        <v>2.3138888888888891</v>
      </c>
      <c r="C830" s="3">
        <f t="shared" si="584"/>
        <v>25.5</v>
      </c>
      <c r="D830" s="4">
        <f t="shared" ca="1" si="620"/>
        <v>830</v>
      </c>
      <c r="E830" s="58">
        <f>(0.5*(COS(B830*2*PI())+1)*('key variables'!$B$4-'key variables'!$B$6)+'key variables'!$B$6)/'key variables'!$B$4</f>
        <v>1</v>
      </c>
      <c r="F830" s="10">
        <f t="shared" ca="1" si="585"/>
        <v>11689222.907461114</v>
      </c>
      <c r="G830" s="10">
        <f t="shared" ca="1" si="586"/>
        <v>13492492.798713122</v>
      </c>
      <c r="H830" s="10">
        <f t="shared" ca="1" si="587"/>
        <v>40309474.521088287</v>
      </c>
      <c r="I830" s="10">
        <f t="shared" ca="1" si="588"/>
        <v>17912154.249750931</v>
      </c>
      <c r="J830" s="10">
        <f t="shared" ca="1" si="621"/>
        <v>83403344.477013454</v>
      </c>
      <c r="K830" s="82">
        <f t="shared" ca="1" si="598"/>
        <v>2249832.832292099</v>
      </c>
      <c r="L830" s="82">
        <f t="shared" ca="1" si="599"/>
        <v>2596909.4377209195</v>
      </c>
      <c r="M830" s="82">
        <f t="shared" ca="1" si="600"/>
        <v>7778311.98309422</v>
      </c>
      <c r="N830" s="82">
        <f t="shared" ca="1" si="601"/>
        <v>3496312.733215793</v>
      </c>
      <c r="O830" s="82">
        <f t="shared" ca="1" si="622"/>
        <v>16121366.986323033</v>
      </c>
      <c r="P830" s="10">
        <f ca="1">IF(IF($A830&gt;='key variables'!$B$26,K830*SUMPRODUCT(Z830:AC830,'control variables'!$O$3:$R$3)/J830+F$65*'key variables'!$B$25/scenario!J$65,K830*SUMPRODUCT(Z830:AC830,'control variables'!$O$7:$R$7)/J830+F$65*'key variables'!$B$25/scenario!J$65)&lt;'key variables'!$B$28,0,IF($A830&gt;='key variables'!$B$26,K830*SUMPRODUCT(Z830:AC830,'control variables'!$O$3:$R$3)/J830+F$65*'key variables'!$B$25/scenario!J$65,K830*SUMPRODUCT(Z830:AC830,'control variables'!$O$7:$R$7)/J830+F$65*'key variables'!$B$25/scenario!J$65))</f>
        <v>4.3466815280696368E-40</v>
      </c>
      <c r="Q830" s="10">
        <f ca="1">IF(IF($A830&gt;='key variables'!$B$26,L830*SUMPRODUCT(Z830:AC830,'control variables'!$O$4:$R$4)/J830+G$65*'key variables'!$B$25/scenario!J$65,L830*SUMPRODUCT(Z830:AC830,'control variables'!$O$7:$R$7)/J830+G$65*'key variables'!$B$25/scenario!J$65)&lt;'key variables'!$B$28,0,IF($A830&gt;='key variables'!$B$26,L830*SUMPRODUCT(Z830:AC830,'control variables'!$O$4:$R$4)/J830+G$65*'key variables'!$B$25/scenario!J$65,L830*SUMPRODUCT(Z830:AC830,'control variables'!$O$7:$R$7)/J830+G$65*'key variables'!$B$25/scenario!J$65))</f>
        <v>5.017234223358377E-40</v>
      </c>
      <c r="R830" s="10">
        <f ca="1">IF(IF($A830&gt;='key variables'!$B$26,M830*SUMPRODUCT(Z830:AC830,'control variables'!$O$5:$R$5)/J830+H$65*'key variables'!$B$25/scenario!J$65,M830*SUMPRODUCT(Z830:AC830,'control variables'!$O$7:$R$7)/J830+H$65*'key variables'!$B$25/scenario!J$65)&lt;'key variables'!$B$28,0,IF($A830&gt;='key variables'!$B$26,M830*SUMPRODUCT(Z830:AC830,'control variables'!$O$5:$R$5)/J830+H$65*'key variables'!$B$25/scenario!J$65,M830*SUMPRODUCT(Z830:AC830,'control variables'!$O$7:$R$7)/J830+H$65*'key variables'!$B$25/scenario!J$65))</f>
        <v>1.5027714295569839E-39</v>
      </c>
      <c r="S830" s="10">
        <f ca="1">IF(IF($A830&gt;='key variables'!$B$26,N830*SUMPRODUCT(Z830:AC830,'control variables'!$O$6:$R$6)/J830+I$65*'key variables'!$B$25/scenario!J$65,N830*SUMPRODUCT(Z830:AC830,'control variables'!$O$7:$R$7)/J830+I$65*'key variables'!$B$25/scenario!J$65)&lt;'key variables'!$B$28,0,IF($A830&gt;='key variables'!$B$26,N830*SUMPRODUCT(Z830:AC830,'control variables'!$O$6:$R$6)/J830+I$65*'key variables'!$B$25/scenario!J$65,N830*SUMPRODUCT(Z830:AC830,'control variables'!$O$7:$R$7)/J830+I$65*'key variables'!$B$25/scenario!J$65))</f>
        <v>6.7548831876281631E-40</v>
      </c>
      <c r="T830" s="10">
        <f t="shared" ca="1" si="595"/>
        <v>3.1146513234626015E-39</v>
      </c>
      <c r="U830" s="82">
        <f ca="1">SUMPRODUCT(P800:P829,'control variables'!AD$7:AD$36)</f>
        <v>9.2157689656843933E-40</v>
      </c>
      <c r="V830" s="82">
        <f ca="1">SUMPRODUCT(Q800:Q829,'control variables'!AE$7:AE$36)</f>
        <v>1.0637464730416984E-39</v>
      </c>
      <c r="W830" s="82">
        <f ca="1">SUMPRODUCT(R800:R829,'control variables'!AF$7:AF$36)</f>
        <v>3.1861534399505119E-39</v>
      </c>
      <c r="X830" s="82">
        <f ca="1">SUMPRODUCT(S800:S829,'control variables'!AG$7:AG$36)</f>
        <v>1.4321601995767281E-39</v>
      </c>
      <c r="Y830" s="82">
        <f t="shared" ca="1" si="589"/>
        <v>6.6036370091373775E-39</v>
      </c>
      <c r="Z830" s="10">
        <f ca="1">IF($A830&gt;='key variables'!$B$26,SUMPRODUCT(P800:P829,'control variables'!V$7:V$36)*$E830,SUMPRODUCT(P800:P829,'control variables'!Z$7:Z$36)*$E830)</f>
        <v>2.2487409233039776E-39</v>
      </c>
      <c r="AA830" s="10">
        <f ca="1">IF($A830&gt;='key variables'!$B$26,SUMPRODUCT(Q800:Q829,'control variables'!W$7:W$36)*$E830,SUMPRODUCT(Q800:Q829,'control variables'!AA$7:AA$36)*$E830)</f>
        <v>2.5956490824111008E-39</v>
      </c>
      <c r="AB830" s="10">
        <f ca="1">IF($A830&gt;='key variables'!$B$26,SUMPRODUCT(R800:R829,'control variables'!X$7:X$36)*$E830,SUMPRODUCT(R800:R829,'control variables'!AB$7:AB$36)*$E830)</f>
        <v>7.7745369431690973E-39</v>
      </c>
      <c r="AC830" s="10">
        <f ca="1">IF($A830&gt;='key variables'!$B$26,SUMPRODUCT(S800:S829,'control variables'!Y$7:Y$36)*$E830,SUMPRODUCT(S800:S829,'control variables'!AC$7:AC$36)*$E830)</f>
        <v>3.494615871456161E-39</v>
      </c>
      <c r="AD830" s="10">
        <f t="shared" ca="1" si="590"/>
        <v>1.6113542820340336E-38</v>
      </c>
      <c r="AE830" s="82">
        <f ca="1">SUMPRODUCT(P800:P829,'control variables'!AL$7:AL$36)</f>
        <v>3.0617745900809463E-39</v>
      </c>
      <c r="AF830" s="82">
        <f ca="1">SUMPRODUCT(Q800:Q829,'control variables'!AM$7:AM$36)</f>
        <v>3.5248669585221462E-39</v>
      </c>
      <c r="AG830" s="82">
        <f ca="1">SUMPRODUCT(R800:R829,'control variables'!AN$7:AN$36)</f>
        <v>1.0050322074127908E-38</v>
      </c>
      <c r="AH830" s="82">
        <f ca="1">SUMPRODUCT(S800:S829,'control variables'!AO$7:AO$36)</f>
        <v>4.3516897666140597E-39</v>
      </c>
      <c r="AI830" s="82">
        <f t="shared" ca="1" si="602"/>
        <v>2.0988653389345062E-38</v>
      </c>
      <c r="AJ830" s="10">
        <f ca="1">SUMPRODUCT(P800:P829,'control variables'!AP$7:AP$36)</f>
        <v>2.9255375294349208E-42</v>
      </c>
      <c r="AK830" s="10">
        <f ca="1">SUMPRODUCT(Q800:Q829,'control variables'!AQ$7:AQ$36)</f>
        <v>8.442133912740759E-42</v>
      </c>
      <c r="AL830" s="10">
        <f ca="1">SUMPRODUCT(R800:R829,'control variables'!AR$7:AR$36)</f>
        <v>3.0343245901090699E-40</v>
      </c>
      <c r="AM830" s="10">
        <f ca="1">SUMPRODUCT(S800:S829,'control variables'!AS$7:AS$36)</f>
        <v>2.2731898052272702E-40</v>
      </c>
      <c r="AN830" s="10">
        <f t="shared" ca="1" si="623"/>
        <v>5.4211911097580966E-40</v>
      </c>
      <c r="AO830" s="82">
        <f ca="1">SUMPRODUCT(P800:P829,'control variables'!AX$7:AX$36)</f>
        <v>3.9782845826904652E-42</v>
      </c>
      <c r="AP830" s="82">
        <f ca="1">SUMPRODUCT(Q800:Q829,'control variables'!AY$7:AY$36)</f>
        <v>9.1840110344582076E-42</v>
      </c>
      <c r="AQ830" s="82">
        <f ca="1">SUMPRODUCT(R800:R829,'control variables'!AZ$7:AZ$36)</f>
        <v>8.2524367670929307E-41</v>
      </c>
      <c r="AR830" s="82">
        <f ca="1">SUMPRODUCT(S800:S829,'control variables'!BA$7:BA$36)</f>
        <v>6.1823824611209524E-41</v>
      </c>
      <c r="AS830" s="82">
        <f t="shared" ca="1" si="624"/>
        <v>1.5751048789928749E-40</v>
      </c>
      <c r="AT830" s="10">
        <f ca="1">SUMPRODUCT(P800:P829,'control variables'!AT$7:AT$36)</f>
        <v>-3.5109913884580243E-42</v>
      </c>
      <c r="AU830" s="10">
        <f ca="1">SUMPRODUCT(Q800:Q829,'control variables'!AU$7:AU$36)</f>
        <v>3.8086532629114024E-42</v>
      </c>
      <c r="AV830" s="10">
        <f ca="1">SUMPRODUCT(R800:R829,'control variables'!AV$7:AV$36)</f>
        <v>1.6400366161710934E-39</v>
      </c>
      <c r="AW830" s="10">
        <f ca="1">SUMPRODUCT(S800:S829,'control variables'!AW$7:AW$36)</f>
        <v>1.2286472344560708E-39</v>
      </c>
      <c r="AX830" s="10">
        <f t="shared" ca="1" si="603"/>
        <v>2.8689815125016174E-39</v>
      </c>
      <c r="AY830" s="82">
        <f ca="1">SUMPRODUCT(P800:P829,'control variables'!BB$7:BB$36)</f>
        <v>1.2725463201545238E-41</v>
      </c>
      <c r="AZ830" s="82">
        <f ca="1">SUMPRODUCT(Q800:Q829,'control variables'!BC$7:BC$36)</f>
        <v>3.2449908470981001E-41</v>
      </c>
      <c r="BA830" s="82">
        <f ca="1">SUMPRODUCT(R800:R829,'control variables'!BD$7:BD$36)</f>
        <v>2.2715933375222046E-40</v>
      </c>
      <c r="BB830" s="82">
        <f ca="1">SUMPRODUCT(S800:S829,'control variables'!BE$7:BE$36)</f>
        <v>3.2280962905986398E-41</v>
      </c>
      <c r="BC830" s="82">
        <f t="shared" ca="1" si="625"/>
        <v>3.0461566833073312E-40</v>
      </c>
      <c r="BD830" s="10">
        <f ca="1">SUMPRODUCT(P800:P829,'control variables'!BF$7:BF$36)</f>
        <v>2.6620560607717705E-42</v>
      </c>
      <c r="BE830" s="10">
        <f ca="1">SUMPRODUCT(Q800:Q829,'control variables'!BG$7:BG$36)</f>
        <v>3.072725408188391E-42</v>
      </c>
      <c r="BF830" s="10">
        <f ca="1">SUMPRODUCT(R800:R829,'control variables'!BH$7:BH$36)</f>
        <v>9.2034849256219442E-41</v>
      </c>
      <c r="BG830" s="10">
        <f ca="1">SUMPRODUCT(S800:S829,'control variables'!BI$7:BI$36)</f>
        <v>2.0684604580884315E-40</v>
      </c>
      <c r="BH830" s="10">
        <f t="shared" ca="1" si="626"/>
        <v>3.0461567653402277E-40</v>
      </c>
      <c r="BI830" s="82">
        <f t="shared" ca="1" si="604"/>
        <v>3.0709890618940338E-39</v>
      </c>
      <c r="BJ830" s="82">
        <f t="shared" ca="1" si="605"/>
        <v>3.5611255202560388E-39</v>
      </c>
      <c r="BK830" s="82">
        <f t="shared" ca="1" si="606"/>
        <v>1.1917518024051222E-38</v>
      </c>
      <c r="BL830" s="82">
        <f t="shared" ca="1" si="607"/>
        <v>5.6126179639761168E-39</v>
      </c>
      <c r="BM830" s="82">
        <f t="shared" ca="1" si="597"/>
        <v>2.4162250570177409E-38</v>
      </c>
      <c r="BN830" s="10">
        <f ca="1">BN829+BI830-INDIRECT(ADDRESS(MAX($D830-'key variables'!$B$9*30,34),scenario!BI$4),TRUE)</f>
        <v>9439390.0751690175</v>
      </c>
      <c r="BO830" s="10">
        <f ca="1">BO829+BJ830-INDIRECT(ADDRESS(MAX($D830-'key variables'!$B$9*30,34),scenario!BJ$4),TRUE)</f>
        <v>10895583.360992203</v>
      </c>
      <c r="BP830" s="10">
        <f ca="1">BP829+BK830-INDIRECT(ADDRESS(MAX($D830-'key variables'!$B$9*30,34),scenario!BK$4),TRUE)</f>
        <v>32531162.537994072</v>
      </c>
      <c r="BQ830" s="10">
        <f ca="1">BQ829+BL830-INDIRECT(ADDRESS(MAX($D830-'key variables'!$B$9*30,34),scenario!BL$4),TRUE)</f>
        <v>14415841.516535141</v>
      </c>
      <c r="BR830" s="10">
        <f t="shared" ca="1" si="627"/>
        <v>67281977.490690395</v>
      </c>
      <c r="BS830" s="82">
        <f t="shared" ca="1" si="608"/>
        <v>-2.3433848477536824E-9</v>
      </c>
      <c r="BT830" s="82">
        <f t="shared" ca="1" si="609"/>
        <v>-3.4288309057018498E-10</v>
      </c>
      <c r="BU830" s="82">
        <f t="shared" ca="1" si="610"/>
        <v>-4.2578247660364599E-9</v>
      </c>
      <c r="BV830" s="82">
        <f t="shared" ca="1" si="611"/>
        <v>-2.9943922343414556E-9</v>
      </c>
      <c r="BW830" s="82">
        <f t="shared" ca="1" si="628"/>
        <v>-9.9384849387017825E-9</v>
      </c>
      <c r="BX830" s="10">
        <f t="shared" ca="1" si="612"/>
        <v>-1.8625994260191893E-12</v>
      </c>
      <c r="BY830" s="10">
        <f t="shared" ca="1" si="613"/>
        <v>2.8902850229962428E-12</v>
      </c>
      <c r="BZ830" s="10">
        <f t="shared" ca="1" si="614"/>
        <v>-3.5034723983035463E-11</v>
      </c>
      <c r="CA830" s="10">
        <f t="shared" ca="1" si="615"/>
        <v>-2.0257049910634696E-11</v>
      </c>
      <c r="CB830" s="10">
        <v>0</v>
      </c>
      <c r="CC830" s="82">
        <f t="shared" ca="1" si="616"/>
        <v>3.9725652202851362E-13</v>
      </c>
      <c r="CD830" s="82">
        <f t="shared" ca="1" si="617"/>
        <v>3.4270724516460853E-13</v>
      </c>
      <c r="CE830" s="82">
        <f t="shared" ca="1" si="618"/>
        <v>1.8915613015532971E-10</v>
      </c>
      <c r="CF830" s="82">
        <f t="shared" ca="1" si="619"/>
        <v>3.7028113764059381E-11</v>
      </c>
      <c r="CG830" s="82">
        <f t="shared" ca="1" si="629"/>
        <v>2.269242076865822E-10</v>
      </c>
      <c r="CH830" s="13" t="str">
        <f t="shared" ca="1" si="582"/>
        <v/>
      </c>
      <c r="CI830" s="81">
        <f t="shared" ca="1" si="591"/>
        <v>0.1131775965863165</v>
      </c>
      <c r="CJ830" s="81">
        <f t="shared" ca="1" si="592"/>
        <v>0.13063724757458739</v>
      </c>
      <c r="CK830" s="81">
        <f t="shared" ca="1" si="593"/>
        <v>0.39004625943939081</v>
      </c>
      <c r="CL830" s="81">
        <f t="shared" ca="1" si="594"/>
        <v>0.17284488538116416</v>
      </c>
      <c r="CM830" s="89">
        <f t="shared" ca="1" si="583"/>
        <v>0.80670598898145884</v>
      </c>
    </row>
    <row r="831" spans="1:91" x14ac:dyDescent="0.3">
      <c r="A831">
        <v>766</v>
      </c>
      <c r="B831" s="3">
        <f t="shared" si="596"/>
        <v>2.3166666666666669</v>
      </c>
      <c r="C831" s="3">
        <f t="shared" si="584"/>
        <v>25.533333333333335</v>
      </c>
      <c r="D831" s="4">
        <f t="shared" ca="1" si="620"/>
        <v>831</v>
      </c>
      <c r="E831" s="58">
        <f>(0.5*(COS(B831*2*PI())+1)*('key variables'!$B$4-'key variables'!$B$6)+'key variables'!$B$6)/'key variables'!$B$4</f>
        <v>1</v>
      </c>
      <c r="F831" s="10">
        <f t="shared" ca="1" si="585"/>
        <v>11689222.907461114</v>
      </c>
      <c r="G831" s="10">
        <f t="shared" ca="1" si="586"/>
        <v>13492492.798713122</v>
      </c>
      <c r="H831" s="10">
        <f t="shared" ca="1" si="587"/>
        <v>40309474.521088287</v>
      </c>
      <c r="I831" s="10">
        <f t="shared" ca="1" si="588"/>
        <v>17912154.249750931</v>
      </c>
      <c r="J831" s="10">
        <f t="shared" ca="1" si="621"/>
        <v>83403344.477013454</v>
      </c>
      <c r="K831" s="82">
        <f t="shared" ca="1" si="598"/>
        <v>2249832.832292099</v>
      </c>
      <c r="L831" s="82">
        <f t="shared" ca="1" si="599"/>
        <v>2596909.4377209195</v>
      </c>
      <c r="M831" s="82">
        <f t="shared" ca="1" si="600"/>
        <v>7778311.98309422</v>
      </c>
      <c r="N831" s="82">
        <f t="shared" ca="1" si="601"/>
        <v>3496312.733215793</v>
      </c>
      <c r="O831" s="82">
        <f t="shared" ca="1" si="622"/>
        <v>16121366.986323033</v>
      </c>
      <c r="P831" s="10">
        <f ca="1">IF(IF($A831&gt;='key variables'!$B$26,K831*SUMPRODUCT(Z831:AC831,'control variables'!$O$3:$R$3)/J831+F$65*'key variables'!$B$25/scenario!J$65,K831*SUMPRODUCT(Z831:AC831,'control variables'!$O$7:$R$7)/J831+F$65*'key variables'!$B$25/scenario!J$65)&lt;'key variables'!$B$28,0,IF($A831&gt;='key variables'!$B$26,K831*SUMPRODUCT(Z831:AC831,'control variables'!$O$3:$R$3)/J831+F$65*'key variables'!$B$25/scenario!J$65,K831*SUMPRODUCT(Z831:AC831,'control variables'!$O$7:$R$7)/J831+F$65*'key variables'!$B$25/scenario!J$65))</f>
        <v>3.7400987591529892E-40</v>
      </c>
      <c r="Q831" s="10">
        <f ca="1">IF(IF($A831&gt;='key variables'!$B$26,L831*SUMPRODUCT(Z831:AC831,'control variables'!$O$4:$R$4)/J831+G$65*'key variables'!$B$25/scenario!J$65,L831*SUMPRODUCT(Z831:AC831,'control variables'!$O$7:$R$7)/J831+G$65*'key variables'!$B$25/scenario!J$65)&lt;'key variables'!$B$28,0,IF($A831&gt;='key variables'!$B$26,L831*SUMPRODUCT(Z831:AC831,'control variables'!$O$4:$R$4)/J831+G$65*'key variables'!$B$25/scenario!J$65,L831*SUMPRODUCT(Z831:AC831,'control variables'!$O$7:$R$7)/J831+G$65*'key variables'!$B$25/scenario!J$65))</f>
        <v>4.3170753072162848E-40</v>
      </c>
      <c r="R831" s="10">
        <f ca="1">IF(IF($A831&gt;='key variables'!$B$26,M831*SUMPRODUCT(Z831:AC831,'control variables'!$O$5:$R$5)/J831+H$65*'key variables'!$B$25/scenario!J$65,M831*SUMPRODUCT(Z831:AC831,'control variables'!$O$7:$R$7)/J831+H$65*'key variables'!$B$25/scenario!J$65)&lt;'key variables'!$B$28,0,IF($A831&gt;='key variables'!$B$26,M831*SUMPRODUCT(Z831:AC831,'control variables'!$O$5:$R$5)/J831+H$65*'key variables'!$B$25/scenario!J$65,M831*SUMPRODUCT(Z831:AC831,'control variables'!$O$7:$R$7)/J831+H$65*'key variables'!$B$25/scenario!J$65))</f>
        <v>1.2930585143358112E-39</v>
      </c>
      <c r="S831" s="10">
        <f ca="1">IF(IF($A831&gt;='key variables'!$B$26,N831*SUMPRODUCT(Z831:AC831,'control variables'!$O$6:$R$6)/J831+I$65*'key variables'!$B$25/scenario!J$65,N831*SUMPRODUCT(Z831:AC831,'control variables'!$O$7:$R$7)/J831+I$65*'key variables'!$B$25/scenario!J$65)&lt;'key variables'!$B$28,0,IF($A831&gt;='key variables'!$B$26,N831*SUMPRODUCT(Z831:AC831,'control variables'!$O$6:$R$6)/J831+I$65*'key variables'!$B$25/scenario!J$65,N831*SUMPRODUCT(Z831:AC831,'control variables'!$O$7:$R$7)/J831+I$65*'key variables'!$B$25/scenario!J$65))</f>
        <v>5.8122340146440867E-40</v>
      </c>
      <c r="T831" s="10">
        <f t="shared" ca="1" si="595"/>
        <v>2.6799993224371472E-39</v>
      </c>
      <c r="U831" s="82">
        <f ca="1">SUMPRODUCT(P801:P830,'control variables'!AD$7:AD$36)</f>
        <v>7.9297012791512284E-40</v>
      </c>
      <c r="V831" s="82">
        <f ca="1">SUMPRODUCT(Q801:Q830,'control variables'!AE$7:AE$36)</f>
        <v>9.1529983003918992E-40</v>
      </c>
      <c r="W831" s="82">
        <f ca="1">SUMPRODUCT(R801:R830,'control variables'!AF$7:AF$36)</f>
        <v>2.7415232632702377E-39</v>
      </c>
      <c r="X831" s="82">
        <f ca="1">SUMPRODUCT(S801:S830,'control variables'!AG$7:AG$36)</f>
        <v>1.23230113610923E-39</v>
      </c>
      <c r="Y831" s="82">
        <f t="shared" ca="1" si="589"/>
        <v>5.6820943573337811E-39</v>
      </c>
      <c r="Z831" s="10">
        <f ca="1">IF($A831&gt;='key variables'!$B$26,SUMPRODUCT(P801:P830,'control variables'!V$7:V$36)*$E831,SUMPRODUCT(P801:P830,'control variables'!Z$7:Z$36)*$E831)</f>
        <v>1.934927388306008E-39</v>
      </c>
      <c r="AA831" s="10">
        <f ca="1">IF($A831&gt;='key variables'!$B$26,SUMPRODUCT(Q801:Q830,'control variables'!W$7:W$36)*$E831,SUMPRODUCT(Q801:Q830,'control variables'!AA$7:AA$36)*$E831)</f>
        <v>2.2334242455148697E-39</v>
      </c>
      <c r="AB831" s="10">
        <f ca="1">IF($A831&gt;='key variables'!$B$26,SUMPRODUCT(R801:R830,'control variables'!X$7:X$36)*$E831,SUMPRODUCT(R801:R830,'control variables'!AB$7:AB$36)*$E831)</f>
        <v>6.6895943000105559E-39</v>
      </c>
      <c r="AC831" s="10">
        <f ca="1">IF($A831&gt;='key variables'!$B$26,SUMPRODUCT(S801:S830,'control variables'!Y$7:Y$36)*$E831,SUMPRODUCT(S801:S830,'control variables'!AC$7:AC$36)*$E831)</f>
        <v>3.0069395238979035E-39</v>
      </c>
      <c r="AD831" s="10">
        <f t="shared" ca="1" si="590"/>
        <v>1.3864885457729339E-38</v>
      </c>
      <c r="AE831" s="82">
        <f ca="1">SUMPRODUCT(P801:P830,'control variables'!AL$7:AL$36)</f>
        <v>2.6345015780931718E-39</v>
      </c>
      <c r="AF831" s="82">
        <f ca="1">SUMPRODUCT(Q801:Q830,'control variables'!AM$7:AM$36)</f>
        <v>3.0329690483679808E-39</v>
      </c>
      <c r="AG831" s="82">
        <f ca="1">SUMPRODUCT(R801:R830,'control variables'!AN$7:AN$36)</f>
        <v>8.6477918558774751E-39</v>
      </c>
      <c r="AH831" s="82">
        <f ca="1">SUMPRODUCT(S801:S830,'control variables'!AO$7:AO$36)</f>
        <v>3.7444080941352213E-39</v>
      </c>
      <c r="AI831" s="82">
        <f t="shared" ca="1" si="602"/>
        <v>1.805967057647385E-38</v>
      </c>
      <c r="AJ831" s="10">
        <f ca="1">SUMPRODUCT(P801:P830,'control variables'!AP$7:AP$36)</f>
        <v>2.5172765046245066E-42</v>
      </c>
      <c r="AK831" s="10">
        <f ca="1">SUMPRODUCT(Q801:Q830,'control variables'!AQ$7:AQ$36)</f>
        <v>7.2640275961665133E-42</v>
      </c>
      <c r="AL831" s="10">
        <f ca="1">SUMPRODUCT(R801:R830,'control variables'!AR$7:AR$36)</f>
        <v>2.6108822468468908E-40</v>
      </c>
      <c r="AM831" s="10">
        <f ca="1">SUMPRODUCT(S801:S830,'control variables'!AS$7:AS$36)</f>
        <v>1.9559644098484157E-40</v>
      </c>
      <c r="AN831" s="10">
        <f t="shared" ca="1" si="623"/>
        <v>4.6646596977032169E-40</v>
      </c>
      <c r="AO831" s="82">
        <f ca="1">SUMPRODUCT(P801:P830,'control variables'!AX$7:AX$36)</f>
        <v>3.4231118924155281E-42</v>
      </c>
      <c r="AP831" s="82">
        <f ca="1">SUMPRODUCT(Q801:Q830,'control variables'!AY$7:AY$36)</f>
        <v>7.9023751917888837E-42</v>
      </c>
      <c r="AQ831" s="82">
        <f ca="1">SUMPRODUCT(R801:R830,'control variables'!AZ$7:AZ$36)</f>
        <v>7.1008028339034749E-41</v>
      </c>
      <c r="AR831" s="82">
        <f ca="1">SUMPRODUCT(S801:S830,'control variables'!BA$7:BA$36)</f>
        <v>5.31962620728657E-41</v>
      </c>
      <c r="AS831" s="82">
        <f t="shared" ca="1" si="624"/>
        <v>1.3552977749610487E-40</v>
      </c>
      <c r="AT831" s="10">
        <f ca="1">SUMPRODUCT(P801:P830,'control variables'!AT$7:AT$36)</f>
        <v>-3.0210298248375173E-42</v>
      </c>
      <c r="AU831" s="10">
        <f ca="1">SUMPRODUCT(Q801:Q830,'control variables'!AU$7:AU$36)</f>
        <v>3.2771527545025848E-42</v>
      </c>
      <c r="AV831" s="10">
        <f ca="1">SUMPRODUCT(R801:R830,'control variables'!AV$7:AV$36)</f>
        <v>1.4111682379985725E-39</v>
      </c>
      <c r="AW831" s="10">
        <f ca="1">SUMPRODUCT(S801:S830,'control variables'!AW$7:AW$36)</f>
        <v>1.0571885626657952E-39</v>
      </c>
      <c r="AX831" s="10">
        <f t="shared" ca="1" si="603"/>
        <v>2.4686129235940328E-39</v>
      </c>
      <c r="AY831" s="82">
        <f ca="1">SUMPRODUCT(P801:P830,'control variables'!BB$7:BB$36)</f>
        <v>1.0949614970039706E-41</v>
      </c>
      <c r="AZ831" s="82">
        <f ca="1">SUMPRODUCT(Q801:Q830,'control variables'!BC$7:BC$36)</f>
        <v>2.7921498647461923E-41</v>
      </c>
      <c r="BA831" s="82">
        <f ca="1">SUMPRODUCT(R801:R830,'control variables'!BD$7:BD$36)</f>
        <v>1.9545907304462823E-40</v>
      </c>
      <c r="BB831" s="82">
        <f ca="1">SUMPRODUCT(S801:S830,'control variables'!BE$7:BE$36)</f>
        <v>2.7776129566722909E-41</v>
      </c>
      <c r="BC831" s="82">
        <f t="shared" ca="1" si="625"/>
        <v>2.6210631622885274E-40</v>
      </c>
      <c r="BD831" s="10">
        <f ca="1">SUMPRODUCT(P801:P830,'control variables'!BF$7:BF$36)</f>
        <v>2.2905640786868988E-42</v>
      </c>
      <c r="BE831" s="10">
        <f ca="1">SUMPRODUCT(Q801:Q830,'control variables'!BG$7:BG$36)</f>
        <v>2.643924201064483E-42</v>
      </c>
      <c r="BF831" s="10">
        <f ca="1">SUMPRODUCT(R801:R830,'control variables'!BH$7:BH$36)</f>
        <v>7.9191314863798324E-41</v>
      </c>
      <c r="BG831" s="10">
        <f ca="1">SUMPRODUCT(S801:S830,'control variables'!BI$7:BI$36)</f>
        <v>1.7798052014381725E-40</v>
      </c>
      <c r="BH831" s="10">
        <f t="shared" ca="1" si="626"/>
        <v>2.6210632328736695E-40</v>
      </c>
      <c r="BI831" s="82">
        <f t="shared" ca="1" si="604"/>
        <v>2.6424301632383737E-39</v>
      </c>
      <c r="BJ831" s="82">
        <f t="shared" ca="1" si="605"/>
        <v>3.0641676997699454E-39</v>
      </c>
      <c r="BK831" s="82">
        <f t="shared" ca="1" si="606"/>
        <v>1.0254419166920675E-38</v>
      </c>
      <c r="BL831" s="82">
        <f t="shared" ca="1" si="607"/>
        <v>4.8293727863677397E-39</v>
      </c>
      <c r="BM831" s="82">
        <f t="shared" ca="1" si="597"/>
        <v>2.0790389816296732E-38</v>
      </c>
      <c r="BN831" s="10">
        <f ca="1">BN830+BI831-INDIRECT(ADDRESS(MAX($D831-'key variables'!$B$9*30,34),scenario!BI$4),TRUE)</f>
        <v>9439390.0751690175</v>
      </c>
      <c r="BO831" s="10">
        <f ca="1">BO830+BJ831-INDIRECT(ADDRESS(MAX($D831-'key variables'!$B$9*30,34),scenario!BJ$4),TRUE)</f>
        <v>10895583.360992203</v>
      </c>
      <c r="BP831" s="10">
        <f ca="1">BP830+BK831-INDIRECT(ADDRESS(MAX($D831-'key variables'!$B$9*30,34),scenario!BK$4),TRUE)</f>
        <v>32531162.537994072</v>
      </c>
      <c r="BQ831" s="10">
        <f ca="1">BQ830+BL831-INDIRECT(ADDRESS(MAX($D831-'key variables'!$B$9*30,34),scenario!BL$4),TRUE)</f>
        <v>14415841.516535141</v>
      </c>
      <c r="BR831" s="10">
        <f t="shared" ca="1" si="627"/>
        <v>67281977.490690395</v>
      </c>
      <c r="BS831" s="82">
        <f t="shared" ca="1" si="608"/>
        <v>-2.3433848477536824E-9</v>
      </c>
      <c r="BT831" s="82">
        <f t="shared" ca="1" si="609"/>
        <v>-3.4288309057018498E-10</v>
      </c>
      <c r="BU831" s="82">
        <f t="shared" ca="1" si="610"/>
        <v>-4.2578247660364599E-9</v>
      </c>
      <c r="BV831" s="82">
        <f t="shared" ca="1" si="611"/>
        <v>-2.9943922343414556E-9</v>
      </c>
      <c r="BW831" s="82">
        <f t="shared" ca="1" si="628"/>
        <v>-9.9384849387017825E-9</v>
      </c>
      <c r="BX831" s="10">
        <f t="shared" ca="1" si="612"/>
        <v>-1.8625994260191893E-12</v>
      </c>
      <c r="BY831" s="10">
        <f t="shared" ca="1" si="613"/>
        <v>2.8902850229962428E-12</v>
      </c>
      <c r="BZ831" s="10">
        <f t="shared" ca="1" si="614"/>
        <v>-3.5034723983035463E-11</v>
      </c>
      <c r="CA831" s="10">
        <f t="shared" ca="1" si="615"/>
        <v>-2.0257049910634696E-11</v>
      </c>
      <c r="CB831" s="10">
        <v>0</v>
      </c>
      <c r="CC831" s="82">
        <f t="shared" ca="1" si="616"/>
        <v>3.9725652202851362E-13</v>
      </c>
      <c r="CD831" s="82">
        <f t="shared" ca="1" si="617"/>
        <v>3.4270724516460853E-13</v>
      </c>
      <c r="CE831" s="82">
        <f t="shared" ca="1" si="618"/>
        <v>1.8915613015532971E-10</v>
      </c>
      <c r="CF831" s="82">
        <f t="shared" ca="1" si="619"/>
        <v>3.7028113764059381E-11</v>
      </c>
      <c r="CG831" s="82">
        <f t="shared" ca="1" si="629"/>
        <v>2.269242076865822E-10</v>
      </c>
      <c r="CH831" s="13" t="str">
        <f t="shared" ca="1" si="582"/>
        <v/>
      </c>
      <c r="CI831" s="81">
        <f t="shared" ca="1" si="591"/>
        <v>0.1131775965863165</v>
      </c>
      <c r="CJ831" s="81">
        <f t="shared" ca="1" si="592"/>
        <v>0.13063724757458739</v>
      </c>
      <c r="CK831" s="81">
        <f t="shared" ca="1" si="593"/>
        <v>0.39004625943939081</v>
      </c>
      <c r="CL831" s="81">
        <f t="shared" ca="1" si="594"/>
        <v>0.17284488538116416</v>
      </c>
      <c r="CM831" s="89">
        <f t="shared" ca="1" si="583"/>
        <v>0.80670598898145884</v>
      </c>
    </row>
    <row r="832" spans="1:91" x14ac:dyDescent="0.3">
      <c r="A832">
        <v>767</v>
      </c>
      <c r="B832" s="3">
        <f t="shared" si="596"/>
        <v>2.3194444444444446</v>
      </c>
      <c r="C832" s="3">
        <f t="shared" si="584"/>
        <v>25.566666666666666</v>
      </c>
      <c r="D832" s="4">
        <f t="shared" ca="1" si="620"/>
        <v>832</v>
      </c>
      <c r="E832" s="58">
        <f>(0.5*(COS(B832*2*PI())+1)*('key variables'!$B$4-'key variables'!$B$6)+'key variables'!$B$6)/'key variables'!$B$4</f>
        <v>1</v>
      </c>
      <c r="F832" s="10">
        <f t="shared" ca="1" si="585"/>
        <v>11689222.907461114</v>
      </c>
      <c r="G832" s="10">
        <f t="shared" ca="1" si="586"/>
        <v>13492492.798713122</v>
      </c>
      <c r="H832" s="10">
        <f t="shared" ca="1" si="587"/>
        <v>40309474.521088287</v>
      </c>
      <c r="I832" s="10">
        <f t="shared" ca="1" si="588"/>
        <v>17912154.249750931</v>
      </c>
      <c r="J832" s="10">
        <f t="shared" ca="1" si="621"/>
        <v>83403344.477013454</v>
      </c>
      <c r="K832" s="82">
        <f t="shared" ca="1" si="598"/>
        <v>2249832.832292099</v>
      </c>
      <c r="L832" s="82">
        <f t="shared" ca="1" si="599"/>
        <v>2596909.4377209195</v>
      </c>
      <c r="M832" s="82">
        <f t="shared" ca="1" si="600"/>
        <v>7778311.98309422</v>
      </c>
      <c r="N832" s="82">
        <f t="shared" ca="1" si="601"/>
        <v>3496312.733215793</v>
      </c>
      <c r="O832" s="82">
        <f t="shared" ca="1" si="622"/>
        <v>16121366.986323033</v>
      </c>
      <c r="P832" s="10">
        <f ca="1">IF(IF($A832&gt;='key variables'!$B$26,K832*SUMPRODUCT(Z832:AC832,'control variables'!$O$3:$R$3)/J832+F$65*'key variables'!$B$25/scenario!J$65,K832*SUMPRODUCT(Z832:AC832,'control variables'!$O$7:$R$7)/J832+F$65*'key variables'!$B$25/scenario!J$65)&lt;'key variables'!$B$28,0,IF($A832&gt;='key variables'!$B$26,K832*SUMPRODUCT(Z832:AC832,'control variables'!$O$3:$R$3)/J832+F$65*'key variables'!$B$25/scenario!J$65,K832*SUMPRODUCT(Z832:AC832,'control variables'!$O$7:$R$7)/J832+F$65*'key variables'!$B$25/scenario!J$65))</f>
        <v>3.2181650847629387E-40</v>
      </c>
      <c r="Q832" s="10">
        <f ca="1">IF(IF($A832&gt;='key variables'!$B$26,L832*SUMPRODUCT(Z832:AC832,'control variables'!$O$4:$R$4)/J832+G$65*'key variables'!$B$25/scenario!J$65,L832*SUMPRODUCT(Z832:AC832,'control variables'!$O$7:$R$7)/J832+G$65*'key variables'!$B$25/scenario!J$65)&lt;'key variables'!$B$28,0,IF($A832&gt;='key variables'!$B$26,L832*SUMPRODUCT(Z832:AC832,'control variables'!$O$4:$R$4)/J832+G$65*'key variables'!$B$25/scenario!J$65,L832*SUMPRODUCT(Z832:AC832,'control variables'!$O$7:$R$7)/J832+G$65*'key variables'!$B$25/scenario!J$65))</f>
        <v>3.7146241093168383E-40</v>
      </c>
      <c r="R832" s="10">
        <f ca="1">IF(IF($A832&gt;='key variables'!$B$26,M832*SUMPRODUCT(Z832:AC832,'control variables'!$O$5:$R$5)/J832+H$65*'key variables'!$B$25/scenario!J$65,M832*SUMPRODUCT(Z832:AC832,'control variables'!$O$7:$R$7)/J832+H$65*'key variables'!$B$25/scenario!J$65)&lt;'key variables'!$B$28,0,IF($A832&gt;='key variables'!$B$26,M832*SUMPRODUCT(Z832:AC832,'control variables'!$O$5:$R$5)/J832+H$65*'key variables'!$B$25/scenario!J$65,M832*SUMPRODUCT(Z832:AC832,'control variables'!$O$7:$R$7)/J832+H$65*'key variables'!$B$25/scenario!J$65))</f>
        <v>1.1126111986233592E-39</v>
      </c>
      <c r="S832" s="10">
        <f ca="1">IF(IF($A832&gt;='key variables'!$B$26,N832*SUMPRODUCT(Z832:AC832,'control variables'!$O$6:$R$6)/J832+I$65*'key variables'!$B$25/scenario!J$65,N832*SUMPRODUCT(Z832:AC832,'control variables'!$O$7:$R$7)/J832+I$65*'key variables'!$B$25/scenario!J$65)&lt;'key variables'!$B$28,0,IF($A832&gt;='key variables'!$B$26,N832*SUMPRODUCT(Z832:AC832,'control variables'!$O$6:$R$6)/J832+I$65*'key variables'!$B$25/scenario!J$65,N832*SUMPRODUCT(Z832:AC832,'control variables'!$O$7:$R$7)/J832+I$65*'key variables'!$B$25/scenario!J$65))</f>
        <v>5.0011322627841883E-40</v>
      </c>
      <c r="T832" s="10">
        <f t="shared" ca="1" si="595"/>
        <v>2.3060033443097556E-39</v>
      </c>
      <c r="U832" s="82">
        <f ca="1">SUMPRODUCT(P802:P831,'control variables'!AD$7:AD$36)</f>
        <v>6.8231053329040294E-40</v>
      </c>
      <c r="V832" s="82">
        <f ca="1">SUMPRODUCT(Q802:Q831,'control variables'!AE$7:AE$36)</f>
        <v>7.8756903087464271E-40</v>
      </c>
      <c r="W832" s="82">
        <f ca="1">SUMPRODUCT(R802:R831,'control variables'!AF$7:AF$36)</f>
        <v>2.358941571617666E-39</v>
      </c>
      <c r="X832" s="82">
        <f ca="1">SUMPRODUCT(S802:S831,'control variables'!AG$7:AG$36)</f>
        <v>1.0603325595173694E-39</v>
      </c>
      <c r="Y832" s="82">
        <f t="shared" ca="1" si="589"/>
        <v>4.8891536953000811E-39</v>
      </c>
      <c r="Z832" s="10">
        <f ca="1">IF($A832&gt;='key variables'!$B$26,SUMPRODUCT(P802:P831,'control variables'!V$7:V$36)*$E832,SUMPRODUCT(P802:P831,'control variables'!Z$7:Z$36)*$E832)</f>
        <v>1.6649067748168587E-39</v>
      </c>
      <c r="AA832" s="10">
        <f ca="1">IF($A832&gt;='key variables'!$B$26,SUMPRODUCT(Q802:Q831,'control variables'!W$7:W$36)*$E832,SUMPRODUCT(Q802:Q831,'control variables'!AA$7:AA$36)*$E832)</f>
        <v>1.9217481647481164E-39</v>
      </c>
      <c r="AB832" s="10">
        <f ca="1">IF($A832&gt;='key variables'!$B$26,SUMPRODUCT(R802:R831,'control variables'!X$7:X$36)*$E832,SUMPRODUCT(R802:R831,'control variables'!AB$7:AB$36)*$E832)</f>
        <v>5.7560562417872048E-39</v>
      </c>
      <c r="AC832" s="10">
        <f ca="1">IF($A832&gt;='key variables'!$B$26,SUMPRODUCT(S802:S831,'control variables'!Y$7:Y$36)*$E832,SUMPRODUCT(S802:S831,'control variables'!AC$7:AC$36)*$E832)</f>
        <v>2.5873187878047948E-39</v>
      </c>
      <c r="AD832" s="10">
        <f t="shared" ca="1" si="590"/>
        <v>1.1930029969156974E-38</v>
      </c>
      <c r="AE832" s="82">
        <f ca="1">SUMPRODUCT(P802:P831,'control variables'!AL$7:AL$36)</f>
        <v>2.2668548453764255E-39</v>
      </c>
      <c r="AF832" s="82">
        <f ca="1">SUMPRODUCT(Q802:Q831,'control variables'!AM$7:AM$36)</f>
        <v>2.609715872004132E-39</v>
      </c>
      <c r="AG832" s="82">
        <f ca="1">SUMPRODUCT(R802:R831,'control variables'!AN$7:AN$36)</f>
        <v>7.4409858142849651E-39</v>
      </c>
      <c r="AH832" s="82">
        <f ca="1">SUMPRODUCT(S802:S831,'control variables'!AO$7:AO$36)</f>
        <v>3.22187304871561E-39</v>
      </c>
      <c r="AI832" s="82">
        <f t="shared" ca="1" si="602"/>
        <v>1.5539429580381133E-38</v>
      </c>
      <c r="AJ832" s="10">
        <f ca="1">SUMPRODUCT(P802:P831,'control variables'!AP$7:AP$36)</f>
        <v>2.1659886215708638E-42</v>
      </c>
      <c r="AK832" s="10">
        <f ca="1">SUMPRODUCT(Q802:Q831,'control variables'!AQ$7:AQ$36)</f>
        <v>6.2503269272043594E-42</v>
      </c>
      <c r="AL832" s="10">
        <f ca="1">SUMPRODUCT(R802:R831,'control variables'!AR$7:AR$36)</f>
        <v>2.2465316100724877E-40</v>
      </c>
      <c r="AM832" s="10">
        <f ca="1">SUMPRODUCT(S802:S831,'control variables'!AS$7:AS$36)</f>
        <v>1.6830080637332272E-40</v>
      </c>
      <c r="AN832" s="10">
        <f t="shared" ca="1" si="623"/>
        <v>4.0137028292934669E-40</v>
      </c>
      <c r="AO832" s="82">
        <f ca="1">SUMPRODUCT(P802:P831,'control variables'!AX$7:AX$36)</f>
        <v>2.9454139804327624E-42</v>
      </c>
      <c r="AP832" s="82">
        <f ca="1">SUMPRODUCT(Q802:Q831,'control variables'!AY$7:AY$36)</f>
        <v>6.7995926221667867E-42</v>
      </c>
      <c r="AQ832" s="82">
        <f ca="1">SUMPRODUCT(R802:R831,'control variables'!AZ$7:AZ$36)</f>
        <v>6.1098803067513195E-41</v>
      </c>
      <c r="AR832" s="82">
        <f ca="1">SUMPRODUCT(S802:S831,'control variables'!BA$7:BA$36)</f>
        <v>4.5772682559207429E-41</v>
      </c>
      <c r="AS832" s="82">
        <f t="shared" ca="1" si="624"/>
        <v>1.1661649222932018E-40</v>
      </c>
      <c r="AT832" s="10">
        <f ca="1">SUMPRODUCT(P802:P831,'control variables'!AT$7:AT$36)</f>
        <v>-2.5994427763510055E-42</v>
      </c>
      <c r="AU832" s="10">
        <f ca="1">SUMPRODUCT(Q802:Q831,'control variables'!AU$7:AU$36)</f>
        <v>2.8198235530987239E-42</v>
      </c>
      <c r="AV832" s="10">
        <f ca="1">SUMPRODUCT(R802:R831,'control variables'!AV$7:AV$36)</f>
        <v>1.2142386190042526E-39</v>
      </c>
      <c r="AW832" s="10">
        <f ca="1">SUMPRODUCT(S802:S831,'control variables'!AW$7:AW$36)</f>
        <v>9.0965708112805768E-40</v>
      </c>
      <c r="AX832" s="10">
        <f t="shared" ca="1" si="603"/>
        <v>2.124116080909058E-39</v>
      </c>
      <c r="AY832" s="82">
        <f ca="1">SUMPRODUCT(P802:P831,'control variables'!BB$7:BB$36)</f>
        <v>9.4215877326617886E-42</v>
      </c>
      <c r="AZ832" s="82">
        <f ca="1">SUMPRODUCT(Q802:Q831,'control variables'!BC$7:BC$36)</f>
        <v>2.4025031917036077E-41</v>
      </c>
      <c r="BA832" s="82">
        <f ca="1">SUMPRODUCT(R802:R831,'control variables'!BD$7:BD$36)</f>
        <v>1.6818260823540496E-40</v>
      </c>
      <c r="BB832" s="82">
        <f ca="1">SUMPRODUCT(S802:S831,'control variables'!BE$7:BE$36)</f>
        <v>2.3899949203941007E-41</v>
      </c>
      <c r="BC832" s="82">
        <f t="shared" ca="1" si="625"/>
        <v>2.2552917708904379E-40</v>
      </c>
      <c r="BD832" s="10">
        <f ca="1">SUMPRODUCT(P802:P831,'control variables'!BF$7:BF$36)</f>
        <v>1.9709140900096856E-42</v>
      </c>
      <c r="BE832" s="10">
        <f ca="1">SUMPRODUCT(Q802:Q831,'control variables'!BG$7:BG$36)</f>
        <v>2.2749625340247396E-42</v>
      </c>
      <c r="BF832" s="10">
        <f ca="1">SUMPRODUCT(R802:R831,'control variables'!BH$7:BH$36)</f>
        <v>6.8140105628884382E-41</v>
      </c>
      <c r="BG832" s="10">
        <f ca="1">SUMPRODUCT(S802:S831,'control variables'!BI$7:BI$36)</f>
        <v>1.5314320090961813E-40</v>
      </c>
      <c r="BH832" s="10">
        <f t="shared" ca="1" si="626"/>
        <v>2.2552918316253692E-40</v>
      </c>
      <c r="BI832" s="82">
        <f t="shared" ca="1" si="604"/>
        <v>2.2736769903327363E-39</v>
      </c>
      <c r="BJ832" s="82">
        <f t="shared" ca="1" si="605"/>
        <v>2.6365607274742669E-39</v>
      </c>
      <c r="BK832" s="82">
        <f t="shared" ca="1" si="606"/>
        <v>8.8234070415246221E-39</v>
      </c>
      <c r="BL832" s="82">
        <f t="shared" ca="1" si="607"/>
        <v>4.1554300790476091E-39</v>
      </c>
      <c r="BM832" s="82">
        <f t="shared" ca="1" si="597"/>
        <v>1.7889074838379234E-38</v>
      </c>
      <c r="BN832" s="10">
        <f ca="1">BN831+BI832-INDIRECT(ADDRESS(MAX($D832-'key variables'!$B$9*30,34),scenario!BI$4),TRUE)</f>
        <v>9439390.0751690175</v>
      </c>
      <c r="BO832" s="10">
        <f ca="1">BO831+BJ832-INDIRECT(ADDRESS(MAX($D832-'key variables'!$B$9*30,34),scenario!BJ$4),TRUE)</f>
        <v>10895583.360992203</v>
      </c>
      <c r="BP832" s="10">
        <f ca="1">BP831+BK832-INDIRECT(ADDRESS(MAX($D832-'key variables'!$B$9*30,34),scenario!BK$4),TRUE)</f>
        <v>32531162.537994072</v>
      </c>
      <c r="BQ832" s="10">
        <f ca="1">BQ831+BL832-INDIRECT(ADDRESS(MAX($D832-'key variables'!$B$9*30,34),scenario!BL$4),TRUE)</f>
        <v>14415841.516535141</v>
      </c>
      <c r="BR832" s="10">
        <f t="shared" ca="1" si="627"/>
        <v>67281977.490690395</v>
      </c>
      <c r="BS832" s="82">
        <f t="shared" ca="1" si="608"/>
        <v>-2.3433848477536824E-9</v>
      </c>
      <c r="BT832" s="82">
        <f t="shared" ca="1" si="609"/>
        <v>-3.4288309057018498E-10</v>
      </c>
      <c r="BU832" s="82">
        <f t="shared" ca="1" si="610"/>
        <v>-4.2578247660364599E-9</v>
      </c>
      <c r="BV832" s="82">
        <f t="shared" ca="1" si="611"/>
        <v>-2.9943922343414556E-9</v>
      </c>
      <c r="BW832" s="82">
        <f t="shared" ca="1" si="628"/>
        <v>-9.9384849387017825E-9</v>
      </c>
      <c r="BX832" s="10">
        <f t="shared" ca="1" si="612"/>
        <v>-1.8625994260191893E-12</v>
      </c>
      <c r="BY832" s="10">
        <f t="shared" ca="1" si="613"/>
        <v>2.8902850229962428E-12</v>
      </c>
      <c r="BZ832" s="10">
        <f t="shared" ca="1" si="614"/>
        <v>-3.5034723983035463E-11</v>
      </c>
      <c r="CA832" s="10">
        <f t="shared" ca="1" si="615"/>
        <v>-2.0257049910634696E-11</v>
      </c>
      <c r="CB832" s="10">
        <v>0</v>
      </c>
      <c r="CC832" s="82">
        <f t="shared" ca="1" si="616"/>
        <v>3.9725652202851362E-13</v>
      </c>
      <c r="CD832" s="82">
        <f t="shared" ca="1" si="617"/>
        <v>3.4270724516460853E-13</v>
      </c>
      <c r="CE832" s="82">
        <f t="shared" ca="1" si="618"/>
        <v>1.8915613015532971E-10</v>
      </c>
      <c r="CF832" s="82">
        <f t="shared" ca="1" si="619"/>
        <v>3.7028113764059381E-11</v>
      </c>
      <c r="CG832" s="82">
        <f t="shared" ca="1" si="629"/>
        <v>2.269242076865822E-10</v>
      </c>
      <c r="CH832" s="13" t="str">
        <f t="shared" ca="1" si="582"/>
        <v/>
      </c>
      <c r="CI832" s="81">
        <f t="shared" ca="1" si="591"/>
        <v>0.1131775965863165</v>
      </c>
      <c r="CJ832" s="81">
        <f t="shared" ca="1" si="592"/>
        <v>0.13063724757458739</v>
      </c>
      <c r="CK832" s="81">
        <f t="shared" ca="1" si="593"/>
        <v>0.39004625943939081</v>
      </c>
      <c r="CL832" s="81">
        <f t="shared" ca="1" si="594"/>
        <v>0.17284488538116416</v>
      </c>
      <c r="CM832" s="89">
        <f t="shared" ca="1" si="583"/>
        <v>0.80670598898145884</v>
      </c>
    </row>
    <row r="833" spans="1:91" x14ac:dyDescent="0.3">
      <c r="A833">
        <v>768</v>
      </c>
      <c r="B833" s="3">
        <f t="shared" si="596"/>
        <v>2.3222222222222224</v>
      </c>
      <c r="C833" s="3">
        <f t="shared" si="584"/>
        <v>25.6</v>
      </c>
      <c r="D833" s="4">
        <f t="shared" ca="1" si="620"/>
        <v>833</v>
      </c>
      <c r="E833" s="58">
        <f>(0.5*(COS(B833*2*PI())+1)*('key variables'!$B$4-'key variables'!$B$6)+'key variables'!$B$6)/'key variables'!$B$4</f>
        <v>1</v>
      </c>
      <c r="F833" s="10">
        <f t="shared" ca="1" si="585"/>
        <v>11689222.907461114</v>
      </c>
      <c r="G833" s="10">
        <f t="shared" ca="1" si="586"/>
        <v>13492492.798713122</v>
      </c>
      <c r="H833" s="10">
        <f t="shared" ca="1" si="587"/>
        <v>40309474.521088287</v>
      </c>
      <c r="I833" s="10">
        <f t="shared" ca="1" si="588"/>
        <v>17912154.249750931</v>
      </c>
      <c r="J833" s="10">
        <f t="shared" ca="1" si="621"/>
        <v>83403344.477013454</v>
      </c>
      <c r="K833" s="82">
        <f t="shared" ca="1" si="598"/>
        <v>2249832.832292099</v>
      </c>
      <c r="L833" s="82">
        <f t="shared" ca="1" si="599"/>
        <v>2596909.4377209195</v>
      </c>
      <c r="M833" s="82">
        <f t="shared" ca="1" si="600"/>
        <v>7778311.98309422</v>
      </c>
      <c r="N833" s="82">
        <f t="shared" ca="1" si="601"/>
        <v>3496312.733215793</v>
      </c>
      <c r="O833" s="82">
        <f t="shared" ca="1" si="622"/>
        <v>16121366.986323033</v>
      </c>
      <c r="P833" s="10">
        <f ca="1">IF(IF($A833&gt;='key variables'!$B$26,K833*SUMPRODUCT(Z833:AC833,'control variables'!$O$3:$R$3)/J833+F$65*'key variables'!$B$25/scenario!J$65,K833*SUMPRODUCT(Z833:AC833,'control variables'!$O$7:$R$7)/J833+F$65*'key variables'!$B$25/scenario!J$65)&lt;'key variables'!$B$28,0,IF($A833&gt;='key variables'!$B$26,K833*SUMPRODUCT(Z833:AC833,'control variables'!$O$3:$R$3)/J833+F$65*'key variables'!$B$25/scenario!J$65,K833*SUMPRODUCT(Z833:AC833,'control variables'!$O$7:$R$7)/J833+F$65*'key variables'!$B$25/scenario!J$65))</f>
        <v>2.7690676582916451E-40</v>
      </c>
      <c r="Q833" s="10">
        <f ca="1">IF(IF($A833&gt;='key variables'!$B$26,L833*SUMPRODUCT(Z833:AC833,'control variables'!$O$4:$R$4)/J833+G$65*'key variables'!$B$25/scenario!J$65,L833*SUMPRODUCT(Z833:AC833,'control variables'!$O$7:$R$7)/J833+G$65*'key variables'!$B$25/scenario!J$65)&lt;'key variables'!$B$28,0,IF($A833&gt;='key variables'!$B$26,L833*SUMPRODUCT(Z833:AC833,'control variables'!$O$4:$R$4)/J833+G$65*'key variables'!$B$25/scenario!J$65,L833*SUMPRODUCT(Z833:AC833,'control variables'!$O$7:$R$7)/J833+G$65*'key variables'!$B$25/scenario!J$65))</f>
        <v>3.1962454420132308E-40</v>
      </c>
      <c r="R833" s="10">
        <f ca="1">IF(IF($A833&gt;='key variables'!$B$26,M833*SUMPRODUCT(Z833:AC833,'control variables'!$O$5:$R$5)/J833+H$65*'key variables'!$B$25/scenario!J$65,M833*SUMPRODUCT(Z833:AC833,'control variables'!$O$7:$R$7)/J833+H$65*'key variables'!$B$25/scenario!J$65)&lt;'key variables'!$B$28,0,IF($A833&gt;='key variables'!$B$26,M833*SUMPRODUCT(Z833:AC833,'control variables'!$O$5:$R$5)/J833+H$65*'key variables'!$B$25/scenario!J$65,M833*SUMPRODUCT(Z833:AC833,'control variables'!$O$7:$R$7)/J833+H$65*'key variables'!$B$25/scenario!J$65))</f>
        <v>9.5734544537450138E-40</v>
      </c>
      <c r="S833" s="10">
        <f ca="1">IF(IF($A833&gt;='key variables'!$B$26,N833*SUMPRODUCT(Z833:AC833,'control variables'!$O$6:$R$6)/J833+I$65*'key variables'!$B$25/scenario!J$65,N833*SUMPRODUCT(Z833:AC833,'control variables'!$O$7:$R$7)/J833+I$65*'key variables'!$B$25/scenario!J$65)&lt;'key variables'!$B$28,0,IF($A833&gt;='key variables'!$B$26,N833*SUMPRODUCT(Z833:AC833,'control variables'!$O$6:$R$6)/J833+I$65*'key variables'!$B$25/scenario!J$65,N833*SUMPRODUCT(Z833:AC833,'control variables'!$O$7:$R$7)/J833+I$65*'key variables'!$B$25/scenario!J$65))</f>
        <v>4.3032203876932976E-40</v>
      </c>
      <c r="T833" s="10">
        <f t="shared" ca="1" si="595"/>
        <v>1.9841987941743187E-39</v>
      </c>
      <c r="U833" s="82">
        <f ca="1">SUMPRODUCT(P803:P832,'control variables'!AD$7:AD$36)</f>
        <v>5.8709357067844662E-40</v>
      </c>
      <c r="V833" s="82">
        <f ca="1">SUMPRODUCT(Q803:Q832,'control variables'!AE$7:AE$36)</f>
        <v>6.7766316351906937E-40</v>
      </c>
      <c r="W833" s="82">
        <f ca="1">SUMPRODUCT(R803:R832,'control variables'!AF$7:AF$36)</f>
        <v>2.0297494509195815E-39</v>
      </c>
      <c r="X833" s="82">
        <f ca="1">SUMPRODUCT(S803:S832,'control variables'!AG$7:AG$36)</f>
        <v>9.1236233078746309E-40</v>
      </c>
      <c r="Y833" s="82">
        <f t="shared" ca="1" si="589"/>
        <v>4.2068685159045601E-39</v>
      </c>
      <c r="Z833" s="10">
        <f ca="1">IF($A833&gt;='key variables'!$B$26,SUMPRODUCT(P803:P832,'control variables'!V$7:V$36)*$E833,SUMPRODUCT(P803:P832,'control variables'!Z$7:Z$36)*$E833)</f>
        <v>1.4325677467710208E-39</v>
      </c>
      <c r="AA833" s="10">
        <f ca="1">IF($A833&gt;='key variables'!$B$26,SUMPRODUCT(Q803:Q832,'control variables'!W$7:W$36)*$E833,SUMPRODUCT(Q803:Q832,'control variables'!AA$7:AA$36)*$E833)</f>
        <v>1.6535667220991338E-39</v>
      </c>
      <c r="AB833" s="10">
        <f ca="1">IF($A833&gt;='key variables'!$B$26,SUMPRODUCT(R803:R832,'control variables'!X$7:X$36)*$E833,SUMPRODUCT(R803:R832,'control variables'!AB$7:AB$36)*$E833)</f>
        <v>4.952794141576742E-39</v>
      </c>
      <c r="AC833" s="10">
        <f ca="1">IF($A833&gt;='key variables'!$B$26,SUMPRODUCT(S803:S832,'control variables'!Y$7:Y$36)*$E833,SUMPRODUCT(S803:S832,'control variables'!AC$7:AC$36)*$E833)</f>
        <v>2.2262564499634298E-39</v>
      </c>
      <c r="AD833" s="10">
        <f t="shared" ca="1" si="590"/>
        <v>1.0265185060410326E-38</v>
      </c>
      <c r="AE833" s="82">
        <f ca="1">SUMPRODUCT(P803:P832,'control variables'!AL$7:AL$36)</f>
        <v>1.9505134985441426E-39</v>
      </c>
      <c r="AF833" s="82">
        <f ca="1">SUMPRODUCT(Q803:Q832,'control variables'!AM$7:AM$36)</f>
        <v>2.2455280037410969E-39</v>
      </c>
      <c r="AG833" s="82">
        <f ca="1">SUMPRODUCT(R803:R832,'control variables'!AN$7:AN$36)</f>
        <v>6.4025904891268892E-39</v>
      </c>
      <c r="AH833" s="82">
        <f ca="1">SUMPRODUCT(S803:S832,'control variables'!AO$7:AO$36)</f>
        <v>2.7722581730070236E-39</v>
      </c>
      <c r="AI833" s="82">
        <f t="shared" ca="1" si="602"/>
        <v>1.3370890164419153E-38</v>
      </c>
      <c r="AJ833" s="10">
        <f ca="1">SUMPRODUCT(P803:P832,'control variables'!AP$7:AP$36)</f>
        <v>1.8637232342794486E-42</v>
      </c>
      <c r="AK833" s="10">
        <f ca="1">SUMPRODUCT(Q803:Q832,'control variables'!AQ$7:AQ$36)</f>
        <v>5.3780889705805522E-42</v>
      </c>
      <c r="AL833" s="10">
        <f ca="1">SUMPRODUCT(R803:R832,'control variables'!AR$7:AR$36)</f>
        <v>1.9330263864446309E-40</v>
      </c>
      <c r="AM833" s="10">
        <f ca="1">SUMPRODUCT(S803:S832,'control variables'!AS$7:AS$36)</f>
        <v>1.4481429868197771E-40</v>
      </c>
      <c r="AN833" s="10">
        <f t="shared" ca="1" si="623"/>
        <v>3.4535874953130081E-40</v>
      </c>
      <c r="AO833" s="82">
        <f ca="1">SUMPRODUCT(P803:P832,'control variables'!AX$7:AX$36)</f>
        <v>2.5343791815133766E-42</v>
      </c>
      <c r="AP833" s="82">
        <f ca="1">SUMPRODUCT(Q803:Q832,'control variables'!AY$7:AY$36)</f>
        <v>5.8507042130150719E-42</v>
      </c>
      <c r="AQ833" s="82">
        <f ca="1">SUMPRODUCT(R803:R832,'control variables'!AZ$7:AZ$36)</f>
        <v>5.2572417846315674E-41</v>
      </c>
      <c r="AR833" s="82">
        <f ca="1">SUMPRODUCT(S803:S832,'control variables'!BA$7:BA$36)</f>
        <v>3.9385069307992938E-41</v>
      </c>
      <c r="AS833" s="82">
        <f t="shared" ca="1" si="624"/>
        <v>1.0034257054883706E-40</v>
      </c>
      <c r="AT833" s="10">
        <f ca="1">SUMPRODUCT(P803:P832,'control variables'!AT$7:AT$36)</f>
        <v>-2.236688526531461E-42</v>
      </c>
      <c r="AU833" s="10">
        <f ca="1">SUMPRODUCT(Q803:Q832,'control variables'!AU$7:AU$36)</f>
        <v>2.4263149954440254E-42</v>
      </c>
      <c r="AV833" s="10">
        <f ca="1">SUMPRODUCT(R803:R832,'control variables'!AV$7:AV$36)</f>
        <v>1.044790680643739E-39</v>
      </c>
      <c r="AW833" s="10">
        <f ca="1">SUMPRODUCT(S803:S832,'control variables'!AW$7:AW$36)</f>
        <v>7.8271373193809761E-40</v>
      </c>
      <c r="AX833" s="10">
        <f t="shared" ca="1" si="603"/>
        <v>1.8276940390507493E-39</v>
      </c>
      <c r="AY833" s="82">
        <f ca="1">SUMPRODUCT(P803:P832,'control variables'!BB$7:BB$36)</f>
        <v>8.1067978780190118E-42</v>
      </c>
      <c r="AZ833" s="82">
        <f ca="1">SUMPRODUCT(Q803:Q832,'control variables'!BC$7:BC$36)</f>
        <v>2.0672320132324637E-41</v>
      </c>
      <c r="BA833" s="82">
        <f ca="1">SUMPRODUCT(R803:R832,'control variables'!BD$7:BD$36)</f>
        <v>1.4471259518561948E-40</v>
      </c>
      <c r="BB833" s="82">
        <f ca="1">SUMPRODUCT(S803:S832,'control variables'!BE$7:BE$36)</f>
        <v>2.0564692808579545E-41</v>
      </c>
      <c r="BC833" s="82">
        <f t="shared" ca="1" si="625"/>
        <v>1.9405640600454266E-40</v>
      </c>
      <c r="BD833" s="10">
        <f ca="1">SUMPRODUCT(P803:P832,'control variables'!BF$7:BF$36)</f>
        <v>1.6958715044660781E-42</v>
      </c>
      <c r="BE833" s="10">
        <f ca="1">SUMPRODUCT(Q803:Q832,'control variables'!BG$7:BG$36)</f>
        <v>1.9574897529711894E-42</v>
      </c>
      <c r="BF833" s="10">
        <f ca="1">SUMPRODUCT(R803:R832,'control variables'!BH$7:BH$36)</f>
        <v>5.8631101189583436E-41</v>
      </c>
      <c r="BG833" s="10">
        <f ca="1">SUMPRODUCT(S803:S832,'control variables'!BI$7:BI$36)</f>
        <v>1.317719487834544E-40</v>
      </c>
      <c r="BH833" s="10">
        <f t="shared" ca="1" si="626"/>
        <v>1.9405641123047512E-40</v>
      </c>
      <c r="BI833" s="82">
        <f t="shared" ca="1" si="604"/>
        <v>1.95638360789563E-39</v>
      </c>
      <c r="BJ833" s="82">
        <f t="shared" ca="1" si="605"/>
        <v>2.2686266388688655E-39</v>
      </c>
      <c r="BK833" s="82">
        <f t="shared" ca="1" si="606"/>
        <v>7.5920937649562482E-39</v>
      </c>
      <c r="BL833" s="82">
        <f t="shared" ca="1" si="607"/>
        <v>3.5755365977537009E-39</v>
      </c>
      <c r="BM833" s="82">
        <f t="shared" ca="1" si="597"/>
        <v>1.5392640609474445E-38</v>
      </c>
      <c r="BN833" s="10">
        <f ca="1">BN832+BI833-INDIRECT(ADDRESS(MAX($D833-'key variables'!$B$9*30,34),scenario!BI$4),TRUE)</f>
        <v>9439390.0751690175</v>
      </c>
      <c r="BO833" s="10">
        <f ca="1">BO832+BJ833-INDIRECT(ADDRESS(MAX($D833-'key variables'!$B$9*30,34),scenario!BJ$4),TRUE)</f>
        <v>10895583.360992203</v>
      </c>
      <c r="BP833" s="10">
        <f ca="1">BP832+BK833-INDIRECT(ADDRESS(MAX($D833-'key variables'!$B$9*30,34),scenario!BK$4),TRUE)</f>
        <v>32531162.537994072</v>
      </c>
      <c r="BQ833" s="10">
        <f ca="1">BQ832+BL833-INDIRECT(ADDRESS(MAX($D833-'key variables'!$B$9*30,34),scenario!BL$4),TRUE)</f>
        <v>14415841.516535141</v>
      </c>
      <c r="BR833" s="10">
        <f t="shared" ca="1" si="627"/>
        <v>67281977.490690395</v>
      </c>
      <c r="BS833" s="82">
        <f t="shared" ca="1" si="608"/>
        <v>-2.3433848477536824E-9</v>
      </c>
      <c r="BT833" s="82">
        <f t="shared" ca="1" si="609"/>
        <v>-3.4288309057018498E-10</v>
      </c>
      <c r="BU833" s="82">
        <f t="shared" ca="1" si="610"/>
        <v>-4.2578247660364599E-9</v>
      </c>
      <c r="BV833" s="82">
        <f t="shared" ca="1" si="611"/>
        <v>-2.9943922343414556E-9</v>
      </c>
      <c r="BW833" s="82">
        <f t="shared" ca="1" si="628"/>
        <v>-9.9384849387017825E-9</v>
      </c>
      <c r="BX833" s="10">
        <f t="shared" ca="1" si="612"/>
        <v>-1.8625994260191893E-12</v>
      </c>
      <c r="BY833" s="10">
        <f t="shared" ca="1" si="613"/>
        <v>2.8902850229962428E-12</v>
      </c>
      <c r="BZ833" s="10">
        <f t="shared" ca="1" si="614"/>
        <v>-3.5034723983035463E-11</v>
      </c>
      <c r="CA833" s="10">
        <f t="shared" ca="1" si="615"/>
        <v>-2.0257049910634696E-11</v>
      </c>
      <c r="CB833" s="10">
        <v>0</v>
      </c>
      <c r="CC833" s="82">
        <f t="shared" ca="1" si="616"/>
        <v>3.9725652202851362E-13</v>
      </c>
      <c r="CD833" s="82">
        <f t="shared" ca="1" si="617"/>
        <v>3.4270724516460853E-13</v>
      </c>
      <c r="CE833" s="82">
        <f t="shared" ca="1" si="618"/>
        <v>1.8915613015532971E-10</v>
      </c>
      <c r="CF833" s="82">
        <f t="shared" ca="1" si="619"/>
        <v>3.7028113764059381E-11</v>
      </c>
      <c r="CG833" s="82">
        <f t="shared" ca="1" si="629"/>
        <v>2.269242076865822E-10</v>
      </c>
      <c r="CH833" s="13" t="str">
        <f t="shared" ref="CH833:CH896" ca="1" si="630">IF(BW833&gt;1,A833,"")</f>
        <v/>
      </c>
      <c r="CI833" s="81">
        <f t="shared" ca="1" si="591"/>
        <v>0.1131775965863165</v>
      </c>
      <c r="CJ833" s="81">
        <f t="shared" ca="1" si="592"/>
        <v>0.13063724757458739</v>
      </c>
      <c r="CK833" s="81">
        <f t="shared" ca="1" si="593"/>
        <v>0.39004625943939081</v>
      </c>
      <c r="CL833" s="81">
        <f t="shared" ca="1" si="594"/>
        <v>0.17284488538116416</v>
      </c>
      <c r="CM833" s="89">
        <f t="shared" ref="CM833:CM896" ca="1" si="631">SUM(CI833:CL833)</f>
        <v>0.80670598898145884</v>
      </c>
    </row>
    <row r="834" spans="1:91" x14ac:dyDescent="0.3">
      <c r="A834">
        <v>769</v>
      </c>
      <c r="B834" s="3">
        <f t="shared" si="596"/>
        <v>2.3250000000000002</v>
      </c>
      <c r="C834" s="3">
        <f t="shared" ref="C834:C897" si="632">A834/30</f>
        <v>25.633333333333333</v>
      </c>
      <c r="D834" s="4">
        <f t="shared" ca="1" si="620"/>
        <v>834</v>
      </c>
      <c r="E834" s="58">
        <f>(0.5*(COS(B834*2*PI())+1)*('key variables'!$B$4-'key variables'!$B$6)+'key variables'!$B$6)/'key variables'!$B$4</f>
        <v>1</v>
      </c>
      <c r="F834" s="10">
        <f t="shared" ref="F834:F897" ca="1" si="633">MAX(F833-BD833,0.001)</f>
        <v>11689222.907461114</v>
      </c>
      <c r="G834" s="10">
        <f t="shared" ref="G834:G897" ca="1" si="634">MAX(G833-BE833,0.001)</f>
        <v>13492492.798713122</v>
      </c>
      <c r="H834" s="10">
        <f t="shared" ref="H834:H897" ca="1" si="635">MAX(H833-BF833,0.001)</f>
        <v>40309474.521088287</v>
      </c>
      <c r="I834" s="10">
        <f t="shared" ref="I834:I897" ca="1" si="636">MAX(I833-BG833,0.001)</f>
        <v>17912154.249750931</v>
      </c>
      <c r="J834" s="10">
        <f t="shared" ca="1" si="621"/>
        <v>83403344.477013454</v>
      </c>
      <c r="K834" s="82">
        <f t="shared" ca="1" si="598"/>
        <v>2249832.832292099</v>
      </c>
      <c r="L834" s="82">
        <f t="shared" ca="1" si="599"/>
        <v>2596909.4377209195</v>
      </c>
      <c r="M834" s="82">
        <f t="shared" ca="1" si="600"/>
        <v>7778311.98309422</v>
      </c>
      <c r="N834" s="82">
        <f t="shared" ca="1" si="601"/>
        <v>3496312.733215793</v>
      </c>
      <c r="O834" s="82">
        <f t="shared" ca="1" si="622"/>
        <v>16121366.986323033</v>
      </c>
      <c r="P834" s="10">
        <f ca="1">IF(IF($A834&gt;='key variables'!$B$26,K834*SUMPRODUCT(Z834:AC834,'control variables'!$O$3:$R$3)/J834+F$65*'key variables'!$B$25/scenario!J$65,K834*SUMPRODUCT(Z834:AC834,'control variables'!$O$7:$R$7)/J834+F$65*'key variables'!$B$25/scenario!J$65)&lt;'key variables'!$B$28,0,IF($A834&gt;='key variables'!$B$26,K834*SUMPRODUCT(Z834:AC834,'control variables'!$O$3:$R$3)/J834+F$65*'key variables'!$B$25/scenario!J$65,K834*SUMPRODUCT(Z834:AC834,'control variables'!$O$7:$R$7)/J834+F$65*'key variables'!$B$25/scenario!J$65))</f>
        <v>2.3826421250113115E-40</v>
      </c>
      <c r="Q834" s="10">
        <f ca="1">IF(IF($A834&gt;='key variables'!$B$26,L834*SUMPRODUCT(Z834:AC834,'control variables'!$O$4:$R$4)/J834+G$65*'key variables'!$B$25/scenario!J$65,L834*SUMPRODUCT(Z834:AC834,'control variables'!$O$7:$R$7)/J834+G$65*'key variables'!$B$25/scenario!J$65)&lt;'key variables'!$B$28,0,IF($A834&gt;='key variables'!$B$26,L834*SUMPRODUCT(Z834:AC834,'control variables'!$O$4:$R$4)/J834+G$65*'key variables'!$B$25/scenario!J$65,L834*SUMPRODUCT(Z834:AC834,'control variables'!$O$7:$R$7)/J834+G$65*'key variables'!$B$25/scenario!J$65))</f>
        <v>2.7502069186400639E-40</v>
      </c>
      <c r="R834" s="10">
        <f ca="1">IF(IF($A834&gt;='key variables'!$B$26,M834*SUMPRODUCT(Z834:AC834,'control variables'!$O$5:$R$5)/J834+H$65*'key variables'!$B$25/scenario!J$65,M834*SUMPRODUCT(Z834:AC834,'control variables'!$O$7:$R$7)/J834+H$65*'key variables'!$B$25/scenario!J$65)&lt;'key variables'!$B$28,0,IF($A834&gt;='key variables'!$B$26,M834*SUMPRODUCT(Z834:AC834,'control variables'!$O$5:$R$5)/J834+H$65*'key variables'!$B$25/scenario!J$65,M834*SUMPRODUCT(Z834:AC834,'control variables'!$O$7:$R$7)/J834+H$65*'key variables'!$B$25/scenario!J$65))</f>
        <v>8.2374714807230631E-40</v>
      </c>
      <c r="S834" s="10">
        <f ca="1">IF(IF($A834&gt;='key variables'!$B$26,N834*SUMPRODUCT(Z834:AC834,'control variables'!$O$6:$R$6)/J834+I$65*'key variables'!$B$25/scenario!J$65,N834*SUMPRODUCT(Z834:AC834,'control variables'!$O$7:$R$7)/J834+I$65*'key variables'!$B$25/scenario!J$65)&lt;'key variables'!$B$28,0,IF($A834&gt;='key variables'!$B$26,N834*SUMPRODUCT(Z834:AC834,'control variables'!$O$6:$R$6)/J834+I$65*'key variables'!$B$25/scenario!J$65,N834*SUMPRODUCT(Z834:AC834,'control variables'!$O$7:$R$7)/J834+I$65*'key variables'!$B$25/scenario!J$65))</f>
        <v>3.7027026545285246E-40</v>
      </c>
      <c r="T834" s="10">
        <f t="shared" ca="1" si="595"/>
        <v>1.7073023178902964E-39</v>
      </c>
      <c r="U834" s="82">
        <f ca="1">SUMPRODUCT(P804:P833,'control variables'!AD$7:AD$36)</f>
        <v>5.0516420883871516E-40</v>
      </c>
      <c r="V834" s="82">
        <f ca="1">SUMPRODUCT(Q804:Q833,'control variables'!AE$7:AE$36)</f>
        <v>5.8309474495292618E-40</v>
      </c>
      <c r="W834" s="82">
        <f ca="1">SUMPRODUCT(R804:R833,'control variables'!AF$7:AF$36)</f>
        <v>1.7464963452583926E-39</v>
      </c>
      <c r="X834" s="82">
        <f ca="1">SUMPRODUCT(S804:S833,'control variables'!AG$7:AG$36)</f>
        <v>7.8504146191532332E-40</v>
      </c>
      <c r="Y834" s="82">
        <f t="shared" ca="1" si="589"/>
        <v>3.6197967609653574E-39</v>
      </c>
      <c r="Z834" s="10">
        <f ca="1">IF($A834&gt;='key variables'!$B$26,SUMPRODUCT(P804:P833,'control variables'!V$7:V$36)*$E834,SUMPRODUCT(P804:P833,'control variables'!Z$7:Z$36)*$E834)</f>
        <v>1.2326518097773665E-39</v>
      </c>
      <c r="AA834" s="10">
        <f ca="1">IF($A834&gt;='key variables'!$B$26,SUMPRODUCT(Q804:Q833,'control variables'!W$7:W$36)*$E834,SUMPRODUCT(Q804:Q833,'control variables'!AA$7:AA$36)*$E834)</f>
        <v>1.4228102071803233E-39</v>
      </c>
      <c r="AB834" s="10">
        <f ca="1">IF($A834&gt;='key variables'!$B$26,SUMPRODUCT(R804:R833,'control variables'!X$7:X$36)*$E834,SUMPRODUCT(R804:R833,'control variables'!AB$7:AB$36)*$E834)</f>
        <v>4.2616278886845093E-39</v>
      </c>
      <c r="AC834" s="10">
        <f ca="1">IF($A834&gt;='key variables'!$B$26,SUMPRODUCT(S804:S833,'control variables'!Y$7:Y$36)*$E834,SUMPRODUCT(S804:S833,'control variables'!AC$7:AC$36)*$E834)</f>
        <v>1.9155806406093727E-39</v>
      </c>
      <c r="AD834" s="10">
        <f t="shared" ca="1" si="590"/>
        <v>8.8326705462515715E-39</v>
      </c>
      <c r="AE834" s="82">
        <f ca="1">SUMPRODUCT(P804:P833,'control variables'!AL$7:AL$36)</f>
        <v>1.6783178313171393E-39</v>
      </c>
      <c r="AF834" s="82">
        <f ca="1">SUMPRODUCT(Q804:Q833,'control variables'!AM$7:AM$36)</f>
        <v>1.9321628341529635E-39</v>
      </c>
      <c r="AG834" s="82">
        <f ca="1">SUMPRODUCT(R804:R833,'control variables'!AN$7:AN$36)</f>
        <v>5.5091040346778694E-39</v>
      </c>
      <c r="AH834" s="82">
        <f ca="1">SUMPRODUCT(S804:S833,'control variables'!AO$7:AO$36)</f>
        <v>2.3853874009306508E-39</v>
      </c>
      <c r="AI834" s="82">
        <f t="shared" ca="1" si="602"/>
        <v>1.1504972101078623E-38</v>
      </c>
      <c r="AJ834" s="10">
        <f ca="1">SUMPRODUCT(P804:P833,'control variables'!AP$7:AP$36)</f>
        <v>1.6036392155531963E-42</v>
      </c>
      <c r="AK834" s="10">
        <f ca="1">SUMPRODUCT(Q804:Q833,'control variables'!AQ$7:AQ$36)</f>
        <v>4.6275724953826071E-42</v>
      </c>
      <c r="AL834" s="10">
        <f ca="1">SUMPRODUCT(R804:R833,'control variables'!AR$7:AR$36)</f>
        <v>1.6632710592354503E-40</v>
      </c>
      <c r="AM834" s="10">
        <f ca="1">SUMPRODUCT(S804:S833,'control variables'!AS$7:AS$36)</f>
        <v>1.2460535130316039E-40</v>
      </c>
      <c r="AN834" s="10">
        <f t="shared" ca="1" si="623"/>
        <v>2.9716366893764123E-40</v>
      </c>
      <c r="AO834" s="82">
        <f ca="1">SUMPRODUCT(P804:P833,'control variables'!AX$7:AX$36)</f>
        <v>2.1807046066728746E-42</v>
      </c>
      <c r="AP834" s="82">
        <f ca="1">SUMPRODUCT(Q804:Q833,'control variables'!AY$7:AY$36)</f>
        <v>5.0342339152200857E-42</v>
      </c>
      <c r="AQ834" s="82">
        <f ca="1">SUMPRODUCT(R804:R833,'control variables'!AZ$7:AZ$36)</f>
        <v>4.5235896276946572E-41</v>
      </c>
      <c r="AR834" s="82">
        <f ca="1">SUMPRODUCT(S804:S833,'control variables'!BA$7:BA$36)</f>
        <v>3.3888852426093575E-41</v>
      </c>
      <c r="AS834" s="82">
        <f t="shared" ca="1" si="624"/>
        <v>8.6339687224933104E-41</v>
      </c>
      <c r="AT834" s="10">
        <f ca="1">SUMPRODUCT(P804:P833,'control variables'!AT$7:AT$36)</f>
        <v>-1.9245569128242843E-42</v>
      </c>
      <c r="AU834" s="10">
        <f ca="1">SUMPRODUCT(Q804:Q833,'control variables'!AU$7:AU$36)</f>
        <v>2.0877208613451253E-42</v>
      </c>
      <c r="AV834" s="10">
        <f ca="1">SUMPRODUCT(R804:R833,'control variables'!AV$7:AV$36)</f>
        <v>8.9898933313056193E-40</v>
      </c>
      <c r="AW834" s="10">
        <f ca="1">SUMPRODUCT(S804:S833,'control variables'!AW$7:AW$36)</f>
        <v>6.7348542530415266E-40</v>
      </c>
      <c r="AX834" s="10">
        <f t="shared" ca="1" si="603"/>
        <v>1.5726379223832354E-39</v>
      </c>
      <c r="AY834" s="82">
        <f ca="1">SUMPRODUCT(P804:P833,'control variables'!BB$7:BB$36)</f>
        <v>6.9754879644353002E-42</v>
      </c>
      <c r="AZ834" s="82">
        <f ca="1">SUMPRODUCT(Q804:Q833,'control variables'!BC$7:BC$36)</f>
        <v>1.7787481870119208E-41</v>
      </c>
      <c r="BA834" s="82">
        <f ca="1">SUMPRODUCT(R804:R833,'control variables'!BD$7:BD$36)</f>
        <v>1.2451784060837529E-40</v>
      </c>
      <c r="BB834" s="82">
        <f ca="1">SUMPRODUCT(S804:S833,'control variables'!BE$7:BE$36)</f>
        <v>1.7694874022640499E-41</v>
      </c>
      <c r="BC834" s="82">
        <f t="shared" ca="1" si="625"/>
        <v>1.669756844655703E-40</v>
      </c>
      <c r="BD834" s="10">
        <f ca="1">SUMPRODUCT(P804:P833,'control variables'!BF$7:BF$36)</f>
        <v>1.4592113244499185E-42</v>
      </c>
      <c r="BE834" s="10">
        <f ca="1">SUMPRODUCT(Q804:Q833,'control variables'!BG$7:BG$36)</f>
        <v>1.6843205440435353E-42</v>
      </c>
      <c r="BF834" s="10">
        <f ca="1">SUMPRODUCT(R804:R833,'control variables'!BH$7:BH$36)</f>
        <v>5.0449085673943867E-41</v>
      </c>
      <c r="BG834" s="10">
        <f ca="1">SUMPRODUCT(S804:S833,'control variables'!BI$7:BI$36)</f>
        <v>1.133830714197825E-40</v>
      </c>
      <c r="BH834" s="10">
        <f t="shared" ca="1" si="626"/>
        <v>1.6697568896221983E-40</v>
      </c>
      <c r="BI834" s="82">
        <f t="shared" ca="1" si="604"/>
        <v>1.6833687623687503E-39</v>
      </c>
      <c r="BJ834" s="82">
        <f t="shared" ca="1" si="605"/>
        <v>1.9520380368844277E-39</v>
      </c>
      <c r="BK834" s="82">
        <f t="shared" ca="1" si="606"/>
        <v>6.5326112084168067E-39</v>
      </c>
      <c r="BL834" s="82">
        <f t="shared" ca="1" si="607"/>
        <v>3.0765677002574437E-39</v>
      </c>
      <c r="BM834" s="82">
        <f t="shared" ca="1" si="597"/>
        <v>1.324458570792743E-38</v>
      </c>
      <c r="BN834" s="10">
        <f ca="1">BN833+BI834-INDIRECT(ADDRESS(MAX($D834-'key variables'!$B$9*30,34),scenario!BI$4),TRUE)</f>
        <v>9439390.0751690175</v>
      </c>
      <c r="BO834" s="10">
        <f ca="1">BO833+BJ834-INDIRECT(ADDRESS(MAX($D834-'key variables'!$B$9*30,34),scenario!BJ$4),TRUE)</f>
        <v>10895583.360992203</v>
      </c>
      <c r="BP834" s="10">
        <f ca="1">BP833+BK834-INDIRECT(ADDRESS(MAX($D834-'key variables'!$B$9*30,34),scenario!BK$4),TRUE)</f>
        <v>32531162.537994072</v>
      </c>
      <c r="BQ834" s="10">
        <f ca="1">BQ833+BL834-INDIRECT(ADDRESS(MAX($D834-'key variables'!$B$9*30,34),scenario!BL$4),TRUE)</f>
        <v>14415841.516535141</v>
      </c>
      <c r="BR834" s="10">
        <f t="shared" ca="1" si="627"/>
        <v>67281977.490690395</v>
      </c>
      <c r="BS834" s="82">
        <f t="shared" ca="1" si="608"/>
        <v>-2.3433848477536824E-9</v>
      </c>
      <c r="BT834" s="82">
        <f t="shared" ca="1" si="609"/>
        <v>-3.4288309057018498E-10</v>
      </c>
      <c r="BU834" s="82">
        <f t="shared" ca="1" si="610"/>
        <v>-4.2578247660364599E-9</v>
      </c>
      <c r="BV834" s="82">
        <f t="shared" ca="1" si="611"/>
        <v>-2.9943922343414556E-9</v>
      </c>
      <c r="BW834" s="82">
        <f t="shared" ca="1" si="628"/>
        <v>-9.9384849387017825E-9</v>
      </c>
      <c r="BX834" s="10">
        <f t="shared" ca="1" si="612"/>
        <v>-1.8625994260191893E-12</v>
      </c>
      <c r="BY834" s="10">
        <f t="shared" ca="1" si="613"/>
        <v>2.8902850229962428E-12</v>
      </c>
      <c r="BZ834" s="10">
        <f t="shared" ca="1" si="614"/>
        <v>-3.5034723983035463E-11</v>
      </c>
      <c r="CA834" s="10">
        <f t="shared" ca="1" si="615"/>
        <v>-2.0257049910634696E-11</v>
      </c>
      <c r="CB834" s="10">
        <v>0</v>
      </c>
      <c r="CC834" s="82">
        <f t="shared" ca="1" si="616"/>
        <v>3.9725652202851362E-13</v>
      </c>
      <c r="CD834" s="82">
        <f t="shared" ca="1" si="617"/>
        <v>3.4270724516460853E-13</v>
      </c>
      <c r="CE834" s="82">
        <f t="shared" ca="1" si="618"/>
        <v>1.8915613015532971E-10</v>
      </c>
      <c r="CF834" s="82">
        <f t="shared" ca="1" si="619"/>
        <v>3.7028113764059381E-11</v>
      </c>
      <c r="CG834" s="82">
        <f t="shared" ca="1" si="629"/>
        <v>2.269242076865822E-10</v>
      </c>
      <c r="CH834" s="13" t="str">
        <f t="shared" ca="1" si="630"/>
        <v/>
      </c>
      <c r="CI834" s="81">
        <f t="shared" ca="1" si="591"/>
        <v>0.1131775965863165</v>
      </c>
      <c r="CJ834" s="81">
        <f t="shared" ca="1" si="592"/>
        <v>0.13063724757458739</v>
      </c>
      <c r="CK834" s="81">
        <f t="shared" ca="1" si="593"/>
        <v>0.39004625943939081</v>
      </c>
      <c r="CL834" s="81">
        <f t="shared" ca="1" si="594"/>
        <v>0.17284488538116416</v>
      </c>
      <c r="CM834" s="89">
        <f t="shared" ca="1" si="631"/>
        <v>0.80670598898145884</v>
      </c>
    </row>
    <row r="835" spans="1:91" x14ac:dyDescent="0.3">
      <c r="A835">
        <v>770</v>
      </c>
      <c r="B835" s="3">
        <f t="shared" si="596"/>
        <v>2.3277777777777779</v>
      </c>
      <c r="C835" s="3">
        <f t="shared" si="632"/>
        <v>25.666666666666668</v>
      </c>
      <c r="D835" s="4">
        <f t="shared" ca="1" si="620"/>
        <v>835</v>
      </c>
      <c r="E835" s="58">
        <f>(0.5*(COS(B835*2*PI())+1)*('key variables'!$B$4-'key variables'!$B$6)+'key variables'!$B$6)/'key variables'!$B$4</f>
        <v>1</v>
      </c>
      <c r="F835" s="10">
        <f t="shared" ca="1" si="633"/>
        <v>11689222.907461114</v>
      </c>
      <c r="G835" s="10">
        <f t="shared" ca="1" si="634"/>
        <v>13492492.798713122</v>
      </c>
      <c r="H835" s="10">
        <f t="shared" ca="1" si="635"/>
        <v>40309474.521088287</v>
      </c>
      <c r="I835" s="10">
        <f t="shared" ca="1" si="636"/>
        <v>17912154.249750931</v>
      </c>
      <c r="J835" s="10">
        <f t="shared" ca="1" si="621"/>
        <v>83403344.477013454</v>
      </c>
      <c r="K835" s="82">
        <f t="shared" ca="1" si="598"/>
        <v>2249832.832292099</v>
      </c>
      <c r="L835" s="82">
        <f t="shared" ca="1" si="599"/>
        <v>2596909.4377209195</v>
      </c>
      <c r="M835" s="82">
        <f t="shared" ca="1" si="600"/>
        <v>7778311.98309422</v>
      </c>
      <c r="N835" s="82">
        <f t="shared" ca="1" si="601"/>
        <v>3496312.733215793</v>
      </c>
      <c r="O835" s="82">
        <f t="shared" ca="1" si="622"/>
        <v>16121366.986323033</v>
      </c>
      <c r="P835" s="10">
        <f ca="1">IF(IF($A835&gt;='key variables'!$B$26,K835*SUMPRODUCT(Z835:AC835,'control variables'!$O$3:$R$3)/J835+F$65*'key variables'!$B$25/scenario!J$65,K835*SUMPRODUCT(Z835:AC835,'control variables'!$O$7:$R$7)/J835+F$65*'key variables'!$B$25/scenario!J$65)&lt;'key variables'!$B$28,0,IF($A835&gt;='key variables'!$B$26,K835*SUMPRODUCT(Z835:AC835,'control variables'!$O$3:$R$3)/J835+F$65*'key variables'!$B$25/scenario!J$65,K835*SUMPRODUCT(Z835:AC835,'control variables'!$O$7:$R$7)/J835+F$65*'key variables'!$B$25/scenario!J$65))</f>
        <v>2.0501425737574027E-40</v>
      </c>
      <c r="Q835" s="10">
        <f ca="1">IF(IF($A835&gt;='key variables'!$B$26,L835*SUMPRODUCT(Z835:AC835,'control variables'!$O$4:$R$4)/J835+G$65*'key variables'!$B$25/scenario!J$65,L835*SUMPRODUCT(Z835:AC835,'control variables'!$O$7:$R$7)/J835+G$65*'key variables'!$B$25/scenario!J$65)&lt;'key variables'!$B$28,0,IF($A835&gt;='key variables'!$B$26,L835*SUMPRODUCT(Z835:AC835,'control variables'!$O$4:$R$4)/J835+G$65*'key variables'!$B$25/scenario!J$65,L835*SUMPRODUCT(Z835:AC835,'control variables'!$O$7:$R$7)/J835+G$65*'key variables'!$B$25/scenario!J$65))</f>
        <v>2.3664134161647917E-40</v>
      </c>
      <c r="R835" s="10">
        <f ca="1">IF(IF($A835&gt;='key variables'!$B$26,M835*SUMPRODUCT(Z835:AC835,'control variables'!$O$5:$R$5)/J835+H$65*'key variables'!$B$25/scenario!J$65,M835*SUMPRODUCT(Z835:AC835,'control variables'!$O$7:$R$7)/J835+H$65*'key variables'!$B$25/scenario!J$65)&lt;'key variables'!$B$28,0,IF($A835&gt;='key variables'!$B$26,M835*SUMPRODUCT(Z835:AC835,'control variables'!$O$5:$R$5)/J835+H$65*'key variables'!$B$25/scenario!J$65,M835*SUMPRODUCT(Z835:AC835,'control variables'!$O$7:$R$7)/J835+H$65*'key variables'!$B$25/scenario!J$65))</f>
        <v>7.0879259648205078E-40</v>
      </c>
      <c r="S835" s="10">
        <f ca="1">IF(IF($A835&gt;='key variables'!$B$26,N835*SUMPRODUCT(Z835:AC835,'control variables'!$O$6:$R$6)/J835+I$65*'key variables'!$B$25/scenario!J$65,N835*SUMPRODUCT(Z835:AC835,'control variables'!$O$7:$R$7)/J835+I$65*'key variables'!$B$25/scenario!J$65)&lt;'key variables'!$B$28,0,IF($A835&gt;='key variables'!$B$26,N835*SUMPRODUCT(Z835:AC835,'control variables'!$O$6:$R$6)/J835+I$65*'key variables'!$B$25/scenario!J$65,N835*SUMPRODUCT(Z835:AC835,'control variables'!$O$7:$R$7)/J835+I$65*'key variables'!$B$25/scenario!J$65))</f>
        <v>3.1859876354605443E-40</v>
      </c>
      <c r="T835" s="10">
        <f t="shared" ca="1" si="595"/>
        <v>1.4690469590203245E-39</v>
      </c>
      <c r="U835" s="82">
        <f ca="1">SUMPRODUCT(P805:P834,'control variables'!AD$7:AD$36)</f>
        <v>4.3466815280696368E-40</v>
      </c>
      <c r="V835" s="82">
        <f ca="1">SUMPRODUCT(Q805:Q834,'control variables'!AE$7:AE$36)</f>
        <v>5.017234223358377E-40</v>
      </c>
      <c r="W835" s="82">
        <f ca="1">SUMPRODUCT(R805:R834,'control variables'!AF$7:AF$36)</f>
        <v>1.5027714295569839E-39</v>
      </c>
      <c r="X835" s="82">
        <f ca="1">SUMPRODUCT(S805:S834,'control variables'!AG$7:AG$36)</f>
        <v>6.7548831876281631E-40</v>
      </c>
      <c r="Y835" s="82">
        <f t="shared" ref="Y835:Y898" ca="1" si="637">SUM(U835:X835)</f>
        <v>3.1146513234626015E-39</v>
      </c>
      <c r="Z835" s="10">
        <f ca="1">IF($A835&gt;='key variables'!$B$26,SUMPRODUCT(P805:P834,'control variables'!V$7:V$36)*$E835,SUMPRODUCT(P805:P834,'control variables'!Z$7:Z$36)*$E835)</f>
        <v>1.0606342964039106E-39</v>
      </c>
      <c r="AA835" s="10">
        <f ca="1">IF($A835&gt;='key variables'!$B$26,SUMPRODUCT(Q805:Q834,'control variables'!W$7:W$36)*$E835,SUMPRODUCT(Q805:Q834,'control variables'!AA$7:AA$36)*$E835)</f>
        <v>1.2242559423829223E-39</v>
      </c>
      <c r="AB835" s="10">
        <f ca="1">IF($A835&gt;='key variables'!$B$26,SUMPRODUCT(R805:R834,'control variables'!X$7:X$36)*$E835,SUMPRODUCT(R805:R834,'control variables'!AB$7:AB$36)*$E835)</f>
        <v>3.6669144209235824E-39</v>
      </c>
      <c r="AC835" s="10">
        <f ca="1">IF($A835&gt;='key variables'!$B$26,SUMPRODUCT(S805:S834,'control variables'!Y$7:Y$36)*$E835,SUMPRODUCT(S805:S834,'control variables'!AC$7:AC$36)*$E835)</f>
        <v>1.6482598807238451E-39</v>
      </c>
      <c r="AD835" s="10">
        <f t="shared" ref="AD835:AD898" ca="1" si="638">SUM(Z835:AC835)</f>
        <v>7.6000645404342598E-39</v>
      </c>
      <c r="AE835" s="82">
        <f ca="1">SUMPRODUCT(P805:P834,'control variables'!AL$7:AL$36)</f>
        <v>1.4441072799647271E-39</v>
      </c>
      <c r="AF835" s="82">
        <f ca="1">SUMPRODUCT(Q805:Q834,'control variables'!AM$7:AM$36)</f>
        <v>1.6625280163339461E-39</v>
      </c>
      <c r="AG835" s="82">
        <f ca="1">SUMPRODUCT(R805:R834,'control variables'!AN$7:AN$36)</f>
        <v>4.7403043059595686E-39</v>
      </c>
      <c r="AH835" s="82">
        <f ca="1">SUMPRODUCT(S805:S834,'control variables'!AO$7:AO$36)</f>
        <v>2.0525047442990327E-39</v>
      </c>
      <c r="AI835" s="82">
        <f t="shared" ca="1" si="602"/>
        <v>9.8994443465572744E-39</v>
      </c>
      <c r="AJ835" s="10">
        <f ca="1">SUMPRODUCT(P805:P834,'control variables'!AP$7:AP$36)</f>
        <v>1.3798501227862424E-42</v>
      </c>
      <c r="AK835" s="10">
        <f ca="1">SUMPRODUCT(Q805:Q834,'control variables'!AQ$7:AQ$36)</f>
        <v>3.9817911747395246E-42</v>
      </c>
      <c r="AL835" s="10">
        <f ca="1">SUMPRODUCT(R805:R834,'control variables'!AR$7:AR$36)</f>
        <v>1.4311602965640416E-40</v>
      </c>
      <c r="AM835" s="10">
        <f ca="1">SUMPRODUCT(S805:S834,'control variables'!AS$7:AS$36)</f>
        <v>1.0721657816042927E-40</v>
      </c>
      <c r="AN835" s="10">
        <f t="shared" ca="1" si="623"/>
        <v>2.5569424911435922E-40</v>
      </c>
      <c r="AO835" s="82">
        <f ca="1">SUMPRODUCT(P805:P834,'control variables'!AX$7:AX$36)</f>
        <v>1.876385592279297E-42</v>
      </c>
      <c r="AP835" s="82">
        <f ca="1">SUMPRODUCT(Q805:Q834,'control variables'!AY$7:AY$36)</f>
        <v>4.3317026789313202E-42</v>
      </c>
      <c r="AQ835" s="82">
        <f ca="1">SUMPRODUCT(R805:R834,'control variables'!AZ$7:AZ$36)</f>
        <v>3.8923191966566056E-41</v>
      </c>
      <c r="AR835" s="82">
        <f ca="1">SUMPRODUCT(S805:S834,'control variables'!BA$7:BA$36)</f>
        <v>2.9159636860775492E-41</v>
      </c>
      <c r="AS835" s="82">
        <f t="shared" ca="1" si="624"/>
        <v>7.4290917098552164E-41</v>
      </c>
      <c r="AT835" s="10">
        <f ca="1">SUMPRODUCT(P805:P834,'control variables'!AT$7:AT$36)</f>
        <v>-1.6559835072090182E-42</v>
      </c>
      <c r="AU835" s="10">
        <f ca="1">SUMPRODUCT(Q805:Q834,'control variables'!AU$7:AU$36)</f>
        <v>1.7963778005246157E-42</v>
      </c>
      <c r="AV835" s="10">
        <f ca="1">SUMPRODUCT(R805:R834,'control variables'!AV$7:AV$36)</f>
        <v>7.7353467642396822E-40</v>
      </c>
      <c r="AW835" s="10">
        <f ca="1">SUMPRODUCT(S805:S834,'control variables'!AW$7:AW$36)</f>
        <v>5.7950001333691672E-40</v>
      </c>
      <c r="AX835" s="10">
        <f t="shared" ca="1" si="603"/>
        <v>1.3531750840542006E-39</v>
      </c>
      <c r="AY835" s="82">
        <f ca="1">SUMPRODUCT(P805:P834,'control variables'!BB$7:BB$36)</f>
        <v>6.0020532242345366E-42</v>
      </c>
      <c r="AZ835" s="82">
        <f ca="1">SUMPRODUCT(Q805:Q834,'control variables'!BC$7:BC$36)</f>
        <v>1.5305225018505961E-41</v>
      </c>
      <c r="BA835" s="82">
        <f ca="1">SUMPRODUCT(R805:R834,'control variables'!BD$7:BD$36)</f>
        <v>1.0714127965078119E-40</v>
      </c>
      <c r="BB835" s="82">
        <f ca="1">SUMPRODUCT(S805:S834,'control variables'!BE$7:BE$36)</f>
        <v>1.5225540667764773E-41</v>
      </c>
      <c r="BC835" s="82">
        <f t="shared" ca="1" si="625"/>
        <v>1.4367409856128646E-40</v>
      </c>
      <c r="BD835" s="10">
        <f ca="1">SUMPRODUCT(P805:P834,'control variables'!BF$7:BF$36)</f>
        <v>1.2555772555853313E-42</v>
      </c>
      <c r="BE835" s="10">
        <f ca="1">SUMPRODUCT(Q805:Q834,'control variables'!BG$7:BG$36)</f>
        <v>1.4492723094877242E-42</v>
      </c>
      <c r="BF835" s="10">
        <f ca="1">SUMPRODUCT(R805:R834,'control variables'!BH$7:BH$36)</f>
        <v>4.3408876751390412E-41</v>
      </c>
      <c r="BG835" s="10">
        <f ca="1">SUMPRODUCT(S805:S834,'control variables'!BI$7:BI$36)</f>
        <v>9.7560376113961599E-41</v>
      </c>
      <c r="BH835" s="10">
        <f t="shared" ca="1" si="626"/>
        <v>1.4367410243042506E-40</v>
      </c>
      <c r="BI835" s="82">
        <f t="shared" ca="1" si="604"/>
        <v>1.4484533496817527E-39</v>
      </c>
      <c r="BJ835" s="82">
        <f t="shared" ca="1" si="605"/>
        <v>1.6796296191529767E-39</v>
      </c>
      <c r="BK835" s="82">
        <f t="shared" ca="1" si="606"/>
        <v>5.6209802620343174E-39</v>
      </c>
      <c r="BL835" s="82">
        <f t="shared" ca="1" si="607"/>
        <v>2.6472302983037143E-39</v>
      </c>
      <c r="BM835" s="82">
        <f t="shared" ca="1" si="597"/>
        <v>1.1396293529172761E-38</v>
      </c>
      <c r="BN835" s="10">
        <f ca="1">BN834+BI835-INDIRECT(ADDRESS(MAX($D835-'key variables'!$B$9*30,34),scenario!BI$4),TRUE)</f>
        <v>9439390.0751690175</v>
      </c>
      <c r="BO835" s="10">
        <f ca="1">BO834+BJ835-INDIRECT(ADDRESS(MAX($D835-'key variables'!$B$9*30,34),scenario!BJ$4),TRUE)</f>
        <v>10895583.360992203</v>
      </c>
      <c r="BP835" s="10">
        <f ca="1">BP834+BK835-INDIRECT(ADDRESS(MAX($D835-'key variables'!$B$9*30,34),scenario!BK$4),TRUE)</f>
        <v>32531162.537994072</v>
      </c>
      <c r="BQ835" s="10">
        <f ca="1">BQ834+BL835-INDIRECT(ADDRESS(MAX($D835-'key variables'!$B$9*30,34),scenario!BL$4),TRUE)</f>
        <v>14415841.516535141</v>
      </c>
      <c r="BR835" s="10">
        <f t="shared" ca="1" si="627"/>
        <v>67281977.490690395</v>
      </c>
      <c r="BS835" s="82">
        <f t="shared" ca="1" si="608"/>
        <v>-2.3433848477536824E-9</v>
      </c>
      <c r="BT835" s="82">
        <f t="shared" ca="1" si="609"/>
        <v>-3.4288309057018498E-10</v>
      </c>
      <c r="BU835" s="82">
        <f t="shared" ca="1" si="610"/>
        <v>-4.2578247660364599E-9</v>
      </c>
      <c r="BV835" s="82">
        <f t="shared" ca="1" si="611"/>
        <v>-2.9943922343414556E-9</v>
      </c>
      <c r="BW835" s="82">
        <f t="shared" ca="1" si="628"/>
        <v>-9.9384849387017825E-9</v>
      </c>
      <c r="BX835" s="10">
        <f t="shared" ca="1" si="612"/>
        <v>-1.8625994260191893E-12</v>
      </c>
      <c r="BY835" s="10">
        <f t="shared" ca="1" si="613"/>
        <v>2.8902850229962428E-12</v>
      </c>
      <c r="BZ835" s="10">
        <f t="shared" ca="1" si="614"/>
        <v>-3.5034723983035463E-11</v>
      </c>
      <c r="CA835" s="10">
        <f t="shared" ca="1" si="615"/>
        <v>-2.0257049910634696E-11</v>
      </c>
      <c r="CB835" s="10">
        <v>0</v>
      </c>
      <c r="CC835" s="82">
        <f t="shared" ca="1" si="616"/>
        <v>3.9725652202851362E-13</v>
      </c>
      <c r="CD835" s="82">
        <f t="shared" ca="1" si="617"/>
        <v>3.4270724516460853E-13</v>
      </c>
      <c r="CE835" s="82">
        <f t="shared" ca="1" si="618"/>
        <v>1.8915613015532971E-10</v>
      </c>
      <c r="CF835" s="82">
        <f t="shared" ca="1" si="619"/>
        <v>3.7028113764059381E-11</v>
      </c>
      <c r="CG835" s="82">
        <f t="shared" ca="1" si="629"/>
        <v>2.269242076865822E-10</v>
      </c>
      <c r="CH835" s="13" t="str">
        <f t="shared" ca="1" si="630"/>
        <v/>
      </c>
      <c r="CI835" s="81">
        <f t="shared" ref="CI835:CI898" ca="1" si="639">BN835/$J835</f>
        <v>0.1131775965863165</v>
      </c>
      <c r="CJ835" s="81">
        <f t="shared" ref="CJ835:CJ898" ca="1" si="640">BO835/$J835</f>
        <v>0.13063724757458739</v>
      </c>
      <c r="CK835" s="81">
        <f t="shared" ref="CK835:CK898" ca="1" si="641">BP835/$J835</f>
        <v>0.39004625943939081</v>
      </c>
      <c r="CL835" s="81">
        <f t="shared" ref="CL835:CL898" ca="1" si="642">BQ835/$J835</f>
        <v>0.17284488538116416</v>
      </c>
      <c r="CM835" s="89">
        <f t="shared" ca="1" si="631"/>
        <v>0.80670598898145884</v>
      </c>
    </row>
    <row r="836" spans="1:91" x14ac:dyDescent="0.3">
      <c r="A836">
        <v>771</v>
      </c>
      <c r="B836" s="3">
        <f t="shared" si="596"/>
        <v>2.3305555555555557</v>
      </c>
      <c r="C836" s="3">
        <f t="shared" si="632"/>
        <v>25.7</v>
      </c>
      <c r="D836" s="4">
        <f t="shared" ca="1" si="620"/>
        <v>836</v>
      </c>
      <c r="E836" s="58">
        <f>(0.5*(COS(B836*2*PI())+1)*('key variables'!$B$4-'key variables'!$B$6)+'key variables'!$B$6)/'key variables'!$B$4</f>
        <v>1</v>
      </c>
      <c r="F836" s="10">
        <f t="shared" ca="1" si="633"/>
        <v>11689222.907461114</v>
      </c>
      <c r="G836" s="10">
        <f t="shared" ca="1" si="634"/>
        <v>13492492.798713122</v>
      </c>
      <c r="H836" s="10">
        <f t="shared" ca="1" si="635"/>
        <v>40309474.521088287</v>
      </c>
      <c r="I836" s="10">
        <f t="shared" ca="1" si="636"/>
        <v>17912154.249750931</v>
      </c>
      <c r="J836" s="10">
        <f t="shared" ca="1" si="621"/>
        <v>83403344.477013454</v>
      </c>
      <c r="K836" s="82">
        <f t="shared" ca="1" si="598"/>
        <v>2249832.832292099</v>
      </c>
      <c r="L836" s="82">
        <f t="shared" ca="1" si="599"/>
        <v>2596909.4377209195</v>
      </c>
      <c r="M836" s="82">
        <f t="shared" ca="1" si="600"/>
        <v>7778311.98309422</v>
      </c>
      <c r="N836" s="82">
        <f t="shared" ca="1" si="601"/>
        <v>3496312.733215793</v>
      </c>
      <c r="O836" s="82">
        <f t="shared" ca="1" si="622"/>
        <v>16121366.986323033</v>
      </c>
      <c r="P836" s="10">
        <f ca="1">IF(IF($A836&gt;='key variables'!$B$26,K836*SUMPRODUCT(Z836:AC836,'control variables'!$O$3:$R$3)/J836+F$65*'key variables'!$B$25/scenario!J$65,K836*SUMPRODUCT(Z836:AC836,'control variables'!$O$7:$R$7)/J836+F$65*'key variables'!$B$25/scenario!J$65)&lt;'key variables'!$B$28,0,IF($A836&gt;='key variables'!$B$26,K836*SUMPRODUCT(Z836:AC836,'control variables'!$O$3:$R$3)/J836+F$65*'key variables'!$B$25/scenario!J$65,K836*SUMPRODUCT(Z836:AC836,'control variables'!$O$7:$R$7)/J836+F$65*'key variables'!$B$25/scenario!J$65))</f>
        <v>1.7640435920323844E-40</v>
      </c>
      <c r="Q836" s="10">
        <f ca="1">IF(IF($A836&gt;='key variables'!$B$26,L836*SUMPRODUCT(Z836:AC836,'control variables'!$O$4:$R$4)/J836+G$65*'key variables'!$B$25/scenario!J$65,L836*SUMPRODUCT(Z836:AC836,'control variables'!$O$7:$R$7)/J836+G$65*'key variables'!$B$25/scenario!J$65)&lt;'key variables'!$B$28,0,IF($A836&gt;='key variables'!$B$26,L836*SUMPRODUCT(Z836:AC836,'control variables'!$O$4:$R$4)/J836+G$65*'key variables'!$B$25/scenario!J$65,L836*SUMPRODUCT(Z836:AC836,'control variables'!$O$7:$R$7)/J836+G$65*'key variables'!$B$25/scenario!J$65))</f>
        <v>2.0361785937815156E-40</v>
      </c>
      <c r="R836" s="10">
        <f ca="1">IF(IF($A836&gt;='key variables'!$B$26,M836*SUMPRODUCT(Z836:AC836,'control variables'!$O$5:$R$5)/J836+H$65*'key variables'!$B$25/scenario!J$65,M836*SUMPRODUCT(Z836:AC836,'control variables'!$O$7:$R$7)/J836+H$65*'key variables'!$B$25/scenario!J$65)&lt;'key variables'!$B$28,0,IF($A836&gt;='key variables'!$B$26,M836*SUMPRODUCT(Z836:AC836,'control variables'!$O$5:$R$5)/J836+H$65*'key variables'!$B$25/scenario!J$65,M836*SUMPRODUCT(Z836:AC836,'control variables'!$O$7:$R$7)/J836+H$65*'key variables'!$B$25/scenario!J$65))</f>
        <v>6.0988004147077072E-40</v>
      </c>
      <c r="S836" s="10">
        <f ca="1">IF(IF($A836&gt;='key variables'!$B$26,N836*SUMPRODUCT(Z836:AC836,'control variables'!$O$6:$R$6)/J836+I$65*'key variables'!$B$25/scenario!J$65,N836*SUMPRODUCT(Z836:AC836,'control variables'!$O$7:$R$7)/J836+I$65*'key variables'!$B$25/scenario!J$65)&lt;'key variables'!$B$28,0,IF($A836&gt;='key variables'!$B$26,N836*SUMPRODUCT(Z836:AC836,'control variables'!$O$6:$R$6)/J836+I$65*'key variables'!$B$25/scenario!J$65,N836*SUMPRODUCT(Z836:AC836,'control variables'!$O$7:$R$7)/J836+I$65*'key variables'!$B$25/scenario!J$65))</f>
        <v>2.7413805969250772E-40</v>
      </c>
      <c r="T836" s="10">
        <f t="shared" ca="1" si="595"/>
        <v>1.2640403197446684E-39</v>
      </c>
      <c r="U836" s="82">
        <f ca="1">SUMPRODUCT(P806:P835,'control variables'!AD$7:AD$36)</f>
        <v>3.7400987591529892E-40</v>
      </c>
      <c r="V836" s="82">
        <f ca="1">SUMPRODUCT(Q806:Q835,'control variables'!AE$7:AE$36)</f>
        <v>4.3170753072162848E-40</v>
      </c>
      <c r="W836" s="82">
        <f ca="1">SUMPRODUCT(R806:R835,'control variables'!AF$7:AF$36)</f>
        <v>1.2930585143358112E-39</v>
      </c>
      <c r="X836" s="82">
        <f ca="1">SUMPRODUCT(S806:S835,'control variables'!AG$7:AG$36)</f>
        <v>5.8122340146440867E-40</v>
      </c>
      <c r="Y836" s="82">
        <f t="shared" ca="1" si="637"/>
        <v>2.6799993224371472E-39</v>
      </c>
      <c r="Z836" s="10">
        <f ca="1">IF($A836&gt;='key variables'!$B$26,SUMPRODUCT(P806:P835,'control variables'!V$7:V$36)*$E836,SUMPRODUCT(P806:P835,'control variables'!Z$7:Z$36)*$E836)</f>
        <v>9.1262196005812768E-40</v>
      </c>
      <c r="AA836" s="10">
        <f ca="1">IF($A836&gt;='key variables'!$B$26,SUMPRODUCT(Q806:Q835,'control variables'!W$7:W$36)*$E836,SUMPRODUCT(Q806:Q835,'control variables'!AA$7:AA$36)*$E836)</f>
        <v>1.0534100787976303E-39</v>
      </c>
      <c r="AB836" s="10">
        <f ca="1">IF($A836&gt;='key variables'!$B$26,SUMPRODUCT(R806:R835,'control variables'!X$7:X$36)*$E836,SUMPRODUCT(R806:R835,'control variables'!AB$7:AB$36)*$E836)</f>
        <v>3.1551936775333891E-39</v>
      </c>
      <c r="AC836" s="10">
        <f ca="1">IF($A836&gt;='key variables'!$B$26,SUMPRODUCT(S806:S835,'control variables'!Y$7:Y$36)*$E836,SUMPRODUCT(S806:S835,'control variables'!AC$7:AC$36)*$E836)</f>
        <v>1.4182439396232076E-39</v>
      </c>
      <c r="AD836" s="10">
        <f t="shared" ca="1" si="638"/>
        <v>6.5394696560123549E-39</v>
      </c>
      <c r="AE836" s="82">
        <f ca="1">SUMPRODUCT(P806:P835,'control variables'!AL$7:AL$36)</f>
        <v>1.2425809921893461E-39</v>
      </c>
      <c r="AF836" s="82">
        <f ca="1">SUMPRODUCT(Q806:Q835,'control variables'!AM$7:AM$36)</f>
        <v>1.4305209458741037E-39</v>
      </c>
      <c r="AG836" s="82">
        <f ca="1">SUMPRODUCT(R806:R835,'control variables'!AN$7:AN$36)</f>
        <v>4.0787911739649573E-39</v>
      </c>
      <c r="AH836" s="82">
        <f ca="1">SUMPRODUCT(S806:S835,'control variables'!AO$7:AO$36)</f>
        <v>1.7660761198480534E-39</v>
      </c>
      <c r="AI836" s="82">
        <f t="shared" ca="1" si="602"/>
        <v>8.5179692318764604E-39</v>
      </c>
      <c r="AJ836" s="10">
        <f ca="1">SUMPRODUCT(P806:P835,'control variables'!AP$7:AP$36)</f>
        <v>1.1872909709908808E-42</v>
      </c>
      <c r="AK836" s="10">
        <f ca="1">SUMPRODUCT(Q806:Q835,'control variables'!AQ$7:AQ$36)</f>
        <v>3.426129136832182E-42</v>
      </c>
      <c r="AL836" s="10">
        <f ca="1">SUMPRODUCT(R806:R835,'control variables'!AR$7:AR$36)</f>
        <v>1.2314407703352776E-40</v>
      </c>
      <c r="AM836" s="10">
        <f ca="1">SUMPRODUCT(S806:S835,'control variables'!AS$7:AS$36)</f>
        <v>9.2254421758047551E-41</v>
      </c>
      <c r="AN836" s="10">
        <f t="shared" ca="1" si="623"/>
        <v>2.200119188993984E-40</v>
      </c>
      <c r="AO836" s="82">
        <f ca="1">SUMPRODUCT(P806:P835,'control variables'!AX$7:AX$36)</f>
        <v>1.6145345317012404E-42</v>
      </c>
      <c r="AP836" s="82">
        <f ca="1">SUMPRODUCT(Q806:Q835,'control variables'!AY$7:AY$36)</f>
        <v>3.7272102199963977E-42</v>
      </c>
      <c r="AQ836" s="82">
        <f ca="1">SUMPRODUCT(R806:R835,'control variables'!AZ$7:AZ$36)</f>
        <v>3.3491430424873544E-41</v>
      </c>
      <c r="AR836" s="82">
        <f ca="1">SUMPRODUCT(S806:S835,'control variables'!BA$7:BA$36)</f>
        <v>2.5090386985119595E-41</v>
      </c>
      <c r="AS836" s="82">
        <f t="shared" ca="1" si="624"/>
        <v>6.3923562161690779E-41</v>
      </c>
      <c r="AT836" s="10">
        <f ca="1">SUMPRODUCT(P806:P835,'control variables'!AT$7:AT$36)</f>
        <v>-1.4248897280590088E-42</v>
      </c>
      <c r="AU836" s="10">
        <f ca="1">SUMPRODUCT(Q806:Q835,'control variables'!AU$7:AU$36)</f>
        <v>1.54569188916305E-42</v>
      </c>
      <c r="AV836" s="10">
        <f ca="1">SUMPRODUCT(R806:R835,'control variables'!AV$7:AV$36)</f>
        <v>6.6558731408599824E-40</v>
      </c>
      <c r="AW836" s="10">
        <f ca="1">SUMPRODUCT(S806:S835,'control variables'!AW$7:AW$36)</f>
        <v>4.9863033829696744E-40</v>
      </c>
      <c r="AX836" s="10">
        <f t="shared" ca="1" si="603"/>
        <v>1.1643384545440697E-39</v>
      </c>
      <c r="AY836" s="82">
        <f ca="1">SUMPRODUCT(P806:P835,'control variables'!BB$7:BB$36)</f>
        <v>5.1644620548722539E-42</v>
      </c>
      <c r="AZ836" s="82">
        <f ca="1">SUMPRODUCT(Q806:Q835,'control variables'!BC$7:BC$36)</f>
        <v>1.3169369030284829E-41</v>
      </c>
      <c r="BA836" s="82">
        <f ca="1">SUMPRODUCT(R806:R835,'control variables'!BD$7:BD$36)</f>
        <v>9.2189631213655926E-41</v>
      </c>
      <c r="BB836" s="82">
        <f ca="1">SUMPRODUCT(S806:S835,'control variables'!BE$7:BE$36)</f>
        <v>1.3100804692316553E-41</v>
      </c>
      <c r="BC836" s="82">
        <f t="shared" ca="1" si="625"/>
        <v>1.2362426699112957E-40</v>
      </c>
      <c r="BD836" s="10">
        <f ca="1">SUMPRODUCT(P806:P835,'control variables'!BF$7:BF$36)</f>
        <v>1.0803604785190923E-42</v>
      </c>
      <c r="BE836" s="10">
        <f ca="1">SUMPRODUCT(Q806:Q835,'control variables'!BG$7:BG$36)</f>
        <v>1.2470252378478333E-42</v>
      </c>
      <c r="BF836" s="10">
        <f ca="1">SUMPRODUCT(R806:R835,'control variables'!BH$7:BH$36)</f>
        <v>3.7351134428797591E-41</v>
      </c>
      <c r="BG836" s="10">
        <f ca="1">SUMPRODUCT(S806:S835,'control variables'!BI$7:BI$36)</f>
        <v>8.3945750175162346E-41</v>
      </c>
      <c r="BH836" s="10">
        <f t="shared" ca="1" si="626"/>
        <v>1.2362427032032686E-40</v>
      </c>
      <c r="BI836" s="82">
        <f t="shared" ca="1" si="604"/>
        <v>1.2463205645161593E-39</v>
      </c>
      <c r="BJ836" s="82">
        <f t="shared" ca="1" si="605"/>
        <v>1.4452360067935516E-39</v>
      </c>
      <c r="BK836" s="82">
        <f t="shared" ca="1" si="606"/>
        <v>4.8365681192646111E-39</v>
      </c>
      <c r="BL836" s="82">
        <f t="shared" ca="1" si="607"/>
        <v>2.2778072628373372E-39</v>
      </c>
      <c r="BM836" s="82">
        <f t="shared" ca="1" si="597"/>
        <v>9.80593195341166E-39</v>
      </c>
      <c r="BN836" s="10">
        <f ca="1">BN835+BI836-INDIRECT(ADDRESS(MAX($D836-'key variables'!$B$9*30,34),scenario!BI$4),TRUE)</f>
        <v>9439390.0751690175</v>
      </c>
      <c r="BO836" s="10">
        <f ca="1">BO835+BJ836-INDIRECT(ADDRESS(MAX($D836-'key variables'!$B$9*30,34),scenario!BJ$4),TRUE)</f>
        <v>10895583.360992203</v>
      </c>
      <c r="BP836" s="10">
        <f ca="1">BP835+BK836-INDIRECT(ADDRESS(MAX($D836-'key variables'!$B$9*30,34),scenario!BK$4),TRUE)</f>
        <v>32531162.537994072</v>
      </c>
      <c r="BQ836" s="10">
        <f ca="1">BQ835+BL836-INDIRECT(ADDRESS(MAX($D836-'key variables'!$B$9*30,34),scenario!BL$4),TRUE)</f>
        <v>14415841.516535141</v>
      </c>
      <c r="BR836" s="10">
        <f t="shared" ca="1" si="627"/>
        <v>67281977.490690395</v>
      </c>
      <c r="BS836" s="82">
        <f t="shared" ca="1" si="608"/>
        <v>-2.3433848477536824E-9</v>
      </c>
      <c r="BT836" s="82">
        <f t="shared" ca="1" si="609"/>
        <v>-3.4288309057018498E-10</v>
      </c>
      <c r="BU836" s="82">
        <f t="shared" ca="1" si="610"/>
        <v>-4.2578247660364599E-9</v>
      </c>
      <c r="BV836" s="82">
        <f t="shared" ca="1" si="611"/>
        <v>-2.9943922343414556E-9</v>
      </c>
      <c r="BW836" s="82">
        <f t="shared" ca="1" si="628"/>
        <v>-9.9384849387017825E-9</v>
      </c>
      <c r="BX836" s="10">
        <f t="shared" ca="1" si="612"/>
        <v>-1.8625994260191893E-12</v>
      </c>
      <c r="BY836" s="10">
        <f t="shared" ca="1" si="613"/>
        <v>2.8902850229962428E-12</v>
      </c>
      <c r="BZ836" s="10">
        <f t="shared" ca="1" si="614"/>
        <v>-3.5034723983035463E-11</v>
      </c>
      <c r="CA836" s="10">
        <f t="shared" ca="1" si="615"/>
        <v>-2.0257049910634696E-11</v>
      </c>
      <c r="CB836" s="10">
        <v>0</v>
      </c>
      <c r="CC836" s="82">
        <f t="shared" ca="1" si="616"/>
        <v>3.9725652202851362E-13</v>
      </c>
      <c r="CD836" s="82">
        <f t="shared" ca="1" si="617"/>
        <v>3.4270724516460853E-13</v>
      </c>
      <c r="CE836" s="82">
        <f t="shared" ca="1" si="618"/>
        <v>1.8915613015532971E-10</v>
      </c>
      <c r="CF836" s="82">
        <f t="shared" ca="1" si="619"/>
        <v>3.7028113764059381E-11</v>
      </c>
      <c r="CG836" s="82">
        <f t="shared" ca="1" si="629"/>
        <v>2.269242076865822E-10</v>
      </c>
      <c r="CH836" s="13" t="str">
        <f t="shared" ca="1" si="630"/>
        <v/>
      </c>
      <c r="CI836" s="81">
        <f t="shared" ca="1" si="639"/>
        <v>0.1131775965863165</v>
      </c>
      <c r="CJ836" s="81">
        <f t="shared" ca="1" si="640"/>
        <v>0.13063724757458739</v>
      </c>
      <c r="CK836" s="81">
        <f t="shared" ca="1" si="641"/>
        <v>0.39004625943939081</v>
      </c>
      <c r="CL836" s="81">
        <f t="shared" ca="1" si="642"/>
        <v>0.17284488538116416</v>
      </c>
      <c r="CM836" s="89">
        <f t="shared" ca="1" si="631"/>
        <v>0.80670598898145884</v>
      </c>
    </row>
    <row r="837" spans="1:91" x14ac:dyDescent="0.3">
      <c r="A837">
        <v>772</v>
      </c>
      <c r="B837" s="3">
        <f t="shared" si="596"/>
        <v>2.3333333333333335</v>
      </c>
      <c r="C837" s="3">
        <f t="shared" si="632"/>
        <v>25.733333333333334</v>
      </c>
      <c r="D837" s="4">
        <f t="shared" ca="1" si="620"/>
        <v>837</v>
      </c>
      <c r="E837" s="58">
        <f>(0.5*(COS(B837*2*PI())+1)*('key variables'!$B$4-'key variables'!$B$6)+'key variables'!$B$6)/'key variables'!$B$4</f>
        <v>1</v>
      </c>
      <c r="F837" s="10">
        <f t="shared" ca="1" si="633"/>
        <v>11689222.907461114</v>
      </c>
      <c r="G837" s="10">
        <f t="shared" ca="1" si="634"/>
        <v>13492492.798713122</v>
      </c>
      <c r="H837" s="10">
        <f t="shared" ca="1" si="635"/>
        <v>40309474.521088287</v>
      </c>
      <c r="I837" s="10">
        <f t="shared" ca="1" si="636"/>
        <v>17912154.249750931</v>
      </c>
      <c r="J837" s="10">
        <f t="shared" ca="1" si="621"/>
        <v>83403344.477013454</v>
      </c>
      <c r="K837" s="82">
        <f t="shared" ca="1" si="598"/>
        <v>2249832.832292099</v>
      </c>
      <c r="L837" s="82">
        <f t="shared" ca="1" si="599"/>
        <v>2596909.4377209195</v>
      </c>
      <c r="M837" s="82">
        <f t="shared" ca="1" si="600"/>
        <v>7778311.98309422</v>
      </c>
      <c r="N837" s="82">
        <f t="shared" ca="1" si="601"/>
        <v>3496312.733215793</v>
      </c>
      <c r="O837" s="82">
        <f t="shared" ca="1" si="622"/>
        <v>16121366.986323033</v>
      </c>
      <c r="P837" s="10">
        <f ca="1">IF(IF($A837&gt;='key variables'!$B$26,K837*SUMPRODUCT(Z837:AC837,'control variables'!$O$3:$R$3)/J837+F$65*'key variables'!$B$25/scenario!J$65,K837*SUMPRODUCT(Z837:AC837,'control variables'!$O$7:$R$7)/J837+F$65*'key variables'!$B$25/scenario!J$65)&lt;'key variables'!$B$28,0,IF($A837&gt;='key variables'!$B$26,K837*SUMPRODUCT(Z837:AC837,'control variables'!$O$3:$R$3)/J837+F$65*'key variables'!$B$25/scenario!J$65,K837*SUMPRODUCT(Z837:AC837,'control variables'!$O$7:$R$7)/J837+F$65*'key variables'!$B$25/scenario!J$65))</f>
        <v>1.517869944472822E-40</v>
      </c>
      <c r="Q837" s="10">
        <f ca="1">IF(IF($A837&gt;='key variables'!$B$26,L837*SUMPRODUCT(Z837:AC837,'control variables'!$O$4:$R$4)/J837+G$65*'key variables'!$B$25/scenario!J$65,L837*SUMPRODUCT(Z837:AC837,'control variables'!$O$7:$R$7)/J837+G$65*'key variables'!$B$25/scenario!J$65)&lt;'key variables'!$B$28,0,IF($A837&gt;='key variables'!$B$26,L837*SUMPRODUCT(Z837:AC837,'control variables'!$O$4:$R$4)/J837+G$65*'key variables'!$B$25/scenario!J$65,L837*SUMPRODUCT(Z837:AC837,'control variables'!$O$7:$R$7)/J837+G$65*'key variables'!$B$25/scenario!J$65))</f>
        <v>1.7520282962617169E-40</v>
      </c>
      <c r="R837" s="10">
        <f ca="1">IF(IF($A837&gt;='key variables'!$B$26,M837*SUMPRODUCT(Z837:AC837,'control variables'!$O$5:$R$5)/J837+H$65*'key variables'!$B$25/scenario!J$65,M837*SUMPRODUCT(Z837:AC837,'control variables'!$O$7:$R$7)/J837+H$65*'key variables'!$B$25/scenario!J$65)&lt;'key variables'!$B$28,0,IF($A837&gt;='key variables'!$B$26,M837*SUMPRODUCT(Z837:AC837,'control variables'!$O$5:$R$5)/J837+H$65*'key variables'!$B$25/scenario!J$65,M837*SUMPRODUCT(Z837:AC837,'control variables'!$O$7:$R$7)/J837+H$65*'key variables'!$B$25/scenario!J$65))</f>
        <v>5.2477081000917044E-40</v>
      </c>
      <c r="S837" s="10">
        <f ca="1">IF(IF($A837&gt;='key variables'!$B$26,N837*SUMPRODUCT(Z837:AC837,'control variables'!$O$6:$R$6)/J837+I$65*'key variables'!$B$25/scenario!J$65,N837*SUMPRODUCT(Z837:AC837,'control variables'!$O$7:$R$7)/J837+I$65*'key variables'!$B$25/scenario!J$65)&lt;'key variables'!$B$28,0,IF($A837&gt;='key variables'!$B$26,N837*SUMPRODUCT(Z837:AC837,'control variables'!$O$6:$R$6)/J837+I$65*'key variables'!$B$25/scenario!J$65,N837*SUMPRODUCT(Z837:AC837,'control variables'!$O$7:$R$7)/J837+I$65*'key variables'!$B$25/scenario!J$65))</f>
        <v>2.3588188144713088E-40</v>
      </c>
      <c r="T837" s="10">
        <f t="shared" ref="T837:T900" ca="1" si="643">SUM(P837:S837)</f>
        <v>1.0876425155297551E-39</v>
      </c>
      <c r="U837" s="82">
        <f ca="1">SUMPRODUCT(P807:P836,'control variables'!AD$7:AD$36)</f>
        <v>3.2181650847629387E-40</v>
      </c>
      <c r="V837" s="82">
        <f ca="1">SUMPRODUCT(Q807:Q836,'control variables'!AE$7:AE$36)</f>
        <v>3.7146241093168383E-40</v>
      </c>
      <c r="W837" s="82">
        <f ca="1">SUMPRODUCT(R807:R836,'control variables'!AF$7:AF$36)</f>
        <v>1.1126111986233592E-39</v>
      </c>
      <c r="X837" s="82">
        <f ca="1">SUMPRODUCT(S807:S836,'control variables'!AG$7:AG$36)</f>
        <v>5.0011322627841883E-40</v>
      </c>
      <c r="Y837" s="82">
        <f t="shared" ca="1" si="637"/>
        <v>2.3060033443097556E-39</v>
      </c>
      <c r="Z837" s="10">
        <f ca="1">IF($A837&gt;='key variables'!$B$26,SUMPRODUCT(P807:P836,'control variables'!V$7:V$36)*$E837,SUMPRODUCT(P807:P836,'control variables'!Z$7:Z$36)*$E837)</f>
        <v>7.8526485972047227E-40</v>
      </c>
      <c r="AA837" s="10">
        <f ca="1">IF($A837&gt;='key variables'!$B$26,SUMPRODUCT(Q807:Q836,'control variables'!W$7:W$36)*$E837,SUMPRODUCT(Q807:Q836,'control variables'!AA$7:AA$36)*$E837)</f>
        <v>9.0640588760593195E-40</v>
      </c>
      <c r="AB837" s="10">
        <f ca="1">IF($A837&gt;='key variables'!$B$26,SUMPRODUCT(R807:R836,'control variables'!X$7:X$36)*$E837,SUMPRODUCT(R807:R836,'control variables'!AB$7:AB$36)*$E837)</f>
        <v>2.7148839596423561E-39</v>
      </c>
      <c r="AC837" s="10">
        <f ca="1">IF($A837&gt;='key variables'!$B$26,SUMPRODUCT(S807:S836,'control variables'!Y$7:Y$36)*$E837,SUMPRODUCT(S807:S836,'control variables'!AC$7:AC$36)*$E837)</f>
        <v>1.2203269009949021E-39</v>
      </c>
      <c r="AD837" s="10">
        <f t="shared" ca="1" si="638"/>
        <v>5.6268816079636616E-39</v>
      </c>
      <c r="AE837" s="82">
        <f ca="1">SUMPRODUCT(P807:P836,'control variables'!AL$7:AL$36)</f>
        <v>1.0691778537311806E-39</v>
      </c>
      <c r="AF837" s="82">
        <f ca="1">SUMPRODUCT(Q807:Q836,'control variables'!AM$7:AM$36)</f>
        <v>1.2308906415285871E-39</v>
      </c>
      <c r="AG837" s="82">
        <f ca="1">SUMPRODUCT(R807:R836,'control variables'!AN$7:AN$36)</f>
        <v>3.5095927111469993E-39</v>
      </c>
      <c r="AH837" s="82">
        <f ca="1">SUMPRODUCT(S807:S836,'control variables'!AO$7:AO$36)</f>
        <v>1.5196188314598805E-39</v>
      </c>
      <c r="AI837" s="82">
        <f t="shared" ca="1" si="602"/>
        <v>7.3292800378666473E-39</v>
      </c>
      <c r="AJ837" s="10">
        <f ca="1">SUMPRODUCT(P807:P836,'control variables'!AP$7:AP$36)</f>
        <v>1.0216035977516405E-42</v>
      </c>
      <c r="AK837" s="10">
        <f ca="1">SUMPRODUCT(Q807:Q836,'control variables'!AQ$7:AQ$36)</f>
        <v>2.9480101660575697E-42</v>
      </c>
      <c r="AL837" s="10">
        <f ca="1">SUMPRODUCT(R807:R836,'control variables'!AR$7:AR$36)</f>
        <v>1.0595922584525694E-40</v>
      </c>
      <c r="AM837" s="10">
        <f ca="1">SUMPRODUCT(S807:S836,'control variables'!AS$7:AS$36)</f>
        <v>7.9380245853181436E-41</v>
      </c>
      <c r="AN837" s="10">
        <f t="shared" ca="1" si="623"/>
        <v>1.8930908546224758E-40</v>
      </c>
      <c r="AO837" s="82">
        <f ca="1">SUMPRODUCT(P807:P836,'control variables'!AX$7:AX$36)</f>
        <v>1.3892249891395124E-42</v>
      </c>
      <c r="AP837" s="82">
        <f ca="1">SUMPRODUCT(Q807:Q836,'control variables'!AY$7:AY$36)</f>
        <v>3.2070751512135009E-42</v>
      </c>
      <c r="AQ837" s="82">
        <f ca="1">SUMPRODUCT(R807:R836,'control variables'!AZ$7:AZ$36)</f>
        <v>2.8817675407187417E-41</v>
      </c>
      <c r="AR837" s="82">
        <f ca="1">SUMPRODUCT(S807:S836,'control variables'!BA$7:BA$36)</f>
        <v>2.1589004076723489E-41</v>
      </c>
      <c r="AS837" s="82">
        <f t="shared" ca="1" si="624"/>
        <v>5.5002979624263918E-41</v>
      </c>
      <c r="AT837" s="10">
        <f ca="1">SUMPRODUCT(P807:P836,'control variables'!AT$7:AT$36)</f>
        <v>-1.2260452645147092E-42</v>
      </c>
      <c r="AU837" s="10">
        <f ca="1">SUMPRODUCT(Q807:Q836,'control variables'!AU$7:AU$36)</f>
        <v>1.3299893906096508E-42</v>
      </c>
      <c r="AV837" s="10">
        <f ca="1">SUMPRODUCT(R807:R836,'control variables'!AV$7:AV$36)</f>
        <v>5.7270408964756606E-40</v>
      </c>
      <c r="AW837" s="10">
        <f ca="1">SUMPRODUCT(S807:S836,'control variables'!AW$7:AW$36)</f>
        <v>4.2904608895253874E-40</v>
      </c>
      <c r="AX837" s="10">
        <f t="shared" ca="1" si="603"/>
        <v>1.0018541227261997E-39</v>
      </c>
      <c r="AY837" s="82">
        <f ca="1">SUMPRODUCT(P807:P836,'control variables'!BB$7:BB$36)</f>
        <v>4.4437573809780524E-42</v>
      </c>
      <c r="AZ837" s="82">
        <f ca="1">SUMPRODUCT(Q807:Q836,'control variables'!BC$7:BC$36)</f>
        <v>1.1331573397066919E-41</v>
      </c>
      <c r="BA837" s="82">
        <f ca="1">SUMPRODUCT(R807:R836,'control variables'!BD$7:BD$36)</f>
        <v>7.932449687936791E-41</v>
      </c>
      <c r="BB837" s="82">
        <f ca="1">SUMPRODUCT(S807:S836,'control variables'!BE$7:BE$36)</f>
        <v>1.1272577265489002E-41</v>
      </c>
      <c r="BC837" s="82">
        <f t="shared" ca="1" si="625"/>
        <v>1.0637240492290189E-40</v>
      </c>
      <c r="BD837" s="10">
        <f ca="1">SUMPRODUCT(P807:P836,'control variables'!BF$7:BF$36)</f>
        <v>9.2959533820312861E-43</v>
      </c>
      <c r="BE837" s="10">
        <f ca="1">SUMPRODUCT(Q807:Q836,'control variables'!BG$7:BG$36)</f>
        <v>1.0730019014708964E-42</v>
      </c>
      <c r="BF837" s="10">
        <f ca="1">SUMPRODUCT(R807:R836,'control variables'!BH$7:BH$36)</f>
        <v>3.2138754732312256E-41</v>
      </c>
      <c r="BG837" s="10">
        <f ca="1">SUMPRODUCT(S807:S836,'control variables'!BI$7:BI$36)</f>
        <v>7.2231055815520848E-41</v>
      </c>
      <c r="BH837" s="10">
        <f t="shared" ca="1" si="626"/>
        <v>1.0637240778750713E-40</v>
      </c>
      <c r="BI837" s="82">
        <f t="shared" ca="1" si="604"/>
        <v>1.0723955658476439E-39</v>
      </c>
      <c r="BJ837" s="82">
        <f t="shared" ca="1" si="605"/>
        <v>1.2435522043162636E-39</v>
      </c>
      <c r="BK837" s="82">
        <f t="shared" ca="1" si="606"/>
        <v>4.1616212976739329E-39</v>
      </c>
      <c r="BL837" s="82">
        <f t="shared" ca="1" si="607"/>
        <v>1.9599374976779081E-39</v>
      </c>
      <c r="BM837" s="82">
        <f t="shared" ca="1" si="597"/>
        <v>8.437506565515749E-39</v>
      </c>
      <c r="BN837" s="10">
        <f ca="1">BN836+BI837-INDIRECT(ADDRESS(MAX($D837-'key variables'!$B$9*30,34),scenario!BI$4),TRUE)</f>
        <v>9439390.0751690175</v>
      </c>
      <c r="BO837" s="10">
        <f ca="1">BO836+BJ837-INDIRECT(ADDRESS(MAX($D837-'key variables'!$B$9*30,34),scenario!BJ$4),TRUE)</f>
        <v>10895583.360992203</v>
      </c>
      <c r="BP837" s="10">
        <f ca="1">BP836+BK837-INDIRECT(ADDRESS(MAX($D837-'key variables'!$B$9*30,34),scenario!BK$4),TRUE)</f>
        <v>32531162.537994072</v>
      </c>
      <c r="BQ837" s="10">
        <f ca="1">BQ836+BL837-INDIRECT(ADDRESS(MAX($D837-'key variables'!$B$9*30,34),scenario!BL$4),TRUE)</f>
        <v>14415841.516535141</v>
      </c>
      <c r="BR837" s="10">
        <f t="shared" ca="1" si="627"/>
        <v>67281977.490690395</v>
      </c>
      <c r="BS837" s="82">
        <f t="shared" ca="1" si="608"/>
        <v>-2.3433848477536824E-9</v>
      </c>
      <c r="BT837" s="82">
        <f t="shared" ca="1" si="609"/>
        <v>-3.4288309057018498E-10</v>
      </c>
      <c r="BU837" s="82">
        <f t="shared" ca="1" si="610"/>
        <v>-4.2578247660364599E-9</v>
      </c>
      <c r="BV837" s="82">
        <f t="shared" ca="1" si="611"/>
        <v>-2.9943922343414556E-9</v>
      </c>
      <c r="BW837" s="82">
        <f t="shared" ca="1" si="628"/>
        <v>-9.9384849387017825E-9</v>
      </c>
      <c r="BX837" s="10">
        <f t="shared" ca="1" si="612"/>
        <v>-1.8625994260191893E-12</v>
      </c>
      <c r="BY837" s="10">
        <f t="shared" ca="1" si="613"/>
        <v>2.8902850229962428E-12</v>
      </c>
      <c r="BZ837" s="10">
        <f t="shared" ca="1" si="614"/>
        <v>-3.5034723983035463E-11</v>
      </c>
      <c r="CA837" s="10">
        <f t="shared" ca="1" si="615"/>
        <v>-2.0257049910634696E-11</v>
      </c>
      <c r="CB837" s="10">
        <v>0</v>
      </c>
      <c r="CC837" s="82">
        <f t="shared" ca="1" si="616"/>
        <v>3.9725652202851362E-13</v>
      </c>
      <c r="CD837" s="82">
        <f t="shared" ca="1" si="617"/>
        <v>3.4270724516460853E-13</v>
      </c>
      <c r="CE837" s="82">
        <f t="shared" ca="1" si="618"/>
        <v>1.8915613015532971E-10</v>
      </c>
      <c r="CF837" s="82">
        <f t="shared" ca="1" si="619"/>
        <v>3.7028113764059381E-11</v>
      </c>
      <c r="CG837" s="82">
        <f t="shared" ca="1" si="629"/>
        <v>2.269242076865822E-10</v>
      </c>
      <c r="CH837" s="13" t="str">
        <f t="shared" ca="1" si="630"/>
        <v/>
      </c>
      <c r="CI837" s="81">
        <f t="shared" ca="1" si="639"/>
        <v>0.1131775965863165</v>
      </c>
      <c r="CJ837" s="81">
        <f t="shared" ca="1" si="640"/>
        <v>0.13063724757458739</v>
      </c>
      <c r="CK837" s="81">
        <f t="shared" ca="1" si="641"/>
        <v>0.39004625943939081</v>
      </c>
      <c r="CL837" s="81">
        <f t="shared" ca="1" si="642"/>
        <v>0.17284488538116416</v>
      </c>
      <c r="CM837" s="89">
        <f t="shared" ca="1" si="631"/>
        <v>0.80670598898145884</v>
      </c>
    </row>
    <row r="838" spans="1:91" x14ac:dyDescent="0.3">
      <c r="A838">
        <v>773</v>
      </c>
      <c r="B838" s="3">
        <f t="shared" ref="B838:B901" si="644">(A838+68)/360</f>
        <v>2.3361111111111112</v>
      </c>
      <c r="C838" s="3">
        <f t="shared" si="632"/>
        <v>25.766666666666666</v>
      </c>
      <c r="D838" s="4">
        <f t="shared" ca="1" si="620"/>
        <v>838</v>
      </c>
      <c r="E838" s="58">
        <f>(0.5*(COS(B838*2*PI())+1)*('key variables'!$B$4-'key variables'!$B$6)+'key variables'!$B$6)/'key variables'!$B$4</f>
        <v>1</v>
      </c>
      <c r="F838" s="10">
        <f t="shared" ca="1" si="633"/>
        <v>11689222.907461114</v>
      </c>
      <c r="G838" s="10">
        <f t="shared" ca="1" si="634"/>
        <v>13492492.798713122</v>
      </c>
      <c r="H838" s="10">
        <f t="shared" ca="1" si="635"/>
        <v>40309474.521088287</v>
      </c>
      <c r="I838" s="10">
        <f t="shared" ca="1" si="636"/>
        <v>17912154.249750931</v>
      </c>
      <c r="J838" s="10">
        <f t="shared" ca="1" si="621"/>
        <v>83403344.477013454</v>
      </c>
      <c r="K838" s="82">
        <f t="shared" ca="1" si="598"/>
        <v>2249832.832292099</v>
      </c>
      <c r="L838" s="82">
        <f t="shared" ca="1" si="599"/>
        <v>2596909.4377209195</v>
      </c>
      <c r="M838" s="82">
        <f t="shared" ca="1" si="600"/>
        <v>7778311.98309422</v>
      </c>
      <c r="N838" s="82">
        <f t="shared" ca="1" si="601"/>
        <v>3496312.733215793</v>
      </c>
      <c r="O838" s="82">
        <f t="shared" ca="1" si="622"/>
        <v>16121366.986323033</v>
      </c>
      <c r="P838" s="10">
        <f ca="1">IF(IF($A838&gt;='key variables'!$B$26,K838*SUMPRODUCT(Z838:AC838,'control variables'!$O$3:$R$3)/J838+F$65*'key variables'!$B$25/scenario!J$65,K838*SUMPRODUCT(Z838:AC838,'control variables'!$O$7:$R$7)/J838+F$65*'key variables'!$B$25/scenario!J$65)&lt;'key variables'!$B$28,0,IF($A838&gt;='key variables'!$B$26,K838*SUMPRODUCT(Z838:AC838,'control variables'!$O$3:$R$3)/J838+F$65*'key variables'!$B$25/scenario!J$65,K838*SUMPRODUCT(Z838:AC838,'control variables'!$O$7:$R$7)/J838+F$65*'key variables'!$B$25/scenario!J$65))</f>
        <v>1.3060500198181227E-40</v>
      </c>
      <c r="Q838" s="10">
        <f ca="1">IF(IF($A838&gt;='key variables'!$B$26,L838*SUMPRODUCT(Z838:AC838,'control variables'!$O$4:$R$4)/J838+G$65*'key variables'!$B$25/scenario!J$65,L838*SUMPRODUCT(Z838:AC838,'control variables'!$O$7:$R$7)/J838+G$65*'key variables'!$B$25/scenario!J$65)&lt;'key variables'!$B$28,0,IF($A838&gt;='key variables'!$B$26,L838*SUMPRODUCT(Z838:AC838,'control variables'!$O$4:$R$4)/J838+G$65*'key variables'!$B$25/scenario!J$65,L838*SUMPRODUCT(Z838:AC838,'control variables'!$O$7:$R$7)/J838+G$65*'key variables'!$B$25/scenario!J$65))</f>
        <v>1.507531392519446E-40</v>
      </c>
      <c r="R838" s="10">
        <f ca="1">IF(IF($A838&gt;='key variables'!$B$26,M838*SUMPRODUCT(Z838:AC838,'control variables'!$O$5:$R$5)/J838+H$65*'key variables'!$B$25/scenario!J$65,M838*SUMPRODUCT(Z838:AC838,'control variables'!$O$7:$R$7)/J838+H$65*'key variables'!$B$25/scenario!J$65)&lt;'key variables'!$B$28,0,IF($A838&gt;='key variables'!$B$26,M838*SUMPRODUCT(Z838:AC838,'control variables'!$O$5:$R$5)/J838+H$65*'key variables'!$B$25/scenario!J$65,M838*SUMPRODUCT(Z838:AC838,'control variables'!$O$7:$R$7)/J838+H$65*'key variables'!$B$25/scenario!J$65))</f>
        <v>4.5153863762055759E-40</v>
      </c>
      <c r="S838" s="10">
        <f ca="1">IF(IF($A838&gt;='key variables'!$B$26,N838*SUMPRODUCT(Z838:AC838,'control variables'!$O$6:$R$6)/J838+I$65*'key variables'!$B$25/scenario!J$65,N838*SUMPRODUCT(Z838:AC838,'control variables'!$O$7:$R$7)/J838+I$65*'key variables'!$B$25/scenario!J$65)&lt;'key variables'!$B$28,0,IF($A838&gt;='key variables'!$B$26,N838*SUMPRODUCT(Z838:AC838,'control variables'!$O$6:$R$6)/J838+I$65*'key variables'!$B$25/scenario!J$65,N838*SUMPRODUCT(Z838:AC838,'control variables'!$O$7:$R$7)/J838+I$65*'key variables'!$B$25/scenario!J$65))</f>
        <v>2.029643824627938E-40</v>
      </c>
      <c r="T838" s="10">
        <f t="shared" ca="1" si="643"/>
        <v>9.358611613171083E-40</v>
      </c>
      <c r="U838" s="82">
        <f ca="1">SUMPRODUCT(P808:P837,'control variables'!AD$7:AD$36)</f>
        <v>2.7690676582916451E-40</v>
      </c>
      <c r="V838" s="82">
        <f ca="1">SUMPRODUCT(Q808:Q837,'control variables'!AE$7:AE$36)</f>
        <v>3.1962454420132308E-40</v>
      </c>
      <c r="W838" s="82">
        <f ca="1">SUMPRODUCT(R808:R837,'control variables'!AF$7:AF$36)</f>
        <v>9.5734544537450138E-40</v>
      </c>
      <c r="X838" s="82">
        <f ca="1">SUMPRODUCT(S808:S837,'control variables'!AG$7:AG$36)</f>
        <v>4.3032203876932976E-40</v>
      </c>
      <c r="Y838" s="82">
        <f t="shared" ca="1" si="637"/>
        <v>1.9841987941743187E-39</v>
      </c>
      <c r="Z838" s="10">
        <f ca="1">IF($A838&gt;='key variables'!$B$26,SUMPRODUCT(P808:P837,'control variables'!V$7:V$36)*$E838,SUMPRODUCT(P808:P837,'control variables'!Z$7:Z$36)*$E838)</f>
        <v>6.7568054123148337E-40</v>
      </c>
      <c r="AA838" s="10">
        <f ca="1">IF($A838&gt;='key variables'!$B$26,SUMPRODUCT(Q808:Q837,'control variables'!W$7:W$36)*$E838,SUMPRODUCT(Q808:Q837,'control variables'!AA$7:AA$36)*$E838)</f>
        <v>7.7991624498642095E-40</v>
      </c>
      <c r="AB838" s="10">
        <f ca="1">IF($A838&gt;='key variables'!$B$26,SUMPRODUCT(R808:R837,'control variables'!X$7:X$36)*$E838,SUMPRODUCT(R808:R837,'control variables'!AB$7:AB$36)*$E838)</f>
        <v>2.3360198034135926E-39</v>
      </c>
      <c r="AC838" s="10">
        <f ca="1">IF($A838&gt;='key variables'!$B$26,SUMPRODUCT(S808:S837,'control variables'!Y$7:Y$36)*$E838,SUMPRODUCT(S808:S837,'control variables'!AC$7:AC$36)*$E838)</f>
        <v>1.0500293381739845E-39</v>
      </c>
      <c r="AD838" s="10">
        <f t="shared" ca="1" si="638"/>
        <v>4.8416459278054817E-39</v>
      </c>
      <c r="AE838" s="82">
        <f ca="1">SUMPRODUCT(P808:P837,'control variables'!AL$7:AL$36)</f>
        <v>9.199732573528861E-40</v>
      </c>
      <c r="AF838" s="82">
        <f ca="1">SUMPRODUCT(Q808:Q837,'control variables'!AM$7:AM$36)</f>
        <v>1.0591189005463158E-39</v>
      </c>
      <c r="AG838" s="82">
        <f ca="1">SUMPRODUCT(R808:R837,'control variables'!AN$7:AN$36)</f>
        <v>3.0198263340269669E-39</v>
      </c>
      <c r="AH838" s="82">
        <f ca="1">SUMPRODUCT(S808:S837,'control variables'!AO$7:AO$36)</f>
        <v>1.3075548482735676E-39</v>
      </c>
      <c r="AI838" s="82">
        <f t="shared" ca="1" si="602"/>
        <v>6.3064733401997366E-39</v>
      </c>
      <c r="AJ838" s="10">
        <f ca="1">SUMPRODUCT(P808:P837,'control variables'!AP$7:AP$36)</f>
        <v>8.7903802558868451E-43</v>
      </c>
      <c r="AK838" s="10">
        <f ca="1">SUMPRODUCT(Q808:Q837,'control variables'!AQ$7:AQ$36)</f>
        <v>2.5366130674263817E-42</v>
      </c>
      <c r="AL838" s="10">
        <f ca="1">SUMPRODUCT(R808:R837,'control variables'!AR$7:AR$36)</f>
        <v>9.1172533930879641E-41</v>
      </c>
      <c r="AM838" s="10">
        <f ca="1">SUMPRODUCT(S808:S837,'control variables'!AS$7:AS$36)</f>
        <v>6.8302671152581998E-41</v>
      </c>
      <c r="AN838" s="10">
        <f t="shared" ca="1" si="623"/>
        <v>1.628908561764767E-40</v>
      </c>
      <c r="AO838" s="82">
        <f ca="1">SUMPRODUCT(P808:P837,'control variables'!AX$7:AX$36)</f>
        <v>1.1953575674941356E-42</v>
      </c>
      <c r="AP838" s="82">
        <f ca="1">SUMPRODUCT(Q808:Q837,'control variables'!AY$7:AY$36)</f>
        <v>2.7595253335458608E-42</v>
      </c>
      <c r="AQ838" s="82">
        <f ca="1">SUMPRODUCT(R808:R837,'control variables'!AZ$7:AZ$36)</f>
        <v>2.4796146516848868E-41</v>
      </c>
      <c r="AR838" s="82">
        <f ca="1">SUMPRODUCT(S808:S837,'control variables'!BA$7:BA$36)</f>
        <v>1.8576241861124162E-41</v>
      </c>
      <c r="AS838" s="82">
        <f t="shared" ca="1" si="624"/>
        <v>4.7327271279013029E-41</v>
      </c>
      <c r="AT838" s="10">
        <f ca="1">SUMPRODUCT(P808:P837,'control variables'!AT$7:AT$36)</f>
        <v>-1.0549496996420846E-42</v>
      </c>
      <c r="AU838" s="10">
        <f ca="1">SUMPRODUCT(Q808:Q837,'control variables'!AU$7:AU$36)</f>
        <v>1.144388342551261E-42</v>
      </c>
      <c r="AV838" s="10">
        <f ca="1">SUMPRODUCT(R808:R837,'control variables'!AV$7:AV$36)</f>
        <v>4.9278279101435639E-40</v>
      </c>
      <c r="AW838" s="10">
        <f ca="1">SUMPRODUCT(S808:S837,'control variables'!AW$7:AW$36)</f>
        <v>3.6917237541979976E-40</v>
      </c>
      <c r="AX838" s="10">
        <f t="shared" ca="1" si="603"/>
        <v>8.620446050770653E-40</v>
      </c>
      <c r="AY838" s="82">
        <f ca="1">SUMPRODUCT(P808:P837,'control variables'!BB$7:BB$36)</f>
        <v>3.8236276017106638E-42</v>
      </c>
      <c r="AZ838" s="82">
        <f ca="1">SUMPRODUCT(Q808:Q837,'control variables'!BC$7:BC$36)</f>
        <v>9.7502435657950107E-42</v>
      </c>
      <c r="BA838" s="82">
        <f ca="1">SUMPRODUCT(R808:R837,'control variables'!BD$7:BD$36)</f>
        <v>6.8254701991179784E-41</v>
      </c>
      <c r="BB838" s="82">
        <f ca="1">SUMPRODUCT(S808:S837,'control variables'!BE$7:BE$36)</f>
        <v>9.6994803900057353E-42</v>
      </c>
      <c r="BC838" s="82">
        <f t="shared" ca="1" si="625"/>
        <v>9.1528053548691192E-41</v>
      </c>
      <c r="BD838" s="10">
        <f ca="1">SUMPRODUCT(P808:P837,'control variables'!BF$7:BF$36)</f>
        <v>7.9986958981831889E-43</v>
      </c>
      <c r="BE838" s="10">
        <f ca="1">SUMPRODUCT(Q808:Q837,'control variables'!BG$7:BG$36)</f>
        <v>9.2326365627304903E-43</v>
      </c>
      <c r="BF838" s="10">
        <f ca="1">SUMPRODUCT(R808:R837,'control variables'!BH$7:BH$36)</f>
        <v>2.76537666536672E-41</v>
      </c>
      <c r="BG838" s="10">
        <f ca="1">SUMPRODUCT(S808:S837,'control variables'!BI$7:BI$36)</f>
        <v>6.2151156113780001E-41</v>
      </c>
      <c r="BH838" s="10">
        <f t="shared" ca="1" si="626"/>
        <v>9.1528056013538566E-41</v>
      </c>
      <c r="BI838" s="82">
        <f t="shared" ca="1" si="604"/>
        <v>9.2274193525495467E-40</v>
      </c>
      <c r="BJ838" s="82">
        <f t="shared" ca="1" si="605"/>
        <v>1.0700135324546621E-39</v>
      </c>
      <c r="BK838" s="82">
        <f t="shared" ca="1" si="606"/>
        <v>3.5808638270325028E-39</v>
      </c>
      <c r="BL838" s="82">
        <f t="shared" ca="1" si="607"/>
        <v>1.686426704083373E-39</v>
      </c>
      <c r="BM838" s="82">
        <f t="shared" ca="1" si="597"/>
        <v>7.2600459988254916E-39</v>
      </c>
      <c r="BN838" s="10">
        <f ca="1">BN837+BI838-INDIRECT(ADDRESS(MAX($D838-'key variables'!$B$9*30,34),scenario!BI$4),TRUE)</f>
        <v>9439390.0751690175</v>
      </c>
      <c r="BO838" s="10">
        <f ca="1">BO837+BJ838-INDIRECT(ADDRESS(MAX($D838-'key variables'!$B$9*30,34),scenario!BJ$4),TRUE)</f>
        <v>10895583.360992203</v>
      </c>
      <c r="BP838" s="10">
        <f ca="1">BP837+BK838-INDIRECT(ADDRESS(MAX($D838-'key variables'!$B$9*30,34),scenario!BK$4),TRUE)</f>
        <v>32531162.537994072</v>
      </c>
      <c r="BQ838" s="10">
        <f ca="1">BQ837+BL838-INDIRECT(ADDRESS(MAX($D838-'key variables'!$B$9*30,34),scenario!BL$4),TRUE)</f>
        <v>14415841.516535141</v>
      </c>
      <c r="BR838" s="10">
        <f t="shared" ca="1" si="627"/>
        <v>67281977.490690395</v>
      </c>
      <c r="BS838" s="82">
        <f t="shared" ca="1" si="608"/>
        <v>-2.3433848477536824E-9</v>
      </c>
      <c r="BT838" s="82">
        <f t="shared" ca="1" si="609"/>
        <v>-3.4288309057018498E-10</v>
      </c>
      <c r="BU838" s="82">
        <f t="shared" ca="1" si="610"/>
        <v>-4.2578247660364599E-9</v>
      </c>
      <c r="BV838" s="82">
        <f t="shared" ca="1" si="611"/>
        <v>-2.9943922343414556E-9</v>
      </c>
      <c r="BW838" s="82">
        <f t="shared" ca="1" si="628"/>
        <v>-9.9384849387017825E-9</v>
      </c>
      <c r="BX838" s="10">
        <f t="shared" ca="1" si="612"/>
        <v>-1.8625994260191893E-12</v>
      </c>
      <c r="BY838" s="10">
        <f t="shared" ca="1" si="613"/>
        <v>2.8902850229962428E-12</v>
      </c>
      <c r="BZ838" s="10">
        <f t="shared" ca="1" si="614"/>
        <v>-3.5034723983035463E-11</v>
      </c>
      <c r="CA838" s="10">
        <f t="shared" ca="1" si="615"/>
        <v>-2.0257049910634696E-11</v>
      </c>
      <c r="CB838" s="10">
        <v>0</v>
      </c>
      <c r="CC838" s="82">
        <f t="shared" ca="1" si="616"/>
        <v>3.9725652202851362E-13</v>
      </c>
      <c r="CD838" s="82">
        <f t="shared" ca="1" si="617"/>
        <v>3.4270724516460853E-13</v>
      </c>
      <c r="CE838" s="82">
        <f t="shared" ca="1" si="618"/>
        <v>1.8915613015532971E-10</v>
      </c>
      <c r="CF838" s="82">
        <f t="shared" ca="1" si="619"/>
        <v>3.7028113764059381E-11</v>
      </c>
      <c r="CG838" s="82">
        <f t="shared" ca="1" si="629"/>
        <v>2.269242076865822E-10</v>
      </c>
      <c r="CH838" s="13" t="str">
        <f t="shared" ca="1" si="630"/>
        <v/>
      </c>
      <c r="CI838" s="81">
        <f t="shared" ca="1" si="639"/>
        <v>0.1131775965863165</v>
      </c>
      <c r="CJ838" s="81">
        <f t="shared" ca="1" si="640"/>
        <v>0.13063724757458739</v>
      </c>
      <c r="CK838" s="81">
        <f t="shared" ca="1" si="641"/>
        <v>0.39004625943939081</v>
      </c>
      <c r="CL838" s="81">
        <f t="shared" ca="1" si="642"/>
        <v>0.17284488538116416</v>
      </c>
      <c r="CM838" s="89">
        <f t="shared" ca="1" si="631"/>
        <v>0.80670598898145884</v>
      </c>
    </row>
    <row r="839" spans="1:91" x14ac:dyDescent="0.3">
      <c r="A839">
        <v>774</v>
      </c>
      <c r="B839" s="3">
        <f t="shared" si="644"/>
        <v>2.338888888888889</v>
      </c>
      <c r="C839" s="3">
        <f t="shared" si="632"/>
        <v>25.8</v>
      </c>
      <c r="D839" s="4">
        <f t="shared" ca="1" si="620"/>
        <v>839</v>
      </c>
      <c r="E839" s="58">
        <f>(0.5*(COS(B839*2*PI())+1)*('key variables'!$B$4-'key variables'!$B$6)+'key variables'!$B$6)/'key variables'!$B$4</f>
        <v>1</v>
      </c>
      <c r="F839" s="10">
        <f t="shared" ca="1" si="633"/>
        <v>11689222.907461114</v>
      </c>
      <c r="G839" s="10">
        <f t="shared" ca="1" si="634"/>
        <v>13492492.798713122</v>
      </c>
      <c r="H839" s="10">
        <f t="shared" ca="1" si="635"/>
        <v>40309474.521088287</v>
      </c>
      <c r="I839" s="10">
        <f t="shared" ca="1" si="636"/>
        <v>17912154.249750931</v>
      </c>
      <c r="J839" s="10">
        <f t="shared" ca="1" si="621"/>
        <v>83403344.477013454</v>
      </c>
      <c r="K839" s="82">
        <f t="shared" ca="1" si="598"/>
        <v>2249832.832292099</v>
      </c>
      <c r="L839" s="82">
        <f t="shared" ca="1" si="599"/>
        <v>2596909.4377209195</v>
      </c>
      <c r="M839" s="82">
        <f t="shared" ca="1" si="600"/>
        <v>7778311.98309422</v>
      </c>
      <c r="N839" s="82">
        <f t="shared" ca="1" si="601"/>
        <v>3496312.733215793</v>
      </c>
      <c r="O839" s="82">
        <f t="shared" ca="1" si="622"/>
        <v>16121366.986323033</v>
      </c>
      <c r="P839" s="10">
        <f ca="1">IF(IF($A839&gt;='key variables'!$B$26,K839*SUMPRODUCT(Z839:AC839,'control variables'!$O$3:$R$3)/J839+F$65*'key variables'!$B$25/scenario!J$65,K839*SUMPRODUCT(Z839:AC839,'control variables'!$O$7:$R$7)/J839+F$65*'key variables'!$B$25/scenario!J$65)&lt;'key variables'!$B$28,0,IF($A839&gt;='key variables'!$B$26,K839*SUMPRODUCT(Z839:AC839,'control variables'!$O$3:$R$3)/J839+F$65*'key variables'!$B$25/scenario!J$65,K839*SUMPRODUCT(Z839:AC839,'control variables'!$O$7:$R$7)/J839+F$65*'key variables'!$B$25/scenario!J$65))</f>
        <v>1.1237897294681304E-40</v>
      </c>
      <c r="Q839" s="10">
        <f ca="1">IF(IF($A839&gt;='key variables'!$B$26,L839*SUMPRODUCT(Z839:AC839,'control variables'!$O$4:$R$4)/J839+G$65*'key variables'!$B$25/scenario!J$65,L839*SUMPRODUCT(Z839:AC839,'control variables'!$O$7:$R$7)/J839+G$65*'key variables'!$B$25/scenario!J$65)&lt;'key variables'!$B$28,0,IF($A839&gt;='key variables'!$B$26,L839*SUMPRODUCT(Z839:AC839,'control variables'!$O$4:$R$4)/J839+G$65*'key variables'!$B$25/scenario!J$65,L839*SUMPRODUCT(Z839:AC839,'control variables'!$O$7:$R$7)/J839+G$65*'key variables'!$B$25/scenario!J$65))</f>
        <v>1.2971542207855597E-40</v>
      </c>
      <c r="R839" s="10">
        <f ca="1">IF(IF($A839&gt;='key variables'!$B$26,M839*SUMPRODUCT(Z839:AC839,'control variables'!$O$5:$R$5)/J839+H$65*'key variables'!$B$25/scenario!J$65,M839*SUMPRODUCT(Z839:AC839,'control variables'!$O$7:$R$7)/J839+H$65*'key variables'!$B$25/scenario!J$65)&lt;'key variables'!$B$28,0,IF($A839&gt;='key variables'!$B$26,M839*SUMPRODUCT(Z839:AC839,'control variables'!$O$5:$R$5)/J839+H$65*'key variables'!$B$25/scenario!J$65,M839*SUMPRODUCT(Z839:AC839,'control variables'!$O$7:$R$7)/J839+H$65*'key variables'!$B$25/scenario!J$65))</f>
        <v>3.8852607152571271E-40</v>
      </c>
      <c r="S839" s="10">
        <f ca="1">IF(IF($A839&gt;='key variables'!$B$26,N839*SUMPRODUCT(Z839:AC839,'control variables'!$O$6:$R$6)/J839+I$65*'key variables'!$B$25/scenario!J$65,N839*SUMPRODUCT(Z839:AC839,'control variables'!$O$7:$R$7)/J839+I$65*'key variables'!$B$25/scenario!J$65)&lt;'key variables'!$B$28,0,IF($A839&gt;='key variables'!$B$26,N839*SUMPRODUCT(Z839:AC839,'control variables'!$O$6:$R$6)/J839+I$65*'key variables'!$B$25/scenario!J$65,N839*SUMPRODUCT(Z839:AC839,'control variables'!$O$7:$R$7)/J839+I$65*'key variables'!$B$25/scenario!J$65))</f>
        <v>1.7464054591974378E-40</v>
      </c>
      <c r="T839" s="10">
        <f t="shared" ca="1" si="643"/>
        <v>8.052610124708255E-40</v>
      </c>
      <c r="U839" s="82">
        <f ca="1">SUMPRODUCT(P809:P838,'control variables'!AD$7:AD$36)</f>
        <v>2.3826421250113115E-40</v>
      </c>
      <c r="V839" s="82">
        <f ca="1">SUMPRODUCT(Q809:Q838,'control variables'!AE$7:AE$36)</f>
        <v>2.7502069186400639E-40</v>
      </c>
      <c r="W839" s="82">
        <f ca="1">SUMPRODUCT(R809:R838,'control variables'!AF$7:AF$36)</f>
        <v>8.2374714807230631E-40</v>
      </c>
      <c r="X839" s="82">
        <f ca="1">SUMPRODUCT(S809:S838,'control variables'!AG$7:AG$36)</f>
        <v>3.7027026545285246E-40</v>
      </c>
      <c r="Y839" s="82">
        <f t="shared" ca="1" si="637"/>
        <v>1.7073023178902964E-39</v>
      </c>
      <c r="Z839" s="10">
        <f ca="1">IF($A839&gt;='key variables'!$B$26,SUMPRODUCT(P809:P838,'control variables'!V$7:V$36)*$E839,SUMPRODUCT(P809:P838,'control variables'!Z$7:Z$36)*$E839)</f>
        <v>5.8138879913891049E-40</v>
      </c>
      <c r="AA839" s="10">
        <f ca="1">IF($A839&gt;='key variables'!$B$26,SUMPRODUCT(Q809:Q838,'control variables'!W$7:W$36)*$E839,SUMPRODUCT(Q809:Q838,'control variables'!AA$7:AA$36)*$E839)</f>
        <v>6.7107832982012732E-40</v>
      </c>
      <c r="AB839" s="10">
        <f ca="1">IF($A839&gt;='key variables'!$B$26,SUMPRODUCT(R809:R838,'control variables'!X$7:X$36)*$E839,SUMPRODUCT(R809:R838,'control variables'!AB$7:AB$36)*$E839)</f>
        <v>2.0100264331958239E-39</v>
      </c>
      <c r="AC839" s="10">
        <f ca="1">IF($A839&gt;='key variables'!$B$26,SUMPRODUCT(S809:S838,'control variables'!Y$7:Y$36)*$E839,SUMPRODUCT(S809:S838,'control variables'!AC$7:AC$36)*$E839)</f>
        <v>9.0349693195094295E-40</v>
      </c>
      <c r="AD839" s="10">
        <f t="shared" ca="1" si="638"/>
        <v>4.1659904941058042E-39</v>
      </c>
      <c r="AE839" s="82">
        <f ca="1">SUMPRODUCT(P809:P838,'control variables'!AL$7:AL$36)</f>
        <v>7.9159027779233654E-40</v>
      </c>
      <c r="AF839" s="82">
        <f ca="1">SUMPRODUCT(Q809:Q838,'control variables'!AM$7:AM$36)</f>
        <v>9.1131803886445037E-40</v>
      </c>
      <c r="AG839" s="82">
        <f ca="1">SUMPRODUCT(R809:R838,'control variables'!AN$7:AN$36)</f>
        <v>2.5984072336138336E-39</v>
      </c>
      <c r="AH839" s="82">
        <f ca="1">SUMPRODUCT(S809:S838,'control variables'!AO$7:AO$36)</f>
        <v>1.1250845579488007E-39</v>
      </c>
      <c r="AI839" s="82">
        <f t="shared" ca="1" si="602"/>
        <v>5.4264001082194214E-39</v>
      </c>
      <c r="AJ839" s="10">
        <f ca="1">SUMPRODUCT(P809:P838,'control variables'!AP$7:AP$36)</f>
        <v>7.5636758927967641E-43</v>
      </c>
      <c r="AK839" s="10">
        <f ca="1">SUMPRODUCT(Q809:Q838,'control variables'!AQ$7:AQ$36)</f>
        <v>2.1826267520790568E-42</v>
      </c>
      <c r="AL839" s="10">
        <f ca="1">SUMPRODUCT(R809:R838,'control variables'!AR$7:AR$36)</f>
        <v>7.8449336309014652E-41</v>
      </c>
      <c r="AM839" s="10">
        <f ca="1">SUMPRODUCT(S809:S838,'control variables'!AS$7:AS$36)</f>
        <v>5.8770980568722703E-41</v>
      </c>
      <c r="AN839" s="10">
        <f t="shared" ca="1" si="623"/>
        <v>1.401593112190961E-40</v>
      </c>
      <c r="AO839" s="82">
        <f ca="1">SUMPRODUCT(P809:P838,'control variables'!AX$7:AX$36)</f>
        <v>1.0285444944742514E-42</v>
      </c>
      <c r="AP839" s="82">
        <f ca="1">SUMPRODUCT(Q809:Q838,'control variables'!AY$7:AY$36)</f>
        <v>2.3744314390637279E-42</v>
      </c>
      <c r="AQ839" s="82">
        <f ca="1">SUMPRODUCT(R809:R838,'control variables'!AZ$7:AZ$36)</f>
        <v>2.1335825093362206E-41</v>
      </c>
      <c r="AR839" s="82">
        <f ca="1">SUMPRODUCT(S809:S838,'control variables'!BA$7:BA$36)</f>
        <v>1.5983912942748083E-41</v>
      </c>
      <c r="AS839" s="82">
        <f t="shared" ca="1" si="624"/>
        <v>4.0722713969648271E-41</v>
      </c>
      <c r="AT839" s="10">
        <f ca="1">SUMPRODUCT(P809:P838,'control variables'!AT$7:AT$36)</f>
        <v>-9.0773065317081754E-43</v>
      </c>
      <c r="AU839" s="10">
        <f ca="1">SUMPRODUCT(Q809:Q838,'control variables'!AU$7:AU$36)</f>
        <v>9.8468806429117929E-43</v>
      </c>
      <c r="AV839" s="10">
        <f ca="1">SUMPRODUCT(R809:R838,'control variables'!AV$7:AV$36)</f>
        <v>4.2401457141564341E-40</v>
      </c>
      <c r="AW839" s="10">
        <f ca="1">SUMPRODUCT(S809:S838,'control variables'!AW$7:AW$36)</f>
        <v>3.1765408491621009E-40</v>
      </c>
      <c r="AX839" s="10">
        <f t="shared" ca="1" si="603"/>
        <v>7.4174561374297392E-40</v>
      </c>
      <c r="AY839" s="82">
        <f ca="1">SUMPRODUCT(P809:P838,'control variables'!BB$7:BB$36)</f>
        <v>3.2900374127414237E-42</v>
      </c>
      <c r="AZ839" s="82">
        <f ca="1">SUMPRODUCT(Q809:Q838,'control variables'!BC$7:BC$36)</f>
        <v>8.3895895354597746E-42</v>
      </c>
      <c r="BA839" s="82">
        <f ca="1">SUMPRODUCT(R809:R838,'control variables'!BD$7:BD$36)</f>
        <v>5.8729705540892987E-41</v>
      </c>
      <c r="BB839" s="82">
        <f ca="1">SUMPRODUCT(S809:S838,'control variables'!BE$7:BE$36)</f>
        <v>8.3459104001115606E-42</v>
      </c>
      <c r="BC839" s="82">
        <f t="shared" ca="1" si="625"/>
        <v>7.8755242889205749E-41</v>
      </c>
      <c r="BD839" s="10">
        <f ca="1">SUMPRODUCT(P809:P838,'control variables'!BF$7:BF$36)</f>
        <v>6.8824716994904171E-43</v>
      </c>
      <c r="BE839" s="10">
        <f ca="1">SUMPRODUCT(Q809:Q838,'control variables'!BG$7:BG$36)</f>
        <v>7.9442149899843347E-43</v>
      </c>
      <c r="BF839" s="10">
        <f ca="1">SUMPRODUCT(R809:R838,'control variables'!BH$7:BH$36)</f>
        <v>2.379466213003632E-41</v>
      </c>
      <c r="BG839" s="10">
        <f ca="1">SUMPRODUCT(S809:S838,'control variables'!BI$7:BI$36)</f>
        <v>5.347791421109796E-41</v>
      </c>
      <c r="BH839" s="10">
        <f t="shared" ca="1" si="626"/>
        <v>7.8755245010081762E-41</v>
      </c>
      <c r="BI839" s="82">
        <f t="shared" ca="1" si="604"/>
        <v>7.9397258455190723E-40</v>
      </c>
      <c r="BJ839" s="82">
        <f t="shared" ca="1" si="605"/>
        <v>9.2069231646420128E-40</v>
      </c>
      <c r="BK839" s="82">
        <f t="shared" ca="1" si="606"/>
        <v>3.0811515105703696E-39</v>
      </c>
      <c r="BL839" s="82">
        <f t="shared" ca="1" si="607"/>
        <v>1.4510845532651223E-39</v>
      </c>
      <c r="BM839" s="82">
        <f t="shared" ca="1" si="597"/>
        <v>6.2469009648516002E-39</v>
      </c>
      <c r="BN839" s="10">
        <f ca="1">BN838+BI839-INDIRECT(ADDRESS(MAX($D839-'key variables'!$B$9*30,34),scenario!BI$4),TRUE)</f>
        <v>9439390.0751690175</v>
      </c>
      <c r="BO839" s="10">
        <f ca="1">BO838+BJ839-INDIRECT(ADDRESS(MAX($D839-'key variables'!$B$9*30,34),scenario!BJ$4),TRUE)</f>
        <v>10895583.360992203</v>
      </c>
      <c r="BP839" s="10">
        <f ca="1">BP838+BK839-INDIRECT(ADDRESS(MAX($D839-'key variables'!$B$9*30,34),scenario!BK$4),TRUE)</f>
        <v>32531162.537994072</v>
      </c>
      <c r="BQ839" s="10">
        <f ca="1">BQ838+BL839-INDIRECT(ADDRESS(MAX($D839-'key variables'!$B$9*30,34),scenario!BL$4),TRUE)</f>
        <v>14415841.516535141</v>
      </c>
      <c r="BR839" s="10">
        <f t="shared" ca="1" si="627"/>
        <v>67281977.490690395</v>
      </c>
      <c r="BS839" s="82">
        <f t="shared" ca="1" si="608"/>
        <v>-2.3433848477536824E-9</v>
      </c>
      <c r="BT839" s="82">
        <f t="shared" ca="1" si="609"/>
        <v>-3.4288309057018498E-10</v>
      </c>
      <c r="BU839" s="82">
        <f t="shared" ca="1" si="610"/>
        <v>-4.2578247660364599E-9</v>
      </c>
      <c r="BV839" s="82">
        <f t="shared" ca="1" si="611"/>
        <v>-2.9943922343414556E-9</v>
      </c>
      <c r="BW839" s="82">
        <f t="shared" ca="1" si="628"/>
        <v>-9.9384849387017825E-9</v>
      </c>
      <c r="BX839" s="10">
        <f t="shared" ca="1" si="612"/>
        <v>-1.8625994260191893E-12</v>
      </c>
      <c r="BY839" s="10">
        <f t="shared" ca="1" si="613"/>
        <v>2.8902850229962428E-12</v>
      </c>
      <c r="BZ839" s="10">
        <f t="shared" ca="1" si="614"/>
        <v>-3.5034723983035463E-11</v>
      </c>
      <c r="CA839" s="10">
        <f t="shared" ca="1" si="615"/>
        <v>-2.0257049910634696E-11</v>
      </c>
      <c r="CB839" s="10">
        <v>0</v>
      </c>
      <c r="CC839" s="82">
        <f t="shared" ca="1" si="616"/>
        <v>3.9725652202851362E-13</v>
      </c>
      <c r="CD839" s="82">
        <f t="shared" ca="1" si="617"/>
        <v>3.4270724516460853E-13</v>
      </c>
      <c r="CE839" s="82">
        <f t="shared" ca="1" si="618"/>
        <v>1.8915613015532971E-10</v>
      </c>
      <c r="CF839" s="82">
        <f t="shared" ca="1" si="619"/>
        <v>3.7028113764059381E-11</v>
      </c>
      <c r="CG839" s="82">
        <f t="shared" ca="1" si="629"/>
        <v>2.269242076865822E-10</v>
      </c>
      <c r="CH839" s="13" t="str">
        <f t="shared" ca="1" si="630"/>
        <v/>
      </c>
      <c r="CI839" s="81">
        <f t="shared" ca="1" si="639"/>
        <v>0.1131775965863165</v>
      </c>
      <c r="CJ839" s="81">
        <f t="shared" ca="1" si="640"/>
        <v>0.13063724757458739</v>
      </c>
      <c r="CK839" s="81">
        <f t="shared" ca="1" si="641"/>
        <v>0.39004625943939081</v>
      </c>
      <c r="CL839" s="81">
        <f t="shared" ca="1" si="642"/>
        <v>0.17284488538116416</v>
      </c>
      <c r="CM839" s="89">
        <f t="shared" ca="1" si="631"/>
        <v>0.80670598898145884</v>
      </c>
    </row>
    <row r="840" spans="1:91" x14ac:dyDescent="0.3">
      <c r="A840">
        <v>775</v>
      </c>
      <c r="B840" s="3">
        <f t="shared" si="644"/>
        <v>2.3416666666666668</v>
      </c>
      <c r="C840" s="3">
        <f t="shared" si="632"/>
        <v>25.833333333333332</v>
      </c>
      <c r="D840" s="4">
        <f t="shared" ca="1" si="620"/>
        <v>840</v>
      </c>
      <c r="E840" s="58">
        <f>(0.5*(COS(B840*2*PI())+1)*('key variables'!$B$4-'key variables'!$B$6)+'key variables'!$B$6)/'key variables'!$B$4</f>
        <v>1</v>
      </c>
      <c r="F840" s="10">
        <f t="shared" ca="1" si="633"/>
        <v>11689222.907461114</v>
      </c>
      <c r="G840" s="10">
        <f t="shared" ca="1" si="634"/>
        <v>13492492.798713122</v>
      </c>
      <c r="H840" s="10">
        <f t="shared" ca="1" si="635"/>
        <v>40309474.521088287</v>
      </c>
      <c r="I840" s="10">
        <f t="shared" ca="1" si="636"/>
        <v>17912154.249750931</v>
      </c>
      <c r="J840" s="10">
        <f t="shared" ca="1" si="621"/>
        <v>83403344.477013454</v>
      </c>
      <c r="K840" s="82">
        <f t="shared" ca="1" si="598"/>
        <v>2249832.832292099</v>
      </c>
      <c r="L840" s="82">
        <f t="shared" ca="1" si="599"/>
        <v>2596909.4377209195</v>
      </c>
      <c r="M840" s="82">
        <f t="shared" ca="1" si="600"/>
        <v>7778311.98309422</v>
      </c>
      <c r="N840" s="82">
        <f t="shared" ca="1" si="601"/>
        <v>3496312.733215793</v>
      </c>
      <c r="O840" s="82">
        <f t="shared" ca="1" si="622"/>
        <v>16121366.986323033</v>
      </c>
      <c r="P840" s="10">
        <f ca="1">IF(IF($A840&gt;='key variables'!$B$26,K840*SUMPRODUCT(Z840:AC840,'control variables'!$O$3:$R$3)/J840+F$65*'key variables'!$B$25/scenario!J$65,K840*SUMPRODUCT(Z840:AC840,'control variables'!$O$7:$R$7)/J840+F$65*'key variables'!$B$25/scenario!J$65)&lt;'key variables'!$B$28,0,IF($A840&gt;='key variables'!$B$26,K840*SUMPRODUCT(Z840:AC840,'control variables'!$O$3:$R$3)/J840+F$65*'key variables'!$B$25/scenario!J$65,K840*SUMPRODUCT(Z840:AC840,'control variables'!$O$7:$R$7)/J840+F$65*'key variables'!$B$25/scenario!J$65))</f>
        <v>9.6696400359453478E-41</v>
      </c>
      <c r="Q840" s="10">
        <f ca="1">IF(IF($A840&gt;='key variables'!$B$26,L840*SUMPRODUCT(Z840:AC840,'control variables'!$O$4:$R$4)/J840+G$65*'key variables'!$B$25/scenario!J$65,L840*SUMPRODUCT(Z840:AC840,'control variables'!$O$7:$R$7)/J840+G$65*'key variables'!$B$25/scenario!J$65)&lt;'key variables'!$B$28,0,IF($A840&gt;='key variables'!$B$26,L840*SUMPRODUCT(Z840:AC840,'control variables'!$O$4:$R$4)/J840+G$65*'key variables'!$B$25/scenario!J$65,L840*SUMPRODUCT(Z840:AC840,'control variables'!$O$7:$R$7)/J840+G$65*'key variables'!$B$25/scenario!J$65))</f>
        <v>1.1161353460704722E-40</v>
      </c>
      <c r="R840" s="10">
        <f ca="1">IF(IF($A840&gt;='key variables'!$B$26,M840*SUMPRODUCT(Z840:AC840,'control variables'!$O$5:$R$5)/J840+H$65*'key variables'!$B$25/scenario!J$65,M840*SUMPRODUCT(Z840:AC840,'control variables'!$O$7:$R$7)/J840+H$65*'key variables'!$B$25/scenario!J$65)&lt;'key variables'!$B$28,0,IF($A840&gt;='key variables'!$B$26,M840*SUMPRODUCT(Z840:AC840,'control variables'!$O$5:$R$5)/J840+H$65*'key variables'!$B$25/scenario!J$65,M840*SUMPRODUCT(Z840:AC840,'control variables'!$O$7:$R$7)/J840+H$65*'key variables'!$B$25/scenario!J$65))</f>
        <v>3.3430695776261237E-40</v>
      </c>
      <c r="S840" s="10">
        <f ca="1">IF(IF($A840&gt;='key variables'!$B$26,N840*SUMPRODUCT(Z840:AC840,'control variables'!$O$6:$R$6)/J840+I$65*'key variables'!$B$25/scenario!J$65,N840*SUMPRODUCT(Z840:AC840,'control variables'!$O$7:$R$7)/J840+I$65*'key variables'!$B$25/scenario!J$65)&lt;'key variables'!$B$28,0,IF($A840&gt;='key variables'!$B$26,N840*SUMPRODUCT(Z840:AC840,'control variables'!$O$6:$R$6)/J840+I$65*'key variables'!$B$25/scenario!J$65,N840*SUMPRODUCT(Z840:AC840,'control variables'!$O$7:$R$7)/J840+I$65*'key variables'!$B$25/scenario!J$65))</f>
        <v>1.5026932267161255E-40</v>
      </c>
      <c r="T840" s="10">
        <f t="shared" ca="1" si="643"/>
        <v>6.928862154007256E-40</v>
      </c>
      <c r="U840" s="82">
        <f ca="1">SUMPRODUCT(P810:P839,'control variables'!AD$7:AD$36)</f>
        <v>2.0501425737574027E-40</v>
      </c>
      <c r="V840" s="82">
        <f ca="1">SUMPRODUCT(Q810:Q839,'control variables'!AE$7:AE$36)</f>
        <v>2.3664134161647917E-40</v>
      </c>
      <c r="W840" s="82">
        <f ca="1">SUMPRODUCT(R810:R839,'control variables'!AF$7:AF$36)</f>
        <v>7.0879259648205078E-40</v>
      </c>
      <c r="X840" s="82">
        <f ca="1">SUMPRODUCT(S810:S839,'control variables'!AG$7:AG$36)</f>
        <v>3.1859876354605443E-40</v>
      </c>
      <c r="Y840" s="82">
        <f t="shared" ca="1" si="637"/>
        <v>1.4690469590203245E-39</v>
      </c>
      <c r="Z840" s="10">
        <f ca="1">IF($A840&gt;='key variables'!$B$26,SUMPRODUCT(P810:P839,'control variables'!V$7:V$36)*$E840,SUMPRODUCT(P810:P839,'control variables'!Z$7:Z$36)*$E840)</f>
        <v>5.0025554257952729E-40</v>
      </c>
      <c r="AA840" s="10">
        <f ca="1">IF($A840&gt;='key variables'!$B$26,SUMPRODUCT(Q810:Q839,'control variables'!W$7:W$36)*$E840,SUMPRODUCT(Q810:Q839,'control variables'!AA$7:AA$36)*$E840)</f>
        <v>5.7742882988930766E-40</v>
      </c>
      <c r="AB840" s="10">
        <f ca="1">IF($A840&gt;='key variables'!$B$26,SUMPRODUCT(R810:R839,'control variables'!X$7:X$36)*$E840,SUMPRODUCT(R810:R839,'control variables'!AB$7:AB$36)*$E840)</f>
        <v>1.7295256899115452E-39</v>
      </c>
      <c r="AC840" s="10">
        <f ca="1">IF($A840&gt;='key variables'!$B$26,SUMPRODUCT(S810:S839,'control variables'!Y$7:Y$36)*$E840,SUMPRODUCT(S810:S839,'control variables'!AC$7:AC$36)*$E840)</f>
        <v>7.7741323634283907E-40</v>
      </c>
      <c r="AD840" s="10">
        <f t="shared" ca="1" si="638"/>
        <v>3.5846232987232189E-39</v>
      </c>
      <c r="AE840" s="82">
        <f ca="1">SUMPRODUCT(P810:P839,'control variables'!AL$7:AL$36)</f>
        <v>6.8112324231941205E-40</v>
      </c>
      <c r="AF840" s="82">
        <f ca="1">SUMPRODUCT(Q810:Q839,'control variables'!AM$7:AM$36)</f>
        <v>7.8414290173781054E-40</v>
      </c>
      <c r="AG840" s="82">
        <f ca="1">SUMPRODUCT(R810:R839,'control variables'!AN$7:AN$36)</f>
        <v>2.2357974945841385E-39</v>
      </c>
      <c r="AH840" s="82">
        <f ca="1">SUMPRODUCT(S810:S839,'control variables'!AO$7:AO$36)</f>
        <v>9.6807813775932175E-40</v>
      </c>
      <c r="AI840" s="82">
        <f t="shared" ca="1" si="602"/>
        <v>4.6691417764006825E-39</v>
      </c>
      <c r="AJ840" s="10">
        <f ca="1">SUMPRODUCT(P810:P839,'control variables'!AP$7:AP$36)</f>
        <v>6.5081590722952422E-43</v>
      </c>
      <c r="AK840" s="10">
        <f ca="1">SUMPRODUCT(Q810:Q839,'control variables'!AQ$7:AQ$36)</f>
        <v>1.8780395008074809E-42</v>
      </c>
      <c r="AL840" s="10">
        <f ca="1">SUMPRODUCT(R810:R839,'control variables'!AR$7:AR$36)</f>
        <v>6.7501670755258655E-41</v>
      </c>
      <c r="AM840" s="10">
        <f ca="1">SUMPRODUCT(S810:S839,'control variables'!AS$7:AS$36)</f>
        <v>5.0569444777543109E-41</v>
      </c>
      <c r="AN840" s="10">
        <f t="shared" ca="1" si="623"/>
        <v>1.2059997094083877E-40</v>
      </c>
      <c r="AO840" s="82">
        <f ca="1">SUMPRODUCT(P810:P839,'control variables'!AX$7:AX$36)</f>
        <v>8.8501031480564343E-43</v>
      </c>
      <c r="AP840" s="82">
        <f ca="1">SUMPRODUCT(Q810:Q839,'control variables'!AY$7:AY$36)</f>
        <v>2.0430776953838559E-42</v>
      </c>
      <c r="AQ840" s="82">
        <f ca="1">SUMPRODUCT(R810:R839,'control variables'!AZ$7:AZ$36)</f>
        <v>1.835839420069672E-41</v>
      </c>
      <c r="AR840" s="82">
        <f ca="1">SUMPRODUCT(S810:S839,'control variables'!BA$7:BA$36)</f>
        <v>1.3753345529809367E-41</v>
      </c>
      <c r="AS840" s="82">
        <f t="shared" ca="1" si="624"/>
        <v>3.5039827740695587E-41</v>
      </c>
      <c r="AT840" s="10">
        <f ca="1">SUMPRODUCT(P810:P839,'control variables'!AT$7:AT$36)</f>
        <v>-7.8105613849216793E-43</v>
      </c>
      <c r="AU840" s="10">
        <f ca="1">SUMPRODUCT(Q810:Q839,'control variables'!AU$7:AU$36)</f>
        <v>8.472740833726883E-43</v>
      </c>
      <c r="AV840" s="10">
        <f ca="1">SUMPRODUCT(R810:R839,'control variables'!AV$7:AV$36)</f>
        <v>3.648430100464971E-40</v>
      </c>
      <c r="AW840" s="10">
        <f ca="1">SUMPRODUCT(S810:S839,'control variables'!AW$7:AW$36)</f>
        <v>2.7332521169606189E-40</v>
      </c>
      <c r="AX840" s="10">
        <f t="shared" ca="1" si="603"/>
        <v>6.382344396874395E-40</v>
      </c>
      <c r="AY840" s="82">
        <f ca="1">SUMPRODUCT(P810:P839,'control variables'!BB$7:BB$36)</f>
        <v>2.8309101473154842E-42</v>
      </c>
      <c r="AZ840" s="82">
        <f ca="1">SUMPRODUCT(Q810:Q839,'control variables'!BC$7:BC$36)</f>
        <v>7.2188158273723207E-42</v>
      </c>
      <c r="BA840" s="82">
        <f ca="1">SUMPRODUCT(R810:R839,'control variables'!BD$7:BD$36)</f>
        <v>5.0533929711768657E-41</v>
      </c>
      <c r="BB840" s="82">
        <f ca="1">SUMPRODUCT(S810:S839,'control variables'!BE$7:BE$36)</f>
        <v>7.1812321491429024E-42</v>
      </c>
      <c r="BC840" s="82">
        <f t="shared" ca="1" si="625"/>
        <v>6.7764887835599364E-41</v>
      </c>
      <c r="BD840" s="10">
        <f ca="1">SUMPRODUCT(P810:P839,'control variables'!BF$7:BF$36)</f>
        <v>5.9220174510004448E-43</v>
      </c>
      <c r="BE840" s="10">
        <f ca="1">SUMPRODUCT(Q810:Q839,'control variables'!BG$7:BG$36)</f>
        <v>6.8355936441656338E-43</v>
      </c>
      <c r="BF840" s="10">
        <f ca="1">SUMPRODUCT(R810:R839,'control variables'!BH$7:BH$36)</f>
        <v>2.0474098627266093E-41</v>
      </c>
      <c r="BG840" s="10">
        <f ca="1">SUMPRODUCT(S810:S839,'control variables'!BI$7:BI$36)</f>
        <v>4.6015029923722795E-41</v>
      </c>
      <c r="BH840" s="10">
        <f t="shared" ca="1" si="626"/>
        <v>6.77648896605055E-41</v>
      </c>
      <c r="BI840" s="82">
        <f t="shared" ca="1" si="604"/>
        <v>6.8317309632823542E-40</v>
      </c>
      <c r="BJ840" s="82">
        <f t="shared" ca="1" si="605"/>
        <v>7.9220899164855567E-40</v>
      </c>
      <c r="BK840" s="82">
        <f t="shared" ca="1" si="606"/>
        <v>2.6511744343424041E-39</v>
      </c>
      <c r="BL840" s="82">
        <f t="shared" ca="1" si="607"/>
        <v>1.2485845816045266E-39</v>
      </c>
      <c r="BM840" s="82">
        <f t="shared" ca="1" si="597"/>
        <v>5.3751411039237212E-39</v>
      </c>
      <c r="BN840" s="10">
        <f ca="1">BN839+BI840-INDIRECT(ADDRESS(MAX($D840-'key variables'!$B$9*30,34),scenario!BI$4),TRUE)</f>
        <v>9439390.0751690175</v>
      </c>
      <c r="BO840" s="10">
        <f ca="1">BO839+BJ840-INDIRECT(ADDRESS(MAX($D840-'key variables'!$B$9*30,34),scenario!BJ$4),TRUE)</f>
        <v>10895583.360992203</v>
      </c>
      <c r="BP840" s="10">
        <f ca="1">BP839+BK840-INDIRECT(ADDRESS(MAX($D840-'key variables'!$B$9*30,34),scenario!BK$4),TRUE)</f>
        <v>32531162.537994072</v>
      </c>
      <c r="BQ840" s="10">
        <f ca="1">BQ839+BL840-INDIRECT(ADDRESS(MAX($D840-'key variables'!$B$9*30,34),scenario!BL$4),TRUE)</f>
        <v>14415841.516535141</v>
      </c>
      <c r="BR840" s="10">
        <f t="shared" ca="1" si="627"/>
        <v>67281977.490690395</v>
      </c>
      <c r="BS840" s="82">
        <f t="shared" ca="1" si="608"/>
        <v>-2.3433848477536824E-9</v>
      </c>
      <c r="BT840" s="82">
        <f t="shared" ca="1" si="609"/>
        <v>-3.4288309057018498E-10</v>
      </c>
      <c r="BU840" s="82">
        <f t="shared" ca="1" si="610"/>
        <v>-4.2578247660364599E-9</v>
      </c>
      <c r="BV840" s="82">
        <f t="shared" ca="1" si="611"/>
        <v>-2.9943922343414556E-9</v>
      </c>
      <c r="BW840" s="82">
        <f t="shared" ca="1" si="628"/>
        <v>-9.9384849387017825E-9</v>
      </c>
      <c r="BX840" s="10">
        <f t="shared" ca="1" si="612"/>
        <v>-1.8625994260191893E-12</v>
      </c>
      <c r="BY840" s="10">
        <f t="shared" ca="1" si="613"/>
        <v>2.8902850229962428E-12</v>
      </c>
      <c r="BZ840" s="10">
        <f t="shared" ca="1" si="614"/>
        <v>-3.5034723983035463E-11</v>
      </c>
      <c r="CA840" s="10">
        <f t="shared" ca="1" si="615"/>
        <v>-2.0257049910634696E-11</v>
      </c>
      <c r="CB840" s="10">
        <v>0</v>
      </c>
      <c r="CC840" s="82">
        <f t="shared" ca="1" si="616"/>
        <v>3.9725652202851362E-13</v>
      </c>
      <c r="CD840" s="82">
        <f t="shared" ca="1" si="617"/>
        <v>3.4270724516460853E-13</v>
      </c>
      <c r="CE840" s="82">
        <f t="shared" ca="1" si="618"/>
        <v>1.8915613015532971E-10</v>
      </c>
      <c r="CF840" s="82">
        <f t="shared" ca="1" si="619"/>
        <v>3.7028113764059381E-11</v>
      </c>
      <c r="CG840" s="82">
        <f t="shared" ca="1" si="629"/>
        <v>2.269242076865822E-10</v>
      </c>
      <c r="CH840" s="13" t="str">
        <f t="shared" ca="1" si="630"/>
        <v/>
      </c>
      <c r="CI840" s="81">
        <f t="shared" ca="1" si="639"/>
        <v>0.1131775965863165</v>
      </c>
      <c r="CJ840" s="81">
        <f t="shared" ca="1" si="640"/>
        <v>0.13063724757458739</v>
      </c>
      <c r="CK840" s="81">
        <f t="shared" ca="1" si="641"/>
        <v>0.39004625943939081</v>
      </c>
      <c r="CL840" s="81">
        <f t="shared" ca="1" si="642"/>
        <v>0.17284488538116416</v>
      </c>
      <c r="CM840" s="89">
        <f t="shared" ca="1" si="631"/>
        <v>0.80670598898145884</v>
      </c>
    </row>
    <row r="841" spans="1:91" x14ac:dyDescent="0.3">
      <c r="A841">
        <v>776</v>
      </c>
      <c r="B841" s="3">
        <f t="shared" si="644"/>
        <v>2.3444444444444446</v>
      </c>
      <c r="C841" s="3">
        <f t="shared" si="632"/>
        <v>25.866666666666667</v>
      </c>
      <c r="D841" s="4">
        <f t="shared" ca="1" si="620"/>
        <v>841</v>
      </c>
      <c r="E841" s="58">
        <f>(0.5*(COS(B841*2*PI())+1)*('key variables'!$B$4-'key variables'!$B$6)+'key variables'!$B$6)/'key variables'!$B$4</f>
        <v>1</v>
      </c>
      <c r="F841" s="10">
        <f t="shared" ca="1" si="633"/>
        <v>11689222.907461114</v>
      </c>
      <c r="G841" s="10">
        <f t="shared" ca="1" si="634"/>
        <v>13492492.798713122</v>
      </c>
      <c r="H841" s="10">
        <f t="shared" ca="1" si="635"/>
        <v>40309474.521088287</v>
      </c>
      <c r="I841" s="10">
        <f t="shared" ca="1" si="636"/>
        <v>17912154.249750931</v>
      </c>
      <c r="J841" s="10">
        <f t="shared" ca="1" si="621"/>
        <v>83403344.477013454</v>
      </c>
      <c r="K841" s="82">
        <f t="shared" ca="1" si="598"/>
        <v>2249832.832292099</v>
      </c>
      <c r="L841" s="82">
        <f t="shared" ca="1" si="599"/>
        <v>2596909.4377209195</v>
      </c>
      <c r="M841" s="82">
        <f t="shared" ca="1" si="600"/>
        <v>7778311.98309422</v>
      </c>
      <c r="N841" s="82">
        <f t="shared" ca="1" si="601"/>
        <v>3496312.733215793</v>
      </c>
      <c r="O841" s="82">
        <f t="shared" ca="1" si="622"/>
        <v>16121366.986323033</v>
      </c>
      <c r="P841" s="10">
        <f ca="1">IF(IF($A841&gt;='key variables'!$B$26,K841*SUMPRODUCT(Z841:AC841,'control variables'!$O$3:$R$3)/J841+F$65*'key variables'!$B$25/scenario!J$65,K841*SUMPRODUCT(Z841:AC841,'control variables'!$O$7:$R$7)/J841+F$65*'key variables'!$B$25/scenario!J$65)&lt;'key variables'!$B$28,0,IF($A841&gt;='key variables'!$B$26,K841*SUMPRODUCT(Z841:AC841,'control variables'!$O$3:$R$3)/J841+F$65*'key variables'!$B$25/scenario!J$65,K841*SUMPRODUCT(Z841:AC841,'control variables'!$O$7:$R$7)/J841+F$65*'key variables'!$B$25/scenario!J$65))</f>
        <v>8.3202342905384942E-41</v>
      </c>
      <c r="Q841" s="10">
        <f ca="1">IF(IF($A841&gt;='key variables'!$B$26,L841*SUMPRODUCT(Z841:AC841,'control variables'!$O$4:$R$4)/J841+G$65*'key variables'!$B$25/scenario!J$65,L841*SUMPRODUCT(Z841:AC841,'control variables'!$O$7:$R$7)/J841+G$65*'key variables'!$B$25/scenario!J$65)&lt;'key variables'!$B$28,0,IF($A841&gt;='key variables'!$B$26,L841*SUMPRODUCT(Z841:AC841,'control variables'!$O$4:$R$4)/J841+G$65*'key variables'!$B$25/scenario!J$65,L841*SUMPRODUCT(Z841:AC841,'control variables'!$O$7:$R$7)/J841+G$65*'key variables'!$B$25/scenario!J$65))</f>
        <v>9.6037779531983389E-41</v>
      </c>
      <c r="R841" s="10">
        <f ca="1">IF(IF($A841&gt;='key variables'!$B$26,M841*SUMPRODUCT(Z841:AC841,'control variables'!$O$5:$R$5)/J841+H$65*'key variables'!$B$25/scenario!J$65,M841*SUMPRODUCT(Z841:AC841,'control variables'!$O$7:$R$7)/J841+H$65*'key variables'!$B$25/scenario!J$65)&lt;'key variables'!$B$28,0,IF($A841&gt;='key variables'!$B$26,M841*SUMPRODUCT(Z841:AC841,'control variables'!$O$5:$R$5)/J841+H$65*'key variables'!$B$25/scenario!J$65,M841*SUMPRODUCT(Z841:AC841,'control variables'!$O$7:$R$7)/J841+H$65*'key variables'!$B$25/scenario!J$65))</f>
        <v>2.8765416325760447E-40</v>
      </c>
      <c r="S841" s="10">
        <f ca="1">IF(IF($A841&gt;='key variables'!$B$26,N841*SUMPRODUCT(Z841:AC841,'control variables'!$O$6:$R$6)/J841+I$65*'key variables'!$B$25/scenario!J$65,N841*SUMPRODUCT(Z841:AC841,'control variables'!$O$7:$R$7)/J841+I$65*'key variables'!$B$25/scenario!J$65)&lt;'key variables'!$B$28,0,IF($A841&gt;='key variables'!$B$26,N841*SUMPRODUCT(Z841:AC841,'control variables'!$O$6:$R$6)/J841+I$65*'key variables'!$B$25/scenario!J$65,N841*SUMPRODUCT(Z841:AC841,'control variables'!$O$7:$R$7)/J841+I$65*'key variables'!$B$25/scenario!J$65))</f>
        <v>1.2929912247618757E-40</v>
      </c>
      <c r="T841" s="10">
        <f t="shared" ca="1" si="643"/>
        <v>5.9619340817116042E-40</v>
      </c>
      <c r="U841" s="82">
        <f ca="1">SUMPRODUCT(P811:P840,'control variables'!AD$7:AD$36)</f>
        <v>1.7640435920323844E-40</v>
      </c>
      <c r="V841" s="82">
        <f ca="1">SUMPRODUCT(Q811:Q840,'control variables'!AE$7:AE$36)</f>
        <v>2.0361785937815156E-40</v>
      </c>
      <c r="W841" s="82">
        <f ca="1">SUMPRODUCT(R811:R840,'control variables'!AF$7:AF$36)</f>
        <v>6.0988004147077072E-40</v>
      </c>
      <c r="X841" s="82">
        <f ca="1">SUMPRODUCT(S811:S840,'control variables'!AG$7:AG$36)</f>
        <v>2.7413805969250772E-40</v>
      </c>
      <c r="Y841" s="82">
        <f t="shared" ca="1" si="637"/>
        <v>1.2640403197446684E-39</v>
      </c>
      <c r="Z841" s="10">
        <f ca="1">IF($A841&gt;='key variables'!$B$26,SUMPRODUCT(P811:P840,'control variables'!V$7:V$36)*$E841,SUMPRODUCT(P811:P840,'control variables'!Z$7:Z$36)*$E841)</f>
        <v>4.3044449472055276E-40</v>
      </c>
      <c r="AA841" s="10">
        <f ca="1">IF($A841&gt;='key variables'!$B$26,SUMPRODUCT(Q811:Q840,'control variables'!W$7:W$36)*$E841,SUMPRODUCT(Q811:Q840,'control variables'!AA$7:AA$36)*$E841)</f>
        <v>4.9684819010130215E-40</v>
      </c>
      <c r="AB841" s="10">
        <f ca="1">IF($A841&gt;='key variables'!$B$26,SUMPRODUCT(R811:R840,'control variables'!X$7:X$36)*$E841,SUMPRODUCT(R811:R840,'control variables'!AB$7:AB$36)*$E841)</f>
        <v>1.4881690422887025E-39</v>
      </c>
      <c r="AC841" s="10">
        <f ca="1">IF($A841&gt;='key variables'!$B$26,SUMPRODUCT(S811:S840,'control variables'!Y$7:Y$36)*$E841,SUMPRODUCT(S811:S840,'control variables'!AC$7:AC$36)*$E841)</f>
        <v>6.6892461796855613E-40</v>
      </c>
      <c r="AD841" s="10">
        <f t="shared" ca="1" si="638"/>
        <v>3.0843863450791134E-39</v>
      </c>
      <c r="AE841" s="82">
        <f ca="1">SUMPRODUCT(P811:P840,'control variables'!AL$7:AL$36)</f>
        <v>5.8607196708069494E-40</v>
      </c>
      <c r="AF841" s="82">
        <f ca="1">SUMPRODUCT(Q811:Q840,'control variables'!AM$7:AM$36)</f>
        <v>6.7471515335301174E-40</v>
      </c>
      <c r="AG841" s="82">
        <f ca="1">SUMPRODUCT(R811:R840,'control variables'!AN$7:AN$36)</f>
        <v>1.9237902250743245E-39</v>
      </c>
      <c r="AH841" s="82">
        <f ca="1">SUMPRODUCT(S811:S840,'control variables'!AO$7:AO$36)</f>
        <v>8.3298208493428166E-40</v>
      </c>
      <c r="AI841" s="82">
        <f t="shared" ca="1" si="602"/>
        <v>4.0175594304423131E-39</v>
      </c>
      <c r="AJ841" s="10">
        <f ca="1">SUMPRODUCT(P811:P840,'control variables'!AP$7:AP$36)</f>
        <v>5.5999404404195244E-43</v>
      </c>
      <c r="AK841" s="10">
        <f ca="1">SUMPRODUCT(Q811:Q840,'control variables'!AQ$7:AQ$36)</f>
        <v>1.6159576360152019E-42</v>
      </c>
      <c r="AL841" s="10">
        <f ca="1">SUMPRODUCT(R811:R840,'control variables'!AR$7:AR$36)</f>
        <v>5.8081760396330508E-41</v>
      </c>
      <c r="AM841" s="10">
        <f ca="1">SUMPRODUCT(S811:S840,'control variables'!AS$7:AS$36)</f>
        <v>4.3512439648998006E-41</v>
      </c>
      <c r="AN841" s="10">
        <f t="shared" ca="1" si="623"/>
        <v>1.0377015172538566E-40</v>
      </c>
      <c r="AO841" s="82">
        <f ca="1">SUMPRODUCT(P811:P840,'control variables'!AX$7:AX$36)</f>
        <v>7.6150644091750778E-43</v>
      </c>
      <c r="AP841" s="82">
        <f ca="1">SUMPRODUCT(Q811:Q840,'control variables'!AY$7:AY$36)</f>
        <v>1.7579646228997639E-42</v>
      </c>
      <c r="AQ841" s="82">
        <f ca="1">SUMPRODUCT(R811:R840,'control variables'!AZ$7:AZ$36)</f>
        <v>1.5796466091814218E-41</v>
      </c>
      <c r="AR841" s="82">
        <f ca="1">SUMPRODUCT(S811:S840,'control variables'!BA$7:BA$36)</f>
        <v>1.1834055524441962E-41</v>
      </c>
      <c r="AS841" s="82">
        <f t="shared" ca="1" si="624"/>
        <v>3.0149992680073449E-41</v>
      </c>
      <c r="AT841" s="10">
        <f ca="1">SUMPRODUCT(P811:P840,'control variables'!AT$7:AT$36)</f>
        <v>-6.7205915030556664E-43</v>
      </c>
      <c r="AU841" s="10">
        <f ca="1">SUMPRODUCT(Q811:Q840,'control variables'!AU$7:AU$36)</f>
        <v>7.2903632976579767E-43</v>
      </c>
      <c r="AV841" s="10">
        <f ca="1">SUMPRODUCT(R811:R840,'control variables'!AV$7:AV$36)</f>
        <v>3.1392888582903423E-40</v>
      </c>
      <c r="AW841" s="10">
        <f ca="1">SUMPRODUCT(S811:S840,'control variables'!AW$7:AW$36)</f>
        <v>2.3518246701723659E-40</v>
      </c>
      <c r="AX841" s="10">
        <f t="shared" ca="1" si="603"/>
        <v>5.4916833002573111E-40</v>
      </c>
      <c r="AY841" s="82">
        <f ca="1">SUMPRODUCT(P811:P840,'control variables'!BB$7:BB$36)</f>
        <v>2.4358544468635887E-42</v>
      </c>
      <c r="AZ841" s="82">
        <f ca="1">SUMPRODUCT(Q811:Q840,'control variables'!BC$7:BC$36)</f>
        <v>6.2114244957116677E-42</v>
      </c>
      <c r="BA841" s="82">
        <f ca="1">SUMPRODUCT(R811:R840,'control variables'!BD$7:BD$36)</f>
        <v>4.3481880738119335E-41</v>
      </c>
      <c r="BB841" s="82">
        <f ca="1">SUMPRODUCT(S811:S840,'control variables'!BE$7:BE$36)</f>
        <v>6.1790856488459578E-42</v>
      </c>
      <c r="BC841" s="82">
        <f t="shared" ca="1" si="625"/>
        <v>5.8308245329540553E-41</v>
      </c>
      <c r="BD841" s="10">
        <f ca="1">SUMPRODUCT(P811:P840,'control variables'!BF$7:BF$36)</f>
        <v>5.0955953356917444E-43</v>
      </c>
      <c r="BE841" s="10">
        <f ca="1">SUMPRODUCT(Q811:Q840,'control variables'!BG$7:BG$36)</f>
        <v>5.8816812645511937E-43</v>
      </c>
      <c r="BF841" s="10">
        <f ca="1">SUMPRODUCT(R811:R840,'control variables'!BH$7:BH$36)</f>
        <v>1.7616922329393857E-41</v>
      </c>
      <c r="BG841" s="10">
        <f ca="1">SUMPRODUCT(S811:S840,'control variables'!BI$7:BI$36)</f>
        <v>3.9593596910361467E-41</v>
      </c>
      <c r="BH841" s="10">
        <f t="shared" ca="1" si="626"/>
        <v>5.8308246899779614E-41</v>
      </c>
      <c r="BI841" s="82">
        <f t="shared" ca="1" si="604"/>
        <v>5.8783576237725295E-40</v>
      </c>
      <c r="BJ841" s="82">
        <f t="shared" ca="1" si="605"/>
        <v>6.8165561417848922E-40</v>
      </c>
      <c r="BK841" s="82">
        <f t="shared" ca="1" si="606"/>
        <v>2.2812009916414781E-39</v>
      </c>
      <c r="BL841" s="82">
        <f t="shared" ca="1" si="607"/>
        <v>1.0743436376003641E-39</v>
      </c>
      <c r="BM841" s="82">
        <f t="shared" ca="1" si="597"/>
        <v>4.6250360057975848E-39</v>
      </c>
      <c r="BN841" s="10">
        <f ca="1">BN840+BI841-INDIRECT(ADDRESS(MAX($D841-'key variables'!$B$9*30,34),scenario!BI$4),TRUE)</f>
        <v>9439390.0751690175</v>
      </c>
      <c r="BO841" s="10">
        <f ca="1">BO840+BJ841-INDIRECT(ADDRESS(MAX($D841-'key variables'!$B$9*30,34),scenario!BJ$4),TRUE)</f>
        <v>10895583.360992203</v>
      </c>
      <c r="BP841" s="10">
        <f ca="1">BP840+BK841-INDIRECT(ADDRESS(MAX($D841-'key variables'!$B$9*30,34),scenario!BK$4),TRUE)</f>
        <v>32531162.537994072</v>
      </c>
      <c r="BQ841" s="10">
        <f ca="1">BQ840+BL841-INDIRECT(ADDRESS(MAX($D841-'key variables'!$B$9*30,34),scenario!BL$4),TRUE)</f>
        <v>14415841.516535141</v>
      </c>
      <c r="BR841" s="10">
        <f t="shared" ca="1" si="627"/>
        <v>67281977.490690395</v>
      </c>
      <c r="BS841" s="82">
        <f t="shared" ca="1" si="608"/>
        <v>-2.3433848477536824E-9</v>
      </c>
      <c r="BT841" s="82">
        <f t="shared" ca="1" si="609"/>
        <v>-3.4288309057018498E-10</v>
      </c>
      <c r="BU841" s="82">
        <f t="shared" ca="1" si="610"/>
        <v>-4.2578247660364599E-9</v>
      </c>
      <c r="BV841" s="82">
        <f t="shared" ca="1" si="611"/>
        <v>-2.9943922343414556E-9</v>
      </c>
      <c r="BW841" s="82">
        <f t="shared" ca="1" si="628"/>
        <v>-9.9384849387017825E-9</v>
      </c>
      <c r="BX841" s="10">
        <f t="shared" ca="1" si="612"/>
        <v>-1.8625994260191893E-12</v>
      </c>
      <c r="BY841" s="10">
        <f t="shared" ca="1" si="613"/>
        <v>2.8902850229962428E-12</v>
      </c>
      <c r="BZ841" s="10">
        <f t="shared" ca="1" si="614"/>
        <v>-3.5034723983035463E-11</v>
      </c>
      <c r="CA841" s="10">
        <f t="shared" ca="1" si="615"/>
        <v>-2.0257049910634696E-11</v>
      </c>
      <c r="CB841" s="10">
        <v>0</v>
      </c>
      <c r="CC841" s="82">
        <f t="shared" ca="1" si="616"/>
        <v>3.9725652202851362E-13</v>
      </c>
      <c r="CD841" s="82">
        <f t="shared" ca="1" si="617"/>
        <v>3.4270724516460853E-13</v>
      </c>
      <c r="CE841" s="82">
        <f t="shared" ca="1" si="618"/>
        <v>1.8915613015532971E-10</v>
      </c>
      <c r="CF841" s="82">
        <f t="shared" ca="1" si="619"/>
        <v>3.7028113764059381E-11</v>
      </c>
      <c r="CG841" s="82">
        <f t="shared" ca="1" si="629"/>
        <v>2.269242076865822E-10</v>
      </c>
      <c r="CH841" s="13" t="str">
        <f t="shared" ca="1" si="630"/>
        <v/>
      </c>
      <c r="CI841" s="81">
        <f t="shared" ca="1" si="639"/>
        <v>0.1131775965863165</v>
      </c>
      <c r="CJ841" s="81">
        <f t="shared" ca="1" si="640"/>
        <v>0.13063724757458739</v>
      </c>
      <c r="CK841" s="81">
        <f t="shared" ca="1" si="641"/>
        <v>0.39004625943939081</v>
      </c>
      <c r="CL841" s="81">
        <f t="shared" ca="1" si="642"/>
        <v>0.17284488538116416</v>
      </c>
      <c r="CM841" s="89">
        <f t="shared" ca="1" si="631"/>
        <v>0.80670598898145884</v>
      </c>
    </row>
    <row r="842" spans="1:91" x14ac:dyDescent="0.3">
      <c r="A842">
        <v>777</v>
      </c>
      <c r="B842" s="3">
        <f t="shared" si="644"/>
        <v>2.3472222222222223</v>
      </c>
      <c r="C842" s="3">
        <f t="shared" si="632"/>
        <v>25.9</v>
      </c>
      <c r="D842" s="4">
        <f t="shared" ca="1" si="620"/>
        <v>842</v>
      </c>
      <c r="E842" s="58">
        <f>(0.5*(COS(B842*2*PI())+1)*('key variables'!$B$4-'key variables'!$B$6)+'key variables'!$B$6)/'key variables'!$B$4</f>
        <v>1</v>
      </c>
      <c r="F842" s="10">
        <f t="shared" ca="1" si="633"/>
        <v>11689222.907461114</v>
      </c>
      <c r="G842" s="10">
        <f t="shared" ca="1" si="634"/>
        <v>13492492.798713122</v>
      </c>
      <c r="H842" s="10">
        <f t="shared" ca="1" si="635"/>
        <v>40309474.521088287</v>
      </c>
      <c r="I842" s="10">
        <f t="shared" ca="1" si="636"/>
        <v>17912154.249750931</v>
      </c>
      <c r="J842" s="10">
        <f t="shared" ca="1" si="621"/>
        <v>83403344.477013454</v>
      </c>
      <c r="K842" s="82">
        <f t="shared" ca="1" si="598"/>
        <v>2249832.832292099</v>
      </c>
      <c r="L842" s="82">
        <f t="shared" ca="1" si="599"/>
        <v>2596909.4377209195</v>
      </c>
      <c r="M842" s="82">
        <f t="shared" ca="1" si="600"/>
        <v>7778311.98309422</v>
      </c>
      <c r="N842" s="82">
        <f t="shared" ca="1" si="601"/>
        <v>3496312.733215793</v>
      </c>
      <c r="O842" s="82">
        <f t="shared" ca="1" si="622"/>
        <v>16121366.986323033</v>
      </c>
      <c r="P842" s="10">
        <f ca="1">IF(IF($A842&gt;='key variables'!$B$26,K842*SUMPRODUCT(Z842:AC842,'control variables'!$O$3:$R$3)/J842+F$65*'key variables'!$B$25/scenario!J$65,K842*SUMPRODUCT(Z842:AC842,'control variables'!$O$7:$R$7)/J842+F$65*'key variables'!$B$25/scenario!J$65)&lt;'key variables'!$B$28,0,IF($A842&gt;='key variables'!$B$26,K842*SUMPRODUCT(Z842:AC842,'control variables'!$O$3:$R$3)/J842+F$65*'key variables'!$B$25/scenario!J$65,K842*SUMPRODUCT(Z842:AC842,'control variables'!$O$7:$R$7)/J842+F$65*'key variables'!$B$25/scenario!J$65))</f>
        <v>7.1591391605183704E-41</v>
      </c>
      <c r="Q842" s="10">
        <f ca="1">IF(IF($A842&gt;='key variables'!$B$26,L842*SUMPRODUCT(Z842:AC842,'control variables'!$O$4:$R$4)/J842+G$65*'key variables'!$B$25/scenario!J$65,L842*SUMPRODUCT(Z842:AC842,'control variables'!$O$7:$R$7)/J842+G$65*'key variables'!$B$25/scenario!J$65)&lt;'key variables'!$B$28,0,IF($A842&gt;='key variables'!$B$26,L842*SUMPRODUCT(Z842:AC842,'control variables'!$O$4:$R$4)/J842+G$65*'key variables'!$B$25/scenario!J$65,L842*SUMPRODUCT(Z842:AC842,'control variables'!$O$7:$R$7)/J842+G$65*'key variables'!$B$25/scenario!J$65))</f>
        <v>8.2635633123758241E-41</v>
      </c>
      <c r="R842" s="10">
        <f ca="1">IF(IF($A842&gt;='key variables'!$B$26,M842*SUMPRODUCT(Z842:AC842,'control variables'!$O$5:$R$5)/J842+H$65*'key variables'!$B$25/scenario!J$65,M842*SUMPRODUCT(Z842:AC842,'control variables'!$O$7:$R$7)/J842+H$65*'key variables'!$B$25/scenario!J$65)&lt;'key variables'!$B$28,0,IF($A842&gt;='key variables'!$B$26,M842*SUMPRODUCT(Z842:AC842,'control variables'!$O$5:$R$5)/J842+H$65*'key variables'!$B$25/scenario!J$65,M842*SUMPRODUCT(Z842:AC842,'control variables'!$O$7:$R$7)/J842+H$65*'key variables'!$B$25/scenario!J$65))</f>
        <v>2.4751180230651616E-40</v>
      </c>
      <c r="S842" s="10">
        <f ca="1">IF(IF($A842&gt;='key variables'!$B$26,N842*SUMPRODUCT(Z842:AC842,'control variables'!$O$6:$R$6)/J842+I$65*'key variables'!$B$25/scenario!J$65,N842*SUMPRODUCT(Z842:AC842,'control variables'!$O$7:$R$7)/J842+I$65*'key variables'!$B$25/scenario!J$65)&lt;'key variables'!$B$28,0,IF($A842&gt;='key variables'!$B$26,N842*SUMPRODUCT(Z842:AC842,'control variables'!$O$6:$R$6)/J842+I$65*'key variables'!$B$25/scenario!J$65,N842*SUMPRODUCT(Z842:AC842,'control variables'!$O$7:$R$7)/J842+I$65*'key variables'!$B$25/scenario!J$65))</f>
        <v>1.1125532993615076E-40</v>
      </c>
      <c r="T842" s="10">
        <f t="shared" ca="1" si="643"/>
        <v>5.1299415697160884E-40</v>
      </c>
      <c r="U842" s="82">
        <f ca="1">SUMPRODUCT(P812:P841,'control variables'!AD$7:AD$36)</f>
        <v>1.517869944472822E-40</v>
      </c>
      <c r="V842" s="82">
        <f ca="1">SUMPRODUCT(Q812:Q841,'control variables'!AE$7:AE$36)</f>
        <v>1.7520282962617169E-40</v>
      </c>
      <c r="W842" s="82">
        <f ca="1">SUMPRODUCT(R812:R841,'control variables'!AF$7:AF$36)</f>
        <v>5.2477081000917044E-40</v>
      </c>
      <c r="X842" s="82">
        <f ca="1">SUMPRODUCT(S812:S841,'control variables'!AG$7:AG$36)</f>
        <v>2.3588188144713088E-40</v>
      </c>
      <c r="Y842" s="82">
        <f t="shared" ca="1" si="637"/>
        <v>1.0876425155297551E-39</v>
      </c>
      <c r="Z842" s="10">
        <f ca="1">IF($A842&gt;='key variables'!$B$26,SUMPRODUCT(P812:P841,'control variables'!V$7:V$36)*$E842,SUMPRODUCT(P812:P841,'control variables'!Z$7:Z$36)*$E842)</f>
        <v>3.7037563258137614E-40</v>
      </c>
      <c r="AA842" s="10">
        <f ca="1">IF($A842&gt;='key variables'!$B$26,SUMPRODUCT(Q812:Q841,'control variables'!W$7:W$36)*$E842,SUMPRODUCT(Q812:Q841,'control variables'!AA$7:AA$36)*$E842)</f>
        <v>4.2751264091587189E-40</v>
      </c>
      <c r="AB842" s="10">
        <f ca="1">IF($A842&gt;='key variables'!$B$26,SUMPRODUCT(R812:R841,'control variables'!X$7:X$36)*$E842,SUMPRODUCT(R812:R841,'control variables'!AB$7:AB$36)*$E842)</f>
        <v>1.2804939015041403E-39</v>
      </c>
      <c r="AC842" s="10">
        <f ca="1">IF($A842&gt;='key variables'!$B$26,SUMPRODUCT(S812:S841,'control variables'!Y$7:Y$36)*$E842,SUMPRODUCT(S812:S841,'control variables'!AC$7:AC$36)*$E842)</f>
        <v>5.7557567019227961E-40</v>
      </c>
      <c r="AD842" s="10">
        <f t="shared" ca="1" si="638"/>
        <v>2.6539578451936679E-39</v>
      </c>
      <c r="AE842" s="82">
        <f ca="1">SUMPRODUCT(P812:P841,'control variables'!AL$7:AL$36)</f>
        <v>5.0428517081312645E-40</v>
      </c>
      <c r="AF842" s="82">
        <f ca="1">SUMPRODUCT(Q812:Q841,'control variables'!AM$7:AM$36)</f>
        <v>5.8055813188549977E-40</v>
      </c>
      <c r="AG842" s="82">
        <f ca="1">SUMPRODUCT(R812:R841,'control variables'!AN$7:AN$36)</f>
        <v>1.6553238113275129E-39</v>
      </c>
      <c r="AH842" s="82">
        <f ca="1">SUMPRODUCT(S812:S841,'control variables'!AO$7:AO$36)</f>
        <v>7.167387907627413E-40</v>
      </c>
      <c r="AI842" s="82">
        <f t="shared" ca="1" si="602"/>
        <v>3.4569059047888803E-39</v>
      </c>
      <c r="AJ842" s="10">
        <f ca="1">SUMPRODUCT(P812:P841,'control variables'!AP$7:AP$36)</f>
        <v>4.8184644210281232E-43</v>
      </c>
      <c r="AK842" s="10">
        <f ca="1">SUMPRODUCT(Q812:Q841,'control variables'!AQ$7:AQ$36)</f>
        <v>1.3904494981458477E-42</v>
      </c>
      <c r="AL842" s="10">
        <f ca="1">SUMPRODUCT(R812:R841,'control variables'!AR$7:AR$36)</f>
        <v>4.9976405813243357E-41</v>
      </c>
      <c r="AM842" s="10">
        <f ca="1">SUMPRODUCT(S812:S841,'control variables'!AS$7:AS$36)</f>
        <v>3.7440245043949654E-41</v>
      </c>
      <c r="AN842" s="10">
        <f t="shared" ca="1" si="623"/>
        <v>8.9288946797441664E-41</v>
      </c>
      <c r="AO842" s="82">
        <f ca="1">SUMPRODUCT(P812:P841,'control variables'!AX$7:AX$36)</f>
        <v>6.5523762814696602E-43</v>
      </c>
      <c r="AP842" s="82">
        <f ca="1">SUMPRODUCT(Q812:Q841,'control variables'!AY$7:AY$36)</f>
        <v>1.5126393001840646E-42</v>
      </c>
      <c r="AQ842" s="82">
        <f ca="1">SUMPRODUCT(R812:R841,'control variables'!AZ$7:AZ$36)</f>
        <v>1.3592057031892605E-41</v>
      </c>
      <c r="AR842" s="82">
        <f ca="1">SUMPRODUCT(S812:S841,'control variables'!BA$7:BA$36)</f>
        <v>1.0182603923680847E-41</v>
      </c>
      <c r="AS842" s="82">
        <f t="shared" ca="1" si="624"/>
        <v>2.5942537883904485E-41</v>
      </c>
      <c r="AT842" s="10">
        <f ca="1">SUMPRODUCT(P812:P841,'control variables'!AT$7:AT$36)</f>
        <v>-5.7827277611744826E-43</v>
      </c>
      <c r="AU842" s="10">
        <f ca="1">SUMPRODUCT(Q812:Q841,'control variables'!AU$7:AU$36)</f>
        <v>6.2729874611849542E-43</v>
      </c>
      <c r="AV842" s="10">
        <f ca="1">SUMPRODUCT(R812:R841,'control variables'!AV$7:AV$36)</f>
        <v>2.7011986702252847E-40</v>
      </c>
      <c r="AW842" s="10">
        <f ca="1">SUMPRODUCT(S812:S841,'control variables'!AW$7:AW$36)</f>
        <v>2.0236257185751043E-40</v>
      </c>
      <c r="AX842" s="10">
        <f t="shared" ca="1" si="603"/>
        <v>4.7253146485003997E-40</v>
      </c>
      <c r="AY842" s="82">
        <f ca="1">SUMPRODUCT(P812:P841,'control variables'!BB$7:BB$36)</f>
        <v>2.0959290749413843E-42</v>
      </c>
      <c r="AZ842" s="82">
        <f ca="1">SUMPRODUCT(Q812:Q841,'control variables'!BC$7:BC$36)</f>
        <v>5.3446154034893685E-42</v>
      </c>
      <c r="BA842" s="82">
        <f ca="1">SUMPRODUCT(R812:R841,'control variables'!BD$7:BD$36)</f>
        <v>3.7413950652718017E-41</v>
      </c>
      <c r="BB842" s="82">
        <f ca="1">SUMPRODUCT(S812:S841,'control variables'!BE$7:BE$36)</f>
        <v>5.3167894677142676E-42</v>
      </c>
      <c r="BC842" s="82">
        <f t="shared" ca="1" si="625"/>
        <v>5.0171284598863035E-41</v>
      </c>
      <c r="BD842" s="10">
        <f ca="1">SUMPRODUCT(P812:P841,'control variables'!BF$7:BF$36)</f>
        <v>4.3845010657199278E-43</v>
      </c>
      <c r="BE842" s="10">
        <f ca="1">SUMPRODUCT(Q812:Q841,'control variables'!BG$7:BG$36)</f>
        <v>5.0608880952570393E-43</v>
      </c>
      <c r="BF842" s="10">
        <f ca="1">SUMPRODUCT(R812:R841,'control variables'!BH$7:BH$36)</f>
        <v>1.5158467193597659E-41</v>
      </c>
      <c r="BG842" s="10">
        <f ca="1">SUMPRODUCT(S812:S841,'control variables'!BI$7:BI$36)</f>
        <v>3.4068279840278671E-41</v>
      </c>
      <c r="BH842" s="10">
        <f t="shared" ca="1" si="626"/>
        <v>5.0171285949974032E-41</v>
      </c>
      <c r="BI842" s="82">
        <f t="shared" ca="1" si="604"/>
        <v>5.0580282711195042E-40</v>
      </c>
      <c r="BJ842" s="82">
        <f t="shared" ca="1" si="605"/>
        <v>5.8653004603510766E-40</v>
      </c>
      <c r="BK842" s="82">
        <f t="shared" ca="1" si="606"/>
        <v>1.9628576290027594E-39</v>
      </c>
      <c r="BL842" s="82">
        <f t="shared" ca="1" si="607"/>
        <v>9.2441815208796586E-40</v>
      </c>
      <c r="BM842" s="82">
        <f t="shared" ca="1" si="597"/>
        <v>3.9796086542377834E-39</v>
      </c>
      <c r="BN842" s="10">
        <f ca="1">BN841+BI842-INDIRECT(ADDRESS(MAX($D842-'key variables'!$B$9*30,34),scenario!BI$4),TRUE)</f>
        <v>9439390.0751690175</v>
      </c>
      <c r="BO842" s="10">
        <f ca="1">BO841+BJ842-INDIRECT(ADDRESS(MAX($D842-'key variables'!$B$9*30,34),scenario!BJ$4),TRUE)</f>
        <v>10895583.360992203</v>
      </c>
      <c r="BP842" s="10">
        <f ca="1">BP841+BK842-INDIRECT(ADDRESS(MAX($D842-'key variables'!$B$9*30,34),scenario!BK$4),TRUE)</f>
        <v>32531162.537994072</v>
      </c>
      <c r="BQ842" s="10">
        <f ca="1">BQ841+BL842-INDIRECT(ADDRESS(MAX($D842-'key variables'!$B$9*30,34),scenario!BL$4),TRUE)</f>
        <v>14415841.516535141</v>
      </c>
      <c r="BR842" s="10">
        <f t="shared" ca="1" si="627"/>
        <v>67281977.490690395</v>
      </c>
      <c r="BS842" s="82">
        <f t="shared" ca="1" si="608"/>
        <v>-2.3433848477536824E-9</v>
      </c>
      <c r="BT842" s="82">
        <f t="shared" ca="1" si="609"/>
        <v>-3.4288309057018498E-10</v>
      </c>
      <c r="BU842" s="82">
        <f t="shared" ca="1" si="610"/>
        <v>-4.2578247660364599E-9</v>
      </c>
      <c r="BV842" s="82">
        <f t="shared" ca="1" si="611"/>
        <v>-2.9943922343414556E-9</v>
      </c>
      <c r="BW842" s="82">
        <f t="shared" ca="1" si="628"/>
        <v>-9.9384849387017825E-9</v>
      </c>
      <c r="BX842" s="10">
        <f t="shared" ca="1" si="612"/>
        <v>-1.8625994260191893E-12</v>
      </c>
      <c r="BY842" s="10">
        <f t="shared" ca="1" si="613"/>
        <v>2.8902850229962428E-12</v>
      </c>
      <c r="BZ842" s="10">
        <f t="shared" ca="1" si="614"/>
        <v>-3.5034723983035463E-11</v>
      </c>
      <c r="CA842" s="10">
        <f t="shared" ca="1" si="615"/>
        <v>-2.0257049910634696E-11</v>
      </c>
      <c r="CB842" s="10">
        <v>0</v>
      </c>
      <c r="CC842" s="82">
        <f t="shared" ca="1" si="616"/>
        <v>3.9725652202851362E-13</v>
      </c>
      <c r="CD842" s="82">
        <f t="shared" ca="1" si="617"/>
        <v>3.4270724516460853E-13</v>
      </c>
      <c r="CE842" s="82">
        <f t="shared" ca="1" si="618"/>
        <v>1.8915613015532971E-10</v>
      </c>
      <c r="CF842" s="82">
        <f t="shared" ca="1" si="619"/>
        <v>3.7028113764059381E-11</v>
      </c>
      <c r="CG842" s="82">
        <f t="shared" ca="1" si="629"/>
        <v>2.269242076865822E-10</v>
      </c>
      <c r="CH842" s="13" t="str">
        <f t="shared" ca="1" si="630"/>
        <v/>
      </c>
      <c r="CI842" s="81">
        <f t="shared" ca="1" si="639"/>
        <v>0.1131775965863165</v>
      </c>
      <c r="CJ842" s="81">
        <f t="shared" ca="1" si="640"/>
        <v>0.13063724757458739</v>
      </c>
      <c r="CK842" s="81">
        <f t="shared" ca="1" si="641"/>
        <v>0.39004625943939081</v>
      </c>
      <c r="CL842" s="81">
        <f t="shared" ca="1" si="642"/>
        <v>0.17284488538116416</v>
      </c>
      <c r="CM842" s="89">
        <f t="shared" ca="1" si="631"/>
        <v>0.80670598898145884</v>
      </c>
    </row>
    <row r="843" spans="1:91" x14ac:dyDescent="0.3">
      <c r="A843">
        <v>778</v>
      </c>
      <c r="B843" s="3">
        <f t="shared" si="644"/>
        <v>2.35</v>
      </c>
      <c r="C843" s="3">
        <f t="shared" si="632"/>
        <v>25.933333333333334</v>
      </c>
      <c r="D843" s="4">
        <f t="shared" ca="1" si="620"/>
        <v>843</v>
      </c>
      <c r="E843" s="58">
        <f>(0.5*(COS(B843*2*PI())+1)*('key variables'!$B$4-'key variables'!$B$6)+'key variables'!$B$6)/'key variables'!$B$4</f>
        <v>1</v>
      </c>
      <c r="F843" s="10">
        <f t="shared" ca="1" si="633"/>
        <v>11689222.907461114</v>
      </c>
      <c r="G843" s="10">
        <f t="shared" ca="1" si="634"/>
        <v>13492492.798713122</v>
      </c>
      <c r="H843" s="10">
        <f t="shared" ca="1" si="635"/>
        <v>40309474.521088287</v>
      </c>
      <c r="I843" s="10">
        <f t="shared" ca="1" si="636"/>
        <v>17912154.249750931</v>
      </c>
      <c r="J843" s="10">
        <f t="shared" ca="1" si="621"/>
        <v>83403344.477013454</v>
      </c>
      <c r="K843" s="82">
        <f t="shared" ca="1" si="598"/>
        <v>2249832.832292099</v>
      </c>
      <c r="L843" s="82">
        <f t="shared" ca="1" si="599"/>
        <v>2596909.4377209195</v>
      </c>
      <c r="M843" s="82">
        <f t="shared" ca="1" si="600"/>
        <v>7778311.98309422</v>
      </c>
      <c r="N843" s="82">
        <f t="shared" ca="1" si="601"/>
        <v>3496312.733215793</v>
      </c>
      <c r="O843" s="82">
        <f t="shared" ca="1" si="622"/>
        <v>16121366.986323033</v>
      </c>
      <c r="P843" s="10">
        <f ca="1">IF(IF($A843&gt;='key variables'!$B$26,K843*SUMPRODUCT(Z843:AC843,'control variables'!$O$3:$R$3)/J843+F$65*'key variables'!$B$25/scenario!J$65,K843*SUMPRODUCT(Z843:AC843,'control variables'!$O$7:$R$7)/J843+F$65*'key variables'!$B$25/scenario!J$65)&lt;'key variables'!$B$28,0,IF($A843&gt;='key variables'!$B$26,K843*SUMPRODUCT(Z843:AC843,'control variables'!$O$3:$R$3)/J843+F$65*'key variables'!$B$25/scenario!J$65,K843*SUMPRODUCT(Z843:AC843,'control variables'!$O$7:$R$7)/J843+F$65*'key variables'!$B$25/scenario!J$65))</f>
        <v>6.1600757538704493E-41</v>
      </c>
      <c r="Q843" s="10">
        <f ca="1">IF(IF($A843&gt;='key variables'!$B$26,L843*SUMPRODUCT(Z843:AC843,'control variables'!$O$4:$R$4)/J843+G$65*'key variables'!$B$25/scenario!J$65,L843*SUMPRODUCT(Z843:AC843,'control variables'!$O$7:$R$7)/J843+G$65*'key variables'!$B$25/scenario!J$65)&lt;'key variables'!$B$28,0,IF($A843&gt;='key variables'!$B$26,L843*SUMPRODUCT(Z843:AC843,'control variables'!$O$4:$R$4)/J843+G$65*'key variables'!$B$25/scenario!J$65,L843*SUMPRODUCT(Z843:AC843,'control variables'!$O$7:$R$7)/J843+G$65*'key variables'!$B$25/scenario!J$65))</f>
        <v>7.1103766611869966E-41</v>
      </c>
      <c r="R843" s="10">
        <f ca="1">IF(IF($A843&gt;='key variables'!$B$26,M843*SUMPRODUCT(Z843:AC843,'control variables'!$O$5:$R$5)/J843+H$65*'key variables'!$B$25/scenario!J$65,M843*SUMPRODUCT(Z843:AC843,'control variables'!$O$7:$R$7)/J843+H$65*'key variables'!$B$25/scenario!J$65)&lt;'key variables'!$B$28,0,IF($A843&gt;='key variables'!$B$26,M843*SUMPRODUCT(Z843:AC843,'control variables'!$O$5:$R$5)/J843+H$65*'key variables'!$B$25/scenario!J$65,M843*SUMPRODUCT(Z843:AC843,'control variables'!$O$7:$R$7)/J843+H$65*'key variables'!$B$25/scenario!J$65))</f>
        <v>2.1297133887180207E-40</v>
      </c>
      <c r="S843" s="10">
        <f ca="1">IF(IF($A843&gt;='key variables'!$B$26,N843*SUMPRODUCT(Z843:AC843,'control variables'!$O$6:$R$6)/J843+I$65*'key variables'!$B$25/scenario!J$65,N843*SUMPRODUCT(Z843:AC843,'control variables'!$O$7:$R$7)/J843+I$65*'key variables'!$B$25/scenario!J$65)&lt;'key variables'!$B$28,0,IF($A843&gt;='key variables'!$B$26,N843*SUMPRODUCT(Z843:AC843,'control variables'!$O$6:$R$6)/J843+I$65*'key variables'!$B$25/scenario!J$65,N843*SUMPRODUCT(Z843:AC843,'control variables'!$O$7:$R$7)/J843+I$65*'key variables'!$B$25/scenario!J$65))</f>
        <v>9.5729562599941988E-41</v>
      </c>
      <c r="T843" s="10">
        <f t="shared" ca="1" si="643"/>
        <v>4.4140542562231851E-40</v>
      </c>
      <c r="U843" s="82">
        <f ca="1">SUMPRODUCT(P813:P842,'control variables'!AD$7:AD$36)</f>
        <v>1.3060500198181227E-40</v>
      </c>
      <c r="V843" s="82">
        <f ca="1">SUMPRODUCT(Q813:Q842,'control variables'!AE$7:AE$36)</f>
        <v>1.507531392519446E-40</v>
      </c>
      <c r="W843" s="82">
        <f ca="1">SUMPRODUCT(R813:R842,'control variables'!AF$7:AF$36)</f>
        <v>4.5153863762055759E-40</v>
      </c>
      <c r="X843" s="82">
        <f ca="1">SUMPRODUCT(S813:S842,'control variables'!AG$7:AG$36)</f>
        <v>2.029643824627938E-40</v>
      </c>
      <c r="Y843" s="82">
        <f t="shared" ca="1" si="637"/>
        <v>9.358611613171083E-40</v>
      </c>
      <c r="Z843" s="10">
        <f ca="1">IF($A843&gt;='key variables'!$B$26,SUMPRODUCT(P813:P842,'control variables'!V$7:V$36)*$E843,SUMPRODUCT(P813:P842,'control variables'!Z$7:Z$36)*$E843)</f>
        <v>3.1868942661030293E-40</v>
      </c>
      <c r="AA843" s="10">
        <f ca="1">IF($A843&gt;='key variables'!$B$26,SUMPRODUCT(Q813:Q842,'control variables'!W$7:W$36)*$E843,SUMPRODUCT(Q813:Q842,'control variables'!AA$7:AA$36)*$E843)</f>
        <v>3.6785292124260122E-40</v>
      </c>
      <c r="AB843" s="10">
        <f ca="1">IF($A843&gt;='key variables'!$B$26,SUMPRODUCT(R813:R842,'control variables'!X$7:X$36)*$E843,SUMPRODUCT(R813:R842,'control variables'!AB$7:AB$36)*$E843)</f>
        <v>1.1017999872296783E-39</v>
      </c>
      <c r="AC843" s="10">
        <f ca="1">IF($A843&gt;='key variables'!$B$26,SUMPRODUCT(S813:S842,'control variables'!Y$7:Y$36)*$E843,SUMPRODUCT(S813:S842,'control variables'!AC$7:AC$36)*$E843)</f>
        <v>4.9525364027320718E-40</v>
      </c>
      <c r="AD843" s="10">
        <f t="shared" ca="1" si="638"/>
        <v>2.2835959753557897E-39</v>
      </c>
      <c r="AE843" s="82">
        <f ca="1">SUMPRODUCT(P813:P842,'control variables'!AL$7:AL$36)</f>
        <v>4.3391178521768397E-40</v>
      </c>
      <c r="AF843" s="82">
        <f ca="1">SUMPRODUCT(Q813:Q842,'control variables'!AM$7:AM$36)</f>
        <v>4.9954079558375864E-40</v>
      </c>
      <c r="AG843" s="82">
        <f ca="1">SUMPRODUCT(R813:R842,'control variables'!AN$7:AN$36)</f>
        <v>1.4243220932479693E-39</v>
      </c>
      <c r="AH843" s="82">
        <f ca="1">SUMPRODUCT(S813:S842,'control variables'!AO$7:AO$36)</f>
        <v>6.1671733819409359E-40</v>
      </c>
      <c r="AI843" s="82">
        <f t="shared" ca="1" si="602"/>
        <v>2.9744920122435055E-39</v>
      </c>
      <c r="AJ843" s="10">
        <f ca="1">SUMPRODUCT(P813:P842,'control variables'!AP$7:AP$36)</f>
        <v>4.146043984527544E-43</v>
      </c>
      <c r="AK843" s="10">
        <f ca="1">SUMPRODUCT(Q813:Q842,'control variables'!AQ$7:AQ$36)</f>
        <v>1.1964111953216155E-42</v>
      </c>
      <c r="AL843" s="10">
        <f ca="1">SUMPRODUCT(R813:R842,'control variables'!AR$7:AR$36)</f>
        <v>4.3002159730815949E-41</v>
      </c>
      <c r="AM843" s="10">
        <f ca="1">SUMPRODUCT(S813:S842,'control variables'!AS$7:AS$36)</f>
        <v>3.2215429892202713E-41</v>
      </c>
      <c r="AN843" s="10">
        <f t="shared" ca="1" si="623"/>
        <v>7.6828605216793036E-41</v>
      </c>
      <c r="AO843" s="82">
        <f ca="1">SUMPRODUCT(P813:P842,'control variables'!AX$7:AX$36)</f>
        <v>5.6379871038565625E-43</v>
      </c>
      <c r="AP843" s="82">
        <f ca="1">SUMPRODUCT(Q813:Q842,'control variables'!AY$7:AY$36)</f>
        <v>1.3015493159851828E-42</v>
      </c>
      <c r="AQ843" s="82">
        <f ca="1">SUMPRODUCT(R813:R842,'control variables'!AZ$7:AZ$36)</f>
        <v>1.169527496114819E-41</v>
      </c>
      <c r="AR843" s="82">
        <f ca="1">SUMPRODUCT(S813:S842,'control variables'!BA$7:BA$36)</f>
        <v>8.7616136710200107E-42</v>
      </c>
      <c r="AS843" s="82">
        <f t="shared" ca="1" si="624"/>
        <v>2.2322236658539039E-41</v>
      </c>
      <c r="AT843" s="10">
        <f ca="1">SUMPRODUCT(P813:P842,'control variables'!AT$7:AT$36)</f>
        <v>-4.9757436298060725E-43</v>
      </c>
      <c r="AU843" s="10">
        <f ca="1">SUMPRODUCT(Q813:Q842,'control variables'!AU$7:AU$36)</f>
        <v>5.3975872095187528E-43</v>
      </c>
      <c r="AV843" s="10">
        <f ca="1">SUMPRODUCT(R813:R842,'control variables'!AV$7:AV$36)</f>
        <v>2.3242443067187223E-40</v>
      </c>
      <c r="AW843" s="10">
        <f ca="1">SUMPRODUCT(S813:S842,'control variables'!AW$7:AW$36)</f>
        <v>1.7412271844986131E-40</v>
      </c>
      <c r="AX843" s="10">
        <f t="shared" ca="1" si="603"/>
        <v>4.0658933347970483E-40</v>
      </c>
      <c r="AY843" s="82">
        <f ca="1">SUMPRODUCT(P813:P842,'control variables'!BB$7:BB$36)</f>
        <v>1.8034405515653772E-42</v>
      </c>
      <c r="AZ843" s="82">
        <f ca="1">SUMPRODUCT(Q813:Q842,'control variables'!BC$7:BC$36)</f>
        <v>4.598770190467078E-42</v>
      </c>
      <c r="BA843" s="82">
        <f ca="1">SUMPRODUCT(R813:R842,'control variables'!BD$7:BD$36)</f>
        <v>3.2192804903603239E-41</v>
      </c>
      <c r="BB843" s="82">
        <f ca="1">SUMPRODUCT(S813:S842,'control variables'!BE$7:BE$36)</f>
        <v>4.5748273855496583E-42</v>
      </c>
      <c r="BC843" s="82">
        <f t="shared" ca="1" si="625"/>
        <v>4.3169843031185354E-41</v>
      </c>
      <c r="BD843" s="10">
        <f ca="1">SUMPRODUCT(P813:P842,'control variables'!BF$7:BF$36)</f>
        <v>3.7726405510749767E-43</v>
      </c>
      <c r="BE843" s="10">
        <f ca="1">SUMPRODUCT(Q813:Q842,'control variables'!BG$7:BG$36)</f>
        <v>4.3546372475300754E-43</v>
      </c>
      <c r="BF843" s="10">
        <f ca="1">SUMPRODUCT(R813:R842,'control variables'!BH$7:BH$36)</f>
        <v>1.3043091373343333E-41</v>
      </c>
      <c r="BG843" s="10">
        <f ca="1">SUMPRODUCT(S813:S842,'control variables'!BI$7:BI$36)</f>
        <v>2.9314025040543919E-41</v>
      </c>
      <c r="BH843" s="10">
        <f t="shared" ca="1" si="626"/>
        <v>4.316984419374776E-41</v>
      </c>
      <c r="BI843" s="82">
        <f t="shared" ca="1" si="604"/>
        <v>4.352176514062687E-40</v>
      </c>
      <c r="BJ843" s="82">
        <f t="shared" ca="1" si="605"/>
        <v>5.046793244951776E-40</v>
      </c>
      <c r="BK843" s="82">
        <f t="shared" ca="1" si="606"/>
        <v>1.6889393288234449E-39</v>
      </c>
      <c r="BL843" s="82">
        <f t="shared" ca="1" si="607"/>
        <v>7.9541488402950449E-40</v>
      </c>
      <c r="BM843" s="82">
        <f t="shared" ca="1" si="597"/>
        <v>3.424251188754396E-39</v>
      </c>
      <c r="BN843" s="10">
        <f ca="1">BN842+BI843-INDIRECT(ADDRESS(MAX($D843-'key variables'!$B$9*30,34),scenario!BI$4),TRUE)</f>
        <v>9439390.0751690175</v>
      </c>
      <c r="BO843" s="10">
        <f ca="1">BO842+BJ843-INDIRECT(ADDRESS(MAX($D843-'key variables'!$B$9*30,34),scenario!BJ$4),TRUE)</f>
        <v>10895583.360992203</v>
      </c>
      <c r="BP843" s="10">
        <f ca="1">BP842+BK843-INDIRECT(ADDRESS(MAX($D843-'key variables'!$B$9*30,34),scenario!BK$4),TRUE)</f>
        <v>32531162.537994072</v>
      </c>
      <c r="BQ843" s="10">
        <f ca="1">BQ842+BL843-INDIRECT(ADDRESS(MAX($D843-'key variables'!$B$9*30,34),scenario!BL$4),TRUE)</f>
        <v>14415841.516535141</v>
      </c>
      <c r="BR843" s="10">
        <f t="shared" ca="1" si="627"/>
        <v>67281977.490690395</v>
      </c>
      <c r="BS843" s="82">
        <f t="shared" ca="1" si="608"/>
        <v>-2.3433848477536824E-9</v>
      </c>
      <c r="BT843" s="82">
        <f t="shared" ca="1" si="609"/>
        <v>-3.4288309057018498E-10</v>
      </c>
      <c r="BU843" s="82">
        <f t="shared" ca="1" si="610"/>
        <v>-4.2578247660364599E-9</v>
      </c>
      <c r="BV843" s="82">
        <f t="shared" ca="1" si="611"/>
        <v>-2.9943922343414556E-9</v>
      </c>
      <c r="BW843" s="82">
        <f t="shared" ca="1" si="628"/>
        <v>-9.9384849387017825E-9</v>
      </c>
      <c r="BX843" s="10">
        <f t="shared" ca="1" si="612"/>
        <v>-1.8625994260191893E-12</v>
      </c>
      <c r="BY843" s="10">
        <f t="shared" ca="1" si="613"/>
        <v>2.8902850229962428E-12</v>
      </c>
      <c r="BZ843" s="10">
        <f t="shared" ca="1" si="614"/>
        <v>-3.5034723983035463E-11</v>
      </c>
      <c r="CA843" s="10">
        <f t="shared" ca="1" si="615"/>
        <v>-2.0257049910634696E-11</v>
      </c>
      <c r="CB843" s="10">
        <v>0</v>
      </c>
      <c r="CC843" s="82">
        <f t="shared" ca="1" si="616"/>
        <v>3.9725652202851362E-13</v>
      </c>
      <c r="CD843" s="82">
        <f t="shared" ca="1" si="617"/>
        <v>3.4270724516460853E-13</v>
      </c>
      <c r="CE843" s="82">
        <f t="shared" ca="1" si="618"/>
        <v>1.8915613015532971E-10</v>
      </c>
      <c r="CF843" s="82">
        <f t="shared" ca="1" si="619"/>
        <v>3.7028113764059381E-11</v>
      </c>
      <c r="CG843" s="82">
        <f t="shared" ca="1" si="629"/>
        <v>2.269242076865822E-10</v>
      </c>
      <c r="CH843" s="13" t="str">
        <f t="shared" ca="1" si="630"/>
        <v/>
      </c>
      <c r="CI843" s="81">
        <f t="shared" ca="1" si="639"/>
        <v>0.1131775965863165</v>
      </c>
      <c r="CJ843" s="81">
        <f t="shared" ca="1" si="640"/>
        <v>0.13063724757458739</v>
      </c>
      <c r="CK843" s="81">
        <f t="shared" ca="1" si="641"/>
        <v>0.39004625943939081</v>
      </c>
      <c r="CL843" s="81">
        <f t="shared" ca="1" si="642"/>
        <v>0.17284488538116416</v>
      </c>
      <c r="CM843" s="89">
        <f t="shared" ca="1" si="631"/>
        <v>0.80670598898145884</v>
      </c>
    </row>
    <row r="844" spans="1:91" x14ac:dyDescent="0.3">
      <c r="A844">
        <v>779</v>
      </c>
      <c r="B844" s="3">
        <f t="shared" si="644"/>
        <v>2.3527777777777779</v>
      </c>
      <c r="C844" s="3">
        <f t="shared" si="632"/>
        <v>25.966666666666665</v>
      </c>
      <c r="D844" s="4">
        <f t="shared" ca="1" si="620"/>
        <v>844</v>
      </c>
      <c r="E844" s="58">
        <f>(0.5*(COS(B844*2*PI())+1)*('key variables'!$B$4-'key variables'!$B$6)+'key variables'!$B$6)/'key variables'!$B$4</f>
        <v>1</v>
      </c>
      <c r="F844" s="10">
        <f t="shared" ca="1" si="633"/>
        <v>11689222.907461114</v>
      </c>
      <c r="G844" s="10">
        <f t="shared" ca="1" si="634"/>
        <v>13492492.798713122</v>
      </c>
      <c r="H844" s="10">
        <f t="shared" ca="1" si="635"/>
        <v>40309474.521088287</v>
      </c>
      <c r="I844" s="10">
        <f t="shared" ca="1" si="636"/>
        <v>17912154.249750931</v>
      </c>
      <c r="J844" s="10">
        <f t="shared" ca="1" si="621"/>
        <v>83403344.477013454</v>
      </c>
      <c r="K844" s="82">
        <f t="shared" ca="1" si="598"/>
        <v>2249832.832292099</v>
      </c>
      <c r="L844" s="82">
        <f t="shared" ca="1" si="599"/>
        <v>2596909.4377209195</v>
      </c>
      <c r="M844" s="82">
        <f t="shared" ca="1" si="600"/>
        <v>7778311.98309422</v>
      </c>
      <c r="N844" s="82">
        <f t="shared" ca="1" si="601"/>
        <v>3496312.733215793</v>
      </c>
      <c r="O844" s="82">
        <f t="shared" ca="1" si="622"/>
        <v>16121366.986323033</v>
      </c>
      <c r="P844" s="10">
        <f ca="1">IF(IF($A844&gt;='key variables'!$B$26,K844*SUMPRODUCT(Z844:AC844,'control variables'!$O$3:$R$3)/J844+F$65*'key variables'!$B$25/scenario!J$65,K844*SUMPRODUCT(Z844:AC844,'control variables'!$O$7:$R$7)/J844+F$65*'key variables'!$B$25/scenario!J$65)&lt;'key variables'!$B$28,0,IF($A844&gt;='key variables'!$B$26,K844*SUMPRODUCT(Z844:AC844,'control variables'!$O$3:$R$3)/J844+F$65*'key variables'!$B$25/scenario!J$65,K844*SUMPRODUCT(Z844:AC844,'control variables'!$O$7:$R$7)/J844+F$65*'key variables'!$B$25/scenario!J$65))</f>
        <v>5.300432418284629E-41</v>
      </c>
      <c r="Q844" s="10">
        <f ca="1">IF(IF($A844&gt;='key variables'!$B$26,L844*SUMPRODUCT(Z844:AC844,'control variables'!$O$4:$R$4)/J844+G$65*'key variables'!$B$25/scenario!J$65,L844*SUMPRODUCT(Z844:AC844,'control variables'!$O$7:$R$7)/J844+G$65*'key variables'!$B$25/scenario!J$65)&lt;'key variables'!$B$28,0,IF($A844&gt;='key variables'!$B$26,L844*SUMPRODUCT(Z844:AC844,'control variables'!$O$4:$R$4)/J844+G$65*'key variables'!$B$25/scenario!J$65,L844*SUMPRODUCT(Z844:AC844,'control variables'!$O$7:$R$7)/J844+G$65*'key variables'!$B$25/scenario!J$65))</f>
        <v>6.1181180990331345E-41</v>
      </c>
      <c r="R844" s="10">
        <f ca="1">IF(IF($A844&gt;='key variables'!$B$26,M844*SUMPRODUCT(Z844:AC844,'control variables'!$O$5:$R$5)/J844+H$65*'key variables'!$B$25/scenario!J$65,M844*SUMPRODUCT(Z844:AC844,'control variables'!$O$7:$R$7)/J844+H$65*'key variables'!$B$25/scenario!J$65)&lt;'key variables'!$B$28,0,IF($A844&gt;='key variables'!$B$26,M844*SUMPRODUCT(Z844:AC844,'control variables'!$O$5:$R$5)/J844+H$65*'key variables'!$B$25/scenario!J$65,M844*SUMPRODUCT(Z844:AC844,'control variables'!$O$7:$R$7)/J844+H$65*'key variables'!$B$25/scenario!J$65))</f>
        <v>1.8325102382260753E-40</v>
      </c>
      <c r="S844" s="10">
        <f ca="1">IF(IF($A844&gt;='key variables'!$B$26,N844*SUMPRODUCT(Z844:AC844,'control variables'!$O$6:$R$6)/J844+I$65*'key variables'!$B$25/scenario!J$65,N844*SUMPRODUCT(Z844:AC844,'control variables'!$O$7:$R$7)/J844+I$65*'key variables'!$B$25/scenario!J$65)&lt;'key variables'!$B$28,0,IF($A844&gt;='key variables'!$B$26,N844*SUMPRODUCT(Z844:AC844,'control variables'!$O$6:$R$6)/J844+I$65*'key variables'!$B$25/scenario!J$65,N844*SUMPRODUCT(Z844:AC844,'control variables'!$O$7:$R$7)/J844+I$65*'key variables'!$B$25/scenario!J$65))</f>
        <v>8.23704281029547E-41</v>
      </c>
      <c r="T844" s="10">
        <f t="shared" ca="1" si="643"/>
        <v>3.7980695709873984E-40</v>
      </c>
      <c r="U844" s="82">
        <f ca="1">SUMPRODUCT(P814:P843,'control variables'!AD$7:AD$36)</f>
        <v>1.1237897294681304E-40</v>
      </c>
      <c r="V844" s="82">
        <f ca="1">SUMPRODUCT(Q814:Q843,'control variables'!AE$7:AE$36)</f>
        <v>1.2971542207855597E-40</v>
      </c>
      <c r="W844" s="82">
        <f ca="1">SUMPRODUCT(R814:R843,'control variables'!AF$7:AF$36)</f>
        <v>3.8852607152571271E-40</v>
      </c>
      <c r="X844" s="82">
        <f ca="1">SUMPRODUCT(S814:S843,'control variables'!AG$7:AG$36)</f>
        <v>1.7464054591974378E-40</v>
      </c>
      <c r="Y844" s="82">
        <f t="shared" ca="1" si="637"/>
        <v>8.052610124708255E-40</v>
      </c>
      <c r="Z844" s="10">
        <f ca="1">IF($A844&gt;='key variables'!$B$26,SUMPRODUCT(P814:P843,'control variables'!V$7:V$36)*$E844,SUMPRODUCT(P814:P843,'control variables'!Z$7:Z$36)*$E844)</f>
        <v>2.7421607065602242E-40</v>
      </c>
      <c r="AA844" s="10">
        <f ca="1">IF($A844&gt;='key variables'!$B$26,SUMPRODUCT(Q814:Q843,'control variables'!W$7:W$36)*$E844,SUMPRODUCT(Q814:Q843,'control variables'!AA$7:AA$36)*$E844)</f>
        <v>3.1651876158989066E-40</v>
      </c>
      <c r="AB844" s="10">
        <f ca="1">IF($A844&gt;='key variables'!$B$26,SUMPRODUCT(R814:R843,'control variables'!X$7:X$36)*$E844,SUMPRODUCT(R814:R843,'control variables'!AB$7:AB$36)*$E844)</f>
        <v>9.4804294689207753E-40</v>
      </c>
      <c r="AC844" s="10">
        <f ca="1">IF($A844&gt;='key variables'!$B$26,SUMPRODUCT(S814:S843,'control variables'!Y$7:Y$36)*$E844,SUMPRODUCT(S814:S843,'control variables'!AC$7:AC$36)*$E844)</f>
        <v>4.2614061174949445E-40</v>
      </c>
      <c r="AD844" s="10">
        <f t="shared" ca="1" si="638"/>
        <v>1.9649183908874848E-39</v>
      </c>
      <c r="AE844" s="82">
        <f ca="1">SUMPRODUCT(P814:P843,'control variables'!AL$7:AL$36)</f>
        <v>3.7335906000806937E-40</v>
      </c>
      <c r="AF844" s="82">
        <f ca="1">SUMPRODUCT(Q814:Q843,'control variables'!AM$7:AM$36)</f>
        <v>4.2982949122082098E-40</v>
      </c>
      <c r="AG844" s="82">
        <f ca="1">SUMPRODUCT(R814:R843,'control variables'!AN$7:AN$36)</f>
        <v>1.2255568435805526E-39</v>
      </c>
      <c r="AH844" s="82">
        <f ca="1">SUMPRODUCT(S814:S843,'control variables'!AO$7:AO$36)</f>
        <v>5.3065395668686556E-40</v>
      </c>
      <c r="AI844" s="82">
        <f t="shared" ca="1" si="602"/>
        <v>2.5593993514963085E-39</v>
      </c>
      <c r="AJ844" s="10">
        <f ca="1">SUMPRODUCT(P814:P843,'control variables'!AP$7:AP$36)</f>
        <v>3.5674603399830104E-43</v>
      </c>
      <c r="AK844" s="10">
        <f ca="1">SUMPRODUCT(Q814:Q843,'control variables'!AQ$7:AQ$36)</f>
        <v>1.0294510877235425E-42</v>
      </c>
      <c r="AL844" s="10">
        <f ca="1">SUMPRODUCT(R814:R843,'control variables'!AR$7:AR$36)</f>
        <v>3.700117508299465E-41</v>
      </c>
      <c r="AM844" s="10">
        <f ca="1">SUMPRODUCT(S814:S843,'control variables'!AS$7:AS$36)</f>
        <v>2.7719741735695231E-41</v>
      </c>
      <c r="AN844" s="10">
        <f t="shared" ca="1" si="623"/>
        <v>6.6107113940411722E-41</v>
      </c>
      <c r="AO844" s="82">
        <f ca="1">SUMPRODUCT(P814:P843,'control variables'!AX$7:AX$36)</f>
        <v>4.8512016431576624E-43</v>
      </c>
      <c r="AP844" s="82">
        <f ca="1">SUMPRODUCT(Q814:Q843,'control variables'!AY$7:AY$36)</f>
        <v>1.119917102335871E-42</v>
      </c>
      <c r="AQ844" s="82">
        <f ca="1">SUMPRODUCT(R814:R843,'control variables'!AZ$7:AZ$36)</f>
        <v>1.0063190295326047E-41</v>
      </c>
      <c r="AR844" s="82">
        <f ca="1">SUMPRODUCT(S814:S843,'control variables'!BA$7:BA$36)</f>
        <v>7.5389237070958531E-42</v>
      </c>
      <c r="AS844" s="82">
        <f t="shared" ca="1" si="624"/>
        <v>1.9207151269073539E-41</v>
      </c>
      <c r="AT844" s="10">
        <f ca="1">SUMPRODUCT(P814:P843,'control variables'!AT$7:AT$36)</f>
        <v>-4.2813747580825603E-43</v>
      </c>
      <c r="AU844" s="10">
        <f ca="1">SUMPRODUCT(Q814:Q843,'control variables'!AU$7:AU$36)</f>
        <v>4.6443497399972639E-43</v>
      </c>
      <c r="AV844" s="10">
        <f ca="1">SUMPRODUCT(R814:R843,'control variables'!AV$7:AV$36)</f>
        <v>1.9998942161717589E-40</v>
      </c>
      <c r="AW844" s="10">
        <f ca="1">SUMPRODUCT(S814:S843,'control variables'!AW$7:AW$36)</f>
        <v>1.498237584256341E-40</v>
      </c>
      <c r="AX844" s="10">
        <f t="shared" ca="1" si="603"/>
        <v>3.4984947754100143E-40</v>
      </c>
      <c r="AY844" s="82">
        <f ca="1">SUMPRODUCT(P814:P843,'control variables'!BB$7:BB$36)</f>
        <v>1.5517690278338213E-42</v>
      </c>
      <c r="AZ844" s="82">
        <f ca="1">SUMPRODUCT(Q814:Q843,'control variables'!BC$7:BC$36)</f>
        <v>3.9570082537503345E-42</v>
      </c>
      <c r="BA844" s="82">
        <f ca="1">SUMPRODUCT(R814:R843,'control variables'!BD$7:BD$36)</f>
        <v>2.7700274081752732E-41</v>
      </c>
      <c r="BB844" s="82">
        <f ca="1">SUMPRODUCT(S814:S843,'control variables'!BE$7:BE$36)</f>
        <v>3.9364066857762367E-42</v>
      </c>
      <c r="BC844" s="82">
        <f t="shared" ca="1" si="625"/>
        <v>3.7145458049113126E-41</v>
      </c>
      <c r="BD844" s="10">
        <f ca="1">SUMPRODUCT(P814:P843,'control variables'!BF$7:BF$36)</f>
        <v>3.2461656444547589E-43</v>
      </c>
      <c r="BE844" s="10">
        <f ca="1">SUMPRODUCT(Q814:Q843,'control variables'!BG$7:BG$36)</f>
        <v>3.7469442518098576E-43</v>
      </c>
      <c r="BF844" s="10">
        <f ca="1">SUMPRODUCT(R814:R843,'control variables'!BH$7:BH$36)</f>
        <v>1.1222917884813327E-41</v>
      </c>
      <c r="BG844" s="10">
        <f ca="1">SUMPRODUCT(S814:S843,'control variables'!BI$7:BI$36)</f>
        <v>2.5223230174999253E-41</v>
      </c>
      <c r="BH844" s="10">
        <f t="shared" ca="1" si="626"/>
        <v>3.7145459049439043E-41</v>
      </c>
      <c r="BI844" s="82">
        <f t="shared" ca="1" si="604"/>
        <v>3.7448269156009492E-40</v>
      </c>
      <c r="BJ844" s="82">
        <f t="shared" ca="1" si="605"/>
        <v>4.3425093444857102E-40</v>
      </c>
      <c r="BK844" s="82">
        <f t="shared" ca="1" si="606"/>
        <v>1.4532465392794812E-39</v>
      </c>
      <c r="BL844" s="82">
        <f t="shared" ca="1" si="607"/>
        <v>6.8441412179827588E-40</v>
      </c>
      <c r="BM844" s="82">
        <f t="shared" ca="1" si="597"/>
        <v>2.9463942870864231E-39</v>
      </c>
      <c r="BN844" s="10">
        <f ca="1">BN843+BI844-INDIRECT(ADDRESS(MAX($D844-'key variables'!$B$9*30,34),scenario!BI$4),TRUE)</f>
        <v>9439390.0751690175</v>
      </c>
      <c r="BO844" s="10">
        <f ca="1">BO843+BJ844-INDIRECT(ADDRESS(MAX($D844-'key variables'!$B$9*30,34),scenario!BJ$4),TRUE)</f>
        <v>10895583.360992203</v>
      </c>
      <c r="BP844" s="10">
        <f ca="1">BP843+BK844-INDIRECT(ADDRESS(MAX($D844-'key variables'!$B$9*30,34),scenario!BK$4),TRUE)</f>
        <v>32531162.537994072</v>
      </c>
      <c r="BQ844" s="10">
        <f ca="1">BQ843+BL844-INDIRECT(ADDRESS(MAX($D844-'key variables'!$B$9*30,34),scenario!BL$4),TRUE)</f>
        <v>14415841.516535141</v>
      </c>
      <c r="BR844" s="10">
        <f t="shared" ca="1" si="627"/>
        <v>67281977.490690395</v>
      </c>
      <c r="BS844" s="82">
        <f t="shared" ca="1" si="608"/>
        <v>-2.3433848477536824E-9</v>
      </c>
      <c r="BT844" s="82">
        <f t="shared" ca="1" si="609"/>
        <v>-3.4288309057018498E-10</v>
      </c>
      <c r="BU844" s="82">
        <f t="shared" ca="1" si="610"/>
        <v>-4.2578247660364599E-9</v>
      </c>
      <c r="BV844" s="82">
        <f t="shared" ca="1" si="611"/>
        <v>-2.9943922343414556E-9</v>
      </c>
      <c r="BW844" s="82">
        <f t="shared" ca="1" si="628"/>
        <v>-9.9384849387017825E-9</v>
      </c>
      <c r="BX844" s="10">
        <f t="shared" ca="1" si="612"/>
        <v>-1.8625994260191893E-12</v>
      </c>
      <c r="BY844" s="10">
        <f t="shared" ca="1" si="613"/>
        <v>2.8902850229962428E-12</v>
      </c>
      <c r="BZ844" s="10">
        <f t="shared" ca="1" si="614"/>
        <v>-3.5034723983035463E-11</v>
      </c>
      <c r="CA844" s="10">
        <f t="shared" ca="1" si="615"/>
        <v>-2.0257049910634696E-11</v>
      </c>
      <c r="CB844" s="10">
        <v>0</v>
      </c>
      <c r="CC844" s="82">
        <f t="shared" ca="1" si="616"/>
        <v>3.9725652202851362E-13</v>
      </c>
      <c r="CD844" s="82">
        <f t="shared" ca="1" si="617"/>
        <v>3.4270724516460853E-13</v>
      </c>
      <c r="CE844" s="82">
        <f t="shared" ca="1" si="618"/>
        <v>1.8915613015532971E-10</v>
      </c>
      <c r="CF844" s="82">
        <f t="shared" ca="1" si="619"/>
        <v>3.7028113764059381E-11</v>
      </c>
      <c r="CG844" s="82">
        <f t="shared" ca="1" si="629"/>
        <v>2.269242076865822E-10</v>
      </c>
      <c r="CH844" s="13" t="str">
        <f t="shared" ca="1" si="630"/>
        <v/>
      </c>
      <c r="CI844" s="81">
        <f t="shared" ca="1" si="639"/>
        <v>0.1131775965863165</v>
      </c>
      <c r="CJ844" s="81">
        <f t="shared" ca="1" si="640"/>
        <v>0.13063724757458739</v>
      </c>
      <c r="CK844" s="81">
        <f t="shared" ca="1" si="641"/>
        <v>0.39004625943939081</v>
      </c>
      <c r="CL844" s="81">
        <f t="shared" ca="1" si="642"/>
        <v>0.17284488538116416</v>
      </c>
      <c r="CM844" s="89">
        <f t="shared" ca="1" si="631"/>
        <v>0.80670598898145884</v>
      </c>
    </row>
    <row r="845" spans="1:91" x14ac:dyDescent="0.3">
      <c r="A845">
        <v>780</v>
      </c>
      <c r="B845" s="3">
        <f t="shared" si="644"/>
        <v>2.3555555555555556</v>
      </c>
      <c r="C845" s="3">
        <f t="shared" si="632"/>
        <v>26</v>
      </c>
      <c r="D845" s="4">
        <f t="shared" ca="1" si="620"/>
        <v>845</v>
      </c>
      <c r="E845" s="58">
        <f>(0.5*(COS(B845*2*PI())+1)*('key variables'!$B$4-'key variables'!$B$6)+'key variables'!$B$6)/'key variables'!$B$4</f>
        <v>1</v>
      </c>
      <c r="F845" s="10">
        <f t="shared" ca="1" si="633"/>
        <v>11689222.907461114</v>
      </c>
      <c r="G845" s="10">
        <f t="shared" ca="1" si="634"/>
        <v>13492492.798713122</v>
      </c>
      <c r="H845" s="10">
        <f t="shared" ca="1" si="635"/>
        <v>40309474.521088287</v>
      </c>
      <c r="I845" s="10">
        <f t="shared" ca="1" si="636"/>
        <v>17912154.249750931</v>
      </c>
      <c r="J845" s="10">
        <f t="shared" ca="1" si="621"/>
        <v>83403344.477013454</v>
      </c>
      <c r="K845" s="82">
        <f t="shared" ca="1" si="598"/>
        <v>2249832.832292099</v>
      </c>
      <c r="L845" s="82">
        <f t="shared" ca="1" si="599"/>
        <v>2596909.4377209195</v>
      </c>
      <c r="M845" s="82">
        <f t="shared" ca="1" si="600"/>
        <v>7778311.98309422</v>
      </c>
      <c r="N845" s="82">
        <f t="shared" ca="1" si="601"/>
        <v>3496312.733215793</v>
      </c>
      <c r="O845" s="82">
        <f t="shared" ca="1" si="622"/>
        <v>16121366.986323033</v>
      </c>
      <c r="P845" s="10">
        <f ca="1">IF(IF($A845&gt;='key variables'!$B$26,K845*SUMPRODUCT(Z845:AC845,'control variables'!$O$3:$R$3)/J845+F$65*'key variables'!$B$25/scenario!J$65,K845*SUMPRODUCT(Z845:AC845,'control variables'!$O$7:$R$7)/J845+F$65*'key variables'!$B$25/scenario!J$65)&lt;'key variables'!$B$28,0,IF($A845&gt;='key variables'!$B$26,K845*SUMPRODUCT(Z845:AC845,'control variables'!$O$3:$R$3)/J845+F$65*'key variables'!$B$25/scenario!J$65,K845*SUMPRODUCT(Z845:AC845,'control variables'!$O$7:$R$7)/J845+F$65*'key variables'!$B$25/scenario!J$65))</f>
        <v>4.5607529750182836E-41</v>
      </c>
      <c r="Q845" s="10">
        <f ca="1">IF(IF($A845&gt;='key variables'!$B$26,L845*SUMPRODUCT(Z845:AC845,'control variables'!$O$4:$R$4)/J845+G$65*'key variables'!$B$25/scenario!J$65,L845*SUMPRODUCT(Z845:AC845,'control variables'!$O$7:$R$7)/J845+G$65*'key variables'!$B$25/scenario!J$65)&lt;'key variables'!$B$28,0,IF($A845&gt;='key variables'!$B$26,L845*SUMPRODUCT(Z845:AC845,'control variables'!$O$4:$R$4)/J845+G$65*'key variables'!$B$25/scenario!J$65,L845*SUMPRODUCT(Z845:AC845,'control variables'!$O$7:$R$7)/J845+G$65*'key variables'!$B$25/scenario!J$65))</f>
        <v>5.2643299866294403E-41</v>
      </c>
      <c r="R845" s="10">
        <f ca="1">IF(IF($A845&gt;='key variables'!$B$26,M845*SUMPRODUCT(Z845:AC845,'control variables'!$O$5:$R$5)/J845+H$65*'key variables'!$B$25/scenario!J$65,M845*SUMPRODUCT(Z845:AC845,'control variables'!$O$7:$R$7)/J845+H$65*'key variables'!$B$25/scenario!J$65)&lt;'key variables'!$B$28,0,IF($A845&gt;='key variables'!$B$26,M845*SUMPRODUCT(Z845:AC845,'control variables'!$O$5:$R$5)/J845+H$65*'key variables'!$B$25/scenario!J$65,M845*SUMPRODUCT(Z845:AC845,'control variables'!$O$7:$R$7)/J845+H$65*'key variables'!$B$25/scenario!J$65))</f>
        <v>1.5767820172388508E-40</v>
      </c>
      <c r="S845" s="10">
        <f ca="1">IF(IF($A845&gt;='key variables'!$B$26,N845*SUMPRODUCT(Z845:AC845,'control variables'!$O$6:$R$6)/J845+I$65*'key variables'!$B$25/scenario!J$65,N845*SUMPRODUCT(Z845:AC845,'control variables'!$O$7:$R$7)/J845+I$65*'key variables'!$B$25/scenario!J$65)&lt;'key variables'!$B$28,0,IF($A845&gt;='key variables'!$B$26,N845*SUMPRODUCT(Z845:AC845,'control variables'!$O$6:$R$6)/J845+I$65*'key variables'!$B$25/scenario!J$65,N845*SUMPRODUCT(Z845:AC845,'control variables'!$O$7:$R$7)/J845+I$65*'key variables'!$B$25/scenario!J$65))</f>
        <v>7.0875571156826127E-41</v>
      </c>
      <c r="T845" s="10">
        <f t="shared" ca="1" si="643"/>
        <v>3.2680460249718845E-40</v>
      </c>
      <c r="U845" s="82">
        <f ca="1">SUMPRODUCT(P815:P844,'control variables'!AD$7:AD$36)</f>
        <v>9.6696400359453478E-41</v>
      </c>
      <c r="V845" s="82">
        <f ca="1">SUMPRODUCT(Q815:Q844,'control variables'!AE$7:AE$36)</f>
        <v>1.1161353460704722E-40</v>
      </c>
      <c r="W845" s="82">
        <f ca="1">SUMPRODUCT(R815:R844,'control variables'!AF$7:AF$36)</f>
        <v>3.3430695776261237E-40</v>
      </c>
      <c r="X845" s="82">
        <f ca="1">SUMPRODUCT(S815:S844,'control variables'!AG$7:AG$36)</f>
        <v>1.5026932267161255E-40</v>
      </c>
      <c r="Y845" s="82">
        <f t="shared" ca="1" si="637"/>
        <v>6.928862154007256E-40</v>
      </c>
      <c r="Z845" s="10">
        <f ca="1">IF($A845&gt;='key variables'!$B$26,SUMPRODUCT(P815:P844,'control variables'!V$7:V$36)*$E845,SUMPRODUCT(P815:P844,'control variables'!Z$7:Z$36)*$E845)</f>
        <v>2.3594900592035443E-40</v>
      </c>
      <c r="AA845" s="10">
        <f ca="1">IF($A845&gt;='key variables'!$B$26,SUMPRODUCT(Q815:Q844,'control variables'!W$7:W$36)*$E845,SUMPRODUCT(Q815:Q844,'control variables'!AA$7:AA$36)*$E845)</f>
        <v>2.723483236179766E-40</v>
      </c>
      <c r="AB845" s="10">
        <f ca="1">IF($A845&gt;='key variables'!$B$26,SUMPRODUCT(R815:R844,'control variables'!X$7:X$36)*$E845,SUMPRODUCT(R815:R844,'control variables'!AB$7:AB$36)*$E845)</f>
        <v>8.1574282044755209E-40</v>
      </c>
      <c r="AC845" s="10">
        <f ca="1">IF($A845&gt;='key variables'!$B$26,SUMPRODUCT(S815:S844,'control variables'!Y$7:Y$36)*$E845,SUMPRODUCT(S815:S844,'control variables'!AC$7:AC$36)*$E845)</f>
        <v>3.6667235980750366E-40</v>
      </c>
      <c r="AD845" s="10">
        <f t="shared" ca="1" si="638"/>
        <v>1.6907125097933867E-39</v>
      </c>
      <c r="AE845" s="82">
        <f ca="1">SUMPRODUCT(P815:P844,'control variables'!AL$7:AL$36)</f>
        <v>3.2125651443225191E-40</v>
      </c>
      <c r="AF845" s="82">
        <f ca="1">SUMPRODUCT(Q815:Q844,'control variables'!AM$7:AM$36)</f>
        <v>3.6984645329566861E-40</v>
      </c>
      <c r="AG845" s="82">
        <f ca="1">SUMPRODUCT(R815:R844,'control variables'!AN$7:AN$36)</f>
        <v>1.0545294382270287E-39</v>
      </c>
      <c r="AH845" s="82">
        <f ca="1">SUMPRODUCT(S815:S844,'control variables'!AO$7:AO$36)</f>
        <v>4.5660078662942085E-40</v>
      </c>
      <c r="AI845" s="82">
        <f t="shared" ca="1" si="602"/>
        <v>2.2022331925843701E-39</v>
      </c>
      <c r="AJ845" s="10">
        <f ca="1">SUMPRODUCT(P815:P844,'control variables'!AP$7:AP$36)</f>
        <v>3.0696184905047401E-43</v>
      </c>
      <c r="AK845" s="10">
        <f ca="1">SUMPRODUCT(Q815:Q844,'control variables'!AQ$7:AQ$36)</f>
        <v>8.8579039226584734E-43</v>
      </c>
      <c r="AL845" s="10">
        <f ca="1">SUMPRODUCT(R815:R844,'control variables'!AR$7:AR$36)</f>
        <v>3.183763248387074E-41</v>
      </c>
      <c r="AM845" s="10">
        <f ca="1">SUMPRODUCT(S815:S844,'control variables'!AS$7:AS$36)</f>
        <v>2.3851430338342957E-41</v>
      </c>
      <c r="AN845" s="10">
        <f t="shared" ca="1" si="623"/>
        <v>5.6881815063530023E-41</v>
      </c>
      <c r="AO845" s="82">
        <f ca="1">SUMPRODUCT(P815:P844,'control variables'!AX$7:AX$36)</f>
        <v>4.1742127019903059E-43</v>
      </c>
      <c r="AP845" s="82">
        <f ca="1">SUMPRODUCT(Q815:Q844,'control variables'!AY$7:AY$36)</f>
        <v>9.6363180457362846E-43</v>
      </c>
      <c r="AQ845" s="82">
        <f ca="1">SUMPRODUCT(R815:R844,'control variables'!AZ$7:AZ$36)</f>
        <v>8.6588643068552808E-42</v>
      </c>
      <c r="AR845" s="82">
        <f ca="1">SUMPRODUCT(S815:S844,'control variables'!BA$7:BA$36)</f>
        <v>6.4868610732519523E-42</v>
      </c>
      <c r="AS845" s="82">
        <f t="shared" ca="1" si="624"/>
        <v>1.6526778454879892E-41</v>
      </c>
      <c r="AT845" s="10">
        <f ca="1">SUMPRODUCT(P815:P844,'control variables'!AT$7:AT$36)</f>
        <v>-3.6839055994251286E-43</v>
      </c>
      <c r="AU845" s="10">
        <f ca="1">SUMPRODUCT(Q815:Q844,'control variables'!AU$7:AU$36)</f>
        <v>3.9962271418928732E-43</v>
      </c>
      <c r="AV845" s="10">
        <f ca="1">SUMPRODUCT(R815:R844,'control variables'!AV$7:AV$36)</f>
        <v>1.7208074316093306E-40</v>
      </c>
      <c r="AW845" s="10">
        <f ca="1">SUMPRODUCT(S815:S844,'control variables'!AW$7:AW$36)</f>
        <v>1.2891573706532976E-40</v>
      </c>
      <c r="AX845" s="10">
        <f t="shared" ca="1" si="603"/>
        <v>3.0102771238050958E-40</v>
      </c>
      <c r="AY845" s="82">
        <f ca="1">SUMPRODUCT(P815:P844,'control variables'!BB$7:BB$36)</f>
        <v>1.3352184598789251E-42</v>
      </c>
      <c r="AZ845" s="82">
        <f ca="1">SUMPRODUCT(Q815:Q844,'control variables'!BC$7:BC$36)</f>
        <v>3.4048046916338659E-42</v>
      </c>
      <c r="BA845" s="82">
        <f ca="1">SUMPRODUCT(R815:R844,'control variables'!BD$7:BD$36)</f>
        <v>2.383467941056419E-41</v>
      </c>
      <c r="BB845" s="82">
        <f ca="1">SUMPRODUCT(S815:S844,'control variables'!BE$7:BE$36)</f>
        <v>3.3870780884035741E-42</v>
      </c>
      <c r="BC845" s="82">
        <f t="shared" ca="1" si="625"/>
        <v>3.1961780650480557E-41</v>
      </c>
      <c r="BD845" s="10">
        <f ca="1">SUMPRODUCT(P815:P844,'control variables'!BF$7:BF$36)</f>
        <v>2.793160718223154E-43</v>
      </c>
      <c r="BE845" s="10">
        <f ca="1">SUMPRODUCT(Q815:Q844,'control variables'!BG$7:BG$36)</f>
        <v>3.2240552836253159E-43</v>
      </c>
      <c r="BF845" s="10">
        <f ca="1">SUMPRODUCT(R815:R844,'control variables'!BH$7:BH$36)</f>
        <v>9.6567510143093553E-42</v>
      </c>
      <c r="BG845" s="10">
        <f ca="1">SUMPRODUCT(S815:S844,'control variables'!BI$7:BI$36)</f>
        <v>2.1703308896716022E-41</v>
      </c>
      <c r="BH845" s="10">
        <f t="shared" ca="1" si="626"/>
        <v>3.1961781511210223E-41</v>
      </c>
      <c r="BI845" s="82">
        <f t="shared" ca="1" si="604"/>
        <v>3.222233423321883E-40</v>
      </c>
      <c r="BJ845" s="82">
        <f t="shared" ca="1" si="605"/>
        <v>3.7365088070149171E-40</v>
      </c>
      <c r="BK845" s="82">
        <f t="shared" ca="1" si="606"/>
        <v>1.250444860798526E-39</v>
      </c>
      <c r="BL845" s="82">
        <f t="shared" ca="1" si="607"/>
        <v>5.8890360178315417E-40</v>
      </c>
      <c r="BM845" s="82">
        <f t="shared" ca="1" si="597"/>
        <v>2.5352226856153604E-39</v>
      </c>
      <c r="BN845" s="10">
        <f ca="1">BN844+BI845-INDIRECT(ADDRESS(MAX($D845-'key variables'!$B$9*30,34),scenario!BI$4),TRUE)</f>
        <v>9439390.0751690175</v>
      </c>
      <c r="BO845" s="10">
        <f ca="1">BO844+BJ845-INDIRECT(ADDRESS(MAX($D845-'key variables'!$B$9*30,34),scenario!BJ$4),TRUE)</f>
        <v>10895583.360992203</v>
      </c>
      <c r="BP845" s="10">
        <f ca="1">BP844+BK845-INDIRECT(ADDRESS(MAX($D845-'key variables'!$B$9*30,34),scenario!BK$4),TRUE)</f>
        <v>32531162.537994072</v>
      </c>
      <c r="BQ845" s="10">
        <f ca="1">BQ844+BL845-INDIRECT(ADDRESS(MAX($D845-'key variables'!$B$9*30,34),scenario!BL$4),TRUE)</f>
        <v>14415841.516535141</v>
      </c>
      <c r="BR845" s="10">
        <f t="shared" ca="1" si="627"/>
        <v>67281977.490690395</v>
      </c>
      <c r="BS845" s="82">
        <f t="shared" ca="1" si="608"/>
        <v>-2.3433848477536824E-9</v>
      </c>
      <c r="BT845" s="82">
        <f t="shared" ca="1" si="609"/>
        <v>-3.4288309057018498E-10</v>
      </c>
      <c r="BU845" s="82">
        <f t="shared" ca="1" si="610"/>
        <v>-4.2578247660364599E-9</v>
      </c>
      <c r="BV845" s="82">
        <f t="shared" ca="1" si="611"/>
        <v>-2.9943922343414556E-9</v>
      </c>
      <c r="BW845" s="82">
        <f t="shared" ca="1" si="628"/>
        <v>-9.9384849387017825E-9</v>
      </c>
      <c r="BX845" s="10">
        <f t="shared" ca="1" si="612"/>
        <v>-1.8625994260191893E-12</v>
      </c>
      <c r="BY845" s="10">
        <f t="shared" ca="1" si="613"/>
        <v>2.8902850229962428E-12</v>
      </c>
      <c r="BZ845" s="10">
        <f t="shared" ca="1" si="614"/>
        <v>-3.5034723983035463E-11</v>
      </c>
      <c r="CA845" s="10">
        <f t="shared" ca="1" si="615"/>
        <v>-2.0257049910634696E-11</v>
      </c>
      <c r="CB845" s="10">
        <v>0</v>
      </c>
      <c r="CC845" s="82">
        <f t="shared" ca="1" si="616"/>
        <v>3.9725652202851362E-13</v>
      </c>
      <c r="CD845" s="82">
        <f t="shared" ca="1" si="617"/>
        <v>3.4270724516460853E-13</v>
      </c>
      <c r="CE845" s="82">
        <f t="shared" ca="1" si="618"/>
        <v>1.8915613015532971E-10</v>
      </c>
      <c r="CF845" s="82">
        <f t="shared" ca="1" si="619"/>
        <v>3.7028113764059381E-11</v>
      </c>
      <c r="CG845" s="82">
        <f t="shared" ca="1" si="629"/>
        <v>2.269242076865822E-10</v>
      </c>
      <c r="CH845" s="13" t="str">
        <f t="shared" ca="1" si="630"/>
        <v/>
      </c>
      <c r="CI845" s="81">
        <f t="shared" ca="1" si="639"/>
        <v>0.1131775965863165</v>
      </c>
      <c r="CJ845" s="81">
        <f t="shared" ca="1" si="640"/>
        <v>0.13063724757458739</v>
      </c>
      <c r="CK845" s="81">
        <f t="shared" ca="1" si="641"/>
        <v>0.39004625943939081</v>
      </c>
      <c r="CL845" s="81">
        <f t="shared" ca="1" si="642"/>
        <v>0.17284488538116416</v>
      </c>
      <c r="CM845" s="89">
        <f t="shared" ca="1" si="631"/>
        <v>0.80670598898145884</v>
      </c>
    </row>
    <row r="846" spans="1:91" x14ac:dyDescent="0.3">
      <c r="A846">
        <v>781</v>
      </c>
      <c r="B846" s="3">
        <f t="shared" si="644"/>
        <v>2.3583333333333334</v>
      </c>
      <c r="C846" s="3">
        <f t="shared" si="632"/>
        <v>26.033333333333335</v>
      </c>
      <c r="D846" s="4">
        <f t="shared" ca="1" si="620"/>
        <v>846</v>
      </c>
      <c r="E846" s="58">
        <f>(0.5*(COS(B846*2*PI())+1)*('key variables'!$B$4-'key variables'!$B$6)+'key variables'!$B$6)/'key variables'!$B$4</f>
        <v>1</v>
      </c>
      <c r="F846" s="10">
        <f t="shared" ca="1" si="633"/>
        <v>11689222.907461114</v>
      </c>
      <c r="G846" s="10">
        <f t="shared" ca="1" si="634"/>
        <v>13492492.798713122</v>
      </c>
      <c r="H846" s="10">
        <f t="shared" ca="1" si="635"/>
        <v>40309474.521088287</v>
      </c>
      <c r="I846" s="10">
        <f t="shared" ca="1" si="636"/>
        <v>17912154.249750931</v>
      </c>
      <c r="J846" s="10">
        <f t="shared" ca="1" si="621"/>
        <v>83403344.477013454</v>
      </c>
      <c r="K846" s="82">
        <f t="shared" ca="1" si="598"/>
        <v>2249832.832292099</v>
      </c>
      <c r="L846" s="82">
        <f t="shared" ca="1" si="599"/>
        <v>2596909.4377209195</v>
      </c>
      <c r="M846" s="82">
        <f t="shared" ca="1" si="600"/>
        <v>7778311.98309422</v>
      </c>
      <c r="N846" s="82">
        <f t="shared" ca="1" si="601"/>
        <v>3496312.733215793</v>
      </c>
      <c r="O846" s="82">
        <f t="shared" ca="1" si="622"/>
        <v>16121366.986323033</v>
      </c>
      <c r="P846" s="10">
        <f ca="1">IF(IF($A846&gt;='key variables'!$B$26,K846*SUMPRODUCT(Z846:AC846,'control variables'!$O$3:$R$3)/J846+F$65*'key variables'!$B$25/scenario!J$65,K846*SUMPRODUCT(Z846:AC846,'control variables'!$O$7:$R$7)/J846+F$65*'key variables'!$B$25/scenario!J$65)&lt;'key variables'!$B$28,0,IF($A846&gt;='key variables'!$B$26,K846*SUMPRODUCT(Z846:AC846,'control variables'!$O$3:$R$3)/J846+F$65*'key variables'!$B$25/scenario!J$65,K846*SUMPRODUCT(Z846:AC846,'control variables'!$O$7:$R$7)/J846+F$65*'key variables'!$B$25/scenario!J$65))</f>
        <v>3.924296370119506E-41</v>
      </c>
      <c r="Q846" s="10">
        <f ca="1">IF(IF($A846&gt;='key variables'!$B$26,L846*SUMPRODUCT(Z846:AC846,'control variables'!$O$4:$R$4)/J846+G$65*'key variables'!$B$25/scenario!J$65,L846*SUMPRODUCT(Z846:AC846,'control variables'!$O$7:$R$7)/J846+G$65*'key variables'!$B$25/scenario!J$65)&lt;'key variables'!$B$28,0,IF($A846&gt;='key variables'!$B$26,L846*SUMPRODUCT(Z846:AC846,'control variables'!$O$4:$R$4)/J846+G$65*'key variables'!$B$25/scenario!J$65,L846*SUMPRODUCT(Z846:AC846,'control variables'!$O$7:$R$7)/J846+G$65*'key variables'!$B$25/scenario!J$65))</f>
        <v>4.5296886656217906E-41</v>
      </c>
      <c r="R846" s="10">
        <f ca="1">IF(IF($A846&gt;='key variables'!$B$26,M846*SUMPRODUCT(Z846:AC846,'control variables'!$O$5:$R$5)/J846+H$65*'key variables'!$B$25/scenario!J$65,M846*SUMPRODUCT(Z846:AC846,'control variables'!$O$7:$R$7)/J846+H$65*'key variables'!$B$25/scenario!J$65)&lt;'key variables'!$B$28,0,IF($A846&gt;='key variables'!$B$26,M846*SUMPRODUCT(Z846:AC846,'control variables'!$O$5:$R$5)/J846+H$65*'key variables'!$B$25/scenario!J$65,M846*SUMPRODUCT(Z846:AC846,'control variables'!$O$7:$R$7)/J846+H$65*'key variables'!$B$25/scenario!J$65))</f>
        <v>1.3567408672677188E-40</v>
      </c>
      <c r="S846" s="10">
        <f ca="1">IF(IF($A846&gt;='key variables'!$B$26,N846*SUMPRODUCT(Z846:AC846,'control variables'!$O$6:$R$6)/J846+I$65*'key variables'!$B$25/scenario!J$65,N846*SUMPRODUCT(Z846:AC846,'control variables'!$O$7:$R$7)/J846+I$65*'key variables'!$B$25/scenario!J$65)&lt;'key variables'!$B$28,0,IF($A846&gt;='key variables'!$B$26,N846*SUMPRODUCT(Z846:AC846,'control variables'!$O$6:$R$6)/J846+I$65*'key variables'!$B$25/scenario!J$65,N846*SUMPRODUCT(Z846:AC846,'control variables'!$O$7:$R$7)/J846+I$65*'key variables'!$B$25/scenario!J$65))</f>
        <v>6.0984830387522699E-41</v>
      </c>
      <c r="T846" s="10">
        <f t="shared" ca="1" si="643"/>
        <v>2.8119876747170753E-40</v>
      </c>
      <c r="U846" s="82">
        <f ca="1">SUMPRODUCT(P816:P845,'control variables'!AD$7:AD$36)</f>
        <v>8.3202342905384942E-41</v>
      </c>
      <c r="V846" s="82">
        <f ca="1">SUMPRODUCT(Q816:Q845,'control variables'!AE$7:AE$36)</f>
        <v>9.6037779531983389E-41</v>
      </c>
      <c r="W846" s="82">
        <f ca="1">SUMPRODUCT(R816:R845,'control variables'!AF$7:AF$36)</f>
        <v>2.8765416325760447E-40</v>
      </c>
      <c r="X846" s="82">
        <f ca="1">SUMPRODUCT(S816:S845,'control variables'!AG$7:AG$36)</f>
        <v>1.2929912247618757E-40</v>
      </c>
      <c r="Y846" s="82">
        <f t="shared" ca="1" si="637"/>
        <v>5.9619340817116042E-40</v>
      </c>
      <c r="Z846" s="10">
        <f ca="1">IF($A846&gt;='key variables'!$B$26,SUMPRODUCT(P816:P845,'control variables'!V$7:V$36)*$E846,SUMPRODUCT(P816:P845,'control variables'!Z$7:Z$36)*$E846)</f>
        <v>2.0302213966386561E-40</v>
      </c>
      <c r="AA846" s="10">
        <f ca="1">IF($A846&gt;='key variables'!$B$26,SUMPRODUCT(Q816:Q845,'control variables'!W$7:W$36)*$E846,SUMPRODUCT(Q816:Q845,'control variables'!AA$7:AA$36)*$E846)</f>
        <v>2.3434190442596236E-40</v>
      </c>
      <c r="AB846" s="10">
        <f ca="1">IF($A846&gt;='key variables'!$B$26,SUMPRODUCT(R816:R845,'control variables'!X$7:X$36)*$E846,SUMPRODUCT(R816:R845,'control variables'!AB$7:AB$36)*$E846)</f>
        <v>7.01905278967788E-40</v>
      </c>
      <c r="AC846" s="10">
        <f ca="1">IF($A846&gt;='key variables'!$B$26,SUMPRODUCT(S816:S845,'control variables'!Y$7:Y$36)*$E846,SUMPRODUCT(S816:S845,'control variables'!AC$7:AC$36)*$E846)</f>
        <v>3.1550294841609381E-40</v>
      </c>
      <c r="AD846" s="10">
        <f t="shared" ca="1" si="638"/>
        <v>1.4547722714737097E-39</v>
      </c>
      <c r="AE846" s="82">
        <f ca="1">SUMPRODUCT(P816:P845,'control variables'!AL$7:AL$36)</f>
        <v>2.7642491938706168E-40</v>
      </c>
      <c r="AF846" s="82">
        <f ca="1">SUMPRODUCT(Q816:Q845,'control variables'!AM$7:AM$36)</f>
        <v>3.1823409470317721E-40</v>
      </c>
      <c r="AG846" s="82">
        <f ca="1">SUMPRODUCT(R816:R845,'control variables'!AN$7:AN$36)</f>
        <v>9.0736903956125804E-40</v>
      </c>
      <c r="AH846" s="82">
        <f ca="1">SUMPRODUCT(S816:S845,'control variables'!AO$7:AO$36)</f>
        <v>3.9288179372538013E-40</v>
      </c>
      <c r="AI846" s="82">
        <f t="shared" ca="1" si="602"/>
        <v>1.894909847376877E-39</v>
      </c>
      <c r="AJ846" s="10">
        <f ca="1">SUMPRODUCT(P816:P845,'control variables'!AP$7:AP$36)</f>
        <v>2.6412508561464404E-43</v>
      </c>
      <c r="AK846" s="10">
        <f ca="1">SUMPRODUCT(Q816:Q845,'control variables'!AQ$7:AQ$36)</f>
        <v>7.6217765796483679E-43</v>
      </c>
      <c r="AL846" s="10">
        <f ca="1">SUMPRODUCT(R816:R845,'control variables'!AR$7:AR$36)</f>
        <v>2.7394666247880242E-41</v>
      </c>
      <c r="AM846" s="10">
        <f ca="1">SUMPRODUCT(S816:S845,'control variables'!AS$7:AS$36)</f>
        <v>2.0522944788199645E-41</v>
      </c>
      <c r="AN846" s="10">
        <f t="shared" ca="1" si="623"/>
        <v>4.8943913779659369E-41</v>
      </c>
      <c r="AO846" s="82">
        <f ca="1">SUMPRODUCT(P816:P845,'control variables'!AX$7:AX$36)</f>
        <v>3.5916980911384758E-43</v>
      </c>
      <c r="AP846" s="82">
        <f ca="1">SUMPRODUCT(Q816:Q845,'control variables'!AY$7:AY$36)</f>
        <v>8.2915624098339586E-43</v>
      </c>
      <c r="AQ846" s="82">
        <f ca="1">SUMPRODUCT(R816:R845,'control variables'!AZ$7:AZ$36)</f>
        <v>7.4505130961655096E-42</v>
      </c>
      <c r="AR846" s="82">
        <f ca="1">SUMPRODUCT(S816:S845,'control variables'!BA$7:BA$36)</f>
        <v>5.5816145936143603E-42</v>
      </c>
      <c r="AS846" s="82">
        <f t="shared" ca="1" si="624"/>
        <v>1.4220453739877113E-41</v>
      </c>
      <c r="AT846" s="10">
        <f ca="1">SUMPRODUCT(P816:P845,'control variables'!AT$7:AT$36)</f>
        <v>-3.1698137239342587E-43</v>
      </c>
      <c r="AU846" s="10">
        <f ca="1">SUMPRODUCT(Q816:Q845,'control variables'!AU$7:AU$36)</f>
        <v>3.4385505536046667E-43</v>
      </c>
      <c r="AV846" s="10">
        <f ca="1">SUMPRODUCT(R816:R845,'control variables'!AV$7:AV$36)</f>
        <v>1.4806674236751653E-40</v>
      </c>
      <c r="AW846" s="10">
        <f ca="1">SUMPRODUCT(S816:S845,'control variables'!AW$7:AW$36)</f>
        <v>1.1092544625588414E-40</v>
      </c>
      <c r="AX846" s="10">
        <f t="shared" ca="1" si="603"/>
        <v>2.5901906230636773E-40</v>
      </c>
      <c r="AY846" s="82">
        <f ca="1">SUMPRODUCT(P816:P845,'control variables'!BB$7:BB$36)</f>
        <v>1.1488876911599049E-42</v>
      </c>
      <c r="AZ846" s="82">
        <f ca="1">SUMPRODUCT(Q816:Q845,'control variables'!BC$7:BC$36)</f>
        <v>2.9296615636787649E-42</v>
      </c>
      <c r="BA846" s="82">
        <f ca="1">SUMPRODUCT(R816:R845,'control variables'!BD$7:BD$36)</f>
        <v>2.0508531465347387E-41</v>
      </c>
      <c r="BB846" s="82">
        <f ca="1">SUMPRODUCT(S816:S845,'control variables'!BE$7:BE$36)</f>
        <v>2.9144087216388151E-42</v>
      </c>
      <c r="BC846" s="82">
        <f t="shared" ca="1" si="625"/>
        <v>2.7501489441824871E-41</v>
      </c>
      <c r="BD846" s="10">
        <f ca="1">SUMPRODUCT(P816:P845,'control variables'!BF$7:BF$36)</f>
        <v>2.4033729797960769E-43</v>
      </c>
      <c r="BE846" s="10">
        <f ca="1">SUMPRODUCT(Q816:Q845,'control variables'!BG$7:BG$36)</f>
        <v>2.774135875347364E-43</v>
      </c>
      <c r="BF846" s="10">
        <f ca="1">SUMPRODUCT(R816:R845,'control variables'!BH$7:BH$36)</f>
        <v>8.3091439418400285E-42</v>
      </c>
      <c r="BG846" s="10">
        <f ca="1">SUMPRODUCT(S816:S845,'control variables'!BI$7:BI$36)</f>
        <v>1.8674595355084673E-41</v>
      </c>
      <c r="BH846" s="10">
        <f t="shared" ca="1" si="626"/>
        <v>2.7501490182439047E-41</v>
      </c>
      <c r="BI846" s="82">
        <f t="shared" ca="1" si="604"/>
        <v>2.7725682570582813E-40</v>
      </c>
      <c r="BJ846" s="82">
        <f t="shared" ca="1" si="605"/>
        <v>3.2150761132221644E-40</v>
      </c>
      <c r="BK846" s="82">
        <f t="shared" ca="1" si="606"/>
        <v>1.0759443133941221E-39</v>
      </c>
      <c r="BL846" s="82">
        <f t="shared" ca="1" si="607"/>
        <v>5.0672164870290307E-40</v>
      </c>
      <c r="BM846" s="82">
        <f t="shared" ca="1" si="597"/>
        <v>2.1814303991250697E-39</v>
      </c>
      <c r="BN846" s="10">
        <f ca="1">BN845+BI846-INDIRECT(ADDRESS(MAX($D846-'key variables'!$B$9*30,34),scenario!BI$4),TRUE)</f>
        <v>9439390.0751690175</v>
      </c>
      <c r="BO846" s="10">
        <f ca="1">BO845+BJ846-INDIRECT(ADDRESS(MAX($D846-'key variables'!$B$9*30,34),scenario!BJ$4),TRUE)</f>
        <v>10895583.360992203</v>
      </c>
      <c r="BP846" s="10">
        <f ca="1">BP845+BK846-INDIRECT(ADDRESS(MAX($D846-'key variables'!$B$9*30,34),scenario!BK$4),TRUE)</f>
        <v>32531162.537994072</v>
      </c>
      <c r="BQ846" s="10">
        <f ca="1">BQ845+BL846-INDIRECT(ADDRESS(MAX($D846-'key variables'!$B$9*30,34),scenario!BL$4),TRUE)</f>
        <v>14415841.516535141</v>
      </c>
      <c r="BR846" s="10">
        <f t="shared" ca="1" si="627"/>
        <v>67281977.490690395</v>
      </c>
      <c r="BS846" s="82">
        <f t="shared" ca="1" si="608"/>
        <v>-2.3433848477536824E-9</v>
      </c>
      <c r="BT846" s="82">
        <f t="shared" ca="1" si="609"/>
        <v>-3.4288309057018498E-10</v>
      </c>
      <c r="BU846" s="82">
        <f t="shared" ca="1" si="610"/>
        <v>-4.2578247660364599E-9</v>
      </c>
      <c r="BV846" s="82">
        <f t="shared" ca="1" si="611"/>
        <v>-2.9943922343414556E-9</v>
      </c>
      <c r="BW846" s="82">
        <f t="shared" ca="1" si="628"/>
        <v>-9.9384849387017825E-9</v>
      </c>
      <c r="BX846" s="10">
        <f t="shared" ca="1" si="612"/>
        <v>-1.8625994260191893E-12</v>
      </c>
      <c r="BY846" s="10">
        <f t="shared" ca="1" si="613"/>
        <v>2.8902850229962428E-12</v>
      </c>
      <c r="BZ846" s="10">
        <f t="shared" ca="1" si="614"/>
        <v>-3.5034723983035463E-11</v>
      </c>
      <c r="CA846" s="10">
        <f t="shared" ca="1" si="615"/>
        <v>-2.0257049910634696E-11</v>
      </c>
      <c r="CB846" s="10">
        <v>0</v>
      </c>
      <c r="CC846" s="82">
        <f t="shared" ca="1" si="616"/>
        <v>3.9725652202851362E-13</v>
      </c>
      <c r="CD846" s="82">
        <f t="shared" ca="1" si="617"/>
        <v>3.4270724516460853E-13</v>
      </c>
      <c r="CE846" s="82">
        <f t="shared" ca="1" si="618"/>
        <v>1.8915613015532971E-10</v>
      </c>
      <c r="CF846" s="82">
        <f t="shared" ca="1" si="619"/>
        <v>3.7028113764059381E-11</v>
      </c>
      <c r="CG846" s="82">
        <f t="shared" ca="1" si="629"/>
        <v>2.269242076865822E-10</v>
      </c>
      <c r="CH846" s="13" t="str">
        <f t="shared" ca="1" si="630"/>
        <v/>
      </c>
      <c r="CI846" s="81">
        <f t="shared" ca="1" si="639"/>
        <v>0.1131775965863165</v>
      </c>
      <c r="CJ846" s="81">
        <f t="shared" ca="1" si="640"/>
        <v>0.13063724757458739</v>
      </c>
      <c r="CK846" s="81">
        <f t="shared" ca="1" si="641"/>
        <v>0.39004625943939081</v>
      </c>
      <c r="CL846" s="81">
        <f t="shared" ca="1" si="642"/>
        <v>0.17284488538116416</v>
      </c>
      <c r="CM846" s="89">
        <f t="shared" ca="1" si="631"/>
        <v>0.80670598898145884</v>
      </c>
    </row>
    <row r="847" spans="1:91" x14ac:dyDescent="0.3">
      <c r="A847">
        <v>782</v>
      </c>
      <c r="B847" s="3">
        <f t="shared" si="644"/>
        <v>2.3611111111111112</v>
      </c>
      <c r="C847" s="3">
        <f t="shared" si="632"/>
        <v>26.066666666666666</v>
      </c>
      <c r="D847" s="4">
        <f t="shared" ca="1" si="620"/>
        <v>847</v>
      </c>
      <c r="E847" s="58">
        <f>(0.5*(COS(B847*2*PI())+1)*('key variables'!$B$4-'key variables'!$B$6)+'key variables'!$B$6)/'key variables'!$B$4</f>
        <v>1</v>
      </c>
      <c r="F847" s="10">
        <f t="shared" ca="1" si="633"/>
        <v>11689222.907461114</v>
      </c>
      <c r="G847" s="10">
        <f t="shared" ca="1" si="634"/>
        <v>13492492.798713122</v>
      </c>
      <c r="H847" s="10">
        <f t="shared" ca="1" si="635"/>
        <v>40309474.521088287</v>
      </c>
      <c r="I847" s="10">
        <f t="shared" ca="1" si="636"/>
        <v>17912154.249750931</v>
      </c>
      <c r="J847" s="10">
        <f t="shared" ca="1" si="621"/>
        <v>83403344.477013454</v>
      </c>
      <c r="K847" s="82">
        <f t="shared" ca="1" si="598"/>
        <v>2249832.832292099</v>
      </c>
      <c r="L847" s="82">
        <f t="shared" ca="1" si="599"/>
        <v>2596909.4377209195</v>
      </c>
      <c r="M847" s="82">
        <f t="shared" ca="1" si="600"/>
        <v>7778311.98309422</v>
      </c>
      <c r="N847" s="82">
        <f t="shared" ca="1" si="601"/>
        <v>3496312.733215793</v>
      </c>
      <c r="O847" s="82">
        <f t="shared" ca="1" si="622"/>
        <v>16121366.986323033</v>
      </c>
      <c r="P847" s="10">
        <f ca="1">IF(IF($A847&gt;='key variables'!$B$26,K847*SUMPRODUCT(Z847:AC847,'control variables'!$O$3:$R$3)/J847+F$65*'key variables'!$B$25/scenario!J$65,K847*SUMPRODUCT(Z847:AC847,'control variables'!$O$7:$R$7)/J847+F$65*'key variables'!$B$25/scenario!J$65)&lt;'key variables'!$B$28,0,IF($A847&gt;='key variables'!$B$26,K847*SUMPRODUCT(Z847:AC847,'control variables'!$O$3:$R$3)/J847+F$65*'key variables'!$B$25/scenario!J$65,K847*SUMPRODUCT(Z847:AC847,'control variables'!$O$7:$R$7)/J847+F$65*'key variables'!$B$25/scenario!J$65))</f>
        <v>3.3766577766627218E-41</v>
      </c>
      <c r="Q847" s="10">
        <f ca="1">IF(IF($A847&gt;='key variables'!$B$26,L847*SUMPRODUCT(Z847:AC847,'control variables'!$O$4:$R$4)/J847+G$65*'key variables'!$B$25/scenario!J$65,L847*SUMPRODUCT(Z847:AC847,'control variables'!$O$7:$R$7)/J847+G$65*'key variables'!$B$25/scenario!J$65)&lt;'key variables'!$B$28,0,IF($A847&gt;='key variables'!$B$26,L847*SUMPRODUCT(Z847:AC847,'control variables'!$O$4:$R$4)/J847+G$65*'key variables'!$B$25/scenario!J$65,L847*SUMPRODUCT(Z847:AC847,'control variables'!$O$7:$R$7)/J847+G$65*'key variables'!$B$25/scenario!J$65))</f>
        <v>3.8975671091240808E-41</v>
      </c>
      <c r="R847" s="10">
        <f ca="1">IF(IF($A847&gt;='key variables'!$B$26,M847*SUMPRODUCT(Z847:AC847,'control variables'!$O$5:$R$5)/J847+H$65*'key variables'!$B$25/scenario!J$65,M847*SUMPRODUCT(Z847:AC847,'control variables'!$O$7:$R$7)/J847+H$65*'key variables'!$B$25/scenario!J$65)&lt;'key variables'!$B$28,0,IF($A847&gt;='key variables'!$B$26,M847*SUMPRODUCT(Z847:AC847,'control variables'!$O$5:$R$5)/J847+H$65*'key variables'!$B$25/scenario!J$65,M847*SUMPRODUCT(Z847:AC847,'control variables'!$O$7:$R$7)/J847+H$65*'key variables'!$B$25/scenario!J$65))</f>
        <v>1.1674066299524049E-40</v>
      </c>
      <c r="S847" s="10">
        <f ca="1">IF(IF($A847&gt;='key variables'!$B$26,N847*SUMPRODUCT(Z847:AC847,'control variables'!$O$6:$R$6)/J847+I$65*'key variables'!$B$25/scenario!J$65,N847*SUMPRODUCT(Z847:AC847,'control variables'!$O$7:$R$7)/J847+I$65*'key variables'!$B$25/scenario!J$65)&lt;'key variables'!$B$28,0,IF($A847&gt;='key variables'!$B$26,N847*SUMPRODUCT(Z847:AC847,'control variables'!$O$6:$R$6)/J847+I$65*'key variables'!$B$25/scenario!J$65,N847*SUMPRODUCT(Z847:AC847,'control variables'!$O$7:$R$7)/J847+I$65*'key variables'!$B$25/scenario!J$65))</f>
        <v>5.2474350141963044E-41</v>
      </c>
      <c r="T847" s="10">
        <f t="shared" ca="1" si="643"/>
        <v>2.4195726199507155E-40</v>
      </c>
      <c r="U847" s="82">
        <f ca="1">SUMPRODUCT(P817:P846,'control variables'!AD$7:AD$36)</f>
        <v>7.1591391605183704E-41</v>
      </c>
      <c r="V847" s="82">
        <f ca="1">SUMPRODUCT(Q817:Q846,'control variables'!AE$7:AE$36)</f>
        <v>8.2635633123758241E-41</v>
      </c>
      <c r="W847" s="82">
        <f ca="1">SUMPRODUCT(R817:R846,'control variables'!AF$7:AF$36)</f>
        <v>2.4751180230651616E-40</v>
      </c>
      <c r="X847" s="82">
        <f ca="1">SUMPRODUCT(S817:S846,'control variables'!AG$7:AG$36)</f>
        <v>1.1125532993615076E-40</v>
      </c>
      <c r="Y847" s="82">
        <f t="shared" ca="1" si="637"/>
        <v>5.1299415697160884E-40</v>
      </c>
      <c r="Z847" s="10">
        <f ca="1">IF($A847&gt;='key variables'!$B$26,SUMPRODUCT(P817:P846,'control variables'!V$7:V$36)*$E847,SUMPRODUCT(P817:P846,'control variables'!Z$7:Z$36)*$E847)</f>
        <v>1.7469024305873727E-40</v>
      </c>
      <c r="AA847" s="10">
        <f ca="1">IF($A847&gt;='key variables'!$B$26,SUMPRODUCT(Q817:Q846,'control variables'!W$7:W$36)*$E847,SUMPRODUCT(Q817:Q846,'control variables'!AA$7:AA$36)*$E847)</f>
        <v>2.0163931042593019E-40</v>
      </c>
      <c r="AB847" s="10">
        <f ca="1">IF($A847&gt;='key variables'!$B$26,SUMPRODUCT(R817:R846,'control variables'!X$7:X$36)*$E847,SUMPRODUCT(R817:R846,'control variables'!AB$7:AB$36)*$E847)</f>
        <v>6.0395385444219692E-40</v>
      </c>
      <c r="AC847" s="10">
        <f ca="1">IF($A847&gt;='key variables'!$B$26,SUMPRODUCT(S817:S846,'control variables'!Y$7:Y$36)*$E847,SUMPRODUCT(S817:S846,'control variables'!AC$7:AC$36)*$E847)</f>
        <v>2.7147426795820162E-40</v>
      </c>
      <c r="AD847" s="10">
        <f t="shared" ca="1" si="638"/>
        <v>1.251757675885066E-39</v>
      </c>
      <c r="AE847" s="82">
        <f ca="1">SUMPRODUCT(P817:P846,'control variables'!AL$7:AL$36)</f>
        <v>2.3784960810267838E-40</v>
      </c>
      <c r="AF847" s="82">
        <f ca="1">SUMPRODUCT(Q817:Q846,'control variables'!AM$7:AM$36)</f>
        <v>2.7382428066868476E-40</v>
      </c>
      <c r="AG847" s="82">
        <f ca="1">SUMPRODUCT(R817:R846,'control variables'!AN$7:AN$36)</f>
        <v>7.8074498834149045E-40</v>
      </c>
      <c r="AH847" s="82">
        <f ca="1">SUMPRODUCT(S817:S846,'control variables'!AO$7:AO$36)</f>
        <v>3.3805483556064975E-40</v>
      </c>
      <c r="AI847" s="82">
        <f t="shared" ca="1" si="602"/>
        <v>1.6304737126735034E-39</v>
      </c>
      <c r="AJ847" s="10">
        <f ca="1">SUMPRODUCT(P817:P846,'control variables'!AP$7:AP$36)</f>
        <v>2.2726622564575449E-43</v>
      </c>
      <c r="AK847" s="10">
        <f ca="1">SUMPRODUCT(Q817:Q846,'control variables'!AQ$7:AQ$36)</f>
        <v>6.5581517633622882E-43</v>
      </c>
      <c r="AL847" s="10">
        <f ca="1">SUMPRODUCT(R817:R846,'control variables'!AR$7:AR$36)</f>
        <v>2.3571719386262269E-41</v>
      </c>
      <c r="AM847" s="10">
        <f ca="1">SUMPRODUCT(S817:S846,'control variables'!AS$7:AS$36)</f>
        <v>1.7658951970792069E-41</v>
      </c>
      <c r="AN847" s="10">
        <f t="shared" ca="1" si="623"/>
        <v>4.2113752759036322E-41</v>
      </c>
      <c r="AO847" s="82">
        <f ca="1">SUMPRODUCT(P817:P846,'control variables'!AX$7:AX$36)</f>
        <v>3.0904738447412559E-43</v>
      </c>
      <c r="AP847" s="82">
        <f ca="1">SUMPRODUCT(Q817:Q846,'control variables'!AY$7:AY$36)</f>
        <v>7.1344684629406613E-43</v>
      </c>
      <c r="AQ847" s="82">
        <f ca="1">SUMPRODUCT(R817:R846,'control variables'!AZ$7:AZ$36)</f>
        <v>6.4107882314527081E-42</v>
      </c>
      <c r="AR847" s="82">
        <f ca="1">SUMPRODUCT(S817:S846,'control variables'!BA$7:BA$36)</f>
        <v>4.8026959603176229E-42</v>
      </c>
      <c r="AS847" s="82">
        <f t="shared" ca="1" si="624"/>
        <v>1.2235978422538523E-41</v>
      </c>
      <c r="AT847" s="10">
        <f ca="1">SUMPRODUCT(P817:P846,'control variables'!AT$7:AT$36)</f>
        <v>-2.7274637672610056E-43</v>
      </c>
      <c r="AU847" s="10">
        <f ca="1">SUMPRODUCT(Q817:Q846,'control variables'!AU$7:AU$36)</f>
        <v>2.9586981645128703E-43</v>
      </c>
      <c r="AV847" s="10">
        <f ca="1">SUMPRODUCT(R817:R846,'control variables'!AV$7:AV$36)</f>
        <v>1.2740391395697895E-40</v>
      </c>
      <c r="AW847" s="10">
        <f ca="1">SUMPRODUCT(S817:S846,'control variables'!AW$7:AW$36)</f>
        <v>9.5445714442384891E-41</v>
      </c>
      <c r="AX847" s="10">
        <f t="shared" ca="1" si="603"/>
        <v>2.2287275183908902E-40</v>
      </c>
      <c r="AY847" s="82">
        <f ca="1">SUMPRODUCT(P817:P846,'control variables'!BB$7:BB$36)</f>
        <v>9.8855952532174135E-43</v>
      </c>
      <c r="AZ847" s="82">
        <f ca="1">SUMPRODUCT(Q817:Q846,'control variables'!BC$7:BC$36)</f>
        <v>2.5208250267001408E-42</v>
      </c>
      <c r="BA847" s="82">
        <f ca="1">SUMPRODUCT(R817:R846,'control variables'!BD$7:BD$36)</f>
        <v>1.7646550038290942E-41</v>
      </c>
      <c r="BB847" s="82">
        <f ca="1">SUMPRODUCT(S817:S846,'control variables'!BE$7:BE$36)</f>
        <v>2.5077007305632424E-42</v>
      </c>
      <c r="BC847" s="82">
        <f t="shared" ca="1" si="625"/>
        <v>2.366363532087607E-41</v>
      </c>
      <c r="BD847" s="10">
        <f ca="1">SUMPRODUCT(P817:P846,'control variables'!BF$7:BF$36)</f>
        <v>2.0679804217239446E-43</v>
      </c>
      <c r="BE847" s="10">
        <f ca="1">SUMPRODUCT(Q817:Q846,'control variables'!BG$7:BG$36)</f>
        <v>2.3870030684572025E-43</v>
      </c>
      <c r="BF847" s="10">
        <f ca="1">SUMPRODUCT(R817:R846,'control variables'!BH$7:BH$36)</f>
        <v>7.1495964785579255E-42</v>
      </c>
      <c r="BG847" s="10">
        <f ca="1">SUMPRODUCT(S817:S846,'control variables'!BI$7:BI$36)</f>
        <v>1.606854113056092E-41</v>
      </c>
      <c r="BH847" s="10">
        <f t="shared" ca="1" si="626"/>
        <v>2.3663635958136958E-41</v>
      </c>
      <c r="BI847" s="82">
        <f t="shared" ca="1" si="604"/>
        <v>2.3856542125127403E-40</v>
      </c>
      <c r="BJ847" s="82">
        <f t="shared" ca="1" si="605"/>
        <v>2.7664097551183622E-40</v>
      </c>
      <c r="BK847" s="82">
        <f t="shared" ca="1" si="606"/>
        <v>9.2579545233676033E-40</v>
      </c>
      <c r="BL847" s="82">
        <f t="shared" ca="1" si="607"/>
        <v>4.3600825073359785E-40</v>
      </c>
      <c r="BM847" s="82">
        <f t="shared" ca="1" si="597"/>
        <v>1.8770100998334683E-39</v>
      </c>
      <c r="BN847" s="10">
        <f ca="1">BN846+BI847-INDIRECT(ADDRESS(MAX($D847-'key variables'!$B$9*30,34),scenario!BI$4),TRUE)</f>
        <v>9439390.0751690175</v>
      </c>
      <c r="BO847" s="10">
        <f ca="1">BO846+BJ847-INDIRECT(ADDRESS(MAX($D847-'key variables'!$B$9*30,34),scenario!BJ$4),TRUE)</f>
        <v>10895583.360992203</v>
      </c>
      <c r="BP847" s="10">
        <f ca="1">BP846+BK847-INDIRECT(ADDRESS(MAX($D847-'key variables'!$B$9*30,34),scenario!BK$4),TRUE)</f>
        <v>32531162.537994072</v>
      </c>
      <c r="BQ847" s="10">
        <f ca="1">BQ846+BL847-INDIRECT(ADDRESS(MAX($D847-'key variables'!$B$9*30,34),scenario!BL$4),TRUE)</f>
        <v>14415841.516535141</v>
      </c>
      <c r="BR847" s="10">
        <f t="shared" ca="1" si="627"/>
        <v>67281977.490690395</v>
      </c>
      <c r="BS847" s="82">
        <f t="shared" ca="1" si="608"/>
        <v>-2.3433848477536824E-9</v>
      </c>
      <c r="BT847" s="82">
        <f t="shared" ca="1" si="609"/>
        <v>-3.4288309057018498E-10</v>
      </c>
      <c r="BU847" s="82">
        <f t="shared" ca="1" si="610"/>
        <v>-4.2578247660364599E-9</v>
      </c>
      <c r="BV847" s="82">
        <f t="shared" ca="1" si="611"/>
        <v>-2.9943922343414556E-9</v>
      </c>
      <c r="BW847" s="82">
        <f t="shared" ca="1" si="628"/>
        <v>-9.9384849387017825E-9</v>
      </c>
      <c r="BX847" s="10">
        <f t="shared" ca="1" si="612"/>
        <v>-1.8625994260191893E-12</v>
      </c>
      <c r="BY847" s="10">
        <f t="shared" ca="1" si="613"/>
        <v>2.8902850229962428E-12</v>
      </c>
      <c r="BZ847" s="10">
        <f t="shared" ca="1" si="614"/>
        <v>-3.5034723983035463E-11</v>
      </c>
      <c r="CA847" s="10">
        <f t="shared" ca="1" si="615"/>
        <v>-2.0257049910634696E-11</v>
      </c>
      <c r="CB847" s="10">
        <v>0</v>
      </c>
      <c r="CC847" s="82">
        <f t="shared" ca="1" si="616"/>
        <v>3.9725652202851362E-13</v>
      </c>
      <c r="CD847" s="82">
        <f t="shared" ca="1" si="617"/>
        <v>3.4270724516460853E-13</v>
      </c>
      <c r="CE847" s="82">
        <f t="shared" ca="1" si="618"/>
        <v>1.8915613015532971E-10</v>
      </c>
      <c r="CF847" s="82">
        <f t="shared" ca="1" si="619"/>
        <v>3.7028113764059381E-11</v>
      </c>
      <c r="CG847" s="82">
        <f t="shared" ca="1" si="629"/>
        <v>2.269242076865822E-10</v>
      </c>
      <c r="CH847" s="13" t="str">
        <f t="shared" ca="1" si="630"/>
        <v/>
      </c>
      <c r="CI847" s="81">
        <f t="shared" ca="1" si="639"/>
        <v>0.1131775965863165</v>
      </c>
      <c r="CJ847" s="81">
        <f t="shared" ca="1" si="640"/>
        <v>0.13063724757458739</v>
      </c>
      <c r="CK847" s="81">
        <f t="shared" ca="1" si="641"/>
        <v>0.39004625943939081</v>
      </c>
      <c r="CL847" s="81">
        <f t="shared" ca="1" si="642"/>
        <v>0.17284488538116416</v>
      </c>
      <c r="CM847" s="89">
        <f t="shared" ca="1" si="631"/>
        <v>0.80670598898145884</v>
      </c>
    </row>
    <row r="848" spans="1:91" x14ac:dyDescent="0.3">
      <c r="A848">
        <v>783</v>
      </c>
      <c r="B848" s="3">
        <f t="shared" si="644"/>
        <v>2.3638888888888889</v>
      </c>
      <c r="C848" s="3">
        <f t="shared" si="632"/>
        <v>26.1</v>
      </c>
      <c r="D848" s="4">
        <f t="shared" ca="1" si="620"/>
        <v>848</v>
      </c>
      <c r="E848" s="58">
        <f>(0.5*(COS(B848*2*PI())+1)*('key variables'!$B$4-'key variables'!$B$6)+'key variables'!$B$6)/'key variables'!$B$4</f>
        <v>1</v>
      </c>
      <c r="F848" s="10">
        <f t="shared" ca="1" si="633"/>
        <v>11689222.907461114</v>
      </c>
      <c r="G848" s="10">
        <f t="shared" ca="1" si="634"/>
        <v>13492492.798713122</v>
      </c>
      <c r="H848" s="10">
        <f t="shared" ca="1" si="635"/>
        <v>40309474.521088287</v>
      </c>
      <c r="I848" s="10">
        <f t="shared" ca="1" si="636"/>
        <v>17912154.249750931</v>
      </c>
      <c r="J848" s="10">
        <f t="shared" ca="1" si="621"/>
        <v>83403344.477013454</v>
      </c>
      <c r="K848" s="82">
        <f t="shared" ca="1" si="598"/>
        <v>2249832.832292099</v>
      </c>
      <c r="L848" s="82">
        <f t="shared" ca="1" si="599"/>
        <v>2596909.4377209195</v>
      </c>
      <c r="M848" s="82">
        <f t="shared" ca="1" si="600"/>
        <v>7778311.98309422</v>
      </c>
      <c r="N848" s="82">
        <f t="shared" ca="1" si="601"/>
        <v>3496312.733215793</v>
      </c>
      <c r="O848" s="82">
        <f t="shared" ca="1" si="622"/>
        <v>16121366.986323033</v>
      </c>
      <c r="P848" s="10">
        <f ca="1">IF(IF($A848&gt;='key variables'!$B$26,K848*SUMPRODUCT(Z848:AC848,'control variables'!$O$3:$R$3)/J848+F$65*'key variables'!$B$25/scenario!J$65,K848*SUMPRODUCT(Z848:AC848,'control variables'!$O$7:$R$7)/J848+F$65*'key variables'!$B$25/scenario!J$65)&lt;'key variables'!$B$28,0,IF($A848&gt;='key variables'!$B$26,K848*SUMPRODUCT(Z848:AC848,'control variables'!$O$3:$R$3)/J848+F$65*'key variables'!$B$25/scenario!J$65,K848*SUMPRODUCT(Z848:AC848,'control variables'!$O$7:$R$7)/J848+F$65*'key variables'!$B$25/scenario!J$65))</f>
        <v>2.9054425724603512E-41</v>
      </c>
      <c r="Q848" s="10">
        <f ca="1">IF(IF($A848&gt;='key variables'!$B$26,L848*SUMPRODUCT(Z848:AC848,'control variables'!$O$4:$R$4)/J848+G$65*'key variables'!$B$25/scenario!J$65,L848*SUMPRODUCT(Z848:AC848,'control variables'!$O$7:$R$7)/J848+G$65*'key variables'!$B$25/scenario!J$65)&lt;'key variables'!$B$28,0,IF($A848&gt;='key variables'!$B$26,L848*SUMPRODUCT(Z848:AC848,'control variables'!$O$4:$R$4)/J848+G$65*'key variables'!$B$25/scenario!J$65,L848*SUMPRODUCT(Z848:AC848,'control variables'!$O$7:$R$7)/J848+G$65*'key variables'!$B$25/scenario!J$65))</f>
        <v>3.3536586047113174E-41</v>
      </c>
      <c r="R848" s="10">
        <f ca="1">IF(IF($A848&gt;='key variables'!$B$26,M848*SUMPRODUCT(Z848:AC848,'control variables'!$O$5:$R$5)/J848+H$65*'key variables'!$B$25/scenario!J$65,M848*SUMPRODUCT(Z848:AC848,'control variables'!$O$7:$R$7)/J848+H$65*'key variables'!$B$25/scenario!J$65)&lt;'key variables'!$B$28,0,IF($A848&gt;='key variables'!$B$26,M848*SUMPRODUCT(Z848:AC848,'control variables'!$O$5:$R$5)/J848+H$65*'key variables'!$B$25/scenario!J$65,M848*SUMPRODUCT(Z848:AC848,'control variables'!$O$7:$R$7)/J848+H$65*'key variables'!$B$25/scenario!J$65))</f>
        <v>1.0044941318834095E-40</v>
      </c>
      <c r="S848" s="10">
        <f ca="1">IF(IF($A848&gt;='key variables'!$B$26,N848*SUMPRODUCT(Z848:AC848,'control variables'!$O$6:$R$6)/J848+I$65*'key variables'!$B$25/scenario!J$65,N848*SUMPRODUCT(Z848:AC848,'control variables'!$O$7:$R$7)/J848+I$65*'key variables'!$B$25/scenario!J$65)&lt;'key variables'!$B$28,0,IF($A848&gt;='key variables'!$B$26,N848*SUMPRODUCT(Z848:AC848,'control variables'!$O$6:$R$6)/J848+I$65*'key variables'!$B$25/scenario!J$65,N848*SUMPRODUCT(Z848:AC848,'control variables'!$O$7:$R$7)/J848+I$65*'key variables'!$B$25/scenario!J$65))</f>
        <v>4.515151399658081E-41</v>
      </c>
      <c r="T848" s="10">
        <f t="shared" ca="1" si="643"/>
        <v>2.0819193895663844E-40</v>
      </c>
      <c r="U848" s="82">
        <f ca="1">SUMPRODUCT(P818:P847,'control variables'!AD$7:AD$36)</f>
        <v>6.1600757538704493E-41</v>
      </c>
      <c r="V848" s="82">
        <f ca="1">SUMPRODUCT(Q818:Q847,'control variables'!AE$7:AE$36)</f>
        <v>7.1103766611869966E-41</v>
      </c>
      <c r="W848" s="82">
        <f ca="1">SUMPRODUCT(R818:R847,'control variables'!AF$7:AF$36)</f>
        <v>2.1297133887180207E-40</v>
      </c>
      <c r="X848" s="82">
        <f ca="1">SUMPRODUCT(S818:S847,'control variables'!AG$7:AG$36)</f>
        <v>9.5729562599941988E-41</v>
      </c>
      <c r="Y848" s="82">
        <f t="shared" ca="1" si="637"/>
        <v>4.4140542562231851E-40</v>
      </c>
      <c r="Z848" s="10">
        <f ca="1">IF($A848&gt;='key variables'!$B$26,SUMPRODUCT(P818:P847,'control variables'!V$7:V$36)*$E848,SUMPRODUCT(P818:P847,'control variables'!Z$7:Z$36)*$E848)</f>
        <v>1.5031208453642429E-40</v>
      </c>
      <c r="AA848" s="10">
        <f ca="1">IF($A848&gt;='key variables'!$B$26,SUMPRODUCT(Q818:Q847,'control variables'!W$7:W$36)*$E848,SUMPRODUCT(Q818:Q847,'control variables'!AA$7:AA$36)*$E848)</f>
        <v>1.7350038871042031E-40</v>
      </c>
      <c r="AB848" s="10">
        <f ca="1">IF($A848&gt;='key variables'!$B$26,SUMPRODUCT(R818:R847,'control variables'!X$7:X$36)*$E848,SUMPRODUCT(R818:R847,'control variables'!AB$7:AB$36)*$E848)</f>
        <v>5.1967162696368059E-40</v>
      </c>
      <c r="AC848" s="10">
        <f ca="1">IF($A848&gt;='key variables'!$B$26,SUMPRODUCT(S818:S847,'control variables'!Y$7:Y$36)*$E848,SUMPRODUCT(S818:S847,'control variables'!AC$7:AC$36)*$E848)</f>
        <v>2.3358982390949376E-40</v>
      </c>
      <c r="AD848" s="10">
        <f t="shared" ca="1" si="638"/>
        <v>1.0770739241200191E-39</v>
      </c>
      <c r="AE848" s="82">
        <f ca="1">SUMPRODUCT(P818:P847,'control variables'!AL$7:AL$36)</f>
        <v>2.0465751134174196E-40</v>
      </c>
      <c r="AF848" s="82">
        <f ca="1">SUMPRODUCT(Q818:Q847,'control variables'!AM$7:AM$36)</f>
        <v>2.3561189052875562E-40</v>
      </c>
      <c r="AG848" s="82">
        <f ca="1">SUMPRODUCT(R818:R847,'control variables'!AN$7:AN$36)</f>
        <v>6.7179142139905619E-40</v>
      </c>
      <c r="AH848" s="82">
        <f ca="1">SUMPRODUCT(S818:S847,'control variables'!AO$7:AO$36)</f>
        <v>2.9087902181035921E-40</v>
      </c>
      <c r="AI848" s="82">
        <f t="shared" ca="1" si="602"/>
        <v>1.4029398450799129E-39</v>
      </c>
      <c r="AJ848" s="10">
        <f ca="1">SUMPRODUCT(P818:P847,'control variables'!AP$7:AP$36)</f>
        <v>1.9555104809175057E-43</v>
      </c>
      <c r="AK848" s="10">
        <f ca="1">SUMPRODUCT(Q818:Q847,'control variables'!AQ$7:AQ$36)</f>
        <v>5.6429566127843804E-43</v>
      </c>
      <c r="AL848" s="10">
        <f ca="1">SUMPRODUCT(R818:R847,'control variables'!AR$7:AR$36)</f>
        <v>2.0282267715807113E-41</v>
      </c>
      <c r="AM848" s="10">
        <f ca="1">SUMPRODUCT(S818:S847,'control variables'!AS$7:AS$36)</f>
        <v>1.5194631566033498E-41</v>
      </c>
      <c r="AN848" s="10">
        <f t="shared" ca="1" si="623"/>
        <v>3.6236745991210798E-41</v>
      </c>
      <c r="AO848" s="82">
        <f ca="1">SUMPRODUCT(P818:P847,'control variables'!AX$7:AX$36)</f>
        <v>2.6591958295699548E-43</v>
      </c>
      <c r="AP848" s="82">
        <f ca="1">SUMPRODUCT(Q818:Q847,'control variables'!AY$7:AY$36)</f>
        <v>6.1388478712197502E-43</v>
      </c>
      <c r="AQ848" s="82">
        <f ca="1">SUMPRODUCT(R818:R847,'control variables'!AZ$7:AZ$36)</f>
        <v>5.5161577757220798E-42</v>
      </c>
      <c r="AR848" s="82">
        <f ca="1">SUMPRODUCT(S818:S847,'control variables'!BA$7:BA$36)</f>
        <v>4.1324760247043437E-42</v>
      </c>
      <c r="AS848" s="82">
        <f t="shared" ca="1" si="624"/>
        <v>1.0528438170505394E-41</v>
      </c>
      <c r="AT848" s="10">
        <f ca="1">SUMPRODUCT(P818:P847,'control variables'!AT$7:AT$36)</f>
        <v>-2.3468440891499778E-43</v>
      </c>
      <c r="AU848" s="10">
        <f ca="1">SUMPRODUCT(Q818:Q847,'control variables'!AU$7:AU$36)</f>
        <v>2.5458095474312676E-43</v>
      </c>
      <c r="AV848" s="10">
        <f ca="1">SUMPRODUCT(R818:R847,'control variables'!AV$7:AV$36)</f>
        <v>1.0962459923153061E-40</v>
      </c>
      <c r="AW848" s="10">
        <f ca="1">SUMPRODUCT(S818:S847,'control variables'!AW$7:AW$36)</f>
        <v>8.2126191175309678E-41</v>
      </c>
      <c r="AX848" s="10">
        <f t="shared" ca="1" si="603"/>
        <v>1.9177068695266841E-40</v>
      </c>
      <c r="AY848" s="82">
        <f ca="1">SUMPRODUCT(P818:P847,'control variables'!BB$7:BB$36)</f>
        <v>8.5060527902229122E-43</v>
      </c>
      <c r="AZ848" s="82">
        <f ca="1">SUMPRODUCT(Q818:Q847,'control variables'!BC$7:BC$36)</f>
        <v>2.1690419446464567E-42</v>
      </c>
      <c r="BA848" s="82">
        <f ca="1">SUMPRODUCT(R818:R847,'control variables'!BD$7:BD$36)</f>
        <v>1.5183960332804418E-41</v>
      </c>
      <c r="BB848" s="82">
        <f ca="1">SUMPRODUCT(S818:S847,'control variables'!BE$7:BE$36)</f>
        <v>2.1577491541856449E-42</v>
      </c>
      <c r="BC848" s="82">
        <f t="shared" ca="1" si="625"/>
        <v>2.0361356710658812E-41</v>
      </c>
      <c r="BD848" s="10">
        <f ca="1">SUMPRODUCT(P818:P847,'control variables'!BF$7:BF$36)</f>
        <v>1.7793921545196048E-43</v>
      </c>
      <c r="BE848" s="10">
        <f ca="1">SUMPRODUCT(Q818:Q847,'control variables'!BG$7:BG$36)</f>
        <v>2.0538949441727151E-43</v>
      </c>
      <c r="BF848" s="10">
        <f ca="1">SUMPRODUCT(R818:R847,'control variables'!BH$7:BH$36)</f>
        <v>6.1518647605577876E-42</v>
      </c>
      <c r="BG848" s="10">
        <f ca="1">SUMPRODUCT(S818:S847,'control variables'!BI$7:BI$36)</f>
        <v>1.3826163788562437E-41</v>
      </c>
      <c r="BH848" s="10">
        <f t="shared" ca="1" si="626"/>
        <v>2.0361357258989457E-41</v>
      </c>
      <c r="BI848" s="82">
        <f t="shared" ca="1" si="604"/>
        <v>2.0527343221184922E-40</v>
      </c>
      <c r="BJ848" s="82">
        <f t="shared" ca="1" si="605"/>
        <v>2.3803551342814521E-40</v>
      </c>
      <c r="BK848" s="82">
        <f t="shared" ca="1" si="606"/>
        <v>7.9659998096339122E-40</v>
      </c>
      <c r="BL848" s="82">
        <f t="shared" ca="1" si="607"/>
        <v>3.7516296213985454E-40</v>
      </c>
      <c r="BM848" s="82">
        <f t="shared" ca="1" si="597"/>
        <v>1.6150718887432402E-39</v>
      </c>
      <c r="BN848" s="10">
        <f ca="1">BN847+BI848-INDIRECT(ADDRESS(MAX($D848-'key variables'!$B$9*30,34),scenario!BI$4),TRUE)</f>
        <v>9439390.0751690175</v>
      </c>
      <c r="BO848" s="10">
        <f ca="1">BO847+BJ848-INDIRECT(ADDRESS(MAX($D848-'key variables'!$B$9*30,34),scenario!BJ$4),TRUE)</f>
        <v>10895583.360992203</v>
      </c>
      <c r="BP848" s="10">
        <f ca="1">BP847+BK848-INDIRECT(ADDRESS(MAX($D848-'key variables'!$B$9*30,34),scenario!BK$4),TRUE)</f>
        <v>32531162.537994072</v>
      </c>
      <c r="BQ848" s="10">
        <f ca="1">BQ847+BL848-INDIRECT(ADDRESS(MAX($D848-'key variables'!$B$9*30,34),scenario!BL$4),TRUE)</f>
        <v>14415841.516535141</v>
      </c>
      <c r="BR848" s="10">
        <f t="shared" ca="1" si="627"/>
        <v>67281977.490690395</v>
      </c>
      <c r="BS848" s="82">
        <f t="shared" ca="1" si="608"/>
        <v>-2.3433848477536824E-9</v>
      </c>
      <c r="BT848" s="82">
        <f t="shared" ca="1" si="609"/>
        <v>-3.4288309057018498E-10</v>
      </c>
      <c r="BU848" s="82">
        <f t="shared" ca="1" si="610"/>
        <v>-4.2578247660364599E-9</v>
      </c>
      <c r="BV848" s="82">
        <f t="shared" ca="1" si="611"/>
        <v>-2.9943922343414556E-9</v>
      </c>
      <c r="BW848" s="82">
        <f t="shared" ca="1" si="628"/>
        <v>-9.9384849387017825E-9</v>
      </c>
      <c r="BX848" s="10">
        <f t="shared" ca="1" si="612"/>
        <v>-1.8625994260191893E-12</v>
      </c>
      <c r="BY848" s="10">
        <f t="shared" ca="1" si="613"/>
        <v>2.8902850229962428E-12</v>
      </c>
      <c r="BZ848" s="10">
        <f t="shared" ca="1" si="614"/>
        <v>-3.5034723983035463E-11</v>
      </c>
      <c r="CA848" s="10">
        <f t="shared" ca="1" si="615"/>
        <v>-2.0257049910634696E-11</v>
      </c>
      <c r="CB848" s="10">
        <v>0</v>
      </c>
      <c r="CC848" s="82">
        <f t="shared" ca="1" si="616"/>
        <v>3.9725652202851362E-13</v>
      </c>
      <c r="CD848" s="82">
        <f t="shared" ca="1" si="617"/>
        <v>3.4270724516460853E-13</v>
      </c>
      <c r="CE848" s="82">
        <f t="shared" ca="1" si="618"/>
        <v>1.8915613015532971E-10</v>
      </c>
      <c r="CF848" s="82">
        <f t="shared" ca="1" si="619"/>
        <v>3.7028113764059381E-11</v>
      </c>
      <c r="CG848" s="82">
        <f t="shared" ca="1" si="629"/>
        <v>2.269242076865822E-10</v>
      </c>
      <c r="CH848" s="13" t="str">
        <f t="shared" ca="1" si="630"/>
        <v/>
      </c>
      <c r="CI848" s="81">
        <f t="shared" ca="1" si="639"/>
        <v>0.1131775965863165</v>
      </c>
      <c r="CJ848" s="81">
        <f t="shared" ca="1" si="640"/>
        <v>0.13063724757458739</v>
      </c>
      <c r="CK848" s="81">
        <f t="shared" ca="1" si="641"/>
        <v>0.39004625943939081</v>
      </c>
      <c r="CL848" s="81">
        <f t="shared" ca="1" si="642"/>
        <v>0.17284488538116416</v>
      </c>
      <c r="CM848" s="89">
        <f t="shared" ca="1" si="631"/>
        <v>0.80670598898145884</v>
      </c>
    </row>
    <row r="849" spans="1:91" x14ac:dyDescent="0.3">
      <c r="A849">
        <v>784</v>
      </c>
      <c r="B849" s="3">
        <f t="shared" si="644"/>
        <v>2.3666666666666667</v>
      </c>
      <c r="C849" s="3">
        <f t="shared" si="632"/>
        <v>26.133333333333333</v>
      </c>
      <c r="D849" s="4">
        <f t="shared" ca="1" si="620"/>
        <v>849</v>
      </c>
      <c r="E849" s="58">
        <f>(0.5*(COS(B849*2*PI())+1)*('key variables'!$B$4-'key variables'!$B$6)+'key variables'!$B$6)/'key variables'!$B$4</f>
        <v>1</v>
      </c>
      <c r="F849" s="10">
        <f t="shared" ca="1" si="633"/>
        <v>11689222.907461114</v>
      </c>
      <c r="G849" s="10">
        <f t="shared" ca="1" si="634"/>
        <v>13492492.798713122</v>
      </c>
      <c r="H849" s="10">
        <f t="shared" ca="1" si="635"/>
        <v>40309474.521088287</v>
      </c>
      <c r="I849" s="10">
        <f t="shared" ca="1" si="636"/>
        <v>17912154.249750931</v>
      </c>
      <c r="J849" s="10">
        <f t="shared" ca="1" si="621"/>
        <v>83403344.477013454</v>
      </c>
      <c r="K849" s="82">
        <f t="shared" ca="1" si="598"/>
        <v>2249832.832292099</v>
      </c>
      <c r="L849" s="82">
        <f t="shared" ca="1" si="599"/>
        <v>2596909.4377209195</v>
      </c>
      <c r="M849" s="82">
        <f t="shared" ca="1" si="600"/>
        <v>7778311.98309422</v>
      </c>
      <c r="N849" s="82">
        <f t="shared" ca="1" si="601"/>
        <v>3496312.733215793</v>
      </c>
      <c r="O849" s="82">
        <f t="shared" ca="1" si="622"/>
        <v>16121366.986323033</v>
      </c>
      <c r="P849" s="10">
        <f ca="1">IF(IF($A849&gt;='key variables'!$B$26,K849*SUMPRODUCT(Z849:AC849,'control variables'!$O$3:$R$3)/J849+F$65*'key variables'!$B$25/scenario!J$65,K849*SUMPRODUCT(Z849:AC849,'control variables'!$O$7:$R$7)/J849+F$65*'key variables'!$B$25/scenario!J$65)&lt;'key variables'!$B$28,0,IF($A849&gt;='key variables'!$B$26,K849*SUMPRODUCT(Z849:AC849,'control variables'!$O$3:$R$3)/J849+F$65*'key variables'!$B$25/scenario!J$65,K849*SUMPRODUCT(Z849:AC849,'control variables'!$O$7:$R$7)/J849+F$65*'key variables'!$B$25/scenario!J$65))</f>
        <v>2.4999858144369519E-41</v>
      </c>
      <c r="Q849" s="10">
        <f ca="1">IF(IF($A849&gt;='key variables'!$B$26,L849*SUMPRODUCT(Z849:AC849,'control variables'!$O$4:$R$4)/J849+G$65*'key variables'!$B$25/scenario!J$65,L849*SUMPRODUCT(Z849:AC849,'control variables'!$O$7:$R$7)/J849+G$65*'key variables'!$B$25/scenario!J$65)&lt;'key variables'!$B$28,0,IF($A849&gt;='key variables'!$B$26,L849*SUMPRODUCT(Z849:AC849,'control variables'!$O$4:$R$4)/J849+G$65*'key variables'!$B$25/scenario!J$65,L849*SUMPRODUCT(Z849:AC849,'control variables'!$O$7:$R$7)/J849+G$65*'key variables'!$B$25/scenario!J$65))</f>
        <v>2.8856529527420654E-41</v>
      </c>
      <c r="R849" s="10">
        <f ca="1">IF(IF($A849&gt;='key variables'!$B$26,M849*SUMPRODUCT(Z849:AC849,'control variables'!$O$5:$R$5)/J849+H$65*'key variables'!$B$25/scenario!J$65,M849*SUMPRODUCT(Z849:AC849,'control variables'!$O$7:$R$7)/J849+H$65*'key variables'!$B$25/scenario!J$65)&lt;'key variables'!$B$28,0,IF($A849&gt;='key variables'!$B$26,M849*SUMPRODUCT(Z849:AC849,'control variables'!$O$5:$R$5)/J849+H$65*'key variables'!$B$25/scenario!J$65,M849*SUMPRODUCT(Z849:AC849,'control variables'!$O$7:$R$7)/J849+H$65*'key variables'!$B$25/scenario!J$65))</f>
        <v>8.6431619891463321E-41</v>
      </c>
      <c r="S849" s="10">
        <f ca="1">IF(IF($A849&gt;='key variables'!$B$26,N849*SUMPRODUCT(Z849:AC849,'control variables'!$O$6:$R$6)/J849+I$65*'key variables'!$B$25/scenario!J$65,N849*SUMPRODUCT(Z849:AC849,'control variables'!$O$7:$R$7)/J849+I$65*'key variables'!$B$25/scenario!J$65)&lt;'key variables'!$B$28,0,IF($A849&gt;='key variables'!$B$26,N849*SUMPRODUCT(Z849:AC849,'control variables'!$O$6:$R$6)/J849+I$65*'key variables'!$B$25/scenario!J$65,N849*SUMPRODUCT(Z849:AC849,'control variables'!$O$7:$R$7)/J849+I$65*'key variables'!$B$25/scenario!J$65))</f>
        <v>3.8850585298685636E-41</v>
      </c>
      <c r="T849" s="10">
        <f t="shared" ca="1" si="643"/>
        <v>1.7913859286193912E-40</v>
      </c>
      <c r="U849" s="82">
        <f ca="1">SUMPRODUCT(P819:P848,'control variables'!AD$7:AD$36)</f>
        <v>5.300432418284629E-41</v>
      </c>
      <c r="V849" s="82">
        <f ca="1">SUMPRODUCT(Q819:Q848,'control variables'!AE$7:AE$36)</f>
        <v>6.1181180990331345E-41</v>
      </c>
      <c r="W849" s="82">
        <f ca="1">SUMPRODUCT(R819:R848,'control variables'!AF$7:AF$36)</f>
        <v>1.8325102382260753E-40</v>
      </c>
      <c r="X849" s="82">
        <f ca="1">SUMPRODUCT(S819:S848,'control variables'!AG$7:AG$36)</f>
        <v>8.23704281029547E-41</v>
      </c>
      <c r="Y849" s="82">
        <f t="shared" ca="1" si="637"/>
        <v>3.7980695709873984E-40</v>
      </c>
      <c r="Z849" s="10">
        <f ca="1">IF($A849&gt;='key variables'!$B$26,SUMPRODUCT(P819:P848,'control variables'!V$7:V$36)*$E849,SUMPRODUCT(P819:P848,'control variables'!Z$7:Z$36)*$E849)</f>
        <v>1.293359168896933E-40</v>
      </c>
      <c r="AA849" s="10">
        <f ca="1">IF($A849&gt;='key variables'!$B$26,SUMPRODUCT(Q819:Q848,'control variables'!W$7:W$36)*$E849,SUMPRODUCT(Q819:Q848,'control variables'!AA$7:AA$36)*$E849)</f>
        <v>1.492882752826349E-40</v>
      </c>
      <c r="AB849" s="10">
        <f ca="1">IF($A849&gt;='key variables'!$B$26,SUMPRODUCT(R819:R848,'control variables'!X$7:X$36)*$E849,SUMPRODUCT(R819:R848,'control variables'!AB$7:AB$36)*$E849)</f>
        <v>4.4715104951271654E-40</v>
      </c>
      <c r="AC849" s="10">
        <f ca="1">IF($A849&gt;='key variables'!$B$26,SUMPRODUCT(S819:S848,'control variables'!Y$7:Y$36)*$E849,SUMPRODUCT(S819:S848,'control variables'!AC$7:AC$36)*$E849)</f>
        <v>2.0099218332718536E-40</v>
      </c>
      <c r="AD849" s="10">
        <f t="shared" ca="1" si="638"/>
        <v>9.2676742501223016E-40</v>
      </c>
      <c r="AE849" s="82">
        <f ca="1">SUMPRODUCT(P819:P848,'control variables'!AL$7:AL$36)</f>
        <v>1.7609739735418796E-40</v>
      </c>
      <c r="AF849" s="82">
        <f ca="1">SUMPRODUCT(Q819:Q848,'control variables'!AM$7:AM$36)</f>
        <v>2.0273206898588572E-40</v>
      </c>
      <c r="AG849" s="82">
        <f ca="1">SUMPRODUCT(R819:R848,'control variables'!AN$7:AN$36)</f>
        <v>5.7804240898689998E-40</v>
      </c>
      <c r="AH849" s="82">
        <f ca="1">SUMPRODUCT(S819:S848,'control variables'!AO$7:AO$36)</f>
        <v>2.5028662935416477E-40</v>
      </c>
      <c r="AI849" s="82">
        <f t="shared" ca="1" si="602"/>
        <v>1.2071585046811385E-39</v>
      </c>
      <c r="AJ849" s="10">
        <f ca="1">SUMPRODUCT(P819:P848,'control variables'!AP$7:AP$36)</f>
        <v>1.6826174809356894E-43</v>
      </c>
      <c r="AK849" s="10">
        <f ca="1">SUMPRODUCT(Q819:Q848,'control variables'!AQ$7:AQ$36)</f>
        <v>4.855477653271241E-43</v>
      </c>
      <c r="AL849" s="10">
        <f ca="1">SUMPRODUCT(R819:R848,'control variables'!AR$7:AR$36)</f>
        <v>1.745186156998885E-41</v>
      </c>
      <c r="AM849" s="10">
        <f ca="1">SUMPRODUCT(S819:S848,'control variables'!AS$7:AS$36)</f>
        <v>1.307420897963663E-41</v>
      </c>
      <c r="AN849" s="10">
        <f t="shared" ca="1" si="623"/>
        <v>3.1179880063046175E-41</v>
      </c>
      <c r="AO849" s="82">
        <f ca="1">SUMPRODUCT(P819:P848,'control variables'!AX$7:AX$36)</f>
        <v>2.2881029949613676E-43</v>
      </c>
      <c r="AP849" s="82">
        <f ca="1">SUMPRODUCT(Q819:Q848,'control variables'!AY$7:AY$36)</f>
        <v>5.2821669030752403E-43</v>
      </c>
      <c r="AQ849" s="82">
        <f ca="1">SUMPRODUCT(R819:R848,'control variables'!AZ$7:AZ$36)</f>
        <v>4.7463736919857758E-42</v>
      </c>
      <c r="AR849" s="82">
        <f ca="1">SUMPRODUCT(S819:S848,'control variables'!BA$7:BA$36)</f>
        <v>3.5557857994464444E-42</v>
      </c>
      <c r="AS849" s="82">
        <f t="shared" ca="1" si="624"/>
        <v>9.0591864812358806E-42</v>
      </c>
      <c r="AT849" s="10">
        <f ca="1">SUMPRODUCT(P819:P848,'control variables'!AT$7:AT$36)</f>
        <v>-2.0193401814863162E-43</v>
      </c>
      <c r="AU849" s="10">
        <f ca="1">SUMPRODUCT(Q819:Q848,'control variables'!AU$7:AU$36)</f>
        <v>2.1905398561868072E-43</v>
      </c>
      <c r="AV849" s="10">
        <f ca="1">SUMPRODUCT(R819:R848,'control variables'!AV$7:AV$36)</f>
        <v>9.4326401626340341E-41</v>
      </c>
      <c r="AW849" s="10">
        <f ca="1">SUMPRODUCT(S819:S848,'control variables'!AW$7:AW$36)</f>
        <v>7.0665417681324057E-41</v>
      </c>
      <c r="AX849" s="10">
        <f t="shared" ca="1" si="603"/>
        <v>1.6500893927513445E-40</v>
      </c>
      <c r="AY849" s="82">
        <f ca="1">SUMPRODUCT(P819:P848,'control variables'!BB$7:BB$36)</f>
        <v>7.3190265448618913E-43</v>
      </c>
      <c r="AZ849" s="82">
        <f ca="1">SUMPRODUCT(Q819:Q848,'control variables'!BC$7:BC$36)</f>
        <v>1.8663504637584361E-42</v>
      </c>
      <c r="BA849" s="82">
        <f ca="1">SUMPRODUCT(R819:R848,'control variables'!BD$7:BD$36)</f>
        <v>1.3065026925257682E-41</v>
      </c>
      <c r="BB849" s="82">
        <f ca="1">SUMPRODUCT(S819:S848,'control variables'!BE$7:BE$36)</f>
        <v>1.856633590940148E-42</v>
      </c>
      <c r="BC849" s="82">
        <f t="shared" ca="1" si="625"/>
        <v>1.7519913634442458E-41</v>
      </c>
      <c r="BD849" s="10">
        <f ca="1">SUMPRODUCT(P819:P848,'control variables'!BF$7:BF$36)</f>
        <v>1.5310766031945453E-43</v>
      </c>
      <c r="BE849" s="10">
        <f ca="1">SUMPRODUCT(Q819:Q848,'control variables'!BG$7:BG$36)</f>
        <v>1.7672723162541986E-43</v>
      </c>
      <c r="BF849" s="10">
        <f ca="1">SUMPRODUCT(R819:R848,'control variables'!BH$7:BH$36)</f>
        <v>5.29336727543904E-42</v>
      </c>
      <c r="BG849" s="10">
        <f ca="1">SUMPRODUCT(S819:S848,'control variables'!BI$7:BI$36)</f>
        <v>1.189671193886922E-41</v>
      </c>
      <c r="BH849" s="10">
        <f t="shared" ca="1" si="626"/>
        <v>1.7519914106253134E-41</v>
      </c>
      <c r="BI849" s="82">
        <f t="shared" ca="1" si="604"/>
        <v>1.7662736599052553E-40</v>
      </c>
      <c r="BJ849" s="82">
        <f t="shared" ca="1" si="605"/>
        <v>2.0481747343526283E-40</v>
      </c>
      <c r="BK849" s="82">
        <f t="shared" ca="1" si="606"/>
        <v>6.8543383753849798E-40</v>
      </c>
      <c r="BL849" s="82">
        <f t="shared" ca="1" si="607"/>
        <v>3.2280868062642897E-40</v>
      </c>
      <c r="BM849" s="82">
        <f t="shared" ca="1" si="597"/>
        <v>1.3896873575907154E-39</v>
      </c>
      <c r="BN849" s="10">
        <f ca="1">BN848+BI849-INDIRECT(ADDRESS(MAX($D849-'key variables'!$B$9*30,34),scenario!BI$4),TRUE)</f>
        <v>9439390.0751690175</v>
      </c>
      <c r="BO849" s="10">
        <f ca="1">BO848+BJ849-INDIRECT(ADDRESS(MAX($D849-'key variables'!$B$9*30,34),scenario!BJ$4),TRUE)</f>
        <v>10895583.360992203</v>
      </c>
      <c r="BP849" s="10">
        <f ca="1">BP848+BK849-INDIRECT(ADDRESS(MAX($D849-'key variables'!$B$9*30,34),scenario!BK$4),TRUE)</f>
        <v>32531162.537994072</v>
      </c>
      <c r="BQ849" s="10">
        <f ca="1">BQ848+BL849-INDIRECT(ADDRESS(MAX($D849-'key variables'!$B$9*30,34),scenario!BL$4),TRUE)</f>
        <v>14415841.516535141</v>
      </c>
      <c r="BR849" s="10">
        <f t="shared" ca="1" si="627"/>
        <v>67281977.490690395</v>
      </c>
      <c r="BS849" s="82">
        <f t="shared" ca="1" si="608"/>
        <v>-2.3433848477536824E-9</v>
      </c>
      <c r="BT849" s="82">
        <f t="shared" ca="1" si="609"/>
        <v>-3.4288309057018498E-10</v>
      </c>
      <c r="BU849" s="82">
        <f t="shared" ca="1" si="610"/>
        <v>-4.2578247660364599E-9</v>
      </c>
      <c r="BV849" s="82">
        <f t="shared" ca="1" si="611"/>
        <v>-2.9943922343414556E-9</v>
      </c>
      <c r="BW849" s="82">
        <f t="shared" ca="1" si="628"/>
        <v>-9.9384849387017825E-9</v>
      </c>
      <c r="BX849" s="10">
        <f t="shared" ca="1" si="612"/>
        <v>-1.8625994260191893E-12</v>
      </c>
      <c r="BY849" s="10">
        <f t="shared" ca="1" si="613"/>
        <v>2.8902850229962428E-12</v>
      </c>
      <c r="BZ849" s="10">
        <f t="shared" ca="1" si="614"/>
        <v>-3.5034723983035463E-11</v>
      </c>
      <c r="CA849" s="10">
        <f t="shared" ca="1" si="615"/>
        <v>-2.0257049910634696E-11</v>
      </c>
      <c r="CB849" s="10">
        <v>0</v>
      </c>
      <c r="CC849" s="82">
        <f t="shared" ca="1" si="616"/>
        <v>3.9725652202851362E-13</v>
      </c>
      <c r="CD849" s="82">
        <f t="shared" ca="1" si="617"/>
        <v>3.4270724516460853E-13</v>
      </c>
      <c r="CE849" s="82">
        <f t="shared" ca="1" si="618"/>
        <v>1.8915613015532971E-10</v>
      </c>
      <c r="CF849" s="82">
        <f t="shared" ca="1" si="619"/>
        <v>3.7028113764059381E-11</v>
      </c>
      <c r="CG849" s="82">
        <f t="shared" ca="1" si="629"/>
        <v>2.269242076865822E-10</v>
      </c>
      <c r="CH849" s="13" t="str">
        <f t="shared" ca="1" si="630"/>
        <v/>
      </c>
      <c r="CI849" s="81">
        <f t="shared" ca="1" si="639"/>
        <v>0.1131775965863165</v>
      </c>
      <c r="CJ849" s="81">
        <f t="shared" ca="1" si="640"/>
        <v>0.13063724757458739</v>
      </c>
      <c r="CK849" s="81">
        <f t="shared" ca="1" si="641"/>
        <v>0.39004625943939081</v>
      </c>
      <c r="CL849" s="81">
        <f t="shared" ca="1" si="642"/>
        <v>0.17284488538116416</v>
      </c>
      <c r="CM849" s="89">
        <f t="shared" ca="1" si="631"/>
        <v>0.80670598898145884</v>
      </c>
    </row>
    <row r="850" spans="1:91" x14ac:dyDescent="0.3">
      <c r="A850">
        <v>785</v>
      </c>
      <c r="B850" s="3">
        <f t="shared" si="644"/>
        <v>2.3694444444444445</v>
      </c>
      <c r="C850" s="3">
        <f t="shared" si="632"/>
        <v>26.166666666666668</v>
      </c>
      <c r="D850" s="4">
        <f t="shared" ca="1" si="620"/>
        <v>850</v>
      </c>
      <c r="E850" s="58">
        <f>(0.5*(COS(B850*2*PI())+1)*('key variables'!$B$4-'key variables'!$B$6)+'key variables'!$B$6)/'key variables'!$B$4</f>
        <v>1</v>
      </c>
      <c r="F850" s="10">
        <f t="shared" ca="1" si="633"/>
        <v>11689222.907461114</v>
      </c>
      <c r="G850" s="10">
        <f t="shared" ca="1" si="634"/>
        <v>13492492.798713122</v>
      </c>
      <c r="H850" s="10">
        <f t="shared" ca="1" si="635"/>
        <v>40309474.521088287</v>
      </c>
      <c r="I850" s="10">
        <f t="shared" ca="1" si="636"/>
        <v>17912154.249750931</v>
      </c>
      <c r="J850" s="10">
        <f t="shared" ca="1" si="621"/>
        <v>83403344.477013454</v>
      </c>
      <c r="K850" s="82">
        <f t="shared" ca="1" si="598"/>
        <v>2249832.832292099</v>
      </c>
      <c r="L850" s="82">
        <f t="shared" ca="1" si="599"/>
        <v>2596909.4377209195</v>
      </c>
      <c r="M850" s="82">
        <f t="shared" ca="1" si="600"/>
        <v>7778311.98309422</v>
      </c>
      <c r="N850" s="82">
        <f t="shared" ca="1" si="601"/>
        <v>3496312.733215793</v>
      </c>
      <c r="O850" s="82">
        <f t="shared" ca="1" si="622"/>
        <v>16121366.986323033</v>
      </c>
      <c r="P850" s="10">
        <f ca="1">IF(IF($A850&gt;='key variables'!$B$26,K850*SUMPRODUCT(Z850:AC850,'control variables'!$O$3:$R$3)/J850+F$65*'key variables'!$B$25/scenario!J$65,K850*SUMPRODUCT(Z850:AC850,'control variables'!$O$7:$R$7)/J850+F$65*'key variables'!$B$25/scenario!J$65)&lt;'key variables'!$B$28,0,IF($A850&gt;='key variables'!$B$26,K850*SUMPRODUCT(Z850:AC850,'control variables'!$O$3:$R$3)/J850+F$65*'key variables'!$B$25/scenario!J$65,K850*SUMPRODUCT(Z850:AC850,'control variables'!$O$7:$R$7)/J850+F$65*'key variables'!$B$25/scenario!J$65))</f>
        <v>2.1511108605714073E-41</v>
      </c>
      <c r="Q850" s="10">
        <f ca="1">IF(IF($A850&gt;='key variables'!$B$26,L850*SUMPRODUCT(Z850:AC850,'control variables'!$O$4:$R$4)/J850+G$65*'key variables'!$B$25/scenario!J$65,L850*SUMPRODUCT(Z850:AC850,'control variables'!$O$7:$R$7)/J850+G$65*'key variables'!$B$25/scenario!J$65)&lt;'key variables'!$B$28,0,IF($A850&gt;='key variables'!$B$26,L850*SUMPRODUCT(Z850:AC850,'control variables'!$O$4:$R$4)/J850+G$65*'key variables'!$B$25/scenario!J$65,L850*SUMPRODUCT(Z850:AC850,'control variables'!$O$7:$R$7)/J850+G$65*'key variables'!$B$25/scenario!J$65))</f>
        <v>2.4829578514554218E-41</v>
      </c>
      <c r="R850" s="10">
        <f ca="1">IF(IF($A850&gt;='key variables'!$B$26,M850*SUMPRODUCT(Z850:AC850,'control variables'!$O$5:$R$5)/J850+H$65*'key variables'!$B$25/scenario!J$65,M850*SUMPRODUCT(Z850:AC850,'control variables'!$O$7:$R$7)/J850+H$65*'key variables'!$B$25/scenario!J$65)&lt;'key variables'!$B$28,0,IF($A850&gt;='key variables'!$B$26,M850*SUMPRODUCT(Z850:AC850,'control variables'!$O$5:$R$5)/J850+H$65*'key variables'!$B$25/scenario!J$65,M850*SUMPRODUCT(Z850:AC850,'control variables'!$O$7:$R$7)/J850+H$65*'key variables'!$B$25/scenario!J$65))</f>
        <v>7.4370020490368391E-41</v>
      </c>
      <c r="S850" s="10">
        <f ca="1">IF(IF($A850&gt;='key variables'!$B$26,N850*SUMPRODUCT(Z850:AC850,'control variables'!$O$6:$R$6)/J850+I$65*'key variables'!$B$25/scenario!J$65,N850*SUMPRODUCT(Z850:AC850,'control variables'!$O$7:$R$7)/J850+I$65*'key variables'!$B$25/scenario!J$65)&lt;'key variables'!$B$28,0,IF($A850&gt;='key variables'!$B$26,N850*SUMPRODUCT(Z850:AC850,'control variables'!$O$6:$R$6)/J850+I$65*'key variables'!$B$25/scenario!J$65,N850*SUMPRODUCT(Z850:AC850,'control variables'!$O$7:$R$7)/J850+I$65*'key variables'!$B$25/scenario!J$65))</f>
        <v>3.3428956073649016E-41</v>
      </c>
      <c r="T850" s="10">
        <f t="shared" ca="1" si="643"/>
        <v>1.5413966368428568E-40</v>
      </c>
      <c r="U850" s="82">
        <f ca="1">SUMPRODUCT(P820:P849,'control variables'!AD$7:AD$36)</f>
        <v>4.5607529750182836E-41</v>
      </c>
      <c r="V850" s="82">
        <f ca="1">SUMPRODUCT(Q820:Q849,'control variables'!AE$7:AE$36)</f>
        <v>5.2643299866294403E-41</v>
      </c>
      <c r="W850" s="82">
        <f ca="1">SUMPRODUCT(R820:R849,'control variables'!AF$7:AF$36)</f>
        <v>1.5767820172388508E-40</v>
      </c>
      <c r="X850" s="82">
        <f ca="1">SUMPRODUCT(S820:S849,'control variables'!AG$7:AG$36)</f>
        <v>7.0875571156826127E-41</v>
      </c>
      <c r="Y850" s="82">
        <f t="shared" ca="1" si="637"/>
        <v>3.2680460249718845E-40</v>
      </c>
      <c r="Z850" s="10">
        <f ca="1">IF($A850&gt;='key variables'!$B$26,SUMPRODUCT(P820:P849,'control variables'!V$7:V$36)*$E850,SUMPRODUCT(P820:P849,'control variables'!Z$7:Z$36)*$E850)</f>
        <v>1.1128698966079537E-40</v>
      </c>
      <c r="AA850" s="10">
        <f ca="1">IF($A850&gt;='key variables'!$B$26,SUMPRODUCT(Q820:Q849,'control variables'!W$7:W$36)*$E850,SUMPRODUCT(Q820:Q849,'control variables'!AA$7:AA$36)*$E850)</f>
        <v>1.2845498100907276E-40</v>
      </c>
      <c r="AB850" s="10">
        <f ca="1">IF($A850&gt;='key variables'!$B$26,SUMPRODUCT(R820:R849,'control variables'!X$7:X$36)*$E850,SUMPRODUCT(R820:R849,'control variables'!AB$7:AB$36)*$E850)</f>
        <v>3.8475077473163215E-40</v>
      </c>
      <c r="AC850" s="10">
        <f ca="1">IF($A850&gt;='key variables'!$B$26,SUMPRODUCT(S820:S849,'control variables'!Y$7:Y$36)*$E850,SUMPRODUCT(S820:S849,'control variables'!AC$7:AC$36)*$E850)</f>
        <v>1.7294356869878613E-40</v>
      </c>
      <c r="AD850" s="10">
        <f t="shared" ca="1" si="638"/>
        <v>7.9743631410028641E-40</v>
      </c>
      <c r="AE850" s="82">
        <f ca="1">SUMPRODUCT(P820:P849,'control variables'!AL$7:AL$36)</f>
        <v>1.5152286936166755E-40</v>
      </c>
      <c r="AF850" s="82">
        <f ca="1">SUMPRODUCT(Q820:Q849,'control variables'!AM$7:AM$36)</f>
        <v>1.7444065196820685E-40</v>
      </c>
      <c r="AG850" s="82">
        <f ca="1">SUMPRODUCT(R820:R849,'control variables'!AN$7:AN$36)</f>
        <v>4.9737614376129019E-40</v>
      </c>
      <c r="AH850" s="82">
        <f ca="1">SUMPRODUCT(S820:S849,'control variables'!AO$7:AO$36)</f>
        <v>2.1535893665893122E-40</v>
      </c>
      <c r="AI850" s="82">
        <f t="shared" ca="1" si="602"/>
        <v>1.0386986017500958E-39</v>
      </c>
      <c r="AJ850" s="10">
        <f ca="1">SUMPRODUCT(P820:P849,'control variables'!AP$7:AP$36)</f>
        <v>1.447806910153708E-43</v>
      </c>
      <c r="AK850" s="10">
        <f ca="1">SUMPRODUCT(Q820:Q849,'control variables'!AQ$7:AQ$36)</f>
        <v>4.1778919915855163E-43</v>
      </c>
      <c r="AL850" s="10">
        <f ca="1">SUMPRODUCT(R820:R849,'control variables'!AR$7:AR$36)</f>
        <v>1.5016440790823755E-41</v>
      </c>
      <c r="AM850" s="10">
        <f ca="1">SUMPRODUCT(S820:S849,'control variables'!AS$7:AS$36)</f>
        <v>1.1249693005082387E-41</v>
      </c>
      <c r="AN850" s="10">
        <f t="shared" ca="1" si="623"/>
        <v>2.6828703686080066E-41</v>
      </c>
      <c r="AO850" s="82">
        <f ca="1">SUMPRODUCT(P820:P849,'control variables'!AX$7:AX$36)</f>
        <v>1.9687964524214266E-43</v>
      </c>
      <c r="AP850" s="82">
        <f ca="1">SUMPRODUCT(Q820:Q849,'control variables'!AY$7:AY$36)</f>
        <v>4.5450364265827088E-43</v>
      </c>
      <c r="AQ850" s="82">
        <f ca="1">SUMPRODUCT(R820:R849,'control variables'!AZ$7:AZ$36)</f>
        <v>4.0840135724772131E-42</v>
      </c>
      <c r="AR850" s="82">
        <f ca="1">SUMPRODUCT(S820:S849,'control variables'!BA$7:BA$36)</f>
        <v>3.0595731411290102E-42</v>
      </c>
      <c r="AS850" s="82">
        <f t="shared" ca="1" si="624"/>
        <v>7.7949700015066375E-42</v>
      </c>
      <c r="AT850" s="10">
        <f ca="1">SUMPRODUCT(P820:P849,'control variables'!AT$7:AT$36)</f>
        <v>-1.7375396974249511E-43</v>
      </c>
      <c r="AU850" s="10">
        <f ca="1">SUMPRODUCT(Q820:Q849,'control variables'!AU$7:AU$36)</f>
        <v>1.8848483251170885E-43</v>
      </c>
      <c r="AV850" s="10">
        <f ca="1">SUMPRODUCT(R820:R849,'control variables'!AV$7:AV$36)</f>
        <v>8.1163079328408068E-41</v>
      </c>
      <c r="AW850" s="10">
        <f ca="1">SUMPRODUCT(S820:S849,'control variables'!AW$7:AW$36)</f>
        <v>6.0804003992057258E-41</v>
      </c>
      <c r="AX850" s="10">
        <f t="shared" ca="1" si="603"/>
        <v>1.4198181418323453E-40</v>
      </c>
      <c r="AY850" s="82">
        <f ca="1">SUMPRODUCT(P820:P849,'control variables'!BB$7:BB$36)</f>
        <v>6.2976507300737312E-43</v>
      </c>
      <c r="AZ850" s="82">
        <f ca="1">SUMPRODUCT(Q820:Q849,'control variables'!BC$7:BC$36)</f>
        <v>1.6058998131265217E-42</v>
      </c>
      <c r="BA850" s="82">
        <f ca="1">SUMPRODUCT(R820:R849,'control variables'!BD$7:BD$36)</f>
        <v>1.124179231349332E-41</v>
      </c>
      <c r="BB850" s="82">
        <f ca="1">SUMPRODUCT(S820:S849,'control variables'!BE$7:BE$36)</f>
        <v>1.5975389374249453E-42</v>
      </c>
      <c r="BC850" s="82">
        <f t="shared" ca="1" si="625"/>
        <v>1.5074996137052162E-41</v>
      </c>
      <c r="BD850" s="10">
        <f ca="1">SUMPRODUCT(P820:P849,'control variables'!BF$7:BF$36)</f>
        <v>1.3174136791013487E-43</v>
      </c>
      <c r="BE850" s="10">
        <f ca="1">SUMPRODUCT(Q820:Q849,'control variables'!BG$7:BG$36)</f>
        <v>1.5206480977324236E-43</v>
      </c>
      <c r="BF850" s="10">
        <f ca="1">SUMPRODUCT(R820:R849,'control variables'!BH$7:BH$36)</f>
        <v>4.5546737783208988E-42</v>
      </c>
      <c r="BG850" s="10">
        <f ca="1">SUMPRODUCT(S820:S849,'control variables'!BI$7:BI$36)</f>
        <v>1.0236516587017018E-41</v>
      </c>
      <c r="BH850" s="10">
        <f t="shared" ca="1" si="626"/>
        <v>1.5074996543021292E-41</v>
      </c>
      <c r="BI850" s="82">
        <f t="shared" ca="1" si="604"/>
        <v>1.5197888046493242E-40</v>
      </c>
      <c r="BJ850" s="82">
        <f t="shared" ca="1" si="605"/>
        <v>1.7623503661384509E-40</v>
      </c>
      <c r="BK850" s="82">
        <f t="shared" ca="1" si="606"/>
        <v>5.8978101540319161E-40</v>
      </c>
      <c r="BL850" s="82">
        <f t="shared" ca="1" si="607"/>
        <v>2.7776047958841342E-40</v>
      </c>
      <c r="BM850" s="82">
        <f t="shared" ca="1" si="597"/>
        <v>1.1957554120703826E-39</v>
      </c>
      <c r="BN850" s="10">
        <f ca="1">BN849+BI850-INDIRECT(ADDRESS(MAX($D850-'key variables'!$B$9*30,34),scenario!BI$4),TRUE)</f>
        <v>9439390.0751690175</v>
      </c>
      <c r="BO850" s="10">
        <f ca="1">BO849+BJ850-INDIRECT(ADDRESS(MAX($D850-'key variables'!$B$9*30,34),scenario!BJ$4),TRUE)</f>
        <v>10895583.360992203</v>
      </c>
      <c r="BP850" s="10">
        <f ca="1">BP849+BK850-INDIRECT(ADDRESS(MAX($D850-'key variables'!$B$9*30,34),scenario!BK$4),TRUE)</f>
        <v>32531162.537994072</v>
      </c>
      <c r="BQ850" s="10">
        <f ca="1">BQ849+BL850-INDIRECT(ADDRESS(MAX($D850-'key variables'!$B$9*30,34),scenario!BL$4),TRUE)</f>
        <v>14415841.516535141</v>
      </c>
      <c r="BR850" s="10">
        <f t="shared" ca="1" si="627"/>
        <v>67281977.490690395</v>
      </c>
      <c r="BS850" s="82">
        <f t="shared" ca="1" si="608"/>
        <v>-2.3433848477536824E-9</v>
      </c>
      <c r="BT850" s="82">
        <f t="shared" ca="1" si="609"/>
        <v>-3.4288309057018498E-10</v>
      </c>
      <c r="BU850" s="82">
        <f t="shared" ca="1" si="610"/>
        <v>-4.2578247660364599E-9</v>
      </c>
      <c r="BV850" s="82">
        <f t="shared" ca="1" si="611"/>
        <v>-2.9943922343414556E-9</v>
      </c>
      <c r="BW850" s="82">
        <f t="shared" ca="1" si="628"/>
        <v>-9.9384849387017825E-9</v>
      </c>
      <c r="BX850" s="10">
        <f t="shared" ca="1" si="612"/>
        <v>-1.8625994260191893E-12</v>
      </c>
      <c r="BY850" s="10">
        <f t="shared" ca="1" si="613"/>
        <v>2.8902850229962428E-12</v>
      </c>
      <c r="BZ850" s="10">
        <f t="shared" ca="1" si="614"/>
        <v>-3.5034723983035463E-11</v>
      </c>
      <c r="CA850" s="10">
        <f t="shared" ca="1" si="615"/>
        <v>-2.0257049910634696E-11</v>
      </c>
      <c r="CB850" s="10">
        <v>0</v>
      </c>
      <c r="CC850" s="82">
        <f t="shared" ca="1" si="616"/>
        <v>3.9725652202851362E-13</v>
      </c>
      <c r="CD850" s="82">
        <f t="shared" ca="1" si="617"/>
        <v>3.4270724516460853E-13</v>
      </c>
      <c r="CE850" s="82">
        <f t="shared" ca="1" si="618"/>
        <v>1.8915613015532971E-10</v>
      </c>
      <c r="CF850" s="82">
        <f t="shared" ca="1" si="619"/>
        <v>3.7028113764059381E-11</v>
      </c>
      <c r="CG850" s="82">
        <f t="shared" ca="1" si="629"/>
        <v>2.269242076865822E-10</v>
      </c>
      <c r="CH850" s="13" t="str">
        <f t="shared" ca="1" si="630"/>
        <v/>
      </c>
      <c r="CI850" s="81">
        <f t="shared" ca="1" si="639"/>
        <v>0.1131775965863165</v>
      </c>
      <c r="CJ850" s="81">
        <f t="shared" ca="1" si="640"/>
        <v>0.13063724757458739</v>
      </c>
      <c r="CK850" s="81">
        <f t="shared" ca="1" si="641"/>
        <v>0.39004625943939081</v>
      </c>
      <c r="CL850" s="81">
        <f t="shared" ca="1" si="642"/>
        <v>0.17284488538116416</v>
      </c>
      <c r="CM850" s="89">
        <f t="shared" ca="1" si="631"/>
        <v>0.80670598898145884</v>
      </c>
    </row>
    <row r="851" spans="1:91" x14ac:dyDescent="0.3">
      <c r="A851">
        <v>786</v>
      </c>
      <c r="B851" s="3">
        <f t="shared" si="644"/>
        <v>2.3722222222222222</v>
      </c>
      <c r="C851" s="3">
        <f t="shared" si="632"/>
        <v>26.2</v>
      </c>
      <c r="D851" s="4">
        <f t="shared" ca="1" si="620"/>
        <v>851</v>
      </c>
      <c r="E851" s="58">
        <f>(0.5*(COS(B851*2*PI())+1)*('key variables'!$B$4-'key variables'!$B$6)+'key variables'!$B$6)/'key variables'!$B$4</f>
        <v>1</v>
      </c>
      <c r="F851" s="10">
        <f t="shared" ca="1" si="633"/>
        <v>11689222.907461114</v>
      </c>
      <c r="G851" s="10">
        <f t="shared" ca="1" si="634"/>
        <v>13492492.798713122</v>
      </c>
      <c r="H851" s="10">
        <f t="shared" ca="1" si="635"/>
        <v>40309474.521088287</v>
      </c>
      <c r="I851" s="10">
        <f t="shared" ca="1" si="636"/>
        <v>17912154.249750931</v>
      </c>
      <c r="J851" s="10">
        <f t="shared" ca="1" si="621"/>
        <v>83403344.477013454</v>
      </c>
      <c r="K851" s="82">
        <f t="shared" ca="1" si="598"/>
        <v>2249832.832292099</v>
      </c>
      <c r="L851" s="82">
        <f t="shared" ca="1" si="599"/>
        <v>2596909.4377209195</v>
      </c>
      <c r="M851" s="82">
        <f t="shared" ca="1" si="600"/>
        <v>7778311.98309422</v>
      </c>
      <c r="N851" s="82">
        <f t="shared" ca="1" si="601"/>
        <v>3496312.733215793</v>
      </c>
      <c r="O851" s="82">
        <f t="shared" ca="1" si="622"/>
        <v>16121366.986323033</v>
      </c>
      <c r="P851" s="10">
        <f ca="1">IF(IF($A851&gt;='key variables'!$B$26,K851*SUMPRODUCT(Z851:AC851,'control variables'!$O$3:$R$3)/J851+F$65*'key variables'!$B$25/scenario!J$65,K851*SUMPRODUCT(Z851:AC851,'control variables'!$O$7:$R$7)/J851+F$65*'key variables'!$B$25/scenario!J$65)&lt;'key variables'!$B$28,0,IF($A851&gt;='key variables'!$B$26,K851*SUMPRODUCT(Z851:AC851,'control variables'!$O$3:$R$3)/J851+F$65*'key variables'!$B$25/scenario!J$65,K851*SUMPRODUCT(Z851:AC851,'control variables'!$O$7:$R$7)/J851+F$65*'key variables'!$B$25/scenario!J$65))</f>
        <v>1.8509216763337589E-41</v>
      </c>
      <c r="Q851" s="10">
        <f ca="1">IF(IF($A851&gt;='key variables'!$B$26,L851*SUMPRODUCT(Z851:AC851,'control variables'!$O$4:$R$4)/J851+G$65*'key variables'!$B$25/scenario!J$65,L851*SUMPRODUCT(Z851:AC851,'control variables'!$O$7:$R$7)/J851+G$65*'key variables'!$B$25/scenario!J$65)&lt;'key variables'!$B$28,0,IF($A851&gt;='key variables'!$B$26,L851*SUMPRODUCT(Z851:AC851,'control variables'!$O$4:$R$4)/J851+G$65*'key variables'!$B$25/scenario!J$65,L851*SUMPRODUCT(Z851:AC851,'control variables'!$O$7:$R$7)/J851+G$65*'key variables'!$B$25/scenario!J$65))</f>
        <v>2.1364591629931846E-41</v>
      </c>
      <c r="R851" s="10">
        <f ca="1">IF(IF($A851&gt;='key variables'!$B$26,M851*SUMPRODUCT(Z851:AC851,'control variables'!$O$5:$R$5)/J851+H$65*'key variables'!$B$25/scenario!J$65,M851*SUMPRODUCT(Z851:AC851,'control variables'!$O$7:$R$7)/J851+H$65*'key variables'!$B$25/scenario!J$65)&lt;'key variables'!$B$28,0,IF($A851&gt;='key variables'!$B$26,M851*SUMPRODUCT(Z851:AC851,'control variables'!$O$5:$R$5)/J851+H$65*'key variables'!$B$25/scenario!J$65,M851*SUMPRODUCT(Z851:AC851,'control variables'!$O$7:$R$7)/J851+H$65*'key variables'!$B$25/scenario!J$65))</f>
        <v>6.3991626614001376E-41</v>
      </c>
      <c r="S851" s="10">
        <f ca="1">IF(IF($A851&gt;='key variables'!$B$26,N851*SUMPRODUCT(Z851:AC851,'control variables'!$O$6:$R$6)/J851+I$65*'key variables'!$B$25/scenario!J$65,N851*SUMPRODUCT(Z851:AC851,'control variables'!$O$7:$R$7)/J851+I$65*'key variables'!$B$25/scenario!J$65)&lt;'key variables'!$B$28,0,IF($A851&gt;='key variables'!$B$26,N851*SUMPRODUCT(Z851:AC851,'control variables'!$O$6:$R$6)/J851+I$65*'key variables'!$B$25/scenario!J$65,N851*SUMPRODUCT(Z851:AC851,'control variables'!$O$7:$R$7)/J851+I$65*'key variables'!$B$25/scenario!J$65))</f>
        <v>2.8763919399993227E-41</v>
      </c>
      <c r="T851" s="10">
        <f t="shared" ca="1" si="643"/>
        <v>1.3262935440726403E-40</v>
      </c>
      <c r="U851" s="82">
        <f ca="1">SUMPRODUCT(P821:P850,'control variables'!AD$7:AD$36)</f>
        <v>3.924296370119506E-41</v>
      </c>
      <c r="V851" s="82">
        <f ca="1">SUMPRODUCT(Q821:Q850,'control variables'!AE$7:AE$36)</f>
        <v>4.5296886656217906E-41</v>
      </c>
      <c r="W851" s="82">
        <f ca="1">SUMPRODUCT(R821:R850,'control variables'!AF$7:AF$36)</f>
        <v>1.3567408672677188E-40</v>
      </c>
      <c r="X851" s="82">
        <f ca="1">SUMPRODUCT(S821:S850,'control variables'!AG$7:AG$36)</f>
        <v>6.0984830387522699E-41</v>
      </c>
      <c r="Y851" s="82">
        <f t="shared" ca="1" si="637"/>
        <v>2.8119876747170753E-40</v>
      </c>
      <c r="Z851" s="10">
        <f ca="1">IF($A851&gt;='key variables'!$B$26,SUMPRODUCT(P821:P850,'control variables'!V$7:V$36)*$E851,SUMPRODUCT(P821:P850,'control variables'!Z$7:Z$36)*$E851)</f>
        <v>9.5756804185527169E-41</v>
      </c>
      <c r="AA851" s="10">
        <f ca="1">IF($A851&gt;='key variables'!$B$26,SUMPRODUCT(Q821:Q850,'control variables'!W$7:W$36)*$E851,SUMPRODUCT(Q821:Q850,'control variables'!AA$7:AA$36)*$E851)</f>
        <v>1.1052898906362131E-40</v>
      </c>
      <c r="AB851" s="10">
        <f ca="1">IF($A851&gt;='key variables'!$B$26,SUMPRODUCT(R821:R850,'control variables'!X$7:X$36)*$E851,SUMPRODUCT(R821:R850,'control variables'!AB$7:AB$36)*$E851)</f>
        <v>3.3105850655591769E-40</v>
      </c>
      <c r="AC851" s="10">
        <f ca="1">IF($A851&gt;='key variables'!$B$26,SUMPRODUCT(S821:S850,'control variables'!Y$7:Y$36)*$E851,SUMPRODUCT(S821:S850,'control variables'!AC$7:AC$36)*$E851)</f>
        <v>1.4880915993426261E-40</v>
      </c>
      <c r="AD851" s="10">
        <f t="shared" ca="1" si="638"/>
        <v>6.8615345973932883E-40</v>
      </c>
      <c r="AE851" s="82">
        <f ca="1">SUMPRODUCT(P821:P850,'control variables'!AL$7:AL$36)</f>
        <v>1.3037773575616652E-40</v>
      </c>
      <c r="AF851" s="82">
        <f ca="1">SUMPRODUCT(Q821:Q850,'control variables'!AM$7:AM$36)</f>
        <v>1.5009732407560836E-40</v>
      </c>
      <c r="AG851" s="82">
        <f ca="1">SUMPRODUCT(R821:R850,'control variables'!AN$7:AN$36)</f>
        <v>4.2796691823429538E-40</v>
      </c>
      <c r="AH851" s="82">
        <f ca="1">SUMPRODUCT(S821:S850,'control variables'!AO$7:AO$36)</f>
        <v>1.8530543049200173E-40</v>
      </c>
      <c r="AI851" s="82">
        <f t="shared" ca="1" si="602"/>
        <v>8.9374740855807194E-40</v>
      </c>
      <c r="AJ851" s="10">
        <f ca="1">SUMPRODUCT(P821:P850,'control variables'!AP$7:AP$36)</f>
        <v>1.2457643361242027E-43</v>
      </c>
      <c r="AK851" s="10">
        <f ca="1">SUMPRODUCT(Q821:Q850,'control variables'!AQ$7:AQ$36)</f>
        <v>3.5948639330251536E-43</v>
      </c>
      <c r="AL851" s="10">
        <f ca="1">SUMPRODUCT(R821:R850,'control variables'!AR$7:AR$36)</f>
        <v>1.2920884864918145E-41</v>
      </c>
      <c r="AM851" s="10">
        <f ca="1">SUMPRODUCT(S821:S850,'control variables'!AS$7:AS$36)</f>
        <v>9.6797896458372917E-42</v>
      </c>
      <c r="AN851" s="10">
        <f t="shared" ca="1" si="623"/>
        <v>2.308473733767037E-41</v>
      </c>
      <c r="AO851" s="82">
        <f ca="1">SUMPRODUCT(P821:P850,'control variables'!AX$7:AX$36)</f>
        <v>1.6940493848410175E-43</v>
      </c>
      <c r="AP851" s="82">
        <f ca="1">SUMPRODUCT(Q821:Q850,'control variables'!AY$7:AY$36)</f>
        <v>3.9107730781731171E-43</v>
      </c>
      <c r="AQ851" s="82">
        <f ca="1">SUMPRODUCT(R821:R850,'control variables'!AZ$7:AZ$36)</f>
        <v>3.5140863199079252E-42</v>
      </c>
      <c r="AR851" s="82">
        <f ca="1">SUMPRODUCT(S821:S850,'control variables'!BA$7:BA$36)</f>
        <v>2.6326073430450538E-42</v>
      </c>
      <c r="AS851" s="82">
        <f t="shared" ca="1" si="624"/>
        <v>6.7071759092543929E-42</v>
      </c>
      <c r="AT851" s="10">
        <f ca="1">SUMPRODUCT(P821:P850,'control variables'!AT$7:AT$36)</f>
        <v>-1.4950646888556697E-43</v>
      </c>
      <c r="AU851" s="10">
        <f ca="1">SUMPRODUCT(Q821:Q850,'control variables'!AU$7:AU$36)</f>
        <v>1.6218162836265364E-43</v>
      </c>
      <c r="AV851" s="10">
        <f ca="1">SUMPRODUCT(R821:R850,'control variables'!AV$7:AV$36)</f>
        <v>6.983670883751742E-41</v>
      </c>
      <c r="AW851" s="10">
        <f ca="1">SUMPRODUCT(S821:S850,'control variables'!AW$7:AW$36)</f>
        <v>5.2318758209833908E-41</v>
      </c>
      <c r="AX851" s="10">
        <f t="shared" ca="1" si="603"/>
        <v>1.2216814220682842E-40</v>
      </c>
      <c r="AY851" s="82">
        <f ca="1">SUMPRODUCT(P821:P850,'control variables'!BB$7:BB$36)</f>
        <v>5.4188087001598057E-43</v>
      </c>
      <c r="AZ851" s="82">
        <f ca="1">SUMPRODUCT(Q821:Q850,'control variables'!BC$7:BC$36)</f>
        <v>1.3817952522198892E-42</v>
      </c>
      <c r="BA851" s="82">
        <f ca="1">SUMPRODUCT(R821:R850,'control variables'!BD$7:BD$36)</f>
        <v>9.672991501869782E-42</v>
      </c>
      <c r="BB851" s="82">
        <f ca="1">SUMPRODUCT(S821:S850,'control variables'!BE$7:BE$36)</f>
        <v>1.3746011431886753E-42</v>
      </c>
      <c r="BC851" s="82">
        <f t="shared" ca="1" si="625"/>
        <v>1.2971268767294327E-41</v>
      </c>
      <c r="BD851" s="10">
        <f ca="1">SUMPRODUCT(P821:P850,'control variables'!BF$7:BF$36)</f>
        <v>1.1335675813098557E-43</v>
      </c>
      <c r="BE851" s="10">
        <f ca="1">SUMPRODUCT(Q821:Q850,'control variables'!BG$7:BG$36)</f>
        <v>1.308440479641754E-43</v>
      </c>
      <c r="BF851" s="10">
        <f ca="1">SUMPRODUCT(R821:R850,'control variables'!BH$7:BH$36)</f>
        <v>3.9190655300228223E-42</v>
      </c>
      <c r="BG851" s="10">
        <f ca="1">SUMPRODUCT(S821:S850,'control variables'!BI$7:BI$36)</f>
        <v>8.8080027804921716E-42</v>
      </c>
      <c r="BH851" s="10">
        <f t="shared" ca="1" si="626"/>
        <v>1.2971269116610155E-41</v>
      </c>
      <c r="BI851" s="82">
        <f t="shared" ca="1" si="604"/>
        <v>1.3077011015729693E-40</v>
      </c>
      <c r="BJ851" s="82">
        <f t="shared" ca="1" si="605"/>
        <v>1.5164130095619089E-40</v>
      </c>
      <c r="BK851" s="82">
        <f t="shared" ca="1" si="606"/>
        <v>5.0747661857368262E-40</v>
      </c>
      <c r="BL851" s="82">
        <f t="shared" ca="1" si="607"/>
        <v>2.3899878984502431E-40</v>
      </c>
      <c r="BM851" s="82">
        <f t="shared" ca="1" si="597"/>
        <v>1.0288868195321948E-39</v>
      </c>
      <c r="BN851" s="10">
        <f ca="1">BN850+BI851-INDIRECT(ADDRESS(MAX($D851-'key variables'!$B$9*30,34),scenario!BI$4),TRUE)</f>
        <v>9439390.0751690175</v>
      </c>
      <c r="BO851" s="10">
        <f ca="1">BO850+BJ851-INDIRECT(ADDRESS(MAX($D851-'key variables'!$B$9*30,34),scenario!BJ$4),TRUE)</f>
        <v>10895583.360992203</v>
      </c>
      <c r="BP851" s="10">
        <f ca="1">BP850+BK851-INDIRECT(ADDRESS(MAX($D851-'key variables'!$B$9*30,34),scenario!BK$4),TRUE)</f>
        <v>32531162.537994072</v>
      </c>
      <c r="BQ851" s="10">
        <f ca="1">BQ850+BL851-INDIRECT(ADDRESS(MAX($D851-'key variables'!$B$9*30,34),scenario!BL$4),TRUE)</f>
        <v>14415841.516535141</v>
      </c>
      <c r="BR851" s="10">
        <f t="shared" ca="1" si="627"/>
        <v>67281977.490690395</v>
      </c>
      <c r="BS851" s="82">
        <f t="shared" ca="1" si="608"/>
        <v>-2.3433848477536824E-9</v>
      </c>
      <c r="BT851" s="82">
        <f t="shared" ca="1" si="609"/>
        <v>-3.4288309057018498E-10</v>
      </c>
      <c r="BU851" s="82">
        <f t="shared" ca="1" si="610"/>
        <v>-4.2578247660364599E-9</v>
      </c>
      <c r="BV851" s="82">
        <f t="shared" ca="1" si="611"/>
        <v>-2.9943922343414556E-9</v>
      </c>
      <c r="BW851" s="82">
        <f t="shared" ca="1" si="628"/>
        <v>-9.9384849387017825E-9</v>
      </c>
      <c r="BX851" s="10">
        <f t="shared" ca="1" si="612"/>
        <v>-1.8625994260191893E-12</v>
      </c>
      <c r="BY851" s="10">
        <f t="shared" ca="1" si="613"/>
        <v>2.8902850229962428E-12</v>
      </c>
      <c r="BZ851" s="10">
        <f t="shared" ca="1" si="614"/>
        <v>-3.5034723983035463E-11</v>
      </c>
      <c r="CA851" s="10">
        <f t="shared" ca="1" si="615"/>
        <v>-2.0257049910634696E-11</v>
      </c>
      <c r="CB851" s="10">
        <v>0</v>
      </c>
      <c r="CC851" s="82">
        <f t="shared" ca="1" si="616"/>
        <v>3.9725652202851362E-13</v>
      </c>
      <c r="CD851" s="82">
        <f t="shared" ca="1" si="617"/>
        <v>3.4270724516460853E-13</v>
      </c>
      <c r="CE851" s="82">
        <f t="shared" ca="1" si="618"/>
        <v>1.8915613015532971E-10</v>
      </c>
      <c r="CF851" s="82">
        <f t="shared" ca="1" si="619"/>
        <v>3.7028113764059381E-11</v>
      </c>
      <c r="CG851" s="82">
        <f t="shared" ca="1" si="629"/>
        <v>2.269242076865822E-10</v>
      </c>
      <c r="CH851" s="13" t="str">
        <f t="shared" ca="1" si="630"/>
        <v/>
      </c>
      <c r="CI851" s="81">
        <f t="shared" ca="1" si="639"/>
        <v>0.1131775965863165</v>
      </c>
      <c r="CJ851" s="81">
        <f t="shared" ca="1" si="640"/>
        <v>0.13063724757458739</v>
      </c>
      <c r="CK851" s="81">
        <f t="shared" ca="1" si="641"/>
        <v>0.39004625943939081</v>
      </c>
      <c r="CL851" s="81">
        <f t="shared" ca="1" si="642"/>
        <v>0.17284488538116416</v>
      </c>
      <c r="CM851" s="89">
        <f t="shared" ca="1" si="631"/>
        <v>0.80670598898145884</v>
      </c>
    </row>
    <row r="852" spans="1:91" x14ac:dyDescent="0.3">
      <c r="A852">
        <v>787</v>
      </c>
      <c r="B852" s="3">
        <f t="shared" si="644"/>
        <v>2.375</v>
      </c>
      <c r="C852" s="3">
        <f t="shared" si="632"/>
        <v>26.233333333333334</v>
      </c>
      <c r="D852" s="4">
        <f t="shared" ca="1" si="620"/>
        <v>852</v>
      </c>
      <c r="E852" s="58">
        <f>(0.5*(COS(B852*2*PI())+1)*('key variables'!$B$4-'key variables'!$B$6)+'key variables'!$B$6)/'key variables'!$B$4</f>
        <v>1</v>
      </c>
      <c r="F852" s="10">
        <f t="shared" ca="1" si="633"/>
        <v>11689222.907461114</v>
      </c>
      <c r="G852" s="10">
        <f t="shared" ca="1" si="634"/>
        <v>13492492.798713122</v>
      </c>
      <c r="H852" s="10">
        <f t="shared" ca="1" si="635"/>
        <v>40309474.521088287</v>
      </c>
      <c r="I852" s="10">
        <f t="shared" ca="1" si="636"/>
        <v>17912154.249750931</v>
      </c>
      <c r="J852" s="10">
        <f t="shared" ca="1" si="621"/>
        <v>83403344.477013454</v>
      </c>
      <c r="K852" s="82">
        <f t="shared" ca="1" si="598"/>
        <v>2249832.832292099</v>
      </c>
      <c r="L852" s="82">
        <f t="shared" ca="1" si="599"/>
        <v>2596909.4377209195</v>
      </c>
      <c r="M852" s="82">
        <f t="shared" ca="1" si="600"/>
        <v>7778311.98309422</v>
      </c>
      <c r="N852" s="82">
        <f t="shared" ca="1" si="601"/>
        <v>3496312.733215793</v>
      </c>
      <c r="O852" s="82">
        <f t="shared" ca="1" si="622"/>
        <v>16121366.986323033</v>
      </c>
      <c r="P852" s="10">
        <f ca="1">IF(IF($A852&gt;='key variables'!$B$26,K852*SUMPRODUCT(Z852:AC852,'control variables'!$O$3:$R$3)/J852+F$65*'key variables'!$B$25/scenario!J$65,K852*SUMPRODUCT(Z852:AC852,'control variables'!$O$7:$R$7)/J852+F$65*'key variables'!$B$25/scenario!J$65)&lt;'key variables'!$B$28,0,IF($A852&gt;='key variables'!$B$26,K852*SUMPRODUCT(Z852:AC852,'control variables'!$O$3:$R$3)/J852+F$65*'key variables'!$B$25/scenario!J$65,K852*SUMPRODUCT(Z852:AC852,'control variables'!$O$7:$R$7)/J852+F$65*'key variables'!$B$25/scenario!J$65))</f>
        <v>1.5926241249194081E-41</v>
      </c>
      <c r="Q852" s="10">
        <f ca="1">IF(IF($A852&gt;='key variables'!$B$26,L852*SUMPRODUCT(Z852:AC852,'control variables'!$O$4:$R$4)/J852+G$65*'key variables'!$B$25/scenario!J$65,L852*SUMPRODUCT(Z852:AC852,'control variables'!$O$7:$R$7)/J852+G$65*'key variables'!$B$25/scenario!J$65)&lt;'key variables'!$B$28,0,IF($A852&gt;='key variables'!$B$26,L852*SUMPRODUCT(Z852:AC852,'control variables'!$O$4:$R$4)/J852+G$65*'key variables'!$B$25/scenario!J$65,L852*SUMPRODUCT(Z852:AC852,'control variables'!$O$7:$R$7)/J852+G$65*'key variables'!$B$25/scenario!J$65))</f>
        <v>1.8383146344840352E-41</v>
      </c>
      <c r="R852" s="10">
        <f ca="1">IF(IF($A852&gt;='key variables'!$B$26,M852*SUMPRODUCT(Z852:AC852,'control variables'!$O$5:$R$5)/J852+H$65*'key variables'!$B$25/scenario!J$65,M852*SUMPRODUCT(Z852:AC852,'control variables'!$O$7:$R$7)/J852+H$65*'key variables'!$B$25/scenario!J$65)&lt;'key variables'!$B$28,0,IF($A852&gt;='key variables'!$B$26,M852*SUMPRODUCT(Z852:AC852,'control variables'!$O$5:$R$5)/J852+H$65*'key variables'!$B$25/scenario!J$65,M852*SUMPRODUCT(Z852:AC852,'control variables'!$O$7:$R$7)/J852+H$65*'key variables'!$B$25/scenario!J$65))</f>
        <v>5.5061545629614295E-41</v>
      </c>
      <c r="S852" s="10">
        <f ca="1">IF(IF($A852&gt;='key variables'!$B$26,N852*SUMPRODUCT(Z852:AC852,'control variables'!$O$6:$R$6)/J852+I$65*'key variables'!$B$25/scenario!J$65,N852*SUMPRODUCT(Z852:AC852,'control variables'!$O$7:$R$7)/J852+I$65*'key variables'!$B$25/scenario!J$65)&lt;'key variables'!$B$28,0,IF($A852&gt;='key variables'!$B$26,N852*SUMPRODUCT(Z852:AC852,'control variables'!$O$6:$R$6)/J852+I$65*'key variables'!$B$25/scenario!J$65,N852*SUMPRODUCT(Z852:AC852,'control variables'!$O$7:$R$7)/J852+I$65*'key variables'!$B$25/scenario!J$65))</f>
        <v>2.4749892202032919E-41</v>
      </c>
      <c r="T852" s="10">
        <f t="shared" ca="1" si="643"/>
        <v>1.1412082542568165E-40</v>
      </c>
      <c r="U852" s="82">
        <f ca="1">SUMPRODUCT(P822:P851,'control variables'!AD$7:AD$36)</f>
        <v>3.3766577766627218E-41</v>
      </c>
      <c r="V852" s="82">
        <f ca="1">SUMPRODUCT(Q822:Q851,'control variables'!AE$7:AE$36)</f>
        <v>3.8975671091240808E-41</v>
      </c>
      <c r="W852" s="82">
        <f ca="1">SUMPRODUCT(R822:R851,'control variables'!AF$7:AF$36)</f>
        <v>1.1674066299524049E-40</v>
      </c>
      <c r="X852" s="82">
        <f ca="1">SUMPRODUCT(S822:S851,'control variables'!AG$7:AG$36)</f>
        <v>5.2474350141963044E-41</v>
      </c>
      <c r="Y852" s="82">
        <f t="shared" ca="1" si="637"/>
        <v>2.4195726199507155E-40</v>
      </c>
      <c r="Z852" s="10">
        <f ca="1">IF($A852&gt;='key variables'!$B$26,SUMPRODUCT(P822:P851,'control variables'!V$7:V$36)*$E852,SUMPRODUCT(P822:P851,'control variables'!Z$7:Z$36)*$E852)</f>
        <v>8.2393868104203161E-41</v>
      </c>
      <c r="AA852" s="10">
        <f ca="1">IF($A852&gt;='key variables'!$B$26,SUMPRODUCT(Q822:Q851,'control variables'!W$7:W$36)*$E852,SUMPRODUCT(Q822:Q851,'control variables'!AA$7:AA$36)*$E852)</f>
        <v>9.510458315791787E-41</v>
      </c>
      <c r="AB852" s="10">
        <f ca="1">IF($A852&gt;='key variables'!$B$26,SUMPRODUCT(R822:R851,'control variables'!X$7:X$36)*$E852,SUMPRODUCT(R822:R851,'control variables'!AB$7:AB$36)*$E852)</f>
        <v>2.848590359291196E-40</v>
      </c>
      <c r="AC852" s="10">
        <f ca="1">IF($A852&gt;='key variables'!$B$26,SUMPRODUCT(S822:S851,'control variables'!Y$7:Y$36)*$E852,SUMPRODUCT(S822:S851,'control variables'!AC$7:AC$36)*$E852)</f>
        <v>1.2804272657810823E-40</v>
      </c>
      <c r="AD852" s="10">
        <f t="shared" ca="1" si="638"/>
        <v>5.904002137693489E-40</v>
      </c>
      <c r="AE852" s="82">
        <f ca="1">SUMPRODUCT(P822:P851,'control variables'!AL$7:AL$36)</f>
        <v>1.121834218987213E-40</v>
      </c>
      <c r="AF852" s="82">
        <f ca="1">SUMPRODUCT(Q822:Q851,'control variables'!AM$7:AM$36)</f>
        <v>1.2915112641727752E-40</v>
      </c>
      <c r="AG852" s="82">
        <f ca="1">SUMPRODUCT(R822:R851,'control variables'!AN$7:AN$36)</f>
        <v>3.6824380380990565E-40</v>
      </c>
      <c r="AH852" s="82">
        <f ca="1">SUMPRODUCT(S822:S851,'control variables'!AO$7:AO$36)</f>
        <v>1.5944591435371029E-40</v>
      </c>
      <c r="AI852" s="82">
        <f t="shared" ca="1" si="602"/>
        <v>7.6902426647961482E-40</v>
      </c>
      <c r="AJ852" s="10">
        <f ca="1">SUMPRODUCT(P822:P851,'control variables'!AP$7:AP$36)</f>
        <v>1.0719169595579655E-43</v>
      </c>
      <c r="AK852" s="10">
        <f ca="1">SUMPRODUCT(Q822:Q851,'control variables'!AQ$7:AQ$36)</f>
        <v>3.0931978909442217E-43</v>
      </c>
      <c r="AL852" s="10">
        <f ca="1">SUMPRODUCT(R822:R851,'control variables'!AR$7:AR$36)</f>
        <v>1.1117765389152012E-41</v>
      </c>
      <c r="AM852" s="10">
        <f ca="1">SUMPRODUCT(S822:S851,'control variables'!AS$7:AS$36)</f>
        <v>8.3289675145204236E-42</v>
      </c>
      <c r="AN852" s="10">
        <f t="shared" ca="1" si="623"/>
        <v>1.9863244388722654E-41</v>
      </c>
      <c r="AO852" s="82">
        <f ca="1">SUMPRODUCT(P822:P851,'control variables'!AX$7:AX$36)</f>
        <v>1.457643483027742E-43</v>
      </c>
      <c r="AP852" s="82">
        <f ca="1">SUMPRODUCT(Q822:Q851,'control variables'!AY$7:AY$36)</f>
        <v>3.3650216705662129E-43</v>
      </c>
      <c r="AQ852" s="82">
        <f ca="1">SUMPRODUCT(R822:R851,'control variables'!AZ$7:AZ$36)</f>
        <v>3.0236928562099987E-42</v>
      </c>
      <c r="AR852" s="82">
        <f ca="1">SUMPRODUCT(S822:S851,'control variables'!BA$7:BA$36)</f>
        <v>2.2652249522942523E-42</v>
      </c>
      <c r="AS852" s="82">
        <f t="shared" ca="1" si="624"/>
        <v>5.7711843238636466E-42</v>
      </c>
      <c r="AT852" s="10">
        <f ca="1">SUMPRODUCT(P822:P851,'control variables'!AT$7:AT$36)</f>
        <v>-1.2864272552596715E-43</v>
      </c>
      <c r="AU852" s="10">
        <f ca="1">SUMPRODUCT(Q822:Q851,'control variables'!AU$7:AU$36)</f>
        <v>1.395490566952008E-43</v>
      </c>
      <c r="AV852" s="10">
        <f ca="1">SUMPRODUCT(R822:R851,'control variables'!AV$7:AV$36)</f>
        <v>6.0090942108317929E-41</v>
      </c>
      <c r="AW852" s="10">
        <f ca="1">SUMPRODUCT(S822:S851,'control variables'!AW$7:AW$36)</f>
        <v>4.5017635038913329E-41</v>
      </c>
      <c r="AX852" s="10">
        <f t="shared" ca="1" si="603"/>
        <v>1.0511948347840051E-40</v>
      </c>
      <c r="AY852" s="82">
        <f ca="1">SUMPRODUCT(P822:P851,'control variables'!BB$7:BB$36)</f>
        <v>4.6626097552068962E-43</v>
      </c>
      <c r="AZ852" s="82">
        <f ca="1">SUMPRODUCT(Q822:Q851,'control variables'!BC$7:BC$36)</f>
        <v>1.1889646561077209E-42</v>
      </c>
      <c r="BA852" s="82">
        <f ca="1">SUMPRODUCT(R822:R851,'control variables'!BD$7:BD$36)</f>
        <v>8.3231180568011875E-42</v>
      </c>
      <c r="BB852" s="82">
        <f ca="1">SUMPRODUCT(S822:S851,'control variables'!BE$7:BE$36)</f>
        <v>1.1827744905556556E-42</v>
      </c>
      <c r="BC852" s="82">
        <f t="shared" ca="1" si="625"/>
        <v>1.1161118178985253E-41</v>
      </c>
      <c r="BD852" s="10">
        <f ca="1">SUMPRODUCT(P822:P851,'control variables'!BF$7:BF$36)</f>
        <v>9.7537734864966711E-44</v>
      </c>
      <c r="BE852" s="10">
        <f ca="1">SUMPRODUCT(Q822:Q851,'control variables'!BG$7:BG$36)</f>
        <v>1.1258465987746193E-43</v>
      </c>
      <c r="BF852" s="10">
        <f ca="1">SUMPRODUCT(R822:R851,'control variables'!BH$7:BH$36)</f>
        <v>3.3721569043470027E-42</v>
      </c>
      <c r="BG852" s="10">
        <f ca="1">SUMPRODUCT(S822:S851,'control variables'!BI$7:BI$36)</f>
        <v>7.5788391804643556E-42</v>
      </c>
      <c r="BH852" s="10">
        <f t="shared" ca="1" si="626"/>
        <v>1.1161118479553786E-41</v>
      </c>
      <c r="BI852" s="82">
        <f t="shared" ca="1" si="604"/>
        <v>1.1252104014871603E-40</v>
      </c>
      <c r="BJ852" s="82">
        <f t="shared" ca="1" si="605"/>
        <v>1.3047964013008044E-40</v>
      </c>
      <c r="BK852" s="82">
        <f t="shared" ca="1" si="606"/>
        <v>4.3665786397502473E-40</v>
      </c>
      <c r="BL852" s="82">
        <f t="shared" ca="1" si="607"/>
        <v>2.0564632388317926E-40</v>
      </c>
      <c r="BM852" s="82">
        <f t="shared" ca="1" si="597"/>
        <v>8.853048681370005E-40</v>
      </c>
      <c r="BN852" s="10">
        <f ca="1">BN851+BI852-INDIRECT(ADDRESS(MAX($D852-'key variables'!$B$9*30,34),scenario!BI$4),TRUE)</f>
        <v>9439390.0751690175</v>
      </c>
      <c r="BO852" s="10">
        <f ca="1">BO851+BJ852-INDIRECT(ADDRESS(MAX($D852-'key variables'!$B$9*30,34),scenario!BJ$4),TRUE)</f>
        <v>10895583.360992203</v>
      </c>
      <c r="BP852" s="10">
        <f ca="1">BP851+BK852-INDIRECT(ADDRESS(MAX($D852-'key variables'!$B$9*30,34),scenario!BK$4),TRUE)</f>
        <v>32531162.537994072</v>
      </c>
      <c r="BQ852" s="10">
        <f ca="1">BQ851+BL852-INDIRECT(ADDRESS(MAX($D852-'key variables'!$B$9*30,34),scenario!BL$4),TRUE)</f>
        <v>14415841.516535141</v>
      </c>
      <c r="BR852" s="10">
        <f t="shared" ca="1" si="627"/>
        <v>67281977.490690395</v>
      </c>
      <c r="BS852" s="82">
        <f t="shared" ca="1" si="608"/>
        <v>-2.3433848477536824E-9</v>
      </c>
      <c r="BT852" s="82">
        <f t="shared" ca="1" si="609"/>
        <v>-3.4288309057018498E-10</v>
      </c>
      <c r="BU852" s="82">
        <f t="shared" ca="1" si="610"/>
        <v>-4.2578247660364599E-9</v>
      </c>
      <c r="BV852" s="82">
        <f t="shared" ca="1" si="611"/>
        <v>-2.9943922343414556E-9</v>
      </c>
      <c r="BW852" s="82">
        <f t="shared" ca="1" si="628"/>
        <v>-9.9384849387017825E-9</v>
      </c>
      <c r="BX852" s="10">
        <f t="shared" ca="1" si="612"/>
        <v>-1.8625994260191893E-12</v>
      </c>
      <c r="BY852" s="10">
        <f t="shared" ca="1" si="613"/>
        <v>2.8902850229962428E-12</v>
      </c>
      <c r="BZ852" s="10">
        <f t="shared" ca="1" si="614"/>
        <v>-3.5034723983035463E-11</v>
      </c>
      <c r="CA852" s="10">
        <f t="shared" ca="1" si="615"/>
        <v>-2.0257049910634696E-11</v>
      </c>
      <c r="CB852" s="10">
        <v>0</v>
      </c>
      <c r="CC852" s="82">
        <f t="shared" ca="1" si="616"/>
        <v>3.9725652202851362E-13</v>
      </c>
      <c r="CD852" s="82">
        <f t="shared" ca="1" si="617"/>
        <v>3.4270724516460853E-13</v>
      </c>
      <c r="CE852" s="82">
        <f t="shared" ca="1" si="618"/>
        <v>1.8915613015532971E-10</v>
      </c>
      <c r="CF852" s="82">
        <f t="shared" ca="1" si="619"/>
        <v>3.7028113764059381E-11</v>
      </c>
      <c r="CG852" s="82">
        <f t="shared" ca="1" si="629"/>
        <v>2.269242076865822E-10</v>
      </c>
      <c r="CH852" s="13" t="str">
        <f t="shared" ca="1" si="630"/>
        <v/>
      </c>
      <c r="CI852" s="81">
        <f t="shared" ca="1" si="639"/>
        <v>0.1131775965863165</v>
      </c>
      <c r="CJ852" s="81">
        <f t="shared" ca="1" si="640"/>
        <v>0.13063724757458739</v>
      </c>
      <c r="CK852" s="81">
        <f t="shared" ca="1" si="641"/>
        <v>0.39004625943939081</v>
      </c>
      <c r="CL852" s="81">
        <f t="shared" ca="1" si="642"/>
        <v>0.17284488538116416</v>
      </c>
      <c r="CM852" s="89">
        <f t="shared" ca="1" si="631"/>
        <v>0.80670598898145884</v>
      </c>
    </row>
    <row r="853" spans="1:91" x14ac:dyDescent="0.3">
      <c r="A853">
        <v>788</v>
      </c>
      <c r="B853" s="3">
        <f t="shared" si="644"/>
        <v>2.3777777777777778</v>
      </c>
      <c r="C853" s="3">
        <f t="shared" si="632"/>
        <v>26.266666666666666</v>
      </c>
      <c r="D853" s="4">
        <f t="shared" ca="1" si="620"/>
        <v>853</v>
      </c>
      <c r="E853" s="58">
        <f>(0.5*(COS(B853*2*PI())+1)*('key variables'!$B$4-'key variables'!$B$6)+'key variables'!$B$6)/'key variables'!$B$4</f>
        <v>1</v>
      </c>
      <c r="F853" s="10">
        <f t="shared" ca="1" si="633"/>
        <v>11689222.907461114</v>
      </c>
      <c r="G853" s="10">
        <f t="shared" ca="1" si="634"/>
        <v>13492492.798713122</v>
      </c>
      <c r="H853" s="10">
        <f t="shared" ca="1" si="635"/>
        <v>40309474.521088287</v>
      </c>
      <c r="I853" s="10">
        <f t="shared" ca="1" si="636"/>
        <v>17912154.249750931</v>
      </c>
      <c r="J853" s="10">
        <f t="shared" ca="1" si="621"/>
        <v>83403344.477013454</v>
      </c>
      <c r="K853" s="82">
        <f t="shared" ca="1" si="598"/>
        <v>2249832.832292099</v>
      </c>
      <c r="L853" s="82">
        <f t="shared" ca="1" si="599"/>
        <v>2596909.4377209195</v>
      </c>
      <c r="M853" s="82">
        <f t="shared" ca="1" si="600"/>
        <v>7778311.98309422</v>
      </c>
      <c r="N853" s="82">
        <f t="shared" ca="1" si="601"/>
        <v>3496312.733215793</v>
      </c>
      <c r="O853" s="82">
        <f t="shared" ca="1" si="622"/>
        <v>16121366.986323033</v>
      </c>
      <c r="P853" s="10">
        <f ca="1">IF(IF($A853&gt;='key variables'!$B$26,K853*SUMPRODUCT(Z853:AC853,'control variables'!$O$3:$R$3)/J853+F$65*'key variables'!$B$25/scenario!J$65,K853*SUMPRODUCT(Z853:AC853,'control variables'!$O$7:$R$7)/J853+F$65*'key variables'!$B$25/scenario!J$65)&lt;'key variables'!$B$28,0,IF($A853&gt;='key variables'!$B$26,K853*SUMPRODUCT(Z853:AC853,'control variables'!$O$3:$R$3)/J853+F$65*'key variables'!$B$25/scenario!J$65,K853*SUMPRODUCT(Z853:AC853,'control variables'!$O$7:$R$7)/J853+F$65*'key variables'!$B$25/scenario!J$65))</f>
        <v>1.3703721965693465E-41</v>
      </c>
      <c r="Q853" s="10">
        <f ca="1">IF(IF($A853&gt;='key variables'!$B$26,L853*SUMPRODUCT(Z853:AC853,'control variables'!$O$4:$R$4)/J853+G$65*'key variables'!$B$25/scenario!J$65,L853*SUMPRODUCT(Z853:AC853,'control variables'!$O$7:$R$7)/J853+G$65*'key variables'!$B$25/scenario!J$65)&lt;'key variables'!$B$28,0,IF($A853&gt;='key variables'!$B$26,L853*SUMPRODUCT(Z853:AC853,'control variables'!$O$4:$R$4)/J853+G$65*'key variables'!$B$25/scenario!J$65,L853*SUMPRODUCT(Z853:AC853,'control variables'!$O$7:$R$7)/J853+G$65*'key variables'!$B$25/scenario!J$65))</f>
        <v>1.5817764055099573E-41</v>
      </c>
      <c r="R853" s="10">
        <f ca="1">IF(IF($A853&gt;='key variables'!$B$26,M853*SUMPRODUCT(Z853:AC853,'control variables'!$O$5:$R$5)/J853+H$65*'key variables'!$B$25/scenario!J$65,M853*SUMPRODUCT(Z853:AC853,'control variables'!$O$7:$R$7)/J853+H$65*'key variables'!$B$25/scenario!J$65)&lt;'key variables'!$B$28,0,IF($A853&gt;='key variables'!$B$26,M853*SUMPRODUCT(Z853:AC853,'control variables'!$O$5:$R$5)/J853+H$65*'key variables'!$B$25/scenario!J$65,M853*SUMPRODUCT(Z853:AC853,'control variables'!$O$7:$R$7)/J853+H$65*'key variables'!$B$25/scenario!J$65))</f>
        <v>4.7377664353022464E-41</v>
      </c>
      <c r="S853" s="10">
        <f ca="1">IF(IF($A853&gt;='key variables'!$B$26,N853*SUMPRODUCT(Z853:AC853,'control variables'!$O$6:$R$6)/J853+I$65*'key variables'!$B$25/scenario!J$65,N853*SUMPRODUCT(Z853:AC853,'control variables'!$O$7:$R$7)/J853+I$65*'key variables'!$B$25/scenario!J$65)&lt;'key variables'!$B$28,0,IF($A853&gt;='key variables'!$B$26,N853*SUMPRODUCT(Z853:AC853,'control variables'!$O$6:$R$6)/J853+I$65*'key variables'!$B$25/scenario!J$65,N853*SUMPRODUCT(Z853:AC853,'control variables'!$O$7:$R$7)/J853+I$65*'key variables'!$B$25/scenario!J$65))</f>
        <v>2.1296025603951391E-41</v>
      </c>
      <c r="T853" s="10">
        <f t="shared" ca="1" si="643"/>
        <v>9.8195175977766885E-41</v>
      </c>
      <c r="U853" s="82">
        <f ca="1">SUMPRODUCT(P823:P852,'control variables'!AD$7:AD$36)</f>
        <v>2.9054425724603512E-41</v>
      </c>
      <c r="V853" s="82">
        <f ca="1">SUMPRODUCT(Q823:Q852,'control variables'!AE$7:AE$36)</f>
        <v>3.3536586047113174E-41</v>
      </c>
      <c r="W853" s="82">
        <f ca="1">SUMPRODUCT(R823:R852,'control variables'!AF$7:AF$36)</f>
        <v>1.0044941318834095E-40</v>
      </c>
      <c r="X853" s="82">
        <f ca="1">SUMPRODUCT(S823:S852,'control variables'!AG$7:AG$36)</f>
        <v>4.515151399658081E-41</v>
      </c>
      <c r="Y853" s="82">
        <f t="shared" ca="1" si="637"/>
        <v>2.0819193895663844E-40</v>
      </c>
      <c r="Z853" s="10">
        <f ca="1">IF($A853&gt;='key variables'!$B$26,SUMPRODUCT(P823:P852,'control variables'!V$7:V$36)*$E853,SUMPRODUCT(P823:P852,'control variables'!Z$7:Z$36)*$E853)</f>
        <v>7.0895740087772129E-41</v>
      </c>
      <c r="AA853" s="10">
        <f ca="1">IF($A853&gt;='key variables'!$B$26,SUMPRODUCT(Q823:Q852,'control variables'!W$7:W$36)*$E853,SUMPRODUCT(Q823:Q852,'control variables'!AA$7:AA$36)*$E853)</f>
        <v>8.1832665025417132E-41</v>
      </c>
      <c r="AB853" s="10">
        <f ca="1">IF($A853&gt;='key variables'!$B$26,SUMPRODUCT(R823:R852,'control variables'!X$7:X$36)*$E853,SUMPRODUCT(R823:R852,'control variables'!AB$7:AB$36)*$E853)</f>
        <v>2.4510673715844138E-40</v>
      </c>
      <c r="AC853" s="10">
        <f ca="1">IF($A853&gt;='key variables'!$B$26,SUMPRODUCT(S823:S852,'control variables'!Y$7:Y$36)*$E853,SUMPRODUCT(S823:S852,'control variables'!AC$7:AC$36)*$E853)</f>
        <v>1.1017426505733082E-40</v>
      </c>
      <c r="AD853" s="10">
        <f t="shared" ca="1" si="638"/>
        <v>5.080094073289615E-40</v>
      </c>
      <c r="AE853" s="82">
        <f ca="1">SUMPRODUCT(P823:P852,'control variables'!AL$7:AL$36)</f>
        <v>9.6528138611359913E-41</v>
      </c>
      <c r="AF853" s="82">
        <f ca="1">SUMPRODUCT(Q823:Q852,'control variables'!AM$7:AM$36)</f>
        <v>1.111279868417201E-40</v>
      </c>
      <c r="AG853" s="82">
        <f ca="1">SUMPRODUCT(R823:R852,'control variables'!AN$7:AN$36)</f>
        <v>3.1685509619262351E-40</v>
      </c>
      <c r="AH853" s="82">
        <f ca="1">SUMPRODUCT(S823:S852,'control variables'!AO$7:AO$36)</f>
        <v>1.3719511369197592E-40</v>
      </c>
      <c r="AI853" s="82">
        <f t="shared" ca="1" si="602"/>
        <v>6.6170633533767942E-40</v>
      </c>
      <c r="AJ853" s="10">
        <f ca="1">SUMPRODUCT(P823:P852,'control variables'!AP$7:AP$36)</f>
        <v>9.2233011884314934E-44</v>
      </c>
      <c r="AK853" s="10">
        <f ca="1">SUMPRODUCT(Q823:Q852,'control variables'!AQ$7:AQ$36)</f>
        <v>2.6615397330185495E-43</v>
      </c>
      <c r="AL853" s="10">
        <f ca="1">SUMPRODUCT(R823:R852,'control variables'!AR$7:AR$36)</f>
        <v>9.5662726307413277E-42</v>
      </c>
      <c r="AM853" s="10">
        <f ca="1">SUMPRODUCT(S823:S852,'control variables'!AS$7:AS$36)</f>
        <v>7.1666536563394439E-42</v>
      </c>
      <c r="AN853" s="10">
        <f t="shared" ca="1" si="623"/>
        <v>1.7091313272266941E-41</v>
      </c>
      <c r="AO853" s="82">
        <f ca="1">SUMPRODUCT(P823:P852,'control variables'!AX$7:AX$36)</f>
        <v>1.2542282076461704E-43</v>
      </c>
      <c r="AP853" s="82">
        <f ca="1">SUMPRODUCT(Q823:Q852,'control variables'!AY$7:AY$36)</f>
        <v>2.8954302939688431E-43</v>
      </c>
      <c r="AQ853" s="82">
        <f ca="1">SUMPRODUCT(R823:R852,'control variables'!AZ$7:AZ$36)</f>
        <v>2.6017341796358993E-42</v>
      </c>
      <c r="AR853" s="82">
        <f ca="1">SUMPRODUCT(S823:S852,'control variables'!BA$7:BA$36)</f>
        <v>1.9491110583021281E-42</v>
      </c>
      <c r="AS853" s="82">
        <f t="shared" ca="1" si="624"/>
        <v>4.9658110880995292E-42</v>
      </c>
      <c r="AT853" s="10">
        <f ca="1">SUMPRODUCT(P823:P852,'control variables'!AT$7:AT$36)</f>
        <v>-1.1069053368798363E-43</v>
      </c>
      <c r="AU853" s="10">
        <f ca="1">SUMPRODUCT(Q823:Q852,'control variables'!AU$7:AU$36)</f>
        <v>1.2007487790771707E-43</v>
      </c>
      <c r="AV853" s="10">
        <f ca="1">SUMPRODUCT(R823:R852,'control variables'!AV$7:AV$36)</f>
        <v>5.170520466344443E-41</v>
      </c>
      <c r="AW853" s="10">
        <f ca="1">SUMPRODUCT(S823:S852,'control variables'!AW$7:AW$36)</f>
        <v>3.8735389253101139E-41</v>
      </c>
      <c r="AX853" s="10">
        <f t="shared" ca="1" si="603"/>
        <v>9.0449978260765299E-41</v>
      </c>
      <c r="AY853" s="82">
        <f ca="1">SUMPRODUCT(P823:P852,'control variables'!BB$7:BB$36)</f>
        <v>4.0119389578579119E-43</v>
      </c>
      <c r="AZ853" s="82">
        <f ca="1">SUMPRODUCT(Q823:Q852,'control variables'!BC$7:BC$36)</f>
        <v>1.0230437188160166E-42</v>
      </c>
      <c r="BA853" s="82">
        <f ca="1">SUMPRODUCT(R823:R852,'control variables'!BD$7:BD$36)</f>
        <v>7.1616204949688328E-42</v>
      </c>
      <c r="BB853" s="82">
        <f ca="1">SUMPRODUCT(S823:S852,'control variables'!BE$7:BE$36)</f>
        <v>1.0177173956541465E-42</v>
      </c>
      <c r="BC853" s="82">
        <f t="shared" ca="1" si="625"/>
        <v>9.6035755052247867E-42</v>
      </c>
      <c r="BD853" s="10">
        <f ca="1">SUMPRODUCT(P823:P852,'control variables'!BF$7:BF$36)</f>
        <v>8.3926268529975186E-44</v>
      </c>
      <c r="BE853" s="10">
        <f ca="1">SUMPRODUCT(Q823:Q852,'control variables'!BG$7:BG$36)</f>
        <v>9.6873383519854374E-44</v>
      </c>
      <c r="BF853" s="10">
        <f ca="1">SUMPRODUCT(R823:R852,'control variables'!BH$7:BH$36)</f>
        <v>2.9015698003572145E-42</v>
      </c>
      <c r="BG853" s="10">
        <f ca="1">SUMPRODUCT(S823:S852,'control variables'!BI$7:BI$36)</f>
        <v>6.5212063114417066E-42</v>
      </c>
      <c r="BH853" s="10">
        <f t="shared" ca="1" si="626"/>
        <v>9.6035757638487511E-42</v>
      </c>
      <c r="BI853" s="82">
        <f t="shared" ca="1" si="604"/>
        <v>9.681864197345772E-41</v>
      </c>
      <c r="BJ853" s="82">
        <f t="shared" ca="1" si="605"/>
        <v>1.1227110543844383E-40</v>
      </c>
      <c r="BK853" s="82">
        <f t="shared" ca="1" si="606"/>
        <v>3.7572192135103674E-40</v>
      </c>
      <c r="BL853" s="82">
        <f t="shared" ca="1" si="607"/>
        <v>1.769482203407312E-40</v>
      </c>
      <c r="BM853" s="82">
        <f t="shared" ca="1" si="597"/>
        <v>7.617598891036695E-40</v>
      </c>
      <c r="BN853" s="10">
        <f ca="1">BN852+BI853-INDIRECT(ADDRESS(MAX($D853-'key variables'!$B$9*30,34),scenario!BI$4),TRUE)</f>
        <v>9439390.0751690175</v>
      </c>
      <c r="BO853" s="10">
        <f ca="1">BO852+BJ853-INDIRECT(ADDRESS(MAX($D853-'key variables'!$B$9*30,34),scenario!BJ$4),TRUE)</f>
        <v>10895583.360992203</v>
      </c>
      <c r="BP853" s="10">
        <f ca="1">BP852+BK853-INDIRECT(ADDRESS(MAX($D853-'key variables'!$B$9*30,34),scenario!BK$4),TRUE)</f>
        <v>32531162.537994072</v>
      </c>
      <c r="BQ853" s="10">
        <f ca="1">BQ852+BL853-INDIRECT(ADDRESS(MAX($D853-'key variables'!$B$9*30,34),scenario!BL$4),TRUE)</f>
        <v>14415841.516535141</v>
      </c>
      <c r="BR853" s="10">
        <f t="shared" ca="1" si="627"/>
        <v>67281977.490690395</v>
      </c>
      <c r="BS853" s="82">
        <f t="shared" ca="1" si="608"/>
        <v>-2.3433848477536824E-9</v>
      </c>
      <c r="BT853" s="82">
        <f t="shared" ca="1" si="609"/>
        <v>-3.4288309057018498E-10</v>
      </c>
      <c r="BU853" s="82">
        <f t="shared" ca="1" si="610"/>
        <v>-4.2578247660364599E-9</v>
      </c>
      <c r="BV853" s="82">
        <f t="shared" ca="1" si="611"/>
        <v>-2.9943922343414556E-9</v>
      </c>
      <c r="BW853" s="82">
        <f t="shared" ca="1" si="628"/>
        <v>-9.9384849387017825E-9</v>
      </c>
      <c r="BX853" s="10">
        <f t="shared" ca="1" si="612"/>
        <v>-1.8625994260191893E-12</v>
      </c>
      <c r="BY853" s="10">
        <f t="shared" ca="1" si="613"/>
        <v>2.8902850229962428E-12</v>
      </c>
      <c r="BZ853" s="10">
        <f t="shared" ca="1" si="614"/>
        <v>-3.5034723983035463E-11</v>
      </c>
      <c r="CA853" s="10">
        <f t="shared" ca="1" si="615"/>
        <v>-2.0257049910634696E-11</v>
      </c>
      <c r="CB853" s="10">
        <v>0</v>
      </c>
      <c r="CC853" s="82">
        <f t="shared" ca="1" si="616"/>
        <v>3.9725652202851362E-13</v>
      </c>
      <c r="CD853" s="82">
        <f t="shared" ca="1" si="617"/>
        <v>3.4270724516460853E-13</v>
      </c>
      <c r="CE853" s="82">
        <f t="shared" ca="1" si="618"/>
        <v>1.8915613015532971E-10</v>
      </c>
      <c r="CF853" s="82">
        <f t="shared" ca="1" si="619"/>
        <v>3.7028113764059381E-11</v>
      </c>
      <c r="CG853" s="82">
        <f t="shared" ca="1" si="629"/>
        <v>2.269242076865822E-10</v>
      </c>
      <c r="CH853" s="13" t="str">
        <f t="shared" ca="1" si="630"/>
        <v/>
      </c>
      <c r="CI853" s="81">
        <f t="shared" ca="1" si="639"/>
        <v>0.1131775965863165</v>
      </c>
      <c r="CJ853" s="81">
        <f t="shared" ca="1" si="640"/>
        <v>0.13063724757458739</v>
      </c>
      <c r="CK853" s="81">
        <f t="shared" ca="1" si="641"/>
        <v>0.39004625943939081</v>
      </c>
      <c r="CL853" s="81">
        <f t="shared" ca="1" si="642"/>
        <v>0.17284488538116416</v>
      </c>
      <c r="CM853" s="89">
        <f t="shared" ca="1" si="631"/>
        <v>0.80670598898145884</v>
      </c>
    </row>
    <row r="854" spans="1:91" x14ac:dyDescent="0.3">
      <c r="A854">
        <v>789</v>
      </c>
      <c r="B854" s="3">
        <f t="shared" si="644"/>
        <v>2.3805555555555555</v>
      </c>
      <c r="C854" s="3">
        <f t="shared" si="632"/>
        <v>26.3</v>
      </c>
      <c r="D854" s="4">
        <f t="shared" ca="1" si="620"/>
        <v>854</v>
      </c>
      <c r="E854" s="58">
        <f>(0.5*(COS(B854*2*PI())+1)*('key variables'!$B$4-'key variables'!$B$6)+'key variables'!$B$6)/'key variables'!$B$4</f>
        <v>1</v>
      </c>
      <c r="F854" s="10">
        <f t="shared" ca="1" si="633"/>
        <v>11689222.907461114</v>
      </c>
      <c r="G854" s="10">
        <f t="shared" ca="1" si="634"/>
        <v>13492492.798713122</v>
      </c>
      <c r="H854" s="10">
        <f t="shared" ca="1" si="635"/>
        <v>40309474.521088287</v>
      </c>
      <c r="I854" s="10">
        <f t="shared" ca="1" si="636"/>
        <v>17912154.249750931</v>
      </c>
      <c r="J854" s="10">
        <f t="shared" ca="1" si="621"/>
        <v>83403344.477013454</v>
      </c>
      <c r="K854" s="82">
        <f t="shared" ca="1" si="598"/>
        <v>2249832.832292099</v>
      </c>
      <c r="L854" s="82">
        <f t="shared" ca="1" si="599"/>
        <v>2596909.4377209195</v>
      </c>
      <c r="M854" s="82">
        <f t="shared" ca="1" si="600"/>
        <v>7778311.98309422</v>
      </c>
      <c r="N854" s="82">
        <f t="shared" ca="1" si="601"/>
        <v>3496312.733215793</v>
      </c>
      <c r="O854" s="82">
        <f t="shared" ca="1" si="622"/>
        <v>16121366.986323033</v>
      </c>
      <c r="P854" s="10">
        <f ca="1">IF(IF($A854&gt;='key variables'!$B$26,K854*SUMPRODUCT(Z854:AC854,'control variables'!$O$3:$R$3)/J854+F$65*'key variables'!$B$25/scenario!J$65,K854*SUMPRODUCT(Z854:AC854,'control variables'!$O$7:$R$7)/J854+F$65*'key variables'!$B$25/scenario!J$65)&lt;'key variables'!$B$28,0,IF($A854&gt;='key variables'!$B$26,K854*SUMPRODUCT(Z854:AC854,'control variables'!$O$3:$R$3)/J854+F$65*'key variables'!$B$25/scenario!J$65,K854*SUMPRODUCT(Z854:AC854,'control variables'!$O$7:$R$7)/J854+F$65*'key variables'!$B$25/scenario!J$65))</f>
        <v>1.179135696707674E-41</v>
      </c>
      <c r="Q854" s="10">
        <f ca="1">IF(IF($A854&gt;='key variables'!$B$26,L854*SUMPRODUCT(Z854:AC854,'control variables'!$O$4:$R$4)/J854+G$65*'key variables'!$B$25/scenario!J$65,L854*SUMPRODUCT(Z854:AC854,'control variables'!$O$7:$R$7)/J854+G$65*'key variables'!$B$25/scenario!J$65)&lt;'key variables'!$B$28,0,IF($A854&gt;='key variables'!$B$26,L854*SUMPRODUCT(Z854:AC854,'control variables'!$O$4:$R$4)/J854+G$65*'key variables'!$B$25/scenario!J$65,L854*SUMPRODUCT(Z854:AC854,'control variables'!$O$7:$R$7)/J854+G$65*'key variables'!$B$25/scenario!J$65))</f>
        <v>1.3610382847929884E-41</v>
      </c>
      <c r="R854" s="10">
        <f ca="1">IF(IF($A854&gt;='key variables'!$B$26,M854*SUMPRODUCT(Z854:AC854,'control variables'!$O$5:$R$5)/J854+H$65*'key variables'!$B$25/scenario!J$65,M854*SUMPRODUCT(Z854:AC854,'control variables'!$O$7:$R$7)/J854+H$65*'key variables'!$B$25/scenario!J$65)&lt;'key variables'!$B$28,0,IF($A854&gt;='key variables'!$B$26,M854*SUMPRODUCT(Z854:AC854,'control variables'!$O$5:$R$5)/J854+H$65*'key variables'!$B$25/scenario!J$65,M854*SUMPRODUCT(Z854:AC854,'control variables'!$O$7:$R$7)/J854+H$65*'key variables'!$B$25/scenario!J$65))</f>
        <v>4.0766074651206255E-41</v>
      </c>
      <c r="S854" s="10">
        <f ca="1">IF(IF($A854&gt;='key variables'!$B$26,N854*SUMPRODUCT(Z854:AC854,'control variables'!$O$6:$R$6)/J854+I$65*'key variables'!$B$25/scenario!J$65,N854*SUMPRODUCT(Z854:AC854,'control variables'!$O$7:$R$7)/J854+I$65*'key variables'!$B$25/scenario!J$65)&lt;'key variables'!$B$28,0,IF($A854&gt;='key variables'!$B$26,N854*SUMPRODUCT(Z854:AC854,'control variables'!$O$6:$R$6)/J854+I$65*'key variables'!$B$25/scenario!J$65,N854*SUMPRODUCT(Z854:AC854,'control variables'!$O$7:$R$7)/J854+I$65*'key variables'!$B$25/scenario!J$65))</f>
        <v>1.832414876081366E-41</v>
      </c>
      <c r="T854" s="10">
        <f t="shared" ca="1" si="643"/>
        <v>8.4491963227026539E-41</v>
      </c>
      <c r="U854" s="82">
        <f ca="1">SUMPRODUCT(P824:P853,'control variables'!AD$7:AD$36)</f>
        <v>2.4999858144369519E-41</v>
      </c>
      <c r="V854" s="82">
        <f ca="1">SUMPRODUCT(Q824:Q853,'control variables'!AE$7:AE$36)</f>
        <v>2.8856529527420654E-41</v>
      </c>
      <c r="W854" s="82">
        <f ca="1">SUMPRODUCT(R824:R853,'control variables'!AF$7:AF$36)</f>
        <v>8.6431619891463321E-41</v>
      </c>
      <c r="X854" s="82">
        <f ca="1">SUMPRODUCT(S824:S853,'control variables'!AG$7:AG$36)</f>
        <v>3.8850585298685636E-41</v>
      </c>
      <c r="Y854" s="82">
        <f t="shared" ca="1" si="637"/>
        <v>1.7913859286193912E-40</v>
      </c>
      <c r="Z854" s="10">
        <f ca="1">IF($A854&gt;='key variables'!$B$26,SUMPRODUCT(P824:P853,'control variables'!V$7:V$36)*$E854,SUMPRODUCT(P824:P853,'control variables'!Z$7:Z$36)*$E854)</f>
        <v>6.1002184728556747E-41</v>
      </c>
      <c r="AA854" s="10">
        <f ca="1">IF($A854&gt;='key variables'!$B$26,SUMPRODUCT(Q824:Q853,'control variables'!W$7:W$36)*$E854,SUMPRODUCT(Q824:Q853,'control variables'!AA$7:AA$36)*$E854)</f>
        <v>7.0412853332658831E-41</v>
      </c>
      <c r="AB854" s="10">
        <f ca="1">IF($A854&gt;='key variables'!$B$26,SUMPRODUCT(R824:R853,'control variables'!X$7:X$36)*$E854,SUMPRODUCT(R824:R853,'control variables'!AB$7:AB$36)*$E854)</f>
        <v>2.1090190242519137E-40</v>
      </c>
      <c r="AC854" s="10">
        <f ca="1">IF($A854&gt;='key variables'!$B$26,SUMPRODUCT(S824:S853,'control variables'!Y$7:Y$36)*$E854,SUMPRODUCT(S824:S853,'control variables'!AC$7:AC$36)*$E854)</f>
        <v>9.4799361161044763E-41</v>
      </c>
      <c r="AD854" s="10">
        <f t="shared" ca="1" si="638"/>
        <v>4.3711630164745169E-40</v>
      </c>
      <c r="AE854" s="82">
        <f ca="1">SUMPRODUCT(P824:P853,'control variables'!AL$7:AL$36)</f>
        <v>8.3057562214369565E-41</v>
      </c>
      <c r="AF854" s="82">
        <f ca="1">SUMPRODUCT(Q824:Q853,'control variables'!AM$7:AM$36)</f>
        <v>9.5619990332824841E-41</v>
      </c>
      <c r="AG854" s="82">
        <f ca="1">SUMPRODUCT(R824:R853,'control variables'!AN$7:AN$36)</f>
        <v>2.7263772246678074E-40</v>
      </c>
      <c r="AH854" s="82">
        <f ca="1">SUMPRODUCT(S824:S853,'control variables'!AO$7:AO$36)</f>
        <v>1.1804942947110518E-40</v>
      </c>
      <c r="AI854" s="82">
        <f t="shared" ca="1" si="602"/>
        <v>5.6936470448508039E-40</v>
      </c>
      <c r="AJ854" s="10">
        <f ca="1">SUMPRODUCT(P824:P853,'control variables'!AP$7:AP$36)</f>
        <v>7.9361823743886357E-44</v>
      </c>
      <c r="AK854" s="10">
        <f ca="1">SUMPRODUCT(Q824:Q853,'control variables'!AQ$7:AQ$36)</f>
        <v>2.290119804870962E-43</v>
      </c>
      <c r="AL854" s="10">
        <f ca="1">SUMPRODUCT(R824:R853,'control variables'!AR$7:AR$36)</f>
        <v>8.2312918866738842E-42</v>
      </c>
      <c r="AM854" s="10">
        <f ca="1">SUMPRODUCT(S824:S853,'control variables'!AS$7:AS$36)</f>
        <v>6.1665415959880645E-42</v>
      </c>
      <c r="AN854" s="10">
        <f t="shared" ca="1" si="623"/>
        <v>1.4706207286892932E-41</v>
      </c>
      <c r="AO854" s="82">
        <f ca="1">SUMPRODUCT(P824:P853,'control variables'!AX$7:AX$36)</f>
        <v>1.0791996912631796E-43</v>
      </c>
      <c r="AP854" s="82">
        <f ca="1">SUMPRODUCT(Q824:Q853,'control variables'!AY$7:AY$36)</f>
        <v>2.4913707571523165E-43</v>
      </c>
      <c r="AQ854" s="82">
        <f ca="1">SUMPRODUCT(R824:R853,'control variables'!AZ$7:AZ$36)</f>
        <v>2.2386601627158011E-42</v>
      </c>
      <c r="AR854" s="82">
        <f ca="1">SUMPRODUCT(S824:S853,'control variables'!BA$7:BA$36)</f>
        <v>1.6771111026955292E-42</v>
      </c>
      <c r="AS854" s="82">
        <f t="shared" ca="1" si="624"/>
        <v>4.27282831025288E-42</v>
      </c>
      <c r="AT854" s="10">
        <f ca="1">SUMPRODUCT(P824:P853,'control variables'!AT$7:AT$36)</f>
        <v>-9.5243584105013616E-44</v>
      </c>
      <c r="AU854" s="10">
        <f ca="1">SUMPRODUCT(Q824:Q853,'control variables'!AU$7:AU$36)</f>
        <v>1.0331833583113713E-43</v>
      </c>
      <c r="AV854" s="10">
        <f ca="1">SUMPRODUCT(R824:R853,'control variables'!AV$7:AV$36)</f>
        <v>4.4489703364437897E-41</v>
      </c>
      <c r="AW854" s="10">
        <f ca="1">SUMPRODUCT(S824:S853,'control variables'!AW$7:AW$36)</f>
        <v>3.3329835725317156E-41</v>
      </c>
      <c r="AX854" s="10">
        <f t="shared" ca="1" si="603"/>
        <v>7.7827613841481177E-41</v>
      </c>
      <c r="AY854" s="82">
        <f ca="1">SUMPRODUCT(P824:P853,'control variables'!BB$7:BB$36)</f>
        <v>3.4520697735004423E-43</v>
      </c>
      <c r="AZ854" s="82">
        <f ca="1">SUMPRODUCT(Q824:Q853,'control variables'!BC$7:BC$36)</f>
        <v>8.8027717664475335E-43</v>
      </c>
      <c r="BA854" s="82">
        <f ca="1">SUMPRODUCT(R824:R853,'control variables'!BD$7:BD$36)</f>
        <v>6.1622108161793136E-42</v>
      </c>
      <c r="BB854" s="82">
        <f ca="1">SUMPRODUCT(S824:S853,'control variables'!BE$7:BE$36)</f>
        <v>8.7569414599944044E-43</v>
      </c>
      <c r="BC854" s="82">
        <f t="shared" ca="1" si="625"/>
        <v>8.2633891161735524E-42</v>
      </c>
      <c r="BD854" s="10">
        <f ca="1">SUMPRODUCT(P824:P853,'control variables'!BF$7:BF$36)</f>
        <v>7.2214292848986449E-44</v>
      </c>
      <c r="BE854" s="10">
        <f ca="1">SUMPRODUCT(Q824:Q853,'control variables'!BG$7:BG$36)</f>
        <v>8.3354627928875113E-44</v>
      </c>
      <c r="BF854" s="10">
        <f ca="1">SUMPRODUCT(R824:R853,'control variables'!BH$7:BH$36)</f>
        <v>2.4966534906759663E-42</v>
      </c>
      <c r="BG854" s="10">
        <f ca="1">SUMPRODUCT(S824:S853,'control variables'!BI$7:BI$36)</f>
        <v>5.6111669272525113E-42</v>
      </c>
      <c r="BH854" s="10">
        <f t="shared" ca="1" si="626"/>
        <v>8.2633893387063395E-42</v>
      </c>
      <c r="BI854" s="82">
        <f t="shared" ca="1" si="604"/>
        <v>8.3307525607614597E-41</v>
      </c>
      <c r="BJ854" s="82">
        <f t="shared" ca="1" si="605"/>
        <v>9.6603585845300731E-41</v>
      </c>
      <c r="BK854" s="82">
        <f t="shared" ca="1" si="606"/>
        <v>3.2328963664739795E-40</v>
      </c>
      <c r="BL854" s="82">
        <f t="shared" ca="1" si="607"/>
        <v>1.5225495934242177E-40</v>
      </c>
      <c r="BM854" s="82">
        <f t="shared" ca="1" si="597"/>
        <v>6.5545570744273501E-40</v>
      </c>
      <c r="BN854" s="10">
        <f ca="1">BN853+BI854-INDIRECT(ADDRESS(MAX($D854-'key variables'!$B$9*30,34),scenario!BI$4),TRUE)</f>
        <v>9439390.0751690175</v>
      </c>
      <c r="BO854" s="10">
        <f ca="1">BO853+BJ854-INDIRECT(ADDRESS(MAX($D854-'key variables'!$B$9*30,34),scenario!BJ$4),TRUE)</f>
        <v>10895583.360992203</v>
      </c>
      <c r="BP854" s="10">
        <f ca="1">BP853+BK854-INDIRECT(ADDRESS(MAX($D854-'key variables'!$B$9*30,34),scenario!BK$4),TRUE)</f>
        <v>32531162.537994072</v>
      </c>
      <c r="BQ854" s="10">
        <f ca="1">BQ853+BL854-INDIRECT(ADDRESS(MAX($D854-'key variables'!$B$9*30,34),scenario!BL$4),TRUE)</f>
        <v>14415841.516535141</v>
      </c>
      <c r="BR854" s="10">
        <f t="shared" ca="1" si="627"/>
        <v>67281977.490690395</v>
      </c>
      <c r="BS854" s="82">
        <f t="shared" ca="1" si="608"/>
        <v>-2.3433848477536824E-9</v>
      </c>
      <c r="BT854" s="82">
        <f t="shared" ca="1" si="609"/>
        <v>-3.4288309057018498E-10</v>
      </c>
      <c r="BU854" s="82">
        <f t="shared" ca="1" si="610"/>
        <v>-4.2578247660364599E-9</v>
      </c>
      <c r="BV854" s="82">
        <f t="shared" ca="1" si="611"/>
        <v>-2.9943922343414556E-9</v>
      </c>
      <c r="BW854" s="82">
        <f t="shared" ca="1" si="628"/>
        <v>-9.9384849387017825E-9</v>
      </c>
      <c r="BX854" s="10">
        <f t="shared" ca="1" si="612"/>
        <v>-1.8625994260191893E-12</v>
      </c>
      <c r="BY854" s="10">
        <f t="shared" ca="1" si="613"/>
        <v>2.8902850229962428E-12</v>
      </c>
      <c r="BZ854" s="10">
        <f t="shared" ca="1" si="614"/>
        <v>-3.5034723983035463E-11</v>
      </c>
      <c r="CA854" s="10">
        <f t="shared" ca="1" si="615"/>
        <v>-2.0257049910634696E-11</v>
      </c>
      <c r="CB854" s="10">
        <v>0</v>
      </c>
      <c r="CC854" s="82">
        <f t="shared" ca="1" si="616"/>
        <v>3.9725652202851362E-13</v>
      </c>
      <c r="CD854" s="82">
        <f t="shared" ca="1" si="617"/>
        <v>3.4270724516460853E-13</v>
      </c>
      <c r="CE854" s="82">
        <f t="shared" ca="1" si="618"/>
        <v>1.8915613015532971E-10</v>
      </c>
      <c r="CF854" s="82">
        <f t="shared" ca="1" si="619"/>
        <v>3.7028113764059381E-11</v>
      </c>
      <c r="CG854" s="82">
        <f t="shared" ca="1" si="629"/>
        <v>2.269242076865822E-10</v>
      </c>
      <c r="CH854" s="13" t="str">
        <f t="shared" ca="1" si="630"/>
        <v/>
      </c>
      <c r="CI854" s="81">
        <f t="shared" ca="1" si="639"/>
        <v>0.1131775965863165</v>
      </c>
      <c r="CJ854" s="81">
        <f t="shared" ca="1" si="640"/>
        <v>0.13063724757458739</v>
      </c>
      <c r="CK854" s="81">
        <f t="shared" ca="1" si="641"/>
        <v>0.39004625943939081</v>
      </c>
      <c r="CL854" s="81">
        <f t="shared" ca="1" si="642"/>
        <v>0.17284488538116416</v>
      </c>
      <c r="CM854" s="89">
        <f t="shared" ca="1" si="631"/>
        <v>0.80670598898145884</v>
      </c>
    </row>
    <row r="855" spans="1:91" x14ac:dyDescent="0.3">
      <c r="A855">
        <v>790</v>
      </c>
      <c r="B855" s="3">
        <f t="shared" si="644"/>
        <v>2.3833333333333333</v>
      </c>
      <c r="C855" s="3">
        <f t="shared" si="632"/>
        <v>26.333333333333332</v>
      </c>
      <c r="D855" s="4">
        <f t="shared" ca="1" si="620"/>
        <v>855</v>
      </c>
      <c r="E855" s="58">
        <f>(0.5*(COS(B855*2*PI())+1)*('key variables'!$B$4-'key variables'!$B$6)+'key variables'!$B$6)/'key variables'!$B$4</f>
        <v>1</v>
      </c>
      <c r="F855" s="10">
        <f t="shared" ca="1" si="633"/>
        <v>11689222.907461114</v>
      </c>
      <c r="G855" s="10">
        <f t="shared" ca="1" si="634"/>
        <v>13492492.798713122</v>
      </c>
      <c r="H855" s="10">
        <f t="shared" ca="1" si="635"/>
        <v>40309474.521088287</v>
      </c>
      <c r="I855" s="10">
        <f t="shared" ca="1" si="636"/>
        <v>17912154.249750931</v>
      </c>
      <c r="J855" s="10">
        <f t="shared" ca="1" si="621"/>
        <v>83403344.477013454</v>
      </c>
      <c r="K855" s="82">
        <f t="shared" ca="1" si="598"/>
        <v>2249832.832292099</v>
      </c>
      <c r="L855" s="82">
        <f t="shared" ca="1" si="599"/>
        <v>2596909.4377209195</v>
      </c>
      <c r="M855" s="82">
        <f t="shared" ca="1" si="600"/>
        <v>7778311.98309422</v>
      </c>
      <c r="N855" s="82">
        <f t="shared" ca="1" si="601"/>
        <v>3496312.733215793</v>
      </c>
      <c r="O855" s="82">
        <f t="shared" ca="1" si="622"/>
        <v>16121366.986323033</v>
      </c>
      <c r="P855" s="10">
        <f ca="1">IF(IF($A855&gt;='key variables'!$B$26,K855*SUMPRODUCT(Z855:AC855,'control variables'!$O$3:$R$3)/J855+F$65*'key variables'!$B$25/scenario!J$65,K855*SUMPRODUCT(Z855:AC855,'control variables'!$O$7:$R$7)/J855+F$65*'key variables'!$B$25/scenario!J$65)&lt;'key variables'!$B$28,0,IF($A855&gt;='key variables'!$B$26,K855*SUMPRODUCT(Z855:AC855,'control variables'!$O$3:$R$3)/J855+F$65*'key variables'!$B$25/scenario!J$65,K855*SUMPRODUCT(Z855:AC855,'control variables'!$O$7:$R$7)/J855+F$65*'key variables'!$B$25/scenario!J$65))</f>
        <v>1.0145863983018523E-41</v>
      </c>
      <c r="Q855" s="10">
        <f ca="1">IF(IF($A855&gt;='key variables'!$B$26,L855*SUMPRODUCT(Z855:AC855,'control variables'!$O$4:$R$4)/J855+G$65*'key variables'!$B$25/scenario!J$65,L855*SUMPRODUCT(Z855:AC855,'control variables'!$O$7:$R$7)/J855+G$65*'key variables'!$B$25/scenario!J$65)&lt;'key variables'!$B$28,0,IF($A855&gt;='key variables'!$B$26,L855*SUMPRODUCT(Z855:AC855,'control variables'!$O$4:$R$4)/J855+G$65*'key variables'!$B$25/scenario!J$65,L855*SUMPRODUCT(Z855:AC855,'control variables'!$O$7:$R$7)/J855+G$65*'key variables'!$B$25/scenario!J$65))</f>
        <v>1.1711043395384487E-41</v>
      </c>
      <c r="R855" s="10">
        <f ca="1">IF(IF($A855&gt;='key variables'!$B$26,M855*SUMPRODUCT(Z855:AC855,'control variables'!$O$5:$R$5)/J855+H$65*'key variables'!$B$25/scenario!J$65,M855*SUMPRODUCT(Z855:AC855,'control variables'!$O$7:$R$7)/J855+H$65*'key variables'!$B$25/scenario!J$65)&lt;'key variables'!$B$28,0,IF($A855&gt;='key variables'!$B$26,M855*SUMPRODUCT(Z855:AC855,'control variables'!$O$5:$R$5)/J855+H$65*'key variables'!$B$25/scenario!J$65,M855*SUMPRODUCT(Z855:AC855,'control variables'!$O$7:$R$7)/J855+H$65*'key variables'!$B$25/scenario!J$65))</f>
        <v>3.5077137405607487E-41</v>
      </c>
      <c r="S855" s="10">
        <f ca="1">IF(IF($A855&gt;='key variables'!$B$26,N855*SUMPRODUCT(Z855:AC855,'control variables'!$O$6:$R$6)/J855+I$65*'key variables'!$B$25/scenario!J$65,N855*SUMPRODUCT(Z855:AC855,'control variables'!$O$7:$R$7)/J855+I$65*'key variables'!$B$25/scenario!J$65)&lt;'key variables'!$B$28,0,IF($A855&gt;='key variables'!$B$26,N855*SUMPRODUCT(Z855:AC855,'control variables'!$O$6:$R$6)/J855+I$65*'key variables'!$B$25/scenario!J$65,N855*SUMPRODUCT(Z855:AC855,'control variables'!$O$7:$R$7)/J855+I$65*'key variables'!$B$25/scenario!J$65))</f>
        <v>1.5766999629551871E-41</v>
      </c>
      <c r="T855" s="10">
        <f t="shared" ca="1" si="643"/>
        <v>7.2701044413562366E-41</v>
      </c>
      <c r="U855" s="82">
        <f ca="1">SUMPRODUCT(P825:P854,'control variables'!AD$7:AD$36)</f>
        <v>2.1511108605714073E-41</v>
      </c>
      <c r="V855" s="82">
        <f ca="1">SUMPRODUCT(Q825:Q854,'control variables'!AE$7:AE$36)</f>
        <v>2.4829578514554218E-41</v>
      </c>
      <c r="W855" s="82">
        <f ca="1">SUMPRODUCT(R825:R854,'control variables'!AF$7:AF$36)</f>
        <v>7.4370020490368391E-41</v>
      </c>
      <c r="X855" s="82">
        <f ca="1">SUMPRODUCT(S825:S854,'control variables'!AG$7:AG$36)</f>
        <v>3.3428956073649016E-41</v>
      </c>
      <c r="Y855" s="82">
        <f t="shared" ca="1" si="637"/>
        <v>1.5413966368428568E-40</v>
      </c>
      <c r="Z855" s="10">
        <f ca="1">IF($A855&gt;='key variables'!$B$26,SUMPRODUCT(P825:P854,'control variables'!V$7:V$36)*$E855,SUMPRODUCT(P825:P854,'control variables'!Z$7:Z$36)*$E855)</f>
        <v>5.2489282671284146E-41</v>
      </c>
      <c r="AA855" s="10">
        <f ca="1">IF($A855&gt;='key variables'!$B$26,SUMPRODUCT(Q825:Q854,'control variables'!W$7:W$36)*$E855,SUMPRODUCT(Q825:Q854,'control variables'!AA$7:AA$36)*$E855)</f>
        <v>6.0586685193578682E-41</v>
      </c>
      <c r="AB855" s="10">
        <f ca="1">IF($A855&gt;='key variables'!$B$26,SUMPRODUCT(R825:R854,'control variables'!X$7:X$36)*$E855,SUMPRODUCT(R825:R854,'control variables'!AB$7:AB$36)*$E855)</f>
        <v>1.8147037883260027E-40</v>
      </c>
      <c r="AC855" s="10">
        <f ca="1">IF($A855&gt;='key variables'!$B$26,SUMPRODUCT(S825:S854,'control variables'!Y$7:Y$36)*$E855,SUMPRODUCT(S825:S854,'control variables'!AC$7:AC$36)*$E855)</f>
        <v>8.1570036994262909E-41</v>
      </c>
      <c r="AD855" s="10">
        <f t="shared" ca="1" si="638"/>
        <v>3.7611638369172596E-40</v>
      </c>
      <c r="AE855" s="82">
        <f ca="1">SUMPRODUCT(P825:P854,'control variables'!AL$7:AL$36)</f>
        <v>7.146681517157128E-41</v>
      </c>
      <c r="AF855" s="82">
        <f ca="1">SUMPRODUCT(Q825:Q854,'control variables'!AM$7:AM$36)</f>
        <v>8.2276146730455718E-41</v>
      </c>
      <c r="AG855" s="82">
        <f ca="1">SUMPRODUCT(R825:R854,'control variables'!AN$7:AN$36)</f>
        <v>2.3459091744159804E-40</v>
      </c>
      <c r="AH855" s="82">
        <f ca="1">SUMPRODUCT(S825:S854,'control variables'!AO$7:AO$36)</f>
        <v>1.0157554029031346E-40</v>
      </c>
      <c r="AI855" s="82">
        <f t="shared" ca="1" si="602"/>
        <v>4.8990941963393847E-40</v>
      </c>
      <c r="AJ855" s="10">
        <f ca="1">SUMPRODUCT(P825:P854,'control variables'!AP$7:AP$36)</f>
        <v>6.8286819862886498E-44</v>
      </c>
      <c r="AK855" s="10">
        <f ca="1">SUMPRODUCT(Q825:Q854,'control variables'!AQ$7:AQ$36)</f>
        <v>1.9705318149483594E-43</v>
      </c>
      <c r="AL855" s="10">
        <f ca="1">SUMPRODUCT(R825:R854,'control variables'!AR$7:AR$36)</f>
        <v>7.08260873790012E-42</v>
      </c>
      <c r="AM855" s="10">
        <f ca="1">SUMPRODUCT(S825:S854,'control variables'!AS$7:AS$36)</f>
        <v>5.3059959471341233E-42</v>
      </c>
      <c r="AN855" s="10">
        <f t="shared" ca="1" si="623"/>
        <v>1.2653944686391966E-41</v>
      </c>
      <c r="AO855" s="82">
        <f ca="1">SUMPRODUCT(P825:P854,'control variables'!AX$7:AX$36)</f>
        <v>9.2859653970651825E-44</v>
      </c>
      <c r="AP855" s="82">
        <f ca="1">SUMPRODUCT(Q825:Q854,'control variables'!AY$7:AY$36)</f>
        <v>2.1436980411936311E-43</v>
      </c>
      <c r="AQ855" s="82">
        <f ca="1">SUMPRODUCT(R825:R854,'control variables'!AZ$7:AZ$36)</f>
        <v>1.9262534056542591E-42</v>
      </c>
      <c r="AR855" s="82">
        <f ca="1">SUMPRODUCT(S825:S854,'control variables'!BA$7:BA$36)</f>
        <v>1.4430689512555327E-42</v>
      </c>
      <c r="AS855" s="82">
        <f t="shared" ca="1" si="624"/>
        <v>3.6765518149998065E-42</v>
      </c>
      <c r="AT855" s="10">
        <f ca="1">SUMPRODUCT(P825:P854,'control variables'!AT$7:AT$36)</f>
        <v>-8.1952268282843885E-44</v>
      </c>
      <c r="AU855" s="10">
        <f ca="1">SUMPRODUCT(Q825:Q854,'control variables'!AU$7:AU$36)</f>
        <v>8.8900182160664841E-44</v>
      </c>
      <c r="AV855" s="10">
        <f ca="1">SUMPRODUCT(R825:R854,'control variables'!AV$7:AV$36)</f>
        <v>3.828113085209516E-41</v>
      </c>
      <c r="AW855" s="10">
        <f ca="1">SUMPRODUCT(S825:S854,'control variables'!AW$7:AW$36)</f>
        <v>2.8678631372929635E-41</v>
      </c>
      <c r="AX855" s="10">
        <f t="shared" ca="1" si="603"/>
        <v>6.6966710138902615E-41</v>
      </c>
      <c r="AY855" s="82">
        <f ca="1">SUMPRODUCT(P825:P854,'control variables'!BB$7:BB$36)</f>
        <v>2.9703307668165785E-43</v>
      </c>
      <c r="AZ855" s="82">
        <f ca="1">SUMPRODUCT(Q825:Q854,'control variables'!BC$7:BC$36)</f>
        <v>7.5743381584752552E-43</v>
      </c>
      <c r="BA855" s="82">
        <f ca="1">SUMPRODUCT(R825:R854,'control variables'!BD$7:BD$36)</f>
        <v>5.3022695309970601E-42</v>
      </c>
      <c r="BB855" s="82">
        <f ca="1">SUMPRODUCT(S825:S854,'control variables'!BE$7:BE$36)</f>
        <v>7.5349035067323037E-43</v>
      </c>
      <c r="BC855" s="82">
        <f t="shared" ca="1" si="625"/>
        <v>7.1102267741994741E-42</v>
      </c>
      <c r="BD855" s="10">
        <f ca="1">SUMPRODUCT(P825:P854,'control variables'!BF$7:BF$36)</f>
        <v>6.2136732432189759E-44</v>
      </c>
      <c r="BE855" s="10">
        <f ca="1">SUMPRODUCT(Q825:Q854,'control variables'!BG$7:BG$36)</f>
        <v>7.1722425135870309E-44</v>
      </c>
      <c r="BF855" s="10">
        <f ca="1">SUMPRODUCT(R825:R854,'control variables'!BH$7:BH$36)</f>
        <v>2.1482435651684494E-42</v>
      </c>
      <c r="BG855" s="10">
        <f ca="1">SUMPRODUCT(S825:S854,'control variables'!BI$7:BI$36)</f>
        <v>4.8281242429411301E-42</v>
      </c>
      <c r="BH855" s="10">
        <f t="shared" ca="1" si="626"/>
        <v>7.1102269656776401E-42</v>
      </c>
      <c r="BI855" s="82">
        <f t="shared" ca="1" si="604"/>
        <v>7.1681895979970096E-41</v>
      </c>
      <c r="BJ855" s="82">
        <f t="shared" ca="1" si="605"/>
        <v>8.3122480728463917E-41</v>
      </c>
      <c r="BK855" s="82">
        <f t="shared" ca="1" si="606"/>
        <v>2.7817431782469026E-40</v>
      </c>
      <c r="BL855" s="82">
        <f t="shared" ca="1" si="607"/>
        <v>1.3100766201391632E-40</v>
      </c>
      <c r="BM855" s="82">
        <f t="shared" ca="1" si="597"/>
        <v>5.6398635654704059E-40</v>
      </c>
      <c r="BN855" s="10">
        <f ca="1">BN854+BI855-INDIRECT(ADDRESS(MAX($D855-'key variables'!$B$9*30,34),scenario!BI$4),TRUE)</f>
        <v>9439390.0751690175</v>
      </c>
      <c r="BO855" s="10">
        <f ca="1">BO854+BJ855-INDIRECT(ADDRESS(MAX($D855-'key variables'!$B$9*30,34),scenario!BJ$4),TRUE)</f>
        <v>10895583.360992203</v>
      </c>
      <c r="BP855" s="10">
        <f ca="1">BP854+BK855-INDIRECT(ADDRESS(MAX($D855-'key variables'!$B$9*30,34),scenario!BK$4),TRUE)</f>
        <v>32531162.537994072</v>
      </c>
      <c r="BQ855" s="10">
        <f ca="1">BQ854+BL855-INDIRECT(ADDRESS(MAX($D855-'key variables'!$B$9*30,34),scenario!BL$4),TRUE)</f>
        <v>14415841.516535141</v>
      </c>
      <c r="BR855" s="10">
        <f t="shared" ca="1" si="627"/>
        <v>67281977.490690395</v>
      </c>
      <c r="BS855" s="82">
        <f t="shared" ca="1" si="608"/>
        <v>-2.3433848477536824E-9</v>
      </c>
      <c r="BT855" s="82">
        <f t="shared" ca="1" si="609"/>
        <v>-3.4288309057018498E-10</v>
      </c>
      <c r="BU855" s="82">
        <f t="shared" ca="1" si="610"/>
        <v>-4.2578247660364599E-9</v>
      </c>
      <c r="BV855" s="82">
        <f t="shared" ca="1" si="611"/>
        <v>-2.9943922343414556E-9</v>
      </c>
      <c r="BW855" s="82">
        <f t="shared" ca="1" si="628"/>
        <v>-9.9384849387017825E-9</v>
      </c>
      <c r="BX855" s="10">
        <f t="shared" ca="1" si="612"/>
        <v>-1.8625994260191893E-12</v>
      </c>
      <c r="BY855" s="10">
        <f t="shared" ca="1" si="613"/>
        <v>2.8902850229962428E-12</v>
      </c>
      <c r="BZ855" s="10">
        <f t="shared" ca="1" si="614"/>
        <v>-3.5034723983035463E-11</v>
      </c>
      <c r="CA855" s="10">
        <f t="shared" ca="1" si="615"/>
        <v>-2.0257049910634696E-11</v>
      </c>
      <c r="CB855" s="10">
        <v>0</v>
      </c>
      <c r="CC855" s="82">
        <f t="shared" ca="1" si="616"/>
        <v>3.9725652202851362E-13</v>
      </c>
      <c r="CD855" s="82">
        <f t="shared" ca="1" si="617"/>
        <v>3.4270724516460853E-13</v>
      </c>
      <c r="CE855" s="82">
        <f t="shared" ca="1" si="618"/>
        <v>1.8915613015532971E-10</v>
      </c>
      <c r="CF855" s="82">
        <f t="shared" ca="1" si="619"/>
        <v>3.7028113764059381E-11</v>
      </c>
      <c r="CG855" s="82">
        <f t="shared" ca="1" si="629"/>
        <v>2.269242076865822E-10</v>
      </c>
      <c r="CH855" s="13" t="str">
        <f t="shared" ca="1" si="630"/>
        <v/>
      </c>
      <c r="CI855" s="81">
        <f t="shared" ca="1" si="639"/>
        <v>0.1131775965863165</v>
      </c>
      <c r="CJ855" s="81">
        <f t="shared" ca="1" si="640"/>
        <v>0.13063724757458739</v>
      </c>
      <c r="CK855" s="81">
        <f t="shared" ca="1" si="641"/>
        <v>0.39004625943939081</v>
      </c>
      <c r="CL855" s="81">
        <f t="shared" ca="1" si="642"/>
        <v>0.17284488538116416</v>
      </c>
      <c r="CM855" s="89">
        <f t="shared" ca="1" si="631"/>
        <v>0.80670598898145884</v>
      </c>
    </row>
    <row r="856" spans="1:91" x14ac:dyDescent="0.3">
      <c r="A856">
        <v>791</v>
      </c>
      <c r="B856" s="3">
        <f t="shared" si="644"/>
        <v>2.3861111111111111</v>
      </c>
      <c r="C856" s="3">
        <f t="shared" si="632"/>
        <v>26.366666666666667</v>
      </c>
      <c r="D856" s="4">
        <f t="shared" ca="1" si="620"/>
        <v>856</v>
      </c>
      <c r="E856" s="58">
        <f>(0.5*(COS(B856*2*PI())+1)*('key variables'!$B$4-'key variables'!$B$6)+'key variables'!$B$6)/'key variables'!$B$4</f>
        <v>1</v>
      </c>
      <c r="F856" s="10">
        <f t="shared" ca="1" si="633"/>
        <v>11689222.907461114</v>
      </c>
      <c r="G856" s="10">
        <f t="shared" ca="1" si="634"/>
        <v>13492492.798713122</v>
      </c>
      <c r="H856" s="10">
        <f t="shared" ca="1" si="635"/>
        <v>40309474.521088287</v>
      </c>
      <c r="I856" s="10">
        <f t="shared" ca="1" si="636"/>
        <v>17912154.249750931</v>
      </c>
      <c r="J856" s="10">
        <f t="shared" ca="1" si="621"/>
        <v>83403344.477013454</v>
      </c>
      <c r="K856" s="82">
        <f t="shared" ca="1" si="598"/>
        <v>2249832.832292099</v>
      </c>
      <c r="L856" s="82">
        <f t="shared" ca="1" si="599"/>
        <v>2596909.4377209195</v>
      </c>
      <c r="M856" s="82">
        <f t="shared" ca="1" si="600"/>
        <v>7778311.98309422</v>
      </c>
      <c r="N856" s="82">
        <f t="shared" ca="1" si="601"/>
        <v>3496312.733215793</v>
      </c>
      <c r="O856" s="82">
        <f t="shared" ca="1" si="622"/>
        <v>16121366.986323033</v>
      </c>
      <c r="P856" s="10">
        <f ca="1">IF(IF($A856&gt;='key variables'!$B$26,K856*SUMPRODUCT(Z856:AC856,'control variables'!$O$3:$R$3)/J856+F$65*'key variables'!$B$25/scenario!J$65,K856*SUMPRODUCT(Z856:AC856,'control variables'!$O$7:$R$7)/J856+F$65*'key variables'!$B$25/scenario!J$65)&lt;'key variables'!$B$28,0,IF($A856&gt;='key variables'!$B$26,K856*SUMPRODUCT(Z856:AC856,'control variables'!$O$3:$R$3)/J856+F$65*'key variables'!$B$25/scenario!J$65,K856*SUMPRODUCT(Z856:AC856,'control variables'!$O$7:$R$7)/J856+F$65*'key variables'!$B$25/scenario!J$65))</f>
        <v>8.7300008174913719E-42</v>
      </c>
      <c r="Q856" s="10">
        <f ca="1">IF(IF($A856&gt;='key variables'!$B$26,L856*SUMPRODUCT(Z856:AC856,'control variables'!$O$4:$R$4)/J856+G$65*'key variables'!$B$25/scenario!J$65,L856*SUMPRODUCT(Z856:AC856,'control variables'!$O$7:$R$7)/J856+G$65*'key variables'!$B$25/scenario!J$65)&lt;'key variables'!$B$28,0,IF($A856&gt;='key variables'!$B$26,L856*SUMPRODUCT(Z856:AC856,'control variables'!$O$4:$R$4)/J856+G$65*'key variables'!$B$25/scenario!J$65,L856*SUMPRODUCT(Z856:AC856,'control variables'!$O$7:$R$7)/J856+G$65*'key variables'!$B$25/scenario!J$65))</f>
        <v>1.007675823236954E-41</v>
      </c>
      <c r="R856" s="10">
        <f ca="1">IF(IF($A856&gt;='key variables'!$B$26,M856*SUMPRODUCT(Z856:AC856,'control variables'!$O$5:$R$5)/J856+H$65*'key variables'!$B$25/scenario!J$65,M856*SUMPRODUCT(Z856:AC856,'control variables'!$O$7:$R$7)/J856+H$65*'key variables'!$B$25/scenario!J$65)&lt;'key variables'!$B$28,0,IF($A856&gt;='key variables'!$B$26,M856*SUMPRODUCT(Z856:AC856,'control variables'!$O$5:$R$5)/J856+H$65*'key variables'!$B$25/scenario!J$65,M856*SUMPRODUCT(Z856:AC856,'control variables'!$O$7:$R$7)/J856+H$65*'key variables'!$B$25/scenario!J$65))</f>
        <v>3.0182095752392025E-41</v>
      </c>
      <c r="S856" s="10">
        <f ca="1">IF(IF($A856&gt;='key variables'!$B$26,N856*SUMPRODUCT(Z856:AC856,'control variables'!$O$6:$R$6)/J856+I$65*'key variables'!$B$25/scenario!J$65,N856*SUMPRODUCT(Z856:AC856,'control variables'!$O$7:$R$7)/J856+I$65*'key variables'!$B$25/scenario!J$65)&lt;'key variables'!$B$28,0,IF($A856&gt;='key variables'!$B$26,N856*SUMPRODUCT(Z856:AC856,'control variables'!$O$6:$R$6)/J856+I$65*'key variables'!$B$25/scenario!J$65,N856*SUMPRODUCT(Z856:AC856,'control variables'!$O$7:$R$7)/J856+I$65*'key variables'!$B$25/scenario!J$65))</f>
        <v>1.3566702637228004E-41</v>
      </c>
      <c r="T856" s="10">
        <f t="shared" ca="1" si="643"/>
        <v>6.2555557439480937E-41</v>
      </c>
      <c r="U856" s="82">
        <f ca="1">SUMPRODUCT(P826:P855,'control variables'!AD$7:AD$36)</f>
        <v>1.8509216763337589E-41</v>
      </c>
      <c r="V856" s="82">
        <f ca="1">SUMPRODUCT(Q826:Q855,'control variables'!AE$7:AE$36)</f>
        <v>2.1364591629931846E-41</v>
      </c>
      <c r="W856" s="82">
        <f ca="1">SUMPRODUCT(R826:R855,'control variables'!AF$7:AF$36)</f>
        <v>6.3991626614001376E-41</v>
      </c>
      <c r="X856" s="82">
        <f ca="1">SUMPRODUCT(S826:S855,'control variables'!AG$7:AG$36)</f>
        <v>2.8763919399993227E-41</v>
      </c>
      <c r="Y856" s="82">
        <f t="shared" ca="1" si="637"/>
        <v>1.3262935440726403E-40</v>
      </c>
      <c r="Z856" s="10">
        <f ca="1">IF($A856&gt;='key variables'!$B$26,SUMPRODUCT(P826:P855,'control variables'!V$7:V$36)*$E856,SUMPRODUCT(P826:P855,'control variables'!Z$7:Z$36)*$E856)</f>
        <v>4.5164362679886485E-41</v>
      </c>
      <c r="AA856" s="10">
        <f ca="1">IF($A856&gt;='key variables'!$B$26,SUMPRODUCT(Q826:Q855,'control variables'!W$7:W$36)*$E856,SUMPRODUCT(Q826:Q855,'control variables'!AA$7:AA$36)*$E856)</f>
        <v>5.2131766417754936E-41</v>
      </c>
      <c r="AB856" s="10">
        <f ca="1">IF($A856&gt;='key variables'!$B$26,SUMPRODUCT(R826:R855,'control variables'!X$7:X$36)*$E856,SUMPRODUCT(R826:R855,'control variables'!AB$7:AB$36)*$E856)</f>
        <v>1.5614604711936407E-40</v>
      </c>
      <c r="AC856" s="10">
        <f ca="1">IF($A856&gt;='key variables'!$B$26,SUMPRODUCT(S826:S855,'control variables'!Y$7:Y$36)*$E856,SUMPRODUCT(S826:S855,'control variables'!AC$7:AC$36)*$E856)</f>
        <v>7.0186875246365754E-41</v>
      </c>
      <c r="AD856" s="10">
        <f t="shared" ca="1" si="638"/>
        <v>3.2362905146337124E-40</v>
      </c>
      <c r="AE856" s="82">
        <f ca="1">SUMPRODUCT(P826:P855,'control variables'!AL$7:AL$36)</f>
        <v>6.1493565842748697E-41</v>
      </c>
      <c r="AF856" s="82">
        <f ca="1">SUMPRODUCT(Q826:Q855,'control variables'!AM$7:AM$36)</f>
        <v>7.0794446822775543E-41</v>
      </c>
      <c r="AG856" s="82">
        <f ca="1">SUMPRODUCT(R826:R855,'control variables'!AN$7:AN$36)</f>
        <v>2.0185357348265006E-40</v>
      </c>
      <c r="AH856" s="82">
        <f ca="1">SUMPRODUCT(S826:S855,'control variables'!AO$7:AO$36)</f>
        <v>8.7400595085421567E-41</v>
      </c>
      <c r="AI856" s="82">
        <f t="shared" ca="1" si="602"/>
        <v>4.2154218123359584E-40</v>
      </c>
      <c r="AJ856" s="10">
        <f ca="1">SUMPRODUCT(P826:P855,'control variables'!AP$7:AP$36)</f>
        <v>5.8757341338763433E-44</v>
      </c>
      <c r="AK856" s="10">
        <f ca="1">SUMPRODUCT(Q826:Q855,'control variables'!AQ$7:AQ$36)</f>
        <v>1.6955425761852074E-43</v>
      </c>
      <c r="AL856" s="10">
        <f ca="1">SUMPRODUCT(R826:R855,'control variables'!AR$7:AR$36)</f>
        <v>6.0942252109163422E-42</v>
      </c>
      <c r="AM856" s="10">
        <f ca="1">SUMPRODUCT(S826:S855,'control variables'!AS$7:AS$36)</f>
        <v>4.5655401091140603E-42</v>
      </c>
      <c r="AN856" s="10">
        <f t="shared" ca="1" si="623"/>
        <v>1.0888076918987688E-41</v>
      </c>
      <c r="AO856" s="82">
        <f ca="1">SUMPRODUCT(P826:P855,'control variables'!AX$7:AX$36)</f>
        <v>7.9901017442437011E-44</v>
      </c>
      <c r="AP856" s="82">
        <f ca="1">SUMPRODUCT(Q826:Q855,'control variables'!AY$7:AY$36)</f>
        <v>1.8445433216331427E-43</v>
      </c>
      <c r="AQ856" s="82">
        <f ca="1">SUMPRODUCT(R826:R855,'control variables'!AZ$7:AZ$36)</f>
        <v>1.6574432531525214E-42</v>
      </c>
      <c r="AR856" s="82">
        <f ca="1">SUMPRODUCT(S826:S855,'control variables'!BA$7:BA$36)</f>
        <v>1.241687563054552E-42</v>
      </c>
      <c r="AS856" s="82">
        <f t="shared" ca="1" si="624"/>
        <v>3.1634861658128249E-42</v>
      </c>
      <c r="AT856" s="10">
        <f ca="1">SUMPRODUCT(P826:P855,'control variables'!AT$7:AT$36)</f>
        <v>-7.0515765863011892E-44</v>
      </c>
      <c r="AU856" s="10">
        <f ca="1">SUMPRODUCT(Q826:Q855,'control variables'!AU$7:AU$36)</f>
        <v>7.6494092985744601E-44</v>
      </c>
      <c r="AV856" s="10">
        <f ca="1">SUMPRODUCT(R826:R855,'control variables'!AV$7:AV$36)</f>
        <v>3.2938969435489901E-41</v>
      </c>
      <c r="AW856" s="10">
        <f ca="1">SUMPRODUCT(S826:S855,'control variables'!AW$7:AW$36)</f>
        <v>2.467650618510686E-41</v>
      </c>
      <c r="AX856" s="10">
        <f t="shared" ca="1" si="603"/>
        <v>5.7621453947719487E-41</v>
      </c>
      <c r="AY856" s="82">
        <f ca="1">SUMPRODUCT(P826:P855,'control variables'!BB$7:BB$36)</f>
        <v>2.5558188110869692E-43</v>
      </c>
      <c r="AZ856" s="82">
        <f ca="1">SUMPRODUCT(Q826:Q855,'control variables'!BC$7:BC$36)</f>
        <v>6.5173334105522224E-43</v>
      </c>
      <c r="BA856" s="82">
        <f ca="1">SUMPRODUCT(R826:R855,'control variables'!BD$7:BD$36)</f>
        <v>4.562333717230891E-42</v>
      </c>
      <c r="BB856" s="82">
        <f ca="1">SUMPRODUCT(S826:S855,'control variables'!BE$7:BE$36)</f>
        <v>6.4834018949583136E-43</v>
      </c>
      <c r="BC856" s="82">
        <f t="shared" ca="1" si="625"/>
        <v>6.117989128890642E-42</v>
      </c>
      <c r="BD856" s="10">
        <f ca="1">SUMPRODUCT(P826:P855,'control variables'!BF$7:BF$36)</f>
        <v>5.3465503365428744E-44</v>
      </c>
      <c r="BE856" s="10">
        <f ca="1">SUMPRODUCT(Q826:Q855,'control variables'!BG$7:BG$36)</f>
        <v>6.171350523884391E-44</v>
      </c>
      <c r="BF856" s="10">
        <f ca="1">SUMPRODUCT(R826:R855,'control variables'!BH$7:BH$36)</f>
        <v>1.8484545142218174E-42</v>
      </c>
      <c r="BG856" s="10">
        <f ca="1">SUMPRODUCT(S826:S855,'control variables'!BI$7:BI$36)</f>
        <v>4.1543557708217916E-42</v>
      </c>
      <c r="BH856" s="10">
        <f t="shared" ca="1" si="626"/>
        <v>6.1179892936478824E-42</v>
      </c>
      <c r="BI856" s="82">
        <f t="shared" ca="1" si="604"/>
        <v>6.1678631957994375E-41</v>
      </c>
      <c r="BJ856" s="82">
        <f t="shared" ca="1" si="605"/>
        <v>7.1522674256816506E-41</v>
      </c>
      <c r="BK856" s="82">
        <f t="shared" ca="1" si="606"/>
        <v>2.3935487663537085E-40</v>
      </c>
      <c r="BL856" s="82">
        <f t="shared" ca="1" si="607"/>
        <v>1.1272544146002426E-40</v>
      </c>
      <c r="BM856" s="82">
        <f t="shared" ca="1" si="597"/>
        <v>4.8528162431020602E-40</v>
      </c>
      <c r="BN856" s="10">
        <f ca="1">BN855+BI856-INDIRECT(ADDRESS(MAX($D856-'key variables'!$B$9*30,34),scenario!BI$4),TRUE)</f>
        <v>9439390.0751690175</v>
      </c>
      <c r="BO856" s="10">
        <f ca="1">BO855+BJ856-INDIRECT(ADDRESS(MAX($D856-'key variables'!$B$9*30,34),scenario!BJ$4),TRUE)</f>
        <v>10895583.360992203</v>
      </c>
      <c r="BP856" s="10">
        <f ca="1">BP855+BK856-INDIRECT(ADDRESS(MAX($D856-'key variables'!$B$9*30,34),scenario!BK$4),TRUE)</f>
        <v>32531162.537994072</v>
      </c>
      <c r="BQ856" s="10">
        <f ca="1">BQ855+BL856-INDIRECT(ADDRESS(MAX($D856-'key variables'!$B$9*30,34),scenario!BL$4),TRUE)</f>
        <v>14415841.516535141</v>
      </c>
      <c r="BR856" s="10">
        <f t="shared" ca="1" si="627"/>
        <v>67281977.490690395</v>
      </c>
      <c r="BS856" s="82">
        <f t="shared" ca="1" si="608"/>
        <v>-2.3433848477536824E-9</v>
      </c>
      <c r="BT856" s="82">
        <f t="shared" ca="1" si="609"/>
        <v>-3.4288309057018498E-10</v>
      </c>
      <c r="BU856" s="82">
        <f t="shared" ca="1" si="610"/>
        <v>-4.2578247660364599E-9</v>
      </c>
      <c r="BV856" s="82">
        <f t="shared" ca="1" si="611"/>
        <v>-2.9943922343414556E-9</v>
      </c>
      <c r="BW856" s="82">
        <f t="shared" ca="1" si="628"/>
        <v>-9.9384849387017825E-9</v>
      </c>
      <c r="BX856" s="10">
        <f t="shared" ca="1" si="612"/>
        <v>-1.8625994260191893E-12</v>
      </c>
      <c r="BY856" s="10">
        <f t="shared" ca="1" si="613"/>
        <v>2.8902850229962428E-12</v>
      </c>
      <c r="BZ856" s="10">
        <f t="shared" ca="1" si="614"/>
        <v>-3.5034723983035463E-11</v>
      </c>
      <c r="CA856" s="10">
        <f t="shared" ca="1" si="615"/>
        <v>-2.0257049910634696E-11</v>
      </c>
      <c r="CB856" s="10">
        <v>0</v>
      </c>
      <c r="CC856" s="82">
        <f t="shared" ca="1" si="616"/>
        <v>3.9725652202851362E-13</v>
      </c>
      <c r="CD856" s="82">
        <f t="shared" ca="1" si="617"/>
        <v>3.4270724516460853E-13</v>
      </c>
      <c r="CE856" s="82">
        <f t="shared" ca="1" si="618"/>
        <v>1.8915613015532971E-10</v>
      </c>
      <c r="CF856" s="82">
        <f t="shared" ca="1" si="619"/>
        <v>3.7028113764059381E-11</v>
      </c>
      <c r="CG856" s="82">
        <f t="shared" ca="1" si="629"/>
        <v>2.269242076865822E-10</v>
      </c>
      <c r="CH856" s="13" t="str">
        <f t="shared" ca="1" si="630"/>
        <v/>
      </c>
      <c r="CI856" s="81">
        <f t="shared" ca="1" si="639"/>
        <v>0.1131775965863165</v>
      </c>
      <c r="CJ856" s="81">
        <f t="shared" ca="1" si="640"/>
        <v>0.13063724757458739</v>
      </c>
      <c r="CK856" s="81">
        <f t="shared" ca="1" si="641"/>
        <v>0.39004625943939081</v>
      </c>
      <c r="CL856" s="81">
        <f t="shared" ca="1" si="642"/>
        <v>0.17284488538116416</v>
      </c>
      <c r="CM856" s="89">
        <f t="shared" ca="1" si="631"/>
        <v>0.80670598898145884</v>
      </c>
    </row>
    <row r="857" spans="1:91" x14ac:dyDescent="0.3">
      <c r="A857">
        <v>792</v>
      </c>
      <c r="B857" s="3">
        <f t="shared" si="644"/>
        <v>2.3888888888888888</v>
      </c>
      <c r="C857" s="3">
        <f t="shared" si="632"/>
        <v>26.4</v>
      </c>
      <c r="D857" s="4">
        <f t="shared" ca="1" si="620"/>
        <v>857</v>
      </c>
      <c r="E857" s="58">
        <f>(0.5*(COS(B857*2*PI())+1)*('key variables'!$B$4-'key variables'!$B$6)+'key variables'!$B$6)/'key variables'!$B$4</f>
        <v>1</v>
      </c>
      <c r="F857" s="10">
        <f t="shared" ca="1" si="633"/>
        <v>11689222.907461114</v>
      </c>
      <c r="G857" s="10">
        <f t="shared" ca="1" si="634"/>
        <v>13492492.798713122</v>
      </c>
      <c r="H857" s="10">
        <f t="shared" ca="1" si="635"/>
        <v>40309474.521088287</v>
      </c>
      <c r="I857" s="10">
        <f t="shared" ca="1" si="636"/>
        <v>17912154.249750931</v>
      </c>
      <c r="J857" s="10">
        <f t="shared" ca="1" si="621"/>
        <v>83403344.477013454</v>
      </c>
      <c r="K857" s="82">
        <f t="shared" ca="1" si="598"/>
        <v>2249832.832292099</v>
      </c>
      <c r="L857" s="82">
        <f t="shared" ca="1" si="599"/>
        <v>2596909.4377209195</v>
      </c>
      <c r="M857" s="82">
        <f t="shared" ca="1" si="600"/>
        <v>7778311.98309422</v>
      </c>
      <c r="N857" s="82">
        <f t="shared" ca="1" si="601"/>
        <v>3496312.733215793</v>
      </c>
      <c r="O857" s="82">
        <f t="shared" ca="1" si="622"/>
        <v>16121366.986323033</v>
      </c>
      <c r="P857" s="10">
        <f ca="1">IF(IF($A857&gt;='key variables'!$B$26,K857*SUMPRODUCT(Z857:AC857,'control variables'!$O$3:$R$3)/J857+F$65*'key variables'!$B$25/scenario!J$65,K857*SUMPRODUCT(Z857:AC857,'control variables'!$O$7:$R$7)/J857+F$65*'key variables'!$B$25/scenario!J$65)&lt;'key variables'!$B$28,0,IF($A857&gt;='key variables'!$B$26,K857*SUMPRODUCT(Z857:AC857,'control variables'!$O$3:$R$3)/J857+F$65*'key variables'!$B$25/scenario!J$65,K857*SUMPRODUCT(Z857:AC857,'control variables'!$O$7:$R$7)/J857+F$65*'key variables'!$B$25/scenario!J$65))</f>
        <v>7.5117224517261582E-42</v>
      </c>
      <c r="Q857" s="10">
        <f ca="1">IF(IF($A857&gt;='key variables'!$B$26,L857*SUMPRODUCT(Z857:AC857,'control variables'!$O$4:$R$4)/J857+G$65*'key variables'!$B$25/scenario!J$65,L857*SUMPRODUCT(Z857:AC857,'control variables'!$O$7:$R$7)/J857+G$65*'key variables'!$B$25/scenario!J$65)&lt;'key variables'!$B$28,0,IF($A857&gt;='key variables'!$B$26,L857*SUMPRODUCT(Z857:AC857,'control variables'!$O$4:$R$4)/J857+G$65*'key variables'!$B$25/scenario!J$65,L857*SUMPRODUCT(Z857:AC857,'control variables'!$O$7:$R$7)/J857+G$65*'key variables'!$B$25/scenario!J$65))</f>
        <v>8.6705388277910633E-42</v>
      </c>
      <c r="R857" s="10">
        <f ca="1">IF(IF($A857&gt;='key variables'!$B$26,M857*SUMPRODUCT(Z857:AC857,'control variables'!$O$5:$R$5)/J857+H$65*'key variables'!$B$25/scenario!J$65,M857*SUMPRODUCT(Z857:AC857,'control variables'!$O$7:$R$7)/J857+H$65*'key variables'!$B$25/scenario!J$65)&lt;'key variables'!$B$28,0,IF($A857&gt;='key variables'!$B$26,M857*SUMPRODUCT(Z857:AC857,'control variables'!$O$5:$R$5)/J857+H$65*'key variables'!$B$25/scenario!J$65,M857*SUMPRODUCT(Z857:AC857,'control variables'!$O$7:$R$7)/J857+H$65*'key variables'!$B$25/scenario!J$65))</f>
        <v>2.5970160947652849E-41</v>
      </c>
      <c r="S857" s="10">
        <f ca="1">IF(IF($A857&gt;='key variables'!$B$26,N857*SUMPRODUCT(Z857:AC857,'control variables'!$O$6:$R$6)/J857+I$65*'key variables'!$B$25/scenario!J$65,N857*SUMPRODUCT(Z857:AC857,'control variables'!$O$7:$R$7)/J857+I$65*'key variables'!$B$25/scenario!J$65)&lt;'key variables'!$B$28,0,IF($A857&gt;='key variables'!$B$26,N857*SUMPRODUCT(Z857:AC857,'control variables'!$O$6:$R$6)/J857+I$65*'key variables'!$B$25/scenario!J$65,N857*SUMPRODUCT(Z857:AC857,'control variables'!$O$7:$R$7)/J857+I$65*'key variables'!$B$25/scenario!J$65))</f>
        <v>1.1673458791867838E-41</v>
      </c>
      <c r="T857" s="10">
        <f t="shared" ca="1" si="643"/>
        <v>5.3825881019037911E-41</v>
      </c>
      <c r="U857" s="82">
        <f ca="1">SUMPRODUCT(P827:P856,'control variables'!AD$7:AD$36)</f>
        <v>1.5926241249194081E-41</v>
      </c>
      <c r="V857" s="82">
        <f ca="1">SUMPRODUCT(Q827:Q856,'control variables'!AE$7:AE$36)</f>
        <v>1.8383146344840352E-41</v>
      </c>
      <c r="W857" s="82">
        <f ca="1">SUMPRODUCT(R827:R856,'control variables'!AF$7:AF$36)</f>
        <v>5.5061545629614295E-41</v>
      </c>
      <c r="X857" s="82">
        <f ca="1">SUMPRODUCT(S827:S856,'control variables'!AG$7:AG$36)</f>
        <v>2.4749892202032919E-41</v>
      </c>
      <c r="Y857" s="82">
        <f t="shared" ca="1" si="637"/>
        <v>1.1412082542568165E-40</v>
      </c>
      <c r="Z857" s="10">
        <f ca="1">IF($A857&gt;='key variables'!$B$26,SUMPRODUCT(P827:P856,'control variables'!V$7:V$36)*$E857,SUMPRODUCT(P827:P856,'control variables'!Z$7:Z$36)*$E857)</f>
        <v>3.8861640938298988E-41</v>
      </c>
      <c r="AA857" s="10">
        <f ca="1">IF($A857&gt;='key variables'!$B$26,SUMPRODUCT(Q827:Q856,'control variables'!W$7:W$36)*$E857,SUMPRODUCT(Q827:Q856,'control variables'!AA$7:AA$36)*$E857)</f>
        <v>4.4856738096036321E-41</v>
      </c>
      <c r="AB857" s="10">
        <f ca="1">IF($A857&gt;='key variables'!$B$26,SUMPRODUCT(R827:R856,'control variables'!X$7:X$36)*$E857,SUMPRODUCT(R827:R856,'control variables'!AB$7:AB$36)*$E857)</f>
        <v>1.343557454822629E-40</v>
      </c>
      <c r="AC857" s="10">
        <f ca="1">IF($A857&gt;='key variables'!$B$26,SUMPRODUCT(S827:S856,'control variables'!Y$7:Y$36)*$E857,SUMPRODUCT(S827:S856,'control variables'!AC$7:AC$36)*$E857)</f>
        <v>6.0392242523996707E-41</v>
      </c>
      <c r="AD857" s="10">
        <f t="shared" ca="1" si="638"/>
        <v>2.7846636704059491E-40</v>
      </c>
      <c r="AE857" s="82">
        <f ca="1">SUMPRODUCT(P827:P856,'control variables'!AL$7:AL$36)</f>
        <v>5.2912091170961975E-41</v>
      </c>
      <c r="AF857" s="82">
        <f ca="1">SUMPRODUCT(Q827:Q856,'control variables'!AM$7:AM$36)</f>
        <v>6.0915027017029482E-41</v>
      </c>
      <c r="AG857" s="82">
        <f ca="1">SUMPRODUCT(R827:R856,'control variables'!AN$7:AN$36)</f>
        <v>1.7368475119186621E-40</v>
      </c>
      <c r="AH857" s="82">
        <f ca="1">SUMPRODUCT(S827:S856,'control variables'!AO$7:AO$36)</f>
        <v>7.5203774446615253E-41</v>
      </c>
      <c r="AI857" s="82">
        <f t="shared" ca="1" si="602"/>
        <v>3.627156438264729E-40</v>
      </c>
      <c r="AJ857" s="10">
        <f ca="1">SUMPRODUCT(P827:P856,'control variables'!AP$7:AP$36)</f>
        <v>5.0557708912673084E-44</v>
      </c>
      <c r="AK857" s="10">
        <f ca="1">SUMPRODUCT(Q827:Q856,'control variables'!AQ$7:AQ$36)</f>
        <v>1.4589282983650329E-43</v>
      </c>
      <c r="AL857" s="10">
        <f ca="1">SUMPRODUCT(R827:R856,'control variables'!AR$7:AR$36)</f>
        <v>5.2437713695278374E-42</v>
      </c>
      <c r="AM857" s="10">
        <f ca="1">SUMPRODUCT(S827:S856,'control variables'!AS$7:AS$36)</f>
        <v>3.9284154559499019E-42</v>
      </c>
      <c r="AN857" s="10">
        <f t="shared" ca="1" si="623"/>
        <v>9.3686373642269158E-42</v>
      </c>
      <c r="AO857" s="82">
        <f ca="1">SUMPRODUCT(P827:P856,'control variables'!AX$7:AX$36)</f>
        <v>6.8750768663798084E-44</v>
      </c>
      <c r="AP857" s="82">
        <f ca="1">SUMPRODUCT(Q827:Q856,'control variables'!AY$7:AY$36)</f>
        <v>1.5871358745502107E-43</v>
      </c>
      <c r="AQ857" s="82">
        <f ca="1">SUMPRODUCT(R827:R856,'control variables'!AZ$7:AZ$36)</f>
        <v>1.4261457653271455E-42</v>
      </c>
      <c r="AR857" s="82">
        <f ca="1">SUMPRODUCT(S827:S856,'control variables'!BA$7:BA$36)</f>
        <v>1.0684091033231149E-42</v>
      </c>
      <c r="AS857" s="82">
        <f t="shared" ca="1" si="624"/>
        <v>2.7220192247690794E-42</v>
      </c>
      <c r="AT857" s="10">
        <f ca="1">SUMPRODUCT(P827:P856,'control variables'!AT$7:AT$36)</f>
        <v>-6.0675236200729586E-44</v>
      </c>
      <c r="AU857" s="10">
        <f ca="1">SUMPRODUCT(Q827:Q856,'control variables'!AU$7:AU$36)</f>
        <v>6.5819283149914092E-44</v>
      </c>
      <c r="AV857" s="10">
        <f ca="1">SUMPRODUCT(R827:R856,'control variables'!AV$7:AV$36)</f>
        <v>2.8342310776139364E-41</v>
      </c>
      <c r="AW857" s="10">
        <f ca="1">SUMPRODUCT(S827:S856,'control variables'!AW$7:AW$36)</f>
        <v>2.1232880662443277E-41</v>
      </c>
      <c r="AX857" s="10">
        <f t="shared" ca="1" si="603"/>
        <v>4.9580335485531822E-41</v>
      </c>
      <c r="AY857" s="82">
        <f ca="1">SUMPRODUCT(P827:P856,'control variables'!BB$7:BB$36)</f>
        <v>2.1991523193583042E-43</v>
      </c>
      <c r="AZ857" s="82">
        <f ca="1">SUMPRODUCT(Q827:Q856,'control variables'!BC$7:BC$36)</f>
        <v>5.6078344926774153E-43</v>
      </c>
      <c r="BA857" s="82">
        <f ca="1">SUMPRODUCT(R827:R856,'control variables'!BD$7:BD$36)</f>
        <v>3.9256565185338166E-42</v>
      </c>
      <c r="BB857" s="82">
        <f ca="1">SUMPRODUCT(S827:S856,'control variables'!BE$7:BE$36)</f>
        <v>5.5786381463268897E-43</v>
      </c>
      <c r="BC857" s="82">
        <f t="shared" ca="1" si="625"/>
        <v>5.2642190143700769E-42</v>
      </c>
      <c r="BD857" s="10">
        <f ca="1">SUMPRODUCT(P827:P856,'control variables'!BF$7:BF$36)</f>
        <v>4.6004351021165125E-44</v>
      </c>
      <c r="BE857" s="10">
        <f ca="1">SUMPRODUCT(Q827:Q856,'control variables'!BG$7:BG$36)</f>
        <v>5.3101337854233473E-44</v>
      </c>
      <c r="BF857" s="10">
        <f ca="1">SUMPRODUCT(R827:R856,'control variables'!BH$7:BH$36)</f>
        <v>1.5905012571882635E-42</v>
      </c>
      <c r="BG857" s="10">
        <f ca="1">SUMPRODUCT(S827:S856,'control variables'!BI$7:BI$36)</f>
        <v>3.574612210071655E-42</v>
      </c>
      <c r="BH857" s="10">
        <f t="shared" ca="1" si="626"/>
        <v>5.2642191561353172E-42</v>
      </c>
      <c r="BI857" s="82">
        <f t="shared" ca="1" si="604"/>
        <v>5.3071331166697066E-41</v>
      </c>
      <c r="BJ857" s="82">
        <f t="shared" ca="1" si="605"/>
        <v>6.1541629749447136E-41</v>
      </c>
      <c r="BK857" s="82">
        <f t="shared" ca="1" si="606"/>
        <v>2.0595271848653938E-40</v>
      </c>
      <c r="BL857" s="82">
        <f t="shared" ca="1" si="607"/>
        <v>9.6994518923691224E-41</v>
      </c>
      <c r="BM857" s="82">
        <f t="shared" ca="1" si="597"/>
        <v>4.1756019832637476E-40</v>
      </c>
      <c r="BN857" s="10">
        <f ca="1">BN856+BI857-INDIRECT(ADDRESS(MAX($D857-'key variables'!$B$9*30,34),scenario!BI$4),TRUE)</f>
        <v>9439390.0751690175</v>
      </c>
      <c r="BO857" s="10">
        <f ca="1">BO856+BJ857-INDIRECT(ADDRESS(MAX($D857-'key variables'!$B$9*30,34),scenario!BJ$4),TRUE)</f>
        <v>10895583.360992203</v>
      </c>
      <c r="BP857" s="10">
        <f ca="1">BP856+BK857-INDIRECT(ADDRESS(MAX($D857-'key variables'!$B$9*30,34),scenario!BK$4),TRUE)</f>
        <v>32531162.537994072</v>
      </c>
      <c r="BQ857" s="10">
        <f ca="1">BQ856+BL857-INDIRECT(ADDRESS(MAX($D857-'key variables'!$B$9*30,34),scenario!BL$4),TRUE)</f>
        <v>14415841.516535141</v>
      </c>
      <c r="BR857" s="10">
        <f t="shared" ca="1" si="627"/>
        <v>67281977.490690395</v>
      </c>
      <c r="BS857" s="82">
        <f t="shared" ca="1" si="608"/>
        <v>-2.3433848477536824E-9</v>
      </c>
      <c r="BT857" s="82">
        <f t="shared" ca="1" si="609"/>
        <v>-3.4288309057018498E-10</v>
      </c>
      <c r="BU857" s="82">
        <f t="shared" ca="1" si="610"/>
        <v>-4.2578247660364599E-9</v>
      </c>
      <c r="BV857" s="82">
        <f t="shared" ca="1" si="611"/>
        <v>-2.9943922343414556E-9</v>
      </c>
      <c r="BW857" s="82">
        <f t="shared" ca="1" si="628"/>
        <v>-9.9384849387017825E-9</v>
      </c>
      <c r="BX857" s="10">
        <f t="shared" ca="1" si="612"/>
        <v>-1.8625994260191893E-12</v>
      </c>
      <c r="BY857" s="10">
        <f t="shared" ca="1" si="613"/>
        <v>2.8902850229962428E-12</v>
      </c>
      <c r="BZ857" s="10">
        <f t="shared" ca="1" si="614"/>
        <v>-3.5034723983035463E-11</v>
      </c>
      <c r="CA857" s="10">
        <f t="shared" ca="1" si="615"/>
        <v>-2.0257049910634696E-11</v>
      </c>
      <c r="CB857" s="10">
        <v>0</v>
      </c>
      <c r="CC857" s="82">
        <f t="shared" ca="1" si="616"/>
        <v>3.9725652202851362E-13</v>
      </c>
      <c r="CD857" s="82">
        <f t="shared" ca="1" si="617"/>
        <v>3.4270724516460853E-13</v>
      </c>
      <c r="CE857" s="82">
        <f t="shared" ca="1" si="618"/>
        <v>1.8915613015532971E-10</v>
      </c>
      <c r="CF857" s="82">
        <f t="shared" ca="1" si="619"/>
        <v>3.7028113764059381E-11</v>
      </c>
      <c r="CG857" s="82">
        <f t="shared" ca="1" si="629"/>
        <v>2.269242076865822E-10</v>
      </c>
      <c r="CH857" s="13" t="str">
        <f t="shared" ca="1" si="630"/>
        <v/>
      </c>
      <c r="CI857" s="81">
        <f t="shared" ca="1" si="639"/>
        <v>0.1131775965863165</v>
      </c>
      <c r="CJ857" s="81">
        <f t="shared" ca="1" si="640"/>
        <v>0.13063724757458739</v>
      </c>
      <c r="CK857" s="81">
        <f t="shared" ca="1" si="641"/>
        <v>0.39004625943939081</v>
      </c>
      <c r="CL857" s="81">
        <f t="shared" ca="1" si="642"/>
        <v>0.17284488538116416</v>
      </c>
      <c r="CM857" s="89">
        <f t="shared" ca="1" si="631"/>
        <v>0.80670598898145884</v>
      </c>
    </row>
    <row r="858" spans="1:91" x14ac:dyDescent="0.3">
      <c r="A858">
        <v>793</v>
      </c>
      <c r="B858" s="3">
        <f t="shared" si="644"/>
        <v>2.3916666666666666</v>
      </c>
      <c r="C858" s="3">
        <f t="shared" si="632"/>
        <v>26.433333333333334</v>
      </c>
      <c r="D858" s="4">
        <f t="shared" ca="1" si="620"/>
        <v>858</v>
      </c>
      <c r="E858" s="58">
        <f>(0.5*(COS(B858*2*PI())+1)*('key variables'!$B$4-'key variables'!$B$6)+'key variables'!$B$6)/'key variables'!$B$4</f>
        <v>1</v>
      </c>
      <c r="F858" s="10">
        <f t="shared" ca="1" si="633"/>
        <v>11689222.907461114</v>
      </c>
      <c r="G858" s="10">
        <f t="shared" ca="1" si="634"/>
        <v>13492492.798713122</v>
      </c>
      <c r="H858" s="10">
        <f t="shared" ca="1" si="635"/>
        <v>40309474.521088287</v>
      </c>
      <c r="I858" s="10">
        <f t="shared" ca="1" si="636"/>
        <v>17912154.249750931</v>
      </c>
      <c r="J858" s="10">
        <f t="shared" ca="1" si="621"/>
        <v>83403344.477013454</v>
      </c>
      <c r="K858" s="82">
        <f t="shared" ca="1" si="598"/>
        <v>2249832.832292099</v>
      </c>
      <c r="L858" s="82">
        <f t="shared" ca="1" si="599"/>
        <v>2596909.4377209195</v>
      </c>
      <c r="M858" s="82">
        <f t="shared" ca="1" si="600"/>
        <v>7778311.98309422</v>
      </c>
      <c r="N858" s="82">
        <f t="shared" ca="1" si="601"/>
        <v>3496312.733215793</v>
      </c>
      <c r="O858" s="82">
        <f t="shared" ca="1" si="622"/>
        <v>16121366.986323033</v>
      </c>
      <c r="P858" s="10">
        <f ca="1">IF(IF($A858&gt;='key variables'!$B$26,K858*SUMPRODUCT(Z858:AC858,'control variables'!$O$3:$R$3)/J858+F$65*'key variables'!$B$25/scenario!J$65,K858*SUMPRODUCT(Z858:AC858,'control variables'!$O$7:$R$7)/J858+F$65*'key variables'!$B$25/scenario!J$65)&lt;'key variables'!$B$28,0,IF($A858&gt;='key variables'!$B$26,K858*SUMPRODUCT(Z858:AC858,'control variables'!$O$3:$R$3)/J858+F$65*'key variables'!$B$25/scenario!J$65,K858*SUMPRODUCT(Z858:AC858,'control variables'!$O$7:$R$7)/J858+F$65*'key variables'!$B$25/scenario!J$65))</f>
        <v>6.4634557741062443E-42</v>
      </c>
      <c r="Q858" s="10">
        <f ca="1">IF(IF($A858&gt;='key variables'!$B$26,L858*SUMPRODUCT(Z858:AC858,'control variables'!$O$4:$R$4)/J858+G$65*'key variables'!$B$25/scenario!J$65,L858*SUMPRODUCT(Z858:AC858,'control variables'!$O$7:$R$7)/J858+G$65*'key variables'!$B$25/scenario!J$65)&lt;'key variables'!$B$28,0,IF($A858&gt;='key variables'!$B$26,L858*SUMPRODUCT(Z858:AC858,'control variables'!$O$4:$R$4)/J858+G$65*'key variables'!$B$25/scenario!J$65,L858*SUMPRODUCT(Z858:AC858,'control variables'!$O$7:$R$7)/J858+G$65*'key variables'!$B$25/scenario!J$65))</f>
        <v>7.4605584286757604E-42</v>
      </c>
      <c r="R858" s="10">
        <f ca="1">IF(IF($A858&gt;='key variables'!$B$26,M858*SUMPRODUCT(Z858:AC858,'control variables'!$O$5:$R$5)/J858+H$65*'key variables'!$B$25/scenario!J$65,M858*SUMPRODUCT(Z858:AC858,'control variables'!$O$7:$R$7)/J858+H$65*'key variables'!$B$25/scenario!J$65)&lt;'key variables'!$B$28,0,IF($A858&gt;='key variables'!$B$26,M858*SUMPRODUCT(Z858:AC858,'control variables'!$O$5:$R$5)/J858+H$65*'key variables'!$B$25/scenario!J$65,M858*SUMPRODUCT(Z858:AC858,'control variables'!$O$7:$R$7)/J858+H$65*'key variables'!$B$25/scenario!J$65))</f>
        <v>2.2346004902377957E-41</v>
      </c>
      <c r="S858" s="10">
        <f ca="1">IF(IF($A858&gt;='key variables'!$B$26,N858*SUMPRODUCT(Z858:AC858,'control variables'!$O$6:$R$6)/J858+I$65*'key variables'!$B$25/scenario!J$65,N858*SUMPRODUCT(Z858:AC858,'control variables'!$O$7:$R$7)/J858+I$65*'key variables'!$B$25/scenario!J$65)&lt;'key variables'!$B$28,0,IF($A858&gt;='key variables'!$B$26,N858*SUMPRODUCT(Z858:AC858,'control variables'!$O$6:$R$6)/J858+I$65*'key variables'!$B$25/scenario!J$65,N858*SUMPRODUCT(Z858:AC858,'control variables'!$O$7:$R$7)/J858+I$65*'key variables'!$B$25/scenario!J$65))</f>
        <v>1.0044418589341147E-41</v>
      </c>
      <c r="T858" s="10">
        <f t="shared" ca="1" si="643"/>
        <v>4.6314437694501107E-41</v>
      </c>
      <c r="U858" s="82">
        <f ca="1">SUMPRODUCT(P828:P857,'control variables'!AD$7:AD$36)</f>
        <v>1.3703721965693465E-41</v>
      </c>
      <c r="V858" s="82">
        <f ca="1">SUMPRODUCT(Q828:Q857,'control variables'!AE$7:AE$36)</f>
        <v>1.5817764055099573E-41</v>
      </c>
      <c r="W858" s="82">
        <f ca="1">SUMPRODUCT(R828:R857,'control variables'!AF$7:AF$36)</f>
        <v>4.7377664353022464E-41</v>
      </c>
      <c r="X858" s="82">
        <f ca="1">SUMPRODUCT(S828:S857,'control variables'!AG$7:AG$36)</f>
        <v>2.1296025603951391E-41</v>
      </c>
      <c r="Y858" s="82">
        <f t="shared" ca="1" si="637"/>
        <v>9.8195175977766885E-41</v>
      </c>
      <c r="Z858" s="10">
        <f ca="1">IF($A858&gt;='key variables'!$B$26,SUMPRODUCT(P828:P857,'control variables'!V$7:V$36)*$E858,SUMPRODUCT(P828:P857,'control variables'!Z$7:Z$36)*$E858)</f>
        <v>3.3438468890204019E-41</v>
      </c>
      <c r="AA858" s="10">
        <f ca="1">IF($A858&gt;='key variables'!$B$26,SUMPRODUCT(Q828:Q857,'control variables'!W$7:W$36)*$E858,SUMPRODUCT(Q828:Q857,'control variables'!AA$7:AA$36)*$E858)</f>
        <v>3.8596945603038493E-41</v>
      </c>
      <c r="AB858" s="10">
        <f ca="1">IF($A858&gt;='key variables'!$B$26,SUMPRODUCT(R828:R857,'control variables'!X$7:X$36)*$E858,SUMPRODUCT(R828:R857,'control variables'!AB$7:AB$36)*$E858)</f>
        <v>1.15606297290993E-40</v>
      </c>
      <c r="AC858" s="10">
        <f ca="1">IF($A858&gt;='key variables'!$B$26,SUMPRODUCT(S828:S857,'control variables'!Y$7:Y$36)*$E858,SUMPRODUCT(S828:S857,'control variables'!AC$7:AC$36)*$E858)</f>
        <v>5.1964458373092888E-41</v>
      </c>
      <c r="AD858" s="10">
        <f t="shared" ca="1" si="638"/>
        <v>2.396061701573284E-40</v>
      </c>
      <c r="AE858" s="82">
        <f ca="1">SUMPRODUCT(P828:P857,'control variables'!AL$7:AL$36)</f>
        <v>4.5528167926438949E-41</v>
      </c>
      <c r="AF858" s="82">
        <f ca="1">SUMPRODUCT(Q828:Q857,'control variables'!AM$7:AM$36)</f>
        <v>5.2414287885807305E-41</v>
      </c>
      <c r="AG858" s="82">
        <f ca="1">SUMPRODUCT(R828:R857,'control variables'!AN$7:AN$36)</f>
        <v>1.4944690983721121E-40</v>
      </c>
      <c r="AH858" s="82">
        <f ca="1">SUMPRODUCT(S828:S857,'control variables'!AO$7:AO$36)</f>
        <v>6.4709029560838059E-41</v>
      </c>
      <c r="AI858" s="82">
        <f t="shared" ca="1" si="602"/>
        <v>3.1209839521029555E-40</v>
      </c>
      <c r="AJ858" s="10">
        <f ca="1">SUMPRODUCT(P828:P857,'control variables'!AP$7:AP$36)</f>
        <v>4.3502341533146982E-44</v>
      </c>
      <c r="AK858" s="10">
        <f ca="1">SUMPRODUCT(Q828:Q857,'control variables'!AQ$7:AQ$36)</f>
        <v>1.2553337260094806E-43</v>
      </c>
      <c r="AL858" s="10">
        <f ca="1">SUMPRODUCT(R828:R857,'control variables'!AR$7:AR$36)</f>
        <v>4.5119990194365185E-42</v>
      </c>
      <c r="AM858" s="10">
        <f ca="1">SUMPRODUCT(S828:S857,'control variables'!AS$7:AS$36)</f>
        <v>3.3802020408798305E-42</v>
      </c>
      <c r="AN858" s="10">
        <f t="shared" ca="1" si="623"/>
        <v>8.0612367744504435E-42</v>
      </c>
      <c r="AO858" s="82">
        <f ca="1">SUMPRODUCT(P828:P857,'control variables'!AX$7:AX$36)</f>
        <v>5.9156545725695031E-44</v>
      </c>
      <c r="AP858" s="82">
        <f ca="1">SUMPRODUCT(Q828:Q857,'control variables'!AY$7:AY$36)</f>
        <v>1.3656498357837217E-43</v>
      </c>
      <c r="AQ858" s="82">
        <f ca="1">SUMPRODUCT(R828:R857,'control variables'!AZ$7:AZ$36)</f>
        <v>1.2271260208106724E-42</v>
      </c>
      <c r="AR858" s="82">
        <f ca="1">SUMPRODUCT(S828:S857,'control variables'!BA$7:BA$36)</f>
        <v>9.19311786658809E-43</v>
      </c>
      <c r="AS858" s="82">
        <f t="shared" ca="1" si="624"/>
        <v>2.3421593367735487E-42</v>
      </c>
      <c r="AT858" s="10">
        <f ca="1">SUMPRODUCT(P828:P857,'control variables'!AT$7:AT$36)</f>
        <v>-5.2207960063373568E-44</v>
      </c>
      <c r="AU858" s="10">
        <f ca="1">SUMPRODUCT(Q828:Q857,'control variables'!AU$7:AU$36)</f>
        <v>5.6634151282451421E-44</v>
      </c>
      <c r="AV858" s="10">
        <f ca="1">SUMPRODUCT(R828:R857,'control variables'!AV$7:AV$36)</f>
        <v>2.4387119387705228E-41</v>
      </c>
      <c r="AW858" s="10">
        <f ca="1">SUMPRODUCT(S828:S857,'control variables'!AW$7:AW$36)</f>
        <v>1.8269815744728595E-41</v>
      </c>
      <c r="AX858" s="10">
        <f t="shared" ca="1" si="603"/>
        <v>4.26613613236529E-41</v>
      </c>
      <c r="AY858" s="82">
        <f ca="1">SUMPRODUCT(P828:P857,'control variables'!BB$7:BB$36)</f>
        <v>1.8922589123922212E-43</v>
      </c>
      <c r="AZ858" s="82">
        <f ca="1">SUMPRODUCT(Q828:Q857,'control variables'!BC$7:BC$36)</f>
        <v>4.8252568521882537E-43</v>
      </c>
      <c r="BA858" s="82">
        <f ca="1">SUMPRODUCT(R828:R857,'control variables'!BD$7:BD$36)</f>
        <v>3.3778281153138906E-42</v>
      </c>
      <c r="BB858" s="82">
        <f ca="1">SUMPRODUCT(S828:S857,'control variables'!BE$7:BE$36)</f>
        <v>4.8001348785510691E-43</v>
      </c>
      <c r="BC858" s="82">
        <f t="shared" ca="1" si="625"/>
        <v>4.5295931796270448E-42</v>
      </c>
      <c r="BD858" s="10">
        <f ca="1">SUMPRODUCT(P828:P857,'control variables'!BF$7:BF$36)</f>
        <v>3.9584408256914671E-44</v>
      </c>
      <c r="BE858" s="10">
        <f ca="1">SUMPRODUCT(Q828:Q857,'control variables'!BG$7:BG$36)</f>
        <v>4.5691005088698647E-44</v>
      </c>
      <c r="BF858" s="10">
        <f ca="1">SUMPRODUCT(R828:R857,'control variables'!BH$7:BH$36)</f>
        <v>1.368545576671885E-42</v>
      </c>
      <c r="BG858" s="10">
        <f ca="1">SUMPRODUCT(S828:S857,'control variables'!BI$7:BI$36)</f>
        <v>3.0757723115913376E-42</v>
      </c>
      <c r="BH858" s="10">
        <f t="shared" ca="1" si="626"/>
        <v>4.5295933016088358E-42</v>
      </c>
      <c r="BI858" s="82">
        <f t="shared" ca="1" si="604"/>
        <v>4.5665185857614797E-41</v>
      </c>
      <c r="BJ858" s="82">
        <f t="shared" ca="1" si="605"/>
        <v>5.2953447722308581E-41</v>
      </c>
      <c r="BK858" s="82">
        <f t="shared" ca="1" si="606"/>
        <v>1.7721185734023034E-40</v>
      </c>
      <c r="BL858" s="82">
        <f t="shared" ca="1" si="607"/>
        <v>8.3458858793421766E-41</v>
      </c>
      <c r="BM858" s="82">
        <f t="shared" ca="1" si="597"/>
        <v>3.592893497135755E-40</v>
      </c>
      <c r="BN858" s="10">
        <f ca="1">BN857+BI858-INDIRECT(ADDRESS(MAX($D858-'key variables'!$B$9*30,34),scenario!BI$4),TRUE)</f>
        <v>9439390.0751690175</v>
      </c>
      <c r="BO858" s="10">
        <f ca="1">BO857+BJ858-INDIRECT(ADDRESS(MAX($D858-'key variables'!$B$9*30,34),scenario!BJ$4),TRUE)</f>
        <v>10895583.360992203</v>
      </c>
      <c r="BP858" s="10">
        <f ca="1">BP857+BK858-INDIRECT(ADDRESS(MAX($D858-'key variables'!$B$9*30,34),scenario!BK$4),TRUE)</f>
        <v>32531162.537994072</v>
      </c>
      <c r="BQ858" s="10">
        <f ca="1">BQ857+BL858-INDIRECT(ADDRESS(MAX($D858-'key variables'!$B$9*30,34),scenario!BL$4),TRUE)</f>
        <v>14415841.516535141</v>
      </c>
      <c r="BR858" s="10">
        <f t="shared" ca="1" si="627"/>
        <v>67281977.490690395</v>
      </c>
      <c r="BS858" s="82">
        <f t="shared" ca="1" si="608"/>
        <v>-2.3433848477536824E-9</v>
      </c>
      <c r="BT858" s="82">
        <f t="shared" ca="1" si="609"/>
        <v>-3.4288309057018498E-10</v>
      </c>
      <c r="BU858" s="82">
        <f t="shared" ca="1" si="610"/>
        <v>-4.2578247660364599E-9</v>
      </c>
      <c r="BV858" s="82">
        <f t="shared" ca="1" si="611"/>
        <v>-2.9943922343414556E-9</v>
      </c>
      <c r="BW858" s="82">
        <f t="shared" ca="1" si="628"/>
        <v>-9.9384849387017825E-9</v>
      </c>
      <c r="BX858" s="10">
        <f t="shared" ca="1" si="612"/>
        <v>-1.8625994260191893E-12</v>
      </c>
      <c r="BY858" s="10">
        <f t="shared" ca="1" si="613"/>
        <v>2.8902850229962428E-12</v>
      </c>
      <c r="BZ858" s="10">
        <f t="shared" ca="1" si="614"/>
        <v>-3.5034723983035463E-11</v>
      </c>
      <c r="CA858" s="10">
        <f t="shared" ca="1" si="615"/>
        <v>-2.0257049910634696E-11</v>
      </c>
      <c r="CB858" s="10">
        <v>0</v>
      </c>
      <c r="CC858" s="82">
        <f t="shared" ca="1" si="616"/>
        <v>3.9725652202851362E-13</v>
      </c>
      <c r="CD858" s="82">
        <f t="shared" ca="1" si="617"/>
        <v>3.4270724516460853E-13</v>
      </c>
      <c r="CE858" s="82">
        <f t="shared" ca="1" si="618"/>
        <v>1.8915613015532971E-10</v>
      </c>
      <c r="CF858" s="82">
        <f t="shared" ca="1" si="619"/>
        <v>3.7028113764059381E-11</v>
      </c>
      <c r="CG858" s="82">
        <f t="shared" ca="1" si="629"/>
        <v>2.269242076865822E-10</v>
      </c>
      <c r="CH858" s="13" t="str">
        <f t="shared" ca="1" si="630"/>
        <v/>
      </c>
      <c r="CI858" s="81">
        <f t="shared" ca="1" si="639"/>
        <v>0.1131775965863165</v>
      </c>
      <c r="CJ858" s="81">
        <f t="shared" ca="1" si="640"/>
        <v>0.13063724757458739</v>
      </c>
      <c r="CK858" s="81">
        <f t="shared" ca="1" si="641"/>
        <v>0.39004625943939081</v>
      </c>
      <c r="CL858" s="81">
        <f t="shared" ca="1" si="642"/>
        <v>0.17284488538116416</v>
      </c>
      <c r="CM858" s="89">
        <f t="shared" ca="1" si="631"/>
        <v>0.80670598898145884</v>
      </c>
    </row>
    <row r="859" spans="1:91" x14ac:dyDescent="0.3">
      <c r="A859">
        <v>794</v>
      </c>
      <c r="B859" s="3">
        <f t="shared" si="644"/>
        <v>2.3944444444444444</v>
      </c>
      <c r="C859" s="3">
        <f t="shared" si="632"/>
        <v>26.466666666666665</v>
      </c>
      <c r="D859" s="4">
        <f t="shared" ca="1" si="620"/>
        <v>859</v>
      </c>
      <c r="E859" s="58">
        <f>(0.5*(COS(B859*2*PI())+1)*('key variables'!$B$4-'key variables'!$B$6)+'key variables'!$B$6)/'key variables'!$B$4</f>
        <v>1</v>
      </c>
      <c r="F859" s="10">
        <f t="shared" ca="1" si="633"/>
        <v>11689222.907461114</v>
      </c>
      <c r="G859" s="10">
        <f t="shared" ca="1" si="634"/>
        <v>13492492.798713122</v>
      </c>
      <c r="H859" s="10">
        <f t="shared" ca="1" si="635"/>
        <v>40309474.521088287</v>
      </c>
      <c r="I859" s="10">
        <f t="shared" ca="1" si="636"/>
        <v>17912154.249750931</v>
      </c>
      <c r="J859" s="10">
        <f t="shared" ca="1" si="621"/>
        <v>83403344.477013454</v>
      </c>
      <c r="K859" s="82">
        <f t="shared" ca="1" si="598"/>
        <v>2249832.832292099</v>
      </c>
      <c r="L859" s="82">
        <f t="shared" ca="1" si="599"/>
        <v>2596909.4377209195</v>
      </c>
      <c r="M859" s="82">
        <f t="shared" ca="1" si="600"/>
        <v>7778311.98309422</v>
      </c>
      <c r="N859" s="82">
        <f t="shared" ca="1" si="601"/>
        <v>3496312.733215793</v>
      </c>
      <c r="O859" s="82">
        <f t="shared" ca="1" si="622"/>
        <v>16121366.986323033</v>
      </c>
      <c r="P859" s="10">
        <f ca="1">IF(IF($A859&gt;='key variables'!$B$26,K859*SUMPRODUCT(Z859:AC859,'control variables'!$O$3:$R$3)/J859+F$65*'key variables'!$B$25/scenario!J$65,K859*SUMPRODUCT(Z859:AC859,'control variables'!$O$7:$R$7)/J859+F$65*'key variables'!$B$25/scenario!J$65)&lt;'key variables'!$B$28,0,IF($A859&gt;='key variables'!$B$26,K859*SUMPRODUCT(Z859:AC859,'control variables'!$O$3:$R$3)/J859+F$65*'key variables'!$B$25/scenario!J$65,K859*SUMPRODUCT(Z859:AC859,'control variables'!$O$7:$R$7)/J859+F$65*'key variables'!$B$25/scenario!J$65))</f>
        <v>5.56147552206583E-42</v>
      </c>
      <c r="Q859" s="10">
        <f ca="1">IF(IF($A859&gt;='key variables'!$B$26,L859*SUMPRODUCT(Z859:AC859,'control variables'!$O$4:$R$4)/J859+G$65*'key variables'!$B$25/scenario!J$65,L859*SUMPRODUCT(Z859:AC859,'control variables'!$O$7:$R$7)/J859+G$65*'key variables'!$B$25/scenario!J$65)&lt;'key variables'!$B$28,0,IF($A859&gt;='key variables'!$B$26,L859*SUMPRODUCT(Z859:AC859,'control variables'!$O$4:$R$4)/J859+G$65*'key variables'!$B$25/scenario!J$65,L859*SUMPRODUCT(Z859:AC859,'control variables'!$O$7:$R$7)/J859+G$65*'key variables'!$B$25/scenario!J$65))</f>
        <v>6.4194317300422089E-42</v>
      </c>
      <c r="R859" s="10">
        <f ca="1">IF(IF($A859&gt;='key variables'!$B$26,M859*SUMPRODUCT(Z859:AC859,'control variables'!$O$5:$R$5)/J859+H$65*'key variables'!$B$25/scenario!J$65,M859*SUMPRODUCT(Z859:AC859,'control variables'!$O$7:$R$7)/J859+H$65*'key variables'!$B$25/scenario!J$65)&lt;'key variables'!$B$28,0,IF($A859&gt;='key variables'!$B$26,M859*SUMPRODUCT(Z859:AC859,'control variables'!$O$5:$R$5)/J859+H$65*'key variables'!$B$25/scenario!J$65,M859*SUMPRODUCT(Z859:AC859,'control variables'!$O$7:$R$7)/J859+H$65*'key variables'!$B$25/scenario!J$65))</f>
        <v>1.9227602636102639E-41</v>
      </c>
      <c r="S859" s="10">
        <f ca="1">IF(IF($A859&gt;='key variables'!$B$26,N859*SUMPRODUCT(Z859:AC859,'control variables'!$O$6:$R$6)/J859+I$65*'key variables'!$B$25/scenario!J$65,N859*SUMPRODUCT(Z859:AC859,'control variables'!$O$7:$R$7)/J859+I$65*'key variables'!$B$25/scenario!J$65)&lt;'key variables'!$B$28,0,IF($A859&gt;='key variables'!$B$26,N859*SUMPRODUCT(Z859:AC859,'control variables'!$O$6:$R$6)/J859+I$65*'key variables'!$B$25/scenario!J$65,N859*SUMPRODUCT(Z859:AC859,'control variables'!$O$7:$R$7)/J859+I$65*'key variables'!$B$25/scenario!J$65))</f>
        <v>8.642712206958399E-42</v>
      </c>
      <c r="T859" s="10">
        <f t="shared" ca="1" si="643"/>
        <v>3.9851222095169073E-41</v>
      </c>
      <c r="U859" s="82">
        <f ca="1">SUMPRODUCT(P829:P858,'control variables'!AD$7:AD$36)</f>
        <v>1.179135696707674E-41</v>
      </c>
      <c r="V859" s="82">
        <f ca="1">SUMPRODUCT(Q829:Q858,'control variables'!AE$7:AE$36)</f>
        <v>1.3610382847929884E-41</v>
      </c>
      <c r="W859" s="82">
        <f ca="1">SUMPRODUCT(R829:R858,'control variables'!AF$7:AF$36)</f>
        <v>4.0766074651206255E-41</v>
      </c>
      <c r="X859" s="82">
        <f ca="1">SUMPRODUCT(S829:S858,'control variables'!AG$7:AG$36)</f>
        <v>1.832414876081366E-41</v>
      </c>
      <c r="Y859" s="82">
        <f t="shared" ca="1" si="637"/>
        <v>8.4491963227026539E-41</v>
      </c>
      <c r="Z859" s="10">
        <f ca="1">IF($A859&gt;='key variables'!$B$26,SUMPRODUCT(P829:P858,'control variables'!V$7:V$36)*$E859,SUMPRODUCT(P829:P858,'control variables'!Z$7:Z$36)*$E859)</f>
        <v>2.8772104695640873E-41</v>
      </c>
      <c r="AA859" s="10">
        <f ca="1">IF($A859&gt;='key variables'!$B$26,SUMPRODUCT(Q829:Q858,'control variables'!W$7:W$36)*$E859,SUMPRODUCT(Q829:Q858,'control variables'!AA$7:AA$36)*$E859)</f>
        <v>3.3210711993691519E-41</v>
      </c>
      <c r="AB859" s="10">
        <f ca="1">IF($A859&gt;='key variables'!$B$26,SUMPRODUCT(R829:R858,'control variables'!X$7:X$36)*$E859,SUMPRODUCT(R829:R858,'control variables'!AB$7:AB$36)*$E859)</f>
        <v>9.947334909542684E-41</v>
      </c>
      <c r="AC859" s="10">
        <f ca="1">IF($A859&gt;='key variables'!$B$26,SUMPRODUCT(S829:S858,'control variables'!Y$7:Y$36)*$E859,SUMPRODUCT(S829:S858,'control variables'!AC$7:AC$36)*$E859)</f>
        <v>4.4712778018401026E-41</v>
      </c>
      <c r="AD859" s="10">
        <f t="shared" ca="1" si="638"/>
        <v>2.0616894380316026E-40</v>
      </c>
      <c r="AE859" s="82">
        <f ca="1">SUMPRODUCT(P829:P858,'control variables'!AL$7:AL$36)</f>
        <v>3.9174676881332171E-41</v>
      </c>
      <c r="AF859" s="82">
        <f ca="1">SUMPRODUCT(Q829:Q858,'control variables'!AM$7:AM$36)</f>
        <v>4.5099833474723069E-41</v>
      </c>
      <c r="AG859" s="82">
        <f ca="1">SUMPRODUCT(R829:R858,'control variables'!AN$7:AN$36)</f>
        <v>1.2859147798887176E-40</v>
      </c>
      <c r="AH859" s="82">
        <f ca="1">SUMPRODUCT(S829:S858,'control variables'!AO$7:AO$36)</f>
        <v>5.567883444038857E-41</v>
      </c>
      <c r="AI859" s="82">
        <f t="shared" ca="1" si="602"/>
        <v>2.6854482278531556E-40</v>
      </c>
      <c r="AJ859" s="10">
        <f ca="1">SUMPRODUCT(P829:P858,'control variables'!AP$7:AP$36)</f>
        <v>3.7431556127975407E-44</v>
      </c>
      <c r="AK859" s="10">
        <f ca="1">SUMPRODUCT(Q829:Q858,'control variables'!AQ$7:AQ$36)</f>
        <v>1.0801509336838945E-43</v>
      </c>
      <c r="AL859" s="10">
        <f ca="1">SUMPRODUCT(R829:R858,'control variables'!AR$7:AR$36)</f>
        <v>3.882346066744936E-42</v>
      </c>
      <c r="AM859" s="10">
        <f ca="1">SUMPRODUCT(S829:S858,'control variables'!AS$7:AS$36)</f>
        <v>2.9084922318648681E-42</v>
      </c>
      <c r="AN859" s="10">
        <f t="shared" ca="1" si="623"/>
        <v>6.9362849481061686E-42</v>
      </c>
      <c r="AO859" s="82">
        <f ca="1">SUMPRODUCT(P829:P858,'control variables'!AX$7:AX$36)</f>
        <v>5.0901204018668187E-44</v>
      </c>
      <c r="AP859" s="82">
        <f ca="1">SUMPRODUCT(Q829:Q858,'control variables'!AY$7:AY$36)</f>
        <v>1.1750723450219038E-43</v>
      </c>
      <c r="AQ859" s="82">
        <f ca="1">SUMPRODUCT(R829:R858,'control variables'!AZ$7:AZ$36)</f>
        <v>1.0558796355611015E-42</v>
      </c>
      <c r="AR859" s="82">
        <f ca="1">SUMPRODUCT(S829:S858,'control variables'!BA$7:BA$36)</f>
        <v>7.9102111584519179E-43</v>
      </c>
      <c r="AS859" s="82">
        <f t="shared" ca="1" si="624"/>
        <v>2.0153091899271517E-42</v>
      </c>
      <c r="AT859" s="10">
        <f ca="1">SUMPRODUCT(P829:P858,'control variables'!AT$7:AT$36)</f>
        <v>-4.492229885948157E-44</v>
      </c>
      <c r="AU859" s="10">
        <f ca="1">SUMPRODUCT(Q829:Q858,'control variables'!AU$7:AU$36)</f>
        <v>4.8730811670770666E-44</v>
      </c>
      <c r="AV859" s="10">
        <f ca="1">SUMPRODUCT(R829:R858,'control variables'!AV$7:AV$36)</f>
        <v>2.0983878016427529E-41</v>
      </c>
      <c r="AW859" s="10">
        <f ca="1">SUMPRODUCT(S829:S858,'control variables'!AW$7:AW$36)</f>
        <v>1.5720248827882019E-41</v>
      </c>
      <c r="AX859" s="10">
        <f t="shared" ca="1" si="603"/>
        <v>3.6707935357120838E-41</v>
      </c>
      <c r="AY859" s="82">
        <f ca="1">SUMPRODUCT(P829:P858,'control variables'!BB$7:BB$36)</f>
        <v>1.6281927177161592E-43</v>
      </c>
      <c r="AZ859" s="82">
        <f ca="1">SUMPRODUCT(Q829:Q858,'control variables'!BC$7:BC$36)</f>
        <v>4.151888526666088E-43</v>
      </c>
      <c r="BA859" s="82">
        <f ca="1">SUMPRODUCT(R829:R858,'control variables'!BD$7:BD$36)</f>
        <v>2.906449589447623E-42</v>
      </c>
      <c r="BB859" s="82">
        <f ca="1">SUMPRODUCT(S829:S858,'control variables'!BE$7:BE$36)</f>
        <v>4.1302723438790232E-43</v>
      </c>
      <c r="BC859" s="82">
        <f t="shared" ca="1" si="625"/>
        <v>3.89748494827375E-42</v>
      </c>
      <c r="BD859" s="10">
        <f ca="1">SUMPRODUCT(P829:P858,'control variables'!BF$7:BF$36)</f>
        <v>3.4060373470526772E-44</v>
      </c>
      <c r="BE859" s="10">
        <f ca="1">SUMPRODUCT(Q829:Q858,'control variables'!BG$7:BG$36)</f>
        <v>3.9314789991662103E-44</v>
      </c>
      <c r="BF859" s="10">
        <f ca="1">SUMPRODUCT(R829:R858,'control variables'!BH$7:BH$36)</f>
        <v>1.1775639830295904E-42</v>
      </c>
      <c r="BG859" s="10">
        <f ca="1">SUMPRODUCT(S829:S858,'control variables'!BI$7:BI$36)</f>
        <v>2.6465459067411077E-42</v>
      </c>
      <c r="BH859" s="10">
        <f t="shared" ca="1" si="626"/>
        <v>3.8974850532328869E-42</v>
      </c>
      <c r="BI859" s="82">
        <f t="shared" ca="1" si="604"/>
        <v>3.9292573854244304E-41</v>
      </c>
      <c r="BJ859" s="82">
        <f t="shared" ca="1" si="605"/>
        <v>4.5563753139060452E-41</v>
      </c>
      <c r="BK859" s="82">
        <f t="shared" ca="1" si="606"/>
        <v>1.524818055947469E-40</v>
      </c>
      <c r="BL859" s="82">
        <f t="shared" ca="1" si="607"/>
        <v>7.1812110502658486E-41</v>
      </c>
      <c r="BM859" s="82">
        <f t="shared" ca="1" si="597"/>
        <v>3.0915024309071015E-40</v>
      </c>
      <c r="BN859" s="10">
        <f ca="1">BN858+BI859-INDIRECT(ADDRESS(MAX($D859-'key variables'!$B$9*30,34),scenario!BI$4),TRUE)</f>
        <v>9439390.0751690175</v>
      </c>
      <c r="BO859" s="10">
        <f ca="1">BO858+BJ859-INDIRECT(ADDRESS(MAX($D859-'key variables'!$B$9*30,34),scenario!BJ$4),TRUE)</f>
        <v>10895583.360992203</v>
      </c>
      <c r="BP859" s="10">
        <f ca="1">BP858+BK859-INDIRECT(ADDRESS(MAX($D859-'key variables'!$B$9*30,34),scenario!BK$4),TRUE)</f>
        <v>32531162.537994072</v>
      </c>
      <c r="BQ859" s="10">
        <f ca="1">BQ858+BL859-INDIRECT(ADDRESS(MAX($D859-'key variables'!$B$9*30,34),scenario!BL$4),TRUE)</f>
        <v>14415841.516535141</v>
      </c>
      <c r="BR859" s="10">
        <f t="shared" ca="1" si="627"/>
        <v>67281977.490690395</v>
      </c>
      <c r="BS859" s="82">
        <f t="shared" ca="1" si="608"/>
        <v>-2.3433848477536824E-9</v>
      </c>
      <c r="BT859" s="82">
        <f t="shared" ca="1" si="609"/>
        <v>-3.4288309057018498E-10</v>
      </c>
      <c r="BU859" s="82">
        <f t="shared" ca="1" si="610"/>
        <v>-4.2578247660364599E-9</v>
      </c>
      <c r="BV859" s="82">
        <f t="shared" ca="1" si="611"/>
        <v>-2.9943922343414556E-9</v>
      </c>
      <c r="BW859" s="82">
        <f t="shared" ca="1" si="628"/>
        <v>-9.9384849387017825E-9</v>
      </c>
      <c r="BX859" s="10">
        <f t="shared" ca="1" si="612"/>
        <v>-1.8625994260191893E-12</v>
      </c>
      <c r="BY859" s="10">
        <f t="shared" ca="1" si="613"/>
        <v>2.8902850229962428E-12</v>
      </c>
      <c r="BZ859" s="10">
        <f t="shared" ca="1" si="614"/>
        <v>-3.5034723983035463E-11</v>
      </c>
      <c r="CA859" s="10">
        <f t="shared" ca="1" si="615"/>
        <v>-2.0257049910634696E-11</v>
      </c>
      <c r="CB859" s="10">
        <v>0</v>
      </c>
      <c r="CC859" s="82">
        <f t="shared" ca="1" si="616"/>
        <v>3.9725652202851362E-13</v>
      </c>
      <c r="CD859" s="82">
        <f t="shared" ca="1" si="617"/>
        <v>3.4270724516460853E-13</v>
      </c>
      <c r="CE859" s="82">
        <f t="shared" ca="1" si="618"/>
        <v>1.8915613015532971E-10</v>
      </c>
      <c r="CF859" s="82">
        <f t="shared" ca="1" si="619"/>
        <v>3.7028113764059381E-11</v>
      </c>
      <c r="CG859" s="82">
        <f t="shared" ca="1" si="629"/>
        <v>2.269242076865822E-10</v>
      </c>
      <c r="CH859" s="13" t="str">
        <f t="shared" ca="1" si="630"/>
        <v/>
      </c>
      <c r="CI859" s="81">
        <f t="shared" ca="1" si="639"/>
        <v>0.1131775965863165</v>
      </c>
      <c r="CJ859" s="81">
        <f t="shared" ca="1" si="640"/>
        <v>0.13063724757458739</v>
      </c>
      <c r="CK859" s="81">
        <f t="shared" ca="1" si="641"/>
        <v>0.39004625943939081</v>
      </c>
      <c r="CL859" s="81">
        <f t="shared" ca="1" si="642"/>
        <v>0.17284488538116416</v>
      </c>
      <c r="CM859" s="89">
        <f t="shared" ca="1" si="631"/>
        <v>0.80670598898145884</v>
      </c>
    </row>
    <row r="860" spans="1:91" x14ac:dyDescent="0.3">
      <c r="A860">
        <v>795</v>
      </c>
      <c r="B860" s="3">
        <f t="shared" si="644"/>
        <v>2.3972222222222221</v>
      </c>
      <c r="C860" s="3">
        <f t="shared" si="632"/>
        <v>26.5</v>
      </c>
      <c r="D860" s="4">
        <f t="shared" ca="1" si="620"/>
        <v>860</v>
      </c>
      <c r="E860" s="58">
        <f>(0.5*(COS(B860*2*PI())+1)*('key variables'!$B$4-'key variables'!$B$6)+'key variables'!$B$6)/'key variables'!$B$4</f>
        <v>1</v>
      </c>
      <c r="F860" s="10">
        <f t="shared" ca="1" si="633"/>
        <v>11689222.907461114</v>
      </c>
      <c r="G860" s="10">
        <f t="shared" ca="1" si="634"/>
        <v>13492492.798713122</v>
      </c>
      <c r="H860" s="10">
        <f t="shared" ca="1" si="635"/>
        <v>40309474.521088287</v>
      </c>
      <c r="I860" s="10">
        <f t="shared" ca="1" si="636"/>
        <v>17912154.249750931</v>
      </c>
      <c r="J860" s="10">
        <f t="shared" ca="1" si="621"/>
        <v>83403344.477013454</v>
      </c>
      <c r="K860" s="82">
        <f t="shared" ca="1" si="598"/>
        <v>2249832.832292099</v>
      </c>
      <c r="L860" s="82">
        <f t="shared" ca="1" si="599"/>
        <v>2596909.4377209195</v>
      </c>
      <c r="M860" s="82">
        <f t="shared" ca="1" si="600"/>
        <v>7778311.98309422</v>
      </c>
      <c r="N860" s="82">
        <f t="shared" ca="1" si="601"/>
        <v>3496312.733215793</v>
      </c>
      <c r="O860" s="82">
        <f t="shared" ca="1" si="622"/>
        <v>16121366.986323033</v>
      </c>
      <c r="P860" s="10">
        <f ca="1">IF(IF($A860&gt;='key variables'!$B$26,K860*SUMPRODUCT(Z860:AC860,'control variables'!$O$3:$R$3)/J860+F$65*'key variables'!$B$25/scenario!J$65,K860*SUMPRODUCT(Z860:AC860,'control variables'!$O$7:$R$7)/J860+F$65*'key variables'!$B$25/scenario!J$65)&lt;'key variables'!$B$28,0,IF($A860&gt;='key variables'!$B$26,K860*SUMPRODUCT(Z860:AC860,'control variables'!$O$3:$R$3)/J860+F$65*'key variables'!$B$25/scenario!J$65,K860*SUMPRODUCT(Z860:AC860,'control variables'!$O$7:$R$7)/J860+F$65*'key variables'!$B$25/scenario!J$65))</f>
        <v>4.7853673117790223E-42</v>
      </c>
      <c r="Q860" s="10">
        <f ca="1">IF(IF($A860&gt;='key variables'!$B$26,L860*SUMPRODUCT(Z860:AC860,'control variables'!$O$4:$R$4)/J860+G$65*'key variables'!$B$25/scenario!J$65,L860*SUMPRODUCT(Z860:AC860,'control variables'!$O$7:$R$7)/J860+G$65*'key variables'!$B$25/scenario!J$65)&lt;'key variables'!$B$28,0,IF($A860&gt;='key variables'!$B$26,L860*SUMPRODUCT(Z860:AC860,'control variables'!$O$4:$R$4)/J860+G$65*'key variables'!$B$25/scenario!J$65,L860*SUMPRODUCT(Z860:AC860,'control variables'!$O$7:$R$7)/J860+G$65*'key variables'!$B$25/scenario!J$65))</f>
        <v>5.5235950673986303E-42</v>
      </c>
      <c r="R860" s="10">
        <f ca="1">IF(IF($A860&gt;='key variables'!$B$26,M860*SUMPRODUCT(Z860:AC860,'control variables'!$O$5:$R$5)/J860+H$65*'key variables'!$B$25/scenario!J$65,M860*SUMPRODUCT(Z860:AC860,'control variables'!$O$7:$R$7)/J860+H$65*'key variables'!$B$25/scenario!J$65)&lt;'key variables'!$B$28,0,IF($A860&gt;='key variables'!$B$26,M860*SUMPRODUCT(Z860:AC860,'control variables'!$O$5:$R$5)/J860+H$65*'key variables'!$B$25/scenario!J$65,M860*SUMPRODUCT(Z860:AC860,'control variables'!$O$7:$R$7)/J860+H$65*'key variables'!$B$25/scenario!J$65))</f>
        <v>1.6544375817823225E-41</v>
      </c>
      <c r="S860" s="10">
        <f ca="1">IF(IF($A860&gt;='key variables'!$B$26,N860*SUMPRODUCT(Z860:AC860,'control variables'!$O$6:$R$6)/J860+I$65*'key variables'!$B$25/scenario!J$65,N860*SUMPRODUCT(Z860:AC860,'control variables'!$O$7:$R$7)/J860+I$65*'key variables'!$B$25/scenario!J$65)&lt;'key variables'!$B$28,0,IF($A860&gt;='key variables'!$B$26,N860*SUMPRODUCT(Z860:AC860,'control variables'!$O$6:$R$6)/J860+I$65*'key variables'!$B$25/scenario!J$65,N860*SUMPRODUCT(Z860:AC860,'control variables'!$O$7:$R$7)/J860+I$65*'key variables'!$B$25/scenario!J$65))</f>
        <v>7.4366150343010893E-42</v>
      </c>
      <c r="T860" s="10">
        <f t="shared" ca="1" si="643"/>
        <v>3.4289953231301967E-41</v>
      </c>
      <c r="U860" s="82">
        <f ca="1">SUMPRODUCT(P830:P859,'control variables'!AD$7:AD$36)</f>
        <v>1.0145863983018523E-41</v>
      </c>
      <c r="V860" s="82">
        <f ca="1">SUMPRODUCT(Q830:Q859,'control variables'!AE$7:AE$36)</f>
        <v>1.1711043395384487E-41</v>
      </c>
      <c r="W860" s="82">
        <f ca="1">SUMPRODUCT(R830:R859,'control variables'!AF$7:AF$36)</f>
        <v>3.5077137405607487E-41</v>
      </c>
      <c r="X860" s="82">
        <f ca="1">SUMPRODUCT(S830:S859,'control variables'!AG$7:AG$36)</f>
        <v>1.5766999629551871E-41</v>
      </c>
      <c r="Y860" s="82">
        <f t="shared" ca="1" si="637"/>
        <v>7.2701044413562366E-41</v>
      </c>
      <c r="Z860" s="10">
        <f ca="1">IF($A860&gt;='key variables'!$B$26,SUMPRODUCT(P830:P859,'control variables'!V$7:V$36)*$E860,SUMPRODUCT(P830:P859,'control variables'!Z$7:Z$36)*$E860)</f>
        <v>2.4756935233342524E-41</v>
      </c>
      <c r="AA860" s="10">
        <f ca="1">IF($A860&gt;='key variables'!$B$26,SUMPRODUCT(Q830:Q859,'control variables'!W$7:W$36)*$E860,SUMPRODUCT(Q830:Q859,'control variables'!AA$7:AA$36)*$E860)</f>
        <v>2.857613145018131E-41</v>
      </c>
      <c r="AB860" s="10">
        <f ca="1">IF($A860&gt;='key variables'!$B$26,SUMPRODUCT(R830:R859,'control variables'!X$7:X$36)*$E860,SUMPRODUCT(R830:R859,'control variables'!AB$7:AB$36)*$E860)</f>
        <v>8.5591766297592361E-41</v>
      </c>
      <c r="AC860" s="10">
        <f ca="1">IF($A860&gt;='key variables'!$B$26,SUMPRODUCT(S830:S859,'control variables'!Y$7:Y$36)*$E860,SUMPRODUCT(S830:S859,'control variables'!AC$7:AC$36)*$E860)</f>
        <v>3.8473075265574309E-41</v>
      </c>
      <c r="AD860" s="10">
        <f t="shared" ca="1" si="638"/>
        <v>1.773979082466905E-40</v>
      </c>
      <c r="AE860" s="82">
        <f ca="1">SUMPRODUCT(P830:P859,'control variables'!AL$7:AL$36)</f>
        <v>3.3707820425288456E-41</v>
      </c>
      <c r="AF860" s="82">
        <f ca="1">SUMPRODUCT(Q830:Q859,'control variables'!AM$7:AM$36)</f>
        <v>3.8806116833622286E-41</v>
      </c>
      <c r="AG860" s="82">
        <f ca="1">SUMPRODUCT(R830:R859,'control variables'!AN$7:AN$36)</f>
        <v>1.1064643778432414E-40</v>
      </c>
      <c r="AH860" s="82">
        <f ca="1">SUMPRODUCT(S830:S859,'control variables'!AO$7:AO$36)</f>
        <v>4.7908810032848987E-41</v>
      </c>
      <c r="AI860" s="82">
        <f t="shared" ca="1" si="602"/>
        <v>2.310691850760839E-40</v>
      </c>
      <c r="AJ860" s="10">
        <f ca="1">SUMPRODUCT(P830:P859,'control variables'!AP$7:AP$36)</f>
        <v>3.2207953521172577E-44</v>
      </c>
      <c r="AK860" s="10">
        <f ca="1">SUMPRODUCT(Q830:Q859,'control variables'!AQ$7:AQ$36)</f>
        <v>9.2941503551174232E-44</v>
      </c>
      <c r="AL860" s="10">
        <f ca="1">SUMPRODUCT(R830:R859,'control variables'!AR$7:AR$36)</f>
        <v>3.3405616705679646E-42</v>
      </c>
      <c r="AM860" s="10">
        <f ca="1">SUMPRODUCT(S830:S859,'control variables'!AS$7:AS$36)</f>
        <v>2.502609891512996E-42</v>
      </c>
      <c r="AN860" s="10">
        <f t="shared" ca="1" si="623"/>
        <v>5.9683210191533079E-42</v>
      </c>
      <c r="AO860" s="82">
        <f ca="1">SUMPRODUCT(P830:P859,'control variables'!AX$7:AX$36)</f>
        <v>4.3797901631445227E-44</v>
      </c>
      <c r="AP860" s="82">
        <f ca="1">SUMPRODUCT(Q830:Q859,'control variables'!AY$7:AY$36)</f>
        <v>1.0110900904863821E-43</v>
      </c>
      <c r="AQ860" s="82">
        <f ca="1">SUMPRODUCT(R830:R859,'control variables'!AZ$7:AZ$36)</f>
        <v>9.0853081581313348E-43</v>
      </c>
      <c r="AR860" s="82">
        <f ca="1">SUMPRODUCT(S830:S859,'control variables'!BA$7:BA$36)</f>
        <v>6.8063350736217478E-43</v>
      </c>
      <c r="AS860" s="82">
        <f t="shared" ca="1" si="624"/>
        <v>1.7340712338553917E-42</v>
      </c>
      <c r="AT860" s="10">
        <f ca="1">SUMPRODUCT(P830:P859,'control variables'!AT$7:AT$36)</f>
        <v>-3.8653357311241003E-44</v>
      </c>
      <c r="AU860" s="10">
        <f ca="1">SUMPRODUCT(Q830:Q859,'control variables'!AU$7:AU$36)</f>
        <v>4.1930389214253812E-44</v>
      </c>
      <c r="AV860" s="10">
        <f ca="1">SUMPRODUCT(R830:R859,'control variables'!AV$7:AV$36)</f>
        <v>1.8055561610540188E-41</v>
      </c>
      <c r="AW860" s="10">
        <f ca="1">SUMPRODUCT(S830:S859,'control variables'!AW$7:AW$36)</f>
        <v>1.3526475946087725E-41</v>
      </c>
      <c r="AX860" s="10">
        <f t="shared" ca="1" si="603"/>
        <v>3.1585314588530927E-41</v>
      </c>
      <c r="AY860" s="82">
        <f ca="1">SUMPRODUCT(P830:P859,'control variables'!BB$7:BB$36)</f>
        <v>1.400977164732962E-43</v>
      </c>
      <c r="AZ860" s="82">
        <f ca="1">SUMPRODUCT(Q830:Q859,'control variables'!BC$7:BC$36)</f>
        <v>3.5724892717460178E-43</v>
      </c>
      <c r="BA860" s="82">
        <f ca="1">SUMPRODUCT(R830:R859,'control variables'!BD$7:BD$36)</f>
        <v>2.500852301424834E-42</v>
      </c>
      <c r="BB860" s="82">
        <f ca="1">SUMPRODUCT(S830:S859,'control variables'!BE$7:BE$36)</f>
        <v>3.5538896439846003E-43</v>
      </c>
      <c r="BC860" s="82">
        <f t="shared" ca="1" si="625"/>
        <v>3.3535879094711917E-42</v>
      </c>
      <c r="BD860" s="10">
        <f ca="1">SUMPRODUCT(P830:P859,'control variables'!BF$7:BF$36)</f>
        <v>2.9307222010805595E-44</v>
      </c>
      <c r="BE860" s="10">
        <f ca="1">SUMPRODUCT(Q830:Q859,'control variables'!BG$7:BG$36)</f>
        <v>3.3828380642709938E-44</v>
      </c>
      <c r="BF860" s="10">
        <f ca="1">SUMPRODUCT(R830:R859,'control variables'!BH$7:BH$36)</f>
        <v>1.0132340184830914E-42</v>
      </c>
      <c r="BG860" s="10">
        <f ca="1">SUMPRODUCT(S830:S859,'control variables'!BI$7:BI$36)</f>
        <v>2.2772183786465936E-42</v>
      </c>
      <c r="BH860" s="10">
        <f t="shared" ca="1" si="626"/>
        <v>3.3535879997832006E-42</v>
      </c>
      <c r="BI860" s="82">
        <f t="shared" ca="1" si="604"/>
        <v>3.3809264784450508E-41</v>
      </c>
      <c r="BJ860" s="82">
        <f t="shared" ca="1" si="605"/>
        <v>3.9205296150011145E-41</v>
      </c>
      <c r="BK860" s="82">
        <f t="shared" ca="1" si="606"/>
        <v>1.3120285169628916E-40</v>
      </c>
      <c r="BL860" s="82">
        <f t="shared" ca="1" si="607"/>
        <v>6.1790674943335175E-41</v>
      </c>
      <c r="BM860" s="82">
        <f t="shared" ca="1" si="597"/>
        <v>2.6600808757408598E-40</v>
      </c>
      <c r="BN860" s="10">
        <f ca="1">BN859+BI860-INDIRECT(ADDRESS(MAX($D860-'key variables'!$B$9*30,34),scenario!BI$4),TRUE)</f>
        <v>9439390.0751690175</v>
      </c>
      <c r="BO860" s="10">
        <f ca="1">BO859+BJ860-INDIRECT(ADDRESS(MAX($D860-'key variables'!$B$9*30,34),scenario!BJ$4),TRUE)</f>
        <v>10895583.360992203</v>
      </c>
      <c r="BP860" s="10">
        <f ca="1">BP859+BK860-INDIRECT(ADDRESS(MAX($D860-'key variables'!$B$9*30,34),scenario!BK$4),TRUE)</f>
        <v>32531162.537994072</v>
      </c>
      <c r="BQ860" s="10">
        <f ca="1">BQ859+BL860-INDIRECT(ADDRESS(MAX($D860-'key variables'!$B$9*30,34),scenario!BL$4),TRUE)</f>
        <v>14415841.516535141</v>
      </c>
      <c r="BR860" s="10">
        <f t="shared" ca="1" si="627"/>
        <v>67281977.490690395</v>
      </c>
      <c r="BS860" s="82">
        <f t="shared" ca="1" si="608"/>
        <v>-2.3433848477536824E-9</v>
      </c>
      <c r="BT860" s="82">
        <f t="shared" ca="1" si="609"/>
        <v>-3.4288309057018498E-10</v>
      </c>
      <c r="BU860" s="82">
        <f t="shared" ca="1" si="610"/>
        <v>-4.2578247660364599E-9</v>
      </c>
      <c r="BV860" s="82">
        <f t="shared" ca="1" si="611"/>
        <v>-2.9943922343414556E-9</v>
      </c>
      <c r="BW860" s="82">
        <f t="shared" ca="1" si="628"/>
        <v>-9.9384849387017825E-9</v>
      </c>
      <c r="BX860" s="10">
        <f t="shared" ca="1" si="612"/>
        <v>-1.8625994260191893E-12</v>
      </c>
      <c r="BY860" s="10">
        <f t="shared" ca="1" si="613"/>
        <v>2.8902850229962428E-12</v>
      </c>
      <c r="BZ860" s="10">
        <f t="shared" ca="1" si="614"/>
        <v>-3.5034723983035463E-11</v>
      </c>
      <c r="CA860" s="10">
        <f t="shared" ca="1" si="615"/>
        <v>-2.0257049910634696E-11</v>
      </c>
      <c r="CB860" s="10">
        <v>0</v>
      </c>
      <c r="CC860" s="82">
        <f t="shared" ca="1" si="616"/>
        <v>3.9725652202851362E-13</v>
      </c>
      <c r="CD860" s="82">
        <f t="shared" ca="1" si="617"/>
        <v>3.4270724516460853E-13</v>
      </c>
      <c r="CE860" s="82">
        <f t="shared" ca="1" si="618"/>
        <v>1.8915613015532971E-10</v>
      </c>
      <c r="CF860" s="82">
        <f t="shared" ca="1" si="619"/>
        <v>3.7028113764059381E-11</v>
      </c>
      <c r="CG860" s="82">
        <f t="shared" ca="1" si="629"/>
        <v>2.269242076865822E-10</v>
      </c>
      <c r="CH860" s="13" t="str">
        <f t="shared" ca="1" si="630"/>
        <v/>
      </c>
      <c r="CI860" s="81">
        <f t="shared" ca="1" si="639"/>
        <v>0.1131775965863165</v>
      </c>
      <c r="CJ860" s="81">
        <f t="shared" ca="1" si="640"/>
        <v>0.13063724757458739</v>
      </c>
      <c r="CK860" s="81">
        <f t="shared" ca="1" si="641"/>
        <v>0.39004625943939081</v>
      </c>
      <c r="CL860" s="81">
        <f t="shared" ca="1" si="642"/>
        <v>0.17284488538116416</v>
      </c>
      <c r="CM860" s="89">
        <f t="shared" ca="1" si="631"/>
        <v>0.80670598898145884</v>
      </c>
    </row>
    <row r="861" spans="1:91" x14ac:dyDescent="0.3">
      <c r="A861">
        <v>796</v>
      </c>
      <c r="B861" s="3">
        <f t="shared" si="644"/>
        <v>2.4</v>
      </c>
      <c r="C861" s="3">
        <f t="shared" si="632"/>
        <v>26.533333333333335</v>
      </c>
      <c r="D861" s="4">
        <f t="shared" ca="1" si="620"/>
        <v>861</v>
      </c>
      <c r="E861" s="58">
        <f>(0.5*(COS(B861*2*PI())+1)*('key variables'!$B$4-'key variables'!$B$6)+'key variables'!$B$6)/'key variables'!$B$4</f>
        <v>1</v>
      </c>
      <c r="F861" s="10">
        <f t="shared" ca="1" si="633"/>
        <v>11689222.907461114</v>
      </c>
      <c r="G861" s="10">
        <f t="shared" ca="1" si="634"/>
        <v>13492492.798713122</v>
      </c>
      <c r="H861" s="10">
        <f t="shared" ca="1" si="635"/>
        <v>40309474.521088287</v>
      </c>
      <c r="I861" s="10">
        <f t="shared" ca="1" si="636"/>
        <v>17912154.249750931</v>
      </c>
      <c r="J861" s="10">
        <f t="shared" ca="1" si="621"/>
        <v>83403344.477013454</v>
      </c>
      <c r="K861" s="82">
        <f t="shared" ca="1" si="598"/>
        <v>2249832.832292099</v>
      </c>
      <c r="L861" s="82">
        <f t="shared" ca="1" si="599"/>
        <v>2596909.4377209195</v>
      </c>
      <c r="M861" s="82">
        <f t="shared" ca="1" si="600"/>
        <v>7778311.98309422</v>
      </c>
      <c r="N861" s="82">
        <f t="shared" ca="1" si="601"/>
        <v>3496312.733215793</v>
      </c>
      <c r="O861" s="82">
        <f t="shared" ca="1" si="622"/>
        <v>16121366.986323033</v>
      </c>
      <c r="P861" s="10">
        <f ca="1">IF(IF($A861&gt;='key variables'!$B$26,K861*SUMPRODUCT(Z861:AC861,'control variables'!$O$3:$R$3)/J861+F$65*'key variables'!$B$25/scenario!J$65,K861*SUMPRODUCT(Z861:AC861,'control variables'!$O$7:$R$7)/J861+F$65*'key variables'!$B$25/scenario!J$65)&lt;'key variables'!$B$28,0,IF($A861&gt;='key variables'!$B$26,K861*SUMPRODUCT(Z861:AC861,'control variables'!$O$3:$R$3)/J861+F$65*'key variables'!$B$25/scenario!J$65,K861*SUMPRODUCT(Z861:AC861,'control variables'!$O$7:$R$7)/J861+F$65*'key variables'!$B$25/scenario!J$65))</f>
        <v>4.1175656024710851E-42</v>
      </c>
      <c r="Q861" s="10">
        <f ca="1">IF(IF($A861&gt;='key variables'!$B$26,L861*SUMPRODUCT(Z861:AC861,'control variables'!$O$4:$R$4)/J861+G$65*'key variables'!$B$25/scenario!J$65,L861*SUMPRODUCT(Z861:AC861,'control variables'!$O$7:$R$7)/J861+G$65*'key variables'!$B$25/scenario!J$65)&lt;'key variables'!$B$28,0,IF($A861&gt;='key variables'!$B$26,L861*SUMPRODUCT(Z861:AC861,'control variables'!$O$4:$R$4)/J861+G$65*'key variables'!$B$25/scenario!J$65,L861*SUMPRODUCT(Z861:AC861,'control variables'!$O$7:$R$7)/J861+G$65*'key variables'!$B$25/scenario!J$65))</f>
        <v>4.7527731038569465E-42</v>
      </c>
      <c r="R861" s="10">
        <f ca="1">IF(IF($A861&gt;='key variables'!$B$26,M861*SUMPRODUCT(Z861:AC861,'control variables'!$O$5:$R$5)/J861+H$65*'key variables'!$B$25/scenario!J$65,M861*SUMPRODUCT(Z861:AC861,'control variables'!$O$7:$R$7)/J861+H$65*'key variables'!$B$25/scenario!J$65)&lt;'key variables'!$B$28,0,IF($A861&gt;='key variables'!$B$26,M861*SUMPRODUCT(Z861:AC861,'control variables'!$O$5:$R$5)/J861+H$65*'key variables'!$B$25/scenario!J$65,M861*SUMPRODUCT(Z861:AC861,'control variables'!$O$7:$R$7)/J861+H$65*'key variables'!$B$25/scenario!J$65))</f>
        <v>1.4235595377212101E-41</v>
      </c>
      <c r="S861" s="10">
        <f ca="1">IF(IF($A861&gt;='key variables'!$B$26,N861*SUMPRODUCT(Z861:AC861,'control variables'!$O$6:$R$6)/J861+I$65*'key variables'!$B$25/scenario!J$65,N861*SUMPRODUCT(Z861:AC861,'control variables'!$O$7:$R$7)/J861+I$65*'key variables'!$B$25/scenario!J$65)&lt;'key variables'!$B$28,0,IF($A861&gt;='key variables'!$B$26,N861*SUMPRODUCT(Z861:AC861,'control variables'!$O$6:$R$6)/J861+I$65*'key variables'!$B$25/scenario!J$65,N861*SUMPRODUCT(Z861:AC861,'control variables'!$O$7:$R$7)/J861+I$65*'key variables'!$B$25/scenario!J$65))</f>
        <v>6.3988296548700738E-42</v>
      </c>
      <c r="T861" s="10">
        <f t="shared" ca="1" si="643"/>
        <v>2.9504763738410204E-41</v>
      </c>
      <c r="U861" s="82">
        <f ca="1">SUMPRODUCT(P831:P860,'control variables'!AD$7:AD$36)</f>
        <v>8.7300008174913719E-42</v>
      </c>
      <c r="V861" s="82">
        <f ca="1">SUMPRODUCT(Q831:Q860,'control variables'!AE$7:AE$36)</f>
        <v>1.007675823236954E-41</v>
      </c>
      <c r="W861" s="82">
        <f ca="1">SUMPRODUCT(R831:R860,'control variables'!AF$7:AF$36)</f>
        <v>3.0182095752392025E-41</v>
      </c>
      <c r="X861" s="82">
        <f ca="1">SUMPRODUCT(S831:S860,'control variables'!AG$7:AG$36)</f>
        <v>1.3566702637228004E-41</v>
      </c>
      <c r="Y861" s="82">
        <f t="shared" ca="1" si="637"/>
        <v>6.2555557439480937E-41</v>
      </c>
      <c r="Z861" s="10">
        <f ca="1">IF($A861&gt;='key variables'!$B$26,SUMPRODUCT(P831:P860,'control variables'!V$7:V$36)*$E861,SUMPRODUCT(P831:P860,'control variables'!Z$7:Z$36)*$E861)</f>
        <v>2.1302085774794737E-41</v>
      </c>
      <c r="AA861" s="10">
        <f ca="1">IF($A861&gt;='key variables'!$B$26,SUMPRODUCT(Q831:Q860,'control variables'!W$7:W$36)*$E861,SUMPRODUCT(Q831:Q860,'control variables'!AA$7:AA$36)*$E861)</f>
        <v>2.4588310205850342E-41</v>
      </c>
      <c r="AB861" s="10">
        <f ca="1">IF($A861&gt;='key variables'!$B$26,SUMPRODUCT(R831:R860,'control variables'!X$7:X$36)*$E861,SUMPRODUCT(R831:R860,'control variables'!AB$7:AB$36)*$E861)</f>
        <v>7.3647369115055427E-41</v>
      </c>
      <c r="AC861" s="10">
        <f ca="1">IF($A861&gt;='key variables'!$B$26,SUMPRODUCT(S831:S860,'control variables'!Y$7:Y$36)*$E861,SUMPRODUCT(S831:S860,'control variables'!AC$7:AC$36)*$E861)</f>
        <v>3.3104127857620391E-41</v>
      </c>
      <c r="AD861" s="10">
        <f t="shared" ca="1" si="638"/>
        <v>1.526418929533209E-40</v>
      </c>
      <c r="AE861" s="82">
        <f ca="1">SUMPRODUCT(P831:P860,'control variables'!AL$7:AL$36)</f>
        <v>2.9003868015690837E-41</v>
      </c>
      <c r="AF861" s="82">
        <f ca="1">SUMPRODUCT(Q831:Q860,'control variables'!AM$7:AM$36)</f>
        <v>3.3390693217276669E-41</v>
      </c>
      <c r="AG861" s="82">
        <f ca="1">SUMPRODUCT(R831:R860,'control variables'!AN$7:AN$36)</f>
        <v>9.5205641818813117E-41</v>
      </c>
      <c r="AH861" s="82">
        <f ca="1">SUMPRODUCT(S831:S860,'control variables'!AO$7:AO$36)</f>
        <v>4.1223098540630905E-41</v>
      </c>
      <c r="AI861" s="82">
        <f t="shared" ca="1" si="602"/>
        <v>1.9882330159241152E-40</v>
      </c>
      <c r="AJ861" s="10">
        <f ca="1">SUMPRODUCT(P831:P860,'control variables'!AP$7:AP$36)</f>
        <v>2.7713308698024499E-44</v>
      </c>
      <c r="AK861" s="10">
        <f ca="1">SUMPRODUCT(Q831:Q860,'control variables'!AQ$7:AQ$36)</f>
        <v>7.9971444850695955E-44</v>
      </c>
      <c r="AL861" s="10">
        <f ca="1">SUMPRODUCT(R831:R860,'control variables'!AR$7:AR$36)</f>
        <v>2.8743837058874393E-42</v>
      </c>
      <c r="AM861" s="10">
        <f ca="1">SUMPRODUCT(S831:S860,'control variables'!AS$7:AS$36)</f>
        <v>2.153368745662058E-42</v>
      </c>
      <c r="AN861" s="10">
        <f t="shared" ca="1" si="623"/>
        <v>5.1354372050982177E-42</v>
      </c>
      <c r="AO861" s="82">
        <f ca="1">SUMPRODUCT(P831:P860,'control variables'!AX$7:AX$36)</f>
        <v>3.7685870585973286E-44</v>
      </c>
      <c r="AP861" s="82">
        <f ca="1">SUMPRODUCT(Q831:Q860,'control variables'!AY$7:AY$36)</f>
        <v>8.6999168639332077E-44</v>
      </c>
      <c r="AQ861" s="82">
        <f ca="1">SUMPRODUCT(R831:R860,'control variables'!AZ$7:AZ$36)</f>
        <v>7.8174463781891188E-43</v>
      </c>
      <c r="AR861" s="82">
        <f ca="1">SUMPRODUCT(S831:S860,'control variables'!BA$7:BA$36)</f>
        <v>5.8565057501549562E-43</v>
      </c>
      <c r="AS861" s="82">
        <f t="shared" ca="1" si="624"/>
        <v>1.4920802520597129E-42</v>
      </c>
      <c r="AT861" s="10">
        <f ca="1">SUMPRODUCT(P831:P860,'control variables'!AT$7:AT$36)</f>
        <v>-3.3259251404386193E-44</v>
      </c>
      <c r="AU861" s="10">
        <f ca="1">SUMPRODUCT(Q831:Q860,'control variables'!AU$7:AU$36)</f>
        <v>3.6078970970913988E-44</v>
      </c>
      <c r="AV861" s="10">
        <f ca="1">SUMPRODUCT(R831:R860,'control variables'!AV$7:AV$36)</f>
        <v>1.5535894023821337E-41</v>
      </c>
      <c r="AW861" s="10">
        <f ca="1">SUMPRODUCT(S831:S860,'control variables'!AW$7:AW$36)</f>
        <v>1.1638845766587052E-41</v>
      </c>
      <c r="AX861" s="10">
        <f t="shared" ca="1" si="603"/>
        <v>2.7177559509974916E-41</v>
      </c>
      <c r="AY861" s="82">
        <f ca="1">SUMPRODUCT(P831:P860,'control variables'!BB$7:BB$36)</f>
        <v>1.2054697178945192E-43</v>
      </c>
      <c r="AZ861" s="82">
        <f ca="1">SUMPRODUCT(Q831:Q860,'control variables'!BC$7:BC$36)</f>
        <v>3.0739456309509008E-43</v>
      </c>
      <c r="BA861" s="82">
        <f ca="1">SUMPRODUCT(R831:R860,'control variables'!BD$7:BD$36)</f>
        <v>2.1518564286299993E-42</v>
      </c>
      <c r="BB861" s="82">
        <f ca="1">SUMPRODUCT(S831:S860,'control variables'!BE$7:BE$36)</f>
        <v>3.0579415956283315E-43</v>
      </c>
      <c r="BC861" s="82">
        <f t="shared" ca="1" si="625"/>
        <v>2.8855921230773745E-42</v>
      </c>
      <c r="BD861" s="10">
        <f ca="1">SUMPRODUCT(P831:P860,'control variables'!BF$7:BF$36)</f>
        <v>2.5217376513322302E-44</v>
      </c>
      <c r="BE861" s="10">
        <f ca="1">SUMPRODUCT(Q831:Q860,'control variables'!BG$7:BG$36)</f>
        <v>2.910760396153124E-44</v>
      </c>
      <c r="BF861" s="10">
        <f ca="1">SUMPRODUCT(R831:R860,'control variables'!BH$7:BH$36)</f>
        <v>8.7183642757999949E-43</v>
      </c>
      <c r="BG861" s="10">
        <f ca="1">SUMPRODUCT(S831:S860,'control variables'!BI$7:BI$36)</f>
        <v>1.9594307927314194E-42</v>
      </c>
      <c r="BH861" s="10">
        <f t="shared" ca="1" si="626"/>
        <v>2.8855922007862727E-42</v>
      </c>
      <c r="BI861" s="82">
        <f t="shared" ca="1" si="604"/>
        <v>2.9091155736075903E-41</v>
      </c>
      <c r="BJ861" s="82">
        <f t="shared" ca="1" si="605"/>
        <v>3.3734166751342669E-41</v>
      </c>
      <c r="BK861" s="82">
        <f t="shared" ca="1" si="606"/>
        <v>1.1289339227126445E-40</v>
      </c>
      <c r="BL861" s="82">
        <f t="shared" ca="1" si="607"/>
        <v>5.3167738466780785E-41</v>
      </c>
      <c r="BM861" s="82">
        <f t="shared" ca="1" si="597"/>
        <v>2.288864532254638E-40</v>
      </c>
      <c r="BN861" s="10">
        <f ca="1">BN860+BI861-INDIRECT(ADDRESS(MAX($D861-'key variables'!$B$9*30,34),scenario!BI$4),TRUE)</f>
        <v>9439390.0751690175</v>
      </c>
      <c r="BO861" s="10">
        <f ca="1">BO860+BJ861-INDIRECT(ADDRESS(MAX($D861-'key variables'!$B$9*30,34),scenario!BJ$4),TRUE)</f>
        <v>10895583.360992203</v>
      </c>
      <c r="BP861" s="10">
        <f ca="1">BP860+BK861-INDIRECT(ADDRESS(MAX($D861-'key variables'!$B$9*30,34),scenario!BK$4),TRUE)</f>
        <v>32531162.537994072</v>
      </c>
      <c r="BQ861" s="10">
        <f ca="1">BQ860+BL861-INDIRECT(ADDRESS(MAX($D861-'key variables'!$B$9*30,34),scenario!BL$4),TRUE)</f>
        <v>14415841.516535141</v>
      </c>
      <c r="BR861" s="10">
        <f t="shared" ca="1" si="627"/>
        <v>67281977.490690395</v>
      </c>
      <c r="BS861" s="82">
        <f t="shared" ca="1" si="608"/>
        <v>-2.3433848477536824E-9</v>
      </c>
      <c r="BT861" s="82">
        <f t="shared" ca="1" si="609"/>
        <v>-3.4288309057018498E-10</v>
      </c>
      <c r="BU861" s="82">
        <f t="shared" ca="1" si="610"/>
        <v>-4.2578247660364599E-9</v>
      </c>
      <c r="BV861" s="82">
        <f t="shared" ca="1" si="611"/>
        <v>-2.9943922343414556E-9</v>
      </c>
      <c r="BW861" s="82">
        <f t="shared" ca="1" si="628"/>
        <v>-9.9384849387017825E-9</v>
      </c>
      <c r="BX861" s="10">
        <f t="shared" ca="1" si="612"/>
        <v>-1.8625994260191893E-12</v>
      </c>
      <c r="BY861" s="10">
        <f t="shared" ca="1" si="613"/>
        <v>2.8902850229962428E-12</v>
      </c>
      <c r="BZ861" s="10">
        <f t="shared" ca="1" si="614"/>
        <v>-3.5034723983035463E-11</v>
      </c>
      <c r="CA861" s="10">
        <f t="shared" ca="1" si="615"/>
        <v>-2.0257049910634696E-11</v>
      </c>
      <c r="CB861" s="10">
        <v>0</v>
      </c>
      <c r="CC861" s="82">
        <f t="shared" ca="1" si="616"/>
        <v>3.9725652202851362E-13</v>
      </c>
      <c r="CD861" s="82">
        <f t="shared" ca="1" si="617"/>
        <v>3.4270724516460853E-13</v>
      </c>
      <c r="CE861" s="82">
        <f t="shared" ca="1" si="618"/>
        <v>1.8915613015532971E-10</v>
      </c>
      <c r="CF861" s="82">
        <f t="shared" ca="1" si="619"/>
        <v>3.7028113764059381E-11</v>
      </c>
      <c r="CG861" s="82">
        <f t="shared" ca="1" si="629"/>
        <v>2.269242076865822E-10</v>
      </c>
      <c r="CH861" s="13" t="str">
        <f t="shared" ca="1" si="630"/>
        <v/>
      </c>
      <c r="CI861" s="81">
        <f t="shared" ca="1" si="639"/>
        <v>0.1131775965863165</v>
      </c>
      <c r="CJ861" s="81">
        <f t="shared" ca="1" si="640"/>
        <v>0.13063724757458739</v>
      </c>
      <c r="CK861" s="81">
        <f t="shared" ca="1" si="641"/>
        <v>0.39004625943939081</v>
      </c>
      <c r="CL861" s="81">
        <f t="shared" ca="1" si="642"/>
        <v>0.17284488538116416</v>
      </c>
      <c r="CM861" s="89">
        <f t="shared" ca="1" si="631"/>
        <v>0.80670598898145884</v>
      </c>
    </row>
    <row r="862" spans="1:91" x14ac:dyDescent="0.3">
      <c r="A862">
        <v>797</v>
      </c>
      <c r="B862" s="3">
        <f t="shared" si="644"/>
        <v>2.4027777777777777</v>
      </c>
      <c r="C862" s="3">
        <f t="shared" si="632"/>
        <v>26.566666666666666</v>
      </c>
      <c r="D862" s="4">
        <f t="shared" ca="1" si="620"/>
        <v>862</v>
      </c>
      <c r="E862" s="58">
        <f>(0.5*(COS(B862*2*PI())+1)*('key variables'!$B$4-'key variables'!$B$6)+'key variables'!$B$6)/'key variables'!$B$4</f>
        <v>1</v>
      </c>
      <c r="F862" s="10">
        <f t="shared" ca="1" si="633"/>
        <v>11689222.907461114</v>
      </c>
      <c r="G862" s="10">
        <f t="shared" ca="1" si="634"/>
        <v>13492492.798713122</v>
      </c>
      <c r="H862" s="10">
        <f t="shared" ca="1" si="635"/>
        <v>40309474.521088287</v>
      </c>
      <c r="I862" s="10">
        <f t="shared" ca="1" si="636"/>
        <v>17912154.249750931</v>
      </c>
      <c r="J862" s="10">
        <f t="shared" ca="1" si="621"/>
        <v>83403344.477013454</v>
      </c>
      <c r="K862" s="82">
        <f t="shared" ca="1" si="598"/>
        <v>2249832.832292099</v>
      </c>
      <c r="L862" s="82">
        <f t="shared" ca="1" si="599"/>
        <v>2596909.4377209195</v>
      </c>
      <c r="M862" s="82">
        <f t="shared" ca="1" si="600"/>
        <v>7778311.98309422</v>
      </c>
      <c r="N862" s="82">
        <f t="shared" ca="1" si="601"/>
        <v>3496312.733215793</v>
      </c>
      <c r="O862" s="82">
        <f t="shared" ca="1" si="622"/>
        <v>16121366.986323033</v>
      </c>
      <c r="P862" s="10">
        <f ca="1">IF(IF($A862&gt;='key variables'!$B$26,K862*SUMPRODUCT(Z862:AC862,'control variables'!$O$3:$R$3)/J862+F$65*'key variables'!$B$25/scenario!J$65,K862*SUMPRODUCT(Z862:AC862,'control variables'!$O$7:$R$7)/J862+F$65*'key variables'!$B$25/scenario!J$65)&lt;'key variables'!$B$28,0,IF($A862&gt;='key variables'!$B$26,K862*SUMPRODUCT(Z862:AC862,'control variables'!$O$3:$R$3)/J862+F$65*'key variables'!$B$25/scenario!J$65,K862*SUMPRODUCT(Z862:AC862,'control variables'!$O$7:$R$7)/J862+F$65*'key variables'!$B$25/scenario!J$65))</f>
        <v>3.5429561381673899E-42</v>
      </c>
      <c r="Q862" s="10">
        <f ca="1">IF(IF($A862&gt;='key variables'!$B$26,L862*SUMPRODUCT(Z862:AC862,'control variables'!$O$4:$R$4)/J862+G$65*'key variables'!$B$25/scenario!J$65,L862*SUMPRODUCT(Z862:AC862,'control variables'!$O$7:$R$7)/J862+G$65*'key variables'!$B$25/scenario!J$65)&lt;'key variables'!$B$28,0,IF($A862&gt;='key variables'!$B$26,L862*SUMPRODUCT(Z862:AC862,'control variables'!$O$4:$R$4)/J862+G$65*'key variables'!$B$25/scenario!J$65,L862*SUMPRODUCT(Z862:AC862,'control variables'!$O$7:$R$7)/J862+G$65*'key variables'!$B$25/scenario!J$65))</f>
        <v>4.0895199414725282E-42</v>
      </c>
      <c r="R862" s="10">
        <f ca="1">IF(IF($A862&gt;='key variables'!$B$26,M862*SUMPRODUCT(Z862:AC862,'control variables'!$O$5:$R$5)/J862+H$65*'key variables'!$B$25/scenario!J$65,M862*SUMPRODUCT(Z862:AC862,'control variables'!$O$7:$R$7)/J862+H$65*'key variables'!$B$25/scenario!J$65)&lt;'key variables'!$B$28,0,IF($A862&gt;='key variables'!$B$26,M862*SUMPRODUCT(Z862:AC862,'control variables'!$O$5:$R$5)/J862+H$65*'key variables'!$B$25/scenario!J$65,M862*SUMPRODUCT(Z862:AC862,'control variables'!$O$7:$R$7)/J862+H$65*'key variables'!$B$25/scenario!J$65))</f>
        <v>1.2249007032673041E-41</v>
      </c>
      <c r="S862" s="10">
        <f ca="1">IF(IF($A862&gt;='key variables'!$B$26,N862*SUMPRODUCT(Z862:AC862,'control variables'!$O$6:$R$6)/J862+I$65*'key variables'!$B$25/scenario!J$65,N862*SUMPRODUCT(Z862:AC862,'control variables'!$O$7:$R$7)/J862+I$65*'key variables'!$B$25/scenario!J$65)&lt;'key variables'!$B$28,0,IF($A862&gt;='key variables'!$B$26,N862*SUMPRODUCT(Z862:AC862,'control variables'!$O$6:$R$6)/J862+I$65*'key variables'!$B$25/scenario!J$65,N862*SUMPRODUCT(Z862:AC862,'control variables'!$O$7:$R$7)/J862+I$65*'key variables'!$B$25/scenario!J$65))</f>
        <v>5.5058680277501787E-42</v>
      </c>
      <c r="T862" s="10">
        <f t="shared" ca="1" si="643"/>
        <v>2.5387351140063137E-41</v>
      </c>
      <c r="U862" s="82">
        <f ca="1">SUMPRODUCT(P832:P861,'control variables'!AD$7:AD$36)</f>
        <v>7.5117224517261582E-42</v>
      </c>
      <c r="V862" s="82">
        <f ca="1">SUMPRODUCT(Q832:Q861,'control variables'!AE$7:AE$36)</f>
        <v>8.6705388277910633E-42</v>
      </c>
      <c r="W862" s="82">
        <f ca="1">SUMPRODUCT(R832:R861,'control variables'!AF$7:AF$36)</f>
        <v>2.5970160947652849E-41</v>
      </c>
      <c r="X862" s="82">
        <f ca="1">SUMPRODUCT(S832:S861,'control variables'!AG$7:AG$36)</f>
        <v>1.1673458791867838E-41</v>
      </c>
      <c r="Y862" s="82">
        <f t="shared" ca="1" si="637"/>
        <v>5.3825881019037911E-41</v>
      </c>
      <c r="Z862" s="10">
        <f ca="1">IF($A862&gt;='key variables'!$B$26,SUMPRODUCT(P832:P861,'control variables'!V$7:V$36)*$E862,SUMPRODUCT(P832:P861,'control variables'!Z$7:Z$36)*$E862)</f>
        <v>1.8329363230128952E-41</v>
      </c>
      <c r="AA862" s="10">
        <f ca="1">IF($A862&gt;='key variables'!$B$26,SUMPRODUCT(Q832:Q861,'control variables'!W$7:W$36)*$E862,SUMPRODUCT(Q832:Q861,'control variables'!AA$7:AA$36)*$E862)</f>
        <v>2.1156992500301788E-41</v>
      </c>
      <c r="AB862" s="10">
        <f ca="1">IF($A862&gt;='key variables'!$B$26,SUMPRODUCT(R832:R861,'control variables'!X$7:X$36)*$E862,SUMPRODUCT(R832:R861,'control variables'!AB$7:AB$36)*$E862)</f>
        <v>6.3369821797003767E-41</v>
      </c>
      <c r="AC862" s="10">
        <f ca="1">IF($A862&gt;='key variables'!$B$26,SUMPRODUCT(S832:S861,'control variables'!Y$7:Y$36)*$E862,SUMPRODUCT(S832:S861,'control variables'!AC$7:AC$36)*$E862)</f>
        <v>2.8484421212729874E-41</v>
      </c>
      <c r="AD862" s="10">
        <f t="shared" ca="1" si="638"/>
        <v>1.3134059874016437E-40</v>
      </c>
      <c r="AE862" s="82">
        <f ca="1">SUMPRODUCT(P832:P861,'control variables'!AL$7:AL$36)</f>
        <v>2.4956355802836371E-41</v>
      </c>
      <c r="AF862" s="82">
        <f ca="1">SUMPRODUCT(Q832:Q861,'control variables'!AM$7:AM$36)</f>
        <v>2.8730996154819704E-41</v>
      </c>
      <c r="AG862" s="82">
        <f ca="1">SUMPRODUCT(R832:R861,'control variables'!AN$7:AN$36)</f>
        <v>8.1919620872026808E-41</v>
      </c>
      <c r="AH862" s="82">
        <f ca="1">SUMPRODUCT(S832:S861,'control variables'!AO$7:AO$36)</f>
        <v>3.5470383257805805E-41</v>
      </c>
      <c r="AI862" s="82">
        <f t="shared" ca="1" si="602"/>
        <v>1.7107735608748867E-40</v>
      </c>
      <c r="AJ862" s="10">
        <f ca="1">SUMPRODUCT(P832:P861,'control variables'!AP$7:AP$36)</f>
        <v>2.3845895036054406E-44</v>
      </c>
      <c r="AK862" s="10">
        <f ca="1">SUMPRODUCT(Q832:Q861,'control variables'!AQ$7:AQ$36)</f>
        <v>6.8811367872766717E-44</v>
      </c>
      <c r="AL862" s="10">
        <f ca="1">SUMPRODUCT(R832:R861,'control variables'!AR$7:AR$36)</f>
        <v>2.473261236714867E-42</v>
      </c>
      <c r="AM862" s="10">
        <f ca="1">SUMPRODUCT(S832:S861,'control variables'!AS$7:AS$36)</f>
        <v>1.8528644718137867E-42</v>
      </c>
      <c r="AN862" s="10">
        <f t="shared" ca="1" si="623"/>
        <v>4.418782971437475E-42</v>
      </c>
      <c r="AO862" s="82">
        <f ca="1">SUMPRODUCT(P832:P861,'control variables'!AX$7:AX$36)</f>
        <v>3.2426778199872913E-44</v>
      </c>
      <c r="AP862" s="82">
        <f ca="1">SUMPRODUCT(Q832:Q861,'control variables'!AY$7:AY$36)</f>
        <v>7.485836737153626E-44</v>
      </c>
      <c r="AQ862" s="82">
        <f ca="1">SUMPRODUCT(R832:R861,'control variables'!AZ$7:AZ$36)</f>
        <v>6.726515690187858E-43</v>
      </c>
      <c r="AR862" s="82">
        <f ca="1">SUMPRODUCT(S832:S861,'control variables'!BA$7:BA$36)</f>
        <v>5.0392258433652555E-43</v>
      </c>
      <c r="AS862" s="82">
        <f t="shared" ca="1" si="624"/>
        <v>1.2838592989267204E-42</v>
      </c>
      <c r="AT862" s="10">
        <f ca="1">SUMPRODUCT(P832:P861,'control variables'!AT$7:AT$36)</f>
        <v>-2.8617897148573703E-44</v>
      </c>
      <c r="AU862" s="10">
        <f ca="1">SUMPRODUCT(Q832:Q861,'control variables'!AU$7:AU$36)</f>
        <v>3.1044122668853203E-44</v>
      </c>
      <c r="AV862" s="10">
        <f ca="1">SUMPRODUCT(R832:R861,'control variables'!AV$7:AV$36)</f>
        <v>1.3367847997511637E-41</v>
      </c>
      <c r="AW862" s="10">
        <f ca="1">SUMPRODUCT(S832:S861,'control variables'!AW$7:AW$36)</f>
        <v>1.0014635838507618E-41</v>
      </c>
      <c r="AX862" s="10">
        <f t="shared" ca="1" si="603"/>
        <v>2.3384910061539535E-41</v>
      </c>
      <c r="AY862" s="82">
        <f ca="1">SUMPRODUCT(P832:P861,'control variables'!BB$7:BB$36)</f>
        <v>1.0372454864656383E-43</v>
      </c>
      <c r="AZ862" s="82">
        <f ca="1">SUMPRODUCT(Q832:Q861,'control variables'!BC$7:BC$36)</f>
        <v>2.644974140796778E-43</v>
      </c>
      <c r="BA862" s="82">
        <f ca="1">SUMPRODUCT(R832:R861,'control variables'!BD$7:BD$36)</f>
        <v>1.8515631997931609E-42</v>
      </c>
      <c r="BB862" s="82">
        <f ca="1">SUMPRODUCT(S832:S861,'control variables'!BE$7:BE$36)</f>
        <v>2.6312034809808139E-43</v>
      </c>
      <c r="BC862" s="82">
        <f t="shared" ca="1" si="625"/>
        <v>2.4829055106174841E-42</v>
      </c>
      <c r="BD862" s="10">
        <f ca="1">SUMPRODUCT(P832:P861,'control variables'!BF$7:BF$36)</f>
        <v>2.169827211805324E-44</v>
      </c>
      <c r="BE862" s="10">
        <f ca="1">SUMPRODUCT(Q832:Q861,'control variables'!BG$7:BG$36)</f>
        <v>2.504561531720653E-44</v>
      </c>
      <c r="BF862" s="10">
        <f ca="1">SUMPRODUCT(R832:R861,'control variables'!BH$7:BH$36)</f>
        <v>7.5017097984273841E-43</v>
      </c>
      <c r="BG862" s="10">
        <f ca="1">SUMPRODUCT(S832:S861,'control variables'!BI$7:BI$36)</f>
        <v>1.6859907102040467E-42</v>
      </c>
      <c r="BH862" s="10">
        <f t="shared" ca="1" si="626"/>
        <v>2.4829055774820448E-42</v>
      </c>
      <c r="BI862" s="82">
        <f t="shared" ca="1" si="604"/>
        <v>2.5031462454334362E-41</v>
      </c>
      <c r="BJ862" s="82">
        <f t="shared" ca="1" si="605"/>
        <v>2.9026537691568233E-41</v>
      </c>
      <c r="BK862" s="82">
        <f t="shared" ca="1" si="606"/>
        <v>9.7139032069331618E-41</v>
      </c>
      <c r="BL862" s="82">
        <f t="shared" ca="1" si="607"/>
        <v>4.5748139444411506E-41</v>
      </c>
      <c r="BM862" s="82">
        <f t="shared" ca="1" si="597"/>
        <v>1.969451716596457E-40</v>
      </c>
      <c r="BN862" s="10">
        <f ca="1">BN861+BI862-INDIRECT(ADDRESS(MAX($D862-'key variables'!$B$9*30,34),scenario!BI$4),TRUE)</f>
        <v>9439390.0751690175</v>
      </c>
      <c r="BO862" s="10">
        <f ca="1">BO861+BJ862-INDIRECT(ADDRESS(MAX($D862-'key variables'!$B$9*30,34),scenario!BJ$4),TRUE)</f>
        <v>10895583.360992203</v>
      </c>
      <c r="BP862" s="10">
        <f ca="1">BP861+BK862-INDIRECT(ADDRESS(MAX($D862-'key variables'!$B$9*30,34),scenario!BK$4),TRUE)</f>
        <v>32531162.537994072</v>
      </c>
      <c r="BQ862" s="10">
        <f ca="1">BQ861+BL862-INDIRECT(ADDRESS(MAX($D862-'key variables'!$B$9*30,34),scenario!BL$4),TRUE)</f>
        <v>14415841.516535141</v>
      </c>
      <c r="BR862" s="10">
        <f t="shared" ca="1" si="627"/>
        <v>67281977.490690395</v>
      </c>
      <c r="BS862" s="82">
        <f t="shared" ca="1" si="608"/>
        <v>-2.3433848477536824E-9</v>
      </c>
      <c r="BT862" s="82">
        <f t="shared" ca="1" si="609"/>
        <v>-3.4288309057018498E-10</v>
      </c>
      <c r="BU862" s="82">
        <f t="shared" ca="1" si="610"/>
        <v>-4.2578247660364599E-9</v>
      </c>
      <c r="BV862" s="82">
        <f t="shared" ca="1" si="611"/>
        <v>-2.9943922343414556E-9</v>
      </c>
      <c r="BW862" s="82">
        <f t="shared" ca="1" si="628"/>
        <v>-9.9384849387017825E-9</v>
      </c>
      <c r="BX862" s="10">
        <f t="shared" ca="1" si="612"/>
        <v>-1.8625994260191893E-12</v>
      </c>
      <c r="BY862" s="10">
        <f t="shared" ca="1" si="613"/>
        <v>2.8902850229962428E-12</v>
      </c>
      <c r="BZ862" s="10">
        <f t="shared" ca="1" si="614"/>
        <v>-3.5034723983035463E-11</v>
      </c>
      <c r="CA862" s="10">
        <f t="shared" ca="1" si="615"/>
        <v>-2.0257049910634696E-11</v>
      </c>
      <c r="CB862" s="10">
        <v>0</v>
      </c>
      <c r="CC862" s="82">
        <f t="shared" ca="1" si="616"/>
        <v>3.9725652202851362E-13</v>
      </c>
      <c r="CD862" s="82">
        <f t="shared" ca="1" si="617"/>
        <v>3.4270724516460853E-13</v>
      </c>
      <c r="CE862" s="82">
        <f t="shared" ca="1" si="618"/>
        <v>1.8915613015532971E-10</v>
      </c>
      <c r="CF862" s="82">
        <f t="shared" ca="1" si="619"/>
        <v>3.7028113764059381E-11</v>
      </c>
      <c r="CG862" s="82">
        <f t="shared" ca="1" si="629"/>
        <v>2.269242076865822E-10</v>
      </c>
      <c r="CH862" s="13" t="str">
        <f t="shared" ca="1" si="630"/>
        <v/>
      </c>
      <c r="CI862" s="81">
        <f t="shared" ca="1" si="639"/>
        <v>0.1131775965863165</v>
      </c>
      <c r="CJ862" s="81">
        <f t="shared" ca="1" si="640"/>
        <v>0.13063724757458739</v>
      </c>
      <c r="CK862" s="81">
        <f t="shared" ca="1" si="641"/>
        <v>0.39004625943939081</v>
      </c>
      <c r="CL862" s="81">
        <f t="shared" ca="1" si="642"/>
        <v>0.17284488538116416</v>
      </c>
      <c r="CM862" s="89">
        <f t="shared" ca="1" si="631"/>
        <v>0.80670598898145884</v>
      </c>
    </row>
    <row r="863" spans="1:91" x14ac:dyDescent="0.3">
      <c r="A863">
        <v>798</v>
      </c>
      <c r="B863" s="3">
        <f t="shared" si="644"/>
        <v>2.4055555555555554</v>
      </c>
      <c r="C863" s="3">
        <f t="shared" si="632"/>
        <v>26.6</v>
      </c>
      <c r="D863" s="4">
        <f t="shared" ca="1" si="620"/>
        <v>863</v>
      </c>
      <c r="E863" s="58">
        <f>(0.5*(COS(B863*2*PI())+1)*('key variables'!$B$4-'key variables'!$B$6)+'key variables'!$B$6)/'key variables'!$B$4</f>
        <v>1</v>
      </c>
      <c r="F863" s="10">
        <f t="shared" ca="1" si="633"/>
        <v>11689222.907461114</v>
      </c>
      <c r="G863" s="10">
        <f t="shared" ca="1" si="634"/>
        <v>13492492.798713122</v>
      </c>
      <c r="H863" s="10">
        <f t="shared" ca="1" si="635"/>
        <v>40309474.521088287</v>
      </c>
      <c r="I863" s="10">
        <f t="shared" ca="1" si="636"/>
        <v>17912154.249750931</v>
      </c>
      <c r="J863" s="10">
        <f t="shared" ca="1" si="621"/>
        <v>83403344.477013454</v>
      </c>
      <c r="K863" s="82">
        <f t="shared" ca="1" si="598"/>
        <v>2249832.832292099</v>
      </c>
      <c r="L863" s="82">
        <f t="shared" ca="1" si="599"/>
        <v>2596909.4377209195</v>
      </c>
      <c r="M863" s="82">
        <f t="shared" ca="1" si="600"/>
        <v>7778311.98309422</v>
      </c>
      <c r="N863" s="82">
        <f t="shared" ca="1" si="601"/>
        <v>3496312.733215793</v>
      </c>
      <c r="O863" s="82">
        <f t="shared" ca="1" si="622"/>
        <v>16121366.986323033</v>
      </c>
      <c r="P863" s="10">
        <f ca="1">IF(IF($A863&gt;='key variables'!$B$26,K863*SUMPRODUCT(Z863:AC863,'control variables'!$O$3:$R$3)/J863+F$65*'key variables'!$B$25/scenario!J$65,K863*SUMPRODUCT(Z863:AC863,'control variables'!$O$7:$R$7)/J863+F$65*'key variables'!$B$25/scenario!J$65)&lt;'key variables'!$B$28,0,IF($A863&gt;='key variables'!$B$26,K863*SUMPRODUCT(Z863:AC863,'control variables'!$O$3:$R$3)/J863+F$65*'key variables'!$B$25/scenario!J$65,K863*SUMPRODUCT(Z863:AC863,'control variables'!$O$7:$R$7)/J863+F$65*'key variables'!$B$25/scenario!J$65))</f>
        <v>3.0485338690037629E-42</v>
      </c>
      <c r="Q863" s="10">
        <f ca="1">IF(IF($A863&gt;='key variables'!$B$26,L863*SUMPRODUCT(Z863:AC863,'control variables'!$O$4:$R$4)/J863+G$65*'key variables'!$B$25/scenario!J$65,L863*SUMPRODUCT(Z863:AC863,'control variables'!$O$7:$R$7)/J863+G$65*'key variables'!$B$25/scenario!J$65)&lt;'key variables'!$B$28,0,IF($A863&gt;='key variables'!$B$26,L863*SUMPRODUCT(Z863:AC863,'control variables'!$O$4:$R$4)/J863+G$65*'key variables'!$B$25/scenario!J$65,L863*SUMPRODUCT(Z863:AC863,'control variables'!$O$7:$R$7)/J863+G$65*'key variables'!$B$25/scenario!J$65))</f>
        <v>3.5188242708513805E-42</v>
      </c>
      <c r="R863" s="10">
        <f ca="1">IF(IF($A863&gt;='key variables'!$B$26,M863*SUMPRODUCT(Z863:AC863,'control variables'!$O$5:$R$5)/J863+H$65*'key variables'!$B$25/scenario!J$65,M863*SUMPRODUCT(Z863:AC863,'control variables'!$O$7:$R$7)/J863+H$65*'key variables'!$B$25/scenario!J$65)&lt;'key variables'!$B$28,0,IF($A863&gt;='key variables'!$B$26,M863*SUMPRODUCT(Z863:AC863,'control variables'!$O$5:$R$5)/J863+H$65*'key variables'!$B$25/scenario!J$65,M863*SUMPRODUCT(Z863:AC863,'control variables'!$O$7:$R$7)/J863+H$65*'key variables'!$B$25/scenario!J$65))</f>
        <v>1.0539648628019459E-41</v>
      </c>
      <c r="S863" s="10">
        <f ca="1">IF(IF($A863&gt;='key variables'!$B$26,N863*SUMPRODUCT(Z863:AC863,'control variables'!$O$6:$R$6)/J863+I$65*'key variables'!$B$25/scenario!J$65,N863*SUMPRODUCT(Z863:AC863,'control variables'!$O$7:$R$7)/J863+I$65*'key variables'!$B$25/scenario!J$65)&lt;'key variables'!$B$28,0,IF($A863&gt;='key variables'!$B$26,N863*SUMPRODUCT(Z863:AC863,'control variables'!$O$6:$R$6)/J863+I$65*'key variables'!$B$25/scenario!J$65,N863*SUMPRODUCT(Z863:AC863,'control variables'!$O$7:$R$7)/J863+I$65*'key variables'!$B$25/scenario!J$65))</f>
        <v>4.7375198863013292E-42</v>
      </c>
      <c r="T863" s="10">
        <f t="shared" ca="1" si="643"/>
        <v>2.1844526654175928E-41</v>
      </c>
      <c r="U863" s="82">
        <f ca="1">SUMPRODUCT(P833:P862,'control variables'!AD$7:AD$36)</f>
        <v>6.4634557741062443E-42</v>
      </c>
      <c r="V863" s="82">
        <f ca="1">SUMPRODUCT(Q833:Q862,'control variables'!AE$7:AE$36)</f>
        <v>7.4605584286757604E-42</v>
      </c>
      <c r="W863" s="82">
        <f ca="1">SUMPRODUCT(R833:R862,'control variables'!AF$7:AF$36)</f>
        <v>2.2346004902377957E-41</v>
      </c>
      <c r="X863" s="82">
        <f ca="1">SUMPRODUCT(S833:S862,'control variables'!AG$7:AG$36)</f>
        <v>1.0044418589341147E-41</v>
      </c>
      <c r="Y863" s="82">
        <f t="shared" ca="1" si="637"/>
        <v>4.6314437694501107E-41</v>
      </c>
      <c r="Z863" s="10">
        <f ca="1">IF($A863&gt;='key variables'!$B$26,SUMPRODUCT(P833:P862,'control variables'!V$7:V$36)*$E863,SUMPRODUCT(P833:P862,'control variables'!Z$7:Z$36)*$E863)</f>
        <v>1.5771486415641405E-41</v>
      </c>
      <c r="AA863" s="10">
        <f ca="1">IF($A863&gt;='key variables'!$B$26,SUMPRODUCT(Q833:Q862,'control variables'!W$7:W$36)*$E863,SUMPRODUCT(Q833:Q862,'control variables'!AA$7:AA$36)*$E863)</f>
        <v>1.8204517834304998E-41</v>
      </c>
      <c r="AB863" s="10">
        <f ca="1">IF($A863&gt;='key variables'!$B$26,SUMPRODUCT(R833:R862,'control variables'!X$7:X$36)*$E863,SUMPRODUCT(R833:R862,'control variables'!AB$7:AB$36)*$E863)</f>
        <v>5.452651415572554E-41</v>
      </c>
      <c r="AC863" s="10">
        <f ca="1">IF($A863&gt;='key variables'!$B$26,SUMPRODUCT(S833:S862,'control variables'!Y$7:Y$36)*$E863,SUMPRODUCT(S833:S862,'control variables'!AC$7:AC$36)*$E863)</f>
        <v>2.4509398202962918E-41</v>
      </c>
      <c r="AD863" s="10">
        <f t="shared" ca="1" si="638"/>
        <v>1.1301191660863485E-40</v>
      </c>
      <c r="AE863" s="82">
        <f ca="1">SUMPRODUCT(P833:P862,'control variables'!AL$7:AL$36)</f>
        <v>2.1473677049586098E-41</v>
      </c>
      <c r="AF863" s="82">
        <f ca="1">SUMPRODUCT(Q833:Q862,'control variables'!AM$7:AM$36)</f>
        <v>2.4721563421185826E-41</v>
      </c>
      <c r="AG863" s="82">
        <f ca="1">SUMPRODUCT(R833:R862,'control variables'!AN$7:AN$36)</f>
        <v>7.048767442362346E-41</v>
      </c>
      <c r="AH863" s="82">
        <f ca="1">SUMPRODUCT(S833:S862,'control variables'!AO$7:AO$36)</f>
        <v>3.052046384178415E-41</v>
      </c>
      <c r="AI863" s="82">
        <f t="shared" ca="1" si="602"/>
        <v>1.4720337873617954E-40</v>
      </c>
      <c r="AJ863" s="10">
        <f ca="1">SUMPRODUCT(P833:P862,'control variables'!AP$7:AP$36)</f>
        <v>2.0518181941626406E-44</v>
      </c>
      <c r="AK863" s="10">
        <f ca="1">SUMPRODUCT(Q833:Q862,'control variables'!AQ$7:AQ$36)</f>
        <v>5.9208688268185327E-44</v>
      </c>
      <c r="AL863" s="10">
        <f ca="1">SUMPRODUCT(R833:R862,'control variables'!AR$7:AR$36)</f>
        <v>2.1281157183389268E-42</v>
      </c>
      <c r="AM863" s="10">
        <f ca="1">SUMPRODUCT(S833:S862,'control variables'!AS$7:AS$36)</f>
        <v>1.5942958017876616E-42</v>
      </c>
      <c r="AN863" s="10">
        <f t="shared" ca="1" si="623"/>
        <v>3.8021383903363998E-42</v>
      </c>
      <c r="AO863" s="82">
        <f ca="1">SUMPRODUCT(P833:P862,'control variables'!AX$7:AX$36)</f>
        <v>2.7901596223575658E-44</v>
      </c>
      <c r="AP863" s="82">
        <f ca="1">SUMPRODUCT(Q833:Q862,'control variables'!AY$7:AY$36)</f>
        <v>6.4411824310220286E-44</v>
      </c>
      <c r="AQ863" s="82">
        <f ca="1">SUMPRODUCT(R833:R862,'control variables'!AZ$7:AZ$36)</f>
        <v>5.787825223410678E-43</v>
      </c>
      <c r="AR863" s="82">
        <f ca="1">SUMPRODUCT(S833:S862,'control variables'!BA$7:BA$36)</f>
        <v>4.3359979796431311E-43</v>
      </c>
      <c r="AS863" s="82">
        <f t="shared" ca="1" si="624"/>
        <v>1.1046957408391769E-42</v>
      </c>
      <c r="AT863" s="10">
        <f ca="1">SUMPRODUCT(P833:P862,'control variables'!AT$7:AT$36)</f>
        <v>-2.4624247468730955E-44</v>
      </c>
      <c r="AU863" s="10">
        <f ca="1">SUMPRODUCT(Q833:Q862,'control variables'!AU$7:AU$36)</f>
        <v>2.6711891341239966E-44</v>
      </c>
      <c r="AV863" s="10">
        <f ca="1">SUMPRODUCT(R833:R862,'control variables'!AV$7:AV$36)</f>
        <v>1.1502354470915829E-41</v>
      </c>
      <c r="AW863" s="10">
        <f ca="1">SUMPRODUCT(S833:S862,'control variables'!AW$7:AW$36)</f>
        <v>8.6170856620373324E-42</v>
      </c>
      <c r="AX863" s="10">
        <f t="shared" ca="1" si="603"/>
        <v>2.012152777682567E-41</v>
      </c>
      <c r="AY863" s="82">
        <f ca="1">SUMPRODUCT(P833:P862,'control variables'!BB$7:BB$36)</f>
        <v>8.9249707663538307E-44</v>
      </c>
      <c r="AZ863" s="82">
        <f ca="1">SUMPRODUCT(Q833:Q862,'control variables'!BC$7:BC$36)</f>
        <v>2.2758659538553805E-43</v>
      </c>
      <c r="BA863" s="82">
        <f ca="1">SUMPRODUCT(R833:R862,'control variables'!BD$7:BD$36)</f>
        <v>1.5931761232839027E-42</v>
      </c>
      <c r="BB863" s="82">
        <f ca="1">SUMPRODUCT(S833:S862,'control variables'!BE$7:BE$36)</f>
        <v>2.264017000266808E-43</v>
      </c>
      <c r="BC863" s="82">
        <f t="shared" ca="1" si="625"/>
        <v>2.1364141263596598E-42</v>
      </c>
      <c r="BD863" s="10">
        <f ca="1">SUMPRODUCT(P833:P862,'control variables'!BF$7:BF$36)</f>
        <v>1.8670261462779671E-44</v>
      </c>
      <c r="BE863" s="10">
        <f ca="1">SUMPRODUCT(Q833:Q862,'control variables'!BG$7:BG$36)</f>
        <v>2.1550480329693594E-44</v>
      </c>
      <c r="BF863" s="10">
        <f ca="1">SUMPRODUCT(R833:R862,'control variables'!BH$7:BH$36)</f>
        <v>6.4548403943189846E-43</v>
      </c>
      <c r="BG863" s="10">
        <f ca="1">SUMPRODUCT(S833:S862,'control variables'!BI$7:BI$36)</f>
        <v>1.4507094026688482E-42</v>
      </c>
      <c r="BH863" s="10">
        <f t="shared" ca="1" si="626"/>
        <v>2.1364141838932199E-42</v>
      </c>
      <c r="BI863" s="82">
        <f t="shared" ca="1" si="604"/>
        <v>2.1538302509780906E-41</v>
      </c>
      <c r="BJ863" s="82">
        <f t="shared" ca="1" si="605"/>
        <v>2.4975861907912607E-41</v>
      </c>
      <c r="BK863" s="82">
        <f t="shared" ca="1" si="606"/>
        <v>8.3583205017823188E-41</v>
      </c>
      <c r="BL863" s="82">
        <f t="shared" ca="1" si="607"/>
        <v>3.9363951203848165E-41</v>
      </c>
      <c r="BM863" s="82">
        <f t="shared" ca="1" si="597"/>
        <v>1.6946132063936485E-40</v>
      </c>
      <c r="BN863" s="10">
        <f ca="1">BN862+BI863-INDIRECT(ADDRESS(MAX($D863-'key variables'!$B$9*30,34),scenario!BI$4),TRUE)</f>
        <v>9439390.0751690175</v>
      </c>
      <c r="BO863" s="10">
        <f ca="1">BO862+BJ863-INDIRECT(ADDRESS(MAX($D863-'key variables'!$B$9*30,34),scenario!BJ$4),TRUE)</f>
        <v>10895583.360992203</v>
      </c>
      <c r="BP863" s="10">
        <f ca="1">BP862+BK863-INDIRECT(ADDRESS(MAX($D863-'key variables'!$B$9*30,34),scenario!BK$4),TRUE)</f>
        <v>32531162.537994072</v>
      </c>
      <c r="BQ863" s="10">
        <f ca="1">BQ862+BL863-INDIRECT(ADDRESS(MAX($D863-'key variables'!$B$9*30,34),scenario!BL$4),TRUE)</f>
        <v>14415841.516535141</v>
      </c>
      <c r="BR863" s="10">
        <f t="shared" ca="1" si="627"/>
        <v>67281977.490690395</v>
      </c>
      <c r="BS863" s="82">
        <f t="shared" ca="1" si="608"/>
        <v>-2.3433848477536824E-9</v>
      </c>
      <c r="BT863" s="82">
        <f t="shared" ca="1" si="609"/>
        <v>-3.4288309057018498E-10</v>
      </c>
      <c r="BU863" s="82">
        <f t="shared" ca="1" si="610"/>
        <v>-4.2578247660364599E-9</v>
      </c>
      <c r="BV863" s="82">
        <f t="shared" ca="1" si="611"/>
        <v>-2.9943922343414556E-9</v>
      </c>
      <c r="BW863" s="82">
        <f t="shared" ca="1" si="628"/>
        <v>-9.9384849387017825E-9</v>
      </c>
      <c r="BX863" s="10">
        <f t="shared" ca="1" si="612"/>
        <v>-1.8625994260191893E-12</v>
      </c>
      <c r="BY863" s="10">
        <f t="shared" ca="1" si="613"/>
        <v>2.8902850229962428E-12</v>
      </c>
      <c r="BZ863" s="10">
        <f t="shared" ca="1" si="614"/>
        <v>-3.5034723983035463E-11</v>
      </c>
      <c r="CA863" s="10">
        <f t="shared" ca="1" si="615"/>
        <v>-2.0257049910634696E-11</v>
      </c>
      <c r="CB863" s="10">
        <v>0</v>
      </c>
      <c r="CC863" s="82">
        <f t="shared" ca="1" si="616"/>
        <v>3.9725652202851362E-13</v>
      </c>
      <c r="CD863" s="82">
        <f t="shared" ca="1" si="617"/>
        <v>3.4270724516460853E-13</v>
      </c>
      <c r="CE863" s="82">
        <f t="shared" ca="1" si="618"/>
        <v>1.8915613015532971E-10</v>
      </c>
      <c r="CF863" s="82">
        <f t="shared" ca="1" si="619"/>
        <v>3.7028113764059381E-11</v>
      </c>
      <c r="CG863" s="82">
        <f t="shared" ca="1" si="629"/>
        <v>2.269242076865822E-10</v>
      </c>
      <c r="CH863" s="13" t="str">
        <f t="shared" ca="1" si="630"/>
        <v/>
      </c>
      <c r="CI863" s="81">
        <f t="shared" ca="1" si="639"/>
        <v>0.1131775965863165</v>
      </c>
      <c r="CJ863" s="81">
        <f t="shared" ca="1" si="640"/>
        <v>0.13063724757458739</v>
      </c>
      <c r="CK863" s="81">
        <f t="shared" ca="1" si="641"/>
        <v>0.39004625943939081</v>
      </c>
      <c r="CL863" s="81">
        <f t="shared" ca="1" si="642"/>
        <v>0.17284488538116416</v>
      </c>
      <c r="CM863" s="89">
        <f t="shared" ca="1" si="631"/>
        <v>0.80670598898145884</v>
      </c>
    </row>
    <row r="864" spans="1:91" x14ac:dyDescent="0.3">
      <c r="A864">
        <v>799</v>
      </c>
      <c r="B864" s="3">
        <f t="shared" si="644"/>
        <v>2.4083333333333332</v>
      </c>
      <c r="C864" s="3">
        <f t="shared" si="632"/>
        <v>26.633333333333333</v>
      </c>
      <c r="D864" s="4">
        <f t="shared" ca="1" si="620"/>
        <v>864</v>
      </c>
      <c r="E864" s="58">
        <f>(0.5*(COS(B864*2*PI())+1)*('key variables'!$B$4-'key variables'!$B$6)+'key variables'!$B$6)/'key variables'!$B$4</f>
        <v>1</v>
      </c>
      <c r="F864" s="10">
        <f t="shared" ca="1" si="633"/>
        <v>11689222.907461114</v>
      </c>
      <c r="G864" s="10">
        <f t="shared" ca="1" si="634"/>
        <v>13492492.798713122</v>
      </c>
      <c r="H864" s="10">
        <f t="shared" ca="1" si="635"/>
        <v>40309474.521088287</v>
      </c>
      <c r="I864" s="10">
        <f t="shared" ca="1" si="636"/>
        <v>17912154.249750931</v>
      </c>
      <c r="J864" s="10">
        <f t="shared" ca="1" si="621"/>
        <v>83403344.477013454</v>
      </c>
      <c r="K864" s="82">
        <f t="shared" ca="1" si="598"/>
        <v>2249832.832292099</v>
      </c>
      <c r="L864" s="82">
        <f t="shared" ca="1" si="599"/>
        <v>2596909.4377209195</v>
      </c>
      <c r="M864" s="82">
        <f t="shared" ca="1" si="600"/>
        <v>7778311.98309422</v>
      </c>
      <c r="N864" s="82">
        <f t="shared" ca="1" si="601"/>
        <v>3496312.733215793</v>
      </c>
      <c r="O864" s="82">
        <f t="shared" ca="1" si="622"/>
        <v>16121366.986323033</v>
      </c>
      <c r="P864" s="10">
        <f ca="1">IF(IF($A864&gt;='key variables'!$B$26,K864*SUMPRODUCT(Z864:AC864,'control variables'!$O$3:$R$3)/J864+F$65*'key variables'!$B$25/scenario!J$65,K864*SUMPRODUCT(Z864:AC864,'control variables'!$O$7:$R$7)/J864+F$65*'key variables'!$B$25/scenario!J$65)&lt;'key variables'!$B$28,0,IF($A864&gt;='key variables'!$B$26,K864*SUMPRODUCT(Z864:AC864,'control variables'!$O$3:$R$3)/J864+F$65*'key variables'!$B$25/scenario!J$65,K864*SUMPRODUCT(Z864:AC864,'control variables'!$O$7:$R$7)/J864+F$65*'key variables'!$B$25/scenario!J$65))</f>
        <v>2.623108609882534E-42</v>
      </c>
      <c r="Q864" s="10">
        <f ca="1">IF(IF($A864&gt;='key variables'!$B$26,L864*SUMPRODUCT(Z864:AC864,'control variables'!$O$4:$R$4)/J864+G$65*'key variables'!$B$25/scenario!J$65,L864*SUMPRODUCT(Z864:AC864,'control variables'!$O$7:$R$7)/J864+G$65*'key variables'!$B$25/scenario!J$65)&lt;'key variables'!$B$28,0,IF($A864&gt;='key variables'!$B$26,L864*SUMPRODUCT(Z864:AC864,'control variables'!$O$4:$R$4)/J864+G$65*'key variables'!$B$25/scenario!J$65,L864*SUMPRODUCT(Z864:AC864,'control variables'!$O$7:$R$7)/J864+G$65*'key variables'!$B$25/scenario!J$65))</f>
        <v>3.0277696224350176E-42</v>
      </c>
      <c r="R864" s="10">
        <f ca="1">IF(IF($A864&gt;='key variables'!$B$26,M864*SUMPRODUCT(Z864:AC864,'control variables'!$O$5:$R$5)/J864+H$65*'key variables'!$B$25/scenario!J$65,M864*SUMPRODUCT(Z864:AC864,'control variables'!$O$7:$R$7)/J864+H$65*'key variables'!$B$25/scenario!J$65)&lt;'key variables'!$B$28,0,IF($A864&gt;='key variables'!$B$26,M864*SUMPRODUCT(Z864:AC864,'control variables'!$O$5:$R$5)/J864+H$65*'key variables'!$B$25/scenario!J$65,M864*SUMPRODUCT(Z864:AC864,'control variables'!$O$7:$R$7)/J864+H$65*'key variables'!$B$25/scenario!J$65))</f>
        <v>9.0688325107338196E-42</v>
      </c>
      <c r="S864" s="10">
        <f ca="1">IF(IF($A864&gt;='key variables'!$B$26,N864*SUMPRODUCT(Z864:AC864,'control variables'!$O$6:$R$6)/J864+I$65*'key variables'!$B$25/scenario!J$65,N864*SUMPRODUCT(Z864:AC864,'control variables'!$O$7:$R$7)/J864+I$65*'key variables'!$B$25/scenario!J$65)&lt;'key variables'!$B$28,0,IF($A864&gt;='key variables'!$B$26,N864*SUMPRODUCT(Z864:AC864,'control variables'!$O$6:$R$6)/J864+I$65*'key variables'!$B$25/scenario!J$65,N864*SUMPRODUCT(Z864:AC864,'control variables'!$O$7:$R$7)/J864+I$65*'key variables'!$B$25/scenario!J$65))</f>
        <v>4.0763953222234657E-42</v>
      </c>
      <c r="T864" s="10">
        <f t="shared" ca="1" si="643"/>
        <v>1.8796106065274838E-41</v>
      </c>
      <c r="U864" s="82">
        <f ca="1">SUMPRODUCT(P834:P863,'control variables'!AD$7:AD$36)</f>
        <v>5.56147552206583E-42</v>
      </c>
      <c r="V864" s="82">
        <f ca="1">SUMPRODUCT(Q834:Q863,'control variables'!AE$7:AE$36)</f>
        <v>6.4194317300422089E-42</v>
      </c>
      <c r="W864" s="82">
        <f ca="1">SUMPRODUCT(R834:R863,'control variables'!AF$7:AF$36)</f>
        <v>1.9227602636102639E-41</v>
      </c>
      <c r="X864" s="82">
        <f ca="1">SUMPRODUCT(S834:S863,'control variables'!AG$7:AG$36)</f>
        <v>8.642712206958399E-42</v>
      </c>
      <c r="Y864" s="82">
        <f t="shared" ca="1" si="637"/>
        <v>3.9851222095169073E-41</v>
      </c>
      <c r="Z864" s="10">
        <f ca="1">IF($A864&gt;='key variables'!$B$26,SUMPRODUCT(P834:P863,'control variables'!V$7:V$36)*$E864,SUMPRODUCT(P834:P863,'control variables'!Z$7:Z$36)*$E864)</f>
        <v>1.3570563288848708E-41</v>
      </c>
      <c r="AA864" s="10">
        <f ca="1">IF($A864&gt;='key variables'!$B$26,SUMPRODUCT(Q834:Q863,'control variables'!W$7:W$36)*$E864,SUMPRODUCT(Q834:Q863,'control variables'!AA$7:AA$36)*$E864)</f>
        <v>1.5664063291358705E-41</v>
      </c>
      <c r="AB864" s="10">
        <f ca="1">IF($A864&gt;='key variables'!$B$26,SUMPRODUCT(R834:R863,'control variables'!X$7:X$36)*$E864,SUMPRODUCT(R834:R863,'control variables'!AB$7:AB$36)*$E864)</f>
        <v>4.6917296935102209E-41</v>
      </c>
      <c r="AC864" s="10">
        <f ca="1">IF($A864&gt;='key variables'!$B$26,SUMPRODUCT(S834:S863,'control variables'!Y$7:Y$36)*$E864,SUMPRODUCT(S834:S863,'control variables'!AC$7:AC$36)*$E864)</f>
        <v>2.108909272844696E-41</v>
      </c>
      <c r="AD864" s="10">
        <f t="shared" ca="1" si="638"/>
        <v>9.7241016243756589E-41</v>
      </c>
      <c r="AE864" s="82">
        <f ca="1">SUMPRODUCT(P834:P863,'control variables'!AL$7:AL$36)</f>
        <v>1.8477008809816416E-41</v>
      </c>
      <c r="AF864" s="82">
        <f ca="1">SUMPRODUCT(Q834:Q863,'control variables'!AM$7:AM$36)</f>
        <v>2.1271650126380671E-41</v>
      </c>
      <c r="AG864" s="82">
        <f ca="1">SUMPRODUCT(R834:R863,'control variables'!AN$7:AN$36)</f>
        <v>6.0651064943433414E-41</v>
      </c>
      <c r="AH864" s="82">
        <f ca="1">SUMPRODUCT(S834:S863,'control variables'!AO$7:AO$36)</f>
        <v>2.6261309508480231E-41</v>
      </c>
      <c r="AI864" s="82">
        <f t="shared" ca="1" si="602"/>
        <v>1.2666103338811075E-40</v>
      </c>
      <c r="AJ864" s="10">
        <f ca="1">SUMPRODUCT(P834:P863,'control variables'!AP$7:AP$36)</f>
        <v>1.7654853783141651E-44</v>
      </c>
      <c r="AK864" s="10">
        <f ca="1">SUMPRODUCT(Q834:Q863,'control variables'!AQ$7:AQ$36)</f>
        <v>5.0946070029027508E-44</v>
      </c>
      <c r="AL864" s="10">
        <f ca="1">SUMPRODUCT(R834:R863,'control variables'!AR$7:AR$36)</f>
        <v>1.8311355239840046E-42</v>
      </c>
      <c r="AM864" s="10">
        <f ca="1">SUMPRODUCT(S834:S863,'control variables'!AS$7:AS$36)</f>
        <v>1.3718105896377789E-42</v>
      </c>
      <c r="AN864" s="10">
        <f t="shared" ca="1" si="623"/>
        <v>3.2715470374339523E-42</v>
      </c>
      <c r="AO864" s="82">
        <f ca="1">SUMPRODUCT(P834:P863,'control variables'!AX$7:AX$36)</f>
        <v>2.4007906891795453E-44</v>
      </c>
      <c r="AP864" s="82">
        <f ca="1">SUMPRODUCT(Q834:Q863,'control variables'!AY$7:AY$36)</f>
        <v>5.5423104412349679E-44</v>
      </c>
      <c r="AQ864" s="82">
        <f ca="1">SUMPRODUCT(R834:R863,'control variables'!AZ$7:AZ$36)</f>
        <v>4.9801297372448871E-43</v>
      </c>
      <c r="AR864" s="82">
        <f ca="1">SUMPRODUCT(S834:S863,'control variables'!BA$7:BA$36)</f>
        <v>3.7309061081719373E-43</v>
      </c>
      <c r="AS864" s="82">
        <f t="shared" ca="1" si="624"/>
        <v>9.5053459584582765E-43</v>
      </c>
      <c r="AT864" s="10">
        <f ca="1">SUMPRODUCT(P834:P863,'control variables'!AT$7:AT$36)</f>
        <v>-2.1187914690353939E-44</v>
      </c>
      <c r="AU864" s="10">
        <f ca="1">SUMPRODUCT(Q834:Q863,'control variables'!AU$7:AU$36)</f>
        <v>2.2984226245894063E-44</v>
      </c>
      <c r="AV864" s="10">
        <f ca="1">SUMPRODUCT(R834:R863,'control variables'!AV$7:AV$36)</f>
        <v>9.8971920087081441E-42</v>
      </c>
      <c r="AW864" s="10">
        <f ca="1">SUMPRODUCT(S834:S863,'control variables'!AW$7:AW$36)</f>
        <v>7.4145646935430392E-42</v>
      </c>
      <c r="AX864" s="10">
        <f t="shared" ca="1" si="603"/>
        <v>1.7313553013806725E-41</v>
      </c>
      <c r="AY864" s="82">
        <f ca="1">SUMPRODUCT(P834:P863,'control variables'!BB$7:BB$36)</f>
        <v>7.6794841934372984E-44</v>
      </c>
      <c r="AZ864" s="82">
        <f ca="1">SUMPRODUCT(Q834:Q863,'control variables'!BC$7:BC$36)</f>
        <v>1.95826709986577E-43</v>
      </c>
      <c r="BA864" s="82">
        <f ca="1">SUMPRODUCT(R834:R863,'control variables'!BD$7:BD$36)</f>
        <v>1.370847163135167E-42</v>
      </c>
      <c r="BB864" s="82">
        <f ca="1">SUMPRODUCT(S834:S863,'control variables'!BE$7:BE$36)</f>
        <v>1.9480716769143297E-43</v>
      </c>
      <c r="BC864" s="82">
        <f t="shared" ca="1" si="625"/>
        <v>1.8382758827475499E-42</v>
      </c>
      <c r="BD864" s="10">
        <f ca="1">SUMPRODUCT(P834:P863,'control variables'!BF$7:BF$36)</f>
        <v>1.6064812036278863E-44</v>
      </c>
      <c r="BE864" s="10">
        <f ca="1">SUMPRODUCT(Q834:Q863,'control variables'!BG$7:BG$36)</f>
        <v>1.8543094132786122E-44</v>
      </c>
      <c r="BF864" s="10">
        <f ca="1">SUMPRODUCT(R834:R863,'control variables'!BH$7:BH$36)</f>
        <v>5.5540624251909207E-43</v>
      </c>
      <c r="BG864" s="10">
        <f ca="1">SUMPRODUCT(S834:S863,'control variables'!BI$7:BI$36)</f>
        <v>1.2482617835640998E-42</v>
      </c>
      <c r="BH864" s="10">
        <f t="shared" ca="1" si="626"/>
        <v>1.8382759322522569E-42</v>
      </c>
      <c r="BI864" s="82">
        <f t="shared" ca="1" si="604"/>
        <v>1.8532615737060434E-41</v>
      </c>
      <c r="BJ864" s="82">
        <f t="shared" ca="1" si="605"/>
        <v>2.1490461062613142E-41</v>
      </c>
      <c r="BK864" s="82">
        <f t="shared" ca="1" si="606"/>
        <v>7.1919104115276721E-41</v>
      </c>
      <c r="BL864" s="82">
        <f t="shared" ca="1" si="607"/>
        <v>3.3870681369714702E-41</v>
      </c>
      <c r="BM864" s="82">
        <f t="shared" ca="1" si="597"/>
        <v>1.45812862284665E-40</v>
      </c>
      <c r="BN864" s="10">
        <f ca="1">BN863+BI864-INDIRECT(ADDRESS(MAX($D864-'key variables'!$B$9*30,34),scenario!BI$4),TRUE)</f>
        <v>9439390.0751690175</v>
      </c>
      <c r="BO864" s="10">
        <f ca="1">BO863+BJ864-INDIRECT(ADDRESS(MAX($D864-'key variables'!$B$9*30,34),scenario!BJ$4),TRUE)</f>
        <v>10895583.360992203</v>
      </c>
      <c r="BP864" s="10">
        <f ca="1">BP863+BK864-INDIRECT(ADDRESS(MAX($D864-'key variables'!$B$9*30,34),scenario!BK$4),TRUE)</f>
        <v>32531162.537994072</v>
      </c>
      <c r="BQ864" s="10">
        <f ca="1">BQ863+BL864-INDIRECT(ADDRESS(MAX($D864-'key variables'!$B$9*30,34),scenario!BL$4),TRUE)</f>
        <v>14415841.516535141</v>
      </c>
      <c r="BR864" s="10">
        <f t="shared" ca="1" si="627"/>
        <v>67281977.490690395</v>
      </c>
      <c r="BS864" s="82">
        <f t="shared" ca="1" si="608"/>
        <v>-2.3433848477536824E-9</v>
      </c>
      <c r="BT864" s="82">
        <f t="shared" ca="1" si="609"/>
        <v>-3.4288309057018498E-10</v>
      </c>
      <c r="BU864" s="82">
        <f t="shared" ca="1" si="610"/>
        <v>-4.2578247660364599E-9</v>
      </c>
      <c r="BV864" s="82">
        <f t="shared" ca="1" si="611"/>
        <v>-2.9943922343414556E-9</v>
      </c>
      <c r="BW864" s="82">
        <f t="shared" ca="1" si="628"/>
        <v>-9.9384849387017825E-9</v>
      </c>
      <c r="BX864" s="10">
        <f t="shared" ca="1" si="612"/>
        <v>-1.8625994260191893E-12</v>
      </c>
      <c r="BY864" s="10">
        <f t="shared" ca="1" si="613"/>
        <v>2.8902850229962428E-12</v>
      </c>
      <c r="BZ864" s="10">
        <f t="shared" ca="1" si="614"/>
        <v>-3.5034723983035463E-11</v>
      </c>
      <c r="CA864" s="10">
        <f t="shared" ca="1" si="615"/>
        <v>-2.0257049910634696E-11</v>
      </c>
      <c r="CB864" s="10">
        <v>0</v>
      </c>
      <c r="CC864" s="82">
        <f t="shared" ca="1" si="616"/>
        <v>3.9725652202851362E-13</v>
      </c>
      <c r="CD864" s="82">
        <f t="shared" ca="1" si="617"/>
        <v>3.4270724516460853E-13</v>
      </c>
      <c r="CE864" s="82">
        <f t="shared" ca="1" si="618"/>
        <v>1.8915613015532971E-10</v>
      </c>
      <c r="CF864" s="82">
        <f t="shared" ca="1" si="619"/>
        <v>3.7028113764059381E-11</v>
      </c>
      <c r="CG864" s="82">
        <f t="shared" ca="1" si="629"/>
        <v>2.269242076865822E-10</v>
      </c>
      <c r="CH864" s="13" t="str">
        <f t="shared" ca="1" si="630"/>
        <v/>
      </c>
      <c r="CI864" s="81">
        <f t="shared" ca="1" si="639"/>
        <v>0.1131775965863165</v>
      </c>
      <c r="CJ864" s="81">
        <f t="shared" ca="1" si="640"/>
        <v>0.13063724757458739</v>
      </c>
      <c r="CK864" s="81">
        <f t="shared" ca="1" si="641"/>
        <v>0.39004625943939081</v>
      </c>
      <c r="CL864" s="81">
        <f t="shared" ca="1" si="642"/>
        <v>0.17284488538116416</v>
      </c>
      <c r="CM864" s="89">
        <f t="shared" ca="1" si="631"/>
        <v>0.80670598898145884</v>
      </c>
    </row>
    <row r="865" spans="1:91" x14ac:dyDescent="0.3">
      <c r="A865">
        <v>800</v>
      </c>
      <c r="B865" s="3">
        <f t="shared" si="644"/>
        <v>2.411111111111111</v>
      </c>
      <c r="C865" s="3">
        <f t="shared" si="632"/>
        <v>26.666666666666668</v>
      </c>
      <c r="D865" s="4">
        <f t="shared" ca="1" si="620"/>
        <v>865</v>
      </c>
      <c r="E865" s="58">
        <f>(0.5*(COS(B865*2*PI())+1)*('key variables'!$B$4-'key variables'!$B$6)+'key variables'!$B$6)/'key variables'!$B$4</f>
        <v>1</v>
      </c>
      <c r="F865" s="10">
        <f t="shared" ca="1" si="633"/>
        <v>11689222.907461114</v>
      </c>
      <c r="G865" s="10">
        <f t="shared" ca="1" si="634"/>
        <v>13492492.798713122</v>
      </c>
      <c r="H865" s="10">
        <f t="shared" ca="1" si="635"/>
        <v>40309474.521088287</v>
      </c>
      <c r="I865" s="10">
        <f t="shared" ca="1" si="636"/>
        <v>17912154.249750931</v>
      </c>
      <c r="J865" s="10">
        <f t="shared" ca="1" si="621"/>
        <v>83403344.477013454</v>
      </c>
      <c r="K865" s="82">
        <f t="shared" ca="1" si="598"/>
        <v>2249832.832292099</v>
      </c>
      <c r="L865" s="82">
        <f t="shared" ca="1" si="599"/>
        <v>2596909.4377209195</v>
      </c>
      <c r="M865" s="82">
        <f t="shared" ca="1" si="600"/>
        <v>7778311.98309422</v>
      </c>
      <c r="N865" s="82">
        <f t="shared" ca="1" si="601"/>
        <v>3496312.733215793</v>
      </c>
      <c r="O865" s="82">
        <f t="shared" ca="1" si="622"/>
        <v>16121366.986323033</v>
      </c>
      <c r="P865" s="10">
        <f ca="1">IF(IF($A865&gt;='key variables'!$B$26,K865*SUMPRODUCT(Z865:AC865,'control variables'!$O$3:$R$3)/J865+F$65*'key variables'!$B$25/scenario!J$65,K865*SUMPRODUCT(Z865:AC865,'control variables'!$O$7:$R$7)/J865+F$65*'key variables'!$B$25/scenario!J$65)&lt;'key variables'!$B$28,0,IF($A865&gt;='key variables'!$B$26,K865*SUMPRODUCT(Z865:AC865,'control variables'!$O$3:$R$3)/J865+F$65*'key variables'!$B$25/scenario!J$65,K865*SUMPRODUCT(Z865:AC865,'control variables'!$O$7:$R$7)/J865+F$65*'key variables'!$B$25/scenario!J$65))</f>
        <v>2.2570517746907754E-42</v>
      </c>
      <c r="Q865" s="10">
        <f ca="1">IF(IF($A865&gt;='key variables'!$B$26,L865*SUMPRODUCT(Z865:AC865,'control variables'!$O$4:$R$4)/J865+G$65*'key variables'!$B$25/scenario!J$65,L865*SUMPRODUCT(Z865:AC865,'control variables'!$O$7:$R$7)/J865+G$65*'key variables'!$B$25/scenario!J$65)&lt;'key variables'!$B$28,0,IF($A865&gt;='key variables'!$B$26,L865*SUMPRODUCT(Z865:AC865,'control variables'!$O$4:$R$4)/J865+G$65*'key variables'!$B$25/scenario!J$65,L865*SUMPRODUCT(Z865:AC865,'control variables'!$O$7:$R$7)/J865+G$65*'key variables'!$B$25/scenario!J$65))</f>
        <v>2.6052420299812909E-42</v>
      </c>
      <c r="R865" s="10">
        <f ca="1">IF(IF($A865&gt;='key variables'!$B$26,M865*SUMPRODUCT(Z865:AC865,'control variables'!$O$5:$R$5)/J865+H$65*'key variables'!$B$25/scenario!J$65,M865*SUMPRODUCT(Z865:AC865,'control variables'!$O$7:$R$7)/J865+H$65*'key variables'!$B$25/scenario!J$65)&lt;'key variables'!$B$28,0,IF($A865&gt;='key variables'!$B$26,M865*SUMPRODUCT(Z865:AC865,'control variables'!$O$5:$R$5)/J865+H$65*'key variables'!$B$25/scenario!J$65,M865*SUMPRODUCT(Z865:AC865,'control variables'!$O$7:$R$7)/J865+H$65*'key variables'!$B$25/scenario!J$65))</f>
        <v>7.8032699201280072E-42</v>
      </c>
      <c r="S865" s="10">
        <f ca="1">IF(IF($A865&gt;='key variables'!$B$26,N865*SUMPRODUCT(Z865:AC865,'control variables'!$O$6:$R$6)/J865+I$65*'key variables'!$B$25/scenario!J$65,N865*SUMPRODUCT(Z865:AC865,'control variables'!$O$7:$R$7)/J865+I$65*'key variables'!$B$25/scenario!J$65)&lt;'key variables'!$B$28,0,IF($A865&gt;='key variables'!$B$26,N865*SUMPRODUCT(Z865:AC865,'control variables'!$O$6:$R$6)/J865+I$65*'key variables'!$B$25/scenario!J$65,N865*SUMPRODUCT(Z865:AC865,'control variables'!$O$7:$R$7)/J865+I$65*'key variables'!$B$25/scenario!J$65))</f>
        <v>3.5075312023689572E-42</v>
      </c>
      <c r="T865" s="10">
        <f t="shared" ca="1" si="643"/>
        <v>1.617309492716903E-41</v>
      </c>
      <c r="U865" s="82">
        <f ca="1">SUMPRODUCT(P835:P864,'control variables'!AD$7:AD$36)</f>
        <v>4.7853673117790223E-42</v>
      </c>
      <c r="V865" s="82">
        <f ca="1">SUMPRODUCT(Q835:Q864,'control variables'!AE$7:AE$36)</f>
        <v>5.5235950673986303E-42</v>
      </c>
      <c r="W865" s="82">
        <f ca="1">SUMPRODUCT(R835:R864,'control variables'!AF$7:AF$36)</f>
        <v>1.6544375817823225E-41</v>
      </c>
      <c r="X865" s="82">
        <f ca="1">SUMPRODUCT(S835:S864,'control variables'!AG$7:AG$36)</f>
        <v>7.4366150343010893E-42</v>
      </c>
      <c r="Y865" s="82">
        <f t="shared" ca="1" si="637"/>
        <v>3.4289953231301967E-41</v>
      </c>
      <c r="Z865" s="10">
        <f ca="1">IF($A865&gt;='key variables'!$B$26,SUMPRODUCT(P835:P864,'control variables'!V$7:V$36)*$E865,SUMPRODUCT(P835:P864,'control variables'!Z$7:Z$36)*$E865)</f>
        <v>1.167678068656909E-41</v>
      </c>
      <c r="AA865" s="10">
        <f ca="1">IF($A865&gt;='key variables'!$B$26,SUMPRODUCT(Q835:Q864,'control variables'!W$7:W$36)*$E865,SUMPRODUCT(Q835:Q864,'control variables'!AA$7:AA$36)*$E865)</f>
        <v>1.3478131144639494E-41</v>
      </c>
      <c r="AB865" s="10">
        <f ca="1">IF($A865&gt;='key variables'!$B$26,SUMPRODUCT(R835:R864,'control variables'!X$7:X$36)*$E865,SUMPRODUCT(R835:R864,'control variables'!AB$7:AB$36)*$E865)</f>
        <v>4.0369951862499741E-41</v>
      </c>
      <c r="AC865" s="10">
        <f ca="1">IF($A865&gt;='key variables'!$B$26,SUMPRODUCT(S835:S864,'control variables'!Y$7:Y$36)*$E865,SUMPRODUCT(S835:S864,'control variables'!AC$7:AC$36)*$E865)</f>
        <v>1.814609352812543E-41</v>
      </c>
      <c r="AD865" s="10">
        <f t="shared" ca="1" si="638"/>
        <v>8.3670957221833762E-41</v>
      </c>
      <c r="AE865" s="82">
        <f ca="1">SUMPRODUCT(P835:P864,'control variables'!AL$7:AL$36)</f>
        <v>1.5898527940496056E-41</v>
      </c>
      <c r="AF865" s="82">
        <f ca="1">SUMPRODUCT(Q835:Q864,'control variables'!AM$7:AM$36)</f>
        <v>1.8303174899989654E-41</v>
      </c>
      <c r="AG865" s="82">
        <f ca="1">SUMPRODUCT(R835:R864,'control variables'!AN$7:AN$36)</f>
        <v>5.218716192372686E-41</v>
      </c>
      <c r="AH865" s="82">
        <f ca="1">SUMPRODUCT(S835:S864,'control variables'!AO$7:AO$36)</f>
        <v>2.259652345637086E-41</v>
      </c>
      <c r="AI865" s="82">
        <f t="shared" ca="1" si="602"/>
        <v>1.0898538822058343E-40</v>
      </c>
      <c r="AJ865" s="10">
        <f ca="1">SUMPRODUCT(P835:P864,'control variables'!AP$7:AP$36)</f>
        <v>1.5191105283639189E-44</v>
      </c>
      <c r="AK865" s="10">
        <f ca="1">SUMPRODUCT(Q835:Q864,'control variables'!AQ$7:AQ$36)</f>
        <v>4.3836506555360047E-44</v>
      </c>
      <c r="AL865" s="10">
        <f ca="1">SUMPRODUCT(R835:R864,'control variables'!AR$7:AR$36)</f>
        <v>1.5755991454324498E-42</v>
      </c>
      <c r="AM865" s="10">
        <f ca="1">SUMPRODUCT(S835:S864,'control variables'!AS$7:AS$36)</f>
        <v>1.1803733609109699E-42</v>
      </c>
      <c r="AN865" s="10">
        <f t="shared" ca="1" si="623"/>
        <v>2.815000118182419E-42</v>
      </c>
      <c r="AO865" s="82">
        <f ca="1">SUMPRODUCT(P835:P864,'control variables'!AX$7:AX$36)</f>
        <v>2.065758491760064E-44</v>
      </c>
      <c r="AP865" s="82">
        <f ca="1">SUMPRODUCT(Q835:Q864,'control variables'!AY$7:AY$36)</f>
        <v>4.7688767328001642E-44</v>
      </c>
      <c r="AQ865" s="82">
        <f ca="1">SUMPRODUCT(R835:R864,'control variables'!AZ$7:AZ$36)</f>
        <v>4.2851487808361219E-43</v>
      </c>
      <c r="AR865" s="82">
        <f ca="1">SUMPRODUCT(S835:S864,'control variables'!BA$7:BA$36)</f>
        <v>3.2102552753357854E-43</v>
      </c>
      <c r="AS865" s="82">
        <f t="shared" ca="1" si="624"/>
        <v>8.1788675786279301E-43</v>
      </c>
      <c r="AT865" s="10">
        <f ca="1">SUMPRODUCT(P835:P864,'control variables'!AT$7:AT$36)</f>
        <v>-1.8231124808820495E-44</v>
      </c>
      <c r="AU865" s="10">
        <f ca="1">SUMPRODUCT(Q835:Q864,'control variables'!AU$7:AU$36)</f>
        <v>1.9776759697537872E-44</v>
      </c>
      <c r="AV865" s="10">
        <f ca="1">SUMPRODUCT(R835:R864,'control variables'!AV$7:AV$36)</f>
        <v>8.5160312095161119E-42</v>
      </c>
      <c r="AW865" s="10">
        <f ca="1">SUMPRODUCT(S835:S864,'control variables'!AW$7:AW$36)</f>
        <v>6.3798564562182945E-42</v>
      </c>
      <c r="AX865" s="10">
        <f t="shared" ca="1" si="603"/>
        <v>1.4897433300623124E-41</v>
      </c>
      <c r="AY865" s="82">
        <f ca="1">SUMPRODUCT(P835:P864,'control variables'!BB$7:BB$36)</f>
        <v>6.6078062350165545E-44</v>
      </c>
      <c r="AZ865" s="82">
        <f ca="1">SUMPRODUCT(Q835:Q864,'control variables'!BC$7:BC$36)</f>
        <v>1.6849894115777858E-43</v>
      </c>
      <c r="BA865" s="82">
        <f ca="1">SUMPRODUCT(R835:R864,'control variables'!BD$7:BD$36)</f>
        <v>1.1795443813219004E-42</v>
      </c>
      <c r="BB865" s="82">
        <f ca="1">SUMPRODUCT(S835:S864,'control variables'!BE$7:BE$36)</f>
        <v>1.6762167677842443E-43</v>
      </c>
      <c r="BC865" s="82">
        <f t="shared" ca="1" si="625"/>
        <v>1.5817430616082692E-42</v>
      </c>
      <c r="BD865" s="10">
        <f ca="1">SUMPRODUCT(P835:P864,'control variables'!BF$7:BF$36)</f>
        <v>1.3822955092271481E-44</v>
      </c>
      <c r="BE865" s="10">
        <f ca="1">SUMPRODUCT(Q835:Q864,'control variables'!BG$7:BG$36)</f>
        <v>1.5955391005535696E-44</v>
      </c>
      <c r="BF865" s="10">
        <f ca="1">SUMPRODUCT(R835:R864,'control variables'!BH$7:BH$36)</f>
        <v>4.7789887183062124E-43</v>
      </c>
      <c r="BG865" s="10">
        <f ca="1">SUMPRODUCT(S835:S864,'control variables'!BI$7:BI$36)</f>
        <v>1.0740658862761275E-42</v>
      </c>
      <c r="BH865" s="10">
        <f t="shared" ca="1" si="626"/>
        <v>1.5817431042045557E-42</v>
      </c>
      <c r="BI865" s="82">
        <f t="shared" ca="1" si="604"/>
        <v>1.59463748780374E-41</v>
      </c>
      <c r="BJ865" s="82">
        <f t="shared" ca="1" si="605"/>
        <v>1.849145060084497E-41</v>
      </c>
      <c r="BK865" s="82">
        <f t="shared" ca="1" si="606"/>
        <v>6.188273751456487E-41</v>
      </c>
      <c r="BL865" s="82">
        <f t="shared" ca="1" si="607"/>
        <v>2.9144001589367581E-41</v>
      </c>
      <c r="BM865" s="82">
        <f t="shared" ca="1" si="597"/>
        <v>1.2546456458281481E-40</v>
      </c>
      <c r="BN865" s="10">
        <f ca="1">BN864+BI865-INDIRECT(ADDRESS(MAX($D865-'key variables'!$B$9*30,34),scenario!BI$4),TRUE)</f>
        <v>9439390.0751690175</v>
      </c>
      <c r="BO865" s="10">
        <f ca="1">BO864+BJ865-INDIRECT(ADDRESS(MAX($D865-'key variables'!$B$9*30,34),scenario!BJ$4),TRUE)</f>
        <v>10895583.360992203</v>
      </c>
      <c r="BP865" s="10">
        <f ca="1">BP864+BK865-INDIRECT(ADDRESS(MAX($D865-'key variables'!$B$9*30,34),scenario!BK$4),TRUE)</f>
        <v>32531162.537994072</v>
      </c>
      <c r="BQ865" s="10">
        <f ca="1">BQ864+BL865-INDIRECT(ADDRESS(MAX($D865-'key variables'!$B$9*30,34),scenario!BL$4),TRUE)</f>
        <v>14415841.516535141</v>
      </c>
      <c r="BR865" s="10">
        <f t="shared" ca="1" si="627"/>
        <v>67281977.490690395</v>
      </c>
      <c r="BS865" s="82">
        <f t="shared" ca="1" si="608"/>
        <v>-2.3433848477536824E-9</v>
      </c>
      <c r="BT865" s="82">
        <f t="shared" ca="1" si="609"/>
        <v>-3.4288309057018498E-10</v>
      </c>
      <c r="BU865" s="82">
        <f t="shared" ca="1" si="610"/>
        <v>-4.2578247660364599E-9</v>
      </c>
      <c r="BV865" s="82">
        <f t="shared" ca="1" si="611"/>
        <v>-2.9943922343414556E-9</v>
      </c>
      <c r="BW865" s="82">
        <f t="shared" ca="1" si="628"/>
        <v>-9.9384849387017825E-9</v>
      </c>
      <c r="BX865" s="10">
        <f t="shared" ca="1" si="612"/>
        <v>-1.8625994260191893E-12</v>
      </c>
      <c r="BY865" s="10">
        <f t="shared" ca="1" si="613"/>
        <v>2.8902850229962428E-12</v>
      </c>
      <c r="BZ865" s="10">
        <f t="shared" ca="1" si="614"/>
        <v>-3.5034723983035463E-11</v>
      </c>
      <c r="CA865" s="10">
        <f t="shared" ca="1" si="615"/>
        <v>-2.0257049910634696E-11</v>
      </c>
      <c r="CB865" s="10">
        <v>0</v>
      </c>
      <c r="CC865" s="82">
        <f t="shared" ca="1" si="616"/>
        <v>3.9725652202851362E-13</v>
      </c>
      <c r="CD865" s="82">
        <f t="shared" ca="1" si="617"/>
        <v>3.4270724516460853E-13</v>
      </c>
      <c r="CE865" s="82">
        <f t="shared" ca="1" si="618"/>
        <v>1.8915613015532971E-10</v>
      </c>
      <c r="CF865" s="82">
        <f t="shared" ca="1" si="619"/>
        <v>3.7028113764059381E-11</v>
      </c>
      <c r="CG865" s="82">
        <f t="shared" ca="1" si="629"/>
        <v>2.269242076865822E-10</v>
      </c>
      <c r="CH865" s="13" t="str">
        <f t="shared" ca="1" si="630"/>
        <v/>
      </c>
      <c r="CI865" s="81">
        <f t="shared" ca="1" si="639"/>
        <v>0.1131775965863165</v>
      </c>
      <c r="CJ865" s="81">
        <f t="shared" ca="1" si="640"/>
        <v>0.13063724757458739</v>
      </c>
      <c r="CK865" s="81">
        <f t="shared" ca="1" si="641"/>
        <v>0.39004625943939081</v>
      </c>
      <c r="CL865" s="81">
        <f t="shared" ca="1" si="642"/>
        <v>0.17284488538116416</v>
      </c>
      <c r="CM865" s="89">
        <f t="shared" ca="1" si="631"/>
        <v>0.80670598898145884</v>
      </c>
    </row>
    <row r="866" spans="1:91" x14ac:dyDescent="0.3">
      <c r="A866">
        <v>801</v>
      </c>
      <c r="B866" s="3">
        <f t="shared" si="644"/>
        <v>2.4138888888888888</v>
      </c>
      <c r="C866" s="3">
        <f t="shared" si="632"/>
        <v>26.7</v>
      </c>
      <c r="D866" s="4">
        <f t="shared" ca="1" si="620"/>
        <v>866</v>
      </c>
      <c r="E866" s="58">
        <f>(0.5*(COS(B866*2*PI())+1)*('key variables'!$B$4-'key variables'!$B$6)+'key variables'!$B$6)/'key variables'!$B$4</f>
        <v>1</v>
      </c>
      <c r="F866" s="10">
        <f t="shared" ca="1" si="633"/>
        <v>11689222.907461114</v>
      </c>
      <c r="G866" s="10">
        <f t="shared" ca="1" si="634"/>
        <v>13492492.798713122</v>
      </c>
      <c r="H866" s="10">
        <f t="shared" ca="1" si="635"/>
        <v>40309474.521088287</v>
      </c>
      <c r="I866" s="10">
        <f t="shared" ca="1" si="636"/>
        <v>17912154.249750931</v>
      </c>
      <c r="J866" s="10">
        <f t="shared" ca="1" si="621"/>
        <v>83403344.477013454</v>
      </c>
      <c r="K866" s="82">
        <f t="shared" ca="1" si="598"/>
        <v>2249832.832292099</v>
      </c>
      <c r="L866" s="82">
        <f t="shared" ca="1" si="599"/>
        <v>2596909.4377209195</v>
      </c>
      <c r="M866" s="82">
        <f t="shared" ca="1" si="600"/>
        <v>7778311.98309422</v>
      </c>
      <c r="N866" s="82">
        <f t="shared" ca="1" si="601"/>
        <v>3496312.733215793</v>
      </c>
      <c r="O866" s="82">
        <f t="shared" ca="1" si="622"/>
        <v>16121366.986323033</v>
      </c>
      <c r="P866" s="10">
        <f ca="1">IF(IF($A866&gt;='key variables'!$B$26,K866*SUMPRODUCT(Z866:AC866,'control variables'!$O$3:$R$3)/J866+F$65*'key variables'!$B$25/scenario!J$65,K866*SUMPRODUCT(Z866:AC866,'control variables'!$O$7:$R$7)/J866+F$65*'key variables'!$B$25/scenario!J$65)&lt;'key variables'!$B$28,0,IF($A866&gt;='key variables'!$B$26,K866*SUMPRODUCT(Z866:AC866,'control variables'!$O$3:$R$3)/J866+F$65*'key variables'!$B$25/scenario!J$65,K866*SUMPRODUCT(Z866:AC866,'control variables'!$O$7:$R$7)/J866+F$65*'key variables'!$B$25/scenario!J$65))</f>
        <v>1.9420784539542595E-42</v>
      </c>
      <c r="Q866" s="10">
        <f ca="1">IF(IF($A866&gt;='key variables'!$B$26,L866*SUMPRODUCT(Z866:AC866,'control variables'!$O$4:$R$4)/J866+G$65*'key variables'!$B$25/scenario!J$65,L866*SUMPRODUCT(Z866:AC866,'control variables'!$O$7:$R$7)/J866+G$65*'key variables'!$B$25/scenario!J$65)&lt;'key variables'!$B$28,0,IF($A866&gt;='key variables'!$B$26,L866*SUMPRODUCT(Z866:AC866,'control variables'!$O$4:$R$4)/J866+G$65*'key variables'!$B$25/scenario!J$65,L866*SUMPRODUCT(Z866:AC866,'control variables'!$O$7:$R$7)/J866+G$65*'key variables'!$B$25/scenario!J$65))</f>
        <v>2.2416784898325622E-42</v>
      </c>
      <c r="R866" s="10">
        <f ca="1">IF(IF($A866&gt;='key variables'!$B$26,M866*SUMPRODUCT(Z866:AC866,'control variables'!$O$5:$R$5)/J866+H$65*'key variables'!$B$25/scenario!J$65,M866*SUMPRODUCT(Z866:AC866,'control variables'!$O$7:$R$7)/J866+H$65*'key variables'!$B$25/scenario!J$65)&lt;'key variables'!$B$28,0,IF($A866&gt;='key variables'!$B$26,M866*SUMPRODUCT(Z866:AC866,'control variables'!$O$5:$R$5)/J866+H$65*'key variables'!$B$25/scenario!J$65,M866*SUMPRODUCT(Z866:AC866,'control variables'!$O$7:$R$7)/J866+H$65*'key variables'!$B$25/scenario!J$65))</f>
        <v>6.714317567813086E-42</v>
      </c>
      <c r="S866" s="10">
        <f ca="1">IF(IF($A866&gt;='key variables'!$B$26,N866*SUMPRODUCT(Z866:AC866,'control variables'!$O$6:$R$6)/J866+I$65*'key variables'!$B$25/scenario!J$65,N866*SUMPRODUCT(Z866:AC866,'control variables'!$O$7:$R$7)/J866+I$65*'key variables'!$B$25/scenario!J$65)&lt;'key variables'!$B$28,0,IF($A866&gt;='key variables'!$B$26,N866*SUMPRODUCT(Z866:AC866,'control variables'!$O$6:$R$6)/J866+I$65*'key variables'!$B$25/scenario!J$65,N866*SUMPRODUCT(Z866:AC866,'control variables'!$O$7:$R$7)/J866+I$65*'key variables'!$B$25/scenario!J$65))</f>
        <v>3.0180525103932471E-42</v>
      </c>
      <c r="T866" s="10">
        <f t="shared" ca="1" si="643"/>
        <v>1.3916127021993156E-41</v>
      </c>
      <c r="U866" s="82">
        <f ca="1">SUMPRODUCT(P836:P865,'control variables'!AD$7:AD$36)</f>
        <v>4.1175656024710851E-42</v>
      </c>
      <c r="V866" s="82">
        <f ca="1">SUMPRODUCT(Q836:Q865,'control variables'!AE$7:AE$36)</f>
        <v>4.7527731038569465E-42</v>
      </c>
      <c r="W866" s="82">
        <f ca="1">SUMPRODUCT(R836:R865,'control variables'!AF$7:AF$36)</f>
        <v>1.4235595377212101E-41</v>
      </c>
      <c r="X866" s="82">
        <f ca="1">SUMPRODUCT(S836:S865,'control variables'!AG$7:AG$36)</f>
        <v>6.3988296548700738E-42</v>
      </c>
      <c r="Y866" s="82">
        <f t="shared" ca="1" si="637"/>
        <v>2.9504763738410204E-41</v>
      </c>
      <c r="Z866" s="10">
        <f ca="1">IF($A866&gt;='key variables'!$B$26,SUMPRODUCT(P836:P865,'control variables'!V$7:V$36)*$E866,SUMPRODUCT(P836:P865,'control variables'!Z$7:Z$36)*$E866)</f>
        <v>1.0047276911067722E-41</v>
      </c>
      <c r="AA866" s="10">
        <f ca="1">IF($A866&gt;='key variables'!$B$26,SUMPRODUCT(Q836:Q865,'control variables'!W$7:W$36)*$E866,SUMPRODUCT(Q836:Q865,'control variables'!AA$7:AA$36)*$E866)</f>
        <v>1.159724751957025E-41</v>
      </c>
      <c r="AB866" s="10">
        <f ca="1">IF($A866&gt;='key variables'!$B$26,SUMPRODUCT(R836:R865,'control variables'!X$7:X$36)*$E866,SUMPRODUCT(R836:R865,'control variables'!AB$7:AB$36)*$E866)</f>
        <v>3.4736293858421877E-41</v>
      </c>
      <c r="AC866" s="10">
        <f ca="1">IF($A866&gt;='key variables'!$B$26,SUMPRODUCT(S836:S865,'control variables'!Y$7:Y$36)*$E866,SUMPRODUCT(S836:S865,'control variables'!AC$7:AC$36)*$E866)</f>
        <v>1.5613792142291192E-41</v>
      </c>
      <c r="AD866" s="10">
        <f t="shared" ca="1" si="638"/>
        <v>7.1994610431351043E-41</v>
      </c>
      <c r="AE866" s="82">
        <f ca="1">SUMPRODUCT(P836:P865,'control variables'!AL$7:AL$36)</f>
        <v>1.3679876070657409E-41</v>
      </c>
      <c r="AF866" s="82">
        <f ca="1">SUMPRODUCT(Q836:Q865,'control variables'!AM$7:AM$36)</f>
        <v>1.5748952687226806E-41</v>
      </c>
      <c r="AG866" s="82">
        <f ca="1">SUMPRODUCT(R836:R865,'control variables'!AN$7:AN$36)</f>
        <v>4.4904403116307599E-41</v>
      </c>
      <c r="AH866" s="82">
        <f ca="1">SUMPRODUCT(S836:S865,'control variables'!AO$7:AO$36)</f>
        <v>1.9443161132137605E-41</v>
      </c>
      <c r="AI866" s="82">
        <f t="shared" ca="1" si="602"/>
        <v>9.3776393006329425E-41</v>
      </c>
      <c r="AJ866" s="10">
        <f ca="1">SUMPRODUCT(P836:P865,'control variables'!AP$7:AP$36)</f>
        <v>1.3071174792677635E-44</v>
      </c>
      <c r="AK866" s="10">
        <f ca="1">SUMPRODUCT(Q836:Q865,'control variables'!AQ$7:AQ$36)</f>
        <v>3.7719088162899176E-44</v>
      </c>
      <c r="AL866" s="10">
        <f ca="1">SUMPRODUCT(R836:R865,'control variables'!AR$7:AR$36)</f>
        <v>1.3557230661367207E-42</v>
      </c>
      <c r="AM866" s="10">
        <f ca="1">SUMPRODUCT(S836:S865,'control variables'!AS$7:AS$36)</f>
        <v>1.015651345508383E-42</v>
      </c>
      <c r="AN866" s="10">
        <f t="shared" ca="1" si="623"/>
        <v>2.4221646746006804E-42</v>
      </c>
      <c r="AO866" s="82">
        <f ca="1">SUMPRODUCT(P836:P865,'control variables'!AX$7:AX$36)</f>
        <v>1.7774802966005992E-44</v>
      </c>
      <c r="AP866" s="82">
        <f ca="1">SUMPRODUCT(Q836:Q865,'control variables'!AY$7:AY$36)</f>
        <v>4.1033762965423555E-44</v>
      </c>
      <c r="AQ866" s="82">
        <f ca="1">SUMPRODUCT(R836:R865,'control variables'!AZ$7:AZ$36)</f>
        <v>3.6871529543846447E-43</v>
      </c>
      <c r="AR866" s="82">
        <f ca="1">SUMPRODUCT(S836:S865,'control variables'!BA$7:BA$36)</f>
        <v>2.7622616688874092E-43</v>
      </c>
      <c r="AS866" s="82">
        <f t="shared" ca="1" si="624"/>
        <v>7.0375002825863494E-43</v>
      </c>
      <c r="AT866" s="10">
        <f ca="1">SUMPRODUCT(P836:P865,'control variables'!AT$7:AT$36)</f>
        <v>-1.5686957242003029E-44</v>
      </c>
      <c r="AU866" s="10">
        <f ca="1">SUMPRODUCT(Q836:Q865,'control variables'!AU$7:AU$36)</f>
        <v>1.7016897586623282E-44</v>
      </c>
      <c r="AV866" s="10">
        <f ca="1">SUMPRODUCT(R836:R865,'control variables'!AV$7:AV$36)</f>
        <v>7.3276124680255266E-42</v>
      </c>
      <c r="AW866" s="10">
        <f ca="1">SUMPRODUCT(S836:S865,'control variables'!AW$7:AW$36)</f>
        <v>5.4895425536439141E-42</v>
      </c>
      <c r="AX866" s="10">
        <f t="shared" ca="1" si="603"/>
        <v>1.281848496201406E-41</v>
      </c>
      <c r="AY866" s="82">
        <f ca="1">SUMPRODUCT(P836:P865,'control variables'!BB$7:BB$36)</f>
        <v>5.6856817645170861E-44</v>
      </c>
      <c r="AZ866" s="82">
        <f ca="1">SUMPRODUCT(Q836:Q865,'control variables'!BC$7:BC$36)</f>
        <v>1.4498478360402756E-43</v>
      </c>
      <c r="BA866" s="82">
        <f ca="1">SUMPRODUCT(R836:R865,'control variables'!BD$7:BD$36)</f>
        <v>1.0149380506620916E-42</v>
      </c>
      <c r="BB866" s="82">
        <f ca="1">SUMPRODUCT(S836:S865,'control variables'!BE$7:BE$36)</f>
        <v>1.4422994214727865E-43</v>
      </c>
      <c r="BC866" s="82">
        <f t="shared" ca="1" si="625"/>
        <v>1.3610095940585686E-42</v>
      </c>
      <c r="BD866" s="10">
        <f ca="1">SUMPRODUCT(P836:P865,'control variables'!BF$7:BF$36)</f>
        <v>1.1893951018627239E-44</v>
      </c>
      <c r="BE866" s="10">
        <f ca="1">SUMPRODUCT(Q836:Q865,'control variables'!BG$7:BG$36)</f>
        <v>1.3728803850993517E-44</v>
      </c>
      <c r="BF866" s="10">
        <f ca="1">SUMPRODUCT(R836:R865,'control variables'!BH$7:BH$36)</f>
        <v>4.1120771466505384E-43</v>
      </c>
      <c r="BG866" s="10">
        <f ca="1">SUMPRODUCT(S836:S865,'control variables'!BI$7:BI$36)</f>
        <v>9.2417916117583614E-43</v>
      </c>
      <c r="BH866" s="10">
        <f t="shared" ca="1" si="626"/>
        <v>1.3610096307105107E-42</v>
      </c>
      <c r="BI866" s="82">
        <f t="shared" ca="1" si="604"/>
        <v>1.3721045931060577E-41</v>
      </c>
      <c r="BJ866" s="82">
        <f t="shared" ca="1" si="605"/>
        <v>1.5910954368417456E-41</v>
      </c>
      <c r="BK866" s="82">
        <f t="shared" ca="1" si="606"/>
        <v>5.324695363499521E-41</v>
      </c>
      <c r="BL866" s="82">
        <f t="shared" ca="1" si="607"/>
        <v>2.5076933627928794E-41</v>
      </c>
      <c r="BM866" s="82">
        <f t="shared" ref="BM866:BM929" ca="1" si="645">SUM(BI866:BL866)</f>
        <v>1.0795588756240202E-40</v>
      </c>
      <c r="BN866" s="10">
        <f ca="1">BN865+BI866-INDIRECT(ADDRESS(MAX($D866-'key variables'!$B$9*30,34),scenario!BI$4),TRUE)</f>
        <v>9439390.0751690175</v>
      </c>
      <c r="BO866" s="10">
        <f ca="1">BO865+BJ866-INDIRECT(ADDRESS(MAX($D866-'key variables'!$B$9*30,34),scenario!BJ$4),TRUE)</f>
        <v>10895583.360992203</v>
      </c>
      <c r="BP866" s="10">
        <f ca="1">BP865+BK866-INDIRECT(ADDRESS(MAX($D866-'key variables'!$B$9*30,34),scenario!BK$4),TRUE)</f>
        <v>32531162.537994072</v>
      </c>
      <c r="BQ866" s="10">
        <f ca="1">BQ865+BL866-INDIRECT(ADDRESS(MAX($D866-'key variables'!$B$9*30,34),scenario!BL$4),TRUE)</f>
        <v>14415841.516535141</v>
      </c>
      <c r="BR866" s="10">
        <f t="shared" ca="1" si="627"/>
        <v>67281977.490690395</v>
      </c>
      <c r="BS866" s="82">
        <f t="shared" ca="1" si="608"/>
        <v>-2.3433848477536824E-9</v>
      </c>
      <c r="BT866" s="82">
        <f t="shared" ca="1" si="609"/>
        <v>-3.4288309057018498E-10</v>
      </c>
      <c r="BU866" s="82">
        <f t="shared" ca="1" si="610"/>
        <v>-4.2578247660364599E-9</v>
      </c>
      <c r="BV866" s="82">
        <f t="shared" ca="1" si="611"/>
        <v>-2.9943922343414556E-9</v>
      </c>
      <c r="BW866" s="82">
        <f t="shared" ca="1" si="628"/>
        <v>-9.9384849387017825E-9</v>
      </c>
      <c r="BX866" s="10">
        <f t="shared" ca="1" si="612"/>
        <v>-1.8625994260191893E-12</v>
      </c>
      <c r="BY866" s="10">
        <f t="shared" ca="1" si="613"/>
        <v>2.8902850229962428E-12</v>
      </c>
      <c r="BZ866" s="10">
        <f t="shared" ca="1" si="614"/>
        <v>-3.5034723983035463E-11</v>
      </c>
      <c r="CA866" s="10">
        <f t="shared" ca="1" si="615"/>
        <v>-2.0257049910634696E-11</v>
      </c>
      <c r="CB866" s="10">
        <v>0</v>
      </c>
      <c r="CC866" s="82">
        <f t="shared" ca="1" si="616"/>
        <v>3.9725652202851362E-13</v>
      </c>
      <c r="CD866" s="82">
        <f t="shared" ca="1" si="617"/>
        <v>3.4270724516460853E-13</v>
      </c>
      <c r="CE866" s="82">
        <f t="shared" ca="1" si="618"/>
        <v>1.8915613015532971E-10</v>
      </c>
      <c r="CF866" s="82">
        <f t="shared" ca="1" si="619"/>
        <v>3.7028113764059381E-11</v>
      </c>
      <c r="CG866" s="82">
        <f t="shared" ca="1" si="629"/>
        <v>2.269242076865822E-10</v>
      </c>
      <c r="CH866" s="13" t="str">
        <f t="shared" ca="1" si="630"/>
        <v/>
      </c>
      <c r="CI866" s="81">
        <f t="shared" ca="1" si="639"/>
        <v>0.1131775965863165</v>
      </c>
      <c r="CJ866" s="81">
        <f t="shared" ca="1" si="640"/>
        <v>0.13063724757458739</v>
      </c>
      <c r="CK866" s="81">
        <f t="shared" ca="1" si="641"/>
        <v>0.39004625943939081</v>
      </c>
      <c r="CL866" s="81">
        <f t="shared" ca="1" si="642"/>
        <v>0.17284488538116416</v>
      </c>
      <c r="CM866" s="89">
        <f t="shared" ca="1" si="631"/>
        <v>0.80670598898145884</v>
      </c>
    </row>
    <row r="867" spans="1:91" x14ac:dyDescent="0.3">
      <c r="A867">
        <v>802</v>
      </c>
      <c r="B867" s="3">
        <f t="shared" si="644"/>
        <v>2.4166666666666665</v>
      </c>
      <c r="C867" s="3">
        <f t="shared" si="632"/>
        <v>26.733333333333334</v>
      </c>
      <c r="D867" s="4">
        <f t="shared" ca="1" si="620"/>
        <v>867</v>
      </c>
      <c r="E867" s="58">
        <f>(0.5*(COS(B867*2*PI())+1)*('key variables'!$B$4-'key variables'!$B$6)+'key variables'!$B$6)/'key variables'!$B$4</f>
        <v>1</v>
      </c>
      <c r="F867" s="10">
        <f t="shared" ca="1" si="633"/>
        <v>11689222.907461114</v>
      </c>
      <c r="G867" s="10">
        <f t="shared" ca="1" si="634"/>
        <v>13492492.798713122</v>
      </c>
      <c r="H867" s="10">
        <f t="shared" ca="1" si="635"/>
        <v>40309474.521088287</v>
      </c>
      <c r="I867" s="10">
        <f t="shared" ca="1" si="636"/>
        <v>17912154.249750931</v>
      </c>
      <c r="J867" s="10">
        <f t="shared" ca="1" si="621"/>
        <v>83403344.477013454</v>
      </c>
      <c r="K867" s="82">
        <f t="shared" ref="K867:K930" ca="1" si="646">MAX(F867-BN866-BS866,0.001)</f>
        <v>2249832.832292099</v>
      </c>
      <c r="L867" s="82">
        <f t="shared" ref="L867:L930" ca="1" si="647">MAX(G867-BO866-BT866,0.001)</f>
        <v>2596909.4377209195</v>
      </c>
      <c r="M867" s="82">
        <f t="shared" ref="M867:M930" ca="1" si="648">MAX(H867-BP866-BU866,0.001)</f>
        <v>7778311.98309422</v>
      </c>
      <c r="N867" s="82">
        <f t="shared" ref="N867:N930" ca="1" si="649">MAX(I867-BQ866-BV866,0.001)</f>
        <v>3496312.733215793</v>
      </c>
      <c r="O867" s="82">
        <f t="shared" ca="1" si="622"/>
        <v>16121366.986323033</v>
      </c>
      <c r="P867" s="10">
        <f ca="1">IF(IF($A867&gt;='key variables'!$B$26,K867*SUMPRODUCT(Z867:AC867,'control variables'!$O$3:$R$3)/J867+F$65*'key variables'!$B$25/scenario!J$65,K867*SUMPRODUCT(Z867:AC867,'control variables'!$O$7:$R$7)/J867+F$65*'key variables'!$B$25/scenario!J$65)&lt;'key variables'!$B$28,0,IF($A867&gt;='key variables'!$B$26,K867*SUMPRODUCT(Z867:AC867,'control variables'!$O$3:$R$3)/J867+F$65*'key variables'!$B$25/scenario!J$65,K867*SUMPRODUCT(Z867:AC867,'control variables'!$O$7:$R$7)/J867+F$65*'key variables'!$B$25/scenario!J$65))</f>
        <v>1.671059903723343E-42</v>
      </c>
      <c r="Q867" s="10">
        <f ca="1">IF(IF($A867&gt;='key variables'!$B$26,L867*SUMPRODUCT(Z867:AC867,'control variables'!$O$4:$R$4)/J867+G$65*'key variables'!$B$25/scenario!J$65,L867*SUMPRODUCT(Z867:AC867,'control variables'!$O$7:$R$7)/J867+G$65*'key variables'!$B$25/scenario!J$65)&lt;'key variables'!$B$28,0,IF($A867&gt;='key variables'!$B$26,L867*SUMPRODUCT(Z867:AC867,'control variables'!$O$4:$R$4)/J867+G$65*'key variables'!$B$25/scenario!J$65,L867*SUMPRODUCT(Z867:AC867,'control variables'!$O$7:$R$7)/J867+G$65*'key variables'!$B$25/scenario!J$65))</f>
        <v>1.9288505228875355E-42</v>
      </c>
      <c r="R867" s="10">
        <f ca="1">IF(IF($A867&gt;='key variables'!$B$26,M867*SUMPRODUCT(Z867:AC867,'control variables'!$O$5:$R$5)/J867+H$65*'key variables'!$B$25/scenario!J$65,M867*SUMPRODUCT(Z867:AC867,'control variables'!$O$7:$R$7)/J867+H$65*'key variables'!$B$25/scenario!J$65)&lt;'key variables'!$B$28,0,IF($A867&gt;='key variables'!$B$26,M867*SUMPRODUCT(Z867:AC867,'control variables'!$O$5:$R$5)/J867+H$65*'key variables'!$B$25/scenario!J$65,M867*SUMPRODUCT(Z867:AC867,'control variables'!$O$7:$R$7)/J867+H$65*'key variables'!$B$25/scenario!J$65))</f>
        <v>5.7773293584471971E-42</v>
      </c>
      <c r="S867" s="10">
        <f ca="1">IF(IF($A867&gt;='key variables'!$B$26,N867*SUMPRODUCT(Z867:AC867,'control variables'!$O$6:$R$6)/J867+I$65*'key variables'!$B$25/scenario!J$65,N867*SUMPRODUCT(Z867:AC867,'control variables'!$O$7:$R$7)/J867+I$65*'key variables'!$B$25/scenario!J$65)&lt;'key variables'!$B$28,0,IF($A867&gt;='key variables'!$B$26,N867*SUMPRODUCT(Z867:AC867,'control variables'!$O$6:$R$6)/J867+I$65*'key variables'!$B$25/scenario!J$65,N867*SUMPRODUCT(Z867:AC867,'control variables'!$O$7:$R$7)/J867+I$65*'key variables'!$B$25/scenario!J$65))</f>
        <v>2.5968809484400552E-42</v>
      </c>
      <c r="T867" s="10">
        <f t="shared" ca="1" si="643"/>
        <v>1.1974120733498131E-41</v>
      </c>
      <c r="U867" s="82">
        <f ca="1">SUMPRODUCT(P837:P866,'control variables'!AD$7:AD$36)</f>
        <v>3.5429561381673899E-42</v>
      </c>
      <c r="V867" s="82">
        <f ca="1">SUMPRODUCT(Q837:Q866,'control variables'!AE$7:AE$36)</f>
        <v>4.0895199414725282E-42</v>
      </c>
      <c r="W867" s="82">
        <f ca="1">SUMPRODUCT(R837:R866,'control variables'!AF$7:AF$36)</f>
        <v>1.2249007032673041E-41</v>
      </c>
      <c r="X867" s="82">
        <f ca="1">SUMPRODUCT(S837:S866,'control variables'!AG$7:AG$36)</f>
        <v>5.5058680277501787E-42</v>
      </c>
      <c r="Y867" s="82">
        <f t="shared" ca="1" si="637"/>
        <v>2.5387351140063137E-41</v>
      </c>
      <c r="Z867" s="10">
        <f ca="1">IF($A867&gt;='key variables'!$B$26,SUMPRODUCT(P837:P866,'control variables'!V$7:V$36)*$E867,SUMPRODUCT(P837:P866,'control variables'!Z$7:Z$36)*$E867)</f>
        <v>8.6451716476774367E-42</v>
      </c>
      <c r="AA867" s="10">
        <f ca="1">IF($A867&gt;='key variables'!$B$26,SUMPRODUCT(Q837:Q866,'control variables'!W$7:W$36)*$E867,SUMPRODUCT(Q837:Q866,'control variables'!AA$7:AA$36)*$E867)</f>
        <v>9.9788426590336276E-42</v>
      </c>
      <c r="AB867" s="10">
        <f ca="1">IF($A867&gt;='key variables'!$B$26,SUMPRODUCT(R837:R866,'control variables'!X$7:X$36)*$E867,SUMPRODUCT(R837:R866,'control variables'!AB$7:AB$36)*$E867)</f>
        <v>2.9888817185820726E-41</v>
      </c>
      <c r="AC867" s="10">
        <f ca="1">IF($A867&gt;='key variables'!$B$26,SUMPRODUCT(S837:S866,'control variables'!Y$7:Y$36)*$E867,SUMPRODUCT(S837:S866,'control variables'!AC$7:AC$36)*$E867)</f>
        <v>1.3434875373303498E-41</v>
      </c>
      <c r="AD867" s="10">
        <f t="shared" ca="1" si="638"/>
        <v>6.1947706865835285E-41</v>
      </c>
      <c r="AE867" s="82">
        <f ca="1">SUMPRODUCT(P837:P866,'control variables'!AL$7:AL$36)</f>
        <v>1.1770838785135113E-41</v>
      </c>
      <c r="AF867" s="82">
        <f ca="1">SUMPRODUCT(Q837:Q866,'control variables'!AM$7:AM$36)</f>
        <v>1.35511741596617E-41</v>
      </c>
      <c r="AG867" s="82">
        <f ca="1">SUMPRODUCT(R837:R866,'control variables'!AN$7:AN$36)</f>
        <v>3.8637958932867332E-41</v>
      </c>
      <c r="AH867" s="82">
        <f ca="1">SUMPRODUCT(S837:S866,'control variables'!AO$7:AO$36)</f>
        <v>1.6729852959025999E-41</v>
      </c>
      <c r="AI867" s="82">
        <f t="shared" ref="AI867:AI930" ca="1" si="650">SUM(AE867:AH867)</f>
        <v>8.0689824836690146E-41</v>
      </c>
      <c r="AJ867" s="10">
        <f ca="1">SUMPRODUCT(P837:P866,'control variables'!AP$7:AP$36)</f>
        <v>1.1247082241260126E-44</v>
      </c>
      <c r="AK867" s="10">
        <f ca="1">SUMPRODUCT(Q837:Q866,'control variables'!AQ$7:AQ$36)</f>
        <v>3.2455360238248698E-44</v>
      </c>
      <c r="AL867" s="10">
        <f ca="1">SUMPRODUCT(R837:R866,'control variables'!AR$7:AR$36)</f>
        <v>1.1665308637563935E-42</v>
      </c>
      <c r="AM867" s="10">
        <f ca="1">SUMPRODUCT(S837:S866,'control variables'!AS$7:AS$36)</f>
        <v>8.7391641474937833E-43</v>
      </c>
      <c r="AN867" s="10">
        <f t="shared" ca="1" si="623"/>
        <v>2.0841497209852807E-42</v>
      </c>
      <c r="AO867" s="82">
        <f ca="1">SUMPRODUCT(P837:P866,'control variables'!AX$7:AX$36)</f>
        <v>1.5294315465267467E-44</v>
      </c>
      <c r="AP867" s="82">
        <f ca="1">SUMPRODUCT(Q837:Q866,'control variables'!AY$7:AY$36)</f>
        <v>3.5307469608548645E-44</v>
      </c>
      <c r="AQ867" s="82">
        <f ca="1">SUMPRODUCT(R837:R866,'control variables'!AZ$7:AZ$36)</f>
        <v>3.1726079079977065E-43</v>
      </c>
      <c r="AR867" s="82">
        <f ca="1">SUMPRODUCT(S837:S866,'control variables'!BA$7:BA$36)</f>
        <v>2.3767859166921117E-43</v>
      </c>
      <c r="AS867" s="82">
        <f t="shared" ca="1" si="624"/>
        <v>6.0554116754279798E-43</v>
      </c>
      <c r="AT867" s="10">
        <f ca="1">SUMPRODUCT(P837:P866,'control variables'!AT$7:AT$36)</f>
        <v>-1.3497830226765483E-44</v>
      </c>
      <c r="AU867" s="10">
        <f ca="1">SUMPRODUCT(Q837:Q866,'control variables'!AU$7:AU$36)</f>
        <v>1.4642176367733096E-44</v>
      </c>
      <c r="AV867" s="10">
        <f ca="1">SUMPRODUCT(R837:R866,'control variables'!AV$7:AV$36)</f>
        <v>6.3050384810196247E-42</v>
      </c>
      <c r="AW867" s="10">
        <f ca="1">SUMPRODUCT(S837:S866,'control variables'!AW$7:AW$36)</f>
        <v>4.7234726447325308E-42</v>
      </c>
      <c r="AX867" s="10">
        <f t="shared" ref="AX867:AX930" ca="1" si="651">SUM(AT867:AW867)</f>
        <v>1.1029655471893123E-41</v>
      </c>
      <c r="AY867" s="82">
        <f ca="1">SUMPRODUCT(P837:P866,'control variables'!BB$7:BB$36)</f>
        <v>4.8922404770364967E-44</v>
      </c>
      <c r="AZ867" s="82">
        <f ca="1">SUMPRODUCT(Q837:Q866,'control variables'!BC$7:BC$36)</f>
        <v>1.2475204492248705E-43</v>
      </c>
      <c r="BA867" s="82">
        <f ca="1">SUMPRODUCT(R837:R866,'control variables'!BD$7:BD$36)</f>
        <v>8.7330266075054121E-43</v>
      </c>
      <c r="BB867" s="82">
        <f ca="1">SUMPRODUCT(S837:S866,'control variables'!BE$7:BE$36)</f>
        <v>1.2410254217481337E-43</v>
      </c>
      <c r="BC867" s="82">
        <f t="shared" ca="1" si="625"/>
        <v>1.1710796526182066E-42</v>
      </c>
      <c r="BD867" s="10">
        <f ca="1">SUMPRODUCT(P837:P866,'control variables'!BF$7:BF$36)</f>
        <v>1.0234140955330069E-44</v>
      </c>
      <c r="BE867" s="10">
        <f ca="1">SUMPRODUCT(Q837:Q866,'control variables'!BG$7:BG$36)</f>
        <v>1.1812938655885122E-44</v>
      </c>
      <c r="BF867" s="10">
        <f ca="1">SUMPRODUCT(R837:R866,'control variables'!BH$7:BH$36)</f>
        <v>3.5382336006013113E-43</v>
      </c>
      <c r="BG867" s="10">
        <f ca="1">SUMPRODUCT(S837:S866,'control variables'!BI$7:BI$36)</f>
        <v>7.9520924448399559E-43</v>
      </c>
      <c r="BH867" s="10">
        <f t="shared" ca="1" si="626"/>
        <v>1.1710796841553418E-42</v>
      </c>
      <c r="BI867" s="82">
        <f t="shared" ref="BI867:BI930" ca="1" si="652">AE867+AT867+AY867</f>
        <v>1.1806263359678712E-41</v>
      </c>
      <c r="BJ867" s="82">
        <f t="shared" ref="BJ867:BJ930" ca="1" si="653">AF867+AU867+AZ867</f>
        <v>1.3690568380951919E-41</v>
      </c>
      <c r="BK867" s="82">
        <f t="shared" ref="BK867:BK930" ca="1" si="654">AG867+AV867+BA867</f>
        <v>4.5816300074637501E-41</v>
      </c>
      <c r="BL867" s="82">
        <f t="shared" ref="BL867:BL930" ca="1" si="655">AH867+AW867+BB867</f>
        <v>2.1577428145933343E-41</v>
      </c>
      <c r="BM867" s="82">
        <f t="shared" ca="1" si="645"/>
        <v>9.2890559961201465E-41</v>
      </c>
      <c r="BN867" s="10">
        <f ca="1">BN866+BI867-INDIRECT(ADDRESS(MAX($D867-'key variables'!$B$9*30,34),scenario!BI$4),TRUE)</f>
        <v>9439390.0751690175</v>
      </c>
      <c r="BO867" s="10">
        <f ca="1">BO866+BJ867-INDIRECT(ADDRESS(MAX($D867-'key variables'!$B$9*30,34),scenario!BJ$4),TRUE)</f>
        <v>10895583.360992203</v>
      </c>
      <c r="BP867" s="10">
        <f ca="1">BP866+BK867-INDIRECT(ADDRESS(MAX($D867-'key variables'!$B$9*30,34),scenario!BK$4),TRUE)</f>
        <v>32531162.537994072</v>
      </c>
      <c r="BQ867" s="10">
        <f ca="1">BQ866+BL867-INDIRECT(ADDRESS(MAX($D867-'key variables'!$B$9*30,34),scenario!BL$4),TRUE)</f>
        <v>14415841.516535141</v>
      </c>
      <c r="BR867" s="10">
        <f t="shared" ref="BR867" ca="1" si="656">BR866+BM867</f>
        <v>67281977.490690395</v>
      </c>
      <c r="BS867" s="82">
        <f t="shared" ref="BS867:BS930" ca="1" si="657">BS866+P867-BI867-BD867</f>
        <v>-2.3433848477536824E-9</v>
      </c>
      <c r="BT867" s="82">
        <f t="shared" ref="BT867:BT930" ca="1" si="658">BT866+Q867-BJ867-BE867</f>
        <v>-3.4288309057018498E-10</v>
      </c>
      <c r="BU867" s="82">
        <f t="shared" ref="BU867:BU930" ca="1" si="659">BU866+R867-BK867-BF867</f>
        <v>-4.2578247660364599E-9</v>
      </c>
      <c r="BV867" s="82">
        <f t="shared" ref="BV867:BV930" ca="1" si="660">BV866+S867-BL867-BG867</f>
        <v>-2.9943922343414556E-9</v>
      </c>
      <c r="BW867" s="82">
        <f t="shared" ca="1" si="628"/>
        <v>-9.9384849387017825E-9</v>
      </c>
      <c r="BX867" s="10">
        <f t="shared" ref="BX867:BX930" ca="1" si="661">BX866+AO867-AY867-BD867</f>
        <v>-1.8625994260191893E-12</v>
      </c>
      <c r="BY867" s="10">
        <f t="shared" ref="BY867:BY930" ca="1" si="662">BY866+AP867-AZ867-BE867</f>
        <v>2.8902850229962428E-12</v>
      </c>
      <c r="BZ867" s="10">
        <f t="shared" ref="BZ867:BZ930" ca="1" si="663">BZ866+AQ867-BA867-BF867</f>
        <v>-3.5034723983035463E-11</v>
      </c>
      <c r="CA867" s="10">
        <f t="shared" ref="CA867:CA930" ca="1" si="664">CA866+AR867-BB867-BG867</f>
        <v>-2.0257049910634696E-11</v>
      </c>
      <c r="CB867" s="10">
        <v>0</v>
      </c>
      <c r="CC867" s="82">
        <f t="shared" ref="CC867:CC930" ca="1" si="665">CC866+AJ867-AO867-AT867</f>
        <v>3.9725652202851362E-13</v>
      </c>
      <c r="CD867" s="82">
        <f t="shared" ref="CD867:CD930" ca="1" si="666">CD866+AK867-AP867-AU867</f>
        <v>3.4270724516460853E-13</v>
      </c>
      <c r="CE867" s="82">
        <f t="shared" ref="CE867:CE930" ca="1" si="667">CE866+AL867-AQ867-AV867</f>
        <v>1.8915613015532971E-10</v>
      </c>
      <c r="CF867" s="82">
        <f t="shared" ref="CF867:CF930" ca="1" si="668">CF866+AM867-AR867-AW867</f>
        <v>3.7028113764059381E-11</v>
      </c>
      <c r="CG867" s="82">
        <f t="shared" ca="1" si="629"/>
        <v>2.269242076865822E-10</v>
      </c>
      <c r="CH867" s="13" t="str">
        <f t="shared" ca="1" si="630"/>
        <v/>
      </c>
      <c r="CI867" s="81">
        <f t="shared" ca="1" si="639"/>
        <v>0.1131775965863165</v>
      </c>
      <c r="CJ867" s="81">
        <f t="shared" ca="1" si="640"/>
        <v>0.13063724757458739</v>
      </c>
      <c r="CK867" s="81">
        <f t="shared" ca="1" si="641"/>
        <v>0.39004625943939081</v>
      </c>
      <c r="CL867" s="81">
        <f t="shared" ca="1" si="642"/>
        <v>0.17284488538116416</v>
      </c>
      <c r="CM867" s="89">
        <f t="shared" ca="1" si="631"/>
        <v>0.80670598898145884</v>
      </c>
    </row>
    <row r="868" spans="1:91" x14ac:dyDescent="0.3">
      <c r="A868">
        <v>803</v>
      </c>
      <c r="B868" s="3">
        <f t="shared" si="644"/>
        <v>2.4194444444444443</v>
      </c>
      <c r="C868" s="3">
        <f t="shared" si="632"/>
        <v>26.766666666666666</v>
      </c>
      <c r="D868" s="4">
        <f t="shared" ref="D868:D931" ca="1" si="669">CELL("Zeile",D868)</f>
        <v>868</v>
      </c>
      <c r="E868" s="58">
        <f>(0.5*(COS(B868*2*PI())+1)*('key variables'!$B$4-'key variables'!$B$6)+'key variables'!$B$6)/'key variables'!$B$4</f>
        <v>1</v>
      </c>
      <c r="F868" s="10">
        <f t="shared" ca="1" si="633"/>
        <v>11689222.907461114</v>
      </c>
      <c r="G868" s="10">
        <f t="shared" ca="1" si="634"/>
        <v>13492492.798713122</v>
      </c>
      <c r="H868" s="10">
        <f t="shared" ca="1" si="635"/>
        <v>40309474.521088287</v>
      </c>
      <c r="I868" s="10">
        <f t="shared" ca="1" si="636"/>
        <v>17912154.249750931</v>
      </c>
      <c r="J868" s="10">
        <f t="shared" ref="J868:J931" ca="1" si="670">SUM(F868:I868)</f>
        <v>83403344.477013454</v>
      </c>
      <c r="K868" s="82">
        <f t="shared" ca="1" si="646"/>
        <v>2249832.832292099</v>
      </c>
      <c r="L868" s="82">
        <f t="shared" ca="1" si="647"/>
        <v>2596909.4377209195</v>
      </c>
      <c r="M868" s="82">
        <f t="shared" ca="1" si="648"/>
        <v>7778311.98309422</v>
      </c>
      <c r="N868" s="82">
        <f t="shared" ca="1" si="649"/>
        <v>3496312.733215793</v>
      </c>
      <c r="O868" s="82">
        <f t="shared" ref="O868:O931" ca="1" si="671">SUM(K868:N868)</f>
        <v>16121366.986323033</v>
      </c>
      <c r="P868" s="10">
        <f ca="1">IF(IF($A868&gt;='key variables'!$B$26,K868*SUMPRODUCT(Z868:AC868,'control variables'!$O$3:$R$3)/J868+F$65*'key variables'!$B$25/scenario!J$65,K868*SUMPRODUCT(Z868:AC868,'control variables'!$O$7:$R$7)/J868+F$65*'key variables'!$B$25/scenario!J$65)&lt;'key variables'!$B$28,0,IF($A868&gt;='key variables'!$B$26,K868*SUMPRODUCT(Z868:AC868,'control variables'!$O$3:$R$3)/J868+F$65*'key variables'!$B$25/scenario!J$65,K868*SUMPRODUCT(Z868:AC868,'control variables'!$O$7:$R$7)/J868+F$65*'key variables'!$B$25/scenario!J$65))</f>
        <v>1.4378622017798446E-42</v>
      </c>
      <c r="Q868" s="10">
        <f ca="1">IF(IF($A868&gt;='key variables'!$B$26,L868*SUMPRODUCT(Z868:AC868,'control variables'!$O$4:$R$4)/J868+G$65*'key variables'!$B$25/scenario!J$65,L868*SUMPRODUCT(Z868:AC868,'control variables'!$O$7:$R$7)/J868+G$65*'key variables'!$B$25/scenario!J$65)&lt;'key variables'!$B$28,0,IF($A868&gt;='key variables'!$B$26,L868*SUMPRODUCT(Z868:AC868,'control variables'!$O$4:$R$4)/J868+G$65*'key variables'!$B$25/scenario!J$65,L868*SUMPRODUCT(Z868:AC868,'control variables'!$O$7:$R$7)/J868+G$65*'key variables'!$B$25/scenario!J$65))</f>
        <v>1.6596779406673132E-42</v>
      </c>
      <c r="R868" s="10">
        <f ca="1">IF(IF($A868&gt;='key variables'!$B$26,M868*SUMPRODUCT(Z868:AC868,'control variables'!$O$5:$R$5)/J868+H$65*'key variables'!$B$25/scenario!J$65,M868*SUMPRODUCT(Z868:AC868,'control variables'!$O$7:$R$7)/J868+H$65*'key variables'!$B$25/scenario!J$65)&lt;'key variables'!$B$28,0,IF($A868&gt;='key variables'!$B$26,M868*SUMPRODUCT(Z868:AC868,'control variables'!$O$5:$R$5)/J868+H$65*'key variables'!$B$25/scenario!J$65,M868*SUMPRODUCT(Z868:AC868,'control variables'!$O$7:$R$7)/J868+H$65*'key variables'!$B$25/scenario!J$65))</f>
        <v>4.971098578354443E-42</v>
      </c>
      <c r="S868" s="10">
        <f ca="1">IF(IF($A868&gt;='key variables'!$B$26,N868*SUMPRODUCT(Z868:AC868,'control variables'!$O$6:$R$6)/J868+I$65*'key variables'!$B$25/scenario!J$65,N868*SUMPRODUCT(Z868:AC868,'control variables'!$O$7:$R$7)/J868+I$65*'key variables'!$B$25/scenario!J$65)&lt;'key variables'!$B$28,0,IF($A868&gt;='key variables'!$B$26,N868*SUMPRODUCT(Z868:AC868,'control variables'!$O$6:$R$6)/J868+I$65*'key variables'!$B$25/scenario!J$65,N868*SUMPRODUCT(Z868:AC868,'control variables'!$O$7:$R$7)/J868+I$65*'key variables'!$B$25/scenario!J$65))</f>
        <v>2.2344842036867723E-42</v>
      </c>
      <c r="T868" s="10">
        <f t="shared" ca="1" si="643"/>
        <v>1.0303122924488372E-41</v>
      </c>
      <c r="U868" s="82">
        <f ca="1">SUMPRODUCT(P838:P867,'control variables'!AD$7:AD$36)</f>
        <v>3.0485338690037629E-42</v>
      </c>
      <c r="V868" s="82">
        <f ca="1">SUMPRODUCT(Q838:Q867,'control variables'!AE$7:AE$36)</f>
        <v>3.5188242708513805E-42</v>
      </c>
      <c r="W868" s="82">
        <f ca="1">SUMPRODUCT(R838:R867,'control variables'!AF$7:AF$36)</f>
        <v>1.0539648628019459E-41</v>
      </c>
      <c r="X868" s="82">
        <f ca="1">SUMPRODUCT(S838:S867,'control variables'!AG$7:AG$36)</f>
        <v>4.7375198863013292E-42</v>
      </c>
      <c r="Y868" s="82">
        <f t="shared" ca="1" si="637"/>
        <v>2.1844526654175928E-41</v>
      </c>
      <c r="Z868" s="10">
        <f ca="1">IF($A868&gt;='key variables'!$B$26,SUMPRODUCT(P838:P867,'control variables'!V$7:V$36)*$E868,SUMPRODUCT(P838:P867,'control variables'!Z$7:Z$36)*$E868)</f>
        <v>7.4387312581656811E-42</v>
      </c>
      <c r="AA868" s="10">
        <f ca="1">IF($A868&gt;='key variables'!$B$26,SUMPRODUCT(Q838:Q867,'control variables'!W$7:W$36)*$E868,SUMPRODUCT(Q838:Q867,'control variables'!AA$7:AA$36)*$E868)</f>
        <v>8.5862874484409776E-42</v>
      </c>
      <c r="AB868" s="10">
        <f ca="1">IF($A868&gt;='key variables'!$B$26,SUMPRODUCT(R838:R867,'control variables'!X$7:X$36)*$E868,SUMPRODUCT(R838:R867,'control variables'!AB$7:AB$36)*$E868)</f>
        <v>2.5717809631864915E-41</v>
      </c>
      <c r="AC868" s="10">
        <f ca="1">IF($A868&gt;='key variables'!$B$26,SUMPRODUCT(S838:S867,'control variables'!Y$7:Y$36)*$E868,SUMPRODUCT(S838:S867,'control variables'!AC$7:AC$36)*$E868)</f>
        <v>1.1560028124577718E-41</v>
      </c>
      <c r="AD868" s="10">
        <f t="shared" ca="1" si="638"/>
        <v>5.3302856463049291E-41</v>
      </c>
      <c r="AE868" s="82">
        <f ca="1">SUMPRODUCT(P838:P867,'control variables'!AL$7:AL$36)</f>
        <v>1.0128209129235381E-41</v>
      </c>
      <c r="AF868" s="82">
        <f ca="1">SUMPRODUCT(Q838:Q867,'control variables'!AM$7:AM$36)</f>
        <v>1.166009732535546E-41</v>
      </c>
      <c r="AG868" s="82">
        <f ca="1">SUMPRODUCT(R838:R867,'control variables'!AN$7:AN$36)</f>
        <v>3.3246001881623482E-41</v>
      </c>
      <c r="AH868" s="82">
        <f ca="1">SUMPRODUCT(S838:S867,'control variables'!AO$7:AO$36)</f>
        <v>1.439518903991409E-41</v>
      </c>
      <c r="AI868" s="82">
        <f t="shared" ca="1" si="650"/>
        <v>6.942949737612842E-41</v>
      </c>
      <c r="AJ868" s="10">
        <f ca="1">SUMPRODUCT(P838:P867,'control variables'!AP$7:AP$36)</f>
        <v>9.6775432161255636E-45</v>
      </c>
      <c r="AK868" s="10">
        <f ca="1">SUMPRODUCT(Q838:Q867,'control variables'!AQ$7:AQ$36)</f>
        <v>2.7926189616391078E-44</v>
      </c>
      <c r="AL868" s="10">
        <f ca="1">SUMPRODUCT(R838:R867,'control variables'!AR$7:AR$36)</f>
        <v>1.0037405795373592E-42</v>
      </c>
      <c r="AM868" s="10">
        <f ca="1">SUMPRODUCT(S838:S867,'control variables'!AS$7:AS$36)</f>
        <v>7.5196070319399169E-43</v>
      </c>
      <c r="AN868" s="10">
        <f t="shared" ref="AN868:AN931" ca="1" si="672">SUM(AJ868:AM868)</f>
        <v>1.7933050155638676E-42</v>
      </c>
      <c r="AO868" s="82">
        <f ca="1">SUMPRODUCT(P838:P867,'control variables'!AX$7:AX$36)</f>
        <v>1.3159981913638095E-44</v>
      </c>
      <c r="AP868" s="82">
        <f ca="1">SUMPRODUCT(Q838:Q867,'control variables'!AY$7:AY$36)</f>
        <v>3.0380284918276405E-44</v>
      </c>
      <c r="AQ868" s="82">
        <f ca="1">SUMPRODUCT(R838:R867,'control variables'!AZ$7:AZ$36)</f>
        <v>2.7298680207774082E-43</v>
      </c>
      <c r="AR868" s="82">
        <f ca="1">SUMPRODUCT(S838:S867,'control variables'!BA$7:BA$36)</f>
        <v>2.0451036038382729E-43</v>
      </c>
      <c r="AS868" s="82">
        <f t="shared" ref="AS868:AS931" ca="1" si="673">SUM(AO868:AR868)</f>
        <v>5.2103742929348266E-43</v>
      </c>
      <c r="AT868" s="10">
        <f ca="1">SUMPRODUCT(P838:P867,'control variables'!AT$7:AT$36)</f>
        <v>-1.1614197579550508E-44</v>
      </c>
      <c r="AU868" s="10">
        <f ca="1">SUMPRODUCT(Q838:Q867,'control variables'!AU$7:AU$36)</f>
        <v>1.2598849331521678E-44</v>
      </c>
      <c r="AV868" s="10">
        <f ca="1">SUMPRODUCT(R838:R867,'control variables'!AV$7:AV$36)</f>
        <v>5.4251654847475976E-42</v>
      </c>
      <c r="AW868" s="10">
        <f ca="1">SUMPRODUCT(S838:S867,'control variables'!AW$7:AW$36)</f>
        <v>4.0643083840795711E-42</v>
      </c>
      <c r="AX868" s="10">
        <f t="shared" ca="1" si="651"/>
        <v>9.4904585205791389E-42</v>
      </c>
      <c r="AY868" s="82">
        <f ca="1">SUMPRODUCT(P838:P867,'control variables'!BB$7:BB$36)</f>
        <v>4.2095245348623771E-44</v>
      </c>
      <c r="AZ868" s="82">
        <f ca="1">SUMPRODUCT(Q838:Q867,'control variables'!BC$7:BC$36)</f>
        <v>1.0734280057172771E-43</v>
      </c>
      <c r="BA868" s="82">
        <f ca="1">SUMPRODUCT(R838:R867,'control variables'!BD$7:BD$36)</f>
        <v>7.5143259904036261E-43</v>
      </c>
      <c r="BB868" s="82">
        <f ca="1">SUMPRODUCT(S838:S867,'control variables'!BE$7:BE$36)</f>
        <v>1.0678393643480998E-43</v>
      </c>
      <c r="BC868" s="82">
        <f t="shared" ref="BC868:BC931" ca="1" si="674">SUM(AY868:BB868)</f>
        <v>1.0076545813955241E-42</v>
      </c>
      <c r="BD868" s="10">
        <f ca="1">SUMPRODUCT(P838:P867,'control variables'!BF$7:BF$36)</f>
        <v>8.8059586700444254E-45</v>
      </c>
      <c r="BE868" s="10">
        <f ca="1">SUMPRODUCT(Q838:Q867,'control variables'!BG$7:BG$36)</f>
        <v>1.0164433930462663E-44</v>
      </c>
      <c r="BF868" s="10">
        <f ca="1">SUMPRODUCT(R838:R867,'control variables'!BH$7:BH$36)</f>
        <v>3.0444703652073881E-43</v>
      </c>
      <c r="BG868" s="10">
        <f ca="1">SUMPRODUCT(S838:S867,'control variables'!BI$7:BI$36)</f>
        <v>6.8423717941038184E-43</v>
      </c>
      <c r="BH868" s="10">
        <f t="shared" ref="BH868:BH931" ca="1" si="675">SUM(BD868:BG868)</f>
        <v>1.0076546085316277E-42</v>
      </c>
      <c r="BI868" s="82">
        <f t="shared" ca="1" si="652"/>
        <v>1.0158690177004454E-41</v>
      </c>
      <c r="BJ868" s="82">
        <f t="shared" ca="1" si="653"/>
        <v>1.178003897525871E-41</v>
      </c>
      <c r="BK868" s="82">
        <f t="shared" ca="1" si="654"/>
        <v>3.9422599965411443E-41</v>
      </c>
      <c r="BL868" s="82">
        <f t="shared" ca="1" si="655"/>
        <v>1.8566281360428472E-41</v>
      </c>
      <c r="BM868" s="82">
        <f t="shared" ca="1" si="645"/>
        <v>7.9927610478103074E-41</v>
      </c>
      <c r="BN868" s="10">
        <f ca="1">BN867+BI868-INDIRECT(ADDRESS(MAX($D868-'key variables'!$B$9*30,34),scenario!BI$4),TRUE)</f>
        <v>9439390.0751690175</v>
      </c>
      <c r="BO868" s="10">
        <f ca="1">BO867+BJ868-INDIRECT(ADDRESS(MAX($D868-'key variables'!$B$9*30,34),scenario!BJ$4),TRUE)</f>
        <v>10895583.360992203</v>
      </c>
      <c r="BP868" s="10">
        <f ca="1">BP867+BK868-INDIRECT(ADDRESS(MAX($D868-'key variables'!$B$9*30,34),scenario!BK$4),TRUE)</f>
        <v>32531162.537994072</v>
      </c>
      <c r="BQ868" s="10">
        <f ca="1">BQ867+BL868-INDIRECT(ADDRESS(MAX($D868-'key variables'!$B$9*30,34),scenario!BL$4),TRUE)</f>
        <v>14415841.516535141</v>
      </c>
      <c r="BR868" s="10">
        <f t="shared" ref="BR868:BR931" ca="1" si="676">BR867+BM868</f>
        <v>67281977.490690395</v>
      </c>
      <c r="BS868" s="82">
        <f t="shared" ca="1" si="657"/>
        <v>-2.3433848477536824E-9</v>
      </c>
      <c r="BT868" s="82">
        <f t="shared" ca="1" si="658"/>
        <v>-3.4288309057018498E-10</v>
      </c>
      <c r="BU868" s="82">
        <f t="shared" ca="1" si="659"/>
        <v>-4.2578247660364599E-9</v>
      </c>
      <c r="BV868" s="82">
        <f t="shared" ca="1" si="660"/>
        <v>-2.9943922343414556E-9</v>
      </c>
      <c r="BW868" s="82">
        <f t="shared" ref="BW868:BW931" ca="1" si="677">SUM(BS868:BV868)</f>
        <v>-9.9384849387017825E-9</v>
      </c>
      <c r="BX868" s="10">
        <f t="shared" ca="1" si="661"/>
        <v>-1.8625994260191893E-12</v>
      </c>
      <c r="BY868" s="10">
        <f t="shared" ca="1" si="662"/>
        <v>2.8902850229962428E-12</v>
      </c>
      <c r="BZ868" s="10">
        <f t="shared" ca="1" si="663"/>
        <v>-3.5034723983035463E-11</v>
      </c>
      <c r="CA868" s="10">
        <f t="shared" ca="1" si="664"/>
        <v>-2.0257049910634696E-11</v>
      </c>
      <c r="CB868" s="10">
        <v>0</v>
      </c>
      <c r="CC868" s="82">
        <f t="shared" ca="1" si="665"/>
        <v>3.9725652202851362E-13</v>
      </c>
      <c r="CD868" s="82">
        <f t="shared" ca="1" si="666"/>
        <v>3.4270724516460853E-13</v>
      </c>
      <c r="CE868" s="82">
        <f t="shared" ca="1" si="667"/>
        <v>1.8915613015532971E-10</v>
      </c>
      <c r="CF868" s="82">
        <f t="shared" ca="1" si="668"/>
        <v>3.7028113764059381E-11</v>
      </c>
      <c r="CG868" s="82">
        <f t="shared" ref="CG868:CG931" ca="1" si="678">SUM(CC868:CF868)</f>
        <v>2.269242076865822E-10</v>
      </c>
      <c r="CH868" s="13" t="str">
        <f t="shared" ca="1" si="630"/>
        <v/>
      </c>
      <c r="CI868" s="81">
        <f t="shared" ca="1" si="639"/>
        <v>0.1131775965863165</v>
      </c>
      <c r="CJ868" s="81">
        <f t="shared" ca="1" si="640"/>
        <v>0.13063724757458739</v>
      </c>
      <c r="CK868" s="81">
        <f t="shared" ca="1" si="641"/>
        <v>0.39004625943939081</v>
      </c>
      <c r="CL868" s="81">
        <f t="shared" ca="1" si="642"/>
        <v>0.17284488538116416</v>
      </c>
      <c r="CM868" s="89">
        <f t="shared" ca="1" si="631"/>
        <v>0.80670598898145884</v>
      </c>
    </row>
    <row r="869" spans="1:91" x14ac:dyDescent="0.3">
      <c r="A869">
        <v>804</v>
      </c>
      <c r="B869" s="3">
        <f t="shared" si="644"/>
        <v>2.4222222222222221</v>
      </c>
      <c r="C869" s="3">
        <f t="shared" si="632"/>
        <v>26.8</v>
      </c>
      <c r="D869" s="4">
        <f t="shared" ca="1" si="669"/>
        <v>869</v>
      </c>
      <c r="E869" s="58">
        <f>(0.5*(COS(B869*2*PI())+1)*('key variables'!$B$4-'key variables'!$B$6)+'key variables'!$B$6)/'key variables'!$B$4</f>
        <v>1</v>
      </c>
      <c r="F869" s="10">
        <f t="shared" ca="1" si="633"/>
        <v>11689222.907461114</v>
      </c>
      <c r="G869" s="10">
        <f t="shared" ca="1" si="634"/>
        <v>13492492.798713122</v>
      </c>
      <c r="H869" s="10">
        <f t="shared" ca="1" si="635"/>
        <v>40309474.521088287</v>
      </c>
      <c r="I869" s="10">
        <f t="shared" ca="1" si="636"/>
        <v>17912154.249750931</v>
      </c>
      <c r="J869" s="10">
        <f t="shared" ca="1" si="670"/>
        <v>83403344.477013454</v>
      </c>
      <c r="K869" s="82">
        <f t="shared" ca="1" si="646"/>
        <v>2249832.832292099</v>
      </c>
      <c r="L869" s="82">
        <f t="shared" ca="1" si="647"/>
        <v>2596909.4377209195</v>
      </c>
      <c r="M869" s="82">
        <f t="shared" ca="1" si="648"/>
        <v>7778311.98309422</v>
      </c>
      <c r="N869" s="82">
        <f t="shared" ca="1" si="649"/>
        <v>3496312.733215793</v>
      </c>
      <c r="O869" s="82">
        <f t="shared" ca="1" si="671"/>
        <v>16121366.986323033</v>
      </c>
      <c r="P869" s="10">
        <f ca="1">IF(IF($A869&gt;='key variables'!$B$26,K869*SUMPRODUCT(Z869:AC869,'control variables'!$O$3:$R$3)/J869+F$65*'key variables'!$B$25/scenario!J$65,K869*SUMPRODUCT(Z869:AC869,'control variables'!$O$7:$R$7)/J869+F$65*'key variables'!$B$25/scenario!J$65)&lt;'key variables'!$B$28,0,IF($A869&gt;='key variables'!$B$26,K869*SUMPRODUCT(Z869:AC869,'control variables'!$O$3:$R$3)/J869+F$65*'key variables'!$B$25/scenario!J$65,K869*SUMPRODUCT(Z869:AC869,'control variables'!$O$7:$R$7)/J869+F$65*'key variables'!$B$25/scenario!J$65))</f>
        <v>1.237207419495037E-42</v>
      </c>
      <c r="Q869" s="10">
        <f ca="1">IF(IF($A869&gt;='key variables'!$B$26,L869*SUMPRODUCT(Z869:AC869,'control variables'!$O$4:$R$4)/J869+G$65*'key variables'!$B$25/scenario!J$65,L869*SUMPRODUCT(Z869:AC869,'control variables'!$O$7:$R$7)/J869+G$65*'key variables'!$B$25/scenario!J$65)&lt;'key variables'!$B$28,0,IF($A869&gt;='key variables'!$B$26,L869*SUMPRODUCT(Z869:AC869,'control variables'!$O$4:$R$4)/J869+G$65*'key variables'!$B$25/scenario!J$65,L869*SUMPRODUCT(Z869:AC869,'control variables'!$O$7:$R$7)/J869+G$65*'key variables'!$B$25/scenario!J$65))</f>
        <v>1.4280686004709658E-42</v>
      </c>
      <c r="R869" s="10">
        <f ca="1">IF(IF($A869&gt;='key variables'!$B$26,M869*SUMPRODUCT(Z869:AC869,'control variables'!$O$5:$R$5)/J869+H$65*'key variables'!$B$25/scenario!J$65,M869*SUMPRODUCT(Z869:AC869,'control variables'!$O$7:$R$7)/J869+H$65*'key variables'!$B$25/scenario!J$65)&lt;'key variables'!$B$28,0,IF($A869&gt;='key variables'!$B$26,M869*SUMPRODUCT(Z869:AC869,'control variables'!$O$5:$R$5)/J869+H$65*'key variables'!$B$25/scenario!J$65,M869*SUMPRODUCT(Z869:AC869,'control variables'!$O$7:$R$7)/J869+H$65*'key variables'!$B$25/scenario!J$65))</f>
        <v>4.2773779271534372E-42</v>
      </c>
      <c r="S869" s="10">
        <f ca="1">IF(IF($A869&gt;='key variables'!$B$26,N869*SUMPRODUCT(Z869:AC869,'control variables'!$O$6:$R$6)/J869+I$65*'key variables'!$B$25/scenario!J$65,N869*SUMPRODUCT(Z869:AC869,'control variables'!$O$7:$R$7)/J869+I$65*'key variables'!$B$25/scenario!J$65)&lt;'key variables'!$B$28,0,IF($A869&gt;='key variables'!$B$26,N869*SUMPRODUCT(Z869:AC869,'control variables'!$O$6:$R$6)/J869+I$65*'key variables'!$B$25/scenario!J$65,N869*SUMPRODUCT(Z869:AC869,'control variables'!$O$7:$R$7)/J869+I$65*'key variables'!$B$25/scenario!J$65))</f>
        <v>1.9226602049373706E-42</v>
      </c>
      <c r="T869" s="10">
        <f t="shared" ca="1" si="643"/>
        <v>8.8653141520568103E-42</v>
      </c>
      <c r="U869" s="82">
        <f ca="1">SUMPRODUCT(P839:P868,'control variables'!AD$7:AD$36)</f>
        <v>2.623108609882534E-42</v>
      </c>
      <c r="V869" s="82">
        <f ca="1">SUMPRODUCT(Q839:Q868,'control variables'!AE$7:AE$36)</f>
        <v>3.0277696224350176E-42</v>
      </c>
      <c r="W869" s="82">
        <f ca="1">SUMPRODUCT(R839:R868,'control variables'!AF$7:AF$36)</f>
        <v>9.0688325107338196E-42</v>
      </c>
      <c r="X869" s="82">
        <f ca="1">SUMPRODUCT(S839:S868,'control variables'!AG$7:AG$36)</f>
        <v>4.0763953222234657E-42</v>
      </c>
      <c r="Y869" s="82">
        <f t="shared" ca="1" si="637"/>
        <v>1.8796106065274838E-41</v>
      </c>
      <c r="Z869" s="10">
        <f ca="1">IF($A869&gt;='key variables'!$B$26,SUMPRODUCT(P839:P868,'control variables'!V$7:V$36)*$E869,SUMPRODUCT(P839:P868,'control variables'!Z$7:Z$36)*$E869)</f>
        <v>6.4006505580576982E-42</v>
      </c>
      <c r="AA869" s="10">
        <f ca="1">IF($A869&gt;='key variables'!$B$26,SUMPRODUCT(Q839:Q868,'control variables'!W$7:W$36)*$E869,SUMPRODUCT(Q839:Q868,'control variables'!AA$7:AA$36)*$E869)</f>
        <v>7.3880643944730486E-42</v>
      </c>
      <c r="AB869" s="10">
        <f ca="1">IF($A869&gt;='key variables'!$B$26,SUMPRODUCT(R839:R868,'control variables'!X$7:X$36)*$E869,SUMPRODUCT(R839:R868,'control variables'!AB$7:AB$36)*$E869)</f>
        <v>2.2128869407873894E-41</v>
      </c>
      <c r="AC869" s="10">
        <f ca="1">IF($A869&gt;='key variables'!$B$26,SUMPRODUCT(S839:S868,'control variables'!Y$7:Y$36)*$E869,SUMPRODUCT(S839:S868,'control variables'!AC$7:AC$36)*$E869)</f>
        <v>9.9468172593973631E-42</v>
      </c>
      <c r="AD869" s="10">
        <f t="shared" ca="1" si="638"/>
        <v>4.5864401619802003E-41</v>
      </c>
      <c r="AE869" s="82">
        <f ca="1">SUMPRODUCT(P839:P868,'control variables'!AL$7:AL$36)</f>
        <v>8.7148097122077322E-42</v>
      </c>
      <c r="AF869" s="82">
        <f ca="1">SUMPRODUCT(Q839:Q868,'control variables'!AM$7:AM$36)</f>
        <v>1.003292172581418E-41</v>
      </c>
      <c r="AG869" s="82">
        <f ca="1">SUMPRODUCT(R839:R868,'control variables'!AN$7:AN$36)</f>
        <v>2.8606496606959574E-41</v>
      </c>
      <c r="AH869" s="82">
        <f ca="1">SUMPRODUCT(S839:S868,'control variables'!AO$7:AO$36)</f>
        <v>1.2386329276317033E-41</v>
      </c>
      <c r="AI869" s="82">
        <f t="shared" ca="1" si="650"/>
        <v>5.9740557321298522E-41</v>
      </c>
      <c r="AJ869" s="10">
        <f ca="1">SUMPRODUCT(P839:P868,'control variables'!AP$7:AP$36)</f>
        <v>8.3270345758123311E-45</v>
      </c>
      <c r="AK869" s="10">
        <f ca="1">SUMPRODUCT(Q839:Q868,'control variables'!AQ$7:AQ$36)</f>
        <v>2.402906825762323E-44</v>
      </c>
      <c r="AL869" s="10">
        <f ca="1">SUMPRODUCT(R839:R868,'control variables'!AR$7:AR$36)</f>
        <v>8.6366780538126299E-43</v>
      </c>
      <c r="AM869" s="10">
        <f ca="1">SUMPRODUCT(S839:S868,'control variables'!AS$7:AS$36)</f>
        <v>6.4702400550533275E-43</v>
      </c>
      <c r="AN869" s="10">
        <f t="shared" ca="1" si="672"/>
        <v>1.5430479137200313E-42</v>
      </c>
      <c r="AO869" s="82">
        <f ca="1">SUMPRODUCT(P839:P868,'control variables'!AX$7:AX$36)</f>
        <v>1.1323496259808128E-44</v>
      </c>
      <c r="AP869" s="82">
        <f ca="1">SUMPRODUCT(Q839:Q868,'control variables'!AY$7:AY$36)</f>
        <v>2.6140692662160796E-44</v>
      </c>
      <c r="AQ869" s="82">
        <f ca="1">SUMPRODUCT(R839:R868,'control variables'!AZ$7:AZ$36)</f>
        <v>2.3489128272287442E-43</v>
      </c>
      <c r="AR869" s="82">
        <f ca="1">SUMPRODUCT(S839:S868,'control variables'!BA$7:BA$36)</f>
        <v>1.7597078142625519E-43</v>
      </c>
      <c r="AS869" s="82">
        <f t="shared" ca="1" si="673"/>
        <v>4.4832625307109856E-43</v>
      </c>
      <c r="AT869" s="10">
        <f ca="1">SUMPRODUCT(P839:P868,'control variables'!AT$7:AT$36)</f>
        <v>-9.9934273250346555E-45</v>
      </c>
      <c r="AU869" s="10">
        <f ca="1">SUMPRODUCT(Q839:Q868,'control variables'!AU$7:AU$36)</f>
        <v>1.0840670163499675E-44</v>
      </c>
      <c r="AV869" s="10">
        <f ca="1">SUMPRODUCT(R839:R868,'control variables'!AV$7:AV$36)</f>
        <v>4.6680794455891965E-42</v>
      </c>
      <c r="AW869" s="10">
        <f ca="1">SUMPRODUCT(S839:S868,'control variables'!AW$7:AW$36)</f>
        <v>3.4971310057909448E-42</v>
      </c>
      <c r="AX869" s="10">
        <f t="shared" ca="1" si="651"/>
        <v>8.1660576942186072E-42</v>
      </c>
      <c r="AY869" s="82">
        <f ca="1">SUMPRODUCT(P839:P868,'control variables'!BB$7:BB$36)</f>
        <v>3.6220821304234751E-44</v>
      </c>
      <c r="AZ869" s="82">
        <f ca="1">SUMPRODUCT(Q839:Q868,'control variables'!BC$7:BC$36)</f>
        <v>9.2363029734230302E-44</v>
      </c>
      <c r="BA869" s="82">
        <f ca="1">SUMPRODUCT(R839:R868,'control variables'!BD$7:BD$36)</f>
        <v>6.4656959869477239E-43</v>
      </c>
      <c r="BB869" s="82">
        <f ca="1">SUMPRODUCT(S839:S868,'control variables'!BE$7:BE$36)</f>
        <v>9.1882155519838677E-44</v>
      </c>
      <c r="BC869" s="82">
        <f t="shared" ca="1" si="674"/>
        <v>8.6703560525307609E-43</v>
      </c>
      <c r="BD869" s="10">
        <f ca="1">SUMPRODUCT(P839:P868,'control variables'!BF$7:BF$36)</f>
        <v>7.5770803272104845E-45</v>
      </c>
      <c r="BE869" s="10">
        <f ca="1">SUMPRODUCT(Q839:Q868,'control variables'!BG$7:BG$36)</f>
        <v>8.7459793144078929E-45</v>
      </c>
      <c r="BF869" s="10">
        <f ca="1">SUMPRODUCT(R839:R868,'control variables'!BH$7:BH$36)</f>
        <v>2.6196121711836106E-43</v>
      </c>
      <c r="BG869" s="10">
        <f ca="1">SUMPRODUCT(S839:S868,'control variables'!BI$7:BI$36)</f>
        <v>5.8875135184233607E-43</v>
      </c>
      <c r="BH869" s="10">
        <f t="shared" ca="1" si="675"/>
        <v>8.6703562860231546E-43</v>
      </c>
      <c r="BI869" s="82">
        <f t="shared" ca="1" si="652"/>
        <v>8.7410371061869331E-42</v>
      </c>
      <c r="BJ869" s="82">
        <f t="shared" ca="1" si="653"/>
        <v>1.013612542571191E-41</v>
      </c>
      <c r="BK869" s="82">
        <f t="shared" ca="1" si="654"/>
        <v>3.3921145651243545E-41</v>
      </c>
      <c r="BL869" s="82">
        <f t="shared" ca="1" si="655"/>
        <v>1.5975342437627818E-41</v>
      </c>
      <c r="BM869" s="82">
        <f t="shared" ca="1" si="645"/>
        <v>6.8773650620770214E-41</v>
      </c>
      <c r="BN869" s="10">
        <f ca="1">BN868+BI869-INDIRECT(ADDRESS(MAX($D869-'key variables'!$B$9*30,34),scenario!BI$4),TRUE)</f>
        <v>9439390.0751690175</v>
      </c>
      <c r="BO869" s="10">
        <f ca="1">BO868+BJ869-INDIRECT(ADDRESS(MAX($D869-'key variables'!$B$9*30,34),scenario!BJ$4),TRUE)</f>
        <v>10895583.360992203</v>
      </c>
      <c r="BP869" s="10">
        <f ca="1">BP868+BK869-INDIRECT(ADDRESS(MAX($D869-'key variables'!$B$9*30,34),scenario!BK$4),TRUE)</f>
        <v>32531162.537994072</v>
      </c>
      <c r="BQ869" s="10">
        <f ca="1">BQ868+BL869-INDIRECT(ADDRESS(MAX($D869-'key variables'!$B$9*30,34),scenario!BL$4),TRUE)</f>
        <v>14415841.516535141</v>
      </c>
      <c r="BR869" s="10">
        <f t="shared" ca="1" si="676"/>
        <v>67281977.490690395</v>
      </c>
      <c r="BS869" s="82">
        <f t="shared" ca="1" si="657"/>
        <v>-2.3433848477536824E-9</v>
      </c>
      <c r="BT869" s="82">
        <f t="shared" ca="1" si="658"/>
        <v>-3.4288309057018498E-10</v>
      </c>
      <c r="BU869" s="82">
        <f t="shared" ca="1" si="659"/>
        <v>-4.2578247660364599E-9</v>
      </c>
      <c r="BV869" s="82">
        <f t="shared" ca="1" si="660"/>
        <v>-2.9943922343414556E-9</v>
      </c>
      <c r="BW869" s="82">
        <f t="shared" ca="1" si="677"/>
        <v>-9.9384849387017825E-9</v>
      </c>
      <c r="BX869" s="10">
        <f t="shared" ca="1" si="661"/>
        <v>-1.8625994260191893E-12</v>
      </c>
      <c r="BY869" s="10">
        <f t="shared" ca="1" si="662"/>
        <v>2.8902850229962428E-12</v>
      </c>
      <c r="BZ869" s="10">
        <f t="shared" ca="1" si="663"/>
        <v>-3.5034723983035463E-11</v>
      </c>
      <c r="CA869" s="10">
        <f t="shared" ca="1" si="664"/>
        <v>-2.0257049910634696E-11</v>
      </c>
      <c r="CB869" s="10">
        <v>0</v>
      </c>
      <c r="CC869" s="82">
        <f t="shared" ca="1" si="665"/>
        <v>3.9725652202851362E-13</v>
      </c>
      <c r="CD869" s="82">
        <f t="shared" ca="1" si="666"/>
        <v>3.4270724516460853E-13</v>
      </c>
      <c r="CE869" s="82">
        <f t="shared" ca="1" si="667"/>
        <v>1.8915613015532971E-10</v>
      </c>
      <c r="CF869" s="82">
        <f t="shared" ca="1" si="668"/>
        <v>3.7028113764059381E-11</v>
      </c>
      <c r="CG869" s="82">
        <f t="shared" ca="1" si="678"/>
        <v>2.269242076865822E-10</v>
      </c>
      <c r="CH869" s="13" t="str">
        <f t="shared" ca="1" si="630"/>
        <v/>
      </c>
      <c r="CI869" s="81">
        <f t="shared" ca="1" si="639"/>
        <v>0.1131775965863165</v>
      </c>
      <c r="CJ869" s="81">
        <f t="shared" ca="1" si="640"/>
        <v>0.13063724757458739</v>
      </c>
      <c r="CK869" s="81">
        <f t="shared" ca="1" si="641"/>
        <v>0.39004625943939081</v>
      </c>
      <c r="CL869" s="81">
        <f t="shared" ca="1" si="642"/>
        <v>0.17284488538116416</v>
      </c>
      <c r="CM869" s="89">
        <f t="shared" ca="1" si="631"/>
        <v>0.80670598898145884</v>
      </c>
    </row>
    <row r="870" spans="1:91" x14ac:dyDescent="0.3">
      <c r="A870">
        <v>805</v>
      </c>
      <c r="B870" s="3">
        <f t="shared" si="644"/>
        <v>2.4249999999999998</v>
      </c>
      <c r="C870" s="3">
        <f t="shared" si="632"/>
        <v>26.833333333333332</v>
      </c>
      <c r="D870" s="4">
        <f t="shared" ca="1" si="669"/>
        <v>870</v>
      </c>
      <c r="E870" s="58">
        <f>(0.5*(COS(B870*2*PI())+1)*('key variables'!$B$4-'key variables'!$B$6)+'key variables'!$B$6)/'key variables'!$B$4</f>
        <v>1</v>
      </c>
      <c r="F870" s="10">
        <f t="shared" ca="1" si="633"/>
        <v>11689222.907461114</v>
      </c>
      <c r="G870" s="10">
        <f t="shared" ca="1" si="634"/>
        <v>13492492.798713122</v>
      </c>
      <c r="H870" s="10">
        <f t="shared" ca="1" si="635"/>
        <v>40309474.521088287</v>
      </c>
      <c r="I870" s="10">
        <f t="shared" ca="1" si="636"/>
        <v>17912154.249750931</v>
      </c>
      <c r="J870" s="10">
        <f t="shared" ca="1" si="670"/>
        <v>83403344.477013454</v>
      </c>
      <c r="K870" s="82">
        <f t="shared" ca="1" si="646"/>
        <v>2249832.832292099</v>
      </c>
      <c r="L870" s="82">
        <f t="shared" ca="1" si="647"/>
        <v>2596909.4377209195</v>
      </c>
      <c r="M870" s="82">
        <f t="shared" ca="1" si="648"/>
        <v>7778311.98309422</v>
      </c>
      <c r="N870" s="82">
        <f t="shared" ca="1" si="649"/>
        <v>3496312.733215793</v>
      </c>
      <c r="O870" s="82">
        <f t="shared" ca="1" si="671"/>
        <v>16121366.986323033</v>
      </c>
      <c r="P870" s="10">
        <f ca="1">IF(IF($A870&gt;='key variables'!$B$26,K870*SUMPRODUCT(Z870:AC870,'control variables'!$O$3:$R$3)/J870+F$65*'key variables'!$B$25/scenario!J$65,K870*SUMPRODUCT(Z870:AC870,'control variables'!$O$7:$R$7)/J870+F$65*'key variables'!$B$25/scenario!J$65)&lt;'key variables'!$B$28,0,IF($A870&gt;='key variables'!$B$26,K870*SUMPRODUCT(Z870:AC870,'control variables'!$O$3:$R$3)/J870+F$65*'key variables'!$B$25/scenario!J$65,K870*SUMPRODUCT(Z870:AC870,'control variables'!$O$7:$R$7)/J870+F$65*'key variables'!$B$25/scenario!J$65))</f>
        <v>1.064554167262223E-42</v>
      </c>
      <c r="Q870" s="10">
        <f ca="1">IF(IF($A870&gt;='key variables'!$B$26,L870*SUMPRODUCT(Z870:AC870,'control variables'!$O$4:$R$4)/J870+G$65*'key variables'!$B$25/scenario!J$65,L870*SUMPRODUCT(Z870:AC870,'control variables'!$O$7:$R$7)/J870+G$65*'key variables'!$B$25/scenario!J$65)&lt;'key variables'!$B$28,0,IF($A870&gt;='key variables'!$B$26,L870*SUMPRODUCT(Z870:AC870,'control variables'!$O$4:$R$4)/J870+G$65*'key variables'!$B$25/scenario!J$65,L870*SUMPRODUCT(Z870:AC870,'control variables'!$O$7:$R$7)/J870+G$65*'key variables'!$B$25/scenario!J$65))</f>
        <v>1.2287805228230733E-42</v>
      </c>
      <c r="R870" s="10">
        <f ca="1">IF(IF($A870&gt;='key variables'!$B$26,M870*SUMPRODUCT(Z870:AC870,'control variables'!$O$5:$R$5)/J870+H$65*'key variables'!$B$25/scenario!J$65,M870*SUMPRODUCT(Z870:AC870,'control variables'!$O$7:$R$7)/J870+H$65*'key variables'!$B$25/scenario!J$65)&lt;'key variables'!$B$28,0,IF($A870&gt;='key variables'!$B$26,M870*SUMPRODUCT(Z870:AC870,'control variables'!$O$5:$R$5)/J870+H$65*'key variables'!$B$25/scenario!J$65,M870*SUMPRODUCT(Z870:AC870,'control variables'!$O$7:$R$7)/J870+H$65*'key variables'!$B$25/scenario!J$65))</f>
        <v>3.6804665293432684E-42</v>
      </c>
      <c r="S870" s="10">
        <f ca="1">IF(IF($A870&gt;='key variables'!$B$26,N870*SUMPRODUCT(Z870:AC870,'control variables'!$O$6:$R$6)/J870+I$65*'key variables'!$B$25/scenario!J$65,N870*SUMPRODUCT(Z870:AC870,'control variables'!$O$7:$R$7)/J870+I$65*'key variables'!$B$25/scenario!J$65)&lt;'key variables'!$B$28,0,IF($A870&gt;='key variables'!$B$26,N870*SUMPRODUCT(Z870:AC870,'control variables'!$O$6:$R$6)/J870+I$65*'key variables'!$B$25/scenario!J$65,N870*SUMPRODUCT(Z870:AC870,'control variables'!$O$7:$R$7)/J870+I$65*'key variables'!$B$25/scenario!J$65))</f>
        <v>1.6543514863746155E-42</v>
      </c>
      <c r="T870" s="10">
        <f t="shared" ca="1" si="643"/>
        <v>7.6281527058031797E-42</v>
      </c>
      <c r="U870" s="82">
        <f ca="1">SUMPRODUCT(P840:P869,'control variables'!AD$7:AD$36)</f>
        <v>2.2570517746907754E-42</v>
      </c>
      <c r="V870" s="82">
        <f ca="1">SUMPRODUCT(Q840:Q869,'control variables'!AE$7:AE$36)</f>
        <v>2.6052420299812909E-42</v>
      </c>
      <c r="W870" s="82">
        <f ca="1">SUMPRODUCT(R840:R869,'control variables'!AF$7:AF$36)</f>
        <v>7.8032699201280072E-42</v>
      </c>
      <c r="X870" s="82">
        <f ca="1">SUMPRODUCT(S840:S869,'control variables'!AG$7:AG$36)</f>
        <v>3.5075312023689572E-42</v>
      </c>
      <c r="Y870" s="82">
        <f t="shared" ca="1" si="637"/>
        <v>1.617309492716903E-41</v>
      </c>
      <c r="Z870" s="10">
        <f ca="1">IF($A870&gt;='key variables'!$B$26,SUMPRODUCT(P840:P869,'control variables'!V$7:V$36)*$E870,SUMPRODUCT(P840:P869,'control variables'!Z$7:Z$36)*$E870)</f>
        <v>5.5074348224897057E-42</v>
      </c>
      <c r="AA870" s="10">
        <f ca="1">IF($A870&gt;='key variables'!$B$26,SUMPRODUCT(Q840:Q869,'control variables'!W$7:W$36)*$E870,SUMPRODUCT(Q840:Q869,'control variables'!AA$7:AA$36)*$E870)</f>
        <v>6.3570542943785533E-42</v>
      </c>
      <c r="AB870" s="10">
        <f ca="1">IF($A870&gt;='key variables'!$B$26,SUMPRODUCT(R840:R869,'control variables'!X$7:X$36)*$E870,SUMPRODUCT(R840:R869,'control variables'!AB$7:AB$36)*$E870)</f>
        <v>1.9040768567786759E-41</v>
      </c>
      <c r="AC870" s="10">
        <f ca="1">IF($A870&gt;='key variables'!$B$26,SUMPRODUCT(S840:S869,'control variables'!Y$7:Y$36)*$E870,SUMPRODUCT(S840:S869,'control variables'!AC$7:AC$36)*$E870)</f>
        <v>8.5587312180920387E-42</v>
      </c>
      <c r="AD870" s="10">
        <f t="shared" ca="1" si="638"/>
        <v>3.9463988902747058E-41</v>
      </c>
      <c r="AE870" s="82">
        <f ca="1">SUMPRODUCT(P840:P869,'control variables'!AL$7:AL$36)</f>
        <v>7.4986512769334798E-42</v>
      </c>
      <c r="AF870" s="82">
        <f ca="1">SUMPRODUCT(Q840:Q869,'control variables'!AM$7:AM$36)</f>
        <v>8.6328197396281631E-42</v>
      </c>
      <c r="AG870" s="82">
        <f ca="1">SUMPRODUCT(R840:R869,'control variables'!AN$7:AN$36)</f>
        <v>2.4614437881516128E-41</v>
      </c>
      <c r="AH870" s="82">
        <f ca="1">SUMPRODUCT(S840:S869,'control variables'!AO$7:AO$36)</f>
        <v>1.0657807446359455E-41</v>
      </c>
      <c r="AI870" s="82">
        <f t="shared" ca="1" si="650"/>
        <v>5.1403716344437229E-41</v>
      </c>
      <c r="AJ870" s="10">
        <f ca="1">SUMPRODUCT(P840:P869,'control variables'!AP$7:AP$36)</f>
        <v>7.164990460722978E-45</v>
      </c>
      <c r="AK870" s="10">
        <f ca="1">SUMPRODUCT(Q840:Q869,'control variables'!AQ$7:AQ$36)</f>
        <v>2.0675793198461191E-44</v>
      </c>
      <c r="AL870" s="10">
        <f ca="1">SUMPRODUCT(R840:R869,'control variables'!AR$7:AR$36)</f>
        <v>7.4314229518935592E-43</v>
      </c>
      <c r="AM870" s="10">
        <f ca="1">SUMPRODUCT(S840:S869,'control variables'!AS$7:AS$36)</f>
        <v>5.5673130513598601E-43</v>
      </c>
      <c r="AN870" s="10">
        <f t="shared" ca="1" si="672"/>
        <v>1.327714383984526E-42</v>
      </c>
      <c r="AO870" s="82">
        <f ca="1">SUMPRODUCT(P840:P869,'control variables'!AX$7:AX$36)</f>
        <v>9.7432935992874494E-45</v>
      </c>
      <c r="AP870" s="82">
        <f ca="1">SUMPRODUCT(Q840:Q869,'control variables'!AY$7:AY$36)</f>
        <v>2.2492738784239017E-44</v>
      </c>
      <c r="AQ870" s="82">
        <f ca="1">SUMPRODUCT(R840:R869,'control variables'!AZ$7:AZ$36)</f>
        <v>2.0211202255662516E-43</v>
      </c>
      <c r="AR870" s="82">
        <f ca="1">SUMPRODUCT(S840:S869,'control variables'!BA$7:BA$36)</f>
        <v>1.5141392278440116E-43</v>
      </c>
      <c r="AS870" s="82">
        <f t="shared" ca="1" si="673"/>
        <v>3.857619777245528E-43</v>
      </c>
      <c r="AT870" s="10">
        <f ca="1">SUMPRODUCT(P840:P869,'control variables'!AT$7:AT$36)</f>
        <v>-8.598836813021948E-45</v>
      </c>
      <c r="AU870" s="10">
        <f ca="1">SUMPRODUCT(Q840:Q869,'control variables'!AU$7:AU$36)</f>
        <v>9.327846258131106E-45</v>
      </c>
      <c r="AV870" s="10">
        <f ca="1">SUMPRODUCT(R840:R869,'control variables'!AV$7:AV$36)</f>
        <v>4.016645348717165E-42</v>
      </c>
      <c r="AW870" s="10">
        <f ca="1">SUMPRODUCT(S840:S869,'control variables'!AW$7:AW$36)</f>
        <v>3.0091036692910929E-42</v>
      </c>
      <c r="AX870" s="10">
        <f t="shared" ca="1" si="651"/>
        <v>7.0264780274533671E-42</v>
      </c>
      <c r="AY870" s="82">
        <f ca="1">SUMPRODUCT(P840:P869,'control variables'!BB$7:BB$36)</f>
        <v>3.1166177678453604E-44</v>
      </c>
      <c r="AZ870" s="82">
        <f ca="1">SUMPRODUCT(Q840:Q869,'control variables'!BC$7:BC$36)</f>
        <v>7.9473697502291695E-44</v>
      </c>
      <c r="BA870" s="82">
        <f ca="1">SUMPRODUCT(R840:R869,'control variables'!BD$7:BD$36)</f>
        <v>5.5634031114727256E-43</v>
      </c>
      <c r="BB870" s="82">
        <f ca="1">SUMPRODUCT(S840:S869,'control variables'!BE$7:BE$36)</f>
        <v>7.9059929656421103E-44</v>
      </c>
      <c r="BC870" s="82">
        <f t="shared" ca="1" si="674"/>
        <v>7.460401159844389E-43</v>
      </c>
      <c r="BD870" s="10">
        <f ca="1">SUMPRODUCT(P840:P869,'control variables'!BF$7:BF$36)</f>
        <v>6.5196929075196884E-45</v>
      </c>
      <c r="BE870" s="10">
        <f ca="1">SUMPRODUCT(Q840:Q869,'control variables'!BG$7:BG$36)</f>
        <v>7.5254711370403887E-45</v>
      </c>
      <c r="BF870" s="10">
        <f ca="1">SUMPRODUCT(R840:R869,'control variables'!BH$7:BH$36)</f>
        <v>2.2540432667163933E-43</v>
      </c>
      <c r="BG870" s="10">
        <f ca="1">SUMPRODUCT(S840:S869,'control variables'!BI$7:BI$36)</f>
        <v>5.0659064535907448E-43</v>
      </c>
      <c r="BH870" s="10">
        <f t="shared" ca="1" si="675"/>
        <v>7.4604013607527386E-43</v>
      </c>
      <c r="BI870" s="82">
        <f t="shared" ca="1" si="652"/>
        <v>7.5212186177989115E-42</v>
      </c>
      <c r="BJ870" s="82">
        <f t="shared" ca="1" si="653"/>
        <v>8.7216212833885862E-42</v>
      </c>
      <c r="BK870" s="82">
        <f t="shared" ca="1" si="654"/>
        <v>2.9187423541380562E-41</v>
      </c>
      <c r="BL870" s="82">
        <f t="shared" ca="1" si="655"/>
        <v>1.3745971045306969E-41</v>
      </c>
      <c r="BM870" s="82">
        <f t="shared" ca="1" si="645"/>
        <v>5.9176234487875026E-41</v>
      </c>
      <c r="BN870" s="10">
        <f ca="1">BN869+BI870-INDIRECT(ADDRESS(MAX($D870-'key variables'!$B$9*30,34),scenario!BI$4),TRUE)</f>
        <v>9439390.0751690175</v>
      </c>
      <c r="BO870" s="10">
        <f ca="1">BO869+BJ870-INDIRECT(ADDRESS(MAX($D870-'key variables'!$B$9*30,34),scenario!BJ$4),TRUE)</f>
        <v>10895583.360992203</v>
      </c>
      <c r="BP870" s="10">
        <f ca="1">BP869+BK870-INDIRECT(ADDRESS(MAX($D870-'key variables'!$B$9*30,34),scenario!BK$4),TRUE)</f>
        <v>32531162.537994072</v>
      </c>
      <c r="BQ870" s="10">
        <f ca="1">BQ869+BL870-INDIRECT(ADDRESS(MAX($D870-'key variables'!$B$9*30,34),scenario!BL$4),TRUE)</f>
        <v>14415841.516535141</v>
      </c>
      <c r="BR870" s="10">
        <f t="shared" ca="1" si="676"/>
        <v>67281977.490690395</v>
      </c>
      <c r="BS870" s="82">
        <f t="shared" ca="1" si="657"/>
        <v>-2.3433848477536824E-9</v>
      </c>
      <c r="BT870" s="82">
        <f t="shared" ca="1" si="658"/>
        <v>-3.4288309057018498E-10</v>
      </c>
      <c r="BU870" s="82">
        <f t="shared" ca="1" si="659"/>
        <v>-4.2578247660364599E-9</v>
      </c>
      <c r="BV870" s="82">
        <f t="shared" ca="1" si="660"/>
        <v>-2.9943922343414556E-9</v>
      </c>
      <c r="BW870" s="82">
        <f t="shared" ca="1" si="677"/>
        <v>-9.9384849387017825E-9</v>
      </c>
      <c r="BX870" s="10">
        <f t="shared" ca="1" si="661"/>
        <v>-1.8625994260191893E-12</v>
      </c>
      <c r="BY870" s="10">
        <f t="shared" ca="1" si="662"/>
        <v>2.8902850229962428E-12</v>
      </c>
      <c r="BZ870" s="10">
        <f t="shared" ca="1" si="663"/>
        <v>-3.5034723983035463E-11</v>
      </c>
      <c r="CA870" s="10">
        <f t="shared" ca="1" si="664"/>
        <v>-2.0257049910634696E-11</v>
      </c>
      <c r="CB870" s="10">
        <v>0</v>
      </c>
      <c r="CC870" s="82">
        <f t="shared" ca="1" si="665"/>
        <v>3.9725652202851362E-13</v>
      </c>
      <c r="CD870" s="82">
        <f t="shared" ca="1" si="666"/>
        <v>3.4270724516460853E-13</v>
      </c>
      <c r="CE870" s="82">
        <f t="shared" ca="1" si="667"/>
        <v>1.8915613015532971E-10</v>
      </c>
      <c r="CF870" s="82">
        <f t="shared" ca="1" si="668"/>
        <v>3.7028113764059381E-11</v>
      </c>
      <c r="CG870" s="82">
        <f t="shared" ca="1" si="678"/>
        <v>2.269242076865822E-10</v>
      </c>
      <c r="CH870" s="13" t="str">
        <f t="shared" ca="1" si="630"/>
        <v/>
      </c>
      <c r="CI870" s="81">
        <f t="shared" ca="1" si="639"/>
        <v>0.1131775965863165</v>
      </c>
      <c r="CJ870" s="81">
        <f t="shared" ca="1" si="640"/>
        <v>0.13063724757458739</v>
      </c>
      <c r="CK870" s="81">
        <f t="shared" ca="1" si="641"/>
        <v>0.39004625943939081</v>
      </c>
      <c r="CL870" s="81">
        <f t="shared" ca="1" si="642"/>
        <v>0.17284488538116416</v>
      </c>
      <c r="CM870" s="89">
        <f t="shared" ca="1" si="631"/>
        <v>0.80670598898145884</v>
      </c>
    </row>
    <row r="871" spans="1:91" x14ac:dyDescent="0.3">
      <c r="A871">
        <v>806</v>
      </c>
      <c r="B871" s="3">
        <f t="shared" si="644"/>
        <v>2.4277777777777776</v>
      </c>
      <c r="C871" s="3">
        <f t="shared" si="632"/>
        <v>26.866666666666667</v>
      </c>
      <c r="D871" s="4">
        <f t="shared" ca="1" si="669"/>
        <v>871</v>
      </c>
      <c r="E871" s="58">
        <f>(0.5*(COS(B871*2*PI())+1)*('key variables'!$B$4-'key variables'!$B$6)+'key variables'!$B$6)/'key variables'!$B$4</f>
        <v>1</v>
      </c>
      <c r="F871" s="10">
        <f t="shared" ca="1" si="633"/>
        <v>11689222.907461114</v>
      </c>
      <c r="G871" s="10">
        <f t="shared" ca="1" si="634"/>
        <v>13492492.798713122</v>
      </c>
      <c r="H871" s="10">
        <f t="shared" ca="1" si="635"/>
        <v>40309474.521088287</v>
      </c>
      <c r="I871" s="10">
        <f t="shared" ca="1" si="636"/>
        <v>17912154.249750931</v>
      </c>
      <c r="J871" s="10">
        <f t="shared" ca="1" si="670"/>
        <v>83403344.477013454</v>
      </c>
      <c r="K871" s="82">
        <f t="shared" ca="1" si="646"/>
        <v>2249832.832292099</v>
      </c>
      <c r="L871" s="82">
        <f t="shared" ca="1" si="647"/>
        <v>2596909.4377209195</v>
      </c>
      <c r="M871" s="82">
        <f t="shared" ca="1" si="648"/>
        <v>7778311.98309422</v>
      </c>
      <c r="N871" s="82">
        <f t="shared" ca="1" si="649"/>
        <v>3496312.733215793</v>
      </c>
      <c r="O871" s="82">
        <f t="shared" ca="1" si="671"/>
        <v>16121366.986323033</v>
      </c>
      <c r="P871" s="10">
        <f ca="1">IF(IF($A871&gt;='key variables'!$B$26,K871*SUMPRODUCT(Z871:AC871,'control variables'!$O$3:$R$3)/J871+F$65*'key variables'!$B$25/scenario!J$65,K871*SUMPRODUCT(Z871:AC871,'control variables'!$O$7:$R$7)/J871+F$65*'key variables'!$B$25/scenario!J$65)&lt;'key variables'!$B$28,0,IF($A871&gt;='key variables'!$B$26,K871*SUMPRODUCT(Z871:AC871,'control variables'!$O$3:$R$3)/J871+F$65*'key variables'!$B$25/scenario!J$65,K871*SUMPRODUCT(Z871:AC871,'control variables'!$O$7:$R$7)/J871+F$65*'key variables'!$B$25/scenario!J$65))</f>
        <v>9.1599480990657824E-43</v>
      </c>
      <c r="Q871" s="10">
        <f ca="1">IF(IF($A871&gt;='key variables'!$B$26,L871*SUMPRODUCT(Z871:AC871,'control variables'!$O$4:$R$4)/J871+G$65*'key variables'!$B$25/scenario!J$65,L871*SUMPRODUCT(Z871:AC871,'control variables'!$O$7:$R$7)/J871+G$65*'key variables'!$B$25/scenario!J$65)&lt;'key variables'!$B$28,0,IF($A871&gt;='key variables'!$B$26,L871*SUMPRODUCT(Z871:AC871,'control variables'!$O$4:$R$4)/J871+G$65*'key variables'!$B$25/scenario!J$65,L871*SUMPRODUCT(Z871:AC871,'control variables'!$O$7:$R$7)/J871+G$65*'key variables'!$B$25/scenario!J$65))</f>
        <v>1.0573032505380984E-42</v>
      </c>
      <c r="R871" s="10">
        <f ca="1">IF(IF($A871&gt;='key variables'!$B$26,M871*SUMPRODUCT(Z871:AC871,'control variables'!$O$5:$R$5)/J871+H$65*'key variables'!$B$25/scenario!J$65,M871*SUMPRODUCT(Z871:AC871,'control variables'!$O$7:$R$7)/J871+H$65*'key variables'!$B$25/scenario!J$65)&lt;'key variables'!$B$28,0,IF($A871&gt;='key variables'!$B$26,M871*SUMPRODUCT(Z871:AC871,'control variables'!$O$5:$R$5)/J871+H$65*'key variables'!$B$25/scenario!J$65,M871*SUMPRODUCT(Z871:AC871,'control variables'!$O$7:$R$7)/J871+H$65*'key variables'!$B$25/scenario!J$65))</f>
        <v>3.1668545787420599E-42</v>
      </c>
      <c r="S871" s="10">
        <f ca="1">IF(IF($A871&gt;='key variables'!$B$26,N871*SUMPRODUCT(Z871:AC871,'control variables'!$O$6:$R$6)/J871+I$65*'key variables'!$B$25/scenario!J$65,N871*SUMPRODUCT(Z871:AC871,'control variables'!$O$7:$R$7)/J871+I$65*'key variables'!$B$25/scenario!J$65)&lt;'key variables'!$B$28,0,IF($A871&gt;='key variables'!$B$26,N871*SUMPRODUCT(Z871:AC871,'control variables'!$O$6:$R$6)/J871+I$65*'key variables'!$B$25/scenario!J$65,N871*SUMPRODUCT(Z871:AC871,'control variables'!$O$7:$R$7)/J871+I$65*'key variables'!$B$25/scenario!J$65))</f>
        <v>1.4234854569942336E-42</v>
      </c>
      <c r="T871" s="10">
        <f t="shared" ca="1" si="643"/>
        <v>6.56363809618097E-42</v>
      </c>
      <c r="U871" s="82">
        <f ca="1">SUMPRODUCT(P841:P870,'control variables'!AD$7:AD$36)</f>
        <v>1.9420784539542595E-42</v>
      </c>
      <c r="V871" s="82">
        <f ca="1">SUMPRODUCT(Q841:Q870,'control variables'!AE$7:AE$36)</f>
        <v>2.2416784898325622E-42</v>
      </c>
      <c r="W871" s="82">
        <f ca="1">SUMPRODUCT(R841:R870,'control variables'!AF$7:AF$36)</f>
        <v>6.714317567813086E-42</v>
      </c>
      <c r="X871" s="82">
        <f ca="1">SUMPRODUCT(S841:S870,'control variables'!AG$7:AG$36)</f>
        <v>3.0180525103932471E-42</v>
      </c>
      <c r="Y871" s="82">
        <f t="shared" ca="1" si="637"/>
        <v>1.3916127021993156E-41</v>
      </c>
      <c r="Z871" s="10">
        <f ca="1">IF($A871&gt;='key variables'!$B$26,SUMPRODUCT(P841:P870,'control variables'!V$7:V$36)*$E871,SUMPRODUCT(P841:P870,'control variables'!Z$7:Z$36)*$E871)</f>
        <v>4.7388680336232134E-42</v>
      </c>
      <c r="AA871" s="10">
        <f ca="1">IF($A871&gt;='key variables'!$B$26,SUMPRODUCT(Q841:Q870,'control variables'!W$7:W$36)*$E871,SUMPRODUCT(Q841:Q870,'control variables'!AA$7:AA$36)*$E871)</f>
        <v>5.4699224511238441E-42</v>
      </c>
      <c r="AB871" s="10">
        <f ca="1">IF($A871&gt;='key variables'!$B$26,SUMPRODUCT(R841:R870,'control variables'!X$7:X$36)*$E871,SUMPRODUCT(R841:R870,'control variables'!AB$7:AB$36)*$E871)</f>
        <v>1.6383614588236191E-41</v>
      </c>
      <c r="AC871" s="10">
        <f ca="1">IF($A871&gt;='key variables'!$B$26,SUMPRODUCT(S841:S870,'control variables'!Y$7:Y$36)*$E871,SUMPRODUCT(S841:S870,'control variables'!AC$7:AC$36)*$E871)</f>
        <v>7.3643536573809802E-42</v>
      </c>
      <c r="AD871" s="10">
        <f t="shared" ca="1" si="638"/>
        <v>3.3956758730364224E-41</v>
      </c>
      <c r="AE871" s="82">
        <f ca="1">SUMPRODUCT(P841:P870,'control variables'!AL$7:AL$36)</f>
        <v>6.4522086918649846E-42</v>
      </c>
      <c r="AF871" s="82">
        <f ca="1">SUMPRODUCT(Q841:Q870,'control variables'!AM$7:AM$36)</f>
        <v>7.4281030684375115E-42</v>
      </c>
      <c r="AG871" s="82">
        <f ca="1">SUMPRODUCT(R841:R870,'control variables'!AN$7:AN$36)</f>
        <v>2.1179474038621565E-41</v>
      </c>
      <c r="AH871" s="82">
        <f ca="1">SUMPRODUCT(S841:S870,'control variables'!AO$7:AO$36)</f>
        <v>9.1705021745917685E-42</v>
      </c>
      <c r="AI871" s="82">
        <f t="shared" ca="1" si="650"/>
        <v>4.4230287973515827E-41</v>
      </c>
      <c r="AJ871" s="10">
        <f ca="1">SUMPRODUCT(P841:P870,'control variables'!AP$7:AP$36)</f>
        <v>6.1651105006061742E-45</v>
      </c>
      <c r="AK871" s="10">
        <f ca="1">SUMPRODUCT(Q841:Q870,'control variables'!AQ$7:AQ$36)</f>
        <v>1.7790470267190372E-44</v>
      </c>
      <c r="AL871" s="10">
        <f ca="1">SUMPRODUCT(R841:R870,'control variables'!AR$7:AR$36)</f>
        <v>6.3943621315780105E-43</v>
      </c>
      <c r="AM871" s="10">
        <f ca="1">SUMPRODUCT(S841:S870,'control variables'!AS$7:AS$36)</f>
        <v>4.7903902093453904E-43</v>
      </c>
      <c r="AN871" s="10">
        <f t="shared" ca="1" si="672"/>
        <v>1.1424308148601367E-42</v>
      </c>
      <c r="AO871" s="82">
        <f ca="1">SUMPRODUCT(P841:P870,'control variables'!AX$7:AX$36)</f>
        <v>8.3836094421533695E-45</v>
      </c>
      <c r="AP871" s="82">
        <f ca="1">SUMPRODUCT(Q841:Q870,'control variables'!AY$7:AY$36)</f>
        <v>1.9353859691267653E-44</v>
      </c>
      <c r="AQ871" s="82">
        <f ca="1">SUMPRODUCT(R841:R870,'control variables'!AZ$7:AZ$36)</f>
        <v>1.7390713349768657E-43</v>
      </c>
      <c r="AR871" s="82">
        <f ca="1">SUMPRODUCT(S841:S870,'control variables'!BA$7:BA$36)</f>
        <v>1.3028399275801568E-43</v>
      </c>
      <c r="AS871" s="82">
        <f t="shared" ca="1" si="673"/>
        <v>3.3192859538912326E-43</v>
      </c>
      <c r="AT871" s="10">
        <f ca="1">SUMPRODUCT(P841:P870,'control variables'!AT$7:AT$36)</f>
        <v>-7.3988624855212057E-45</v>
      </c>
      <c r="AU871" s="10">
        <f ca="1">SUMPRODUCT(Q841:Q870,'control variables'!AU$7:AU$36)</f>
        <v>8.0261380987576882E-45</v>
      </c>
      <c r="AV871" s="10">
        <f ca="1">SUMPRODUCT(R841:R870,'control variables'!AV$7:AV$36)</f>
        <v>3.4561193838754167E-42</v>
      </c>
      <c r="AW871" s="10">
        <f ca="1">SUMPRODUCT(S841:S870,'control variables'!AW$7:AW$36)</f>
        <v>2.5891809250346387E-42</v>
      </c>
      <c r="AX871" s="10">
        <f t="shared" ca="1" si="651"/>
        <v>6.0459275845232921E-42</v>
      </c>
      <c r="AY871" s="82">
        <f ca="1">SUMPRODUCT(P841:P870,'control variables'!BB$7:BB$36)</f>
        <v>2.681691347985466E-44</v>
      </c>
      <c r="AZ871" s="82">
        <f ca="1">SUMPRODUCT(Q841:Q870,'control variables'!BC$7:BC$36)</f>
        <v>6.8383081551784466E-44</v>
      </c>
      <c r="BA871" s="82">
        <f ca="1">SUMPRODUCT(R841:R870,'control variables'!BD$7:BD$36)</f>
        <v>4.7870259045934093E-43</v>
      </c>
      <c r="BB871" s="82">
        <f ca="1">SUMPRODUCT(S841:S870,'control variables'!BE$7:BE$36)</f>
        <v>6.8027055328808516E-44</v>
      </c>
      <c r="BC871" s="82">
        <f t="shared" ca="1" si="674"/>
        <v>6.4192964081978857E-43</v>
      </c>
      <c r="BD871" s="10">
        <f ca="1">SUMPRODUCT(P841:P870,'control variables'!BF$7:BF$36)</f>
        <v>5.609864720018262E-45</v>
      </c>
      <c r="BE871" s="10">
        <f ca="1">SUMPRODUCT(Q841:Q870,'control variables'!BG$7:BG$36)</f>
        <v>6.4752858197517962E-45</v>
      </c>
      <c r="BF871" s="10">
        <f ca="1">SUMPRODUCT(R841:R870,'control variables'!BH$7:BH$36)</f>
        <v>1.9394897855944486E-43</v>
      </c>
      <c r="BG871" s="10">
        <f ca="1">SUMPRODUCT(S841:S870,'control variables'!BI$7:BI$36)</f>
        <v>4.3589552900771706E-43</v>
      </c>
      <c r="BH871" s="10">
        <f t="shared" ca="1" si="675"/>
        <v>6.41929658106932E-43</v>
      </c>
      <c r="BI871" s="82">
        <f t="shared" ca="1" si="652"/>
        <v>6.4716267428593184E-42</v>
      </c>
      <c r="BJ871" s="82">
        <f t="shared" ca="1" si="653"/>
        <v>7.5045122880880537E-42</v>
      </c>
      <c r="BK871" s="82">
        <f t="shared" ca="1" si="654"/>
        <v>2.5114296012956325E-41</v>
      </c>
      <c r="BL871" s="82">
        <f t="shared" ca="1" si="655"/>
        <v>1.1827710154955215E-41</v>
      </c>
      <c r="BM871" s="82">
        <f t="shared" ca="1" si="645"/>
        <v>5.0918145198858916E-41</v>
      </c>
      <c r="BN871" s="10">
        <f ca="1">BN870+BI871-INDIRECT(ADDRESS(MAX($D871-'key variables'!$B$9*30,34),scenario!BI$4),TRUE)</f>
        <v>9439390.0751690175</v>
      </c>
      <c r="BO871" s="10">
        <f ca="1">BO870+BJ871-INDIRECT(ADDRESS(MAX($D871-'key variables'!$B$9*30,34),scenario!BJ$4),TRUE)</f>
        <v>10895583.360992203</v>
      </c>
      <c r="BP871" s="10">
        <f ca="1">BP870+BK871-INDIRECT(ADDRESS(MAX($D871-'key variables'!$B$9*30,34),scenario!BK$4),TRUE)</f>
        <v>32531162.537994072</v>
      </c>
      <c r="BQ871" s="10">
        <f ca="1">BQ870+BL871-INDIRECT(ADDRESS(MAX($D871-'key variables'!$B$9*30,34),scenario!BL$4),TRUE)</f>
        <v>14415841.516535141</v>
      </c>
      <c r="BR871" s="10">
        <f t="shared" ca="1" si="676"/>
        <v>67281977.490690395</v>
      </c>
      <c r="BS871" s="82">
        <f t="shared" ca="1" si="657"/>
        <v>-2.3433848477536824E-9</v>
      </c>
      <c r="BT871" s="82">
        <f t="shared" ca="1" si="658"/>
        <v>-3.4288309057018498E-10</v>
      </c>
      <c r="BU871" s="82">
        <f t="shared" ca="1" si="659"/>
        <v>-4.2578247660364599E-9</v>
      </c>
      <c r="BV871" s="82">
        <f t="shared" ca="1" si="660"/>
        <v>-2.9943922343414556E-9</v>
      </c>
      <c r="BW871" s="82">
        <f t="shared" ca="1" si="677"/>
        <v>-9.9384849387017825E-9</v>
      </c>
      <c r="BX871" s="10">
        <f t="shared" ca="1" si="661"/>
        <v>-1.8625994260191893E-12</v>
      </c>
      <c r="BY871" s="10">
        <f t="shared" ca="1" si="662"/>
        <v>2.8902850229962428E-12</v>
      </c>
      <c r="BZ871" s="10">
        <f t="shared" ca="1" si="663"/>
        <v>-3.5034723983035463E-11</v>
      </c>
      <c r="CA871" s="10">
        <f t="shared" ca="1" si="664"/>
        <v>-2.0257049910634696E-11</v>
      </c>
      <c r="CB871" s="10">
        <v>0</v>
      </c>
      <c r="CC871" s="82">
        <f t="shared" ca="1" si="665"/>
        <v>3.9725652202851362E-13</v>
      </c>
      <c r="CD871" s="82">
        <f t="shared" ca="1" si="666"/>
        <v>3.4270724516460853E-13</v>
      </c>
      <c r="CE871" s="82">
        <f t="shared" ca="1" si="667"/>
        <v>1.8915613015532971E-10</v>
      </c>
      <c r="CF871" s="82">
        <f t="shared" ca="1" si="668"/>
        <v>3.7028113764059381E-11</v>
      </c>
      <c r="CG871" s="82">
        <f t="shared" ca="1" si="678"/>
        <v>2.269242076865822E-10</v>
      </c>
      <c r="CH871" s="13" t="str">
        <f t="shared" ca="1" si="630"/>
        <v/>
      </c>
      <c r="CI871" s="81">
        <f t="shared" ca="1" si="639"/>
        <v>0.1131775965863165</v>
      </c>
      <c r="CJ871" s="81">
        <f t="shared" ca="1" si="640"/>
        <v>0.13063724757458739</v>
      </c>
      <c r="CK871" s="81">
        <f t="shared" ca="1" si="641"/>
        <v>0.39004625943939081</v>
      </c>
      <c r="CL871" s="81">
        <f t="shared" ca="1" si="642"/>
        <v>0.17284488538116416</v>
      </c>
      <c r="CM871" s="89">
        <f t="shared" ca="1" si="631"/>
        <v>0.80670598898145884</v>
      </c>
    </row>
    <row r="872" spans="1:91" x14ac:dyDescent="0.3">
      <c r="A872">
        <v>807</v>
      </c>
      <c r="B872" s="3">
        <f t="shared" si="644"/>
        <v>2.4305555555555554</v>
      </c>
      <c r="C872" s="3">
        <f t="shared" si="632"/>
        <v>26.9</v>
      </c>
      <c r="D872" s="4">
        <f t="shared" ca="1" si="669"/>
        <v>872</v>
      </c>
      <c r="E872" s="58">
        <f>(0.5*(COS(B872*2*PI())+1)*('key variables'!$B$4-'key variables'!$B$6)+'key variables'!$B$6)/'key variables'!$B$4</f>
        <v>1</v>
      </c>
      <c r="F872" s="10">
        <f t="shared" ca="1" si="633"/>
        <v>11689222.907461114</v>
      </c>
      <c r="G872" s="10">
        <f t="shared" ca="1" si="634"/>
        <v>13492492.798713122</v>
      </c>
      <c r="H872" s="10">
        <f t="shared" ca="1" si="635"/>
        <v>40309474.521088287</v>
      </c>
      <c r="I872" s="10">
        <f t="shared" ca="1" si="636"/>
        <v>17912154.249750931</v>
      </c>
      <c r="J872" s="10">
        <f t="shared" ca="1" si="670"/>
        <v>83403344.477013454</v>
      </c>
      <c r="K872" s="82">
        <f t="shared" ca="1" si="646"/>
        <v>2249832.832292099</v>
      </c>
      <c r="L872" s="82">
        <f t="shared" ca="1" si="647"/>
        <v>2596909.4377209195</v>
      </c>
      <c r="M872" s="82">
        <f t="shared" ca="1" si="648"/>
        <v>7778311.98309422</v>
      </c>
      <c r="N872" s="82">
        <f t="shared" ca="1" si="649"/>
        <v>3496312.733215793</v>
      </c>
      <c r="O872" s="82">
        <f t="shared" ca="1" si="671"/>
        <v>16121366.986323033</v>
      </c>
      <c r="P872" s="10">
        <f ca="1">IF(IF($A872&gt;='key variables'!$B$26,K872*SUMPRODUCT(Z872:AC872,'control variables'!$O$3:$R$3)/J872+F$65*'key variables'!$B$25/scenario!J$65,K872*SUMPRODUCT(Z872:AC872,'control variables'!$O$7:$R$7)/J872+F$65*'key variables'!$B$25/scenario!J$65)&lt;'key variables'!$B$28,0,IF($A872&gt;='key variables'!$B$26,K872*SUMPRODUCT(Z872:AC872,'control variables'!$O$3:$R$3)/J872+F$65*'key variables'!$B$25/scenario!J$65,K872*SUMPRODUCT(Z872:AC872,'control variables'!$O$7:$R$7)/J872+F$65*'key variables'!$B$25/scenario!J$65))</f>
        <v>7.8816702576404761E-43</v>
      </c>
      <c r="Q872" s="10">
        <f ca="1">IF(IF($A872&gt;='key variables'!$B$26,L872*SUMPRODUCT(Z872:AC872,'control variables'!$O$4:$R$4)/J872+G$65*'key variables'!$B$25/scenario!J$65,L872*SUMPRODUCT(Z872:AC872,'control variables'!$O$7:$R$7)/J872+G$65*'key variables'!$B$25/scenario!J$65)&lt;'key variables'!$B$28,0,IF($A872&gt;='key variables'!$B$26,L872*SUMPRODUCT(Z872:AC872,'control variables'!$O$4:$R$4)/J872+G$65*'key variables'!$B$25/scenario!J$65,L872*SUMPRODUCT(Z872:AC872,'control variables'!$O$7:$R$7)/J872+G$65*'key variables'!$B$25/scenario!J$65))</f>
        <v>9.0975576421908302E-43</v>
      </c>
      <c r="R872" s="10">
        <f ca="1">IF(IF($A872&gt;='key variables'!$B$26,M872*SUMPRODUCT(Z872:AC872,'control variables'!$O$5:$R$5)/J872+H$65*'key variables'!$B$25/scenario!J$65,M872*SUMPRODUCT(Z872:AC872,'control variables'!$O$7:$R$7)/J872+H$65*'key variables'!$B$25/scenario!J$65)&lt;'key variables'!$B$28,0,IF($A872&gt;='key variables'!$B$26,M872*SUMPRODUCT(Z872:AC872,'control variables'!$O$5:$R$5)/J872+H$65*'key variables'!$B$25/scenario!J$65,M872*SUMPRODUCT(Z872:AC872,'control variables'!$O$7:$R$7)/J872+H$65*'key variables'!$B$25/scenario!J$65))</f>
        <v>2.7249175730689474E-42</v>
      </c>
      <c r="S872" s="10">
        <f ca="1">IF(IF($A872&gt;='key variables'!$B$26,N872*SUMPRODUCT(Z872:AC872,'control variables'!$O$6:$R$6)/J872+I$65*'key variables'!$B$25/scenario!J$65,N872*SUMPRODUCT(Z872:AC872,'control variables'!$O$7:$R$7)/J872+I$65*'key variables'!$B$25/scenario!J$65)&lt;'key variables'!$B$28,0,IF($A872&gt;='key variables'!$B$26,N872*SUMPRODUCT(Z872:AC872,'control variables'!$O$6:$R$6)/J872+I$65*'key variables'!$B$25/scenario!J$65,N872*SUMPRODUCT(Z872:AC872,'control variables'!$O$7:$R$7)/J872+I$65*'key variables'!$B$25/scenario!J$65))</f>
        <v>1.2248369605630711E-42</v>
      </c>
      <c r="T872" s="10">
        <f t="shared" ca="1" si="643"/>
        <v>5.6476773236151489E-42</v>
      </c>
      <c r="U872" s="82">
        <f ca="1">SUMPRODUCT(P842:P871,'control variables'!AD$7:AD$36)</f>
        <v>1.671059903723343E-42</v>
      </c>
      <c r="V872" s="82">
        <f ca="1">SUMPRODUCT(Q842:Q871,'control variables'!AE$7:AE$36)</f>
        <v>1.9288505228875355E-42</v>
      </c>
      <c r="W872" s="82">
        <f ca="1">SUMPRODUCT(R842:R871,'control variables'!AF$7:AF$36)</f>
        <v>5.7773293584471971E-42</v>
      </c>
      <c r="X872" s="82">
        <f ca="1">SUMPRODUCT(S842:S871,'control variables'!AG$7:AG$36)</f>
        <v>2.5968809484400552E-42</v>
      </c>
      <c r="Y872" s="82">
        <f t="shared" ca="1" si="637"/>
        <v>1.1974120733498131E-41</v>
      </c>
      <c r="Z872" s="10">
        <f ca="1">IF($A872&gt;='key variables'!$B$26,SUMPRODUCT(P842:P871,'control variables'!V$7:V$36)*$E872,SUMPRODUCT(P842:P871,'control variables'!Z$7:Z$36)*$E872)</f>
        <v>4.0775553345439382E-42</v>
      </c>
      <c r="AA872" s="10">
        <f ca="1">IF($A872&gt;='key variables'!$B$26,SUMPRODUCT(Q842:Q871,'control variables'!W$7:W$36)*$E872,SUMPRODUCT(Q842:Q871,'control variables'!AA$7:AA$36)*$E872)</f>
        <v>4.7065905426931036E-42</v>
      </c>
      <c r="AB872" s="10">
        <f ca="1">IF($A872&gt;='key variables'!$B$26,SUMPRODUCT(R842:R871,'control variables'!X$7:X$36)*$E872,SUMPRODUCT(R842:R871,'control variables'!AB$7:AB$36)*$E872)</f>
        <v>1.4097268501544862E-41</v>
      </c>
      <c r="AC872" s="10">
        <f ca="1">IF($A872&gt;='key variables'!$B$26,SUMPRODUCT(S842:S871,'control variables'!Y$7:Y$36)*$E872,SUMPRODUCT(S842:S871,'control variables'!AC$7:AC$36)*$E872)</f>
        <v>6.336652408985301E-42</v>
      </c>
      <c r="AD872" s="10">
        <f t="shared" ca="1" si="638"/>
        <v>2.9218066787767206E-41</v>
      </c>
      <c r="AE872" s="82">
        <f ca="1">SUMPRODUCT(P842:P871,'control variables'!AL$7:AL$36)</f>
        <v>5.551797978849704E-42</v>
      </c>
      <c r="AF872" s="82">
        <f ca="1">SUMPRODUCT(Q842:Q871,'control variables'!AM$7:AM$36)</f>
        <v>6.3915055404258169E-42</v>
      </c>
      <c r="AG872" s="82">
        <f ca="1">SUMPRODUCT(R842:R871,'control variables'!AN$7:AN$36)</f>
        <v>1.8223862056565281E-41</v>
      </c>
      <c r="AH872" s="82">
        <f ca="1">SUMPRODUCT(S842:S871,'control variables'!AO$7:AO$36)</f>
        <v>7.8907515037644076E-42</v>
      </c>
      <c r="AI872" s="82">
        <f t="shared" ca="1" si="650"/>
        <v>3.8057917079605209E-41</v>
      </c>
      <c r="AJ872" s="10">
        <f ca="1">SUMPRODUCT(P842:P871,'control variables'!AP$7:AP$36)</f>
        <v>5.3047645622195678E-45</v>
      </c>
      <c r="AK872" s="10">
        <f ca="1">SUMPRODUCT(Q842:Q871,'control variables'!AQ$7:AQ$36)</f>
        <v>1.5307796382454651E-44</v>
      </c>
      <c r="AL872" s="10">
        <f ca="1">SUMPRODUCT(R842:R871,'control variables'!AR$7:AR$36)</f>
        <v>5.502023950788657E-43</v>
      </c>
      <c r="AM872" s="10">
        <f ca="1">SUMPRODUCT(S842:S871,'control variables'!AS$7:AS$36)</f>
        <v>4.1218875507974144E-43</v>
      </c>
      <c r="AN872" s="10">
        <f t="shared" ca="1" si="672"/>
        <v>9.8300371110328139E-43</v>
      </c>
      <c r="AO872" s="82">
        <f ca="1">SUMPRODUCT(P842:P871,'control variables'!AX$7:AX$36)</f>
        <v>7.2136702607117599E-45</v>
      </c>
      <c r="AP872" s="82">
        <f ca="1">SUMPRODUCT(Q842:Q871,'control variables'!AY$7:AY$36)</f>
        <v>1.6653013603294176E-44</v>
      </c>
      <c r="AQ872" s="82">
        <f ca="1">SUMPRODUCT(R842:R871,'control variables'!AZ$7:AZ$36)</f>
        <v>1.4963825852026628E-43</v>
      </c>
      <c r="AR872" s="82">
        <f ca="1">SUMPRODUCT(S842:S871,'control variables'!BA$7:BA$36)</f>
        <v>1.1210276080846215E-43</v>
      </c>
      <c r="AS872" s="82">
        <f t="shared" ca="1" si="673"/>
        <v>2.8560770319273438E-43</v>
      </c>
      <c r="AT872" s="10">
        <f ca="1">SUMPRODUCT(P842:P871,'control variables'!AT$7:AT$36)</f>
        <v>-6.3663455034698192E-45</v>
      </c>
      <c r="AU872" s="10">
        <f ca="1">SUMPRODUCT(Q842:Q871,'control variables'!AU$7:AU$36)</f>
        <v>6.9060843197512569E-45</v>
      </c>
      <c r="AV872" s="10">
        <f ca="1">SUMPRODUCT(R842:R871,'control variables'!AV$7:AV$36)</f>
        <v>2.973815250931802E-42</v>
      </c>
      <c r="AW872" s="10">
        <f ca="1">SUMPRODUCT(S842:S871,'control variables'!AW$7:AW$36)</f>
        <v>2.2278587245026931E-42</v>
      </c>
      <c r="AX872" s="10">
        <f t="shared" ca="1" si="651"/>
        <v>5.2022137142507766E-42</v>
      </c>
      <c r="AY872" s="82">
        <f ca="1">SUMPRODUCT(P842:P871,'control variables'!BB$7:BB$36)</f>
        <v>2.3074592463842132E-44</v>
      </c>
      <c r="AZ872" s="82">
        <f ca="1">SUMPRODUCT(Q842:Q871,'control variables'!BC$7:BC$36)</f>
        <v>5.8840169634527968E-44</v>
      </c>
      <c r="BA872" s="82">
        <f ca="1">SUMPRODUCT(R842:R871,'control variables'!BD$7:BD$36)</f>
        <v>4.1189927373754872E-43</v>
      </c>
      <c r="BB872" s="82">
        <f ca="1">SUMPRODUCT(S842:S871,'control variables'!BE$7:BE$36)</f>
        <v>5.8533827146314988E-44</v>
      </c>
      <c r="BC872" s="82">
        <f t="shared" ca="1" si="674"/>
        <v>5.5234786298223382E-43</v>
      </c>
      <c r="BD872" s="10">
        <f ca="1">SUMPRODUCT(P842:P871,'control variables'!BF$7:BF$36)</f>
        <v>4.8270037597335308E-45</v>
      </c>
      <c r="BE872" s="10">
        <f ca="1">SUMPRODUCT(Q842:Q871,'control variables'!BG$7:BG$36)</f>
        <v>5.5716546756923204E-45</v>
      </c>
      <c r="BF872" s="10">
        <f ca="1">SUMPRODUCT(R842:R871,'control variables'!BH$7:BH$36)</f>
        <v>1.6688324860351904E-43</v>
      </c>
      <c r="BG872" s="10">
        <f ca="1">SUMPRODUCT(S842:S871,'control variables'!BI$7:BI$36)</f>
        <v>3.7506597081799809E-43</v>
      </c>
      <c r="BH872" s="10">
        <f t="shared" ca="1" si="675"/>
        <v>5.5234787785694295E-43</v>
      </c>
      <c r="BI872" s="82">
        <f t="shared" ca="1" si="652"/>
        <v>5.5685062258100766E-42</v>
      </c>
      <c r="BJ872" s="82">
        <f t="shared" ca="1" si="653"/>
        <v>6.4572517943800968E-42</v>
      </c>
      <c r="BK872" s="82">
        <f t="shared" ca="1" si="654"/>
        <v>2.1609576581234631E-41</v>
      </c>
      <c r="BL872" s="82">
        <f t="shared" ca="1" si="655"/>
        <v>1.0177144055413415E-41</v>
      </c>
      <c r="BM872" s="82">
        <f t="shared" ca="1" si="645"/>
        <v>4.381247865683822E-41</v>
      </c>
      <c r="BN872" s="10">
        <f ca="1">BN871+BI872-INDIRECT(ADDRESS(MAX($D872-'key variables'!$B$9*30,34),scenario!BI$4),TRUE)</f>
        <v>9439390.0751690175</v>
      </c>
      <c r="BO872" s="10">
        <f ca="1">BO871+BJ872-INDIRECT(ADDRESS(MAX($D872-'key variables'!$B$9*30,34),scenario!BJ$4),TRUE)</f>
        <v>10895583.360992203</v>
      </c>
      <c r="BP872" s="10">
        <f ca="1">BP871+BK872-INDIRECT(ADDRESS(MAX($D872-'key variables'!$B$9*30,34),scenario!BK$4),TRUE)</f>
        <v>32531162.537994072</v>
      </c>
      <c r="BQ872" s="10">
        <f ca="1">BQ871+BL872-INDIRECT(ADDRESS(MAX($D872-'key variables'!$B$9*30,34),scenario!BL$4),TRUE)</f>
        <v>14415841.516535141</v>
      </c>
      <c r="BR872" s="10">
        <f t="shared" ca="1" si="676"/>
        <v>67281977.490690395</v>
      </c>
      <c r="BS872" s="82">
        <f t="shared" ca="1" si="657"/>
        <v>-2.3433848477536824E-9</v>
      </c>
      <c r="BT872" s="82">
        <f t="shared" ca="1" si="658"/>
        <v>-3.4288309057018498E-10</v>
      </c>
      <c r="BU872" s="82">
        <f t="shared" ca="1" si="659"/>
        <v>-4.2578247660364599E-9</v>
      </c>
      <c r="BV872" s="82">
        <f t="shared" ca="1" si="660"/>
        <v>-2.9943922343414556E-9</v>
      </c>
      <c r="BW872" s="82">
        <f t="shared" ca="1" si="677"/>
        <v>-9.9384849387017825E-9</v>
      </c>
      <c r="BX872" s="10">
        <f t="shared" ca="1" si="661"/>
        <v>-1.8625994260191893E-12</v>
      </c>
      <c r="BY872" s="10">
        <f t="shared" ca="1" si="662"/>
        <v>2.8902850229962428E-12</v>
      </c>
      <c r="BZ872" s="10">
        <f t="shared" ca="1" si="663"/>
        <v>-3.5034723983035463E-11</v>
      </c>
      <c r="CA872" s="10">
        <f t="shared" ca="1" si="664"/>
        <v>-2.0257049910634696E-11</v>
      </c>
      <c r="CB872" s="10">
        <v>0</v>
      </c>
      <c r="CC872" s="82">
        <f t="shared" ca="1" si="665"/>
        <v>3.9725652202851362E-13</v>
      </c>
      <c r="CD872" s="82">
        <f t="shared" ca="1" si="666"/>
        <v>3.4270724516460853E-13</v>
      </c>
      <c r="CE872" s="82">
        <f t="shared" ca="1" si="667"/>
        <v>1.8915613015532971E-10</v>
      </c>
      <c r="CF872" s="82">
        <f t="shared" ca="1" si="668"/>
        <v>3.7028113764059381E-11</v>
      </c>
      <c r="CG872" s="82">
        <f t="shared" ca="1" si="678"/>
        <v>2.269242076865822E-10</v>
      </c>
      <c r="CH872" s="13" t="str">
        <f t="shared" ca="1" si="630"/>
        <v/>
      </c>
      <c r="CI872" s="81">
        <f t="shared" ca="1" si="639"/>
        <v>0.1131775965863165</v>
      </c>
      <c r="CJ872" s="81">
        <f t="shared" ca="1" si="640"/>
        <v>0.13063724757458739</v>
      </c>
      <c r="CK872" s="81">
        <f t="shared" ca="1" si="641"/>
        <v>0.39004625943939081</v>
      </c>
      <c r="CL872" s="81">
        <f t="shared" ca="1" si="642"/>
        <v>0.17284488538116416</v>
      </c>
      <c r="CM872" s="89">
        <f t="shared" ca="1" si="631"/>
        <v>0.80670598898145884</v>
      </c>
    </row>
    <row r="873" spans="1:91" x14ac:dyDescent="0.3">
      <c r="A873">
        <v>808</v>
      </c>
      <c r="B873" s="3">
        <f t="shared" si="644"/>
        <v>2.4333333333333331</v>
      </c>
      <c r="C873" s="3">
        <f t="shared" si="632"/>
        <v>26.933333333333334</v>
      </c>
      <c r="D873" s="4">
        <f t="shared" ca="1" si="669"/>
        <v>873</v>
      </c>
      <c r="E873" s="58">
        <f>(0.5*(COS(B873*2*PI())+1)*('key variables'!$B$4-'key variables'!$B$6)+'key variables'!$B$6)/'key variables'!$B$4</f>
        <v>1</v>
      </c>
      <c r="F873" s="10">
        <f t="shared" ca="1" si="633"/>
        <v>11689222.907461114</v>
      </c>
      <c r="G873" s="10">
        <f t="shared" ca="1" si="634"/>
        <v>13492492.798713122</v>
      </c>
      <c r="H873" s="10">
        <f t="shared" ca="1" si="635"/>
        <v>40309474.521088287</v>
      </c>
      <c r="I873" s="10">
        <f t="shared" ca="1" si="636"/>
        <v>17912154.249750931</v>
      </c>
      <c r="J873" s="10">
        <f t="shared" ca="1" si="670"/>
        <v>83403344.477013454</v>
      </c>
      <c r="K873" s="82">
        <f t="shared" ca="1" si="646"/>
        <v>2249832.832292099</v>
      </c>
      <c r="L873" s="82">
        <f t="shared" ca="1" si="647"/>
        <v>2596909.4377209195</v>
      </c>
      <c r="M873" s="82">
        <f t="shared" ca="1" si="648"/>
        <v>7778311.98309422</v>
      </c>
      <c r="N873" s="82">
        <f t="shared" ca="1" si="649"/>
        <v>3496312.733215793</v>
      </c>
      <c r="O873" s="82">
        <f t="shared" ca="1" si="671"/>
        <v>16121366.986323033</v>
      </c>
      <c r="P873" s="10">
        <f ca="1">IF(IF($A873&gt;='key variables'!$B$26,K873*SUMPRODUCT(Z873:AC873,'control variables'!$O$3:$R$3)/J873+F$65*'key variables'!$B$25/scenario!J$65,K873*SUMPRODUCT(Z873:AC873,'control variables'!$O$7:$R$7)/J873+F$65*'key variables'!$B$25/scenario!J$65)&lt;'key variables'!$B$28,0,IF($A873&gt;='key variables'!$B$26,K873*SUMPRODUCT(Z873:AC873,'control variables'!$O$3:$R$3)/J873+F$65*'key variables'!$B$25/scenario!J$65,K873*SUMPRODUCT(Z873:AC873,'control variables'!$O$7:$R$7)/J873+F$65*'key variables'!$B$25/scenario!J$65))</f>
        <v>6.7817770775917538E-43</v>
      </c>
      <c r="Q873" s="10">
        <f ca="1">IF(IF($A873&gt;='key variables'!$B$26,L873*SUMPRODUCT(Z873:AC873,'control variables'!$O$4:$R$4)/J873+G$65*'key variables'!$B$25/scenario!J$65,L873*SUMPRODUCT(Z873:AC873,'control variables'!$O$7:$R$7)/J873+G$65*'key variables'!$B$25/scenario!J$65)&lt;'key variables'!$B$28,0,IF($A873&gt;='key variables'!$B$26,L873*SUMPRODUCT(Z873:AC873,'control variables'!$O$4:$R$4)/J873+G$65*'key variables'!$B$25/scenario!J$65,L873*SUMPRODUCT(Z873:AC873,'control variables'!$O$7:$R$7)/J873+G$65*'key variables'!$B$25/scenario!J$65))</f>
        <v>7.8279864372744977E-43</v>
      </c>
      <c r="R873" s="10">
        <f ca="1">IF(IF($A873&gt;='key variables'!$B$26,M873*SUMPRODUCT(Z873:AC873,'control variables'!$O$5:$R$5)/J873+H$65*'key variables'!$B$25/scenario!J$65,M873*SUMPRODUCT(Z873:AC873,'control variables'!$O$7:$R$7)/J873+H$65*'key variables'!$B$25/scenario!J$65)&lt;'key variables'!$B$28,0,IF($A873&gt;='key variables'!$B$26,M873*SUMPRODUCT(Z873:AC873,'control variables'!$O$5:$R$5)/J873+H$65*'key variables'!$B$25/scenario!J$65,M873*SUMPRODUCT(Z873:AC873,'control variables'!$O$7:$R$7)/J873+H$65*'key variables'!$B$25/scenario!J$65))</f>
        <v>2.3446532183266193E-42</v>
      </c>
      <c r="S873" s="10">
        <f ca="1">IF(IF($A873&gt;='key variables'!$B$26,N873*SUMPRODUCT(Z873:AC873,'control variables'!$O$6:$R$6)/J873+I$65*'key variables'!$B$25/scenario!J$65,N873*SUMPRODUCT(Z873:AC873,'control variables'!$O$7:$R$7)/J873+I$65*'key variables'!$B$25/scenario!J$65)&lt;'key variables'!$B$28,0,IF($A873&gt;='key variables'!$B$26,N873*SUMPRODUCT(Z873:AC873,'control variables'!$O$6:$R$6)/J873+I$65*'key variables'!$B$25/scenario!J$65,N873*SUMPRODUCT(Z873:AC873,'control variables'!$O$7:$R$7)/J873+I$65*'key variables'!$B$25/scenario!J$65))</f>
        <v>1.0539100154413862E-42</v>
      </c>
      <c r="T873" s="10">
        <f t="shared" ca="1" si="643"/>
        <v>4.8595395852546305E-42</v>
      </c>
      <c r="U873" s="82">
        <f ca="1">SUMPRODUCT(P843:P872,'control variables'!AD$7:AD$36)</f>
        <v>1.4378622017798446E-42</v>
      </c>
      <c r="V873" s="82">
        <f ca="1">SUMPRODUCT(Q843:Q872,'control variables'!AE$7:AE$36)</f>
        <v>1.6596779406673132E-42</v>
      </c>
      <c r="W873" s="82">
        <f ca="1">SUMPRODUCT(R843:R872,'control variables'!AF$7:AF$36)</f>
        <v>4.971098578354443E-42</v>
      </c>
      <c r="X873" s="82">
        <f ca="1">SUMPRODUCT(S843:S872,'control variables'!AG$7:AG$36)</f>
        <v>2.2344842036867723E-42</v>
      </c>
      <c r="Y873" s="82">
        <f t="shared" ca="1" si="637"/>
        <v>1.0303122924488372E-41</v>
      </c>
      <c r="Z873" s="10">
        <f ca="1">IF($A873&gt;='key variables'!$B$26,SUMPRODUCT(P843:P872,'control variables'!V$7:V$36)*$E873,SUMPRODUCT(P843:P872,'control variables'!Z$7:Z$36)*$E873)</f>
        <v>3.5085293340729669E-42</v>
      </c>
      <c r="AA873" s="10">
        <f ca="1">IF($A873&gt;='key variables'!$B$26,SUMPRODUCT(Q843:Q872,'control variables'!W$7:W$36)*$E873,SUMPRODUCT(Q843:Q872,'control variables'!AA$7:AA$36)*$E873)</f>
        <v>4.0497821924361726E-42</v>
      </c>
      <c r="AB873" s="10">
        <f ca="1">IF($A873&gt;='key variables'!$B$26,SUMPRODUCT(R843:R872,'control variables'!X$7:X$36)*$E873,SUMPRODUCT(R843:R872,'control variables'!AB$7:AB$36)*$E873)</f>
        <v>1.2129983779485615E-41</v>
      </c>
      <c r="AC873" s="10">
        <f ca="1">IF($A873&gt;='key variables'!$B$26,SUMPRODUCT(S843:S872,'control variables'!Y$7:Y$36)*$E873,SUMPRODUCT(S843:S872,'control variables'!AC$7:AC$36)*$E873)</f>
        <v>5.4523676646158086E-42</v>
      </c>
      <c r="AD873" s="10">
        <f t="shared" ca="1" si="638"/>
        <v>2.5140662970610563E-41</v>
      </c>
      <c r="AE873" s="82">
        <f ca="1">SUMPRODUCT(P843:P872,'control variables'!AL$7:AL$36)</f>
        <v>4.77704027720321E-42</v>
      </c>
      <c r="AF873" s="82">
        <f ca="1">SUMPRODUCT(Q843:Q872,'control variables'!AM$7:AM$36)</f>
        <v>5.499565999141007E-42</v>
      </c>
      <c r="AG873" s="82">
        <f ca="1">SUMPRODUCT(R843:R872,'control variables'!AN$7:AN$36)</f>
        <v>1.5680708012441964E-41</v>
      </c>
      <c r="AH873" s="82">
        <f ca="1">SUMPRODUCT(S843:S872,'control variables'!AO$7:AO$36)</f>
        <v>6.7895910287957561E-42</v>
      </c>
      <c r="AI873" s="82">
        <f t="shared" ca="1" si="650"/>
        <v>3.2746905317581936E-41</v>
      </c>
      <c r="AJ873" s="10">
        <f ca="1">SUMPRODUCT(P843:P872,'control variables'!AP$7:AP$36)</f>
        <v>4.5644805649166708E-45</v>
      </c>
      <c r="AK873" s="10">
        <f ca="1">SUMPRODUCT(Q843:Q872,'control variables'!AQ$7:AQ$36)</f>
        <v>1.317158155840582E-44</v>
      </c>
      <c r="AL873" s="10">
        <f ca="1">SUMPRODUCT(R843:R872,'control variables'!AR$7:AR$36)</f>
        <v>4.7342122532527547E-43</v>
      </c>
      <c r="AM873" s="10">
        <f ca="1">SUMPRODUCT(S843:S872,'control variables'!AS$7:AS$36)</f>
        <v>3.5466749552622352E-43</v>
      </c>
      <c r="AN873" s="10">
        <f t="shared" ca="1" si="672"/>
        <v>8.4582478297482139E-43</v>
      </c>
      <c r="AO873" s="82">
        <f ca="1">SUMPRODUCT(P843:P872,'control variables'!AX$7:AX$36)</f>
        <v>6.2069969968581117E-45</v>
      </c>
      <c r="AP873" s="82">
        <f ca="1">SUMPRODUCT(Q843:Q872,'control variables'!AY$7:AY$36)</f>
        <v>1.432907267570134E-44</v>
      </c>
      <c r="AQ873" s="82">
        <f ca="1">SUMPRODUCT(R843:R872,'control variables'!AZ$7:AZ$36)</f>
        <v>1.2875612381521959E-43</v>
      </c>
      <c r="AR873" s="82">
        <f ca="1">SUMPRODUCT(S843:S872,'control variables'!BA$7:BA$36)</f>
        <v>9.6458733838628834E-44</v>
      </c>
      <c r="AS873" s="82">
        <f t="shared" ca="1" si="673"/>
        <v>2.4575092732640788E-43</v>
      </c>
      <c r="AT873" s="10">
        <f ca="1">SUMPRODUCT(P843:P872,'control variables'!AT$7:AT$36)</f>
        <v>-5.4779170648007066E-45</v>
      </c>
      <c r="AU873" s="10">
        <f ca="1">SUMPRODUCT(Q843:Q872,'control variables'!AU$7:AU$36)</f>
        <v>5.9423349118421501E-45</v>
      </c>
      <c r="AV873" s="10">
        <f ca="1">SUMPRODUCT(R843:R872,'control variables'!AV$7:AV$36)</f>
        <v>2.5588170327490527E-42</v>
      </c>
      <c r="AW873" s="10">
        <f ca="1">SUMPRODUCT(S843:S872,'control variables'!AW$7:AW$36)</f>
        <v>1.9169593164975002E-42</v>
      </c>
      <c r="AX873" s="10">
        <f t="shared" ca="1" si="651"/>
        <v>4.4762407670935943E-42</v>
      </c>
      <c r="AY873" s="82">
        <f ca="1">SUMPRODUCT(P843:P872,'control variables'!BB$7:BB$36)</f>
        <v>1.9854515239883076E-44</v>
      </c>
      <c r="AZ873" s="82">
        <f ca="1">SUMPRODUCT(Q843:Q872,'control variables'!BC$7:BC$36)</f>
        <v>5.0628978455705193E-44</v>
      </c>
      <c r="BA873" s="82">
        <f ca="1">SUMPRODUCT(R843:R872,'control variables'!BD$7:BD$36)</f>
        <v>3.5441841152921532E-43</v>
      </c>
      <c r="BB873" s="82">
        <f ca="1">SUMPRODUCT(S843:S872,'control variables'!BE$7:BE$36)</f>
        <v>5.036538629864416E-44</v>
      </c>
      <c r="BC873" s="82">
        <f t="shared" ca="1" si="674"/>
        <v>4.7526729152344777E-43</v>
      </c>
      <c r="BD873" s="10">
        <f ca="1">SUMPRODUCT(P843:P872,'control variables'!BF$7:BF$36)</f>
        <v>4.1533916519123832E-45</v>
      </c>
      <c r="BE873" s="10">
        <f ca="1">SUMPRODUCT(Q843:Q872,'control variables'!BG$7:BG$36)</f>
        <v>4.7941259566444915E-45</v>
      </c>
      <c r="BF873" s="10">
        <f ca="1">SUMPRODUCT(R843:R872,'control variables'!BH$7:BH$36)</f>
        <v>1.4359456219527335E-43</v>
      </c>
      <c r="BG873" s="10">
        <f ca="1">SUMPRODUCT(S843:S872,'control variables'!BI$7:BI$36)</f>
        <v>3.2272522451854958E-43</v>
      </c>
      <c r="BH873" s="10">
        <f t="shared" ca="1" si="675"/>
        <v>4.7526730432237981E-43</v>
      </c>
      <c r="BI873" s="82">
        <f t="shared" ca="1" si="652"/>
        <v>4.7914168753782926E-42</v>
      </c>
      <c r="BJ873" s="82">
        <f t="shared" ca="1" si="653"/>
        <v>5.5561373125085539E-42</v>
      </c>
      <c r="BK873" s="82">
        <f t="shared" ca="1" si="654"/>
        <v>1.8593943456720232E-41</v>
      </c>
      <c r="BL873" s="82">
        <f t="shared" ca="1" si="655"/>
        <v>8.7569157315919012E-42</v>
      </c>
      <c r="BM873" s="82">
        <f t="shared" ca="1" si="645"/>
        <v>3.7698413376198974E-41</v>
      </c>
      <c r="BN873" s="10">
        <f ca="1">BN872+BI873-INDIRECT(ADDRESS(MAX($D873-'key variables'!$B$9*30,34),scenario!BI$4),TRUE)</f>
        <v>9439390.0751690175</v>
      </c>
      <c r="BO873" s="10">
        <f ca="1">BO872+BJ873-INDIRECT(ADDRESS(MAX($D873-'key variables'!$B$9*30,34),scenario!BJ$4),TRUE)</f>
        <v>10895583.360992203</v>
      </c>
      <c r="BP873" s="10">
        <f ca="1">BP872+BK873-INDIRECT(ADDRESS(MAX($D873-'key variables'!$B$9*30,34),scenario!BK$4),TRUE)</f>
        <v>32531162.537994072</v>
      </c>
      <c r="BQ873" s="10">
        <f ca="1">BQ872+BL873-INDIRECT(ADDRESS(MAX($D873-'key variables'!$B$9*30,34),scenario!BL$4),TRUE)</f>
        <v>14415841.516535141</v>
      </c>
      <c r="BR873" s="10">
        <f t="shared" ca="1" si="676"/>
        <v>67281977.490690395</v>
      </c>
      <c r="BS873" s="82">
        <f t="shared" ca="1" si="657"/>
        <v>-2.3433848477536824E-9</v>
      </c>
      <c r="BT873" s="82">
        <f t="shared" ca="1" si="658"/>
        <v>-3.4288309057018498E-10</v>
      </c>
      <c r="BU873" s="82">
        <f t="shared" ca="1" si="659"/>
        <v>-4.2578247660364599E-9</v>
      </c>
      <c r="BV873" s="82">
        <f t="shared" ca="1" si="660"/>
        <v>-2.9943922343414556E-9</v>
      </c>
      <c r="BW873" s="82">
        <f t="shared" ca="1" si="677"/>
        <v>-9.9384849387017825E-9</v>
      </c>
      <c r="BX873" s="10">
        <f t="shared" ca="1" si="661"/>
        <v>-1.8625994260191893E-12</v>
      </c>
      <c r="BY873" s="10">
        <f t="shared" ca="1" si="662"/>
        <v>2.8902850229962428E-12</v>
      </c>
      <c r="BZ873" s="10">
        <f t="shared" ca="1" si="663"/>
        <v>-3.5034723983035463E-11</v>
      </c>
      <c r="CA873" s="10">
        <f t="shared" ca="1" si="664"/>
        <v>-2.0257049910634696E-11</v>
      </c>
      <c r="CB873" s="10">
        <v>0</v>
      </c>
      <c r="CC873" s="82">
        <f t="shared" ca="1" si="665"/>
        <v>3.9725652202851362E-13</v>
      </c>
      <c r="CD873" s="82">
        <f t="shared" ca="1" si="666"/>
        <v>3.4270724516460853E-13</v>
      </c>
      <c r="CE873" s="82">
        <f t="shared" ca="1" si="667"/>
        <v>1.8915613015532971E-10</v>
      </c>
      <c r="CF873" s="82">
        <f t="shared" ca="1" si="668"/>
        <v>3.7028113764059381E-11</v>
      </c>
      <c r="CG873" s="82">
        <f t="shared" ca="1" si="678"/>
        <v>2.269242076865822E-10</v>
      </c>
      <c r="CH873" s="13" t="str">
        <f t="shared" ca="1" si="630"/>
        <v/>
      </c>
      <c r="CI873" s="81">
        <f t="shared" ca="1" si="639"/>
        <v>0.1131775965863165</v>
      </c>
      <c r="CJ873" s="81">
        <f t="shared" ca="1" si="640"/>
        <v>0.13063724757458739</v>
      </c>
      <c r="CK873" s="81">
        <f t="shared" ca="1" si="641"/>
        <v>0.39004625943939081</v>
      </c>
      <c r="CL873" s="81">
        <f t="shared" ca="1" si="642"/>
        <v>0.17284488538116416</v>
      </c>
      <c r="CM873" s="89">
        <f t="shared" ca="1" si="631"/>
        <v>0.80670598898145884</v>
      </c>
    </row>
    <row r="874" spans="1:91" x14ac:dyDescent="0.3">
      <c r="A874">
        <v>809</v>
      </c>
      <c r="B874" s="3">
        <f t="shared" si="644"/>
        <v>2.4361111111111109</v>
      </c>
      <c r="C874" s="3">
        <f t="shared" si="632"/>
        <v>26.966666666666665</v>
      </c>
      <c r="D874" s="4">
        <f t="shared" ca="1" si="669"/>
        <v>874</v>
      </c>
      <c r="E874" s="58">
        <f>(0.5*(COS(B874*2*PI())+1)*('key variables'!$B$4-'key variables'!$B$6)+'key variables'!$B$6)/'key variables'!$B$4</f>
        <v>1</v>
      </c>
      <c r="F874" s="10">
        <f t="shared" ca="1" si="633"/>
        <v>11689222.907461114</v>
      </c>
      <c r="G874" s="10">
        <f t="shared" ca="1" si="634"/>
        <v>13492492.798713122</v>
      </c>
      <c r="H874" s="10">
        <f t="shared" ca="1" si="635"/>
        <v>40309474.521088287</v>
      </c>
      <c r="I874" s="10">
        <f t="shared" ca="1" si="636"/>
        <v>17912154.249750931</v>
      </c>
      <c r="J874" s="10">
        <f t="shared" ca="1" si="670"/>
        <v>83403344.477013454</v>
      </c>
      <c r="K874" s="82">
        <f t="shared" ca="1" si="646"/>
        <v>2249832.832292099</v>
      </c>
      <c r="L874" s="82">
        <f t="shared" ca="1" si="647"/>
        <v>2596909.4377209195</v>
      </c>
      <c r="M874" s="82">
        <f t="shared" ca="1" si="648"/>
        <v>7778311.98309422</v>
      </c>
      <c r="N874" s="82">
        <f t="shared" ca="1" si="649"/>
        <v>3496312.733215793</v>
      </c>
      <c r="O874" s="82">
        <f t="shared" ca="1" si="671"/>
        <v>16121366.986323033</v>
      </c>
      <c r="P874" s="10">
        <f ca="1">IF(IF($A874&gt;='key variables'!$B$26,K874*SUMPRODUCT(Z874:AC874,'control variables'!$O$3:$R$3)/J874+F$65*'key variables'!$B$25/scenario!J$65,K874*SUMPRODUCT(Z874:AC874,'control variables'!$O$7:$R$7)/J874+F$65*'key variables'!$B$25/scenario!J$65)&lt;'key variables'!$B$28,0,IF($A874&gt;='key variables'!$B$26,K874*SUMPRODUCT(Z874:AC874,'control variables'!$O$3:$R$3)/J874+F$65*'key variables'!$B$25/scenario!J$65,K874*SUMPRODUCT(Z874:AC874,'control variables'!$O$7:$R$7)/J874+F$65*'key variables'!$B$25/scenario!J$65))</f>
        <v>5.8353748414638253E-43</v>
      </c>
      <c r="Q874" s="10">
        <f ca="1">IF(IF($A874&gt;='key variables'!$B$26,L874*SUMPRODUCT(Z874:AC874,'control variables'!$O$4:$R$4)/J874+G$65*'key variables'!$B$25/scenario!J$65,L874*SUMPRODUCT(Z874:AC874,'control variables'!$O$7:$R$7)/J874+G$65*'key variables'!$B$25/scenario!J$65)&lt;'key variables'!$B$28,0,IF($A874&gt;='key variables'!$B$26,L874*SUMPRODUCT(Z874:AC874,'control variables'!$O$4:$R$4)/J874+G$65*'key variables'!$B$25/scenario!J$65,L874*SUMPRODUCT(Z874:AC874,'control variables'!$O$7:$R$7)/J874+G$65*'key variables'!$B$25/scenario!J$65))</f>
        <v>6.7355848758763098E-43</v>
      </c>
      <c r="R874" s="10">
        <f ca="1">IF(IF($A874&gt;='key variables'!$B$26,M874*SUMPRODUCT(Z874:AC874,'control variables'!$O$5:$R$5)/J874+H$65*'key variables'!$B$25/scenario!J$65,M874*SUMPRODUCT(Z874:AC874,'control variables'!$O$7:$R$7)/J874+H$65*'key variables'!$B$25/scenario!J$65)&lt;'key variables'!$B$28,0,IF($A874&gt;='key variables'!$B$26,M874*SUMPRODUCT(Z874:AC874,'control variables'!$O$5:$R$5)/J874+H$65*'key variables'!$B$25/scenario!J$65,M874*SUMPRODUCT(Z874:AC874,'control variables'!$O$7:$R$7)/J874+H$65*'key variables'!$B$25/scenario!J$65))</f>
        <v>2.0174550483807523E-42</v>
      </c>
      <c r="S874" s="10">
        <f ca="1">IF(IF($A874&gt;='key variables'!$B$26,N874*SUMPRODUCT(Z874:AC874,'control variables'!$O$6:$R$6)/J874+I$65*'key variables'!$B$25/scenario!J$65,N874*SUMPRODUCT(Z874:AC874,'control variables'!$O$7:$R$7)/J874+I$65*'key variables'!$B$25/scenario!J$65)&lt;'key variables'!$B$28,0,IF($A874&gt;='key variables'!$B$26,N874*SUMPRODUCT(Z874:AC874,'control variables'!$O$6:$R$6)/J874+I$65*'key variables'!$B$25/scenario!J$65,N874*SUMPRODUCT(Z874:AC874,'control variables'!$O$7:$R$7)/J874+I$65*'key variables'!$B$25/scenario!J$65))</f>
        <v>9.0683605770440662E-43</v>
      </c>
      <c r="T874" s="10">
        <f t="shared" ca="1" si="643"/>
        <v>4.1813870778191729E-42</v>
      </c>
      <c r="U874" s="82">
        <f ca="1">SUMPRODUCT(P844:P873,'control variables'!AD$7:AD$36)</f>
        <v>1.237207419495037E-42</v>
      </c>
      <c r="V874" s="82">
        <f ca="1">SUMPRODUCT(Q844:Q873,'control variables'!AE$7:AE$36)</f>
        <v>1.4280686004709658E-42</v>
      </c>
      <c r="W874" s="82">
        <f ca="1">SUMPRODUCT(R844:R873,'control variables'!AF$7:AF$36)</f>
        <v>4.2773779271534372E-42</v>
      </c>
      <c r="X874" s="82">
        <f ca="1">SUMPRODUCT(S844:S873,'control variables'!AG$7:AG$36)</f>
        <v>1.9226602049373706E-42</v>
      </c>
      <c r="Y874" s="82">
        <f t="shared" ca="1" si="637"/>
        <v>8.8653141520568103E-42</v>
      </c>
      <c r="Z874" s="10">
        <f ca="1">IF($A874&gt;='key variables'!$B$26,SUMPRODUCT(P844:P873,'control variables'!V$7:V$36)*$E874,SUMPRODUCT(P844:P873,'control variables'!Z$7:Z$36)*$E874)</f>
        <v>3.0189113520460195E-42</v>
      </c>
      <c r="AA874" s="10">
        <f ca="1">IF($A874&gt;='key variables'!$B$26,SUMPRODUCT(Q844:Q873,'control variables'!W$7:W$36)*$E874,SUMPRODUCT(Q844:Q873,'control variables'!AA$7:AA$36)*$E874)</f>
        <v>3.4846319554257758E-42</v>
      </c>
      <c r="AB874" s="10">
        <f ca="1">IF($A874&gt;='key variables'!$B$26,SUMPRODUCT(R844:R873,'control variables'!X$7:X$36)*$E874,SUMPRODUCT(R844:R873,'control variables'!AB$7:AB$36)*$E874)</f>
        <v>1.0437235161865581E-41</v>
      </c>
      <c r="AC874" s="10">
        <f ca="1">IF($A874&gt;='key variables'!$B$26,SUMPRODUCT(S844:S873,'control variables'!Y$7:Y$36)*$E874,SUMPRODUCT(S844:S873,'control variables'!AC$7:AC$36)*$E874)</f>
        <v>4.6914855402189388E-42</v>
      </c>
      <c r="AD874" s="10">
        <f t="shared" ca="1" si="638"/>
        <v>2.1632264009556315E-41</v>
      </c>
      <c r="AE874" s="82">
        <f ca="1">SUMPRODUCT(P844:P873,'control variables'!AL$7:AL$36)</f>
        <v>4.1104006120103623E-42</v>
      </c>
      <c r="AF874" s="82">
        <f ca="1">SUMPRODUCT(Q844:Q873,'control variables'!AM$7:AM$36)</f>
        <v>4.7320973106584848E-42</v>
      </c>
      <c r="AG874" s="82">
        <f ca="1">SUMPRODUCT(R844:R873,'control variables'!AN$7:AN$36)</f>
        <v>1.3492453082022747E-41</v>
      </c>
      <c r="AH874" s="82">
        <f ca="1">SUMPRODUCT(S844:S873,'control variables'!AO$7:AO$36)</f>
        <v>5.8420983497340874E-42</v>
      </c>
      <c r="AI874" s="82">
        <f t="shared" ca="1" si="650"/>
        <v>2.8177049354425682E-41</v>
      </c>
      <c r="AJ874" s="10">
        <f ca="1">SUMPRODUCT(P844:P873,'control variables'!AP$7:AP$36)</f>
        <v>3.9275037719646967E-45</v>
      </c>
      <c r="AK874" s="10">
        <f ca="1">SUMPRODUCT(Q844:Q873,'control variables'!AQ$7:AQ$36)</f>
        <v>1.1333477165177479E-44</v>
      </c>
      <c r="AL874" s="10">
        <f ca="1">SUMPRODUCT(R844:R873,'control variables'!AR$7:AR$36)</f>
        <v>4.0735492719249048E-43</v>
      </c>
      <c r="AM874" s="10">
        <f ca="1">SUMPRODUCT(S844:S873,'control variables'!AS$7:AS$36)</f>
        <v>3.0517337222969313E-43</v>
      </c>
      <c r="AN874" s="10">
        <f t="shared" ca="1" si="672"/>
        <v>7.2778928035932572E-43</v>
      </c>
      <c r="AO874" s="82">
        <f ca="1">SUMPRODUCT(P844:P873,'control variables'!AX$7:AX$36)</f>
        <v>5.3408057655250044E-45</v>
      </c>
      <c r="AP874" s="82">
        <f ca="1">SUMPRODUCT(Q844:Q873,'control variables'!AY$7:AY$36)</f>
        <v>1.2329439501863824E-44</v>
      </c>
      <c r="AQ874" s="82">
        <f ca="1">SUMPRODUCT(R844:R873,'control variables'!AZ$7:AZ$36)</f>
        <v>1.1078810715826993E-43</v>
      </c>
      <c r="AR874" s="82">
        <f ca="1">SUMPRODUCT(S844:S873,'control variables'!BA$7:BA$36)</f>
        <v>8.2997842931350012E-44</v>
      </c>
      <c r="AS874" s="82">
        <f t="shared" ca="1" si="673"/>
        <v>2.1145619535700877E-43</v>
      </c>
      <c r="AT874" s="10">
        <f ca="1">SUMPRODUCT(P844:P873,'control variables'!AT$7:AT$36)</f>
        <v>-4.7134695018484162E-45</v>
      </c>
      <c r="AU874" s="10">
        <f ca="1">SUMPRODUCT(Q844:Q873,'control variables'!AU$7:AU$36)</f>
        <v>5.1130774791596941E-45</v>
      </c>
      <c r="AV874" s="10">
        <f ca="1">SUMPRODUCT(R844:R873,'control variables'!AV$7:AV$36)</f>
        <v>2.2017321368686532E-42</v>
      </c>
      <c r="AW874" s="10">
        <f ca="1">SUMPRODUCT(S844:S873,'control variables'!AW$7:AW$36)</f>
        <v>1.6494461613255323E-42</v>
      </c>
      <c r="AX874" s="10">
        <f t="shared" ca="1" si="651"/>
        <v>3.8515779061714967E-42</v>
      </c>
      <c r="AY874" s="82">
        <f ca="1">SUMPRODUCT(P844:P873,'control variables'!BB$7:BB$36)</f>
        <v>1.7083802282898952E-44</v>
      </c>
      <c r="AZ874" s="82">
        <f ca="1">SUMPRODUCT(Q844:Q873,'control variables'!BC$7:BC$36)</f>
        <v>4.3563665356329899E-44</v>
      </c>
      <c r="BA874" s="82">
        <f ca="1">SUMPRODUCT(R844:R873,'control variables'!BD$7:BD$36)</f>
        <v>3.0495904809710611E-43</v>
      </c>
      <c r="BB874" s="82">
        <f ca="1">SUMPRODUCT(S844:S873,'control variables'!BE$7:BE$36)</f>
        <v>4.3336857688645937E-44</v>
      </c>
      <c r="BC874" s="82">
        <f t="shared" ca="1" si="674"/>
        <v>4.0894337342498089E-43</v>
      </c>
      <c r="BD874" s="10">
        <f ca="1">SUMPRODUCT(P844:P873,'control variables'!BF$7:BF$36)</f>
        <v>3.5737826347016911E-45</v>
      </c>
      <c r="BE874" s="10">
        <f ca="1">SUMPRODUCT(Q844:Q873,'control variables'!BG$7:BG$36)</f>
        <v>4.1251019716717409E-45</v>
      </c>
      <c r="BF874" s="10">
        <f ca="1">SUMPRODUCT(R844:R873,'control variables'!BH$7:BH$36)</f>
        <v>1.2355582998650604E-43</v>
      </c>
      <c r="BG874" s="10">
        <f ca="1">SUMPRODUCT(S844:S873,'control variables'!BI$7:BI$36)</f>
        <v>2.776886698449326E-43</v>
      </c>
      <c r="BH874" s="10">
        <f t="shared" ca="1" si="675"/>
        <v>4.0894338443781212E-43</v>
      </c>
      <c r="BI874" s="82">
        <f t="shared" ca="1" si="652"/>
        <v>4.122770944791413E-42</v>
      </c>
      <c r="BJ874" s="82">
        <f t="shared" ca="1" si="653"/>
        <v>4.7807740534939746E-42</v>
      </c>
      <c r="BK874" s="82">
        <f t="shared" ca="1" si="654"/>
        <v>1.5999144266988505E-41</v>
      </c>
      <c r="BL874" s="82">
        <f t="shared" ca="1" si="655"/>
        <v>7.5348813687482665E-42</v>
      </c>
      <c r="BM874" s="82">
        <f t="shared" ca="1" si="645"/>
        <v>3.2437570634022161E-41</v>
      </c>
      <c r="BN874" s="10">
        <f ca="1">BN873+BI874-INDIRECT(ADDRESS(MAX($D874-'key variables'!$B$9*30,34),scenario!BI$4),TRUE)</f>
        <v>9439390.0751690175</v>
      </c>
      <c r="BO874" s="10">
        <f ca="1">BO873+BJ874-INDIRECT(ADDRESS(MAX($D874-'key variables'!$B$9*30,34),scenario!BJ$4),TRUE)</f>
        <v>10895583.360992203</v>
      </c>
      <c r="BP874" s="10">
        <f ca="1">BP873+BK874-INDIRECT(ADDRESS(MAX($D874-'key variables'!$B$9*30,34),scenario!BK$4),TRUE)</f>
        <v>32531162.537994072</v>
      </c>
      <c r="BQ874" s="10">
        <f ca="1">BQ873+BL874-INDIRECT(ADDRESS(MAX($D874-'key variables'!$B$9*30,34),scenario!BL$4),TRUE)</f>
        <v>14415841.516535141</v>
      </c>
      <c r="BR874" s="10">
        <f t="shared" ca="1" si="676"/>
        <v>67281977.490690395</v>
      </c>
      <c r="BS874" s="82">
        <f t="shared" ca="1" si="657"/>
        <v>-2.3433848477536824E-9</v>
      </c>
      <c r="BT874" s="82">
        <f t="shared" ca="1" si="658"/>
        <v>-3.4288309057018498E-10</v>
      </c>
      <c r="BU874" s="82">
        <f t="shared" ca="1" si="659"/>
        <v>-4.2578247660364599E-9</v>
      </c>
      <c r="BV874" s="82">
        <f t="shared" ca="1" si="660"/>
        <v>-2.9943922343414556E-9</v>
      </c>
      <c r="BW874" s="82">
        <f t="shared" ca="1" si="677"/>
        <v>-9.9384849387017825E-9</v>
      </c>
      <c r="BX874" s="10">
        <f t="shared" ca="1" si="661"/>
        <v>-1.8625994260191893E-12</v>
      </c>
      <c r="BY874" s="10">
        <f t="shared" ca="1" si="662"/>
        <v>2.8902850229962428E-12</v>
      </c>
      <c r="BZ874" s="10">
        <f t="shared" ca="1" si="663"/>
        <v>-3.5034723983035463E-11</v>
      </c>
      <c r="CA874" s="10">
        <f t="shared" ca="1" si="664"/>
        <v>-2.0257049910634696E-11</v>
      </c>
      <c r="CB874" s="10">
        <v>0</v>
      </c>
      <c r="CC874" s="82">
        <f t="shared" ca="1" si="665"/>
        <v>3.9725652202851362E-13</v>
      </c>
      <c r="CD874" s="82">
        <f t="shared" ca="1" si="666"/>
        <v>3.4270724516460853E-13</v>
      </c>
      <c r="CE874" s="82">
        <f t="shared" ca="1" si="667"/>
        <v>1.8915613015532971E-10</v>
      </c>
      <c r="CF874" s="82">
        <f t="shared" ca="1" si="668"/>
        <v>3.7028113764059381E-11</v>
      </c>
      <c r="CG874" s="82">
        <f t="shared" ca="1" si="678"/>
        <v>2.269242076865822E-10</v>
      </c>
      <c r="CH874" s="13" t="str">
        <f t="shared" ca="1" si="630"/>
        <v/>
      </c>
      <c r="CI874" s="81">
        <f t="shared" ca="1" si="639"/>
        <v>0.1131775965863165</v>
      </c>
      <c r="CJ874" s="81">
        <f t="shared" ca="1" si="640"/>
        <v>0.13063724757458739</v>
      </c>
      <c r="CK874" s="81">
        <f t="shared" ca="1" si="641"/>
        <v>0.39004625943939081</v>
      </c>
      <c r="CL874" s="81">
        <f t="shared" ca="1" si="642"/>
        <v>0.17284488538116416</v>
      </c>
      <c r="CM874" s="89">
        <f t="shared" ca="1" si="631"/>
        <v>0.80670598898145884</v>
      </c>
    </row>
    <row r="875" spans="1:91" x14ac:dyDescent="0.3">
      <c r="A875">
        <v>810</v>
      </c>
      <c r="B875" s="3">
        <f t="shared" si="644"/>
        <v>2.4388888888888891</v>
      </c>
      <c r="C875" s="3">
        <f t="shared" si="632"/>
        <v>27</v>
      </c>
      <c r="D875" s="4">
        <f t="shared" ca="1" si="669"/>
        <v>875</v>
      </c>
      <c r="E875" s="58">
        <f>(0.5*(COS(B875*2*PI())+1)*('key variables'!$B$4-'key variables'!$B$6)+'key variables'!$B$6)/'key variables'!$B$4</f>
        <v>1</v>
      </c>
      <c r="F875" s="10">
        <f t="shared" ca="1" si="633"/>
        <v>11689222.907461114</v>
      </c>
      <c r="G875" s="10">
        <f t="shared" ca="1" si="634"/>
        <v>13492492.798713122</v>
      </c>
      <c r="H875" s="10">
        <f t="shared" ca="1" si="635"/>
        <v>40309474.521088287</v>
      </c>
      <c r="I875" s="10">
        <f t="shared" ca="1" si="636"/>
        <v>17912154.249750931</v>
      </c>
      <c r="J875" s="10">
        <f t="shared" ca="1" si="670"/>
        <v>83403344.477013454</v>
      </c>
      <c r="K875" s="82">
        <f t="shared" ca="1" si="646"/>
        <v>2249832.832292099</v>
      </c>
      <c r="L875" s="82">
        <f t="shared" ca="1" si="647"/>
        <v>2596909.4377209195</v>
      </c>
      <c r="M875" s="82">
        <f t="shared" ca="1" si="648"/>
        <v>7778311.98309422</v>
      </c>
      <c r="N875" s="82">
        <f t="shared" ca="1" si="649"/>
        <v>3496312.733215793</v>
      </c>
      <c r="O875" s="82">
        <f t="shared" ca="1" si="671"/>
        <v>16121366.986323033</v>
      </c>
      <c r="P875" s="10">
        <f ca="1">IF(IF($A875&gt;='key variables'!$B$26,K875*SUMPRODUCT(Z875:AC875,'control variables'!$O$3:$R$3)/J875+F$65*'key variables'!$B$25/scenario!J$65,K875*SUMPRODUCT(Z875:AC875,'control variables'!$O$7:$R$7)/J875+F$65*'key variables'!$B$25/scenario!J$65)&lt;'key variables'!$B$28,0,IF($A875&gt;='key variables'!$B$26,K875*SUMPRODUCT(Z875:AC875,'control variables'!$O$3:$R$3)/J875+F$65*'key variables'!$B$25/scenario!J$65,K875*SUMPRODUCT(Z875:AC875,'control variables'!$O$7:$R$7)/J875+F$65*'key variables'!$B$25/scenario!J$65))</f>
        <v>5.021043769324379E-43</v>
      </c>
      <c r="Q875" s="10">
        <f ca="1">IF(IF($A875&gt;='key variables'!$B$26,L875*SUMPRODUCT(Z875:AC875,'control variables'!$O$4:$R$4)/J875+G$65*'key variables'!$B$25/scenario!J$65,L875*SUMPRODUCT(Z875:AC875,'control variables'!$O$7:$R$7)/J875+G$65*'key variables'!$B$25/scenario!J$65)&lt;'key variables'!$B$28,0,IF($A875&gt;='key variables'!$B$26,L875*SUMPRODUCT(Z875:AC875,'control variables'!$O$4:$R$4)/J875+G$65*'key variables'!$B$25/scenario!J$65,L875*SUMPRODUCT(Z875:AC875,'control variables'!$O$7:$R$7)/J875+G$65*'key variables'!$B$25/scenario!J$65))</f>
        <v>5.7956287972223007E-43</v>
      </c>
      <c r="R875" s="10">
        <f ca="1">IF(IF($A875&gt;='key variables'!$B$26,M875*SUMPRODUCT(Z875:AC875,'control variables'!$O$5:$R$5)/J875+H$65*'key variables'!$B$25/scenario!J$65,M875*SUMPRODUCT(Z875:AC875,'control variables'!$O$7:$R$7)/J875+H$65*'key variables'!$B$25/scenario!J$65)&lt;'key variables'!$B$28,0,IF($A875&gt;='key variables'!$B$26,M875*SUMPRODUCT(Z875:AC875,'control variables'!$O$5:$R$5)/J875+H$65*'key variables'!$B$25/scenario!J$65,M875*SUMPRODUCT(Z875:AC875,'control variables'!$O$7:$R$7)/J875+H$65*'key variables'!$B$25/scenario!J$65))</f>
        <v>1.7359176361022092E-42</v>
      </c>
      <c r="S875" s="10">
        <f ca="1">IF(IF($A875&gt;='key variables'!$B$26,N875*SUMPRODUCT(Z875:AC875,'control variables'!$O$6:$R$6)/J875+I$65*'key variables'!$B$25/scenario!J$65,N875*SUMPRODUCT(Z875:AC875,'control variables'!$O$7:$R$7)/J875+I$65*'key variables'!$B$25/scenario!J$65)&lt;'key variables'!$B$28,0,IF($A875&gt;='key variables'!$B$26,N875*SUMPRODUCT(Z875:AC875,'control variables'!$O$6:$R$6)/J875+I$65*'key variables'!$B$25/scenario!J$65,N875*SUMPRODUCT(Z875:AC875,'control variables'!$O$7:$R$7)/J875+I$65*'key variables'!$B$25/scenario!J$65))</f>
        <v>7.8028638451496457E-43</v>
      </c>
      <c r="T875" s="10">
        <f t="shared" ca="1" si="643"/>
        <v>3.5978712772718418E-42</v>
      </c>
      <c r="U875" s="82">
        <f ca="1">SUMPRODUCT(P845:P874,'control variables'!AD$7:AD$36)</f>
        <v>1.064554167262223E-42</v>
      </c>
      <c r="V875" s="82">
        <f ca="1">SUMPRODUCT(Q845:Q874,'control variables'!AE$7:AE$36)</f>
        <v>1.2287805228230733E-42</v>
      </c>
      <c r="W875" s="82">
        <f ca="1">SUMPRODUCT(R845:R874,'control variables'!AF$7:AF$36)</f>
        <v>3.6804665293432684E-42</v>
      </c>
      <c r="X875" s="82">
        <f ca="1">SUMPRODUCT(S845:S874,'control variables'!AG$7:AG$36)</f>
        <v>1.6543514863746155E-42</v>
      </c>
      <c r="Y875" s="82">
        <f t="shared" ca="1" si="637"/>
        <v>7.6281527058031797E-42</v>
      </c>
      <c r="Z875" s="10">
        <f ca="1">IF($A875&gt;='key variables'!$B$26,SUMPRODUCT(P845:P874,'control variables'!V$7:V$36)*$E875,SUMPRODUCT(P845:P874,'control variables'!Z$7:Z$36)*$E875)</f>
        <v>2.597619938075964E-42</v>
      </c>
      <c r="AA875" s="10">
        <f ca="1">IF($A875&gt;='key variables'!$B$26,SUMPRODUCT(Q845:Q874,'control variables'!W$7:W$36)*$E875,SUMPRODUCT(Q845:Q874,'control variables'!AA$7:AA$36)*$E875)</f>
        <v>2.9983488710710074E-42</v>
      </c>
      <c r="AB875" s="10">
        <f ca="1">IF($A875&gt;='key variables'!$B$26,SUMPRODUCT(R845:R874,'control variables'!X$7:X$36)*$E875,SUMPRODUCT(R845:R874,'control variables'!AB$7:AB$36)*$E875)</f>
        <v>8.9807109229871349E-42</v>
      </c>
      <c r="AC875" s="10">
        <f ca="1">IF($A875&gt;='key variables'!$B$26,SUMPRODUCT(S845:S874,'control variables'!Y$7:Y$36)*$E875,SUMPRODUCT(S845:S874,'control variables'!AC$7:AC$36)*$E875)</f>
        <v>4.0367851047393159E-42</v>
      </c>
      <c r="AD875" s="10">
        <f t="shared" ca="1" si="638"/>
        <v>1.8613464836873422E-41</v>
      </c>
      <c r="AE875" s="82">
        <f ca="1">SUMPRODUCT(P845:P874,'control variables'!AL$7:AL$36)</f>
        <v>3.5367910276667834E-42</v>
      </c>
      <c r="AF875" s="82">
        <f ca="1">SUMPRODUCT(Q845:Q874,'control variables'!AM$7:AM$36)</f>
        <v>4.0717294712053375E-42</v>
      </c>
      <c r="AG875" s="82">
        <f ca="1">SUMPRODUCT(R845:R874,'control variables'!AN$7:AN$36)</f>
        <v>1.160957081951524E-41</v>
      </c>
      <c r="AH875" s="82">
        <f ca="1">SUMPRODUCT(S845:S874,'control variables'!AO$7:AO$36)</f>
        <v>5.0268290068156396E-42</v>
      </c>
      <c r="AI875" s="82">
        <f t="shared" ca="1" si="650"/>
        <v>2.4244920325202999E-41</v>
      </c>
      <c r="AJ875" s="10">
        <f ca="1">SUMPRODUCT(P845:P874,'control variables'!AP$7:AP$36)</f>
        <v>3.3794175830998471E-45</v>
      </c>
      <c r="AK875" s="10">
        <f ca="1">SUMPRODUCT(Q845:Q874,'control variables'!AQ$7:AQ$36)</f>
        <v>9.7518816615933884E-45</v>
      </c>
      <c r="AL875" s="10">
        <f ca="1">SUMPRODUCT(R845:R874,'control variables'!AR$7:AR$36)</f>
        <v>3.505082320590663E-43</v>
      </c>
      <c r="AM875" s="10">
        <f ca="1">SUMPRODUCT(S845:S874,'control variables'!AS$7:AS$36)</f>
        <v>2.6258619211739094E-43</v>
      </c>
      <c r="AN875" s="10">
        <f t="shared" ca="1" si="672"/>
        <v>6.2622572342115044E-43</v>
      </c>
      <c r="AO875" s="82">
        <f ca="1">SUMPRODUCT(P845:P874,'control variables'!AX$7:AX$36)</f>
        <v>4.5954921904269722E-45</v>
      </c>
      <c r="AP875" s="82">
        <f ca="1">SUMPRODUCT(Q845:Q874,'control variables'!AY$7:AY$36)</f>
        <v>1.0608856683929099E-44</v>
      </c>
      <c r="AQ875" s="82">
        <f ca="1">SUMPRODUCT(R845:R874,'control variables'!AZ$7:AZ$36)</f>
        <v>9.5327541122059263E-44</v>
      </c>
      <c r="AR875" s="82">
        <f ca="1">SUMPRODUCT(S845:S874,'control variables'!BA$7:BA$36)</f>
        <v>7.141542976068332E-44</v>
      </c>
      <c r="AS875" s="82">
        <f t="shared" ca="1" si="673"/>
        <v>1.8194731975709865E-43</v>
      </c>
      <c r="AT875" s="10">
        <f ca="1">SUMPRODUCT(P845:P874,'control variables'!AT$7:AT$36)</f>
        <v>-4.0557011875212513E-45</v>
      </c>
      <c r="AU875" s="10">
        <f ca="1">SUMPRODUCT(Q845:Q874,'control variables'!AU$7:AU$36)</f>
        <v>4.3995435625464326E-45</v>
      </c>
      <c r="AV875" s="10">
        <f ca="1">SUMPRODUCT(R845:R874,'control variables'!AV$7:AV$36)</f>
        <v>1.8944787143737991E-42</v>
      </c>
      <c r="AW875" s="10">
        <f ca="1">SUMPRODUCT(S845:S874,'control variables'!AW$7:AW$36)</f>
        <v>1.4192646738494732E-42</v>
      </c>
      <c r="AX875" s="10">
        <f t="shared" ca="1" si="651"/>
        <v>3.3140872305982975E-42</v>
      </c>
      <c r="AY875" s="82">
        <f ca="1">SUMPRODUCT(P845:P874,'control variables'!BB$7:BB$36)</f>
        <v>1.4699744461900158E-44</v>
      </c>
      <c r="AZ875" s="82">
        <f ca="1">SUMPRODUCT(Q845:Q874,'control variables'!BC$7:BC$36)</f>
        <v>3.7484322164206005E-44</v>
      </c>
      <c r="BA875" s="82">
        <f ca="1">SUMPRODUCT(R845:R874,'control variables'!BD$7:BD$36)</f>
        <v>2.6240177708326242E-43</v>
      </c>
      <c r="BB875" s="82">
        <f ca="1">SUMPRODUCT(S845:S874,'control variables'!BE$7:BE$36)</f>
        <v>3.7289165681957837E-44</v>
      </c>
      <c r="BC875" s="82">
        <f t="shared" ca="1" si="674"/>
        <v>3.5187500939132643E-43</v>
      </c>
      <c r="BD875" s="10">
        <f ca="1">SUMPRODUCT(P845:P874,'control variables'!BF$7:BF$36)</f>
        <v>3.0750585041058377E-45</v>
      </c>
      <c r="BE875" s="10">
        <f ca="1">SUMPRODUCT(Q845:Q874,'control variables'!BG$7:BG$36)</f>
        <v>3.5494408012175523E-45</v>
      </c>
      <c r="BF875" s="10">
        <f ca="1">SUMPRODUCT(R845:R874,'control variables'!BH$7:BH$36)</f>
        <v>1.0631351835520203E-43</v>
      </c>
      <c r="BG875" s="10">
        <f ca="1">SUMPRODUCT(S845:S874,'control variables'!BI$7:BI$36)</f>
        <v>2.3893700120678308E-43</v>
      </c>
      <c r="BH875" s="10">
        <f t="shared" ca="1" si="675"/>
        <v>3.518750188673085E-43</v>
      </c>
      <c r="BI875" s="82">
        <f t="shared" ca="1" si="652"/>
        <v>3.5474350709411625E-42</v>
      </c>
      <c r="BJ875" s="82">
        <f t="shared" ca="1" si="653"/>
        <v>4.1136133369320899E-42</v>
      </c>
      <c r="BK875" s="82">
        <f t="shared" ca="1" si="654"/>
        <v>1.3766451310972299E-41</v>
      </c>
      <c r="BL875" s="82">
        <f t="shared" ca="1" si="655"/>
        <v>6.4833828463470702E-42</v>
      </c>
      <c r="BM875" s="82">
        <f t="shared" ca="1" si="645"/>
        <v>2.791088256519262E-41</v>
      </c>
      <c r="BN875" s="10">
        <f ca="1">BN874+BI875-INDIRECT(ADDRESS(MAX($D875-'key variables'!$B$9*30,34),scenario!BI$4),TRUE)</f>
        <v>9439390.0751690175</v>
      </c>
      <c r="BO875" s="10">
        <f ca="1">BO874+BJ875-INDIRECT(ADDRESS(MAX($D875-'key variables'!$B$9*30,34),scenario!BJ$4),TRUE)</f>
        <v>10895583.360992203</v>
      </c>
      <c r="BP875" s="10">
        <f ca="1">BP874+BK875-INDIRECT(ADDRESS(MAX($D875-'key variables'!$B$9*30,34),scenario!BK$4),TRUE)</f>
        <v>32531162.537994072</v>
      </c>
      <c r="BQ875" s="10">
        <f ca="1">BQ874+BL875-INDIRECT(ADDRESS(MAX($D875-'key variables'!$B$9*30,34),scenario!BL$4),TRUE)</f>
        <v>14415841.516535141</v>
      </c>
      <c r="BR875" s="10">
        <f t="shared" ca="1" si="676"/>
        <v>67281977.490690395</v>
      </c>
      <c r="BS875" s="82">
        <f t="shared" ca="1" si="657"/>
        <v>-2.3433848477536824E-9</v>
      </c>
      <c r="BT875" s="82">
        <f t="shared" ca="1" si="658"/>
        <v>-3.4288309057018498E-10</v>
      </c>
      <c r="BU875" s="82">
        <f t="shared" ca="1" si="659"/>
        <v>-4.2578247660364599E-9</v>
      </c>
      <c r="BV875" s="82">
        <f t="shared" ca="1" si="660"/>
        <v>-2.9943922343414556E-9</v>
      </c>
      <c r="BW875" s="82">
        <f t="shared" ca="1" si="677"/>
        <v>-9.9384849387017825E-9</v>
      </c>
      <c r="BX875" s="10">
        <f t="shared" ca="1" si="661"/>
        <v>-1.8625994260191893E-12</v>
      </c>
      <c r="BY875" s="10">
        <f t="shared" ca="1" si="662"/>
        <v>2.8902850229962428E-12</v>
      </c>
      <c r="BZ875" s="10">
        <f t="shared" ca="1" si="663"/>
        <v>-3.5034723983035463E-11</v>
      </c>
      <c r="CA875" s="10">
        <f t="shared" ca="1" si="664"/>
        <v>-2.0257049910634696E-11</v>
      </c>
      <c r="CB875" s="10">
        <v>0</v>
      </c>
      <c r="CC875" s="82">
        <f t="shared" ca="1" si="665"/>
        <v>3.9725652202851362E-13</v>
      </c>
      <c r="CD875" s="82">
        <f t="shared" ca="1" si="666"/>
        <v>3.4270724516460853E-13</v>
      </c>
      <c r="CE875" s="82">
        <f t="shared" ca="1" si="667"/>
        <v>1.8915613015532971E-10</v>
      </c>
      <c r="CF875" s="82">
        <f t="shared" ca="1" si="668"/>
        <v>3.7028113764059381E-11</v>
      </c>
      <c r="CG875" s="82">
        <f t="shared" ca="1" si="678"/>
        <v>2.269242076865822E-10</v>
      </c>
      <c r="CH875" s="13" t="str">
        <f t="shared" ca="1" si="630"/>
        <v/>
      </c>
      <c r="CI875" s="81">
        <f t="shared" ca="1" si="639"/>
        <v>0.1131775965863165</v>
      </c>
      <c r="CJ875" s="81">
        <f t="shared" ca="1" si="640"/>
        <v>0.13063724757458739</v>
      </c>
      <c r="CK875" s="81">
        <f t="shared" ca="1" si="641"/>
        <v>0.39004625943939081</v>
      </c>
      <c r="CL875" s="81">
        <f t="shared" ca="1" si="642"/>
        <v>0.17284488538116416</v>
      </c>
      <c r="CM875" s="89">
        <f t="shared" ca="1" si="631"/>
        <v>0.80670598898145884</v>
      </c>
    </row>
    <row r="876" spans="1:91" x14ac:dyDescent="0.3">
      <c r="A876">
        <v>811</v>
      </c>
      <c r="B876" s="3">
        <f t="shared" si="644"/>
        <v>2.4416666666666669</v>
      </c>
      <c r="C876" s="3">
        <f t="shared" si="632"/>
        <v>27.033333333333335</v>
      </c>
      <c r="D876" s="4">
        <f t="shared" ca="1" si="669"/>
        <v>876</v>
      </c>
      <c r="E876" s="58">
        <f>(0.5*(COS(B876*2*PI())+1)*('key variables'!$B$4-'key variables'!$B$6)+'key variables'!$B$6)/'key variables'!$B$4</f>
        <v>1</v>
      </c>
      <c r="F876" s="10">
        <f t="shared" ca="1" si="633"/>
        <v>11689222.907461114</v>
      </c>
      <c r="G876" s="10">
        <f t="shared" ca="1" si="634"/>
        <v>13492492.798713122</v>
      </c>
      <c r="H876" s="10">
        <f t="shared" ca="1" si="635"/>
        <v>40309474.521088287</v>
      </c>
      <c r="I876" s="10">
        <f t="shared" ca="1" si="636"/>
        <v>17912154.249750931</v>
      </c>
      <c r="J876" s="10">
        <f t="shared" ca="1" si="670"/>
        <v>83403344.477013454</v>
      </c>
      <c r="K876" s="82">
        <f t="shared" ca="1" si="646"/>
        <v>2249832.832292099</v>
      </c>
      <c r="L876" s="82">
        <f t="shared" ca="1" si="647"/>
        <v>2596909.4377209195</v>
      </c>
      <c r="M876" s="82">
        <f t="shared" ca="1" si="648"/>
        <v>7778311.98309422</v>
      </c>
      <c r="N876" s="82">
        <f t="shared" ca="1" si="649"/>
        <v>3496312.733215793</v>
      </c>
      <c r="O876" s="82">
        <f t="shared" ca="1" si="671"/>
        <v>16121366.986323033</v>
      </c>
      <c r="P876" s="10">
        <f ca="1">IF(IF($A876&gt;='key variables'!$B$26,K876*SUMPRODUCT(Z876:AC876,'control variables'!$O$3:$R$3)/J876+F$65*'key variables'!$B$25/scenario!J$65,K876*SUMPRODUCT(Z876:AC876,'control variables'!$O$7:$R$7)/J876+F$65*'key variables'!$B$25/scenario!J$65)&lt;'key variables'!$B$28,0,IF($A876&gt;='key variables'!$B$26,K876*SUMPRODUCT(Z876:AC876,'control variables'!$O$3:$R$3)/J876+F$65*'key variables'!$B$25/scenario!J$65,K876*SUMPRODUCT(Z876:AC876,'control variables'!$O$7:$R$7)/J876+F$65*'key variables'!$B$25/scenario!J$65))</f>
        <v>4.32035322809647E-43</v>
      </c>
      <c r="Q876" s="10">
        <f ca="1">IF(IF($A876&gt;='key variables'!$B$26,L876*SUMPRODUCT(Z876:AC876,'control variables'!$O$4:$R$4)/J876+G$65*'key variables'!$B$25/scenario!J$65,L876*SUMPRODUCT(Z876:AC876,'control variables'!$O$7:$R$7)/J876+G$65*'key variables'!$B$25/scenario!J$65)&lt;'key variables'!$B$28,0,IF($A876&gt;='key variables'!$B$26,L876*SUMPRODUCT(Z876:AC876,'control variables'!$O$4:$R$4)/J876+G$65*'key variables'!$B$25/scenario!J$65,L876*SUMPRODUCT(Z876:AC876,'control variables'!$O$7:$R$7)/J876+G$65*'key variables'!$B$25/scenario!J$65))</f>
        <v>4.9868443162959017E-43</v>
      </c>
      <c r="R876" s="10">
        <f ca="1">IF(IF($A876&gt;='key variables'!$B$26,M876*SUMPRODUCT(Z876:AC876,'control variables'!$O$5:$R$5)/J876+H$65*'key variables'!$B$25/scenario!J$65,M876*SUMPRODUCT(Z876:AC876,'control variables'!$O$7:$R$7)/J876+H$65*'key variables'!$B$25/scenario!J$65)&lt;'key variables'!$B$28,0,IF($A876&gt;='key variables'!$B$26,M876*SUMPRODUCT(Z876:AC876,'control variables'!$O$5:$R$5)/J876+H$65*'key variables'!$B$25/scenario!J$65,M876*SUMPRODUCT(Z876:AC876,'control variables'!$O$7:$R$7)/J876+H$65*'key variables'!$B$25/scenario!J$65))</f>
        <v>1.4936689874450004E-42</v>
      </c>
      <c r="S876" s="10">
        <f ca="1">IF(IF($A876&gt;='key variables'!$B$26,N876*SUMPRODUCT(Z876:AC876,'control variables'!$O$6:$R$6)/J876+I$65*'key variables'!$B$25/scenario!J$65,N876*SUMPRODUCT(Z876:AC876,'control variables'!$O$7:$R$7)/J876+I$65*'key variables'!$B$25/scenario!J$65)&lt;'key variables'!$B$28,0,IF($A876&gt;='key variables'!$B$26,N876*SUMPRODUCT(Z876:AC876,'control variables'!$O$6:$R$6)/J876+I$65*'key variables'!$B$25/scenario!J$65,N876*SUMPRODUCT(Z876:AC876,'control variables'!$O$7:$R$7)/J876+I$65*'key variables'!$B$25/scenario!J$65))</f>
        <v>6.7139681609120101E-43</v>
      </c>
      <c r="T876" s="10">
        <f t="shared" ca="1" si="643"/>
        <v>3.0957855579754384E-42</v>
      </c>
      <c r="U876" s="82">
        <f ca="1">SUMPRODUCT(P846:P875,'control variables'!AD$7:AD$36)</f>
        <v>9.1599480990657824E-43</v>
      </c>
      <c r="V876" s="82">
        <f ca="1">SUMPRODUCT(Q846:Q875,'control variables'!AE$7:AE$36)</f>
        <v>1.0573032505380984E-42</v>
      </c>
      <c r="W876" s="82">
        <f ca="1">SUMPRODUCT(R846:R875,'control variables'!AF$7:AF$36)</f>
        <v>3.1668545787420599E-42</v>
      </c>
      <c r="X876" s="82">
        <f ca="1">SUMPRODUCT(S846:S875,'control variables'!AG$7:AG$36)</f>
        <v>1.4234854569942336E-42</v>
      </c>
      <c r="Y876" s="82">
        <f t="shared" ca="1" si="637"/>
        <v>6.56363809618097E-42</v>
      </c>
      <c r="Z876" s="10">
        <f ca="1">IF($A876&gt;='key variables'!$B$26,SUMPRODUCT(P846:P875,'control variables'!V$7:V$36)*$E876,SUMPRODUCT(P846:P875,'control variables'!Z$7:Z$36)*$E876)</f>
        <v>2.235120066747464E-42</v>
      </c>
      <c r="AA876" s="10">
        <f ca="1">IF($A876&gt;='key variables'!$B$26,SUMPRODUCT(Q846:Q875,'control variables'!W$7:W$36)*$E876,SUMPRODUCT(Q846:Q875,'control variables'!AA$7:AA$36)*$E876)</f>
        <v>2.5799269672238059E-42</v>
      </c>
      <c r="AB876" s="10">
        <f ca="1">IF($A876&gt;='key variables'!$B$26,SUMPRODUCT(R846:R875,'control variables'!X$7:X$36)*$E876,SUMPRODUCT(R846:R875,'control variables'!AB$7:AB$36)*$E876)</f>
        <v>7.727445768103615E-42</v>
      </c>
      <c r="AC876" s="10">
        <f ca="1">IF($A876&gt;='key variables'!$B$26,SUMPRODUCT(S846:S875,'control variables'!Y$7:Y$36)*$E876,SUMPRODUCT(S846:S875,'control variables'!AC$7:AC$36)*$E876)</f>
        <v>3.4734486213688172E-42</v>
      </c>
      <c r="AD876" s="10">
        <f t="shared" ca="1" si="638"/>
        <v>1.6015941423443702E-41</v>
      </c>
      <c r="AE876" s="82">
        <f ca="1">SUMPRODUCT(P846:P875,'control variables'!AL$7:AL$36)</f>
        <v>3.043229104441543E-42</v>
      </c>
      <c r="AF876" s="82">
        <f ca="1">SUMPRODUCT(Q846:Q875,'control variables'!AM$7:AM$36)</f>
        <v>3.5035164744689258E-42</v>
      </c>
      <c r="AG876" s="82">
        <f ca="1">SUMPRODUCT(R846:R875,'control variables'!AN$7:AN$36)</f>
        <v>9.9894462329405928E-42</v>
      </c>
      <c r="AH876" s="82">
        <f ca="1">SUMPRODUCT(S846:S875,'control variables'!AO$7:AO$36)</f>
        <v>4.3253311312215878E-42</v>
      </c>
      <c r="AI876" s="82">
        <f t="shared" ca="1" si="650"/>
        <v>2.0861522943072647E-41</v>
      </c>
      <c r="AJ876" s="10">
        <f ca="1">SUMPRODUCT(P846:P875,'control variables'!AP$7:AP$36)</f>
        <v>2.9078172457747721E-45</v>
      </c>
      <c r="AK876" s="10">
        <f ca="1">SUMPRODUCT(Q846:Q875,'control variables'!AQ$7:AQ$36)</f>
        <v>8.3909990337226037E-45</v>
      </c>
      <c r="AL876" s="10">
        <f ca="1">SUMPRODUCT(R846:R875,'control variables'!AR$7:AR$36)</f>
        <v>3.0159453719610523E-43</v>
      </c>
      <c r="AM876" s="10">
        <f ca="1">SUMPRODUCT(S846:S875,'control variables'!AS$7:AS$36)</f>
        <v>2.25942085926206E-43</v>
      </c>
      <c r="AN876" s="10">
        <f t="shared" ca="1" si="672"/>
        <v>5.3883543940180861E-43</v>
      </c>
      <c r="AO876" s="82">
        <f ca="1">SUMPRODUCT(P846:P875,'control variables'!AX$7:AX$36)</f>
        <v>3.954187701150994E-45</v>
      </c>
      <c r="AP876" s="82">
        <f ca="1">SUMPRODUCT(Q846:Q875,'control variables'!AY$7:AY$36)</f>
        <v>9.1283825289165372E-45</v>
      </c>
      <c r="AQ876" s="82">
        <f ca="1">SUMPRODUCT(R846:R875,'control variables'!AZ$7:AZ$36)</f>
        <v>8.2024509033229392E-44</v>
      </c>
      <c r="AR876" s="82">
        <f ca="1">SUMPRODUCT(S846:S875,'control variables'!BA$7:BA$36)</f>
        <v>6.1449351305691026E-44</v>
      </c>
      <c r="AS876" s="82">
        <f t="shared" ca="1" si="673"/>
        <v>1.5655643056898796E-43</v>
      </c>
      <c r="AT876" s="10">
        <f ca="1">SUMPRODUCT(P846:P875,'control variables'!AT$7:AT$36)</f>
        <v>-3.4897249501690478E-45</v>
      </c>
      <c r="AU876" s="10">
        <f ca="1">SUMPRODUCT(Q846:Q875,'control variables'!AU$7:AU$36)</f>
        <v>3.7855838558356445E-45</v>
      </c>
      <c r="AV876" s="10">
        <f ca="1">SUMPRODUCT(R846:R875,'control variables'!AV$7:AV$36)</f>
        <v>1.630102744614438E-42</v>
      </c>
      <c r="AW876" s="10">
        <f ca="1">SUMPRODUCT(S846:S875,'control variables'!AW$7:AW$36)</f>
        <v>1.2212051909704677E-42</v>
      </c>
      <c r="AX876" s="10">
        <f t="shared" ca="1" si="651"/>
        <v>2.8516037944905724E-42</v>
      </c>
      <c r="AY876" s="82">
        <f ca="1">SUMPRODUCT(P846:P875,'control variables'!BB$7:BB$36)</f>
        <v>1.2648383753625209E-44</v>
      </c>
      <c r="AZ876" s="82">
        <f ca="1">SUMPRODUCT(Q846:Q875,'control variables'!BC$7:BC$36)</f>
        <v>3.2253356016238534E-44</v>
      </c>
      <c r="BA876" s="82">
        <f ca="1">SUMPRODUCT(R846:R875,'control variables'!BD$7:BD$36)</f>
        <v>2.2578340615271459E-43</v>
      </c>
      <c r="BB876" s="82">
        <f ca="1">SUMPRODUCT(S846:S875,'control variables'!BE$7:BE$36)</f>
        <v>3.2085433772019925E-44</v>
      </c>
      <c r="BC876" s="82">
        <f t="shared" ca="1" si="674"/>
        <v>3.0277057969459829E-43</v>
      </c>
      <c r="BD876" s="10">
        <f ca="1">SUMPRODUCT(P846:P875,'control variables'!BF$7:BF$36)</f>
        <v>2.6459317116422598E-45</v>
      </c>
      <c r="BE876" s="10">
        <f ca="1">SUMPRODUCT(Q846:Q875,'control variables'!BG$7:BG$36)</f>
        <v>3.0541135923101098E-45</v>
      </c>
      <c r="BF876" s="10">
        <f ca="1">SUMPRODUCT(R846:R875,'control variables'!BH$7:BH$36)</f>
        <v>9.147738464705606E-44</v>
      </c>
      <c r="BG876" s="10">
        <f ca="1">SUMPRODUCT(S846:S875,'control variables'!BI$7:BI$36)</f>
        <v>2.0559315789719128E-43</v>
      </c>
      <c r="BH876" s="10">
        <f t="shared" ca="1" si="675"/>
        <v>3.0277058784819973E-43</v>
      </c>
      <c r="BI876" s="82">
        <f t="shared" ca="1" si="652"/>
        <v>3.052387763244999E-42</v>
      </c>
      <c r="BJ876" s="82">
        <f t="shared" ca="1" si="653"/>
        <v>3.5395554143409998E-42</v>
      </c>
      <c r="BK876" s="82">
        <f t="shared" ca="1" si="654"/>
        <v>1.1845332383707745E-41</v>
      </c>
      <c r="BL876" s="82">
        <f t="shared" ca="1" si="655"/>
        <v>5.5786217559640751E-42</v>
      </c>
      <c r="BM876" s="82">
        <f t="shared" ca="1" si="645"/>
        <v>2.401589731725782E-41</v>
      </c>
      <c r="BN876" s="10">
        <f ca="1">BN875+BI876-INDIRECT(ADDRESS(MAX($D876-'key variables'!$B$9*30,34),scenario!BI$4),TRUE)</f>
        <v>9439390.0751690175</v>
      </c>
      <c r="BO876" s="10">
        <f ca="1">BO875+BJ876-INDIRECT(ADDRESS(MAX($D876-'key variables'!$B$9*30,34),scenario!BJ$4),TRUE)</f>
        <v>10895583.360992203</v>
      </c>
      <c r="BP876" s="10">
        <f ca="1">BP875+BK876-INDIRECT(ADDRESS(MAX($D876-'key variables'!$B$9*30,34),scenario!BK$4),TRUE)</f>
        <v>32531162.537994072</v>
      </c>
      <c r="BQ876" s="10">
        <f ca="1">BQ875+BL876-INDIRECT(ADDRESS(MAX($D876-'key variables'!$B$9*30,34),scenario!BL$4),TRUE)</f>
        <v>14415841.516535141</v>
      </c>
      <c r="BR876" s="10">
        <f t="shared" ca="1" si="676"/>
        <v>67281977.490690395</v>
      </c>
      <c r="BS876" s="82">
        <f t="shared" ca="1" si="657"/>
        <v>-2.3433848477536824E-9</v>
      </c>
      <c r="BT876" s="82">
        <f t="shared" ca="1" si="658"/>
        <v>-3.4288309057018498E-10</v>
      </c>
      <c r="BU876" s="82">
        <f t="shared" ca="1" si="659"/>
        <v>-4.2578247660364599E-9</v>
      </c>
      <c r="BV876" s="82">
        <f t="shared" ca="1" si="660"/>
        <v>-2.9943922343414556E-9</v>
      </c>
      <c r="BW876" s="82">
        <f t="shared" ca="1" si="677"/>
        <v>-9.9384849387017825E-9</v>
      </c>
      <c r="BX876" s="10">
        <f t="shared" ca="1" si="661"/>
        <v>-1.8625994260191893E-12</v>
      </c>
      <c r="BY876" s="10">
        <f t="shared" ca="1" si="662"/>
        <v>2.8902850229962428E-12</v>
      </c>
      <c r="BZ876" s="10">
        <f t="shared" ca="1" si="663"/>
        <v>-3.5034723983035463E-11</v>
      </c>
      <c r="CA876" s="10">
        <f t="shared" ca="1" si="664"/>
        <v>-2.0257049910634696E-11</v>
      </c>
      <c r="CB876" s="10">
        <v>0</v>
      </c>
      <c r="CC876" s="82">
        <f t="shared" ca="1" si="665"/>
        <v>3.9725652202851362E-13</v>
      </c>
      <c r="CD876" s="82">
        <f t="shared" ca="1" si="666"/>
        <v>3.4270724516460853E-13</v>
      </c>
      <c r="CE876" s="82">
        <f t="shared" ca="1" si="667"/>
        <v>1.8915613015532971E-10</v>
      </c>
      <c r="CF876" s="82">
        <f t="shared" ca="1" si="668"/>
        <v>3.7028113764059381E-11</v>
      </c>
      <c r="CG876" s="82">
        <f t="shared" ca="1" si="678"/>
        <v>2.269242076865822E-10</v>
      </c>
      <c r="CH876" s="13" t="str">
        <f t="shared" ca="1" si="630"/>
        <v/>
      </c>
      <c r="CI876" s="81">
        <f t="shared" ca="1" si="639"/>
        <v>0.1131775965863165</v>
      </c>
      <c r="CJ876" s="81">
        <f t="shared" ca="1" si="640"/>
        <v>0.13063724757458739</v>
      </c>
      <c r="CK876" s="81">
        <f t="shared" ca="1" si="641"/>
        <v>0.39004625943939081</v>
      </c>
      <c r="CL876" s="81">
        <f t="shared" ca="1" si="642"/>
        <v>0.17284488538116416</v>
      </c>
      <c r="CM876" s="89">
        <f t="shared" ca="1" si="631"/>
        <v>0.80670598898145884</v>
      </c>
    </row>
    <row r="877" spans="1:91" x14ac:dyDescent="0.3">
      <c r="A877">
        <v>812</v>
      </c>
      <c r="B877" s="3">
        <f t="shared" si="644"/>
        <v>2.4444444444444446</v>
      </c>
      <c r="C877" s="3">
        <f t="shared" si="632"/>
        <v>27.066666666666666</v>
      </c>
      <c r="D877" s="4">
        <f t="shared" ca="1" si="669"/>
        <v>877</v>
      </c>
      <c r="E877" s="58">
        <f>(0.5*(COS(B877*2*PI())+1)*('key variables'!$B$4-'key variables'!$B$6)+'key variables'!$B$6)/'key variables'!$B$4</f>
        <v>1</v>
      </c>
      <c r="F877" s="10">
        <f t="shared" ca="1" si="633"/>
        <v>11689222.907461114</v>
      </c>
      <c r="G877" s="10">
        <f t="shared" ca="1" si="634"/>
        <v>13492492.798713122</v>
      </c>
      <c r="H877" s="10">
        <f t="shared" ca="1" si="635"/>
        <v>40309474.521088287</v>
      </c>
      <c r="I877" s="10">
        <f t="shared" ca="1" si="636"/>
        <v>17912154.249750931</v>
      </c>
      <c r="J877" s="10">
        <f t="shared" ca="1" si="670"/>
        <v>83403344.477013454</v>
      </c>
      <c r="K877" s="82">
        <f t="shared" ca="1" si="646"/>
        <v>2249832.832292099</v>
      </c>
      <c r="L877" s="82">
        <f t="shared" ca="1" si="647"/>
        <v>2596909.4377209195</v>
      </c>
      <c r="M877" s="82">
        <f t="shared" ca="1" si="648"/>
        <v>7778311.98309422</v>
      </c>
      <c r="N877" s="82">
        <f t="shared" ca="1" si="649"/>
        <v>3496312.733215793</v>
      </c>
      <c r="O877" s="82">
        <f t="shared" ca="1" si="671"/>
        <v>16121366.986323033</v>
      </c>
      <c r="P877" s="10">
        <f ca="1">IF(IF($A877&gt;='key variables'!$B$26,K877*SUMPRODUCT(Z877:AC877,'control variables'!$O$3:$R$3)/J877+F$65*'key variables'!$B$25/scenario!J$65,K877*SUMPRODUCT(Z877:AC877,'control variables'!$O$7:$R$7)/J877+F$65*'key variables'!$B$25/scenario!J$65)&lt;'key variables'!$B$28,0,IF($A877&gt;='key variables'!$B$26,K877*SUMPRODUCT(Z877:AC877,'control variables'!$O$3:$R$3)/J877+F$65*'key variables'!$B$25/scenario!J$65,K877*SUMPRODUCT(Z877:AC877,'control variables'!$O$7:$R$7)/J877+F$65*'key variables'!$B$25/scenario!J$65))</f>
        <v>3.7174445938030883E-43</v>
      </c>
      <c r="Q877" s="10">
        <f ca="1">IF(IF($A877&gt;='key variables'!$B$26,L877*SUMPRODUCT(Z877:AC877,'control variables'!$O$4:$R$4)/J877+G$65*'key variables'!$B$25/scenario!J$65,L877*SUMPRODUCT(Z877:AC877,'control variables'!$O$7:$R$7)/J877+G$65*'key variables'!$B$25/scenario!J$65)&lt;'key variables'!$B$28,0,IF($A877&gt;='key variables'!$B$26,L877*SUMPRODUCT(Z877:AC877,'control variables'!$O$4:$R$4)/J877+G$65*'key variables'!$B$25/scenario!J$65,L877*SUMPRODUCT(Z877:AC877,'control variables'!$O$7:$R$7)/J877+G$65*'key variables'!$B$25/scenario!J$65))</f>
        <v>4.2909263351875882E-43</v>
      </c>
      <c r="R877" s="10">
        <f ca="1">IF(IF($A877&gt;='key variables'!$B$26,M877*SUMPRODUCT(Z877:AC877,'control variables'!$O$5:$R$5)/J877+H$65*'key variables'!$B$25/scenario!J$65,M877*SUMPRODUCT(Z877:AC877,'control variables'!$O$7:$R$7)/J877+H$65*'key variables'!$B$25/scenario!J$65)&lt;'key variables'!$B$28,0,IF($A877&gt;='key variables'!$B$26,M877*SUMPRODUCT(Z877:AC877,'control variables'!$O$5:$R$5)/J877+H$65*'key variables'!$B$25/scenario!J$65,M877*SUMPRODUCT(Z877:AC877,'control variables'!$O$7:$R$7)/J877+H$65*'key variables'!$B$25/scenario!J$65))</f>
        <v>1.2852263250602813E-42</v>
      </c>
      <c r="S877" s="10">
        <f ca="1">IF(IF($A877&gt;='key variables'!$B$26,N877*SUMPRODUCT(Z877:AC877,'control variables'!$O$6:$R$6)/J877+I$65*'key variables'!$B$25/scenario!J$65,N877*SUMPRODUCT(Z877:AC877,'control variables'!$O$7:$R$7)/J877+I$65*'key variables'!$B$25/scenario!J$65)&lt;'key variables'!$B$28,0,IF($A877&gt;='key variables'!$B$26,N877*SUMPRODUCT(Z877:AC877,'control variables'!$O$6:$R$6)/J877+I$65*'key variables'!$B$25/scenario!J$65,N877*SUMPRODUCT(Z877:AC877,'control variables'!$O$7:$R$7)/J877+I$65*'key variables'!$B$25/scenario!J$65))</f>
        <v>5.7770287115493938E-43</v>
      </c>
      <c r="T877" s="10">
        <f t="shared" ca="1" si="643"/>
        <v>2.6637662891142883E-42</v>
      </c>
      <c r="U877" s="82">
        <f ca="1">SUMPRODUCT(P847:P876,'control variables'!AD$7:AD$36)</f>
        <v>7.8816702576404761E-43</v>
      </c>
      <c r="V877" s="82">
        <f ca="1">SUMPRODUCT(Q847:Q876,'control variables'!AE$7:AE$36)</f>
        <v>9.0975576421908302E-43</v>
      </c>
      <c r="W877" s="82">
        <f ca="1">SUMPRODUCT(R847:R876,'control variables'!AF$7:AF$36)</f>
        <v>2.7249175730689474E-42</v>
      </c>
      <c r="X877" s="82">
        <f ca="1">SUMPRODUCT(S847:S876,'control variables'!AG$7:AG$36)</f>
        <v>1.2248369605630711E-42</v>
      </c>
      <c r="Y877" s="82">
        <f t="shared" ca="1" si="637"/>
        <v>5.6476773236151489E-42</v>
      </c>
      <c r="Z877" s="10">
        <f ca="1">IF($A877&gt;='key variables'!$B$26,SUMPRODUCT(P847:P876,'control variables'!V$7:V$36)*$E877,SUMPRODUCT(P847:P876,'control variables'!Z$7:Z$36)*$E877)</f>
        <v>1.9232073328161731E-42</v>
      </c>
      <c r="AA877" s="10">
        <f ca="1">IF($A877&gt;='key variables'!$B$26,SUMPRODUCT(Q847:Q876,'control variables'!W$7:W$36)*$E877,SUMPRODUCT(Q847:Q876,'control variables'!AA$7:AA$36)*$E877)</f>
        <v>2.2198961636612692E-42</v>
      </c>
      <c r="AB877" s="10">
        <f ca="1">IF($A877&gt;='key variables'!$B$26,SUMPRODUCT(R847:R876,'control variables'!X$7:X$36)*$E877,SUMPRODUCT(R847:R876,'control variables'!AB$7:AB$36)*$E877)</f>
        <v>6.6490747348452454E-42</v>
      </c>
      <c r="AC877" s="10">
        <f ca="1">IF($A877&gt;='key variables'!$B$26,SUMPRODUCT(S847:S876,'control variables'!Y$7:Y$36)*$E877,SUMPRODUCT(S847:S876,'control variables'!AC$7:AC$36)*$E877)</f>
        <v>2.9887261799307615E-42</v>
      </c>
      <c r="AD877" s="10">
        <f t="shared" ca="1" si="638"/>
        <v>1.3780904411253449E-41</v>
      </c>
      <c r="AE877" s="82">
        <f ca="1">SUMPRODUCT(P847:P876,'control variables'!AL$7:AL$36)</f>
        <v>2.6185441293176172E-42</v>
      </c>
      <c r="AF877" s="82">
        <f ca="1">SUMPRODUCT(Q847:Q876,'control variables'!AM$7:AM$36)</f>
        <v>3.0145980408766118E-42</v>
      </c>
      <c r="AG877" s="82">
        <f ca="1">SUMPRODUCT(R847:R876,'control variables'!AN$7:AN$36)</f>
        <v>8.595411285408544E-42</v>
      </c>
      <c r="AH877" s="82">
        <f ca="1">SUMPRODUCT(S847:S876,'control variables'!AO$7:AO$36)</f>
        <v>3.7217278266972424E-42</v>
      </c>
      <c r="AI877" s="82">
        <f t="shared" ca="1" si="650"/>
        <v>1.7950281282300015E-41</v>
      </c>
      <c r="AJ877" s="10">
        <f ca="1">SUMPRODUCT(P847:P876,'control variables'!AP$7:AP$36)</f>
        <v>2.5020291002538E-45</v>
      </c>
      <c r="AK877" s="10">
        <f ca="1">SUMPRODUCT(Q847:Q876,'control variables'!AQ$7:AQ$36)</f>
        <v>7.2200286290624823E-45</v>
      </c>
      <c r="AL877" s="10">
        <f ca="1">SUMPRODUCT(R847:R876,'control variables'!AR$7:AR$36)</f>
        <v>2.5950678628057097E-43</v>
      </c>
      <c r="AM877" s="10">
        <f ca="1">SUMPRODUCT(S847:S876,'control variables'!AS$7:AS$36)</f>
        <v>1.944116930941398E-43</v>
      </c>
      <c r="AN877" s="10">
        <f t="shared" ca="1" si="672"/>
        <v>4.6364053710402706E-43</v>
      </c>
      <c r="AO877" s="82">
        <f ca="1">SUMPRODUCT(P847:P876,'control variables'!AX$7:AX$36)</f>
        <v>3.4023777493311467E-45</v>
      </c>
      <c r="AP877" s="82">
        <f ca="1">SUMPRODUCT(Q847:Q876,'control variables'!AY$7:AY$36)</f>
        <v>7.8545096872180135E-45</v>
      </c>
      <c r="AQ877" s="82">
        <f ca="1">SUMPRODUCT(R847:R876,'control variables'!AZ$7:AZ$36)</f>
        <v>7.0577925360810914E-44</v>
      </c>
      <c r="AR877" s="82">
        <f ca="1">SUMPRODUCT(S847:S876,'control variables'!BA$7:BA$36)</f>
        <v>5.2874046806745747E-44</v>
      </c>
      <c r="AS877" s="82">
        <f t="shared" ca="1" si="673"/>
        <v>1.3470885960410582E-43</v>
      </c>
      <c r="AT877" s="10">
        <f ca="1">SUMPRODUCT(P847:P876,'control variables'!AT$7:AT$36)</f>
        <v>-3.0027311344589903E-45</v>
      </c>
      <c r="AU877" s="10">
        <f ca="1">SUMPRODUCT(Q847:Q876,'control variables'!AU$7:AU$36)</f>
        <v>3.2573027010258681E-45</v>
      </c>
      <c r="AV877" s="10">
        <f ca="1">SUMPRODUCT(R847:R876,'control variables'!AV$7:AV$36)</f>
        <v>1.4026206459003924E-42</v>
      </c>
      <c r="AW877" s="10">
        <f ca="1">SUMPRODUCT(S847:S876,'control variables'!AW$7:AW$36)</f>
        <v>1.0507850621042003E-42</v>
      </c>
      <c r="AX877" s="10">
        <f t="shared" ca="1" si="651"/>
        <v>2.4536602795711596E-42</v>
      </c>
      <c r="AY877" s="82">
        <f ca="1">SUMPRODUCT(P847:P876,'control variables'!BB$7:BB$36)</f>
        <v>1.0883292018689295E-44</v>
      </c>
      <c r="AZ877" s="82">
        <f ca="1">SUMPRODUCT(Q847:Q876,'control variables'!BC$7:BC$36)</f>
        <v>2.7752375239790223E-44</v>
      </c>
      <c r="BA877" s="82">
        <f ca="1">SUMPRODUCT(R847:R876,'control variables'!BD$7:BD$36)</f>
        <v>1.9427515720576027E-43</v>
      </c>
      <c r="BB877" s="82">
        <f ca="1">SUMPRODUCT(S847:S876,'control variables'!BE$7:BE$36)</f>
        <v>2.760788667462149E-44</v>
      </c>
      <c r="BC877" s="82">
        <f t="shared" ca="1" si="674"/>
        <v>2.6051871113886127E-43</v>
      </c>
      <c r="BD877" s="10">
        <f ca="1">SUMPRODUCT(P847:P876,'control variables'!BF$7:BF$36)</f>
        <v>2.2766898949488017E-45</v>
      </c>
      <c r="BE877" s="10">
        <f ca="1">SUMPRODUCT(Q847:Q876,'control variables'!BG$7:BG$36)</f>
        <v>2.6279096784861847E-45</v>
      </c>
      <c r="BF877" s="10">
        <f ca="1">SUMPRODUCT(R847:R876,'control variables'!BH$7:BH$36)</f>
        <v>7.8711644871980541E-44</v>
      </c>
      <c r="BG877" s="10">
        <f ca="1">SUMPRODUCT(S847:S876,'control variables'!BI$7:BI$36)</f>
        <v>1.7690247370920582E-43</v>
      </c>
      <c r="BH877" s="10">
        <f t="shared" ca="1" si="675"/>
        <v>2.6051871815462135E-43</v>
      </c>
      <c r="BI877" s="82">
        <f t="shared" ca="1" si="652"/>
        <v>2.6264246902018474E-42</v>
      </c>
      <c r="BJ877" s="82">
        <f t="shared" ca="1" si="653"/>
        <v>3.0456077188174275E-42</v>
      </c>
      <c r="BK877" s="82">
        <f t="shared" ca="1" si="654"/>
        <v>1.0192307088514696E-41</v>
      </c>
      <c r="BL877" s="82">
        <f t="shared" ca="1" si="655"/>
        <v>4.8001207754760638E-42</v>
      </c>
      <c r="BM877" s="82">
        <f t="shared" ca="1" si="645"/>
        <v>2.0664460273010035E-41</v>
      </c>
      <c r="BN877" s="10">
        <f ca="1">BN876+BI877-INDIRECT(ADDRESS(MAX($D877-'key variables'!$B$9*30,34),scenario!BI$4),TRUE)</f>
        <v>9439390.0751690175</v>
      </c>
      <c r="BO877" s="10">
        <f ca="1">BO876+BJ877-INDIRECT(ADDRESS(MAX($D877-'key variables'!$B$9*30,34),scenario!BJ$4),TRUE)</f>
        <v>10895583.360992203</v>
      </c>
      <c r="BP877" s="10">
        <f ca="1">BP876+BK877-INDIRECT(ADDRESS(MAX($D877-'key variables'!$B$9*30,34),scenario!BK$4),TRUE)</f>
        <v>32531162.537994072</v>
      </c>
      <c r="BQ877" s="10">
        <f ca="1">BQ876+BL877-INDIRECT(ADDRESS(MAX($D877-'key variables'!$B$9*30,34),scenario!BL$4),TRUE)</f>
        <v>14415841.516535141</v>
      </c>
      <c r="BR877" s="10">
        <f t="shared" ca="1" si="676"/>
        <v>67281977.490690395</v>
      </c>
      <c r="BS877" s="82">
        <f t="shared" ca="1" si="657"/>
        <v>-2.3433848477536824E-9</v>
      </c>
      <c r="BT877" s="82">
        <f t="shared" ca="1" si="658"/>
        <v>-3.4288309057018498E-10</v>
      </c>
      <c r="BU877" s="82">
        <f t="shared" ca="1" si="659"/>
        <v>-4.2578247660364599E-9</v>
      </c>
      <c r="BV877" s="82">
        <f t="shared" ca="1" si="660"/>
        <v>-2.9943922343414556E-9</v>
      </c>
      <c r="BW877" s="82">
        <f t="shared" ca="1" si="677"/>
        <v>-9.9384849387017825E-9</v>
      </c>
      <c r="BX877" s="10">
        <f t="shared" ca="1" si="661"/>
        <v>-1.8625994260191893E-12</v>
      </c>
      <c r="BY877" s="10">
        <f t="shared" ca="1" si="662"/>
        <v>2.8902850229962428E-12</v>
      </c>
      <c r="BZ877" s="10">
        <f t="shared" ca="1" si="663"/>
        <v>-3.5034723983035463E-11</v>
      </c>
      <c r="CA877" s="10">
        <f t="shared" ca="1" si="664"/>
        <v>-2.0257049910634696E-11</v>
      </c>
      <c r="CB877" s="10">
        <v>0</v>
      </c>
      <c r="CC877" s="82">
        <f t="shared" ca="1" si="665"/>
        <v>3.9725652202851362E-13</v>
      </c>
      <c r="CD877" s="82">
        <f t="shared" ca="1" si="666"/>
        <v>3.4270724516460853E-13</v>
      </c>
      <c r="CE877" s="82">
        <f t="shared" ca="1" si="667"/>
        <v>1.8915613015532971E-10</v>
      </c>
      <c r="CF877" s="82">
        <f t="shared" ca="1" si="668"/>
        <v>3.7028113764059381E-11</v>
      </c>
      <c r="CG877" s="82">
        <f t="shared" ca="1" si="678"/>
        <v>2.269242076865822E-10</v>
      </c>
      <c r="CH877" s="13" t="str">
        <f t="shared" ca="1" si="630"/>
        <v/>
      </c>
      <c r="CI877" s="81">
        <f t="shared" ca="1" si="639"/>
        <v>0.1131775965863165</v>
      </c>
      <c r="CJ877" s="81">
        <f t="shared" ca="1" si="640"/>
        <v>0.13063724757458739</v>
      </c>
      <c r="CK877" s="81">
        <f t="shared" ca="1" si="641"/>
        <v>0.39004625943939081</v>
      </c>
      <c r="CL877" s="81">
        <f t="shared" ca="1" si="642"/>
        <v>0.17284488538116416</v>
      </c>
      <c r="CM877" s="89">
        <f t="shared" ca="1" si="631"/>
        <v>0.80670598898145884</v>
      </c>
    </row>
    <row r="878" spans="1:91" x14ac:dyDescent="0.3">
      <c r="A878">
        <v>813</v>
      </c>
      <c r="B878" s="3">
        <f t="shared" si="644"/>
        <v>2.4472222222222224</v>
      </c>
      <c r="C878" s="3">
        <f t="shared" si="632"/>
        <v>27.1</v>
      </c>
      <c r="D878" s="4">
        <f t="shared" ca="1" si="669"/>
        <v>878</v>
      </c>
      <c r="E878" s="58">
        <f>(0.5*(COS(B878*2*PI())+1)*('key variables'!$B$4-'key variables'!$B$6)+'key variables'!$B$6)/'key variables'!$B$4</f>
        <v>1</v>
      </c>
      <c r="F878" s="10">
        <f t="shared" ca="1" si="633"/>
        <v>11689222.907461114</v>
      </c>
      <c r="G878" s="10">
        <f t="shared" ca="1" si="634"/>
        <v>13492492.798713122</v>
      </c>
      <c r="H878" s="10">
        <f t="shared" ca="1" si="635"/>
        <v>40309474.521088287</v>
      </c>
      <c r="I878" s="10">
        <f t="shared" ca="1" si="636"/>
        <v>17912154.249750931</v>
      </c>
      <c r="J878" s="10">
        <f t="shared" ca="1" si="670"/>
        <v>83403344.477013454</v>
      </c>
      <c r="K878" s="82">
        <f t="shared" ca="1" si="646"/>
        <v>2249832.832292099</v>
      </c>
      <c r="L878" s="82">
        <f t="shared" ca="1" si="647"/>
        <v>2596909.4377209195</v>
      </c>
      <c r="M878" s="82">
        <f t="shared" ca="1" si="648"/>
        <v>7778311.98309422</v>
      </c>
      <c r="N878" s="82">
        <f t="shared" ca="1" si="649"/>
        <v>3496312.733215793</v>
      </c>
      <c r="O878" s="82">
        <f t="shared" ca="1" si="671"/>
        <v>16121366.986323033</v>
      </c>
      <c r="P878" s="10">
        <f ca="1">IF(IF($A878&gt;='key variables'!$B$26,K878*SUMPRODUCT(Z878:AC878,'control variables'!$O$3:$R$3)/J878+F$65*'key variables'!$B$25/scenario!J$65,K878*SUMPRODUCT(Z878:AC878,'control variables'!$O$7:$R$7)/J878+F$65*'key variables'!$B$25/scenario!J$65)&lt;'key variables'!$B$28,0,IF($A878&gt;='key variables'!$B$26,K878*SUMPRODUCT(Z878:AC878,'control variables'!$O$3:$R$3)/J878+F$65*'key variables'!$B$25/scenario!J$65,K878*SUMPRODUCT(Z878:AC878,'control variables'!$O$7:$R$7)/J878+F$65*'key variables'!$B$25/scenario!J$65))</f>
        <v>3.1986723257080925E-43</v>
      </c>
      <c r="Q878" s="10">
        <f ca="1">IF(IF($A878&gt;='key variables'!$B$26,L878*SUMPRODUCT(Z878:AC878,'control variables'!$O$4:$R$4)/J878+G$65*'key variables'!$B$25/scenario!J$65,L878*SUMPRODUCT(Z878:AC878,'control variables'!$O$7:$R$7)/J878+G$65*'key variables'!$B$25/scenario!J$65)&lt;'key variables'!$B$28,0,IF($A878&gt;='key variables'!$B$26,L878*SUMPRODUCT(Z878:AC878,'control variables'!$O$4:$R$4)/J878+G$65*'key variables'!$B$25/scenario!J$65,L878*SUMPRODUCT(Z878:AC878,'control variables'!$O$7:$R$7)/J878+G$65*'key variables'!$B$25/scenario!J$65))</f>
        <v>3.6921242465580672E-43</v>
      </c>
      <c r="R878" s="10">
        <f ca="1">IF(IF($A878&gt;='key variables'!$B$26,M878*SUMPRODUCT(Z878:AC878,'control variables'!$O$5:$R$5)/J878+H$65*'key variables'!$B$25/scenario!J$65,M878*SUMPRODUCT(Z878:AC878,'control variables'!$O$7:$R$7)/J878+H$65*'key variables'!$B$25/scenario!J$65)&lt;'key variables'!$B$28,0,IF($A878&gt;='key variables'!$B$26,M878*SUMPRODUCT(Z878:AC878,'control variables'!$O$5:$R$5)/J878+H$65*'key variables'!$B$25/scenario!J$65,M878*SUMPRODUCT(Z878:AC878,'control variables'!$O$7:$R$7)/J878+H$65*'key variables'!$B$25/scenario!J$65))</f>
        <v>1.1058719974185563E-42</v>
      </c>
      <c r="S878" s="10">
        <f ca="1">IF(IF($A878&gt;='key variables'!$B$26,N878*SUMPRODUCT(Z878:AC878,'control variables'!$O$6:$R$6)/J878+I$65*'key variables'!$B$25/scenario!J$65,N878*SUMPRODUCT(Z878:AC878,'control variables'!$O$7:$R$7)/J878+I$65*'key variables'!$B$25/scenario!J$65)&lt;'key variables'!$B$28,0,IF($A878&gt;='key variables'!$B$26,N878*SUMPRODUCT(Z878:AC878,'control variables'!$O$6:$R$6)/J878+I$65*'key variables'!$B$25/scenario!J$65,N878*SUMPRODUCT(Z878:AC878,'control variables'!$O$7:$R$7)/J878+I$65*'key variables'!$B$25/scenario!J$65))</f>
        <v>4.9708398869637441E-43</v>
      </c>
      <c r="T878" s="10">
        <f t="shared" ca="1" si="643"/>
        <v>2.2920356433415464E-42</v>
      </c>
      <c r="U878" s="82">
        <f ca="1">SUMPRODUCT(P848:P877,'control variables'!AD$7:AD$36)</f>
        <v>6.7817770775917538E-43</v>
      </c>
      <c r="V878" s="82">
        <f ca="1">SUMPRODUCT(Q848:Q877,'control variables'!AE$7:AE$36)</f>
        <v>7.8279864372744977E-43</v>
      </c>
      <c r="W878" s="82">
        <f ca="1">SUMPRODUCT(R848:R877,'control variables'!AF$7:AF$36)</f>
        <v>2.3446532183266193E-42</v>
      </c>
      <c r="X878" s="82">
        <f ca="1">SUMPRODUCT(S848:S877,'control variables'!AG$7:AG$36)</f>
        <v>1.0539100154413862E-42</v>
      </c>
      <c r="Y878" s="82">
        <f t="shared" ca="1" si="637"/>
        <v>4.8595395852546305E-42</v>
      </c>
      <c r="Z878" s="10">
        <f ca="1">IF($A878&gt;='key variables'!$B$26,SUMPRODUCT(P848:P877,'control variables'!V$7:V$36)*$E878,SUMPRODUCT(P848:P877,'control variables'!Z$7:Z$36)*$E878)</f>
        <v>1.6548222621347886E-42</v>
      </c>
      <c r="AA878" s="10">
        <f ca="1">IF($A878&gt;='key variables'!$B$26,SUMPRODUCT(Q848:Q877,'control variables'!W$7:W$36)*$E878,SUMPRODUCT(Q848:Q877,'control variables'!AA$7:AA$36)*$E878)</f>
        <v>1.9101079371796522E-42</v>
      </c>
      <c r="AB878" s="10">
        <f ca="1">IF($A878&gt;='key variables'!$B$26,SUMPRODUCT(R848:R877,'control variables'!X$7:X$36)*$E878,SUMPRODUCT(R848:R877,'control variables'!AB$7:AB$36)*$E878)</f>
        <v>5.7211912132780887E-42</v>
      </c>
      <c r="AC878" s="10">
        <f ca="1">IF($A878&gt;='key variables'!$B$26,SUMPRODUCT(S848:S877,'control variables'!Y$7:Y$36)*$E878,SUMPRODUCT(S848:S877,'control variables'!AC$7:AC$36)*$E878)</f>
        <v>2.5716471300742625E-42</v>
      </c>
      <c r="AD878" s="10">
        <f t="shared" ca="1" si="638"/>
        <v>1.1857768542666792E-41</v>
      </c>
      <c r="AE878" s="82">
        <f ca="1">SUMPRODUCT(P848:P877,'control variables'!AL$7:AL$36)</f>
        <v>2.2531242709188106E-42</v>
      </c>
      <c r="AF878" s="82">
        <f ca="1">SUMPRODUCT(Q848:Q877,'control variables'!AM$7:AM$36)</f>
        <v>2.5939085528161132E-42</v>
      </c>
      <c r="AG878" s="82">
        <f ca="1">SUMPRODUCT(R848:R877,'control variables'!AN$7:AN$36)</f>
        <v>7.3959149929355169E-42</v>
      </c>
      <c r="AH878" s="82">
        <f ca="1">SUMPRODUCT(S848:S877,'control variables'!AO$7:AO$36)</f>
        <v>3.2023578301392641E-42</v>
      </c>
      <c r="AI878" s="82">
        <f t="shared" ca="1" si="650"/>
        <v>1.5445305646809705E-41</v>
      </c>
      <c r="AJ878" s="10">
        <f ca="1">SUMPRODUCT(P848:P877,'control variables'!AP$7:AP$36)</f>
        <v>2.1528690042722598E-45</v>
      </c>
      <c r="AK878" s="10">
        <f ca="1">SUMPRODUCT(Q848:Q877,'control variables'!AQ$7:AQ$36)</f>
        <v>6.2124680499880014E-45</v>
      </c>
      <c r="AL878" s="10">
        <f ca="1">SUMPRODUCT(R848:R877,'control variables'!AR$7:AR$36)</f>
        <v>2.23292413555492E-43</v>
      </c>
      <c r="AM878" s="10">
        <f ca="1">SUMPRODUCT(S848:S877,'control variables'!AS$7:AS$36)</f>
        <v>1.6728139096703911E-43</v>
      </c>
      <c r="AN878" s="10">
        <f t="shared" ca="1" si="672"/>
        <v>3.989391415767914E-43</v>
      </c>
      <c r="AO878" s="82">
        <f ca="1">SUMPRODUCT(P848:P877,'control variables'!AX$7:AX$36)</f>
        <v>2.9275733030513602E-45</v>
      </c>
      <c r="AP878" s="82">
        <f ca="1">SUMPRODUCT(Q848:Q877,'control variables'!AY$7:AY$36)</f>
        <v>6.758406785777425E-45</v>
      </c>
      <c r="AQ878" s="82">
        <f ca="1">SUMPRODUCT(R848:R877,'control variables'!AZ$7:AZ$36)</f>
        <v>6.0728721292537297E-44</v>
      </c>
      <c r="AR878" s="82">
        <f ca="1">SUMPRODUCT(S848:S877,'control variables'!BA$7:BA$36)</f>
        <v>4.5495432682672177E-44</v>
      </c>
      <c r="AS878" s="82">
        <f t="shared" ca="1" si="673"/>
        <v>1.1591013406403826E-43</v>
      </c>
      <c r="AT878" s="10">
        <f ca="1">SUMPRODUCT(P848:P877,'control variables'!AT$7:AT$36)</f>
        <v>-2.5836976823668028E-45</v>
      </c>
      <c r="AU878" s="10">
        <f ca="1">SUMPRODUCT(Q848:Q877,'control variables'!AU$7:AU$36)</f>
        <v>2.8027435899364921E-45</v>
      </c>
      <c r="AV878" s="10">
        <f ca="1">SUMPRODUCT(R848:R877,'control variables'!AV$7:AV$36)</f>
        <v>1.2068838499939852E-42</v>
      </c>
      <c r="AW878" s="10">
        <f ca="1">SUMPRODUCT(S848:S877,'control variables'!AW$7:AW$36)</f>
        <v>9.041471940222289E-43</v>
      </c>
      <c r="AX878" s="10">
        <f t="shared" ca="1" si="651"/>
        <v>2.1112500899237836E-42</v>
      </c>
      <c r="AY878" s="82">
        <f ca="1">SUMPRODUCT(P848:P877,'control variables'!BB$7:BB$36)</f>
        <v>9.3645202004657513E-45</v>
      </c>
      <c r="AZ878" s="82">
        <f ca="1">SUMPRODUCT(Q848:Q877,'control variables'!BC$7:BC$36)</f>
        <v>2.3879509811703102E-44</v>
      </c>
      <c r="BA878" s="82">
        <f ca="1">SUMPRODUCT(R848:R877,'control variables'!BD$7:BD$36)</f>
        <v>1.6716390876747827E-43</v>
      </c>
      <c r="BB878" s="82">
        <f ca="1">SUMPRODUCT(S848:S877,'control variables'!BE$7:BE$36)</f>
        <v>2.37551847375495E-44</v>
      </c>
      <c r="BC878" s="82">
        <f t="shared" ca="1" si="674"/>
        <v>2.2416312351719662E-43</v>
      </c>
      <c r="BD878" s="10">
        <f ca="1">SUMPRODUCT(P848:P877,'control variables'!BF$7:BF$36)</f>
        <v>1.9589760593423776E-45</v>
      </c>
      <c r="BE878" s="10">
        <f ca="1">SUMPRODUCT(Q848:Q877,'control variables'!BG$7:BG$36)</f>
        <v>2.2611828504576945E-45</v>
      </c>
      <c r="BF878" s="10">
        <f ca="1">SUMPRODUCT(R848:R877,'control variables'!BH$7:BH$36)</f>
        <v>6.7727373955396163E-44</v>
      </c>
      <c r="BG878" s="10">
        <f ca="1">SUMPRODUCT(S848:S877,'control variables'!BI$7:BI$36)</f>
        <v>1.522155966887057E-43</v>
      </c>
      <c r="BH878" s="10">
        <f t="shared" ca="1" si="675"/>
        <v>2.2416312955390191E-43</v>
      </c>
      <c r="BI878" s="82">
        <f t="shared" ca="1" si="652"/>
        <v>2.2599050934369096E-42</v>
      </c>
      <c r="BJ878" s="82">
        <f t="shared" ca="1" si="653"/>
        <v>2.6205908062177526E-42</v>
      </c>
      <c r="BK878" s="82">
        <f t="shared" ca="1" si="654"/>
        <v>8.7699627516969801E-42</v>
      </c>
      <c r="BL878" s="82">
        <f t="shared" ca="1" si="655"/>
        <v>4.1302602088990428E-42</v>
      </c>
      <c r="BM878" s="82">
        <f t="shared" ca="1" si="645"/>
        <v>1.7780718860250684E-41</v>
      </c>
      <c r="BN878" s="10">
        <f ca="1">BN877+BI878-INDIRECT(ADDRESS(MAX($D878-'key variables'!$B$9*30,34),scenario!BI$4),TRUE)</f>
        <v>9439390.0751690175</v>
      </c>
      <c r="BO878" s="10">
        <f ca="1">BO877+BJ878-INDIRECT(ADDRESS(MAX($D878-'key variables'!$B$9*30,34),scenario!BJ$4),TRUE)</f>
        <v>10895583.360992203</v>
      </c>
      <c r="BP878" s="10">
        <f ca="1">BP877+BK878-INDIRECT(ADDRESS(MAX($D878-'key variables'!$B$9*30,34),scenario!BK$4),TRUE)</f>
        <v>32531162.537994072</v>
      </c>
      <c r="BQ878" s="10">
        <f ca="1">BQ877+BL878-INDIRECT(ADDRESS(MAX($D878-'key variables'!$B$9*30,34),scenario!BL$4),TRUE)</f>
        <v>14415841.516535141</v>
      </c>
      <c r="BR878" s="10">
        <f t="shared" ca="1" si="676"/>
        <v>67281977.490690395</v>
      </c>
      <c r="BS878" s="82">
        <f t="shared" ca="1" si="657"/>
        <v>-2.3433848477536824E-9</v>
      </c>
      <c r="BT878" s="82">
        <f t="shared" ca="1" si="658"/>
        <v>-3.4288309057018498E-10</v>
      </c>
      <c r="BU878" s="82">
        <f t="shared" ca="1" si="659"/>
        <v>-4.2578247660364599E-9</v>
      </c>
      <c r="BV878" s="82">
        <f t="shared" ca="1" si="660"/>
        <v>-2.9943922343414556E-9</v>
      </c>
      <c r="BW878" s="82">
        <f t="shared" ca="1" si="677"/>
        <v>-9.9384849387017825E-9</v>
      </c>
      <c r="BX878" s="10">
        <f t="shared" ca="1" si="661"/>
        <v>-1.8625994260191893E-12</v>
      </c>
      <c r="BY878" s="10">
        <f t="shared" ca="1" si="662"/>
        <v>2.8902850229962428E-12</v>
      </c>
      <c r="BZ878" s="10">
        <f t="shared" ca="1" si="663"/>
        <v>-3.5034723983035463E-11</v>
      </c>
      <c r="CA878" s="10">
        <f t="shared" ca="1" si="664"/>
        <v>-2.0257049910634696E-11</v>
      </c>
      <c r="CB878" s="10">
        <v>0</v>
      </c>
      <c r="CC878" s="82">
        <f t="shared" ca="1" si="665"/>
        <v>3.9725652202851362E-13</v>
      </c>
      <c r="CD878" s="82">
        <f t="shared" ca="1" si="666"/>
        <v>3.4270724516460853E-13</v>
      </c>
      <c r="CE878" s="82">
        <f t="shared" ca="1" si="667"/>
        <v>1.8915613015532971E-10</v>
      </c>
      <c r="CF878" s="82">
        <f t="shared" ca="1" si="668"/>
        <v>3.7028113764059381E-11</v>
      </c>
      <c r="CG878" s="82">
        <f t="shared" ca="1" si="678"/>
        <v>2.269242076865822E-10</v>
      </c>
      <c r="CH878" s="13" t="str">
        <f t="shared" ca="1" si="630"/>
        <v/>
      </c>
      <c r="CI878" s="81">
        <f t="shared" ca="1" si="639"/>
        <v>0.1131775965863165</v>
      </c>
      <c r="CJ878" s="81">
        <f t="shared" ca="1" si="640"/>
        <v>0.13063724757458739</v>
      </c>
      <c r="CK878" s="81">
        <f t="shared" ca="1" si="641"/>
        <v>0.39004625943939081</v>
      </c>
      <c r="CL878" s="81">
        <f t="shared" ca="1" si="642"/>
        <v>0.17284488538116416</v>
      </c>
      <c r="CM878" s="89">
        <f t="shared" ca="1" si="631"/>
        <v>0.80670598898145884</v>
      </c>
    </row>
    <row r="879" spans="1:91" x14ac:dyDescent="0.3">
      <c r="A879">
        <v>814</v>
      </c>
      <c r="B879" s="3">
        <f t="shared" si="644"/>
        <v>2.4500000000000002</v>
      </c>
      <c r="C879" s="3">
        <f t="shared" si="632"/>
        <v>27.133333333333333</v>
      </c>
      <c r="D879" s="4">
        <f t="shared" ca="1" si="669"/>
        <v>879</v>
      </c>
      <c r="E879" s="58">
        <f>(0.5*(COS(B879*2*PI())+1)*('key variables'!$B$4-'key variables'!$B$6)+'key variables'!$B$6)/'key variables'!$B$4</f>
        <v>1</v>
      </c>
      <c r="F879" s="10">
        <f t="shared" ca="1" si="633"/>
        <v>11689222.907461114</v>
      </c>
      <c r="G879" s="10">
        <f t="shared" ca="1" si="634"/>
        <v>13492492.798713122</v>
      </c>
      <c r="H879" s="10">
        <f t="shared" ca="1" si="635"/>
        <v>40309474.521088287</v>
      </c>
      <c r="I879" s="10">
        <f t="shared" ca="1" si="636"/>
        <v>17912154.249750931</v>
      </c>
      <c r="J879" s="10">
        <f t="shared" ca="1" si="670"/>
        <v>83403344.477013454</v>
      </c>
      <c r="K879" s="82">
        <f t="shared" ca="1" si="646"/>
        <v>2249832.832292099</v>
      </c>
      <c r="L879" s="82">
        <f t="shared" ca="1" si="647"/>
        <v>2596909.4377209195</v>
      </c>
      <c r="M879" s="82">
        <f t="shared" ca="1" si="648"/>
        <v>7778311.98309422</v>
      </c>
      <c r="N879" s="82">
        <f t="shared" ca="1" si="649"/>
        <v>3496312.733215793</v>
      </c>
      <c r="O879" s="82">
        <f t="shared" ca="1" si="671"/>
        <v>16121366.986323033</v>
      </c>
      <c r="P879" s="10">
        <f ca="1">IF(IF($A879&gt;='key variables'!$B$26,K879*SUMPRODUCT(Z879:AC879,'control variables'!$O$3:$R$3)/J879+F$65*'key variables'!$B$25/scenario!J$65,K879*SUMPRODUCT(Z879:AC879,'control variables'!$O$7:$R$7)/J879+F$65*'key variables'!$B$25/scenario!J$65)&lt;'key variables'!$B$28,0,IF($A879&gt;='key variables'!$B$26,K879*SUMPRODUCT(Z879:AC879,'control variables'!$O$3:$R$3)/J879+F$65*'key variables'!$B$25/scenario!J$65,K879*SUMPRODUCT(Z879:AC879,'control variables'!$O$7:$R$7)/J879+F$65*'key variables'!$B$25/scenario!J$65))</f>
        <v>2.7522951288383831E-43</v>
      </c>
      <c r="Q879" s="10">
        <f ca="1">IF(IF($A879&gt;='key variables'!$B$26,L879*SUMPRODUCT(Z879:AC879,'control variables'!$O$4:$R$4)/J879+G$65*'key variables'!$B$25/scenario!J$65,L879*SUMPRODUCT(Z879:AC879,'control variables'!$O$7:$R$7)/J879+G$65*'key variables'!$B$25/scenario!J$65)&lt;'key variables'!$B$28,0,IF($A879&gt;='key variables'!$B$26,L879*SUMPRODUCT(Z879:AC879,'control variables'!$O$4:$R$4)/J879+G$65*'key variables'!$B$25/scenario!J$65,L879*SUMPRODUCT(Z879:AC879,'control variables'!$O$7:$R$7)/J879+G$65*'key variables'!$B$25/scenario!J$65))</f>
        <v>3.1768854525035868E-43</v>
      </c>
      <c r="R879" s="10">
        <f ca="1">IF(IF($A879&gt;='key variables'!$B$26,M879*SUMPRODUCT(Z879:AC879,'control variables'!$O$5:$R$5)/J879+H$65*'key variables'!$B$25/scenario!J$65,M879*SUMPRODUCT(Z879:AC879,'control variables'!$O$7:$R$7)/J879+H$65*'key variables'!$B$25/scenario!J$65)&lt;'key variables'!$B$28,0,IF($A879&gt;='key variables'!$B$26,M879*SUMPRODUCT(Z879:AC879,'control variables'!$O$5:$R$5)/J879+H$65*'key variables'!$B$25/scenario!J$65,M879*SUMPRODUCT(Z879:AC879,'control variables'!$O$7:$R$7)/J879+H$65*'key variables'!$B$25/scenario!J$65))</f>
        <v>9.5154670490985107E-43</v>
      </c>
      <c r="S879" s="10">
        <f ca="1">IF(IF($A879&gt;='key variables'!$B$26,N879*SUMPRODUCT(Z879:AC879,'control variables'!$O$6:$R$6)/J879+I$65*'key variables'!$B$25/scenario!J$65,N879*SUMPRODUCT(Z879:AC879,'control variables'!$O$7:$R$7)/J879+I$65*'key variables'!$B$25/scenario!J$65)&lt;'key variables'!$B$28,0,IF($A879&gt;='key variables'!$B$26,N879*SUMPRODUCT(Z879:AC879,'control variables'!$O$6:$R$6)/J879+I$65*'key variables'!$B$25/scenario!J$65,N879*SUMPRODUCT(Z879:AC879,'control variables'!$O$7:$R$7)/J879+I$65*'key variables'!$B$25/scenario!J$65))</f>
        <v>4.2771553363463793E-43</v>
      </c>
      <c r="T879" s="10">
        <f t="shared" ca="1" si="643"/>
        <v>1.9721802966786859E-42</v>
      </c>
      <c r="U879" s="82">
        <f ca="1">SUMPRODUCT(P849:P878,'control variables'!AD$7:AD$36)</f>
        <v>5.8353748414638253E-43</v>
      </c>
      <c r="V879" s="82">
        <f ca="1">SUMPRODUCT(Q849:Q878,'control variables'!AE$7:AE$36)</f>
        <v>6.7355848758763098E-43</v>
      </c>
      <c r="W879" s="82">
        <f ca="1">SUMPRODUCT(R849:R878,'control variables'!AF$7:AF$36)</f>
        <v>2.0174550483807523E-42</v>
      </c>
      <c r="X879" s="82">
        <f ca="1">SUMPRODUCT(S849:S878,'control variables'!AG$7:AG$36)</f>
        <v>9.0683605770440662E-43</v>
      </c>
      <c r="Y879" s="82">
        <f t="shared" ca="1" si="637"/>
        <v>4.1813870778191729E-42</v>
      </c>
      <c r="Z879" s="10">
        <f ca="1">IF($A879&gt;='key variables'!$B$26,SUMPRODUCT(P849:P878,'control variables'!V$7:V$36)*$E879,SUMPRODUCT(P849:P878,'control variables'!Z$7:Z$36)*$E879)</f>
        <v>1.4238905356329824E-42</v>
      </c>
      <c r="AA879" s="10">
        <f ca="1">IF($A879&gt;='key variables'!$B$26,SUMPRODUCT(Q849:Q878,'control variables'!W$7:W$36)*$E879,SUMPRODUCT(Q849:Q878,'control variables'!AA$7:AA$36)*$E879)</f>
        <v>1.643550897290269E-42</v>
      </c>
      <c r="AB879" s="10">
        <f ca="1">IF($A879&gt;='key variables'!$B$26,SUMPRODUCT(R849:R878,'control variables'!X$7:X$36)*$E879,SUMPRODUCT(R849:R878,'control variables'!AB$7:AB$36)*$E879)</f>
        <v>4.922794554760294E-42</v>
      </c>
      <c r="AC879" s="10">
        <f ca="1">IF($A879&gt;='key variables'!$B$26,SUMPRODUCT(S849:S878,'control variables'!Y$7:Y$36)*$E879,SUMPRODUCT(S849:S878,'control variables'!AC$7:AC$36)*$E879)</f>
        <v>2.212771784189477E-42</v>
      </c>
      <c r="AD879" s="10">
        <f t="shared" ca="1" si="638"/>
        <v>1.0203007771873022E-41</v>
      </c>
      <c r="AE879" s="82">
        <f ca="1">SUMPRODUCT(P849:P878,'control variables'!AL$7:AL$36)</f>
        <v>1.9386990363711597E-42</v>
      </c>
      <c r="AF879" s="82">
        <f ca="1">SUMPRODUCT(Q849:Q878,'control variables'!AM$7:AM$36)</f>
        <v>2.2319266081709687E-42</v>
      </c>
      <c r="AG879" s="82">
        <f ca="1">SUMPRODUCT(R849:R878,'control variables'!AN$7:AN$36)</f>
        <v>6.3638093357540201E-42</v>
      </c>
      <c r="AH879" s="82">
        <f ca="1">SUMPRODUCT(S849:S878,'control variables'!AO$7:AO$36)</f>
        <v>2.755466318275856E-42</v>
      </c>
      <c r="AI879" s="82">
        <f t="shared" ca="1" si="650"/>
        <v>1.3289901298572005E-41</v>
      </c>
      <c r="AJ879" s="10">
        <f ca="1">SUMPRODUCT(P849:P878,'control variables'!AP$7:AP$36)</f>
        <v>1.8524344697214294E-45</v>
      </c>
      <c r="AK879" s="10">
        <f ca="1">SUMPRODUCT(Q849:Q878,'control variables'!AQ$7:AQ$36)</f>
        <v>5.3455133289593659E-45</v>
      </c>
      <c r="AL879" s="10">
        <f ca="1">SUMPRODUCT(R849:R878,'control variables'!AR$7:AR$36)</f>
        <v>1.9213178455198573E-43</v>
      </c>
      <c r="AM879" s="10">
        <f ca="1">SUMPRODUCT(S849:S878,'control variables'!AS$7:AS$36)</f>
        <v>1.4393714348404533E-43</v>
      </c>
      <c r="AN879" s="10">
        <f t="shared" ca="1" si="672"/>
        <v>3.4326687583471185E-43</v>
      </c>
      <c r="AO879" s="82">
        <f ca="1">SUMPRODUCT(P849:P878,'control variables'!AX$7:AX$36)</f>
        <v>2.5190281844583273E-45</v>
      </c>
      <c r="AP879" s="82">
        <f ca="1">SUMPRODUCT(Q849:Q878,'control variables'!AY$7:AY$36)</f>
        <v>5.8152658919465079E-45</v>
      </c>
      <c r="AQ879" s="82">
        <f ca="1">SUMPRODUCT(R849:R878,'control variables'!AZ$7:AZ$36)</f>
        <v>5.2253981269254754E-44</v>
      </c>
      <c r="AR879" s="82">
        <f ca="1">SUMPRODUCT(S849:S878,'control variables'!BA$7:BA$36)</f>
        <v>3.9146509866150122E-44</v>
      </c>
      <c r="AS879" s="82">
        <f t="shared" ca="1" si="673"/>
        <v>9.9734785211809715E-44</v>
      </c>
      <c r="AT879" s="10">
        <f ca="1">SUMPRODUCT(P849:P878,'control variables'!AT$7:AT$36)</f>
        <v>-2.2231406725898321E-45</v>
      </c>
      <c r="AU879" s="10">
        <f ca="1">SUMPRODUCT(Q849:Q878,'control variables'!AU$7:AU$36)</f>
        <v>2.4116185543505333E-45</v>
      </c>
      <c r="AV879" s="10">
        <f ca="1">SUMPRODUCT(R849:R878,'control variables'!AV$7:AV$36)</f>
        <v>1.0384622753369499E-42</v>
      </c>
      <c r="AW879" s="10">
        <f ca="1">SUMPRODUCT(S849:S878,'control variables'!AW$7:AW$36)</f>
        <v>7.7797275383917175E-43</v>
      </c>
      <c r="AX879" s="10">
        <f t="shared" ca="1" si="651"/>
        <v>1.8166235070578824E-42</v>
      </c>
      <c r="AY879" s="82">
        <f ca="1">SUMPRODUCT(P849:P878,'control variables'!BB$7:BB$36)</f>
        <v>8.0576941640763205E-45</v>
      </c>
      <c r="AZ879" s="82">
        <f ca="1">SUMPRODUCT(Q849:Q878,'control variables'!BC$7:BC$36)</f>
        <v>2.0547105749336038E-44</v>
      </c>
      <c r="BA879" s="82">
        <f ca="1">SUMPRODUCT(R849:R878,'control variables'!BD$7:BD$36)</f>
        <v>1.4383605601629264E-43</v>
      </c>
      <c r="BB879" s="82">
        <f ca="1">SUMPRODUCT(S849:S878,'control variables'!BE$7:BE$36)</f>
        <v>2.0440130335432179E-44</v>
      </c>
      <c r="BC879" s="82">
        <f t="shared" ca="1" si="674"/>
        <v>1.928809862651372E-43</v>
      </c>
      <c r="BD879" s="10">
        <f ca="1">SUMPRODUCT(P849:P878,'control variables'!BF$7:BF$36)</f>
        <v>1.6855994352111317E-45</v>
      </c>
      <c r="BE879" s="10">
        <f ca="1">SUMPRODUCT(Q849:Q878,'control variables'!BG$7:BG$36)</f>
        <v>1.9456330349029779E-45</v>
      </c>
      <c r="BF879" s="10">
        <f ca="1">SUMPRODUCT(R849:R878,'control variables'!BH$7:BH$36)</f>
        <v>5.8275966540332515E-44</v>
      </c>
      <c r="BG879" s="10">
        <f ca="1">SUMPRODUCT(S849:S878,'control variables'!BI$7:BI$36)</f>
        <v>1.3097379244896896E-43</v>
      </c>
      <c r="BH879" s="10">
        <f t="shared" ca="1" si="675"/>
        <v>1.9288099145941557E-43</v>
      </c>
      <c r="BI879" s="82">
        <f t="shared" ca="1" si="652"/>
        <v>1.9445335898626461E-42</v>
      </c>
      <c r="BJ879" s="82">
        <f t="shared" ca="1" si="653"/>
        <v>2.2548853324746551E-42</v>
      </c>
      <c r="BK879" s="82">
        <f t="shared" ca="1" si="654"/>
        <v>7.5461076671072627E-42</v>
      </c>
      <c r="BL879" s="82">
        <f t="shared" ca="1" si="655"/>
        <v>3.5538792024504601E-42</v>
      </c>
      <c r="BM879" s="82">
        <f t="shared" ca="1" si="645"/>
        <v>1.5299405791895022E-41</v>
      </c>
      <c r="BN879" s="10">
        <f ca="1">BN878+BI879-INDIRECT(ADDRESS(MAX($D879-'key variables'!$B$9*30,34),scenario!BI$4),TRUE)</f>
        <v>9439390.0751690175</v>
      </c>
      <c r="BO879" s="10">
        <f ca="1">BO878+BJ879-INDIRECT(ADDRESS(MAX($D879-'key variables'!$B$9*30,34),scenario!BJ$4),TRUE)</f>
        <v>10895583.360992203</v>
      </c>
      <c r="BP879" s="10">
        <f ca="1">BP878+BK879-INDIRECT(ADDRESS(MAX($D879-'key variables'!$B$9*30,34),scenario!BK$4),TRUE)</f>
        <v>32531162.537994072</v>
      </c>
      <c r="BQ879" s="10">
        <f ca="1">BQ878+BL879-INDIRECT(ADDRESS(MAX($D879-'key variables'!$B$9*30,34),scenario!BL$4),TRUE)</f>
        <v>14415841.516535141</v>
      </c>
      <c r="BR879" s="10">
        <f t="shared" ca="1" si="676"/>
        <v>67281977.490690395</v>
      </c>
      <c r="BS879" s="82">
        <f t="shared" ca="1" si="657"/>
        <v>-2.3433848477536824E-9</v>
      </c>
      <c r="BT879" s="82">
        <f t="shared" ca="1" si="658"/>
        <v>-3.4288309057018498E-10</v>
      </c>
      <c r="BU879" s="82">
        <f t="shared" ca="1" si="659"/>
        <v>-4.2578247660364599E-9</v>
      </c>
      <c r="BV879" s="82">
        <f t="shared" ca="1" si="660"/>
        <v>-2.9943922343414556E-9</v>
      </c>
      <c r="BW879" s="82">
        <f t="shared" ca="1" si="677"/>
        <v>-9.9384849387017825E-9</v>
      </c>
      <c r="BX879" s="10">
        <f t="shared" ca="1" si="661"/>
        <v>-1.8625994260191893E-12</v>
      </c>
      <c r="BY879" s="10">
        <f t="shared" ca="1" si="662"/>
        <v>2.8902850229962428E-12</v>
      </c>
      <c r="BZ879" s="10">
        <f t="shared" ca="1" si="663"/>
        <v>-3.5034723983035463E-11</v>
      </c>
      <c r="CA879" s="10">
        <f t="shared" ca="1" si="664"/>
        <v>-2.0257049910634696E-11</v>
      </c>
      <c r="CB879" s="10">
        <v>0</v>
      </c>
      <c r="CC879" s="82">
        <f t="shared" ca="1" si="665"/>
        <v>3.9725652202851362E-13</v>
      </c>
      <c r="CD879" s="82">
        <f t="shared" ca="1" si="666"/>
        <v>3.4270724516460853E-13</v>
      </c>
      <c r="CE879" s="82">
        <f t="shared" ca="1" si="667"/>
        <v>1.8915613015532971E-10</v>
      </c>
      <c r="CF879" s="82">
        <f t="shared" ca="1" si="668"/>
        <v>3.7028113764059381E-11</v>
      </c>
      <c r="CG879" s="82">
        <f t="shared" ca="1" si="678"/>
        <v>2.269242076865822E-10</v>
      </c>
      <c r="CH879" s="13" t="str">
        <f t="shared" ca="1" si="630"/>
        <v/>
      </c>
      <c r="CI879" s="81">
        <f t="shared" ca="1" si="639"/>
        <v>0.1131775965863165</v>
      </c>
      <c r="CJ879" s="81">
        <f t="shared" ca="1" si="640"/>
        <v>0.13063724757458739</v>
      </c>
      <c r="CK879" s="81">
        <f t="shared" ca="1" si="641"/>
        <v>0.39004625943939081</v>
      </c>
      <c r="CL879" s="81">
        <f t="shared" ca="1" si="642"/>
        <v>0.17284488538116416</v>
      </c>
      <c r="CM879" s="89">
        <f t="shared" ca="1" si="631"/>
        <v>0.80670598898145884</v>
      </c>
    </row>
    <row r="880" spans="1:91" x14ac:dyDescent="0.3">
      <c r="A880">
        <v>815</v>
      </c>
      <c r="B880" s="3">
        <f t="shared" si="644"/>
        <v>2.4527777777777779</v>
      </c>
      <c r="C880" s="3">
        <f t="shared" si="632"/>
        <v>27.166666666666668</v>
      </c>
      <c r="D880" s="4">
        <f t="shared" ca="1" si="669"/>
        <v>880</v>
      </c>
      <c r="E880" s="58">
        <f>(0.5*(COS(B880*2*PI())+1)*('key variables'!$B$4-'key variables'!$B$6)+'key variables'!$B$6)/'key variables'!$B$4</f>
        <v>1</v>
      </c>
      <c r="F880" s="10">
        <f t="shared" ca="1" si="633"/>
        <v>11689222.907461114</v>
      </c>
      <c r="G880" s="10">
        <f t="shared" ca="1" si="634"/>
        <v>13492492.798713122</v>
      </c>
      <c r="H880" s="10">
        <f t="shared" ca="1" si="635"/>
        <v>40309474.521088287</v>
      </c>
      <c r="I880" s="10">
        <f t="shared" ca="1" si="636"/>
        <v>17912154.249750931</v>
      </c>
      <c r="J880" s="10">
        <f t="shared" ca="1" si="670"/>
        <v>83403344.477013454</v>
      </c>
      <c r="K880" s="82">
        <f t="shared" ca="1" si="646"/>
        <v>2249832.832292099</v>
      </c>
      <c r="L880" s="82">
        <f t="shared" ca="1" si="647"/>
        <v>2596909.4377209195</v>
      </c>
      <c r="M880" s="82">
        <f t="shared" ca="1" si="648"/>
        <v>7778311.98309422</v>
      </c>
      <c r="N880" s="82">
        <f t="shared" ca="1" si="649"/>
        <v>3496312.733215793</v>
      </c>
      <c r="O880" s="82">
        <f t="shared" ca="1" si="671"/>
        <v>16121366.986323033</v>
      </c>
      <c r="P880" s="10">
        <f ca="1">IF(IF($A880&gt;='key variables'!$B$26,K880*SUMPRODUCT(Z880:AC880,'control variables'!$O$3:$R$3)/J880+F$65*'key variables'!$B$25/scenario!J$65,K880*SUMPRODUCT(Z880:AC880,'control variables'!$O$7:$R$7)/J880+F$65*'key variables'!$B$25/scenario!J$65)&lt;'key variables'!$B$28,0,IF($A880&gt;='key variables'!$B$26,K880*SUMPRODUCT(Z880:AC880,'control variables'!$O$3:$R$3)/J880+F$65*'key variables'!$B$25/scenario!J$65,K880*SUMPRODUCT(Z880:AC880,'control variables'!$O$7:$R$7)/J880+F$65*'key variables'!$B$25/scenario!J$65))</f>
        <v>2.3682102150149373E-43</v>
      </c>
      <c r="Q880" s="10">
        <f ca="1">IF(IF($A880&gt;='key variables'!$B$26,L880*SUMPRODUCT(Z880:AC880,'control variables'!$O$4:$R$4)/J880+G$65*'key variables'!$B$25/scenario!J$65,L880*SUMPRODUCT(Z880:AC880,'control variables'!$O$7:$R$7)/J880+G$65*'key variables'!$B$25/scenario!J$65)&lt;'key variables'!$B$28,0,IF($A880&gt;='key variables'!$B$26,L880*SUMPRODUCT(Z880:AC880,'control variables'!$O$4:$R$4)/J880+G$65*'key variables'!$B$25/scenario!J$65,L880*SUMPRODUCT(Z880:AC880,'control variables'!$O$7:$R$7)/J880+G$65*'key variables'!$B$25/scenario!J$65))</f>
        <v>2.7335486306392885E-43</v>
      </c>
      <c r="R880" s="10">
        <f ca="1">IF(IF($A880&gt;='key variables'!$B$26,M880*SUMPRODUCT(Z880:AC880,'control variables'!$O$5:$R$5)/J880+H$65*'key variables'!$B$25/scenario!J$65,M880*SUMPRODUCT(Z880:AC880,'control variables'!$O$7:$R$7)/J880+H$65*'key variables'!$B$25/scenario!J$65)&lt;'key variables'!$B$28,0,IF($A880&gt;='key variables'!$B$26,M880*SUMPRODUCT(Z880:AC880,'control variables'!$O$5:$R$5)/J880+H$65*'key variables'!$B$25/scenario!J$65,M880*SUMPRODUCT(Z880:AC880,'control variables'!$O$7:$R$7)/J880+H$65*'key variables'!$B$25/scenario!J$65))</f>
        <v>8.187576263241786E-43</v>
      </c>
      <c r="S880" s="10">
        <f ca="1">IF(IF($A880&gt;='key variables'!$B$26,N880*SUMPRODUCT(Z880:AC880,'control variables'!$O$6:$R$6)/J880+I$65*'key variables'!$B$25/scenario!J$65,N880*SUMPRODUCT(Z880:AC880,'control variables'!$O$7:$R$7)/J880+I$65*'key variables'!$B$25/scenario!J$65)&lt;'key variables'!$B$28,0,IF($A880&gt;='key variables'!$B$26,N880*SUMPRODUCT(Z880:AC880,'control variables'!$O$6:$R$6)/J880+I$65*'key variables'!$B$25/scenario!J$65,N880*SUMPRODUCT(Z880:AC880,'control variables'!$O$7:$R$7)/J880+I$65*'key variables'!$B$25/scenario!J$65))</f>
        <v>3.6802750012554852E-43</v>
      </c>
      <c r="T880" s="10">
        <f t="shared" ca="1" si="643"/>
        <v>1.6969610110151496E-42</v>
      </c>
      <c r="U880" s="82">
        <f ca="1">SUMPRODUCT(P850:P879,'control variables'!AD$7:AD$36)</f>
        <v>5.021043769324379E-43</v>
      </c>
      <c r="V880" s="82">
        <f ca="1">SUMPRODUCT(Q850:Q879,'control variables'!AE$7:AE$36)</f>
        <v>5.7956287972223007E-43</v>
      </c>
      <c r="W880" s="82">
        <f ca="1">SUMPRODUCT(R850:R879,'control variables'!AF$7:AF$36)</f>
        <v>1.7359176361022092E-42</v>
      </c>
      <c r="X880" s="82">
        <f ca="1">SUMPRODUCT(S850:S879,'control variables'!AG$7:AG$36)</f>
        <v>7.8028638451496457E-43</v>
      </c>
      <c r="Y880" s="82">
        <f t="shared" ca="1" si="637"/>
        <v>3.5978712772718418E-42</v>
      </c>
      <c r="Z880" s="10">
        <f ca="1">IF($A880&gt;='key variables'!$B$26,SUMPRODUCT(P850:P879,'control variables'!V$7:V$36)*$E880,SUMPRODUCT(P850:P879,'control variables'!Z$7:Z$36)*$E880)</f>
        <v>1.2251855101644988E-42</v>
      </c>
      <c r="AA880" s="10">
        <f ca="1">IF($A880&gt;='key variables'!$B$26,SUMPRODUCT(Q850:Q879,'control variables'!W$7:W$36)*$E880,SUMPRODUCT(Q850:Q879,'control variables'!AA$7:AA$36)*$E880)</f>
        <v>1.414192098469662E-42</v>
      </c>
      <c r="AB880" s="10">
        <f ca="1">IF($A880&gt;='key variables'!$B$26,SUMPRODUCT(R850:R879,'control variables'!X$7:X$36)*$E880,SUMPRODUCT(R850:R879,'control variables'!AB$7:AB$36)*$E880)</f>
        <v>4.2358147674096392E-42</v>
      </c>
      <c r="AC880" s="10">
        <f ca="1">IF($A880&gt;='key variables'!$B$26,SUMPRODUCT(S850:S879,'control variables'!Y$7:Y$36)*$E880,SUMPRODUCT(S850:S879,'control variables'!AC$7:AC$36)*$E880)</f>
        <v>1.9039777703730632E-42</v>
      </c>
      <c r="AD880" s="10">
        <f t="shared" ca="1" si="638"/>
        <v>8.7791701464168632E-42</v>
      </c>
      <c r="AE880" s="82">
        <f ca="1">SUMPRODUCT(P850:P879,'control variables'!AL$7:AL$36)</f>
        <v>1.6681520864775682E-42</v>
      </c>
      <c r="AF880" s="82">
        <f ca="1">SUMPRODUCT(Q850:Q879,'control variables'!AM$7:AM$36)</f>
        <v>1.920459523853813E-42</v>
      </c>
      <c r="AG880" s="82">
        <f ca="1">SUMPRODUCT(R850:R879,'control variables'!AN$7:AN$36)</f>
        <v>5.4757348212510924E-42</v>
      </c>
      <c r="AH880" s="82">
        <f ca="1">SUMPRODUCT(S850:S879,'control variables'!AO$7:AO$36)</f>
        <v>2.3709388625138492E-42</v>
      </c>
      <c r="AI880" s="82">
        <f t="shared" ca="1" si="650"/>
        <v>1.1435285294096324E-41</v>
      </c>
      <c r="AJ880" s="10">
        <f ca="1">SUMPRODUCT(P850:P879,'control variables'!AP$7:AP$36)</f>
        <v>1.5939258068198513E-45</v>
      </c>
      <c r="AK880" s="10">
        <f ca="1">SUMPRODUCT(Q850:Q879,'control variables'!AQ$7:AQ$36)</f>
        <v>4.5995428097432916E-45</v>
      </c>
      <c r="AL880" s="10">
        <f ca="1">SUMPRODUCT(R850:R879,'control variables'!AR$7:AR$36)</f>
        <v>1.653196454251982E-43</v>
      </c>
      <c r="AM880" s="10">
        <f ca="1">SUMPRODUCT(S850:S879,'control variables'!AS$7:AS$36)</f>
        <v>1.238506037914814E-43</v>
      </c>
      <c r="AN880" s="10">
        <f t="shared" ca="1" si="672"/>
        <v>2.9536371783324275E-43</v>
      </c>
      <c r="AO880" s="82">
        <f ca="1">SUMPRODUCT(P850:P879,'control variables'!AX$7:AX$36)</f>
        <v>2.1674958531291457E-45</v>
      </c>
      <c r="AP880" s="82">
        <f ca="1">SUMPRODUCT(Q850:Q879,'control variables'!AY$7:AY$36)</f>
        <v>5.0037410392642367E-45</v>
      </c>
      <c r="AQ880" s="82">
        <f ca="1">SUMPRODUCT(R850:R879,'control variables'!AZ$7:AZ$36)</f>
        <v>4.4961897770489751E-44</v>
      </c>
      <c r="AR880" s="82">
        <f ca="1">SUMPRODUCT(S850:S879,'control variables'!BA$7:BA$36)</f>
        <v>3.3683584138859103E-44</v>
      </c>
      <c r="AS880" s="82">
        <f t="shared" ca="1" si="673"/>
        <v>8.5816718801742238E-44</v>
      </c>
      <c r="AT880" s="10">
        <f ca="1">SUMPRODUCT(P850:P879,'control variables'!AT$7:AT$36)</f>
        <v>-1.9128996723779676E-45</v>
      </c>
      <c r="AU880" s="10">
        <f ca="1">SUMPRODUCT(Q850:Q879,'control variables'!AU$7:AU$36)</f>
        <v>2.0750753199722921E-45</v>
      </c>
      <c r="AV880" s="10">
        <f ca="1">SUMPRODUCT(R850:R879,'control variables'!AV$7:AV$36)</f>
        <v>8.9354406167865251E-43</v>
      </c>
      <c r="AW880" s="10">
        <f ca="1">SUMPRODUCT(S850:S879,'control variables'!AW$7:AW$36)</f>
        <v>6.6940605436555093E-43</v>
      </c>
      <c r="AX880" s="10">
        <f t="shared" ca="1" si="651"/>
        <v>1.5631122916917979E-42</v>
      </c>
      <c r="AY880" s="82">
        <f ca="1">SUMPRODUCT(P850:P879,'control variables'!BB$7:BB$36)</f>
        <v>6.9332367117495683E-45</v>
      </c>
      <c r="AZ880" s="82">
        <f ca="1">SUMPRODUCT(Q850:Q879,'control variables'!BC$7:BC$36)</f>
        <v>1.7679741251116058E-44</v>
      </c>
      <c r="BA880" s="82">
        <f ca="1">SUMPRODUCT(R850:R879,'control variables'!BD$7:BD$36)</f>
        <v>1.2376362315803352E-43</v>
      </c>
      <c r="BB880" s="82">
        <f ca="1">SUMPRODUCT(S850:S879,'control variables'!BE$7:BE$36)</f>
        <v>1.7587694338956064E-44</v>
      </c>
      <c r="BC880" s="82">
        <f t="shared" ca="1" si="674"/>
        <v>1.659642954598552E-43</v>
      </c>
      <c r="BD880" s="10">
        <f ca="1">SUMPRODUCT(P850:P879,'control variables'!BF$7:BF$36)</f>
        <v>1.4503727304038021E-45</v>
      </c>
      <c r="BE880" s="10">
        <f ca="1">SUMPRODUCT(Q850:Q879,'control variables'!BG$7:BG$36)</f>
        <v>1.6741184401515944E-45</v>
      </c>
      <c r="BF880" s="10">
        <f ca="1">SUMPRODUCT(R850:R879,'control variables'!BH$7:BH$36)</f>
        <v>5.0143510339653049E-44</v>
      </c>
      <c r="BG880" s="10">
        <f ca="1">SUMPRODUCT(S850:S879,'control variables'!BI$7:BI$36)</f>
        <v>1.1269629841905962E-43</v>
      </c>
      <c r="BH880" s="10">
        <f t="shared" ca="1" si="675"/>
        <v>1.6596429992926806E-43</v>
      </c>
      <c r="BI880" s="82">
        <f t="shared" ca="1" si="652"/>
        <v>1.6731724235169399E-42</v>
      </c>
      <c r="BJ880" s="82">
        <f t="shared" ca="1" si="653"/>
        <v>1.9402143404249013E-42</v>
      </c>
      <c r="BK880" s="82">
        <f t="shared" ca="1" si="654"/>
        <v>6.4930425060877777E-42</v>
      </c>
      <c r="BL880" s="82">
        <f t="shared" ca="1" si="655"/>
        <v>3.0579326112183562E-42</v>
      </c>
      <c r="BM880" s="82">
        <f t="shared" ca="1" si="645"/>
        <v>1.3164361881247975E-41</v>
      </c>
      <c r="BN880" s="10">
        <f ca="1">BN879+BI880-INDIRECT(ADDRESS(MAX($D880-'key variables'!$B$9*30,34),scenario!BI$4),TRUE)</f>
        <v>9439390.0751690175</v>
      </c>
      <c r="BO880" s="10">
        <f ca="1">BO879+BJ880-INDIRECT(ADDRESS(MAX($D880-'key variables'!$B$9*30,34),scenario!BJ$4),TRUE)</f>
        <v>10895583.360992203</v>
      </c>
      <c r="BP880" s="10">
        <f ca="1">BP879+BK880-INDIRECT(ADDRESS(MAX($D880-'key variables'!$B$9*30,34),scenario!BK$4),TRUE)</f>
        <v>32531162.537994072</v>
      </c>
      <c r="BQ880" s="10">
        <f ca="1">BQ879+BL880-INDIRECT(ADDRESS(MAX($D880-'key variables'!$B$9*30,34),scenario!BL$4),TRUE)</f>
        <v>14415841.516535141</v>
      </c>
      <c r="BR880" s="10">
        <f t="shared" ca="1" si="676"/>
        <v>67281977.490690395</v>
      </c>
      <c r="BS880" s="82">
        <f t="shared" ca="1" si="657"/>
        <v>-2.3433848477536824E-9</v>
      </c>
      <c r="BT880" s="82">
        <f t="shared" ca="1" si="658"/>
        <v>-3.4288309057018498E-10</v>
      </c>
      <c r="BU880" s="82">
        <f t="shared" ca="1" si="659"/>
        <v>-4.2578247660364599E-9</v>
      </c>
      <c r="BV880" s="82">
        <f t="shared" ca="1" si="660"/>
        <v>-2.9943922343414556E-9</v>
      </c>
      <c r="BW880" s="82">
        <f t="shared" ca="1" si="677"/>
        <v>-9.9384849387017825E-9</v>
      </c>
      <c r="BX880" s="10">
        <f t="shared" ca="1" si="661"/>
        <v>-1.8625994260191893E-12</v>
      </c>
      <c r="BY880" s="10">
        <f t="shared" ca="1" si="662"/>
        <v>2.8902850229962428E-12</v>
      </c>
      <c r="BZ880" s="10">
        <f t="shared" ca="1" si="663"/>
        <v>-3.5034723983035463E-11</v>
      </c>
      <c r="CA880" s="10">
        <f t="shared" ca="1" si="664"/>
        <v>-2.0257049910634696E-11</v>
      </c>
      <c r="CB880" s="10">
        <v>0</v>
      </c>
      <c r="CC880" s="82">
        <f t="shared" ca="1" si="665"/>
        <v>3.9725652202851362E-13</v>
      </c>
      <c r="CD880" s="82">
        <f t="shared" ca="1" si="666"/>
        <v>3.4270724516460853E-13</v>
      </c>
      <c r="CE880" s="82">
        <f t="shared" ca="1" si="667"/>
        <v>1.8915613015532971E-10</v>
      </c>
      <c r="CF880" s="82">
        <f t="shared" ca="1" si="668"/>
        <v>3.7028113764059381E-11</v>
      </c>
      <c r="CG880" s="82">
        <f t="shared" ca="1" si="678"/>
        <v>2.269242076865822E-10</v>
      </c>
      <c r="CH880" s="13" t="str">
        <f t="shared" ca="1" si="630"/>
        <v/>
      </c>
      <c r="CI880" s="81">
        <f t="shared" ca="1" si="639"/>
        <v>0.1131775965863165</v>
      </c>
      <c r="CJ880" s="81">
        <f t="shared" ca="1" si="640"/>
        <v>0.13063724757458739</v>
      </c>
      <c r="CK880" s="81">
        <f t="shared" ca="1" si="641"/>
        <v>0.39004625943939081</v>
      </c>
      <c r="CL880" s="81">
        <f t="shared" ca="1" si="642"/>
        <v>0.17284488538116416</v>
      </c>
      <c r="CM880" s="89">
        <f t="shared" ca="1" si="631"/>
        <v>0.80670598898145884</v>
      </c>
    </row>
    <row r="881" spans="1:91" x14ac:dyDescent="0.3">
      <c r="A881">
        <v>816</v>
      </c>
      <c r="B881" s="3">
        <f t="shared" si="644"/>
        <v>2.4555555555555557</v>
      </c>
      <c r="C881" s="3">
        <f t="shared" si="632"/>
        <v>27.2</v>
      </c>
      <c r="D881" s="4">
        <f t="shared" ca="1" si="669"/>
        <v>881</v>
      </c>
      <c r="E881" s="58">
        <f>(0.5*(COS(B881*2*PI())+1)*('key variables'!$B$4-'key variables'!$B$6)+'key variables'!$B$6)/'key variables'!$B$4</f>
        <v>1</v>
      </c>
      <c r="F881" s="10">
        <f t="shared" ca="1" si="633"/>
        <v>11689222.907461114</v>
      </c>
      <c r="G881" s="10">
        <f t="shared" ca="1" si="634"/>
        <v>13492492.798713122</v>
      </c>
      <c r="H881" s="10">
        <f t="shared" ca="1" si="635"/>
        <v>40309474.521088287</v>
      </c>
      <c r="I881" s="10">
        <f t="shared" ca="1" si="636"/>
        <v>17912154.249750931</v>
      </c>
      <c r="J881" s="10">
        <f t="shared" ca="1" si="670"/>
        <v>83403344.477013454</v>
      </c>
      <c r="K881" s="82">
        <f t="shared" ca="1" si="646"/>
        <v>2249832.832292099</v>
      </c>
      <c r="L881" s="82">
        <f t="shared" ca="1" si="647"/>
        <v>2596909.4377209195</v>
      </c>
      <c r="M881" s="82">
        <f t="shared" ca="1" si="648"/>
        <v>7778311.98309422</v>
      </c>
      <c r="N881" s="82">
        <f t="shared" ca="1" si="649"/>
        <v>3496312.733215793</v>
      </c>
      <c r="O881" s="82">
        <f t="shared" ca="1" si="671"/>
        <v>16121366.986323033</v>
      </c>
      <c r="P881" s="10">
        <f ca="1">IF(IF($A881&gt;='key variables'!$B$26,K881*SUMPRODUCT(Z881:AC881,'control variables'!$O$3:$R$3)/J881+F$65*'key variables'!$B$25/scenario!J$65,K881*SUMPRODUCT(Z881:AC881,'control variables'!$O$7:$R$7)/J881+F$65*'key variables'!$B$25/scenario!J$65)&lt;'key variables'!$B$28,0,IF($A881&gt;='key variables'!$B$26,K881*SUMPRODUCT(Z881:AC881,'control variables'!$O$3:$R$3)/J881+F$65*'key variables'!$B$25/scenario!J$65,K881*SUMPRODUCT(Z881:AC881,'control variables'!$O$7:$R$7)/J881+F$65*'key variables'!$B$25/scenario!J$65))</f>
        <v>2.0377246479624993E-43</v>
      </c>
      <c r="Q881" s="10">
        <f ca="1">IF(IF($A881&gt;='key variables'!$B$26,L881*SUMPRODUCT(Z881:AC881,'control variables'!$O$4:$R$4)/J881+G$65*'key variables'!$B$25/scenario!J$65,L881*SUMPRODUCT(Z881:AC881,'control variables'!$O$7:$R$7)/J881+G$65*'key variables'!$B$25/scenario!J$65)&lt;'key variables'!$B$28,0,IF($A881&gt;='key variables'!$B$26,L881*SUMPRODUCT(Z881:AC881,'control variables'!$O$4:$R$4)/J881+G$65*'key variables'!$B$25/scenario!J$65,L881*SUMPRODUCT(Z881:AC881,'control variables'!$O$7:$R$7)/J881+G$65*'key variables'!$B$25/scenario!J$65))</f>
        <v>2.3520798051378569E-43</v>
      </c>
      <c r="R881" s="10">
        <f ca="1">IF(IF($A881&gt;='key variables'!$B$26,M881*SUMPRODUCT(Z881:AC881,'control variables'!$O$5:$R$5)/J881+H$65*'key variables'!$B$25/scenario!J$65,M881*SUMPRODUCT(Z881:AC881,'control variables'!$O$7:$R$7)/J881+H$65*'key variables'!$B$25/scenario!J$65)&lt;'key variables'!$B$28,0,IF($A881&gt;='key variables'!$B$26,M881*SUMPRODUCT(Z881:AC881,'control variables'!$O$5:$R$5)/J881+H$65*'key variables'!$B$25/scenario!J$65,M881*SUMPRODUCT(Z881:AC881,'control variables'!$O$7:$R$7)/J881+H$65*'key variables'!$B$25/scenario!J$65))</f>
        <v>7.0449936635271416E-43</v>
      </c>
      <c r="S881" s="10">
        <f ca="1">IF(IF($A881&gt;='key variables'!$B$26,N881*SUMPRODUCT(Z881:AC881,'control variables'!$O$6:$R$6)/J881+I$65*'key variables'!$B$25/scenario!J$65,N881*SUMPRODUCT(Z881:AC881,'control variables'!$O$7:$R$7)/J881+I$65*'key variables'!$B$25/scenario!J$65)&lt;'key variables'!$B$28,0,IF($A881&gt;='key variables'!$B$26,N881*SUMPRODUCT(Z881:AC881,'control variables'!$O$6:$R$6)/J881+I$65*'key variables'!$B$25/scenario!J$65,N881*SUMPRODUCT(Z881:AC881,'control variables'!$O$7:$R$7)/J881+I$65*'key variables'!$B$25/scenario!J$65))</f>
        <v>3.1666897785470526E-43</v>
      </c>
      <c r="T881" s="10">
        <f t="shared" ca="1" si="643"/>
        <v>1.460148789517455E-42</v>
      </c>
      <c r="U881" s="82">
        <f ca="1">SUMPRODUCT(P851:P880,'control variables'!AD$7:AD$36)</f>
        <v>4.32035322809647E-43</v>
      </c>
      <c r="V881" s="82">
        <f ca="1">SUMPRODUCT(Q851:Q880,'control variables'!AE$7:AE$36)</f>
        <v>4.9868443162959017E-43</v>
      </c>
      <c r="W881" s="82">
        <f ca="1">SUMPRODUCT(R851:R880,'control variables'!AF$7:AF$36)</f>
        <v>1.4936689874450004E-42</v>
      </c>
      <c r="X881" s="82">
        <f ca="1">SUMPRODUCT(S851:S880,'control variables'!AG$7:AG$36)</f>
        <v>6.7139681609120101E-43</v>
      </c>
      <c r="Y881" s="82">
        <f t="shared" ca="1" si="637"/>
        <v>3.0957855579754384E-42</v>
      </c>
      <c r="Z881" s="10">
        <f ca="1">IF($A881&gt;='key variables'!$B$26,SUMPRODUCT(P851:P880,'control variables'!V$7:V$36)*$E881,SUMPRODUCT(P851:P880,'control variables'!Z$7:Z$36)*$E881)</f>
        <v>1.0542099246763705E-42</v>
      </c>
      <c r="AA881" s="10">
        <f ca="1">IF($A881&gt;='key variables'!$B$26,SUMPRODUCT(Q851:Q880,'control variables'!W$7:W$36)*$E881,SUMPRODUCT(Q851:Q880,'control variables'!AA$7:AA$36)*$E881)</f>
        <v>1.2168404974079817E-42</v>
      </c>
      <c r="AB881" s="10">
        <f ca="1">IF($A881&gt;='key variables'!$B$26,SUMPRODUCT(R851:R880,'control variables'!X$7:X$36)*$E881,SUMPRODUCT(R851:R880,'control variables'!AB$7:AB$36)*$E881)</f>
        <v>3.6447035406861965E-42</v>
      </c>
      <c r="AC881" s="10">
        <f ca="1">IF($A881&gt;='key variables'!$B$26,SUMPRODUCT(S851:S880,'control variables'!Y$7:Y$36)*$E881,SUMPRODUCT(S851:S880,'control variables'!AC$7:AC$36)*$E881)</f>
        <v>1.6382762000025418E-42</v>
      </c>
      <c r="AD881" s="10">
        <f t="shared" ca="1" si="638"/>
        <v>7.5540301627730916E-42</v>
      </c>
      <c r="AE881" s="82">
        <f ca="1">SUMPRODUCT(P851:P880,'control variables'!AL$7:AL$36)</f>
        <v>1.4353601726795906E-42</v>
      </c>
      <c r="AF881" s="82">
        <f ca="1">SUMPRODUCT(Q851:Q880,'control variables'!AM$7:AM$36)</f>
        <v>1.6524579120382506E-42</v>
      </c>
      <c r="AG881" s="82">
        <f ca="1">SUMPRODUCT(R851:R880,'control variables'!AN$7:AN$36)</f>
        <v>4.7115917920738721E-42</v>
      </c>
      <c r="AH881" s="82">
        <f ca="1">SUMPRODUCT(S851:S880,'control variables'!AO$7:AO$36)</f>
        <v>2.0400725105926325E-42</v>
      </c>
      <c r="AI881" s="82">
        <f t="shared" ca="1" si="650"/>
        <v>9.8394823873843462E-42</v>
      </c>
      <c r="AJ881" s="10">
        <f ca="1">SUMPRODUCT(P851:P880,'control variables'!AP$7:AP$36)</f>
        <v>1.371492227753877E-45</v>
      </c>
      <c r="AK881" s="10">
        <f ca="1">SUMPRODUCT(Q851:Q880,'control variables'!AQ$7:AQ$36)</f>
        <v>3.9576730534090188E-45</v>
      </c>
      <c r="AL881" s="10">
        <f ca="1">SUMPRODUCT(R851:R880,'control variables'!AR$7:AR$36)</f>
        <v>1.4224916104976027E-43</v>
      </c>
      <c r="AM881" s="10">
        <f ca="1">SUMPRODUCT(S851:S880,'control variables'!AS$7:AS$36)</f>
        <v>1.0656715624771834E-43</v>
      </c>
      <c r="AN881" s="10">
        <f t="shared" ca="1" si="672"/>
        <v>2.541454825786415E-43</v>
      </c>
      <c r="AO881" s="82">
        <f ca="1">SUMPRODUCT(P851:P880,'control variables'!AX$7:AX$36)</f>
        <v>1.8650201305080959E-45</v>
      </c>
      <c r="AP881" s="82">
        <f ca="1">SUMPRODUCT(Q851:Q880,'control variables'!AY$7:AY$36)</f>
        <v>4.3054651073979567E-45</v>
      </c>
      <c r="AQ881" s="82">
        <f ca="1">SUMPRODUCT(R851:R880,'control variables'!AZ$7:AZ$36)</f>
        <v>3.8687430163592639E-44</v>
      </c>
      <c r="AR881" s="82">
        <f ca="1">SUMPRODUCT(S851:S880,'control variables'!BA$7:BA$36)</f>
        <v>2.8983013921776763E-44</v>
      </c>
      <c r="AS881" s="82">
        <f t="shared" ca="1" si="673"/>
        <v>7.3840929323275459E-44</v>
      </c>
      <c r="AT881" s="10">
        <f ca="1">SUMPRODUCT(P851:P880,'control variables'!AT$7:AT$36)</f>
        <v>-1.6459530436825635E-45</v>
      </c>
      <c r="AU881" s="10">
        <f ca="1">SUMPRODUCT(Q851:Q880,'control variables'!AU$7:AU$36)</f>
        <v>1.7854969542302809E-45</v>
      </c>
      <c r="AV881" s="10">
        <f ca="1">SUMPRODUCT(R851:R880,'control variables'!AV$7:AV$36)</f>
        <v>7.6884929681448468E-43</v>
      </c>
      <c r="AW881" s="10">
        <f ca="1">SUMPRODUCT(S851:S880,'control variables'!AW$7:AW$36)</f>
        <v>5.7598992176773646E-43</v>
      </c>
      <c r="AX881" s="10">
        <f t="shared" ca="1" si="651"/>
        <v>1.3449787624927689E-42</v>
      </c>
      <c r="AY881" s="82">
        <f ca="1">SUMPRODUCT(P851:P880,'control variables'!BB$7:BB$36)</f>
        <v>5.9656981665377413E-45</v>
      </c>
      <c r="AZ881" s="82">
        <f ca="1">SUMPRODUCT(Q851:Q880,'control variables'!BC$7:BC$36)</f>
        <v>1.5212519686210081E-44</v>
      </c>
      <c r="BA881" s="82">
        <f ca="1">SUMPRODUCT(R851:R880,'control variables'!BD$7:BD$36)</f>
        <v>1.064923138289379E-43</v>
      </c>
      <c r="BB881" s="82">
        <f ca="1">SUMPRODUCT(S851:S880,'control variables'!BE$7:BE$36)</f>
        <v>1.5133317991830058E-44</v>
      </c>
      <c r="BC881" s="82">
        <f t="shared" ca="1" si="674"/>
        <v>1.4280384967351577E-43</v>
      </c>
      <c r="BD881" s="10">
        <f ca="1">SUMPRODUCT(P851:P880,'control variables'!BF$7:BF$36)</f>
        <v>1.2479720941740195E-45</v>
      </c>
      <c r="BE881" s="10">
        <f ca="1">SUMPRODUCT(Q851:Q880,'control variables'!BG$7:BG$36)</f>
        <v>1.4404939170840958E-45</v>
      </c>
      <c r="BF881" s="10">
        <f ca="1">SUMPRODUCT(R851:R880,'control variables'!BH$7:BH$36)</f>
        <v>4.3145944691328396E-44</v>
      </c>
      <c r="BG881" s="10">
        <f ca="1">SUMPRODUCT(S851:S880,'control variables'!BI$7:BI$36)</f>
        <v>9.6969442816632102E-44</v>
      </c>
      <c r="BH881" s="10">
        <f t="shared" ca="1" si="675"/>
        <v>1.4280385351921861E-43</v>
      </c>
      <c r="BI881" s="82">
        <f t="shared" ca="1" si="652"/>
        <v>1.4396799178024457E-42</v>
      </c>
      <c r="BJ881" s="82">
        <f t="shared" ca="1" si="653"/>
        <v>1.669455928678691E-42</v>
      </c>
      <c r="BK881" s="82">
        <f t="shared" ca="1" si="654"/>
        <v>5.5869334027172947E-42</v>
      </c>
      <c r="BL881" s="82">
        <f t="shared" ca="1" si="655"/>
        <v>2.6311957503521987E-42</v>
      </c>
      <c r="BM881" s="82">
        <f t="shared" ca="1" si="645"/>
        <v>1.132726499955063E-41</v>
      </c>
      <c r="BN881" s="10">
        <f ca="1">BN880+BI881-INDIRECT(ADDRESS(MAX($D881-'key variables'!$B$9*30,34),scenario!BI$4),TRUE)</f>
        <v>9439390.0751690175</v>
      </c>
      <c r="BO881" s="10">
        <f ca="1">BO880+BJ881-INDIRECT(ADDRESS(MAX($D881-'key variables'!$B$9*30,34),scenario!BJ$4),TRUE)</f>
        <v>10895583.360992203</v>
      </c>
      <c r="BP881" s="10">
        <f ca="1">BP880+BK881-INDIRECT(ADDRESS(MAX($D881-'key variables'!$B$9*30,34),scenario!BK$4),TRUE)</f>
        <v>32531162.537994072</v>
      </c>
      <c r="BQ881" s="10">
        <f ca="1">BQ880+BL881-INDIRECT(ADDRESS(MAX($D881-'key variables'!$B$9*30,34),scenario!BL$4),TRUE)</f>
        <v>14415841.516535141</v>
      </c>
      <c r="BR881" s="10">
        <f t="shared" ca="1" si="676"/>
        <v>67281977.490690395</v>
      </c>
      <c r="BS881" s="82">
        <f t="shared" ca="1" si="657"/>
        <v>-2.3433848477536824E-9</v>
      </c>
      <c r="BT881" s="82">
        <f t="shared" ca="1" si="658"/>
        <v>-3.4288309057018498E-10</v>
      </c>
      <c r="BU881" s="82">
        <f t="shared" ca="1" si="659"/>
        <v>-4.2578247660364599E-9</v>
      </c>
      <c r="BV881" s="82">
        <f t="shared" ca="1" si="660"/>
        <v>-2.9943922343414556E-9</v>
      </c>
      <c r="BW881" s="82">
        <f t="shared" ca="1" si="677"/>
        <v>-9.9384849387017825E-9</v>
      </c>
      <c r="BX881" s="10">
        <f t="shared" ca="1" si="661"/>
        <v>-1.8625994260191893E-12</v>
      </c>
      <c r="BY881" s="10">
        <f t="shared" ca="1" si="662"/>
        <v>2.8902850229962428E-12</v>
      </c>
      <c r="BZ881" s="10">
        <f t="shared" ca="1" si="663"/>
        <v>-3.5034723983035463E-11</v>
      </c>
      <c r="CA881" s="10">
        <f t="shared" ca="1" si="664"/>
        <v>-2.0257049910634696E-11</v>
      </c>
      <c r="CB881" s="10">
        <v>0</v>
      </c>
      <c r="CC881" s="82">
        <f t="shared" ca="1" si="665"/>
        <v>3.9725652202851362E-13</v>
      </c>
      <c r="CD881" s="82">
        <f t="shared" ca="1" si="666"/>
        <v>3.4270724516460853E-13</v>
      </c>
      <c r="CE881" s="82">
        <f t="shared" ca="1" si="667"/>
        <v>1.8915613015532971E-10</v>
      </c>
      <c r="CF881" s="82">
        <f t="shared" ca="1" si="668"/>
        <v>3.7028113764059381E-11</v>
      </c>
      <c r="CG881" s="82">
        <f t="shared" ca="1" si="678"/>
        <v>2.269242076865822E-10</v>
      </c>
      <c r="CH881" s="13" t="str">
        <f t="shared" ca="1" si="630"/>
        <v/>
      </c>
      <c r="CI881" s="81">
        <f t="shared" ca="1" si="639"/>
        <v>0.1131775965863165</v>
      </c>
      <c r="CJ881" s="81">
        <f t="shared" ca="1" si="640"/>
        <v>0.13063724757458739</v>
      </c>
      <c r="CK881" s="81">
        <f t="shared" ca="1" si="641"/>
        <v>0.39004625943939081</v>
      </c>
      <c r="CL881" s="81">
        <f t="shared" ca="1" si="642"/>
        <v>0.17284488538116416</v>
      </c>
      <c r="CM881" s="89">
        <f t="shared" ca="1" si="631"/>
        <v>0.80670598898145884</v>
      </c>
    </row>
    <row r="882" spans="1:91" x14ac:dyDescent="0.3">
      <c r="A882">
        <v>817</v>
      </c>
      <c r="B882" s="3">
        <f t="shared" si="644"/>
        <v>2.4583333333333335</v>
      </c>
      <c r="C882" s="3">
        <f t="shared" si="632"/>
        <v>27.233333333333334</v>
      </c>
      <c r="D882" s="4">
        <f t="shared" ca="1" si="669"/>
        <v>882</v>
      </c>
      <c r="E882" s="58">
        <f>(0.5*(COS(B882*2*PI())+1)*('key variables'!$B$4-'key variables'!$B$6)+'key variables'!$B$6)/'key variables'!$B$4</f>
        <v>1</v>
      </c>
      <c r="F882" s="10">
        <f t="shared" ca="1" si="633"/>
        <v>11689222.907461114</v>
      </c>
      <c r="G882" s="10">
        <f t="shared" ca="1" si="634"/>
        <v>13492492.798713122</v>
      </c>
      <c r="H882" s="10">
        <f t="shared" ca="1" si="635"/>
        <v>40309474.521088287</v>
      </c>
      <c r="I882" s="10">
        <f t="shared" ca="1" si="636"/>
        <v>17912154.249750931</v>
      </c>
      <c r="J882" s="10">
        <f t="shared" ca="1" si="670"/>
        <v>83403344.477013454</v>
      </c>
      <c r="K882" s="82">
        <f t="shared" ca="1" si="646"/>
        <v>2249832.832292099</v>
      </c>
      <c r="L882" s="82">
        <f t="shared" ca="1" si="647"/>
        <v>2596909.4377209195</v>
      </c>
      <c r="M882" s="82">
        <f t="shared" ca="1" si="648"/>
        <v>7778311.98309422</v>
      </c>
      <c r="N882" s="82">
        <f t="shared" ca="1" si="649"/>
        <v>3496312.733215793</v>
      </c>
      <c r="O882" s="82">
        <f t="shared" ca="1" si="671"/>
        <v>16121366.986323033</v>
      </c>
      <c r="P882" s="10">
        <f ca="1">IF(IF($A882&gt;='key variables'!$B$26,K882*SUMPRODUCT(Z882:AC882,'control variables'!$O$3:$R$3)/J882+F$65*'key variables'!$B$25/scenario!J$65,K882*SUMPRODUCT(Z882:AC882,'control variables'!$O$7:$R$7)/J882+F$65*'key variables'!$B$25/scenario!J$65)&lt;'key variables'!$B$28,0,IF($A882&gt;='key variables'!$B$26,K882*SUMPRODUCT(Z882:AC882,'control variables'!$O$3:$R$3)/J882+F$65*'key variables'!$B$25/scenario!J$65,K882*SUMPRODUCT(Z882:AC882,'control variables'!$O$7:$R$7)/J882+F$65*'key variables'!$B$25/scenario!J$65))</f>
        <v>1.7533585973860439E-43</v>
      </c>
      <c r="Q882" s="10">
        <f ca="1">IF(IF($A882&gt;='key variables'!$B$26,L882*SUMPRODUCT(Z882:AC882,'control variables'!$O$4:$R$4)/J882+G$65*'key variables'!$B$25/scenario!J$65,L882*SUMPRODUCT(Z882:AC882,'control variables'!$O$7:$R$7)/J882+G$65*'key variables'!$B$25/scenario!J$65)&lt;'key variables'!$B$28,0,IF($A882&gt;='key variables'!$B$26,L882*SUMPRODUCT(Z882:AC882,'control variables'!$O$4:$R$4)/J882+G$65*'key variables'!$B$25/scenario!J$65,L882*SUMPRODUCT(Z882:AC882,'control variables'!$O$7:$R$7)/J882+G$65*'key variables'!$B$25/scenario!J$65))</f>
        <v>2.0238452492588425E-43</v>
      </c>
      <c r="R882" s="10">
        <f ca="1">IF(IF($A882&gt;='key variables'!$B$26,M882*SUMPRODUCT(Z882:AC882,'control variables'!$O$5:$R$5)/J882+H$65*'key variables'!$B$25/scenario!J$65,M882*SUMPRODUCT(Z882:AC882,'control variables'!$O$7:$R$7)/J882+H$65*'key variables'!$B$25/scenario!J$65)&lt;'key variables'!$B$28,0,IF($A882&gt;='key variables'!$B$26,M882*SUMPRODUCT(Z882:AC882,'control variables'!$O$5:$R$5)/J882+H$65*'key variables'!$B$25/scenario!J$65,M882*SUMPRODUCT(Z882:AC882,'control variables'!$O$7:$R$7)/J882+H$65*'key variables'!$B$25/scenario!J$65))</f>
        <v>6.0618593492631876E-43</v>
      </c>
      <c r="S882" s="10">
        <f ca="1">IF(IF($A882&gt;='key variables'!$B$26,N882*SUMPRODUCT(Z882:AC882,'control variables'!$O$6:$R$6)/J882+I$65*'key variables'!$B$25/scenario!J$65,N882*SUMPRODUCT(Z882:AC882,'control variables'!$O$7:$R$7)/J882+I$65*'key variables'!$B$25/scenario!J$65)&lt;'key variables'!$B$28,0,IF($A882&gt;='key variables'!$B$26,N882*SUMPRODUCT(Z882:AC882,'control variables'!$O$6:$R$6)/J882+I$65*'key variables'!$B$25/scenario!J$65,N882*SUMPRODUCT(Z882:AC882,'control variables'!$O$7:$R$7)/J882+I$65*'key variables'!$B$25/scenario!J$65))</f>
        <v>2.724775770868608E-43</v>
      </c>
      <c r="T882" s="10">
        <f t="shared" ca="1" si="643"/>
        <v>1.2563838966776682E-42</v>
      </c>
      <c r="U882" s="82">
        <f ca="1">SUMPRODUCT(P852:P881,'control variables'!AD$7:AD$36)</f>
        <v>3.7174445938030883E-43</v>
      </c>
      <c r="V882" s="82">
        <f ca="1">SUMPRODUCT(Q852:Q881,'control variables'!AE$7:AE$36)</f>
        <v>4.2909263351875882E-43</v>
      </c>
      <c r="W882" s="82">
        <f ca="1">SUMPRODUCT(R852:R881,'control variables'!AF$7:AF$36)</f>
        <v>1.2852263250602813E-42</v>
      </c>
      <c r="X882" s="82">
        <f ca="1">SUMPRODUCT(S852:S881,'control variables'!AG$7:AG$36)</f>
        <v>5.7770287115493938E-43</v>
      </c>
      <c r="Y882" s="82">
        <f t="shared" ca="1" si="637"/>
        <v>2.6637662891142883E-42</v>
      </c>
      <c r="Z882" s="10">
        <f ca="1">IF($A882&gt;='key variables'!$B$26,SUMPRODUCT(P852:P881,'control variables'!V$7:V$36)*$E882,SUMPRODUCT(P852:P881,'control variables'!Z$7:Z$36)*$E882)</f>
        <v>9.070941143737023E-43</v>
      </c>
      <c r="AA882" s="10">
        <f ca="1">IF($A882&gt;='key variables'!$B$26,SUMPRODUCT(Q852:Q881,'control variables'!W$7:W$36)*$E882,SUMPRODUCT(Q852:Q881,'control variables'!AA$7:AA$36)*$E882)</f>
        <v>1.0470294649039643E-42</v>
      </c>
      <c r="AB882" s="10">
        <f ca="1">IF($A882&gt;='key variables'!$B$26,SUMPRODUCT(R852:R881,'control variables'!X$7:X$36)*$E882,SUMPRODUCT(R852:R881,'control variables'!AB$7:AB$36)*$E882)</f>
        <v>3.1360823428107758E-42</v>
      </c>
      <c r="AC882" s="10">
        <f ca="1">IF($A882&gt;='key variables'!$B$26,SUMPRODUCT(S852:S881,'control variables'!Y$7:Y$36)*$E882,SUMPRODUCT(S852:S881,'control variables'!AC$7:AC$36)*$E882)</f>
        <v>1.4096534892678285E-42</v>
      </c>
      <c r="AD882" s="10">
        <f t="shared" ca="1" si="638"/>
        <v>6.4998594113562707E-42</v>
      </c>
      <c r="AE882" s="82">
        <f ca="1">SUMPRODUCT(P852:P881,'control variables'!AL$7:AL$36)</f>
        <v>1.2350545504907647E-42</v>
      </c>
      <c r="AF882" s="82">
        <f ca="1">SUMPRODUCT(Q852:Q881,'control variables'!AM$7:AM$36)</f>
        <v>1.4218561324209778E-42</v>
      </c>
      <c r="AG882" s="82">
        <f ca="1">SUMPRODUCT(R852:R881,'control variables'!AN$7:AN$36)</f>
        <v>4.0540855135979451E-42</v>
      </c>
      <c r="AH882" s="82">
        <f ca="1">SUMPRODUCT(S852:S881,'control variables'!AO$7:AO$36)</f>
        <v>1.7553788139703313E-42</v>
      </c>
      <c r="AI882" s="82">
        <f t="shared" ca="1" si="650"/>
        <v>8.4663750104800198E-42</v>
      </c>
      <c r="AJ882" s="10">
        <f ca="1">SUMPRODUCT(P852:P881,'control variables'!AP$7:AP$36)</f>
        <v>1.1800994266741837E-45</v>
      </c>
      <c r="AK882" s="10">
        <f ca="1">SUMPRODUCT(Q852:Q881,'control variables'!AQ$7:AQ$36)</f>
        <v>3.4053767179860312E-45</v>
      </c>
      <c r="AL882" s="10">
        <f ca="1">SUMPRODUCT(R852:R881,'control variables'!AR$7:AR$36)</f>
        <v>1.2239818061136741E-43</v>
      </c>
      <c r="AM882" s="10">
        <f ca="1">SUMPRODUCT(S852:S881,'control variables'!AS$7:AS$36)</f>
        <v>9.1695627175511031E-44</v>
      </c>
      <c r="AN882" s="10">
        <f t="shared" ca="1" si="672"/>
        <v>2.1867928393153866E-43</v>
      </c>
      <c r="AO882" s="82">
        <f ca="1">SUMPRODUCT(P852:P881,'control variables'!AX$7:AX$36)</f>
        <v>1.6047551289101309E-45</v>
      </c>
      <c r="AP882" s="82">
        <f ca="1">SUMPRODUCT(Q852:Q881,'control variables'!AY$7:AY$36)</f>
        <v>3.7046341218623571E-45</v>
      </c>
      <c r="AQ882" s="82">
        <f ca="1">SUMPRODUCT(R852:R881,'control variables'!AZ$7:AZ$36)</f>
        <v>3.3288569363840594E-44</v>
      </c>
      <c r="AR882" s="82">
        <f ca="1">SUMPRODUCT(S852:S881,'control variables'!BA$7:BA$36)</f>
        <v>2.4938411913856339E-44</v>
      </c>
      <c r="AS882" s="82">
        <f t="shared" ca="1" si="673"/>
        <v>6.3536370528469421E-44</v>
      </c>
      <c r="AT882" s="10">
        <f ca="1">SUMPRODUCT(P852:P881,'control variables'!AT$7:AT$36)</f>
        <v>-1.4162590234751186E-45</v>
      </c>
      <c r="AU882" s="10">
        <f ca="1">SUMPRODUCT(Q852:Q881,'control variables'!AU$7:AU$36)</f>
        <v>1.5363294733842135E-45</v>
      </c>
      <c r="AV882" s="10">
        <f ca="1">SUMPRODUCT(R852:R881,'control variables'!AV$7:AV$36)</f>
        <v>6.615557828246378E-43</v>
      </c>
      <c r="AW882" s="10">
        <f ca="1">SUMPRODUCT(S852:S881,'control variables'!AW$7:AW$36)</f>
        <v>4.9561008272093158E-43</v>
      </c>
      <c r="AX882" s="10">
        <f t="shared" ca="1" si="651"/>
        <v>1.1572859359954785E-42</v>
      </c>
      <c r="AY882" s="82">
        <f ca="1">SUMPRODUCT(P852:P881,'control variables'!BB$7:BB$36)</f>
        <v>5.1331803735936382E-45</v>
      </c>
      <c r="AZ882" s="82">
        <f ca="1">SUMPRODUCT(Q852:Q881,'control variables'!BC$7:BC$36)</f>
        <v>1.3089600798808099E-44</v>
      </c>
      <c r="BA882" s="82">
        <f ca="1">SUMPRODUCT(R852:R881,'control variables'!BD$7:BD$36)</f>
        <v>9.1631229074153693E-44</v>
      </c>
      <c r="BB882" s="82">
        <f ca="1">SUMPRODUCT(S852:S881,'control variables'!BE$7:BE$36)</f>
        <v>1.3021451762132506E-44</v>
      </c>
      <c r="BC882" s="82">
        <f t="shared" ca="1" si="674"/>
        <v>1.2287546200868792E-43</v>
      </c>
      <c r="BD882" s="10">
        <f ca="1">SUMPRODUCT(P852:P881,'control variables'!BF$7:BF$36)</f>
        <v>1.0738166232644751E-45</v>
      </c>
      <c r="BE882" s="10">
        <f ca="1">SUMPRODUCT(Q852:Q881,'control variables'!BG$7:BG$36)</f>
        <v>1.2394718768932412E-45</v>
      </c>
      <c r="BF882" s="10">
        <f ca="1">SUMPRODUCT(R852:R881,'control variables'!BH$7:BH$36)</f>
        <v>3.7124894741065916E-44</v>
      </c>
      <c r="BG882" s="10">
        <f ca="1">SUMPRODUCT(S852:S881,'control variables'!BI$7:BI$36)</f>
        <v>8.3437282076496323E-44</v>
      </c>
      <c r="BH882" s="10">
        <f t="shared" ca="1" si="675"/>
        <v>1.2287546531771996E-43</v>
      </c>
      <c r="BI882" s="82">
        <f t="shared" ca="1" si="652"/>
        <v>1.2387714718408831E-42</v>
      </c>
      <c r="BJ882" s="82">
        <f t="shared" ca="1" si="653"/>
        <v>1.4364820626931703E-42</v>
      </c>
      <c r="BK882" s="82">
        <f t="shared" ca="1" si="654"/>
        <v>4.8072725254967365E-42</v>
      </c>
      <c r="BL882" s="82">
        <f t="shared" ca="1" si="655"/>
        <v>2.2640103484533954E-42</v>
      </c>
      <c r="BM882" s="82">
        <f t="shared" ca="1" si="645"/>
        <v>9.7465364084841862E-42</v>
      </c>
      <c r="BN882" s="10">
        <f ca="1">BN881+BI882-INDIRECT(ADDRESS(MAX($D882-'key variables'!$B$9*30,34),scenario!BI$4),TRUE)</f>
        <v>9439390.0751690175</v>
      </c>
      <c r="BO882" s="10">
        <f ca="1">BO881+BJ882-INDIRECT(ADDRESS(MAX($D882-'key variables'!$B$9*30,34),scenario!BJ$4),TRUE)</f>
        <v>10895583.360992203</v>
      </c>
      <c r="BP882" s="10">
        <f ca="1">BP881+BK882-INDIRECT(ADDRESS(MAX($D882-'key variables'!$B$9*30,34),scenario!BK$4),TRUE)</f>
        <v>32531162.537994072</v>
      </c>
      <c r="BQ882" s="10">
        <f ca="1">BQ881+BL882-INDIRECT(ADDRESS(MAX($D882-'key variables'!$B$9*30,34),scenario!BL$4),TRUE)</f>
        <v>14415841.516535141</v>
      </c>
      <c r="BR882" s="10">
        <f t="shared" ca="1" si="676"/>
        <v>67281977.490690395</v>
      </c>
      <c r="BS882" s="82">
        <f t="shared" ca="1" si="657"/>
        <v>-2.3433848477536824E-9</v>
      </c>
      <c r="BT882" s="82">
        <f t="shared" ca="1" si="658"/>
        <v>-3.4288309057018498E-10</v>
      </c>
      <c r="BU882" s="82">
        <f t="shared" ca="1" si="659"/>
        <v>-4.2578247660364599E-9</v>
      </c>
      <c r="BV882" s="82">
        <f t="shared" ca="1" si="660"/>
        <v>-2.9943922343414556E-9</v>
      </c>
      <c r="BW882" s="82">
        <f t="shared" ca="1" si="677"/>
        <v>-9.9384849387017825E-9</v>
      </c>
      <c r="BX882" s="10">
        <f t="shared" ca="1" si="661"/>
        <v>-1.8625994260191893E-12</v>
      </c>
      <c r="BY882" s="10">
        <f t="shared" ca="1" si="662"/>
        <v>2.8902850229962428E-12</v>
      </c>
      <c r="BZ882" s="10">
        <f t="shared" ca="1" si="663"/>
        <v>-3.5034723983035463E-11</v>
      </c>
      <c r="CA882" s="10">
        <f t="shared" ca="1" si="664"/>
        <v>-2.0257049910634696E-11</v>
      </c>
      <c r="CB882" s="10">
        <v>0</v>
      </c>
      <c r="CC882" s="82">
        <f t="shared" ca="1" si="665"/>
        <v>3.9725652202851362E-13</v>
      </c>
      <c r="CD882" s="82">
        <f t="shared" ca="1" si="666"/>
        <v>3.4270724516460853E-13</v>
      </c>
      <c r="CE882" s="82">
        <f t="shared" ca="1" si="667"/>
        <v>1.8915613015532971E-10</v>
      </c>
      <c r="CF882" s="82">
        <f t="shared" ca="1" si="668"/>
        <v>3.7028113764059381E-11</v>
      </c>
      <c r="CG882" s="82">
        <f t="shared" ca="1" si="678"/>
        <v>2.269242076865822E-10</v>
      </c>
      <c r="CH882" s="13" t="str">
        <f t="shared" ca="1" si="630"/>
        <v/>
      </c>
      <c r="CI882" s="81">
        <f t="shared" ca="1" si="639"/>
        <v>0.1131775965863165</v>
      </c>
      <c r="CJ882" s="81">
        <f t="shared" ca="1" si="640"/>
        <v>0.13063724757458739</v>
      </c>
      <c r="CK882" s="81">
        <f t="shared" ca="1" si="641"/>
        <v>0.39004625943939081</v>
      </c>
      <c r="CL882" s="81">
        <f t="shared" ca="1" si="642"/>
        <v>0.17284488538116416</v>
      </c>
      <c r="CM882" s="89">
        <f t="shared" ca="1" si="631"/>
        <v>0.80670598898145884</v>
      </c>
    </row>
    <row r="883" spans="1:91" x14ac:dyDescent="0.3">
      <c r="A883">
        <v>818</v>
      </c>
      <c r="B883" s="3">
        <f t="shared" si="644"/>
        <v>2.4611111111111112</v>
      </c>
      <c r="C883" s="3">
        <f t="shared" si="632"/>
        <v>27.266666666666666</v>
      </c>
      <c r="D883" s="4">
        <f t="shared" ca="1" si="669"/>
        <v>883</v>
      </c>
      <c r="E883" s="58">
        <f>(0.5*(COS(B883*2*PI())+1)*('key variables'!$B$4-'key variables'!$B$6)+'key variables'!$B$6)/'key variables'!$B$4</f>
        <v>1</v>
      </c>
      <c r="F883" s="10">
        <f t="shared" ca="1" si="633"/>
        <v>11689222.907461114</v>
      </c>
      <c r="G883" s="10">
        <f t="shared" ca="1" si="634"/>
        <v>13492492.798713122</v>
      </c>
      <c r="H883" s="10">
        <f t="shared" ca="1" si="635"/>
        <v>40309474.521088287</v>
      </c>
      <c r="I883" s="10">
        <f t="shared" ca="1" si="636"/>
        <v>17912154.249750931</v>
      </c>
      <c r="J883" s="10">
        <f t="shared" ca="1" si="670"/>
        <v>83403344.477013454</v>
      </c>
      <c r="K883" s="82">
        <f t="shared" ca="1" si="646"/>
        <v>2249832.832292099</v>
      </c>
      <c r="L883" s="82">
        <f t="shared" ca="1" si="647"/>
        <v>2596909.4377209195</v>
      </c>
      <c r="M883" s="82">
        <f t="shared" ca="1" si="648"/>
        <v>7778311.98309422</v>
      </c>
      <c r="N883" s="82">
        <f t="shared" ca="1" si="649"/>
        <v>3496312.733215793</v>
      </c>
      <c r="O883" s="82">
        <f t="shared" ca="1" si="671"/>
        <v>16121366.986323033</v>
      </c>
      <c r="P883" s="10">
        <f ca="1">IF(IF($A883&gt;='key variables'!$B$26,K883*SUMPRODUCT(Z883:AC883,'control variables'!$O$3:$R$3)/J883+F$65*'key variables'!$B$25/scenario!J$65,K883*SUMPRODUCT(Z883:AC883,'control variables'!$O$7:$R$7)/J883+F$65*'key variables'!$B$25/scenario!J$65)&lt;'key variables'!$B$28,0,IF($A883&gt;='key variables'!$B$26,K883*SUMPRODUCT(Z883:AC883,'control variables'!$O$3:$R$3)/J883+F$65*'key variables'!$B$25/scenario!J$65,K883*SUMPRODUCT(Z883:AC883,'control variables'!$O$7:$R$7)/J883+F$65*'key variables'!$B$25/scenario!J$65))</f>
        <v>1.5086760490930328E-43</v>
      </c>
      <c r="Q883" s="10">
        <f ca="1">IF(IF($A883&gt;='key variables'!$B$26,L883*SUMPRODUCT(Z883:AC883,'control variables'!$O$4:$R$4)/J883+G$65*'key variables'!$B$25/scenario!J$65,L883*SUMPRODUCT(Z883:AC883,'control variables'!$O$7:$R$7)/J883+G$65*'key variables'!$B$25/scenario!J$65)&lt;'key variables'!$B$28,0,IF($A883&gt;='key variables'!$B$26,L883*SUMPRODUCT(Z883:AC883,'control variables'!$O$4:$R$4)/J883+G$65*'key variables'!$B$25/scenario!J$65,L883*SUMPRODUCT(Z883:AC883,'control variables'!$O$7:$R$7)/J883+G$65*'key variables'!$B$25/scenario!J$65))</f>
        <v>1.7414160795056527E-43</v>
      </c>
      <c r="R883" s="10">
        <f ca="1">IF(IF($A883&gt;='key variables'!$B$26,M883*SUMPRODUCT(Z883:AC883,'control variables'!$O$5:$R$5)/J883+H$65*'key variables'!$B$25/scenario!J$65,M883*SUMPRODUCT(Z883:AC883,'control variables'!$O$7:$R$7)/J883+H$65*'key variables'!$B$25/scenario!J$65)&lt;'key variables'!$B$28,0,IF($A883&gt;='key variables'!$B$26,M883*SUMPRODUCT(Z883:AC883,'control variables'!$O$5:$R$5)/J883+H$65*'key variables'!$B$25/scenario!J$65,M883*SUMPRODUCT(Z883:AC883,'control variables'!$O$7:$R$7)/J883+H$65*'key variables'!$B$25/scenario!J$65))</f>
        <v>5.2159221888997723E-43</v>
      </c>
      <c r="S883" s="10">
        <f ca="1">IF(IF($A883&gt;='key variables'!$B$26,N883*SUMPRODUCT(Z883:AC883,'control variables'!$O$6:$R$6)/J883+I$65*'key variables'!$B$25/scenario!J$65,N883*SUMPRODUCT(Z883:AC883,'control variables'!$O$7:$R$7)/J883+I$65*'key variables'!$B$25/scenario!J$65)&lt;'key variables'!$B$28,0,IF($A883&gt;='key variables'!$B$26,N883*SUMPRODUCT(Z883:AC883,'control variables'!$O$6:$R$6)/J883+I$65*'key variables'!$B$25/scenario!J$65,N883*SUMPRODUCT(Z883:AC883,'control variables'!$O$7:$R$7)/J883+I$65*'key variables'!$B$25/scenario!J$65))</f>
        <v>2.3445312047330056E-43</v>
      </c>
      <c r="T883" s="10">
        <f t="shared" ca="1" si="643"/>
        <v>1.0810545522231465E-42</v>
      </c>
      <c r="U883" s="82">
        <f ca="1">SUMPRODUCT(P853:P882,'control variables'!AD$7:AD$36)</f>
        <v>3.1986723257080925E-43</v>
      </c>
      <c r="V883" s="82">
        <f ca="1">SUMPRODUCT(Q853:Q882,'control variables'!AE$7:AE$36)</f>
        <v>3.6921242465580672E-43</v>
      </c>
      <c r="W883" s="82">
        <f ca="1">SUMPRODUCT(R853:R882,'control variables'!AF$7:AF$36)</f>
        <v>1.1058719974185563E-42</v>
      </c>
      <c r="X883" s="82">
        <f ca="1">SUMPRODUCT(S853:S882,'control variables'!AG$7:AG$36)</f>
        <v>4.9708398869637441E-43</v>
      </c>
      <c r="Y883" s="82">
        <f t="shared" ca="1" si="637"/>
        <v>2.2920356433415464E-42</v>
      </c>
      <c r="Z883" s="10">
        <f ca="1">IF($A883&gt;='key variables'!$B$26,SUMPRODUCT(P853:P882,'control variables'!V$7:V$36)*$E883,SUMPRODUCT(P853:P882,'control variables'!Z$7:Z$36)*$E883)</f>
        <v>7.805084291764821E-43</v>
      </c>
      <c r="AA883" s="10">
        <f ca="1">IF($A883&gt;='key variables'!$B$26,SUMPRODUCT(Q853:Q882,'control variables'!W$7:W$36)*$E883,SUMPRODUCT(Q853:Q882,'control variables'!AA$7:AA$36)*$E883)</f>
        <v>9.0091569331582233E-43</v>
      </c>
      <c r="AB883" s="10">
        <f ca="1">IF($A883&gt;='key variables'!$B$26,SUMPRODUCT(R853:R882,'control variables'!X$7:X$36)*$E883,SUMPRODUCT(R853:R882,'control variables'!AB$7:AB$36)*$E883)</f>
        <v>2.6984396264607738E-42</v>
      </c>
      <c r="AC883" s="10">
        <f ca="1">IF($A883&gt;='key variables'!$B$26,SUMPRODUCT(S853:S882,'control variables'!Y$7:Y$36)*$E883,SUMPRODUCT(S853:S882,'control variables'!AC$7:AC$36)*$E883)</f>
        <v>1.2129352546303733E-42</v>
      </c>
      <c r="AD883" s="10">
        <f t="shared" ca="1" si="638"/>
        <v>5.5927990035834518E-42</v>
      </c>
      <c r="AE883" s="82">
        <f ca="1">SUMPRODUCT(P853:P882,'control variables'!AL$7:AL$36)</f>
        <v>1.0627017327925015E-42</v>
      </c>
      <c r="AF883" s="82">
        <f ca="1">SUMPRODUCT(Q853:Q882,'control variables'!AM$7:AM$36)</f>
        <v>1.2234350094941138E-42</v>
      </c>
      <c r="AG883" s="82">
        <f ca="1">SUMPRODUCT(R853:R882,'control variables'!AN$7:AN$36)</f>
        <v>3.4883347447912829E-42</v>
      </c>
      <c r="AH883" s="82">
        <f ca="1">SUMPRODUCT(S853:S882,'control variables'!AO$7:AO$36)</f>
        <v>1.5104143428905703E-42</v>
      </c>
      <c r="AI883" s="82">
        <f t="shared" ca="1" si="650"/>
        <v>7.2848858299684682E-42</v>
      </c>
      <c r="AJ883" s="10">
        <f ca="1">SUMPRODUCT(P853:P882,'control variables'!AP$7:AP$36)</f>
        <v>1.0154156390061979E-45</v>
      </c>
      <c r="AK883" s="10">
        <f ca="1">SUMPRODUCT(Q853:Q882,'control variables'!AQ$7:AQ$36)</f>
        <v>2.9301537633110867E-45</v>
      </c>
      <c r="AL883" s="10">
        <f ca="1">SUMPRODUCT(R853:R882,'control variables'!AR$7:AR$36)</f>
        <v>1.0531741984567698E-43</v>
      </c>
      <c r="AM883" s="10">
        <f ca="1">SUMPRODUCT(S853:S882,'control variables'!AS$7:AS$36)</f>
        <v>7.8899431486803307E-44</v>
      </c>
      <c r="AN883" s="10">
        <f t="shared" ca="1" si="672"/>
        <v>1.8816242073479756E-43</v>
      </c>
      <c r="AO883" s="82">
        <f ca="1">SUMPRODUCT(P853:P882,'control variables'!AX$7:AX$36)</f>
        <v>1.3808103095711822E-45</v>
      </c>
      <c r="AP883" s="82">
        <f ca="1">SUMPRODUCT(Q853:Q882,'control variables'!AY$7:AY$36)</f>
        <v>3.1876495650341662E-45</v>
      </c>
      <c r="AQ883" s="82">
        <f ca="1">SUMPRODUCT(R853:R882,'control variables'!AZ$7:AZ$36)</f>
        <v>2.8643123764112069E-44</v>
      </c>
      <c r="AR883" s="82">
        <f ca="1">SUMPRODUCT(S853:S882,'control variables'!BA$7:BA$36)</f>
        <v>2.1458237244190827E-44</v>
      </c>
      <c r="AS883" s="82">
        <f t="shared" ca="1" si="673"/>
        <v>5.466982088290825E-44</v>
      </c>
      <c r="AT883" s="10">
        <f ca="1">SUMPRODUCT(P853:P882,'control variables'!AT$7:AT$36)</f>
        <v>-1.2186189814303903E-45</v>
      </c>
      <c r="AU883" s="10">
        <f ca="1">SUMPRODUCT(Q853:Q882,'control variables'!AU$7:AU$36)</f>
        <v>1.3219335071935378E-45</v>
      </c>
      <c r="AV883" s="10">
        <f ca="1">SUMPRODUCT(R853:R882,'control variables'!AV$7:AV$36)</f>
        <v>5.6923516169166927E-43</v>
      </c>
      <c r="AW883" s="10">
        <f ca="1">SUMPRODUCT(S853:S882,'control variables'!AW$7:AW$36)</f>
        <v>4.2644731237797033E-43</v>
      </c>
      <c r="AX883" s="10">
        <f t="shared" ca="1" si="651"/>
        <v>9.9578578859540275E-43</v>
      </c>
      <c r="AY883" s="82">
        <f ca="1">SUMPRODUCT(P853:P882,'control variables'!BB$7:BB$36)</f>
        <v>4.4168410825147681E-45</v>
      </c>
      <c r="AZ883" s="82">
        <f ca="1">SUMPRODUCT(Q853:Q882,'control variables'!BC$7:BC$36)</f>
        <v>1.126293688398462E-44</v>
      </c>
      <c r="BA883" s="82">
        <f ca="1">SUMPRODUCT(R853:R882,'control variables'!BD$7:BD$36)</f>
        <v>7.8844020190295171E-44</v>
      </c>
      <c r="BB883" s="82">
        <f ca="1">SUMPRODUCT(S853:S882,'control variables'!BE$7:BE$36)</f>
        <v>1.1204298098082806E-44</v>
      </c>
      <c r="BC883" s="82">
        <f t="shared" ca="1" si="674"/>
        <v>1.0572809625487737E-43</v>
      </c>
      <c r="BD883" s="10">
        <f ca="1">SUMPRODUCT(P853:P882,'control variables'!BF$7:BF$36)</f>
        <v>9.2396468301023722E-46</v>
      </c>
      <c r="BE883" s="10">
        <f ca="1">SUMPRODUCT(Q853:Q882,'control variables'!BG$7:BG$36)</f>
        <v>1.0665026178792019E-45</v>
      </c>
      <c r="BF883" s="10">
        <f ca="1">SUMPRODUCT(R853:R882,'control variables'!BH$7:BH$36)</f>
        <v>3.1944086967974773E-44</v>
      </c>
      <c r="BG883" s="10">
        <f ca="1">SUMPRODUCT(S853:S882,'control variables'!BI$7:BI$36)</f>
        <v>7.1793544833267198E-44</v>
      </c>
      <c r="BH883" s="10">
        <f t="shared" ca="1" si="675"/>
        <v>1.057280991021314E-43</v>
      </c>
      <c r="BI883" s="82">
        <f t="shared" ca="1" si="652"/>
        <v>1.0658999548935859E-42</v>
      </c>
      <c r="BJ883" s="82">
        <f t="shared" ca="1" si="653"/>
        <v>1.236019879885292E-42</v>
      </c>
      <c r="BK883" s="82">
        <f t="shared" ca="1" si="654"/>
        <v>4.1364139266732474E-42</v>
      </c>
      <c r="BL883" s="82">
        <f t="shared" ca="1" si="655"/>
        <v>1.9480659533666236E-42</v>
      </c>
      <c r="BM883" s="82">
        <f t="shared" ca="1" si="645"/>
        <v>8.3863997148187493E-42</v>
      </c>
      <c r="BN883" s="10">
        <f ca="1">BN882+BI883-INDIRECT(ADDRESS(MAX($D883-'key variables'!$B$9*30,34),scenario!BI$4),TRUE)</f>
        <v>9439390.0751690175</v>
      </c>
      <c r="BO883" s="10">
        <f ca="1">BO882+BJ883-INDIRECT(ADDRESS(MAX($D883-'key variables'!$B$9*30,34),scenario!BJ$4),TRUE)</f>
        <v>10895583.360992203</v>
      </c>
      <c r="BP883" s="10">
        <f ca="1">BP882+BK883-INDIRECT(ADDRESS(MAX($D883-'key variables'!$B$9*30,34),scenario!BK$4),TRUE)</f>
        <v>32531162.537994072</v>
      </c>
      <c r="BQ883" s="10">
        <f ca="1">BQ882+BL883-INDIRECT(ADDRESS(MAX($D883-'key variables'!$B$9*30,34),scenario!BL$4),TRUE)</f>
        <v>14415841.516535141</v>
      </c>
      <c r="BR883" s="10">
        <f t="shared" ca="1" si="676"/>
        <v>67281977.490690395</v>
      </c>
      <c r="BS883" s="82">
        <f t="shared" ca="1" si="657"/>
        <v>-2.3433848477536824E-9</v>
      </c>
      <c r="BT883" s="82">
        <f t="shared" ca="1" si="658"/>
        <v>-3.4288309057018498E-10</v>
      </c>
      <c r="BU883" s="82">
        <f t="shared" ca="1" si="659"/>
        <v>-4.2578247660364599E-9</v>
      </c>
      <c r="BV883" s="82">
        <f t="shared" ca="1" si="660"/>
        <v>-2.9943922343414556E-9</v>
      </c>
      <c r="BW883" s="82">
        <f t="shared" ca="1" si="677"/>
        <v>-9.9384849387017825E-9</v>
      </c>
      <c r="BX883" s="10">
        <f t="shared" ca="1" si="661"/>
        <v>-1.8625994260191893E-12</v>
      </c>
      <c r="BY883" s="10">
        <f t="shared" ca="1" si="662"/>
        <v>2.8902850229962428E-12</v>
      </c>
      <c r="BZ883" s="10">
        <f t="shared" ca="1" si="663"/>
        <v>-3.5034723983035463E-11</v>
      </c>
      <c r="CA883" s="10">
        <f t="shared" ca="1" si="664"/>
        <v>-2.0257049910634696E-11</v>
      </c>
      <c r="CB883" s="10">
        <v>0</v>
      </c>
      <c r="CC883" s="82">
        <f t="shared" ca="1" si="665"/>
        <v>3.9725652202851362E-13</v>
      </c>
      <c r="CD883" s="82">
        <f t="shared" ca="1" si="666"/>
        <v>3.4270724516460853E-13</v>
      </c>
      <c r="CE883" s="82">
        <f t="shared" ca="1" si="667"/>
        <v>1.8915613015532971E-10</v>
      </c>
      <c r="CF883" s="82">
        <f t="shared" ca="1" si="668"/>
        <v>3.7028113764059381E-11</v>
      </c>
      <c r="CG883" s="82">
        <f t="shared" ca="1" si="678"/>
        <v>2.269242076865822E-10</v>
      </c>
      <c r="CH883" s="13" t="str">
        <f t="shared" ca="1" si="630"/>
        <v/>
      </c>
      <c r="CI883" s="81">
        <f t="shared" ca="1" si="639"/>
        <v>0.1131775965863165</v>
      </c>
      <c r="CJ883" s="81">
        <f t="shared" ca="1" si="640"/>
        <v>0.13063724757458739</v>
      </c>
      <c r="CK883" s="81">
        <f t="shared" ca="1" si="641"/>
        <v>0.39004625943939081</v>
      </c>
      <c r="CL883" s="81">
        <f t="shared" ca="1" si="642"/>
        <v>0.17284488538116416</v>
      </c>
      <c r="CM883" s="89">
        <f t="shared" ca="1" si="631"/>
        <v>0.80670598898145884</v>
      </c>
    </row>
    <row r="884" spans="1:91" x14ac:dyDescent="0.3">
      <c r="A884">
        <v>819</v>
      </c>
      <c r="B884" s="3">
        <f t="shared" si="644"/>
        <v>2.463888888888889</v>
      </c>
      <c r="C884" s="3">
        <f t="shared" si="632"/>
        <v>27.3</v>
      </c>
      <c r="D884" s="4">
        <f t="shared" ca="1" si="669"/>
        <v>884</v>
      </c>
      <c r="E884" s="58">
        <f>(0.5*(COS(B884*2*PI())+1)*('key variables'!$B$4-'key variables'!$B$6)+'key variables'!$B$6)/'key variables'!$B$4</f>
        <v>1</v>
      </c>
      <c r="F884" s="10">
        <f t="shared" ca="1" si="633"/>
        <v>11689222.907461114</v>
      </c>
      <c r="G884" s="10">
        <f t="shared" ca="1" si="634"/>
        <v>13492492.798713122</v>
      </c>
      <c r="H884" s="10">
        <f t="shared" ca="1" si="635"/>
        <v>40309474.521088287</v>
      </c>
      <c r="I884" s="10">
        <f t="shared" ca="1" si="636"/>
        <v>17912154.249750931</v>
      </c>
      <c r="J884" s="10">
        <f t="shared" ca="1" si="670"/>
        <v>83403344.477013454</v>
      </c>
      <c r="K884" s="82">
        <f t="shared" ca="1" si="646"/>
        <v>2249832.832292099</v>
      </c>
      <c r="L884" s="82">
        <f t="shared" ca="1" si="647"/>
        <v>2596909.4377209195</v>
      </c>
      <c r="M884" s="82">
        <f t="shared" ca="1" si="648"/>
        <v>7778311.98309422</v>
      </c>
      <c r="N884" s="82">
        <f t="shared" ca="1" si="649"/>
        <v>3496312.733215793</v>
      </c>
      <c r="O884" s="82">
        <f t="shared" ca="1" si="671"/>
        <v>16121366.986323033</v>
      </c>
      <c r="P884" s="10">
        <f ca="1">IF(IF($A884&gt;='key variables'!$B$26,K884*SUMPRODUCT(Z884:AC884,'control variables'!$O$3:$R$3)/J884+F$65*'key variables'!$B$25/scenario!J$65,K884*SUMPRODUCT(Z884:AC884,'control variables'!$O$7:$R$7)/J884+F$65*'key variables'!$B$25/scenario!J$65)&lt;'key variables'!$B$28,0,IF($A884&gt;='key variables'!$B$26,K884*SUMPRODUCT(Z884:AC884,'control variables'!$O$3:$R$3)/J884+F$65*'key variables'!$B$25/scenario!J$65,K884*SUMPRODUCT(Z884:AC884,'control variables'!$O$7:$R$7)/J884+F$65*'key variables'!$B$25/scenario!J$65))</f>
        <v>1.2981391396490381E-43</v>
      </c>
      <c r="Q884" s="10">
        <f ca="1">IF(IF($A884&gt;='key variables'!$B$26,L884*SUMPRODUCT(Z884:AC884,'control variables'!$O$4:$R$4)/J884+G$65*'key variables'!$B$25/scenario!J$65,L884*SUMPRODUCT(Z884:AC884,'control variables'!$O$7:$R$7)/J884+G$65*'key variables'!$B$25/scenario!J$65)&lt;'key variables'!$B$28,0,IF($A884&gt;='key variables'!$B$26,L884*SUMPRODUCT(Z884:AC884,'control variables'!$O$4:$R$4)/J884+G$65*'key variables'!$B$25/scenario!J$65,L884*SUMPRODUCT(Z884:AC884,'control variables'!$O$7:$R$7)/J884+G$65*'key variables'!$B$25/scenario!J$65))</f>
        <v>1.4984001188190592E-43</v>
      </c>
      <c r="R884" s="10">
        <f ca="1">IF(IF($A884&gt;='key variables'!$B$26,M884*SUMPRODUCT(Z884:AC884,'control variables'!$O$5:$R$5)/J884+H$65*'key variables'!$B$25/scenario!J$65,M884*SUMPRODUCT(Z884:AC884,'control variables'!$O$7:$R$7)/J884+H$65*'key variables'!$B$25/scenario!J$65)&lt;'key variables'!$B$28,0,IF($A884&gt;='key variables'!$B$26,M884*SUMPRODUCT(Z884:AC884,'control variables'!$O$5:$R$5)/J884+H$65*'key variables'!$B$25/scenario!J$65,M884*SUMPRODUCT(Z884:AC884,'control variables'!$O$7:$R$7)/J884+H$65*'key variables'!$B$25/scenario!J$65))</f>
        <v>4.4880362135033435E-43</v>
      </c>
      <c r="S884" s="10">
        <f ca="1">IF(IF($A884&gt;='key variables'!$B$26,N884*SUMPRODUCT(Z884:AC884,'control variables'!$O$6:$R$6)/J884+I$65*'key variables'!$B$25/scenario!J$65,N884*SUMPRODUCT(Z884:AC884,'control variables'!$O$7:$R$7)/J884+I$65*'key variables'!$B$25/scenario!J$65)&lt;'key variables'!$B$28,0,IF($A884&gt;='key variables'!$B$26,N884*SUMPRODUCT(Z884:AC884,'control variables'!$O$6:$R$6)/J884+I$65*'key variables'!$B$25/scenario!J$65,N884*SUMPRODUCT(Z884:AC884,'control variables'!$O$7:$R$7)/J884+I$65*'key variables'!$B$25/scenario!J$65))</f>
        <v>2.0173500618784912E-43</v>
      </c>
      <c r="T884" s="10">
        <f t="shared" ca="1" si="643"/>
        <v>9.3019255338499312E-43</v>
      </c>
      <c r="U884" s="82">
        <f ca="1">SUMPRODUCT(P854:P883,'control variables'!AD$7:AD$36)</f>
        <v>2.7522951288383831E-43</v>
      </c>
      <c r="V884" s="82">
        <f ca="1">SUMPRODUCT(Q854:Q883,'control variables'!AE$7:AE$36)</f>
        <v>3.1768854525035868E-43</v>
      </c>
      <c r="W884" s="82">
        <f ca="1">SUMPRODUCT(R854:R883,'control variables'!AF$7:AF$36)</f>
        <v>9.5154670490985107E-43</v>
      </c>
      <c r="X884" s="82">
        <f ca="1">SUMPRODUCT(S854:S883,'control variables'!AG$7:AG$36)</f>
        <v>4.2771553363463793E-43</v>
      </c>
      <c r="Y884" s="82">
        <f t="shared" ca="1" si="637"/>
        <v>1.9721802966786859E-42</v>
      </c>
      <c r="Z884" s="10">
        <f ca="1">IF($A884&gt;='key variables'!$B$26,SUMPRODUCT(P854:P883,'control variables'!V$7:V$36)*$E884,SUMPRODUCT(P854:P883,'control variables'!Z$7:Z$36)*$E884)</f>
        <v>6.7158787424847693E-43</v>
      </c>
      <c r="AA884" s="10">
        <f ca="1">IF($A884&gt;='key variables'!$B$26,SUMPRODUCT(Q854:Q883,'control variables'!W$7:W$36)*$E884,SUMPRODUCT(Q854:Q883,'control variables'!AA$7:AA$36)*$E884)</f>
        <v>7.7519221155555034E-43</v>
      </c>
      <c r="AB884" s="10">
        <f ca="1">IF($A884&gt;='key variables'!$B$26,SUMPRODUCT(R854:R883,'control variables'!X$7:X$36)*$E884,SUMPRODUCT(R854:R883,'control variables'!AB$7:AB$36)*$E884)</f>
        <v>2.3218702896453625E-42</v>
      </c>
      <c r="AC884" s="10">
        <f ca="1">IF($A884&gt;='key variables'!$B$26,SUMPRODUCT(S854:S883,'control variables'!Y$7:Y$36)*$E884,SUMPRODUCT(S854:S883,'control variables'!AC$7:AC$36)*$E884)</f>
        <v>1.0436692017762419E-42</v>
      </c>
      <c r="AD884" s="10">
        <f t="shared" ca="1" si="638"/>
        <v>4.8123195772256319E-42</v>
      </c>
      <c r="AE884" s="82">
        <f ca="1">SUMPRODUCT(P854:P883,'control variables'!AL$7:AL$36)</f>
        <v>9.144008840997583E-43</v>
      </c>
      <c r="AF884" s="82">
        <f ca="1">SUMPRODUCT(Q854:Q883,'control variables'!AM$7:AM$36)</f>
        <v>1.0527037077283551E-42</v>
      </c>
      <c r="AG884" s="82">
        <f ca="1">SUMPRODUCT(R854:R883,'control variables'!AN$7:AN$36)</f>
        <v>3.0015349333168621E-42</v>
      </c>
      <c r="AH884" s="82">
        <f ca="1">SUMPRODUCT(S854:S883,'control variables'!AO$7:AO$36)</f>
        <v>1.2996348532027522E-42</v>
      </c>
      <c r="AI884" s="82">
        <f t="shared" ca="1" si="650"/>
        <v>6.2682743783477282E-42</v>
      </c>
      <c r="AJ884" s="10">
        <f ca="1">SUMPRODUCT(P854:P883,'control variables'!AP$7:AP$36)</f>
        <v>8.7371360127186594E-46</v>
      </c>
      <c r="AK884" s="10">
        <f ca="1">SUMPRODUCT(Q854:Q883,'control variables'!AQ$7:AQ$36)</f>
        <v>2.5212485394931108E-45</v>
      </c>
      <c r="AL884" s="10">
        <f ca="1">SUMPRODUCT(R854:R883,'control variables'!AR$7:AR$36)</f>
        <v>9.062029245490658E-44</v>
      </c>
      <c r="AM884" s="10">
        <f ca="1">SUMPRODUCT(S854:S883,'control variables'!AS$7:AS$36)</f>
        <v>6.7888954802888346E-44</v>
      </c>
      <c r="AN884" s="10">
        <f t="shared" ca="1" si="672"/>
        <v>1.619042093985599E-43</v>
      </c>
      <c r="AO884" s="82">
        <f ca="1">SUMPRODUCT(P854:P883,'control variables'!AX$7:AX$36)</f>
        <v>1.1881171629673844E-45</v>
      </c>
      <c r="AP884" s="82">
        <f ca="1">SUMPRODUCT(Q854:Q883,'control variables'!AY$7:AY$36)</f>
        <v>2.7428106029413821E-45</v>
      </c>
      <c r="AQ884" s="82">
        <f ca="1">SUMPRODUCT(R854:R883,'control variables'!AZ$7:AZ$36)</f>
        <v>2.4645953690560965E-44</v>
      </c>
      <c r="AR884" s="82">
        <f ca="1">SUMPRODUCT(S854:S883,'control variables'!BA$7:BA$36)</f>
        <v>1.8463723641205029E-44</v>
      </c>
      <c r="AS884" s="82">
        <f t="shared" ca="1" si="673"/>
        <v>4.7040605097674756E-44</v>
      </c>
      <c r="AT884" s="10">
        <f ca="1">SUMPRODUCT(P854:P883,'control variables'!AT$7:AT$36)</f>
        <v>-1.0485597601055861E-45</v>
      </c>
      <c r="AU884" s="10">
        <f ca="1">SUMPRODUCT(Q854:Q883,'control variables'!AU$7:AU$36)</f>
        <v>1.1374566638961959E-45</v>
      </c>
      <c r="AV884" s="10">
        <f ca="1">SUMPRODUCT(R854:R883,'control variables'!AV$7:AV$36)</f>
        <v>4.8979795463753473E-43</v>
      </c>
      <c r="AW884" s="10">
        <f ca="1">SUMPRODUCT(S854:S883,'control variables'!AW$7:AW$36)</f>
        <v>3.6693626012607685E-43</v>
      </c>
      <c r="AX884" s="10">
        <f t="shared" ca="1" si="651"/>
        <v>8.5682311166740218E-43</v>
      </c>
      <c r="AY884" s="82">
        <f ca="1">SUMPRODUCT(P854:P883,'control variables'!BB$7:BB$36)</f>
        <v>3.8004674935146926E-45</v>
      </c>
      <c r="AZ884" s="82">
        <f ca="1">SUMPRODUCT(Q854:Q883,'control variables'!BC$7:BC$36)</f>
        <v>9.6911853311960515E-45</v>
      </c>
      <c r="BA884" s="82">
        <f ca="1">SUMPRODUCT(R854:R883,'control variables'!BD$7:BD$36)</f>
        <v>6.7841276195662399E-44</v>
      </c>
      <c r="BB884" s="82">
        <f ca="1">SUMPRODUCT(S854:S883,'control variables'!BE$7:BE$36)</f>
        <v>9.6407296332174116E-45</v>
      </c>
      <c r="BC884" s="82">
        <f t="shared" ca="1" si="674"/>
        <v>9.0973658653590547E-44</v>
      </c>
      <c r="BD884" s="10">
        <f ca="1">SUMPRODUCT(P854:P883,'control variables'!BF$7:BF$36)</f>
        <v>7.9502469691228079E-46</v>
      </c>
      <c r="BE884" s="10">
        <f ca="1">SUMPRODUCT(Q854:Q883,'control variables'!BG$7:BG$36)</f>
        <v>9.1767135273304821E-46</v>
      </c>
      <c r="BF884" s="10">
        <f ca="1">SUMPRODUCT(R854:R883,'control variables'!BH$7:BH$36)</f>
        <v>2.7486264926396864E-44</v>
      </c>
      <c r="BG884" s="10">
        <f ca="1">SUMPRODUCT(S854:S883,'control variables'!BI$7:BI$36)</f>
        <v>6.1774700127465908E-44</v>
      </c>
      <c r="BH884" s="10">
        <f t="shared" ca="1" si="675"/>
        <v>9.0973661103508104E-44</v>
      </c>
      <c r="BI884" s="82">
        <f t="shared" ca="1" si="652"/>
        <v>9.1715279183316752E-43</v>
      </c>
      <c r="BJ884" s="82">
        <f t="shared" ca="1" si="653"/>
        <v>1.0635323497234474E-42</v>
      </c>
      <c r="BK884" s="82">
        <f t="shared" ca="1" si="654"/>
        <v>3.5591741641500593E-42</v>
      </c>
      <c r="BL884" s="82">
        <f t="shared" ca="1" si="655"/>
        <v>1.6762118429620464E-42</v>
      </c>
      <c r="BM884" s="82">
        <f t="shared" ca="1" si="645"/>
        <v>7.2160711486687205E-42</v>
      </c>
      <c r="BN884" s="10">
        <f ca="1">BN883+BI884-INDIRECT(ADDRESS(MAX($D884-'key variables'!$B$9*30,34),scenario!BI$4),TRUE)</f>
        <v>9439390.0751690175</v>
      </c>
      <c r="BO884" s="10">
        <f ca="1">BO883+BJ884-INDIRECT(ADDRESS(MAX($D884-'key variables'!$B$9*30,34),scenario!BJ$4),TRUE)</f>
        <v>10895583.360992203</v>
      </c>
      <c r="BP884" s="10">
        <f ca="1">BP883+BK884-INDIRECT(ADDRESS(MAX($D884-'key variables'!$B$9*30,34),scenario!BK$4),TRUE)</f>
        <v>32531162.537994072</v>
      </c>
      <c r="BQ884" s="10">
        <f ca="1">BQ883+BL884-INDIRECT(ADDRESS(MAX($D884-'key variables'!$B$9*30,34),scenario!BL$4),TRUE)</f>
        <v>14415841.516535141</v>
      </c>
      <c r="BR884" s="10">
        <f t="shared" ca="1" si="676"/>
        <v>67281977.490690395</v>
      </c>
      <c r="BS884" s="82">
        <f t="shared" ca="1" si="657"/>
        <v>-2.3433848477536824E-9</v>
      </c>
      <c r="BT884" s="82">
        <f t="shared" ca="1" si="658"/>
        <v>-3.4288309057018498E-10</v>
      </c>
      <c r="BU884" s="82">
        <f t="shared" ca="1" si="659"/>
        <v>-4.2578247660364599E-9</v>
      </c>
      <c r="BV884" s="82">
        <f t="shared" ca="1" si="660"/>
        <v>-2.9943922343414556E-9</v>
      </c>
      <c r="BW884" s="82">
        <f t="shared" ca="1" si="677"/>
        <v>-9.9384849387017825E-9</v>
      </c>
      <c r="BX884" s="10">
        <f t="shared" ca="1" si="661"/>
        <v>-1.8625994260191893E-12</v>
      </c>
      <c r="BY884" s="10">
        <f t="shared" ca="1" si="662"/>
        <v>2.8902850229962428E-12</v>
      </c>
      <c r="BZ884" s="10">
        <f t="shared" ca="1" si="663"/>
        <v>-3.5034723983035463E-11</v>
      </c>
      <c r="CA884" s="10">
        <f t="shared" ca="1" si="664"/>
        <v>-2.0257049910634696E-11</v>
      </c>
      <c r="CB884" s="10">
        <v>0</v>
      </c>
      <c r="CC884" s="82">
        <f t="shared" ca="1" si="665"/>
        <v>3.9725652202851362E-13</v>
      </c>
      <c r="CD884" s="82">
        <f t="shared" ca="1" si="666"/>
        <v>3.4270724516460853E-13</v>
      </c>
      <c r="CE884" s="82">
        <f t="shared" ca="1" si="667"/>
        <v>1.8915613015532971E-10</v>
      </c>
      <c r="CF884" s="82">
        <f t="shared" ca="1" si="668"/>
        <v>3.7028113764059381E-11</v>
      </c>
      <c r="CG884" s="82">
        <f t="shared" ca="1" si="678"/>
        <v>2.269242076865822E-10</v>
      </c>
      <c r="CH884" s="13" t="str">
        <f t="shared" ca="1" si="630"/>
        <v/>
      </c>
      <c r="CI884" s="81">
        <f t="shared" ca="1" si="639"/>
        <v>0.1131775965863165</v>
      </c>
      <c r="CJ884" s="81">
        <f t="shared" ca="1" si="640"/>
        <v>0.13063724757458739</v>
      </c>
      <c r="CK884" s="81">
        <f t="shared" ca="1" si="641"/>
        <v>0.39004625943939081</v>
      </c>
      <c r="CL884" s="81">
        <f t="shared" ca="1" si="642"/>
        <v>0.17284488538116416</v>
      </c>
      <c r="CM884" s="89">
        <f t="shared" ca="1" si="631"/>
        <v>0.80670598898145884</v>
      </c>
    </row>
    <row r="885" spans="1:91" x14ac:dyDescent="0.3">
      <c r="A885">
        <v>820</v>
      </c>
      <c r="B885" s="3">
        <f t="shared" si="644"/>
        <v>2.4666666666666668</v>
      </c>
      <c r="C885" s="3">
        <f t="shared" si="632"/>
        <v>27.333333333333332</v>
      </c>
      <c r="D885" s="4">
        <f t="shared" ca="1" si="669"/>
        <v>885</v>
      </c>
      <c r="E885" s="58">
        <f>(0.5*(COS(B885*2*PI())+1)*('key variables'!$B$4-'key variables'!$B$6)+'key variables'!$B$6)/'key variables'!$B$4</f>
        <v>1</v>
      </c>
      <c r="F885" s="10">
        <f t="shared" ca="1" si="633"/>
        <v>11689222.907461114</v>
      </c>
      <c r="G885" s="10">
        <f t="shared" ca="1" si="634"/>
        <v>13492492.798713122</v>
      </c>
      <c r="H885" s="10">
        <f t="shared" ca="1" si="635"/>
        <v>40309474.521088287</v>
      </c>
      <c r="I885" s="10">
        <f t="shared" ca="1" si="636"/>
        <v>17912154.249750931</v>
      </c>
      <c r="J885" s="10">
        <f t="shared" ca="1" si="670"/>
        <v>83403344.477013454</v>
      </c>
      <c r="K885" s="82">
        <f t="shared" ca="1" si="646"/>
        <v>2249832.832292099</v>
      </c>
      <c r="L885" s="82">
        <f t="shared" ca="1" si="647"/>
        <v>2596909.4377209195</v>
      </c>
      <c r="M885" s="82">
        <f t="shared" ca="1" si="648"/>
        <v>7778311.98309422</v>
      </c>
      <c r="N885" s="82">
        <f t="shared" ca="1" si="649"/>
        <v>3496312.733215793</v>
      </c>
      <c r="O885" s="82">
        <f t="shared" ca="1" si="671"/>
        <v>16121366.986323033</v>
      </c>
      <c r="P885" s="10">
        <f ca="1">IF(IF($A885&gt;='key variables'!$B$26,K885*SUMPRODUCT(Z885:AC885,'control variables'!$O$3:$R$3)/J885+F$65*'key variables'!$B$25/scenario!J$65,K885*SUMPRODUCT(Z885:AC885,'control variables'!$O$7:$R$7)/J885+F$65*'key variables'!$B$25/scenario!J$65)&lt;'key variables'!$B$28,0,IF($A885&gt;='key variables'!$B$26,K885*SUMPRODUCT(Z885:AC885,'control variables'!$O$3:$R$3)/J885+F$65*'key variables'!$B$25/scenario!J$65,K885*SUMPRODUCT(Z885:AC885,'control variables'!$O$7:$R$7)/J885+F$65*'key variables'!$B$25/scenario!J$65))</f>
        <v>1.116982818744827E-43</v>
      </c>
      <c r="Q885" s="10">
        <f ca="1">IF(IF($A885&gt;='key variables'!$B$26,L885*SUMPRODUCT(Z885:AC885,'control variables'!$O$4:$R$4)/J885+G$65*'key variables'!$B$25/scenario!J$65,L885*SUMPRODUCT(Z885:AC885,'control variables'!$O$7:$R$7)/J885+G$65*'key variables'!$B$25/scenario!J$65)&lt;'key variables'!$B$28,0,IF($A885&gt;='key variables'!$B$26,L885*SUMPRODUCT(Z885:AC885,'control variables'!$O$4:$R$4)/J885+G$65*'key variables'!$B$25/scenario!J$65,L885*SUMPRODUCT(Z885:AC885,'control variables'!$O$7:$R$7)/J885+G$65*'key variables'!$B$25/scenario!J$65))</f>
        <v>1.2892972233920863E-43</v>
      </c>
      <c r="R885" s="10">
        <f ca="1">IF(IF($A885&gt;='key variables'!$B$26,M885*SUMPRODUCT(Z885:AC885,'control variables'!$O$5:$R$5)/J885+H$65*'key variables'!$B$25/scenario!J$65,M885*SUMPRODUCT(Z885:AC885,'control variables'!$O$7:$R$7)/J885+H$65*'key variables'!$B$25/scenario!J$65)&lt;'key variables'!$B$28,0,IF($A885&gt;='key variables'!$B$26,M885*SUMPRODUCT(Z885:AC885,'control variables'!$O$5:$R$5)/J885+H$65*'key variables'!$B$25/scenario!J$65,M885*SUMPRODUCT(Z885:AC885,'control variables'!$O$7:$R$7)/J885+H$65*'key variables'!$B$25/scenario!J$65))</f>
        <v>3.8617272889122992E-43</v>
      </c>
      <c r="S885" s="10">
        <f ca="1">IF(IF($A885&gt;='key variables'!$B$26,N885*SUMPRODUCT(Z885:AC885,'control variables'!$O$6:$R$6)/J885+I$65*'key variables'!$B$25/scenario!J$65,N885*SUMPRODUCT(Z885:AC885,'control variables'!$O$7:$R$7)/J885+I$65*'key variables'!$B$25/scenario!J$65)&lt;'key variables'!$B$28,0,IF($A885&gt;='key variables'!$B$26,N885*SUMPRODUCT(Z885:AC885,'control variables'!$O$6:$R$6)/J885+I$65*'key variables'!$B$25/scenario!J$65,N885*SUMPRODUCT(Z885:AC885,'control variables'!$O$7:$R$7)/J885+I$65*'key variables'!$B$25/scenario!J$65))</f>
        <v>1.7358273005475339E-43</v>
      </c>
      <c r="T885" s="10">
        <f t="shared" ca="1" si="643"/>
        <v>8.0038346315967462E-43</v>
      </c>
      <c r="U885" s="82">
        <f ca="1">SUMPRODUCT(P855:P884,'control variables'!AD$7:AD$36)</f>
        <v>2.3682102150149373E-43</v>
      </c>
      <c r="V885" s="82">
        <f ca="1">SUMPRODUCT(Q855:Q884,'control variables'!AE$7:AE$36)</f>
        <v>2.7335486306392885E-43</v>
      </c>
      <c r="W885" s="82">
        <f ca="1">SUMPRODUCT(R855:R884,'control variables'!AF$7:AF$36)</f>
        <v>8.187576263241786E-43</v>
      </c>
      <c r="X885" s="82">
        <f ca="1">SUMPRODUCT(S855:S884,'control variables'!AG$7:AG$36)</f>
        <v>3.6802750012554852E-43</v>
      </c>
      <c r="Y885" s="82">
        <f t="shared" ca="1" si="637"/>
        <v>1.6969610110151496E-42</v>
      </c>
      <c r="Z885" s="10">
        <f ca="1">IF($A885&gt;='key variables'!$B$26,SUMPRODUCT(P855:P884,'control variables'!V$7:V$36)*$E885,SUMPRODUCT(P855:P884,'control variables'!Z$7:Z$36)*$E885)</f>
        <v>5.778672669986051E-43</v>
      </c>
      <c r="AA885" s="10">
        <f ca="1">IF($A885&gt;='key variables'!$B$26,SUMPRODUCT(Q855:Q884,'control variables'!W$7:W$36)*$E885,SUMPRODUCT(Q855:Q884,'control variables'!AA$7:AA$36)*$E885)</f>
        <v>6.6701353890804897E-43</v>
      </c>
      <c r="AB885" s="10">
        <f ca="1">IF($A885&gt;='key variables'!$B$26,SUMPRODUCT(R855:R884,'control variables'!X$7:X$36)*$E885,SUMPRODUCT(R855:R884,'control variables'!AB$7:AB$36)*$E885)</f>
        <v>1.9978514950170246E-42</v>
      </c>
      <c r="AC885" s="10">
        <f ca="1">IF($A885&gt;='key variables'!$B$26,SUMPRODUCT(S855:S884,'control variables'!Y$7:Y$36)*$E885,SUMPRODUCT(S855:S884,'control variables'!AC$7:AC$36)*$E885)</f>
        <v>8.9802435750636297E-43</v>
      </c>
      <c r="AD885" s="10">
        <f t="shared" ca="1" si="638"/>
        <v>4.1407566584300417E-42</v>
      </c>
      <c r="AE885" s="82">
        <f ca="1">SUMPRODUCT(P855:P884,'control variables'!AL$7:AL$36)</f>
        <v>7.8679553353629377E-43</v>
      </c>
      <c r="AF885" s="82">
        <f ca="1">SUMPRODUCT(Q855:Q884,'control variables'!AM$7:AM$36)</f>
        <v>9.0579809116567398E-43</v>
      </c>
      <c r="AG885" s="82">
        <f ca="1">SUMPRODUCT(R855:R884,'control variables'!AN$7:AN$36)</f>
        <v>2.5826684120191874E-42</v>
      </c>
      <c r="AH885" s="82">
        <f ca="1">SUMPRODUCT(S855:S884,'control variables'!AO$7:AO$36)</f>
        <v>1.1182698043153526E-42</v>
      </c>
      <c r="AI885" s="82">
        <f t="shared" ca="1" si="650"/>
        <v>5.3935318410365081E-42</v>
      </c>
      <c r="AJ885" s="10">
        <f ca="1">SUMPRODUCT(P855:P884,'control variables'!AP$7:AP$36)</f>
        <v>7.5178619249411985E-46</v>
      </c>
      <c r="AK885" s="10">
        <f ca="1">SUMPRODUCT(Q855:Q884,'control variables'!AQ$7:AQ$36)</f>
        <v>2.1694063559016273E-45</v>
      </c>
      <c r="AL885" s="10">
        <f ca="1">SUMPRODUCT(R855:R884,'control variables'!AR$7:AR$36)</f>
        <v>7.7974160558110973E-44</v>
      </c>
      <c r="AM885" s="10">
        <f ca="1">SUMPRODUCT(S855:S884,'control variables'!AS$7:AS$36)</f>
        <v>5.8414998655592372E-44</v>
      </c>
      <c r="AN885" s="10">
        <f t="shared" ca="1" si="672"/>
        <v>1.3931035176209909E-43</v>
      </c>
      <c r="AO885" s="82">
        <f ca="1">SUMPRODUCT(P855:P884,'control variables'!AX$7:AX$36)</f>
        <v>1.0223144939988556E-45</v>
      </c>
      <c r="AP885" s="82">
        <f ca="1">SUMPRODUCT(Q855:Q884,'control variables'!AY$7:AY$36)</f>
        <v>2.3600492620420882E-45</v>
      </c>
      <c r="AQ885" s="82">
        <f ca="1">SUMPRODUCT(R855:R884,'control variables'!AZ$7:AZ$36)</f>
        <v>2.120659179214022E-44</v>
      </c>
      <c r="AR885" s="82">
        <f ca="1">SUMPRODUCT(S855:S884,'control variables'!BA$7:BA$36)</f>
        <v>1.5887096727438985E-44</v>
      </c>
      <c r="AS885" s="82">
        <f t="shared" ca="1" si="673"/>
        <v>4.047605227562015E-44</v>
      </c>
      <c r="AT885" s="10">
        <f ca="1">SUMPRODUCT(P855:P884,'control variables'!AT$7:AT$36)</f>
        <v>-9.0223243463854452E-46</v>
      </c>
      <c r="AU885" s="10">
        <f ca="1">SUMPRODUCT(Q855:Q884,'control variables'!AU$7:AU$36)</f>
        <v>9.7872370675331079E-46</v>
      </c>
      <c r="AV885" s="10">
        <f ca="1">SUMPRODUCT(R855:R884,'control variables'!AV$7:AV$36)</f>
        <v>4.2144627126364606E-43</v>
      </c>
      <c r="AW885" s="10">
        <f ca="1">SUMPRODUCT(S855:S884,'control variables'!AW$7:AW$36)</f>
        <v>3.1573002124111256E-43</v>
      </c>
      <c r="AX885" s="10">
        <f t="shared" ca="1" si="651"/>
        <v>7.3725278377687335E-43</v>
      </c>
      <c r="AY885" s="82">
        <f ca="1">SUMPRODUCT(P855:P884,'control variables'!BB$7:BB$36)</f>
        <v>3.2701093155559677E-45</v>
      </c>
      <c r="AZ885" s="82">
        <f ca="1">SUMPRODUCT(Q855:Q884,'control variables'!BC$7:BC$36)</f>
        <v>8.3387729231740729E-45</v>
      </c>
      <c r="BA885" s="82">
        <f ca="1">SUMPRODUCT(R855:R884,'control variables'!BD$7:BD$36)</f>
        <v>5.8373973634878889E-44</v>
      </c>
      <c r="BB885" s="82">
        <f ca="1">SUMPRODUCT(S855:S884,'control variables'!BE$7:BE$36)</f>
        <v>8.2953583568702197E-45</v>
      </c>
      <c r="BC885" s="82">
        <f t="shared" ca="1" si="674"/>
        <v>7.8278214230479143E-44</v>
      </c>
      <c r="BD885" s="10">
        <f ca="1">SUMPRODUCT(P855:P884,'control variables'!BF$7:BF$36)</f>
        <v>6.8407838559502685E-46</v>
      </c>
      <c r="BE885" s="10">
        <f ca="1">SUMPRODUCT(Q855:Q884,'control variables'!BG$7:BG$36)</f>
        <v>7.8960960574246417E-46</v>
      </c>
      <c r="BF885" s="10">
        <f ca="1">SUMPRODUCT(R855:R884,'control variables'!BH$7:BH$36)</f>
        <v>2.3650535398350503E-44</v>
      </c>
      <c r="BG885" s="10">
        <f ca="1">SUMPRODUCT(S855:S884,'control variables'!BI$7:BI$36)</f>
        <v>5.315399294882081E-44</v>
      </c>
      <c r="BH885" s="10">
        <f t="shared" ca="1" si="675"/>
        <v>7.8278216338508801E-44</v>
      </c>
      <c r="BI885" s="82">
        <f t="shared" ca="1" si="652"/>
        <v>7.8916341041721123E-43</v>
      </c>
      <c r="BJ885" s="82">
        <f t="shared" ca="1" si="653"/>
        <v>9.1511558779560125E-43</v>
      </c>
      <c r="BK885" s="82">
        <f t="shared" ca="1" si="654"/>
        <v>3.0624886569177128E-42</v>
      </c>
      <c r="BL885" s="82">
        <f t="shared" ca="1" si="655"/>
        <v>1.4422951839133355E-42</v>
      </c>
      <c r="BM885" s="82">
        <f t="shared" ca="1" si="645"/>
        <v>6.2090628390438606E-42</v>
      </c>
      <c r="BN885" s="10">
        <f ca="1">BN884+BI885-INDIRECT(ADDRESS(MAX($D885-'key variables'!$B$9*30,34),scenario!BI$4),TRUE)</f>
        <v>9439390.0751690175</v>
      </c>
      <c r="BO885" s="10">
        <f ca="1">BO884+BJ885-INDIRECT(ADDRESS(MAX($D885-'key variables'!$B$9*30,34),scenario!BJ$4),TRUE)</f>
        <v>10895583.360992203</v>
      </c>
      <c r="BP885" s="10">
        <f ca="1">BP884+BK885-INDIRECT(ADDRESS(MAX($D885-'key variables'!$B$9*30,34),scenario!BK$4),TRUE)</f>
        <v>32531162.537994072</v>
      </c>
      <c r="BQ885" s="10">
        <f ca="1">BQ884+BL885-INDIRECT(ADDRESS(MAX($D885-'key variables'!$B$9*30,34),scenario!BL$4),TRUE)</f>
        <v>14415841.516535141</v>
      </c>
      <c r="BR885" s="10">
        <f t="shared" ca="1" si="676"/>
        <v>67281977.490690395</v>
      </c>
      <c r="BS885" s="82">
        <f t="shared" ca="1" si="657"/>
        <v>-2.3433848477536824E-9</v>
      </c>
      <c r="BT885" s="82">
        <f t="shared" ca="1" si="658"/>
        <v>-3.4288309057018498E-10</v>
      </c>
      <c r="BU885" s="82">
        <f t="shared" ca="1" si="659"/>
        <v>-4.2578247660364599E-9</v>
      </c>
      <c r="BV885" s="82">
        <f t="shared" ca="1" si="660"/>
        <v>-2.9943922343414556E-9</v>
      </c>
      <c r="BW885" s="82">
        <f t="shared" ca="1" si="677"/>
        <v>-9.9384849387017825E-9</v>
      </c>
      <c r="BX885" s="10">
        <f t="shared" ca="1" si="661"/>
        <v>-1.8625994260191893E-12</v>
      </c>
      <c r="BY885" s="10">
        <f t="shared" ca="1" si="662"/>
        <v>2.8902850229962428E-12</v>
      </c>
      <c r="BZ885" s="10">
        <f t="shared" ca="1" si="663"/>
        <v>-3.5034723983035463E-11</v>
      </c>
      <c r="CA885" s="10">
        <f t="shared" ca="1" si="664"/>
        <v>-2.0257049910634696E-11</v>
      </c>
      <c r="CB885" s="10">
        <v>0</v>
      </c>
      <c r="CC885" s="82">
        <f t="shared" ca="1" si="665"/>
        <v>3.9725652202851362E-13</v>
      </c>
      <c r="CD885" s="82">
        <f t="shared" ca="1" si="666"/>
        <v>3.4270724516460853E-13</v>
      </c>
      <c r="CE885" s="82">
        <f t="shared" ca="1" si="667"/>
        <v>1.8915613015532971E-10</v>
      </c>
      <c r="CF885" s="82">
        <f t="shared" ca="1" si="668"/>
        <v>3.7028113764059381E-11</v>
      </c>
      <c r="CG885" s="82">
        <f t="shared" ca="1" si="678"/>
        <v>2.269242076865822E-10</v>
      </c>
      <c r="CH885" s="13" t="str">
        <f t="shared" ca="1" si="630"/>
        <v/>
      </c>
      <c r="CI885" s="81">
        <f t="shared" ca="1" si="639"/>
        <v>0.1131775965863165</v>
      </c>
      <c r="CJ885" s="81">
        <f t="shared" ca="1" si="640"/>
        <v>0.13063724757458739</v>
      </c>
      <c r="CK885" s="81">
        <f t="shared" ca="1" si="641"/>
        <v>0.39004625943939081</v>
      </c>
      <c r="CL885" s="81">
        <f t="shared" ca="1" si="642"/>
        <v>0.17284488538116416</v>
      </c>
      <c r="CM885" s="89">
        <f t="shared" ca="1" si="631"/>
        <v>0.80670598898145884</v>
      </c>
    </row>
    <row r="886" spans="1:91" x14ac:dyDescent="0.3">
      <c r="A886">
        <v>821</v>
      </c>
      <c r="B886" s="3">
        <f t="shared" si="644"/>
        <v>2.4694444444444446</v>
      </c>
      <c r="C886" s="3">
        <f t="shared" si="632"/>
        <v>27.366666666666667</v>
      </c>
      <c r="D886" s="4">
        <f t="shared" ca="1" si="669"/>
        <v>886</v>
      </c>
      <c r="E886" s="58">
        <f>(0.5*(COS(B886*2*PI())+1)*('key variables'!$B$4-'key variables'!$B$6)+'key variables'!$B$6)/'key variables'!$B$4</f>
        <v>1</v>
      </c>
      <c r="F886" s="10">
        <f t="shared" ca="1" si="633"/>
        <v>11689222.907461114</v>
      </c>
      <c r="G886" s="10">
        <f t="shared" ca="1" si="634"/>
        <v>13492492.798713122</v>
      </c>
      <c r="H886" s="10">
        <f t="shared" ca="1" si="635"/>
        <v>40309474.521088287</v>
      </c>
      <c r="I886" s="10">
        <f t="shared" ca="1" si="636"/>
        <v>17912154.249750931</v>
      </c>
      <c r="J886" s="10">
        <f t="shared" ca="1" si="670"/>
        <v>83403344.477013454</v>
      </c>
      <c r="K886" s="82">
        <f t="shared" ca="1" si="646"/>
        <v>2249832.832292099</v>
      </c>
      <c r="L886" s="82">
        <f t="shared" ca="1" si="647"/>
        <v>2596909.4377209195</v>
      </c>
      <c r="M886" s="82">
        <f t="shared" ca="1" si="648"/>
        <v>7778311.98309422</v>
      </c>
      <c r="N886" s="82">
        <f t="shared" ca="1" si="649"/>
        <v>3496312.733215793</v>
      </c>
      <c r="O886" s="82">
        <f t="shared" ca="1" si="671"/>
        <v>16121366.986323033</v>
      </c>
      <c r="P886" s="10">
        <f ca="1">IF(IF($A886&gt;='key variables'!$B$26,K886*SUMPRODUCT(Z886:AC886,'control variables'!$O$3:$R$3)/J886+F$65*'key variables'!$B$25/scenario!J$65,K886*SUMPRODUCT(Z886:AC886,'control variables'!$O$7:$R$7)/J886+F$65*'key variables'!$B$25/scenario!J$65)&lt;'key variables'!$B$28,0,IF($A886&gt;='key variables'!$B$26,K886*SUMPRODUCT(Z886:AC886,'control variables'!$O$3:$R$3)/J886+F$65*'key variables'!$B$25/scenario!J$65,K886*SUMPRODUCT(Z886:AC886,'control variables'!$O$7:$R$7)/J886+F$65*'key variables'!$B$25/scenario!J$65))</f>
        <v>9.6110700252705653E-44</v>
      </c>
      <c r="Q886" s="10">
        <f ca="1">IF(IF($A886&gt;='key variables'!$B$26,L886*SUMPRODUCT(Z886:AC886,'control variables'!$O$4:$R$4)/J886+G$65*'key variables'!$B$25/scenario!J$65,L886*SUMPRODUCT(Z886:AC886,'control variables'!$O$7:$R$7)/J886+G$65*'key variables'!$B$25/scenario!J$65)&lt;'key variables'!$B$28,0,IF($A886&gt;='key variables'!$B$26,L886*SUMPRODUCT(Z886:AC886,'control variables'!$O$4:$R$4)/J886+G$65*'key variables'!$B$25/scenario!J$65,L886*SUMPRODUCT(Z886:AC886,'control variables'!$O$7:$R$7)/J886+G$65*'key variables'!$B$25/scenario!J$65))</f>
        <v>1.1093747987397712E-43</v>
      </c>
      <c r="R886" s="10">
        <f ca="1">IF(IF($A886&gt;='key variables'!$B$26,M886*SUMPRODUCT(Z886:AC886,'control variables'!$O$5:$R$5)/J886+H$65*'key variables'!$B$25/scenario!J$65,M886*SUMPRODUCT(Z886:AC886,'control variables'!$O$7:$R$7)/J886+H$65*'key variables'!$B$25/scenario!J$65)&lt;'key variables'!$B$28,0,IF($A886&gt;='key variables'!$B$26,M886*SUMPRODUCT(Z886:AC886,'control variables'!$O$5:$R$5)/J886+H$65*'key variables'!$B$25/scenario!J$65,M886*SUMPRODUCT(Z886:AC886,'control variables'!$O$7:$R$7)/J886+H$65*'key variables'!$B$25/scenario!J$65))</f>
        <v>3.3228202591282029E-43</v>
      </c>
      <c r="S886" s="10">
        <f ca="1">IF(IF($A886&gt;='key variables'!$B$26,N886*SUMPRODUCT(Z886:AC886,'control variables'!$O$6:$R$6)/J886+I$65*'key variables'!$B$25/scenario!J$65,N886*SUMPRODUCT(Z886:AC886,'control variables'!$O$7:$R$7)/J886+I$65*'key variables'!$B$25/scenario!J$65)&lt;'key variables'!$B$28,0,IF($A886&gt;='key variables'!$B$26,N886*SUMPRODUCT(Z886:AC886,'control variables'!$O$6:$R$6)/J886+I$65*'key variables'!$B$25/scenario!J$65,N886*SUMPRODUCT(Z886:AC886,'control variables'!$O$7:$R$7)/J886+I$65*'key variables'!$B$25/scenario!J$65))</f>
        <v>1.4935912582868445E-43</v>
      </c>
      <c r="T886" s="10">
        <f t="shared" ca="1" si="643"/>
        <v>6.8868933186818759E-43</v>
      </c>
      <c r="U886" s="82">
        <f ca="1">SUMPRODUCT(P856:P885,'control variables'!AD$7:AD$36)</f>
        <v>2.0377246479624993E-43</v>
      </c>
      <c r="V886" s="82">
        <f ca="1">SUMPRODUCT(Q856:Q885,'control variables'!AE$7:AE$36)</f>
        <v>2.3520798051378569E-43</v>
      </c>
      <c r="W886" s="82">
        <f ca="1">SUMPRODUCT(R856:R885,'control variables'!AF$7:AF$36)</f>
        <v>7.0449936635271416E-43</v>
      </c>
      <c r="X886" s="82">
        <f ca="1">SUMPRODUCT(S856:S885,'control variables'!AG$7:AG$36)</f>
        <v>3.1666897785470526E-43</v>
      </c>
      <c r="Y886" s="82">
        <f t="shared" ca="1" si="637"/>
        <v>1.460148789517455E-42</v>
      </c>
      <c r="Z886" s="10">
        <f ca="1">IF($A886&gt;='key variables'!$B$26,SUMPRODUCT(P856:P885,'control variables'!V$7:V$36)*$E886,SUMPRODUCT(P856:P885,'control variables'!Z$7:Z$36)*$E886)</f>
        <v>4.9722544297291487E-43</v>
      </c>
      <c r="AA886" s="10">
        <f ca="1">IF($A886&gt;='key variables'!$B$26,SUMPRODUCT(Q856:Q885,'control variables'!W$7:W$36)*$E886,SUMPRODUCT(Q856:Q885,'control variables'!AA$7:AA$36)*$E886)</f>
        <v>5.7393128369267331E-43</v>
      </c>
      <c r="AB886" s="10">
        <f ca="1">IF($A886&gt;='key variables'!$B$26,SUMPRODUCT(R856:R885,'control variables'!X$7:X$36)*$E886,SUMPRODUCT(R856:R885,'control variables'!AB$7:AB$36)*$E886)</f>
        <v>1.7190497737715574E-42</v>
      </c>
      <c r="AC886" s="10">
        <f ca="1">IF($A886&gt;='key variables'!$B$26,SUMPRODUCT(S856:S885,'control variables'!Y$7:Y$36)*$E886,SUMPRODUCT(S856:S885,'control variables'!AC$7:AC$36)*$E886)</f>
        <v>7.727043638944278E-43</v>
      </c>
      <c r="AD886" s="10">
        <f t="shared" ca="1" si="638"/>
        <v>3.5629108643315731E-42</v>
      </c>
      <c r="AE886" s="82">
        <f ca="1">SUMPRODUCT(P856:P885,'control variables'!AL$7:AL$36)</f>
        <v>6.7699760833250117E-43</v>
      </c>
      <c r="AF886" s="82">
        <f ca="1">SUMPRODUCT(Q856:Q885,'control variables'!AM$7:AM$36)</f>
        <v>7.7939326700946366E-43</v>
      </c>
      <c r="AG886" s="82">
        <f ca="1">SUMPRODUCT(R856:R885,'control variables'!AN$7:AN$36)</f>
        <v>2.222255037715252E-42</v>
      </c>
      <c r="AH886" s="82">
        <f ca="1">SUMPRODUCT(S856:S885,'control variables'!AO$7:AO$36)</f>
        <v>9.6221438826587526E-43</v>
      </c>
      <c r="AI886" s="82">
        <f t="shared" ca="1" si="650"/>
        <v>4.6408603013230922E-42</v>
      </c>
      <c r="AJ886" s="10">
        <f ca="1">SUMPRODUCT(P856:P885,'control variables'!AP$7:AP$36)</f>
        <v>6.4687384790859271E-46</v>
      </c>
      <c r="AK886" s="10">
        <f ca="1">SUMPRODUCT(Q856:Q885,'control variables'!AQ$7:AQ$36)</f>
        <v>1.8666640211411167E-45</v>
      </c>
      <c r="AL886" s="10">
        <f ca="1">SUMPRODUCT(R856:R885,'control variables'!AR$7:AR$36)</f>
        <v>6.7092806147889166E-44</v>
      </c>
      <c r="AM886" s="10">
        <f ca="1">SUMPRODUCT(S856:S885,'control variables'!AS$7:AS$36)</f>
        <v>5.0263140415702518E-44</v>
      </c>
      <c r="AN886" s="10">
        <f t="shared" ca="1" si="672"/>
        <v>1.1986948443264139E-43</v>
      </c>
      <c r="AO886" s="82">
        <f ca="1">SUMPRODUCT(P856:P885,'control variables'!AX$7:AX$36)</f>
        <v>8.7964971571480156E-46</v>
      </c>
      <c r="AP886" s="82">
        <f ca="1">SUMPRODUCT(Q856:Q885,'control variables'!AY$7:AY$36)</f>
        <v>2.0307025622886001E-45</v>
      </c>
      <c r="AQ886" s="82">
        <f ca="1">SUMPRODUCT(R856:R885,'control variables'!AZ$7:AZ$36)</f>
        <v>1.8247195506607841E-44</v>
      </c>
      <c r="AR886" s="82">
        <f ca="1">SUMPRODUCT(S856:S885,'control variables'!BA$7:BA$36)</f>
        <v>1.3670040092223225E-44</v>
      </c>
      <c r="AS886" s="82">
        <f t="shared" ca="1" si="673"/>
        <v>3.4827587876834466E-44</v>
      </c>
      <c r="AT886" s="10">
        <f ca="1">SUMPRODUCT(P856:P885,'control variables'!AT$7:AT$36)</f>
        <v>-7.7632520060833398E-46</v>
      </c>
      <c r="AU886" s="10">
        <f ca="1">SUMPRODUCT(Q856:Q885,'control variables'!AU$7:AU$36)</f>
        <v>8.4214205654199643E-46</v>
      </c>
      <c r="AV886" s="10">
        <f ca="1">SUMPRODUCT(R856:R885,'control variables'!AV$7:AV$36)</f>
        <v>3.626331181670055E-43</v>
      </c>
      <c r="AW886" s="10">
        <f ca="1">SUMPRODUCT(S856:S885,'control variables'!AW$7:AW$36)</f>
        <v>2.7166965259487348E-43</v>
      </c>
      <c r="AX886" s="10">
        <f t="shared" ca="1" si="651"/>
        <v>6.3436858761781266E-43</v>
      </c>
      <c r="AY886" s="82">
        <f ca="1">SUMPRODUCT(P856:P885,'control variables'!BB$7:BB$36)</f>
        <v>2.8137630315044242E-45</v>
      </c>
      <c r="AZ886" s="82">
        <f ca="1">SUMPRODUCT(Q856:Q885,'control variables'!BC$7:BC$36)</f>
        <v>7.1750907126320841E-45</v>
      </c>
      <c r="BA886" s="82">
        <f ca="1">SUMPRODUCT(R856:R885,'control variables'!BD$7:BD$36)</f>
        <v>5.0227840468357894E-44</v>
      </c>
      <c r="BB886" s="82">
        <f ca="1">SUMPRODUCT(S856:S885,'control variables'!BE$7:BE$36)</f>
        <v>7.1377346826322709E-45</v>
      </c>
      <c r="BC886" s="82">
        <f t="shared" ca="1" si="674"/>
        <v>6.7354428895126674E-44</v>
      </c>
      <c r="BD886" s="10">
        <f ca="1">SUMPRODUCT(P856:P885,'control variables'!BF$7:BF$36)</f>
        <v>5.8861471782672336E-46</v>
      </c>
      <c r="BE886" s="10">
        <f ca="1">SUMPRODUCT(Q856:Q885,'control variables'!BG$7:BG$36)</f>
        <v>6.794189745859287E-46</v>
      </c>
      <c r="BF886" s="10">
        <f ca="1">SUMPRODUCT(R856:R885,'control variables'!BH$7:BH$36)</f>
        <v>2.0350084892453027E-44</v>
      </c>
      <c r="BG886" s="10">
        <f ca="1">SUMPRODUCT(S856:S885,'control variables'!BI$7:BI$36)</f>
        <v>4.5736312124113482E-44</v>
      </c>
      <c r="BH886" s="10">
        <f t="shared" ca="1" si="675"/>
        <v>6.7354430708979156E-44</v>
      </c>
      <c r="BI886" s="82">
        <f t="shared" ca="1" si="652"/>
        <v>6.7903504616339729E-43</v>
      </c>
      <c r="BJ886" s="82">
        <f t="shared" ca="1" si="653"/>
        <v>7.8741049977863781E-43</v>
      </c>
      <c r="BK886" s="82">
        <f t="shared" ca="1" si="654"/>
        <v>2.6351159963506154E-42</v>
      </c>
      <c r="BL886" s="82">
        <f t="shared" ca="1" si="655"/>
        <v>1.241021775543381E-42</v>
      </c>
      <c r="BM886" s="82">
        <f t="shared" ca="1" si="645"/>
        <v>5.3425833178360309E-42</v>
      </c>
      <c r="BN886" s="10">
        <f ca="1">BN885+BI886-INDIRECT(ADDRESS(MAX($D886-'key variables'!$B$9*30,34),scenario!BI$4),TRUE)</f>
        <v>9439390.0751690175</v>
      </c>
      <c r="BO886" s="10">
        <f ca="1">BO885+BJ886-INDIRECT(ADDRESS(MAX($D886-'key variables'!$B$9*30,34),scenario!BJ$4),TRUE)</f>
        <v>10895583.360992203</v>
      </c>
      <c r="BP886" s="10">
        <f ca="1">BP885+BK886-INDIRECT(ADDRESS(MAX($D886-'key variables'!$B$9*30,34),scenario!BK$4),TRUE)</f>
        <v>32531162.537994072</v>
      </c>
      <c r="BQ886" s="10">
        <f ca="1">BQ885+BL886-INDIRECT(ADDRESS(MAX($D886-'key variables'!$B$9*30,34),scenario!BL$4),TRUE)</f>
        <v>14415841.516535141</v>
      </c>
      <c r="BR886" s="10">
        <f t="shared" ca="1" si="676"/>
        <v>67281977.490690395</v>
      </c>
      <c r="BS886" s="82">
        <f t="shared" ca="1" si="657"/>
        <v>-2.3433848477536824E-9</v>
      </c>
      <c r="BT886" s="82">
        <f t="shared" ca="1" si="658"/>
        <v>-3.4288309057018498E-10</v>
      </c>
      <c r="BU886" s="82">
        <f t="shared" ca="1" si="659"/>
        <v>-4.2578247660364599E-9</v>
      </c>
      <c r="BV886" s="82">
        <f t="shared" ca="1" si="660"/>
        <v>-2.9943922343414556E-9</v>
      </c>
      <c r="BW886" s="82">
        <f t="shared" ca="1" si="677"/>
        <v>-9.9384849387017825E-9</v>
      </c>
      <c r="BX886" s="10">
        <f t="shared" ca="1" si="661"/>
        <v>-1.8625994260191893E-12</v>
      </c>
      <c r="BY886" s="10">
        <f t="shared" ca="1" si="662"/>
        <v>2.8902850229962428E-12</v>
      </c>
      <c r="BZ886" s="10">
        <f t="shared" ca="1" si="663"/>
        <v>-3.5034723983035463E-11</v>
      </c>
      <c r="CA886" s="10">
        <f t="shared" ca="1" si="664"/>
        <v>-2.0257049910634696E-11</v>
      </c>
      <c r="CB886" s="10">
        <v>0</v>
      </c>
      <c r="CC886" s="82">
        <f t="shared" ca="1" si="665"/>
        <v>3.9725652202851362E-13</v>
      </c>
      <c r="CD886" s="82">
        <f t="shared" ca="1" si="666"/>
        <v>3.4270724516460853E-13</v>
      </c>
      <c r="CE886" s="82">
        <f t="shared" ca="1" si="667"/>
        <v>1.8915613015532971E-10</v>
      </c>
      <c r="CF886" s="82">
        <f t="shared" ca="1" si="668"/>
        <v>3.7028113764059381E-11</v>
      </c>
      <c r="CG886" s="82">
        <f t="shared" ca="1" si="678"/>
        <v>2.269242076865822E-10</v>
      </c>
      <c r="CH886" s="13" t="str">
        <f t="shared" ca="1" si="630"/>
        <v/>
      </c>
      <c r="CI886" s="81">
        <f t="shared" ca="1" si="639"/>
        <v>0.1131775965863165</v>
      </c>
      <c r="CJ886" s="81">
        <f t="shared" ca="1" si="640"/>
        <v>0.13063724757458739</v>
      </c>
      <c r="CK886" s="81">
        <f t="shared" ca="1" si="641"/>
        <v>0.39004625943939081</v>
      </c>
      <c r="CL886" s="81">
        <f t="shared" ca="1" si="642"/>
        <v>0.17284488538116416</v>
      </c>
      <c r="CM886" s="89">
        <f t="shared" ca="1" si="631"/>
        <v>0.80670598898145884</v>
      </c>
    </row>
    <row r="887" spans="1:91" x14ac:dyDescent="0.3">
      <c r="A887">
        <v>822</v>
      </c>
      <c r="B887" s="3">
        <f t="shared" si="644"/>
        <v>2.4722222222222223</v>
      </c>
      <c r="C887" s="3">
        <f t="shared" si="632"/>
        <v>27.4</v>
      </c>
      <c r="D887" s="4">
        <f t="shared" ca="1" si="669"/>
        <v>887</v>
      </c>
      <c r="E887" s="58">
        <f>(0.5*(COS(B887*2*PI())+1)*('key variables'!$B$4-'key variables'!$B$6)+'key variables'!$B$6)/'key variables'!$B$4</f>
        <v>1</v>
      </c>
      <c r="F887" s="10">
        <f t="shared" ca="1" si="633"/>
        <v>11689222.907461114</v>
      </c>
      <c r="G887" s="10">
        <f t="shared" ca="1" si="634"/>
        <v>13492492.798713122</v>
      </c>
      <c r="H887" s="10">
        <f t="shared" ca="1" si="635"/>
        <v>40309474.521088287</v>
      </c>
      <c r="I887" s="10">
        <f t="shared" ca="1" si="636"/>
        <v>17912154.249750931</v>
      </c>
      <c r="J887" s="10">
        <f t="shared" ca="1" si="670"/>
        <v>83403344.477013454</v>
      </c>
      <c r="K887" s="82">
        <f t="shared" ca="1" si="646"/>
        <v>2249832.832292099</v>
      </c>
      <c r="L887" s="82">
        <f t="shared" ca="1" si="647"/>
        <v>2596909.4377209195</v>
      </c>
      <c r="M887" s="82">
        <f t="shared" ca="1" si="648"/>
        <v>7778311.98309422</v>
      </c>
      <c r="N887" s="82">
        <f t="shared" ca="1" si="649"/>
        <v>3496312.733215793</v>
      </c>
      <c r="O887" s="82">
        <f t="shared" ca="1" si="671"/>
        <v>16121366.986323033</v>
      </c>
      <c r="P887" s="10">
        <f ca="1">IF(IF($A887&gt;='key variables'!$B$26,K887*SUMPRODUCT(Z887:AC887,'control variables'!$O$3:$R$3)/J887+F$65*'key variables'!$B$25/scenario!J$65,K887*SUMPRODUCT(Z887:AC887,'control variables'!$O$7:$R$7)/J887+F$65*'key variables'!$B$25/scenario!J$65)&lt;'key variables'!$B$28,0,IF($A887&gt;='key variables'!$B$26,K887*SUMPRODUCT(Z887:AC887,'control variables'!$O$3:$R$3)/J887+F$65*'key variables'!$B$25/scenario!J$65,K887*SUMPRODUCT(Z887:AC887,'control variables'!$O$7:$R$7)/J887+F$65*'key variables'!$B$25/scenario!J$65))</f>
        <v>8.2698377701507653E-44</v>
      </c>
      <c r="Q887" s="10">
        <f ca="1">IF(IF($A887&gt;='key variables'!$B$26,L887*SUMPRODUCT(Z887:AC887,'control variables'!$O$4:$R$4)/J887+G$65*'key variables'!$B$25/scenario!J$65,L887*SUMPRODUCT(Z887:AC887,'control variables'!$O$7:$R$7)/J887+G$65*'key variables'!$B$25/scenario!J$65)&lt;'key variables'!$B$28,0,IF($A887&gt;='key variables'!$B$26,L887*SUMPRODUCT(Z887:AC887,'control variables'!$O$4:$R$4)/J887+G$65*'key variables'!$B$25/scenario!J$65,L887*SUMPRODUCT(Z887:AC887,'control variables'!$O$7:$R$7)/J887+G$65*'key variables'!$B$25/scenario!J$65))</f>
        <v>9.5456068759766341E-44</v>
      </c>
      <c r="R887" s="10">
        <f ca="1">IF(IF($A887&gt;='key variables'!$B$26,M887*SUMPRODUCT(Z887:AC887,'control variables'!$O$5:$R$5)/J887+H$65*'key variables'!$B$25/scenario!J$65,M887*SUMPRODUCT(Z887:AC887,'control variables'!$O$7:$R$7)/J887+H$65*'key variables'!$B$25/scenario!J$65)&lt;'key variables'!$B$28,0,IF($A887&gt;='key variables'!$B$26,M887*SUMPRODUCT(Z887:AC887,'control variables'!$O$5:$R$5)/J887+H$65*'key variables'!$B$25/scenario!J$65,M887*SUMPRODUCT(Z887:AC887,'control variables'!$O$7:$R$7)/J887+H$65*'key variables'!$B$25/scenario!J$65))</f>
        <v>2.8591181221351041E-43</v>
      </c>
      <c r="S887" s="10">
        <f ca="1">IF(IF($A887&gt;='key variables'!$B$26,N887*SUMPRODUCT(Z887:AC887,'control variables'!$O$6:$R$6)/J887+I$65*'key variables'!$B$25/scenario!J$65,N887*SUMPRODUCT(Z887:AC887,'control variables'!$O$7:$R$7)/J887+I$65*'key variables'!$B$25/scenario!J$65)&lt;'key variables'!$B$28,0,IF($A887&gt;='key variables'!$B$26,N887*SUMPRODUCT(Z887:AC887,'control variables'!$O$6:$R$6)/J887+I$65*'key variables'!$B$25/scenario!J$65,N887*SUMPRODUCT(Z887:AC887,'control variables'!$O$7:$R$7)/J887+I$65*'key variables'!$B$25/scenario!J$65))</f>
        <v>1.2851594430662609E-43</v>
      </c>
      <c r="T887" s="10">
        <f t="shared" ca="1" si="643"/>
        <v>5.9258220298141047E-43</v>
      </c>
      <c r="U887" s="82">
        <f ca="1">SUMPRODUCT(P857:P886,'control variables'!AD$7:AD$36)</f>
        <v>1.7533585973860439E-43</v>
      </c>
      <c r="V887" s="82">
        <f ca="1">SUMPRODUCT(Q857:Q886,'control variables'!AE$7:AE$36)</f>
        <v>2.0238452492588425E-43</v>
      </c>
      <c r="W887" s="82">
        <f ca="1">SUMPRODUCT(R857:R886,'control variables'!AF$7:AF$36)</f>
        <v>6.0618593492631876E-43</v>
      </c>
      <c r="X887" s="82">
        <f ca="1">SUMPRODUCT(S857:S886,'control variables'!AG$7:AG$36)</f>
        <v>2.724775770868608E-43</v>
      </c>
      <c r="Y887" s="82">
        <f t="shared" ca="1" si="637"/>
        <v>1.2563838966776682E-42</v>
      </c>
      <c r="Z887" s="10">
        <f ca="1">IF($A887&gt;='key variables'!$B$26,SUMPRODUCT(P857:P886,'control variables'!V$7:V$36)*$E887,SUMPRODUCT(P857:P886,'control variables'!Z$7:Z$36)*$E887)</f>
        <v>4.2783724785748802E-43</v>
      </c>
      <c r="AA887" s="10">
        <f ca="1">IF($A887&gt;='key variables'!$B$26,SUMPRODUCT(Q857:Q886,'control variables'!W$7:W$36)*$E887,SUMPRODUCT(Q857:Q886,'control variables'!AA$7:AA$36)*$E887)</f>
        <v>4.9383872918137108E-43</v>
      </c>
      <c r="AB887" s="10">
        <f ca="1">IF($A887&gt;='key variables'!$B$26,SUMPRODUCT(R857:R886,'control variables'!X$7:X$36)*$E887,SUMPRODUCT(R857:R886,'control variables'!AB$7:AB$36)*$E887)</f>
        <v>1.479155048348006E-42</v>
      </c>
      <c r="AC887" s="10">
        <f ca="1">IF($A887&gt;='key variables'!$B$26,SUMPRODUCT(S857:S886,'control variables'!Y$7:Y$36)*$E887,SUMPRODUCT(S857:S886,'control variables'!AC$7:AC$36)*$E887)</f>
        <v>6.6487287231210941E-43</v>
      </c>
      <c r="AD887" s="10">
        <f t="shared" ca="1" si="638"/>
        <v>3.0657038976989745E-42</v>
      </c>
      <c r="AE887" s="82">
        <f ca="1">SUMPRODUCT(P857:P886,'control variables'!AL$7:AL$36)</f>
        <v>5.8252206850737635E-43</v>
      </c>
      <c r="AF887" s="82">
        <f ca="1">SUMPRODUCT(Q857:Q886,'control variables'!AM$7:AM$36)</f>
        <v>6.7062833382431987E-43</v>
      </c>
      <c r="AG887" s="82">
        <f ca="1">SUMPRODUCT(R857:R886,'control variables'!AN$7:AN$36)</f>
        <v>1.9121376285350754E-42</v>
      </c>
      <c r="AH887" s="82">
        <f ca="1">SUMPRODUCT(S857:S886,'control variables'!AO$7:AO$36)</f>
        <v>8.2793662621760325E-43</v>
      </c>
      <c r="AI887" s="82">
        <f t="shared" ca="1" si="650"/>
        <v>3.9932246570843754E-42</v>
      </c>
      <c r="AJ887" s="10">
        <f ca="1">SUMPRODUCT(P857:P886,'control variables'!AP$7:AP$36)</f>
        <v>5.566021021480011E-46</v>
      </c>
      <c r="AK887" s="10">
        <f ca="1">SUMPRODUCT(Q857:Q886,'control variables'!AQ$7:AQ$36)</f>
        <v>1.6061696133339467E-45</v>
      </c>
      <c r="AL887" s="10">
        <f ca="1">SUMPRODUCT(R857:R886,'control variables'!AR$7:AR$36)</f>
        <v>5.772995316113071E-44</v>
      </c>
      <c r="AM887" s="10">
        <f ca="1">SUMPRODUCT(S857:S886,'control variables'!AS$7:AS$36)</f>
        <v>4.3248880297744607E-44</v>
      </c>
      <c r="AN887" s="10">
        <f t="shared" ca="1" si="672"/>
        <v>1.0314160517435725E-43</v>
      </c>
      <c r="AO887" s="82">
        <f ca="1">SUMPRODUCT(P857:P886,'control variables'!AX$7:AX$36)</f>
        <v>7.5689391757561973E-46</v>
      </c>
      <c r="AP887" s="82">
        <f ca="1">SUMPRODUCT(Q857:Q886,'control variables'!AY$7:AY$36)</f>
        <v>1.747316449198739E-45</v>
      </c>
      <c r="AQ887" s="82">
        <f ca="1">SUMPRODUCT(R857:R886,'control variables'!AZ$7:AZ$36)</f>
        <v>1.5700785261485261E-44</v>
      </c>
      <c r="AR887" s="82">
        <f ca="1">SUMPRODUCT(S857:S886,'control variables'!BA$7:BA$36)</f>
        <v>1.1762375425098455E-44</v>
      </c>
      <c r="AS887" s="82">
        <f t="shared" ca="1" si="673"/>
        <v>2.9967371053358076E-44</v>
      </c>
      <c r="AT887" s="10">
        <f ca="1">SUMPRODUCT(P857:P886,'control variables'!AT$7:AT$36)</f>
        <v>-6.6798841846227574E-46</v>
      </c>
      <c r="AU887" s="10">
        <f ca="1">SUMPRODUCT(Q857:Q886,'control variables'!AU$7:AU$36)</f>
        <v>7.2462048124838056E-46</v>
      </c>
      <c r="AV887" s="10">
        <f ca="1">SUMPRODUCT(R857:R886,'control variables'!AV$7:AV$36)</f>
        <v>3.1202738607043116E-43</v>
      </c>
      <c r="AW887" s="10">
        <f ca="1">SUMPRODUCT(S857:S886,'control variables'!AW$7:AW$36)</f>
        <v>2.3375794246900979E-43</v>
      </c>
      <c r="AX887" s="10">
        <f t="shared" ca="1" si="651"/>
        <v>5.4584196060222711E-43</v>
      </c>
      <c r="AY887" s="82">
        <f ca="1">SUMPRODUCT(P857:P886,'control variables'!BB$7:BB$36)</f>
        <v>2.4211002243253487E-45</v>
      </c>
      <c r="AZ887" s="82">
        <f ca="1">SUMPRODUCT(Q857:Q886,'control variables'!BC$7:BC$36)</f>
        <v>6.1738012545499442E-45</v>
      </c>
      <c r="BA887" s="82">
        <f ca="1">SUMPRODUCT(R857:R886,'control variables'!BD$7:BD$36)</f>
        <v>4.3218506485352514E-44</v>
      </c>
      <c r="BB887" s="82">
        <f ca="1">SUMPRODUCT(S857:S886,'control variables'!BE$7:BE$36)</f>
        <v>6.1416582874273367E-45</v>
      </c>
      <c r="BC887" s="82">
        <f t="shared" ca="1" si="674"/>
        <v>5.7955066251655144E-44</v>
      </c>
      <c r="BD887" s="10">
        <f ca="1">SUMPRODUCT(P857:P886,'control variables'!BF$7:BF$36)</f>
        <v>5.0647307872601179E-46</v>
      </c>
      <c r="BE887" s="10">
        <f ca="1">SUMPRODUCT(Q857:Q886,'control variables'!BG$7:BG$36)</f>
        <v>5.8460553122748076E-46</v>
      </c>
      <c r="BF887" s="10">
        <f ca="1">SUMPRODUCT(R857:R886,'control variables'!BH$7:BH$36)</f>
        <v>1.7510214807184783E-44</v>
      </c>
      <c r="BG887" s="10">
        <f ca="1">SUMPRODUCT(S857:S886,'control variables'!BI$7:BI$36)</f>
        <v>3.9353774395244836E-44</v>
      </c>
      <c r="BH887" s="10">
        <f t="shared" ca="1" si="675"/>
        <v>5.7955067812383115E-44</v>
      </c>
      <c r="BI887" s="82">
        <f t="shared" ca="1" si="652"/>
        <v>5.8427518031323934E-43</v>
      </c>
      <c r="BJ887" s="82">
        <f t="shared" ca="1" si="653"/>
        <v>6.7752675556011821E-43</v>
      </c>
      <c r="BK887" s="82">
        <f t="shared" ca="1" si="654"/>
        <v>2.267383521090859E-42</v>
      </c>
      <c r="BL887" s="82">
        <f t="shared" ca="1" si="655"/>
        <v>1.0678362269740403E-42</v>
      </c>
      <c r="BM887" s="82">
        <f t="shared" ca="1" si="645"/>
        <v>4.5970216839382566E-42</v>
      </c>
      <c r="BN887" s="10">
        <f ca="1">BN886+BI887-INDIRECT(ADDRESS(MAX($D887-'key variables'!$B$9*30,34),scenario!BI$4),TRUE)</f>
        <v>9439390.0751690175</v>
      </c>
      <c r="BO887" s="10">
        <f ca="1">BO886+BJ887-INDIRECT(ADDRESS(MAX($D887-'key variables'!$B$9*30,34),scenario!BJ$4),TRUE)</f>
        <v>10895583.360992203</v>
      </c>
      <c r="BP887" s="10">
        <f ca="1">BP886+BK887-INDIRECT(ADDRESS(MAX($D887-'key variables'!$B$9*30,34),scenario!BK$4),TRUE)</f>
        <v>32531162.537994072</v>
      </c>
      <c r="BQ887" s="10">
        <f ca="1">BQ886+BL887-INDIRECT(ADDRESS(MAX($D887-'key variables'!$B$9*30,34),scenario!BL$4),TRUE)</f>
        <v>14415841.516535141</v>
      </c>
      <c r="BR887" s="10">
        <f t="shared" ca="1" si="676"/>
        <v>67281977.490690395</v>
      </c>
      <c r="BS887" s="82">
        <f t="shared" ca="1" si="657"/>
        <v>-2.3433848477536824E-9</v>
      </c>
      <c r="BT887" s="82">
        <f t="shared" ca="1" si="658"/>
        <v>-3.4288309057018498E-10</v>
      </c>
      <c r="BU887" s="82">
        <f t="shared" ca="1" si="659"/>
        <v>-4.2578247660364599E-9</v>
      </c>
      <c r="BV887" s="82">
        <f t="shared" ca="1" si="660"/>
        <v>-2.9943922343414556E-9</v>
      </c>
      <c r="BW887" s="82">
        <f t="shared" ca="1" si="677"/>
        <v>-9.9384849387017825E-9</v>
      </c>
      <c r="BX887" s="10">
        <f t="shared" ca="1" si="661"/>
        <v>-1.8625994260191893E-12</v>
      </c>
      <c r="BY887" s="10">
        <f t="shared" ca="1" si="662"/>
        <v>2.8902850229962428E-12</v>
      </c>
      <c r="BZ887" s="10">
        <f t="shared" ca="1" si="663"/>
        <v>-3.5034723983035463E-11</v>
      </c>
      <c r="CA887" s="10">
        <f t="shared" ca="1" si="664"/>
        <v>-2.0257049910634696E-11</v>
      </c>
      <c r="CB887" s="10">
        <v>0</v>
      </c>
      <c r="CC887" s="82">
        <f t="shared" ca="1" si="665"/>
        <v>3.9725652202851362E-13</v>
      </c>
      <c r="CD887" s="82">
        <f t="shared" ca="1" si="666"/>
        <v>3.4270724516460853E-13</v>
      </c>
      <c r="CE887" s="82">
        <f t="shared" ca="1" si="667"/>
        <v>1.8915613015532971E-10</v>
      </c>
      <c r="CF887" s="82">
        <f t="shared" ca="1" si="668"/>
        <v>3.7028113764059381E-11</v>
      </c>
      <c r="CG887" s="82">
        <f t="shared" ca="1" si="678"/>
        <v>2.269242076865822E-10</v>
      </c>
      <c r="CH887" s="13" t="str">
        <f t="shared" ca="1" si="630"/>
        <v/>
      </c>
      <c r="CI887" s="81">
        <f t="shared" ca="1" si="639"/>
        <v>0.1131775965863165</v>
      </c>
      <c r="CJ887" s="81">
        <f t="shared" ca="1" si="640"/>
        <v>0.13063724757458739</v>
      </c>
      <c r="CK887" s="81">
        <f t="shared" ca="1" si="641"/>
        <v>0.39004625943939081</v>
      </c>
      <c r="CL887" s="81">
        <f t="shared" ca="1" si="642"/>
        <v>0.17284488538116416</v>
      </c>
      <c r="CM887" s="89">
        <f t="shared" ca="1" si="631"/>
        <v>0.80670598898145884</v>
      </c>
    </row>
    <row r="888" spans="1:91" x14ac:dyDescent="0.3">
      <c r="A888">
        <v>823</v>
      </c>
      <c r="B888" s="3">
        <f t="shared" si="644"/>
        <v>2.4750000000000001</v>
      </c>
      <c r="C888" s="3">
        <f t="shared" si="632"/>
        <v>27.433333333333334</v>
      </c>
      <c r="D888" s="4">
        <f t="shared" ca="1" si="669"/>
        <v>888</v>
      </c>
      <c r="E888" s="58">
        <f>(0.5*(COS(B888*2*PI())+1)*('key variables'!$B$4-'key variables'!$B$6)+'key variables'!$B$6)/'key variables'!$B$4</f>
        <v>1</v>
      </c>
      <c r="F888" s="10">
        <f t="shared" ca="1" si="633"/>
        <v>11689222.907461114</v>
      </c>
      <c r="G888" s="10">
        <f t="shared" ca="1" si="634"/>
        <v>13492492.798713122</v>
      </c>
      <c r="H888" s="10">
        <f t="shared" ca="1" si="635"/>
        <v>40309474.521088287</v>
      </c>
      <c r="I888" s="10">
        <f t="shared" ca="1" si="636"/>
        <v>17912154.249750931</v>
      </c>
      <c r="J888" s="10">
        <f t="shared" ca="1" si="670"/>
        <v>83403344.477013454</v>
      </c>
      <c r="K888" s="82">
        <f t="shared" ca="1" si="646"/>
        <v>2249832.832292099</v>
      </c>
      <c r="L888" s="82">
        <f t="shared" ca="1" si="647"/>
        <v>2596909.4377209195</v>
      </c>
      <c r="M888" s="82">
        <f t="shared" ca="1" si="648"/>
        <v>7778311.98309422</v>
      </c>
      <c r="N888" s="82">
        <f t="shared" ca="1" si="649"/>
        <v>3496312.733215793</v>
      </c>
      <c r="O888" s="82">
        <f t="shared" ca="1" si="671"/>
        <v>16121366.986323033</v>
      </c>
      <c r="P888" s="10">
        <f ca="1">IF(IF($A888&gt;='key variables'!$B$26,K888*SUMPRODUCT(Z888:AC888,'control variables'!$O$3:$R$3)/J888+F$65*'key variables'!$B$25/scenario!J$65,K888*SUMPRODUCT(Z888:AC888,'control variables'!$O$7:$R$7)/J888+F$65*'key variables'!$B$25/scenario!J$65)&lt;'key variables'!$B$28,0,IF($A888&gt;='key variables'!$B$26,K888*SUMPRODUCT(Z888:AC888,'control variables'!$O$3:$R$3)/J888+F$65*'key variables'!$B$25/scenario!J$65,K888*SUMPRODUCT(Z888:AC888,'control variables'!$O$7:$R$7)/J888+F$65*'key variables'!$B$25/scenario!J$65))</f>
        <v>7.1157755135268497E-44</v>
      </c>
      <c r="Q888" s="10">
        <f ca="1">IF(IF($A888&gt;='key variables'!$B$26,L888*SUMPRODUCT(Z888:AC888,'control variables'!$O$4:$R$4)/J888+G$65*'key variables'!$B$25/scenario!J$65,L888*SUMPRODUCT(Z888:AC888,'control variables'!$O$7:$R$7)/J888+G$65*'key variables'!$B$25/scenario!J$65)&lt;'key variables'!$B$28,0,IF($A888&gt;='key variables'!$B$26,L888*SUMPRODUCT(Z888:AC888,'control variables'!$O$4:$R$4)/J888+G$65*'key variables'!$B$25/scenario!J$65,L888*SUMPRODUCT(Z888:AC888,'control variables'!$O$7:$R$7)/J888+G$65*'key variables'!$B$25/scenario!J$65))</f>
        <v>8.2135100539692633E-44</v>
      </c>
      <c r="R888" s="10">
        <f ca="1">IF(IF($A888&gt;='key variables'!$B$26,M888*SUMPRODUCT(Z888:AC888,'control variables'!$O$5:$R$5)/J888+H$65*'key variables'!$B$25/scenario!J$65,M888*SUMPRODUCT(Z888:AC888,'control variables'!$O$7:$R$7)/J888+H$65*'key variables'!$B$25/scenario!J$65)&lt;'key variables'!$B$28,0,IF($A888&gt;='key variables'!$B$26,M888*SUMPRODUCT(Z888:AC888,'control variables'!$O$5:$R$5)/J888+H$65*'key variables'!$B$25/scenario!J$65,M888*SUMPRODUCT(Z888:AC888,'control variables'!$O$7:$R$7)/J888+H$65*'key variables'!$B$25/scenario!J$65))</f>
        <v>2.4601259769814005E-43</v>
      </c>
      <c r="S888" s="10">
        <f ca="1">IF(IF($A888&gt;='key variables'!$B$26,N888*SUMPRODUCT(Z888:AC888,'control variables'!$O$6:$R$6)/J888+I$65*'key variables'!$B$25/scenario!J$65,N888*SUMPRODUCT(Z888:AC888,'control variables'!$O$7:$R$7)/J888+I$65*'key variables'!$B$25/scenario!J$65)&lt;'key variables'!$B$28,0,IF($A888&gt;='key variables'!$B$26,N888*SUMPRODUCT(Z888:AC888,'control variables'!$O$6:$R$6)/J888+I$65*'key variables'!$B$25/scenario!J$65,N888*SUMPRODUCT(Z888:AC888,'control variables'!$O$7:$R$7)/J888+I$65*'key variables'!$B$25/scenario!J$65))</f>
        <v>1.1058144488585275E-43</v>
      </c>
      <c r="T888" s="10">
        <f t="shared" ca="1" si="643"/>
        <v>5.0988689825895399E-43</v>
      </c>
      <c r="U888" s="82">
        <f ca="1">SUMPRODUCT(P858:P887,'control variables'!AD$7:AD$36)</f>
        <v>1.5086760490930328E-43</v>
      </c>
      <c r="V888" s="82">
        <f ca="1">SUMPRODUCT(Q858:Q887,'control variables'!AE$7:AE$36)</f>
        <v>1.7414160795056527E-43</v>
      </c>
      <c r="W888" s="82">
        <f ca="1">SUMPRODUCT(R858:R887,'control variables'!AF$7:AF$36)</f>
        <v>5.2159221888997723E-43</v>
      </c>
      <c r="X888" s="82">
        <f ca="1">SUMPRODUCT(S858:S887,'control variables'!AG$7:AG$36)</f>
        <v>2.3445312047330056E-43</v>
      </c>
      <c r="Y888" s="82">
        <f t="shared" ca="1" si="637"/>
        <v>1.0810545522231465E-42</v>
      </c>
      <c r="Z888" s="10">
        <f ca="1">IF($A888&gt;='key variables'!$B$26,SUMPRODUCT(P858:P887,'control variables'!V$7:V$36)*$E888,SUMPRODUCT(P858:P887,'control variables'!Z$7:Z$36)*$E888)</f>
        <v>3.6813222903446743E-43</v>
      </c>
      <c r="AA888" s="10">
        <f ca="1">IF($A888&gt;='key variables'!$B$26,SUMPRODUCT(Q858:Q887,'control variables'!W$7:W$36)*$E888,SUMPRODUCT(Q858:Q887,'control variables'!AA$7:AA$36)*$E888)</f>
        <v>4.2492315259480033E-43</v>
      </c>
      <c r="AB888" s="10">
        <f ca="1">IF($A888&gt;='key variables'!$B$26,SUMPRODUCT(R858:R887,'control variables'!X$7:X$36)*$E888,SUMPRODUCT(R858:R887,'control variables'!AB$7:AB$36)*$E888)</f>
        <v>1.2727378173891891E-42</v>
      </c>
      <c r="AC888" s="10">
        <f ca="1">IF($A888&gt;='key variables'!$B$26,SUMPRODUCT(S858:S887,'control variables'!Y$7:Y$36)*$E888,SUMPRODUCT(S858:S887,'control variables'!AC$7:AC$36)*$E888)</f>
        <v>5.7208934877576459E-43</v>
      </c>
      <c r="AD888" s="10">
        <f t="shared" ca="1" si="638"/>
        <v>2.6378825477942214E-42</v>
      </c>
      <c r="AE888" s="82">
        <f ca="1">SUMPRODUCT(P858:P887,'control variables'!AL$7:AL$36)</f>
        <v>5.0123066333116604E-43</v>
      </c>
      <c r="AF888" s="82">
        <f ca="1">SUMPRODUCT(Q858:Q887,'control variables'!AM$7:AM$36)</f>
        <v>5.7704163118273693E-43</v>
      </c>
      <c r="AG888" s="82">
        <f ca="1">SUMPRODUCT(R858:R887,'control variables'!AN$7:AN$36)</f>
        <v>1.6452973436473027E-42</v>
      </c>
      <c r="AH888" s="82">
        <f ca="1">SUMPRODUCT(S858:S887,'control variables'!AO$7:AO$36)</f>
        <v>7.1239742971207621E-43</v>
      </c>
      <c r="AI888" s="82">
        <f t="shared" ca="1" si="650"/>
        <v>3.4359670678732821E-42</v>
      </c>
      <c r="AJ888" s="10">
        <f ca="1">SUMPRODUCT(P858:P887,'control variables'!AP$7:AP$36)</f>
        <v>4.7892784832345166E-46</v>
      </c>
      <c r="AK888" s="10">
        <f ca="1">SUMPRODUCT(Q858:Q887,'control variables'!AQ$7:AQ$36)</f>
        <v>1.3820274015997082E-45</v>
      </c>
      <c r="AL888" s="10">
        <f ca="1">SUMPRODUCT(R858:R887,'control variables'!AR$7:AR$36)</f>
        <v>4.9673693549799442E-44</v>
      </c>
      <c r="AM888" s="10">
        <f ca="1">SUMPRODUCT(S858:S887,'control variables'!AS$7:AS$36)</f>
        <v>3.7213465603997503E-44</v>
      </c>
      <c r="AN888" s="10">
        <f t="shared" ca="1" si="672"/>
        <v>8.8748114403720101E-44</v>
      </c>
      <c r="AO888" s="82">
        <f ca="1">SUMPRODUCT(P858:P887,'control variables'!AX$7:AX$36)</f>
        <v>6.5126878600471199E-46</v>
      </c>
      <c r="AP888" s="82">
        <f ca="1">SUMPRODUCT(Q858:Q887,'control variables'!AY$7:AY$36)</f>
        <v>1.5034770873581957E-45</v>
      </c>
      <c r="AQ888" s="82">
        <f ca="1">SUMPRODUCT(R858:R887,'control variables'!AZ$7:AZ$36)</f>
        <v>1.3509728535434527E-44</v>
      </c>
      <c r="AR888" s="82">
        <f ca="1">SUMPRODUCT(S858:S887,'control variables'!BA$7:BA$36)</f>
        <v>1.0120926837637306E-44</v>
      </c>
      <c r="AS888" s="82">
        <f t="shared" ca="1" si="673"/>
        <v>2.5785401246434738E-44</v>
      </c>
      <c r="AT888" s="10">
        <f ca="1">SUMPRODUCT(P858:P887,'control variables'!AT$7:AT$36)</f>
        <v>-5.7477011805114685E-46</v>
      </c>
      <c r="AU888" s="10">
        <f ca="1">SUMPRODUCT(Q858:Q887,'control variables'!AU$7:AU$36)</f>
        <v>6.2349913267685122E-46</v>
      </c>
      <c r="AV888" s="10">
        <f ca="1">SUMPRODUCT(R858:R887,'control variables'!AV$7:AV$36)</f>
        <v>2.6848372302583686E-43</v>
      </c>
      <c r="AW888" s="10">
        <f ca="1">SUMPRODUCT(S858:S887,'control variables'!AW$7:AW$36)</f>
        <v>2.011368408116999E-43</v>
      </c>
      <c r="AX888" s="10">
        <f t="shared" ca="1" si="651"/>
        <v>4.6966929285216243E-43</v>
      </c>
      <c r="AY888" s="82">
        <f ca="1">SUMPRODUCT(P858:P887,'control variables'!BB$7:BB$36)</f>
        <v>2.0832338155691049E-45</v>
      </c>
      <c r="AZ888" s="82">
        <f ca="1">SUMPRODUCT(Q858:Q887,'control variables'!BC$7:BC$36)</f>
        <v>5.312242514729154E-45</v>
      </c>
      <c r="BA888" s="82">
        <f ca="1">SUMPRODUCT(R858:R887,'control variables'!BD$7:BD$36)</f>
        <v>3.7187330480615495E-44</v>
      </c>
      <c r="BB888" s="82">
        <f ca="1">SUMPRODUCT(S858:S887,'control variables'!BE$7:BE$36)</f>
        <v>5.2845851235275153E-45</v>
      </c>
      <c r="BC888" s="82">
        <f t="shared" ca="1" si="674"/>
        <v>4.986739193444127E-44</v>
      </c>
      <c r="BD888" s="10">
        <f ca="1">SUMPRODUCT(P858:P887,'control variables'!BF$7:BF$36)</f>
        <v>4.3579436888922287E-46</v>
      </c>
      <c r="BE888" s="10">
        <f ca="1">SUMPRODUCT(Q858:Q887,'control variables'!BG$7:BG$36)</f>
        <v>5.0302337721735328E-46</v>
      </c>
      <c r="BF888" s="10">
        <f ca="1">SUMPRODUCT(R858:R887,'control variables'!BH$7:BH$36)</f>
        <v>1.5066650788639259E-44</v>
      </c>
      <c r="BG888" s="10">
        <f ca="1">SUMPRODUCT(S858:S887,'control variables'!BI$7:BI$36)</f>
        <v>3.3861924742622604E-44</v>
      </c>
      <c r="BH888" s="10">
        <f t="shared" ca="1" si="675"/>
        <v>4.9867393277368435E-44</v>
      </c>
      <c r="BI888" s="82">
        <f t="shared" ca="1" si="652"/>
        <v>5.0273912702868396E-43</v>
      </c>
      <c r="BJ888" s="82">
        <f t="shared" ca="1" si="653"/>
        <v>5.8297737283014298E-43</v>
      </c>
      <c r="BK888" s="82">
        <f t="shared" ca="1" si="654"/>
        <v>1.9509683971537552E-42</v>
      </c>
      <c r="BL888" s="82">
        <f t="shared" ca="1" si="655"/>
        <v>9.1881885564730351E-43</v>
      </c>
      <c r="BM888" s="82">
        <f t="shared" ca="1" si="645"/>
        <v>3.9555037526598856E-42</v>
      </c>
      <c r="BN888" s="10">
        <f ca="1">BN887+BI888-INDIRECT(ADDRESS(MAX($D888-'key variables'!$B$9*30,34),scenario!BI$4),TRUE)</f>
        <v>9439390.0751690175</v>
      </c>
      <c r="BO888" s="10">
        <f ca="1">BO887+BJ888-INDIRECT(ADDRESS(MAX($D888-'key variables'!$B$9*30,34),scenario!BJ$4),TRUE)</f>
        <v>10895583.360992203</v>
      </c>
      <c r="BP888" s="10">
        <f ca="1">BP887+BK888-INDIRECT(ADDRESS(MAX($D888-'key variables'!$B$9*30,34),scenario!BK$4),TRUE)</f>
        <v>32531162.537994072</v>
      </c>
      <c r="BQ888" s="10">
        <f ca="1">BQ887+BL888-INDIRECT(ADDRESS(MAX($D888-'key variables'!$B$9*30,34),scenario!BL$4),TRUE)</f>
        <v>14415841.516535141</v>
      </c>
      <c r="BR888" s="10">
        <f t="shared" ca="1" si="676"/>
        <v>67281977.490690395</v>
      </c>
      <c r="BS888" s="82">
        <f t="shared" ca="1" si="657"/>
        <v>-2.3433848477536824E-9</v>
      </c>
      <c r="BT888" s="82">
        <f t="shared" ca="1" si="658"/>
        <v>-3.4288309057018498E-10</v>
      </c>
      <c r="BU888" s="82">
        <f t="shared" ca="1" si="659"/>
        <v>-4.2578247660364599E-9</v>
      </c>
      <c r="BV888" s="82">
        <f t="shared" ca="1" si="660"/>
        <v>-2.9943922343414556E-9</v>
      </c>
      <c r="BW888" s="82">
        <f t="shared" ca="1" si="677"/>
        <v>-9.9384849387017825E-9</v>
      </c>
      <c r="BX888" s="10">
        <f t="shared" ca="1" si="661"/>
        <v>-1.8625994260191893E-12</v>
      </c>
      <c r="BY888" s="10">
        <f t="shared" ca="1" si="662"/>
        <v>2.8902850229962428E-12</v>
      </c>
      <c r="BZ888" s="10">
        <f t="shared" ca="1" si="663"/>
        <v>-3.5034723983035463E-11</v>
      </c>
      <c r="CA888" s="10">
        <f t="shared" ca="1" si="664"/>
        <v>-2.0257049910634696E-11</v>
      </c>
      <c r="CB888" s="10">
        <v>0</v>
      </c>
      <c r="CC888" s="82">
        <f t="shared" ca="1" si="665"/>
        <v>3.9725652202851362E-13</v>
      </c>
      <c r="CD888" s="82">
        <f t="shared" ca="1" si="666"/>
        <v>3.4270724516460853E-13</v>
      </c>
      <c r="CE888" s="82">
        <f t="shared" ca="1" si="667"/>
        <v>1.8915613015532971E-10</v>
      </c>
      <c r="CF888" s="82">
        <f t="shared" ca="1" si="668"/>
        <v>3.7028113764059381E-11</v>
      </c>
      <c r="CG888" s="82">
        <f t="shared" ca="1" si="678"/>
        <v>2.269242076865822E-10</v>
      </c>
      <c r="CH888" s="13" t="str">
        <f t="shared" ca="1" si="630"/>
        <v/>
      </c>
      <c r="CI888" s="81">
        <f t="shared" ca="1" si="639"/>
        <v>0.1131775965863165</v>
      </c>
      <c r="CJ888" s="81">
        <f t="shared" ca="1" si="640"/>
        <v>0.13063724757458739</v>
      </c>
      <c r="CK888" s="81">
        <f t="shared" ca="1" si="641"/>
        <v>0.39004625943939081</v>
      </c>
      <c r="CL888" s="81">
        <f t="shared" ca="1" si="642"/>
        <v>0.17284488538116416</v>
      </c>
      <c r="CM888" s="89">
        <f t="shared" ca="1" si="631"/>
        <v>0.80670598898145884</v>
      </c>
    </row>
    <row r="889" spans="1:91" x14ac:dyDescent="0.3">
      <c r="A889">
        <v>824</v>
      </c>
      <c r="B889" s="3">
        <f t="shared" si="644"/>
        <v>2.4777777777777779</v>
      </c>
      <c r="C889" s="3">
        <f t="shared" si="632"/>
        <v>27.466666666666665</v>
      </c>
      <c r="D889" s="4">
        <f t="shared" ca="1" si="669"/>
        <v>889</v>
      </c>
      <c r="E889" s="58">
        <f>(0.5*(COS(B889*2*PI())+1)*('key variables'!$B$4-'key variables'!$B$6)+'key variables'!$B$6)/'key variables'!$B$4</f>
        <v>1</v>
      </c>
      <c r="F889" s="10">
        <f t="shared" ca="1" si="633"/>
        <v>11689222.907461114</v>
      </c>
      <c r="G889" s="10">
        <f t="shared" ca="1" si="634"/>
        <v>13492492.798713122</v>
      </c>
      <c r="H889" s="10">
        <f t="shared" ca="1" si="635"/>
        <v>40309474.521088287</v>
      </c>
      <c r="I889" s="10">
        <f t="shared" ca="1" si="636"/>
        <v>17912154.249750931</v>
      </c>
      <c r="J889" s="10">
        <f t="shared" ca="1" si="670"/>
        <v>83403344.477013454</v>
      </c>
      <c r="K889" s="82">
        <f t="shared" ca="1" si="646"/>
        <v>2249832.832292099</v>
      </c>
      <c r="L889" s="82">
        <f t="shared" ca="1" si="647"/>
        <v>2596909.4377209195</v>
      </c>
      <c r="M889" s="82">
        <f t="shared" ca="1" si="648"/>
        <v>7778311.98309422</v>
      </c>
      <c r="N889" s="82">
        <f t="shared" ca="1" si="649"/>
        <v>3496312.733215793</v>
      </c>
      <c r="O889" s="82">
        <f t="shared" ca="1" si="671"/>
        <v>16121366.986323033</v>
      </c>
      <c r="P889" s="10">
        <f ca="1">IF(IF($A889&gt;='key variables'!$B$26,K889*SUMPRODUCT(Z889:AC889,'control variables'!$O$3:$R$3)/J889+F$65*'key variables'!$B$25/scenario!J$65,K889*SUMPRODUCT(Z889:AC889,'control variables'!$O$7:$R$7)/J889+F$65*'key variables'!$B$25/scenario!J$65)&lt;'key variables'!$B$28,0,IF($A889&gt;='key variables'!$B$26,K889*SUMPRODUCT(Z889:AC889,'control variables'!$O$3:$R$3)/J889+F$65*'key variables'!$B$25/scenario!J$65,K889*SUMPRODUCT(Z889:AC889,'control variables'!$O$7:$R$7)/J889+F$65*'key variables'!$B$25/scenario!J$65))</f>
        <v>6.1227635373535522E-44</v>
      </c>
      <c r="Q889" s="10">
        <f ca="1">IF(IF($A889&gt;='key variables'!$B$26,L889*SUMPRODUCT(Z889:AC889,'control variables'!$O$4:$R$4)/J889+G$65*'key variables'!$B$25/scenario!J$65,L889*SUMPRODUCT(Z889:AC889,'control variables'!$O$7:$R$7)/J889+G$65*'key variables'!$B$25/scenario!J$65)&lt;'key variables'!$B$28,0,IF($A889&gt;='key variables'!$B$26,L889*SUMPRODUCT(Z889:AC889,'control variables'!$O$4:$R$4)/J889+G$65*'key variables'!$B$25/scenario!J$65,L889*SUMPRODUCT(Z889:AC889,'control variables'!$O$7:$R$7)/J889+G$65*'key variables'!$B$25/scenario!J$65))</f>
        <v>7.0673083737016991E-44</v>
      </c>
      <c r="R889" s="10">
        <f ca="1">IF(IF($A889&gt;='key variables'!$B$26,M889*SUMPRODUCT(Z889:AC889,'control variables'!$O$5:$R$5)/J889+H$65*'key variables'!$B$25/scenario!J$65,M889*SUMPRODUCT(Z889:AC889,'control variables'!$O$7:$R$7)/J889+H$65*'key variables'!$B$25/scenario!J$65)&lt;'key variables'!$B$28,0,IF($A889&gt;='key variables'!$B$26,M889*SUMPRODUCT(Z889:AC889,'control variables'!$O$5:$R$5)/J889+H$65*'key variables'!$B$25/scenario!J$65,M889*SUMPRODUCT(Z889:AC889,'control variables'!$O$7:$R$7)/J889+H$65*'key variables'!$B$25/scenario!J$65))</f>
        <v>2.116813494259928E-43</v>
      </c>
      <c r="S889" s="10">
        <f ca="1">IF(IF($A889&gt;='key variables'!$B$26,N889*SUMPRODUCT(Z889:AC889,'control variables'!$O$6:$R$6)/J889+I$65*'key variables'!$B$25/scenario!J$65,N889*SUMPRODUCT(Z889:AC889,'control variables'!$O$7:$R$7)/J889+I$65*'key variables'!$B$25/scenario!J$65)&lt;'key variables'!$B$28,0,IF($A889&gt;='key variables'!$B$26,N889*SUMPRODUCT(Z889:AC889,'control variables'!$O$6:$R$6)/J889+I$65*'key variables'!$B$25/scenario!J$65,N889*SUMPRODUCT(Z889:AC889,'control variables'!$O$7:$R$7)/J889+I$65*'key variables'!$B$25/scenario!J$65))</f>
        <v>9.5149718729588176E-44</v>
      </c>
      <c r="T889" s="10">
        <f t="shared" ca="1" si="643"/>
        <v>4.3873178726613348E-43</v>
      </c>
      <c r="U889" s="82">
        <f ca="1">SUMPRODUCT(P859:P888,'control variables'!AD$7:AD$36)</f>
        <v>1.2981391396490381E-43</v>
      </c>
      <c r="V889" s="82">
        <f ca="1">SUMPRODUCT(Q859:Q888,'control variables'!AE$7:AE$36)</f>
        <v>1.4984001188190592E-43</v>
      </c>
      <c r="W889" s="82">
        <f ca="1">SUMPRODUCT(R859:R888,'control variables'!AF$7:AF$36)</f>
        <v>4.4880362135033435E-43</v>
      </c>
      <c r="X889" s="82">
        <f ca="1">SUMPRODUCT(S859:S888,'control variables'!AG$7:AG$36)</f>
        <v>2.0173500618784912E-43</v>
      </c>
      <c r="Y889" s="82">
        <f t="shared" ca="1" si="637"/>
        <v>9.3019255338499312E-43</v>
      </c>
      <c r="Z889" s="10">
        <f ca="1">IF($A889&gt;='key variables'!$B$26,SUMPRODUCT(P859:P888,'control variables'!V$7:V$36)*$E889,SUMPRODUCT(P859:P888,'control variables'!Z$7:Z$36)*$E889)</f>
        <v>3.1675909176338837E-43</v>
      </c>
      <c r="AA889" s="10">
        <f ca="1">IF($A889&gt;='key variables'!$B$26,SUMPRODUCT(Q859:Q888,'control variables'!W$7:W$36)*$E889,SUMPRODUCT(Q859:Q888,'control variables'!AA$7:AA$36)*$E889)</f>
        <v>3.6562479801941627E-43</v>
      </c>
      <c r="AB889" s="10">
        <f ca="1">IF($A889&gt;='key variables'!$B$26,SUMPRODUCT(R859:R888,'control variables'!X$7:X$36)*$E889,SUMPRODUCT(R859:R888,'control variables'!AB$7:AB$36)*$E889)</f>
        <v>1.0951262706514367E-42</v>
      </c>
      <c r="AC889" s="10">
        <f ca="1">IF($A889&gt;='key variables'!$B$26,SUMPRODUCT(S859:S888,'control variables'!Y$7:Y$36)*$E889,SUMPRODUCT(S859:S888,'control variables'!AC$7:AC$36)*$E889)</f>
        <v>4.9225383770664853E-43</v>
      </c>
      <c r="AD889" s="10">
        <f t="shared" ca="1" si="638"/>
        <v>2.2697639981408901E-42</v>
      </c>
      <c r="AE889" s="82">
        <f ca="1">SUMPRODUCT(P859:P888,'control variables'!AL$7:AL$36)</f>
        <v>4.3128353661715289E-43</v>
      </c>
      <c r="AF889" s="82">
        <f ca="1">SUMPRODUCT(Q859:Q888,'control variables'!AM$7:AM$36)</f>
        <v>4.9651502527368854E-43</v>
      </c>
      <c r="AG889" s="82">
        <f ca="1">SUMPRODUCT(R859:R888,'control variables'!AN$7:AN$36)</f>
        <v>1.4156948268868894E-42</v>
      </c>
      <c r="AH889" s="82">
        <f ca="1">SUMPRODUCT(S859:S888,'control variables'!AO$7:AO$36)</f>
        <v>6.1298181743560864E-43</v>
      </c>
      <c r="AI889" s="82">
        <f t="shared" ca="1" si="650"/>
        <v>2.9564752062133395E-42</v>
      </c>
      <c r="AJ889" s="10">
        <f ca="1">SUMPRODUCT(P859:P888,'control variables'!AP$7:AP$36)</f>
        <v>4.1209309669251094E-46</v>
      </c>
      <c r="AK889" s="10">
        <f ca="1">SUMPRODUCT(Q859:Q888,'control variables'!AQ$7:AQ$36)</f>
        <v>1.1891644088620445E-45</v>
      </c>
      <c r="AL889" s="10">
        <f ca="1">SUMPRODUCT(R859:R888,'control variables'!AR$7:AR$36)</f>
        <v>4.2741691197849894E-44</v>
      </c>
      <c r="AM889" s="10">
        <f ca="1">SUMPRODUCT(S859:S888,'control variables'!AS$7:AS$36)</f>
        <v>3.2020297698484549E-44</v>
      </c>
      <c r="AN889" s="10">
        <f t="shared" ca="1" si="672"/>
        <v>7.6363246401888996E-44</v>
      </c>
      <c r="AO889" s="82">
        <f ca="1">SUMPRODUCT(P859:P888,'control variables'!AX$7:AX$36)</f>
        <v>5.603837232338116E-46</v>
      </c>
      <c r="AP889" s="82">
        <f ca="1">SUMPRODUCT(Q859:Q888,'control variables'!AY$7:AY$36)</f>
        <v>1.2936656970451161E-45</v>
      </c>
      <c r="AQ889" s="82">
        <f ca="1">SUMPRODUCT(R859:R888,'control variables'!AZ$7:AZ$36)</f>
        <v>1.1624435470042769E-44</v>
      </c>
      <c r="AR889" s="82">
        <f ca="1">SUMPRODUCT(S859:S888,'control variables'!BA$7:BA$36)</f>
        <v>8.7085436700342119E-45</v>
      </c>
      <c r="AS889" s="82">
        <f t="shared" ca="1" si="673"/>
        <v>2.2187028560355911E-44</v>
      </c>
      <c r="AT889" s="10">
        <f ca="1">SUMPRODUCT(P859:P888,'control variables'!AT$7:AT$36)</f>
        <v>-4.9456050355637452E-46</v>
      </c>
      <c r="AU889" s="10">
        <f ca="1">SUMPRODUCT(Q859:Q888,'control variables'!AU$7:AU$36)</f>
        <v>5.3648934650459086E-46</v>
      </c>
      <c r="AV889" s="10">
        <f ca="1">SUMPRODUCT(R859:R888,'control variables'!AV$7:AV$36)</f>
        <v>2.3101661183529433E-43</v>
      </c>
      <c r="AW889" s="10">
        <f ca="1">SUMPRODUCT(S859:S888,'control variables'!AW$7:AW$36)</f>
        <v>1.7306803911946023E-43</v>
      </c>
      <c r="AX889" s="10">
        <f t="shared" ca="1" si="651"/>
        <v>4.0412657979770277E-43</v>
      </c>
      <c r="AY889" s="82">
        <f ca="1">SUMPRODUCT(P859:P888,'control variables'!BB$7:BB$36)</f>
        <v>1.7925169254568704E-45</v>
      </c>
      <c r="AZ889" s="82">
        <f ca="1">SUMPRODUCT(Q859:Q888,'control variables'!BC$7:BC$36)</f>
        <v>4.5709149633701792E-45</v>
      </c>
      <c r="BA889" s="82">
        <f ca="1">SUMPRODUCT(R859:R888,'control variables'!BD$7:BD$36)</f>
        <v>3.1997809751783101E-44</v>
      </c>
      <c r="BB889" s="82">
        <f ca="1">SUMPRODUCT(S859:S888,'control variables'!BE$7:BE$36)</f>
        <v>4.5471171825006434E-45</v>
      </c>
      <c r="BC889" s="82">
        <f t="shared" ca="1" si="674"/>
        <v>4.2908358823110793E-44</v>
      </c>
      <c r="BD889" s="10">
        <f ca="1">SUMPRODUCT(P859:P888,'control variables'!BF$7:BF$36)</f>
        <v>3.7497892767227596E-46</v>
      </c>
      <c r="BE889" s="10">
        <f ca="1">SUMPRODUCT(Q859:Q888,'control variables'!BG$7:BG$36)</f>
        <v>4.3282607589405793E-46</v>
      </c>
      <c r="BF889" s="10">
        <f ca="1">SUMPRODUCT(R859:R888,'control variables'!BH$7:BH$36)</f>
        <v>1.2964088018706647E-44</v>
      </c>
      <c r="BG889" s="10">
        <f ca="1">SUMPRODUCT(S859:S888,'control variables'!BI$7:BI$36)</f>
        <v>2.9136466956358456E-44</v>
      </c>
      <c r="BH889" s="10">
        <f t="shared" ca="1" si="675"/>
        <v>4.290835997863144E-44</v>
      </c>
      <c r="BI889" s="82">
        <f t="shared" ca="1" si="652"/>
        <v>4.3258149303905341E-43</v>
      </c>
      <c r="BJ889" s="82">
        <f t="shared" ca="1" si="653"/>
        <v>5.0162242958356334E-43</v>
      </c>
      <c r="BK889" s="82">
        <f t="shared" ca="1" si="654"/>
        <v>1.6787092484739669E-42</v>
      </c>
      <c r="BL889" s="82">
        <f t="shared" ca="1" si="655"/>
        <v>7.9059697373756941E-43</v>
      </c>
      <c r="BM889" s="82">
        <f t="shared" ca="1" si="645"/>
        <v>3.4035101448341532E-42</v>
      </c>
      <c r="BN889" s="10">
        <f ca="1">BN888+BI889-INDIRECT(ADDRESS(MAX($D889-'key variables'!$B$9*30,34),scenario!BI$4),TRUE)</f>
        <v>9439390.0751690175</v>
      </c>
      <c r="BO889" s="10">
        <f ca="1">BO888+BJ889-INDIRECT(ADDRESS(MAX($D889-'key variables'!$B$9*30,34),scenario!BJ$4),TRUE)</f>
        <v>10895583.360992203</v>
      </c>
      <c r="BP889" s="10">
        <f ca="1">BP888+BK889-INDIRECT(ADDRESS(MAX($D889-'key variables'!$B$9*30,34),scenario!BK$4),TRUE)</f>
        <v>32531162.537994072</v>
      </c>
      <c r="BQ889" s="10">
        <f ca="1">BQ888+BL889-INDIRECT(ADDRESS(MAX($D889-'key variables'!$B$9*30,34),scenario!BL$4),TRUE)</f>
        <v>14415841.516535141</v>
      </c>
      <c r="BR889" s="10">
        <f t="shared" ca="1" si="676"/>
        <v>67281977.490690395</v>
      </c>
      <c r="BS889" s="82">
        <f t="shared" ca="1" si="657"/>
        <v>-2.3433848477536824E-9</v>
      </c>
      <c r="BT889" s="82">
        <f t="shared" ca="1" si="658"/>
        <v>-3.4288309057018498E-10</v>
      </c>
      <c r="BU889" s="82">
        <f t="shared" ca="1" si="659"/>
        <v>-4.2578247660364599E-9</v>
      </c>
      <c r="BV889" s="82">
        <f t="shared" ca="1" si="660"/>
        <v>-2.9943922343414556E-9</v>
      </c>
      <c r="BW889" s="82">
        <f t="shared" ca="1" si="677"/>
        <v>-9.9384849387017825E-9</v>
      </c>
      <c r="BX889" s="10">
        <f t="shared" ca="1" si="661"/>
        <v>-1.8625994260191893E-12</v>
      </c>
      <c r="BY889" s="10">
        <f t="shared" ca="1" si="662"/>
        <v>2.8902850229962428E-12</v>
      </c>
      <c r="BZ889" s="10">
        <f t="shared" ca="1" si="663"/>
        <v>-3.5034723983035463E-11</v>
      </c>
      <c r="CA889" s="10">
        <f t="shared" ca="1" si="664"/>
        <v>-2.0257049910634696E-11</v>
      </c>
      <c r="CB889" s="10">
        <v>0</v>
      </c>
      <c r="CC889" s="82">
        <f t="shared" ca="1" si="665"/>
        <v>3.9725652202851362E-13</v>
      </c>
      <c r="CD889" s="82">
        <f t="shared" ca="1" si="666"/>
        <v>3.4270724516460853E-13</v>
      </c>
      <c r="CE889" s="82">
        <f t="shared" ca="1" si="667"/>
        <v>1.8915613015532971E-10</v>
      </c>
      <c r="CF889" s="82">
        <f t="shared" ca="1" si="668"/>
        <v>3.7028113764059381E-11</v>
      </c>
      <c r="CG889" s="82">
        <f t="shared" ca="1" si="678"/>
        <v>2.269242076865822E-10</v>
      </c>
      <c r="CH889" s="13" t="str">
        <f t="shared" ca="1" si="630"/>
        <v/>
      </c>
      <c r="CI889" s="81">
        <f t="shared" ca="1" si="639"/>
        <v>0.1131775965863165</v>
      </c>
      <c r="CJ889" s="81">
        <f t="shared" ca="1" si="640"/>
        <v>0.13063724757458739</v>
      </c>
      <c r="CK889" s="81">
        <f t="shared" ca="1" si="641"/>
        <v>0.39004625943939081</v>
      </c>
      <c r="CL889" s="81">
        <f t="shared" ca="1" si="642"/>
        <v>0.17284488538116416</v>
      </c>
      <c r="CM889" s="89">
        <f t="shared" ca="1" si="631"/>
        <v>0.80670598898145884</v>
      </c>
    </row>
    <row r="890" spans="1:91" x14ac:dyDescent="0.3">
      <c r="A890">
        <v>825</v>
      </c>
      <c r="B890" s="3">
        <f t="shared" si="644"/>
        <v>2.4805555555555556</v>
      </c>
      <c r="C890" s="3">
        <f t="shared" si="632"/>
        <v>27.5</v>
      </c>
      <c r="D890" s="4">
        <f t="shared" ca="1" si="669"/>
        <v>890</v>
      </c>
      <c r="E890" s="58">
        <f>(0.5*(COS(B890*2*PI())+1)*('key variables'!$B$4-'key variables'!$B$6)+'key variables'!$B$6)/'key variables'!$B$4</f>
        <v>1</v>
      </c>
      <c r="F890" s="10">
        <f t="shared" ca="1" si="633"/>
        <v>11689222.907461114</v>
      </c>
      <c r="G890" s="10">
        <f t="shared" ca="1" si="634"/>
        <v>13492492.798713122</v>
      </c>
      <c r="H890" s="10">
        <f t="shared" ca="1" si="635"/>
        <v>40309474.521088287</v>
      </c>
      <c r="I890" s="10">
        <f t="shared" ca="1" si="636"/>
        <v>17912154.249750931</v>
      </c>
      <c r="J890" s="10">
        <f t="shared" ca="1" si="670"/>
        <v>83403344.477013454</v>
      </c>
      <c r="K890" s="82">
        <f t="shared" ca="1" si="646"/>
        <v>2249832.832292099</v>
      </c>
      <c r="L890" s="82">
        <f t="shared" ca="1" si="647"/>
        <v>2596909.4377209195</v>
      </c>
      <c r="M890" s="82">
        <f t="shared" ca="1" si="648"/>
        <v>7778311.98309422</v>
      </c>
      <c r="N890" s="82">
        <f t="shared" ca="1" si="649"/>
        <v>3496312.733215793</v>
      </c>
      <c r="O890" s="82">
        <f t="shared" ca="1" si="671"/>
        <v>16121366.986323033</v>
      </c>
      <c r="P890" s="10">
        <f ca="1">IF(IF($A890&gt;='key variables'!$B$26,K890*SUMPRODUCT(Z890:AC890,'control variables'!$O$3:$R$3)/J890+F$65*'key variables'!$B$25/scenario!J$65,K890*SUMPRODUCT(Z890:AC890,'control variables'!$O$7:$R$7)/J890+F$65*'key variables'!$B$25/scenario!J$65)&lt;'key variables'!$B$28,0,IF($A890&gt;='key variables'!$B$26,K890*SUMPRODUCT(Z890:AC890,'control variables'!$O$3:$R$3)/J890+F$65*'key variables'!$B$25/scenario!J$65,K890*SUMPRODUCT(Z890:AC890,'control variables'!$O$7:$R$7)/J890+F$65*'key variables'!$B$25/scenario!J$65))</f>
        <v>5.2683271504395136E-44</v>
      </c>
      <c r="Q890" s="10">
        <f ca="1">IF(IF($A890&gt;='key variables'!$B$26,L890*SUMPRODUCT(Z890:AC890,'control variables'!$O$4:$R$4)/J890+G$65*'key variables'!$B$25/scenario!J$65,L890*SUMPRODUCT(Z890:AC890,'control variables'!$O$7:$R$7)/J890+G$65*'key variables'!$B$25/scenario!J$65)&lt;'key variables'!$B$28,0,IF($A890&gt;='key variables'!$B$26,L890*SUMPRODUCT(Z890:AC890,'control variables'!$O$4:$R$4)/J890+G$65*'key variables'!$B$25/scenario!J$65,L890*SUMPRODUCT(Z890:AC890,'control variables'!$O$7:$R$7)/J890+G$65*'key variables'!$B$25/scenario!J$65))</f>
        <v>6.0810600243749389E-44</v>
      </c>
      <c r="R890" s="10">
        <f ca="1">IF(IF($A890&gt;='key variables'!$B$26,M890*SUMPRODUCT(Z890:AC890,'control variables'!$O$5:$R$5)/J890+H$65*'key variables'!$B$25/scenario!J$65,M890*SUMPRODUCT(Z890:AC890,'control variables'!$O$7:$R$7)/J890+H$65*'key variables'!$B$25/scenario!J$65)&lt;'key variables'!$B$28,0,IF($A890&gt;='key variables'!$B$26,M890*SUMPRODUCT(Z890:AC890,'control variables'!$O$5:$R$5)/J890+H$65*'key variables'!$B$25/scenario!J$65,M890*SUMPRODUCT(Z890:AC890,'control variables'!$O$7:$R$7)/J890+H$65*'key variables'!$B$25/scenario!J$65))</f>
        <v>1.821410534016243E-43</v>
      </c>
      <c r="S890" s="10">
        <f ca="1">IF(IF($A890&gt;='key variables'!$B$26,N890*SUMPRODUCT(Z890:AC890,'control variables'!$O$6:$R$6)/J890+I$65*'key variables'!$B$25/scenario!J$65,N890*SUMPRODUCT(Z890:AC890,'control variables'!$O$7:$R$7)/J890+I$65*'key variables'!$B$25/scenario!J$65)&lt;'key variables'!$B$28,0,IF($A890&gt;='key variables'!$B$26,N890*SUMPRODUCT(Z890:AC890,'control variables'!$O$6:$R$6)/J890+I$65*'key variables'!$B$25/scenario!J$65,N890*SUMPRODUCT(Z890:AC890,'control variables'!$O$7:$R$7)/J890+I$65*'key variables'!$B$25/scenario!J$65))</f>
        <v>8.1871501893153479E-44</v>
      </c>
      <c r="T890" s="10">
        <f t="shared" ca="1" si="643"/>
        <v>3.7750642704292231E-43</v>
      </c>
      <c r="U890" s="82">
        <f ca="1">SUMPRODUCT(P860:P889,'control variables'!AD$7:AD$36)</f>
        <v>1.116982818744827E-43</v>
      </c>
      <c r="V890" s="82">
        <f ca="1">SUMPRODUCT(Q860:Q889,'control variables'!AE$7:AE$36)</f>
        <v>1.2892972233920863E-43</v>
      </c>
      <c r="W890" s="82">
        <f ca="1">SUMPRODUCT(R860:R889,'control variables'!AF$7:AF$36)</f>
        <v>3.8617272889122992E-43</v>
      </c>
      <c r="X890" s="82">
        <f ca="1">SUMPRODUCT(S860:S889,'control variables'!AG$7:AG$36)</f>
        <v>1.7358273005475339E-43</v>
      </c>
      <c r="Y890" s="82">
        <f t="shared" ca="1" si="637"/>
        <v>8.0038346315967462E-43</v>
      </c>
      <c r="Z890" s="10">
        <f ca="1">IF($A890&gt;='key variables'!$B$26,SUMPRODUCT(P860:P889,'control variables'!V$7:V$36)*$E890,SUMPRODUCT(P860:P889,'control variables'!Z$7:Z$36)*$E890)</f>
        <v>2.725551155298941E-43</v>
      </c>
      <c r="AA890" s="10">
        <f ca="1">IF($A890&gt;='key variables'!$B$26,SUMPRODUCT(Q860:Q889,'control variables'!W$7:W$36)*$E890,SUMPRODUCT(Q860:Q889,'control variables'!AA$7:AA$36)*$E890)</f>
        <v>3.1460157468570654E-43</v>
      </c>
      <c r="AB890" s="10">
        <f ca="1">IF($A890&gt;='key variables'!$B$26,SUMPRODUCT(R860:R889,'control variables'!X$7:X$36)*$E890,SUMPRODUCT(R860:R889,'control variables'!AB$7:AB$36)*$E890)</f>
        <v>9.4230055262370676E-43</v>
      </c>
      <c r="AC890" s="10">
        <f ca="1">IF($A890&gt;='key variables'!$B$26,SUMPRODUCT(S860:S889,'control variables'!Y$7:Y$36)*$E890,SUMPRODUCT(S860:S889,'control variables'!AC$7:AC$36)*$E890)</f>
        <v>4.2355943395111266E-43</v>
      </c>
      <c r="AD890" s="10">
        <f t="shared" ca="1" si="638"/>
        <v>1.9530166767904201E-42</v>
      </c>
      <c r="AE890" s="82">
        <f ca="1">SUMPRODUCT(P860:P889,'control variables'!AL$7:AL$36)</f>
        <v>3.710975855324002E-43</v>
      </c>
      <c r="AF890" s="82">
        <f ca="1">SUMPRODUCT(Q860:Q889,'control variables'!AM$7:AM$36)</f>
        <v>4.2722596949761767E-43</v>
      </c>
      <c r="AG890" s="82">
        <f ca="1">SUMPRODUCT(R860:R889,'control variables'!AN$7:AN$36)</f>
        <v>1.2181335189123922E-42</v>
      </c>
      <c r="AH890" s="82">
        <f ca="1">SUMPRODUCT(S860:S889,'control variables'!AO$7:AO$36)</f>
        <v>5.2743973073923689E-43</v>
      </c>
      <c r="AI890" s="82">
        <f t="shared" ca="1" si="650"/>
        <v>2.5438968046816472E-42</v>
      </c>
      <c r="AJ890" s="10">
        <f ca="1">SUMPRODUCT(P860:P889,'control variables'!AP$7:AP$36)</f>
        <v>3.5458518634091207E-46</v>
      </c>
      <c r="AK890" s="10">
        <f ca="1">SUMPRODUCT(Q860:Q889,'control variables'!AQ$7:AQ$36)</f>
        <v>1.0232155959189878E-45</v>
      </c>
      <c r="AL890" s="10">
        <f ca="1">SUMPRODUCT(R860:R889,'control variables'!AR$7:AR$36)</f>
        <v>3.677705513524743E-44</v>
      </c>
      <c r="AM890" s="10">
        <f ca="1">SUMPRODUCT(S860:S889,'control variables'!AS$7:AS$36)</f>
        <v>2.755184039052348E-44</v>
      </c>
      <c r="AN890" s="10">
        <f t="shared" ca="1" si="672"/>
        <v>6.5706696308030811E-44</v>
      </c>
      <c r="AO890" s="82">
        <f ca="1">SUMPRODUCT(P860:P889,'control variables'!AX$7:AX$36)</f>
        <v>4.8218174126207405E-46</v>
      </c>
      <c r="AP890" s="82">
        <f ca="1">SUMPRODUCT(Q860:Q889,'control variables'!AY$7:AY$36)</f>
        <v>1.1131336485159926E-45</v>
      </c>
      <c r="AQ890" s="82">
        <f ca="1">SUMPRODUCT(R860:R889,'control variables'!AZ$7:AZ$36)</f>
        <v>1.0002236509990854E-44</v>
      </c>
      <c r="AR890" s="82">
        <f ca="1">SUMPRODUCT(S860:S889,'control variables'!BA$7:BA$36)</f>
        <v>7.4932596657913605E-45</v>
      </c>
      <c r="AS890" s="82">
        <f t="shared" ca="1" si="673"/>
        <v>1.9090811565560282E-44</v>
      </c>
      <c r="AT890" s="10">
        <f ca="1">SUMPRODUCT(P860:P889,'control variables'!AT$7:AT$36)</f>
        <v>-4.2554420279755995E-46</v>
      </c>
      <c r="AU890" s="10">
        <f ca="1">SUMPRODUCT(Q860:Q889,'control variables'!AU$7:AU$36)</f>
        <v>4.6162184328505787E-46</v>
      </c>
      <c r="AV890" s="10">
        <f ca="1">SUMPRODUCT(R860:R889,'control variables'!AV$7:AV$36)</f>
        <v>1.9877806498803366E-43</v>
      </c>
      <c r="AW890" s="10">
        <f ca="1">SUMPRODUCT(S860:S889,'control variables'!AW$7:AW$36)</f>
        <v>1.489162604114676E-43</v>
      </c>
      <c r="AX890" s="10">
        <f t="shared" ca="1" si="651"/>
        <v>3.4773040303998878E-43</v>
      </c>
      <c r="AY890" s="82">
        <f ca="1">SUMPRODUCT(P860:P889,'control variables'!BB$7:BB$36)</f>
        <v>1.5423698021969652E-45</v>
      </c>
      <c r="AZ890" s="82">
        <f ca="1">SUMPRODUCT(Q860:Q889,'control variables'!BC$7:BC$36)</f>
        <v>3.9330402451377259E-45</v>
      </c>
      <c r="BA890" s="82">
        <f ca="1">SUMPRODUCT(R860:R889,'control variables'!BD$7:BD$36)</f>
        <v>2.7532490654176146E-44</v>
      </c>
      <c r="BB890" s="82">
        <f ca="1">SUMPRODUCT(S860:S889,'control variables'!BE$7:BE$36)</f>
        <v>3.91256346299347E-45</v>
      </c>
      <c r="BC890" s="82">
        <f t="shared" ca="1" si="674"/>
        <v>3.6920464164504308E-44</v>
      </c>
      <c r="BD890" s="10">
        <f ca="1">SUMPRODUCT(P860:P889,'control variables'!BF$7:BF$36)</f>
        <v>3.2265032831113102E-46</v>
      </c>
      <c r="BE890" s="10">
        <f ca="1">SUMPRODUCT(Q860:Q889,'control variables'!BG$7:BG$36)</f>
        <v>3.7242486226023057E-46</v>
      </c>
      <c r="BF890" s="10">
        <f ca="1">SUMPRODUCT(R860:R889,'control variables'!BH$7:BH$36)</f>
        <v>1.1154939509416494E-44</v>
      </c>
      <c r="BG890" s="10">
        <f ca="1">SUMPRODUCT(S860:S889,'control variables'!BI$7:BI$36)</f>
        <v>2.5070450458783297E-44</v>
      </c>
      <c r="BH890" s="10">
        <f t="shared" ca="1" si="675"/>
        <v>3.6920465158771151E-44</v>
      </c>
      <c r="BI890" s="82">
        <f t="shared" ca="1" si="652"/>
        <v>3.7221441113179956E-43</v>
      </c>
      <c r="BJ890" s="82">
        <f t="shared" ca="1" si="653"/>
        <v>4.3162063158604042E-43</v>
      </c>
      <c r="BK890" s="82">
        <f t="shared" ca="1" si="654"/>
        <v>1.444444074554602E-42</v>
      </c>
      <c r="BL890" s="82">
        <f t="shared" ca="1" si="655"/>
        <v>6.8026855461369796E-43</v>
      </c>
      <c r="BM890" s="82">
        <f t="shared" ca="1" si="645"/>
        <v>2.9285476718861398E-42</v>
      </c>
      <c r="BN890" s="10">
        <f ca="1">BN889+BI890-INDIRECT(ADDRESS(MAX($D890-'key variables'!$B$9*30,34),scenario!BI$4),TRUE)</f>
        <v>9439390.0751690175</v>
      </c>
      <c r="BO890" s="10">
        <f ca="1">BO889+BJ890-INDIRECT(ADDRESS(MAX($D890-'key variables'!$B$9*30,34),scenario!BJ$4),TRUE)</f>
        <v>10895583.360992203</v>
      </c>
      <c r="BP890" s="10">
        <f ca="1">BP889+BK890-INDIRECT(ADDRESS(MAX($D890-'key variables'!$B$9*30,34),scenario!BK$4),TRUE)</f>
        <v>32531162.537994072</v>
      </c>
      <c r="BQ890" s="10">
        <f ca="1">BQ889+BL890-INDIRECT(ADDRESS(MAX($D890-'key variables'!$B$9*30,34),scenario!BL$4),TRUE)</f>
        <v>14415841.516535141</v>
      </c>
      <c r="BR890" s="10">
        <f t="shared" ca="1" si="676"/>
        <v>67281977.490690395</v>
      </c>
      <c r="BS890" s="82">
        <f t="shared" ca="1" si="657"/>
        <v>-2.3433848477536824E-9</v>
      </c>
      <c r="BT890" s="82">
        <f t="shared" ca="1" si="658"/>
        <v>-3.4288309057018498E-10</v>
      </c>
      <c r="BU890" s="82">
        <f t="shared" ca="1" si="659"/>
        <v>-4.2578247660364599E-9</v>
      </c>
      <c r="BV890" s="82">
        <f t="shared" ca="1" si="660"/>
        <v>-2.9943922343414556E-9</v>
      </c>
      <c r="BW890" s="82">
        <f t="shared" ca="1" si="677"/>
        <v>-9.9384849387017825E-9</v>
      </c>
      <c r="BX890" s="10">
        <f t="shared" ca="1" si="661"/>
        <v>-1.8625994260191893E-12</v>
      </c>
      <c r="BY890" s="10">
        <f t="shared" ca="1" si="662"/>
        <v>2.8902850229962428E-12</v>
      </c>
      <c r="BZ890" s="10">
        <f t="shared" ca="1" si="663"/>
        <v>-3.5034723983035463E-11</v>
      </c>
      <c r="CA890" s="10">
        <f t="shared" ca="1" si="664"/>
        <v>-2.0257049910634696E-11</v>
      </c>
      <c r="CB890" s="10">
        <v>0</v>
      </c>
      <c r="CC890" s="82">
        <f t="shared" ca="1" si="665"/>
        <v>3.9725652202851362E-13</v>
      </c>
      <c r="CD890" s="82">
        <f t="shared" ca="1" si="666"/>
        <v>3.4270724516460853E-13</v>
      </c>
      <c r="CE890" s="82">
        <f t="shared" ca="1" si="667"/>
        <v>1.8915613015532971E-10</v>
      </c>
      <c r="CF890" s="82">
        <f t="shared" ca="1" si="668"/>
        <v>3.7028113764059381E-11</v>
      </c>
      <c r="CG890" s="82">
        <f t="shared" ca="1" si="678"/>
        <v>2.269242076865822E-10</v>
      </c>
      <c r="CH890" s="13" t="str">
        <f t="shared" ca="1" si="630"/>
        <v/>
      </c>
      <c r="CI890" s="81">
        <f t="shared" ca="1" si="639"/>
        <v>0.1131775965863165</v>
      </c>
      <c r="CJ890" s="81">
        <f t="shared" ca="1" si="640"/>
        <v>0.13063724757458739</v>
      </c>
      <c r="CK890" s="81">
        <f t="shared" ca="1" si="641"/>
        <v>0.39004625943939081</v>
      </c>
      <c r="CL890" s="81">
        <f t="shared" ca="1" si="642"/>
        <v>0.17284488538116416</v>
      </c>
      <c r="CM890" s="89">
        <f t="shared" ca="1" si="631"/>
        <v>0.80670598898145884</v>
      </c>
    </row>
    <row r="891" spans="1:91" x14ac:dyDescent="0.3">
      <c r="A891">
        <v>826</v>
      </c>
      <c r="B891" s="3">
        <f t="shared" si="644"/>
        <v>2.4833333333333334</v>
      </c>
      <c r="C891" s="3">
        <f t="shared" si="632"/>
        <v>27.533333333333335</v>
      </c>
      <c r="D891" s="4">
        <f t="shared" ca="1" si="669"/>
        <v>891</v>
      </c>
      <c r="E891" s="58">
        <f>(0.5*(COS(B891*2*PI())+1)*('key variables'!$B$4-'key variables'!$B$6)+'key variables'!$B$6)/'key variables'!$B$4</f>
        <v>1</v>
      </c>
      <c r="F891" s="10">
        <f t="shared" ca="1" si="633"/>
        <v>11689222.907461114</v>
      </c>
      <c r="G891" s="10">
        <f t="shared" ca="1" si="634"/>
        <v>13492492.798713122</v>
      </c>
      <c r="H891" s="10">
        <f t="shared" ca="1" si="635"/>
        <v>40309474.521088287</v>
      </c>
      <c r="I891" s="10">
        <f t="shared" ca="1" si="636"/>
        <v>17912154.249750931</v>
      </c>
      <c r="J891" s="10">
        <f t="shared" ca="1" si="670"/>
        <v>83403344.477013454</v>
      </c>
      <c r="K891" s="82">
        <f t="shared" ca="1" si="646"/>
        <v>2249832.832292099</v>
      </c>
      <c r="L891" s="82">
        <f t="shared" ca="1" si="647"/>
        <v>2596909.4377209195</v>
      </c>
      <c r="M891" s="82">
        <f t="shared" ca="1" si="648"/>
        <v>7778311.98309422</v>
      </c>
      <c r="N891" s="82">
        <f t="shared" ca="1" si="649"/>
        <v>3496312.733215793</v>
      </c>
      <c r="O891" s="82">
        <f t="shared" ca="1" si="671"/>
        <v>16121366.986323033</v>
      </c>
      <c r="P891" s="10">
        <f ca="1">IF(IF($A891&gt;='key variables'!$B$26,K891*SUMPRODUCT(Z891:AC891,'control variables'!$O$3:$R$3)/J891+F$65*'key variables'!$B$25/scenario!J$65,K891*SUMPRODUCT(Z891:AC891,'control variables'!$O$7:$R$7)/J891+F$65*'key variables'!$B$25/scenario!J$65)&lt;'key variables'!$B$28,0,IF($A891&gt;='key variables'!$B$26,K891*SUMPRODUCT(Z891:AC891,'control variables'!$O$3:$R$3)/J891+F$65*'key variables'!$B$25/scenario!J$65,K891*SUMPRODUCT(Z891:AC891,'control variables'!$O$7:$R$7)/J891+F$65*'key variables'!$B$25/scenario!J$65))</f>
        <v>4.5331280221308061E-44</v>
      </c>
      <c r="Q891" s="10">
        <f ca="1">IF(IF($A891&gt;='key variables'!$B$26,L891*SUMPRODUCT(Z891:AC891,'control variables'!$O$4:$R$4)/J891+G$65*'key variables'!$B$25/scenario!J$65,L891*SUMPRODUCT(Z891:AC891,'control variables'!$O$7:$R$7)/J891+G$65*'key variables'!$B$25/scenario!J$65)&lt;'key variables'!$B$28,0,IF($A891&gt;='key variables'!$B$26,L891*SUMPRODUCT(Z891:AC891,'control variables'!$O$4:$R$4)/J891+G$65*'key variables'!$B$25/scenario!J$65,L891*SUMPRODUCT(Z891:AC891,'control variables'!$O$7:$R$7)/J891+G$65*'key variables'!$B$25/scenario!J$65))</f>
        <v>5.2324433949500943E-44</v>
      </c>
      <c r="R891" s="10">
        <f ca="1">IF(IF($A891&gt;='key variables'!$B$26,M891*SUMPRODUCT(Z891:AC891,'control variables'!$O$5:$R$5)/J891+H$65*'key variables'!$B$25/scenario!J$65,M891*SUMPRODUCT(Z891:AC891,'control variables'!$O$7:$R$7)/J891+H$65*'key variables'!$B$25/scenario!J$65)&lt;'key variables'!$B$28,0,IF($A891&gt;='key variables'!$B$26,M891*SUMPRODUCT(Z891:AC891,'control variables'!$O$5:$R$5)/J891+H$65*'key variables'!$B$25/scenario!J$65,M891*SUMPRODUCT(Z891:AC891,'control variables'!$O$7:$R$7)/J891+H$65*'key variables'!$B$25/scenario!J$65))</f>
        <v>1.5672312853358871E-43</v>
      </c>
      <c r="S891" s="10">
        <f ca="1">IF(IF($A891&gt;='key variables'!$B$26,N891*SUMPRODUCT(Z891:AC891,'control variables'!$O$6:$R$6)/J891+I$65*'key variables'!$B$25/scenario!J$65,N891*SUMPRODUCT(Z891:AC891,'control variables'!$O$7:$R$7)/J891+I$65*'key variables'!$B$25/scenario!J$65)&lt;'key variables'!$B$28,0,IF($A891&gt;='key variables'!$B$26,N891*SUMPRODUCT(Z891:AC891,'control variables'!$O$6:$R$6)/J891+I$65*'key variables'!$B$25/scenario!J$65,N891*SUMPRODUCT(Z891:AC891,'control variables'!$O$7:$R$7)/J891+I$65*'key variables'!$B$25/scenario!J$65))</f>
        <v>7.0446270485466605E-44</v>
      </c>
      <c r="T891" s="10">
        <f t="shared" ca="1" si="643"/>
        <v>3.2482511318986435E-43</v>
      </c>
      <c r="U891" s="82">
        <f ca="1">SUMPRODUCT(P861:P890,'control variables'!AD$7:AD$36)</f>
        <v>9.6110700252705653E-44</v>
      </c>
      <c r="V891" s="82">
        <f ca="1">SUMPRODUCT(Q861:Q890,'control variables'!AE$7:AE$36)</f>
        <v>1.1093747987397712E-43</v>
      </c>
      <c r="W891" s="82">
        <f ca="1">SUMPRODUCT(R861:R890,'control variables'!AF$7:AF$36)</f>
        <v>3.3228202591282029E-43</v>
      </c>
      <c r="X891" s="82">
        <f ca="1">SUMPRODUCT(S861:S890,'control variables'!AG$7:AG$36)</f>
        <v>1.4935912582868445E-43</v>
      </c>
      <c r="Y891" s="82">
        <f t="shared" ca="1" si="637"/>
        <v>6.8868933186818759E-43</v>
      </c>
      <c r="Z891" s="10">
        <f ca="1">IF($A891&gt;='key variables'!$B$26,SUMPRODUCT(P861:P890,'control variables'!V$7:V$36)*$E891,SUMPRODUCT(P861:P890,'control variables'!Z$7:Z$36)*$E891)</f>
        <v>2.3451983836664122E-43</v>
      </c>
      <c r="AA891" s="10">
        <f ca="1">IF($A891&gt;='key variables'!$B$26,SUMPRODUCT(Q861:Q890,'control variables'!W$7:W$36)*$E891,SUMPRODUCT(Q861:Q890,'control variables'!AA$7:AA$36)*$E891)</f>
        <v>2.7069868162900215E-43</v>
      </c>
      <c r="AB891" s="10">
        <f ca="1">IF($A891&gt;='key variables'!$B$26,SUMPRODUCT(R861:R890,'control variables'!X$7:X$36)*$E891,SUMPRODUCT(R861:R890,'control variables'!AB$7:AB$36)*$E891)</f>
        <v>8.1080178174043575E-43</v>
      </c>
      <c r="AC891" s="10">
        <f ca="1">IF($A891&gt;='key variables'!$B$26,SUMPRODUCT(S861:S890,'control variables'!Y$7:Y$36)*$E891,SUMPRODUCT(S861:S890,'control variables'!AC$7:AC$36)*$E891)</f>
        <v>3.6445138736713985E-43</v>
      </c>
      <c r="AD891" s="10">
        <f t="shared" ca="1" si="638"/>
        <v>1.6804716891032192E-42</v>
      </c>
      <c r="AE891" s="82">
        <f ca="1">SUMPRODUCT(P861:P890,'control variables'!AL$7:AL$36)</f>
        <v>3.1931063046866122E-43</v>
      </c>
      <c r="AF891" s="82">
        <f ca="1">SUMPRODUCT(Q861:Q890,'control variables'!AM$7:AM$36)</f>
        <v>3.6760625504247276E-43</v>
      </c>
      <c r="AG891" s="82">
        <f ca="1">SUMPRODUCT(R861:R890,'control variables'!AN$7:AN$36)</f>
        <v>1.0481420442574257E-42</v>
      </c>
      <c r="AH891" s="82">
        <f ca="1">SUMPRODUCT(S861:S890,'control variables'!AO$7:AO$36)</f>
        <v>4.538351083986298E-43</v>
      </c>
      <c r="AI891" s="82">
        <f t="shared" ca="1" si="650"/>
        <v>2.1888940381671897E-42</v>
      </c>
      <c r="AJ891" s="10">
        <f ca="1">SUMPRODUCT(P861:P890,'control variables'!AP$7:AP$36)</f>
        <v>3.0510254935484897E-46</v>
      </c>
      <c r="AK891" s="10">
        <f ca="1">SUMPRODUCT(Q861:Q890,'control variables'!AQ$7:AQ$36)</f>
        <v>8.8042506816507713E-46</v>
      </c>
      <c r="AL891" s="10">
        <f ca="1">SUMPRODUCT(R861:R890,'control variables'!AR$7:AR$36)</f>
        <v>3.164478864816348E-44</v>
      </c>
      <c r="AM891" s="10">
        <f ca="1">SUMPRODUCT(S861:S890,'control variables'!AS$7:AS$36)</f>
        <v>2.3706959755742931E-44</v>
      </c>
      <c r="AN891" s="10">
        <f t="shared" ca="1" si="672"/>
        <v>5.6537276021426332E-44</v>
      </c>
      <c r="AO891" s="82">
        <f ca="1">SUMPRODUCT(P861:P890,'control variables'!AX$7:AX$36)</f>
        <v>4.1489290635502452E-46</v>
      </c>
      <c r="AP891" s="82">
        <f ca="1">SUMPRODUCT(Q861:Q890,'control variables'!AY$7:AY$36)</f>
        <v>9.57794986980561E-46</v>
      </c>
      <c r="AQ891" s="82">
        <f ca="1">SUMPRODUCT(R861:R890,'control variables'!AZ$7:AZ$36)</f>
        <v>8.6064166694045833E-45</v>
      </c>
      <c r="AR891" s="82">
        <f ca="1">SUMPRODUCT(S861:S890,'control variables'!BA$7:BA$36)</f>
        <v>6.4475694842275576E-45</v>
      </c>
      <c r="AS891" s="82">
        <f t="shared" ca="1" si="673"/>
        <v>1.6426674046967727E-44</v>
      </c>
      <c r="AT891" s="10">
        <f ca="1">SUMPRODUCT(P861:P890,'control variables'!AT$7:AT$36)</f>
        <v>-3.6615918018606756E-46</v>
      </c>
      <c r="AU891" s="10">
        <f ca="1">SUMPRODUCT(Q861:Q890,'control variables'!AU$7:AU$36)</f>
        <v>3.9720215804149448E-46</v>
      </c>
      <c r="AV891" s="10">
        <f ca="1">SUMPRODUCT(R861:R890,'control variables'!AV$7:AV$36)</f>
        <v>1.7103843228623725E-43</v>
      </c>
      <c r="AW891" s="10">
        <f ca="1">SUMPRODUCT(S861:S890,'control variables'!AW$7:AW$36)</f>
        <v>1.2813488110088896E-43</v>
      </c>
      <c r="AX891" s="10">
        <f t="shared" ca="1" si="651"/>
        <v>2.9920435636498162E-43</v>
      </c>
      <c r="AY891" s="82">
        <f ca="1">SUMPRODUCT(P861:P890,'control variables'!BB$7:BB$36)</f>
        <v>1.3271309034489479E-45</v>
      </c>
      <c r="AZ891" s="82">
        <f ca="1">SUMPRODUCT(Q861:Q890,'control variables'!BC$7:BC$36)</f>
        <v>3.3841814371597353E-45</v>
      </c>
      <c r="BA891" s="82">
        <f ca="1">SUMPRODUCT(R861:R890,'control variables'!BD$7:BD$36)</f>
        <v>2.3690310290067731E-44</v>
      </c>
      <c r="BB891" s="82">
        <f ca="1">SUMPRODUCT(S861:S890,'control variables'!BE$7:BE$36)</f>
        <v>3.3665622058002232E-45</v>
      </c>
      <c r="BC891" s="82">
        <f t="shared" ca="1" si="674"/>
        <v>3.1768184836476633E-44</v>
      </c>
      <c r="BD891" s="10">
        <f ca="1">SUMPRODUCT(P861:P890,'control variables'!BF$7:BF$36)</f>
        <v>2.7762422546118331E-46</v>
      </c>
      <c r="BE891" s="10">
        <f ca="1">SUMPRODUCT(Q861:Q890,'control variables'!BG$7:BG$36)</f>
        <v>3.2045268470262216E-46</v>
      </c>
      <c r="BF891" s="10">
        <f ca="1">SUMPRODUCT(R861:R890,'control variables'!BH$7:BH$36)</f>
        <v>9.5982590737728618E-45</v>
      </c>
      <c r="BG891" s="10">
        <f ca="1">SUMPRODUCT(S861:S890,'control variables'!BI$7:BI$36)</f>
        <v>2.1571849708056115E-44</v>
      </c>
      <c r="BH891" s="10">
        <f t="shared" ca="1" si="675"/>
        <v>3.1768185691992783E-44</v>
      </c>
      <c r="BI891" s="82">
        <f t="shared" ca="1" si="652"/>
        <v>3.2027160219192411E-43</v>
      </c>
      <c r="BJ891" s="82">
        <f t="shared" ca="1" si="653"/>
        <v>3.7138763863767401E-43</v>
      </c>
      <c r="BK891" s="82">
        <f t="shared" ca="1" si="654"/>
        <v>1.2428707868337306E-42</v>
      </c>
      <c r="BL891" s="82">
        <f t="shared" ca="1" si="655"/>
        <v>5.85336551705319E-43</v>
      </c>
      <c r="BM891" s="82">
        <f t="shared" ca="1" si="645"/>
        <v>2.5198665793686478E-42</v>
      </c>
      <c r="BN891" s="10">
        <f ca="1">BN890+BI891-INDIRECT(ADDRESS(MAX($D891-'key variables'!$B$9*30,34),scenario!BI$4),TRUE)</f>
        <v>9439390.0751690175</v>
      </c>
      <c r="BO891" s="10">
        <f ca="1">BO890+BJ891-INDIRECT(ADDRESS(MAX($D891-'key variables'!$B$9*30,34),scenario!BJ$4),TRUE)</f>
        <v>10895583.360992203</v>
      </c>
      <c r="BP891" s="10">
        <f ca="1">BP890+BK891-INDIRECT(ADDRESS(MAX($D891-'key variables'!$B$9*30,34),scenario!BK$4),TRUE)</f>
        <v>32531162.537994072</v>
      </c>
      <c r="BQ891" s="10">
        <f ca="1">BQ890+BL891-INDIRECT(ADDRESS(MAX($D891-'key variables'!$B$9*30,34),scenario!BL$4),TRUE)</f>
        <v>14415841.516535141</v>
      </c>
      <c r="BR891" s="10">
        <f t="shared" ca="1" si="676"/>
        <v>67281977.490690395</v>
      </c>
      <c r="BS891" s="82">
        <f t="shared" ca="1" si="657"/>
        <v>-2.3433848477536824E-9</v>
      </c>
      <c r="BT891" s="82">
        <f t="shared" ca="1" si="658"/>
        <v>-3.4288309057018498E-10</v>
      </c>
      <c r="BU891" s="82">
        <f t="shared" ca="1" si="659"/>
        <v>-4.2578247660364599E-9</v>
      </c>
      <c r="BV891" s="82">
        <f t="shared" ca="1" si="660"/>
        <v>-2.9943922343414556E-9</v>
      </c>
      <c r="BW891" s="82">
        <f t="shared" ca="1" si="677"/>
        <v>-9.9384849387017825E-9</v>
      </c>
      <c r="BX891" s="10">
        <f t="shared" ca="1" si="661"/>
        <v>-1.8625994260191893E-12</v>
      </c>
      <c r="BY891" s="10">
        <f t="shared" ca="1" si="662"/>
        <v>2.8902850229962428E-12</v>
      </c>
      <c r="BZ891" s="10">
        <f t="shared" ca="1" si="663"/>
        <v>-3.5034723983035463E-11</v>
      </c>
      <c r="CA891" s="10">
        <f t="shared" ca="1" si="664"/>
        <v>-2.0257049910634696E-11</v>
      </c>
      <c r="CB891" s="10">
        <v>0</v>
      </c>
      <c r="CC891" s="82">
        <f t="shared" ca="1" si="665"/>
        <v>3.9725652202851362E-13</v>
      </c>
      <c r="CD891" s="82">
        <f t="shared" ca="1" si="666"/>
        <v>3.4270724516460853E-13</v>
      </c>
      <c r="CE891" s="82">
        <f t="shared" ca="1" si="667"/>
        <v>1.8915613015532971E-10</v>
      </c>
      <c r="CF891" s="82">
        <f t="shared" ca="1" si="668"/>
        <v>3.7028113764059381E-11</v>
      </c>
      <c r="CG891" s="82">
        <f t="shared" ca="1" si="678"/>
        <v>2.269242076865822E-10</v>
      </c>
      <c r="CH891" s="13" t="str">
        <f t="shared" ca="1" si="630"/>
        <v/>
      </c>
      <c r="CI891" s="81">
        <f t="shared" ca="1" si="639"/>
        <v>0.1131775965863165</v>
      </c>
      <c r="CJ891" s="81">
        <f t="shared" ca="1" si="640"/>
        <v>0.13063724757458739</v>
      </c>
      <c r="CK891" s="81">
        <f t="shared" ca="1" si="641"/>
        <v>0.39004625943939081</v>
      </c>
      <c r="CL891" s="81">
        <f t="shared" ca="1" si="642"/>
        <v>0.17284488538116416</v>
      </c>
      <c r="CM891" s="89">
        <f t="shared" ca="1" si="631"/>
        <v>0.80670598898145884</v>
      </c>
    </row>
    <row r="892" spans="1:91" x14ac:dyDescent="0.3">
      <c r="A892">
        <v>827</v>
      </c>
      <c r="B892" s="3">
        <f t="shared" si="644"/>
        <v>2.4861111111111112</v>
      </c>
      <c r="C892" s="3">
        <f t="shared" si="632"/>
        <v>27.566666666666666</v>
      </c>
      <c r="D892" s="4">
        <f t="shared" ca="1" si="669"/>
        <v>892</v>
      </c>
      <c r="E892" s="58">
        <f>(0.5*(COS(B892*2*PI())+1)*('key variables'!$B$4-'key variables'!$B$6)+'key variables'!$B$6)/'key variables'!$B$4</f>
        <v>1</v>
      </c>
      <c r="F892" s="10">
        <f t="shared" ca="1" si="633"/>
        <v>11689222.907461114</v>
      </c>
      <c r="G892" s="10">
        <f t="shared" ca="1" si="634"/>
        <v>13492492.798713122</v>
      </c>
      <c r="H892" s="10">
        <f t="shared" ca="1" si="635"/>
        <v>40309474.521088287</v>
      </c>
      <c r="I892" s="10">
        <f t="shared" ca="1" si="636"/>
        <v>17912154.249750931</v>
      </c>
      <c r="J892" s="10">
        <f t="shared" ca="1" si="670"/>
        <v>83403344.477013454</v>
      </c>
      <c r="K892" s="82">
        <f t="shared" ca="1" si="646"/>
        <v>2249832.832292099</v>
      </c>
      <c r="L892" s="82">
        <f t="shared" ca="1" si="647"/>
        <v>2596909.4377209195</v>
      </c>
      <c r="M892" s="82">
        <f t="shared" ca="1" si="648"/>
        <v>7778311.98309422</v>
      </c>
      <c r="N892" s="82">
        <f t="shared" ca="1" si="649"/>
        <v>3496312.733215793</v>
      </c>
      <c r="O892" s="82">
        <f t="shared" ca="1" si="671"/>
        <v>16121366.986323033</v>
      </c>
      <c r="P892" s="10">
        <f ca="1">IF(IF($A892&gt;='key variables'!$B$26,K892*SUMPRODUCT(Z892:AC892,'control variables'!$O$3:$R$3)/J892+F$65*'key variables'!$B$25/scenario!J$65,K892*SUMPRODUCT(Z892:AC892,'control variables'!$O$7:$R$7)/J892+F$65*'key variables'!$B$25/scenario!J$65)&lt;'key variables'!$B$28,0,IF($A892&gt;='key variables'!$B$26,K892*SUMPRODUCT(Z892:AC892,'control variables'!$O$3:$R$3)/J892+F$65*'key variables'!$B$25/scenario!J$65,K892*SUMPRODUCT(Z892:AC892,'control variables'!$O$7:$R$7)/J892+F$65*'key variables'!$B$25/scenario!J$65))</f>
        <v>3.9005265007723028E-44</v>
      </c>
      <c r="Q892" s="10">
        <f ca="1">IF(IF($A892&gt;='key variables'!$B$26,L892*SUMPRODUCT(Z892:AC892,'control variables'!$O$4:$R$4)/J892+G$65*'key variables'!$B$25/scenario!J$65,L892*SUMPRODUCT(Z892:AC892,'control variables'!$O$7:$R$7)/J892+G$65*'key variables'!$B$25/scenario!J$65)&lt;'key variables'!$B$28,0,IF($A892&gt;='key variables'!$B$26,L892*SUMPRODUCT(Z892:AC892,'control variables'!$O$4:$R$4)/J892+G$65*'key variables'!$B$25/scenario!J$65,L892*SUMPRODUCT(Z892:AC892,'control variables'!$O$7:$R$7)/J892+G$65*'key variables'!$B$25/scenario!J$65))</f>
        <v>4.502251872472027E-44</v>
      </c>
      <c r="R892" s="10">
        <f ca="1">IF(IF($A892&gt;='key variables'!$B$26,M892*SUMPRODUCT(Z892:AC892,'control variables'!$O$5:$R$5)/J892+H$65*'key variables'!$B$25/scenario!J$65,M892*SUMPRODUCT(Z892:AC892,'control variables'!$O$7:$R$7)/J892+H$65*'key variables'!$B$25/scenario!J$65)&lt;'key variables'!$B$28,0,IF($A892&gt;='key variables'!$B$26,M892*SUMPRODUCT(Z892:AC892,'control variables'!$O$5:$R$5)/J892+H$65*'key variables'!$B$25/scenario!J$65,M892*SUMPRODUCT(Z892:AC892,'control variables'!$O$7:$R$7)/J892+H$65*'key variables'!$B$25/scenario!J$65))</f>
        <v>1.3485229473882417E-43</v>
      </c>
      <c r="S892" s="10">
        <f ca="1">IF(IF($A892&gt;='key variables'!$B$26,N892*SUMPRODUCT(Z892:AC892,'control variables'!$O$6:$R$6)/J892+I$65*'key variables'!$B$25/scenario!J$65,N892*SUMPRODUCT(Z892:AC892,'control variables'!$O$7:$R$7)/J892+I$65*'key variables'!$B$25/scenario!J$65)&lt;'key variables'!$B$28,0,IF($A892&gt;='key variables'!$B$26,N892*SUMPRODUCT(Z892:AC892,'control variables'!$O$6:$R$6)/J892+I$65*'key variables'!$B$25/scenario!J$65,N892*SUMPRODUCT(Z892:AC892,'control variables'!$O$7:$R$7)/J892+I$65*'key variables'!$B$25/scenario!J$65))</f>
        <v>6.0615438956867675E-44</v>
      </c>
      <c r="T892" s="10">
        <f t="shared" ca="1" si="643"/>
        <v>2.7949551742813516E-43</v>
      </c>
      <c r="U892" s="82">
        <f ca="1">SUMPRODUCT(P862:P891,'control variables'!AD$7:AD$36)</f>
        <v>8.2698377701507653E-44</v>
      </c>
      <c r="V892" s="82">
        <f ca="1">SUMPRODUCT(Q862:Q891,'control variables'!AE$7:AE$36)</f>
        <v>9.5456068759766341E-44</v>
      </c>
      <c r="W892" s="82">
        <f ca="1">SUMPRODUCT(R862:R891,'control variables'!AF$7:AF$36)</f>
        <v>2.8591181221351041E-43</v>
      </c>
      <c r="X892" s="82">
        <f ca="1">SUMPRODUCT(S862:S891,'control variables'!AG$7:AG$36)</f>
        <v>1.2851594430662609E-43</v>
      </c>
      <c r="Y892" s="82">
        <f t="shared" ca="1" si="637"/>
        <v>5.9258220298141047E-43</v>
      </c>
      <c r="Z892" s="10">
        <f ca="1">IF($A892&gt;='key variables'!$B$26,SUMPRODUCT(P862:P891,'control variables'!V$7:V$36)*$E892,SUMPRODUCT(P862:P891,'control variables'!Z$7:Z$36)*$E892)</f>
        <v>2.0179241354757515E-43</v>
      </c>
      <c r="AA892" s="10">
        <f ca="1">IF($A892&gt;='key variables'!$B$26,SUMPRODUCT(Q862:Q891,'control variables'!W$7:W$36)*$E892,SUMPRODUCT(Q862:Q891,'control variables'!AA$7:AA$36)*$E892)</f>
        <v>2.3292247125236383E-43</v>
      </c>
      <c r="AB892" s="10">
        <f ca="1">IF($A892&gt;='key variables'!$B$26,SUMPRODUCT(R862:R891,'control variables'!X$7:X$36)*$E892,SUMPRODUCT(R862:R891,'control variables'!AB$7:AB$36)*$E892)</f>
        <v>6.9765376603359316E-43</v>
      </c>
      <c r="AC892" s="10">
        <f ca="1">IF($A892&gt;='key variables'!$B$26,SUMPRODUCT(S862:S891,'control variables'!Y$7:Y$36)*$E892,SUMPRODUCT(S862:S891,'control variables'!AC$7:AC$36)*$E892)</f>
        <v>3.1359191439745787E-43</v>
      </c>
      <c r="AD892" s="10">
        <f t="shared" ca="1" si="638"/>
        <v>1.4459605652309901E-42</v>
      </c>
      <c r="AE892" s="82">
        <f ca="1">SUMPRODUCT(P862:P891,'control variables'!AL$7:AL$36)</f>
        <v>2.7475058503551484E-43</v>
      </c>
      <c r="AF892" s="82">
        <f ca="1">SUMPRODUCT(Q862:Q891,'control variables'!AM$7:AM$36)</f>
        <v>3.1630651784875896E-43</v>
      </c>
      <c r="AG892" s="82">
        <f ca="1">SUMPRODUCT(R862:R891,'control variables'!AN$7:AN$36)</f>
        <v>9.0187301136005167E-43</v>
      </c>
      <c r="AH892" s="82">
        <f ca="1">SUMPRODUCT(S862:S891,'control variables'!AO$7:AO$36)</f>
        <v>3.905020680306404E-43</v>
      </c>
      <c r="AI892" s="82">
        <f t="shared" ca="1" si="650"/>
        <v>1.8834321822749659E-42</v>
      </c>
      <c r="AJ892" s="10">
        <f ca="1">SUMPRODUCT(P862:P891,'control variables'!AP$7:AP$36)</f>
        <v>2.6252525262950493E-46</v>
      </c>
      <c r="AK892" s="10">
        <f ca="1">SUMPRODUCT(Q862:Q891,'control variables'!AQ$7:AQ$36)</f>
        <v>7.5756106899181037E-46</v>
      </c>
      <c r="AL892" s="10">
        <f ca="1">SUMPRODUCT(R862:R891,'control variables'!AR$7:AR$36)</f>
        <v>2.7228733918589189E-44</v>
      </c>
      <c r="AM892" s="10">
        <f ca="1">SUMPRODUCT(S862:S891,'control variables'!AS$7:AS$36)</f>
        <v>2.0398635187133375E-44</v>
      </c>
      <c r="AN892" s="10">
        <f t="shared" ca="1" si="672"/>
        <v>4.8647455427343885E-44</v>
      </c>
      <c r="AO892" s="82">
        <f ca="1">SUMPRODUCT(P862:P891,'control variables'!AX$7:AX$36)</f>
        <v>3.5699428039968063E-46</v>
      </c>
      <c r="AP892" s="82">
        <f ca="1">SUMPRODUCT(Q862:Q891,'control variables'!AY$7:AY$36)</f>
        <v>8.2413395579956975E-46</v>
      </c>
      <c r="AQ892" s="82">
        <f ca="1">SUMPRODUCT(R862:R891,'control variables'!AZ$7:AZ$36)</f>
        <v>7.4053845670834683E-45</v>
      </c>
      <c r="AR892" s="82">
        <f ca="1">SUMPRODUCT(S862:S891,'control variables'!BA$7:BA$36)</f>
        <v>5.5478061762259922E-45</v>
      </c>
      <c r="AS892" s="82">
        <f t="shared" ca="1" si="673"/>
        <v>1.4134318979508711E-44</v>
      </c>
      <c r="AT892" s="10">
        <f ca="1">SUMPRODUCT(P862:P891,'control variables'!AT$7:AT$36)</f>
        <v>-3.1506138340771648E-46</v>
      </c>
      <c r="AU892" s="10">
        <f ca="1">SUMPRODUCT(Q862:Q891,'control variables'!AU$7:AU$36)</f>
        <v>3.417722896951291E-46</v>
      </c>
      <c r="AV892" s="10">
        <f ca="1">SUMPRODUCT(R862:R891,'control variables'!AV$7:AV$36)</f>
        <v>1.4716988678149596E-43</v>
      </c>
      <c r="AW892" s="10">
        <f ca="1">SUMPRODUCT(S862:S891,'control variables'!AW$7:AW$36)</f>
        <v>1.1025355934518623E-43</v>
      </c>
      <c r="AX892" s="10">
        <f t="shared" ca="1" si="651"/>
        <v>2.5745015703296961E-43</v>
      </c>
      <c r="AY892" s="82">
        <f ca="1">SUMPRODUCT(P862:P891,'control variables'!BB$7:BB$36)</f>
        <v>1.141928759484556E-45</v>
      </c>
      <c r="AZ892" s="82">
        <f ca="1">SUMPRODUCT(Q862:Q891,'control variables'!BC$7:BC$36)</f>
        <v>2.9119163003162915E-45</v>
      </c>
      <c r="BA892" s="82">
        <f ca="1">SUMPRODUCT(R862:R891,'control variables'!BD$7:BD$36)</f>
        <v>2.0384309167269659E-44</v>
      </c>
      <c r="BB892" s="82">
        <f ca="1">SUMPRODUCT(S862:S891,'control variables'!BE$7:BE$36)</f>
        <v>2.896755846319514E-45</v>
      </c>
      <c r="BC892" s="82">
        <f t="shared" ca="1" si="674"/>
        <v>2.7334910073390023E-44</v>
      </c>
      <c r="BD892" s="10">
        <f ca="1">SUMPRODUCT(P862:P891,'control variables'!BF$7:BF$36)</f>
        <v>2.3888155008662651E-46</v>
      </c>
      <c r="BE892" s="10">
        <f ca="1">SUMPRODUCT(Q862:Q891,'control variables'!BG$7:BG$36)</f>
        <v>2.7573326471787461E-46</v>
      </c>
      <c r="BF892" s="10">
        <f ca="1">SUMPRODUCT(R862:R891,'control variables'!BH$7:BH$36)</f>
        <v>8.258814596842409E-45</v>
      </c>
      <c r="BG892" s="10">
        <f ca="1">SUMPRODUCT(S862:S891,'control variables'!BI$7:BI$36)</f>
        <v>1.8561481397871313E-44</v>
      </c>
      <c r="BH892" s="10">
        <f t="shared" ca="1" si="675"/>
        <v>2.7334910809518222E-44</v>
      </c>
      <c r="BI892" s="82">
        <f t="shared" ca="1" si="652"/>
        <v>2.7557745241159167E-43</v>
      </c>
      <c r="BJ892" s="82">
        <f t="shared" ca="1" si="653"/>
        <v>3.1956020643877038E-43</v>
      </c>
      <c r="BK892" s="82">
        <f t="shared" ca="1" si="654"/>
        <v>1.0694272073088174E-42</v>
      </c>
      <c r="BL892" s="82">
        <f t="shared" ca="1" si="655"/>
        <v>5.0365238322214612E-43</v>
      </c>
      <c r="BM892" s="82">
        <f t="shared" ca="1" si="645"/>
        <v>2.1682172493813258E-42</v>
      </c>
      <c r="BN892" s="10">
        <f ca="1">BN891+BI892-INDIRECT(ADDRESS(MAX($D892-'key variables'!$B$9*30,34),scenario!BI$4),TRUE)</f>
        <v>9439390.0751690175</v>
      </c>
      <c r="BO892" s="10">
        <f ca="1">BO891+BJ892-INDIRECT(ADDRESS(MAX($D892-'key variables'!$B$9*30,34),scenario!BJ$4),TRUE)</f>
        <v>10895583.360992203</v>
      </c>
      <c r="BP892" s="10">
        <f ca="1">BP891+BK892-INDIRECT(ADDRESS(MAX($D892-'key variables'!$B$9*30,34),scenario!BK$4),TRUE)</f>
        <v>32531162.537994072</v>
      </c>
      <c r="BQ892" s="10">
        <f ca="1">BQ891+BL892-INDIRECT(ADDRESS(MAX($D892-'key variables'!$B$9*30,34),scenario!BL$4),TRUE)</f>
        <v>14415841.516535141</v>
      </c>
      <c r="BR892" s="10">
        <f t="shared" ca="1" si="676"/>
        <v>67281977.490690395</v>
      </c>
      <c r="BS892" s="82">
        <f t="shared" ca="1" si="657"/>
        <v>-2.3433848477536824E-9</v>
      </c>
      <c r="BT892" s="82">
        <f t="shared" ca="1" si="658"/>
        <v>-3.4288309057018498E-10</v>
      </c>
      <c r="BU892" s="82">
        <f t="shared" ca="1" si="659"/>
        <v>-4.2578247660364599E-9</v>
      </c>
      <c r="BV892" s="82">
        <f t="shared" ca="1" si="660"/>
        <v>-2.9943922343414556E-9</v>
      </c>
      <c r="BW892" s="82">
        <f t="shared" ca="1" si="677"/>
        <v>-9.9384849387017825E-9</v>
      </c>
      <c r="BX892" s="10">
        <f t="shared" ca="1" si="661"/>
        <v>-1.8625994260191893E-12</v>
      </c>
      <c r="BY892" s="10">
        <f t="shared" ca="1" si="662"/>
        <v>2.8902850229962428E-12</v>
      </c>
      <c r="BZ892" s="10">
        <f t="shared" ca="1" si="663"/>
        <v>-3.5034723983035463E-11</v>
      </c>
      <c r="CA892" s="10">
        <f t="shared" ca="1" si="664"/>
        <v>-2.0257049910634696E-11</v>
      </c>
      <c r="CB892" s="10">
        <v>0</v>
      </c>
      <c r="CC892" s="82">
        <f t="shared" ca="1" si="665"/>
        <v>3.9725652202851362E-13</v>
      </c>
      <c r="CD892" s="82">
        <f t="shared" ca="1" si="666"/>
        <v>3.4270724516460853E-13</v>
      </c>
      <c r="CE892" s="82">
        <f t="shared" ca="1" si="667"/>
        <v>1.8915613015532971E-10</v>
      </c>
      <c r="CF892" s="82">
        <f t="shared" ca="1" si="668"/>
        <v>3.7028113764059381E-11</v>
      </c>
      <c r="CG892" s="82">
        <f t="shared" ca="1" si="678"/>
        <v>2.269242076865822E-10</v>
      </c>
      <c r="CH892" s="13" t="str">
        <f t="shared" ca="1" si="630"/>
        <v/>
      </c>
      <c r="CI892" s="81">
        <f t="shared" ca="1" si="639"/>
        <v>0.1131775965863165</v>
      </c>
      <c r="CJ892" s="81">
        <f t="shared" ca="1" si="640"/>
        <v>0.13063724757458739</v>
      </c>
      <c r="CK892" s="81">
        <f t="shared" ca="1" si="641"/>
        <v>0.39004625943939081</v>
      </c>
      <c r="CL892" s="81">
        <f t="shared" ca="1" si="642"/>
        <v>0.17284488538116416</v>
      </c>
      <c r="CM892" s="89">
        <f t="shared" ca="1" si="631"/>
        <v>0.80670598898145884</v>
      </c>
    </row>
    <row r="893" spans="1:91" x14ac:dyDescent="0.3">
      <c r="A893">
        <v>828</v>
      </c>
      <c r="B893" s="3">
        <f t="shared" si="644"/>
        <v>2.4888888888888889</v>
      </c>
      <c r="C893" s="3">
        <f t="shared" si="632"/>
        <v>27.6</v>
      </c>
      <c r="D893" s="4">
        <f t="shared" ca="1" si="669"/>
        <v>893</v>
      </c>
      <c r="E893" s="58">
        <f>(0.5*(COS(B893*2*PI())+1)*('key variables'!$B$4-'key variables'!$B$6)+'key variables'!$B$6)/'key variables'!$B$4</f>
        <v>1</v>
      </c>
      <c r="F893" s="10">
        <f t="shared" ca="1" si="633"/>
        <v>11689222.907461114</v>
      </c>
      <c r="G893" s="10">
        <f t="shared" ca="1" si="634"/>
        <v>13492492.798713122</v>
      </c>
      <c r="H893" s="10">
        <f t="shared" ca="1" si="635"/>
        <v>40309474.521088287</v>
      </c>
      <c r="I893" s="10">
        <f t="shared" ca="1" si="636"/>
        <v>17912154.249750931</v>
      </c>
      <c r="J893" s="10">
        <f t="shared" ca="1" si="670"/>
        <v>83403344.477013454</v>
      </c>
      <c r="K893" s="82">
        <f t="shared" ca="1" si="646"/>
        <v>2249832.832292099</v>
      </c>
      <c r="L893" s="82">
        <f t="shared" ca="1" si="647"/>
        <v>2596909.4377209195</v>
      </c>
      <c r="M893" s="82">
        <f t="shared" ca="1" si="648"/>
        <v>7778311.98309422</v>
      </c>
      <c r="N893" s="82">
        <f t="shared" ca="1" si="649"/>
        <v>3496312.733215793</v>
      </c>
      <c r="O893" s="82">
        <f t="shared" ca="1" si="671"/>
        <v>16121366.986323033</v>
      </c>
      <c r="P893" s="10">
        <f ca="1">IF(IF($A893&gt;='key variables'!$B$26,K893*SUMPRODUCT(Z893:AC893,'control variables'!$O$3:$R$3)/J893+F$65*'key variables'!$B$25/scenario!J$65,K893*SUMPRODUCT(Z893:AC893,'control variables'!$O$7:$R$7)/J893+F$65*'key variables'!$B$25/scenario!J$65)&lt;'key variables'!$B$28,0,IF($A893&gt;='key variables'!$B$26,K893*SUMPRODUCT(Z893:AC893,'control variables'!$O$3:$R$3)/J893+F$65*'key variables'!$B$25/scenario!J$65,K893*SUMPRODUCT(Z893:AC893,'control variables'!$O$7:$R$7)/J893+F$65*'key variables'!$B$25/scenario!J$65))</f>
        <v>3.3562050109662699E-44</v>
      </c>
      <c r="Q893" s="10">
        <f ca="1">IF(IF($A893&gt;='key variables'!$B$26,L893*SUMPRODUCT(Z893:AC893,'control variables'!$O$4:$R$4)/J893+G$65*'key variables'!$B$25/scenario!J$65,L893*SUMPRODUCT(Z893:AC893,'control variables'!$O$7:$R$7)/J893+G$65*'key variables'!$B$25/scenario!J$65)&lt;'key variables'!$B$28,0,IF($A893&gt;='key variables'!$B$26,L893*SUMPRODUCT(Z893:AC893,'control variables'!$O$4:$R$4)/J893+G$65*'key variables'!$B$25/scenario!J$65,L893*SUMPRODUCT(Z893:AC893,'control variables'!$O$7:$R$7)/J893+G$65*'key variables'!$B$25/scenario!J$65))</f>
        <v>3.8739591416776727E-44</v>
      </c>
      <c r="R893" s="10">
        <f ca="1">IF(IF($A893&gt;='key variables'!$B$26,M893*SUMPRODUCT(Z893:AC893,'control variables'!$O$5:$R$5)/J893+H$65*'key variables'!$B$25/scenario!J$65,M893*SUMPRODUCT(Z893:AC893,'control variables'!$O$7:$R$7)/J893+H$65*'key variables'!$B$25/scenario!J$65)&lt;'key variables'!$B$28,0,IF($A893&gt;='key variables'!$B$26,M893*SUMPRODUCT(Z893:AC893,'control variables'!$O$5:$R$5)/J893+H$65*'key variables'!$B$25/scenario!J$65,M893*SUMPRODUCT(Z893:AC893,'control variables'!$O$7:$R$7)/J893+H$65*'key variables'!$B$25/scenario!J$65))</f>
        <v>1.1603355271477555E-43</v>
      </c>
      <c r="S893" s="10">
        <f ca="1">IF(IF($A893&gt;='key variables'!$B$26,N893*SUMPRODUCT(Z893:AC893,'control variables'!$O$6:$R$6)/J893+I$65*'key variables'!$B$25/scenario!J$65,N893*SUMPRODUCT(Z893:AC893,'control variables'!$O$7:$R$7)/J893+I$65*'key variables'!$B$25/scenario!J$65)&lt;'key variables'!$B$28,0,IF($A893&gt;='key variables'!$B$26,N893*SUMPRODUCT(Z893:AC893,'control variables'!$O$6:$R$6)/J893+I$65*'key variables'!$B$25/scenario!J$65,N893*SUMPRODUCT(Z893:AC893,'control variables'!$O$7:$R$7)/J893+I$65*'key variables'!$B$25/scenario!J$65))</f>
        <v>5.2156507571139102E-44</v>
      </c>
      <c r="T893" s="10">
        <f t="shared" ca="1" si="643"/>
        <v>2.4049170181235405E-43</v>
      </c>
      <c r="U893" s="82">
        <f ca="1">SUMPRODUCT(P863:P892,'control variables'!AD$7:AD$36)</f>
        <v>7.1157755135268497E-44</v>
      </c>
      <c r="V893" s="82">
        <f ca="1">SUMPRODUCT(Q863:Q892,'control variables'!AE$7:AE$36)</f>
        <v>8.2135100539692633E-44</v>
      </c>
      <c r="W893" s="82">
        <f ca="1">SUMPRODUCT(R863:R892,'control variables'!AF$7:AF$36)</f>
        <v>2.4601259769814005E-43</v>
      </c>
      <c r="X893" s="82">
        <f ca="1">SUMPRODUCT(S863:S892,'control variables'!AG$7:AG$36)</f>
        <v>1.1058144488585275E-43</v>
      </c>
      <c r="Y893" s="82">
        <f t="shared" ca="1" si="637"/>
        <v>5.0988689825895399E-43</v>
      </c>
      <c r="Z893" s="10">
        <f ca="1">IF($A893&gt;='key variables'!$B$26,SUMPRODUCT(P863:P892,'control variables'!V$7:V$36)*$E893,SUMPRODUCT(P863:P892,'control variables'!Z$7:Z$36)*$E893)</f>
        <v>1.7363212617303152E-43</v>
      </c>
      <c r="AA893" s="10">
        <f ca="1">IF($A893&gt;='key variables'!$B$26,SUMPRODUCT(Q863:Q892,'control variables'!W$7:W$36)*$E893,SUMPRODUCT(Q863:Q892,'control variables'!AA$7:AA$36)*$E893)</f>
        <v>2.0041796024948092E-43</v>
      </c>
      <c r="AB893" s="10">
        <f ca="1">IF($A893&gt;='key variables'!$B$26,SUMPRODUCT(R863:R892,'control variables'!X$7:X$36)*$E893,SUMPRODUCT(R863:R892,'control variables'!AB$7:AB$36)*$E893)</f>
        <v>6.0029564342604131E-43</v>
      </c>
      <c r="AC893" s="10">
        <f ca="1">IF($A893&gt;='key variables'!$B$26,SUMPRODUCT(S863:S892,'control variables'!Y$7:Y$36)*$E893,SUMPRODUCT(S863:S892,'control variables'!AC$7:AC$36)*$E893)</f>
        <v>2.6982992021483848E-43</v>
      </c>
      <c r="AD893" s="10">
        <f t="shared" ca="1" si="638"/>
        <v>1.2441756500633922E-42</v>
      </c>
      <c r="AE893" s="82">
        <f ca="1">SUMPRODUCT(P863:P892,'control variables'!AL$7:AL$36)</f>
        <v>2.3640892840480121E-43</v>
      </c>
      <c r="AF893" s="82">
        <f ca="1">SUMPRODUCT(Q863:Q892,'control variables'!AM$7:AM$36)</f>
        <v>2.7216569865506681E-43</v>
      </c>
      <c r="AG893" s="82">
        <f ca="1">SUMPRODUCT(R863:R892,'control variables'!AN$7:AN$36)</f>
        <v>7.7601593512632874E-43</v>
      </c>
      <c r="AH893" s="82">
        <f ca="1">SUMPRODUCT(S863:S892,'control variables'!AO$7:AO$36)</f>
        <v>3.3600720242706397E-43</v>
      </c>
      <c r="AI893" s="82">
        <f t="shared" ca="1" si="650"/>
        <v>1.620597764613261E-42</v>
      </c>
      <c r="AJ893" s="10">
        <f ca="1">SUMPRODUCT(P863:P892,'control variables'!AP$7:AP$36)</f>
        <v>2.2588965059098431E-46</v>
      </c>
      <c r="AK893" s="10">
        <f ca="1">SUMPRODUCT(Q863:Q892,'control variables'!AQ$7:AQ$36)</f>
        <v>6.5184283592480599E-46</v>
      </c>
      <c r="AL893" s="10">
        <f ca="1">SUMPRODUCT(R863:R892,'control variables'!AR$7:AR$36)</f>
        <v>2.3428943041853974E-44</v>
      </c>
      <c r="AM893" s="10">
        <f ca="1">SUMPRODUCT(S863:S892,'control variables'!AS$7:AS$36)</f>
        <v>1.7551989870694241E-44</v>
      </c>
      <c r="AN893" s="10">
        <f t="shared" ca="1" si="672"/>
        <v>4.1858665399064003E-44</v>
      </c>
      <c r="AO893" s="82">
        <f ca="1">SUMPRODUCT(P863:P892,'control variables'!AX$7:AX$36)</f>
        <v>3.0717545247455009E-46</v>
      </c>
      <c r="AP893" s="82">
        <f ca="1">SUMPRODUCT(Q863:Q892,'control variables'!AY$7:AY$36)</f>
        <v>7.0912542489182172E-46</v>
      </c>
      <c r="AQ893" s="82">
        <f ca="1">SUMPRODUCT(R863:R892,'control variables'!AZ$7:AZ$36)</f>
        <v>6.3719574235059637E-45</v>
      </c>
      <c r="AR893" s="82">
        <f ca="1">SUMPRODUCT(S863:S892,'control variables'!BA$7:BA$36)</f>
        <v>4.7736055337228512E-45</v>
      </c>
      <c r="AS893" s="82">
        <f t="shared" ca="1" si="673"/>
        <v>1.2161863834595188E-44</v>
      </c>
      <c r="AT893" s="10">
        <f ca="1">SUMPRODUCT(P863:P892,'control variables'!AT$7:AT$36)</f>
        <v>-2.7109432368824464E-46</v>
      </c>
      <c r="AU893" s="10">
        <f ca="1">SUMPRODUCT(Q863:Q892,'control variables'!AU$7:AU$36)</f>
        <v>2.9407770234533482E-46</v>
      </c>
      <c r="AV893" s="10">
        <f ca="1">SUMPRODUCT(R863:R892,'control variables'!AV$7:AV$36)</f>
        <v>1.2663221526160554E-43</v>
      </c>
      <c r="AW893" s="10">
        <f ca="1">SUMPRODUCT(S863:S892,'control variables'!AW$7:AW$36)</f>
        <v>9.4867589869704617E-44</v>
      </c>
      <c r="AX893" s="10">
        <f t="shared" ca="1" si="651"/>
        <v>2.2152278850996724E-43</v>
      </c>
      <c r="AY893" s="82">
        <f ca="1">SUMPRODUCT(P863:P892,'control variables'!BB$7:BB$36)</f>
        <v>9.8257171794364679E-46</v>
      </c>
      <c r="AZ893" s="82">
        <f ca="1">SUMPRODUCT(Q863:Q892,'control variables'!BC$7:BC$36)</f>
        <v>2.5055561285638878E-45</v>
      </c>
      <c r="BA893" s="82">
        <f ca="1">SUMPRODUCT(R863:R892,'control variables'!BD$7:BD$36)</f>
        <v>1.753966305798209E-44</v>
      </c>
      <c r="BB893" s="82">
        <f ca="1">SUMPRODUCT(S863:S892,'control variables'!BE$7:BE$36)</f>
        <v>2.492511327647285E-45</v>
      </c>
      <c r="BC893" s="82">
        <f t="shared" ca="1" si="674"/>
        <v>2.3520302232136909E-44</v>
      </c>
      <c r="BD893" s="10">
        <f ca="1">SUMPRODUCT(P863:P892,'control variables'!BF$7:BF$36)</f>
        <v>2.0554544502373782E-46</v>
      </c>
      <c r="BE893" s="10">
        <f ca="1">SUMPRODUCT(Q863:Q892,'control variables'!BG$7:BG$36)</f>
        <v>2.3725447437749428E-46</v>
      </c>
      <c r="BF893" s="10">
        <f ca="1">SUMPRODUCT(R863:R892,'control variables'!BH$7:BH$36)</f>
        <v>7.1062906325788749E-45</v>
      </c>
      <c r="BG893" s="10">
        <f ca="1">SUMPRODUCT(S863:S892,'control variables'!BI$7:BI$36)</f>
        <v>1.5971212313557744E-44</v>
      </c>
      <c r="BH893" s="10">
        <f t="shared" ca="1" si="675"/>
        <v>2.3520302865537852E-44</v>
      </c>
      <c r="BI893" s="82">
        <f t="shared" ca="1" si="652"/>
        <v>2.3712040579905662E-43</v>
      </c>
      <c r="BJ893" s="82">
        <f t="shared" ca="1" si="653"/>
        <v>2.7496533248597602E-43</v>
      </c>
      <c r="BK893" s="82">
        <f t="shared" ca="1" si="654"/>
        <v>9.2018781344591639E-43</v>
      </c>
      <c r="BL893" s="82">
        <f t="shared" ca="1" si="655"/>
        <v>4.3336730362441588E-43</v>
      </c>
      <c r="BM893" s="82">
        <f t="shared" ca="1" si="645"/>
        <v>1.8656408553553648E-42</v>
      </c>
      <c r="BN893" s="10">
        <f ca="1">BN892+BI893-INDIRECT(ADDRESS(MAX($D893-'key variables'!$B$9*30,34),scenario!BI$4),TRUE)</f>
        <v>9439390.0751690175</v>
      </c>
      <c r="BO893" s="10">
        <f ca="1">BO892+BJ893-INDIRECT(ADDRESS(MAX($D893-'key variables'!$B$9*30,34),scenario!BJ$4),TRUE)</f>
        <v>10895583.360992203</v>
      </c>
      <c r="BP893" s="10">
        <f ca="1">BP892+BK893-INDIRECT(ADDRESS(MAX($D893-'key variables'!$B$9*30,34),scenario!BK$4),TRUE)</f>
        <v>32531162.537994072</v>
      </c>
      <c r="BQ893" s="10">
        <f ca="1">BQ892+BL893-INDIRECT(ADDRESS(MAX($D893-'key variables'!$B$9*30,34),scenario!BL$4),TRUE)</f>
        <v>14415841.516535141</v>
      </c>
      <c r="BR893" s="10">
        <f t="shared" ca="1" si="676"/>
        <v>67281977.490690395</v>
      </c>
      <c r="BS893" s="82">
        <f t="shared" ca="1" si="657"/>
        <v>-2.3433848477536824E-9</v>
      </c>
      <c r="BT893" s="82">
        <f t="shared" ca="1" si="658"/>
        <v>-3.4288309057018498E-10</v>
      </c>
      <c r="BU893" s="82">
        <f t="shared" ca="1" si="659"/>
        <v>-4.2578247660364599E-9</v>
      </c>
      <c r="BV893" s="82">
        <f t="shared" ca="1" si="660"/>
        <v>-2.9943922343414556E-9</v>
      </c>
      <c r="BW893" s="82">
        <f t="shared" ca="1" si="677"/>
        <v>-9.9384849387017825E-9</v>
      </c>
      <c r="BX893" s="10">
        <f t="shared" ca="1" si="661"/>
        <v>-1.8625994260191893E-12</v>
      </c>
      <c r="BY893" s="10">
        <f t="shared" ca="1" si="662"/>
        <v>2.8902850229962428E-12</v>
      </c>
      <c r="BZ893" s="10">
        <f t="shared" ca="1" si="663"/>
        <v>-3.5034723983035463E-11</v>
      </c>
      <c r="CA893" s="10">
        <f t="shared" ca="1" si="664"/>
        <v>-2.0257049910634696E-11</v>
      </c>
      <c r="CB893" s="10">
        <v>0</v>
      </c>
      <c r="CC893" s="82">
        <f t="shared" ca="1" si="665"/>
        <v>3.9725652202851362E-13</v>
      </c>
      <c r="CD893" s="82">
        <f t="shared" ca="1" si="666"/>
        <v>3.4270724516460853E-13</v>
      </c>
      <c r="CE893" s="82">
        <f t="shared" ca="1" si="667"/>
        <v>1.8915613015532971E-10</v>
      </c>
      <c r="CF893" s="82">
        <f t="shared" ca="1" si="668"/>
        <v>3.7028113764059381E-11</v>
      </c>
      <c r="CG893" s="82">
        <f t="shared" ca="1" si="678"/>
        <v>2.269242076865822E-10</v>
      </c>
      <c r="CH893" s="13" t="str">
        <f t="shared" ca="1" si="630"/>
        <v/>
      </c>
      <c r="CI893" s="81">
        <f t="shared" ca="1" si="639"/>
        <v>0.1131775965863165</v>
      </c>
      <c r="CJ893" s="81">
        <f t="shared" ca="1" si="640"/>
        <v>0.13063724757458739</v>
      </c>
      <c r="CK893" s="81">
        <f t="shared" ca="1" si="641"/>
        <v>0.39004625943939081</v>
      </c>
      <c r="CL893" s="81">
        <f t="shared" ca="1" si="642"/>
        <v>0.17284488538116416</v>
      </c>
      <c r="CM893" s="89">
        <f t="shared" ca="1" si="631"/>
        <v>0.80670598898145884</v>
      </c>
    </row>
    <row r="894" spans="1:91" x14ac:dyDescent="0.3">
      <c r="A894">
        <v>829</v>
      </c>
      <c r="B894" s="3">
        <f t="shared" si="644"/>
        <v>2.4916666666666667</v>
      </c>
      <c r="C894" s="3">
        <f t="shared" si="632"/>
        <v>27.633333333333333</v>
      </c>
      <c r="D894" s="4">
        <f t="shared" ca="1" si="669"/>
        <v>894</v>
      </c>
      <c r="E894" s="58">
        <f>(0.5*(COS(B894*2*PI())+1)*('key variables'!$B$4-'key variables'!$B$6)+'key variables'!$B$6)/'key variables'!$B$4</f>
        <v>1</v>
      </c>
      <c r="F894" s="10">
        <f t="shared" ca="1" si="633"/>
        <v>11689222.907461114</v>
      </c>
      <c r="G894" s="10">
        <f t="shared" ca="1" si="634"/>
        <v>13492492.798713122</v>
      </c>
      <c r="H894" s="10">
        <f t="shared" ca="1" si="635"/>
        <v>40309474.521088287</v>
      </c>
      <c r="I894" s="10">
        <f t="shared" ca="1" si="636"/>
        <v>17912154.249750931</v>
      </c>
      <c r="J894" s="10">
        <f t="shared" ca="1" si="670"/>
        <v>83403344.477013454</v>
      </c>
      <c r="K894" s="82">
        <f t="shared" ca="1" si="646"/>
        <v>2249832.832292099</v>
      </c>
      <c r="L894" s="82">
        <f t="shared" ca="1" si="647"/>
        <v>2596909.4377209195</v>
      </c>
      <c r="M894" s="82">
        <f t="shared" ca="1" si="648"/>
        <v>7778311.98309422</v>
      </c>
      <c r="N894" s="82">
        <f t="shared" ca="1" si="649"/>
        <v>3496312.733215793</v>
      </c>
      <c r="O894" s="82">
        <f t="shared" ca="1" si="671"/>
        <v>16121366.986323033</v>
      </c>
      <c r="P894" s="10">
        <f ca="1">IF(IF($A894&gt;='key variables'!$B$26,K894*SUMPRODUCT(Z894:AC894,'control variables'!$O$3:$R$3)/J894+F$65*'key variables'!$B$25/scenario!J$65,K894*SUMPRODUCT(Z894:AC894,'control variables'!$O$7:$R$7)/J894+F$65*'key variables'!$B$25/scenario!J$65)&lt;'key variables'!$B$28,0,IF($A894&gt;='key variables'!$B$26,K894*SUMPRODUCT(Z894:AC894,'control variables'!$O$3:$R$3)/J894+F$65*'key variables'!$B$25/scenario!J$65,K894*SUMPRODUCT(Z894:AC894,'control variables'!$O$7:$R$7)/J894+F$65*'key variables'!$B$25/scenario!J$65))</f>
        <v>2.8878440060347773E-44</v>
      </c>
      <c r="Q894" s="10">
        <f ca="1">IF(IF($A894&gt;='key variables'!$B$26,L894*SUMPRODUCT(Z894:AC894,'control variables'!$O$4:$R$4)/J894+G$65*'key variables'!$B$25/scenario!J$65,L894*SUMPRODUCT(Z894:AC894,'control variables'!$O$7:$R$7)/J894+G$65*'key variables'!$B$25/scenario!J$65)&lt;'key variables'!$B$28,0,IF($A894&gt;='key variables'!$B$26,L894*SUMPRODUCT(Z894:AC894,'control variables'!$O$4:$R$4)/J894+G$65*'key variables'!$B$25/scenario!J$65,L894*SUMPRODUCT(Z894:AC894,'control variables'!$O$7:$R$7)/J894+G$65*'key variables'!$B$25/scenario!J$65))</f>
        <v>3.3333451473801921E-44</v>
      </c>
      <c r="R894" s="10">
        <f ca="1">IF(IF($A894&gt;='key variables'!$B$26,M894*SUMPRODUCT(Z894:AC894,'control variables'!$O$5:$R$5)/J894+H$65*'key variables'!$B$25/scenario!J$65,M894*SUMPRODUCT(Z894:AC894,'control variables'!$O$7:$R$7)/J894+H$65*'key variables'!$B$25/scenario!J$65)&lt;'key variables'!$B$28,0,IF($A894&gt;='key variables'!$B$26,M894*SUMPRODUCT(Z894:AC894,'control variables'!$O$5:$R$5)/J894+H$65*'key variables'!$B$25/scenario!J$65,M894*SUMPRODUCT(Z894:AC894,'control variables'!$O$7:$R$7)/J894+H$65*'key variables'!$B$25/scenario!J$65))</f>
        <v>9.9840980694386008E-44</v>
      </c>
      <c r="S894" s="10">
        <f ca="1">IF(IF($A894&gt;='key variables'!$B$26,N894*SUMPRODUCT(Z894:AC894,'control variables'!$O$6:$R$6)/J894+I$65*'key variables'!$B$25/scenario!J$65,N894*SUMPRODUCT(Z894:AC894,'control variables'!$O$7:$R$7)/J894+I$65*'key variables'!$B$25/scenario!J$65)&lt;'key variables'!$B$28,0,IF($A894&gt;='key variables'!$B$26,N894*SUMPRODUCT(Z894:AC894,'control variables'!$O$6:$R$6)/J894+I$65*'key variables'!$B$25/scenario!J$65,N894*SUMPRODUCT(Z894:AC894,'control variables'!$O$7:$R$7)/J894+I$65*'key variables'!$B$25/scenario!J$65))</f>
        <v>4.4878026602331202E-44</v>
      </c>
      <c r="T894" s="10">
        <f t="shared" ca="1" si="643"/>
        <v>2.0693089883086689E-43</v>
      </c>
      <c r="U894" s="82">
        <f ca="1">SUMPRODUCT(P864:P893,'control variables'!AD$7:AD$36)</f>
        <v>6.1227635373535522E-44</v>
      </c>
      <c r="V894" s="82">
        <f ca="1">SUMPRODUCT(Q864:Q893,'control variables'!AE$7:AE$36)</f>
        <v>7.0673083737016991E-44</v>
      </c>
      <c r="W894" s="82">
        <f ca="1">SUMPRODUCT(R864:R893,'control variables'!AF$7:AF$36)</f>
        <v>2.116813494259928E-43</v>
      </c>
      <c r="X894" s="82">
        <f ca="1">SUMPRODUCT(S864:S893,'control variables'!AG$7:AG$36)</f>
        <v>9.5149718729588176E-44</v>
      </c>
      <c r="Y894" s="82">
        <f t="shared" ca="1" si="637"/>
        <v>4.3873178726613348E-43</v>
      </c>
      <c r="Z894" s="10">
        <f ca="1">IF($A894&gt;='key variables'!$B$26,SUMPRODUCT(P864:P893,'control variables'!V$7:V$36)*$E894,SUMPRODUCT(P864:P893,'control variables'!Z$7:Z$36)*$E894)</f>
        <v>1.4940162868045445E-43</v>
      </c>
      <c r="AA894" s="10">
        <f ca="1">IF($A894&gt;='key variables'!$B$26,SUMPRODUCT(Q864:Q893,'control variables'!W$7:W$36)*$E894,SUMPRODUCT(Q864:Q893,'control variables'!AA$7:AA$36)*$E894)</f>
        <v>1.7244947889567302E-43</v>
      </c>
      <c r="AB894" s="10">
        <f ca="1">IF($A894&gt;='key variables'!$B$26,SUMPRODUCT(R864:R893,'control variables'!X$7:X$36)*$E894,SUMPRODUCT(R864:R893,'control variables'!AB$7:AB$36)*$E894)</f>
        <v>5.1652392212404857E-43</v>
      </c>
      <c r="AC894" s="10">
        <f ca="1">IF($A894&gt;='key variables'!$B$26,SUMPRODUCT(S864:S893,'control variables'!Y$7:Y$36)*$E894,SUMPRODUCT(S864:S893,'control variables'!AC$7:AC$36)*$E894)</f>
        <v>2.3217494616543704E-43</v>
      </c>
      <c r="AD894" s="10">
        <f t="shared" ca="1" si="638"/>
        <v>1.0705499758656131E-42</v>
      </c>
      <c r="AE894" s="82">
        <f ca="1">SUMPRODUCT(P864:P893,'control variables'!AL$7:AL$36)</f>
        <v>2.0341787960990901E-43</v>
      </c>
      <c r="AF894" s="82">
        <f ca="1">SUMPRODUCT(Q864:Q893,'control variables'!AM$7:AM$36)</f>
        <v>2.3418476491786671E-43</v>
      </c>
      <c r="AG894" s="82">
        <f ca="1">SUMPRODUCT(R864:R893,'control variables'!AN$7:AN$36)</f>
        <v>6.6772231121746677E-43</v>
      </c>
      <c r="AH894" s="82">
        <f ca="1">SUMPRODUCT(S864:S893,'control variables'!AO$7:AO$36)</f>
        <v>2.8911713746418178E-43</v>
      </c>
      <c r="AI894" s="82">
        <f t="shared" ca="1" si="650"/>
        <v>1.3944420932094243E-42</v>
      </c>
      <c r="AJ894" s="10">
        <f ca="1">SUMPRODUCT(P864:P893,'control variables'!AP$7:AP$36)</f>
        <v>1.9436657515050123E-46</v>
      </c>
      <c r="AK894" s="10">
        <f ca="1">SUMPRODUCT(Q864:Q893,'control variables'!AQ$7:AQ$36)</f>
        <v>5.6087766404359264E-46</v>
      </c>
      <c r="AL894" s="10">
        <f ca="1">SUMPRODUCT(R864:R893,'control variables'!AR$7:AR$36)</f>
        <v>2.0159415920682617E-44</v>
      </c>
      <c r="AM894" s="10">
        <f ca="1">SUMPRODUCT(S864:S893,'control variables'!AS$7:AS$36)</f>
        <v>1.5102596109727605E-44</v>
      </c>
      <c r="AN894" s="10">
        <f t="shared" ca="1" si="672"/>
        <v>3.6017256269604316E-44</v>
      </c>
      <c r="AO894" s="82">
        <f ca="1">SUMPRODUCT(P864:P893,'control variables'!AX$7:AX$36)</f>
        <v>2.6430888051569185E-46</v>
      </c>
      <c r="AP894" s="82">
        <f ca="1">SUMPRODUCT(Q864:Q893,'control variables'!AY$7:AY$36)</f>
        <v>6.1016642341855236E-46</v>
      </c>
      <c r="AQ894" s="82">
        <f ca="1">SUMPRODUCT(R864:R893,'control variables'!AZ$7:AZ$36)</f>
        <v>5.4827458370556128E-45</v>
      </c>
      <c r="AR894" s="82">
        <f ca="1">SUMPRODUCT(S864:S893,'control variables'!BA$7:BA$36)</f>
        <v>4.1074451896390802E-45</v>
      </c>
      <c r="AS894" s="82">
        <f t="shared" ca="1" si="673"/>
        <v>1.0464666330628937E-44</v>
      </c>
      <c r="AT894" s="10">
        <f ca="1">SUMPRODUCT(P864:P893,'control variables'!AT$7:AT$36)</f>
        <v>-2.3326290115625394E-46</v>
      </c>
      <c r="AU894" s="10">
        <f ca="1">SUMPRODUCT(Q864:Q893,'control variables'!AU$7:AU$36)</f>
        <v>2.5303893154666103E-46</v>
      </c>
      <c r="AV894" s="10">
        <f ca="1">SUMPRODUCT(R864:R893,'control variables'!AV$7:AV$36)</f>
        <v>1.0896059168591967E-43</v>
      </c>
      <c r="AW894" s="10">
        <f ca="1">SUMPRODUCT(S864:S893,'control variables'!AW$7:AW$36)</f>
        <v>8.1628744333862005E-44</v>
      </c>
      <c r="AX894" s="10">
        <f t="shared" ca="1" si="651"/>
        <v>1.9060911205017209E-43</v>
      </c>
      <c r="AY894" s="82">
        <f ca="1">SUMPRODUCT(P864:P893,'control variables'!BB$7:BB$36)</f>
        <v>8.4545307479471242E-46</v>
      </c>
      <c r="AZ894" s="82">
        <f ca="1">SUMPRODUCT(Q864:Q893,'control variables'!BC$7:BC$36)</f>
        <v>2.1559038330539114E-45</v>
      </c>
      <c r="BA894" s="82">
        <f ca="1">SUMPRODUCT(R864:R893,'control variables'!BD$7:BD$36)</f>
        <v>1.5091989513262853E-44</v>
      </c>
      <c r="BB894" s="82">
        <f ca="1">SUMPRODUCT(S864:S893,'control variables'!BE$7:BE$36)</f>
        <v>2.1446794441939221E-45</v>
      </c>
      <c r="BC894" s="82">
        <f t="shared" ca="1" si="674"/>
        <v>2.0238025865305401E-44</v>
      </c>
      <c r="BD894" s="10">
        <f ca="1">SUMPRODUCT(P864:P893,'control variables'!BF$7:BF$36)</f>
        <v>1.768614192041434E-46</v>
      </c>
      <c r="BE894" s="10">
        <f ca="1">SUMPRODUCT(Q864:Q893,'control variables'!BG$7:BG$36)</f>
        <v>2.0414542898817701E-46</v>
      </c>
      <c r="BF894" s="10">
        <f ca="1">SUMPRODUCT(R864:R893,'control variables'!BH$7:BH$36)</f>
        <v>6.114602278877365E-45</v>
      </c>
      <c r="BG894" s="10">
        <f ca="1">SUMPRODUCT(S864:S893,'control variables'!BI$7:BI$36)</f>
        <v>1.3742417283245063E-44</v>
      </c>
      <c r="BH894" s="10">
        <f t="shared" ca="1" si="675"/>
        <v>2.0238026410314749E-44</v>
      </c>
      <c r="BI894" s="82">
        <f t="shared" ca="1" si="652"/>
        <v>2.0403006978354749E-43</v>
      </c>
      <c r="BJ894" s="82">
        <f t="shared" ca="1" si="653"/>
        <v>2.3659370768246729E-43</v>
      </c>
      <c r="BK894" s="82">
        <f t="shared" ca="1" si="654"/>
        <v>7.9177489241664933E-43</v>
      </c>
      <c r="BL894" s="82">
        <f t="shared" ca="1" si="655"/>
        <v>3.7289056124223776E-43</v>
      </c>
      <c r="BM894" s="82">
        <f t="shared" ca="1" si="645"/>
        <v>1.6052892311249019E-42</v>
      </c>
      <c r="BN894" s="10">
        <f ca="1">BN893+BI894-INDIRECT(ADDRESS(MAX($D894-'key variables'!$B$9*30,34),scenario!BI$4),TRUE)</f>
        <v>9439390.0751690175</v>
      </c>
      <c r="BO894" s="10">
        <f ca="1">BO893+BJ894-INDIRECT(ADDRESS(MAX($D894-'key variables'!$B$9*30,34),scenario!BJ$4),TRUE)</f>
        <v>10895583.360992203</v>
      </c>
      <c r="BP894" s="10">
        <f ca="1">BP893+BK894-INDIRECT(ADDRESS(MAX($D894-'key variables'!$B$9*30,34),scenario!BK$4),TRUE)</f>
        <v>32531162.537994072</v>
      </c>
      <c r="BQ894" s="10">
        <f ca="1">BQ893+BL894-INDIRECT(ADDRESS(MAX($D894-'key variables'!$B$9*30,34),scenario!BL$4),TRUE)</f>
        <v>14415841.516535141</v>
      </c>
      <c r="BR894" s="10">
        <f t="shared" ca="1" si="676"/>
        <v>67281977.490690395</v>
      </c>
      <c r="BS894" s="82">
        <f t="shared" ca="1" si="657"/>
        <v>-2.3433848477536824E-9</v>
      </c>
      <c r="BT894" s="82">
        <f t="shared" ca="1" si="658"/>
        <v>-3.4288309057018498E-10</v>
      </c>
      <c r="BU894" s="82">
        <f t="shared" ca="1" si="659"/>
        <v>-4.2578247660364599E-9</v>
      </c>
      <c r="BV894" s="82">
        <f t="shared" ca="1" si="660"/>
        <v>-2.9943922343414556E-9</v>
      </c>
      <c r="BW894" s="82">
        <f t="shared" ca="1" si="677"/>
        <v>-9.9384849387017825E-9</v>
      </c>
      <c r="BX894" s="10">
        <f t="shared" ca="1" si="661"/>
        <v>-1.8625994260191893E-12</v>
      </c>
      <c r="BY894" s="10">
        <f t="shared" ca="1" si="662"/>
        <v>2.8902850229962428E-12</v>
      </c>
      <c r="BZ894" s="10">
        <f t="shared" ca="1" si="663"/>
        <v>-3.5034723983035463E-11</v>
      </c>
      <c r="CA894" s="10">
        <f t="shared" ca="1" si="664"/>
        <v>-2.0257049910634696E-11</v>
      </c>
      <c r="CB894" s="10">
        <v>0</v>
      </c>
      <c r="CC894" s="82">
        <f t="shared" ca="1" si="665"/>
        <v>3.9725652202851362E-13</v>
      </c>
      <c r="CD894" s="82">
        <f t="shared" ca="1" si="666"/>
        <v>3.4270724516460853E-13</v>
      </c>
      <c r="CE894" s="82">
        <f t="shared" ca="1" si="667"/>
        <v>1.8915613015532971E-10</v>
      </c>
      <c r="CF894" s="82">
        <f t="shared" ca="1" si="668"/>
        <v>3.7028113764059381E-11</v>
      </c>
      <c r="CG894" s="82">
        <f t="shared" ca="1" si="678"/>
        <v>2.269242076865822E-10</v>
      </c>
      <c r="CH894" s="13" t="str">
        <f t="shared" ca="1" si="630"/>
        <v/>
      </c>
      <c r="CI894" s="81">
        <f t="shared" ca="1" si="639"/>
        <v>0.1131775965863165</v>
      </c>
      <c r="CJ894" s="81">
        <f t="shared" ca="1" si="640"/>
        <v>0.13063724757458739</v>
      </c>
      <c r="CK894" s="81">
        <f t="shared" ca="1" si="641"/>
        <v>0.39004625943939081</v>
      </c>
      <c r="CL894" s="81">
        <f t="shared" ca="1" si="642"/>
        <v>0.17284488538116416</v>
      </c>
      <c r="CM894" s="89">
        <f t="shared" ca="1" si="631"/>
        <v>0.80670598898145884</v>
      </c>
    </row>
    <row r="895" spans="1:91" x14ac:dyDescent="0.3">
      <c r="A895">
        <v>830</v>
      </c>
      <c r="B895" s="3">
        <f t="shared" si="644"/>
        <v>2.4944444444444445</v>
      </c>
      <c r="C895" s="3">
        <f t="shared" si="632"/>
        <v>27.666666666666668</v>
      </c>
      <c r="D895" s="4">
        <f t="shared" ca="1" si="669"/>
        <v>895</v>
      </c>
      <c r="E895" s="58">
        <f>(0.5*(COS(B895*2*PI())+1)*('key variables'!$B$4-'key variables'!$B$6)+'key variables'!$B$6)/'key variables'!$B$4</f>
        <v>1</v>
      </c>
      <c r="F895" s="10">
        <f t="shared" ca="1" si="633"/>
        <v>11689222.907461114</v>
      </c>
      <c r="G895" s="10">
        <f t="shared" ca="1" si="634"/>
        <v>13492492.798713122</v>
      </c>
      <c r="H895" s="10">
        <f t="shared" ca="1" si="635"/>
        <v>40309474.521088287</v>
      </c>
      <c r="I895" s="10">
        <f t="shared" ca="1" si="636"/>
        <v>17912154.249750931</v>
      </c>
      <c r="J895" s="10">
        <f t="shared" ca="1" si="670"/>
        <v>83403344.477013454</v>
      </c>
      <c r="K895" s="82">
        <f t="shared" ca="1" si="646"/>
        <v>2249832.832292099</v>
      </c>
      <c r="L895" s="82">
        <f t="shared" ca="1" si="647"/>
        <v>2596909.4377209195</v>
      </c>
      <c r="M895" s="82">
        <f t="shared" ca="1" si="648"/>
        <v>7778311.98309422</v>
      </c>
      <c r="N895" s="82">
        <f t="shared" ca="1" si="649"/>
        <v>3496312.733215793</v>
      </c>
      <c r="O895" s="82">
        <f t="shared" ca="1" si="671"/>
        <v>16121366.986323033</v>
      </c>
      <c r="P895" s="10">
        <f ca="1">IF(IF($A895&gt;='key variables'!$B$26,K895*SUMPRODUCT(Z895:AC895,'control variables'!$O$3:$R$3)/J895+F$65*'key variables'!$B$25/scenario!J$65,K895*SUMPRODUCT(Z895:AC895,'control variables'!$O$7:$R$7)/J895+F$65*'key variables'!$B$25/scenario!J$65)&lt;'key variables'!$B$28,0,IF($A895&gt;='key variables'!$B$26,K895*SUMPRODUCT(Z895:AC895,'control variables'!$O$3:$R$3)/J895+F$65*'key variables'!$B$25/scenario!J$65,K895*SUMPRODUCT(Z895:AC895,'control variables'!$O$7:$R$7)/J895+F$65*'key variables'!$B$25/scenario!J$65))</f>
        <v>2.4848431415666001E-44</v>
      </c>
      <c r="Q895" s="10">
        <f ca="1">IF(IF($A895&gt;='key variables'!$B$26,L895*SUMPRODUCT(Z895:AC895,'control variables'!$O$4:$R$4)/J895+G$65*'key variables'!$B$25/scenario!J$65,L895*SUMPRODUCT(Z895:AC895,'control variables'!$O$7:$R$7)/J895+G$65*'key variables'!$B$25/scenario!J$65)&lt;'key variables'!$B$28,0,IF($A895&gt;='key variables'!$B$26,L895*SUMPRODUCT(Z895:AC895,'control variables'!$O$4:$R$4)/J895+G$65*'key variables'!$B$25/scenario!J$65,L895*SUMPRODUCT(Z895:AC895,'control variables'!$O$7:$R$7)/J895+G$65*'key variables'!$B$25/scenario!J$65))</f>
        <v>2.8681742540916976E-44</v>
      </c>
      <c r="R895" s="10">
        <f ca="1">IF(IF($A895&gt;='key variables'!$B$26,M895*SUMPRODUCT(Z895:AC895,'control variables'!$O$5:$R$5)/J895+H$65*'key variables'!$B$25/scenario!J$65,M895*SUMPRODUCT(Z895:AC895,'control variables'!$O$7:$R$7)/J895+H$65*'key variables'!$B$25/scenario!J$65)&lt;'key variables'!$B$28,0,IF($A895&gt;='key variables'!$B$26,M895*SUMPRODUCT(Z895:AC895,'control variables'!$O$5:$R$5)/J895+H$65*'key variables'!$B$25/scenario!J$65,M895*SUMPRODUCT(Z895:AC895,'control variables'!$O$7:$R$7)/J895+H$65*'key variables'!$B$25/scenario!J$65))</f>
        <v>8.5908094622594621E-44</v>
      </c>
      <c r="S895" s="10">
        <f ca="1">IF(IF($A895&gt;='key variables'!$B$26,N895*SUMPRODUCT(Z895:AC895,'control variables'!$O$6:$R$6)/J895+I$65*'key variables'!$B$25/scenario!J$65,N895*SUMPRODUCT(Z895:AC895,'control variables'!$O$7:$R$7)/J895+I$65*'key variables'!$B$25/scenario!J$65)&lt;'key variables'!$B$28,0,IF($A895&gt;='key variables'!$B$26,N895*SUMPRODUCT(Z895:AC895,'control variables'!$O$6:$R$6)/J895+I$65*'key variables'!$B$25/scenario!J$65,N895*SUMPRODUCT(Z895:AC895,'control variables'!$O$7:$R$7)/J895+I$65*'key variables'!$B$25/scenario!J$65))</f>
        <v>3.8615263281815636E-44</v>
      </c>
      <c r="T895" s="10">
        <f t="shared" ca="1" si="643"/>
        <v>1.7805353186099323E-43</v>
      </c>
      <c r="U895" s="82">
        <f ca="1">SUMPRODUCT(P865:P894,'control variables'!AD$7:AD$36)</f>
        <v>5.2683271504395136E-44</v>
      </c>
      <c r="V895" s="82">
        <f ca="1">SUMPRODUCT(Q865:Q894,'control variables'!AE$7:AE$36)</f>
        <v>6.0810600243749389E-44</v>
      </c>
      <c r="W895" s="82">
        <f ca="1">SUMPRODUCT(R865:R894,'control variables'!AF$7:AF$36)</f>
        <v>1.821410534016243E-43</v>
      </c>
      <c r="X895" s="82">
        <f ca="1">SUMPRODUCT(S865:S894,'control variables'!AG$7:AG$36)</f>
        <v>8.1871501893153479E-44</v>
      </c>
      <c r="Y895" s="82">
        <f t="shared" ca="1" si="637"/>
        <v>3.7750642704292231E-43</v>
      </c>
      <c r="Z895" s="10">
        <f ca="1">IF($A895&gt;='key variables'!$B$26,SUMPRODUCT(P865:P894,'control variables'!V$7:V$36)*$E895,SUMPRODUCT(P865:P894,'control variables'!Z$7:Z$36)*$E895)</f>
        <v>1.2855251585256035E-43</v>
      </c>
      <c r="AA895" s="10">
        <f ca="1">IF($A895&gt;='key variables'!$B$26,SUMPRODUCT(Q865:Q894,'control variables'!W$7:W$36)*$E895,SUMPRODUCT(Q865:Q894,'control variables'!AA$7:AA$36)*$E895)</f>
        <v>1.4838402074529739E-43</v>
      </c>
      <c r="AB895" s="10">
        <f ca="1">IF($A895&gt;='key variables'!$B$26,SUMPRODUCT(R865:R894,'control variables'!X$7:X$36)*$E895,SUMPRODUCT(R865:R894,'control variables'!AB$7:AB$36)*$E895)</f>
        <v>4.4444260931785465E-43</v>
      </c>
      <c r="AC895" s="10">
        <f ca="1">IF($A895&gt;='key variables'!$B$26,SUMPRODUCT(S865:S894,'control variables'!Y$7:Y$36)*$E895,SUMPRODUCT(S865:S894,'control variables'!AC$7:AC$36)*$E895)</f>
        <v>1.9977475286656222E-43</v>
      </c>
      <c r="AD895" s="10">
        <f t="shared" ca="1" si="638"/>
        <v>9.2115389878227464E-43</v>
      </c>
      <c r="AE895" s="82">
        <f ca="1">SUMPRODUCT(P865:P894,'control variables'!AL$7:AL$36)</f>
        <v>1.7503075718924953E-43</v>
      </c>
      <c r="AF895" s="82">
        <f ca="1">SUMPRODUCT(Q865:Q894,'control variables'!AM$7:AM$36)</f>
        <v>2.0150409985771917E-43</v>
      </c>
      <c r="AG895" s="82">
        <f ca="1">SUMPRODUCT(R865:R894,'control variables'!AN$7:AN$36)</f>
        <v>5.7454114627815531E-43</v>
      </c>
      <c r="AH895" s="82">
        <f ca="1">SUMPRODUCT(S865:S894,'control variables'!AO$7:AO$36)</f>
        <v>2.4877061733111785E-43</v>
      </c>
      <c r="AI895" s="82">
        <f t="shared" ca="1" si="650"/>
        <v>1.1998466206562418E-42</v>
      </c>
      <c r="AJ895" s="10">
        <f ca="1">SUMPRODUCT(P865:P894,'control variables'!AP$7:AP$36)</f>
        <v>1.6724256926732896E-46</v>
      </c>
      <c r="AK895" s="10">
        <f ca="1">SUMPRODUCT(Q865:Q894,'control variables'!AQ$7:AQ$36)</f>
        <v>4.826067522498419E-46</v>
      </c>
      <c r="AL895" s="10">
        <f ca="1">SUMPRODUCT(R865:R894,'control variables'!AR$7:AR$36)</f>
        <v>1.734615383788617E-44</v>
      </c>
      <c r="AM895" s="10">
        <f ca="1">SUMPRODUCT(S865:S894,'control variables'!AS$7:AS$36)</f>
        <v>1.2995017142437407E-44</v>
      </c>
      <c r="AN895" s="10">
        <f t="shared" ca="1" si="672"/>
        <v>3.0991020301840752E-44</v>
      </c>
      <c r="AO895" s="82">
        <f ca="1">SUMPRODUCT(P865:P894,'control variables'!AX$7:AX$36)</f>
        <v>2.2742437182621615E-46</v>
      </c>
      <c r="AP895" s="82">
        <f ca="1">SUMPRODUCT(Q865:Q894,'control variables'!AY$7:AY$36)</f>
        <v>5.2501722713465471E-46</v>
      </c>
      <c r="AQ895" s="82">
        <f ca="1">SUMPRODUCT(R865:R894,'control variables'!AZ$7:AZ$36)</f>
        <v>4.7176244152006312E-45</v>
      </c>
      <c r="AR895" s="82">
        <f ca="1">SUMPRODUCT(S865:S894,'control variables'!BA$7:BA$36)</f>
        <v>3.5342480367731048E-45</v>
      </c>
      <c r="AS895" s="82">
        <f t="shared" ca="1" si="673"/>
        <v>9.0043140509346073E-45</v>
      </c>
      <c r="AT895" s="10">
        <f ca="1">SUMPRODUCT(P865:P894,'control variables'!AT$7:AT$36)</f>
        <v>-2.0071088289699855E-46</v>
      </c>
      <c r="AU895" s="10">
        <f ca="1">SUMPRODUCT(Q865:Q894,'control variables'!AU$7:AU$36)</f>
        <v>2.1772715295186517E-46</v>
      </c>
      <c r="AV895" s="10">
        <f ca="1">SUMPRODUCT(R865:R894,'control variables'!AV$7:AV$36)</f>
        <v>9.3755056847255336E-44</v>
      </c>
      <c r="AW895" s="10">
        <f ca="1">SUMPRODUCT(S865:S894,'control variables'!AW$7:AW$36)</f>
        <v>7.0237389931320189E-44</v>
      </c>
      <c r="AX895" s="10">
        <f t="shared" ca="1" si="651"/>
        <v>1.6400946304863039E-43</v>
      </c>
      <c r="AY895" s="82">
        <f ca="1">SUMPRODUCT(P865:P894,'control variables'!BB$7:BB$36)</f>
        <v>7.2746944434322587E-46</v>
      </c>
      <c r="AZ895" s="82">
        <f ca="1">SUMPRODUCT(Q865:Q894,'control variables'!BC$7:BC$36)</f>
        <v>1.8550457857994986E-45</v>
      </c>
      <c r="BA895" s="82">
        <f ca="1">SUMPRODUCT(R865:R894,'control variables'!BD$7:BD$36)</f>
        <v>1.2985890704712337E-44</v>
      </c>
      <c r="BB895" s="82">
        <f ca="1">SUMPRODUCT(S865:S894,'control variables'!BE$7:BE$36)</f>
        <v>1.8453877690857368E-45</v>
      </c>
      <c r="BC895" s="82">
        <f t="shared" ca="1" si="674"/>
        <v>1.7413793703940798E-44</v>
      </c>
      <c r="BD895" s="10">
        <f ca="1">SUMPRODUCT(P865:P894,'control variables'!BF$7:BF$36)</f>
        <v>1.5218027137157581E-46</v>
      </c>
      <c r="BE895" s="10">
        <f ca="1">SUMPRODUCT(Q865:Q894,'control variables'!BG$7:BG$36)</f>
        <v>1.7565677648910175E-46</v>
      </c>
      <c r="BF895" s="10">
        <f ca="1">SUMPRODUCT(R865:R894,'control variables'!BH$7:BH$36)</f>
        <v>5.2613048018955043E-45</v>
      </c>
      <c r="BG895" s="10">
        <f ca="1">SUMPRODUCT(S865:S894,'control variables'!BI$7:BI$36)</f>
        <v>1.1824652323137487E-44</v>
      </c>
      <c r="BH895" s="10">
        <f t="shared" ca="1" si="675"/>
        <v>1.7413794172893668E-44</v>
      </c>
      <c r="BI895" s="82">
        <f t="shared" ca="1" si="652"/>
        <v>1.7555751575069576E-43</v>
      </c>
      <c r="BJ895" s="82">
        <f t="shared" ca="1" si="653"/>
        <v>2.0357687279647053E-43</v>
      </c>
      <c r="BK895" s="82">
        <f t="shared" ca="1" si="654"/>
        <v>6.8128209383012299E-43</v>
      </c>
      <c r="BL895" s="82">
        <f t="shared" ca="1" si="655"/>
        <v>3.208533950315238E-43</v>
      </c>
      <c r="BM895" s="82">
        <f t="shared" ca="1" si="645"/>
        <v>1.381269877408813E-42</v>
      </c>
      <c r="BN895" s="10">
        <f ca="1">BN894+BI895-INDIRECT(ADDRESS(MAX($D895-'key variables'!$B$9*30,34),scenario!BI$4),TRUE)</f>
        <v>9439390.0751690175</v>
      </c>
      <c r="BO895" s="10">
        <f ca="1">BO894+BJ895-INDIRECT(ADDRESS(MAX($D895-'key variables'!$B$9*30,34),scenario!BJ$4),TRUE)</f>
        <v>10895583.360992203</v>
      </c>
      <c r="BP895" s="10">
        <f ca="1">BP894+BK895-INDIRECT(ADDRESS(MAX($D895-'key variables'!$B$9*30,34),scenario!BK$4),TRUE)</f>
        <v>32531162.537994072</v>
      </c>
      <c r="BQ895" s="10">
        <f ca="1">BQ894+BL895-INDIRECT(ADDRESS(MAX($D895-'key variables'!$B$9*30,34),scenario!BL$4),TRUE)</f>
        <v>14415841.516535141</v>
      </c>
      <c r="BR895" s="10">
        <f t="shared" ca="1" si="676"/>
        <v>67281977.490690395</v>
      </c>
      <c r="BS895" s="82">
        <f t="shared" ca="1" si="657"/>
        <v>-2.3433848477536824E-9</v>
      </c>
      <c r="BT895" s="82">
        <f t="shared" ca="1" si="658"/>
        <v>-3.4288309057018498E-10</v>
      </c>
      <c r="BU895" s="82">
        <f t="shared" ca="1" si="659"/>
        <v>-4.2578247660364599E-9</v>
      </c>
      <c r="BV895" s="82">
        <f t="shared" ca="1" si="660"/>
        <v>-2.9943922343414556E-9</v>
      </c>
      <c r="BW895" s="82">
        <f t="shared" ca="1" si="677"/>
        <v>-9.9384849387017825E-9</v>
      </c>
      <c r="BX895" s="10">
        <f t="shared" ca="1" si="661"/>
        <v>-1.8625994260191893E-12</v>
      </c>
      <c r="BY895" s="10">
        <f t="shared" ca="1" si="662"/>
        <v>2.8902850229962428E-12</v>
      </c>
      <c r="BZ895" s="10">
        <f t="shared" ca="1" si="663"/>
        <v>-3.5034723983035463E-11</v>
      </c>
      <c r="CA895" s="10">
        <f t="shared" ca="1" si="664"/>
        <v>-2.0257049910634696E-11</v>
      </c>
      <c r="CB895" s="10">
        <v>0</v>
      </c>
      <c r="CC895" s="82">
        <f t="shared" ca="1" si="665"/>
        <v>3.9725652202851362E-13</v>
      </c>
      <c r="CD895" s="82">
        <f t="shared" ca="1" si="666"/>
        <v>3.4270724516460853E-13</v>
      </c>
      <c r="CE895" s="82">
        <f t="shared" ca="1" si="667"/>
        <v>1.8915613015532971E-10</v>
      </c>
      <c r="CF895" s="82">
        <f t="shared" ca="1" si="668"/>
        <v>3.7028113764059381E-11</v>
      </c>
      <c r="CG895" s="82">
        <f t="shared" ca="1" si="678"/>
        <v>2.269242076865822E-10</v>
      </c>
      <c r="CH895" s="13" t="str">
        <f t="shared" ca="1" si="630"/>
        <v/>
      </c>
      <c r="CI895" s="81">
        <f t="shared" ca="1" si="639"/>
        <v>0.1131775965863165</v>
      </c>
      <c r="CJ895" s="81">
        <f t="shared" ca="1" si="640"/>
        <v>0.13063724757458739</v>
      </c>
      <c r="CK895" s="81">
        <f t="shared" ca="1" si="641"/>
        <v>0.39004625943939081</v>
      </c>
      <c r="CL895" s="81">
        <f t="shared" ca="1" si="642"/>
        <v>0.17284488538116416</v>
      </c>
      <c r="CM895" s="89">
        <f t="shared" ca="1" si="631"/>
        <v>0.80670598898145884</v>
      </c>
    </row>
    <row r="896" spans="1:91" x14ac:dyDescent="0.3">
      <c r="A896">
        <v>831</v>
      </c>
      <c r="B896" s="3">
        <f t="shared" si="644"/>
        <v>2.4972222222222222</v>
      </c>
      <c r="C896" s="3">
        <f t="shared" si="632"/>
        <v>27.7</v>
      </c>
      <c r="D896" s="4">
        <f t="shared" ca="1" si="669"/>
        <v>896</v>
      </c>
      <c r="E896" s="58">
        <f>(0.5*(COS(B896*2*PI())+1)*('key variables'!$B$4-'key variables'!$B$6)+'key variables'!$B$6)/'key variables'!$B$4</f>
        <v>1</v>
      </c>
      <c r="F896" s="10">
        <f t="shared" ca="1" si="633"/>
        <v>11689222.907461114</v>
      </c>
      <c r="G896" s="10">
        <f t="shared" ca="1" si="634"/>
        <v>13492492.798713122</v>
      </c>
      <c r="H896" s="10">
        <f t="shared" ca="1" si="635"/>
        <v>40309474.521088287</v>
      </c>
      <c r="I896" s="10">
        <f t="shared" ca="1" si="636"/>
        <v>17912154.249750931</v>
      </c>
      <c r="J896" s="10">
        <f t="shared" ca="1" si="670"/>
        <v>83403344.477013454</v>
      </c>
      <c r="K896" s="82">
        <f t="shared" ca="1" si="646"/>
        <v>2249832.832292099</v>
      </c>
      <c r="L896" s="82">
        <f t="shared" ca="1" si="647"/>
        <v>2596909.4377209195</v>
      </c>
      <c r="M896" s="82">
        <f t="shared" ca="1" si="648"/>
        <v>7778311.98309422</v>
      </c>
      <c r="N896" s="82">
        <f t="shared" ca="1" si="649"/>
        <v>3496312.733215793</v>
      </c>
      <c r="O896" s="82">
        <f t="shared" ca="1" si="671"/>
        <v>16121366.986323033</v>
      </c>
      <c r="P896" s="10">
        <f ca="1">IF(IF($A896&gt;='key variables'!$B$26,K896*SUMPRODUCT(Z896:AC896,'control variables'!$O$3:$R$3)/J896+F$65*'key variables'!$B$25/scenario!J$65,K896*SUMPRODUCT(Z896:AC896,'control variables'!$O$7:$R$7)/J896+F$65*'key variables'!$B$25/scenario!J$65)&lt;'key variables'!$B$28,0,IF($A896&gt;='key variables'!$B$26,K896*SUMPRODUCT(Z896:AC896,'control variables'!$O$3:$R$3)/J896+F$65*'key variables'!$B$25/scenario!J$65,K896*SUMPRODUCT(Z896:AC896,'control variables'!$O$7:$R$7)/J896+F$65*'key variables'!$B$25/scenario!J$65))</f>
        <v>2.1380813594112855E-44</v>
      </c>
      <c r="Q896" s="10">
        <f ca="1">IF(IF($A896&gt;='key variables'!$B$26,L896*SUMPRODUCT(Z896:AC896,'control variables'!$O$4:$R$4)/J896+G$65*'key variables'!$B$25/scenario!J$65,L896*SUMPRODUCT(Z896:AC896,'control variables'!$O$7:$R$7)/J896+G$65*'key variables'!$B$25/scenario!J$65)&lt;'key variables'!$B$28,0,IF($A896&gt;='key variables'!$B$26,L896*SUMPRODUCT(Z896:AC896,'control variables'!$O$4:$R$4)/J896+G$65*'key variables'!$B$25/scenario!J$65,L896*SUMPRODUCT(Z896:AC896,'control variables'!$O$7:$R$7)/J896+G$65*'key variables'!$B$25/scenario!J$65))</f>
        <v>2.4679183187195413E-44</v>
      </c>
      <c r="R896" s="10">
        <f ca="1">IF(IF($A896&gt;='key variables'!$B$26,M896*SUMPRODUCT(Z896:AC896,'control variables'!$O$5:$R$5)/J896+H$65*'key variables'!$B$25/scenario!J$65,M896*SUMPRODUCT(Z896:AC896,'control variables'!$O$7:$R$7)/J896+H$65*'key variables'!$B$25/scenario!J$65)&lt;'key variables'!$B$28,0,IF($A896&gt;='key variables'!$B$26,M896*SUMPRODUCT(Z896:AC896,'control variables'!$O$5:$R$5)/J896+H$65*'key variables'!$B$25/scenario!J$65,M896*SUMPRODUCT(Z896:AC896,'control variables'!$O$7:$R$7)/J896+H$65*'key variables'!$B$25/scenario!J$65))</f>
        <v>7.3919553577658885E-44</v>
      </c>
      <c r="S896" s="10">
        <f ca="1">IF(IF($A896&gt;='key variables'!$B$26,N896*SUMPRODUCT(Z896:AC896,'control variables'!$O$6:$R$6)/J896+I$65*'key variables'!$B$25/scenario!J$65,N896*SUMPRODUCT(Z896:AC896,'control variables'!$O$7:$R$7)/J896+I$65*'key variables'!$B$25/scenario!J$65)&lt;'key variables'!$B$28,0,IF($A896&gt;='key variables'!$B$26,N896*SUMPRODUCT(Z896:AC896,'control variables'!$O$6:$R$6)/J896+I$65*'key variables'!$B$25/scenario!J$65,N896*SUMPRODUCT(Z896:AC896,'control variables'!$O$7:$R$7)/J896+I$65*'key variables'!$B$25/scenario!J$65))</f>
        <v>3.3226473426228623E-44</v>
      </c>
      <c r="T896" s="10">
        <f t="shared" ca="1" si="643"/>
        <v>1.5320602378519578E-43</v>
      </c>
      <c r="U896" s="82">
        <f ca="1">SUMPRODUCT(P866:P895,'control variables'!AD$7:AD$36)</f>
        <v>4.5331280221308061E-44</v>
      </c>
      <c r="V896" s="82">
        <f ca="1">SUMPRODUCT(Q866:Q895,'control variables'!AE$7:AE$36)</f>
        <v>5.2324433949500943E-44</v>
      </c>
      <c r="W896" s="82">
        <f ca="1">SUMPRODUCT(R866:R895,'control variables'!AF$7:AF$36)</f>
        <v>1.5672312853358871E-43</v>
      </c>
      <c r="X896" s="82">
        <f ca="1">SUMPRODUCT(S866:S895,'control variables'!AG$7:AG$36)</f>
        <v>7.0446270485466605E-44</v>
      </c>
      <c r="Y896" s="82">
        <f t="shared" ca="1" si="637"/>
        <v>3.2482511318986435E-43</v>
      </c>
      <c r="Z896" s="10">
        <f ca="1">IF($A896&gt;='key variables'!$B$26,SUMPRODUCT(P866:P895,'control variables'!V$7:V$36)*$E896,SUMPRODUCT(P866:P895,'control variables'!Z$7:Z$36)*$E896)</f>
        <v>1.1061291284426785E-43</v>
      </c>
      <c r="AA896" s="10">
        <f ca="1">IF($A896&gt;='key variables'!$B$26,SUMPRODUCT(Q866:Q895,'control variables'!W$7:W$36)*$E896,SUMPRODUCT(Q866:Q895,'control variables'!AA$7:AA$36)*$E896)</f>
        <v>1.2767691589176098E-43</v>
      </c>
      <c r="AB896" s="10">
        <f ca="1">IF($A896&gt;='key variables'!$B$26,SUMPRODUCT(R866:R895,'control variables'!X$7:X$36)*$E896,SUMPRODUCT(R866:R895,'control variables'!AB$7:AB$36)*$E896)</f>
        <v>3.824202994606404E-43</v>
      </c>
      <c r="AC896" s="10">
        <f ca="1">IF($A896&gt;='key variables'!$B$26,SUMPRODUCT(S866:S895,'control variables'!Y$7:Y$36)*$E896,SUMPRODUCT(S866:S895,'control variables'!AC$7:AC$36)*$E896)</f>
        <v>1.7189603160048996E-43</v>
      </c>
      <c r="AD896" s="10">
        <f t="shared" ca="1" si="638"/>
        <v>7.9260615979715923E-43</v>
      </c>
      <c r="AE896" s="82">
        <f ca="1">SUMPRODUCT(P866:P895,'control variables'!AL$7:AL$36)</f>
        <v>1.5060507965667378E-43</v>
      </c>
      <c r="AF896" s="82">
        <f ca="1">SUMPRODUCT(Q866:Q895,'control variables'!AM$7:AM$36)</f>
        <v>1.7338404688157346E-43</v>
      </c>
      <c r="AG896" s="82">
        <f ca="1">SUMPRODUCT(R866:R895,'control variables'!AN$7:AN$36)</f>
        <v>4.943634849713881E-43</v>
      </c>
      <c r="AH896" s="82">
        <f ca="1">SUMPRODUCT(S866:S895,'control variables'!AO$7:AO$36)</f>
        <v>2.1405448528616718E-43</v>
      </c>
      <c r="AI896" s="82">
        <f t="shared" ca="1" si="650"/>
        <v>1.0324070967958025E-42</v>
      </c>
      <c r="AJ896" s="10">
        <f ca="1">SUMPRODUCT(P866:P895,'control variables'!AP$7:AP$36)</f>
        <v>1.4390373938255405E-46</v>
      </c>
      <c r="AK896" s="10">
        <f ca="1">SUMPRODUCT(Q866:Q895,'control variables'!AQ$7:AQ$36)</f>
        <v>4.1525860673075065E-46</v>
      </c>
      <c r="AL896" s="10">
        <f ca="1">SUMPRODUCT(R866:R895,'control variables'!AR$7:AR$36)</f>
        <v>1.4925484654489174E-44</v>
      </c>
      <c r="AM896" s="10">
        <f ca="1">SUMPRODUCT(S866:S895,'control variables'!AS$7:AS$36)</f>
        <v>1.1181552450010394E-44</v>
      </c>
      <c r="AN896" s="10">
        <f t="shared" ca="1" si="672"/>
        <v>2.6666199450612876E-44</v>
      </c>
      <c r="AO896" s="82">
        <f ca="1">SUMPRODUCT(P866:P895,'control variables'!AX$7:AX$36)</f>
        <v>1.956871248504203E-46</v>
      </c>
      <c r="AP896" s="82">
        <f ca="1">SUMPRODUCT(Q866:Q895,'control variables'!AY$7:AY$36)</f>
        <v>4.517506670456042E-46</v>
      </c>
      <c r="AQ896" s="82">
        <f ca="1">SUMPRODUCT(R866:R895,'control variables'!AZ$7:AZ$36)</f>
        <v>4.0592762795018019E-45</v>
      </c>
      <c r="AR896" s="82">
        <f ca="1">SUMPRODUCT(S866:S895,'control variables'!BA$7:BA$36)</f>
        <v>3.0410409898937976E-45</v>
      </c>
      <c r="AS896" s="82">
        <f t="shared" ca="1" si="673"/>
        <v>7.7477550612916242E-45</v>
      </c>
      <c r="AT896" s="10">
        <f ca="1">SUMPRODUCT(P866:P895,'control variables'!AT$7:AT$36)</f>
        <v>-1.7270152396118646E-46</v>
      </c>
      <c r="AU896" s="10">
        <f ca="1">SUMPRODUCT(Q866:Q895,'control variables'!AU$7:AU$36)</f>
        <v>1.8734316036970488E-46</v>
      </c>
      <c r="AV896" s="10">
        <f ca="1">SUMPRODUCT(R866:R895,'control variables'!AV$7:AV$36)</f>
        <v>8.0671466155116006E-44</v>
      </c>
      <c r="AW896" s="10">
        <f ca="1">SUMPRODUCT(S866:S895,'control variables'!AW$7:AW$36)</f>
        <v>6.0435707845598276E-44</v>
      </c>
      <c r="AX896" s="10">
        <f t="shared" ca="1" si="651"/>
        <v>1.411218156371228E-43</v>
      </c>
      <c r="AY896" s="82">
        <f ca="1">SUMPRODUCT(P866:P895,'control variables'!BB$7:BB$36)</f>
        <v>6.2595052076845512E-46</v>
      </c>
      <c r="AZ896" s="82">
        <f ca="1">SUMPRODUCT(Q866:Q895,'control variables'!BC$7:BC$36)</f>
        <v>1.5961727117196637E-45</v>
      </c>
      <c r="BA896" s="82">
        <f ca="1">SUMPRODUCT(R866:R895,'control variables'!BD$7:BD$36)</f>
        <v>1.117369961372814E-44</v>
      </c>
      <c r="BB896" s="82">
        <f ca="1">SUMPRODUCT(S866:S895,'control variables'!BE$7:BE$36)</f>
        <v>1.5878624787077093E-45</v>
      </c>
      <c r="BC896" s="82">
        <f t="shared" ca="1" si="674"/>
        <v>1.4983685324923969E-44</v>
      </c>
      <c r="BD896" s="10">
        <f ca="1">SUMPRODUCT(P866:P895,'control variables'!BF$7:BF$36)</f>
        <v>1.309433968071648E-46</v>
      </c>
      <c r="BE896" s="10">
        <f ca="1">SUMPRODUCT(Q866:Q895,'control variables'!BG$7:BG$36)</f>
        <v>1.5114373747907531E-46</v>
      </c>
      <c r="BF896" s="10">
        <f ca="1">SUMPRODUCT(R866:R895,'control variables'!BH$7:BH$36)</f>
        <v>4.5270856477571197E-45</v>
      </c>
      <c r="BG896" s="10">
        <f ca="1">SUMPRODUCT(S866:S895,'control variables'!BI$7:BI$36)</f>
        <v>1.0174512946390746E-44</v>
      </c>
      <c r="BH896" s="10">
        <f t="shared" ca="1" si="675"/>
        <v>1.4983685728434107E-44</v>
      </c>
      <c r="BI896" s="82">
        <f t="shared" ca="1" si="652"/>
        <v>1.5105832865348104E-43</v>
      </c>
      <c r="BJ896" s="82">
        <f t="shared" ca="1" si="653"/>
        <v>1.7516756275366283E-43</v>
      </c>
      <c r="BK896" s="82">
        <f t="shared" ca="1" si="654"/>
        <v>5.8620865074023225E-43</v>
      </c>
      <c r="BL896" s="82">
        <f t="shared" ca="1" si="655"/>
        <v>2.7607805561047314E-43</v>
      </c>
      <c r="BM896" s="82">
        <f t="shared" ca="1" si="645"/>
        <v>1.1885125977578493E-42</v>
      </c>
      <c r="BN896" s="10">
        <f ca="1">BN895+BI896-INDIRECT(ADDRESS(MAX($D896-'key variables'!$B$9*30,34),scenario!BI$4),TRUE)</f>
        <v>9439390.0751690175</v>
      </c>
      <c r="BO896" s="10">
        <f ca="1">BO895+BJ896-INDIRECT(ADDRESS(MAX($D896-'key variables'!$B$9*30,34),scenario!BJ$4),TRUE)</f>
        <v>10895583.360992203</v>
      </c>
      <c r="BP896" s="10">
        <f ca="1">BP895+BK896-INDIRECT(ADDRESS(MAX($D896-'key variables'!$B$9*30,34),scenario!BK$4),TRUE)</f>
        <v>32531162.537994072</v>
      </c>
      <c r="BQ896" s="10">
        <f ca="1">BQ895+BL896-INDIRECT(ADDRESS(MAX($D896-'key variables'!$B$9*30,34),scenario!BL$4),TRUE)</f>
        <v>14415841.516535141</v>
      </c>
      <c r="BR896" s="10">
        <f t="shared" ca="1" si="676"/>
        <v>67281977.490690395</v>
      </c>
      <c r="BS896" s="82">
        <f t="shared" ca="1" si="657"/>
        <v>-2.3433848477536824E-9</v>
      </c>
      <c r="BT896" s="82">
        <f t="shared" ca="1" si="658"/>
        <v>-3.4288309057018498E-10</v>
      </c>
      <c r="BU896" s="82">
        <f t="shared" ca="1" si="659"/>
        <v>-4.2578247660364599E-9</v>
      </c>
      <c r="BV896" s="82">
        <f t="shared" ca="1" si="660"/>
        <v>-2.9943922343414556E-9</v>
      </c>
      <c r="BW896" s="82">
        <f t="shared" ca="1" si="677"/>
        <v>-9.9384849387017825E-9</v>
      </c>
      <c r="BX896" s="10">
        <f t="shared" ca="1" si="661"/>
        <v>-1.8625994260191893E-12</v>
      </c>
      <c r="BY896" s="10">
        <f t="shared" ca="1" si="662"/>
        <v>2.8902850229962428E-12</v>
      </c>
      <c r="BZ896" s="10">
        <f t="shared" ca="1" si="663"/>
        <v>-3.5034723983035463E-11</v>
      </c>
      <c r="CA896" s="10">
        <f t="shared" ca="1" si="664"/>
        <v>-2.0257049910634696E-11</v>
      </c>
      <c r="CB896" s="10">
        <v>0</v>
      </c>
      <c r="CC896" s="82">
        <f t="shared" ca="1" si="665"/>
        <v>3.9725652202851362E-13</v>
      </c>
      <c r="CD896" s="82">
        <f t="shared" ca="1" si="666"/>
        <v>3.4270724516460853E-13</v>
      </c>
      <c r="CE896" s="82">
        <f t="shared" ca="1" si="667"/>
        <v>1.8915613015532971E-10</v>
      </c>
      <c r="CF896" s="82">
        <f t="shared" ca="1" si="668"/>
        <v>3.7028113764059381E-11</v>
      </c>
      <c r="CG896" s="82">
        <f t="shared" ca="1" si="678"/>
        <v>2.269242076865822E-10</v>
      </c>
      <c r="CH896" s="13" t="str">
        <f t="shared" ca="1" si="630"/>
        <v/>
      </c>
      <c r="CI896" s="81">
        <f t="shared" ca="1" si="639"/>
        <v>0.1131775965863165</v>
      </c>
      <c r="CJ896" s="81">
        <f t="shared" ca="1" si="640"/>
        <v>0.13063724757458739</v>
      </c>
      <c r="CK896" s="81">
        <f t="shared" ca="1" si="641"/>
        <v>0.39004625943939081</v>
      </c>
      <c r="CL896" s="81">
        <f t="shared" ca="1" si="642"/>
        <v>0.17284488538116416</v>
      </c>
      <c r="CM896" s="89">
        <f t="shared" ca="1" si="631"/>
        <v>0.80670598898145884</v>
      </c>
    </row>
    <row r="897" spans="1:91" x14ac:dyDescent="0.3">
      <c r="A897">
        <v>832</v>
      </c>
      <c r="B897" s="3">
        <f t="shared" si="644"/>
        <v>2.5</v>
      </c>
      <c r="C897" s="3">
        <f t="shared" si="632"/>
        <v>27.733333333333334</v>
      </c>
      <c r="D897" s="4">
        <f t="shared" ca="1" si="669"/>
        <v>897</v>
      </c>
      <c r="E897" s="58">
        <f>(0.5*(COS(B897*2*PI())+1)*('key variables'!$B$4-'key variables'!$B$6)+'key variables'!$B$6)/'key variables'!$B$4</f>
        <v>1</v>
      </c>
      <c r="F897" s="10">
        <f t="shared" ca="1" si="633"/>
        <v>11689222.907461114</v>
      </c>
      <c r="G897" s="10">
        <f t="shared" ca="1" si="634"/>
        <v>13492492.798713122</v>
      </c>
      <c r="H897" s="10">
        <f t="shared" ca="1" si="635"/>
        <v>40309474.521088287</v>
      </c>
      <c r="I897" s="10">
        <f t="shared" ca="1" si="636"/>
        <v>17912154.249750931</v>
      </c>
      <c r="J897" s="10">
        <f t="shared" ca="1" si="670"/>
        <v>83403344.477013454</v>
      </c>
      <c r="K897" s="82">
        <f t="shared" ca="1" si="646"/>
        <v>2249832.832292099</v>
      </c>
      <c r="L897" s="82">
        <f t="shared" ca="1" si="647"/>
        <v>2596909.4377209195</v>
      </c>
      <c r="M897" s="82">
        <f t="shared" ca="1" si="648"/>
        <v>7778311.98309422</v>
      </c>
      <c r="N897" s="82">
        <f t="shared" ca="1" si="649"/>
        <v>3496312.733215793</v>
      </c>
      <c r="O897" s="82">
        <f t="shared" ca="1" si="671"/>
        <v>16121366.986323033</v>
      </c>
      <c r="P897" s="10">
        <f ca="1">IF(IF($A897&gt;='key variables'!$B$26,K897*SUMPRODUCT(Z897:AC897,'control variables'!$O$3:$R$3)/J897+F$65*'key variables'!$B$25/scenario!J$65,K897*SUMPRODUCT(Z897:AC897,'control variables'!$O$7:$R$7)/J897+F$65*'key variables'!$B$25/scenario!J$65)&lt;'key variables'!$B$28,0,IF($A897&gt;='key variables'!$B$26,K897*SUMPRODUCT(Z897:AC897,'control variables'!$O$3:$R$3)/J897+F$65*'key variables'!$B$25/scenario!J$65,K897*SUMPRODUCT(Z897:AC897,'control variables'!$O$7:$R$7)/J897+F$65*'key variables'!$B$25/scenario!J$65))</f>
        <v>1.8397104521374016E-44</v>
      </c>
      <c r="Q897" s="10">
        <f ca="1">IF(IF($A897&gt;='key variables'!$B$26,L897*SUMPRODUCT(Z897:AC897,'control variables'!$O$4:$R$4)/J897+G$65*'key variables'!$B$25/scenario!J$65,L897*SUMPRODUCT(Z897:AC897,'control variables'!$O$7:$R$7)/J897+G$65*'key variables'!$B$25/scenario!J$65)&lt;'key variables'!$B$28,0,IF($A897&gt;='key variables'!$B$26,L897*SUMPRODUCT(Z897:AC897,'control variables'!$O$4:$R$4)/J897+G$65*'key variables'!$B$25/scenario!J$65,L897*SUMPRODUCT(Z897:AC897,'control variables'!$O$7:$R$7)/J897+G$65*'key variables'!$B$25/scenario!J$65))</f>
        <v>2.1235184086820018E-44</v>
      </c>
      <c r="R897" s="10">
        <f ca="1">IF(IF($A897&gt;='key variables'!$B$26,M897*SUMPRODUCT(Z897:AC897,'control variables'!$O$5:$R$5)/J897+H$65*'key variables'!$B$25/scenario!J$65,M897*SUMPRODUCT(Z897:AC897,'control variables'!$O$7:$R$7)/J897+H$65*'key variables'!$B$25/scenario!J$65)&lt;'key variables'!$B$28,0,IF($A897&gt;='key variables'!$B$26,M897*SUMPRODUCT(Z897:AC897,'control variables'!$O$5:$R$5)/J897+H$65*'key variables'!$B$25/scenario!J$65,M897*SUMPRODUCT(Z897:AC897,'control variables'!$O$7:$R$7)/J897+H$65*'key variables'!$B$25/scenario!J$65))</f>
        <v>6.360402270734651E-44</v>
      </c>
      <c r="S897" s="10">
        <f ca="1">IF(IF($A897&gt;='key variables'!$B$26,N897*SUMPRODUCT(Z897:AC897,'control variables'!$O$6:$R$6)/J897+I$65*'key variables'!$B$25/scenario!J$65,N897*SUMPRODUCT(Z897:AC897,'control variables'!$O$7:$R$7)/J897+I$65*'key variables'!$B$25/scenario!J$65)&lt;'key variables'!$B$28,0,IF($A897&gt;='key variables'!$B$26,N897*SUMPRODUCT(Z897:AC897,'control variables'!$O$6:$R$6)/J897+I$65*'key variables'!$B$25/scenario!J$65,N897*SUMPRODUCT(Z897:AC897,'control variables'!$O$7:$R$7)/J897+I$65*'key variables'!$B$25/scenario!J$65))</f>
        <v>2.8589693362618147E-44</v>
      </c>
      <c r="T897" s="10">
        <f t="shared" ca="1" si="643"/>
        <v>1.3182600467815871E-43</v>
      </c>
      <c r="U897" s="82">
        <f ca="1">SUMPRODUCT(P867:P896,'control variables'!AD$7:AD$36)</f>
        <v>3.9005265007723028E-44</v>
      </c>
      <c r="V897" s="82">
        <f ca="1">SUMPRODUCT(Q867:Q896,'control variables'!AE$7:AE$36)</f>
        <v>4.502251872472027E-44</v>
      </c>
      <c r="W897" s="82">
        <f ca="1">SUMPRODUCT(R867:R896,'control variables'!AF$7:AF$36)</f>
        <v>1.3485229473882417E-43</v>
      </c>
      <c r="X897" s="82">
        <f ca="1">SUMPRODUCT(S867:S896,'control variables'!AG$7:AG$36)</f>
        <v>6.0615438956867675E-44</v>
      </c>
      <c r="Y897" s="82">
        <f t="shared" ca="1" si="637"/>
        <v>2.7949551742813516E-43</v>
      </c>
      <c r="Z897" s="10">
        <f ca="1">IF($A897&gt;='key variables'!$B$26,SUMPRODUCT(P867:P896,'control variables'!V$7:V$36)*$E897,SUMPRODUCT(P867:P896,'control variables'!Z$7:Z$36)*$E897)</f>
        <v>9.5176795310069475E-44</v>
      </c>
      <c r="AA897" s="10">
        <f ca="1">IF($A897&gt;='key variables'!$B$26,SUMPRODUCT(Q867:Q896,'control variables'!W$7:W$36)*$E897,SUMPRODUCT(Q867:Q896,'control variables'!AA$7:AA$36)*$E897)</f>
        <v>1.098595035351772E-43</v>
      </c>
      <c r="AB897" s="10">
        <f ca="1">IF($A897&gt;='key variables'!$B$26,SUMPRODUCT(R867:R896,'control variables'!X$7:X$36)*$E897,SUMPRODUCT(R867:R896,'control variables'!AB$7:AB$36)*$E897)</f>
        <v>3.2905325091135618E-43</v>
      </c>
      <c r="AC897" s="10">
        <f ca="1">IF($A897&gt;='key variables'!$B$26,SUMPRODUCT(S867:S896,'control variables'!Y$7:Y$36)*$E897,SUMPRODUCT(S867:S896,'control variables'!AC$7:AC$36)*$E897)</f>
        <v>1.4790780744818706E-43</v>
      </c>
      <c r="AD897" s="10">
        <f t="shared" ca="1" si="638"/>
        <v>6.8199735720478995E-43</v>
      </c>
      <c r="AE897" s="82">
        <f ca="1">SUMPRODUCT(P867:P896,'control variables'!AL$7:AL$36)</f>
        <v>1.2958802431431282E-43</v>
      </c>
      <c r="AF897" s="82">
        <f ca="1">SUMPRODUCT(Q867:Q896,'control variables'!AM$7:AM$36)</f>
        <v>1.4918816904598111E-43</v>
      </c>
      <c r="AG897" s="82">
        <f ca="1">SUMPRODUCT(R867:R896,'control variables'!AN$7:AN$36)</f>
        <v>4.2537467830848042E-43</v>
      </c>
      <c r="AH897" s="82">
        <f ca="1">SUMPRODUCT(S867:S896,'control variables'!AO$7:AO$36)</f>
        <v>1.8418301631715488E-43</v>
      </c>
      <c r="AI897" s="82">
        <f t="shared" ca="1" si="650"/>
        <v>8.8833388798592929E-43</v>
      </c>
      <c r="AJ897" s="10">
        <f ca="1">SUMPRODUCT(P867:P896,'control variables'!AP$7:AP$36)</f>
        <v>1.2382186125818759E-46</v>
      </c>
      <c r="AK897" s="10">
        <f ca="1">SUMPRODUCT(Q867:Q896,'control variables'!AQ$7:AQ$36)</f>
        <v>3.573089470051456E-46</v>
      </c>
      <c r="AL897" s="10">
        <f ca="1">SUMPRODUCT(R867:R896,'control variables'!AR$7:AR$36)</f>
        <v>1.2842621727753503E-44</v>
      </c>
      <c r="AM897" s="10">
        <f ca="1">SUMPRODUCT(S867:S896,'control variables'!AS$7:AS$36)</f>
        <v>9.6211581579247318E-45</v>
      </c>
      <c r="AN897" s="10">
        <f t="shared" ca="1" si="672"/>
        <v>2.2944910693941569E-44</v>
      </c>
      <c r="AO897" s="82">
        <f ca="1">SUMPRODUCT(P867:P896,'control variables'!AX$7:AX$36)</f>
        <v>1.6837883523532612E-46</v>
      </c>
      <c r="AP897" s="82">
        <f ca="1">SUMPRODUCT(Q867:Q896,'control variables'!AY$7:AY$36)</f>
        <v>3.8870851208051306E-46</v>
      </c>
      <c r="AQ897" s="82">
        <f ca="1">SUMPRODUCT(R867:R896,'control variables'!AZ$7:AZ$36)</f>
        <v>3.4928011352987773E-45</v>
      </c>
      <c r="AR897" s="82">
        <f ca="1">SUMPRODUCT(S867:S896,'control variables'!BA$7:BA$36)</f>
        <v>2.6166613678472726E-45</v>
      </c>
      <c r="AS897" s="82">
        <f t="shared" ca="1" si="673"/>
        <v>6.666549850461889E-45</v>
      </c>
      <c r="AT897" s="10">
        <f ca="1">SUMPRODUCT(P867:P896,'control variables'!AT$7:AT$36)</f>
        <v>-1.4860089272698966E-46</v>
      </c>
      <c r="AU897" s="10">
        <f ca="1">SUMPRODUCT(Q867:Q896,'control variables'!AU$7:AU$36)</f>
        <v>1.6119927745102267E-46</v>
      </c>
      <c r="AV897" s="10">
        <f ca="1">SUMPRODUCT(R867:R896,'control variables'!AV$7:AV$36)</f>
        <v>6.941370066276636E-44</v>
      </c>
      <c r="AW897" s="10">
        <f ca="1">SUMPRODUCT(S867:S896,'control variables'!AW$7:AW$36)</f>
        <v>5.2001858075449351E-44</v>
      </c>
      <c r="AX897" s="10">
        <f t="shared" ca="1" si="651"/>
        <v>1.2142815712293975E-43</v>
      </c>
      <c r="AY897" s="82">
        <f ca="1">SUMPRODUCT(P867:P896,'control variables'!BB$7:BB$36)</f>
        <v>5.3859864149213525E-46</v>
      </c>
      <c r="AZ897" s="82">
        <f ca="1">SUMPRODUCT(Q867:Q896,'control variables'!BC$7:BC$36)</f>
        <v>1.3734255753371893E-45</v>
      </c>
      <c r="BA897" s="82">
        <f ca="1">SUMPRODUCT(R867:R896,'control variables'!BD$7:BD$36)</f>
        <v>9.6144011910189598E-45</v>
      </c>
      <c r="BB897" s="82">
        <f ca="1">SUMPRODUCT(S867:S896,'control variables'!BE$7:BE$36)</f>
        <v>1.3662750417690934E-45</v>
      </c>
      <c r="BC897" s="82">
        <f t="shared" ca="1" si="674"/>
        <v>1.2892700449617377E-44</v>
      </c>
      <c r="BD897" s="10">
        <f ca="1">SUMPRODUCT(P867:P896,'control variables'!BF$7:BF$36)</f>
        <v>1.1267014451257682E-46</v>
      </c>
      <c r="BE897" s="10">
        <f ca="1">SUMPRODUCT(Q867:Q896,'control variables'!BG$7:BG$36)</f>
        <v>1.3005151202100633E-46</v>
      </c>
      <c r="BF897" s="10">
        <f ca="1">SUMPRODUCT(R867:R896,'control variables'!BH$7:BH$36)</f>
        <v>3.895327344415568E-45</v>
      </c>
      <c r="BG897" s="10">
        <f ca="1">SUMPRODUCT(S867:S896,'control variables'!BI$7:BI$36)</f>
        <v>8.7546517958682123E-45</v>
      </c>
      <c r="BH897" s="10">
        <f t="shared" ca="1" si="675"/>
        <v>1.2892700796817364E-44</v>
      </c>
      <c r="BI897" s="82">
        <f t="shared" ca="1" si="652"/>
        <v>1.2997802206307797E-43</v>
      </c>
      <c r="BJ897" s="82">
        <f t="shared" ca="1" si="653"/>
        <v>1.5072279389876931E-43</v>
      </c>
      <c r="BK897" s="82">
        <f t="shared" ca="1" si="654"/>
        <v>5.0440278016226579E-43</v>
      </c>
      <c r="BL897" s="82">
        <f t="shared" ca="1" si="655"/>
        <v>2.3755114943437332E-43</v>
      </c>
      <c r="BM897" s="82">
        <f t="shared" ca="1" si="645"/>
        <v>1.0226547455584865E-42</v>
      </c>
      <c r="BN897" s="10">
        <f ca="1">BN896+BI897-INDIRECT(ADDRESS(MAX($D897-'key variables'!$B$9*30,34),scenario!BI$4),TRUE)</f>
        <v>9439390.0751690175</v>
      </c>
      <c r="BO897" s="10">
        <f ca="1">BO896+BJ897-INDIRECT(ADDRESS(MAX($D897-'key variables'!$B$9*30,34),scenario!BJ$4),TRUE)</f>
        <v>10895583.360992203</v>
      </c>
      <c r="BP897" s="10">
        <f ca="1">BP896+BK897-INDIRECT(ADDRESS(MAX($D897-'key variables'!$B$9*30,34),scenario!BK$4),TRUE)</f>
        <v>32531162.537994072</v>
      </c>
      <c r="BQ897" s="10">
        <f ca="1">BQ896+BL897-INDIRECT(ADDRESS(MAX($D897-'key variables'!$B$9*30,34),scenario!BL$4),TRUE)</f>
        <v>14415841.516535141</v>
      </c>
      <c r="BR897" s="10">
        <f t="shared" ca="1" si="676"/>
        <v>67281977.490690395</v>
      </c>
      <c r="BS897" s="82">
        <f t="shared" ca="1" si="657"/>
        <v>-2.3433848477536824E-9</v>
      </c>
      <c r="BT897" s="82">
        <f t="shared" ca="1" si="658"/>
        <v>-3.4288309057018498E-10</v>
      </c>
      <c r="BU897" s="82">
        <f t="shared" ca="1" si="659"/>
        <v>-4.2578247660364599E-9</v>
      </c>
      <c r="BV897" s="82">
        <f t="shared" ca="1" si="660"/>
        <v>-2.9943922343414556E-9</v>
      </c>
      <c r="BW897" s="82">
        <f t="shared" ca="1" si="677"/>
        <v>-9.9384849387017825E-9</v>
      </c>
      <c r="BX897" s="10">
        <f t="shared" ca="1" si="661"/>
        <v>-1.8625994260191893E-12</v>
      </c>
      <c r="BY897" s="10">
        <f t="shared" ca="1" si="662"/>
        <v>2.8902850229962428E-12</v>
      </c>
      <c r="BZ897" s="10">
        <f t="shared" ca="1" si="663"/>
        <v>-3.5034723983035463E-11</v>
      </c>
      <c r="CA897" s="10">
        <f t="shared" ca="1" si="664"/>
        <v>-2.0257049910634696E-11</v>
      </c>
      <c r="CB897" s="10">
        <v>0</v>
      </c>
      <c r="CC897" s="82">
        <f t="shared" ca="1" si="665"/>
        <v>3.9725652202851362E-13</v>
      </c>
      <c r="CD897" s="82">
        <f t="shared" ca="1" si="666"/>
        <v>3.4270724516460853E-13</v>
      </c>
      <c r="CE897" s="82">
        <f t="shared" ca="1" si="667"/>
        <v>1.8915613015532971E-10</v>
      </c>
      <c r="CF897" s="82">
        <f t="shared" ca="1" si="668"/>
        <v>3.7028113764059381E-11</v>
      </c>
      <c r="CG897" s="82">
        <f t="shared" ca="1" si="678"/>
        <v>2.269242076865822E-10</v>
      </c>
      <c r="CH897" s="13" t="str">
        <f t="shared" ref="CH897:CH960" ca="1" si="679">IF(BW897&gt;1,A897,"")</f>
        <v/>
      </c>
      <c r="CI897" s="81">
        <f t="shared" ca="1" si="639"/>
        <v>0.1131775965863165</v>
      </c>
      <c r="CJ897" s="81">
        <f t="shared" ca="1" si="640"/>
        <v>0.13063724757458739</v>
      </c>
      <c r="CK897" s="81">
        <f t="shared" ca="1" si="641"/>
        <v>0.39004625943939081</v>
      </c>
      <c r="CL897" s="81">
        <f t="shared" ca="1" si="642"/>
        <v>0.17284488538116416</v>
      </c>
      <c r="CM897" s="89">
        <f t="shared" ref="CM897:CM960" ca="1" si="680">SUM(CI897:CL897)</f>
        <v>0.80670598898145884</v>
      </c>
    </row>
    <row r="898" spans="1:91" x14ac:dyDescent="0.3">
      <c r="A898">
        <v>833</v>
      </c>
      <c r="B898" s="3">
        <f t="shared" si="644"/>
        <v>2.5027777777777778</v>
      </c>
      <c r="C898" s="3">
        <f t="shared" ref="C898:C961" si="681">A898/30</f>
        <v>27.766666666666666</v>
      </c>
      <c r="D898" s="4">
        <f t="shared" ca="1" si="669"/>
        <v>898</v>
      </c>
      <c r="E898" s="58">
        <f>(0.5*(COS(B898*2*PI())+1)*('key variables'!$B$4-'key variables'!$B$6)+'key variables'!$B$6)/'key variables'!$B$4</f>
        <v>1</v>
      </c>
      <c r="F898" s="10">
        <f t="shared" ref="F898:F961" ca="1" si="682">MAX(F897-BD897,0.001)</f>
        <v>11689222.907461114</v>
      </c>
      <c r="G898" s="10">
        <f t="shared" ref="G898:G961" ca="1" si="683">MAX(G897-BE897,0.001)</f>
        <v>13492492.798713122</v>
      </c>
      <c r="H898" s="10">
        <f t="shared" ref="H898:H961" ca="1" si="684">MAX(H897-BF897,0.001)</f>
        <v>40309474.521088287</v>
      </c>
      <c r="I898" s="10">
        <f t="shared" ref="I898:I961" ca="1" si="685">MAX(I897-BG897,0.001)</f>
        <v>17912154.249750931</v>
      </c>
      <c r="J898" s="10">
        <f t="shared" ca="1" si="670"/>
        <v>83403344.477013454</v>
      </c>
      <c r="K898" s="82">
        <f t="shared" ca="1" si="646"/>
        <v>2249832.832292099</v>
      </c>
      <c r="L898" s="82">
        <f t="shared" ca="1" si="647"/>
        <v>2596909.4377209195</v>
      </c>
      <c r="M898" s="82">
        <f t="shared" ca="1" si="648"/>
        <v>7778311.98309422</v>
      </c>
      <c r="N898" s="82">
        <f t="shared" ca="1" si="649"/>
        <v>3496312.733215793</v>
      </c>
      <c r="O898" s="82">
        <f t="shared" ca="1" si="671"/>
        <v>16121366.986323033</v>
      </c>
      <c r="P898" s="10">
        <f ca="1">IF(IF($A898&gt;='key variables'!$B$26,K898*SUMPRODUCT(Z898:AC898,'control variables'!$O$3:$R$3)/J898+F$65*'key variables'!$B$25/scenario!J$65,K898*SUMPRODUCT(Z898:AC898,'control variables'!$O$7:$R$7)/J898+F$65*'key variables'!$B$25/scenario!J$65)&lt;'key variables'!$B$28,0,IF($A898&gt;='key variables'!$B$26,K898*SUMPRODUCT(Z898:AC898,'control variables'!$O$3:$R$3)/J898+F$65*'key variables'!$B$25/scenario!J$65,K898*SUMPRODUCT(Z898:AC898,'control variables'!$O$7:$R$7)/J898+F$65*'key variables'!$B$25/scenario!J$65))</f>
        <v>1.582977435730287E-44</v>
      </c>
      <c r="Q898" s="10">
        <f ca="1">IF(IF($A898&gt;='key variables'!$B$26,L898*SUMPRODUCT(Z898:AC898,'control variables'!$O$4:$R$4)/J898+G$65*'key variables'!$B$25/scenario!J$65,L898*SUMPRODUCT(Z898:AC898,'control variables'!$O$7:$R$7)/J898+G$65*'key variables'!$B$25/scenario!J$65)&lt;'key variables'!$B$28,0,IF($A898&gt;='key variables'!$B$26,L898*SUMPRODUCT(Z898:AC898,'control variables'!$O$4:$R$4)/J898+G$65*'key variables'!$B$25/scenario!J$65,L898*SUMPRODUCT(Z898:AC898,'control variables'!$O$7:$R$7)/J898+G$65*'key variables'!$B$25/scenario!J$65))</f>
        <v>1.8271797724452111E-44</v>
      </c>
      <c r="R898" s="10">
        <f ca="1">IF(IF($A898&gt;='key variables'!$B$26,M898*SUMPRODUCT(Z898:AC898,'control variables'!$O$5:$R$5)/J898+H$65*'key variables'!$B$25/scenario!J$65,M898*SUMPRODUCT(Z898:AC898,'control variables'!$O$7:$R$7)/J898+H$65*'key variables'!$B$25/scenario!J$65)&lt;'key variables'!$B$28,0,IF($A898&gt;='key variables'!$B$26,M898*SUMPRODUCT(Z898:AC898,'control variables'!$O$5:$R$5)/J898+H$65*'key variables'!$B$25/scenario!J$65,M898*SUMPRODUCT(Z898:AC898,'control variables'!$O$7:$R$7)/J898+H$65*'key variables'!$B$25/scenario!J$65))</f>
        <v>5.47280321479016E-44</v>
      </c>
      <c r="S898" s="10">
        <f ca="1">IF(IF($A898&gt;='key variables'!$B$26,N898*SUMPRODUCT(Z898:AC898,'control variables'!$O$6:$R$6)/J898+I$65*'key variables'!$B$25/scenario!J$65,N898*SUMPRODUCT(Z898:AC898,'control variables'!$O$7:$R$7)/J898+I$65*'key variables'!$B$25/scenario!J$65)&lt;'key variables'!$B$28,0,IF($A898&gt;='key variables'!$B$26,N898*SUMPRODUCT(Z898:AC898,'control variables'!$O$6:$R$6)/J898+I$65*'key variables'!$B$25/scenario!J$65,N898*SUMPRODUCT(Z898:AC898,'control variables'!$O$7:$R$7)/J898+I$65*'key variables'!$B$25/scenario!J$65))</f>
        <v>2.4599979542917987E-44</v>
      </c>
      <c r="T898" s="10">
        <f t="shared" ca="1" si="643"/>
        <v>1.1342958377257458E-43</v>
      </c>
      <c r="U898" s="82">
        <f ca="1">SUMPRODUCT(P868:P897,'control variables'!AD$7:AD$36)</f>
        <v>3.3562050109662699E-44</v>
      </c>
      <c r="V898" s="82">
        <f ca="1">SUMPRODUCT(Q868:Q897,'control variables'!AE$7:AE$36)</f>
        <v>3.8739591416776727E-44</v>
      </c>
      <c r="W898" s="82">
        <f ca="1">SUMPRODUCT(R868:R897,'control variables'!AF$7:AF$36)</f>
        <v>1.1603355271477555E-43</v>
      </c>
      <c r="X898" s="82">
        <f ca="1">SUMPRODUCT(S868:S897,'control variables'!AG$7:AG$36)</f>
        <v>5.2156507571139102E-44</v>
      </c>
      <c r="Y898" s="82">
        <f t="shared" ca="1" si="637"/>
        <v>2.4049170181235405E-43</v>
      </c>
      <c r="Z898" s="10">
        <f ca="1">IF($A898&gt;='key variables'!$B$26,SUMPRODUCT(P868:P897,'control variables'!V$7:V$36)*$E898,SUMPRODUCT(P868:P897,'control variables'!Z$7:Z$36)*$E898)</f>
        <v>8.189479991588791E-44</v>
      </c>
      <c r="AA898" s="10">
        <f ca="1">IF($A898&gt;='key variables'!$B$26,SUMPRODUCT(Q868:Q897,'control variables'!W$7:W$36)*$E898,SUMPRODUCT(Q868:Q897,'control variables'!AA$7:AA$36)*$E898)</f>
        <v>9.4528524852740699E-44</v>
      </c>
      <c r="AB898" s="10">
        <f ca="1">IF($A898&gt;='key variables'!$B$26,SUMPRODUCT(R868:R897,'control variables'!X$7:X$36)*$E898,SUMPRODUCT(R868:R897,'control variables'!AB$7:AB$36)*$E898)</f>
        <v>2.831336152605988E-43</v>
      </c>
      <c r="AC898" s="10">
        <f ca="1">IF($A898&gt;='key variables'!$B$26,SUMPRODUCT(S868:S897,'control variables'!Y$7:Y$36)*$E898,SUMPRODUCT(S868:S897,'control variables'!AC$7:AC$36)*$E898)</f>
        <v>1.2726715852856037E-43</v>
      </c>
      <c r="AD898" s="10">
        <f t="shared" ca="1" si="638"/>
        <v>5.8682409855778774E-43</v>
      </c>
      <c r="AE898" s="82">
        <f ca="1">SUMPRODUCT(P868:P897,'control variables'!AL$7:AL$36)</f>
        <v>1.115039152993322E-43</v>
      </c>
      <c r="AF898" s="82">
        <f ca="1">SUMPRODUCT(Q868:Q897,'control variables'!AM$7:AM$36)</f>
        <v>1.2836884467516502E-43</v>
      </c>
      <c r="AG898" s="82">
        <f ca="1">SUMPRODUCT(R868:R897,'control variables'!AN$7:AN$36)</f>
        <v>3.6601331297054734E-43</v>
      </c>
      <c r="AH898" s="82">
        <f ca="1">SUMPRODUCT(S868:S897,'control variables'!AO$7:AO$36)</f>
        <v>1.5848013394502579E-43</v>
      </c>
      <c r="AI898" s="82">
        <f t="shared" ca="1" si="650"/>
        <v>7.6436620689007031E-43</v>
      </c>
      <c r="AJ898" s="10">
        <f ca="1">SUMPRODUCT(P868:P897,'control variables'!AP$7:AP$36)</f>
        <v>1.0654242475717483E-46</v>
      </c>
      <c r="AK898" s="10">
        <f ca="1">SUMPRODUCT(Q868:Q897,'control variables'!AQ$7:AQ$36)</f>
        <v>3.0744620711186286E-46</v>
      </c>
      <c r="AL898" s="10">
        <f ca="1">SUMPRODUCT(R868:R897,'control variables'!AR$7:AR$36)</f>
        <v>1.1050423933306525E-44</v>
      </c>
      <c r="AM898" s="10">
        <f ca="1">SUMPRODUCT(S868:S897,'control variables'!AS$7:AS$36)</f>
        <v>8.2785180960909942E-45</v>
      </c>
      <c r="AN898" s="10">
        <f t="shared" ca="1" si="672"/>
        <v>1.9742930661266558E-44</v>
      </c>
      <c r="AO898" s="82">
        <f ca="1">SUMPRODUCT(P868:P897,'control variables'!AX$7:AX$36)</f>
        <v>1.4488143855594188E-46</v>
      </c>
      <c r="AP898" s="82">
        <f ca="1">SUMPRODUCT(Q868:Q897,'control variables'!AY$7:AY$36)</f>
        <v>3.3446393859689281E-46</v>
      </c>
      <c r="AQ898" s="82">
        <f ca="1">SUMPRODUCT(R868:R897,'control variables'!AZ$7:AZ$36)</f>
        <v>3.0053780355747787E-45</v>
      </c>
      <c r="AR898" s="82">
        <f ca="1">SUMPRODUCT(S868:S897,'control variables'!BA$7:BA$36)</f>
        <v>2.2515042502677591E-45</v>
      </c>
      <c r="AS898" s="82">
        <f t="shared" ca="1" si="673"/>
        <v>5.7362276629953723E-45</v>
      </c>
      <c r="AT898" s="10">
        <f ca="1">SUMPRODUCT(P868:P897,'control variables'!AT$7:AT$36)</f>
        <v>-1.2786352322068173E-46</v>
      </c>
      <c r="AU898" s="10">
        <f ca="1">SUMPRODUCT(Q868:Q897,'control variables'!AU$7:AU$36)</f>
        <v>1.3870379361302711E-46</v>
      </c>
      <c r="AV898" s="10">
        <f ca="1">SUMPRODUCT(R868:R897,'control variables'!AV$7:AV$36)</f>
        <v>5.9726965051503131E-44</v>
      </c>
      <c r="AW898" s="10">
        <f ca="1">SUMPRODUCT(S868:S897,'control variables'!AW$7:AW$36)</f>
        <v>4.4744958563369137E-44</v>
      </c>
      <c r="AX898" s="10">
        <f t="shared" ca="1" si="651"/>
        <v>1.0448276388526462E-43</v>
      </c>
      <c r="AY898" s="82">
        <f ca="1">SUMPRODUCT(P868:P897,'control variables'!BB$7:BB$36)</f>
        <v>4.6343678452578552E-46</v>
      </c>
      <c r="AZ898" s="82">
        <f ca="1">SUMPRODUCT(Q868:Q897,'control variables'!BC$7:BC$36)</f>
        <v>1.1817629741070157E-45</v>
      </c>
      <c r="BA898" s="82">
        <f ca="1">SUMPRODUCT(R868:R897,'control variables'!BD$7:BD$36)</f>
        <v>8.2727040691426844E-45</v>
      </c>
      <c r="BB898" s="82">
        <f ca="1">SUMPRODUCT(S868:S897,'control variables'!BE$7:BE$36)</f>
        <v>1.1756103030284896E-45</v>
      </c>
      <c r="BC898" s="82">
        <f t="shared" ca="1" si="674"/>
        <v>1.1093514130803975E-44</v>
      </c>
      <c r="BD898" s="10">
        <f ca="1">SUMPRODUCT(P868:P897,'control variables'!BF$7:BF$36)</f>
        <v>9.6946938708026135E-47</v>
      </c>
      <c r="BE898" s="10">
        <f ca="1">SUMPRODUCT(Q868:Q897,'control variables'!BG$7:BG$36)</f>
        <v>1.1190272293810047E-46</v>
      </c>
      <c r="BF898" s="10">
        <f ca="1">SUMPRODUCT(R868:R897,'control variables'!BH$7:BH$36)</f>
        <v>3.3517314009000861E-45</v>
      </c>
      <c r="BG898" s="10">
        <f ca="1">SUMPRODUCT(S868:S897,'control variables'!BI$7:BI$36)</f>
        <v>7.532933367005721E-45</v>
      </c>
      <c r="BH898" s="10">
        <f t="shared" ca="1" si="675"/>
        <v>1.1093514429551933E-44</v>
      </c>
      <c r="BI898" s="82">
        <f t="shared" ca="1" si="652"/>
        <v>1.118394885606373E-43</v>
      </c>
      <c r="BJ898" s="82">
        <f t="shared" ca="1" si="653"/>
        <v>1.2968931144288506E-43</v>
      </c>
      <c r="BK898" s="82">
        <f t="shared" ca="1" si="654"/>
        <v>4.3401298209119316E-43</v>
      </c>
      <c r="BL898" s="82">
        <f t="shared" ca="1" si="655"/>
        <v>2.044007028114234E-43</v>
      </c>
      <c r="BM898" s="82">
        <f t="shared" ca="1" si="645"/>
        <v>8.7994248490613896E-43</v>
      </c>
      <c r="BN898" s="10">
        <f ca="1">BN897+BI898-INDIRECT(ADDRESS(MAX($D898-'key variables'!$B$9*30,34),scenario!BI$4),TRUE)</f>
        <v>9439390.0751690175</v>
      </c>
      <c r="BO898" s="10">
        <f ca="1">BO897+BJ898-INDIRECT(ADDRESS(MAX($D898-'key variables'!$B$9*30,34),scenario!BJ$4),TRUE)</f>
        <v>10895583.360992203</v>
      </c>
      <c r="BP898" s="10">
        <f ca="1">BP897+BK898-INDIRECT(ADDRESS(MAX($D898-'key variables'!$B$9*30,34),scenario!BK$4),TRUE)</f>
        <v>32531162.537994072</v>
      </c>
      <c r="BQ898" s="10">
        <f ca="1">BQ897+BL898-INDIRECT(ADDRESS(MAX($D898-'key variables'!$B$9*30,34),scenario!BL$4),TRUE)</f>
        <v>14415841.516535141</v>
      </c>
      <c r="BR898" s="10">
        <f t="shared" ca="1" si="676"/>
        <v>67281977.490690395</v>
      </c>
      <c r="BS898" s="82">
        <f t="shared" ca="1" si="657"/>
        <v>-2.3433848477536824E-9</v>
      </c>
      <c r="BT898" s="82">
        <f t="shared" ca="1" si="658"/>
        <v>-3.4288309057018498E-10</v>
      </c>
      <c r="BU898" s="82">
        <f t="shared" ca="1" si="659"/>
        <v>-4.2578247660364599E-9</v>
      </c>
      <c r="BV898" s="82">
        <f t="shared" ca="1" si="660"/>
        <v>-2.9943922343414556E-9</v>
      </c>
      <c r="BW898" s="82">
        <f t="shared" ca="1" si="677"/>
        <v>-9.9384849387017825E-9</v>
      </c>
      <c r="BX898" s="10">
        <f t="shared" ca="1" si="661"/>
        <v>-1.8625994260191893E-12</v>
      </c>
      <c r="BY898" s="10">
        <f t="shared" ca="1" si="662"/>
        <v>2.8902850229962428E-12</v>
      </c>
      <c r="BZ898" s="10">
        <f t="shared" ca="1" si="663"/>
        <v>-3.5034723983035463E-11</v>
      </c>
      <c r="CA898" s="10">
        <f t="shared" ca="1" si="664"/>
        <v>-2.0257049910634696E-11</v>
      </c>
      <c r="CB898" s="10">
        <v>0</v>
      </c>
      <c r="CC898" s="82">
        <f t="shared" ca="1" si="665"/>
        <v>3.9725652202851362E-13</v>
      </c>
      <c r="CD898" s="82">
        <f t="shared" ca="1" si="666"/>
        <v>3.4270724516460853E-13</v>
      </c>
      <c r="CE898" s="82">
        <f t="shared" ca="1" si="667"/>
        <v>1.8915613015532971E-10</v>
      </c>
      <c r="CF898" s="82">
        <f t="shared" ca="1" si="668"/>
        <v>3.7028113764059381E-11</v>
      </c>
      <c r="CG898" s="82">
        <f t="shared" ca="1" si="678"/>
        <v>2.269242076865822E-10</v>
      </c>
      <c r="CH898" s="13" t="str">
        <f t="shared" ca="1" si="679"/>
        <v/>
      </c>
      <c r="CI898" s="81">
        <f t="shared" ca="1" si="639"/>
        <v>0.1131775965863165</v>
      </c>
      <c r="CJ898" s="81">
        <f t="shared" ca="1" si="640"/>
        <v>0.13063724757458739</v>
      </c>
      <c r="CK898" s="81">
        <f t="shared" ca="1" si="641"/>
        <v>0.39004625943939081</v>
      </c>
      <c r="CL898" s="81">
        <f t="shared" ca="1" si="642"/>
        <v>0.17284488538116416</v>
      </c>
      <c r="CM898" s="89">
        <f t="shared" ca="1" si="680"/>
        <v>0.80670598898145884</v>
      </c>
    </row>
    <row r="899" spans="1:91" x14ac:dyDescent="0.3">
      <c r="A899">
        <v>834</v>
      </c>
      <c r="B899" s="3">
        <f t="shared" si="644"/>
        <v>2.5055555555555555</v>
      </c>
      <c r="C899" s="3">
        <f t="shared" si="681"/>
        <v>27.8</v>
      </c>
      <c r="D899" s="4">
        <f t="shared" ca="1" si="669"/>
        <v>899</v>
      </c>
      <c r="E899" s="58">
        <f>(0.5*(COS(B899*2*PI())+1)*('key variables'!$B$4-'key variables'!$B$6)+'key variables'!$B$6)/'key variables'!$B$4</f>
        <v>1</v>
      </c>
      <c r="F899" s="10">
        <f t="shared" ca="1" si="682"/>
        <v>11689222.907461114</v>
      </c>
      <c r="G899" s="10">
        <f t="shared" ca="1" si="683"/>
        <v>13492492.798713122</v>
      </c>
      <c r="H899" s="10">
        <f t="shared" ca="1" si="684"/>
        <v>40309474.521088287</v>
      </c>
      <c r="I899" s="10">
        <f t="shared" ca="1" si="685"/>
        <v>17912154.249750931</v>
      </c>
      <c r="J899" s="10">
        <f t="shared" ca="1" si="670"/>
        <v>83403344.477013454</v>
      </c>
      <c r="K899" s="82">
        <f t="shared" ca="1" si="646"/>
        <v>2249832.832292099</v>
      </c>
      <c r="L899" s="82">
        <f t="shared" ca="1" si="647"/>
        <v>2596909.4377209195</v>
      </c>
      <c r="M899" s="82">
        <f t="shared" ca="1" si="648"/>
        <v>7778311.98309422</v>
      </c>
      <c r="N899" s="82">
        <f t="shared" ca="1" si="649"/>
        <v>3496312.733215793</v>
      </c>
      <c r="O899" s="82">
        <f t="shared" ca="1" si="671"/>
        <v>16121366.986323033</v>
      </c>
      <c r="P899" s="10">
        <f ca="1">IF(IF($A899&gt;='key variables'!$B$26,K899*SUMPRODUCT(Z899:AC899,'control variables'!$O$3:$R$3)/J899+F$65*'key variables'!$B$25/scenario!J$65,K899*SUMPRODUCT(Z899:AC899,'control variables'!$O$7:$R$7)/J899+F$65*'key variables'!$B$25/scenario!J$65)&lt;'key variables'!$B$28,0,IF($A899&gt;='key variables'!$B$26,K899*SUMPRODUCT(Z899:AC899,'control variables'!$O$3:$R$3)/J899+F$65*'key variables'!$B$25/scenario!J$65,K899*SUMPRODUCT(Z899:AC899,'control variables'!$O$7:$R$7)/J899+F$65*'key variables'!$B$25/scenario!J$65))</f>
        <v>1.3620717103172081E-44</v>
      </c>
      <c r="Q899" s="10">
        <f ca="1">IF(IF($A899&gt;='key variables'!$B$26,L899*SUMPRODUCT(Z899:AC899,'control variables'!$O$4:$R$4)/J899+G$65*'key variables'!$B$25/scenario!J$65,L899*SUMPRODUCT(Z899:AC899,'control variables'!$O$7:$R$7)/J899+G$65*'key variables'!$B$25/scenario!J$65)&lt;'key variables'!$B$28,0,IF($A899&gt;='key variables'!$B$26,L899*SUMPRODUCT(Z899:AC899,'control variables'!$O$4:$R$4)/J899+G$65*'key variables'!$B$25/scenario!J$65,L899*SUMPRODUCT(Z899:AC899,'control variables'!$O$7:$R$7)/J899+G$65*'key variables'!$B$25/scenario!J$65))</f>
        <v>1.5721954220802284E-44</v>
      </c>
      <c r="R899" s="10">
        <f ca="1">IF(IF($A899&gt;='key variables'!$B$26,M899*SUMPRODUCT(Z899:AC899,'control variables'!$O$5:$R$5)/J899+H$65*'key variables'!$B$25/scenario!J$65,M899*SUMPRODUCT(Z899:AC899,'control variables'!$O$7:$R$7)/J899+H$65*'key variables'!$B$25/scenario!J$65)&lt;'key variables'!$B$28,0,IF($A899&gt;='key variables'!$B$26,M899*SUMPRODUCT(Z899:AC899,'control variables'!$O$5:$R$5)/J899+H$65*'key variables'!$B$25/scenario!J$65,M899*SUMPRODUCT(Z899:AC899,'control variables'!$O$7:$R$7)/J899+H$65*'key variables'!$B$25/scenario!J$65))</f>
        <v>4.7090692935618359E-44</v>
      </c>
      <c r="S899" s="10">
        <f ca="1">IF(IF($A899&gt;='key variables'!$B$26,N899*SUMPRODUCT(Z899:AC899,'control variables'!$O$6:$R$6)/J899+I$65*'key variables'!$B$25/scenario!J$65,N899*SUMPRODUCT(Z899:AC899,'control variables'!$O$7:$R$7)/J899+I$65*'key variables'!$B$25/scenario!J$65)&lt;'key variables'!$B$28,0,IF($A899&gt;='key variables'!$B$26,N899*SUMPRODUCT(Z899:AC899,'control variables'!$O$6:$R$6)/J899+I$65*'key variables'!$B$25/scenario!J$65,N899*SUMPRODUCT(Z899:AC899,'control variables'!$O$7:$R$7)/J899+I$65*'key variables'!$B$25/scenario!J$65))</f>
        <v>2.1167033372356711E-44</v>
      </c>
      <c r="T899" s="10">
        <f t="shared" ca="1" si="643"/>
        <v>9.7600397631949433E-44</v>
      </c>
      <c r="U899" s="82">
        <f ca="1">SUMPRODUCT(P869:P898,'control variables'!AD$7:AD$36)</f>
        <v>2.8878440060347773E-44</v>
      </c>
      <c r="V899" s="82">
        <f ca="1">SUMPRODUCT(Q869:Q898,'control variables'!AE$7:AE$36)</f>
        <v>3.3333451473801921E-44</v>
      </c>
      <c r="W899" s="82">
        <f ca="1">SUMPRODUCT(R869:R898,'control variables'!AF$7:AF$36)</f>
        <v>9.9840980694386008E-44</v>
      </c>
      <c r="X899" s="82">
        <f ca="1">SUMPRODUCT(S869:S898,'control variables'!AG$7:AG$36)</f>
        <v>4.4878026602331202E-44</v>
      </c>
      <c r="Y899" s="82">
        <f t="shared" ref="Y899:Y962" ca="1" si="686">SUM(U899:X899)</f>
        <v>2.0693089883086689E-43</v>
      </c>
      <c r="Z899" s="10">
        <f ca="1">IF($A899&gt;='key variables'!$B$26,SUMPRODUCT(P869:P898,'control variables'!V$7:V$36)*$E899,SUMPRODUCT(P869:P898,'control variables'!Z$7:Z$36)*$E899)</f>
        <v>7.0466317251109993E-44</v>
      </c>
      <c r="AA899" s="10">
        <f ca="1">IF($A899&gt;='key variables'!$B$26,SUMPRODUCT(Q869:Q898,'control variables'!W$7:W$36)*$E899,SUMPRODUCT(Q869:Q898,'control variables'!AA$7:AA$36)*$E899)</f>
        <v>8.1336996102244418E-44</v>
      </c>
      <c r="AB899" s="10">
        <f ca="1">IF($A899&gt;='key variables'!$B$26,SUMPRODUCT(R869:R898,'control variables'!X$7:X$36)*$E899,SUMPRODUCT(R869:R898,'control variables'!AB$7:AB$36)*$E899)</f>
        <v>2.4362210027863357E-43</v>
      </c>
      <c r="AC899" s="10">
        <f ca="1">IF($A899&gt;='key variables'!$B$26,SUMPRODUCT(S869:S898,'control variables'!Y$7:Y$36)*$E899,SUMPRODUCT(S869:S898,'control variables'!AC$7:AC$36)*$E899)</f>
        <v>1.0950692812891297E-43</v>
      </c>
      <c r="AD899" s="10">
        <f t="shared" ref="AD899:AD962" ca="1" si="687">SUM(Z899:AC899)</f>
        <v>5.0493234176090096E-43</v>
      </c>
      <c r="AE899" s="82">
        <f ca="1">SUMPRODUCT(P869:P898,'control variables'!AL$7:AL$36)</f>
        <v>9.594345768343832E-44</v>
      </c>
      <c r="AF899" s="82">
        <f ca="1">SUMPRODUCT(Q869:Q898,'control variables'!AM$7:AM$36)</f>
        <v>1.1045487312172727E-43</v>
      </c>
      <c r="AG899" s="82">
        <f ca="1">SUMPRODUCT(R869:R898,'control variables'!AN$7:AN$36)</f>
        <v>3.1493587207493413E-43</v>
      </c>
      <c r="AH899" s="82">
        <f ca="1">SUMPRODUCT(S869:S898,'control variables'!AO$7:AO$36)</f>
        <v>1.3636410868624704E-43</v>
      </c>
      <c r="AI899" s="82">
        <f t="shared" ca="1" si="650"/>
        <v>6.5769831156634674E-43</v>
      </c>
      <c r="AJ899" s="10">
        <f ca="1">SUMPRODUCT(P869:P898,'control variables'!AP$7:AP$36)</f>
        <v>9.1674346983599904E-47</v>
      </c>
      <c r="AK899" s="10">
        <f ca="1">SUMPRODUCT(Q869:Q898,'control variables'!AQ$7:AQ$36)</f>
        <v>2.6454185113396898E-46</v>
      </c>
      <c r="AL899" s="10">
        <f ca="1">SUMPRODUCT(R869:R898,'control variables'!AR$7:AR$36)</f>
        <v>9.5083287271402054E-45</v>
      </c>
      <c r="AM899" s="10">
        <f ca="1">SUMPRODUCT(S869:S898,'control variables'!AS$7:AS$36)</f>
        <v>7.1232444932688525E-45</v>
      </c>
      <c r="AN899" s="10">
        <f t="shared" ca="1" si="672"/>
        <v>1.6987789418526627E-44</v>
      </c>
      <c r="AO899" s="82">
        <f ca="1">SUMPRODUCT(P869:P898,'control variables'!AX$7:AX$36)</f>
        <v>1.2466312175578765E-46</v>
      </c>
      <c r="AP899" s="82">
        <f ca="1">SUMPRODUCT(Q869:Q898,'control variables'!AY$7:AY$36)</f>
        <v>2.877892372950539E-46</v>
      </c>
      <c r="AQ899" s="82">
        <f ca="1">SUMPRODUCT(R869:R898,'control variables'!AZ$7:AZ$36)</f>
        <v>2.5859752063848002E-45</v>
      </c>
      <c r="AR899" s="82">
        <f ca="1">SUMPRODUCT(S869:S898,'control variables'!BA$7:BA$36)</f>
        <v>1.9373050908548683E-45</v>
      </c>
      <c r="AS899" s="82">
        <f t="shared" ca="1" si="673"/>
        <v>4.9357326562905105E-45</v>
      </c>
      <c r="AT899" s="10">
        <f ca="1">SUMPRODUCT(P869:P898,'control variables'!AT$7:AT$36)</f>
        <v>-1.1002006966702707E-46</v>
      </c>
      <c r="AU899" s="10">
        <f ca="1">SUMPRODUCT(Q869:Q898,'control variables'!AU$7:AU$36)</f>
        <v>1.193475719423776E-46</v>
      </c>
      <c r="AV899" s="10">
        <f ca="1">SUMPRODUCT(R869:R898,'control variables'!AV$7:AV$36)</f>
        <v>5.1392020886403896E-44</v>
      </c>
      <c r="AW899" s="10">
        <f ca="1">SUMPRODUCT(S869:S898,'control variables'!AW$7:AW$36)</f>
        <v>3.8500764990604054E-44</v>
      </c>
      <c r="AX899" s="10">
        <f t="shared" ca="1" si="651"/>
        <v>8.9902113379283307E-44</v>
      </c>
      <c r="AY899" s="82">
        <f ca="1">SUMPRODUCT(P869:P898,'control variables'!BB$7:BB$36)</f>
        <v>3.9876382282842335E-46</v>
      </c>
      <c r="AZ899" s="82">
        <f ca="1">SUMPRODUCT(Q869:Q898,'control variables'!BC$7:BC$36)</f>
        <v>1.0168470371082094E-45</v>
      </c>
      <c r="BA899" s="82">
        <f ca="1">SUMPRODUCT(R869:R898,'control variables'!BD$7:BD$36)</f>
        <v>7.118241818277685E-45</v>
      </c>
      <c r="BB899" s="82">
        <f ca="1">SUMPRODUCT(S869:S898,'control variables'!BE$7:BE$36)</f>
        <v>1.0115529760370983E-45</v>
      </c>
      <c r="BC899" s="82">
        <f t="shared" ca="1" si="674"/>
        <v>9.545405654251416E-45</v>
      </c>
      <c r="BD899" s="10">
        <f ca="1">SUMPRODUCT(P869:P898,'control variables'!BF$7:BF$36)</f>
        <v>8.3417918433650756E-47</v>
      </c>
      <c r="BE899" s="10">
        <f ca="1">SUMPRODUCT(Q869:Q898,'control variables'!BG$7:BG$36)</f>
        <v>9.6286611407783169E-47</v>
      </c>
      <c r="BF899" s="10">
        <f ca="1">SUMPRODUCT(R869:R898,'control variables'!BH$7:BH$36)</f>
        <v>2.8839946917131694E-45</v>
      </c>
      <c r="BG899" s="10">
        <f ca="1">SUMPRODUCT(S869:S898,'control variables'!BI$7:BI$36)</f>
        <v>6.4817066897542622E-45</v>
      </c>
      <c r="BH899" s="10">
        <f t="shared" ca="1" si="675"/>
        <v>9.5454059113088648E-45</v>
      </c>
      <c r="BI899" s="82">
        <f t="shared" ca="1" si="652"/>
        <v>9.6232201436599722E-44</v>
      </c>
      <c r="BJ899" s="82">
        <f t="shared" ca="1" si="653"/>
        <v>1.1159106773077785E-43</v>
      </c>
      <c r="BK899" s="82">
        <f t="shared" ca="1" si="654"/>
        <v>3.734461347796157E-43</v>
      </c>
      <c r="BL899" s="82">
        <f t="shared" ca="1" si="655"/>
        <v>1.7587642665288819E-43</v>
      </c>
      <c r="BM899" s="82">
        <f t="shared" ca="1" si="645"/>
        <v>7.571458305998815E-43</v>
      </c>
      <c r="BN899" s="10">
        <f ca="1">BN898+BI899-INDIRECT(ADDRESS(MAX($D899-'key variables'!$B$9*30,34),scenario!BI$4),TRUE)</f>
        <v>9439390.0751690175</v>
      </c>
      <c r="BO899" s="10">
        <f ca="1">BO898+BJ899-INDIRECT(ADDRESS(MAX($D899-'key variables'!$B$9*30,34),scenario!BJ$4),TRUE)</f>
        <v>10895583.360992203</v>
      </c>
      <c r="BP899" s="10">
        <f ca="1">BP898+BK899-INDIRECT(ADDRESS(MAX($D899-'key variables'!$B$9*30,34),scenario!BK$4),TRUE)</f>
        <v>32531162.537994072</v>
      </c>
      <c r="BQ899" s="10">
        <f ca="1">BQ898+BL899-INDIRECT(ADDRESS(MAX($D899-'key variables'!$B$9*30,34),scenario!BL$4),TRUE)</f>
        <v>14415841.516535141</v>
      </c>
      <c r="BR899" s="10">
        <f t="shared" ca="1" si="676"/>
        <v>67281977.490690395</v>
      </c>
      <c r="BS899" s="82">
        <f t="shared" ca="1" si="657"/>
        <v>-2.3433848477536824E-9</v>
      </c>
      <c r="BT899" s="82">
        <f t="shared" ca="1" si="658"/>
        <v>-3.4288309057018498E-10</v>
      </c>
      <c r="BU899" s="82">
        <f t="shared" ca="1" si="659"/>
        <v>-4.2578247660364599E-9</v>
      </c>
      <c r="BV899" s="82">
        <f t="shared" ca="1" si="660"/>
        <v>-2.9943922343414556E-9</v>
      </c>
      <c r="BW899" s="82">
        <f t="shared" ca="1" si="677"/>
        <v>-9.9384849387017825E-9</v>
      </c>
      <c r="BX899" s="10">
        <f t="shared" ca="1" si="661"/>
        <v>-1.8625994260191893E-12</v>
      </c>
      <c r="BY899" s="10">
        <f t="shared" ca="1" si="662"/>
        <v>2.8902850229962428E-12</v>
      </c>
      <c r="BZ899" s="10">
        <f t="shared" ca="1" si="663"/>
        <v>-3.5034723983035463E-11</v>
      </c>
      <c r="CA899" s="10">
        <f t="shared" ca="1" si="664"/>
        <v>-2.0257049910634696E-11</v>
      </c>
      <c r="CB899" s="10">
        <v>0</v>
      </c>
      <c r="CC899" s="82">
        <f t="shared" ca="1" si="665"/>
        <v>3.9725652202851362E-13</v>
      </c>
      <c r="CD899" s="82">
        <f t="shared" ca="1" si="666"/>
        <v>3.4270724516460853E-13</v>
      </c>
      <c r="CE899" s="82">
        <f t="shared" ca="1" si="667"/>
        <v>1.8915613015532971E-10</v>
      </c>
      <c r="CF899" s="82">
        <f t="shared" ca="1" si="668"/>
        <v>3.7028113764059381E-11</v>
      </c>
      <c r="CG899" s="82">
        <f t="shared" ca="1" si="678"/>
        <v>2.269242076865822E-10</v>
      </c>
      <c r="CH899" s="13" t="str">
        <f t="shared" ca="1" si="679"/>
        <v/>
      </c>
      <c r="CI899" s="81">
        <f t="shared" ref="CI899:CI962" ca="1" si="688">BN899/$J899</f>
        <v>0.1131775965863165</v>
      </c>
      <c r="CJ899" s="81">
        <f t="shared" ref="CJ899:CJ962" ca="1" si="689">BO899/$J899</f>
        <v>0.13063724757458739</v>
      </c>
      <c r="CK899" s="81">
        <f t="shared" ref="CK899:CK962" ca="1" si="690">BP899/$J899</f>
        <v>0.39004625943939081</v>
      </c>
      <c r="CL899" s="81">
        <f t="shared" ref="CL899:CL962" ca="1" si="691">BQ899/$J899</f>
        <v>0.17284488538116416</v>
      </c>
      <c r="CM899" s="89">
        <f t="shared" ca="1" si="680"/>
        <v>0.80670598898145884</v>
      </c>
    </row>
    <row r="900" spans="1:91" x14ac:dyDescent="0.3">
      <c r="A900">
        <v>835</v>
      </c>
      <c r="B900" s="3">
        <f t="shared" si="644"/>
        <v>2.5083333333333333</v>
      </c>
      <c r="C900" s="3">
        <f t="shared" si="681"/>
        <v>27.833333333333332</v>
      </c>
      <c r="D900" s="4">
        <f t="shared" ca="1" si="669"/>
        <v>900</v>
      </c>
      <c r="E900" s="58">
        <f>(0.5*(COS(B900*2*PI())+1)*('key variables'!$B$4-'key variables'!$B$6)+'key variables'!$B$6)/'key variables'!$B$4</f>
        <v>1</v>
      </c>
      <c r="F900" s="10">
        <f t="shared" ca="1" si="682"/>
        <v>11689222.907461114</v>
      </c>
      <c r="G900" s="10">
        <f t="shared" ca="1" si="683"/>
        <v>13492492.798713122</v>
      </c>
      <c r="H900" s="10">
        <f t="shared" ca="1" si="684"/>
        <v>40309474.521088287</v>
      </c>
      <c r="I900" s="10">
        <f t="shared" ca="1" si="685"/>
        <v>17912154.249750931</v>
      </c>
      <c r="J900" s="10">
        <f t="shared" ca="1" si="670"/>
        <v>83403344.477013454</v>
      </c>
      <c r="K900" s="82">
        <f t="shared" ca="1" si="646"/>
        <v>2249832.832292099</v>
      </c>
      <c r="L900" s="82">
        <f t="shared" ca="1" si="647"/>
        <v>2596909.4377209195</v>
      </c>
      <c r="M900" s="82">
        <f t="shared" ca="1" si="648"/>
        <v>7778311.98309422</v>
      </c>
      <c r="N900" s="82">
        <f t="shared" ca="1" si="649"/>
        <v>3496312.733215793</v>
      </c>
      <c r="O900" s="82">
        <f t="shared" ca="1" si="671"/>
        <v>16121366.986323033</v>
      </c>
      <c r="P900" s="10">
        <f ca="1">IF(IF($A900&gt;='key variables'!$B$26,K900*SUMPRODUCT(Z900:AC900,'control variables'!$O$3:$R$3)/J900+F$65*'key variables'!$B$25/scenario!J$65,K900*SUMPRODUCT(Z900:AC900,'control variables'!$O$7:$R$7)/J900+F$65*'key variables'!$B$25/scenario!J$65)&lt;'key variables'!$B$28,0,IF($A900&gt;='key variables'!$B$26,K900*SUMPRODUCT(Z900:AC900,'control variables'!$O$3:$R$3)/J900+F$65*'key variables'!$B$25/scenario!J$65,K900*SUMPRODUCT(Z900:AC900,'control variables'!$O$7:$R$7)/J900+F$65*'key variables'!$B$25/scenario!J$65))</f>
        <v>1.171993549731524E-44</v>
      </c>
      <c r="Q900" s="10">
        <f ca="1">IF(IF($A900&gt;='key variables'!$B$26,L900*SUMPRODUCT(Z900:AC900,'control variables'!$O$4:$R$4)/J900+G$65*'key variables'!$B$25/scenario!J$65,L900*SUMPRODUCT(Z900:AC900,'control variables'!$O$7:$R$7)/J900+G$65*'key variables'!$B$25/scenario!J$65)&lt;'key variables'!$B$28,0,IF($A900&gt;='key variables'!$B$26,L900*SUMPRODUCT(Z900:AC900,'control variables'!$O$4:$R$4)/J900+G$65*'key variables'!$B$25/scenario!J$65,L900*SUMPRODUCT(Z900:AC900,'control variables'!$O$7:$R$7)/J900+G$65*'key variables'!$B$25/scenario!J$65))</f>
        <v>1.352794335010703E-44</v>
      </c>
      <c r="R900" s="10">
        <f ca="1">IF(IF($A900&gt;='key variables'!$B$26,M900*SUMPRODUCT(Z900:AC900,'control variables'!$O$5:$R$5)/J900+H$65*'key variables'!$B$25/scenario!J$65,M900*SUMPRODUCT(Z900:AC900,'control variables'!$O$7:$R$7)/J900+H$65*'key variables'!$B$25/scenario!J$65)&lt;'key variables'!$B$28,0,IF($A900&gt;='key variables'!$B$26,M900*SUMPRODUCT(Z900:AC900,'control variables'!$O$5:$R$5)/J900+H$65*'key variables'!$B$25/scenario!J$65,M900*SUMPRODUCT(Z900:AC900,'control variables'!$O$7:$R$7)/J900+H$65*'key variables'!$B$25/scenario!J$65))</f>
        <v>4.0519150317041355E-44</v>
      </c>
      <c r="S900" s="10">
        <f ca="1">IF(IF($A900&gt;='key variables'!$B$26,N900*SUMPRODUCT(Z900:AC900,'control variables'!$O$6:$R$6)/J900+I$65*'key variables'!$B$25/scenario!J$65,N900*SUMPRODUCT(Z900:AC900,'control variables'!$O$7:$R$7)/J900+I$65*'key variables'!$B$25/scenario!J$65)&lt;'key variables'!$B$28,0,IF($A900&gt;='key variables'!$B$26,N900*SUMPRODUCT(Z900:AC900,'control variables'!$O$6:$R$6)/J900+I$65*'key variables'!$B$25/scenario!J$65,N900*SUMPRODUCT(Z900:AC900,'control variables'!$O$7:$R$7)/J900+I$65*'key variables'!$B$25/scenario!J$65))</f>
        <v>1.8213157494899158E-44</v>
      </c>
      <c r="T900" s="10">
        <f t="shared" ca="1" si="643"/>
        <v>8.3980186659362783E-44</v>
      </c>
      <c r="U900" s="82">
        <f ca="1">SUMPRODUCT(P870:P899,'control variables'!AD$7:AD$36)</f>
        <v>2.4848431415666001E-44</v>
      </c>
      <c r="V900" s="82">
        <f ca="1">SUMPRODUCT(Q870:Q899,'control variables'!AE$7:AE$36)</f>
        <v>2.8681742540916976E-44</v>
      </c>
      <c r="W900" s="82">
        <f ca="1">SUMPRODUCT(R870:R899,'control variables'!AF$7:AF$36)</f>
        <v>8.5908094622594621E-44</v>
      </c>
      <c r="X900" s="82">
        <f ca="1">SUMPRODUCT(S870:S899,'control variables'!AG$7:AG$36)</f>
        <v>3.8615263281815636E-44</v>
      </c>
      <c r="Y900" s="82">
        <f t="shared" ca="1" si="686"/>
        <v>1.7805353186099323E-43</v>
      </c>
      <c r="Z900" s="10">
        <f ca="1">IF($A900&gt;='key variables'!$B$26,SUMPRODUCT(P870:P899,'control variables'!V$7:V$36)*$E900,SUMPRODUCT(P870:P899,'control variables'!Z$7:Z$36)*$E900)</f>
        <v>6.0632688180861606E-44</v>
      </c>
      <c r="AA900" s="10">
        <f ca="1">IF($A900&gt;='key variables'!$B$26,SUMPRODUCT(Q870:Q899,'control variables'!W$7:W$36)*$E900,SUMPRODUCT(Q870:Q899,'control variables'!AA$7:AA$36)*$E900)</f>
        <v>6.9986355391059658E-44</v>
      </c>
      <c r="AB900" s="10">
        <f ca="1">IF($A900&gt;='key variables'!$B$26,SUMPRODUCT(R870:R899,'control variables'!X$7:X$36)*$E900,SUMPRODUCT(R870:R899,'control variables'!AB$7:AB$36)*$E900)</f>
        <v>2.0962444777016216E-43</v>
      </c>
      <c r="AC900" s="10">
        <f ca="1">IF($A900&gt;='key variables'!$B$26,SUMPRODUCT(S870:S899,'control variables'!Y$7:Y$36)*$E900,SUMPRODUCT(S870:S899,'control variables'!AC$7:AC$36)*$E900)</f>
        <v>9.4225151617098483E-44</v>
      </c>
      <c r="AD900" s="10">
        <f t="shared" ca="1" si="687"/>
        <v>4.3446864295918192E-43</v>
      </c>
      <c r="AE900" s="82">
        <f ca="1">SUMPRODUCT(P870:P899,'control variables'!AL$7:AL$36)</f>
        <v>8.2554473962125097E-44</v>
      </c>
      <c r="AF900" s="82">
        <f ca="1">SUMPRODUCT(Q870:Q899,'control variables'!AM$7:AM$36)</f>
        <v>9.5040810153035587E-44</v>
      </c>
      <c r="AG900" s="82">
        <f ca="1">SUMPRODUCT(R870:R899,'control variables'!AN$7:AN$36)</f>
        <v>2.7098632755902124E-43</v>
      </c>
      <c r="AH900" s="82">
        <f ca="1">SUMPRODUCT(S870:S899,'control variables'!AO$7:AO$36)</f>
        <v>1.1733439185661568E-43</v>
      </c>
      <c r="AI900" s="82">
        <f t="shared" ca="1" si="650"/>
        <v>5.6591600353079759E-43</v>
      </c>
      <c r="AJ900" s="10">
        <f ca="1">SUMPRODUCT(P870:P899,'control variables'!AP$7:AP$36)</f>
        <v>7.8881120962131249E-47</v>
      </c>
      <c r="AK900" s="10">
        <f ca="1">SUMPRODUCT(Q870:Q899,'control variables'!AQ$7:AQ$36)</f>
        <v>2.2762483121453593E-46</v>
      </c>
      <c r="AL900" s="10">
        <f ca="1">SUMPRODUCT(R870:R899,'control variables'!AR$7:AR$36)</f>
        <v>8.1814340996334605E-45</v>
      </c>
      <c r="AM900" s="10">
        <f ca="1">SUMPRODUCT(S870:S899,'control variables'!AS$7:AS$36)</f>
        <v>6.1291902151961344E-45</v>
      </c>
      <c r="AN900" s="10">
        <f t="shared" ca="1" si="672"/>
        <v>1.4617130267006263E-44</v>
      </c>
      <c r="AO900" s="82">
        <f ca="1">SUMPRODUCT(P870:P899,'control variables'!AX$7:AX$36)</f>
        <v>1.0726628670171338E-46</v>
      </c>
      <c r="AP900" s="82">
        <f ca="1">SUMPRODUCT(Q870:Q899,'control variables'!AY$7:AY$36)</f>
        <v>2.4762802665757473E-46</v>
      </c>
      <c r="AQ900" s="82">
        <f ca="1">SUMPRODUCT(R870:R899,'control variables'!AZ$7:AZ$36)</f>
        <v>2.2251003663697056E-45</v>
      </c>
      <c r="AR900" s="82">
        <f ca="1">SUMPRODUCT(S870:S899,'control variables'!BA$7:BA$36)</f>
        <v>1.6669526671361366E-45</v>
      </c>
      <c r="AS900" s="82">
        <f t="shared" ca="1" si="673"/>
        <v>4.2469473468651303E-45</v>
      </c>
      <c r="AT900" s="10">
        <f ca="1">SUMPRODUCT(P870:P899,'control variables'!AT$7:AT$36)</f>
        <v>-9.4666683856710851E-47</v>
      </c>
      <c r="AU900" s="10">
        <f ca="1">SUMPRODUCT(Q870:Q899,'control variables'!AU$7:AU$36)</f>
        <v>1.0269252597575104E-46</v>
      </c>
      <c r="AV900" s="10">
        <f ca="1">SUMPRODUCT(R870:R899,'control variables'!AV$7:AV$36)</f>
        <v>4.4220224625696173E-44</v>
      </c>
      <c r="AW900" s="10">
        <f ca="1">SUMPRODUCT(S870:S899,'control variables'!AW$7:AW$36)</f>
        <v>3.3127953460107298E-44</v>
      </c>
      <c r="AX900" s="10">
        <f t="shared" ca="1" si="651"/>
        <v>7.7356203927922513E-44</v>
      </c>
      <c r="AY900" s="82">
        <f ca="1">SUMPRODUCT(P870:P899,'control variables'!BB$7:BB$36)</f>
        <v>3.431160229532682E-46</v>
      </c>
      <c r="AZ900" s="82">
        <f ca="1">SUMPRODUCT(Q870:Q899,'control variables'!BC$7:BC$36)</f>
        <v>8.749452466617146E-46</v>
      </c>
      <c r="BA900" s="82">
        <f ca="1">SUMPRODUCT(R870:R899,'control variables'!BD$7:BD$36)</f>
        <v>6.1248856673689942E-45</v>
      </c>
      <c r="BB900" s="82">
        <f ca="1">SUMPRODUCT(S870:S899,'control variables'!BE$7:BE$36)</f>
        <v>8.7038997590744417E-46</v>
      </c>
      <c r="BC900" s="82">
        <f t="shared" ca="1" si="674"/>
        <v>8.2133369128914217E-45</v>
      </c>
      <c r="BD900" s="10">
        <f ca="1">SUMPRODUCT(P870:P899,'control variables'!BF$7:BF$36)</f>
        <v>7.1776883401756345E-47</v>
      </c>
      <c r="BE900" s="10">
        <f ca="1">SUMPRODUCT(Q870:Q899,'control variables'!BG$7:BG$36)</f>
        <v>8.2849740318846382E-47</v>
      </c>
      <c r="BF900" s="10">
        <f ca="1">SUMPRODUCT(R870:R899,'control variables'!BH$7:BH$36)</f>
        <v>2.4815310020355888E-45</v>
      </c>
      <c r="BG900" s="10">
        <f ca="1">SUMPRODUCT(S870:S899,'control variables'!BI$7:BI$36)</f>
        <v>5.577179508320114E-45</v>
      </c>
      <c r="BH900" s="10">
        <f t="shared" ca="1" si="675"/>
        <v>8.2133371340763052E-45</v>
      </c>
      <c r="BI900" s="82">
        <f t="shared" ca="1" si="652"/>
        <v>8.2802923301221657E-44</v>
      </c>
      <c r="BJ900" s="82">
        <f t="shared" ca="1" si="653"/>
        <v>9.601844792567306E-44</v>
      </c>
      <c r="BK900" s="82">
        <f t="shared" ca="1" si="654"/>
        <v>3.2133143785208642E-43</v>
      </c>
      <c r="BL900" s="82">
        <f t="shared" ca="1" si="655"/>
        <v>1.5133273529263042E-43</v>
      </c>
      <c r="BM900" s="82">
        <f t="shared" ca="1" si="645"/>
        <v>6.5148554437161159E-43</v>
      </c>
      <c r="BN900" s="10">
        <f ca="1">BN899+BI900-INDIRECT(ADDRESS(MAX($D900-'key variables'!$B$9*30,34),scenario!BI$4),TRUE)</f>
        <v>9439390.0751690175</v>
      </c>
      <c r="BO900" s="10">
        <f ca="1">BO899+BJ900-INDIRECT(ADDRESS(MAX($D900-'key variables'!$B$9*30,34),scenario!BJ$4),TRUE)</f>
        <v>10895583.360992203</v>
      </c>
      <c r="BP900" s="10">
        <f ca="1">BP899+BK900-INDIRECT(ADDRESS(MAX($D900-'key variables'!$B$9*30,34),scenario!BK$4),TRUE)</f>
        <v>32531162.537994072</v>
      </c>
      <c r="BQ900" s="10">
        <f ca="1">BQ899+BL900-INDIRECT(ADDRESS(MAX($D900-'key variables'!$B$9*30,34),scenario!BL$4),TRUE)</f>
        <v>14415841.516535141</v>
      </c>
      <c r="BR900" s="10">
        <f t="shared" ca="1" si="676"/>
        <v>67281977.490690395</v>
      </c>
      <c r="BS900" s="82">
        <f t="shared" ca="1" si="657"/>
        <v>-2.3433848477536824E-9</v>
      </c>
      <c r="BT900" s="82">
        <f t="shared" ca="1" si="658"/>
        <v>-3.4288309057018498E-10</v>
      </c>
      <c r="BU900" s="82">
        <f t="shared" ca="1" si="659"/>
        <v>-4.2578247660364599E-9</v>
      </c>
      <c r="BV900" s="82">
        <f t="shared" ca="1" si="660"/>
        <v>-2.9943922343414556E-9</v>
      </c>
      <c r="BW900" s="82">
        <f t="shared" ca="1" si="677"/>
        <v>-9.9384849387017825E-9</v>
      </c>
      <c r="BX900" s="10">
        <f t="shared" ca="1" si="661"/>
        <v>-1.8625994260191893E-12</v>
      </c>
      <c r="BY900" s="10">
        <f t="shared" ca="1" si="662"/>
        <v>2.8902850229962428E-12</v>
      </c>
      <c r="BZ900" s="10">
        <f t="shared" ca="1" si="663"/>
        <v>-3.5034723983035463E-11</v>
      </c>
      <c r="CA900" s="10">
        <f t="shared" ca="1" si="664"/>
        <v>-2.0257049910634696E-11</v>
      </c>
      <c r="CB900" s="10">
        <v>0</v>
      </c>
      <c r="CC900" s="82">
        <f t="shared" ca="1" si="665"/>
        <v>3.9725652202851362E-13</v>
      </c>
      <c r="CD900" s="82">
        <f t="shared" ca="1" si="666"/>
        <v>3.4270724516460853E-13</v>
      </c>
      <c r="CE900" s="82">
        <f t="shared" ca="1" si="667"/>
        <v>1.8915613015532971E-10</v>
      </c>
      <c r="CF900" s="82">
        <f t="shared" ca="1" si="668"/>
        <v>3.7028113764059381E-11</v>
      </c>
      <c r="CG900" s="82">
        <f t="shared" ca="1" si="678"/>
        <v>2.269242076865822E-10</v>
      </c>
      <c r="CH900" s="13" t="str">
        <f t="shared" ca="1" si="679"/>
        <v/>
      </c>
      <c r="CI900" s="81">
        <f t="shared" ca="1" si="688"/>
        <v>0.1131775965863165</v>
      </c>
      <c r="CJ900" s="81">
        <f t="shared" ca="1" si="689"/>
        <v>0.13063724757458739</v>
      </c>
      <c r="CK900" s="81">
        <f t="shared" ca="1" si="690"/>
        <v>0.39004625943939081</v>
      </c>
      <c r="CL900" s="81">
        <f t="shared" ca="1" si="691"/>
        <v>0.17284488538116416</v>
      </c>
      <c r="CM900" s="89">
        <f t="shared" ca="1" si="680"/>
        <v>0.80670598898145884</v>
      </c>
    </row>
    <row r="901" spans="1:91" x14ac:dyDescent="0.3">
      <c r="A901">
        <v>836</v>
      </c>
      <c r="B901" s="3">
        <f t="shared" si="644"/>
        <v>2.5111111111111111</v>
      </c>
      <c r="C901" s="3">
        <f t="shared" si="681"/>
        <v>27.866666666666667</v>
      </c>
      <c r="D901" s="4">
        <f t="shared" ca="1" si="669"/>
        <v>901</v>
      </c>
      <c r="E901" s="58">
        <f>(0.5*(COS(B901*2*PI())+1)*('key variables'!$B$4-'key variables'!$B$6)+'key variables'!$B$6)/'key variables'!$B$4</f>
        <v>1</v>
      </c>
      <c r="F901" s="10">
        <f t="shared" ca="1" si="682"/>
        <v>11689222.907461114</v>
      </c>
      <c r="G901" s="10">
        <f t="shared" ca="1" si="683"/>
        <v>13492492.798713122</v>
      </c>
      <c r="H901" s="10">
        <f t="shared" ca="1" si="684"/>
        <v>40309474.521088287</v>
      </c>
      <c r="I901" s="10">
        <f t="shared" ca="1" si="685"/>
        <v>17912154.249750931</v>
      </c>
      <c r="J901" s="10">
        <f t="shared" ca="1" si="670"/>
        <v>83403344.477013454</v>
      </c>
      <c r="K901" s="82">
        <f t="shared" ca="1" si="646"/>
        <v>2249832.832292099</v>
      </c>
      <c r="L901" s="82">
        <f t="shared" ca="1" si="647"/>
        <v>2596909.4377209195</v>
      </c>
      <c r="M901" s="82">
        <f t="shared" ca="1" si="648"/>
        <v>7778311.98309422</v>
      </c>
      <c r="N901" s="82">
        <f t="shared" ca="1" si="649"/>
        <v>3496312.733215793</v>
      </c>
      <c r="O901" s="82">
        <f t="shared" ca="1" si="671"/>
        <v>16121366.986323033</v>
      </c>
      <c r="P901" s="10">
        <f ca="1">IF(IF($A901&gt;='key variables'!$B$26,K901*SUMPRODUCT(Z901:AC901,'control variables'!$O$3:$R$3)/J901+F$65*'key variables'!$B$25/scenario!J$65,K901*SUMPRODUCT(Z901:AC901,'control variables'!$O$7:$R$7)/J901+F$65*'key variables'!$B$25/scenario!J$65)&lt;'key variables'!$B$28,0,IF($A901&gt;='key variables'!$B$26,K901*SUMPRODUCT(Z901:AC901,'control variables'!$O$3:$R$3)/J901+F$65*'key variables'!$B$25/scenario!J$65,K901*SUMPRODUCT(Z901:AC901,'control variables'!$O$7:$R$7)/J901+F$65*'key variables'!$B$25/scenario!J$65))</f>
        <v>1.0084409434598803E-44</v>
      </c>
      <c r="Q901" s="10">
        <f ca="1">IF(IF($A901&gt;='key variables'!$B$26,L901*SUMPRODUCT(Z901:AC901,'control variables'!$O$4:$R$4)/J901+G$65*'key variables'!$B$25/scenario!J$65,L901*SUMPRODUCT(Z901:AC901,'control variables'!$O$7:$R$7)/J901+G$65*'key variables'!$B$25/scenario!J$65)&lt;'key variables'!$B$28,0,IF($A901&gt;='key variables'!$B$26,L901*SUMPRODUCT(Z901:AC901,'control variables'!$O$4:$R$4)/J901+G$65*'key variables'!$B$25/scenario!J$65,L901*SUMPRODUCT(Z901:AC901,'control variables'!$O$7:$R$7)/J901+G$65*'key variables'!$B$25/scenario!J$65))</f>
        <v>1.1640108393240593E-44</v>
      </c>
      <c r="R901" s="10">
        <f ca="1">IF(IF($A901&gt;='key variables'!$B$26,M901*SUMPRODUCT(Z901:AC901,'control variables'!$O$5:$R$5)/J901+H$65*'key variables'!$B$25/scenario!J$65,M901*SUMPRODUCT(Z901:AC901,'control variables'!$O$7:$R$7)/J901+H$65*'key variables'!$B$25/scenario!J$65)&lt;'key variables'!$B$28,0,IF($A901&gt;='key variables'!$B$26,M901*SUMPRODUCT(Z901:AC901,'control variables'!$O$5:$R$5)/J901+H$65*'key variables'!$B$25/scenario!J$65,M901*SUMPRODUCT(Z901:AC901,'control variables'!$O$7:$R$7)/J901+H$65*'key variables'!$B$25/scenario!J$65))</f>
        <v>3.4864671553243802E-44</v>
      </c>
      <c r="S901" s="10">
        <f ca="1">IF(IF($A901&gt;='key variables'!$B$26,N901*SUMPRODUCT(Z901:AC901,'control variables'!$O$6:$R$6)/J901+I$65*'key variables'!$B$25/scenario!J$65,N901*SUMPRODUCT(Z901:AC901,'control variables'!$O$7:$R$7)/J901+I$65*'key variables'!$B$25/scenario!J$65)&lt;'key variables'!$B$28,0,IF($A901&gt;='key variables'!$B$26,N901*SUMPRODUCT(Z901:AC901,'control variables'!$O$6:$R$6)/J901+I$65*'key variables'!$B$25/scenario!J$65,N901*SUMPRODUCT(Z901:AC901,'control variables'!$O$7:$R$7)/J901+I$65*'key variables'!$B$25/scenario!J$65))</f>
        <v>1.5671497280635135E-44</v>
      </c>
      <c r="T901" s="10">
        <f t="shared" ref="T901:T964" ca="1" si="692">SUM(P901:S901)</f>
        <v>7.2260686661718331E-44</v>
      </c>
      <c r="U901" s="82">
        <f ca="1">SUMPRODUCT(P871:P900,'control variables'!AD$7:AD$36)</f>
        <v>2.1380813594112855E-44</v>
      </c>
      <c r="V901" s="82">
        <f ca="1">SUMPRODUCT(Q871:Q900,'control variables'!AE$7:AE$36)</f>
        <v>2.4679183187195413E-44</v>
      </c>
      <c r="W901" s="82">
        <f ca="1">SUMPRODUCT(R871:R900,'control variables'!AF$7:AF$36)</f>
        <v>7.3919553577658885E-44</v>
      </c>
      <c r="X901" s="82">
        <f ca="1">SUMPRODUCT(S871:S900,'control variables'!AG$7:AG$36)</f>
        <v>3.3226473426228623E-44</v>
      </c>
      <c r="Y901" s="82">
        <f t="shared" ca="1" si="686"/>
        <v>1.5320602378519578E-43</v>
      </c>
      <c r="Z901" s="10">
        <f ca="1">IF($A901&gt;='key variables'!$B$26,SUMPRODUCT(P871:P900,'control variables'!V$7:V$36)*$E901,SUMPRODUCT(P871:P900,'control variables'!Z$7:Z$36)*$E901)</f>
        <v>5.2171349652584326E-44</v>
      </c>
      <c r="AA901" s="10">
        <f ca="1">IF($A901&gt;='key variables'!$B$26,SUMPRODUCT(Q871:Q900,'control variables'!W$7:W$36)*$E901,SUMPRODUCT(Q871:Q900,'control variables'!AA$7:AA$36)*$E901)</f>
        <v>6.0219705369578369E-44</v>
      </c>
      <c r="AB901" s="10">
        <f ca="1">IF($A901&gt;='key variables'!$B$26,SUMPRODUCT(R871:R900,'control variables'!X$7:X$36)*$E901,SUMPRODUCT(R871:R900,'control variables'!AB$7:AB$36)*$E901)</f>
        <v>1.8037119396264942E-43</v>
      </c>
      <c r="AC901" s="10">
        <f ca="1">IF($A901&gt;='key variables'!$B$26,SUMPRODUCT(S871:S900,'control variables'!Y$7:Y$36)*$E901,SUMPRODUCT(S871:S900,'control variables'!AC$7:AC$36)*$E901)</f>
        <v>8.1075958836261535E-44</v>
      </c>
      <c r="AD901" s="10">
        <f t="shared" ca="1" si="687"/>
        <v>3.7383820782107365E-43</v>
      </c>
      <c r="AE901" s="82">
        <f ca="1">SUMPRODUCT(P871:P900,'control variables'!AL$7:AL$36)</f>
        <v>7.1033933274010312E-44</v>
      </c>
      <c r="AF901" s="82">
        <f ca="1">SUMPRODUCT(Q871:Q900,'control variables'!AM$7:AM$36)</f>
        <v>8.1777791592687487E-44</v>
      </c>
      <c r="AG901" s="82">
        <f ca="1">SUMPRODUCT(R871:R900,'control variables'!AN$7:AN$36)</f>
        <v>2.3316997597038654E-43</v>
      </c>
      <c r="AH901" s="82">
        <f ca="1">SUMPRODUCT(S871:S900,'control variables'!AO$7:AO$36)</f>
        <v>1.00960286727928E-43</v>
      </c>
      <c r="AI901" s="82">
        <f t="shared" ca="1" si="650"/>
        <v>4.8694198756501242E-43</v>
      </c>
      <c r="AJ901" s="10">
        <f ca="1">SUMPRODUCT(P871:P900,'control variables'!AP$7:AP$36)</f>
        <v>6.787319952609543E-47</v>
      </c>
      <c r="AK901" s="10">
        <f ca="1">SUMPRODUCT(Q871:Q900,'control variables'!AQ$7:AQ$36)</f>
        <v>1.9585960997606701E-46</v>
      </c>
      <c r="AL901" s="10">
        <f ca="1">SUMPRODUCT(R871:R900,'control variables'!AR$7:AR$36)</f>
        <v>7.0397086436006365E-45</v>
      </c>
      <c r="AM901" s="10">
        <f ca="1">SUMPRODUCT(S871:S900,'control variables'!AS$7:AS$36)</f>
        <v>5.2738569804188427E-45</v>
      </c>
      <c r="AN901" s="10">
        <f t="shared" ca="1" si="672"/>
        <v>1.2577298433521641E-44</v>
      </c>
      <c r="AO901" s="82">
        <f ca="1">SUMPRODUCT(P871:P900,'control variables'!AX$7:AX$36)</f>
        <v>9.2297193433951427E-47</v>
      </c>
      <c r="AP901" s="82">
        <f ca="1">SUMPRODUCT(Q871:Q900,'control variables'!AY$7:AY$36)</f>
        <v>2.1307134402478383E-46</v>
      </c>
      <c r="AQ901" s="82">
        <f ca="1">SUMPRODUCT(R871:R900,'control variables'!AZ$7:AZ$36)</f>
        <v>1.9145858893752551E-45</v>
      </c>
      <c r="AR901" s="82">
        <f ca="1">SUMPRODUCT(S871:S900,'control variables'!BA$7:BA$36)</f>
        <v>1.4343281332348738E-45</v>
      </c>
      <c r="AS901" s="82">
        <f t="shared" ca="1" si="673"/>
        <v>3.6542825600688637E-45</v>
      </c>
      <c r="AT901" s="10">
        <f ca="1">SUMPRODUCT(P871:P900,'control variables'!AT$7:AT$36)</f>
        <v>-8.1455874910359936E-47</v>
      </c>
      <c r="AU901" s="10">
        <f ca="1">SUMPRODUCT(Q871:Q900,'control variables'!AU$7:AU$36)</f>
        <v>8.8361704554592175E-47</v>
      </c>
      <c r="AV901" s="10">
        <f ca="1">SUMPRODUCT(R871:R900,'control variables'!AV$7:AV$36)</f>
        <v>3.8049258079756666E-44</v>
      </c>
      <c r="AW901" s="10">
        <f ca="1">SUMPRODUCT(S871:S900,'control variables'!AW$7:AW$36)</f>
        <v>2.8504921933963288E-44</v>
      </c>
      <c r="AX901" s="10">
        <f t="shared" ca="1" si="651"/>
        <v>6.656108584336418E-44</v>
      </c>
      <c r="AY901" s="82">
        <f ca="1">SUMPRODUCT(P871:P900,'control variables'!BB$7:BB$36)</f>
        <v>2.9523391658807252E-46</v>
      </c>
      <c r="AZ901" s="82">
        <f ca="1">SUMPRODUCT(Q871:Q900,'control variables'!BC$7:BC$36)</f>
        <v>7.5284596081727434E-46</v>
      </c>
      <c r="BA901" s="82">
        <f ca="1">SUMPRODUCT(R871:R900,'control variables'!BD$7:BD$36)</f>
        <v>5.2701531355700697E-45</v>
      </c>
      <c r="BB901" s="82">
        <f ca="1">SUMPRODUCT(S871:S900,'control variables'!BE$7:BE$36)</f>
        <v>7.4892638161975746E-46</v>
      </c>
      <c r="BC901" s="82">
        <f t="shared" ca="1" si="674"/>
        <v>7.0671593945951748E-45</v>
      </c>
      <c r="BD901" s="10">
        <f ca="1">SUMPRODUCT(P871:P900,'control variables'!BF$7:BF$36)</f>
        <v>6.1760363811608156E-47</v>
      </c>
      <c r="BE901" s="10">
        <f ca="1">SUMPRODUCT(Q871:Q900,'control variables'!BG$7:BG$36)</f>
        <v>7.128799498229546E-47</v>
      </c>
      <c r="BF901" s="10">
        <f ca="1">SUMPRODUCT(R871:R900,'control variables'!BH$7:BH$36)</f>
        <v>2.1352314315133987E-45</v>
      </c>
      <c r="BG901" s="10">
        <f ca="1">SUMPRODUCT(S871:S900,'control variables'!BI$7:BI$36)</f>
        <v>4.7988797946062349E-45</v>
      </c>
      <c r="BH901" s="10">
        <f t="shared" ca="1" si="675"/>
        <v>7.0671595849135366E-45</v>
      </c>
      <c r="BI901" s="82">
        <f t="shared" ca="1" si="652"/>
        <v>7.1247711315688026E-44</v>
      </c>
      <c r="BJ901" s="82">
        <f t="shared" ca="1" si="653"/>
        <v>8.2618999258059352E-44</v>
      </c>
      <c r="BK901" s="82">
        <f t="shared" ca="1" si="654"/>
        <v>2.7648938718571328E-43</v>
      </c>
      <c r="BL901" s="82">
        <f t="shared" ca="1" si="655"/>
        <v>1.3021413504351104E-43</v>
      </c>
      <c r="BM901" s="82">
        <f t="shared" ca="1" si="645"/>
        <v>5.6057023280297165E-43</v>
      </c>
      <c r="BN901" s="10">
        <f ca="1">BN900+BI901-INDIRECT(ADDRESS(MAX($D901-'key variables'!$B$9*30,34),scenario!BI$4),TRUE)</f>
        <v>9439390.0751690175</v>
      </c>
      <c r="BO901" s="10">
        <f ca="1">BO900+BJ901-INDIRECT(ADDRESS(MAX($D901-'key variables'!$B$9*30,34),scenario!BJ$4),TRUE)</f>
        <v>10895583.360992203</v>
      </c>
      <c r="BP901" s="10">
        <f ca="1">BP900+BK901-INDIRECT(ADDRESS(MAX($D901-'key variables'!$B$9*30,34),scenario!BK$4),TRUE)</f>
        <v>32531162.537994072</v>
      </c>
      <c r="BQ901" s="10">
        <f ca="1">BQ900+BL901-INDIRECT(ADDRESS(MAX($D901-'key variables'!$B$9*30,34),scenario!BL$4),TRUE)</f>
        <v>14415841.516535141</v>
      </c>
      <c r="BR901" s="10">
        <f t="shared" ca="1" si="676"/>
        <v>67281977.490690395</v>
      </c>
      <c r="BS901" s="82">
        <f t="shared" ca="1" si="657"/>
        <v>-2.3433848477536824E-9</v>
      </c>
      <c r="BT901" s="82">
        <f t="shared" ca="1" si="658"/>
        <v>-3.4288309057018498E-10</v>
      </c>
      <c r="BU901" s="82">
        <f t="shared" ca="1" si="659"/>
        <v>-4.2578247660364599E-9</v>
      </c>
      <c r="BV901" s="82">
        <f t="shared" ca="1" si="660"/>
        <v>-2.9943922343414556E-9</v>
      </c>
      <c r="BW901" s="82">
        <f t="shared" ca="1" si="677"/>
        <v>-9.9384849387017825E-9</v>
      </c>
      <c r="BX901" s="10">
        <f t="shared" ca="1" si="661"/>
        <v>-1.8625994260191893E-12</v>
      </c>
      <c r="BY901" s="10">
        <f t="shared" ca="1" si="662"/>
        <v>2.8902850229962428E-12</v>
      </c>
      <c r="BZ901" s="10">
        <f t="shared" ca="1" si="663"/>
        <v>-3.5034723983035463E-11</v>
      </c>
      <c r="CA901" s="10">
        <f t="shared" ca="1" si="664"/>
        <v>-2.0257049910634696E-11</v>
      </c>
      <c r="CB901" s="10">
        <v>0</v>
      </c>
      <c r="CC901" s="82">
        <f t="shared" ca="1" si="665"/>
        <v>3.9725652202851362E-13</v>
      </c>
      <c r="CD901" s="82">
        <f t="shared" ca="1" si="666"/>
        <v>3.4270724516460853E-13</v>
      </c>
      <c r="CE901" s="82">
        <f t="shared" ca="1" si="667"/>
        <v>1.8915613015532971E-10</v>
      </c>
      <c r="CF901" s="82">
        <f t="shared" ca="1" si="668"/>
        <v>3.7028113764059381E-11</v>
      </c>
      <c r="CG901" s="82">
        <f t="shared" ca="1" si="678"/>
        <v>2.269242076865822E-10</v>
      </c>
      <c r="CH901" s="13" t="str">
        <f t="shared" ca="1" si="679"/>
        <v/>
      </c>
      <c r="CI901" s="81">
        <f t="shared" ca="1" si="688"/>
        <v>0.1131775965863165</v>
      </c>
      <c r="CJ901" s="81">
        <f t="shared" ca="1" si="689"/>
        <v>0.13063724757458739</v>
      </c>
      <c r="CK901" s="81">
        <f t="shared" ca="1" si="690"/>
        <v>0.39004625943939081</v>
      </c>
      <c r="CL901" s="81">
        <f t="shared" ca="1" si="691"/>
        <v>0.17284488538116416</v>
      </c>
      <c r="CM901" s="89">
        <f t="shared" ca="1" si="680"/>
        <v>0.80670598898145884</v>
      </c>
    </row>
    <row r="902" spans="1:91" x14ac:dyDescent="0.3">
      <c r="A902">
        <v>837</v>
      </c>
      <c r="B902" s="3">
        <f t="shared" ref="B902:B965" si="693">(A902+68)/360</f>
        <v>2.5138888888888888</v>
      </c>
      <c r="C902" s="3">
        <f t="shared" si="681"/>
        <v>27.9</v>
      </c>
      <c r="D902" s="4">
        <f t="shared" ca="1" si="669"/>
        <v>902</v>
      </c>
      <c r="E902" s="58">
        <f>(0.5*(COS(B902*2*PI())+1)*('key variables'!$B$4-'key variables'!$B$6)+'key variables'!$B$6)/'key variables'!$B$4</f>
        <v>1</v>
      </c>
      <c r="F902" s="10">
        <f t="shared" ca="1" si="682"/>
        <v>11689222.907461114</v>
      </c>
      <c r="G902" s="10">
        <f t="shared" ca="1" si="683"/>
        <v>13492492.798713122</v>
      </c>
      <c r="H902" s="10">
        <f t="shared" ca="1" si="684"/>
        <v>40309474.521088287</v>
      </c>
      <c r="I902" s="10">
        <f t="shared" ca="1" si="685"/>
        <v>17912154.249750931</v>
      </c>
      <c r="J902" s="10">
        <f t="shared" ca="1" si="670"/>
        <v>83403344.477013454</v>
      </c>
      <c r="K902" s="82">
        <f t="shared" ca="1" si="646"/>
        <v>2249832.832292099</v>
      </c>
      <c r="L902" s="82">
        <f t="shared" ca="1" si="647"/>
        <v>2596909.4377209195</v>
      </c>
      <c r="M902" s="82">
        <f t="shared" ca="1" si="648"/>
        <v>7778311.98309422</v>
      </c>
      <c r="N902" s="82">
        <f t="shared" ca="1" si="649"/>
        <v>3496312.733215793</v>
      </c>
      <c r="O902" s="82">
        <f t="shared" ca="1" si="671"/>
        <v>16121366.986323033</v>
      </c>
      <c r="P902" s="10">
        <f ca="1">IF(IF($A902&gt;='key variables'!$B$26,K902*SUMPRODUCT(Z902:AC902,'control variables'!$O$3:$R$3)/J902+F$65*'key variables'!$B$25/scenario!J$65,K902*SUMPRODUCT(Z902:AC902,'control variables'!$O$7:$R$7)/J902+F$65*'key variables'!$B$25/scenario!J$65)&lt;'key variables'!$B$28,0,IF($A902&gt;='key variables'!$B$26,K902*SUMPRODUCT(Z902:AC902,'control variables'!$O$3:$R$3)/J902+F$65*'key variables'!$B$25/scenario!J$65,K902*SUMPRODUCT(Z902:AC902,'control variables'!$O$7:$R$7)/J902+F$65*'key variables'!$B$25/scenario!J$65))</f>
        <v>8.6771222988318806E-45</v>
      </c>
      <c r="Q902" s="10">
        <f ca="1">IF(IF($A902&gt;='key variables'!$B$26,L902*SUMPRODUCT(Z902:AC902,'control variables'!$O$4:$R$4)/J902+G$65*'key variables'!$B$25/scenario!J$65,L902*SUMPRODUCT(Z902:AC902,'control variables'!$O$7:$R$7)/J902+G$65*'key variables'!$B$25/scenario!J$65)&lt;'key variables'!$B$28,0,IF($A902&gt;='key variables'!$B$26,L902*SUMPRODUCT(Z902:AC902,'control variables'!$O$4:$R$4)/J902+G$65*'key variables'!$B$25/scenario!J$65,L902*SUMPRODUCT(Z902:AC902,'control variables'!$O$7:$R$7)/J902+G$65*'key variables'!$B$25/scenario!J$65))</f>
        <v>1.0015722264635157E-44</v>
      </c>
      <c r="R902" s="10">
        <f ca="1">IF(IF($A902&gt;='key variables'!$B$26,M902*SUMPRODUCT(Z902:AC902,'control variables'!$O$5:$R$5)/J902+H$65*'key variables'!$B$25/scenario!J$65,M902*SUMPRODUCT(Z902:AC902,'control variables'!$O$7:$R$7)/J902+H$65*'key variables'!$B$25/scenario!J$65)&lt;'key variables'!$B$28,0,IF($A902&gt;='key variables'!$B$26,M902*SUMPRODUCT(Z902:AC902,'control variables'!$O$5:$R$5)/J902+H$65*'key variables'!$B$25/scenario!J$65,M902*SUMPRODUCT(Z902:AC902,'control variables'!$O$7:$R$7)/J902+H$65*'key variables'!$B$25/scenario!J$65))</f>
        <v>2.9999279674044388E-44</v>
      </c>
      <c r="S902" s="10">
        <f ca="1">IF(IF($A902&gt;='key variables'!$B$26,N902*SUMPRODUCT(Z902:AC902,'control variables'!$O$6:$R$6)/J902+I$65*'key variables'!$B$25/scenario!J$65,N902*SUMPRODUCT(Z902:AC902,'control variables'!$O$7:$R$7)/J902+I$65*'key variables'!$B$25/scenario!J$65)&lt;'key variables'!$B$28,0,IF($A902&gt;='key variables'!$B$26,N902*SUMPRODUCT(Z902:AC902,'control variables'!$O$6:$R$6)/J902+I$65*'key variables'!$B$25/scenario!J$65,N902*SUMPRODUCT(Z902:AC902,'control variables'!$O$7:$R$7)/J902+I$65*'key variables'!$B$25/scenario!J$65))</f>
        <v>1.3484527714963038E-44</v>
      </c>
      <c r="T902" s="10">
        <f t="shared" ca="1" si="692"/>
        <v>6.2176651952474466E-44</v>
      </c>
      <c r="U902" s="82">
        <f ca="1">SUMPRODUCT(P872:P901,'control variables'!AD$7:AD$36)</f>
        <v>1.8397104521374016E-44</v>
      </c>
      <c r="V902" s="82">
        <f ca="1">SUMPRODUCT(Q872:Q901,'control variables'!AE$7:AE$36)</f>
        <v>2.1235184086820018E-44</v>
      </c>
      <c r="W902" s="82">
        <f ca="1">SUMPRODUCT(R872:R901,'control variables'!AF$7:AF$36)</f>
        <v>6.360402270734651E-44</v>
      </c>
      <c r="X902" s="82">
        <f ca="1">SUMPRODUCT(S872:S901,'control variables'!AG$7:AG$36)</f>
        <v>2.8589693362618147E-44</v>
      </c>
      <c r="Y902" s="82">
        <f t="shared" ca="1" si="686"/>
        <v>1.3182600467815871E-43</v>
      </c>
      <c r="Z902" s="10">
        <f ca="1">IF($A902&gt;='key variables'!$B$26,SUMPRODUCT(P872:P901,'control variables'!V$7:V$36)*$E902,SUMPRODUCT(P872:P901,'control variables'!Z$7:Z$36)*$E902)</f>
        <v>4.4890797459832048E-44</v>
      </c>
      <c r="AA902" s="10">
        <f ca="1">IF($A902&gt;='key variables'!$B$26,SUMPRODUCT(Q872:Q901,'control variables'!W$7:W$36)*$E902,SUMPRODUCT(Q872:Q901,'control variables'!AA$7:AA$36)*$E902)</f>
        <v>5.1815998912011928E-44</v>
      </c>
      <c r="AB902" s="10">
        <f ca="1">IF($A902&gt;='key variables'!$B$26,SUMPRODUCT(R872:R901,'control variables'!X$7:X$36)*$E902,SUMPRODUCT(R872:R901,'control variables'!AB$7:AB$36)*$E902)</f>
        <v>1.5520025434811209E-43</v>
      </c>
      <c r="AC902" s="10">
        <f ca="1">IF($A902&gt;='key variables'!$B$26,SUMPRODUCT(S872:S901,'control variables'!Y$7:Y$36)*$E902,SUMPRODUCT(S872:S901,'control variables'!AC$7:AC$36)*$E902)</f>
        <v>6.9761746077427947E-44</v>
      </c>
      <c r="AD902" s="10">
        <f t="shared" ca="1" si="687"/>
        <v>3.2166879679738405E-43</v>
      </c>
      <c r="AE902" s="82">
        <f ca="1">SUMPRODUCT(P872:P901,'control variables'!AL$7:AL$36)</f>
        <v>6.1121092948778348E-44</v>
      </c>
      <c r="AF902" s="82">
        <f ca="1">SUMPRODUCT(Q872:Q901,'control variables'!AM$7:AM$36)</f>
        <v>7.0365637529905127E-44</v>
      </c>
      <c r="AG902" s="82">
        <f ca="1">SUMPRODUCT(R872:R901,'control variables'!AN$7:AN$36)</f>
        <v>2.006309254926863E-43</v>
      </c>
      <c r="AH902" s="82">
        <f ca="1">SUMPRODUCT(S872:S901,'control variables'!AO$7:AO$36)</f>
        <v>8.6871200633497183E-44</v>
      </c>
      <c r="AI902" s="82">
        <f t="shared" ca="1" si="650"/>
        <v>4.1898885660486695E-43</v>
      </c>
      <c r="AJ902" s="10">
        <f ca="1">SUMPRODUCT(P872:P901,'control variables'!AP$7:AP$36)</f>
        <v>5.8401442039860857E-47</v>
      </c>
      <c r="AK902" s="10">
        <f ca="1">SUMPRODUCT(Q872:Q901,'control variables'!AQ$7:AQ$36)</f>
        <v>1.6852724992829075E-46</v>
      </c>
      <c r="AL902" s="10">
        <f ca="1">SUMPRODUCT(R872:R901,'control variables'!AR$7:AR$36)</f>
        <v>6.0573118579548019E-45</v>
      </c>
      <c r="AM902" s="10">
        <f ca="1">SUMPRODUCT(S872:S901,'control variables'!AS$7:AS$36)</f>
        <v>4.5378861600598116E-45</v>
      </c>
      <c r="AN902" s="10">
        <f t="shared" ca="1" si="672"/>
        <v>1.0822126709982764E-44</v>
      </c>
      <c r="AO902" s="82">
        <f ca="1">SUMPRODUCT(P872:P901,'control variables'!AX$7:AX$36)</f>
        <v>7.9417048708633781E-47</v>
      </c>
      <c r="AP902" s="82">
        <f ca="1">SUMPRODUCT(Q872:Q901,'control variables'!AY$7:AY$36)</f>
        <v>1.8333707317914786E-46</v>
      </c>
      <c r="AQ902" s="82">
        <f ca="1">SUMPRODUCT(R872:R901,'control variables'!AZ$7:AZ$36)</f>
        <v>1.6474039477937781E-45</v>
      </c>
      <c r="AR902" s="82">
        <f ca="1">SUMPRODUCT(S872:S901,'control variables'!BA$7:BA$36)</f>
        <v>1.2341665329487256E-45</v>
      </c>
      <c r="AS902" s="82">
        <f t="shared" ca="1" si="673"/>
        <v>3.144324602630285E-45</v>
      </c>
      <c r="AT902" s="10">
        <f ca="1">SUMPRODUCT(P872:P901,'control variables'!AT$7:AT$36)</f>
        <v>-7.0088644569563114E-47</v>
      </c>
      <c r="AU902" s="10">
        <f ca="1">SUMPRODUCT(Q872:Q901,'control variables'!AU$7:AU$36)</f>
        <v>7.6030760346051896E-47</v>
      </c>
      <c r="AV902" s="10">
        <f ca="1">SUMPRODUCT(R872:R901,'control variables'!AV$7:AV$36)</f>
        <v>3.2739454687859037E-44</v>
      </c>
      <c r="AW902" s="10">
        <f ca="1">SUMPRODUCT(S872:S901,'control variables'!AW$7:AW$36)</f>
        <v>2.4527038032693183E-44</v>
      </c>
      <c r="AX902" s="10">
        <f t="shared" ca="1" si="651"/>
        <v>5.7272434836328704E-44</v>
      </c>
      <c r="AY902" s="82">
        <f ca="1">SUMPRODUCT(P872:P901,'control variables'!BB$7:BB$36)</f>
        <v>2.5403379519762157E-46</v>
      </c>
      <c r="AZ902" s="82">
        <f ca="1">SUMPRODUCT(Q872:Q901,'control variables'!BC$7:BC$36)</f>
        <v>6.4778572474263796E-46</v>
      </c>
      <c r="BA902" s="82">
        <f ca="1">SUMPRODUCT(R872:R901,'control variables'!BD$7:BD$36)</f>
        <v>4.5346991896241969E-45</v>
      </c>
      <c r="BB902" s="82">
        <f ca="1">SUMPRODUCT(S872:S901,'control variables'!BE$7:BE$36)</f>
        <v>6.4441312585349301E-46</v>
      </c>
      <c r="BC902" s="82">
        <f t="shared" ca="1" si="674"/>
        <v>6.0809318354179496E-45</v>
      </c>
      <c r="BD902" s="10">
        <f ca="1">SUMPRODUCT(P872:P901,'control variables'!BF$7:BF$36)</f>
        <v>5.3141657276928564E-47</v>
      </c>
      <c r="BE902" s="10">
        <f ca="1">SUMPRODUCT(Q872:Q901,'control variables'!BG$7:BG$36)</f>
        <v>6.1339700149183831E-47</v>
      </c>
      <c r="BF902" s="10">
        <f ca="1">SUMPRODUCT(R872:R901,'control variables'!BH$7:BH$36)</f>
        <v>1.8372582338817669E-45</v>
      </c>
      <c r="BG902" s="10">
        <f ca="1">SUMPRODUCT(S872:S901,'control variables'!BI$7:BI$36)</f>
        <v>4.129192407869358E-45</v>
      </c>
      <c r="BH902" s="10">
        <f t="shared" ca="1" si="675"/>
        <v>6.0809319991772376E-45</v>
      </c>
      <c r="BI902" s="82">
        <f t="shared" ca="1" si="652"/>
        <v>6.1305038099406411E-44</v>
      </c>
      <c r="BJ902" s="82">
        <f t="shared" ca="1" si="653"/>
        <v>7.1089454014993824E-44</v>
      </c>
      <c r="BK902" s="82">
        <f t="shared" ca="1" si="654"/>
        <v>2.379050793701695E-43</v>
      </c>
      <c r="BL902" s="82">
        <f t="shared" ca="1" si="655"/>
        <v>1.1204265179204386E-43</v>
      </c>
      <c r="BM902" s="82">
        <f t="shared" ca="1" si="645"/>
        <v>4.8234222327661359E-43</v>
      </c>
      <c r="BN902" s="10">
        <f ca="1">BN901+BI902-INDIRECT(ADDRESS(MAX($D902-'key variables'!$B$9*30,34),scenario!BI$4),TRUE)</f>
        <v>9439390.0751690175</v>
      </c>
      <c r="BO902" s="10">
        <f ca="1">BO901+BJ902-INDIRECT(ADDRESS(MAX($D902-'key variables'!$B$9*30,34),scenario!BJ$4),TRUE)</f>
        <v>10895583.360992203</v>
      </c>
      <c r="BP902" s="10">
        <f ca="1">BP901+BK902-INDIRECT(ADDRESS(MAX($D902-'key variables'!$B$9*30,34),scenario!BK$4),TRUE)</f>
        <v>32531162.537994072</v>
      </c>
      <c r="BQ902" s="10">
        <f ca="1">BQ901+BL902-INDIRECT(ADDRESS(MAX($D902-'key variables'!$B$9*30,34),scenario!BL$4),TRUE)</f>
        <v>14415841.516535141</v>
      </c>
      <c r="BR902" s="10">
        <f t="shared" ca="1" si="676"/>
        <v>67281977.490690395</v>
      </c>
      <c r="BS902" s="82">
        <f t="shared" ca="1" si="657"/>
        <v>-2.3433848477536824E-9</v>
      </c>
      <c r="BT902" s="82">
        <f t="shared" ca="1" si="658"/>
        <v>-3.4288309057018498E-10</v>
      </c>
      <c r="BU902" s="82">
        <f t="shared" ca="1" si="659"/>
        <v>-4.2578247660364599E-9</v>
      </c>
      <c r="BV902" s="82">
        <f t="shared" ca="1" si="660"/>
        <v>-2.9943922343414556E-9</v>
      </c>
      <c r="BW902" s="82">
        <f t="shared" ca="1" si="677"/>
        <v>-9.9384849387017825E-9</v>
      </c>
      <c r="BX902" s="10">
        <f t="shared" ca="1" si="661"/>
        <v>-1.8625994260191893E-12</v>
      </c>
      <c r="BY902" s="10">
        <f t="shared" ca="1" si="662"/>
        <v>2.8902850229962428E-12</v>
      </c>
      <c r="BZ902" s="10">
        <f t="shared" ca="1" si="663"/>
        <v>-3.5034723983035463E-11</v>
      </c>
      <c r="CA902" s="10">
        <f t="shared" ca="1" si="664"/>
        <v>-2.0257049910634696E-11</v>
      </c>
      <c r="CB902" s="10">
        <v>0</v>
      </c>
      <c r="CC902" s="82">
        <f t="shared" ca="1" si="665"/>
        <v>3.9725652202851362E-13</v>
      </c>
      <c r="CD902" s="82">
        <f t="shared" ca="1" si="666"/>
        <v>3.4270724516460853E-13</v>
      </c>
      <c r="CE902" s="82">
        <f t="shared" ca="1" si="667"/>
        <v>1.8915613015532971E-10</v>
      </c>
      <c r="CF902" s="82">
        <f t="shared" ca="1" si="668"/>
        <v>3.7028113764059381E-11</v>
      </c>
      <c r="CG902" s="82">
        <f t="shared" ca="1" si="678"/>
        <v>2.269242076865822E-10</v>
      </c>
      <c r="CH902" s="13" t="str">
        <f t="shared" ca="1" si="679"/>
        <v/>
      </c>
      <c r="CI902" s="81">
        <f t="shared" ca="1" si="688"/>
        <v>0.1131775965863165</v>
      </c>
      <c r="CJ902" s="81">
        <f t="shared" ca="1" si="689"/>
        <v>0.13063724757458739</v>
      </c>
      <c r="CK902" s="81">
        <f t="shared" ca="1" si="690"/>
        <v>0.39004625943939081</v>
      </c>
      <c r="CL902" s="81">
        <f t="shared" ca="1" si="691"/>
        <v>0.17284488538116416</v>
      </c>
      <c r="CM902" s="89">
        <f t="shared" ca="1" si="680"/>
        <v>0.80670598898145884</v>
      </c>
    </row>
    <row r="903" spans="1:91" x14ac:dyDescent="0.3">
      <c r="A903">
        <v>838</v>
      </c>
      <c r="B903" s="3">
        <f t="shared" si="693"/>
        <v>2.5166666666666666</v>
      </c>
      <c r="C903" s="3">
        <f t="shared" si="681"/>
        <v>27.933333333333334</v>
      </c>
      <c r="D903" s="4">
        <f t="shared" ca="1" si="669"/>
        <v>903</v>
      </c>
      <c r="E903" s="58">
        <f>(0.5*(COS(B903*2*PI())+1)*('key variables'!$B$4-'key variables'!$B$6)+'key variables'!$B$6)/'key variables'!$B$4</f>
        <v>1</v>
      </c>
      <c r="F903" s="10">
        <f t="shared" ca="1" si="682"/>
        <v>11689222.907461114</v>
      </c>
      <c r="G903" s="10">
        <f t="shared" ca="1" si="683"/>
        <v>13492492.798713122</v>
      </c>
      <c r="H903" s="10">
        <f t="shared" ca="1" si="684"/>
        <v>40309474.521088287</v>
      </c>
      <c r="I903" s="10">
        <f t="shared" ca="1" si="685"/>
        <v>17912154.249750931</v>
      </c>
      <c r="J903" s="10">
        <f t="shared" ca="1" si="670"/>
        <v>83403344.477013454</v>
      </c>
      <c r="K903" s="82">
        <f t="shared" ca="1" si="646"/>
        <v>2249832.832292099</v>
      </c>
      <c r="L903" s="82">
        <f t="shared" ca="1" si="647"/>
        <v>2596909.4377209195</v>
      </c>
      <c r="M903" s="82">
        <f t="shared" ca="1" si="648"/>
        <v>7778311.98309422</v>
      </c>
      <c r="N903" s="82">
        <f t="shared" ca="1" si="649"/>
        <v>3496312.733215793</v>
      </c>
      <c r="O903" s="82">
        <f t="shared" ca="1" si="671"/>
        <v>16121366.986323033</v>
      </c>
      <c r="P903" s="10">
        <f ca="1">IF(IF($A903&gt;='key variables'!$B$26,K903*SUMPRODUCT(Z903:AC903,'control variables'!$O$3:$R$3)/J903+F$65*'key variables'!$B$25/scenario!J$65,K903*SUMPRODUCT(Z903:AC903,'control variables'!$O$7:$R$7)/J903+F$65*'key variables'!$B$25/scenario!J$65)&lt;'key variables'!$B$28,0,IF($A903&gt;='key variables'!$B$26,K903*SUMPRODUCT(Z903:AC903,'control variables'!$O$3:$R$3)/J903+F$65*'key variables'!$B$25/scenario!J$65,K903*SUMPRODUCT(Z903:AC903,'control variables'!$O$7:$R$7)/J903+F$65*'key variables'!$B$25/scenario!J$65))</f>
        <v>7.4662231712412472E-45</v>
      </c>
      <c r="Q903" s="10">
        <f ca="1">IF(IF($A903&gt;='key variables'!$B$26,L903*SUMPRODUCT(Z903:AC903,'control variables'!$O$4:$R$4)/J903+G$65*'key variables'!$B$25/scenario!J$65,L903*SUMPRODUCT(Z903:AC903,'control variables'!$O$7:$R$7)/J903+G$65*'key variables'!$B$25/scenario!J$65)&lt;'key variables'!$B$28,0,IF($A903&gt;='key variables'!$B$26,L903*SUMPRODUCT(Z903:AC903,'control variables'!$O$4:$R$4)/J903+G$65*'key variables'!$B$25/scenario!J$65,L903*SUMPRODUCT(Z903:AC903,'control variables'!$O$7:$R$7)/J903+G$65*'key variables'!$B$25/scenario!J$65))</f>
        <v>8.6180204765585415E-45</v>
      </c>
      <c r="R903" s="10">
        <f ca="1">IF(IF($A903&gt;='key variables'!$B$26,M903*SUMPRODUCT(Z903:AC903,'control variables'!$O$5:$R$5)/J903+H$65*'key variables'!$B$25/scenario!J$65,M903*SUMPRODUCT(Z903:AC903,'control variables'!$O$7:$R$7)/J903+H$65*'key variables'!$B$25/scenario!J$65)&lt;'key variables'!$B$28,0,IF($A903&gt;='key variables'!$B$26,M903*SUMPRODUCT(Z903:AC903,'control variables'!$O$5:$R$5)/J903+H$65*'key variables'!$B$25/scenario!J$65,M903*SUMPRODUCT(Z903:AC903,'control variables'!$O$7:$R$7)/J903+H$65*'key variables'!$B$25/scenario!J$65))</f>
        <v>2.5812856994426516E-44</v>
      </c>
      <c r="S903" s="10">
        <f ca="1">IF(IF($A903&gt;='key variables'!$B$26,N903*SUMPRODUCT(Z903:AC903,'control variables'!$O$6:$R$6)/J903+I$65*'key variables'!$B$25/scenario!J$65,N903*SUMPRODUCT(Z903:AC903,'control variables'!$O$7:$R$7)/J903+I$65*'key variables'!$B$25/scenario!J$65)&lt;'key variables'!$B$28,0,IF($A903&gt;='key variables'!$B$26,N903*SUMPRODUCT(Z903:AC903,'control variables'!$O$6:$R$6)/J903+I$65*'key variables'!$B$25/scenario!J$65,N903*SUMPRODUCT(Z903:AC903,'control variables'!$O$7:$R$7)/J903+I$65*'key variables'!$B$25/scenario!J$65))</f>
        <v>1.1602751443558107E-44</v>
      </c>
      <c r="T903" s="10">
        <f t="shared" ca="1" si="692"/>
        <v>5.3499852085784412E-44</v>
      </c>
      <c r="U903" s="82">
        <f ca="1">SUMPRODUCT(P873:P902,'control variables'!AD$7:AD$36)</f>
        <v>1.582977435730287E-44</v>
      </c>
      <c r="V903" s="82">
        <f ca="1">SUMPRODUCT(Q873:Q902,'control variables'!AE$7:AE$36)</f>
        <v>1.8271797724452111E-44</v>
      </c>
      <c r="W903" s="82">
        <f ca="1">SUMPRODUCT(R873:R902,'control variables'!AF$7:AF$36)</f>
        <v>5.47280321479016E-44</v>
      </c>
      <c r="X903" s="82">
        <f ca="1">SUMPRODUCT(S873:S902,'control variables'!AG$7:AG$36)</f>
        <v>2.4599979542917987E-44</v>
      </c>
      <c r="Y903" s="82">
        <f t="shared" ca="1" si="686"/>
        <v>1.1342958377257458E-43</v>
      </c>
      <c r="Z903" s="10">
        <f ca="1">IF($A903&gt;='key variables'!$B$26,SUMPRODUCT(P873:P902,'control variables'!V$7:V$36)*$E903,SUMPRODUCT(P873:P902,'control variables'!Z$7:Z$36)*$E903)</f>
        <v>3.8626251956275397E-44</v>
      </c>
      <c r="AA903" s="10">
        <f ca="1">IF($A903&gt;='key variables'!$B$26,SUMPRODUCT(Q873:Q902,'control variables'!W$7:W$36)*$E903,SUMPRODUCT(Q873:Q902,'control variables'!AA$7:AA$36)*$E903)</f>
        <v>4.4585036189930786E-44</v>
      </c>
      <c r="AB903" s="10">
        <f ca="1">IF($A903&gt;='key variables'!$B$26,SUMPRODUCT(R873:R902,'control variables'!X$7:X$36)*$E903,SUMPRODUCT(R873:R902,'control variables'!AB$7:AB$36)*$E903)</f>
        <v>1.3354193882370458E-43</v>
      </c>
      <c r="AC903" s="10">
        <f ca="1">IF($A903&gt;='key variables'!$B$26,SUMPRODUCT(S873:S902,'control variables'!Y$7:Y$36)*$E903,SUMPRODUCT(S873:S902,'control variables'!AC$7:AC$36)*$E903)</f>
        <v>6.002644045937428E-44</v>
      </c>
      <c r="AD903" s="10">
        <f t="shared" ca="1" si="687"/>
        <v>2.7677966742928504E-43</v>
      </c>
      <c r="AE903" s="82">
        <f ca="1">SUMPRODUCT(P873:P902,'control variables'!AL$7:AL$36)</f>
        <v>5.2591597157411537E-44</v>
      </c>
      <c r="AF903" s="82">
        <f ca="1">SUMPRODUCT(Q873:Q902,'control variables'!AM$7:AM$36)</f>
        <v>6.054605839261542E-44</v>
      </c>
      <c r="AG903" s="82">
        <f ca="1">SUMPRODUCT(R873:R902,'control variables'!AN$7:AN$36)</f>
        <v>1.7263272467448411E-43</v>
      </c>
      <c r="AH903" s="82">
        <f ca="1">SUMPRODUCT(S873:S902,'control variables'!AO$7:AO$36)</f>
        <v>7.4748257399884622E-44</v>
      </c>
      <c r="AI903" s="82">
        <f t="shared" ca="1" si="650"/>
        <v>3.6051863762439568E-43</v>
      </c>
      <c r="AJ903" s="10">
        <f ca="1">SUMPRODUCT(P873:P902,'control variables'!AP$7:AP$36)</f>
        <v>5.0251475636180867E-47</v>
      </c>
      <c r="AK903" s="10">
        <f ca="1">SUMPRODUCT(Q873:Q902,'control variables'!AQ$7:AQ$36)</f>
        <v>1.4500914186372109E-46</v>
      </c>
      <c r="AL903" s="10">
        <f ca="1">SUMPRODUCT(R873:R902,'control variables'!AR$7:AR$36)</f>
        <v>5.2120093035204506E-45</v>
      </c>
      <c r="AM903" s="10">
        <f ca="1">SUMPRODUCT(S873:S902,'control variables'!AS$7:AS$36)</f>
        <v>3.9046206368734259E-45</v>
      </c>
      <c r="AN903" s="10">
        <f t="shared" ca="1" si="672"/>
        <v>9.3118905578937783E-45</v>
      </c>
      <c r="AO903" s="82">
        <f ca="1">SUMPRODUCT(P873:P902,'control variables'!AX$7:AX$36)</f>
        <v>6.8334338141093062E-47</v>
      </c>
      <c r="AP903" s="82">
        <f ca="1">SUMPRODUCT(Q873:Q902,'control variables'!AY$7:AY$36)</f>
        <v>1.5775224282617058E-46</v>
      </c>
      <c r="AQ903" s="82">
        <f ca="1">SUMPRODUCT(R873:R902,'control variables'!AZ$7:AZ$36)</f>
        <v>1.4175074527955002E-45</v>
      </c>
      <c r="AR903" s="82">
        <f ca="1">SUMPRODUCT(S873:S902,'control variables'!BA$7:BA$36)</f>
        <v>1.0619376387852365E-45</v>
      </c>
      <c r="AS903" s="82">
        <f t="shared" ca="1" si="673"/>
        <v>2.7055316725480003E-45</v>
      </c>
      <c r="AT903" s="10">
        <f ca="1">SUMPRODUCT(P873:P902,'control variables'!AT$7:AT$36)</f>
        <v>-6.0307720014112381E-47</v>
      </c>
      <c r="AU903" s="10">
        <f ca="1">SUMPRODUCT(Q873:Q902,'control variables'!AU$7:AU$36)</f>
        <v>6.5420608938426752E-47</v>
      </c>
      <c r="AV903" s="10">
        <f ca="1">SUMPRODUCT(R873:R902,'control variables'!AV$7:AV$36)</f>
        <v>2.8170638465842845E-44</v>
      </c>
      <c r="AW903" s="10">
        <f ca="1">SUMPRODUCT(S873:S902,'control variables'!AW$7:AW$36)</f>
        <v>2.1104270906295919E-44</v>
      </c>
      <c r="AX903" s="10">
        <f t="shared" ca="1" si="651"/>
        <v>4.9280022261063079E-44</v>
      </c>
      <c r="AY903" s="82">
        <f ca="1">SUMPRODUCT(P873:P902,'control variables'!BB$7:BB$36)</f>
        <v>2.1858318261091781E-46</v>
      </c>
      <c r="AZ903" s="82">
        <f ca="1">SUMPRODUCT(Q873:Q902,'control variables'!BC$7:BC$36)</f>
        <v>5.5738672586462029E-46</v>
      </c>
      <c r="BA903" s="82">
        <f ca="1">SUMPRODUCT(R873:R902,'control variables'!BD$7:BD$36)</f>
        <v>3.9018784106268682E-45</v>
      </c>
      <c r="BB903" s="82">
        <f ca="1">SUMPRODUCT(S873:S902,'control variables'!BE$7:BE$36)</f>
        <v>5.5448477575878562E-46</v>
      </c>
      <c r="BC903" s="82">
        <f t="shared" ca="1" si="674"/>
        <v>5.2323330948611922E-45</v>
      </c>
      <c r="BD903" s="10">
        <f ca="1">SUMPRODUCT(P873:P902,'control variables'!BF$7:BF$36)</f>
        <v>4.5725697904774056E-47</v>
      </c>
      <c r="BE903" s="10">
        <f ca="1">SUMPRODUCT(Q873:Q902,'control variables'!BG$7:BG$36)</f>
        <v>5.2779697553932087E-47</v>
      </c>
      <c r="BF903" s="10">
        <f ca="1">SUMPRODUCT(R873:R902,'control variables'!BH$7:BH$36)</f>
        <v>1.5808674264287443E-45</v>
      </c>
      <c r="BG903" s="10">
        <f ca="1">SUMPRODUCT(S873:S902,'control variables'!BI$7:BI$36)</f>
        <v>3.5529604138802951E-45</v>
      </c>
      <c r="BH903" s="10">
        <f t="shared" ca="1" si="675"/>
        <v>5.2323332357677454E-45</v>
      </c>
      <c r="BI903" s="82">
        <f t="shared" ca="1" si="652"/>
        <v>5.2749872620008337E-44</v>
      </c>
      <c r="BJ903" s="82">
        <f t="shared" ca="1" si="653"/>
        <v>6.1168865727418466E-44</v>
      </c>
      <c r="BK903" s="82">
        <f t="shared" ca="1" si="654"/>
        <v>2.0470524155095384E-43</v>
      </c>
      <c r="BL903" s="82">
        <f t="shared" ca="1" si="655"/>
        <v>9.6407013081939322E-44</v>
      </c>
      <c r="BM903" s="82">
        <f t="shared" ca="1" si="645"/>
        <v>4.1503099298032E-43</v>
      </c>
      <c r="BN903" s="10">
        <f ca="1">BN902+BI903-INDIRECT(ADDRESS(MAX($D903-'key variables'!$B$9*30,34),scenario!BI$4),TRUE)</f>
        <v>9439390.0751690175</v>
      </c>
      <c r="BO903" s="10">
        <f ca="1">BO902+BJ903-INDIRECT(ADDRESS(MAX($D903-'key variables'!$B$9*30,34),scenario!BJ$4),TRUE)</f>
        <v>10895583.360992203</v>
      </c>
      <c r="BP903" s="10">
        <f ca="1">BP902+BK903-INDIRECT(ADDRESS(MAX($D903-'key variables'!$B$9*30,34),scenario!BK$4),TRUE)</f>
        <v>32531162.537994072</v>
      </c>
      <c r="BQ903" s="10">
        <f ca="1">BQ902+BL903-INDIRECT(ADDRESS(MAX($D903-'key variables'!$B$9*30,34),scenario!BL$4),TRUE)</f>
        <v>14415841.516535141</v>
      </c>
      <c r="BR903" s="10">
        <f t="shared" ca="1" si="676"/>
        <v>67281977.490690395</v>
      </c>
      <c r="BS903" s="82">
        <f t="shared" ca="1" si="657"/>
        <v>-2.3433848477536824E-9</v>
      </c>
      <c r="BT903" s="82">
        <f t="shared" ca="1" si="658"/>
        <v>-3.4288309057018498E-10</v>
      </c>
      <c r="BU903" s="82">
        <f t="shared" ca="1" si="659"/>
        <v>-4.2578247660364599E-9</v>
      </c>
      <c r="BV903" s="82">
        <f t="shared" ca="1" si="660"/>
        <v>-2.9943922343414556E-9</v>
      </c>
      <c r="BW903" s="82">
        <f t="shared" ca="1" si="677"/>
        <v>-9.9384849387017825E-9</v>
      </c>
      <c r="BX903" s="10">
        <f t="shared" ca="1" si="661"/>
        <v>-1.8625994260191893E-12</v>
      </c>
      <c r="BY903" s="10">
        <f t="shared" ca="1" si="662"/>
        <v>2.8902850229962428E-12</v>
      </c>
      <c r="BZ903" s="10">
        <f t="shared" ca="1" si="663"/>
        <v>-3.5034723983035463E-11</v>
      </c>
      <c r="CA903" s="10">
        <f t="shared" ca="1" si="664"/>
        <v>-2.0257049910634696E-11</v>
      </c>
      <c r="CB903" s="10">
        <v>0</v>
      </c>
      <c r="CC903" s="82">
        <f t="shared" ca="1" si="665"/>
        <v>3.9725652202851362E-13</v>
      </c>
      <c r="CD903" s="82">
        <f t="shared" ca="1" si="666"/>
        <v>3.4270724516460853E-13</v>
      </c>
      <c r="CE903" s="82">
        <f t="shared" ca="1" si="667"/>
        <v>1.8915613015532971E-10</v>
      </c>
      <c r="CF903" s="82">
        <f t="shared" ca="1" si="668"/>
        <v>3.7028113764059381E-11</v>
      </c>
      <c r="CG903" s="82">
        <f t="shared" ca="1" si="678"/>
        <v>2.269242076865822E-10</v>
      </c>
      <c r="CH903" s="13" t="str">
        <f t="shared" ca="1" si="679"/>
        <v/>
      </c>
      <c r="CI903" s="81">
        <f t="shared" ca="1" si="688"/>
        <v>0.1131775965863165</v>
      </c>
      <c r="CJ903" s="81">
        <f t="shared" ca="1" si="689"/>
        <v>0.13063724757458739</v>
      </c>
      <c r="CK903" s="81">
        <f t="shared" ca="1" si="690"/>
        <v>0.39004625943939081</v>
      </c>
      <c r="CL903" s="81">
        <f t="shared" ca="1" si="691"/>
        <v>0.17284488538116416</v>
      </c>
      <c r="CM903" s="89">
        <f t="shared" ca="1" si="680"/>
        <v>0.80670598898145884</v>
      </c>
    </row>
    <row r="904" spans="1:91" x14ac:dyDescent="0.3">
      <c r="A904">
        <v>839</v>
      </c>
      <c r="B904" s="3">
        <f t="shared" si="693"/>
        <v>2.5194444444444444</v>
      </c>
      <c r="C904" s="3">
        <f t="shared" si="681"/>
        <v>27.966666666666665</v>
      </c>
      <c r="D904" s="4">
        <f t="shared" ca="1" si="669"/>
        <v>904</v>
      </c>
      <c r="E904" s="58">
        <f>(0.5*(COS(B904*2*PI())+1)*('key variables'!$B$4-'key variables'!$B$6)+'key variables'!$B$6)/'key variables'!$B$4</f>
        <v>1</v>
      </c>
      <c r="F904" s="10">
        <f t="shared" ca="1" si="682"/>
        <v>11689222.907461114</v>
      </c>
      <c r="G904" s="10">
        <f t="shared" ca="1" si="683"/>
        <v>13492492.798713122</v>
      </c>
      <c r="H904" s="10">
        <f t="shared" ca="1" si="684"/>
        <v>40309474.521088287</v>
      </c>
      <c r="I904" s="10">
        <f t="shared" ca="1" si="685"/>
        <v>17912154.249750931</v>
      </c>
      <c r="J904" s="10">
        <f t="shared" ca="1" si="670"/>
        <v>83403344.477013454</v>
      </c>
      <c r="K904" s="82">
        <f t="shared" ca="1" si="646"/>
        <v>2249832.832292099</v>
      </c>
      <c r="L904" s="82">
        <f t="shared" ca="1" si="647"/>
        <v>2596909.4377209195</v>
      </c>
      <c r="M904" s="82">
        <f t="shared" ca="1" si="648"/>
        <v>7778311.98309422</v>
      </c>
      <c r="N904" s="82">
        <f t="shared" ca="1" si="649"/>
        <v>3496312.733215793</v>
      </c>
      <c r="O904" s="82">
        <f t="shared" ca="1" si="671"/>
        <v>16121366.986323033</v>
      </c>
      <c r="P904" s="10">
        <f ca="1">IF(IF($A904&gt;='key variables'!$B$26,K904*SUMPRODUCT(Z904:AC904,'control variables'!$O$3:$R$3)/J904+F$65*'key variables'!$B$25/scenario!J$65,K904*SUMPRODUCT(Z904:AC904,'control variables'!$O$7:$R$7)/J904+F$65*'key variables'!$B$25/scenario!J$65)&lt;'key variables'!$B$28,0,IF($A904&gt;='key variables'!$B$26,K904*SUMPRODUCT(Z904:AC904,'control variables'!$O$3:$R$3)/J904+F$65*'key variables'!$B$25/scenario!J$65,K904*SUMPRODUCT(Z904:AC904,'control variables'!$O$7:$R$7)/J904+F$65*'key variables'!$B$25/scenario!J$65))</f>
        <v>6.424305953401633E-45</v>
      </c>
      <c r="Q904" s="10">
        <f ca="1">IF(IF($A904&gt;='key variables'!$B$26,L904*SUMPRODUCT(Z904:AC904,'control variables'!$O$4:$R$4)/J904+G$65*'key variables'!$B$25/scenario!J$65,L904*SUMPRODUCT(Z904:AC904,'control variables'!$O$7:$R$7)/J904+G$65*'key variables'!$B$25/scenario!J$65)&lt;'key variables'!$B$28,0,IF($A904&gt;='key variables'!$B$26,L904*SUMPRODUCT(Z904:AC904,'control variables'!$O$4:$R$4)/J904+G$65*'key variables'!$B$25/scenario!J$65,L904*SUMPRODUCT(Z904:AC904,'control variables'!$O$7:$R$7)/J904+G$65*'key variables'!$B$25/scenario!J$65))</f>
        <v>7.4153690539748386E-45</v>
      </c>
      <c r="R904" s="10">
        <f ca="1">IF(IF($A904&gt;='key variables'!$B$26,M904*SUMPRODUCT(Z904:AC904,'control variables'!$O$5:$R$5)/J904+H$65*'key variables'!$B$25/scenario!J$65,M904*SUMPRODUCT(Z904:AC904,'control variables'!$O$7:$R$7)/J904+H$65*'key variables'!$B$25/scenario!J$65)&lt;'key variables'!$B$28,0,IF($A904&gt;='key variables'!$B$26,M904*SUMPRODUCT(Z904:AC904,'control variables'!$O$5:$R$5)/J904+H$65*'key variables'!$B$25/scenario!J$65,M904*SUMPRODUCT(Z904:AC904,'control variables'!$O$7:$R$7)/J904+H$65*'key variables'!$B$25/scenario!J$65))</f>
        <v>2.2210652837481464E-44</v>
      </c>
      <c r="S904" s="10">
        <f ca="1">IF(IF($A904&gt;='key variables'!$B$26,N904*SUMPRODUCT(Z904:AC904,'control variables'!$O$6:$R$6)/J904+I$65*'key variables'!$B$25/scenario!J$65,N904*SUMPRODUCT(Z904:AC904,'control variables'!$O$7:$R$7)/J904+I$65*'key variables'!$B$25/scenario!J$65)&lt;'key variables'!$B$28,0,IF($A904&gt;='key variables'!$B$26,N904*SUMPRODUCT(Z904:AC904,'control variables'!$O$6:$R$6)/J904+I$65*'key variables'!$B$25/scenario!J$65,N904*SUMPRODUCT(Z904:AC904,'control variables'!$O$7:$R$7)/J904+I$65*'key variables'!$B$25/scenario!J$65))</f>
        <v>9.9835785061723028E-45</v>
      </c>
      <c r="T904" s="10">
        <f t="shared" ca="1" si="692"/>
        <v>4.6033906351030242E-44</v>
      </c>
      <c r="U904" s="82">
        <f ca="1">SUMPRODUCT(P874:P903,'control variables'!AD$7:AD$36)</f>
        <v>1.3620717103172081E-44</v>
      </c>
      <c r="V904" s="82">
        <f ca="1">SUMPRODUCT(Q874:Q903,'control variables'!AE$7:AE$36)</f>
        <v>1.5721954220802284E-44</v>
      </c>
      <c r="W904" s="82">
        <f ca="1">SUMPRODUCT(R874:R903,'control variables'!AF$7:AF$36)</f>
        <v>4.7090692935618359E-44</v>
      </c>
      <c r="X904" s="82">
        <f ca="1">SUMPRODUCT(S874:S903,'control variables'!AG$7:AG$36)</f>
        <v>2.1167033372356711E-44</v>
      </c>
      <c r="Y904" s="82">
        <f t="shared" ca="1" si="686"/>
        <v>9.7600397631949433E-44</v>
      </c>
      <c r="Z904" s="10">
        <f ca="1">IF($A904&gt;='key variables'!$B$26,SUMPRODUCT(P874:P903,'control variables'!V$7:V$36)*$E904,SUMPRODUCT(P874:P903,'control variables'!Z$7:Z$36)*$E904)</f>
        <v>3.3235928622669005E-44</v>
      </c>
      <c r="AA904" s="10">
        <f ca="1">IF($A904&gt;='key variables'!$B$26,SUMPRODUCT(Q874:Q903,'control variables'!W$7:W$36)*$E904,SUMPRODUCT(Q874:Q903,'control variables'!AA$7:AA$36)*$E904)</f>
        <v>3.8363159908061179E-44</v>
      </c>
      <c r="AB904" s="10">
        <f ca="1">IF($A904&gt;='key variables'!$B$26,SUMPRODUCT(R874:R903,'control variables'!X$7:X$36)*$E904,SUMPRODUCT(R874:R903,'control variables'!AB$7:AB$36)*$E904)</f>
        <v>1.1490605798102538E-43</v>
      </c>
      <c r="AC904" s="10">
        <f ca="1">IF($A904&gt;='key variables'!$B$26,SUMPRODUCT(S874:S903,'control variables'!Y$7:Y$36)*$E904,SUMPRODUCT(S874:S903,'control variables'!AC$7:AC$36)*$E904)</f>
        <v>5.164970426949572E-44</v>
      </c>
      <c r="AD904" s="10">
        <f t="shared" ca="1" si="687"/>
        <v>2.3815485078125129E-43</v>
      </c>
      <c r="AE904" s="82">
        <f ca="1">SUMPRODUCT(P874:P903,'control variables'!AL$7:AL$36)</f>
        <v>4.5252399100345933E-44</v>
      </c>
      <c r="AF904" s="82">
        <f ca="1">SUMPRODUCT(Q874:Q903,'control variables'!AM$7:AM$36)</f>
        <v>5.2096809118286405E-44</v>
      </c>
      <c r="AG904" s="82">
        <f ca="1">SUMPRODUCT(R874:R903,'control variables'!AN$7:AN$36)</f>
        <v>1.4854169443395526E-43</v>
      </c>
      <c r="AH904" s="82">
        <f ca="1">SUMPRODUCT(S874:S903,'control variables'!AO$7:AO$36)</f>
        <v>6.4317080270270466E-44</v>
      </c>
      <c r="AI904" s="82">
        <f t="shared" ca="1" si="650"/>
        <v>3.1020798292285807E-43</v>
      </c>
      <c r="AJ904" s="10">
        <f ca="1">SUMPRODUCT(P874:P903,'control variables'!AP$7:AP$36)</f>
        <v>4.3238843347226628E-47</v>
      </c>
      <c r="AK904" s="10">
        <f ca="1">SUMPRODUCT(Q874:Q903,'control variables'!AQ$7:AQ$36)</f>
        <v>1.2477300396820194E-46</v>
      </c>
      <c r="AL904" s="10">
        <f ca="1">SUMPRODUCT(R874:R903,'control variables'!AR$7:AR$36)</f>
        <v>4.4846693743048865E-45</v>
      </c>
      <c r="AM904" s="10">
        <f ca="1">SUMPRODUCT(S874:S903,'control variables'!AS$7:AS$36)</f>
        <v>3.3597278072081223E-45</v>
      </c>
      <c r="AN904" s="10">
        <f t="shared" ca="1" si="672"/>
        <v>8.0124090288284369E-45</v>
      </c>
      <c r="AO904" s="82">
        <f ca="1">SUMPRODUCT(P874:P903,'control variables'!AX$7:AX$36)</f>
        <v>5.879822840449616E-47</v>
      </c>
      <c r="AP904" s="82">
        <f ca="1">SUMPRODUCT(Q874:Q903,'control variables'!AY$7:AY$36)</f>
        <v>1.3573779533597089E-46</v>
      </c>
      <c r="AQ904" s="82">
        <f ca="1">SUMPRODUCT(R874:R903,'control variables'!AZ$7:AZ$36)</f>
        <v>1.2196931914735916E-45</v>
      </c>
      <c r="AR904" s="82">
        <f ca="1">SUMPRODUCT(S874:S903,'control variables'!BA$7:BA$36)</f>
        <v>9.1374342000214919E-46</v>
      </c>
      <c r="AS904" s="82">
        <f t="shared" ca="1" si="673"/>
        <v>2.327972635216208E-45</v>
      </c>
      <c r="AT904" s="10">
        <f ca="1">SUMPRODUCT(P874:P903,'control variables'!AT$7:AT$36)</f>
        <v>-5.1891731044831686E-47</v>
      </c>
      <c r="AU904" s="10">
        <f ca="1">SUMPRODUCT(Q874:Q903,'control variables'!AU$7:AU$36)</f>
        <v>5.6291112365507277E-47</v>
      </c>
      <c r="AV904" s="10">
        <f ca="1">SUMPRODUCT(R874:R903,'control variables'!AV$7:AV$36)</f>
        <v>2.4239404081080013E-44</v>
      </c>
      <c r="AW904" s="10">
        <f ca="1">SUMPRODUCT(S874:S903,'control variables'!AW$7:AW$36)</f>
        <v>1.8159153579516936E-44</v>
      </c>
      <c r="AX904" s="10">
        <f t="shared" ca="1" si="651"/>
        <v>4.2402957041917625E-44</v>
      </c>
      <c r="AY904" s="82">
        <f ca="1">SUMPRODUCT(P874:P903,'control variables'!BB$7:BB$36)</f>
        <v>1.8807973042779302E-46</v>
      </c>
      <c r="AZ904" s="82">
        <f ca="1">SUMPRODUCT(Q874:Q903,'control variables'!BC$7:BC$36)</f>
        <v>4.7960297719359746E-46</v>
      </c>
      <c r="BA904" s="82">
        <f ca="1">SUMPRODUCT(R874:R903,'control variables'!BD$7:BD$36)</f>
        <v>3.3573682607550782E-45</v>
      </c>
      <c r="BB904" s="82">
        <f ca="1">SUMPRODUCT(S874:S903,'control variables'!BE$7:BE$36)</f>
        <v>4.7710599646936734E-46</v>
      </c>
      <c r="BC904" s="82">
        <f t="shared" ca="1" si="674"/>
        <v>4.5021569648458364E-45</v>
      </c>
      <c r="BD904" s="10">
        <f ca="1">SUMPRODUCT(P874:P903,'control variables'!BF$7:BF$36)</f>
        <v>3.9344641398423148E-47</v>
      </c>
      <c r="BE904" s="10">
        <f ca="1">SUMPRODUCT(Q874:Q903,'control variables'!BG$7:BG$36)</f>
        <v>4.5414249941057317E-47</v>
      </c>
      <c r="BF904" s="10">
        <f ca="1">SUMPRODUCT(R874:R903,'control variables'!BH$7:BH$36)</f>
        <v>1.3602561544455527E-45</v>
      </c>
      <c r="BG904" s="10">
        <f ca="1">SUMPRODUCT(S874:S903,'control variables'!BI$7:BI$36)</f>
        <v>3.0571420403037374E-45</v>
      </c>
      <c r="BH904" s="10">
        <f t="shared" ca="1" si="675"/>
        <v>4.5021570860887709E-45</v>
      </c>
      <c r="BI904" s="82">
        <f t="shared" ca="1" si="652"/>
        <v>4.5388587099728894E-44</v>
      </c>
      <c r="BJ904" s="82">
        <f t="shared" ca="1" si="653"/>
        <v>5.2632703207845513E-44</v>
      </c>
      <c r="BK904" s="82">
        <f t="shared" ca="1" si="654"/>
        <v>1.7613846677579036E-43</v>
      </c>
      <c r="BL904" s="82">
        <f t="shared" ca="1" si="655"/>
        <v>8.2953339846256766E-44</v>
      </c>
      <c r="BM904" s="82">
        <f t="shared" ca="1" si="645"/>
        <v>3.5711309692962157E-43</v>
      </c>
      <c r="BN904" s="10">
        <f ca="1">BN903+BI904-INDIRECT(ADDRESS(MAX($D904-'key variables'!$B$9*30,34),scenario!BI$4),TRUE)</f>
        <v>9439390.0751690175</v>
      </c>
      <c r="BO904" s="10">
        <f ca="1">BO903+BJ904-INDIRECT(ADDRESS(MAX($D904-'key variables'!$B$9*30,34),scenario!BJ$4),TRUE)</f>
        <v>10895583.360992203</v>
      </c>
      <c r="BP904" s="10">
        <f ca="1">BP903+BK904-INDIRECT(ADDRESS(MAX($D904-'key variables'!$B$9*30,34),scenario!BK$4),TRUE)</f>
        <v>32531162.537994072</v>
      </c>
      <c r="BQ904" s="10">
        <f ca="1">BQ903+BL904-INDIRECT(ADDRESS(MAX($D904-'key variables'!$B$9*30,34),scenario!BL$4),TRUE)</f>
        <v>14415841.516535141</v>
      </c>
      <c r="BR904" s="10">
        <f t="shared" ca="1" si="676"/>
        <v>67281977.490690395</v>
      </c>
      <c r="BS904" s="82">
        <f t="shared" ca="1" si="657"/>
        <v>-2.3433848477536824E-9</v>
      </c>
      <c r="BT904" s="82">
        <f t="shared" ca="1" si="658"/>
        <v>-3.4288309057018498E-10</v>
      </c>
      <c r="BU904" s="82">
        <f t="shared" ca="1" si="659"/>
        <v>-4.2578247660364599E-9</v>
      </c>
      <c r="BV904" s="82">
        <f t="shared" ca="1" si="660"/>
        <v>-2.9943922343414556E-9</v>
      </c>
      <c r="BW904" s="82">
        <f t="shared" ca="1" si="677"/>
        <v>-9.9384849387017825E-9</v>
      </c>
      <c r="BX904" s="10">
        <f t="shared" ca="1" si="661"/>
        <v>-1.8625994260191893E-12</v>
      </c>
      <c r="BY904" s="10">
        <f t="shared" ca="1" si="662"/>
        <v>2.8902850229962428E-12</v>
      </c>
      <c r="BZ904" s="10">
        <f t="shared" ca="1" si="663"/>
        <v>-3.5034723983035463E-11</v>
      </c>
      <c r="CA904" s="10">
        <f t="shared" ca="1" si="664"/>
        <v>-2.0257049910634696E-11</v>
      </c>
      <c r="CB904" s="10">
        <v>0</v>
      </c>
      <c r="CC904" s="82">
        <f t="shared" ca="1" si="665"/>
        <v>3.9725652202851362E-13</v>
      </c>
      <c r="CD904" s="82">
        <f t="shared" ca="1" si="666"/>
        <v>3.4270724516460853E-13</v>
      </c>
      <c r="CE904" s="82">
        <f t="shared" ca="1" si="667"/>
        <v>1.8915613015532971E-10</v>
      </c>
      <c r="CF904" s="82">
        <f t="shared" ca="1" si="668"/>
        <v>3.7028113764059381E-11</v>
      </c>
      <c r="CG904" s="82">
        <f t="shared" ca="1" si="678"/>
        <v>2.269242076865822E-10</v>
      </c>
      <c r="CH904" s="13" t="str">
        <f t="shared" ca="1" si="679"/>
        <v/>
      </c>
      <c r="CI904" s="81">
        <f t="shared" ca="1" si="688"/>
        <v>0.1131775965863165</v>
      </c>
      <c r="CJ904" s="81">
        <f t="shared" ca="1" si="689"/>
        <v>0.13063724757458739</v>
      </c>
      <c r="CK904" s="81">
        <f t="shared" ca="1" si="690"/>
        <v>0.39004625943939081</v>
      </c>
      <c r="CL904" s="81">
        <f t="shared" ca="1" si="691"/>
        <v>0.17284488538116416</v>
      </c>
      <c r="CM904" s="89">
        <f t="shared" ca="1" si="680"/>
        <v>0.80670598898145884</v>
      </c>
    </row>
    <row r="905" spans="1:91" x14ac:dyDescent="0.3">
      <c r="A905">
        <v>840</v>
      </c>
      <c r="B905" s="3">
        <f t="shared" si="693"/>
        <v>2.5222222222222221</v>
      </c>
      <c r="C905" s="3">
        <f t="shared" si="681"/>
        <v>28</v>
      </c>
      <c r="D905" s="4">
        <f t="shared" ca="1" si="669"/>
        <v>905</v>
      </c>
      <c r="E905" s="58">
        <f>(0.5*(COS(B905*2*PI())+1)*('key variables'!$B$4-'key variables'!$B$6)+'key variables'!$B$6)/'key variables'!$B$4</f>
        <v>1</v>
      </c>
      <c r="F905" s="10">
        <f t="shared" ca="1" si="682"/>
        <v>11689222.907461114</v>
      </c>
      <c r="G905" s="10">
        <f t="shared" ca="1" si="683"/>
        <v>13492492.798713122</v>
      </c>
      <c r="H905" s="10">
        <f t="shared" ca="1" si="684"/>
        <v>40309474.521088287</v>
      </c>
      <c r="I905" s="10">
        <f t="shared" ca="1" si="685"/>
        <v>17912154.249750931</v>
      </c>
      <c r="J905" s="10">
        <f t="shared" ca="1" si="670"/>
        <v>83403344.477013454</v>
      </c>
      <c r="K905" s="82">
        <f t="shared" ca="1" si="646"/>
        <v>2249832.832292099</v>
      </c>
      <c r="L905" s="82">
        <f t="shared" ca="1" si="647"/>
        <v>2596909.4377209195</v>
      </c>
      <c r="M905" s="82">
        <f t="shared" ca="1" si="648"/>
        <v>7778311.98309422</v>
      </c>
      <c r="N905" s="82">
        <f t="shared" ca="1" si="649"/>
        <v>3496312.733215793</v>
      </c>
      <c r="O905" s="82">
        <f t="shared" ca="1" si="671"/>
        <v>16121366.986323033</v>
      </c>
      <c r="P905" s="10">
        <f ca="1">IF(IF($A905&gt;='key variables'!$B$26,K905*SUMPRODUCT(Z905:AC905,'control variables'!$O$3:$R$3)/J905+F$65*'key variables'!$B$25/scenario!J$65,K905*SUMPRODUCT(Z905:AC905,'control variables'!$O$7:$R$7)/J905+F$65*'key variables'!$B$25/scenario!J$65)&lt;'key variables'!$B$28,0,IF($A905&gt;='key variables'!$B$26,K905*SUMPRODUCT(Z905:AC905,'control variables'!$O$3:$R$3)/J905+F$65*'key variables'!$B$25/scenario!J$65,K905*SUMPRODUCT(Z905:AC905,'control variables'!$O$7:$R$7)/J905+F$65*'key variables'!$B$25/scenario!J$65))</f>
        <v>5.5277890891185767E-45</v>
      </c>
      <c r="Q905" s="10">
        <f ca="1">IF(IF($A905&gt;='key variables'!$B$26,L905*SUMPRODUCT(Z905:AC905,'control variables'!$O$4:$R$4)/J905+G$65*'key variables'!$B$25/scenario!J$65,L905*SUMPRODUCT(Z905:AC905,'control variables'!$O$7:$R$7)/J905+G$65*'key variables'!$B$25/scenario!J$65)&lt;'key variables'!$B$28,0,IF($A905&gt;='key variables'!$B$26,L905*SUMPRODUCT(Z905:AC905,'control variables'!$O$4:$R$4)/J905+G$65*'key variables'!$B$25/scenario!J$65,L905*SUMPRODUCT(Z905:AC905,'control variables'!$O$7:$R$7)/J905+G$65*'key variables'!$B$25/scenario!J$65))</f>
        <v>6.3805485675297522E-45</v>
      </c>
      <c r="R905" s="10">
        <f ca="1">IF(IF($A905&gt;='key variables'!$B$26,M905*SUMPRODUCT(Z905:AC905,'control variables'!$O$5:$R$5)/J905+H$65*'key variables'!$B$25/scenario!J$65,M905*SUMPRODUCT(Z905:AC905,'control variables'!$O$7:$R$7)/J905+H$65*'key variables'!$B$25/scenario!J$65)&lt;'key variables'!$B$28,0,IF($A905&gt;='key variables'!$B$26,M905*SUMPRODUCT(Z905:AC905,'control variables'!$O$5:$R$5)/J905+H$65*'key variables'!$B$25/scenario!J$65,M905*SUMPRODUCT(Z905:AC905,'control variables'!$O$7:$R$7)/J905+H$65*'key variables'!$B$25/scenario!J$65))</f>
        <v>1.911113905654221E-44</v>
      </c>
      <c r="S905" s="10">
        <f ca="1">IF(IF($A905&gt;='key variables'!$B$26,N905*SUMPRODUCT(Z905:AC905,'control variables'!$O$6:$R$6)/J905+I$65*'key variables'!$B$25/scenario!J$65,N905*SUMPRODUCT(Z905:AC905,'control variables'!$O$7:$R$7)/J905+I$65*'key variables'!$B$25/scenario!J$65)&lt;'key variables'!$B$28,0,IF($A905&gt;='key variables'!$B$26,N905*SUMPRODUCT(Z905:AC905,'control variables'!$O$6:$R$6)/J905+I$65*'key variables'!$B$25/scenario!J$65,N905*SUMPRODUCT(Z905:AC905,'control variables'!$O$7:$R$7)/J905+I$65*'key variables'!$B$25/scenario!J$65))</f>
        <v>8.5903624044488013E-45</v>
      </c>
      <c r="T905" s="10">
        <f t="shared" ca="1" si="692"/>
        <v>3.9609839117639339E-44</v>
      </c>
      <c r="U905" s="82">
        <f ca="1">SUMPRODUCT(P875:P904,'control variables'!AD$7:AD$36)</f>
        <v>1.171993549731524E-44</v>
      </c>
      <c r="V905" s="82">
        <f ca="1">SUMPRODUCT(Q875:Q904,'control variables'!AE$7:AE$36)</f>
        <v>1.352794335010703E-44</v>
      </c>
      <c r="W905" s="82">
        <f ca="1">SUMPRODUCT(R875:R904,'control variables'!AF$7:AF$36)</f>
        <v>4.0519150317041355E-44</v>
      </c>
      <c r="X905" s="82">
        <f ca="1">SUMPRODUCT(S875:S904,'control variables'!AG$7:AG$36)</f>
        <v>1.8213157494899158E-44</v>
      </c>
      <c r="Y905" s="82">
        <f t="shared" ca="1" si="686"/>
        <v>8.3980186659362783E-44</v>
      </c>
      <c r="Z905" s="10">
        <f ca="1">IF($A905&gt;='key variables'!$B$26,SUMPRODUCT(P875:P904,'control variables'!V$7:V$36)*$E905,SUMPRODUCT(P875:P904,'control variables'!Z$7:Z$36)*$E905)</f>
        <v>2.8597829079082733E-44</v>
      </c>
      <c r="AA905" s="10">
        <f ca="1">IF($A905&gt;='key variables'!$B$26,SUMPRODUCT(Q875:Q904,'control variables'!W$7:W$36)*$E905,SUMPRODUCT(Q875:Q904,'control variables'!AA$7:AA$36)*$E905)</f>
        <v>3.300955127325551E-44</v>
      </c>
      <c r="AB905" s="10">
        <f ca="1">IF($A905&gt;='key variables'!$B$26,SUMPRODUCT(R875:R904,'control variables'!X$7:X$36)*$E905,SUMPRODUCT(R875:R904,'control variables'!AB$7:AB$36)*$E905)</f>
        <v>9.8870828722722411E-44</v>
      </c>
      <c r="AC905" s="10">
        <f ca="1">IF($A905&gt;='key variables'!$B$26,SUMPRODUCT(S875:S904,'control variables'!Y$7:Y$36)*$E905,SUMPRODUCT(S875:S904,'control variables'!AC$7:AC$36)*$E905)</f>
        <v>4.4441948093388123E-44</v>
      </c>
      <c r="AD905" s="10">
        <f t="shared" ca="1" si="687"/>
        <v>2.0492015716844875E-43</v>
      </c>
      <c r="AE905" s="82">
        <f ca="1">SUMPRODUCT(P875:P904,'control variables'!AL$7:AL$36)</f>
        <v>3.8937391808196933E-44</v>
      </c>
      <c r="AF905" s="82">
        <f ca="1">SUMPRODUCT(Q875:Q904,'control variables'!AM$7:AM$36)</f>
        <v>4.4826659114744202E-44</v>
      </c>
      <c r="AG905" s="82">
        <f ca="1">SUMPRODUCT(R875:R904,'control variables'!AN$7:AN$36)</f>
        <v>1.2781258609522354E-43</v>
      </c>
      <c r="AH905" s="82">
        <f ca="1">SUMPRODUCT(S875:S904,'control variables'!AO$7:AO$36)</f>
        <v>5.5341581976448827E-44</v>
      </c>
      <c r="AI905" s="82">
        <f t="shared" ca="1" si="650"/>
        <v>2.6691821899461354E-43</v>
      </c>
      <c r="AJ905" s="10">
        <f ca="1">SUMPRODUCT(P875:P904,'control variables'!AP$7:AP$36)</f>
        <v>3.7204829317686762E-47</v>
      </c>
      <c r="AK905" s="10">
        <f ca="1">SUMPRODUCT(Q875:Q904,'control variables'!AQ$7:AQ$36)</f>
        <v>1.0736083476640359E-46</v>
      </c>
      <c r="AL905" s="10">
        <f ca="1">SUMPRODUCT(R875:R904,'control variables'!AR$7:AR$36)</f>
        <v>3.8588302947278635E-45</v>
      </c>
      <c r="AM905" s="10">
        <f ca="1">SUMPRODUCT(S875:S904,'control variables'!AS$7:AS$36)</f>
        <v>2.8908751933365885E-45</v>
      </c>
      <c r="AN905" s="10">
        <f t="shared" ca="1" si="672"/>
        <v>6.8942711521485422E-45</v>
      </c>
      <c r="AO905" s="82">
        <f ca="1">SUMPRODUCT(P875:P904,'control variables'!AX$7:AX$36)</f>
        <v>5.0592890156761202E-47</v>
      </c>
      <c r="AP905" s="82">
        <f ca="1">SUMPRODUCT(Q875:Q904,'control variables'!AY$7:AY$36)</f>
        <v>1.1679548101875425E-46</v>
      </c>
      <c r="AQ905" s="82">
        <f ca="1">SUMPRODUCT(R875:R904,'control variables'!AZ$7:AZ$36)</f>
        <v>1.0494840633064767E-45</v>
      </c>
      <c r="AR905" s="82">
        <f ca="1">SUMPRODUCT(S875:S904,'control variables'!BA$7:BA$36)</f>
        <v>7.8622981906198113E-46</v>
      </c>
      <c r="AS905" s="82">
        <f t="shared" ca="1" si="673"/>
        <v>2.0031022535439733E-45</v>
      </c>
      <c r="AT905" s="10">
        <f ca="1">SUMPRODUCT(P875:P904,'control variables'!AT$7:AT$36)</f>
        <v>-4.4650199845045158E-47</v>
      </c>
      <c r="AU905" s="10">
        <f ca="1">SUMPRODUCT(Q875:Q904,'control variables'!AU$7:AU$36)</f>
        <v>4.8435644099988516E-47</v>
      </c>
      <c r="AV905" s="10">
        <f ca="1">SUMPRODUCT(R875:R904,'control variables'!AV$7:AV$36)</f>
        <v>2.0856776495083223E-44</v>
      </c>
      <c r="AW905" s="10">
        <f ca="1">SUMPRODUCT(S875:S904,'control variables'!AW$7:AW$36)</f>
        <v>1.5625029653410521E-44</v>
      </c>
      <c r="AX905" s="10">
        <f t="shared" ca="1" si="651"/>
        <v>3.6485591592748691E-44</v>
      </c>
      <c r="AY905" s="82">
        <f ca="1">SUMPRODUCT(P875:P904,'control variables'!BB$7:BB$36)</f>
        <v>1.618330585878496E-46</v>
      </c>
      <c r="AZ905" s="82">
        <f ca="1">SUMPRODUCT(Q875:Q904,'control variables'!BC$7:BC$36)</f>
        <v>4.126740108066908E-46</v>
      </c>
      <c r="BA905" s="82">
        <f ca="1">SUMPRODUCT(R875:R904,'control variables'!BD$7:BD$36)</f>
        <v>2.8888449234159131E-45</v>
      </c>
      <c r="BB905" s="82">
        <f ca="1">SUMPRODUCT(S875:S904,'control variables'!BE$7:BE$36)</f>
        <v>4.1052548567366384E-46</v>
      </c>
      <c r="BC905" s="82">
        <f t="shared" ca="1" si="674"/>
        <v>3.8738774784841172E-45</v>
      </c>
      <c r="BD905" s="10">
        <f ca="1">SUMPRODUCT(P875:P904,'control variables'!BF$7:BF$36)</f>
        <v>3.3854066262570734E-47</v>
      </c>
      <c r="BE905" s="10">
        <f ca="1">SUMPRODUCT(Q875:Q904,'control variables'!BG$7:BG$36)</f>
        <v>3.9076656238913428E-47</v>
      </c>
      <c r="BF905" s="10">
        <f ca="1">SUMPRODUCT(R875:R904,'control variables'!BH$7:BH$36)</f>
        <v>1.1704313560858885E-45</v>
      </c>
      <c r="BG905" s="10">
        <f ca="1">SUMPRODUCT(S875:S904,'control variables'!BI$7:BI$36)</f>
        <v>2.6305155042201338E-45</v>
      </c>
      <c r="BH905" s="10">
        <f t="shared" ca="1" si="675"/>
        <v>3.8738775828075064E-45</v>
      </c>
      <c r="BI905" s="82">
        <f t="shared" ca="1" si="652"/>
        <v>3.9054574666939737E-44</v>
      </c>
      <c r="BJ905" s="82">
        <f t="shared" ca="1" si="653"/>
        <v>4.5287768769650888E-44</v>
      </c>
      <c r="BK905" s="82">
        <f t="shared" ca="1" si="654"/>
        <v>1.5155820751372267E-43</v>
      </c>
      <c r="BL905" s="82">
        <f t="shared" ca="1" si="655"/>
        <v>7.1377137115533019E-44</v>
      </c>
      <c r="BM905" s="82">
        <f t="shared" ca="1" si="645"/>
        <v>3.072776880658463E-43</v>
      </c>
      <c r="BN905" s="10">
        <f ca="1">BN904+BI905-INDIRECT(ADDRESS(MAX($D905-'key variables'!$B$9*30,34),scenario!BI$4),TRUE)</f>
        <v>9439390.0751690175</v>
      </c>
      <c r="BO905" s="10">
        <f ca="1">BO904+BJ905-INDIRECT(ADDRESS(MAX($D905-'key variables'!$B$9*30,34),scenario!BJ$4),TRUE)</f>
        <v>10895583.360992203</v>
      </c>
      <c r="BP905" s="10">
        <f ca="1">BP904+BK905-INDIRECT(ADDRESS(MAX($D905-'key variables'!$B$9*30,34),scenario!BK$4),TRUE)</f>
        <v>32531162.537994072</v>
      </c>
      <c r="BQ905" s="10">
        <f ca="1">BQ904+BL905-INDIRECT(ADDRESS(MAX($D905-'key variables'!$B$9*30,34),scenario!BL$4),TRUE)</f>
        <v>14415841.516535141</v>
      </c>
      <c r="BR905" s="10">
        <f t="shared" ca="1" si="676"/>
        <v>67281977.490690395</v>
      </c>
      <c r="BS905" s="82">
        <f t="shared" ca="1" si="657"/>
        <v>-2.3433848477536824E-9</v>
      </c>
      <c r="BT905" s="82">
        <f t="shared" ca="1" si="658"/>
        <v>-3.4288309057018498E-10</v>
      </c>
      <c r="BU905" s="82">
        <f t="shared" ca="1" si="659"/>
        <v>-4.2578247660364599E-9</v>
      </c>
      <c r="BV905" s="82">
        <f t="shared" ca="1" si="660"/>
        <v>-2.9943922343414556E-9</v>
      </c>
      <c r="BW905" s="82">
        <f t="shared" ca="1" si="677"/>
        <v>-9.9384849387017825E-9</v>
      </c>
      <c r="BX905" s="10">
        <f t="shared" ca="1" si="661"/>
        <v>-1.8625994260191893E-12</v>
      </c>
      <c r="BY905" s="10">
        <f t="shared" ca="1" si="662"/>
        <v>2.8902850229962428E-12</v>
      </c>
      <c r="BZ905" s="10">
        <f t="shared" ca="1" si="663"/>
        <v>-3.5034723983035463E-11</v>
      </c>
      <c r="CA905" s="10">
        <f t="shared" ca="1" si="664"/>
        <v>-2.0257049910634696E-11</v>
      </c>
      <c r="CB905" s="10">
        <v>0</v>
      </c>
      <c r="CC905" s="82">
        <f t="shared" ca="1" si="665"/>
        <v>3.9725652202851362E-13</v>
      </c>
      <c r="CD905" s="82">
        <f t="shared" ca="1" si="666"/>
        <v>3.4270724516460853E-13</v>
      </c>
      <c r="CE905" s="82">
        <f t="shared" ca="1" si="667"/>
        <v>1.8915613015532971E-10</v>
      </c>
      <c r="CF905" s="82">
        <f t="shared" ca="1" si="668"/>
        <v>3.7028113764059381E-11</v>
      </c>
      <c r="CG905" s="82">
        <f t="shared" ca="1" si="678"/>
        <v>2.269242076865822E-10</v>
      </c>
      <c r="CH905" s="13" t="str">
        <f t="shared" ca="1" si="679"/>
        <v/>
      </c>
      <c r="CI905" s="81">
        <f t="shared" ca="1" si="688"/>
        <v>0.1131775965863165</v>
      </c>
      <c r="CJ905" s="81">
        <f t="shared" ca="1" si="689"/>
        <v>0.13063724757458739</v>
      </c>
      <c r="CK905" s="81">
        <f t="shared" ca="1" si="690"/>
        <v>0.39004625943939081</v>
      </c>
      <c r="CL905" s="81">
        <f t="shared" ca="1" si="691"/>
        <v>0.17284488538116416</v>
      </c>
      <c r="CM905" s="89">
        <f t="shared" ca="1" si="680"/>
        <v>0.80670598898145884</v>
      </c>
    </row>
    <row r="906" spans="1:91" x14ac:dyDescent="0.3">
      <c r="A906">
        <v>841</v>
      </c>
      <c r="B906" s="3">
        <f t="shared" si="693"/>
        <v>2.5249999999999999</v>
      </c>
      <c r="C906" s="3">
        <f t="shared" si="681"/>
        <v>28.033333333333335</v>
      </c>
      <c r="D906" s="4">
        <f t="shared" ca="1" si="669"/>
        <v>906</v>
      </c>
      <c r="E906" s="58">
        <f>(0.5*(COS(B906*2*PI())+1)*('key variables'!$B$4-'key variables'!$B$6)+'key variables'!$B$6)/'key variables'!$B$4</f>
        <v>1</v>
      </c>
      <c r="F906" s="10">
        <f t="shared" ca="1" si="682"/>
        <v>11689222.907461114</v>
      </c>
      <c r="G906" s="10">
        <f t="shared" ca="1" si="683"/>
        <v>13492492.798713122</v>
      </c>
      <c r="H906" s="10">
        <f t="shared" ca="1" si="684"/>
        <v>40309474.521088287</v>
      </c>
      <c r="I906" s="10">
        <f t="shared" ca="1" si="685"/>
        <v>17912154.249750931</v>
      </c>
      <c r="J906" s="10">
        <f t="shared" ca="1" si="670"/>
        <v>83403344.477013454</v>
      </c>
      <c r="K906" s="82">
        <f t="shared" ca="1" si="646"/>
        <v>2249832.832292099</v>
      </c>
      <c r="L906" s="82">
        <f t="shared" ca="1" si="647"/>
        <v>2596909.4377209195</v>
      </c>
      <c r="M906" s="82">
        <f t="shared" ca="1" si="648"/>
        <v>7778311.98309422</v>
      </c>
      <c r="N906" s="82">
        <f t="shared" ca="1" si="649"/>
        <v>3496312.733215793</v>
      </c>
      <c r="O906" s="82">
        <f t="shared" ca="1" si="671"/>
        <v>16121366.986323033</v>
      </c>
      <c r="P906" s="10">
        <f ca="1">IF(IF($A906&gt;='key variables'!$B$26,K906*SUMPRODUCT(Z906:AC906,'control variables'!$O$3:$R$3)/J906+F$65*'key variables'!$B$25/scenario!J$65,K906*SUMPRODUCT(Z906:AC906,'control variables'!$O$7:$R$7)/J906+F$65*'key variables'!$B$25/scenario!J$65)&lt;'key variables'!$B$28,0,IF($A906&gt;='key variables'!$B$26,K906*SUMPRODUCT(Z906:AC906,'control variables'!$O$3:$R$3)/J906+F$65*'key variables'!$B$25/scenario!J$65,K906*SUMPRODUCT(Z906:AC906,'control variables'!$O$7:$R$7)/J906+F$65*'key variables'!$B$25/scenario!J$65))</f>
        <v>4.7563818466022679E-45</v>
      </c>
      <c r="Q906" s="10">
        <f ca="1">IF(IF($A906&gt;='key variables'!$B$26,L906*SUMPRODUCT(Z906:AC906,'control variables'!$O$4:$R$4)/J906+G$65*'key variables'!$B$25/scenario!J$65,L906*SUMPRODUCT(Z906:AC906,'control variables'!$O$7:$R$7)/J906+G$65*'key variables'!$B$25/scenario!J$65)&lt;'key variables'!$B$28,0,IF($A906&gt;='key variables'!$B$26,L906*SUMPRODUCT(Z906:AC906,'control variables'!$O$4:$R$4)/J906+G$65*'key variables'!$B$25/scenario!J$65,L906*SUMPRODUCT(Z906:AC906,'control variables'!$O$7:$R$7)/J906+G$65*'key variables'!$B$25/scenario!J$65))</f>
        <v>5.490138080286588E-45</v>
      </c>
      <c r="R906" s="10">
        <f ca="1">IF(IF($A906&gt;='key variables'!$B$26,M906*SUMPRODUCT(Z906:AC906,'control variables'!$O$5:$R$5)/J906+H$65*'key variables'!$B$25/scenario!J$65,M906*SUMPRODUCT(Z906:AC906,'control variables'!$O$7:$R$7)/J906+H$65*'key variables'!$B$25/scenario!J$65)&lt;'key variables'!$B$28,0,IF($A906&gt;='key variables'!$B$26,M906*SUMPRODUCT(Z906:AC906,'control variables'!$O$5:$R$5)/J906+H$65*'key variables'!$B$25/scenario!J$65,M906*SUMPRODUCT(Z906:AC906,'control variables'!$O$7:$R$7)/J906+H$65*'key variables'!$B$25/scenario!J$65))</f>
        <v>1.644416482086208E-44</v>
      </c>
      <c r="S906" s="10">
        <f ca="1">IF(IF($A906&gt;='key variables'!$B$26,N906*SUMPRODUCT(Z906:AC906,'control variables'!$O$6:$R$6)/J906+I$65*'key variables'!$B$25/scenario!J$65,N906*SUMPRODUCT(Z906:AC906,'control variables'!$O$7:$R$7)/J906+I$65*'key variables'!$B$25/scenario!J$65)&lt;'key variables'!$B$28,0,IF($A906&gt;='key variables'!$B$26,N906*SUMPRODUCT(Z906:AC906,'control variables'!$O$6:$R$6)/J906+I$65*'key variables'!$B$25/scenario!J$65,N906*SUMPRODUCT(Z906:AC906,'control variables'!$O$7:$R$7)/J906+I$65*'key variables'!$B$25/scenario!J$65))</f>
        <v>7.3915706872184557E-45</v>
      </c>
      <c r="T906" s="10">
        <f t="shared" ca="1" si="692"/>
        <v>3.4082255434969392E-44</v>
      </c>
      <c r="U906" s="82">
        <f ca="1">SUMPRODUCT(P876:P905,'control variables'!AD$7:AD$36)</f>
        <v>1.0084409434598803E-44</v>
      </c>
      <c r="V906" s="82">
        <f ca="1">SUMPRODUCT(Q876:Q905,'control variables'!AE$7:AE$36)</f>
        <v>1.1640108393240593E-44</v>
      </c>
      <c r="W906" s="82">
        <f ca="1">SUMPRODUCT(R876:R905,'control variables'!AF$7:AF$36)</f>
        <v>3.4864671553243802E-44</v>
      </c>
      <c r="X906" s="82">
        <f ca="1">SUMPRODUCT(S876:S905,'control variables'!AG$7:AG$36)</f>
        <v>1.5671497280635135E-44</v>
      </c>
      <c r="Y906" s="82">
        <f t="shared" ca="1" si="686"/>
        <v>7.2260686661718331E-44</v>
      </c>
      <c r="Z906" s="10">
        <f ca="1">IF($A906&gt;='key variables'!$B$26,SUMPRODUCT(P876:P905,'control variables'!V$7:V$36)*$E906,SUMPRODUCT(P876:P905,'control variables'!Z$7:Z$36)*$E906)</f>
        <v>2.4606979913857871E-44</v>
      </c>
      <c r="AA906" s="10">
        <f ca="1">IF($A906&gt;='key variables'!$B$26,SUMPRODUCT(Q876:Q905,'control variables'!W$7:W$36)*$E906,SUMPRODUCT(Q876:Q905,'control variables'!AA$7:AA$36)*$E906)</f>
        <v>2.8403042863857589E-44</v>
      </c>
      <c r="AB906" s="10">
        <f ca="1">IF($A906&gt;='key variables'!$B$26,SUMPRODUCT(R876:R905,'control variables'!X$7:X$36)*$E906,SUMPRODUCT(R876:R905,'control variables'!AB$7:AB$36)*$E906)</f>
        <v>8.5073328108881303E-44</v>
      </c>
      <c r="AC906" s="10">
        <f ca="1">IF($A906&gt;='key variables'!$B$26,SUMPRODUCT(S876:S905,'control variables'!Y$7:Y$36)*$E906,SUMPRODUCT(S876:S905,'control variables'!AC$7:AC$36)*$E906)</f>
        <v>3.8240039866053774E-44</v>
      </c>
      <c r="AD906" s="10">
        <f t="shared" ca="1" si="687"/>
        <v>1.7632339075265054E-43</v>
      </c>
      <c r="AE906" s="82">
        <f ca="1">SUMPRODUCT(P876:P905,'control variables'!AL$7:AL$36)</f>
        <v>3.3503648667622838E-44</v>
      </c>
      <c r="AF906" s="82">
        <f ca="1">SUMPRODUCT(Q876:Q905,'control variables'!AM$7:AM$36)</f>
        <v>3.8571064166848432E-44</v>
      </c>
      <c r="AG906" s="82">
        <f ca="1">SUMPRODUCT(R876:R905,'control variables'!AN$7:AN$36)</f>
        <v>1.0997624085682075E-43</v>
      </c>
      <c r="AH906" s="82">
        <f ca="1">SUMPRODUCT(S876:S905,'control variables'!AO$7:AO$36)</f>
        <v>4.7618621411079294E-44</v>
      </c>
      <c r="AI906" s="82">
        <f t="shared" ca="1" si="650"/>
        <v>2.2966957510237134E-43</v>
      </c>
      <c r="AJ906" s="10">
        <f ca="1">SUMPRODUCT(P876:P905,'control variables'!AP$7:AP$36)</f>
        <v>3.2012866612607674E-47</v>
      </c>
      <c r="AK906" s="10">
        <f ca="1">SUMPRODUCT(Q876:Q905,'control variables'!AQ$7:AQ$36)</f>
        <v>9.237854724309173E-47</v>
      </c>
      <c r="AL906" s="10">
        <f ca="1">SUMPRODUCT(R876:R905,'control variables'!AR$7:AR$36)</f>
        <v>3.3203275427227078E-45</v>
      </c>
      <c r="AM906" s="10">
        <f ca="1">SUMPRODUCT(S876:S905,'control variables'!AS$7:AS$36)</f>
        <v>2.4874513243361567E-45</v>
      </c>
      <c r="AN906" s="10">
        <f t="shared" ca="1" si="672"/>
        <v>5.9321702809145637E-45</v>
      </c>
      <c r="AO906" s="82">
        <f ca="1">SUMPRODUCT(P876:P905,'control variables'!AX$7:AX$36)</f>
        <v>4.3532613207413831E-47</v>
      </c>
      <c r="AP906" s="82">
        <f ca="1">SUMPRODUCT(Q876:Q905,'control variables'!AY$7:AY$36)</f>
        <v>1.004965813142777E-46</v>
      </c>
      <c r="AQ906" s="82">
        <f ca="1">SUMPRODUCT(R876:R905,'control variables'!AZ$7:AZ$36)</f>
        <v>9.0302775061290546E-46</v>
      </c>
      <c r="AR906" s="82">
        <f ca="1">SUMPRODUCT(S876:S905,'control variables'!BA$7:BA$36)</f>
        <v>6.7651083975059605E-46</v>
      </c>
      <c r="AS906" s="82">
        <f t="shared" ca="1" si="673"/>
        <v>1.7235677848851929E-45</v>
      </c>
      <c r="AT906" s="10">
        <f ca="1">SUMPRODUCT(P876:P905,'control variables'!AT$7:AT$36)</f>
        <v>-3.841922992470751E-47</v>
      </c>
      <c r="AU906" s="10">
        <f ca="1">SUMPRODUCT(Q876:Q905,'control variables'!AU$7:AU$36)</f>
        <v>4.1676412506253572E-47</v>
      </c>
      <c r="AV906" s="10">
        <f ca="1">SUMPRODUCT(R876:R905,'control variables'!AV$7:AV$36)</f>
        <v>1.7946197204798361E-44</v>
      </c>
      <c r="AW906" s="10">
        <f ca="1">SUMPRODUCT(S876:S905,'control variables'!AW$7:AW$36)</f>
        <v>1.3444544681055159E-44</v>
      </c>
      <c r="AX906" s="10">
        <f t="shared" ca="1" si="651"/>
        <v>3.1393999068435066E-44</v>
      </c>
      <c r="AY906" s="82">
        <f ca="1">SUMPRODUCT(P876:P905,'control variables'!BB$7:BB$36)</f>
        <v>1.3924913010205065E-46</v>
      </c>
      <c r="AZ906" s="82">
        <f ca="1">SUMPRODUCT(Q876:Q905,'control variables'!BC$7:BC$36)</f>
        <v>3.5508503344118571E-46</v>
      </c>
      <c r="BA906" s="82">
        <f ca="1">SUMPRODUCT(R876:R905,'control variables'!BD$7:BD$36)</f>
        <v>2.4857043801531005E-45</v>
      </c>
      <c r="BB906" s="82">
        <f ca="1">SUMPRODUCT(S876:S905,'control variables'!BE$7:BE$36)</f>
        <v>3.5323633665211782E-46</v>
      </c>
      <c r="BC906" s="82">
        <f t="shared" ca="1" si="674"/>
        <v>3.3332748803484549E-45</v>
      </c>
      <c r="BD906" s="10">
        <f ca="1">SUMPRODUCT(P876:P905,'control variables'!BF$7:BF$36)</f>
        <v>2.9129705133275492E-47</v>
      </c>
      <c r="BE906" s="10">
        <f ca="1">SUMPRODUCT(Q876:Q905,'control variables'!BG$7:BG$36)</f>
        <v>3.3623478639327305E-47</v>
      </c>
      <c r="BF906" s="10">
        <f ca="1">SUMPRODUCT(R876:R905,'control variables'!BH$7:BH$36)</f>
        <v>1.0070967551456764E-45</v>
      </c>
      <c r="BG906" s="10">
        <f ca="1">SUMPRODUCT(S876:S905,'control variables'!BI$7:BI$36)</f>
        <v>2.2634250311951547E-45</v>
      </c>
      <c r="BH906" s="10">
        <f t="shared" ca="1" si="675"/>
        <v>3.3332749701134341E-45</v>
      </c>
      <c r="BI906" s="82">
        <f t="shared" ca="1" si="652"/>
        <v>3.360447856780018E-44</v>
      </c>
      <c r="BJ906" s="82">
        <f t="shared" ca="1" si="653"/>
        <v>3.896782561279587E-44</v>
      </c>
      <c r="BK906" s="82">
        <f t="shared" ca="1" si="654"/>
        <v>1.304081424417722E-43</v>
      </c>
      <c r="BL906" s="82">
        <f t="shared" ca="1" si="655"/>
        <v>6.1416402428786571E-44</v>
      </c>
      <c r="BM906" s="82">
        <f t="shared" ca="1" si="645"/>
        <v>2.6439684905115483E-43</v>
      </c>
      <c r="BN906" s="10">
        <f ca="1">BN905+BI906-INDIRECT(ADDRESS(MAX($D906-'key variables'!$B$9*30,34),scenario!BI$4),TRUE)</f>
        <v>9439390.0751690175</v>
      </c>
      <c r="BO906" s="10">
        <f ca="1">BO905+BJ906-INDIRECT(ADDRESS(MAX($D906-'key variables'!$B$9*30,34),scenario!BJ$4),TRUE)</f>
        <v>10895583.360992203</v>
      </c>
      <c r="BP906" s="10">
        <f ca="1">BP905+BK906-INDIRECT(ADDRESS(MAX($D906-'key variables'!$B$9*30,34),scenario!BK$4),TRUE)</f>
        <v>32531162.537994072</v>
      </c>
      <c r="BQ906" s="10">
        <f ca="1">BQ905+BL906-INDIRECT(ADDRESS(MAX($D906-'key variables'!$B$9*30,34),scenario!BL$4),TRUE)</f>
        <v>14415841.516535141</v>
      </c>
      <c r="BR906" s="10">
        <f t="shared" ca="1" si="676"/>
        <v>67281977.490690395</v>
      </c>
      <c r="BS906" s="82">
        <f t="shared" ca="1" si="657"/>
        <v>-2.3433848477536824E-9</v>
      </c>
      <c r="BT906" s="82">
        <f t="shared" ca="1" si="658"/>
        <v>-3.4288309057018498E-10</v>
      </c>
      <c r="BU906" s="82">
        <f t="shared" ca="1" si="659"/>
        <v>-4.2578247660364599E-9</v>
      </c>
      <c r="BV906" s="82">
        <f t="shared" ca="1" si="660"/>
        <v>-2.9943922343414556E-9</v>
      </c>
      <c r="BW906" s="82">
        <f t="shared" ca="1" si="677"/>
        <v>-9.9384849387017825E-9</v>
      </c>
      <c r="BX906" s="10">
        <f t="shared" ca="1" si="661"/>
        <v>-1.8625994260191893E-12</v>
      </c>
      <c r="BY906" s="10">
        <f t="shared" ca="1" si="662"/>
        <v>2.8902850229962428E-12</v>
      </c>
      <c r="BZ906" s="10">
        <f t="shared" ca="1" si="663"/>
        <v>-3.5034723983035463E-11</v>
      </c>
      <c r="CA906" s="10">
        <f t="shared" ca="1" si="664"/>
        <v>-2.0257049910634696E-11</v>
      </c>
      <c r="CB906" s="10">
        <v>0</v>
      </c>
      <c r="CC906" s="82">
        <f t="shared" ca="1" si="665"/>
        <v>3.9725652202851362E-13</v>
      </c>
      <c r="CD906" s="82">
        <f t="shared" ca="1" si="666"/>
        <v>3.4270724516460853E-13</v>
      </c>
      <c r="CE906" s="82">
        <f t="shared" ca="1" si="667"/>
        <v>1.8915613015532971E-10</v>
      </c>
      <c r="CF906" s="82">
        <f t="shared" ca="1" si="668"/>
        <v>3.7028113764059381E-11</v>
      </c>
      <c r="CG906" s="82">
        <f t="shared" ca="1" si="678"/>
        <v>2.269242076865822E-10</v>
      </c>
      <c r="CH906" s="13" t="str">
        <f t="shared" ca="1" si="679"/>
        <v/>
      </c>
      <c r="CI906" s="81">
        <f t="shared" ca="1" si="688"/>
        <v>0.1131775965863165</v>
      </c>
      <c r="CJ906" s="81">
        <f t="shared" ca="1" si="689"/>
        <v>0.13063724757458739</v>
      </c>
      <c r="CK906" s="81">
        <f t="shared" ca="1" si="690"/>
        <v>0.39004625943939081</v>
      </c>
      <c r="CL906" s="81">
        <f t="shared" ca="1" si="691"/>
        <v>0.17284488538116416</v>
      </c>
      <c r="CM906" s="89">
        <f t="shared" ca="1" si="680"/>
        <v>0.80670598898145884</v>
      </c>
    </row>
    <row r="907" spans="1:91" x14ac:dyDescent="0.3">
      <c r="A907">
        <v>842</v>
      </c>
      <c r="B907" s="3">
        <f t="shared" si="693"/>
        <v>2.5277777777777777</v>
      </c>
      <c r="C907" s="3">
        <f t="shared" si="681"/>
        <v>28.066666666666666</v>
      </c>
      <c r="D907" s="4">
        <f t="shared" ca="1" si="669"/>
        <v>907</v>
      </c>
      <c r="E907" s="58">
        <f>(0.5*(COS(B907*2*PI())+1)*('key variables'!$B$4-'key variables'!$B$6)+'key variables'!$B$6)/'key variables'!$B$4</f>
        <v>1</v>
      </c>
      <c r="F907" s="10">
        <f t="shared" ca="1" si="682"/>
        <v>11689222.907461114</v>
      </c>
      <c r="G907" s="10">
        <f t="shared" ca="1" si="683"/>
        <v>13492492.798713122</v>
      </c>
      <c r="H907" s="10">
        <f t="shared" ca="1" si="684"/>
        <v>40309474.521088287</v>
      </c>
      <c r="I907" s="10">
        <f t="shared" ca="1" si="685"/>
        <v>17912154.249750931</v>
      </c>
      <c r="J907" s="10">
        <f t="shared" ca="1" si="670"/>
        <v>83403344.477013454</v>
      </c>
      <c r="K907" s="82">
        <f t="shared" ca="1" si="646"/>
        <v>2249832.832292099</v>
      </c>
      <c r="L907" s="82">
        <f t="shared" ca="1" si="647"/>
        <v>2596909.4377209195</v>
      </c>
      <c r="M907" s="82">
        <f t="shared" ca="1" si="648"/>
        <v>7778311.98309422</v>
      </c>
      <c r="N907" s="82">
        <f t="shared" ca="1" si="649"/>
        <v>3496312.733215793</v>
      </c>
      <c r="O907" s="82">
        <f t="shared" ca="1" si="671"/>
        <v>16121366.986323033</v>
      </c>
      <c r="P907" s="10">
        <f ca="1">IF(IF($A907&gt;='key variables'!$B$26,K907*SUMPRODUCT(Z907:AC907,'control variables'!$O$3:$R$3)/J907+F$65*'key variables'!$B$25/scenario!J$65,K907*SUMPRODUCT(Z907:AC907,'control variables'!$O$7:$R$7)/J907+F$65*'key variables'!$B$25/scenario!J$65)&lt;'key variables'!$B$28,0,IF($A907&gt;='key variables'!$B$26,K907*SUMPRODUCT(Z907:AC907,'control variables'!$O$3:$R$3)/J907+F$65*'key variables'!$B$25/scenario!J$65,K907*SUMPRODUCT(Z907:AC907,'control variables'!$O$7:$R$7)/J907+F$65*'key variables'!$B$25/scenario!J$65))</f>
        <v>4.0926250813767776E-45</v>
      </c>
      <c r="Q907" s="10">
        <f ca="1">IF(IF($A907&gt;='key variables'!$B$26,L907*SUMPRODUCT(Z907:AC907,'control variables'!$O$4:$R$4)/J907+G$65*'key variables'!$B$25/scenario!J$65,L907*SUMPRODUCT(Z907:AC907,'control variables'!$O$7:$R$7)/J907+G$65*'key variables'!$B$25/scenario!J$65)&lt;'key variables'!$B$28,0,IF($A907&gt;='key variables'!$B$26,L907*SUMPRODUCT(Z907:AC907,'control variables'!$O$4:$R$4)/J907+G$65*'key variables'!$B$25/scenario!J$65,L907*SUMPRODUCT(Z907:AC907,'control variables'!$O$7:$R$7)/J907+G$65*'key variables'!$B$25/scenario!J$65))</f>
        <v>4.7239850651716463E-45</v>
      </c>
      <c r="R907" s="10">
        <f ca="1">IF(IF($A907&gt;='key variables'!$B$26,M907*SUMPRODUCT(Z907:AC907,'control variables'!$O$5:$R$5)/J907+H$65*'key variables'!$B$25/scenario!J$65,M907*SUMPRODUCT(Z907:AC907,'control variables'!$O$7:$R$7)/J907+H$65*'key variables'!$B$25/scenario!J$65)&lt;'key variables'!$B$28,0,IF($A907&gt;='key variables'!$B$26,M907*SUMPRODUCT(Z907:AC907,'control variables'!$O$5:$R$5)/J907+H$65*'key variables'!$B$25/scenario!J$65,M907*SUMPRODUCT(Z907:AC907,'control variables'!$O$7:$R$7)/J907+H$65*'key variables'!$B$25/scenario!J$65))</f>
        <v>1.4149368902378934E-44</v>
      </c>
      <c r="S907" s="10">
        <f ca="1">IF(IF($A907&gt;='key variables'!$B$26,N907*SUMPRODUCT(Z907:AC907,'control variables'!$O$6:$R$6)/J907+I$65*'key variables'!$B$25/scenario!J$65,N907*SUMPRODUCT(Z907:AC907,'control variables'!$O$7:$R$7)/J907+I$65*'key variables'!$B$25/scenario!J$65)&lt;'key variables'!$B$28,0,IF($A907&gt;='key variables'!$B$26,N907*SUMPRODUCT(Z907:AC907,'control variables'!$O$6:$R$6)/J907+I$65*'key variables'!$B$25/scenario!J$65,N907*SUMPRODUCT(Z907:AC907,'control variables'!$O$7:$R$7)/J907+I$65*'key variables'!$B$25/scenario!J$65))</f>
        <v>6.3600712812596111E-45</v>
      </c>
      <c r="T907" s="10">
        <f t="shared" ca="1" si="692"/>
        <v>2.9326050330186967E-44</v>
      </c>
      <c r="U907" s="82">
        <f ca="1">SUMPRODUCT(P877:P906,'control variables'!AD$7:AD$36)</f>
        <v>8.6771222988318806E-45</v>
      </c>
      <c r="V907" s="82">
        <f ca="1">SUMPRODUCT(Q877:Q906,'control variables'!AE$7:AE$36)</f>
        <v>1.0015722264635157E-44</v>
      </c>
      <c r="W907" s="82">
        <f ca="1">SUMPRODUCT(R877:R906,'control variables'!AF$7:AF$36)</f>
        <v>2.9999279674044388E-44</v>
      </c>
      <c r="X907" s="82">
        <f ca="1">SUMPRODUCT(S877:S906,'control variables'!AG$7:AG$36)</f>
        <v>1.3484527714963038E-44</v>
      </c>
      <c r="Y907" s="82">
        <f t="shared" ca="1" si="686"/>
        <v>6.2176651952474466E-44</v>
      </c>
      <c r="Z907" s="10">
        <f ca="1">IF($A907&gt;='key variables'!$B$26,SUMPRODUCT(P877:P906,'control variables'!V$7:V$36)*$E907,SUMPRODUCT(P877:P906,'control variables'!Z$7:Z$36)*$E907)</f>
        <v>2.1173056836117923E-44</v>
      </c>
      <c r="AA907" s="10">
        <f ca="1">IF($A907&gt;='key variables'!$B$26,SUMPRODUCT(Q877:Q906,'control variables'!W$7:W$36)*$E907,SUMPRODUCT(Q877:Q906,'control variables'!AA$7:AA$36)*$E907)</f>
        <v>2.4439376265612853E-44</v>
      </c>
      <c r="AB907" s="10">
        <f ca="1">IF($A907&gt;='key variables'!$B$26,SUMPRODUCT(R877:R906,'control variables'!X$7:X$36)*$E907,SUMPRODUCT(R877:R906,'control variables'!AB$7:AB$36)*$E907)</f>
        <v>7.3201279376533253E-44</v>
      </c>
      <c r="AC907" s="10">
        <f ca="1">IF($A907&gt;='key variables'!$B$26,SUMPRODUCT(S877:S906,'control variables'!Y$7:Y$36)*$E907,SUMPRODUCT(S877:S906,'control variables'!AC$7:AC$36)*$E907)</f>
        <v>3.2903612728329887E-44</v>
      </c>
      <c r="AD907" s="10">
        <f t="shared" ca="1" si="687"/>
        <v>1.517173252065939E-43</v>
      </c>
      <c r="AE907" s="82">
        <f ca="1">SUMPRODUCT(P877:P906,'control variables'!AL$7:AL$36)</f>
        <v>2.882818858471159E-44</v>
      </c>
      <c r="AF907" s="82">
        <f ca="1">SUMPRODUCT(Q877:Q906,'control variables'!AM$7:AM$36)</f>
        <v>3.3188442331938196E-44</v>
      </c>
      <c r="AG907" s="82">
        <f ca="1">SUMPRODUCT(R877:R906,'control variables'!AN$7:AN$36)</f>
        <v>9.4628971390865556E-44</v>
      </c>
      <c r="AH907" s="82">
        <f ca="1">SUMPRODUCT(S877:S906,'control variables'!AO$7:AO$36)</f>
        <v>4.0973405965457774E-44</v>
      </c>
      <c r="AI907" s="82">
        <f t="shared" ca="1" si="650"/>
        <v>1.976190082729731E-43</v>
      </c>
      <c r="AJ907" s="10">
        <f ca="1">SUMPRODUCT(P877:P906,'control variables'!AP$7:AP$36)</f>
        <v>2.7545446318427845E-47</v>
      </c>
      <c r="AK907" s="10">
        <f ca="1">SUMPRODUCT(Q877:Q906,'control variables'!AQ$7:AQ$36)</f>
        <v>7.9487049530790417E-47</v>
      </c>
      <c r="AL907" s="10">
        <f ca="1">SUMPRODUCT(R877:R906,'control variables'!AR$7:AR$36)</f>
        <v>2.8569732662318335E-45</v>
      </c>
      <c r="AM907" s="10">
        <f ca="1">SUMPRODUCT(S877:S906,'control variables'!AS$7:AS$36)</f>
        <v>2.1403255682582119E-45</v>
      </c>
      <c r="AN907" s="10">
        <f t="shared" ca="1" si="672"/>
        <v>5.1043313303392634E-45</v>
      </c>
      <c r="AO907" s="82">
        <f ca="1">SUMPRODUCT(P877:P906,'control variables'!AX$7:AX$36)</f>
        <v>3.7457603366686547E-47</v>
      </c>
      <c r="AP907" s="82">
        <f ca="1">SUMPRODUCT(Q877:Q906,'control variables'!AY$7:AY$36)</f>
        <v>8.6472205668946316E-47</v>
      </c>
      <c r="AQ907" s="82">
        <f ca="1">SUMPRODUCT(R877:R906,'control variables'!AZ$7:AZ$36)</f>
        <v>7.7700952962338422E-46</v>
      </c>
      <c r="AR907" s="82">
        <f ca="1">SUMPRODUCT(S877:S906,'control variables'!BA$7:BA$36)</f>
        <v>5.8210322885753735E-46</v>
      </c>
      <c r="AS907" s="82">
        <f t="shared" ca="1" si="673"/>
        <v>1.4830425675165544E-45</v>
      </c>
      <c r="AT907" s="10">
        <f ca="1">SUMPRODUCT(P877:P906,'control variables'!AT$7:AT$36)</f>
        <v>-3.3057796675714922E-47</v>
      </c>
      <c r="AU907" s="10">
        <f ca="1">SUMPRODUCT(Q877:Q906,'control variables'!AU$7:AU$36)</f>
        <v>3.5860436908937919E-47</v>
      </c>
      <c r="AV907" s="10">
        <f ca="1">SUMPRODUCT(R877:R906,'control variables'!AV$7:AV$36)</f>
        <v>1.5441791505481984E-44</v>
      </c>
      <c r="AW907" s="10">
        <f ca="1">SUMPRODUCT(S877:S906,'control variables'!AW$7:AW$36)</f>
        <v>1.1568348072954498E-44</v>
      </c>
      <c r="AX907" s="10">
        <f t="shared" ca="1" si="651"/>
        <v>2.7012942218669707E-44</v>
      </c>
      <c r="AY907" s="82">
        <f ca="1">SUMPRODUCT(P877:P906,'control variables'!BB$7:BB$36)</f>
        <v>1.1981680630260082E-46</v>
      </c>
      <c r="AZ907" s="82">
        <f ca="1">SUMPRODUCT(Q877:Q906,'control variables'!BC$7:BC$36)</f>
        <v>3.0553264240570323E-46</v>
      </c>
      <c r="BA907" s="82">
        <f ca="1">SUMPRODUCT(R877:R906,'control variables'!BD$7:BD$36)</f>
        <v>2.1388224114869673E-45</v>
      </c>
      <c r="BB907" s="82">
        <f ca="1">SUMPRODUCT(S877:S906,'control variables'!BE$7:BE$36)</f>
        <v>3.0394193268331103E-46</v>
      </c>
      <c r="BC907" s="82">
        <f t="shared" ca="1" si="674"/>
        <v>2.8681137928785825E-45</v>
      </c>
      <c r="BD907" s="10">
        <f ca="1">SUMPRODUCT(P877:P906,'control variables'!BF$7:BF$36)</f>
        <v>2.5064632253341077E-47</v>
      </c>
      <c r="BE907" s="10">
        <f ca="1">SUMPRODUCT(Q877:Q906,'control variables'!BG$7:BG$36)</f>
        <v>2.8931296191189551E-47</v>
      </c>
      <c r="BF907" s="10">
        <f ca="1">SUMPRODUCT(R877:R906,'control variables'!BH$7:BH$36)</f>
        <v>8.6655562408781114E-46</v>
      </c>
      <c r="BG907" s="10">
        <f ca="1">SUMPRODUCT(S877:S906,'control variables'!BI$7:BI$36)</f>
        <v>1.9475623175844481E-45</v>
      </c>
      <c r="BH907" s="10">
        <f t="shared" ca="1" si="675"/>
        <v>2.8681138701167899E-45</v>
      </c>
      <c r="BI907" s="82">
        <f t="shared" ca="1" si="652"/>
        <v>2.8914947594338475E-44</v>
      </c>
      <c r="BJ907" s="82">
        <f t="shared" ca="1" si="653"/>
        <v>3.3529835411252838E-44</v>
      </c>
      <c r="BK907" s="82">
        <f t="shared" ca="1" si="654"/>
        <v>1.122095853078345E-43</v>
      </c>
      <c r="BL907" s="82">
        <f t="shared" ca="1" si="655"/>
        <v>5.2845695971095582E-44</v>
      </c>
      <c r="BM907" s="82">
        <f t="shared" ca="1" si="645"/>
        <v>2.2750006428452141E-43</v>
      </c>
      <c r="BN907" s="10">
        <f ca="1">BN906+BI907-INDIRECT(ADDRESS(MAX($D907-'key variables'!$B$9*30,34),scenario!BI$4),TRUE)</f>
        <v>9439390.0751690175</v>
      </c>
      <c r="BO907" s="10">
        <f ca="1">BO906+BJ907-INDIRECT(ADDRESS(MAX($D907-'key variables'!$B$9*30,34),scenario!BJ$4),TRUE)</f>
        <v>10895583.360992203</v>
      </c>
      <c r="BP907" s="10">
        <f ca="1">BP906+BK907-INDIRECT(ADDRESS(MAX($D907-'key variables'!$B$9*30,34),scenario!BK$4),TRUE)</f>
        <v>32531162.537994072</v>
      </c>
      <c r="BQ907" s="10">
        <f ca="1">BQ906+BL907-INDIRECT(ADDRESS(MAX($D907-'key variables'!$B$9*30,34),scenario!BL$4),TRUE)</f>
        <v>14415841.516535141</v>
      </c>
      <c r="BR907" s="10">
        <f t="shared" ca="1" si="676"/>
        <v>67281977.490690395</v>
      </c>
      <c r="BS907" s="82">
        <f t="shared" ca="1" si="657"/>
        <v>-2.3433848477536824E-9</v>
      </c>
      <c r="BT907" s="82">
        <f t="shared" ca="1" si="658"/>
        <v>-3.4288309057018498E-10</v>
      </c>
      <c r="BU907" s="82">
        <f t="shared" ca="1" si="659"/>
        <v>-4.2578247660364599E-9</v>
      </c>
      <c r="BV907" s="82">
        <f t="shared" ca="1" si="660"/>
        <v>-2.9943922343414556E-9</v>
      </c>
      <c r="BW907" s="82">
        <f t="shared" ca="1" si="677"/>
        <v>-9.9384849387017825E-9</v>
      </c>
      <c r="BX907" s="10">
        <f t="shared" ca="1" si="661"/>
        <v>-1.8625994260191893E-12</v>
      </c>
      <c r="BY907" s="10">
        <f t="shared" ca="1" si="662"/>
        <v>2.8902850229962428E-12</v>
      </c>
      <c r="BZ907" s="10">
        <f t="shared" ca="1" si="663"/>
        <v>-3.5034723983035463E-11</v>
      </c>
      <c r="CA907" s="10">
        <f t="shared" ca="1" si="664"/>
        <v>-2.0257049910634696E-11</v>
      </c>
      <c r="CB907" s="10">
        <v>0</v>
      </c>
      <c r="CC907" s="82">
        <f t="shared" ca="1" si="665"/>
        <v>3.9725652202851362E-13</v>
      </c>
      <c r="CD907" s="82">
        <f t="shared" ca="1" si="666"/>
        <v>3.4270724516460853E-13</v>
      </c>
      <c r="CE907" s="82">
        <f t="shared" ca="1" si="667"/>
        <v>1.8915613015532971E-10</v>
      </c>
      <c r="CF907" s="82">
        <f t="shared" ca="1" si="668"/>
        <v>3.7028113764059381E-11</v>
      </c>
      <c r="CG907" s="82">
        <f t="shared" ca="1" si="678"/>
        <v>2.269242076865822E-10</v>
      </c>
      <c r="CH907" s="13" t="str">
        <f t="shared" ca="1" si="679"/>
        <v/>
      </c>
      <c r="CI907" s="81">
        <f t="shared" ca="1" si="688"/>
        <v>0.1131775965863165</v>
      </c>
      <c r="CJ907" s="81">
        <f t="shared" ca="1" si="689"/>
        <v>0.13063724757458739</v>
      </c>
      <c r="CK907" s="81">
        <f t="shared" ca="1" si="690"/>
        <v>0.39004625943939081</v>
      </c>
      <c r="CL907" s="81">
        <f t="shared" ca="1" si="691"/>
        <v>0.17284488538116416</v>
      </c>
      <c r="CM907" s="89">
        <f t="shared" ca="1" si="680"/>
        <v>0.80670598898145884</v>
      </c>
    </row>
    <row r="908" spans="1:91" x14ac:dyDescent="0.3">
      <c r="A908">
        <v>843</v>
      </c>
      <c r="B908" s="3">
        <f t="shared" si="693"/>
        <v>2.5305555555555554</v>
      </c>
      <c r="C908" s="3">
        <f t="shared" si="681"/>
        <v>28.1</v>
      </c>
      <c r="D908" s="4">
        <f t="shared" ca="1" si="669"/>
        <v>908</v>
      </c>
      <c r="E908" s="58">
        <f>(0.5*(COS(B908*2*PI())+1)*('key variables'!$B$4-'key variables'!$B$6)+'key variables'!$B$6)/'key variables'!$B$4</f>
        <v>1</v>
      </c>
      <c r="F908" s="10">
        <f t="shared" ca="1" si="682"/>
        <v>11689222.907461114</v>
      </c>
      <c r="G908" s="10">
        <f t="shared" ca="1" si="683"/>
        <v>13492492.798713122</v>
      </c>
      <c r="H908" s="10">
        <f t="shared" ca="1" si="684"/>
        <v>40309474.521088287</v>
      </c>
      <c r="I908" s="10">
        <f t="shared" ca="1" si="685"/>
        <v>17912154.249750931</v>
      </c>
      <c r="J908" s="10">
        <f t="shared" ca="1" si="670"/>
        <v>83403344.477013454</v>
      </c>
      <c r="K908" s="82">
        <f t="shared" ca="1" si="646"/>
        <v>2249832.832292099</v>
      </c>
      <c r="L908" s="82">
        <f t="shared" ca="1" si="647"/>
        <v>2596909.4377209195</v>
      </c>
      <c r="M908" s="82">
        <f t="shared" ca="1" si="648"/>
        <v>7778311.98309422</v>
      </c>
      <c r="N908" s="82">
        <f t="shared" ca="1" si="649"/>
        <v>3496312.733215793</v>
      </c>
      <c r="O908" s="82">
        <f t="shared" ca="1" si="671"/>
        <v>16121366.986323033</v>
      </c>
      <c r="P908" s="10">
        <f ca="1">IF(IF($A908&gt;='key variables'!$B$26,K908*SUMPRODUCT(Z908:AC908,'control variables'!$O$3:$R$3)/J908+F$65*'key variables'!$B$25/scenario!J$65,K908*SUMPRODUCT(Z908:AC908,'control variables'!$O$7:$R$7)/J908+F$65*'key variables'!$B$25/scenario!J$65)&lt;'key variables'!$B$28,0,IF($A908&gt;='key variables'!$B$26,K908*SUMPRODUCT(Z908:AC908,'control variables'!$O$3:$R$3)/J908+F$65*'key variables'!$B$25/scenario!J$65,K908*SUMPRODUCT(Z908:AC908,'control variables'!$O$7:$R$7)/J908+F$65*'key variables'!$B$25/scenario!J$65))</f>
        <v>3.5214960860805134E-45</v>
      </c>
      <c r="Q908" s="10">
        <f ca="1">IF(IF($A908&gt;='key variables'!$B$26,L908*SUMPRODUCT(Z908:AC908,'control variables'!$O$4:$R$4)/J908+G$65*'key variables'!$B$25/scenario!J$65,L908*SUMPRODUCT(Z908:AC908,'control variables'!$O$7:$R$7)/J908+G$65*'key variables'!$B$25/scenario!J$65)&lt;'key variables'!$B$28,0,IF($A908&gt;='key variables'!$B$26,L908*SUMPRODUCT(Z908:AC908,'control variables'!$O$4:$R$4)/J908+G$65*'key variables'!$B$25/scenario!J$65,L908*SUMPRODUCT(Z908:AC908,'control variables'!$O$7:$R$7)/J908+G$65*'key variables'!$B$25/scenario!J$65))</f>
        <v>4.0647492958501077E-45</v>
      </c>
      <c r="R908" s="10">
        <f ca="1">IF(IF($A908&gt;='key variables'!$B$26,M908*SUMPRODUCT(Z908:AC908,'control variables'!$O$5:$R$5)/J908+H$65*'key variables'!$B$25/scenario!J$65,M908*SUMPRODUCT(Z908:AC908,'control variables'!$O$7:$R$7)/J908+H$65*'key variables'!$B$25/scenario!J$65)&lt;'key variables'!$B$28,0,IF($A908&gt;='key variables'!$B$26,M908*SUMPRODUCT(Z908:AC908,'control variables'!$O$5:$R$5)/J908+H$65*'key variables'!$B$25/scenario!J$65,M908*SUMPRODUCT(Z908:AC908,'control variables'!$O$7:$R$7)/J908+H$65*'key variables'!$B$25/scenario!J$65))</f>
        <v>1.2174813529089435E-44</v>
      </c>
      <c r="S908" s="10">
        <f ca="1">IF(IF($A908&gt;='key variables'!$B$26,N908*SUMPRODUCT(Z908:AC908,'control variables'!$O$6:$R$6)/J908+I$65*'key variables'!$B$25/scenario!J$65,N908*SUMPRODUCT(Z908:AC908,'control variables'!$O$7:$R$7)/J908+I$65*'key variables'!$B$25/scenario!J$65)&lt;'key variables'!$B$28,0,IF($A908&gt;='key variables'!$B$26,N908*SUMPRODUCT(Z908:AC908,'control variables'!$O$6:$R$6)/J908+I$65*'key variables'!$B$25/scenario!J$65,N908*SUMPRODUCT(Z908:AC908,'control variables'!$O$7:$R$7)/J908+I$65*'key variables'!$B$25/scenario!J$65))</f>
        <v>5.4725184151523479E-45</v>
      </c>
      <c r="T908" s="10">
        <f t="shared" ca="1" si="692"/>
        <v>2.5233577326172401E-44</v>
      </c>
      <c r="U908" s="82">
        <f ca="1">SUMPRODUCT(P878:P907,'control variables'!AD$7:AD$36)</f>
        <v>7.4662231712412472E-45</v>
      </c>
      <c r="V908" s="82">
        <f ca="1">SUMPRODUCT(Q878:Q907,'control variables'!AE$7:AE$36)</f>
        <v>8.6180204765585415E-45</v>
      </c>
      <c r="W908" s="82">
        <f ca="1">SUMPRODUCT(R878:R907,'control variables'!AF$7:AF$36)</f>
        <v>2.5812856994426516E-44</v>
      </c>
      <c r="X908" s="82">
        <f ca="1">SUMPRODUCT(S878:S907,'control variables'!AG$7:AG$36)</f>
        <v>1.1602751443558107E-44</v>
      </c>
      <c r="Y908" s="82">
        <f t="shared" ca="1" si="686"/>
        <v>5.3499852085784412E-44</v>
      </c>
      <c r="Z908" s="10">
        <f ca="1">IF($A908&gt;='key variables'!$B$26,SUMPRODUCT(P878:P907,'control variables'!V$7:V$36)*$E908,SUMPRODUCT(P878:P907,'control variables'!Z$7:Z$36)*$E908)</f>
        <v>1.8218340379634013E-44</v>
      </c>
      <c r="AA908" s="10">
        <f ca="1">IF($A908&gt;='key variables'!$B$26,SUMPRODUCT(Q878:Q907,'control variables'!W$7:W$36)*$E908,SUMPRODUCT(Q878:Q907,'control variables'!AA$7:AA$36)*$E908)</f>
        <v>2.1028842406608273E-44</v>
      </c>
      <c r="AB908" s="10">
        <f ca="1">IF($A908&gt;='key variables'!$B$26,SUMPRODUCT(R878:R907,'control variables'!X$7:X$36)*$E908,SUMPRODUCT(R878:R907,'control variables'!AB$7:AB$36)*$E908)</f>
        <v>6.2985984226493149E-44</v>
      </c>
      <c r="AC908" s="10">
        <f ca="1">IF($A908&gt;='key variables'!$B$26,SUMPRODUCT(S878:S907,'control variables'!Y$7:Y$36)*$E908,SUMPRODUCT(S878:S907,'control variables'!AC$7:AC$36)*$E908)</f>
        <v>2.8311888124808013E-44</v>
      </c>
      <c r="AD908" s="10">
        <f t="shared" ca="1" si="687"/>
        <v>1.3054505513754346E-43</v>
      </c>
      <c r="AE908" s="82">
        <f ca="1">SUMPRODUCT(P878:P907,'control variables'!AL$7:AL$36)</f>
        <v>2.4805192572318772E-44</v>
      </c>
      <c r="AF908" s="82">
        <f ca="1">SUMPRODUCT(Q878:Q907,'control variables'!AM$7:AM$36)</f>
        <v>2.8556969536948773E-44</v>
      </c>
      <c r="AG908" s="82">
        <f ca="1">SUMPRODUCT(R878:R907,'control variables'!AN$7:AN$36)</f>
        <v>8.1423425248289737E-44</v>
      </c>
      <c r="AH908" s="82">
        <f ca="1">SUMPRODUCT(S878:S907,'control variables'!AO$7:AO$36)</f>
        <v>3.5255535474607512E-44</v>
      </c>
      <c r="AI908" s="82">
        <f t="shared" ca="1" si="650"/>
        <v>1.7004112283216479E-43</v>
      </c>
      <c r="AJ908" s="10">
        <f ca="1">SUMPRODUCT(P878:P907,'control variables'!AP$7:AP$36)</f>
        <v>2.3701457981353344E-47</v>
      </c>
      <c r="AK908" s="10">
        <f ca="1">SUMPRODUCT(Q878:Q907,'control variables'!AQ$7:AQ$36)</f>
        <v>6.8394570294379904E-47</v>
      </c>
      <c r="AL908" s="10">
        <f ca="1">SUMPRODUCT(R878:R907,'control variables'!AR$7:AR$36)</f>
        <v>2.4582804373782399E-45</v>
      </c>
      <c r="AM908" s="10">
        <f ca="1">SUMPRODUCT(S878:S907,'control variables'!AS$7:AS$36)</f>
        <v>1.8416414799040938E-45</v>
      </c>
      <c r="AN908" s="10">
        <f t="shared" ca="1" si="672"/>
        <v>4.3920179455580666E-45</v>
      </c>
      <c r="AO908" s="82">
        <f ca="1">SUMPRODUCT(P878:P907,'control variables'!AX$7:AX$36)</f>
        <v>3.2230365847576939E-47</v>
      </c>
      <c r="AP908" s="82">
        <f ca="1">SUMPRODUCT(Q878:Q907,'control variables'!AY$7:AY$36)</f>
        <v>7.4404942491215046E-47</v>
      </c>
      <c r="AQ908" s="82">
        <f ca="1">SUMPRODUCT(R878:R907,'control variables'!AZ$7:AZ$36)</f>
        <v>6.6857724883402326E-46</v>
      </c>
      <c r="AR908" s="82">
        <f ca="1">SUMPRODUCT(S878:S907,'control variables'!BA$7:BA$36)</f>
        <v>5.0087027307838795E-46</v>
      </c>
      <c r="AS908" s="82">
        <f t="shared" ca="1" si="673"/>
        <v>1.2760828302512032E-45</v>
      </c>
      <c r="AT908" s="10">
        <f ca="1">SUMPRODUCT(P878:P907,'control variables'!AT$7:AT$36)</f>
        <v>-2.8444555583091333E-47</v>
      </c>
      <c r="AU908" s="10">
        <f ca="1">SUMPRODUCT(Q878:Q907,'control variables'!AU$7:AU$36)</f>
        <v>3.0856085204237673E-47</v>
      </c>
      <c r="AV908" s="10">
        <f ca="1">SUMPRODUCT(R878:R907,'control variables'!AV$7:AV$36)</f>
        <v>1.3286877558384365E-44</v>
      </c>
      <c r="AW908" s="10">
        <f ca="1">SUMPRODUCT(S878:S907,'control variables'!AW$7:AW$36)</f>
        <v>9.9539761525436092E-45</v>
      </c>
      <c r="AX908" s="10">
        <f t="shared" ca="1" si="651"/>
        <v>2.3243265240549122E-44</v>
      </c>
      <c r="AY908" s="82">
        <f ca="1">SUMPRODUCT(P878:P907,'control variables'!BB$7:BB$36)</f>
        <v>1.0309627831810459E-46</v>
      </c>
      <c r="AZ908" s="82">
        <f ca="1">SUMPRODUCT(Q878:Q907,'control variables'!BC$7:BC$36)</f>
        <v>2.6289532586248343E-46</v>
      </c>
      <c r="BA908" s="82">
        <f ca="1">SUMPRODUCT(R878:R907,'control variables'!BD$7:BD$36)</f>
        <v>1.8403480898228011E-45</v>
      </c>
      <c r="BB908" s="82">
        <f ca="1">SUMPRODUCT(S878:S907,'control variables'!BE$7:BE$36)</f>
        <v>2.6152660091208802E-46</v>
      </c>
      <c r="BC908" s="82">
        <f t="shared" ca="1" si="674"/>
        <v>2.4678662949154769E-45</v>
      </c>
      <c r="BD908" s="10">
        <f ca="1">SUMPRODUCT(P878:P907,'control variables'!BF$7:BF$36)</f>
        <v>2.1566843437683088E-47</v>
      </c>
      <c r="BE908" s="10">
        <f ca="1">SUMPRODUCT(Q878:Q907,'control variables'!BG$7:BG$36)</f>
        <v>2.4893911432570476E-47</v>
      </c>
      <c r="BF908" s="10">
        <f ca="1">SUMPRODUCT(R878:R907,'control variables'!BH$7:BH$36)</f>
        <v>7.4562711656199878E-46</v>
      </c>
      <c r="BG908" s="10">
        <f ca="1">SUMPRODUCT(S878:S907,'control variables'!BI$7:BI$36)</f>
        <v>1.6757784899427804E-45</v>
      </c>
      <c r="BH908" s="10">
        <f t="shared" ca="1" si="675"/>
        <v>2.4678663613750326E-45</v>
      </c>
      <c r="BI908" s="82">
        <f t="shared" ca="1" si="652"/>
        <v>2.4879844295053781E-44</v>
      </c>
      <c r="BJ908" s="82">
        <f t="shared" ca="1" si="653"/>
        <v>2.8850720948015492E-44</v>
      </c>
      <c r="BK908" s="82">
        <f t="shared" ca="1" si="654"/>
        <v>9.6550650896496896E-44</v>
      </c>
      <c r="BL908" s="82">
        <f t="shared" ca="1" si="655"/>
        <v>4.5471038228063212E-44</v>
      </c>
      <c r="BM908" s="82">
        <f t="shared" ca="1" si="645"/>
        <v>1.9575225436762937E-43</v>
      </c>
      <c r="BN908" s="10">
        <f ca="1">BN907+BI908-INDIRECT(ADDRESS(MAX($D908-'key variables'!$B$9*30,34),scenario!BI$4),TRUE)</f>
        <v>9439390.0751690175</v>
      </c>
      <c r="BO908" s="10">
        <f ca="1">BO907+BJ908-INDIRECT(ADDRESS(MAX($D908-'key variables'!$B$9*30,34),scenario!BJ$4),TRUE)</f>
        <v>10895583.360992203</v>
      </c>
      <c r="BP908" s="10">
        <f ca="1">BP907+BK908-INDIRECT(ADDRESS(MAX($D908-'key variables'!$B$9*30,34),scenario!BK$4),TRUE)</f>
        <v>32531162.537994072</v>
      </c>
      <c r="BQ908" s="10">
        <f ca="1">BQ907+BL908-INDIRECT(ADDRESS(MAX($D908-'key variables'!$B$9*30,34),scenario!BL$4),TRUE)</f>
        <v>14415841.516535141</v>
      </c>
      <c r="BR908" s="10">
        <f t="shared" ca="1" si="676"/>
        <v>67281977.490690395</v>
      </c>
      <c r="BS908" s="82">
        <f t="shared" ca="1" si="657"/>
        <v>-2.3433848477536824E-9</v>
      </c>
      <c r="BT908" s="82">
        <f t="shared" ca="1" si="658"/>
        <v>-3.4288309057018498E-10</v>
      </c>
      <c r="BU908" s="82">
        <f t="shared" ca="1" si="659"/>
        <v>-4.2578247660364599E-9</v>
      </c>
      <c r="BV908" s="82">
        <f t="shared" ca="1" si="660"/>
        <v>-2.9943922343414556E-9</v>
      </c>
      <c r="BW908" s="82">
        <f t="shared" ca="1" si="677"/>
        <v>-9.9384849387017825E-9</v>
      </c>
      <c r="BX908" s="10">
        <f t="shared" ca="1" si="661"/>
        <v>-1.8625994260191893E-12</v>
      </c>
      <c r="BY908" s="10">
        <f t="shared" ca="1" si="662"/>
        <v>2.8902850229962428E-12</v>
      </c>
      <c r="BZ908" s="10">
        <f t="shared" ca="1" si="663"/>
        <v>-3.5034723983035463E-11</v>
      </c>
      <c r="CA908" s="10">
        <f t="shared" ca="1" si="664"/>
        <v>-2.0257049910634696E-11</v>
      </c>
      <c r="CB908" s="10">
        <v>0</v>
      </c>
      <c r="CC908" s="82">
        <f t="shared" ca="1" si="665"/>
        <v>3.9725652202851362E-13</v>
      </c>
      <c r="CD908" s="82">
        <f t="shared" ca="1" si="666"/>
        <v>3.4270724516460853E-13</v>
      </c>
      <c r="CE908" s="82">
        <f t="shared" ca="1" si="667"/>
        <v>1.8915613015532971E-10</v>
      </c>
      <c r="CF908" s="82">
        <f t="shared" ca="1" si="668"/>
        <v>3.7028113764059381E-11</v>
      </c>
      <c r="CG908" s="82">
        <f t="shared" ca="1" si="678"/>
        <v>2.269242076865822E-10</v>
      </c>
      <c r="CH908" s="13" t="str">
        <f t="shared" ca="1" si="679"/>
        <v/>
      </c>
      <c r="CI908" s="81">
        <f t="shared" ca="1" si="688"/>
        <v>0.1131775965863165</v>
      </c>
      <c r="CJ908" s="81">
        <f t="shared" ca="1" si="689"/>
        <v>0.13063724757458739</v>
      </c>
      <c r="CK908" s="81">
        <f t="shared" ca="1" si="690"/>
        <v>0.39004625943939081</v>
      </c>
      <c r="CL908" s="81">
        <f t="shared" ca="1" si="691"/>
        <v>0.17284488538116416</v>
      </c>
      <c r="CM908" s="89">
        <f t="shared" ca="1" si="680"/>
        <v>0.80670598898145884</v>
      </c>
    </row>
    <row r="909" spans="1:91" x14ac:dyDescent="0.3">
      <c r="A909">
        <v>844</v>
      </c>
      <c r="B909" s="3">
        <f t="shared" si="693"/>
        <v>2.5333333333333332</v>
      </c>
      <c r="C909" s="3">
        <f t="shared" si="681"/>
        <v>28.133333333333333</v>
      </c>
      <c r="D909" s="4">
        <f t="shared" ca="1" si="669"/>
        <v>909</v>
      </c>
      <c r="E909" s="58">
        <f>(0.5*(COS(B909*2*PI())+1)*('key variables'!$B$4-'key variables'!$B$6)+'key variables'!$B$6)/'key variables'!$B$4</f>
        <v>1</v>
      </c>
      <c r="F909" s="10">
        <f t="shared" ca="1" si="682"/>
        <v>11689222.907461114</v>
      </c>
      <c r="G909" s="10">
        <f t="shared" ca="1" si="683"/>
        <v>13492492.798713122</v>
      </c>
      <c r="H909" s="10">
        <f t="shared" ca="1" si="684"/>
        <v>40309474.521088287</v>
      </c>
      <c r="I909" s="10">
        <f t="shared" ca="1" si="685"/>
        <v>17912154.249750931</v>
      </c>
      <c r="J909" s="10">
        <f t="shared" ca="1" si="670"/>
        <v>83403344.477013454</v>
      </c>
      <c r="K909" s="82">
        <f t="shared" ca="1" si="646"/>
        <v>2249832.832292099</v>
      </c>
      <c r="L909" s="82">
        <f t="shared" ca="1" si="647"/>
        <v>2596909.4377209195</v>
      </c>
      <c r="M909" s="82">
        <f t="shared" ca="1" si="648"/>
        <v>7778311.98309422</v>
      </c>
      <c r="N909" s="82">
        <f t="shared" ca="1" si="649"/>
        <v>3496312.733215793</v>
      </c>
      <c r="O909" s="82">
        <f t="shared" ca="1" si="671"/>
        <v>16121366.986323033</v>
      </c>
      <c r="P909" s="10">
        <f ca="1">IF(IF($A909&gt;='key variables'!$B$26,K909*SUMPRODUCT(Z909:AC909,'control variables'!$O$3:$R$3)/J909+F$65*'key variables'!$B$25/scenario!J$65,K909*SUMPRODUCT(Z909:AC909,'control variables'!$O$7:$R$7)/J909+F$65*'key variables'!$B$25/scenario!J$65)&lt;'key variables'!$B$28,0,IF($A909&gt;='key variables'!$B$26,K909*SUMPRODUCT(Z909:AC909,'control variables'!$O$3:$R$3)/J909+F$65*'key variables'!$B$25/scenario!J$65,K909*SUMPRODUCT(Z909:AC909,'control variables'!$O$7:$R$7)/J909+F$65*'key variables'!$B$25/scenario!J$65))</f>
        <v>3.0300685837825716E-45</v>
      </c>
      <c r="Q909" s="10">
        <f ca="1">IF(IF($A909&gt;='key variables'!$B$26,L909*SUMPRODUCT(Z909:AC909,'control variables'!$O$4:$R$4)/J909+G$65*'key variables'!$B$25/scenario!J$65,L909*SUMPRODUCT(Z909:AC909,'control variables'!$O$7:$R$7)/J909+G$65*'key variables'!$B$25/scenario!J$65)&lt;'key variables'!$B$28,0,IF($A909&gt;='key variables'!$B$26,L909*SUMPRODUCT(Z909:AC909,'control variables'!$O$4:$R$4)/J909+G$65*'key variables'!$B$25/scenario!J$65,L909*SUMPRODUCT(Z909:AC909,'control variables'!$O$7:$R$7)/J909+G$65*'key variables'!$B$25/scenario!J$65))</f>
        <v>3.4975103879829071E-45</v>
      </c>
      <c r="R909" s="10">
        <f ca="1">IF(IF($A909&gt;='key variables'!$B$26,M909*SUMPRODUCT(Z909:AC909,'control variables'!$O$5:$R$5)/J909+H$65*'key variables'!$B$25/scenario!J$65,M909*SUMPRODUCT(Z909:AC909,'control variables'!$O$7:$R$7)/J909+H$65*'key variables'!$B$25/scenario!J$65)&lt;'key variables'!$B$28,0,IF($A909&gt;='key variables'!$B$26,M909*SUMPRODUCT(Z909:AC909,'control variables'!$O$5:$R$5)/J909+H$65*'key variables'!$B$25/scenario!J$65,M909*SUMPRODUCT(Z909:AC909,'control variables'!$O$7:$R$7)/J909+H$65*'key variables'!$B$25/scenario!J$65))</f>
        <v>1.0475808885241362E-44</v>
      </c>
      <c r="S909" s="10">
        <f ca="1">IF(IF($A909&gt;='key variables'!$B$26,N909*SUMPRODUCT(Z909:AC909,'control variables'!$O$6:$R$6)/J909+I$65*'key variables'!$B$25/scenario!J$65,N909*SUMPRODUCT(Z909:AC909,'control variables'!$O$7:$R$7)/J909+I$65*'key variables'!$B$25/scenario!J$65)&lt;'key variables'!$B$28,0,IF($A909&gt;='key variables'!$B$26,N909*SUMPRODUCT(Z909:AC909,'control variables'!$O$6:$R$6)/J909+I$65*'key variables'!$B$25/scenario!J$65,N909*SUMPRODUCT(Z909:AC909,'control variables'!$O$7:$R$7)/J909+I$65*'key variables'!$B$25/scenario!J$65))</f>
        <v>4.7088242379337397E-45</v>
      </c>
      <c r="T909" s="10">
        <f t="shared" ca="1" si="692"/>
        <v>2.1712212094940579E-44</v>
      </c>
      <c r="U909" s="82">
        <f ca="1">SUMPRODUCT(P879:P908,'control variables'!AD$7:AD$36)</f>
        <v>6.424305953401633E-45</v>
      </c>
      <c r="V909" s="82">
        <f ca="1">SUMPRODUCT(Q879:Q908,'control variables'!AE$7:AE$36)</f>
        <v>7.4153690539748386E-45</v>
      </c>
      <c r="W909" s="82">
        <f ca="1">SUMPRODUCT(R879:R908,'control variables'!AF$7:AF$36)</f>
        <v>2.2210652837481464E-44</v>
      </c>
      <c r="X909" s="82">
        <f ca="1">SUMPRODUCT(S879:S908,'control variables'!AG$7:AG$36)</f>
        <v>9.9835785061723028E-45</v>
      </c>
      <c r="Y909" s="82">
        <f t="shared" ca="1" si="686"/>
        <v>4.6033906351030242E-44</v>
      </c>
      <c r="Z909" s="10">
        <f ca="1">IF($A909&gt;='key variables'!$B$26,SUMPRODUCT(P879:P908,'control variables'!V$7:V$36)*$E909,SUMPRODUCT(P879:P908,'control variables'!Z$7:Z$36)*$E909)</f>
        <v>1.5675956889796859E-44</v>
      </c>
      <c r="AA909" s="10">
        <f ca="1">IF($A909&gt;='key variables'!$B$26,SUMPRODUCT(Q879:Q908,'control variables'!W$7:W$36)*$E909,SUMPRODUCT(Q879:Q908,'control variables'!AA$7:AA$36)*$E909)</f>
        <v>1.809425118529625E-44</v>
      </c>
      <c r="AB909" s="10">
        <f ca="1">IF($A909&gt;='key variables'!$B$26,SUMPRODUCT(R879:R908,'control variables'!X$7:X$36)*$E909,SUMPRODUCT(R879:R908,'control variables'!AB$7:AB$36)*$E909)</f>
        <v>5.4196241415035337E-44</v>
      </c>
      <c r="AC909" s="10">
        <f ca="1">IF($A909&gt;='key variables'!$B$26,SUMPRODUCT(S879:S908,'control variables'!Y$7:Y$36)*$E909,SUMPRODUCT(S879:S908,'control variables'!AC$7:AC$36)*$E909)</f>
        <v>2.4360942240895695E-44</v>
      </c>
      <c r="AD909" s="10">
        <f t="shared" ca="1" si="687"/>
        <v>1.1232739173102414E-43</v>
      </c>
      <c r="AE909" s="82">
        <f ca="1">SUMPRODUCT(P879:P908,'control variables'!AL$7:AL$36)</f>
        <v>2.1343608764795169E-44</v>
      </c>
      <c r="AF909" s="82">
        <f ca="1">SUMPRODUCT(Q879:Q908,'control variables'!AM$7:AM$36)</f>
        <v>2.4571822352429011E-44</v>
      </c>
      <c r="AG909" s="82">
        <f ca="1">SUMPRODUCT(R879:R908,'control variables'!AN$7:AN$36)</f>
        <v>7.0060723282931026E-44</v>
      </c>
      <c r="AH909" s="82">
        <f ca="1">SUMPRODUCT(S879:S908,'control variables'!AO$7:AO$36)</f>
        <v>3.0335598232892035E-44</v>
      </c>
      <c r="AI909" s="82">
        <f t="shared" ca="1" si="650"/>
        <v>1.4631175263304725E-43</v>
      </c>
      <c r="AJ909" s="10">
        <f ca="1">SUMPRODUCT(P879:P908,'control variables'!AP$7:AP$36)</f>
        <v>2.0393901189614866E-47</v>
      </c>
      <c r="AK909" s="10">
        <f ca="1">SUMPRODUCT(Q879:Q908,'control variables'!AQ$7:AQ$36)</f>
        <v>5.885005511420895E-47</v>
      </c>
      <c r="AL909" s="10">
        <f ca="1">SUMPRODUCT(R879:R908,'control variables'!AR$7:AR$36)</f>
        <v>2.1152255011357075E-45</v>
      </c>
      <c r="AM909" s="10">
        <f ca="1">SUMPRODUCT(S879:S908,'control variables'!AS$7:AS$36)</f>
        <v>1.5846389870787022E-45</v>
      </c>
      <c r="AN909" s="10">
        <f t="shared" ca="1" si="672"/>
        <v>3.7791084445182335E-45</v>
      </c>
      <c r="AO909" s="82">
        <f ca="1">SUMPRODUCT(P879:P908,'control variables'!AX$7:AX$36)</f>
        <v>2.7732593366945691E-47</v>
      </c>
      <c r="AP909" s="82">
        <f ca="1">SUMPRODUCT(Q879:Q908,'control variables'!AY$7:AY$36)</f>
        <v>6.4021675222621611E-47</v>
      </c>
      <c r="AQ909" s="82">
        <f ca="1">SUMPRODUCT(R879:R908,'control variables'!AZ$7:AZ$36)</f>
        <v>5.7527677668912233E-46</v>
      </c>
      <c r="AR909" s="82">
        <f ca="1">SUMPRODUCT(S879:S908,'control variables'!BA$7:BA$36)</f>
        <v>4.3097343910287181E-46</v>
      </c>
      <c r="AS909" s="82">
        <f t="shared" ca="1" si="673"/>
        <v>1.0980044843815615E-45</v>
      </c>
      <c r="AT909" s="10">
        <f ca="1">SUMPRODUCT(P879:P908,'control variables'!AT$7:AT$36)</f>
        <v>-2.4475095852772066E-47</v>
      </c>
      <c r="AU909" s="10">
        <f ca="1">SUMPRODUCT(Q879:Q908,'control variables'!AU$7:AU$36)</f>
        <v>2.6550094650237591E-47</v>
      </c>
      <c r="AV909" s="10">
        <f ca="1">SUMPRODUCT(R879:R908,'control variables'!AV$7:AV$36)</f>
        <v>1.1432683519190395E-44</v>
      </c>
      <c r="AW909" s="10">
        <f ca="1">SUMPRODUCT(S879:S908,'control variables'!AW$7:AW$36)</f>
        <v>8.5648910821631207E-45</v>
      </c>
      <c r="AX909" s="10">
        <f t="shared" ca="1" si="651"/>
        <v>1.9999649600150982E-44</v>
      </c>
      <c r="AY909" s="82">
        <f ca="1">SUMPRODUCT(P879:P908,'control variables'!BB$7:BB$36)</f>
        <v>8.8709112945312752E-47</v>
      </c>
      <c r="AZ909" s="82">
        <f ca="1">SUMPRODUCT(Q879:Q908,'control variables'!BC$7:BC$36)</f>
        <v>2.2620807981809016E-46</v>
      </c>
      <c r="BA909" s="82">
        <f ca="1">SUMPRODUCT(R879:R908,'control variables'!BD$7:BD$36)</f>
        <v>1.5835260905835469E-45</v>
      </c>
      <c r="BB909" s="82">
        <f ca="1">SUMPRODUCT(S879:S908,'control variables'!BE$7:BE$36)</f>
        <v>2.2503036149307891E-46</v>
      </c>
      <c r="BC909" s="82">
        <f t="shared" ca="1" si="674"/>
        <v>2.1234736448400287E-45</v>
      </c>
      <c r="BD909" s="10">
        <f ca="1">SUMPRODUCT(P879:P908,'control variables'!BF$7:BF$36)</f>
        <v>1.8557173756400637E-47</v>
      </c>
      <c r="BE909" s="10">
        <f ca="1">SUMPRODUCT(Q879:Q908,'control variables'!BG$7:BG$36)</f>
        <v>2.1419946839484575E-47</v>
      </c>
      <c r="BF909" s="10">
        <f ca="1">SUMPRODUCT(R879:R908,'control variables'!BH$7:BH$36)</f>
        <v>6.4157427578615898E-46</v>
      </c>
      <c r="BG909" s="10">
        <f ca="1">SUMPRODUCT(S879:S908,'control variables'!BI$7:BI$36)</f>
        <v>1.4419223056430579E-45</v>
      </c>
      <c r="BH909" s="10">
        <f t="shared" ca="1" si="675"/>
        <v>2.1234737020251021E-45</v>
      </c>
      <c r="BI909" s="82">
        <f t="shared" ca="1" si="652"/>
        <v>2.1407842781887711E-44</v>
      </c>
      <c r="BJ909" s="82">
        <f t="shared" ca="1" si="653"/>
        <v>2.4824580526897339E-44</v>
      </c>
      <c r="BK909" s="82">
        <f t="shared" ca="1" si="654"/>
        <v>8.307693289270497E-44</v>
      </c>
      <c r="BL909" s="82">
        <f t="shared" ca="1" si="655"/>
        <v>3.9125519676548236E-44</v>
      </c>
      <c r="BM909" s="82">
        <f t="shared" ca="1" si="645"/>
        <v>1.6843487587803826E-43</v>
      </c>
      <c r="BN909" s="10">
        <f ca="1">BN908+BI909-INDIRECT(ADDRESS(MAX($D909-'key variables'!$B$9*30,34),scenario!BI$4),TRUE)</f>
        <v>9439390.0751690175</v>
      </c>
      <c r="BO909" s="10">
        <f ca="1">BO908+BJ909-INDIRECT(ADDRESS(MAX($D909-'key variables'!$B$9*30,34),scenario!BJ$4),TRUE)</f>
        <v>10895583.360992203</v>
      </c>
      <c r="BP909" s="10">
        <f ca="1">BP908+BK909-INDIRECT(ADDRESS(MAX($D909-'key variables'!$B$9*30,34),scenario!BK$4),TRUE)</f>
        <v>32531162.537994072</v>
      </c>
      <c r="BQ909" s="10">
        <f ca="1">BQ908+BL909-INDIRECT(ADDRESS(MAX($D909-'key variables'!$B$9*30,34),scenario!BL$4),TRUE)</f>
        <v>14415841.516535141</v>
      </c>
      <c r="BR909" s="10">
        <f t="shared" ca="1" si="676"/>
        <v>67281977.490690395</v>
      </c>
      <c r="BS909" s="82">
        <f t="shared" ca="1" si="657"/>
        <v>-2.3433848477536824E-9</v>
      </c>
      <c r="BT909" s="82">
        <f t="shared" ca="1" si="658"/>
        <v>-3.4288309057018498E-10</v>
      </c>
      <c r="BU909" s="82">
        <f t="shared" ca="1" si="659"/>
        <v>-4.2578247660364599E-9</v>
      </c>
      <c r="BV909" s="82">
        <f t="shared" ca="1" si="660"/>
        <v>-2.9943922343414556E-9</v>
      </c>
      <c r="BW909" s="82">
        <f t="shared" ca="1" si="677"/>
        <v>-9.9384849387017825E-9</v>
      </c>
      <c r="BX909" s="10">
        <f t="shared" ca="1" si="661"/>
        <v>-1.8625994260191893E-12</v>
      </c>
      <c r="BY909" s="10">
        <f t="shared" ca="1" si="662"/>
        <v>2.8902850229962428E-12</v>
      </c>
      <c r="BZ909" s="10">
        <f t="shared" ca="1" si="663"/>
        <v>-3.5034723983035463E-11</v>
      </c>
      <c r="CA909" s="10">
        <f t="shared" ca="1" si="664"/>
        <v>-2.0257049910634696E-11</v>
      </c>
      <c r="CB909" s="10">
        <v>0</v>
      </c>
      <c r="CC909" s="82">
        <f t="shared" ca="1" si="665"/>
        <v>3.9725652202851362E-13</v>
      </c>
      <c r="CD909" s="82">
        <f t="shared" ca="1" si="666"/>
        <v>3.4270724516460853E-13</v>
      </c>
      <c r="CE909" s="82">
        <f t="shared" ca="1" si="667"/>
        <v>1.8915613015532971E-10</v>
      </c>
      <c r="CF909" s="82">
        <f t="shared" ca="1" si="668"/>
        <v>3.7028113764059381E-11</v>
      </c>
      <c r="CG909" s="82">
        <f t="shared" ca="1" si="678"/>
        <v>2.269242076865822E-10</v>
      </c>
      <c r="CH909" s="13" t="str">
        <f t="shared" ca="1" si="679"/>
        <v/>
      </c>
      <c r="CI909" s="81">
        <f t="shared" ca="1" si="688"/>
        <v>0.1131775965863165</v>
      </c>
      <c r="CJ909" s="81">
        <f t="shared" ca="1" si="689"/>
        <v>0.13063724757458739</v>
      </c>
      <c r="CK909" s="81">
        <f t="shared" ca="1" si="690"/>
        <v>0.39004625943939081</v>
      </c>
      <c r="CL909" s="81">
        <f t="shared" ca="1" si="691"/>
        <v>0.17284488538116416</v>
      </c>
      <c r="CM909" s="89">
        <f t="shared" ca="1" si="680"/>
        <v>0.80670598898145884</v>
      </c>
    </row>
    <row r="910" spans="1:91" x14ac:dyDescent="0.3">
      <c r="A910">
        <v>845</v>
      </c>
      <c r="B910" s="3">
        <f t="shared" si="693"/>
        <v>2.536111111111111</v>
      </c>
      <c r="C910" s="3">
        <f t="shared" si="681"/>
        <v>28.166666666666668</v>
      </c>
      <c r="D910" s="4">
        <f t="shared" ca="1" si="669"/>
        <v>910</v>
      </c>
      <c r="E910" s="58">
        <f>(0.5*(COS(B910*2*PI())+1)*('key variables'!$B$4-'key variables'!$B$6)+'key variables'!$B$6)/'key variables'!$B$4</f>
        <v>1</v>
      </c>
      <c r="F910" s="10">
        <f t="shared" ca="1" si="682"/>
        <v>11689222.907461114</v>
      </c>
      <c r="G910" s="10">
        <f t="shared" ca="1" si="683"/>
        <v>13492492.798713122</v>
      </c>
      <c r="H910" s="10">
        <f t="shared" ca="1" si="684"/>
        <v>40309474.521088287</v>
      </c>
      <c r="I910" s="10">
        <f t="shared" ca="1" si="685"/>
        <v>17912154.249750931</v>
      </c>
      <c r="J910" s="10">
        <f t="shared" ca="1" si="670"/>
        <v>83403344.477013454</v>
      </c>
      <c r="K910" s="82">
        <f t="shared" ca="1" si="646"/>
        <v>2249832.832292099</v>
      </c>
      <c r="L910" s="82">
        <f t="shared" ca="1" si="647"/>
        <v>2596909.4377209195</v>
      </c>
      <c r="M910" s="82">
        <f t="shared" ca="1" si="648"/>
        <v>7778311.98309422</v>
      </c>
      <c r="N910" s="82">
        <f t="shared" ca="1" si="649"/>
        <v>3496312.733215793</v>
      </c>
      <c r="O910" s="82">
        <f t="shared" ca="1" si="671"/>
        <v>16121366.986323033</v>
      </c>
      <c r="P910" s="10">
        <f ca="1">IF(IF($A910&gt;='key variables'!$B$26,K910*SUMPRODUCT(Z910:AC910,'control variables'!$O$3:$R$3)/J910+F$65*'key variables'!$B$25/scenario!J$65,K910*SUMPRODUCT(Z910:AC910,'control variables'!$O$7:$R$7)/J910+F$65*'key variables'!$B$25/scenario!J$65)&lt;'key variables'!$B$28,0,IF($A910&gt;='key variables'!$B$26,K910*SUMPRODUCT(Z910:AC910,'control variables'!$O$3:$R$3)/J910+F$65*'key variables'!$B$25/scenario!J$65,K910*SUMPRODUCT(Z910:AC910,'control variables'!$O$7:$R$7)/J910+F$65*'key variables'!$B$25/scenario!J$65))</f>
        <v>2.6072201694948034E-45</v>
      </c>
      <c r="Q910" s="10">
        <f ca="1">IF(IF($A910&gt;='key variables'!$B$26,L910*SUMPRODUCT(Z910:AC910,'control variables'!$O$4:$R$4)/J910+G$65*'key variables'!$B$25/scenario!J$65,L910*SUMPRODUCT(Z910:AC910,'control variables'!$O$7:$R$7)/J910+G$65*'key variables'!$B$25/scenario!J$65)&lt;'key variables'!$B$28,0,IF($A910&gt;='key variables'!$B$26,L910*SUMPRODUCT(Z910:AC910,'control variables'!$O$4:$R$4)/J910+G$65*'key variables'!$B$25/scenario!J$65,L910*SUMPRODUCT(Z910:AC910,'control variables'!$O$7:$R$7)/J910+G$65*'key variables'!$B$25/scenario!J$65))</f>
        <v>3.0094301084047556E-45</v>
      </c>
      <c r="R910" s="10">
        <f ca="1">IF(IF($A910&gt;='key variables'!$B$26,M910*SUMPRODUCT(Z910:AC910,'control variables'!$O$5:$R$5)/J910+H$65*'key variables'!$B$25/scenario!J$65,M910*SUMPRODUCT(Z910:AC910,'control variables'!$O$7:$R$7)/J910+H$65*'key variables'!$B$25/scenario!J$65)&lt;'key variables'!$B$28,0,IF($A910&gt;='key variables'!$B$26,M910*SUMPRODUCT(Z910:AC910,'control variables'!$O$5:$R$5)/J910+H$65*'key variables'!$B$25/scenario!J$65,M910*SUMPRODUCT(Z910:AC910,'control variables'!$O$7:$R$7)/J910+H$65*'key variables'!$B$25/scenario!J$65))</f>
        <v>9.0139016534333436E-45</v>
      </c>
      <c r="S910" s="10">
        <f ca="1">IF(IF($A910&gt;='key variables'!$B$26,N910*SUMPRODUCT(Z910:AC910,'control variables'!$O$6:$R$6)/J910+I$65*'key variables'!$B$25/scenario!J$65,N910*SUMPRODUCT(Z910:AC910,'control variables'!$O$7:$R$7)/J910+I$65*'key variables'!$B$25/scenario!J$65)&lt;'key variables'!$B$28,0,IF($A910&gt;='key variables'!$B$26,N910*SUMPRODUCT(Z910:AC910,'control variables'!$O$6:$R$6)/J910+I$65*'key variables'!$B$25/scenario!J$65,N910*SUMPRODUCT(Z910:AC910,'control variables'!$O$7:$R$7)/J910+I$65*'key variables'!$B$25/scenario!J$65))</f>
        <v>4.0517041737784627E-45</v>
      </c>
      <c r="T910" s="10">
        <f t="shared" ca="1" si="692"/>
        <v>1.8682256105111366E-44</v>
      </c>
      <c r="U910" s="82">
        <f ca="1">SUMPRODUCT(P880:P909,'control variables'!AD$7:AD$36)</f>
        <v>5.5277890891185767E-45</v>
      </c>
      <c r="V910" s="82">
        <f ca="1">SUMPRODUCT(Q880:Q909,'control variables'!AE$7:AE$36)</f>
        <v>6.3805485675297522E-45</v>
      </c>
      <c r="W910" s="82">
        <f ca="1">SUMPRODUCT(R880:R909,'control variables'!AF$7:AF$36)</f>
        <v>1.911113905654221E-44</v>
      </c>
      <c r="X910" s="82">
        <f ca="1">SUMPRODUCT(S880:S909,'control variables'!AG$7:AG$36)</f>
        <v>8.5903624044488013E-45</v>
      </c>
      <c r="Y910" s="82">
        <f t="shared" ca="1" si="686"/>
        <v>3.9609839117639339E-44</v>
      </c>
      <c r="Z910" s="10">
        <f ca="1">IF($A910&gt;='key variables'!$B$26,SUMPRODUCT(P880:P909,'control variables'!V$7:V$36)*$E910,SUMPRODUCT(P880:P909,'control variables'!Z$7:Z$36)*$E910)</f>
        <v>1.3488364982217229E-44</v>
      </c>
      <c r="AA910" s="10">
        <f ca="1">IF($A910&gt;='key variables'!$B$26,SUMPRODUCT(Q880:Q909,'control variables'!W$7:W$36)*$E910,SUMPRODUCT(Q880:Q909,'control variables'!AA$7:AA$36)*$E910)</f>
        <v>1.5569184438498113E-44</v>
      </c>
      <c r="AB910" s="10">
        <f ca="1">IF($A910&gt;='key variables'!$B$26,SUMPRODUCT(R880:R909,'control variables'!X$7:X$36)*$E910,SUMPRODUCT(R880:R909,'control variables'!AB$7:AB$36)*$E910)</f>
        <v>4.6633114010804532E-44</v>
      </c>
      <c r="AC910" s="10">
        <f ca="1">IF($A910&gt;='key variables'!$B$26,SUMPRODUCT(S880:S909,'control variables'!Y$7:Y$36)*$E910,SUMPRODUCT(S880:S909,'control variables'!AC$7:AC$36)*$E910)</f>
        <v>2.0961353910700386E-44</v>
      </c>
      <c r="AD910" s="10">
        <f t="shared" ca="1" si="687"/>
        <v>9.6652017342220263E-44</v>
      </c>
      <c r="AE910" s="82">
        <f ca="1">SUMPRODUCT(P880:P909,'control variables'!AL$7:AL$36)</f>
        <v>1.8365091654761408E-44</v>
      </c>
      <c r="AF910" s="82">
        <f ca="1">SUMPRODUCT(Q880:Q909,'control variables'!AM$7:AM$36)</f>
        <v>2.1142805539576924E-44</v>
      </c>
      <c r="AG910" s="82">
        <f ca="1">SUMPRODUCT(R880:R909,'control variables'!AN$7:AN$36)</f>
        <v>6.0283695164623806E-44</v>
      </c>
      <c r="AH910" s="82">
        <f ca="1">SUMPRODUCT(S880:S909,'control variables'!AO$7:AO$36)</f>
        <v>2.6102242038281992E-44</v>
      </c>
      <c r="AI910" s="82">
        <f t="shared" ca="1" si="650"/>
        <v>1.2589383439724412E-43</v>
      </c>
      <c r="AJ910" s="10">
        <f ca="1">SUMPRODUCT(P880:P909,'control variables'!AP$7:AP$36)</f>
        <v>1.7547916506190656E-47</v>
      </c>
      <c r="AK910" s="10">
        <f ca="1">SUMPRODUCT(Q880:Q909,'control variables'!AQ$7:AQ$36)</f>
        <v>5.0637484409051383E-47</v>
      </c>
      <c r="AL910" s="10">
        <f ca="1">SUMPRODUCT(R880:R909,'control variables'!AR$7:AR$36)</f>
        <v>1.8200441465606438E-45</v>
      </c>
      <c r="AM910" s="10">
        <f ca="1">SUMPRODUCT(S880:S909,'control variables'!AS$7:AS$36)</f>
        <v>1.3635013908899266E-45</v>
      </c>
      <c r="AN910" s="10">
        <f t="shared" ca="1" si="672"/>
        <v>3.2517309383658125E-45</v>
      </c>
      <c r="AO910" s="82">
        <f ca="1">SUMPRODUCT(P880:P909,'control variables'!AX$7:AX$36)</f>
        <v>2.3862488514513099E-47</v>
      </c>
      <c r="AP910" s="82">
        <f ca="1">SUMPRODUCT(Q880:Q909,'control variables'!AY$7:AY$36)</f>
        <v>5.5087400931662311E-47</v>
      </c>
      <c r="AQ910" s="82">
        <f ca="1">SUMPRODUCT(R880:R909,'control variables'!AZ$7:AZ$36)</f>
        <v>4.949964575895764E-46</v>
      </c>
      <c r="AR910" s="82">
        <f ca="1">SUMPRODUCT(S880:S909,'control variables'!BA$7:BA$36)</f>
        <v>3.7083076236606291E-46</v>
      </c>
      <c r="AS910" s="82">
        <f t="shared" ca="1" si="673"/>
        <v>9.4477710940181473E-46</v>
      </c>
      <c r="AT910" s="10">
        <f ca="1">SUMPRODUCT(P880:P909,'control variables'!AT$7:AT$36)</f>
        <v>-2.1059577297754289E-47</v>
      </c>
      <c r="AU910" s="10">
        <f ca="1">SUMPRODUCT(Q880:Q909,'control variables'!AU$7:AU$36)</f>
        <v>2.2845008408252806E-47</v>
      </c>
      <c r="AV910" s="10">
        <f ca="1">SUMPRODUCT(R880:R909,'control variables'!AV$7:AV$36)</f>
        <v>9.8372436921787232E-45</v>
      </c>
      <c r="AW910" s="10">
        <f ca="1">SUMPRODUCT(S880:S909,'control variables'!AW$7:AW$36)</f>
        <v>7.3696539076569721E-45</v>
      </c>
      <c r="AX910" s="10">
        <f t="shared" ca="1" si="651"/>
        <v>1.7208683030946195E-44</v>
      </c>
      <c r="AY910" s="82">
        <f ca="1">SUMPRODUCT(P880:P909,'control variables'!BB$7:BB$36)</f>
        <v>7.632968762716567E-47</v>
      </c>
      <c r="AZ910" s="82">
        <f ca="1">SUMPRODUCT(Q880:Q909,'control variables'!BC$7:BC$36)</f>
        <v>1.9464056733269491E-46</v>
      </c>
      <c r="BA910" s="82">
        <f ca="1">SUMPRODUCT(R880:R909,'control variables'!BD$7:BD$36)</f>
        <v>1.3625437999613725E-45</v>
      </c>
      <c r="BB910" s="82">
        <f ca="1">SUMPRODUCT(S880:S909,'control variables'!BE$7:BE$36)</f>
        <v>1.9362720051077308E-46</v>
      </c>
      <c r="BC910" s="82">
        <f t="shared" ca="1" si="674"/>
        <v>1.8271412554320061E-45</v>
      </c>
      <c r="BD910" s="10">
        <f ca="1">SUMPRODUCT(P880:P909,'control variables'!BF$7:BF$36)</f>
        <v>1.5967505806785781E-47</v>
      </c>
      <c r="BE910" s="10">
        <f ca="1">SUMPRODUCT(Q880:Q909,'control variables'!BG$7:BG$36)</f>
        <v>1.8430776692088905E-47</v>
      </c>
      <c r="BF910" s="10">
        <f ca="1">SUMPRODUCT(R880:R909,'control variables'!BH$7:BH$36)</f>
        <v>5.5204208941388274E-46</v>
      </c>
      <c r="BG910" s="10">
        <f ca="1">SUMPRODUCT(S880:S909,'control variables'!BI$7:BI$36)</f>
        <v>1.2407009327241007E-45</v>
      </c>
      <c r="BH910" s="10">
        <f t="shared" ca="1" si="675"/>
        <v>1.8271413046368583E-45</v>
      </c>
      <c r="BI910" s="82">
        <f t="shared" ca="1" si="652"/>
        <v>1.8420361765090817E-44</v>
      </c>
      <c r="BJ910" s="82">
        <f t="shared" ca="1" si="653"/>
        <v>2.136029111531787E-44</v>
      </c>
      <c r="BK910" s="82">
        <f t="shared" ca="1" si="654"/>
        <v>7.14834826567639E-44</v>
      </c>
      <c r="BL910" s="82">
        <f t="shared" ca="1" si="655"/>
        <v>3.3665523146449739E-44</v>
      </c>
      <c r="BM910" s="82">
        <f t="shared" ca="1" si="645"/>
        <v>1.4492965868362232E-43</v>
      </c>
      <c r="BN910" s="10">
        <f ca="1">BN909+BI910-INDIRECT(ADDRESS(MAX($D910-'key variables'!$B$9*30,34),scenario!BI$4),TRUE)</f>
        <v>9439390.0751690175</v>
      </c>
      <c r="BO910" s="10">
        <f ca="1">BO909+BJ910-INDIRECT(ADDRESS(MAX($D910-'key variables'!$B$9*30,34),scenario!BJ$4),TRUE)</f>
        <v>10895583.360992203</v>
      </c>
      <c r="BP910" s="10">
        <f ca="1">BP909+BK910-INDIRECT(ADDRESS(MAX($D910-'key variables'!$B$9*30,34),scenario!BK$4),TRUE)</f>
        <v>32531162.537994072</v>
      </c>
      <c r="BQ910" s="10">
        <f ca="1">BQ909+BL910-INDIRECT(ADDRESS(MAX($D910-'key variables'!$B$9*30,34),scenario!BL$4),TRUE)</f>
        <v>14415841.516535141</v>
      </c>
      <c r="BR910" s="10">
        <f t="shared" ca="1" si="676"/>
        <v>67281977.490690395</v>
      </c>
      <c r="BS910" s="82">
        <f t="shared" ca="1" si="657"/>
        <v>-2.3433848477536824E-9</v>
      </c>
      <c r="BT910" s="82">
        <f t="shared" ca="1" si="658"/>
        <v>-3.4288309057018498E-10</v>
      </c>
      <c r="BU910" s="82">
        <f t="shared" ca="1" si="659"/>
        <v>-4.2578247660364599E-9</v>
      </c>
      <c r="BV910" s="82">
        <f t="shared" ca="1" si="660"/>
        <v>-2.9943922343414556E-9</v>
      </c>
      <c r="BW910" s="82">
        <f t="shared" ca="1" si="677"/>
        <v>-9.9384849387017825E-9</v>
      </c>
      <c r="BX910" s="10">
        <f t="shared" ca="1" si="661"/>
        <v>-1.8625994260191893E-12</v>
      </c>
      <c r="BY910" s="10">
        <f t="shared" ca="1" si="662"/>
        <v>2.8902850229962428E-12</v>
      </c>
      <c r="BZ910" s="10">
        <f t="shared" ca="1" si="663"/>
        <v>-3.5034723983035463E-11</v>
      </c>
      <c r="CA910" s="10">
        <f t="shared" ca="1" si="664"/>
        <v>-2.0257049910634696E-11</v>
      </c>
      <c r="CB910" s="10">
        <v>0</v>
      </c>
      <c r="CC910" s="82">
        <f t="shared" ca="1" si="665"/>
        <v>3.9725652202851362E-13</v>
      </c>
      <c r="CD910" s="82">
        <f t="shared" ca="1" si="666"/>
        <v>3.4270724516460853E-13</v>
      </c>
      <c r="CE910" s="82">
        <f t="shared" ca="1" si="667"/>
        <v>1.8915613015532971E-10</v>
      </c>
      <c r="CF910" s="82">
        <f t="shared" ca="1" si="668"/>
        <v>3.7028113764059381E-11</v>
      </c>
      <c r="CG910" s="82">
        <f t="shared" ca="1" si="678"/>
        <v>2.269242076865822E-10</v>
      </c>
      <c r="CH910" s="13" t="str">
        <f t="shared" ca="1" si="679"/>
        <v/>
      </c>
      <c r="CI910" s="81">
        <f t="shared" ca="1" si="688"/>
        <v>0.1131775965863165</v>
      </c>
      <c r="CJ910" s="81">
        <f t="shared" ca="1" si="689"/>
        <v>0.13063724757458739</v>
      </c>
      <c r="CK910" s="81">
        <f t="shared" ca="1" si="690"/>
        <v>0.39004625943939081</v>
      </c>
      <c r="CL910" s="81">
        <f t="shared" ca="1" si="691"/>
        <v>0.17284488538116416</v>
      </c>
      <c r="CM910" s="89">
        <f t="shared" ca="1" si="680"/>
        <v>0.80670598898145884</v>
      </c>
    </row>
    <row r="911" spans="1:91" x14ac:dyDescent="0.3">
      <c r="A911">
        <v>846</v>
      </c>
      <c r="B911" s="3">
        <f t="shared" si="693"/>
        <v>2.5388888888888888</v>
      </c>
      <c r="C911" s="3">
        <f t="shared" si="681"/>
        <v>28.2</v>
      </c>
      <c r="D911" s="4">
        <f t="shared" ca="1" si="669"/>
        <v>911</v>
      </c>
      <c r="E911" s="58">
        <f>(0.5*(COS(B911*2*PI())+1)*('key variables'!$B$4-'key variables'!$B$6)+'key variables'!$B$6)/'key variables'!$B$4</f>
        <v>1</v>
      </c>
      <c r="F911" s="10">
        <f t="shared" ca="1" si="682"/>
        <v>11689222.907461114</v>
      </c>
      <c r="G911" s="10">
        <f t="shared" ca="1" si="683"/>
        <v>13492492.798713122</v>
      </c>
      <c r="H911" s="10">
        <f t="shared" ca="1" si="684"/>
        <v>40309474.521088287</v>
      </c>
      <c r="I911" s="10">
        <f t="shared" ca="1" si="685"/>
        <v>17912154.249750931</v>
      </c>
      <c r="J911" s="10">
        <f t="shared" ca="1" si="670"/>
        <v>83403344.477013454</v>
      </c>
      <c r="K911" s="82">
        <f t="shared" ca="1" si="646"/>
        <v>2249832.832292099</v>
      </c>
      <c r="L911" s="82">
        <f t="shared" ca="1" si="647"/>
        <v>2596909.4377209195</v>
      </c>
      <c r="M911" s="82">
        <f t="shared" ca="1" si="648"/>
        <v>7778311.98309422</v>
      </c>
      <c r="N911" s="82">
        <f t="shared" ca="1" si="649"/>
        <v>3496312.733215793</v>
      </c>
      <c r="O911" s="82">
        <f t="shared" ca="1" si="671"/>
        <v>16121366.986323033</v>
      </c>
      <c r="P911" s="10">
        <f ca="1">IF(IF($A911&gt;='key variables'!$B$26,K911*SUMPRODUCT(Z911:AC911,'control variables'!$O$3:$R$3)/J911+F$65*'key variables'!$B$25/scenario!J$65,K911*SUMPRODUCT(Z911:AC911,'control variables'!$O$7:$R$7)/J911+F$65*'key variables'!$B$25/scenario!J$65)&lt;'key variables'!$B$28,0,IF($A911&gt;='key variables'!$B$26,K911*SUMPRODUCT(Z911:AC911,'control variables'!$O$3:$R$3)/J911+F$65*'key variables'!$B$25/scenario!J$65,K911*SUMPRODUCT(Z911:AC911,'control variables'!$O$7:$R$7)/J911+F$65*'key variables'!$B$25/scenario!J$65))</f>
        <v>2.2433805784470937E-45</v>
      </c>
      <c r="Q911" s="10">
        <f ca="1">IF(IF($A911&gt;='key variables'!$B$26,L911*SUMPRODUCT(Z911:AC911,'control variables'!$O$4:$R$4)/J911+G$65*'key variables'!$B$25/scenario!J$65,L911*SUMPRODUCT(Z911:AC911,'control variables'!$O$7:$R$7)/J911+G$65*'key variables'!$B$25/scenario!J$65)&lt;'key variables'!$B$28,0,IF($A911&gt;='key variables'!$B$26,L911*SUMPRODUCT(Z911:AC911,'control variables'!$O$4:$R$4)/J911+G$65*'key variables'!$B$25/scenario!J$65,L911*SUMPRODUCT(Z911:AC911,'control variables'!$O$7:$R$7)/J911+G$65*'key variables'!$B$25/scenario!J$65))</f>
        <v>2.5894618093175262E-45</v>
      </c>
      <c r="R911" s="10">
        <f ca="1">IF(IF($A911&gt;='key variables'!$B$26,M911*SUMPRODUCT(Z911:AC911,'control variables'!$O$5:$R$5)/J911+H$65*'key variables'!$B$25/scenario!J$65,M911*SUMPRODUCT(Z911:AC911,'control variables'!$O$7:$R$7)/J911+H$65*'key variables'!$B$25/scenario!J$65)&lt;'key variables'!$B$28,0,IF($A911&gt;='key variables'!$B$26,M911*SUMPRODUCT(Z911:AC911,'control variables'!$O$5:$R$5)/J911+H$65*'key variables'!$B$25/scenario!J$65,M911*SUMPRODUCT(Z911:AC911,'control variables'!$O$7:$R$7)/J911+H$65*'key variables'!$B$25/scenario!J$65))</f>
        <v>7.7560047064467186E-45</v>
      </c>
      <c r="S911" s="10">
        <f ca="1">IF(IF($A911&gt;='key variables'!$B$26,N911*SUMPRODUCT(Z911:AC911,'control variables'!$O$6:$R$6)/J911+I$65*'key variables'!$B$25/scenario!J$65,N911*SUMPRODUCT(Z911:AC911,'control variables'!$O$7:$R$7)/J911+I$65*'key variables'!$B$25/scenario!J$65)&lt;'key variables'!$B$28,0,IF($A911&gt;='key variables'!$B$26,N911*SUMPRODUCT(Z911:AC911,'control variables'!$O$6:$R$6)/J911+I$65*'key variables'!$B$25/scenario!J$65,N911*SUMPRODUCT(Z911:AC911,'control variables'!$O$7:$R$7)/J911+I$65*'key variables'!$B$25/scenario!J$65))</f>
        <v>3.4862857227853116E-45</v>
      </c>
      <c r="T911" s="10">
        <f t="shared" ca="1" si="692"/>
        <v>1.6075132816996649E-44</v>
      </c>
      <c r="U911" s="82">
        <f ca="1">SUMPRODUCT(P881:P910,'control variables'!AD$7:AD$36)</f>
        <v>4.7563818466022679E-45</v>
      </c>
      <c r="V911" s="82">
        <f ca="1">SUMPRODUCT(Q881:Q910,'control variables'!AE$7:AE$36)</f>
        <v>5.490138080286588E-45</v>
      </c>
      <c r="W911" s="82">
        <f ca="1">SUMPRODUCT(R881:R910,'control variables'!AF$7:AF$36)</f>
        <v>1.644416482086208E-44</v>
      </c>
      <c r="X911" s="82">
        <f ca="1">SUMPRODUCT(S881:S910,'control variables'!AG$7:AG$36)</f>
        <v>7.3915706872184557E-45</v>
      </c>
      <c r="Y911" s="82">
        <f t="shared" ca="1" si="686"/>
        <v>3.4082255434969392E-44</v>
      </c>
      <c r="Z911" s="10">
        <f ca="1">IF($A911&gt;='key variables'!$B$26,SUMPRODUCT(P881:P910,'control variables'!V$7:V$36)*$E911,SUMPRODUCT(P881:P910,'control variables'!Z$7:Z$36)*$E911)</f>
        <v>1.1606053217199277E-44</v>
      </c>
      <c r="AA911" s="10">
        <f ca="1">IF($A911&gt;='key variables'!$B$26,SUMPRODUCT(Q881:Q910,'control variables'!W$7:W$36)*$E911,SUMPRODUCT(Q881:Q910,'control variables'!AA$7:AA$36)*$E911)</f>
        <v>1.3396492709073836E-44</v>
      </c>
      <c r="AB911" s="10">
        <f ca="1">IF($A911&gt;='key variables'!$B$26,SUMPRODUCT(R881:R910,'control variables'!X$7:X$36)*$E911,SUMPRODUCT(R881:R910,'control variables'!AB$7:AB$36)*$E911)</f>
        <v>4.0125426885071684E-44</v>
      </c>
      <c r="AC911" s="10">
        <f ca="1">IF($A911&gt;='key variables'!$B$26,SUMPRODUCT(S881:S910,'control variables'!Y$7:Y$36)*$E911,SUMPRODUCT(S881:S910,'control variables'!AC$7:AC$36)*$E911)</f>
        <v>1.8036180761187149E-44</v>
      </c>
      <c r="AD911" s="10">
        <f t="shared" ca="1" si="687"/>
        <v>8.3164153572531953E-44</v>
      </c>
      <c r="AE911" s="82">
        <f ca="1">SUMPRODUCT(P881:P910,'control variables'!AL$7:AL$36)</f>
        <v>1.5802228910984441E-44</v>
      </c>
      <c r="AF911" s="82">
        <f ca="1">SUMPRODUCT(Q881:Q910,'control variables'!AM$7:AM$36)</f>
        <v>1.8192310674921319E-44</v>
      </c>
      <c r="AG911" s="82">
        <f ca="1">SUMPRODUCT(R881:R910,'control variables'!AN$7:AN$36)</f>
        <v>5.1871058881669768E-44</v>
      </c>
      <c r="AH911" s="82">
        <f ca="1">SUMPRODUCT(S881:S910,'control variables'!AO$7:AO$36)</f>
        <v>2.2459653974659777E-44</v>
      </c>
      <c r="AI911" s="82">
        <f t="shared" ca="1" si="650"/>
        <v>1.083252524422353E-43</v>
      </c>
      <c r="AJ911" s="10">
        <f ca="1">SUMPRODUCT(P881:P910,'control variables'!AP$7:AP$36)</f>
        <v>1.5099091186390794E-47</v>
      </c>
      <c r="AK911" s="10">
        <f ca="1">SUMPRODUCT(Q881:Q910,'control variables'!AQ$7:AQ$36)</f>
        <v>4.3570984297308226E-47</v>
      </c>
      <c r="AL911" s="10">
        <f ca="1">SUMPRODUCT(R881:R910,'control variables'!AR$7:AR$36)</f>
        <v>1.5660555783064651E-45</v>
      </c>
      <c r="AM911" s="10">
        <f ca="1">SUMPRODUCT(S881:S910,'control variables'!AS$7:AS$36)</f>
        <v>1.173223717274621E-45</v>
      </c>
      <c r="AN911" s="10">
        <f t="shared" ca="1" si="672"/>
        <v>2.797949371064785E-45</v>
      </c>
      <c r="AO911" s="82">
        <f ca="1">SUMPRODUCT(P881:P910,'control variables'!AX$7:AX$36)</f>
        <v>2.0532459787332978E-47</v>
      </c>
      <c r="AP911" s="82">
        <f ca="1">SUMPRODUCT(Q881:Q910,'control variables'!AY$7:AY$36)</f>
        <v>4.7399911527673494E-47</v>
      </c>
      <c r="AQ911" s="82">
        <f ca="1">SUMPRODUCT(R881:R910,'control variables'!AZ$7:AZ$36)</f>
        <v>4.2591931910826654E-46</v>
      </c>
      <c r="AR911" s="82">
        <f ca="1">SUMPRODUCT(S881:S910,'control variables'!BA$7:BA$36)</f>
        <v>3.1908104268154445E-46</v>
      </c>
      <c r="AS911" s="82">
        <f t="shared" ca="1" si="673"/>
        <v>8.129327331048174E-46</v>
      </c>
      <c r="AT911" s="10">
        <f ca="1">SUMPRODUCT(P881:P910,'control variables'!AT$7:AT$36)</f>
        <v>-1.8120696998612825E-47</v>
      </c>
      <c r="AU911" s="10">
        <f ca="1">SUMPRODUCT(Q881:Q910,'control variables'!AU$7:AU$36)</f>
        <v>1.9656969816808965E-47</v>
      </c>
      <c r="AV911" s="10">
        <f ca="1">SUMPRODUCT(R881:R910,'control variables'!AV$7:AV$36)</f>
        <v>8.4644487269217245E-45</v>
      </c>
      <c r="AW911" s="10">
        <f ca="1">SUMPRODUCT(S881:S910,'control variables'!AW$7:AW$36)</f>
        <v>6.3412130052361256E-45</v>
      </c>
      <c r="AX911" s="10">
        <f t="shared" ca="1" si="651"/>
        <v>1.4807198004976047E-44</v>
      </c>
      <c r="AY911" s="82">
        <f ca="1">SUMPRODUCT(P881:P910,'control variables'!BB$7:BB$36)</f>
        <v>6.5677820686274098E-47</v>
      </c>
      <c r="AZ911" s="82">
        <f ca="1">SUMPRODUCT(Q881:Q910,'control variables'!BC$7:BC$36)</f>
        <v>1.6747832562859506E-46</v>
      </c>
      <c r="BA911" s="82">
        <f ca="1">SUMPRODUCT(R881:R910,'control variables'!BD$7:BD$36)</f>
        <v>1.1723997589007362E-45</v>
      </c>
      <c r="BB911" s="82">
        <f ca="1">SUMPRODUCT(S881:S910,'control variables'!BE$7:BE$36)</f>
        <v>1.6660637493039888E-46</v>
      </c>
      <c r="BC911" s="82">
        <f t="shared" ca="1" si="674"/>
        <v>1.5721622801460043E-45</v>
      </c>
      <c r="BD911" s="10">
        <f ca="1">SUMPRODUCT(P881:P910,'control variables'!BF$7:BF$36)</f>
        <v>1.37392280223597E-47</v>
      </c>
      <c r="BE911" s="10">
        <f ca="1">SUMPRODUCT(Q881:Q910,'control variables'!BG$7:BG$36)</f>
        <v>1.5858747550552816E-47</v>
      </c>
      <c r="BF911" s="10">
        <f ca="1">SUMPRODUCT(R881:R910,'control variables'!BH$7:BH$36)</f>
        <v>4.7500418889304183E-46</v>
      </c>
      <c r="BG911" s="10">
        <f ca="1">SUMPRODUCT(S881:S910,'control variables'!BI$7:BI$36)</f>
        <v>1.0675601580183267E-45</v>
      </c>
      <c r="BH911" s="10">
        <f t="shared" ca="1" si="675"/>
        <v>1.572162322484281E-45</v>
      </c>
      <c r="BI911" s="82">
        <f t="shared" ca="1" si="652"/>
        <v>1.5849786034672102E-44</v>
      </c>
      <c r="BJ911" s="82">
        <f t="shared" ca="1" si="653"/>
        <v>1.8379445970366722E-44</v>
      </c>
      <c r="BK911" s="82">
        <f t="shared" ca="1" si="654"/>
        <v>6.1507907367492231E-44</v>
      </c>
      <c r="BL911" s="82">
        <f t="shared" ca="1" si="655"/>
        <v>2.8967473354826303E-44</v>
      </c>
      <c r="BM911" s="82">
        <f t="shared" ca="1" si="645"/>
        <v>1.2470461272735737E-43</v>
      </c>
      <c r="BN911" s="10">
        <f ca="1">BN910+BI911-INDIRECT(ADDRESS(MAX($D911-'key variables'!$B$9*30,34),scenario!BI$4),TRUE)</f>
        <v>9439390.0751690175</v>
      </c>
      <c r="BO911" s="10">
        <f ca="1">BO910+BJ911-INDIRECT(ADDRESS(MAX($D911-'key variables'!$B$9*30,34),scenario!BJ$4),TRUE)</f>
        <v>10895583.360992203</v>
      </c>
      <c r="BP911" s="10">
        <f ca="1">BP910+BK911-INDIRECT(ADDRESS(MAX($D911-'key variables'!$B$9*30,34),scenario!BK$4),TRUE)</f>
        <v>32531162.537994072</v>
      </c>
      <c r="BQ911" s="10">
        <f ca="1">BQ910+BL911-INDIRECT(ADDRESS(MAX($D911-'key variables'!$B$9*30,34),scenario!BL$4),TRUE)</f>
        <v>14415841.516535141</v>
      </c>
      <c r="BR911" s="10">
        <f t="shared" ca="1" si="676"/>
        <v>67281977.490690395</v>
      </c>
      <c r="BS911" s="82">
        <f t="shared" ca="1" si="657"/>
        <v>-2.3433848477536824E-9</v>
      </c>
      <c r="BT911" s="82">
        <f t="shared" ca="1" si="658"/>
        <v>-3.4288309057018498E-10</v>
      </c>
      <c r="BU911" s="82">
        <f t="shared" ca="1" si="659"/>
        <v>-4.2578247660364599E-9</v>
      </c>
      <c r="BV911" s="82">
        <f t="shared" ca="1" si="660"/>
        <v>-2.9943922343414556E-9</v>
      </c>
      <c r="BW911" s="82">
        <f t="shared" ca="1" si="677"/>
        <v>-9.9384849387017825E-9</v>
      </c>
      <c r="BX911" s="10">
        <f t="shared" ca="1" si="661"/>
        <v>-1.8625994260191893E-12</v>
      </c>
      <c r="BY911" s="10">
        <f t="shared" ca="1" si="662"/>
        <v>2.8902850229962428E-12</v>
      </c>
      <c r="BZ911" s="10">
        <f t="shared" ca="1" si="663"/>
        <v>-3.5034723983035463E-11</v>
      </c>
      <c r="CA911" s="10">
        <f t="shared" ca="1" si="664"/>
        <v>-2.0257049910634696E-11</v>
      </c>
      <c r="CB911" s="10">
        <v>0</v>
      </c>
      <c r="CC911" s="82">
        <f t="shared" ca="1" si="665"/>
        <v>3.9725652202851362E-13</v>
      </c>
      <c r="CD911" s="82">
        <f t="shared" ca="1" si="666"/>
        <v>3.4270724516460853E-13</v>
      </c>
      <c r="CE911" s="82">
        <f t="shared" ca="1" si="667"/>
        <v>1.8915613015532971E-10</v>
      </c>
      <c r="CF911" s="82">
        <f t="shared" ca="1" si="668"/>
        <v>3.7028113764059381E-11</v>
      </c>
      <c r="CG911" s="82">
        <f t="shared" ca="1" si="678"/>
        <v>2.269242076865822E-10</v>
      </c>
      <c r="CH911" s="13" t="str">
        <f t="shared" ca="1" si="679"/>
        <v/>
      </c>
      <c r="CI911" s="81">
        <f t="shared" ca="1" si="688"/>
        <v>0.1131775965863165</v>
      </c>
      <c r="CJ911" s="81">
        <f t="shared" ca="1" si="689"/>
        <v>0.13063724757458739</v>
      </c>
      <c r="CK911" s="81">
        <f t="shared" ca="1" si="690"/>
        <v>0.39004625943939081</v>
      </c>
      <c r="CL911" s="81">
        <f t="shared" ca="1" si="691"/>
        <v>0.17284488538116416</v>
      </c>
      <c r="CM911" s="89">
        <f t="shared" ca="1" si="680"/>
        <v>0.80670598898145884</v>
      </c>
    </row>
    <row r="912" spans="1:91" x14ac:dyDescent="0.3">
      <c r="A912">
        <v>847</v>
      </c>
      <c r="B912" s="3">
        <f t="shared" si="693"/>
        <v>2.5416666666666665</v>
      </c>
      <c r="C912" s="3">
        <f t="shared" si="681"/>
        <v>28.233333333333334</v>
      </c>
      <c r="D912" s="4">
        <f t="shared" ca="1" si="669"/>
        <v>912</v>
      </c>
      <c r="E912" s="58">
        <f>(0.5*(COS(B912*2*PI())+1)*('key variables'!$B$4-'key variables'!$B$6)+'key variables'!$B$6)/'key variables'!$B$4</f>
        <v>1</v>
      </c>
      <c r="F912" s="10">
        <f t="shared" ca="1" si="682"/>
        <v>11689222.907461114</v>
      </c>
      <c r="G912" s="10">
        <f t="shared" ca="1" si="683"/>
        <v>13492492.798713122</v>
      </c>
      <c r="H912" s="10">
        <f t="shared" ca="1" si="684"/>
        <v>40309474.521088287</v>
      </c>
      <c r="I912" s="10">
        <f t="shared" ca="1" si="685"/>
        <v>17912154.249750931</v>
      </c>
      <c r="J912" s="10">
        <f t="shared" ca="1" si="670"/>
        <v>83403344.477013454</v>
      </c>
      <c r="K912" s="82">
        <f t="shared" ca="1" si="646"/>
        <v>2249832.832292099</v>
      </c>
      <c r="L912" s="82">
        <f t="shared" ca="1" si="647"/>
        <v>2596909.4377209195</v>
      </c>
      <c r="M912" s="82">
        <f t="shared" ca="1" si="648"/>
        <v>7778311.98309422</v>
      </c>
      <c r="N912" s="82">
        <f t="shared" ca="1" si="649"/>
        <v>3496312.733215793</v>
      </c>
      <c r="O912" s="82">
        <f t="shared" ca="1" si="671"/>
        <v>16121366.986323033</v>
      </c>
      <c r="P912" s="10">
        <f ca="1">IF(IF($A912&gt;='key variables'!$B$26,K912*SUMPRODUCT(Z912:AC912,'control variables'!$O$3:$R$3)/J912+F$65*'key variables'!$B$25/scenario!J$65,K912*SUMPRODUCT(Z912:AC912,'control variables'!$O$7:$R$7)/J912+F$65*'key variables'!$B$25/scenario!J$65)&lt;'key variables'!$B$28,0,IF($A912&gt;='key variables'!$B$26,K912*SUMPRODUCT(Z912:AC912,'control variables'!$O$3:$R$3)/J912+F$65*'key variables'!$B$25/scenario!J$65,K912*SUMPRODUCT(Z912:AC912,'control variables'!$O$7:$R$7)/J912+F$65*'key variables'!$B$25/scenario!J$65))</f>
        <v>1.9303150837195327E-45</v>
      </c>
      <c r="Q912" s="10">
        <f ca="1">IF(IF($A912&gt;='key variables'!$B$26,L912*SUMPRODUCT(Z912:AC912,'control variables'!$O$4:$R$4)/J912+G$65*'key variables'!$B$25/scenario!J$65,L912*SUMPRODUCT(Z912:AC912,'control variables'!$O$7:$R$7)/J912+G$65*'key variables'!$B$25/scenario!J$65)&lt;'key variables'!$B$28,0,IF($A912&gt;='key variables'!$B$26,L912*SUMPRODUCT(Z912:AC912,'control variables'!$O$4:$R$4)/J912+G$65*'key variables'!$B$25/scenario!J$65,L912*SUMPRODUCT(Z912:AC912,'control variables'!$O$7:$R$7)/J912+G$65*'key variables'!$B$25/scenario!J$65))</f>
        <v>2.2281004111666708E-45</v>
      </c>
      <c r="R912" s="10">
        <f ca="1">IF(IF($A912&gt;='key variables'!$B$26,M912*SUMPRODUCT(Z912:AC912,'control variables'!$O$5:$R$5)/J912+H$65*'key variables'!$B$25/scenario!J$65,M912*SUMPRODUCT(Z912:AC912,'control variables'!$O$7:$R$7)/J912+H$65*'key variables'!$B$25/scenario!J$65)&lt;'key variables'!$B$28,0,IF($A912&gt;='key variables'!$B$26,M912*SUMPRODUCT(Z912:AC912,'control variables'!$O$5:$R$5)/J912+H$65*'key variables'!$B$25/scenario!J$65,M912*SUMPRODUCT(Z912:AC912,'control variables'!$O$7:$R$7)/J912+H$65*'key variables'!$B$25/scenario!J$65))</f>
        <v>6.6736482512554056E-45</v>
      </c>
      <c r="S912" s="10">
        <f ca="1">IF(IF($A912&gt;='key variables'!$B$26,N912*SUMPRODUCT(Z912:AC912,'control variables'!$O$6:$R$6)/J912+I$65*'key variables'!$B$25/scenario!J$65,N912*SUMPRODUCT(Z912:AC912,'control variables'!$O$7:$R$7)/J912+I$65*'key variables'!$B$25/scenario!J$65)&lt;'key variables'!$B$28,0,IF($A912&gt;='key variables'!$B$26,N912*SUMPRODUCT(Z912:AC912,'control variables'!$O$6:$R$6)/J912+I$65*'key variables'!$B$25/scenario!J$65,N912*SUMPRODUCT(Z912:AC912,'control variables'!$O$7:$R$7)/J912+I$65*'key variables'!$B$25/scenario!J$65))</f>
        <v>2.9997718539165143E-45</v>
      </c>
      <c r="T912" s="10">
        <f t="shared" ca="1" si="692"/>
        <v>1.3831835600058122E-44</v>
      </c>
      <c r="U912" s="82">
        <f ca="1">SUMPRODUCT(P882:P911,'control variables'!AD$7:AD$36)</f>
        <v>4.0926250813767776E-45</v>
      </c>
      <c r="V912" s="82">
        <f ca="1">SUMPRODUCT(Q882:Q911,'control variables'!AE$7:AE$36)</f>
        <v>4.7239850651716463E-45</v>
      </c>
      <c r="W912" s="82">
        <f ca="1">SUMPRODUCT(R882:R911,'control variables'!AF$7:AF$36)</f>
        <v>1.4149368902378934E-44</v>
      </c>
      <c r="X912" s="82">
        <f ca="1">SUMPRODUCT(S882:S911,'control variables'!AG$7:AG$36)</f>
        <v>6.3600712812596111E-45</v>
      </c>
      <c r="Y912" s="82">
        <f t="shared" ca="1" si="686"/>
        <v>2.9326050330186967E-44</v>
      </c>
      <c r="Z912" s="10">
        <f ca="1">IF($A912&gt;='key variables'!$B$26,SUMPRODUCT(P882:P911,'control variables'!V$7:V$36)*$E912,SUMPRODUCT(P882:P911,'control variables'!Z$7:Z$36)*$E912)</f>
        <v>9.9864195147482963E-45</v>
      </c>
      <c r="AA912" s="10">
        <f ca="1">IF($A912&gt;='key variables'!$B$26,SUMPRODUCT(Q882:Q911,'control variables'!W$7:W$36)*$E912,SUMPRODUCT(Q882:Q911,'control variables'!AA$7:AA$36)*$E912)</f>
        <v>1.1527001790826026E-44</v>
      </c>
      <c r="AB912" s="10">
        <f ca="1">IF($A912&gt;='key variables'!$B$26,SUMPRODUCT(R882:R911,'control variables'!X$7:X$36)*$E912,SUMPRODUCT(R882:R911,'control variables'!AB$7:AB$36)*$E912)</f>
        <v>3.4525892530706769E-44</v>
      </c>
      <c r="AC912" s="10">
        <f ca="1">IF($A912&gt;='key variables'!$B$26,SUMPRODUCT(S882:S911,'control variables'!Y$7:Y$36)*$E912,SUMPRODUCT(S882:S911,'control variables'!AC$7:AC$36)*$E912)</f>
        <v>1.5519217786984453E-44</v>
      </c>
      <c r="AD912" s="10">
        <f t="shared" ca="1" si="687"/>
        <v>7.1558531623265543E-44</v>
      </c>
      <c r="AE912" s="82">
        <f ca="1">SUMPRODUCT(P882:P911,'control variables'!AL$7:AL$36)</f>
        <v>1.3597015645190727E-44</v>
      </c>
      <c r="AF912" s="82">
        <f ca="1">SUMPRODUCT(Q882:Q911,'control variables'!AM$7:AM$36)</f>
        <v>1.5653559650507902E-44</v>
      </c>
      <c r="AG912" s="82">
        <f ca="1">SUMPRODUCT(R882:R911,'control variables'!AN$7:AN$36)</f>
        <v>4.4632412498240122E-44</v>
      </c>
      <c r="AH912" s="82">
        <f ca="1">SUMPRODUCT(S882:S911,'control variables'!AO$7:AO$36)</f>
        <v>1.9325391892452617E-44</v>
      </c>
      <c r="AI912" s="82">
        <f t="shared" ca="1" si="650"/>
        <v>9.3208379686391364E-44</v>
      </c>
      <c r="AJ912" s="10">
        <f ca="1">SUMPRODUCT(P882:P911,'control variables'!AP$7:AP$36)</f>
        <v>1.2992001333862916E-47</v>
      </c>
      <c r="AK912" s="10">
        <f ca="1">SUMPRODUCT(Q882:Q911,'control variables'!AQ$7:AQ$36)</f>
        <v>3.7490619741310406E-47</v>
      </c>
      <c r="AL912" s="10">
        <f ca="1">SUMPRODUCT(R882:R911,'control variables'!AR$7:AR$36)</f>
        <v>1.3475113111840542E-45</v>
      </c>
      <c r="AM912" s="10">
        <f ca="1">SUMPRODUCT(S882:S911,'control variables'!AS$7:AS$36)</f>
        <v>1.0094994401709404E-45</v>
      </c>
      <c r="AN912" s="10">
        <f t="shared" ca="1" si="672"/>
        <v>2.407493372430168E-45</v>
      </c>
      <c r="AO912" s="82">
        <f ca="1">SUMPRODUCT(P882:P911,'control variables'!AX$7:AX$36)</f>
        <v>1.7667139144437551E-47</v>
      </c>
      <c r="AP912" s="82">
        <f ca="1">SUMPRODUCT(Q882:Q911,'control variables'!AY$7:AY$36)</f>
        <v>4.0785217215429014E-47</v>
      </c>
      <c r="AQ912" s="82">
        <f ca="1">SUMPRODUCT(R882:R911,'control variables'!AZ$7:AZ$36)</f>
        <v>3.6648194872550442E-46</v>
      </c>
      <c r="AR912" s="82">
        <f ca="1">SUMPRODUCT(S882:S911,'control variables'!BA$7:BA$36)</f>
        <v>2.7455303640165081E-46</v>
      </c>
      <c r="AS912" s="82">
        <f t="shared" ca="1" si="673"/>
        <v>6.9948734148702178E-46</v>
      </c>
      <c r="AT912" s="10">
        <f ca="1">SUMPRODUCT(P882:P911,'control variables'!AT$7:AT$36)</f>
        <v>-1.5591939718113465E-47</v>
      </c>
      <c r="AU912" s="10">
        <f ca="1">SUMPRODUCT(Q882:Q911,'control variables'!AU$7:AU$36)</f>
        <v>1.6913824476394238E-47</v>
      </c>
      <c r="AV912" s="10">
        <f ca="1">SUMPRODUCT(R882:R911,'control variables'!AV$7:AV$36)</f>
        <v>7.2832283607704982E-45</v>
      </c>
      <c r="AW912" s="10">
        <f ca="1">SUMPRODUCT(S882:S911,'control variables'!AW$7:AW$36)</f>
        <v>5.4562918261327158E-45</v>
      </c>
      <c r="AX912" s="10">
        <f t="shared" ca="1" si="651"/>
        <v>1.2740842071661494E-44</v>
      </c>
      <c r="AY912" s="82">
        <f ca="1">SUMPRODUCT(P882:P911,'control variables'!BB$7:BB$36)</f>
        <v>5.6512430015017859E-47</v>
      </c>
      <c r="AZ912" s="82">
        <f ca="1">SUMPRODUCT(Q882:Q911,'control variables'!BC$7:BC$36)</f>
        <v>1.4410659576127413E-46</v>
      </c>
      <c r="BA912" s="82">
        <f ca="1">SUMPRODUCT(R882:R911,'control variables'!BD$7:BD$36)</f>
        <v>1.0087904658253713E-45</v>
      </c>
      <c r="BB912" s="82">
        <f ca="1">SUMPRODUCT(S882:S911,'control variables'!BE$7:BE$36)</f>
        <v>1.4335632645736808E-46</v>
      </c>
      <c r="BC912" s="82">
        <f t="shared" ca="1" si="674"/>
        <v>1.3527658180590314E-45</v>
      </c>
      <c r="BD912" s="10">
        <f ca="1">SUMPRODUCT(P882:P911,'control variables'!BF$7:BF$36)</f>
        <v>1.1821908126075217E-47</v>
      </c>
      <c r="BE912" s="10">
        <f ca="1">SUMPRODUCT(Q882:Q911,'control variables'!BG$7:BG$36)</f>
        <v>1.3645647064896453E-47</v>
      </c>
      <c r="BF912" s="10">
        <f ca="1">SUMPRODUCT(R882:R911,'control variables'!BH$7:BH$36)</f>
        <v>4.0871698697012881E-46</v>
      </c>
      <c r="BG912" s="10">
        <f ca="1">SUMPRODUCT(S882:S911,'control variables'!BI$7:BI$36)</f>
        <v>9.1858131232786852E-46</v>
      </c>
      <c r="BH912" s="10">
        <f t="shared" ca="1" si="675"/>
        <v>1.3527658544889689E-45</v>
      </c>
      <c r="BI912" s="82">
        <f t="shared" ca="1" si="652"/>
        <v>1.3637936135487633E-44</v>
      </c>
      <c r="BJ912" s="82">
        <f t="shared" ca="1" si="653"/>
        <v>1.5814580070745571E-44</v>
      </c>
      <c r="BK912" s="82">
        <f t="shared" ca="1" si="654"/>
        <v>5.2924431324835998E-44</v>
      </c>
      <c r="BL912" s="82">
        <f t="shared" ca="1" si="655"/>
        <v>2.4925040045042703E-44</v>
      </c>
      <c r="BM912" s="82">
        <f t="shared" ca="1" si="645"/>
        <v>1.0730198757611189E-43</v>
      </c>
      <c r="BN912" s="10">
        <f ca="1">BN911+BI912-INDIRECT(ADDRESS(MAX($D912-'key variables'!$B$9*30,34),scenario!BI$4),TRUE)</f>
        <v>9439390.0751690175</v>
      </c>
      <c r="BO912" s="10">
        <f ca="1">BO911+BJ912-INDIRECT(ADDRESS(MAX($D912-'key variables'!$B$9*30,34),scenario!BJ$4),TRUE)</f>
        <v>10895583.360992203</v>
      </c>
      <c r="BP912" s="10">
        <f ca="1">BP911+BK912-INDIRECT(ADDRESS(MAX($D912-'key variables'!$B$9*30,34),scenario!BK$4),TRUE)</f>
        <v>32531162.537994072</v>
      </c>
      <c r="BQ912" s="10">
        <f ca="1">BQ911+BL912-INDIRECT(ADDRESS(MAX($D912-'key variables'!$B$9*30,34),scenario!BL$4),TRUE)</f>
        <v>14415841.516535141</v>
      </c>
      <c r="BR912" s="10">
        <f t="shared" ca="1" si="676"/>
        <v>67281977.490690395</v>
      </c>
      <c r="BS912" s="82">
        <f t="shared" ca="1" si="657"/>
        <v>-2.3433848477536824E-9</v>
      </c>
      <c r="BT912" s="82">
        <f t="shared" ca="1" si="658"/>
        <v>-3.4288309057018498E-10</v>
      </c>
      <c r="BU912" s="82">
        <f t="shared" ca="1" si="659"/>
        <v>-4.2578247660364599E-9</v>
      </c>
      <c r="BV912" s="82">
        <f t="shared" ca="1" si="660"/>
        <v>-2.9943922343414556E-9</v>
      </c>
      <c r="BW912" s="82">
        <f t="shared" ca="1" si="677"/>
        <v>-9.9384849387017825E-9</v>
      </c>
      <c r="BX912" s="10">
        <f t="shared" ca="1" si="661"/>
        <v>-1.8625994260191893E-12</v>
      </c>
      <c r="BY912" s="10">
        <f t="shared" ca="1" si="662"/>
        <v>2.8902850229962428E-12</v>
      </c>
      <c r="BZ912" s="10">
        <f t="shared" ca="1" si="663"/>
        <v>-3.5034723983035463E-11</v>
      </c>
      <c r="CA912" s="10">
        <f t="shared" ca="1" si="664"/>
        <v>-2.0257049910634696E-11</v>
      </c>
      <c r="CB912" s="10">
        <v>0</v>
      </c>
      <c r="CC912" s="82">
        <f t="shared" ca="1" si="665"/>
        <v>3.9725652202851362E-13</v>
      </c>
      <c r="CD912" s="82">
        <f t="shared" ca="1" si="666"/>
        <v>3.4270724516460853E-13</v>
      </c>
      <c r="CE912" s="82">
        <f t="shared" ca="1" si="667"/>
        <v>1.8915613015532971E-10</v>
      </c>
      <c r="CF912" s="82">
        <f t="shared" ca="1" si="668"/>
        <v>3.7028113764059381E-11</v>
      </c>
      <c r="CG912" s="82">
        <f t="shared" ca="1" si="678"/>
        <v>2.269242076865822E-10</v>
      </c>
      <c r="CH912" s="13" t="str">
        <f t="shared" ca="1" si="679"/>
        <v/>
      </c>
      <c r="CI912" s="81">
        <f t="shared" ca="1" si="688"/>
        <v>0.1131775965863165</v>
      </c>
      <c r="CJ912" s="81">
        <f t="shared" ca="1" si="689"/>
        <v>0.13063724757458739</v>
      </c>
      <c r="CK912" s="81">
        <f t="shared" ca="1" si="690"/>
        <v>0.39004625943939081</v>
      </c>
      <c r="CL912" s="81">
        <f t="shared" ca="1" si="691"/>
        <v>0.17284488538116416</v>
      </c>
      <c r="CM912" s="89">
        <f t="shared" ca="1" si="680"/>
        <v>0.80670598898145884</v>
      </c>
    </row>
    <row r="913" spans="1:91" x14ac:dyDescent="0.3">
      <c r="A913">
        <v>848</v>
      </c>
      <c r="B913" s="3">
        <f t="shared" si="693"/>
        <v>2.5444444444444443</v>
      </c>
      <c r="C913" s="3">
        <f t="shared" si="681"/>
        <v>28.266666666666666</v>
      </c>
      <c r="D913" s="4">
        <f t="shared" ca="1" si="669"/>
        <v>913</v>
      </c>
      <c r="E913" s="58">
        <f>(0.5*(COS(B913*2*PI())+1)*('key variables'!$B$4-'key variables'!$B$6)+'key variables'!$B$6)/'key variables'!$B$4</f>
        <v>1</v>
      </c>
      <c r="F913" s="10">
        <f t="shared" ca="1" si="682"/>
        <v>11689222.907461114</v>
      </c>
      <c r="G913" s="10">
        <f t="shared" ca="1" si="683"/>
        <v>13492492.798713122</v>
      </c>
      <c r="H913" s="10">
        <f t="shared" ca="1" si="684"/>
        <v>40309474.521088287</v>
      </c>
      <c r="I913" s="10">
        <f t="shared" ca="1" si="685"/>
        <v>17912154.249750931</v>
      </c>
      <c r="J913" s="10">
        <f t="shared" ca="1" si="670"/>
        <v>83403344.477013454</v>
      </c>
      <c r="K913" s="82">
        <f t="shared" ca="1" si="646"/>
        <v>2249832.832292099</v>
      </c>
      <c r="L913" s="82">
        <f t="shared" ca="1" si="647"/>
        <v>2596909.4377209195</v>
      </c>
      <c r="M913" s="82">
        <f t="shared" ca="1" si="648"/>
        <v>7778311.98309422</v>
      </c>
      <c r="N913" s="82">
        <f t="shared" ca="1" si="649"/>
        <v>3496312.733215793</v>
      </c>
      <c r="O913" s="82">
        <f t="shared" ca="1" si="671"/>
        <v>16121366.986323033</v>
      </c>
      <c r="P913" s="10">
        <f ca="1">IF(IF($A913&gt;='key variables'!$B$26,K913*SUMPRODUCT(Z913:AC913,'control variables'!$O$3:$R$3)/J913+F$65*'key variables'!$B$25/scenario!J$65,K913*SUMPRODUCT(Z913:AC913,'control variables'!$O$7:$R$7)/J913+F$65*'key variables'!$B$25/scenario!J$65)&lt;'key variables'!$B$28,0,IF($A913&gt;='key variables'!$B$26,K913*SUMPRODUCT(Z913:AC913,'control variables'!$O$3:$R$3)/J913+F$65*'key variables'!$B$25/scenario!J$65,K913*SUMPRODUCT(Z913:AC913,'control variables'!$O$7:$R$7)/J913+F$65*'key variables'!$B$25/scenario!J$65))</f>
        <v>1.6609381209025301E-45</v>
      </c>
      <c r="Q913" s="10">
        <f ca="1">IF(IF($A913&gt;='key variables'!$B$26,L913*SUMPRODUCT(Z913:AC913,'control variables'!$O$4:$R$4)/J913+G$65*'key variables'!$B$25/scenario!J$65,L913*SUMPRODUCT(Z913:AC913,'control variables'!$O$7:$R$7)/J913+G$65*'key variables'!$B$25/scenario!J$65)&lt;'key variables'!$B$28,0,IF($A913&gt;='key variables'!$B$26,L913*SUMPRODUCT(Z913:AC913,'control variables'!$O$4:$R$4)/J913+G$65*'key variables'!$B$25/scenario!J$65,L913*SUMPRODUCT(Z913:AC913,'control variables'!$O$7:$R$7)/J913+G$65*'key variables'!$B$25/scenario!J$65))</f>
        <v>1.9171672756006023E-45</v>
      </c>
      <c r="R913" s="10">
        <f ca="1">IF(IF($A913&gt;='key variables'!$B$26,M913*SUMPRODUCT(Z913:AC913,'control variables'!$O$5:$R$5)/J913+H$65*'key variables'!$B$25/scenario!J$65,M913*SUMPRODUCT(Z913:AC913,'control variables'!$O$7:$R$7)/J913+H$65*'key variables'!$B$25/scenario!J$65)&lt;'key variables'!$B$28,0,IF($A913&gt;='key variables'!$B$26,M913*SUMPRODUCT(Z913:AC913,'control variables'!$O$5:$R$5)/J913+H$65*'key variables'!$B$25/scenario!J$65,M913*SUMPRODUCT(Z913:AC913,'control variables'!$O$7:$R$7)/J913+H$65*'key variables'!$B$25/scenario!J$65))</f>
        <v>5.7423354764683317E-45</v>
      </c>
      <c r="S913" s="10">
        <f ca="1">IF(IF($A913&gt;='key variables'!$B$26,N913*SUMPRODUCT(Z913:AC913,'control variables'!$O$6:$R$6)/J913+I$65*'key variables'!$B$25/scenario!J$65,N913*SUMPRODUCT(Z913:AC913,'control variables'!$O$7:$R$7)/J913+I$65*'key variables'!$B$25/scenario!J$65)&lt;'key variables'!$B$28,0,IF($A913&gt;='key variables'!$B$26,N913*SUMPRODUCT(Z913:AC913,'control variables'!$O$6:$R$6)/J913+I$65*'key variables'!$B$25/scenario!J$65,N913*SUMPRODUCT(Z913:AC913,'control variables'!$O$7:$R$7)/J913+I$65*'key variables'!$B$25/scenario!J$65))</f>
        <v>2.5811513717127036E-45</v>
      </c>
      <c r="T913" s="10">
        <f t="shared" ca="1" si="692"/>
        <v>1.1901592244684169E-44</v>
      </c>
      <c r="U913" s="82">
        <f ca="1">SUMPRODUCT(P883:P912,'control variables'!AD$7:AD$36)</f>
        <v>3.5214960860805134E-45</v>
      </c>
      <c r="V913" s="82">
        <f ca="1">SUMPRODUCT(Q883:Q912,'control variables'!AE$7:AE$36)</f>
        <v>4.0647492958501077E-45</v>
      </c>
      <c r="W913" s="82">
        <f ca="1">SUMPRODUCT(R883:R912,'control variables'!AF$7:AF$36)</f>
        <v>1.2174813529089435E-44</v>
      </c>
      <c r="X913" s="82">
        <f ca="1">SUMPRODUCT(S883:S912,'control variables'!AG$7:AG$36)</f>
        <v>5.4725184151523479E-45</v>
      </c>
      <c r="Y913" s="82">
        <f t="shared" ca="1" si="686"/>
        <v>2.5233577326172401E-44</v>
      </c>
      <c r="Z913" s="10">
        <f ca="1">IF($A913&gt;='key variables'!$B$26,SUMPRODUCT(P883:P912,'control variables'!V$7:V$36)*$E913,SUMPRODUCT(P883:P912,'control variables'!Z$7:Z$36)*$E913)</f>
        <v>8.5928069480808101E-45</v>
      </c>
      <c r="AA913" s="10">
        <f ca="1">IF($A913&gt;='key variables'!$B$26,SUMPRODUCT(Q883:Q912,'control variables'!W$7:W$36)*$E913,SUMPRODUCT(Q883:Q912,'control variables'!AA$7:AA$36)*$E913)</f>
        <v>9.9183997760629152E-45</v>
      </c>
      <c r="AB913" s="10">
        <f ca="1">IF($A913&gt;='key variables'!$B$26,SUMPRODUCT(R883:R912,'control variables'!X$7:X$36)*$E913,SUMPRODUCT(R883:R912,'control variables'!AB$7:AB$36)*$E913)</f>
        <v>2.9707777526110271E-44</v>
      </c>
      <c r="AC913" s="10">
        <f ca="1">IF($A913&gt;='key variables'!$B$26,SUMPRODUCT(S883:S912,'control variables'!Y$7:Y$36)*$E913,SUMPRODUCT(S883:S912,'control variables'!AC$7:AC$36)*$E913)</f>
        <v>1.335349894242255E-44</v>
      </c>
      <c r="AD913" s="10">
        <f t="shared" ca="1" si="687"/>
        <v>6.1572483192676547E-44</v>
      </c>
      <c r="AE913" s="82">
        <f ca="1">SUMPRODUCT(P883:P912,'control variables'!AL$7:AL$36)</f>
        <v>1.1699541596125624E-44</v>
      </c>
      <c r="AF913" s="82">
        <f ca="1">SUMPRODUCT(Q883:Q912,'control variables'!AM$7:AM$36)</f>
        <v>1.3469093294992822E-44</v>
      </c>
      <c r="AG913" s="82">
        <f ca="1">SUMPRODUCT(R883:R912,'control variables'!AN$7:AN$36)</f>
        <v>3.840392481590565E-44</v>
      </c>
      <c r="AH913" s="82">
        <f ca="1">SUMPRODUCT(S883:S912,'control variables'!AO$7:AO$36)</f>
        <v>1.6628518507820457E-44</v>
      </c>
      <c r="AI913" s="82">
        <f t="shared" ca="1" si="650"/>
        <v>8.0201078214844557E-44</v>
      </c>
      <c r="AJ913" s="10">
        <f ca="1">SUMPRODUCT(P883:P912,'control variables'!AP$7:AP$36)</f>
        <v>1.1178957499854863E-47</v>
      </c>
      <c r="AK913" s="10">
        <f ca="1">SUMPRODUCT(Q883:Q912,'control variables'!AQ$7:AQ$36)</f>
        <v>3.2258774761587545E-47</v>
      </c>
      <c r="AL913" s="10">
        <f ca="1">SUMPRODUCT(R883:R912,'control variables'!AR$7:AR$36)</f>
        <v>1.1594650655582503E-45</v>
      </c>
      <c r="AM913" s="10">
        <f ca="1">SUMPRODUCT(S883:S912,'control variables'!AS$7:AS$36)</f>
        <v>8.6862301255958991E-46</v>
      </c>
      <c r="AN913" s="10">
        <f t="shared" ca="1" si="672"/>
        <v>2.0715258103792827E-45</v>
      </c>
      <c r="AO913" s="82">
        <f ca="1">SUMPRODUCT(P883:P912,'control variables'!AX$7:AX$36)</f>
        <v>1.5201676213264886E-47</v>
      </c>
      <c r="AP913" s="82">
        <f ca="1">SUMPRODUCT(Q883:Q912,'control variables'!AY$7:AY$36)</f>
        <v>3.5093608610188322E-47</v>
      </c>
      <c r="AQ913" s="82">
        <f ca="1">SUMPRODUCT(R883:R912,'control variables'!AZ$7:AZ$36)</f>
        <v>3.1533910934784929E-46</v>
      </c>
      <c r="AR913" s="82">
        <f ca="1">SUMPRODUCT(S883:S912,'control variables'!BA$7:BA$36)</f>
        <v>2.3623894783557476E-46</v>
      </c>
      <c r="AS913" s="82">
        <f t="shared" ca="1" si="673"/>
        <v>6.0187334200687728E-46</v>
      </c>
      <c r="AT913" s="10">
        <f ca="1">SUMPRODUCT(P883:P912,'control variables'!AT$7:AT$36)</f>
        <v>-1.3416072471820187E-47</v>
      </c>
      <c r="AU913" s="10">
        <f ca="1">SUMPRODUCT(Q883:Q912,'control variables'!AU$7:AU$36)</f>
        <v>1.45534871897521E-47</v>
      </c>
      <c r="AV913" s="10">
        <f ca="1">SUMPRODUCT(R883:R912,'control variables'!AV$7:AV$36)</f>
        <v>6.2668482102582054E-45</v>
      </c>
      <c r="AW913" s="10">
        <f ca="1">SUMPRODUCT(S883:S912,'control variables'!AW$7:AW$36)</f>
        <v>4.6948620819612603E-45</v>
      </c>
      <c r="AX913" s="10">
        <f t="shared" ca="1" si="651"/>
        <v>1.0962847706937396E-44</v>
      </c>
      <c r="AY913" s="82">
        <f ca="1">SUMPRODUCT(P883:P912,'control variables'!BB$7:BB$36)</f>
        <v>4.8626076700345329E-47</v>
      </c>
      <c r="AZ913" s="82">
        <f ca="1">SUMPRODUCT(Q883:Q912,'control variables'!BC$7:BC$36)</f>
        <v>1.2399640887237048E-46</v>
      </c>
      <c r="BA913" s="82">
        <f ca="1">SUMPRODUCT(R883:R912,'control variables'!BD$7:BD$36)</f>
        <v>8.6801297613225798E-46</v>
      </c>
      <c r="BB913" s="82">
        <f ca="1">SUMPRODUCT(S883:S912,'control variables'!BE$7:BE$36)</f>
        <v>1.2335084023007432E-46</v>
      </c>
      <c r="BC913" s="82">
        <f t="shared" ca="1" si="674"/>
        <v>1.1639863019350481E-45</v>
      </c>
      <c r="BD913" s="10">
        <f ca="1">SUMPRODUCT(P883:P912,'control variables'!BF$7:BF$36)</f>
        <v>1.0172151704150844E-47</v>
      </c>
      <c r="BE913" s="10">
        <f ca="1">SUMPRODUCT(Q883:Q912,'control variables'!BG$7:BG$36)</f>
        <v>1.1741386463600426E-47</v>
      </c>
      <c r="BF913" s="10">
        <f ca="1">SUMPRODUCT(R883:R912,'control variables'!BH$7:BH$36)</f>
        <v>3.5168021534133358E-46</v>
      </c>
      <c r="BG913" s="10">
        <f ca="1">SUMPRODUCT(S883:S912,'control variables'!BI$7:BI$36)</f>
        <v>7.903925797720749E-46</v>
      </c>
      <c r="BH913" s="10">
        <f t="shared" ca="1" si="675"/>
        <v>1.1639863332811597E-45</v>
      </c>
      <c r="BI913" s="82">
        <f t="shared" ca="1" si="652"/>
        <v>1.1734751600354149E-44</v>
      </c>
      <c r="BJ913" s="82">
        <f t="shared" ca="1" si="653"/>
        <v>1.3607643191054943E-44</v>
      </c>
      <c r="BK913" s="82">
        <f t="shared" ca="1" si="654"/>
        <v>4.5538786002296114E-44</v>
      </c>
      <c r="BL913" s="82">
        <f t="shared" ca="1" si="655"/>
        <v>2.1446731430011793E-44</v>
      </c>
      <c r="BM913" s="82">
        <f t="shared" ca="1" si="645"/>
        <v>9.2327912223717001E-44</v>
      </c>
      <c r="BN913" s="10">
        <f ca="1">BN912+BI913-INDIRECT(ADDRESS(MAX($D913-'key variables'!$B$9*30,34),scenario!BI$4),TRUE)</f>
        <v>9439390.0751690175</v>
      </c>
      <c r="BO913" s="10">
        <f ca="1">BO912+BJ913-INDIRECT(ADDRESS(MAX($D913-'key variables'!$B$9*30,34),scenario!BJ$4),TRUE)</f>
        <v>10895583.360992203</v>
      </c>
      <c r="BP913" s="10">
        <f ca="1">BP912+BK913-INDIRECT(ADDRESS(MAX($D913-'key variables'!$B$9*30,34),scenario!BK$4),TRUE)</f>
        <v>32531162.537994072</v>
      </c>
      <c r="BQ913" s="10">
        <f ca="1">BQ912+BL913-INDIRECT(ADDRESS(MAX($D913-'key variables'!$B$9*30,34),scenario!BL$4),TRUE)</f>
        <v>14415841.516535141</v>
      </c>
      <c r="BR913" s="10">
        <f t="shared" ca="1" si="676"/>
        <v>67281977.490690395</v>
      </c>
      <c r="BS913" s="82">
        <f t="shared" ca="1" si="657"/>
        <v>-2.3433848477536824E-9</v>
      </c>
      <c r="BT913" s="82">
        <f t="shared" ca="1" si="658"/>
        <v>-3.4288309057018498E-10</v>
      </c>
      <c r="BU913" s="82">
        <f t="shared" ca="1" si="659"/>
        <v>-4.2578247660364599E-9</v>
      </c>
      <c r="BV913" s="82">
        <f t="shared" ca="1" si="660"/>
        <v>-2.9943922343414556E-9</v>
      </c>
      <c r="BW913" s="82">
        <f t="shared" ca="1" si="677"/>
        <v>-9.9384849387017825E-9</v>
      </c>
      <c r="BX913" s="10">
        <f t="shared" ca="1" si="661"/>
        <v>-1.8625994260191893E-12</v>
      </c>
      <c r="BY913" s="10">
        <f t="shared" ca="1" si="662"/>
        <v>2.8902850229962428E-12</v>
      </c>
      <c r="BZ913" s="10">
        <f t="shared" ca="1" si="663"/>
        <v>-3.5034723983035463E-11</v>
      </c>
      <c r="CA913" s="10">
        <f t="shared" ca="1" si="664"/>
        <v>-2.0257049910634696E-11</v>
      </c>
      <c r="CB913" s="10">
        <v>0</v>
      </c>
      <c r="CC913" s="82">
        <f t="shared" ca="1" si="665"/>
        <v>3.9725652202851362E-13</v>
      </c>
      <c r="CD913" s="82">
        <f t="shared" ca="1" si="666"/>
        <v>3.4270724516460853E-13</v>
      </c>
      <c r="CE913" s="82">
        <f t="shared" ca="1" si="667"/>
        <v>1.8915613015532971E-10</v>
      </c>
      <c r="CF913" s="82">
        <f t="shared" ca="1" si="668"/>
        <v>3.7028113764059381E-11</v>
      </c>
      <c r="CG913" s="82">
        <f t="shared" ca="1" si="678"/>
        <v>2.269242076865822E-10</v>
      </c>
      <c r="CH913" s="13" t="str">
        <f t="shared" ca="1" si="679"/>
        <v/>
      </c>
      <c r="CI913" s="81">
        <f t="shared" ca="1" si="688"/>
        <v>0.1131775965863165</v>
      </c>
      <c r="CJ913" s="81">
        <f t="shared" ca="1" si="689"/>
        <v>0.13063724757458739</v>
      </c>
      <c r="CK913" s="81">
        <f t="shared" ca="1" si="690"/>
        <v>0.39004625943939081</v>
      </c>
      <c r="CL913" s="81">
        <f t="shared" ca="1" si="691"/>
        <v>0.17284488538116416</v>
      </c>
      <c r="CM913" s="89">
        <f t="shared" ca="1" si="680"/>
        <v>0.80670598898145884</v>
      </c>
    </row>
    <row r="914" spans="1:91" x14ac:dyDescent="0.3">
      <c r="A914">
        <v>849</v>
      </c>
      <c r="B914" s="3">
        <f t="shared" si="693"/>
        <v>2.5472222222222221</v>
      </c>
      <c r="C914" s="3">
        <f t="shared" si="681"/>
        <v>28.3</v>
      </c>
      <c r="D914" s="4">
        <f t="shared" ca="1" si="669"/>
        <v>914</v>
      </c>
      <c r="E914" s="58">
        <f>(0.5*(COS(B914*2*PI())+1)*('key variables'!$B$4-'key variables'!$B$6)+'key variables'!$B$6)/'key variables'!$B$4</f>
        <v>1</v>
      </c>
      <c r="F914" s="10">
        <f t="shared" ca="1" si="682"/>
        <v>11689222.907461114</v>
      </c>
      <c r="G914" s="10">
        <f t="shared" ca="1" si="683"/>
        <v>13492492.798713122</v>
      </c>
      <c r="H914" s="10">
        <f t="shared" ca="1" si="684"/>
        <v>40309474.521088287</v>
      </c>
      <c r="I914" s="10">
        <f t="shared" ca="1" si="685"/>
        <v>17912154.249750931</v>
      </c>
      <c r="J914" s="10">
        <f t="shared" ca="1" si="670"/>
        <v>83403344.477013454</v>
      </c>
      <c r="K914" s="82">
        <f t="shared" ca="1" si="646"/>
        <v>2249832.832292099</v>
      </c>
      <c r="L914" s="82">
        <f t="shared" ca="1" si="647"/>
        <v>2596909.4377209195</v>
      </c>
      <c r="M914" s="82">
        <f t="shared" ca="1" si="648"/>
        <v>7778311.98309422</v>
      </c>
      <c r="N914" s="82">
        <f t="shared" ca="1" si="649"/>
        <v>3496312.733215793</v>
      </c>
      <c r="O914" s="82">
        <f t="shared" ca="1" si="671"/>
        <v>16121366.986323033</v>
      </c>
      <c r="P914" s="10">
        <f ca="1">IF(IF($A914&gt;='key variables'!$B$26,K914*SUMPRODUCT(Z914:AC914,'control variables'!$O$3:$R$3)/J914+F$65*'key variables'!$B$25/scenario!J$65,K914*SUMPRODUCT(Z914:AC914,'control variables'!$O$7:$R$7)/J914+F$65*'key variables'!$B$25/scenario!J$65)&lt;'key variables'!$B$28,0,IF($A914&gt;='key variables'!$B$26,K914*SUMPRODUCT(Z914:AC914,'control variables'!$O$3:$R$3)/J914+F$65*'key variables'!$B$25/scenario!J$65,K914*SUMPRODUCT(Z914:AC914,'control variables'!$O$7:$R$7)/J914+F$65*'key variables'!$B$25/scenario!J$65))</f>
        <v>1.429152921579749E-45</v>
      </c>
      <c r="Q914" s="10">
        <f ca="1">IF(IF($A914&gt;='key variables'!$B$26,L914*SUMPRODUCT(Z914:AC914,'control variables'!$O$4:$R$4)/J914+G$65*'key variables'!$B$25/scenario!J$65,L914*SUMPRODUCT(Z914:AC914,'control variables'!$O$7:$R$7)/J914+G$65*'key variables'!$B$25/scenario!J$65)&lt;'key variables'!$B$28,0,IF($A914&gt;='key variables'!$B$26,L914*SUMPRODUCT(Z914:AC914,'control variables'!$O$4:$R$4)/J914+G$65*'key variables'!$B$25/scenario!J$65,L914*SUMPRODUCT(Z914:AC914,'control variables'!$O$7:$R$7)/J914+G$65*'key variables'!$B$25/scenario!J$65))</f>
        <v>1.6496250995749632E-45</v>
      </c>
      <c r="R914" s="10">
        <f ca="1">IF(IF($A914&gt;='key variables'!$B$26,M914*SUMPRODUCT(Z914:AC914,'control variables'!$O$5:$R$5)/J914+H$65*'key variables'!$B$25/scenario!J$65,M914*SUMPRODUCT(Z914:AC914,'control variables'!$O$7:$R$7)/J914+H$65*'key variables'!$B$25/scenario!J$65)&lt;'key variables'!$B$28,0,IF($A914&gt;='key variables'!$B$26,M914*SUMPRODUCT(Z914:AC914,'control variables'!$O$5:$R$5)/J914+H$65*'key variables'!$B$25/scenario!J$65,M914*SUMPRODUCT(Z914:AC914,'control variables'!$O$7:$R$7)/J914+H$65*'key variables'!$B$25/scenario!J$65))</f>
        <v>4.9409881196696032E-45</v>
      </c>
      <c r="S914" s="10">
        <f ca="1">IF(IF($A914&gt;='key variables'!$B$26,N914*SUMPRODUCT(Z914:AC914,'control variables'!$O$6:$R$6)/J914+I$65*'key variables'!$B$25/scenario!J$65,N914*SUMPRODUCT(Z914:AC914,'control variables'!$O$7:$R$7)/J914+I$65*'key variables'!$B$25/scenario!J$65)&lt;'key variables'!$B$28,0,IF($A914&gt;='key variables'!$B$26,N914*SUMPRODUCT(Z914:AC914,'control variables'!$O$6:$R$6)/J914+I$65*'key variables'!$B$25/scenario!J$65,N914*SUMPRODUCT(Z914:AC914,'control variables'!$O$7:$R$7)/J914+I$65*'key variables'!$B$25/scenario!J$65))</f>
        <v>2.2209497015568007E-45</v>
      </c>
      <c r="T914" s="10">
        <f t="shared" ca="1" si="692"/>
        <v>1.0240715842381117E-44</v>
      </c>
      <c r="U914" s="82">
        <f ca="1">SUMPRODUCT(P884:P913,'control variables'!AD$7:AD$36)</f>
        <v>3.0300685837825716E-45</v>
      </c>
      <c r="V914" s="82">
        <f ca="1">SUMPRODUCT(Q884:Q913,'control variables'!AE$7:AE$36)</f>
        <v>3.4975103879829071E-45</v>
      </c>
      <c r="W914" s="82">
        <f ca="1">SUMPRODUCT(R884:R913,'control variables'!AF$7:AF$36)</f>
        <v>1.0475808885241362E-44</v>
      </c>
      <c r="X914" s="82">
        <f ca="1">SUMPRODUCT(S884:S913,'control variables'!AG$7:AG$36)</f>
        <v>4.7088242379337397E-45</v>
      </c>
      <c r="Y914" s="82">
        <f t="shared" ca="1" si="686"/>
        <v>2.1712212094940579E-44</v>
      </c>
      <c r="Z914" s="10">
        <f ca="1">IF($A914&gt;='key variables'!$B$26,SUMPRODUCT(P884:P913,'control variables'!V$7:V$36)*$E914,SUMPRODUCT(P884:P913,'control variables'!Z$7:Z$36)*$E914)</f>
        <v>7.3936740928960335E-45</v>
      </c>
      <c r="AA914" s="10">
        <f ca="1">IF($A914&gt;='key variables'!$B$26,SUMPRODUCT(Q884:Q913,'control variables'!W$7:W$36)*$E914,SUMPRODUCT(Q884:Q913,'control variables'!AA$7:AA$36)*$E914)</f>
        <v>8.5342794165346754E-45</v>
      </c>
      <c r="AB914" s="10">
        <f ca="1">IF($A914&gt;='key variables'!$B$26,SUMPRODUCT(R884:R913,'control variables'!X$7:X$36)*$E914,SUMPRODUCT(R884:R913,'control variables'!AB$7:AB$36)*$E914)</f>
        <v>2.5562034196681092E-44</v>
      </c>
      <c r="AC914" s="10">
        <f ca="1">IF($A914&gt;='key variables'!$B$26,SUMPRODUCT(S884:S913,'control variables'!Y$7:Y$36)*$E914,SUMPRODUCT(S884:S913,'control variables'!AC$7:AC$36)*$E914)</f>
        <v>1.1490007837561819E-44</v>
      </c>
      <c r="AD914" s="10">
        <f t="shared" ca="1" si="687"/>
        <v>5.2979995543673623E-44</v>
      </c>
      <c r="AE914" s="82">
        <f ca="1">SUMPRODUCT(P884:P913,'control variables'!AL$7:AL$36)</f>
        <v>1.0066861518092612E-44</v>
      </c>
      <c r="AF914" s="82">
        <f ca="1">SUMPRODUCT(Q884:Q913,'control variables'!AM$7:AM$36)</f>
        <v>1.1589470908831542E-44</v>
      </c>
      <c r="AG914" s="82">
        <f ca="1">SUMPRODUCT(R884:R913,'control variables'!AN$7:AN$36)</f>
        <v>3.3044627406683158E-44</v>
      </c>
      <c r="AH914" s="82">
        <f ca="1">SUMPRODUCT(S884:S913,'control variables'!AO$7:AO$36)</f>
        <v>1.4307995889745208E-44</v>
      </c>
      <c r="AI914" s="82">
        <f t="shared" ca="1" si="650"/>
        <v>6.9008955723352515E-44</v>
      </c>
      <c r="AJ914" s="10">
        <f ca="1">SUMPRODUCT(P884:P913,'control variables'!AP$7:AP$36)</f>
        <v>9.61892533507031E-48</v>
      </c>
      <c r="AK914" s="10">
        <f ca="1">SUMPRODUCT(Q884:Q913,'control variables'!AQ$7:AQ$36)</f>
        <v>2.7757037795034973E-47</v>
      </c>
      <c r="AL914" s="10">
        <f ca="1">SUMPRODUCT(R884:R913,'control variables'!AR$7:AR$36)</f>
        <v>9.9766081894237551E-46</v>
      </c>
      <c r="AM914" s="10">
        <f ca="1">SUMPRODUCT(S884:S913,'control variables'!AS$7:AS$36)</f>
        <v>7.474059993736458E-46</v>
      </c>
      <c r="AN914" s="10">
        <f t="shared" ca="1" si="672"/>
        <v>1.7824427814461266E-45</v>
      </c>
      <c r="AO914" s="82">
        <f ca="1">SUMPRODUCT(P884:P913,'control variables'!AX$7:AX$36)</f>
        <v>1.3080270540898625E-47</v>
      </c>
      <c r="AP914" s="82">
        <f ca="1">SUMPRODUCT(Q884:Q913,'control variables'!AY$7:AY$36)</f>
        <v>3.0196268387634955E-47</v>
      </c>
      <c r="AQ914" s="82">
        <f ca="1">SUMPRODUCT(R884:R913,'control variables'!AZ$7:AZ$36)</f>
        <v>2.7133329275864186E-46</v>
      </c>
      <c r="AR914" s="82">
        <f ca="1">SUMPRODUCT(S884:S913,'control variables'!BA$7:BA$36)</f>
        <v>2.0327161996057913E-46</v>
      </c>
      <c r="AS914" s="82">
        <f t="shared" ca="1" si="673"/>
        <v>5.1788145164775453E-46</v>
      </c>
      <c r="AT914" s="10">
        <f ca="1">SUMPRODUCT(P884:P913,'control variables'!AT$7:AT$36)</f>
        <v>-1.1543849182538356E-47</v>
      </c>
      <c r="AU914" s="10">
        <f ca="1">SUMPRODUCT(Q884:Q913,'control variables'!AU$7:AU$36)</f>
        <v>1.2522536796919138E-47</v>
      </c>
      <c r="AV914" s="10">
        <f ca="1">SUMPRODUCT(R884:R913,'control variables'!AV$7:AV$36)</f>
        <v>5.3923046958068587E-45</v>
      </c>
      <c r="AW914" s="10">
        <f ca="1">SUMPRODUCT(S884:S913,'control variables'!AW$7:AW$36)</f>
        <v>4.0396904474701169E-45</v>
      </c>
      <c r="AX914" s="10">
        <f t="shared" ca="1" si="651"/>
        <v>9.4329738308913567E-45</v>
      </c>
      <c r="AY914" s="82">
        <f ca="1">SUMPRODUCT(P884:P913,'control variables'!BB$7:BB$36)</f>
        <v>4.1840270089952163E-47</v>
      </c>
      <c r="AZ914" s="82">
        <f ca="1">SUMPRODUCT(Q884:Q913,'control variables'!BC$7:BC$36)</f>
        <v>1.066926141168053E-46</v>
      </c>
      <c r="BA914" s="82">
        <f ca="1">SUMPRODUCT(R884:R913,'control variables'!BD$7:BD$36)</f>
        <v>7.4688109400154326E-46</v>
      </c>
      <c r="BB914" s="82">
        <f ca="1">SUMPRODUCT(S884:S913,'control variables'!BE$7:BE$36)</f>
        <v>1.061371350778171E-46</v>
      </c>
      <c r="BC914" s="82">
        <f t="shared" ca="1" si="674"/>
        <v>1.0015511132861179E-45</v>
      </c>
      <c r="BD914" s="10">
        <f ca="1">SUMPRODUCT(P884:P913,'control variables'!BF$7:BF$36)</f>
        <v>8.7526200668090496E-48</v>
      </c>
      <c r="BE914" s="10">
        <f ca="1">SUMPRODUCT(Q884:Q913,'control variables'!BG$7:BG$36)</f>
        <v>1.0102866901948957E-47</v>
      </c>
      <c r="BF914" s="10">
        <f ca="1">SUMPRODUCT(R884:R913,'control variables'!BH$7:BH$36)</f>
        <v>3.0260296930493344E-46</v>
      </c>
      <c r="BG914" s="10">
        <f ca="1">SUMPRODUCT(S884:S913,'control variables'!BI$7:BI$36)</f>
        <v>6.8009268398416399E-46</v>
      </c>
      <c r="BH914" s="10">
        <f t="shared" ca="1" si="675"/>
        <v>1.0015511402578555E-45</v>
      </c>
      <c r="BI914" s="82">
        <f t="shared" ca="1" si="652"/>
        <v>1.0097157939000027E-44</v>
      </c>
      <c r="BJ914" s="82">
        <f t="shared" ca="1" si="653"/>
        <v>1.1708686059745268E-44</v>
      </c>
      <c r="BK914" s="82">
        <f t="shared" ca="1" si="654"/>
        <v>3.9183813196491559E-44</v>
      </c>
      <c r="BL914" s="82">
        <f t="shared" ca="1" si="655"/>
        <v>1.8453823472293143E-44</v>
      </c>
      <c r="BM914" s="82">
        <f t="shared" ca="1" si="645"/>
        <v>7.9443480667529994E-44</v>
      </c>
      <c r="BN914" s="10">
        <f ca="1">BN913+BI914-INDIRECT(ADDRESS(MAX($D914-'key variables'!$B$9*30,34),scenario!BI$4),TRUE)</f>
        <v>9439390.0751690175</v>
      </c>
      <c r="BO914" s="10">
        <f ca="1">BO913+BJ914-INDIRECT(ADDRESS(MAX($D914-'key variables'!$B$9*30,34),scenario!BJ$4),TRUE)</f>
        <v>10895583.360992203</v>
      </c>
      <c r="BP914" s="10">
        <f ca="1">BP913+BK914-INDIRECT(ADDRESS(MAX($D914-'key variables'!$B$9*30,34),scenario!BK$4),TRUE)</f>
        <v>32531162.537994072</v>
      </c>
      <c r="BQ914" s="10">
        <f ca="1">BQ913+BL914-INDIRECT(ADDRESS(MAX($D914-'key variables'!$B$9*30,34),scenario!BL$4),TRUE)</f>
        <v>14415841.516535141</v>
      </c>
      <c r="BR914" s="10">
        <f t="shared" ca="1" si="676"/>
        <v>67281977.490690395</v>
      </c>
      <c r="BS914" s="82">
        <f t="shared" ca="1" si="657"/>
        <v>-2.3433848477536824E-9</v>
      </c>
      <c r="BT914" s="82">
        <f t="shared" ca="1" si="658"/>
        <v>-3.4288309057018498E-10</v>
      </c>
      <c r="BU914" s="82">
        <f t="shared" ca="1" si="659"/>
        <v>-4.2578247660364599E-9</v>
      </c>
      <c r="BV914" s="82">
        <f t="shared" ca="1" si="660"/>
        <v>-2.9943922343414556E-9</v>
      </c>
      <c r="BW914" s="82">
        <f t="shared" ca="1" si="677"/>
        <v>-9.9384849387017825E-9</v>
      </c>
      <c r="BX914" s="10">
        <f t="shared" ca="1" si="661"/>
        <v>-1.8625994260191893E-12</v>
      </c>
      <c r="BY914" s="10">
        <f t="shared" ca="1" si="662"/>
        <v>2.8902850229962428E-12</v>
      </c>
      <c r="BZ914" s="10">
        <f t="shared" ca="1" si="663"/>
        <v>-3.5034723983035463E-11</v>
      </c>
      <c r="CA914" s="10">
        <f t="shared" ca="1" si="664"/>
        <v>-2.0257049910634696E-11</v>
      </c>
      <c r="CB914" s="10">
        <v>0</v>
      </c>
      <c r="CC914" s="82">
        <f t="shared" ca="1" si="665"/>
        <v>3.9725652202851362E-13</v>
      </c>
      <c r="CD914" s="82">
        <f t="shared" ca="1" si="666"/>
        <v>3.4270724516460853E-13</v>
      </c>
      <c r="CE914" s="82">
        <f t="shared" ca="1" si="667"/>
        <v>1.8915613015532971E-10</v>
      </c>
      <c r="CF914" s="82">
        <f t="shared" ca="1" si="668"/>
        <v>3.7028113764059381E-11</v>
      </c>
      <c r="CG914" s="82">
        <f t="shared" ca="1" si="678"/>
        <v>2.269242076865822E-10</v>
      </c>
      <c r="CH914" s="13" t="str">
        <f t="shared" ca="1" si="679"/>
        <v/>
      </c>
      <c r="CI914" s="81">
        <f t="shared" ca="1" si="688"/>
        <v>0.1131775965863165</v>
      </c>
      <c r="CJ914" s="81">
        <f t="shared" ca="1" si="689"/>
        <v>0.13063724757458739</v>
      </c>
      <c r="CK914" s="81">
        <f t="shared" ca="1" si="690"/>
        <v>0.39004625943939081</v>
      </c>
      <c r="CL914" s="81">
        <f t="shared" ca="1" si="691"/>
        <v>0.17284488538116416</v>
      </c>
      <c r="CM914" s="89">
        <f t="shared" ca="1" si="680"/>
        <v>0.80670598898145884</v>
      </c>
    </row>
    <row r="915" spans="1:91" x14ac:dyDescent="0.3">
      <c r="A915">
        <v>850</v>
      </c>
      <c r="B915" s="3">
        <f t="shared" si="693"/>
        <v>2.5499999999999998</v>
      </c>
      <c r="C915" s="3">
        <f t="shared" si="681"/>
        <v>28.333333333333332</v>
      </c>
      <c r="D915" s="4">
        <f t="shared" ca="1" si="669"/>
        <v>915</v>
      </c>
      <c r="E915" s="58">
        <f>(0.5*(COS(B915*2*PI())+1)*('key variables'!$B$4-'key variables'!$B$6)+'key variables'!$B$6)/'key variables'!$B$4</f>
        <v>1</v>
      </c>
      <c r="F915" s="10">
        <f t="shared" ca="1" si="682"/>
        <v>11689222.907461114</v>
      </c>
      <c r="G915" s="10">
        <f t="shared" ca="1" si="683"/>
        <v>13492492.798713122</v>
      </c>
      <c r="H915" s="10">
        <f t="shared" ca="1" si="684"/>
        <v>40309474.521088287</v>
      </c>
      <c r="I915" s="10">
        <f t="shared" ca="1" si="685"/>
        <v>17912154.249750931</v>
      </c>
      <c r="J915" s="10">
        <f t="shared" ca="1" si="670"/>
        <v>83403344.477013454</v>
      </c>
      <c r="K915" s="82">
        <f t="shared" ca="1" si="646"/>
        <v>2249832.832292099</v>
      </c>
      <c r="L915" s="82">
        <f t="shared" ca="1" si="647"/>
        <v>2596909.4377209195</v>
      </c>
      <c r="M915" s="82">
        <f t="shared" ca="1" si="648"/>
        <v>7778311.98309422</v>
      </c>
      <c r="N915" s="82">
        <f t="shared" ca="1" si="649"/>
        <v>3496312.733215793</v>
      </c>
      <c r="O915" s="82">
        <f t="shared" ca="1" si="671"/>
        <v>16121366.986323033</v>
      </c>
      <c r="P915" s="10">
        <f ca="1">IF(IF($A915&gt;='key variables'!$B$26,K915*SUMPRODUCT(Z915:AC915,'control variables'!$O$3:$R$3)/J915+F$65*'key variables'!$B$25/scenario!J$65,K915*SUMPRODUCT(Z915:AC915,'control variables'!$O$7:$R$7)/J915+F$65*'key variables'!$B$25/scenario!J$65)&lt;'key variables'!$B$28,0,IF($A915&gt;='key variables'!$B$26,K915*SUMPRODUCT(Z915:AC915,'control variables'!$O$3:$R$3)/J915+F$65*'key variables'!$B$25/scenario!J$65,K915*SUMPRODUCT(Z915:AC915,'control variables'!$O$7:$R$7)/J915+F$65*'key variables'!$B$25/scenario!J$65))</f>
        <v>1.229713526082524E-45</v>
      </c>
      <c r="Q915" s="10">
        <f ca="1">IF(IF($A915&gt;='key variables'!$B$26,L915*SUMPRODUCT(Z915:AC915,'control variables'!$O$4:$R$4)/J915+G$65*'key variables'!$B$25/scenario!J$65,L915*SUMPRODUCT(Z915:AC915,'control variables'!$O$7:$R$7)/J915+G$65*'key variables'!$B$25/scenario!J$65)&lt;'key variables'!$B$28,0,IF($A915&gt;='key variables'!$B$26,L915*SUMPRODUCT(Z915:AC915,'control variables'!$O$4:$R$4)/J915+G$65*'key variables'!$B$25/scenario!J$65,L915*SUMPRODUCT(Z915:AC915,'control variables'!$O$7:$R$7)/J915+G$65*'key variables'!$B$25/scenario!J$65))</f>
        <v>1.4194186411278071E-45</v>
      </c>
      <c r="R915" s="10">
        <f ca="1">IF(IF($A915&gt;='key variables'!$B$26,M915*SUMPRODUCT(Z915:AC915,'control variables'!$O$5:$R$5)/J915+H$65*'key variables'!$B$25/scenario!J$65,M915*SUMPRODUCT(Z915:AC915,'control variables'!$O$7:$R$7)/J915+H$65*'key variables'!$B$25/scenario!J$65)&lt;'key variables'!$B$28,0,IF($A915&gt;='key variables'!$B$26,M915*SUMPRODUCT(Z915:AC915,'control variables'!$O$5:$R$5)/J915+H$65*'key variables'!$B$25/scenario!J$65,M915*SUMPRODUCT(Z915:AC915,'control variables'!$O$7:$R$7)/J915+H$65*'key variables'!$B$25/scenario!J$65))</f>
        <v>4.2514694062651552E-45</v>
      </c>
      <c r="S915" s="10">
        <f ca="1">IF(IF($A915&gt;='key variables'!$B$26,N915*SUMPRODUCT(Z915:AC915,'control variables'!$O$6:$R$6)/J915+I$65*'key variables'!$B$25/scenario!J$65,N915*SUMPRODUCT(Z915:AC915,'control variables'!$O$7:$R$7)/J915+I$65*'key variables'!$B$25/scenario!J$65)&lt;'key variables'!$B$28,0,IF($A915&gt;='key variables'!$B$26,N915*SUMPRODUCT(Z915:AC915,'control variables'!$O$6:$R$6)/J915+I$65*'key variables'!$B$25/scenario!J$65,N915*SUMPRODUCT(Z915:AC915,'control variables'!$O$7:$R$7)/J915+I$65*'key variables'!$B$25/scenario!J$65))</f>
        <v>1.9110144530470671E-45</v>
      </c>
      <c r="T915" s="10">
        <f t="shared" ca="1" si="692"/>
        <v>8.8116160265225528E-45</v>
      </c>
      <c r="U915" s="82">
        <f ca="1">SUMPRODUCT(P885:P914,'control variables'!AD$7:AD$36)</f>
        <v>2.6072201694948034E-45</v>
      </c>
      <c r="V915" s="82">
        <f ca="1">SUMPRODUCT(Q885:Q914,'control variables'!AE$7:AE$36)</f>
        <v>3.0094301084047556E-45</v>
      </c>
      <c r="W915" s="82">
        <f ca="1">SUMPRODUCT(R885:R914,'control variables'!AF$7:AF$36)</f>
        <v>9.0139016534333436E-45</v>
      </c>
      <c r="X915" s="82">
        <f ca="1">SUMPRODUCT(S885:S914,'control variables'!AG$7:AG$36)</f>
        <v>4.0517041737784627E-45</v>
      </c>
      <c r="Y915" s="82">
        <f t="shared" ca="1" si="686"/>
        <v>1.8682256105111366E-44</v>
      </c>
      <c r="Z915" s="10">
        <f ca="1">IF($A915&gt;='key variables'!$B$26,SUMPRODUCT(P885:P914,'control variables'!V$7:V$36)*$E915,SUMPRODUCT(P885:P914,'control variables'!Z$7:Z$36)*$E915)</f>
        <v>6.3618811550481349E-45</v>
      </c>
      <c r="AA915" s="10">
        <f ca="1">IF($A915&gt;='key variables'!$B$26,SUMPRODUCT(Q885:Q914,'control variables'!W$7:W$36)*$E915,SUMPRODUCT(Q885:Q914,'control variables'!AA$7:AA$36)*$E915)</f>
        <v>7.3433141236416935E-45</v>
      </c>
      <c r="AB915" s="10">
        <f ca="1">IF($A915&gt;='key variables'!$B$26,SUMPRODUCT(R885:R914,'control variables'!X$7:X$36)*$E915,SUMPRODUCT(R885:R914,'control variables'!AB$7:AB$36)*$E915)</f>
        <v>2.1994832555144935E-44</v>
      </c>
      <c r="AC915" s="10">
        <f ca="1">IF($A915&gt;='key variables'!$B$26,SUMPRODUCT(S885:S914,'control variables'!Y$7:Y$36)*$E915,SUMPRODUCT(S885:S914,'control variables'!AC$7:AC$36)*$E915)</f>
        <v>9.886568357587436E-45</v>
      </c>
      <c r="AD915" s="10">
        <f t="shared" ca="1" si="687"/>
        <v>4.5586596191422197E-44</v>
      </c>
      <c r="AE915" s="82">
        <f ca="1">SUMPRODUCT(P885:P914,'control variables'!AL$7:AL$36)</f>
        <v>8.6620232076454892E-45</v>
      </c>
      <c r="AF915" s="82">
        <f ca="1">SUMPRODUCT(Q885:Q914,'control variables'!AM$7:AM$36)</f>
        <v>9.9721512803378484E-45</v>
      </c>
      <c r="AG915" s="82">
        <f ca="1">SUMPRODUCT(R885:R914,'control variables'!AN$7:AN$36)</f>
        <v>2.8433224095737923E-44</v>
      </c>
      <c r="AH915" s="82">
        <f ca="1">SUMPRODUCT(S885:S914,'control variables'!AO$7:AO$36)</f>
        <v>1.2311303997688416E-44</v>
      </c>
      <c r="AI915" s="82">
        <f t="shared" ca="1" si="650"/>
        <v>5.9378702581409675E-44</v>
      </c>
      <c r="AJ915" s="10">
        <f ca="1">SUMPRODUCT(P885:P914,'control variables'!AP$7:AP$36)</f>
        <v>8.2765968653927508E-48</v>
      </c>
      <c r="AK915" s="10">
        <f ca="1">SUMPRODUCT(Q885:Q914,'control variables'!AQ$7:AQ$36)</f>
        <v>2.3883521703757487E-47</v>
      </c>
      <c r="AL915" s="10">
        <f ca="1">SUMPRODUCT(R885:R914,'control variables'!AR$7:AR$36)</f>
        <v>8.58436480079328E-46</v>
      </c>
      <c r="AM915" s="10">
        <f ca="1">SUMPRODUCT(S885:S914,'control variables'!AS$7:AS$36)</f>
        <v>6.4310491412567293E-46</v>
      </c>
      <c r="AN915" s="10">
        <f t="shared" ca="1" si="672"/>
        <v>1.533701512774151E-45</v>
      </c>
      <c r="AO915" s="82">
        <f ca="1">SUMPRODUCT(P885:P914,'control variables'!AX$7:AX$36)</f>
        <v>1.1254908670782327E-47</v>
      </c>
      <c r="AP915" s="82">
        <f ca="1">SUMPRODUCT(Q885:Q914,'control variables'!AY$7:AY$36)</f>
        <v>2.5982355780686664E-47</v>
      </c>
      <c r="AQ915" s="82">
        <f ca="1">SUMPRODUCT(R885:R914,'control variables'!AZ$7:AZ$36)</f>
        <v>2.3346852190806118E-46</v>
      </c>
      <c r="AR915" s="82">
        <f ca="1">SUMPRODUCT(S885:S914,'control variables'!BA$7:BA$36)</f>
        <v>1.7490490818709918E-46</v>
      </c>
      <c r="AS915" s="82">
        <f t="shared" ca="1" si="673"/>
        <v>4.4561069454662935E-46</v>
      </c>
      <c r="AT915" s="10">
        <f ca="1">SUMPRODUCT(P885:P914,'control variables'!AT$7:AT$36)</f>
        <v>-9.9328961012322057E-48</v>
      </c>
      <c r="AU915" s="10">
        <f ca="1">SUMPRODUCT(Q885:Q914,'control variables'!AU$7:AU$36)</f>
        <v>1.0775007102120172E-47</v>
      </c>
      <c r="AV915" s="10">
        <f ca="1">SUMPRODUCT(R885:R914,'control variables'!AV$7:AV$36)</f>
        <v>4.6398044051593011E-45</v>
      </c>
      <c r="AW915" s="10">
        <f ca="1">SUMPRODUCT(S885:S914,'control variables'!AW$7:AW$36)</f>
        <v>3.4759485212745745E-45</v>
      </c>
      <c r="AX915" s="10">
        <f t="shared" ca="1" si="651"/>
        <v>8.116595037434763E-45</v>
      </c>
      <c r="AY915" s="82">
        <f ca="1">SUMPRODUCT(P885:P914,'control variables'!BB$7:BB$36)</f>
        <v>3.6001428040105758E-47</v>
      </c>
      <c r="AZ915" s="82">
        <f ca="1">SUMPRODUCT(Q885:Q914,'control variables'!BC$7:BC$36)</f>
        <v>9.1803577301939186E-47</v>
      </c>
      <c r="BA915" s="82">
        <f ca="1">SUMPRODUCT(R885:R914,'control variables'!BD$7:BD$36)</f>
        <v>6.426532597042032E-46</v>
      </c>
      <c r="BB915" s="82">
        <f ca="1">SUMPRODUCT(S885:S914,'control variables'!BE$7:BE$36)</f>
        <v>9.132561579244304E-47</v>
      </c>
      <c r="BC915" s="82">
        <f t="shared" ca="1" si="674"/>
        <v>8.617838808386911E-46</v>
      </c>
      <c r="BD915" s="10">
        <f ca="1">SUMPRODUCT(P885:P914,'control variables'!BF$7:BF$36)</f>
        <v>7.5311851673080792E-48</v>
      </c>
      <c r="BE915" s="10">
        <f ca="1">SUMPRODUCT(Q885:Q914,'control variables'!BG$7:BG$36)</f>
        <v>8.693004012338521E-48</v>
      </c>
      <c r="BF915" s="10">
        <f ca="1">SUMPRODUCT(R885:R914,'control variables'!BH$7:BH$36)</f>
        <v>2.6037449090870222E-46</v>
      </c>
      <c r="BG915" s="10">
        <f ca="1">SUMPRODUCT(S885:S914,'control variables'!BI$7:BI$36)</f>
        <v>5.8518522395815301E-46</v>
      </c>
      <c r="BH915" s="10">
        <f t="shared" ca="1" si="675"/>
        <v>8.6178390404650184E-46</v>
      </c>
      <c r="BI915" s="82">
        <f t="shared" ca="1" si="652"/>
        <v>8.6880917395843624E-45</v>
      </c>
      <c r="BJ915" s="82">
        <f t="shared" ca="1" si="653"/>
        <v>1.0074729864741908E-44</v>
      </c>
      <c r="BK915" s="82">
        <f t="shared" ca="1" si="654"/>
        <v>3.3715681760601428E-44</v>
      </c>
      <c r="BL915" s="82">
        <f t="shared" ca="1" si="655"/>
        <v>1.5878578134755435E-44</v>
      </c>
      <c r="BM915" s="82">
        <f t="shared" ca="1" si="645"/>
        <v>6.8357081499683131E-44</v>
      </c>
      <c r="BN915" s="10">
        <f ca="1">BN914+BI915-INDIRECT(ADDRESS(MAX($D915-'key variables'!$B$9*30,34),scenario!BI$4),TRUE)</f>
        <v>9439390.0751690175</v>
      </c>
      <c r="BO915" s="10">
        <f ca="1">BO914+BJ915-INDIRECT(ADDRESS(MAX($D915-'key variables'!$B$9*30,34),scenario!BJ$4),TRUE)</f>
        <v>10895583.360992203</v>
      </c>
      <c r="BP915" s="10">
        <f ca="1">BP914+BK915-INDIRECT(ADDRESS(MAX($D915-'key variables'!$B$9*30,34),scenario!BK$4),TRUE)</f>
        <v>32531162.537994072</v>
      </c>
      <c r="BQ915" s="10">
        <f ca="1">BQ914+BL915-INDIRECT(ADDRESS(MAX($D915-'key variables'!$B$9*30,34),scenario!BL$4),TRUE)</f>
        <v>14415841.516535141</v>
      </c>
      <c r="BR915" s="10">
        <f t="shared" ca="1" si="676"/>
        <v>67281977.490690395</v>
      </c>
      <c r="BS915" s="82">
        <f t="shared" ca="1" si="657"/>
        <v>-2.3433848477536824E-9</v>
      </c>
      <c r="BT915" s="82">
        <f t="shared" ca="1" si="658"/>
        <v>-3.4288309057018498E-10</v>
      </c>
      <c r="BU915" s="82">
        <f t="shared" ca="1" si="659"/>
        <v>-4.2578247660364599E-9</v>
      </c>
      <c r="BV915" s="82">
        <f t="shared" ca="1" si="660"/>
        <v>-2.9943922343414556E-9</v>
      </c>
      <c r="BW915" s="82">
        <f t="shared" ca="1" si="677"/>
        <v>-9.9384849387017825E-9</v>
      </c>
      <c r="BX915" s="10">
        <f t="shared" ca="1" si="661"/>
        <v>-1.8625994260191893E-12</v>
      </c>
      <c r="BY915" s="10">
        <f t="shared" ca="1" si="662"/>
        <v>2.8902850229962428E-12</v>
      </c>
      <c r="BZ915" s="10">
        <f t="shared" ca="1" si="663"/>
        <v>-3.5034723983035463E-11</v>
      </c>
      <c r="CA915" s="10">
        <f t="shared" ca="1" si="664"/>
        <v>-2.0257049910634696E-11</v>
      </c>
      <c r="CB915" s="10">
        <v>0</v>
      </c>
      <c r="CC915" s="82">
        <f t="shared" ca="1" si="665"/>
        <v>3.9725652202851362E-13</v>
      </c>
      <c r="CD915" s="82">
        <f t="shared" ca="1" si="666"/>
        <v>3.4270724516460853E-13</v>
      </c>
      <c r="CE915" s="82">
        <f t="shared" ca="1" si="667"/>
        <v>1.8915613015532971E-10</v>
      </c>
      <c r="CF915" s="82">
        <f t="shared" ca="1" si="668"/>
        <v>3.7028113764059381E-11</v>
      </c>
      <c r="CG915" s="82">
        <f t="shared" ca="1" si="678"/>
        <v>2.269242076865822E-10</v>
      </c>
      <c r="CH915" s="13" t="str">
        <f t="shared" ca="1" si="679"/>
        <v/>
      </c>
      <c r="CI915" s="81">
        <f t="shared" ca="1" si="688"/>
        <v>0.1131775965863165</v>
      </c>
      <c r="CJ915" s="81">
        <f t="shared" ca="1" si="689"/>
        <v>0.13063724757458739</v>
      </c>
      <c r="CK915" s="81">
        <f t="shared" ca="1" si="690"/>
        <v>0.39004625943939081</v>
      </c>
      <c r="CL915" s="81">
        <f t="shared" ca="1" si="691"/>
        <v>0.17284488538116416</v>
      </c>
      <c r="CM915" s="89">
        <f t="shared" ca="1" si="680"/>
        <v>0.80670598898145884</v>
      </c>
    </row>
    <row r="916" spans="1:91" x14ac:dyDescent="0.3">
      <c r="A916">
        <v>851</v>
      </c>
      <c r="B916" s="3">
        <f t="shared" si="693"/>
        <v>2.5527777777777776</v>
      </c>
      <c r="C916" s="3">
        <f t="shared" si="681"/>
        <v>28.366666666666667</v>
      </c>
      <c r="D916" s="4">
        <f t="shared" ca="1" si="669"/>
        <v>916</v>
      </c>
      <c r="E916" s="58">
        <f>(0.5*(COS(B916*2*PI())+1)*('key variables'!$B$4-'key variables'!$B$6)+'key variables'!$B$6)/'key variables'!$B$4</f>
        <v>1</v>
      </c>
      <c r="F916" s="10">
        <f t="shared" ca="1" si="682"/>
        <v>11689222.907461114</v>
      </c>
      <c r="G916" s="10">
        <f t="shared" ca="1" si="683"/>
        <v>13492492.798713122</v>
      </c>
      <c r="H916" s="10">
        <f t="shared" ca="1" si="684"/>
        <v>40309474.521088287</v>
      </c>
      <c r="I916" s="10">
        <f t="shared" ca="1" si="685"/>
        <v>17912154.249750931</v>
      </c>
      <c r="J916" s="10">
        <f t="shared" ca="1" si="670"/>
        <v>83403344.477013454</v>
      </c>
      <c r="K916" s="82">
        <f t="shared" ca="1" si="646"/>
        <v>2249832.832292099</v>
      </c>
      <c r="L916" s="82">
        <f t="shared" ca="1" si="647"/>
        <v>2596909.4377209195</v>
      </c>
      <c r="M916" s="82">
        <f t="shared" ca="1" si="648"/>
        <v>7778311.98309422</v>
      </c>
      <c r="N916" s="82">
        <f t="shared" ca="1" si="649"/>
        <v>3496312.733215793</v>
      </c>
      <c r="O916" s="82">
        <f t="shared" ca="1" si="671"/>
        <v>16121366.986323033</v>
      </c>
      <c r="P916" s="10">
        <f ca="1">IF(IF($A916&gt;='key variables'!$B$26,K916*SUMPRODUCT(Z916:AC916,'control variables'!$O$3:$R$3)/J916+F$65*'key variables'!$B$25/scenario!J$65,K916*SUMPRODUCT(Z916:AC916,'control variables'!$O$7:$R$7)/J916+F$65*'key variables'!$B$25/scenario!J$65)&lt;'key variables'!$B$28,0,IF($A916&gt;='key variables'!$B$26,K916*SUMPRODUCT(Z916:AC916,'control variables'!$O$3:$R$3)/J916+F$65*'key variables'!$B$25/scenario!J$65,K916*SUMPRODUCT(Z916:AC916,'control variables'!$O$7:$R$7)/J916+F$65*'key variables'!$B$25/scenario!J$65))</f>
        <v>1.058106052471119E-45</v>
      </c>
      <c r="Q916" s="10">
        <f ca="1">IF(IF($A916&gt;='key variables'!$B$26,L916*SUMPRODUCT(Z916:AC916,'control variables'!$O$4:$R$4)/J916+G$65*'key variables'!$B$25/scenario!J$65,L916*SUMPRODUCT(Z916:AC916,'control variables'!$O$7:$R$7)/J916+G$65*'key variables'!$B$25/scenario!J$65)&lt;'key variables'!$B$28,0,IF($A916&gt;='key variables'!$B$26,L916*SUMPRODUCT(Z916:AC916,'control variables'!$O$4:$R$4)/J916+G$65*'key variables'!$B$25/scenario!J$65,L916*SUMPRODUCT(Z916:AC916,'control variables'!$O$7:$R$7)/J916+G$65*'key variables'!$B$25/scenario!J$65))</f>
        <v>1.2213376719960337E-45</v>
      </c>
      <c r="R916" s="10">
        <f ca="1">IF(IF($A916&gt;='key variables'!$B$26,M916*SUMPRODUCT(Z916:AC916,'control variables'!$O$5:$R$5)/J916+H$65*'key variables'!$B$25/scenario!J$65,M916*SUMPRODUCT(Z916:AC916,'control variables'!$O$7:$R$7)/J916+H$65*'key variables'!$B$25/scenario!J$65)&lt;'key variables'!$B$28,0,IF($A916&gt;='key variables'!$B$26,M916*SUMPRODUCT(Z916:AC916,'control variables'!$O$5:$R$5)/J916+H$65*'key variables'!$B$25/scenario!J$65,M916*SUMPRODUCT(Z916:AC916,'control variables'!$O$7:$R$7)/J916+H$65*'key variables'!$B$25/scenario!J$65))</f>
        <v>3.6581735625823049E-45</v>
      </c>
      <c r="S916" s="10">
        <f ca="1">IF(IF($A916&gt;='key variables'!$B$26,N916*SUMPRODUCT(Z916:AC916,'control variables'!$O$6:$R$6)/J916+I$65*'key variables'!$B$25/scenario!J$65,N916*SUMPRODUCT(Z916:AC916,'control variables'!$O$7:$R$7)/J916+I$65*'key variables'!$B$25/scenario!J$65)&lt;'key variables'!$B$28,0,IF($A916&gt;='key variables'!$B$26,N916*SUMPRODUCT(Z916:AC916,'control variables'!$O$6:$R$6)/J916+I$65*'key variables'!$B$25/scenario!J$65,N916*SUMPRODUCT(Z916:AC916,'control variables'!$O$7:$R$7)/J916+I$65*'key variables'!$B$25/scenario!J$65))</f>
        <v>1.6443309081672979E-45</v>
      </c>
      <c r="T916" s="10">
        <f t="shared" ca="1" si="692"/>
        <v>7.5819481952167567E-45</v>
      </c>
      <c r="U916" s="82">
        <f ca="1">SUMPRODUCT(P886:P915,'control variables'!AD$7:AD$36)</f>
        <v>2.2433805784470937E-45</v>
      </c>
      <c r="V916" s="82">
        <f ca="1">SUMPRODUCT(Q886:Q915,'control variables'!AE$7:AE$36)</f>
        <v>2.5894618093175262E-45</v>
      </c>
      <c r="W916" s="82">
        <f ca="1">SUMPRODUCT(R886:R915,'control variables'!AF$7:AF$36)</f>
        <v>7.7560047064467186E-45</v>
      </c>
      <c r="X916" s="82">
        <f ca="1">SUMPRODUCT(S886:S915,'control variables'!AG$7:AG$36)</f>
        <v>3.4862857227853116E-45</v>
      </c>
      <c r="Y916" s="82">
        <f t="shared" ca="1" si="686"/>
        <v>1.6075132816996649E-44</v>
      </c>
      <c r="Z916" s="10">
        <f ca="1">IF($A916&gt;='key variables'!$B$26,SUMPRODUCT(P886:P915,'control variables'!V$7:V$36)*$E916,SUMPRODUCT(P886:P915,'control variables'!Z$7:Z$36)*$E916)</f>
        <v>5.4740757196539449E-45</v>
      </c>
      <c r="AA916" s="10">
        <f ca="1">IF($A916&gt;='key variables'!$B$26,SUMPRODUCT(Q886:Q915,'control variables'!W$7:W$36)*$E916,SUMPRODUCT(Q886:Q915,'control variables'!AA$7:AA$36)*$E916)</f>
        <v>6.318548958451071E-45</v>
      </c>
      <c r="AB916" s="10">
        <f ca="1">IF($A916&gt;='key variables'!$B$26,SUMPRODUCT(R886:R915,'control variables'!X$7:X$36)*$E916,SUMPRODUCT(R886:R915,'control variables'!AB$7:AB$36)*$E916)</f>
        <v>1.8925436661518724E-44</v>
      </c>
      <c r="AC916" s="10">
        <f ca="1">IF($A916&gt;='key variables'!$B$26,SUMPRODUCT(S886:S915,'control variables'!Y$7:Y$36)*$E916,SUMPRODUCT(S886:S915,'control variables'!AC$7:AC$36)*$E916)</f>
        <v>8.5068900971255082E-45</v>
      </c>
      <c r="AD916" s="10">
        <f t="shared" ca="1" si="687"/>
        <v>3.9224951436749251E-44</v>
      </c>
      <c r="AE916" s="82">
        <f ca="1">SUMPRODUCT(P886:P915,'control variables'!AL$7:AL$36)</f>
        <v>7.4532311699073842E-45</v>
      </c>
      <c r="AF916" s="82">
        <f ca="1">SUMPRODUCT(Q886:Q915,'control variables'!AM$7:AM$36)</f>
        <v>8.5805298568172304E-45</v>
      </c>
      <c r="AG916" s="82">
        <f ca="1">SUMPRODUCT(R886:R915,'control variables'!AN$7:AN$36)</f>
        <v>2.4465345683242464E-44</v>
      </c>
      <c r="AH916" s="82">
        <f ca="1">SUMPRODUCT(S886:S915,'control variables'!AO$7:AO$36)</f>
        <v>1.0593252003387167E-44</v>
      </c>
      <c r="AI916" s="82">
        <f t="shared" ca="1" si="650"/>
        <v>5.1092358713354248E-44</v>
      </c>
      <c r="AJ916" s="10">
        <f ca="1">SUMPRODUCT(P886:P915,'control variables'!AP$7:AP$36)</f>
        <v>7.1215913718004051E-48</v>
      </c>
      <c r="AK916" s="10">
        <f ca="1">SUMPRODUCT(Q886:Q915,'control variables'!AQ$7:AQ$36)</f>
        <v>2.0550557778751477E-47</v>
      </c>
      <c r="AL916" s="10">
        <f ca="1">SUMPRODUCT(R886:R915,'control variables'!AR$7:AR$36)</f>
        <v>7.3864100537915366E-46</v>
      </c>
      <c r="AM916" s="10">
        <f ca="1">SUMPRODUCT(S886:S915,'control variables'!AS$7:AS$36)</f>
        <v>5.5335912598933878E-46</v>
      </c>
      <c r="AN916" s="10">
        <f t="shared" ca="1" si="672"/>
        <v>1.3196722805190444E-45</v>
      </c>
      <c r="AO916" s="82">
        <f ca="1">SUMPRODUCT(P886:P915,'control variables'!AX$7:AX$36)</f>
        <v>9.6842774613550727E-48</v>
      </c>
      <c r="AP916" s="82">
        <f ca="1">SUMPRODUCT(Q886:Q915,'control variables'!AY$7:AY$36)</f>
        <v>2.2356497937030565E-47</v>
      </c>
      <c r="AQ916" s="82">
        <f ca="1">SUMPRODUCT(R886:R915,'control variables'!AZ$7:AZ$36)</f>
        <v>2.0088780911386635E-46</v>
      </c>
      <c r="AR916" s="82">
        <f ca="1">SUMPRODUCT(S886:S915,'control variables'!BA$7:BA$36)</f>
        <v>1.5049679298010375E-46</v>
      </c>
      <c r="AS916" s="82">
        <f t="shared" ca="1" si="673"/>
        <v>3.8342537749235577E-46</v>
      </c>
      <c r="AT916" s="10">
        <f ca="1">SUMPRODUCT(P886:P915,'control variables'!AT$7:AT$36)</f>
        <v>-8.5467527683152964E-48</v>
      </c>
      <c r="AU916" s="10">
        <f ca="1">SUMPRODUCT(Q886:Q915,'control variables'!AU$7:AU$36)</f>
        <v>9.2713465277501857E-48</v>
      </c>
      <c r="AV916" s="10">
        <f ca="1">SUMPRODUCT(R886:R915,'control variables'!AV$7:AV$36)</f>
        <v>3.9923161120468587E-45</v>
      </c>
      <c r="AW916" s="10">
        <f ca="1">SUMPRODUCT(S886:S915,'control variables'!AW$7:AW$36)</f>
        <v>2.9908772168712765E-45</v>
      </c>
      <c r="AX916" s="10">
        <f t="shared" ca="1" si="651"/>
        <v>6.9839179226775697E-45</v>
      </c>
      <c r="AY916" s="82">
        <f ca="1">SUMPRODUCT(P886:P915,'control variables'!BB$7:BB$36)</f>
        <v>3.097740091401009E-47</v>
      </c>
      <c r="AZ916" s="82">
        <f ca="1">SUMPRODUCT(Q886:Q915,'control variables'!BC$7:BC$36)</f>
        <v>7.8992317089601024E-47</v>
      </c>
      <c r="BA916" s="82">
        <f ca="1">SUMPRODUCT(R886:R915,'control variables'!BD$7:BD$36)</f>
        <v>5.5297050029168969E-46</v>
      </c>
      <c r="BB916" s="82">
        <f ca="1">SUMPRODUCT(S886:S915,'control variables'!BE$7:BE$36)</f>
        <v>7.8581055478405087E-47</v>
      </c>
      <c r="BC916" s="82">
        <f t="shared" ca="1" si="674"/>
        <v>7.415212737737059E-46</v>
      </c>
      <c r="BD916" s="10">
        <f ca="1">SUMPRODUCT(P886:P915,'control variables'!BF$7:BF$36)</f>
        <v>6.4802024526764637E-48</v>
      </c>
      <c r="BE916" s="10">
        <f ca="1">SUMPRODUCT(Q886:Q915,'control variables'!BG$7:BG$36)</f>
        <v>7.4798885793453008E-48</v>
      </c>
      <c r="BF916" s="10">
        <f ca="1">SUMPRODUCT(R886:R915,'control variables'!BH$7:BH$36)</f>
        <v>2.2403902933169452E-46</v>
      </c>
      <c r="BG916" s="10">
        <f ca="1">SUMPRODUCT(S886:S915,'control variables'!BI$7:BI$36)</f>
        <v>5.0352217337913225E-46</v>
      </c>
      <c r="BH916" s="10">
        <f t="shared" ca="1" si="675"/>
        <v>7.4152129374284852E-46</v>
      </c>
      <c r="BI916" s="82">
        <f t="shared" ca="1" si="652"/>
        <v>7.4756618180530788E-45</v>
      </c>
      <c r="BJ916" s="82">
        <f t="shared" ca="1" si="653"/>
        <v>8.6687935204345817E-45</v>
      </c>
      <c r="BK916" s="82">
        <f t="shared" ca="1" si="654"/>
        <v>2.9010632295581009E-44</v>
      </c>
      <c r="BL916" s="82">
        <f t="shared" ca="1" si="655"/>
        <v>1.3662710275736848E-44</v>
      </c>
      <c r="BM916" s="82">
        <f t="shared" ca="1" si="645"/>
        <v>5.881779790980552E-44</v>
      </c>
      <c r="BN916" s="10">
        <f ca="1">BN915+BI916-INDIRECT(ADDRESS(MAX($D916-'key variables'!$B$9*30,34),scenario!BI$4),TRUE)</f>
        <v>9439390.0751690175</v>
      </c>
      <c r="BO916" s="10">
        <f ca="1">BO915+BJ916-INDIRECT(ADDRESS(MAX($D916-'key variables'!$B$9*30,34),scenario!BJ$4),TRUE)</f>
        <v>10895583.360992203</v>
      </c>
      <c r="BP916" s="10">
        <f ca="1">BP915+BK916-INDIRECT(ADDRESS(MAX($D916-'key variables'!$B$9*30,34),scenario!BK$4),TRUE)</f>
        <v>32531162.537994072</v>
      </c>
      <c r="BQ916" s="10">
        <f ca="1">BQ915+BL916-INDIRECT(ADDRESS(MAX($D916-'key variables'!$B$9*30,34),scenario!BL$4),TRUE)</f>
        <v>14415841.516535141</v>
      </c>
      <c r="BR916" s="10">
        <f t="shared" ca="1" si="676"/>
        <v>67281977.490690395</v>
      </c>
      <c r="BS916" s="82">
        <f t="shared" ca="1" si="657"/>
        <v>-2.3433848477536824E-9</v>
      </c>
      <c r="BT916" s="82">
        <f t="shared" ca="1" si="658"/>
        <v>-3.4288309057018498E-10</v>
      </c>
      <c r="BU916" s="82">
        <f t="shared" ca="1" si="659"/>
        <v>-4.2578247660364599E-9</v>
      </c>
      <c r="BV916" s="82">
        <f t="shared" ca="1" si="660"/>
        <v>-2.9943922343414556E-9</v>
      </c>
      <c r="BW916" s="82">
        <f t="shared" ca="1" si="677"/>
        <v>-9.9384849387017825E-9</v>
      </c>
      <c r="BX916" s="10">
        <f t="shared" ca="1" si="661"/>
        <v>-1.8625994260191893E-12</v>
      </c>
      <c r="BY916" s="10">
        <f t="shared" ca="1" si="662"/>
        <v>2.8902850229962428E-12</v>
      </c>
      <c r="BZ916" s="10">
        <f t="shared" ca="1" si="663"/>
        <v>-3.5034723983035463E-11</v>
      </c>
      <c r="CA916" s="10">
        <f t="shared" ca="1" si="664"/>
        <v>-2.0257049910634696E-11</v>
      </c>
      <c r="CB916" s="10">
        <v>0</v>
      </c>
      <c r="CC916" s="82">
        <f t="shared" ca="1" si="665"/>
        <v>3.9725652202851362E-13</v>
      </c>
      <c r="CD916" s="82">
        <f t="shared" ca="1" si="666"/>
        <v>3.4270724516460853E-13</v>
      </c>
      <c r="CE916" s="82">
        <f t="shared" ca="1" si="667"/>
        <v>1.8915613015532971E-10</v>
      </c>
      <c r="CF916" s="82">
        <f t="shared" ca="1" si="668"/>
        <v>3.7028113764059381E-11</v>
      </c>
      <c r="CG916" s="82">
        <f t="shared" ca="1" si="678"/>
        <v>2.269242076865822E-10</v>
      </c>
      <c r="CH916" s="13" t="str">
        <f t="shared" ca="1" si="679"/>
        <v/>
      </c>
      <c r="CI916" s="81">
        <f t="shared" ca="1" si="688"/>
        <v>0.1131775965863165</v>
      </c>
      <c r="CJ916" s="81">
        <f t="shared" ca="1" si="689"/>
        <v>0.13063724757458739</v>
      </c>
      <c r="CK916" s="81">
        <f t="shared" ca="1" si="690"/>
        <v>0.39004625943939081</v>
      </c>
      <c r="CL916" s="81">
        <f t="shared" ca="1" si="691"/>
        <v>0.17284488538116416</v>
      </c>
      <c r="CM916" s="89">
        <f t="shared" ca="1" si="680"/>
        <v>0.80670598898145884</v>
      </c>
    </row>
    <row r="917" spans="1:91" x14ac:dyDescent="0.3">
      <c r="A917">
        <v>852</v>
      </c>
      <c r="B917" s="3">
        <f t="shared" si="693"/>
        <v>2.5555555555555554</v>
      </c>
      <c r="C917" s="3">
        <f t="shared" si="681"/>
        <v>28.4</v>
      </c>
      <c r="D917" s="4">
        <f t="shared" ca="1" si="669"/>
        <v>917</v>
      </c>
      <c r="E917" s="58">
        <f>(0.5*(COS(B917*2*PI())+1)*('key variables'!$B$4-'key variables'!$B$6)+'key variables'!$B$6)/'key variables'!$B$4</f>
        <v>1</v>
      </c>
      <c r="F917" s="10">
        <f t="shared" ca="1" si="682"/>
        <v>11689222.907461114</v>
      </c>
      <c r="G917" s="10">
        <f t="shared" ca="1" si="683"/>
        <v>13492492.798713122</v>
      </c>
      <c r="H917" s="10">
        <f t="shared" ca="1" si="684"/>
        <v>40309474.521088287</v>
      </c>
      <c r="I917" s="10">
        <f t="shared" ca="1" si="685"/>
        <v>17912154.249750931</v>
      </c>
      <c r="J917" s="10">
        <f t="shared" ca="1" si="670"/>
        <v>83403344.477013454</v>
      </c>
      <c r="K917" s="82">
        <f t="shared" ca="1" si="646"/>
        <v>2249832.832292099</v>
      </c>
      <c r="L917" s="82">
        <f t="shared" ca="1" si="647"/>
        <v>2596909.4377209195</v>
      </c>
      <c r="M917" s="82">
        <f t="shared" ca="1" si="648"/>
        <v>7778311.98309422</v>
      </c>
      <c r="N917" s="82">
        <f t="shared" ca="1" si="649"/>
        <v>3496312.733215793</v>
      </c>
      <c r="O917" s="82">
        <f t="shared" ca="1" si="671"/>
        <v>16121366.986323033</v>
      </c>
      <c r="P917" s="10">
        <f ca="1">IF(IF($A917&gt;='key variables'!$B$26,K917*SUMPRODUCT(Z917:AC917,'control variables'!$O$3:$R$3)/J917+F$65*'key variables'!$B$25/scenario!J$65,K917*SUMPRODUCT(Z917:AC917,'control variables'!$O$7:$R$7)/J917+F$65*'key variables'!$B$25/scenario!J$65)&lt;'key variables'!$B$28,0,IF($A917&gt;='key variables'!$B$26,K917*SUMPRODUCT(Z917:AC917,'control variables'!$O$3:$R$3)/J917+F$65*'key variables'!$B$25/scenario!J$65,K917*SUMPRODUCT(Z917:AC917,'control variables'!$O$7:$R$7)/J917+F$65*'key variables'!$B$25/scenario!J$65))</f>
        <v>9.1044653452147232E-46</v>
      </c>
      <c r="Q917" s="10">
        <f ca="1">IF(IF($A917&gt;='key variables'!$B$26,L917*SUMPRODUCT(Z917:AC917,'control variables'!$O$4:$R$4)/J917+G$65*'key variables'!$B$25/scenario!J$65,L917*SUMPRODUCT(Z917:AC917,'control variables'!$O$7:$R$7)/J917+G$65*'key variables'!$B$25/scenario!J$65)&lt;'key variables'!$B$28,0,IF($A917&gt;='key variables'!$B$26,L917*SUMPRODUCT(Z917:AC917,'control variables'!$O$4:$R$4)/J917+G$65*'key variables'!$B$25/scenario!J$65,L917*SUMPRODUCT(Z917:AC917,'control variables'!$O$7:$R$7)/J917+G$65*'key variables'!$B$25/scenario!J$65))</f>
        <v>1.0508990553001895E-45</v>
      </c>
      <c r="R917" s="10">
        <f ca="1">IF(IF($A917&gt;='key variables'!$B$26,M917*SUMPRODUCT(Z917:AC917,'control variables'!$O$5:$R$5)/J917+H$65*'key variables'!$B$25/scenario!J$65,M917*SUMPRODUCT(Z917:AC917,'control variables'!$O$7:$R$7)/J917+H$65*'key variables'!$B$25/scenario!J$65)&lt;'key variables'!$B$28,0,IF($A917&gt;='key variables'!$B$26,M917*SUMPRODUCT(Z917:AC917,'control variables'!$O$5:$R$5)/J917+H$65*'key variables'!$B$25/scenario!J$65,M917*SUMPRODUCT(Z917:AC917,'control variables'!$O$7:$R$7)/J917+H$65*'key variables'!$B$25/scenario!J$65))</f>
        <v>3.1476726127337193E-45</v>
      </c>
      <c r="S917" s="10">
        <f ca="1">IF(IF($A917&gt;='key variables'!$B$26,N917*SUMPRODUCT(Z917:AC917,'control variables'!$O$6:$R$6)/J917+I$65*'key variables'!$B$25/scenario!J$65,N917*SUMPRODUCT(Z917:AC917,'control variables'!$O$7:$R$7)/J917+I$65*'key variables'!$B$25/scenario!J$65)&lt;'key variables'!$B$28,0,IF($A917&gt;='key variables'!$B$26,N917*SUMPRODUCT(Z917:AC917,'control variables'!$O$6:$R$6)/J917+I$65*'key variables'!$B$25/scenario!J$65,N917*SUMPRODUCT(Z917:AC917,'control variables'!$O$7:$R$7)/J917+I$65*'key variables'!$B$25/scenario!J$65))</f>
        <v>1.4148632582255497E-45</v>
      </c>
      <c r="T917" s="10">
        <f t="shared" ca="1" si="692"/>
        <v>6.5238814607809311E-45</v>
      </c>
      <c r="U917" s="82">
        <f ca="1">SUMPRODUCT(P887:P916,'control variables'!AD$7:AD$36)</f>
        <v>1.9303150837195327E-45</v>
      </c>
      <c r="V917" s="82">
        <f ca="1">SUMPRODUCT(Q887:Q916,'control variables'!AE$7:AE$36)</f>
        <v>2.2281004111666708E-45</v>
      </c>
      <c r="W917" s="82">
        <f ca="1">SUMPRODUCT(R887:R916,'control variables'!AF$7:AF$36)</f>
        <v>6.6736482512554056E-45</v>
      </c>
      <c r="X917" s="82">
        <f ca="1">SUMPRODUCT(S887:S916,'control variables'!AG$7:AG$36)</f>
        <v>2.9997718539165143E-45</v>
      </c>
      <c r="Y917" s="82">
        <f t="shared" ca="1" si="686"/>
        <v>1.3831835600058122E-44</v>
      </c>
      <c r="Z917" s="10">
        <f ca="1">IF($A917&gt;='key variables'!$B$26,SUMPRODUCT(P887:P916,'control variables'!V$7:V$36)*$E917,SUMPRODUCT(P887:P916,'control variables'!Z$7:Z$36)*$E917)</f>
        <v>4.7101642193877378E-45</v>
      </c>
      <c r="AA917" s="10">
        <f ca="1">IF($A917&gt;='key variables'!$B$26,SUMPRODUCT(Q887:Q916,'control variables'!W$7:W$36)*$E917,SUMPRODUCT(Q887:Q916,'control variables'!AA$7:AA$36)*$E917)</f>
        <v>5.436790564604634E-45</v>
      </c>
      <c r="AB917" s="10">
        <f ca="1">IF($A917&gt;='key variables'!$B$26,SUMPRODUCT(R887:R916,'control variables'!X$7:X$36)*$E917,SUMPRODUCT(R887:R916,'control variables'!AB$7:AB$36)*$E917)</f>
        <v>1.6284377338684256E-44</v>
      </c>
      <c r="AC917" s="10">
        <f ca="1">IF($A917&gt;='key variables'!$B$26,SUMPRODUCT(S887:S916,'control variables'!Y$7:Y$36)*$E917,SUMPRODUCT(S887:S916,'control variables'!AC$7:AC$36)*$E917)</f>
        <v>7.31974700493867E-45</v>
      </c>
      <c r="AD917" s="10">
        <f t="shared" ca="1" si="687"/>
        <v>3.3751079127615301E-44</v>
      </c>
      <c r="AE917" s="82">
        <f ca="1">SUMPRODUCT(P887:P916,'control variables'!AL$7:AL$36)</f>
        <v>6.4131269959017776E-45</v>
      </c>
      <c r="AF917" s="82">
        <f ca="1">SUMPRODUCT(Q887:Q916,'control variables'!AM$7:AM$36)</f>
        <v>7.3831102792132503E-45</v>
      </c>
      <c r="AG917" s="82">
        <f ca="1">SUMPRODUCT(R887:R916,'control variables'!AN$7:AN$36)</f>
        <v>2.1051187771923214E-44</v>
      </c>
      <c r="AH917" s="82">
        <f ca="1">SUMPRODUCT(S887:S916,'control variables'!AO$7:AO$36)</f>
        <v>9.1149554936127128E-45</v>
      </c>
      <c r="AI917" s="82">
        <f t="shared" ca="1" si="650"/>
        <v>4.3962380540650954E-44</v>
      </c>
      <c r="AJ917" s="10">
        <f ca="1">SUMPRODUCT(P887:P916,'control variables'!AP$7:AP$36)</f>
        <v>6.1277677881071149E-48</v>
      </c>
      <c r="AK917" s="10">
        <f ca="1">SUMPRODUCT(Q887:Q916,'control variables'!AQ$7:AQ$36)</f>
        <v>1.7682711547156817E-47</v>
      </c>
      <c r="AL917" s="10">
        <f ca="1">SUMPRODUCT(R887:R916,'control variables'!AR$7:AR$36)</f>
        <v>6.3556308182185988E-46</v>
      </c>
      <c r="AM917" s="10">
        <f ca="1">SUMPRODUCT(S887:S916,'control variables'!AS$7:AS$36)</f>
        <v>4.7613743199581193E-46</v>
      </c>
      <c r="AN917" s="10">
        <f t="shared" ca="1" si="672"/>
        <v>1.1355109931529357E-45</v>
      </c>
      <c r="AO917" s="82">
        <f ca="1">SUMPRODUCT(P887:P916,'control variables'!AX$7:AX$36)</f>
        <v>8.3328290519118684E-48</v>
      </c>
      <c r="AP917" s="82">
        <f ca="1">SUMPRODUCT(Q887:Q916,'control variables'!AY$7:AY$36)</f>
        <v>1.9236631359654274E-47</v>
      </c>
      <c r="AQ917" s="82">
        <f ca="1">SUMPRODUCT(R887:R916,'control variables'!AZ$7:AZ$36)</f>
        <v>1.7285375998765758E-46</v>
      </c>
      <c r="AR917" s="82">
        <f ca="1">SUMPRODUCT(S887:S916,'control variables'!BA$7:BA$36)</f>
        <v>1.2949484912720581E-46</v>
      </c>
      <c r="AS917" s="82">
        <f t="shared" ca="1" si="673"/>
        <v>3.2991806952642953E-46</v>
      </c>
      <c r="AT917" s="10">
        <f ca="1">SUMPRODUCT(P887:P916,'control variables'!AT$7:AT$36)</f>
        <v>-7.3540468095345808E-48</v>
      </c>
      <c r="AU917" s="10">
        <f ca="1">SUMPRODUCT(Q887:Q916,'control variables'!AU$7:AU$36)</f>
        <v>7.9775229494476796E-48</v>
      </c>
      <c r="AV917" s="10">
        <f ca="1">SUMPRODUCT(R887:R916,'control variables'!AV$7:AV$36)</f>
        <v>3.4351853109984092E-45</v>
      </c>
      <c r="AW917" s="10">
        <f ca="1">SUMPRODUCT(S887:S916,'control variables'!AW$7:AW$36)</f>
        <v>2.5734979881461407E-45</v>
      </c>
      <c r="AX917" s="10">
        <f t="shared" ca="1" si="651"/>
        <v>6.0093067752844627E-45</v>
      </c>
      <c r="AY917" s="82">
        <f ca="1">SUMPRODUCT(P887:P916,'control variables'!BB$7:BB$36)</f>
        <v>2.665448065888706E-47</v>
      </c>
      <c r="AZ917" s="82">
        <f ca="1">SUMPRODUCT(Q887:Q916,'control variables'!BC$7:BC$36)</f>
        <v>6.7968878147978954E-47</v>
      </c>
      <c r="BA917" s="82">
        <f ca="1">SUMPRODUCT(R887:R916,'control variables'!BD$7:BD$36)</f>
        <v>4.7580303931482829E-46</v>
      </c>
      <c r="BB917" s="82">
        <f ca="1">SUMPRODUCT(S887:S916,'control variables'!BE$7:BE$36)</f>
        <v>6.7615008412690529E-47</v>
      </c>
      <c r="BC917" s="82">
        <f t="shared" ca="1" si="674"/>
        <v>6.3804140653438486E-46</v>
      </c>
      <c r="BD917" s="10">
        <f ca="1">SUMPRODUCT(P887:P916,'control variables'!BF$7:BF$36)</f>
        <v>5.5758851886898822E-48</v>
      </c>
      <c r="BE917" s="10">
        <f ca="1">SUMPRODUCT(Q887:Q916,'control variables'!BG$7:BG$36)</f>
        <v>6.4360643432360918E-48</v>
      </c>
      <c r="BF917" s="10">
        <f ca="1">SUMPRODUCT(R887:R916,'control variables'!BH$7:BH$36)</f>
        <v>1.9277420951919494E-46</v>
      </c>
      <c r="BG917" s="10">
        <f ca="1">SUMPRODUCT(S887:S916,'control variables'!BI$7:BI$36)</f>
        <v>4.332552646656974E-46</v>
      </c>
      <c r="BH917" s="10">
        <f t="shared" ca="1" si="675"/>
        <v>6.3804142371681831E-46</v>
      </c>
      <c r="BI917" s="82">
        <f t="shared" ca="1" si="652"/>
        <v>6.432427429751131E-45</v>
      </c>
      <c r="BJ917" s="82">
        <f t="shared" ca="1" si="653"/>
        <v>7.4590566803106759E-45</v>
      </c>
      <c r="BK917" s="82">
        <f t="shared" ca="1" si="654"/>
        <v>2.4962176122236453E-44</v>
      </c>
      <c r="BL917" s="82">
        <f t="shared" ca="1" si="655"/>
        <v>1.1756068490171543E-44</v>
      </c>
      <c r="BM917" s="82">
        <f t="shared" ca="1" si="645"/>
        <v>5.0609728722469808E-44</v>
      </c>
      <c r="BN917" s="10">
        <f ca="1">BN916+BI917-INDIRECT(ADDRESS(MAX($D917-'key variables'!$B$9*30,34),scenario!BI$4),TRUE)</f>
        <v>9439390.0751690175</v>
      </c>
      <c r="BO917" s="10">
        <f ca="1">BO916+BJ917-INDIRECT(ADDRESS(MAX($D917-'key variables'!$B$9*30,34),scenario!BJ$4),TRUE)</f>
        <v>10895583.360992203</v>
      </c>
      <c r="BP917" s="10">
        <f ca="1">BP916+BK917-INDIRECT(ADDRESS(MAX($D917-'key variables'!$B$9*30,34),scenario!BK$4),TRUE)</f>
        <v>32531162.537994072</v>
      </c>
      <c r="BQ917" s="10">
        <f ca="1">BQ916+BL917-INDIRECT(ADDRESS(MAX($D917-'key variables'!$B$9*30,34),scenario!BL$4),TRUE)</f>
        <v>14415841.516535141</v>
      </c>
      <c r="BR917" s="10">
        <f t="shared" ca="1" si="676"/>
        <v>67281977.490690395</v>
      </c>
      <c r="BS917" s="82">
        <f t="shared" ca="1" si="657"/>
        <v>-2.3433848477536824E-9</v>
      </c>
      <c r="BT917" s="82">
        <f t="shared" ca="1" si="658"/>
        <v>-3.4288309057018498E-10</v>
      </c>
      <c r="BU917" s="82">
        <f t="shared" ca="1" si="659"/>
        <v>-4.2578247660364599E-9</v>
      </c>
      <c r="BV917" s="82">
        <f t="shared" ca="1" si="660"/>
        <v>-2.9943922343414556E-9</v>
      </c>
      <c r="BW917" s="82">
        <f t="shared" ca="1" si="677"/>
        <v>-9.9384849387017825E-9</v>
      </c>
      <c r="BX917" s="10">
        <f t="shared" ca="1" si="661"/>
        <v>-1.8625994260191893E-12</v>
      </c>
      <c r="BY917" s="10">
        <f t="shared" ca="1" si="662"/>
        <v>2.8902850229962428E-12</v>
      </c>
      <c r="BZ917" s="10">
        <f t="shared" ca="1" si="663"/>
        <v>-3.5034723983035463E-11</v>
      </c>
      <c r="CA917" s="10">
        <f t="shared" ca="1" si="664"/>
        <v>-2.0257049910634696E-11</v>
      </c>
      <c r="CB917" s="10">
        <v>0</v>
      </c>
      <c r="CC917" s="82">
        <f t="shared" ca="1" si="665"/>
        <v>3.9725652202851362E-13</v>
      </c>
      <c r="CD917" s="82">
        <f t="shared" ca="1" si="666"/>
        <v>3.4270724516460853E-13</v>
      </c>
      <c r="CE917" s="82">
        <f t="shared" ca="1" si="667"/>
        <v>1.8915613015532971E-10</v>
      </c>
      <c r="CF917" s="82">
        <f t="shared" ca="1" si="668"/>
        <v>3.7028113764059381E-11</v>
      </c>
      <c r="CG917" s="82">
        <f t="shared" ca="1" si="678"/>
        <v>2.269242076865822E-10</v>
      </c>
      <c r="CH917" s="13" t="str">
        <f t="shared" ca="1" si="679"/>
        <v/>
      </c>
      <c r="CI917" s="81">
        <f t="shared" ca="1" si="688"/>
        <v>0.1131775965863165</v>
      </c>
      <c r="CJ917" s="81">
        <f t="shared" ca="1" si="689"/>
        <v>0.13063724757458739</v>
      </c>
      <c r="CK917" s="81">
        <f t="shared" ca="1" si="690"/>
        <v>0.39004625943939081</v>
      </c>
      <c r="CL917" s="81">
        <f t="shared" ca="1" si="691"/>
        <v>0.17284488538116416</v>
      </c>
      <c r="CM917" s="89">
        <f t="shared" ca="1" si="680"/>
        <v>0.80670598898145884</v>
      </c>
    </row>
    <row r="918" spans="1:91" x14ac:dyDescent="0.3">
      <c r="A918">
        <v>853</v>
      </c>
      <c r="B918" s="3">
        <f t="shared" si="693"/>
        <v>2.5583333333333331</v>
      </c>
      <c r="C918" s="3">
        <f t="shared" si="681"/>
        <v>28.433333333333334</v>
      </c>
      <c r="D918" s="4">
        <f t="shared" ca="1" si="669"/>
        <v>918</v>
      </c>
      <c r="E918" s="58">
        <f>(0.5*(COS(B918*2*PI())+1)*('key variables'!$B$4-'key variables'!$B$6)+'key variables'!$B$6)/'key variables'!$B$4</f>
        <v>1</v>
      </c>
      <c r="F918" s="10">
        <f t="shared" ca="1" si="682"/>
        <v>11689222.907461114</v>
      </c>
      <c r="G918" s="10">
        <f t="shared" ca="1" si="683"/>
        <v>13492492.798713122</v>
      </c>
      <c r="H918" s="10">
        <f t="shared" ca="1" si="684"/>
        <v>40309474.521088287</v>
      </c>
      <c r="I918" s="10">
        <f t="shared" ca="1" si="685"/>
        <v>17912154.249750931</v>
      </c>
      <c r="J918" s="10">
        <f t="shared" ca="1" si="670"/>
        <v>83403344.477013454</v>
      </c>
      <c r="K918" s="82">
        <f t="shared" ca="1" si="646"/>
        <v>2249832.832292099</v>
      </c>
      <c r="L918" s="82">
        <f t="shared" ca="1" si="647"/>
        <v>2596909.4377209195</v>
      </c>
      <c r="M918" s="82">
        <f t="shared" ca="1" si="648"/>
        <v>7778311.98309422</v>
      </c>
      <c r="N918" s="82">
        <f t="shared" ca="1" si="649"/>
        <v>3496312.733215793</v>
      </c>
      <c r="O918" s="82">
        <f t="shared" ca="1" si="671"/>
        <v>16121366.986323033</v>
      </c>
      <c r="P918" s="10">
        <f ca="1">IF(IF($A918&gt;='key variables'!$B$26,K918*SUMPRODUCT(Z918:AC918,'control variables'!$O$3:$R$3)/J918+F$65*'key variables'!$B$25/scenario!J$65,K918*SUMPRODUCT(Z918:AC918,'control variables'!$O$7:$R$7)/J918+F$65*'key variables'!$B$25/scenario!J$65)&lt;'key variables'!$B$28,0,IF($A918&gt;='key variables'!$B$26,K918*SUMPRODUCT(Z918:AC918,'control variables'!$O$3:$R$3)/J918+F$65*'key variables'!$B$25/scenario!J$65,K918*SUMPRODUCT(Z918:AC918,'control variables'!$O$7:$R$7)/J918+F$65*'key variables'!$B$25/scenario!J$65))</f>
        <v>7.8339301649990672E-46</v>
      </c>
      <c r="Q918" s="10">
        <f ca="1">IF(IF($A918&gt;='key variables'!$B$26,L918*SUMPRODUCT(Z918:AC918,'control variables'!$O$4:$R$4)/J918+G$65*'key variables'!$B$25/scenario!J$65,L918*SUMPRODUCT(Z918:AC918,'control variables'!$O$7:$R$7)/J918+G$65*'key variables'!$B$25/scenario!J$65)&lt;'key variables'!$B$28,0,IF($A918&gt;='key variables'!$B$26,L918*SUMPRODUCT(Z918:AC918,'control variables'!$O$4:$R$4)/J918+G$65*'key variables'!$B$25/scenario!J$65,L918*SUMPRODUCT(Z918:AC918,'control variables'!$O$7:$R$7)/J918+G$65*'key variables'!$B$25/scenario!J$65))</f>
        <v>9.0424527937955632E-46</v>
      </c>
      <c r="R918" s="10">
        <f ca="1">IF(IF($A918&gt;='key variables'!$B$26,M918*SUMPRODUCT(Z918:AC918,'control variables'!$O$5:$R$5)/J918+H$65*'key variables'!$B$25/scenario!J$65,M918*SUMPRODUCT(Z918:AC918,'control variables'!$O$7:$R$7)/J918+H$65*'key variables'!$B$25/scenario!J$65)&lt;'key variables'!$B$28,0,IF($A918&gt;='key variables'!$B$26,M918*SUMPRODUCT(Z918:AC918,'control variables'!$O$5:$R$5)/J918+H$65*'key variables'!$B$25/scenario!J$65,M918*SUMPRODUCT(Z918:AC918,'control variables'!$O$7:$R$7)/J918+H$65*'key variables'!$B$25/scenario!J$65))</f>
        <v>2.7084124652521862E-45</v>
      </c>
      <c r="S918" s="10">
        <f ca="1">IF(IF($A918&gt;='key variables'!$B$26,N918*SUMPRODUCT(Z918:AC918,'control variables'!$O$6:$R$6)/J918+I$65*'key variables'!$B$25/scenario!J$65,N918*SUMPRODUCT(Z918:AC918,'control variables'!$O$7:$R$7)/J918+I$65*'key variables'!$B$25/scenario!J$65)&lt;'key variables'!$B$28,0,IF($A918&gt;='key variables'!$B$26,N918*SUMPRODUCT(Z918:AC918,'control variables'!$O$6:$R$6)/J918+I$65*'key variables'!$B$25/scenario!J$65,N918*SUMPRODUCT(Z918:AC918,'control variables'!$O$7:$R$7)/J918+I$65*'key variables'!$B$25/scenario!J$65))</f>
        <v>1.217417996300868E-45</v>
      </c>
      <c r="T918" s="10">
        <f t="shared" ca="1" si="692"/>
        <v>5.6134687574325175E-45</v>
      </c>
      <c r="U918" s="82">
        <f ca="1">SUMPRODUCT(P888:P917,'control variables'!AD$7:AD$36)</f>
        <v>1.6609381209025301E-45</v>
      </c>
      <c r="V918" s="82">
        <f ca="1">SUMPRODUCT(Q888:Q917,'control variables'!AE$7:AE$36)</f>
        <v>1.9171672756006023E-45</v>
      </c>
      <c r="W918" s="82">
        <f ca="1">SUMPRODUCT(R888:R917,'control variables'!AF$7:AF$36)</f>
        <v>5.7423354764683317E-45</v>
      </c>
      <c r="X918" s="82">
        <f ca="1">SUMPRODUCT(S888:S917,'control variables'!AG$7:AG$36)</f>
        <v>2.5811513717127036E-45</v>
      </c>
      <c r="Y918" s="82">
        <f t="shared" ca="1" si="686"/>
        <v>1.1901592244684169E-44</v>
      </c>
      <c r="Z918" s="10">
        <f ca="1">IF($A918&gt;='key variables'!$B$26,SUMPRODUCT(P888:P917,'control variables'!V$7:V$36)*$E918,SUMPRODUCT(P888:P917,'control variables'!Z$7:Z$36)*$E918)</f>
        <v>4.0528571597842296E-45</v>
      </c>
      <c r="AA918" s="10">
        <f ca="1">IF($A918&gt;='key variables'!$B$26,SUMPRODUCT(Q888:Q917,'control variables'!W$7:W$36)*$E918,SUMPRODUCT(Q888:Q917,'control variables'!AA$7:AA$36)*$E918)</f>
        <v>4.678082236561477E-45</v>
      </c>
      <c r="AB918" s="10">
        <f ca="1">IF($A918&gt;='key variables'!$B$26,SUMPRODUCT(R888:R917,'control variables'!X$7:X$36)*$E918,SUMPRODUCT(R888:R917,'control variables'!AB$7:AB$36)*$E918)</f>
        <v>1.4011879886916869E-44</v>
      </c>
      <c r="AC918" s="10">
        <f ca="1">IF($A918&gt;='key variables'!$B$26,SUMPRODUCT(S888:S917,'control variables'!Y$7:Y$36)*$E918,SUMPRODUCT(S888:S917,'control variables'!AC$7:AC$36)*$E918)</f>
        <v>6.2982706493895972E-45</v>
      </c>
      <c r="AD918" s="10">
        <f t="shared" ca="1" si="687"/>
        <v>2.9041089932652174E-44</v>
      </c>
      <c r="AE918" s="82">
        <f ca="1">SUMPRODUCT(P888:P917,'control variables'!AL$7:AL$36)</f>
        <v>5.5181701637835065E-45</v>
      </c>
      <c r="AF918" s="82">
        <f ca="1">SUMPRODUCT(Q888:Q917,'control variables'!AM$7:AM$36)</f>
        <v>6.3527915297347175E-45</v>
      </c>
      <c r="AG918" s="82">
        <f ca="1">SUMPRODUCT(R888:R917,'control variables'!AN$7:AN$36)</f>
        <v>1.8113478237599837E-44</v>
      </c>
      <c r="AH918" s="82">
        <f ca="1">SUMPRODUCT(S888:S917,'control variables'!AO$7:AO$36)</f>
        <v>7.8429564050751558E-45</v>
      </c>
      <c r="AI918" s="82">
        <f t="shared" ca="1" si="650"/>
        <v>3.7827396336193218E-44</v>
      </c>
      <c r="AJ918" s="10">
        <f ca="1">SUMPRODUCT(P888:P917,'control variables'!AP$7:AP$36)</f>
        <v>5.2726330541301846E-48</v>
      </c>
      <c r="AK918" s="10">
        <f ca="1">SUMPRODUCT(Q888:Q917,'control variables'!AQ$7:AQ$36)</f>
        <v>1.5215075475141159E-47</v>
      </c>
      <c r="AL918" s="10">
        <f ca="1">SUMPRODUCT(R888:R917,'control variables'!AR$7:AR$36)</f>
        <v>5.4686976221629102E-46</v>
      </c>
      <c r="AM918" s="10">
        <f ca="1">SUMPRODUCT(S888:S917,'control variables'!AS$7:AS$36)</f>
        <v>4.0969208512146983E-46</v>
      </c>
      <c r="AN918" s="10">
        <f t="shared" ca="1" si="672"/>
        <v>9.7704955586703218E-46</v>
      </c>
      <c r="AO918" s="82">
        <f ca="1">SUMPRODUCT(P888:P917,'control variables'!AX$7:AX$36)</f>
        <v>7.169976313201447E-48</v>
      </c>
      <c r="AP918" s="82">
        <f ca="1">SUMPRODUCT(Q888:Q917,'control variables'!AY$7:AY$36)</f>
        <v>1.6552144576020523E-47</v>
      </c>
      <c r="AQ918" s="82">
        <f ca="1">SUMPRODUCT(R888:R917,'control variables'!AZ$7:AZ$36)</f>
        <v>1.4873188409822914E-46</v>
      </c>
      <c r="AR918" s="82">
        <f ca="1">SUMPRODUCT(S888:S917,'control variables'!BA$7:BA$36)</f>
        <v>1.1142374278164666E-46</v>
      </c>
      <c r="AS918" s="82">
        <f t="shared" ca="1" si="673"/>
        <v>2.8387774776909775E-46</v>
      </c>
      <c r="AT918" s="10">
        <f ca="1">SUMPRODUCT(P888:P917,'control variables'!AT$7:AT$36)</f>
        <v>-6.3277838897270654E-48</v>
      </c>
      <c r="AU918" s="10">
        <f ca="1">SUMPRODUCT(Q888:Q917,'control variables'!AU$7:AU$36)</f>
        <v>6.8642534521258687E-48</v>
      </c>
      <c r="AV918" s="10">
        <f ca="1">SUMPRODUCT(R888:R917,'control variables'!AV$7:AV$36)</f>
        <v>2.9558025441149584E-45</v>
      </c>
      <c r="AW918" s="10">
        <f ca="1">SUMPRODUCT(S888:S917,'control variables'!AW$7:AW$36)</f>
        <v>2.2143643535859922E-45</v>
      </c>
      <c r="AX918" s="10">
        <f t="shared" ca="1" si="651"/>
        <v>5.1707033672633493E-45</v>
      </c>
      <c r="AY918" s="82">
        <f ca="1">SUMPRODUCT(P888:P917,'control variables'!BB$7:BB$36)</f>
        <v>2.2934827268664282E-47</v>
      </c>
      <c r="AZ918" s="82">
        <f ca="1">SUMPRODUCT(Q888:Q917,'control variables'!BC$7:BC$36)</f>
        <v>5.8483768636063782E-47</v>
      </c>
      <c r="BA918" s="82">
        <f ca="1">SUMPRODUCT(R888:R917,'control variables'!BD$7:BD$36)</f>
        <v>4.0940435719773315E-46</v>
      </c>
      <c r="BB918" s="82">
        <f ca="1">SUMPRODUCT(S888:S917,'control variables'!BE$7:BE$36)</f>
        <v>5.8179281696013709E-47</v>
      </c>
      <c r="BC918" s="82">
        <f t="shared" ca="1" si="674"/>
        <v>5.4900223479847491E-46</v>
      </c>
      <c r="BD918" s="10">
        <f ca="1">SUMPRODUCT(P888:P917,'control variables'!BF$7:BF$36)</f>
        <v>4.7977660982814146E-48</v>
      </c>
      <c r="BE918" s="10">
        <f ca="1">SUMPRODUCT(Q888:Q917,'control variables'!BG$7:BG$36)</f>
        <v>5.5379065865578329E-48</v>
      </c>
      <c r="BF918" s="10">
        <f ca="1">SUMPRODUCT(R888:R917,'control variables'!BH$7:BH$36)</f>
        <v>1.6587241949138916E-46</v>
      </c>
      <c r="BG918" s="10">
        <f ca="1">SUMPRODUCT(S888:S917,'control variables'!BI$7:BI$36)</f>
        <v>3.7279415740685804E-46</v>
      </c>
      <c r="BH918" s="10">
        <f t="shared" ca="1" si="675"/>
        <v>5.4900224958308645E-46</v>
      </c>
      <c r="BI918" s="82">
        <f t="shared" ca="1" si="652"/>
        <v>5.5347772071624434E-45</v>
      </c>
      <c r="BJ918" s="82">
        <f t="shared" ca="1" si="653"/>
        <v>6.4181395518229079E-45</v>
      </c>
      <c r="BK918" s="82">
        <f t="shared" ca="1" si="654"/>
        <v>2.147868513891253E-44</v>
      </c>
      <c r="BL918" s="82">
        <f t="shared" ca="1" si="655"/>
        <v>1.0115500040357163E-44</v>
      </c>
      <c r="BM918" s="82">
        <f t="shared" ca="1" si="645"/>
        <v>4.3547101938255046E-44</v>
      </c>
      <c r="BN918" s="10">
        <f ca="1">BN917+BI918-INDIRECT(ADDRESS(MAX($D918-'key variables'!$B$9*30,34),scenario!BI$4),TRUE)</f>
        <v>9439390.0751690175</v>
      </c>
      <c r="BO918" s="10">
        <f ca="1">BO917+BJ918-INDIRECT(ADDRESS(MAX($D918-'key variables'!$B$9*30,34),scenario!BJ$4),TRUE)</f>
        <v>10895583.360992203</v>
      </c>
      <c r="BP918" s="10">
        <f ca="1">BP917+BK918-INDIRECT(ADDRESS(MAX($D918-'key variables'!$B$9*30,34),scenario!BK$4),TRUE)</f>
        <v>32531162.537994072</v>
      </c>
      <c r="BQ918" s="10">
        <f ca="1">BQ917+BL918-INDIRECT(ADDRESS(MAX($D918-'key variables'!$B$9*30,34),scenario!BL$4),TRUE)</f>
        <v>14415841.516535141</v>
      </c>
      <c r="BR918" s="10">
        <f t="shared" ca="1" si="676"/>
        <v>67281977.490690395</v>
      </c>
      <c r="BS918" s="82">
        <f t="shared" ca="1" si="657"/>
        <v>-2.3433848477536824E-9</v>
      </c>
      <c r="BT918" s="82">
        <f t="shared" ca="1" si="658"/>
        <v>-3.4288309057018498E-10</v>
      </c>
      <c r="BU918" s="82">
        <f t="shared" ca="1" si="659"/>
        <v>-4.2578247660364599E-9</v>
      </c>
      <c r="BV918" s="82">
        <f t="shared" ca="1" si="660"/>
        <v>-2.9943922343414556E-9</v>
      </c>
      <c r="BW918" s="82">
        <f t="shared" ca="1" si="677"/>
        <v>-9.9384849387017825E-9</v>
      </c>
      <c r="BX918" s="10">
        <f t="shared" ca="1" si="661"/>
        <v>-1.8625994260191893E-12</v>
      </c>
      <c r="BY918" s="10">
        <f t="shared" ca="1" si="662"/>
        <v>2.8902850229962428E-12</v>
      </c>
      <c r="BZ918" s="10">
        <f t="shared" ca="1" si="663"/>
        <v>-3.5034723983035463E-11</v>
      </c>
      <c r="CA918" s="10">
        <f t="shared" ca="1" si="664"/>
        <v>-2.0257049910634696E-11</v>
      </c>
      <c r="CB918" s="10">
        <v>0</v>
      </c>
      <c r="CC918" s="82">
        <f t="shared" ca="1" si="665"/>
        <v>3.9725652202851362E-13</v>
      </c>
      <c r="CD918" s="82">
        <f t="shared" ca="1" si="666"/>
        <v>3.4270724516460853E-13</v>
      </c>
      <c r="CE918" s="82">
        <f t="shared" ca="1" si="667"/>
        <v>1.8915613015532971E-10</v>
      </c>
      <c r="CF918" s="82">
        <f t="shared" ca="1" si="668"/>
        <v>3.7028113764059381E-11</v>
      </c>
      <c r="CG918" s="82">
        <f t="shared" ca="1" si="678"/>
        <v>2.269242076865822E-10</v>
      </c>
      <c r="CH918" s="13" t="str">
        <f t="shared" ca="1" si="679"/>
        <v/>
      </c>
      <c r="CI918" s="81">
        <f t="shared" ca="1" si="688"/>
        <v>0.1131775965863165</v>
      </c>
      <c r="CJ918" s="81">
        <f t="shared" ca="1" si="689"/>
        <v>0.13063724757458739</v>
      </c>
      <c r="CK918" s="81">
        <f t="shared" ca="1" si="690"/>
        <v>0.39004625943939081</v>
      </c>
      <c r="CL918" s="81">
        <f t="shared" ca="1" si="691"/>
        <v>0.17284488538116416</v>
      </c>
      <c r="CM918" s="89">
        <f t="shared" ca="1" si="680"/>
        <v>0.80670598898145884</v>
      </c>
    </row>
    <row r="919" spans="1:91" x14ac:dyDescent="0.3">
      <c r="A919">
        <v>854</v>
      </c>
      <c r="B919" s="3">
        <f t="shared" si="693"/>
        <v>2.5611111111111109</v>
      </c>
      <c r="C919" s="3">
        <f t="shared" si="681"/>
        <v>28.466666666666665</v>
      </c>
      <c r="D919" s="4">
        <f t="shared" ca="1" si="669"/>
        <v>919</v>
      </c>
      <c r="E919" s="58">
        <f>(0.5*(COS(B919*2*PI())+1)*('key variables'!$B$4-'key variables'!$B$6)+'key variables'!$B$6)/'key variables'!$B$4</f>
        <v>1</v>
      </c>
      <c r="F919" s="10">
        <f t="shared" ca="1" si="682"/>
        <v>11689222.907461114</v>
      </c>
      <c r="G919" s="10">
        <f t="shared" ca="1" si="683"/>
        <v>13492492.798713122</v>
      </c>
      <c r="H919" s="10">
        <f t="shared" ca="1" si="684"/>
        <v>40309474.521088287</v>
      </c>
      <c r="I919" s="10">
        <f t="shared" ca="1" si="685"/>
        <v>17912154.249750931</v>
      </c>
      <c r="J919" s="10">
        <f t="shared" ca="1" si="670"/>
        <v>83403344.477013454</v>
      </c>
      <c r="K919" s="82">
        <f t="shared" ca="1" si="646"/>
        <v>2249832.832292099</v>
      </c>
      <c r="L919" s="82">
        <f t="shared" ca="1" si="647"/>
        <v>2596909.4377209195</v>
      </c>
      <c r="M919" s="82">
        <f t="shared" ca="1" si="648"/>
        <v>7778311.98309422</v>
      </c>
      <c r="N919" s="82">
        <f t="shared" ca="1" si="649"/>
        <v>3496312.733215793</v>
      </c>
      <c r="O919" s="82">
        <f t="shared" ca="1" si="671"/>
        <v>16121366.986323033</v>
      </c>
      <c r="P919" s="10">
        <f ca="1">IF(IF($A919&gt;='key variables'!$B$26,K919*SUMPRODUCT(Z919:AC919,'control variables'!$O$3:$R$3)/J919+F$65*'key variables'!$B$25/scenario!J$65,K919*SUMPRODUCT(Z919:AC919,'control variables'!$O$7:$R$7)/J919+F$65*'key variables'!$B$25/scenario!J$65)&lt;'key variables'!$B$28,0,IF($A919&gt;='key variables'!$B$26,K919*SUMPRODUCT(Z919:AC919,'control variables'!$O$3:$R$3)/J919+F$65*'key variables'!$B$25/scenario!J$65,K919*SUMPRODUCT(Z919:AC919,'control variables'!$O$7:$R$7)/J919+F$65*'key variables'!$B$25/scenario!J$65))</f>
        <v>6.7406991518001025E-46</v>
      </c>
      <c r="Q919" s="10">
        <f ca="1">IF(IF($A919&gt;='key variables'!$B$26,L919*SUMPRODUCT(Z919:AC919,'control variables'!$O$4:$R$4)/J919+G$65*'key variables'!$B$25/scenario!J$65,L919*SUMPRODUCT(Z919:AC919,'control variables'!$O$7:$R$7)/J919+G$65*'key variables'!$B$25/scenario!J$65)&lt;'key variables'!$B$28,0,IF($A919&gt;='key variables'!$B$26,L919*SUMPRODUCT(Z919:AC919,'control variables'!$O$4:$R$4)/J919+G$65*'key variables'!$B$25/scenario!J$65,L919*SUMPRODUCT(Z919:AC919,'control variables'!$O$7:$R$7)/J919+G$65*'key variables'!$B$25/scenario!J$65))</f>
        <v>7.7805715130902615E-46</v>
      </c>
      <c r="R919" s="10">
        <f ca="1">IF(IF($A919&gt;='key variables'!$B$26,M919*SUMPRODUCT(Z919:AC919,'control variables'!$O$5:$R$5)/J919+H$65*'key variables'!$B$25/scenario!J$65,M919*SUMPRODUCT(Z919:AC919,'control variables'!$O$7:$R$7)/J919+H$65*'key variables'!$B$25/scenario!J$65)&lt;'key variables'!$B$28,0,IF($A919&gt;='key variables'!$B$26,M919*SUMPRODUCT(Z919:AC919,'control variables'!$O$5:$R$5)/J919+H$65*'key variables'!$B$25/scenario!J$65,M919*SUMPRODUCT(Z919:AC919,'control variables'!$O$7:$R$7)/J919+H$65*'key variables'!$B$25/scenario!J$65))</f>
        <v>2.3304514110705517E-45</v>
      </c>
      <c r="S919" s="10">
        <f ca="1">IF(IF($A919&gt;='key variables'!$B$26,N919*SUMPRODUCT(Z919:AC919,'control variables'!$O$6:$R$6)/J919+I$65*'key variables'!$B$25/scenario!J$65,N919*SUMPRODUCT(Z919:AC919,'control variables'!$O$7:$R$7)/J919+I$65*'key variables'!$B$25/scenario!J$65)&lt;'key variables'!$B$28,0,IF($A919&gt;='key variables'!$B$26,N919*SUMPRODUCT(Z919:AC919,'control variables'!$O$6:$R$6)/J919+I$65*'key variables'!$B$25/scenario!J$65,N919*SUMPRODUCT(Z919:AC919,'control variables'!$O$7:$R$7)/J919+I$65*'key variables'!$B$25/scenario!J$65))</f>
        <v>1.047526373379717E-45</v>
      </c>
      <c r="T919" s="10">
        <f t="shared" ca="1" si="692"/>
        <v>4.8301048509393053E-45</v>
      </c>
      <c r="U919" s="82">
        <f ca="1">SUMPRODUCT(P889:P918,'control variables'!AD$7:AD$36)</f>
        <v>1.429152921579749E-45</v>
      </c>
      <c r="V919" s="82">
        <f ca="1">SUMPRODUCT(Q889:Q918,'control variables'!AE$7:AE$36)</f>
        <v>1.6496250995749632E-45</v>
      </c>
      <c r="W919" s="82">
        <f ca="1">SUMPRODUCT(R889:R918,'control variables'!AF$7:AF$36)</f>
        <v>4.9409881196696032E-45</v>
      </c>
      <c r="X919" s="82">
        <f ca="1">SUMPRODUCT(S889:S918,'control variables'!AG$7:AG$36)</f>
        <v>2.2209497015568007E-45</v>
      </c>
      <c r="Y919" s="82">
        <f t="shared" ca="1" si="686"/>
        <v>1.0240715842381117E-44</v>
      </c>
      <c r="Z919" s="10">
        <f ca="1">IF($A919&gt;='key variables'!$B$26,SUMPRODUCT(P889:P918,'control variables'!V$7:V$36)*$E919,SUMPRODUCT(P889:P918,'control variables'!Z$7:Z$36)*$E919)</f>
        <v>3.4872778087022663E-45</v>
      </c>
      <c r="AA919" s="10">
        <f ca="1">IF($A919&gt;='key variables'!$B$26,SUMPRODUCT(Q889:Q918,'control variables'!W$7:W$36)*$E919,SUMPRODUCT(Q889:Q918,'control variables'!AA$7:AA$36)*$E919)</f>
        <v>4.0252522424732181E-45</v>
      </c>
      <c r="AB919" s="10">
        <f ca="1">IF($A919&gt;='key variables'!$B$26,SUMPRODUCT(R889:R918,'control variables'!X$7:X$36)*$E919,SUMPRODUCT(R889:R918,'control variables'!AB$7:AB$36)*$E919)</f>
        <v>1.2056511212067554E-44</v>
      </c>
      <c r="AC919" s="10">
        <f ca="1">IF($A919&gt;='key variables'!$B$26,SUMPRODUCT(S889:S918,'control variables'!Y$7:Y$36)*$E919,SUMPRODUCT(S889:S918,'control variables'!AC$7:AC$36)*$E919)</f>
        <v>5.4193421092557051E-45</v>
      </c>
      <c r="AD919" s="10">
        <f t="shared" ca="1" si="687"/>
        <v>2.4988383372498742E-44</v>
      </c>
      <c r="AE919" s="82">
        <f ca="1">SUMPRODUCT(P889:P918,'control variables'!AL$7:AL$36)</f>
        <v>4.7481052497368753E-45</v>
      </c>
      <c r="AF919" s="82">
        <f ca="1">SUMPRODUCT(Q889:Q918,'control variables'!AM$7:AM$36)</f>
        <v>5.46625455858283E-45</v>
      </c>
      <c r="AG919" s="82">
        <f ca="1">SUMPRODUCT(R889:R918,'control variables'!AN$7:AN$36)</f>
        <v>1.5585728340782754E-44</v>
      </c>
      <c r="AH919" s="82">
        <f ca="1">SUMPRODUCT(S889:S918,'control variables'!AO$7:AO$36)</f>
        <v>6.7484657730927833E-45</v>
      </c>
      <c r="AI919" s="82">
        <f t="shared" ca="1" si="650"/>
        <v>3.2548553922195239E-44</v>
      </c>
      <c r="AJ919" s="10">
        <f ca="1">SUMPRODUCT(P889:P918,'control variables'!AP$7:AP$36)</f>
        <v>4.5368330336313069E-48</v>
      </c>
      <c r="AK919" s="10">
        <f ca="1">SUMPRODUCT(Q889:Q918,'control variables'!AQ$7:AQ$36)</f>
        <v>1.3091799925417227E-47</v>
      </c>
      <c r="AL919" s="10">
        <f ca="1">SUMPRODUCT(R889:R918,'control variables'!AR$7:AR$36)</f>
        <v>4.705536639560938E-46</v>
      </c>
      <c r="AM919" s="10">
        <f ca="1">SUMPRODUCT(S889:S918,'control variables'!AS$7:AS$36)</f>
        <v>3.52519237791525E-46</v>
      </c>
      <c r="AN919" s="10">
        <f t="shared" ca="1" si="672"/>
        <v>8.4070153470666725E-46</v>
      </c>
      <c r="AO919" s="82">
        <f ca="1">SUMPRODUCT(P889:P918,'control variables'!AX$7:AX$36)</f>
        <v>6.1694005735152682E-48</v>
      </c>
      <c r="AP919" s="82">
        <f ca="1">SUMPRODUCT(Q889:Q918,'control variables'!AY$7:AY$36)</f>
        <v>1.4242279999194694E-47</v>
      </c>
      <c r="AQ919" s="82">
        <f ca="1">SUMPRODUCT(R889:R918,'control variables'!AZ$7:AZ$36)</f>
        <v>1.2797623464475748E-46</v>
      </c>
      <c r="AR919" s="82">
        <f ca="1">SUMPRODUCT(S889:S918,'control variables'!BA$7:BA$36)</f>
        <v>9.5874473302600306E-47</v>
      </c>
      <c r="AS919" s="82">
        <f t="shared" ca="1" si="673"/>
        <v>2.4426238852006775E-46</v>
      </c>
      <c r="AT919" s="10">
        <f ca="1">SUMPRODUCT(P889:P918,'control variables'!AT$7:AT$36)</f>
        <v>-5.4447367540788723E-48</v>
      </c>
      <c r="AU919" s="10">
        <f ca="1">SUMPRODUCT(Q889:Q918,'control variables'!AU$7:AU$36)</f>
        <v>5.9063415741454075E-48</v>
      </c>
      <c r="AV919" s="10">
        <f ca="1">SUMPRODUCT(R889:R918,'control variables'!AV$7:AV$36)</f>
        <v>2.5433180130993232E-45</v>
      </c>
      <c r="AW919" s="10">
        <f ca="1">SUMPRODUCT(S889:S918,'control variables'!AW$7:AW$36)</f>
        <v>1.9053480954786194E-45</v>
      </c>
      <c r="AX919" s="10">
        <f t="shared" ca="1" si="651"/>
        <v>4.449127713398009E-45</v>
      </c>
      <c r="AY919" s="82">
        <f ca="1">SUMPRODUCT(P889:P918,'control variables'!BB$7:BB$36)</f>
        <v>1.9734254385785117E-47</v>
      </c>
      <c r="AZ919" s="82">
        <f ca="1">SUMPRODUCT(Q889:Q918,'control variables'!BC$7:BC$36)</f>
        <v>5.0322313492213198E-47</v>
      </c>
      <c r="BA919" s="82">
        <f ca="1">SUMPRODUCT(R889:R918,'control variables'!BD$7:BD$36)</f>
        <v>3.5227166252207135E-46</v>
      </c>
      <c r="BB919" s="82">
        <f ca="1">SUMPRODUCT(S889:S918,'control variables'!BE$7:BE$36)</f>
        <v>5.0060317940133891E-47</v>
      </c>
      <c r="BC919" s="82">
        <f t="shared" ca="1" si="674"/>
        <v>4.7238854834020359E-46</v>
      </c>
      <c r="BD919" s="10">
        <f ca="1">SUMPRODUCT(P889:P918,'control variables'!BF$7:BF$36)</f>
        <v>4.1282341287279864E-48</v>
      </c>
      <c r="BE919" s="10">
        <f ca="1">SUMPRODUCT(Q889:Q918,'control variables'!BG$7:BG$36)</f>
        <v>4.7650874394491143E-48</v>
      </c>
      <c r="BF919" s="10">
        <f ca="1">SUMPRODUCT(R889:R918,'control variables'!BH$7:BH$36)</f>
        <v>1.4272479506750503E-46</v>
      </c>
      <c r="BG919" s="10">
        <f ca="1">SUMPRODUCT(S889:S918,'control variables'!BI$7:BI$36)</f>
        <v>3.2077044442592905E-46</v>
      </c>
      <c r="BH919" s="10">
        <f t="shared" ca="1" si="675"/>
        <v>4.7238856106161121E-46</v>
      </c>
      <c r="BI919" s="82">
        <f t="shared" ca="1" si="652"/>
        <v>4.7623947673685813E-45</v>
      </c>
      <c r="BJ919" s="82">
        <f t="shared" ca="1" si="653"/>
        <v>5.5224832136491888E-45</v>
      </c>
      <c r="BK919" s="82">
        <f t="shared" ca="1" si="654"/>
        <v>1.8481318016404149E-44</v>
      </c>
      <c r="BL919" s="82">
        <f t="shared" ca="1" si="655"/>
        <v>8.7038741865115362E-45</v>
      </c>
      <c r="BM919" s="82">
        <f t="shared" ca="1" si="645"/>
        <v>3.7470070183933454E-44</v>
      </c>
      <c r="BN919" s="10">
        <f ca="1">BN918+BI919-INDIRECT(ADDRESS(MAX($D919-'key variables'!$B$9*30,34),scenario!BI$4),TRUE)</f>
        <v>9439390.0751690175</v>
      </c>
      <c r="BO919" s="10">
        <f ca="1">BO918+BJ919-INDIRECT(ADDRESS(MAX($D919-'key variables'!$B$9*30,34),scenario!BJ$4),TRUE)</f>
        <v>10895583.360992203</v>
      </c>
      <c r="BP919" s="10">
        <f ca="1">BP918+BK919-INDIRECT(ADDRESS(MAX($D919-'key variables'!$B$9*30,34),scenario!BK$4),TRUE)</f>
        <v>32531162.537994072</v>
      </c>
      <c r="BQ919" s="10">
        <f ca="1">BQ918+BL919-INDIRECT(ADDRESS(MAX($D919-'key variables'!$B$9*30,34),scenario!BL$4),TRUE)</f>
        <v>14415841.516535141</v>
      </c>
      <c r="BR919" s="10">
        <f t="shared" ca="1" si="676"/>
        <v>67281977.490690395</v>
      </c>
      <c r="BS919" s="82">
        <f t="shared" ca="1" si="657"/>
        <v>-2.3433848477536824E-9</v>
      </c>
      <c r="BT919" s="82">
        <f t="shared" ca="1" si="658"/>
        <v>-3.4288309057018498E-10</v>
      </c>
      <c r="BU919" s="82">
        <f t="shared" ca="1" si="659"/>
        <v>-4.2578247660364599E-9</v>
      </c>
      <c r="BV919" s="82">
        <f t="shared" ca="1" si="660"/>
        <v>-2.9943922343414556E-9</v>
      </c>
      <c r="BW919" s="82">
        <f t="shared" ca="1" si="677"/>
        <v>-9.9384849387017825E-9</v>
      </c>
      <c r="BX919" s="10">
        <f t="shared" ca="1" si="661"/>
        <v>-1.8625994260191893E-12</v>
      </c>
      <c r="BY919" s="10">
        <f t="shared" ca="1" si="662"/>
        <v>2.8902850229962428E-12</v>
      </c>
      <c r="BZ919" s="10">
        <f t="shared" ca="1" si="663"/>
        <v>-3.5034723983035463E-11</v>
      </c>
      <c r="CA919" s="10">
        <f t="shared" ca="1" si="664"/>
        <v>-2.0257049910634696E-11</v>
      </c>
      <c r="CB919" s="10">
        <v>0</v>
      </c>
      <c r="CC919" s="82">
        <f t="shared" ca="1" si="665"/>
        <v>3.9725652202851362E-13</v>
      </c>
      <c r="CD919" s="82">
        <f t="shared" ca="1" si="666"/>
        <v>3.4270724516460853E-13</v>
      </c>
      <c r="CE919" s="82">
        <f t="shared" ca="1" si="667"/>
        <v>1.8915613015532971E-10</v>
      </c>
      <c r="CF919" s="82">
        <f t="shared" ca="1" si="668"/>
        <v>3.7028113764059381E-11</v>
      </c>
      <c r="CG919" s="82">
        <f t="shared" ca="1" si="678"/>
        <v>2.269242076865822E-10</v>
      </c>
      <c r="CH919" s="13" t="str">
        <f t="shared" ca="1" si="679"/>
        <v/>
      </c>
      <c r="CI919" s="81">
        <f t="shared" ca="1" si="688"/>
        <v>0.1131775965863165</v>
      </c>
      <c r="CJ919" s="81">
        <f t="shared" ca="1" si="689"/>
        <v>0.13063724757458739</v>
      </c>
      <c r="CK919" s="81">
        <f t="shared" ca="1" si="690"/>
        <v>0.39004625943939081</v>
      </c>
      <c r="CL919" s="81">
        <f t="shared" ca="1" si="691"/>
        <v>0.17284488538116416</v>
      </c>
      <c r="CM919" s="89">
        <f t="shared" ca="1" si="680"/>
        <v>0.80670598898145884</v>
      </c>
    </row>
    <row r="920" spans="1:91" x14ac:dyDescent="0.3">
      <c r="A920">
        <v>855</v>
      </c>
      <c r="B920" s="3">
        <f t="shared" si="693"/>
        <v>2.5638888888888891</v>
      </c>
      <c r="C920" s="3">
        <f t="shared" si="681"/>
        <v>28.5</v>
      </c>
      <c r="D920" s="4">
        <f t="shared" ca="1" si="669"/>
        <v>920</v>
      </c>
      <c r="E920" s="58">
        <f>(0.5*(COS(B920*2*PI())+1)*('key variables'!$B$4-'key variables'!$B$6)+'key variables'!$B$6)/'key variables'!$B$4</f>
        <v>1</v>
      </c>
      <c r="F920" s="10">
        <f t="shared" ca="1" si="682"/>
        <v>11689222.907461114</v>
      </c>
      <c r="G920" s="10">
        <f t="shared" ca="1" si="683"/>
        <v>13492492.798713122</v>
      </c>
      <c r="H920" s="10">
        <f t="shared" ca="1" si="684"/>
        <v>40309474.521088287</v>
      </c>
      <c r="I920" s="10">
        <f t="shared" ca="1" si="685"/>
        <v>17912154.249750931</v>
      </c>
      <c r="J920" s="10">
        <f t="shared" ca="1" si="670"/>
        <v>83403344.477013454</v>
      </c>
      <c r="K920" s="82">
        <f t="shared" ca="1" si="646"/>
        <v>2249832.832292099</v>
      </c>
      <c r="L920" s="82">
        <f t="shared" ca="1" si="647"/>
        <v>2596909.4377209195</v>
      </c>
      <c r="M920" s="82">
        <f t="shared" ca="1" si="648"/>
        <v>7778311.98309422</v>
      </c>
      <c r="N920" s="82">
        <f t="shared" ca="1" si="649"/>
        <v>3496312.733215793</v>
      </c>
      <c r="O920" s="82">
        <f t="shared" ca="1" si="671"/>
        <v>16121366.986323033</v>
      </c>
      <c r="P920" s="10">
        <f ca="1">IF(IF($A920&gt;='key variables'!$B$26,K920*SUMPRODUCT(Z920:AC920,'control variables'!$O$3:$R$3)/J920+F$65*'key variables'!$B$25/scenario!J$65,K920*SUMPRODUCT(Z920:AC920,'control variables'!$O$7:$R$7)/J920+F$65*'key variables'!$B$25/scenario!J$65)&lt;'key variables'!$B$28,0,IF($A920&gt;='key variables'!$B$26,K920*SUMPRODUCT(Z920:AC920,'control variables'!$O$3:$R$3)/J920+F$65*'key variables'!$B$25/scenario!J$65,K920*SUMPRODUCT(Z920:AC920,'control variables'!$O$7:$R$7)/J920+F$65*'key variables'!$B$25/scenario!J$65))</f>
        <v>5.8000293719856064E-46</v>
      </c>
      <c r="Q920" s="10">
        <f ca="1">IF(IF($A920&gt;='key variables'!$B$26,L920*SUMPRODUCT(Z920:AC920,'control variables'!$O$4:$R$4)/J920+G$65*'key variables'!$B$25/scenario!J$65,L920*SUMPRODUCT(Z920:AC920,'control variables'!$O$7:$R$7)/J920+G$65*'key variables'!$B$25/scenario!J$65)&lt;'key variables'!$B$28,0,IF($A920&gt;='key variables'!$B$26,L920*SUMPRODUCT(Z920:AC920,'control variables'!$O$4:$R$4)/J920+G$65*'key variables'!$B$25/scenario!J$65,L920*SUMPRODUCT(Z920:AC920,'control variables'!$O$7:$R$7)/J920+G$65*'key variables'!$B$25/scenario!J$65))</f>
        <v>6.6947867410321517E-46</v>
      </c>
      <c r="R920" s="10">
        <f ca="1">IF(IF($A920&gt;='key variables'!$B$26,M920*SUMPRODUCT(Z920:AC920,'control variables'!$O$5:$R$5)/J920+H$65*'key variables'!$B$25/scenario!J$65,M920*SUMPRODUCT(Z920:AC920,'control variables'!$O$7:$R$7)/J920+H$65*'key variables'!$B$25/scenario!J$65)&lt;'key variables'!$B$28,0,IF($A920&gt;='key variables'!$B$26,M920*SUMPRODUCT(Z920:AC920,'control variables'!$O$5:$R$5)/J920+H$65*'key variables'!$B$25/scenario!J$65,M920*SUMPRODUCT(Z920:AC920,'control variables'!$O$7:$R$7)/J920+H$65*'key variables'!$B$25/scenario!J$65))</f>
        <v>2.0052351143107868E-45</v>
      </c>
      <c r="S920" s="10">
        <f ca="1">IF(IF($A920&gt;='key variables'!$B$26,N920*SUMPRODUCT(Z920:AC920,'control variables'!$O$6:$R$6)/J920+I$65*'key variables'!$B$25/scenario!J$65,N920*SUMPRODUCT(Z920:AC920,'control variables'!$O$7:$R$7)/J920+I$65*'key variables'!$B$25/scenario!J$65)&lt;'key variables'!$B$28,0,IF($A920&gt;='key variables'!$B$26,N920*SUMPRODUCT(Z920:AC920,'control variables'!$O$6:$R$6)/J920+I$65*'key variables'!$B$25/scenario!J$65,N920*SUMPRODUCT(Z920:AC920,'control variables'!$O$7:$R$7)/J920+I$65*'key variables'!$B$25/scenario!J$65))</f>
        <v>9.0134325782948036E-46</v>
      </c>
      <c r="T920" s="10">
        <f t="shared" ca="1" si="692"/>
        <v>4.1560599834420429E-45</v>
      </c>
      <c r="U920" s="82">
        <f ca="1">SUMPRODUCT(P890:P919,'control variables'!AD$7:AD$36)</f>
        <v>1.229713526082524E-45</v>
      </c>
      <c r="V920" s="82">
        <f ca="1">SUMPRODUCT(Q890:Q919,'control variables'!AE$7:AE$36)</f>
        <v>1.4194186411278071E-45</v>
      </c>
      <c r="W920" s="82">
        <f ca="1">SUMPRODUCT(R890:R919,'control variables'!AF$7:AF$36)</f>
        <v>4.2514694062651552E-45</v>
      </c>
      <c r="X920" s="82">
        <f ca="1">SUMPRODUCT(S890:S919,'control variables'!AG$7:AG$36)</f>
        <v>1.9110144530470671E-45</v>
      </c>
      <c r="Y920" s="82">
        <f t="shared" ca="1" si="686"/>
        <v>8.8116160265225528E-45</v>
      </c>
      <c r="Z920" s="10">
        <f ca="1">IF($A920&gt;='key variables'!$B$26,SUMPRODUCT(P890:P919,'control variables'!V$7:V$36)*$E920,SUMPRODUCT(P890:P919,'control variables'!Z$7:Z$36)*$E920)</f>
        <v>3.0006254934764904E-45</v>
      </c>
      <c r="AA920" s="10">
        <f ca="1">IF($A920&gt;='key variables'!$B$26,SUMPRODUCT(Q890:Q919,'control variables'!W$7:W$36)*$E920,SUMPRODUCT(Q890:Q919,'control variables'!AA$7:AA$36)*$E920)</f>
        <v>3.4635251789513384E-45</v>
      </c>
      <c r="AB920" s="10">
        <f ca="1">IF($A920&gt;='key variables'!$B$26,SUMPRODUCT(R890:R919,'control variables'!X$7:X$36)*$E920,SUMPRODUCT(R890:R919,'control variables'!AB$7:AB$36)*$E920)</f>
        <v>1.0374015748053565E-44</v>
      </c>
      <c r="AC920" s="10">
        <f ca="1">IF($A920&gt;='key variables'!$B$26,SUMPRODUCT(S890:S919,'control variables'!Y$7:Y$36)*$E920,SUMPRODUCT(S890:S919,'control variables'!AC$7:AC$36)*$E920)</f>
        <v>4.6630687266509315E-45</v>
      </c>
      <c r="AD920" s="10">
        <f t="shared" ca="1" si="687"/>
        <v>2.1501235147132327E-44</v>
      </c>
      <c r="AE920" s="82">
        <f ca="1">SUMPRODUCT(P890:P919,'control variables'!AL$7:AL$36)</f>
        <v>4.085503490004977E-45</v>
      </c>
      <c r="AF920" s="82">
        <f ca="1">SUMPRODUCT(Q890:Q919,'control variables'!AM$7:AM$36)</f>
        <v>4.7034345073928944E-45</v>
      </c>
      <c r="AG920" s="82">
        <f ca="1">SUMPRODUCT(R890:R919,'control variables'!AN$7:AN$36)</f>
        <v>1.341072789699978E-44</v>
      </c>
      <c r="AH920" s="82">
        <f ca="1">SUMPRODUCT(S890:S919,'control variables'!AO$7:AO$36)</f>
        <v>5.8067121552702725E-45</v>
      </c>
      <c r="AI920" s="82">
        <f t="shared" ca="1" si="650"/>
        <v>2.8006378049667924E-44</v>
      </c>
      <c r="AJ920" s="10">
        <f ca="1">SUMPRODUCT(P890:P919,'control variables'!AP$7:AP$36)</f>
        <v>3.9037144750524956E-48</v>
      </c>
      <c r="AK920" s="10">
        <f ca="1">SUMPRODUCT(Q890:Q919,'control variables'!AQ$7:AQ$36)</f>
        <v>1.1264829120774664E-47</v>
      </c>
      <c r="AL920" s="10">
        <f ca="1">SUMPRODUCT(R890:R919,'control variables'!AR$7:AR$36)</f>
        <v>4.0488753623011768E-46</v>
      </c>
      <c r="AM920" s="10">
        <f ca="1">SUMPRODUCT(S890:S919,'control variables'!AS$7:AS$36)</f>
        <v>3.0332490552331022E-46</v>
      </c>
      <c r="AN920" s="10">
        <f t="shared" ca="1" si="672"/>
        <v>7.2338098534925508E-46</v>
      </c>
      <c r="AO920" s="82">
        <f ca="1">SUMPRODUCT(P890:P919,'control variables'!AX$7:AX$36)</f>
        <v>5.3084559521363045E-48</v>
      </c>
      <c r="AP920" s="82">
        <f ca="1">SUMPRODUCT(Q890:Q919,'control variables'!AY$7:AY$36)</f>
        <v>1.2254758810488154E-47</v>
      </c>
      <c r="AQ920" s="82">
        <f ca="1">SUMPRODUCT(R890:R919,'control variables'!AZ$7:AZ$36)</f>
        <v>1.1011705212470329E-46</v>
      </c>
      <c r="AR920" s="82">
        <f ca="1">SUMPRODUCT(S890:S919,'control variables'!BA$7:BA$36)</f>
        <v>8.2495116404984749E-47</v>
      </c>
      <c r="AS920" s="82">
        <f t="shared" ca="1" si="673"/>
        <v>2.101753832923125E-46</v>
      </c>
      <c r="AT920" s="10">
        <f ca="1">SUMPRODUCT(P890:P919,'control variables'!AT$7:AT$36)</f>
        <v>-4.6849195291490928E-48</v>
      </c>
      <c r="AU920" s="10">
        <f ca="1">SUMPRODUCT(Q890:Q919,'control variables'!AU$7:AU$36)</f>
        <v>5.0821070395753729E-48</v>
      </c>
      <c r="AV920" s="10">
        <f ca="1">SUMPRODUCT(R890:R919,'control variables'!AV$7:AV$36)</f>
        <v>2.1883960173978103E-45</v>
      </c>
      <c r="AW920" s="10">
        <f ca="1">SUMPRODUCT(S890:S919,'control variables'!AW$7:AW$36)</f>
        <v>1.6394552951798237E-45</v>
      </c>
      <c r="AX920" s="10">
        <f t="shared" ca="1" si="651"/>
        <v>3.8282485000880599E-45</v>
      </c>
      <c r="AY920" s="82">
        <f ca="1">SUMPRODUCT(P890:P919,'control variables'!BB$7:BB$36)</f>
        <v>1.6980323923998758E-47</v>
      </c>
      <c r="AZ920" s="82">
        <f ca="1">SUMPRODUCT(Q890:Q919,'control variables'!BC$7:BC$36)</f>
        <v>4.3299795725664453E-47</v>
      </c>
      <c r="BA920" s="82">
        <f ca="1">SUMPRODUCT(R890:R919,'control variables'!BD$7:BD$36)</f>
        <v>3.0311187957418065E-46</v>
      </c>
      <c r="BB920" s="82">
        <f ca="1">SUMPRODUCT(S890:S919,'control variables'!BE$7:BE$36)</f>
        <v>4.3074361855502215E-47</v>
      </c>
      <c r="BC920" s="82">
        <f t="shared" ca="1" si="674"/>
        <v>4.0646636107934603E-46</v>
      </c>
      <c r="BD920" s="10">
        <f ca="1">SUMPRODUCT(P890:P919,'control variables'!BF$7:BF$36)</f>
        <v>3.5521358633342232E-48</v>
      </c>
      <c r="BE920" s="10">
        <f ca="1">SUMPRODUCT(Q890:Q919,'control variables'!BG$7:BG$36)</f>
        <v>4.1001158020090412E-48</v>
      </c>
      <c r="BF920" s="10">
        <f ca="1">SUMPRODUCT(R890:R919,'control variables'!BH$7:BH$36)</f>
        <v>1.2280743953408591E-46</v>
      </c>
      <c r="BG920" s="10">
        <f ca="1">SUMPRODUCT(S890:S919,'control variables'!BI$7:BI$36)</f>
        <v>2.7600668082604221E-46</v>
      </c>
      <c r="BH920" s="10">
        <f t="shared" ca="1" si="675"/>
        <v>4.0646637202547137E-46</v>
      </c>
      <c r="BI920" s="82">
        <f t="shared" ca="1" si="652"/>
        <v>4.0977988943998266E-45</v>
      </c>
      <c r="BJ920" s="82">
        <f t="shared" ca="1" si="653"/>
        <v>4.7518164101581341E-45</v>
      </c>
      <c r="BK920" s="82">
        <f t="shared" ca="1" si="654"/>
        <v>1.590223579397177E-44</v>
      </c>
      <c r="BL920" s="82">
        <f t="shared" ca="1" si="655"/>
        <v>7.4892418123055983E-45</v>
      </c>
      <c r="BM920" s="82">
        <f t="shared" ca="1" si="645"/>
        <v>3.2241092910835329E-44</v>
      </c>
      <c r="BN920" s="10">
        <f ca="1">BN919+BI920-INDIRECT(ADDRESS(MAX($D920-'key variables'!$B$9*30,34),scenario!BI$4),TRUE)</f>
        <v>9439390.0751690175</v>
      </c>
      <c r="BO920" s="10">
        <f ca="1">BO919+BJ920-INDIRECT(ADDRESS(MAX($D920-'key variables'!$B$9*30,34),scenario!BJ$4),TRUE)</f>
        <v>10895583.360992203</v>
      </c>
      <c r="BP920" s="10">
        <f ca="1">BP919+BK920-INDIRECT(ADDRESS(MAX($D920-'key variables'!$B$9*30,34),scenario!BK$4),TRUE)</f>
        <v>32531162.537994072</v>
      </c>
      <c r="BQ920" s="10">
        <f ca="1">BQ919+BL920-INDIRECT(ADDRESS(MAX($D920-'key variables'!$B$9*30,34),scenario!BL$4),TRUE)</f>
        <v>14415841.516535141</v>
      </c>
      <c r="BR920" s="10">
        <f t="shared" ca="1" si="676"/>
        <v>67281977.490690395</v>
      </c>
      <c r="BS920" s="82">
        <f t="shared" ca="1" si="657"/>
        <v>-2.3433848477536824E-9</v>
      </c>
      <c r="BT920" s="82">
        <f t="shared" ca="1" si="658"/>
        <v>-3.4288309057018498E-10</v>
      </c>
      <c r="BU920" s="82">
        <f t="shared" ca="1" si="659"/>
        <v>-4.2578247660364599E-9</v>
      </c>
      <c r="BV920" s="82">
        <f t="shared" ca="1" si="660"/>
        <v>-2.9943922343414556E-9</v>
      </c>
      <c r="BW920" s="82">
        <f t="shared" ca="1" si="677"/>
        <v>-9.9384849387017825E-9</v>
      </c>
      <c r="BX920" s="10">
        <f t="shared" ca="1" si="661"/>
        <v>-1.8625994260191893E-12</v>
      </c>
      <c r="BY920" s="10">
        <f t="shared" ca="1" si="662"/>
        <v>2.8902850229962428E-12</v>
      </c>
      <c r="BZ920" s="10">
        <f t="shared" ca="1" si="663"/>
        <v>-3.5034723983035463E-11</v>
      </c>
      <c r="CA920" s="10">
        <f t="shared" ca="1" si="664"/>
        <v>-2.0257049910634696E-11</v>
      </c>
      <c r="CB920" s="10">
        <v>0</v>
      </c>
      <c r="CC920" s="82">
        <f t="shared" ca="1" si="665"/>
        <v>3.9725652202851362E-13</v>
      </c>
      <c r="CD920" s="82">
        <f t="shared" ca="1" si="666"/>
        <v>3.4270724516460853E-13</v>
      </c>
      <c r="CE920" s="82">
        <f t="shared" ca="1" si="667"/>
        <v>1.8915613015532971E-10</v>
      </c>
      <c r="CF920" s="82">
        <f t="shared" ca="1" si="668"/>
        <v>3.7028113764059381E-11</v>
      </c>
      <c r="CG920" s="82">
        <f t="shared" ca="1" si="678"/>
        <v>2.269242076865822E-10</v>
      </c>
      <c r="CH920" s="13" t="str">
        <f t="shared" ca="1" si="679"/>
        <v/>
      </c>
      <c r="CI920" s="81">
        <f t="shared" ca="1" si="688"/>
        <v>0.1131775965863165</v>
      </c>
      <c r="CJ920" s="81">
        <f t="shared" ca="1" si="689"/>
        <v>0.13063724757458739</v>
      </c>
      <c r="CK920" s="81">
        <f t="shared" ca="1" si="690"/>
        <v>0.39004625943939081</v>
      </c>
      <c r="CL920" s="81">
        <f t="shared" ca="1" si="691"/>
        <v>0.17284488538116416</v>
      </c>
      <c r="CM920" s="89">
        <f t="shared" ca="1" si="680"/>
        <v>0.80670598898145884</v>
      </c>
    </row>
    <row r="921" spans="1:91" x14ac:dyDescent="0.3">
      <c r="A921">
        <v>856</v>
      </c>
      <c r="B921" s="3">
        <f t="shared" si="693"/>
        <v>2.5666666666666669</v>
      </c>
      <c r="C921" s="3">
        <f t="shared" si="681"/>
        <v>28.533333333333335</v>
      </c>
      <c r="D921" s="4">
        <f t="shared" ca="1" si="669"/>
        <v>921</v>
      </c>
      <c r="E921" s="58">
        <f>(0.5*(COS(B921*2*PI())+1)*('key variables'!$B$4-'key variables'!$B$6)+'key variables'!$B$6)/'key variables'!$B$4</f>
        <v>1</v>
      </c>
      <c r="F921" s="10">
        <f t="shared" ca="1" si="682"/>
        <v>11689222.907461114</v>
      </c>
      <c r="G921" s="10">
        <f t="shared" ca="1" si="683"/>
        <v>13492492.798713122</v>
      </c>
      <c r="H921" s="10">
        <f t="shared" ca="1" si="684"/>
        <v>40309474.521088287</v>
      </c>
      <c r="I921" s="10">
        <f t="shared" ca="1" si="685"/>
        <v>17912154.249750931</v>
      </c>
      <c r="J921" s="10">
        <f t="shared" ca="1" si="670"/>
        <v>83403344.477013454</v>
      </c>
      <c r="K921" s="82">
        <f t="shared" ca="1" si="646"/>
        <v>2249832.832292099</v>
      </c>
      <c r="L921" s="82">
        <f t="shared" ca="1" si="647"/>
        <v>2596909.4377209195</v>
      </c>
      <c r="M921" s="82">
        <f t="shared" ca="1" si="648"/>
        <v>7778311.98309422</v>
      </c>
      <c r="N921" s="82">
        <f t="shared" ca="1" si="649"/>
        <v>3496312.733215793</v>
      </c>
      <c r="O921" s="82">
        <f t="shared" ca="1" si="671"/>
        <v>16121366.986323033</v>
      </c>
      <c r="P921" s="10">
        <f ca="1">IF(IF($A921&gt;='key variables'!$B$26,K921*SUMPRODUCT(Z921:AC921,'control variables'!$O$3:$R$3)/J921+F$65*'key variables'!$B$25/scenario!J$65,K921*SUMPRODUCT(Z921:AC921,'control variables'!$O$7:$R$7)/J921+F$65*'key variables'!$B$25/scenario!J$65)&lt;'key variables'!$B$28,0,IF($A921&gt;='key variables'!$B$26,K921*SUMPRODUCT(Z921:AC921,'control variables'!$O$3:$R$3)/J921+F$65*'key variables'!$B$25/scenario!J$65,K921*SUMPRODUCT(Z921:AC921,'control variables'!$O$7:$R$7)/J921+F$65*'key variables'!$B$25/scenario!J$65))</f>
        <v>4.9906307874476321E-46</v>
      </c>
      <c r="Q921" s="10">
        <f ca="1">IF(IF($A921&gt;='key variables'!$B$26,L921*SUMPRODUCT(Z921:AC921,'control variables'!$O$4:$R$4)/J921+G$65*'key variables'!$B$25/scenario!J$65,L921*SUMPRODUCT(Z921:AC921,'control variables'!$O$7:$R$7)/J921+G$65*'key variables'!$B$25/scenario!J$65)&lt;'key variables'!$B$28,0,IF($A921&gt;='key variables'!$B$26,L921*SUMPRODUCT(Z921:AC921,'control variables'!$O$4:$R$4)/J921+G$65*'key variables'!$B$25/scenario!J$65,L921*SUMPRODUCT(Z921:AC921,'control variables'!$O$7:$R$7)/J921+G$65*'key variables'!$B$25/scenario!J$65))</f>
        <v>5.760524073648462E-46</v>
      </c>
      <c r="R921" s="10">
        <f ca="1">IF(IF($A921&gt;='key variables'!$B$26,M921*SUMPRODUCT(Z921:AC921,'control variables'!$O$5:$R$5)/J921+H$65*'key variables'!$B$25/scenario!J$65,M921*SUMPRODUCT(Z921:AC921,'control variables'!$O$7:$R$7)/J921+H$65*'key variables'!$B$25/scenario!J$65)&lt;'key variables'!$B$28,0,IF($A921&gt;='key variables'!$B$26,M921*SUMPRODUCT(Z921:AC921,'control variables'!$O$5:$R$5)/J921+H$65*'key variables'!$B$25/scenario!J$65,M921*SUMPRODUCT(Z921:AC921,'control variables'!$O$7:$R$7)/J921+H$65*'key variables'!$B$25/scenario!J$65))</f>
        <v>1.7254030032824669E-45</v>
      </c>
      <c r="S921" s="10">
        <f ca="1">IF(IF($A921&gt;='key variables'!$B$26,N921*SUMPRODUCT(Z921:AC921,'control variables'!$O$6:$R$6)/J921+I$65*'key variables'!$B$25/scenario!J$65,N921*SUMPRODUCT(Z921:AC921,'control variables'!$O$7:$R$7)/J921+I$65*'key variables'!$B$25/scenario!J$65)&lt;'key variables'!$B$28,0,IF($A921&gt;='key variables'!$B$26,N921*SUMPRODUCT(Z921:AC921,'control variables'!$O$6:$R$6)/J921+I$65*'key variables'!$B$25/scenario!J$65,N921*SUMPRODUCT(Z921:AC921,'control variables'!$O$7:$R$7)/J921+I$65*'key variables'!$B$25/scenario!J$65))</f>
        <v>7.7556010911065388E-46</v>
      </c>
      <c r="T921" s="10">
        <f t="shared" ca="1" si="692"/>
        <v>3.5760785985027301E-45</v>
      </c>
      <c r="U921" s="82">
        <f ca="1">SUMPRODUCT(P891:P920,'control variables'!AD$7:AD$36)</f>
        <v>1.058106052471119E-45</v>
      </c>
      <c r="V921" s="82">
        <f ca="1">SUMPRODUCT(Q891:Q920,'control variables'!AE$7:AE$36)</f>
        <v>1.2213376719960337E-45</v>
      </c>
      <c r="W921" s="82">
        <f ca="1">SUMPRODUCT(R891:R920,'control variables'!AF$7:AF$36)</f>
        <v>3.6581735625823049E-45</v>
      </c>
      <c r="X921" s="82">
        <f ca="1">SUMPRODUCT(S891:S920,'control variables'!AG$7:AG$36)</f>
        <v>1.6443309081672979E-45</v>
      </c>
      <c r="Y921" s="82">
        <f t="shared" ca="1" si="686"/>
        <v>7.5819481952167567E-45</v>
      </c>
      <c r="Z921" s="10">
        <f ca="1">IF($A921&gt;='key variables'!$B$26,SUMPRODUCT(P891:P920,'control variables'!V$7:V$36)*$E921,SUMPRODUCT(P891:P920,'control variables'!Z$7:Z$36)*$E921)</f>
        <v>2.5818858852118898E-45</v>
      </c>
      <c r="AA921" s="10">
        <f ca="1">IF($A921&gt;='key variables'!$B$26,SUMPRODUCT(Q891:Q920,'control variables'!W$7:W$36)*$E921,SUMPRODUCT(Q891:Q920,'control variables'!AA$7:AA$36)*$E921)</f>
        <v>2.9801875615773208E-45</v>
      </c>
      <c r="AB921" s="10">
        <f ca="1">IF($A921&gt;='key variables'!$B$26,SUMPRODUCT(R891:R920,'control variables'!X$7:X$36)*$E921,SUMPRODUCT(R891:R920,'control variables'!AB$7:AB$36)*$E921)</f>
        <v>8.9263138272657683E-45</v>
      </c>
      <c r="AC921" s="10">
        <f ca="1">IF($A921&gt;='key variables'!$B$26,SUMPRODUCT(S891:S920,'control variables'!Y$7:Y$36)*$E921,SUMPRODUCT(S891:S920,'control variables'!AC$7:AC$36)*$E921)</f>
        <v>4.0123338794819668E-45</v>
      </c>
      <c r="AD921" s="10">
        <f t="shared" ca="1" si="687"/>
        <v>1.8500721153536947E-44</v>
      </c>
      <c r="AE921" s="82">
        <f ca="1">SUMPRODUCT(P891:P920,'control variables'!AL$7:AL$36)</f>
        <v>3.5153683182924063E-45</v>
      </c>
      <c r="AF921" s="82">
        <f ca="1">SUMPRODUCT(Q891:Q920,'control variables'!AM$7:AM$36)</f>
        <v>4.047066584302951E-45</v>
      </c>
      <c r="AG921" s="82">
        <f ca="1">SUMPRODUCT(R891:R920,'control variables'!AN$7:AN$36)</f>
        <v>1.1539250447267575E-44</v>
      </c>
      <c r="AH921" s="82">
        <f ca="1">SUMPRODUCT(S891:S920,'control variables'!AO$7:AO$36)</f>
        <v>4.996380983156536E-45</v>
      </c>
      <c r="AI921" s="82">
        <f t="shared" ca="1" si="650"/>
        <v>2.4098066333019467E-44</v>
      </c>
      <c r="AJ921" s="10">
        <f ca="1">SUMPRODUCT(P891:P920,'control variables'!AP$7:AP$36)</f>
        <v>3.3589481009701176E-48</v>
      </c>
      <c r="AK921" s="10">
        <f ca="1">SUMPRODUCT(Q891:Q920,'control variables'!AQ$7:AQ$36)</f>
        <v>9.6928135048786083E-48</v>
      </c>
      <c r="AL921" s="10">
        <f ca="1">SUMPRODUCT(R891:R920,'control variables'!AR$7:AR$36)</f>
        <v>3.4838516741374509E-46</v>
      </c>
      <c r="AM921" s="10">
        <f ca="1">SUMPRODUCT(S891:S920,'control variables'!AS$7:AS$36)</f>
        <v>2.6099568036946714E-46</v>
      </c>
      <c r="AN921" s="10">
        <f t="shared" ca="1" si="672"/>
        <v>6.2243260938906102E-46</v>
      </c>
      <c r="AO921" s="82">
        <f ca="1">SUMPRODUCT(P891:P920,'control variables'!AX$7:AX$36)</f>
        <v>4.5676568185156476E-48</v>
      </c>
      <c r="AP921" s="82">
        <f ca="1">SUMPRODUCT(Q891:Q920,'control variables'!AY$7:AY$36)</f>
        <v>1.0544597740792113E-47</v>
      </c>
      <c r="AQ921" s="82">
        <f ca="1">SUMPRODUCT(R891:R920,'control variables'!AZ$7:AZ$36)</f>
        <v>9.4750132337413241E-47</v>
      </c>
      <c r="AR921" s="82">
        <f ca="1">SUMPRODUCT(S891:S920,'control variables'!BA$7:BA$36)</f>
        <v>7.098285910987538E-47</v>
      </c>
      <c r="AS921" s="82">
        <f t="shared" ca="1" si="673"/>
        <v>1.8084524600659641E-46</v>
      </c>
      <c r="AT921" s="10">
        <f ca="1">SUMPRODUCT(P891:P920,'control variables'!AT$7:AT$36)</f>
        <v>-4.0311353855923463E-48</v>
      </c>
      <c r="AU921" s="10">
        <f ca="1">SUMPRODUCT(Q891:Q920,'control variables'!AU$7:AU$36)</f>
        <v>4.3728950717582933E-48</v>
      </c>
      <c r="AV921" s="10">
        <f ca="1">SUMPRODUCT(R891:R920,'control variables'!AV$7:AV$36)</f>
        <v>1.8830036606891176E-45</v>
      </c>
      <c r="AW921" s="10">
        <f ca="1">SUMPRODUCT(S891:S920,'control variables'!AW$7:AW$36)</f>
        <v>1.4106680408012216E-45</v>
      </c>
      <c r="AX921" s="10">
        <f t="shared" ca="1" si="651"/>
        <v>3.2940134611765048E-45</v>
      </c>
      <c r="AY921" s="82">
        <f ca="1">SUMPRODUCT(P891:P920,'control variables'!BB$7:BB$36)</f>
        <v>1.4610706588013486E-47</v>
      </c>
      <c r="AZ921" s="82">
        <f ca="1">SUMPRODUCT(Q891:Q920,'control variables'!BC$7:BC$36)</f>
        <v>3.7257275744573716E-47</v>
      </c>
      <c r="BA921" s="82">
        <f ca="1">SUMPRODUCT(R891:R920,'control variables'!BD$7:BD$36)</f>
        <v>2.6081238235629054E-46</v>
      </c>
      <c r="BB921" s="82">
        <f ca="1">SUMPRODUCT(S891:S920,'control variables'!BE$7:BE$36)</f>
        <v>3.7063301345340639E-47</v>
      </c>
      <c r="BC921" s="82">
        <f t="shared" ca="1" si="674"/>
        <v>3.4974366603421837E-46</v>
      </c>
      <c r="BD921" s="10">
        <f ca="1">SUMPRODUCT(P891:P920,'control variables'!BF$7:BF$36)</f>
        <v>3.0564325564240691E-48</v>
      </c>
      <c r="BE921" s="10">
        <f ca="1">SUMPRODUCT(Q891:Q920,'control variables'!BG$7:BG$36)</f>
        <v>3.5279414708553037E-48</v>
      </c>
      <c r="BF921" s="10">
        <f ca="1">SUMPRODUCT(R891:R920,'control variables'!BH$7:BH$36)</f>
        <v>1.0566956636921386E-46</v>
      </c>
      <c r="BG921" s="10">
        <f ca="1">SUMPRODUCT(S891:S920,'control variables'!BI$7:BI$36)</f>
        <v>2.374897350563102E-46</v>
      </c>
      <c r="BH921" s="10">
        <f t="shared" ca="1" si="675"/>
        <v>3.4974367545280345E-46</v>
      </c>
      <c r="BI921" s="82">
        <f t="shared" ca="1" si="652"/>
        <v>3.5259478894948272E-45</v>
      </c>
      <c r="BJ921" s="82">
        <f t="shared" ca="1" si="653"/>
        <v>4.0886967551192828E-45</v>
      </c>
      <c r="BK921" s="82">
        <f t="shared" ca="1" si="654"/>
        <v>1.3683066490312984E-44</v>
      </c>
      <c r="BL921" s="82">
        <f t="shared" ca="1" si="655"/>
        <v>6.444112325303099E-45</v>
      </c>
      <c r="BM921" s="82">
        <f t="shared" ca="1" si="645"/>
        <v>2.7741823460230193E-44</v>
      </c>
      <c r="BN921" s="10">
        <f ca="1">BN920+BI921-INDIRECT(ADDRESS(MAX($D921-'key variables'!$B$9*30,34),scenario!BI$4),TRUE)</f>
        <v>9439390.0751690175</v>
      </c>
      <c r="BO921" s="10">
        <f ca="1">BO920+BJ921-INDIRECT(ADDRESS(MAX($D921-'key variables'!$B$9*30,34),scenario!BJ$4),TRUE)</f>
        <v>10895583.360992203</v>
      </c>
      <c r="BP921" s="10">
        <f ca="1">BP920+BK921-INDIRECT(ADDRESS(MAX($D921-'key variables'!$B$9*30,34),scenario!BK$4),TRUE)</f>
        <v>32531162.537994072</v>
      </c>
      <c r="BQ921" s="10">
        <f ca="1">BQ920+BL921-INDIRECT(ADDRESS(MAX($D921-'key variables'!$B$9*30,34),scenario!BL$4),TRUE)</f>
        <v>14415841.516535141</v>
      </c>
      <c r="BR921" s="10">
        <f t="shared" ca="1" si="676"/>
        <v>67281977.490690395</v>
      </c>
      <c r="BS921" s="82">
        <f t="shared" ca="1" si="657"/>
        <v>-2.3433848477536824E-9</v>
      </c>
      <c r="BT921" s="82">
        <f t="shared" ca="1" si="658"/>
        <v>-3.4288309057018498E-10</v>
      </c>
      <c r="BU921" s="82">
        <f t="shared" ca="1" si="659"/>
        <v>-4.2578247660364599E-9</v>
      </c>
      <c r="BV921" s="82">
        <f t="shared" ca="1" si="660"/>
        <v>-2.9943922343414556E-9</v>
      </c>
      <c r="BW921" s="82">
        <f t="shared" ca="1" si="677"/>
        <v>-9.9384849387017825E-9</v>
      </c>
      <c r="BX921" s="10">
        <f t="shared" ca="1" si="661"/>
        <v>-1.8625994260191893E-12</v>
      </c>
      <c r="BY921" s="10">
        <f t="shared" ca="1" si="662"/>
        <v>2.8902850229962428E-12</v>
      </c>
      <c r="BZ921" s="10">
        <f t="shared" ca="1" si="663"/>
        <v>-3.5034723983035463E-11</v>
      </c>
      <c r="CA921" s="10">
        <f t="shared" ca="1" si="664"/>
        <v>-2.0257049910634696E-11</v>
      </c>
      <c r="CB921" s="10">
        <v>0</v>
      </c>
      <c r="CC921" s="82">
        <f t="shared" ca="1" si="665"/>
        <v>3.9725652202851362E-13</v>
      </c>
      <c r="CD921" s="82">
        <f t="shared" ca="1" si="666"/>
        <v>3.4270724516460853E-13</v>
      </c>
      <c r="CE921" s="82">
        <f t="shared" ca="1" si="667"/>
        <v>1.8915613015532971E-10</v>
      </c>
      <c r="CF921" s="82">
        <f t="shared" ca="1" si="668"/>
        <v>3.7028113764059381E-11</v>
      </c>
      <c r="CG921" s="82">
        <f t="shared" ca="1" si="678"/>
        <v>2.269242076865822E-10</v>
      </c>
      <c r="CH921" s="13" t="str">
        <f t="shared" ca="1" si="679"/>
        <v/>
      </c>
      <c r="CI921" s="81">
        <f t="shared" ca="1" si="688"/>
        <v>0.1131775965863165</v>
      </c>
      <c r="CJ921" s="81">
        <f t="shared" ca="1" si="689"/>
        <v>0.13063724757458739</v>
      </c>
      <c r="CK921" s="81">
        <f t="shared" ca="1" si="690"/>
        <v>0.39004625943939081</v>
      </c>
      <c r="CL921" s="81">
        <f t="shared" ca="1" si="691"/>
        <v>0.17284488538116416</v>
      </c>
      <c r="CM921" s="89">
        <f t="shared" ca="1" si="680"/>
        <v>0.80670598898145884</v>
      </c>
    </row>
    <row r="922" spans="1:91" x14ac:dyDescent="0.3">
      <c r="A922">
        <v>857</v>
      </c>
      <c r="B922" s="3">
        <f t="shared" si="693"/>
        <v>2.5694444444444446</v>
      </c>
      <c r="C922" s="3">
        <f t="shared" si="681"/>
        <v>28.566666666666666</v>
      </c>
      <c r="D922" s="4">
        <f t="shared" ca="1" si="669"/>
        <v>922</v>
      </c>
      <c r="E922" s="58">
        <f>(0.5*(COS(B922*2*PI())+1)*('key variables'!$B$4-'key variables'!$B$6)+'key variables'!$B$6)/'key variables'!$B$4</f>
        <v>1</v>
      </c>
      <c r="F922" s="10">
        <f t="shared" ca="1" si="682"/>
        <v>11689222.907461114</v>
      </c>
      <c r="G922" s="10">
        <f t="shared" ca="1" si="683"/>
        <v>13492492.798713122</v>
      </c>
      <c r="H922" s="10">
        <f t="shared" ca="1" si="684"/>
        <v>40309474.521088287</v>
      </c>
      <c r="I922" s="10">
        <f t="shared" ca="1" si="685"/>
        <v>17912154.249750931</v>
      </c>
      <c r="J922" s="10">
        <f t="shared" ca="1" si="670"/>
        <v>83403344.477013454</v>
      </c>
      <c r="K922" s="82">
        <f t="shared" ca="1" si="646"/>
        <v>2249832.832292099</v>
      </c>
      <c r="L922" s="82">
        <f t="shared" ca="1" si="647"/>
        <v>2596909.4377209195</v>
      </c>
      <c r="M922" s="82">
        <f t="shared" ca="1" si="648"/>
        <v>7778311.98309422</v>
      </c>
      <c r="N922" s="82">
        <f t="shared" ca="1" si="649"/>
        <v>3496312.733215793</v>
      </c>
      <c r="O922" s="82">
        <f t="shared" ca="1" si="671"/>
        <v>16121366.986323033</v>
      </c>
      <c r="P922" s="10">
        <f ca="1">IF(IF($A922&gt;='key variables'!$B$26,K922*SUMPRODUCT(Z922:AC922,'control variables'!$O$3:$R$3)/J922+F$65*'key variables'!$B$25/scenario!J$65,K922*SUMPRODUCT(Z922:AC922,'control variables'!$O$7:$R$7)/J922+F$65*'key variables'!$B$25/scenario!J$65)&lt;'key variables'!$B$28,0,IF($A922&gt;='key variables'!$B$26,K922*SUMPRODUCT(Z922:AC922,'control variables'!$O$3:$R$3)/J922+F$65*'key variables'!$B$25/scenario!J$65,K922*SUMPRODUCT(Z922:AC922,'control variables'!$O$7:$R$7)/J922+F$65*'key variables'!$B$25/scenario!J$65))</f>
        <v>4.2941844013616802E-46</v>
      </c>
      <c r="Q922" s="10">
        <f ca="1">IF(IF($A922&gt;='key variables'!$B$26,L922*SUMPRODUCT(Z922:AC922,'control variables'!$O$4:$R$4)/J922+G$65*'key variables'!$B$25/scenario!J$65,L922*SUMPRODUCT(Z922:AC922,'control variables'!$O$7:$R$7)/J922+G$65*'key variables'!$B$25/scenario!J$65)&lt;'key variables'!$B$28,0,IF($A922&gt;='key variables'!$B$26,L922*SUMPRODUCT(Z922:AC922,'control variables'!$O$4:$R$4)/J922+G$65*'key variables'!$B$25/scenario!J$65,L922*SUMPRODUCT(Z922:AC922,'control variables'!$O$7:$R$7)/J922+G$65*'key variables'!$B$25/scenario!J$65))</f>
        <v>4.9566384840463893E-46</v>
      </c>
      <c r="R922" s="10">
        <f ca="1">IF(IF($A922&gt;='key variables'!$B$26,M922*SUMPRODUCT(Z922:AC922,'control variables'!$O$5:$R$5)/J922+H$65*'key variables'!$B$25/scenario!J$65,M922*SUMPRODUCT(Z922:AC922,'control variables'!$O$7:$R$7)/J922+H$65*'key variables'!$B$25/scenario!J$65)&lt;'key variables'!$B$28,0,IF($A922&gt;='key variables'!$B$26,M922*SUMPRODUCT(Z922:AC922,'control variables'!$O$5:$R$5)/J922+H$65*'key variables'!$B$25/scenario!J$65,M922*SUMPRODUCT(Z922:AC922,'control variables'!$O$7:$R$7)/J922+H$65*'key variables'!$B$25/scenario!J$65))</f>
        <v>1.4846216797671516E-45</v>
      </c>
      <c r="S922" s="10">
        <f ca="1">IF(IF($A922&gt;='key variables'!$B$26,N922*SUMPRODUCT(Z922:AC922,'control variables'!$O$6:$R$6)/J922+I$65*'key variables'!$B$25/scenario!J$65,N922*SUMPRODUCT(Z922:AC922,'control variables'!$O$7:$R$7)/J922+I$65*'key variables'!$B$25/scenario!J$65)&lt;'key variables'!$B$28,0,IF($A922&gt;='key variables'!$B$26,N922*SUMPRODUCT(Z922:AC922,'control variables'!$O$6:$R$6)/J922+I$65*'key variables'!$B$25/scenario!J$65,N922*SUMPRODUCT(Z922:AC922,'control variables'!$O$7:$R$7)/J922+I$65*'key variables'!$B$25/scenario!J$65))</f>
        <v>6.6733009607480999E-46</v>
      </c>
      <c r="T922" s="10">
        <f t="shared" ca="1" si="692"/>
        <v>3.0770340643827685E-45</v>
      </c>
      <c r="U922" s="82">
        <f ca="1">SUMPRODUCT(P892:P921,'control variables'!AD$7:AD$36)</f>
        <v>9.1044653452147232E-46</v>
      </c>
      <c r="V922" s="82">
        <f ca="1">SUMPRODUCT(Q892:Q921,'control variables'!AE$7:AE$36)</f>
        <v>1.0508990553001895E-45</v>
      </c>
      <c r="W922" s="82">
        <f ca="1">SUMPRODUCT(R892:R921,'control variables'!AF$7:AF$36)</f>
        <v>3.1476726127337193E-45</v>
      </c>
      <c r="X922" s="82">
        <f ca="1">SUMPRODUCT(S892:S921,'control variables'!AG$7:AG$36)</f>
        <v>1.4148632582255497E-45</v>
      </c>
      <c r="Y922" s="82">
        <f t="shared" ca="1" si="686"/>
        <v>6.5238814607809311E-45</v>
      </c>
      <c r="Z922" s="10">
        <f ca="1">IF($A922&gt;='key variables'!$B$26,SUMPRODUCT(P892:P921,'control variables'!V$7:V$36)*$E922,SUMPRODUCT(P892:P921,'control variables'!Z$7:Z$36)*$E922)</f>
        <v>2.2215817131291105E-45</v>
      </c>
      <c r="AA922" s="10">
        <f ca="1">IF($A922&gt;='key variables'!$B$26,SUMPRODUCT(Q892:Q921,'control variables'!W$7:W$36)*$E922,SUMPRODUCT(Q892:Q921,'control variables'!AA$7:AA$36)*$E922)</f>
        <v>2.5643000825157157E-45</v>
      </c>
      <c r="AB922" s="10">
        <f ca="1">IF($A922&gt;='key variables'!$B$26,SUMPRODUCT(R892:R921,'control variables'!X$7:X$36)*$E922,SUMPRODUCT(R892:R921,'control variables'!AB$7:AB$36)*$E922)</f>
        <v>7.6806398291602666E-45</v>
      </c>
      <c r="AC922" s="10">
        <f ca="1">IF($A922&gt;='key variables'!$B$26,SUMPRODUCT(S892:S921,'control variables'!Y$7:Y$36)*$E922,SUMPRODUCT(S892:S921,'control variables'!AC$7:AC$36)*$E922)</f>
        <v>3.4524095835064332E-45</v>
      </c>
      <c r="AD922" s="10">
        <f t="shared" ca="1" si="687"/>
        <v>1.5918931208311526E-44</v>
      </c>
      <c r="AE922" s="82">
        <f ca="1">SUMPRODUCT(P892:P921,'control variables'!AL$7:AL$36)</f>
        <v>3.0247959507284416E-45</v>
      </c>
      <c r="AF922" s="82">
        <f ca="1">SUMPRODUCT(Q892:Q921,'control variables'!AM$7:AM$36)</f>
        <v>3.4822953125077655E-45</v>
      </c>
      <c r="AG922" s="82">
        <f ca="1">SUMPRODUCT(R892:R921,'control variables'!AN$7:AN$36)</f>
        <v>9.9289391230250725E-45</v>
      </c>
      <c r="AH922" s="82">
        <f ca="1">SUMPRODUCT(S892:S921,'control variables'!AO$7:AO$36)</f>
        <v>4.2991321528122696E-45</v>
      </c>
      <c r="AI922" s="82">
        <f t="shared" ca="1" si="650"/>
        <v>2.0735162539073549E-44</v>
      </c>
      <c r="AJ922" s="10">
        <f ca="1">SUMPRODUCT(P892:P921,'control variables'!AP$7:AP$36)</f>
        <v>2.890204295707113E-48</v>
      </c>
      <c r="AK922" s="10">
        <f ca="1">SUMPRODUCT(Q892:Q921,'control variables'!AQ$7:AQ$36)</f>
        <v>8.3401738839600186E-48</v>
      </c>
      <c r="AL922" s="10">
        <f ca="1">SUMPRODUCT(R892:R921,'control variables'!AR$7:AR$36)</f>
        <v>2.9976774786399287E-46</v>
      </c>
      <c r="AM922" s="10">
        <f ca="1">SUMPRODUCT(S892:S921,'control variables'!AS$7:AS$36)</f>
        <v>2.2457353132278875E-46</v>
      </c>
      <c r="AN922" s="10">
        <f t="shared" ca="1" si="672"/>
        <v>5.3557165736644878E-46</v>
      </c>
      <c r="AO922" s="82">
        <f ca="1">SUMPRODUCT(P892:P921,'control variables'!AX$7:AX$36)</f>
        <v>3.9302367769174572E-48</v>
      </c>
      <c r="AP922" s="82">
        <f ca="1">SUMPRODUCT(Q892:Q921,'control variables'!AY$7:AY$36)</f>
        <v>9.0730909709914589E-48</v>
      </c>
      <c r="AQ922" s="82">
        <f ca="1">SUMPRODUCT(R892:R921,'control variables'!AZ$7:AZ$36)</f>
        <v>8.1527678091042176E-47</v>
      </c>
      <c r="AR922" s="82">
        <f ca="1">SUMPRODUCT(S892:S921,'control variables'!BA$7:BA$36)</f>
        <v>6.1077146223748622E-47</v>
      </c>
      <c r="AS922" s="82">
        <f t="shared" ca="1" si="673"/>
        <v>1.5560815206269972E-46</v>
      </c>
      <c r="AT922" s="10">
        <f ca="1">SUMPRODUCT(P892:P921,'control variables'!AT$7:AT$36)</f>
        <v>-3.4685873248982359E-48</v>
      </c>
      <c r="AU922" s="10">
        <f ca="1">SUMPRODUCT(Q892:Q921,'control variables'!AU$7:AU$36)</f>
        <v>3.7626541825466332E-48</v>
      </c>
      <c r="AV922" s="10">
        <f ca="1">SUMPRODUCT(R892:R921,'control variables'!AV$7:AV$36)</f>
        <v>1.6202290435461309E-45</v>
      </c>
      <c r="AW922" s="10">
        <f ca="1">SUMPRODUCT(S892:S921,'control variables'!AW$7:AW$36)</f>
        <v>1.2138082247126389E-45</v>
      </c>
      <c r="AX922" s="10">
        <f t="shared" ca="1" si="651"/>
        <v>2.8343313351164183E-45</v>
      </c>
      <c r="AY922" s="82">
        <f ca="1">SUMPRODUCT(P892:P921,'control variables'!BB$7:BB$36)</f>
        <v>1.2571771183900309E-47</v>
      </c>
      <c r="AZ922" s="82">
        <f ca="1">SUMPRODUCT(Q892:Q921,'control variables'!BC$7:BC$36)</f>
        <v>3.2057994100061069E-47</v>
      </c>
      <c r="BA922" s="82">
        <f ca="1">SUMPRODUCT(R892:R921,'control variables'!BD$7:BD$36)</f>
        <v>2.2441581268911155E-46</v>
      </c>
      <c r="BB922" s="82">
        <f ca="1">SUMPRODUCT(S892:S921,'control variables'!BE$7:BE$36)</f>
        <v>3.1891088978258589E-47</v>
      </c>
      <c r="BC922" s="82">
        <f t="shared" ca="1" si="674"/>
        <v>3.0093666695133154E-46</v>
      </c>
      <c r="BD922" s="10">
        <f ca="1">SUMPRODUCT(P892:P921,'control variables'!BF$7:BF$36)</f>
        <v>2.6299050293645796E-48</v>
      </c>
      <c r="BE922" s="10">
        <f ca="1">SUMPRODUCT(Q892:Q921,'control variables'!BG$7:BG$36)</f>
        <v>3.0356145101272523E-48</v>
      </c>
      <c r="BF922" s="10">
        <f ca="1">SUMPRODUCT(R892:R921,'control variables'!BH$7:BH$36)</f>
        <v>9.0923296658737734E-47</v>
      </c>
      <c r="BG922" s="10">
        <f ca="1">SUMPRODUCT(S892:S921,'control variables'!BI$7:BI$36)</f>
        <v>2.043478588573162E-46</v>
      </c>
      <c r="BH922" s="10">
        <f t="shared" ca="1" si="675"/>
        <v>3.0093667505554578E-46</v>
      </c>
      <c r="BI922" s="82">
        <f t="shared" ca="1" si="652"/>
        <v>3.0338991345874438E-45</v>
      </c>
      <c r="BJ922" s="82">
        <f t="shared" ca="1" si="653"/>
        <v>3.5181159607903727E-45</v>
      </c>
      <c r="BK922" s="82">
        <f t="shared" ca="1" si="654"/>
        <v>1.1773583979260316E-44</v>
      </c>
      <c r="BL922" s="82">
        <f t="shared" ca="1" si="655"/>
        <v>5.5448314665031669E-45</v>
      </c>
      <c r="BM922" s="82">
        <f t="shared" ca="1" si="645"/>
        <v>2.3870430541141295E-44</v>
      </c>
      <c r="BN922" s="10">
        <f ca="1">BN921+BI922-INDIRECT(ADDRESS(MAX($D922-'key variables'!$B$9*30,34),scenario!BI$4),TRUE)</f>
        <v>9439390.0751690175</v>
      </c>
      <c r="BO922" s="10">
        <f ca="1">BO921+BJ922-INDIRECT(ADDRESS(MAX($D922-'key variables'!$B$9*30,34),scenario!BJ$4),TRUE)</f>
        <v>10895583.360992203</v>
      </c>
      <c r="BP922" s="10">
        <f ca="1">BP921+BK922-INDIRECT(ADDRESS(MAX($D922-'key variables'!$B$9*30,34),scenario!BK$4),TRUE)</f>
        <v>32531162.537994072</v>
      </c>
      <c r="BQ922" s="10">
        <f ca="1">BQ921+BL922-INDIRECT(ADDRESS(MAX($D922-'key variables'!$B$9*30,34),scenario!BL$4),TRUE)</f>
        <v>14415841.516535141</v>
      </c>
      <c r="BR922" s="10">
        <f t="shared" ca="1" si="676"/>
        <v>67281977.490690395</v>
      </c>
      <c r="BS922" s="82">
        <f t="shared" ca="1" si="657"/>
        <v>-2.3433848477536824E-9</v>
      </c>
      <c r="BT922" s="82">
        <f t="shared" ca="1" si="658"/>
        <v>-3.4288309057018498E-10</v>
      </c>
      <c r="BU922" s="82">
        <f t="shared" ca="1" si="659"/>
        <v>-4.2578247660364599E-9</v>
      </c>
      <c r="BV922" s="82">
        <f t="shared" ca="1" si="660"/>
        <v>-2.9943922343414556E-9</v>
      </c>
      <c r="BW922" s="82">
        <f t="shared" ca="1" si="677"/>
        <v>-9.9384849387017825E-9</v>
      </c>
      <c r="BX922" s="10">
        <f t="shared" ca="1" si="661"/>
        <v>-1.8625994260191893E-12</v>
      </c>
      <c r="BY922" s="10">
        <f t="shared" ca="1" si="662"/>
        <v>2.8902850229962428E-12</v>
      </c>
      <c r="BZ922" s="10">
        <f t="shared" ca="1" si="663"/>
        <v>-3.5034723983035463E-11</v>
      </c>
      <c r="CA922" s="10">
        <f t="shared" ca="1" si="664"/>
        <v>-2.0257049910634696E-11</v>
      </c>
      <c r="CB922" s="10">
        <v>0</v>
      </c>
      <c r="CC922" s="82">
        <f t="shared" ca="1" si="665"/>
        <v>3.9725652202851362E-13</v>
      </c>
      <c r="CD922" s="82">
        <f t="shared" ca="1" si="666"/>
        <v>3.4270724516460853E-13</v>
      </c>
      <c r="CE922" s="82">
        <f t="shared" ca="1" si="667"/>
        <v>1.8915613015532971E-10</v>
      </c>
      <c r="CF922" s="82">
        <f t="shared" ca="1" si="668"/>
        <v>3.7028113764059381E-11</v>
      </c>
      <c r="CG922" s="82">
        <f t="shared" ca="1" si="678"/>
        <v>2.269242076865822E-10</v>
      </c>
      <c r="CH922" s="13" t="str">
        <f t="shared" ca="1" si="679"/>
        <v/>
      </c>
      <c r="CI922" s="81">
        <f t="shared" ca="1" si="688"/>
        <v>0.1131775965863165</v>
      </c>
      <c r="CJ922" s="81">
        <f t="shared" ca="1" si="689"/>
        <v>0.13063724757458739</v>
      </c>
      <c r="CK922" s="81">
        <f t="shared" ca="1" si="690"/>
        <v>0.39004625943939081</v>
      </c>
      <c r="CL922" s="81">
        <f t="shared" ca="1" si="691"/>
        <v>0.17284488538116416</v>
      </c>
      <c r="CM922" s="89">
        <f t="shared" ca="1" si="680"/>
        <v>0.80670598898145884</v>
      </c>
    </row>
    <row r="923" spans="1:91" x14ac:dyDescent="0.3">
      <c r="A923">
        <v>858</v>
      </c>
      <c r="B923" s="3">
        <f t="shared" si="693"/>
        <v>2.5722222222222224</v>
      </c>
      <c r="C923" s="3">
        <f t="shared" si="681"/>
        <v>28.6</v>
      </c>
      <c r="D923" s="4">
        <f t="shared" ca="1" si="669"/>
        <v>923</v>
      </c>
      <c r="E923" s="58">
        <f>(0.5*(COS(B923*2*PI())+1)*('key variables'!$B$4-'key variables'!$B$6)+'key variables'!$B$6)/'key variables'!$B$4</f>
        <v>1</v>
      </c>
      <c r="F923" s="10">
        <f t="shared" ca="1" si="682"/>
        <v>11689222.907461114</v>
      </c>
      <c r="G923" s="10">
        <f t="shared" ca="1" si="683"/>
        <v>13492492.798713122</v>
      </c>
      <c r="H923" s="10">
        <f t="shared" ca="1" si="684"/>
        <v>40309474.521088287</v>
      </c>
      <c r="I923" s="10">
        <f t="shared" ca="1" si="685"/>
        <v>17912154.249750931</v>
      </c>
      <c r="J923" s="10">
        <f t="shared" ca="1" si="670"/>
        <v>83403344.477013454</v>
      </c>
      <c r="K923" s="82">
        <f t="shared" ca="1" si="646"/>
        <v>2249832.832292099</v>
      </c>
      <c r="L923" s="82">
        <f t="shared" ca="1" si="647"/>
        <v>2596909.4377209195</v>
      </c>
      <c r="M923" s="82">
        <f t="shared" ca="1" si="648"/>
        <v>7778311.98309422</v>
      </c>
      <c r="N923" s="82">
        <f t="shared" ca="1" si="649"/>
        <v>3496312.733215793</v>
      </c>
      <c r="O923" s="82">
        <f t="shared" ca="1" si="671"/>
        <v>16121366.986323033</v>
      </c>
      <c r="P923" s="10">
        <f ca="1">IF(IF($A923&gt;='key variables'!$B$26,K923*SUMPRODUCT(Z923:AC923,'control variables'!$O$3:$R$3)/J923+F$65*'key variables'!$B$25/scenario!J$65,K923*SUMPRODUCT(Z923:AC923,'control variables'!$O$7:$R$7)/J923+F$65*'key variables'!$B$25/scenario!J$65)&lt;'key variables'!$B$28,0,IF($A923&gt;='key variables'!$B$26,K923*SUMPRODUCT(Z923:AC923,'control variables'!$O$3:$R$3)/J923+F$65*'key variables'!$B$25/scenario!J$65,K923*SUMPRODUCT(Z923:AC923,'control variables'!$O$7:$R$7)/J923+F$65*'key variables'!$B$25/scenario!J$65))</f>
        <v>3.694927647077814E-46</v>
      </c>
      <c r="Q923" s="10">
        <f ca="1">IF(IF($A923&gt;='key variables'!$B$26,L923*SUMPRODUCT(Z923:AC923,'control variables'!$O$4:$R$4)/J923+G$65*'key variables'!$B$25/scenario!J$65,L923*SUMPRODUCT(Z923:AC923,'control variables'!$O$7:$R$7)/J923+G$65*'key variables'!$B$25/scenario!J$65)&lt;'key variables'!$B$28,0,IF($A923&gt;='key variables'!$B$26,L923*SUMPRODUCT(Z923:AC923,'control variables'!$O$4:$R$4)/J923+G$65*'key variables'!$B$25/scenario!J$65,L923*SUMPRODUCT(Z923:AC923,'control variables'!$O$7:$R$7)/J923+G$65*'key variables'!$B$25/scenario!J$65))</f>
        <v>4.2649357501893462E-46</v>
      </c>
      <c r="R923" s="10">
        <f ca="1">IF(IF($A923&gt;='key variables'!$B$26,M923*SUMPRODUCT(Z923:AC923,'control variables'!$O$5:$R$5)/J923+H$65*'key variables'!$B$25/scenario!J$65,M923*SUMPRODUCT(Z923:AC923,'control variables'!$O$7:$R$7)/J923+H$65*'key variables'!$B$25/scenario!J$65)&lt;'key variables'!$B$28,0,IF($A923&gt;='key variables'!$B$26,M923*SUMPRODUCT(Z923:AC923,'control variables'!$O$5:$R$5)/J923+H$65*'key variables'!$B$25/scenario!J$65,M923*SUMPRODUCT(Z923:AC923,'control variables'!$O$7:$R$7)/J923+H$65*'key variables'!$B$25/scenario!J$65))</f>
        <v>1.277441576165962E-45</v>
      </c>
      <c r="S923" s="10">
        <f ca="1">IF(IF($A923&gt;='key variables'!$B$26,N923*SUMPRODUCT(Z923:AC923,'control variables'!$O$6:$R$6)/J923+I$65*'key variables'!$B$25/scenario!J$65,N923*SUMPRODUCT(Z923:AC923,'control variables'!$O$7:$R$7)/J923+I$65*'key variables'!$B$25/scenario!J$65)&lt;'key variables'!$B$28,0,IF($A923&gt;='key variables'!$B$26,N923*SUMPRODUCT(Z923:AC923,'control variables'!$O$6:$R$6)/J923+I$65*'key variables'!$B$25/scenario!J$65,N923*SUMPRODUCT(Z923:AC923,'control variables'!$O$7:$R$7)/J923+I$65*'key variables'!$B$25/scenario!J$65))</f>
        <v>5.7420366506199108E-46</v>
      </c>
      <c r="T923" s="10">
        <f t="shared" ca="1" si="692"/>
        <v>2.6476315809546688E-45</v>
      </c>
      <c r="U923" s="82">
        <f ca="1">SUMPRODUCT(P893:P922,'control variables'!AD$7:AD$36)</f>
        <v>7.8339301649990672E-46</v>
      </c>
      <c r="V923" s="82">
        <f ca="1">SUMPRODUCT(Q893:Q922,'control variables'!AE$7:AE$36)</f>
        <v>9.0424527937955632E-46</v>
      </c>
      <c r="W923" s="82">
        <f ca="1">SUMPRODUCT(R893:R922,'control variables'!AF$7:AF$36)</f>
        <v>2.7084124652521862E-45</v>
      </c>
      <c r="X923" s="82">
        <f ca="1">SUMPRODUCT(S893:S922,'control variables'!AG$7:AG$36)</f>
        <v>1.217417996300868E-45</v>
      </c>
      <c r="Y923" s="82">
        <f t="shared" ca="1" si="686"/>
        <v>5.6134687574325175E-45</v>
      </c>
      <c r="Z923" s="10">
        <f ca="1">IF($A923&gt;='key variables'!$B$26,SUMPRODUCT(P893:P922,'control variables'!V$7:V$36)*$E923,SUMPRODUCT(P893:P922,'control variables'!Z$7:Z$36)*$E923)</f>
        <v>1.9115582669156711E-45</v>
      </c>
      <c r="AA923" s="10">
        <f ca="1">IF($A923&gt;='key variables'!$B$26,SUMPRODUCT(Q893:Q922,'control variables'!W$7:W$36)*$E923,SUMPRODUCT(Q893:Q922,'control variables'!AA$7:AA$36)*$E923)</f>
        <v>2.2064500227998491E-45</v>
      </c>
      <c r="AB923" s="10">
        <f ca="1">IF($A923&gt;='key variables'!$B$26,SUMPRODUCT(R893:R922,'control variables'!X$7:X$36)*$E923,SUMPRODUCT(R893:R922,'control variables'!AB$7:AB$36)*$E923)</f>
        <v>6.6088006008806267E-45</v>
      </c>
      <c r="AC923" s="10">
        <f ca="1">IF($A923&gt;='key variables'!$B$26,SUMPRODUCT(S893:S922,'control variables'!Y$7:Y$36)*$E923,SUMPRODUCT(S893:S922,'control variables'!AC$7:AC$36)*$E923)</f>
        <v>2.9706231560734282E-45</v>
      </c>
      <c r="AD923" s="10">
        <f t="shared" ca="1" si="687"/>
        <v>1.3697432046669574E-44</v>
      </c>
      <c r="AE923" s="82">
        <f ca="1">SUMPRODUCT(P893:P922,'control variables'!AL$7:AL$36)</f>
        <v>2.6026833364611721E-45</v>
      </c>
      <c r="AF923" s="82">
        <f ca="1">SUMPRODUCT(Q893:Q922,'control variables'!AM$7:AM$36)</f>
        <v>2.9963383084793383E-45</v>
      </c>
      <c r="AG923" s="82">
        <f ca="1">SUMPRODUCT(R893:R922,'control variables'!AN$7:AN$36)</f>
        <v>8.5433479894772508E-45</v>
      </c>
      <c r="AH923" s="82">
        <f ca="1">SUMPRODUCT(S893:S922,'control variables'!AO$7:AO$36)</f>
        <v>3.6991849359869378E-45</v>
      </c>
      <c r="AI923" s="82">
        <f t="shared" ca="1" si="650"/>
        <v>1.7841554570404699E-44</v>
      </c>
      <c r="AJ923" s="10">
        <f ca="1">SUMPRODUCT(P893:P922,'control variables'!AP$7:AP$36)</f>
        <v>2.48687405098974E-48</v>
      </c>
      <c r="AK923" s="10">
        <f ca="1">SUMPRODUCT(Q893:Q922,'control variables'!AQ$7:AQ$36)</f>
        <v>7.1762961682568639E-48</v>
      </c>
      <c r="AL923" s="10">
        <f ca="1">SUMPRODUCT(R893:R922,'control variables'!AR$7:AR$36)</f>
        <v>2.5793492681257321E-46</v>
      </c>
      <c r="AM923" s="10">
        <f ca="1">SUMPRODUCT(S893:S922,'control variables'!AS$7:AS$36)</f>
        <v>1.9323412134405421E-46</v>
      </c>
      <c r="AN923" s="10">
        <f t="shared" ca="1" si="672"/>
        <v>4.6083221837587407E-46</v>
      </c>
      <c r="AO923" s="82">
        <f ca="1">SUMPRODUCT(P893:P922,'control variables'!AX$7:AX$36)</f>
        <v>3.3817691950977747E-48</v>
      </c>
      <c r="AP923" s="82">
        <f ca="1">SUMPRODUCT(Q893:Q922,'control variables'!AY$7:AY$36)</f>
        <v>7.8069341089632483E-48</v>
      </c>
      <c r="AQ923" s="82">
        <f ca="1">SUMPRODUCT(R893:R922,'control variables'!AZ$7:AZ$36)</f>
        <v>7.0150427560849376E-47</v>
      </c>
      <c r="AR923" s="82">
        <f ca="1">SUMPRODUCT(S893:S922,'control variables'!BA$7:BA$36)</f>
        <v>5.2553783231847606E-47</v>
      </c>
      <c r="AS923" s="82">
        <f t="shared" ca="1" si="673"/>
        <v>1.3389291409675801E-46</v>
      </c>
      <c r="AT923" s="10">
        <f ca="1">SUMPRODUCT(P893:P922,'control variables'!AT$7:AT$36)</f>
        <v>-2.9845432811423218E-48</v>
      </c>
      <c r="AU923" s="10">
        <f ca="1">SUMPRODUCT(Q893:Q922,'control variables'!AU$7:AU$36)</f>
        <v>3.2375728813778904E-48</v>
      </c>
      <c r="AV923" s="10">
        <f ca="1">SUMPRODUCT(R893:R922,'control variables'!AV$7:AV$36)</f>
        <v>1.3941248274523772E-45</v>
      </c>
      <c r="AW923" s="10">
        <f ca="1">SUMPRODUCT(S893:S922,'control variables'!AW$7:AW$36)</f>
        <v>1.044420348208382E-45</v>
      </c>
      <c r="AX923" s="10">
        <f t="shared" ca="1" si="651"/>
        <v>2.4387982052609948E-45</v>
      </c>
      <c r="AY923" s="82">
        <f ca="1">SUMPRODUCT(P893:P922,'control variables'!BB$7:BB$36)</f>
        <v>1.08173707923208E-47</v>
      </c>
      <c r="AZ923" s="82">
        <f ca="1">SUMPRODUCT(Q893:Q922,'control variables'!BC$7:BC$36)</f>
        <v>2.7584276230106029E-47</v>
      </c>
      <c r="BA923" s="82">
        <f ca="1">SUMPRODUCT(R893:R922,'control variables'!BD$7:BD$36)</f>
        <v>1.9309841246768442E-46</v>
      </c>
      <c r="BB923" s="82">
        <f ca="1">SUMPRODUCT(S893:S922,'control variables'!BE$7:BE$36)</f>
        <v>2.7440662847133615E-47</v>
      </c>
      <c r="BC923" s="82">
        <f t="shared" ca="1" si="674"/>
        <v>2.5894072233724486E-46</v>
      </c>
      <c r="BD923" s="10">
        <f ca="1">SUMPRODUCT(P893:P922,'control variables'!BF$7:BF$36)</f>
        <v>2.2628997485778272E-48</v>
      </c>
      <c r="BE923" s="10">
        <f ca="1">SUMPRODUCT(Q893:Q922,'control variables'!BG$7:BG$36)</f>
        <v>2.6119921575289271E-48</v>
      </c>
      <c r="BF923" s="10">
        <f ca="1">SUMPRODUCT(R893:R922,'control variables'!BH$7:BH$36)</f>
        <v>7.8234880290957451E-47</v>
      </c>
      <c r="BG923" s="10">
        <f ca="1">SUMPRODUCT(S893:S922,'control variables'!BI$7:BI$36)</f>
        <v>1.758309571134455E-46</v>
      </c>
      <c r="BH923" s="10">
        <f t="shared" ca="1" si="675"/>
        <v>2.589407293105097E-46</v>
      </c>
      <c r="BI923" s="82">
        <f t="shared" ca="1" si="652"/>
        <v>2.6105161639723508E-45</v>
      </c>
      <c r="BJ923" s="82">
        <f t="shared" ca="1" si="653"/>
        <v>3.0271601575908218E-45</v>
      </c>
      <c r="BK923" s="82">
        <f t="shared" ca="1" si="654"/>
        <v>1.0130571229397312E-44</v>
      </c>
      <c r="BL923" s="82">
        <f t="shared" ca="1" si="655"/>
        <v>4.7710459470424533E-45</v>
      </c>
      <c r="BM923" s="82">
        <f t="shared" ca="1" si="645"/>
        <v>2.053929349800294E-44</v>
      </c>
      <c r="BN923" s="10">
        <f ca="1">BN922+BI923-INDIRECT(ADDRESS(MAX($D923-'key variables'!$B$9*30,34),scenario!BI$4),TRUE)</f>
        <v>9439390.0751690175</v>
      </c>
      <c r="BO923" s="10">
        <f ca="1">BO922+BJ923-INDIRECT(ADDRESS(MAX($D923-'key variables'!$B$9*30,34),scenario!BJ$4),TRUE)</f>
        <v>10895583.360992203</v>
      </c>
      <c r="BP923" s="10">
        <f ca="1">BP922+BK923-INDIRECT(ADDRESS(MAX($D923-'key variables'!$B$9*30,34),scenario!BK$4),TRUE)</f>
        <v>32531162.537994072</v>
      </c>
      <c r="BQ923" s="10">
        <f ca="1">BQ922+BL923-INDIRECT(ADDRESS(MAX($D923-'key variables'!$B$9*30,34),scenario!BL$4),TRUE)</f>
        <v>14415841.516535141</v>
      </c>
      <c r="BR923" s="10">
        <f t="shared" ca="1" si="676"/>
        <v>67281977.490690395</v>
      </c>
      <c r="BS923" s="82">
        <f t="shared" ca="1" si="657"/>
        <v>-2.3433848477536824E-9</v>
      </c>
      <c r="BT923" s="82">
        <f t="shared" ca="1" si="658"/>
        <v>-3.4288309057018498E-10</v>
      </c>
      <c r="BU923" s="82">
        <f t="shared" ca="1" si="659"/>
        <v>-4.2578247660364599E-9</v>
      </c>
      <c r="BV923" s="82">
        <f t="shared" ca="1" si="660"/>
        <v>-2.9943922343414556E-9</v>
      </c>
      <c r="BW923" s="82">
        <f t="shared" ca="1" si="677"/>
        <v>-9.9384849387017825E-9</v>
      </c>
      <c r="BX923" s="10">
        <f t="shared" ca="1" si="661"/>
        <v>-1.8625994260191893E-12</v>
      </c>
      <c r="BY923" s="10">
        <f t="shared" ca="1" si="662"/>
        <v>2.8902850229962428E-12</v>
      </c>
      <c r="BZ923" s="10">
        <f t="shared" ca="1" si="663"/>
        <v>-3.5034723983035463E-11</v>
      </c>
      <c r="CA923" s="10">
        <f t="shared" ca="1" si="664"/>
        <v>-2.0257049910634696E-11</v>
      </c>
      <c r="CB923" s="10">
        <v>0</v>
      </c>
      <c r="CC923" s="82">
        <f t="shared" ca="1" si="665"/>
        <v>3.9725652202851362E-13</v>
      </c>
      <c r="CD923" s="82">
        <f t="shared" ca="1" si="666"/>
        <v>3.4270724516460853E-13</v>
      </c>
      <c r="CE923" s="82">
        <f t="shared" ca="1" si="667"/>
        <v>1.8915613015532971E-10</v>
      </c>
      <c r="CF923" s="82">
        <f t="shared" ca="1" si="668"/>
        <v>3.7028113764059381E-11</v>
      </c>
      <c r="CG923" s="82">
        <f t="shared" ca="1" si="678"/>
        <v>2.269242076865822E-10</v>
      </c>
      <c r="CH923" s="13" t="str">
        <f t="shared" ca="1" si="679"/>
        <v/>
      </c>
      <c r="CI923" s="81">
        <f t="shared" ca="1" si="688"/>
        <v>0.1131775965863165</v>
      </c>
      <c r="CJ923" s="81">
        <f t="shared" ca="1" si="689"/>
        <v>0.13063724757458739</v>
      </c>
      <c r="CK923" s="81">
        <f t="shared" ca="1" si="690"/>
        <v>0.39004625943939081</v>
      </c>
      <c r="CL923" s="81">
        <f t="shared" ca="1" si="691"/>
        <v>0.17284488538116416</v>
      </c>
      <c r="CM923" s="89">
        <f t="shared" ca="1" si="680"/>
        <v>0.80670598898145884</v>
      </c>
    </row>
    <row r="924" spans="1:91" x14ac:dyDescent="0.3">
      <c r="A924">
        <v>859</v>
      </c>
      <c r="B924" s="3">
        <f t="shared" si="693"/>
        <v>2.5750000000000002</v>
      </c>
      <c r="C924" s="3">
        <f t="shared" si="681"/>
        <v>28.633333333333333</v>
      </c>
      <c r="D924" s="4">
        <f t="shared" ca="1" si="669"/>
        <v>924</v>
      </c>
      <c r="E924" s="58">
        <f>(0.5*(COS(B924*2*PI())+1)*('key variables'!$B$4-'key variables'!$B$6)+'key variables'!$B$6)/'key variables'!$B$4</f>
        <v>1</v>
      </c>
      <c r="F924" s="10">
        <f t="shared" ca="1" si="682"/>
        <v>11689222.907461114</v>
      </c>
      <c r="G924" s="10">
        <f t="shared" ca="1" si="683"/>
        <v>13492492.798713122</v>
      </c>
      <c r="H924" s="10">
        <f t="shared" ca="1" si="684"/>
        <v>40309474.521088287</v>
      </c>
      <c r="I924" s="10">
        <f t="shared" ca="1" si="685"/>
        <v>17912154.249750931</v>
      </c>
      <c r="J924" s="10">
        <f t="shared" ca="1" si="670"/>
        <v>83403344.477013454</v>
      </c>
      <c r="K924" s="82">
        <f t="shared" ca="1" si="646"/>
        <v>2249832.832292099</v>
      </c>
      <c r="L924" s="82">
        <f t="shared" ca="1" si="647"/>
        <v>2596909.4377209195</v>
      </c>
      <c r="M924" s="82">
        <f t="shared" ca="1" si="648"/>
        <v>7778311.98309422</v>
      </c>
      <c r="N924" s="82">
        <f t="shared" ca="1" si="649"/>
        <v>3496312.733215793</v>
      </c>
      <c r="O924" s="82">
        <f t="shared" ca="1" si="671"/>
        <v>16121366.986323033</v>
      </c>
      <c r="P924" s="10">
        <f ca="1">IF(IF($A924&gt;='key variables'!$B$26,K924*SUMPRODUCT(Z924:AC924,'control variables'!$O$3:$R$3)/J924+F$65*'key variables'!$B$25/scenario!J$65,K924*SUMPRODUCT(Z924:AC924,'control variables'!$O$7:$R$7)/J924+F$65*'key variables'!$B$25/scenario!J$65)&lt;'key variables'!$B$28,0,IF($A924&gt;='key variables'!$B$26,K924*SUMPRODUCT(Z924:AC924,'control variables'!$O$3:$R$3)/J924+F$65*'key variables'!$B$25/scenario!J$65,K924*SUMPRODUCT(Z924:AC924,'control variables'!$O$7:$R$7)/J924+F$65*'key variables'!$B$25/scenario!J$65))</f>
        <v>3.1792976363126844E-46</v>
      </c>
      <c r="Q924" s="10">
        <f ca="1">IF(IF($A924&gt;='key variables'!$B$26,L924*SUMPRODUCT(Z924:AC924,'control variables'!$O$4:$R$4)/J924+G$65*'key variables'!$B$25/scenario!J$65,L924*SUMPRODUCT(Z924:AC924,'control variables'!$O$7:$R$7)/J924+G$65*'key variables'!$B$25/scenario!J$65)&lt;'key variables'!$B$28,0,IF($A924&gt;='key variables'!$B$26,L924*SUMPRODUCT(Z924:AC924,'control variables'!$O$4:$R$4)/J924+G$65*'key variables'!$B$25/scenario!J$65,L924*SUMPRODUCT(Z924:AC924,'control variables'!$O$7:$R$7)/J924+G$65*'key variables'!$B$25/scenario!J$65))</f>
        <v>3.6697606677971565E-46</v>
      </c>
      <c r="R924" s="10">
        <f ca="1">IF(IF($A924&gt;='key variables'!$B$26,M924*SUMPRODUCT(Z924:AC924,'control variables'!$O$5:$R$5)/J924+H$65*'key variables'!$B$25/scenario!J$65,M924*SUMPRODUCT(Z924:AC924,'control variables'!$O$7:$R$7)/J924+H$65*'key variables'!$B$25/scenario!J$65)&lt;'key variables'!$B$28,0,IF($A924&gt;='key variables'!$B$26,M924*SUMPRODUCT(Z924:AC924,'control variables'!$O$5:$R$5)/J924+H$65*'key variables'!$B$25/scenario!J$65,M924*SUMPRODUCT(Z924:AC924,'control variables'!$O$7:$R$7)/J924+H$65*'key variables'!$B$25/scenario!J$65))</f>
        <v>1.0991736162530766E-45</v>
      </c>
      <c r="S924" s="10">
        <f ca="1">IF(IF($A924&gt;='key variables'!$B$26,N924*SUMPRODUCT(Z924:AC924,'control variables'!$O$6:$R$6)/J924+I$65*'key variables'!$B$25/scenario!J$65,N924*SUMPRODUCT(Z924:AC924,'control variables'!$O$7:$R$7)/J924+I$65*'key variables'!$B$25/scenario!J$65)&lt;'key variables'!$B$28,0,IF($A924&gt;='key variables'!$B$26,N924*SUMPRODUCT(Z924:AC924,'control variables'!$O$6:$R$6)/J924+I$65*'key variables'!$B$25/scenario!J$65,N924*SUMPRODUCT(Z924:AC924,'control variables'!$O$7:$R$7)/J924+I$65*'key variables'!$B$25/scenario!J$65))</f>
        <v>4.9407309951994375E-46</v>
      </c>
      <c r="T924" s="10">
        <f t="shared" ca="1" si="692"/>
        <v>2.2781525461840044E-45</v>
      </c>
      <c r="U924" s="82">
        <f ca="1">SUMPRODUCT(P894:P923,'control variables'!AD$7:AD$36)</f>
        <v>6.7406991518001025E-46</v>
      </c>
      <c r="V924" s="82">
        <f ca="1">SUMPRODUCT(Q894:Q923,'control variables'!AE$7:AE$36)</f>
        <v>7.7805715130902615E-46</v>
      </c>
      <c r="W924" s="82">
        <f ca="1">SUMPRODUCT(R894:R923,'control variables'!AF$7:AF$36)</f>
        <v>2.3304514110705517E-45</v>
      </c>
      <c r="X924" s="82">
        <f ca="1">SUMPRODUCT(S894:S923,'control variables'!AG$7:AG$36)</f>
        <v>1.047526373379717E-45</v>
      </c>
      <c r="Y924" s="82">
        <f t="shared" ca="1" si="686"/>
        <v>4.8301048509393053E-45</v>
      </c>
      <c r="Z924" s="10">
        <f ca="1">IF($A924&gt;='key variables'!$B$26,SUMPRODUCT(P894:P923,'control variables'!V$7:V$36)*$E924,SUMPRODUCT(P894:P923,'control variables'!Z$7:Z$36)*$E924)</f>
        <v>1.6447988323899581E-45</v>
      </c>
      <c r="AA924" s="10">
        <f ca="1">IF($A924&gt;='key variables'!$B$26,SUMPRODUCT(Q894:Q923,'control variables'!W$7:W$36)*$E924,SUMPRODUCT(Q894:Q923,'control variables'!AA$7:AA$36)*$E924)</f>
        <v>1.898538215674537E-45</v>
      </c>
      <c r="AB924" s="10">
        <f ca="1">IF($A924&gt;='key variables'!$B$26,SUMPRODUCT(R894:R923,'control variables'!X$7:X$36)*$E924,SUMPRODUCT(R894:R923,'control variables'!AB$7:AB$36)*$E924)</f>
        <v>5.6865373658557953E-45</v>
      </c>
      <c r="AC924" s="10">
        <f ca="1">IF($A924&gt;='key variables'!$B$26,SUMPRODUCT(S894:S923,'control variables'!Y$7:Y$36)*$E924,SUMPRODUCT(S894:S923,'control variables'!AC$7:AC$36)*$E924)</f>
        <v>2.5560703971968951E-45</v>
      </c>
      <c r="AD924" s="10">
        <f t="shared" ca="1" si="687"/>
        <v>1.1785944811117185E-44</v>
      </c>
      <c r="AE924" s="82">
        <f ca="1">SUMPRODUCT(P894:P923,'control variables'!AL$7:AL$36)</f>
        <v>2.2394768639720411E-45</v>
      </c>
      <c r="AF924" s="82">
        <f ca="1">SUMPRODUCT(Q894:Q923,'control variables'!AM$7:AM$36)</f>
        <v>2.5781969801967515E-45</v>
      </c>
      <c r="AG924" s="82">
        <f ca="1">SUMPRODUCT(R894:R923,'control variables'!AN$7:AN$36)</f>
        <v>7.3511171702166012E-45</v>
      </c>
      <c r="AH924" s="82">
        <f ca="1">SUMPRODUCT(S894:S923,'control variables'!AO$7:AO$36)</f>
        <v>3.1829608172620015E-45</v>
      </c>
      <c r="AI924" s="82">
        <f t="shared" ca="1" si="650"/>
        <v>1.5351751831647397E-44</v>
      </c>
      <c r="AJ924" s="10">
        <f ca="1">SUMPRODUCT(P894:P923,'control variables'!AP$7:AP$36)</f>
        <v>2.1398288538537439E-48</v>
      </c>
      <c r="AK924" s="10">
        <f ca="1">SUMPRODUCT(Q894:Q923,'control variables'!AQ$7:AQ$36)</f>
        <v>6.1748384879099989E-48</v>
      </c>
      <c r="AL924" s="10">
        <f ca="1">SUMPRODUCT(R894:R923,'control variables'!AR$7:AR$36)</f>
        <v>2.2193990829191166E-46</v>
      </c>
      <c r="AM924" s="10">
        <f ca="1">SUMPRODUCT(S894:S923,'control variables'!AS$7:AS$36)</f>
        <v>1.6626815026539861E-46</v>
      </c>
      <c r="AN924" s="10">
        <f t="shared" ca="1" si="672"/>
        <v>3.9652272589907407E-46</v>
      </c>
      <c r="AO924" s="82">
        <f ca="1">SUMPRODUCT(P894:P923,'control variables'!AX$7:AX$36)</f>
        <v>2.9098406884996786E-48</v>
      </c>
      <c r="AP924" s="82">
        <f ca="1">SUMPRODUCT(Q894:Q923,'control variables'!AY$7:AY$36)</f>
        <v>6.7174704162625275E-48</v>
      </c>
      <c r="AQ924" s="82">
        <f ca="1">SUMPRODUCT(R894:R923,'control variables'!AZ$7:AZ$36)</f>
        <v>6.0360881141182381E-47</v>
      </c>
      <c r="AR924" s="82">
        <f ca="1">SUMPRODUCT(S894:S923,'control variables'!BA$7:BA$36)</f>
        <v>4.5219862137339325E-47</v>
      </c>
      <c r="AS924" s="82">
        <f t="shared" ca="1" si="673"/>
        <v>1.152080543832839E-46</v>
      </c>
      <c r="AT924" s="10">
        <f ca="1">SUMPRODUCT(P894:P923,'control variables'!AT$7:AT$36)</f>
        <v>-2.5680479580467567E-48</v>
      </c>
      <c r="AU924" s="10">
        <f ca="1">SUMPRODUCT(Q894:Q923,'control variables'!AU$7:AU$36)</f>
        <v>2.7857670818792085E-48</v>
      </c>
      <c r="AV924" s="10">
        <f ca="1">SUMPRODUCT(R894:R923,'control variables'!AV$7:AV$36)</f>
        <v>1.1995736295809606E-45</v>
      </c>
      <c r="AW924" s="10">
        <f ca="1">SUMPRODUCT(S894:S923,'control variables'!AW$7:AW$36)</f>
        <v>8.986706808729701E-46</v>
      </c>
      <c r="AX924" s="10">
        <f t="shared" ca="1" si="651"/>
        <v>2.0984620295777631E-45</v>
      </c>
      <c r="AY924" s="82">
        <f ca="1">SUMPRODUCT(P894:P923,'control variables'!BB$7:BB$36)</f>
        <v>9.3077983322197126E-48</v>
      </c>
      <c r="AZ924" s="82">
        <f ca="1">SUMPRODUCT(Q894:Q923,'control variables'!BC$7:BC$36)</f>
        <v>2.3734869148826211E-47</v>
      </c>
      <c r="BA924" s="82">
        <f ca="1">SUMPRODUCT(R894:R923,'control variables'!BD$7:BD$36)</f>
        <v>1.66151379667682E-46</v>
      </c>
      <c r="BB924" s="82">
        <f ca="1">SUMPRODUCT(S894:S923,'control variables'!BE$7:BE$36)</f>
        <v>2.361129712451658E-47</v>
      </c>
      <c r="BC924" s="82">
        <f t="shared" ca="1" si="674"/>
        <v>2.2280534427324448E-46</v>
      </c>
      <c r="BD924" s="10">
        <f ca="1">SUMPRODUCT(P894:P923,'control variables'!BF$7:BF$36)</f>
        <v>1.947110338562616E-48</v>
      </c>
      <c r="BE924" s="10">
        <f ca="1">SUMPRODUCT(Q894:Q923,'control variables'!BG$7:BG$36)</f>
        <v>2.2474866318604529E-48</v>
      </c>
      <c r="BF924" s="10">
        <f ca="1">SUMPRODUCT(R894:R923,'control variables'!BH$7:BH$36)</f>
        <v>6.7317142240379193E-47</v>
      </c>
      <c r="BG924" s="10">
        <f ca="1">SUMPRODUCT(S894:S923,'control variables'!BI$7:BI$36)</f>
        <v>1.512936110625826E-46</v>
      </c>
      <c r="BH924" s="10">
        <f t="shared" ca="1" si="675"/>
        <v>2.2280535027338487E-46</v>
      </c>
      <c r="BI924" s="82">
        <f t="shared" ca="1" si="652"/>
        <v>2.2462166143462139E-45</v>
      </c>
      <c r="BJ924" s="82">
        <f t="shared" ca="1" si="653"/>
        <v>2.604717616427457E-45</v>
      </c>
      <c r="BK924" s="82">
        <f t="shared" ca="1" si="654"/>
        <v>8.7168421794652443E-45</v>
      </c>
      <c r="BL924" s="82">
        <f t="shared" ca="1" si="655"/>
        <v>4.1052427952594886E-45</v>
      </c>
      <c r="BM924" s="82">
        <f t="shared" ca="1" si="645"/>
        <v>1.7673019205498402E-44</v>
      </c>
      <c r="BN924" s="10">
        <f ca="1">BN923+BI924-INDIRECT(ADDRESS(MAX($D924-'key variables'!$B$9*30,34),scenario!BI$4),TRUE)</f>
        <v>9439390.0751690175</v>
      </c>
      <c r="BO924" s="10">
        <f ca="1">BO923+BJ924-INDIRECT(ADDRESS(MAX($D924-'key variables'!$B$9*30,34),scenario!BJ$4),TRUE)</f>
        <v>10895583.360992203</v>
      </c>
      <c r="BP924" s="10">
        <f ca="1">BP923+BK924-INDIRECT(ADDRESS(MAX($D924-'key variables'!$B$9*30,34),scenario!BK$4),TRUE)</f>
        <v>32531162.537994072</v>
      </c>
      <c r="BQ924" s="10">
        <f ca="1">BQ923+BL924-INDIRECT(ADDRESS(MAX($D924-'key variables'!$B$9*30,34),scenario!BL$4),TRUE)</f>
        <v>14415841.516535141</v>
      </c>
      <c r="BR924" s="10">
        <f t="shared" ca="1" si="676"/>
        <v>67281977.490690395</v>
      </c>
      <c r="BS924" s="82">
        <f t="shared" ca="1" si="657"/>
        <v>-2.3433848477536824E-9</v>
      </c>
      <c r="BT924" s="82">
        <f t="shared" ca="1" si="658"/>
        <v>-3.4288309057018498E-10</v>
      </c>
      <c r="BU924" s="82">
        <f t="shared" ca="1" si="659"/>
        <v>-4.2578247660364599E-9</v>
      </c>
      <c r="BV924" s="82">
        <f t="shared" ca="1" si="660"/>
        <v>-2.9943922343414556E-9</v>
      </c>
      <c r="BW924" s="82">
        <f t="shared" ca="1" si="677"/>
        <v>-9.9384849387017825E-9</v>
      </c>
      <c r="BX924" s="10">
        <f t="shared" ca="1" si="661"/>
        <v>-1.8625994260191893E-12</v>
      </c>
      <c r="BY924" s="10">
        <f t="shared" ca="1" si="662"/>
        <v>2.8902850229962428E-12</v>
      </c>
      <c r="BZ924" s="10">
        <f t="shared" ca="1" si="663"/>
        <v>-3.5034723983035463E-11</v>
      </c>
      <c r="CA924" s="10">
        <f t="shared" ca="1" si="664"/>
        <v>-2.0257049910634696E-11</v>
      </c>
      <c r="CB924" s="10">
        <v>0</v>
      </c>
      <c r="CC924" s="82">
        <f t="shared" ca="1" si="665"/>
        <v>3.9725652202851362E-13</v>
      </c>
      <c r="CD924" s="82">
        <f t="shared" ca="1" si="666"/>
        <v>3.4270724516460853E-13</v>
      </c>
      <c r="CE924" s="82">
        <f t="shared" ca="1" si="667"/>
        <v>1.8915613015532971E-10</v>
      </c>
      <c r="CF924" s="82">
        <f t="shared" ca="1" si="668"/>
        <v>3.7028113764059381E-11</v>
      </c>
      <c r="CG924" s="82">
        <f t="shared" ca="1" si="678"/>
        <v>2.269242076865822E-10</v>
      </c>
      <c r="CH924" s="13" t="str">
        <f t="shared" ca="1" si="679"/>
        <v/>
      </c>
      <c r="CI924" s="81">
        <f t="shared" ca="1" si="688"/>
        <v>0.1131775965863165</v>
      </c>
      <c r="CJ924" s="81">
        <f t="shared" ca="1" si="689"/>
        <v>0.13063724757458739</v>
      </c>
      <c r="CK924" s="81">
        <f t="shared" ca="1" si="690"/>
        <v>0.39004625943939081</v>
      </c>
      <c r="CL924" s="81">
        <f t="shared" ca="1" si="691"/>
        <v>0.17284488538116416</v>
      </c>
      <c r="CM924" s="89">
        <f t="shared" ca="1" si="680"/>
        <v>0.80670598898145884</v>
      </c>
    </row>
    <row r="925" spans="1:91" x14ac:dyDescent="0.3">
      <c r="A925">
        <v>860</v>
      </c>
      <c r="B925" s="3">
        <f t="shared" si="693"/>
        <v>2.5777777777777779</v>
      </c>
      <c r="C925" s="3">
        <f t="shared" si="681"/>
        <v>28.666666666666668</v>
      </c>
      <c r="D925" s="4">
        <f t="shared" ca="1" si="669"/>
        <v>925</v>
      </c>
      <c r="E925" s="58">
        <f>(0.5*(COS(B925*2*PI())+1)*('key variables'!$B$4-'key variables'!$B$6)+'key variables'!$B$6)/'key variables'!$B$4</f>
        <v>1</v>
      </c>
      <c r="F925" s="10">
        <f t="shared" ca="1" si="682"/>
        <v>11689222.907461114</v>
      </c>
      <c r="G925" s="10">
        <f t="shared" ca="1" si="683"/>
        <v>13492492.798713122</v>
      </c>
      <c r="H925" s="10">
        <f t="shared" ca="1" si="684"/>
        <v>40309474.521088287</v>
      </c>
      <c r="I925" s="10">
        <f t="shared" ca="1" si="685"/>
        <v>17912154.249750931</v>
      </c>
      <c r="J925" s="10">
        <f t="shared" ca="1" si="670"/>
        <v>83403344.477013454</v>
      </c>
      <c r="K925" s="82">
        <f t="shared" ca="1" si="646"/>
        <v>2249832.832292099</v>
      </c>
      <c r="L925" s="82">
        <f t="shared" ca="1" si="647"/>
        <v>2596909.4377209195</v>
      </c>
      <c r="M925" s="82">
        <f t="shared" ca="1" si="648"/>
        <v>7778311.98309422</v>
      </c>
      <c r="N925" s="82">
        <f t="shared" ca="1" si="649"/>
        <v>3496312.733215793</v>
      </c>
      <c r="O925" s="82">
        <f t="shared" ca="1" si="671"/>
        <v>16121366.986323033</v>
      </c>
      <c r="P925" s="10">
        <f ca="1">IF(IF($A925&gt;='key variables'!$B$26,K925*SUMPRODUCT(Z925:AC925,'control variables'!$O$3:$R$3)/J925+F$65*'key variables'!$B$25/scenario!J$65,K925*SUMPRODUCT(Z925:AC925,'control variables'!$O$7:$R$7)/J925+F$65*'key variables'!$B$25/scenario!J$65)&lt;'key variables'!$B$28,0,IF($A925&gt;='key variables'!$B$26,K925*SUMPRODUCT(Z925:AC925,'control variables'!$O$3:$R$3)/J925+F$65*'key variables'!$B$25/scenario!J$65,K925*SUMPRODUCT(Z925:AC925,'control variables'!$O$7:$R$7)/J925+F$65*'key variables'!$B$25/scenario!J$65))</f>
        <v>2.7356241923322702E-46</v>
      </c>
      <c r="Q925" s="10">
        <f ca="1">IF(IF($A925&gt;='key variables'!$B$26,L925*SUMPRODUCT(Z925:AC925,'control variables'!$O$4:$R$4)/J925+G$65*'key variables'!$B$25/scenario!J$65,L925*SUMPRODUCT(Z925:AC925,'control variables'!$O$7:$R$7)/J925+G$65*'key variables'!$B$25/scenario!J$65)&lt;'key variables'!$B$28,0,IF($A925&gt;='key variables'!$B$26,L925*SUMPRODUCT(Z925:AC925,'control variables'!$O$4:$R$4)/J925+G$65*'key variables'!$B$25/scenario!J$65,L925*SUMPRODUCT(Z925:AC925,'control variables'!$O$7:$R$7)/J925+G$65*'key variables'!$B$25/scenario!J$65))</f>
        <v>3.1576427284545005E-46</v>
      </c>
      <c r="R925" s="10">
        <f ca="1">IF(IF($A925&gt;='key variables'!$B$26,M925*SUMPRODUCT(Z925:AC925,'control variables'!$O$5:$R$5)/J925+H$65*'key variables'!$B$25/scenario!J$65,M925*SUMPRODUCT(Z925:AC925,'control variables'!$O$7:$R$7)/J925+H$65*'key variables'!$B$25/scenario!J$65)&lt;'key variables'!$B$28,0,IF($A925&gt;='key variables'!$B$26,M925*SUMPRODUCT(Z925:AC925,'control variables'!$O$5:$R$5)/J925+H$65*'key variables'!$B$25/scenario!J$65,M925*SUMPRODUCT(Z925:AC925,'control variables'!$O$7:$R$7)/J925+H$65*'key variables'!$B$25/scenario!J$65))</f>
        <v>9.4578308801646657E-46</v>
      </c>
      <c r="S925" s="10">
        <f ca="1">IF(IF($A925&gt;='key variables'!$B$26,N925*SUMPRODUCT(Z925:AC925,'control variables'!$O$6:$R$6)/J925+I$65*'key variables'!$B$25/scenario!J$65,N925*SUMPRODUCT(Z925:AC925,'control variables'!$O$7:$R$7)/J925+I$65*'key variables'!$B$25/scenario!J$65)&lt;'key variables'!$B$28,0,IF($A925&gt;='key variables'!$B$26,N925*SUMPRODUCT(Z925:AC925,'control variables'!$O$6:$R$6)/J925+I$65*'key variables'!$B$25/scenario!J$65,N925*SUMPRODUCT(Z925:AC925,'control variables'!$O$7:$R$7)/J925+I$65*'key variables'!$B$25/scenario!J$65))</f>
        <v>4.2512481637136592E-46</v>
      </c>
      <c r="T925" s="10">
        <f t="shared" ca="1" si="692"/>
        <v>1.9602345964665096E-45</v>
      </c>
      <c r="U925" s="82">
        <f ca="1">SUMPRODUCT(P895:P924,'control variables'!AD$7:AD$36)</f>
        <v>5.8000293719856064E-46</v>
      </c>
      <c r="V925" s="82">
        <f ca="1">SUMPRODUCT(Q895:Q924,'control variables'!AE$7:AE$36)</f>
        <v>6.6947867410321517E-46</v>
      </c>
      <c r="W925" s="82">
        <f ca="1">SUMPRODUCT(R895:R924,'control variables'!AF$7:AF$36)</f>
        <v>2.0052351143107868E-45</v>
      </c>
      <c r="X925" s="82">
        <f ca="1">SUMPRODUCT(S895:S924,'control variables'!AG$7:AG$36)</f>
        <v>9.0134325782948036E-46</v>
      </c>
      <c r="Y925" s="82">
        <f t="shared" ca="1" si="686"/>
        <v>4.1560599834420429E-45</v>
      </c>
      <c r="Z925" s="10">
        <f ca="1">IF($A925&gt;='key variables'!$B$26,SUMPRODUCT(P895:P924,'control variables'!V$7:V$36)*$E925,SUMPRODUCT(P895:P924,'control variables'!Z$7:Z$36)*$E925)</f>
        <v>1.4152658832610502E-45</v>
      </c>
      <c r="AA925" s="10">
        <f ca="1">IF($A925&gt;='key variables'!$B$26,SUMPRODUCT(Q895:Q924,'control variables'!W$7:W$36)*$E925,SUMPRODUCT(Q895:Q924,'control variables'!AA$7:AA$36)*$E925)</f>
        <v>1.6335957393690855E-45</v>
      </c>
      <c r="AB925" s="10">
        <f ca="1">IF($A925&gt;='key variables'!$B$26,SUMPRODUCT(R895:R924,'control variables'!X$7:X$36)*$E925,SUMPRODUCT(R895:R924,'control variables'!AB$7:AB$36)*$E925)</f>
        <v>4.8929766785466756E-45</v>
      </c>
      <c r="AC925" s="10">
        <f ca="1">IF($A925&gt;='key variables'!$B$26,SUMPRODUCT(S895:S924,'control variables'!Y$7:Y$36)*$E925,SUMPRODUCT(S895:S924,'control variables'!AC$7:AC$36)*$E925)</f>
        <v>2.1993687964320159E-45</v>
      </c>
      <c r="AD925" s="10">
        <f t="shared" ca="1" si="687"/>
        <v>1.0141207097608827E-44</v>
      </c>
      <c r="AE925" s="82">
        <f ca="1">SUMPRODUCT(P895:P924,'control variables'!AL$7:AL$36)</f>
        <v>1.9269561356185625E-45</v>
      </c>
      <c r="AF925" s="82">
        <f ca="1">SUMPRODUCT(Q895:Q924,'control variables'!AM$7:AM$36)</f>
        <v>2.218407597661792E-45</v>
      </c>
      <c r="AG925" s="82">
        <f ca="1">SUMPRODUCT(R895:R924,'control variables'!AN$7:AN$36)</f>
        <v>6.3252630838416608E-45</v>
      </c>
      <c r="AH925" s="82">
        <f ca="1">SUMPRODUCT(S895:S924,'control variables'!AO$7:AO$36)</f>
        <v>2.7387761735470472E-45</v>
      </c>
      <c r="AI925" s="82">
        <f t="shared" ca="1" si="650"/>
        <v>1.3209402990669062E-44</v>
      </c>
      <c r="AJ925" s="10">
        <f ca="1">SUMPRODUCT(P895:P924,'control variables'!AP$7:AP$36)</f>
        <v>1.8412140823789228E-48</v>
      </c>
      <c r="AK925" s="10">
        <f ca="1">SUMPRODUCT(Q895:Q924,'control variables'!AQ$7:AQ$36)</f>
        <v>5.3131350013716285E-48</v>
      </c>
      <c r="AL925" s="10">
        <f ca="1">SUMPRODUCT(R895:R924,'control variables'!AR$7:AR$36)</f>
        <v>1.9096802244395037E-46</v>
      </c>
      <c r="AM925" s="10">
        <f ca="1">SUMPRODUCT(S895:S924,'control variables'!AS$7:AS$36)</f>
        <v>1.4306530130594779E-46</v>
      </c>
      <c r="AN925" s="10">
        <f t="shared" ca="1" si="672"/>
        <v>3.4118767283364867E-46</v>
      </c>
      <c r="AO925" s="82">
        <f ca="1">SUMPRODUCT(P895:P924,'control variables'!AX$7:AX$36)</f>
        <v>2.5037701699815377E-48</v>
      </c>
      <c r="AP925" s="82">
        <f ca="1">SUMPRODUCT(Q895:Q924,'control variables'!AY$7:AY$36)</f>
        <v>5.7800422244571405E-48</v>
      </c>
      <c r="AQ925" s="82">
        <f ca="1">SUMPRODUCT(R895:R924,'control variables'!AZ$7:AZ$36)</f>
        <v>5.1937473495504828E-47</v>
      </c>
      <c r="AR925" s="82">
        <f ca="1">SUMPRODUCT(S895:S924,'control variables'!BA$7:BA$36)</f>
        <v>3.8909395403541609E-47</v>
      </c>
      <c r="AS925" s="82">
        <f t="shared" ca="1" si="673"/>
        <v>9.9130681293485119E-47</v>
      </c>
      <c r="AT925" s="10">
        <f ca="1">SUMPRODUCT(P895:P924,'control variables'!AT$7:AT$36)</f>
        <v>-2.2096748794019682E-48</v>
      </c>
      <c r="AU925" s="10">
        <f ca="1">SUMPRODUCT(Q895:Q924,'control variables'!AU$7:AU$36)</f>
        <v>2.3970111311220839E-48</v>
      </c>
      <c r="AV925" s="10">
        <f ca="1">SUMPRODUCT(R895:R924,'control variables'!AV$7:AV$36)</f>
        <v>1.0321722018362048E-45</v>
      </c>
      <c r="AW925" s="10">
        <f ca="1">SUMPRODUCT(S895:S924,'control variables'!AW$7:AW$36)</f>
        <v>7.7326049233536539E-46</v>
      </c>
      <c r="AX925" s="10">
        <f t="shared" ca="1" si="651"/>
        <v>1.8056200304232905E-45</v>
      </c>
      <c r="AY925" s="82">
        <f ca="1">SUMPRODUCT(P895:P924,'control variables'!BB$7:BB$36)</f>
        <v>8.0088878764120729E-48</v>
      </c>
      <c r="AZ925" s="82">
        <f ca="1">SUMPRODUCT(Q895:Q924,'control variables'!BC$7:BC$36)</f>
        <v>2.0422649802827081E-47</v>
      </c>
      <c r="BA925" s="82">
        <f ca="1">SUMPRODUCT(R895:R924,'control variables'!BD$7:BD$36)</f>
        <v>1.4296482613545159E-46</v>
      </c>
      <c r="BB925" s="82">
        <f ca="1">SUMPRODUCT(S895:S924,'control variables'!BE$7:BE$36)</f>
        <v>2.031632235007907E-47</v>
      </c>
      <c r="BC925" s="82">
        <f t="shared" ca="1" si="674"/>
        <v>1.9171268616476979E-46</v>
      </c>
      <c r="BD925" s="10">
        <f ca="1">SUMPRODUCT(P895:P924,'control variables'!BF$7:BF$36)</f>
        <v>1.6753895849430013E-48</v>
      </c>
      <c r="BE925" s="10">
        <f ca="1">SUMPRODUCT(Q895:Q924,'control variables'!BG$7:BG$36)</f>
        <v>1.933848134203483E-48</v>
      </c>
      <c r="BF925" s="10">
        <f ca="1">SUMPRODUCT(R895:R924,'control variables'!BH$7:BH$36)</f>
        <v>5.7922982978414777E-47</v>
      </c>
      <c r="BG925" s="10">
        <f ca="1">SUMPRODUCT(S895:S924,'control variables'!BI$7:BI$36)</f>
        <v>1.3018047063002468E-46</v>
      </c>
      <c r="BH925" s="10">
        <f t="shared" ca="1" si="675"/>
        <v>1.9171269132758594E-46</v>
      </c>
      <c r="BI925" s="82">
        <f t="shared" ca="1" si="652"/>
        <v>1.9327553486155725E-45</v>
      </c>
      <c r="BJ925" s="82">
        <f t="shared" ca="1" si="653"/>
        <v>2.2412272585957411E-45</v>
      </c>
      <c r="BK925" s="82">
        <f t="shared" ca="1" si="654"/>
        <v>7.5004001118133172E-45</v>
      </c>
      <c r="BL925" s="82">
        <f t="shared" ca="1" si="655"/>
        <v>3.5323529882324915E-45</v>
      </c>
      <c r="BM925" s="82">
        <f t="shared" ca="1" si="645"/>
        <v>1.5206735707257121E-44</v>
      </c>
      <c r="BN925" s="10">
        <f ca="1">BN924+BI925-INDIRECT(ADDRESS(MAX($D925-'key variables'!$B$9*30,34),scenario!BI$4),TRUE)</f>
        <v>9439390.0751690175</v>
      </c>
      <c r="BO925" s="10">
        <f ca="1">BO924+BJ925-INDIRECT(ADDRESS(MAX($D925-'key variables'!$B$9*30,34),scenario!BJ$4),TRUE)</f>
        <v>10895583.360992203</v>
      </c>
      <c r="BP925" s="10">
        <f ca="1">BP924+BK925-INDIRECT(ADDRESS(MAX($D925-'key variables'!$B$9*30,34),scenario!BK$4),TRUE)</f>
        <v>32531162.537994072</v>
      </c>
      <c r="BQ925" s="10">
        <f ca="1">BQ924+BL925-INDIRECT(ADDRESS(MAX($D925-'key variables'!$B$9*30,34),scenario!BL$4),TRUE)</f>
        <v>14415841.516535141</v>
      </c>
      <c r="BR925" s="10">
        <f t="shared" ca="1" si="676"/>
        <v>67281977.490690395</v>
      </c>
      <c r="BS925" s="82">
        <f t="shared" ca="1" si="657"/>
        <v>-2.3433848477536824E-9</v>
      </c>
      <c r="BT925" s="82">
        <f t="shared" ca="1" si="658"/>
        <v>-3.4288309057018498E-10</v>
      </c>
      <c r="BU925" s="82">
        <f t="shared" ca="1" si="659"/>
        <v>-4.2578247660364599E-9</v>
      </c>
      <c r="BV925" s="82">
        <f t="shared" ca="1" si="660"/>
        <v>-2.9943922343414556E-9</v>
      </c>
      <c r="BW925" s="82">
        <f t="shared" ca="1" si="677"/>
        <v>-9.9384849387017825E-9</v>
      </c>
      <c r="BX925" s="10">
        <f t="shared" ca="1" si="661"/>
        <v>-1.8625994260191893E-12</v>
      </c>
      <c r="BY925" s="10">
        <f t="shared" ca="1" si="662"/>
        <v>2.8902850229962428E-12</v>
      </c>
      <c r="BZ925" s="10">
        <f t="shared" ca="1" si="663"/>
        <v>-3.5034723983035463E-11</v>
      </c>
      <c r="CA925" s="10">
        <f t="shared" ca="1" si="664"/>
        <v>-2.0257049910634696E-11</v>
      </c>
      <c r="CB925" s="10">
        <v>0</v>
      </c>
      <c r="CC925" s="82">
        <f t="shared" ca="1" si="665"/>
        <v>3.9725652202851362E-13</v>
      </c>
      <c r="CD925" s="82">
        <f t="shared" ca="1" si="666"/>
        <v>3.4270724516460853E-13</v>
      </c>
      <c r="CE925" s="82">
        <f t="shared" ca="1" si="667"/>
        <v>1.8915613015532971E-10</v>
      </c>
      <c r="CF925" s="82">
        <f t="shared" ca="1" si="668"/>
        <v>3.7028113764059381E-11</v>
      </c>
      <c r="CG925" s="82">
        <f t="shared" ca="1" si="678"/>
        <v>2.269242076865822E-10</v>
      </c>
      <c r="CH925" s="13" t="str">
        <f t="shared" ca="1" si="679"/>
        <v/>
      </c>
      <c r="CI925" s="81">
        <f t="shared" ca="1" si="688"/>
        <v>0.1131775965863165</v>
      </c>
      <c r="CJ925" s="81">
        <f t="shared" ca="1" si="689"/>
        <v>0.13063724757458739</v>
      </c>
      <c r="CK925" s="81">
        <f t="shared" ca="1" si="690"/>
        <v>0.39004625943939081</v>
      </c>
      <c r="CL925" s="81">
        <f t="shared" ca="1" si="691"/>
        <v>0.17284488538116416</v>
      </c>
      <c r="CM925" s="89">
        <f t="shared" ca="1" si="680"/>
        <v>0.80670598898145884</v>
      </c>
    </row>
    <row r="926" spans="1:91" x14ac:dyDescent="0.3">
      <c r="A926">
        <v>861</v>
      </c>
      <c r="B926" s="3">
        <f t="shared" si="693"/>
        <v>2.5805555555555557</v>
      </c>
      <c r="C926" s="3">
        <f t="shared" si="681"/>
        <v>28.7</v>
      </c>
      <c r="D926" s="4">
        <f t="shared" ca="1" si="669"/>
        <v>926</v>
      </c>
      <c r="E926" s="58">
        <f>(0.5*(COS(B926*2*PI())+1)*('key variables'!$B$4-'key variables'!$B$6)+'key variables'!$B$6)/'key variables'!$B$4</f>
        <v>1</v>
      </c>
      <c r="F926" s="10">
        <f t="shared" ca="1" si="682"/>
        <v>11689222.907461114</v>
      </c>
      <c r="G926" s="10">
        <f t="shared" ca="1" si="683"/>
        <v>13492492.798713122</v>
      </c>
      <c r="H926" s="10">
        <f t="shared" ca="1" si="684"/>
        <v>40309474.521088287</v>
      </c>
      <c r="I926" s="10">
        <f t="shared" ca="1" si="685"/>
        <v>17912154.249750931</v>
      </c>
      <c r="J926" s="10">
        <f t="shared" ca="1" si="670"/>
        <v>83403344.477013454</v>
      </c>
      <c r="K926" s="82">
        <f t="shared" ca="1" si="646"/>
        <v>2249832.832292099</v>
      </c>
      <c r="L926" s="82">
        <f t="shared" ca="1" si="647"/>
        <v>2596909.4377209195</v>
      </c>
      <c r="M926" s="82">
        <f t="shared" ca="1" si="648"/>
        <v>7778311.98309422</v>
      </c>
      <c r="N926" s="82">
        <f t="shared" ca="1" si="649"/>
        <v>3496312.733215793</v>
      </c>
      <c r="O926" s="82">
        <f t="shared" ca="1" si="671"/>
        <v>16121366.986323033</v>
      </c>
      <c r="P926" s="10">
        <f ca="1">IF(IF($A926&gt;='key variables'!$B$26,K926*SUMPRODUCT(Z926:AC926,'control variables'!$O$3:$R$3)/J926+F$65*'key variables'!$B$25/scenario!J$65,K926*SUMPRODUCT(Z926:AC926,'control variables'!$O$7:$R$7)/J926+F$65*'key variables'!$B$25/scenario!J$65)&lt;'key variables'!$B$28,0,IF($A926&gt;='key variables'!$B$26,K926*SUMPRODUCT(Z926:AC926,'control variables'!$O$3:$R$3)/J926+F$65*'key variables'!$B$25/scenario!J$65,K926*SUMPRODUCT(Z926:AC926,'control variables'!$O$7:$R$7)/J926+F$65*'key variables'!$B$25/scenario!J$65))</f>
        <v>2.3538657205913673E-46</v>
      </c>
      <c r="Q926" s="10">
        <f ca="1">IF(IF($A926&gt;='key variables'!$B$26,L926*SUMPRODUCT(Z926:AC926,'control variables'!$O$4:$R$4)/J926+G$65*'key variables'!$B$25/scenario!J$65,L926*SUMPRODUCT(Z926:AC926,'control variables'!$O$7:$R$7)/J926+G$65*'key variables'!$B$25/scenario!J$65)&lt;'key variables'!$B$28,0,IF($A926&gt;='key variables'!$B$26,L926*SUMPRODUCT(Z926:AC926,'control variables'!$O$4:$R$4)/J926+G$65*'key variables'!$B$25/scenario!J$65,L926*SUMPRODUCT(Z926:AC926,'control variables'!$O$7:$R$7)/J926+G$65*'key variables'!$B$25/scenario!J$65))</f>
        <v>2.7169912436133584E-46</v>
      </c>
      <c r="R926" s="10">
        <f ca="1">IF(IF($A926&gt;='key variables'!$B$26,M926*SUMPRODUCT(Z926:AC926,'control variables'!$O$5:$R$5)/J926+H$65*'key variables'!$B$25/scenario!J$65,M926*SUMPRODUCT(Z926:AC926,'control variables'!$O$7:$R$7)/J926+H$65*'key variables'!$B$25/scenario!J$65)&lt;'key variables'!$B$28,0,IF($A926&gt;='key variables'!$B$26,M926*SUMPRODUCT(Z926:AC926,'control variables'!$O$5:$R$5)/J926+H$65*'key variables'!$B$25/scenario!J$65,M926*SUMPRODUCT(Z926:AC926,'control variables'!$O$7:$R$7)/J926+H$65*'key variables'!$B$25/scenario!J$65))</f>
        <v>8.1379832662578225E-46</v>
      </c>
      <c r="S926" s="10">
        <f ca="1">IF(IF($A926&gt;='key variables'!$B$26,N926*SUMPRODUCT(Z926:AC926,'control variables'!$O$6:$R$6)/J926+I$65*'key variables'!$B$25/scenario!J$65,N926*SUMPRODUCT(Z926:AC926,'control variables'!$O$7:$R$7)/J926+I$65*'key variables'!$B$25/scenario!J$65)&lt;'key variables'!$B$28,0,IF($A926&gt;='key variables'!$B$26,N926*SUMPRODUCT(Z926:AC926,'control variables'!$O$6:$R$6)/J926+I$65*'key variables'!$B$25/scenario!J$65,N926*SUMPRODUCT(Z926:AC926,'control variables'!$O$7:$R$7)/J926+I$65*'key variables'!$B$25/scenario!J$65))</f>
        <v>3.6579831945999767E-46</v>
      </c>
      <c r="T926" s="10">
        <f t="shared" ca="1" si="692"/>
        <v>1.6866823425062526E-45</v>
      </c>
      <c r="U926" s="82">
        <f ca="1">SUMPRODUCT(P896:P925,'control variables'!AD$7:AD$36)</f>
        <v>4.9906307874476321E-46</v>
      </c>
      <c r="V926" s="82">
        <f ca="1">SUMPRODUCT(Q896:Q925,'control variables'!AE$7:AE$36)</f>
        <v>5.760524073648462E-46</v>
      </c>
      <c r="W926" s="82">
        <f ca="1">SUMPRODUCT(R896:R925,'control variables'!AF$7:AF$36)</f>
        <v>1.7254030032824669E-45</v>
      </c>
      <c r="X926" s="82">
        <f ca="1">SUMPRODUCT(S896:S925,'control variables'!AG$7:AG$36)</f>
        <v>7.7556010911065388E-46</v>
      </c>
      <c r="Y926" s="82">
        <f t="shared" ca="1" si="686"/>
        <v>3.5760785985027301E-45</v>
      </c>
      <c r="Z926" s="10">
        <f ca="1">IF($A926&gt;='key variables'!$B$26,SUMPRODUCT(P896:P925,'control variables'!V$7:V$36)*$E926,SUMPRODUCT(P896:P925,'control variables'!Z$7:Z$36)*$E926)</f>
        <v>1.2177644347012789E-45</v>
      </c>
      <c r="AA926" s="10">
        <f ca="1">IF($A926&gt;='key variables'!$B$26,SUMPRODUCT(Q896:Q925,'control variables'!W$7:W$36)*$E926,SUMPRODUCT(Q896:Q925,'control variables'!AA$7:AA$36)*$E926)</f>
        <v>1.4056261905355864E-45</v>
      </c>
      <c r="AB926" s="10">
        <f ca="1">IF($A926&gt;='key variables'!$B$26,SUMPRODUCT(R896:R925,'control variables'!X$7:X$36)*$E926,SUMPRODUCT(R896:R925,'control variables'!AB$7:AB$36)*$E926)</f>
        <v>4.2101579988824411E-45</v>
      </c>
      <c r="AC926" s="10">
        <f ca="1">IF($A926&gt;='key variables'!$B$26,SUMPRODUCT(S896:S925,'control variables'!Y$7:Y$36)*$E926,SUMPRODUCT(S896:S925,'control variables'!AC$7:AC$36)*$E926)</f>
        <v>1.8924451799228758E-45</v>
      </c>
      <c r="AD926" s="10">
        <f t="shared" ca="1" si="687"/>
        <v>8.7259938040421828E-45</v>
      </c>
      <c r="AE926" s="82">
        <f ca="1">SUMPRODUCT(P896:P925,'control variables'!AL$7:AL$36)</f>
        <v>1.658047916606823E-45</v>
      </c>
      <c r="AF926" s="82">
        <f ca="1">SUMPRODUCT(Q896:Q925,'control variables'!AM$7:AM$36)</f>
        <v>1.9088271017166421E-45</v>
      </c>
      <c r="AG926" s="82">
        <f ca="1">SUMPRODUCT(R896:R925,'control variables'!AN$7:AN$36)</f>
        <v>5.4425677286043393E-45</v>
      </c>
      <c r="AH926" s="82">
        <f ca="1">SUMPRODUCT(S896:S925,'control variables'!AO$7:AO$36)</f>
        <v>2.3565778403899147E-45</v>
      </c>
      <c r="AI926" s="82">
        <f t="shared" ca="1" si="650"/>
        <v>1.1366020587317719E-44</v>
      </c>
      <c r="AJ926" s="10">
        <f ca="1">SUMPRODUCT(P896:P925,'control variables'!AP$7:AP$36)</f>
        <v>1.584271233208713E-48</v>
      </c>
      <c r="AK926" s="10">
        <f ca="1">SUMPRODUCT(Q896:Q925,'control variables'!AQ$7:AQ$36)</f>
        <v>4.5716829028114584E-48</v>
      </c>
      <c r="AL926" s="10">
        <f ca="1">SUMPRODUCT(R896:R925,'control variables'!AR$7:AR$36)</f>
        <v>1.6431828721937976E-46</v>
      </c>
      <c r="AM926" s="10">
        <f ca="1">SUMPRODUCT(S896:S925,'control variables'!AS$7:AS$36)</f>
        <v>1.231004278636103E-46</v>
      </c>
      <c r="AN926" s="10">
        <f t="shared" ca="1" si="672"/>
        <v>2.935746692190102E-46</v>
      </c>
      <c r="AO926" s="82">
        <f ca="1">SUMPRODUCT(P896:P925,'control variables'!AX$7:AX$36)</f>
        <v>2.1543671063729687E-48</v>
      </c>
      <c r="AP926" s="82">
        <f ca="1">SUMPRODUCT(Q896:Q925,'control variables'!AY$7:AY$36)</f>
        <v>4.9734328618145998E-48</v>
      </c>
      <c r="AQ926" s="82">
        <f ca="1">SUMPRODUCT(R896:R925,'control variables'!AZ$7:AZ$36)</f>
        <v>4.4689558901350181E-47</v>
      </c>
      <c r="AR926" s="82">
        <f ca="1">SUMPRODUCT(S896:S925,'control variables'!BA$7:BA$36)</f>
        <v>3.3479559182889271E-47</v>
      </c>
      <c r="AS926" s="82">
        <f t="shared" ca="1" si="673"/>
        <v>8.529691805242702E-47</v>
      </c>
      <c r="AT926" s="10">
        <f ca="1">SUMPRODUCT(P896:P925,'control variables'!AT$7:AT$36)</f>
        <v>-1.9013130410437625E-48</v>
      </c>
      <c r="AU926" s="10">
        <f ca="1">SUMPRODUCT(Q896:Q925,'control variables'!AU$7:AU$36)</f>
        <v>2.0625063739525894E-48</v>
      </c>
      <c r="AV926" s="10">
        <f ca="1">SUMPRODUCT(R896:R925,'control variables'!AV$7:AV$36)</f>
        <v>8.8813177279960848E-46</v>
      </c>
      <c r="AW926" s="10">
        <f ca="1">SUMPRODUCT(S896:S925,'control variables'!AW$7:AW$36)</f>
        <v>6.6535139259901062E-46</v>
      </c>
      <c r="AX926" s="10">
        <f t="shared" ca="1" si="651"/>
        <v>1.5536443587315279E-45</v>
      </c>
      <c r="AY926" s="82">
        <f ca="1">SUMPRODUCT(P896:P925,'control variables'!BB$7:BB$36)</f>
        <v>6.8912413792750971E-48</v>
      </c>
      <c r="AZ926" s="82">
        <f ca="1">SUMPRODUCT(Q896:Q925,'control variables'!BC$7:BC$36)</f>
        <v>1.7572653228195253E-47</v>
      </c>
      <c r="BA926" s="82">
        <f ca="1">SUMPRODUCT(R896:R925,'control variables'!BD$7:BD$36)</f>
        <v>1.2301397408086316E-46</v>
      </c>
      <c r="BB926" s="82">
        <f ca="1">SUMPRODUCT(S896:S925,'control variables'!BE$7:BE$36)</f>
        <v>1.7481163853710677E-47</v>
      </c>
      <c r="BC926" s="82">
        <f t="shared" ca="1" si="674"/>
        <v>1.6495903254204419E-46</v>
      </c>
      <c r="BD926" s="10">
        <f ca="1">SUMPRODUCT(P896:P925,'control variables'!BF$7:BF$36)</f>
        <v>1.4415876726367722E-48</v>
      </c>
      <c r="BE926" s="10">
        <f ca="1">SUMPRODUCT(Q896:Q925,'control variables'!BG$7:BG$36)</f>
        <v>1.6639781314590235E-48</v>
      </c>
      <c r="BF926" s="10">
        <f ca="1">SUMPRODUCT(R896:R925,'control variables'!BH$7:BH$36)</f>
        <v>4.9839785906794413E-47</v>
      </c>
      <c r="BG926" s="10">
        <f ca="1">SUMPRODUCT(S896:S925,'control variables'!BI$7:BI$36)</f>
        <v>1.1201368527349514E-46</v>
      </c>
      <c r="BH926" s="10">
        <f t="shared" ca="1" si="675"/>
        <v>1.6495903698438534E-46</v>
      </c>
      <c r="BI926" s="82">
        <f t="shared" ca="1" si="652"/>
        <v>1.6630378449450543E-45</v>
      </c>
      <c r="BJ926" s="82">
        <f t="shared" ca="1" si="653"/>
        <v>1.9284622613187899E-45</v>
      </c>
      <c r="BK926" s="82">
        <f t="shared" ca="1" si="654"/>
        <v>6.4537134754848103E-45</v>
      </c>
      <c r="BL926" s="82">
        <f t="shared" ca="1" si="655"/>
        <v>3.039410396842636E-45</v>
      </c>
      <c r="BM926" s="82">
        <f t="shared" ca="1" si="645"/>
        <v>1.308462397859129E-44</v>
      </c>
      <c r="BN926" s="10">
        <f ca="1">BN925+BI926-INDIRECT(ADDRESS(MAX($D926-'key variables'!$B$9*30,34),scenario!BI$4),TRUE)</f>
        <v>9439390.0751690175</v>
      </c>
      <c r="BO926" s="10">
        <f ca="1">BO925+BJ926-INDIRECT(ADDRESS(MAX($D926-'key variables'!$B$9*30,34),scenario!BJ$4),TRUE)</f>
        <v>10895583.360992203</v>
      </c>
      <c r="BP926" s="10">
        <f ca="1">BP925+BK926-INDIRECT(ADDRESS(MAX($D926-'key variables'!$B$9*30,34),scenario!BK$4),TRUE)</f>
        <v>32531162.537994072</v>
      </c>
      <c r="BQ926" s="10">
        <f ca="1">BQ925+BL926-INDIRECT(ADDRESS(MAX($D926-'key variables'!$B$9*30,34),scenario!BL$4),TRUE)</f>
        <v>14415841.516535141</v>
      </c>
      <c r="BR926" s="10">
        <f t="shared" ca="1" si="676"/>
        <v>67281977.490690395</v>
      </c>
      <c r="BS926" s="82">
        <f t="shared" ca="1" si="657"/>
        <v>-2.3433848477536824E-9</v>
      </c>
      <c r="BT926" s="82">
        <f t="shared" ca="1" si="658"/>
        <v>-3.4288309057018498E-10</v>
      </c>
      <c r="BU926" s="82">
        <f t="shared" ca="1" si="659"/>
        <v>-4.2578247660364599E-9</v>
      </c>
      <c r="BV926" s="82">
        <f t="shared" ca="1" si="660"/>
        <v>-2.9943922343414556E-9</v>
      </c>
      <c r="BW926" s="82">
        <f t="shared" ca="1" si="677"/>
        <v>-9.9384849387017825E-9</v>
      </c>
      <c r="BX926" s="10">
        <f t="shared" ca="1" si="661"/>
        <v>-1.8625994260191893E-12</v>
      </c>
      <c r="BY926" s="10">
        <f t="shared" ca="1" si="662"/>
        <v>2.8902850229962428E-12</v>
      </c>
      <c r="BZ926" s="10">
        <f t="shared" ca="1" si="663"/>
        <v>-3.5034723983035463E-11</v>
      </c>
      <c r="CA926" s="10">
        <f t="shared" ca="1" si="664"/>
        <v>-2.0257049910634696E-11</v>
      </c>
      <c r="CB926" s="10">
        <v>0</v>
      </c>
      <c r="CC926" s="82">
        <f t="shared" ca="1" si="665"/>
        <v>3.9725652202851362E-13</v>
      </c>
      <c r="CD926" s="82">
        <f t="shared" ca="1" si="666"/>
        <v>3.4270724516460853E-13</v>
      </c>
      <c r="CE926" s="82">
        <f t="shared" ca="1" si="667"/>
        <v>1.8915613015532971E-10</v>
      </c>
      <c r="CF926" s="82">
        <f t="shared" ca="1" si="668"/>
        <v>3.7028113764059381E-11</v>
      </c>
      <c r="CG926" s="82">
        <f t="shared" ca="1" si="678"/>
        <v>2.269242076865822E-10</v>
      </c>
      <c r="CH926" s="13" t="str">
        <f t="shared" ca="1" si="679"/>
        <v/>
      </c>
      <c r="CI926" s="81">
        <f t="shared" ca="1" si="688"/>
        <v>0.1131775965863165</v>
      </c>
      <c r="CJ926" s="81">
        <f t="shared" ca="1" si="689"/>
        <v>0.13063724757458739</v>
      </c>
      <c r="CK926" s="81">
        <f t="shared" ca="1" si="690"/>
        <v>0.39004625943939081</v>
      </c>
      <c r="CL926" s="81">
        <f t="shared" ca="1" si="691"/>
        <v>0.17284488538116416</v>
      </c>
      <c r="CM926" s="89">
        <f t="shared" ca="1" si="680"/>
        <v>0.80670598898145884</v>
      </c>
    </row>
    <row r="927" spans="1:91" x14ac:dyDescent="0.3">
      <c r="A927">
        <v>862</v>
      </c>
      <c r="B927" s="3">
        <f t="shared" si="693"/>
        <v>2.5833333333333335</v>
      </c>
      <c r="C927" s="3">
        <f t="shared" si="681"/>
        <v>28.733333333333334</v>
      </c>
      <c r="D927" s="4">
        <f t="shared" ca="1" si="669"/>
        <v>927</v>
      </c>
      <c r="E927" s="58">
        <f>(0.5*(COS(B927*2*PI())+1)*('key variables'!$B$4-'key variables'!$B$6)+'key variables'!$B$6)/'key variables'!$B$4</f>
        <v>1</v>
      </c>
      <c r="F927" s="10">
        <f t="shared" ca="1" si="682"/>
        <v>11689222.907461114</v>
      </c>
      <c r="G927" s="10">
        <f t="shared" ca="1" si="683"/>
        <v>13492492.798713122</v>
      </c>
      <c r="H927" s="10">
        <f t="shared" ca="1" si="684"/>
        <v>40309474.521088287</v>
      </c>
      <c r="I927" s="10">
        <f t="shared" ca="1" si="685"/>
        <v>17912154.249750931</v>
      </c>
      <c r="J927" s="10">
        <f t="shared" ca="1" si="670"/>
        <v>83403344.477013454</v>
      </c>
      <c r="K927" s="82">
        <f t="shared" ca="1" si="646"/>
        <v>2249832.832292099</v>
      </c>
      <c r="L927" s="82">
        <f t="shared" ca="1" si="647"/>
        <v>2596909.4377209195</v>
      </c>
      <c r="M927" s="82">
        <f t="shared" ca="1" si="648"/>
        <v>7778311.98309422</v>
      </c>
      <c r="N927" s="82">
        <f t="shared" ca="1" si="649"/>
        <v>3496312.733215793</v>
      </c>
      <c r="O927" s="82">
        <f t="shared" ca="1" si="671"/>
        <v>16121366.986323033</v>
      </c>
      <c r="P927" s="10">
        <f ca="1">IF(IF($A927&gt;='key variables'!$B$26,K927*SUMPRODUCT(Z927:AC927,'control variables'!$O$3:$R$3)/J927+F$65*'key variables'!$B$25/scenario!J$65,K927*SUMPRODUCT(Z927:AC927,'control variables'!$O$7:$R$7)/J927+F$65*'key variables'!$B$25/scenario!J$65)&lt;'key variables'!$B$28,0,IF($A927&gt;='key variables'!$B$26,K927*SUMPRODUCT(Z927:AC927,'control variables'!$O$3:$R$3)/J927+F$65*'key variables'!$B$25/scenario!J$65,K927*SUMPRODUCT(Z927:AC927,'control variables'!$O$7:$R$7)/J927+F$65*'key variables'!$B$25/scenario!J$65))</f>
        <v>2.0253819388296086E-46</v>
      </c>
      <c r="Q927" s="10">
        <f ca="1">IF(IF($A927&gt;='key variables'!$B$26,L927*SUMPRODUCT(Z927:AC927,'control variables'!$O$4:$R$4)/J927+G$65*'key variables'!$B$25/scenario!J$65,L927*SUMPRODUCT(Z927:AC927,'control variables'!$O$7:$R$7)/J927+G$65*'key variables'!$B$25/scenario!J$65)&lt;'key variables'!$B$28,0,IF($A927&gt;='key variables'!$B$26,L927*SUMPRODUCT(Z927:AC927,'control variables'!$O$4:$R$4)/J927+G$65*'key variables'!$B$25/scenario!J$65,L927*SUMPRODUCT(Z927:AC927,'control variables'!$O$7:$R$7)/J927+G$65*'key variables'!$B$25/scenario!J$65))</f>
        <v>2.3378330142766916E-46</v>
      </c>
      <c r="R927" s="10">
        <f ca="1">IF(IF($A927&gt;='key variables'!$B$26,M927*SUMPRODUCT(Z927:AC927,'control variables'!$O$5:$R$5)/J927+H$65*'key variables'!$B$25/scenario!J$65,M927*SUMPRODUCT(Z927:AC927,'control variables'!$O$7:$R$7)/J927+H$65*'key variables'!$B$25/scenario!J$65)&lt;'key variables'!$B$28,0,IF($A927&gt;='key variables'!$B$26,M927*SUMPRODUCT(Z927:AC927,'control variables'!$O$5:$R$5)/J927+H$65*'key variables'!$B$25/scenario!J$65,M927*SUMPRODUCT(Z927:AC927,'control variables'!$O$7:$R$7)/J927+H$65*'key variables'!$B$25/scenario!J$65))</f>
        <v>7.0023214076269549E-46</v>
      </c>
      <c r="S927" s="10">
        <f ca="1">IF(IF($A927&gt;='key variables'!$B$26,N927*SUMPRODUCT(Z927:AC927,'control variables'!$O$6:$R$6)/J927+I$65*'key variables'!$B$25/scenario!J$65,N927*SUMPRODUCT(Z927:AC927,'control variables'!$O$7:$R$7)/J927+I$65*'key variables'!$B$25/scenario!J$65)&lt;'key variables'!$B$28,0,IF($A927&gt;='key variables'!$B$26,N927*SUMPRODUCT(Z927:AC927,'control variables'!$O$6:$R$6)/J927+I$65*'key variables'!$B$25/scenario!J$65,N927*SUMPRODUCT(Z927:AC927,'control variables'!$O$7:$R$7)/J927+I$65*'key variables'!$B$25/scenario!J$65))</f>
        <v>3.1475088107505521E-46</v>
      </c>
      <c r="T927" s="10">
        <f t="shared" ca="1" si="692"/>
        <v>1.4513045171483806E-45</v>
      </c>
      <c r="U927" s="82">
        <f ca="1">SUMPRODUCT(P897:P926,'control variables'!AD$7:AD$36)</f>
        <v>4.2941844013616802E-46</v>
      </c>
      <c r="V927" s="82">
        <f ca="1">SUMPRODUCT(Q897:Q926,'control variables'!AE$7:AE$36)</f>
        <v>4.9566384840463893E-46</v>
      </c>
      <c r="W927" s="82">
        <f ca="1">SUMPRODUCT(R897:R926,'control variables'!AF$7:AF$36)</f>
        <v>1.4846216797671516E-45</v>
      </c>
      <c r="X927" s="82">
        <f ca="1">SUMPRODUCT(S897:S926,'control variables'!AG$7:AG$36)</f>
        <v>6.6733009607480999E-46</v>
      </c>
      <c r="Y927" s="82">
        <f t="shared" ca="1" si="686"/>
        <v>3.0770340643827685E-45</v>
      </c>
      <c r="Z927" s="10">
        <f ca="1">IF($A927&gt;='key variables'!$B$26,SUMPRODUCT(P897:P926,'control variables'!V$7:V$36)*$E927,SUMPRODUCT(P897:P926,'control variables'!Z$7:Z$36)*$E927)</f>
        <v>1.0478244660334192E-45</v>
      </c>
      <c r="AA927" s="10">
        <f ca="1">IF($A927&gt;='key variables'!$B$26,SUMPRODUCT(Q897:Q926,'control variables'!W$7:W$36)*$E927,SUMPRODUCT(Q897:Q926,'control variables'!AA$7:AA$36)*$E927)</f>
        <v>1.2094699685508831E-45</v>
      </c>
      <c r="AB927" s="10">
        <f ca="1">IF($A927&gt;='key variables'!$B$26,SUMPRODUCT(R897:R926,'control variables'!X$7:X$36)*$E927,SUMPRODUCT(R897:R926,'control variables'!AB$7:AB$36)*$E927)</f>
        <v>3.6226271940496243E-45</v>
      </c>
      <c r="AC927" s="10">
        <f ca="1">IF($A927&gt;='key variables'!$B$26,SUMPRODUCT(S897:S926,'control variables'!Y$7:Y$36)*$E927,SUMPRODUCT(S897:S926,'control variables'!AC$7:AC$36)*$E927)</f>
        <v>1.6283529914688534E-45</v>
      </c>
      <c r="AD927" s="10">
        <f t="shared" ca="1" si="687"/>
        <v>7.5082746201027809E-45</v>
      </c>
      <c r="AE927" s="82">
        <f ca="1">SUMPRODUCT(P897:P926,'control variables'!AL$7:AL$36)</f>
        <v>1.4266660475287592E-45</v>
      </c>
      <c r="AF927" s="82">
        <f ca="1">SUMPRODUCT(Q897:Q926,'control variables'!AM$7:AM$36)</f>
        <v>1.6424488034067063E-45</v>
      </c>
      <c r="AG927" s="82">
        <f ca="1">SUMPRODUCT(R897:R926,'control variables'!AN$7:AN$36)</f>
        <v>4.6830531928570301E-45</v>
      </c>
      <c r="AH927" s="82">
        <f ca="1">SUMPRODUCT(S897:S926,'control variables'!AO$7:AO$36)</f>
        <v>2.0277155802127464E-45</v>
      </c>
      <c r="AI927" s="82">
        <f t="shared" ca="1" si="650"/>
        <v>9.7798836240052421E-45</v>
      </c>
      <c r="AJ927" s="10">
        <f ca="1">SUMPRODUCT(P897:P926,'control variables'!AP$7:AP$36)</f>
        <v>1.3631849573569112E-48</v>
      </c>
      <c r="AK927" s="10">
        <f ca="1">SUMPRODUCT(Q897:Q926,'control variables'!AQ$7:AQ$36)</f>
        <v>3.9337010180360591E-48</v>
      </c>
      <c r="AL927" s="10">
        <f ca="1">SUMPRODUCT(R897:R926,'control variables'!AR$7:AR$36)</f>
        <v>1.4138754315600289E-46</v>
      </c>
      <c r="AM927" s="10">
        <f ca="1">SUMPRODUCT(S897:S926,'control variables'!AS$7:AS$36)</f>
        <v>1.0592166795075924E-46</v>
      </c>
      <c r="AN927" s="10">
        <f t="shared" ca="1" si="672"/>
        <v>2.5260609708215509E-46</v>
      </c>
      <c r="AO927" s="82">
        <f ca="1">SUMPRODUCT(P897:P926,'control variables'!AX$7:AX$36)</f>
        <v>1.8537235105153685E-48</v>
      </c>
      <c r="AP927" s="82">
        <f ca="1">SUMPRODUCT(Q897:Q926,'control variables'!AY$7:AY$36)</f>
        <v>4.2793864595514203E-48</v>
      </c>
      <c r="AQ927" s="82">
        <f ca="1">SUMPRODUCT(R897:R926,'control variables'!AZ$7:AZ$36)</f>
        <v>3.8453096394265328E-47</v>
      </c>
      <c r="AR927" s="82">
        <f ca="1">SUMPRODUCT(S897:S926,'control variables'!BA$7:BA$36)</f>
        <v>2.8807460806203133E-47</v>
      </c>
      <c r="AS927" s="82">
        <f t="shared" ca="1" si="673"/>
        <v>7.3393667170535248E-47</v>
      </c>
      <c r="AT927" s="10">
        <f ca="1">SUMPRODUCT(P897:P926,'control variables'!AT$7:AT$36)</f>
        <v>-1.6359833357120167E-48</v>
      </c>
      <c r="AU927" s="10">
        <f ca="1">SUMPRODUCT(Q897:Q926,'control variables'!AU$7:AU$36)</f>
        <v>1.7746820143483087E-48</v>
      </c>
      <c r="AV927" s="10">
        <f ca="1">SUMPRODUCT(R897:R926,'control variables'!AV$7:AV$36)</f>
        <v>7.6419229703431421E-46</v>
      </c>
      <c r="AW927" s="10">
        <f ca="1">SUMPRODUCT(S897:S926,'control variables'!AW$7:AW$36)</f>
        <v>5.7250109118654649E-46</v>
      </c>
      <c r="AX927" s="10">
        <f t="shared" ca="1" si="651"/>
        <v>1.3368320868994968E-45</v>
      </c>
      <c r="AY927" s="82">
        <f ca="1">SUMPRODUCT(P897:P926,'control variables'!BB$7:BB$36)</f>
        <v>5.9295633151888041E-48</v>
      </c>
      <c r="AZ927" s="82">
        <f ca="1">SUMPRODUCT(Q897:Q926,'control variables'!BC$7:BC$36)</f>
        <v>1.5120375879708548E-47</v>
      </c>
      <c r="BA927" s="82">
        <f ca="1">SUMPRODUCT(R897:R926,'control variables'!BD$7:BD$36)</f>
        <v>1.0584727886025688E-46</v>
      </c>
      <c r="BB927" s="82">
        <f ca="1">SUMPRODUCT(S897:S926,'control variables'!BE$7:BE$36)</f>
        <v>1.5041653918190148E-47</v>
      </c>
      <c r="BC927" s="82">
        <f t="shared" ca="1" si="674"/>
        <v>1.419388719733444E-46</v>
      </c>
      <c r="BD927" s="10">
        <f ca="1">SUMPRODUCT(P897:P926,'control variables'!BF$7:BF$36)</f>
        <v>1.240412998012644E-48</v>
      </c>
      <c r="BE927" s="10">
        <f ca="1">SUMPRODUCT(Q897:Q926,'control variables'!BG$7:BG$36)</f>
        <v>1.431768696311974E-48</v>
      </c>
      <c r="BF927" s="10">
        <f ca="1">SUMPRODUCT(R897:R926,'control variables'!BH$7:BH$36)</f>
        <v>4.2884605237972269E-47</v>
      </c>
      <c r="BG927" s="10">
        <f ca="1">SUMPRODUCT(S897:S926,'control variables'!BI$7:BI$36)</f>
        <v>9.6382088863456503E-47</v>
      </c>
      <c r="BH927" s="10">
        <f t="shared" ca="1" si="675"/>
        <v>1.4193887579575339E-46</v>
      </c>
      <c r="BI927" s="82">
        <f t="shared" ca="1" si="652"/>
        <v>1.430959627508236E-45</v>
      </c>
      <c r="BJ927" s="82">
        <f t="shared" ca="1" si="653"/>
        <v>1.6593438613007631E-45</v>
      </c>
      <c r="BK927" s="82">
        <f t="shared" ca="1" si="654"/>
        <v>5.553092768751601E-45</v>
      </c>
      <c r="BL927" s="82">
        <f t="shared" ca="1" si="655"/>
        <v>2.6152583253174831E-45</v>
      </c>
      <c r="BM927" s="82">
        <f t="shared" ca="1" si="645"/>
        <v>1.1258654582878085E-44</v>
      </c>
      <c r="BN927" s="10">
        <f ca="1">BN926+BI927-INDIRECT(ADDRESS(MAX($D927-'key variables'!$B$9*30,34),scenario!BI$4),TRUE)</f>
        <v>9439390.0751690175</v>
      </c>
      <c r="BO927" s="10">
        <f ca="1">BO926+BJ927-INDIRECT(ADDRESS(MAX($D927-'key variables'!$B$9*30,34),scenario!BJ$4),TRUE)</f>
        <v>10895583.360992203</v>
      </c>
      <c r="BP927" s="10">
        <f ca="1">BP926+BK927-INDIRECT(ADDRESS(MAX($D927-'key variables'!$B$9*30,34),scenario!BK$4),TRUE)</f>
        <v>32531162.537994072</v>
      </c>
      <c r="BQ927" s="10">
        <f ca="1">BQ926+BL927-INDIRECT(ADDRESS(MAX($D927-'key variables'!$B$9*30,34),scenario!BL$4),TRUE)</f>
        <v>14415841.516535141</v>
      </c>
      <c r="BR927" s="10">
        <f t="shared" ca="1" si="676"/>
        <v>67281977.490690395</v>
      </c>
      <c r="BS927" s="82">
        <f t="shared" ca="1" si="657"/>
        <v>-2.3433848477536824E-9</v>
      </c>
      <c r="BT927" s="82">
        <f t="shared" ca="1" si="658"/>
        <v>-3.4288309057018498E-10</v>
      </c>
      <c r="BU927" s="82">
        <f t="shared" ca="1" si="659"/>
        <v>-4.2578247660364599E-9</v>
      </c>
      <c r="BV927" s="82">
        <f t="shared" ca="1" si="660"/>
        <v>-2.9943922343414556E-9</v>
      </c>
      <c r="BW927" s="82">
        <f t="shared" ca="1" si="677"/>
        <v>-9.9384849387017825E-9</v>
      </c>
      <c r="BX927" s="10">
        <f t="shared" ca="1" si="661"/>
        <v>-1.8625994260191893E-12</v>
      </c>
      <c r="BY927" s="10">
        <f t="shared" ca="1" si="662"/>
        <v>2.8902850229962428E-12</v>
      </c>
      <c r="BZ927" s="10">
        <f t="shared" ca="1" si="663"/>
        <v>-3.5034723983035463E-11</v>
      </c>
      <c r="CA927" s="10">
        <f t="shared" ca="1" si="664"/>
        <v>-2.0257049910634696E-11</v>
      </c>
      <c r="CB927" s="10">
        <v>0</v>
      </c>
      <c r="CC927" s="82">
        <f t="shared" ca="1" si="665"/>
        <v>3.9725652202851362E-13</v>
      </c>
      <c r="CD927" s="82">
        <f t="shared" ca="1" si="666"/>
        <v>3.4270724516460853E-13</v>
      </c>
      <c r="CE927" s="82">
        <f t="shared" ca="1" si="667"/>
        <v>1.8915613015532971E-10</v>
      </c>
      <c r="CF927" s="82">
        <f t="shared" ca="1" si="668"/>
        <v>3.7028113764059381E-11</v>
      </c>
      <c r="CG927" s="82">
        <f t="shared" ca="1" si="678"/>
        <v>2.269242076865822E-10</v>
      </c>
      <c r="CH927" s="13" t="str">
        <f t="shared" ca="1" si="679"/>
        <v/>
      </c>
      <c r="CI927" s="81">
        <f t="shared" ca="1" si="688"/>
        <v>0.1131775965863165</v>
      </c>
      <c r="CJ927" s="81">
        <f t="shared" ca="1" si="689"/>
        <v>0.13063724757458739</v>
      </c>
      <c r="CK927" s="81">
        <f t="shared" ca="1" si="690"/>
        <v>0.39004625943939081</v>
      </c>
      <c r="CL927" s="81">
        <f t="shared" ca="1" si="691"/>
        <v>0.17284488538116416</v>
      </c>
      <c r="CM927" s="89">
        <f t="shared" ca="1" si="680"/>
        <v>0.80670598898145884</v>
      </c>
    </row>
    <row r="928" spans="1:91" x14ac:dyDescent="0.3">
      <c r="A928">
        <v>863</v>
      </c>
      <c r="B928" s="3">
        <f t="shared" si="693"/>
        <v>2.5861111111111112</v>
      </c>
      <c r="C928" s="3">
        <f t="shared" si="681"/>
        <v>28.766666666666666</v>
      </c>
      <c r="D928" s="4">
        <f t="shared" ca="1" si="669"/>
        <v>928</v>
      </c>
      <c r="E928" s="58">
        <f>(0.5*(COS(B928*2*PI())+1)*('key variables'!$B$4-'key variables'!$B$6)+'key variables'!$B$6)/'key variables'!$B$4</f>
        <v>1</v>
      </c>
      <c r="F928" s="10">
        <f t="shared" ca="1" si="682"/>
        <v>11689222.907461114</v>
      </c>
      <c r="G928" s="10">
        <f t="shared" ca="1" si="683"/>
        <v>13492492.798713122</v>
      </c>
      <c r="H928" s="10">
        <f t="shared" ca="1" si="684"/>
        <v>40309474.521088287</v>
      </c>
      <c r="I928" s="10">
        <f t="shared" ca="1" si="685"/>
        <v>17912154.249750931</v>
      </c>
      <c r="J928" s="10">
        <f t="shared" ca="1" si="670"/>
        <v>83403344.477013454</v>
      </c>
      <c r="K928" s="82">
        <f t="shared" ca="1" si="646"/>
        <v>2249832.832292099</v>
      </c>
      <c r="L928" s="82">
        <f t="shared" ca="1" si="647"/>
        <v>2596909.4377209195</v>
      </c>
      <c r="M928" s="82">
        <f t="shared" ca="1" si="648"/>
        <v>7778311.98309422</v>
      </c>
      <c r="N928" s="82">
        <f t="shared" ca="1" si="649"/>
        <v>3496312.733215793</v>
      </c>
      <c r="O928" s="82">
        <f t="shared" ca="1" si="671"/>
        <v>16121366.986323033</v>
      </c>
      <c r="P928" s="10">
        <f ca="1">IF(IF($A928&gt;='key variables'!$B$26,K928*SUMPRODUCT(Z928:AC928,'control variables'!$O$3:$R$3)/J928+F$65*'key variables'!$B$25/scenario!J$65,K928*SUMPRODUCT(Z928:AC928,'control variables'!$O$7:$R$7)/J928+F$65*'key variables'!$B$25/scenario!J$65)&lt;'key variables'!$B$28,0,IF($A928&gt;='key variables'!$B$26,K928*SUMPRODUCT(Z928:AC928,'control variables'!$O$3:$R$3)/J928+F$65*'key variables'!$B$25/scenario!J$65,K928*SUMPRODUCT(Z928:AC928,'control variables'!$O$7:$R$7)/J928+F$65*'key variables'!$B$25/scenario!J$65))</f>
        <v>1.7427383228583603E-46</v>
      </c>
      <c r="Q928" s="10">
        <f ca="1">IF(IF($A928&gt;='key variables'!$B$26,L928*SUMPRODUCT(Z928:AC928,'control variables'!$O$4:$R$4)/J928+G$65*'key variables'!$B$25/scenario!J$65,L928*SUMPRODUCT(Z928:AC928,'control variables'!$O$7:$R$7)/J928+G$65*'key variables'!$B$25/scenario!J$65)&lt;'key variables'!$B$28,0,IF($A928&gt;='key variables'!$B$26,L928*SUMPRODUCT(Z928:AC928,'control variables'!$O$4:$R$4)/J928+G$65*'key variables'!$B$25/scenario!J$65,L928*SUMPRODUCT(Z928:AC928,'control variables'!$O$7:$R$7)/J928+G$65*'key variables'!$B$25/scenario!J$65))</f>
        <v>2.0115866090806609E-46</v>
      </c>
      <c r="R928" s="10">
        <f ca="1">IF(IF($A928&gt;='key variables'!$B$26,M928*SUMPRODUCT(Z928:AC928,'control variables'!$O$5:$R$5)/J928+H$65*'key variables'!$B$25/scenario!J$65,M928*SUMPRODUCT(Z928:AC928,'control variables'!$O$7:$R$7)/J928+H$65*'key variables'!$B$25/scenario!J$65)&lt;'key variables'!$B$28,0,IF($A928&gt;='key variables'!$B$26,M928*SUMPRODUCT(Z928:AC928,'control variables'!$O$5:$R$5)/J928+H$65*'key variables'!$B$25/scenario!J$65,M928*SUMPRODUCT(Z928:AC928,'control variables'!$O$7:$R$7)/J928+H$65*'key variables'!$B$25/scenario!J$65))</f>
        <v>6.0251420396761143E-46</v>
      </c>
      <c r="S928" s="10">
        <f ca="1">IF(IF($A928&gt;='key variables'!$B$26,N928*SUMPRODUCT(Z928:AC928,'control variables'!$O$6:$R$6)/J928+I$65*'key variables'!$B$25/scenario!J$65,N928*SUMPRODUCT(Z928:AC928,'control variables'!$O$7:$R$7)/J928+I$65*'key variables'!$B$25/scenario!J$65)&lt;'key variables'!$B$28,0,IF($A928&gt;='key variables'!$B$26,N928*SUMPRODUCT(Z928:AC928,'control variables'!$O$6:$R$6)/J928+I$65*'key variables'!$B$25/scenario!J$65,N928*SUMPRODUCT(Z928:AC928,'control variables'!$O$7:$R$7)/J928+I$65*'key variables'!$B$25/scenario!J$65))</f>
        <v>2.7082715219624533E-46</v>
      </c>
      <c r="T928" s="10">
        <f t="shared" ca="1" si="692"/>
        <v>1.2487738493577589E-45</v>
      </c>
      <c r="U928" s="82">
        <f ca="1">SUMPRODUCT(P898:P927,'control variables'!AD$7:AD$36)</f>
        <v>3.694927647077814E-46</v>
      </c>
      <c r="V928" s="82">
        <f ca="1">SUMPRODUCT(Q898:Q927,'control variables'!AE$7:AE$36)</f>
        <v>4.2649357501893462E-46</v>
      </c>
      <c r="W928" s="82">
        <f ca="1">SUMPRODUCT(R898:R927,'control variables'!AF$7:AF$36)</f>
        <v>1.277441576165962E-45</v>
      </c>
      <c r="X928" s="82">
        <f ca="1">SUMPRODUCT(S898:S927,'control variables'!AG$7:AG$36)</f>
        <v>5.7420366506199108E-46</v>
      </c>
      <c r="Y928" s="82">
        <f t="shared" ca="1" si="686"/>
        <v>2.6476315809546688E-45</v>
      </c>
      <c r="Z928" s="10">
        <f ca="1">IF($A928&gt;='key variables'!$B$26,SUMPRODUCT(P898:P927,'control variables'!V$7:V$36)*$E928,SUMPRODUCT(P898:P927,'control variables'!Z$7:Z$36)*$E928)</f>
        <v>9.0159975142281679E-46</v>
      </c>
      <c r="AA928" s="10">
        <f ca="1">IF($A928&gt;='key variables'!$B$26,SUMPRODUCT(Q898:Q927,'control variables'!W$7:W$36)*$E928,SUMPRODUCT(Q898:Q927,'control variables'!AA$7:AA$36)*$E928)</f>
        <v>1.0406874990491577E-45</v>
      </c>
      <c r="AB928" s="10">
        <f ca="1">IF($A928&gt;='key variables'!$B$26,SUMPRODUCT(R898:R927,'control variables'!X$7:X$36)*$E928,SUMPRODUCT(R898:R927,'control variables'!AB$7:AB$36)*$E928)</f>
        <v>3.1170867674209354E-45</v>
      </c>
      <c r="AC928" s="10">
        <f ca="1">IF($A928&gt;='key variables'!$B$26,SUMPRODUCT(S898:S927,'control variables'!Y$7:Y$36)*$E928,SUMPRODUCT(S898:S927,'control variables'!AC$7:AC$36)*$E928)</f>
        <v>1.401115072159514E-45</v>
      </c>
      <c r="AD928" s="10">
        <f t="shared" ca="1" si="687"/>
        <v>6.460489090052424E-45</v>
      </c>
      <c r="AE928" s="82">
        <f ca="1">SUMPRODUCT(P898:P927,'control variables'!AL$7:AL$36)</f>
        <v>1.2275736972286703E-45</v>
      </c>
      <c r="AF928" s="82">
        <f ca="1">SUMPRODUCT(Q898:Q927,'control variables'!AM$7:AM$36)</f>
        <v>1.413243802639897E-45</v>
      </c>
      <c r="AG928" s="82">
        <f ca="1">SUMPRODUCT(R898:R927,'control variables'!AN$7:AN$36)</f>
        <v>4.0295294979732436E-45</v>
      </c>
      <c r="AH928" s="82">
        <f ca="1">SUMPRODUCT(S898:S927,'control variables'!AO$7:AO$36)</f>
        <v>1.7447463027816685E-45</v>
      </c>
      <c r="AI928" s="82">
        <f t="shared" ca="1" si="650"/>
        <v>8.4150933006234798E-45</v>
      </c>
      <c r="AJ928" s="10">
        <f ca="1">SUMPRODUCT(P898:P927,'control variables'!AP$7:AP$36)</f>
        <v>1.1729514422858637E-48</v>
      </c>
      <c r="AK928" s="10">
        <f ca="1">SUMPRODUCT(Q898:Q927,'control variables'!AQ$7:AQ$36)</f>
        <v>3.3847499986890713E-48</v>
      </c>
      <c r="AL928" s="10">
        <f ca="1">SUMPRODUCT(R898:R927,'control variables'!AR$7:AR$36)</f>
        <v>1.2165680216104946E-46</v>
      </c>
      <c r="AM928" s="10">
        <f ca="1">SUMPRODUCT(S898:S927,'control variables'!AS$7:AS$36)</f>
        <v>9.1140217269605928E-47</v>
      </c>
      <c r="AN928" s="10">
        <f t="shared" ca="1" si="672"/>
        <v>2.1735472087163033E-46</v>
      </c>
      <c r="AO928" s="82">
        <f ca="1">SUMPRODUCT(P898:P927,'control variables'!AX$7:AX$36)</f>
        <v>1.5950349609740671E-48</v>
      </c>
      <c r="AP928" s="82">
        <f ca="1">SUMPRODUCT(Q898:Q927,'control variables'!AY$7:AY$36)</f>
        <v>3.6821947694917364E-48</v>
      </c>
      <c r="AQ928" s="82">
        <f ca="1">SUMPRODUCT(R898:R927,'control variables'!AZ$7:AZ$36)</f>
        <v>3.3086937053253992E-47</v>
      </c>
      <c r="AR928" s="82">
        <f ca="1">SUMPRODUCT(S898:S927,'control variables'!BA$7:BA$36)</f>
        <v>2.4787357371331798E-47</v>
      </c>
      <c r="AS928" s="82">
        <f t="shared" ca="1" si="673"/>
        <v>6.3151524155051599E-47</v>
      </c>
      <c r="AT928" s="10">
        <f ca="1">SUMPRODUCT(P898:P927,'control variables'!AT$7:AT$36)</f>
        <v>-1.4076805959623222E-48</v>
      </c>
      <c r="AU928" s="10">
        <f ca="1">SUMPRODUCT(Q898:Q927,'control variables'!AU$7:AU$36)</f>
        <v>1.5270237667269236E-48</v>
      </c>
      <c r="AV928" s="10">
        <f ca="1">SUMPRODUCT(R898:R927,'control variables'!AV$7:AV$36)</f>
        <v>6.5754867096546157E-46</v>
      </c>
      <c r="AW928" s="10">
        <f ca="1">SUMPRODUCT(S898:S927,'control variables'!AW$7:AW$36)</f>
        <v>4.9260812114556914E-46</v>
      </c>
      <c r="AX928" s="10">
        <f t="shared" ca="1" si="651"/>
        <v>1.1502761352817954E-45</v>
      </c>
      <c r="AY928" s="82">
        <f ca="1">SUMPRODUCT(P898:P927,'control variables'!BB$7:BB$36)</f>
        <v>5.1020881686967303E-48</v>
      </c>
      <c r="AZ928" s="82">
        <f ca="1">SUMPRODUCT(Q898:Q927,'control variables'!BC$7:BC$36)</f>
        <v>1.3010315731766837E-47</v>
      </c>
      <c r="BA928" s="82">
        <f ca="1">SUMPRODUCT(R898:R927,'control variables'!BD$7:BD$36)</f>
        <v>9.1076209234214876E-47</v>
      </c>
      <c r="BB928" s="82">
        <f ca="1">SUMPRODUCT(S898:S927,'control variables'!BE$7:BE$36)</f>
        <v>1.2942579480861007E-47</v>
      </c>
      <c r="BC928" s="82">
        <f t="shared" ca="1" si="674"/>
        <v>1.2213119261553945E-46</v>
      </c>
      <c r="BD928" s="10">
        <f ca="1">SUMPRODUCT(P898:P927,'control variables'!BF$7:BF$36)</f>
        <v>1.0673124048185391E-48</v>
      </c>
      <c r="BE928" s="10">
        <f ca="1">SUMPRODUCT(Q898:Q927,'control variables'!BG$7:BG$36)</f>
        <v>1.2319642674278564E-48</v>
      </c>
      <c r="BF928" s="10">
        <f ca="1">SUMPRODUCT(R898:R927,'control variables'!BH$7:BH$36)</f>
        <v>3.6900025410542613E-47</v>
      </c>
      <c r="BG928" s="10">
        <f ca="1">SUMPRODUCT(S898:S927,'control variables'!BI$7:BI$36)</f>
        <v>8.2931893821739297E-47</v>
      </c>
      <c r="BH928" s="10">
        <f t="shared" ca="1" si="675"/>
        <v>1.221311959045283E-46</v>
      </c>
      <c r="BI928" s="82">
        <f t="shared" ca="1" si="652"/>
        <v>1.2312681048014047E-45</v>
      </c>
      <c r="BJ928" s="82">
        <f t="shared" ca="1" si="653"/>
        <v>1.4277811421383907E-45</v>
      </c>
      <c r="BK928" s="82">
        <f t="shared" ca="1" si="654"/>
        <v>4.7781543781729201E-45</v>
      </c>
      <c r="BL928" s="82">
        <f t="shared" ca="1" si="655"/>
        <v>2.2502970034080987E-45</v>
      </c>
      <c r="BM928" s="82">
        <f t="shared" ca="1" si="645"/>
        <v>9.6875006285208141E-45</v>
      </c>
      <c r="BN928" s="10">
        <f ca="1">BN927+BI928-INDIRECT(ADDRESS(MAX($D928-'key variables'!$B$9*30,34),scenario!BI$4),TRUE)</f>
        <v>9439390.0751690175</v>
      </c>
      <c r="BO928" s="10">
        <f ca="1">BO927+BJ928-INDIRECT(ADDRESS(MAX($D928-'key variables'!$B$9*30,34),scenario!BJ$4),TRUE)</f>
        <v>10895583.360992203</v>
      </c>
      <c r="BP928" s="10">
        <f ca="1">BP927+BK928-INDIRECT(ADDRESS(MAX($D928-'key variables'!$B$9*30,34),scenario!BK$4),TRUE)</f>
        <v>32531162.537994072</v>
      </c>
      <c r="BQ928" s="10">
        <f ca="1">BQ927+BL928-INDIRECT(ADDRESS(MAX($D928-'key variables'!$B$9*30,34),scenario!BL$4),TRUE)</f>
        <v>14415841.516535141</v>
      </c>
      <c r="BR928" s="10">
        <f t="shared" ca="1" si="676"/>
        <v>67281977.490690395</v>
      </c>
      <c r="BS928" s="82">
        <f t="shared" ca="1" si="657"/>
        <v>-2.3433848477536824E-9</v>
      </c>
      <c r="BT928" s="82">
        <f t="shared" ca="1" si="658"/>
        <v>-3.4288309057018498E-10</v>
      </c>
      <c r="BU928" s="82">
        <f t="shared" ca="1" si="659"/>
        <v>-4.2578247660364599E-9</v>
      </c>
      <c r="BV928" s="82">
        <f t="shared" ca="1" si="660"/>
        <v>-2.9943922343414556E-9</v>
      </c>
      <c r="BW928" s="82">
        <f t="shared" ca="1" si="677"/>
        <v>-9.9384849387017825E-9</v>
      </c>
      <c r="BX928" s="10">
        <f t="shared" ca="1" si="661"/>
        <v>-1.8625994260191893E-12</v>
      </c>
      <c r="BY928" s="10">
        <f t="shared" ca="1" si="662"/>
        <v>2.8902850229962428E-12</v>
      </c>
      <c r="BZ928" s="10">
        <f t="shared" ca="1" si="663"/>
        <v>-3.5034723983035463E-11</v>
      </c>
      <c r="CA928" s="10">
        <f t="shared" ca="1" si="664"/>
        <v>-2.0257049910634696E-11</v>
      </c>
      <c r="CB928" s="10">
        <v>0</v>
      </c>
      <c r="CC928" s="82">
        <f t="shared" ca="1" si="665"/>
        <v>3.9725652202851362E-13</v>
      </c>
      <c r="CD928" s="82">
        <f t="shared" ca="1" si="666"/>
        <v>3.4270724516460853E-13</v>
      </c>
      <c r="CE928" s="82">
        <f t="shared" ca="1" si="667"/>
        <v>1.8915613015532971E-10</v>
      </c>
      <c r="CF928" s="82">
        <f t="shared" ca="1" si="668"/>
        <v>3.7028113764059381E-11</v>
      </c>
      <c r="CG928" s="82">
        <f t="shared" ca="1" si="678"/>
        <v>2.269242076865822E-10</v>
      </c>
      <c r="CH928" s="13" t="str">
        <f t="shared" ca="1" si="679"/>
        <v/>
      </c>
      <c r="CI928" s="81">
        <f t="shared" ca="1" si="688"/>
        <v>0.1131775965863165</v>
      </c>
      <c r="CJ928" s="81">
        <f t="shared" ca="1" si="689"/>
        <v>0.13063724757458739</v>
      </c>
      <c r="CK928" s="81">
        <f t="shared" ca="1" si="690"/>
        <v>0.39004625943939081</v>
      </c>
      <c r="CL928" s="81">
        <f t="shared" ca="1" si="691"/>
        <v>0.17284488538116416</v>
      </c>
      <c r="CM928" s="89">
        <f t="shared" ca="1" si="680"/>
        <v>0.80670598898145884</v>
      </c>
    </row>
    <row r="929" spans="1:91" x14ac:dyDescent="0.3">
      <c r="A929">
        <v>864</v>
      </c>
      <c r="B929" s="3">
        <f t="shared" si="693"/>
        <v>2.588888888888889</v>
      </c>
      <c r="C929" s="3">
        <f t="shared" si="681"/>
        <v>28.8</v>
      </c>
      <c r="D929" s="4">
        <f t="shared" ca="1" si="669"/>
        <v>929</v>
      </c>
      <c r="E929" s="58">
        <f>(0.5*(COS(B929*2*PI())+1)*('key variables'!$B$4-'key variables'!$B$6)+'key variables'!$B$6)/'key variables'!$B$4</f>
        <v>1</v>
      </c>
      <c r="F929" s="10">
        <f t="shared" ca="1" si="682"/>
        <v>11689222.907461114</v>
      </c>
      <c r="G929" s="10">
        <f t="shared" ca="1" si="683"/>
        <v>13492492.798713122</v>
      </c>
      <c r="H929" s="10">
        <f t="shared" ca="1" si="684"/>
        <v>40309474.521088287</v>
      </c>
      <c r="I929" s="10">
        <f t="shared" ca="1" si="685"/>
        <v>17912154.249750931</v>
      </c>
      <c r="J929" s="10">
        <f t="shared" ca="1" si="670"/>
        <v>83403344.477013454</v>
      </c>
      <c r="K929" s="82">
        <f t="shared" ca="1" si="646"/>
        <v>2249832.832292099</v>
      </c>
      <c r="L929" s="82">
        <f t="shared" ca="1" si="647"/>
        <v>2596909.4377209195</v>
      </c>
      <c r="M929" s="82">
        <f t="shared" ca="1" si="648"/>
        <v>7778311.98309422</v>
      </c>
      <c r="N929" s="82">
        <f t="shared" ca="1" si="649"/>
        <v>3496312.733215793</v>
      </c>
      <c r="O929" s="82">
        <f t="shared" ca="1" si="671"/>
        <v>16121366.986323033</v>
      </c>
      <c r="P929" s="10">
        <f ca="1">IF(IF($A929&gt;='key variables'!$B$26,K929*SUMPRODUCT(Z929:AC929,'control variables'!$O$3:$R$3)/J929+F$65*'key variables'!$B$25/scenario!J$65,K929*SUMPRODUCT(Z929:AC929,'control variables'!$O$7:$R$7)/J929+F$65*'key variables'!$B$25/scenario!J$65)&lt;'key variables'!$B$28,0,IF($A929&gt;='key variables'!$B$26,K929*SUMPRODUCT(Z929:AC929,'control variables'!$O$3:$R$3)/J929+F$65*'key variables'!$B$25/scenario!J$65,K929*SUMPRODUCT(Z929:AC929,'control variables'!$O$7:$R$7)/J929+F$65*'key variables'!$B$25/scenario!J$65))</f>
        <v>1.4995378420892883E-46</v>
      </c>
      <c r="Q929" s="10">
        <f ca="1">IF(IF($A929&gt;='key variables'!$B$26,L929*SUMPRODUCT(Z929:AC929,'control variables'!$O$4:$R$4)/J929+G$65*'key variables'!$B$25/scenario!J$65,L929*SUMPRODUCT(Z929:AC929,'control variables'!$O$7:$R$7)/J929+G$65*'key variables'!$B$25/scenario!J$65)&lt;'key variables'!$B$28,0,IF($A929&gt;='key variables'!$B$26,L929*SUMPRODUCT(Z929:AC929,'control variables'!$O$4:$R$4)/J929+G$65*'key variables'!$B$25/scenario!J$65,L929*SUMPRODUCT(Z929:AC929,'control variables'!$O$7:$R$7)/J929+G$65*'key variables'!$B$25/scenario!J$65))</f>
        <v>1.7308681420450305E-46</v>
      </c>
      <c r="R929" s="10">
        <f ca="1">IF(IF($A929&gt;='key variables'!$B$26,M929*SUMPRODUCT(Z929:AC929,'control variables'!$O$5:$R$5)/J929+H$65*'key variables'!$B$25/scenario!J$65,M929*SUMPRODUCT(Z929:AC929,'control variables'!$O$7:$R$7)/J929+H$65*'key variables'!$B$25/scenario!J$65)&lt;'key variables'!$B$28,0,IF($A929&gt;='key variables'!$B$26,M929*SUMPRODUCT(Z929:AC929,'control variables'!$O$5:$R$5)/J929+H$65*'key variables'!$B$25/scenario!J$65,M929*SUMPRODUCT(Z929:AC929,'control variables'!$O$7:$R$7)/J929+H$65*'key variables'!$B$25/scenario!J$65))</f>
        <v>5.1843288082623298E-46</v>
      </c>
      <c r="S929" s="10">
        <f ca="1">IF(IF($A929&gt;='key variables'!$B$26,N929*SUMPRODUCT(Z929:AC929,'control variables'!$O$6:$R$6)/J929+I$65*'key variables'!$B$25/scenario!J$65,N929*SUMPRODUCT(Z929:AC929,'control variables'!$O$7:$R$7)/J929+I$65*'key variables'!$B$25/scenario!J$65)&lt;'key variables'!$B$28,0,IF($A929&gt;='key variables'!$B$26,N929*SUMPRODUCT(Z929:AC929,'control variables'!$O$6:$R$6)/J929+I$65*'key variables'!$B$25/scenario!J$65,N929*SUMPRODUCT(Z929:AC929,'control variables'!$O$7:$R$7)/J929+I$65*'key variables'!$B$25/scenario!J$65))</f>
        <v>2.3303301365259055E-46</v>
      </c>
      <c r="T929" s="10">
        <f t="shared" ca="1" si="692"/>
        <v>1.0745064928922554E-45</v>
      </c>
      <c r="U929" s="82">
        <f ca="1">SUMPRODUCT(P899:P928,'control variables'!AD$7:AD$36)</f>
        <v>3.1792976363126844E-46</v>
      </c>
      <c r="V929" s="82">
        <f ca="1">SUMPRODUCT(Q899:Q928,'control variables'!AE$7:AE$36)</f>
        <v>3.6697606677971565E-46</v>
      </c>
      <c r="W929" s="82">
        <f ca="1">SUMPRODUCT(R899:R928,'control variables'!AF$7:AF$36)</f>
        <v>1.0991736162530766E-45</v>
      </c>
      <c r="X929" s="82">
        <f ca="1">SUMPRODUCT(S899:S928,'control variables'!AG$7:AG$36)</f>
        <v>4.9407309951994375E-46</v>
      </c>
      <c r="Y929" s="82">
        <f t="shared" ca="1" si="686"/>
        <v>2.2781525461840044E-45</v>
      </c>
      <c r="Z929" s="10">
        <f ca="1">IF($A929&gt;='key variables'!$B$26,SUMPRODUCT(P899:P928,'control variables'!V$7:V$36)*$E929,SUMPRODUCT(P899:P928,'control variables'!Z$7:Z$36)*$E929)</f>
        <v>7.7578080882467104E-46</v>
      </c>
      <c r="AA929" s="10">
        <f ca="1">IF($A929&gt;='key variables'!$B$26,SUMPRODUCT(Q899:Q928,'control variables'!W$7:W$36)*$E929,SUMPRODUCT(Q899:Q928,'control variables'!AA$7:AA$36)*$E929)</f>
        <v>8.9545875370085886E-46</v>
      </c>
      <c r="AB929" s="10">
        <f ca="1">IF($A929&gt;='key variables'!$B$26,SUMPRODUCT(R899:R928,'control variables'!X$7:X$36)*$E929,SUMPRODUCT(R899:R928,'control variables'!AB$7:AB$36)*$E929)</f>
        <v>2.6820948983075501E-45</v>
      </c>
      <c r="AC929" s="10">
        <f ca="1">IF($A929&gt;='key variables'!$B$26,SUMPRODUCT(S899:S928,'control variables'!Y$7:Y$36)*$E929,SUMPRODUCT(S899:S928,'control variables'!AC$7:AC$36)*$E929)</f>
        <v>1.2055883802330399E-45</v>
      </c>
      <c r="AD929" s="10">
        <f t="shared" ca="1" si="687"/>
        <v>5.5589228410661202E-45</v>
      </c>
      <c r="AE929" s="82">
        <f ca="1">SUMPRODUCT(P899:P928,'control variables'!AL$7:AL$36)</f>
        <v>1.05626483838874E-45</v>
      </c>
      <c r="AF929" s="82">
        <f ca="1">SUMPRODUCT(Q899:Q928,'control variables'!AM$7:AM$36)</f>
        <v>1.216024536994662E-45</v>
      </c>
      <c r="AG929" s="82">
        <f ca="1">SUMPRODUCT(R899:R928,'control variables'!AN$7:AN$36)</f>
        <v>3.4672055401383549E-45</v>
      </c>
      <c r="AH929" s="82">
        <f ca="1">SUMPRODUCT(S899:S928,'control variables'!AO$7:AO$36)</f>
        <v>1.50126560686135E-45</v>
      </c>
      <c r="AI929" s="82">
        <f t="shared" ca="1" si="650"/>
        <v>7.2407605223831065E-45</v>
      </c>
      <c r="AJ929" s="10">
        <f ca="1">SUMPRODUCT(P899:P928,'control variables'!AP$7:AP$36)</f>
        <v>1.009265161367439E-48</v>
      </c>
      <c r="AK929" s="10">
        <f ca="1">SUMPRODUCT(Q899:Q928,'control variables'!AQ$7:AQ$36)</f>
        <v>2.91240551864449E-48</v>
      </c>
      <c r="AL929" s="10">
        <f ca="1">SUMPRODUCT(R899:R928,'control variables'!AR$7:AR$36)</f>
        <v>1.0467950133147465E-46</v>
      </c>
      <c r="AM929" s="10">
        <f ca="1">SUMPRODUCT(S899:S928,'control variables'!AS$7:AS$36)</f>
        <v>7.8421529462815057E-47</v>
      </c>
      <c r="AN929" s="10">
        <f t="shared" ca="1" si="672"/>
        <v>1.8702270147430164E-46</v>
      </c>
      <c r="AO929" s="82">
        <f ca="1">SUMPRODUCT(P899:P928,'control variables'!AX$7:AX$36)</f>
        <v>1.3724465985880642E-48</v>
      </c>
      <c r="AP929" s="82">
        <f ca="1">SUMPRODUCT(Q899:Q928,'control variables'!AY$7:AY$36)</f>
        <v>3.1683416416412085E-48</v>
      </c>
      <c r="AQ929" s="82">
        <f ca="1">SUMPRODUCT(R899:R928,'control variables'!AZ$7:AZ$36)</f>
        <v>2.8469629398407987E-47</v>
      </c>
      <c r="AR929" s="82">
        <f ca="1">SUMPRODUCT(S899:S928,'control variables'!BA$7:BA$36)</f>
        <v>2.1328262479899471E-47</v>
      </c>
      <c r="AS929" s="82">
        <f t="shared" ca="1" si="673"/>
        <v>5.4338680118536734E-47</v>
      </c>
      <c r="AT929" s="10">
        <f ca="1">SUMPRODUCT(P899:P928,'control variables'!AT$7:AT$36)</f>
        <v>-1.2112376801114635E-48</v>
      </c>
      <c r="AU929" s="10">
        <f ca="1">SUMPRODUCT(Q899:Q928,'control variables'!AU$7:AU$36)</f>
        <v>1.313926419097201E-48</v>
      </c>
      <c r="AV929" s="10">
        <f ca="1">SUMPRODUCT(R899:R928,'control variables'!AV$7:AV$36)</f>
        <v>5.6578724539149601E-46</v>
      </c>
      <c r="AW929" s="10">
        <f ca="1">SUMPRODUCT(S899:S928,'control variables'!AW$7:AW$36)</f>
        <v>4.2386427686213288E-46</v>
      </c>
      <c r="AX929" s="10">
        <f t="shared" ca="1" si="651"/>
        <v>9.8975421099261453E-46</v>
      </c>
      <c r="AY929" s="82">
        <f ca="1">SUMPRODUCT(P899:P928,'control variables'!BB$7:BB$36)</f>
        <v>4.3900878188575848E-48</v>
      </c>
      <c r="AZ929" s="82">
        <f ca="1">SUMPRODUCT(Q899:Q928,'control variables'!BC$7:BC$36)</f>
        <v>1.1194716109367141E-47</v>
      </c>
      <c r="BA929" s="82">
        <f ca="1">SUMPRODUCT(R899:R928,'control variables'!BD$7:BD$36)</f>
        <v>7.8366453798265888E-47</v>
      </c>
      <c r="BB929" s="82">
        <f ca="1">SUMPRODUCT(S899:S928,'control variables'!BE$7:BE$36)</f>
        <v>1.1136432504661673E-47</v>
      </c>
      <c r="BC929" s="82">
        <f t="shared" ca="1" si="674"/>
        <v>1.050876902311523E-46</v>
      </c>
      <c r="BD929" s="10">
        <f ca="1">SUMPRODUCT(P899:P928,'control variables'!BF$7:BF$36)</f>
        <v>9.1836813327872091E-49</v>
      </c>
      <c r="BE929" s="10">
        <f ca="1">SUMPRODUCT(Q899:Q928,'control variables'!BG$7:BG$36)</f>
        <v>1.0600427011210119E-48</v>
      </c>
      <c r="BF929" s="10">
        <f ca="1">SUMPRODUCT(R899:R928,'control variables'!BH$7:BH$36)</f>
        <v>3.17505983264374E-47</v>
      </c>
      <c r="BG929" s="10">
        <f ca="1">SUMPRODUCT(S899:S928,'control variables'!BI$7:BI$36)</f>
        <v>7.1358683900323074E-47</v>
      </c>
      <c r="BH929" s="10">
        <f t="shared" ca="1" si="675"/>
        <v>1.0508769306116021E-46</v>
      </c>
      <c r="BI929" s="82">
        <f t="shared" ca="1" si="652"/>
        <v>1.0594436885274862E-45</v>
      </c>
      <c r="BJ929" s="82">
        <f t="shared" ca="1" si="653"/>
        <v>1.2285331795231263E-45</v>
      </c>
      <c r="BK929" s="82">
        <f t="shared" ca="1" si="654"/>
        <v>4.1113592393281168E-45</v>
      </c>
      <c r="BL929" s="82">
        <f t="shared" ca="1" si="655"/>
        <v>1.9362663162281447E-45</v>
      </c>
      <c r="BM929" s="82">
        <f t="shared" ca="1" si="645"/>
        <v>8.3356024236068743E-45</v>
      </c>
      <c r="BN929" s="10">
        <f ca="1">BN928+BI929-INDIRECT(ADDRESS(MAX($D929-'key variables'!$B$9*30,34),scenario!BI$4),TRUE)</f>
        <v>9439390.0751690175</v>
      </c>
      <c r="BO929" s="10">
        <f ca="1">BO928+BJ929-INDIRECT(ADDRESS(MAX($D929-'key variables'!$B$9*30,34),scenario!BJ$4),TRUE)</f>
        <v>10895583.360992203</v>
      </c>
      <c r="BP929" s="10">
        <f ca="1">BP928+BK929-INDIRECT(ADDRESS(MAX($D929-'key variables'!$B$9*30,34),scenario!BK$4),TRUE)</f>
        <v>32531162.537994072</v>
      </c>
      <c r="BQ929" s="10">
        <f ca="1">BQ928+BL929-INDIRECT(ADDRESS(MAX($D929-'key variables'!$B$9*30,34),scenario!BL$4),TRUE)</f>
        <v>14415841.516535141</v>
      </c>
      <c r="BR929" s="10">
        <f t="shared" ca="1" si="676"/>
        <v>67281977.490690395</v>
      </c>
      <c r="BS929" s="82">
        <f t="shared" ca="1" si="657"/>
        <v>-2.3433848477536824E-9</v>
      </c>
      <c r="BT929" s="82">
        <f t="shared" ca="1" si="658"/>
        <v>-3.4288309057018498E-10</v>
      </c>
      <c r="BU929" s="82">
        <f t="shared" ca="1" si="659"/>
        <v>-4.2578247660364599E-9</v>
      </c>
      <c r="BV929" s="82">
        <f t="shared" ca="1" si="660"/>
        <v>-2.9943922343414556E-9</v>
      </c>
      <c r="BW929" s="82">
        <f t="shared" ca="1" si="677"/>
        <v>-9.9384849387017825E-9</v>
      </c>
      <c r="BX929" s="10">
        <f t="shared" ca="1" si="661"/>
        <v>-1.8625994260191893E-12</v>
      </c>
      <c r="BY929" s="10">
        <f t="shared" ca="1" si="662"/>
        <v>2.8902850229962428E-12</v>
      </c>
      <c r="BZ929" s="10">
        <f t="shared" ca="1" si="663"/>
        <v>-3.5034723983035463E-11</v>
      </c>
      <c r="CA929" s="10">
        <f t="shared" ca="1" si="664"/>
        <v>-2.0257049910634696E-11</v>
      </c>
      <c r="CB929" s="10">
        <v>0</v>
      </c>
      <c r="CC929" s="82">
        <f t="shared" ca="1" si="665"/>
        <v>3.9725652202851362E-13</v>
      </c>
      <c r="CD929" s="82">
        <f t="shared" ca="1" si="666"/>
        <v>3.4270724516460853E-13</v>
      </c>
      <c r="CE929" s="82">
        <f t="shared" ca="1" si="667"/>
        <v>1.8915613015532971E-10</v>
      </c>
      <c r="CF929" s="82">
        <f t="shared" ca="1" si="668"/>
        <v>3.7028113764059381E-11</v>
      </c>
      <c r="CG929" s="82">
        <f t="shared" ca="1" si="678"/>
        <v>2.269242076865822E-10</v>
      </c>
      <c r="CH929" s="13" t="str">
        <f t="shared" ca="1" si="679"/>
        <v/>
      </c>
      <c r="CI929" s="81">
        <f t="shared" ca="1" si="688"/>
        <v>0.1131775965863165</v>
      </c>
      <c r="CJ929" s="81">
        <f t="shared" ca="1" si="689"/>
        <v>0.13063724757458739</v>
      </c>
      <c r="CK929" s="81">
        <f t="shared" ca="1" si="690"/>
        <v>0.39004625943939081</v>
      </c>
      <c r="CL929" s="81">
        <f t="shared" ca="1" si="691"/>
        <v>0.17284488538116416</v>
      </c>
      <c r="CM929" s="89">
        <f t="shared" ca="1" si="680"/>
        <v>0.80670598898145884</v>
      </c>
    </row>
    <row r="930" spans="1:91" x14ac:dyDescent="0.3">
      <c r="A930">
        <v>865</v>
      </c>
      <c r="B930" s="3">
        <f t="shared" si="693"/>
        <v>2.5916666666666668</v>
      </c>
      <c r="C930" s="3">
        <f t="shared" si="681"/>
        <v>28.833333333333332</v>
      </c>
      <c r="D930" s="4">
        <f t="shared" ca="1" si="669"/>
        <v>930</v>
      </c>
      <c r="E930" s="58">
        <f>(0.5*(COS(B930*2*PI())+1)*('key variables'!$B$4-'key variables'!$B$6)+'key variables'!$B$6)/'key variables'!$B$4</f>
        <v>1</v>
      </c>
      <c r="F930" s="10">
        <f t="shared" ca="1" si="682"/>
        <v>11689222.907461114</v>
      </c>
      <c r="G930" s="10">
        <f t="shared" ca="1" si="683"/>
        <v>13492492.798713122</v>
      </c>
      <c r="H930" s="10">
        <f t="shared" ca="1" si="684"/>
        <v>40309474.521088287</v>
      </c>
      <c r="I930" s="10">
        <f t="shared" ca="1" si="685"/>
        <v>17912154.249750931</v>
      </c>
      <c r="J930" s="10">
        <f t="shared" ca="1" si="670"/>
        <v>83403344.477013454</v>
      </c>
      <c r="K930" s="82">
        <f t="shared" ca="1" si="646"/>
        <v>2249832.832292099</v>
      </c>
      <c r="L930" s="82">
        <f t="shared" ca="1" si="647"/>
        <v>2596909.4377209195</v>
      </c>
      <c r="M930" s="82">
        <f t="shared" ca="1" si="648"/>
        <v>7778311.98309422</v>
      </c>
      <c r="N930" s="82">
        <f t="shared" ca="1" si="649"/>
        <v>3496312.733215793</v>
      </c>
      <c r="O930" s="82">
        <f t="shared" ca="1" si="671"/>
        <v>16121366.986323033</v>
      </c>
      <c r="P930" s="10">
        <f ca="1">IF(IF($A930&gt;='key variables'!$B$26,K930*SUMPRODUCT(Z930:AC930,'control variables'!$O$3:$R$3)/J930+F$65*'key variables'!$B$25/scenario!J$65,K930*SUMPRODUCT(Z930:AC930,'control variables'!$O$7:$R$7)/J930+F$65*'key variables'!$B$25/scenario!J$65)&lt;'key variables'!$B$28,0,IF($A930&gt;='key variables'!$B$26,K930*SUMPRODUCT(Z930:AC930,'control variables'!$O$3:$R$3)/J930+F$65*'key variables'!$B$25/scenario!J$65,K930*SUMPRODUCT(Z930:AC930,'control variables'!$O$7:$R$7)/J930+F$65*'key variables'!$B$25/scenario!J$65))</f>
        <v>1.2902761765000524E-46</v>
      </c>
      <c r="Q930" s="10">
        <f ca="1">IF(IF($A930&gt;='key variables'!$B$26,L930*SUMPRODUCT(Z930:AC930,'control variables'!$O$4:$R$4)/J930+G$65*'key variables'!$B$25/scenario!J$65,L930*SUMPRODUCT(Z930:AC930,'control variables'!$O$7:$R$7)/J930+G$65*'key variables'!$B$25/scenario!J$65)&lt;'key variables'!$B$28,0,IF($A930&gt;='key variables'!$B$26,L930*SUMPRODUCT(Z930:AC930,'control variables'!$O$4:$R$4)/J930+G$65*'key variables'!$B$25/scenario!J$65,L930*SUMPRODUCT(Z930:AC930,'control variables'!$O$7:$R$7)/J930+G$65*'key variables'!$B$25/scenario!J$65))</f>
        <v>1.4893241541887225E-46</v>
      </c>
      <c r="R930" s="10">
        <f ca="1">IF(IF($A930&gt;='key variables'!$B$26,M930*SUMPRODUCT(Z930:AC930,'control variables'!$O$5:$R$5)/J930+H$65*'key variables'!$B$25/scenario!J$65,M930*SUMPRODUCT(Z930:AC930,'control variables'!$O$7:$R$7)/J930+H$65*'key variables'!$B$25/scenario!J$65)&lt;'key variables'!$B$28,0,IF($A930&gt;='key variables'!$B$26,M930*SUMPRODUCT(Z930:AC930,'control variables'!$O$5:$R$5)/J930+H$65*'key variables'!$B$25/scenario!J$65,M930*SUMPRODUCT(Z930:AC930,'control variables'!$O$7:$R$7)/J930+H$65*'key variables'!$B$25/scenario!J$65))</f>
        <v>4.4608517135678188E-46</v>
      </c>
      <c r="S930" s="10">
        <f ca="1">IF(IF($A930&gt;='key variables'!$B$26,N930*SUMPRODUCT(Z930:AC930,'control variables'!$O$6:$R$6)/J930+I$65*'key variables'!$B$25/scenario!J$65,N930*SUMPRODUCT(Z930:AC930,'control variables'!$O$7:$R$7)/J930+I$65*'key variables'!$B$25/scenario!J$65)&lt;'key variables'!$B$28,0,IF($A930&gt;='key variables'!$B$26,N930*SUMPRODUCT(Z930:AC930,'control variables'!$O$6:$R$6)/J930+I$65*'key variables'!$B$25/scenario!J$65,N930*SUMPRODUCT(Z930:AC930,'control variables'!$O$7:$R$7)/J930+I$65*'key variables'!$B$25/scenario!J$65))</f>
        <v>2.0051307637226375E-46</v>
      </c>
      <c r="T930" s="10">
        <f t="shared" ca="1" si="692"/>
        <v>9.2455828079792316E-46</v>
      </c>
      <c r="U930" s="82">
        <f ca="1">SUMPRODUCT(P900:P929,'control variables'!AD$7:AD$36)</f>
        <v>2.7356241923322702E-46</v>
      </c>
      <c r="V930" s="82">
        <f ca="1">SUMPRODUCT(Q900:Q929,'control variables'!AE$7:AE$36)</f>
        <v>3.1576427284545005E-46</v>
      </c>
      <c r="W930" s="82">
        <f ca="1">SUMPRODUCT(R900:R929,'control variables'!AF$7:AF$36)</f>
        <v>9.4578308801646657E-46</v>
      </c>
      <c r="X930" s="82">
        <f ca="1">SUMPRODUCT(S900:S929,'control variables'!AG$7:AG$36)</f>
        <v>4.2512481637136592E-46</v>
      </c>
      <c r="Y930" s="82">
        <f t="shared" ca="1" si="686"/>
        <v>1.9602345964665096E-45</v>
      </c>
      <c r="Z930" s="10">
        <f ca="1">IF($A930&gt;='key variables'!$B$26,SUMPRODUCT(P900:P929,'control variables'!V$7:V$36)*$E930,SUMPRODUCT(P900:P929,'control variables'!Z$7:Z$36)*$E930)</f>
        <v>6.6751999697304933E-46</v>
      </c>
      <c r="AA930" s="10">
        <f ca="1">IF($A930&gt;='key variables'!$B$26,SUMPRODUCT(Q900:Q929,'control variables'!W$7:W$36)*$E930,SUMPRODUCT(Q900:Q929,'control variables'!AA$7:AA$36)*$E930)</f>
        <v>7.7049679208419069E-46</v>
      </c>
      <c r="AB930" s="10">
        <f ca="1">IF($A930&gt;='key variables'!$B$26,SUMPRODUCT(R900:R929,'control variables'!X$7:X$36)*$E930,SUMPRODUCT(R900:R929,'control variables'!AB$7:AB$36)*$E930)</f>
        <v>2.3078064809467496E-45</v>
      </c>
      <c r="AC930" s="10">
        <f ca="1">IF($A930&gt;='key variables'!$B$26,SUMPRODUCT(S900:S929,'control variables'!Y$7:Y$36)*$E930,SUMPRODUCT(S900:S929,'control variables'!AC$7:AC$36)*$E930)</f>
        <v>1.0373475893830463E-45</v>
      </c>
      <c r="AD930" s="10">
        <f t="shared" ca="1" si="687"/>
        <v>4.7831708593870351E-45</v>
      </c>
      <c r="AE930" s="82">
        <f ca="1">SUMPRODUCT(P900:P929,'control variables'!AL$7:AL$36)</f>
        <v>9.0886226328826357E-46</v>
      </c>
      <c r="AF930" s="82">
        <f ca="1">SUMPRODUCT(Q900:Q929,'control variables'!AM$7:AM$36)</f>
        <v>1.046327372397378E-45</v>
      </c>
      <c r="AG930" s="82">
        <f ca="1">SUMPRODUCT(R900:R929,'control variables'!AN$7:AN$36)</f>
        <v>2.9833543255143396E-45</v>
      </c>
      <c r="AH930" s="82">
        <f ca="1">SUMPRODUCT(S900:S929,'control variables'!AO$7:AO$36)</f>
        <v>1.2917628303619394E-45</v>
      </c>
      <c r="AI930" s="82">
        <f t="shared" ca="1" si="650"/>
        <v>6.2303067915619198E-45</v>
      </c>
      <c r="AJ930" s="10">
        <f ca="1">SUMPRODUCT(P900:P929,'control variables'!AP$7:AP$36)</f>
        <v>8.6842142754430582E-49</v>
      </c>
      <c r="AK930" s="10">
        <f ca="1">SUMPRODUCT(Q900:Q929,'control variables'!AQ$7:AQ$36)</f>
        <v>2.5059770760960296E-48</v>
      </c>
      <c r="AL930" s="10">
        <f ca="1">SUMPRODUCT(R900:R929,'control variables'!AR$7:AR$36)</f>
        <v>9.0071395962720186E-47</v>
      </c>
      <c r="AM930" s="10">
        <f ca="1">SUMPRODUCT(S900:S929,'control variables'!AS$7:AS$36)</f>
        <v>6.7477744375951701E-47</v>
      </c>
      <c r="AN930" s="10">
        <f t="shared" ca="1" si="672"/>
        <v>1.6092353884231221E-46</v>
      </c>
      <c r="AO930" s="82">
        <f ca="1">SUMPRODUCT(P900:P929,'control variables'!AX$7:AX$36)</f>
        <v>1.1809206143203608E-48</v>
      </c>
      <c r="AP930" s="82">
        <f ca="1">SUMPRODUCT(Q900:Q929,'control variables'!AY$7:AY$36)</f>
        <v>2.7261971151904419E-48</v>
      </c>
      <c r="AQ930" s="82">
        <f ca="1">SUMPRODUCT(R900:R929,'control variables'!AZ$7:AZ$36)</f>
        <v>2.449667059776948E-47</v>
      </c>
      <c r="AR930" s="82">
        <f ca="1">SUMPRODUCT(S900:S929,'control variables'!BA$7:BA$36)</f>
        <v>1.8351886955791554E-47</v>
      </c>
      <c r="AS930" s="82">
        <f t="shared" ca="1" si="673"/>
        <v>4.6755675283071841E-47</v>
      </c>
      <c r="AT930" s="10">
        <f ca="1">SUMPRODUCT(P900:P929,'control variables'!AT$7:AT$36)</f>
        <v>-1.0422085250943313E-48</v>
      </c>
      <c r="AU930" s="10">
        <f ca="1">SUMPRODUCT(Q900:Q929,'control variables'!AU$7:AU$36)</f>
        <v>1.1305669711362951E-48</v>
      </c>
      <c r="AV930" s="10">
        <f ca="1">SUMPRODUCT(R900:R929,'control variables'!AV$7:AV$36)</f>
        <v>4.8683119772363067E-46</v>
      </c>
      <c r="AW930" s="10">
        <f ca="1">SUMPRODUCT(S900:S929,'control variables'!AW$7:AW$36)</f>
        <v>3.6471368921416523E-46</v>
      </c>
      <c r="AX930" s="10">
        <f t="shared" ca="1" si="651"/>
        <v>8.5163324538383775E-46</v>
      </c>
      <c r="AY930" s="82">
        <f ca="1">SUMPRODUCT(P900:P929,'control variables'!BB$7:BB$36)</f>
        <v>3.7774476684915422E-48</v>
      </c>
      <c r="AZ930" s="82">
        <f ca="1">SUMPRODUCT(Q900:Q929,'control variables'!BC$7:BC$36)</f>
        <v>9.6324848184376226E-48</v>
      </c>
      <c r="BA930" s="82">
        <f ca="1">SUMPRODUCT(R900:R929,'control variables'!BD$7:BD$36)</f>
        <v>6.7430354562985278E-47</v>
      </c>
      <c r="BB930" s="82">
        <f ca="1">SUMPRODUCT(S900:S929,'control variables'!BE$7:BE$36)</f>
        <v>9.5823347358446861E-48</v>
      </c>
      <c r="BC930" s="82">
        <f t="shared" ca="1" si="674"/>
        <v>9.0422621785759119E-47</v>
      </c>
      <c r="BD930" s="10">
        <f ca="1">SUMPRODUCT(P900:P929,'control variables'!BF$7:BF$36)</f>
        <v>7.9020915002410613E-49</v>
      </c>
      <c r="BE930" s="10">
        <f ca="1">SUMPRODUCT(Q900:Q929,'control variables'!BG$7:BG$36)</f>
        <v>9.1211292235449067E-49</v>
      </c>
      <c r="BF930" s="10">
        <f ca="1">SUMPRODUCT(R900:R929,'control variables'!BH$7:BH$36)</f>
        <v>2.7319777774427972E-47</v>
      </c>
      <c r="BG930" s="10">
        <f ca="1">SUMPRODUCT(S900:S929,'control variables'!BI$7:BI$36)</f>
        <v>6.1400524374030702E-47</v>
      </c>
      <c r="BH930" s="10">
        <f t="shared" ca="1" si="675"/>
        <v>9.0422624220837268E-47</v>
      </c>
      <c r="BI930" s="82">
        <f t="shared" ca="1" si="652"/>
        <v>9.1159750243166071E-46</v>
      </c>
      <c r="BJ930" s="82">
        <f t="shared" ca="1" si="653"/>
        <v>1.0570904241869518E-45</v>
      </c>
      <c r="BK930" s="82">
        <f t="shared" ca="1" si="654"/>
        <v>3.5376158778009558E-45</v>
      </c>
      <c r="BL930" s="82">
        <f t="shared" ca="1" si="655"/>
        <v>1.6660588543119491E-45</v>
      </c>
      <c r="BM930" s="82">
        <f t="shared" ref="BM930:BM993" ca="1" si="694">SUM(BI930:BL930)</f>
        <v>7.1723626587315172E-45</v>
      </c>
      <c r="BN930" s="10">
        <f ca="1">BN929+BI930-INDIRECT(ADDRESS(MAX($D930-'key variables'!$B$9*30,34),scenario!BI$4),TRUE)</f>
        <v>9439390.0751690175</v>
      </c>
      <c r="BO930" s="10">
        <f ca="1">BO929+BJ930-INDIRECT(ADDRESS(MAX($D930-'key variables'!$B$9*30,34),scenario!BJ$4),TRUE)</f>
        <v>10895583.360992203</v>
      </c>
      <c r="BP930" s="10">
        <f ca="1">BP929+BK930-INDIRECT(ADDRESS(MAX($D930-'key variables'!$B$9*30,34),scenario!BK$4),TRUE)</f>
        <v>32531162.537994072</v>
      </c>
      <c r="BQ930" s="10">
        <f ca="1">BQ929+BL930-INDIRECT(ADDRESS(MAX($D930-'key variables'!$B$9*30,34),scenario!BL$4),TRUE)</f>
        <v>14415841.516535141</v>
      </c>
      <c r="BR930" s="10">
        <f t="shared" ca="1" si="676"/>
        <v>67281977.490690395</v>
      </c>
      <c r="BS930" s="82">
        <f t="shared" ca="1" si="657"/>
        <v>-2.3433848477536824E-9</v>
      </c>
      <c r="BT930" s="82">
        <f t="shared" ca="1" si="658"/>
        <v>-3.4288309057018498E-10</v>
      </c>
      <c r="BU930" s="82">
        <f t="shared" ca="1" si="659"/>
        <v>-4.2578247660364599E-9</v>
      </c>
      <c r="BV930" s="82">
        <f t="shared" ca="1" si="660"/>
        <v>-2.9943922343414556E-9</v>
      </c>
      <c r="BW930" s="82">
        <f t="shared" ca="1" si="677"/>
        <v>-9.9384849387017825E-9</v>
      </c>
      <c r="BX930" s="10">
        <f t="shared" ca="1" si="661"/>
        <v>-1.8625994260191893E-12</v>
      </c>
      <c r="BY930" s="10">
        <f t="shared" ca="1" si="662"/>
        <v>2.8902850229962428E-12</v>
      </c>
      <c r="BZ930" s="10">
        <f t="shared" ca="1" si="663"/>
        <v>-3.5034723983035463E-11</v>
      </c>
      <c r="CA930" s="10">
        <f t="shared" ca="1" si="664"/>
        <v>-2.0257049910634696E-11</v>
      </c>
      <c r="CB930" s="10">
        <v>0</v>
      </c>
      <c r="CC930" s="82">
        <f t="shared" ca="1" si="665"/>
        <v>3.9725652202851362E-13</v>
      </c>
      <c r="CD930" s="82">
        <f t="shared" ca="1" si="666"/>
        <v>3.4270724516460853E-13</v>
      </c>
      <c r="CE930" s="82">
        <f t="shared" ca="1" si="667"/>
        <v>1.8915613015532971E-10</v>
      </c>
      <c r="CF930" s="82">
        <f t="shared" ca="1" si="668"/>
        <v>3.7028113764059381E-11</v>
      </c>
      <c r="CG930" s="82">
        <f t="shared" ca="1" si="678"/>
        <v>2.269242076865822E-10</v>
      </c>
      <c r="CH930" s="13" t="str">
        <f t="shared" ca="1" si="679"/>
        <v/>
      </c>
      <c r="CI930" s="81">
        <f t="shared" ca="1" si="688"/>
        <v>0.1131775965863165</v>
      </c>
      <c r="CJ930" s="81">
        <f t="shared" ca="1" si="689"/>
        <v>0.13063724757458739</v>
      </c>
      <c r="CK930" s="81">
        <f t="shared" ca="1" si="690"/>
        <v>0.39004625943939081</v>
      </c>
      <c r="CL930" s="81">
        <f t="shared" ca="1" si="691"/>
        <v>0.17284488538116416</v>
      </c>
      <c r="CM930" s="89">
        <f t="shared" ca="1" si="680"/>
        <v>0.80670598898145884</v>
      </c>
    </row>
    <row r="931" spans="1:91" x14ac:dyDescent="0.3">
      <c r="A931">
        <v>866</v>
      </c>
      <c r="B931" s="3">
        <f t="shared" si="693"/>
        <v>2.5944444444444446</v>
      </c>
      <c r="C931" s="3">
        <f t="shared" si="681"/>
        <v>28.866666666666667</v>
      </c>
      <c r="D931" s="4">
        <f t="shared" ca="1" si="669"/>
        <v>931</v>
      </c>
      <c r="E931" s="58">
        <f>(0.5*(COS(B931*2*PI())+1)*('key variables'!$B$4-'key variables'!$B$6)+'key variables'!$B$6)/'key variables'!$B$4</f>
        <v>1</v>
      </c>
      <c r="F931" s="10">
        <f t="shared" ca="1" si="682"/>
        <v>11689222.907461114</v>
      </c>
      <c r="G931" s="10">
        <f t="shared" ca="1" si="683"/>
        <v>13492492.798713122</v>
      </c>
      <c r="H931" s="10">
        <f t="shared" ca="1" si="684"/>
        <v>40309474.521088287</v>
      </c>
      <c r="I931" s="10">
        <f t="shared" ca="1" si="685"/>
        <v>17912154.249750931</v>
      </c>
      <c r="J931" s="10">
        <f t="shared" ca="1" si="670"/>
        <v>83403344.477013454</v>
      </c>
      <c r="K931" s="82">
        <f t="shared" ref="K931:K994" ca="1" si="695">MAX(F931-BN930-BS930,0.001)</f>
        <v>2249832.832292099</v>
      </c>
      <c r="L931" s="82">
        <f t="shared" ref="L931:L994" ca="1" si="696">MAX(G931-BO930-BT930,0.001)</f>
        <v>2596909.4377209195</v>
      </c>
      <c r="M931" s="82">
        <f t="shared" ref="M931:M994" ca="1" si="697">MAX(H931-BP930-BU930,0.001)</f>
        <v>7778311.98309422</v>
      </c>
      <c r="N931" s="82">
        <f t="shared" ref="N931:N994" ca="1" si="698">MAX(I931-BQ930-BV930,0.001)</f>
        <v>3496312.733215793</v>
      </c>
      <c r="O931" s="82">
        <f t="shared" ca="1" si="671"/>
        <v>16121366.986323033</v>
      </c>
      <c r="P931" s="10">
        <f ca="1">IF(IF($A931&gt;='key variables'!$B$26,K931*SUMPRODUCT(Z931:AC931,'control variables'!$O$3:$R$3)/J931+F$65*'key variables'!$B$25/scenario!J$65,K931*SUMPRODUCT(Z931:AC931,'control variables'!$O$7:$R$7)/J931+F$65*'key variables'!$B$25/scenario!J$65)&lt;'key variables'!$B$28,0,IF($A931&gt;='key variables'!$B$26,K931*SUMPRODUCT(Z931:AC931,'control variables'!$O$3:$R$3)/J931+F$65*'key variables'!$B$25/scenario!J$65,K931*SUMPRODUCT(Z931:AC931,'control variables'!$O$7:$R$7)/J931+F$65*'key variables'!$B$25/scenario!J$65))</f>
        <v>1.1102171381844095E-46</v>
      </c>
      <c r="Q931" s="10">
        <f ca="1">IF(IF($A931&gt;='key variables'!$B$26,L931*SUMPRODUCT(Z931:AC931,'control variables'!$O$4:$R$4)/J931+G$65*'key variables'!$B$25/scenario!J$65,L931*SUMPRODUCT(Z931:AC931,'control variables'!$O$7:$R$7)/J931+G$65*'key variables'!$B$25/scenario!J$65)&lt;'key variables'!$B$28,0,IF($A931&gt;='key variables'!$B$26,L931*SUMPRODUCT(Z931:AC931,'control variables'!$O$4:$R$4)/J931+G$65*'key variables'!$B$25/scenario!J$65,L931*SUMPRODUCT(Z931:AC931,'control variables'!$O$7:$R$7)/J931+G$65*'key variables'!$B$25/scenario!J$65))</f>
        <v>1.2814878166451619E-46</v>
      </c>
      <c r="R931" s="10">
        <f ca="1">IF(IF($A931&gt;='key variables'!$B$26,M931*SUMPRODUCT(Z931:AC931,'control variables'!$O$5:$R$5)/J931+H$65*'key variables'!$B$25/scenario!J$65,M931*SUMPRODUCT(Z931:AC931,'control variables'!$O$7:$R$7)/J931+H$65*'key variables'!$B$25/scenario!J$65)&lt;'key variables'!$B$28,0,IF($A931&gt;='key variables'!$B$26,M931*SUMPRODUCT(Z931:AC931,'control variables'!$O$5:$R$5)/J931+H$65*'key variables'!$B$25/scenario!J$65,M931*SUMPRODUCT(Z931:AC931,'control variables'!$O$7:$R$7)/J931+H$65*'key variables'!$B$25/scenario!J$65))</f>
        <v>3.8383364069669637E-46</v>
      </c>
      <c r="S931" s="10">
        <f ca="1">IF(IF($A931&gt;='key variables'!$B$26,N931*SUMPRODUCT(Z931:AC931,'control variables'!$O$6:$R$6)/J931+I$65*'key variables'!$B$25/scenario!J$65,N931*SUMPRODUCT(Z931:AC931,'control variables'!$O$7:$R$7)/J931+I$65*'key variables'!$B$25/scenario!J$65)&lt;'key variables'!$B$28,0,IF($A931&gt;='key variables'!$B$26,N931*SUMPRODUCT(Z931:AC931,'control variables'!$O$6:$R$6)/J931+I$65*'key variables'!$B$25/scenario!J$65,N931*SUMPRODUCT(Z931:AC931,'control variables'!$O$7:$R$7)/J931+I$65*'key variables'!$B$25/scenario!J$65))</f>
        <v>1.7253132148995974E-46</v>
      </c>
      <c r="T931" s="10">
        <f t="shared" ca="1" si="692"/>
        <v>7.9553545766961321E-46</v>
      </c>
      <c r="U931" s="82">
        <f ca="1">SUMPRODUCT(P901:P930,'control variables'!AD$7:AD$36)</f>
        <v>2.3538657205913673E-46</v>
      </c>
      <c r="V931" s="82">
        <f ca="1">SUMPRODUCT(Q901:Q930,'control variables'!AE$7:AE$36)</f>
        <v>2.7169912436133584E-46</v>
      </c>
      <c r="W931" s="82">
        <f ca="1">SUMPRODUCT(R901:R930,'control variables'!AF$7:AF$36)</f>
        <v>8.1379832662578225E-46</v>
      </c>
      <c r="X931" s="82">
        <f ca="1">SUMPRODUCT(S901:S930,'control variables'!AG$7:AG$36)</f>
        <v>3.6579831945999767E-46</v>
      </c>
      <c r="Y931" s="82">
        <f t="shared" ca="1" si="686"/>
        <v>1.6866823425062526E-45</v>
      </c>
      <c r="Z931" s="10">
        <f ca="1">IF($A931&gt;='key variables'!$B$26,SUMPRODUCT(P901:P930,'control variables'!V$7:V$36)*$E931,SUMPRODUCT(P901:P930,'control variables'!Z$7:Z$36)*$E931)</f>
        <v>5.7436706514301393E-46</v>
      </c>
      <c r="AA931" s="10">
        <f ca="1">IF($A931&gt;='key variables'!$B$26,SUMPRODUCT(Q901:Q930,'control variables'!W$7:W$36)*$E931,SUMPRODUCT(Q901:Q930,'control variables'!AA$7:AA$36)*$E931)</f>
        <v>6.6297336885530221E-46</v>
      </c>
      <c r="AB931" s="10">
        <f ca="1">IF($A931&gt;='key variables'!$B$26,SUMPRODUCT(R901:R930,'control variables'!X$7:X$36)*$E931,SUMPRODUCT(R901:R930,'control variables'!AB$7:AB$36)*$E931)</f>
        <v>1.9857503016990943E-45</v>
      </c>
      <c r="AC931" s="10">
        <f ca="1">IF($A931&gt;='key variables'!$B$26,SUMPRODUCT(S901:S930,'control variables'!Y$7:Y$36)*$E931,SUMPRODUCT(S901:S930,'control variables'!AC$7:AC$36)*$E931)</f>
        <v>8.9258493101170158E-46</v>
      </c>
      <c r="AD931" s="10">
        <f t="shared" ca="1" si="687"/>
        <v>4.1156756667091118E-45</v>
      </c>
      <c r="AE931" s="82">
        <f ca="1">SUMPRODUCT(P901:P930,'control variables'!AL$7:AL$36)</f>
        <v>7.8202983154254974E-46</v>
      </c>
      <c r="AF931" s="82">
        <f ca="1">SUMPRODUCT(Q901:Q930,'control variables'!AM$7:AM$36)</f>
        <v>9.0031157836152024E-46</v>
      </c>
      <c r="AG931" s="82">
        <f ca="1">SUMPRODUCT(R901:R930,'control variables'!AN$7:AN$36)</f>
        <v>2.5670249220961835E-45</v>
      </c>
      <c r="AH931" s="82">
        <f ca="1">SUMPRODUCT(S901:S930,'control variables'!AO$7:AO$36)</f>
        <v>1.1114963283501088E-45</v>
      </c>
      <c r="AI931" s="82">
        <f t="shared" ref="AI931:AI994" ca="1" si="699">SUM(AE931:AH931)</f>
        <v>5.3608626603503618E-45</v>
      </c>
      <c r="AJ931" s="10">
        <f ca="1">SUMPRODUCT(P901:P930,'control variables'!AP$7:AP$36)</f>
        <v>7.4723254570314805E-49</v>
      </c>
      <c r="AK931" s="10">
        <f ca="1">SUMPRODUCT(Q901:Q930,'control variables'!AQ$7:AQ$36)</f>
        <v>2.1562660370323862E-48</v>
      </c>
      <c r="AL931" s="10">
        <f ca="1">SUMPRODUCT(R901:R930,'control variables'!AR$7:AR$36)</f>
        <v>7.7501862995919551E-47</v>
      </c>
      <c r="AM931" s="10">
        <f ca="1">SUMPRODUCT(S901:S930,'control variables'!AS$7:AS$36)</f>
        <v>5.8061172961760242E-47</v>
      </c>
      <c r="AN931" s="10">
        <f t="shared" ca="1" si="672"/>
        <v>1.3846653454041533E-46</v>
      </c>
      <c r="AO931" s="82">
        <f ca="1">SUMPRODUCT(P901:P930,'control variables'!AX$7:AX$36)</f>
        <v>1.0161222292812536E-48</v>
      </c>
      <c r="AP931" s="82">
        <f ca="1">SUMPRODUCT(Q901:Q930,'control variables'!AY$7:AY$36)</f>
        <v>2.3457541993554756E-48</v>
      </c>
      <c r="AQ931" s="82">
        <f ca="1">SUMPRODUCT(R901:R930,'control variables'!AZ$7:AZ$36)</f>
        <v>2.1078141270401648E-47</v>
      </c>
      <c r="AR931" s="82">
        <f ca="1">SUMPRODUCT(S901:S930,'control variables'!BA$7:BA$36)</f>
        <v>1.5790866937968193E-47</v>
      </c>
      <c r="AS931" s="82">
        <f t="shared" ca="1" si="673"/>
        <v>4.0230884637006567E-47</v>
      </c>
      <c r="AT931" s="10">
        <f ca="1">SUMPRODUCT(P901:P930,'control variables'!AT$7:AT$36)</f>
        <v>-8.9676751938508372E-49</v>
      </c>
      <c r="AU931" s="10">
        <f ca="1">SUMPRODUCT(Q901:Q930,'control variables'!AU$7:AU$36)</f>
        <v>9.7279547594646495E-49</v>
      </c>
      <c r="AV931" s="10">
        <f ca="1">SUMPRODUCT(R901:R930,'control variables'!AV$7:AV$36)</f>
        <v>4.1889352757153352E-46</v>
      </c>
      <c r="AW931" s="10">
        <f ca="1">SUMPRODUCT(S901:S930,'control variables'!AW$7:AW$36)</f>
        <v>3.1381761181886949E-46</v>
      </c>
      <c r="AX931" s="10">
        <f t="shared" ref="AX931:AX994" ca="1" si="700">SUM(AT931:AW931)</f>
        <v>7.3278716734696447E-46</v>
      </c>
      <c r="AY931" s="82">
        <f ca="1">SUMPRODUCT(P901:P930,'control variables'!BB$7:BB$36)</f>
        <v>3.2503019249180714E-48</v>
      </c>
      <c r="AZ931" s="82">
        <f ca="1">SUMPRODUCT(Q901:Q930,'control variables'!BC$7:BC$36)</f>
        <v>8.2882641123693974E-48</v>
      </c>
      <c r="BA931" s="82">
        <f ca="1">SUMPRODUCT(R901:R930,'control variables'!BD$7:BD$36)</f>
        <v>5.8020396433844024E-47</v>
      </c>
      <c r="BB931" s="82">
        <f ca="1">SUMPRODUCT(S901:S930,'control variables'!BE$7:BE$36)</f>
        <v>8.2451125125878154E-48</v>
      </c>
      <c r="BC931" s="82">
        <f t="shared" ca="1" si="674"/>
        <v>7.7804074983719307E-47</v>
      </c>
      <c r="BD931" s="10">
        <f ca="1">SUMPRODUCT(P901:P930,'control variables'!BF$7:BF$36)</f>
        <v>6.7993485199938666E-49</v>
      </c>
      <c r="BE931" s="10">
        <f ca="1">SUMPRODUCT(Q901:Q930,'control variables'!BG$7:BG$36)</f>
        <v>7.8482685862206176E-49</v>
      </c>
      <c r="BF931" s="10">
        <f ca="1">SUMPRODUCT(R901:R930,'control variables'!BH$7:BH$36)</f>
        <v>2.3507281657198157E-47</v>
      </c>
      <c r="BG931" s="10">
        <f ca="1">SUMPRODUCT(S901:S930,'control variables'!BI$7:BI$36)</f>
        <v>5.2832033711160801E-47</v>
      </c>
      <c r="BH931" s="10">
        <f t="shared" ca="1" si="675"/>
        <v>7.7804077078980402E-47</v>
      </c>
      <c r="BI931" s="82">
        <f t="shared" ref="BI931:BI994" ca="1" si="701">AE931+AT931+AY931</f>
        <v>7.8438336594808262E-46</v>
      </c>
      <c r="BJ931" s="82">
        <f t="shared" ref="BJ931:BJ994" ca="1" si="702">AF931+AU931+AZ931</f>
        <v>9.0957263794983609E-46</v>
      </c>
      <c r="BK931" s="82">
        <f t="shared" ref="BK931:BK994" ca="1" si="703">AG931+AV931+BA931</f>
        <v>3.0439388461015616E-45</v>
      </c>
      <c r="BL931" s="82">
        <f t="shared" ref="BL931:BL994" ca="1" si="704">AH931+AW931+BB931</f>
        <v>1.433559052681566E-45</v>
      </c>
      <c r="BM931" s="82">
        <f t="shared" ca="1" si="694"/>
        <v>6.1714539026810466E-45</v>
      </c>
      <c r="BN931" s="10">
        <f ca="1">BN930+BI931-INDIRECT(ADDRESS(MAX($D931-'key variables'!$B$9*30,34),scenario!BI$4),TRUE)</f>
        <v>9439390.0751690175</v>
      </c>
      <c r="BO931" s="10">
        <f ca="1">BO930+BJ931-INDIRECT(ADDRESS(MAX($D931-'key variables'!$B$9*30,34),scenario!BJ$4),TRUE)</f>
        <v>10895583.360992203</v>
      </c>
      <c r="BP931" s="10">
        <f ca="1">BP930+BK931-INDIRECT(ADDRESS(MAX($D931-'key variables'!$B$9*30,34),scenario!BK$4),TRUE)</f>
        <v>32531162.537994072</v>
      </c>
      <c r="BQ931" s="10">
        <f ca="1">BQ930+BL931-INDIRECT(ADDRESS(MAX($D931-'key variables'!$B$9*30,34),scenario!BL$4),TRUE)</f>
        <v>14415841.516535141</v>
      </c>
      <c r="BR931" s="10">
        <f t="shared" ca="1" si="676"/>
        <v>67281977.490690395</v>
      </c>
      <c r="BS931" s="82">
        <f t="shared" ref="BS931:BS994" ca="1" si="705">BS930+P931-BI931-BD931</f>
        <v>-2.3433848477536824E-9</v>
      </c>
      <c r="BT931" s="82">
        <f t="shared" ref="BT931:BT994" ca="1" si="706">BT930+Q931-BJ931-BE931</f>
        <v>-3.4288309057018498E-10</v>
      </c>
      <c r="BU931" s="82">
        <f t="shared" ref="BU931:BU994" ca="1" si="707">BU930+R931-BK931-BF931</f>
        <v>-4.2578247660364599E-9</v>
      </c>
      <c r="BV931" s="82">
        <f t="shared" ref="BV931:BV994" ca="1" si="708">BV930+S931-BL931-BG931</f>
        <v>-2.9943922343414556E-9</v>
      </c>
      <c r="BW931" s="82">
        <f t="shared" ca="1" si="677"/>
        <v>-9.9384849387017825E-9</v>
      </c>
      <c r="BX931" s="10">
        <f t="shared" ref="BX931:BX994" ca="1" si="709">BX930+AO931-AY931-BD931</f>
        <v>-1.8625994260191893E-12</v>
      </c>
      <c r="BY931" s="10">
        <f t="shared" ref="BY931:BY994" ca="1" si="710">BY930+AP931-AZ931-BE931</f>
        <v>2.8902850229962428E-12</v>
      </c>
      <c r="BZ931" s="10">
        <f t="shared" ref="BZ931:BZ994" ca="1" si="711">BZ930+AQ931-BA931-BF931</f>
        <v>-3.5034723983035463E-11</v>
      </c>
      <c r="CA931" s="10">
        <f t="shared" ref="CA931:CA994" ca="1" si="712">CA930+AR931-BB931-BG931</f>
        <v>-2.0257049910634696E-11</v>
      </c>
      <c r="CB931" s="10">
        <v>0</v>
      </c>
      <c r="CC931" s="82">
        <f t="shared" ref="CC931:CC994" ca="1" si="713">CC930+AJ931-AO931-AT931</f>
        <v>3.9725652202851362E-13</v>
      </c>
      <c r="CD931" s="82">
        <f t="shared" ref="CD931:CD994" ca="1" si="714">CD930+AK931-AP931-AU931</f>
        <v>3.4270724516460853E-13</v>
      </c>
      <c r="CE931" s="82">
        <f t="shared" ref="CE931:CE994" ca="1" si="715">CE930+AL931-AQ931-AV931</f>
        <v>1.8915613015532971E-10</v>
      </c>
      <c r="CF931" s="82">
        <f t="shared" ref="CF931:CF994" ca="1" si="716">CF930+AM931-AR931-AW931</f>
        <v>3.7028113764059381E-11</v>
      </c>
      <c r="CG931" s="82">
        <f t="shared" ca="1" si="678"/>
        <v>2.269242076865822E-10</v>
      </c>
      <c r="CH931" s="13" t="str">
        <f t="shared" ca="1" si="679"/>
        <v/>
      </c>
      <c r="CI931" s="81">
        <f t="shared" ca="1" si="688"/>
        <v>0.1131775965863165</v>
      </c>
      <c r="CJ931" s="81">
        <f t="shared" ca="1" si="689"/>
        <v>0.13063724757458739</v>
      </c>
      <c r="CK931" s="81">
        <f t="shared" ca="1" si="690"/>
        <v>0.39004625943939081</v>
      </c>
      <c r="CL931" s="81">
        <f t="shared" ca="1" si="691"/>
        <v>0.17284488538116416</v>
      </c>
      <c r="CM931" s="89">
        <f t="shared" ca="1" si="680"/>
        <v>0.80670598898145884</v>
      </c>
    </row>
    <row r="932" spans="1:91" x14ac:dyDescent="0.3">
      <c r="A932">
        <v>867</v>
      </c>
      <c r="B932" s="3">
        <f t="shared" si="693"/>
        <v>2.5972222222222223</v>
      </c>
      <c r="C932" s="3">
        <f t="shared" si="681"/>
        <v>28.9</v>
      </c>
      <c r="D932" s="4">
        <f t="shared" ref="D932:D995" ca="1" si="717">CELL("Zeile",D932)</f>
        <v>932</v>
      </c>
      <c r="E932" s="58">
        <f>(0.5*(COS(B932*2*PI())+1)*('key variables'!$B$4-'key variables'!$B$6)+'key variables'!$B$6)/'key variables'!$B$4</f>
        <v>1</v>
      </c>
      <c r="F932" s="10">
        <f t="shared" ca="1" si="682"/>
        <v>11689222.907461114</v>
      </c>
      <c r="G932" s="10">
        <f t="shared" ca="1" si="683"/>
        <v>13492492.798713122</v>
      </c>
      <c r="H932" s="10">
        <f t="shared" ca="1" si="684"/>
        <v>40309474.521088287</v>
      </c>
      <c r="I932" s="10">
        <f t="shared" ca="1" si="685"/>
        <v>17912154.249750931</v>
      </c>
      <c r="J932" s="10">
        <f t="shared" ref="J932:J995" ca="1" si="718">SUM(F932:I932)</f>
        <v>83403344.477013454</v>
      </c>
      <c r="K932" s="82">
        <f t="shared" ca="1" si="695"/>
        <v>2249832.832292099</v>
      </c>
      <c r="L932" s="82">
        <f t="shared" ca="1" si="696"/>
        <v>2596909.4377209195</v>
      </c>
      <c r="M932" s="82">
        <f t="shared" ca="1" si="697"/>
        <v>7778311.98309422</v>
      </c>
      <c r="N932" s="82">
        <f t="shared" ca="1" si="698"/>
        <v>3496312.733215793</v>
      </c>
      <c r="O932" s="82">
        <f t="shared" ref="O932:O995" ca="1" si="719">SUM(K932:N932)</f>
        <v>16121366.986323033</v>
      </c>
      <c r="P932" s="10">
        <f ca="1">IF(IF($A932&gt;='key variables'!$B$26,K932*SUMPRODUCT(Z932:AC932,'control variables'!$O$3:$R$3)/J932+F$65*'key variables'!$B$25/scenario!J$65,K932*SUMPRODUCT(Z932:AC932,'control variables'!$O$7:$R$7)/J932+F$65*'key variables'!$B$25/scenario!J$65)&lt;'key variables'!$B$28,0,IF($A932&gt;='key variables'!$B$26,K932*SUMPRODUCT(Z932:AC932,'control variables'!$O$3:$R$3)/J932+F$65*'key variables'!$B$25/scenario!J$65,K932*SUMPRODUCT(Z932:AC932,'control variables'!$O$7:$R$7)/J932+F$65*'key variables'!$B$25/scenario!J$65))</f>
        <v>9.5528547792134654E-47</v>
      </c>
      <c r="Q932" s="10">
        <f ca="1">IF(IF($A932&gt;='key variables'!$B$26,L932*SUMPRODUCT(Z932:AC932,'control variables'!$O$4:$R$4)/J932+G$65*'key variables'!$B$25/scenario!J$65,L932*SUMPRODUCT(Z932:AC932,'control variables'!$O$7:$R$7)/J932+G$65*'key variables'!$B$25/scenario!J$65)&lt;'key variables'!$B$28,0,IF($A932&gt;='key variables'!$B$26,L932*SUMPRODUCT(Z932:AC932,'control variables'!$O$4:$R$4)/J932+G$65*'key variables'!$B$25/scenario!J$65,L932*SUMPRODUCT(Z932:AC932,'control variables'!$O$7:$R$7)/J932+G$65*'key variables'!$B$25/scenario!J$65))</f>
        <v>1.1026552007440878E-46</v>
      </c>
      <c r="R932" s="10">
        <f ca="1">IF(IF($A932&gt;='key variables'!$B$26,M932*SUMPRODUCT(Z932:AC932,'control variables'!$O$5:$R$5)/J932+H$65*'key variables'!$B$25/scenario!J$65,M932*SUMPRODUCT(Z932:AC932,'control variables'!$O$7:$R$7)/J932+H$65*'key variables'!$B$25/scenario!J$65)&lt;'key variables'!$B$28,0,IF($A932&gt;='key variables'!$B$26,M932*SUMPRODUCT(Z932:AC932,'control variables'!$O$5:$R$5)/J932+H$65*'key variables'!$B$25/scenario!J$65,M932*SUMPRODUCT(Z932:AC932,'control variables'!$O$7:$R$7)/J932+H$65*'key variables'!$B$25/scenario!J$65))</f>
        <v>3.3026935928485839E-46</v>
      </c>
      <c r="S932" s="10">
        <f ca="1">IF(IF($A932&gt;='key variables'!$B$26,N932*SUMPRODUCT(Z932:AC932,'control variables'!$O$6:$R$6)/J932+I$65*'key variables'!$B$25/scenario!J$65,N932*SUMPRODUCT(Z932:AC932,'control variables'!$O$7:$R$7)/J932+I$65*'key variables'!$B$25/scenario!J$65)&lt;'key variables'!$B$28,0,IF($A932&gt;='key variables'!$B$26,N932*SUMPRODUCT(Z932:AC932,'control variables'!$O$6:$R$6)/J932+I$65*'key variables'!$B$25/scenario!J$65,N932*SUMPRODUCT(Z932:AC932,'control variables'!$O$7:$R$7)/J932+I$65*'key variables'!$B$25/scenario!J$65))</f>
        <v>1.4845444214225532E-46</v>
      </c>
      <c r="T932" s="10">
        <f t="shared" ca="1" si="692"/>
        <v>6.8451786929365712E-46</v>
      </c>
      <c r="U932" s="82">
        <f ca="1">SUMPRODUCT(P902:P931,'control variables'!AD$7:AD$36)</f>
        <v>2.0253819388296086E-46</v>
      </c>
      <c r="V932" s="82">
        <f ca="1">SUMPRODUCT(Q902:Q931,'control variables'!AE$7:AE$36)</f>
        <v>2.3378330142766916E-46</v>
      </c>
      <c r="W932" s="82">
        <f ca="1">SUMPRODUCT(R902:R931,'control variables'!AF$7:AF$36)</f>
        <v>7.0023214076269549E-46</v>
      </c>
      <c r="X932" s="82">
        <f ca="1">SUMPRODUCT(S902:S931,'control variables'!AG$7:AG$36)</f>
        <v>3.1475088107505521E-46</v>
      </c>
      <c r="Y932" s="82">
        <f t="shared" ca="1" si="686"/>
        <v>1.4513045171483806E-45</v>
      </c>
      <c r="Z932" s="10">
        <f ca="1">IF($A932&gt;='key variables'!$B$26,SUMPRODUCT(P902:P931,'control variables'!V$7:V$36)*$E932,SUMPRODUCT(P902:P931,'control variables'!Z$7:Z$36)*$E932)</f>
        <v>4.9421369699328819E-46</v>
      </c>
      <c r="AA932" s="10">
        <f ca="1">IF($A932&gt;='key variables'!$B$26,SUMPRODUCT(Q902:Q931,'control variables'!W$7:W$36)*$E932,SUMPRODUCT(Q902:Q931,'control variables'!AA$7:AA$36)*$E932)</f>
        <v>5.7045492249540936E-46</v>
      </c>
      <c r="AB932" s="10">
        <f ca="1">IF($A932&gt;='key variables'!$B$26,SUMPRODUCT(R902:R931,'control variables'!X$7:X$36)*$E932,SUMPRODUCT(R902:R931,'control variables'!AB$7:AB$36)*$E932)</f>
        <v>1.7086373113400712E-45</v>
      </c>
      <c r="AC932" s="10">
        <f ca="1">IF($A932&gt;='key variables'!$B$26,SUMPRODUCT(S902:S931,'control variables'!Y$7:Y$36)*$E932,SUMPRODUCT(S902:S931,'control variables'!AC$7:AC$36)*$E932)</f>
        <v>7.6802401357388767E-46</v>
      </c>
      <c r="AD932" s="10">
        <f t="shared" ca="1" si="687"/>
        <v>3.5413299444026561E-45</v>
      </c>
      <c r="AE932" s="82">
        <f ca="1">SUMPRODUCT(P902:P931,'control variables'!AL$7:AL$36)</f>
        <v>6.7289696373772437E-46</v>
      </c>
      <c r="AF932" s="82">
        <f ca="1">SUMPRODUCT(Q902:Q931,'control variables'!AM$7:AM$36)</f>
        <v>7.746724013103371E-46</v>
      </c>
      <c r="AG932" s="82">
        <f ca="1">SUMPRODUCT(R902:R931,'control variables'!AN$7:AN$36)</f>
        <v>2.2087946089095023E-45</v>
      </c>
      <c r="AH932" s="82">
        <f ca="1">SUMPRODUCT(S902:S931,'control variables'!AO$7:AO$36)</f>
        <v>9.5638615611011107E-46</v>
      </c>
      <c r="AI932" s="82">
        <f t="shared" ca="1" si="699"/>
        <v>4.6127501300676746E-45</v>
      </c>
      <c r="AJ932" s="10">
        <f ca="1">SUMPRODUCT(P902:P931,'control variables'!AP$7:AP$36)</f>
        <v>6.4295566604904015E-49</v>
      </c>
      <c r="AK932" s="10">
        <f ca="1">SUMPRODUCT(Q902:Q931,'control variables'!AQ$7:AQ$36)</f>
        <v>1.855357443932653E-48</v>
      </c>
      <c r="AL932" s="10">
        <f ca="1">SUMPRODUCT(R902:R931,'control variables'!AR$7:AR$36)</f>
        <v>6.6686418075771155E-47</v>
      </c>
      <c r="AM932" s="10">
        <f ca="1">SUMPRODUCT(S902:S931,'control variables'!AS$7:AS$36)</f>
        <v>4.9958691371089456E-47</v>
      </c>
      <c r="AN932" s="10">
        <f t="shared" ref="AN932:AN995" ca="1" si="720">SUM(AJ932:AM932)</f>
        <v>1.191434225568423E-46</v>
      </c>
      <c r="AO932" s="82">
        <f ca="1">SUMPRODUCT(P902:P931,'control variables'!AX$7:AX$36)</f>
        <v>8.7432158632756851E-49</v>
      </c>
      <c r="AP932" s="82">
        <f ca="1">SUMPRODUCT(Q902:Q931,'control variables'!AY$7:AY$36)</f>
        <v>2.0184023866555448E-48</v>
      </c>
      <c r="AQ932" s="82">
        <f ca="1">SUMPRODUCT(R902:R931,'control variables'!AZ$7:AZ$36)</f>
        <v>1.8136670354520072E-47</v>
      </c>
      <c r="AR932" s="82">
        <f ca="1">SUMPRODUCT(S902:S931,'control variables'!BA$7:BA$36)</f>
        <v>1.3587239244296117E-47</v>
      </c>
      <c r="AS932" s="82">
        <f t="shared" ref="AS932:AS995" ca="1" si="721">SUM(AO932:AR932)</f>
        <v>3.4616633571799301E-47</v>
      </c>
      <c r="AT932" s="10">
        <f ca="1">SUMPRODUCT(P902:P931,'control variables'!AT$7:AT$36)</f>
        <v>-7.7162291850499753E-49</v>
      </c>
      <c r="AU932" s="10">
        <f ca="1">SUMPRODUCT(Q902:Q931,'control variables'!AU$7:AU$36)</f>
        <v>8.3704111492907253E-49</v>
      </c>
      <c r="AV932" s="10">
        <f ca="1">SUMPRODUCT(R902:R931,'control variables'!AV$7:AV$36)</f>
        <v>3.6043661183139043E-46</v>
      </c>
      <c r="AW932" s="10">
        <f ca="1">SUMPRODUCT(S902:S931,'control variables'!AW$7:AW$36)</f>
        <v>2.7002412138654026E-46</v>
      </c>
      <c r="AX932" s="10">
        <f t="shared" ca="1" si="700"/>
        <v>6.3052615141435478E-46</v>
      </c>
      <c r="AY932" s="82">
        <f ca="1">SUMPRODUCT(P902:P931,'control variables'!BB$7:BB$36)</f>
        <v>2.7967197775488584E-48</v>
      </c>
      <c r="AZ932" s="82">
        <f ca="1">SUMPRODUCT(Q902:Q931,'control variables'!BC$7:BC$36)</f>
        <v>7.1316304454381473E-48</v>
      </c>
      <c r="BA932" s="82">
        <f ca="1">SUMPRODUCT(R902:R931,'control variables'!BD$7:BD$36)</f>
        <v>4.9923605239180063E-47</v>
      </c>
      <c r="BB932" s="82">
        <f ca="1">SUMPRODUCT(S902:S931,'control variables'!BE$7:BE$36)</f>
        <v>7.094500684779044E-48</v>
      </c>
      <c r="BC932" s="82">
        <f t="shared" ref="BC932:BC995" ca="1" si="722">SUM(AY932:BB932)</f>
        <v>6.6946456146946113E-47</v>
      </c>
      <c r="BD932" s="10">
        <f ca="1">SUMPRODUCT(P902:P931,'control variables'!BF$7:BF$36)</f>
        <v>5.8504941754891679E-49</v>
      </c>
      <c r="BE932" s="10">
        <f ca="1">SUMPRODUCT(Q902:Q931,'control variables'!BG$7:BG$36)</f>
        <v>6.7530366352510123E-49</v>
      </c>
      <c r="BF932" s="10">
        <f ca="1">SUMPRODUCT(R902:R931,'control variables'!BH$7:BH$36)</f>
        <v>2.0226822321669318E-47</v>
      </c>
      <c r="BG932" s="10">
        <f ca="1">SUMPRODUCT(S902:S931,'control variables'!BI$7:BI$36)</f>
        <v>4.5459282547068561E-47</v>
      </c>
      <c r="BH932" s="10">
        <f t="shared" ref="BH932:BH995" ca="1" si="723">SUM(BD932:BG932)</f>
        <v>6.6946457949811901E-47</v>
      </c>
      <c r="BI932" s="82">
        <f t="shared" ca="1" si="701"/>
        <v>6.7492206059676818E-46</v>
      </c>
      <c r="BJ932" s="82">
        <f t="shared" ca="1" si="702"/>
        <v>7.8264107287070432E-46</v>
      </c>
      <c r="BK932" s="82">
        <f t="shared" ca="1" si="703"/>
        <v>2.619154825980073E-45</v>
      </c>
      <c r="BL932" s="82">
        <f t="shared" ca="1" si="704"/>
        <v>1.2335047781814305E-45</v>
      </c>
      <c r="BM932" s="82">
        <f t="shared" ca="1" si="694"/>
        <v>5.310222737628976E-45</v>
      </c>
      <c r="BN932" s="10">
        <f ca="1">BN931+BI932-INDIRECT(ADDRESS(MAX($D932-'key variables'!$B$9*30,34),scenario!BI$4),TRUE)</f>
        <v>9439390.0751690175</v>
      </c>
      <c r="BO932" s="10">
        <f ca="1">BO931+BJ932-INDIRECT(ADDRESS(MAX($D932-'key variables'!$B$9*30,34),scenario!BJ$4),TRUE)</f>
        <v>10895583.360992203</v>
      </c>
      <c r="BP932" s="10">
        <f ca="1">BP931+BK932-INDIRECT(ADDRESS(MAX($D932-'key variables'!$B$9*30,34),scenario!BK$4),TRUE)</f>
        <v>32531162.537994072</v>
      </c>
      <c r="BQ932" s="10">
        <f ca="1">BQ931+BL932-INDIRECT(ADDRESS(MAX($D932-'key variables'!$B$9*30,34),scenario!BL$4),TRUE)</f>
        <v>14415841.516535141</v>
      </c>
      <c r="BR932" s="10">
        <f t="shared" ref="BR932:BR994" ca="1" si="724">BR931+BM932</f>
        <v>67281977.490690395</v>
      </c>
      <c r="BS932" s="82">
        <f t="shared" ca="1" si="705"/>
        <v>-2.3433848477536824E-9</v>
      </c>
      <c r="BT932" s="82">
        <f t="shared" ca="1" si="706"/>
        <v>-3.4288309057018498E-10</v>
      </c>
      <c r="BU932" s="82">
        <f t="shared" ca="1" si="707"/>
        <v>-4.2578247660364599E-9</v>
      </c>
      <c r="BV932" s="82">
        <f t="shared" ca="1" si="708"/>
        <v>-2.9943922343414556E-9</v>
      </c>
      <c r="BW932" s="82">
        <f t="shared" ref="BW932:BW995" ca="1" si="725">SUM(BS932:BV932)</f>
        <v>-9.9384849387017825E-9</v>
      </c>
      <c r="BX932" s="10">
        <f t="shared" ca="1" si="709"/>
        <v>-1.8625994260191893E-12</v>
      </c>
      <c r="BY932" s="10">
        <f t="shared" ca="1" si="710"/>
        <v>2.8902850229962428E-12</v>
      </c>
      <c r="BZ932" s="10">
        <f t="shared" ca="1" si="711"/>
        <v>-3.5034723983035463E-11</v>
      </c>
      <c r="CA932" s="10">
        <f t="shared" ca="1" si="712"/>
        <v>-2.0257049910634696E-11</v>
      </c>
      <c r="CB932" s="10">
        <v>0</v>
      </c>
      <c r="CC932" s="82">
        <f t="shared" ca="1" si="713"/>
        <v>3.9725652202851362E-13</v>
      </c>
      <c r="CD932" s="82">
        <f t="shared" ca="1" si="714"/>
        <v>3.4270724516460853E-13</v>
      </c>
      <c r="CE932" s="82">
        <f t="shared" ca="1" si="715"/>
        <v>1.8915613015532971E-10</v>
      </c>
      <c r="CF932" s="82">
        <f t="shared" ca="1" si="716"/>
        <v>3.7028113764059381E-11</v>
      </c>
      <c r="CG932" s="82">
        <f t="shared" ref="CG932:CG995" ca="1" si="726">SUM(CC932:CF932)</f>
        <v>2.269242076865822E-10</v>
      </c>
      <c r="CH932" s="13" t="str">
        <f t="shared" ca="1" si="679"/>
        <v/>
      </c>
      <c r="CI932" s="81">
        <f t="shared" ca="1" si="688"/>
        <v>0.1131775965863165</v>
      </c>
      <c r="CJ932" s="81">
        <f t="shared" ca="1" si="689"/>
        <v>0.13063724757458739</v>
      </c>
      <c r="CK932" s="81">
        <f t="shared" ca="1" si="690"/>
        <v>0.39004625943939081</v>
      </c>
      <c r="CL932" s="81">
        <f t="shared" ca="1" si="691"/>
        <v>0.17284488538116416</v>
      </c>
      <c r="CM932" s="89">
        <f t="shared" ca="1" si="680"/>
        <v>0.80670598898145884</v>
      </c>
    </row>
    <row r="933" spans="1:91" x14ac:dyDescent="0.3">
      <c r="A933">
        <v>868</v>
      </c>
      <c r="B933" s="3">
        <f t="shared" si="693"/>
        <v>2.6</v>
      </c>
      <c r="C933" s="3">
        <f t="shared" si="681"/>
        <v>28.933333333333334</v>
      </c>
      <c r="D933" s="4">
        <f t="shared" ca="1" si="717"/>
        <v>933</v>
      </c>
      <c r="E933" s="58">
        <f>(0.5*(COS(B933*2*PI())+1)*('key variables'!$B$4-'key variables'!$B$6)+'key variables'!$B$6)/'key variables'!$B$4</f>
        <v>1</v>
      </c>
      <c r="F933" s="10">
        <f t="shared" ca="1" si="682"/>
        <v>11689222.907461114</v>
      </c>
      <c r="G933" s="10">
        <f t="shared" ca="1" si="683"/>
        <v>13492492.798713122</v>
      </c>
      <c r="H933" s="10">
        <f t="shared" ca="1" si="684"/>
        <v>40309474.521088287</v>
      </c>
      <c r="I933" s="10">
        <f t="shared" ca="1" si="685"/>
        <v>17912154.249750931</v>
      </c>
      <c r="J933" s="10">
        <f t="shared" ca="1" si="718"/>
        <v>83403344.477013454</v>
      </c>
      <c r="K933" s="82">
        <f t="shared" ca="1" si="695"/>
        <v>2249832.832292099</v>
      </c>
      <c r="L933" s="82">
        <f t="shared" ca="1" si="696"/>
        <v>2596909.4377209195</v>
      </c>
      <c r="M933" s="82">
        <f t="shared" ca="1" si="697"/>
        <v>7778311.98309422</v>
      </c>
      <c r="N933" s="82">
        <f t="shared" ca="1" si="698"/>
        <v>3496312.733215793</v>
      </c>
      <c r="O933" s="82">
        <f t="shared" ca="1" si="719"/>
        <v>16121366.986323033</v>
      </c>
      <c r="P933" s="10">
        <f ca="1">IF(IF($A933&gt;='key variables'!$B$26,K933*SUMPRODUCT(Z933:AC933,'control variables'!$O$3:$R$3)/J933+F$65*'key variables'!$B$25/scenario!J$65,K933*SUMPRODUCT(Z933:AC933,'control variables'!$O$7:$R$7)/J933+F$65*'key variables'!$B$25/scenario!J$65)&lt;'key variables'!$B$28,0,IF($A933&gt;='key variables'!$B$26,K933*SUMPRODUCT(Z933:AC933,'control variables'!$O$3:$R$3)/J933+F$65*'key variables'!$B$25/scenario!J$65,K933*SUMPRODUCT(Z933:AC933,'control variables'!$O$7:$R$7)/J933+F$65*'key variables'!$B$25/scenario!J$65))</f>
        <v>8.2197465067039489E-47</v>
      </c>
      <c r="Q933" s="10">
        <f ca="1">IF(IF($A933&gt;='key variables'!$B$26,L933*SUMPRODUCT(Z933:AC933,'control variables'!$O$4:$R$4)/J933+G$65*'key variables'!$B$25/scenario!J$65,L933*SUMPRODUCT(Z933:AC933,'control variables'!$O$7:$R$7)/J933+G$65*'key variables'!$B$25/scenario!J$65)&lt;'key variables'!$B$28,0,IF($A933&gt;='key variables'!$B$26,L933*SUMPRODUCT(Z933:AC933,'control variables'!$O$4:$R$4)/J933+G$65*'key variables'!$B$25/scenario!J$65,L933*SUMPRODUCT(Z933:AC933,'control variables'!$O$7:$R$7)/J933+G$65*'key variables'!$B$25/scenario!J$65))</f>
        <v>9.4877881469913889E-47</v>
      </c>
      <c r="R933" s="10">
        <f ca="1">IF(IF($A933&gt;='key variables'!$B$26,M933*SUMPRODUCT(Z933:AC933,'control variables'!$O$5:$R$5)/J933+H$65*'key variables'!$B$25/scenario!J$65,M933*SUMPRODUCT(Z933:AC933,'control variables'!$O$7:$R$7)/J933+H$65*'key variables'!$B$25/scenario!J$65)&lt;'key variables'!$B$28,0,IF($A933&gt;='key variables'!$B$26,M933*SUMPRODUCT(Z933:AC933,'control variables'!$O$5:$R$5)/J933+H$65*'key variables'!$B$25/scenario!J$65,M933*SUMPRODUCT(Z933:AC933,'control variables'!$O$7:$R$7)/J933+H$65*'key variables'!$B$25/scenario!J$65))</f>
        <v>2.8418001477005428E-46</v>
      </c>
      <c r="S933" s="10">
        <f ca="1">IF(IF($A933&gt;='key variables'!$B$26,N933*SUMPRODUCT(Z933:AC933,'control variables'!$O$6:$R$6)/J933+I$65*'key variables'!$B$25/scenario!J$65,N933*SUMPRODUCT(Z933:AC933,'control variables'!$O$7:$R$7)/J933+I$65*'key variables'!$B$25/scenario!J$65)&lt;'key variables'!$B$28,0,IF($A933&gt;='key variables'!$B$26,N933*SUMPRODUCT(Z933:AC933,'control variables'!$O$6:$R$6)/J933+I$65*'key variables'!$B$25/scenario!J$65,N933*SUMPRODUCT(Z933:AC933,'control variables'!$O$7:$R$7)/J933+I$65*'key variables'!$B$25/scenario!J$65))</f>
        <v>1.277375099283103E-46</v>
      </c>
      <c r="T933" s="10">
        <f t="shared" ca="1" si="692"/>
        <v>5.8899287123531788E-46</v>
      </c>
      <c r="U933" s="82">
        <f ca="1">SUMPRODUCT(P903:P932,'control variables'!AD$7:AD$36)</f>
        <v>1.7427383228583603E-46</v>
      </c>
      <c r="V933" s="82">
        <f ca="1">SUMPRODUCT(Q903:Q932,'control variables'!AE$7:AE$36)</f>
        <v>2.0115866090806609E-46</v>
      </c>
      <c r="W933" s="82">
        <f ca="1">SUMPRODUCT(R903:R932,'control variables'!AF$7:AF$36)</f>
        <v>6.0251420396761143E-46</v>
      </c>
      <c r="X933" s="82">
        <f ca="1">SUMPRODUCT(S903:S932,'control variables'!AG$7:AG$36)</f>
        <v>2.7082715219624533E-46</v>
      </c>
      <c r="Y933" s="82">
        <f t="shared" ca="1" si="686"/>
        <v>1.2487738493577589E-45</v>
      </c>
      <c r="Z933" s="10">
        <f ca="1">IF($A933&gt;='key variables'!$B$26,SUMPRODUCT(P903:P932,'control variables'!V$7:V$36)*$E933,SUMPRODUCT(P903:P932,'control variables'!Z$7:Z$36)*$E933)</f>
        <v>4.2524579335856856E-46</v>
      </c>
      <c r="AA933" s="10">
        <f ca="1">IF($A933&gt;='key variables'!$B$26,SUMPRODUCT(Q903:Q932,'control variables'!W$7:W$36)*$E933,SUMPRODUCT(Q903:Q932,'control variables'!AA$7:AA$36)*$E933)</f>
        <v>4.9084749687776374E-46</v>
      </c>
      <c r="AB933" s="10">
        <f ca="1">IF($A933&gt;='key variables'!$B$26,SUMPRODUCT(R903:R932,'control variables'!X$7:X$36)*$E933,SUMPRODUCT(R903:R932,'control variables'!AB$7:AB$36)*$E933)</f>
        <v>1.4701956531017145E-45</v>
      </c>
      <c r="AC933" s="10">
        <f ca="1">IF($A933&gt;='key variables'!$B$26,SUMPRODUCT(S903:S932,'control variables'!Y$7:Y$36)*$E933,SUMPRODUCT(S903:S932,'control variables'!AC$7:AC$36)*$E933)</f>
        <v>6.6084566849853074E-46</v>
      </c>
      <c r="AD933" s="10">
        <f t="shared" ca="1" si="687"/>
        <v>3.0471346118365779E-45</v>
      </c>
      <c r="AE933" s="82">
        <f ca="1">SUMPRODUCT(P903:P932,'control variables'!AL$7:AL$36)</f>
        <v>5.7899367203719322E-46</v>
      </c>
      <c r="AF933" s="82">
        <f ca="1">SUMPRODUCT(Q903:Q932,'control variables'!AM$7:AM$36)</f>
        <v>6.6656626858457062E-46</v>
      </c>
      <c r="AG933" s="82">
        <f ca="1">SUMPRODUCT(R903:R932,'control variables'!AN$7:AN$36)</f>
        <v>1.9005556129793123E-45</v>
      </c>
      <c r="AH933" s="82">
        <f ca="1">SUMPRODUCT(S903:S932,'control variables'!AO$7:AO$36)</f>
        <v>8.2292172836666535E-46</v>
      </c>
      <c r="AI933" s="82">
        <f t="shared" ca="1" si="699"/>
        <v>3.9690372819677415E-45</v>
      </c>
      <c r="AJ933" s="10">
        <f ca="1">SUMPRODUCT(P903:P932,'control variables'!AP$7:AP$36)</f>
        <v>5.5323070559722709E-49</v>
      </c>
      <c r="AK933" s="10">
        <f ca="1">SUMPRODUCT(Q903:Q932,'control variables'!AQ$7:AQ$36)</f>
        <v>1.596440877719304E-48</v>
      </c>
      <c r="AL933" s="10">
        <f ca="1">SUMPRODUCT(R903:R932,'control variables'!AR$7:AR$36)</f>
        <v>5.7380276858772735E-47</v>
      </c>
      <c r="AM933" s="10">
        <f ca="1">SUMPRODUCT(S903:S932,'control variables'!AS$7:AS$36)</f>
        <v>4.2986917352764775E-47</v>
      </c>
      <c r="AN933" s="10">
        <f t="shared" ca="1" si="720"/>
        <v>1.0251686579485404E-46</v>
      </c>
      <c r="AO933" s="82">
        <f ca="1">SUMPRODUCT(P903:P932,'control variables'!AX$7:AX$36)</f>
        <v>7.5230933276509027E-49</v>
      </c>
      <c r="AP933" s="82">
        <f ca="1">SUMPRODUCT(Q903:Q932,'control variables'!AY$7:AY$36)</f>
        <v>1.736732772588094E-48</v>
      </c>
      <c r="AQ933" s="82">
        <f ca="1">SUMPRODUCT(R903:R932,'control variables'!AZ$7:AZ$36)</f>
        <v>1.5605683979850246E-47</v>
      </c>
      <c r="AR933" s="82">
        <f ca="1">SUMPRODUCT(S903:S932,'control variables'!BA$7:BA$36)</f>
        <v>1.1691129499536815E-47</v>
      </c>
      <c r="AS933" s="82">
        <f t="shared" ca="1" si="721"/>
        <v>2.9785855584740249E-47</v>
      </c>
      <c r="AT933" s="10">
        <f ca="1">SUMPRODUCT(P903:P932,'control variables'!AT$7:AT$36)</f>
        <v>-6.6394234346315196E-49</v>
      </c>
      <c r="AU933" s="10">
        <f ca="1">SUMPRODUCT(Q903:Q932,'control variables'!AU$7:AU$36)</f>
        <v>7.202313799825512E-49</v>
      </c>
      <c r="AV933" s="10">
        <f ca="1">SUMPRODUCT(R903:R932,'control variables'!AV$7:AV$36)</f>
        <v>3.1013740389270446E-46</v>
      </c>
      <c r="AW933" s="10">
        <f ca="1">SUMPRODUCT(S903:S932,'control variables'!AW$7:AW$36)</f>
        <v>2.3234204641343482E-46</v>
      </c>
      <c r="AX933" s="10">
        <f t="shared" ca="1" si="700"/>
        <v>5.4253573934265867E-46</v>
      </c>
      <c r="AY933" s="82">
        <f ca="1">SUMPRODUCT(P903:P932,'control variables'!BB$7:BB$36)</f>
        <v>2.406435369640343E-48</v>
      </c>
      <c r="AZ933" s="82">
        <f ca="1">SUMPRODUCT(Q903:Q932,'control variables'!BC$7:BC$36)</f>
        <v>6.1364059012546006E-48</v>
      </c>
      <c r="BA933" s="82">
        <f ca="1">SUMPRODUCT(R903:R932,'control variables'!BD$7:BD$36)</f>
        <v>4.2956727517698556E-47</v>
      </c>
      <c r="BB933" s="82">
        <f ca="1">SUMPRODUCT(S903:S932,'control variables'!BE$7:BE$36)</f>
        <v>6.1044576274112168E-48</v>
      </c>
      <c r="BC933" s="82">
        <f t="shared" ca="1" si="722"/>
        <v>5.7604026416004724E-47</v>
      </c>
      <c r="BD933" s="10">
        <f ca="1">SUMPRODUCT(P903:P932,'control variables'!BF$7:BF$36)</f>
        <v>5.0340531885933622E-49</v>
      </c>
      <c r="BE933" s="10">
        <f ca="1">SUMPRODUCT(Q903:Q932,'control variables'!BG$7:BG$36)</f>
        <v>5.8106451500792695E-49</v>
      </c>
      <c r="BF933" s="10">
        <f ca="1">SUMPRODUCT(R903:R932,'control variables'!BH$7:BH$36)</f>
        <v>1.7404153623483828E-47</v>
      </c>
      <c r="BG933" s="10">
        <f ca="1">SUMPRODUCT(S903:S932,'control variables'!BI$7:BI$36)</f>
        <v>3.9115404509928105E-47</v>
      </c>
      <c r="BH933" s="10">
        <f t="shared" ca="1" si="723"/>
        <v>5.7604027967279197E-47</v>
      </c>
      <c r="BI933" s="82">
        <f t="shared" ca="1" si="701"/>
        <v>5.8073616506337042E-46</v>
      </c>
      <c r="BJ933" s="82">
        <f t="shared" ca="1" si="702"/>
        <v>6.7342290586580777E-46</v>
      </c>
      <c r="BK933" s="82">
        <f t="shared" ca="1" si="703"/>
        <v>2.2536497443897153E-45</v>
      </c>
      <c r="BL933" s="82">
        <f t="shared" ca="1" si="704"/>
        <v>1.0613682324075113E-45</v>
      </c>
      <c r="BM933" s="82">
        <f t="shared" ca="1" si="694"/>
        <v>4.5691770477264048E-45</v>
      </c>
      <c r="BN933" s="10">
        <f ca="1">BN932+BI933-INDIRECT(ADDRESS(MAX($D933-'key variables'!$B$9*30,34),scenario!BI$4),TRUE)</f>
        <v>9439390.0751690175</v>
      </c>
      <c r="BO933" s="10">
        <f ca="1">BO932+BJ933-INDIRECT(ADDRESS(MAX($D933-'key variables'!$B$9*30,34),scenario!BJ$4),TRUE)</f>
        <v>10895583.360992203</v>
      </c>
      <c r="BP933" s="10">
        <f ca="1">BP932+BK933-INDIRECT(ADDRESS(MAX($D933-'key variables'!$B$9*30,34),scenario!BK$4),TRUE)</f>
        <v>32531162.537994072</v>
      </c>
      <c r="BQ933" s="10">
        <f ca="1">BQ932+BL933-INDIRECT(ADDRESS(MAX($D933-'key variables'!$B$9*30,34),scenario!BL$4),TRUE)</f>
        <v>14415841.516535141</v>
      </c>
      <c r="BR933" s="10">
        <f t="shared" ca="1" si="724"/>
        <v>67281977.490690395</v>
      </c>
      <c r="BS933" s="82">
        <f t="shared" ca="1" si="705"/>
        <v>-2.3433848477536824E-9</v>
      </c>
      <c r="BT933" s="82">
        <f t="shared" ca="1" si="706"/>
        <v>-3.4288309057018498E-10</v>
      </c>
      <c r="BU933" s="82">
        <f t="shared" ca="1" si="707"/>
        <v>-4.2578247660364599E-9</v>
      </c>
      <c r="BV933" s="82">
        <f t="shared" ca="1" si="708"/>
        <v>-2.9943922343414556E-9</v>
      </c>
      <c r="BW933" s="82">
        <f t="shared" ca="1" si="725"/>
        <v>-9.9384849387017825E-9</v>
      </c>
      <c r="BX933" s="10">
        <f t="shared" ca="1" si="709"/>
        <v>-1.8625994260191893E-12</v>
      </c>
      <c r="BY933" s="10">
        <f t="shared" ca="1" si="710"/>
        <v>2.8902850229962428E-12</v>
      </c>
      <c r="BZ933" s="10">
        <f t="shared" ca="1" si="711"/>
        <v>-3.5034723983035463E-11</v>
      </c>
      <c r="CA933" s="10">
        <f t="shared" ca="1" si="712"/>
        <v>-2.0257049910634696E-11</v>
      </c>
      <c r="CB933" s="10">
        <v>0</v>
      </c>
      <c r="CC933" s="82">
        <f t="shared" ca="1" si="713"/>
        <v>3.9725652202851362E-13</v>
      </c>
      <c r="CD933" s="82">
        <f t="shared" ca="1" si="714"/>
        <v>3.4270724516460853E-13</v>
      </c>
      <c r="CE933" s="82">
        <f t="shared" ca="1" si="715"/>
        <v>1.8915613015532971E-10</v>
      </c>
      <c r="CF933" s="82">
        <f t="shared" ca="1" si="716"/>
        <v>3.7028113764059381E-11</v>
      </c>
      <c r="CG933" s="82">
        <f t="shared" ca="1" si="726"/>
        <v>2.269242076865822E-10</v>
      </c>
      <c r="CH933" s="13" t="str">
        <f t="shared" ca="1" si="679"/>
        <v/>
      </c>
      <c r="CI933" s="81">
        <f t="shared" ca="1" si="688"/>
        <v>0.1131775965863165</v>
      </c>
      <c r="CJ933" s="81">
        <f t="shared" ca="1" si="689"/>
        <v>0.13063724757458739</v>
      </c>
      <c r="CK933" s="81">
        <f t="shared" ca="1" si="690"/>
        <v>0.39004625943939081</v>
      </c>
      <c r="CL933" s="81">
        <f t="shared" ca="1" si="691"/>
        <v>0.17284488538116416</v>
      </c>
      <c r="CM933" s="89">
        <f t="shared" ca="1" si="680"/>
        <v>0.80670598898145884</v>
      </c>
    </row>
    <row r="934" spans="1:91" x14ac:dyDescent="0.3">
      <c r="A934">
        <v>869</v>
      </c>
      <c r="B934" s="3">
        <f t="shared" si="693"/>
        <v>2.6027777777777779</v>
      </c>
      <c r="C934" s="3">
        <f t="shared" si="681"/>
        <v>28.966666666666665</v>
      </c>
      <c r="D934" s="4">
        <f t="shared" ca="1" si="717"/>
        <v>934</v>
      </c>
      <c r="E934" s="58">
        <f>(0.5*(COS(B934*2*PI())+1)*('key variables'!$B$4-'key variables'!$B$6)+'key variables'!$B$6)/'key variables'!$B$4</f>
        <v>1</v>
      </c>
      <c r="F934" s="10">
        <f t="shared" ca="1" si="682"/>
        <v>11689222.907461114</v>
      </c>
      <c r="G934" s="10">
        <f t="shared" ca="1" si="683"/>
        <v>13492492.798713122</v>
      </c>
      <c r="H934" s="10">
        <f t="shared" ca="1" si="684"/>
        <v>40309474.521088287</v>
      </c>
      <c r="I934" s="10">
        <f t="shared" ca="1" si="685"/>
        <v>17912154.249750931</v>
      </c>
      <c r="J934" s="10">
        <f t="shared" ca="1" si="718"/>
        <v>83403344.477013454</v>
      </c>
      <c r="K934" s="82">
        <f t="shared" ca="1" si="695"/>
        <v>2249832.832292099</v>
      </c>
      <c r="L934" s="82">
        <f t="shared" ca="1" si="696"/>
        <v>2596909.4377209195</v>
      </c>
      <c r="M934" s="82">
        <f t="shared" ca="1" si="697"/>
        <v>7778311.98309422</v>
      </c>
      <c r="N934" s="82">
        <f t="shared" ca="1" si="698"/>
        <v>3496312.733215793</v>
      </c>
      <c r="O934" s="82">
        <f t="shared" ca="1" si="719"/>
        <v>16121366.986323033</v>
      </c>
      <c r="P934" s="10">
        <f ca="1">IF(IF($A934&gt;='key variables'!$B$26,K934*SUMPRODUCT(Z934:AC934,'control variables'!$O$3:$R$3)/J934+F$65*'key variables'!$B$25/scenario!J$65,K934*SUMPRODUCT(Z934:AC934,'control variables'!$O$7:$R$7)/J934+F$65*'key variables'!$B$25/scenario!J$65)&lt;'key variables'!$B$28,0,IF($A934&gt;='key variables'!$B$26,K934*SUMPRODUCT(Z934:AC934,'control variables'!$O$3:$R$3)/J934+F$65*'key variables'!$B$25/scenario!J$65,K934*SUMPRODUCT(Z934:AC934,'control variables'!$O$7:$R$7)/J934+F$65*'key variables'!$B$25/scenario!J$65))</f>
        <v>7.0726745246340545E-47</v>
      </c>
      <c r="Q934" s="10">
        <f ca="1">IF(IF($A934&gt;='key variables'!$B$26,L934*SUMPRODUCT(Z934:AC934,'control variables'!$O$4:$R$4)/J934+G$65*'key variables'!$B$25/scenario!J$65,L934*SUMPRODUCT(Z934:AC934,'control variables'!$O$7:$R$7)/J934+G$65*'key variables'!$B$25/scenario!J$65)&lt;'key variables'!$B$28,0,IF($A934&gt;='key variables'!$B$26,L934*SUMPRODUCT(Z934:AC934,'control variables'!$O$4:$R$4)/J934+G$65*'key variables'!$B$25/scenario!J$65,L934*SUMPRODUCT(Z934:AC934,'control variables'!$O$7:$R$7)/J934+G$65*'key variables'!$B$25/scenario!J$65))</f>
        <v>8.163759973330261E-47</v>
      </c>
      <c r="R934" s="10">
        <f ca="1">IF(IF($A934&gt;='key variables'!$B$26,M934*SUMPRODUCT(Z934:AC934,'control variables'!$O$5:$R$5)/J934+H$65*'key variables'!$B$25/scenario!J$65,M934*SUMPRODUCT(Z934:AC934,'control variables'!$O$7:$R$7)/J934+H$65*'key variables'!$B$25/scenario!J$65)&lt;'key variables'!$B$28,0,IF($A934&gt;='key variables'!$B$26,M934*SUMPRODUCT(Z934:AC934,'control variables'!$O$5:$R$5)/J934+H$65*'key variables'!$B$25/scenario!J$65,M934*SUMPRODUCT(Z934:AC934,'control variables'!$O$7:$R$7)/J934+H$65*'key variables'!$B$25/scenario!J$65))</f>
        <v>2.4452247392727089E-46</v>
      </c>
      <c r="S934" s="10">
        <f ca="1">IF(IF($A934&gt;='key variables'!$B$26,N934*SUMPRODUCT(Z934:AC934,'control variables'!$O$6:$R$6)/J934+I$65*'key variables'!$B$25/scenario!J$65,N934*SUMPRODUCT(Z934:AC934,'control variables'!$O$7:$R$7)/J934+I$65*'key variables'!$B$25/scenario!J$65)&lt;'key variables'!$B$28,0,IF($A934&gt;='key variables'!$B$26,N934*SUMPRODUCT(Z934:AC934,'control variables'!$O$6:$R$6)/J934+I$65*'key variables'!$B$25/scenario!J$65,N934*SUMPRODUCT(Z934:AC934,'control variables'!$O$7:$R$7)/J934+I$65*'key variables'!$B$25/scenario!J$65))</f>
        <v>1.099116416270633E-46</v>
      </c>
      <c r="T934" s="10">
        <f t="shared" ca="1" si="692"/>
        <v>5.0679846053397735E-46</v>
      </c>
      <c r="U934" s="82">
        <f ca="1">SUMPRODUCT(P904:P933,'control variables'!AD$7:AD$36)</f>
        <v>1.4995378420892883E-46</v>
      </c>
      <c r="V934" s="82">
        <f ca="1">SUMPRODUCT(Q904:Q933,'control variables'!AE$7:AE$36)</f>
        <v>1.7308681420450305E-46</v>
      </c>
      <c r="W934" s="82">
        <f ca="1">SUMPRODUCT(R904:R933,'control variables'!AF$7:AF$36)</f>
        <v>5.1843288082623298E-46</v>
      </c>
      <c r="X934" s="82">
        <f ca="1">SUMPRODUCT(S904:S933,'control variables'!AG$7:AG$36)</f>
        <v>2.3303301365259055E-46</v>
      </c>
      <c r="Y934" s="82">
        <f t="shared" ca="1" si="686"/>
        <v>1.0745064928922554E-45</v>
      </c>
      <c r="Z934" s="10">
        <f ca="1">IF($A934&gt;='key variables'!$B$26,SUMPRODUCT(P904:P933,'control variables'!V$7:V$36)*$E934,SUMPRODUCT(P904:P933,'control variables'!Z$7:Z$36)*$E934)</f>
        <v>3.6590241401507393E-46</v>
      </c>
      <c r="AA934" s="10">
        <f ca="1">IF($A934&gt;='key variables'!$B$26,SUMPRODUCT(Q904:Q933,'control variables'!W$7:W$36)*$E934,SUMPRODUCT(Q904:Q933,'control variables'!AA$7:AA$36)*$E934)</f>
        <v>4.2234934907254691E-46</v>
      </c>
      <c r="AB934" s="10">
        <f ca="1">IF($A934&gt;='key variables'!$B$26,SUMPRODUCT(R904:R933,'control variables'!X$7:X$36)*$E934,SUMPRODUCT(R904:R933,'control variables'!AB$7:AB$36)*$E934)</f>
        <v>1.265028712678613E-45</v>
      </c>
      <c r="AC934" s="10">
        <f ca="1">IF($A934&gt;='key variables'!$B$26,SUMPRODUCT(S904:S933,'control variables'!Y$7:Y$36)*$E934,SUMPRODUCT(S904:S933,'control variables'!AC$7:AC$36)*$E934)</f>
        <v>5.6862414436896493E-46</v>
      </c>
      <c r="AD934" s="10">
        <f t="shared" ca="1" si="687"/>
        <v>2.6219046201351987E-45</v>
      </c>
      <c r="AE934" s="82">
        <f ca="1">SUMPRODUCT(P904:P933,'control variables'!AL$7:AL$36)</f>
        <v>4.9819465731721892E-46</v>
      </c>
      <c r="AF934" s="82">
        <f ca="1">SUMPRODUCT(Q904:Q933,'control variables'!AM$7:AM$36)</f>
        <v>5.7354643028875017E-46</v>
      </c>
      <c r="AG934" s="82">
        <f ca="1">SUMPRODUCT(R904:R933,'control variables'!AN$7:AN$36)</f>
        <v>1.6353316073197468E-45</v>
      </c>
      <c r="AH934" s="82">
        <f ca="1">SUMPRODUCT(S904:S933,'control variables'!AO$7:AO$36)</f>
        <v>7.0808236473470212E-46</v>
      </c>
      <c r="AI934" s="82">
        <f t="shared" ca="1" si="699"/>
        <v>3.4151550596604178E-45</v>
      </c>
      <c r="AJ934" s="10">
        <f ca="1">SUMPRODUCT(P904:P933,'control variables'!AP$7:AP$36)</f>
        <v>4.7602693276873809E-49</v>
      </c>
      <c r="AK934" s="10">
        <f ca="1">SUMPRODUCT(Q904:Q933,'control variables'!AQ$7:AQ$36)</f>
        <v>1.3736563185641833E-48</v>
      </c>
      <c r="AL934" s="10">
        <f ca="1">SUMPRODUCT(R904:R933,'control variables'!AR$7:AR$36)</f>
        <v>4.9372814845871235E-47</v>
      </c>
      <c r="AM934" s="10">
        <f ca="1">SUMPRODUCT(S904:S933,'control variables'!AS$7:AS$36)</f>
        <v>3.6988059790588797E-47</v>
      </c>
      <c r="AN934" s="10">
        <f t="shared" ca="1" si="720"/>
        <v>8.8210557887792941E-47</v>
      </c>
      <c r="AO934" s="82">
        <f ca="1">SUMPRODUCT(P904:P933,'control variables'!AX$7:AX$36)</f>
        <v>6.4732398355015844E-49</v>
      </c>
      <c r="AP934" s="82">
        <f ca="1">SUMPRODUCT(Q904:Q933,'control variables'!AY$7:AY$36)</f>
        <v>1.4943703710038627E-48</v>
      </c>
      <c r="AQ934" s="82">
        <f ca="1">SUMPRODUCT(R904:R933,'control variables'!AZ$7:AZ$36)</f>
        <v>1.3427898711201942E-47</v>
      </c>
      <c r="AR934" s="82">
        <f ca="1">SUMPRODUCT(S904:S933,'control variables'!BA$7:BA$36)</f>
        <v>1.0059623336088593E-47</v>
      </c>
      <c r="AS934" s="82">
        <f t="shared" ca="1" si="721"/>
        <v>2.5629216401844554E-47</v>
      </c>
      <c r="AT934" s="10">
        <f ca="1">SUMPRODUCT(P904:P933,'control variables'!AT$7:AT$36)</f>
        <v>-5.7128867594733954E-49</v>
      </c>
      <c r="AU934" s="10">
        <f ca="1">SUMPRODUCT(Q904:Q933,'control variables'!AU$7:AU$36)</f>
        <v>6.1972253388714977E-49</v>
      </c>
      <c r="AV934" s="10">
        <f ca="1">SUMPRODUCT(R904:R933,'control variables'!AV$7:AV$36)</f>
        <v>2.6685748932270289E-46</v>
      </c>
      <c r="AW934" s="10">
        <f ca="1">SUMPRODUCT(S904:S933,'control variables'!AW$7:AW$36)</f>
        <v>1.9991853414571851E-46</v>
      </c>
      <c r="AX934" s="10">
        <f t="shared" ca="1" si="700"/>
        <v>4.6682445732636115E-46</v>
      </c>
      <c r="AY934" s="82">
        <f ca="1">SUMPRODUCT(P904:P933,'control variables'!BB$7:BB$36)</f>
        <v>2.0706154526970254E-48</v>
      </c>
      <c r="AZ934" s="82">
        <f ca="1">SUMPRODUCT(Q904:Q933,'control variables'!BC$7:BC$36)</f>
        <v>5.2800657119073205E-48</v>
      </c>
      <c r="BA934" s="82">
        <f ca="1">SUMPRODUCT(R904:R933,'control variables'!BD$7:BD$36)</f>
        <v>3.696208297035454E-47</v>
      </c>
      <c r="BB934" s="82">
        <f ca="1">SUMPRODUCT(S904:S933,'control variables'!BE$7:BE$36)</f>
        <v>5.2525758443872136E-48</v>
      </c>
      <c r="BC934" s="82">
        <f t="shared" ca="1" si="722"/>
        <v>4.9565339979346107E-47</v>
      </c>
      <c r="BD934" s="10">
        <f ca="1">SUMPRODUCT(P904:P933,'control variables'!BF$7:BF$36)</f>
        <v>4.3315471728451287E-49</v>
      </c>
      <c r="BE934" s="10">
        <f ca="1">SUMPRODUCT(Q904:Q933,'control variables'!BG$7:BG$36)</f>
        <v>4.9997651254982017E-49</v>
      </c>
      <c r="BF934" s="10">
        <f ca="1">SUMPRODUCT(R904:R933,'control variables'!BH$7:BH$36)</f>
        <v>1.4975390525150293E-47</v>
      </c>
      <c r="BG934" s="10">
        <f ca="1">SUMPRODUCT(S904:S933,'control variables'!BI$7:BI$36)</f>
        <v>3.3656819559154391E-47</v>
      </c>
      <c r="BH934" s="10">
        <f t="shared" ca="1" si="723"/>
        <v>4.9565341314139012E-47</v>
      </c>
      <c r="BI934" s="82">
        <f t="shared" ca="1" si="701"/>
        <v>4.9969398409396859E-46</v>
      </c>
      <c r="BJ934" s="82">
        <f t="shared" ca="1" si="702"/>
        <v>5.7944621853454463E-46</v>
      </c>
      <c r="BK934" s="82">
        <f t="shared" ca="1" si="703"/>
        <v>1.9391511796128042E-45</v>
      </c>
      <c r="BL934" s="82">
        <f t="shared" ca="1" si="704"/>
        <v>9.1325347472480774E-46</v>
      </c>
      <c r="BM934" s="82">
        <f t="shared" ca="1" si="694"/>
        <v>3.9315448569661253E-45</v>
      </c>
      <c r="BN934" s="10">
        <f ca="1">BN933+BI934-INDIRECT(ADDRESS(MAX($D934-'key variables'!$B$9*30,34),scenario!BI$4),TRUE)</f>
        <v>9439390.0751690175</v>
      </c>
      <c r="BO934" s="10">
        <f ca="1">BO933+BJ934-INDIRECT(ADDRESS(MAX($D934-'key variables'!$B$9*30,34),scenario!BJ$4),TRUE)</f>
        <v>10895583.360992203</v>
      </c>
      <c r="BP934" s="10">
        <f ca="1">BP933+BK934-INDIRECT(ADDRESS(MAX($D934-'key variables'!$B$9*30,34),scenario!BK$4),TRUE)</f>
        <v>32531162.537994072</v>
      </c>
      <c r="BQ934" s="10">
        <f ca="1">BQ933+BL934-INDIRECT(ADDRESS(MAX($D934-'key variables'!$B$9*30,34),scenario!BL$4),TRUE)</f>
        <v>14415841.516535141</v>
      </c>
      <c r="BR934" s="10">
        <f t="shared" ca="1" si="724"/>
        <v>67281977.490690395</v>
      </c>
      <c r="BS934" s="82">
        <f t="shared" ca="1" si="705"/>
        <v>-2.3433848477536824E-9</v>
      </c>
      <c r="BT934" s="82">
        <f t="shared" ca="1" si="706"/>
        <v>-3.4288309057018498E-10</v>
      </c>
      <c r="BU934" s="82">
        <f t="shared" ca="1" si="707"/>
        <v>-4.2578247660364599E-9</v>
      </c>
      <c r="BV934" s="82">
        <f t="shared" ca="1" si="708"/>
        <v>-2.9943922343414556E-9</v>
      </c>
      <c r="BW934" s="82">
        <f t="shared" ca="1" si="725"/>
        <v>-9.9384849387017825E-9</v>
      </c>
      <c r="BX934" s="10">
        <f t="shared" ca="1" si="709"/>
        <v>-1.8625994260191893E-12</v>
      </c>
      <c r="BY934" s="10">
        <f t="shared" ca="1" si="710"/>
        <v>2.8902850229962428E-12</v>
      </c>
      <c r="BZ934" s="10">
        <f t="shared" ca="1" si="711"/>
        <v>-3.5034723983035463E-11</v>
      </c>
      <c r="CA934" s="10">
        <f t="shared" ca="1" si="712"/>
        <v>-2.0257049910634696E-11</v>
      </c>
      <c r="CB934" s="10">
        <v>0</v>
      </c>
      <c r="CC934" s="82">
        <f t="shared" ca="1" si="713"/>
        <v>3.9725652202851362E-13</v>
      </c>
      <c r="CD934" s="82">
        <f t="shared" ca="1" si="714"/>
        <v>3.4270724516460853E-13</v>
      </c>
      <c r="CE934" s="82">
        <f t="shared" ca="1" si="715"/>
        <v>1.8915613015532971E-10</v>
      </c>
      <c r="CF934" s="82">
        <f t="shared" ca="1" si="716"/>
        <v>3.7028113764059381E-11</v>
      </c>
      <c r="CG934" s="82">
        <f t="shared" ca="1" si="726"/>
        <v>2.269242076865822E-10</v>
      </c>
      <c r="CH934" s="13" t="str">
        <f t="shared" ca="1" si="679"/>
        <v/>
      </c>
      <c r="CI934" s="81">
        <f t="shared" ca="1" si="688"/>
        <v>0.1131775965863165</v>
      </c>
      <c r="CJ934" s="81">
        <f t="shared" ca="1" si="689"/>
        <v>0.13063724757458739</v>
      </c>
      <c r="CK934" s="81">
        <f t="shared" ca="1" si="690"/>
        <v>0.39004625943939081</v>
      </c>
      <c r="CL934" s="81">
        <f t="shared" ca="1" si="691"/>
        <v>0.17284488538116416</v>
      </c>
      <c r="CM934" s="89">
        <f t="shared" ca="1" si="680"/>
        <v>0.80670598898145884</v>
      </c>
    </row>
    <row r="935" spans="1:91" x14ac:dyDescent="0.3">
      <c r="A935">
        <v>870</v>
      </c>
      <c r="B935" s="3">
        <f t="shared" si="693"/>
        <v>2.6055555555555556</v>
      </c>
      <c r="C935" s="3">
        <f t="shared" si="681"/>
        <v>29</v>
      </c>
      <c r="D935" s="4">
        <f t="shared" ca="1" si="717"/>
        <v>935</v>
      </c>
      <c r="E935" s="58">
        <f>(0.5*(COS(B935*2*PI())+1)*('key variables'!$B$4-'key variables'!$B$6)+'key variables'!$B$6)/'key variables'!$B$4</f>
        <v>1</v>
      </c>
      <c r="F935" s="10">
        <f t="shared" ca="1" si="682"/>
        <v>11689222.907461114</v>
      </c>
      <c r="G935" s="10">
        <f t="shared" ca="1" si="683"/>
        <v>13492492.798713122</v>
      </c>
      <c r="H935" s="10">
        <f t="shared" ca="1" si="684"/>
        <v>40309474.521088287</v>
      </c>
      <c r="I935" s="10">
        <f t="shared" ca="1" si="685"/>
        <v>17912154.249750931</v>
      </c>
      <c r="J935" s="10">
        <f t="shared" ca="1" si="718"/>
        <v>83403344.477013454</v>
      </c>
      <c r="K935" s="82">
        <f t="shared" ca="1" si="695"/>
        <v>2249832.832292099</v>
      </c>
      <c r="L935" s="82">
        <f t="shared" ca="1" si="696"/>
        <v>2596909.4377209195</v>
      </c>
      <c r="M935" s="82">
        <f t="shared" ca="1" si="697"/>
        <v>7778311.98309422</v>
      </c>
      <c r="N935" s="82">
        <f t="shared" ca="1" si="698"/>
        <v>3496312.733215793</v>
      </c>
      <c r="O935" s="82">
        <f t="shared" ca="1" si="719"/>
        <v>16121366.986323033</v>
      </c>
      <c r="P935" s="10">
        <f ca="1">IF(IF($A935&gt;='key variables'!$B$26,K935*SUMPRODUCT(Z935:AC935,'control variables'!$O$3:$R$3)/J935+F$65*'key variables'!$B$25/scenario!J$65,K935*SUMPRODUCT(Z935:AC935,'control variables'!$O$7:$R$7)/J935+F$65*'key variables'!$B$25/scenario!J$65)&lt;'key variables'!$B$28,0,IF($A935&gt;='key variables'!$B$26,K935*SUMPRODUCT(Z935:AC935,'control variables'!$O$3:$R$3)/J935+F$65*'key variables'!$B$25/scenario!J$65,K935*SUMPRODUCT(Z935:AC935,'control variables'!$O$7:$R$7)/J935+F$65*'key variables'!$B$25/scenario!J$65))</f>
        <v>6.0856773247945642E-47</v>
      </c>
      <c r="Q935" s="10">
        <f ca="1">IF(IF($A935&gt;='key variables'!$B$26,L935*SUMPRODUCT(Z935:AC935,'control variables'!$O$4:$R$4)/J935+G$65*'key variables'!$B$25/scenario!J$65,L935*SUMPRODUCT(Z935:AC935,'control variables'!$O$7:$R$7)/J935+G$65*'key variables'!$B$25/scenario!J$65)&lt;'key variables'!$B$28,0,IF($A935&gt;='key variables'!$B$26,L935*SUMPRODUCT(Z935:AC935,'control variables'!$O$4:$R$4)/J935+G$65*'key variables'!$B$25/scenario!J$65,L935*SUMPRODUCT(Z935:AC935,'control variables'!$O$7:$R$7)/J935+G$65*'key variables'!$B$25/scenario!J$65))</f>
        <v>7.0245009552920208E-47</v>
      </c>
      <c r="R935" s="10">
        <f ca="1">IF(IF($A935&gt;='key variables'!$B$26,M935*SUMPRODUCT(Z935:AC935,'control variables'!$O$5:$R$5)/J935+H$65*'key variables'!$B$25/scenario!J$65,M935*SUMPRODUCT(Z935:AC935,'control variables'!$O$7:$R$7)/J935+H$65*'key variables'!$B$25/scenario!J$65)&lt;'key variables'!$B$28,0,IF($A935&gt;='key variables'!$B$26,M935*SUMPRODUCT(Z935:AC935,'control variables'!$O$5:$R$5)/J935+H$65*'key variables'!$B$25/scenario!J$65,M935*SUMPRODUCT(Z935:AC935,'control variables'!$O$7:$R$7)/J935+H$65*'key variables'!$B$25/scenario!J$65))</f>
        <v>2.1039917357979331E-46</v>
      </c>
      <c r="S935" s="10">
        <f ca="1">IF(IF($A935&gt;='key variables'!$B$26,N935*SUMPRODUCT(Z935:AC935,'control variables'!$O$6:$R$6)/J935+I$65*'key variables'!$B$25/scenario!J$65,N935*SUMPRODUCT(Z935:AC935,'control variables'!$O$7:$R$7)/J935+I$65*'key variables'!$B$25/scenario!J$65)&lt;'key variables'!$B$28,0,IF($A935&gt;='key variables'!$B$26,N935*SUMPRODUCT(Z935:AC935,'control variables'!$O$6:$R$6)/J935+I$65*'key variables'!$B$25/scenario!J$65,N935*SUMPRODUCT(Z935:AC935,'control variables'!$O$7:$R$7)/J935+I$65*'key variables'!$B$25/scenario!J$65))</f>
        <v>9.4573387033581088E-47</v>
      </c>
      <c r="T935" s="10">
        <f t="shared" ca="1" si="692"/>
        <v>4.3607434341424024E-46</v>
      </c>
      <c r="U935" s="82">
        <f ca="1">SUMPRODUCT(P905:P934,'control variables'!AD$7:AD$36)</f>
        <v>1.2902761765000524E-46</v>
      </c>
      <c r="V935" s="82">
        <f ca="1">SUMPRODUCT(Q905:Q934,'control variables'!AE$7:AE$36)</f>
        <v>1.4893241541887225E-46</v>
      </c>
      <c r="W935" s="82">
        <f ca="1">SUMPRODUCT(R905:R934,'control variables'!AF$7:AF$36)</f>
        <v>4.4608517135678188E-46</v>
      </c>
      <c r="X935" s="82">
        <f ca="1">SUMPRODUCT(S905:S934,'control variables'!AG$7:AG$36)</f>
        <v>2.0051307637226375E-46</v>
      </c>
      <c r="Y935" s="82">
        <f t="shared" ca="1" si="686"/>
        <v>9.2455828079792316E-46</v>
      </c>
      <c r="Z935" s="10">
        <f ca="1">IF($A935&gt;='key variables'!$B$26,SUMPRODUCT(P905:P934,'control variables'!V$7:V$36)*$E935,SUMPRODUCT(P905:P934,'control variables'!Z$7:Z$36)*$E935)</f>
        <v>3.1484044915446512E-46</v>
      </c>
      <c r="AA935" s="10">
        <f ca="1">IF($A935&gt;='key variables'!$B$26,SUMPRODUCT(Q905:Q934,'control variables'!W$7:W$36)*$E935,SUMPRODUCT(Q905:Q934,'control variables'!AA$7:AA$36)*$E935)</f>
        <v>3.63410170769244E-46</v>
      </c>
      <c r="AB935" s="10">
        <f ca="1">IF($A935&gt;='key variables'!$B$26,SUMPRODUCT(R905:R934,'control variables'!X$7:X$36)*$E935,SUMPRODUCT(R905:R934,'control variables'!AB$7:AB$36)*$E935)</f>
        <v>1.0884929774653559E-45</v>
      </c>
      <c r="AC935" s="10">
        <f ca="1">IF($A935&gt;='key variables'!$B$26,SUMPRODUCT(S905:S934,'control variables'!Y$7:Y$36)*$E935,SUMPRODUCT(S905:S934,'control variables'!AC$7:AC$36)*$E935)</f>
        <v>4.8927220525476783E-46</v>
      </c>
      <c r="AD935" s="10">
        <f t="shared" ca="1" si="687"/>
        <v>2.2560158026438329E-45</v>
      </c>
      <c r="AE935" s="82">
        <f ca="1">SUMPRODUCT(P905:P934,'control variables'!AL$7:AL$36)</f>
        <v>4.2867120759046487E-46</v>
      </c>
      <c r="AF935" s="82">
        <f ca="1">SUMPRODUCT(Q905:Q934,'control variables'!AM$7:AM$36)</f>
        <v>4.9350758236760649E-46</v>
      </c>
      <c r="AG935" s="82">
        <f ca="1">SUMPRODUCT(R905:R934,'control variables'!AN$7:AN$36)</f>
        <v>1.4071198167712321E-45</v>
      </c>
      <c r="AH935" s="82">
        <f ca="1">SUMPRODUCT(S905:S934,'control variables'!AO$7:AO$36)</f>
        <v>6.0926892311304973E-46</v>
      </c>
      <c r="AI935" s="82">
        <f t="shared" ca="1" si="699"/>
        <v>2.9385675298423531E-45</v>
      </c>
      <c r="AJ935" s="10">
        <f ca="1">SUMPRODUCT(P905:P934,'control variables'!AP$7:AP$36)</f>
        <v>4.0959700614699314E-49</v>
      </c>
      <c r="AK935" s="10">
        <f ca="1">SUMPRODUCT(Q905:Q934,'control variables'!AQ$7:AQ$36)</f>
        <v>1.1819615169382284E-48</v>
      </c>
      <c r="AL935" s="10">
        <f ca="1">SUMPRODUCT(R905:R934,'control variables'!AR$7:AR$36)</f>
        <v>4.2482800349751065E-47</v>
      </c>
      <c r="AM935" s="10">
        <f ca="1">SUMPRODUCT(S905:S934,'control variables'!AS$7:AS$36)</f>
        <v>3.1826347440663342E-47</v>
      </c>
      <c r="AN935" s="10">
        <f t="shared" ca="1" si="720"/>
        <v>7.5900706313499632E-47</v>
      </c>
      <c r="AO935" s="82">
        <f ca="1">SUMPRODUCT(P905:P934,'control variables'!AX$7:AX$36)</f>
        <v>5.5698942101265669E-49</v>
      </c>
      <c r="AP935" s="82">
        <f ca="1">SUMPRODUCT(Q905:Q934,'control variables'!AY$7:AY$36)</f>
        <v>1.2858298300010619E-48</v>
      </c>
      <c r="AQ935" s="82">
        <f ca="1">SUMPRODUCT(R905:R934,'control variables'!AZ$7:AZ$36)</f>
        <v>1.1554025061068107E-47</v>
      </c>
      <c r="AR935" s="82">
        <f ca="1">SUMPRODUCT(S905:S934,'control variables'!BA$7:BA$36)</f>
        <v>8.6557951195380581E-48</v>
      </c>
      <c r="AS935" s="82">
        <f t="shared" ca="1" si="721"/>
        <v>2.2052639431619883E-47</v>
      </c>
      <c r="AT935" s="10">
        <f ca="1">SUMPRODUCT(P905:P934,'control variables'!AT$7:AT$36)</f>
        <v>-4.9156489939066157E-49</v>
      </c>
      <c r="AU935" s="10">
        <f ca="1">SUMPRODUCT(Q905:Q934,'control variables'!AU$7:AU$36)</f>
        <v>5.332397749967712E-49</v>
      </c>
      <c r="AV935" s="10">
        <f ca="1">SUMPRODUCT(R905:R934,'control variables'!AV$7:AV$36)</f>
        <v>2.2961732030314347E-46</v>
      </c>
      <c r="AW935" s="10">
        <f ca="1">SUMPRODUCT(S905:S934,'control variables'!AW$7:AW$36)</f>
        <v>1.7201974809094114E-46</v>
      </c>
      <c r="AX935" s="10">
        <f t="shared" ca="1" si="700"/>
        <v>4.0167874326969065E-46</v>
      </c>
      <c r="AY935" s="82">
        <f ca="1">SUMPRODUCT(P905:P934,'control variables'!BB$7:BB$36)</f>
        <v>1.7816594648824891E-48</v>
      </c>
      <c r="AZ935" s="82">
        <f ca="1">SUMPRODUCT(Q905:Q934,'control variables'!BC$7:BC$36)</f>
        <v>4.5432284582673098E-48</v>
      </c>
      <c r="BA935" s="82">
        <f ca="1">SUMPRODUCT(R905:R934,'control variables'!BD$7:BD$36)</f>
        <v>3.1803995705782955E-47</v>
      </c>
      <c r="BB935" s="82">
        <f ca="1">SUMPRODUCT(S905:S934,'control variables'!BE$7:BE$36)</f>
        <v>4.5195748230199883E-48</v>
      </c>
      <c r="BC935" s="82">
        <f t="shared" ca="1" si="722"/>
        <v>4.2648458451952741E-47</v>
      </c>
      <c r="BD935" s="10">
        <f ca="1">SUMPRODUCT(P905:P934,'control variables'!BF$7:BF$36)</f>
        <v>3.7270764149048004E-49</v>
      </c>
      <c r="BE935" s="10">
        <f ca="1">SUMPRODUCT(Q905:Q934,'control variables'!BG$7:BG$36)</f>
        <v>4.3020440354728998E-49</v>
      </c>
      <c r="BF935" s="10">
        <f ca="1">SUMPRODUCT(R905:R934,'control variables'!BH$7:BH$36)</f>
        <v>1.2885563195567228E-47</v>
      </c>
      <c r="BG935" s="10">
        <f ca="1">SUMPRODUCT(S905:S934,'control variables'!BI$7:BI$36)</f>
        <v>2.8959984359869286E-47</v>
      </c>
      <c r="BH935" s="10">
        <f t="shared" ca="1" si="723"/>
        <v>4.2648459600474284E-47</v>
      </c>
      <c r="BI935" s="82">
        <f t="shared" ca="1" si="701"/>
        <v>4.2996130215595664E-46</v>
      </c>
      <c r="BJ935" s="82">
        <f t="shared" ca="1" si="702"/>
        <v>4.9858405060087056E-46</v>
      </c>
      <c r="BK935" s="82">
        <f t="shared" ca="1" si="703"/>
        <v>1.6685411327801584E-45</v>
      </c>
      <c r="BL935" s="82">
        <f t="shared" ca="1" si="704"/>
        <v>7.8580824602701099E-46</v>
      </c>
      <c r="BM935" s="82">
        <f t="shared" ca="1" si="694"/>
        <v>3.3828947315639962E-45</v>
      </c>
      <c r="BN935" s="10">
        <f ca="1">BN934+BI935-INDIRECT(ADDRESS(MAX($D935-'key variables'!$B$9*30,34),scenario!BI$4),TRUE)</f>
        <v>9439390.0751690175</v>
      </c>
      <c r="BO935" s="10">
        <f ca="1">BO934+BJ935-INDIRECT(ADDRESS(MAX($D935-'key variables'!$B$9*30,34),scenario!BJ$4),TRUE)</f>
        <v>10895583.360992203</v>
      </c>
      <c r="BP935" s="10">
        <f ca="1">BP934+BK935-INDIRECT(ADDRESS(MAX($D935-'key variables'!$B$9*30,34),scenario!BK$4),TRUE)</f>
        <v>32531162.537994072</v>
      </c>
      <c r="BQ935" s="10">
        <f ca="1">BQ934+BL935-INDIRECT(ADDRESS(MAX($D935-'key variables'!$B$9*30,34),scenario!BL$4),TRUE)</f>
        <v>14415841.516535141</v>
      </c>
      <c r="BR935" s="10">
        <f t="shared" ca="1" si="724"/>
        <v>67281977.490690395</v>
      </c>
      <c r="BS935" s="82">
        <f t="shared" ca="1" si="705"/>
        <v>-2.3433848477536824E-9</v>
      </c>
      <c r="BT935" s="82">
        <f t="shared" ca="1" si="706"/>
        <v>-3.4288309057018498E-10</v>
      </c>
      <c r="BU935" s="82">
        <f t="shared" ca="1" si="707"/>
        <v>-4.2578247660364599E-9</v>
      </c>
      <c r="BV935" s="82">
        <f t="shared" ca="1" si="708"/>
        <v>-2.9943922343414556E-9</v>
      </c>
      <c r="BW935" s="82">
        <f t="shared" ca="1" si="725"/>
        <v>-9.9384849387017825E-9</v>
      </c>
      <c r="BX935" s="10">
        <f t="shared" ca="1" si="709"/>
        <v>-1.8625994260191893E-12</v>
      </c>
      <c r="BY935" s="10">
        <f t="shared" ca="1" si="710"/>
        <v>2.8902850229962428E-12</v>
      </c>
      <c r="BZ935" s="10">
        <f t="shared" ca="1" si="711"/>
        <v>-3.5034723983035463E-11</v>
      </c>
      <c r="CA935" s="10">
        <f t="shared" ca="1" si="712"/>
        <v>-2.0257049910634696E-11</v>
      </c>
      <c r="CB935" s="10">
        <v>0</v>
      </c>
      <c r="CC935" s="82">
        <f t="shared" ca="1" si="713"/>
        <v>3.9725652202851362E-13</v>
      </c>
      <c r="CD935" s="82">
        <f t="shared" ca="1" si="714"/>
        <v>3.4270724516460853E-13</v>
      </c>
      <c r="CE935" s="82">
        <f t="shared" ca="1" si="715"/>
        <v>1.8915613015532971E-10</v>
      </c>
      <c r="CF935" s="82">
        <f t="shared" ca="1" si="716"/>
        <v>3.7028113764059381E-11</v>
      </c>
      <c r="CG935" s="82">
        <f t="shared" ca="1" si="726"/>
        <v>2.269242076865822E-10</v>
      </c>
      <c r="CH935" s="13" t="str">
        <f t="shared" ca="1" si="679"/>
        <v/>
      </c>
      <c r="CI935" s="81">
        <f t="shared" ca="1" si="688"/>
        <v>0.1131775965863165</v>
      </c>
      <c r="CJ935" s="81">
        <f t="shared" ca="1" si="689"/>
        <v>0.13063724757458739</v>
      </c>
      <c r="CK935" s="81">
        <f t="shared" ca="1" si="690"/>
        <v>0.39004625943939081</v>
      </c>
      <c r="CL935" s="81">
        <f t="shared" ca="1" si="691"/>
        <v>0.17284488538116416</v>
      </c>
      <c r="CM935" s="89">
        <f t="shared" ca="1" si="680"/>
        <v>0.80670598898145884</v>
      </c>
    </row>
    <row r="936" spans="1:91" x14ac:dyDescent="0.3">
      <c r="A936">
        <v>871</v>
      </c>
      <c r="B936" s="3">
        <f t="shared" si="693"/>
        <v>2.6083333333333334</v>
      </c>
      <c r="C936" s="3">
        <f t="shared" si="681"/>
        <v>29.033333333333335</v>
      </c>
      <c r="D936" s="4">
        <f t="shared" ca="1" si="717"/>
        <v>936</v>
      </c>
      <c r="E936" s="58">
        <f>(0.5*(COS(B936*2*PI())+1)*('key variables'!$B$4-'key variables'!$B$6)+'key variables'!$B$6)/'key variables'!$B$4</f>
        <v>1</v>
      </c>
      <c r="F936" s="10">
        <f t="shared" ca="1" si="682"/>
        <v>11689222.907461114</v>
      </c>
      <c r="G936" s="10">
        <f t="shared" ca="1" si="683"/>
        <v>13492492.798713122</v>
      </c>
      <c r="H936" s="10">
        <f t="shared" ca="1" si="684"/>
        <v>40309474.521088287</v>
      </c>
      <c r="I936" s="10">
        <f t="shared" ca="1" si="685"/>
        <v>17912154.249750931</v>
      </c>
      <c r="J936" s="10">
        <f t="shared" ca="1" si="718"/>
        <v>83403344.477013454</v>
      </c>
      <c r="K936" s="82">
        <f t="shared" ca="1" si="695"/>
        <v>2249832.832292099</v>
      </c>
      <c r="L936" s="82">
        <f t="shared" ca="1" si="696"/>
        <v>2596909.4377209195</v>
      </c>
      <c r="M936" s="82">
        <f t="shared" ca="1" si="697"/>
        <v>7778311.98309422</v>
      </c>
      <c r="N936" s="82">
        <f t="shared" ca="1" si="698"/>
        <v>3496312.733215793</v>
      </c>
      <c r="O936" s="82">
        <f t="shared" ca="1" si="719"/>
        <v>16121366.986323033</v>
      </c>
      <c r="P936" s="10">
        <f ca="1">IF(IF($A936&gt;='key variables'!$B$26,K936*SUMPRODUCT(Z936:AC936,'control variables'!$O$3:$R$3)/J936+F$65*'key variables'!$B$25/scenario!J$65,K936*SUMPRODUCT(Z936:AC936,'control variables'!$O$7:$R$7)/J936+F$65*'key variables'!$B$25/scenario!J$65)&lt;'key variables'!$B$28,0,IF($A936&gt;='key variables'!$B$26,K936*SUMPRODUCT(Z936:AC936,'control variables'!$O$3:$R$3)/J936+F$65*'key variables'!$B$25/scenario!J$65,K936*SUMPRODUCT(Z936:AC936,'control variables'!$O$7:$R$7)/J936+F$65*'key variables'!$B$25/scenario!J$65))</f>
        <v>5.2364163475251922E-47</v>
      </c>
      <c r="Q936" s="10">
        <f ca="1">IF(IF($A936&gt;='key variables'!$B$26,L936*SUMPRODUCT(Z936:AC936,'control variables'!$O$4:$R$4)/J936+G$65*'key variables'!$B$25/scenario!J$65,L936*SUMPRODUCT(Z936:AC936,'control variables'!$O$7:$R$7)/J936+G$65*'key variables'!$B$25/scenario!J$65)&lt;'key variables'!$B$28,0,IF($A936&gt;='key variables'!$B$26,L936*SUMPRODUCT(Z936:AC936,'control variables'!$O$4:$R$4)/J936+G$65*'key variables'!$B$25/scenario!J$65,L936*SUMPRODUCT(Z936:AC936,'control variables'!$O$7:$R$7)/J936+G$65*'key variables'!$B$25/scenario!J$65))</f>
        <v>6.0442264143111083E-47</v>
      </c>
      <c r="R936" s="10">
        <f ca="1">IF(IF($A936&gt;='key variables'!$B$26,M936*SUMPRODUCT(Z936:AC936,'control variables'!$O$5:$R$5)/J936+H$65*'key variables'!$B$25/scenario!J$65,M936*SUMPRODUCT(Z936:AC936,'control variables'!$O$7:$R$7)/J936+H$65*'key variables'!$B$25/scenario!J$65)&lt;'key variables'!$B$28,0,IF($A936&gt;='key variables'!$B$26,M936*SUMPRODUCT(Z936:AC936,'control variables'!$O$5:$R$5)/J936+H$65*'key variables'!$B$25/scenario!J$65,M936*SUMPRODUCT(Z936:AC936,'control variables'!$O$7:$R$7)/J936+H$65*'key variables'!$B$25/scenario!J$65))</f>
        <v>1.8103780618638238E-46</v>
      </c>
      <c r="S936" s="10">
        <f ca="1">IF(IF($A936&gt;='key variables'!$B$26,N936*SUMPRODUCT(Z936:AC936,'control variables'!$O$6:$R$6)/J936+I$65*'key variables'!$B$25/scenario!J$65,N936*SUMPRODUCT(Z936:AC936,'control variables'!$O$7:$R$7)/J936+I$65*'key variables'!$B$25/scenario!J$65)&lt;'key variables'!$B$28,0,IF($A936&gt;='key variables'!$B$26,N936*SUMPRODUCT(Z936:AC936,'control variables'!$O$6:$R$6)/J936+I$65*'key variables'!$B$25/scenario!J$65,N936*SUMPRODUCT(Z936:AC936,'control variables'!$O$7:$R$7)/J936+I$65*'key variables'!$B$25/scenario!J$65))</f>
        <v>8.1375597731052625E-47</v>
      </c>
      <c r="T936" s="10">
        <f t="shared" ca="1" si="692"/>
        <v>3.7521983153579797E-46</v>
      </c>
      <c r="U936" s="82">
        <f ca="1">SUMPRODUCT(P906:P935,'control variables'!AD$7:AD$36)</f>
        <v>1.1102171381844095E-46</v>
      </c>
      <c r="V936" s="82">
        <f ca="1">SUMPRODUCT(Q906:Q935,'control variables'!AE$7:AE$36)</f>
        <v>1.2814878166451619E-46</v>
      </c>
      <c r="W936" s="82">
        <f ca="1">SUMPRODUCT(R906:R935,'control variables'!AF$7:AF$36)</f>
        <v>3.8383364069669637E-46</v>
      </c>
      <c r="X936" s="82">
        <f ca="1">SUMPRODUCT(S906:S935,'control variables'!AG$7:AG$36)</f>
        <v>1.7253132148995974E-46</v>
      </c>
      <c r="Y936" s="82">
        <f t="shared" ca="1" si="686"/>
        <v>7.9553545766961321E-46</v>
      </c>
      <c r="Z936" s="10">
        <f ca="1">IF($A936&gt;='key variables'!$B$26,SUMPRODUCT(P906:P935,'control variables'!V$7:V$36)*$E936,SUMPRODUCT(P906:P935,'control variables'!Z$7:Z$36)*$E936)</f>
        <v>2.7090422098090263E-46</v>
      </c>
      <c r="AA936" s="10">
        <f ca="1">IF($A936&gt;='key variables'!$B$26,SUMPRODUCT(Q906:Q935,'control variables'!W$7:W$36)*$E936,SUMPRODUCT(Q906:Q935,'control variables'!AA$7:AA$36)*$E936)</f>
        <v>3.1269600038106356E-46</v>
      </c>
      <c r="AB936" s="10">
        <f ca="1">IF($A936&gt;='key variables'!$B$26,SUMPRODUCT(R906:R935,'control variables'!X$7:X$36)*$E936,SUMPRODUCT(R906:R935,'control variables'!AB$7:AB$36)*$E936)</f>
        <v>9.3659294063185817E-46</v>
      </c>
      <c r="AC936" s="10">
        <f ca="1">IF($A936&gt;='key variables'!$B$26,SUMPRODUCT(S906:S935,'control variables'!Y$7:Y$36)*$E936,SUMPRODUCT(S906:S935,'control variables'!AC$7:AC$36)*$E936)</f>
        <v>4.2099389061385286E-46</v>
      </c>
      <c r="AD936" s="10">
        <f t="shared" ca="1" si="687"/>
        <v>1.9411870526076772E-45</v>
      </c>
      <c r="AE936" s="82">
        <f ca="1">SUMPRODUCT(P906:P935,'control variables'!AL$7:AL$36)</f>
        <v>3.6884980904173233E-46</v>
      </c>
      <c r="AF936" s="82">
        <f ca="1">SUMPRODUCT(Q906:Q935,'control variables'!AM$7:AM$36)</f>
        <v>4.2463821757500197E-46</v>
      </c>
      <c r="AG936" s="82">
        <f ca="1">SUMPRODUCT(R906:R935,'control variables'!AN$7:AN$36)</f>
        <v>1.2107551580901909E-45</v>
      </c>
      <c r="AH936" s="82">
        <f ca="1">SUMPRODUCT(S906:S935,'control variables'!AO$7:AO$36)</f>
        <v>5.2424497369090161E-46</v>
      </c>
      <c r="AI936" s="82">
        <f t="shared" ca="1" si="699"/>
        <v>2.5284881583978269E-45</v>
      </c>
      <c r="AJ936" s="10">
        <f ca="1">SUMPRODUCT(P906:P935,'control variables'!AP$7:AP$36)</f>
        <v>3.5243742716146963E-49</v>
      </c>
      <c r="AK936" s="10">
        <f ca="1">SUMPRODUCT(Q906:Q935,'control variables'!AQ$7:AQ$36)</f>
        <v>1.0170178731337755E-48</v>
      </c>
      <c r="AL936" s="10">
        <f ca="1">SUMPRODUCT(R906:R935,'control variables'!AR$7:AR$36)</f>
        <v>3.6554292705224057E-47</v>
      </c>
      <c r="AM936" s="10">
        <f ca="1">SUMPRODUCT(S906:S935,'control variables'!AS$7:AS$36)</f>
        <v>2.7384956041180166E-47</v>
      </c>
      <c r="AN936" s="10">
        <f t="shared" ca="1" si="720"/>
        <v>6.5308704046699462E-47</v>
      </c>
      <c r="AO936" s="82">
        <f ca="1">SUMPRODUCT(P906:P935,'control variables'!AX$7:AX$36)</f>
        <v>4.7926111654099649E-49</v>
      </c>
      <c r="AP936" s="82">
        <f ca="1">SUMPRODUCT(Q906:Q935,'control variables'!AY$7:AY$36)</f>
        <v>1.1063912827781076E-48</v>
      </c>
      <c r="AQ936" s="82">
        <f ca="1">SUMPRODUCT(R906:R935,'control variables'!AZ$7:AZ$36)</f>
        <v>9.9416519280432217E-48</v>
      </c>
      <c r="AR936" s="82">
        <f ca="1">SUMPRODUCT(S906:S935,'control variables'!BA$7:BA$36)</f>
        <v>7.4478722163120806E-48</v>
      </c>
      <c r="AS936" s="82">
        <f t="shared" ca="1" si="721"/>
        <v>1.8975176543674407E-47</v>
      </c>
      <c r="AT936" s="10">
        <f ca="1">SUMPRODUCT(P906:P935,'control variables'!AT$7:AT$36)</f>
        <v>-4.229666375099388E-49</v>
      </c>
      <c r="AU936" s="10">
        <f ca="1">SUMPRODUCT(Q906:Q935,'control variables'!AU$7:AU$36)</f>
        <v>4.5882575199433648E-49</v>
      </c>
      <c r="AV936" s="10">
        <f ca="1">SUMPRODUCT(R906:R935,'control variables'!AV$7:AV$36)</f>
        <v>1.9757404567139082E-46</v>
      </c>
      <c r="AW936" s="10">
        <f ca="1">SUMPRODUCT(S906:S935,'control variables'!AW$7:AW$36)</f>
        <v>1.4801425920671486E-46</v>
      </c>
      <c r="AX936" s="10">
        <f t="shared" ca="1" si="700"/>
        <v>3.4562416399259009E-46</v>
      </c>
      <c r="AY936" s="82">
        <f ca="1">SUMPRODUCT(P906:P935,'control variables'!BB$7:BB$36)</f>
        <v>1.5330275086427769E-48</v>
      </c>
      <c r="AZ936" s="82">
        <f ca="1">SUMPRODUCT(Q906:Q935,'control variables'!BC$7:BC$36)</f>
        <v>3.9092174132343948E-48</v>
      </c>
      <c r="BA936" s="82">
        <f ca="1">SUMPRODUCT(R906:R935,'control variables'!BD$7:BD$36)</f>
        <v>2.7365723508188928E-47</v>
      </c>
      <c r="BB936" s="82">
        <f ca="1">SUMPRODUCT(S906:S935,'control variables'!BE$7:BE$36)</f>
        <v>3.8888646610792918E-48</v>
      </c>
      <c r="BC936" s="82">
        <f t="shared" ca="1" si="722"/>
        <v>3.6696833091145392E-47</v>
      </c>
      <c r="BD936" s="10">
        <f ca="1">SUMPRODUCT(P906:P935,'control variables'!BF$7:BF$36)</f>
        <v>3.2069600187259198E-49</v>
      </c>
      <c r="BE936" s="10">
        <f ca="1">SUMPRODUCT(Q906:Q935,'control variables'!BG$7:BG$36)</f>
        <v>3.7016904631702599E-49</v>
      </c>
      <c r="BF936" s="10">
        <f ca="1">SUMPRODUCT(R906:R935,'control variables'!BH$7:BH$36)</f>
        <v>1.1087372886076399E-47</v>
      </c>
      <c r="BG936" s="10">
        <f ca="1">SUMPRODUCT(S906:S935,'control variables'!BI$7:BI$36)</f>
        <v>2.4918596145123843E-47</v>
      </c>
      <c r="BH936" s="10">
        <f t="shared" ca="1" si="723"/>
        <v>3.669683407938986E-47</v>
      </c>
      <c r="BI936" s="82">
        <f t="shared" ca="1" si="701"/>
        <v>3.6995986991286516E-46</v>
      </c>
      <c r="BJ936" s="82">
        <f t="shared" ca="1" si="702"/>
        <v>4.2900626074023077E-46</v>
      </c>
      <c r="BK936" s="82">
        <f t="shared" ca="1" si="703"/>
        <v>1.4356949272697706E-45</v>
      </c>
      <c r="BL936" s="82">
        <f t="shared" ca="1" si="704"/>
        <v>6.7614809755869575E-46</v>
      </c>
      <c r="BM936" s="82">
        <f t="shared" ca="1" si="694"/>
        <v>2.9108091554815624E-45</v>
      </c>
      <c r="BN936" s="10">
        <f ca="1">BN935+BI936-INDIRECT(ADDRESS(MAX($D936-'key variables'!$B$9*30,34),scenario!BI$4),TRUE)</f>
        <v>9439390.0751690175</v>
      </c>
      <c r="BO936" s="10">
        <f ca="1">BO935+BJ936-INDIRECT(ADDRESS(MAX($D936-'key variables'!$B$9*30,34),scenario!BJ$4),TRUE)</f>
        <v>10895583.360992203</v>
      </c>
      <c r="BP936" s="10">
        <f ca="1">BP935+BK936-INDIRECT(ADDRESS(MAX($D936-'key variables'!$B$9*30,34),scenario!BK$4),TRUE)</f>
        <v>32531162.537994072</v>
      </c>
      <c r="BQ936" s="10">
        <f ca="1">BQ935+BL936-INDIRECT(ADDRESS(MAX($D936-'key variables'!$B$9*30,34),scenario!BL$4),TRUE)</f>
        <v>14415841.516535141</v>
      </c>
      <c r="BR936" s="10">
        <f t="shared" ca="1" si="724"/>
        <v>67281977.490690395</v>
      </c>
      <c r="BS936" s="82">
        <f t="shared" ca="1" si="705"/>
        <v>-2.3433848477536824E-9</v>
      </c>
      <c r="BT936" s="82">
        <f t="shared" ca="1" si="706"/>
        <v>-3.4288309057018498E-10</v>
      </c>
      <c r="BU936" s="82">
        <f t="shared" ca="1" si="707"/>
        <v>-4.2578247660364599E-9</v>
      </c>
      <c r="BV936" s="82">
        <f t="shared" ca="1" si="708"/>
        <v>-2.9943922343414556E-9</v>
      </c>
      <c r="BW936" s="82">
        <f t="shared" ca="1" si="725"/>
        <v>-9.9384849387017825E-9</v>
      </c>
      <c r="BX936" s="10">
        <f t="shared" ca="1" si="709"/>
        <v>-1.8625994260191893E-12</v>
      </c>
      <c r="BY936" s="10">
        <f t="shared" ca="1" si="710"/>
        <v>2.8902850229962428E-12</v>
      </c>
      <c r="BZ936" s="10">
        <f t="shared" ca="1" si="711"/>
        <v>-3.5034723983035463E-11</v>
      </c>
      <c r="CA936" s="10">
        <f t="shared" ca="1" si="712"/>
        <v>-2.0257049910634696E-11</v>
      </c>
      <c r="CB936" s="10">
        <v>0</v>
      </c>
      <c r="CC936" s="82">
        <f t="shared" ca="1" si="713"/>
        <v>3.9725652202851362E-13</v>
      </c>
      <c r="CD936" s="82">
        <f t="shared" ca="1" si="714"/>
        <v>3.4270724516460853E-13</v>
      </c>
      <c r="CE936" s="82">
        <f t="shared" ca="1" si="715"/>
        <v>1.8915613015532971E-10</v>
      </c>
      <c r="CF936" s="82">
        <f t="shared" ca="1" si="716"/>
        <v>3.7028113764059381E-11</v>
      </c>
      <c r="CG936" s="82">
        <f t="shared" ca="1" si="726"/>
        <v>2.269242076865822E-10</v>
      </c>
      <c r="CH936" s="13" t="str">
        <f t="shared" ca="1" si="679"/>
        <v/>
      </c>
      <c r="CI936" s="81">
        <f t="shared" ca="1" si="688"/>
        <v>0.1131775965863165</v>
      </c>
      <c r="CJ936" s="81">
        <f t="shared" ca="1" si="689"/>
        <v>0.13063724757458739</v>
      </c>
      <c r="CK936" s="81">
        <f t="shared" ca="1" si="690"/>
        <v>0.39004625943939081</v>
      </c>
      <c r="CL936" s="81">
        <f t="shared" ca="1" si="691"/>
        <v>0.17284488538116416</v>
      </c>
      <c r="CM936" s="89">
        <f t="shared" ca="1" si="680"/>
        <v>0.80670598898145884</v>
      </c>
    </row>
    <row r="937" spans="1:91" x14ac:dyDescent="0.3">
      <c r="A937">
        <v>872</v>
      </c>
      <c r="B937" s="3">
        <f t="shared" si="693"/>
        <v>2.6111111111111112</v>
      </c>
      <c r="C937" s="3">
        <f t="shared" si="681"/>
        <v>29.066666666666666</v>
      </c>
      <c r="D937" s="4">
        <f t="shared" ca="1" si="717"/>
        <v>937</v>
      </c>
      <c r="E937" s="58">
        <f>(0.5*(COS(B937*2*PI())+1)*('key variables'!$B$4-'key variables'!$B$6)+'key variables'!$B$6)/'key variables'!$B$4</f>
        <v>1</v>
      </c>
      <c r="F937" s="10">
        <f t="shared" ca="1" si="682"/>
        <v>11689222.907461114</v>
      </c>
      <c r="G937" s="10">
        <f t="shared" ca="1" si="683"/>
        <v>13492492.798713122</v>
      </c>
      <c r="H937" s="10">
        <f t="shared" ca="1" si="684"/>
        <v>40309474.521088287</v>
      </c>
      <c r="I937" s="10">
        <f t="shared" ca="1" si="685"/>
        <v>17912154.249750931</v>
      </c>
      <c r="J937" s="10">
        <f t="shared" ca="1" si="718"/>
        <v>83403344.477013454</v>
      </c>
      <c r="K937" s="82">
        <f t="shared" ca="1" si="695"/>
        <v>2249832.832292099</v>
      </c>
      <c r="L937" s="82">
        <f t="shared" ca="1" si="696"/>
        <v>2596909.4377209195</v>
      </c>
      <c r="M937" s="82">
        <f t="shared" ca="1" si="697"/>
        <v>7778311.98309422</v>
      </c>
      <c r="N937" s="82">
        <f t="shared" ca="1" si="698"/>
        <v>3496312.733215793</v>
      </c>
      <c r="O937" s="82">
        <f t="shared" ca="1" si="719"/>
        <v>16121366.986323033</v>
      </c>
      <c r="P937" s="10">
        <f ca="1">IF(IF($A937&gt;='key variables'!$B$26,K937*SUMPRODUCT(Z937:AC937,'control variables'!$O$3:$R$3)/J937+F$65*'key variables'!$B$25/scenario!J$65,K937*SUMPRODUCT(Z937:AC937,'control variables'!$O$7:$R$7)/J937+F$65*'key variables'!$B$25/scenario!J$65)&lt;'key variables'!$B$28,0,IF($A937&gt;='key variables'!$B$26,K937*SUMPRODUCT(Z937:AC937,'control variables'!$O$3:$R$3)/J937+F$65*'key variables'!$B$25/scenario!J$65,K937*SUMPRODUCT(Z937:AC937,'control variables'!$O$7:$R$7)/J937+F$65*'key variables'!$B$25/scenario!J$65))</f>
        <v>4.5056703964426344E-47</v>
      </c>
      <c r="Q937" s="10">
        <f ca="1">IF(IF($A937&gt;='key variables'!$B$26,L937*SUMPRODUCT(Z937:AC937,'control variables'!$O$4:$R$4)/J937+G$65*'key variables'!$B$25/scenario!J$65,L937*SUMPRODUCT(Z937:AC937,'control variables'!$O$7:$R$7)/J937+G$65*'key variables'!$B$25/scenario!J$65)&lt;'key variables'!$B$28,0,IF($A937&gt;='key variables'!$B$26,L937*SUMPRODUCT(Z937:AC937,'control variables'!$O$4:$R$4)/J937+G$65*'key variables'!$B$25/scenario!J$65,L937*SUMPRODUCT(Z937:AC937,'control variables'!$O$7:$R$7)/J937+G$65*'key variables'!$B$25/scenario!J$65))</f>
        <v>5.2007499436573701E-47</v>
      </c>
      <c r="R937" s="10">
        <f ca="1">IF(IF($A937&gt;='key variables'!$B$26,M937*SUMPRODUCT(Z937:AC937,'control variables'!$O$5:$R$5)/J937+H$65*'key variables'!$B$25/scenario!J$65,M937*SUMPRODUCT(Z937:AC937,'control variables'!$O$7:$R$7)/J937+H$65*'key variables'!$B$25/scenario!J$65)&lt;'key variables'!$B$28,0,IF($A937&gt;='key variables'!$B$26,M937*SUMPRODUCT(Z937:AC937,'control variables'!$O$5:$R$5)/J937+H$65*'key variables'!$B$25/scenario!J$65,M937*SUMPRODUCT(Z937:AC937,'control variables'!$O$7:$R$7)/J937+H$65*'key variables'!$B$25/scenario!J$65))</f>
        <v>1.5577384032047271E-46</v>
      </c>
      <c r="S937" s="10">
        <f ca="1">IF(IF($A937&gt;='key variables'!$B$26,N937*SUMPRODUCT(Z937:AC937,'control variables'!$O$6:$R$6)/J937+I$65*'key variables'!$B$25/scenario!J$65,N937*SUMPRODUCT(Z937:AC937,'control variables'!$O$7:$R$7)/J937+I$65*'key variables'!$B$25/scenario!J$65)&lt;'key variables'!$B$28,0,IF($A937&gt;='key variables'!$B$26,N937*SUMPRODUCT(Z937:AC937,'control variables'!$O$6:$R$6)/J937+I$65*'key variables'!$B$25/scenario!J$65,N937*SUMPRODUCT(Z937:AC937,'control variables'!$O$7:$R$7)/J937+I$65*'key variables'!$B$25/scenario!J$65))</f>
        <v>7.0019570132713609E-47</v>
      </c>
      <c r="T937" s="10">
        <f t="shared" ca="1" si="692"/>
        <v>3.2285761385418635E-46</v>
      </c>
      <c r="U937" s="82">
        <f ca="1">SUMPRODUCT(P907:P936,'control variables'!AD$7:AD$36)</f>
        <v>9.5528547792134654E-47</v>
      </c>
      <c r="V937" s="82">
        <f ca="1">SUMPRODUCT(Q907:Q936,'control variables'!AE$7:AE$36)</f>
        <v>1.1026552007440878E-46</v>
      </c>
      <c r="W937" s="82">
        <f ca="1">SUMPRODUCT(R907:R936,'control variables'!AF$7:AF$36)</f>
        <v>3.3026935928485839E-46</v>
      </c>
      <c r="X937" s="82">
        <f ca="1">SUMPRODUCT(S907:S936,'control variables'!AG$7:AG$36)</f>
        <v>1.4845444214225532E-46</v>
      </c>
      <c r="Y937" s="82">
        <f t="shared" ca="1" si="686"/>
        <v>6.8451786929365712E-46</v>
      </c>
      <c r="Z937" s="10">
        <f ca="1">IF($A937&gt;='key variables'!$B$26,SUMPRODUCT(P907:P936,'control variables'!V$7:V$36)*$E937,SUMPRODUCT(P907:P936,'control variables'!Z$7:Z$36)*$E937)</f>
        <v>2.3309932742874473E-46</v>
      </c>
      <c r="AA937" s="10">
        <f ca="1">IF($A937&gt;='key variables'!$B$26,SUMPRODUCT(Q907:Q936,'control variables'!W$7:W$36)*$E937,SUMPRODUCT(Q907:Q936,'control variables'!AA$7:AA$36)*$E937)</f>
        <v>2.6905903169232175E-46</v>
      </c>
      <c r="AB937" s="10">
        <f ca="1">IF($A937&gt;='key variables'!$B$26,SUMPRODUCT(R907:R936,'control variables'!X$7:X$36)*$E937,SUMPRODUCT(R907:R936,'control variables'!AB$7:AB$36)*$E937)</f>
        <v>8.0589067141625244E-46</v>
      </c>
      <c r="AC937" s="10">
        <f ca="1">IF($A937&gt;='key variables'!$B$26,SUMPRODUCT(S907:S936,'control variables'!Y$7:Y$36)*$E937,SUMPRODUCT(S907:S936,'control variables'!AC$7:AC$36)*$E937)</f>
        <v>3.6224386758675696E-46</v>
      </c>
      <c r="AD937" s="10">
        <f t="shared" ca="1" si="687"/>
        <v>1.670292898124076E-45</v>
      </c>
      <c r="AE937" s="82">
        <f ca="1">SUMPRODUCT(P907:P936,'control variables'!AL$7:AL$36)</f>
        <v>3.1737653292567121E-46</v>
      </c>
      <c r="AF937" s="82">
        <f ca="1">SUMPRODUCT(Q907:Q936,'control variables'!AM$7:AM$36)</f>
        <v>3.6537962590199634E-46</v>
      </c>
      <c r="AG937" s="82">
        <f ca="1">SUMPRODUCT(R907:R936,'control variables'!AN$7:AN$36)</f>
        <v>1.0417933393943039E-45</v>
      </c>
      <c r="AH937" s="82">
        <f ca="1">SUMPRODUCT(S907:S936,'control variables'!AO$7:AO$36)</f>
        <v>4.5108618216717901E-46</v>
      </c>
      <c r="AI937" s="82">
        <f t="shared" ca="1" si="699"/>
        <v>2.1756356803891504E-45</v>
      </c>
      <c r="AJ937" s="10">
        <f ca="1">SUMPRODUCT(P907:P936,'control variables'!AP$7:AP$36)</f>
        <v>3.032545116299504E-49</v>
      </c>
      <c r="AK937" s="10">
        <f ca="1">SUMPRODUCT(Q907:Q936,'control variables'!AQ$7:AQ$36)</f>
        <v>8.7509224238779035E-49</v>
      </c>
      <c r="AL937" s="10">
        <f ca="1">SUMPRODUCT(R907:R936,'control variables'!AR$7:AR$36)</f>
        <v>3.145311288753183E-47</v>
      </c>
      <c r="AM937" s="10">
        <f ca="1">SUMPRODUCT(S907:S936,'control variables'!AS$7:AS$36)</f>
        <v>2.3563364246416949E-47</v>
      </c>
      <c r="AN937" s="10">
        <f t="shared" ca="1" si="720"/>
        <v>5.6194823887966523E-47</v>
      </c>
      <c r="AO937" s="82">
        <f ca="1">SUMPRODUCT(P907:P936,'control variables'!AX$7:AX$36)</f>
        <v>4.1237985707255145E-49</v>
      </c>
      <c r="AP937" s="82">
        <f ca="1">SUMPRODUCT(Q907:Q936,'control variables'!AY$7:AY$36)</f>
        <v>9.5199352359586731E-49</v>
      </c>
      <c r="AQ937" s="82">
        <f ca="1">SUMPRODUCT(R907:R936,'control variables'!AZ$7:AZ$36)</f>
        <v>8.5542867127231757E-48</v>
      </c>
      <c r="AR937" s="82">
        <f ca="1">SUMPRODUCT(S907:S936,'control variables'!BA$7:BA$36)</f>
        <v>6.4085158884252534E-48</v>
      </c>
      <c r="AS937" s="82">
        <f t="shared" ca="1" si="721"/>
        <v>1.6327175981816848E-47</v>
      </c>
      <c r="AT937" s="10">
        <f ca="1">SUMPRODUCT(P907:P936,'control variables'!AT$7:AT$36)</f>
        <v>-3.6394131612779391E-49</v>
      </c>
      <c r="AU937" s="10">
        <f ca="1">SUMPRODUCT(Q907:Q936,'control variables'!AU$7:AU$36)</f>
        <v>3.9479626345285863E-49</v>
      </c>
      <c r="AV937" s="10">
        <f ca="1">SUMPRODUCT(R907:R936,'control variables'!AV$7:AV$36)</f>
        <v>1.7000243479640683E-46</v>
      </c>
      <c r="AW937" s="10">
        <f ca="1">SUMPRODUCT(S907:S936,'control variables'!AW$7:AW$36)</f>
        <v>1.27358754861857E-46</v>
      </c>
      <c r="AX937" s="10">
        <f t="shared" ca="1" si="700"/>
        <v>2.9739204460558887E-46</v>
      </c>
      <c r="AY937" s="82">
        <f ca="1">SUMPRODUCT(P907:P936,'control variables'!BB$7:BB$36)</f>
        <v>1.3190923341854709E-48</v>
      </c>
      <c r="AZ937" s="82">
        <f ca="1">SUMPRODUCT(Q907:Q936,'control variables'!BC$7:BC$36)</f>
        <v>3.363683099872822E-48</v>
      </c>
      <c r="BA937" s="82">
        <f ca="1">SUMPRODUCT(R907:R936,'control variables'!BD$7:BD$36)</f>
        <v>2.3546815628278857E-47</v>
      </c>
      <c r="BB937" s="82">
        <f ca="1">SUMPRODUCT(S907:S936,'control variables'!BE$7:BE$36)</f>
        <v>3.346170590021554E-48</v>
      </c>
      <c r="BC937" s="82">
        <f t="shared" ca="1" si="722"/>
        <v>3.1575761652358705E-47</v>
      </c>
      <c r="BD937" s="10">
        <f ca="1">SUMPRODUCT(P907:P936,'control variables'!BF$7:BF$36)</f>
        <v>2.7594262678859634E-49</v>
      </c>
      <c r="BE937" s="10">
        <f ca="1">SUMPRODUCT(Q907:Q936,'control variables'!BG$7:BG$36)</f>
        <v>3.185116696189143E-49</v>
      </c>
      <c r="BF937" s="10">
        <f ca="1">SUMPRODUCT(R907:R936,'control variables'!BH$7:BH$36)</f>
        <v>9.5401214249751381E-48</v>
      </c>
      <c r="BG937" s="10">
        <f ca="1">SUMPRODUCT(S907:S936,'control variables'!BI$7:BI$36)</f>
        <v>2.1441186781310247E-47</v>
      </c>
      <c r="BH937" s="10">
        <f t="shared" ca="1" si="723"/>
        <v>3.1575762502692894E-47</v>
      </c>
      <c r="BI937" s="82">
        <f t="shared" ca="1" si="701"/>
        <v>3.1833168394372887E-46</v>
      </c>
      <c r="BJ937" s="82">
        <f t="shared" ca="1" si="702"/>
        <v>3.6913810526532204E-46</v>
      </c>
      <c r="BK937" s="82">
        <f t="shared" ca="1" si="703"/>
        <v>1.2353425898189896E-45</v>
      </c>
      <c r="BL937" s="82">
        <f t="shared" ca="1" si="704"/>
        <v>5.817911076190575E-46</v>
      </c>
      <c r="BM937" s="82">
        <f t="shared" ca="1" si="694"/>
        <v>2.5046034866470982E-45</v>
      </c>
      <c r="BN937" s="10">
        <f ca="1">BN936+BI937-INDIRECT(ADDRESS(MAX($D937-'key variables'!$B$9*30,34),scenario!BI$4),TRUE)</f>
        <v>9439390.0751690175</v>
      </c>
      <c r="BO937" s="10">
        <f ca="1">BO936+BJ937-INDIRECT(ADDRESS(MAX($D937-'key variables'!$B$9*30,34),scenario!BJ$4),TRUE)</f>
        <v>10895583.360992203</v>
      </c>
      <c r="BP937" s="10">
        <f ca="1">BP936+BK937-INDIRECT(ADDRESS(MAX($D937-'key variables'!$B$9*30,34),scenario!BK$4),TRUE)</f>
        <v>32531162.537994072</v>
      </c>
      <c r="BQ937" s="10">
        <f ca="1">BQ936+BL937-INDIRECT(ADDRESS(MAX($D937-'key variables'!$B$9*30,34),scenario!BL$4),TRUE)</f>
        <v>14415841.516535141</v>
      </c>
      <c r="BR937" s="10">
        <f t="shared" ca="1" si="724"/>
        <v>67281977.490690395</v>
      </c>
      <c r="BS937" s="82">
        <f t="shared" ca="1" si="705"/>
        <v>-2.3433848477536824E-9</v>
      </c>
      <c r="BT937" s="82">
        <f t="shared" ca="1" si="706"/>
        <v>-3.4288309057018498E-10</v>
      </c>
      <c r="BU937" s="82">
        <f t="shared" ca="1" si="707"/>
        <v>-4.2578247660364599E-9</v>
      </c>
      <c r="BV937" s="82">
        <f t="shared" ca="1" si="708"/>
        <v>-2.9943922343414556E-9</v>
      </c>
      <c r="BW937" s="82">
        <f t="shared" ca="1" si="725"/>
        <v>-9.9384849387017825E-9</v>
      </c>
      <c r="BX937" s="10">
        <f t="shared" ca="1" si="709"/>
        <v>-1.8625994260191893E-12</v>
      </c>
      <c r="BY937" s="10">
        <f t="shared" ca="1" si="710"/>
        <v>2.8902850229962428E-12</v>
      </c>
      <c r="BZ937" s="10">
        <f t="shared" ca="1" si="711"/>
        <v>-3.5034723983035463E-11</v>
      </c>
      <c r="CA937" s="10">
        <f t="shared" ca="1" si="712"/>
        <v>-2.0257049910634696E-11</v>
      </c>
      <c r="CB937" s="10">
        <v>0</v>
      </c>
      <c r="CC937" s="82">
        <f t="shared" ca="1" si="713"/>
        <v>3.9725652202851362E-13</v>
      </c>
      <c r="CD937" s="82">
        <f t="shared" ca="1" si="714"/>
        <v>3.4270724516460853E-13</v>
      </c>
      <c r="CE937" s="82">
        <f t="shared" ca="1" si="715"/>
        <v>1.8915613015532971E-10</v>
      </c>
      <c r="CF937" s="82">
        <f t="shared" ca="1" si="716"/>
        <v>3.7028113764059381E-11</v>
      </c>
      <c r="CG937" s="82">
        <f t="shared" ca="1" si="726"/>
        <v>2.269242076865822E-10</v>
      </c>
      <c r="CH937" s="13" t="str">
        <f t="shared" ca="1" si="679"/>
        <v/>
      </c>
      <c r="CI937" s="81">
        <f t="shared" ca="1" si="688"/>
        <v>0.1131775965863165</v>
      </c>
      <c r="CJ937" s="81">
        <f t="shared" ca="1" si="689"/>
        <v>0.13063724757458739</v>
      </c>
      <c r="CK937" s="81">
        <f t="shared" ca="1" si="690"/>
        <v>0.39004625943939081</v>
      </c>
      <c r="CL937" s="81">
        <f t="shared" ca="1" si="691"/>
        <v>0.17284488538116416</v>
      </c>
      <c r="CM937" s="89">
        <f t="shared" ca="1" si="680"/>
        <v>0.80670598898145884</v>
      </c>
    </row>
    <row r="938" spans="1:91" x14ac:dyDescent="0.3">
      <c r="A938">
        <v>873</v>
      </c>
      <c r="B938" s="3">
        <f t="shared" si="693"/>
        <v>2.6138888888888889</v>
      </c>
      <c r="C938" s="3">
        <f t="shared" si="681"/>
        <v>29.1</v>
      </c>
      <c r="D938" s="4">
        <f t="shared" ca="1" si="717"/>
        <v>938</v>
      </c>
      <c r="E938" s="58">
        <f>(0.5*(COS(B938*2*PI())+1)*('key variables'!$B$4-'key variables'!$B$6)+'key variables'!$B$6)/'key variables'!$B$4</f>
        <v>1</v>
      </c>
      <c r="F938" s="10">
        <f t="shared" ca="1" si="682"/>
        <v>11689222.907461114</v>
      </c>
      <c r="G938" s="10">
        <f t="shared" ca="1" si="683"/>
        <v>13492492.798713122</v>
      </c>
      <c r="H938" s="10">
        <f t="shared" ca="1" si="684"/>
        <v>40309474.521088287</v>
      </c>
      <c r="I938" s="10">
        <f t="shared" ca="1" si="685"/>
        <v>17912154.249750931</v>
      </c>
      <c r="J938" s="10">
        <f t="shared" ca="1" si="718"/>
        <v>83403344.477013454</v>
      </c>
      <c r="K938" s="82">
        <f t="shared" ca="1" si="695"/>
        <v>2249832.832292099</v>
      </c>
      <c r="L938" s="82">
        <f t="shared" ca="1" si="696"/>
        <v>2596909.4377209195</v>
      </c>
      <c r="M938" s="82">
        <f t="shared" ca="1" si="697"/>
        <v>7778311.98309422</v>
      </c>
      <c r="N938" s="82">
        <f t="shared" ca="1" si="698"/>
        <v>3496312.733215793</v>
      </c>
      <c r="O938" s="82">
        <f t="shared" ca="1" si="719"/>
        <v>16121366.986323033</v>
      </c>
      <c r="P938" s="10">
        <f ca="1">IF(IF($A938&gt;='key variables'!$B$26,K938*SUMPRODUCT(Z938:AC938,'control variables'!$O$3:$R$3)/J938+F$65*'key variables'!$B$25/scenario!J$65,K938*SUMPRODUCT(Z938:AC938,'control variables'!$O$7:$R$7)/J938+F$65*'key variables'!$B$25/scenario!J$65)&lt;'key variables'!$B$28,0,IF($A938&gt;='key variables'!$B$26,K938*SUMPRODUCT(Z938:AC938,'control variables'!$O$3:$R$3)/J938+F$65*'key variables'!$B$25/scenario!J$65,K938*SUMPRODUCT(Z938:AC938,'control variables'!$O$7:$R$7)/J938+F$65*'key variables'!$B$25/scenario!J$65))</f>
        <v>3.876900607984333E-47</v>
      </c>
      <c r="Q938" s="10">
        <f ca="1">IF(IF($A938&gt;='key variables'!$B$26,L938*SUMPRODUCT(Z938:AC938,'control variables'!$O$4:$R$4)/J938+G$65*'key variables'!$B$25/scenario!J$65,L938*SUMPRODUCT(Z938:AC938,'control variables'!$O$7:$R$7)/J938+G$65*'key variables'!$B$25/scenario!J$65)&lt;'key variables'!$B$28,0,IF($A938&gt;='key variables'!$B$26,L938*SUMPRODUCT(Z938:AC938,'control variables'!$O$4:$R$4)/J938+G$65*'key variables'!$B$25/scenario!J$65,L938*SUMPRODUCT(Z938:AC938,'control variables'!$O$7:$R$7)/J938+G$65*'key variables'!$B$25/scenario!J$65))</f>
        <v>4.4749812668185602E-47</v>
      </c>
      <c r="R938" s="10">
        <f ca="1">IF(IF($A938&gt;='key variables'!$B$26,M938*SUMPRODUCT(Z938:AC938,'control variables'!$O$5:$R$5)/J938+H$65*'key variables'!$B$25/scenario!J$65,M938*SUMPRODUCT(Z938:AC938,'control variables'!$O$7:$R$7)/J938+H$65*'key variables'!$B$25/scenario!J$65)&lt;'key variables'!$B$28,0,IF($A938&gt;='key variables'!$B$26,M938*SUMPRODUCT(Z938:AC938,'control variables'!$O$5:$R$5)/J938+H$65*'key variables'!$B$25/scenario!J$65,M938*SUMPRODUCT(Z938:AC938,'control variables'!$O$7:$R$7)/J938+H$65*'key variables'!$B$25/scenario!J$65))</f>
        <v>1.3403548043001731E-46</v>
      </c>
      <c r="S938" s="10">
        <f ca="1">IF(IF($A938&gt;='key variables'!$B$26,N938*SUMPRODUCT(Z938:AC938,'control variables'!$O$6:$R$6)/J938+I$65*'key variables'!$B$25/scenario!J$65,N938*SUMPRODUCT(Z938:AC938,'control variables'!$O$7:$R$7)/J938+I$65*'key variables'!$B$25/scenario!J$65)&lt;'key variables'!$B$28,0,IF($A938&gt;='key variables'!$B$26,N938*SUMPRODUCT(Z938:AC938,'control variables'!$O$6:$R$6)/J938+I$65*'key variables'!$B$25/scenario!J$65,N938*SUMPRODUCT(Z938:AC938,'control variables'!$O$7:$R$7)/J938+I$65*'key variables'!$B$25/scenario!J$65))</f>
        <v>6.0248284968346607E-47</v>
      </c>
      <c r="T938" s="10">
        <f t="shared" ca="1" si="692"/>
        <v>2.7780258414639286E-46</v>
      </c>
      <c r="U938" s="82">
        <f ca="1">SUMPRODUCT(P908:P937,'control variables'!AD$7:AD$36)</f>
        <v>8.2197465067039489E-47</v>
      </c>
      <c r="V938" s="82">
        <f ca="1">SUMPRODUCT(Q908:Q937,'control variables'!AE$7:AE$36)</f>
        <v>9.4877881469913889E-47</v>
      </c>
      <c r="W938" s="82">
        <f ca="1">SUMPRODUCT(R908:R937,'control variables'!AF$7:AF$36)</f>
        <v>2.8418001477005428E-46</v>
      </c>
      <c r="X938" s="82">
        <f ca="1">SUMPRODUCT(S908:S937,'control variables'!AG$7:AG$36)</f>
        <v>1.277375099283103E-46</v>
      </c>
      <c r="Y938" s="82">
        <f t="shared" ca="1" si="686"/>
        <v>5.8899287123531788E-46</v>
      </c>
      <c r="Z938" s="10">
        <f ca="1">IF($A938&gt;='key variables'!$B$26,SUMPRODUCT(P908:P937,'control variables'!V$7:V$36)*$E938,SUMPRODUCT(P908:P937,'control variables'!Z$7:Z$36)*$E938)</f>
        <v>2.0057013600966931E-46</v>
      </c>
      <c r="AA938" s="10">
        <f ca="1">IF($A938&gt;='key variables'!$B$26,SUMPRODUCT(Q908:Q937,'control variables'!W$7:W$36)*$E938,SUMPRODUCT(Q908:Q937,'control variables'!AA$7:AA$36)*$E938)</f>
        <v>2.3151163573243395E-46</v>
      </c>
      <c r="AB938" s="10">
        <f ca="1">IF($A938&gt;='key variables'!$B$26,SUMPRODUCT(R908:R937,'control variables'!X$7:X$36)*$E938,SUMPRODUCT(R908:R937,'control variables'!AB$7:AB$36)*$E938)</f>
        <v>6.9342800495334694E-46</v>
      </c>
      <c r="AC938" s="10">
        <f ca="1">IF($A938&gt;='key variables'!$B$26,SUMPRODUCT(S908:S937,'control variables'!Y$7:Y$36)*$E938,SUMPRODUCT(S908:S937,'control variables'!AC$7:AC$36)*$E938)</f>
        <v>3.1169245570969832E-46</v>
      </c>
      <c r="AD938" s="10">
        <f t="shared" ca="1" si="687"/>
        <v>1.4372022324051484E-45</v>
      </c>
      <c r="AE938" s="82">
        <f ca="1">SUMPRODUCT(P908:P937,'control variables'!AL$7:AL$36)</f>
        <v>2.7308639230045828E-46</v>
      </c>
      <c r="AF938" s="82">
        <f ca="1">SUMPRODUCT(Q908:Q937,'control variables'!AM$7:AM$36)</f>
        <v>3.1439061652688584E-46</v>
      </c>
      <c r="AG938" s="82">
        <f ca="1">SUMPRODUCT(R908:R937,'control variables'!AN$7:AN$36)</f>
        <v>8.9641027317059537E-46</v>
      </c>
      <c r="AH938" s="82">
        <f ca="1">SUMPRODUCT(S908:S937,'control variables'!AO$7:AO$36)</f>
        <v>3.8813675658077711E-46</v>
      </c>
      <c r="AI938" s="82">
        <f t="shared" ca="1" si="699"/>
        <v>1.872024038578717E-45</v>
      </c>
      <c r="AJ938" s="10">
        <f ca="1">SUMPRODUCT(P908:P937,'control variables'!AP$7:AP$36)</f>
        <v>2.6093510999836755E-49</v>
      </c>
      <c r="AK938" s="10">
        <f ca="1">SUMPRODUCT(Q908:Q937,'control variables'!AQ$7:AQ$36)</f>
        <v>7.529724431760914E-49</v>
      </c>
      <c r="AL938" s="10">
        <f ca="1">SUMPRODUCT(R908:R937,'control variables'!AR$7:AR$36)</f>
        <v>2.706380665859356E-47</v>
      </c>
      <c r="AM938" s="10">
        <f ca="1">SUMPRODUCT(S908:S937,'control variables'!AS$7:AS$36)</f>
        <v>2.0275078542188987E-47</v>
      </c>
      <c r="AN938" s="10">
        <f t="shared" ca="1" si="720"/>
        <v>4.8352792753957009E-47</v>
      </c>
      <c r="AO938" s="82">
        <f ca="1">SUMPRODUCT(P908:P937,'control variables'!AX$7:AX$36)</f>
        <v>3.5483192908814075E-49</v>
      </c>
      <c r="AP938" s="82">
        <f ca="1">SUMPRODUCT(Q908:Q937,'control variables'!AY$7:AY$36)</f>
        <v>8.1914209111699674E-49</v>
      </c>
      <c r="AQ938" s="82">
        <f ca="1">SUMPRODUCT(R908:R937,'control variables'!AZ$7:AZ$36)</f>
        <v>7.3605293861736729E-48</v>
      </c>
      <c r="AR938" s="82">
        <f ca="1">SUMPRODUCT(S908:S937,'control variables'!BA$7:BA$36)</f>
        <v>5.5142025399215098E-48</v>
      </c>
      <c r="AS938" s="82">
        <f t="shared" ca="1" si="721"/>
        <v>1.4048705946300321E-47</v>
      </c>
      <c r="AT938" s="10">
        <f ca="1">SUMPRODUCT(P908:P937,'control variables'!AT$7:AT$36)</f>
        <v>-3.1315302399404601E-49</v>
      </c>
      <c r="AU938" s="10">
        <f ca="1">SUMPRODUCT(Q908:Q937,'control variables'!AU$7:AU$36)</f>
        <v>3.3970213955702923E-49</v>
      </c>
      <c r="AV938" s="10">
        <f ca="1">SUMPRODUCT(R908:R937,'control variables'!AV$7:AV$36)</f>
        <v>1.462784635426002E-46</v>
      </c>
      <c r="AW938" s="10">
        <f ca="1">SUMPRODUCT(S908:S937,'control variables'!AW$7:AW$36)</f>
        <v>1.0958574212305849E-46</v>
      </c>
      <c r="AX938" s="10">
        <f t="shared" ca="1" si="700"/>
        <v>2.5589075478122169E-46</v>
      </c>
      <c r="AY938" s="82">
        <f ca="1">SUMPRODUCT(P908:P937,'control variables'!BB$7:BB$36)</f>
        <v>1.1350119787787359E-48</v>
      </c>
      <c r="AZ938" s="82">
        <f ca="1">SUMPRODUCT(Q908:Q937,'control variables'!BC$7:BC$36)</f>
        <v>2.8942785218509506E-48</v>
      </c>
      <c r="BA938" s="82">
        <f ca="1">SUMPRODUCT(R908:R937,'control variables'!BD$7:BD$36)</f>
        <v>2.0260839296510577E-47</v>
      </c>
      <c r="BB938" s="82">
        <f ca="1">SUMPRODUCT(S908:S937,'control variables'!BE$7:BE$36)</f>
        <v>2.8792098962934044E-48</v>
      </c>
      <c r="BC938" s="82">
        <f t="shared" ca="1" si="722"/>
        <v>2.7169339693433668E-47</v>
      </c>
      <c r="BD938" s="10">
        <f ca="1">SUMPRODUCT(P908:P937,'control variables'!BF$7:BF$36)</f>
        <v>2.3743461980932853E-49</v>
      </c>
      <c r="BE938" s="10">
        <f ca="1">SUMPRODUCT(Q908:Q937,'control variables'!BG$7:BG$36)</f>
        <v>2.7406311979025745E-49</v>
      </c>
      <c r="BF938" s="10">
        <f ca="1">SUMPRODUCT(R908:R937,'control variables'!BH$7:BH$36)</f>
        <v>8.2087901018974115E-48</v>
      </c>
      <c r="BG938" s="10">
        <f ca="1">SUMPRODUCT(S908:S937,'control variables'!BI$7:BI$36)</f>
        <v>1.8449052583606066E-47</v>
      </c>
      <c r="BH938" s="10">
        <f t="shared" ca="1" si="723"/>
        <v>2.7169340425103066E-47</v>
      </c>
      <c r="BI938" s="82">
        <f t="shared" ca="1" si="701"/>
        <v>2.73908251255243E-46</v>
      </c>
      <c r="BJ938" s="82">
        <f t="shared" ca="1" si="702"/>
        <v>3.1762459718829381E-46</v>
      </c>
      <c r="BK938" s="82">
        <f t="shared" ca="1" si="703"/>
        <v>1.0629495760097062E-45</v>
      </c>
      <c r="BL938" s="82">
        <f t="shared" ca="1" si="704"/>
        <v>5.00601708600129E-46</v>
      </c>
      <c r="BM938" s="82">
        <f t="shared" ca="1" si="694"/>
        <v>2.1550841330533719E-45</v>
      </c>
      <c r="BN938" s="10">
        <f ca="1">BN937+BI938-INDIRECT(ADDRESS(MAX($D938-'key variables'!$B$9*30,34),scenario!BI$4),TRUE)</f>
        <v>9439390.0751690175</v>
      </c>
      <c r="BO938" s="10">
        <f ca="1">BO937+BJ938-INDIRECT(ADDRESS(MAX($D938-'key variables'!$B$9*30,34),scenario!BJ$4),TRUE)</f>
        <v>10895583.360992203</v>
      </c>
      <c r="BP938" s="10">
        <f ca="1">BP937+BK938-INDIRECT(ADDRESS(MAX($D938-'key variables'!$B$9*30,34),scenario!BK$4),TRUE)</f>
        <v>32531162.537994072</v>
      </c>
      <c r="BQ938" s="10">
        <f ca="1">BQ937+BL938-INDIRECT(ADDRESS(MAX($D938-'key variables'!$B$9*30,34),scenario!BL$4),TRUE)</f>
        <v>14415841.516535141</v>
      </c>
      <c r="BR938" s="10">
        <f t="shared" ca="1" si="724"/>
        <v>67281977.490690395</v>
      </c>
      <c r="BS938" s="82">
        <f t="shared" ca="1" si="705"/>
        <v>-2.3433848477536824E-9</v>
      </c>
      <c r="BT938" s="82">
        <f t="shared" ca="1" si="706"/>
        <v>-3.4288309057018498E-10</v>
      </c>
      <c r="BU938" s="82">
        <f t="shared" ca="1" si="707"/>
        <v>-4.2578247660364599E-9</v>
      </c>
      <c r="BV938" s="82">
        <f t="shared" ca="1" si="708"/>
        <v>-2.9943922343414556E-9</v>
      </c>
      <c r="BW938" s="82">
        <f t="shared" ca="1" si="725"/>
        <v>-9.9384849387017825E-9</v>
      </c>
      <c r="BX938" s="10">
        <f t="shared" ca="1" si="709"/>
        <v>-1.8625994260191893E-12</v>
      </c>
      <c r="BY938" s="10">
        <f t="shared" ca="1" si="710"/>
        <v>2.8902850229962428E-12</v>
      </c>
      <c r="BZ938" s="10">
        <f t="shared" ca="1" si="711"/>
        <v>-3.5034723983035463E-11</v>
      </c>
      <c r="CA938" s="10">
        <f t="shared" ca="1" si="712"/>
        <v>-2.0257049910634696E-11</v>
      </c>
      <c r="CB938" s="10">
        <v>0</v>
      </c>
      <c r="CC938" s="82">
        <f t="shared" ca="1" si="713"/>
        <v>3.9725652202851362E-13</v>
      </c>
      <c r="CD938" s="82">
        <f t="shared" ca="1" si="714"/>
        <v>3.4270724516460853E-13</v>
      </c>
      <c r="CE938" s="82">
        <f t="shared" ca="1" si="715"/>
        <v>1.8915613015532971E-10</v>
      </c>
      <c r="CF938" s="82">
        <f t="shared" ca="1" si="716"/>
        <v>3.7028113764059381E-11</v>
      </c>
      <c r="CG938" s="82">
        <f t="shared" ca="1" si="726"/>
        <v>2.269242076865822E-10</v>
      </c>
      <c r="CH938" s="13" t="str">
        <f t="shared" ca="1" si="679"/>
        <v/>
      </c>
      <c r="CI938" s="81">
        <f t="shared" ca="1" si="688"/>
        <v>0.1131775965863165</v>
      </c>
      <c r="CJ938" s="81">
        <f t="shared" ca="1" si="689"/>
        <v>0.13063724757458739</v>
      </c>
      <c r="CK938" s="81">
        <f t="shared" ca="1" si="690"/>
        <v>0.39004625943939081</v>
      </c>
      <c r="CL938" s="81">
        <f t="shared" ca="1" si="691"/>
        <v>0.17284488538116416</v>
      </c>
      <c r="CM938" s="89">
        <f t="shared" ca="1" si="680"/>
        <v>0.80670598898145884</v>
      </c>
    </row>
    <row r="939" spans="1:91" x14ac:dyDescent="0.3">
      <c r="A939">
        <v>874</v>
      </c>
      <c r="B939" s="3">
        <f t="shared" si="693"/>
        <v>2.6166666666666667</v>
      </c>
      <c r="C939" s="3">
        <f t="shared" si="681"/>
        <v>29.133333333333333</v>
      </c>
      <c r="D939" s="4">
        <f t="shared" ca="1" si="717"/>
        <v>939</v>
      </c>
      <c r="E939" s="58">
        <f>(0.5*(COS(B939*2*PI())+1)*('key variables'!$B$4-'key variables'!$B$6)+'key variables'!$B$6)/'key variables'!$B$4</f>
        <v>1</v>
      </c>
      <c r="F939" s="10">
        <f t="shared" ca="1" si="682"/>
        <v>11689222.907461114</v>
      </c>
      <c r="G939" s="10">
        <f t="shared" ca="1" si="683"/>
        <v>13492492.798713122</v>
      </c>
      <c r="H939" s="10">
        <f t="shared" ca="1" si="684"/>
        <v>40309474.521088287</v>
      </c>
      <c r="I939" s="10">
        <f t="shared" ca="1" si="685"/>
        <v>17912154.249750931</v>
      </c>
      <c r="J939" s="10">
        <f t="shared" ca="1" si="718"/>
        <v>83403344.477013454</v>
      </c>
      <c r="K939" s="82">
        <f t="shared" ca="1" si="695"/>
        <v>2249832.832292099</v>
      </c>
      <c r="L939" s="82">
        <f t="shared" ca="1" si="696"/>
        <v>2596909.4377209195</v>
      </c>
      <c r="M939" s="82">
        <f t="shared" ca="1" si="697"/>
        <v>7778311.98309422</v>
      </c>
      <c r="N939" s="82">
        <f t="shared" ca="1" si="698"/>
        <v>3496312.733215793</v>
      </c>
      <c r="O939" s="82">
        <f t="shared" ca="1" si="719"/>
        <v>16121366.986323033</v>
      </c>
      <c r="P939" s="10">
        <f ca="1">IF(IF($A939&gt;='key variables'!$B$26,K939*SUMPRODUCT(Z939:AC939,'control variables'!$O$3:$R$3)/J939+F$65*'key variables'!$B$25/scenario!J$65,K939*SUMPRODUCT(Z939:AC939,'control variables'!$O$7:$R$7)/J939+F$65*'key variables'!$B$25/scenario!J$65)&lt;'key variables'!$B$28,0,IF($A939&gt;='key variables'!$B$26,K939*SUMPRODUCT(Z939:AC939,'control variables'!$O$3:$R$3)/J939+F$65*'key variables'!$B$25/scenario!J$65,K939*SUMPRODUCT(Z939:AC939,'control variables'!$O$7:$R$7)/J939+F$65*'key variables'!$B$25/scenario!J$65))</f>
        <v>3.3358761297888609E-47</v>
      </c>
      <c r="Q939" s="10">
        <f ca="1">IF(IF($A939&gt;='key variables'!$B$26,L939*SUMPRODUCT(Z939:AC939,'control variables'!$O$4:$R$4)/J939+G$65*'key variables'!$B$25/scenario!J$65,L939*SUMPRODUCT(Z939:AC939,'control variables'!$O$7:$R$7)/J939+G$65*'key variables'!$B$25/scenario!J$65)&lt;'key variables'!$B$28,0,IF($A939&gt;='key variables'!$B$26,L939*SUMPRODUCT(Z939:AC939,'control variables'!$O$4:$R$4)/J939+G$65*'key variables'!$B$25/scenario!J$65,L939*SUMPRODUCT(Z939:AC939,'control variables'!$O$7:$R$7)/J939+G$65*'key variables'!$B$25/scenario!J$65))</f>
        <v>3.8504941701339274E-47</v>
      </c>
      <c r="R939" s="10">
        <f ca="1">IF(IF($A939&gt;='key variables'!$B$26,M939*SUMPRODUCT(Z939:AC939,'control variables'!$O$5:$R$5)/J939+H$65*'key variables'!$B$25/scenario!J$65,M939*SUMPRODUCT(Z939:AC939,'control variables'!$O$7:$R$7)/J939+H$65*'key variables'!$B$25/scenario!J$65)&lt;'key variables'!$B$28,0,IF($A939&gt;='key variables'!$B$26,M939*SUMPRODUCT(Z939:AC939,'control variables'!$O$5:$R$5)/J939+H$65*'key variables'!$B$25/scenario!J$65,M939*SUMPRODUCT(Z939:AC939,'control variables'!$O$7:$R$7)/J939+H$65*'key variables'!$B$25/scenario!J$65))</f>
        <v>1.1533072547447769E-46</v>
      </c>
      <c r="S939" s="10">
        <f ca="1">IF(IF($A939&gt;='key variables'!$B$26,N939*SUMPRODUCT(Z939:AC939,'control variables'!$O$6:$R$6)/J939+I$65*'key variables'!$B$25/scenario!J$65,N939*SUMPRODUCT(Z939:AC939,'control variables'!$O$7:$R$7)/J939+I$65*'key variables'!$B$25/scenario!J$65)&lt;'key variables'!$B$28,0,IF($A939&gt;='key variables'!$B$26,N939*SUMPRODUCT(Z939:AC939,'control variables'!$O$6:$R$6)/J939+I$65*'key variables'!$B$25/scenario!J$65,N939*SUMPRODUCT(Z939:AC939,'control variables'!$O$7:$R$7)/J939+I$65*'key variables'!$B$25/scenario!J$65))</f>
        <v>5.1840590205668916E-47</v>
      </c>
      <c r="T939" s="10">
        <f t="shared" ca="1" si="692"/>
        <v>2.3903501867937449E-46</v>
      </c>
      <c r="U939" s="82">
        <f ca="1">SUMPRODUCT(P909:P938,'control variables'!AD$7:AD$36)</f>
        <v>7.0726745246340545E-47</v>
      </c>
      <c r="V939" s="82">
        <f ca="1">SUMPRODUCT(Q909:Q938,'control variables'!AE$7:AE$36)</f>
        <v>8.163759973330261E-47</v>
      </c>
      <c r="W939" s="82">
        <f ca="1">SUMPRODUCT(R909:R938,'control variables'!AF$7:AF$36)</f>
        <v>2.4452247392727089E-46</v>
      </c>
      <c r="X939" s="82">
        <f ca="1">SUMPRODUCT(S909:S938,'control variables'!AG$7:AG$36)</f>
        <v>1.099116416270633E-46</v>
      </c>
      <c r="Y939" s="82">
        <f t="shared" ca="1" si="686"/>
        <v>5.0679846053397735E-46</v>
      </c>
      <c r="Z939" s="10">
        <f ca="1">IF($A939&gt;='key variables'!$B$26,SUMPRODUCT(P909:P938,'control variables'!V$7:V$36)*$E939,SUMPRODUCT(P909:P938,'control variables'!Z$7:Z$36)*$E939)</f>
        <v>1.7258041841083609E-46</v>
      </c>
      <c r="AA939" s="10">
        <f ca="1">IF($A939&gt;='key variables'!$B$26,SUMPRODUCT(Q909:Q938,'control variables'!W$7:W$36)*$E939,SUMPRODUCT(Q909:Q938,'control variables'!AA$7:AA$36)*$E939)</f>
        <v>1.9920400791748157E-46</v>
      </c>
      <c r="AB939" s="10">
        <f ca="1">IF($A939&gt;='key variables'!$B$26,SUMPRODUCT(R909:R938,'control variables'!X$7:X$36)*$E939,SUMPRODUCT(R909:R938,'control variables'!AB$7:AB$36)*$E939)</f>
        <v>5.9665959057269943E-46</v>
      </c>
      <c r="AC939" s="10">
        <f ca="1">IF($A939&gt;='key variables'!$B$26,SUMPRODUCT(S909:S938,'control variables'!Y$7:Y$36)*$E939,SUMPRODUCT(S909:S938,'control variables'!AC$7:AC$36)*$E939)</f>
        <v>2.6819553245597577E-46</v>
      </c>
      <c r="AD939" s="10">
        <f t="shared" ca="1" si="687"/>
        <v>1.2366395493569929E-45</v>
      </c>
      <c r="AE939" s="82">
        <f ca="1">SUMPRODUCT(P909:P938,'control variables'!AL$7:AL$36)</f>
        <v>2.3497697505298974E-46</v>
      </c>
      <c r="AF939" s="82">
        <f ca="1">SUMPRODUCT(Q909:Q938,'control variables'!AM$7:AM$36)</f>
        <v>2.705171628443976E-46</v>
      </c>
      <c r="AG939" s="82">
        <f ca="1">SUMPRODUCT(R909:R938,'control variables'!AN$7:AN$36)</f>
        <v>7.7131552627603126E-46</v>
      </c>
      <c r="AH939" s="82">
        <f ca="1">SUMPRODUCT(S909:S938,'control variables'!AO$7:AO$36)</f>
        <v>3.3397197201933432E-46</v>
      </c>
      <c r="AI939" s="82">
        <f t="shared" ca="1" si="699"/>
        <v>1.6107816361927531E-45</v>
      </c>
      <c r="AJ939" s="10">
        <f ca="1">SUMPRODUCT(P909:P938,'control variables'!AP$7:AP$36)</f>
        <v>2.2452141359382053E-49</v>
      </c>
      <c r="AK939" s="10">
        <f ca="1">SUMPRODUCT(Q909:Q938,'control variables'!AQ$7:AQ$36)</f>
        <v>6.4789455639046202E-49</v>
      </c>
      <c r="AL939" s="10">
        <f ca="1">SUMPRODUCT(R909:R938,'control variables'!AR$7:AR$36)</f>
        <v>2.3287031508543611E-47</v>
      </c>
      <c r="AM939" s="10">
        <f ca="1">SUMPRODUCT(S909:S938,'control variables'!AS$7:AS$36)</f>
        <v>1.7445675651109154E-47</v>
      </c>
      <c r="AN939" s="10">
        <f t="shared" ca="1" si="720"/>
        <v>4.1605123129637047E-47</v>
      </c>
      <c r="AO939" s="82">
        <f ca="1">SUMPRODUCT(P909:P938,'control variables'!AX$7:AX$36)</f>
        <v>3.0531485896087374E-49</v>
      </c>
      <c r="AP939" s="82">
        <f ca="1">SUMPRODUCT(Q909:Q938,'control variables'!AY$7:AY$36)</f>
        <v>7.0483017878635373E-49</v>
      </c>
      <c r="AQ939" s="82">
        <f ca="1">SUMPRODUCT(R909:R938,'control variables'!AZ$7:AZ$36)</f>
        <v>6.3333618177826231E-48</v>
      </c>
      <c r="AR939" s="82">
        <f ca="1">SUMPRODUCT(S909:S938,'control variables'!BA$7:BA$36)</f>
        <v>4.7446913108533339E-48</v>
      </c>
      <c r="AS939" s="82">
        <f t="shared" ca="1" si="721"/>
        <v>1.2088198166383184E-47</v>
      </c>
      <c r="AT939" s="10">
        <f ca="1">SUMPRODUCT(P909:P938,'control variables'!AT$7:AT$36)</f>
        <v>-2.6945227730665565E-49</v>
      </c>
      <c r="AU939" s="10">
        <f ca="1">SUMPRODUCT(Q909:Q938,'control variables'!AU$7:AU$36)</f>
        <v>2.9229644326003767E-49</v>
      </c>
      <c r="AV939" s="10">
        <f ca="1">SUMPRODUCT(R909:R938,'control variables'!AV$7:AV$36)</f>
        <v>1.2586519082511442E-46</v>
      </c>
      <c r="AW939" s="10">
        <f ca="1">SUMPRODUCT(S909:S938,'control variables'!AW$7:AW$36)</f>
        <v>9.4292967057407154E-47</v>
      </c>
      <c r="AX939" s="10">
        <f t="shared" ca="1" si="700"/>
        <v>2.2018100204847495E-46</v>
      </c>
      <c r="AY939" s="82">
        <f ca="1">SUMPRODUCT(P909:P938,'control variables'!BB$7:BB$36)</f>
        <v>9.7662017933468458E-49</v>
      </c>
      <c r="AZ939" s="82">
        <f ca="1">SUMPRODUCT(Q909:Q938,'control variables'!BC$7:BC$36)</f>
        <v>2.4903797157242446E-48</v>
      </c>
      <c r="BA939" s="82">
        <f ca="1">SUMPRODUCT(R909:R938,'control variables'!BD$7:BD$36)</f>
        <v>1.7433423503177645E-47</v>
      </c>
      <c r="BB939" s="82">
        <f ca="1">SUMPRODUCT(S909:S938,'control variables'!BE$7:BE$36)</f>
        <v>2.4774139285171592E-48</v>
      </c>
      <c r="BC939" s="82">
        <f t="shared" ca="1" si="722"/>
        <v>2.3377837326753735E-47</v>
      </c>
      <c r="BD939" s="10">
        <f ca="1">SUMPRODUCT(P909:P938,'control variables'!BF$7:BF$36)</f>
        <v>2.0430043498567642E-49</v>
      </c>
      <c r="BE939" s="10">
        <f ca="1">SUMPRODUCT(Q909:Q938,'control variables'!BG$7:BG$36)</f>
        <v>2.3581739946619734E-49</v>
      </c>
      <c r="BF939" s="10">
        <f ca="1">SUMPRODUCT(R909:R938,'control variables'!BH$7:BH$36)</f>
        <v>7.0632470945918325E-48</v>
      </c>
      <c r="BG939" s="10">
        <f ca="1">SUMPRODUCT(S909:S938,'control variables'!BI$7:BI$36)</f>
        <v>1.5874473027274393E-47</v>
      </c>
      <c r="BH939" s="10">
        <f t="shared" ca="1" si="723"/>
        <v>2.33778379563181E-47</v>
      </c>
      <c r="BI939" s="82">
        <f t="shared" ca="1" si="701"/>
        <v>2.3568414295501775E-46</v>
      </c>
      <c r="BJ939" s="82">
        <f t="shared" ca="1" si="702"/>
        <v>2.7329983900338187E-46</v>
      </c>
      <c r="BK939" s="82">
        <f t="shared" ca="1" si="703"/>
        <v>9.1461414060432334E-46</v>
      </c>
      <c r="BL939" s="82">
        <f t="shared" ca="1" si="704"/>
        <v>4.3074235300525861E-46</v>
      </c>
      <c r="BM939" s="82">
        <f t="shared" ca="1" si="694"/>
        <v>1.8543404755679817E-45</v>
      </c>
      <c r="BN939" s="10">
        <f ca="1">BN938+BI939-INDIRECT(ADDRESS(MAX($D939-'key variables'!$B$9*30,34),scenario!BI$4),TRUE)</f>
        <v>9439390.0751690175</v>
      </c>
      <c r="BO939" s="10">
        <f ca="1">BO938+BJ939-INDIRECT(ADDRESS(MAX($D939-'key variables'!$B$9*30,34),scenario!BJ$4),TRUE)</f>
        <v>10895583.360992203</v>
      </c>
      <c r="BP939" s="10">
        <f ca="1">BP938+BK939-INDIRECT(ADDRESS(MAX($D939-'key variables'!$B$9*30,34),scenario!BK$4),TRUE)</f>
        <v>32531162.537994072</v>
      </c>
      <c r="BQ939" s="10">
        <f ca="1">BQ938+BL939-INDIRECT(ADDRESS(MAX($D939-'key variables'!$B$9*30,34),scenario!BL$4),TRUE)</f>
        <v>14415841.516535141</v>
      </c>
      <c r="BR939" s="10">
        <f t="shared" ca="1" si="724"/>
        <v>67281977.490690395</v>
      </c>
      <c r="BS939" s="82">
        <f t="shared" ca="1" si="705"/>
        <v>-2.3433848477536824E-9</v>
      </c>
      <c r="BT939" s="82">
        <f t="shared" ca="1" si="706"/>
        <v>-3.4288309057018498E-10</v>
      </c>
      <c r="BU939" s="82">
        <f t="shared" ca="1" si="707"/>
        <v>-4.2578247660364599E-9</v>
      </c>
      <c r="BV939" s="82">
        <f t="shared" ca="1" si="708"/>
        <v>-2.9943922343414556E-9</v>
      </c>
      <c r="BW939" s="82">
        <f t="shared" ca="1" si="725"/>
        <v>-9.9384849387017825E-9</v>
      </c>
      <c r="BX939" s="10">
        <f t="shared" ca="1" si="709"/>
        <v>-1.8625994260191893E-12</v>
      </c>
      <c r="BY939" s="10">
        <f t="shared" ca="1" si="710"/>
        <v>2.8902850229962428E-12</v>
      </c>
      <c r="BZ939" s="10">
        <f t="shared" ca="1" si="711"/>
        <v>-3.5034723983035463E-11</v>
      </c>
      <c r="CA939" s="10">
        <f t="shared" ca="1" si="712"/>
        <v>-2.0257049910634696E-11</v>
      </c>
      <c r="CB939" s="10">
        <v>0</v>
      </c>
      <c r="CC939" s="82">
        <f t="shared" ca="1" si="713"/>
        <v>3.9725652202851362E-13</v>
      </c>
      <c r="CD939" s="82">
        <f t="shared" ca="1" si="714"/>
        <v>3.4270724516460853E-13</v>
      </c>
      <c r="CE939" s="82">
        <f t="shared" ca="1" si="715"/>
        <v>1.8915613015532971E-10</v>
      </c>
      <c r="CF939" s="82">
        <f t="shared" ca="1" si="716"/>
        <v>3.7028113764059381E-11</v>
      </c>
      <c r="CG939" s="82">
        <f t="shared" ca="1" si="726"/>
        <v>2.269242076865822E-10</v>
      </c>
      <c r="CH939" s="13" t="str">
        <f t="shared" ca="1" si="679"/>
        <v/>
      </c>
      <c r="CI939" s="81">
        <f t="shared" ca="1" si="688"/>
        <v>0.1131775965863165</v>
      </c>
      <c r="CJ939" s="81">
        <f t="shared" ca="1" si="689"/>
        <v>0.13063724757458739</v>
      </c>
      <c r="CK939" s="81">
        <f t="shared" ca="1" si="690"/>
        <v>0.39004625943939081</v>
      </c>
      <c r="CL939" s="81">
        <f t="shared" ca="1" si="691"/>
        <v>0.17284488538116416</v>
      </c>
      <c r="CM939" s="89">
        <f t="shared" ca="1" si="680"/>
        <v>0.80670598898145884</v>
      </c>
    </row>
    <row r="940" spans="1:91" x14ac:dyDescent="0.3">
      <c r="A940">
        <v>875</v>
      </c>
      <c r="B940" s="3">
        <f t="shared" si="693"/>
        <v>2.6194444444444445</v>
      </c>
      <c r="C940" s="3">
        <f t="shared" si="681"/>
        <v>29.166666666666668</v>
      </c>
      <c r="D940" s="4">
        <f t="shared" ca="1" si="717"/>
        <v>940</v>
      </c>
      <c r="E940" s="58">
        <f>(0.5*(COS(B940*2*PI())+1)*('key variables'!$B$4-'key variables'!$B$6)+'key variables'!$B$6)/'key variables'!$B$4</f>
        <v>1</v>
      </c>
      <c r="F940" s="10">
        <f t="shared" ca="1" si="682"/>
        <v>11689222.907461114</v>
      </c>
      <c r="G940" s="10">
        <f t="shared" ca="1" si="683"/>
        <v>13492492.798713122</v>
      </c>
      <c r="H940" s="10">
        <f t="shared" ca="1" si="684"/>
        <v>40309474.521088287</v>
      </c>
      <c r="I940" s="10">
        <f t="shared" ca="1" si="685"/>
        <v>17912154.249750931</v>
      </c>
      <c r="J940" s="10">
        <f t="shared" ca="1" si="718"/>
        <v>83403344.477013454</v>
      </c>
      <c r="K940" s="82">
        <f t="shared" ca="1" si="695"/>
        <v>2249832.832292099</v>
      </c>
      <c r="L940" s="82">
        <f t="shared" ca="1" si="696"/>
        <v>2596909.4377209195</v>
      </c>
      <c r="M940" s="82">
        <f t="shared" ca="1" si="697"/>
        <v>7778311.98309422</v>
      </c>
      <c r="N940" s="82">
        <f t="shared" ca="1" si="698"/>
        <v>3496312.733215793</v>
      </c>
      <c r="O940" s="82">
        <f t="shared" ca="1" si="719"/>
        <v>16121366.986323033</v>
      </c>
      <c r="P940" s="10">
        <f ca="1">IF(IF($A940&gt;='key variables'!$B$26,K940*SUMPRODUCT(Z940:AC940,'control variables'!$O$3:$R$3)/J940+F$65*'key variables'!$B$25/scenario!J$65,K940*SUMPRODUCT(Z940:AC940,'control variables'!$O$7:$R$7)/J940+F$65*'key variables'!$B$25/scenario!J$65)&lt;'key variables'!$B$28,0,IF($A940&gt;='key variables'!$B$26,K940*SUMPRODUCT(Z940:AC940,'control variables'!$O$3:$R$3)/J940+F$65*'key variables'!$B$25/scenario!J$65,K940*SUMPRODUCT(Z940:AC940,'control variables'!$O$7:$R$7)/J940+F$65*'key variables'!$B$25/scenario!J$65))</f>
        <v>2.8703520359478044E-47</v>
      </c>
      <c r="Q940" s="10">
        <f ca="1">IF(IF($A940&gt;='key variables'!$B$26,L940*SUMPRODUCT(Z940:AC940,'control variables'!$O$4:$R$4)/J940+G$65*'key variables'!$B$25/scenario!J$65,L940*SUMPRODUCT(Z940:AC940,'control variables'!$O$7:$R$7)/J940+G$65*'key variables'!$B$25/scenario!J$65)&lt;'key variables'!$B$28,0,IF($A940&gt;='key variables'!$B$26,L940*SUMPRODUCT(Z940:AC940,'control variables'!$O$4:$R$4)/J940+G$65*'key variables'!$B$25/scenario!J$65,L940*SUMPRODUCT(Z940:AC940,'control variables'!$O$7:$R$7)/J940+G$65*'key variables'!$B$25/scenario!J$65))</f>
        <v>3.3131547307629206E-47</v>
      </c>
      <c r="R940" s="10">
        <f ca="1">IF(IF($A940&gt;='key variables'!$B$26,M940*SUMPRODUCT(Z940:AC940,'control variables'!$O$5:$R$5)/J940+H$65*'key variables'!$B$25/scenario!J$65,M940*SUMPRODUCT(Z940:AC940,'control variables'!$O$7:$R$7)/J940+H$65*'key variables'!$B$25/scenario!J$65)&lt;'key variables'!$B$28,0,IF($A940&gt;='key variables'!$B$26,M940*SUMPRODUCT(Z940:AC940,'control variables'!$O$5:$R$5)/J940+H$65*'key variables'!$B$25/scenario!J$65,M940*SUMPRODUCT(Z940:AC940,'control variables'!$O$7:$R$7)/J940+H$65*'key variables'!$B$25/scenario!J$65))</f>
        <v>9.9236233539030406E-47</v>
      </c>
      <c r="S940" s="10">
        <f ca="1">IF(IF($A940&gt;='key variables'!$B$26,N940*SUMPRODUCT(Z940:AC940,'control variables'!$O$6:$R$6)/J940+I$65*'key variables'!$B$25/scenario!J$65,N940*SUMPRODUCT(Z940:AC940,'control variables'!$O$7:$R$7)/J940+I$65*'key variables'!$B$25/scenario!J$65)&lt;'key variables'!$B$28,0,IF($A940&gt;='key variables'!$B$26,N940*SUMPRODUCT(Z940:AC940,'control variables'!$O$6:$R$6)/J940+I$65*'key variables'!$B$25/scenario!J$65,N940*SUMPRODUCT(Z940:AC940,'control variables'!$O$7:$R$7)/J940+I$65*'key variables'!$B$25/scenario!J$65))</f>
        <v>4.4606195749539314E-47</v>
      </c>
      <c r="T940" s="10">
        <f t="shared" ca="1" si="692"/>
        <v>2.0567749695567698E-46</v>
      </c>
      <c r="U940" s="82">
        <f ca="1">SUMPRODUCT(P910:P939,'control variables'!AD$7:AD$36)</f>
        <v>6.0856773247945642E-47</v>
      </c>
      <c r="V940" s="82">
        <f ca="1">SUMPRODUCT(Q910:Q939,'control variables'!AE$7:AE$36)</f>
        <v>7.0245009552920208E-47</v>
      </c>
      <c r="W940" s="82">
        <f ca="1">SUMPRODUCT(R910:R939,'control variables'!AF$7:AF$36)</f>
        <v>2.1039917357979331E-46</v>
      </c>
      <c r="X940" s="82">
        <f ca="1">SUMPRODUCT(S910:S939,'control variables'!AG$7:AG$36)</f>
        <v>9.4573387033581088E-47</v>
      </c>
      <c r="Y940" s="82">
        <f t="shared" ca="1" si="686"/>
        <v>4.3607434341424024E-46</v>
      </c>
      <c r="Z940" s="10">
        <f ca="1">IF($A940&gt;='key variables'!$B$26,SUMPRODUCT(P910:P939,'control variables'!V$7:V$36)*$E940,SUMPRODUCT(P910:P939,'control variables'!Z$7:Z$36)*$E940)</f>
        <v>1.4849668754985234E-46</v>
      </c>
      <c r="AA940" s="10">
        <f ca="1">IF($A940&gt;='key variables'!$B$26,SUMPRODUCT(Q910:Q939,'control variables'!W$7:W$36)*$E940,SUMPRODUCT(Q910:Q939,'control variables'!AA$7:AA$36)*$E940)</f>
        <v>1.7140493455046127E-46</v>
      </c>
      <c r="AB940" s="10">
        <f ca="1">IF($A940&gt;='key variables'!$B$26,SUMPRODUCT(R910:R939,'control variables'!X$7:X$36)*$E940,SUMPRODUCT(R910:R939,'control variables'!AB$7:AB$36)*$E940)</f>
        <v>5.1339528325847296E-46</v>
      </c>
      <c r="AC940" s="10">
        <f ca="1">IF($A940&gt;='key variables'!$B$26,SUMPRODUCT(S910:S939,'control variables'!Y$7:Y$36)*$E940,SUMPRODUCT(S910:S939,'control variables'!AC$7:AC$36)*$E940)</f>
        <v>2.3076863848234061E-46</v>
      </c>
      <c r="AD940" s="10">
        <f t="shared" ca="1" si="687"/>
        <v>1.0640655438411273E-45</v>
      </c>
      <c r="AE940" s="82">
        <f ca="1">SUMPRODUCT(P910:P939,'control variables'!AL$7:AL$36)</f>
        <v>2.021857564557994E-46</v>
      </c>
      <c r="AF940" s="82">
        <f ca="1">SUMPRODUCT(Q910:Q939,'control variables'!AM$7:AM$36)</f>
        <v>2.3276628355453536E-46</v>
      </c>
      <c r="AG940" s="82">
        <f ca="1">SUMPRODUCT(R910:R939,'control variables'!AN$7:AN$36)</f>
        <v>6.6367784805747146E-46</v>
      </c>
      <c r="AH940" s="82">
        <f ca="1">SUMPRODUCT(S910:S939,'control variables'!AO$7:AO$36)</f>
        <v>2.8736592503387503E-46</v>
      </c>
      <c r="AI940" s="82">
        <f t="shared" ca="1" si="699"/>
        <v>1.3859958131016813E-45</v>
      </c>
      <c r="AJ940" s="10">
        <f ca="1">SUMPRODUCT(P910:P939,'control variables'!AP$7:AP$36)</f>
        <v>1.9318927668447073E-49</v>
      </c>
      <c r="AK940" s="10">
        <f ca="1">SUMPRODUCT(Q910:Q939,'control variables'!AQ$7:AQ$36)</f>
        <v>5.5748036997182132E-49</v>
      </c>
      <c r="AL940" s="10">
        <f ca="1">SUMPRODUCT(R910:R939,'control variables'!AR$7:AR$36)</f>
        <v>2.0037308251598501E-47</v>
      </c>
      <c r="AM940" s="10">
        <f ca="1">SUMPRODUCT(S910:S939,'control variables'!AS$7:AS$36)</f>
        <v>1.5011118121707839E-47</v>
      </c>
      <c r="AN940" s="10">
        <f t="shared" ca="1" si="720"/>
        <v>3.5799096019962632E-47</v>
      </c>
      <c r="AO940" s="82">
        <f ca="1">SUMPRODUCT(P910:P939,'control variables'!AX$7:AX$36)</f>
        <v>2.6270793426581107E-49</v>
      </c>
      <c r="AP940" s="82">
        <f ca="1">SUMPRODUCT(Q910:Q939,'control variables'!AY$7:AY$36)</f>
        <v>6.0647058222899728E-49</v>
      </c>
      <c r="AQ940" s="82">
        <f ca="1">SUMPRODUCT(R910:R939,'control variables'!AZ$7:AZ$36)</f>
        <v>5.4495362779603679E-48</v>
      </c>
      <c r="AR940" s="82">
        <f ca="1">SUMPRODUCT(S910:S939,'control variables'!BA$7:BA$36)</f>
        <v>4.0825659689329369E-48</v>
      </c>
      <c r="AS940" s="82">
        <f t="shared" ca="1" si="721"/>
        <v>1.0401280763388112E-47</v>
      </c>
      <c r="AT940" s="10">
        <f ca="1">SUMPRODUCT(P910:P939,'control variables'!AT$7:AT$36)</f>
        <v>-2.3185000361715578E-49</v>
      </c>
      <c r="AU940" s="10">
        <f ca="1">SUMPRODUCT(Q910:Q939,'control variables'!AU$7:AU$36)</f>
        <v>2.5150624854432273E-49</v>
      </c>
      <c r="AV940" s="10">
        <f ca="1">SUMPRODUCT(R910:R939,'control variables'!AV$7:AV$36)</f>
        <v>1.0830060610274889E-46</v>
      </c>
      <c r="AW940" s="10">
        <f ca="1">SUMPRODUCT(S910:S939,'control variables'!AW$7:AW$36)</f>
        <v>8.1134310579427424E-47</v>
      </c>
      <c r="AX940" s="10">
        <f t="shared" ca="1" si="700"/>
        <v>1.894545729271035E-46</v>
      </c>
      <c r="AY940" s="82">
        <f ca="1">SUMPRODUCT(P910:P939,'control variables'!BB$7:BB$36)</f>
        <v>8.4033207800148363E-49</v>
      </c>
      <c r="AZ940" s="82">
        <f ca="1">SUMPRODUCT(Q910:Q939,'control variables'!BC$7:BC$36)</f>
        <v>2.1428453003633065E-48</v>
      </c>
      <c r="BA940" s="82">
        <f ca="1">SUMPRODUCT(R910:R939,'control variables'!BD$7:BD$36)</f>
        <v>1.5000575770495846E-47</v>
      </c>
      <c r="BB940" s="82">
        <f ca="1">SUMPRODUCT(S910:S939,'control variables'!BE$7:BE$36)</f>
        <v>2.1316888987885639E-48</v>
      </c>
      <c r="BC940" s="82">
        <f t="shared" ca="1" si="722"/>
        <v>2.01154420476492E-47</v>
      </c>
      <c r="BD940" s="10">
        <f ca="1">SUMPRODUCT(P910:P939,'control variables'!BF$7:BF$36)</f>
        <v>1.7579015127977014E-49</v>
      </c>
      <c r="BE940" s="10">
        <f ca="1">SUMPRODUCT(Q910:Q939,'control variables'!BG$7:BG$36)</f>
        <v>2.0290889899216908E-49</v>
      </c>
      <c r="BF940" s="10">
        <f ca="1">SUMPRODUCT(R910:R939,'control variables'!BH$7:BH$36)</f>
        <v>6.0775654999058026E-48</v>
      </c>
      <c r="BG940" s="10">
        <f ca="1">SUMPRODUCT(S910:S939,'control variables'!BI$7:BI$36)</f>
        <v>1.365917803917963E-47</v>
      </c>
      <c r="BH940" s="10">
        <f t="shared" ca="1" si="723"/>
        <v>2.0115442589357371E-47</v>
      </c>
      <c r="BI940" s="82">
        <f t="shared" ca="1" si="701"/>
        <v>2.0279423853018374E-46</v>
      </c>
      <c r="BJ940" s="82">
        <f t="shared" ca="1" si="702"/>
        <v>2.35160635103443E-46</v>
      </c>
      <c r="BK940" s="82">
        <f t="shared" ca="1" si="703"/>
        <v>7.8697902993071622E-46</v>
      </c>
      <c r="BL940" s="82">
        <f t="shared" ca="1" si="704"/>
        <v>3.7063192451209101E-46</v>
      </c>
      <c r="BM940" s="82">
        <f t="shared" ca="1" si="694"/>
        <v>1.5955658280764339E-45</v>
      </c>
      <c r="BN940" s="10">
        <f ca="1">BN939+BI940-INDIRECT(ADDRESS(MAX($D940-'key variables'!$B$9*30,34),scenario!BI$4),TRUE)</f>
        <v>9439390.0751690175</v>
      </c>
      <c r="BO940" s="10">
        <f ca="1">BO939+BJ940-INDIRECT(ADDRESS(MAX($D940-'key variables'!$B$9*30,34),scenario!BJ$4),TRUE)</f>
        <v>10895583.360992203</v>
      </c>
      <c r="BP940" s="10">
        <f ca="1">BP939+BK940-INDIRECT(ADDRESS(MAX($D940-'key variables'!$B$9*30,34),scenario!BK$4),TRUE)</f>
        <v>32531162.537994072</v>
      </c>
      <c r="BQ940" s="10">
        <f ca="1">BQ939+BL940-INDIRECT(ADDRESS(MAX($D940-'key variables'!$B$9*30,34),scenario!BL$4),TRUE)</f>
        <v>14415841.516535141</v>
      </c>
      <c r="BR940" s="10">
        <f t="shared" ca="1" si="724"/>
        <v>67281977.490690395</v>
      </c>
      <c r="BS940" s="82">
        <f t="shared" ca="1" si="705"/>
        <v>-2.3433848477536824E-9</v>
      </c>
      <c r="BT940" s="82">
        <f t="shared" ca="1" si="706"/>
        <v>-3.4288309057018498E-10</v>
      </c>
      <c r="BU940" s="82">
        <f t="shared" ca="1" si="707"/>
        <v>-4.2578247660364599E-9</v>
      </c>
      <c r="BV940" s="82">
        <f t="shared" ca="1" si="708"/>
        <v>-2.9943922343414556E-9</v>
      </c>
      <c r="BW940" s="82">
        <f t="shared" ca="1" si="725"/>
        <v>-9.9384849387017825E-9</v>
      </c>
      <c r="BX940" s="10">
        <f t="shared" ca="1" si="709"/>
        <v>-1.8625994260191893E-12</v>
      </c>
      <c r="BY940" s="10">
        <f t="shared" ca="1" si="710"/>
        <v>2.8902850229962428E-12</v>
      </c>
      <c r="BZ940" s="10">
        <f t="shared" ca="1" si="711"/>
        <v>-3.5034723983035463E-11</v>
      </c>
      <c r="CA940" s="10">
        <f t="shared" ca="1" si="712"/>
        <v>-2.0257049910634696E-11</v>
      </c>
      <c r="CB940" s="10">
        <v>0</v>
      </c>
      <c r="CC940" s="82">
        <f t="shared" ca="1" si="713"/>
        <v>3.9725652202851362E-13</v>
      </c>
      <c r="CD940" s="82">
        <f t="shared" ca="1" si="714"/>
        <v>3.4270724516460853E-13</v>
      </c>
      <c r="CE940" s="82">
        <f t="shared" ca="1" si="715"/>
        <v>1.8915613015532971E-10</v>
      </c>
      <c r="CF940" s="82">
        <f t="shared" ca="1" si="716"/>
        <v>3.7028113764059381E-11</v>
      </c>
      <c r="CG940" s="82">
        <f t="shared" ca="1" si="726"/>
        <v>2.269242076865822E-10</v>
      </c>
      <c r="CH940" s="13" t="str">
        <f t="shared" ca="1" si="679"/>
        <v/>
      </c>
      <c r="CI940" s="81">
        <f t="shared" ca="1" si="688"/>
        <v>0.1131775965863165</v>
      </c>
      <c r="CJ940" s="81">
        <f t="shared" ca="1" si="689"/>
        <v>0.13063724757458739</v>
      </c>
      <c r="CK940" s="81">
        <f t="shared" ca="1" si="690"/>
        <v>0.39004625943939081</v>
      </c>
      <c r="CL940" s="81">
        <f t="shared" ca="1" si="691"/>
        <v>0.17284488538116416</v>
      </c>
      <c r="CM940" s="89">
        <f t="shared" ca="1" si="680"/>
        <v>0.80670598898145884</v>
      </c>
    </row>
    <row r="941" spans="1:91" x14ac:dyDescent="0.3">
      <c r="A941">
        <v>876</v>
      </c>
      <c r="B941" s="3">
        <f t="shared" si="693"/>
        <v>2.6222222222222222</v>
      </c>
      <c r="C941" s="3">
        <f t="shared" si="681"/>
        <v>29.2</v>
      </c>
      <c r="D941" s="4">
        <f t="shared" ca="1" si="717"/>
        <v>941</v>
      </c>
      <c r="E941" s="58">
        <f>(0.5*(COS(B941*2*PI())+1)*('key variables'!$B$4-'key variables'!$B$6)+'key variables'!$B$6)/'key variables'!$B$4</f>
        <v>1</v>
      </c>
      <c r="F941" s="10">
        <f t="shared" ca="1" si="682"/>
        <v>11689222.907461114</v>
      </c>
      <c r="G941" s="10">
        <f t="shared" ca="1" si="683"/>
        <v>13492492.798713122</v>
      </c>
      <c r="H941" s="10">
        <f t="shared" ca="1" si="684"/>
        <v>40309474.521088287</v>
      </c>
      <c r="I941" s="10">
        <f t="shared" ca="1" si="685"/>
        <v>17912154.249750931</v>
      </c>
      <c r="J941" s="10">
        <f t="shared" ca="1" si="718"/>
        <v>83403344.477013454</v>
      </c>
      <c r="K941" s="82">
        <f t="shared" ca="1" si="695"/>
        <v>2249832.832292099</v>
      </c>
      <c r="L941" s="82">
        <f t="shared" ca="1" si="696"/>
        <v>2596909.4377209195</v>
      </c>
      <c r="M941" s="82">
        <f t="shared" ca="1" si="697"/>
        <v>7778311.98309422</v>
      </c>
      <c r="N941" s="82">
        <f t="shared" ca="1" si="698"/>
        <v>3496312.733215793</v>
      </c>
      <c r="O941" s="82">
        <f t="shared" ca="1" si="719"/>
        <v>16121366.986323033</v>
      </c>
      <c r="P941" s="10">
        <f ca="1">IF(IF($A941&gt;='key variables'!$B$26,K941*SUMPRODUCT(Z941:AC941,'control variables'!$O$3:$R$3)/J941+F$65*'key variables'!$B$25/scenario!J$65,K941*SUMPRODUCT(Z941:AC941,'control variables'!$O$7:$R$7)/J941+F$65*'key variables'!$B$25/scenario!J$65)&lt;'key variables'!$B$28,0,IF($A941&gt;='key variables'!$B$26,K941*SUMPRODUCT(Z941:AC941,'control variables'!$O$3:$R$3)/J941+F$65*'key variables'!$B$25/scenario!J$65,K941*SUMPRODUCT(Z941:AC941,'control variables'!$O$7:$R$7)/J941+F$65*'key variables'!$B$25/scenario!J$65))</f>
        <v>2.4697921894333563E-47</v>
      </c>
      <c r="Q941" s="10">
        <f ca="1">IF(IF($A941&gt;='key variables'!$B$26,L941*SUMPRODUCT(Z941:AC941,'control variables'!$O$4:$R$4)/J941+G$65*'key variables'!$B$25/scenario!J$65,L941*SUMPRODUCT(Z941:AC941,'control variables'!$O$7:$R$7)/J941+G$65*'key variables'!$B$25/scenario!J$65)&lt;'key variables'!$B$28,0,IF($A941&gt;='key variables'!$B$26,L941*SUMPRODUCT(Z941:AC941,'control variables'!$O$4:$R$4)/J941+G$65*'key variables'!$B$25/scenario!J$65,L941*SUMPRODUCT(Z941:AC941,'control variables'!$O$7:$R$7)/J941+G$65*'key variables'!$B$25/scenario!J$65))</f>
        <v>2.8508014257284071E-47</v>
      </c>
      <c r="R941" s="10">
        <f ca="1">IF(IF($A941&gt;='key variables'!$B$26,M941*SUMPRODUCT(Z941:AC941,'control variables'!$O$5:$R$5)/J941+H$65*'key variables'!$B$25/scenario!J$65,M941*SUMPRODUCT(Z941:AC941,'control variables'!$O$7:$R$7)/J941+H$65*'key variables'!$B$25/scenario!J$65)&lt;'key variables'!$B$28,0,IF($A941&gt;='key variables'!$B$26,M941*SUMPRODUCT(Z941:AC941,'control variables'!$O$5:$R$5)/J941+H$65*'key variables'!$B$25/scenario!J$65,M941*SUMPRODUCT(Z941:AC941,'control variables'!$O$7:$R$7)/J941+H$65*'key variables'!$B$25/scenario!J$65))</f>
        <v>8.5387740400473525E-47</v>
      </c>
      <c r="S941" s="10">
        <f ca="1">IF(IF($A941&gt;='key variables'!$B$26,N941*SUMPRODUCT(Z941:AC941,'control variables'!$O$6:$R$6)/J941+I$65*'key variables'!$B$25/scenario!J$65,N941*SUMPRODUCT(Z941:AC941,'control variables'!$O$7:$R$7)/J941+I$65*'key variables'!$B$25/scenario!J$65)&lt;'key variables'!$B$28,0,IF($A941&gt;='key variables'!$B$26,N941*SUMPRODUCT(Z941:AC941,'control variables'!$O$6:$R$6)/J941+I$65*'key variables'!$B$25/scenario!J$65,N941*SUMPRODUCT(Z941:AC941,'control variables'!$O$7:$R$7)/J941+I$65*'key variables'!$B$25/scenario!J$65))</f>
        <v>3.8381366634761776E-47</v>
      </c>
      <c r="T941" s="10">
        <f t="shared" ca="1" si="692"/>
        <v>1.7697504318685294E-46</v>
      </c>
      <c r="U941" s="82">
        <f ca="1">SUMPRODUCT(P911:P940,'control variables'!AD$7:AD$36)</f>
        <v>5.2364163475251922E-47</v>
      </c>
      <c r="V941" s="82">
        <f ca="1">SUMPRODUCT(Q911:Q940,'control variables'!AE$7:AE$36)</f>
        <v>6.0442264143111083E-47</v>
      </c>
      <c r="W941" s="82">
        <f ca="1">SUMPRODUCT(R911:R940,'control variables'!AF$7:AF$36)</f>
        <v>1.8103780618638238E-46</v>
      </c>
      <c r="X941" s="82">
        <f ca="1">SUMPRODUCT(S911:S940,'control variables'!AG$7:AG$36)</f>
        <v>8.1375597731052625E-47</v>
      </c>
      <c r="Y941" s="82">
        <f t="shared" ca="1" si="686"/>
        <v>3.7521983153579797E-46</v>
      </c>
      <c r="Z941" s="10">
        <f ca="1">IF($A941&gt;='key variables'!$B$26,SUMPRODUCT(P911:P940,'control variables'!V$7:V$36)*$E941,SUMPRODUCT(P911:P940,'control variables'!Z$7:Z$36)*$E941)</f>
        <v>1.2777385995660503E-46</v>
      </c>
      <c r="AA941" s="10">
        <f ca="1">IF($A941&gt;='key variables'!$B$26,SUMPRODUCT(Q911:Q940,'control variables'!W$7:W$36)*$E941,SUMPRODUCT(Q911:Q940,'control variables'!AA$7:AA$36)*$E941)</f>
        <v>1.4748524337129879E-46</v>
      </c>
      <c r="AB941" s="10">
        <f ca="1">IF($A941&gt;='key variables'!$B$26,SUMPRODUCT(R911:R940,'control variables'!X$7:X$36)*$E941,SUMPRODUCT(R911:R940,'control variables'!AB$7:AB$36)*$E941)</f>
        <v>4.4175057442562415E-46</v>
      </c>
      <c r="AC941" s="10">
        <f ca="1">IF($A941&gt;='key variables'!$B$26,SUMPRODUCT(S911:S940,'control variables'!Y$7:Y$36)*$E941,SUMPRODUCT(S911:S940,'control variables'!AC$7:AC$36)*$E941)</f>
        <v>1.9856469650826445E-46</v>
      </c>
      <c r="AD941" s="10">
        <f t="shared" ca="1" si="687"/>
        <v>9.1557437426179241E-46</v>
      </c>
      <c r="AE941" s="82">
        <f ca="1">SUMPRODUCT(P911:P940,'control variables'!AL$7:AL$36)</f>
        <v>1.7397057777420608E-46</v>
      </c>
      <c r="AF941" s="82">
        <f ca="1">SUMPRODUCT(Q911:Q940,'control variables'!AM$7:AM$36)</f>
        <v>2.0028356866567829E-46</v>
      </c>
      <c r="AG941" s="82">
        <f ca="1">SUMPRODUCT(R911:R940,'control variables'!AN$7:AN$36)</f>
        <v>5.7106109108007961E-46</v>
      </c>
      <c r="AH941" s="82">
        <f ca="1">SUMPRODUCT(S911:S940,'control variables'!AO$7:AO$36)</f>
        <v>2.4726378794982836E-46</v>
      </c>
      <c r="AI941" s="82">
        <f t="shared" ca="1" si="699"/>
        <v>1.1925790254697922E-45</v>
      </c>
      <c r="AJ941" s="10">
        <f ca="1">SUMPRODUCT(P911:P940,'control variables'!AP$7:AP$36)</f>
        <v>1.6622956371274244E-49</v>
      </c>
      <c r="AK941" s="10">
        <f ca="1">SUMPRODUCT(Q911:Q940,'control variables'!AQ$7:AQ$36)</f>
        <v>4.7968355319321534E-49</v>
      </c>
      <c r="AL941" s="10">
        <f ca="1">SUMPRODUCT(R911:R940,'control variables'!AR$7:AR$36)</f>
        <v>1.7241086388459439E-47</v>
      </c>
      <c r="AM941" s="10">
        <f ca="1">SUMPRODUCT(S911:S940,'control variables'!AS$7:AS$36)</f>
        <v>1.2916304978393849E-47</v>
      </c>
      <c r="AN941" s="10">
        <f t="shared" ca="1" si="720"/>
        <v>3.0803304483759244E-47</v>
      </c>
      <c r="AO941" s="82">
        <f ca="1">SUMPRODUCT(P911:P940,'control variables'!AX$7:AX$36)</f>
        <v>2.2604683886366006E-49</v>
      </c>
      <c r="AP941" s="82">
        <f ca="1">SUMPRODUCT(Q911:Q940,'control variables'!AY$7:AY$36)</f>
        <v>5.2183714344142394E-49</v>
      </c>
      <c r="AQ941" s="82">
        <f ca="1">SUMPRODUCT(R911:R940,'control variables'!AZ$7:AZ$36)</f>
        <v>4.6890492757610279E-48</v>
      </c>
      <c r="AR941" s="82">
        <f ca="1">SUMPRODUCT(S911:S940,'control variables'!BA$7:BA$36)</f>
        <v>3.5128407305578129E-48</v>
      </c>
      <c r="AS941" s="82">
        <f t="shared" ca="1" si="721"/>
        <v>8.9497739886239249E-48</v>
      </c>
      <c r="AT941" s="10">
        <f ca="1">SUMPRODUCT(P911:P940,'control variables'!AT$7:AT$36)</f>
        <v>-1.9949515630220054E-49</v>
      </c>
      <c r="AU941" s="10">
        <f ca="1">SUMPRODUCT(Q911:Q940,'control variables'!AU$7:AU$36)</f>
        <v>2.1640835704786297E-49</v>
      </c>
      <c r="AV941" s="10">
        <f ca="1">SUMPRODUCT(R911:R940,'control variables'!AV$7:AV$36)</f>
        <v>9.3187172762641462E-47</v>
      </c>
      <c r="AW941" s="10">
        <f ca="1">SUMPRODUCT(S911:S940,'control variables'!AW$7:AW$36)</f>
        <v>6.9811954789706454E-47</v>
      </c>
      <c r="AX941" s="10">
        <f t="shared" ca="1" si="700"/>
        <v>1.6301604075309359E-46</v>
      </c>
      <c r="AY941" s="82">
        <f ca="1">SUMPRODUCT(P911:P940,'control variables'!BB$7:BB$36)</f>
        <v>7.2306308661301326E-49</v>
      </c>
      <c r="AZ941" s="82">
        <f ca="1">SUMPRODUCT(Q911:Q940,'control variables'!BC$7:BC$36)</f>
        <v>1.8438095814451897E-48</v>
      </c>
      <c r="BA941" s="82">
        <f ca="1">SUMPRODUCT(R911:R940,'control variables'!BD$7:BD$36)</f>
        <v>1.2907233820446823E-47</v>
      </c>
      <c r="BB941" s="82">
        <f ca="1">SUMPRODUCT(S911:S940,'control variables'!BE$7:BE$36)</f>
        <v>1.8342100643384378E-48</v>
      </c>
      <c r="BC941" s="82">
        <f t="shared" ca="1" si="722"/>
        <v>1.7308316552843462E-47</v>
      </c>
      <c r="BD941" s="10">
        <f ca="1">SUMPRODUCT(P911:P940,'control variables'!BF$7:BF$36)</f>
        <v>1.5125849971455538E-49</v>
      </c>
      <c r="BE941" s="10">
        <f ca="1">SUMPRODUCT(Q911:Q940,'control variables'!BG$7:BG$36)</f>
        <v>1.7459280521035507E-49</v>
      </c>
      <c r="BF941" s="10">
        <f ca="1">SUMPRODUCT(R911:R940,'control variables'!BH$7:BH$36)</f>
        <v>5.2294365340732505E-48</v>
      </c>
      <c r="BG941" s="10">
        <f ca="1">SUMPRODUCT(S911:S940,'control variables'!BI$7:BI$36)</f>
        <v>1.175302917995768E-47</v>
      </c>
      <c r="BH941" s="10">
        <f t="shared" ca="1" si="723"/>
        <v>1.7308317018955841E-47</v>
      </c>
      <c r="BI941" s="82">
        <f t="shared" ca="1" si="701"/>
        <v>1.7449414570451689E-46</v>
      </c>
      <c r="BJ941" s="82">
        <f t="shared" ca="1" si="702"/>
        <v>2.0234378660417134E-46</v>
      </c>
      <c r="BK941" s="82">
        <f t="shared" ca="1" si="703"/>
        <v>6.7715549766316788E-46</v>
      </c>
      <c r="BL941" s="82">
        <f t="shared" ca="1" si="704"/>
        <v>3.1890995280387327E-46</v>
      </c>
      <c r="BM941" s="82">
        <f t="shared" ca="1" si="694"/>
        <v>1.3729033827757294E-45</v>
      </c>
      <c r="BN941" s="10">
        <f ca="1">BN940+BI941-INDIRECT(ADDRESS(MAX($D941-'key variables'!$B$9*30,34),scenario!BI$4),TRUE)</f>
        <v>9439390.0751690175</v>
      </c>
      <c r="BO941" s="10">
        <f ca="1">BO940+BJ941-INDIRECT(ADDRESS(MAX($D941-'key variables'!$B$9*30,34),scenario!BJ$4),TRUE)</f>
        <v>10895583.360992203</v>
      </c>
      <c r="BP941" s="10">
        <f ca="1">BP940+BK941-INDIRECT(ADDRESS(MAX($D941-'key variables'!$B$9*30,34),scenario!BK$4),TRUE)</f>
        <v>32531162.537994072</v>
      </c>
      <c r="BQ941" s="10">
        <f ca="1">BQ940+BL941-INDIRECT(ADDRESS(MAX($D941-'key variables'!$B$9*30,34),scenario!BL$4),TRUE)</f>
        <v>14415841.516535141</v>
      </c>
      <c r="BR941" s="10">
        <f t="shared" ca="1" si="724"/>
        <v>67281977.490690395</v>
      </c>
      <c r="BS941" s="82">
        <f t="shared" ca="1" si="705"/>
        <v>-2.3433848477536824E-9</v>
      </c>
      <c r="BT941" s="82">
        <f t="shared" ca="1" si="706"/>
        <v>-3.4288309057018498E-10</v>
      </c>
      <c r="BU941" s="82">
        <f t="shared" ca="1" si="707"/>
        <v>-4.2578247660364599E-9</v>
      </c>
      <c r="BV941" s="82">
        <f t="shared" ca="1" si="708"/>
        <v>-2.9943922343414556E-9</v>
      </c>
      <c r="BW941" s="82">
        <f t="shared" ca="1" si="725"/>
        <v>-9.9384849387017825E-9</v>
      </c>
      <c r="BX941" s="10">
        <f t="shared" ca="1" si="709"/>
        <v>-1.8625994260191893E-12</v>
      </c>
      <c r="BY941" s="10">
        <f t="shared" ca="1" si="710"/>
        <v>2.8902850229962428E-12</v>
      </c>
      <c r="BZ941" s="10">
        <f t="shared" ca="1" si="711"/>
        <v>-3.5034723983035463E-11</v>
      </c>
      <c r="CA941" s="10">
        <f t="shared" ca="1" si="712"/>
        <v>-2.0257049910634696E-11</v>
      </c>
      <c r="CB941" s="10">
        <v>0</v>
      </c>
      <c r="CC941" s="82">
        <f t="shared" ca="1" si="713"/>
        <v>3.9725652202851362E-13</v>
      </c>
      <c r="CD941" s="82">
        <f t="shared" ca="1" si="714"/>
        <v>3.4270724516460853E-13</v>
      </c>
      <c r="CE941" s="82">
        <f t="shared" ca="1" si="715"/>
        <v>1.8915613015532971E-10</v>
      </c>
      <c r="CF941" s="82">
        <f t="shared" ca="1" si="716"/>
        <v>3.7028113764059381E-11</v>
      </c>
      <c r="CG941" s="82">
        <f t="shared" ca="1" si="726"/>
        <v>2.269242076865822E-10</v>
      </c>
      <c r="CH941" s="13" t="str">
        <f t="shared" ca="1" si="679"/>
        <v/>
      </c>
      <c r="CI941" s="81">
        <f t="shared" ca="1" si="688"/>
        <v>0.1131775965863165</v>
      </c>
      <c r="CJ941" s="81">
        <f t="shared" ca="1" si="689"/>
        <v>0.13063724757458739</v>
      </c>
      <c r="CK941" s="81">
        <f t="shared" ca="1" si="690"/>
        <v>0.39004625943939081</v>
      </c>
      <c r="CL941" s="81">
        <f t="shared" ca="1" si="691"/>
        <v>0.17284488538116416</v>
      </c>
      <c r="CM941" s="89">
        <f t="shared" ca="1" si="680"/>
        <v>0.80670598898145884</v>
      </c>
    </row>
    <row r="942" spans="1:91" x14ac:dyDescent="0.3">
      <c r="A942">
        <v>877</v>
      </c>
      <c r="B942" s="3">
        <f t="shared" si="693"/>
        <v>2.625</v>
      </c>
      <c r="C942" s="3">
        <f t="shared" si="681"/>
        <v>29.233333333333334</v>
      </c>
      <c r="D942" s="4">
        <f t="shared" ca="1" si="717"/>
        <v>942</v>
      </c>
      <c r="E942" s="58">
        <f>(0.5*(COS(B942*2*PI())+1)*('key variables'!$B$4-'key variables'!$B$6)+'key variables'!$B$6)/'key variables'!$B$4</f>
        <v>1</v>
      </c>
      <c r="F942" s="10">
        <f t="shared" ca="1" si="682"/>
        <v>11689222.907461114</v>
      </c>
      <c r="G942" s="10">
        <f t="shared" ca="1" si="683"/>
        <v>13492492.798713122</v>
      </c>
      <c r="H942" s="10">
        <f t="shared" ca="1" si="684"/>
        <v>40309474.521088287</v>
      </c>
      <c r="I942" s="10">
        <f t="shared" ca="1" si="685"/>
        <v>17912154.249750931</v>
      </c>
      <c r="J942" s="10">
        <f t="shared" ca="1" si="718"/>
        <v>83403344.477013454</v>
      </c>
      <c r="K942" s="82">
        <f t="shared" ca="1" si="695"/>
        <v>2249832.832292099</v>
      </c>
      <c r="L942" s="82">
        <f t="shared" ca="1" si="696"/>
        <v>2596909.4377209195</v>
      </c>
      <c r="M942" s="82">
        <f t="shared" ca="1" si="697"/>
        <v>7778311.98309422</v>
      </c>
      <c r="N942" s="82">
        <f t="shared" ca="1" si="698"/>
        <v>3496312.733215793</v>
      </c>
      <c r="O942" s="82">
        <f t="shared" ca="1" si="719"/>
        <v>16121366.986323033</v>
      </c>
      <c r="P942" s="10">
        <f ca="1">IF(IF($A942&gt;='key variables'!$B$26,K942*SUMPRODUCT(Z942:AC942,'control variables'!$O$3:$R$3)/J942+F$65*'key variables'!$B$25/scenario!J$65,K942*SUMPRODUCT(Z942:AC942,'control variables'!$O$7:$R$7)/J942+F$65*'key variables'!$B$25/scenario!J$65)&lt;'key variables'!$B$28,0,IF($A942&gt;='key variables'!$B$26,K942*SUMPRODUCT(Z942:AC942,'control variables'!$O$3:$R$3)/J942+F$65*'key variables'!$B$25/scenario!J$65,K942*SUMPRODUCT(Z942:AC942,'control variables'!$O$7:$R$7)/J942+F$65*'key variables'!$B$25/scenario!J$65))</f>
        <v>2.125130779288473E-47</v>
      </c>
      <c r="Q942" s="10">
        <f ca="1">IF(IF($A942&gt;='key variables'!$B$26,L942*SUMPRODUCT(Z942:AC942,'control variables'!$O$4:$R$4)/J942+G$65*'key variables'!$B$25/scenario!J$65,L942*SUMPRODUCT(Z942:AC942,'control variables'!$O$7:$R$7)/J942+G$65*'key variables'!$B$25/scenario!J$65)&lt;'key variables'!$B$28,0,IF($A942&gt;='key variables'!$B$26,L942*SUMPRODUCT(Z942:AC942,'control variables'!$O$4:$R$4)/J942+G$65*'key variables'!$B$25/scenario!J$65,L942*SUMPRODUCT(Z942:AC942,'control variables'!$O$7:$R$7)/J942+G$65*'key variables'!$B$25/scenario!J$65))</f>
        <v>2.4529698819902978E-47</v>
      </c>
      <c r="R942" s="10">
        <f ca="1">IF(IF($A942&gt;='key variables'!$B$26,M942*SUMPRODUCT(Z942:AC942,'control variables'!$O$5:$R$5)/J942+H$65*'key variables'!$B$25/scenario!J$65,M942*SUMPRODUCT(Z942:AC942,'control variables'!$O$7:$R$7)/J942+H$65*'key variables'!$B$25/scenario!J$65)&lt;'key variables'!$B$28,0,IF($A942&gt;='key variables'!$B$26,M942*SUMPRODUCT(Z942:AC942,'control variables'!$O$5:$R$5)/J942+H$65*'key variables'!$B$25/scenario!J$65,M942*SUMPRODUCT(Z942:AC942,'control variables'!$O$7:$R$7)/J942+H$65*'key variables'!$B$25/scenario!J$65))</f>
        <v>7.3471815189670873E-47</v>
      </c>
      <c r="S942" s="10">
        <f ca="1">IF(IF($A942&gt;='key variables'!$B$26,N942*SUMPRODUCT(Z942:AC942,'control variables'!$O$6:$R$6)/J942+I$65*'key variables'!$B$25/scenario!J$65,N942*SUMPRODUCT(Z942:AC942,'control variables'!$O$7:$R$7)/J942+I$65*'key variables'!$B$25/scenario!J$65)&lt;'key variables'!$B$28,0,IF($A942&gt;='key variables'!$B$26,N942*SUMPRODUCT(Z942:AC942,'control variables'!$O$6:$R$6)/J942+I$65*'key variables'!$B$25/scenario!J$65,N942*SUMPRODUCT(Z942:AC942,'control variables'!$O$7:$R$7)/J942+I$65*'key variables'!$B$25/scenario!J$65))</f>
        <v>3.3025217237164159E-47</v>
      </c>
      <c r="T942" s="10">
        <f t="shared" ca="1" si="692"/>
        <v>1.5227803903962276E-46</v>
      </c>
      <c r="U942" s="82">
        <f ca="1">SUMPRODUCT(P912:P941,'control variables'!AD$7:AD$36)</f>
        <v>4.5056703964426344E-47</v>
      </c>
      <c r="V942" s="82">
        <f ca="1">SUMPRODUCT(Q912:Q941,'control variables'!AE$7:AE$36)</f>
        <v>5.2007499436573701E-47</v>
      </c>
      <c r="W942" s="82">
        <f ca="1">SUMPRODUCT(R912:R941,'control variables'!AF$7:AF$36)</f>
        <v>1.5577384032047271E-46</v>
      </c>
      <c r="X942" s="82">
        <f ca="1">SUMPRODUCT(S912:S941,'control variables'!AG$7:AG$36)</f>
        <v>7.0019570132713609E-47</v>
      </c>
      <c r="Y942" s="82">
        <f t="shared" ca="1" si="686"/>
        <v>3.2285761385418635E-46</v>
      </c>
      <c r="Z942" s="10">
        <f ca="1">IF($A942&gt;='key variables'!$B$26,SUMPRODUCT(P912:P941,'control variables'!V$7:V$36)*$E942,SUMPRODUCT(P912:P941,'control variables'!Z$7:Z$36)*$E942)</f>
        <v>1.0994291898079679E-46</v>
      </c>
      <c r="AA942" s="10">
        <f ca="1">IF($A942&gt;='key variables'!$B$26,SUMPRODUCT(Q912:Q941,'control variables'!W$7:W$36)*$E942,SUMPRODUCT(Q912:Q941,'control variables'!AA$7:AA$36)*$E942)</f>
        <v>1.2690356359540817E-46</v>
      </c>
      <c r="AB942" s="10">
        <f ca="1">IF($A942&gt;='key variables'!$B$26,SUMPRODUCT(R912:R941,'control variables'!X$7:X$36)*$E942,SUMPRODUCT(R912:R941,'control variables'!AB$7:AB$36)*$E942)</f>
        <v>3.8010394011961011E-46</v>
      </c>
      <c r="AC942" s="10">
        <f ca="1">IF($A942&gt;='key variables'!$B$26,SUMPRODUCT(S912:S941,'control variables'!Y$7:Y$36)*$E942,SUMPRODUCT(S912:S941,'control variables'!AC$7:AC$36)*$E942)</f>
        <v>1.7085483954283658E-46</v>
      </c>
      <c r="AD942" s="10">
        <f t="shared" ca="1" si="687"/>
        <v>7.8780526223865175E-46</v>
      </c>
      <c r="AE942" s="82">
        <f ca="1">SUMPRODUCT(P912:P941,'control variables'!AL$7:AL$36)</f>
        <v>1.4969284909893046E-46</v>
      </c>
      <c r="AF942" s="82">
        <f ca="1">SUMPRODUCT(Q912:Q941,'control variables'!AM$7:AM$36)</f>
        <v>1.7233384176132695E-46</v>
      </c>
      <c r="AG942" s="82">
        <f ca="1">SUMPRODUCT(R912:R941,'control variables'!AN$7:AN$36)</f>
        <v>4.9136907416763943E-46</v>
      </c>
      <c r="AH942" s="82">
        <f ca="1">SUMPRODUCT(S912:S941,'control variables'!AO$7:AO$36)</f>
        <v>2.1275793511040154E-46</v>
      </c>
      <c r="AI942" s="82">
        <f t="shared" ca="1" si="699"/>
        <v>1.0261537001382983E-45</v>
      </c>
      <c r="AJ942" s="10">
        <f ca="1">SUMPRODUCT(P912:P941,'control variables'!AP$7:AP$36)</f>
        <v>1.4303209953655717E-49</v>
      </c>
      <c r="AK942" s="10">
        <f ca="1">SUMPRODUCT(Q912:Q941,'control variables'!AQ$7:AQ$36)</f>
        <v>4.1274334236324548E-49</v>
      </c>
      <c r="AL942" s="10">
        <f ca="1">SUMPRODUCT(R912:R941,'control variables'!AR$7:AR$36)</f>
        <v>1.4835079448887926E-47</v>
      </c>
      <c r="AM942" s="10">
        <f ca="1">SUMPRODUCT(S912:S941,'control variables'!AS$7:AS$36)</f>
        <v>1.1113824629334214E-47</v>
      </c>
      <c r="AN942" s="10">
        <f t="shared" ca="1" si="720"/>
        <v>2.650467952012194E-47</v>
      </c>
      <c r="AO942" s="82">
        <f ca="1">SUMPRODUCT(P912:P941,'control variables'!AX$7:AX$36)</f>
        <v>1.9450182767815743E-49</v>
      </c>
      <c r="AP942" s="82">
        <f ca="1">SUMPRODUCT(Q912:Q941,'control variables'!AY$7:AY$36)</f>
        <v>4.4901436649120489E-49</v>
      </c>
      <c r="AQ942" s="82">
        <f ca="1">SUMPRODUCT(R912:R941,'control variables'!AZ$7:AZ$36)</f>
        <v>4.0346888228706866E-48</v>
      </c>
      <c r="AR942" s="82">
        <f ca="1">SUMPRODUCT(S912:S941,'control variables'!BA$7:BA$36)</f>
        <v>3.0226210898170201E-48</v>
      </c>
      <c r="AS942" s="82">
        <f t="shared" ca="1" si="721"/>
        <v>7.7008261068570691E-48</v>
      </c>
      <c r="AT942" s="10">
        <f ca="1">SUMPRODUCT(P912:P941,'control variables'!AT$7:AT$36)</f>
        <v>-1.7165545295292183E-49</v>
      </c>
      <c r="AU942" s="10">
        <f ca="1">SUMPRODUCT(Q912:Q941,'control variables'!AU$7:AU$36)</f>
        <v>1.8620840345404809E-49</v>
      </c>
      <c r="AV942" s="10">
        <f ca="1">SUMPRODUCT(R912:R941,'control variables'!AV$7:AV$36)</f>
        <v>8.018283073370516E-47</v>
      </c>
      <c r="AW942" s="10">
        <f ca="1">SUMPRODUCT(S912:S941,'control variables'!AW$7:AW$36)</f>
        <v>6.0069642507023496E-47</v>
      </c>
      <c r="AX942" s="10">
        <f t="shared" ca="1" si="700"/>
        <v>1.402670261912298E-46</v>
      </c>
      <c r="AY942" s="82">
        <f ca="1">SUMPRODUCT(P912:P941,'control variables'!BB$7:BB$36)</f>
        <v>6.2215907366732105E-49</v>
      </c>
      <c r="AZ942" s="82">
        <f ca="1">SUMPRODUCT(Q912:Q941,'control variables'!BC$7:BC$36)</f>
        <v>1.5865045283729528E-48</v>
      </c>
      <c r="BA942" s="82">
        <f ca="1">SUMPRODUCT(R912:R941,'control variables'!BD$7:BD$36)</f>
        <v>1.1106019358494225E-47</v>
      </c>
      <c r="BB942" s="82">
        <f ca="1">SUMPRODUCT(S912:S941,'control variables'!BE$7:BE$36)</f>
        <v>1.5782446313026065E-48</v>
      </c>
      <c r="BC942" s="82">
        <f t="shared" ca="1" si="722"/>
        <v>1.4892927591837103E-47</v>
      </c>
      <c r="BD942" s="10">
        <f ca="1">SUMPRODUCT(P912:P941,'control variables'!BF$7:BF$36)</f>
        <v>1.3015025909776937E-49</v>
      </c>
      <c r="BE942" s="10">
        <f ca="1">SUMPRODUCT(Q912:Q941,'control variables'!BG$7:BG$36)</f>
        <v>1.5022824421514117E-49</v>
      </c>
      <c r="BF942" s="10">
        <f ca="1">SUMPRODUCT(R912:R941,'control variables'!BH$7:BH$36)</f>
        <v>4.4996646213560201E-48</v>
      </c>
      <c r="BG942" s="10">
        <f ca="1">SUMPRODUCT(S912:S941,'control variables'!BI$7:BI$36)</f>
        <v>1.011288486823421E-47</v>
      </c>
      <c r="BH942" s="10">
        <f t="shared" ca="1" si="723"/>
        <v>1.4892927992903141E-47</v>
      </c>
      <c r="BI942" s="82">
        <f t="shared" ca="1" si="701"/>
        <v>1.5014335271964485E-46</v>
      </c>
      <c r="BJ942" s="82">
        <f t="shared" ca="1" si="702"/>
        <v>1.7410655469315394E-46</v>
      </c>
      <c r="BK942" s="82">
        <f t="shared" ca="1" si="703"/>
        <v>5.8265792425983888E-46</v>
      </c>
      <c r="BL942" s="82">
        <f t="shared" ca="1" si="704"/>
        <v>2.7440582224872767E-46</v>
      </c>
      <c r="BM942" s="82">
        <f t="shared" ca="1" si="694"/>
        <v>1.1813136539213653E-45</v>
      </c>
      <c r="BN942" s="10">
        <f ca="1">BN941+BI942-INDIRECT(ADDRESS(MAX($D942-'key variables'!$B$9*30,34),scenario!BI$4),TRUE)</f>
        <v>9439390.0751690175</v>
      </c>
      <c r="BO942" s="10">
        <f ca="1">BO941+BJ942-INDIRECT(ADDRESS(MAX($D942-'key variables'!$B$9*30,34),scenario!BJ$4),TRUE)</f>
        <v>10895583.360992203</v>
      </c>
      <c r="BP942" s="10">
        <f ca="1">BP941+BK942-INDIRECT(ADDRESS(MAX($D942-'key variables'!$B$9*30,34),scenario!BK$4),TRUE)</f>
        <v>32531162.537994072</v>
      </c>
      <c r="BQ942" s="10">
        <f ca="1">BQ941+BL942-INDIRECT(ADDRESS(MAX($D942-'key variables'!$B$9*30,34),scenario!BL$4),TRUE)</f>
        <v>14415841.516535141</v>
      </c>
      <c r="BR942" s="10">
        <f t="shared" ca="1" si="724"/>
        <v>67281977.490690395</v>
      </c>
      <c r="BS942" s="82">
        <f t="shared" ca="1" si="705"/>
        <v>-2.3433848477536824E-9</v>
      </c>
      <c r="BT942" s="82">
        <f t="shared" ca="1" si="706"/>
        <v>-3.4288309057018498E-10</v>
      </c>
      <c r="BU942" s="82">
        <f t="shared" ca="1" si="707"/>
        <v>-4.2578247660364599E-9</v>
      </c>
      <c r="BV942" s="82">
        <f t="shared" ca="1" si="708"/>
        <v>-2.9943922343414556E-9</v>
      </c>
      <c r="BW942" s="82">
        <f t="shared" ca="1" si="725"/>
        <v>-9.9384849387017825E-9</v>
      </c>
      <c r="BX942" s="10">
        <f t="shared" ca="1" si="709"/>
        <v>-1.8625994260191893E-12</v>
      </c>
      <c r="BY942" s="10">
        <f t="shared" ca="1" si="710"/>
        <v>2.8902850229962428E-12</v>
      </c>
      <c r="BZ942" s="10">
        <f t="shared" ca="1" si="711"/>
        <v>-3.5034723983035463E-11</v>
      </c>
      <c r="CA942" s="10">
        <f t="shared" ca="1" si="712"/>
        <v>-2.0257049910634696E-11</v>
      </c>
      <c r="CB942" s="10">
        <v>0</v>
      </c>
      <c r="CC942" s="82">
        <f t="shared" ca="1" si="713"/>
        <v>3.9725652202851362E-13</v>
      </c>
      <c r="CD942" s="82">
        <f t="shared" ca="1" si="714"/>
        <v>3.4270724516460853E-13</v>
      </c>
      <c r="CE942" s="82">
        <f t="shared" ca="1" si="715"/>
        <v>1.8915613015532971E-10</v>
      </c>
      <c r="CF942" s="82">
        <f t="shared" ca="1" si="716"/>
        <v>3.7028113764059381E-11</v>
      </c>
      <c r="CG942" s="82">
        <f t="shared" ca="1" si="726"/>
        <v>2.269242076865822E-10</v>
      </c>
      <c r="CH942" s="13" t="str">
        <f t="shared" ca="1" si="679"/>
        <v/>
      </c>
      <c r="CI942" s="81">
        <f t="shared" ca="1" si="688"/>
        <v>0.1131775965863165</v>
      </c>
      <c r="CJ942" s="81">
        <f t="shared" ca="1" si="689"/>
        <v>0.13063724757458739</v>
      </c>
      <c r="CK942" s="81">
        <f t="shared" ca="1" si="690"/>
        <v>0.39004625943939081</v>
      </c>
      <c r="CL942" s="81">
        <f t="shared" ca="1" si="691"/>
        <v>0.17284488538116416</v>
      </c>
      <c r="CM942" s="89">
        <f t="shared" ca="1" si="680"/>
        <v>0.80670598898145884</v>
      </c>
    </row>
    <row r="943" spans="1:91" x14ac:dyDescent="0.3">
      <c r="A943">
        <v>878</v>
      </c>
      <c r="B943" s="3">
        <f t="shared" si="693"/>
        <v>2.6277777777777778</v>
      </c>
      <c r="C943" s="3">
        <f t="shared" si="681"/>
        <v>29.266666666666666</v>
      </c>
      <c r="D943" s="4">
        <f t="shared" ca="1" si="717"/>
        <v>943</v>
      </c>
      <c r="E943" s="58">
        <f>(0.5*(COS(B943*2*PI())+1)*('key variables'!$B$4-'key variables'!$B$6)+'key variables'!$B$6)/'key variables'!$B$4</f>
        <v>1</v>
      </c>
      <c r="F943" s="10">
        <f t="shared" ca="1" si="682"/>
        <v>11689222.907461114</v>
      </c>
      <c r="G943" s="10">
        <f t="shared" ca="1" si="683"/>
        <v>13492492.798713122</v>
      </c>
      <c r="H943" s="10">
        <f t="shared" ca="1" si="684"/>
        <v>40309474.521088287</v>
      </c>
      <c r="I943" s="10">
        <f t="shared" ca="1" si="685"/>
        <v>17912154.249750931</v>
      </c>
      <c r="J943" s="10">
        <f t="shared" ca="1" si="718"/>
        <v>83403344.477013454</v>
      </c>
      <c r="K943" s="82">
        <f t="shared" ca="1" si="695"/>
        <v>2249832.832292099</v>
      </c>
      <c r="L943" s="82">
        <f t="shared" ca="1" si="696"/>
        <v>2596909.4377209195</v>
      </c>
      <c r="M943" s="82">
        <f t="shared" ca="1" si="697"/>
        <v>7778311.98309422</v>
      </c>
      <c r="N943" s="82">
        <f t="shared" ca="1" si="698"/>
        <v>3496312.733215793</v>
      </c>
      <c r="O943" s="82">
        <f t="shared" ca="1" si="719"/>
        <v>16121366.986323033</v>
      </c>
      <c r="P943" s="10">
        <f ca="1">IF(IF($A943&gt;='key variables'!$B$26,K943*SUMPRODUCT(Z943:AC943,'control variables'!$O$3:$R$3)/J943+F$65*'key variables'!$B$25/scenario!J$65,K943*SUMPRODUCT(Z943:AC943,'control variables'!$O$7:$R$7)/J943+F$65*'key variables'!$B$25/scenario!J$65)&lt;'key variables'!$B$28,0,IF($A943&gt;='key variables'!$B$26,K943*SUMPRODUCT(Z943:AC943,'control variables'!$O$3:$R$3)/J943+F$65*'key variables'!$B$25/scenario!J$65,K943*SUMPRODUCT(Z943:AC943,'control variables'!$O$7:$R$7)/J943+F$65*'key variables'!$B$25/scenario!J$65))</f>
        <v>1.8285671354865604E-47</v>
      </c>
      <c r="Q943" s="10">
        <f ca="1">IF(IF($A943&gt;='key variables'!$B$26,L943*SUMPRODUCT(Z943:AC943,'control variables'!$O$4:$R$4)/J943+G$65*'key variables'!$B$25/scenario!J$65,L943*SUMPRODUCT(Z943:AC943,'control variables'!$O$7:$R$7)/J943+G$65*'key variables'!$B$25/scenario!J$65)&lt;'key variables'!$B$28,0,IF($A943&gt;='key variables'!$B$26,L943*SUMPRODUCT(Z943:AC943,'control variables'!$O$4:$R$4)/J943+G$65*'key variables'!$B$25/scenario!J$65,L943*SUMPRODUCT(Z943:AC943,'control variables'!$O$7:$R$7)/J943+G$65*'key variables'!$B$25/scenario!J$65))</f>
        <v>2.1106560378592761E-47</v>
      </c>
      <c r="R943" s="10">
        <f ca="1">IF(IF($A943&gt;='key variables'!$B$26,M943*SUMPRODUCT(Z943:AC943,'control variables'!$O$5:$R$5)/J943+H$65*'key variables'!$B$25/scenario!J$65,M943*SUMPRODUCT(Z943:AC943,'control variables'!$O$7:$R$7)/J943+H$65*'key variables'!$B$25/scenario!J$65)&lt;'key variables'!$B$28,0,IF($A943&gt;='key variables'!$B$26,M943*SUMPRODUCT(Z943:AC943,'control variables'!$O$5:$R$5)/J943+H$65*'key variables'!$B$25/scenario!J$65,M943*SUMPRODUCT(Z943:AC943,'control variables'!$O$7:$R$7)/J943+H$65*'key variables'!$B$25/scenario!J$65))</f>
        <v>6.3218766557678042E-47</v>
      </c>
      <c r="S943" s="10">
        <f ca="1">IF(IF($A943&gt;='key variables'!$B$26,N943*SUMPRODUCT(Z943:AC943,'control variables'!$O$6:$R$6)/J943+I$65*'key variables'!$B$25/scenario!J$65,N943*SUMPRODUCT(Z943:AC943,'control variables'!$O$7:$R$7)/J943+I$65*'key variables'!$B$25/scenario!J$65)&lt;'key variables'!$B$28,0,IF($A943&gt;='key variables'!$B$26,N943*SUMPRODUCT(Z943:AC943,'control variables'!$O$6:$R$6)/J943+I$65*'key variables'!$B$25/scenario!J$65,N943*SUMPRODUCT(Z943:AC943,'control variables'!$O$7:$R$7)/J943+I$65*'key variables'!$B$25/scenario!J$65))</f>
        <v>2.8416522630386902E-47</v>
      </c>
      <c r="T943" s="10">
        <f t="shared" ca="1" si="692"/>
        <v>1.3102752092152329E-46</v>
      </c>
      <c r="U943" s="82">
        <f ca="1">SUMPRODUCT(P913:P942,'control variables'!AD$7:AD$36)</f>
        <v>3.876900607984333E-47</v>
      </c>
      <c r="V943" s="82">
        <f ca="1">SUMPRODUCT(Q913:Q942,'control variables'!AE$7:AE$36)</f>
        <v>4.4749812668185602E-47</v>
      </c>
      <c r="W943" s="82">
        <f ca="1">SUMPRODUCT(R913:R942,'control variables'!AF$7:AF$36)</f>
        <v>1.3403548043001731E-46</v>
      </c>
      <c r="X943" s="82">
        <f ca="1">SUMPRODUCT(S913:S942,'control variables'!AG$7:AG$36)</f>
        <v>6.0248284968346607E-47</v>
      </c>
      <c r="Y943" s="82">
        <f t="shared" ca="1" si="686"/>
        <v>2.7780258414639286E-46</v>
      </c>
      <c r="Z943" s="10">
        <f ca="1">IF($A943&gt;='key variables'!$B$26,SUMPRODUCT(P913:P942,'control variables'!V$7:V$36)*$E943,SUMPRODUCT(P913:P942,'control variables'!Z$7:Z$36)*$E943)</f>
        <v>9.4600299608411528E-47</v>
      </c>
      <c r="AA943" s="10">
        <f ca="1">IF($A943&gt;='key variables'!$B$26,SUMPRODUCT(Q913:Q942,'control variables'!W$7:W$36)*$E943,SUMPRODUCT(Q913:Q942,'control variables'!AA$7:AA$36)*$E943)</f>
        <v>1.0919407314988239E-46</v>
      </c>
      <c r="AB943" s="10">
        <f ca="1">IF($A943&gt;='key variables'!$B$26,SUMPRODUCT(R913:R942,'control variables'!X$7:X$36)*$E943,SUMPRODUCT(R913:R942,'control variables'!AB$7:AB$36)*$E943)</f>
        <v>3.2706014130781287E-46</v>
      </c>
      <c r="AC943" s="10">
        <f ca="1">IF($A943&gt;='key variables'!$B$26,SUMPRODUCT(S913:S942,'control variables'!Y$7:Y$36)*$E943,SUMPRODUCT(S913:S942,'control variables'!AC$7:AC$36)*$E943)</f>
        <v>1.4701191454742545E-46</v>
      </c>
      <c r="AD943" s="10">
        <f t="shared" ca="1" si="687"/>
        <v>6.778664286135322E-46</v>
      </c>
      <c r="AE943" s="82">
        <f ca="1">SUMPRODUCT(P913:P942,'control variables'!AL$7:AL$36)</f>
        <v>1.2880309623641141E-46</v>
      </c>
      <c r="AF943" s="82">
        <f ca="1">SUMPRODUCT(Q913:Q942,'control variables'!AM$7:AM$36)</f>
        <v>1.4828452086248178E-46</v>
      </c>
      <c r="AG943" s="82">
        <f ca="1">SUMPRODUCT(R913:R942,'control variables'!AN$7:AN$36)</f>
        <v>4.227981398482383E-46</v>
      </c>
      <c r="AH943" s="82">
        <f ca="1">SUMPRODUCT(S913:S942,'control variables'!AO$7:AO$36)</f>
        <v>1.8306740072115458E-46</v>
      </c>
      <c r="AI943" s="82">
        <f t="shared" ca="1" si="699"/>
        <v>8.8295315766828607E-46</v>
      </c>
      <c r="AJ943" s="10">
        <f ca="1">SUMPRODUCT(P913:P942,'control variables'!AP$7:AP$36)</f>
        <v>1.2307185942681598E-49</v>
      </c>
      <c r="AK943" s="10">
        <f ca="1">SUMPRODUCT(Q913:Q942,'control variables'!AQ$7:AQ$36)</f>
        <v>3.5514468972540287E-49</v>
      </c>
      <c r="AL943" s="10">
        <f ca="1">SUMPRODUCT(R913:R942,'control variables'!AR$7:AR$36)</f>
        <v>1.2764832638512278E-47</v>
      </c>
      <c r="AM943" s="10">
        <f ca="1">SUMPRODUCT(S913:S942,'control variables'!AS$7:AS$36)</f>
        <v>9.5628818070038457E-48</v>
      </c>
      <c r="AN943" s="10">
        <f t="shared" ca="1" si="720"/>
        <v>2.2805930994668343E-47</v>
      </c>
      <c r="AO943" s="82">
        <f ca="1">SUMPRODUCT(P913:P942,'control variables'!AX$7:AX$36)</f>
        <v>1.6735894720014802E-49</v>
      </c>
      <c r="AP943" s="82">
        <f ca="1">SUMPRODUCT(Q913:Q942,'control variables'!AY$7:AY$36)</f>
        <v>3.863540643847041E-49</v>
      </c>
      <c r="AQ943" s="82">
        <f ca="1">SUMPRODUCT(R913:R942,'control variables'!AZ$7:AZ$36)</f>
        <v>3.4716448772561957E-48</v>
      </c>
      <c r="AR943" s="82">
        <f ca="1">SUMPRODUCT(S913:S942,'control variables'!BA$7:BA$36)</f>
        <v>2.6008119790719525E-48</v>
      </c>
      <c r="AS943" s="82">
        <f t="shared" ca="1" si="721"/>
        <v>6.6261698679130004E-48</v>
      </c>
      <c r="AT943" s="10">
        <f ca="1">SUMPRODUCT(P913:P942,'control variables'!AT$7:AT$36)</f>
        <v>-1.4770080173694787E-49</v>
      </c>
      <c r="AU943" s="10">
        <f ca="1">SUMPRODUCT(Q913:Q942,'control variables'!AU$7:AU$36)</f>
        <v>1.6022287674055398E-49</v>
      </c>
      <c r="AV943" s="10">
        <f ca="1">SUMPRODUCT(R913:R942,'control variables'!AV$7:AV$36)</f>
        <v>6.8993254692318535E-47</v>
      </c>
      <c r="AW943" s="10">
        <f ca="1">SUMPRODUCT(S913:S942,'control variables'!AW$7:AW$36)</f>
        <v>5.1686877437983495E-47</v>
      </c>
      <c r="AX943" s="10">
        <f t="shared" ca="1" si="700"/>
        <v>1.2069265420530564E-46</v>
      </c>
      <c r="AY943" s="82">
        <f ca="1">SUMPRODUCT(P913:P942,'control variables'!BB$7:BB$36)</f>
        <v>5.3533629376622717E-49</v>
      </c>
      <c r="AZ943" s="82">
        <f ca="1">SUMPRODUCT(Q913:Q942,'control variables'!BC$7:BC$36)</f>
        <v>1.3651065944537763E-48</v>
      </c>
      <c r="BA943" s="82">
        <f ca="1">SUMPRODUCT(R913:R942,'control variables'!BD$7:BD$36)</f>
        <v>9.556165767746087E-48</v>
      </c>
      <c r="BB943" s="82">
        <f ca="1">SUMPRODUCT(S913:S942,'control variables'!BE$7:BE$36)</f>
        <v>1.3579993724077079E-48</v>
      </c>
      <c r="BC943" s="82">
        <f t="shared" ca="1" si="722"/>
        <v>1.2814608028373798E-47</v>
      </c>
      <c r="BD943" s="10">
        <f ca="1">SUMPRODUCT(P913:P942,'control variables'!BF$7:BF$36)</f>
        <v>1.1198768978393135E-49</v>
      </c>
      <c r="BE943" s="10">
        <f ca="1">SUMPRODUCT(Q913:Q942,'control variables'!BG$7:BG$36)</f>
        <v>1.292637765500864E-49</v>
      </c>
      <c r="BF943" s="10">
        <f ca="1">SUMPRODUCT(R913:R942,'control variables'!BH$7:BH$36)</f>
        <v>3.8717329434558552E-48</v>
      </c>
      <c r="BG943" s="10">
        <f ca="1">SUMPRODUCT(S913:S942,'control variables'!BI$7:BI$36)</f>
        <v>8.7016239636808844E-48</v>
      </c>
      <c r="BH943" s="10">
        <f t="shared" ca="1" si="723"/>
        <v>1.2814608373470758E-47</v>
      </c>
      <c r="BI943" s="82">
        <f t="shared" ca="1" si="701"/>
        <v>1.291907317284407E-46</v>
      </c>
      <c r="BJ943" s="82">
        <f t="shared" ca="1" si="702"/>
        <v>1.4980985033367609E-46</v>
      </c>
      <c r="BK943" s="82">
        <f t="shared" ca="1" si="703"/>
        <v>5.0134756030830294E-46</v>
      </c>
      <c r="BL943" s="82">
        <f t="shared" ca="1" si="704"/>
        <v>2.3611227753154575E-46</v>
      </c>
      <c r="BM943" s="82">
        <f t="shared" ca="1" si="694"/>
        <v>1.0164604199019655E-45</v>
      </c>
      <c r="BN943" s="10">
        <f ca="1">BN942+BI943-INDIRECT(ADDRESS(MAX($D943-'key variables'!$B$9*30,34),scenario!BI$4),TRUE)</f>
        <v>9439390.0751690175</v>
      </c>
      <c r="BO943" s="10">
        <f ca="1">BO942+BJ943-INDIRECT(ADDRESS(MAX($D943-'key variables'!$B$9*30,34),scenario!BJ$4),TRUE)</f>
        <v>10895583.360992203</v>
      </c>
      <c r="BP943" s="10">
        <f ca="1">BP942+BK943-INDIRECT(ADDRESS(MAX($D943-'key variables'!$B$9*30,34),scenario!BK$4),TRUE)</f>
        <v>32531162.537994072</v>
      </c>
      <c r="BQ943" s="10">
        <f ca="1">BQ942+BL943-INDIRECT(ADDRESS(MAX($D943-'key variables'!$B$9*30,34),scenario!BL$4),TRUE)</f>
        <v>14415841.516535141</v>
      </c>
      <c r="BR943" s="10">
        <f t="shared" ca="1" si="724"/>
        <v>67281977.490690395</v>
      </c>
      <c r="BS943" s="82">
        <f t="shared" ca="1" si="705"/>
        <v>-2.3433848477536824E-9</v>
      </c>
      <c r="BT943" s="82">
        <f t="shared" ca="1" si="706"/>
        <v>-3.4288309057018498E-10</v>
      </c>
      <c r="BU943" s="82">
        <f t="shared" ca="1" si="707"/>
        <v>-4.2578247660364599E-9</v>
      </c>
      <c r="BV943" s="82">
        <f t="shared" ca="1" si="708"/>
        <v>-2.9943922343414556E-9</v>
      </c>
      <c r="BW943" s="82">
        <f t="shared" ca="1" si="725"/>
        <v>-9.9384849387017825E-9</v>
      </c>
      <c r="BX943" s="10">
        <f t="shared" ca="1" si="709"/>
        <v>-1.8625994260191893E-12</v>
      </c>
      <c r="BY943" s="10">
        <f t="shared" ca="1" si="710"/>
        <v>2.8902850229962428E-12</v>
      </c>
      <c r="BZ943" s="10">
        <f t="shared" ca="1" si="711"/>
        <v>-3.5034723983035463E-11</v>
      </c>
      <c r="CA943" s="10">
        <f t="shared" ca="1" si="712"/>
        <v>-2.0257049910634696E-11</v>
      </c>
      <c r="CB943" s="10">
        <v>0</v>
      </c>
      <c r="CC943" s="82">
        <f t="shared" ca="1" si="713"/>
        <v>3.9725652202851362E-13</v>
      </c>
      <c r="CD943" s="82">
        <f t="shared" ca="1" si="714"/>
        <v>3.4270724516460853E-13</v>
      </c>
      <c r="CE943" s="82">
        <f t="shared" ca="1" si="715"/>
        <v>1.8915613015532971E-10</v>
      </c>
      <c r="CF943" s="82">
        <f t="shared" ca="1" si="716"/>
        <v>3.7028113764059381E-11</v>
      </c>
      <c r="CG943" s="82">
        <f t="shared" ca="1" si="726"/>
        <v>2.269242076865822E-10</v>
      </c>
      <c r="CH943" s="13" t="str">
        <f t="shared" ca="1" si="679"/>
        <v/>
      </c>
      <c r="CI943" s="81">
        <f t="shared" ca="1" si="688"/>
        <v>0.1131775965863165</v>
      </c>
      <c r="CJ943" s="81">
        <f t="shared" ca="1" si="689"/>
        <v>0.13063724757458739</v>
      </c>
      <c r="CK943" s="81">
        <f t="shared" ca="1" si="690"/>
        <v>0.39004625943939081</v>
      </c>
      <c r="CL943" s="81">
        <f t="shared" ca="1" si="691"/>
        <v>0.17284488538116416</v>
      </c>
      <c r="CM943" s="89">
        <f t="shared" ca="1" si="680"/>
        <v>0.80670598898145884</v>
      </c>
    </row>
    <row r="944" spans="1:91" x14ac:dyDescent="0.3">
      <c r="A944">
        <v>879</v>
      </c>
      <c r="B944" s="3">
        <f t="shared" si="693"/>
        <v>2.6305555555555555</v>
      </c>
      <c r="C944" s="3">
        <f t="shared" si="681"/>
        <v>29.3</v>
      </c>
      <c r="D944" s="4">
        <f t="shared" ca="1" si="717"/>
        <v>944</v>
      </c>
      <c r="E944" s="58">
        <f>(0.5*(COS(B944*2*PI())+1)*('key variables'!$B$4-'key variables'!$B$6)+'key variables'!$B$6)/'key variables'!$B$4</f>
        <v>1</v>
      </c>
      <c r="F944" s="10">
        <f t="shared" ca="1" si="682"/>
        <v>11689222.907461114</v>
      </c>
      <c r="G944" s="10">
        <f t="shared" ca="1" si="683"/>
        <v>13492492.798713122</v>
      </c>
      <c r="H944" s="10">
        <f t="shared" ca="1" si="684"/>
        <v>40309474.521088287</v>
      </c>
      <c r="I944" s="10">
        <f t="shared" ca="1" si="685"/>
        <v>17912154.249750931</v>
      </c>
      <c r="J944" s="10">
        <f t="shared" ca="1" si="718"/>
        <v>83403344.477013454</v>
      </c>
      <c r="K944" s="82">
        <f t="shared" ca="1" si="695"/>
        <v>2249832.832292099</v>
      </c>
      <c r="L944" s="82">
        <f t="shared" ca="1" si="696"/>
        <v>2596909.4377209195</v>
      </c>
      <c r="M944" s="82">
        <f t="shared" ca="1" si="697"/>
        <v>7778311.98309422</v>
      </c>
      <c r="N944" s="82">
        <f t="shared" ca="1" si="698"/>
        <v>3496312.733215793</v>
      </c>
      <c r="O944" s="82">
        <f t="shared" ca="1" si="719"/>
        <v>16121366.986323033</v>
      </c>
      <c r="P944" s="10">
        <f ca="1">IF(IF($A944&gt;='key variables'!$B$26,K944*SUMPRODUCT(Z944:AC944,'control variables'!$O$3:$R$3)/J944+F$65*'key variables'!$B$25/scenario!J$65,K944*SUMPRODUCT(Z944:AC944,'control variables'!$O$7:$R$7)/J944+F$65*'key variables'!$B$25/scenario!J$65)&lt;'key variables'!$B$28,0,IF($A944&gt;='key variables'!$B$26,K944*SUMPRODUCT(Z944:AC944,'control variables'!$O$3:$R$3)/J944+F$65*'key variables'!$B$25/scenario!J$65,K944*SUMPRODUCT(Z944:AC944,'control variables'!$O$7:$R$7)/J944+F$65*'key variables'!$B$25/scenario!J$65))</f>
        <v>1.5733891775361861E-47</v>
      </c>
      <c r="Q944" s="10">
        <f ca="1">IF(IF($A944&gt;='key variables'!$B$26,L944*SUMPRODUCT(Z944:AC944,'control variables'!$O$4:$R$4)/J944+G$65*'key variables'!$B$25/scenario!J$65,L944*SUMPRODUCT(Z944:AC944,'control variables'!$O$7:$R$7)/J944+G$65*'key variables'!$B$25/scenario!J$65)&lt;'key variables'!$B$28,0,IF($A944&gt;='key variables'!$B$26,L944*SUMPRODUCT(Z944:AC944,'control variables'!$O$4:$R$4)/J944+G$65*'key variables'!$B$25/scenario!J$65,L944*SUMPRODUCT(Z944:AC944,'control variables'!$O$7:$R$7)/J944+G$65*'key variables'!$B$25/scenario!J$65))</f>
        <v>1.8161123554184103E-47</v>
      </c>
      <c r="R944" s="10">
        <f ca="1">IF(IF($A944&gt;='key variables'!$B$26,M944*SUMPRODUCT(Z944:AC944,'control variables'!$O$5:$R$5)/J944+H$65*'key variables'!$B$25/scenario!J$65,M944*SUMPRODUCT(Z944:AC944,'control variables'!$O$7:$R$7)/J944+H$65*'key variables'!$B$25/scenario!J$65)&lt;'key variables'!$B$28,0,IF($A944&gt;='key variables'!$B$26,M944*SUMPRODUCT(Z944:AC944,'control variables'!$O$5:$R$5)/J944+H$65*'key variables'!$B$25/scenario!J$65,M944*SUMPRODUCT(Z944:AC944,'control variables'!$O$7:$R$7)/J944+H$65*'key variables'!$B$25/scenario!J$65))</f>
        <v>5.4396538791872158E-47</v>
      </c>
      <c r="S944" s="10">
        <f ca="1">IF(IF($A944&gt;='key variables'!$B$26,N944*SUMPRODUCT(Z944:AC944,'control variables'!$O$6:$R$6)/J944+I$65*'key variables'!$B$25/scenario!J$65,N944*SUMPRODUCT(Z944:AC944,'control variables'!$O$7:$R$7)/J944+I$65*'key variables'!$B$25/scenario!J$65)&lt;'key variables'!$B$28,0,IF($A944&gt;='key variables'!$B$26,N944*SUMPRODUCT(Z944:AC944,'control variables'!$O$6:$R$6)/J944+I$65*'key variables'!$B$25/scenario!J$65,N944*SUMPRODUCT(Z944:AC944,'control variables'!$O$7:$R$7)/J944+I$65*'key variables'!$B$25/scenario!J$65))</f>
        <v>2.4450974920297908E-47</v>
      </c>
      <c r="T944" s="10">
        <f t="shared" ca="1" si="692"/>
        <v>1.1274252904171603E-46</v>
      </c>
      <c r="U944" s="82">
        <f ca="1">SUMPRODUCT(P914:P943,'control variables'!AD$7:AD$36)</f>
        <v>3.3358761297888609E-47</v>
      </c>
      <c r="V944" s="82">
        <f ca="1">SUMPRODUCT(Q914:Q943,'control variables'!AE$7:AE$36)</f>
        <v>3.8504941701339274E-47</v>
      </c>
      <c r="W944" s="82">
        <f ca="1">SUMPRODUCT(R914:R943,'control variables'!AF$7:AF$36)</f>
        <v>1.1533072547447769E-46</v>
      </c>
      <c r="X944" s="82">
        <f ca="1">SUMPRODUCT(S914:S943,'control variables'!AG$7:AG$36)</f>
        <v>5.1840590205668916E-47</v>
      </c>
      <c r="Y944" s="82">
        <f t="shared" ca="1" si="686"/>
        <v>2.3903501867937449E-46</v>
      </c>
      <c r="Z944" s="10">
        <f ca="1">IF($A944&gt;='key variables'!$B$26,SUMPRODUCT(P914:P943,'control variables'!V$7:V$36)*$E944,SUMPRODUCT(P914:P943,'control variables'!Z$7:Z$36)*$E944)</f>
        <v>8.1398754635251609E-47</v>
      </c>
      <c r="AA944" s="10">
        <f ca="1">IF($A944&gt;='key variables'!$B$26,SUMPRODUCT(Q914:Q943,'control variables'!W$7:W$36)*$E944,SUMPRODUCT(Q914:Q943,'control variables'!AA$7:AA$36)*$E944)</f>
        <v>9.3955955792350119E-47</v>
      </c>
      <c r="AB944" s="10">
        <f ca="1">IF($A944&gt;='key variables'!$B$26,SUMPRODUCT(R914:R943,'control variables'!X$7:X$36)*$E944,SUMPRODUCT(R914:R943,'control variables'!AB$7:AB$36)*$E944)</f>
        <v>2.8141864564367855E-46</v>
      </c>
      <c r="AC944" s="10">
        <f ca="1">IF($A944&gt;='key variables'!$B$26,SUMPRODUCT(S914:S943,'control variables'!Y$7:Y$36)*$E944,SUMPRODUCT(S914:S943,'control variables'!AC$7:AC$36)*$E944)</f>
        <v>1.2649628817497352E-46</v>
      </c>
      <c r="AD944" s="10">
        <f t="shared" ca="1" si="687"/>
        <v>5.8326964424625381E-46</v>
      </c>
      <c r="AE944" s="82">
        <f ca="1">SUMPRODUCT(P914:P943,'control variables'!AL$7:AL$36)</f>
        <v>1.1082852454175647E-46</v>
      </c>
      <c r="AF944" s="82">
        <f ca="1">SUMPRODUCT(Q914:Q943,'control variables'!AM$7:AM$36)</f>
        <v>1.2759130129454436E-46</v>
      </c>
      <c r="AG944" s="82">
        <f ca="1">SUMPRODUCT(R914:R943,'control variables'!AN$7:AN$36)</f>
        <v>3.6379633244509786E-46</v>
      </c>
      <c r="AH944" s="82">
        <f ca="1">SUMPRODUCT(S914:S943,'control variables'!AO$7:AO$36)</f>
        <v>1.575202033682519E-46</v>
      </c>
      <c r="AI944" s="82">
        <f t="shared" ca="1" si="699"/>
        <v>7.5973636164965061E-46</v>
      </c>
      <c r="AJ944" s="10">
        <f ca="1">SUMPRODUCT(P914:P943,'control variables'!AP$7:AP$36)</f>
        <v>1.0589708626141406E-49</v>
      </c>
      <c r="AK944" s="10">
        <f ca="1">SUMPRODUCT(Q914:Q943,'control variables'!AQ$7:AQ$36)</f>
        <v>3.055839736093204E-49</v>
      </c>
      <c r="AL944" s="10">
        <f ca="1">SUMPRODUCT(R914:R943,'control variables'!AR$7:AR$36)</f>
        <v>1.0983490371630114E-47</v>
      </c>
      <c r="AM944" s="10">
        <f ca="1">SUMPRODUCT(S914:S943,'control variables'!AS$7:AS$36)</f>
        <v>8.2283742550113913E-48</v>
      </c>
      <c r="AN944" s="10">
        <f t="shared" ca="1" si="720"/>
        <v>1.9623345686512239E-47</v>
      </c>
      <c r="AO944" s="82">
        <f ca="1">SUMPRODUCT(P914:P943,'control variables'!AX$7:AX$36)</f>
        <v>1.4400387668484277E-49</v>
      </c>
      <c r="AP944" s="82">
        <f ca="1">SUMPRODUCT(Q914:Q943,'control variables'!AY$7:AY$36)</f>
        <v>3.3243805589793724E-49</v>
      </c>
      <c r="AQ944" s="82">
        <f ca="1">SUMPRODUCT(R914:R943,'control variables'!AZ$7:AZ$36)</f>
        <v>2.9871741497040513E-48</v>
      </c>
      <c r="AR944" s="82">
        <f ca="1">SUMPRODUCT(S914:S943,'control variables'!BA$7:BA$36)</f>
        <v>2.2378666559537733E-48</v>
      </c>
      <c r="AS944" s="82">
        <f t="shared" ca="1" si="721"/>
        <v>5.7014827382406048E-48</v>
      </c>
      <c r="AT944" s="10">
        <f ca="1">SUMPRODUCT(P914:P943,'control variables'!AT$7:AT$36)</f>
        <v>-1.2708904062442049E-49</v>
      </c>
      <c r="AU944" s="10">
        <f ca="1">SUMPRODUCT(Q914:Q943,'control variables'!AU$7:AU$36)</f>
        <v>1.3786365037684161E-49</v>
      </c>
      <c r="AV944" s="10">
        <f ca="1">SUMPRODUCT(R914:R943,'control variables'!AV$7:AV$36)</f>
        <v>5.9365192641399474E-47</v>
      </c>
      <c r="AW944" s="10">
        <f ca="1">SUMPRODUCT(S914:S943,'control variables'!AW$7:AW$36)</f>
        <v>4.4473933717464115E-47</v>
      </c>
      <c r="AX944" s="10">
        <f t="shared" ca="1" si="700"/>
        <v>1.0384990096861601E-46</v>
      </c>
      <c r="AY944" s="82">
        <f ca="1">SUMPRODUCT(P914:P943,'control variables'!BB$7:BB$36)</f>
        <v>4.606296999480908E-49</v>
      </c>
      <c r="AZ944" s="82">
        <f ca="1">SUMPRODUCT(Q914:Q943,'control variables'!BC$7:BC$36)</f>
        <v>1.1746049134396889E-48</v>
      </c>
      <c r="BA944" s="82">
        <f ca="1">SUMPRODUCT(R914:R943,'control variables'!BD$7:BD$36)</f>
        <v>8.2225954442261606E-48</v>
      </c>
      <c r="BB944" s="82">
        <f ca="1">SUMPRODUCT(S914:S943,'control variables'!BE$7:BE$36)</f>
        <v>1.1684895097267949E-48</v>
      </c>
      <c r="BC944" s="82">
        <f t="shared" ca="1" si="722"/>
        <v>1.1026319567340735E-47</v>
      </c>
      <c r="BD944" s="10">
        <f ca="1">SUMPRODUCT(P914:P943,'control variables'!BF$7:BF$36)</f>
        <v>9.635972106456592E-50</v>
      </c>
      <c r="BE944" s="10">
        <f ca="1">SUMPRODUCT(Q914:Q943,'control variables'!BG$7:BG$36)</f>
        <v>1.1122491656137313E-49</v>
      </c>
      <c r="BF944" s="10">
        <f ca="1">SUMPRODUCT(R914:R943,'control variables'!BH$7:BH$36)</f>
        <v>3.3314296168419451E-48</v>
      </c>
      <c r="BG944" s="10">
        <f ca="1">SUMPRODUCT(S914:S943,'control variables'!BI$7:BI$36)</f>
        <v>7.4873056098112636E-48</v>
      </c>
      <c r="BH944" s="10">
        <f t="shared" ca="1" si="723"/>
        <v>1.1026319864279148E-47</v>
      </c>
      <c r="BI944" s="82">
        <f t="shared" ca="1" si="701"/>
        <v>1.1116206520108015E-46</v>
      </c>
      <c r="BJ944" s="82">
        <f t="shared" ca="1" si="702"/>
        <v>1.289037698583609E-46</v>
      </c>
      <c r="BK944" s="82">
        <f t="shared" ca="1" si="703"/>
        <v>4.3138412053072343E-46</v>
      </c>
      <c r="BL944" s="82">
        <f t="shared" ca="1" si="704"/>
        <v>2.031626265954428E-46</v>
      </c>
      <c r="BM944" s="82">
        <f t="shared" ca="1" si="694"/>
        <v>8.7461258218560718E-46</v>
      </c>
      <c r="BN944" s="10">
        <f ca="1">BN943+BI944-INDIRECT(ADDRESS(MAX($D944-'key variables'!$B$9*30,34),scenario!BI$4),TRUE)</f>
        <v>9439390.0751690175</v>
      </c>
      <c r="BO944" s="10">
        <f ca="1">BO943+BJ944-INDIRECT(ADDRESS(MAX($D944-'key variables'!$B$9*30,34),scenario!BJ$4),TRUE)</f>
        <v>10895583.360992203</v>
      </c>
      <c r="BP944" s="10">
        <f ca="1">BP943+BK944-INDIRECT(ADDRESS(MAX($D944-'key variables'!$B$9*30,34),scenario!BK$4),TRUE)</f>
        <v>32531162.537994072</v>
      </c>
      <c r="BQ944" s="10">
        <f ca="1">BQ943+BL944-INDIRECT(ADDRESS(MAX($D944-'key variables'!$B$9*30,34),scenario!BL$4),TRUE)</f>
        <v>14415841.516535141</v>
      </c>
      <c r="BR944" s="10">
        <f t="shared" ca="1" si="724"/>
        <v>67281977.490690395</v>
      </c>
      <c r="BS944" s="82">
        <f t="shared" ca="1" si="705"/>
        <v>-2.3433848477536824E-9</v>
      </c>
      <c r="BT944" s="82">
        <f t="shared" ca="1" si="706"/>
        <v>-3.4288309057018498E-10</v>
      </c>
      <c r="BU944" s="82">
        <f t="shared" ca="1" si="707"/>
        <v>-4.2578247660364599E-9</v>
      </c>
      <c r="BV944" s="82">
        <f t="shared" ca="1" si="708"/>
        <v>-2.9943922343414556E-9</v>
      </c>
      <c r="BW944" s="82">
        <f t="shared" ca="1" si="725"/>
        <v>-9.9384849387017825E-9</v>
      </c>
      <c r="BX944" s="10">
        <f t="shared" ca="1" si="709"/>
        <v>-1.8625994260191893E-12</v>
      </c>
      <c r="BY944" s="10">
        <f t="shared" ca="1" si="710"/>
        <v>2.8902850229962428E-12</v>
      </c>
      <c r="BZ944" s="10">
        <f t="shared" ca="1" si="711"/>
        <v>-3.5034723983035463E-11</v>
      </c>
      <c r="CA944" s="10">
        <f t="shared" ca="1" si="712"/>
        <v>-2.0257049910634696E-11</v>
      </c>
      <c r="CB944" s="10">
        <v>0</v>
      </c>
      <c r="CC944" s="82">
        <f t="shared" ca="1" si="713"/>
        <v>3.9725652202851362E-13</v>
      </c>
      <c r="CD944" s="82">
        <f t="shared" ca="1" si="714"/>
        <v>3.4270724516460853E-13</v>
      </c>
      <c r="CE944" s="82">
        <f t="shared" ca="1" si="715"/>
        <v>1.8915613015532971E-10</v>
      </c>
      <c r="CF944" s="82">
        <f t="shared" ca="1" si="716"/>
        <v>3.7028113764059381E-11</v>
      </c>
      <c r="CG944" s="82">
        <f t="shared" ca="1" si="726"/>
        <v>2.269242076865822E-10</v>
      </c>
      <c r="CH944" s="13" t="str">
        <f t="shared" ca="1" si="679"/>
        <v/>
      </c>
      <c r="CI944" s="81">
        <f t="shared" ca="1" si="688"/>
        <v>0.1131775965863165</v>
      </c>
      <c r="CJ944" s="81">
        <f t="shared" ca="1" si="689"/>
        <v>0.13063724757458739</v>
      </c>
      <c r="CK944" s="81">
        <f t="shared" ca="1" si="690"/>
        <v>0.39004625943939081</v>
      </c>
      <c r="CL944" s="81">
        <f t="shared" ca="1" si="691"/>
        <v>0.17284488538116416</v>
      </c>
      <c r="CM944" s="89">
        <f t="shared" ca="1" si="680"/>
        <v>0.80670598898145884</v>
      </c>
    </row>
    <row r="945" spans="1:91" x14ac:dyDescent="0.3">
      <c r="A945">
        <v>880</v>
      </c>
      <c r="B945" s="3">
        <f t="shared" si="693"/>
        <v>2.6333333333333333</v>
      </c>
      <c r="C945" s="3">
        <f t="shared" si="681"/>
        <v>29.333333333333332</v>
      </c>
      <c r="D945" s="4">
        <f t="shared" ca="1" si="717"/>
        <v>945</v>
      </c>
      <c r="E945" s="58">
        <f>(0.5*(COS(B945*2*PI())+1)*('key variables'!$B$4-'key variables'!$B$6)+'key variables'!$B$6)/'key variables'!$B$4</f>
        <v>1</v>
      </c>
      <c r="F945" s="10">
        <f t="shared" ca="1" si="682"/>
        <v>11689222.907461114</v>
      </c>
      <c r="G945" s="10">
        <f t="shared" ca="1" si="683"/>
        <v>13492492.798713122</v>
      </c>
      <c r="H945" s="10">
        <f t="shared" ca="1" si="684"/>
        <v>40309474.521088287</v>
      </c>
      <c r="I945" s="10">
        <f t="shared" ca="1" si="685"/>
        <v>17912154.249750931</v>
      </c>
      <c r="J945" s="10">
        <f t="shared" ca="1" si="718"/>
        <v>83403344.477013454</v>
      </c>
      <c r="K945" s="82">
        <f t="shared" ca="1" si="695"/>
        <v>2249832.832292099</v>
      </c>
      <c r="L945" s="82">
        <f t="shared" ca="1" si="696"/>
        <v>2596909.4377209195</v>
      </c>
      <c r="M945" s="82">
        <f t="shared" ca="1" si="697"/>
        <v>7778311.98309422</v>
      </c>
      <c r="N945" s="82">
        <f t="shared" ca="1" si="698"/>
        <v>3496312.733215793</v>
      </c>
      <c r="O945" s="82">
        <f t="shared" ca="1" si="719"/>
        <v>16121366.986323033</v>
      </c>
      <c r="P945" s="10">
        <f ca="1">IF(IF($A945&gt;='key variables'!$B$26,K945*SUMPRODUCT(Z945:AC945,'control variables'!$O$3:$R$3)/J945+F$65*'key variables'!$B$25/scenario!J$65,K945*SUMPRODUCT(Z945:AC945,'control variables'!$O$7:$R$7)/J945+F$65*'key variables'!$B$25/scenario!J$65)&lt;'key variables'!$B$28,0,IF($A945&gt;='key variables'!$B$26,K945*SUMPRODUCT(Z945:AC945,'control variables'!$O$3:$R$3)/J945+F$65*'key variables'!$B$25/scenario!J$65,K945*SUMPRODUCT(Z945:AC945,'control variables'!$O$7:$R$7)/J945+F$65*'key variables'!$B$25/scenario!J$65))</f>
        <v>1.3538215009695451E-47</v>
      </c>
      <c r="Q945" s="10">
        <f ca="1">IF(IF($A945&gt;='key variables'!$B$26,L945*SUMPRODUCT(Z945:AC945,'control variables'!$O$4:$R$4)/J945+G$65*'key variables'!$B$25/scenario!J$65,L945*SUMPRODUCT(Z945:AC945,'control variables'!$O$7:$R$7)/J945+G$65*'key variables'!$B$25/scenario!J$65)&lt;'key variables'!$B$28,0,IF($A945&gt;='key variables'!$B$26,L945*SUMPRODUCT(Z945:AC945,'control variables'!$O$4:$R$4)/J945+G$65*'key variables'!$B$25/scenario!J$65,L945*SUMPRODUCT(Z945:AC945,'control variables'!$O$7:$R$7)/J945+G$65*'key variables'!$B$25/scenario!J$65))</f>
        <v>1.5626724716589331E-47</v>
      </c>
      <c r="R945" s="10">
        <f ca="1">IF(IF($A945&gt;='key variables'!$B$26,M945*SUMPRODUCT(Z945:AC945,'control variables'!$O$5:$R$5)/J945+H$65*'key variables'!$B$25/scenario!J$65,M945*SUMPRODUCT(Z945:AC945,'control variables'!$O$7:$R$7)/J945+H$65*'key variables'!$B$25/scenario!J$65)&lt;'key variables'!$B$28,0,IF($A945&gt;='key variables'!$B$26,M945*SUMPRODUCT(Z945:AC945,'control variables'!$O$5:$R$5)/J945+H$65*'key variables'!$B$25/scenario!J$65,M945*SUMPRODUCT(Z945:AC945,'control variables'!$O$7:$R$7)/J945+H$65*'key variables'!$B$25/scenario!J$65))</f>
        <v>4.6805459733796048E-47</v>
      </c>
      <c r="S945" s="10">
        <f ca="1">IF(IF($A945&gt;='key variables'!$B$26,N945*SUMPRODUCT(Z945:AC945,'control variables'!$O$6:$R$6)/J945+I$65*'key variables'!$B$25/scenario!J$65,N945*SUMPRODUCT(Z945:AC945,'control variables'!$O$7:$R$7)/J945+I$65*'key variables'!$B$25/scenario!J$65)&lt;'key variables'!$B$28,0,IF($A945&gt;='key variables'!$B$26,N945*SUMPRODUCT(Z945:AC945,'control variables'!$O$6:$R$6)/J945+I$65*'key variables'!$B$25/scenario!J$65,N945*SUMPRODUCT(Z945:AC945,'control variables'!$O$7:$R$7)/J945+I$65*'key variables'!$B$25/scenario!J$65))</f>
        <v>2.1038822460061759E-47</v>
      </c>
      <c r="T945" s="10">
        <f t="shared" ca="1" si="692"/>
        <v>9.7009221920142577E-47</v>
      </c>
      <c r="U945" s="82">
        <f ca="1">SUMPRODUCT(P915:P944,'control variables'!AD$7:AD$36)</f>
        <v>2.8703520359478044E-47</v>
      </c>
      <c r="V945" s="82">
        <f ca="1">SUMPRODUCT(Q915:Q944,'control variables'!AE$7:AE$36)</f>
        <v>3.3131547307629206E-47</v>
      </c>
      <c r="W945" s="82">
        <f ca="1">SUMPRODUCT(R915:R944,'control variables'!AF$7:AF$36)</f>
        <v>9.9236233539030406E-47</v>
      </c>
      <c r="X945" s="82">
        <f ca="1">SUMPRODUCT(S915:S944,'control variables'!AG$7:AG$36)</f>
        <v>4.4606195749539314E-47</v>
      </c>
      <c r="Y945" s="82">
        <f t="shared" ca="1" si="686"/>
        <v>2.0567749695567698E-46</v>
      </c>
      <c r="Z945" s="10">
        <f ca="1">IF($A945&gt;='key variables'!$B$26,SUMPRODUCT(P915:P944,'control variables'!V$7:V$36)*$E945,SUMPRODUCT(P915:P944,'control variables'!Z$7:Z$36)*$E945)</f>
        <v>7.003949547302233E-47</v>
      </c>
      <c r="AA945" s="10">
        <f ca="1">IF($A945&gt;='key variables'!$B$26,SUMPRODUCT(Q915:Q944,'control variables'!W$7:W$36)*$E945,SUMPRODUCT(Q915:Q944,'control variables'!AA$7:AA$36)*$E945)</f>
        <v>8.0844329497049842E-47</v>
      </c>
      <c r="AB945" s="10">
        <f ca="1">IF($A945&gt;='key variables'!$B$26,SUMPRODUCT(R915:R944,'control variables'!X$7:X$36)*$E945,SUMPRODUCT(R915:R944,'control variables'!AB$7:AB$36)*$E945)</f>
        <v>2.4214645599809264E-46</v>
      </c>
      <c r="AC945" s="10">
        <f ca="1">IF($A945&gt;='key variables'!$B$26,SUMPRODUCT(S915:S944,'control variables'!Y$7:Y$36)*$E945,SUMPRODUCT(S915:S944,'control variables'!AC$7:AC$36)*$E945)</f>
        <v>1.0884363332935162E-46</v>
      </c>
      <c r="AD945" s="10">
        <f t="shared" ca="1" si="687"/>
        <v>5.0187391429751649E-46</v>
      </c>
      <c r="AE945" s="82">
        <f ca="1">SUMPRODUCT(P915:P944,'control variables'!AL$7:AL$36)</f>
        <v>9.5362318228421902E-47</v>
      </c>
      <c r="AF945" s="82">
        <f ca="1">SUMPRODUCT(Q915:Q944,'control variables'!AM$7:AM$36)</f>
        <v>1.0978583652121555E-46</v>
      </c>
      <c r="AG945" s="82">
        <f ca="1">SUMPRODUCT(R915:R944,'control variables'!AN$7:AN$36)</f>
        <v>3.1302827289639894E-46</v>
      </c>
      <c r="AH945" s="82">
        <f ca="1">SUMPRODUCT(S915:S944,'control variables'!AO$7:AO$36)</f>
        <v>1.3553813716386147E-46</v>
      </c>
      <c r="AI945" s="82">
        <f t="shared" ca="1" si="699"/>
        <v>6.5371456480989788E-46</v>
      </c>
      <c r="AJ945" s="10">
        <f ca="1">SUMPRODUCT(P915:P944,'control variables'!AP$7:AP$36)</f>
        <v>9.1119065974020104E-50</v>
      </c>
      <c r="AK945" s="10">
        <f ca="1">SUMPRODUCT(Q915:Q944,'control variables'!AQ$7:AQ$36)</f>
        <v>2.6293949375693684E-49</v>
      </c>
      <c r="AL945" s="10">
        <f ca="1">SUMPRODUCT(R915:R944,'control variables'!AR$7:AR$36)</f>
        <v>9.4507357957614046E-48</v>
      </c>
      <c r="AM945" s="10">
        <f ca="1">SUMPRODUCT(S915:S944,'control variables'!AS$7:AS$36)</f>
        <v>7.0800982639925899E-48</v>
      </c>
      <c r="AN945" s="10">
        <f t="shared" ca="1" si="720"/>
        <v>1.6884892619484951E-47</v>
      </c>
      <c r="AO945" s="82">
        <f ca="1">SUMPRODUCT(P915:P944,'control variables'!AX$7:AX$36)</f>
        <v>1.2390802432249685E-49</v>
      </c>
      <c r="AP945" s="82">
        <f ca="1">SUMPRODUCT(Q915:Q944,'control variables'!AY$7:AY$36)</f>
        <v>2.8604606809353242E-49</v>
      </c>
      <c r="AQ945" s="82">
        <f ca="1">SUMPRODUCT(R915:R944,'control variables'!AZ$7:AZ$36)</f>
        <v>2.5703116868660123E-48</v>
      </c>
      <c r="AR945" s="82">
        <f ca="1">SUMPRODUCT(S915:S944,'control variables'!BA$7:BA$36)</f>
        <v>1.9255706333745611E-48</v>
      </c>
      <c r="AS945" s="82">
        <f t="shared" ca="1" si="721"/>
        <v>4.9058364126566024E-48</v>
      </c>
      <c r="AT945" s="10">
        <f ca="1">SUMPRODUCT(P915:P944,'control variables'!AT$7:AT$36)</f>
        <v>-1.0935366671605019E-49</v>
      </c>
      <c r="AU945" s="10">
        <f ca="1">SUMPRODUCT(Q915:Q944,'control variables'!AU$7:AU$36)</f>
        <v>1.1862467134455912E-49</v>
      </c>
      <c r="AV945" s="10">
        <f ca="1">SUMPRODUCT(R915:R944,'control variables'!AV$7:AV$36)</f>
        <v>5.1080734095920912E-47</v>
      </c>
      <c r="AW945" s="10">
        <f ca="1">SUMPRODUCT(S915:S944,'control variables'!AW$7:AW$36)</f>
        <v>3.8267561871552639E-47</v>
      </c>
      <c r="AX945" s="10">
        <f t="shared" ca="1" si="700"/>
        <v>8.9357566972102066E-47</v>
      </c>
      <c r="AY945" s="82">
        <f ca="1">SUMPRODUCT(P915:P944,'control variables'!BB$7:BB$36)</f>
        <v>3.9634846907451362E-49</v>
      </c>
      <c r="AZ945" s="82">
        <f ca="1">SUMPRODUCT(Q915:Q944,'control variables'!BC$7:BC$36)</f>
        <v>1.0106878893429716E-48</v>
      </c>
      <c r="BA945" s="82">
        <f ca="1">SUMPRODUCT(R915:R944,'control variables'!BD$7:BD$36)</f>
        <v>7.0751258907217082E-48</v>
      </c>
      <c r="BB945" s="82">
        <f ca="1">SUMPRODUCT(S915:S944,'control variables'!BE$7:BE$36)</f>
        <v>1.0054258949477963E-48</v>
      </c>
      <c r="BC945" s="82">
        <f t="shared" ca="1" si="722"/>
        <v>9.4875881440869892E-48</v>
      </c>
      <c r="BD945" s="10">
        <f ca="1">SUMPRODUCT(P915:P944,'control variables'!BF$7:BF$36)</f>
        <v>8.2912647466482926E-50</v>
      </c>
      <c r="BE945" s="10">
        <f ca="1">SUMPRODUCT(Q915:Q944,'control variables'!BG$7:BG$36)</f>
        <v>9.5703393435135947E-50</v>
      </c>
      <c r="BF945" s="10">
        <f ca="1">SUMPRODUCT(R915:R944,'control variables'!BH$7:BH$36)</f>
        <v>2.8665260373215135E-48</v>
      </c>
      <c r="BG945" s="10">
        <f ca="1">SUMPRODUCT(S915:S944,'control variables'!BI$7:BI$36)</f>
        <v>6.4424463213642837E-48</v>
      </c>
      <c r="BH945" s="10">
        <f t="shared" ca="1" si="723"/>
        <v>9.4875883995874156E-48</v>
      </c>
      <c r="BI945" s="82">
        <f t="shared" ca="1" si="701"/>
        <v>9.5649313030780367E-47</v>
      </c>
      <c r="BJ945" s="82">
        <f t="shared" ca="1" si="702"/>
        <v>1.1091514908190307E-46</v>
      </c>
      <c r="BK945" s="82">
        <f t="shared" ca="1" si="703"/>
        <v>3.7118413288304158E-46</v>
      </c>
      <c r="BL945" s="82">
        <f t="shared" ca="1" si="704"/>
        <v>1.7481112493036189E-46</v>
      </c>
      <c r="BM945" s="82">
        <f t="shared" ca="1" si="694"/>
        <v>7.5255971992608686E-46</v>
      </c>
      <c r="BN945" s="10">
        <f ca="1">BN944+BI945-INDIRECT(ADDRESS(MAX($D945-'key variables'!$B$9*30,34),scenario!BI$4),TRUE)</f>
        <v>9439390.0751690175</v>
      </c>
      <c r="BO945" s="10">
        <f ca="1">BO944+BJ945-INDIRECT(ADDRESS(MAX($D945-'key variables'!$B$9*30,34),scenario!BJ$4),TRUE)</f>
        <v>10895583.360992203</v>
      </c>
      <c r="BP945" s="10">
        <f ca="1">BP944+BK945-INDIRECT(ADDRESS(MAX($D945-'key variables'!$B$9*30,34),scenario!BK$4),TRUE)</f>
        <v>32531162.537994072</v>
      </c>
      <c r="BQ945" s="10">
        <f ca="1">BQ944+BL945-INDIRECT(ADDRESS(MAX($D945-'key variables'!$B$9*30,34),scenario!BL$4),TRUE)</f>
        <v>14415841.516535141</v>
      </c>
      <c r="BR945" s="10">
        <f t="shared" ca="1" si="724"/>
        <v>67281977.490690395</v>
      </c>
      <c r="BS945" s="82">
        <f t="shared" ca="1" si="705"/>
        <v>-2.3433848477536824E-9</v>
      </c>
      <c r="BT945" s="82">
        <f t="shared" ca="1" si="706"/>
        <v>-3.4288309057018498E-10</v>
      </c>
      <c r="BU945" s="82">
        <f t="shared" ca="1" si="707"/>
        <v>-4.2578247660364599E-9</v>
      </c>
      <c r="BV945" s="82">
        <f t="shared" ca="1" si="708"/>
        <v>-2.9943922343414556E-9</v>
      </c>
      <c r="BW945" s="82">
        <f t="shared" ca="1" si="725"/>
        <v>-9.9384849387017825E-9</v>
      </c>
      <c r="BX945" s="10">
        <f t="shared" ca="1" si="709"/>
        <v>-1.8625994260191893E-12</v>
      </c>
      <c r="BY945" s="10">
        <f t="shared" ca="1" si="710"/>
        <v>2.8902850229962428E-12</v>
      </c>
      <c r="BZ945" s="10">
        <f t="shared" ca="1" si="711"/>
        <v>-3.5034723983035463E-11</v>
      </c>
      <c r="CA945" s="10">
        <f t="shared" ca="1" si="712"/>
        <v>-2.0257049910634696E-11</v>
      </c>
      <c r="CB945" s="10">
        <v>0</v>
      </c>
      <c r="CC945" s="82">
        <f t="shared" ca="1" si="713"/>
        <v>3.9725652202851362E-13</v>
      </c>
      <c r="CD945" s="82">
        <f t="shared" ca="1" si="714"/>
        <v>3.4270724516460853E-13</v>
      </c>
      <c r="CE945" s="82">
        <f t="shared" ca="1" si="715"/>
        <v>1.8915613015532971E-10</v>
      </c>
      <c r="CF945" s="82">
        <f t="shared" ca="1" si="716"/>
        <v>3.7028113764059381E-11</v>
      </c>
      <c r="CG945" s="82">
        <f t="shared" ca="1" si="726"/>
        <v>2.269242076865822E-10</v>
      </c>
      <c r="CH945" s="13" t="str">
        <f t="shared" ca="1" si="679"/>
        <v/>
      </c>
      <c r="CI945" s="81">
        <f t="shared" ca="1" si="688"/>
        <v>0.1131775965863165</v>
      </c>
      <c r="CJ945" s="81">
        <f t="shared" ca="1" si="689"/>
        <v>0.13063724757458739</v>
      </c>
      <c r="CK945" s="81">
        <f t="shared" ca="1" si="690"/>
        <v>0.39004625943939081</v>
      </c>
      <c r="CL945" s="81">
        <f t="shared" ca="1" si="691"/>
        <v>0.17284488538116416</v>
      </c>
      <c r="CM945" s="89">
        <f t="shared" ca="1" si="680"/>
        <v>0.80670598898145884</v>
      </c>
    </row>
    <row r="946" spans="1:91" x14ac:dyDescent="0.3">
      <c r="A946">
        <v>881</v>
      </c>
      <c r="B946" s="3">
        <f t="shared" si="693"/>
        <v>2.6361111111111111</v>
      </c>
      <c r="C946" s="3">
        <f t="shared" si="681"/>
        <v>29.366666666666667</v>
      </c>
      <c r="D946" s="4">
        <f t="shared" ca="1" si="717"/>
        <v>946</v>
      </c>
      <c r="E946" s="58">
        <f>(0.5*(COS(B946*2*PI())+1)*('key variables'!$B$4-'key variables'!$B$6)+'key variables'!$B$6)/'key variables'!$B$4</f>
        <v>1</v>
      </c>
      <c r="F946" s="10">
        <f t="shared" ca="1" si="682"/>
        <v>11689222.907461114</v>
      </c>
      <c r="G946" s="10">
        <f t="shared" ca="1" si="683"/>
        <v>13492492.798713122</v>
      </c>
      <c r="H946" s="10">
        <f t="shared" ca="1" si="684"/>
        <v>40309474.521088287</v>
      </c>
      <c r="I946" s="10">
        <f t="shared" ca="1" si="685"/>
        <v>17912154.249750931</v>
      </c>
      <c r="J946" s="10">
        <f t="shared" ca="1" si="718"/>
        <v>83403344.477013454</v>
      </c>
      <c r="K946" s="82">
        <f t="shared" ca="1" si="695"/>
        <v>2249832.832292099</v>
      </c>
      <c r="L946" s="82">
        <f t="shared" ca="1" si="696"/>
        <v>2596909.4377209195</v>
      </c>
      <c r="M946" s="82">
        <f t="shared" ca="1" si="697"/>
        <v>7778311.98309422</v>
      </c>
      <c r="N946" s="82">
        <f t="shared" ca="1" si="698"/>
        <v>3496312.733215793</v>
      </c>
      <c r="O946" s="82">
        <f t="shared" ca="1" si="719"/>
        <v>16121366.986323033</v>
      </c>
      <c r="P946" s="10">
        <f ca="1">IF(IF($A946&gt;='key variables'!$B$26,K946*SUMPRODUCT(Z946:AC946,'control variables'!$O$3:$R$3)/J946+F$65*'key variables'!$B$25/scenario!J$65,K946*SUMPRODUCT(Z946:AC946,'control variables'!$O$7:$R$7)/J946+F$65*'key variables'!$B$25/scenario!J$65)&lt;'key variables'!$B$28,0,IF($A946&gt;='key variables'!$B$26,K946*SUMPRODUCT(Z946:AC946,'control variables'!$O$3:$R$3)/J946+F$65*'key variables'!$B$25/scenario!J$65,K946*SUMPRODUCT(Z946:AC946,'control variables'!$O$7:$R$7)/J946+F$65*'key variables'!$B$25/scenario!J$65))</f>
        <v>1.1648946634789458E-47</v>
      </c>
      <c r="Q946" s="10">
        <f ca="1">IF(IF($A946&gt;='key variables'!$B$26,L946*SUMPRODUCT(Z946:AC946,'control variables'!$O$4:$R$4)/J946+G$65*'key variables'!$B$25/scenario!J$65,L946*SUMPRODUCT(Z946:AC946,'control variables'!$O$7:$R$7)/J946+G$65*'key variables'!$B$25/scenario!J$65)&lt;'key variables'!$B$28,0,IF($A946&gt;='key variables'!$B$26,L946*SUMPRODUCT(Z946:AC946,'control variables'!$O$4:$R$4)/J946+G$65*'key variables'!$B$25/scenario!J$65,L946*SUMPRODUCT(Z946:AC946,'control variables'!$O$7:$R$7)/J946+G$65*'key variables'!$B$25/scenario!J$65))</f>
        <v>1.344600319685642E-47</v>
      </c>
      <c r="R946" s="10">
        <f ca="1">IF(IF($A946&gt;='key variables'!$B$26,M946*SUMPRODUCT(Z946:AC946,'control variables'!$O$5:$R$5)/J946+H$65*'key variables'!$B$25/scenario!J$65,M946*SUMPRODUCT(Z946:AC946,'control variables'!$O$7:$R$7)/J946+H$65*'key variables'!$B$25/scenario!J$65)&lt;'key variables'!$B$28,0,IF($A946&gt;='key variables'!$B$26,M946*SUMPRODUCT(Z946:AC946,'control variables'!$O$5:$R$5)/J946+H$65*'key variables'!$B$25/scenario!J$65,M946*SUMPRODUCT(Z946:AC946,'control variables'!$O$7:$R$7)/J946+H$65*'key variables'!$B$25/scenario!J$65))</f>
        <v>4.0273721629129479E-47</v>
      </c>
      <c r="S946" s="10">
        <f ca="1">IF(IF($A946&gt;='key variables'!$B$26,N946*SUMPRODUCT(Z946:AC946,'control variables'!$O$6:$R$6)/J946+I$65*'key variables'!$B$25/scenario!J$65,N946*SUMPRODUCT(Z946:AC946,'control variables'!$O$7:$R$7)/J946+I$65*'key variables'!$B$25/scenario!J$65)&lt;'key variables'!$B$28,0,IF($A946&gt;='key variables'!$B$26,N946*SUMPRODUCT(Z946:AC946,'control variables'!$O$6:$R$6)/J946+I$65*'key variables'!$B$25/scenario!J$65,N946*SUMPRODUCT(Z946:AC946,'control variables'!$O$7:$R$7)/J946+I$65*'key variables'!$B$25/scenario!J$65))</f>
        <v>1.8102838514571836E-47</v>
      </c>
      <c r="T946" s="10">
        <f t="shared" ca="1" si="692"/>
        <v>8.3471509975347185E-47</v>
      </c>
      <c r="U946" s="82">
        <f ca="1">SUMPRODUCT(P916:P945,'control variables'!AD$7:AD$36)</f>
        <v>2.4697921894333563E-47</v>
      </c>
      <c r="V946" s="82">
        <f ca="1">SUMPRODUCT(Q916:Q945,'control variables'!AE$7:AE$36)</f>
        <v>2.8508014257284071E-47</v>
      </c>
      <c r="W946" s="82">
        <f ca="1">SUMPRODUCT(R916:R945,'control variables'!AF$7:AF$36)</f>
        <v>8.5387740400473525E-47</v>
      </c>
      <c r="X946" s="82">
        <f ca="1">SUMPRODUCT(S916:S945,'control variables'!AG$7:AG$36)</f>
        <v>3.8381366634761776E-47</v>
      </c>
      <c r="Y946" s="82">
        <f t="shared" ca="1" si="686"/>
        <v>1.7697504318685294E-46</v>
      </c>
      <c r="Z946" s="10">
        <f ca="1">IF($A946&gt;='key variables'!$B$26,SUMPRODUCT(P916:P945,'control variables'!V$7:V$36)*$E946,SUMPRODUCT(P916:P945,'control variables'!Z$7:Z$36)*$E946)</f>
        <v>6.026542971200522E-47</v>
      </c>
      <c r="AA946" s="10">
        <f ca="1">IF($A946&gt;='key variables'!$B$26,SUMPRODUCT(Q916:Q945,'control variables'!W$7:W$36)*$E946,SUMPRODUCT(Q916:Q945,'control variables'!AA$7:AA$36)*$E946)</f>
        <v>6.9562440791642757E-47</v>
      </c>
      <c r="AB946" s="10">
        <f ca="1">IF($A946&gt;='key variables'!$B$26,SUMPRODUCT(R916:R945,'control variables'!X$7:X$36)*$E946,SUMPRODUCT(R916:R945,'control variables'!AB$7:AB$36)*$E946)</f>
        <v>2.083547307902174E-46</v>
      </c>
      <c r="AC946" s="10">
        <f ca="1">IF($A946&gt;='key variables'!$B$26,SUMPRODUCT(S916:S945,'control variables'!Y$7:Y$36)*$E946,SUMPRODUCT(S916:S945,'control variables'!AC$7:AC$36)*$E946)</f>
        <v>9.3654420119800647E-47</v>
      </c>
      <c r="AD946" s="10">
        <f t="shared" ca="1" si="687"/>
        <v>4.3183702141366599E-46</v>
      </c>
      <c r="AE946" s="82">
        <f ca="1">SUMPRODUCT(P916:P945,'control variables'!AL$7:AL$36)</f>
        <v>8.2054432967502933E-47</v>
      </c>
      <c r="AF946" s="82">
        <f ca="1">SUMPRODUCT(Q916:Q945,'control variables'!AM$7:AM$36)</f>
        <v>9.4465138127550636E-47</v>
      </c>
      <c r="AG946" s="82">
        <f ca="1">SUMPRODUCT(R916:R945,'control variables'!AN$7:AN$36)</f>
        <v>2.6934493532116637E-46</v>
      </c>
      <c r="AH946" s="82">
        <f ca="1">SUMPRODUCT(S916:S945,'control variables'!AO$7:AO$36)</f>
        <v>1.1662368529897609E-46</v>
      </c>
      <c r="AI946" s="82">
        <f t="shared" ca="1" si="699"/>
        <v>5.6248819171519605E-46</v>
      </c>
      <c r="AJ946" s="10">
        <f ca="1">SUMPRODUCT(P916:P945,'control variables'!AP$7:AP$36)</f>
        <v>7.8403329846886394E-50</v>
      </c>
      <c r="AK946" s="10">
        <f ca="1">SUMPRODUCT(Q916:Q945,'control variables'!AQ$7:AQ$36)</f>
        <v>2.2624608404871373E-49</v>
      </c>
      <c r="AL946" s="10">
        <f ca="1">SUMPRODUCT(R916:R945,'control variables'!AR$7:AR$36)</f>
        <v>8.1318783063702932E-48</v>
      </c>
      <c r="AM946" s="10">
        <f ca="1">SUMPRODUCT(S916:S945,'control variables'!AS$7:AS$36)</f>
        <v>6.0920650755841814E-48</v>
      </c>
      <c r="AN946" s="10">
        <f t="shared" ca="1" si="720"/>
        <v>1.4528592795850074E-47</v>
      </c>
      <c r="AO946" s="82">
        <f ca="1">SUMPRODUCT(P916:P945,'control variables'!AX$7:AX$36)</f>
        <v>1.0661656369922217E-49</v>
      </c>
      <c r="AP946" s="82">
        <f ca="1">SUMPRODUCT(Q916:Q945,'control variables'!AY$7:AY$36)</f>
        <v>2.461281180662731E-49</v>
      </c>
      <c r="AQ946" s="82">
        <f ca="1">SUMPRODUCT(R916:R945,'control variables'!AZ$7:AZ$36)</f>
        <v>2.2116227031137556E-48</v>
      </c>
      <c r="AR946" s="82">
        <f ca="1">SUMPRODUCT(S916:S945,'control variables'!BA$7:BA$36)</f>
        <v>1.6568557622725036E-48</v>
      </c>
      <c r="AS946" s="82">
        <f t="shared" ca="1" si="721"/>
        <v>4.2212231471517545E-48</v>
      </c>
      <c r="AT946" s="10">
        <f ca="1">SUMPRODUCT(P916:P945,'control variables'!AT$7:AT$36)</f>
        <v>-9.4093277952931371E-50</v>
      </c>
      <c r="AU946" s="10">
        <f ca="1">SUMPRODUCT(Q916:Q945,'control variables'!AU$7:AU$36)</f>
        <v>1.0207050671544135E-49</v>
      </c>
      <c r="AV946" s="10">
        <f ca="1">SUMPRODUCT(R916:R945,'control variables'!AV$7:AV$36)</f>
        <v>4.3952378147570788E-47</v>
      </c>
      <c r="AW946" s="10">
        <f ca="1">SUMPRODUCT(S916:S945,'control variables'!AW$7:AW$36)</f>
        <v>3.2927294016676176E-47</v>
      </c>
      <c r="AX946" s="10">
        <f t="shared" ca="1" si="700"/>
        <v>7.6887649393009479E-47</v>
      </c>
      <c r="AY946" s="82">
        <f ca="1">SUMPRODUCT(P916:P945,'control variables'!BB$7:BB$36)</f>
        <v>3.4103773368372389E-49</v>
      </c>
      <c r="AZ946" s="82">
        <f ca="1">SUMPRODUCT(Q916:Q945,'control variables'!BC$7:BC$36)</f>
        <v>8.6964561273053106E-49</v>
      </c>
      <c r="BA946" s="82">
        <f ca="1">SUMPRODUCT(R916:R945,'control variables'!BD$7:BD$36)</f>
        <v>6.0877866008488266E-48</v>
      </c>
      <c r="BB946" s="82">
        <f ca="1">SUMPRODUCT(S916:S945,'control variables'!BE$7:BE$36)</f>
        <v>8.6511793372276962E-49</v>
      </c>
      <c r="BC946" s="82">
        <f t="shared" ca="1" si="722"/>
        <v>8.1635878809858515E-48</v>
      </c>
      <c r="BD946" s="10">
        <f ca="1">SUMPRODUCT(P916:P945,'control variables'!BF$7:BF$36)</f>
        <v>7.1342123388827651E-50</v>
      </c>
      <c r="BE946" s="10">
        <f ca="1">SUMPRODUCT(Q916:Q945,'control variables'!BG$7:BG$36)</f>
        <v>8.2347910865336292E-50</v>
      </c>
      <c r="BF946" s="10">
        <f ca="1">SUMPRODUCT(R916:R945,'control variables'!BH$7:BH$36)</f>
        <v>2.4665001118743488E-48</v>
      </c>
      <c r="BG946" s="10">
        <f ca="1">SUMPRODUCT(S916:S945,'control variables'!BI$7:BI$36)</f>
        <v>5.5433979547024828E-48</v>
      </c>
      <c r="BH946" s="10">
        <f t="shared" ca="1" si="723"/>
        <v>8.1635881008309953E-48</v>
      </c>
      <c r="BI946" s="82">
        <f t="shared" ca="1" si="701"/>
        <v>8.2301377423233725E-47</v>
      </c>
      <c r="BJ946" s="82">
        <f t="shared" ca="1" si="702"/>
        <v>9.5436854246996622E-47</v>
      </c>
      <c r="BK946" s="82">
        <f t="shared" ca="1" si="703"/>
        <v>3.1938510006958601E-46</v>
      </c>
      <c r="BL946" s="82">
        <f t="shared" ca="1" si="704"/>
        <v>1.5041609724937504E-46</v>
      </c>
      <c r="BM946" s="82">
        <f t="shared" ca="1" si="694"/>
        <v>6.4753942898919137E-46</v>
      </c>
      <c r="BN946" s="10">
        <f ca="1">BN945+BI946-INDIRECT(ADDRESS(MAX($D946-'key variables'!$B$9*30,34),scenario!BI$4),TRUE)</f>
        <v>9439390.0751690175</v>
      </c>
      <c r="BO946" s="10">
        <f ca="1">BO945+BJ946-INDIRECT(ADDRESS(MAX($D946-'key variables'!$B$9*30,34),scenario!BJ$4),TRUE)</f>
        <v>10895583.360992203</v>
      </c>
      <c r="BP946" s="10">
        <f ca="1">BP945+BK946-INDIRECT(ADDRESS(MAX($D946-'key variables'!$B$9*30,34),scenario!BK$4),TRUE)</f>
        <v>32531162.537994072</v>
      </c>
      <c r="BQ946" s="10">
        <f ca="1">BQ945+BL946-INDIRECT(ADDRESS(MAX($D946-'key variables'!$B$9*30,34),scenario!BL$4),TRUE)</f>
        <v>14415841.516535141</v>
      </c>
      <c r="BR946" s="10">
        <f t="shared" ca="1" si="724"/>
        <v>67281977.490690395</v>
      </c>
      <c r="BS946" s="82">
        <f t="shared" ca="1" si="705"/>
        <v>-2.3433848477536824E-9</v>
      </c>
      <c r="BT946" s="82">
        <f t="shared" ca="1" si="706"/>
        <v>-3.4288309057018498E-10</v>
      </c>
      <c r="BU946" s="82">
        <f t="shared" ca="1" si="707"/>
        <v>-4.2578247660364599E-9</v>
      </c>
      <c r="BV946" s="82">
        <f t="shared" ca="1" si="708"/>
        <v>-2.9943922343414556E-9</v>
      </c>
      <c r="BW946" s="82">
        <f t="shared" ca="1" si="725"/>
        <v>-9.9384849387017825E-9</v>
      </c>
      <c r="BX946" s="10">
        <f t="shared" ca="1" si="709"/>
        <v>-1.8625994260191893E-12</v>
      </c>
      <c r="BY946" s="10">
        <f t="shared" ca="1" si="710"/>
        <v>2.8902850229962428E-12</v>
      </c>
      <c r="BZ946" s="10">
        <f t="shared" ca="1" si="711"/>
        <v>-3.5034723983035463E-11</v>
      </c>
      <c r="CA946" s="10">
        <f t="shared" ca="1" si="712"/>
        <v>-2.0257049910634696E-11</v>
      </c>
      <c r="CB946" s="10">
        <v>0</v>
      </c>
      <c r="CC946" s="82">
        <f t="shared" ca="1" si="713"/>
        <v>3.9725652202851362E-13</v>
      </c>
      <c r="CD946" s="82">
        <f t="shared" ca="1" si="714"/>
        <v>3.4270724516460853E-13</v>
      </c>
      <c r="CE946" s="82">
        <f t="shared" ca="1" si="715"/>
        <v>1.8915613015532971E-10</v>
      </c>
      <c r="CF946" s="82">
        <f t="shared" ca="1" si="716"/>
        <v>3.7028113764059381E-11</v>
      </c>
      <c r="CG946" s="82">
        <f t="shared" ca="1" si="726"/>
        <v>2.269242076865822E-10</v>
      </c>
      <c r="CH946" s="13" t="str">
        <f t="shared" ca="1" si="679"/>
        <v/>
      </c>
      <c r="CI946" s="81">
        <f t="shared" ca="1" si="688"/>
        <v>0.1131775965863165</v>
      </c>
      <c r="CJ946" s="81">
        <f t="shared" ca="1" si="689"/>
        <v>0.13063724757458739</v>
      </c>
      <c r="CK946" s="81">
        <f t="shared" ca="1" si="690"/>
        <v>0.39004625943939081</v>
      </c>
      <c r="CL946" s="81">
        <f t="shared" ca="1" si="691"/>
        <v>0.17284488538116416</v>
      </c>
      <c r="CM946" s="89">
        <f t="shared" ca="1" si="680"/>
        <v>0.80670598898145884</v>
      </c>
    </row>
    <row r="947" spans="1:91" x14ac:dyDescent="0.3">
      <c r="A947">
        <v>882</v>
      </c>
      <c r="B947" s="3">
        <f t="shared" si="693"/>
        <v>2.6388888888888888</v>
      </c>
      <c r="C947" s="3">
        <f t="shared" si="681"/>
        <v>29.4</v>
      </c>
      <c r="D947" s="4">
        <f t="shared" ca="1" si="717"/>
        <v>947</v>
      </c>
      <c r="E947" s="58">
        <f>(0.5*(COS(B947*2*PI())+1)*('key variables'!$B$4-'key variables'!$B$6)+'key variables'!$B$6)/'key variables'!$B$4</f>
        <v>1</v>
      </c>
      <c r="F947" s="10">
        <f t="shared" ca="1" si="682"/>
        <v>11689222.907461114</v>
      </c>
      <c r="G947" s="10">
        <f t="shared" ca="1" si="683"/>
        <v>13492492.798713122</v>
      </c>
      <c r="H947" s="10">
        <f t="shared" ca="1" si="684"/>
        <v>40309474.521088287</v>
      </c>
      <c r="I947" s="10">
        <f t="shared" ca="1" si="685"/>
        <v>17912154.249750931</v>
      </c>
      <c r="J947" s="10">
        <f t="shared" ca="1" si="718"/>
        <v>83403344.477013454</v>
      </c>
      <c r="K947" s="82">
        <f t="shared" ca="1" si="695"/>
        <v>2249832.832292099</v>
      </c>
      <c r="L947" s="82">
        <f t="shared" ca="1" si="696"/>
        <v>2596909.4377209195</v>
      </c>
      <c r="M947" s="82">
        <f t="shared" ca="1" si="697"/>
        <v>7778311.98309422</v>
      </c>
      <c r="N947" s="82">
        <f t="shared" ca="1" si="698"/>
        <v>3496312.733215793</v>
      </c>
      <c r="O947" s="82">
        <f t="shared" ca="1" si="719"/>
        <v>16121366.986323033</v>
      </c>
      <c r="P947" s="10">
        <f ca="1">IF(IF($A947&gt;='key variables'!$B$26,K947*SUMPRODUCT(Z947:AC947,'control variables'!$O$3:$R$3)/J947+F$65*'key variables'!$B$25/scenario!J$65,K947*SUMPRODUCT(Z947:AC947,'control variables'!$O$7:$R$7)/J947+F$65*'key variables'!$B$25/scenario!J$65)&lt;'key variables'!$B$28,0,IF($A947&gt;='key variables'!$B$26,K947*SUMPRODUCT(Z947:AC947,'control variables'!$O$3:$R$3)/J947+F$65*'key variables'!$B$25/scenario!J$65,K947*SUMPRODUCT(Z947:AC947,'control variables'!$O$7:$R$7)/J947+F$65*'key variables'!$B$25/scenario!J$65))</f>
        <v>1.0023327122740484E-47</v>
      </c>
      <c r="Q947" s="10">
        <f ca="1">IF(IF($A947&gt;='key variables'!$B$26,L947*SUMPRODUCT(Z947:AC947,'control variables'!$O$4:$R$4)/J947+G$65*'key variables'!$B$25/scenario!J$65,L947*SUMPRODUCT(Z947:AC947,'control variables'!$O$7:$R$7)/J947+G$65*'key variables'!$B$25/scenario!J$65)&lt;'key variables'!$B$28,0,IF($A947&gt;='key variables'!$B$26,L947*SUMPRODUCT(Z947:AC947,'control variables'!$O$4:$R$4)/J947+G$65*'key variables'!$B$25/scenario!J$65,L947*SUMPRODUCT(Z947:AC947,'control variables'!$O$7:$R$7)/J947+G$65*'key variables'!$B$25/scenario!J$65))</f>
        <v>1.1569603051747694E-47</v>
      </c>
      <c r="R947" s="10">
        <f ca="1">IF(IF($A947&gt;='key variables'!$B$26,M947*SUMPRODUCT(Z947:AC947,'control variables'!$O$5:$R$5)/J947+H$65*'key variables'!$B$25/scenario!J$65,M947*SUMPRODUCT(Z947:AC947,'control variables'!$O$7:$R$7)/J947+H$65*'key variables'!$B$25/scenario!J$65)&lt;'key variables'!$B$28,0,IF($A947&gt;='key variables'!$B$26,M947*SUMPRODUCT(Z947:AC947,'control variables'!$O$5:$R$5)/J947+H$65*'key variables'!$B$25/scenario!J$65,M947*SUMPRODUCT(Z947:AC947,'control variables'!$O$7:$R$7)/J947+H$65*'key variables'!$B$25/scenario!J$65))</f>
        <v>3.465349262854182E-47</v>
      </c>
      <c r="S947" s="10">
        <f ca="1">IF(IF($A947&gt;='key variables'!$B$26,N947*SUMPRODUCT(Z947:AC947,'control variables'!$O$6:$R$6)/J947+I$65*'key variables'!$B$25/scenario!J$65,N947*SUMPRODUCT(Z947:AC947,'control variables'!$O$7:$R$7)/J947+I$65*'key variables'!$B$25/scenario!J$65)&lt;'key variables'!$B$28,0,IF($A947&gt;='key variables'!$B$26,N947*SUMPRODUCT(Z947:AC947,'control variables'!$O$6:$R$6)/J947+I$65*'key variables'!$B$25/scenario!J$65,N947*SUMPRODUCT(Z947:AC947,'control variables'!$O$7:$R$7)/J947+I$65*'key variables'!$B$25/scenario!J$65))</f>
        <v>1.5576573399331951E-47</v>
      </c>
      <c r="T947" s="10">
        <f t="shared" ca="1" si="692"/>
        <v>7.1822996202361946E-47</v>
      </c>
      <c r="U947" s="82">
        <f ca="1">SUMPRODUCT(P917:P946,'control variables'!AD$7:AD$36)</f>
        <v>2.125130779288473E-47</v>
      </c>
      <c r="V947" s="82">
        <f ca="1">SUMPRODUCT(Q917:Q946,'control variables'!AE$7:AE$36)</f>
        <v>2.4529698819902978E-47</v>
      </c>
      <c r="W947" s="82">
        <f ca="1">SUMPRODUCT(R917:R946,'control variables'!AF$7:AF$36)</f>
        <v>7.3471815189670873E-47</v>
      </c>
      <c r="X947" s="82">
        <f ca="1">SUMPRODUCT(S917:S946,'control variables'!AG$7:AG$36)</f>
        <v>3.3025217237164159E-47</v>
      </c>
      <c r="Y947" s="82">
        <f t="shared" ca="1" si="686"/>
        <v>1.5227803903962276E-46</v>
      </c>
      <c r="Z947" s="10">
        <f ca="1">IF($A947&gt;='key variables'!$B$26,SUMPRODUCT(P917:P946,'control variables'!V$7:V$36)*$E947,SUMPRODUCT(P917:P946,'control variables'!Z$7:Z$36)*$E947)</f>
        <v>5.1855342387090405E-47</v>
      </c>
      <c r="AA947" s="10">
        <f ca="1">IF($A947&gt;='key variables'!$B$26,SUMPRODUCT(Q917:Q946,'control variables'!W$7:W$36)*$E947,SUMPRODUCT(Q917:Q946,'control variables'!AA$7:AA$36)*$E947)</f>
        <v>5.9854948380360894E-47</v>
      </c>
      <c r="AB947" s="10">
        <f ca="1">IF($A947&gt;='key variables'!$B$26,SUMPRODUCT(R917:R946,'control variables'!X$7:X$36)*$E947,SUMPRODUCT(R917:R946,'control variables'!AB$7:AB$36)*$E947)</f>
        <v>1.7927866696924078E-46</v>
      </c>
      <c r="AC947" s="10">
        <f ca="1">IF($A947&gt;='key variables'!$B$26,SUMPRODUCT(S917:S946,'control variables'!Y$7:Y$36)*$E947,SUMPRODUCT(S917:S946,'control variables'!AC$7:AC$36)*$E947)</f>
        <v>8.0584873360808908E-47</v>
      </c>
      <c r="AD947" s="10">
        <f t="shared" ca="1" si="687"/>
        <v>3.7157383109750099E-46</v>
      </c>
      <c r="AE947" s="82">
        <f ca="1">SUMPRODUCT(P917:P946,'control variables'!AL$7:AL$36)</f>
        <v>7.0603673386913732E-47</v>
      </c>
      <c r="AF947" s="82">
        <f ca="1">SUMPRODUCT(Q917:Q946,'control variables'!AM$7:AM$36)</f>
        <v>8.1282455043577203E-47</v>
      </c>
      <c r="AG947" s="82">
        <f ca="1">SUMPRODUCT(R917:R946,'control variables'!AN$7:AN$36)</f>
        <v>2.3175764128875861E-46</v>
      </c>
      <c r="AH947" s="82">
        <f ca="1">SUMPRODUCT(S917:S946,'control variables'!AO$7:AO$36)</f>
        <v>1.0034875982005944E-46</v>
      </c>
      <c r="AI947" s="82">
        <f t="shared" ca="1" si="699"/>
        <v>4.8399252953930898E-46</v>
      </c>
      <c r="AJ947" s="10">
        <f ca="1">SUMPRODUCT(P917:P946,'control variables'!AP$7:AP$36)</f>
        <v>6.7462084530501246E-50</v>
      </c>
      <c r="AK947" s="10">
        <f ca="1">SUMPRODUCT(Q917:Q946,'control variables'!AQ$7:AQ$36)</f>
        <v>1.9467326804354283E-49</v>
      </c>
      <c r="AL947" s="10">
        <f ca="1">SUMPRODUCT(R917:R946,'control variables'!AR$7:AR$36)</f>
        <v>6.9970683996132363E-48</v>
      </c>
      <c r="AM947" s="10">
        <f ca="1">SUMPRODUCT(S917:S946,'control variables'!AS$7:AS$36)</f>
        <v>5.241912682751902E-48</v>
      </c>
      <c r="AN947" s="10">
        <f t="shared" ca="1" si="720"/>
        <v>1.2501116434939182E-47</v>
      </c>
      <c r="AO947" s="82">
        <f ca="1">SUMPRODUCT(P917:P946,'control variables'!AX$7:AX$36)</f>
        <v>9.1738139778946347E-50</v>
      </c>
      <c r="AP947" s="82">
        <f ca="1">SUMPRODUCT(Q917:Q946,'control variables'!AY$7:AY$36)</f>
        <v>2.1178074883741073E-49</v>
      </c>
      <c r="AQ947" s="82">
        <f ca="1">SUMPRODUCT(R917:R946,'control variables'!AZ$7:AZ$36)</f>
        <v>1.9029890444501452E-48</v>
      </c>
      <c r="AR947" s="82">
        <f ca="1">SUMPRODUCT(S917:S946,'control variables'!BA$7:BA$36)</f>
        <v>1.425640259253793E-48</v>
      </c>
      <c r="AS947" s="82">
        <f t="shared" ca="1" si="721"/>
        <v>3.6321481923202951E-48</v>
      </c>
      <c r="AT947" s="10">
        <f ca="1">SUMPRODUCT(P917:P946,'control variables'!AT$7:AT$36)</f>
        <v>-8.0962488243918534E-50</v>
      </c>
      <c r="AU947" s="10">
        <f ca="1">SUMPRODUCT(Q917:Q946,'control variables'!AU$7:AU$36)</f>
        <v>8.7826488563121373E-50</v>
      </c>
      <c r="AV947" s="10">
        <f ca="1">SUMPRODUCT(R917:R946,'control variables'!AV$7:AV$36)</f>
        <v>3.7818789784803125E-47</v>
      </c>
      <c r="AW947" s="10">
        <f ca="1">SUMPRODUCT(S917:S946,'control variables'!AW$7:AW$36)</f>
        <v>2.8332264671050734E-47</v>
      </c>
      <c r="AX947" s="10">
        <f t="shared" ca="1" si="700"/>
        <v>6.6157918456173064E-47</v>
      </c>
      <c r="AY947" s="82">
        <f ca="1">SUMPRODUCT(P917:P946,'control variables'!BB$7:BB$36)</f>
        <v>2.9344565419341865E-49</v>
      </c>
      <c r="AZ947" s="82">
        <f ca="1">SUMPRODUCT(Q917:Q946,'control variables'!BC$7:BC$36)</f>
        <v>7.4828589489986478E-49</v>
      </c>
      <c r="BA947" s="82">
        <f ca="1">SUMPRODUCT(R917:R946,'control variables'!BD$7:BD$36)</f>
        <v>5.2382312724747917E-48</v>
      </c>
      <c r="BB947" s="82">
        <f ca="1">SUMPRODUCT(S917:S946,'control variables'!BE$7:BE$36)</f>
        <v>7.4439005699929226E-49</v>
      </c>
      <c r="BC947" s="82">
        <f t="shared" ca="1" si="722"/>
        <v>7.0243528785673678E-48</v>
      </c>
      <c r="BD947" s="10">
        <f ca="1">SUMPRODUCT(P917:P946,'control variables'!BF$7:BF$36)</f>
        <v>6.1386274894722163E-50</v>
      </c>
      <c r="BE947" s="10">
        <f ca="1">SUMPRODUCT(Q917:Q946,'control variables'!BG$7:BG$36)</f>
        <v>7.0856196217131966E-50</v>
      </c>
      <c r="BF947" s="10">
        <f ca="1">SUMPRODUCT(R917:R946,'control variables'!BH$7:BH$36)</f>
        <v>2.1222981136988808E-48</v>
      </c>
      <c r="BG947" s="10">
        <f ca="1">SUMPRODUCT(S917:S946,'control variables'!BI$7:BI$36)</f>
        <v>4.7698124829222168E-48</v>
      </c>
      <c r="BH947" s="10">
        <f t="shared" ca="1" si="723"/>
        <v>7.0243530677329515E-48</v>
      </c>
      <c r="BI947" s="82">
        <f t="shared" ca="1" si="701"/>
        <v>7.0816156552863229E-47</v>
      </c>
      <c r="BJ947" s="82">
        <f t="shared" ca="1" si="702"/>
        <v>8.2118567427040189E-47</v>
      </c>
      <c r="BK947" s="82">
        <f t="shared" ca="1" si="703"/>
        <v>2.7481466234603655E-46</v>
      </c>
      <c r="BL947" s="82">
        <f t="shared" ca="1" si="704"/>
        <v>1.2942541454810947E-46</v>
      </c>
      <c r="BM947" s="82">
        <f t="shared" ca="1" si="694"/>
        <v>5.5717480087404945E-46</v>
      </c>
      <c r="BN947" s="10">
        <f ca="1">BN946+BI947-INDIRECT(ADDRESS(MAX($D947-'key variables'!$B$9*30,34),scenario!BI$4),TRUE)</f>
        <v>9439390.0751690175</v>
      </c>
      <c r="BO947" s="10">
        <f ca="1">BO946+BJ947-INDIRECT(ADDRESS(MAX($D947-'key variables'!$B$9*30,34),scenario!BJ$4),TRUE)</f>
        <v>10895583.360992203</v>
      </c>
      <c r="BP947" s="10">
        <f ca="1">BP946+BK947-INDIRECT(ADDRESS(MAX($D947-'key variables'!$B$9*30,34),scenario!BK$4),TRUE)</f>
        <v>32531162.537994072</v>
      </c>
      <c r="BQ947" s="10">
        <f ca="1">BQ946+BL947-INDIRECT(ADDRESS(MAX($D947-'key variables'!$B$9*30,34),scenario!BL$4),TRUE)</f>
        <v>14415841.516535141</v>
      </c>
      <c r="BR947" s="10">
        <f t="shared" ca="1" si="724"/>
        <v>67281977.490690395</v>
      </c>
      <c r="BS947" s="82">
        <f t="shared" ca="1" si="705"/>
        <v>-2.3433848477536824E-9</v>
      </c>
      <c r="BT947" s="82">
        <f t="shared" ca="1" si="706"/>
        <v>-3.4288309057018498E-10</v>
      </c>
      <c r="BU947" s="82">
        <f t="shared" ca="1" si="707"/>
        <v>-4.2578247660364599E-9</v>
      </c>
      <c r="BV947" s="82">
        <f t="shared" ca="1" si="708"/>
        <v>-2.9943922343414556E-9</v>
      </c>
      <c r="BW947" s="82">
        <f t="shared" ca="1" si="725"/>
        <v>-9.9384849387017825E-9</v>
      </c>
      <c r="BX947" s="10">
        <f t="shared" ca="1" si="709"/>
        <v>-1.8625994260191893E-12</v>
      </c>
      <c r="BY947" s="10">
        <f t="shared" ca="1" si="710"/>
        <v>2.8902850229962428E-12</v>
      </c>
      <c r="BZ947" s="10">
        <f t="shared" ca="1" si="711"/>
        <v>-3.5034723983035463E-11</v>
      </c>
      <c r="CA947" s="10">
        <f t="shared" ca="1" si="712"/>
        <v>-2.0257049910634696E-11</v>
      </c>
      <c r="CB947" s="10">
        <v>0</v>
      </c>
      <c r="CC947" s="82">
        <f t="shared" ca="1" si="713"/>
        <v>3.9725652202851362E-13</v>
      </c>
      <c r="CD947" s="82">
        <f t="shared" ca="1" si="714"/>
        <v>3.4270724516460853E-13</v>
      </c>
      <c r="CE947" s="82">
        <f t="shared" ca="1" si="715"/>
        <v>1.8915613015532971E-10</v>
      </c>
      <c r="CF947" s="82">
        <f t="shared" ca="1" si="716"/>
        <v>3.7028113764059381E-11</v>
      </c>
      <c r="CG947" s="82">
        <f t="shared" ca="1" si="726"/>
        <v>2.269242076865822E-10</v>
      </c>
      <c r="CH947" s="13" t="str">
        <f t="shared" ca="1" si="679"/>
        <v/>
      </c>
      <c r="CI947" s="81">
        <f t="shared" ca="1" si="688"/>
        <v>0.1131775965863165</v>
      </c>
      <c r="CJ947" s="81">
        <f t="shared" ca="1" si="689"/>
        <v>0.13063724757458739</v>
      </c>
      <c r="CK947" s="81">
        <f t="shared" ca="1" si="690"/>
        <v>0.39004625943939081</v>
      </c>
      <c r="CL947" s="81">
        <f t="shared" ca="1" si="691"/>
        <v>0.17284488538116416</v>
      </c>
      <c r="CM947" s="89">
        <f t="shared" ca="1" si="680"/>
        <v>0.80670598898145884</v>
      </c>
    </row>
    <row r="948" spans="1:91" x14ac:dyDescent="0.3">
      <c r="A948">
        <v>883</v>
      </c>
      <c r="B948" s="3">
        <f t="shared" si="693"/>
        <v>2.6416666666666666</v>
      </c>
      <c r="C948" s="3">
        <f t="shared" si="681"/>
        <v>29.433333333333334</v>
      </c>
      <c r="D948" s="4">
        <f t="shared" ca="1" si="717"/>
        <v>948</v>
      </c>
      <c r="E948" s="58">
        <f>(0.5*(COS(B948*2*PI())+1)*('key variables'!$B$4-'key variables'!$B$6)+'key variables'!$B$6)/'key variables'!$B$4</f>
        <v>1</v>
      </c>
      <c r="F948" s="10">
        <f t="shared" ca="1" si="682"/>
        <v>11689222.907461114</v>
      </c>
      <c r="G948" s="10">
        <f t="shared" ca="1" si="683"/>
        <v>13492492.798713122</v>
      </c>
      <c r="H948" s="10">
        <f t="shared" ca="1" si="684"/>
        <v>40309474.521088287</v>
      </c>
      <c r="I948" s="10">
        <f t="shared" ca="1" si="685"/>
        <v>17912154.249750931</v>
      </c>
      <c r="J948" s="10">
        <f t="shared" ca="1" si="718"/>
        <v>83403344.477013454</v>
      </c>
      <c r="K948" s="82">
        <f t="shared" ca="1" si="695"/>
        <v>2249832.832292099</v>
      </c>
      <c r="L948" s="82">
        <f t="shared" ca="1" si="696"/>
        <v>2596909.4377209195</v>
      </c>
      <c r="M948" s="82">
        <f t="shared" ca="1" si="697"/>
        <v>7778311.98309422</v>
      </c>
      <c r="N948" s="82">
        <f t="shared" ca="1" si="698"/>
        <v>3496312.733215793</v>
      </c>
      <c r="O948" s="82">
        <f t="shared" ca="1" si="719"/>
        <v>16121366.986323033</v>
      </c>
      <c r="P948" s="10">
        <f ca="1">IF(IF($A948&gt;='key variables'!$B$26,K948*SUMPRODUCT(Z948:AC948,'control variables'!$O$3:$R$3)/J948+F$65*'key variables'!$B$25/scenario!J$65,K948*SUMPRODUCT(Z948:AC948,'control variables'!$O$7:$R$7)/J948+F$65*'key variables'!$B$25/scenario!J$65)&lt;'key variables'!$B$28,0,IF($A948&gt;='key variables'!$B$26,K948*SUMPRODUCT(Z948:AC948,'control variables'!$O$3:$R$3)/J948+F$65*'key variables'!$B$25/scenario!J$65,K948*SUMPRODUCT(Z948:AC948,'control variables'!$O$7:$R$7)/J948+F$65*'key variables'!$B$25/scenario!J$65))</f>
        <v>8.6245640708337594E-48</v>
      </c>
      <c r="Q948" s="10">
        <f ca="1">IF(IF($A948&gt;='key variables'!$B$26,L948*SUMPRODUCT(Z948:AC948,'control variables'!$O$4:$R$4)/J948+G$65*'key variables'!$B$25/scenario!J$65,L948*SUMPRODUCT(Z948:AC948,'control variables'!$O$7:$R$7)/J948+G$65*'key variables'!$B$25/scenario!J$65)&lt;'key variables'!$B$28,0,IF($A948&gt;='key variables'!$B$26,L948*SUMPRODUCT(Z948:AC948,'control variables'!$O$4:$R$4)/J948+G$65*'key variables'!$B$25/scenario!J$65,L948*SUMPRODUCT(Z948:AC948,'control variables'!$O$7:$R$7)/J948+G$65*'key variables'!$B$25/scenario!J$65))</f>
        <v>9.9550559980756297E-48</v>
      </c>
      <c r="R948" s="10">
        <f ca="1">IF(IF($A948&gt;='key variables'!$B$26,M948*SUMPRODUCT(Z948:AC948,'control variables'!$O$5:$R$5)/J948+H$65*'key variables'!$B$25/scenario!J$65,M948*SUMPRODUCT(Z948:AC948,'control variables'!$O$7:$R$7)/J948+H$65*'key variables'!$B$25/scenario!J$65)&lt;'key variables'!$B$28,0,IF($A948&gt;='key variables'!$B$26,M948*SUMPRODUCT(Z948:AC948,'control variables'!$O$5:$R$5)/J948+H$65*'key variables'!$B$25/scenario!J$65,M948*SUMPRODUCT(Z948:AC948,'control variables'!$O$7:$R$7)/J948+H$65*'key variables'!$B$25/scenario!J$65))</f>
        <v>2.9817570931607959E-47</v>
      </c>
      <c r="S948" s="10">
        <f ca="1">IF(IF($A948&gt;='key variables'!$B$26,N948*SUMPRODUCT(Z948:AC948,'control variables'!$O$6:$R$6)/J948+I$65*'key variables'!$B$25/scenario!J$65,N948*SUMPRODUCT(Z948:AC948,'control variables'!$O$7:$R$7)/J948+I$65*'key variables'!$B$25/scenario!J$65)&lt;'key variables'!$B$28,0,IF($A948&gt;='key variables'!$B$26,N948*SUMPRODUCT(Z948:AC948,'control variables'!$O$6:$R$6)/J948+I$65*'key variables'!$B$25/scenario!J$65,N948*SUMPRODUCT(Z948:AC948,'control variables'!$O$7:$R$7)/J948+I$65*'key variables'!$B$25/scenario!J$65))</f>
        <v>1.3402850534708772E-47</v>
      </c>
      <c r="T948" s="10">
        <f t="shared" ca="1" si="692"/>
        <v>6.1800041535226118E-47</v>
      </c>
      <c r="U948" s="82">
        <f ca="1">SUMPRODUCT(P918:P947,'control variables'!AD$7:AD$36)</f>
        <v>1.8285671354865604E-47</v>
      </c>
      <c r="V948" s="82">
        <f ca="1">SUMPRODUCT(Q918:Q947,'control variables'!AE$7:AE$36)</f>
        <v>2.1106560378592761E-47</v>
      </c>
      <c r="W948" s="82">
        <f ca="1">SUMPRODUCT(R918:R947,'control variables'!AF$7:AF$36)</f>
        <v>6.3218766557678042E-47</v>
      </c>
      <c r="X948" s="82">
        <f ca="1">SUMPRODUCT(S918:S947,'control variables'!AG$7:AG$36)</f>
        <v>2.8416522630386902E-47</v>
      </c>
      <c r="Y948" s="82">
        <f t="shared" ca="1" si="686"/>
        <v>1.3102752092152329E-46</v>
      </c>
      <c r="Z948" s="10">
        <f ca="1">IF($A948&gt;='key variables'!$B$26,SUMPRODUCT(P918:P947,'control variables'!V$7:V$36)*$E948,SUMPRODUCT(P918:P947,'control variables'!Z$7:Z$36)*$E948)</f>
        <v>4.461888925263427E-47</v>
      </c>
      <c r="AA948" s="10">
        <f ca="1">IF($A948&gt;='key variables'!$B$26,SUMPRODUCT(Q918:Q947,'control variables'!W$7:W$36)*$E948,SUMPRODUCT(Q918:Q947,'control variables'!AA$7:AA$36)*$E948)</f>
        <v>5.1502144042738687E-47</v>
      </c>
      <c r="AB948" s="10">
        <f ca="1">IF($A948&gt;='key variables'!$B$26,SUMPRODUCT(R918:R947,'control variables'!X$7:X$36)*$E948,SUMPRODUCT(R918:R947,'control variables'!AB$7:AB$36)*$E948)</f>
        <v>1.542601903415817E-46</v>
      </c>
      <c r="AC948" s="10">
        <f ca="1">IF($A948&gt;='key variables'!$B$26,SUMPRODUCT(S918:S947,'control variables'!Y$7:Y$36)*$E948,SUMPRODUCT(S918:S947,'control variables'!AC$7:AC$36)*$E948)</f>
        <v>6.9339191959874717E-47</v>
      </c>
      <c r="AD948" s="10">
        <f t="shared" ca="1" si="687"/>
        <v>3.1972041559682933E-46</v>
      </c>
      <c r="AE948" s="82">
        <f ca="1">SUMPRODUCT(P918:P947,'control variables'!AL$7:AL$36)</f>
        <v>6.0750876161684229E-47</v>
      </c>
      <c r="AF948" s="82">
        <f ca="1">SUMPRODUCT(Q918:Q947,'control variables'!AM$7:AM$36)</f>
        <v>6.9939425579310885E-47</v>
      </c>
      <c r="AG948" s="82">
        <f ca="1">SUMPRODUCT(R918:R947,'control variables'!AN$7:AN$36)</f>
        <v>1.9941568320816319E-46</v>
      </c>
      <c r="AH948" s="82">
        <f ca="1">SUMPRODUCT(S918:S947,'control variables'!AO$7:AO$36)</f>
        <v>8.6345012778569697E-47</v>
      </c>
      <c r="AI948" s="82">
        <f t="shared" ca="1" si="699"/>
        <v>4.1645099772772804E-46</v>
      </c>
      <c r="AJ948" s="10">
        <f ca="1">SUMPRODUCT(P918:P947,'control variables'!AP$7:AP$36)</f>
        <v>5.8047698459853551E-50</v>
      </c>
      <c r="AK948" s="10">
        <f ca="1">SUMPRODUCT(Q918:Q947,'control variables'!AQ$7:AQ$36)</f>
        <v>1.6750646292995383E-49</v>
      </c>
      <c r="AL948" s="10">
        <f ca="1">SUMPRODUCT(R918:R947,'control variables'!AR$7:AR$36)</f>
        <v>6.0206220929933285E-48</v>
      </c>
      <c r="AM948" s="10">
        <f ca="1">SUMPRODUCT(S918:S947,'control variables'!AS$7:AS$36)</f>
        <v>4.5103997138376532E-48</v>
      </c>
      <c r="AN948" s="10">
        <f t="shared" ca="1" si="720"/>
        <v>1.0756575968220789E-47</v>
      </c>
      <c r="AO948" s="82">
        <f ca="1">SUMPRODUCT(P918:P947,'control variables'!AX$7:AX$36)</f>
        <v>7.8936011423550441E-50</v>
      </c>
      <c r="AP948" s="82">
        <f ca="1">SUMPRODUCT(Q918:Q947,'control variables'!AY$7:AY$36)</f>
        <v>1.8222658154830445E-49</v>
      </c>
      <c r="AQ948" s="82">
        <f ca="1">SUMPRODUCT(R918:R947,'control variables'!AZ$7:AZ$36)</f>
        <v>1.6374254515468361E-48</v>
      </c>
      <c r="AR948" s="82">
        <f ca="1">SUMPRODUCT(S918:S947,'control variables'!BA$7:BA$36)</f>
        <v>1.2266910585008085E-48</v>
      </c>
      <c r="AS948" s="82">
        <f t="shared" ca="1" si="721"/>
        <v>3.1252791030194999E-48</v>
      </c>
      <c r="AT948" s="10">
        <f ca="1">SUMPRODUCT(P918:P947,'control variables'!AT$7:AT$36)</f>
        <v>-6.9664110394003301E-50</v>
      </c>
      <c r="AU948" s="10">
        <f ca="1">SUMPRODUCT(Q918:Q947,'control variables'!AU$7:AU$36)</f>
        <v>7.5570234160120862E-50</v>
      </c>
      <c r="AV948" s="10">
        <f ca="1">SUMPRODUCT(R918:R947,'control variables'!AV$7:AV$36)</f>
        <v>3.2541148421707841E-47</v>
      </c>
      <c r="AW948" s="10">
        <f ca="1">SUMPRODUCT(S918:S947,'control variables'!AW$7:AW$36)</f>
        <v>2.4378475224351257E-47</v>
      </c>
      <c r="AX948" s="10">
        <f t="shared" ca="1" si="700"/>
        <v>5.6925529769825215E-47</v>
      </c>
      <c r="AY948" s="82">
        <f ca="1">SUMPRODUCT(P918:P947,'control variables'!BB$7:BB$36)</f>
        <v>2.5249508620316365E-49</v>
      </c>
      <c r="AZ948" s="82">
        <f ca="1">SUMPRODUCT(Q918:Q947,'control variables'!BC$7:BC$36)</f>
        <v>6.4386201955070657E-49</v>
      </c>
      <c r="BA948" s="82">
        <f ca="1">SUMPRODUCT(R918:R947,'control variables'!BD$7:BD$36)</f>
        <v>4.5072320472118752E-48</v>
      </c>
      <c r="BB948" s="82">
        <f ca="1">SUMPRODUCT(S918:S947,'control variables'!BE$7:BE$36)</f>
        <v>6.4050984884215622E-49</v>
      </c>
      <c r="BC948" s="82">
        <f t="shared" ca="1" si="722"/>
        <v>6.0440990018079013E-48</v>
      </c>
      <c r="BD948" s="10">
        <f ca="1">SUMPRODUCT(P918:P947,'control variables'!BF$7:BF$36)</f>
        <v>5.2819772757710164E-50</v>
      </c>
      <c r="BE948" s="10">
        <f ca="1">SUMPRODUCT(Q918:Q947,'control variables'!BG$7:BG$36)</f>
        <v>6.0968159235647195E-50</v>
      </c>
      <c r="BF948" s="10">
        <f ca="1">SUMPRODUCT(R918:R947,'control variables'!BH$7:BH$36)</f>
        <v>1.8261297705707475E-48</v>
      </c>
      <c r="BG948" s="10">
        <f ca="1">SUMPRODUCT(S918:S947,'control variables'!BI$7:BI$36)</f>
        <v>4.1041814620111776E-48</v>
      </c>
      <c r="BH948" s="10">
        <f t="shared" ca="1" si="723"/>
        <v>6.0440991645752828E-48</v>
      </c>
      <c r="BI948" s="82">
        <f t="shared" ca="1" si="701"/>
        <v>6.0933707137493389E-47</v>
      </c>
      <c r="BJ948" s="82">
        <f t="shared" ca="1" si="702"/>
        <v>7.0658857833021707E-47</v>
      </c>
      <c r="BK948" s="82">
        <f t="shared" ca="1" si="703"/>
        <v>2.3646406367708294E-46</v>
      </c>
      <c r="BL948" s="82">
        <f t="shared" ca="1" si="704"/>
        <v>1.113639978517631E-46</v>
      </c>
      <c r="BM948" s="82">
        <f t="shared" ca="1" si="694"/>
        <v>4.7942062649936115E-46</v>
      </c>
      <c r="BN948" s="10">
        <f ca="1">BN947+BI948-INDIRECT(ADDRESS(MAX($D948-'key variables'!$B$9*30,34),scenario!BI$4),TRUE)</f>
        <v>9439390.0751690175</v>
      </c>
      <c r="BO948" s="10">
        <f ca="1">BO947+BJ948-INDIRECT(ADDRESS(MAX($D948-'key variables'!$B$9*30,34),scenario!BJ$4),TRUE)</f>
        <v>10895583.360992203</v>
      </c>
      <c r="BP948" s="10">
        <f ca="1">BP947+BK948-INDIRECT(ADDRESS(MAX($D948-'key variables'!$B$9*30,34),scenario!BK$4),TRUE)</f>
        <v>32531162.537994072</v>
      </c>
      <c r="BQ948" s="10">
        <f ca="1">BQ947+BL948-INDIRECT(ADDRESS(MAX($D948-'key variables'!$B$9*30,34),scenario!BL$4),TRUE)</f>
        <v>14415841.516535141</v>
      </c>
      <c r="BR948" s="10">
        <f t="shared" ca="1" si="724"/>
        <v>67281977.490690395</v>
      </c>
      <c r="BS948" s="82">
        <f t="shared" ca="1" si="705"/>
        <v>-2.3433848477536824E-9</v>
      </c>
      <c r="BT948" s="82">
        <f t="shared" ca="1" si="706"/>
        <v>-3.4288309057018498E-10</v>
      </c>
      <c r="BU948" s="82">
        <f t="shared" ca="1" si="707"/>
        <v>-4.2578247660364599E-9</v>
      </c>
      <c r="BV948" s="82">
        <f t="shared" ca="1" si="708"/>
        <v>-2.9943922343414556E-9</v>
      </c>
      <c r="BW948" s="82">
        <f t="shared" ca="1" si="725"/>
        <v>-9.9384849387017825E-9</v>
      </c>
      <c r="BX948" s="10">
        <f t="shared" ca="1" si="709"/>
        <v>-1.8625994260191893E-12</v>
      </c>
      <c r="BY948" s="10">
        <f t="shared" ca="1" si="710"/>
        <v>2.8902850229962428E-12</v>
      </c>
      <c r="BZ948" s="10">
        <f t="shared" ca="1" si="711"/>
        <v>-3.5034723983035463E-11</v>
      </c>
      <c r="CA948" s="10">
        <f t="shared" ca="1" si="712"/>
        <v>-2.0257049910634696E-11</v>
      </c>
      <c r="CB948" s="10">
        <v>0</v>
      </c>
      <c r="CC948" s="82">
        <f t="shared" ca="1" si="713"/>
        <v>3.9725652202851362E-13</v>
      </c>
      <c r="CD948" s="82">
        <f t="shared" ca="1" si="714"/>
        <v>3.4270724516460853E-13</v>
      </c>
      <c r="CE948" s="82">
        <f t="shared" ca="1" si="715"/>
        <v>1.8915613015532971E-10</v>
      </c>
      <c r="CF948" s="82">
        <f t="shared" ca="1" si="716"/>
        <v>3.7028113764059381E-11</v>
      </c>
      <c r="CG948" s="82">
        <f t="shared" ca="1" si="726"/>
        <v>2.269242076865822E-10</v>
      </c>
      <c r="CH948" s="13" t="str">
        <f t="shared" ca="1" si="679"/>
        <v/>
      </c>
      <c r="CI948" s="81">
        <f t="shared" ca="1" si="688"/>
        <v>0.1131775965863165</v>
      </c>
      <c r="CJ948" s="81">
        <f t="shared" ca="1" si="689"/>
        <v>0.13063724757458739</v>
      </c>
      <c r="CK948" s="81">
        <f t="shared" ca="1" si="690"/>
        <v>0.39004625943939081</v>
      </c>
      <c r="CL948" s="81">
        <f t="shared" ca="1" si="691"/>
        <v>0.17284488538116416</v>
      </c>
      <c r="CM948" s="89">
        <f t="shared" ca="1" si="680"/>
        <v>0.80670598898145884</v>
      </c>
    </row>
    <row r="949" spans="1:91" x14ac:dyDescent="0.3">
      <c r="A949">
        <v>884</v>
      </c>
      <c r="B949" s="3">
        <f t="shared" si="693"/>
        <v>2.6444444444444444</v>
      </c>
      <c r="C949" s="3">
        <f t="shared" si="681"/>
        <v>29.466666666666665</v>
      </c>
      <c r="D949" s="4">
        <f t="shared" ca="1" si="717"/>
        <v>949</v>
      </c>
      <c r="E949" s="58">
        <f>(0.5*(COS(B949*2*PI())+1)*('key variables'!$B$4-'key variables'!$B$6)+'key variables'!$B$6)/'key variables'!$B$4</f>
        <v>1</v>
      </c>
      <c r="F949" s="10">
        <f t="shared" ca="1" si="682"/>
        <v>11689222.907461114</v>
      </c>
      <c r="G949" s="10">
        <f t="shared" ca="1" si="683"/>
        <v>13492492.798713122</v>
      </c>
      <c r="H949" s="10">
        <f t="shared" ca="1" si="684"/>
        <v>40309474.521088287</v>
      </c>
      <c r="I949" s="10">
        <f t="shared" ca="1" si="685"/>
        <v>17912154.249750931</v>
      </c>
      <c r="J949" s="10">
        <f t="shared" ca="1" si="718"/>
        <v>83403344.477013454</v>
      </c>
      <c r="K949" s="82">
        <f t="shared" ca="1" si="695"/>
        <v>2249832.832292099</v>
      </c>
      <c r="L949" s="82">
        <f t="shared" ca="1" si="696"/>
        <v>2596909.4377209195</v>
      </c>
      <c r="M949" s="82">
        <f t="shared" ca="1" si="697"/>
        <v>7778311.98309422</v>
      </c>
      <c r="N949" s="82">
        <f t="shared" ca="1" si="698"/>
        <v>3496312.733215793</v>
      </c>
      <c r="O949" s="82">
        <f t="shared" ca="1" si="719"/>
        <v>16121366.986323033</v>
      </c>
      <c r="P949" s="10">
        <f ca="1">IF(IF($A949&gt;='key variables'!$B$26,K949*SUMPRODUCT(Z949:AC949,'control variables'!$O$3:$R$3)/J949+F$65*'key variables'!$B$25/scenario!J$65,K949*SUMPRODUCT(Z949:AC949,'control variables'!$O$7:$R$7)/J949+F$65*'key variables'!$B$25/scenario!J$65)&lt;'key variables'!$B$28,0,IF($A949&gt;='key variables'!$B$26,K949*SUMPRODUCT(Z949:AC949,'control variables'!$O$3:$R$3)/J949+F$65*'key variables'!$B$25/scenario!J$65,K949*SUMPRODUCT(Z949:AC949,'control variables'!$O$7:$R$7)/J949+F$65*'key variables'!$B$25/scenario!J$65))</f>
        <v>7.4209994846082083E-48</v>
      </c>
      <c r="Q949" s="10">
        <f ca="1">IF(IF($A949&gt;='key variables'!$B$26,L949*SUMPRODUCT(Z949:AC949,'control variables'!$O$4:$R$4)/J949+G$65*'key variables'!$B$25/scenario!J$65,L949*SUMPRODUCT(Z949:AC949,'control variables'!$O$7:$R$7)/J949+G$65*'key variables'!$B$25/scenario!J$65)&lt;'key variables'!$B$28,0,IF($A949&gt;='key variables'!$B$26,L949*SUMPRODUCT(Z949:AC949,'control variables'!$O$4:$R$4)/J949+G$65*'key variables'!$B$25/scenario!J$65,L949*SUMPRODUCT(Z949:AC949,'control variables'!$O$7:$R$7)/J949+G$65*'key variables'!$B$25/scenario!J$65))</f>
        <v>8.5658202344160064E-48</v>
      </c>
      <c r="R949" s="10">
        <f ca="1">IF(IF($A949&gt;='key variables'!$B$26,M949*SUMPRODUCT(Z949:AC949,'control variables'!$O$5:$R$5)/J949+H$65*'key variables'!$B$25/scenario!J$65,M949*SUMPRODUCT(Z949:AC949,'control variables'!$O$7:$R$7)/J949+H$65*'key variables'!$B$25/scenario!J$65)&lt;'key variables'!$B$28,0,IF($A949&gt;='key variables'!$B$26,M949*SUMPRODUCT(Z949:AC949,'control variables'!$O$5:$R$5)/J949+H$65*'key variables'!$B$25/scenario!J$65,M949*SUMPRODUCT(Z949:AC949,'control variables'!$O$7:$R$7)/J949+H$65*'key variables'!$B$25/scenario!J$65))</f>
        <v>2.5656505847528593E-47</v>
      </c>
      <c r="S949" s="10">
        <f ca="1">IF(IF($A949&gt;='key variables'!$B$26,N949*SUMPRODUCT(Z949:AC949,'control variables'!$O$6:$R$6)/J949+I$65*'key variables'!$B$25/scenario!J$65,N949*SUMPRODUCT(Z949:AC949,'control variables'!$O$7:$R$7)/J949+I$65*'key variables'!$B$25/scenario!J$65)&lt;'key variables'!$B$28,0,IF($A949&gt;='key variables'!$B$26,N949*SUMPRODUCT(Z949:AC949,'control variables'!$O$6:$R$6)/J949+I$65*'key variables'!$B$25/scenario!J$65,N949*SUMPRODUCT(Z949:AC949,'control variables'!$O$7:$R$7)/J949+I$65*'key variables'!$B$25/scenario!J$65))</f>
        <v>1.1532472376976534E-47</v>
      </c>
      <c r="T949" s="10">
        <f t="shared" ca="1" si="692"/>
        <v>5.3175797943529344E-47</v>
      </c>
      <c r="U949" s="82">
        <f ca="1">SUMPRODUCT(P919:P948,'control variables'!AD$7:AD$36)</f>
        <v>1.5733891775361861E-47</v>
      </c>
      <c r="V949" s="82">
        <f ca="1">SUMPRODUCT(Q919:Q948,'control variables'!AE$7:AE$36)</f>
        <v>1.8161123554184103E-47</v>
      </c>
      <c r="W949" s="82">
        <f ca="1">SUMPRODUCT(R919:R948,'control variables'!AF$7:AF$36)</f>
        <v>5.4396538791872158E-47</v>
      </c>
      <c r="X949" s="82">
        <f ca="1">SUMPRODUCT(S919:S948,'control variables'!AG$7:AG$36)</f>
        <v>2.4450974920297908E-47</v>
      </c>
      <c r="Y949" s="82">
        <f t="shared" ca="1" si="686"/>
        <v>1.1274252904171603E-46</v>
      </c>
      <c r="Z949" s="10">
        <f ca="1">IF($A949&gt;='key variables'!$B$26,SUMPRODUCT(P919:P948,'control variables'!V$7:V$36)*$E949,SUMPRODUCT(P919:P948,'control variables'!Z$7:Z$36)*$E949)</f>
        <v>3.8392288749682813E-47</v>
      </c>
      <c r="AA949" s="10">
        <f ca="1">IF($A949&gt;='key variables'!$B$26,SUMPRODUCT(Q919:Q948,'control variables'!W$7:W$36)*$E949,SUMPRODUCT(Q919:Q948,'control variables'!AA$7:AA$36)*$E949)</f>
        <v>4.431498001039644E-47</v>
      </c>
      <c r="AB949" s="10">
        <f ca="1">IF($A949&gt;='key variables'!$B$26,SUMPRODUCT(R919:R948,'control variables'!X$7:X$36)*$E949,SUMPRODUCT(R919:R948,'control variables'!AB$7:AB$36)*$E949)</f>
        <v>1.327330614763204E-46</v>
      </c>
      <c r="AC949" s="10">
        <f ca="1">IF($A949&gt;='key variables'!$B$26,SUMPRODUCT(S919:S948,'control variables'!Y$7:Y$36)*$E949,SUMPRODUCT(S919:S948,'control variables'!AC$7:AC$36)*$E949)</f>
        <v>5.9662854095724208E-47</v>
      </c>
      <c r="AD949" s="10">
        <f t="shared" ca="1" si="687"/>
        <v>2.7510318433212387E-46</v>
      </c>
      <c r="AE949" s="82">
        <f ca="1">SUMPRODUCT(P919:P948,'control variables'!AL$7:AL$36)</f>
        <v>5.22730444092779E-47</v>
      </c>
      <c r="AF949" s="82">
        <f ca="1">SUMPRODUCT(Q919:Q948,'control variables'!AM$7:AM$36)</f>
        <v>6.0179324649354148E-47</v>
      </c>
      <c r="AG949" s="82">
        <f ca="1">SUMPRODUCT(R919:R948,'control variables'!AN$7:AN$36)</f>
        <v>1.7158707039062099E-46</v>
      </c>
      <c r="AH949" s="82">
        <f ca="1">SUMPRODUCT(S919:S948,'control variables'!AO$7:AO$36)</f>
        <v>7.4295499467060038E-47</v>
      </c>
      <c r="AI949" s="82">
        <f t="shared" ca="1" si="699"/>
        <v>3.5833493891631307E-46</v>
      </c>
      <c r="AJ949" s="10">
        <f ca="1">SUMPRODUCT(P919:P948,'control variables'!AP$7:AP$36)</f>
        <v>4.9947097246344894E-50</v>
      </c>
      <c r="AK949" s="10">
        <f ca="1">SUMPRODUCT(Q919:Q948,'control variables'!AQ$7:AQ$36)</f>
        <v>1.4413080648046722E-49</v>
      </c>
      <c r="AL949" s="10">
        <f ca="1">SUMPRODUCT(R919:R948,'control variables'!AR$7:AR$36)</f>
        <v>5.1804396236348025E-48</v>
      </c>
      <c r="AM949" s="10">
        <f ca="1">SUMPRODUCT(S919:S948,'control variables'!AS$7:AS$36)</f>
        <v>3.8809699454792777E-48</v>
      </c>
      <c r="AN949" s="10">
        <f t="shared" ca="1" si="720"/>
        <v>9.255487472840892E-48</v>
      </c>
      <c r="AO949" s="82">
        <f ca="1">SUMPRODUCT(P919:P948,'control variables'!AX$7:AX$36)</f>
        <v>6.7920429981171926E-50</v>
      </c>
      <c r="AP949" s="82">
        <f ca="1">SUMPRODUCT(Q919:Q948,'control variables'!AY$7:AY$36)</f>
        <v>1.5679672116125311E-49</v>
      </c>
      <c r="AQ949" s="82">
        <f ca="1">SUMPRODUCT(R919:R948,'control variables'!AZ$7:AZ$36)</f>
        <v>1.4089214634170757E-48</v>
      </c>
      <c r="AR949" s="82">
        <f ca="1">SUMPRODUCT(S919:S948,'control variables'!BA$7:BA$36)</f>
        <v>1.0555053725779741E-48</v>
      </c>
      <c r="AS949" s="82">
        <f t="shared" ca="1" si="721"/>
        <v>2.6891439871374748E-48</v>
      </c>
      <c r="AT949" s="10">
        <f ca="1">SUMPRODUCT(P919:P948,'control variables'!AT$7:AT$36)</f>
        <v>-5.9942429911081886E-50</v>
      </c>
      <c r="AU949" s="10">
        <f ca="1">SUMPRODUCT(Q919:Q948,'control variables'!AU$7:AU$36)</f>
        <v>6.5024349537908142E-50</v>
      </c>
      <c r="AV949" s="10">
        <f ca="1">SUMPRODUCT(R919:R948,'control variables'!AV$7:AV$36)</f>
        <v>2.8000005992500882E-47</v>
      </c>
      <c r="AW949" s="10">
        <f ca="1">SUMPRODUCT(S919:S948,'control variables'!AW$7:AW$36)</f>
        <v>2.097644015275491E-47</v>
      </c>
      <c r="AX949" s="10">
        <f t="shared" ca="1" si="700"/>
        <v>4.8981528064882614E-47</v>
      </c>
      <c r="AY949" s="82">
        <f ca="1">SUMPRODUCT(P919:P948,'control variables'!BB$7:BB$36)</f>
        <v>2.1725920164665668E-49</v>
      </c>
      <c r="AZ949" s="82">
        <f ca="1">SUMPRODUCT(Q919:Q948,'control variables'!BC$7:BC$36)</f>
        <v>5.5401057676677218E-49</v>
      </c>
      <c r="BA949" s="82">
        <f ca="1">SUMPRODUCT(R919:R948,'control variables'!BD$7:BD$36)</f>
        <v>3.8782443291809629E-48</v>
      </c>
      <c r="BB949" s="82">
        <f ca="1">SUMPRODUCT(S919:S948,'control variables'!BE$7:BE$36)</f>
        <v>5.5112620407313117E-49</v>
      </c>
      <c r="BC949" s="82">
        <f t="shared" ca="1" si="722"/>
        <v>5.2006403116675227E-48</v>
      </c>
      <c r="BD949" s="10">
        <f ca="1">SUMPRODUCT(P919:P948,'control variables'!BF$7:BF$36)</f>
        <v>4.5448732619154436E-50</v>
      </c>
      <c r="BE949" s="10">
        <f ca="1">SUMPRODUCT(Q919:Q948,'control variables'!BG$7:BG$36)</f>
        <v>5.2460005462225044E-50</v>
      </c>
      <c r="BF949" s="10">
        <f ca="1">SUMPRODUCT(R919:R948,'control variables'!BH$7:BH$36)</f>
        <v>1.571291948779405E-48</v>
      </c>
      <c r="BG949" s="10">
        <f ca="1">SUMPRODUCT(S919:S948,'control variables'!BI$7:BI$36)</f>
        <v>3.531439764859806E-48</v>
      </c>
      <c r="BH949" s="10">
        <f t="shared" ca="1" si="723"/>
        <v>5.2006404517205903E-48</v>
      </c>
      <c r="BI949" s="82">
        <f t="shared" ca="1" si="701"/>
        <v>5.2430361181013468E-47</v>
      </c>
      <c r="BJ949" s="82">
        <f t="shared" ca="1" si="702"/>
        <v>6.0798359575658825E-47</v>
      </c>
      <c r="BK949" s="82">
        <f t="shared" ca="1" si="703"/>
        <v>2.0346532071230282E-46</v>
      </c>
      <c r="BL949" s="82">
        <f t="shared" ca="1" si="704"/>
        <v>9.5823065823888071E-47</v>
      </c>
      <c r="BM949" s="82">
        <f t="shared" ca="1" si="694"/>
        <v>4.1251710729286319E-46</v>
      </c>
      <c r="BN949" s="10">
        <f ca="1">BN948+BI949-INDIRECT(ADDRESS(MAX($D949-'key variables'!$B$9*30,34),scenario!BI$4),TRUE)</f>
        <v>9439390.0751690175</v>
      </c>
      <c r="BO949" s="10">
        <f ca="1">BO948+BJ949-INDIRECT(ADDRESS(MAX($D949-'key variables'!$B$9*30,34),scenario!BJ$4),TRUE)</f>
        <v>10895583.360992203</v>
      </c>
      <c r="BP949" s="10">
        <f ca="1">BP948+BK949-INDIRECT(ADDRESS(MAX($D949-'key variables'!$B$9*30,34),scenario!BK$4),TRUE)</f>
        <v>32531162.537994072</v>
      </c>
      <c r="BQ949" s="10">
        <f ca="1">BQ948+BL949-INDIRECT(ADDRESS(MAX($D949-'key variables'!$B$9*30,34),scenario!BL$4),TRUE)</f>
        <v>14415841.516535141</v>
      </c>
      <c r="BR949" s="10">
        <f t="shared" ca="1" si="724"/>
        <v>67281977.490690395</v>
      </c>
      <c r="BS949" s="82">
        <f t="shared" ca="1" si="705"/>
        <v>-2.3433848477536824E-9</v>
      </c>
      <c r="BT949" s="82">
        <f t="shared" ca="1" si="706"/>
        <v>-3.4288309057018498E-10</v>
      </c>
      <c r="BU949" s="82">
        <f t="shared" ca="1" si="707"/>
        <v>-4.2578247660364599E-9</v>
      </c>
      <c r="BV949" s="82">
        <f t="shared" ca="1" si="708"/>
        <v>-2.9943922343414556E-9</v>
      </c>
      <c r="BW949" s="82">
        <f t="shared" ca="1" si="725"/>
        <v>-9.9384849387017825E-9</v>
      </c>
      <c r="BX949" s="10">
        <f t="shared" ca="1" si="709"/>
        <v>-1.8625994260191893E-12</v>
      </c>
      <c r="BY949" s="10">
        <f t="shared" ca="1" si="710"/>
        <v>2.8902850229962428E-12</v>
      </c>
      <c r="BZ949" s="10">
        <f t="shared" ca="1" si="711"/>
        <v>-3.5034723983035463E-11</v>
      </c>
      <c r="CA949" s="10">
        <f t="shared" ca="1" si="712"/>
        <v>-2.0257049910634696E-11</v>
      </c>
      <c r="CB949" s="10">
        <v>0</v>
      </c>
      <c r="CC949" s="82">
        <f t="shared" ca="1" si="713"/>
        <v>3.9725652202851362E-13</v>
      </c>
      <c r="CD949" s="82">
        <f t="shared" ca="1" si="714"/>
        <v>3.4270724516460853E-13</v>
      </c>
      <c r="CE949" s="82">
        <f t="shared" ca="1" si="715"/>
        <v>1.8915613015532971E-10</v>
      </c>
      <c r="CF949" s="82">
        <f t="shared" ca="1" si="716"/>
        <v>3.7028113764059381E-11</v>
      </c>
      <c r="CG949" s="82">
        <f t="shared" ca="1" si="726"/>
        <v>2.269242076865822E-10</v>
      </c>
      <c r="CH949" s="13" t="str">
        <f t="shared" ca="1" si="679"/>
        <v/>
      </c>
      <c r="CI949" s="81">
        <f t="shared" ca="1" si="688"/>
        <v>0.1131775965863165</v>
      </c>
      <c r="CJ949" s="81">
        <f t="shared" ca="1" si="689"/>
        <v>0.13063724757458739</v>
      </c>
      <c r="CK949" s="81">
        <f t="shared" ca="1" si="690"/>
        <v>0.39004625943939081</v>
      </c>
      <c r="CL949" s="81">
        <f t="shared" ca="1" si="691"/>
        <v>0.17284488538116416</v>
      </c>
      <c r="CM949" s="89">
        <f t="shared" ca="1" si="680"/>
        <v>0.80670598898145884</v>
      </c>
    </row>
    <row r="950" spans="1:91" x14ac:dyDescent="0.3">
      <c r="A950">
        <v>885</v>
      </c>
      <c r="B950" s="3">
        <f t="shared" si="693"/>
        <v>2.6472222222222221</v>
      </c>
      <c r="C950" s="3">
        <f t="shared" si="681"/>
        <v>29.5</v>
      </c>
      <c r="D950" s="4">
        <f t="shared" ca="1" si="717"/>
        <v>950</v>
      </c>
      <c r="E950" s="58">
        <f>(0.5*(COS(B950*2*PI())+1)*('key variables'!$B$4-'key variables'!$B$6)+'key variables'!$B$6)/'key variables'!$B$4</f>
        <v>1</v>
      </c>
      <c r="F950" s="10">
        <f t="shared" ca="1" si="682"/>
        <v>11689222.907461114</v>
      </c>
      <c r="G950" s="10">
        <f t="shared" ca="1" si="683"/>
        <v>13492492.798713122</v>
      </c>
      <c r="H950" s="10">
        <f t="shared" ca="1" si="684"/>
        <v>40309474.521088287</v>
      </c>
      <c r="I950" s="10">
        <f t="shared" ca="1" si="685"/>
        <v>17912154.249750931</v>
      </c>
      <c r="J950" s="10">
        <f t="shared" ca="1" si="718"/>
        <v>83403344.477013454</v>
      </c>
      <c r="K950" s="82">
        <f t="shared" ca="1" si="695"/>
        <v>2249832.832292099</v>
      </c>
      <c r="L950" s="82">
        <f t="shared" ca="1" si="696"/>
        <v>2596909.4377209195</v>
      </c>
      <c r="M950" s="82">
        <f t="shared" ca="1" si="697"/>
        <v>7778311.98309422</v>
      </c>
      <c r="N950" s="82">
        <f t="shared" ca="1" si="698"/>
        <v>3496312.733215793</v>
      </c>
      <c r="O950" s="82">
        <f t="shared" ca="1" si="719"/>
        <v>16121366.986323033</v>
      </c>
      <c r="P950" s="10">
        <f ca="1">IF(IF($A950&gt;='key variables'!$B$26,K950*SUMPRODUCT(Z950:AC950,'control variables'!$O$3:$R$3)/J950+F$65*'key variables'!$B$25/scenario!J$65,K950*SUMPRODUCT(Z950:AC950,'control variables'!$O$7:$R$7)/J950+F$65*'key variables'!$B$25/scenario!J$65)&lt;'key variables'!$B$28,0,IF($A950&gt;='key variables'!$B$26,K950*SUMPRODUCT(Z950:AC950,'control variables'!$O$3:$R$3)/J950+F$65*'key variables'!$B$25/scenario!J$65,K950*SUMPRODUCT(Z950:AC950,'control variables'!$O$7:$R$7)/J950+F$65*'key variables'!$B$25/scenario!J$65))</f>
        <v>6.3853932672137237E-48</v>
      </c>
      <c r="Q950" s="10">
        <f ca="1">IF(IF($A950&gt;='key variables'!$B$26,L950*SUMPRODUCT(Z950:AC950,'control variables'!$O$4:$R$4)/J950+G$65*'key variables'!$B$25/scenario!J$65,L950*SUMPRODUCT(Z950:AC950,'control variables'!$O$7:$R$7)/J950+G$65*'key variables'!$B$25/scenario!J$65)&lt;'key variables'!$B$28,0,IF($A950&gt;='key variables'!$B$26,L950*SUMPRODUCT(Z950:AC950,'control variables'!$O$4:$R$4)/J950+G$65*'key variables'!$B$25/scenario!J$65,L950*SUMPRODUCT(Z950:AC950,'control variables'!$O$7:$R$7)/J950+G$65*'key variables'!$B$25/scenario!J$65))</f>
        <v>7.3704533959943727E-48</v>
      </c>
      <c r="R950" s="10">
        <f ca="1">IF(IF($A950&gt;='key variables'!$B$26,M950*SUMPRODUCT(Z950:AC950,'control variables'!$O$5:$R$5)/J950+H$65*'key variables'!$B$25/scenario!J$65,M950*SUMPRODUCT(Z950:AC950,'control variables'!$O$7:$R$7)/J950+H$65*'key variables'!$B$25/scenario!J$65)&lt;'key variables'!$B$28,0,IF($A950&gt;='key variables'!$B$26,M950*SUMPRODUCT(Z950:AC950,'control variables'!$O$5:$R$5)/J950+H$65*'key variables'!$B$25/scenario!J$65,M950*SUMPRODUCT(Z950:AC950,'control variables'!$O$7:$R$7)/J950+H$65*'key variables'!$B$25/scenario!J$65))</f>
        <v>2.2076120614053359E-47</v>
      </c>
      <c r="S950" s="10">
        <f ca="1">IF(IF($A950&gt;='key variables'!$B$26,N950*SUMPRODUCT(Z950:AC950,'control variables'!$O$6:$R$6)/J950+I$65*'key variables'!$B$25/scenario!J$65,N950*SUMPRODUCT(Z950:AC950,'control variables'!$O$7:$R$7)/J950+I$65*'key variables'!$B$25/scenario!J$65)&lt;'key variables'!$B$28,0,IF($A950&gt;='key variables'!$B$26,N950*SUMPRODUCT(Z950:AC950,'control variables'!$O$6:$R$6)/J950+I$65*'key variables'!$B$25/scenario!J$65,N950*SUMPRODUCT(Z950:AC950,'control variables'!$O$7:$R$7)/J950+I$65*'key variables'!$B$25/scenario!J$65))</f>
        <v>9.9231069376852295E-48</v>
      </c>
      <c r="T950" s="10">
        <f t="shared" ca="1" si="692"/>
        <v>4.5755074214946681E-47</v>
      </c>
      <c r="U950" s="82">
        <f ca="1">SUMPRODUCT(P920:P949,'control variables'!AD$7:AD$36)</f>
        <v>1.3538215009695451E-47</v>
      </c>
      <c r="V950" s="82">
        <f ca="1">SUMPRODUCT(Q920:Q949,'control variables'!AE$7:AE$36)</f>
        <v>1.5626724716589331E-47</v>
      </c>
      <c r="W950" s="82">
        <f ca="1">SUMPRODUCT(R920:R949,'control variables'!AF$7:AF$36)</f>
        <v>4.6805459733796048E-47</v>
      </c>
      <c r="X950" s="82">
        <f ca="1">SUMPRODUCT(S920:S949,'control variables'!AG$7:AG$36)</f>
        <v>2.1038822460061759E-47</v>
      </c>
      <c r="Y950" s="82">
        <f t="shared" ca="1" si="686"/>
        <v>9.7009221920142577E-47</v>
      </c>
      <c r="Z950" s="10">
        <f ca="1">IF($A950&gt;='key variables'!$B$26,SUMPRODUCT(P920:P949,'control variables'!V$7:V$36)*$E950,SUMPRODUCT(P920:P949,'control variables'!Z$7:Z$36)*$E950)</f>
        <v>3.3034615162500926E-47</v>
      </c>
      <c r="AA950" s="10">
        <f ca="1">IF($A950&gt;='key variables'!$B$26,SUMPRODUCT(Q920:Q949,'control variables'!W$7:W$36)*$E950,SUMPRODUCT(Q920:Q949,'control variables'!AA$7:AA$36)*$E950)</f>
        <v>3.813079027723926E-47</v>
      </c>
      <c r="AB950" s="10">
        <f ca="1">IF($A950&gt;='key variables'!$B$26,SUMPRODUCT(R920:R949,'control variables'!X$7:X$36)*$E950,SUMPRODUCT(R920:R949,'control variables'!AB$7:AB$36)*$E950)</f>
        <v>1.1421006009304532E-46</v>
      </c>
      <c r="AC950" s="10">
        <f ca="1">IF($A950&gt;='key variables'!$B$26,SUMPRODUCT(S920:S949,'control variables'!Y$7:Y$36)*$E950,SUMPRODUCT(S920:S949,'control variables'!AC$7:AC$36)*$E950)</f>
        <v>5.1336856664086603E-47</v>
      </c>
      <c r="AD950" s="10">
        <f t="shared" ca="1" si="687"/>
        <v>2.367123221968721E-46</v>
      </c>
      <c r="AE950" s="82">
        <f ca="1">SUMPRODUCT(P920:P949,'control variables'!AL$7:AL$36)</f>
        <v>4.4978300634579458E-47</v>
      </c>
      <c r="AF950" s="82">
        <f ca="1">SUMPRODUCT(Q920:Q949,'control variables'!AM$7:AM$36)</f>
        <v>5.1781253352524984E-47</v>
      </c>
      <c r="AG950" s="82">
        <f ca="1">SUMPRODUCT(R920:R949,'control variables'!AN$7:AN$36)</f>
        <v>1.4764196201410242E-46</v>
      </c>
      <c r="AH950" s="82">
        <f ca="1">SUMPRODUCT(S920:S949,'control variables'!AO$7:AO$36)</f>
        <v>6.3927505057129423E-47</v>
      </c>
      <c r="AI950" s="82">
        <f t="shared" ca="1" si="699"/>
        <v>3.0832902105833628E-46</v>
      </c>
      <c r="AJ950" s="10">
        <f ca="1">SUMPRODUCT(P920:P949,'control variables'!AP$7:AP$36)</f>
        <v>4.2976941197095077E-50</v>
      </c>
      <c r="AK950" s="10">
        <f ca="1">SUMPRODUCT(Q920:Q949,'control variables'!AQ$7:AQ$36)</f>
        <v>1.2401724096697585E-49</v>
      </c>
      <c r="AL950" s="10">
        <f ca="1">SUMPRODUCT(R920:R949,'control variables'!AR$7:AR$36)</f>
        <v>4.457505267662915E-48</v>
      </c>
      <c r="AM950" s="10">
        <f ca="1">SUMPRODUCT(S920:S949,'control variables'!AS$7:AS$36)</f>
        <v>3.3393775880892056E-48</v>
      </c>
      <c r="AN950" s="10">
        <f t="shared" ca="1" si="720"/>
        <v>7.9638770379161913E-48</v>
      </c>
      <c r="AO950" s="82">
        <f ca="1">SUMPRODUCT(P920:P949,'control variables'!AX$7:AX$36)</f>
        <v>5.8442081448403942E-50</v>
      </c>
      <c r="AP950" s="82">
        <f ca="1">SUMPRODUCT(Q920:Q949,'control variables'!AY$7:AY$36)</f>
        <v>1.3491561745838233E-49</v>
      </c>
      <c r="AQ950" s="82">
        <f ca="1">SUMPRODUCT(R920:R949,'control variables'!AZ$7:AZ$36)</f>
        <v>1.212305383553234E-48</v>
      </c>
      <c r="AR950" s="82">
        <f ca="1">SUMPRODUCT(S920:S949,'control variables'!BA$7:BA$36)</f>
        <v>9.0820878151875249E-49</v>
      </c>
      <c r="AS950" s="82">
        <f t="shared" ca="1" si="721"/>
        <v>2.3138718639787725E-48</v>
      </c>
      <c r="AT950" s="10">
        <f ca="1">SUMPRODUCT(P920:P949,'control variables'!AT$7:AT$36)</f>
        <v>-5.1577417458190344E-50</v>
      </c>
      <c r="AU950" s="10">
        <f ca="1">SUMPRODUCT(Q920:Q949,'control variables'!AU$7:AU$36)</f>
        <v>5.5950151270793608E-50</v>
      </c>
      <c r="AV950" s="10">
        <f ca="1">SUMPRODUCT(R920:R949,'control variables'!AV$7:AV$36)</f>
        <v>2.4092583501358156E-47</v>
      </c>
      <c r="AW950" s="10">
        <f ca="1">SUMPRODUCT(S920:S949,'control variables'!AW$7:AW$36)</f>
        <v>1.8049161706495436E-47</v>
      </c>
      <c r="AX950" s="10">
        <f t="shared" ca="1" si="700"/>
        <v>4.2146117941666193E-47</v>
      </c>
      <c r="AY950" s="82">
        <f ca="1">SUMPRODUCT(P920:P949,'control variables'!BB$7:BB$36)</f>
        <v>1.8694051203104649E-49</v>
      </c>
      <c r="AZ950" s="82">
        <f ca="1">SUMPRODUCT(Q920:Q949,'control variables'!BC$7:BC$36)</f>
        <v>4.7669797231342975E-49</v>
      </c>
      <c r="BA950" s="82">
        <f ca="1">SUMPRODUCT(R920:R949,'control variables'!BD$7:BD$36)</f>
        <v>3.337032333653282E-48</v>
      </c>
      <c r="BB950" s="82">
        <f ca="1">SUMPRODUCT(S920:S949,'control variables'!BE$7:BE$36)</f>
        <v>4.7421611605992763E-49</v>
      </c>
      <c r="BC950" s="82">
        <f t="shared" ca="1" si="722"/>
        <v>4.4748869340576857E-48</v>
      </c>
      <c r="BD950" s="10">
        <f ca="1">SUMPRODUCT(P920:P949,'control variables'!BF$7:BF$36)</f>
        <v>3.910632683261359E-50</v>
      </c>
      <c r="BE950" s="10">
        <f ca="1">SUMPRODUCT(Q920:Q949,'control variables'!BG$7:BG$36)</f>
        <v>4.513917112799425E-50</v>
      </c>
      <c r="BF950" s="10">
        <f ca="1">SUMPRODUCT(R920:R949,'control variables'!BH$7:BH$36)</f>
        <v>1.3520169421077459E-48</v>
      </c>
      <c r="BG950" s="10">
        <f ca="1">SUMPRODUCT(S920:S949,'control variables'!BI$7:BI$36)</f>
        <v>3.0386246144978852E-48</v>
      </c>
      <c r="BH950" s="10">
        <f t="shared" ca="1" si="723"/>
        <v>4.4748870545662386E-48</v>
      </c>
      <c r="BI950" s="82">
        <f t="shared" ca="1" si="701"/>
        <v>4.5113663729152314E-47</v>
      </c>
      <c r="BJ950" s="82">
        <f t="shared" ca="1" si="702"/>
        <v>5.23139014761092E-47</v>
      </c>
      <c r="BK950" s="82">
        <f t="shared" ca="1" si="703"/>
        <v>1.7507157784911384E-46</v>
      </c>
      <c r="BL950" s="82">
        <f t="shared" ca="1" si="704"/>
        <v>8.2450882879684786E-47</v>
      </c>
      <c r="BM950" s="82">
        <f t="shared" ca="1" si="694"/>
        <v>3.5495002593406015E-46</v>
      </c>
      <c r="BN950" s="10">
        <f ca="1">BN949+BI950-INDIRECT(ADDRESS(MAX($D950-'key variables'!$B$9*30,34),scenario!BI$4),TRUE)</f>
        <v>9439390.0751690175</v>
      </c>
      <c r="BO950" s="10">
        <f ca="1">BO949+BJ950-INDIRECT(ADDRESS(MAX($D950-'key variables'!$B$9*30,34),scenario!BJ$4),TRUE)</f>
        <v>10895583.360992203</v>
      </c>
      <c r="BP950" s="10">
        <f ca="1">BP949+BK950-INDIRECT(ADDRESS(MAX($D950-'key variables'!$B$9*30,34),scenario!BK$4),TRUE)</f>
        <v>32531162.537994072</v>
      </c>
      <c r="BQ950" s="10">
        <f ca="1">BQ949+BL950-INDIRECT(ADDRESS(MAX($D950-'key variables'!$B$9*30,34),scenario!BL$4),TRUE)</f>
        <v>14415841.516535141</v>
      </c>
      <c r="BR950" s="10">
        <f t="shared" ca="1" si="724"/>
        <v>67281977.490690395</v>
      </c>
      <c r="BS950" s="82">
        <f t="shared" ca="1" si="705"/>
        <v>-2.3433848477536824E-9</v>
      </c>
      <c r="BT950" s="82">
        <f t="shared" ca="1" si="706"/>
        <v>-3.4288309057018498E-10</v>
      </c>
      <c r="BU950" s="82">
        <f t="shared" ca="1" si="707"/>
        <v>-4.2578247660364599E-9</v>
      </c>
      <c r="BV950" s="82">
        <f t="shared" ca="1" si="708"/>
        <v>-2.9943922343414556E-9</v>
      </c>
      <c r="BW950" s="82">
        <f t="shared" ca="1" si="725"/>
        <v>-9.9384849387017825E-9</v>
      </c>
      <c r="BX950" s="10">
        <f t="shared" ca="1" si="709"/>
        <v>-1.8625994260191893E-12</v>
      </c>
      <c r="BY950" s="10">
        <f t="shared" ca="1" si="710"/>
        <v>2.8902850229962428E-12</v>
      </c>
      <c r="BZ950" s="10">
        <f t="shared" ca="1" si="711"/>
        <v>-3.5034723983035463E-11</v>
      </c>
      <c r="CA950" s="10">
        <f t="shared" ca="1" si="712"/>
        <v>-2.0257049910634696E-11</v>
      </c>
      <c r="CB950" s="10">
        <v>0</v>
      </c>
      <c r="CC950" s="82">
        <f t="shared" ca="1" si="713"/>
        <v>3.9725652202851362E-13</v>
      </c>
      <c r="CD950" s="82">
        <f t="shared" ca="1" si="714"/>
        <v>3.4270724516460853E-13</v>
      </c>
      <c r="CE950" s="82">
        <f t="shared" ca="1" si="715"/>
        <v>1.8915613015532971E-10</v>
      </c>
      <c r="CF950" s="82">
        <f t="shared" ca="1" si="716"/>
        <v>3.7028113764059381E-11</v>
      </c>
      <c r="CG950" s="82">
        <f t="shared" ca="1" si="726"/>
        <v>2.269242076865822E-10</v>
      </c>
      <c r="CH950" s="13" t="str">
        <f t="shared" ca="1" si="679"/>
        <v/>
      </c>
      <c r="CI950" s="81">
        <f t="shared" ca="1" si="688"/>
        <v>0.1131775965863165</v>
      </c>
      <c r="CJ950" s="81">
        <f t="shared" ca="1" si="689"/>
        <v>0.13063724757458739</v>
      </c>
      <c r="CK950" s="81">
        <f t="shared" ca="1" si="690"/>
        <v>0.39004625943939081</v>
      </c>
      <c r="CL950" s="81">
        <f t="shared" ca="1" si="691"/>
        <v>0.17284488538116416</v>
      </c>
      <c r="CM950" s="89">
        <f t="shared" ca="1" si="680"/>
        <v>0.80670598898145884</v>
      </c>
    </row>
    <row r="951" spans="1:91" x14ac:dyDescent="0.3">
      <c r="A951">
        <v>886</v>
      </c>
      <c r="B951" s="3">
        <f t="shared" si="693"/>
        <v>2.65</v>
      </c>
      <c r="C951" s="3">
        <f t="shared" si="681"/>
        <v>29.533333333333335</v>
      </c>
      <c r="D951" s="4">
        <f t="shared" ca="1" si="717"/>
        <v>951</v>
      </c>
      <c r="E951" s="58">
        <f>(0.5*(COS(B951*2*PI())+1)*('key variables'!$B$4-'key variables'!$B$6)+'key variables'!$B$6)/'key variables'!$B$4</f>
        <v>1</v>
      </c>
      <c r="F951" s="10">
        <f t="shared" ca="1" si="682"/>
        <v>11689222.907461114</v>
      </c>
      <c r="G951" s="10">
        <f t="shared" ca="1" si="683"/>
        <v>13492492.798713122</v>
      </c>
      <c r="H951" s="10">
        <f t="shared" ca="1" si="684"/>
        <v>40309474.521088287</v>
      </c>
      <c r="I951" s="10">
        <f t="shared" ca="1" si="685"/>
        <v>17912154.249750931</v>
      </c>
      <c r="J951" s="10">
        <f t="shared" ca="1" si="718"/>
        <v>83403344.477013454</v>
      </c>
      <c r="K951" s="82">
        <f t="shared" ca="1" si="695"/>
        <v>2249832.832292099</v>
      </c>
      <c r="L951" s="82">
        <f t="shared" ca="1" si="696"/>
        <v>2596909.4377209195</v>
      </c>
      <c r="M951" s="82">
        <f t="shared" ca="1" si="697"/>
        <v>7778311.98309422</v>
      </c>
      <c r="N951" s="82">
        <f t="shared" ca="1" si="698"/>
        <v>3496312.733215793</v>
      </c>
      <c r="O951" s="82">
        <f t="shared" ca="1" si="719"/>
        <v>16121366.986323033</v>
      </c>
      <c r="P951" s="10">
        <f ca="1">IF(IF($A951&gt;='key variables'!$B$26,K951*SUMPRODUCT(Z951:AC951,'control variables'!$O$3:$R$3)/J951+F$65*'key variables'!$B$25/scenario!J$65,K951*SUMPRODUCT(Z951:AC951,'control variables'!$O$7:$R$7)/J951+F$65*'key variables'!$B$25/scenario!J$65)&lt;'key variables'!$B$28,0,IF($A951&gt;='key variables'!$B$26,K951*SUMPRODUCT(Z951:AC951,'control variables'!$O$3:$R$3)/J951+F$65*'key variables'!$B$25/scenario!J$65,K951*SUMPRODUCT(Z951:AC951,'control variables'!$O$7:$R$7)/J951+F$65*'key variables'!$B$25/scenario!J$65))</f>
        <v>5.494306698382824E-48</v>
      </c>
      <c r="Q951" s="10">
        <f ca="1">IF(IF($A951&gt;='key variables'!$B$26,L951*SUMPRODUCT(Z951:AC951,'control variables'!$O$4:$R$4)/J951+G$65*'key variables'!$B$25/scenario!J$65,L951*SUMPRODUCT(Z951:AC951,'control variables'!$O$7:$R$7)/J951+G$65*'key variables'!$B$25/scenario!J$65)&lt;'key variables'!$B$28,0,IF($A951&gt;='key variables'!$B$26,L951*SUMPRODUCT(Z951:AC951,'control variables'!$O$4:$R$4)/J951+G$65*'key variables'!$B$25/scenario!J$65,L951*SUMPRODUCT(Z951:AC951,'control variables'!$O$7:$R$7)/J951+G$65*'key variables'!$B$25/scenario!J$65))</f>
        <v>6.3419009243577252E-48</v>
      </c>
      <c r="R951" s="10">
        <f ca="1">IF(IF($A951&gt;='key variables'!$B$26,M951*SUMPRODUCT(Z951:AC951,'control variables'!$O$5:$R$5)/J951+H$65*'key variables'!$B$25/scenario!J$65,M951*SUMPRODUCT(Z951:AC951,'control variables'!$O$7:$R$7)/J951+H$65*'key variables'!$B$25/scenario!J$65)&lt;'key variables'!$B$28,0,IF($A951&gt;='key variables'!$B$26,M951*SUMPRODUCT(Z951:AC951,'control variables'!$O$5:$R$5)/J951+H$65*'key variables'!$B$25/scenario!J$65,M951*SUMPRODUCT(Z951:AC951,'control variables'!$O$7:$R$7)/J951+H$65*'key variables'!$B$25/scenario!J$65))</f>
        <v>1.8995380908939208E-47</v>
      </c>
      <c r="S951" s="10">
        <f ca="1">IF(IF($A951&gt;='key variables'!$B$26,N951*SUMPRODUCT(Z951:AC951,'control variables'!$O$6:$R$6)/J951+I$65*'key variables'!$B$25/scenario!J$65,N951*SUMPRODUCT(Z951:AC951,'control variables'!$O$7:$R$7)/J951+I$65*'key variables'!$B$25/scenario!J$65)&lt;'key variables'!$B$28,0,IF($A951&gt;='key variables'!$B$26,N951*SUMPRODUCT(Z951:AC951,'control variables'!$O$6:$R$6)/J951+I$65*'key variables'!$B$25/scenario!J$65,N951*SUMPRODUCT(Z951:AC951,'control variables'!$O$7:$R$7)/J951+I$65*'key variables'!$B$25/scenario!J$65))</f>
        <v>8.5383296901121283E-48</v>
      </c>
      <c r="T951" s="10">
        <f t="shared" ca="1" si="692"/>
        <v>3.9369918221791888E-47</v>
      </c>
      <c r="U951" s="82">
        <f ca="1">SUMPRODUCT(P921:P950,'control variables'!AD$7:AD$36)</f>
        <v>1.1648946634789458E-47</v>
      </c>
      <c r="V951" s="82">
        <f ca="1">SUMPRODUCT(Q921:Q950,'control variables'!AE$7:AE$36)</f>
        <v>1.344600319685642E-47</v>
      </c>
      <c r="W951" s="82">
        <f ca="1">SUMPRODUCT(R921:R950,'control variables'!AF$7:AF$36)</f>
        <v>4.0273721629129479E-47</v>
      </c>
      <c r="X951" s="82">
        <f ca="1">SUMPRODUCT(S921:S950,'control variables'!AG$7:AG$36)</f>
        <v>1.8102838514571836E-47</v>
      </c>
      <c r="Y951" s="82">
        <f t="shared" ca="1" si="686"/>
        <v>8.3471509975347185E-47</v>
      </c>
      <c r="Z951" s="10">
        <f ca="1">IF($A951&gt;='key variables'!$B$26,SUMPRODUCT(P921:P950,'control variables'!V$7:V$36)*$E951,SUMPRODUCT(P921:P950,'control variables'!Z$7:Z$36)*$E951)</f>
        <v>2.8424609067974671E-47</v>
      </c>
      <c r="AA951" s="10">
        <f ca="1">IF($A951&gt;='key variables'!$B$26,SUMPRODUCT(Q921:Q950,'control variables'!W$7:W$36)*$E951,SUMPRODUCT(Q921:Q950,'control variables'!AA$7:AA$36)*$E951)</f>
        <v>3.2809609004126845E-47</v>
      </c>
      <c r="AB951" s="10">
        <f ca="1">IF($A951&gt;='key variables'!$B$26,SUMPRODUCT(R921:R950,'control variables'!X$7:X$36)*$E951,SUMPRODUCT(R921:R950,'control variables'!AB$7:AB$36)*$E951)</f>
        <v>9.8271957878286878E-47</v>
      </c>
      <c r="AC951" s="10">
        <f ca="1">IF($A951&gt;='key variables'!$B$26,SUMPRODUCT(S921:S950,'control variables'!Y$7:Y$36)*$E951,SUMPRODUCT(S921:S950,'control variables'!AC$7:AC$36)*$E951)</f>
        <v>4.4172758613266666E-47</v>
      </c>
      <c r="AD951" s="10">
        <f t="shared" ca="1" si="687"/>
        <v>2.0367893456365504E-46</v>
      </c>
      <c r="AE951" s="82">
        <f ca="1">SUMPRODUCT(P921:P950,'control variables'!AL$7:AL$36)</f>
        <v>3.8701543995312829E-47</v>
      </c>
      <c r="AF951" s="82">
        <f ca="1">SUMPRODUCT(Q921:Q950,'control variables'!AM$7:AM$36)</f>
        <v>4.4555139400142054E-47</v>
      </c>
      <c r="AG951" s="82">
        <f ca="1">SUMPRODUCT(R921:R950,'control variables'!AN$7:AN$36)</f>
        <v>1.2703841203040408E-46</v>
      </c>
      <c r="AH951" s="82">
        <f ca="1">SUMPRODUCT(S921:S950,'control variables'!AO$7:AO$36)</f>
        <v>5.5006372285594708E-47</v>
      </c>
      <c r="AI951" s="82">
        <f t="shared" ca="1" si="699"/>
        <v>2.6530146771145366E-46</v>
      </c>
      <c r="AJ951" s="10">
        <f ca="1">SUMPRODUCT(P921:P950,'control variables'!AP$7:AP$36)</f>
        <v>3.6979475815158249E-50</v>
      </c>
      <c r="AK951" s="10">
        <f ca="1">SUMPRODUCT(Q921:Q950,'control variables'!AQ$7:AQ$36)</f>
        <v>1.0671053907649718E-49</v>
      </c>
      <c r="AL951" s="10">
        <f ca="1">SUMPRODUCT(R921:R950,'control variables'!AR$7:AR$36)</f>
        <v>3.835456960176193E-48</v>
      </c>
      <c r="AM951" s="10">
        <f ca="1">SUMPRODUCT(S921:S950,'control variables'!AS$7:AS$36)</f>
        <v>2.8733648630343464E-48</v>
      </c>
      <c r="AN951" s="10">
        <f t="shared" ca="1" si="720"/>
        <v>6.8525118381021948E-48</v>
      </c>
      <c r="AO951" s="82">
        <f ca="1">SUMPRODUCT(P921:P950,'control variables'!AX$7:AX$36)</f>
        <v>5.0286443783831686E-50</v>
      </c>
      <c r="AP951" s="82">
        <f ca="1">SUMPRODUCT(Q921:Q950,'control variables'!AY$7:AY$36)</f>
        <v>1.1608803869984628E-49</v>
      </c>
      <c r="AQ951" s="82">
        <f ca="1">SUMPRODUCT(R921:R950,'control variables'!AZ$7:AZ$36)</f>
        <v>1.0431272296950524E-48</v>
      </c>
      <c r="AR951" s="82">
        <f ca="1">SUMPRODUCT(S921:S950,'control variables'!BA$7:BA$36)</f>
        <v>7.8146754365936946E-49</v>
      </c>
      <c r="AS951" s="82">
        <f t="shared" ca="1" si="721"/>
        <v>1.9909692558380998E-48</v>
      </c>
      <c r="AT951" s="10">
        <f ca="1">SUMPRODUCT(P921:P950,'control variables'!AT$7:AT$36)</f>
        <v>-4.4379748962506218E-50</v>
      </c>
      <c r="AU951" s="10">
        <f ca="1">SUMPRODUCT(Q921:Q950,'control variables'!AU$7:AU$36)</f>
        <v>4.8142264389737606E-50</v>
      </c>
      <c r="AV951" s="10">
        <f ca="1">SUMPRODUCT(R921:R950,'control variables'!AV$7:AV$36)</f>
        <v>2.0730444840810937E-47</v>
      </c>
      <c r="AW951" s="10">
        <f ca="1">SUMPRODUCT(S921:S950,'control variables'!AW$7:AW$36)</f>
        <v>1.553038723133565E-47</v>
      </c>
      <c r="AX951" s="10">
        <f t="shared" ca="1" si="700"/>
        <v>3.6264594587573816E-47</v>
      </c>
      <c r="AY951" s="82">
        <f ca="1">SUMPRODUCT(P921:P950,'control variables'!BB$7:BB$36)</f>
        <v>1.6085281899942775E-49</v>
      </c>
      <c r="AZ951" s="82">
        <f ca="1">SUMPRODUCT(Q921:Q950,'control variables'!BC$7:BC$36)</f>
        <v>4.1017440160424872E-49</v>
      </c>
      <c r="BA951" s="82">
        <f ca="1">SUMPRODUCT(R921:R950,'control variables'!BD$7:BD$36)</f>
        <v>2.8713468906687495E-48</v>
      </c>
      <c r="BB951" s="82">
        <f ca="1">SUMPRODUCT(S921:S950,'control variables'!BE$7:BE$36)</f>
        <v>4.0803889031036246E-49</v>
      </c>
      <c r="BC951" s="82">
        <f t="shared" ca="1" si="722"/>
        <v>3.8504130015827881E-48</v>
      </c>
      <c r="BD951" s="10">
        <f ca="1">SUMPRODUCT(P921:P950,'control variables'!BF$7:BF$36)</f>
        <v>3.3649008678729702E-50</v>
      </c>
      <c r="BE951" s="10">
        <f ca="1">SUMPRODUCT(Q921:Q950,'control variables'!BG$7:BG$36)</f>
        <v>3.883996488695618E-50</v>
      </c>
      <c r="BF951" s="10">
        <f ca="1">SUMPRODUCT(R921:R950,'control variables'!BH$7:BH$36)</f>
        <v>1.1633419322019366E-48</v>
      </c>
      <c r="BG951" s="10">
        <f ca="1">SUMPRODUCT(S921:S950,'control variables'!BI$7:BI$36)</f>
        <v>2.6145821995066577E-48</v>
      </c>
      <c r="BH951" s="10">
        <f t="shared" ca="1" si="723"/>
        <v>3.8504131052742803E-48</v>
      </c>
      <c r="BI951" s="82">
        <f t="shared" ca="1" si="701"/>
        <v>3.8818017065349749E-47</v>
      </c>
      <c r="BJ951" s="82">
        <f t="shared" ca="1" si="702"/>
        <v>4.5013456066136037E-47</v>
      </c>
      <c r="BK951" s="82">
        <f t="shared" ca="1" si="703"/>
        <v>1.5064020376188376E-46</v>
      </c>
      <c r="BL951" s="82">
        <f t="shared" ca="1" si="704"/>
        <v>7.0944798407240712E-47</v>
      </c>
      <c r="BM951" s="82">
        <f t="shared" ca="1" si="694"/>
        <v>3.0541647530061027E-46</v>
      </c>
      <c r="BN951" s="10">
        <f ca="1">BN950+BI951-INDIRECT(ADDRESS(MAX($D951-'key variables'!$B$9*30,34),scenario!BI$4),TRUE)</f>
        <v>9439390.0751690175</v>
      </c>
      <c r="BO951" s="10">
        <f ca="1">BO950+BJ951-INDIRECT(ADDRESS(MAX($D951-'key variables'!$B$9*30,34),scenario!BJ$4),TRUE)</f>
        <v>10895583.360992203</v>
      </c>
      <c r="BP951" s="10">
        <f ca="1">BP950+BK951-INDIRECT(ADDRESS(MAX($D951-'key variables'!$B$9*30,34),scenario!BK$4),TRUE)</f>
        <v>32531162.537994072</v>
      </c>
      <c r="BQ951" s="10">
        <f ca="1">BQ950+BL951-INDIRECT(ADDRESS(MAX($D951-'key variables'!$B$9*30,34),scenario!BL$4),TRUE)</f>
        <v>14415841.516535141</v>
      </c>
      <c r="BR951" s="10">
        <f t="shared" ca="1" si="724"/>
        <v>67281977.490690395</v>
      </c>
      <c r="BS951" s="82">
        <f t="shared" ca="1" si="705"/>
        <v>-2.3433848477536824E-9</v>
      </c>
      <c r="BT951" s="82">
        <f t="shared" ca="1" si="706"/>
        <v>-3.4288309057018498E-10</v>
      </c>
      <c r="BU951" s="82">
        <f t="shared" ca="1" si="707"/>
        <v>-4.2578247660364599E-9</v>
      </c>
      <c r="BV951" s="82">
        <f t="shared" ca="1" si="708"/>
        <v>-2.9943922343414556E-9</v>
      </c>
      <c r="BW951" s="82">
        <f t="shared" ca="1" si="725"/>
        <v>-9.9384849387017825E-9</v>
      </c>
      <c r="BX951" s="10">
        <f t="shared" ca="1" si="709"/>
        <v>-1.8625994260191893E-12</v>
      </c>
      <c r="BY951" s="10">
        <f t="shared" ca="1" si="710"/>
        <v>2.8902850229962428E-12</v>
      </c>
      <c r="BZ951" s="10">
        <f t="shared" ca="1" si="711"/>
        <v>-3.5034723983035463E-11</v>
      </c>
      <c r="CA951" s="10">
        <f t="shared" ca="1" si="712"/>
        <v>-2.0257049910634696E-11</v>
      </c>
      <c r="CB951" s="10">
        <v>0</v>
      </c>
      <c r="CC951" s="82">
        <f t="shared" ca="1" si="713"/>
        <v>3.9725652202851362E-13</v>
      </c>
      <c r="CD951" s="82">
        <f t="shared" ca="1" si="714"/>
        <v>3.4270724516460853E-13</v>
      </c>
      <c r="CE951" s="82">
        <f t="shared" ca="1" si="715"/>
        <v>1.8915613015532971E-10</v>
      </c>
      <c r="CF951" s="82">
        <f t="shared" ca="1" si="716"/>
        <v>3.7028113764059381E-11</v>
      </c>
      <c r="CG951" s="82">
        <f t="shared" ca="1" si="726"/>
        <v>2.269242076865822E-10</v>
      </c>
      <c r="CH951" s="13" t="str">
        <f t="shared" ca="1" si="679"/>
        <v/>
      </c>
      <c r="CI951" s="81">
        <f t="shared" ca="1" si="688"/>
        <v>0.1131775965863165</v>
      </c>
      <c r="CJ951" s="81">
        <f t="shared" ca="1" si="689"/>
        <v>0.13063724757458739</v>
      </c>
      <c r="CK951" s="81">
        <f t="shared" ca="1" si="690"/>
        <v>0.39004625943939081</v>
      </c>
      <c r="CL951" s="81">
        <f t="shared" ca="1" si="691"/>
        <v>0.17284488538116416</v>
      </c>
      <c r="CM951" s="89">
        <f t="shared" ca="1" si="680"/>
        <v>0.80670598898145884</v>
      </c>
    </row>
    <row r="952" spans="1:91" x14ac:dyDescent="0.3">
      <c r="A952">
        <v>887</v>
      </c>
      <c r="B952" s="3">
        <f t="shared" si="693"/>
        <v>2.6527777777777777</v>
      </c>
      <c r="C952" s="3">
        <f t="shared" si="681"/>
        <v>29.566666666666666</v>
      </c>
      <c r="D952" s="4">
        <f t="shared" ca="1" si="717"/>
        <v>952</v>
      </c>
      <c r="E952" s="58">
        <f>(0.5*(COS(B952*2*PI())+1)*('key variables'!$B$4-'key variables'!$B$6)+'key variables'!$B$6)/'key variables'!$B$4</f>
        <v>1</v>
      </c>
      <c r="F952" s="10">
        <f t="shared" ca="1" si="682"/>
        <v>11689222.907461114</v>
      </c>
      <c r="G952" s="10">
        <f t="shared" ca="1" si="683"/>
        <v>13492492.798713122</v>
      </c>
      <c r="H952" s="10">
        <f t="shared" ca="1" si="684"/>
        <v>40309474.521088287</v>
      </c>
      <c r="I952" s="10">
        <f t="shared" ca="1" si="685"/>
        <v>17912154.249750931</v>
      </c>
      <c r="J952" s="10">
        <f t="shared" ca="1" si="718"/>
        <v>83403344.477013454</v>
      </c>
      <c r="K952" s="82">
        <f t="shared" ca="1" si="695"/>
        <v>2249832.832292099</v>
      </c>
      <c r="L952" s="82">
        <f t="shared" ca="1" si="696"/>
        <v>2596909.4377209195</v>
      </c>
      <c r="M952" s="82">
        <f t="shared" ca="1" si="697"/>
        <v>7778311.98309422</v>
      </c>
      <c r="N952" s="82">
        <f t="shared" ca="1" si="698"/>
        <v>3496312.733215793</v>
      </c>
      <c r="O952" s="82">
        <f t="shared" ca="1" si="719"/>
        <v>16121366.986323033</v>
      </c>
      <c r="P952" s="10">
        <f ca="1">IF(IF($A952&gt;='key variables'!$B$26,K952*SUMPRODUCT(Z952:AC952,'control variables'!$O$3:$R$3)/J952+F$65*'key variables'!$B$25/scenario!J$65,K952*SUMPRODUCT(Z952:AC952,'control variables'!$O$7:$R$7)/J952+F$65*'key variables'!$B$25/scenario!J$65)&lt;'key variables'!$B$28,0,IF($A952&gt;='key variables'!$B$26,K952*SUMPRODUCT(Z952:AC952,'control variables'!$O$3:$R$3)/J952+F$65*'key variables'!$B$25/scenario!J$65,K952*SUMPRODUCT(Z952:AC952,'control variables'!$O$7:$R$7)/J952+F$65*'key variables'!$B$25/scenario!J$65))</f>
        <v>4.7275719493885919E-48</v>
      </c>
      <c r="Q952" s="10">
        <f ca="1">IF(IF($A952&gt;='key variables'!$B$26,L952*SUMPRODUCT(Z952:AC952,'control variables'!$O$4:$R$4)/J952+G$65*'key variables'!$B$25/scenario!J$65,L952*SUMPRODUCT(Z952:AC952,'control variables'!$O$7:$R$7)/J952+G$65*'key variables'!$B$25/scenario!J$65)&lt;'key variables'!$B$28,0,IF($A952&gt;='key variables'!$B$26,L952*SUMPRODUCT(Z952:AC952,'control variables'!$O$4:$R$4)/J952+G$65*'key variables'!$B$25/scenario!J$65,L952*SUMPRODUCT(Z952:AC952,'control variables'!$O$7:$R$7)/J952+G$65*'key variables'!$B$25/scenario!J$65))</f>
        <v>5.4568837456088686E-48</v>
      </c>
      <c r="R952" s="10">
        <f ca="1">IF(IF($A952&gt;='key variables'!$B$26,M952*SUMPRODUCT(Z952:AC952,'control variables'!$O$5:$R$5)/J952+H$65*'key variables'!$B$25/scenario!J$65,M952*SUMPRODUCT(Z952:AC952,'control variables'!$O$7:$R$7)/J952+H$65*'key variables'!$B$25/scenario!J$65)&lt;'key variables'!$B$28,0,IF($A952&gt;='key variables'!$B$26,M952*SUMPRODUCT(Z952:AC952,'control variables'!$O$5:$R$5)/J952+H$65*'key variables'!$B$25/scenario!J$65,M952*SUMPRODUCT(Z952:AC952,'control variables'!$O$7:$R$7)/J952+H$65*'key variables'!$B$25/scenario!J$65))</f>
        <v>1.634456081228312E-47</v>
      </c>
      <c r="S952" s="10">
        <f ca="1">IF(IF($A952&gt;='key variables'!$B$26,N952*SUMPRODUCT(Z952:AC952,'control variables'!$O$6:$R$6)/J952+I$65*'key variables'!$B$25/scenario!J$65,N952*SUMPRODUCT(Z952:AC952,'control variables'!$O$7:$R$7)/J952+I$65*'key variables'!$B$25/scenario!J$65)&lt;'key variables'!$B$28,0,IF($A952&gt;='key variables'!$B$26,N952*SUMPRODUCT(Z952:AC952,'control variables'!$O$6:$R$6)/J952+I$65*'key variables'!$B$25/scenario!J$65,N952*SUMPRODUCT(Z952:AC952,'control variables'!$O$7:$R$7)/J952+I$65*'key variables'!$B$25/scenario!J$65))</f>
        <v>7.3467991784089795E-48</v>
      </c>
      <c r="T952" s="10">
        <f t="shared" ca="1" si="692"/>
        <v>3.3875815685689556E-47</v>
      </c>
      <c r="U952" s="82">
        <f ca="1">SUMPRODUCT(P922:P951,'control variables'!AD$7:AD$36)</f>
        <v>1.0023327122740484E-47</v>
      </c>
      <c r="V952" s="82">
        <f ca="1">SUMPRODUCT(Q922:Q951,'control variables'!AE$7:AE$36)</f>
        <v>1.1569603051747694E-47</v>
      </c>
      <c r="W952" s="82">
        <f ca="1">SUMPRODUCT(R922:R951,'control variables'!AF$7:AF$36)</f>
        <v>3.465349262854182E-47</v>
      </c>
      <c r="X952" s="82">
        <f ca="1">SUMPRODUCT(S922:S951,'control variables'!AG$7:AG$36)</f>
        <v>1.5576573399331951E-47</v>
      </c>
      <c r="Y952" s="82">
        <f t="shared" ca="1" si="686"/>
        <v>7.1822996202361946E-47</v>
      </c>
      <c r="Z952" s="10">
        <f ca="1">IF($A952&gt;='key variables'!$B$26,SUMPRODUCT(P922:P951,'control variables'!V$7:V$36)*$E952,SUMPRODUCT(P922:P951,'control variables'!Z$7:Z$36)*$E952)</f>
        <v>2.4457932889266346E-47</v>
      </c>
      <c r="AA952" s="10">
        <f ca="1">IF($A952&gt;='key variables'!$B$26,SUMPRODUCT(Q922:Q951,'control variables'!W$7:W$36)*$E952,SUMPRODUCT(Q922:Q951,'control variables'!AA$7:AA$36)*$E952)</f>
        <v>2.8231002693018919E-47</v>
      </c>
      <c r="AB952" s="10">
        <f ca="1">IF($A952&gt;='key variables'!$B$26,SUMPRODUCT(R922:R951,'control variables'!X$7:X$36)*$E952,SUMPRODUCT(R922:R951,'control variables'!AB$7:AB$36)*$E952)</f>
        <v>8.4558030153946714E-47</v>
      </c>
      <c r="AC952" s="10">
        <f ca="1">IF($A952&gt;='key variables'!$B$26,SUMPRODUCT(S922:S951,'control variables'!Y$7:Y$36)*$E952,SUMPRODUCT(S922:S951,'control variables'!AC$7:AC$36)*$E952)</f>
        <v>3.8008415986071372E-47</v>
      </c>
      <c r="AD952" s="10">
        <f t="shared" ca="1" si="687"/>
        <v>1.7525538172230335E-46</v>
      </c>
      <c r="AE952" s="82">
        <f ca="1">SUMPRODUCT(P922:P951,'control variables'!AL$7:AL$36)</f>
        <v>3.3300713599428755E-47</v>
      </c>
      <c r="AF952" s="82">
        <f ca="1">SUMPRODUCT(Q922:Q951,'control variables'!AM$7:AM$36)</f>
        <v>3.8337435238409317E-47</v>
      </c>
      <c r="AG952" s="82">
        <f ca="1">SUMPRODUCT(R922:R951,'control variables'!AN$7:AN$36)</f>
        <v>1.0931010338148437E-46</v>
      </c>
      <c r="AH952" s="82">
        <f ca="1">SUMPRODUCT(S922:S951,'control variables'!AO$7:AO$36)</f>
        <v>4.733019049183126E-47</v>
      </c>
      <c r="AI952" s="82">
        <f t="shared" ca="1" si="699"/>
        <v>2.2827844271115368E-46</v>
      </c>
      <c r="AJ952" s="10">
        <f ca="1">SUMPRODUCT(P922:P951,'control variables'!AP$7:AP$36)</f>
        <v>3.1818961365642874E-50</v>
      </c>
      <c r="AK952" s="10">
        <f ca="1">SUMPRODUCT(Q922:Q951,'control variables'!AQ$7:AQ$36)</f>
        <v>9.1819000819643104E-50</v>
      </c>
      <c r="AL952" s="10">
        <f ca="1">SUMPRODUCT(R922:R951,'control variables'!AR$7:AR$36)</f>
        <v>3.3002159750843964E-48</v>
      </c>
      <c r="AM952" s="10">
        <f ca="1">SUMPRODUCT(S922:S951,'control variables'!AS$7:AS$36)</f>
        <v>2.4723845741698855E-48</v>
      </c>
      <c r="AN952" s="10">
        <f t="shared" ca="1" si="720"/>
        <v>5.8962385114395673E-48</v>
      </c>
      <c r="AO952" s="82">
        <f ca="1">SUMPRODUCT(P922:P951,'control variables'!AX$7:AX$36)</f>
        <v>4.3268931662828803E-50</v>
      </c>
      <c r="AP952" s="82">
        <f ca="1">SUMPRODUCT(Q922:Q951,'control variables'!AY$7:AY$36)</f>
        <v>9.988786311810126E-50</v>
      </c>
      <c r="AQ952" s="82">
        <f ca="1">SUMPRODUCT(R922:R951,'control variables'!AZ$7:AZ$36)</f>
        <v>8.9755801804825885E-49</v>
      </c>
      <c r="AR952" s="82">
        <f ca="1">SUMPRODUCT(S922:S951,'control variables'!BA$7:BA$36)</f>
        <v>6.7241314356350896E-49</v>
      </c>
      <c r="AS952" s="82">
        <f t="shared" ca="1" si="721"/>
        <v>1.7131279563926978E-48</v>
      </c>
      <c r="AT952" s="10">
        <f ca="1">SUMPRODUCT(P922:P951,'control variables'!AT$7:AT$36)</f>
        <v>-3.8186520671990534E-50</v>
      </c>
      <c r="AU952" s="10">
        <f ca="1">SUMPRODUCT(Q922:Q951,'control variables'!AU$7:AU$36)</f>
        <v>4.1423974161464737E-50</v>
      </c>
      <c r="AV952" s="10">
        <f ca="1">SUMPRODUCT(R922:R951,'control variables'!AV$7:AV$36)</f>
        <v>1.7837495230583243E-47</v>
      </c>
      <c r="AW952" s="10">
        <f ca="1">SUMPRODUCT(S922:S951,'control variables'!AW$7:AW$36)</f>
        <v>1.3363109682176216E-47</v>
      </c>
      <c r="AX952" s="10">
        <f t="shared" ca="1" si="700"/>
        <v>3.1203842366248932E-47</v>
      </c>
      <c r="AY952" s="82">
        <f ca="1">SUMPRODUCT(P922:P951,'control variables'!BB$7:BB$36)</f>
        <v>1.3840568370629933E-49</v>
      </c>
      <c r="AZ952" s="82">
        <f ca="1">SUMPRODUCT(Q922:Q951,'control variables'!BC$7:BC$36)</f>
        <v>3.52934246636114E-49</v>
      </c>
      <c r="BA952" s="82">
        <f ca="1">SUMPRODUCT(R922:R951,'control variables'!BD$7:BD$36)</f>
        <v>2.4706482114085849E-48</v>
      </c>
      <c r="BB952" s="82">
        <f ca="1">SUMPRODUCT(S922:S951,'control variables'!BE$7:BE$36)</f>
        <v>3.5109674759486991E-49</v>
      </c>
      <c r="BC952" s="82">
        <f t="shared" ca="1" si="722"/>
        <v>3.3130848893458683E-48</v>
      </c>
      <c r="BD952" s="10">
        <f ca="1">SUMPRODUCT(P922:P951,'control variables'!BF$7:BF$36)</f>
        <v>2.8953263493848706E-50</v>
      </c>
      <c r="BE952" s="10">
        <f ca="1">SUMPRODUCT(Q922:Q951,'control variables'!BG$7:BG$36)</f>
        <v>3.3419817748590116E-50</v>
      </c>
      <c r="BF952" s="10">
        <f ca="1">SUMPRODUCT(R922:R951,'control variables'!BH$7:BH$36)</f>
        <v>1.0009966658476106E-48</v>
      </c>
      <c r="BG952" s="10">
        <f ca="1">SUMPRODUCT(S922:S951,'control variables'!BI$7:BI$36)</f>
        <v>2.2497152314770824E-48</v>
      </c>
      <c r="BH952" s="10">
        <f t="shared" ca="1" si="723"/>
        <v>3.313084978567132E-48</v>
      </c>
      <c r="BI952" s="82">
        <f t="shared" ca="1" si="701"/>
        <v>3.3400932762463064E-47</v>
      </c>
      <c r="BJ952" s="82">
        <f t="shared" ca="1" si="702"/>
        <v>3.8731793459206899E-47</v>
      </c>
      <c r="BK952" s="82">
        <f t="shared" ca="1" si="703"/>
        <v>1.2961824682347619E-46</v>
      </c>
      <c r="BL952" s="82">
        <f t="shared" ca="1" si="704"/>
        <v>6.1044396921602348E-47</v>
      </c>
      <c r="BM952" s="82">
        <f t="shared" ca="1" si="694"/>
        <v>2.627953699667485E-46</v>
      </c>
      <c r="BN952" s="10">
        <f ca="1">BN951+BI952-INDIRECT(ADDRESS(MAX($D952-'key variables'!$B$9*30,34),scenario!BI$4),TRUE)</f>
        <v>9439390.0751690175</v>
      </c>
      <c r="BO952" s="10">
        <f ca="1">BO951+BJ952-INDIRECT(ADDRESS(MAX($D952-'key variables'!$B$9*30,34),scenario!BJ$4),TRUE)</f>
        <v>10895583.360992203</v>
      </c>
      <c r="BP952" s="10">
        <f ca="1">BP951+BK952-INDIRECT(ADDRESS(MAX($D952-'key variables'!$B$9*30,34),scenario!BK$4),TRUE)</f>
        <v>32531162.537994072</v>
      </c>
      <c r="BQ952" s="10">
        <f ca="1">BQ951+BL952-INDIRECT(ADDRESS(MAX($D952-'key variables'!$B$9*30,34),scenario!BL$4),TRUE)</f>
        <v>14415841.516535141</v>
      </c>
      <c r="BR952" s="10">
        <f t="shared" ca="1" si="724"/>
        <v>67281977.490690395</v>
      </c>
      <c r="BS952" s="82">
        <f t="shared" ca="1" si="705"/>
        <v>-2.3433848477536824E-9</v>
      </c>
      <c r="BT952" s="82">
        <f t="shared" ca="1" si="706"/>
        <v>-3.4288309057018498E-10</v>
      </c>
      <c r="BU952" s="82">
        <f t="shared" ca="1" si="707"/>
        <v>-4.2578247660364599E-9</v>
      </c>
      <c r="BV952" s="82">
        <f t="shared" ca="1" si="708"/>
        <v>-2.9943922343414556E-9</v>
      </c>
      <c r="BW952" s="82">
        <f t="shared" ca="1" si="725"/>
        <v>-9.9384849387017825E-9</v>
      </c>
      <c r="BX952" s="10">
        <f t="shared" ca="1" si="709"/>
        <v>-1.8625994260191893E-12</v>
      </c>
      <c r="BY952" s="10">
        <f t="shared" ca="1" si="710"/>
        <v>2.8902850229962428E-12</v>
      </c>
      <c r="BZ952" s="10">
        <f t="shared" ca="1" si="711"/>
        <v>-3.5034723983035463E-11</v>
      </c>
      <c r="CA952" s="10">
        <f t="shared" ca="1" si="712"/>
        <v>-2.0257049910634696E-11</v>
      </c>
      <c r="CB952" s="10">
        <v>0</v>
      </c>
      <c r="CC952" s="82">
        <f t="shared" ca="1" si="713"/>
        <v>3.9725652202851362E-13</v>
      </c>
      <c r="CD952" s="82">
        <f t="shared" ca="1" si="714"/>
        <v>3.4270724516460853E-13</v>
      </c>
      <c r="CE952" s="82">
        <f t="shared" ca="1" si="715"/>
        <v>1.8915613015532971E-10</v>
      </c>
      <c r="CF952" s="82">
        <f t="shared" ca="1" si="716"/>
        <v>3.7028113764059381E-11</v>
      </c>
      <c r="CG952" s="82">
        <f t="shared" ca="1" si="726"/>
        <v>2.269242076865822E-10</v>
      </c>
      <c r="CH952" s="13" t="str">
        <f t="shared" ca="1" si="679"/>
        <v/>
      </c>
      <c r="CI952" s="81">
        <f t="shared" ca="1" si="688"/>
        <v>0.1131775965863165</v>
      </c>
      <c r="CJ952" s="81">
        <f t="shared" ca="1" si="689"/>
        <v>0.13063724757458739</v>
      </c>
      <c r="CK952" s="81">
        <f t="shared" ca="1" si="690"/>
        <v>0.39004625943939081</v>
      </c>
      <c r="CL952" s="81">
        <f t="shared" ca="1" si="691"/>
        <v>0.17284488538116416</v>
      </c>
      <c r="CM952" s="89">
        <f t="shared" ca="1" si="680"/>
        <v>0.80670598898145884</v>
      </c>
    </row>
    <row r="953" spans="1:91" x14ac:dyDescent="0.3">
      <c r="A953">
        <v>888</v>
      </c>
      <c r="B953" s="3">
        <f t="shared" si="693"/>
        <v>2.6555555555555554</v>
      </c>
      <c r="C953" s="3">
        <f t="shared" si="681"/>
        <v>29.6</v>
      </c>
      <c r="D953" s="4">
        <f t="shared" ca="1" si="717"/>
        <v>953</v>
      </c>
      <c r="E953" s="58">
        <f>(0.5*(COS(B953*2*PI())+1)*('key variables'!$B$4-'key variables'!$B$6)+'key variables'!$B$6)/'key variables'!$B$4</f>
        <v>1</v>
      </c>
      <c r="F953" s="10">
        <f t="shared" ca="1" si="682"/>
        <v>11689222.907461114</v>
      </c>
      <c r="G953" s="10">
        <f t="shared" ca="1" si="683"/>
        <v>13492492.798713122</v>
      </c>
      <c r="H953" s="10">
        <f t="shared" ca="1" si="684"/>
        <v>40309474.521088287</v>
      </c>
      <c r="I953" s="10">
        <f t="shared" ca="1" si="685"/>
        <v>17912154.249750931</v>
      </c>
      <c r="J953" s="10">
        <f t="shared" ca="1" si="718"/>
        <v>83403344.477013454</v>
      </c>
      <c r="K953" s="82">
        <f t="shared" ca="1" si="695"/>
        <v>2249832.832292099</v>
      </c>
      <c r="L953" s="82">
        <f t="shared" ca="1" si="696"/>
        <v>2596909.4377209195</v>
      </c>
      <c r="M953" s="82">
        <f t="shared" ca="1" si="697"/>
        <v>7778311.98309422</v>
      </c>
      <c r="N953" s="82">
        <f t="shared" ca="1" si="698"/>
        <v>3496312.733215793</v>
      </c>
      <c r="O953" s="82">
        <f t="shared" ca="1" si="719"/>
        <v>16121366.986323033</v>
      </c>
      <c r="P953" s="10">
        <f ca="1">IF(IF($A953&gt;='key variables'!$B$26,K953*SUMPRODUCT(Z953:AC953,'control variables'!$O$3:$R$3)/J953+F$65*'key variables'!$B$25/scenario!J$65,K953*SUMPRODUCT(Z953:AC953,'control variables'!$O$7:$R$7)/J953+F$65*'key variables'!$B$25/scenario!J$65)&lt;'key variables'!$B$28,0,IF($A953&gt;='key variables'!$B$26,K953*SUMPRODUCT(Z953:AC953,'control variables'!$O$3:$R$3)/J953+F$65*'key variables'!$B$25/scenario!J$65,K953*SUMPRODUCT(Z953:AC953,'control variables'!$O$7:$R$7)/J953+F$65*'key variables'!$B$25/scenario!J$65))</f>
        <v>4.0678356276005212E-48</v>
      </c>
      <c r="Q953" s="10">
        <f ca="1">IF(IF($A953&gt;='key variables'!$B$26,L953*SUMPRODUCT(Z953:AC953,'control variables'!$O$4:$R$4)/J953+G$65*'key variables'!$B$25/scenario!J$65,L953*SUMPRODUCT(Z953:AC953,'control variables'!$O$7:$R$7)/J953+G$65*'key variables'!$B$25/scenario!J$65)&lt;'key variables'!$B$28,0,IF($A953&gt;='key variables'!$B$26,L953*SUMPRODUCT(Z953:AC953,'control variables'!$O$4:$R$4)/J953+G$65*'key variables'!$B$25/scenario!J$65,L953*SUMPRODUCT(Z953:AC953,'control variables'!$O$7:$R$7)/J953+G$65*'key variables'!$B$25/scenario!J$65))</f>
        <v>4.6953713986167304E-48</v>
      </c>
      <c r="R953" s="10">
        <f ca="1">IF(IF($A953&gt;='key variables'!$B$26,M953*SUMPRODUCT(Z953:AC953,'control variables'!$O$5:$R$5)/J953+H$65*'key variables'!$B$25/scenario!J$65,M953*SUMPRODUCT(Z953:AC953,'control variables'!$O$7:$R$7)/J953+H$65*'key variables'!$B$25/scenario!J$65)&lt;'key variables'!$B$28,0,IF($A953&gt;='key variables'!$B$26,M953*SUMPRODUCT(Z953:AC953,'control variables'!$O$5:$R$5)/J953+H$65*'key variables'!$B$25/scenario!J$65,M953*SUMPRODUCT(Z953:AC953,'control variables'!$O$7:$R$7)/J953+H$65*'key variables'!$B$25/scenario!J$65))</f>
        <v>1.4063664710229789E-47</v>
      </c>
      <c r="S953" s="10">
        <f ca="1">IF(IF($A953&gt;='key variables'!$B$26,N953*SUMPRODUCT(Z953:AC953,'control variables'!$O$6:$R$6)/J953+I$65*'key variables'!$B$25/scenario!J$65,N953*SUMPRODUCT(Z953:AC953,'control variables'!$O$7:$R$7)/J953+I$65*'key variables'!$B$25/scenario!J$65)&lt;'key variables'!$B$28,0,IF($A953&gt;='key variables'!$B$26,N953*SUMPRODUCT(Z953:AC953,'control variables'!$O$6:$R$6)/J953+I$65*'key variables'!$B$25/scenario!J$65,N953*SUMPRODUCT(Z953:AC953,'control variables'!$O$7:$R$7)/J953+I$65*'key variables'!$B$25/scenario!J$65))</f>
        <v>6.3215476711302785E-48</v>
      </c>
      <c r="T953" s="10">
        <f t="shared" ca="1" si="692"/>
        <v>2.9148419407577319E-47</v>
      </c>
      <c r="U953" s="82">
        <f ca="1">SUMPRODUCT(P923:P952,'control variables'!AD$7:AD$36)</f>
        <v>8.6245640708337594E-48</v>
      </c>
      <c r="V953" s="82">
        <f ca="1">SUMPRODUCT(Q923:Q952,'control variables'!AE$7:AE$36)</f>
        <v>9.9550559980756297E-48</v>
      </c>
      <c r="W953" s="82">
        <f ca="1">SUMPRODUCT(R923:R952,'control variables'!AF$7:AF$36)</f>
        <v>2.9817570931607959E-47</v>
      </c>
      <c r="X953" s="82">
        <f ca="1">SUMPRODUCT(S923:S952,'control variables'!AG$7:AG$36)</f>
        <v>1.3402850534708772E-47</v>
      </c>
      <c r="Y953" s="82">
        <f t="shared" ca="1" si="686"/>
        <v>6.1800041535226118E-47</v>
      </c>
      <c r="Z953" s="10">
        <f ca="1">IF($A953&gt;='key variables'!$B$26,SUMPRODUCT(P923:P952,'control variables'!V$7:V$36)*$E953,SUMPRODUCT(P923:P952,'control variables'!Z$7:Z$36)*$E953)</f>
        <v>2.1044809439079432E-47</v>
      </c>
      <c r="AA953" s="10">
        <f ca="1">IF($A953&gt;='key variables'!$B$26,SUMPRODUCT(Q923:Q952,'control variables'!W$7:W$36)*$E953,SUMPRODUCT(Q923:Q952,'control variables'!AA$7:AA$36)*$E953)</f>
        <v>2.4291344433668658E-47</v>
      </c>
      <c r="AB953" s="10">
        <f ca="1">IF($A953&gt;='key variables'!$B$26,SUMPRODUCT(R923:R952,'control variables'!X$7:X$36)*$E953,SUMPRODUCT(R923:R952,'control variables'!AB$7:AB$36)*$E953)</f>
        <v>7.2757891649735423E-47</v>
      </c>
      <c r="AC953" s="10">
        <f ca="1">IF($A953&gt;='key variables'!$B$26,SUMPRODUCT(S923:S952,'control variables'!Y$7:Y$36)*$E953,SUMPRODUCT(S923:S952,'control variables'!AC$7:AC$36)*$E953)</f>
        <v>3.270431213993433E-47</v>
      </c>
      <c r="AD953" s="10">
        <f t="shared" ca="1" si="687"/>
        <v>1.5079835766241784E-46</v>
      </c>
      <c r="AE953" s="82">
        <f ca="1">SUMPRODUCT(P923:P952,'control variables'!AL$7:AL$36)</f>
        <v>2.86535732622317E-47</v>
      </c>
      <c r="AF953" s="82">
        <f ca="1">SUMPRODUCT(Q923:Q952,'control variables'!AM$7:AM$36)</f>
        <v>3.2987416501148737E-47</v>
      </c>
      <c r="AG953" s="82">
        <f ca="1">SUMPRODUCT(R923:R952,'control variables'!AN$7:AN$36)</f>
        <v>9.4055793915395616E-47</v>
      </c>
      <c r="AH953" s="82">
        <f ca="1">SUMPRODUCT(S923:S952,'control variables'!AO$7:AO$36)</f>
        <v>4.0725225804060037E-47</v>
      </c>
      <c r="AI953" s="82">
        <f t="shared" ca="1" si="699"/>
        <v>1.9642200948283611E-46</v>
      </c>
      <c r="AJ953" s="10">
        <f ca="1">SUMPRODUCT(P923:P952,'control variables'!AP$7:AP$36)</f>
        <v>2.7378600698641113E-50</v>
      </c>
      <c r="AK953" s="10">
        <f ca="1">SUMPRODUCT(Q923:Q952,'control variables'!AQ$7:AQ$36)</f>
        <v>7.9005588243480984E-50</v>
      </c>
      <c r="AL953" s="10">
        <f ca="1">SUMPRODUCT(R923:R952,'control variables'!AR$7:AR$36)</f>
        <v>2.8396682834115095E-48</v>
      </c>
      <c r="AM953" s="10">
        <f ca="1">SUMPRODUCT(S923:S952,'control variables'!AS$7:AS$36)</f>
        <v>2.1273613947300987E-48</v>
      </c>
      <c r="AN953" s="10">
        <f t="shared" ca="1" si="720"/>
        <v>5.0734138670837305E-48</v>
      </c>
      <c r="AO953" s="82">
        <f ca="1">SUMPRODUCT(P923:P952,'control variables'!AX$7:AX$36)</f>
        <v>3.7230718785576699E-50</v>
      </c>
      <c r="AP953" s="82">
        <f ca="1">SUMPRODUCT(Q923:Q952,'control variables'!AY$7:AY$36)</f>
        <v>8.5948434567822063E-50</v>
      </c>
      <c r="AQ953" s="82">
        <f ca="1">SUMPRODUCT(R923:R952,'control variables'!AZ$7:AZ$36)</f>
        <v>7.7230310246836349E-49</v>
      </c>
      <c r="AR953" s="82">
        <f ca="1">SUMPRODUCT(S923:S952,'control variables'!BA$7:BA$36)</f>
        <v>5.7857736934247052E-49</v>
      </c>
      <c r="AS953" s="82">
        <f t="shared" ca="1" si="721"/>
        <v>1.4740596251642329E-48</v>
      </c>
      <c r="AT953" s="10">
        <f ca="1">SUMPRODUCT(P923:P952,'control variables'!AT$7:AT$36)</f>
        <v>-3.2857562179189319E-50</v>
      </c>
      <c r="AU953" s="10">
        <f ca="1">SUMPRODUCT(Q923:Q952,'control variables'!AU$7:AU$36)</f>
        <v>3.5643226530397337E-50</v>
      </c>
      <c r="AV953" s="10">
        <f ca="1">SUMPRODUCT(R923:R952,'control variables'!AV$7:AV$36)</f>
        <v>1.534825897583747E-47</v>
      </c>
      <c r="AW953" s="10">
        <f ca="1">SUMPRODUCT(S923:S952,'control variables'!AW$7:AW$36)</f>
        <v>1.1498277391150024E-47</v>
      </c>
      <c r="AX953" s="10">
        <f t="shared" ca="1" si="700"/>
        <v>2.6849322031338702E-47</v>
      </c>
      <c r="AY953" s="82">
        <f ca="1">SUMPRODUCT(P923:P952,'control variables'!BB$7:BB$36)</f>
        <v>1.1909106350368853E-49</v>
      </c>
      <c r="AZ953" s="82">
        <f ca="1">SUMPRODUCT(Q923:Q952,'control variables'!BC$7:BC$36)</f>
        <v>3.036819995626735E-49</v>
      </c>
      <c r="BA953" s="82">
        <f ca="1">SUMPRODUCT(R923:R952,'control variables'!BD$7:BD$36)</f>
        <v>2.1258673427350205E-48</v>
      </c>
      <c r="BB953" s="82">
        <f ca="1">SUMPRODUCT(S923:S952,'control variables'!BE$7:BE$36)</f>
        <v>3.0210092493373613E-49</v>
      </c>
      <c r="BC953" s="82">
        <f t="shared" ca="1" si="722"/>
        <v>2.8507413307351185E-48</v>
      </c>
      <c r="BD953" s="10">
        <f ca="1">SUMPRODUCT(P923:P952,'control variables'!BF$7:BF$36)</f>
        <v>2.491281318115427E-50</v>
      </c>
      <c r="BE953" s="10">
        <f ca="1">SUMPRODUCT(Q923:Q952,'control variables'!BG$7:BG$36)</f>
        <v>2.8756056335263767E-50</v>
      </c>
      <c r="BF953" s="10">
        <f ca="1">SUMPRODUCT(R923:R952,'control variables'!BH$7:BH$36)</f>
        <v>8.6130680696903081E-49</v>
      </c>
      <c r="BG953" s="10">
        <f ca="1">SUMPRODUCT(S923:S952,'control variables'!BI$7:BI$36)</f>
        <v>1.9357657310200371E-48</v>
      </c>
      <c r="BH953" s="10">
        <f t="shared" ca="1" si="723"/>
        <v>2.8507414075054856E-48</v>
      </c>
      <c r="BI953" s="82">
        <f t="shared" ca="1" si="701"/>
        <v>2.8739806763556202E-47</v>
      </c>
      <c r="BJ953" s="82">
        <f t="shared" ca="1" si="702"/>
        <v>3.3326741727241805E-47</v>
      </c>
      <c r="BK953" s="82">
        <f t="shared" ca="1" si="703"/>
        <v>1.1152992023396809E-46</v>
      </c>
      <c r="BL953" s="82">
        <f t="shared" ca="1" si="704"/>
        <v>5.2525604120143793E-47</v>
      </c>
      <c r="BM953" s="82">
        <f t="shared" ca="1" si="694"/>
        <v>2.2612207284490989E-46</v>
      </c>
      <c r="BN953" s="10">
        <f ca="1">BN952+BI953-INDIRECT(ADDRESS(MAX($D953-'key variables'!$B$9*30,34),scenario!BI$4),TRUE)</f>
        <v>9439390.0751690175</v>
      </c>
      <c r="BO953" s="10">
        <f ca="1">BO952+BJ953-INDIRECT(ADDRESS(MAX($D953-'key variables'!$B$9*30,34),scenario!BJ$4),TRUE)</f>
        <v>10895583.360992203</v>
      </c>
      <c r="BP953" s="10">
        <f ca="1">BP952+BK953-INDIRECT(ADDRESS(MAX($D953-'key variables'!$B$9*30,34),scenario!BK$4),TRUE)</f>
        <v>32531162.537994072</v>
      </c>
      <c r="BQ953" s="10">
        <f ca="1">BQ952+BL953-INDIRECT(ADDRESS(MAX($D953-'key variables'!$B$9*30,34),scenario!BL$4),TRUE)</f>
        <v>14415841.516535141</v>
      </c>
      <c r="BR953" s="10">
        <f t="shared" ca="1" si="724"/>
        <v>67281977.490690395</v>
      </c>
      <c r="BS953" s="82">
        <f t="shared" ca="1" si="705"/>
        <v>-2.3433848477536824E-9</v>
      </c>
      <c r="BT953" s="82">
        <f t="shared" ca="1" si="706"/>
        <v>-3.4288309057018498E-10</v>
      </c>
      <c r="BU953" s="82">
        <f t="shared" ca="1" si="707"/>
        <v>-4.2578247660364599E-9</v>
      </c>
      <c r="BV953" s="82">
        <f t="shared" ca="1" si="708"/>
        <v>-2.9943922343414556E-9</v>
      </c>
      <c r="BW953" s="82">
        <f t="shared" ca="1" si="725"/>
        <v>-9.9384849387017825E-9</v>
      </c>
      <c r="BX953" s="10">
        <f t="shared" ca="1" si="709"/>
        <v>-1.8625994260191893E-12</v>
      </c>
      <c r="BY953" s="10">
        <f t="shared" ca="1" si="710"/>
        <v>2.8902850229962428E-12</v>
      </c>
      <c r="BZ953" s="10">
        <f t="shared" ca="1" si="711"/>
        <v>-3.5034723983035463E-11</v>
      </c>
      <c r="CA953" s="10">
        <f t="shared" ca="1" si="712"/>
        <v>-2.0257049910634696E-11</v>
      </c>
      <c r="CB953" s="10">
        <v>0</v>
      </c>
      <c r="CC953" s="82">
        <f t="shared" ca="1" si="713"/>
        <v>3.9725652202851362E-13</v>
      </c>
      <c r="CD953" s="82">
        <f t="shared" ca="1" si="714"/>
        <v>3.4270724516460853E-13</v>
      </c>
      <c r="CE953" s="82">
        <f t="shared" ca="1" si="715"/>
        <v>1.8915613015532971E-10</v>
      </c>
      <c r="CF953" s="82">
        <f t="shared" ca="1" si="716"/>
        <v>3.7028113764059381E-11</v>
      </c>
      <c r="CG953" s="82">
        <f t="shared" ca="1" si="726"/>
        <v>2.269242076865822E-10</v>
      </c>
      <c r="CH953" s="13" t="str">
        <f t="shared" ca="1" si="679"/>
        <v/>
      </c>
      <c r="CI953" s="81">
        <f t="shared" ca="1" si="688"/>
        <v>0.1131775965863165</v>
      </c>
      <c r="CJ953" s="81">
        <f t="shared" ca="1" si="689"/>
        <v>0.13063724757458739</v>
      </c>
      <c r="CK953" s="81">
        <f t="shared" ca="1" si="690"/>
        <v>0.39004625943939081</v>
      </c>
      <c r="CL953" s="81">
        <f t="shared" ca="1" si="691"/>
        <v>0.17284488538116416</v>
      </c>
      <c r="CM953" s="89">
        <f t="shared" ca="1" si="680"/>
        <v>0.80670598898145884</v>
      </c>
    </row>
    <row r="954" spans="1:91" x14ac:dyDescent="0.3">
      <c r="A954">
        <v>889</v>
      </c>
      <c r="B954" s="3">
        <f t="shared" si="693"/>
        <v>2.6583333333333332</v>
      </c>
      <c r="C954" s="3">
        <f t="shared" si="681"/>
        <v>29.633333333333333</v>
      </c>
      <c r="D954" s="4">
        <f t="shared" ca="1" si="717"/>
        <v>954</v>
      </c>
      <c r="E954" s="58">
        <f>(0.5*(COS(B954*2*PI())+1)*('key variables'!$B$4-'key variables'!$B$6)+'key variables'!$B$6)/'key variables'!$B$4</f>
        <v>1</v>
      </c>
      <c r="F954" s="10">
        <f t="shared" ca="1" si="682"/>
        <v>11689222.907461114</v>
      </c>
      <c r="G954" s="10">
        <f t="shared" ca="1" si="683"/>
        <v>13492492.798713122</v>
      </c>
      <c r="H954" s="10">
        <f t="shared" ca="1" si="684"/>
        <v>40309474.521088287</v>
      </c>
      <c r="I954" s="10">
        <f t="shared" ca="1" si="685"/>
        <v>17912154.249750931</v>
      </c>
      <c r="J954" s="10">
        <f t="shared" ca="1" si="718"/>
        <v>83403344.477013454</v>
      </c>
      <c r="K954" s="82">
        <f t="shared" ca="1" si="695"/>
        <v>2249832.832292099</v>
      </c>
      <c r="L954" s="82">
        <f t="shared" ca="1" si="696"/>
        <v>2596909.4377209195</v>
      </c>
      <c r="M954" s="82">
        <f t="shared" ca="1" si="697"/>
        <v>7778311.98309422</v>
      </c>
      <c r="N954" s="82">
        <f t="shared" ca="1" si="698"/>
        <v>3496312.733215793</v>
      </c>
      <c r="O954" s="82">
        <f t="shared" ca="1" si="719"/>
        <v>16121366.986323033</v>
      </c>
      <c r="P954" s="10">
        <f ca="1">IF(IF($A954&gt;='key variables'!$B$26,K954*SUMPRODUCT(Z954:AC954,'control variables'!$O$3:$R$3)/J954+F$65*'key variables'!$B$25/scenario!J$65,K954*SUMPRODUCT(Z954:AC954,'control variables'!$O$7:$R$7)/J954+F$65*'key variables'!$B$25/scenario!J$65)&lt;'key variables'!$B$28,0,IF($A954&gt;='key variables'!$B$26,K954*SUMPRODUCT(Z954:AC954,'control variables'!$O$3:$R$3)/J954+F$65*'key variables'!$B$25/scenario!J$65,K954*SUMPRODUCT(Z954:AC954,'control variables'!$O$7:$R$7)/J954+F$65*'key variables'!$B$25/scenario!J$65))</f>
        <v>3.5001660197506165E-48</v>
      </c>
      <c r="Q954" s="10">
        <f ca="1">IF(IF($A954&gt;='key variables'!$B$26,L954*SUMPRODUCT(Z954:AC954,'control variables'!$O$4:$R$4)/J954+G$65*'key variables'!$B$25/scenario!J$65,L954*SUMPRODUCT(Z954:AC954,'control variables'!$O$7:$R$7)/J954+G$65*'key variables'!$B$25/scenario!J$65)&lt;'key variables'!$B$28,0,IF($A954&gt;='key variables'!$B$26,L954*SUMPRODUCT(Z954:AC954,'control variables'!$O$4:$R$4)/J954+G$65*'key variables'!$B$25/scenario!J$65,L954*SUMPRODUCT(Z954:AC954,'control variables'!$O$7:$R$7)/J954+G$65*'key variables'!$B$25/scenario!J$65))</f>
        <v>4.0401286885924177E-48</v>
      </c>
      <c r="R954" s="10">
        <f ca="1">IF(IF($A954&gt;='key variables'!$B$26,M954*SUMPRODUCT(Z954:AC954,'control variables'!$O$5:$R$5)/J954+H$65*'key variables'!$B$25/scenario!J$65,M954*SUMPRODUCT(Z954:AC954,'control variables'!$O$7:$R$7)/J954+H$65*'key variables'!$B$25/scenario!J$65)&lt;'key variables'!$B$28,0,IF($A954&gt;='key variables'!$B$26,M954*SUMPRODUCT(Z954:AC954,'control variables'!$O$5:$R$5)/J954+H$65*'key variables'!$B$25/scenario!J$65,M954*SUMPRODUCT(Z954:AC954,'control variables'!$O$7:$R$7)/J954+H$65*'key variables'!$B$25/scenario!J$65))</f>
        <v>1.2101069423237356E-47</v>
      </c>
      <c r="S954" s="10">
        <f ca="1">IF(IF($A954&gt;='key variables'!$B$26,N954*SUMPRODUCT(Z954:AC954,'control variables'!$O$6:$R$6)/J954+I$65*'key variables'!$B$25/scenario!J$65,N954*SUMPRODUCT(Z954:AC954,'control variables'!$O$7:$R$7)/J954+I$65*'key variables'!$B$25/scenario!J$65)&lt;'key variables'!$B$28,0,IF($A954&gt;='key variables'!$B$26,N954*SUMPRODUCT(Z954:AC954,'control variables'!$O$6:$R$6)/J954+I$65*'key variables'!$B$25/scenario!J$65,N954*SUMPRODUCT(Z954:AC954,'control variables'!$O$7:$R$7)/J954+I$65*'key variables'!$B$25/scenario!J$65))</f>
        <v>5.4393708046102903E-48</v>
      </c>
      <c r="T954" s="10">
        <f t="shared" ca="1" si="692"/>
        <v>2.508073493619068E-47</v>
      </c>
      <c r="U954" s="82">
        <f ca="1">SUMPRODUCT(P924:P953,'control variables'!AD$7:AD$36)</f>
        <v>7.4209994846082083E-48</v>
      </c>
      <c r="V954" s="82">
        <f ca="1">SUMPRODUCT(Q924:Q953,'control variables'!AE$7:AE$36)</f>
        <v>8.5658202344160064E-48</v>
      </c>
      <c r="W954" s="82">
        <f ca="1">SUMPRODUCT(R924:R953,'control variables'!AF$7:AF$36)</f>
        <v>2.5656505847528593E-47</v>
      </c>
      <c r="X954" s="82">
        <f ca="1">SUMPRODUCT(S924:S953,'control variables'!AG$7:AG$36)</f>
        <v>1.1532472376976534E-47</v>
      </c>
      <c r="Y954" s="82">
        <f t="shared" ca="1" si="686"/>
        <v>5.3175797943529344E-47</v>
      </c>
      <c r="Z954" s="10">
        <f ca="1">IF($A954&gt;='key variables'!$B$26,SUMPRODUCT(P924:P953,'control variables'!V$7:V$36)*$E954,SUMPRODUCT(P924:P953,'control variables'!Z$7:Z$36)*$E954)</f>
        <v>1.8107990006037337E-47</v>
      </c>
      <c r="AA954" s="10">
        <f ca="1">IF($A954&gt;='key variables'!$B$26,SUMPRODUCT(Q924:Q953,'control variables'!W$7:W$36)*$E954,SUMPRODUCT(Q924:Q953,'control variables'!AA$7:AA$36)*$E954)</f>
        <v>2.090146853129804E-47</v>
      </c>
      <c r="AB954" s="10">
        <f ca="1">IF($A954&gt;='key variables'!$B$26,SUMPRODUCT(R924:R953,'control variables'!X$7:X$36)*$E954,SUMPRODUCT(R924:R953,'control variables'!AB$7:AB$36)*$E954)</f>
        <v>6.2604471599881034E-47</v>
      </c>
      <c r="AC954" s="10">
        <f ca="1">IF($A954&gt;='key variables'!$B$26,SUMPRODUCT(S924:S953,'control variables'!Y$7:Y$36)*$E954,SUMPRODUCT(S924:S953,'control variables'!AC$7:AC$36)*$E954)</f>
        <v>2.8140400087659881E-47</v>
      </c>
      <c r="AD954" s="10">
        <f t="shared" ca="1" si="687"/>
        <v>1.297543302248763E-46</v>
      </c>
      <c r="AE954" s="82">
        <f ca="1">SUMPRODUCT(P924:P953,'control variables'!AL$7:AL$36)</f>
        <v>2.4654944953136469E-47</v>
      </c>
      <c r="AF954" s="82">
        <f ca="1">SUMPRODUCT(Q924:Q953,'control variables'!AM$7:AM$36)</f>
        <v>2.8383997016317096E-47</v>
      </c>
      <c r="AG954" s="82">
        <f ca="1">SUMPRODUCT(R924:R953,'control variables'!AN$7:AN$36)</f>
        <v>8.093023513281061E-47</v>
      </c>
      <c r="AH954" s="82">
        <f ca="1">SUMPRODUCT(S924:S953,'control variables'!AO$7:AO$36)</f>
        <v>3.5041989046672569E-47</v>
      </c>
      <c r="AI954" s="82">
        <f t="shared" ca="1" si="699"/>
        <v>1.6901116614893673E-46</v>
      </c>
      <c r="AJ954" s="10">
        <f ca="1">SUMPRODUCT(P924:P953,'control variables'!AP$7:AP$36)</f>
        <v>2.3557895796844377E-50</v>
      </c>
      <c r="AK954" s="10">
        <f ca="1">SUMPRODUCT(Q924:Q953,'control variables'!AQ$7:AQ$36)</f>
        <v>6.7980297302071224E-50</v>
      </c>
      <c r="AL954" s="10">
        <f ca="1">SUMPRODUCT(R924:R953,'control variables'!AR$7:AR$36)</f>
        <v>2.4433903782939704E-48</v>
      </c>
      <c r="AM954" s="10">
        <f ca="1">SUMPRODUCT(S924:S953,'control variables'!AS$7:AS$36)</f>
        <v>1.8304864668181744E-48</v>
      </c>
      <c r="AN954" s="10">
        <f t="shared" ca="1" si="720"/>
        <v>4.36541503821106E-48</v>
      </c>
      <c r="AO954" s="82">
        <f ca="1">SUMPRODUCT(P924:P953,'control variables'!AX$7:AX$36)</f>
        <v>3.2035143185230946E-50</v>
      </c>
      <c r="AP954" s="82">
        <f ca="1">SUMPRODUCT(Q924:Q953,'control variables'!AY$7:AY$36)</f>
        <v>7.3954264052331387E-50</v>
      </c>
      <c r="AQ954" s="82">
        <f ca="1">SUMPRODUCT(R924:R953,'control variables'!AZ$7:AZ$36)</f>
        <v>6.6452760722838367E-49</v>
      </c>
      <c r="AR954" s="82">
        <f ca="1">SUMPRODUCT(S924:S953,'control variables'!BA$7:BA$36)</f>
        <v>4.9783644998550871E-49</v>
      </c>
      <c r="AS954" s="82">
        <f t="shared" ca="1" si="721"/>
        <v>1.2683534644514547E-48</v>
      </c>
      <c r="AT954" s="10">
        <f ca="1">SUMPRODUCT(P924:P953,'control variables'!AT$7:AT$36)</f>
        <v>-2.8272263965414984E-50</v>
      </c>
      <c r="AU954" s="10">
        <f ca="1">SUMPRODUCT(Q924:Q953,'control variables'!AU$7:AU$36)</f>
        <v>3.0669186702010502E-50</v>
      </c>
      <c r="AV954" s="10">
        <f ca="1">SUMPRODUCT(R924:R953,'control variables'!AV$7:AV$36)</f>
        <v>1.3206397565588752E-47</v>
      </c>
      <c r="AW954" s="10">
        <f ca="1">SUMPRODUCT(S924:S953,'control variables'!AW$7:AW$36)</f>
        <v>9.8936838885768281E-48</v>
      </c>
      <c r="AX954" s="10">
        <f t="shared" ca="1" si="700"/>
        <v>2.3102478376902177E-47</v>
      </c>
      <c r="AY954" s="82">
        <f ca="1">SUMPRODUCT(P924:P953,'control variables'!BB$7:BB$36)</f>
        <v>1.0247181348806177E-49</v>
      </c>
      <c r="AZ954" s="82">
        <f ca="1">SUMPRODUCT(Q924:Q953,'control variables'!BC$7:BC$36)</f>
        <v>2.6130294165946477E-49</v>
      </c>
      <c r="BA954" s="82">
        <f ca="1">SUMPRODUCT(R924:R953,'control variables'!BD$7:BD$36)</f>
        <v>1.8292009109344922E-48</v>
      </c>
      <c r="BB954" s="82">
        <f ca="1">SUMPRODUCT(S924:S953,'control variables'!BE$7:BE$36)</f>
        <v>2.5994250721778096E-49</v>
      </c>
      <c r="BC954" s="82">
        <f t="shared" ca="1" si="722"/>
        <v>2.4529181732997995E-48</v>
      </c>
      <c r="BD954" s="10">
        <f ca="1">SUMPRODUCT(P924:P953,'control variables'!BF$7:BF$36)</f>
        <v>2.1436210834435106E-50</v>
      </c>
      <c r="BE954" s="10">
        <f ca="1">SUMPRODUCT(Q924:Q953,'control variables'!BG$7:BG$36)</f>
        <v>2.4743126434067663E-50</v>
      </c>
      <c r="BF954" s="10">
        <f ca="1">SUMPRODUCT(R924:R953,'control variables'!BH$7:BH$36)</f>
        <v>7.411107759315201E-49</v>
      </c>
      <c r="BG954" s="10">
        <f ca="1">SUMPRODUCT(S924:S953,'control variables'!BI$7:BI$36)</f>
        <v>1.6656281261567802E-48</v>
      </c>
      <c r="BH954" s="10">
        <f t="shared" ca="1" si="723"/>
        <v>2.4529182393568029E-48</v>
      </c>
      <c r="BI954" s="82">
        <f t="shared" ca="1" si="701"/>
        <v>2.4729144502659116E-47</v>
      </c>
      <c r="BJ954" s="82">
        <f t="shared" ca="1" si="702"/>
        <v>2.8675969144678574E-47</v>
      </c>
      <c r="BK954" s="82">
        <f t="shared" ca="1" si="703"/>
        <v>9.5965833609333856E-47</v>
      </c>
      <c r="BL954" s="82">
        <f t="shared" ca="1" si="704"/>
        <v>4.5195615442467177E-47</v>
      </c>
      <c r="BM954" s="82">
        <f t="shared" ca="1" si="694"/>
        <v>1.9456656269913872E-46</v>
      </c>
      <c r="BN954" s="10">
        <f ca="1">BN953+BI954-INDIRECT(ADDRESS(MAX($D954-'key variables'!$B$9*30,34),scenario!BI$4),TRUE)</f>
        <v>9439390.0751690175</v>
      </c>
      <c r="BO954" s="10">
        <f ca="1">BO953+BJ954-INDIRECT(ADDRESS(MAX($D954-'key variables'!$B$9*30,34),scenario!BJ$4),TRUE)</f>
        <v>10895583.360992203</v>
      </c>
      <c r="BP954" s="10">
        <f ca="1">BP953+BK954-INDIRECT(ADDRESS(MAX($D954-'key variables'!$B$9*30,34),scenario!BK$4),TRUE)</f>
        <v>32531162.537994072</v>
      </c>
      <c r="BQ954" s="10">
        <f ca="1">BQ953+BL954-INDIRECT(ADDRESS(MAX($D954-'key variables'!$B$9*30,34),scenario!BL$4),TRUE)</f>
        <v>14415841.516535141</v>
      </c>
      <c r="BR954" s="10">
        <f t="shared" ca="1" si="724"/>
        <v>67281977.490690395</v>
      </c>
      <c r="BS954" s="82">
        <f t="shared" ca="1" si="705"/>
        <v>-2.3433848477536824E-9</v>
      </c>
      <c r="BT954" s="82">
        <f t="shared" ca="1" si="706"/>
        <v>-3.4288309057018498E-10</v>
      </c>
      <c r="BU954" s="82">
        <f t="shared" ca="1" si="707"/>
        <v>-4.2578247660364599E-9</v>
      </c>
      <c r="BV954" s="82">
        <f t="shared" ca="1" si="708"/>
        <v>-2.9943922343414556E-9</v>
      </c>
      <c r="BW954" s="82">
        <f t="shared" ca="1" si="725"/>
        <v>-9.9384849387017825E-9</v>
      </c>
      <c r="BX954" s="10">
        <f t="shared" ca="1" si="709"/>
        <v>-1.8625994260191893E-12</v>
      </c>
      <c r="BY954" s="10">
        <f t="shared" ca="1" si="710"/>
        <v>2.8902850229962428E-12</v>
      </c>
      <c r="BZ954" s="10">
        <f t="shared" ca="1" si="711"/>
        <v>-3.5034723983035463E-11</v>
      </c>
      <c r="CA954" s="10">
        <f t="shared" ca="1" si="712"/>
        <v>-2.0257049910634696E-11</v>
      </c>
      <c r="CB954" s="10">
        <v>0</v>
      </c>
      <c r="CC954" s="82">
        <f t="shared" ca="1" si="713"/>
        <v>3.9725652202851362E-13</v>
      </c>
      <c r="CD954" s="82">
        <f t="shared" ca="1" si="714"/>
        <v>3.4270724516460853E-13</v>
      </c>
      <c r="CE954" s="82">
        <f t="shared" ca="1" si="715"/>
        <v>1.8915613015532971E-10</v>
      </c>
      <c r="CF954" s="82">
        <f t="shared" ca="1" si="716"/>
        <v>3.7028113764059381E-11</v>
      </c>
      <c r="CG954" s="82">
        <f t="shared" ca="1" si="726"/>
        <v>2.269242076865822E-10</v>
      </c>
      <c r="CH954" s="13" t="str">
        <f t="shared" ca="1" si="679"/>
        <v/>
      </c>
      <c r="CI954" s="81">
        <f t="shared" ca="1" si="688"/>
        <v>0.1131775965863165</v>
      </c>
      <c r="CJ954" s="81">
        <f t="shared" ca="1" si="689"/>
        <v>0.13063724757458739</v>
      </c>
      <c r="CK954" s="81">
        <f t="shared" ca="1" si="690"/>
        <v>0.39004625943939081</v>
      </c>
      <c r="CL954" s="81">
        <f t="shared" ca="1" si="691"/>
        <v>0.17284488538116416</v>
      </c>
      <c r="CM954" s="89">
        <f t="shared" ca="1" si="680"/>
        <v>0.80670598898145884</v>
      </c>
    </row>
    <row r="955" spans="1:91" x14ac:dyDescent="0.3">
      <c r="A955">
        <v>890</v>
      </c>
      <c r="B955" s="3">
        <f t="shared" si="693"/>
        <v>2.661111111111111</v>
      </c>
      <c r="C955" s="3">
        <f t="shared" si="681"/>
        <v>29.666666666666668</v>
      </c>
      <c r="D955" s="4">
        <f t="shared" ca="1" si="717"/>
        <v>955</v>
      </c>
      <c r="E955" s="58">
        <f>(0.5*(COS(B955*2*PI())+1)*('key variables'!$B$4-'key variables'!$B$6)+'key variables'!$B$6)/'key variables'!$B$4</f>
        <v>1</v>
      </c>
      <c r="F955" s="10">
        <f t="shared" ca="1" si="682"/>
        <v>11689222.907461114</v>
      </c>
      <c r="G955" s="10">
        <f t="shared" ca="1" si="683"/>
        <v>13492492.798713122</v>
      </c>
      <c r="H955" s="10">
        <f t="shared" ca="1" si="684"/>
        <v>40309474.521088287</v>
      </c>
      <c r="I955" s="10">
        <f t="shared" ca="1" si="685"/>
        <v>17912154.249750931</v>
      </c>
      <c r="J955" s="10">
        <f t="shared" ca="1" si="718"/>
        <v>83403344.477013454</v>
      </c>
      <c r="K955" s="82">
        <f t="shared" ca="1" si="695"/>
        <v>2249832.832292099</v>
      </c>
      <c r="L955" s="82">
        <f t="shared" ca="1" si="696"/>
        <v>2596909.4377209195</v>
      </c>
      <c r="M955" s="82">
        <f t="shared" ca="1" si="697"/>
        <v>7778311.98309422</v>
      </c>
      <c r="N955" s="82">
        <f t="shared" ca="1" si="698"/>
        <v>3496312.733215793</v>
      </c>
      <c r="O955" s="82">
        <f t="shared" ca="1" si="719"/>
        <v>16121366.986323033</v>
      </c>
      <c r="P955" s="10">
        <f ca="1">IF(IF($A955&gt;='key variables'!$B$26,K955*SUMPRODUCT(Z955:AC955,'control variables'!$O$3:$R$3)/J955+F$65*'key variables'!$B$25/scenario!J$65,K955*SUMPRODUCT(Z955:AC955,'control variables'!$O$7:$R$7)/J955+F$65*'key variables'!$B$25/scenario!J$65)&lt;'key variables'!$B$28,0,IF($A955&gt;='key variables'!$B$26,K955*SUMPRODUCT(Z955:AC955,'control variables'!$O$3:$R$3)/J955+F$65*'key variables'!$B$25/scenario!J$65,K955*SUMPRODUCT(Z955:AC955,'control variables'!$O$7:$R$7)/J955+F$65*'key variables'!$B$25/scenario!J$65))</f>
        <v>3.0117151447054454E-48</v>
      </c>
      <c r="Q955" s="10">
        <f ca="1">IF(IF($A955&gt;='key variables'!$B$26,L955*SUMPRODUCT(Z955:AC955,'control variables'!$O$4:$R$4)/J955+G$65*'key variables'!$B$25/scenario!J$65,L955*SUMPRODUCT(Z955:AC955,'control variables'!$O$7:$R$7)/J955+G$65*'key variables'!$B$25/scenario!J$65)&lt;'key variables'!$B$28,0,IF($A955&gt;='key variables'!$B$26,L955*SUMPRODUCT(Z955:AC955,'control variables'!$O$4:$R$4)/J955+G$65*'key variables'!$B$25/scenario!J$65,L955*SUMPRODUCT(Z955:AC955,'control variables'!$O$7:$R$7)/J955+G$65*'key variables'!$B$25/scenario!J$65))</f>
        <v>3.4763256055093272E-48</v>
      </c>
      <c r="R955" s="10">
        <f ca="1">IF(IF($A955&gt;='key variables'!$B$26,M955*SUMPRODUCT(Z955:AC955,'control variables'!$O$5:$R$5)/J955+H$65*'key variables'!$B$25/scenario!J$65,M955*SUMPRODUCT(Z955:AC955,'control variables'!$O$7:$R$7)/J955+H$65*'key variables'!$B$25/scenario!J$65)&lt;'key variables'!$B$28,0,IF($A955&gt;='key variables'!$B$26,M955*SUMPRODUCT(Z955:AC955,'control variables'!$O$5:$R$5)/J955+H$65*'key variables'!$B$25/scenario!J$65,M955*SUMPRODUCT(Z955:AC955,'control variables'!$O$7:$R$7)/J955+H$65*'key variables'!$B$25/scenario!J$65))</f>
        <v>1.0412355826393805E-47</v>
      </c>
      <c r="S955" s="10">
        <f ca="1">IF(IF($A955&gt;='key variables'!$B$26,N955*SUMPRODUCT(Z955:AC955,'control variables'!$O$6:$R$6)/J955+I$65*'key variables'!$B$25/scenario!J$65,N955*SUMPRODUCT(Z955:AC955,'control variables'!$O$7:$R$7)/J955+I$65*'key variables'!$B$25/scenario!J$65)&lt;'key variables'!$B$28,0,IF($A955&gt;='key variables'!$B$26,N955*SUMPRODUCT(Z955:AC955,'control variables'!$O$6:$R$6)/J955+I$65*'key variables'!$B$25/scenario!J$65,N955*SUMPRODUCT(Z955:AC955,'control variables'!$O$7:$R$7)/J955+I$65*'key variables'!$B$25/scenario!J$65))</f>
        <v>4.6803024020788145E-48</v>
      </c>
      <c r="T955" s="10">
        <f t="shared" ca="1" si="692"/>
        <v>2.1580698978687389E-47</v>
      </c>
      <c r="U955" s="82">
        <f ca="1">SUMPRODUCT(P925:P954,'control variables'!AD$7:AD$36)</f>
        <v>6.3853932672137237E-48</v>
      </c>
      <c r="V955" s="82">
        <f ca="1">SUMPRODUCT(Q925:Q954,'control variables'!AE$7:AE$36)</f>
        <v>7.3704533959943727E-48</v>
      </c>
      <c r="W955" s="82">
        <f ca="1">SUMPRODUCT(R925:R954,'control variables'!AF$7:AF$36)</f>
        <v>2.2076120614053359E-47</v>
      </c>
      <c r="X955" s="82">
        <f ca="1">SUMPRODUCT(S925:S954,'control variables'!AG$7:AG$36)</f>
        <v>9.9231069376852295E-48</v>
      </c>
      <c r="Y955" s="82">
        <f t="shared" ca="1" si="686"/>
        <v>4.5755074214946681E-47</v>
      </c>
      <c r="Z955" s="10">
        <f ca="1">IF($A955&gt;='key variables'!$B$26,SUMPRODUCT(P925:P954,'control variables'!V$7:V$36)*$E955,SUMPRODUCT(P925:P954,'control variables'!Z$7:Z$36)*$E955)</f>
        <v>1.5581005996179334E-47</v>
      </c>
      <c r="AA955" s="10">
        <f ca="1">IF($A955&gt;='key variables'!$B$26,SUMPRODUCT(Q925:Q954,'control variables'!W$7:W$36)*$E955,SUMPRODUCT(Q925:Q954,'control variables'!AA$7:AA$36)*$E955)</f>
        <v>1.7984652432795083E-47</v>
      </c>
      <c r="AB955" s="10">
        <f ca="1">IF($A955&gt;='key variables'!$B$26,SUMPRODUCT(R925:R954,'control variables'!X$7:X$36)*$E955,SUMPRODUCT(R925:R954,'control variables'!AB$7:AB$36)*$E955)</f>
        <v>5.3867969170524498E-47</v>
      </c>
      <c r="AC955" s="10">
        <f ca="1">IF($A955&gt;='key variables'!$B$26,SUMPRODUCT(S925:S954,'control variables'!Y$7:Y$36)*$E955,SUMPRODUCT(S925:S954,'control variables'!AC$7:AC$36)*$E955)</f>
        <v>2.4213385491958507E-47</v>
      </c>
      <c r="AD955" s="10">
        <f t="shared" ca="1" si="687"/>
        <v>1.1164701309145742E-46</v>
      </c>
      <c r="AE955" s="82">
        <f ca="1">SUMPRODUCT(P925:P954,'control variables'!AL$7:AL$36)</f>
        <v>2.1214328317069572E-47</v>
      </c>
      <c r="AF955" s="82">
        <f ca="1">SUMPRODUCT(Q925:Q954,'control variables'!AM$7:AM$36)</f>
        <v>2.4422988280826478E-47</v>
      </c>
      <c r="AG955" s="82">
        <f ca="1">SUMPRODUCT(R925:R954,'control variables'!AN$7:AN$36)</f>
        <v>6.9636358229494681E-47</v>
      </c>
      <c r="AH955" s="82">
        <f ca="1">SUMPRODUCT(S925:S954,'control variables'!AO$7:AO$36)</f>
        <v>3.0151852374129812E-47</v>
      </c>
      <c r="AI955" s="82">
        <f t="shared" ca="1" si="699"/>
        <v>1.4542552720152054E-46</v>
      </c>
      <c r="AJ955" s="10">
        <f ca="1">SUMPRODUCT(P925:P954,'control variables'!AP$7:AP$36)</f>
        <v>2.0270373218983493E-50</v>
      </c>
      <c r="AK955" s="10">
        <f ca="1">SUMPRODUCT(Q925:Q954,'control variables'!AQ$7:AQ$36)</f>
        <v>5.849359423837101E-50</v>
      </c>
      <c r="AL955" s="10">
        <f ca="1">SUMPRODUCT(R925:R954,'control variables'!AR$7:AR$36)</f>
        <v>2.1024133613124513E-48</v>
      </c>
      <c r="AM955" s="10">
        <f ca="1">SUMPRODUCT(S925:S954,'control variables'!AS$7:AS$36)</f>
        <v>1.5750406646960838E-48</v>
      </c>
      <c r="AN955" s="10">
        <f t="shared" ca="1" si="720"/>
        <v>3.7562179934658899E-48</v>
      </c>
      <c r="AO955" s="82">
        <f ca="1">SUMPRODUCT(P925:P954,'control variables'!AX$7:AX$36)</f>
        <v>2.756461417811309E-50</v>
      </c>
      <c r="AP955" s="82">
        <f ca="1">SUMPRODUCT(Q925:Q954,'control variables'!AY$7:AY$36)</f>
        <v>6.363388930843378E-50</v>
      </c>
      <c r="AQ955" s="82">
        <f ca="1">SUMPRODUCT(R925:R954,'control variables'!AZ$7:AZ$36)</f>
        <v>5.7179226570149693E-49</v>
      </c>
      <c r="AR955" s="82">
        <f ca="1">SUMPRODUCT(S925:S954,'control variables'!BA$7:BA$36)</f>
        <v>4.2836298836892842E-49</v>
      </c>
      <c r="AS955" s="82">
        <f t="shared" ca="1" si="721"/>
        <v>1.0913537575569723E-48</v>
      </c>
      <c r="AT955" s="10">
        <f ca="1">SUMPRODUCT(P925:P954,'control variables'!AT$7:AT$36)</f>
        <v>-2.432684766359085E-50</v>
      </c>
      <c r="AU955" s="10">
        <f ca="1">SUMPRODUCT(Q925:Q954,'control variables'!AU$7:AU$36)</f>
        <v>2.6389277978541413E-50</v>
      </c>
      <c r="AV955" s="10">
        <f ca="1">SUMPRODUCT(R925:R954,'control variables'!AV$7:AV$36)</f>
        <v>1.1363434571631728E-47</v>
      </c>
      <c r="AW955" s="10">
        <f ca="1">SUMPRODUCT(S925:S954,'control variables'!AW$7:AW$36)</f>
        <v>8.5130126502622605E-48</v>
      </c>
      <c r="AX955" s="10">
        <f t="shared" ca="1" si="700"/>
        <v>1.9878509652208939E-47</v>
      </c>
      <c r="AY955" s="82">
        <f ca="1">SUMPRODUCT(P925:P954,'control variables'!BB$7:BB$36)</f>
        <v>8.8171792665256502E-50</v>
      </c>
      <c r="AZ955" s="82">
        <f ca="1">SUMPRODUCT(Q925:Q954,'control variables'!BC$7:BC$36)</f>
        <v>2.2483791406213484E-49</v>
      </c>
      <c r="BA955" s="82">
        <f ca="1">SUMPRODUCT(R925:R954,'control variables'!BD$7:BD$36)</f>
        <v>1.5739345091302046E-48</v>
      </c>
      <c r="BB955" s="82">
        <f ca="1">SUMPRODUCT(S925:S954,'control variables'!BE$7:BE$36)</f>
        <v>2.236673292989326E-49</v>
      </c>
      <c r="BC955" s="82">
        <f t="shared" ca="1" si="722"/>
        <v>2.1106115451565284E-48</v>
      </c>
      <c r="BD955" s="10">
        <f ca="1">SUMPRODUCT(P925:P954,'control variables'!BF$7:BF$36)</f>
        <v>1.8444771033965696E-50</v>
      </c>
      <c r="BE955" s="10">
        <f ca="1">SUMPRODUCT(Q925:Q954,'control variables'!BG$7:BG$36)</f>
        <v>2.1290204004138257E-50</v>
      </c>
      <c r="BF955" s="10">
        <f ca="1">SUMPRODUCT(R925:R954,'control variables'!BH$7:BH$36)</f>
        <v>6.376881939835508E-49</v>
      </c>
      <c r="BG955" s="10">
        <f ca="1">SUMPRODUCT(S925:S954,'control variables'!BI$7:BI$36)</f>
        <v>1.433188432973571E-48</v>
      </c>
      <c r="BH955" s="10">
        <f t="shared" ca="1" si="723"/>
        <v>2.1106116019952258E-48</v>
      </c>
      <c r="BI955" s="82">
        <f t="shared" ca="1" si="701"/>
        <v>2.1278173262071238E-47</v>
      </c>
      <c r="BJ955" s="82">
        <f t="shared" ca="1" si="702"/>
        <v>2.4674215472867155E-47</v>
      </c>
      <c r="BK955" s="82">
        <f t="shared" ca="1" si="703"/>
        <v>8.2573727310256614E-47</v>
      </c>
      <c r="BL955" s="82">
        <f t="shared" ca="1" si="704"/>
        <v>3.8888532353691007E-47</v>
      </c>
      <c r="BM955" s="82">
        <f t="shared" ca="1" si="694"/>
        <v>1.6741464839888601E-46</v>
      </c>
      <c r="BN955" s="10">
        <f ca="1">BN954+BI955-INDIRECT(ADDRESS(MAX($D955-'key variables'!$B$9*30,34),scenario!BI$4),TRUE)</f>
        <v>9439390.0751690175</v>
      </c>
      <c r="BO955" s="10">
        <f ca="1">BO954+BJ955-INDIRECT(ADDRESS(MAX($D955-'key variables'!$B$9*30,34),scenario!BJ$4),TRUE)</f>
        <v>10895583.360992203</v>
      </c>
      <c r="BP955" s="10">
        <f ca="1">BP954+BK955-INDIRECT(ADDRESS(MAX($D955-'key variables'!$B$9*30,34),scenario!BK$4),TRUE)</f>
        <v>32531162.537994072</v>
      </c>
      <c r="BQ955" s="10">
        <f ca="1">BQ954+BL955-INDIRECT(ADDRESS(MAX($D955-'key variables'!$B$9*30,34),scenario!BL$4),TRUE)</f>
        <v>14415841.516535141</v>
      </c>
      <c r="BR955" s="10">
        <f t="shared" ca="1" si="724"/>
        <v>67281977.490690395</v>
      </c>
      <c r="BS955" s="82">
        <f t="shared" ca="1" si="705"/>
        <v>-2.3433848477536824E-9</v>
      </c>
      <c r="BT955" s="82">
        <f t="shared" ca="1" si="706"/>
        <v>-3.4288309057018498E-10</v>
      </c>
      <c r="BU955" s="82">
        <f t="shared" ca="1" si="707"/>
        <v>-4.2578247660364599E-9</v>
      </c>
      <c r="BV955" s="82">
        <f t="shared" ca="1" si="708"/>
        <v>-2.9943922343414556E-9</v>
      </c>
      <c r="BW955" s="82">
        <f t="shared" ca="1" si="725"/>
        <v>-9.9384849387017825E-9</v>
      </c>
      <c r="BX955" s="10">
        <f t="shared" ca="1" si="709"/>
        <v>-1.8625994260191893E-12</v>
      </c>
      <c r="BY955" s="10">
        <f t="shared" ca="1" si="710"/>
        <v>2.8902850229962428E-12</v>
      </c>
      <c r="BZ955" s="10">
        <f t="shared" ca="1" si="711"/>
        <v>-3.5034723983035463E-11</v>
      </c>
      <c r="CA955" s="10">
        <f t="shared" ca="1" si="712"/>
        <v>-2.0257049910634696E-11</v>
      </c>
      <c r="CB955" s="10">
        <v>0</v>
      </c>
      <c r="CC955" s="82">
        <f t="shared" ca="1" si="713"/>
        <v>3.9725652202851362E-13</v>
      </c>
      <c r="CD955" s="82">
        <f t="shared" ca="1" si="714"/>
        <v>3.4270724516460853E-13</v>
      </c>
      <c r="CE955" s="82">
        <f t="shared" ca="1" si="715"/>
        <v>1.8915613015532971E-10</v>
      </c>
      <c r="CF955" s="82">
        <f t="shared" ca="1" si="716"/>
        <v>3.7028113764059381E-11</v>
      </c>
      <c r="CG955" s="82">
        <f t="shared" ca="1" si="726"/>
        <v>2.269242076865822E-10</v>
      </c>
      <c r="CH955" s="13" t="str">
        <f t="shared" ca="1" si="679"/>
        <v/>
      </c>
      <c r="CI955" s="81">
        <f t="shared" ca="1" si="688"/>
        <v>0.1131775965863165</v>
      </c>
      <c r="CJ955" s="81">
        <f t="shared" ca="1" si="689"/>
        <v>0.13063724757458739</v>
      </c>
      <c r="CK955" s="81">
        <f t="shared" ca="1" si="690"/>
        <v>0.39004625943939081</v>
      </c>
      <c r="CL955" s="81">
        <f t="shared" ca="1" si="691"/>
        <v>0.17284488538116416</v>
      </c>
      <c r="CM955" s="89">
        <f t="shared" ca="1" si="680"/>
        <v>0.80670598898145884</v>
      </c>
    </row>
    <row r="956" spans="1:91" x14ac:dyDescent="0.3">
      <c r="A956">
        <v>891</v>
      </c>
      <c r="B956" s="3">
        <f t="shared" si="693"/>
        <v>2.6638888888888888</v>
      </c>
      <c r="C956" s="3">
        <f t="shared" si="681"/>
        <v>29.7</v>
      </c>
      <c r="D956" s="4">
        <f t="shared" ca="1" si="717"/>
        <v>956</v>
      </c>
      <c r="E956" s="58">
        <f>(0.5*(COS(B956*2*PI())+1)*('key variables'!$B$4-'key variables'!$B$6)+'key variables'!$B$6)/'key variables'!$B$4</f>
        <v>1</v>
      </c>
      <c r="F956" s="10">
        <f t="shared" ca="1" si="682"/>
        <v>11689222.907461114</v>
      </c>
      <c r="G956" s="10">
        <f t="shared" ca="1" si="683"/>
        <v>13492492.798713122</v>
      </c>
      <c r="H956" s="10">
        <f t="shared" ca="1" si="684"/>
        <v>40309474.521088287</v>
      </c>
      <c r="I956" s="10">
        <f t="shared" ca="1" si="685"/>
        <v>17912154.249750931</v>
      </c>
      <c r="J956" s="10">
        <f t="shared" ca="1" si="718"/>
        <v>83403344.477013454</v>
      </c>
      <c r="K956" s="82">
        <f t="shared" ca="1" si="695"/>
        <v>2249832.832292099</v>
      </c>
      <c r="L956" s="82">
        <f t="shared" ca="1" si="696"/>
        <v>2596909.4377209195</v>
      </c>
      <c r="M956" s="82">
        <f t="shared" ca="1" si="697"/>
        <v>7778311.98309422</v>
      </c>
      <c r="N956" s="82">
        <f t="shared" ca="1" si="698"/>
        <v>3496312.733215793</v>
      </c>
      <c r="O956" s="82">
        <f t="shared" ca="1" si="719"/>
        <v>16121366.986323033</v>
      </c>
      <c r="P956" s="10">
        <f ca="1">IF(IF($A956&gt;='key variables'!$B$26,K956*SUMPRODUCT(Z956:AC956,'control variables'!$O$3:$R$3)/J956+F$65*'key variables'!$B$25/scenario!J$65,K956*SUMPRODUCT(Z956:AC956,'control variables'!$O$7:$R$7)/J956+F$65*'key variables'!$B$25/scenario!J$65)&lt;'key variables'!$B$28,0,IF($A956&gt;='key variables'!$B$26,K956*SUMPRODUCT(Z956:AC956,'control variables'!$O$3:$R$3)/J956+F$65*'key variables'!$B$25/scenario!J$65,K956*SUMPRODUCT(Z956:AC956,'control variables'!$O$7:$R$7)/J956+F$65*'key variables'!$B$25/scenario!J$65))</f>
        <v>2.591427967035233E-48</v>
      </c>
      <c r="Q956" s="10">
        <f ca="1">IF(IF($A956&gt;='key variables'!$B$26,L956*SUMPRODUCT(Z956:AC956,'control variables'!$O$4:$R$4)/J956+G$65*'key variables'!$B$25/scenario!J$65,L956*SUMPRODUCT(Z956:AC956,'control variables'!$O$7:$R$7)/J956+G$65*'key variables'!$B$25/scenario!J$65)&lt;'key variables'!$B$28,0,IF($A956&gt;='key variables'!$B$26,L956*SUMPRODUCT(Z956:AC956,'control variables'!$O$4:$R$4)/J956+G$65*'key variables'!$B$25/scenario!J$65,L956*SUMPRODUCT(Z956:AC956,'control variables'!$O$7:$R$7)/J956+G$65*'key variables'!$B$25/scenario!J$65))</f>
        <v>2.9912016787094361E-48</v>
      </c>
      <c r="R956" s="10">
        <f ca="1">IF(IF($A956&gt;='key variables'!$B$26,M956*SUMPRODUCT(Z956:AC956,'control variables'!$O$5:$R$5)/J956+H$65*'key variables'!$B$25/scenario!J$65,M956*SUMPRODUCT(Z956:AC956,'control variables'!$O$7:$R$7)/J956+H$65*'key variables'!$B$25/scenario!J$65)&lt;'key variables'!$B$28,0,IF($A956&gt;='key variables'!$B$26,M956*SUMPRODUCT(Z956:AC956,'control variables'!$O$5:$R$5)/J956+H$65*'key variables'!$B$25/scenario!J$65,M956*SUMPRODUCT(Z956:AC956,'control variables'!$O$7:$R$7)/J956+H$65*'key variables'!$B$25/scenario!J$65))</f>
        <v>8.9593035180218414E-48</v>
      </c>
      <c r="S956" s="10">
        <f ca="1">IF(IF($A956&gt;='key variables'!$B$26,N956*SUMPRODUCT(Z956:AC956,'control variables'!$O$6:$R$6)/J956+I$65*'key variables'!$B$25/scenario!J$65,N956*SUMPRODUCT(Z956:AC956,'control variables'!$O$7:$R$7)/J956+I$65*'key variables'!$B$25/scenario!J$65)&lt;'key variables'!$B$28,0,IF($A956&gt;='key variables'!$B$26,N956*SUMPRODUCT(Z956:AC956,'control variables'!$O$6:$R$6)/J956+I$65*'key variables'!$B$25/scenario!J$65,N956*SUMPRODUCT(Z956:AC956,'control variables'!$O$7:$R$7)/J956+I$65*'key variables'!$B$25/scenario!J$65))</f>
        <v>4.0271625821755588E-48</v>
      </c>
      <c r="T956" s="10">
        <f t="shared" ca="1" si="692"/>
        <v>1.856909574594207E-47</v>
      </c>
      <c r="U956" s="82">
        <f ca="1">SUMPRODUCT(P926:P955,'control variables'!AD$7:AD$36)</f>
        <v>5.494306698382824E-48</v>
      </c>
      <c r="V956" s="82">
        <f ca="1">SUMPRODUCT(Q926:Q955,'control variables'!AE$7:AE$36)</f>
        <v>6.3419009243577252E-48</v>
      </c>
      <c r="W956" s="82">
        <f ca="1">SUMPRODUCT(R926:R955,'control variables'!AF$7:AF$36)</f>
        <v>1.8995380908939208E-47</v>
      </c>
      <c r="X956" s="82">
        <f ca="1">SUMPRODUCT(S926:S955,'control variables'!AG$7:AG$36)</f>
        <v>8.5383296901121283E-48</v>
      </c>
      <c r="Y956" s="82">
        <f t="shared" ca="1" si="686"/>
        <v>3.9369918221791888E-47</v>
      </c>
      <c r="Z956" s="10">
        <f ca="1">IF($A956&gt;='key variables'!$B$26,SUMPRODUCT(P926:P955,'control variables'!V$7:V$36)*$E956,SUMPRODUCT(P926:P955,'control variables'!Z$7:Z$36)*$E956)</f>
        <v>1.3406664559237981E-47</v>
      </c>
      <c r="AA956" s="10">
        <f ca="1">IF($A956&gt;='key variables'!$B$26,SUMPRODUCT(Q926:Q955,'control variables'!W$7:W$36)*$E956,SUMPRODUCT(Q926:Q955,'control variables'!AA$7:AA$36)*$E956)</f>
        <v>1.5474880276670924E-47</v>
      </c>
      <c r="AB956" s="10">
        <f ca="1">IF($A956&gt;='key variables'!$B$26,SUMPRODUCT(R926:R955,'control variables'!X$7:X$36)*$E956,SUMPRODUCT(R926:R955,'control variables'!AB$7:AB$36)*$E956)</f>
        <v>4.6350652411897243E-47</v>
      </c>
      <c r="AC956" s="10">
        <f ca="1">IF($A956&gt;='key variables'!$B$26,SUMPRODUCT(S926:S955,'control variables'!Y$7:Y$36)*$E956,SUMPRODUCT(S926:S955,'control variables'!AC$7:AC$36)*$E956)</f>
        <v>2.0834388820196107E-47</v>
      </c>
      <c r="AD956" s="10">
        <f t="shared" ca="1" si="687"/>
        <v>9.6066586068002251E-47</v>
      </c>
      <c r="AE956" s="82">
        <f ca="1">SUMPRODUCT(P926:P955,'control variables'!AL$7:AL$36)</f>
        <v>1.8253852393499962E-47</v>
      </c>
      <c r="AF956" s="82">
        <f ca="1">SUMPRODUCT(Q926:Q955,'control variables'!AM$7:AM$36)</f>
        <v>2.1014741377773117E-47</v>
      </c>
      <c r="AG956" s="82">
        <f ca="1">SUMPRODUCT(R926:R955,'control variables'!AN$7:AN$36)</f>
        <v>5.991855058259365E-47</v>
      </c>
      <c r="AH956" s="82">
        <f ca="1">SUMPRODUCT(S926:S955,'control variables'!AO$7:AO$36)</f>
        <v>2.5944138056217014E-47</v>
      </c>
      <c r="AI956" s="82">
        <f t="shared" ca="1" si="699"/>
        <v>1.2513128241008375E-46</v>
      </c>
      <c r="AJ956" s="10">
        <f ca="1">SUMPRODUCT(P926:P955,'control variables'!AP$7:AP$36)</f>
        <v>1.7441626959396038E-50</v>
      </c>
      <c r="AK956" s="10">
        <f ca="1">SUMPRODUCT(Q926:Q955,'control variables'!AQ$7:AQ$36)</f>
        <v>5.033076792411944E-50</v>
      </c>
      <c r="AL956" s="10">
        <f ca="1">SUMPRODUCT(R926:R955,'control variables'!AR$7:AR$36)</f>
        <v>1.8090199507584878E-48</v>
      </c>
      <c r="AM956" s="10">
        <f ca="1">SUMPRODUCT(S926:S955,'control variables'!AS$7:AS$36)</f>
        <v>1.3552425218190375E-48</v>
      </c>
      <c r="AN956" s="10">
        <f t="shared" ca="1" si="720"/>
        <v>3.2320348674610409E-48</v>
      </c>
      <c r="AO956" s="82">
        <f ca="1">SUMPRODUCT(P926:P955,'control variables'!AX$7:AX$36)</f>
        <v>2.3717950951395293E-50</v>
      </c>
      <c r="AP956" s="82">
        <f ca="1">SUMPRODUCT(Q926:Q955,'control variables'!AY$7:AY$36)</f>
        <v>5.4753730841708654E-50</v>
      </c>
      <c r="AQ956" s="82">
        <f ca="1">SUMPRODUCT(R926:R955,'control variables'!AZ$7:AZ$36)</f>
        <v>4.9199821280515554E-49</v>
      </c>
      <c r="AR956" s="82">
        <f ca="1">SUMPRODUCT(S926:S955,'control variables'!BA$7:BA$36)</f>
        <v>3.6858460205093443E-49</v>
      </c>
      <c r="AS956" s="82">
        <f t="shared" ca="1" si="721"/>
        <v>9.3905449664919389E-49</v>
      </c>
      <c r="AT956" s="10">
        <f ca="1">SUMPRODUCT(P926:P955,'control variables'!AT$7:AT$36)</f>
        <v>-2.0932017258026788E-50</v>
      </c>
      <c r="AU956" s="10">
        <f ca="1">SUMPRODUCT(Q926:Q955,'control variables'!AU$7:AU$36)</f>
        <v>2.2706633827465626E-50</v>
      </c>
      <c r="AV956" s="10">
        <f ca="1">SUMPRODUCT(R926:R955,'control variables'!AV$7:AV$36)</f>
        <v>9.7776584888082246E-48</v>
      </c>
      <c r="AW956" s="10">
        <f ca="1">SUMPRODUCT(S926:S955,'control variables'!AW$7:AW$36)</f>
        <v>7.3250151510500708E-48</v>
      </c>
      <c r="AX956" s="10">
        <f t="shared" ca="1" si="700"/>
        <v>1.7104448256427733E-47</v>
      </c>
      <c r="AY956" s="82">
        <f ca="1">SUMPRODUCT(P926:P955,'control variables'!BB$7:BB$36)</f>
        <v>7.5867350807748721E-50</v>
      </c>
      <c r="AZ956" s="82">
        <f ca="1">SUMPRODUCT(Q926:Q955,'control variables'!BC$7:BC$36)</f>
        <v>1.9346160926765392E-49</v>
      </c>
      <c r="BA956" s="82">
        <f ca="1">SUMPRODUCT(R926:R955,'control variables'!BD$7:BD$36)</f>
        <v>1.3542907311178647E-48</v>
      </c>
      <c r="BB956" s="82">
        <f ca="1">SUMPRODUCT(S926:S955,'control variables'!BE$7:BE$36)</f>
        <v>1.924543805134736E-49</v>
      </c>
      <c r="BC956" s="82">
        <f t="shared" ca="1" si="722"/>
        <v>1.816074071706741E-48</v>
      </c>
      <c r="BD956" s="10">
        <f ca="1">SUMPRODUCT(P926:P955,'control variables'!BF$7:BF$36)</f>
        <v>1.5870788971197638E-50</v>
      </c>
      <c r="BE956" s="10">
        <f ca="1">SUMPRODUCT(Q926:Q955,'control variables'!BG$7:BG$36)</f>
        <v>1.8319139569756811E-50</v>
      </c>
      <c r="BF956" s="10">
        <f ca="1">SUMPRODUCT(R926:R955,'control variables'!BH$7:BH$36)</f>
        <v>5.4869831333228027E-49</v>
      </c>
      <c r="BG956" s="10">
        <f ca="1">SUMPRODUCT(S926:S955,'control variables'!BI$7:BI$36)</f>
        <v>1.2331858787403194E-48</v>
      </c>
      <c r="BH956" s="10">
        <f t="shared" ca="1" si="723"/>
        <v>1.8160741206135542E-48</v>
      </c>
      <c r="BI956" s="82">
        <f t="shared" ca="1" si="701"/>
        <v>1.8308787727049684E-47</v>
      </c>
      <c r="BJ956" s="82">
        <f t="shared" ca="1" si="702"/>
        <v>2.1230909620868238E-47</v>
      </c>
      <c r="BK956" s="82">
        <f t="shared" ca="1" si="703"/>
        <v>7.1050499802519739E-47</v>
      </c>
      <c r="BL956" s="82">
        <f t="shared" ca="1" si="704"/>
        <v>3.346160758778056E-47</v>
      </c>
      <c r="BM956" s="82">
        <f t="shared" ca="1" si="694"/>
        <v>1.4405180473821821E-46</v>
      </c>
      <c r="BN956" s="10">
        <f ca="1">BN955+BI956-INDIRECT(ADDRESS(MAX($D956-'key variables'!$B$9*30,34),scenario!BI$4),TRUE)</f>
        <v>9439390.0751690175</v>
      </c>
      <c r="BO956" s="10">
        <f ca="1">BO955+BJ956-INDIRECT(ADDRESS(MAX($D956-'key variables'!$B$9*30,34),scenario!BJ$4),TRUE)</f>
        <v>10895583.360992203</v>
      </c>
      <c r="BP956" s="10">
        <f ca="1">BP955+BK956-INDIRECT(ADDRESS(MAX($D956-'key variables'!$B$9*30,34),scenario!BK$4),TRUE)</f>
        <v>32531162.537994072</v>
      </c>
      <c r="BQ956" s="10">
        <f ca="1">BQ955+BL956-INDIRECT(ADDRESS(MAX($D956-'key variables'!$B$9*30,34),scenario!BL$4),TRUE)</f>
        <v>14415841.516535141</v>
      </c>
      <c r="BR956" s="10">
        <f t="shared" ca="1" si="724"/>
        <v>67281977.490690395</v>
      </c>
      <c r="BS956" s="82">
        <f t="shared" ca="1" si="705"/>
        <v>-2.3433848477536824E-9</v>
      </c>
      <c r="BT956" s="82">
        <f t="shared" ca="1" si="706"/>
        <v>-3.4288309057018498E-10</v>
      </c>
      <c r="BU956" s="82">
        <f t="shared" ca="1" si="707"/>
        <v>-4.2578247660364599E-9</v>
      </c>
      <c r="BV956" s="82">
        <f t="shared" ca="1" si="708"/>
        <v>-2.9943922343414556E-9</v>
      </c>
      <c r="BW956" s="82">
        <f t="shared" ca="1" si="725"/>
        <v>-9.9384849387017825E-9</v>
      </c>
      <c r="BX956" s="10">
        <f t="shared" ca="1" si="709"/>
        <v>-1.8625994260191893E-12</v>
      </c>
      <c r="BY956" s="10">
        <f t="shared" ca="1" si="710"/>
        <v>2.8902850229962428E-12</v>
      </c>
      <c r="BZ956" s="10">
        <f t="shared" ca="1" si="711"/>
        <v>-3.5034723983035463E-11</v>
      </c>
      <c r="CA956" s="10">
        <f t="shared" ca="1" si="712"/>
        <v>-2.0257049910634696E-11</v>
      </c>
      <c r="CB956" s="10">
        <v>0</v>
      </c>
      <c r="CC956" s="82">
        <f t="shared" ca="1" si="713"/>
        <v>3.9725652202851362E-13</v>
      </c>
      <c r="CD956" s="82">
        <f t="shared" ca="1" si="714"/>
        <v>3.4270724516460853E-13</v>
      </c>
      <c r="CE956" s="82">
        <f t="shared" ca="1" si="715"/>
        <v>1.8915613015532971E-10</v>
      </c>
      <c r="CF956" s="82">
        <f t="shared" ca="1" si="716"/>
        <v>3.7028113764059381E-11</v>
      </c>
      <c r="CG956" s="82">
        <f t="shared" ca="1" si="726"/>
        <v>2.269242076865822E-10</v>
      </c>
      <c r="CH956" s="13" t="str">
        <f t="shared" ca="1" si="679"/>
        <v/>
      </c>
      <c r="CI956" s="81">
        <f t="shared" ca="1" si="688"/>
        <v>0.1131775965863165</v>
      </c>
      <c r="CJ956" s="81">
        <f t="shared" ca="1" si="689"/>
        <v>0.13063724757458739</v>
      </c>
      <c r="CK956" s="81">
        <f t="shared" ca="1" si="690"/>
        <v>0.39004625943939081</v>
      </c>
      <c r="CL956" s="81">
        <f t="shared" ca="1" si="691"/>
        <v>0.17284488538116416</v>
      </c>
      <c r="CM956" s="89">
        <f t="shared" ca="1" si="680"/>
        <v>0.80670598898145884</v>
      </c>
    </row>
    <row r="957" spans="1:91" x14ac:dyDescent="0.3">
      <c r="A957">
        <v>892</v>
      </c>
      <c r="B957" s="3">
        <f t="shared" si="693"/>
        <v>2.6666666666666665</v>
      </c>
      <c r="C957" s="3">
        <f t="shared" si="681"/>
        <v>29.733333333333334</v>
      </c>
      <c r="D957" s="4">
        <f t="shared" ca="1" si="717"/>
        <v>957</v>
      </c>
      <c r="E957" s="58">
        <f>(0.5*(COS(B957*2*PI())+1)*('key variables'!$B$4-'key variables'!$B$6)+'key variables'!$B$6)/'key variables'!$B$4</f>
        <v>1</v>
      </c>
      <c r="F957" s="10">
        <f t="shared" ca="1" si="682"/>
        <v>11689222.907461114</v>
      </c>
      <c r="G957" s="10">
        <f t="shared" ca="1" si="683"/>
        <v>13492492.798713122</v>
      </c>
      <c r="H957" s="10">
        <f t="shared" ca="1" si="684"/>
        <v>40309474.521088287</v>
      </c>
      <c r="I957" s="10">
        <f t="shared" ca="1" si="685"/>
        <v>17912154.249750931</v>
      </c>
      <c r="J957" s="10">
        <f t="shared" ca="1" si="718"/>
        <v>83403344.477013454</v>
      </c>
      <c r="K957" s="82">
        <f t="shared" ca="1" si="695"/>
        <v>2249832.832292099</v>
      </c>
      <c r="L957" s="82">
        <f t="shared" ca="1" si="696"/>
        <v>2596909.4377209195</v>
      </c>
      <c r="M957" s="82">
        <f t="shared" ca="1" si="697"/>
        <v>7778311.98309422</v>
      </c>
      <c r="N957" s="82">
        <f t="shared" ca="1" si="698"/>
        <v>3496312.733215793</v>
      </c>
      <c r="O957" s="82">
        <f t="shared" ca="1" si="719"/>
        <v>16121366.986323033</v>
      </c>
      <c r="P957" s="10">
        <f ca="1">IF(IF($A957&gt;='key variables'!$B$26,K957*SUMPRODUCT(Z957:AC957,'control variables'!$O$3:$R$3)/J957+F$65*'key variables'!$B$25/scenario!J$65,K957*SUMPRODUCT(Z957:AC957,'control variables'!$O$7:$R$7)/J957+F$65*'key variables'!$B$25/scenario!J$65)&lt;'key variables'!$B$28,0,IF($A957&gt;='key variables'!$B$26,K957*SUMPRODUCT(Z957:AC957,'control variables'!$O$3:$R$3)/J957+F$65*'key variables'!$B$25/scenario!J$65,K957*SUMPRODUCT(Z957:AC957,'control variables'!$O$7:$R$7)/J957+F$65*'key variables'!$B$25/scenario!J$65))</f>
        <v>2.2297921900542681E-48</v>
      </c>
      <c r="Q957" s="10">
        <f ca="1">IF(IF($A957&gt;='key variables'!$B$26,L957*SUMPRODUCT(Z957:AC957,'control variables'!$O$4:$R$4)/J957+G$65*'key variables'!$B$25/scenario!J$65,L957*SUMPRODUCT(Z957:AC957,'control variables'!$O$7:$R$7)/J957+G$65*'key variables'!$B$25/scenario!J$65)&lt;'key variables'!$B$28,0,IF($A957&gt;='key variables'!$B$26,L957*SUMPRODUCT(Z957:AC957,'control variables'!$O$4:$R$4)/J957+G$65*'key variables'!$B$25/scenario!J$65,L957*SUMPRODUCT(Z957:AC957,'control variables'!$O$7:$R$7)/J957+G$65*'key variables'!$B$25/scenario!J$65))</f>
        <v>2.5737771710838512E-48</v>
      </c>
      <c r="R957" s="10">
        <f ca="1">IF(IF($A957&gt;='key variables'!$B$26,M957*SUMPRODUCT(Z957:AC957,'control variables'!$O$5:$R$5)/J957+H$65*'key variables'!$B$25/scenario!J$65,M957*SUMPRODUCT(Z957:AC957,'control variables'!$O$7:$R$7)/J957+H$65*'key variables'!$B$25/scenario!J$65)&lt;'key variables'!$B$28,0,IF($A957&gt;='key variables'!$B$26,M957*SUMPRODUCT(Z957:AC957,'control variables'!$O$5:$R$5)/J957+H$65*'key variables'!$B$25/scenario!J$65,M957*SUMPRODUCT(Z957:AC957,'control variables'!$O$7:$R$7)/J957+H$65*'key variables'!$B$25/scenario!J$65))</f>
        <v>7.7090257830574761E-48</v>
      </c>
      <c r="S957" s="10">
        <f ca="1">IF(IF($A957&gt;='key variables'!$B$26,N957*SUMPRODUCT(Z957:AC957,'control variables'!$O$6:$R$6)/J957+I$65*'key variables'!$B$25/scenario!J$65,N957*SUMPRODUCT(Z957:AC957,'control variables'!$O$7:$R$7)/J957+I$65*'key variables'!$B$25/scenario!J$65)&lt;'key variables'!$B$28,0,IF($A957&gt;='key variables'!$B$26,N957*SUMPRODUCT(Z957:AC957,'control variables'!$O$6:$R$6)/J957+I$65*'key variables'!$B$25/scenario!J$65,N957*SUMPRODUCT(Z957:AC957,'control variables'!$O$7:$R$7)/J957+I$65*'key variables'!$B$25/scenario!J$65))</f>
        <v>3.4651689292707834E-48</v>
      </c>
      <c r="T957" s="10">
        <f t="shared" ca="1" si="692"/>
        <v>1.5977764073466382E-47</v>
      </c>
      <c r="U957" s="82">
        <f ca="1">SUMPRODUCT(P927:P956,'control variables'!AD$7:AD$36)</f>
        <v>4.7275719493885919E-48</v>
      </c>
      <c r="V957" s="82">
        <f ca="1">SUMPRODUCT(Q927:Q956,'control variables'!AE$7:AE$36)</f>
        <v>5.4568837456088686E-48</v>
      </c>
      <c r="W957" s="82">
        <f ca="1">SUMPRODUCT(R927:R956,'control variables'!AF$7:AF$36)</f>
        <v>1.634456081228312E-47</v>
      </c>
      <c r="X957" s="82">
        <f ca="1">SUMPRODUCT(S927:S956,'control variables'!AG$7:AG$36)</f>
        <v>7.3467991784089795E-48</v>
      </c>
      <c r="Y957" s="82">
        <f t="shared" ca="1" si="686"/>
        <v>3.3875815685689556E-47</v>
      </c>
      <c r="Z957" s="10">
        <f ca="1">IF($A957&gt;='key variables'!$B$26,SUMPRODUCT(P927:P956,'control variables'!V$7:V$36)*$E957,SUMPRODUCT(P927:P956,'control variables'!Z$7:Z$36)*$E957)</f>
        <v>1.1535754151432971E-47</v>
      </c>
      <c r="AA957" s="10">
        <f ca="1">IF($A957&gt;='key variables'!$B$26,SUMPRODUCT(Q927:Q956,'control variables'!W$7:W$36)*$E957,SUMPRODUCT(Q927:Q956,'control variables'!AA$7:AA$36)*$E957)</f>
        <v>1.3315348765963407E-47</v>
      </c>
      <c r="AB957" s="10">
        <f ca="1">IF($A957&gt;='key variables'!$B$26,SUMPRODUCT(R927:R956,'control variables'!X$7:X$36)*$E957,SUMPRODUCT(R927:R956,'control variables'!AB$7:AB$36)*$E957)</f>
        <v>3.9882383020744528E-47</v>
      </c>
      <c r="AC957" s="10">
        <f ca="1">IF($A957&gt;='key variables'!$B$26,SUMPRODUCT(S927:S956,'control variables'!Y$7:Y$36)*$E957,SUMPRODUCT(S927:S956,'control variables'!AC$7:AC$36)*$E957)</f>
        <v>1.7926933747256116E-47</v>
      </c>
      <c r="AD957" s="10">
        <f t="shared" ca="1" si="687"/>
        <v>8.2660419685397024E-47</v>
      </c>
      <c r="AE957" s="82">
        <f ca="1">SUMPRODUCT(P927:P956,'control variables'!AL$7:AL$36)</f>
        <v>1.570651317466322E-47</v>
      </c>
      <c r="AF957" s="82">
        <f ca="1">SUMPRODUCT(Q927:Q956,'control variables'!AM$7:AM$36)</f>
        <v>1.8082117965940621E-47</v>
      </c>
      <c r="AG957" s="82">
        <f ca="1">SUMPRODUCT(R927:R956,'control variables'!AN$7:AN$36)</f>
        <v>5.1556870508460647E-47</v>
      </c>
      <c r="AH957" s="82">
        <f ca="1">SUMPRODUCT(S927:S956,'control variables'!AO$7:AO$36)</f>
        <v>2.2323613525567808E-47</v>
      </c>
      <c r="AI957" s="82">
        <f t="shared" ca="1" si="699"/>
        <v>1.076691151746323E-46</v>
      </c>
      <c r="AJ957" s="10">
        <f ca="1">SUMPRODUCT(P927:P956,'control variables'!AP$7:AP$36)</f>
        <v>1.5007634428054501E-50</v>
      </c>
      <c r="AK957" s="10">
        <f ca="1">SUMPRODUCT(Q927:Q956,'control variables'!AQ$7:AQ$36)</f>
        <v>4.3307070335059617E-50</v>
      </c>
      <c r="AL957" s="10">
        <f ca="1">SUMPRODUCT(R927:R956,'control variables'!AR$7:AR$36)</f>
        <v>1.5565698175544885E-48</v>
      </c>
      <c r="AM957" s="10">
        <f ca="1">SUMPRODUCT(S927:S956,'control variables'!AS$7:AS$36)</f>
        <v>1.1661173797698904E-48</v>
      </c>
      <c r="AN957" s="10">
        <f t="shared" ca="1" si="720"/>
        <v>2.7810019020874929E-48</v>
      </c>
      <c r="AO957" s="82">
        <f ca="1">SUMPRODUCT(P927:P956,'control variables'!AX$7:AX$36)</f>
        <v>2.0408092552931992E-50</v>
      </c>
      <c r="AP957" s="82">
        <f ca="1">SUMPRODUCT(Q927:Q956,'control variables'!AY$7:AY$36)</f>
        <v>4.711280535682954E-50</v>
      </c>
      <c r="AQ957" s="82">
        <f ca="1">SUMPRODUCT(R927:R956,'control variables'!AZ$7:AZ$36)</f>
        <v>4.2333948170232045E-49</v>
      </c>
      <c r="AR957" s="82">
        <f ca="1">SUMPRODUCT(S927:S956,'control variables'!BA$7:BA$36)</f>
        <v>3.1714833577554727E-49</v>
      </c>
      <c r="AS957" s="82">
        <f t="shared" ca="1" si="721"/>
        <v>8.0800871538762926E-49</v>
      </c>
      <c r="AT957" s="10">
        <f ca="1">SUMPRODUCT(P927:P956,'control variables'!AT$7:AT$36)</f>
        <v>-1.8010938061082789E-50</v>
      </c>
      <c r="AU957" s="10">
        <f ca="1">SUMPRODUCT(Q927:Q956,'control variables'!AU$7:AU$36)</f>
        <v>1.9537905515787978E-50</v>
      </c>
      <c r="AV957" s="10">
        <f ca="1">SUMPRODUCT(R927:R956,'control variables'!AV$7:AV$36)</f>
        <v>8.4131786847641019E-48</v>
      </c>
      <c r="AW957" s="10">
        <f ca="1">SUMPRODUCT(S927:S956,'control variables'!AW$7:AW$36)</f>
        <v>6.3028036216368287E-48</v>
      </c>
      <c r="AX957" s="10">
        <f t="shared" ca="1" si="700"/>
        <v>1.4717509273855634E-47</v>
      </c>
      <c r="AY957" s="82">
        <f ca="1">SUMPRODUCT(P927:P956,'control variables'!BB$7:BB$36)</f>
        <v>6.5280003327572863E-50</v>
      </c>
      <c r="AZ957" s="82">
        <f ca="1">SUMPRODUCT(Q927:Q956,'control variables'!BC$7:BC$36)</f>
        <v>1.6646389207332339E-49</v>
      </c>
      <c r="BA957" s="82">
        <f ca="1">SUMPRODUCT(R927:R956,'control variables'!BD$7:BD$36)</f>
        <v>1.1652984121971703E-48</v>
      </c>
      <c r="BB957" s="82">
        <f ca="1">SUMPRODUCT(S927:S956,'control variables'!BE$7:BE$36)</f>
        <v>1.6559722287076836E-49</v>
      </c>
      <c r="BC957" s="82">
        <f t="shared" ca="1" si="722"/>
        <v>1.5626395304688349E-48</v>
      </c>
      <c r="BD957" s="10">
        <f ca="1">SUMPRODUCT(P927:P956,'control variables'!BF$7:BF$36)</f>
        <v>1.365600809597759E-50</v>
      </c>
      <c r="BE957" s="10">
        <f ca="1">SUMPRODUCT(Q927:Q956,'control variables'!BG$7:BG$36)</f>
        <v>1.5762689474981058E-50</v>
      </c>
      <c r="BF957" s="10">
        <f ca="1">SUMPRODUCT(R927:R956,'control variables'!BH$7:BH$36)</f>
        <v>4.7212703934966568E-49</v>
      </c>
      <c r="BG957" s="10">
        <f ca="1">SUMPRODUCT(S927:S956,'control variables'!BI$7:BI$36)</f>
        <v>1.0610938356300401E-48</v>
      </c>
      <c r="BH957" s="10">
        <f t="shared" ca="1" si="723"/>
        <v>1.5626395725506646E-48</v>
      </c>
      <c r="BI957" s="82">
        <f t="shared" ca="1" si="701"/>
        <v>1.575378223992971E-47</v>
      </c>
      <c r="BJ957" s="82">
        <f t="shared" ca="1" si="702"/>
        <v>1.8268119763529733E-47</v>
      </c>
      <c r="BK957" s="82">
        <f t="shared" ca="1" si="703"/>
        <v>6.1135347605421923E-47</v>
      </c>
      <c r="BL957" s="82">
        <f t="shared" ca="1" si="704"/>
        <v>2.8792014370075407E-47</v>
      </c>
      <c r="BM957" s="82">
        <f t="shared" ca="1" si="694"/>
        <v>1.2394926397895676E-46</v>
      </c>
      <c r="BN957" s="10">
        <f ca="1">BN956+BI957-INDIRECT(ADDRESS(MAX($D957-'key variables'!$B$9*30,34),scenario!BI$4),TRUE)</f>
        <v>9439390.0751690175</v>
      </c>
      <c r="BO957" s="10">
        <f ca="1">BO956+BJ957-INDIRECT(ADDRESS(MAX($D957-'key variables'!$B$9*30,34),scenario!BJ$4),TRUE)</f>
        <v>10895583.360992203</v>
      </c>
      <c r="BP957" s="10">
        <f ca="1">BP956+BK957-INDIRECT(ADDRESS(MAX($D957-'key variables'!$B$9*30,34),scenario!BK$4),TRUE)</f>
        <v>32531162.537994072</v>
      </c>
      <c r="BQ957" s="10">
        <f ca="1">BQ956+BL957-INDIRECT(ADDRESS(MAX($D957-'key variables'!$B$9*30,34),scenario!BL$4),TRUE)</f>
        <v>14415841.516535141</v>
      </c>
      <c r="BR957" s="10">
        <f t="shared" ca="1" si="724"/>
        <v>67281977.490690395</v>
      </c>
      <c r="BS957" s="82">
        <f t="shared" ca="1" si="705"/>
        <v>-2.3433848477536824E-9</v>
      </c>
      <c r="BT957" s="82">
        <f t="shared" ca="1" si="706"/>
        <v>-3.4288309057018498E-10</v>
      </c>
      <c r="BU957" s="82">
        <f t="shared" ca="1" si="707"/>
        <v>-4.2578247660364599E-9</v>
      </c>
      <c r="BV957" s="82">
        <f t="shared" ca="1" si="708"/>
        <v>-2.9943922343414556E-9</v>
      </c>
      <c r="BW957" s="82">
        <f t="shared" ca="1" si="725"/>
        <v>-9.9384849387017825E-9</v>
      </c>
      <c r="BX957" s="10">
        <f t="shared" ca="1" si="709"/>
        <v>-1.8625994260191893E-12</v>
      </c>
      <c r="BY957" s="10">
        <f t="shared" ca="1" si="710"/>
        <v>2.8902850229962428E-12</v>
      </c>
      <c r="BZ957" s="10">
        <f t="shared" ca="1" si="711"/>
        <v>-3.5034723983035463E-11</v>
      </c>
      <c r="CA957" s="10">
        <f t="shared" ca="1" si="712"/>
        <v>-2.0257049910634696E-11</v>
      </c>
      <c r="CB957" s="10">
        <v>0</v>
      </c>
      <c r="CC957" s="82">
        <f t="shared" ca="1" si="713"/>
        <v>3.9725652202851362E-13</v>
      </c>
      <c r="CD957" s="82">
        <f t="shared" ca="1" si="714"/>
        <v>3.4270724516460853E-13</v>
      </c>
      <c r="CE957" s="82">
        <f t="shared" ca="1" si="715"/>
        <v>1.8915613015532971E-10</v>
      </c>
      <c r="CF957" s="82">
        <f t="shared" ca="1" si="716"/>
        <v>3.7028113764059381E-11</v>
      </c>
      <c r="CG957" s="82">
        <f t="shared" ca="1" si="726"/>
        <v>2.269242076865822E-10</v>
      </c>
      <c r="CH957" s="13" t="str">
        <f t="shared" ca="1" si="679"/>
        <v/>
      </c>
      <c r="CI957" s="81">
        <f t="shared" ca="1" si="688"/>
        <v>0.1131775965863165</v>
      </c>
      <c r="CJ957" s="81">
        <f t="shared" ca="1" si="689"/>
        <v>0.13063724757458739</v>
      </c>
      <c r="CK957" s="81">
        <f t="shared" ca="1" si="690"/>
        <v>0.39004625943939081</v>
      </c>
      <c r="CL957" s="81">
        <f t="shared" ca="1" si="691"/>
        <v>0.17284488538116416</v>
      </c>
      <c r="CM957" s="89">
        <f t="shared" ca="1" si="680"/>
        <v>0.80670598898145884</v>
      </c>
    </row>
    <row r="958" spans="1:91" x14ac:dyDescent="0.3">
      <c r="A958">
        <v>893</v>
      </c>
      <c r="B958" s="3">
        <f t="shared" si="693"/>
        <v>2.6694444444444443</v>
      </c>
      <c r="C958" s="3">
        <f t="shared" si="681"/>
        <v>29.766666666666666</v>
      </c>
      <c r="D958" s="4">
        <f t="shared" ca="1" si="717"/>
        <v>958</v>
      </c>
      <c r="E958" s="58">
        <f>(0.5*(COS(B958*2*PI())+1)*('key variables'!$B$4-'key variables'!$B$6)+'key variables'!$B$6)/'key variables'!$B$4</f>
        <v>1</v>
      </c>
      <c r="F958" s="10">
        <f t="shared" ca="1" si="682"/>
        <v>11689222.907461114</v>
      </c>
      <c r="G958" s="10">
        <f t="shared" ca="1" si="683"/>
        <v>13492492.798713122</v>
      </c>
      <c r="H958" s="10">
        <f t="shared" ca="1" si="684"/>
        <v>40309474.521088287</v>
      </c>
      <c r="I958" s="10">
        <f t="shared" ca="1" si="685"/>
        <v>17912154.249750931</v>
      </c>
      <c r="J958" s="10">
        <f t="shared" ca="1" si="718"/>
        <v>83403344.477013454</v>
      </c>
      <c r="K958" s="82">
        <f t="shared" ca="1" si="695"/>
        <v>2249832.832292099</v>
      </c>
      <c r="L958" s="82">
        <f t="shared" ca="1" si="696"/>
        <v>2596909.4377209195</v>
      </c>
      <c r="M958" s="82">
        <f t="shared" ca="1" si="697"/>
        <v>7778311.98309422</v>
      </c>
      <c r="N958" s="82">
        <f t="shared" ca="1" si="698"/>
        <v>3496312.733215793</v>
      </c>
      <c r="O958" s="82">
        <f t="shared" ca="1" si="719"/>
        <v>16121366.986323033</v>
      </c>
      <c r="P958" s="10">
        <f ca="1">IF(IF($A958&gt;='key variables'!$B$26,K958*SUMPRODUCT(Z958:AC958,'control variables'!$O$3:$R$3)/J958+F$65*'key variables'!$B$25/scenario!J$65,K958*SUMPRODUCT(Z958:AC958,'control variables'!$O$7:$R$7)/J958+F$65*'key variables'!$B$25/scenario!J$65)&lt;'key variables'!$B$28,0,IF($A958&gt;='key variables'!$B$26,K958*SUMPRODUCT(Z958:AC958,'control variables'!$O$3:$R$3)/J958+F$65*'key variables'!$B$25/scenario!J$65,K958*SUMPRODUCT(Z958:AC958,'control variables'!$O$7:$R$7)/J958+F$65*'key variables'!$B$25/scenario!J$65))</f>
        <v>1.9186229654360323E-48</v>
      </c>
      <c r="Q958" s="10">
        <f ca="1">IF(IF($A958&gt;='key variables'!$B$26,L958*SUMPRODUCT(Z958:AC958,'control variables'!$O$4:$R$4)/J958+G$65*'key variables'!$B$25/scenario!J$65,L958*SUMPRODUCT(Z958:AC958,'control variables'!$O$7:$R$7)/J958+G$65*'key variables'!$B$25/scenario!J$65)&lt;'key variables'!$B$28,0,IF($A958&gt;='key variables'!$B$26,L958*SUMPRODUCT(Z958:AC958,'control variables'!$O$4:$R$4)/J958+G$65*'key variables'!$B$25/scenario!J$65,L958*SUMPRODUCT(Z958:AC958,'control variables'!$O$7:$R$7)/J958+G$65*'key variables'!$B$25/scenario!J$65))</f>
        <v>2.2146045763288276E-48</v>
      </c>
      <c r="R958" s="10">
        <f ca="1">IF(IF($A958&gt;='key variables'!$B$26,M958*SUMPRODUCT(Z958:AC958,'control variables'!$O$5:$R$5)/J958+H$65*'key variables'!$B$25/scenario!J$65,M958*SUMPRODUCT(Z958:AC958,'control variables'!$O$7:$R$7)/J958+H$65*'key variables'!$B$25/scenario!J$65)&lt;'key variables'!$B$28,0,IF($A958&gt;='key variables'!$B$26,M958*SUMPRODUCT(Z958:AC958,'control variables'!$O$5:$R$5)/J958+H$65*'key variables'!$B$25/scenario!J$65,M958*SUMPRODUCT(Z958:AC958,'control variables'!$O$7:$R$7)/J958+H$65*'key variables'!$B$25/scenario!J$65))</f>
        <v>6.6332252729581022E-48</v>
      </c>
      <c r="S958" s="10">
        <f ca="1">IF(IF($A958&gt;='key variables'!$B$26,N958*SUMPRODUCT(Z958:AC958,'control variables'!$O$6:$R$6)/J958+I$65*'key variables'!$B$25/scenario!J$65,N958*SUMPRODUCT(Z958:AC958,'control variables'!$O$7:$R$7)/J958+I$65*'key variables'!$B$25/scenario!J$65)&lt;'key variables'!$B$28,0,IF($A958&gt;='key variables'!$B$26,N958*SUMPRODUCT(Z958:AC958,'control variables'!$O$6:$R$6)/J958+I$65*'key variables'!$B$25/scenario!J$65,N958*SUMPRODUCT(Z958:AC958,'control variables'!$O$7:$R$7)/J958+I$65*'key variables'!$B$25/scenario!J$65))</f>
        <v>2.981601925268429E-48</v>
      </c>
      <c r="T958" s="10">
        <f t="shared" ca="1" si="692"/>
        <v>1.374805473999139E-47</v>
      </c>
      <c r="U958" s="82">
        <f ca="1">SUMPRODUCT(P928:P957,'control variables'!AD$7:AD$36)</f>
        <v>4.0678356276005212E-48</v>
      </c>
      <c r="V958" s="82">
        <f ca="1">SUMPRODUCT(Q928:Q957,'control variables'!AE$7:AE$36)</f>
        <v>4.6953713986167304E-48</v>
      </c>
      <c r="W958" s="82">
        <f ca="1">SUMPRODUCT(R928:R957,'control variables'!AF$7:AF$36)</f>
        <v>1.4063664710229789E-47</v>
      </c>
      <c r="X958" s="82">
        <f ca="1">SUMPRODUCT(S928:S957,'control variables'!AG$7:AG$36)</f>
        <v>6.3215476711302785E-48</v>
      </c>
      <c r="Y958" s="82">
        <f t="shared" ca="1" si="686"/>
        <v>2.9148419407577319E-47</v>
      </c>
      <c r="Z958" s="10">
        <f ca="1">IF($A958&gt;='key variables'!$B$26,SUMPRODUCT(P928:P957,'control variables'!V$7:V$36)*$E958,SUMPRODUCT(P928:P957,'control variables'!Z$7:Z$36)*$E958)</f>
        <v>9.925930737978183E-48</v>
      </c>
      <c r="AA958" s="10">
        <f ca="1">IF($A958&gt;='key variables'!$B$26,SUMPRODUCT(Q928:Q957,'control variables'!W$7:W$36)*$E958,SUMPRODUCT(Q928:Q957,'control variables'!AA$7:AA$36)*$E958)</f>
        <v>1.145718154773247E-47</v>
      </c>
      <c r="AB958" s="10">
        <f ca="1">IF($A958&gt;='key variables'!$B$26,SUMPRODUCT(R928:R957,'control variables'!X$7:X$36)*$E958,SUMPRODUCT(R928:R957,'control variables'!AB$7:AB$36)*$E958)</f>
        <v>3.4316765625613848E-47</v>
      </c>
      <c r="AC958" s="10">
        <f ca="1">IF($A958&gt;='key variables'!$B$26,SUMPRODUCT(S928:S957,'control variables'!Y$7:Y$36)*$E958,SUMPRODUCT(S928:S957,'control variables'!AC$7:AC$36)*$E958)</f>
        <v>1.5425216278337903E-47</v>
      </c>
      <c r="AD958" s="10">
        <f t="shared" ca="1" si="687"/>
        <v>7.1125094189662405E-47</v>
      </c>
      <c r="AE958" s="82">
        <f ca="1">SUMPRODUCT(P928:P957,'control variables'!AL$7:AL$36)</f>
        <v>1.3514657113898607E-47</v>
      </c>
      <c r="AF958" s="82">
        <f ca="1">SUMPRODUCT(Q928:Q957,'control variables'!AM$7:AM$36)</f>
        <v>1.5558744419287258E-47</v>
      </c>
      <c r="AG958" s="82">
        <f ca="1">SUMPRODUCT(R928:R957,'control variables'!AN$7:AN$36)</f>
        <v>4.4362069355502083E-47</v>
      </c>
      <c r="AH958" s="82">
        <f ca="1">SUMPRODUCT(S928:S957,'control variables'!AO$7:AO$36)</f>
        <v>1.9208335993243584E-47</v>
      </c>
      <c r="AI958" s="82">
        <f t="shared" ca="1" si="699"/>
        <v>9.2643806881931523E-47</v>
      </c>
      <c r="AJ958" s="10">
        <f ca="1">SUMPRODUCT(P928:P957,'control variables'!AP$7:AP$36)</f>
        <v>1.2913307436884084E-50</v>
      </c>
      <c r="AK958" s="10">
        <f ca="1">SUMPRODUCT(Q928:Q957,'control variables'!AQ$7:AQ$36)</f>
        <v>3.7263535176601687E-50</v>
      </c>
      <c r="AL958" s="10">
        <f ca="1">SUMPRODUCT(R928:R957,'control variables'!AR$7:AR$36)</f>
        <v>1.3393492956811969E-48</v>
      </c>
      <c r="AM958" s="10">
        <f ca="1">SUMPRODUCT(S928:S957,'control variables'!AS$7:AS$36)</f>
        <v>1.0033847975609562E-48</v>
      </c>
      <c r="AN958" s="10">
        <f t="shared" ca="1" si="720"/>
        <v>2.3929109358556389E-48</v>
      </c>
      <c r="AO958" s="82">
        <f ca="1">SUMPRODUCT(P928:P957,'control variables'!AX$7:AX$36)</f>
        <v>1.7560127453781438E-50</v>
      </c>
      <c r="AP958" s="82">
        <f ca="1">SUMPRODUCT(Q928:Q957,'control variables'!AY$7:AY$36)</f>
        <v>4.0538176932771024E-50</v>
      </c>
      <c r="AQ958" s="82">
        <f ca="1">SUMPRODUCT(R928:R957,'control variables'!AZ$7:AZ$36)</f>
        <v>3.6426212962477513E-49</v>
      </c>
      <c r="AR958" s="82">
        <f ca="1">SUMPRODUCT(S928:S957,'control variables'!BA$7:BA$36)</f>
        <v>2.7289004023911927E-49</v>
      </c>
      <c r="AS958" s="82">
        <f t="shared" ca="1" si="721"/>
        <v>6.9525047425044679E-49</v>
      </c>
      <c r="AT958" s="10">
        <f ca="1">SUMPRODUCT(P928:P957,'control variables'!AT$7:AT$36)</f>
        <v>-1.5497497725202073E-50</v>
      </c>
      <c r="AU958" s="10">
        <f ca="1">SUMPRODUCT(Q928:Q957,'control variables'!AU$7:AU$36)</f>
        <v>1.6811375690663725E-50</v>
      </c>
      <c r="AV958" s="10">
        <f ca="1">SUMPRODUCT(R928:R957,'control variables'!AV$7:AV$36)</f>
        <v>7.2391130926476487E-48</v>
      </c>
      <c r="AW958" s="10">
        <f ca="1">SUMPRODUCT(S928:S957,'control variables'!AW$7:AW$36)</f>
        <v>5.4232425017200859E-48</v>
      </c>
      <c r="AX958" s="10">
        <f t="shared" ca="1" si="700"/>
        <v>1.2663669472333197E-47</v>
      </c>
      <c r="AY958" s="82">
        <f ca="1">SUMPRODUCT(P928:P957,'control variables'!BB$7:BB$36)</f>
        <v>5.6170128376390853E-50</v>
      </c>
      <c r="AZ958" s="82">
        <f ca="1">SUMPRODUCT(Q928:Q957,'control variables'!BC$7:BC$36)</f>
        <v>1.4323372719319214E-49</v>
      </c>
      <c r="BA958" s="82">
        <f ca="1">SUMPRODUCT(R928:R957,'control variables'!BD$7:BD$36)</f>
        <v>1.0026801175463898E-48</v>
      </c>
      <c r="BB958" s="82">
        <f ca="1">SUMPRODUCT(S928:S957,'control variables'!BE$7:BE$36)</f>
        <v>1.4248800234812584E-49</v>
      </c>
      <c r="BC958" s="82">
        <f t="shared" ca="1" si="722"/>
        <v>1.3445719754640987E-48</v>
      </c>
      <c r="BD958" s="10">
        <f ca="1">SUMPRODUCT(P928:P957,'control variables'!BF$7:BF$36)</f>
        <v>1.1750301604781085E-50</v>
      </c>
      <c r="BE958" s="10">
        <f ca="1">SUMPRODUCT(Q928:Q957,'control variables'!BG$7:BG$36)</f>
        <v>1.3562993968060971E-50</v>
      </c>
      <c r="BF958" s="10">
        <f ca="1">SUMPRODUCT(R928:R957,'control variables'!BH$7:BH$36)</f>
        <v>4.0624134587068593E-49</v>
      </c>
      <c r="BG958" s="10">
        <f ca="1">SUMPRODUCT(S928:S957,'control variables'!BI$7:BI$36)</f>
        <v>9.1301737022984832E-49</v>
      </c>
      <c r="BH958" s="10">
        <f t="shared" ca="1" si="723"/>
        <v>1.3445720116733763E-48</v>
      </c>
      <c r="BI958" s="82">
        <f t="shared" ca="1" si="701"/>
        <v>1.3555329744549795E-47</v>
      </c>
      <c r="BJ958" s="82">
        <f t="shared" ca="1" si="702"/>
        <v>1.5718789522171115E-47</v>
      </c>
      <c r="BK958" s="82">
        <f t="shared" ca="1" si="703"/>
        <v>5.2603862565696123E-47</v>
      </c>
      <c r="BL958" s="82">
        <f t="shared" ca="1" si="704"/>
        <v>2.4774066497311791E-47</v>
      </c>
      <c r="BM958" s="82">
        <f t="shared" ca="1" si="694"/>
        <v>1.0665204832972883E-46</v>
      </c>
      <c r="BN958" s="10">
        <f ca="1">BN957+BI958-INDIRECT(ADDRESS(MAX($D958-'key variables'!$B$9*30,34),scenario!BI$4),TRUE)</f>
        <v>9439390.0751690175</v>
      </c>
      <c r="BO958" s="10">
        <f ca="1">BO957+BJ958-INDIRECT(ADDRESS(MAX($D958-'key variables'!$B$9*30,34),scenario!BJ$4),TRUE)</f>
        <v>10895583.360992203</v>
      </c>
      <c r="BP958" s="10">
        <f ca="1">BP957+BK958-INDIRECT(ADDRESS(MAX($D958-'key variables'!$B$9*30,34),scenario!BK$4),TRUE)</f>
        <v>32531162.537994072</v>
      </c>
      <c r="BQ958" s="10">
        <f ca="1">BQ957+BL958-INDIRECT(ADDRESS(MAX($D958-'key variables'!$B$9*30,34),scenario!BL$4),TRUE)</f>
        <v>14415841.516535141</v>
      </c>
      <c r="BR958" s="10">
        <f t="shared" ca="1" si="724"/>
        <v>67281977.490690395</v>
      </c>
      <c r="BS958" s="82">
        <f t="shared" ca="1" si="705"/>
        <v>-2.3433848477536824E-9</v>
      </c>
      <c r="BT958" s="82">
        <f t="shared" ca="1" si="706"/>
        <v>-3.4288309057018498E-10</v>
      </c>
      <c r="BU958" s="82">
        <f t="shared" ca="1" si="707"/>
        <v>-4.2578247660364599E-9</v>
      </c>
      <c r="BV958" s="82">
        <f t="shared" ca="1" si="708"/>
        <v>-2.9943922343414556E-9</v>
      </c>
      <c r="BW958" s="82">
        <f t="shared" ca="1" si="725"/>
        <v>-9.9384849387017825E-9</v>
      </c>
      <c r="BX958" s="10">
        <f t="shared" ca="1" si="709"/>
        <v>-1.8625994260191893E-12</v>
      </c>
      <c r="BY958" s="10">
        <f t="shared" ca="1" si="710"/>
        <v>2.8902850229962428E-12</v>
      </c>
      <c r="BZ958" s="10">
        <f t="shared" ca="1" si="711"/>
        <v>-3.5034723983035463E-11</v>
      </c>
      <c r="CA958" s="10">
        <f t="shared" ca="1" si="712"/>
        <v>-2.0257049910634696E-11</v>
      </c>
      <c r="CB958" s="10">
        <v>0</v>
      </c>
      <c r="CC958" s="82">
        <f t="shared" ca="1" si="713"/>
        <v>3.9725652202851362E-13</v>
      </c>
      <c r="CD958" s="82">
        <f t="shared" ca="1" si="714"/>
        <v>3.4270724516460853E-13</v>
      </c>
      <c r="CE958" s="82">
        <f t="shared" ca="1" si="715"/>
        <v>1.8915613015532971E-10</v>
      </c>
      <c r="CF958" s="82">
        <f t="shared" ca="1" si="716"/>
        <v>3.7028113764059381E-11</v>
      </c>
      <c r="CG958" s="82">
        <f t="shared" ca="1" si="726"/>
        <v>2.269242076865822E-10</v>
      </c>
      <c r="CH958" s="13" t="str">
        <f t="shared" ca="1" si="679"/>
        <v/>
      </c>
      <c r="CI958" s="81">
        <f t="shared" ca="1" si="688"/>
        <v>0.1131775965863165</v>
      </c>
      <c r="CJ958" s="81">
        <f t="shared" ca="1" si="689"/>
        <v>0.13063724757458739</v>
      </c>
      <c r="CK958" s="81">
        <f t="shared" ca="1" si="690"/>
        <v>0.39004625943939081</v>
      </c>
      <c r="CL958" s="81">
        <f t="shared" ca="1" si="691"/>
        <v>0.17284488538116416</v>
      </c>
      <c r="CM958" s="89">
        <f t="shared" ca="1" si="680"/>
        <v>0.80670598898145884</v>
      </c>
    </row>
    <row r="959" spans="1:91" x14ac:dyDescent="0.3">
      <c r="A959">
        <v>894</v>
      </c>
      <c r="B959" s="3">
        <f t="shared" si="693"/>
        <v>2.6722222222222221</v>
      </c>
      <c r="C959" s="3">
        <f t="shared" si="681"/>
        <v>29.8</v>
      </c>
      <c r="D959" s="4">
        <f t="shared" ca="1" si="717"/>
        <v>959</v>
      </c>
      <c r="E959" s="58">
        <f>(0.5*(COS(B959*2*PI())+1)*('key variables'!$B$4-'key variables'!$B$6)+'key variables'!$B$6)/'key variables'!$B$4</f>
        <v>1</v>
      </c>
      <c r="F959" s="10">
        <f t="shared" ca="1" si="682"/>
        <v>11689222.907461114</v>
      </c>
      <c r="G959" s="10">
        <f t="shared" ca="1" si="683"/>
        <v>13492492.798713122</v>
      </c>
      <c r="H959" s="10">
        <f t="shared" ca="1" si="684"/>
        <v>40309474.521088287</v>
      </c>
      <c r="I959" s="10">
        <f t="shared" ca="1" si="685"/>
        <v>17912154.249750931</v>
      </c>
      <c r="J959" s="10">
        <f t="shared" ca="1" si="718"/>
        <v>83403344.477013454</v>
      </c>
      <c r="K959" s="82">
        <f t="shared" ca="1" si="695"/>
        <v>2249832.832292099</v>
      </c>
      <c r="L959" s="82">
        <f t="shared" ca="1" si="696"/>
        <v>2596909.4377209195</v>
      </c>
      <c r="M959" s="82">
        <f t="shared" ca="1" si="697"/>
        <v>7778311.98309422</v>
      </c>
      <c r="N959" s="82">
        <f t="shared" ca="1" si="698"/>
        <v>3496312.733215793</v>
      </c>
      <c r="O959" s="82">
        <f t="shared" ca="1" si="719"/>
        <v>16121366.986323033</v>
      </c>
      <c r="P959" s="10">
        <f ca="1">IF(IF($A959&gt;='key variables'!$B$26,K959*SUMPRODUCT(Z959:AC959,'control variables'!$O$3:$R$3)/J959+F$65*'key variables'!$B$25/scenario!J$65,K959*SUMPRODUCT(Z959:AC959,'control variables'!$O$7:$R$7)/J959+F$65*'key variables'!$B$25/scenario!J$65)&lt;'key variables'!$B$28,0,IF($A959&gt;='key variables'!$B$26,K959*SUMPRODUCT(Z959:AC959,'control variables'!$O$3:$R$3)/J959+F$65*'key variables'!$B$25/scenario!J$65,K959*SUMPRODUCT(Z959:AC959,'control variables'!$O$7:$R$7)/J959+F$65*'key variables'!$B$25/scenario!J$65))</f>
        <v>1.6508776467680449E-48</v>
      </c>
      <c r="Q959" s="10">
        <f ca="1">IF(IF($A959&gt;='key variables'!$B$26,L959*SUMPRODUCT(Z959:AC959,'control variables'!$O$4:$R$4)/J959+G$65*'key variables'!$B$25/scenario!J$65,L959*SUMPRODUCT(Z959:AC959,'control variables'!$O$7:$R$7)/J959+G$65*'key variables'!$B$25/scenario!J$65)&lt;'key variables'!$B$28,0,IF($A959&gt;='key variables'!$B$26,L959*SUMPRODUCT(Z959:AC959,'control variables'!$O$4:$R$4)/J959+G$65*'key variables'!$B$25/scenario!J$65,L959*SUMPRODUCT(Z959:AC959,'control variables'!$O$7:$R$7)/J959+G$65*'key variables'!$B$25/scenario!J$65))</f>
        <v>1.9055547949519065E-48</v>
      </c>
      <c r="R959" s="10">
        <f ca="1">IF(IF($A959&gt;='key variables'!$B$26,M959*SUMPRODUCT(Z959:AC959,'control variables'!$O$5:$R$5)/J959+H$65*'key variables'!$B$25/scenario!J$65,M959*SUMPRODUCT(Z959:AC959,'control variables'!$O$7:$R$7)/J959+H$65*'key variables'!$B$25/scenario!J$65)&lt;'key variables'!$B$28,0,IF($A959&gt;='key variables'!$B$26,M959*SUMPRODUCT(Z959:AC959,'control variables'!$O$5:$R$5)/J959+H$65*'key variables'!$B$25/scenario!J$65,M959*SUMPRODUCT(Z959:AC959,'control variables'!$O$7:$R$7)/J959+H$65*'key variables'!$B$25/scenario!J$65))</f>
        <v>5.7075535560550923E-48</v>
      </c>
      <c r="S959" s="10">
        <f ca="1">IF(IF($A959&gt;='key variables'!$B$26,N959*SUMPRODUCT(Z959:AC959,'control variables'!$O$6:$R$6)/J959+I$65*'key variables'!$B$25/scenario!J$65,N959*SUMPRODUCT(Z959:AC959,'control variables'!$O$7:$R$7)/J959+I$65*'key variables'!$B$25/scenario!J$65)&lt;'key variables'!$B$28,0,IF($A959&gt;='key variables'!$B$26,N959*SUMPRODUCT(Z959:AC959,'control variables'!$O$6:$R$6)/J959+I$65*'key variables'!$B$25/scenario!J$65,N959*SUMPRODUCT(Z959:AC959,'control variables'!$O$7:$R$7)/J959+I$65*'key variables'!$B$25/scenario!J$65))</f>
        <v>2.5655170706598766E-48</v>
      </c>
      <c r="T959" s="10">
        <f t="shared" ca="1" si="692"/>
        <v>1.182950306843492E-47</v>
      </c>
      <c r="U959" s="82">
        <f ca="1">SUMPRODUCT(P929:P958,'control variables'!AD$7:AD$36)</f>
        <v>3.5001660197506165E-48</v>
      </c>
      <c r="V959" s="82">
        <f ca="1">SUMPRODUCT(Q929:Q958,'control variables'!AE$7:AE$36)</f>
        <v>4.0401286885924177E-48</v>
      </c>
      <c r="W959" s="82">
        <f ca="1">SUMPRODUCT(R929:R958,'control variables'!AF$7:AF$36)</f>
        <v>1.2101069423237356E-47</v>
      </c>
      <c r="X959" s="82">
        <f ca="1">SUMPRODUCT(S929:S958,'control variables'!AG$7:AG$36)</f>
        <v>5.4393708046102903E-48</v>
      </c>
      <c r="Y959" s="82">
        <f t="shared" ca="1" si="686"/>
        <v>2.508073493619068E-47</v>
      </c>
      <c r="Z959" s="10">
        <f ca="1">IF($A959&gt;='key variables'!$B$26,SUMPRODUCT(P929:P958,'control variables'!V$7:V$36)*$E959,SUMPRODUCT(P929:P958,'control variables'!Z$7:Z$36)*$E959)</f>
        <v>8.5407594268903045E-48</v>
      </c>
      <c r="AA959" s="10">
        <f ca="1">IF($A959&gt;='key variables'!$B$26,SUMPRODUCT(Q929:Q958,'control variables'!W$7:W$36)*$E959,SUMPRODUCT(Q929:Q958,'control variables'!AA$7:AA$36)*$E959)</f>
        <v>9.8583230018912534E-48</v>
      </c>
      <c r="AB959" s="10">
        <f ca="1">IF($A959&gt;='key variables'!$B$26,SUMPRODUCT(R929:R958,'control variables'!X$7:X$36)*$E959,SUMPRODUCT(R929:R958,'control variables'!AB$7:AB$36)*$E959)</f>
        <v>2.9527834442359462E-47</v>
      </c>
      <c r="AC959" s="10">
        <f ca="1">IF($A959&gt;='key variables'!$B$26,SUMPRODUCT(S929:S958,'control variables'!Y$7:Y$36)*$E959,SUMPRODUCT(S929:S958,'control variables'!AC$7:AC$36)*$E959)</f>
        <v>1.3272615417007334E-47</v>
      </c>
      <c r="AD959" s="10">
        <f t="shared" ca="1" si="687"/>
        <v>6.1199532288148356E-47</v>
      </c>
      <c r="AE959" s="82">
        <f ca="1">SUMPRODUCT(P929:P958,'control variables'!AL$7:AL$36)</f>
        <v>1.1628676261570474E-47</v>
      </c>
      <c r="AF959" s="82">
        <f ca="1">SUMPRODUCT(Q929:Q958,'control variables'!AM$7:AM$36)</f>
        <v>1.3387509602618047E-47</v>
      </c>
      <c r="AG959" s="82">
        <f ca="1">SUMPRODUCT(R929:R958,'control variables'!AN$7:AN$36)</f>
        <v>3.8171308267817029E-47</v>
      </c>
      <c r="AH959" s="82">
        <f ca="1">SUMPRODUCT(S929:S958,'control variables'!AO$7:AO$36)</f>
        <v>1.6527797849875752E-47</v>
      </c>
      <c r="AI959" s="82">
        <f t="shared" ca="1" si="699"/>
        <v>7.9715291981881299E-47</v>
      </c>
      <c r="AJ959" s="10">
        <f ca="1">SUMPRODUCT(P929:P958,'control variables'!AP$7:AP$36)</f>
        <v>1.1111245397060397E-50</v>
      </c>
      <c r="AK959" s="10">
        <f ca="1">SUMPRODUCT(Q929:Q958,'control variables'!AQ$7:AQ$36)</f>
        <v>3.206338002350857E-50</v>
      </c>
      <c r="AL959" s="10">
        <f ca="1">SUMPRODUCT(R929:R958,'control variables'!AR$7:AR$36)</f>
        <v>1.1524420656312275E-48</v>
      </c>
      <c r="AM959" s="10">
        <f ca="1">SUMPRODUCT(S929:S958,'control variables'!AS$7:AS$36)</f>
        <v>8.6336167305482507E-49</v>
      </c>
      <c r="AN959" s="10">
        <f t="shared" ca="1" si="720"/>
        <v>2.0589783641066214E-48</v>
      </c>
      <c r="AO959" s="82">
        <f ca="1">SUMPRODUCT(P929:P958,'control variables'!AX$7:AX$36)</f>
        <v>1.5109598086801472E-50</v>
      </c>
      <c r="AP959" s="82">
        <f ca="1">SUMPRODUCT(Q929:Q958,'control variables'!AY$7:AY$36)</f>
        <v>3.4881042990033433E-50</v>
      </c>
      <c r="AQ959" s="82">
        <f ca="1">SUMPRODUCT(R929:R958,'control variables'!AZ$7:AZ$36)</f>
        <v>3.1342906771940996E-49</v>
      </c>
      <c r="AR959" s="82">
        <f ca="1">SUMPRODUCT(S929:S958,'control variables'!BA$7:BA$36)</f>
        <v>2.3480802407366699E-49</v>
      </c>
      <c r="AS959" s="82">
        <f t="shared" ca="1" si="721"/>
        <v>5.9822773286991185E-49</v>
      </c>
      <c r="AT959" s="10">
        <f ca="1">SUMPRODUCT(P929:P958,'control variables'!AT$7:AT$36)</f>
        <v>-1.3334809932059958E-50</v>
      </c>
      <c r="AU959" s="10">
        <f ca="1">SUMPRODUCT(Q929:Q958,'control variables'!AU$7:AU$36)</f>
        <v>1.4465335211303016E-50</v>
      </c>
      <c r="AV959" s="10">
        <f ca="1">SUMPRODUCT(R929:R958,'control variables'!AV$7:AV$36)</f>
        <v>6.2288892619201474E-48</v>
      </c>
      <c r="AW959" s="10">
        <f ca="1">SUMPRODUCT(S929:S958,'control variables'!AW$7:AW$36)</f>
        <v>4.6664248163303878E-48</v>
      </c>
      <c r="AX959" s="10">
        <f t="shared" ca="1" si="700"/>
        <v>1.0896444603529778E-47</v>
      </c>
      <c r="AY959" s="82">
        <f ca="1">SUMPRODUCT(P929:P958,'control variables'!BB$7:BB$36)</f>
        <v>4.8331543520120963E-50</v>
      </c>
      <c r="AZ959" s="82">
        <f ca="1">SUMPRODUCT(Q929:Q958,'control variables'!BC$7:BC$36)</f>
        <v>1.2324534978803103E-49</v>
      </c>
      <c r="BA959" s="82">
        <f ca="1">SUMPRODUCT(R929:R958,'control variables'!BD$7:BD$36)</f>
        <v>8.6275533168128308E-49</v>
      </c>
      <c r="BB959" s="82">
        <f ca="1">SUMPRODUCT(S929:S958,'control variables'!BE$7:BE$36)</f>
        <v>1.2260369142182892E-49</v>
      </c>
      <c r="BC959" s="82">
        <f t="shared" ca="1" si="722"/>
        <v>1.156935916411264E-48</v>
      </c>
      <c r="BD959" s="10">
        <f ca="1">SUMPRODUCT(P929:P958,'control variables'!BF$7:BF$36)</f>
        <v>1.0110537928282987E-50</v>
      </c>
      <c r="BE959" s="10">
        <f ca="1">SUMPRODUCT(Q929:Q958,'control variables'!BG$7:BG$36)</f>
        <v>1.167026767035131E-50</v>
      </c>
      <c r="BF959" s="10">
        <f ca="1">SUMPRODUCT(R929:R958,'control variables'!BH$7:BH$36)</f>
        <v>3.4955005187195102E-49</v>
      </c>
      <c r="BG959" s="10">
        <f ca="1">SUMPRODUCT(S929:S958,'control variables'!BI$7:BI$36)</f>
        <v>7.8560509009692363E-49</v>
      </c>
      <c r="BH959" s="10">
        <f t="shared" ca="1" si="723"/>
        <v>1.156935947567509E-48</v>
      </c>
      <c r="BI959" s="82">
        <f t="shared" ca="1" si="701"/>
        <v>1.1663672995158536E-47</v>
      </c>
      <c r="BJ959" s="82">
        <f t="shared" ca="1" si="702"/>
        <v>1.3525220287617382E-47</v>
      </c>
      <c r="BK959" s="82">
        <f t="shared" ca="1" si="703"/>
        <v>4.5262952861418456E-47</v>
      </c>
      <c r="BL959" s="82">
        <f t="shared" ca="1" si="704"/>
        <v>2.1316826357627969E-47</v>
      </c>
      <c r="BM959" s="82">
        <f t="shared" ca="1" si="694"/>
        <v>9.176867250182235E-47</v>
      </c>
      <c r="BN959" s="10">
        <f ca="1">BN958+BI959-INDIRECT(ADDRESS(MAX($D959-'key variables'!$B$9*30,34),scenario!BI$4),TRUE)</f>
        <v>9439390.0751690175</v>
      </c>
      <c r="BO959" s="10">
        <f ca="1">BO958+BJ959-INDIRECT(ADDRESS(MAX($D959-'key variables'!$B$9*30,34),scenario!BJ$4),TRUE)</f>
        <v>10895583.360992203</v>
      </c>
      <c r="BP959" s="10">
        <f ca="1">BP958+BK959-INDIRECT(ADDRESS(MAX($D959-'key variables'!$B$9*30,34),scenario!BK$4),TRUE)</f>
        <v>32531162.537994072</v>
      </c>
      <c r="BQ959" s="10">
        <f ca="1">BQ958+BL959-INDIRECT(ADDRESS(MAX($D959-'key variables'!$B$9*30,34),scenario!BL$4),TRUE)</f>
        <v>14415841.516535141</v>
      </c>
      <c r="BR959" s="10">
        <f t="shared" ca="1" si="724"/>
        <v>67281977.490690395</v>
      </c>
      <c r="BS959" s="82">
        <f t="shared" ca="1" si="705"/>
        <v>-2.3433848477536824E-9</v>
      </c>
      <c r="BT959" s="82">
        <f t="shared" ca="1" si="706"/>
        <v>-3.4288309057018498E-10</v>
      </c>
      <c r="BU959" s="82">
        <f t="shared" ca="1" si="707"/>
        <v>-4.2578247660364599E-9</v>
      </c>
      <c r="BV959" s="82">
        <f t="shared" ca="1" si="708"/>
        <v>-2.9943922343414556E-9</v>
      </c>
      <c r="BW959" s="82">
        <f t="shared" ca="1" si="725"/>
        <v>-9.9384849387017825E-9</v>
      </c>
      <c r="BX959" s="10">
        <f t="shared" ca="1" si="709"/>
        <v>-1.8625994260191893E-12</v>
      </c>
      <c r="BY959" s="10">
        <f t="shared" ca="1" si="710"/>
        <v>2.8902850229962428E-12</v>
      </c>
      <c r="BZ959" s="10">
        <f t="shared" ca="1" si="711"/>
        <v>-3.5034723983035463E-11</v>
      </c>
      <c r="CA959" s="10">
        <f t="shared" ca="1" si="712"/>
        <v>-2.0257049910634696E-11</v>
      </c>
      <c r="CB959" s="10">
        <v>0</v>
      </c>
      <c r="CC959" s="82">
        <f t="shared" ca="1" si="713"/>
        <v>3.9725652202851362E-13</v>
      </c>
      <c r="CD959" s="82">
        <f t="shared" ca="1" si="714"/>
        <v>3.4270724516460853E-13</v>
      </c>
      <c r="CE959" s="82">
        <f t="shared" ca="1" si="715"/>
        <v>1.8915613015532971E-10</v>
      </c>
      <c r="CF959" s="82">
        <f t="shared" ca="1" si="716"/>
        <v>3.7028113764059381E-11</v>
      </c>
      <c r="CG959" s="82">
        <f t="shared" ca="1" si="726"/>
        <v>2.269242076865822E-10</v>
      </c>
      <c r="CH959" s="13" t="str">
        <f t="shared" ca="1" si="679"/>
        <v/>
      </c>
      <c r="CI959" s="81">
        <f t="shared" ca="1" si="688"/>
        <v>0.1131775965863165</v>
      </c>
      <c r="CJ959" s="81">
        <f t="shared" ca="1" si="689"/>
        <v>0.13063724757458739</v>
      </c>
      <c r="CK959" s="81">
        <f t="shared" ca="1" si="690"/>
        <v>0.39004625943939081</v>
      </c>
      <c r="CL959" s="81">
        <f t="shared" ca="1" si="691"/>
        <v>0.17284488538116416</v>
      </c>
      <c r="CM959" s="89">
        <f t="shared" ca="1" si="680"/>
        <v>0.80670598898145884</v>
      </c>
    </row>
    <row r="960" spans="1:91" x14ac:dyDescent="0.3">
      <c r="A960">
        <v>895</v>
      </c>
      <c r="B960" s="3">
        <f t="shared" si="693"/>
        <v>2.6749999999999998</v>
      </c>
      <c r="C960" s="3">
        <f t="shared" si="681"/>
        <v>29.833333333333332</v>
      </c>
      <c r="D960" s="4">
        <f t="shared" ca="1" si="717"/>
        <v>960</v>
      </c>
      <c r="E960" s="58">
        <f>(0.5*(COS(B960*2*PI())+1)*('key variables'!$B$4-'key variables'!$B$6)+'key variables'!$B$6)/'key variables'!$B$4</f>
        <v>1</v>
      </c>
      <c r="F960" s="10">
        <f t="shared" ca="1" si="682"/>
        <v>11689222.907461114</v>
      </c>
      <c r="G960" s="10">
        <f t="shared" ca="1" si="683"/>
        <v>13492492.798713122</v>
      </c>
      <c r="H960" s="10">
        <f t="shared" ca="1" si="684"/>
        <v>40309474.521088287</v>
      </c>
      <c r="I960" s="10">
        <f t="shared" ca="1" si="685"/>
        <v>17912154.249750931</v>
      </c>
      <c r="J960" s="10">
        <f t="shared" ca="1" si="718"/>
        <v>83403344.477013454</v>
      </c>
      <c r="K960" s="82">
        <f t="shared" ca="1" si="695"/>
        <v>2249832.832292099</v>
      </c>
      <c r="L960" s="82">
        <f t="shared" ca="1" si="696"/>
        <v>2596909.4377209195</v>
      </c>
      <c r="M960" s="82">
        <f t="shared" ca="1" si="697"/>
        <v>7778311.98309422</v>
      </c>
      <c r="N960" s="82">
        <f t="shared" ca="1" si="698"/>
        <v>3496312.733215793</v>
      </c>
      <c r="O960" s="82">
        <f t="shared" ca="1" si="719"/>
        <v>16121366.986323033</v>
      </c>
      <c r="P960" s="10">
        <f ca="1">IF(IF($A960&gt;='key variables'!$B$26,K960*SUMPRODUCT(Z960:AC960,'control variables'!$O$3:$R$3)/J960+F$65*'key variables'!$B$25/scenario!J$65,K960*SUMPRODUCT(Z960:AC960,'control variables'!$O$7:$R$7)/J960+F$65*'key variables'!$B$25/scenario!J$65)&lt;'key variables'!$B$28,0,IF($A960&gt;='key variables'!$B$26,K960*SUMPRODUCT(Z960:AC960,'control variables'!$O$3:$R$3)/J960+F$65*'key variables'!$B$25/scenario!J$65,K960*SUMPRODUCT(Z960:AC960,'control variables'!$O$7:$R$7)/J960+F$65*'key variables'!$B$25/scenario!J$65))</f>
        <v>1.4204963943913885E-48</v>
      </c>
      <c r="Q960" s="10">
        <f ca="1">IF(IF($A960&gt;='key variables'!$B$26,L960*SUMPRODUCT(Z960:AC960,'control variables'!$O$4:$R$4)/J960+G$65*'key variables'!$B$25/scenario!J$65,L960*SUMPRODUCT(Z960:AC960,'control variables'!$O$7:$R$7)/J960+G$65*'key variables'!$B$25/scenario!J$65)&lt;'key variables'!$B$28,0,IF($A960&gt;='key variables'!$B$26,L960*SUMPRODUCT(Z960:AC960,'control variables'!$O$4:$R$4)/J960+G$65*'key variables'!$B$25/scenario!J$65,L960*SUMPRODUCT(Z960:AC960,'control variables'!$O$7:$R$7)/J960+G$65*'key variables'!$B$25/scenario!J$65))</f>
        <v>1.6396331495817547E-48</v>
      </c>
      <c r="R960" s="10">
        <f ca="1">IF(IF($A960&gt;='key variables'!$B$26,M960*SUMPRODUCT(Z960:AC960,'control variables'!$O$5:$R$5)/J960+H$65*'key variables'!$B$25/scenario!J$65,M960*SUMPRODUCT(Z960:AC960,'control variables'!$O$7:$R$7)/J960+H$65*'key variables'!$B$25/scenario!J$65)&lt;'key variables'!$B$28,0,IF($A960&gt;='key variables'!$B$26,M960*SUMPRODUCT(Z960:AC960,'control variables'!$O$5:$R$5)/J960+H$65*'key variables'!$B$25/scenario!J$65,M960*SUMPRODUCT(Z960:AC960,'control variables'!$O$7:$R$7)/J960+H$65*'key variables'!$B$25/scenario!J$65))</f>
        <v>4.911060043149977E-48</v>
      </c>
      <c r="S960" s="10">
        <f ca="1">IF(IF($A960&gt;='key variables'!$B$26,N960*SUMPRODUCT(Z960:AC960,'control variables'!$O$6:$R$6)/J960+I$65*'key variables'!$B$25/scenario!J$65,N960*SUMPRODUCT(Z960:AC960,'control variables'!$O$7:$R$7)/J960+I$65*'key variables'!$B$25/scenario!J$65)&lt;'key variables'!$B$28,0,IF($A960&gt;='key variables'!$B$26,N960*SUMPRODUCT(Z960:AC960,'control variables'!$O$6:$R$6)/J960+I$65*'key variables'!$B$25/scenario!J$65,N960*SUMPRODUCT(Z960:AC960,'control variables'!$O$7:$R$7)/J960+I$65*'key variables'!$B$25/scenario!J$65))</f>
        <v>2.2074971793072877E-48</v>
      </c>
      <c r="T960" s="10">
        <f t="shared" ca="1" si="692"/>
        <v>1.0178686766430408E-47</v>
      </c>
      <c r="U960" s="82">
        <f ca="1">SUMPRODUCT(P930:P959,'control variables'!AD$7:AD$36)</f>
        <v>3.0117151447054454E-48</v>
      </c>
      <c r="V960" s="82">
        <f ca="1">SUMPRODUCT(Q930:Q959,'control variables'!AE$7:AE$36)</f>
        <v>3.4763256055093272E-48</v>
      </c>
      <c r="W960" s="82">
        <f ca="1">SUMPRODUCT(R930:R959,'control variables'!AF$7:AF$36)</f>
        <v>1.0412355826393805E-47</v>
      </c>
      <c r="X960" s="82">
        <f ca="1">SUMPRODUCT(S930:S959,'control variables'!AG$7:AG$36)</f>
        <v>4.6803024020788145E-48</v>
      </c>
      <c r="Y960" s="82">
        <f t="shared" ca="1" si="686"/>
        <v>2.1580698978687389E-47</v>
      </c>
      <c r="Z960" s="10">
        <f ca="1">IF($A960&gt;='key variables'!$B$26,SUMPRODUCT(P930:P959,'control variables'!V$7:V$36)*$E960,SUMPRODUCT(P930:P959,'control variables'!Z$7:Z$36)*$E960)</f>
        <v>7.3488898435406291E-48</v>
      </c>
      <c r="AA960" s="10">
        <f ca="1">IF($A960&gt;='key variables'!$B$26,SUMPRODUCT(Q930:Q959,'control variables'!W$7:W$36)*$E960,SUMPRODUCT(Q930:Q959,'control variables'!AA$7:AA$36)*$E960)</f>
        <v>8.482586402661368E-48</v>
      </c>
      <c r="AB960" s="10">
        <f ca="1">IF($A960&gt;='key variables'!$B$26,SUMPRODUCT(R930:R959,'control variables'!X$7:X$36)*$E960,SUMPRODUCT(R930:R959,'control variables'!AB$7:AB$36)*$E960)</f>
        <v>2.5407202309433656E-47</v>
      </c>
      <c r="AC960" s="10">
        <f ca="1">IF($A960&gt;='key variables'!$B$26,SUMPRODUCT(S930:S959,'control variables'!Y$7:Y$36)*$E960,SUMPRODUCT(S930:S959,'control variables'!AC$7:AC$36)*$E960)</f>
        <v>1.1420411670672707E-47</v>
      </c>
      <c r="AD960" s="10">
        <f t="shared" ca="1" si="687"/>
        <v>5.2659090226308364E-47</v>
      </c>
      <c r="AE960" s="82">
        <f ca="1">SUMPRODUCT(P930:P959,'control variables'!AL$7:AL$36)</f>
        <v>1.0005885495781088E-47</v>
      </c>
      <c r="AF960" s="82">
        <f ca="1">SUMPRODUCT(Q930:Q959,'control variables'!AM$7:AM$36)</f>
        <v>1.1519272283823574E-47</v>
      </c>
      <c r="AG960" s="82">
        <f ca="1">SUMPRODUCT(R930:R959,'control variables'!AN$7:AN$36)</f>
        <v>3.2844472677783334E-47</v>
      </c>
      <c r="AH960" s="82">
        <f ca="1">SUMPRODUCT(S930:S959,'control variables'!AO$7:AO$36)</f>
        <v>1.4221330877512913E-47</v>
      </c>
      <c r="AI960" s="82">
        <f t="shared" ca="1" si="699"/>
        <v>6.8590961334900909E-47</v>
      </c>
      <c r="AJ960" s="10">
        <f ca="1">SUMPRODUCT(P930:P959,'control variables'!AP$7:AP$36)</f>
        <v>9.5606625085885915E-51</v>
      </c>
      <c r="AK960" s="10">
        <f ca="1">SUMPRODUCT(Q930:Q959,'control variables'!AQ$7:AQ$36)</f>
        <v>2.7588910543771012E-50</v>
      </c>
      <c r="AL960" s="10">
        <f ca="1">SUMPRODUCT(R930:R959,'control variables'!AR$7:AR$36)</f>
        <v>9.9161788408667779E-49</v>
      </c>
      <c r="AM960" s="10">
        <f ca="1">SUMPRODUCT(S930:S959,'control variables'!AS$7:AS$36)</f>
        <v>7.4287888386583153E-49</v>
      </c>
      <c r="AN960" s="10">
        <f t="shared" ca="1" si="720"/>
        <v>1.7716463410048688E-48</v>
      </c>
      <c r="AO960" s="82">
        <f ca="1">SUMPRODUCT(P930:P959,'control variables'!AX$7:AX$36)</f>
        <v>1.3001041988195366E-50</v>
      </c>
      <c r="AP960" s="82">
        <f ca="1">SUMPRODUCT(Q930:Q959,'control variables'!AY$7:AY$36)</f>
        <v>3.0013366464168533E-50</v>
      </c>
      <c r="AQ960" s="82">
        <f ca="1">SUMPRODUCT(R930:R959,'control variables'!AZ$7:AZ$36)</f>
        <v>2.696897989166559E-49</v>
      </c>
      <c r="AR960" s="82">
        <f ca="1">SUMPRODUCT(S930:S959,'control variables'!BA$7:BA$36)</f>
        <v>2.0204038271630595E-49</v>
      </c>
      <c r="AS960" s="82">
        <f t="shared" ca="1" si="721"/>
        <v>5.1474459008532568E-49</v>
      </c>
      <c r="AT960" s="10">
        <f ca="1">SUMPRODUCT(P930:P959,'control variables'!AT$7:AT$36)</f>
        <v>-1.1473926893049195E-50</v>
      </c>
      <c r="AU960" s="10">
        <f ca="1">SUMPRODUCT(Q930:Q959,'control variables'!AU$7:AU$36)</f>
        <v>1.244668649523837E-50</v>
      </c>
      <c r="AV960" s="10">
        <f ca="1">SUMPRODUCT(R930:R959,'control variables'!AV$7:AV$36)</f>
        <v>5.3596429480663999E-48</v>
      </c>
      <c r="AW960" s="10">
        <f ca="1">SUMPRODUCT(S930:S959,'control variables'!AW$7:AW$36)</f>
        <v>4.0152216242510932E-48</v>
      </c>
      <c r="AX960" s="10">
        <f t="shared" ca="1" si="700"/>
        <v>9.3758373319196821E-48</v>
      </c>
      <c r="AY960" s="82">
        <f ca="1">SUMPRODUCT(P930:P959,'control variables'!BB$7:BB$36)</f>
        <v>4.1586839242816745E-50</v>
      </c>
      <c r="AZ960" s="82">
        <f ca="1">SUMPRODUCT(Q930:Q959,'control variables'!BC$7:BC$36)</f>
        <v>1.0604636590854606E-49</v>
      </c>
      <c r="BA960" s="82">
        <f ca="1">SUMPRODUCT(R930:R959,'control variables'!BD$7:BD$36)</f>
        <v>7.4235715789990495E-49</v>
      </c>
      <c r="BB960" s="82">
        <f ca="1">SUMPRODUCT(S930:S959,'control variables'!BE$7:BE$36)</f>
        <v>1.0549425146359881E-49</v>
      </c>
      <c r="BC960" s="82">
        <f t="shared" ca="1" si="722"/>
        <v>9.954846145148666E-49</v>
      </c>
      <c r="BD960" s="10">
        <f ca="1">SUMPRODUCT(P930:P959,'control variables'!BF$7:BF$36)</f>
        <v>8.6996045410149513E-51</v>
      </c>
      <c r="BE960" s="10">
        <f ca="1">SUMPRODUCT(Q930:Q959,'control variables'!BG$7:BG$36)</f>
        <v>1.0041672791300227E-50</v>
      </c>
      <c r="BF960" s="10">
        <f ca="1">SUMPRODUCT(R930:R959,'control variables'!BH$7:BH$36)</f>
        <v>3.0077007179514755E-49</v>
      </c>
      <c r="BG960" s="10">
        <f ca="1">SUMPRODUCT(S930:S959,'control variables'!BI$7:BI$36)</f>
        <v>6.7597329219577067E-49</v>
      </c>
      <c r="BH960" s="10">
        <f t="shared" ca="1" si="723"/>
        <v>9.954846413232334E-49</v>
      </c>
      <c r="BI960" s="82">
        <f t="shared" ca="1" si="701"/>
        <v>1.0035998408130857E-47</v>
      </c>
      <c r="BJ960" s="82">
        <f t="shared" ca="1" si="702"/>
        <v>1.1637765336227358E-47</v>
      </c>
      <c r="BK960" s="82">
        <f t="shared" ca="1" si="703"/>
        <v>3.8946472783749641E-47</v>
      </c>
      <c r="BL960" s="82">
        <f t="shared" ca="1" si="704"/>
        <v>1.8342046753227603E-47</v>
      </c>
      <c r="BM960" s="82">
        <f t="shared" ca="1" si="694"/>
        <v>7.8962283281335456E-47</v>
      </c>
      <c r="BN960" s="10">
        <f ca="1">BN959+BI960-INDIRECT(ADDRESS(MAX($D960-'key variables'!$B$9*30,34),scenario!BI$4),TRUE)</f>
        <v>9439390.0751690175</v>
      </c>
      <c r="BO960" s="10">
        <f ca="1">BO959+BJ960-INDIRECT(ADDRESS(MAX($D960-'key variables'!$B$9*30,34),scenario!BJ$4),TRUE)</f>
        <v>10895583.360992203</v>
      </c>
      <c r="BP960" s="10">
        <f ca="1">BP959+BK960-INDIRECT(ADDRESS(MAX($D960-'key variables'!$B$9*30,34),scenario!BK$4),TRUE)</f>
        <v>32531162.537994072</v>
      </c>
      <c r="BQ960" s="10">
        <f ca="1">BQ959+BL960-INDIRECT(ADDRESS(MAX($D960-'key variables'!$B$9*30,34),scenario!BL$4),TRUE)</f>
        <v>14415841.516535141</v>
      </c>
      <c r="BR960" s="10">
        <f t="shared" ca="1" si="724"/>
        <v>67281977.490690395</v>
      </c>
      <c r="BS960" s="82">
        <f t="shared" ca="1" si="705"/>
        <v>-2.3433848477536824E-9</v>
      </c>
      <c r="BT960" s="82">
        <f t="shared" ca="1" si="706"/>
        <v>-3.4288309057018498E-10</v>
      </c>
      <c r="BU960" s="82">
        <f t="shared" ca="1" si="707"/>
        <v>-4.2578247660364599E-9</v>
      </c>
      <c r="BV960" s="82">
        <f t="shared" ca="1" si="708"/>
        <v>-2.9943922343414556E-9</v>
      </c>
      <c r="BW960" s="82">
        <f t="shared" ca="1" si="725"/>
        <v>-9.9384849387017825E-9</v>
      </c>
      <c r="BX960" s="10">
        <f t="shared" ca="1" si="709"/>
        <v>-1.8625994260191893E-12</v>
      </c>
      <c r="BY960" s="10">
        <f t="shared" ca="1" si="710"/>
        <v>2.8902850229962428E-12</v>
      </c>
      <c r="BZ960" s="10">
        <f t="shared" ca="1" si="711"/>
        <v>-3.5034723983035463E-11</v>
      </c>
      <c r="CA960" s="10">
        <f t="shared" ca="1" si="712"/>
        <v>-2.0257049910634696E-11</v>
      </c>
      <c r="CB960" s="10">
        <v>0</v>
      </c>
      <c r="CC960" s="82">
        <f t="shared" ca="1" si="713"/>
        <v>3.9725652202851362E-13</v>
      </c>
      <c r="CD960" s="82">
        <f t="shared" ca="1" si="714"/>
        <v>3.4270724516460853E-13</v>
      </c>
      <c r="CE960" s="82">
        <f t="shared" ca="1" si="715"/>
        <v>1.8915613015532971E-10</v>
      </c>
      <c r="CF960" s="82">
        <f t="shared" ca="1" si="716"/>
        <v>3.7028113764059381E-11</v>
      </c>
      <c r="CG960" s="82">
        <f t="shared" ca="1" si="726"/>
        <v>2.269242076865822E-10</v>
      </c>
      <c r="CH960" s="13" t="str">
        <f t="shared" ca="1" si="679"/>
        <v/>
      </c>
      <c r="CI960" s="81">
        <f t="shared" ca="1" si="688"/>
        <v>0.1131775965863165</v>
      </c>
      <c r="CJ960" s="81">
        <f t="shared" ca="1" si="689"/>
        <v>0.13063724757458739</v>
      </c>
      <c r="CK960" s="81">
        <f t="shared" ca="1" si="690"/>
        <v>0.39004625943939081</v>
      </c>
      <c r="CL960" s="81">
        <f t="shared" ca="1" si="691"/>
        <v>0.17284488538116416</v>
      </c>
      <c r="CM960" s="89">
        <f t="shared" ca="1" si="680"/>
        <v>0.80670598898145884</v>
      </c>
    </row>
    <row r="961" spans="1:91" x14ac:dyDescent="0.3">
      <c r="A961">
        <v>896</v>
      </c>
      <c r="B961" s="3">
        <f t="shared" si="693"/>
        <v>2.6777777777777776</v>
      </c>
      <c r="C961" s="3">
        <f t="shared" si="681"/>
        <v>29.866666666666667</v>
      </c>
      <c r="D961" s="4">
        <f t="shared" ca="1" si="717"/>
        <v>961</v>
      </c>
      <c r="E961" s="58">
        <f>(0.5*(COS(B961*2*PI())+1)*('key variables'!$B$4-'key variables'!$B$6)+'key variables'!$B$6)/'key variables'!$B$4</f>
        <v>1</v>
      </c>
      <c r="F961" s="10">
        <f t="shared" ca="1" si="682"/>
        <v>11689222.907461114</v>
      </c>
      <c r="G961" s="10">
        <f t="shared" ca="1" si="683"/>
        <v>13492492.798713122</v>
      </c>
      <c r="H961" s="10">
        <f t="shared" ca="1" si="684"/>
        <v>40309474.521088287</v>
      </c>
      <c r="I961" s="10">
        <f t="shared" ca="1" si="685"/>
        <v>17912154.249750931</v>
      </c>
      <c r="J961" s="10">
        <f t="shared" ca="1" si="718"/>
        <v>83403344.477013454</v>
      </c>
      <c r="K961" s="82">
        <f t="shared" ca="1" si="695"/>
        <v>2249832.832292099</v>
      </c>
      <c r="L961" s="82">
        <f t="shared" ca="1" si="696"/>
        <v>2596909.4377209195</v>
      </c>
      <c r="M961" s="82">
        <f t="shared" ca="1" si="697"/>
        <v>7778311.98309422</v>
      </c>
      <c r="N961" s="82">
        <f t="shared" ca="1" si="698"/>
        <v>3496312.733215793</v>
      </c>
      <c r="O961" s="82">
        <f t="shared" ca="1" si="719"/>
        <v>16121366.986323033</v>
      </c>
      <c r="P961" s="10">
        <f ca="1">IF(IF($A961&gt;='key variables'!$B$26,K961*SUMPRODUCT(Z961:AC961,'control variables'!$O$3:$R$3)/J961+F$65*'key variables'!$B$25/scenario!J$65,K961*SUMPRODUCT(Z961:AC961,'control variables'!$O$7:$R$7)/J961+F$65*'key variables'!$B$25/scenario!J$65)&lt;'key variables'!$B$28,0,IF($A961&gt;='key variables'!$B$26,K961*SUMPRODUCT(Z961:AC961,'control variables'!$O$3:$R$3)/J961+F$65*'key variables'!$B$25/scenario!J$65,K961*SUMPRODUCT(Z961:AC961,'control variables'!$O$7:$R$7)/J961+F$65*'key variables'!$B$25/scenario!J$65))</f>
        <v>1.2222650239581599E-48</v>
      </c>
      <c r="Q961" s="10">
        <f ca="1">IF(IF($A961&gt;='key variables'!$B$26,L961*SUMPRODUCT(Z961:AC961,'control variables'!$O$4:$R$4)/J961+G$65*'key variables'!$B$25/scenario!J$65,L961*SUMPRODUCT(Z961:AC961,'control variables'!$O$7:$R$7)/J961+G$65*'key variables'!$B$25/scenario!J$65)&lt;'key variables'!$B$28,0,IF($A961&gt;='key variables'!$B$26,L961*SUMPRODUCT(Z961:AC961,'control variables'!$O$4:$R$4)/J961+G$65*'key variables'!$B$25/scenario!J$65,L961*SUMPRODUCT(Z961:AC961,'control variables'!$O$7:$R$7)/J961+G$65*'key variables'!$B$25/scenario!J$65))</f>
        <v>1.4108210754838127E-48</v>
      </c>
      <c r="R961" s="10">
        <f ca="1">IF(IF($A961&gt;='key variables'!$B$26,M961*SUMPRODUCT(Z961:AC961,'control variables'!$O$5:$R$5)/J961+H$65*'key variables'!$B$25/scenario!J$65,M961*SUMPRODUCT(Z961:AC961,'control variables'!$O$7:$R$7)/J961+H$65*'key variables'!$B$25/scenario!J$65)&lt;'key variables'!$B$28,0,IF($A961&gt;='key variables'!$B$26,M961*SUMPRODUCT(Z961:AC961,'control variables'!$O$5:$R$5)/J961+H$65*'key variables'!$B$25/scenario!J$65,M961*SUMPRODUCT(Z961:AC961,'control variables'!$O$7:$R$7)/J961+H$65*'key variables'!$B$25/scenario!J$65))</f>
        <v>4.2257178159698806E-48</v>
      </c>
      <c r="S961" s="10">
        <f ca="1">IF(IF($A961&gt;='key variables'!$B$26,N961*SUMPRODUCT(Z961:AC961,'control variables'!$O$6:$R$6)/J961+I$65*'key variables'!$B$25/scenario!J$65,N961*SUMPRODUCT(Z961:AC961,'control variables'!$O$7:$R$7)/J961+I$65*'key variables'!$B$25/scenario!J$65)&lt;'key variables'!$B$28,0,IF($A961&gt;='key variables'!$B$26,N961*SUMPRODUCT(Z961:AC961,'control variables'!$O$6:$R$6)/J961+I$65*'key variables'!$B$25/scenario!J$65,N961*SUMPRODUCT(Z961:AC961,'control variables'!$O$7:$R$7)/J961+I$65*'key variables'!$B$25/scenario!J$65))</f>
        <v>1.8994392406815034E-48</v>
      </c>
      <c r="T961" s="10">
        <f t="shared" ca="1" si="692"/>
        <v>8.7582431560933559E-48</v>
      </c>
      <c r="U961" s="82">
        <f ca="1">SUMPRODUCT(P931:P960,'control variables'!AD$7:AD$36)</f>
        <v>2.591427967035233E-48</v>
      </c>
      <c r="V961" s="82">
        <f ca="1">SUMPRODUCT(Q931:Q960,'control variables'!AE$7:AE$36)</f>
        <v>2.9912016787094361E-48</v>
      </c>
      <c r="W961" s="82">
        <f ca="1">SUMPRODUCT(R931:R960,'control variables'!AF$7:AF$36)</f>
        <v>8.9593035180218414E-48</v>
      </c>
      <c r="X961" s="82">
        <f ca="1">SUMPRODUCT(S931:S960,'control variables'!AG$7:AG$36)</f>
        <v>4.0271625821755588E-48</v>
      </c>
      <c r="Y961" s="82">
        <f t="shared" ca="1" si="686"/>
        <v>1.856909574594207E-47</v>
      </c>
      <c r="Z961" s="10">
        <f ca="1">IF($A961&gt;='key variables'!$B$26,SUMPRODUCT(P931:P960,'control variables'!V$7:V$36)*$E961,SUMPRODUCT(P931:P960,'control variables'!Z$7:Z$36)*$E961)</f>
        <v>6.3233465823259102E-48</v>
      </c>
      <c r="AA961" s="10">
        <f ca="1">IF($A961&gt;='key variables'!$B$26,SUMPRODUCT(Q931:Q960,'control variables'!W$7:W$36)*$E961,SUMPRODUCT(Q931:Q960,'control variables'!AA$7:AA$36)*$E961)</f>
        <v>7.2988349098332009E-48</v>
      </c>
      <c r="AB961" s="10">
        <f ca="1">IF($A961&gt;='key variables'!$B$26,SUMPRODUCT(R931:R960,'control variables'!X$7:X$36)*$E961,SUMPRODUCT(R931:R960,'control variables'!AB$7:AB$36)*$E961)</f>
        <v>2.1861607577508128E-47</v>
      </c>
      <c r="AC961" s="10">
        <f ca="1">IF($A961&gt;='key variables'!$B$26,SUMPRODUCT(S931:S960,'control variables'!Y$7:Y$36)*$E961,SUMPRODUCT(S931:S960,'control variables'!AC$7:AC$36)*$E961)</f>
        <v>9.8266843896125908E-48</v>
      </c>
      <c r="AD961" s="10">
        <f t="shared" ca="1" si="687"/>
        <v>4.531047345927983E-47</v>
      </c>
      <c r="AE961" s="82">
        <f ca="1">SUMPRODUCT(P931:P960,'control variables'!AL$7:AL$36)</f>
        <v>8.6095564364057051E-48</v>
      </c>
      <c r="AF961" s="82">
        <f ca="1">SUMPRODUCT(Q931:Q960,'control variables'!AM$7:AM$36)</f>
        <v>9.9117489277405692E-48</v>
      </c>
      <c r="AG961" s="82">
        <f ca="1">SUMPRODUCT(R931:R960,'control variables'!AN$7:AN$36)</f>
        <v>2.8261001114053474E-47</v>
      </c>
      <c r="AH961" s="82">
        <f ca="1">SUMPRODUCT(S931:S960,'control variables'!AO$7:AO$36)</f>
        <v>1.2236733154938881E-47</v>
      </c>
      <c r="AI961" s="82">
        <f t="shared" ca="1" si="699"/>
        <v>5.901903963313863E-47</v>
      </c>
      <c r="AJ961" s="10">
        <f ca="1">SUMPRODUCT(P931:P960,'control variables'!AP$7:AP$36)</f>
        <v>8.2264646614063671E-51</v>
      </c>
      <c r="AK961" s="10">
        <f ca="1">SUMPRODUCT(Q931:Q960,'control variables'!AQ$7:AQ$36)</f>
        <v>2.3738856740435129E-50</v>
      </c>
      <c r="AL961" s="10">
        <f ca="1">SUMPRODUCT(R931:R960,'control variables'!AR$7:AR$36)</f>
        <v>8.5323684145628056E-49</v>
      </c>
      <c r="AM961" s="10">
        <f ca="1">SUMPRODUCT(S931:S960,'control variables'!AS$7:AS$36)</f>
        <v>6.3920956108819418E-49</v>
      </c>
      <c r="AN961" s="10">
        <f t="shared" ca="1" si="720"/>
        <v>1.5244117239463161E-48</v>
      </c>
      <c r="AO961" s="82">
        <f ca="1">SUMPRODUCT(P931:P960,'control variables'!AX$7:AX$36)</f>
        <v>1.118673652388328E-50</v>
      </c>
      <c r="AP961" s="82">
        <f ca="1">SUMPRODUCT(Q931:Q960,'control variables'!AY$7:AY$36)</f>
        <v>2.5824977962094276E-50</v>
      </c>
      <c r="AQ961" s="82">
        <f ca="1">SUMPRODUCT(R931:R960,'control variables'!AZ$7:AZ$36)</f>
        <v>2.3205437890278404E-49</v>
      </c>
      <c r="AR961" s="82">
        <f ca="1">SUMPRODUCT(S931:S960,'control variables'!BA$7:BA$36)</f>
        <v>1.7384549105248932E-49</v>
      </c>
      <c r="AS961" s="82">
        <f t="shared" ca="1" si="721"/>
        <v>4.4291158444125088E-49</v>
      </c>
      <c r="AT961" s="10">
        <f ca="1">SUMPRODUCT(P931:P960,'control variables'!AT$7:AT$36)</f>
        <v>-9.87273152131837E-51</v>
      </c>
      <c r="AU961" s="10">
        <f ca="1">SUMPRODUCT(Q931:Q960,'control variables'!AU$7:AU$36)</f>
        <v>1.0709741768700727E-50</v>
      </c>
      <c r="AV961" s="10">
        <f ca="1">SUMPRODUCT(R931:R960,'control variables'!AV$7:AV$36)</f>
        <v>4.6117006295762522E-48</v>
      </c>
      <c r="AW961" s="10">
        <f ca="1">SUMPRODUCT(S931:S960,'control variables'!AW$7:AW$36)</f>
        <v>3.4548943412596785E-48</v>
      </c>
      <c r="AX961" s="10">
        <f t="shared" ca="1" si="700"/>
        <v>8.0674319810833122E-48</v>
      </c>
      <c r="AY961" s="82">
        <f ca="1">SUMPRODUCT(P931:P960,'control variables'!BB$7:BB$36)</f>
        <v>3.5783363663688653E-50</v>
      </c>
      <c r="AZ961" s="82">
        <f ca="1">SUMPRODUCT(Q931:Q960,'control variables'!BC$7:BC$36)</f>
        <v>9.1247513530943611E-50</v>
      </c>
      <c r="BA961" s="82">
        <f ca="1">SUMPRODUCT(R931:R960,'control variables'!BD$7:BD$36)</f>
        <v>6.3876064238430956E-49</v>
      </c>
      <c r="BB961" s="82">
        <f ca="1">SUMPRODUCT(S931:S960,'control variables'!BE$7:BE$36)</f>
        <v>9.0772447083787857E-50</v>
      </c>
      <c r="BC961" s="82">
        <f t="shared" ca="1" si="722"/>
        <v>8.5656396666272965E-49</v>
      </c>
      <c r="BD961" s="10">
        <f ca="1">SUMPRODUCT(P931:P960,'control variables'!BF$7:BF$36)</f>
        <v>7.4855679991401594E-51</v>
      </c>
      <c r="BE961" s="10">
        <f ca="1">SUMPRODUCT(Q931:Q960,'control variables'!BG$7:BG$36)</f>
        <v>8.6403495871576561E-51</v>
      </c>
      <c r="BF961" s="10">
        <f ca="1">SUMPRODUCT(R931:R960,'control variables'!BH$7:BH$36)</f>
        <v>2.5879737566394922E-49</v>
      </c>
      <c r="BG961" s="10">
        <f ca="1">SUMPRODUCT(S931:S960,'control variables'!BI$7:BI$36)</f>
        <v>5.8164069647972114E-49</v>
      </c>
      <c r="BH961" s="10">
        <f t="shared" ca="1" si="723"/>
        <v>8.5656398972996826E-49</v>
      </c>
      <c r="BI961" s="82">
        <f t="shared" ca="1" si="701"/>
        <v>8.6354670685480756E-48</v>
      </c>
      <c r="BJ961" s="82">
        <f t="shared" ca="1" si="702"/>
        <v>1.0013706183040213E-47</v>
      </c>
      <c r="BK961" s="82">
        <f t="shared" ca="1" si="703"/>
        <v>3.3511462386014035E-47</v>
      </c>
      <c r="BL961" s="82">
        <f t="shared" ca="1" si="704"/>
        <v>1.5782399943282348E-47</v>
      </c>
      <c r="BM961" s="82">
        <f t="shared" ca="1" si="694"/>
        <v>6.7943035580884677E-47</v>
      </c>
      <c r="BN961" s="10">
        <f ca="1">BN960+BI961-INDIRECT(ADDRESS(MAX($D961-'key variables'!$B$9*30,34),scenario!BI$4),TRUE)</f>
        <v>9439390.0751690175</v>
      </c>
      <c r="BO961" s="10">
        <f ca="1">BO960+BJ961-INDIRECT(ADDRESS(MAX($D961-'key variables'!$B$9*30,34),scenario!BJ$4),TRUE)</f>
        <v>10895583.360992203</v>
      </c>
      <c r="BP961" s="10">
        <f ca="1">BP960+BK961-INDIRECT(ADDRESS(MAX($D961-'key variables'!$B$9*30,34),scenario!BK$4),TRUE)</f>
        <v>32531162.537994072</v>
      </c>
      <c r="BQ961" s="10">
        <f ca="1">BQ960+BL961-INDIRECT(ADDRESS(MAX($D961-'key variables'!$B$9*30,34),scenario!BL$4),TRUE)</f>
        <v>14415841.516535141</v>
      </c>
      <c r="BR961" s="10">
        <f t="shared" ca="1" si="724"/>
        <v>67281977.490690395</v>
      </c>
      <c r="BS961" s="82">
        <f t="shared" ca="1" si="705"/>
        <v>-2.3433848477536824E-9</v>
      </c>
      <c r="BT961" s="82">
        <f t="shared" ca="1" si="706"/>
        <v>-3.4288309057018498E-10</v>
      </c>
      <c r="BU961" s="82">
        <f t="shared" ca="1" si="707"/>
        <v>-4.2578247660364599E-9</v>
      </c>
      <c r="BV961" s="82">
        <f t="shared" ca="1" si="708"/>
        <v>-2.9943922343414556E-9</v>
      </c>
      <c r="BW961" s="82">
        <f t="shared" ca="1" si="725"/>
        <v>-9.9384849387017825E-9</v>
      </c>
      <c r="BX961" s="10">
        <f t="shared" ca="1" si="709"/>
        <v>-1.8625994260191893E-12</v>
      </c>
      <c r="BY961" s="10">
        <f t="shared" ca="1" si="710"/>
        <v>2.8902850229962428E-12</v>
      </c>
      <c r="BZ961" s="10">
        <f t="shared" ca="1" si="711"/>
        <v>-3.5034723983035463E-11</v>
      </c>
      <c r="CA961" s="10">
        <f t="shared" ca="1" si="712"/>
        <v>-2.0257049910634696E-11</v>
      </c>
      <c r="CB961" s="10">
        <v>0</v>
      </c>
      <c r="CC961" s="82">
        <f t="shared" ca="1" si="713"/>
        <v>3.9725652202851362E-13</v>
      </c>
      <c r="CD961" s="82">
        <f t="shared" ca="1" si="714"/>
        <v>3.4270724516460853E-13</v>
      </c>
      <c r="CE961" s="82">
        <f t="shared" ca="1" si="715"/>
        <v>1.8915613015532971E-10</v>
      </c>
      <c r="CF961" s="82">
        <f t="shared" ca="1" si="716"/>
        <v>3.7028113764059381E-11</v>
      </c>
      <c r="CG961" s="82">
        <f t="shared" ca="1" si="726"/>
        <v>2.269242076865822E-10</v>
      </c>
      <c r="CH961" s="13" t="str">
        <f t="shared" ref="CH961:CH1024" ca="1" si="727">IF(BW961&gt;1,A961,"")</f>
        <v/>
      </c>
      <c r="CI961" s="81">
        <f t="shared" ca="1" si="688"/>
        <v>0.1131775965863165</v>
      </c>
      <c r="CJ961" s="81">
        <f t="shared" ca="1" si="689"/>
        <v>0.13063724757458739</v>
      </c>
      <c r="CK961" s="81">
        <f t="shared" ca="1" si="690"/>
        <v>0.39004625943939081</v>
      </c>
      <c r="CL961" s="81">
        <f t="shared" ca="1" si="691"/>
        <v>0.17284488538116416</v>
      </c>
      <c r="CM961" s="89">
        <f t="shared" ref="CM961:CM1024" ca="1" si="728">SUM(CI961:CL961)</f>
        <v>0.80670598898145884</v>
      </c>
    </row>
    <row r="962" spans="1:91" x14ac:dyDescent="0.3">
      <c r="A962">
        <v>897</v>
      </c>
      <c r="B962" s="3">
        <f t="shared" si="693"/>
        <v>2.6805555555555554</v>
      </c>
      <c r="C962" s="3">
        <f t="shared" ref="C962:C1025" si="729">A962/30</f>
        <v>29.9</v>
      </c>
      <c r="D962" s="4">
        <f t="shared" ca="1" si="717"/>
        <v>962</v>
      </c>
      <c r="E962" s="58">
        <f>(0.5*(COS(B962*2*PI())+1)*('key variables'!$B$4-'key variables'!$B$6)+'key variables'!$B$6)/'key variables'!$B$4</f>
        <v>1</v>
      </c>
      <c r="F962" s="10">
        <f t="shared" ref="F962:F1025" ca="1" si="730">MAX(F961-BD961,0.001)</f>
        <v>11689222.907461114</v>
      </c>
      <c r="G962" s="10">
        <f t="shared" ref="G962:G1025" ca="1" si="731">MAX(G961-BE961,0.001)</f>
        <v>13492492.798713122</v>
      </c>
      <c r="H962" s="10">
        <f t="shared" ref="H962:H1025" ca="1" si="732">MAX(H961-BF961,0.001)</f>
        <v>40309474.521088287</v>
      </c>
      <c r="I962" s="10">
        <f t="shared" ref="I962:I1025" ca="1" si="733">MAX(I961-BG961,0.001)</f>
        <v>17912154.249750931</v>
      </c>
      <c r="J962" s="10">
        <f t="shared" ca="1" si="718"/>
        <v>83403344.477013454</v>
      </c>
      <c r="K962" s="82">
        <f t="shared" ca="1" si="695"/>
        <v>2249832.832292099</v>
      </c>
      <c r="L962" s="82">
        <f t="shared" ca="1" si="696"/>
        <v>2596909.4377209195</v>
      </c>
      <c r="M962" s="82">
        <f t="shared" ca="1" si="697"/>
        <v>7778311.98309422</v>
      </c>
      <c r="N962" s="82">
        <f t="shared" ca="1" si="698"/>
        <v>3496312.733215793</v>
      </c>
      <c r="O962" s="82">
        <f t="shared" ca="1" si="719"/>
        <v>16121366.986323033</v>
      </c>
      <c r="P962" s="10">
        <f ca="1">IF(IF($A962&gt;='key variables'!$B$26,K962*SUMPRODUCT(Z962:AC962,'control variables'!$O$3:$R$3)/J962+F$65*'key variables'!$B$25/scenario!J$65,K962*SUMPRODUCT(Z962:AC962,'control variables'!$O$7:$R$7)/J962+F$65*'key variables'!$B$25/scenario!J$65)&lt;'key variables'!$B$28,0,IF($A962&gt;='key variables'!$B$26,K962*SUMPRODUCT(Z962:AC962,'control variables'!$O$3:$R$3)/J962+F$65*'key variables'!$B$25/scenario!J$65,K962*SUMPRODUCT(Z962:AC962,'control variables'!$O$7:$R$7)/J962+F$65*'key variables'!$B$25/scenario!J$65))</f>
        <v>1.0516969945787973E-48</v>
      </c>
      <c r="Q962" s="10">
        <f ca="1">IF(IF($A962&gt;='key variables'!$B$26,L962*SUMPRODUCT(Z962:AC962,'control variables'!$O$4:$R$4)/J962+G$65*'key variables'!$B$25/scenario!J$65,L962*SUMPRODUCT(Z962:AC962,'control variables'!$O$7:$R$7)/J962+G$65*'key variables'!$B$25/scenario!J$65)&lt;'key variables'!$B$28,0,IF($A962&gt;='key variables'!$B$26,L962*SUMPRODUCT(Z962:AC962,'control variables'!$O$4:$R$4)/J962+G$65*'key variables'!$B$25/scenario!J$65,L962*SUMPRODUCT(Z962:AC962,'control variables'!$O$7:$R$7)/J962+G$65*'key variables'!$B$25/scenario!J$65))</f>
        <v>1.2139399032869188E-48</v>
      </c>
      <c r="R962" s="10">
        <f ca="1">IF(IF($A962&gt;='key variables'!$B$26,M962*SUMPRODUCT(Z962:AC962,'control variables'!$O$5:$R$5)/J962+H$65*'key variables'!$B$25/scenario!J$65,M962*SUMPRODUCT(Z962:AC962,'control variables'!$O$7:$R$7)/J962+H$65*'key variables'!$B$25/scenario!J$65)&lt;'key variables'!$B$28,0,IF($A962&gt;='key variables'!$B$26,M962*SUMPRODUCT(Z962:AC962,'control variables'!$O$5:$R$5)/J962+H$65*'key variables'!$B$25/scenario!J$65,M962*SUMPRODUCT(Z962:AC962,'control variables'!$O$7:$R$7)/J962+H$65*'key variables'!$B$25/scenario!J$65))</f>
        <v>3.6360156266287258E-48</v>
      </c>
      <c r="S962" s="10">
        <f ca="1">IF(IF($A962&gt;='key variables'!$B$26,N962*SUMPRODUCT(Z962:AC962,'control variables'!$O$6:$R$6)/J962+I$65*'key variables'!$B$25/scenario!J$65,N962*SUMPRODUCT(Z962:AC962,'control variables'!$O$7:$R$7)/J962+I$65*'key variables'!$B$25/scenario!J$65)&lt;'key variables'!$B$28,0,IF($A962&gt;='key variables'!$B$26,N962*SUMPRODUCT(Z962:AC962,'control variables'!$O$6:$R$6)/J962+I$65*'key variables'!$B$25/scenario!J$65,N962*SUMPRODUCT(Z962:AC962,'control variables'!$O$7:$R$7)/J962+I$65*'key variables'!$B$25/scenario!J$65))</f>
        <v>1.6343710256394873E-48</v>
      </c>
      <c r="T962" s="10">
        <f t="shared" ca="1" si="692"/>
        <v>7.5360235501339287E-48</v>
      </c>
      <c r="U962" s="82">
        <f ca="1">SUMPRODUCT(P932:P961,'control variables'!AD$7:AD$36)</f>
        <v>2.2297921900542681E-48</v>
      </c>
      <c r="V962" s="82">
        <f ca="1">SUMPRODUCT(Q932:Q961,'control variables'!AE$7:AE$36)</f>
        <v>2.5737771710838512E-48</v>
      </c>
      <c r="W962" s="82">
        <f ca="1">SUMPRODUCT(R932:R961,'control variables'!AF$7:AF$36)</f>
        <v>7.7090257830574761E-48</v>
      </c>
      <c r="X962" s="82">
        <f ca="1">SUMPRODUCT(S932:S961,'control variables'!AG$7:AG$36)</f>
        <v>3.4651689292707834E-48</v>
      </c>
      <c r="Y962" s="82">
        <f t="shared" ca="1" si="686"/>
        <v>1.5977764073466382E-47</v>
      </c>
      <c r="Z962" s="10">
        <f ca="1">IF($A962&gt;='key variables'!$B$26,SUMPRODUCT(P932:P961,'control variables'!V$7:V$36)*$E962,SUMPRODUCT(P932:P961,'control variables'!Z$7:Z$36)*$E962)</f>
        <v>5.4409186763573114E-48</v>
      </c>
      <c r="AA962" s="10">
        <f ca="1">IF($A962&gt;='key variables'!$B$26,SUMPRODUCT(Q932:Q961,'control variables'!W$7:W$36)*$E962,SUMPRODUCT(Q932:Q961,'control variables'!AA$7:AA$36)*$E962)</f>
        <v>6.2802768533292765E-48</v>
      </c>
      <c r="AB962" s="10">
        <f ca="1">IF($A962&gt;='key variables'!$B$26,SUMPRODUCT(R932:R961,'control variables'!X$7:X$36)*$E962,SUMPRODUCT(R932:R961,'control variables'!AB$7:AB$36)*$E962)</f>
        <v>1.8810803332545827E-47</v>
      </c>
      <c r="AC962" s="10">
        <f ca="1">IF($A962&gt;='key variables'!$B$26,SUMPRODUCT(S932:S961,'control variables'!Y$7:Y$36)*$E962,SUMPRODUCT(S932:S961,'control variables'!AC$7:AC$36)*$E962)</f>
        <v>8.4553629831951394E-48</v>
      </c>
      <c r="AD962" s="10">
        <f t="shared" ca="1" si="687"/>
        <v>3.8987361845427553E-47</v>
      </c>
      <c r="AE962" s="82">
        <f ca="1">SUMPRODUCT(P932:P961,'control variables'!AL$7:AL$36)</f>
        <v>7.4080861771713246E-48</v>
      </c>
      <c r="AF962" s="82">
        <f ca="1">SUMPRODUCT(Q932:Q961,'control variables'!AM$7:AM$36)</f>
        <v>8.5285566992394042E-48</v>
      </c>
      <c r="AG962" s="82">
        <f ca="1">SUMPRODUCT(R932:R961,'control variables'!AN$7:AN$36)</f>
        <v>2.4317156551847399E-47</v>
      </c>
      <c r="AH962" s="82">
        <f ca="1">SUMPRODUCT(S932:S961,'control variables'!AO$7:AO$36)</f>
        <v>1.0529087579415577E-47</v>
      </c>
      <c r="AI962" s="82">
        <f t="shared" ca="1" si="699"/>
        <v>5.0782887007673704E-47</v>
      </c>
      <c r="AJ962" s="10">
        <f ca="1">SUMPRODUCT(P932:P961,'control variables'!AP$7:AP$36)</f>
        <v>7.0784551556520044E-51</v>
      </c>
      <c r="AK962" s="10">
        <f ca="1">SUMPRODUCT(Q932:Q961,'control variables'!AQ$7:AQ$36)</f>
        <v>2.0426080922943007E-50</v>
      </c>
      <c r="AL962" s="10">
        <f ca="1">SUMPRODUCT(R932:R961,'control variables'!AR$7:AR$36)</f>
        <v>7.3416698034729455E-49</v>
      </c>
      <c r="AM962" s="10">
        <f ca="1">SUMPRODUCT(S932:S961,'control variables'!AS$7:AS$36)</f>
        <v>5.5000737248086245E-49</v>
      </c>
      <c r="AN962" s="10">
        <f t="shared" ca="1" si="720"/>
        <v>1.3116788889067519E-48</v>
      </c>
      <c r="AO962" s="82">
        <f ca="1">SUMPRODUCT(P932:P961,'control variables'!AX$7:AX$36)</f>
        <v>9.6256187902793548E-51</v>
      </c>
      <c r="AP962" s="82">
        <f ca="1">SUMPRODUCT(Q932:Q961,'control variables'!AY$7:AY$36)</f>
        <v>2.2221082314736969E-50</v>
      </c>
      <c r="AQ962" s="82">
        <f ca="1">SUMPRODUCT(R932:R961,'control variables'!AZ$7:AZ$36)</f>
        <v>1.9967101085865784E-49</v>
      </c>
      <c r="AR962" s="82">
        <f ca="1">SUMPRODUCT(S932:S961,'control variables'!BA$7:BA$36)</f>
        <v>1.4958521832596996E-49</v>
      </c>
      <c r="AS962" s="82">
        <f t="shared" ca="1" si="721"/>
        <v>3.8110293028964409E-49</v>
      </c>
      <c r="AT962" s="10">
        <f ca="1">SUMPRODUCT(P932:P961,'control variables'!AT$7:AT$36)</f>
        <v>-8.4949842020590468E-51</v>
      </c>
      <c r="AU962" s="10">
        <f ca="1">SUMPRODUCT(Q932:Q961,'control variables'!AU$7:AU$36)</f>
        <v>9.2151890220848963E-51</v>
      </c>
      <c r="AV962" s="10">
        <f ca="1">SUMPRODUCT(R932:R961,'control variables'!AV$7:AV$36)</f>
        <v>3.9681342400815681E-48</v>
      </c>
      <c r="AW962" s="10">
        <f ca="1">SUMPRODUCT(S932:S961,'control variables'!AW$7:AW$36)</f>
        <v>2.9727611639605251E-48</v>
      </c>
      <c r="AX962" s="10">
        <f t="shared" ca="1" si="700"/>
        <v>6.9416156088621194E-48</v>
      </c>
      <c r="AY962" s="82">
        <f ca="1">SUMPRODUCT(P932:P961,'control variables'!BB$7:BB$36)</f>
        <v>3.0789767589970525E-50</v>
      </c>
      <c r="AZ962" s="82">
        <f ca="1">SUMPRODUCT(Q932:Q961,'control variables'!BC$7:BC$36)</f>
        <v>7.8513852447901306E-50</v>
      </c>
      <c r="BA962" s="82">
        <f ca="1">SUMPRODUCT(R932:R961,'control variables'!BD$7:BD$36)</f>
        <v>5.4962110072929352E-49</v>
      </c>
      <c r="BB962" s="82">
        <f ca="1">SUMPRODUCT(S932:S961,'control variables'!BE$7:BE$36)</f>
        <v>7.8105081890857195E-50</v>
      </c>
      <c r="BC962" s="82">
        <f t="shared" ca="1" si="722"/>
        <v>7.3702980265802255E-49</v>
      </c>
      <c r="BD962" s="10">
        <f ca="1">SUMPRODUCT(P932:P961,'control variables'!BF$7:BF$36)</f>
        <v>6.4409511956061808E-51</v>
      </c>
      <c r="BE962" s="10">
        <f ca="1">SUMPRODUCT(Q932:Q961,'control variables'!BG$7:BG$36)</f>
        <v>7.4345821199207621E-51</v>
      </c>
      <c r="BF962" s="10">
        <f ca="1">SUMPRODUCT(R932:R961,'control variables'!BH$7:BH$36)</f>
        <v>2.2268200173906994E-49</v>
      </c>
      <c r="BG962" s="10">
        <f ca="1">SUMPRODUCT(S932:S961,'control variables'!BI$7:BI$36)</f>
        <v>5.0047228745161325E-49</v>
      </c>
      <c r="BH962" s="10">
        <f t="shared" ca="1" si="723"/>
        <v>7.3702982250621021E-49</v>
      </c>
      <c r="BI962" s="82">
        <f t="shared" ca="1" si="701"/>
        <v>7.4303809605592364E-48</v>
      </c>
      <c r="BJ962" s="82">
        <f t="shared" ca="1" si="702"/>
        <v>8.6162857407093908E-48</v>
      </c>
      <c r="BK962" s="82">
        <f t="shared" ca="1" si="703"/>
        <v>2.8834911892658264E-47</v>
      </c>
      <c r="BL962" s="82">
        <f t="shared" ca="1" si="704"/>
        <v>1.357995382526696E-47</v>
      </c>
      <c r="BM962" s="82">
        <f t="shared" ca="1" si="694"/>
        <v>5.846153241919384E-47</v>
      </c>
      <c r="BN962" s="10">
        <f ca="1">BN961+BI962-INDIRECT(ADDRESS(MAX($D962-'key variables'!$B$9*30,34),scenario!BI$4),TRUE)</f>
        <v>9439390.0751690175</v>
      </c>
      <c r="BO962" s="10">
        <f ca="1">BO961+BJ962-INDIRECT(ADDRESS(MAX($D962-'key variables'!$B$9*30,34),scenario!BJ$4),TRUE)</f>
        <v>10895583.360992203</v>
      </c>
      <c r="BP962" s="10">
        <f ca="1">BP961+BK962-INDIRECT(ADDRESS(MAX($D962-'key variables'!$B$9*30,34),scenario!BK$4),TRUE)</f>
        <v>32531162.537994072</v>
      </c>
      <c r="BQ962" s="10">
        <f ca="1">BQ961+BL962-INDIRECT(ADDRESS(MAX($D962-'key variables'!$B$9*30,34),scenario!BL$4),TRUE)</f>
        <v>14415841.516535141</v>
      </c>
      <c r="BR962" s="10">
        <f t="shared" ca="1" si="724"/>
        <v>67281977.490690395</v>
      </c>
      <c r="BS962" s="82">
        <f t="shared" ca="1" si="705"/>
        <v>-2.3433848477536824E-9</v>
      </c>
      <c r="BT962" s="82">
        <f t="shared" ca="1" si="706"/>
        <v>-3.4288309057018498E-10</v>
      </c>
      <c r="BU962" s="82">
        <f t="shared" ca="1" si="707"/>
        <v>-4.2578247660364599E-9</v>
      </c>
      <c r="BV962" s="82">
        <f t="shared" ca="1" si="708"/>
        <v>-2.9943922343414556E-9</v>
      </c>
      <c r="BW962" s="82">
        <f t="shared" ca="1" si="725"/>
        <v>-9.9384849387017825E-9</v>
      </c>
      <c r="BX962" s="10">
        <f t="shared" ca="1" si="709"/>
        <v>-1.8625994260191893E-12</v>
      </c>
      <c r="BY962" s="10">
        <f t="shared" ca="1" si="710"/>
        <v>2.8902850229962428E-12</v>
      </c>
      <c r="BZ962" s="10">
        <f t="shared" ca="1" si="711"/>
        <v>-3.5034723983035463E-11</v>
      </c>
      <c r="CA962" s="10">
        <f t="shared" ca="1" si="712"/>
        <v>-2.0257049910634696E-11</v>
      </c>
      <c r="CB962" s="10">
        <v>0</v>
      </c>
      <c r="CC962" s="82">
        <f t="shared" ca="1" si="713"/>
        <v>3.9725652202851362E-13</v>
      </c>
      <c r="CD962" s="82">
        <f t="shared" ca="1" si="714"/>
        <v>3.4270724516460853E-13</v>
      </c>
      <c r="CE962" s="82">
        <f t="shared" ca="1" si="715"/>
        <v>1.8915613015532971E-10</v>
      </c>
      <c r="CF962" s="82">
        <f t="shared" ca="1" si="716"/>
        <v>3.7028113764059381E-11</v>
      </c>
      <c r="CG962" s="82">
        <f t="shared" ca="1" si="726"/>
        <v>2.269242076865822E-10</v>
      </c>
      <c r="CH962" s="13" t="str">
        <f t="shared" ca="1" si="727"/>
        <v/>
      </c>
      <c r="CI962" s="81">
        <f t="shared" ca="1" si="688"/>
        <v>0.1131775965863165</v>
      </c>
      <c r="CJ962" s="81">
        <f t="shared" ca="1" si="689"/>
        <v>0.13063724757458739</v>
      </c>
      <c r="CK962" s="81">
        <f t="shared" ca="1" si="690"/>
        <v>0.39004625943939081</v>
      </c>
      <c r="CL962" s="81">
        <f t="shared" ca="1" si="691"/>
        <v>0.17284488538116416</v>
      </c>
      <c r="CM962" s="89">
        <f t="shared" ca="1" si="728"/>
        <v>0.80670598898145884</v>
      </c>
    </row>
    <row r="963" spans="1:91" x14ac:dyDescent="0.3">
      <c r="A963">
        <v>898</v>
      </c>
      <c r="B963" s="3">
        <f t="shared" si="693"/>
        <v>2.6833333333333331</v>
      </c>
      <c r="C963" s="3">
        <f t="shared" si="729"/>
        <v>29.933333333333334</v>
      </c>
      <c r="D963" s="4">
        <f t="shared" ca="1" si="717"/>
        <v>963</v>
      </c>
      <c r="E963" s="58">
        <f>(0.5*(COS(B963*2*PI())+1)*('key variables'!$B$4-'key variables'!$B$6)+'key variables'!$B$6)/'key variables'!$B$4</f>
        <v>1</v>
      </c>
      <c r="F963" s="10">
        <f t="shared" ca="1" si="730"/>
        <v>11689222.907461114</v>
      </c>
      <c r="G963" s="10">
        <f t="shared" ca="1" si="731"/>
        <v>13492492.798713122</v>
      </c>
      <c r="H963" s="10">
        <f t="shared" ca="1" si="732"/>
        <v>40309474.521088287</v>
      </c>
      <c r="I963" s="10">
        <f t="shared" ca="1" si="733"/>
        <v>17912154.249750931</v>
      </c>
      <c r="J963" s="10">
        <f t="shared" ca="1" si="718"/>
        <v>83403344.477013454</v>
      </c>
      <c r="K963" s="82">
        <f t="shared" ca="1" si="695"/>
        <v>2249832.832292099</v>
      </c>
      <c r="L963" s="82">
        <f t="shared" ca="1" si="696"/>
        <v>2596909.4377209195</v>
      </c>
      <c r="M963" s="82">
        <f t="shared" ca="1" si="697"/>
        <v>7778311.98309422</v>
      </c>
      <c r="N963" s="82">
        <f t="shared" ca="1" si="698"/>
        <v>3496312.733215793</v>
      </c>
      <c r="O963" s="82">
        <f t="shared" ca="1" si="719"/>
        <v>16121366.986323033</v>
      </c>
      <c r="P963" s="10">
        <f ca="1">IF(IF($A963&gt;='key variables'!$B$26,K963*SUMPRODUCT(Z963:AC963,'control variables'!$O$3:$R$3)/J963+F$65*'key variables'!$B$25/scenario!J$65,K963*SUMPRODUCT(Z963:AC963,'control variables'!$O$7:$R$7)/J963+F$65*'key variables'!$B$25/scenario!J$65)&lt;'key variables'!$B$28,0,IF($A963&gt;='key variables'!$B$26,K963*SUMPRODUCT(Z963:AC963,'control variables'!$O$3:$R$3)/J963+F$65*'key variables'!$B$25/scenario!J$65,K963*SUMPRODUCT(Z963:AC963,'control variables'!$O$7:$R$7)/J963+F$65*'key variables'!$B$25/scenario!J$65))</f>
        <v>9.049318656147173E-49</v>
      </c>
      <c r="Q963" s="10">
        <f ca="1">IF(IF($A963&gt;='key variables'!$B$26,L963*SUMPRODUCT(Z963:AC963,'control variables'!$O$4:$R$4)/J963+G$65*'key variables'!$B$25/scenario!J$65,L963*SUMPRODUCT(Z963:AC963,'control variables'!$O$7:$R$7)/J963+G$65*'key variables'!$B$25/scenario!J$65)&lt;'key variables'!$B$28,0,IF($A963&gt;='key variables'!$B$26,L963*SUMPRODUCT(Z963:AC963,'control variables'!$O$4:$R$4)/J963+G$65*'key variables'!$B$25/scenario!J$65,L963*SUMPRODUCT(Z963:AC963,'control variables'!$O$7:$R$7)/J963+G$65*'key variables'!$B$25/scenario!J$65))</f>
        <v>1.0445336509357824E-48</v>
      </c>
      <c r="R963" s="10">
        <f ca="1">IF(IF($A963&gt;='key variables'!$B$26,M963*SUMPRODUCT(Z963:AC963,'control variables'!$O$5:$R$5)/J963+H$65*'key variables'!$B$25/scenario!J$65,M963*SUMPRODUCT(Z963:AC963,'control variables'!$O$7:$R$7)/J963+H$65*'key variables'!$B$25/scenario!J$65)&lt;'key variables'!$B$28,0,IF($A963&gt;='key variables'!$B$26,M963*SUMPRODUCT(Z963:AC963,'control variables'!$O$5:$R$5)/J963+H$65*'key variables'!$B$25/scenario!J$65,M963*SUMPRODUCT(Z963:AC963,'control variables'!$O$7:$R$7)/J963+H$65*'key variables'!$B$25/scenario!J$65))</f>
        <v>3.1286068338791587E-48</v>
      </c>
      <c r="S963" s="10">
        <f ca="1">IF(IF($A963&gt;='key variables'!$B$26,N963*SUMPRODUCT(Z963:AC963,'control variables'!$O$6:$R$6)/J963+I$65*'key variables'!$B$25/scenario!J$65,N963*SUMPRODUCT(Z963:AC963,'control variables'!$O$7:$R$7)/J963+I$65*'key variables'!$B$25/scenario!J$65)&lt;'key variables'!$B$28,0,IF($A963&gt;='key variables'!$B$26,N963*SUMPRODUCT(Z963:AC963,'control variables'!$O$6:$R$6)/J963+I$65*'key variables'!$B$25/scenario!J$65,N963*SUMPRODUCT(Z963:AC963,'control variables'!$O$7:$R$7)/J963+I$65*'key variables'!$B$25/scenario!J$65))</f>
        <v>1.4062932850073557E-48</v>
      </c>
      <c r="T963" s="10">
        <f t="shared" ca="1" si="692"/>
        <v>6.4843656354370136E-48</v>
      </c>
      <c r="U963" s="82">
        <f ca="1">SUMPRODUCT(P933:P962,'control variables'!AD$7:AD$36)</f>
        <v>1.9186229654360323E-48</v>
      </c>
      <c r="V963" s="82">
        <f ca="1">SUMPRODUCT(Q933:Q962,'control variables'!AE$7:AE$36)</f>
        <v>2.2146045763288276E-48</v>
      </c>
      <c r="W963" s="82">
        <f ca="1">SUMPRODUCT(R933:R962,'control variables'!AF$7:AF$36)</f>
        <v>6.6332252729581022E-48</v>
      </c>
      <c r="X963" s="82">
        <f ca="1">SUMPRODUCT(S933:S962,'control variables'!AG$7:AG$36)</f>
        <v>2.981601925268429E-48</v>
      </c>
      <c r="Y963" s="82">
        <f t="shared" ref="Y963:Y1026" ca="1" si="734">SUM(U963:X963)</f>
        <v>1.374805473999139E-47</v>
      </c>
      <c r="Z963" s="10">
        <f ca="1">IF($A963&gt;='key variables'!$B$26,SUMPRODUCT(P933:P962,'control variables'!V$7:V$36)*$E963,SUMPRODUCT(P933:P962,'control variables'!Z$7:Z$36)*$E963)</f>
        <v>4.6816342671264342E-48</v>
      </c>
      <c r="AA963" s="10">
        <f ca="1">IF($A963&gt;='key variables'!$B$26,SUMPRODUCT(Q933:Q962,'control variables'!W$7:W$36)*$E963,SUMPRODUCT(Q933:Q962,'control variables'!AA$7:AA$36)*$E963)</f>
        <v>5.4038593613518019E-48</v>
      </c>
      <c r="AB963" s="10">
        <f ca="1">IF($A963&gt;='key variables'!$B$26,SUMPRODUCT(R933:R962,'control variables'!X$7:X$36)*$E963,SUMPRODUCT(R933:R962,'control variables'!AB$7:AB$36)*$E963)</f>
        <v>1.6185741179425653E-47</v>
      </c>
      <c r="AC963" s="10">
        <f ca="1">IF($A963&gt;='key variables'!$B$26,SUMPRODUCT(S933:S962,'control variables'!Y$7:Y$36)*$E963,SUMPRODUCT(S933:S962,'control variables'!AC$7:AC$36)*$E963)</f>
        <v>7.275410539607771E-48</v>
      </c>
      <c r="AD963" s="10">
        <f t="shared" ref="AD963:AD1026" ca="1" si="735">SUM(Z963:AC963)</f>
        <v>3.3546645347511656E-47</v>
      </c>
      <c r="AE963" s="82">
        <f ca="1">SUMPRODUCT(P933:P962,'control variables'!AL$7:AL$36)</f>
        <v>6.3742820218166628E-48</v>
      </c>
      <c r="AF963" s="82">
        <f ca="1">SUMPRODUCT(Q933:Q962,'control variables'!AM$7:AM$36)</f>
        <v>7.3383900159708636E-48</v>
      </c>
      <c r="AG963" s="82">
        <f ca="1">SUMPRODUCT(R933:R962,'control variables'!AN$7:AN$36)</f>
        <v>2.0923678548422132E-47</v>
      </c>
      <c r="AH963" s="82">
        <f ca="1">SUMPRODUCT(S933:S962,'control variables'!AO$7:AO$36)</f>
        <v>9.0597452646304042E-48</v>
      </c>
      <c r="AI963" s="82">
        <f t="shared" ca="1" si="699"/>
        <v>4.3696095850840064E-47</v>
      </c>
      <c r="AJ963" s="10">
        <f ca="1">SUMPRODUCT(P933:P962,'control variables'!AP$7:AP$36)</f>
        <v>6.090651264283286E-51</v>
      </c>
      <c r="AK963" s="10">
        <f ca="1">SUMPRODUCT(Q933:Q962,'control variables'!AQ$7:AQ$36)</f>
        <v>1.7575605532845419E-50</v>
      </c>
      <c r="AL963" s="10">
        <f ca="1">SUMPRODUCT(R933:R962,'control variables'!AR$7:AR$36)</f>
        <v>6.31713410443357E-49</v>
      </c>
      <c r="AM963" s="10">
        <f ca="1">SUMPRODUCT(S933:S962,'control variables'!AS$7:AS$36)</f>
        <v>4.7325341828165195E-49</v>
      </c>
      <c r="AN963" s="10">
        <f t="shared" ca="1" si="720"/>
        <v>1.1286330855221377E-48</v>
      </c>
      <c r="AO963" s="82">
        <f ca="1">SUMPRODUCT(P933:P962,'control variables'!AX$7:AX$36)</f>
        <v>8.2823562437507243E-51</v>
      </c>
      <c r="AP963" s="82">
        <f ca="1">SUMPRODUCT(Q933:Q962,'control variables'!AY$7:AY$36)</f>
        <v>1.9120113092180669E-50</v>
      </c>
      <c r="AQ963" s="82">
        <f ca="1">SUMPRODUCT(R933:R962,'control variables'!AZ$7:AZ$36)</f>
        <v>1.718067668700215E-49</v>
      </c>
      <c r="AR963" s="82">
        <f ca="1">SUMPRODUCT(S933:S962,'control variables'!BA$7:BA$36)</f>
        <v>1.2871048542105797E-49</v>
      </c>
      <c r="AS963" s="82">
        <f t="shared" ca="1" si="721"/>
        <v>3.2791972162701086E-49</v>
      </c>
      <c r="AT963" s="10">
        <f ca="1">SUMPRODUCT(P933:P962,'control variables'!AT$7:AT$36)</f>
        <v>-7.309502586736615E-51</v>
      </c>
      <c r="AU963" s="10">
        <f ca="1">SUMPRODUCT(Q933:Q962,'control variables'!AU$7:AU$36)</f>
        <v>7.9292022671295636E-51</v>
      </c>
      <c r="AV963" s="10">
        <f ca="1">SUMPRODUCT(R933:R962,'control variables'!AV$7:AV$36)</f>
        <v>3.4143780379678627E-48</v>
      </c>
      <c r="AW963" s="10">
        <f ca="1">SUMPRODUCT(S933:S962,'control variables'!AW$7:AW$36)</f>
        <v>2.5579100444298358E-48</v>
      </c>
      <c r="AX963" s="10">
        <f t="shared" ca="1" si="700"/>
        <v>5.9729077820780912E-48</v>
      </c>
      <c r="AY963" s="82">
        <f ca="1">SUMPRODUCT(P933:P962,'control variables'!BB$7:BB$36)</f>
        <v>2.6493031710330713E-50</v>
      </c>
      <c r="AZ963" s="82">
        <f ca="1">SUMPRODUCT(Q933:Q962,'control variables'!BC$7:BC$36)</f>
        <v>6.7557183617067626E-50</v>
      </c>
      <c r="BA963" s="82">
        <f ca="1">SUMPRODUCT(R933:R962,'control variables'!BD$7:BD$36)</f>
        <v>4.7292105105175266E-49</v>
      </c>
      <c r="BB963" s="82">
        <f ca="1">SUMPRODUCT(S933:S962,'control variables'!BE$7:BE$36)</f>
        <v>6.7205457307397562E-50</v>
      </c>
      <c r="BC963" s="82">
        <f t="shared" ca="1" si="722"/>
        <v>6.3417672368654863E-49</v>
      </c>
      <c r="BD963" s="10">
        <f ca="1">SUMPRODUCT(P933:P962,'control variables'!BF$7:BF$36)</f>
        <v>5.5421114749002367E-51</v>
      </c>
      <c r="BE963" s="10">
        <f ca="1">SUMPRODUCT(Q933:Q962,'control variables'!BG$7:BG$36)</f>
        <v>6.3970804352637566E-51</v>
      </c>
      <c r="BF963" s="10">
        <f ca="1">SUMPRODUCT(R933:R962,'control variables'!BH$7:BH$36)</f>
        <v>1.9160655617663104E-49</v>
      </c>
      <c r="BG963" s="10">
        <f ca="1">SUMPRODUCT(S933:S962,'control variables'!BI$7:BI$36)</f>
        <v>4.3063099267811119E-49</v>
      </c>
      <c r="BH963" s="10">
        <f t="shared" ca="1" si="723"/>
        <v>6.3417674076490622E-49</v>
      </c>
      <c r="BI963" s="82">
        <f t="shared" ca="1" si="701"/>
        <v>6.3934655509402568E-48</v>
      </c>
      <c r="BJ963" s="82">
        <f t="shared" ca="1" si="702"/>
        <v>7.413876401855061E-48</v>
      </c>
      <c r="BK963" s="82">
        <f t="shared" ca="1" si="703"/>
        <v>2.4810977637441744E-47</v>
      </c>
      <c r="BL963" s="82">
        <f t="shared" ca="1" si="704"/>
        <v>1.1684860766367638E-47</v>
      </c>
      <c r="BM963" s="82">
        <f t="shared" ca="1" si="694"/>
        <v>5.0303180356604697E-47</v>
      </c>
      <c r="BN963" s="10">
        <f ca="1">BN962+BI963-INDIRECT(ADDRESS(MAX($D963-'key variables'!$B$9*30,34),scenario!BI$4),TRUE)</f>
        <v>9439390.0751690175</v>
      </c>
      <c r="BO963" s="10">
        <f ca="1">BO962+BJ963-INDIRECT(ADDRESS(MAX($D963-'key variables'!$B$9*30,34),scenario!BJ$4),TRUE)</f>
        <v>10895583.360992203</v>
      </c>
      <c r="BP963" s="10">
        <f ca="1">BP962+BK963-INDIRECT(ADDRESS(MAX($D963-'key variables'!$B$9*30,34),scenario!BK$4),TRUE)</f>
        <v>32531162.537994072</v>
      </c>
      <c r="BQ963" s="10">
        <f ca="1">BQ962+BL963-INDIRECT(ADDRESS(MAX($D963-'key variables'!$B$9*30,34),scenario!BL$4),TRUE)</f>
        <v>14415841.516535141</v>
      </c>
      <c r="BR963" s="10">
        <f t="shared" ca="1" si="724"/>
        <v>67281977.490690395</v>
      </c>
      <c r="BS963" s="82">
        <f t="shared" ca="1" si="705"/>
        <v>-2.3433848477536824E-9</v>
      </c>
      <c r="BT963" s="82">
        <f t="shared" ca="1" si="706"/>
        <v>-3.4288309057018498E-10</v>
      </c>
      <c r="BU963" s="82">
        <f t="shared" ca="1" si="707"/>
        <v>-4.2578247660364599E-9</v>
      </c>
      <c r="BV963" s="82">
        <f t="shared" ca="1" si="708"/>
        <v>-2.9943922343414556E-9</v>
      </c>
      <c r="BW963" s="82">
        <f t="shared" ca="1" si="725"/>
        <v>-9.9384849387017825E-9</v>
      </c>
      <c r="BX963" s="10">
        <f t="shared" ca="1" si="709"/>
        <v>-1.8625994260191893E-12</v>
      </c>
      <c r="BY963" s="10">
        <f t="shared" ca="1" si="710"/>
        <v>2.8902850229962428E-12</v>
      </c>
      <c r="BZ963" s="10">
        <f t="shared" ca="1" si="711"/>
        <v>-3.5034723983035463E-11</v>
      </c>
      <c r="CA963" s="10">
        <f t="shared" ca="1" si="712"/>
        <v>-2.0257049910634696E-11</v>
      </c>
      <c r="CB963" s="10">
        <v>0</v>
      </c>
      <c r="CC963" s="82">
        <f t="shared" ca="1" si="713"/>
        <v>3.9725652202851362E-13</v>
      </c>
      <c r="CD963" s="82">
        <f t="shared" ca="1" si="714"/>
        <v>3.4270724516460853E-13</v>
      </c>
      <c r="CE963" s="82">
        <f t="shared" ca="1" si="715"/>
        <v>1.8915613015532971E-10</v>
      </c>
      <c r="CF963" s="82">
        <f t="shared" ca="1" si="716"/>
        <v>3.7028113764059381E-11</v>
      </c>
      <c r="CG963" s="82">
        <f t="shared" ca="1" si="726"/>
        <v>2.269242076865822E-10</v>
      </c>
      <c r="CH963" s="13" t="str">
        <f t="shared" ca="1" si="727"/>
        <v/>
      </c>
      <c r="CI963" s="81">
        <f t="shared" ref="CI963:CI1026" ca="1" si="736">BN963/$J963</f>
        <v>0.1131775965863165</v>
      </c>
      <c r="CJ963" s="81">
        <f t="shared" ref="CJ963:CJ1026" ca="1" si="737">BO963/$J963</f>
        <v>0.13063724757458739</v>
      </c>
      <c r="CK963" s="81">
        <f t="shared" ref="CK963:CK1026" ca="1" si="738">BP963/$J963</f>
        <v>0.39004625943939081</v>
      </c>
      <c r="CL963" s="81">
        <f t="shared" ref="CL963:CL1026" ca="1" si="739">BQ963/$J963</f>
        <v>0.17284488538116416</v>
      </c>
      <c r="CM963" s="89">
        <f t="shared" ca="1" si="728"/>
        <v>0.80670598898145884</v>
      </c>
    </row>
    <row r="964" spans="1:91" x14ac:dyDescent="0.3">
      <c r="A964">
        <v>899</v>
      </c>
      <c r="B964" s="3">
        <f t="shared" si="693"/>
        <v>2.6861111111111109</v>
      </c>
      <c r="C964" s="3">
        <f t="shared" si="729"/>
        <v>29.966666666666665</v>
      </c>
      <c r="D964" s="4">
        <f t="shared" ca="1" si="717"/>
        <v>964</v>
      </c>
      <c r="E964" s="58">
        <f>(0.5*(COS(B964*2*PI())+1)*('key variables'!$B$4-'key variables'!$B$6)+'key variables'!$B$6)/'key variables'!$B$4</f>
        <v>1</v>
      </c>
      <c r="F964" s="10">
        <f t="shared" ca="1" si="730"/>
        <v>11689222.907461114</v>
      </c>
      <c r="G964" s="10">
        <f t="shared" ca="1" si="731"/>
        <v>13492492.798713122</v>
      </c>
      <c r="H964" s="10">
        <f t="shared" ca="1" si="732"/>
        <v>40309474.521088287</v>
      </c>
      <c r="I964" s="10">
        <f t="shared" ca="1" si="733"/>
        <v>17912154.249750931</v>
      </c>
      <c r="J964" s="10">
        <f t="shared" ca="1" si="718"/>
        <v>83403344.477013454</v>
      </c>
      <c r="K964" s="82">
        <f t="shared" ca="1" si="695"/>
        <v>2249832.832292099</v>
      </c>
      <c r="L964" s="82">
        <f t="shared" ca="1" si="696"/>
        <v>2596909.4377209195</v>
      </c>
      <c r="M964" s="82">
        <f t="shared" ca="1" si="697"/>
        <v>7778311.98309422</v>
      </c>
      <c r="N964" s="82">
        <f t="shared" ca="1" si="698"/>
        <v>3496312.733215793</v>
      </c>
      <c r="O964" s="82">
        <f t="shared" ca="1" si="719"/>
        <v>16121366.986323033</v>
      </c>
      <c r="P964" s="10">
        <f ca="1">IF(IF($A964&gt;='key variables'!$B$26,K964*SUMPRODUCT(Z964:AC964,'control variables'!$O$3:$R$3)/J964+F$65*'key variables'!$B$25/scenario!J$65,K964*SUMPRODUCT(Z964:AC964,'control variables'!$O$7:$R$7)/J964+F$65*'key variables'!$B$25/scenario!J$65)&lt;'key variables'!$B$28,0,IF($A964&gt;='key variables'!$B$26,K964*SUMPRODUCT(Z964:AC964,'control variables'!$O$3:$R$3)/J964+F$65*'key variables'!$B$25/scenario!J$65,K964*SUMPRODUCT(Z964:AC964,'control variables'!$O$7:$R$7)/J964+F$65*'key variables'!$B$25/scenario!J$65))</f>
        <v>7.7864792390407223E-49</v>
      </c>
      <c r="Q964" s="10">
        <f ca="1">IF(IF($A964&gt;='key variables'!$B$26,L964*SUMPRODUCT(Z964:AC964,'control variables'!$O$4:$R$4)/J964+G$65*'key variables'!$B$25/scenario!J$65,L964*SUMPRODUCT(Z964:AC964,'control variables'!$O$7:$R$7)/J964+G$65*'key variables'!$B$25/scenario!J$65)&lt;'key variables'!$B$28,0,IF($A964&gt;='key variables'!$B$26,L964*SUMPRODUCT(Z964:AC964,'control variables'!$O$4:$R$4)/J964+G$65*'key variables'!$B$25/scenario!J$65,L964*SUMPRODUCT(Z964:AC964,'control variables'!$O$7:$R$7)/J964+G$65*'key variables'!$B$25/scenario!J$65))</f>
        <v>8.987681721171347E-49</v>
      </c>
      <c r="R964" s="10">
        <f ca="1">IF(IF($A964&gt;='key variables'!$B$26,M964*SUMPRODUCT(Z964:AC964,'control variables'!$O$5:$R$5)/J964+H$65*'key variables'!$B$25/scenario!J$65,M964*SUMPRODUCT(Z964:AC964,'control variables'!$O$7:$R$7)/J964+H$65*'key variables'!$B$25/scenario!J$65)&lt;'key variables'!$B$28,0,IF($A964&gt;='key variables'!$B$26,M964*SUMPRODUCT(Z964:AC964,'control variables'!$O$5:$R$5)/J964+H$65*'key variables'!$B$25/scenario!J$65,M964*SUMPRODUCT(Z964:AC964,'control variables'!$O$7:$R$7)/J964+H$65*'key variables'!$B$25/scenario!J$65))</f>
        <v>2.6920073305820395E-48</v>
      </c>
      <c r="S964" s="10">
        <f ca="1">IF(IF($A964&gt;='key variables'!$B$26,N964*SUMPRODUCT(Z964:AC964,'control variables'!$O$6:$R$6)/J964+I$65*'key variables'!$B$25/scenario!J$65,N964*SUMPRODUCT(Z964:AC964,'control variables'!$O$7:$R$7)/J964+I$65*'key variables'!$B$25/scenario!J$65)&lt;'key variables'!$B$28,0,IF($A964&gt;='key variables'!$B$26,N964*SUMPRODUCT(Z964:AC964,'control variables'!$O$6:$R$6)/J964+I$65*'key variables'!$B$25/scenario!J$65,N964*SUMPRODUCT(Z964:AC964,'control variables'!$O$7:$R$7)/J964+I$65*'key variables'!$B$25/scenario!J$65))</f>
        <v>1.210043969473194E-48</v>
      </c>
      <c r="T964" s="10">
        <f t="shared" ca="1" si="692"/>
        <v>5.5794673960764396E-48</v>
      </c>
      <c r="U964" s="82">
        <f ca="1">SUMPRODUCT(P934:P963,'control variables'!AD$7:AD$36)</f>
        <v>1.6508776467680449E-48</v>
      </c>
      <c r="V964" s="82">
        <f ca="1">SUMPRODUCT(Q934:Q963,'control variables'!AE$7:AE$36)</f>
        <v>1.9055547949519065E-48</v>
      </c>
      <c r="W964" s="82">
        <f ca="1">SUMPRODUCT(R934:R963,'control variables'!AF$7:AF$36)</f>
        <v>5.7075535560550923E-48</v>
      </c>
      <c r="X964" s="82">
        <f ca="1">SUMPRODUCT(S934:S963,'control variables'!AG$7:AG$36)</f>
        <v>2.5655170706598766E-48</v>
      </c>
      <c r="Y964" s="82">
        <f t="shared" ca="1" si="734"/>
        <v>1.182950306843492E-47</v>
      </c>
      <c r="Z964" s="10">
        <f ca="1">IF($A964&gt;='key variables'!$B$26,SUMPRODUCT(P934:P963,'control variables'!V$7:V$36)*$E964,SUMPRODUCT(P934:P963,'control variables'!Z$7:Z$36)*$E964)</f>
        <v>4.0283085844257349E-48</v>
      </c>
      <c r="AA964" s="10">
        <f ca="1">IF($A964&gt;='key variables'!$B$26,SUMPRODUCT(Q934:Q963,'control variables'!W$7:W$36)*$E964,SUMPRODUCT(Q934:Q963,'control variables'!AA$7:AA$36)*$E964)</f>
        <v>4.6497466081911995E-48</v>
      </c>
      <c r="AB964" s="10">
        <f ca="1">IF($A964&gt;='key variables'!$B$26,SUMPRODUCT(R934:R963,'control variables'!X$7:X$36)*$E964,SUMPRODUCT(R934:R963,'control variables'!AB$7:AB$36)*$E964)</f>
        <v>1.3927008479966897E-47</v>
      </c>
      <c r="AC964" s="10">
        <f ca="1">IF($A964&gt;='key variables'!$B$26,SUMPRODUCT(S934:S963,'control variables'!Y$7:Y$36)*$E964,SUMPRODUCT(S934:S963,'control variables'!AC$7:AC$36)*$E964)</f>
        <v>6.2601213720849484E-48</v>
      </c>
      <c r="AD964" s="10">
        <f t="shared" ca="1" si="735"/>
        <v>2.8865185044668781E-47</v>
      </c>
      <c r="AE964" s="82">
        <f ca="1">SUMPRODUCT(P934:P963,'control variables'!AL$7:AL$36)</f>
        <v>5.4847460358742358E-48</v>
      </c>
      <c r="AF964" s="82">
        <f ca="1">SUMPRODUCT(Q934:Q963,'control variables'!AM$7:AM$36)</f>
        <v>6.3143120138139543E-48</v>
      </c>
      <c r="AG964" s="82">
        <f ca="1">SUMPRODUCT(R934:R963,'control variables'!AN$7:AN$36)</f>
        <v>1.800376302485253E-47</v>
      </c>
      <c r="AH964" s="82">
        <f ca="1">SUMPRODUCT(S934:S963,'control variables'!AO$7:AO$36)</f>
        <v>7.7954508062462972E-48</v>
      </c>
      <c r="AI964" s="82">
        <f t="shared" ca="1" si="699"/>
        <v>3.7598271880787014E-47</v>
      </c>
      <c r="AJ964" s="10">
        <f ca="1">SUMPRODUCT(P934:P963,'control variables'!AP$7:AP$36)</f>
        <v>5.2406961699114729E-51</v>
      </c>
      <c r="AK964" s="10">
        <f ca="1">SUMPRODUCT(Q934:Q963,'control variables'!AQ$7:AQ$36)</f>
        <v>1.5122916187961498E-50</v>
      </c>
      <c r="AL964" s="10">
        <f ca="1">SUMPRODUCT(R934:R963,'control variables'!AR$7:AR$36)</f>
        <v>5.435573154559509E-49</v>
      </c>
      <c r="AM964" s="10">
        <f ca="1">SUMPRODUCT(S934:S963,'control variables'!AS$7:AS$36)</f>
        <v>4.0721053775158454E-49</v>
      </c>
      <c r="AN964" s="10">
        <f t="shared" ca="1" si="720"/>
        <v>9.7113146556540846E-49</v>
      </c>
      <c r="AO964" s="82">
        <f ca="1">SUMPRODUCT(P934:P963,'control variables'!AX$7:AX$36)</f>
        <v>7.1265470244542897E-51</v>
      </c>
      <c r="AP964" s="82">
        <f ca="1">SUMPRODUCT(Q934:Q963,'control variables'!AY$7:AY$36)</f>
        <v>1.6451886522886773E-50</v>
      </c>
      <c r="AQ964" s="82">
        <f ca="1">SUMPRODUCT(R934:R963,'control variables'!AZ$7:AZ$36)</f>
        <v>1.4783099967989184E-49</v>
      </c>
      <c r="AR964" s="82">
        <f ca="1">SUMPRODUCT(S934:S963,'control variables'!BA$7:BA$36)</f>
        <v>1.1074883763730981E-49</v>
      </c>
      <c r="AS964" s="82">
        <f t="shared" ca="1" si="721"/>
        <v>2.8215827086454268E-49</v>
      </c>
      <c r="AT964" s="10">
        <f ca="1">SUMPRODUCT(P934:P963,'control variables'!AT$7:AT$36)</f>
        <v>-6.2894558476705579E-51</v>
      </c>
      <c r="AU964" s="10">
        <f ca="1">SUMPRODUCT(Q934:Q963,'control variables'!AU$7:AU$36)</f>
        <v>6.822675958395917E-51</v>
      </c>
      <c r="AV964" s="10">
        <f ca="1">SUMPRODUCT(R934:R963,'control variables'!AV$7:AV$36)</f>
        <v>2.9378989421279343E-48</v>
      </c>
      <c r="AW964" s="10">
        <f ca="1">SUMPRODUCT(S934:S963,'control variables'!AW$7:AW$36)</f>
        <v>2.2009517194708374E-48</v>
      </c>
      <c r="AX964" s="10">
        <f t="shared" ca="1" si="700"/>
        <v>5.1393838817094974E-48</v>
      </c>
      <c r="AY964" s="82">
        <f ca="1">SUMPRODUCT(P934:P963,'control variables'!BB$7:BB$36)</f>
        <v>2.2795908645741772E-50</v>
      </c>
      <c r="AZ964" s="82">
        <f ca="1">SUMPRODUCT(Q934:Q963,'control variables'!BC$7:BC$36)</f>
        <v>5.8129526395341037E-50</v>
      </c>
      <c r="BA964" s="82">
        <f ca="1">SUMPRODUCT(R934:R963,'control variables'!BD$7:BD$36)</f>
        <v>4.0692455262566693E-49</v>
      </c>
      <c r="BB964" s="82">
        <f ca="1">SUMPRODUCT(S934:S963,'control variables'!BE$7:BE$36)</f>
        <v>5.7826883764206585E-50</v>
      </c>
      <c r="BC964" s="82">
        <f t="shared" ca="1" si="722"/>
        <v>5.4567687143095635E-49</v>
      </c>
      <c r="BD964" s="10">
        <f ca="1">SUMPRODUCT(P934:P963,'control variables'!BF$7:BF$36)</f>
        <v>4.7687055323713244E-51</v>
      </c>
      <c r="BE964" s="10">
        <f ca="1">SUMPRODUCT(Q934:Q963,'control variables'!BG$7:BG$36)</f>
        <v>5.5043629130927509E-51</v>
      </c>
      <c r="BF964" s="10">
        <f ca="1">SUMPRODUCT(R934:R963,'control variables'!BH$7:BH$36)</f>
        <v>1.6486771307583E-49</v>
      </c>
      <c r="BG964" s="10">
        <f ca="1">SUMPRODUCT(S934:S963,'control variables'!BI$7:BI$36)</f>
        <v>3.7053610460472182E-49</v>
      </c>
      <c r="BH964" s="10">
        <f t="shared" ca="1" si="723"/>
        <v>5.4567688612601593E-49</v>
      </c>
      <c r="BI964" s="82">
        <f t="shared" ca="1" si="701"/>
        <v>5.5012524886723073E-48</v>
      </c>
      <c r="BJ964" s="82">
        <f t="shared" ca="1" si="702"/>
        <v>6.3792642161676917E-48</v>
      </c>
      <c r="BK964" s="82">
        <f t="shared" ca="1" si="703"/>
        <v>2.1348586519606133E-47</v>
      </c>
      <c r="BL964" s="82">
        <f t="shared" ca="1" si="704"/>
        <v>1.0054229409481342E-47</v>
      </c>
      <c r="BM964" s="82">
        <f t="shared" ca="1" si="694"/>
        <v>4.3283332633927477E-47</v>
      </c>
      <c r="BN964" s="10">
        <f ca="1">BN963+BI964-INDIRECT(ADDRESS(MAX($D964-'key variables'!$B$9*30,34),scenario!BI$4),TRUE)</f>
        <v>9439390.0751690175</v>
      </c>
      <c r="BO964" s="10">
        <f ca="1">BO963+BJ964-INDIRECT(ADDRESS(MAX($D964-'key variables'!$B$9*30,34),scenario!BJ$4),TRUE)</f>
        <v>10895583.360992203</v>
      </c>
      <c r="BP964" s="10">
        <f ca="1">BP963+BK964-INDIRECT(ADDRESS(MAX($D964-'key variables'!$B$9*30,34),scenario!BK$4),TRUE)</f>
        <v>32531162.537994072</v>
      </c>
      <c r="BQ964" s="10">
        <f ca="1">BQ963+BL964-INDIRECT(ADDRESS(MAX($D964-'key variables'!$B$9*30,34),scenario!BL$4),TRUE)</f>
        <v>14415841.516535141</v>
      </c>
      <c r="BR964" s="10">
        <f t="shared" ca="1" si="724"/>
        <v>67281977.490690395</v>
      </c>
      <c r="BS964" s="82">
        <f t="shared" ca="1" si="705"/>
        <v>-2.3433848477536824E-9</v>
      </c>
      <c r="BT964" s="82">
        <f t="shared" ca="1" si="706"/>
        <v>-3.4288309057018498E-10</v>
      </c>
      <c r="BU964" s="82">
        <f t="shared" ca="1" si="707"/>
        <v>-4.2578247660364599E-9</v>
      </c>
      <c r="BV964" s="82">
        <f t="shared" ca="1" si="708"/>
        <v>-2.9943922343414556E-9</v>
      </c>
      <c r="BW964" s="82">
        <f t="shared" ca="1" si="725"/>
        <v>-9.9384849387017825E-9</v>
      </c>
      <c r="BX964" s="10">
        <f t="shared" ca="1" si="709"/>
        <v>-1.8625994260191893E-12</v>
      </c>
      <c r="BY964" s="10">
        <f t="shared" ca="1" si="710"/>
        <v>2.8902850229962428E-12</v>
      </c>
      <c r="BZ964" s="10">
        <f t="shared" ca="1" si="711"/>
        <v>-3.5034723983035463E-11</v>
      </c>
      <c r="CA964" s="10">
        <f t="shared" ca="1" si="712"/>
        <v>-2.0257049910634696E-11</v>
      </c>
      <c r="CB964" s="10">
        <v>0</v>
      </c>
      <c r="CC964" s="82">
        <f t="shared" ca="1" si="713"/>
        <v>3.9725652202851362E-13</v>
      </c>
      <c r="CD964" s="82">
        <f t="shared" ca="1" si="714"/>
        <v>3.4270724516460853E-13</v>
      </c>
      <c r="CE964" s="82">
        <f t="shared" ca="1" si="715"/>
        <v>1.8915613015532971E-10</v>
      </c>
      <c r="CF964" s="82">
        <f t="shared" ca="1" si="716"/>
        <v>3.7028113764059381E-11</v>
      </c>
      <c r="CG964" s="82">
        <f t="shared" ca="1" si="726"/>
        <v>2.269242076865822E-10</v>
      </c>
      <c r="CH964" s="13" t="str">
        <f t="shared" ca="1" si="727"/>
        <v/>
      </c>
      <c r="CI964" s="81">
        <f t="shared" ca="1" si="736"/>
        <v>0.1131775965863165</v>
      </c>
      <c r="CJ964" s="81">
        <f t="shared" ca="1" si="737"/>
        <v>0.13063724757458739</v>
      </c>
      <c r="CK964" s="81">
        <f t="shared" ca="1" si="738"/>
        <v>0.39004625943939081</v>
      </c>
      <c r="CL964" s="81">
        <f t="shared" ca="1" si="739"/>
        <v>0.17284488538116416</v>
      </c>
      <c r="CM964" s="89">
        <f t="shared" ca="1" si="728"/>
        <v>0.80670598898145884</v>
      </c>
    </row>
    <row r="965" spans="1:91" x14ac:dyDescent="0.3">
      <c r="A965">
        <v>900</v>
      </c>
      <c r="B965" s="3">
        <f t="shared" si="693"/>
        <v>2.6888888888888891</v>
      </c>
      <c r="C965" s="3">
        <f t="shared" si="729"/>
        <v>30</v>
      </c>
      <c r="D965" s="4">
        <f t="shared" ca="1" si="717"/>
        <v>965</v>
      </c>
      <c r="E965" s="58">
        <f>(0.5*(COS(B965*2*PI())+1)*('key variables'!$B$4-'key variables'!$B$6)+'key variables'!$B$6)/'key variables'!$B$4</f>
        <v>1</v>
      </c>
      <c r="F965" s="10">
        <f t="shared" ca="1" si="730"/>
        <v>11689222.907461114</v>
      </c>
      <c r="G965" s="10">
        <f t="shared" ca="1" si="731"/>
        <v>13492492.798713122</v>
      </c>
      <c r="H965" s="10">
        <f t="shared" ca="1" si="732"/>
        <v>40309474.521088287</v>
      </c>
      <c r="I965" s="10">
        <f t="shared" ca="1" si="733"/>
        <v>17912154.249750931</v>
      </c>
      <c r="J965" s="10">
        <f t="shared" ca="1" si="718"/>
        <v>83403344.477013454</v>
      </c>
      <c r="K965" s="82">
        <f t="shared" ca="1" si="695"/>
        <v>2249832.832292099</v>
      </c>
      <c r="L965" s="82">
        <f t="shared" ca="1" si="696"/>
        <v>2596909.4377209195</v>
      </c>
      <c r="M965" s="82">
        <f t="shared" ca="1" si="697"/>
        <v>7778311.98309422</v>
      </c>
      <c r="N965" s="82">
        <f t="shared" ca="1" si="698"/>
        <v>3496312.733215793</v>
      </c>
      <c r="O965" s="82">
        <f t="shared" ca="1" si="719"/>
        <v>16121366.986323033</v>
      </c>
      <c r="P965" s="10">
        <f ca="1">IF(IF($A965&gt;='key variables'!$B$26,K965*SUMPRODUCT(Z965:AC965,'control variables'!$O$3:$R$3)/J965+F$65*'key variables'!$B$25/scenario!J$65,K965*SUMPRODUCT(Z965:AC965,'control variables'!$O$7:$R$7)/J965+F$65*'key variables'!$B$25/scenario!J$65)&lt;'key variables'!$B$28,0,IF($A965&gt;='key variables'!$B$26,K965*SUMPRODUCT(Z965:AC965,'control variables'!$O$3:$R$3)/J965+F$65*'key variables'!$B$25/scenario!J$65,K965*SUMPRODUCT(Z965:AC965,'control variables'!$O$7:$R$7)/J965+F$65*'key variables'!$B$25/scenario!J$65))</f>
        <v>6.6998700392572584E-49</v>
      </c>
      <c r="Q965" s="10">
        <f ca="1">IF(IF($A965&gt;='key variables'!$B$26,L965*SUMPRODUCT(Z965:AC965,'control variables'!$O$4:$R$4)/J965+G$65*'key variables'!$B$25/scenario!J$65,L965*SUMPRODUCT(Z965:AC965,'control variables'!$O$7:$R$7)/J965+G$65*'key variables'!$B$25/scenario!J$65)&lt;'key variables'!$B$28,0,IF($A965&gt;='key variables'!$B$26,L965*SUMPRODUCT(Z965:AC965,'control variables'!$O$4:$R$4)/J965+G$65*'key variables'!$B$25/scenario!J$65,L965*SUMPRODUCT(Z965:AC965,'control variables'!$O$7:$R$7)/J965+G$65*'key variables'!$B$25/scenario!J$65))</f>
        <v>7.733443786010084E-49</v>
      </c>
      <c r="R965" s="10">
        <f ca="1">IF(IF($A965&gt;='key variables'!$B$26,M965*SUMPRODUCT(Z965:AC965,'control variables'!$O$5:$R$5)/J965+H$65*'key variables'!$B$25/scenario!J$65,M965*SUMPRODUCT(Z965:AC965,'control variables'!$O$7:$R$7)/J965+H$65*'key variables'!$B$25/scenario!J$65)&lt;'key variables'!$B$28,0,IF($A965&gt;='key variables'!$B$26,M965*SUMPRODUCT(Z965:AC965,'control variables'!$O$5:$R$5)/J965+H$65*'key variables'!$B$25/scenario!J$65,M965*SUMPRODUCT(Z965:AC965,'control variables'!$O$7:$R$7)/J965+H$65*'key variables'!$B$25/scenario!J$65))</f>
        <v>2.3163356256311702E-48</v>
      </c>
      <c r="S965" s="10">
        <f ca="1">IF(IF($A965&gt;='key variables'!$B$26,N965*SUMPRODUCT(Z965:AC965,'control variables'!$O$6:$R$6)/J965+I$65*'key variables'!$B$25/scenario!J$65,N965*SUMPRODUCT(Z965:AC965,'control variables'!$O$7:$R$7)/J965+I$65*'key variables'!$B$25/scenario!J$65)&lt;'key variables'!$B$28,0,IF($A965&gt;='key variables'!$B$26,N965*SUMPRODUCT(Z965:AC965,'control variables'!$O$6:$R$6)/J965+I$65*'key variables'!$B$25/scenario!J$65,N965*SUMPRODUCT(Z965:AC965,'control variables'!$O$7:$R$7)/J965+I$65*'key variables'!$B$25/scenario!J$65))</f>
        <v>1.0411813976988342E-48</v>
      </c>
      <c r="T965" s="10">
        <f t="shared" ref="T965:T1028" ca="1" si="740">SUM(P965:S965)</f>
        <v>4.800848405856739E-48</v>
      </c>
      <c r="U965" s="82">
        <f ca="1">SUMPRODUCT(P935:P964,'control variables'!AD$7:AD$36)</f>
        <v>1.4204963943913885E-48</v>
      </c>
      <c r="V965" s="82">
        <f ca="1">SUMPRODUCT(Q935:Q964,'control variables'!AE$7:AE$36)</f>
        <v>1.6396331495817547E-48</v>
      </c>
      <c r="W965" s="82">
        <f ca="1">SUMPRODUCT(R935:R964,'control variables'!AF$7:AF$36)</f>
        <v>4.911060043149977E-48</v>
      </c>
      <c r="X965" s="82">
        <f ca="1">SUMPRODUCT(S935:S964,'control variables'!AG$7:AG$36)</f>
        <v>2.2074971793072877E-48</v>
      </c>
      <c r="Y965" s="82">
        <f t="shared" ca="1" si="734"/>
        <v>1.0178686766430408E-47</v>
      </c>
      <c r="Z965" s="10">
        <f ca="1">IF($A965&gt;='key variables'!$B$26,SUMPRODUCT(P935:P964,'control variables'!V$7:V$36)*$E965,SUMPRODUCT(P935:P964,'control variables'!Z$7:Z$36)*$E965)</f>
        <v>3.4661550060206409E-48</v>
      </c>
      <c r="AA965" s="10">
        <f ca="1">IF($A965&gt;='key variables'!$B$26,SUMPRODUCT(Q935:Q964,'control variables'!W$7:W$36)*$E965,SUMPRODUCT(Q935:Q964,'control variables'!AA$7:AA$36)*$E965)</f>
        <v>4.000870872956468E-48</v>
      </c>
      <c r="AB965" s="10">
        <f ca="1">IF($A965&gt;='key variables'!$B$26,SUMPRODUCT(R935:R964,'control variables'!X$7:X$36)*$E965,SUMPRODUCT(R935:R964,'control variables'!AB$7:AB$36)*$E965)</f>
        <v>1.1983483675596039E-47</v>
      </c>
      <c r="AC965" s="10">
        <f ca="1">IF($A965&gt;='key variables'!$B$26,SUMPRODUCT(S935:S964,'control variables'!Y$7:Y$36)*$E965,SUMPRODUCT(S935:S964,'control variables'!AC$7:AC$36)*$E965)</f>
        <v>5.3865165931031428E-48</v>
      </c>
      <c r="AD965" s="10">
        <f t="shared" ca="1" si="735"/>
        <v>2.4837026147676292E-47</v>
      </c>
      <c r="AE965" s="82">
        <f ca="1">SUMPRODUCT(P935:P964,'control variables'!AL$7:AL$36)</f>
        <v>4.7193454847271855E-48</v>
      </c>
      <c r="AF965" s="82">
        <f ca="1">SUMPRODUCT(Q935:Q964,'control variables'!AM$7:AM$36)</f>
        <v>5.433144888868433E-48</v>
      </c>
      <c r="AG965" s="82">
        <f ca="1">SUMPRODUCT(R935:R964,'control variables'!AN$7:AN$36)</f>
        <v>1.5491323970826841E-47</v>
      </c>
      <c r="AH965" s="82">
        <f ca="1">SUMPRODUCT(S935:S964,'control variables'!AO$7:AO$36)</f>
        <v>6.7075896173207849E-48</v>
      </c>
      <c r="AI965" s="82">
        <f t="shared" ca="1" si="699"/>
        <v>3.2351403961743242E-47</v>
      </c>
      <c r="AJ965" s="10">
        <f ca="1">SUMPRODUCT(P935:P964,'control variables'!AP$7:AP$36)</f>
        <v>4.5093529663049424E-51</v>
      </c>
      <c r="AK965" s="10">
        <f ca="1">SUMPRODUCT(Q935:Q964,'control variables'!AQ$7:AQ$36)</f>
        <v>1.3012501538038441E-50</v>
      </c>
      <c r="AL965" s="10">
        <f ca="1">SUMPRODUCT(R935:R964,'control variables'!AR$7:AR$36)</f>
        <v>4.6770347170296803E-49</v>
      </c>
      <c r="AM965" s="10">
        <f ca="1">SUMPRODUCT(S935:S964,'control variables'!AS$7:AS$36)</f>
        <v>3.5038399227630803E-49</v>
      </c>
      <c r="AN965" s="10">
        <f t="shared" ca="1" si="720"/>
        <v>8.3560931848361951E-49</v>
      </c>
      <c r="AO965" s="82">
        <f ca="1">SUMPRODUCT(P935:P964,'control variables'!AX$7:AX$36)</f>
        <v>6.1320318756004999E-51</v>
      </c>
      <c r="AP965" s="82">
        <f ca="1">SUMPRODUCT(Q935:Q964,'control variables'!AY$7:AY$36)</f>
        <v>1.4156013034914206E-50</v>
      </c>
      <c r="AQ965" s="82">
        <f ca="1">SUMPRODUCT(R935:R964,'control variables'!AZ$7:AZ$36)</f>
        <v>1.2720106934373304E-49</v>
      </c>
      <c r="AR965" s="82">
        <f ca="1">SUMPRODUCT(S935:S964,'control variables'!BA$7:BA$36)</f>
        <v>9.5293751693119709E-50</v>
      </c>
      <c r="AS965" s="82">
        <f t="shared" ca="1" si="721"/>
        <v>2.4278286594736747E-49</v>
      </c>
      <c r="AT965" s="10">
        <f ca="1">SUMPRODUCT(P935:P964,'control variables'!AT$7:AT$36)</f>
        <v>-5.4117574199338262E-51</v>
      </c>
      <c r="AU965" s="10">
        <f ca="1">SUMPRODUCT(Q935:Q964,'control variables'!AU$7:AU$36)</f>
        <v>5.8705662518210338E-51</v>
      </c>
      <c r="AV965" s="10">
        <f ca="1">SUMPRODUCT(R935:R964,'control variables'!AV$7:AV$36)</f>
        <v>2.5279128726160323E-48</v>
      </c>
      <c r="AW965" s="10">
        <f ca="1">SUMPRODUCT(S935:S964,'control variables'!AW$7:AW$36)</f>
        <v>1.8938072048274149E-48</v>
      </c>
      <c r="AX965" s="10">
        <f t="shared" ca="1" si="700"/>
        <v>4.4221788862753343E-48</v>
      </c>
      <c r="AY965" s="82">
        <f ca="1">SUMPRODUCT(P935:P964,'control variables'!BB$7:BB$36)</f>
        <v>1.9614721964129538E-50</v>
      </c>
      <c r="AZ965" s="82">
        <f ca="1">SUMPRODUCT(Q935:Q964,'control variables'!BC$7:BC$36)</f>
        <v>5.0017506030150269E-50</v>
      </c>
      <c r="BA965" s="82">
        <f ca="1">SUMPRODUCT(R935:R964,'control variables'!BD$7:BD$36)</f>
        <v>3.501379165958898E-49</v>
      </c>
      <c r="BB965" s="82">
        <f ca="1">SUMPRODUCT(S935:S964,'control variables'!BE$7:BE$36)</f>
        <v>4.9757097412251025E-50</v>
      </c>
      <c r="BC965" s="82">
        <f t="shared" ca="1" si="722"/>
        <v>4.6952724200242067E-49</v>
      </c>
      <c r="BD965" s="10">
        <f ca="1">SUMPRODUCT(P935:P964,'control variables'!BF$7:BF$36)</f>
        <v>4.1032289872657625E-51</v>
      </c>
      <c r="BE965" s="10">
        <f ca="1">SUMPRODUCT(Q935:Q964,'control variables'!BG$7:BG$36)</f>
        <v>4.7362248115583838E-51</v>
      </c>
      <c r="BF965" s="10">
        <f ca="1">SUMPRODUCT(R935:R964,'control variables'!BH$7:BH$36)</f>
        <v>1.4186029620926573E-49</v>
      </c>
      <c r="BG965" s="10">
        <f ca="1">SUMPRODUCT(S935:S964,'control variables'!BI$7:BI$36)</f>
        <v>3.188275046386834E-49</v>
      </c>
      <c r="BH965" s="10">
        <f t="shared" ca="1" si="723"/>
        <v>4.695272546467733E-49</v>
      </c>
      <c r="BI965" s="82">
        <f t="shared" ca="1" si="701"/>
        <v>4.7335484492713815E-48</v>
      </c>
      <c r="BJ965" s="82">
        <f t="shared" ca="1" si="702"/>
        <v>5.489032961150405E-48</v>
      </c>
      <c r="BK965" s="82">
        <f t="shared" ca="1" si="703"/>
        <v>1.8369374760038763E-47</v>
      </c>
      <c r="BL965" s="82">
        <f t="shared" ca="1" si="704"/>
        <v>8.6511539195604507E-48</v>
      </c>
      <c r="BM965" s="82">
        <f t="shared" ca="1" si="694"/>
        <v>3.7243110090020998E-47</v>
      </c>
      <c r="BN965" s="10">
        <f ca="1">BN964+BI965-INDIRECT(ADDRESS(MAX($D965-'key variables'!$B$9*30,34),scenario!BI$4),TRUE)</f>
        <v>9439390.0751690175</v>
      </c>
      <c r="BO965" s="10">
        <f ca="1">BO964+BJ965-INDIRECT(ADDRESS(MAX($D965-'key variables'!$B$9*30,34),scenario!BJ$4),TRUE)</f>
        <v>10895583.360992203</v>
      </c>
      <c r="BP965" s="10">
        <f ca="1">BP964+BK965-INDIRECT(ADDRESS(MAX($D965-'key variables'!$B$9*30,34),scenario!BK$4),TRUE)</f>
        <v>32531162.537994072</v>
      </c>
      <c r="BQ965" s="10">
        <f ca="1">BQ964+BL965-INDIRECT(ADDRESS(MAX($D965-'key variables'!$B$9*30,34),scenario!BL$4),TRUE)</f>
        <v>14415841.516535141</v>
      </c>
      <c r="BR965" s="10">
        <f t="shared" ca="1" si="724"/>
        <v>67281977.490690395</v>
      </c>
      <c r="BS965" s="82">
        <f t="shared" ca="1" si="705"/>
        <v>-2.3433848477536824E-9</v>
      </c>
      <c r="BT965" s="82">
        <f t="shared" ca="1" si="706"/>
        <v>-3.4288309057018498E-10</v>
      </c>
      <c r="BU965" s="82">
        <f t="shared" ca="1" si="707"/>
        <v>-4.2578247660364599E-9</v>
      </c>
      <c r="BV965" s="82">
        <f t="shared" ca="1" si="708"/>
        <v>-2.9943922343414556E-9</v>
      </c>
      <c r="BW965" s="82">
        <f t="shared" ca="1" si="725"/>
        <v>-9.9384849387017825E-9</v>
      </c>
      <c r="BX965" s="10">
        <f t="shared" ca="1" si="709"/>
        <v>-1.8625994260191893E-12</v>
      </c>
      <c r="BY965" s="10">
        <f t="shared" ca="1" si="710"/>
        <v>2.8902850229962428E-12</v>
      </c>
      <c r="BZ965" s="10">
        <f t="shared" ca="1" si="711"/>
        <v>-3.5034723983035463E-11</v>
      </c>
      <c r="CA965" s="10">
        <f t="shared" ca="1" si="712"/>
        <v>-2.0257049910634696E-11</v>
      </c>
      <c r="CB965" s="10">
        <v>0</v>
      </c>
      <c r="CC965" s="82">
        <f t="shared" ca="1" si="713"/>
        <v>3.9725652202851362E-13</v>
      </c>
      <c r="CD965" s="82">
        <f t="shared" ca="1" si="714"/>
        <v>3.4270724516460853E-13</v>
      </c>
      <c r="CE965" s="82">
        <f t="shared" ca="1" si="715"/>
        <v>1.8915613015532971E-10</v>
      </c>
      <c r="CF965" s="82">
        <f t="shared" ca="1" si="716"/>
        <v>3.7028113764059381E-11</v>
      </c>
      <c r="CG965" s="82">
        <f t="shared" ca="1" si="726"/>
        <v>2.269242076865822E-10</v>
      </c>
      <c r="CH965" s="13" t="str">
        <f t="shared" ca="1" si="727"/>
        <v/>
      </c>
      <c r="CI965" s="81">
        <f t="shared" ca="1" si="736"/>
        <v>0.1131775965863165</v>
      </c>
      <c r="CJ965" s="81">
        <f t="shared" ca="1" si="737"/>
        <v>0.13063724757458739</v>
      </c>
      <c r="CK965" s="81">
        <f t="shared" ca="1" si="738"/>
        <v>0.39004625943939081</v>
      </c>
      <c r="CL965" s="81">
        <f t="shared" ca="1" si="739"/>
        <v>0.17284488538116416</v>
      </c>
      <c r="CM965" s="89">
        <f t="shared" ca="1" si="728"/>
        <v>0.80670598898145884</v>
      </c>
    </row>
    <row r="966" spans="1:91" x14ac:dyDescent="0.3">
      <c r="A966">
        <v>901</v>
      </c>
      <c r="B966" s="3">
        <f t="shared" ref="B966:B1029" si="741">(A966+68)/360</f>
        <v>2.6916666666666669</v>
      </c>
      <c r="C966" s="3">
        <f t="shared" si="729"/>
        <v>30.033333333333335</v>
      </c>
      <c r="D966" s="4">
        <f t="shared" ca="1" si="717"/>
        <v>966</v>
      </c>
      <c r="E966" s="58">
        <f>(0.5*(COS(B966*2*PI())+1)*('key variables'!$B$4-'key variables'!$B$6)+'key variables'!$B$6)/'key variables'!$B$4</f>
        <v>1</v>
      </c>
      <c r="F966" s="10">
        <f t="shared" ca="1" si="730"/>
        <v>11689222.907461114</v>
      </c>
      <c r="G966" s="10">
        <f t="shared" ca="1" si="731"/>
        <v>13492492.798713122</v>
      </c>
      <c r="H966" s="10">
        <f t="shared" ca="1" si="732"/>
        <v>40309474.521088287</v>
      </c>
      <c r="I966" s="10">
        <f t="shared" ca="1" si="733"/>
        <v>17912154.249750931</v>
      </c>
      <c r="J966" s="10">
        <f t="shared" ca="1" si="718"/>
        <v>83403344.477013454</v>
      </c>
      <c r="K966" s="82">
        <f t="shared" ca="1" si="695"/>
        <v>2249832.832292099</v>
      </c>
      <c r="L966" s="82">
        <f t="shared" ca="1" si="696"/>
        <v>2596909.4377209195</v>
      </c>
      <c r="M966" s="82">
        <f t="shared" ca="1" si="697"/>
        <v>7778311.98309422</v>
      </c>
      <c r="N966" s="82">
        <f t="shared" ca="1" si="698"/>
        <v>3496312.733215793</v>
      </c>
      <c r="O966" s="82">
        <f t="shared" ca="1" si="719"/>
        <v>16121366.986323033</v>
      </c>
      <c r="P966" s="10">
        <f ca="1">IF(IF($A966&gt;='key variables'!$B$26,K966*SUMPRODUCT(Z966:AC966,'control variables'!$O$3:$R$3)/J966+F$65*'key variables'!$B$25/scenario!J$65,K966*SUMPRODUCT(Z966:AC966,'control variables'!$O$7:$R$7)/J966+F$65*'key variables'!$B$25/scenario!J$65)&lt;'key variables'!$B$28,0,IF($A966&gt;='key variables'!$B$26,K966*SUMPRODUCT(Z966:AC966,'control variables'!$O$3:$R$3)/J966+F$65*'key variables'!$B$25/scenario!J$65,K966*SUMPRODUCT(Z966:AC966,'control variables'!$O$7:$R$7)/J966+F$65*'key variables'!$B$25/scenario!J$65))</f>
        <v>5.76489799367489E-49</v>
      </c>
      <c r="Q966" s="10">
        <f ca="1">IF(IF($A966&gt;='key variables'!$B$26,L966*SUMPRODUCT(Z966:AC966,'control variables'!$O$4:$R$4)/J966+G$65*'key variables'!$B$25/scenario!J$65,L966*SUMPRODUCT(Z966:AC966,'control variables'!$O$7:$R$7)/J966+G$65*'key variables'!$B$25/scenario!J$65)&lt;'key variables'!$B$28,0,IF($A966&gt;='key variables'!$B$26,L966*SUMPRODUCT(Z966:AC966,'control variables'!$O$4:$R$4)/J966+G$65*'key variables'!$B$25/scenario!J$65,L966*SUMPRODUCT(Z966:AC966,'control variables'!$O$7:$R$7)/J966+G$65*'key variables'!$B$25/scenario!J$65))</f>
        <v>6.6542357247140659E-49</v>
      </c>
      <c r="R966" s="10">
        <f ca="1">IF(IF($A966&gt;='key variables'!$B$26,M966*SUMPRODUCT(Z966:AC966,'control variables'!$O$5:$R$5)/J966+H$65*'key variables'!$B$25/scenario!J$65,M966*SUMPRODUCT(Z966:AC966,'control variables'!$O$7:$R$7)/J966+H$65*'key variables'!$B$25/scenario!J$65)&lt;'key variables'!$B$28,0,IF($A966&gt;='key variables'!$B$26,M966*SUMPRODUCT(Z966:AC966,'control variables'!$O$5:$R$5)/J966+H$65*'key variables'!$B$25/scenario!J$65,M966*SUMPRODUCT(Z966:AC966,'control variables'!$O$7:$R$7)/J966+H$65*'key variables'!$B$25/scenario!J$65))</f>
        <v>1.9930891976464598E-48</v>
      </c>
      <c r="S966" s="10">
        <f ca="1">IF(IF($A966&gt;='key variables'!$B$26,N966*SUMPRODUCT(Z966:AC966,'control variables'!$O$6:$R$6)/J966+I$65*'key variables'!$B$25/scenario!J$65,N966*SUMPRODUCT(Z966:AC966,'control variables'!$O$7:$R$7)/J966+I$65*'key variables'!$B$25/scenario!J$65)&lt;'key variables'!$B$28,0,IF($A966&gt;='key variables'!$B$26,N966*SUMPRODUCT(Z966:AC966,'control variables'!$O$6:$R$6)/J966+I$65*'key variables'!$B$25/scenario!J$65,N966*SUMPRODUCT(Z966:AC966,'control variables'!$O$7:$R$7)/J966+I$65*'key variables'!$B$25/scenario!J$65))</f>
        <v>8.9588372841199718E-49</v>
      </c>
      <c r="T966" s="10">
        <f t="shared" ca="1" si="740"/>
        <v>4.1308862978973527E-48</v>
      </c>
      <c r="U966" s="82">
        <f ca="1">SUMPRODUCT(P936:P965,'control variables'!AD$7:AD$36)</f>
        <v>1.2222650239581599E-48</v>
      </c>
      <c r="V966" s="82">
        <f ca="1">SUMPRODUCT(Q936:Q965,'control variables'!AE$7:AE$36)</f>
        <v>1.4108210754838127E-48</v>
      </c>
      <c r="W966" s="82">
        <f ca="1">SUMPRODUCT(R936:R965,'control variables'!AF$7:AF$36)</f>
        <v>4.2257178159698806E-48</v>
      </c>
      <c r="X966" s="82">
        <f ca="1">SUMPRODUCT(S936:S965,'control variables'!AG$7:AG$36)</f>
        <v>1.8994392406815034E-48</v>
      </c>
      <c r="Y966" s="82">
        <f t="shared" ca="1" si="734"/>
        <v>8.7582431560933559E-48</v>
      </c>
      <c r="Z966" s="10">
        <f ca="1">IF($A966&gt;='key variables'!$B$26,SUMPRODUCT(P936:P965,'control variables'!V$7:V$36)*$E966,SUMPRODUCT(P936:P965,'control variables'!Z$7:Z$36)*$E966)</f>
        <v>2.9824503942452235E-48</v>
      </c>
      <c r="AA966" s="10">
        <f ca="1">IF($A966&gt;='key variables'!$B$26,SUMPRODUCT(Q936:Q965,'control variables'!W$7:W$36)*$E966,SUMPRODUCT(Q936:Q965,'control variables'!AA$7:AA$36)*$E966)</f>
        <v>3.4425462484069276E-48</v>
      </c>
      <c r="AB966" s="10">
        <f ca="1">IF($A966&gt;='key variables'!$B$26,SUMPRODUCT(R936:R965,'control variables'!X$7:X$36)*$E966,SUMPRODUCT(R936:R965,'control variables'!AB$7:AB$36)*$E966)</f>
        <v>1.0311179260775324E-47</v>
      </c>
      <c r="AC966" s="10">
        <f ca="1">IF($A966&gt;='key variables'!$B$26,SUMPRODUCT(S936:S965,'control variables'!Y$7:Y$36)*$E966,SUMPRODUCT(S936:S965,'control variables'!AC$7:AC$36)*$E966)</f>
        <v>4.6348240366643424E-48</v>
      </c>
      <c r="AD966" s="10">
        <f t="shared" ca="1" si="735"/>
        <v>2.1370999940091818E-47</v>
      </c>
      <c r="AE966" s="82">
        <f ca="1">SUMPRODUCT(P936:P965,'control variables'!AL$7:AL$36)</f>
        <v>4.0607571724448693E-48</v>
      </c>
      <c r="AF966" s="82">
        <f ca="1">SUMPRODUCT(Q936:Q965,'control variables'!AM$7:AM$36)</f>
        <v>4.674945317693787E-48</v>
      </c>
      <c r="AG966" s="82">
        <f ca="1">SUMPRODUCT(R936:R965,'control variables'!AN$7:AN$36)</f>
        <v>1.3329497729882495E-47</v>
      </c>
      <c r="AH966" s="82">
        <f ca="1">SUMPRODUCT(S936:S965,'control variables'!AO$7:AO$36)</f>
        <v>5.7715402986494156E-48</v>
      </c>
      <c r="AI966" s="82">
        <f t="shared" ca="1" si="699"/>
        <v>2.7836740518670565E-47</v>
      </c>
      <c r="AJ966" s="10">
        <f ca="1">SUMPRODUCT(P936:P965,'control variables'!AP$7:AP$36)</f>
        <v>3.8800692723743001E-51</v>
      </c>
      <c r="AK966" s="10">
        <f ca="1">SUMPRODUCT(Q936:Q965,'control variables'!AQ$7:AQ$36)</f>
        <v>1.119659688468307E-50</v>
      </c>
      <c r="AL966" s="10">
        <f ca="1">SUMPRODUCT(R936:R965,'control variables'!AR$7:AR$36)</f>
        <v>4.0243509051022233E-49</v>
      </c>
      <c r="AM966" s="10">
        <f ca="1">SUMPRODUCT(S936:S965,'control variables'!AS$7:AS$36)</f>
        <v>3.0148763517111657E-49</v>
      </c>
      <c r="AN966" s="10">
        <f t="shared" ca="1" si="720"/>
        <v>7.189993918383962E-49</v>
      </c>
      <c r="AO966" s="82">
        <f ca="1">SUMPRODUCT(P936:P965,'control variables'!AX$7:AX$36)</f>
        <v>5.2763020849160719E-51</v>
      </c>
      <c r="AP966" s="82">
        <f ca="1">SUMPRODUCT(Q936:Q965,'control variables'!AY$7:AY$36)</f>
        <v>1.2180530467790906E-50</v>
      </c>
      <c r="AQ966" s="82">
        <f ca="1">SUMPRODUCT(R936:R965,'control variables'!AZ$7:AZ$36)</f>
        <v>1.094500617409409E-49</v>
      </c>
      <c r="AR966" s="82">
        <f ca="1">SUMPRODUCT(S936:S965,'control variables'!BA$7:BA$36)</f>
        <v>8.1995434945230711E-50</v>
      </c>
      <c r="AS966" s="82">
        <f t="shared" ca="1" si="721"/>
        <v>2.0890232923887859E-49</v>
      </c>
      <c r="AT966" s="10">
        <f ca="1">SUMPRODUCT(P936:P965,'control variables'!AT$7:AT$36)</f>
        <v>-4.6565424865898327E-51</v>
      </c>
      <c r="AU966" s="10">
        <f ca="1">SUMPRODUCT(Q936:Q965,'control variables'!AU$7:AU$36)</f>
        <v>5.0513241911495993E-51</v>
      </c>
      <c r="AV966" s="10">
        <f ca="1">SUMPRODUCT(R936:R965,'control variables'!AV$7:AV$36)</f>
        <v>2.1751406761831257E-48</v>
      </c>
      <c r="AW966" s="10">
        <f ca="1">SUMPRODUCT(S936:S965,'control variables'!AW$7:AW$36)</f>
        <v>1.6295249447445898E-48</v>
      </c>
      <c r="AX966" s="10">
        <f t="shared" ca="1" si="700"/>
        <v>3.8050604026322752E-48</v>
      </c>
      <c r="AY966" s="82">
        <f ca="1">SUMPRODUCT(P936:P965,'control variables'!BB$7:BB$36)</f>
        <v>1.6877472344230246E-50</v>
      </c>
      <c r="AZ966" s="82">
        <f ca="1">SUMPRODUCT(Q936:Q965,'control variables'!BC$7:BC$36)</f>
        <v>4.3037524380667056E-50</v>
      </c>
      <c r="BA966" s="82">
        <f ca="1">SUMPRODUCT(R936:R965,'control variables'!BD$7:BD$36)</f>
        <v>3.0127589954221283E-49</v>
      </c>
      <c r="BB966" s="82">
        <f ca="1">SUMPRODUCT(S936:S965,'control variables'!BE$7:BE$36)</f>
        <v>4.2813455986792751E-50</v>
      </c>
      <c r="BC966" s="82">
        <f t="shared" ca="1" si="722"/>
        <v>4.0400435225390293E-49</v>
      </c>
      <c r="BD966" s="10">
        <f ca="1">SUMPRODUCT(P936:P965,'control variables'!BF$7:BF$36)</f>
        <v>3.5306202087017482E-51</v>
      </c>
      <c r="BE966" s="10">
        <f ca="1">SUMPRODUCT(Q936:Q965,'control variables'!BG$7:BG$36)</f>
        <v>4.0752809761624927E-51</v>
      </c>
      <c r="BF966" s="10">
        <f ca="1">SUMPRODUCT(R936:R965,'control variables'!BH$7:BH$36)</f>
        <v>1.2206358216010761E-49</v>
      </c>
      <c r="BG966" s="10">
        <f ca="1">SUMPRODUCT(S936:S965,'control variables'!BI$7:BI$36)</f>
        <v>2.7433487978875454E-49</v>
      </c>
      <c r="BH966" s="10">
        <f t="shared" ca="1" si="723"/>
        <v>4.0400436313372641E-49</v>
      </c>
      <c r="BI966" s="82">
        <f t="shared" ca="1" si="701"/>
        <v>4.0729781023025097E-48</v>
      </c>
      <c r="BJ966" s="82">
        <f t="shared" ca="1" si="702"/>
        <v>4.7230341662656039E-48</v>
      </c>
      <c r="BK966" s="82">
        <f t="shared" ca="1" si="703"/>
        <v>1.5805914305607834E-47</v>
      </c>
      <c r="BL966" s="82">
        <f t="shared" ca="1" si="704"/>
        <v>7.4438786993807974E-48</v>
      </c>
      <c r="BM966" s="82">
        <f t="shared" ca="1" si="694"/>
        <v>3.2045805273556744E-47</v>
      </c>
      <c r="BN966" s="10">
        <f ca="1">BN965+BI966-INDIRECT(ADDRESS(MAX($D966-'key variables'!$B$9*30,34),scenario!BI$4),TRUE)</f>
        <v>9439390.0751690175</v>
      </c>
      <c r="BO966" s="10">
        <f ca="1">BO965+BJ966-INDIRECT(ADDRESS(MAX($D966-'key variables'!$B$9*30,34),scenario!BJ$4),TRUE)</f>
        <v>10895583.360992203</v>
      </c>
      <c r="BP966" s="10">
        <f ca="1">BP965+BK966-INDIRECT(ADDRESS(MAX($D966-'key variables'!$B$9*30,34),scenario!BK$4),TRUE)</f>
        <v>32531162.537994072</v>
      </c>
      <c r="BQ966" s="10">
        <f ca="1">BQ965+BL966-INDIRECT(ADDRESS(MAX($D966-'key variables'!$B$9*30,34),scenario!BL$4),TRUE)</f>
        <v>14415841.516535141</v>
      </c>
      <c r="BR966" s="10">
        <f t="shared" ca="1" si="724"/>
        <v>67281977.490690395</v>
      </c>
      <c r="BS966" s="82">
        <f t="shared" ca="1" si="705"/>
        <v>-2.3433848477536824E-9</v>
      </c>
      <c r="BT966" s="82">
        <f t="shared" ca="1" si="706"/>
        <v>-3.4288309057018498E-10</v>
      </c>
      <c r="BU966" s="82">
        <f t="shared" ca="1" si="707"/>
        <v>-4.2578247660364599E-9</v>
      </c>
      <c r="BV966" s="82">
        <f t="shared" ca="1" si="708"/>
        <v>-2.9943922343414556E-9</v>
      </c>
      <c r="BW966" s="82">
        <f t="shared" ca="1" si="725"/>
        <v>-9.9384849387017825E-9</v>
      </c>
      <c r="BX966" s="10">
        <f t="shared" ca="1" si="709"/>
        <v>-1.8625994260191893E-12</v>
      </c>
      <c r="BY966" s="10">
        <f t="shared" ca="1" si="710"/>
        <v>2.8902850229962428E-12</v>
      </c>
      <c r="BZ966" s="10">
        <f t="shared" ca="1" si="711"/>
        <v>-3.5034723983035463E-11</v>
      </c>
      <c r="CA966" s="10">
        <f t="shared" ca="1" si="712"/>
        <v>-2.0257049910634696E-11</v>
      </c>
      <c r="CB966" s="10">
        <v>0</v>
      </c>
      <c r="CC966" s="82">
        <f t="shared" ca="1" si="713"/>
        <v>3.9725652202851362E-13</v>
      </c>
      <c r="CD966" s="82">
        <f t="shared" ca="1" si="714"/>
        <v>3.4270724516460853E-13</v>
      </c>
      <c r="CE966" s="82">
        <f t="shared" ca="1" si="715"/>
        <v>1.8915613015532971E-10</v>
      </c>
      <c r="CF966" s="82">
        <f t="shared" ca="1" si="716"/>
        <v>3.7028113764059381E-11</v>
      </c>
      <c r="CG966" s="82">
        <f t="shared" ca="1" si="726"/>
        <v>2.269242076865822E-10</v>
      </c>
      <c r="CH966" s="13" t="str">
        <f t="shared" ca="1" si="727"/>
        <v/>
      </c>
      <c r="CI966" s="81">
        <f t="shared" ca="1" si="736"/>
        <v>0.1131775965863165</v>
      </c>
      <c r="CJ966" s="81">
        <f t="shared" ca="1" si="737"/>
        <v>0.13063724757458739</v>
      </c>
      <c r="CK966" s="81">
        <f t="shared" ca="1" si="738"/>
        <v>0.39004625943939081</v>
      </c>
      <c r="CL966" s="81">
        <f t="shared" ca="1" si="739"/>
        <v>0.17284488538116416</v>
      </c>
      <c r="CM966" s="89">
        <f t="shared" ca="1" si="728"/>
        <v>0.80670598898145884</v>
      </c>
    </row>
    <row r="967" spans="1:91" x14ac:dyDescent="0.3">
      <c r="A967">
        <v>902</v>
      </c>
      <c r="B967" s="3">
        <f t="shared" si="741"/>
        <v>2.6944444444444446</v>
      </c>
      <c r="C967" s="3">
        <f t="shared" si="729"/>
        <v>30.066666666666666</v>
      </c>
      <c r="D967" s="4">
        <f t="shared" ca="1" si="717"/>
        <v>967</v>
      </c>
      <c r="E967" s="58">
        <f>(0.5*(COS(B967*2*PI())+1)*('key variables'!$B$4-'key variables'!$B$6)+'key variables'!$B$6)/'key variables'!$B$4</f>
        <v>1</v>
      </c>
      <c r="F967" s="10">
        <f t="shared" ca="1" si="730"/>
        <v>11689222.907461114</v>
      </c>
      <c r="G967" s="10">
        <f t="shared" ca="1" si="731"/>
        <v>13492492.798713122</v>
      </c>
      <c r="H967" s="10">
        <f t="shared" ca="1" si="732"/>
        <v>40309474.521088287</v>
      </c>
      <c r="I967" s="10">
        <f t="shared" ca="1" si="733"/>
        <v>17912154.249750931</v>
      </c>
      <c r="J967" s="10">
        <f t="shared" ca="1" si="718"/>
        <v>83403344.477013454</v>
      </c>
      <c r="K967" s="82">
        <f t="shared" ca="1" si="695"/>
        <v>2249832.832292099</v>
      </c>
      <c r="L967" s="82">
        <f t="shared" ca="1" si="696"/>
        <v>2596909.4377209195</v>
      </c>
      <c r="M967" s="82">
        <f t="shared" ca="1" si="697"/>
        <v>7778311.98309422</v>
      </c>
      <c r="N967" s="82">
        <f t="shared" ca="1" si="698"/>
        <v>3496312.733215793</v>
      </c>
      <c r="O967" s="82">
        <f t="shared" ca="1" si="719"/>
        <v>16121366.986323033</v>
      </c>
      <c r="P967" s="10">
        <f ca="1">IF(IF($A967&gt;='key variables'!$B$26,K967*SUMPRODUCT(Z967:AC967,'control variables'!$O$3:$R$3)/J967+F$65*'key variables'!$B$25/scenario!J$65,K967*SUMPRODUCT(Z967:AC967,'control variables'!$O$7:$R$7)/J967+F$65*'key variables'!$B$25/scenario!J$65)&lt;'key variables'!$B$28,0,IF($A967&gt;='key variables'!$B$26,K967*SUMPRODUCT(Z967:AC967,'control variables'!$O$3:$R$3)/J967+F$65*'key variables'!$B$25/scenario!J$65,K967*SUMPRODUCT(Z967:AC967,'control variables'!$O$7:$R$7)/J967+F$65*'key variables'!$B$25/scenario!J$65))</f>
        <v>4.9604020201503885E-49</v>
      </c>
      <c r="Q967" s="10">
        <f ca="1">IF(IF($A967&gt;='key variables'!$B$26,L967*SUMPRODUCT(Z967:AC967,'control variables'!$O$4:$R$4)/J967+G$65*'key variables'!$B$25/scenario!J$65,L967*SUMPRODUCT(Z967:AC967,'control variables'!$O$7:$R$7)/J967+G$65*'key variables'!$B$25/scenario!J$65)&lt;'key variables'!$B$28,0,IF($A967&gt;='key variables'!$B$26,L967*SUMPRODUCT(Z967:AC967,'control variables'!$O$4:$R$4)/J967+G$65*'key variables'!$B$25/scenario!J$65,L967*SUMPRODUCT(Z967:AC967,'control variables'!$O$7:$R$7)/J967+G$65*'key variables'!$B$25/scenario!J$65))</f>
        <v>5.7256319830192644E-49</v>
      </c>
      <c r="R967" s="10">
        <f ca="1">IF(IF($A967&gt;='key variables'!$B$26,M967*SUMPRODUCT(Z967:AC967,'control variables'!$O$5:$R$5)/J967+H$65*'key variables'!$B$25/scenario!J$65,M967*SUMPRODUCT(Z967:AC967,'control variables'!$O$7:$R$7)/J967+H$65*'key variables'!$B$25/scenario!J$65)&lt;'key variables'!$B$28,0,IF($A967&gt;='key variables'!$B$26,M967*SUMPRODUCT(Z967:AC967,'control variables'!$O$5:$R$5)/J967+H$65*'key variables'!$B$25/scenario!J$65,M967*SUMPRODUCT(Z967:AC967,'control variables'!$O$7:$R$7)/J967+H$65*'key variables'!$B$25/scenario!J$65))</f>
        <v>1.714952058682162E-48</v>
      </c>
      <c r="S967" s="10">
        <f ca="1">IF(IF($A967&gt;='key variables'!$B$26,N967*SUMPRODUCT(Z967:AC967,'control variables'!$O$6:$R$6)/J967+I$65*'key variables'!$B$25/scenario!J$65,N967*SUMPRODUCT(Z967:AC967,'control variables'!$O$7:$R$7)/J967+I$65*'key variables'!$B$25/scenario!J$65)&lt;'key variables'!$B$28,0,IF($A967&gt;='key variables'!$B$26,N967*SUMPRODUCT(Z967:AC967,'control variables'!$O$6:$R$6)/J967+I$65*'key variables'!$B$25/scenario!J$65,N967*SUMPRODUCT(Z967:AC967,'control variables'!$O$7:$R$7)/J967+I$65*'key variables'!$B$25/scenario!J$65))</f>
        <v>7.7086246124571919E-49</v>
      </c>
      <c r="T967" s="10">
        <f t="shared" ca="1" si="740"/>
        <v>3.5544179202448465E-48</v>
      </c>
      <c r="U967" s="82">
        <f ca="1">SUMPRODUCT(P937:P966,'control variables'!AD$7:AD$36)</f>
        <v>1.0516969945787973E-48</v>
      </c>
      <c r="V967" s="82">
        <f ca="1">SUMPRODUCT(Q937:Q966,'control variables'!AE$7:AE$36)</f>
        <v>1.2139399032869188E-48</v>
      </c>
      <c r="W967" s="82">
        <f ca="1">SUMPRODUCT(R937:R966,'control variables'!AF$7:AF$36)</f>
        <v>3.6360156266287258E-48</v>
      </c>
      <c r="X967" s="82">
        <f ca="1">SUMPRODUCT(S937:S966,'control variables'!AG$7:AG$36)</f>
        <v>1.6343710256394873E-48</v>
      </c>
      <c r="Y967" s="82">
        <f t="shared" ca="1" si="734"/>
        <v>7.5360235501339287E-48</v>
      </c>
      <c r="Z967" s="10">
        <f ca="1">IF($A967&gt;='key variables'!$B$26,SUMPRODUCT(P937:P966,'control variables'!V$7:V$36)*$E967,SUMPRODUCT(P937:P966,'control variables'!Z$7:Z$36)*$E967)</f>
        <v>2.5662471351347631E-48</v>
      </c>
      <c r="AA967" s="10">
        <f ca="1">IF($A967&gt;='key variables'!$B$26,SUMPRODUCT(Q937:Q966,'control variables'!W$7:W$36)*$E967,SUMPRODUCT(Q937:Q966,'control variables'!AA$7:AA$36)*$E967)</f>
        <v>2.9621362570152505E-48</v>
      </c>
      <c r="AB967" s="10">
        <f ca="1">IF($A967&gt;='key variables'!$B$26,SUMPRODUCT(R937:R966,'control variables'!X$7:X$36)*$E967,SUMPRODUCT(R937:R966,'control variables'!AB$7:AB$36)*$E967)</f>
        <v>8.8722462203842386E-48</v>
      </c>
      <c r="AC967" s="10">
        <f ca="1">IF($A967&gt;='key variables'!$B$26,SUMPRODUCT(S937:S966,'control variables'!Y$7:Y$36)*$E967,SUMPRODUCT(S937:S966,'control variables'!AC$7:AC$36)*$E967)</f>
        <v>3.9880307578271328E-48</v>
      </c>
      <c r="AD967" s="10">
        <f t="shared" ca="1" si="735"/>
        <v>1.8388660370361383E-47</v>
      </c>
      <c r="AE967" s="82">
        <f ca="1">SUMPRODUCT(P937:P966,'control variables'!AL$7:AL$36)</f>
        <v>3.4940753684863334E-48</v>
      </c>
      <c r="AF967" s="82">
        <f ca="1">SUMPRODUCT(Q937:Q966,'control variables'!AM$7:AM$36)</f>
        <v>4.0225530830595723E-48</v>
      </c>
      <c r="AG967" s="82">
        <f ca="1">SUMPRODUCT(R937:R966,'control variables'!AN$7:AN$36)</f>
        <v>1.1469356012794E-47</v>
      </c>
      <c r="AH967" s="82">
        <f ca="1">SUMPRODUCT(S937:S966,'control variables'!AO$7:AO$36)</f>
        <v>4.9661173863286385E-48</v>
      </c>
      <c r="AI967" s="82">
        <f t="shared" ca="1" si="699"/>
        <v>2.3952101850668545E-47</v>
      </c>
      <c r="AJ967" s="10">
        <f ca="1">SUMPRODUCT(P937:P966,'control variables'!AP$7:AP$36)</f>
        <v>3.338602604612598E-51</v>
      </c>
      <c r="AK967" s="10">
        <f ca="1">SUMPRODUCT(Q937:Q966,'control variables'!AQ$7:AQ$36)</f>
        <v>9.6341031301036397E-51</v>
      </c>
      <c r="AL967" s="10">
        <f ca="1">SUMPRODUCT(R937:R966,'control variables'!AR$7:AR$36)</f>
        <v>3.4627496239075495E-49</v>
      </c>
      <c r="AM967" s="10">
        <f ca="1">SUMPRODUCT(S937:S966,'control variables'!AS$7:AS$36)</f>
        <v>2.594148025158463E-49</v>
      </c>
      <c r="AN967" s="10">
        <f t="shared" ca="1" si="720"/>
        <v>6.1866247064131748E-49</v>
      </c>
      <c r="AO967" s="82">
        <f ca="1">SUMPRODUCT(P937:P966,'control variables'!AX$7:AX$36)</f>
        <v>4.5399900483334374E-51</v>
      </c>
      <c r="AP967" s="82">
        <f ca="1">SUMPRODUCT(Q937:Q966,'control variables'!AY$7:AY$36)</f>
        <v>1.0480728020725632E-50</v>
      </c>
      <c r="AQ967" s="82">
        <f ca="1">SUMPRODUCT(R937:R966,'control variables'!AZ$7:AZ$36)</f>
        <v>9.4176220977547765E-50</v>
      </c>
      <c r="AR967" s="82">
        <f ca="1">SUMPRODUCT(S937:S966,'control variables'!BA$7:BA$36)</f>
        <v>7.055290858427803E-50</v>
      </c>
      <c r="AS967" s="82">
        <f t="shared" ca="1" si="721"/>
        <v>1.7974984763088487E-49</v>
      </c>
      <c r="AT967" s="10">
        <f ca="1">SUMPRODUCT(P937:P966,'control variables'!AT$7:AT$36)</f>
        <v>-4.0067183812687164E-51</v>
      </c>
      <c r="AU967" s="10">
        <f ca="1">SUMPRODUCT(Q937:Q966,'control variables'!AU$7:AU$36)</f>
        <v>4.3464079936374439E-51</v>
      </c>
      <c r="AV967" s="10">
        <f ca="1">SUMPRODUCT(R937:R966,'control variables'!AV$7:AV$36)</f>
        <v>1.8715981125924733E-48</v>
      </c>
      <c r="AW967" s="10">
        <f ca="1">SUMPRODUCT(S937:S966,'control variables'!AW$7:AW$36)</f>
        <v>1.4021234784492459E-48</v>
      </c>
      <c r="AX967" s="10">
        <f t="shared" ca="1" si="700"/>
        <v>3.274061280654088E-48</v>
      </c>
      <c r="AY967" s="82">
        <f ca="1">SUMPRODUCT(P937:P966,'control variables'!BB$7:BB$36)</f>
        <v>1.4522208025745919E-50</v>
      </c>
      <c r="AZ967" s="82">
        <f ca="1">SUMPRODUCT(Q937:Q966,'control variables'!BC$7:BC$36)</f>
        <v>3.7031604568608408E-50</v>
      </c>
      <c r="BA967" s="82">
        <f ca="1">SUMPRODUCT(R937:R966,'control variables'!BD$7:BD$36)</f>
        <v>2.5923261475771002E-49</v>
      </c>
      <c r="BB967" s="82">
        <f ca="1">SUMPRODUCT(S937:S966,'control variables'!BE$7:BE$36)</f>
        <v>3.6838805092391235E-50</v>
      </c>
      <c r="BC967" s="82">
        <f t="shared" ca="1" si="722"/>
        <v>3.4762523244445559E-49</v>
      </c>
      <c r="BD967" s="10">
        <f ca="1">SUMPRODUCT(P937:P966,'control variables'!BF$7:BF$36)</f>
        <v>3.0379194280355202E-51</v>
      </c>
      <c r="BE967" s="10">
        <f ca="1">SUMPRODUCT(Q937:Q966,'control variables'!BG$7:BG$36)</f>
        <v>3.5065723641626162E-51</v>
      </c>
      <c r="BF967" s="10">
        <f ca="1">SUMPRODUCT(R937:R966,'control variables'!BH$7:BH$36)</f>
        <v>1.0502951486706511E-49</v>
      </c>
      <c r="BG967" s="10">
        <f ca="1">SUMPRODUCT(S937:S966,'control variables'!BI$7:BI$36)</f>
        <v>2.3605123514672803E-49</v>
      </c>
      <c r="BH967" s="10">
        <f t="shared" ca="1" si="723"/>
        <v>3.4762524180599127E-49</v>
      </c>
      <c r="BI967" s="82">
        <f t="shared" ca="1" si="701"/>
        <v>3.5045908581308111E-48</v>
      </c>
      <c r="BJ967" s="82">
        <f t="shared" ca="1" si="702"/>
        <v>4.0639310956218183E-48</v>
      </c>
      <c r="BK967" s="82">
        <f t="shared" ca="1" si="703"/>
        <v>1.3600186740144184E-47</v>
      </c>
      <c r="BL967" s="82">
        <f t="shared" ca="1" si="704"/>
        <v>6.4050796698702766E-48</v>
      </c>
      <c r="BM967" s="82">
        <f t="shared" ca="1" si="694"/>
        <v>2.7573788363767088E-47</v>
      </c>
      <c r="BN967" s="10">
        <f ca="1">BN966+BI967-INDIRECT(ADDRESS(MAX($D967-'key variables'!$B$9*30,34),scenario!BI$4),TRUE)</f>
        <v>9439390.0751690175</v>
      </c>
      <c r="BO967" s="10">
        <f ca="1">BO966+BJ967-INDIRECT(ADDRESS(MAX($D967-'key variables'!$B$9*30,34),scenario!BJ$4),TRUE)</f>
        <v>10895583.360992203</v>
      </c>
      <c r="BP967" s="10">
        <f ca="1">BP966+BK967-INDIRECT(ADDRESS(MAX($D967-'key variables'!$B$9*30,34),scenario!BK$4),TRUE)</f>
        <v>32531162.537994072</v>
      </c>
      <c r="BQ967" s="10">
        <f ca="1">BQ966+BL967-INDIRECT(ADDRESS(MAX($D967-'key variables'!$B$9*30,34),scenario!BL$4),TRUE)</f>
        <v>14415841.516535141</v>
      </c>
      <c r="BR967" s="10">
        <f t="shared" ca="1" si="724"/>
        <v>67281977.490690395</v>
      </c>
      <c r="BS967" s="82">
        <f t="shared" ca="1" si="705"/>
        <v>-2.3433848477536824E-9</v>
      </c>
      <c r="BT967" s="82">
        <f t="shared" ca="1" si="706"/>
        <v>-3.4288309057018498E-10</v>
      </c>
      <c r="BU967" s="82">
        <f t="shared" ca="1" si="707"/>
        <v>-4.2578247660364599E-9</v>
      </c>
      <c r="BV967" s="82">
        <f t="shared" ca="1" si="708"/>
        <v>-2.9943922343414556E-9</v>
      </c>
      <c r="BW967" s="82">
        <f t="shared" ca="1" si="725"/>
        <v>-9.9384849387017825E-9</v>
      </c>
      <c r="BX967" s="10">
        <f t="shared" ca="1" si="709"/>
        <v>-1.8625994260191893E-12</v>
      </c>
      <c r="BY967" s="10">
        <f t="shared" ca="1" si="710"/>
        <v>2.8902850229962428E-12</v>
      </c>
      <c r="BZ967" s="10">
        <f t="shared" ca="1" si="711"/>
        <v>-3.5034723983035463E-11</v>
      </c>
      <c r="CA967" s="10">
        <f t="shared" ca="1" si="712"/>
        <v>-2.0257049910634696E-11</v>
      </c>
      <c r="CB967" s="10">
        <v>0</v>
      </c>
      <c r="CC967" s="82">
        <f t="shared" ca="1" si="713"/>
        <v>3.9725652202851362E-13</v>
      </c>
      <c r="CD967" s="82">
        <f t="shared" ca="1" si="714"/>
        <v>3.4270724516460853E-13</v>
      </c>
      <c r="CE967" s="82">
        <f t="shared" ca="1" si="715"/>
        <v>1.8915613015532971E-10</v>
      </c>
      <c r="CF967" s="82">
        <f t="shared" ca="1" si="716"/>
        <v>3.7028113764059381E-11</v>
      </c>
      <c r="CG967" s="82">
        <f t="shared" ca="1" si="726"/>
        <v>2.269242076865822E-10</v>
      </c>
      <c r="CH967" s="13" t="str">
        <f t="shared" ca="1" si="727"/>
        <v/>
      </c>
      <c r="CI967" s="81">
        <f t="shared" ca="1" si="736"/>
        <v>0.1131775965863165</v>
      </c>
      <c r="CJ967" s="81">
        <f t="shared" ca="1" si="737"/>
        <v>0.13063724757458739</v>
      </c>
      <c r="CK967" s="81">
        <f t="shared" ca="1" si="738"/>
        <v>0.39004625943939081</v>
      </c>
      <c r="CL967" s="81">
        <f t="shared" ca="1" si="739"/>
        <v>0.17284488538116416</v>
      </c>
      <c r="CM967" s="89">
        <f t="shared" ca="1" si="728"/>
        <v>0.80670598898145884</v>
      </c>
    </row>
    <row r="968" spans="1:91" x14ac:dyDescent="0.3">
      <c r="A968">
        <v>903</v>
      </c>
      <c r="B968" s="3">
        <f t="shared" si="741"/>
        <v>2.6972222222222224</v>
      </c>
      <c r="C968" s="3">
        <f t="shared" si="729"/>
        <v>30.1</v>
      </c>
      <c r="D968" s="4">
        <f t="shared" ca="1" si="717"/>
        <v>968</v>
      </c>
      <c r="E968" s="58">
        <f>(0.5*(COS(B968*2*PI())+1)*('key variables'!$B$4-'key variables'!$B$6)+'key variables'!$B$6)/'key variables'!$B$4</f>
        <v>1</v>
      </c>
      <c r="F968" s="10">
        <f t="shared" ca="1" si="730"/>
        <v>11689222.907461114</v>
      </c>
      <c r="G968" s="10">
        <f t="shared" ca="1" si="731"/>
        <v>13492492.798713122</v>
      </c>
      <c r="H968" s="10">
        <f t="shared" ca="1" si="732"/>
        <v>40309474.521088287</v>
      </c>
      <c r="I968" s="10">
        <f t="shared" ca="1" si="733"/>
        <v>17912154.249750931</v>
      </c>
      <c r="J968" s="10">
        <f t="shared" ca="1" si="718"/>
        <v>83403344.477013454</v>
      </c>
      <c r="K968" s="82">
        <f t="shared" ca="1" si="695"/>
        <v>2249832.832292099</v>
      </c>
      <c r="L968" s="82">
        <f t="shared" ca="1" si="696"/>
        <v>2596909.4377209195</v>
      </c>
      <c r="M968" s="82">
        <f t="shared" ca="1" si="697"/>
        <v>7778311.98309422</v>
      </c>
      <c r="N968" s="82">
        <f t="shared" ca="1" si="698"/>
        <v>3496312.733215793</v>
      </c>
      <c r="O968" s="82">
        <f t="shared" ca="1" si="719"/>
        <v>16121366.986323033</v>
      </c>
      <c r="P968" s="10">
        <f ca="1">IF(IF($A968&gt;='key variables'!$B$26,K968*SUMPRODUCT(Z968:AC968,'control variables'!$O$3:$R$3)/J968+F$65*'key variables'!$B$25/scenario!J$65,K968*SUMPRODUCT(Z968:AC968,'control variables'!$O$7:$R$7)/J968+F$65*'key variables'!$B$25/scenario!J$65)&lt;'key variables'!$B$28,0,IF($A968&gt;='key variables'!$B$26,K968*SUMPRODUCT(Z968:AC968,'control variables'!$O$3:$R$3)/J968+F$65*'key variables'!$B$25/scenario!J$65,K968*SUMPRODUCT(Z968:AC968,'control variables'!$O$7:$R$7)/J968+F$65*'key variables'!$B$25/scenario!J$65))</f>
        <v>4.2681740819193568E-49</v>
      </c>
      <c r="Q968" s="10">
        <f ca="1">IF(IF($A968&gt;='key variables'!$B$26,L968*SUMPRODUCT(Z968:AC968,'control variables'!$O$4:$R$4)/J968+G$65*'key variables'!$B$25/scenario!J$65,L968*SUMPRODUCT(Z968:AC968,'control variables'!$O$7:$R$7)/J968+G$65*'key variables'!$B$25/scenario!J$65)&lt;'key variables'!$B$28,0,IF($A968&gt;='key variables'!$B$26,L968*SUMPRODUCT(Z968:AC968,'control variables'!$O$4:$R$4)/J968+G$65*'key variables'!$B$25/scenario!J$65,L968*SUMPRODUCT(Z968:AC968,'control variables'!$O$7:$R$7)/J968+G$65*'key variables'!$B$25/scenario!J$65))</f>
        <v>4.9266156116496477E-49</v>
      </c>
      <c r="R968" s="10">
        <f ca="1">IF(IF($A968&gt;='key variables'!$B$26,M968*SUMPRODUCT(Z968:AC968,'control variables'!$O$5:$R$5)/J968+H$65*'key variables'!$B$25/scenario!J$65,M968*SUMPRODUCT(Z968:AC968,'control variables'!$O$7:$R$7)/J968+H$65*'key variables'!$B$25/scenario!J$65)&lt;'key variables'!$B$28,0,IF($A968&gt;='key variables'!$B$26,M968*SUMPRODUCT(Z968:AC968,'control variables'!$O$5:$R$5)/J968+H$65*'key variables'!$B$25/scenario!J$65,M968*SUMPRODUCT(Z968:AC968,'control variables'!$O$7:$R$7)/J968+H$65*'key variables'!$B$25/scenario!J$65))</f>
        <v>1.4756291725684622E-48</v>
      </c>
      <c r="S968" s="10">
        <f ca="1">IF(IF($A968&gt;='key variables'!$B$26,N968*SUMPRODUCT(Z968:AC968,'control variables'!$O$6:$R$6)/J968+I$65*'key variables'!$B$25/scenario!J$65,N968*SUMPRODUCT(Z968:AC968,'control variables'!$O$7:$R$7)/J968+I$65*'key variables'!$B$25/scenario!J$65)&lt;'key variables'!$B$28,0,IF($A968&gt;='key variables'!$B$26,N968*SUMPRODUCT(Z968:AC968,'control variables'!$O$6:$R$6)/J968+I$65*'key variables'!$B$25/scenario!J$65,N968*SUMPRODUCT(Z968:AC968,'control variables'!$O$7:$R$7)/J968+I$65*'key variables'!$B$25/scenario!J$65))</f>
        <v>6.632880086025349E-49</v>
      </c>
      <c r="T968" s="10">
        <f t="shared" ca="1" si="740"/>
        <v>3.0583961505278971E-48</v>
      </c>
      <c r="U968" s="82">
        <f ca="1">SUMPRODUCT(P938:P967,'control variables'!AD$7:AD$36)</f>
        <v>9.049318656147173E-49</v>
      </c>
      <c r="V968" s="82">
        <f ca="1">SUMPRODUCT(Q938:Q967,'control variables'!AE$7:AE$36)</f>
        <v>1.0445336509357824E-48</v>
      </c>
      <c r="W968" s="82">
        <f ca="1">SUMPRODUCT(R938:R967,'control variables'!AF$7:AF$36)</f>
        <v>3.1286068338791587E-48</v>
      </c>
      <c r="X968" s="82">
        <f ca="1">SUMPRODUCT(S938:S967,'control variables'!AG$7:AG$36)</f>
        <v>1.4062932850073557E-48</v>
      </c>
      <c r="Y968" s="82">
        <f t="shared" ca="1" si="734"/>
        <v>6.4843656354370136E-48</v>
      </c>
      <c r="Z968" s="10">
        <f ca="1">IF($A968&gt;='key variables'!$B$26,SUMPRODUCT(P938:P967,'control variables'!V$7:V$36)*$E968,SUMPRODUCT(P938:P967,'control variables'!Z$7:Z$36)*$E968)</f>
        <v>2.2081253627200798E-48</v>
      </c>
      <c r="AA968" s="10">
        <f ca="1">IF($A968&gt;='key variables'!$B$26,SUMPRODUCT(Q938:Q967,'control variables'!W$7:W$36)*$E968,SUMPRODUCT(Q938:Q967,'control variables'!AA$7:AA$36)*$E968)</f>
        <v>2.5487678514659582E-48</v>
      </c>
      <c r="AB968" s="10">
        <f ca="1">IF($A968&gt;='key variables'!$B$26,SUMPRODUCT(R938:R967,'control variables'!X$7:X$36)*$E968,SUMPRODUCT(R938:R967,'control variables'!AB$7:AB$36)*$E968)</f>
        <v>7.6341173986343323E-48</v>
      </c>
      <c r="AC968" s="10">
        <f ca="1">IF($A968&gt;='key variables'!$B$26,SUMPRODUCT(S938:S967,'control variables'!Y$7:Y$36)*$E968,SUMPRODUCT(S938:S967,'control variables'!AC$7:AC$36)*$E968)</f>
        <v>3.4314979812742908E-48</v>
      </c>
      <c r="AD968" s="10">
        <f t="shared" ca="1" si="735"/>
        <v>1.5822508594094663E-47</v>
      </c>
      <c r="AE968" s="82">
        <f ca="1">SUMPRODUCT(P938:P967,'control variables'!AL$7:AL$36)</f>
        <v>3.006474448535534E-48</v>
      </c>
      <c r="AF968" s="82">
        <f ca="1">SUMPRODUCT(Q938:Q967,'control variables'!AM$7:AM$36)</f>
        <v>3.4612026893213653E-48</v>
      </c>
      <c r="AG968" s="82">
        <f ca="1">SUMPRODUCT(R938:R967,'control variables'!AN$7:AN$36)</f>
        <v>9.8687985109378547E-48</v>
      </c>
      <c r="AH968" s="82">
        <f ca="1">SUMPRODUCT(S938:S967,'control variables'!AO$7:AO$36)</f>
        <v>4.2730918643272302E-48</v>
      </c>
      <c r="AI968" s="82">
        <f t="shared" ca="1" si="699"/>
        <v>2.0609567513121982E-47</v>
      </c>
      <c r="AJ968" s="10">
        <f ca="1">SUMPRODUCT(P938:P967,'control variables'!AP$7:AP$36)</f>
        <v>2.8726980291012627E-51</v>
      </c>
      <c r="AK968" s="10">
        <f ca="1">SUMPRODUCT(Q938:Q967,'control variables'!AQ$7:AQ$36)</f>
        <v>8.2896565873908382E-51</v>
      </c>
      <c r="AL968" s="10">
        <f ca="1">SUMPRODUCT(R938:R967,'control variables'!AR$7:AR$36)</f>
        <v>2.9795202358396979E-49</v>
      </c>
      <c r="AM968" s="10">
        <f ca="1">SUMPRODUCT(S938:S967,'control variables'!AS$7:AS$36)</f>
        <v>2.2321326619627385E-49</v>
      </c>
      <c r="AN968" s="10">
        <f t="shared" ca="1" si="720"/>
        <v>5.3232764439673572E-49</v>
      </c>
      <c r="AO968" s="82">
        <f ca="1">SUMPRODUCT(P938:P967,'control variables'!AX$7:AX$36)</f>
        <v>3.9064309259113429E-51</v>
      </c>
      <c r="AP968" s="82">
        <f ca="1">SUMPRODUCT(Q938:Q967,'control variables'!AY$7:AY$36)</f>
        <v>9.0181343197563781E-51</v>
      </c>
      <c r="AQ968" s="82">
        <f ca="1">SUMPRODUCT(R938:R967,'control variables'!AZ$7:AZ$36)</f>
        <v>8.1033856505302509E-50</v>
      </c>
      <c r="AR968" s="82">
        <f ca="1">SUMPRODUCT(S938:S967,'control variables'!BA$7:BA$36)</f>
        <v>6.070719562651728E-50</v>
      </c>
      <c r="AS968" s="82">
        <f t="shared" ca="1" si="721"/>
        <v>1.5466561737748751E-49</v>
      </c>
      <c r="AT968" s="10">
        <f ca="1">SUMPRODUCT(P938:P967,'control variables'!AT$7:AT$36)</f>
        <v>-3.4475777324118031E-51</v>
      </c>
      <c r="AU968" s="10">
        <f ca="1">SUMPRODUCT(Q938:Q967,'control variables'!AU$7:AU$36)</f>
        <v>3.7398633966623559E-51</v>
      </c>
      <c r="AV968" s="10">
        <f ca="1">SUMPRODUCT(R938:R967,'control variables'!AV$7:AV$36)</f>
        <v>1.6104151485072955E-48</v>
      </c>
      <c r="AW968" s="10">
        <f ca="1">SUMPRODUCT(S938:S967,'control variables'!AW$7:AW$36)</f>
        <v>1.2064560626451492E-48</v>
      </c>
      <c r="AX968" s="10">
        <f t="shared" ca="1" si="700"/>
        <v>2.8171634968166953E-48</v>
      </c>
      <c r="AY968" s="82">
        <f ca="1">SUMPRODUCT(P938:P967,'control variables'!BB$7:BB$36)</f>
        <v>1.2495622664440976E-50</v>
      </c>
      <c r="AZ968" s="82">
        <f ca="1">SUMPRODUCT(Q938:Q967,'control variables'!BC$7:BC$36)</f>
        <v>3.1863815511233277E-50</v>
      </c>
      <c r="BA968" s="82">
        <f ca="1">SUMPRODUCT(R938:R967,'control variables'!BD$7:BD$36)</f>
        <v>2.2305650288068746E-49</v>
      </c>
      <c r="BB968" s="82">
        <f ca="1">SUMPRODUCT(S938:S967,'control variables'!BE$7:BE$36)</f>
        <v>3.1697921351031143E-50</v>
      </c>
      <c r="BC968" s="82">
        <f t="shared" ca="1" si="722"/>
        <v>2.9911386240739286E-49</v>
      </c>
      <c r="BD968" s="10">
        <f ca="1">SUMPRODUCT(P938:P967,'control variables'!BF$7:BF$36)</f>
        <v>2.6139754223604988E-51</v>
      </c>
      <c r="BE968" s="10">
        <f ca="1">SUMPRODUCT(Q938:Q967,'control variables'!BG$7:BG$36)</f>
        <v>3.0172274788001568E-51</v>
      </c>
      <c r="BF968" s="10">
        <f ca="1">SUMPRODUCT(R938:R967,'control variables'!BH$7:BH$36)</f>
        <v>9.0372564838722503E-50</v>
      </c>
      <c r="BG968" s="10">
        <f ca="1">SUMPRODUCT(S938:S967,'control variables'!BI$7:BI$36)</f>
        <v>2.0311010272263583E-49</v>
      </c>
      <c r="BH968" s="10">
        <f t="shared" ca="1" si="723"/>
        <v>2.9911387046251899E-49</v>
      </c>
      <c r="BI968" s="82">
        <f t="shared" ca="1" si="701"/>
        <v>3.0155224934675632E-48</v>
      </c>
      <c r="BJ968" s="82">
        <f t="shared" ca="1" si="702"/>
        <v>3.4968063682292608E-48</v>
      </c>
      <c r="BK968" s="82">
        <f t="shared" ca="1" si="703"/>
        <v>1.1702270162325836E-47</v>
      </c>
      <c r="BL968" s="82">
        <f t="shared" ca="1" si="704"/>
        <v>5.5112458483234103E-48</v>
      </c>
      <c r="BM968" s="82">
        <f t="shared" ca="1" si="694"/>
        <v>2.3725844872346069E-47</v>
      </c>
      <c r="BN968" s="10">
        <f ca="1">BN967+BI968-INDIRECT(ADDRESS(MAX($D968-'key variables'!$B$9*30,34),scenario!BI$4),TRUE)</f>
        <v>9439390.0751690175</v>
      </c>
      <c r="BO968" s="10">
        <f ca="1">BO967+BJ968-INDIRECT(ADDRESS(MAX($D968-'key variables'!$B$9*30,34),scenario!BJ$4),TRUE)</f>
        <v>10895583.360992203</v>
      </c>
      <c r="BP968" s="10">
        <f ca="1">BP967+BK968-INDIRECT(ADDRESS(MAX($D968-'key variables'!$B$9*30,34),scenario!BK$4),TRUE)</f>
        <v>32531162.537994072</v>
      </c>
      <c r="BQ968" s="10">
        <f ca="1">BQ967+BL968-INDIRECT(ADDRESS(MAX($D968-'key variables'!$B$9*30,34),scenario!BL$4),TRUE)</f>
        <v>14415841.516535141</v>
      </c>
      <c r="BR968" s="10">
        <f t="shared" ca="1" si="724"/>
        <v>67281977.490690395</v>
      </c>
      <c r="BS968" s="82">
        <f t="shared" ca="1" si="705"/>
        <v>-2.3433848477536824E-9</v>
      </c>
      <c r="BT968" s="82">
        <f t="shared" ca="1" si="706"/>
        <v>-3.4288309057018498E-10</v>
      </c>
      <c r="BU968" s="82">
        <f t="shared" ca="1" si="707"/>
        <v>-4.2578247660364599E-9</v>
      </c>
      <c r="BV968" s="82">
        <f t="shared" ca="1" si="708"/>
        <v>-2.9943922343414556E-9</v>
      </c>
      <c r="BW968" s="82">
        <f t="shared" ca="1" si="725"/>
        <v>-9.9384849387017825E-9</v>
      </c>
      <c r="BX968" s="10">
        <f t="shared" ca="1" si="709"/>
        <v>-1.8625994260191893E-12</v>
      </c>
      <c r="BY968" s="10">
        <f t="shared" ca="1" si="710"/>
        <v>2.8902850229962428E-12</v>
      </c>
      <c r="BZ968" s="10">
        <f t="shared" ca="1" si="711"/>
        <v>-3.5034723983035463E-11</v>
      </c>
      <c r="CA968" s="10">
        <f t="shared" ca="1" si="712"/>
        <v>-2.0257049910634696E-11</v>
      </c>
      <c r="CB968" s="10">
        <v>0</v>
      </c>
      <c r="CC968" s="82">
        <f t="shared" ca="1" si="713"/>
        <v>3.9725652202851362E-13</v>
      </c>
      <c r="CD968" s="82">
        <f t="shared" ca="1" si="714"/>
        <v>3.4270724516460853E-13</v>
      </c>
      <c r="CE968" s="82">
        <f t="shared" ca="1" si="715"/>
        <v>1.8915613015532971E-10</v>
      </c>
      <c r="CF968" s="82">
        <f t="shared" ca="1" si="716"/>
        <v>3.7028113764059381E-11</v>
      </c>
      <c r="CG968" s="82">
        <f t="shared" ca="1" si="726"/>
        <v>2.269242076865822E-10</v>
      </c>
      <c r="CH968" s="13" t="str">
        <f t="shared" ca="1" si="727"/>
        <v/>
      </c>
      <c r="CI968" s="81">
        <f t="shared" ca="1" si="736"/>
        <v>0.1131775965863165</v>
      </c>
      <c r="CJ968" s="81">
        <f t="shared" ca="1" si="737"/>
        <v>0.13063724757458739</v>
      </c>
      <c r="CK968" s="81">
        <f t="shared" ca="1" si="738"/>
        <v>0.39004625943939081</v>
      </c>
      <c r="CL968" s="81">
        <f t="shared" ca="1" si="739"/>
        <v>0.17284488538116416</v>
      </c>
      <c r="CM968" s="89">
        <f t="shared" ca="1" si="728"/>
        <v>0.80670598898145884</v>
      </c>
    </row>
    <row r="969" spans="1:91" x14ac:dyDescent="0.3">
      <c r="A969">
        <v>904</v>
      </c>
      <c r="B969" s="3">
        <f t="shared" si="741"/>
        <v>2.7</v>
      </c>
      <c r="C969" s="3">
        <f t="shared" si="729"/>
        <v>30.133333333333333</v>
      </c>
      <c r="D969" s="4">
        <f t="shared" ca="1" si="717"/>
        <v>969</v>
      </c>
      <c r="E969" s="58">
        <f>(0.5*(COS(B969*2*PI())+1)*('key variables'!$B$4-'key variables'!$B$6)+'key variables'!$B$6)/'key variables'!$B$4</f>
        <v>1</v>
      </c>
      <c r="F969" s="10">
        <f t="shared" ca="1" si="730"/>
        <v>11689222.907461114</v>
      </c>
      <c r="G969" s="10">
        <f t="shared" ca="1" si="731"/>
        <v>13492492.798713122</v>
      </c>
      <c r="H969" s="10">
        <f t="shared" ca="1" si="732"/>
        <v>40309474.521088287</v>
      </c>
      <c r="I969" s="10">
        <f t="shared" ca="1" si="733"/>
        <v>17912154.249750931</v>
      </c>
      <c r="J969" s="10">
        <f t="shared" ca="1" si="718"/>
        <v>83403344.477013454</v>
      </c>
      <c r="K969" s="82">
        <f t="shared" ca="1" si="695"/>
        <v>2249832.832292099</v>
      </c>
      <c r="L969" s="82">
        <f t="shared" ca="1" si="696"/>
        <v>2596909.4377209195</v>
      </c>
      <c r="M969" s="82">
        <f t="shared" ca="1" si="697"/>
        <v>7778311.98309422</v>
      </c>
      <c r="N969" s="82">
        <f t="shared" ca="1" si="698"/>
        <v>3496312.733215793</v>
      </c>
      <c r="O969" s="82">
        <f t="shared" ca="1" si="719"/>
        <v>16121366.986323033</v>
      </c>
      <c r="P969" s="10">
        <f ca="1">IF(IF($A969&gt;='key variables'!$B$26,K969*SUMPRODUCT(Z969:AC969,'control variables'!$O$3:$R$3)/J969+F$65*'key variables'!$B$25/scenario!J$65,K969*SUMPRODUCT(Z969:AC969,'control variables'!$O$7:$R$7)/J969+F$65*'key variables'!$B$25/scenario!J$65)&lt;'key variables'!$B$28,0,IF($A969&gt;='key variables'!$B$26,K969*SUMPRODUCT(Z969:AC969,'control variables'!$O$3:$R$3)/J969+F$65*'key variables'!$B$25/scenario!J$65,K969*SUMPRODUCT(Z969:AC969,'control variables'!$O$7:$R$7)/J969+F$65*'key variables'!$B$25/scenario!J$65))</f>
        <v>3.672547087829754E-49</v>
      </c>
      <c r="Q969" s="10">
        <f ca="1">IF(IF($A969&gt;='key variables'!$B$26,L969*SUMPRODUCT(Z969:AC969,'control variables'!$O$4:$R$4)/J969+G$65*'key variables'!$B$25/scenario!J$65,L969*SUMPRODUCT(Z969:AC969,'control variables'!$O$7:$R$7)/J969+G$65*'key variables'!$B$25/scenario!J$65)&lt;'key variables'!$B$28,0,IF($A969&gt;='key variables'!$B$26,L969*SUMPRODUCT(Z969:AC969,'control variables'!$O$4:$R$4)/J969+G$65*'key variables'!$B$25/scenario!J$65,L969*SUMPRODUCT(Z969:AC969,'control variables'!$O$7:$R$7)/J969+G$65*'key variables'!$B$25/scenario!J$65))</f>
        <v>4.2391025928549204E-49</v>
      </c>
      <c r="R969" s="10">
        <f ca="1">IF(IF($A969&gt;='key variables'!$B$26,M969*SUMPRODUCT(Z969:AC969,'control variables'!$O$5:$R$5)/J969+H$65*'key variables'!$B$25/scenario!J$65,M969*SUMPRODUCT(Z969:AC969,'control variables'!$O$7:$R$7)/J969+H$65*'key variables'!$B$25/scenario!J$65)&lt;'key variables'!$B$28,0,IF($A969&gt;='key variables'!$B$26,M969*SUMPRODUCT(Z969:AC969,'control variables'!$O$5:$R$5)/J969+H$65*'key variables'!$B$25/scenario!J$65,M969*SUMPRODUCT(Z969:AC969,'control variables'!$O$7:$R$7)/J969+H$65*'key variables'!$B$25/scenario!J$65))</f>
        <v>1.2697039803015534E-48</v>
      </c>
      <c r="S969" s="10">
        <f ca="1">IF(IF($A969&gt;='key variables'!$B$26,N969*SUMPRODUCT(Z969:AC969,'control variables'!$O$6:$R$6)/J969+I$65*'key variables'!$B$25/scenario!J$65,N969*SUMPRODUCT(Z969:AC969,'control variables'!$O$7:$R$7)/J969+I$65*'key variables'!$B$25/scenario!J$65)&lt;'key variables'!$B$28,0,IF($A969&gt;='key variables'!$B$26,N969*SUMPRODUCT(Z969:AC969,'control variables'!$O$6:$R$6)/J969+I$65*'key variables'!$B$25/scenario!J$65,N969*SUMPRODUCT(Z969:AC969,'control variables'!$O$7:$R$7)/J969+I$65*'key variables'!$B$25/scenario!J$65))</f>
        <v>5.7072565402257686E-49</v>
      </c>
      <c r="T969" s="10">
        <f t="shared" ca="1" si="740"/>
        <v>2.6315946023925976E-48</v>
      </c>
      <c r="U969" s="82">
        <f ca="1">SUMPRODUCT(P939:P968,'control variables'!AD$7:AD$36)</f>
        <v>7.7864792390407223E-49</v>
      </c>
      <c r="V969" s="82">
        <f ca="1">SUMPRODUCT(Q939:Q968,'control variables'!AE$7:AE$36)</f>
        <v>8.987681721171347E-49</v>
      </c>
      <c r="W969" s="82">
        <f ca="1">SUMPRODUCT(R939:R968,'control variables'!AF$7:AF$36)</f>
        <v>2.6920073305820395E-48</v>
      </c>
      <c r="X969" s="82">
        <f ca="1">SUMPRODUCT(S939:S968,'control variables'!AG$7:AG$36)</f>
        <v>1.210043969473194E-48</v>
      </c>
      <c r="Y969" s="82">
        <f t="shared" ca="1" si="734"/>
        <v>5.5794673960764396E-48</v>
      </c>
      <c r="Z969" s="10">
        <f ca="1">IF($A969&gt;='key variables'!$B$26,SUMPRODUCT(P939:P968,'control variables'!V$7:V$36)*$E969,SUMPRODUCT(P939:P968,'control variables'!Z$7:Z$36)*$E969)</f>
        <v>1.8999797606132108E-48</v>
      </c>
      <c r="AA969" s="10">
        <f ca="1">IF($A969&gt;='key variables'!$B$26,SUMPRODUCT(Q939:Q968,'control variables'!W$7:W$36)*$E969,SUMPRODUCT(Q939:Q968,'control variables'!AA$7:AA$36)*$E969)</f>
        <v>2.1930853266055381E-48</v>
      </c>
      <c r="AB969" s="10">
        <f ca="1">IF($A969&gt;='key variables'!$B$26,SUMPRODUCT(R939:R968,'control variables'!X$7:X$36)*$E969,SUMPRODUCT(R939:R968,'control variables'!AB$7:AB$36)*$E969)</f>
        <v>6.5687704115145086E-48</v>
      </c>
      <c r="AC969" s="10">
        <f ca="1">IF($A969&gt;='key variables'!$B$26,SUMPRODUCT(S939:S968,'control variables'!Y$7:Y$36)*$E969,SUMPRODUCT(S939:S968,'control variables'!AC$7:AC$36)*$E969)</f>
        <v>2.9526297841055784E-48</v>
      </c>
      <c r="AD969" s="10">
        <f t="shared" ca="1" si="735"/>
        <v>1.3614465282838837E-47</v>
      </c>
      <c r="AE969" s="82">
        <f ca="1">SUMPRODUCT(P939:P968,'control variables'!AL$7:AL$36)</f>
        <v>2.5869186140689279E-48</v>
      </c>
      <c r="AF969" s="82">
        <f ca="1">SUMPRODUCT(Q939:Q968,'control variables'!AM$7:AM$36)</f>
        <v>2.9781891771713973E-48</v>
      </c>
      <c r="AG969" s="82">
        <f ca="1">SUMPRODUCT(R939:R968,'control variables'!AN$7:AN$36)</f>
        <v>8.4916000463188743E-48</v>
      </c>
      <c r="AH969" s="82">
        <f ca="1">SUMPRODUCT(S939:S968,'control variables'!AO$7:AO$36)</f>
        <v>3.6767785898992509E-48</v>
      </c>
      <c r="AI969" s="82">
        <f t="shared" ca="1" si="699"/>
        <v>1.773348642745845E-47</v>
      </c>
      <c r="AJ969" s="10">
        <f ca="1">SUMPRODUCT(P939:P968,'control variables'!AP$7:AP$36)</f>
        <v>2.4718107974278855E-51</v>
      </c>
      <c r="AK969" s="10">
        <f ca="1">SUMPRODUCT(Q939:Q968,'control variables'!AQ$7:AQ$36)</f>
        <v>7.1328285994934205E-51</v>
      </c>
      <c r="AL969" s="10">
        <f ca="1">SUMPRODUCT(R939:R968,'control variables'!AR$7:AR$36)</f>
        <v>2.5637258826008808E-49</v>
      </c>
      <c r="AM969" s="10">
        <f ca="1">SUMPRODUCT(S939:S968,'control variables'!AS$7:AS$36)</f>
        <v>1.9206368226795815E-49</v>
      </c>
      <c r="AN969" s="10">
        <f t="shared" ca="1" si="720"/>
        <v>4.5804090992496754E-49</v>
      </c>
      <c r="AO969" s="82">
        <f ca="1">SUMPRODUCT(P939:P968,'control variables'!AX$7:AX$36)</f>
        <v>3.3612854690107409E-51</v>
      </c>
      <c r="AP969" s="82">
        <f ca="1">SUMPRODUCT(Q939:Q968,'control variables'!AY$7:AY$36)</f>
        <v>7.7596467009108764E-51</v>
      </c>
      <c r="AQ969" s="82">
        <f ca="1">SUMPRODUCT(R939:R968,'control variables'!AZ$7:AZ$36)</f>
        <v>6.9725519159315716E-50</v>
      </c>
      <c r="AR969" s="82">
        <f ca="1">SUMPRODUCT(S939:S968,'control variables'!BA$7:BA$36)</f>
        <v>5.2235459526575518E-50</v>
      </c>
      <c r="AS969" s="82">
        <f t="shared" ca="1" si="721"/>
        <v>1.3308191085581285E-49</v>
      </c>
      <c r="AT969" s="10">
        <f ca="1">SUMPRODUCT(P939:P968,'control variables'!AT$7:AT$36)</f>
        <v>-2.966465593535954E-51</v>
      </c>
      <c r="AU969" s="10">
        <f ca="1">SUMPRODUCT(Q939:Q968,'control variables'!AU$7:AU$36)</f>
        <v>3.2179625672899003E-51</v>
      </c>
      <c r="AV969" s="10">
        <f ca="1">SUMPRODUCT(R939:R968,'control variables'!AV$7:AV$36)</f>
        <v>1.3856804690561675E-48</v>
      </c>
      <c r="AW969" s="10">
        <f ca="1">SUMPRODUCT(S939:S968,'control variables'!AW$7:AW$36)</f>
        <v>1.03809418604349E-48</v>
      </c>
      <c r="AX969" s="10">
        <f t="shared" ca="1" si="700"/>
        <v>2.4240261520734112E-48</v>
      </c>
      <c r="AY969" s="82">
        <f ca="1">SUMPRODUCT(P939:P968,'control variables'!BB$7:BB$36)</f>
        <v>1.0751848857644424E-50</v>
      </c>
      <c r="AZ969" s="82">
        <f ca="1">SUMPRODUCT(Q939:Q968,'control variables'!BC$7:BC$36)</f>
        <v>2.7417195413524685E-50</v>
      </c>
      <c r="BA969" s="82">
        <f ca="1">SUMPRODUCT(R939:R968,'control variables'!BD$7:BD$36)</f>
        <v>1.9192879539430079E-49</v>
      </c>
      <c r="BB969" s="82">
        <f ca="1">SUMPRODUCT(S939:S968,'control variables'!BE$7:BE$36)</f>
        <v>2.7274451911679437E-50</v>
      </c>
      <c r="BC969" s="82">
        <f t="shared" ca="1" si="722"/>
        <v>2.5737229157714935E-49</v>
      </c>
      <c r="BD969" s="10">
        <f ca="1">SUMPRODUCT(P939:P968,'control variables'!BF$7:BF$36)</f>
        <v>2.2491931305509441E-51</v>
      </c>
      <c r="BE969" s="10">
        <f ca="1">SUMPRODUCT(Q939:Q968,'control variables'!BG$7:BG$36)</f>
        <v>2.59617105064385E-51</v>
      </c>
      <c r="BF969" s="10">
        <f ca="1">SUMPRODUCT(R939:R968,'control variables'!BH$7:BH$36)</f>
        <v>7.7761003522355119E-50</v>
      </c>
      <c r="BG969" s="10">
        <f ca="1">SUMPRODUCT(S939:S968,'control variables'!BI$7:BI$36)</f>
        <v>1.7476593080462649E-49</v>
      </c>
      <c r="BH969" s="10">
        <f t="shared" ca="1" si="723"/>
        <v>2.5737229850817641E-49</v>
      </c>
      <c r="BI969" s="82">
        <f t="shared" ca="1" si="701"/>
        <v>2.5947039973330362E-48</v>
      </c>
      <c r="BJ969" s="82">
        <f t="shared" ca="1" si="702"/>
        <v>3.0088243351522122E-48</v>
      </c>
      <c r="BK969" s="82">
        <f t="shared" ca="1" si="703"/>
        <v>1.0069209310769343E-47</v>
      </c>
      <c r="BL969" s="82">
        <f t="shared" ca="1" si="704"/>
        <v>4.7421472278544207E-48</v>
      </c>
      <c r="BM969" s="82">
        <f t="shared" ca="1" si="694"/>
        <v>2.0414884871109011E-47</v>
      </c>
      <c r="BN969" s="10">
        <f ca="1">BN968+BI969-INDIRECT(ADDRESS(MAX($D969-'key variables'!$B$9*30,34),scenario!BI$4),TRUE)</f>
        <v>9439390.0751690175</v>
      </c>
      <c r="BO969" s="10">
        <f ca="1">BO968+BJ969-INDIRECT(ADDRESS(MAX($D969-'key variables'!$B$9*30,34),scenario!BJ$4),TRUE)</f>
        <v>10895583.360992203</v>
      </c>
      <c r="BP969" s="10">
        <f ca="1">BP968+BK969-INDIRECT(ADDRESS(MAX($D969-'key variables'!$B$9*30,34),scenario!BK$4),TRUE)</f>
        <v>32531162.537994072</v>
      </c>
      <c r="BQ969" s="10">
        <f ca="1">BQ968+BL969-INDIRECT(ADDRESS(MAX($D969-'key variables'!$B$9*30,34),scenario!BL$4),TRUE)</f>
        <v>14415841.516535141</v>
      </c>
      <c r="BR969" s="10">
        <f t="shared" ca="1" si="724"/>
        <v>67281977.490690395</v>
      </c>
      <c r="BS969" s="82">
        <f t="shared" ca="1" si="705"/>
        <v>-2.3433848477536824E-9</v>
      </c>
      <c r="BT969" s="82">
        <f t="shared" ca="1" si="706"/>
        <v>-3.4288309057018498E-10</v>
      </c>
      <c r="BU969" s="82">
        <f t="shared" ca="1" si="707"/>
        <v>-4.2578247660364599E-9</v>
      </c>
      <c r="BV969" s="82">
        <f t="shared" ca="1" si="708"/>
        <v>-2.9943922343414556E-9</v>
      </c>
      <c r="BW969" s="82">
        <f t="shared" ca="1" si="725"/>
        <v>-9.9384849387017825E-9</v>
      </c>
      <c r="BX969" s="10">
        <f t="shared" ca="1" si="709"/>
        <v>-1.8625994260191893E-12</v>
      </c>
      <c r="BY969" s="10">
        <f t="shared" ca="1" si="710"/>
        <v>2.8902850229962428E-12</v>
      </c>
      <c r="BZ969" s="10">
        <f t="shared" ca="1" si="711"/>
        <v>-3.5034723983035463E-11</v>
      </c>
      <c r="CA969" s="10">
        <f t="shared" ca="1" si="712"/>
        <v>-2.0257049910634696E-11</v>
      </c>
      <c r="CB969" s="10">
        <v>0</v>
      </c>
      <c r="CC969" s="82">
        <f t="shared" ca="1" si="713"/>
        <v>3.9725652202851362E-13</v>
      </c>
      <c r="CD969" s="82">
        <f t="shared" ca="1" si="714"/>
        <v>3.4270724516460853E-13</v>
      </c>
      <c r="CE969" s="82">
        <f t="shared" ca="1" si="715"/>
        <v>1.8915613015532971E-10</v>
      </c>
      <c r="CF969" s="82">
        <f t="shared" ca="1" si="716"/>
        <v>3.7028113764059381E-11</v>
      </c>
      <c r="CG969" s="82">
        <f t="shared" ca="1" si="726"/>
        <v>2.269242076865822E-10</v>
      </c>
      <c r="CH969" s="13" t="str">
        <f t="shared" ca="1" si="727"/>
        <v/>
      </c>
      <c r="CI969" s="81">
        <f t="shared" ca="1" si="736"/>
        <v>0.1131775965863165</v>
      </c>
      <c r="CJ969" s="81">
        <f t="shared" ca="1" si="737"/>
        <v>0.13063724757458739</v>
      </c>
      <c r="CK969" s="81">
        <f t="shared" ca="1" si="738"/>
        <v>0.39004625943939081</v>
      </c>
      <c r="CL969" s="81">
        <f t="shared" ca="1" si="739"/>
        <v>0.17284488538116416</v>
      </c>
      <c r="CM969" s="89">
        <f t="shared" ca="1" si="728"/>
        <v>0.80670598898145884</v>
      </c>
    </row>
    <row r="970" spans="1:91" x14ac:dyDescent="0.3">
      <c r="A970">
        <v>905</v>
      </c>
      <c r="B970" s="3">
        <f t="shared" si="741"/>
        <v>2.7027777777777779</v>
      </c>
      <c r="C970" s="3">
        <f t="shared" si="729"/>
        <v>30.166666666666668</v>
      </c>
      <c r="D970" s="4">
        <f t="shared" ca="1" si="717"/>
        <v>970</v>
      </c>
      <c r="E970" s="58">
        <f>(0.5*(COS(B970*2*PI())+1)*('key variables'!$B$4-'key variables'!$B$6)+'key variables'!$B$6)/'key variables'!$B$4</f>
        <v>1</v>
      </c>
      <c r="F970" s="10">
        <f t="shared" ca="1" si="730"/>
        <v>11689222.907461114</v>
      </c>
      <c r="G970" s="10">
        <f t="shared" ca="1" si="731"/>
        <v>13492492.798713122</v>
      </c>
      <c r="H970" s="10">
        <f t="shared" ca="1" si="732"/>
        <v>40309474.521088287</v>
      </c>
      <c r="I970" s="10">
        <f t="shared" ca="1" si="733"/>
        <v>17912154.249750931</v>
      </c>
      <c r="J970" s="10">
        <f t="shared" ca="1" si="718"/>
        <v>83403344.477013454</v>
      </c>
      <c r="K970" s="82">
        <f t="shared" ca="1" si="695"/>
        <v>2249832.832292099</v>
      </c>
      <c r="L970" s="82">
        <f t="shared" ca="1" si="696"/>
        <v>2596909.4377209195</v>
      </c>
      <c r="M970" s="82">
        <f t="shared" ca="1" si="697"/>
        <v>7778311.98309422</v>
      </c>
      <c r="N970" s="82">
        <f t="shared" ca="1" si="698"/>
        <v>3496312.733215793</v>
      </c>
      <c r="O970" s="82">
        <f t="shared" ca="1" si="719"/>
        <v>16121366.986323033</v>
      </c>
      <c r="P970" s="10">
        <f ca="1">IF(IF($A970&gt;='key variables'!$B$26,K970*SUMPRODUCT(Z970:AC970,'control variables'!$O$3:$R$3)/J970+F$65*'key variables'!$B$25/scenario!J$65,K970*SUMPRODUCT(Z970:AC970,'control variables'!$O$7:$R$7)/J970+F$65*'key variables'!$B$25/scenario!J$65)&lt;'key variables'!$B$28,0,IF($A970&gt;='key variables'!$B$26,K970*SUMPRODUCT(Z970:AC970,'control variables'!$O$3:$R$3)/J970+F$65*'key variables'!$B$25/scenario!J$65,K970*SUMPRODUCT(Z970:AC970,'control variables'!$O$7:$R$7)/J970+F$65*'key variables'!$B$25/scenario!J$65))</f>
        <v>3.1600403014165633E-49</v>
      </c>
      <c r="Q970" s="10">
        <f ca="1">IF(IF($A970&gt;='key variables'!$B$26,L970*SUMPRODUCT(Z970:AC970,'control variables'!$O$4:$R$4)/J970+G$65*'key variables'!$B$25/scenario!J$65,L970*SUMPRODUCT(Z970:AC970,'control variables'!$O$7:$R$7)/J970+G$65*'key variables'!$B$25/scenario!J$65)&lt;'key variables'!$B$28,0,IF($A970&gt;='key variables'!$B$26,L970*SUMPRODUCT(Z970:AC970,'control variables'!$O$4:$R$4)/J970+G$65*'key variables'!$B$25/scenario!J$65,L970*SUMPRODUCT(Z970:AC970,'control variables'!$O$7:$R$7)/J970+G$65*'key variables'!$B$25/scenario!J$65))</f>
        <v>3.6475325475478221E-49</v>
      </c>
      <c r="R970" s="10">
        <f ca="1">IF(IF($A970&gt;='key variables'!$B$26,M970*SUMPRODUCT(Z970:AC970,'control variables'!$O$5:$R$5)/J970+H$65*'key variables'!$B$25/scenario!J$65,M970*SUMPRODUCT(Z970:AC970,'control variables'!$O$7:$R$7)/J970+H$65*'key variables'!$B$25/scenario!J$65)&lt;'key variables'!$B$28,0,IF($A970&gt;='key variables'!$B$26,M970*SUMPRODUCT(Z970:AC970,'control variables'!$O$5:$R$5)/J970+H$65*'key variables'!$B$25/scenario!J$65,M970*SUMPRODUCT(Z970:AC970,'control variables'!$O$7:$R$7)/J970+H$65*'key variables'!$B$25/scenario!J$65))</f>
        <v>1.0925158078757159E-48</v>
      </c>
      <c r="S970" s="10">
        <f ca="1">IF(IF($A970&gt;='key variables'!$B$26,N970*SUMPRODUCT(Z970:AC970,'control variables'!$O$6:$R$6)/J970+I$65*'key variables'!$B$25/scenario!J$65,N970*SUMPRODUCT(Z970:AC970,'control variables'!$O$7:$R$7)/J970+I$65*'key variables'!$B$25/scenario!J$65)&lt;'key variables'!$B$28,0,IF($A970&gt;='key variables'!$B$26,N970*SUMPRODUCT(Z970:AC970,'control variables'!$O$6:$R$6)/J970+I$65*'key variables'!$B$25/scenario!J$65,N970*SUMPRODUCT(Z970:AC970,'control variables'!$O$7:$R$7)/J970+I$65*'key variables'!$B$25/scenario!J$65))</f>
        <v>4.9108044761093443E-49</v>
      </c>
      <c r="T970" s="10">
        <f t="shared" ca="1" si="740"/>
        <v>2.264353540383089E-48</v>
      </c>
      <c r="U970" s="82">
        <f ca="1">SUMPRODUCT(P940:P969,'control variables'!AD$7:AD$36)</f>
        <v>6.6998700392572584E-49</v>
      </c>
      <c r="V970" s="82">
        <f ca="1">SUMPRODUCT(Q940:Q969,'control variables'!AE$7:AE$36)</f>
        <v>7.733443786010084E-49</v>
      </c>
      <c r="W970" s="82">
        <f ca="1">SUMPRODUCT(R940:R969,'control variables'!AF$7:AF$36)</f>
        <v>2.3163356256311702E-48</v>
      </c>
      <c r="X970" s="82">
        <f ca="1">SUMPRODUCT(S940:S969,'control variables'!AG$7:AG$36)</f>
        <v>1.0411813976988342E-48</v>
      </c>
      <c r="Y970" s="82">
        <f t="shared" ca="1" si="734"/>
        <v>4.800848405856739E-48</v>
      </c>
      <c r="Z970" s="10">
        <f ca="1">IF($A970&gt;='key variables'!$B$26,SUMPRODUCT(P940:P969,'control variables'!V$7:V$36)*$E970,SUMPRODUCT(P940:P969,'control variables'!Z$7:Z$36)*$E970)</f>
        <v>1.6348361155966925E-48</v>
      </c>
      <c r="AA970" s="10">
        <f ca="1">IF($A970&gt;='key variables'!$B$26,SUMPRODUCT(Q940:Q969,'control variables'!W$7:W$36)*$E970,SUMPRODUCT(Q940:Q969,'control variables'!AA$7:AA$36)*$E970)</f>
        <v>1.8870385731702473E-48</v>
      </c>
      <c r="AB970" s="10">
        <f ca="1">IF($A970&gt;='key variables'!$B$26,SUMPRODUCT(R940:R969,'control variables'!X$7:X$36)*$E970,SUMPRODUCT(R940:R969,'control variables'!AB$7:AB$36)*$E970)</f>
        <v>5.6520934203746173E-48</v>
      </c>
      <c r="AC970" s="10">
        <f ca="1">IF($A970&gt;='key variables'!$B$26,SUMPRODUCT(S940:S969,'control variables'!Y$7:Y$36)*$E970,SUMPRODUCT(S940:S969,'control variables'!AC$7:AC$36)*$E970)</f>
        <v>2.5405880142030301E-48</v>
      </c>
      <c r="AD970" s="10">
        <f t="shared" ca="1" si="735"/>
        <v>1.1714556123344588E-47</v>
      </c>
      <c r="AE970" s="82">
        <f ca="1">SUMPRODUCT(P940:P969,'control variables'!AL$7:AL$36)</f>
        <v>2.2259121207818938E-48</v>
      </c>
      <c r="AF970" s="82">
        <f ca="1">SUMPRODUCT(Q940:Q969,'control variables'!AM$7:AM$36)</f>
        <v>2.562580574199168E-48</v>
      </c>
      <c r="AG970" s="82">
        <f ca="1">SUMPRODUCT(R940:R969,'control variables'!AN$7:AN$36)</f>
        <v>7.3065906925472543E-48</v>
      </c>
      <c r="AH970" s="82">
        <f ca="1">SUMPRODUCT(S940:S969,'control variables'!AO$7:AO$36)</f>
        <v>3.1636812940996665E-48</v>
      </c>
      <c r="AI970" s="82">
        <f t="shared" ca="1" si="699"/>
        <v>1.5258764681627983E-47</v>
      </c>
      <c r="AJ970" s="10">
        <f ca="1">SUMPRODUCT(P940:P969,'control variables'!AP$7:AP$36)</f>
        <v>2.1268676889761971E-51</v>
      </c>
      <c r="AK970" s="10">
        <f ca="1">SUMPRODUCT(Q940:Q969,'control variables'!AQ$7:AQ$36)</f>
        <v>6.137436851984823E-51</v>
      </c>
      <c r="AL970" s="10">
        <f ca="1">SUMPRODUCT(R940:R969,'control variables'!AR$7:AR$36)</f>
        <v>2.205955952927209E-49</v>
      </c>
      <c r="AM970" s="10">
        <f ca="1">SUMPRODUCT(S940:S969,'control variables'!AS$7:AS$36)</f>
        <v>1.652610468675762E-49</v>
      </c>
      <c r="AN970" s="10">
        <f t="shared" ca="1" si="720"/>
        <v>3.9412094670125811E-49</v>
      </c>
      <c r="AO970" s="82">
        <f ca="1">SUMPRODUCT(P940:P969,'control variables'!AX$7:AX$36)</f>
        <v>2.8922154822299736E-51</v>
      </c>
      <c r="AP970" s="82">
        <f ca="1">SUMPRODUCT(Q940:Q969,'control variables'!AY$7:AY$36)</f>
        <v>6.6767820025754131E-51</v>
      </c>
      <c r="AQ970" s="82">
        <f ca="1">SUMPRODUCT(R940:R969,'control variables'!AZ$7:AZ$36)</f>
        <v>5.9995269035702117E-50</v>
      </c>
      <c r="AR970" s="82">
        <f ca="1">SUMPRODUCT(S940:S969,'control variables'!BA$7:BA$36)</f>
        <v>4.494596075132592E-50</v>
      </c>
      <c r="AS970" s="82">
        <f t="shared" ca="1" si="721"/>
        <v>1.1451022727183341E-49</v>
      </c>
      <c r="AT970" s="10">
        <f ca="1">SUMPRODUCT(P940:P969,'control variables'!AT$7:AT$36)</f>
        <v>-2.5524930257269369E-51</v>
      </c>
      <c r="AU970" s="10">
        <f ca="1">SUMPRODUCT(Q940:Q969,'control variables'!AU$7:AU$36)</f>
        <v>2.768893402288594E-51</v>
      </c>
      <c r="AV970" s="10">
        <f ca="1">SUMPRODUCT(R940:R969,'control variables'!AV$7:AV$36)</f>
        <v>1.1923076879297133E-48</v>
      </c>
      <c r="AW970" s="10">
        <f ca="1">SUMPRODUCT(S940:S969,'control variables'!AW$7:AW$36)</f>
        <v>8.9322733953077104E-49</v>
      </c>
      <c r="AX970" s="10">
        <f t="shared" ca="1" si="700"/>
        <v>2.0857514278370461E-48</v>
      </c>
      <c r="AY970" s="82">
        <f ca="1">SUMPRODUCT(P940:P969,'control variables'!BB$7:BB$36)</f>
        <v>9.2514200342013524E-51</v>
      </c>
      <c r="AZ970" s="82">
        <f ca="1">SUMPRODUCT(Q940:Q969,'control variables'!BC$7:BC$36)</f>
        <v>2.3591104589417222E-50</v>
      </c>
      <c r="BA970" s="82">
        <f ca="1">SUMPRODUCT(R940:R969,'control variables'!BD$7:BD$36)</f>
        <v>1.6514498356145776E-49</v>
      </c>
      <c r="BB970" s="82">
        <f ca="1">SUMPRODUCT(S940:S969,'control variables'!BE$7:BE$36)</f>
        <v>2.3468281053650694E-50</v>
      </c>
      <c r="BC970" s="82">
        <f t="shared" ca="1" si="722"/>
        <v>2.2145578923872702E-49</v>
      </c>
      <c r="BD970" s="10">
        <f ca="1">SUMPRODUCT(P940:P969,'control variables'!BF$7:BF$36)</f>
        <v>1.9353164896819288E-51</v>
      </c>
      <c r="BE970" s="10">
        <f ca="1">SUMPRODUCT(Q940:Q969,'control variables'!BG$7:BG$36)</f>
        <v>2.2338733726770544E-51</v>
      </c>
      <c r="BF970" s="10">
        <f ca="1">SUMPRODUCT(R940:R969,'control variables'!BH$7:BH$36)</f>
        <v>6.6909395341326283E-50</v>
      </c>
      <c r="BG970" s="10">
        <f ca="1">SUMPRODUCT(S940:S969,'control variables'!BI$7:BI$36)</f>
        <v>1.5037720999883863E-49</v>
      </c>
      <c r="BH970" s="10">
        <f t="shared" ca="1" si="723"/>
        <v>2.214557952025239E-49</v>
      </c>
      <c r="BI970" s="82">
        <f t="shared" ca="1" si="701"/>
        <v>2.232611047790368E-48</v>
      </c>
      <c r="BJ970" s="82">
        <f t="shared" ca="1" si="702"/>
        <v>2.588940572190874E-48</v>
      </c>
      <c r="BK970" s="82">
        <f t="shared" ca="1" si="703"/>
        <v>8.6640433640384254E-48</v>
      </c>
      <c r="BL970" s="82">
        <f t="shared" ca="1" si="704"/>
        <v>4.0803769146840882E-48</v>
      </c>
      <c r="BM970" s="82">
        <f t="shared" ca="1" si="694"/>
        <v>1.7565971898703755E-47</v>
      </c>
      <c r="BN970" s="10">
        <f ca="1">BN969+BI970-INDIRECT(ADDRESS(MAX($D970-'key variables'!$B$9*30,34),scenario!BI$4),TRUE)</f>
        <v>9439390.0751690175</v>
      </c>
      <c r="BO970" s="10">
        <f ca="1">BO969+BJ970-INDIRECT(ADDRESS(MAX($D970-'key variables'!$B$9*30,34),scenario!BJ$4),TRUE)</f>
        <v>10895583.360992203</v>
      </c>
      <c r="BP970" s="10">
        <f ca="1">BP969+BK970-INDIRECT(ADDRESS(MAX($D970-'key variables'!$B$9*30,34),scenario!BK$4),TRUE)</f>
        <v>32531162.537994072</v>
      </c>
      <c r="BQ970" s="10">
        <f ca="1">BQ969+BL970-INDIRECT(ADDRESS(MAX($D970-'key variables'!$B$9*30,34),scenario!BL$4),TRUE)</f>
        <v>14415841.516535141</v>
      </c>
      <c r="BR970" s="10">
        <f t="shared" ca="1" si="724"/>
        <v>67281977.490690395</v>
      </c>
      <c r="BS970" s="82">
        <f t="shared" ca="1" si="705"/>
        <v>-2.3433848477536824E-9</v>
      </c>
      <c r="BT970" s="82">
        <f t="shared" ca="1" si="706"/>
        <v>-3.4288309057018498E-10</v>
      </c>
      <c r="BU970" s="82">
        <f t="shared" ca="1" si="707"/>
        <v>-4.2578247660364599E-9</v>
      </c>
      <c r="BV970" s="82">
        <f t="shared" ca="1" si="708"/>
        <v>-2.9943922343414556E-9</v>
      </c>
      <c r="BW970" s="82">
        <f t="shared" ca="1" si="725"/>
        <v>-9.9384849387017825E-9</v>
      </c>
      <c r="BX970" s="10">
        <f t="shared" ca="1" si="709"/>
        <v>-1.8625994260191893E-12</v>
      </c>
      <c r="BY970" s="10">
        <f t="shared" ca="1" si="710"/>
        <v>2.8902850229962428E-12</v>
      </c>
      <c r="BZ970" s="10">
        <f t="shared" ca="1" si="711"/>
        <v>-3.5034723983035463E-11</v>
      </c>
      <c r="CA970" s="10">
        <f t="shared" ca="1" si="712"/>
        <v>-2.0257049910634696E-11</v>
      </c>
      <c r="CB970" s="10">
        <v>0</v>
      </c>
      <c r="CC970" s="82">
        <f t="shared" ca="1" si="713"/>
        <v>3.9725652202851362E-13</v>
      </c>
      <c r="CD970" s="82">
        <f t="shared" ca="1" si="714"/>
        <v>3.4270724516460853E-13</v>
      </c>
      <c r="CE970" s="82">
        <f t="shared" ca="1" si="715"/>
        <v>1.8915613015532971E-10</v>
      </c>
      <c r="CF970" s="82">
        <f t="shared" ca="1" si="716"/>
        <v>3.7028113764059381E-11</v>
      </c>
      <c r="CG970" s="82">
        <f t="shared" ca="1" si="726"/>
        <v>2.269242076865822E-10</v>
      </c>
      <c r="CH970" s="13" t="str">
        <f t="shared" ca="1" si="727"/>
        <v/>
      </c>
      <c r="CI970" s="81">
        <f t="shared" ca="1" si="736"/>
        <v>0.1131775965863165</v>
      </c>
      <c r="CJ970" s="81">
        <f t="shared" ca="1" si="737"/>
        <v>0.13063724757458739</v>
      </c>
      <c r="CK970" s="81">
        <f t="shared" ca="1" si="738"/>
        <v>0.39004625943939081</v>
      </c>
      <c r="CL970" s="81">
        <f t="shared" ca="1" si="739"/>
        <v>0.17284488538116416</v>
      </c>
      <c r="CM970" s="89">
        <f t="shared" ca="1" si="728"/>
        <v>0.80670598898145884</v>
      </c>
    </row>
    <row r="971" spans="1:91" x14ac:dyDescent="0.3">
      <c r="A971">
        <v>906</v>
      </c>
      <c r="B971" s="3">
        <f t="shared" si="741"/>
        <v>2.7055555555555557</v>
      </c>
      <c r="C971" s="3">
        <f t="shared" si="729"/>
        <v>30.2</v>
      </c>
      <c r="D971" s="4">
        <f t="shared" ca="1" si="717"/>
        <v>971</v>
      </c>
      <c r="E971" s="58">
        <f>(0.5*(COS(B971*2*PI())+1)*('key variables'!$B$4-'key variables'!$B$6)+'key variables'!$B$6)/'key variables'!$B$4</f>
        <v>1</v>
      </c>
      <c r="F971" s="10">
        <f t="shared" ca="1" si="730"/>
        <v>11689222.907461114</v>
      </c>
      <c r="G971" s="10">
        <f t="shared" ca="1" si="731"/>
        <v>13492492.798713122</v>
      </c>
      <c r="H971" s="10">
        <f t="shared" ca="1" si="732"/>
        <v>40309474.521088287</v>
      </c>
      <c r="I971" s="10">
        <f t="shared" ca="1" si="733"/>
        <v>17912154.249750931</v>
      </c>
      <c r="J971" s="10">
        <f t="shared" ca="1" si="718"/>
        <v>83403344.477013454</v>
      </c>
      <c r="K971" s="82">
        <f t="shared" ca="1" si="695"/>
        <v>2249832.832292099</v>
      </c>
      <c r="L971" s="82">
        <f t="shared" ca="1" si="696"/>
        <v>2596909.4377209195</v>
      </c>
      <c r="M971" s="82">
        <f t="shared" ca="1" si="697"/>
        <v>7778311.98309422</v>
      </c>
      <c r="N971" s="82">
        <f t="shared" ca="1" si="698"/>
        <v>3496312.733215793</v>
      </c>
      <c r="O971" s="82">
        <f t="shared" ca="1" si="719"/>
        <v>16121366.986323033</v>
      </c>
      <c r="P971" s="10">
        <f ca="1">IF(IF($A971&gt;='key variables'!$B$26,K971*SUMPRODUCT(Z971:AC971,'control variables'!$O$3:$R$3)/J971+F$65*'key variables'!$B$25/scenario!J$65,K971*SUMPRODUCT(Z971:AC971,'control variables'!$O$7:$R$7)/J971+F$65*'key variables'!$B$25/scenario!J$65)&lt;'key variables'!$B$28,0,IF($A971&gt;='key variables'!$B$26,K971*SUMPRODUCT(Z971:AC971,'control variables'!$O$3:$R$3)/J971+F$65*'key variables'!$B$25/scenario!J$65,K971*SUMPRODUCT(Z971:AC971,'control variables'!$O$7:$R$7)/J971+F$65*'key variables'!$B$25/scenario!J$65))</f>
        <v>2.719054233414309E-49</v>
      </c>
      <c r="Q971" s="10">
        <f ca="1">IF(IF($A971&gt;='key variables'!$B$26,L971*SUMPRODUCT(Z971:AC971,'control variables'!$O$4:$R$4)/J971+G$65*'key variables'!$B$25/scenario!J$65,L971*SUMPRODUCT(Z971:AC971,'control variables'!$O$7:$R$7)/J971+G$65*'key variables'!$B$25/scenario!J$65)&lt;'key variables'!$B$28,0,IF($A971&gt;='key variables'!$B$26,L971*SUMPRODUCT(Z971:AC971,'control variables'!$O$4:$R$4)/J971+G$65*'key variables'!$B$25/scenario!J$65,L971*SUMPRODUCT(Z971:AC971,'control variables'!$O$7:$R$7)/J971+G$65*'key variables'!$B$25/scenario!J$65))</f>
        <v>3.1385165595769386E-49</v>
      </c>
      <c r="R971" s="10">
        <f ca="1">IF(IF($A971&gt;='key variables'!$B$26,M971*SUMPRODUCT(Z971:AC971,'control variables'!$O$5:$R$5)/J971+H$65*'key variables'!$B$25/scenario!J$65,M971*SUMPRODUCT(Z971:AC971,'control variables'!$O$7:$R$7)/J971+H$65*'key variables'!$B$25/scenario!J$65)&lt;'key variables'!$B$28,0,IF($A971&gt;='key variables'!$B$26,M971*SUMPRODUCT(Z971:AC971,'control variables'!$O$5:$R$5)/J971+H$65*'key variables'!$B$25/scenario!J$65,M971*SUMPRODUCT(Z971:AC971,'control variables'!$O$7:$R$7)/J971+H$65*'key variables'!$B$25/scenario!J$65))</f>
        <v>9.4005438194724055E-49</v>
      </c>
      <c r="S971" s="10">
        <f ca="1">IF(IF($A971&gt;='key variables'!$B$26,N971*SUMPRODUCT(Z971:AC971,'control variables'!$O$6:$R$6)/J971+I$65*'key variables'!$B$25/scenario!J$65,N971*SUMPRODUCT(Z971:AC971,'control variables'!$O$7:$R$7)/J971+I$65*'key variables'!$B$25/scenario!J$65)&lt;'key variables'!$B$28,0,IF($A971&gt;='key variables'!$B$26,N971*SUMPRODUCT(Z971:AC971,'control variables'!$O$6:$R$6)/J971+I$65*'key variables'!$B$25/scenario!J$65,N971*SUMPRODUCT(Z971:AC971,'control variables'!$O$7:$R$7)/J971+I$65*'key variables'!$B$25/scenario!J$65))</f>
        <v>4.2254979135074211E-49</v>
      </c>
      <c r="T971" s="10">
        <f t="shared" ca="1" si="740"/>
        <v>1.9483612525971076E-48</v>
      </c>
      <c r="U971" s="82">
        <f ca="1">SUMPRODUCT(P941:P970,'control variables'!AD$7:AD$36)</f>
        <v>5.76489799367489E-49</v>
      </c>
      <c r="V971" s="82">
        <f ca="1">SUMPRODUCT(Q941:Q970,'control variables'!AE$7:AE$36)</f>
        <v>6.6542357247140659E-49</v>
      </c>
      <c r="W971" s="82">
        <f ca="1">SUMPRODUCT(R941:R970,'control variables'!AF$7:AF$36)</f>
        <v>1.9930891976464598E-48</v>
      </c>
      <c r="X971" s="82">
        <f ca="1">SUMPRODUCT(S941:S970,'control variables'!AG$7:AG$36)</f>
        <v>8.9588372841199718E-49</v>
      </c>
      <c r="Y971" s="82">
        <f t="shared" ca="1" si="734"/>
        <v>4.1308862978973527E-48</v>
      </c>
      <c r="Z971" s="10">
        <f ca="1">IF($A971&gt;='key variables'!$B$26,SUMPRODUCT(P941:P970,'control variables'!V$7:V$36)*$E971,SUMPRODUCT(P941:P970,'control variables'!Z$7:Z$36)*$E971)</f>
        <v>1.4066934713013381E-48</v>
      </c>
      <c r="AA971" s="10">
        <f ca="1">IF($A971&gt;='key variables'!$B$26,SUMPRODUCT(Q941:Q970,'control variables'!W$7:W$36)*$E971,SUMPRODUCT(Q941:Q970,'control variables'!AA$7:AA$36)*$E971)</f>
        <v>1.6237008808699634E-48</v>
      </c>
      <c r="AB971" s="10">
        <f ca="1">IF($A971&gt;='key variables'!$B$26,SUMPRODUCT(R941:R970,'control variables'!X$7:X$36)*$E971,SUMPRODUCT(R941:R970,'control variables'!AB$7:AB$36)*$E971)</f>
        <v>4.8633394122959557E-48</v>
      </c>
      <c r="AC971" s="10">
        <f ca="1">IF($A971&gt;='key variables'!$B$26,SUMPRODUCT(S941:S970,'control variables'!Y$7:Y$36)*$E971,SUMPRODUCT(S941:S970,'control variables'!AC$7:AC$36)*$E971)</f>
        <v>2.1860469919588454E-48</v>
      </c>
      <c r="AD971" s="10">
        <f t="shared" ca="1" si="735"/>
        <v>1.0079780756426103E-47</v>
      </c>
      <c r="AE971" s="82">
        <f ca="1">SUMPRODUCT(P941:P970,'control variables'!AL$7:AL$36)</f>
        <v>1.9152843628314197E-48</v>
      </c>
      <c r="AF971" s="82">
        <f ca="1">SUMPRODUCT(Q941:Q970,'control variables'!AM$7:AM$36)</f>
        <v>2.204970473198724E-48</v>
      </c>
      <c r="AG971" s="82">
        <f ca="1">SUMPRODUCT(R941:R970,'control variables'!AN$7:AN$36)</f>
        <v>6.2869503105673475E-48</v>
      </c>
      <c r="AH971" s="82">
        <f ca="1">SUMPRODUCT(S941:S970,'control variables'!AO$7:AO$36)</f>
        <v>2.7221871227525826E-48</v>
      </c>
      <c r="AI971" s="82">
        <f t="shared" ca="1" si="699"/>
        <v>1.3129392269350075E-47</v>
      </c>
      <c r="AJ971" s="10">
        <f ca="1">SUMPRODUCT(P941:P970,'control variables'!AP$7:AP$36)</f>
        <v>1.8300616580840562E-51</v>
      </c>
      <c r="AK971" s="10">
        <f ca="1">SUMPRODUCT(Q941:Q970,'control variables'!AQ$7:AQ$36)</f>
        <v>5.280952792665814E-51</v>
      </c>
      <c r="AL971" s="10">
        <f ca="1">SUMPRODUCT(R941:R970,'control variables'!AR$7:AR$36)</f>
        <v>1.8981130936347322E-49</v>
      </c>
      <c r="AM971" s="10">
        <f ca="1">SUMPRODUCT(S941:S970,'control variables'!AS$7:AS$36)</f>
        <v>1.4219873996617389E-49</v>
      </c>
      <c r="AN971" s="10">
        <f t="shared" ca="1" si="720"/>
        <v>3.3912106378039699E-49</v>
      </c>
      <c r="AO971" s="82">
        <f ca="1">SUMPRODUCT(P941:P970,'control variables'!AX$7:AX$36)</f>
        <v>2.4886045748779058E-51</v>
      </c>
      <c r="AP971" s="82">
        <f ca="1">SUMPRODUCT(Q941:Q970,'control variables'!AY$7:AY$36)</f>
        <v>5.7450319103680251E-51</v>
      </c>
      <c r="AQ971" s="82">
        <f ca="1">SUMPRODUCT(R941:R970,'control variables'!AZ$7:AZ$36)</f>
        <v>5.1622882842104628E-50</v>
      </c>
      <c r="AR971" s="82">
        <f ca="1">SUMPRODUCT(S941:S970,'control variables'!BA$7:BA$36)</f>
        <v>3.867371716777863E-50</v>
      </c>
      <c r="AS971" s="82">
        <f t="shared" ca="1" si="721"/>
        <v>9.853023649512918E-50</v>
      </c>
      <c r="AT971" s="10">
        <f ca="1">SUMPRODUCT(P941:P970,'control variables'!AT$7:AT$36)</f>
        <v>-2.1962906499173896E-51</v>
      </c>
      <c r="AU971" s="10">
        <f ca="1">SUMPRODUCT(Q941:Q970,'control variables'!AU$7:AU$36)</f>
        <v>2.382492186568254E-51</v>
      </c>
      <c r="AV971" s="10">
        <f ca="1">SUMPRODUCT(R941:R970,'control variables'!AV$7:AV$36)</f>
        <v>1.0259202279617868E-48</v>
      </c>
      <c r="AW971" s="10">
        <f ca="1">SUMPRODUCT(S941:S970,'control variables'!AW$7:AW$36)</f>
        <v>7.6857677348728925E-49</v>
      </c>
      <c r="AX971" s="10">
        <f t="shared" ca="1" si="700"/>
        <v>1.7946832029857271E-48</v>
      </c>
      <c r="AY971" s="82">
        <f ca="1">SUMPRODUCT(P941:P970,'control variables'!BB$7:BB$36)</f>
        <v>7.9603772134845125E-51</v>
      </c>
      <c r="AZ971" s="82">
        <f ca="1">SUMPRODUCT(Q941:Q970,'control variables'!BC$7:BC$36)</f>
        <v>2.0298947698869502E-50</v>
      </c>
      <c r="BA971" s="82">
        <f ca="1">SUMPRODUCT(R941:R970,'control variables'!BD$7:BD$36)</f>
        <v>1.4209887338418632E-49</v>
      </c>
      <c r="BB971" s="82">
        <f ca="1">SUMPRODUCT(S941:S970,'control variables'!BE$7:BE$36)</f>
        <v>2.0193264282509534E-50</v>
      </c>
      <c r="BC971" s="82">
        <f t="shared" ca="1" si="722"/>
        <v>1.9055146257904987E-49</v>
      </c>
      <c r="BD971" s="10">
        <f ca="1">SUMPRODUCT(P941:P970,'control variables'!BF$7:BF$36)</f>
        <v>1.6652415767948432E-51</v>
      </c>
      <c r="BE971" s="10">
        <f ca="1">SUMPRODUCT(Q941:Q970,'control variables'!BG$7:BG$36)</f>
        <v>1.9221346158674688E-51</v>
      </c>
      <c r="BF971" s="10">
        <f ca="1">SUMPRODUCT(R941:R970,'control variables'!BH$7:BH$36)</f>
        <v>5.7572137474471539E-50</v>
      </c>
      <c r="BG971" s="10">
        <f ca="1">SUMPRODUCT(S941:S970,'control variables'!BI$7:BI$36)</f>
        <v>1.2939195404346043E-49</v>
      </c>
      <c r="BH971" s="10">
        <f t="shared" ca="1" si="723"/>
        <v>1.9055146771059426E-49</v>
      </c>
      <c r="BI971" s="82">
        <f t="shared" ca="1" si="701"/>
        <v>1.9210484493949868E-48</v>
      </c>
      <c r="BJ971" s="82">
        <f t="shared" ca="1" si="702"/>
        <v>2.2276519130841615E-48</v>
      </c>
      <c r="BK971" s="82">
        <f t="shared" ca="1" si="703"/>
        <v>7.4549694119133204E-48</v>
      </c>
      <c r="BL971" s="82">
        <f t="shared" ca="1" si="704"/>
        <v>3.5109571605223816E-48</v>
      </c>
      <c r="BM971" s="82">
        <f t="shared" ca="1" si="694"/>
        <v>1.5114626934914849E-47</v>
      </c>
      <c r="BN971" s="10">
        <f ca="1">BN970+BI971-INDIRECT(ADDRESS(MAX($D971-'key variables'!$B$9*30,34),scenario!BI$4),TRUE)</f>
        <v>9439390.0751690175</v>
      </c>
      <c r="BO971" s="10">
        <f ca="1">BO970+BJ971-INDIRECT(ADDRESS(MAX($D971-'key variables'!$B$9*30,34),scenario!BJ$4),TRUE)</f>
        <v>10895583.360992203</v>
      </c>
      <c r="BP971" s="10">
        <f ca="1">BP970+BK971-INDIRECT(ADDRESS(MAX($D971-'key variables'!$B$9*30,34),scenario!BK$4),TRUE)</f>
        <v>32531162.537994072</v>
      </c>
      <c r="BQ971" s="10">
        <f ca="1">BQ970+BL971-INDIRECT(ADDRESS(MAX($D971-'key variables'!$B$9*30,34),scenario!BL$4),TRUE)</f>
        <v>14415841.516535141</v>
      </c>
      <c r="BR971" s="10">
        <f t="shared" ca="1" si="724"/>
        <v>67281977.490690395</v>
      </c>
      <c r="BS971" s="82">
        <f t="shared" ca="1" si="705"/>
        <v>-2.3433848477536824E-9</v>
      </c>
      <c r="BT971" s="82">
        <f t="shared" ca="1" si="706"/>
        <v>-3.4288309057018498E-10</v>
      </c>
      <c r="BU971" s="82">
        <f t="shared" ca="1" si="707"/>
        <v>-4.2578247660364599E-9</v>
      </c>
      <c r="BV971" s="82">
        <f t="shared" ca="1" si="708"/>
        <v>-2.9943922343414556E-9</v>
      </c>
      <c r="BW971" s="82">
        <f t="shared" ca="1" si="725"/>
        <v>-9.9384849387017825E-9</v>
      </c>
      <c r="BX971" s="10">
        <f t="shared" ca="1" si="709"/>
        <v>-1.8625994260191893E-12</v>
      </c>
      <c r="BY971" s="10">
        <f t="shared" ca="1" si="710"/>
        <v>2.8902850229962428E-12</v>
      </c>
      <c r="BZ971" s="10">
        <f t="shared" ca="1" si="711"/>
        <v>-3.5034723983035463E-11</v>
      </c>
      <c r="CA971" s="10">
        <f t="shared" ca="1" si="712"/>
        <v>-2.0257049910634696E-11</v>
      </c>
      <c r="CB971" s="10">
        <v>0</v>
      </c>
      <c r="CC971" s="82">
        <f t="shared" ca="1" si="713"/>
        <v>3.9725652202851362E-13</v>
      </c>
      <c r="CD971" s="82">
        <f t="shared" ca="1" si="714"/>
        <v>3.4270724516460853E-13</v>
      </c>
      <c r="CE971" s="82">
        <f t="shared" ca="1" si="715"/>
        <v>1.8915613015532971E-10</v>
      </c>
      <c r="CF971" s="82">
        <f t="shared" ca="1" si="716"/>
        <v>3.7028113764059381E-11</v>
      </c>
      <c r="CG971" s="82">
        <f t="shared" ca="1" si="726"/>
        <v>2.269242076865822E-10</v>
      </c>
      <c r="CH971" s="13" t="str">
        <f t="shared" ca="1" si="727"/>
        <v/>
      </c>
      <c r="CI971" s="81">
        <f t="shared" ca="1" si="736"/>
        <v>0.1131775965863165</v>
      </c>
      <c r="CJ971" s="81">
        <f t="shared" ca="1" si="737"/>
        <v>0.13063724757458739</v>
      </c>
      <c r="CK971" s="81">
        <f t="shared" ca="1" si="738"/>
        <v>0.39004625943939081</v>
      </c>
      <c r="CL971" s="81">
        <f t="shared" ca="1" si="739"/>
        <v>0.17284488538116416</v>
      </c>
      <c r="CM971" s="89">
        <f t="shared" ca="1" si="728"/>
        <v>0.80670598898145884</v>
      </c>
    </row>
    <row r="972" spans="1:91" x14ac:dyDescent="0.3">
      <c r="A972">
        <v>907</v>
      </c>
      <c r="B972" s="3">
        <f t="shared" si="741"/>
        <v>2.7083333333333335</v>
      </c>
      <c r="C972" s="3">
        <f t="shared" si="729"/>
        <v>30.233333333333334</v>
      </c>
      <c r="D972" s="4">
        <f t="shared" ca="1" si="717"/>
        <v>972</v>
      </c>
      <c r="E972" s="58">
        <f>(0.5*(COS(B972*2*PI())+1)*('key variables'!$B$4-'key variables'!$B$6)+'key variables'!$B$6)/'key variables'!$B$4</f>
        <v>1</v>
      </c>
      <c r="F972" s="10">
        <f t="shared" ca="1" si="730"/>
        <v>11689222.907461114</v>
      </c>
      <c r="G972" s="10">
        <f t="shared" ca="1" si="731"/>
        <v>13492492.798713122</v>
      </c>
      <c r="H972" s="10">
        <f t="shared" ca="1" si="732"/>
        <v>40309474.521088287</v>
      </c>
      <c r="I972" s="10">
        <f t="shared" ca="1" si="733"/>
        <v>17912154.249750931</v>
      </c>
      <c r="J972" s="10">
        <f t="shared" ca="1" si="718"/>
        <v>83403344.477013454</v>
      </c>
      <c r="K972" s="82">
        <f t="shared" ca="1" si="695"/>
        <v>2249832.832292099</v>
      </c>
      <c r="L972" s="82">
        <f t="shared" ca="1" si="696"/>
        <v>2596909.4377209195</v>
      </c>
      <c r="M972" s="82">
        <f t="shared" ca="1" si="697"/>
        <v>7778311.98309422</v>
      </c>
      <c r="N972" s="82">
        <f t="shared" ca="1" si="698"/>
        <v>3496312.733215793</v>
      </c>
      <c r="O972" s="82">
        <f t="shared" ca="1" si="719"/>
        <v>16121366.986323033</v>
      </c>
      <c r="P972" s="10">
        <f ca="1">IF(IF($A972&gt;='key variables'!$B$26,K972*SUMPRODUCT(Z972:AC972,'control variables'!$O$3:$R$3)/J972+F$65*'key variables'!$B$25/scenario!J$65,K972*SUMPRODUCT(Z972:AC972,'control variables'!$O$7:$R$7)/J972+F$65*'key variables'!$B$25/scenario!J$65)&lt;'key variables'!$B$28,0,IF($A972&gt;='key variables'!$B$26,K972*SUMPRODUCT(Z972:AC972,'control variables'!$O$3:$R$3)/J972+F$65*'key variables'!$B$25/scenario!J$65,K972*SUMPRODUCT(Z972:AC972,'control variables'!$O$7:$R$7)/J972+F$65*'key variables'!$B$25/scenario!J$65))</f>
        <v>2.3396081122554265E-49</v>
      </c>
      <c r="Q972" s="10">
        <f ca="1">IF(IF($A972&gt;='key variables'!$B$26,L972*SUMPRODUCT(Z972:AC972,'control variables'!$O$4:$R$4)/J972+G$65*'key variables'!$B$25/scenario!J$65,L972*SUMPRODUCT(Z972:AC972,'control variables'!$O$7:$R$7)/J972+G$65*'key variables'!$B$25/scenario!J$65)&lt;'key variables'!$B$28,0,IF($A972&gt;='key variables'!$B$26,L972*SUMPRODUCT(Z972:AC972,'control variables'!$O$4:$R$4)/J972+G$65*'key variables'!$B$25/scenario!J$65,L972*SUMPRODUCT(Z972:AC972,'control variables'!$O$7:$R$7)/J972+G$65*'key variables'!$B$25/scenario!J$65))</f>
        <v>2.7005341463946233E-49</v>
      </c>
      <c r="R972" s="10">
        <f ca="1">IF(IF($A972&gt;='key variables'!$B$26,M972*SUMPRODUCT(Z972:AC972,'control variables'!$O$5:$R$5)/J972+H$65*'key variables'!$B$25/scenario!J$65,M972*SUMPRODUCT(Z972:AC972,'control variables'!$O$7:$R$7)/J972+H$65*'key variables'!$B$25/scenario!J$65)&lt;'key variables'!$B$28,0,IF($A972&gt;='key variables'!$B$26,M972*SUMPRODUCT(Z972:AC972,'control variables'!$O$5:$R$5)/J972+H$65*'key variables'!$B$25/scenario!J$65,M972*SUMPRODUCT(Z972:AC972,'control variables'!$O$7:$R$7)/J972+H$65*'key variables'!$B$25/scenario!J$65))</f>
        <v>8.0886906591903326E-49</v>
      </c>
      <c r="S972" s="10">
        <f ca="1">IF(IF($A972&gt;='key variables'!$B$26,N972*SUMPRODUCT(Z972:AC972,'control variables'!$O$6:$R$6)/J972+I$65*'key variables'!$B$25/scenario!J$65,N972*SUMPRODUCT(Z972:AC972,'control variables'!$O$7:$R$7)/J972+I$65*'key variables'!$B$25/scenario!J$65)&lt;'key variables'!$B$28,0,IF($A972&gt;='key variables'!$B$26,N972*SUMPRODUCT(Z972:AC972,'control variables'!$O$6:$R$6)/J972+I$65*'key variables'!$B$25/scenario!J$65,N972*SUMPRODUCT(Z972:AC972,'control variables'!$O$7:$R$7)/J972+I$65*'key variables'!$B$25/scenario!J$65))</f>
        <v>3.635826411724971E-49</v>
      </c>
      <c r="T972" s="10">
        <f t="shared" ca="1" si="740"/>
        <v>1.6764659329565351E-48</v>
      </c>
      <c r="U972" s="82">
        <f ca="1">SUMPRODUCT(P942:P971,'control variables'!AD$7:AD$36)</f>
        <v>4.9604020201503885E-49</v>
      </c>
      <c r="V972" s="82">
        <f ca="1">SUMPRODUCT(Q942:Q971,'control variables'!AE$7:AE$36)</f>
        <v>5.7256319830192644E-49</v>
      </c>
      <c r="W972" s="82">
        <f ca="1">SUMPRODUCT(R942:R971,'control variables'!AF$7:AF$36)</f>
        <v>1.714952058682162E-48</v>
      </c>
      <c r="X972" s="82">
        <f ca="1">SUMPRODUCT(S942:S971,'control variables'!AG$7:AG$36)</f>
        <v>7.7086246124571919E-49</v>
      </c>
      <c r="Y972" s="82">
        <f t="shared" ca="1" si="734"/>
        <v>3.5544179202448465E-48</v>
      </c>
      <c r="Z972" s="10">
        <f ca="1">IF($A972&gt;='key variables'!$B$26,SUMPRODUCT(P942:P971,'control variables'!V$7:V$36)*$E972,SUMPRODUCT(P942:P971,'control variables'!Z$7:Z$36)*$E972)</f>
        <v>1.2103883094603513E-48</v>
      </c>
      <c r="AA972" s="10">
        <f ca="1">IF($A972&gt;='key variables'!$B$26,SUMPRODUCT(Q942:Q971,'control variables'!W$7:W$36)*$E972,SUMPRODUCT(Q942:Q971,'control variables'!AA$7:AA$36)*$E972)</f>
        <v>1.397112167192589E-48</v>
      </c>
      <c r="AB972" s="10">
        <f ca="1">IF($A972&gt;='key variables'!$B$26,SUMPRODUCT(R942:R971,'control variables'!X$7:X$36)*$E972,SUMPRODUCT(R942:R971,'control variables'!AB$7:AB$36)*$E972)</f>
        <v>4.1846566360581358E-48</v>
      </c>
      <c r="AC972" s="10">
        <f ca="1">IF($A972&gt;='key variables'!$B$26,SUMPRODUCT(S942:S971,'control variables'!Y$7:Y$36)*$E972,SUMPRODUCT(S942:S971,'control variables'!AC$7:AC$36)*$E972)</f>
        <v>1.8809824435668695E-48</v>
      </c>
      <c r="AD972" s="10">
        <f t="shared" ca="1" si="735"/>
        <v>8.6731395562779454E-48</v>
      </c>
      <c r="AE972" s="82">
        <f ca="1">SUMPRODUCT(P942:P971,'control variables'!AL$7:AL$36)</f>
        <v>1.6480049487389435E-48</v>
      </c>
      <c r="AF972" s="82">
        <f ca="1">SUMPRODUCT(Q942:Q971,'control variables'!AM$7:AM$36)</f>
        <v>1.8972651383645156E-48</v>
      </c>
      <c r="AG972" s="82">
        <f ca="1">SUMPRODUCT(R942:R971,'control variables'!AN$7:AN$36)</f>
        <v>5.409601532471123E-48</v>
      </c>
      <c r="AH972" s="82">
        <f ca="1">SUMPRODUCT(S942:S971,'control variables'!AO$7:AO$36)</f>
        <v>2.3423038044636028E-48</v>
      </c>
      <c r="AI972" s="82">
        <f t="shared" ca="1" si="699"/>
        <v>1.1297175424038184E-47</v>
      </c>
      <c r="AJ972" s="10">
        <f ca="1">SUMPRODUCT(P942:P971,'control variables'!AP$7:AP$36)</f>
        <v>1.5746751383493543E-51</v>
      </c>
      <c r="AK972" s="10">
        <f ca="1">SUMPRODUCT(Q942:Q971,'control variables'!AQ$7:AQ$36)</f>
        <v>4.5439917462198967E-51</v>
      </c>
      <c r="AL972" s="10">
        <f ca="1">SUMPRODUCT(R942:R971,'control variables'!AR$7:AR$36)</f>
        <v>1.6332299434387196E-49</v>
      </c>
      <c r="AM972" s="10">
        <f ca="1">SUMPRODUCT(S942:S971,'control variables'!AS$7:AS$36)</f>
        <v>1.2235479582899062E-49</v>
      </c>
      <c r="AN972" s="10">
        <f t="shared" ca="1" si="720"/>
        <v>2.9179645705743184E-49</v>
      </c>
      <c r="AO972" s="82">
        <f ca="1">SUMPRODUCT(P942:P971,'control variables'!AX$7:AX$36)</f>
        <v>2.1413178817949489E-51</v>
      </c>
      <c r="AP972" s="82">
        <f ca="1">SUMPRODUCT(Q942:Q971,'control variables'!AY$7:AY$36)</f>
        <v>4.9433082641332018E-51</v>
      </c>
      <c r="AQ972" s="82">
        <f ca="1">SUMPRODUCT(R942:R971,'control variables'!AZ$7:AZ$36)</f>
        <v>4.4418869616932847E-50</v>
      </c>
      <c r="AR972" s="82">
        <f ca="1">SUMPRODUCT(S942:S971,'control variables'!BA$7:BA$36)</f>
        <v>3.327677002719791E-50</v>
      </c>
      <c r="AS972" s="82">
        <f t="shared" ca="1" si="721"/>
        <v>8.4780265790058912E-50</v>
      </c>
      <c r="AT972" s="10">
        <f ca="1">SUMPRODUCT(P942:P971,'control variables'!AT$7:AT$36)</f>
        <v>-1.8897965911349687E-51</v>
      </c>
      <c r="AU972" s="10">
        <f ca="1">SUMPRODUCT(Q942:Q971,'control variables'!AU$7:AU$36)</f>
        <v>2.0500135593400345E-51</v>
      </c>
      <c r="AV972" s="10">
        <f ca="1">SUMPRODUCT(R942:R971,'control variables'!AV$7:AV$36)</f>
        <v>8.8275226671457139E-49</v>
      </c>
      <c r="AW972" s="10">
        <f ca="1">SUMPRODUCT(S942:S971,'control variables'!AW$7:AW$36)</f>
        <v>6.6132129033851901E-49</v>
      </c>
      <c r="AX972" s="10">
        <f t="shared" ca="1" si="700"/>
        <v>1.5442337740212954E-48</v>
      </c>
      <c r="AY972" s="82">
        <f ca="1">SUMPRODUCT(P942:P971,'control variables'!BB$7:BB$36)</f>
        <v>6.8495004168766803E-51</v>
      </c>
      <c r="AZ972" s="82">
        <f ca="1">SUMPRODUCT(Q942:Q971,'control variables'!BC$7:BC$36)</f>
        <v>1.7466213848514768E-50</v>
      </c>
      <c r="BA972" s="82">
        <f ca="1">SUMPRODUCT(R942:R971,'control variables'!BD$7:BD$36)</f>
        <v>1.2226886570575508E-49</v>
      </c>
      <c r="BB972" s="82">
        <f ca="1">SUMPRODUCT(S942:S971,'control variables'!BE$7:BE$36)</f>
        <v>1.7375278634642196E-50</v>
      </c>
      <c r="BC972" s="82">
        <f t="shared" ca="1" si="722"/>
        <v>1.639598586057887E-49</v>
      </c>
      <c r="BD972" s="10">
        <f ca="1">SUMPRODUCT(P942:P971,'control variables'!BF$7:BF$36)</f>
        <v>1.4328558268740452E-51</v>
      </c>
      <c r="BE972" s="10">
        <f ca="1">SUMPRODUCT(Q942:Q971,'control variables'!BG$7:BG$36)</f>
        <v>1.6538992436659031E-51</v>
      </c>
      <c r="BF972" s="10">
        <f ca="1">SUMPRODUCT(R942:R971,'control variables'!BH$7:BH$36)</f>
        <v>4.9537901164266421E-50</v>
      </c>
      <c r="BG972" s="10">
        <f ca="1">SUMPRODUCT(S942:S971,'control variables'!BI$7:BI$36)</f>
        <v>1.1133520678641578E-49</v>
      </c>
      <c r="BH972" s="10">
        <f t="shared" ca="1" si="723"/>
        <v>1.6395986302122216E-49</v>
      </c>
      <c r="BI972" s="82">
        <f t="shared" ca="1" si="701"/>
        <v>1.6529646525646852E-48</v>
      </c>
      <c r="BJ972" s="82">
        <f t="shared" ca="1" si="702"/>
        <v>1.9167813657723707E-48</v>
      </c>
      <c r="BK972" s="82">
        <f t="shared" ca="1" si="703"/>
        <v>6.4146226648914485E-48</v>
      </c>
      <c r="BL972" s="82">
        <f t="shared" ca="1" si="704"/>
        <v>3.0210003734367643E-48</v>
      </c>
      <c r="BM972" s="82">
        <f t="shared" ca="1" si="694"/>
        <v>1.3005369056665267E-47</v>
      </c>
      <c r="BN972" s="10">
        <f ca="1">BN971+BI972-INDIRECT(ADDRESS(MAX($D972-'key variables'!$B$9*30,34),scenario!BI$4),TRUE)</f>
        <v>9439390.0751690175</v>
      </c>
      <c r="BO972" s="10">
        <f ca="1">BO971+BJ972-INDIRECT(ADDRESS(MAX($D972-'key variables'!$B$9*30,34),scenario!BJ$4),TRUE)</f>
        <v>10895583.360992203</v>
      </c>
      <c r="BP972" s="10">
        <f ca="1">BP971+BK972-INDIRECT(ADDRESS(MAX($D972-'key variables'!$B$9*30,34),scenario!BK$4),TRUE)</f>
        <v>32531162.537994072</v>
      </c>
      <c r="BQ972" s="10">
        <f ca="1">BQ971+BL972-INDIRECT(ADDRESS(MAX($D972-'key variables'!$B$9*30,34),scenario!BL$4),TRUE)</f>
        <v>14415841.516535141</v>
      </c>
      <c r="BR972" s="10">
        <f t="shared" ca="1" si="724"/>
        <v>67281977.490690395</v>
      </c>
      <c r="BS972" s="82">
        <f t="shared" ca="1" si="705"/>
        <v>-2.3433848477536824E-9</v>
      </c>
      <c r="BT972" s="82">
        <f t="shared" ca="1" si="706"/>
        <v>-3.4288309057018498E-10</v>
      </c>
      <c r="BU972" s="82">
        <f t="shared" ca="1" si="707"/>
        <v>-4.2578247660364599E-9</v>
      </c>
      <c r="BV972" s="82">
        <f t="shared" ca="1" si="708"/>
        <v>-2.9943922343414556E-9</v>
      </c>
      <c r="BW972" s="82">
        <f t="shared" ca="1" si="725"/>
        <v>-9.9384849387017825E-9</v>
      </c>
      <c r="BX972" s="10">
        <f t="shared" ca="1" si="709"/>
        <v>-1.8625994260191893E-12</v>
      </c>
      <c r="BY972" s="10">
        <f t="shared" ca="1" si="710"/>
        <v>2.8902850229962428E-12</v>
      </c>
      <c r="BZ972" s="10">
        <f t="shared" ca="1" si="711"/>
        <v>-3.5034723983035463E-11</v>
      </c>
      <c r="CA972" s="10">
        <f t="shared" ca="1" si="712"/>
        <v>-2.0257049910634696E-11</v>
      </c>
      <c r="CB972" s="10">
        <v>0</v>
      </c>
      <c r="CC972" s="82">
        <f t="shared" ca="1" si="713"/>
        <v>3.9725652202851362E-13</v>
      </c>
      <c r="CD972" s="82">
        <f t="shared" ca="1" si="714"/>
        <v>3.4270724516460853E-13</v>
      </c>
      <c r="CE972" s="82">
        <f t="shared" ca="1" si="715"/>
        <v>1.8915613015532971E-10</v>
      </c>
      <c r="CF972" s="82">
        <f t="shared" ca="1" si="716"/>
        <v>3.7028113764059381E-11</v>
      </c>
      <c r="CG972" s="82">
        <f t="shared" ca="1" si="726"/>
        <v>2.269242076865822E-10</v>
      </c>
      <c r="CH972" s="13" t="str">
        <f t="shared" ca="1" si="727"/>
        <v/>
      </c>
      <c r="CI972" s="81">
        <f t="shared" ca="1" si="736"/>
        <v>0.1131775965863165</v>
      </c>
      <c r="CJ972" s="81">
        <f t="shared" ca="1" si="737"/>
        <v>0.13063724757458739</v>
      </c>
      <c r="CK972" s="81">
        <f t="shared" ca="1" si="738"/>
        <v>0.39004625943939081</v>
      </c>
      <c r="CL972" s="81">
        <f t="shared" ca="1" si="739"/>
        <v>0.17284488538116416</v>
      </c>
      <c r="CM972" s="89">
        <f t="shared" ca="1" si="728"/>
        <v>0.80670598898145884</v>
      </c>
    </row>
    <row r="973" spans="1:91" x14ac:dyDescent="0.3">
      <c r="A973">
        <v>908</v>
      </c>
      <c r="B973" s="3">
        <f t="shared" si="741"/>
        <v>2.7111111111111112</v>
      </c>
      <c r="C973" s="3">
        <f t="shared" si="729"/>
        <v>30.266666666666666</v>
      </c>
      <c r="D973" s="4">
        <f t="shared" ca="1" si="717"/>
        <v>973</v>
      </c>
      <c r="E973" s="58">
        <f>(0.5*(COS(B973*2*PI())+1)*('key variables'!$B$4-'key variables'!$B$6)+'key variables'!$B$6)/'key variables'!$B$4</f>
        <v>1</v>
      </c>
      <c r="F973" s="10">
        <f t="shared" ca="1" si="730"/>
        <v>11689222.907461114</v>
      </c>
      <c r="G973" s="10">
        <f t="shared" ca="1" si="731"/>
        <v>13492492.798713122</v>
      </c>
      <c r="H973" s="10">
        <f t="shared" ca="1" si="732"/>
        <v>40309474.521088287</v>
      </c>
      <c r="I973" s="10">
        <f t="shared" ca="1" si="733"/>
        <v>17912154.249750931</v>
      </c>
      <c r="J973" s="10">
        <f t="shared" ca="1" si="718"/>
        <v>83403344.477013454</v>
      </c>
      <c r="K973" s="82">
        <f t="shared" ca="1" si="695"/>
        <v>2249832.832292099</v>
      </c>
      <c r="L973" s="82">
        <f t="shared" ca="1" si="696"/>
        <v>2596909.4377209195</v>
      </c>
      <c r="M973" s="82">
        <f t="shared" ca="1" si="697"/>
        <v>7778311.98309422</v>
      </c>
      <c r="N973" s="82">
        <f t="shared" ca="1" si="698"/>
        <v>3496312.733215793</v>
      </c>
      <c r="O973" s="82">
        <f t="shared" ca="1" si="719"/>
        <v>16121366.986323033</v>
      </c>
      <c r="P973" s="10">
        <f ca="1">IF(IF($A973&gt;='key variables'!$B$26,K973*SUMPRODUCT(Z973:AC973,'control variables'!$O$3:$R$3)/J973+F$65*'key variables'!$B$25/scenario!J$65,K973*SUMPRODUCT(Z973:AC973,'control variables'!$O$7:$R$7)/J973+F$65*'key variables'!$B$25/scenario!J$65)&lt;'key variables'!$B$28,0,IF($A973&gt;='key variables'!$B$26,K973*SUMPRODUCT(Z973:AC973,'control variables'!$O$3:$R$3)/J973+F$65*'key variables'!$B$25/scenario!J$65,K973*SUMPRODUCT(Z973:AC973,'control variables'!$O$7:$R$7)/J973+F$65*'key variables'!$B$25/scenario!J$65))</f>
        <v>2.0131139907636226E-49</v>
      </c>
      <c r="Q973" s="10">
        <f ca="1">IF(IF($A973&gt;='key variables'!$B$26,L973*SUMPRODUCT(Z973:AC973,'control variables'!$O$4:$R$4)/J973+G$65*'key variables'!$B$25/scenario!J$65,L973*SUMPRODUCT(Z973:AC973,'control variables'!$O$7:$R$7)/J973+G$65*'key variables'!$B$25/scenario!J$65)&lt;'key variables'!$B$28,0,IF($A973&gt;='key variables'!$B$26,L973*SUMPRODUCT(Z973:AC973,'control variables'!$O$4:$R$4)/J973+G$65*'key variables'!$B$25/scenario!J$65,L973*SUMPRODUCT(Z973:AC973,'control variables'!$O$7:$R$7)/J973+G$65*'key variables'!$B$25/scenario!J$65))</f>
        <v>2.3236725177025656E-49</v>
      </c>
      <c r="R973" s="10">
        <f ca="1">IF(IF($A973&gt;='key variables'!$B$26,M973*SUMPRODUCT(Z973:AC973,'control variables'!$O$5:$R$5)/J973+H$65*'key variables'!$B$25/scenario!J$65,M973*SUMPRODUCT(Z973:AC973,'control variables'!$O$7:$R$7)/J973+H$65*'key variables'!$B$25/scenario!J$65)&lt;'key variables'!$B$28,0,IF($A973&gt;='key variables'!$B$26,M973*SUMPRODUCT(Z973:AC973,'control variables'!$O$5:$R$5)/J973+H$65*'key variables'!$B$25/scenario!J$65,M973*SUMPRODUCT(Z973:AC973,'control variables'!$O$7:$R$7)/J973+H$65*'key variables'!$B$25/scenario!J$65))</f>
        <v>6.9599076219980809E-49</v>
      </c>
      <c r="S973" s="10">
        <f ca="1">IF(IF($A973&gt;='key variables'!$B$26,N973*SUMPRODUCT(Z973:AC973,'control variables'!$O$6:$R$6)/J973+I$65*'key variables'!$B$25/scenario!J$65,N973*SUMPRODUCT(Z973:AC973,'control variables'!$O$7:$R$7)/J973+I$65*'key variables'!$B$25/scenario!J$65)&lt;'key variables'!$B$28,0,IF($A973&gt;='key variables'!$B$26,N973*SUMPRODUCT(Z973:AC973,'control variables'!$O$6:$R$6)/J973+I$65*'key variables'!$B$25/scenario!J$65,N973*SUMPRODUCT(Z973:AC973,'control variables'!$O$7:$R$7)/J973+I$65*'key variables'!$B$25/scenario!J$65))</f>
        <v>3.1284440240615613E-49</v>
      </c>
      <c r="T973" s="10">
        <f t="shared" ca="1" si="740"/>
        <v>1.442513815452583E-48</v>
      </c>
      <c r="U973" s="82">
        <f ca="1">SUMPRODUCT(P943:P972,'control variables'!AD$7:AD$36)</f>
        <v>4.2681740819193568E-49</v>
      </c>
      <c r="V973" s="82">
        <f ca="1">SUMPRODUCT(Q943:Q972,'control variables'!AE$7:AE$36)</f>
        <v>4.9266156116496477E-49</v>
      </c>
      <c r="W973" s="82">
        <f ca="1">SUMPRODUCT(R943:R972,'control variables'!AF$7:AF$36)</f>
        <v>1.4756291725684622E-48</v>
      </c>
      <c r="X973" s="82">
        <f ca="1">SUMPRODUCT(S943:S972,'control variables'!AG$7:AG$36)</f>
        <v>6.632880086025349E-49</v>
      </c>
      <c r="Y973" s="82">
        <f t="shared" ca="1" si="734"/>
        <v>3.0583961505278971E-48</v>
      </c>
      <c r="Z973" s="10">
        <f ca="1">IF($A973&gt;='key variables'!$B$26,SUMPRODUCT(P943:P972,'control variables'!V$7:V$36)*$E973,SUMPRODUCT(P943:P972,'control variables'!Z$7:Z$36)*$E973)</f>
        <v>1.0414776847744753E-48</v>
      </c>
      <c r="AA973" s="10">
        <f ca="1">IF($A973&gt;='key variables'!$B$26,SUMPRODUCT(Q943:Q972,'control variables'!W$7:W$36)*$E973,SUMPRODUCT(Q943:Q972,'control variables'!AA$7:AA$36)*$E973)</f>
        <v>1.2021440837500508E-48</v>
      </c>
      <c r="AB973" s="10">
        <f ca="1">IF($A973&gt;='key variables'!$B$26,SUMPRODUCT(R943:R972,'control variables'!X$7:X$36)*$E973,SUMPRODUCT(R943:R972,'control variables'!AB$7:AB$36)*$E973)</f>
        <v>3.6006845661299195E-48</v>
      </c>
      <c r="AC973" s="10">
        <f ca="1">IF($A973&gt;='key variables'!$B$26,SUMPRODUCT(S943:S972,'control variables'!Y$7:Y$36)*$E973,SUMPRODUCT(S943:S972,'control variables'!AC$7:AC$36)*$E973)</f>
        <v>1.6184898888364794E-48</v>
      </c>
      <c r="AD973" s="10">
        <f t="shared" ca="1" si="735"/>
        <v>7.4627962234909257E-48</v>
      </c>
      <c r="AE973" s="82">
        <f ca="1">SUMPRODUCT(P943:P972,'control variables'!AL$7:AL$36)</f>
        <v>1.4180245835939605E-48</v>
      </c>
      <c r="AF973" s="82">
        <f ca="1">SUMPRODUCT(Q943:Q972,'control variables'!AM$7:AM$36)</f>
        <v>1.6325003209822612E-48</v>
      </c>
      <c r="AG973" s="82">
        <f ca="1">SUMPRODUCT(R943:R972,'control variables'!AN$7:AN$36)</f>
        <v>4.654687454889889E-48</v>
      </c>
      <c r="AH973" s="82">
        <f ca="1">SUMPRODUCT(S943:S972,'control variables'!AO$7:AO$36)</f>
        <v>2.0154334970393294E-48</v>
      </c>
      <c r="AI973" s="82">
        <f t="shared" ca="1" si="699"/>
        <v>9.7206458565054401E-48</v>
      </c>
      <c r="AJ973" s="10">
        <f ca="1">SUMPRODUCT(P943:P972,'control variables'!AP$7:AP$36)</f>
        <v>1.3549280049566878E-51</v>
      </c>
      <c r="AK973" s="10">
        <f ca="1">SUMPRODUCT(Q943:Q972,'control variables'!AQ$7:AQ$36)</f>
        <v>3.9098741837628806E-51</v>
      </c>
      <c r="AL973" s="10">
        <f ca="1">SUMPRODUCT(R943:R972,'control variables'!AR$7:AR$36)</f>
        <v>1.4053114417102058E-49</v>
      </c>
      <c r="AM973" s="10">
        <f ca="1">SUMPRODUCT(S943:S972,'control variables'!AS$7:AS$36)</f>
        <v>1.0528008944323416E-49</v>
      </c>
      <c r="AN973" s="10">
        <f t="shared" ca="1" si="720"/>
        <v>2.510760358029743E-49</v>
      </c>
      <c r="AO973" s="82">
        <f ca="1">SUMPRODUCT(P943:P972,'control variables'!AX$7:AX$36)</f>
        <v>1.8424953153193345E-51</v>
      </c>
      <c r="AP973" s="82">
        <f ca="1">SUMPRODUCT(Q943:Q972,'control variables'!AY$7:AY$36)</f>
        <v>4.2534657727744851E-51</v>
      </c>
      <c r="AQ973" s="82">
        <f ca="1">SUMPRODUCT(R943:R972,'control variables'!AZ$7:AZ$36)</f>
        <v>3.8220182008836453E-50</v>
      </c>
      <c r="AR973" s="82">
        <f ca="1">SUMPRODUCT(S943:S972,'control variables'!BA$7:BA$36)</f>
        <v>2.8632971034023341E-50</v>
      </c>
      <c r="AS973" s="82">
        <f t="shared" ca="1" si="721"/>
        <v>7.2949114130953618E-50</v>
      </c>
      <c r="AT973" s="10">
        <f ca="1">SUMPRODUCT(P943:P972,'control variables'!AT$7:AT$36)</f>
        <v>-1.6260740152946879E-51</v>
      </c>
      <c r="AU973" s="10">
        <f ca="1">SUMPRODUCT(Q943:Q972,'control variables'!AU$7:AU$36)</f>
        <v>1.7639325816767381E-51</v>
      </c>
      <c r="AV973" s="10">
        <f ca="1">SUMPRODUCT(R943:R972,'control variables'!AV$7:AV$36)</f>
        <v>7.595635051838938E-49</v>
      </c>
      <c r="AW973" s="10">
        <f ca="1">SUMPRODUCT(S943:S972,'control variables'!AW$7:AW$36)</f>
        <v>5.6903339281334214E-49</v>
      </c>
      <c r="AX973" s="10">
        <f t="shared" ca="1" si="700"/>
        <v>1.328734756563618E-48</v>
      </c>
      <c r="AY973" s="82">
        <f ca="1">SUMPRODUCT(P943:P972,'control variables'!BB$7:BB$36)</f>
        <v>5.8936473363750744E-51</v>
      </c>
      <c r="AZ973" s="82">
        <f ca="1">SUMPRODUCT(Q943:Q972,'control variables'!BC$7:BC$36)</f>
        <v>1.5028790197781492E-50</v>
      </c>
      <c r="BA973" s="82">
        <f ca="1">SUMPRODUCT(R943:R972,'control variables'!BD$7:BD$36)</f>
        <v>1.0520615093515354E-49</v>
      </c>
      <c r="BB973" s="82">
        <f ca="1">SUMPRODUCT(S943:S972,'control variables'!BE$7:BE$36)</f>
        <v>1.495054506333311E-50</v>
      </c>
      <c r="BC973" s="82">
        <f t="shared" ca="1" si="722"/>
        <v>1.4107913353264321E-49</v>
      </c>
      <c r="BD973" s="10">
        <f ca="1">SUMPRODUCT(P943:P972,'control variables'!BF$7:BF$36)</f>
        <v>1.232899688079216E-51</v>
      </c>
      <c r="BE973" s="10">
        <f ca="1">SUMPRODUCT(Q943:Q972,'control variables'!BG$7:BG$36)</f>
        <v>1.423096325105282E-51</v>
      </c>
      <c r="BF973" s="10">
        <f ca="1">SUMPRODUCT(R943:R972,'control variables'!BH$7:BH$36)</f>
        <v>4.2624848744738309E-50</v>
      </c>
      <c r="BG973" s="10">
        <f ca="1">SUMPRODUCT(S943:S972,'control variables'!BI$7:BI$36)</f>
        <v>9.5798292573976698E-50</v>
      </c>
      <c r="BH973" s="10">
        <f t="shared" ca="1" si="723"/>
        <v>1.4107913733189951E-49</v>
      </c>
      <c r="BI973" s="82">
        <f t="shared" ca="1" si="701"/>
        <v>1.4222921569150408E-48</v>
      </c>
      <c r="BJ973" s="82">
        <f t="shared" ca="1" si="702"/>
        <v>1.6492930437617193E-48</v>
      </c>
      <c r="BK973" s="82">
        <f t="shared" ca="1" si="703"/>
        <v>5.519457111008936E-48</v>
      </c>
      <c r="BL973" s="82">
        <f t="shared" ca="1" si="704"/>
        <v>2.5994174349160046E-48</v>
      </c>
      <c r="BM973" s="82">
        <f t="shared" ca="1" si="694"/>
        <v>1.1190459746601701E-47</v>
      </c>
      <c r="BN973" s="10">
        <f ca="1">BN972+BI973-INDIRECT(ADDRESS(MAX($D973-'key variables'!$B$9*30,34),scenario!BI$4),TRUE)</f>
        <v>9439390.0751690175</v>
      </c>
      <c r="BO973" s="10">
        <f ca="1">BO972+BJ973-INDIRECT(ADDRESS(MAX($D973-'key variables'!$B$9*30,34),scenario!BJ$4),TRUE)</f>
        <v>10895583.360992203</v>
      </c>
      <c r="BP973" s="10">
        <f ca="1">BP972+BK973-INDIRECT(ADDRESS(MAX($D973-'key variables'!$B$9*30,34),scenario!BK$4),TRUE)</f>
        <v>32531162.537994072</v>
      </c>
      <c r="BQ973" s="10">
        <f ca="1">BQ972+BL973-INDIRECT(ADDRESS(MAX($D973-'key variables'!$B$9*30,34),scenario!BL$4),TRUE)</f>
        <v>14415841.516535141</v>
      </c>
      <c r="BR973" s="10">
        <f t="shared" ca="1" si="724"/>
        <v>67281977.490690395</v>
      </c>
      <c r="BS973" s="82">
        <f t="shared" ca="1" si="705"/>
        <v>-2.3433848477536824E-9</v>
      </c>
      <c r="BT973" s="82">
        <f t="shared" ca="1" si="706"/>
        <v>-3.4288309057018498E-10</v>
      </c>
      <c r="BU973" s="82">
        <f t="shared" ca="1" si="707"/>
        <v>-4.2578247660364599E-9</v>
      </c>
      <c r="BV973" s="82">
        <f t="shared" ca="1" si="708"/>
        <v>-2.9943922343414556E-9</v>
      </c>
      <c r="BW973" s="82">
        <f t="shared" ca="1" si="725"/>
        <v>-9.9384849387017825E-9</v>
      </c>
      <c r="BX973" s="10">
        <f t="shared" ca="1" si="709"/>
        <v>-1.8625994260191893E-12</v>
      </c>
      <c r="BY973" s="10">
        <f t="shared" ca="1" si="710"/>
        <v>2.8902850229962428E-12</v>
      </c>
      <c r="BZ973" s="10">
        <f t="shared" ca="1" si="711"/>
        <v>-3.5034723983035463E-11</v>
      </c>
      <c r="CA973" s="10">
        <f t="shared" ca="1" si="712"/>
        <v>-2.0257049910634696E-11</v>
      </c>
      <c r="CB973" s="10">
        <v>0</v>
      </c>
      <c r="CC973" s="82">
        <f t="shared" ca="1" si="713"/>
        <v>3.9725652202851362E-13</v>
      </c>
      <c r="CD973" s="82">
        <f t="shared" ca="1" si="714"/>
        <v>3.4270724516460853E-13</v>
      </c>
      <c r="CE973" s="82">
        <f t="shared" ca="1" si="715"/>
        <v>1.8915613015532971E-10</v>
      </c>
      <c r="CF973" s="82">
        <f t="shared" ca="1" si="716"/>
        <v>3.7028113764059381E-11</v>
      </c>
      <c r="CG973" s="82">
        <f t="shared" ca="1" si="726"/>
        <v>2.269242076865822E-10</v>
      </c>
      <c r="CH973" s="13" t="str">
        <f t="shared" ca="1" si="727"/>
        <v/>
      </c>
      <c r="CI973" s="81">
        <f t="shared" ca="1" si="736"/>
        <v>0.1131775965863165</v>
      </c>
      <c r="CJ973" s="81">
        <f t="shared" ca="1" si="737"/>
        <v>0.13063724757458739</v>
      </c>
      <c r="CK973" s="81">
        <f t="shared" ca="1" si="738"/>
        <v>0.39004625943939081</v>
      </c>
      <c r="CL973" s="81">
        <f t="shared" ca="1" si="739"/>
        <v>0.17284488538116416</v>
      </c>
      <c r="CM973" s="89">
        <f t="shared" ca="1" si="728"/>
        <v>0.80670598898145884</v>
      </c>
    </row>
    <row r="974" spans="1:91" x14ac:dyDescent="0.3">
      <c r="A974">
        <v>909</v>
      </c>
      <c r="B974" s="3">
        <f t="shared" si="741"/>
        <v>2.713888888888889</v>
      </c>
      <c r="C974" s="3">
        <f t="shared" si="729"/>
        <v>30.3</v>
      </c>
      <c r="D974" s="4">
        <f t="shared" ca="1" si="717"/>
        <v>974</v>
      </c>
      <c r="E974" s="58">
        <f>(0.5*(COS(B974*2*PI())+1)*('key variables'!$B$4-'key variables'!$B$6)+'key variables'!$B$6)/'key variables'!$B$4</f>
        <v>1</v>
      </c>
      <c r="F974" s="10">
        <f t="shared" ca="1" si="730"/>
        <v>11689222.907461114</v>
      </c>
      <c r="G974" s="10">
        <f t="shared" ca="1" si="731"/>
        <v>13492492.798713122</v>
      </c>
      <c r="H974" s="10">
        <f t="shared" ca="1" si="732"/>
        <v>40309474.521088287</v>
      </c>
      <c r="I974" s="10">
        <f t="shared" ca="1" si="733"/>
        <v>17912154.249750931</v>
      </c>
      <c r="J974" s="10">
        <f t="shared" ca="1" si="718"/>
        <v>83403344.477013454</v>
      </c>
      <c r="K974" s="82">
        <f t="shared" ca="1" si="695"/>
        <v>2249832.832292099</v>
      </c>
      <c r="L974" s="82">
        <f t="shared" ca="1" si="696"/>
        <v>2596909.4377209195</v>
      </c>
      <c r="M974" s="82">
        <f t="shared" ca="1" si="697"/>
        <v>7778311.98309422</v>
      </c>
      <c r="N974" s="82">
        <f t="shared" ca="1" si="698"/>
        <v>3496312.733215793</v>
      </c>
      <c r="O974" s="82">
        <f t="shared" ca="1" si="719"/>
        <v>16121366.986323033</v>
      </c>
      <c r="P974" s="10">
        <f ca="1">IF(IF($A974&gt;='key variables'!$B$26,K974*SUMPRODUCT(Z974:AC974,'control variables'!$O$3:$R$3)/J974+F$65*'key variables'!$B$25/scenario!J$65,K974*SUMPRODUCT(Z974:AC974,'control variables'!$O$7:$R$7)/J974+F$65*'key variables'!$B$25/scenario!J$65)&lt;'key variables'!$B$28,0,IF($A974&gt;='key variables'!$B$26,K974*SUMPRODUCT(Z974:AC974,'control variables'!$O$3:$R$3)/J974+F$65*'key variables'!$B$25/scenario!J$65,K974*SUMPRODUCT(Z974:AC974,'control variables'!$O$7:$R$7)/J974+F$65*'key variables'!$B$25/scenario!J$65))</f>
        <v>1.7321823764328753E-49</v>
      </c>
      <c r="Q974" s="10">
        <f ca="1">IF(IF($A974&gt;='key variables'!$B$26,L974*SUMPRODUCT(Z974:AC974,'control variables'!$O$4:$R$4)/J974+G$65*'key variables'!$B$25/scenario!J$65,L974*SUMPRODUCT(Z974:AC974,'control variables'!$O$7:$R$7)/J974+G$65*'key variables'!$B$25/scenario!J$65)&lt;'key variables'!$B$28,0,IF($A974&gt;='key variables'!$B$26,L974*SUMPRODUCT(Z974:AC974,'control variables'!$O$4:$R$4)/J974+G$65*'key variables'!$B$25/scenario!J$65,L974*SUMPRODUCT(Z974:AC974,'control variables'!$O$7:$R$7)/J974+G$65*'key variables'!$B$25/scenario!J$65))</f>
        <v>1.999402220755022E-49</v>
      </c>
      <c r="R974" s="10">
        <f ca="1">IF(IF($A974&gt;='key variables'!$B$26,M974*SUMPRODUCT(Z974:AC974,'control variables'!$O$5:$R$5)/J974+H$65*'key variables'!$B$25/scenario!J$65,M974*SUMPRODUCT(Z974:AC974,'control variables'!$O$7:$R$7)/J974+H$65*'key variables'!$B$25/scenario!J$65)&lt;'key variables'!$B$28,0,IF($A974&gt;='key variables'!$B$26,M974*SUMPRODUCT(Z974:AC974,'control variables'!$O$5:$R$5)/J974+H$65*'key variables'!$B$25/scenario!J$65,M974*SUMPRODUCT(Z974:AC974,'control variables'!$O$7:$R$7)/J974+H$65*'key variables'!$B$25/scenario!J$65))</f>
        <v>5.9886471306340944E-49</v>
      </c>
      <c r="S974" s="10">
        <f ca="1">IF(IF($A974&gt;='key variables'!$B$26,N974*SUMPRODUCT(Z974:AC974,'control variables'!$O$6:$R$6)/J974+I$65*'key variables'!$B$25/scenario!J$65,N974*SUMPRODUCT(Z974:AC974,'control variables'!$O$7:$R$7)/J974+I$65*'key variables'!$B$25/scenario!J$65)&lt;'key variables'!$B$28,0,IF($A974&gt;='key variables'!$B$26,N974*SUMPRODUCT(Z974:AC974,'control variables'!$O$6:$R$6)/J974+I$65*'key variables'!$B$25/scenario!J$65,N974*SUMPRODUCT(Z974:AC974,'control variables'!$O$7:$R$7)/J974+I$65*'key variables'!$B$25/scenario!J$65))</f>
        <v>2.6918672410004022E-49</v>
      </c>
      <c r="T974" s="10">
        <f t="shared" ca="1" si="740"/>
        <v>1.2412098968822395E-48</v>
      </c>
      <c r="U974" s="82">
        <f ca="1">SUMPRODUCT(P944:P973,'control variables'!AD$7:AD$36)</f>
        <v>3.672547087829754E-49</v>
      </c>
      <c r="V974" s="82">
        <f ca="1">SUMPRODUCT(Q944:Q973,'control variables'!AE$7:AE$36)</f>
        <v>4.2391025928549204E-49</v>
      </c>
      <c r="W974" s="82">
        <f ca="1">SUMPRODUCT(R944:R973,'control variables'!AF$7:AF$36)</f>
        <v>1.2697039803015534E-48</v>
      </c>
      <c r="X974" s="82">
        <f ca="1">SUMPRODUCT(S944:S973,'control variables'!AG$7:AG$36)</f>
        <v>5.7072565402257686E-49</v>
      </c>
      <c r="Y974" s="82">
        <f t="shared" ca="1" si="734"/>
        <v>2.6315946023925976E-48</v>
      </c>
      <c r="Z974" s="10">
        <f ca="1">IF($A974&gt;='key variables'!$B$26,SUMPRODUCT(P944:P973,'control variables'!V$7:V$36)*$E974,SUMPRODUCT(P944:P973,'control variables'!Z$7:Z$36)*$E974)</f>
        <v>8.9613866839708718E-49</v>
      </c>
      <c r="AA974" s="10">
        <f ca="1">IF($A974&gt;='key variables'!$B$26,SUMPRODUCT(Q944:Q973,'control variables'!W$7:W$36)*$E974,SUMPRODUCT(Q944:Q973,'control variables'!AA$7:AA$36)*$E974)</f>
        <v>1.0343839471380383E-48</v>
      </c>
      <c r="AB974" s="10">
        <f ca="1">IF($A974&gt;='key variables'!$B$26,SUMPRODUCT(R944:R973,'control variables'!X$7:X$36)*$E974,SUMPRODUCT(R944:R973,'control variables'!AB$7:AB$36)*$E974)</f>
        <v>3.0982062501976052E-48</v>
      </c>
      <c r="AC974" s="10">
        <f ca="1">IF($A974&gt;='key variables'!$B$26,SUMPRODUCT(S944:S973,'control variables'!Y$7:Y$36)*$E974,SUMPRODUCT(S944:S973,'control variables'!AC$7:AC$36)*$E974)</f>
        <v>1.3926283731275005E-48</v>
      </c>
      <c r="AD974" s="10">
        <f t="shared" ca="1" si="735"/>
        <v>6.421357238860232E-48</v>
      </c>
      <c r="AE974" s="82">
        <f ca="1">SUMPRODUCT(P944:P973,'control variables'!AL$7:AL$36)</f>
        <v>1.2201381562691838E-48</v>
      </c>
      <c r="AF974" s="82">
        <f ca="1">SUMPRODUCT(Q944:Q973,'control variables'!AM$7:AM$36)</f>
        <v>1.4046836386318276E-48</v>
      </c>
      <c r="AG974" s="82">
        <f ca="1">SUMPRODUCT(R944:R973,'control variables'!AN$7:AN$36)</f>
        <v>4.0051222206771601E-48</v>
      </c>
      <c r="AH974" s="82">
        <f ca="1">SUMPRODUCT(S944:S973,'control variables'!AO$7:AO$36)</f>
        <v>1.7341781938139272E-48</v>
      </c>
      <c r="AI974" s="82">
        <f t="shared" ca="1" si="699"/>
        <v>8.364122209392098E-48</v>
      </c>
      <c r="AJ974" s="10">
        <f ca="1">SUMPRODUCT(P944:P973,'control variables'!AP$7:AP$36)</f>
        <v>1.1658467539789258E-51</v>
      </c>
      <c r="AK974" s="10">
        <f ca="1">SUMPRODUCT(Q944:Q973,'control variables'!AQ$7:AQ$36)</f>
        <v>3.3642482175661195E-51</v>
      </c>
      <c r="AL974" s="10">
        <f ca="1">SUMPRODUCT(R944:R973,'control variables'!AR$7:AR$36)</f>
        <v>1.2091991431675076E-49</v>
      </c>
      <c r="AM974" s="10">
        <f ca="1">SUMPRODUCT(S944:S973,'control variables'!AS$7:AS$36)</f>
        <v>9.0588171538995566E-50</v>
      </c>
      <c r="AN974" s="10">
        <f t="shared" ca="1" si="720"/>
        <v>2.1603818082729137E-49</v>
      </c>
      <c r="AO974" s="82">
        <f ca="1">SUMPRODUCT(P944:P973,'control variables'!AX$7:AX$36)</f>
        <v>1.5853736691013992E-51</v>
      </c>
      <c r="AP974" s="82">
        <f ca="1">SUMPRODUCT(Q944:Q973,'control variables'!AY$7:AY$36)</f>
        <v>3.6598913346012911E-51</v>
      </c>
      <c r="AQ974" s="82">
        <f ca="1">SUMPRODUCT(R944:R973,'control variables'!AZ$7:AZ$36)</f>
        <v>3.2886526050445101E-50</v>
      </c>
      <c r="AR974" s="82">
        <f ca="1">SUMPRODUCT(S944:S973,'control variables'!BA$7:BA$36)</f>
        <v>2.4637217781808127E-50</v>
      </c>
      <c r="AS974" s="82">
        <f t="shared" ca="1" si="721"/>
        <v>6.2769008835955919E-50</v>
      </c>
      <c r="AT974" s="10">
        <f ca="1">SUMPRODUCT(P944:P973,'control variables'!AT$7:AT$36)</f>
        <v>-1.3991541288729879E-51</v>
      </c>
      <c r="AU974" s="10">
        <f ca="1">SUMPRODUCT(Q944:Q973,'control variables'!AU$7:AU$36)</f>
        <v>1.5177744256981606E-51</v>
      </c>
      <c r="AV974" s="10">
        <f ca="1">SUMPRODUCT(R944:R973,'control variables'!AV$7:AV$36)</f>
        <v>6.5356583059762256E-49</v>
      </c>
      <c r="AW974" s="10">
        <f ca="1">SUMPRODUCT(S944:S973,'control variables'!AW$7:AW$36)</f>
        <v>4.8962434276222416E-49</v>
      </c>
      <c r="AX974" s="10">
        <f t="shared" ca="1" si="700"/>
        <v>1.1433087936566719E-48</v>
      </c>
      <c r="AY974" s="82">
        <f ca="1">SUMPRODUCT(P944:P973,'control variables'!BB$7:BB$36)</f>
        <v>5.0711842925034711E-51</v>
      </c>
      <c r="AZ974" s="82">
        <f ca="1">SUMPRODUCT(Q944:Q973,'control variables'!BC$7:BC$36)</f>
        <v>1.2931510902584034E-50</v>
      </c>
      <c r="BA974" s="82">
        <f ca="1">SUMPRODUCT(R944:R973,'control variables'!BD$7:BD$36)</f>
        <v>9.0524551206900823E-50</v>
      </c>
      <c r="BB974" s="82">
        <f ca="1">SUMPRODUCT(S944:S973,'control variables'!BE$7:BE$36)</f>
        <v>1.2864184937161829E-50</v>
      </c>
      <c r="BC974" s="82">
        <f t="shared" ca="1" si="722"/>
        <v>1.2139143133915015E-49</v>
      </c>
      <c r="BD974" s="10">
        <f ca="1">SUMPRODUCT(P944:P973,'control variables'!BF$7:BF$36)</f>
        <v>1.0608475830970305E-51</v>
      </c>
      <c r="BE974" s="10">
        <f ca="1">SUMPRODUCT(Q944:Q973,'control variables'!BG$7:BG$36)</f>
        <v>1.2245021323301721E-51</v>
      </c>
      <c r="BF974" s="10">
        <f ca="1">SUMPRODUCT(R944:R973,'control variables'!BH$7:BH$36)</f>
        <v>3.6676518136832212E-50</v>
      </c>
      <c r="BG974" s="10">
        <f ca="1">SUMPRODUCT(S944:S973,'control variables'!BI$7:BI$36)</f>
        <v>8.2429566755957866E-50</v>
      </c>
      <c r="BH974" s="10">
        <f t="shared" ca="1" si="723"/>
        <v>1.2139143460821727E-49</v>
      </c>
      <c r="BI974" s="82">
        <f t="shared" ca="1" si="701"/>
        <v>1.2238101864328143E-48</v>
      </c>
      <c r="BJ974" s="82">
        <f t="shared" ca="1" si="702"/>
        <v>1.41913292396011E-48</v>
      </c>
      <c r="BK974" s="82">
        <f t="shared" ca="1" si="703"/>
        <v>4.7492126024816832E-48</v>
      </c>
      <c r="BL974" s="82">
        <f t="shared" ca="1" si="704"/>
        <v>2.2366667215133131E-48</v>
      </c>
      <c r="BM974" s="82">
        <f t="shared" ca="1" si="694"/>
        <v>9.6288224343879213E-48</v>
      </c>
      <c r="BN974" s="10">
        <f ca="1">BN973+BI974-INDIRECT(ADDRESS(MAX($D974-'key variables'!$B$9*30,34),scenario!BI$4),TRUE)</f>
        <v>9439390.0751690175</v>
      </c>
      <c r="BO974" s="10">
        <f ca="1">BO973+BJ974-INDIRECT(ADDRESS(MAX($D974-'key variables'!$B$9*30,34),scenario!BJ$4),TRUE)</f>
        <v>10895583.360992203</v>
      </c>
      <c r="BP974" s="10">
        <f ca="1">BP973+BK974-INDIRECT(ADDRESS(MAX($D974-'key variables'!$B$9*30,34),scenario!BK$4),TRUE)</f>
        <v>32531162.537994072</v>
      </c>
      <c r="BQ974" s="10">
        <f ca="1">BQ973+BL974-INDIRECT(ADDRESS(MAX($D974-'key variables'!$B$9*30,34),scenario!BL$4),TRUE)</f>
        <v>14415841.516535141</v>
      </c>
      <c r="BR974" s="10">
        <f t="shared" ca="1" si="724"/>
        <v>67281977.490690395</v>
      </c>
      <c r="BS974" s="82">
        <f t="shared" ca="1" si="705"/>
        <v>-2.3433848477536824E-9</v>
      </c>
      <c r="BT974" s="82">
        <f t="shared" ca="1" si="706"/>
        <v>-3.4288309057018498E-10</v>
      </c>
      <c r="BU974" s="82">
        <f t="shared" ca="1" si="707"/>
        <v>-4.2578247660364599E-9</v>
      </c>
      <c r="BV974" s="82">
        <f t="shared" ca="1" si="708"/>
        <v>-2.9943922343414556E-9</v>
      </c>
      <c r="BW974" s="82">
        <f t="shared" ca="1" si="725"/>
        <v>-9.9384849387017825E-9</v>
      </c>
      <c r="BX974" s="10">
        <f t="shared" ca="1" si="709"/>
        <v>-1.8625994260191893E-12</v>
      </c>
      <c r="BY974" s="10">
        <f t="shared" ca="1" si="710"/>
        <v>2.8902850229962428E-12</v>
      </c>
      <c r="BZ974" s="10">
        <f t="shared" ca="1" si="711"/>
        <v>-3.5034723983035463E-11</v>
      </c>
      <c r="CA974" s="10">
        <f t="shared" ca="1" si="712"/>
        <v>-2.0257049910634696E-11</v>
      </c>
      <c r="CB974" s="10">
        <v>0</v>
      </c>
      <c r="CC974" s="82">
        <f t="shared" ca="1" si="713"/>
        <v>3.9725652202851362E-13</v>
      </c>
      <c r="CD974" s="82">
        <f t="shared" ca="1" si="714"/>
        <v>3.4270724516460853E-13</v>
      </c>
      <c r="CE974" s="82">
        <f t="shared" ca="1" si="715"/>
        <v>1.8915613015532971E-10</v>
      </c>
      <c r="CF974" s="82">
        <f t="shared" ca="1" si="716"/>
        <v>3.7028113764059381E-11</v>
      </c>
      <c r="CG974" s="82">
        <f t="shared" ca="1" si="726"/>
        <v>2.269242076865822E-10</v>
      </c>
      <c r="CH974" s="13" t="str">
        <f t="shared" ca="1" si="727"/>
        <v/>
      </c>
      <c r="CI974" s="81">
        <f t="shared" ca="1" si="736"/>
        <v>0.1131775965863165</v>
      </c>
      <c r="CJ974" s="81">
        <f t="shared" ca="1" si="737"/>
        <v>0.13063724757458739</v>
      </c>
      <c r="CK974" s="81">
        <f t="shared" ca="1" si="738"/>
        <v>0.39004625943939081</v>
      </c>
      <c r="CL974" s="81">
        <f t="shared" ca="1" si="739"/>
        <v>0.17284488538116416</v>
      </c>
      <c r="CM974" s="89">
        <f t="shared" ca="1" si="728"/>
        <v>0.80670598898145884</v>
      </c>
    </row>
    <row r="975" spans="1:91" x14ac:dyDescent="0.3">
      <c r="A975">
        <v>910</v>
      </c>
      <c r="B975" s="3">
        <f t="shared" si="741"/>
        <v>2.7166666666666668</v>
      </c>
      <c r="C975" s="3">
        <f t="shared" si="729"/>
        <v>30.333333333333332</v>
      </c>
      <c r="D975" s="4">
        <f t="shared" ca="1" si="717"/>
        <v>975</v>
      </c>
      <c r="E975" s="58">
        <f>(0.5*(COS(B975*2*PI())+1)*('key variables'!$B$4-'key variables'!$B$6)+'key variables'!$B$6)/'key variables'!$B$4</f>
        <v>1</v>
      </c>
      <c r="F975" s="10">
        <f t="shared" ca="1" si="730"/>
        <v>11689222.907461114</v>
      </c>
      <c r="G975" s="10">
        <f t="shared" ca="1" si="731"/>
        <v>13492492.798713122</v>
      </c>
      <c r="H975" s="10">
        <f t="shared" ca="1" si="732"/>
        <v>40309474.521088287</v>
      </c>
      <c r="I975" s="10">
        <f t="shared" ca="1" si="733"/>
        <v>17912154.249750931</v>
      </c>
      <c r="J975" s="10">
        <f t="shared" ca="1" si="718"/>
        <v>83403344.477013454</v>
      </c>
      <c r="K975" s="82">
        <f t="shared" ca="1" si="695"/>
        <v>2249832.832292099</v>
      </c>
      <c r="L975" s="82">
        <f t="shared" ca="1" si="696"/>
        <v>2596909.4377209195</v>
      </c>
      <c r="M975" s="82">
        <f t="shared" ca="1" si="697"/>
        <v>7778311.98309422</v>
      </c>
      <c r="N975" s="82">
        <f t="shared" ca="1" si="698"/>
        <v>3496312.733215793</v>
      </c>
      <c r="O975" s="82">
        <f t="shared" ca="1" si="719"/>
        <v>16121366.986323033</v>
      </c>
      <c r="P975" s="10">
        <f ca="1">IF(IF($A975&gt;='key variables'!$B$26,K975*SUMPRODUCT(Z975:AC975,'control variables'!$O$3:$R$3)/J975+F$65*'key variables'!$B$25/scenario!J$65,K975*SUMPRODUCT(Z975:AC975,'control variables'!$O$7:$R$7)/J975+F$65*'key variables'!$B$25/scenario!J$65)&lt;'key variables'!$B$28,0,IF($A975&gt;='key variables'!$B$26,K975*SUMPRODUCT(Z975:AC975,'control variables'!$O$3:$R$3)/J975+F$65*'key variables'!$B$25/scenario!J$65,K975*SUMPRODUCT(Z975:AC975,'control variables'!$O$7:$R$7)/J975+F$65*'key variables'!$B$25/scenario!J$65))</f>
        <v>1.4904549861513295E-49</v>
      </c>
      <c r="Q975" s="10">
        <f ca="1">IF(IF($A975&gt;='key variables'!$B$26,L975*SUMPRODUCT(Z975:AC975,'control variables'!$O$4:$R$4)/J975+G$65*'key variables'!$B$25/scenario!J$65,L975*SUMPRODUCT(Z975:AC975,'control variables'!$O$7:$R$7)/J975+G$65*'key variables'!$B$25/scenario!J$65)&lt;'key variables'!$B$28,0,IF($A975&gt;='key variables'!$B$26,L975*SUMPRODUCT(Z975:AC975,'control variables'!$O$4:$R$4)/J975+G$65*'key variables'!$B$25/scenario!J$65,L975*SUMPRODUCT(Z975:AC975,'control variables'!$O$7:$R$7)/J975+G$65*'key variables'!$B$25/scenario!J$65))</f>
        <v>1.7203840945335033E-49</v>
      </c>
      <c r="R975" s="10">
        <f ca="1">IF(IF($A975&gt;='key variables'!$B$26,M975*SUMPRODUCT(Z975:AC975,'control variables'!$O$5:$R$5)/J975+H$65*'key variables'!$B$25/scenario!J$65,M975*SUMPRODUCT(Z975:AC975,'control variables'!$O$7:$R$7)/J975+H$65*'key variables'!$B$25/scenario!J$65)&lt;'key variables'!$B$28,0,IF($A975&gt;='key variables'!$B$26,M975*SUMPRODUCT(Z975:AC975,'control variables'!$O$5:$R$5)/J975+H$65*'key variables'!$B$25/scenario!J$65,M975*SUMPRODUCT(Z975:AC975,'control variables'!$O$7:$R$7)/J975+H$65*'key variables'!$B$25/scenario!J$65))</f>
        <v>5.1529267920018741E-49</v>
      </c>
      <c r="S975" s="10">
        <f ca="1">IF(IF($A975&gt;='key variables'!$B$26,N975*SUMPRODUCT(Z975:AC975,'control variables'!$O$6:$R$6)/J975+I$65*'key variables'!$B$25/scenario!J$65,N975*SUMPRODUCT(Z975:AC975,'control variables'!$O$7:$R$7)/J975+I$65*'key variables'!$B$25/scenario!J$65)&lt;'key variables'!$B$28,0,IF($A975&gt;='key variables'!$B$26,N975*SUMPRODUCT(Z975:AC975,'control variables'!$O$6:$R$6)/J975+I$65*'key variables'!$B$25/scenario!J$65,N975*SUMPRODUCT(Z975:AC975,'control variables'!$O$7:$R$7)/J975+I$65*'key variables'!$B$25/scenario!J$65))</f>
        <v>2.3162150856589945E-49</v>
      </c>
      <c r="T975" s="10">
        <f t="shared" ca="1" si="740"/>
        <v>1.0679980958345701E-48</v>
      </c>
      <c r="U975" s="82">
        <f ca="1">SUMPRODUCT(P945:P974,'control variables'!AD$7:AD$36)</f>
        <v>3.1600403014165633E-49</v>
      </c>
      <c r="V975" s="82">
        <f ca="1">SUMPRODUCT(Q945:Q974,'control variables'!AE$7:AE$36)</f>
        <v>3.6475325475478221E-49</v>
      </c>
      <c r="W975" s="82">
        <f ca="1">SUMPRODUCT(R945:R974,'control variables'!AF$7:AF$36)</f>
        <v>1.0925158078757159E-48</v>
      </c>
      <c r="X975" s="82">
        <f ca="1">SUMPRODUCT(S945:S974,'control variables'!AG$7:AG$36)</f>
        <v>4.9108044761093443E-49</v>
      </c>
      <c r="Y975" s="82">
        <f t="shared" ca="1" si="734"/>
        <v>2.264353540383089E-48</v>
      </c>
      <c r="Z975" s="10">
        <f ca="1">IF($A975&gt;='key variables'!$B$26,SUMPRODUCT(P945:P974,'control variables'!V$7:V$36)*$E975,SUMPRODUCT(P945:P974,'control variables'!Z$7:Z$36)*$E975)</f>
        <v>7.7108182415872222E-49</v>
      </c>
      <c r="AA975" s="10">
        <f ca="1">IF($A975&gt;='key variables'!$B$26,SUMPRODUCT(Q945:Q974,'control variables'!W$7:W$36)*$E975,SUMPRODUCT(Q945:Q974,'control variables'!AA$7:AA$36)*$E975)</f>
        <v>8.900348673340322E-49</v>
      </c>
      <c r="AB975" s="10">
        <f ca="1">IF($A975&gt;='key variables'!$B$26,SUMPRODUCT(R945:R974,'control variables'!X$7:X$36)*$E975,SUMPRODUCT(R945:R974,'control variables'!AB$7:AB$36)*$E975)</f>
        <v>2.6658491718647153E-48</v>
      </c>
      <c r="AC975" s="10">
        <f ca="1">IF($A975&gt;='key variables'!$B$26,SUMPRODUCT(S945:S974,'control variables'!Y$7:Y$36)*$E975,SUMPRODUCT(S945:S974,'control variables'!AC$7:AC$36)*$E975)</f>
        <v>1.1982860066144609E-48</v>
      </c>
      <c r="AD975" s="10">
        <f t="shared" ca="1" si="735"/>
        <v>5.5252518699719309E-48</v>
      </c>
      <c r="AE975" s="82">
        <f ca="1">SUMPRODUCT(P945:P974,'control variables'!AL$7:AL$36)</f>
        <v>1.0498669329207132E-48</v>
      </c>
      <c r="AF975" s="82">
        <f ca="1">SUMPRODUCT(Q945:Q974,'control variables'!AM$7:AM$36)</f>
        <v>1.208658950494253E-48</v>
      </c>
      <c r="AG975" s="82">
        <f ca="1">SUMPRODUCT(R945:R974,'control variables'!AN$7:AN$36)</f>
        <v>3.4462043172652529E-48</v>
      </c>
      <c r="AH975" s="82">
        <f ca="1">SUMPRODUCT(S945:S974,'control variables'!AO$7:AO$36)</f>
        <v>1.4921722856733132E-48</v>
      </c>
      <c r="AI975" s="82">
        <f t="shared" ca="1" si="699"/>
        <v>7.1969024863535333E-48</v>
      </c>
      <c r="AJ975" s="10">
        <f ca="1">SUMPRODUCT(P945:P974,'control variables'!AP$7:AP$36)</f>
        <v>1.0031519378084198E-51</v>
      </c>
      <c r="AK975" s="10">
        <f ca="1">SUMPRODUCT(Q945:Q974,'control variables'!AQ$7:AQ$36)</f>
        <v>2.8947647769330928E-51</v>
      </c>
      <c r="AL975" s="10">
        <f ca="1">SUMPRODUCT(R945:R974,'control variables'!AR$7:AR$36)</f>
        <v>1.0404544675574855E-49</v>
      </c>
      <c r="AM975" s="10">
        <f ca="1">SUMPRODUCT(S945:S974,'control variables'!AS$7:AS$36)</f>
        <v>7.7946522140857295E-50</v>
      </c>
      <c r="AN975" s="10">
        <f t="shared" ca="1" si="720"/>
        <v>1.8588988561134735E-49</v>
      </c>
      <c r="AO975" s="82">
        <f ca="1">SUMPRODUCT(P945:P974,'control variables'!AX$7:AX$36)</f>
        <v>1.3641335474681621E-51</v>
      </c>
      <c r="AP975" s="82">
        <f ca="1">SUMPRODUCT(Q945:Q974,'control variables'!AY$7:AY$36)</f>
        <v>3.1491506683389495E-51</v>
      </c>
      <c r="AQ975" s="82">
        <f ca="1">SUMPRODUCT(R945:R974,'control variables'!AZ$7:AZ$36)</f>
        <v>2.8297185906036685E-50</v>
      </c>
      <c r="AR975" s="82">
        <f ca="1">SUMPRODUCT(S945:S974,'control variables'!BA$7:BA$36)</f>
        <v>2.1199074986210096E-50</v>
      </c>
      <c r="AS975" s="82">
        <f t="shared" ca="1" si="721"/>
        <v>5.4009545108053897E-50</v>
      </c>
      <c r="AT975" s="10">
        <f ca="1">SUMPRODUCT(P945:P974,'control variables'!AT$7:AT$36)</f>
        <v>-1.2039010880987197E-51</v>
      </c>
      <c r="AU975" s="10">
        <f ca="1">SUMPRODUCT(Q945:Q974,'control variables'!AU$7:AU$36)</f>
        <v>1.3059678307623381E-51</v>
      </c>
      <c r="AV975" s="10">
        <f ca="1">SUMPRODUCT(R945:R974,'control variables'!AV$7:AV$36)</f>
        <v>5.623602134772729E-49</v>
      </c>
      <c r="AW975" s="10">
        <f ca="1">SUMPRODUCT(S945:S974,'control variables'!AW$7:AW$36)</f>
        <v>4.2129688705980443E-49</v>
      </c>
      <c r="AX975" s="10">
        <f t="shared" ca="1" si="700"/>
        <v>9.83759167279741E-49</v>
      </c>
      <c r="AY975" s="82">
        <f ca="1">SUMPRODUCT(P945:P974,'control variables'!BB$7:BB$36)</f>
        <v>4.3634966024878039E-51</v>
      </c>
      <c r="AZ975" s="82">
        <f ca="1">SUMPRODUCT(Q945:Q974,'control variables'!BC$7:BC$36)</f>
        <v>1.1126908555043566E-50</v>
      </c>
      <c r="BA975" s="82">
        <f ca="1">SUMPRODUCT(R945:R974,'control variables'!BD$7:BD$36)</f>
        <v>7.7891780075309611E-50</v>
      </c>
      <c r="BB975" s="82">
        <f ca="1">SUMPRODUCT(S945:S974,'control variables'!BE$7:BE$36)</f>
        <v>1.1068977980165173E-50</v>
      </c>
      <c r="BC975" s="82">
        <f t="shared" ca="1" si="722"/>
        <v>1.0445116321300616E-49</v>
      </c>
      <c r="BD975" s="10">
        <f ca="1">SUMPRODUCT(P945:P974,'control variables'!BF$7:BF$36)</f>
        <v>9.1280548242826905E-52</v>
      </c>
      <c r="BE975" s="10">
        <f ca="1">SUMPRODUCT(Q945:Q974,'control variables'!BG$7:BG$36)</f>
        <v>1.0536219127473408E-51</v>
      </c>
      <c r="BF975" s="10">
        <f ca="1">SUMPRODUCT(R945:R974,'control variables'!BH$7:BH$36)</f>
        <v>3.1558281665631284E-50</v>
      </c>
      <c r="BG975" s="10">
        <f ca="1">SUMPRODUCT(S945:S974,'control variables'!BI$7:BI$36)</f>
        <v>7.0926456965065535E-50</v>
      </c>
      <c r="BH975" s="10">
        <f t="shared" ca="1" si="723"/>
        <v>1.0445116602587242E-49</v>
      </c>
      <c r="BI975" s="82">
        <f t="shared" ca="1" si="701"/>
        <v>1.0530265284351022E-48</v>
      </c>
      <c r="BJ975" s="82">
        <f t="shared" ca="1" si="702"/>
        <v>1.2210918268800588E-48</v>
      </c>
      <c r="BK975" s="82">
        <f t="shared" ca="1" si="703"/>
        <v>4.0864563108178354E-48</v>
      </c>
      <c r="BL975" s="82">
        <f t="shared" ca="1" si="704"/>
        <v>1.9245381507132828E-48</v>
      </c>
      <c r="BM975" s="82">
        <f t="shared" ca="1" si="694"/>
        <v>8.2851128168462798E-48</v>
      </c>
      <c r="BN975" s="10">
        <f ca="1">BN974+BI975-INDIRECT(ADDRESS(MAX($D975-'key variables'!$B$9*30,34),scenario!BI$4),TRUE)</f>
        <v>9439390.0751690175</v>
      </c>
      <c r="BO975" s="10">
        <f ca="1">BO974+BJ975-INDIRECT(ADDRESS(MAX($D975-'key variables'!$B$9*30,34),scenario!BJ$4),TRUE)</f>
        <v>10895583.360992203</v>
      </c>
      <c r="BP975" s="10">
        <f ca="1">BP974+BK975-INDIRECT(ADDRESS(MAX($D975-'key variables'!$B$9*30,34),scenario!BK$4),TRUE)</f>
        <v>32531162.537994072</v>
      </c>
      <c r="BQ975" s="10">
        <f ca="1">BQ974+BL975-INDIRECT(ADDRESS(MAX($D975-'key variables'!$B$9*30,34),scenario!BL$4),TRUE)</f>
        <v>14415841.516535141</v>
      </c>
      <c r="BR975" s="10">
        <f t="shared" ca="1" si="724"/>
        <v>67281977.490690395</v>
      </c>
      <c r="BS975" s="82">
        <f t="shared" ca="1" si="705"/>
        <v>-2.3433848477536824E-9</v>
      </c>
      <c r="BT975" s="82">
        <f t="shared" ca="1" si="706"/>
        <v>-3.4288309057018498E-10</v>
      </c>
      <c r="BU975" s="82">
        <f t="shared" ca="1" si="707"/>
        <v>-4.2578247660364599E-9</v>
      </c>
      <c r="BV975" s="82">
        <f t="shared" ca="1" si="708"/>
        <v>-2.9943922343414556E-9</v>
      </c>
      <c r="BW975" s="82">
        <f t="shared" ca="1" si="725"/>
        <v>-9.9384849387017825E-9</v>
      </c>
      <c r="BX975" s="10">
        <f t="shared" ca="1" si="709"/>
        <v>-1.8625994260191893E-12</v>
      </c>
      <c r="BY975" s="10">
        <f t="shared" ca="1" si="710"/>
        <v>2.8902850229962428E-12</v>
      </c>
      <c r="BZ975" s="10">
        <f t="shared" ca="1" si="711"/>
        <v>-3.5034723983035463E-11</v>
      </c>
      <c r="CA975" s="10">
        <f t="shared" ca="1" si="712"/>
        <v>-2.0257049910634696E-11</v>
      </c>
      <c r="CB975" s="10">
        <v>0</v>
      </c>
      <c r="CC975" s="82">
        <f t="shared" ca="1" si="713"/>
        <v>3.9725652202851362E-13</v>
      </c>
      <c r="CD975" s="82">
        <f t="shared" ca="1" si="714"/>
        <v>3.4270724516460853E-13</v>
      </c>
      <c r="CE975" s="82">
        <f t="shared" ca="1" si="715"/>
        <v>1.8915613015532971E-10</v>
      </c>
      <c r="CF975" s="82">
        <f t="shared" ca="1" si="716"/>
        <v>3.7028113764059381E-11</v>
      </c>
      <c r="CG975" s="82">
        <f t="shared" ca="1" si="726"/>
        <v>2.269242076865822E-10</v>
      </c>
      <c r="CH975" s="13" t="str">
        <f t="shared" ca="1" si="727"/>
        <v/>
      </c>
      <c r="CI975" s="81">
        <f t="shared" ca="1" si="736"/>
        <v>0.1131775965863165</v>
      </c>
      <c r="CJ975" s="81">
        <f t="shared" ca="1" si="737"/>
        <v>0.13063724757458739</v>
      </c>
      <c r="CK975" s="81">
        <f t="shared" ca="1" si="738"/>
        <v>0.39004625943939081</v>
      </c>
      <c r="CL975" s="81">
        <f t="shared" ca="1" si="739"/>
        <v>0.17284488538116416</v>
      </c>
      <c r="CM975" s="89">
        <f t="shared" ca="1" si="728"/>
        <v>0.80670598898145884</v>
      </c>
    </row>
    <row r="976" spans="1:91" x14ac:dyDescent="0.3">
      <c r="A976">
        <v>911</v>
      </c>
      <c r="B976" s="3">
        <f t="shared" si="741"/>
        <v>2.7194444444444446</v>
      </c>
      <c r="C976" s="3">
        <f t="shared" si="729"/>
        <v>30.366666666666667</v>
      </c>
      <c r="D976" s="4">
        <f t="shared" ca="1" si="717"/>
        <v>976</v>
      </c>
      <c r="E976" s="58">
        <f>(0.5*(COS(B976*2*PI())+1)*('key variables'!$B$4-'key variables'!$B$6)+'key variables'!$B$6)/'key variables'!$B$4</f>
        <v>1</v>
      </c>
      <c r="F976" s="10">
        <f t="shared" ca="1" si="730"/>
        <v>11689222.907461114</v>
      </c>
      <c r="G976" s="10">
        <f t="shared" ca="1" si="731"/>
        <v>13492492.798713122</v>
      </c>
      <c r="H976" s="10">
        <f t="shared" ca="1" si="732"/>
        <v>40309474.521088287</v>
      </c>
      <c r="I976" s="10">
        <f t="shared" ca="1" si="733"/>
        <v>17912154.249750931</v>
      </c>
      <c r="J976" s="10">
        <f t="shared" ca="1" si="718"/>
        <v>83403344.477013454</v>
      </c>
      <c r="K976" s="82">
        <f t="shared" ca="1" si="695"/>
        <v>2249832.832292099</v>
      </c>
      <c r="L976" s="82">
        <f t="shared" ca="1" si="696"/>
        <v>2596909.4377209195</v>
      </c>
      <c r="M976" s="82">
        <f t="shared" ca="1" si="697"/>
        <v>7778311.98309422</v>
      </c>
      <c r="N976" s="82">
        <f t="shared" ca="1" si="698"/>
        <v>3496312.733215793</v>
      </c>
      <c r="O976" s="82">
        <f t="shared" ca="1" si="719"/>
        <v>16121366.986323033</v>
      </c>
      <c r="P976" s="10">
        <f ca="1">IF(IF($A976&gt;='key variables'!$B$26,K976*SUMPRODUCT(Z976:AC976,'control variables'!$O$3:$R$3)/J976+F$65*'key variables'!$B$25/scenario!J$65,K976*SUMPRODUCT(Z976:AC976,'control variables'!$O$7:$R$7)/J976+F$65*'key variables'!$B$25/scenario!J$65)&lt;'key variables'!$B$28,0,IF($A976&gt;='key variables'!$B$26,K976*SUMPRODUCT(Z976:AC976,'control variables'!$O$3:$R$3)/J976+F$65*'key variables'!$B$25/scenario!J$65,K976*SUMPRODUCT(Z976:AC976,'control variables'!$O$7:$R$7)/J976+F$65*'key variables'!$B$25/scenario!J$65))</f>
        <v>1.2824608401328144E-49</v>
      </c>
      <c r="Q976" s="10">
        <f ca="1">IF(IF($A976&gt;='key variables'!$B$26,L976*SUMPRODUCT(Z976:AC976,'control variables'!$O$4:$R$4)/J976+G$65*'key variables'!$B$25/scenario!J$65,L976*SUMPRODUCT(Z976:AC976,'control variables'!$O$7:$R$7)/J976+G$65*'key variables'!$B$25/scenario!J$65)&lt;'key variables'!$B$28,0,IF($A976&gt;='key variables'!$B$26,L976*SUMPRODUCT(Z976:AC976,'control variables'!$O$4:$R$4)/J976+G$65*'key variables'!$B$25/scenario!J$65,L976*SUMPRODUCT(Z976:AC976,'control variables'!$O$7:$R$7)/J976+G$65*'key variables'!$B$25/scenario!J$65))</f>
        <v>1.4803031636156733E-49</v>
      </c>
      <c r="R976" s="10">
        <f ca="1">IF(IF($A976&gt;='key variables'!$B$26,M976*SUMPRODUCT(Z976:AC976,'control variables'!$O$5:$R$5)/J976+H$65*'key variables'!$B$25/scenario!J$65,M976*SUMPRODUCT(Z976:AC976,'control variables'!$O$7:$R$7)/J976+H$65*'key variables'!$B$25/scenario!J$65)&lt;'key variables'!$B$28,0,IF($A976&gt;='key variables'!$B$26,M976*SUMPRODUCT(Z976:AC976,'control variables'!$O$5:$R$5)/J976+H$65*'key variables'!$B$25/scenario!J$65,M976*SUMPRODUCT(Z976:AC976,'control variables'!$O$7:$R$7)/J976+H$65*'key variables'!$B$25/scenario!J$65))</f>
        <v>4.4338318729624765E-49</v>
      </c>
      <c r="S976" s="10">
        <f ca="1">IF(IF($A976&gt;='key variables'!$B$26,N976*SUMPRODUCT(Z976:AC976,'control variables'!$O$6:$R$6)/J976+I$65*'key variables'!$B$25/scenario!J$65,N976*SUMPRODUCT(Z976:AC976,'control variables'!$O$7:$R$7)/J976+I$65*'key variables'!$B$25/scenario!J$65)&lt;'key variables'!$B$28,0,IF($A976&gt;='key variables'!$B$26,N976*SUMPRODUCT(Z976:AC976,'control variables'!$O$6:$R$6)/J976+I$65*'key variables'!$B$25/scenario!J$65,N976*SUMPRODUCT(Z976:AC976,'control variables'!$O$7:$R$7)/J976+I$65*'key variables'!$B$25/scenario!J$65))</f>
        <v>1.9929854791206253E-49</v>
      </c>
      <c r="T976" s="10">
        <f t="shared" ca="1" si="740"/>
        <v>9.1895813558315907E-49</v>
      </c>
      <c r="U976" s="82">
        <f ca="1">SUMPRODUCT(P946:P975,'control variables'!AD$7:AD$36)</f>
        <v>2.719054233414309E-49</v>
      </c>
      <c r="V976" s="82">
        <f ca="1">SUMPRODUCT(Q946:Q975,'control variables'!AE$7:AE$36)</f>
        <v>3.1385165595769386E-49</v>
      </c>
      <c r="W976" s="82">
        <f ca="1">SUMPRODUCT(R946:R975,'control variables'!AF$7:AF$36)</f>
        <v>9.4005438194724055E-49</v>
      </c>
      <c r="X976" s="82">
        <f ca="1">SUMPRODUCT(S946:S975,'control variables'!AG$7:AG$36)</f>
        <v>4.2254979135074211E-49</v>
      </c>
      <c r="Y976" s="82">
        <f t="shared" ca="1" si="734"/>
        <v>1.9483612525971076E-48</v>
      </c>
      <c r="Z976" s="10">
        <f ca="1">IF($A976&gt;='key variables'!$B$26,SUMPRODUCT(P946:P975,'control variables'!V$7:V$36)*$E976,SUMPRODUCT(P946:P975,'control variables'!Z$7:Z$36)*$E976)</f>
        <v>6.6347675925137555E-49</v>
      </c>
      <c r="AA976" s="10">
        <f ca="1">IF($A976&gt;='key variables'!$B$26,SUMPRODUCT(Q946:Q975,'control variables'!W$7:W$36)*$E976,SUMPRODUCT(Q946:Q975,'control variables'!AA$7:AA$36)*$E976)</f>
        <v>7.6582981325462737E-49</v>
      </c>
      <c r="AB976" s="10">
        <f ca="1">IF($A976&gt;='key variables'!$B$26,SUMPRODUCT(R946:R975,'control variables'!X$7:X$36)*$E976,SUMPRODUCT(R946:R975,'control variables'!AB$7:AB$36)*$E976)</f>
        <v>2.2938278581932743E-48</v>
      </c>
      <c r="AC976" s="10">
        <f ca="1">IF($A976&gt;='key variables'!$B$26,SUMPRODUCT(S946:S975,'control variables'!Y$7:Y$36)*$E976,SUMPRODUCT(S946:S975,'control variables'!AC$7:AC$36)*$E976)</f>
        <v>1.0310642676505135E-48</v>
      </c>
      <c r="AD976" s="10">
        <f t="shared" ca="1" si="735"/>
        <v>4.7541986983497905E-48</v>
      </c>
      <c r="AE976" s="82">
        <f ca="1">SUMPRODUCT(P946:P975,'control variables'!AL$7:AL$36)</f>
        <v>9.0335719047636795E-49</v>
      </c>
      <c r="AF976" s="82">
        <f ca="1">SUMPRODUCT(Q946:Q975,'control variables'!AM$7:AM$36)</f>
        <v>1.0399896591895625E-48</v>
      </c>
      <c r="AG976" s="82">
        <f ca="1">SUMPRODUCT(R946:R975,'control variables'!AN$7:AN$36)</f>
        <v>2.9652838395352866E-48</v>
      </c>
      <c r="AH976" s="82">
        <f ca="1">SUMPRODUCT(S946:S975,'control variables'!AO$7:AO$36)</f>
        <v>1.2839384891783651E-48</v>
      </c>
      <c r="AI976" s="82">
        <f t="shared" ca="1" si="699"/>
        <v>6.1925691783795816E-48</v>
      </c>
      <c r="AJ976" s="10">
        <f ca="1">SUMPRODUCT(P946:P975,'control variables'!AP$7:AP$36)</f>
        <v>8.6316130906084591E-52</v>
      </c>
      <c r="AK976" s="10">
        <f ca="1">SUMPRODUCT(Q946:Q975,'control variables'!AQ$7:AQ$36)</f>
        <v>2.4907981135336089E-51</v>
      </c>
      <c r="AL976" s="10">
        <f ca="1">SUMPRODUCT(R946:R975,'control variables'!AR$7:AR$36)</f>
        <v>8.9525824193407347E-50</v>
      </c>
      <c r="AM976" s="10">
        <f ca="1">SUMPRODUCT(S946:S975,'control variables'!AS$7:AS$36)</f>
        <v>6.7069024693138473E-50</v>
      </c>
      <c r="AN976" s="10">
        <f t="shared" ca="1" si="720"/>
        <v>1.5994880830914028E-49</v>
      </c>
      <c r="AO976" s="82">
        <f ca="1">SUMPRODUCT(P946:P975,'control variables'!AX$7:AX$36)</f>
        <v>1.1737676559134607E-51</v>
      </c>
      <c r="AP976" s="82">
        <f ca="1">SUMPRODUCT(Q946:Q975,'control variables'!AY$7:AY$36)</f>
        <v>2.7096842570545961E-51</v>
      </c>
      <c r="AQ976" s="82">
        <f ca="1">SUMPRODUCT(R946:R975,'control variables'!AZ$7:AZ$36)</f>
        <v>2.4348291728124437E-50</v>
      </c>
      <c r="AR976" s="82">
        <f ca="1">SUMPRODUCT(S946:S975,'control variables'!BA$7:BA$36)</f>
        <v>1.8240727676758676E-50</v>
      </c>
      <c r="AS976" s="82">
        <f t="shared" ca="1" si="721"/>
        <v>4.6472471317851174E-50</v>
      </c>
      <c r="AT976" s="10">
        <f ca="1">SUMPRODUCT(P946:P975,'control variables'!AT$7:AT$36)</f>
        <v>-1.0358957601710033E-51</v>
      </c>
      <c r="AU976" s="10">
        <f ca="1">SUMPRODUCT(Q946:Q975,'control variables'!AU$7:AU$36)</f>
        <v>1.1237190099586449E-51</v>
      </c>
      <c r="AV976" s="10">
        <f ca="1">SUMPRODUCT(R946:R975,'control variables'!AV$7:AV$36)</f>
        <v>4.8388241076346518E-49</v>
      </c>
      <c r="AW976" s="10">
        <f ca="1">SUMPRODUCT(S946:S975,'control variables'!AW$7:AW$36)</f>
        <v>3.6250458064434205E-49</v>
      </c>
      <c r="AX976" s="10">
        <f t="shared" ca="1" si="700"/>
        <v>8.4647481465759482E-49</v>
      </c>
      <c r="AY976" s="82">
        <f ca="1">SUMPRODUCT(P946:P975,'control variables'!BB$7:BB$36)</f>
        <v>3.7545672769315116E-51</v>
      </c>
      <c r="AZ976" s="82">
        <f ca="1">SUMPRODUCT(Q946:Q975,'control variables'!BC$7:BC$36)</f>
        <v>9.5741398607615016E-51</v>
      </c>
      <c r="BA976" s="82">
        <f ca="1">SUMPRODUCT(R946:R975,'control variables'!BD$7:BD$36)</f>
        <v>6.7021921925174873E-50</v>
      </c>
      <c r="BB976" s="82">
        <f ca="1">SUMPRODUCT(S946:S975,'control variables'!BE$7:BE$36)</f>
        <v>9.5242935424102418E-51</v>
      </c>
      <c r="BC976" s="82">
        <f t="shared" ca="1" si="722"/>
        <v>8.987492260527813E-50</v>
      </c>
      <c r="BD976" s="10">
        <f ca="1">SUMPRODUCT(P946:P975,'control variables'!BF$7:BF$36)</f>
        <v>7.8542277140192653E-52</v>
      </c>
      <c r="BE976" s="10">
        <f ca="1">SUMPRODUCT(Q946:Q975,'control variables'!BG$7:BG$36)</f>
        <v>9.0658815996413098E-52</v>
      </c>
      <c r="BF976" s="10">
        <f ca="1">SUMPRODUCT(R946:R975,'control variables'!BH$7:BH$36)</f>
        <v>2.7154299052372892E-50</v>
      </c>
      <c r="BG976" s="10">
        <f ca="1">SUMPRODUCT(S946:S975,'control variables'!BI$7:BI$36)</f>
        <v>6.1028615041867789E-50</v>
      </c>
      <c r="BH976" s="10">
        <f t="shared" ca="1" si="723"/>
        <v>8.9874925025606735E-50</v>
      </c>
      <c r="BI976" s="82">
        <f t="shared" ca="1" si="701"/>
        <v>9.0607586199312844E-49</v>
      </c>
      <c r="BJ976" s="82">
        <f t="shared" ca="1" si="702"/>
        <v>1.0506875180602828E-48</v>
      </c>
      <c r="BK976" s="82">
        <f t="shared" ca="1" si="703"/>
        <v>3.5161881722239266E-48</v>
      </c>
      <c r="BL976" s="82">
        <f t="shared" ca="1" si="704"/>
        <v>1.6559673633651172E-48</v>
      </c>
      <c r="BM976" s="82">
        <f t="shared" ca="1" si="694"/>
        <v>7.1289189156424549E-48</v>
      </c>
      <c r="BN976" s="10">
        <f ca="1">BN975+BI976-INDIRECT(ADDRESS(MAX($D976-'key variables'!$B$9*30,34),scenario!BI$4),TRUE)</f>
        <v>9439390.0751690175</v>
      </c>
      <c r="BO976" s="10">
        <f ca="1">BO975+BJ976-INDIRECT(ADDRESS(MAX($D976-'key variables'!$B$9*30,34),scenario!BJ$4),TRUE)</f>
        <v>10895583.360992203</v>
      </c>
      <c r="BP976" s="10">
        <f ca="1">BP975+BK976-INDIRECT(ADDRESS(MAX($D976-'key variables'!$B$9*30,34),scenario!BK$4),TRUE)</f>
        <v>32531162.537994072</v>
      </c>
      <c r="BQ976" s="10">
        <f ca="1">BQ975+BL976-INDIRECT(ADDRESS(MAX($D976-'key variables'!$B$9*30,34),scenario!BL$4),TRUE)</f>
        <v>14415841.516535141</v>
      </c>
      <c r="BR976" s="10">
        <f t="shared" ca="1" si="724"/>
        <v>67281977.490690395</v>
      </c>
      <c r="BS976" s="82">
        <f t="shared" ca="1" si="705"/>
        <v>-2.3433848477536824E-9</v>
      </c>
      <c r="BT976" s="82">
        <f t="shared" ca="1" si="706"/>
        <v>-3.4288309057018498E-10</v>
      </c>
      <c r="BU976" s="82">
        <f t="shared" ca="1" si="707"/>
        <v>-4.2578247660364599E-9</v>
      </c>
      <c r="BV976" s="82">
        <f t="shared" ca="1" si="708"/>
        <v>-2.9943922343414556E-9</v>
      </c>
      <c r="BW976" s="82">
        <f t="shared" ca="1" si="725"/>
        <v>-9.9384849387017825E-9</v>
      </c>
      <c r="BX976" s="10">
        <f t="shared" ca="1" si="709"/>
        <v>-1.8625994260191893E-12</v>
      </c>
      <c r="BY976" s="10">
        <f t="shared" ca="1" si="710"/>
        <v>2.8902850229962428E-12</v>
      </c>
      <c r="BZ976" s="10">
        <f t="shared" ca="1" si="711"/>
        <v>-3.5034723983035463E-11</v>
      </c>
      <c r="CA976" s="10">
        <f t="shared" ca="1" si="712"/>
        <v>-2.0257049910634696E-11</v>
      </c>
      <c r="CB976" s="10">
        <v>0</v>
      </c>
      <c r="CC976" s="82">
        <f t="shared" ca="1" si="713"/>
        <v>3.9725652202851362E-13</v>
      </c>
      <c r="CD976" s="82">
        <f t="shared" ca="1" si="714"/>
        <v>3.4270724516460853E-13</v>
      </c>
      <c r="CE976" s="82">
        <f t="shared" ca="1" si="715"/>
        <v>1.8915613015532971E-10</v>
      </c>
      <c r="CF976" s="82">
        <f t="shared" ca="1" si="716"/>
        <v>3.7028113764059381E-11</v>
      </c>
      <c r="CG976" s="82">
        <f t="shared" ca="1" si="726"/>
        <v>2.269242076865822E-10</v>
      </c>
      <c r="CH976" s="13" t="str">
        <f t="shared" ca="1" si="727"/>
        <v/>
      </c>
      <c r="CI976" s="81">
        <f t="shared" ca="1" si="736"/>
        <v>0.1131775965863165</v>
      </c>
      <c r="CJ976" s="81">
        <f t="shared" ca="1" si="737"/>
        <v>0.13063724757458739</v>
      </c>
      <c r="CK976" s="81">
        <f t="shared" ca="1" si="738"/>
        <v>0.39004625943939081</v>
      </c>
      <c r="CL976" s="81">
        <f t="shared" ca="1" si="739"/>
        <v>0.17284488538116416</v>
      </c>
      <c r="CM976" s="89">
        <f t="shared" ca="1" si="728"/>
        <v>0.80670598898145884</v>
      </c>
    </row>
    <row r="977" spans="1:91" x14ac:dyDescent="0.3">
      <c r="A977">
        <v>912</v>
      </c>
      <c r="B977" s="3">
        <f t="shared" si="741"/>
        <v>2.7222222222222223</v>
      </c>
      <c r="C977" s="3">
        <f t="shared" si="729"/>
        <v>30.4</v>
      </c>
      <c r="D977" s="4">
        <f t="shared" ca="1" si="717"/>
        <v>977</v>
      </c>
      <c r="E977" s="58">
        <f>(0.5*(COS(B977*2*PI())+1)*('key variables'!$B$4-'key variables'!$B$6)+'key variables'!$B$6)/'key variables'!$B$4</f>
        <v>1</v>
      </c>
      <c r="F977" s="10">
        <f t="shared" ca="1" si="730"/>
        <v>11689222.907461114</v>
      </c>
      <c r="G977" s="10">
        <f t="shared" ca="1" si="731"/>
        <v>13492492.798713122</v>
      </c>
      <c r="H977" s="10">
        <f t="shared" ca="1" si="732"/>
        <v>40309474.521088287</v>
      </c>
      <c r="I977" s="10">
        <f t="shared" ca="1" si="733"/>
        <v>17912154.249750931</v>
      </c>
      <c r="J977" s="10">
        <f t="shared" ca="1" si="718"/>
        <v>83403344.477013454</v>
      </c>
      <c r="K977" s="82">
        <f t="shared" ca="1" si="695"/>
        <v>2249832.832292099</v>
      </c>
      <c r="L977" s="82">
        <f t="shared" ca="1" si="696"/>
        <v>2596909.4377209195</v>
      </c>
      <c r="M977" s="82">
        <f t="shared" ca="1" si="697"/>
        <v>7778311.98309422</v>
      </c>
      <c r="N977" s="82">
        <f t="shared" ca="1" si="698"/>
        <v>3496312.733215793</v>
      </c>
      <c r="O977" s="82">
        <f t="shared" ca="1" si="719"/>
        <v>16121366.986323033</v>
      </c>
      <c r="P977" s="10">
        <f ca="1">IF(IF($A977&gt;='key variables'!$B$26,K977*SUMPRODUCT(Z977:AC977,'control variables'!$O$3:$R$3)/J977+F$65*'key variables'!$B$25/scenario!J$65,K977*SUMPRODUCT(Z977:AC977,'control variables'!$O$7:$R$7)/J977+F$65*'key variables'!$B$25/scenario!J$65)&lt;'key variables'!$B$28,0,IF($A977&gt;='key variables'!$B$26,K977*SUMPRODUCT(Z977:AC977,'control variables'!$O$3:$R$3)/J977+F$65*'key variables'!$B$25/scenario!J$65,K977*SUMPRODUCT(Z977:AC977,'control variables'!$O$7:$R$7)/J977+F$65*'key variables'!$B$25/scenario!J$65))</f>
        <v>1.1034924380515127E-49</v>
      </c>
      <c r="Q977" s="10">
        <f ca="1">IF(IF($A977&gt;='key variables'!$B$26,L977*SUMPRODUCT(Z977:AC977,'control variables'!$O$4:$R$4)/J977+G$65*'key variables'!$B$25/scenario!J$65,L977*SUMPRODUCT(Z977:AC977,'control variables'!$O$7:$R$7)/J977+G$65*'key variables'!$B$25/scenario!J$65)&lt;'key variables'!$B$28,0,IF($A977&gt;='key variables'!$B$26,L977*SUMPRODUCT(Z977:AC977,'control variables'!$O$4:$R$4)/J977+G$65*'key variables'!$B$25/scenario!J$65,L977*SUMPRODUCT(Z977:AC977,'control variables'!$O$7:$R$7)/J977+G$65*'key variables'!$B$25/scenario!J$65))</f>
        <v>1.2737257122833144E-49</v>
      </c>
      <c r="R977" s="10">
        <f ca="1">IF(IF($A977&gt;='key variables'!$B$26,M977*SUMPRODUCT(Z977:AC977,'control variables'!$O$5:$R$5)/J977+H$65*'key variables'!$B$25/scenario!J$65,M977*SUMPRODUCT(Z977:AC977,'control variables'!$O$7:$R$7)/J977+H$65*'key variables'!$B$25/scenario!J$65)&lt;'key variables'!$B$28,0,IF($A977&gt;='key variables'!$B$26,M977*SUMPRODUCT(Z977:AC977,'control variables'!$O$5:$R$5)/J977+H$65*'key variables'!$B$25/scenario!J$65,M977*SUMPRODUCT(Z977:AC977,'control variables'!$O$7:$R$7)/J977+H$65*'key variables'!$B$25/scenario!J$65))</f>
        <v>3.8150872060149373E-49</v>
      </c>
      <c r="S977" s="10">
        <f ca="1">IF(IF($A977&gt;='key variables'!$B$26,N977*SUMPRODUCT(Z977:AC977,'control variables'!$O$6:$R$6)/J977+I$65*'key variables'!$B$25/scenario!J$65,N977*SUMPRODUCT(Z977:AC977,'control variables'!$O$7:$R$7)/J977+I$65*'key variables'!$B$25/scenario!J$65)&lt;'key variables'!$B$28,0,IF($A977&gt;='key variables'!$B$26,N977*SUMPRODUCT(Z977:AC977,'control variables'!$O$6:$R$6)/J977+I$65*'key variables'!$B$25/scenario!J$65,N977*SUMPRODUCT(Z977:AC977,'control variables'!$O$7:$R$7)/J977+I$65*'key variables'!$B$25/scenario!J$65))</f>
        <v>1.7148628141568226E-49</v>
      </c>
      <c r="T977" s="10">
        <f t="shared" ca="1" si="740"/>
        <v>7.9071681705065872E-49</v>
      </c>
      <c r="U977" s="82">
        <f ca="1">SUMPRODUCT(P947:P976,'control variables'!AD$7:AD$36)</f>
        <v>2.3396081122554265E-49</v>
      </c>
      <c r="V977" s="82">
        <f ca="1">SUMPRODUCT(Q947:Q976,'control variables'!AE$7:AE$36)</f>
        <v>2.7005341463946233E-49</v>
      </c>
      <c r="W977" s="82">
        <f ca="1">SUMPRODUCT(R947:R976,'control variables'!AF$7:AF$36)</f>
        <v>8.0886906591903326E-49</v>
      </c>
      <c r="X977" s="82">
        <f ca="1">SUMPRODUCT(S947:S976,'control variables'!AG$7:AG$36)</f>
        <v>3.635826411724971E-49</v>
      </c>
      <c r="Y977" s="82">
        <f t="shared" ca="1" si="734"/>
        <v>1.6764659329565351E-48</v>
      </c>
      <c r="Z977" s="10">
        <f ca="1">IF($A977&gt;='key variables'!$B$26,SUMPRODUCT(P947:P976,'control variables'!V$7:V$36)*$E977,SUMPRODUCT(P947:P976,'control variables'!Z$7:Z$36)*$E977)</f>
        <v>5.7088806437239431E-49</v>
      </c>
      <c r="AA977" s="10">
        <f ca="1">IF($A977&gt;='key variables'!$B$26,SUMPRODUCT(Q947:Q976,'control variables'!W$7:W$36)*$E977,SUMPRODUCT(Q947:Q976,'control variables'!AA$7:AA$36)*$E977)</f>
        <v>6.5895767053079335E-49</v>
      </c>
      <c r="AB977" s="10">
        <f ca="1">IF($A977&gt;='key variables'!$B$26,SUMPRODUCT(R947:R976,'control variables'!X$7:X$36)*$E977,SUMPRODUCT(R947:R976,'control variables'!AB$7:AB$36)*$E977)</f>
        <v>1.9737224065617759E-48</v>
      </c>
      <c r="AC977" s="10">
        <f ca="1">IF($A977&gt;='key variables'!$B$26,SUMPRODUCT(S947:S976,'control variables'!Y$7:Y$36)*$E977,SUMPRODUCT(S947:S976,'control variables'!AC$7:AC$36)*$E977)</f>
        <v>8.8717845168639416E-49</v>
      </c>
      <c r="AD977" s="10">
        <f t="shared" ca="1" si="735"/>
        <v>4.0907465931513579E-48</v>
      </c>
      <c r="AE977" s="82">
        <f ca="1">SUMPRODUCT(P947:P976,'control variables'!AL$7:AL$36)</f>
        <v>7.7729299589911545E-49</v>
      </c>
      <c r="AF977" s="82">
        <f ca="1">SUMPRODUCT(Q947:Q976,'control variables'!AM$7:AM$36)</f>
        <v>8.9485829793337173E-49</v>
      </c>
      <c r="AG977" s="82">
        <f ca="1">SUMPRODUCT(R947:R976,'control variables'!AN$7:AN$36)</f>
        <v>2.5514761864110191E-48</v>
      </c>
      <c r="AH977" s="82">
        <f ca="1">SUMPRODUCT(S947:S976,'control variables'!AO$7:AO$36)</f>
        <v>1.1047638800299598E-48</v>
      </c>
      <c r="AI977" s="82">
        <f t="shared" ca="1" si="699"/>
        <v>5.3283913602734663E-48</v>
      </c>
      <c r="AJ977" s="10">
        <f ca="1">SUMPRODUCT(P947:P976,'control variables'!AP$7:AP$36)</f>
        <v>7.4270648082217168E-52</v>
      </c>
      <c r="AK977" s="10">
        <f ca="1">SUMPRODUCT(Q947:Q976,'control variables'!AQ$7:AQ$36)</f>
        <v>2.1432053104347906E-51</v>
      </c>
      <c r="AL977" s="10">
        <f ca="1">SUMPRODUCT(R947:R976,'control variables'!AR$7:AR$36)</f>
        <v>7.7032426188953385E-50</v>
      </c>
      <c r="AM977" s="10">
        <f ca="1">SUMPRODUCT(S947:S976,'control variables'!AS$7:AS$36)</f>
        <v>5.77094904267828E-50</v>
      </c>
      <c r="AN977" s="10">
        <f t="shared" ca="1" si="720"/>
        <v>1.3762782840699316E-49</v>
      </c>
      <c r="AO977" s="82">
        <f ca="1">SUMPRODUCT(P947:P976,'control variables'!AX$7:AX$36)</f>
        <v>1.0099674717520539E-51</v>
      </c>
      <c r="AP977" s="82">
        <f ca="1">SUMPRODUCT(Q947:Q976,'control variables'!AY$7:AY$36)</f>
        <v>2.3315457233433457E-51</v>
      </c>
      <c r="AQ977" s="82">
        <f ca="1">SUMPRODUCT(R947:R976,'control variables'!AZ$7:AZ$36)</f>
        <v>2.0950468786770122E-50</v>
      </c>
      <c r="AR977" s="82">
        <f ca="1">SUMPRODUCT(S947:S976,'control variables'!BA$7:BA$36)</f>
        <v>1.5695220022293693E-50</v>
      </c>
      <c r="AS977" s="82">
        <f t="shared" ca="1" si="721"/>
        <v>3.9987202004159213E-50</v>
      </c>
      <c r="AT977" s="10">
        <f ca="1">SUMPRODUCT(P947:P976,'control variables'!AT$7:AT$36)</f>
        <v>-8.9133570568902763E-52</v>
      </c>
      <c r="AU977" s="10">
        <f ca="1">SUMPRODUCT(Q947:Q976,'control variables'!AU$7:AU$36)</f>
        <v>9.6690315304729152E-52</v>
      </c>
      <c r="AV977" s="10">
        <f ca="1">SUMPRODUCT(R947:R976,'control variables'!AV$7:AV$36)</f>
        <v>4.1635624611221784E-49</v>
      </c>
      <c r="AW977" s="10">
        <f ca="1">SUMPRODUCT(S947:S976,'control variables'!AW$7:AW$36)</f>
        <v>3.1191678605846483E-49</v>
      </c>
      <c r="AX977" s="10">
        <f t="shared" ca="1" si="700"/>
        <v>7.2834859961804091E-49</v>
      </c>
      <c r="AY977" s="82">
        <f ca="1">SUMPRODUCT(P947:P976,'control variables'!BB$7:BB$36)</f>
        <v>3.2306145096956799E-51</v>
      </c>
      <c r="AZ977" s="82">
        <f ca="1">SUMPRODUCT(Q947:Q976,'control variables'!BC$7:BC$36)</f>
        <v>8.238061238660313E-51</v>
      </c>
      <c r="BA977" s="82">
        <f ca="1">SUMPRODUCT(R947:R976,'control variables'!BD$7:BD$36)</f>
        <v>5.7668960886517261E-50</v>
      </c>
      <c r="BB977" s="82">
        <f ca="1">SUMPRODUCT(S947:S976,'control variables'!BE$7:BE$36)</f>
        <v>8.1951710125855528E-51</v>
      </c>
      <c r="BC977" s="82">
        <f t="shared" ca="1" si="722"/>
        <v>7.7332807647458811E-50</v>
      </c>
      <c r="BD977" s="10">
        <f ca="1">SUMPRODUCT(P947:P976,'control variables'!BF$7:BF$36)</f>
        <v>6.7581641621566355E-52</v>
      </c>
      <c r="BE977" s="10">
        <f ca="1">SUMPRODUCT(Q947:Q976,'control variables'!BG$7:BG$36)</f>
        <v>7.8007308109606573E-52</v>
      </c>
      <c r="BF977" s="10">
        <f ca="1">SUMPRODUCT(R947:R976,'control variables'!BH$7:BH$36)</f>
        <v>2.3364895618785243E-50</v>
      </c>
      <c r="BG977" s="10">
        <f ca="1">SUMPRODUCT(S947:S976,'control variables'!BI$7:BI$36)</f>
        <v>5.2512024613931726E-50</v>
      </c>
      <c r="BH977" s="10">
        <f t="shared" ca="1" si="723"/>
        <v>7.7332809730028704E-50</v>
      </c>
      <c r="BI977" s="82">
        <f t="shared" ca="1" si="701"/>
        <v>7.7963227470312205E-49</v>
      </c>
      <c r="BJ977" s="82">
        <f t="shared" ca="1" si="702"/>
        <v>9.0406326232507931E-49</v>
      </c>
      <c r="BK977" s="82">
        <f t="shared" ca="1" si="703"/>
        <v>3.0255013934097544E-48</v>
      </c>
      <c r="BL977" s="82">
        <f t="shared" ca="1" si="704"/>
        <v>1.4248758371010101E-48</v>
      </c>
      <c r="BM977" s="82">
        <f t="shared" ca="1" si="694"/>
        <v>6.1340727675389663E-48</v>
      </c>
      <c r="BN977" s="10">
        <f ca="1">BN976+BI977-INDIRECT(ADDRESS(MAX($D977-'key variables'!$B$9*30,34),scenario!BI$4),TRUE)</f>
        <v>9439390.0751690175</v>
      </c>
      <c r="BO977" s="10">
        <f ca="1">BO976+BJ977-INDIRECT(ADDRESS(MAX($D977-'key variables'!$B$9*30,34),scenario!BJ$4),TRUE)</f>
        <v>10895583.360992203</v>
      </c>
      <c r="BP977" s="10">
        <f ca="1">BP976+BK977-INDIRECT(ADDRESS(MAX($D977-'key variables'!$B$9*30,34),scenario!BK$4),TRUE)</f>
        <v>32531162.537994072</v>
      </c>
      <c r="BQ977" s="10">
        <f ca="1">BQ976+BL977-INDIRECT(ADDRESS(MAX($D977-'key variables'!$B$9*30,34),scenario!BL$4),TRUE)</f>
        <v>14415841.516535141</v>
      </c>
      <c r="BR977" s="10">
        <f t="shared" ca="1" si="724"/>
        <v>67281977.490690395</v>
      </c>
      <c r="BS977" s="82">
        <f t="shared" ca="1" si="705"/>
        <v>-2.3433848477536824E-9</v>
      </c>
      <c r="BT977" s="82">
        <f t="shared" ca="1" si="706"/>
        <v>-3.4288309057018498E-10</v>
      </c>
      <c r="BU977" s="82">
        <f t="shared" ca="1" si="707"/>
        <v>-4.2578247660364599E-9</v>
      </c>
      <c r="BV977" s="82">
        <f t="shared" ca="1" si="708"/>
        <v>-2.9943922343414556E-9</v>
      </c>
      <c r="BW977" s="82">
        <f t="shared" ca="1" si="725"/>
        <v>-9.9384849387017825E-9</v>
      </c>
      <c r="BX977" s="10">
        <f t="shared" ca="1" si="709"/>
        <v>-1.8625994260191893E-12</v>
      </c>
      <c r="BY977" s="10">
        <f t="shared" ca="1" si="710"/>
        <v>2.8902850229962428E-12</v>
      </c>
      <c r="BZ977" s="10">
        <f t="shared" ca="1" si="711"/>
        <v>-3.5034723983035463E-11</v>
      </c>
      <c r="CA977" s="10">
        <f t="shared" ca="1" si="712"/>
        <v>-2.0257049910634696E-11</v>
      </c>
      <c r="CB977" s="10">
        <v>0</v>
      </c>
      <c r="CC977" s="82">
        <f t="shared" ca="1" si="713"/>
        <v>3.9725652202851362E-13</v>
      </c>
      <c r="CD977" s="82">
        <f t="shared" ca="1" si="714"/>
        <v>3.4270724516460853E-13</v>
      </c>
      <c r="CE977" s="82">
        <f t="shared" ca="1" si="715"/>
        <v>1.8915613015532971E-10</v>
      </c>
      <c r="CF977" s="82">
        <f t="shared" ca="1" si="716"/>
        <v>3.7028113764059381E-11</v>
      </c>
      <c r="CG977" s="82">
        <f t="shared" ca="1" si="726"/>
        <v>2.269242076865822E-10</v>
      </c>
      <c r="CH977" s="13" t="str">
        <f t="shared" ca="1" si="727"/>
        <v/>
      </c>
      <c r="CI977" s="81">
        <f t="shared" ca="1" si="736"/>
        <v>0.1131775965863165</v>
      </c>
      <c r="CJ977" s="81">
        <f t="shared" ca="1" si="737"/>
        <v>0.13063724757458739</v>
      </c>
      <c r="CK977" s="81">
        <f t="shared" ca="1" si="738"/>
        <v>0.39004625943939081</v>
      </c>
      <c r="CL977" s="81">
        <f t="shared" ca="1" si="739"/>
        <v>0.17284488538116416</v>
      </c>
      <c r="CM977" s="89">
        <f t="shared" ca="1" si="728"/>
        <v>0.80670598898145884</v>
      </c>
    </row>
    <row r="978" spans="1:91" x14ac:dyDescent="0.3">
      <c r="A978">
        <v>913</v>
      </c>
      <c r="B978" s="3">
        <f t="shared" si="741"/>
        <v>2.7250000000000001</v>
      </c>
      <c r="C978" s="3">
        <f t="shared" si="729"/>
        <v>30.433333333333334</v>
      </c>
      <c r="D978" s="4">
        <f t="shared" ca="1" si="717"/>
        <v>978</v>
      </c>
      <c r="E978" s="58">
        <f>(0.5*(COS(B978*2*PI())+1)*('key variables'!$B$4-'key variables'!$B$6)+'key variables'!$B$6)/'key variables'!$B$4</f>
        <v>1</v>
      </c>
      <c r="F978" s="10">
        <f t="shared" ca="1" si="730"/>
        <v>11689222.907461114</v>
      </c>
      <c r="G978" s="10">
        <f t="shared" ca="1" si="731"/>
        <v>13492492.798713122</v>
      </c>
      <c r="H978" s="10">
        <f t="shared" ca="1" si="732"/>
        <v>40309474.521088287</v>
      </c>
      <c r="I978" s="10">
        <f t="shared" ca="1" si="733"/>
        <v>17912154.249750931</v>
      </c>
      <c r="J978" s="10">
        <f t="shared" ca="1" si="718"/>
        <v>83403344.477013454</v>
      </c>
      <c r="K978" s="82">
        <f t="shared" ca="1" si="695"/>
        <v>2249832.832292099</v>
      </c>
      <c r="L978" s="82">
        <f t="shared" ca="1" si="696"/>
        <v>2596909.4377209195</v>
      </c>
      <c r="M978" s="82">
        <f t="shared" ca="1" si="697"/>
        <v>7778311.98309422</v>
      </c>
      <c r="N978" s="82">
        <f t="shared" ca="1" si="698"/>
        <v>3496312.733215793</v>
      </c>
      <c r="O978" s="82">
        <f t="shared" ca="1" si="719"/>
        <v>16121366.986323033</v>
      </c>
      <c r="P978" s="10">
        <f ca="1">IF(IF($A978&gt;='key variables'!$B$26,K978*SUMPRODUCT(Z978:AC978,'control variables'!$O$3:$R$3)/J978+F$65*'key variables'!$B$25/scenario!J$65,K978*SUMPRODUCT(Z978:AC978,'control variables'!$O$7:$R$7)/J978+F$65*'key variables'!$B$25/scenario!J$65)&lt;'key variables'!$B$28,0,IF($A978&gt;='key variables'!$B$26,K978*SUMPRODUCT(Z978:AC978,'control variables'!$O$3:$R$3)/J978+F$65*'key variables'!$B$25/scenario!J$65,K978*SUMPRODUCT(Z978:AC978,'control variables'!$O$7:$R$7)/J978+F$65*'key variables'!$B$25/scenario!J$65))</f>
        <v>9.4949921489280255E-50</v>
      </c>
      <c r="Q978" s="10">
        <f ca="1">IF(IF($A978&gt;='key variables'!$B$26,L978*SUMPRODUCT(Z978:AC978,'control variables'!$O$4:$R$4)/J978+G$65*'key variables'!$B$25/scenario!J$65,L978*SUMPRODUCT(Z978:AC978,'control variables'!$O$7:$R$7)/J978+G$65*'key variables'!$B$25/scenario!J$65)&lt;'key variables'!$B$28,0,IF($A978&gt;='key variables'!$B$26,L978*SUMPRODUCT(Z978:AC978,'control variables'!$O$4:$R$4)/J978+G$65*'key variables'!$B$25/scenario!J$65,L978*SUMPRODUCT(Z978:AC978,'control variables'!$O$7:$R$7)/J978+G$65*'key variables'!$B$25/scenario!J$65))</f>
        <v>1.0959763040490596E-49</v>
      </c>
      <c r="R978" s="10">
        <f ca="1">IF(IF($A978&gt;='key variables'!$B$26,M978*SUMPRODUCT(Z978:AC978,'control variables'!$O$5:$R$5)/J978+H$65*'key variables'!$B$25/scenario!J$65,M978*SUMPRODUCT(Z978:AC978,'control variables'!$O$7:$R$7)/J978+H$65*'key variables'!$B$25/scenario!J$65)&lt;'key variables'!$B$28,0,IF($A978&gt;='key variables'!$B$26,M978*SUMPRODUCT(Z978:AC978,'control variables'!$O$5:$R$5)/J978+H$65*'key variables'!$B$25/scenario!J$65,M978*SUMPRODUCT(Z978:AC978,'control variables'!$O$7:$R$7)/J978+H$65*'key variables'!$B$25/scenario!J$65))</f>
        <v>3.2826888358700827E-49</v>
      </c>
      <c r="S978" s="10">
        <f ca="1">IF(IF($A978&gt;='key variables'!$B$26,N978*SUMPRODUCT(Z978:AC978,'control variables'!$O$6:$R$6)/J978+I$65*'key variables'!$B$25/scenario!J$65,N978*SUMPRODUCT(Z978:AC978,'control variables'!$O$7:$R$7)/J978+I$65*'key variables'!$B$25/scenario!J$65)&lt;'key variables'!$B$28,0,IF($A978&gt;='key variables'!$B$26,N978*SUMPRODUCT(Z978:AC978,'control variables'!$O$6:$R$6)/J978+I$65*'key variables'!$B$25/scenario!J$65,N978*SUMPRODUCT(Z978:AC978,'control variables'!$O$7:$R$7)/J978+I$65*'key variables'!$B$25/scenario!J$65))</f>
        <v>1.4755523821856544E-49</v>
      </c>
      <c r="T978" s="10">
        <f t="shared" ca="1" si="740"/>
        <v>6.8037167369975993E-49</v>
      </c>
      <c r="U978" s="82">
        <f ca="1">SUMPRODUCT(P948:P977,'control variables'!AD$7:AD$36)</f>
        <v>2.0131139907636226E-49</v>
      </c>
      <c r="V978" s="82">
        <f ca="1">SUMPRODUCT(Q948:Q977,'control variables'!AE$7:AE$36)</f>
        <v>2.3236725177025656E-49</v>
      </c>
      <c r="W978" s="82">
        <f ca="1">SUMPRODUCT(R948:R977,'control variables'!AF$7:AF$36)</f>
        <v>6.9599076219980809E-49</v>
      </c>
      <c r="X978" s="82">
        <f ca="1">SUMPRODUCT(S948:S977,'control variables'!AG$7:AG$36)</f>
        <v>3.1284440240615613E-49</v>
      </c>
      <c r="Y978" s="82">
        <f t="shared" ca="1" si="734"/>
        <v>1.442513815452583E-48</v>
      </c>
      <c r="Z978" s="10">
        <f ca="1">IF($A978&gt;='key variables'!$B$26,SUMPRODUCT(P948:P977,'control variables'!V$7:V$36)*$E978,SUMPRODUCT(P948:P977,'control variables'!Z$7:Z$36)*$E978)</f>
        <v>4.9122019347082837E-49</v>
      </c>
      <c r="AA978" s="10">
        <f ca="1">IF($A978&gt;='key variables'!$B$26,SUMPRODUCT(Q948:Q977,'control variables'!W$7:W$36)*$E978,SUMPRODUCT(Q948:Q977,'control variables'!AA$7:AA$36)*$E978)</f>
        <v>5.669996179777814E-49</v>
      </c>
      <c r="AB978" s="10">
        <f ca="1">IF($A978&gt;='key variables'!$B$26,SUMPRODUCT(R948:R977,'control variables'!X$7:X$36)*$E978,SUMPRODUCT(R948:R977,'control variables'!AB$7:AB$36)*$E978)</f>
        <v>1.6982879182714039E-48</v>
      </c>
      <c r="AC978" s="10">
        <f ca="1">IF($A978&gt;='key variables'!$B$26,SUMPRODUCT(S948:S977,'control variables'!Y$7:Y$36)*$E978,SUMPRODUCT(S948:S977,'control variables'!AC$7:AC$36)*$E978)</f>
        <v>7.6337201261973703E-49</v>
      </c>
      <c r="AD978" s="10">
        <f t="shared" ca="1" si="735"/>
        <v>3.5198797423397505E-48</v>
      </c>
      <c r="AE978" s="82">
        <f ca="1">SUMPRODUCT(P948:P977,'control variables'!AL$7:AL$36)</f>
        <v>6.6882115717174688E-49</v>
      </c>
      <c r="AF978" s="82">
        <f ca="1">SUMPRODUCT(Q948:Q977,'control variables'!AM$7:AM$36)</f>
        <v>7.6998013038344231E-49</v>
      </c>
      <c r="AG978" s="82">
        <f ca="1">SUMPRODUCT(R948:R977,'control variables'!AN$7:AN$36)</f>
        <v>2.1954157113144195E-48</v>
      </c>
      <c r="AH978" s="82">
        <f ca="1">SUMPRODUCT(S948:S977,'control variables'!AO$7:AO$36)</f>
        <v>9.5059322615983856E-49</v>
      </c>
      <c r="AI978" s="82">
        <f t="shared" ca="1" si="699"/>
        <v>4.5848102250294475E-48</v>
      </c>
      <c r="AJ978" s="10">
        <f ca="1">SUMPRODUCT(P948:P977,'control variables'!AP$7:AP$36)</f>
        <v>6.3906121702261155E-52</v>
      </c>
      <c r="AK978" s="10">
        <f ca="1">SUMPRODUCT(Q948:Q977,'control variables'!AQ$7:AQ$36)</f>
        <v>1.8441193518327704E-51</v>
      </c>
      <c r="AL978" s="10">
        <f ca="1">SUMPRODUCT(R948:R977,'control variables'!AR$7:AR$36)</f>
        <v>6.6282491538274255E-50</v>
      </c>
      <c r="AM978" s="10">
        <f ca="1">SUMPRODUCT(S948:S977,'control variables'!AS$7:AS$36)</f>
        <v>4.9656086405855425E-50</v>
      </c>
      <c r="AN978" s="10">
        <f t="shared" ca="1" si="720"/>
        <v>1.1842175851298506E-49</v>
      </c>
      <c r="AO978" s="82">
        <f ca="1">SUMPRODUCT(P948:P977,'control variables'!AX$7:AX$36)</f>
        <v>8.6902572997158912E-52</v>
      </c>
      <c r="AP978" s="82">
        <f ca="1">SUMPRODUCT(Q948:Q977,'control variables'!AY$7:AY$36)</f>
        <v>2.0061767144595833E-51</v>
      </c>
      <c r="AQ978" s="82">
        <f ca="1">SUMPRODUCT(R948:R977,'control variables'!AZ$7:AZ$36)</f>
        <v>1.8026814664719788E-50</v>
      </c>
      <c r="AR978" s="82">
        <f ca="1">SUMPRODUCT(S948:S977,'control variables'!BA$7:BA$36)</f>
        <v>1.3504939929676241E-50</v>
      </c>
      <c r="AS978" s="82">
        <f t="shared" ca="1" si="721"/>
        <v>3.4406957038827202E-50</v>
      </c>
      <c r="AT978" s="10">
        <f ca="1">SUMPRODUCT(P948:P977,'control variables'!AT$7:AT$36)</f>
        <v>-7.6694911861112944E-52</v>
      </c>
      <c r="AU978" s="10">
        <f ca="1">SUMPRODUCT(Q948:Q977,'control variables'!AU$7:AU$36)</f>
        <v>8.3197107024753507E-52</v>
      </c>
      <c r="AV978" s="10">
        <f ca="1">SUMPRODUCT(R948:R977,'control variables'!AV$7:AV$36)</f>
        <v>3.5825340996202705E-49</v>
      </c>
      <c r="AW978" s="10">
        <f ca="1">SUMPRODUCT(S948:S977,'control variables'!AW$7:AW$36)</f>
        <v>2.6838855733107727E-49</v>
      </c>
      <c r="AX978" s="10">
        <f t="shared" ca="1" si="700"/>
        <v>6.2670698924474077E-49</v>
      </c>
      <c r="AY978" s="82">
        <f ca="1">SUMPRODUCT(P948:P977,'control variables'!BB$7:BB$36)</f>
        <v>2.7797797563467771E-51</v>
      </c>
      <c r="AZ978" s="82">
        <f ca="1">SUMPRODUCT(Q948:Q977,'control variables'!BC$7:BC$36)</f>
        <v>7.0884334215815003E-51</v>
      </c>
      <c r="BA978" s="82">
        <f ca="1">SUMPRODUCT(R948:R977,'control variables'!BD$7:BD$36)</f>
        <v>4.9621212794279032E-50</v>
      </c>
      <c r="BB978" s="82">
        <f ca="1">SUMPRODUCT(S948:S977,'control variables'!BE$7:BE$36)</f>
        <v>7.0515285597262909E-51</v>
      </c>
      <c r="BC978" s="82">
        <f t="shared" ca="1" si="722"/>
        <v>6.6540954531933596E-50</v>
      </c>
      <c r="BD978" s="10">
        <f ca="1">SUMPRODUCT(P948:P977,'control variables'!BF$7:BF$36)</f>
        <v>5.8150571266396408E-52</v>
      </c>
      <c r="BE978" s="10">
        <f ca="1">SUMPRODUCT(Q948:Q977,'control variables'!BG$7:BG$36)</f>
        <v>6.7121327932937578E-52</v>
      </c>
      <c r="BF978" s="10">
        <f ca="1">SUMPRODUCT(R948:R977,'control variables'!BH$7:BH$36)</f>
        <v>2.0104306365036684E-50</v>
      </c>
      <c r="BG978" s="10">
        <f ca="1">SUMPRODUCT(S948:S977,'control variables'!BI$7:BI$36)</f>
        <v>4.5183930966849228E-50</v>
      </c>
      <c r="BH978" s="10">
        <f t="shared" ca="1" si="723"/>
        <v>6.6540956323879246E-50</v>
      </c>
      <c r="BI978" s="82">
        <f t="shared" ca="1" si="701"/>
        <v>6.7083398780948253E-49</v>
      </c>
      <c r="BJ978" s="82">
        <f t="shared" ca="1" si="702"/>
        <v>7.7790053487527133E-49</v>
      </c>
      <c r="BK978" s="82">
        <f t="shared" ca="1" si="703"/>
        <v>2.6032903340707256E-48</v>
      </c>
      <c r="BL978" s="82">
        <f t="shared" ca="1" si="704"/>
        <v>1.2260333120506422E-48</v>
      </c>
      <c r="BM978" s="82">
        <f t="shared" ca="1" si="694"/>
        <v>5.2780581688061213E-48</v>
      </c>
      <c r="BN978" s="10">
        <f ca="1">BN977+BI978-INDIRECT(ADDRESS(MAX($D978-'key variables'!$B$9*30,34),scenario!BI$4),TRUE)</f>
        <v>9439390.0751690175</v>
      </c>
      <c r="BO978" s="10">
        <f ca="1">BO977+BJ978-INDIRECT(ADDRESS(MAX($D978-'key variables'!$B$9*30,34),scenario!BJ$4),TRUE)</f>
        <v>10895583.360992203</v>
      </c>
      <c r="BP978" s="10">
        <f ca="1">BP977+BK978-INDIRECT(ADDRESS(MAX($D978-'key variables'!$B$9*30,34),scenario!BK$4),TRUE)</f>
        <v>32531162.537994072</v>
      </c>
      <c r="BQ978" s="10">
        <f ca="1">BQ977+BL978-INDIRECT(ADDRESS(MAX($D978-'key variables'!$B$9*30,34),scenario!BL$4),TRUE)</f>
        <v>14415841.516535141</v>
      </c>
      <c r="BR978" s="10">
        <f t="shared" ca="1" si="724"/>
        <v>67281977.490690395</v>
      </c>
      <c r="BS978" s="82">
        <f t="shared" ca="1" si="705"/>
        <v>-2.3433848477536824E-9</v>
      </c>
      <c r="BT978" s="82">
        <f t="shared" ca="1" si="706"/>
        <v>-3.4288309057018498E-10</v>
      </c>
      <c r="BU978" s="82">
        <f t="shared" ca="1" si="707"/>
        <v>-4.2578247660364599E-9</v>
      </c>
      <c r="BV978" s="82">
        <f t="shared" ca="1" si="708"/>
        <v>-2.9943922343414556E-9</v>
      </c>
      <c r="BW978" s="82">
        <f t="shared" ca="1" si="725"/>
        <v>-9.9384849387017825E-9</v>
      </c>
      <c r="BX978" s="10">
        <f t="shared" ca="1" si="709"/>
        <v>-1.8625994260191893E-12</v>
      </c>
      <c r="BY978" s="10">
        <f t="shared" ca="1" si="710"/>
        <v>2.8902850229962428E-12</v>
      </c>
      <c r="BZ978" s="10">
        <f t="shared" ca="1" si="711"/>
        <v>-3.5034723983035463E-11</v>
      </c>
      <c r="CA978" s="10">
        <f t="shared" ca="1" si="712"/>
        <v>-2.0257049910634696E-11</v>
      </c>
      <c r="CB978" s="10">
        <v>0</v>
      </c>
      <c r="CC978" s="82">
        <f t="shared" ca="1" si="713"/>
        <v>3.9725652202851362E-13</v>
      </c>
      <c r="CD978" s="82">
        <f t="shared" ca="1" si="714"/>
        <v>3.4270724516460853E-13</v>
      </c>
      <c r="CE978" s="82">
        <f t="shared" ca="1" si="715"/>
        <v>1.8915613015532971E-10</v>
      </c>
      <c r="CF978" s="82">
        <f t="shared" ca="1" si="716"/>
        <v>3.7028113764059381E-11</v>
      </c>
      <c r="CG978" s="82">
        <f t="shared" ca="1" si="726"/>
        <v>2.269242076865822E-10</v>
      </c>
      <c r="CH978" s="13" t="str">
        <f t="shared" ca="1" si="727"/>
        <v/>
      </c>
      <c r="CI978" s="81">
        <f t="shared" ca="1" si="736"/>
        <v>0.1131775965863165</v>
      </c>
      <c r="CJ978" s="81">
        <f t="shared" ca="1" si="737"/>
        <v>0.13063724757458739</v>
      </c>
      <c r="CK978" s="81">
        <f t="shared" ca="1" si="738"/>
        <v>0.39004625943939081</v>
      </c>
      <c r="CL978" s="81">
        <f t="shared" ca="1" si="739"/>
        <v>0.17284488538116416</v>
      </c>
      <c r="CM978" s="89">
        <f t="shared" ca="1" si="728"/>
        <v>0.80670598898145884</v>
      </c>
    </row>
    <row r="979" spans="1:91" x14ac:dyDescent="0.3">
      <c r="A979">
        <v>914</v>
      </c>
      <c r="B979" s="3">
        <f t="shared" si="741"/>
        <v>2.7277777777777779</v>
      </c>
      <c r="C979" s="3">
        <f t="shared" si="729"/>
        <v>30.466666666666665</v>
      </c>
      <c r="D979" s="4">
        <f t="shared" ca="1" si="717"/>
        <v>979</v>
      </c>
      <c r="E979" s="58">
        <f>(0.5*(COS(B979*2*PI())+1)*('key variables'!$B$4-'key variables'!$B$6)+'key variables'!$B$6)/'key variables'!$B$4</f>
        <v>1</v>
      </c>
      <c r="F979" s="10">
        <f t="shared" ca="1" si="730"/>
        <v>11689222.907461114</v>
      </c>
      <c r="G979" s="10">
        <f t="shared" ca="1" si="731"/>
        <v>13492492.798713122</v>
      </c>
      <c r="H979" s="10">
        <f t="shared" ca="1" si="732"/>
        <v>40309474.521088287</v>
      </c>
      <c r="I979" s="10">
        <f t="shared" ca="1" si="733"/>
        <v>17912154.249750931</v>
      </c>
      <c r="J979" s="10">
        <f t="shared" ca="1" si="718"/>
        <v>83403344.477013454</v>
      </c>
      <c r="K979" s="82">
        <f t="shared" ca="1" si="695"/>
        <v>2249832.832292099</v>
      </c>
      <c r="L979" s="82">
        <f t="shared" ca="1" si="696"/>
        <v>2596909.4377209195</v>
      </c>
      <c r="M979" s="82">
        <f t="shared" ca="1" si="697"/>
        <v>7778311.98309422</v>
      </c>
      <c r="N979" s="82">
        <f t="shared" ca="1" si="698"/>
        <v>3496312.733215793</v>
      </c>
      <c r="O979" s="82">
        <f t="shared" ca="1" si="719"/>
        <v>16121366.986323033</v>
      </c>
      <c r="P979" s="10">
        <f ca="1">IF(IF($A979&gt;='key variables'!$B$26,K979*SUMPRODUCT(Z979:AC979,'control variables'!$O$3:$R$3)/J979+F$65*'key variables'!$B$25/scenario!J$65,K979*SUMPRODUCT(Z979:AC979,'control variables'!$O$7:$R$7)/J979+F$65*'key variables'!$B$25/scenario!J$65)&lt;'key variables'!$B$28,0,IF($A979&gt;='key variables'!$B$26,K979*SUMPRODUCT(Z979:AC979,'control variables'!$O$3:$R$3)/J979+F$65*'key variables'!$B$25/scenario!J$65,K979*SUMPRODUCT(Z979:AC979,'control variables'!$O$7:$R$7)/J979+F$65*'key variables'!$B$25/scenario!J$65))</f>
        <v>8.1699586512251474E-50</v>
      </c>
      <c r="Q979" s="10">
        <f ca="1">IF(IF($A979&gt;='key variables'!$B$26,L979*SUMPRODUCT(Z979:AC979,'control variables'!$O$4:$R$4)/J979+G$65*'key variables'!$B$25/scenario!J$65,L979*SUMPRODUCT(Z979:AC979,'control variables'!$O$7:$R$7)/J979+G$65*'key variables'!$B$25/scenario!J$65)&lt;'key variables'!$B$28,0,IF($A979&gt;='key variables'!$B$26,L979*SUMPRODUCT(Z979:AC979,'control variables'!$O$4:$R$4)/J979+G$65*'key variables'!$B$25/scenario!J$65,L979*SUMPRODUCT(Z979:AC979,'control variables'!$O$7:$R$7)/J979+G$65*'key variables'!$B$25/scenario!J$65))</f>
        <v>9.430319632032854E-50</v>
      </c>
      <c r="R979" s="10">
        <f ca="1">IF(IF($A979&gt;='key variables'!$B$26,M979*SUMPRODUCT(Z979:AC979,'control variables'!$O$5:$R$5)/J979+H$65*'key variables'!$B$25/scenario!J$65,M979*SUMPRODUCT(Z979:AC979,'control variables'!$O$7:$R$7)/J979+H$65*'key variables'!$B$25/scenario!J$65)&lt;'key variables'!$B$28,0,IF($A979&gt;='key variables'!$B$26,M979*SUMPRODUCT(Z979:AC979,'control variables'!$O$5:$R$5)/J979+H$65*'key variables'!$B$25/scenario!J$65,M979*SUMPRODUCT(Z979:AC979,'control variables'!$O$7:$R$7)/J979+H$65*'key variables'!$B$25/scenario!J$65))</f>
        <v>2.8245870700298442E-49</v>
      </c>
      <c r="S979" s="10">
        <f ca="1">IF(IF($A979&gt;='key variables'!$B$26,N979*SUMPRODUCT(Z979:AC979,'control variables'!$O$6:$R$6)/J979+I$65*'key variables'!$B$25/scenario!J$65,N979*SUMPRODUCT(Z979:AC979,'control variables'!$O$7:$R$7)/J979+I$65*'key variables'!$B$25/scenario!J$65)&lt;'key variables'!$B$28,0,IF($A979&gt;='key variables'!$B$26,N979*SUMPRODUCT(Z979:AC979,'control variables'!$O$6:$R$6)/J979+I$65*'key variables'!$B$25/scenario!J$65,N979*SUMPRODUCT(Z979:AC979,'control variables'!$O$7:$R$7)/J979+I$65*'key variables'!$B$25/scenario!J$65))</f>
        <v>1.269637906076055E-49</v>
      </c>
      <c r="T979" s="10">
        <f t="shared" ca="1" si="740"/>
        <v>5.8542528044316994E-49</v>
      </c>
      <c r="U979" s="82">
        <f ca="1">SUMPRODUCT(P949:P978,'control variables'!AD$7:AD$36)</f>
        <v>1.7321823764328753E-49</v>
      </c>
      <c r="V979" s="82">
        <f ca="1">SUMPRODUCT(Q949:Q978,'control variables'!AE$7:AE$36)</f>
        <v>1.999402220755022E-49</v>
      </c>
      <c r="W979" s="82">
        <f ca="1">SUMPRODUCT(R949:R978,'control variables'!AF$7:AF$36)</f>
        <v>5.9886471306340944E-49</v>
      </c>
      <c r="X979" s="82">
        <f ca="1">SUMPRODUCT(S949:S978,'control variables'!AG$7:AG$36)</f>
        <v>2.6918672410004022E-49</v>
      </c>
      <c r="Y979" s="82">
        <f t="shared" ca="1" si="734"/>
        <v>1.2412098968822395E-48</v>
      </c>
      <c r="Z979" s="10">
        <f ca="1">IF($A979&gt;='key variables'!$B$26,SUMPRODUCT(P949:P978,'control variables'!V$7:V$36)*$E979,SUMPRODUCT(P949:P978,'control variables'!Z$7:Z$36)*$E979)</f>
        <v>4.2267003556781001E-49</v>
      </c>
      <c r="AA979" s="10">
        <f ca="1">IF($A979&gt;='key variables'!$B$26,SUMPRODUCT(Q949:Q978,'control variables'!W$7:W$36)*$E979,SUMPRODUCT(Q949:Q978,'control variables'!AA$7:AA$36)*$E979)</f>
        <v>4.8787438277786447E-49</v>
      </c>
      <c r="AB979" s="10">
        <f ca="1">IF($A979&gt;='key variables'!$B$26,SUMPRODUCT(R949:R978,'control variables'!X$7:X$36)*$E979,SUMPRODUCT(R949:R978,'control variables'!AB$7:AB$36)*$E979)</f>
        <v>1.4612905258398836E-48</v>
      </c>
      <c r="AC979" s="10">
        <f ca="1">IF($A979&gt;='key variables'!$B$26,SUMPRODUCT(S949:S978,'control variables'!Y$7:Y$36)*$E979,SUMPRODUCT(S949:S978,'control variables'!AC$7:AC$36)*$E979)</f>
        <v>6.5684285787533714E-49</v>
      </c>
      <c r="AD979" s="10">
        <f t="shared" ca="1" si="735"/>
        <v>3.0286778020608948E-48</v>
      </c>
      <c r="AE979" s="82">
        <f ca="1">SUMPRODUCT(P949:P978,'control variables'!AL$7:AL$36)</f>
        <v>5.7548664742968057E-49</v>
      </c>
      <c r="AF979" s="82">
        <f ca="1">SUMPRODUCT(Q949:Q978,'control variables'!AM$7:AM$36)</f>
        <v>6.6252880769447346E-49</v>
      </c>
      <c r="AG979" s="82">
        <f ca="1">SUMPRODUCT(R949:R978,'control variables'!AN$7:AN$36)</f>
        <v>1.8890437508907113E-48</v>
      </c>
      <c r="AH979" s="82">
        <f ca="1">SUMPRODUCT(S949:S978,'control variables'!AO$7:AO$36)</f>
        <v>8.1793720627113987E-49</v>
      </c>
      <c r="AI979" s="82">
        <f t="shared" ca="1" si="699"/>
        <v>3.9449964122860052E-48</v>
      </c>
      <c r="AJ979" s="10">
        <f ca="1">SUMPRODUCT(P949:P978,'control variables'!AP$7:AP$36)</f>
        <v>5.4987972994435947E-52</v>
      </c>
      <c r="AK979" s="10">
        <f ca="1">SUMPRODUCT(Q949:Q978,'control variables'!AQ$7:AQ$36)</f>
        <v>1.5867710700633736E-51</v>
      </c>
      <c r="AL979" s="10">
        <f ca="1">SUMPRODUCT(R949:R978,'control variables'!AR$7:AR$36)</f>
        <v>5.7032718581975765E-50</v>
      </c>
      <c r="AM979" s="10">
        <f ca="1">SUMPRODUCT(S949:S978,'control variables'!AS$7:AS$36)</f>
        <v>4.272654114446043E-50</v>
      </c>
      <c r="AN979" s="10">
        <f t="shared" ca="1" si="720"/>
        <v>1.0189591052644391E-49</v>
      </c>
      <c r="AO979" s="82">
        <f ca="1">SUMPRODUCT(P949:P978,'control variables'!AX$7:AX$36)</f>
        <v>7.4775251725934324E-52</v>
      </c>
      <c r="AP979" s="82">
        <f ca="1">SUMPRODUCT(Q949:Q978,'control variables'!AY$7:AY$36)</f>
        <v>1.7262132024022756E-51</v>
      </c>
      <c r="AQ979" s="82">
        <f ca="1">SUMPRODUCT(R949:R978,'control variables'!AZ$7:AZ$36)</f>
        <v>1.5511158736522742E-50</v>
      </c>
      <c r="AR979" s="82">
        <f ca="1">SUMPRODUCT(S949:S978,'control variables'!BA$7:BA$36)</f>
        <v>1.1620315117921505E-50</v>
      </c>
      <c r="AS979" s="82">
        <f t="shared" ca="1" si="721"/>
        <v>2.9605439574105867E-50</v>
      </c>
      <c r="AT979" s="10">
        <f ca="1">SUMPRODUCT(P949:P978,'control variables'!AT$7:AT$36)</f>
        <v>-6.5992077595913746E-52</v>
      </c>
      <c r="AU979" s="10">
        <f ca="1">SUMPRODUCT(Q949:Q978,'control variables'!AU$7:AU$36)</f>
        <v>7.158688639574378E-52</v>
      </c>
      <c r="AV979" s="10">
        <f ca="1">SUMPRODUCT(R949:R978,'control variables'!AV$7:AV$36)</f>
        <v>3.0825886953267452E-49</v>
      </c>
      <c r="AW979" s="10">
        <f ca="1">SUMPRODUCT(S949:S978,'control variables'!AW$7:AW$36)</f>
        <v>2.309347265868385E-49</v>
      </c>
      <c r="AX979" s="10">
        <f t="shared" ca="1" si="700"/>
        <v>5.3924954420751129E-49</v>
      </c>
      <c r="AY979" s="82">
        <f ca="1">SUMPRODUCT(P949:P978,'control variables'!BB$7:BB$36)</f>
        <v>2.3918593414982338E-51</v>
      </c>
      <c r="AZ979" s="82">
        <f ca="1">SUMPRODUCT(Q949:Q978,'control variables'!BC$7:BC$36)</f>
        <v>6.0992370554852423E-51</v>
      </c>
      <c r="BA979" s="82">
        <f ca="1">SUMPRODUCT(R949:R978,'control variables'!BD$7:BD$36)</f>
        <v>4.2696534172350383E-50</v>
      </c>
      <c r="BB979" s="82">
        <f ca="1">SUMPRODUCT(S949:S978,'control variables'!BE$7:BE$36)</f>
        <v>6.0674822956437319E-51</v>
      </c>
      <c r="BC979" s="82">
        <f t="shared" ca="1" si="722"/>
        <v>5.7255112864977591E-50</v>
      </c>
      <c r="BD979" s="10">
        <f ca="1">SUMPRODUCT(P949:P978,'control variables'!BF$7:BF$36)</f>
        <v>5.0035614073174006E-52</v>
      </c>
      <c r="BE979" s="10">
        <f ca="1">SUMPRODUCT(Q949:Q978,'control variables'!BG$7:BG$36)</f>
        <v>5.775449470901721E-52</v>
      </c>
      <c r="BF979" s="10">
        <f ca="1">SUMPRODUCT(R949:R978,'control variables'!BH$7:BH$36)</f>
        <v>1.7298734863351738E-50</v>
      </c>
      <c r="BG979" s="10">
        <f ca="1">SUMPRODUCT(S949:S978,'control variables'!BI$7:BI$36)</f>
        <v>3.8878478455682185E-50</v>
      </c>
      <c r="BH979" s="10">
        <f t="shared" ca="1" si="723"/>
        <v>5.7255114406855832E-50</v>
      </c>
      <c r="BI979" s="82">
        <f t="shared" ca="1" si="701"/>
        <v>5.7721858599521963E-49</v>
      </c>
      <c r="BJ979" s="82">
        <f t="shared" ca="1" si="702"/>
        <v>6.693439136139162E-49</v>
      </c>
      <c r="BK979" s="82">
        <f t="shared" ca="1" si="703"/>
        <v>2.2399991545957361E-48</v>
      </c>
      <c r="BL979" s="82">
        <f t="shared" ca="1" si="704"/>
        <v>1.0549394151536221E-48</v>
      </c>
      <c r="BM979" s="82">
        <f t="shared" ca="1" si="694"/>
        <v>4.5415010693584943E-48</v>
      </c>
      <c r="BN979" s="10">
        <f ca="1">BN978+BI979-INDIRECT(ADDRESS(MAX($D979-'key variables'!$B$9*30,34),scenario!BI$4),TRUE)</f>
        <v>9439390.0751690175</v>
      </c>
      <c r="BO979" s="10">
        <f ca="1">BO978+BJ979-INDIRECT(ADDRESS(MAX($D979-'key variables'!$B$9*30,34),scenario!BJ$4),TRUE)</f>
        <v>10895583.360992203</v>
      </c>
      <c r="BP979" s="10">
        <f ca="1">BP978+BK979-INDIRECT(ADDRESS(MAX($D979-'key variables'!$B$9*30,34),scenario!BK$4),TRUE)</f>
        <v>32531162.537994072</v>
      </c>
      <c r="BQ979" s="10">
        <f ca="1">BQ978+BL979-INDIRECT(ADDRESS(MAX($D979-'key variables'!$B$9*30,34),scenario!BL$4),TRUE)</f>
        <v>14415841.516535141</v>
      </c>
      <c r="BR979" s="10">
        <f t="shared" ca="1" si="724"/>
        <v>67281977.490690395</v>
      </c>
      <c r="BS979" s="82">
        <f t="shared" ca="1" si="705"/>
        <v>-2.3433848477536824E-9</v>
      </c>
      <c r="BT979" s="82">
        <f t="shared" ca="1" si="706"/>
        <v>-3.4288309057018498E-10</v>
      </c>
      <c r="BU979" s="82">
        <f t="shared" ca="1" si="707"/>
        <v>-4.2578247660364599E-9</v>
      </c>
      <c r="BV979" s="82">
        <f t="shared" ca="1" si="708"/>
        <v>-2.9943922343414556E-9</v>
      </c>
      <c r="BW979" s="82">
        <f t="shared" ca="1" si="725"/>
        <v>-9.9384849387017825E-9</v>
      </c>
      <c r="BX979" s="10">
        <f t="shared" ca="1" si="709"/>
        <v>-1.8625994260191893E-12</v>
      </c>
      <c r="BY979" s="10">
        <f t="shared" ca="1" si="710"/>
        <v>2.8902850229962428E-12</v>
      </c>
      <c r="BZ979" s="10">
        <f t="shared" ca="1" si="711"/>
        <v>-3.5034723983035463E-11</v>
      </c>
      <c r="CA979" s="10">
        <f t="shared" ca="1" si="712"/>
        <v>-2.0257049910634696E-11</v>
      </c>
      <c r="CB979" s="10">
        <v>0</v>
      </c>
      <c r="CC979" s="82">
        <f t="shared" ca="1" si="713"/>
        <v>3.9725652202851362E-13</v>
      </c>
      <c r="CD979" s="82">
        <f t="shared" ca="1" si="714"/>
        <v>3.4270724516460853E-13</v>
      </c>
      <c r="CE979" s="82">
        <f t="shared" ca="1" si="715"/>
        <v>1.8915613015532971E-10</v>
      </c>
      <c r="CF979" s="82">
        <f t="shared" ca="1" si="716"/>
        <v>3.7028113764059381E-11</v>
      </c>
      <c r="CG979" s="82">
        <f t="shared" ca="1" si="726"/>
        <v>2.269242076865822E-10</v>
      </c>
      <c r="CH979" s="13" t="str">
        <f t="shared" ca="1" si="727"/>
        <v/>
      </c>
      <c r="CI979" s="81">
        <f t="shared" ca="1" si="736"/>
        <v>0.1131775965863165</v>
      </c>
      <c r="CJ979" s="81">
        <f t="shared" ca="1" si="737"/>
        <v>0.13063724757458739</v>
      </c>
      <c r="CK979" s="81">
        <f t="shared" ca="1" si="738"/>
        <v>0.39004625943939081</v>
      </c>
      <c r="CL979" s="81">
        <f t="shared" ca="1" si="739"/>
        <v>0.17284488538116416</v>
      </c>
      <c r="CM979" s="89">
        <f t="shared" ca="1" si="728"/>
        <v>0.80670598898145884</v>
      </c>
    </row>
    <row r="980" spans="1:91" x14ac:dyDescent="0.3">
      <c r="A980">
        <v>915</v>
      </c>
      <c r="B980" s="3">
        <f t="shared" si="741"/>
        <v>2.7305555555555556</v>
      </c>
      <c r="C980" s="3">
        <f t="shared" si="729"/>
        <v>30.5</v>
      </c>
      <c r="D980" s="4">
        <f t="shared" ca="1" si="717"/>
        <v>980</v>
      </c>
      <c r="E980" s="58">
        <f>(0.5*(COS(B980*2*PI())+1)*('key variables'!$B$4-'key variables'!$B$6)+'key variables'!$B$6)/'key variables'!$B$4</f>
        <v>1</v>
      </c>
      <c r="F980" s="10">
        <f t="shared" ca="1" si="730"/>
        <v>11689222.907461114</v>
      </c>
      <c r="G980" s="10">
        <f t="shared" ca="1" si="731"/>
        <v>13492492.798713122</v>
      </c>
      <c r="H980" s="10">
        <f t="shared" ca="1" si="732"/>
        <v>40309474.521088287</v>
      </c>
      <c r="I980" s="10">
        <f t="shared" ca="1" si="733"/>
        <v>17912154.249750931</v>
      </c>
      <c r="J980" s="10">
        <f t="shared" ca="1" si="718"/>
        <v>83403344.477013454</v>
      </c>
      <c r="K980" s="82">
        <f t="shared" ca="1" si="695"/>
        <v>2249832.832292099</v>
      </c>
      <c r="L980" s="82">
        <f t="shared" ca="1" si="696"/>
        <v>2596909.4377209195</v>
      </c>
      <c r="M980" s="82">
        <f t="shared" ca="1" si="697"/>
        <v>7778311.98309422</v>
      </c>
      <c r="N980" s="82">
        <f t="shared" ca="1" si="698"/>
        <v>3496312.733215793</v>
      </c>
      <c r="O980" s="82">
        <f t="shared" ca="1" si="719"/>
        <v>16121366.986323033</v>
      </c>
      <c r="P980" s="10">
        <f ca="1">IF(IF($A980&gt;='key variables'!$B$26,K980*SUMPRODUCT(Z980:AC980,'control variables'!$O$3:$R$3)/J980+F$65*'key variables'!$B$25/scenario!J$65,K980*SUMPRODUCT(Z980:AC980,'control variables'!$O$7:$R$7)/J980+F$65*'key variables'!$B$25/scenario!J$65)&lt;'key variables'!$B$28,0,IF($A980&gt;='key variables'!$B$26,K980*SUMPRODUCT(Z980:AC980,'control variables'!$O$3:$R$3)/J980+F$65*'key variables'!$B$25/scenario!J$65,K980*SUMPRODUCT(Z980:AC980,'control variables'!$O$7:$R$7)/J980+F$65*'key variables'!$B$25/scenario!J$65))</f>
        <v>7.0298346028926885E-50</v>
      </c>
      <c r="Q980" s="10">
        <f ca="1">IF(IF($A980&gt;='key variables'!$B$26,L980*SUMPRODUCT(Z980:AC980,'control variables'!$O$4:$R$4)/J980+G$65*'key variables'!$B$25/scenario!J$65,L980*SUMPRODUCT(Z980:AC980,'control variables'!$O$7:$R$7)/J980+G$65*'key variables'!$B$25/scenario!J$65)&lt;'key variables'!$B$28,0,IF($A980&gt;='key variables'!$B$26,L980*SUMPRODUCT(Z980:AC980,'control variables'!$O$4:$R$4)/J980+G$65*'key variables'!$B$25/scenario!J$65,L980*SUMPRODUCT(Z980:AC980,'control variables'!$O$7:$R$7)/J980+G$65*'key variables'!$B$25/scenario!J$65))</f>
        <v>8.1143112340796936E-50</v>
      </c>
      <c r="R980" s="10">
        <f ca="1">IF(IF($A980&gt;='key variables'!$B$26,M980*SUMPRODUCT(Z980:AC980,'control variables'!$O$5:$R$5)/J980+H$65*'key variables'!$B$25/scenario!J$65,M980*SUMPRODUCT(Z980:AC980,'control variables'!$O$7:$R$7)/J980+H$65*'key variables'!$B$25/scenario!J$65)&lt;'key variables'!$B$28,0,IF($A980&gt;='key variables'!$B$26,M980*SUMPRODUCT(Z980:AC980,'control variables'!$O$5:$R$5)/J980+H$65*'key variables'!$B$25/scenario!J$65,M980*SUMPRODUCT(Z980:AC980,'control variables'!$O$7:$R$7)/J980+H$65*'key variables'!$B$25/scenario!J$65))</f>
        <v>2.4304137599033573E-49</v>
      </c>
      <c r="S980" s="10">
        <f ca="1">IF(IF($A980&gt;='key variables'!$B$26,N980*SUMPRODUCT(Z980:AC980,'control variables'!$O$6:$R$6)/J980+I$65*'key variables'!$B$25/scenario!J$65,N980*SUMPRODUCT(Z980:AC980,'control variables'!$O$7:$R$7)/J980+I$65*'key variables'!$B$25/scenario!J$65)&lt;'key variables'!$B$28,0,IF($A980&gt;='key variables'!$B$26,N980*SUMPRODUCT(Z980:AC980,'control variables'!$O$6:$R$6)/J980+I$65*'key variables'!$B$25/scenario!J$65,N980*SUMPRODUCT(Z980:AC980,'control variables'!$O$7:$R$7)/J980+I$65*'key variables'!$B$25/scenario!J$65))</f>
        <v>1.092458954359487E-49</v>
      </c>
      <c r="T980" s="10">
        <f t="shared" ca="1" si="740"/>
        <v>5.0372872979600827E-49</v>
      </c>
      <c r="U980" s="82">
        <f ca="1">SUMPRODUCT(P950:P979,'control variables'!AD$7:AD$36)</f>
        <v>1.4904549861513295E-49</v>
      </c>
      <c r="V980" s="82">
        <f ca="1">SUMPRODUCT(Q950:Q979,'control variables'!AE$7:AE$36)</f>
        <v>1.7203840945335033E-49</v>
      </c>
      <c r="W980" s="82">
        <f ca="1">SUMPRODUCT(R950:R979,'control variables'!AF$7:AF$36)</f>
        <v>5.1529267920018741E-49</v>
      </c>
      <c r="X980" s="82">
        <f ca="1">SUMPRODUCT(S950:S979,'control variables'!AG$7:AG$36)</f>
        <v>2.3162150856589945E-49</v>
      </c>
      <c r="Y980" s="82">
        <f t="shared" ca="1" si="734"/>
        <v>1.0679980958345701E-48</v>
      </c>
      <c r="Z980" s="10">
        <f ca="1">IF($A980&gt;='key variables'!$B$26,SUMPRODUCT(P950:P979,'control variables'!V$7:V$36)*$E980,SUMPRODUCT(P950:P979,'control variables'!Z$7:Z$36)*$E980)</f>
        <v>3.6368610521607778E-49</v>
      </c>
      <c r="AA980" s="10">
        <f ca="1">IF($A980&gt;='key variables'!$B$26,SUMPRODUCT(Q950:Q979,'control variables'!W$7:W$36)*$E980,SUMPRODUCT(Q950:Q979,'control variables'!AA$7:AA$36)*$E980)</f>
        <v>4.1979113534466152E-49</v>
      </c>
      <c r="AB980" s="10">
        <f ca="1">IF($A980&gt;='key variables'!$B$26,SUMPRODUCT(R950:R979,'control variables'!X$7:X$36)*$E980,SUMPRODUCT(R950:R979,'control variables'!AB$7:AB$36)*$E980)</f>
        <v>1.2573663028132959E-48</v>
      </c>
      <c r="AC980" s="10">
        <f ca="1">IF($A980&gt;='key variables'!$B$26,SUMPRODUCT(S950:S979,'control variables'!Y$7:Y$36)*$E980,SUMPRODUCT(S950:S979,'control variables'!AC$7:AC$36)*$E980)</f>
        <v>5.6517992906396645E-49</v>
      </c>
      <c r="AD980" s="10">
        <f t="shared" ca="1" si="735"/>
        <v>2.6060234724380016E-48</v>
      </c>
      <c r="AE980" s="82">
        <f ca="1">SUMPRODUCT(P950:P979,'control variables'!AL$7:AL$36)</f>
        <v>4.9517704070597798E-49</v>
      </c>
      <c r="AF980" s="82">
        <f ca="1">SUMPRODUCT(Q950:Q979,'control variables'!AM$7:AM$36)</f>
        <v>5.7007240018839282E-49</v>
      </c>
      <c r="AG980" s="82">
        <f ca="1">SUMPRODUCT(R950:R979,'control variables'!AN$7:AN$36)</f>
        <v>1.6254262344887549E-48</v>
      </c>
      <c r="AH980" s="82">
        <f ca="1">SUMPRODUCT(S950:S979,'control variables'!AO$7:AO$36)</f>
        <v>7.0379343655258078E-49</v>
      </c>
      <c r="AI980" s="82">
        <f t="shared" ca="1" si="699"/>
        <v>3.3944691119357064E-48</v>
      </c>
      <c r="AJ980" s="10">
        <f ca="1">SUMPRODUCT(P950:P979,'control variables'!AP$7:AP$36)</f>
        <v>4.7314358835983508E-52</v>
      </c>
      <c r="AK980" s="10">
        <f ca="1">SUMPRODUCT(Q950:Q979,'control variables'!AQ$7:AQ$36)</f>
        <v>1.3653359400451582E-51</v>
      </c>
      <c r="AL980" s="10">
        <f ca="1">SUMPRODUCT(R950:R979,'control variables'!AR$7:AR$36)</f>
        <v>4.9073758595398936E-50</v>
      </c>
      <c r="AM980" s="10">
        <f ca="1">SUMPRODUCT(S950:S979,'control variables'!AS$7:AS$36)</f>
        <v>3.676401928352535E-50</v>
      </c>
      <c r="AN980" s="10">
        <f t="shared" ca="1" si="720"/>
        <v>8.7676257407329274E-50</v>
      </c>
      <c r="AO980" s="82">
        <f ca="1">SUMPRODUCT(P950:P979,'control variables'!AX$7:AX$36)</f>
        <v>6.4340307517242812E-52</v>
      </c>
      <c r="AP980" s="82">
        <f ca="1">SUMPRODUCT(Q950:Q979,'control variables'!AY$7:AY$36)</f>
        <v>1.4853188149731924E-51</v>
      </c>
      <c r="AQ980" s="82">
        <f ca="1">SUMPRODUCT(R950:R979,'control variables'!AZ$7:AZ$36)</f>
        <v>1.3346564538685554E-50</v>
      </c>
      <c r="AR980" s="82">
        <f ca="1">SUMPRODUCT(S950:S979,'control variables'!BA$7:BA$36)</f>
        <v>9.9986911561947448E-51</v>
      </c>
      <c r="AS980" s="82">
        <f t="shared" ca="1" si="721"/>
        <v>2.5473977585025923E-50</v>
      </c>
      <c r="AT980" s="10">
        <f ca="1">SUMPRODUCT(P950:P979,'control variables'!AT$7:AT$36)</f>
        <v>-5.6782832129874526E-52</v>
      </c>
      <c r="AU980" s="10">
        <f ca="1">SUMPRODUCT(Q950:Q979,'control variables'!AU$7:AU$36)</f>
        <v>6.1596881034726175E-52</v>
      </c>
      <c r="AV980" s="10">
        <f ca="1">SUMPRODUCT(R950:R979,'control variables'!AV$7:AV$36)</f>
        <v>2.6524110588545244E-49</v>
      </c>
      <c r="AW980" s="10">
        <f ca="1">SUMPRODUCT(S950:S979,'control variables'!AW$7:AW$36)</f>
        <v>1.9870760688932901E-49</v>
      </c>
      <c r="AX980" s="10">
        <f t="shared" ca="1" si="700"/>
        <v>4.6399685326382997E-49</v>
      </c>
      <c r="AY980" s="82">
        <f ca="1">SUMPRODUCT(P950:P979,'control variables'!BB$7:BB$36)</f>
        <v>2.0580735205550835E-51</v>
      </c>
      <c r="AZ980" s="82">
        <f ca="1">SUMPRODUCT(Q950:Q979,'control variables'!BC$7:BC$36)</f>
        <v>5.2480838073110429E-51</v>
      </c>
      <c r="BA980" s="82">
        <f ca="1">SUMPRODUCT(R950:R979,'control variables'!BD$7:BD$36)</f>
        <v>3.6738199807580309E-50</v>
      </c>
      <c r="BB980" s="82">
        <f ca="1">SUMPRODUCT(S950:S979,'control variables'!BE$7:BE$36)</f>
        <v>5.2207604487641881E-51</v>
      </c>
      <c r="BC980" s="82">
        <f t="shared" ca="1" si="722"/>
        <v>4.9265117584210627E-50</v>
      </c>
      <c r="BD980" s="10">
        <f ca="1">SUMPRODUCT(P950:P979,'control variables'!BF$7:BF$36)</f>
        <v>4.3053105432282274E-52</v>
      </c>
      <c r="BE980" s="10">
        <f ca="1">SUMPRODUCT(Q950:Q979,'control variables'!BG$7:BG$36)</f>
        <v>4.9694810305698228E-52</v>
      </c>
      <c r="BF980" s="10">
        <f ca="1">SUMPRODUCT(R950:R979,'control variables'!BH$7:BH$36)</f>
        <v>1.488468303452432E-50</v>
      </c>
      <c r="BG980" s="10">
        <f ca="1">SUMPRODUCT(S950:S979,'control variables'!BI$7:BI$36)</f>
        <v>3.3452956719014444E-50</v>
      </c>
      <c r="BH980" s="10">
        <f t="shared" ca="1" si="723"/>
        <v>4.9265118910918572E-50</v>
      </c>
      <c r="BI980" s="82">
        <f t="shared" ca="1" si="701"/>
        <v>4.9666728590523433E-49</v>
      </c>
      <c r="BJ980" s="82">
        <f t="shared" ca="1" si="702"/>
        <v>5.7593645280605115E-49</v>
      </c>
      <c r="BK980" s="82">
        <f t="shared" ca="1" si="703"/>
        <v>1.9274055401817877E-48</v>
      </c>
      <c r="BL980" s="82">
        <f t="shared" ca="1" si="704"/>
        <v>9.0772180389067392E-49</v>
      </c>
      <c r="BM980" s="82">
        <f t="shared" ca="1" si="694"/>
        <v>3.9077310827837471E-48</v>
      </c>
      <c r="BN980" s="10">
        <f ca="1">BN979+BI980-INDIRECT(ADDRESS(MAX($D980-'key variables'!$B$9*30,34),scenario!BI$4),TRUE)</f>
        <v>9439390.0751690175</v>
      </c>
      <c r="BO980" s="10">
        <f ca="1">BO979+BJ980-INDIRECT(ADDRESS(MAX($D980-'key variables'!$B$9*30,34),scenario!BJ$4),TRUE)</f>
        <v>10895583.360992203</v>
      </c>
      <c r="BP980" s="10">
        <f ca="1">BP979+BK980-INDIRECT(ADDRESS(MAX($D980-'key variables'!$B$9*30,34),scenario!BK$4),TRUE)</f>
        <v>32531162.537994072</v>
      </c>
      <c r="BQ980" s="10">
        <f ca="1">BQ979+BL980-INDIRECT(ADDRESS(MAX($D980-'key variables'!$B$9*30,34),scenario!BL$4),TRUE)</f>
        <v>14415841.516535141</v>
      </c>
      <c r="BR980" s="10">
        <f t="shared" ca="1" si="724"/>
        <v>67281977.490690395</v>
      </c>
      <c r="BS980" s="82">
        <f t="shared" ca="1" si="705"/>
        <v>-2.3433848477536824E-9</v>
      </c>
      <c r="BT980" s="82">
        <f t="shared" ca="1" si="706"/>
        <v>-3.4288309057018498E-10</v>
      </c>
      <c r="BU980" s="82">
        <f t="shared" ca="1" si="707"/>
        <v>-4.2578247660364599E-9</v>
      </c>
      <c r="BV980" s="82">
        <f t="shared" ca="1" si="708"/>
        <v>-2.9943922343414556E-9</v>
      </c>
      <c r="BW980" s="82">
        <f t="shared" ca="1" si="725"/>
        <v>-9.9384849387017825E-9</v>
      </c>
      <c r="BX980" s="10">
        <f t="shared" ca="1" si="709"/>
        <v>-1.8625994260191893E-12</v>
      </c>
      <c r="BY980" s="10">
        <f t="shared" ca="1" si="710"/>
        <v>2.8902850229962428E-12</v>
      </c>
      <c r="BZ980" s="10">
        <f t="shared" ca="1" si="711"/>
        <v>-3.5034723983035463E-11</v>
      </c>
      <c r="CA980" s="10">
        <f t="shared" ca="1" si="712"/>
        <v>-2.0257049910634696E-11</v>
      </c>
      <c r="CB980" s="10">
        <v>0</v>
      </c>
      <c r="CC980" s="82">
        <f t="shared" ca="1" si="713"/>
        <v>3.9725652202851362E-13</v>
      </c>
      <c r="CD980" s="82">
        <f t="shared" ca="1" si="714"/>
        <v>3.4270724516460853E-13</v>
      </c>
      <c r="CE980" s="82">
        <f t="shared" ca="1" si="715"/>
        <v>1.8915613015532971E-10</v>
      </c>
      <c r="CF980" s="82">
        <f t="shared" ca="1" si="716"/>
        <v>3.7028113764059381E-11</v>
      </c>
      <c r="CG980" s="82">
        <f t="shared" ca="1" si="726"/>
        <v>2.269242076865822E-10</v>
      </c>
      <c r="CH980" s="13" t="str">
        <f t="shared" ca="1" si="727"/>
        <v/>
      </c>
      <c r="CI980" s="81">
        <f t="shared" ca="1" si="736"/>
        <v>0.1131775965863165</v>
      </c>
      <c r="CJ980" s="81">
        <f t="shared" ca="1" si="737"/>
        <v>0.13063724757458739</v>
      </c>
      <c r="CK980" s="81">
        <f t="shared" ca="1" si="738"/>
        <v>0.39004625943939081</v>
      </c>
      <c r="CL980" s="81">
        <f t="shared" ca="1" si="739"/>
        <v>0.17284488538116416</v>
      </c>
      <c r="CM980" s="89">
        <f t="shared" ca="1" si="728"/>
        <v>0.80670598898145884</v>
      </c>
    </row>
    <row r="981" spans="1:91" x14ac:dyDescent="0.3">
      <c r="A981">
        <v>916</v>
      </c>
      <c r="B981" s="3">
        <f t="shared" si="741"/>
        <v>2.7333333333333334</v>
      </c>
      <c r="C981" s="3">
        <f t="shared" si="729"/>
        <v>30.533333333333335</v>
      </c>
      <c r="D981" s="4">
        <f t="shared" ca="1" si="717"/>
        <v>981</v>
      </c>
      <c r="E981" s="58">
        <f>(0.5*(COS(B981*2*PI())+1)*('key variables'!$B$4-'key variables'!$B$6)+'key variables'!$B$6)/'key variables'!$B$4</f>
        <v>1</v>
      </c>
      <c r="F981" s="10">
        <f t="shared" ca="1" si="730"/>
        <v>11689222.907461114</v>
      </c>
      <c r="G981" s="10">
        <f t="shared" ca="1" si="731"/>
        <v>13492492.798713122</v>
      </c>
      <c r="H981" s="10">
        <f t="shared" ca="1" si="732"/>
        <v>40309474.521088287</v>
      </c>
      <c r="I981" s="10">
        <f t="shared" ca="1" si="733"/>
        <v>17912154.249750931</v>
      </c>
      <c r="J981" s="10">
        <f t="shared" ca="1" si="718"/>
        <v>83403344.477013454</v>
      </c>
      <c r="K981" s="82">
        <f t="shared" ca="1" si="695"/>
        <v>2249832.832292099</v>
      </c>
      <c r="L981" s="82">
        <f t="shared" ca="1" si="696"/>
        <v>2596909.4377209195</v>
      </c>
      <c r="M981" s="82">
        <f t="shared" ca="1" si="697"/>
        <v>7778311.98309422</v>
      </c>
      <c r="N981" s="82">
        <f t="shared" ca="1" si="698"/>
        <v>3496312.733215793</v>
      </c>
      <c r="O981" s="82">
        <f t="shared" ca="1" si="719"/>
        <v>16121366.986323033</v>
      </c>
      <c r="P981" s="10">
        <f ca="1">IF(IF($A981&gt;='key variables'!$B$26,K981*SUMPRODUCT(Z981:AC981,'control variables'!$O$3:$R$3)/J981+F$65*'key variables'!$B$25/scenario!J$65,K981*SUMPRODUCT(Z981:AC981,'control variables'!$O$7:$R$7)/J981+F$65*'key variables'!$B$25/scenario!J$65)&lt;'key variables'!$B$28,0,IF($A981&gt;='key variables'!$B$26,K981*SUMPRODUCT(Z981:AC981,'control variables'!$O$3:$R$3)/J981+F$65*'key variables'!$B$25/scenario!J$65,K981*SUMPRODUCT(Z981:AC981,'control variables'!$O$7:$R$7)/J981+F$65*'key variables'!$B$25/scenario!J$65))</f>
        <v>6.0488157472641191E-50</v>
      </c>
      <c r="Q981" s="10">
        <f ca="1">IF(IF($A981&gt;='key variables'!$B$26,L981*SUMPRODUCT(Z981:AC981,'control variables'!$O$4:$R$4)/J981+G$65*'key variables'!$B$25/scenario!J$65,L981*SUMPRODUCT(Z981:AC981,'control variables'!$O$7:$R$7)/J981+G$65*'key variables'!$B$25/scenario!J$65)&lt;'key variables'!$B$28,0,IF($A981&gt;='key variables'!$B$26,L981*SUMPRODUCT(Z981:AC981,'control variables'!$O$4:$R$4)/J981+G$65*'key variables'!$B$25/scenario!J$65,L981*SUMPRODUCT(Z981:AC981,'control variables'!$O$7:$R$7)/J981+G$65*'key variables'!$B$25/scenario!J$65))</f>
        <v>6.9819528258469684E-50</v>
      </c>
      <c r="R981" s="10">
        <f ca="1">IF(IF($A981&gt;='key variables'!$B$26,M981*SUMPRODUCT(Z981:AC981,'control variables'!$O$5:$R$5)/J981+H$65*'key variables'!$B$25/scenario!J$65,M981*SUMPRODUCT(Z981:AC981,'control variables'!$O$7:$R$7)/J981+H$65*'key variables'!$B$25/scenario!J$65)&lt;'key variables'!$B$28,0,IF($A981&gt;='key variables'!$B$26,M981*SUMPRODUCT(Z981:AC981,'control variables'!$O$5:$R$5)/J981+H$65*'key variables'!$B$25/scenario!J$65,M981*SUMPRODUCT(Z981:AC981,'control variables'!$O$7:$R$7)/J981+H$65*'key variables'!$B$25/scenario!J$65))</f>
        <v>2.0912476400542193E-49</v>
      </c>
      <c r="S981" s="10">
        <f ca="1">IF(IF($A981&gt;='key variables'!$B$26,N981*SUMPRODUCT(Z981:AC981,'control variables'!$O$6:$R$6)/J981+I$65*'key variables'!$B$25/scenario!J$65,N981*SUMPRODUCT(Z981:AC981,'control variables'!$O$7:$R$7)/J981+I$65*'key variables'!$B$25/scenario!J$65)&lt;'key variables'!$B$28,0,IF($A981&gt;='key variables'!$B$26,N981*SUMPRODUCT(Z981:AC981,'control variables'!$O$6:$R$6)/J981+I$65*'key variables'!$B$25/scenario!J$65,N981*SUMPRODUCT(Z981:AC981,'control variables'!$O$7:$R$7)/J981+I$65*'key variables'!$B$25/scenario!J$65))</f>
        <v>9.4000546238317114E-50</v>
      </c>
      <c r="T981" s="10">
        <f t="shared" ca="1" si="740"/>
        <v>4.3343299597484992E-49</v>
      </c>
      <c r="U981" s="82">
        <f ca="1">SUMPRODUCT(P951:P980,'control variables'!AD$7:AD$36)</f>
        <v>1.2824608401328144E-49</v>
      </c>
      <c r="V981" s="82">
        <f ca="1">SUMPRODUCT(Q951:Q980,'control variables'!AE$7:AE$36)</f>
        <v>1.4803031636156733E-49</v>
      </c>
      <c r="W981" s="82">
        <f ca="1">SUMPRODUCT(R951:R980,'control variables'!AF$7:AF$36)</f>
        <v>4.4338318729624765E-49</v>
      </c>
      <c r="X981" s="82">
        <f ca="1">SUMPRODUCT(S951:S980,'control variables'!AG$7:AG$36)</f>
        <v>1.9929854791206253E-49</v>
      </c>
      <c r="Y981" s="82">
        <f t="shared" ca="1" si="734"/>
        <v>9.1895813558315907E-49</v>
      </c>
      <c r="Z981" s="10">
        <f ca="1">IF($A981&gt;='key variables'!$B$26,SUMPRODUCT(P951:P980,'control variables'!V$7:V$36)*$E981,SUMPRODUCT(P951:P980,'control variables'!Z$7:Z$36)*$E981)</f>
        <v>3.1293342796243705E-49</v>
      </c>
      <c r="AA981" s="10">
        <f ca="1">IF($A981&gt;='key variables'!$B$26,SUMPRODUCT(Q951:Q980,'control variables'!W$7:W$36)*$E981,SUMPRODUCT(Q951:Q980,'control variables'!AA$7:AA$36)*$E981)</f>
        <v>3.6120895774557866E-49</v>
      </c>
      <c r="AB981" s="10">
        <f ca="1">IF($A981&gt;='key variables'!$B$26,SUMPRODUCT(R951:R980,'control variables'!X$7:X$36)*$E981,SUMPRODUCT(R951:R980,'control variables'!AB$7:AB$36)*$E981)</f>
        <v>1.0818998628227655E-48</v>
      </c>
      <c r="AC981" s="10">
        <f ca="1">IF($A981&gt;='key variables'!$B$26,SUMPRODUCT(S951:S980,'control variables'!Y$7:Y$36)*$E981,SUMPRODUCT(S951:S980,'control variables'!AC$7:AC$36)*$E981)</f>
        <v>4.8630863285929925E-49</v>
      </c>
      <c r="AD981" s="10">
        <f t="shared" ca="1" si="735"/>
        <v>2.2423508813900804E-48</v>
      </c>
      <c r="AE981" s="82">
        <f ca="1">SUMPRODUCT(P951:P980,'control variables'!AL$7:AL$36)</f>
        <v>4.2607470171111351E-49</v>
      </c>
      <c r="AF981" s="82">
        <f ca="1">SUMPRODUCT(Q951:Q980,'control variables'!AM$7:AM$36)</f>
        <v>4.9051835585452995E-49</v>
      </c>
      <c r="AG981" s="82">
        <f ca="1">SUMPRODUCT(R951:R980,'control variables'!AN$7:AN$36)</f>
        <v>1.398596746379509E-48</v>
      </c>
      <c r="AH981" s="82">
        <f ca="1">SUMPRODUCT(S951:S980,'control variables'!AO$7:AO$36)</f>
        <v>6.0557851817575209E-49</v>
      </c>
      <c r="AI981" s="82">
        <f t="shared" ca="1" si="699"/>
        <v>2.9207683221209047E-48</v>
      </c>
      <c r="AJ981" s="10">
        <f ca="1">SUMPRODUCT(P951:P980,'control variables'!AP$7:AP$36)</f>
        <v>4.0711603468029858E-52</v>
      </c>
      <c r="AK981" s="10">
        <f ca="1">SUMPRODUCT(Q951:Q980,'control variables'!AQ$7:AQ$36)</f>
        <v>1.1748022536764202E-51</v>
      </c>
      <c r="AL981" s="10">
        <f ca="1">SUMPRODUCT(R951:R980,'control variables'!AR$7:AR$36)</f>
        <v>4.2225477630318905E-50</v>
      </c>
      <c r="AM981" s="10">
        <f ca="1">SUMPRODUCT(S951:S980,'control variables'!AS$7:AS$36)</f>
        <v>3.1633571959630991E-50</v>
      </c>
      <c r="AN981" s="10">
        <f t="shared" ca="1" si="720"/>
        <v>7.5440967878306614E-50</v>
      </c>
      <c r="AO981" s="82">
        <f ca="1">SUMPRODUCT(P951:P980,'control variables'!AX$7:AX$36)</f>
        <v>5.5361567843142505E-52</v>
      </c>
      <c r="AP981" s="82">
        <f ca="1">SUMPRODUCT(Q951:Q980,'control variables'!AY$7:AY$36)</f>
        <v>1.278041425614843E-51</v>
      </c>
      <c r="AQ981" s="82">
        <f ca="1">SUMPRODUCT(R951:R980,'control variables'!AZ$7:AZ$36)</f>
        <v>1.1484041135229313E-50</v>
      </c>
      <c r="AR981" s="82">
        <f ca="1">SUMPRODUCT(S951:S980,'control variables'!BA$7:BA$36)</f>
        <v>8.6033660724726581E-51</v>
      </c>
      <c r="AS981" s="82">
        <f t="shared" ca="1" si="721"/>
        <v>2.1919064311748242E-50</v>
      </c>
      <c r="AT981" s="10">
        <f ca="1">SUMPRODUCT(P951:P980,'control variables'!AT$7:AT$36)</f>
        <v>-4.8858743990947797E-52</v>
      </c>
      <c r="AU981" s="10">
        <f ca="1">SUMPRODUCT(Q951:Q980,'control variables'!AU$7:AU$36)</f>
        <v>5.3000988647996191E-52</v>
      </c>
      <c r="AV981" s="10">
        <f ca="1">SUMPRODUCT(R951:R980,'control variables'!AV$7:AV$36)</f>
        <v>2.2822650442465404E-49</v>
      </c>
      <c r="AW981" s="10">
        <f ca="1">SUMPRODUCT(S951:S980,'control variables'!AW$7:AW$36)</f>
        <v>1.709778066696983E-49</v>
      </c>
      <c r="AX981" s="10">
        <f t="shared" ca="1" si="700"/>
        <v>3.9924573354092281E-49</v>
      </c>
      <c r="AY981" s="82">
        <f ca="1">SUMPRODUCT(P951:P980,'control variables'!BB$7:BB$36)</f>
        <v>1.7708677690707441E-51</v>
      </c>
      <c r="AZ981" s="82">
        <f ca="1">SUMPRODUCT(Q951:Q980,'control variables'!BC$7:BC$36)</f>
        <v>4.5157096531918867E-51</v>
      </c>
      <c r="BA981" s="82">
        <f ca="1">SUMPRODUCT(R951:R980,'control variables'!BD$7:BD$36)</f>
        <v>3.1611355611522586E-50</v>
      </c>
      <c r="BB981" s="82">
        <f ca="1">SUMPRODUCT(S951:S980,'control variables'!BE$7:BE$36)</f>
        <v>4.4921992904618246E-51</v>
      </c>
      <c r="BC981" s="82">
        <f t="shared" ca="1" si="722"/>
        <v>4.2390132324247042E-50</v>
      </c>
      <c r="BD981" s="10">
        <f ca="1">SUMPRODUCT(P951:P980,'control variables'!BF$7:BF$36)</f>
        <v>3.704501127242051E-52</v>
      </c>
      <c r="BE981" s="10">
        <f ca="1">SUMPRODUCT(Q951:Q980,'control variables'!BG$7:BG$36)</f>
        <v>4.2759861094131528E-52</v>
      </c>
      <c r="BF981" s="10">
        <f ca="1">SUMPRODUCT(R951:R980,'control variables'!BH$7:BH$36)</f>
        <v>1.2807514005410261E-50</v>
      </c>
      <c r="BG981" s="10">
        <f ca="1">SUMPRODUCT(S951:S980,'control variables'!BI$7:BI$36)</f>
        <v>2.8784570736736084E-50</v>
      </c>
      <c r="BH981" s="10">
        <f t="shared" ca="1" si="723"/>
        <v>4.2390133465811865E-50</v>
      </c>
      <c r="BI981" s="82">
        <f t="shared" ca="1" si="701"/>
        <v>4.2735698204027473E-49</v>
      </c>
      <c r="BJ981" s="82">
        <f t="shared" ca="1" si="702"/>
        <v>4.9556407539420184E-49</v>
      </c>
      <c r="BK981" s="82">
        <f t="shared" ca="1" si="703"/>
        <v>1.6584346064156854E-48</v>
      </c>
      <c r="BL981" s="82">
        <f t="shared" ca="1" si="704"/>
        <v>7.8104852413591219E-49</v>
      </c>
      <c r="BM981" s="82">
        <f t="shared" ca="1" si="694"/>
        <v>3.362404187986074E-48</v>
      </c>
      <c r="BN981" s="10">
        <f ca="1">BN980+BI981-INDIRECT(ADDRESS(MAX($D981-'key variables'!$B$9*30,34),scenario!BI$4),TRUE)</f>
        <v>9439390.0751690175</v>
      </c>
      <c r="BO981" s="10">
        <f ca="1">BO980+BJ981-INDIRECT(ADDRESS(MAX($D981-'key variables'!$B$9*30,34),scenario!BJ$4),TRUE)</f>
        <v>10895583.360992203</v>
      </c>
      <c r="BP981" s="10">
        <f ca="1">BP980+BK981-INDIRECT(ADDRESS(MAX($D981-'key variables'!$B$9*30,34),scenario!BK$4),TRUE)</f>
        <v>32531162.537994072</v>
      </c>
      <c r="BQ981" s="10">
        <f ca="1">BQ980+BL981-INDIRECT(ADDRESS(MAX($D981-'key variables'!$B$9*30,34),scenario!BL$4),TRUE)</f>
        <v>14415841.516535141</v>
      </c>
      <c r="BR981" s="10">
        <f t="shared" ca="1" si="724"/>
        <v>67281977.490690395</v>
      </c>
      <c r="BS981" s="82">
        <f t="shared" ca="1" si="705"/>
        <v>-2.3433848477536824E-9</v>
      </c>
      <c r="BT981" s="82">
        <f t="shared" ca="1" si="706"/>
        <v>-3.4288309057018498E-10</v>
      </c>
      <c r="BU981" s="82">
        <f t="shared" ca="1" si="707"/>
        <v>-4.2578247660364599E-9</v>
      </c>
      <c r="BV981" s="82">
        <f t="shared" ca="1" si="708"/>
        <v>-2.9943922343414556E-9</v>
      </c>
      <c r="BW981" s="82">
        <f t="shared" ca="1" si="725"/>
        <v>-9.9384849387017825E-9</v>
      </c>
      <c r="BX981" s="10">
        <f t="shared" ca="1" si="709"/>
        <v>-1.8625994260191893E-12</v>
      </c>
      <c r="BY981" s="10">
        <f t="shared" ca="1" si="710"/>
        <v>2.8902850229962428E-12</v>
      </c>
      <c r="BZ981" s="10">
        <f t="shared" ca="1" si="711"/>
        <v>-3.5034723983035463E-11</v>
      </c>
      <c r="CA981" s="10">
        <f t="shared" ca="1" si="712"/>
        <v>-2.0257049910634696E-11</v>
      </c>
      <c r="CB981" s="10">
        <v>0</v>
      </c>
      <c r="CC981" s="82">
        <f t="shared" ca="1" si="713"/>
        <v>3.9725652202851362E-13</v>
      </c>
      <c r="CD981" s="82">
        <f t="shared" ca="1" si="714"/>
        <v>3.4270724516460853E-13</v>
      </c>
      <c r="CE981" s="82">
        <f t="shared" ca="1" si="715"/>
        <v>1.8915613015532971E-10</v>
      </c>
      <c r="CF981" s="82">
        <f t="shared" ca="1" si="716"/>
        <v>3.7028113764059381E-11</v>
      </c>
      <c r="CG981" s="82">
        <f t="shared" ca="1" si="726"/>
        <v>2.269242076865822E-10</v>
      </c>
      <c r="CH981" s="13" t="str">
        <f t="shared" ca="1" si="727"/>
        <v/>
      </c>
      <c r="CI981" s="81">
        <f t="shared" ca="1" si="736"/>
        <v>0.1131775965863165</v>
      </c>
      <c r="CJ981" s="81">
        <f t="shared" ca="1" si="737"/>
        <v>0.13063724757458739</v>
      </c>
      <c r="CK981" s="81">
        <f t="shared" ca="1" si="738"/>
        <v>0.39004625943939081</v>
      </c>
      <c r="CL981" s="81">
        <f t="shared" ca="1" si="739"/>
        <v>0.17284488538116416</v>
      </c>
      <c r="CM981" s="89">
        <f t="shared" ca="1" si="728"/>
        <v>0.80670598898145884</v>
      </c>
    </row>
    <row r="982" spans="1:91" x14ac:dyDescent="0.3">
      <c r="A982">
        <v>917</v>
      </c>
      <c r="B982" s="3">
        <f t="shared" si="741"/>
        <v>2.7361111111111112</v>
      </c>
      <c r="C982" s="3">
        <f t="shared" si="729"/>
        <v>30.566666666666666</v>
      </c>
      <c r="D982" s="4">
        <f t="shared" ca="1" si="717"/>
        <v>982</v>
      </c>
      <c r="E982" s="58">
        <f>(0.5*(COS(B982*2*PI())+1)*('key variables'!$B$4-'key variables'!$B$6)+'key variables'!$B$6)/'key variables'!$B$4</f>
        <v>1</v>
      </c>
      <c r="F982" s="10">
        <f t="shared" ca="1" si="730"/>
        <v>11689222.907461114</v>
      </c>
      <c r="G982" s="10">
        <f t="shared" ca="1" si="731"/>
        <v>13492492.798713122</v>
      </c>
      <c r="H982" s="10">
        <f t="shared" ca="1" si="732"/>
        <v>40309474.521088287</v>
      </c>
      <c r="I982" s="10">
        <f t="shared" ca="1" si="733"/>
        <v>17912154.249750931</v>
      </c>
      <c r="J982" s="10">
        <f t="shared" ca="1" si="718"/>
        <v>83403344.477013454</v>
      </c>
      <c r="K982" s="82">
        <f t="shared" ca="1" si="695"/>
        <v>2249832.832292099</v>
      </c>
      <c r="L982" s="82">
        <f t="shared" ca="1" si="696"/>
        <v>2596909.4377209195</v>
      </c>
      <c r="M982" s="82">
        <f t="shared" ca="1" si="697"/>
        <v>7778311.98309422</v>
      </c>
      <c r="N982" s="82">
        <f t="shared" ca="1" si="698"/>
        <v>3496312.733215793</v>
      </c>
      <c r="O982" s="82">
        <f t="shared" ca="1" si="719"/>
        <v>16121366.986323033</v>
      </c>
      <c r="P982" s="10">
        <f ca="1">IF(IF($A982&gt;='key variables'!$B$26,K982*SUMPRODUCT(Z982:AC982,'control variables'!$O$3:$R$3)/J982+F$65*'key variables'!$B$25/scenario!J$65,K982*SUMPRODUCT(Z982:AC982,'control variables'!$O$7:$R$7)/J982+F$65*'key variables'!$B$25/scenario!J$65)&lt;'key variables'!$B$28,0,IF($A982&gt;='key variables'!$B$26,K982*SUMPRODUCT(Z982:AC982,'control variables'!$O$3:$R$3)/J982+F$65*'key variables'!$B$25/scenario!J$65,K982*SUMPRODUCT(Z982:AC982,'control variables'!$O$7:$R$7)/J982+F$65*'key variables'!$B$25/scenario!J$65))</f>
        <v>5.2046988316474493E-50</v>
      </c>
      <c r="Q982" s="10">
        <f ca="1">IF(IF($A982&gt;='key variables'!$B$26,L982*SUMPRODUCT(Z982:AC982,'control variables'!$O$4:$R$4)/J982+G$65*'key variables'!$B$25/scenario!J$65,L982*SUMPRODUCT(Z982:AC982,'control variables'!$O$7:$R$7)/J982+G$65*'key variables'!$B$25/scenario!J$65)&lt;'key variables'!$B$28,0,IF($A982&gt;='key variables'!$B$26,L982*SUMPRODUCT(Z982:AC982,'control variables'!$O$4:$R$4)/J982+G$65*'key variables'!$B$25/scenario!J$65,L982*SUMPRODUCT(Z982:AC982,'control variables'!$O$7:$R$7)/J982+G$65*'key variables'!$B$25/scenario!J$65))</f>
        <v>6.007615909236356E-50</v>
      </c>
      <c r="R982" s="10">
        <f ca="1">IF(IF($A982&gt;='key variables'!$B$26,M982*SUMPRODUCT(Z982:AC982,'control variables'!$O$5:$R$5)/J982+H$65*'key variables'!$B$25/scenario!J$65,M982*SUMPRODUCT(Z982:AC982,'control variables'!$O$7:$R$7)/J982+H$65*'key variables'!$B$25/scenario!J$65)&lt;'key variables'!$B$28,0,IF($A982&gt;='key variables'!$B$26,M982*SUMPRODUCT(Z982:AC982,'control variables'!$O$5:$R$5)/J982+H$65*'key variables'!$B$25/scenario!J$65,M982*SUMPRODUCT(Z982:AC982,'control variables'!$O$7:$R$7)/J982+H$65*'key variables'!$B$25/scenario!J$65))</f>
        <v>1.7994124145372849E-49</v>
      </c>
      <c r="S982" s="10">
        <f ca="1">IF(IF($A982&gt;='key variables'!$B$26,N982*SUMPRODUCT(Z982:AC982,'control variables'!$O$6:$R$6)/J982+I$65*'key variables'!$B$25/scenario!J$65,N982*SUMPRODUCT(Z982:AC982,'control variables'!$O$7:$R$7)/J982+I$65*'key variables'!$B$25/scenario!J$65)&lt;'key variables'!$B$28,0,IF($A982&gt;='key variables'!$B$26,N982*SUMPRODUCT(Z982:AC982,'control variables'!$O$6:$R$6)/J982+I$65*'key variables'!$B$25/scenario!J$65,N982*SUMPRODUCT(Z982:AC982,'control variables'!$O$7:$R$7)/J982+I$65*'key variables'!$B$25/scenario!J$65))</f>
        <v>8.0882697311796374E-50</v>
      </c>
      <c r="T982" s="10">
        <f t="shared" ca="1" si="740"/>
        <v>3.7294708617436293E-49</v>
      </c>
      <c r="U982" s="82">
        <f ca="1">SUMPRODUCT(P952:P981,'control variables'!AD$7:AD$36)</f>
        <v>1.1034924380515127E-49</v>
      </c>
      <c r="V982" s="82">
        <f ca="1">SUMPRODUCT(Q952:Q981,'control variables'!AE$7:AE$36)</f>
        <v>1.2737257122833144E-49</v>
      </c>
      <c r="W982" s="82">
        <f ca="1">SUMPRODUCT(R952:R981,'control variables'!AF$7:AF$36)</f>
        <v>3.8150872060149373E-49</v>
      </c>
      <c r="X982" s="82">
        <f ca="1">SUMPRODUCT(S952:S981,'control variables'!AG$7:AG$36)</f>
        <v>1.7148628141568226E-49</v>
      </c>
      <c r="Y982" s="82">
        <f t="shared" ca="1" si="734"/>
        <v>7.9071681705065872E-49</v>
      </c>
      <c r="Z982" s="10">
        <f ca="1">IF($A982&gt;='key variables'!$B$26,SUMPRODUCT(P952:P981,'control variables'!V$7:V$36)*$E982,SUMPRODUCT(P952:P981,'control variables'!Z$7:Z$36)*$E982)</f>
        <v>2.6926332607109083E-49</v>
      </c>
      <c r="AA982" s="10">
        <f ca="1">IF($A982&gt;='key variables'!$B$26,SUMPRODUCT(Q952:Q981,'control variables'!W$7:W$36)*$E982,SUMPRODUCT(Q952:Q981,'control variables'!AA$7:AA$36)*$E982)</f>
        <v>3.1080196833724404E-49</v>
      </c>
      <c r="AB982" s="10">
        <f ca="1">IF($A982&gt;='key variables'!$B$26,SUMPRODUCT(R952:R981,'control variables'!X$7:X$36)*$E982,SUMPRODUCT(R952:R981,'control variables'!AB$7:AB$36)*$E982)</f>
        <v>9.3091990023668172E-49</v>
      </c>
      <c r="AC982" s="10">
        <f ca="1">IF($A982&gt;='key variables'!$B$26,SUMPRODUCT(S952:S981,'control variables'!Y$7:Y$36)*$E982,SUMPRODUCT(S952:S981,'control variables'!AC$7:AC$36)*$E982)</f>
        <v>4.1844388703816534E-49</v>
      </c>
      <c r="AD982" s="10">
        <f t="shared" ca="1" si="735"/>
        <v>1.929429081683182E-48</v>
      </c>
      <c r="AE982" s="82">
        <f ca="1">SUMPRODUCT(P952:P981,'control variables'!AL$7:AL$36)</f>
        <v>3.6661564756595275E-49</v>
      </c>
      <c r="AF982" s="82">
        <f ca="1">SUMPRODUCT(Q952:Q981,'control variables'!AM$7:AM$36)</f>
        <v>4.2206613993365922E-49</v>
      </c>
      <c r="AG982" s="82">
        <f ca="1">SUMPRODUCT(R952:R981,'control variables'!AN$7:AN$36)</f>
        <v>1.2034214887632792E-48</v>
      </c>
      <c r="AH982" s="82">
        <f ca="1">SUMPRODUCT(S952:S981,'control variables'!AO$7:AO$36)</f>
        <v>5.2106956761672139E-49</v>
      </c>
      <c r="AI982" s="82">
        <f t="shared" ca="1" si="699"/>
        <v>2.5131728438796127E-48</v>
      </c>
      <c r="AJ982" s="10">
        <f ca="1">SUMPRODUCT(P952:P981,'control variables'!AP$7:AP$36)</f>
        <v>3.5030267718170766E-52</v>
      </c>
      <c r="AK982" s="10">
        <f ca="1">SUMPRODUCT(Q952:Q981,'control variables'!AQ$7:AQ$36)</f>
        <v>1.0108576905970465E-51</v>
      </c>
      <c r="AL982" s="10">
        <f ca="1">SUMPRODUCT(R952:R981,'control variables'!AR$7:AR$36)</f>
        <v>3.6332879570299152E-50</v>
      </c>
      <c r="AM982" s="10">
        <f ca="1">SUMPRODUCT(S952:S981,'control variables'!AS$7:AS$36)</f>
        <v>2.7219082527616276E-50</v>
      </c>
      <c r="AN982" s="10">
        <f t="shared" ca="1" si="720"/>
        <v>6.4913122465694184E-50</v>
      </c>
      <c r="AO982" s="82">
        <f ca="1">SUMPRODUCT(P952:P981,'control variables'!AX$7:AX$36)</f>
        <v>4.7635818234619008E-52</v>
      </c>
      <c r="AP982" s="82">
        <f ca="1">SUMPRODUCT(Q952:Q981,'control variables'!AY$7:AY$36)</f>
        <v>1.0996897562474496E-51</v>
      </c>
      <c r="AQ982" s="82">
        <f ca="1">SUMPRODUCT(R952:R981,'control variables'!AZ$7:AZ$36)</f>
        <v>9.8814343131800086E-51</v>
      </c>
      <c r="AR982" s="82">
        <f ca="1">SUMPRODUCT(S952:S981,'control variables'!BA$7:BA$36)</f>
        <v>7.4027596833126884E-51</v>
      </c>
      <c r="AS982" s="82">
        <f t="shared" ca="1" si="721"/>
        <v>1.8860241935086335E-50</v>
      </c>
      <c r="AT982" s="10">
        <f ca="1">SUMPRODUCT(P952:P981,'control variables'!AT$7:AT$36)</f>
        <v>-4.2040468480208794E-52</v>
      </c>
      <c r="AU982" s="10">
        <f ca="1">SUMPRODUCT(Q952:Q981,'control variables'!AU$7:AU$36)</f>
        <v>4.5604659691800737E-52</v>
      </c>
      <c r="AV982" s="10">
        <f ca="1">SUMPRODUCT(R952:R981,'control variables'!AV$7:AV$36)</f>
        <v>1.9637731922438592E-49</v>
      </c>
      <c r="AW982" s="10">
        <f ca="1">SUMPRODUCT(S952:S981,'control variables'!AW$7:AW$36)</f>
        <v>1.471177215166322E-49</v>
      </c>
      <c r="AX982" s="10">
        <f t="shared" ca="1" si="700"/>
        <v>3.4353068265313401E-49</v>
      </c>
      <c r="AY982" s="82">
        <f ca="1">SUMPRODUCT(P952:P981,'control variables'!BB$7:BB$36)</f>
        <v>1.5237418023277368E-51</v>
      </c>
      <c r="AZ982" s="82">
        <f ca="1">SUMPRODUCT(Q952:Q981,'control variables'!BC$7:BC$36)</f>
        <v>3.8855388786899794E-51</v>
      </c>
      <c r="BA982" s="82">
        <f ca="1">SUMPRODUCT(R952:R981,'control variables'!BD$7:BD$36)</f>
        <v>2.7199966488068258E-50</v>
      </c>
      <c r="BB982" s="82">
        <f ca="1">SUMPRODUCT(S952:S981,'control variables'!BE$7:BE$36)</f>
        <v>3.8653094052615472E-51</v>
      </c>
      <c r="BC982" s="82">
        <f t="shared" ca="1" si="722"/>
        <v>3.6474556574347524E-50</v>
      </c>
      <c r="BD982" s="10">
        <f ca="1">SUMPRODUCT(P952:P981,'control variables'!BF$7:BF$36)</f>
        <v>3.1875351299159801E-52</v>
      </c>
      <c r="BE982" s="10">
        <f ca="1">SUMPRODUCT(Q952:Q981,'control variables'!BG$7:BG$36)</f>
        <v>3.679268940845057E-52</v>
      </c>
      <c r="BF982" s="10">
        <f ca="1">SUMPRODUCT(R952:R981,'control variables'!BH$7:BH$36)</f>
        <v>1.1020215520768195E-50</v>
      </c>
      <c r="BG982" s="10">
        <f ca="1">SUMPRODUCT(S952:S981,'control variables'!BI$7:BI$36)</f>
        <v>2.4767661628761797E-50</v>
      </c>
      <c r="BH982" s="10">
        <f t="shared" ca="1" si="723"/>
        <v>3.6474557556606098E-50</v>
      </c>
      <c r="BI982" s="82">
        <f t="shared" ca="1" si="701"/>
        <v>3.6771898468347842E-49</v>
      </c>
      <c r="BJ982" s="82">
        <f t="shared" ca="1" si="702"/>
        <v>4.2640772540926721E-49</v>
      </c>
      <c r="BK982" s="82">
        <f t="shared" ca="1" si="703"/>
        <v>1.4269987744757336E-48</v>
      </c>
      <c r="BL982" s="82">
        <f t="shared" ca="1" si="704"/>
        <v>6.7205259853861515E-49</v>
      </c>
      <c r="BM982" s="82">
        <f t="shared" ca="1" si="694"/>
        <v>2.8931780831070945E-48</v>
      </c>
      <c r="BN982" s="10">
        <f ca="1">BN981+BI982-INDIRECT(ADDRESS(MAX($D982-'key variables'!$B$9*30,34),scenario!BI$4),TRUE)</f>
        <v>9439390.0751690175</v>
      </c>
      <c r="BO982" s="10">
        <f ca="1">BO981+BJ982-INDIRECT(ADDRESS(MAX($D982-'key variables'!$B$9*30,34),scenario!BJ$4),TRUE)</f>
        <v>10895583.360992203</v>
      </c>
      <c r="BP982" s="10">
        <f ca="1">BP981+BK982-INDIRECT(ADDRESS(MAX($D982-'key variables'!$B$9*30,34),scenario!BK$4),TRUE)</f>
        <v>32531162.537994072</v>
      </c>
      <c r="BQ982" s="10">
        <f ca="1">BQ981+BL982-INDIRECT(ADDRESS(MAX($D982-'key variables'!$B$9*30,34),scenario!BL$4),TRUE)</f>
        <v>14415841.516535141</v>
      </c>
      <c r="BR982" s="10">
        <f t="shared" ca="1" si="724"/>
        <v>67281977.490690395</v>
      </c>
      <c r="BS982" s="82">
        <f t="shared" ca="1" si="705"/>
        <v>-2.3433848477536824E-9</v>
      </c>
      <c r="BT982" s="82">
        <f t="shared" ca="1" si="706"/>
        <v>-3.4288309057018498E-10</v>
      </c>
      <c r="BU982" s="82">
        <f t="shared" ca="1" si="707"/>
        <v>-4.2578247660364599E-9</v>
      </c>
      <c r="BV982" s="82">
        <f t="shared" ca="1" si="708"/>
        <v>-2.9943922343414556E-9</v>
      </c>
      <c r="BW982" s="82">
        <f t="shared" ca="1" si="725"/>
        <v>-9.9384849387017825E-9</v>
      </c>
      <c r="BX982" s="10">
        <f t="shared" ca="1" si="709"/>
        <v>-1.8625994260191893E-12</v>
      </c>
      <c r="BY982" s="10">
        <f t="shared" ca="1" si="710"/>
        <v>2.8902850229962428E-12</v>
      </c>
      <c r="BZ982" s="10">
        <f t="shared" ca="1" si="711"/>
        <v>-3.5034723983035463E-11</v>
      </c>
      <c r="CA982" s="10">
        <f t="shared" ca="1" si="712"/>
        <v>-2.0257049910634696E-11</v>
      </c>
      <c r="CB982" s="10">
        <v>0</v>
      </c>
      <c r="CC982" s="82">
        <f t="shared" ca="1" si="713"/>
        <v>3.9725652202851362E-13</v>
      </c>
      <c r="CD982" s="82">
        <f t="shared" ca="1" si="714"/>
        <v>3.4270724516460853E-13</v>
      </c>
      <c r="CE982" s="82">
        <f t="shared" ca="1" si="715"/>
        <v>1.8915613015532971E-10</v>
      </c>
      <c r="CF982" s="82">
        <f t="shared" ca="1" si="716"/>
        <v>3.7028113764059381E-11</v>
      </c>
      <c r="CG982" s="82">
        <f t="shared" ca="1" si="726"/>
        <v>2.269242076865822E-10</v>
      </c>
      <c r="CH982" s="13" t="str">
        <f t="shared" ca="1" si="727"/>
        <v/>
      </c>
      <c r="CI982" s="81">
        <f t="shared" ca="1" si="736"/>
        <v>0.1131775965863165</v>
      </c>
      <c r="CJ982" s="81">
        <f t="shared" ca="1" si="737"/>
        <v>0.13063724757458739</v>
      </c>
      <c r="CK982" s="81">
        <f t="shared" ca="1" si="738"/>
        <v>0.39004625943939081</v>
      </c>
      <c r="CL982" s="81">
        <f t="shared" ca="1" si="739"/>
        <v>0.17284488538116416</v>
      </c>
      <c r="CM982" s="89">
        <f t="shared" ca="1" si="728"/>
        <v>0.80670598898145884</v>
      </c>
    </row>
    <row r="983" spans="1:91" x14ac:dyDescent="0.3">
      <c r="A983">
        <v>918</v>
      </c>
      <c r="B983" s="3">
        <f t="shared" si="741"/>
        <v>2.7388888888888889</v>
      </c>
      <c r="C983" s="3">
        <f t="shared" si="729"/>
        <v>30.6</v>
      </c>
      <c r="D983" s="4">
        <f t="shared" ca="1" si="717"/>
        <v>983</v>
      </c>
      <c r="E983" s="58">
        <f>(0.5*(COS(B983*2*PI())+1)*('key variables'!$B$4-'key variables'!$B$6)+'key variables'!$B$6)/'key variables'!$B$4</f>
        <v>1</v>
      </c>
      <c r="F983" s="10">
        <f t="shared" ca="1" si="730"/>
        <v>11689222.907461114</v>
      </c>
      <c r="G983" s="10">
        <f t="shared" ca="1" si="731"/>
        <v>13492492.798713122</v>
      </c>
      <c r="H983" s="10">
        <f t="shared" ca="1" si="732"/>
        <v>40309474.521088287</v>
      </c>
      <c r="I983" s="10">
        <f t="shared" ca="1" si="733"/>
        <v>17912154.249750931</v>
      </c>
      <c r="J983" s="10">
        <f t="shared" ca="1" si="718"/>
        <v>83403344.477013454</v>
      </c>
      <c r="K983" s="82">
        <f t="shared" ca="1" si="695"/>
        <v>2249832.832292099</v>
      </c>
      <c r="L983" s="82">
        <f t="shared" ca="1" si="696"/>
        <v>2596909.4377209195</v>
      </c>
      <c r="M983" s="82">
        <f t="shared" ca="1" si="697"/>
        <v>7778311.98309422</v>
      </c>
      <c r="N983" s="82">
        <f t="shared" ca="1" si="698"/>
        <v>3496312.733215793</v>
      </c>
      <c r="O983" s="82">
        <f t="shared" ca="1" si="719"/>
        <v>16121366.986323033</v>
      </c>
      <c r="P983" s="10">
        <f ca="1">IF(IF($A983&gt;='key variables'!$B$26,K983*SUMPRODUCT(Z983:AC983,'control variables'!$O$3:$R$3)/J983+F$65*'key variables'!$B$25/scenario!J$65,K983*SUMPRODUCT(Z983:AC983,'control variables'!$O$7:$R$7)/J983+F$65*'key variables'!$B$25/scenario!J$65)&lt;'key variables'!$B$28,0,IF($A983&gt;='key variables'!$B$26,K983*SUMPRODUCT(Z983:AC983,'control variables'!$O$3:$R$3)/J983+F$65*'key variables'!$B$25/scenario!J$65,K983*SUMPRODUCT(Z983:AC983,'control variables'!$O$7:$R$7)/J983+F$65*'key variables'!$B$25/scenario!J$65))</f>
        <v>4.4783790844356E-50</v>
      </c>
      <c r="Q983" s="10">
        <f ca="1">IF(IF($A983&gt;='key variables'!$B$26,L983*SUMPRODUCT(Z983:AC983,'control variables'!$O$4:$R$4)/J983+G$65*'key variables'!$B$25/scenario!J$65,L983*SUMPRODUCT(Z983:AC983,'control variables'!$O$7:$R$7)/J983+G$65*'key variables'!$B$25/scenario!J$65)&lt;'key variables'!$B$28,0,IF($A983&gt;='key variables'!$B$26,L983*SUMPRODUCT(Z983:AC983,'control variables'!$O$4:$R$4)/J983+G$65*'key variables'!$B$25/scenario!J$65,L983*SUMPRODUCT(Z983:AC983,'control variables'!$O$7:$R$7)/J983+G$65*'key variables'!$B$25/scenario!J$65))</f>
        <v>5.1692484628799509E-50</v>
      </c>
      <c r="R983" s="10">
        <f ca="1">IF(IF($A983&gt;='key variables'!$B$26,M983*SUMPRODUCT(Z983:AC983,'control variables'!$O$5:$R$5)/J983+H$65*'key variables'!$B$25/scenario!J$65,M983*SUMPRODUCT(Z983:AC983,'control variables'!$O$7:$R$7)/J983+H$65*'key variables'!$B$25/scenario!J$65)&lt;'key variables'!$B$28,0,IF($A983&gt;='key variables'!$B$26,M983*SUMPRODUCT(Z983:AC983,'control variables'!$O$5:$R$5)/J983+H$65*'key variables'!$B$25/scenario!J$65,M983*SUMPRODUCT(Z983:AC983,'control variables'!$O$7:$R$7)/J983+H$65*'key variables'!$B$25/scenario!J$65))</f>
        <v>1.5483030204433147E-49</v>
      </c>
      <c r="S983" s="10">
        <f ca="1">IF(IF($A983&gt;='key variables'!$B$26,N983*SUMPRODUCT(Z983:AC983,'control variables'!$O$6:$R$6)/J983+I$65*'key variables'!$B$25/scenario!J$65,N983*SUMPRODUCT(Z983:AC983,'control variables'!$O$7:$R$7)/J983+I$65*'key variables'!$B$25/scenario!J$65)&lt;'key variables'!$B$28,0,IF($A983&gt;='key variables'!$B$26,N983*SUMPRODUCT(Z983:AC983,'control variables'!$O$6:$R$6)/J983+I$65*'key variables'!$B$25/scenario!J$65,N983*SUMPRODUCT(Z983:AC983,'control variables'!$O$7:$R$7)/J983+I$65*'key variables'!$B$25/scenario!J$65))</f>
        <v>6.9595454348168191E-50</v>
      </c>
      <c r="T983" s="10">
        <f t="shared" ca="1" si="740"/>
        <v>3.2090203186565515E-49</v>
      </c>
      <c r="U983" s="82">
        <f ca="1">SUMPRODUCT(P953:P982,'control variables'!AD$7:AD$36)</f>
        <v>9.4949921489280255E-50</v>
      </c>
      <c r="V983" s="82">
        <f ca="1">SUMPRODUCT(Q953:Q982,'control variables'!AE$7:AE$36)</f>
        <v>1.0959763040490596E-49</v>
      </c>
      <c r="W983" s="82">
        <f ca="1">SUMPRODUCT(R953:R982,'control variables'!AF$7:AF$36)</f>
        <v>3.2826888358700827E-49</v>
      </c>
      <c r="X983" s="82">
        <f ca="1">SUMPRODUCT(S953:S982,'control variables'!AG$7:AG$36)</f>
        <v>1.4755523821856544E-49</v>
      </c>
      <c r="Y983" s="82">
        <f t="shared" ca="1" si="734"/>
        <v>6.8037167369975993E-49</v>
      </c>
      <c r="Z983" s="10">
        <f ca="1">IF($A983&gt;='key variables'!$B$26,SUMPRODUCT(P953:P982,'control variables'!V$7:V$36)*$E983,SUMPRODUCT(P953:P982,'control variables'!Z$7:Z$36)*$E983)</f>
        <v>2.3168742067264678E-49</v>
      </c>
      <c r="AA983" s="10">
        <f ca="1">IF($A983&gt;='key variables'!$B$26,SUMPRODUCT(Q953:Q982,'control variables'!W$7:W$36)*$E983,SUMPRODUCT(Q953:Q982,'control variables'!AA$7:AA$36)*$E983)</f>
        <v>2.6742931328504034E-49</v>
      </c>
      <c r="AB983" s="10">
        <f ca="1">IF($A983&gt;='key variables'!$B$26,SUMPRODUCT(R953:R982,'control variables'!X$7:X$36)*$E983,SUMPRODUCT(R953:R982,'control variables'!AB$7:AB$36)*$E983)</f>
        <v>8.0100930819568825E-49</v>
      </c>
      <c r="AC983" s="10">
        <f ca="1">IF($A983&gt;='key variables'!$B$26,SUMPRODUCT(S953:S982,'control variables'!Y$7:Y$36)*$E983,SUMPRODUCT(S953:S982,'control variables'!AC$7:AC$36)*$E983)</f>
        <v>3.6004971898220075E-49</v>
      </c>
      <c r="AD983" s="10">
        <f t="shared" ca="1" si="735"/>
        <v>1.6601757611355761E-48</v>
      </c>
      <c r="AE983" s="82">
        <f ca="1">SUMPRODUCT(P953:P982,'control variables'!AL$7:AL$36)</f>
        <v>3.1545415041171197E-49</v>
      </c>
      <c r="AF983" s="82">
        <f ca="1">SUMPRODUCT(Q953:Q982,'control variables'!AM$7:AM$36)</f>
        <v>3.6316648368471883E-49</v>
      </c>
      <c r="AG983" s="82">
        <f ca="1">SUMPRODUCT(R953:R982,'control variables'!AN$7:AN$36)</f>
        <v>1.0354830892937403E-48</v>
      </c>
      <c r="AH983" s="82">
        <f ca="1">SUMPRODUCT(S953:S982,'control variables'!AO$7:AO$36)</f>
        <v>4.4835390646647402E-49</v>
      </c>
      <c r="AI983" s="82">
        <f t="shared" ca="1" si="699"/>
        <v>2.162457629856645E-48</v>
      </c>
      <c r="AJ983" s="10">
        <f ca="1">SUMPRODUCT(P953:P982,'control variables'!AP$7:AP$36)</f>
        <v>3.0141766766085582E-52</v>
      </c>
      <c r="AK983" s="10">
        <f ca="1">SUMPRODUCT(Q953:Q982,'control variables'!AQ$7:AQ$36)</f>
        <v>8.6979171808827743E-52</v>
      </c>
      <c r="AL983" s="10">
        <f ca="1">SUMPRODUCT(R953:R982,'control variables'!AR$7:AR$36)</f>
        <v>3.1262598126824117E-50</v>
      </c>
      <c r="AM983" s="10">
        <f ca="1">SUMPRODUCT(S953:S982,'control variables'!AS$7:AS$36)</f>
        <v>2.3420638509955602E-50</v>
      </c>
      <c r="AN983" s="10">
        <f t="shared" ca="1" si="720"/>
        <v>5.5854446022528849E-50</v>
      </c>
      <c r="AO983" s="82">
        <f ca="1">SUMPRODUCT(P953:P982,'control variables'!AX$7:AX$36)</f>
        <v>4.0988202958972706E-52</v>
      </c>
      <c r="AP983" s="82">
        <f ca="1">SUMPRODUCT(Q953:Q982,'control variables'!AY$7:AY$36)</f>
        <v>9.4622720027544825E-52</v>
      </c>
      <c r="AQ983" s="82">
        <f ca="1">SUMPRODUCT(R953:R982,'control variables'!AZ$7:AZ$36)</f>
        <v>8.5024725125857498E-51</v>
      </c>
      <c r="AR983" s="82">
        <f ca="1">SUMPRODUCT(S953:S982,'control variables'!BA$7:BA$36)</f>
        <v>6.3696988442954542E-51</v>
      </c>
      <c r="AS983" s="82">
        <f t="shared" ca="1" si="721"/>
        <v>1.6228280586746379E-50</v>
      </c>
      <c r="AT983" s="10">
        <f ca="1">SUMPRODUCT(P953:P982,'control variables'!AT$7:AT$36)</f>
        <v>-3.6173688590170897E-52</v>
      </c>
      <c r="AU983" s="10">
        <f ca="1">SUMPRODUCT(Q953:Q982,'control variables'!AU$7:AU$36)</f>
        <v>3.924049416167985E-52</v>
      </c>
      <c r="AV983" s="10">
        <f ca="1">SUMPRODUCT(R953:R982,'control variables'!AV$7:AV$36)</f>
        <v>1.6897271245061626E-49</v>
      </c>
      <c r="AW983" s="10">
        <f ca="1">SUMPRODUCT(S953:S982,'control variables'!AW$7:AW$36)</f>
        <v>1.2658732969979756E-49</v>
      </c>
      <c r="AX983" s="10">
        <f t="shared" ca="1" si="700"/>
        <v>2.9559071020612892E-49</v>
      </c>
      <c r="AY983" s="82">
        <f ca="1">SUMPRODUCT(P953:P982,'control variables'!BB$7:BB$36)</f>
        <v>1.3111024553681553E-51</v>
      </c>
      <c r="AZ983" s="82">
        <f ca="1">SUMPRODUCT(Q953:Q982,'control variables'!BC$7:BC$36)</f>
        <v>3.3433089231367939E-51</v>
      </c>
      <c r="BA983" s="82">
        <f ca="1">SUMPRODUCT(R953:R982,'control variables'!BD$7:BD$36)</f>
        <v>2.340419012851065E-50</v>
      </c>
      <c r="BB983" s="82">
        <f ca="1">SUMPRODUCT(S953:S982,'control variables'!BE$7:BE$36)</f>
        <v>3.3259024883705454E-51</v>
      </c>
      <c r="BC983" s="82">
        <f t="shared" ca="1" si="722"/>
        <v>3.1384503995386144E-50</v>
      </c>
      <c r="BD983" s="10">
        <f ca="1">SUMPRODUCT(P953:P982,'control variables'!BF$7:BF$36)</f>
        <v>2.7427121373324417E-52</v>
      </c>
      <c r="BE983" s="10">
        <f ca="1">SUMPRODUCT(Q953:Q982,'control variables'!BG$7:BG$36)</f>
        <v>3.1658241146449762E-52</v>
      </c>
      <c r="BF983" s="10">
        <f ca="1">SUMPRODUCT(R953:R982,'control variables'!BH$7:BH$36)</f>
        <v>9.4823359219344497E-51</v>
      </c>
      <c r="BG983" s="10">
        <f ca="1">SUMPRODUCT(S953:S982,'control variables'!BI$7:BI$36)</f>
        <v>2.1311315293437582E-50</v>
      </c>
      <c r="BH983" s="10">
        <f t="shared" ca="1" si="723"/>
        <v>3.1384504840569775E-50</v>
      </c>
      <c r="BI983" s="82">
        <f t="shared" ca="1" si="701"/>
        <v>3.1640351598117841E-49</v>
      </c>
      <c r="BJ983" s="82">
        <f t="shared" ca="1" si="702"/>
        <v>3.6690219754947239E-49</v>
      </c>
      <c r="BK983" s="82">
        <f t="shared" ca="1" si="703"/>
        <v>1.2278599918728672E-48</v>
      </c>
      <c r="BL983" s="82">
        <f t="shared" ca="1" si="704"/>
        <v>5.7826713865464213E-49</v>
      </c>
      <c r="BM983" s="82">
        <f t="shared" ca="1" si="694"/>
        <v>2.4894328440581603E-48</v>
      </c>
      <c r="BN983" s="10">
        <f ca="1">BN982+BI983-INDIRECT(ADDRESS(MAX($D983-'key variables'!$B$9*30,34),scenario!BI$4),TRUE)</f>
        <v>9439390.0751690175</v>
      </c>
      <c r="BO983" s="10">
        <f ca="1">BO982+BJ983-INDIRECT(ADDRESS(MAX($D983-'key variables'!$B$9*30,34),scenario!BJ$4),TRUE)</f>
        <v>10895583.360992203</v>
      </c>
      <c r="BP983" s="10">
        <f ca="1">BP982+BK983-INDIRECT(ADDRESS(MAX($D983-'key variables'!$B$9*30,34),scenario!BK$4),TRUE)</f>
        <v>32531162.537994072</v>
      </c>
      <c r="BQ983" s="10">
        <f ca="1">BQ982+BL983-INDIRECT(ADDRESS(MAX($D983-'key variables'!$B$9*30,34),scenario!BL$4),TRUE)</f>
        <v>14415841.516535141</v>
      </c>
      <c r="BR983" s="10">
        <f t="shared" ca="1" si="724"/>
        <v>67281977.490690395</v>
      </c>
      <c r="BS983" s="82">
        <f t="shared" ca="1" si="705"/>
        <v>-2.3433848477536824E-9</v>
      </c>
      <c r="BT983" s="82">
        <f t="shared" ca="1" si="706"/>
        <v>-3.4288309057018498E-10</v>
      </c>
      <c r="BU983" s="82">
        <f t="shared" ca="1" si="707"/>
        <v>-4.2578247660364599E-9</v>
      </c>
      <c r="BV983" s="82">
        <f t="shared" ca="1" si="708"/>
        <v>-2.9943922343414556E-9</v>
      </c>
      <c r="BW983" s="82">
        <f t="shared" ca="1" si="725"/>
        <v>-9.9384849387017825E-9</v>
      </c>
      <c r="BX983" s="10">
        <f t="shared" ca="1" si="709"/>
        <v>-1.8625994260191893E-12</v>
      </c>
      <c r="BY983" s="10">
        <f t="shared" ca="1" si="710"/>
        <v>2.8902850229962428E-12</v>
      </c>
      <c r="BZ983" s="10">
        <f t="shared" ca="1" si="711"/>
        <v>-3.5034723983035463E-11</v>
      </c>
      <c r="CA983" s="10">
        <f t="shared" ca="1" si="712"/>
        <v>-2.0257049910634696E-11</v>
      </c>
      <c r="CB983" s="10">
        <v>0</v>
      </c>
      <c r="CC983" s="82">
        <f t="shared" ca="1" si="713"/>
        <v>3.9725652202851362E-13</v>
      </c>
      <c r="CD983" s="82">
        <f t="shared" ca="1" si="714"/>
        <v>3.4270724516460853E-13</v>
      </c>
      <c r="CE983" s="82">
        <f t="shared" ca="1" si="715"/>
        <v>1.8915613015532971E-10</v>
      </c>
      <c r="CF983" s="82">
        <f t="shared" ca="1" si="716"/>
        <v>3.7028113764059381E-11</v>
      </c>
      <c r="CG983" s="82">
        <f t="shared" ca="1" si="726"/>
        <v>2.269242076865822E-10</v>
      </c>
      <c r="CH983" s="13" t="str">
        <f t="shared" ca="1" si="727"/>
        <v/>
      </c>
      <c r="CI983" s="81">
        <f t="shared" ca="1" si="736"/>
        <v>0.1131775965863165</v>
      </c>
      <c r="CJ983" s="81">
        <f t="shared" ca="1" si="737"/>
        <v>0.13063724757458739</v>
      </c>
      <c r="CK983" s="81">
        <f t="shared" ca="1" si="738"/>
        <v>0.39004625943939081</v>
      </c>
      <c r="CL983" s="81">
        <f t="shared" ca="1" si="739"/>
        <v>0.17284488538116416</v>
      </c>
      <c r="CM983" s="89">
        <f t="shared" ca="1" si="728"/>
        <v>0.80670598898145884</v>
      </c>
    </row>
    <row r="984" spans="1:91" x14ac:dyDescent="0.3">
      <c r="A984">
        <v>919</v>
      </c>
      <c r="B984" s="3">
        <f t="shared" si="741"/>
        <v>2.7416666666666667</v>
      </c>
      <c r="C984" s="3">
        <f t="shared" si="729"/>
        <v>30.633333333333333</v>
      </c>
      <c r="D984" s="4">
        <f t="shared" ca="1" si="717"/>
        <v>984</v>
      </c>
      <c r="E984" s="58">
        <f>(0.5*(COS(B984*2*PI())+1)*('key variables'!$B$4-'key variables'!$B$6)+'key variables'!$B$6)/'key variables'!$B$4</f>
        <v>1</v>
      </c>
      <c r="F984" s="10">
        <f t="shared" ca="1" si="730"/>
        <v>11689222.907461114</v>
      </c>
      <c r="G984" s="10">
        <f t="shared" ca="1" si="731"/>
        <v>13492492.798713122</v>
      </c>
      <c r="H984" s="10">
        <f t="shared" ca="1" si="732"/>
        <v>40309474.521088287</v>
      </c>
      <c r="I984" s="10">
        <f t="shared" ca="1" si="733"/>
        <v>17912154.249750931</v>
      </c>
      <c r="J984" s="10">
        <f t="shared" ca="1" si="718"/>
        <v>83403344.477013454</v>
      </c>
      <c r="K984" s="82">
        <f t="shared" ca="1" si="695"/>
        <v>2249832.832292099</v>
      </c>
      <c r="L984" s="82">
        <f t="shared" ca="1" si="696"/>
        <v>2596909.4377209195</v>
      </c>
      <c r="M984" s="82">
        <f t="shared" ca="1" si="697"/>
        <v>7778311.98309422</v>
      </c>
      <c r="N984" s="82">
        <f t="shared" ca="1" si="698"/>
        <v>3496312.733215793</v>
      </c>
      <c r="O984" s="82">
        <f t="shared" ca="1" si="719"/>
        <v>16121366.986323033</v>
      </c>
      <c r="P984" s="10">
        <f ca="1">IF(IF($A984&gt;='key variables'!$B$26,K984*SUMPRODUCT(Z984:AC984,'control variables'!$O$3:$R$3)/J984+F$65*'key variables'!$B$25/scenario!J$65,K984*SUMPRODUCT(Z984:AC984,'control variables'!$O$7:$R$7)/J984+F$65*'key variables'!$B$25/scenario!J$65)&lt;'key variables'!$B$28,0,IF($A984&gt;='key variables'!$B$26,K984*SUMPRODUCT(Z984:AC984,'control variables'!$O$3:$R$3)/J984+F$65*'key variables'!$B$25/scenario!J$65,K984*SUMPRODUCT(Z984:AC984,'control variables'!$O$7:$R$7)/J984+F$65*'key variables'!$B$25/scenario!J$65))</f>
        <v>3.8534178196746743E-50</v>
      </c>
      <c r="Q984" s="10">
        <f ca="1">IF(IF($A984&gt;='key variables'!$B$26,L984*SUMPRODUCT(Z984:AC984,'control variables'!$O$4:$R$4)/J984+G$65*'key variables'!$B$25/scenario!J$65,L984*SUMPRODUCT(Z984:AC984,'control variables'!$O$7:$R$7)/J984+G$65*'key variables'!$B$25/scenario!J$65)&lt;'key variables'!$B$28,0,IF($A984&gt;='key variables'!$B$26,L984*SUMPRODUCT(Z984:AC984,'control variables'!$O$4:$R$4)/J984+G$65*'key variables'!$B$25/scenario!J$65,L984*SUMPRODUCT(Z984:AC984,'control variables'!$O$7:$R$7)/J984+G$65*'key variables'!$B$25/scenario!J$65))</f>
        <v>4.4478758420465218E-50</v>
      </c>
      <c r="R984" s="10">
        <f ca="1">IF(IF($A984&gt;='key variables'!$B$26,M984*SUMPRODUCT(Z984:AC984,'control variables'!$O$5:$R$5)/J984+H$65*'key variables'!$B$25/scenario!J$65,M984*SUMPRODUCT(Z984:AC984,'control variables'!$O$7:$R$7)/J984+H$65*'key variables'!$B$25/scenario!J$65)&lt;'key variables'!$B$28,0,IF($A984&gt;='key variables'!$B$26,M984*SUMPRODUCT(Z984:AC984,'control variables'!$O$5:$R$5)/J984+H$65*'key variables'!$B$25/scenario!J$65,M984*SUMPRODUCT(Z984:AC984,'control variables'!$O$7:$R$7)/J984+H$65*'key variables'!$B$25/scenario!J$65))</f>
        <v>1.3322361365003351E-49</v>
      </c>
      <c r="S984" s="10">
        <f ca="1">IF(IF($A984&gt;='key variables'!$B$26,N984*SUMPRODUCT(Z984:AC984,'control variables'!$O$6:$R$6)/J984+I$65*'key variables'!$B$25/scenario!J$65,N984*SUMPRODUCT(Z984:AC984,'control variables'!$O$7:$R$7)/J984+I$65*'key variables'!$B$25/scenario!J$65)&lt;'key variables'!$B$28,0,IF($A984&gt;='key variables'!$B$26,N984*SUMPRODUCT(Z984:AC984,'control variables'!$O$6:$R$6)/J984+I$65*'key variables'!$B$25/scenario!J$65,N984*SUMPRODUCT(Z984:AC984,'control variables'!$O$7:$R$7)/J984+I$65*'key variables'!$B$25/scenario!J$65))</f>
        <v>5.9883354869540885E-50</v>
      </c>
      <c r="T984" s="10">
        <f t="shared" ca="1" si="740"/>
        <v>2.7611990513678637E-49</v>
      </c>
      <c r="U984" s="82">
        <f ca="1">SUMPRODUCT(P954:P983,'control variables'!AD$7:AD$36)</f>
        <v>8.1699586512251474E-50</v>
      </c>
      <c r="V984" s="82">
        <f ca="1">SUMPRODUCT(Q954:Q983,'control variables'!AE$7:AE$36)</f>
        <v>9.430319632032854E-50</v>
      </c>
      <c r="W984" s="82">
        <f ca="1">SUMPRODUCT(R954:R983,'control variables'!AF$7:AF$36)</f>
        <v>2.8245870700298442E-49</v>
      </c>
      <c r="X984" s="82">
        <f ca="1">SUMPRODUCT(S954:S983,'control variables'!AG$7:AG$36)</f>
        <v>1.269637906076055E-49</v>
      </c>
      <c r="Y984" s="82">
        <f t="shared" ca="1" si="734"/>
        <v>5.8542528044316994E-49</v>
      </c>
      <c r="Z984" s="10">
        <f ca="1">IF($A984&gt;='key variables'!$B$26,SUMPRODUCT(P954:P983,'control variables'!V$7:V$36)*$E984,SUMPRODUCT(P954:P983,'control variables'!Z$7:Z$36)*$E984)</f>
        <v>1.9935526193333763E-49</v>
      </c>
      <c r="AA984" s="10">
        <f ca="1">IF($A984&gt;='key variables'!$B$26,SUMPRODUCT(Q954:Q983,'control variables'!W$7:W$36)*$E984,SUMPRODUCT(Q954:Q983,'control variables'!AA$7:AA$36)*$E984)</f>
        <v>2.301093457892945E-49</v>
      </c>
      <c r="AB984" s="10">
        <f ca="1">IF($A984&gt;='key variables'!$B$26,SUMPRODUCT(R954:R983,'control variables'!X$7:X$36)*$E984,SUMPRODUCT(R954:R983,'control variables'!AB$7:AB$36)*$E984)</f>
        <v>6.8922783974540391E-49</v>
      </c>
      <c r="AC984" s="10">
        <f ca="1">IF($A984&gt;='key variables'!$B$26,SUMPRODUCT(S954:S983,'control variables'!Y$7:Y$36)*$E984,SUMPRODUCT(S954:S983,'control variables'!AC$7:AC$36)*$E984)</f>
        <v>3.0980450223983772E-49</v>
      </c>
      <c r="AD984" s="10">
        <f t="shared" ca="1" si="735"/>
        <v>1.4284969497078738E-48</v>
      </c>
      <c r="AE984" s="82">
        <f ca="1">SUMPRODUCT(P954:P983,'control variables'!AL$7:AL$36)</f>
        <v>2.7143227975307105E-49</v>
      </c>
      <c r="AF984" s="82">
        <f ca="1">SUMPRODUCT(Q954:Q983,'control variables'!AM$7:AM$36)</f>
        <v>3.124863200176487E-49</v>
      </c>
      <c r="AG984" s="82">
        <f ca="1">SUMPRODUCT(R954:R983,'control variables'!AN$7:AN$36)</f>
        <v>8.9098062335184171E-49</v>
      </c>
      <c r="AH984" s="82">
        <f ca="1">SUMPRODUCT(S954:S983,'control variables'!AO$7:AO$36)</f>
        <v>3.8578577206721678E-49</v>
      </c>
      <c r="AI984" s="82">
        <f t="shared" ca="1" si="699"/>
        <v>1.860684995189778E-48</v>
      </c>
      <c r="AJ984" s="10">
        <f ca="1">SUMPRODUCT(P954:P983,'control variables'!AP$7:AP$36)</f>
        <v>2.5935459902575451E-52</v>
      </c>
      <c r="AK984" s="10">
        <f ca="1">SUMPRODUCT(Q954:Q983,'control variables'!AQ$7:AQ$36)</f>
        <v>7.4841161114194126E-52</v>
      </c>
      <c r="AL984" s="10">
        <f ca="1">SUMPRODUCT(R954:R983,'control variables'!AR$7:AR$36)</f>
        <v>2.6899878380084576E-50</v>
      </c>
      <c r="AM984" s="10">
        <f ca="1">SUMPRODUCT(S954:S983,'control variables'!AS$7:AS$36)</f>
        <v>2.0152270292633299E-50</v>
      </c>
      <c r="AN984" s="10">
        <f t="shared" ca="1" si="720"/>
        <v>4.8059914882885574E-50</v>
      </c>
      <c r="AO984" s="82">
        <f ca="1">SUMPRODUCT(P954:P983,'control variables'!AX$7:AX$36)</f>
        <v>3.5268267536233609E-52</v>
      </c>
      <c r="AP984" s="82">
        <f ca="1">SUMPRODUCT(Q954:Q983,'control variables'!AY$7:AY$36)</f>
        <v>8.1418046267555133E-52</v>
      </c>
      <c r="AQ984" s="82">
        <f ca="1">SUMPRODUCT(R954:R983,'control variables'!AZ$7:AZ$36)</f>
        <v>7.3159458977379435E-51</v>
      </c>
      <c r="AR984" s="82">
        <f ca="1">SUMPRODUCT(S954:S983,'control variables'!BA$7:BA$36)</f>
        <v>5.4808024443206872E-51</v>
      </c>
      <c r="AS984" s="82">
        <f t="shared" ca="1" si="721"/>
        <v>1.3963611480096518E-50</v>
      </c>
      <c r="AT984" s="10">
        <f ca="1">SUMPRODUCT(P954:P983,'control variables'!AT$7:AT$36)</f>
        <v>-3.1125622371089272E-52</v>
      </c>
      <c r="AU984" s="10">
        <f ca="1">SUMPRODUCT(Q954:Q983,'control variables'!AU$7:AU$36)</f>
        <v>3.3764452853261259E-52</v>
      </c>
      <c r="AV984" s="10">
        <f ca="1">SUMPRODUCT(R954:R983,'control variables'!AV$7:AV$36)</f>
        <v>1.4539243974654035E-49</v>
      </c>
      <c r="AW984" s="10">
        <f ca="1">SUMPRODUCT(S954:S983,'control variables'!AW$7:AW$36)</f>
        <v>1.0892196993897598E-49</v>
      </c>
      <c r="AX984" s="10">
        <f t="shared" ca="1" si="700"/>
        <v>2.5434079799033805E-49</v>
      </c>
      <c r="AY984" s="82">
        <f ca="1">SUMPRODUCT(P954:P983,'control variables'!BB$7:BB$36)</f>
        <v>1.1281370937296596E-51</v>
      </c>
      <c r="AZ984" s="82">
        <f ca="1">SUMPRODUCT(Q954:Q983,'control variables'!BC$7:BC$36)</f>
        <v>2.8767475772355935E-51</v>
      </c>
      <c r="BA984" s="82">
        <f ca="1">SUMPRODUCT(R954:R983,'control variables'!BD$7:BD$36)</f>
        <v>2.0138117295539978E-50</v>
      </c>
      <c r="BB984" s="82">
        <f ca="1">SUMPRODUCT(S954:S983,'control variables'!BE$7:BE$36)</f>
        <v>2.8617702239029157E-51</v>
      </c>
      <c r="BC984" s="82">
        <f t="shared" ca="1" si="722"/>
        <v>2.7004772190408145E-50</v>
      </c>
      <c r="BD984" s="10">
        <f ca="1">SUMPRODUCT(P954:P983,'control variables'!BF$7:BF$36)</f>
        <v>2.3599645373850281E-52</v>
      </c>
      <c r="BE984" s="10">
        <f ca="1">SUMPRODUCT(Q954:Q983,'control variables'!BG$7:BG$36)</f>
        <v>2.7240309110335609E-52</v>
      </c>
      <c r="BF984" s="10">
        <f ca="1">SUMPRODUCT(R954:R983,'control variables'!BH$7:BH$36)</f>
        <v>8.1590686104967075E-51</v>
      </c>
      <c r="BG984" s="10">
        <f ca="1">SUMPRODUCT(S954:S983,'control variables'!BI$7:BI$36)</f>
        <v>1.8337304762307178E-50</v>
      </c>
      <c r="BH984" s="10">
        <f t="shared" ca="1" si="723"/>
        <v>2.7004772917645747E-50</v>
      </c>
      <c r="BI984" s="82">
        <f t="shared" ca="1" si="701"/>
        <v>2.7224916062308981E-49</v>
      </c>
      <c r="BJ984" s="82">
        <f t="shared" ca="1" si="702"/>
        <v>3.1570071212341693E-49</v>
      </c>
      <c r="BK984" s="82">
        <f t="shared" ca="1" si="703"/>
        <v>1.056511180393922E-48</v>
      </c>
      <c r="BL984" s="82">
        <f t="shared" ca="1" si="704"/>
        <v>4.9756951223009568E-49</v>
      </c>
      <c r="BM984" s="82">
        <f t="shared" ca="1" si="694"/>
        <v>2.1420305653705244E-48</v>
      </c>
      <c r="BN984" s="10">
        <f ca="1">BN983+BI984-INDIRECT(ADDRESS(MAX($D984-'key variables'!$B$9*30,34),scenario!BI$4),TRUE)</f>
        <v>9439390.0751690175</v>
      </c>
      <c r="BO984" s="10">
        <f ca="1">BO983+BJ984-INDIRECT(ADDRESS(MAX($D984-'key variables'!$B$9*30,34),scenario!BJ$4),TRUE)</f>
        <v>10895583.360992203</v>
      </c>
      <c r="BP984" s="10">
        <f ca="1">BP983+BK984-INDIRECT(ADDRESS(MAX($D984-'key variables'!$B$9*30,34),scenario!BK$4),TRUE)</f>
        <v>32531162.537994072</v>
      </c>
      <c r="BQ984" s="10">
        <f ca="1">BQ983+BL984-INDIRECT(ADDRESS(MAX($D984-'key variables'!$B$9*30,34),scenario!BL$4),TRUE)</f>
        <v>14415841.516535141</v>
      </c>
      <c r="BR984" s="10">
        <f t="shared" ca="1" si="724"/>
        <v>67281977.490690395</v>
      </c>
      <c r="BS984" s="82">
        <f t="shared" ca="1" si="705"/>
        <v>-2.3433848477536824E-9</v>
      </c>
      <c r="BT984" s="82">
        <f t="shared" ca="1" si="706"/>
        <v>-3.4288309057018498E-10</v>
      </c>
      <c r="BU984" s="82">
        <f t="shared" ca="1" si="707"/>
        <v>-4.2578247660364599E-9</v>
      </c>
      <c r="BV984" s="82">
        <f t="shared" ca="1" si="708"/>
        <v>-2.9943922343414556E-9</v>
      </c>
      <c r="BW984" s="82">
        <f t="shared" ca="1" si="725"/>
        <v>-9.9384849387017825E-9</v>
      </c>
      <c r="BX984" s="10">
        <f t="shared" ca="1" si="709"/>
        <v>-1.8625994260191893E-12</v>
      </c>
      <c r="BY984" s="10">
        <f t="shared" ca="1" si="710"/>
        <v>2.8902850229962428E-12</v>
      </c>
      <c r="BZ984" s="10">
        <f t="shared" ca="1" si="711"/>
        <v>-3.5034723983035463E-11</v>
      </c>
      <c r="CA984" s="10">
        <f t="shared" ca="1" si="712"/>
        <v>-2.0257049910634696E-11</v>
      </c>
      <c r="CB984" s="10">
        <v>0</v>
      </c>
      <c r="CC984" s="82">
        <f t="shared" ca="1" si="713"/>
        <v>3.9725652202851362E-13</v>
      </c>
      <c r="CD984" s="82">
        <f t="shared" ca="1" si="714"/>
        <v>3.4270724516460853E-13</v>
      </c>
      <c r="CE984" s="82">
        <f t="shared" ca="1" si="715"/>
        <v>1.8915613015532971E-10</v>
      </c>
      <c r="CF984" s="82">
        <f t="shared" ca="1" si="716"/>
        <v>3.7028113764059381E-11</v>
      </c>
      <c r="CG984" s="82">
        <f t="shared" ca="1" si="726"/>
        <v>2.269242076865822E-10</v>
      </c>
      <c r="CH984" s="13" t="str">
        <f t="shared" ca="1" si="727"/>
        <v/>
      </c>
      <c r="CI984" s="81">
        <f t="shared" ca="1" si="736"/>
        <v>0.1131775965863165</v>
      </c>
      <c r="CJ984" s="81">
        <f t="shared" ca="1" si="737"/>
        <v>0.13063724757458739</v>
      </c>
      <c r="CK984" s="81">
        <f t="shared" ca="1" si="738"/>
        <v>0.39004625943939081</v>
      </c>
      <c r="CL984" s="81">
        <f t="shared" ca="1" si="739"/>
        <v>0.17284488538116416</v>
      </c>
      <c r="CM984" s="89">
        <f t="shared" ca="1" si="728"/>
        <v>0.80670598898145884</v>
      </c>
    </row>
    <row r="985" spans="1:91" x14ac:dyDescent="0.3">
      <c r="A985">
        <v>920</v>
      </c>
      <c r="B985" s="3">
        <f t="shared" si="741"/>
        <v>2.7444444444444445</v>
      </c>
      <c r="C985" s="3">
        <f t="shared" si="729"/>
        <v>30.666666666666668</v>
      </c>
      <c r="D985" s="4">
        <f t="shared" ca="1" si="717"/>
        <v>985</v>
      </c>
      <c r="E985" s="58">
        <f>(0.5*(COS(B985*2*PI())+1)*('key variables'!$B$4-'key variables'!$B$6)+'key variables'!$B$6)/'key variables'!$B$4</f>
        <v>1</v>
      </c>
      <c r="F985" s="10">
        <f t="shared" ca="1" si="730"/>
        <v>11689222.907461114</v>
      </c>
      <c r="G985" s="10">
        <f t="shared" ca="1" si="731"/>
        <v>13492492.798713122</v>
      </c>
      <c r="H985" s="10">
        <f t="shared" ca="1" si="732"/>
        <v>40309474.521088287</v>
      </c>
      <c r="I985" s="10">
        <f t="shared" ca="1" si="733"/>
        <v>17912154.249750931</v>
      </c>
      <c r="J985" s="10">
        <f t="shared" ca="1" si="718"/>
        <v>83403344.477013454</v>
      </c>
      <c r="K985" s="82">
        <f t="shared" ca="1" si="695"/>
        <v>2249832.832292099</v>
      </c>
      <c r="L985" s="82">
        <f t="shared" ca="1" si="696"/>
        <v>2596909.4377209195</v>
      </c>
      <c r="M985" s="82">
        <f t="shared" ca="1" si="697"/>
        <v>7778311.98309422</v>
      </c>
      <c r="N985" s="82">
        <f t="shared" ca="1" si="698"/>
        <v>3496312.733215793</v>
      </c>
      <c r="O985" s="82">
        <f t="shared" ca="1" si="719"/>
        <v>16121366.986323033</v>
      </c>
      <c r="P985" s="10">
        <f ca="1">IF(IF($A985&gt;='key variables'!$B$26,K985*SUMPRODUCT(Z985:AC985,'control variables'!$O$3:$R$3)/J985+F$65*'key variables'!$B$25/scenario!J$65,K985*SUMPRODUCT(Z985:AC985,'control variables'!$O$7:$R$7)/J985+F$65*'key variables'!$B$25/scenario!J$65)&lt;'key variables'!$B$28,0,IF($A985&gt;='key variables'!$B$26,K985*SUMPRODUCT(Z985:AC985,'control variables'!$O$3:$R$3)/J985+F$65*'key variables'!$B$25/scenario!J$65,K985*SUMPRODUCT(Z985:AC985,'control variables'!$O$7:$R$7)/J985+F$65*'key variables'!$B$25/scenario!J$65))</f>
        <v>3.3156703827491393E-50</v>
      </c>
      <c r="Q985" s="10">
        <f ca="1">IF(IF($A985&gt;='key variables'!$B$26,L985*SUMPRODUCT(Z985:AC985,'control variables'!$O$4:$R$4)/J985+G$65*'key variables'!$B$25/scenario!J$65,L985*SUMPRODUCT(Z985:AC985,'control variables'!$O$7:$R$7)/J985+G$65*'key variables'!$B$25/scenario!J$65)&lt;'key variables'!$B$28,0,IF($A985&gt;='key variables'!$B$26,L985*SUMPRODUCT(Z985:AC985,'control variables'!$O$4:$R$4)/J985+G$65*'key variables'!$B$25/scenario!J$65,L985*SUMPRODUCT(Z985:AC985,'control variables'!$O$7:$R$7)/J985+G$65*'key variables'!$B$25/scenario!J$65))</f>
        <v>3.8271713283518569E-50</v>
      </c>
      <c r="R985" s="10">
        <f ca="1">IF(IF($A985&gt;='key variables'!$B$26,M985*SUMPRODUCT(Z985:AC985,'control variables'!$O$5:$R$5)/J985+H$65*'key variables'!$B$25/scenario!J$65,M985*SUMPRODUCT(Z985:AC985,'control variables'!$O$7:$R$7)/J985+H$65*'key variables'!$B$25/scenario!J$65)&lt;'key variables'!$B$28,0,IF($A985&gt;='key variables'!$B$26,M985*SUMPRODUCT(Z985:AC985,'control variables'!$O$5:$R$5)/J985+H$65*'key variables'!$B$25/scenario!J$65,M985*SUMPRODUCT(Z985:AC985,'control variables'!$O$7:$R$7)/J985+H$65*'key variables'!$B$25/scenario!J$65))</f>
        <v>1.1463215533152924E-49</v>
      </c>
      <c r="S985" s="10">
        <f ca="1">IF(IF($A985&gt;='key variables'!$B$26,N985*SUMPRODUCT(Z985:AC985,'control variables'!$O$6:$R$6)/J985+I$65*'key variables'!$B$25/scenario!J$65,N985*SUMPRODUCT(Z985:AC985,'control variables'!$O$7:$R$7)/J985+I$65*'key variables'!$B$25/scenario!J$65)&lt;'key variables'!$B$28,0,IF($A985&gt;='key variables'!$B$26,N985*SUMPRODUCT(Z985:AC985,'control variables'!$O$6:$R$6)/J985+I$65*'key variables'!$B$25/scenario!J$65,N985*SUMPRODUCT(Z985:AC985,'control variables'!$O$7:$R$7)/J985+I$65*'key variables'!$B$25/scenario!J$65))</f>
        <v>5.1526586384384358E-50</v>
      </c>
      <c r="T985" s="10">
        <f t="shared" ca="1" si="740"/>
        <v>2.3758715882692353E-49</v>
      </c>
      <c r="U985" s="82">
        <f ca="1">SUMPRODUCT(P955:P984,'control variables'!AD$7:AD$36)</f>
        <v>7.0298346028926885E-50</v>
      </c>
      <c r="V985" s="82">
        <f ca="1">SUMPRODUCT(Q955:Q984,'control variables'!AE$7:AE$36)</f>
        <v>8.1143112340796936E-50</v>
      </c>
      <c r="W985" s="82">
        <f ca="1">SUMPRODUCT(R955:R984,'control variables'!AF$7:AF$36)</f>
        <v>2.4304137599033573E-49</v>
      </c>
      <c r="X985" s="82">
        <f ca="1">SUMPRODUCT(S955:S984,'control variables'!AG$7:AG$36)</f>
        <v>1.092458954359487E-49</v>
      </c>
      <c r="Y985" s="82">
        <f t="shared" ca="1" si="734"/>
        <v>5.0372872979600827E-49</v>
      </c>
      <c r="Z985" s="10">
        <f ca="1">IF($A985&gt;='key variables'!$B$26,SUMPRODUCT(P955:P984,'control variables'!V$7:V$36)*$E985,SUMPRODUCT(P955:P984,'control variables'!Z$7:Z$36)*$E985)</f>
        <v>1.7153508095142643E-49</v>
      </c>
      <c r="AA985" s="10">
        <f ca="1">IF($A985&gt;='key variables'!$B$26,SUMPRODUCT(Q955:Q984,'control variables'!W$7:W$36)*$E985,SUMPRODUCT(Q955:Q984,'control variables'!AA$7:AA$36)*$E985)</f>
        <v>1.9799740862042249E-49</v>
      </c>
      <c r="AB985" s="10">
        <f ca="1">IF($A985&gt;='key variables'!$B$26,SUMPRODUCT(R955:R984,'control variables'!X$7:X$36)*$E985,SUMPRODUCT(R955:R984,'control variables'!AB$7:AB$36)*$E985)</f>
        <v>5.9304556166788539E-49</v>
      </c>
      <c r="AC985" s="10">
        <f ca="1">IF($A985&gt;='key variables'!$B$26,SUMPRODUCT(S955:S984,'control variables'!Y$7:Y$36)*$E985,SUMPRODUCT(S955:S984,'control variables'!AC$7:AC$36)*$E985)</f>
        <v>2.6657104435295611E-49</v>
      </c>
      <c r="AD985" s="10">
        <f t="shared" ca="1" si="735"/>
        <v>1.2291490955926905E-48</v>
      </c>
      <c r="AE985" s="82">
        <f ca="1">SUMPRODUCT(P955:P984,'control variables'!AL$7:AL$36)</f>
        <v>2.3355369519086233E-49</v>
      </c>
      <c r="AF985" s="82">
        <f ca="1">SUMPRODUCT(Q955:Q984,'control variables'!AM$7:AM$36)</f>
        <v>2.6887861238578588E-49</v>
      </c>
      <c r="AG985" s="82">
        <f ca="1">SUMPRODUCT(R955:R984,'control variables'!AN$7:AN$36)</f>
        <v>7.6664358828871444E-49</v>
      </c>
      <c r="AH985" s="82">
        <f ca="1">SUMPRODUCT(S955:S984,'control variables'!AO$7:AO$36)</f>
        <v>3.319490692128661E-49</v>
      </c>
      <c r="AI985" s="82">
        <f t="shared" ca="1" si="699"/>
        <v>1.6010249650782287E-48</v>
      </c>
      <c r="AJ985" s="10">
        <f ca="1">SUMPRODUCT(P955:P984,'control variables'!AP$7:AP$36)</f>
        <v>2.2316146414978507E-52</v>
      </c>
      <c r="AK985" s="10">
        <f ca="1">SUMPRODUCT(Q955:Q984,'control variables'!AQ$7:AQ$36)</f>
        <v>6.4397019199397374E-52</v>
      </c>
      <c r="AL985" s="10">
        <f ca="1">SUMPRODUCT(R955:R984,'control variables'!AR$7:AR$36)</f>
        <v>2.3145979548080846E-50</v>
      </c>
      <c r="AM985" s="10">
        <f ca="1">SUMPRODUCT(S955:S984,'control variables'!AS$7:AS$36)</f>
        <v>1.734000538775748E-50</v>
      </c>
      <c r="AN985" s="10">
        <f t="shared" ca="1" si="720"/>
        <v>4.1353116591982086E-50</v>
      </c>
      <c r="AO985" s="82">
        <f ca="1">SUMPRODUCT(P955:P984,'control variables'!AX$7:AX$36)</f>
        <v>3.0346553525471371E-52</v>
      </c>
      <c r="AP985" s="82">
        <f ca="1">SUMPRODUCT(Q955:Q984,'control variables'!AY$7:AY$36)</f>
        <v>7.0056094943117966E-52</v>
      </c>
      <c r="AQ985" s="82">
        <f ca="1">SUMPRODUCT(R955:R984,'control variables'!AZ$7:AZ$36)</f>
        <v>6.2949999896384662E-51</v>
      </c>
      <c r="AR985" s="82">
        <f ca="1">SUMPRODUCT(S955:S984,'control variables'!BA$7:BA$36)</f>
        <v>4.7159522244248638E-51</v>
      </c>
      <c r="AS985" s="82">
        <f t="shared" ca="1" si="721"/>
        <v>1.2014978698749224E-50</v>
      </c>
      <c r="AT985" s="10">
        <f ca="1">SUMPRODUCT(P955:P984,'control variables'!AT$7:AT$36)</f>
        <v>-2.6782017696998034E-52</v>
      </c>
      <c r="AU985" s="10">
        <f ca="1">SUMPRODUCT(Q955:Q984,'control variables'!AU$7:AU$36)</f>
        <v>2.9052597344541154E-52</v>
      </c>
      <c r="AV985" s="10">
        <f ca="1">SUMPRODUCT(R955:R984,'control variables'!AV$7:AV$36)</f>
        <v>1.251028123350355E-49</v>
      </c>
      <c r="AW985" s="10">
        <f ca="1">SUMPRODUCT(S955:S984,'control variables'!AW$7:AW$36)</f>
        <v>9.3721824794967251E-50</v>
      </c>
      <c r="AX985" s="10">
        <f t="shared" ca="1" si="700"/>
        <v>2.1884734292647816E-49</v>
      </c>
      <c r="AY985" s="82">
        <f ca="1">SUMPRODUCT(P955:P984,'control variables'!BB$7:BB$36)</f>
        <v>9.7070468981116509E-52</v>
      </c>
      <c r="AZ985" s="82">
        <f ca="1">SUMPRODUCT(Q955:Q984,'control variables'!BC$7:BC$36)</f>
        <v>2.4752952279881954E-51</v>
      </c>
      <c r="BA985" s="82">
        <f ca="1">SUMPRODUCT(R955:R984,'control variables'!BD$7:BD$36)</f>
        <v>1.7327827452354302E-50</v>
      </c>
      <c r="BB985" s="82">
        <f ca="1">SUMPRODUCT(S955:S984,'control variables'!BE$7:BE$36)</f>
        <v>2.4624079758964087E-51</v>
      </c>
      <c r="BC985" s="82">
        <f t="shared" ca="1" si="722"/>
        <v>2.3236235346050072E-50</v>
      </c>
      <c r="BD985" s="10">
        <f ca="1">SUMPRODUCT(P955:P984,'control variables'!BF$7:BF$36)</f>
        <v>2.030629661022958E-52</v>
      </c>
      <c r="BE985" s="10">
        <f ca="1">SUMPRODUCT(Q955:Q984,'control variables'!BG$7:BG$36)</f>
        <v>2.3438902906640055E-52</v>
      </c>
      <c r="BF985" s="10">
        <f ca="1">SUMPRODUCT(R955:R984,'control variables'!BH$7:BH$36)</f>
        <v>7.0204642757701357E-51</v>
      </c>
      <c r="BG985" s="10">
        <f ca="1">SUMPRODUCT(S955:S984,'control variables'!BI$7:BI$36)</f>
        <v>1.5778319700862267E-50</v>
      </c>
      <c r="BH985" s="10">
        <f t="shared" ca="1" si="723"/>
        <v>2.3236235971801097E-50</v>
      </c>
      <c r="BI985" s="82">
        <f t="shared" ca="1" si="701"/>
        <v>2.3425657970370349E-49</v>
      </c>
      <c r="BJ985" s="82">
        <f t="shared" ca="1" si="702"/>
        <v>2.716444335872195E-49</v>
      </c>
      <c r="BK985" s="82">
        <f t="shared" ca="1" si="703"/>
        <v>9.0907422807610424E-49</v>
      </c>
      <c r="BL985" s="82">
        <f t="shared" ca="1" si="704"/>
        <v>4.2813330198372978E-49</v>
      </c>
      <c r="BM985" s="82">
        <f t="shared" ca="1" si="694"/>
        <v>1.8431085433507571E-48</v>
      </c>
      <c r="BN985" s="10">
        <f ca="1">BN984+BI985-INDIRECT(ADDRESS(MAX($D985-'key variables'!$B$9*30,34),scenario!BI$4),TRUE)</f>
        <v>9439390.0751690175</v>
      </c>
      <c r="BO985" s="10">
        <f ca="1">BO984+BJ985-INDIRECT(ADDRESS(MAX($D985-'key variables'!$B$9*30,34),scenario!BJ$4),TRUE)</f>
        <v>10895583.360992203</v>
      </c>
      <c r="BP985" s="10">
        <f ca="1">BP984+BK985-INDIRECT(ADDRESS(MAX($D985-'key variables'!$B$9*30,34),scenario!BK$4),TRUE)</f>
        <v>32531162.537994072</v>
      </c>
      <c r="BQ985" s="10">
        <f ca="1">BQ984+BL985-INDIRECT(ADDRESS(MAX($D985-'key variables'!$B$9*30,34),scenario!BL$4),TRUE)</f>
        <v>14415841.516535141</v>
      </c>
      <c r="BR985" s="10">
        <f t="shared" ca="1" si="724"/>
        <v>67281977.490690395</v>
      </c>
      <c r="BS985" s="82">
        <f t="shared" ca="1" si="705"/>
        <v>-2.3433848477536824E-9</v>
      </c>
      <c r="BT985" s="82">
        <f t="shared" ca="1" si="706"/>
        <v>-3.4288309057018498E-10</v>
      </c>
      <c r="BU985" s="82">
        <f t="shared" ca="1" si="707"/>
        <v>-4.2578247660364599E-9</v>
      </c>
      <c r="BV985" s="82">
        <f t="shared" ca="1" si="708"/>
        <v>-2.9943922343414556E-9</v>
      </c>
      <c r="BW985" s="82">
        <f t="shared" ca="1" si="725"/>
        <v>-9.9384849387017825E-9</v>
      </c>
      <c r="BX985" s="10">
        <f t="shared" ca="1" si="709"/>
        <v>-1.8625994260191893E-12</v>
      </c>
      <c r="BY985" s="10">
        <f t="shared" ca="1" si="710"/>
        <v>2.8902850229962428E-12</v>
      </c>
      <c r="BZ985" s="10">
        <f t="shared" ca="1" si="711"/>
        <v>-3.5034723983035463E-11</v>
      </c>
      <c r="CA985" s="10">
        <f t="shared" ca="1" si="712"/>
        <v>-2.0257049910634696E-11</v>
      </c>
      <c r="CB985" s="10">
        <v>0</v>
      </c>
      <c r="CC985" s="82">
        <f t="shared" ca="1" si="713"/>
        <v>3.9725652202851362E-13</v>
      </c>
      <c r="CD985" s="82">
        <f t="shared" ca="1" si="714"/>
        <v>3.4270724516460853E-13</v>
      </c>
      <c r="CE985" s="82">
        <f t="shared" ca="1" si="715"/>
        <v>1.8915613015532971E-10</v>
      </c>
      <c r="CF985" s="82">
        <f t="shared" ca="1" si="716"/>
        <v>3.7028113764059381E-11</v>
      </c>
      <c r="CG985" s="82">
        <f t="shared" ca="1" si="726"/>
        <v>2.269242076865822E-10</v>
      </c>
      <c r="CH985" s="13" t="str">
        <f t="shared" ca="1" si="727"/>
        <v/>
      </c>
      <c r="CI985" s="81">
        <f t="shared" ca="1" si="736"/>
        <v>0.1131775965863165</v>
      </c>
      <c r="CJ985" s="81">
        <f t="shared" ca="1" si="737"/>
        <v>0.13063724757458739</v>
      </c>
      <c r="CK985" s="81">
        <f t="shared" ca="1" si="738"/>
        <v>0.39004625943939081</v>
      </c>
      <c r="CL985" s="81">
        <f t="shared" ca="1" si="739"/>
        <v>0.17284488538116416</v>
      </c>
      <c r="CM985" s="89">
        <f t="shared" ca="1" si="728"/>
        <v>0.80670598898145884</v>
      </c>
    </row>
    <row r="986" spans="1:91" x14ac:dyDescent="0.3">
      <c r="A986">
        <v>921</v>
      </c>
      <c r="B986" s="3">
        <f t="shared" si="741"/>
        <v>2.7472222222222222</v>
      </c>
      <c r="C986" s="3">
        <f t="shared" si="729"/>
        <v>30.7</v>
      </c>
      <c r="D986" s="4">
        <f t="shared" ca="1" si="717"/>
        <v>986</v>
      </c>
      <c r="E986" s="58">
        <f>(0.5*(COS(B986*2*PI())+1)*('key variables'!$B$4-'key variables'!$B$6)+'key variables'!$B$6)/'key variables'!$B$4</f>
        <v>1</v>
      </c>
      <c r="F986" s="10">
        <f t="shared" ca="1" si="730"/>
        <v>11689222.907461114</v>
      </c>
      <c r="G986" s="10">
        <f t="shared" ca="1" si="731"/>
        <v>13492492.798713122</v>
      </c>
      <c r="H986" s="10">
        <f t="shared" ca="1" si="732"/>
        <v>40309474.521088287</v>
      </c>
      <c r="I986" s="10">
        <f t="shared" ca="1" si="733"/>
        <v>17912154.249750931</v>
      </c>
      <c r="J986" s="10">
        <f t="shared" ca="1" si="718"/>
        <v>83403344.477013454</v>
      </c>
      <c r="K986" s="82">
        <f t="shared" ca="1" si="695"/>
        <v>2249832.832292099</v>
      </c>
      <c r="L986" s="82">
        <f t="shared" ca="1" si="696"/>
        <v>2596909.4377209195</v>
      </c>
      <c r="M986" s="82">
        <f t="shared" ca="1" si="697"/>
        <v>7778311.98309422</v>
      </c>
      <c r="N986" s="82">
        <f t="shared" ca="1" si="698"/>
        <v>3496312.733215793</v>
      </c>
      <c r="O986" s="82">
        <f t="shared" ca="1" si="719"/>
        <v>16121366.986323033</v>
      </c>
      <c r="P986" s="10">
        <f ca="1">IF(IF($A986&gt;='key variables'!$B$26,K986*SUMPRODUCT(Z986:AC986,'control variables'!$O$3:$R$3)/J986+F$65*'key variables'!$B$25/scenario!J$65,K986*SUMPRODUCT(Z986:AC986,'control variables'!$O$7:$R$7)/J986+F$65*'key variables'!$B$25/scenario!J$65)&lt;'key variables'!$B$28,0,IF($A986&gt;='key variables'!$B$26,K986*SUMPRODUCT(Z986:AC986,'control variables'!$O$3:$R$3)/J986+F$65*'key variables'!$B$25/scenario!J$65,K986*SUMPRODUCT(Z986:AC986,'control variables'!$O$7:$R$7)/J986+F$65*'key variables'!$B$25/scenario!J$65))</f>
        <v>2.8529660165343722E-50</v>
      </c>
      <c r="Q986" s="10">
        <f ca="1">IF(IF($A986&gt;='key variables'!$B$26,L986*SUMPRODUCT(Z986:AC986,'control variables'!$O$4:$R$4)/J986+G$65*'key variables'!$B$25/scenario!J$65,L986*SUMPRODUCT(Z986:AC986,'control variables'!$O$7:$R$7)/J986+G$65*'key variables'!$B$25/scenario!J$65)&lt;'key variables'!$B$28,0,IF($A986&gt;='key variables'!$B$26,L986*SUMPRODUCT(Z986:AC986,'control variables'!$O$4:$R$4)/J986+G$65*'key variables'!$B$25/scenario!J$65,L986*SUMPRODUCT(Z986:AC986,'control variables'!$O$7:$R$7)/J986+G$65*'key variables'!$B$25/scenario!J$65))</f>
        <v>3.2930866095891612E-50</v>
      </c>
      <c r="R986" s="10">
        <f ca="1">IF(IF($A986&gt;='key variables'!$B$26,M986*SUMPRODUCT(Z986:AC986,'control variables'!$O$5:$R$5)/J986+H$65*'key variables'!$B$25/scenario!J$65,M986*SUMPRODUCT(Z986:AC986,'control variables'!$O$7:$R$7)/J986+H$65*'key variables'!$B$25/scenario!J$65)&lt;'key variables'!$B$28,0,IF($A986&gt;='key variables'!$B$26,M986*SUMPRODUCT(Z986:AC986,'control variables'!$O$5:$R$5)/J986+H$65*'key variables'!$B$25/scenario!J$65,M986*SUMPRODUCT(Z986:AC986,'control variables'!$O$7:$R$7)/J986+H$65*'key variables'!$B$25/scenario!J$65))</f>
        <v>9.8635149399796687E-50</v>
      </c>
      <c r="S986" s="10">
        <f ca="1">IF(IF($A986&gt;='key variables'!$B$26,N986*SUMPRODUCT(Z986:AC986,'control variables'!$O$6:$R$6)/J986+I$65*'key variables'!$B$25/scenario!J$65,N986*SUMPRODUCT(Z986:AC986,'control variables'!$O$7:$R$7)/J986+I$65*'key variables'!$B$25/scenario!J$65)&lt;'key variables'!$B$28,0,IF($A986&gt;='key variables'!$B$26,N986*SUMPRODUCT(Z986:AC986,'control variables'!$O$6:$R$6)/J986+I$65*'key variables'!$B$25/scenario!J$65,N986*SUMPRODUCT(Z986:AC986,'control variables'!$O$7:$R$7)/J986+I$65*'key variables'!$B$25/scenario!J$65))</f>
        <v>4.4336011404362032E-50</v>
      </c>
      <c r="T986" s="10">
        <f t="shared" ca="1" si="740"/>
        <v>2.0443168706539405E-49</v>
      </c>
      <c r="U986" s="82">
        <f ca="1">SUMPRODUCT(P956:P985,'control variables'!AD$7:AD$36)</f>
        <v>6.0488157472641191E-50</v>
      </c>
      <c r="V986" s="82">
        <f ca="1">SUMPRODUCT(Q956:Q985,'control variables'!AE$7:AE$36)</f>
        <v>6.9819528258469684E-50</v>
      </c>
      <c r="W986" s="82">
        <f ca="1">SUMPRODUCT(R956:R985,'control variables'!AF$7:AF$36)</f>
        <v>2.0912476400542193E-49</v>
      </c>
      <c r="X986" s="82">
        <f ca="1">SUMPRODUCT(S956:S985,'control variables'!AG$7:AG$36)</f>
        <v>9.4000546238317114E-50</v>
      </c>
      <c r="Y986" s="82">
        <f t="shared" ca="1" si="734"/>
        <v>4.3343299597484992E-49</v>
      </c>
      <c r="Z986" s="10">
        <f ca="1">IF($A986&gt;='key variables'!$B$26,SUMPRODUCT(P956:P985,'control variables'!V$7:V$36)*$E986,SUMPRODUCT(P956:P985,'control variables'!Z$7:Z$36)*$E986)</f>
        <v>1.4759722774135553E-49</v>
      </c>
      <c r="AA986" s="10">
        <f ca="1">IF($A986&gt;='key variables'!$B$26,SUMPRODUCT(Q956:Q985,'control variables'!W$7:W$36)*$E986,SUMPRODUCT(Q956:Q985,'control variables'!AA$7:AA$36)*$E986)</f>
        <v>1.7036671711847705E-49</v>
      </c>
      <c r="AB986" s="10">
        <f ca="1">IF($A986&gt;='key variables'!$B$26,SUMPRODUCT(R956:R985,'control variables'!X$7:X$36)*$E986,SUMPRODUCT(R956:R985,'control variables'!AB$7:AB$36)*$E986)</f>
        <v>5.10285594882375E-49</v>
      </c>
      <c r="AC986" s="10">
        <f ca="1">IF($A986&gt;='key variables'!$B$26,SUMPRODUCT(S956:S985,'control variables'!Y$7:Y$36)*$E986,SUMPRODUCT(S956:S985,'control variables'!AC$7:AC$36)*$E986)</f>
        <v>2.293708489504582E-49</v>
      </c>
      <c r="AD986" s="10">
        <f t="shared" ca="1" si="735"/>
        <v>1.0576203886926659E-48</v>
      </c>
      <c r="AE986" s="82">
        <f ca="1">SUMPRODUCT(P956:P985,'control variables'!AL$7:AL$36)</f>
        <v>2.0096109639918055E-49</v>
      </c>
      <c r="AF986" s="82">
        <f ca="1">SUMPRODUCT(Q956:Q985,'control variables'!AM$7:AM$36)</f>
        <v>2.3135639407965952E-49</v>
      </c>
      <c r="AG986" s="82">
        <f ca="1">SUMPRODUCT(R956:R985,'control variables'!AN$7:AN$36)</f>
        <v>6.5965788262950897E-49</v>
      </c>
      <c r="AH986" s="82">
        <f ca="1">SUMPRODUCT(S956:S985,'control variables'!AO$7:AO$36)</f>
        <v>2.8562531987853983E-49</v>
      </c>
      <c r="AI986" s="82">
        <f t="shared" ca="1" si="699"/>
        <v>1.377600692986889E-48</v>
      </c>
      <c r="AJ986" s="10">
        <f ca="1">SUMPRODUCT(P956:P985,'control variables'!AP$7:AP$36)</f>
        <v>1.9201910923712E-52</v>
      </c>
      <c r="AK986" s="10">
        <f ca="1">SUMPRODUCT(Q956:Q985,'control variables'!AQ$7:AQ$36)</f>
        <v>5.5410365366192228E-52</v>
      </c>
      <c r="AL986" s="10">
        <f ca="1">SUMPRODUCT(R956:R985,'control variables'!AR$7:AR$36)</f>
        <v>1.9915940201306311E-50</v>
      </c>
      <c r="AM986" s="10">
        <f ca="1">SUMPRODUCT(S956:S985,'control variables'!AS$7:AS$36)</f>
        <v>1.4920194225331084E-50</v>
      </c>
      <c r="AN986" s="10">
        <f t="shared" ca="1" si="720"/>
        <v>3.5582257189536435E-50</v>
      </c>
      <c r="AO986" s="82">
        <f ca="1">SUMPRODUCT(P956:P985,'control variables'!AX$7:AX$36)</f>
        <v>2.6111668511309182E-52</v>
      </c>
      <c r="AP986" s="82">
        <f ca="1">SUMPRODUCT(Q956:Q985,'control variables'!AY$7:AY$36)</f>
        <v>6.0279712713211165E-52</v>
      </c>
      <c r="AQ986" s="82">
        <f ca="1">SUMPRODUCT(R956:R985,'control variables'!AZ$7:AZ$36)</f>
        <v>5.4165278726023358E-51</v>
      </c>
      <c r="AR986" s="82">
        <f ca="1">SUMPRODUCT(S956:S985,'control variables'!BA$7:BA$36)</f>
        <v>4.0578374442420459E-51</v>
      </c>
      <c r="AS986" s="82">
        <f t="shared" ca="1" si="721"/>
        <v>1.0338279129089585E-50</v>
      </c>
      <c r="AT986" s="10">
        <f ca="1">SUMPRODUCT(P956:P985,'control variables'!AT$7:AT$36)</f>
        <v>-2.3044566414471156E-52</v>
      </c>
      <c r="AU986" s="10">
        <f ca="1">SUMPRODUCT(Q956:Q985,'control variables'!AU$7:AU$36)</f>
        <v>2.4998284916158917E-52</v>
      </c>
      <c r="AV986" s="10">
        <f ca="1">SUMPRODUCT(R956:R985,'control variables'!AV$7:AV$36)</f>
        <v>1.0764461812057547E-49</v>
      </c>
      <c r="AW986" s="10">
        <f ca="1">SUMPRODUCT(S956:S985,'control variables'!AW$7:AW$36)</f>
        <v>8.0642871661426021E-50</v>
      </c>
      <c r="AX986" s="10">
        <f t="shared" ca="1" si="700"/>
        <v>1.8830702696701839E-49</v>
      </c>
      <c r="AY986" s="82">
        <f ca="1">SUMPRODUCT(P956:P985,'control variables'!BB$7:BB$36)</f>
        <v>8.3524209961594429E-52</v>
      </c>
      <c r="AZ986" s="82">
        <f ca="1">SUMPRODUCT(Q956:Q985,'control variables'!BC$7:BC$36)</f>
        <v>2.1298658645569961E-51</v>
      </c>
      <c r="BA986" s="82">
        <f ca="1">SUMPRODUCT(R956:R985,'control variables'!BD$7:BD$36)</f>
        <v>1.4909715730231696E-50</v>
      </c>
      <c r="BB986" s="82">
        <f ca="1">SUMPRODUCT(S956:S985,'control variables'!BE$7:BE$36)</f>
        <v>2.1187770384614743E-51</v>
      </c>
      <c r="BC986" s="82">
        <f t="shared" ca="1" si="722"/>
        <v>1.999360073286611E-50</v>
      </c>
      <c r="BD986" s="10">
        <f ca="1">SUMPRODUCT(P956:P985,'control variables'!BF$7:BF$36)</f>
        <v>1.7472537213610981E-52</v>
      </c>
      <c r="BE986" s="10">
        <f ca="1">SUMPRODUCT(Q956:Q985,'control variables'!BG$7:BG$36)</f>
        <v>2.0167985878634954E-52</v>
      </c>
      <c r="BF986" s="10">
        <f ca="1">SUMPRODUCT(R956:R985,'control variables'!BH$7:BH$36)</f>
        <v>6.0407530565384244E-51</v>
      </c>
      <c r="BG986" s="10">
        <f ca="1">SUMPRODUCT(S956:S985,'control variables'!BI$7:BI$36)</f>
        <v>1.3576442983832217E-50</v>
      </c>
      <c r="BH986" s="10">
        <f t="shared" ca="1" si="723"/>
        <v>1.99936012712931E-50</v>
      </c>
      <c r="BI986" s="82">
        <f t="shared" ca="1" si="701"/>
        <v>2.0156589283465177E-49</v>
      </c>
      <c r="BJ986" s="82">
        <f t="shared" ca="1" si="702"/>
        <v>2.3373624279337814E-49</v>
      </c>
      <c r="BK986" s="82">
        <f t="shared" ca="1" si="703"/>
        <v>7.8221221648031614E-49</v>
      </c>
      <c r="BL986" s="82">
        <f t="shared" ca="1" si="704"/>
        <v>3.6838696857842734E-49</v>
      </c>
      <c r="BM986" s="82">
        <f t="shared" ca="1" si="694"/>
        <v>1.5859013206867733E-48</v>
      </c>
      <c r="BN986" s="10">
        <f ca="1">BN985+BI986-INDIRECT(ADDRESS(MAX($D986-'key variables'!$B$9*30,34),scenario!BI$4),TRUE)</f>
        <v>9439390.0751690175</v>
      </c>
      <c r="BO986" s="10">
        <f ca="1">BO985+BJ986-INDIRECT(ADDRESS(MAX($D986-'key variables'!$B$9*30,34),scenario!BJ$4),TRUE)</f>
        <v>10895583.360992203</v>
      </c>
      <c r="BP986" s="10">
        <f ca="1">BP985+BK986-INDIRECT(ADDRESS(MAX($D986-'key variables'!$B$9*30,34),scenario!BK$4),TRUE)</f>
        <v>32531162.537994072</v>
      </c>
      <c r="BQ986" s="10">
        <f ca="1">BQ985+BL986-INDIRECT(ADDRESS(MAX($D986-'key variables'!$B$9*30,34),scenario!BL$4),TRUE)</f>
        <v>14415841.516535141</v>
      </c>
      <c r="BR986" s="10">
        <f t="shared" ca="1" si="724"/>
        <v>67281977.490690395</v>
      </c>
      <c r="BS986" s="82">
        <f t="shared" ca="1" si="705"/>
        <v>-2.3433848477536824E-9</v>
      </c>
      <c r="BT986" s="82">
        <f t="shared" ca="1" si="706"/>
        <v>-3.4288309057018498E-10</v>
      </c>
      <c r="BU986" s="82">
        <f t="shared" ca="1" si="707"/>
        <v>-4.2578247660364599E-9</v>
      </c>
      <c r="BV986" s="82">
        <f t="shared" ca="1" si="708"/>
        <v>-2.9943922343414556E-9</v>
      </c>
      <c r="BW986" s="82">
        <f t="shared" ca="1" si="725"/>
        <v>-9.9384849387017825E-9</v>
      </c>
      <c r="BX986" s="10">
        <f t="shared" ca="1" si="709"/>
        <v>-1.8625994260191893E-12</v>
      </c>
      <c r="BY986" s="10">
        <f t="shared" ca="1" si="710"/>
        <v>2.8902850229962428E-12</v>
      </c>
      <c r="BZ986" s="10">
        <f t="shared" ca="1" si="711"/>
        <v>-3.5034723983035463E-11</v>
      </c>
      <c r="CA986" s="10">
        <f t="shared" ca="1" si="712"/>
        <v>-2.0257049910634696E-11</v>
      </c>
      <c r="CB986" s="10">
        <v>0</v>
      </c>
      <c r="CC986" s="82">
        <f t="shared" ca="1" si="713"/>
        <v>3.9725652202851362E-13</v>
      </c>
      <c r="CD986" s="82">
        <f t="shared" ca="1" si="714"/>
        <v>3.4270724516460853E-13</v>
      </c>
      <c r="CE986" s="82">
        <f t="shared" ca="1" si="715"/>
        <v>1.8915613015532971E-10</v>
      </c>
      <c r="CF986" s="82">
        <f t="shared" ca="1" si="716"/>
        <v>3.7028113764059381E-11</v>
      </c>
      <c r="CG986" s="82">
        <f t="shared" ca="1" si="726"/>
        <v>2.269242076865822E-10</v>
      </c>
      <c r="CH986" s="13" t="str">
        <f t="shared" ca="1" si="727"/>
        <v/>
      </c>
      <c r="CI986" s="81">
        <f t="shared" ca="1" si="736"/>
        <v>0.1131775965863165</v>
      </c>
      <c r="CJ986" s="81">
        <f t="shared" ca="1" si="737"/>
        <v>0.13063724757458739</v>
      </c>
      <c r="CK986" s="81">
        <f t="shared" ca="1" si="738"/>
        <v>0.39004625943939081</v>
      </c>
      <c r="CL986" s="81">
        <f t="shared" ca="1" si="739"/>
        <v>0.17284488538116416</v>
      </c>
      <c r="CM986" s="89">
        <f t="shared" ca="1" si="728"/>
        <v>0.80670598898145884</v>
      </c>
    </row>
    <row r="987" spans="1:91" x14ac:dyDescent="0.3">
      <c r="A987">
        <v>922</v>
      </c>
      <c r="B987" s="3">
        <f t="shared" si="741"/>
        <v>2.75</v>
      </c>
      <c r="C987" s="3">
        <f t="shared" si="729"/>
        <v>30.733333333333334</v>
      </c>
      <c r="D987" s="4">
        <f t="shared" ca="1" si="717"/>
        <v>987</v>
      </c>
      <c r="E987" s="58">
        <f>(0.5*(COS(B987*2*PI())+1)*('key variables'!$B$4-'key variables'!$B$6)+'key variables'!$B$6)/'key variables'!$B$4</f>
        <v>1</v>
      </c>
      <c r="F987" s="10">
        <f t="shared" ca="1" si="730"/>
        <v>11689222.907461114</v>
      </c>
      <c r="G987" s="10">
        <f t="shared" ca="1" si="731"/>
        <v>13492492.798713122</v>
      </c>
      <c r="H987" s="10">
        <f t="shared" ca="1" si="732"/>
        <v>40309474.521088287</v>
      </c>
      <c r="I987" s="10">
        <f t="shared" ca="1" si="733"/>
        <v>17912154.249750931</v>
      </c>
      <c r="J987" s="10">
        <f t="shared" ca="1" si="718"/>
        <v>83403344.477013454</v>
      </c>
      <c r="K987" s="82">
        <f t="shared" ca="1" si="695"/>
        <v>2249832.832292099</v>
      </c>
      <c r="L987" s="82">
        <f t="shared" ca="1" si="696"/>
        <v>2596909.4377209195</v>
      </c>
      <c r="M987" s="82">
        <f t="shared" ca="1" si="697"/>
        <v>7778311.98309422</v>
      </c>
      <c r="N987" s="82">
        <f t="shared" ca="1" si="698"/>
        <v>3496312.733215793</v>
      </c>
      <c r="O987" s="82">
        <f t="shared" ca="1" si="719"/>
        <v>16121366.986323033</v>
      </c>
      <c r="P987" s="10">
        <f ca="1">IF(IF($A987&gt;='key variables'!$B$26,K987*SUMPRODUCT(Z987:AC987,'control variables'!$O$3:$R$3)/J987+F$65*'key variables'!$B$25/scenario!J$65,K987*SUMPRODUCT(Z987:AC987,'control variables'!$O$7:$R$7)/J987+F$65*'key variables'!$B$25/scenario!J$65)&lt;'key variables'!$B$28,0,IF($A987&gt;='key variables'!$B$26,K987*SUMPRODUCT(Z987:AC987,'control variables'!$O$3:$R$3)/J987+F$65*'key variables'!$B$25/scenario!J$65,K987*SUMPRODUCT(Z987:AC987,'control variables'!$O$7:$R$7)/J987+F$65*'key variables'!$B$25/scenario!J$65))</f>
        <v>2.4548324024752202E-50</v>
      </c>
      <c r="Q987" s="10">
        <f ca="1">IF(IF($A987&gt;='key variables'!$B$26,L987*SUMPRODUCT(Z987:AC987,'control variables'!$O$4:$R$4)/J987+G$65*'key variables'!$B$25/scenario!J$65,L987*SUMPRODUCT(Z987:AC987,'control variables'!$O$7:$R$7)/J987+G$65*'key variables'!$B$25/scenario!J$65)&lt;'key variables'!$B$28,0,IF($A987&gt;='key variables'!$B$26,L987*SUMPRODUCT(Z987:AC987,'control variables'!$O$4:$R$4)/J987+G$65*'key variables'!$B$25/scenario!J$65,L987*SUMPRODUCT(Z987:AC987,'control variables'!$O$7:$R$7)/J987+G$65*'key variables'!$B$25/scenario!J$65))</f>
        <v>2.8335338263849036E-50</v>
      </c>
      <c r="R987" s="10">
        <f ca="1">IF(IF($A987&gt;='key variables'!$B$26,M987*SUMPRODUCT(Z987:AC987,'control variables'!$O$5:$R$5)/J987+H$65*'key variables'!$B$25/scenario!J$65,M987*SUMPRODUCT(Z987:AC987,'control variables'!$O$7:$R$7)/J987+H$65*'key variables'!$B$25/scenario!J$65)&lt;'key variables'!$B$28,0,IF($A987&gt;='key variables'!$B$26,M987*SUMPRODUCT(Z987:AC987,'control variables'!$O$5:$R$5)/J987+H$65*'key variables'!$B$25/scenario!J$65,M987*SUMPRODUCT(Z987:AC987,'control variables'!$O$7:$R$7)/J987+H$65*'key variables'!$B$25/scenario!J$65))</f>
        <v>8.4870538017741556E-50</v>
      </c>
      <c r="S987" s="10">
        <f ca="1">IF(IF($A987&gt;='key variables'!$B$26,N987*SUMPRODUCT(Z987:AC987,'control variables'!$O$6:$R$6)/J987+I$65*'key variables'!$B$25/scenario!J$65,N987*SUMPRODUCT(Z987:AC987,'control variables'!$O$7:$R$7)/J987+I$65*'key variables'!$B$25/scenario!J$65)&lt;'key variables'!$B$28,0,IF($A987&gt;='key variables'!$B$26,N987*SUMPRODUCT(Z987:AC987,'control variables'!$O$6:$R$6)/J987+I$65*'key variables'!$B$25/scenario!J$65,N987*SUMPRODUCT(Z987:AC987,'control variables'!$O$7:$R$7)/J987+I$65*'key variables'!$B$25/scenario!J$65))</f>
        <v>3.8148886723911501E-50</v>
      </c>
      <c r="T987" s="10">
        <f t="shared" ca="1" si="740"/>
        <v>1.759030870302543E-49</v>
      </c>
      <c r="U987" s="82">
        <f ca="1">SUMPRODUCT(P957:P986,'control variables'!AD$7:AD$36)</f>
        <v>5.2046988316474493E-50</v>
      </c>
      <c r="V987" s="82">
        <f ca="1">SUMPRODUCT(Q957:Q986,'control variables'!AE$7:AE$36)</f>
        <v>6.007615909236356E-50</v>
      </c>
      <c r="W987" s="82">
        <f ca="1">SUMPRODUCT(R957:R986,'control variables'!AF$7:AF$36)</f>
        <v>1.7994124145372849E-49</v>
      </c>
      <c r="X987" s="82">
        <f ca="1">SUMPRODUCT(S957:S986,'control variables'!AG$7:AG$36)</f>
        <v>8.0882697311796374E-50</v>
      </c>
      <c r="Y987" s="82">
        <f t="shared" ca="1" si="734"/>
        <v>3.7294708617436293E-49</v>
      </c>
      <c r="Z987" s="10">
        <f ca="1">IF($A987&gt;='key variables'!$B$26,SUMPRODUCT(P957:P986,'control variables'!V$7:V$36)*$E987,SUMPRODUCT(P957:P986,'control variables'!Z$7:Z$36)*$E987)</f>
        <v>1.2699992046001602E-49</v>
      </c>
      <c r="AA987" s="10">
        <f ca="1">IF($A987&gt;='key variables'!$B$26,SUMPRODUCT(Q957:Q986,'control variables'!W$7:W$36)*$E987,SUMPRODUCT(Q957:Q986,'control variables'!AA$7:AA$36)*$E987)</f>
        <v>1.4659190998489366E-49</v>
      </c>
      <c r="AB987" s="10">
        <f ca="1">IF($A987&gt;='key variables'!$B$26,SUMPRODUCT(R957:R986,'control variables'!X$7:X$36)*$E987,SUMPRODUCT(R957:R986,'control variables'!AB$7:AB$36)*$E987)</f>
        <v>4.3907484546740852E-49</v>
      </c>
      <c r="AC987" s="10">
        <f ca="1">IF($A987&gt;='key variables'!$B$26,SUMPRODUCT(S957:S986,'control variables'!Y$7:Y$36)*$E987,SUMPRODUCT(S957:S986,'control variables'!AC$7:AC$36)*$E987)</f>
        <v>1.9736196958659092E-49</v>
      </c>
      <c r="AD987" s="10">
        <f t="shared" ca="1" si="735"/>
        <v>9.10028645498909E-49</v>
      </c>
      <c r="AE987" s="82">
        <f ca="1">SUMPRODUCT(P957:P986,'control variables'!AL$7:AL$36)</f>
        <v>1.7291681997562667E-49</v>
      </c>
      <c r="AF987" s="82">
        <f ca="1">SUMPRODUCT(Q957:Q986,'control variables'!AM$7:AM$36)</f>
        <v>1.9907043035741392E-49</v>
      </c>
      <c r="AG987" s="82">
        <f ca="1">SUMPRODUCT(R957:R986,'control variables'!AN$7:AN$36)</f>
        <v>5.6760211493658531E-49</v>
      </c>
      <c r="AH987" s="82">
        <f ca="1">SUMPRODUCT(S957:S986,'control variables'!AO$7:AO$36)</f>
        <v>2.4576608559008461E-49</v>
      </c>
      <c r="AI987" s="82">
        <f t="shared" ca="1" si="699"/>
        <v>1.1853554508597105E-48</v>
      </c>
      <c r="AJ987" s="10">
        <f ca="1">SUMPRODUCT(P957:P986,'control variables'!AP$7:AP$36)</f>
        <v>1.6522269403766378E-52</v>
      </c>
      <c r="AK987" s="10">
        <f ca="1">SUMPRODUCT(Q957:Q986,'control variables'!AQ$7:AQ$36)</f>
        <v>4.7677806025587685E-52</v>
      </c>
      <c r="AL987" s="10">
        <f ca="1">SUMPRODUCT(R957:R986,'control variables'!AR$7:AR$36)</f>
        <v>1.7136655343450205E-50</v>
      </c>
      <c r="AM987" s="10">
        <f ca="1">SUMPRODUCT(S957:S986,'control variables'!AS$7:AS$36)</f>
        <v>1.2838069582075985E-50</v>
      </c>
      <c r="AN987" s="10">
        <f t="shared" ca="1" si="720"/>
        <v>3.0616725679819728E-50</v>
      </c>
      <c r="AO987" s="82">
        <f ca="1">SUMPRODUCT(P957:P986,'control variables'!AX$7:AX$36)</f>
        <v>2.2467764976085695E-52</v>
      </c>
      <c r="AP987" s="82">
        <f ca="1">SUMPRODUCT(Q957:Q986,'control variables'!AY$7:AY$36)</f>
        <v>5.1867632184431757E-52</v>
      </c>
      <c r="AQ987" s="82">
        <f ca="1">SUMPRODUCT(R957:R986,'control variables'!AZ$7:AZ$36)</f>
        <v>4.6606472188990379E-51</v>
      </c>
      <c r="AR987" s="82">
        <f ca="1">SUMPRODUCT(S957:S986,'control variables'!BA$7:BA$36)</f>
        <v>3.4915630906122988E-51</v>
      </c>
      <c r="AS987" s="82">
        <f t="shared" ca="1" si="721"/>
        <v>8.8955642811165111E-51</v>
      </c>
      <c r="AT987" s="10">
        <f ca="1">SUMPRODUCT(P957:P986,'control variables'!AT$7:AT$36)</f>
        <v>-1.9828679348923632E-52</v>
      </c>
      <c r="AU987" s="10">
        <f ca="1">SUMPRODUCT(Q957:Q986,'control variables'!AU$7:AU$36)</f>
        <v>2.150975492271698E-52</v>
      </c>
      <c r="AV987" s="10">
        <f ca="1">SUMPRODUCT(R957:R986,'control variables'!AV$7:AV$36)</f>
        <v>9.2622728410714066E-50</v>
      </c>
      <c r="AW987" s="10">
        <f ca="1">SUMPRODUCT(S957:S986,'control variables'!AW$7:AW$36)</f>
        <v>6.9389096552785475E-50</v>
      </c>
      <c r="AX987" s="10">
        <f t="shared" ca="1" si="700"/>
        <v>1.6202863571923747E-49</v>
      </c>
      <c r="AY987" s="82">
        <f ca="1">SUMPRODUCT(P957:P986,'control variables'!BB$7:BB$36)</f>
        <v>7.1868341864770818E-52</v>
      </c>
      <c r="AZ987" s="82">
        <f ca="1">SUMPRODUCT(Q957:Q986,'control variables'!BC$7:BC$36)</f>
        <v>1.8326414359437998E-51</v>
      </c>
      <c r="BA987" s="82">
        <f ca="1">SUMPRODUCT(R957:R986,'control variables'!BD$7:BD$36)</f>
        <v>1.2829053369071668E-50</v>
      </c>
      <c r="BB987" s="82">
        <f ca="1">SUMPRODUCT(S957:S986,'control variables'!BE$7:BE$36)</f>
        <v>1.823100064105881E-51</v>
      </c>
      <c r="BC987" s="82">
        <f t="shared" ca="1" si="722"/>
        <v>1.7203478287769057E-50</v>
      </c>
      <c r="BD987" s="10">
        <f ca="1">SUMPRODUCT(P957:P986,'control variables'!BF$7:BF$36)</f>
        <v>1.5034231132388109E-52</v>
      </c>
      <c r="BE987" s="10">
        <f ca="1">SUMPRODUCT(Q957:Q986,'control variables'!BG$7:BG$36)</f>
        <v>1.7353527851578352E-52</v>
      </c>
      <c r="BF987" s="10">
        <f ca="1">SUMPRODUCT(R957:R986,'control variables'!BH$7:BH$36)</f>
        <v>5.1977612956481198E-51</v>
      </c>
      <c r="BG987" s="10">
        <f ca="1">SUMPRODUCT(S957:S986,'control variables'!BI$7:BI$36)</f>
        <v>1.1681839865570359E-50</v>
      </c>
      <c r="BH987" s="10">
        <f t="shared" ca="1" si="723"/>
        <v>1.7203478751058142E-50</v>
      </c>
      <c r="BI987" s="82">
        <f t="shared" ca="1" si="701"/>
        <v>1.7343721660078517E-49</v>
      </c>
      <c r="BJ987" s="82">
        <f t="shared" ca="1" si="702"/>
        <v>2.0111816934258489E-49</v>
      </c>
      <c r="BK987" s="82">
        <f t="shared" ca="1" si="703"/>
        <v>6.7305389671637105E-49</v>
      </c>
      <c r="BL987" s="82">
        <f t="shared" ca="1" si="704"/>
        <v>3.1697828220697597E-49</v>
      </c>
      <c r="BM987" s="82">
        <f t="shared" ca="1" si="694"/>
        <v>1.364587564866717E-48</v>
      </c>
      <c r="BN987" s="10">
        <f ca="1">BN986+BI987-INDIRECT(ADDRESS(MAX($D987-'key variables'!$B$9*30,34),scenario!BI$4),TRUE)</f>
        <v>9439390.0751690175</v>
      </c>
      <c r="BO987" s="10">
        <f ca="1">BO986+BJ987-INDIRECT(ADDRESS(MAX($D987-'key variables'!$B$9*30,34),scenario!BJ$4),TRUE)</f>
        <v>10895583.360992203</v>
      </c>
      <c r="BP987" s="10">
        <f ca="1">BP986+BK987-INDIRECT(ADDRESS(MAX($D987-'key variables'!$B$9*30,34),scenario!BK$4),TRUE)</f>
        <v>32531162.537994072</v>
      </c>
      <c r="BQ987" s="10">
        <f ca="1">BQ986+BL987-INDIRECT(ADDRESS(MAX($D987-'key variables'!$B$9*30,34),scenario!BL$4),TRUE)</f>
        <v>14415841.516535141</v>
      </c>
      <c r="BR987" s="10">
        <f t="shared" ca="1" si="724"/>
        <v>67281977.490690395</v>
      </c>
      <c r="BS987" s="82">
        <f t="shared" ca="1" si="705"/>
        <v>-2.3433848477536824E-9</v>
      </c>
      <c r="BT987" s="82">
        <f t="shared" ca="1" si="706"/>
        <v>-3.4288309057018498E-10</v>
      </c>
      <c r="BU987" s="82">
        <f t="shared" ca="1" si="707"/>
        <v>-4.2578247660364599E-9</v>
      </c>
      <c r="BV987" s="82">
        <f t="shared" ca="1" si="708"/>
        <v>-2.9943922343414556E-9</v>
      </c>
      <c r="BW987" s="82">
        <f t="shared" ca="1" si="725"/>
        <v>-9.9384849387017825E-9</v>
      </c>
      <c r="BX987" s="10">
        <f t="shared" ca="1" si="709"/>
        <v>-1.8625994260191893E-12</v>
      </c>
      <c r="BY987" s="10">
        <f t="shared" ca="1" si="710"/>
        <v>2.8902850229962428E-12</v>
      </c>
      <c r="BZ987" s="10">
        <f t="shared" ca="1" si="711"/>
        <v>-3.5034723983035463E-11</v>
      </c>
      <c r="CA987" s="10">
        <f t="shared" ca="1" si="712"/>
        <v>-2.0257049910634696E-11</v>
      </c>
      <c r="CB987" s="10">
        <v>0</v>
      </c>
      <c r="CC987" s="82">
        <f t="shared" ca="1" si="713"/>
        <v>3.9725652202851362E-13</v>
      </c>
      <c r="CD987" s="82">
        <f t="shared" ca="1" si="714"/>
        <v>3.4270724516460853E-13</v>
      </c>
      <c r="CE987" s="82">
        <f t="shared" ca="1" si="715"/>
        <v>1.8915613015532971E-10</v>
      </c>
      <c r="CF987" s="82">
        <f t="shared" ca="1" si="716"/>
        <v>3.7028113764059381E-11</v>
      </c>
      <c r="CG987" s="82">
        <f t="shared" ca="1" si="726"/>
        <v>2.269242076865822E-10</v>
      </c>
      <c r="CH987" s="13" t="str">
        <f t="shared" ca="1" si="727"/>
        <v/>
      </c>
      <c r="CI987" s="81">
        <f t="shared" ca="1" si="736"/>
        <v>0.1131775965863165</v>
      </c>
      <c r="CJ987" s="81">
        <f t="shared" ca="1" si="737"/>
        <v>0.13063724757458739</v>
      </c>
      <c r="CK987" s="81">
        <f t="shared" ca="1" si="738"/>
        <v>0.39004625943939081</v>
      </c>
      <c r="CL987" s="81">
        <f t="shared" ca="1" si="739"/>
        <v>0.17284488538116416</v>
      </c>
      <c r="CM987" s="89">
        <f t="shared" ca="1" si="728"/>
        <v>0.80670598898145884</v>
      </c>
    </row>
    <row r="988" spans="1:91" x14ac:dyDescent="0.3">
      <c r="A988">
        <v>923</v>
      </c>
      <c r="B988" s="3">
        <f t="shared" si="741"/>
        <v>2.7527777777777778</v>
      </c>
      <c r="C988" s="3">
        <f t="shared" si="729"/>
        <v>30.766666666666666</v>
      </c>
      <c r="D988" s="4">
        <f t="shared" ca="1" si="717"/>
        <v>988</v>
      </c>
      <c r="E988" s="58">
        <f>(0.5*(COS(B988*2*PI())+1)*('key variables'!$B$4-'key variables'!$B$6)+'key variables'!$B$6)/'key variables'!$B$4</f>
        <v>1</v>
      </c>
      <c r="F988" s="10">
        <f t="shared" ca="1" si="730"/>
        <v>11689222.907461114</v>
      </c>
      <c r="G988" s="10">
        <f t="shared" ca="1" si="731"/>
        <v>13492492.798713122</v>
      </c>
      <c r="H988" s="10">
        <f t="shared" ca="1" si="732"/>
        <v>40309474.521088287</v>
      </c>
      <c r="I988" s="10">
        <f t="shared" ca="1" si="733"/>
        <v>17912154.249750931</v>
      </c>
      <c r="J988" s="10">
        <f t="shared" ca="1" si="718"/>
        <v>83403344.477013454</v>
      </c>
      <c r="K988" s="82">
        <f t="shared" ca="1" si="695"/>
        <v>2249832.832292099</v>
      </c>
      <c r="L988" s="82">
        <f t="shared" ca="1" si="696"/>
        <v>2596909.4377209195</v>
      </c>
      <c r="M988" s="82">
        <f t="shared" ca="1" si="697"/>
        <v>7778311.98309422</v>
      </c>
      <c r="N988" s="82">
        <f t="shared" ca="1" si="698"/>
        <v>3496312.733215793</v>
      </c>
      <c r="O988" s="82">
        <f t="shared" ca="1" si="719"/>
        <v>16121366.986323033</v>
      </c>
      <c r="P988" s="10">
        <f ca="1">IF(IF($A988&gt;='key variables'!$B$26,K988*SUMPRODUCT(Z988:AC988,'control variables'!$O$3:$R$3)/J988+F$65*'key variables'!$B$25/scenario!J$65,K988*SUMPRODUCT(Z988:AC988,'control variables'!$O$7:$R$7)/J988+F$65*'key variables'!$B$25/scenario!J$65)&lt;'key variables'!$B$28,0,IF($A988&gt;='key variables'!$B$26,K988*SUMPRODUCT(Z988:AC988,'control variables'!$O$3:$R$3)/J988+F$65*'key variables'!$B$25/scenario!J$65,K988*SUMPRODUCT(Z988:AC988,'control variables'!$O$7:$R$7)/J988+F$65*'key variables'!$B$25/scenario!J$65))</f>
        <v>2.1122586421700754E-50</v>
      </c>
      <c r="Q988" s="10">
        <f ca="1">IF(IF($A988&gt;='key variables'!$B$26,L988*SUMPRODUCT(Z988:AC988,'control variables'!$O$4:$R$4)/J988+G$65*'key variables'!$B$25/scenario!J$65,L988*SUMPRODUCT(Z988:AC988,'control variables'!$O$7:$R$7)/J988+G$65*'key variables'!$B$25/scenario!J$65)&lt;'key variables'!$B$28,0,IF($A988&gt;='key variables'!$B$26,L988*SUMPRODUCT(Z988:AC988,'control variables'!$O$4:$R$4)/J988+G$65*'key variables'!$B$25/scenario!J$65,L988*SUMPRODUCT(Z988:AC988,'control variables'!$O$7:$R$7)/J988+G$65*'key variables'!$B$25/scenario!J$65))</f>
        <v>2.4381119894897478E-50</v>
      </c>
      <c r="R988" s="10">
        <f ca="1">IF(IF($A988&gt;='key variables'!$B$26,M988*SUMPRODUCT(Z988:AC988,'control variables'!$O$5:$R$5)/J988+H$65*'key variables'!$B$25/scenario!J$65,M988*SUMPRODUCT(Z988:AC988,'control variables'!$O$7:$R$7)/J988+H$65*'key variables'!$B$25/scenario!J$65)&lt;'key variables'!$B$28,0,IF($A988&gt;='key variables'!$B$26,M988*SUMPRODUCT(Z988:AC988,'control variables'!$O$5:$R$5)/J988+H$65*'key variables'!$B$25/scenario!J$65,M988*SUMPRODUCT(Z988:AC988,'control variables'!$O$7:$R$7)/J988+H$65*'key variables'!$B$25/scenario!J$65))</f>
        <v>7.3026788799447659E-50</v>
      </c>
      <c r="S988" s="10">
        <f ca="1">IF(IF($A988&gt;='key variables'!$B$26,N988*SUMPRODUCT(Z988:AC988,'control variables'!$O$6:$R$6)/J988+I$65*'key variables'!$B$25/scenario!J$65,N988*SUMPRODUCT(Z988:AC988,'control variables'!$O$7:$R$7)/J988+I$65*'key variables'!$B$25/scenario!J$65)&lt;'key variables'!$B$28,0,IF($A988&gt;='key variables'!$B$26,N988*SUMPRODUCT(Z988:AC988,'control variables'!$O$6:$R$6)/J988+I$65*'key variables'!$B$25/scenario!J$65,N988*SUMPRODUCT(Z988:AC988,'control variables'!$O$7:$R$7)/J988+I$65*'key variables'!$B$25/scenario!J$65))</f>
        <v>3.2825180077670392E-50</v>
      </c>
      <c r="T988" s="10">
        <f t="shared" ca="1" si="740"/>
        <v>1.5135567519371629E-49</v>
      </c>
      <c r="U988" s="82">
        <f ca="1">SUMPRODUCT(P958:P987,'control variables'!AD$7:AD$36)</f>
        <v>4.4783790844356E-50</v>
      </c>
      <c r="V988" s="82">
        <f ca="1">SUMPRODUCT(Q958:Q987,'control variables'!AE$7:AE$36)</f>
        <v>5.1692484628799509E-50</v>
      </c>
      <c r="W988" s="82">
        <f ca="1">SUMPRODUCT(R958:R987,'control variables'!AF$7:AF$36)</f>
        <v>1.5483030204433147E-49</v>
      </c>
      <c r="X988" s="82">
        <f ca="1">SUMPRODUCT(S958:S987,'control variables'!AG$7:AG$36)</f>
        <v>6.9595454348168191E-50</v>
      </c>
      <c r="Y988" s="82">
        <f t="shared" ca="1" si="734"/>
        <v>3.2090203186565515E-49</v>
      </c>
      <c r="Z988" s="10">
        <f ca="1">IF($A988&gt;='key variables'!$B$26,SUMPRODUCT(P958:P987,'control variables'!V$7:V$36)*$E988,SUMPRODUCT(P958:P987,'control variables'!Z$7:Z$36)*$E988)</f>
        <v>1.0927698333951289E-49</v>
      </c>
      <c r="AA988" s="10">
        <f ca="1">IF($A988&gt;='key variables'!$B$26,SUMPRODUCT(Q958:Q987,'control variables'!W$7:W$36)*$E988,SUMPRODUCT(Q958:Q987,'control variables'!AA$7:AA$36)*$E988)</f>
        <v>1.2613489557396985E-49</v>
      </c>
      <c r="AB988" s="10">
        <f ca="1">IF($A988&gt;='key variables'!$B$26,SUMPRODUCT(R958:R987,'control variables'!X$7:X$36)*$E988,SUMPRODUCT(R958:R987,'control variables'!AB$7:AB$36)*$E988)</f>
        <v>3.7780161120689217E-49</v>
      </c>
      <c r="AC988" s="10">
        <f ca="1">IF($A988&gt;='key variables'!$B$26,SUMPRODUCT(S958:S987,'control variables'!Y$7:Y$36)*$E988,SUMPRODUCT(S958:S987,'control variables'!AC$7:AC$36)*$E988)</f>
        <v>1.6981995409325803E-49</v>
      </c>
      <c r="AD988" s="10">
        <f t="shared" ca="1" si="735"/>
        <v>7.8303344421363287E-49</v>
      </c>
      <c r="AE988" s="82">
        <f ca="1">SUMPRODUCT(P958:P987,'control variables'!AL$7:AL$36)</f>
        <v>1.487861440161072E-49</v>
      </c>
      <c r="AF988" s="82">
        <f ca="1">SUMPRODUCT(Q958:Q987,'control variables'!AM$7:AM$36)</f>
        <v>1.7128999784220838E-49</v>
      </c>
      <c r="AG988" s="82">
        <f ca="1">SUMPRODUCT(R958:R987,'control variables'!AN$7:AN$36)</f>
        <v>4.883928008201029E-49</v>
      </c>
      <c r="AH988" s="82">
        <f ca="1">SUMPRODUCT(S958:S987,'control variables'!AO$7:AO$36)</f>
        <v>2.1146923827326614E-49</v>
      </c>
      <c r="AI988" s="82">
        <f t="shared" ca="1" si="699"/>
        <v>1.0199381809516847E-48</v>
      </c>
      <c r="AJ988" s="10">
        <f ca="1">SUMPRODUCT(P958:P987,'control variables'!AP$7:AP$36)</f>
        <v>1.4216573930333737E-52</v>
      </c>
      <c r="AK988" s="10">
        <f ca="1">SUMPRODUCT(Q958:Q987,'control variables'!AQ$7:AQ$36)</f>
        <v>4.1024331321238808E-52</v>
      </c>
      <c r="AL988" s="10">
        <f ca="1">SUMPRODUCT(R958:R987,'control variables'!AR$7:AR$36)</f>
        <v>1.474522183697552E-50</v>
      </c>
      <c r="AM988" s="10">
        <f ca="1">SUMPRODUCT(S958:S987,'control variables'!AS$7:AS$36)</f>
        <v>1.1046507043078878E-50</v>
      </c>
      <c r="AN988" s="10">
        <f t="shared" ca="1" si="720"/>
        <v>2.6344137932570124E-50</v>
      </c>
      <c r="AO988" s="82">
        <f ca="1">SUMPRODUCT(P958:P987,'control variables'!AX$7:AX$36)</f>
        <v>1.9332370997356587E-52</v>
      </c>
      <c r="AP988" s="82">
        <f ca="1">SUMPRODUCT(Q958:Q987,'control variables'!AY$7:AY$36)</f>
        <v>4.4629463999251829E-52</v>
      </c>
      <c r="AQ988" s="82">
        <f ca="1">SUMPRODUCT(R958:R987,'control variables'!AZ$7:AZ$36)</f>
        <v>4.0102502950096178E-51</v>
      </c>
      <c r="AR988" s="82">
        <f ca="1">SUMPRODUCT(S958:S987,'control variables'!BA$7:BA$36)</f>
        <v>3.0043127609817884E-51</v>
      </c>
      <c r="AS988" s="82">
        <f t="shared" ca="1" si="721"/>
        <v>7.6541814059574906E-51</v>
      </c>
      <c r="AT988" s="10">
        <f ca="1">SUMPRODUCT(P958:P987,'control variables'!AT$7:AT$36)</f>
        <v>-1.7061571810504092E-52</v>
      </c>
      <c r="AU988" s="10">
        <f ca="1">SUMPRODUCT(Q958:Q987,'control variables'!AU$7:AU$36)</f>
        <v>1.8508051987849663E-52</v>
      </c>
      <c r="AV988" s="10">
        <f ca="1">SUMPRODUCT(R958:R987,'control variables'!AV$7:AV$36)</f>
        <v>7.9697155027624109E-50</v>
      </c>
      <c r="AW988" s="10">
        <f ca="1">SUMPRODUCT(S958:S987,'control variables'!AW$7:AW$36)</f>
        <v>5.9705794464098611E-50</v>
      </c>
      <c r="AX988" s="10">
        <f t="shared" ca="1" si="700"/>
        <v>1.3941741429349619E-49</v>
      </c>
      <c r="AY988" s="82">
        <f ca="1">SUMPRODUCT(P958:P987,'control variables'!BB$7:BB$36)</f>
        <v>6.1839059175376001E-52</v>
      </c>
      <c r="AZ988" s="82">
        <f ca="1">SUMPRODUCT(Q958:Q987,'control variables'!BC$7:BC$36)</f>
        <v>1.5768949062135995E-51</v>
      </c>
      <c r="BA988" s="82">
        <f ca="1">SUMPRODUCT(R958:R987,'control variables'!BD$7:BD$36)</f>
        <v>1.1038749049572355E-50</v>
      </c>
      <c r="BB988" s="82">
        <f ca="1">SUMPRODUCT(S958:S987,'control variables'!BE$7:BE$36)</f>
        <v>1.5686850401948519E-51</v>
      </c>
      <c r="BC988" s="82">
        <f t="shared" ca="1" si="722"/>
        <v>1.4802719587734564E-50</v>
      </c>
      <c r="BD988" s="10">
        <f ca="1">SUMPRODUCT(P958:P987,'control variables'!BF$7:BF$36)</f>
        <v>1.2936192550558344E-52</v>
      </c>
      <c r="BE988" s="10">
        <f ca="1">SUMPRODUCT(Q958:Q987,'control variables'!BG$7:BG$36)</f>
        <v>1.4931829618867629E-52</v>
      </c>
      <c r="BF988" s="10">
        <f ca="1">SUMPRODUCT(R958:R987,'control variables'!BH$7:BH$36)</f>
        <v>4.4724096869503887E-51</v>
      </c>
      <c r="BG988" s="10">
        <f ca="1">SUMPRODUCT(S958:S987,'control variables'!BI$7:BI$36)</f>
        <v>1.0051630077726653E-50</v>
      </c>
      <c r="BH988" s="10">
        <f t="shared" ca="1" si="723"/>
        <v>1.48027199863713E-50</v>
      </c>
      <c r="BI988" s="82">
        <f t="shared" ca="1" si="701"/>
        <v>1.4923391888975593E-49</v>
      </c>
      <c r="BJ988" s="82">
        <f t="shared" ca="1" si="702"/>
        <v>1.7305197326830046E-49</v>
      </c>
      <c r="BK988" s="82">
        <f t="shared" ca="1" si="703"/>
        <v>5.7912870489729939E-49</v>
      </c>
      <c r="BL988" s="82">
        <f t="shared" ca="1" si="704"/>
        <v>2.7274371777755961E-49</v>
      </c>
      <c r="BM988" s="82">
        <f t="shared" ca="1" si="694"/>
        <v>1.1741583148329154E-48</v>
      </c>
      <c r="BN988" s="10">
        <f ca="1">BN987+BI988-INDIRECT(ADDRESS(MAX($D988-'key variables'!$B$9*30,34),scenario!BI$4),TRUE)</f>
        <v>9439390.0751690175</v>
      </c>
      <c r="BO988" s="10">
        <f ca="1">BO987+BJ988-INDIRECT(ADDRESS(MAX($D988-'key variables'!$B$9*30,34),scenario!BJ$4),TRUE)</f>
        <v>10895583.360992203</v>
      </c>
      <c r="BP988" s="10">
        <f ca="1">BP987+BK988-INDIRECT(ADDRESS(MAX($D988-'key variables'!$B$9*30,34),scenario!BK$4),TRUE)</f>
        <v>32531162.537994072</v>
      </c>
      <c r="BQ988" s="10">
        <f ca="1">BQ987+BL988-INDIRECT(ADDRESS(MAX($D988-'key variables'!$B$9*30,34),scenario!BL$4),TRUE)</f>
        <v>14415841.516535141</v>
      </c>
      <c r="BR988" s="10">
        <f t="shared" ca="1" si="724"/>
        <v>67281977.490690395</v>
      </c>
      <c r="BS988" s="82">
        <f t="shared" ca="1" si="705"/>
        <v>-2.3433848477536824E-9</v>
      </c>
      <c r="BT988" s="82">
        <f t="shared" ca="1" si="706"/>
        <v>-3.4288309057018498E-10</v>
      </c>
      <c r="BU988" s="82">
        <f t="shared" ca="1" si="707"/>
        <v>-4.2578247660364599E-9</v>
      </c>
      <c r="BV988" s="82">
        <f t="shared" ca="1" si="708"/>
        <v>-2.9943922343414556E-9</v>
      </c>
      <c r="BW988" s="82">
        <f t="shared" ca="1" si="725"/>
        <v>-9.9384849387017825E-9</v>
      </c>
      <c r="BX988" s="10">
        <f t="shared" ca="1" si="709"/>
        <v>-1.8625994260191893E-12</v>
      </c>
      <c r="BY988" s="10">
        <f t="shared" ca="1" si="710"/>
        <v>2.8902850229962428E-12</v>
      </c>
      <c r="BZ988" s="10">
        <f t="shared" ca="1" si="711"/>
        <v>-3.5034723983035463E-11</v>
      </c>
      <c r="CA988" s="10">
        <f t="shared" ca="1" si="712"/>
        <v>-2.0257049910634696E-11</v>
      </c>
      <c r="CB988" s="10">
        <v>0</v>
      </c>
      <c r="CC988" s="82">
        <f t="shared" ca="1" si="713"/>
        <v>3.9725652202851362E-13</v>
      </c>
      <c r="CD988" s="82">
        <f t="shared" ca="1" si="714"/>
        <v>3.4270724516460853E-13</v>
      </c>
      <c r="CE988" s="82">
        <f t="shared" ca="1" si="715"/>
        <v>1.8915613015532971E-10</v>
      </c>
      <c r="CF988" s="82">
        <f t="shared" ca="1" si="716"/>
        <v>3.7028113764059381E-11</v>
      </c>
      <c r="CG988" s="82">
        <f t="shared" ca="1" si="726"/>
        <v>2.269242076865822E-10</v>
      </c>
      <c r="CH988" s="13" t="str">
        <f t="shared" ca="1" si="727"/>
        <v/>
      </c>
      <c r="CI988" s="81">
        <f t="shared" ca="1" si="736"/>
        <v>0.1131775965863165</v>
      </c>
      <c r="CJ988" s="81">
        <f t="shared" ca="1" si="737"/>
        <v>0.13063724757458739</v>
      </c>
      <c r="CK988" s="81">
        <f t="shared" ca="1" si="738"/>
        <v>0.39004625943939081</v>
      </c>
      <c r="CL988" s="81">
        <f t="shared" ca="1" si="739"/>
        <v>0.17284488538116416</v>
      </c>
      <c r="CM988" s="89">
        <f t="shared" ca="1" si="728"/>
        <v>0.80670598898145884</v>
      </c>
    </row>
    <row r="989" spans="1:91" x14ac:dyDescent="0.3">
      <c r="A989">
        <v>924</v>
      </c>
      <c r="B989" s="3">
        <f t="shared" si="741"/>
        <v>2.7555555555555555</v>
      </c>
      <c r="C989" s="3">
        <f t="shared" si="729"/>
        <v>30.8</v>
      </c>
      <c r="D989" s="4">
        <f t="shared" ca="1" si="717"/>
        <v>989</v>
      </c>
      <c r="E989" s="58">
        <f>(0.5*(COS(B989*2*PI())+1)*('key variables'!$B$4-'key variables'!$B$6)+'key variables'!$B$6)/'key variables'!$B$4</f>
        <v>1</v>
      </c>
      <c r="F989" s="10">
        <f t="shared" ca="1" si="730"/>
        <v>11689222.907461114</v>
      </c>
      <c r="G989" s="10">
        <f t="shared" ca="1" si="731"/>
        <v>13492492.798713122</v>
      </c>
      <c r="H989" s="10">
        <f t="shared" ca="1" si="732"/>
        <v>40309474.521088287</v>
      </c>
      <c r="I989" s="10">
        <f t="shared" ca="1" si="733"/>
        <v>17912154.249750931</v>
      </c>
      <c r="J989" s="10">
        <f t="shared" ca="1" si="718"/>
        <v>83403344.477013454</v>
      </c>
      <c r="K989" s="82">
        <f t="shared" ca="1" si="695"/>
        <v>2249832.832292099</v>
      </c>
      <c r="L989" s="82">
        <f t="shared" ca="1" si="696"/>
        <v>2596909.4377209195</v>
      </c>
      <c r="M989" s="82">
        <f t="shared" ca="1" si="697"/>
        <v>7778311.98309422</v>
      </c>
      <c r="N989" s="82">
        <f t="shared" ca="1" si="698"/>
        <v>3496312.733215793</v>
      </c>
      <c r="O989" s="82">
        <f t="shared" ca="1" si="719"/>
        <v>16121366.986323033</v>
      </c>
      <c r="P989" s="10">
        <f ca="1">IF(IF($A989&gt;='key variables'!$B$26,K989*SUMPRODUCT(Z989:AC989,'control variables'!$O$3:$R$3)/J989+F$65*'key variables'!$B$25/scenario!J$65,K989*SUMPRODUCT(Z989:AC989,'control variables'!$O$7:$R$7)/J989+F$65*'key variables'!$B$25/scenario!J$65)&lt;'key variables'!$B$28,0,IF($A989&gt;='key variables'!$B$26,K989*SUMPRODUCT(Z989:AC989,'control variables'!$O$3:$R$3)/J989+F$65*'key variables'!$B$25/scenario!J$65,K989*SUMPRODUCT(Z989:AC989,'control variables'!$O$7:$R$7)/J989+F$65*'key variables'!$B$25/scenario!J$65))</f>
        <v>1.817491315058201E-50</v>
      </c>
      <c r="Q989" s="10">
        <f ca="1">IF(IF($A989&gt;='key variables'!$B$26,L989*SUMPRODUCT(Z989:AC989,'control variables'!$O$4:$R$4)/J989+G$65*'key variables'!$B$25/scenario!J$65,L989*SUMPRODUCT(Z989:AC989,'control variables'!$O$7:$R$7)/J989+G$65*'key variables'!$B$25/scenario!J$65)&lt;'key variables'!$B$28,0,IF($A989&gt;='key variables'!$B$26,L989*SUMPRODUCT(Z989:AC989,'control variables'!$O$4:$R$4)/J989+G$65*'key variables'!$B$25/scenario!J$65,L989*SUMPRODUCT(Z989:AC989,'control variables'!$O$7:$R$7)/J989+G$65*'key variables'!$B$25/scenario!J$65))</f>
        <v>2.0978715757481046E-50</v>
      </c>
      <c r="R989" s="10">
        <f ca="1">IF(IF($A989&gt;='key variables'!$B$26,M989*SUMPRODUCT(Z989:AC989,'control variables'!$O$5:$R$5)/J989+H$65*'key variables'!$B$25/scenario!J$65,M989*SUMPRODUCT(Z989:AC989,'control variables'!$O$7:$R$7)/J989+H$65*'key variables'!$B$25/scenario!J$65)&lt;'key variables'!$B$28,0,IF($A989&gt;='key variables'!$B$26,M989*SUMPRODUCT(Z989:AC989,'control variables'!$O$5:$R$5)/J989+H$65*'key variables'!$B$25/scenario!J$65,M989*SUMPRODUCT(Z989:AC989,'control variables'!$O$7:$R$7)/J989+H$65*'key variables'!$B$25/scenario!J$65))</f>
        <v>6.2835843944388874E-50</v>
      </c>
      <c r="S989" s="10">
        <f ca="1">IF(IF($A989&gt;='key variables'!$B$26,N989*SUMPRODUCT(Z989:AC989,'control variables'!$O$6:$R$6)/J989+I$65*'key variables'!$B$25/scenario!J$65,N989*SUMPRODUCT(Z989:AC989,'control variables'!$O$7:$R$7)/J989+I$65*'key variables'!$B$25/scenario!J$65)&lt;'key variables'!$B$28,0,IF($A989&gt;='key variables'!$B$26,N989*SUMPRODUCT(Z989:AC989,'control variables'!$O$6:$R$6)/J989+I$65*'key variables'!$B$25/scenario!J$65,N989*SUMPRODUCT(Z989:AC989,'control variables'!$O$7:$R$7)/J989+I$65*'key variables'!$B$25/scenario!J$65))</f>
        <v>2.8244400811206973E-50</v>
      </c>
      <c r="T989" s="10">
        <f t="shared" ca="1" si="740"/>
        <v>1.302338736636589E-49</v>
      </c>
      <c r="U989" s="82">
        <f ca="1">SUMPRODUCT(P959:P988,'control variables'!AD$7:AD$36)</f>
        <v>3.8534178196746743E-50</v>
      </c>
      <c r="V989" s="82">
        <f ca="1">SUMPRODUCT(Q959:Q988,'control variables'!AE$7:AE$36)</f>
        <v>4.4478758420465218E-50</v>
      </c>
      <c r="W989" s="82">
        <f ca="1">SUMPRODUCT(R959:R988,'control variables'!AF$7:AF$36)</f>
        <v>1.3322361365003351E-49</v>
      </c>
      <c r="X989" s="82">
        <f ca="1">SUMPRODUCT(S959:S988,'control variables'!AG$7:AG$36)</f>
        <v>5.9883354869540885E-50</v>
      </c>
      <c r="Y989" s="82">
        <f t="shared" ca="1" si="734"/>
        <v>2.7611990513678637E-49</v>
      </c>
      <c r="Z989" s="10">
        <f ca="1">IF($A989&gt;='key variables'!$B$26,SUMPRODUCT(P959:P988,'control variables'!V$7:V$36)*$E989,SUMPRODUCT(P959:P988,'control variables'!Z$7:Z$36)*$E989)</f>
        <v>9.4027295800895905E-50</v>
      </c>
      <c r="AA989" s="10">
        <f ca="1">IF($A989&gt;='key variables'!$B$26,SUMPRODUCT(Q959:Q988,'control variables'!W$7:W$36)*$E989,SUMPRODUCT(Q959:Q988,'control variables'!AA$7:AA$36)*$E989)</f>
        <v>1.0853267334531497E-49</v>
      </c>
      <c r="AB989" s="10">
        <f ca="1">IF($A989&gt;='key variables'!$B$26,SUMPRODUCT(R959:R988,'control variables'!X$7:X$36)*$E989,SUMPRODUCT(R959:R988,'control variables'!AB$7:AB$36)*$E989)</f>
        <v>3.2507910417545994E-49</v>
      </c>
      <c r="AC989" s="10">
        <f ca="1">IF($A989&gt;='key variables'!$B$26,SUMPRODUCT(S959:S988,'control variables'!Y$7:Y$36)*$E989,SUMPRODUCT(S959:S988,'control variables'!AC$7:AC$36)*$E989)</f>
        <v>1.4612144816270431E-49</v>
      </c>
      <c r="AD989" s="10">
        <f t="shared" ca="1" si="735"/>
        <v>6.7376052148437505E-49</v>
      </c>
      <c r="AE989" s="82">
        <f ca="1">SUMPRODUCT(P959:P988,'control variables'!AL$7:AL$36)</f>
        <v>1.2802292254913166E-49</v>
      </c>
      <c r="AF989" s="82">
        <f ca="1">SUMPRODUCT(Q959:Q988,'control variables'!AM$7:AM$36)</f>
        <v>1.4738634616957336E-49</v>
      </c>
      <c r="AG989" s="82">
        <f ca="1">SUMPRODUCT(R959:R988,'control variables'!AN$7:AN$36)</f>
        <v>4.2023720774816686E-49</v>
      </c>
      <c r="AH989" s="82">
        <f ca="1">SUMPRODUCT(S959:S988,'control variables'!AO$7:AO$36)</f>
        <v>1.8195854252430506E-49</v>
      </c>
      <c r="AI989" s="82">
        <f t="shared" ca="1" si="699"/>
        <v>8.7760501899117695E-49</v>
      </c>
      <c r="AJ989" s="10">
        <f ca="1">SUMPRODUCT(P959:P988,'control variables'!AP$7:AP$36)</f>
        <v>1.223264004341753E-52</v>
      </c>
      <c r="AK989" s="10">
        <f ca="1">SUMPRODUCT(Q959:Q988,'control variables'!AQ$7:AQ$36)</f>
        <v>3.5299354157604206E-52</v>
      </c>
      <c r="AL989" s="10">
        <f ca="1">SUMPRODUCT(R959:R988,'control variables'!AR$7:AR$36)</f>
        <v>1.2687514725837116E-50</v>
      </c>
      <c r="AM989" s="10">
        <f ca="1">SUMPRODUCT(S959:S988,'control variables'!AS$7:AS$36)</f>
        <v>9.5049584419731083E-51</v>
      </c>
      <c r="AN989" s="10">
        <f t="shared" ca="1" si="720"/>
        <v>2.2667793109820444E-50</v>
      </c>
      <c r="AO989" s="82">
        <f ca="1">SUMPRODUCT(P959:P988,'control variables'!AX$7:AX$36)</f>
        <v>1.6634523673237513E-52</v>
      </c>
      <c r="AP989" s="82">
        <f ca="1">SUMPRODUCT(Q959:Q988,'control variables'!AY$7:AY$36)</f>
        <v>3.8401387782231506E-52</v>
      </c>
      <c r="AQ989" s="82">
        <f ca="1">SUMPRODUCT(R959:R988,'control variables'!AZ$7:AZ$36)</f>
        <v>3.4506167648586199E-51</v>
      </c>
      <c r="AR989" s="82">
        <f ca="1">SUMPRODUCT(S959:S988,'control variables'!BA$7:BA$36)</f>
        <v>2.5850585916851321E-51</v>
      </c>
      <c r="AS989" s="82">
        <f t="shared" ca="1" si="721"/>
        <v>6.586034471098443E-51</v>
      </c>
      <c r="AT989" s="10">
        <f ca="1">SUMPRODUCT(P959:P988,'control variables'!AT$7:AT$36)</f>
        <v>-1.4680616269120794E-52</v>
      </c>
      <c r="AU989" s="10">
        <f ca="1">SUMPRODUCT(Q959:Q988,'control variables'!AU$7:AU$36)</f>
        <v>1.5925239019026318E-52</v>
      </c>
      <c r="AV989" s="10">
        <f ca="1">SUMPRODUCT(R959:R988,'control variables'!AV$7:AV$36)</f>
        <v>6.8575355406637211E-50</v>
      </c>
      <c r="AW989" s="10">
        <f ca="1">SUMPRODUCT(S959:S988,'control variables'!AW$7:AW$36)</f>
        <v>5.137380467084477E-50</v>
      </c>
      <c r="AX989" s="10">
        <f t="shared" ca="1" si="700"/>
        <v>1.1996160630498104E-49</v>
      </c>
      <c r="AY989" s="82">
        <f ca="1">SUMPRODUCT(P959:P988,'control variables'!BB$7:BB$36)</f>
        <v>5.3209370641820497E-52</v>
      </c>
      <c r="AZ989" s="82">
        <f ca="1">SUMPRODUCT(Q959:Q988,'control variables'!BC$7:BC$36)</f>
        <v>1.3568380024987342E-51</v>
      </c>
      <c r="BA989" s="82">
        <f ca="1">SUMPRODUCT(R959:R988,'control variables'!BD$7:BD$36)</f>
        <v>9.4982830824603639E-51</v>
      </c>
      <c r="BB989" s="82">
        <f ca="1">SUMPRODUCT(S959:S988,'control variables'!BE$7:BE$36)</f>
        <v>1.3497738296323207E-51</v>
      </c>
      <c r="BC989" s="82">
        <f t="shared" ca="1" si="722"/>
        <v>1.2736988621009624E-50</v>
      </c>
      <c r="BD989" s="10">
        <f ca="1">SUMPRODUCT(P959:P988,'control variables'!BF$7:BF$36)</f>
        <v>1.1130936875422326E-52</v>
      </c>
      <c r="BE989" s="10">
        <f ca="1">SUMPRODUCT(Q959:Q988,'control variables'!BG$7:BG$36)</f>
        <v>1.2848081247445823E-52</v>
      </c>
      <c r="BF989" s="10">
        <f ca="1">SUMPRODUCT(R959:R988,'control variables'!BH$7:BH$36)</f>
        <v>3.8482814562251899E-51</v>
      </c>
      <c r="BG989" s="10">
        <f ca="1">SUMPRODUCT(S959:S988,'control variables'!BI$7:BI$36)</f>
        <v>8.6489173265624241E-51</v>
      </c>
      <c r="BH989" s="10">
        <f t="shared" ca="1" si="723"/>
        <v>1.2736988964016294E-50</v>
      </c>
      <c r="BI989" s="82">
        <f t="shared" ca="1" si="701"/>
        <v>1.2840821009285866E-49</v>
      </c>
      <c r="BJ989" s="82">
        <f t="shared" ca="1" si="702"/>
        <v>1.4890243656226237E-49</v>
      </c>
      <c r="BK989" s="82">
        <f t="shared" ca="1" si="703"/>
        <v>4.983108462372645E-49</v>
      </c>
      <c r="BL989" s="82">
        <f t="shared" ca="1" si="704"/>
        <v>2.3468212102478216E-49</v>
      </c>
      <c r="BM989" s="82">
        <f t="shared" ca="1" si="694"/>
        <v>1.0103036139171676E-48</v>
      </c>
      <c r="BN989" s="10">
        <f ca="1">BN988+BI989-INDIRECT(ADDRESS(MAX($D989-'key variables'!$B$9*30,34),scenario!BI$4),TRUE)</f>
        <v>9439390.0751690175</v>
      </c>
      <c r="BO989" s="10">
        <f ca="1">BO988+BJ989-INDIRECT(ADDRESS(MAX($D989-'key variables'!$B$9*30,34),scenario!BJ$4),TRUE)</f>
        <v>10895583.360992203</v>
      </c>
      <c r="BP989" s="10">
        <f ca="1">BP988+BK989-INDIRECT(ADDRESS(MAX($D989-'key variables'!$B$9*30,34),scenario!BK$4),TRUE)</f>
        <v>32531162.537994072</v>
      </c>
      <c r="BQ989" s="10">
        <f ca="1">BQ988+BL989-INDIRECT(ADDRESS(MAX($D989-'key variables'!$B$9*30,34),scenario!BL$4),TRUE)</f>
        <v>14415841.516535141</v>
      </c>
      <c r="BR989" s="10">
        <f t="shared" ca="1" si="724"/>
        <v>67281977.490690395</v>
      </c>
      <c r="BS989" s="82">
        <f t="shared" ca="1" si="705"/>
        <v>-2.3433848477536824E-9</v>
      </c>
      <c r="BT989" s="82">
        <f t="shared" ca="1" si="706"/>
        <v>-3.4288309057018498E-10</v>
      </c>
      <c r="BU989" s="82">
        <f t="shared" ca="1" si="707"/>
        <v>-4.2578247660364599E-9</v>
      </c>
      <c r="BV989" s="82">
        <f t="shared" ca="1" si="708"/>
        <v>-2.9943922343414556E-9</v>
      </c>
      <c r="BW989" s="82">
        <f t="shared" ca="1" si="725"/>
        <v>-9.9384849387017825E-9</v>
      </c>
      <c r="BX989" s="10">
        <f t="shared" ca="1" si="709"/>
        <v>-1.8625994260191893E-12</v>
      </c>
      <c r="BY989" s="10">
        <f t="shared" ca="1" si="710"/>
        <v>2.8902850229962428E-12</v>
      </c>
      <c r="BZ989" s="10">
        <f t="shared" ca="1" si="711"/>
        <v>-3.5034723983035463E-11</v>
      </c>
      <c r="CA989" s="10">
        <f t="shared" ca="1" si="712"/>
        <v>-2.0257049910634696E-11</v>
      </c>
      <c r="CB989" s="10">
        <v>0</v>
      </c>
      <c r="CC989" s="82">
        <f t="shared" ca="1" si="713"/>
        <v>3.9725652202851362E-13</v>
      </c>
      <c r="CD989" s="82">
        <f t="shared" ca="1" si="714"/>
        <v>3.4270724516460853E-13</v>
      </c>
      <c r="CE989" s="82">
        <f t="shared" ca="1" si="715"/>
        <v>1.8915613015532971E-10</v>
      </c>
      <c r="CF989" s="82">
        <f t="shared" ca="1" si="716"/>
        <v>3.7028113764059381E-11</v>
      </c>
      <c r="CG989" s="82">
        <f t="shared" ca="1" si="726"/>
        <v>2.269242076865822E-10</v>
      </c>
      <c r="CH989" s="13" t="str">
        <f t="shared" ca="1" si="727"/>
        <v/>
      </c>
      <c r="CI989" s="81">
        <f t="shared" ca="1" si="736"/>
        <v>0.1131775965863165</v>
      </c>
      <c r="CJ989" s="81">
        <f t="shared" ca="1" si="737"/>
        <v>0.13063724757458739</v>
      </c>
      <c r="CK989" s="81">
        <f t="shared" ca="1" si="738"/>
        <v>0.39004625943939081</v>
      </c>
      <c r="CL989" s="81">
        <f t="shared" ca="1" si="739"/>
        <v>0.17284488538116416</v>
      </c>
      <c r="CM989" s="89">
        <f t="shared" ca="1" si="728"/>
        <v>0.80670598898145884</v>
      </c>
    </row>
    <row r="990" spans="1:91" x14ac:dyDescent="0.3">
      <c r="A990">
        <v>925</v>
      </c>
      <c r="B990" s="3">
        <f t="shared" si="741"/>
        <v>2.7583333333333333</v>
      </c>
      <c r="C990" s="3">
        <f t="shared" si="729"/>
        <v>30.833333333333332</v>
      </c>
      <c r="D990" s="4">
        <f t="shared" ca="1" si="717"/>
        <v>990</v>
      </c>
      <c r="E990" s="58">
        <f>(0.5*(COS(B990*2*PI())+1)*('key variables'!$B$4-'key variables'!$B$6)+'key variables'!$B$6)/'key variables'!$B$4</f>
        <v>1</v>
      </c>
      <c r="F990" s="10">
        <f t="shared" ca="1" si="730"/>
        <v>11689222.907461114</v>
      </c>
      <c r="G990" s="10">
        <f t="shared" ca="1" si="731"/>
        <v>13492492.798713122</v>
      </c>
      <c r="H990" s="10">
        <f t="shared" ca="1" si="732"/>
        <v>40309474.521088287</v>
      </c>
      <c r="I990" s="10">
        <f t="shared" ca="1" si="733"/>
        <v>17912154.249750931</v>
      </c>
      <c r="J990" s="10">
        <f t="shared" ca="1" si="718"/>
        <v>83403344.477013454</v>
      </c>
      <c r="K990" s="82">
        <f t="shared" ca="1" si="695"/>
        <v>2249832.832292099</v>
      </c>
      <c r="L990" s="82">
        <f t="shared" ca="1" si="696"/>
        <v>2596909.4377209195</v>
      </c>
      <c r="M990" s="82">
        <f t="shared" ca="1" si="697"/>
        <v>7778311.98309422</v>
      </c>
      <c r="N990" s="82">
        <f t="shared" ca="1" si="698"/>
        <v>3496312.733215793</v>
      </c>
      <c r="O990" s="82">
        <f t="shared" ca="1" si="719"/>
        <v>16121366.986323033</v>
      </c>
      <c r="P990" s="10">
        <f ca="1">IF(IF($A990&gt;='key variables'!$B$26,K990*SUMPRODUCT(Z990:AC990,'control variables'!$O$3:$R$3)/J990+F$65*'key variables'!$B$25/scenario!J$65,K990*SUMPRODUCT(Z990:AC990,'control variables'!$O$7:$R$7)/J990+F$65*'key variables'!$B$25/scenario!J$65)&lt;'key variables'!$B$28,0,IF($A990&gt;='key variables'!$B$26,K990*SUMPRODUCT(Z990:AC990,'control variables'!$O$3:$R$3)/J990+F$65*'key variables'!$B$25/scenario!J$65,K990*SUMPRODUCT(Z990:AC990,'control variables'!$O$7:$R$7)/J990+F$65*'key variables'!$B$25/scenario!J$65))</f>
        <v>1.5638589964145192E-50</v>
      </c>
      <c r="Q990" s="10">
        <f ca="1">IF(IF($A990&gt;='key variables'!$B$26,L990*SUMPRODUCT(Z990:AC990,'control variables'!$O$4:$R$4)/J990+G$65*'key variables'!$B$25/scenario!J$65,L990*SUMPRODUCT(Z990:AC990,'control variables'!$O$7:$R$7)/J990+G$65*'key variables'!$B$25/scenario!J$65)&lt;'key variables'!$B$28,0,IF($A990&gt;='key variables'!$B$26,L990*SUMPRODUCT(Z990:AC990,'control variables'!$O$4:$R$4)/J990+G$65*'key variables'!$B$25/scenario!J$65,L990*SUMPRODUCT(Z990:AC990,'control variables'!$O$7:$R$7)/J990+G$65*'key variables'!$B$25/scenario!J$65))</f>
        <v>1.8051119748822114E-50</v>
      </c>
      <c r="R990" s="10">
        <f ca="1">IF(IF($A990&gt;='key variables'!$B$26,M990*SUMPRODUCT(Z990:AC990,'control variables'!$O$5:$R$5)/J990+H$65*'key variables'!$B$25/scenario!J$65,M990*SUMPRODUCT(Z990:AC990,'control variables'!$O$7:$R$7)/J990+H$65*'key variables'!$B$25/scenario!J$65)&lt;'key variables'!$B$28,0,IF($A990&gt;='key variables'!$B$26,M990*SUMPRODUCT(Z990:AC990,'control variables'!$O$5:$R$5)/J990+H$65*'key variables'!$B$25/scenario!J$65,M990*SUMPRODUCT(Z990:AC990,'control variables'!$O$7:$R$7)/J990+H$65*'key variables'!$B$25/scenario!J$65))</f>
        <v>5.406705332541552E-50</v>
      </c>
      <c r="S990" s="10">
        <f ca="1">IF(IF($A990&gt;='key variables'!$B$26,N990*SUMPRODUCT(Z990:AC990,'control variables'!$O$6:$R$6)/J990+I$65*'key variables'!$B$25/scenario!J$65,N990*SUMPRODUCT(Z990:AC990,'control variables'!$O$7:$R$7)/J990+I$65*'key variables'!$B$25/scenario!J$65)&lt;'key variables'!$B$28,0,IF($A990&gt;='key variables'!$B$26,N990*SUMPRODUCT(Z990:AC990,'control variables'!$O$6:$R$6)/J990+I$65*'key variables'!$B$25/scenario!J$65,N990*SUMPRODUCT(Z990:AC990,'control variables'!$O$7:$R$7)/J990+I$65*'key variables'!$B$25/scenario!J$65))</f>
        <v>2.4302872834101612E-50</v>
      </c>
      <c r="T990" s="10">
        <f t="shared" ca="1" si="740"/>
        <v>1.1205963587248445E-49</v>
      </c>
      <c r="U990" s="82">
        <f ca="1">SUMPRODUCT(P960:P989,'control variables'!AD$7:AD$36)</f>
        <v>3.3156703827491393E-50</v>
      </c>
      <c r="V990" s="82">
        <f ca="1">SUMPRODUCT(Q960:Q989,'control variables'!AE$7:AE$36)</f>
        <v>3.8271713283518569E-50</v>
      </c>
      <c r="W990" s="82">
        <f ca="1">SUMPRODUCT(R960:R989,'control variables'!AF$7:AF$36)</f>
        <v>1.1463215533152924E-49</v>
      </c>
      <c r="X990" s="82">
        <f ca="1">SUMPRODUCT(S960:S989,'control variables'!AG$7:AG$36)</f>
        <v>5.1526586384384358E-50</v>
      </c>
      <c r="Y990" s="82">
        <f t="shared" ca="1" si="734"/>
        <v>2.3758715882692353E-49</v>
      </c>
      <c r="Z990" s="10">
        <f ca="1">IF($A990&gt;='key variables'!$B$26,SUMPRODUCT(P960:P989,'control variables'!V$7:V$36)*$E990,SUMPRODUCT(P960:P989,'control variables'!Z$7:Z$36)*$E990)</f>
        <v>8.0905713952229465E-50</v>
      </c>
      <c r="AA990" s="10">
        <f ca="1">IF($A990&gt;='key variables'!$B$26,SUMPRODUCT(Q960:Q989,'control variables'!W$7:W$36)*$E990,SUMPRODUCT(Q960:Q989,'control variables'!AA$7:AA$36)*$E990)</f>
        <v>9.3386854842029247E-50</v>
      </c>
      <c r="AB990" s="10">
        <f ca="1">IF($A990&gt;='key variables'!$B$26,SUMPRODUCT(R960:R989,'control variables'!X$7:X$36)*$E990,SUMPRODUCT(R960:R989,'control variables'!AB$7:AB$36)*$E990)</f>
        <v>2.7971406377525723E-49</v>
      </c>
      <c r="AC990" s="10">
        <f ca="1">IF($A990&gt;='key variables'!$B$26,SUMPRODUCT(S960:S989,'control variables'!Y$7:Y$36)*$E990,SUMPRODUCT(S960:S989,'control variables'!AC$7:AC$36)*$E990)</f>
        <v>1.2573008706291691E-49</v>
      </c>
      <c r="AD990" s="10">
        <f t="shared" ca="1" si="735"/>
        <v>5.7973671963243282E-49</v>
      </c>
      <c r="AE990" s="82">
        <f ca="1">SUMPRODUCT(P960:P989,'control variables'!AL$7:AL$36)</f>
        <v>1.1015722469591415E-49</v>
      </c>
      <c r="AF990" s="82">
        <f ca="1">SUMPRODUCT(Q960:Q989,'control variables'!AM$7:AM$36)</f>
        <v>1.2681846757466951E-49</v>
      </c>
      <c r="AG990" s="82">
        <f ca="1">SUMPRODUCT(R960:R989,'control variables'!AN$7:AN$36)</f>
        <v>3.6159278040018744E-49</v>
      </c>
      <c r="AH990" s="82">
        <f ca="1">SUMPRODUCT(S960:S989,'control variables'!AO$7:AO$36)</f>
        <v>1.5656608719035117E-49</v>
      </c>
      <c r="AI990" s="82">
        <f t="shared" ca="1" si="699"/>
        <v>7.5513455986112226E-49</v>
      </c>
      <c r="AJ990" s="10">
        <f ca="1">SUMPRODUCT(P960:P989,'control variables'!AP$7:AP$36)</f>
        <v>1.0525565664772598E-52</v>
      </c>
      <c r="AK990" s="10">
        <f ca="1">SUMPRODUCT(Q960:Q989,'control variables'!AQ$7:AQ$36)</f>
        <v>3.0373301984787668E-52</v>
      </c>
      <c r="AL990" s="10">
        <f ca="1">SUMPRODUCT(R960:R989,'control variables'!AR$7:AR$36)</f>
        <v>1.0916962233465576E-50</v>
      </c>
      <c r="AM990" s="10">
        <f ca="1">SUMPRODUCT(S960:S989,'control variables'!AS$7:AS$36)</f>
        <v>8.1785341403679697E-51</v>
      </c>
      <c r="AN990" s="10">
        <f t="shared" ca="1" si="720"/>
        <v>1.9504485050329148E-50</v>
      </c>
      <c r="AO990" s="82">
        <f ca="1">SUMPRODUCT(P960:P989,'control variables'!AX$7:AX$36)</f>
        <v>1.431316302968399E-52</v>
      </c>
      <c r="AP990" s="82">
        <f ca="1">SUMPRODUCT(Q960:Q989,'control variables'!AY$7:AY$36)</f>
        <v>3.3042444418020361E-52</v>
      </c>
      <c r="AQ990" s="82">
        <f ca="1">SUMPRODUCT(R960:R989,'control variables'!AZ$7:AZ$36)</f>
        <v>2.9690805266544636E-51</v>
      </c>
      <c r="AR990" s="82">
        <f ca="1">SUMPRODUCT(S960:S989,'control variables'!BA$7:BA$36)</f>
        <v>2.224311665960277E-51</v>
      </c>
      <c r="AS990" s="82">
        <f t="shared" ca="1" si="721"/>
        <v>5.6669482670917836E-51</v>
      </c>
      <c r="AT990" s="10">
        <f ca="1">SUMPRODUCT(P960:P989,'control variables'!AT$7:AT$36)</f>
        <v>-1.2631924914941737E-52</v>
      </c>
      <c r="AU990" s="10">
        <f ca="1">SUMPRODUCT(Q960:Q989,'control variables'!AU$7:AU$36)</f>
        <v>1.3702859597520731E-52</v>
      </c>
      <c r="AV990" s="10">
        <f ca="1">SUMPRODUCT(R960:R989,'control variables'!AV$7:AV$36)</f>
        <v>5.900561152423359E-50</v>
      </c>
      <c r="AW990" s="10">
        <f ca="1">SUMPRODUCT(S960:S989,'control variables'!AW$7:AW$36)</f>
        <v>4.4204550497106554E-50</v>
      </c>
      <c r="AX990" s="10">
        <f t="shared" ca="1" si="700"/>
        <v>1.0322087136816593E-49</v>
      </c>
      <c r="AY990" s="82">
        <f ca="1">SUMPRODUCT(P960:P989,'control variables'!BB$7:BB$36)</f>
        <v>4.5783961817226569E-52</v>
      </c>
      <c r="AZ990" s="82">
        <f ca="1">SUMPRODUCT(Q960:Q989,'control variables'!BC$7:BC$36)</f>
        <v>1.1674902098868087E-51</v>
      </c>
      <c r="BA990" s="82">
        <f ca="1">SUMPRODUCT(R960:R989,'control variables'!BD$7:BD$36)</f>
        <v>8.1727903324378767E-51</v>
      </c>
      <c r="BB990" s="82">
        <f ca="1">SUMPRODUCT(S960:S989,'control variables'!BE$7:BE$36)</f>
        <v>1.1614118478072551E-51</v>
      </c>
      <c r="BC990" s="82">
        <f t="shared" ca="1" si="722"/>
        <v>1.0959532008304205E-50</v>
      </c>
      <c r="BD990" s="10">
        <f ca="1">SUMPRODUCT(P960:P989,'control variables'!BF$7:BF$36)</f>
        <v>9.5776060259159463E-53</v>
      </c>
      <c r="BE990" s="10">
        <f ca="1">SUMPRODUCT(Q960:Q989,'control variables'!BG$7:BG$36)</f>
        <v>1.1055121572803448E-52</v>
      </c>
      <c r="BF990" s="10">
        <f ca="1">SUMPRODUCT(R960:R989,'control variables'!BH$7:BH$36)</f>
        <v>3.3112508027914351E-51</v>
      </c>
      <c r="BG990" s="10">
        <f ca="1">SUMPRODUCT(S960:S989,'control variables'!BI$7:BI$36)</f>
        <v>7.4419542246654027E-51</v>
      </c>
      <c r="BH990" s="10">
        <f t="shared" ca="1" si="723"/>
        <v>1.0959532303444032E-50</v>
      </c>
      <c r="BI990" s="82">
        <f t="shared" ca="1" si="701"/>
        <v>1.10488745064937E-49</v>
      </c>
      <c r="BJ990" s="82">
        <f t="shared" ca="1" si="702"/>
        <v>1.2812298638053152E-49</v>
      </c>
      <c r="BK990" s="82">
        <f t="shared" ca="1" si="703"/>
        <v>4.2877118225685889E-49</v>
      </c>
      <c r="BL990" s="82">
        <f t="shared" ca="1" si="704"/>
        <v>2.0193204953526499E-49</v>
      </c>
      <c r="BM990" s="82">
        <f t="shared" ca="1" si="694"/>
        <v>8.6931496323759241E-49</v>
      </c>
      <c r="BN990" s="10">
        <f ca="1">BN989+BI990-INDIRECT(ADDRESS(MAX($D990-'key variables'!$B$9*30,34),scenario!BI$4),TRUE)</f>
        <v>9439390.0751690175</v>
      </c>
      <c r="BO990" s="10">
        <f ca="1">BO989+BJ990-INDIRECT(ADDRESS(MAX($D990-'key variables'!$B$9*30,34),scenario!BJ$4),TRUE)</f>
        <v>10895583.360992203</v>
      </c>
      <c r="BP990" s="10">
        <f ca="1">BP989+BK990-INDIRECT(ADDRESS(MAX($D990-'key variables'!$B$9*30,34),scenario!BK$4),TRUE)</f>
        <v>32531162.537994072</v>
      </c>
      <c r="BQ990" s="10">
        <f ca="1">BQ989+BL990-INDIRECT(ADDRESS(MAX($D990-'key variables'!$B$9*30,34),scenario!BL$4),TRUE)</f>
        <v>14415841.516535141</v>
      </c>
      <c r="BR990" s="10">
        <f t="shared" ca="1" si="724"/>
        <v>67281977.490690395</v>
      </c>
      <c r="BS990" s="82">
        <f t="shared" ca="1" si="705"/>
        <v>-2.3433848477536824E-9</v>
      </c>
      <c r="BT990" s="82">
        <f t="shared" ca="1" si="706"/>
        <v>-3.4288309057018498E-10</v>
      </c>
      <c r="BU990" s="82">
        <f t="shared" ca="1" si="707"/>
        <v>-4.2578247660364599E-9</v>
      </c>
      <c r="BV990" s="82">
        <f t="shared" ca="1" si="708"/>
        <v>-2.9943922343414556E-9</v>
      </c>
      <c r="BW990" s="82">
        <f t="shared" ca="1" si="725"/>
        <v>-9.9384849387017825E-9</v>
      </c>
      <c r="BX990" s="10">
        <f t="shared" ca="1" si="709"/>
        <v>-1.8625994260191893E-12</v>
      </c>
      <c r="BY990" s="10">
        <f t="shared" ca="1" si="710"/>
        <v>2.8902850229962428E-12</v>
      </c>
      <c r="BZ990" s="10">
        <f t="shared" ca="1" si="711"/>
        <v>-3.5034723983035463E-11</v>
      </c>
      <c r="CA990" s="10">
        <f t="shared" ca="1" si="712"/>
        <v>-2.0257049910634696E-11</v>
      </c>
      <c r="CB990" s="10">
        <v>0</v>
      </c>
      <c r="CC990" s="82">
        <f t="shared" ca="1" si="713"/>
        <v>3.9725652202851362E-13</v>
      </c>
      <c r="CD990" s="82">
        <f t="shared" ca="1" si="714"/>
        <v>3.4270724516460853E-13</v>
      </c>
      <c r="CE990" s="82">
        <f t="shared" ca="1" si="715"/>
        <v>1.8915613015532971E-10</v>
      </c>
      <c r="CF990" s="82">
        <f t="shared" ca="1" si="716"/>
        <v>3.7028113764059381E-11</v>
      </c>
      <c r="CG990" s="82">
        <f t="shared" ca="1" si="726"/>
        <v>2.269242076865822E-10</v>
      </c>
      <c r="CH990" s="13" t="str">
        <f t="shared" ca="1" si="727"/>
        <v/>
      </c>
      <c r="CI990" s="81">
        <f t="shared" ca="1" si="736"/>
        <v>0.1131775965863165</v>
      </c>
      <c r="CJ990" s="81">
        <f t="shared" ca="1" si="737"/>
        <v>0.13063724757458739</v>
      </c>
      <c r="CK990" s="81">
        <f t="shared" ca="1" si="738"/>
        <v>0.39004625943939081</v>
      </c>
      <c r="CL990" s="81">
        <f t="shared" ca="1" si="739"/>
        <v>0.17284488538116416</v>
      </c>
      <c r="CM990" s="89">
        <f t="shared" ca="1" si="728"/>
        <v>0.80670598898145884</v>
      </c>
    </row>
    <row r="991" spans="1:91" x14ac:dyDescent="0.3">
      <c r="A991">
        <v>926</v>
      </c>
      <c r="B991" s="3">
        <f t="shared" si="741"/>
        <v>2.7611111111111111</v>
      </c>
      <c r="C991" s="3">
        <f t="shared" si="729"/>
        <v>30.866666666666667</v>
      </c>
      <c r="D991" s="4">
        <f t="shared" ca="1" si="717"/>
        <v>991</v>
      </c>
      <c r="E991" s="58">
        <f>(0.5*(COS(B991*2*PI())+1)*('key variables'!$B$4-'key variables'!$B$6)+'key variables'!$B$6)/'key variables'!$B$4</f>
        <v>1</v>
      </c>
      <c r="F991" s="10">
        <f t="shared" ca="1" si="730"/>
        <v>11689222.907461114</v>
      </c>
      <c r="G991" s="10">
        <f t="shared" ca="1" si="731"/>
        <v>13492492.798713122</v>
      </c>
      <c r="H991" s="10">
        <f t="shared" ca="1" si="732"/>
        <v>40309474.521088287</v>
      </c>
      <c r="I991" s="10">
        <f t="shared" ca="1" si="733"/>
        <v>17912154.249750931</v>
      </c>
      <c r="J991" s="10">
        <f t="shared" ca="1" si="718"/>
        <v>83403344.477013454</v>
      </c>
      <c r="K991" s="82">
        <f t="shared" ca="1" si="695"/>
        <v>2249832.832292099</v>
      </c>
      <c r="L991" s="82">
        <f t="shared" ca="1" si="696"/>
        <v>2596909.4377209195</v>
      </c>
      <c r="M991" s="82">
        <f t="shared" ca="1" si="697"/>
        <v>7778311.98309422</v>
      </c>
      <c r="N991" s="82">
        <f t="shared" ca="1" si="698"/>
        <v>3496312.733215793</v>
      </c>
      <c r="O991" s="82">
        <f t="shared" ca="1" si="719"/>
        <v>16121366.986323033</v>
      </c>
      <c r="P991" s="10">
        <f ca="1">IF(IF($A991&gt;='key variables'!$B$26,K991*SUMPRODUCT(Z991:AC991,'control variables'!$O$3:$R$3)/J991+F$65*'key variables'!$B$25/scenario!J$65,K991*SUMPRODUCT(Z991:AC991,'control variables'!$O$7:$R$7)/J991+F$65*'key variables'!$B$25/scenario!J$65)&lt;'key variables'!$B$28,0,IF($A991&gt;='key variables'!$B$26,K991*SUMPRODUCT(Z991:AC991,'control variables'!$O$3:$R$3)/J991+F$65*'key variables'!$B$25/scenario!J$65,K991*SUMPRODUCT(Z991:AC991,'control variables'!$O$7:$R$7)/J991+F$65*'key variables'!$B$25/scenario!J$65))</f>
        <v>1.3456212639939412E-50</v>
      </c>
      <c r="Q991" s="10">
        <f ca="1">IF(IF($A991&gt;='key variables'!$B$26,L991*SUMPRODUCT(Z991:AC991,'control variables'!$O$4:$R$4)/J991+G$65*'key variables'!$B$25/scenario!J$65,L991*SUMPRODUCT(Z991:AC991,'control variables'!$O$7:$R$7)/J991+G$65*'key variables'!$B$25/scenario!J$65)&lt;'key variables'!$B$28,0,IF($A991&gt;='key variables'!$B$26,L991*SUMPRODUCT(Z991:AC991,'control variables'!$O$4:$R$4)/J991+G$65*'key variables'!$B$25/scenario!J$65,L991*SUMPRODUCT(Z991:AC991,'control variables'!$O$7:$R$7)/J991+G$65*'key variables'!$B$25/scenario!J$65))</f>
        <v>1.5532072027341311E-50</v>
      </c>
      <c r="R991" s="10">
        <f ca="1">IF(IF($A991&gt;='key variables'!$B$26,M991*SUMPRODUCT(Z991:AC991,'control variables'!$O$5:$R$5)/J991+H$65*'key variables'!$B$25/scenario!J$65,M991*SUMPRODUCT(Z991:AC991,'control variables'!$O$7:$R$7)/J991+H$65*'key variables'!$B$25/scenario!J$65)&lt;'key variables'!$B$28,0,IF($A991&gt;='key variables'!$B$26,M991*SUMPRODUCT(Z991:AC991,'control variables'!$O$5:$R$5)/J991+H$65*'key variables'!$B$25/scenario!J$65,M991*SUMPRODUCT(Z991:AC991,'control variables'!$O$7:$R$7)/J991+H$65*'key variables'!$B$25/scenario!J$65))</f>
        <v>4.6521954219003774E-50</v>
      </c>
      <c r="S991" s="10">
        <f ca="1">IF(IF($A991&gt;='key variables'!$B$26,N991*SUMPRODUCT(Z991:AC991,'control variables'!$O$6:$R$6)/J991+I$65*'key variables'!$B$25/scenario!J$65,N991*SUMPRODUCT(Z991:AC991,'control variables'!$O$7:$R$7)/J991+I$65*'key variables'!$B$25/scenario!J$65)&lt;'key variables'!$B$28,0,IF($A991&gt;='key variables'!$B$26,N991*SUMPRODUCT(Z991:AC991,'control variables'!$O$6:$R$6)/J991+I$65*'key variables'!$B$25/scenario!J$65,N991*SUMPRODUCT(Z991:AC991,'control variables'!$O$7:$R$7)/J991+I$65*'key variables'!$B$25/scenario!J$65))</f>
        <v>2.0911388134534643E-50</v>
      </c>
      <c r="T991" s="10">
        <f t="shared" ca="1" si="740"/>
        <v>9.642162702081914E-50</v>
      </c>
      <c r="U991" s="82">
        <f ca="1">SUMPRODUCT(P961:P990,'control variables'!AD$7:AD$36)</f>
        <v>2.8529660165343722E-50</v>
      </c>
      <c r="V991" s="82">
        <f ca="1">SUMPRODUCT(Q961:Q990,'control variables'!AE$7:AE$36)</f>
        <v>3.2930866095891612E-50</v>
      </c>
      <c r="W991" s="82">
        <f ca="1">SUMPRODUCT(R961:R990,'control variables'!AF$7:AF$36)</f>
        <v>9.8635149399796687E-50</v>
      </c>
      <c r="X991" s="82">
        <f ca="1">SUMPRODUCT(S961:S990,'control variables'!AG$7:AG$36)</f>
        <v>4.4336011404362032E-50</v>
      </c>
      <c r="Y991" s="82">
        <f t="shared" ca="1" si="734"/>
        <v>2.0443168706539405E-49</v>
      </c>
      <c r="Z991" s="10">
        <f ca="1">IF($A991&gt;='key variables'!$B$26,SUMPRODUCT(P961:P990,'control variables'!V$7:V$36)*$E991,SUMPRODUCT(P961:P990,'control variables'!Z$7:Z$36)*$E991)</f>
        <v>6.9615258998628026E-50</v>
      </c>
      <c r="AA991" s="10">
        <f ca="1">IF($A991&gt;='key variables'!$B$26,SUMPRODUCT(Q961:Q990,'control variables'!W$7:W$36)*$E991,SUMPRODUCT(Q961:Q990,'control variables'!AA$7:AA$36)*$E991)</f>
        <v>8.0354647024482491E-50</v>
      </c>
      <c r="AB991" s="10">
        <f ca="1">IF($A991&gt;='key variables'!$B$26,SUMPRODUCT(R961:R990,'control variables'!X$7:X$36)*$E991,SUMPRODUCT(R961:R990,'control variables'!AB$7:AB$36)*$E991)</f>
        <v>2.4067974984771393E-49</v>
      </c>
      <c r="AC991" s="10">
        <f ca="1">IF($A991&gt;='key variables'!$B$26,SUMPRODUCT(S961:S990,'control variables'!Y$7:Y$36)*$E991,SUMPRODUCT(S961:S990,'control variables'!AC$7:AC$36)*$E991)</f>
        <v>1.081843561750538E-49</v>
      </c>
      <c r="AD991" s="10">
        <f t="shared" ca="1" si="735"/>
        <v>4.9883401204587829E-49</v>
      </c>
      <c r="AE991" s="82">
        <f ca="1">SUMPRODUCT(P961:P990,'control variables'!AL$7:AL$36)</f>
        <v>9.4784698795242584E-50</v>
      </c>
      <c r="AF991" s="82">
        <f ca="1">SUMPRODUCT(Q961:Q990,'control variables'!AM$7:AM$36)</f>
        <v>1.0912085234465008E-49</v>
      </c>
      <c r="AG991" s="82">
        <f ca="1">SUMPRODUCT(R961:R990,'control variables'!AN$7:AN$36)</f>
        <v>3.1113222824355809E-49</v>
      </c>
      <c r="AH991" s="82">
        <f ca="1">SUMPRODUCT(S961:S990,'control variables'!AO$7:AO$36)</f>
        <v>1.3471716863648946E-49</v>
      </c>
      <c r="AI991" s="82">
        <f t="shared" ca="1" si="699"/>
        <v>6.4975494801994024E-49</v>
      </c>
      <c r="AJ991" s="10">
        <f ca="1">SUMPRODUCT(P961:P990,'control variables'!AP$7:AP$36)</f>
        <v>9.0567148358996621E-53</v>
      </c>
      <c r="AK991" s="10">
        <f ca="1">SUMPRODUCT(Q961:Q990,'control variables'!AQ$7:AQ$36)</f>
        <v>2.6134684202440933E-52</v>
      </c>
      <c r="AL991" s="10">
        <f ca="1">SUMPRODUCT(R961:R990,'control variables'!AR$7:AR$36)</f>
        <v>9.3934917107298376E-51</v>
      </c>
      <c r="AM991" s="10">
        <f ca="1">SUMPRODUCT(S961:S990,'control variables'!AS$7:AS$36)</f>
        <v>7.0372133758934432E-51</v>
      </c>
      <c r="AN991" s="10">
        <f t="shared" ca="1" si="720"/>
        <v>1.6782619077006687E-50</v>
      </c>
      <c r="AO991" s="82">
        <f ca="1">SUMPRODUCT(P961:P990,'control variables'!AX$7:AX$36)</f>
        <v>1.2315750059252532E-52</v>
      </c>
      <c r="AP991" s="82">
        <f ca="1">SUMPRODUCT(Q961:Q990,'control variables'!AY$7:AY$36)</f>
        <v>2.8431345744831317E-52</v>
      </c>
      <c r="AQ991" s="82">
        <f ca="1">SUMPRODUCT(R961:R990,'control variables'!AZ$7:AZ$36)</f>
        <v>2.554743042906399E-51</v>
      </c>
      <c r="AR991" s="82">
        <f ca="1">SUMPRODUCT(S961:S990,'control variables'!BA$7:BA$36)</f>
        <v>1.9139072527179332E-51</v>
      </c>
      <c r="AS991" s="82">
        <f t="shared" ca="1" si="721"/>
        <v>4.8761212536651702E-51</v>
      </c>
      <c r="AT991" s="10">
        <f ca="1">SUMPRODUCT(P961:P990,'control variables'!AT$7:AT$36)</f>
        <v>-1.086913002367318E-52</v>
      </c>
      <c r="AU991" s="10">
        <f ca="1">SUMPRODUCT(Q961:Q990,'control variables'!AU$7:AU$36)</f>
        <v>1.1790614943049454E-52</v>
      </c>
      <c r="AV991" s="10">
        <f ca="1">SUMPRODUCT(R961:R990,'control variables'!AV$7:AV$36)</f>
        <v>5.0771332801751503E-50</v>
      </c>
      <c r="AW991" s="10">
        <f ca="1">SUMPRODUCT(S961:S990,'control variables'!AW$7:AW$36)</f>
        <v>3.8035771287933915E-50</v>
      </c>
      <c r="AX991" s="10">
        <f t="shared" ca="1" si="700"/>
        <v>8.8816318938879182E-50</v>
      </c>
      <c r="AY991" s="82">
        <f ca="1">SUMPRODUCT(P961:P990,'control variables'!BB$7:BB$36)</f>
        <v>3.9394774536832261E-52</v>
      </c>
      <c r="AZ991" s="82">
        <f ca="1">SUMPRODUCT(Q961:Q990,'control variables'!BC$7:BC$36)</f>
        <v>1.0045660481733273E-51</v>
      </c>
      <c r="BA991" s="82">
        <f ca="1">SUMPRODUCT(R961:R990,'control variables'!BD$7:BD$36)</f>
        <v>7.0322711208021897E-51</v>
      </c>
      <c r="BB991" s="82">
        <f ca="1">SUMPRODUCT(S961:S990,'control variables'!BE$7:BE$36)</f>
        <v>9.9933592622291192E-52</v>
      </c>
      <c r="BC991" s="82">
        <f t="shared" ca="1" si="722"/>
        <v>9.4301208405667513E-51</v>
      </c>
      <c r="BD991" s="10">
        <f ca="1">SUMPRODUCT(P961:P990,'control variables'!BF$7:BF$36)</f>
        <v>8.2410436977867611E-53</v>
      </c>
      <c r="BE991" s="10">
        <f ca="1">SUMPRODUCT(Q961:Q990,'control variables'!BG$7:BG$36)</f>
        <v>9.5123708074122322E-53</v>
      </c>
      <c r="BF991" s="10">
        <f ca="1">SUMPRODUCT(R961:R990,'control variables'!BH$7:BH$36)</f>
        <v>2.8491631923778183E-51</v>
      </c>
      <c r="BG991" s="10">
        <f ca="1">SUMPRODUCT(S961:S990,'control variables'!BI$7:BI$36)</f>
        <v>6.4034237570897758E-51</v>
      </c>
      <c r="BH991" s="10">
        <f t="shared" ca="1" si="723"/>
        <v>9.4301210945195848E-51</v>
      </c>
      <c r="BI991" s="82">
        <f t="shared" ca="1" si="701"/>
        <v>9.5069955240374176E-50</v>
      </c>
      <c r="BJ991" s="82">
        <f t="shared" ca="1" si="702"/>
        <v>1.1024332454225391E-49</v>
      </c>
      <c r="BK991" s="82">
        <f t="shared" ca="1" si="703"/>
        <v>3.6893583216611176E-49</v>
      </c>
      <c r="BL991" s="82">
        <f t="shared" ca="1" si="704"/>
        <v>1.737522758506463E-49</v>
      </c>
      <c r="BM991" s="82">
        <f t="shared" ca="1" si="694"/>
        <v>7.4800138779938619E-49</v>
      </c>
      <c r="BN991" s="10">
        <f ca="1">BN990+BI991-INDIRECT(ADDRESS(MAX($D991-'key variables'!$B$9*30,34),scenario!BI$4),TRUE)</f>
        <v>9439390.0751690175</v>
      </c>
      <c r="BO991" s="10">
        <f ca="1">BO990+BJ991-INDIRECT(ADDRESS(MAX($D991-'key variables'!$B$9*30,34),scenario!BJ$4),TRUE)</f>
        <v>10895583.360992203</v>
      </c>
      <c r="BP991" s="10">
        <f ca="1">BP990+BK991-INDIRECT(ADDRESS(MAX($D991-'key variables'!$B$9*30,34),scenario!BK$4),TRUE)</f>
        <v>32531162.537994072</v>
      </c>
      <c r="BQ991" s="10">
        <f ca="1">BQ990+BL991-INDIRECT(ADDRESS(MAX($D991-'key variables'!$B$9*30,34),scenario!BL$4),TRUE)</f>
        <v>14415841.516535141</v>
      </c>
      <c r="BR991" s="10">
        <f t="shared" ca="1" si="724"/>
        <v>67281977.490690395</v>
      </c>
      <c r="BS991" s="82">
        <f t="shared" ca="1" si="705"/>
        <v>-2.3433848477536824E-9</v>
      </c>
      <c r="BT991" s="82">
        <f t="shared" ca="1" si="706"/>
        <v>-3.4288309057018498E-10</v>
      </c>
      <c r="BU991" s="82">
        <f t="shared" ca="1" si="707"/>
        <v>-4.2578247660364599E-9</v>
      </c>
      <c r="BV991" s="82">
        <f t="shared" ca="1" si="708"/>
        <v>-2.9943922343414556E-9</v>
      </c>
      <c r="BW991" s="82">
        <f t="shared" ca="1" si="725"/>
        <v>-9.9384849387017825E-9</v>
      </c>
      <c r="BX991" s="10">
        <f t="shared" ca="1" si="709"/>
        <v>-1.8625994260191893E-12</v>
      </c>
      <c r="BY991" s="10">
        <f t="shared" ca="1" si="710"/>
        <v>2.8902850229962428E-12</v>
      </c>
      <c r="BZ991" s="10">
        <f t="shared" ca="1" si="711"/>
        <v>-3.5034723983035463E-11</v>
      </c>
      <c r="CA991" s="10">
        <f t="shared" ca="1" si="712"/>
        <v>-2.0257049910634696E-11</v>
      </c>
      <c r="CB991" s="10">
        <v>0</v>
      </c>
      <c r="CC991" s="82">
        <f t="shared" ca="1" si="713"/>
        <v>3.9725652202851362E-13</v>
      </c>
      <c r="CD991" s="82">
        <f t="shared" ca="1" si="714"/>
        <v>3.4270724516460853E-13</v>
      </c>
      <c r="CE991" s="82">
        <f t="shared" ca="1" si="715"/>
        <v>1.8915613015532971E-10</v>
      </c>
      <c r="CF991" s="82">
        <f t="shared" ca="1" si="716"/>
        <v>3.7028113764059381E-11</v>
      </c>
      <c r="CG991" s="82">
        <f t="shared" ca="1" si="726"/>
        <v>2.269242076865822E-10</v>
      </c>
      <c r="CH991" s="13" t="str">
        <f t="shared" ca="1" si="727"/>
        <v/>
      </c>
      <c r="CI991" s="81">
        <f t="shared" ca="1" si="736"/>
        <v>0.1131775965863165</v>
      </c>
      <c r="CJ991" s="81">
        <f t="shared" ca="1" si="737"/>
        <v>0.13063724757458739</v>
      </c>
      <c r="CK991" s="81">
        <f t="shared" ca="1" si="738"/>
        <v>0.39004625943939081</v>
      </c>
      <c r="CL991" s="81">
        <f t="shared" ca="1" si="739"/>
        <v>0.17284488538116416</v>
      </c>
      <c r="CM991" s="89">
        <f t="shared" ca="1" si="728"/>
        <v>0.80670598898145884</v>
      </c>
    </row>
    <row r="992" spans="1:91" x14ac:dyDescent="0.3">
      <c r="A992">
        <v>927</v>
      </c>
      <c r="B992" s="3">
        <f t="shared" si="741"/>
        <v>2.7638888888888888</v>
      </c>
      <c r="C992" s="3">
        <f t="shared" si="729"/>
        <v>30.9</v>
      </c>
      <c r="D992" s="4">
        <f t="shared" ca="1" si="717"/>
        <v>992</v>
      </c>
      <c r="E992" s="58">
        <f>(0.5*(COS(B992*2*PI())+1)*('key variables'!$B$4-'key variables'!$B$6)+'key variables'!$B$6)/'key variables'!$B$4</f>
        <v>1</v>
      </c>
      <c r="F992" s="10">
        <f t="shared" ca="1" si="730"/>
        <v>11689222.907461114</v>
      </c>
      <c r="G992" s="10">
        <f t="shared" ca="1" si="731"/>
        <v>13492492.798713122</v>
      </c>
      <c r="H992" s="10">
        <f t="shared" ca="1" si="732"/>
        <v>40309474.521088287</v>
      </c>
      <c r="I992" s="10">
        <f t="shared" ca="1" si="733"/>
        <v>17912154.249750931</v>
      </c>
      <c r="J992" s="10">
        <f t="shared" ca="1" si="718"/>
        <v>83403344.477013454</v>
      </c>
      <c r="K992" s="82">
        <f t="shared" ca="1" si="695"/>
        <v>2249832.832292099</v>
      </c>
      <c r="L992" s="82">
        <f t="shared" ca="1" si="696"/>
        <v>2596909.4377209195</v>
      </c>
      <c r="M992" s="82">
        <f t="shared" ca="1" si="697"/>
        <v>7778311.98309422</v>
      </c>
      <c r="N992" s="82">
        <f t="shared" ca="1" si="698"/>
        <v>3496312.733215793</v>
      </c>
      <c r="O992" s="82">
        <f t="shared" ca="1" si="719"/>
        <v>16121366.986323033</v>
      </c>
      <c r="P992" s="10">
        <f ca="1">IF(IF($A992&gt;='key variables'!$B$26,K992*SUMPRODUCT(Z992:AC992,'control variables'!$O$3:$R$3)/J992+F$65*'key variables'!$B$25/scenario!J$65,K992*SUMPRODUCT(Z992:AC992,'control variables'!$O$7:$R$7)/J992+F$65*'key variables'!$B$25/scenario!J$65)&lt;'key variables'!$B$28,0,IF($A992&gt;='key variables'!$B$26,K992*SUMPRODUCT(Z992:AC992,'control variables'!$O$3:$R$3)/J992+F$65*'key variables'!$B$25/scenario!J$65,K992*SUMPRODUCT(Z992:AC992,'control variables'!$O$7:$R$7)/J992+F$65*'key variables'!$B$25/scenario!J$65))</f>
        <v>1.1578387759152589E-50</v>
      </c>
      <c r="Q992" s="10">
        <f ca="1">IF(IF($A992&gt;='key variables'!$B$26,L992*SUMPRODUCT(Z992:AC992,'control variables'!$O$4:$R$4)/J992+G$65*'key variables'!$B$25/scenario!J$65,L992*SUMPRODUCT(Z992:AC992,'control variables'!$O$7:$R$7)/J992+G$65*'key variables'!$B$25/scenario!J$65)&lt;'key variables'!$B$28,0,IF($A992&gt;='key variables'!$B$26,L992*SUMPRODUCT(Z992:AC992,'control variables'!$O$4:$R$4)/J992+G$65*'key variables'!$B$25/scenario!J$65,L992*SUMPRODUCT(Z992:AC992,'control variables'!$O$7:$R$7)/J992+G$65*'key variables'!$B$25/scenario!J$65))</f>
        <v>1.3364559363596288E-50</v>
      </c>
      <c r="R992" s="10">
        <f ca="1">IF(IF($A992&gt;='key variables'!$B$26,M992*SUMPRODUCT(Z992:AC992,'control variables'!$O$5:$R$5)/J992+H$65*'key variables'!$B$25/scenario!J$65,M992*SUMPRODUCT(Z992:AC992,'control variables'!$O$7:$R$7)/J992+H$65*'key variables'!$B$25/scenario!J$65)&lt;'key variables'!$B$28,0,IF($A992&gt;='key variables'!$B$26,M992*SUMPRODUCT(Z992:AC992,'control variables'!$O$5:$R$5)/J992+H$65*'key variables'!$B$25/scenario!J$65,M992*SUMPRODUCT(Z992:AC992,'control variables'!$O$7:$R$7)/J992+H$65*'key variables'!$B$25/scenario!J$65))</f>
        <v>4.0029779528186456E-50</v>
      </c>
      <c r="S992" s="10">
        <f ca="1">IF(IF($A992&gt;='key variables'!$B$26,N992*SUMPRODUCT(Z992:AC992,'control variables'!$O$6:$R$6)/J992+I$65*'key variables'!$B$25/scenario!J$65,N992*SUMPRODUCT(Z992:AC992,'control variables'!$O$7:$R$7)/J992+I$65*'key variables'!$B$25/scenario!J$65)&lt;'key variables'!$B$28,0,IF($A992&gt;='key variables'!$B$26,N992*SUMPRODUCT(Z992:AC992,'control variables'!$O$6:$R$6)/J992+I$65*'key variables'!$B$25/scenario!J$65,N992*SUMPRODUCT(Z992:AC992,'control variables'!$O$7:$R$7)/J992+I$65*'key variables'!$B$25/scenario!J$65))</f>
        <v>1.7993187747728307E-50</v>
      </c>
      <c r="T992" s="10">
        <f t="shared" ca="1" si="740"/>
        <v>8.2965914398663634E-50</v>
      </c>
      <c r="U992" s="82">
        <f ca="1">SUMPRODUCT(P962:P991,'control variables'!AD$7:AD$36)</f>
        <v>2.4548324024752202E-50</v>
      </c>
      <c r="V992" s="82">
        <f ca="1">SUMPRODUCT(Q962:Q991,'control variables'!AE$7:AE$36)</f>
        <v>2.8335338263849036E-50</v>
      </c>
      <c r="W992" s="82">
        <f ca="1">SUMPRODUCT(R962:R991,'control variables'!AF$7:AF$36)</f>
        <v>8.4870538017741556E-50</v>
      </c>
      <c r="X992" s="82">
        <f ca="1">SUMPRODUCT(S962:S991,'control variables'!AG$7:AG$36)</f>
        <v>3.8148886723911501E-50</v>
      </c>
      <c r="Y992" s="82">
        <f t="shared" ca="1" si="734"/>
        <v>1.759030870302543E-49</v>
      </c>
      <c r="Z992" s="10">
        <f ca="1">IF($A992&gt;='key variables'!$B$26,SUMPRODUCT(P962:P991,'control variables'!V$7:V$36)*$E992,SUMPRODUCT(P962:P991,'control variables'!Z$7:Z$36)*$E992)</f>
        <v>5.990039576571236E-50</v>
      </c>
      <c r="AA992" s="10">
        <f ca="1">IF($A992&gt;='key variables'!$B$26,SUMPRODUCT(Q962:Q991,'control variables'!W$7:W$36)*$E992,SUMPRODUCT(Q962:Q991,'control variables'!AA$7:AA$36)*$E992)</f>
        <v>6.91410938868371E-50</v>
      </c>
      <c r="AB992" s="10">
        <f ca="1">IF($A992&gt;='key variables'!$B$26,SUMPRODUCT(R962:R991,'control variables'!X$7:X$36)*$E992,SUMPRODUCT(R962:R991,'control variables'!AB$7:AB$36)*$E992)</f>
        <v>2.0709270461745811E-49</v>
      </c>
      <c r="AC992" s="10">
        <f ca="1">IF($A992&gt;='key variables'!$B$26,SUMPRODUCT(S962:S991,'control variables'!Y$7:Y$36)*$E992,SUMPRODUCT(S962:S991,'control variables'!AC$7:AC$36)*$E992)</f>
        <v>9.3087145602262625E-50</v>
      </c>
      <c r="AD992" s="10">
        <f t="shared" ca="1" si="735"/>
        <v>4.2922133987227018E-49</v>
      </c>
      <c r="AE992" s="82">
        <f ca="1">SUMPRODUCT(P962:P991,'control variables'!AL$7:AL$36)</f>
        <v>8.1557420772948138E-50</v>
      </c>
      <c r="AF992" s="82">
        <f ca="1">SUMPRODUCT(Q962:Q991,'control variables'!AM$7:AM$36)</f>
        <v>9.3892953007116154E-50</v>
      </c>
      <c r="AG992" s="82">
        <f ca="1">SUMPRODUCT(R962:R991,'control variables'!AN$7:AN$36)</f>
        <v>2.6771348516600891E-49</v>
      </c>
      <c r="AH992" s="82">
        <f ca="1">SUMPRODUCT(S962:S991,'control variables'!AO$7:AO$36)</f>
        <v>1.1591728356452662E-49</v>
      </c>
      <c r="AI992" s="82">
        <f t="shared" ca="1" si="699"/>
        <v>5.590811425105998E-49</v>
      </c>
      <c r="AJ992" s="10">
        <f ca="1">SUMPRODUCT(P962:P991,'control variables'!AP$7:AP$36)</f>
        <v>7.7928432761886299E-53</v>
      </c>
      <c r="AK992" s="10">
        <f ca="1">SUMPRODUCT(Q962:Q991,'control variables'!AQ$7:AQ$36)</f>
        <v>2.248756880971993E-52</v>
      </c>
      <c r="AL992" s="10">
        <f ca="1">SUMPRODUCT(R962:R991,'control variables'!AR$7:AR$36)</f>
        <v>8.082622677676811E-51</v>
      </c>
      <c r="AM992" s="10">
        <f ca="1">SUMPRODUCT(S962:S991,'control variables'!AS$7:AS$36)</f>
        <v>6.0551648067859589E-51</v>
      </c>
      <c r="AN992" s="10">
        <f t="shared" ca="1" si="720"/>
        <v>1.4440591605321854E-50</v>
      </c>
      <c r="AO992" s="82">
        <f ca="1">SUMPRODUCT(P962:P991,'control variables'!AX$7:AX$36)</f>
        <v>1.0597077613621477E-52</v>
      </c>
      <c r="AP992" s="82">
        <f ca="1">SUMPRODUCT(Q962:Q991,'control variables'!AY$7:AY$36)</f>
        <v>2.4463729457657569E-52</v>
      </c>
      <c r="AQ992" s="82">
        <f ca="1">SUMPRODUCT(R962:R991,'control variables'!AZ$7:AZ$36)</f>
        <v>2.1982266754593195E-51</v>
      </c>
      <c r="AR992" s="82">
        <f ca="1">SUMPRODUCT(S962:S991,'control variables'!BA$7:BA$36)</f>
        <v>1.6468200154068358E-51</v>
      </c>
      <c r="AS992" s="82">
        <f t="shared" ca="1" si="721"/>
        <v>4.1956547615789462E-51</v>
      </c>
      <c r="AT992" s="10">
        <f ca="1">SUMPRODUCT(P962:P991,'control variables'!AT$7:AT$36)</f>
        <v>-9.3523345228068609E-53</v>
      </c>
      <c r="AU992" s="10">
        <f ca="1">SUMPRODUCT(Q962:Q991,'control variables'!AU$7:AU$36)</f>
        <v>1.0145225509018121E-52</v>
      </c>
      <c r="AV992" s="10">
        <f ca="1">SUMPRODUCT(R962:R991,'control variables'!AV$7:AV$36)</f>
        <v>4.3686154043290206E-50</v>
      </c>
      <c r="AW992" s="10">
        <f ca="1">SUMPRODUCT(S962:S991,'control variables'!AW$7:AW$36)</f>
        <v>3.2727849988265683E-50</v>
      </c>
      <c r="AX992" s="10">
        <f t="shared" ca="1" si="700"/>
        <v>7.6421932941418011E-50</v>
      </c>
      <c r="AY992" s="82">
        <f ca="1">SUMPRODUCT(P962:P991,'control variables'!BB$7:BB$36)</f>
        <v>3.3897203282742456E-52</v>
      </c>
      <c r="AZ992" s="82">
        <f ca="1">SUMPRODUCT(Q962:Q991,'control variables'!BC$7:BC$36)</f>
        <v>8.6437807923067396E-52</v>
      </c>
      <c r="BA992" s="82">
        <f ca="1">SUMPRODUCT(R962:R991,'control variables'!BD$7:BD$36)</f>
        <v>6.0509122472149738E-51</v>
      </c>
      <c r="BB992" s="82">
        <f ca="1">SUMPRODUCT(S962:S991,'control variables'!BE$7:BE$36)</f>
        <v>8.5987782484335655E-52</v>
      </c>
      <c r="BC992" s="82">
        <f t="shared" ca="1" si="722"/>
        <v>8.1141401841164285E-51</v>
      </c>
      <c r="BD992" s="10">
        <f ca="1">SUMPRODUCT(P962:P991,'control variables'!BF$7:BF$36)</f>
        <v>7.0909996762302548E-53</v>
      </c>
      <c r="BE992" s="10">
        <f ca="1">SUMPRODUCT(Q962:Q991,'control variables'!BG$7:BG$36)</f>
        <v>8.1849121044774275E-53</v>
      </c>
      <c r="BF992" s="10">
        <f ca="1">SUMPRODUCT(R962:R991,'control variables'!BH$7:BH$36)</f>
        <v>2.4515602653707755E-51</v>
      </c>
      <c r="BG992" s="10">
        <f ca="1">SUMPRODUCT(S962:S991,'control variables'!BI$7:BI$36)</f>
        <v>5.5098210194520973E-51</v>
      </c>
      <c r="BH992" s="10">
        <f t="shared" ca="1" si="723"/>
        <v>8.1141404026299491E-51</v>
      </c>
      <c r="BI992" s="82">
        <f t="shared" ca="1" si="701"/>
        <v>8.1802869460547485E-50</v>
      </c>
      <c r="BJ992" s="82">
        <f t="shared" ca="1" si="702"/>
        <v>9.4858783341437009E-50</v>
      </c>
      <c r="BK992" s="82">
        <f t="shared" ca="1" si="703"/>
        <v>3.1745055145651408E-49</v>
      </c>
      <c r="BL992" s="82">
        <f t="shared" ca="1" si="704"/>
        <v>1.4950501137763567E-49</v>
      </c>
      <c r="BM992" s="82">
        <f t="shared" ca="1" si="694"/>
        <v>6.4361721563613422E-49</v>
      </c>
      <c r="BN992" s="10">
        <f ca="1">BN991+BI992-INDIRECT(ADDRESS(MAX($D992-'key variables'!$B$9*30,34),scenario!BI$4),TRUE)</f>
        <v>9439390.0751690175</v>
      </c>
      <c r="BO992" s="10">
        <f ca="1">BO991+BJ992-INDIRECT(ADDRESS(MAX($D992-'key variables'!$B$9*30,34),scenario!BJ$4),TRUE)</f>
        <v>10895583.360992203</v>
      </c>
      <c r="BP992" s="10">
        <f ca="1">BP991+BK992-INDIRECT(ADDRESS(MAX($D992-'key variables'!$B$9*30,34),scenario!BK$4),TRUE)</f>
        <v>32531162.537994072</v>
      </c>
      <c r="BQ992" s="10">
        <f ca="1">BQ991+BL992-INDIRECT(ADDRESS(MAX($D992-'key variables'!$B$9*30,34),scenario!BL$4),TRUE)</f>
        <v>14415841.516535141</v>
      </c>
      <c r="BR992" s="10">
        <f t="shared" ca="1" si="724"/>
        <v>67281977.490690395</v>
      </c>
      <c r="BS992" s="82">
        <f t="shared" ca="1" si="705"/>
        <v>-2.3433848477536824E-9</v>
      </c>
      <c r="BT992" s="82">
        <f t="shared" ca="1" si="706"/>
        <v>-3.4288309057018498E-10</v>
      </c>
      <c r="BU992" s="82">
        <f t="shared" ca="1" si="707"/>
        <v>-4.2578247660364599E-9</v>
      </c>
      <c r="BV992" s="82">
        <f t="shared" ca="1" si="708"/>
        <v>-2.9943922343414556E-9</v>
      </c>
      <c r="BW992" s="82">
        <f t="shared" ca="1" si="725"/>
        <v>-9.9384849387017825E-9</v>
      </c>
      <c r="BX992" s="10">
        <f t="shared" ca="1" si="709"/>
        <v>-1.8625994260191893E-12</v>
      </c>
      <c r="BY992" s="10">
        <f t="shared" ca="1" si="710"/>
        <v>2.8902850229962428E-12</v>
      </c>
      <c r="BZ992" s="10">
        <f t="shared" ca="1" si="711"/>
        <v>-3.5034723983035463E-11</v>
      </c>
      <c r="CA992" s="10">
        <f t="shared" ca="1" si="712"/>
        <v>-2.0257049910634696E-11</v>
      </c>
      <c r="CB992" s="10">
        <v>0</v>
      </c>
      <c r="CC992" s="82">
        <f t="shared" ca="1" si="713"/>
        <v>3.9725652202851362E-13</v>
      </c>
      <c r="CD992" s="82">
        <f t="shared" ca="1" si="714"/>
        <v>3.4270724516460853E-13</v>
      </c>
      <c r="CE992" s="82">
        <f t="shared" ca="1" si="715"/>
        <v>1.8915613015532971E-10</v>
      </c>
      <c r="CF992" s="82">
        <f t="shared" ca="1" si="716"/>
        <v>3.7028113764059381E-11</v>
      </c>
      <c r="CG992" s="82">
        <f t="shared" ca="1" si="726"/>
        <v>2.269242076865822E-10</v>
      </c>
      <c r="CH992" s="13" t="str">
        <f t="shared" ca="1" si="727"/>
        <v/>
      </c>
      <c r="CI992" s="81">
        <f t="shared" ca="1" si="736"/>
        <v>0.1131775965863165</v>
      </c>
      <c r="CJ992" s="81">
        <f t="shared" ca="1" si="737"/>
        <v>0.13063724757458739</v>
      </c>
      <c r="CK992" s="81">
        <f t="shared" ca="1" si="738"/>
        <v>0.39004625943939081</v>
      </c>
      <c r="CL992" s="81">
        <f t="shared" ca="1" si="739"/>
        <v>0.17284488538116416</v>
      </c>
      <c r="CM992" s="89">
        <f t="shared" ca="1" si="728"/>
        <v>0.80670598898145884</v>
      </c>
    </row>
    <row r="993" spans="1:91" x14ac:dyDescent="0.3">
      <c r="A993">
        <v>928</v>
      </c>
      <c r="B993" s="3">
        <f t="shared" si="741"/>
        <v>2.7666666666666666</v>
      </c>
      <c r="C993" s="3">
        <f t="shared" si="729"/>
        <v>30.933333333333334</v>
      </c>
      <c r="D993" s="4">
        <f t="shared" ca="1" si="717"/>
        <v>993</v>
      </c>
      <c r="E993" s="58">
        <f>(0.5*(COS(B993*2*PI())+1)*('key variables'!$B$4-'key variables'!$B$6)+'key variables'!$B$6)/'key variables'!$B$4</f>
        <v>1</v>
      </c>
      <c r="F993" s="10">
        <f t="shared" ca="1" si="730"/>
        <v>11689222.907461114</v>
      </c>
      <c r="G993" s="10">
        <f t="shared" ca="1" si="731"/>
        <v>13492492.798713122</v>
      </c>
      <c r="H993" s="10">
        <f t="shared" ca="1" si="732"/>
        <v>40309474.521088287</v>
      </c>
      <c r="I993" s="10">
        <f t="shared" ca="1" si="733"/>
        <v>17912154.249750931</v>
      </c>
      <c r="J993" s="10">
        <f t="shared" ca="1" si="718"/>
        <v>83403344.477013454</v>
      </c>
      <c r="K993" s="82">
        <f t="shared" ca="1" si="695"/>
        <v>2249832.832292099</v>
      </c>
      <c r="L993" s="82">
        <f t="shared" ca="1" si="696"/>
        <v>2596909.4377209195</v>
      </c>
      <c r="M993" s="82">
        <f t="shared" ca="1" si="697"/>
        <v>7778311.98309422</v>
      </c>
      <c r="N993" s="82">
        <f t="shared" ca="1" si="698"/>
        <v>3496312.733215793</v>
      </c>
      <c r="O993" s="82">
        <f t="shared" ca="1" si="719"/>
        <v>16121366.986323033</v>
      </c>
      <c r="P993" s="10">
        <f ca="1">IF(IF($A993&gt;='key variables'!$B$26,K993*SUMPRODUCT(Z993:AC993,'control variables'!$O$3:$R$3)/J993+F$65*'key variables'!$B$25/scenario!J$65,K993*SUMPRODUCT(Z993:AC993,'control variables'!$O$7:$R$7)/J993+F$65*'key variables'!$B$25/scenario!J$65)&lt;'key variables'!$B$28,0,IF($A993&gt;='key variables'!$B$26,K993*SUMPRODUCT(Z993:AC993,'control variables'!$O$3:$R$3)/J993+F$65*'key variables'!$B$25/scenario!J$65,K993*SUMPRODUCT(Z993:AC993,'control variables'!$O$7:$R$7)/J993+F$65*'key variables'!$B$25/scenario!J$65))</f>
        <v>9.9626147927681766E-51</v>
      </c>
      <c r="Q993" s="10">
        <f ca="1">IF(IF($A993&gt;='key variables'!$B$26,L993*SUMPRODUCT(Z993:AC993,'control variables'!$O$4:$R$4)/J993+G$65*'key variables'!$B$25/scenario!J$65,L993*SUMPRODUCT(Z993:AC993,'control variables'!$O$7:$R$7)/J993+G$65*'key variables'!$B$25/scenario!J$65)&lt;'key variables'!$B$28,0,IF($A993&gt;='key variables'!$B$26,L993*SUMPRODUCT(Z993:AC993,'control variables'!$O$4:$R$4)/J993+G$65*'key variables'!$B$25/scenario!J$65,L993*SUMPRODUCT(Z993:AC993,'control variables'!$O$7:$R$7)/J993+G$65*'key variables'!$B$25/scenario!J$65))</f>
        <v>1.1499524768406758E-50</v>
      </c>
      <c r="R993" s="10">
        <f ca="1">IF(IF($A993&gt;='key variables'!$B$26,M993*SUMPRODUCT(Z993:AC993,'control variables'!$O$5:$R$5)/J993+H$65*'key variables'!$B$25/scenario!J$65,M993*SUMPRODUCT(Z993:AC993,'control variables'!$O$7:$R$7)/J993+H$65*'key variables'!$B$25/scenario!J$65)&lt;'key variables'!$B$28,0,IF($A993&gt;='key variables'!$B$26,M993*SUMPRODUCT(Z993:AC993,'control variables'!$O$5:$R$5)/J993+H$65*'key variables'!$B$25/scenario!J$65,M993*SUMPRODUCT(Z993:AC993,'control variables'!$O$7:$R$7)/J993+H$65*'key variables'!$B$25/scenario!J$65))</f>
        <v>3.4443592836447462E-50</v>
      </c>
      <c r="S993" s="10">
        <f ca="1">IF(IF($A993&gt;='key variables'!$B$26,N993*SUMPRODUCT(Z993:AC993,'control variables'!$O$6:$R$6)/J993+I$65*'key variables'!$B$25/scenario!J$65,N993*SUMPRODUCT(Z993:AC993,'control variables'!$O$7:$R$7)/J993+I$65*'key variables'!$B$25/scenario!J$65)&lt;'key variables'!$B$28,0,IF($A993&gt;='key variables'!$B$26,N993*SUMPRODUCT(Z993:AC993,'control variables'!$O$6:$R$6)/J993+I$65*'key variables'!$B$25/scenario!J$65,N993*SUMPRODUCT(Z993:AC993,'control variables'!$O$7:$R$7)/J993+I$65*'key variables'!$B$25/scenario!J$65))</f>
        <v>1.54822244818041E-50</v>
      </c>
      <c r="T993" s="10">
        <f t="shared" ca="1" si="740"/>
        <v>7.138795687942649E-50</v>
      </c>
      <c r="U993" s="82">
        <f ca="1">SUMPRODUCT(P963:P992,'control variables'!AD$7:AD$36)</f>
        <v>2.1122586421700754E-50</v>
      </c>
      <c r="V993" s="82">
        <f ca="1">SUMPRODUCT(Q963:Q992,'control variables'!AE$7:AE$36)</f>
        <v>2.4381119894897478E-50</v>
      </c>
      <c r="W993" s="82">
        <f ca="1">SUMPRODUCT(R963:R992,'control variables'!AF$7:AF$36)</f>
        <v>7.3026788799447659E-50</v>
      </c>
      <c r="X993" s="82">
        <f ca="1">SUMPRODUCT(S963:S992,'control variables'!AG$7:AG$36)</f>
        <v>3.2825180077670392E-50</v>
      </c>
      <c r="Y993" s="82">
        <f t="shared" ca="1" si="734"/>
        <v>1.5135567519371629E-49</v>
      </c>
      <c r="Z993" s="10">
        <f ca="1">IF($A993&gt;='key variables'!$B$26,SUMPRODUCT(P963:P992,'control variables'!V$7:V$36)*$E993,SUMPRODUCT(P963:P992,'control variables'!Z$7:Z$36)*$E993)</f>
        <v>5.1541249210315864E-50</v>
      </c>
      <c r="AA993" s="10">
        <f ca="1">IF($A993&gt;='key variables'!$B$26,SUMPRODUCT(Q963:Q992,'control variables'!W$7:W$36)*$E993,SUMPRODUCT(Q963:Q992,'control variables'!AA$7:AA$36)*$E993)</f>
        <v>5.9492400761985806E-50</v>
      </c>
      <c r="AB993" s="10">
        <f ca="1">IF($A993&gt;='key variables'!$B$26,SUMPRODUCT(R963:R992,'control variables'!X$7:X$36)*$E993,SUMPRODUCT(R963:R992,'control variables'!AB$7:AB$36)*$E993)</f>
        <v>1.7819275752492688E-49</v>
      </c>
      <c r="AC993" s="10">
        <f ca="1">IF($A993&gt;='key variables'!$B$26,SUMPRODUCT(S963:S992,'control variables'!Y$7:Y$36)*$E993,SUMPRODUCT(S963:S992,'control variables'!AC$7:AC$36)*$E993)</f>
        <v>8.0096762440917033E-50</v>
      </c>
      <c r="AD993" s="10">
        <f t="shared" ca="1" si="735"/>
        <v>3.6932316993814555E-49</v>
      </c>
      <c r="AE993" s="82">
        <f ca="1">SUMPRODUCT(P963:P992,'control variables'!AL$7:AL$36)</f>
        <v>7.0176019628492706E-50</v>
      </c>
      <c r="AF993" s="82">
        <f ca="1">SUMPRODUCT(Q963:Q992,'control variables'!AM$7:AM$36)</f>
        <v>8.0790118799220885E-50</v>
      </c>
      <c r="AG993" s="82">
        <f ca="1">SUMPRODUCT(R963:R992,'control variables'!AN$7:AN$36)</f>
        <v>2.3035386126449862E-49</v>
      </c>
      <c r="AH993" s="82">
        <f ca="1">SUMPRODUCT(S963:S992,'control variables'!AO$7:AO$36)</f>
        <v>9.9740936993975582E-50</v>
      </c>
      <c r="AI993" s="82">
        <f t="shared" ca="1" si="699"/>
        <v>4.8106093668618776E-49</v>
      </c>
      <c r="AJ993" s="10">
        <f ca="1">SUMPRODUCT(P963:P992,'control variables'!AP$7:AP$36)</f>
        <v>6.7053459700992983E-53</v>
      </c>
      <c r="AK993" s="10">
        <f ca="1">SUMPRODUCT(Q963:Q992,'control variables'!AQ$7:AQ$36)</f>
        <v>1.9349411190691111E-52</v>
      </c>
      <c r="AL993" s="10">
        <f ca="1">SUMPRODUCT(R963:R992,'control variables'!AR$7:AR$36)</f>
        <v>6.9546864319976814E-51</v>
      </c>
      <c r="AM993" s="10">
        <f ca="1">SUMPRODUCT(S963:S992,'control variables'!AS$7:AS$36)</f>
        <v>5.2101618750027248E-51</v>
      </c>
      <c r="AN993" s="10">
        <f t="shared" ca="1" si="720"/>
        <v>1.242539587860831E-50</v>
      </c>
      <c r="AO993" s="82">
        <f ca="1">SUMPRODUCT(P963:P992,'control variables'!AX$7:AX$36)</f>
        <v>9.1182472369801454E-53</v>
      </c>
      <c r="AP993" s="82">
        <f ca="1">SUMPRODUCT(Q963:Q992,'control variables'!AY$7:AY$36)</f>
        <v>2.1049797091868663E-52</v>
      </c>
      <c r="AQ993" s="82">
        <f ca="1">SUMPRODUCT(R963:R992,'control variables'!AZ$7:AZ$36)</f>
        <v>1.8914624428152224E-51</v>
      </c>
      <c r="AR993" s="82">
        <f ca="1">SUMPRODUCT(S963:S992,'control variables'!BA$7:BA$36)</f>
        <v>1.4170050086247624E-51</v>
      </c>
      <c r="AS993" s="82">
        <f t="shared" ca="1" si="721"/>
        <v>3.6101478947284729E-51</v>
      </c>
      <c r="AT993" s="10">
        <f ca="1">SUMPRODUCT(P963:P992,'control variables'!AT$7:AT$36)</f>
        <v>-8.0472090071589929E-53</v>
      </c>
      <c r="AU993" s="10">
        <f ca="1">SUMPRODUCT(Q963:Q992,'control variables'!AU$7:AU$36)</f>
        <v>8.7294514430315137E-53</v>
      </c>
      <c r="AV993" s="10">
        <f ca="1">SUMPRODUCT(R963:R992,'control variables'!AV$7:AV$36)</f>
        <v>3.7589717460169623E-50</v>
      </c>
      <c r="AW993" s="10">
        <f ca="1">SUMPRODUCT(S963:S992,'control variables'!AW$7:AW$36)</f>
        <v>2.8160653211052686E-50</v>
      </c>
      <c r="AX993" s="10">
        <f t="shared" ca="1" si="700"/>
        <v>6.5757193095581027E-50</v>
      </c>
      <c r="AY993" s="82">
        <f ca="1">SUMPRODUCT(P963:P992,'control variables'!BB$7:BB$36)</f>
        <v>2.9166822348920562E-52</v>
      </c>
      <c r="AZ993" s="82">
        <f ca="1">SUMPRODUCT(Q963:Q992,'control variables'!BC$7:BC$36)</f>
        <v>7.4375344977376357E-52</v>
      </c>
      <c r="BA993" s="82">
        <f ca="1">SUMPRODUCT(R963:R992,'control variables'!BD$7:BD$36)</f>
        <v>5.2065027634087534E-51</v>
      </c>
      <c r="BB993" s="82">
        <f ca="1">SUMPRODUCT(S963:S992,'control variables'!BE$7:BE$36)</f>
        <v>7.3988120936664242E-52</v>
      </c>
      <c r="BC993" s="82">
        <f t="shared" ca="1" si="722"/>
        <v>6.9818056460383649E-51</v>
      </c>
      <c r="BD993" s="10">
        <f ca="1">SUMPRODUCT(P963:P992,'control variables'!BF$7:BF$36)</f>
        <v>6.1014451873130501E-53</v>
      </c>
      <c r="BE993" s="10">
        <f ca="1">SUMPRODUCT(Q963:Q992,'control variables'!BG$7:BG$36)</f>
        <v>7.0427012901787777E-53</v>
      </c>
      <c r="BF993" s="10">
        <f ca="1">SUMPRODUCT(R963:R992,'control variables'!BH$7:BH$36)</f>
        <v>2.1094431343291904E-51</v>
      </c>
      <c r="BG993" s="10">
        <f ca="1">SUMPRODUCT(S963:S992,'control variables'!BI$7:BI$36)</f>
        <v>4.7409212349540453E-51</v>
      </c>
      <c r="BH993" s="10">
        <f t="shared" ca="1" si="723"/>
        <v>6.9818058340581541E-51</v>
      </c>
      <c r="BI993" s="82">
        <f t="shared" ca="1" si="701"/>
        <v>7.0387215761910317E-50</v>
      </c>
      <c r="BJ993" s="82">
        <f t="shared" ca="1" si="702"/>
        <v>8.1621166763424958E-50</v>
      </c>
      <c r="BK993" s="82">
        <f t="shared" ca="1" si="703"/>
        <v>2.73150081488077E-49</v>
      </c>
      <c r="BL993" s="82">
        <f t="shared" ca="1" si="704"/>
        <v>1.286414714143949E-49</v>
      </c>
      <c r="BM993" s="82">
        <f t="shared" ca="1" si="694"/>
        <v>5.537999354278072E-49</v>
      </c>
      <c r="BN993" s="10">
        <f ca="1">BN992+BI993-INDIRECT(ADDRESS(MAX($D993-'key variables'!$B$9*30,34),scenario!BI$4),TRUE)</f>
        <v>9439390.0751690175</v>
      </c>
      <c r="BO993" s="10">
        <f ca="1">BO992+BJ993-INDIRECT(ADDRESS(MAX($D993-'key variables'!$B$9*30,34),scenario!BJ$4),TRUE)</f>
        <v>10895583.360992203</v>
      </c>
      <c r="BP993" s="10">
        <f ca="1">BP992+BK993-INDIRECT(ADDRESS(MAX($D993-'key variables'!$B$9*30,34),scenario!BK$4),TRUE)</f>
        <v>32531162.537994072</v>
      </c>
      <c r="BQ993" s="10">
        <f ca="1">BQ992+BL993-INDIRECT(ADDRESS(MAX($D993-'key variables'!$B$9*30,34),scenario!BL$4),TRUE)</f>
        <v>14415841.516535141</v>
      </c>
      <c r="BR993" s="10">
        <f t="shared" ca="1" si="724"/>
        <v>67281977.490690395</v>
      </c>
      <c r="BS993" s="82">
        <f t="shared" ca="1" si="705"/>
        <v>-2.3433848477536824E-9</v>
      </c>
      <c r="BT993" s="82">
        <f t="shared" ca="1" si="706"/>
        <v>-3.4288309057018498E-10</v>
      </c>
      <c r="BU993" s="82">
        <f t="shared" ca="1" si="707"/>
        <v>-4.2578247660364599E-9</v>
      </c>
      <c r="BV993" s="82">
        <f t="shared" ca="1" si="708"/>
        <v>-2.9943922343414556E-9</v>
      </c>
      <c r="BW993" s="82">
        <f t="shared" ca="1" si="725"/>
        <v>-9.9384849387017825E-9</v>
      </c>
      <c r="BX993" s="10">
        <f t="shared" ca="1" si="709"/>
        <v>-1.8625994260191893E-12</v>
      </c>
      <c r="BY993" s="10">
        <f t="shared" ca="1" si="710"/>
        <v>2.8902850229962428E-12</v>
      </c>
      <c r="BZ993" s="10">
        <f t="shared" ca="1" si="711"/>
        <v>-3.5034723983035463E-11</v>
      </c>
      <c r="CA993" s="10">
        <f t="shared" ca="1" si="712"/>
        <v>-2.0257049910634696E-11</v>
      </c>
      <c r="CB993" s="10">
        <v>0</v>
      </c>
      <c r="CC993" s="82">
        <f t="shared" ca="1" si="713"/>
        <v>3.9725652202851362E-13</v>
      </c>
      <c r="CD993" s="82">
        <f t="shared" ca="1" si="714"/>
        <v>3.4270724516460853E-13</v>
      </c>
      <c r="CE993" s="82">
        <f t="shared" ca="1" si="715"/>
        <v>1.8915613015532971E-10</v>
      </c>
      <c r="CF993" s="82">
        <f t="shared" ca="1" si="716"/>
        <v>3.7028113764059381E-11</v>
      </c>
      <c r="CG993" s="82">
        <f t="shared" ca="1" si="726"/>
        <v>2.269242076865822E-10</v>
      </c>
      <c r="CH993" s="13" t="str">
        <f t="shared" ca="1" si="727"/>
        <v/>
      </c>
      <c r="CI993" s="81">
        <f t="shared" ca="1" si="736"/>
        <v>0.1131775965863165</v>
      </c>
      <c r="CJ993" s="81">
        <f t="shared" ca="1" si="737"/>
        <v>0.13063724757458739</v>
      </c>
      <c r="CK993" s="81">
        <f t="shared" ca="1" si="738"/>
        <v>0.39004625943939081</v>
      </c>
      <c r="CL993" s="81">
        <f t="shared" ca="1" si="739"/>
        <v>0.17284488538116416</v>
      </c>
      <c r="CM993" s="89">
        <f t="shared" ca="1" si="728"/>
        <v>0.80670598898145884</v>
      </c>
    </row>
    <row r="994" spans="1:91" x14ac:dyDescent="0.3">
      <c r="A994">
        <v>929</v>
      </c>
      <c r="B994" s="3">
        <f t="shared" si="741"/>
        <v>2.7694444444444444</v>
      </c>
      <c r="C994" s="3">
        <f t="shared" si="729"/>
        <v>30.966666666666665</v>
      </c>
      <c r="D994" s="4">
        <f t="shared" ca="1" si="717"/>
        <v>994</v>
      </c>
      <c r="E994" s="58">
        <f>(0.5*(COS(B994*2*PI())+1)*('key variables'!$B$4-'key variables'!$B$6)+'key variables'!$B$6)/'key variables'!$B$4</f>
        <v>1</v>
      </c>
      <c r="F994" s="10">
        <f t="shared" ca="1" si="730"/>
        <v>11689222.907461114</v>
      </c>
      <c r="G994" s="10">
        <f t="shared" ca="1" si="731"/>
        <v>13492492.798713122</v>
      </c>
      <c r="H994" s="10">
        <f t="shared" ca="1" si="732"/>
        <v>40309474.521088287</v>
      </c>
      <c r="I994" s="10">
        <f t="shared" ca="1" si="733"/>
        <v>17912154.249750931</v>
      </c>
      <c r="J994" s="10">
        <f t="shared" ca="1" si="718"/>
        <v>83403344.477013454</v>
      </c>
      <c r="K994" s="82">
        <f t="shared" ca="1" si="695"/>
        <v>2249832.832292099</v>
      </c>
      <c r="L994" s="82">
        <f t="shared" ca="1" si="696"/>
        <v>2596909.4377209195</v>
      </c>
      <c r="M994" s="82">
        <f t="shared" ca="1" si="697"/>
        <v>7778311.98309422</v>
      </c>
      <c r="N994" s="82">
        <f t="shared" ca="1" si="698"/>
        <v>3496312.733215793</v>
      </c>
      <c r="O994" s="82">
        <f t="shared" ca="1" si="719"/>
        <v>16121366.986323033</v>
      </c>
      <c r="P994" s="10">
        <f ca="1">IF(IF($A994&gt;='key variables'!$B$26,K994*SUMPRODUCT(Z994:AC994,'control variables'!$O$3:$R$3)/J994+F$65*'key variables'!$B$25/scenario!J$65,K994*SUMPRODUCT(Z994:AC994,'control variables'!$O$7:$R$7)/J994+F$65*'key variables'!$B$25/scenario!J$65)&lt;'key variables'!$B$28,0,IF($A994&gt;='key variables'!$B$26,K994*SUMPRODUCT(Z994:AC994,'control variables'!$O$3:$R$3)/J994+F$65*'key variables'!$B$25/scenario!J$65,K994*SUMPRODUCT(Z994:AC994,'control variables'!$O$7:$R$7)/J994+F$65*'key variables'!$B$25/scenario!J$65))</f>
        <v>8.5723241934633198E-51</v>
      </c>
      <c r="Q994" s="10">
        <f ca="1">IF(IF($A994&gt;='key variables'!$B$26,L994*SUMPRODUCT(Z994:AC994,'control variables'!$O$4:$R$4)/J994+G$65*'key variables'!$B$25/scenario!J$65,L994*SUMPRODUCT(Z994:AC994,'control variables'!$O$7:$R$7)/J994+G$65*'key variables'!$B$25/scenario!J$65)&lt;'key variables'!$B$28,0,IF($A994&gt;='key variables'!$B$26,L994*SUMPRODUCT(Z994:AC994,'control variables'!$O$4:$R$4)/J994+G$65*'key variables'!$B$25/scenario!J$65,L994*SUMPRODUCT(Z994:AC994,'control variables'!$O$7:$R$7)/J994+G$65*'key variables'!$B$25/scenario!J$65))</f>
        <v>9.8947571933726743E-51</v>
      </c>
      <c r="R994" s="10">
        <f ca="1">IF(IF($A994&gt;='key variables'!$B$26,M994*SUMPRODUCT(Z994:AC994,'control variables'!$O$5:$R$5)/J994+H$65*'key variables'!$B$25/scenario!J$65,M994*SUMPRODUCT(Z994:AC994,'control variables'!$O$7:$R$7)/J994+H$65*'key variables'!$B$25/scenario!J$65)&lt;'key variables'!$B$28,0,IF($A994&gt;='key variables'!$B$26,M994*SUMPRODUCT(Z994:AC994,'control variables'!$O$5:$R$5)/J994+H$65*'key variables'!$B$25/scenario!J$65,M994*SUMPRODUCT(Z994:AC994,'control variables'!$O$7:$R$7)/J994+H$65*'key variables'!$B$25/scenario!J$65))</f>
        <v>2.9636962817834502E-50</v>
      </c>
      <c r="S994" s="10">
        <f ca="1">IF(IF($A994&gt;='key variables'!$B$26,N994*SUMPRODUCT(Z994:AC994,'control variables'!$O$6:$R$6)/J994+I$65*'key variables'!$B$25/scenario!J$65,N994*SUMPRODUCT(Z994:AC994,'control variables'!$O$7:$R$7)/J994+I$65*'key variables'!$B$25/scenario!J$65)&lt;'key variables'!$B$28,0,IF($A994&gt;='key variables'!$B$26,N994*SUMPRODUCT(Z994:AC994,'control variables'!$O$6:$R$6)/J994+I$65*'key variables'!$B$25/scenario!J$65,N994*SUMPRODUCT(Z994:AC994,'control variables'!$O$7:$R$7)/J994+I$65*'key variables'!$B$25/scenario!J$65))</f>
        <v>1.3321668081590323E-50</v>
      </c>
      <c r="T994" s="10">
        <f t="shared" ca="1" si="740"/>
        <v>6.1425712286260818E-50</v>
      </c>
      <c r="U994" s="82">
        <f ca="1">SUMPRODUCT(P964:P993,'control variables'!AD$7:AD$36)</f>
        <v>1.817491315058201E-50</v>
      </c>
      <c r="V994" s="82">
        <f ca="1">SUMPRODUCT(Q964:Q993,'control variables'!AE$7:AE$36)</f>
        <v>2.0978715757481046E-50</v>
      </c>
      <c r="W994" s="82">
        <f ca="1">SUMPRODUCT(R964:R993,'control variables'!AF$7:AF$36)</f>
        <v>6.2835843944388874E-50</v>
      </c>
      <c r="X994" s="82">
        <f ca="1">SUMPRODUCT(S964:S993,'control variables'!AG$7:AG$36)</f>
        <v>2.8244400811206973E-50</v>
      </c>
      <c r="Y994" s="82">
        <f t="shared" ca="1" si="734"/>
        <v>1.302338736636589E-49</v>
      </c>
      <c r="Z994" s="10">
        <f ca="1">IF($A994&gt;='key variables'!$B$26,SUMPRODUCT(P964:P993,'control variables'!V$7:V$36)*$E994,SUMPRODUCT(P964:P993,'control variables'!Z$7:Z$36)*$E994)</f>
        <v>4.4348628021594735E-50</v>
      </c>
      <c r="AA994" s="10">
        <f ca="1">IF($A994&gt;='key variables'!$B$26,SUMPRODUCT(Q964:Q993,'control variables'!W$7:W$36)*$E994,SUMPRODUCT(Q964:Q993,'control variables'!AA$7:AA$36)*$E994)</f>
        <v>5.1190190224898084E-50</v>
      </c>
      <c r="AB994" s="10">
        <f ca="1">IF($A994&gt;='key variables'!$B$26,SUMPRODUCT(R964:R993,'control variables'!X$7:X$36)*$E994,SUMPRODUCT(R964:R993,'control variables'!AB$7:AB$36)*$E994)</f>
        <v>1.5332582040005187E-49</v>
      </c>
      <c r="AC994" s="10">
        <f ca="1">IF($A994&gt;='key variables'!$B$26,SUMPRODUCT(S964:S993,'control variables'!Y$7:Y$36)*$E994,SUMPRODUCT(S964:S993,'control variables'!AC$7:AC$36)*$E994)</f>
        <v>6.8919197296353247E-50</v>
      </c>
      <c r="AD994" s="10">
        <f t="shared" ca="1" si="735"/>
        <v>3.1778383594289792E-49</v>
      </c>
      <c r="AE994" s="82">
        <f ca="1">SUMPRODUCT(P964:P993,'control variables'!AL$7:AL$36)</f>
        <v>6.0382901815993463E-50</v>
      </c>
      <c r="AF994" s="82">
        <f ca="1">SUMPRODUCT(Q964:Q993,'control variables'!AM$7:AM$36)</f>
        <v>6.9515795238621801E-50</v>
      </c>
      <c r="AG994" s="82">
        <f ca="1">SUMPRODUCT(R964:R993,'control variables'!AN$7:AN$36)</f>
        <v>1.9820780177195638E-49</v>
      </c>
      <c r="AH994" s="82">
        <f ca="1">SUMPRODUCT(S964:S993,'control variables'!AO$7:AO$36)</f>
        <v>8.5822012097949147E-50</v>
      </c>
      <c r="AI994" s="82">
        <f t="shared" ca="1" si="699"/>
        <v>4.1392851092452074E-49</v>
      </c>
      <c r="AJ994" s="10">
        <f ca="1">SUMPRODUCT(P964:P993,'control variables'!AP$7:AP$36)</f>
        <v>5.7696097541329019E-53</v>
      </c>
      <c r="AK994" s="10">
        <f ca="1">SUMPRODUCT(Q964:Q993,'control variables'!AQ$7:AQ$36)</f>
        <v>1.6649185894413514E-52</v>
      </c>
      <c r="AL994" s="10">
        <f ca="1">SUMPRODUCT(R964:R993,'control variables'!AR$7:AR$36)</f>
        <v>5.9841545617362587E-51</v>
      </c>
      <c r="AM994" s="10">
        <f ca="1">SUMPRODUCT(S964:S993,'control variables'!AS$7:AS$36)</f>
        <v>4.4830797558655909E-51</v>
      </c>
      <c r="AN994" s="10">
        <f t="shared" ca="1" si="720"/>
        <v>1.0691422274087312E-50</v>
      </c>
      <c r="AO994" s="82">
        <f ca="1">SUMPRODUCT(P964:P993,'control variables'!AX$7:AX$36)</f>
        <v>7.8457887831098639E-53</v>
      </c>
      <c r="AP994" s="82">
        <f ca="1">SUMPRODUCT(Q964:Q993,'control variables'!AY$7:AY$36)</f>
        <v>1.8112281628022438E-52</v>
      </c>
      <c r="AQ994" s="82">
        <f ca="1">SUMPRODUCT(R964:R993,'control variables'!AZ$7:AZ$36)</f>
        <v>1.6275073960846114E-51</v>
      </c>
      <c r="AR994" s="82">
        <f ca="1">SUMPRODUCT(S964:S993,'control variables'!BA$7:BA$36)</f>
        <v>1.2192608637754651E-51</v>
      </c>
      <c r="AS994" s="82">
        <f t="shared" ca="1" si="721"/>
        <v>3.1063489639713998E-51</v>
      </c>
      <c r="AT994" s="10">
        <f ca="1">SUMPRODUCT(P964:P993,'control variables'!AT$7:AT$36)</f>
        <v>-6.9242147665891565E-53</v>
      </c>
      <c r="AU994" s="10">
        <f ca="1">SUMPRODUCT(Q964:Q993,'control variables'!AU$7:AU$36)</f>
        <v>7.5112497428970519E-53</v>
      </c>
      <c r="AV994" s="10">
        <f ca="1">SUMPRODUCT(R964:R993,'control variables'!AV$7:AV$36)</f>
        <v>3.2344043317138893E-50</v>
      </c>
      <c r="AW994" s="10">
        <f ca="1">SUMPRODUCT(S964:S993,'control variables'!AW$7:AW$36)</f>
        <v>2.4230812276318301E-50</v>
      </c>
      <c r="AX994" s="10">
        <f t="shared" ca="1" si="700"/>
        <v>5.6580725943220275E-50</v>
      </c>
      <c r="AY994" s="82">
        <f ca="1">SUMPRODUCT(P964:P993,'control variables'!BB$7:BB$36)</f>
        <v>2.509656973283684E-52</v>
      </c>
      <c r="AZ994" s="82">
        <f ca="1">SUMPRODUCT(Q964:Q993,'control variables'!BC$7:BC$36)</f>
        <v>6.3996208064729479E-52</v>
      </c>
      <c r="BA994" s="82">
        <f ca="1">SUMPRODUCT(R964:R993,'control variables'!BD$7:BD$36)</f>
        <v>4.4799312761244726E-51</v>
      </c>
      <c r="BB994" s="82">
        <f ca="1">SUMPRODUCT(S964:S993,'control variables'!BE$7:BE$36)</f>
        <v>6.3663021438373457E-52</v>
      </c>
      <c r="BC994" s="82">
        <f t="shared" ca="1" si="722"/>
        <v>6.0074892684838705E-51</v>
      </c>
      <c r="BD994" s="10">
        <f ca="1">SUMPRODUCT(P964:P993,'control variables'!BF$7:BF$36)</f>
        <v>5.2499837926345347E-53</v>
      </c>
      <c r="BE994" s="10">
        <f ca="1">SUMPRODUCT(Q964:Q993,'control variables'!BG$7:BG$36)</f>
        <v>6.0598868783884839E-53</v>
      </c>
      <c r="BF994" s="10">
        <f ca="1">SUMPRODUCT(R964:R993,'control variables'!BH$7:BH$36)</f>
        <v>1.8150687135139933E-51</v>
      </c>
      <c r="BG994" s="10">
        <f ca="1">SUMPRODUCT(S964:S993,'control variables'!BI$7:BI$36)</f>
        <v>4.0793220100411293E-51</v>
      </c>
      <c r="BH994" s="10">
        <f t="shared" ca="1" si="723"/>
        <v>6.0074894302653526E-51</v>
      </c>
      <c r="BI994" s="82">
        <f t="shared" ca="1" si="701"/>
        <v>6.0564625365655937E-50</v>
      </c>
      <c r="BJ994" s="82">
        <f t="shared" ca="1" si="702"/>
        <v>7.0230869816698065E-50</v>
      </c>
      <c r="BK994" s="82">
        <f t="shared" ca="1" si="703"/>
        <v>2.3503177636521975E-49</v>
      </c>
      <c r="BL994" s="82">
        <f t="shared" ca="1" si="704"/>
        <v>1.1068945458865117E-49</v>
      </c>
      <c r="BM994" s="82">
        <f t="shared" ref="BM994:BM1057" ca="1" si="742">SUM(BI994:BL994)</f>
        <v>4.7651672613622497E-49</v>
      </c>
      <c r="BN994" s="10">
        <f ca="1">BN993+BI994-INDIRECT(ADDRESS(MAX($D994-'key variables'!$B$9*30,34),scenario!BI$4),TRUE)</f>
        <v>9439390.0751690175</v>
      </c>
      <c r="BO994" s="10">
        <f ca="1">BO993+BJ994-INDIRECT(ADDRESS(MAX($D994-'key variables'!$B$9*30,34),scenario!BJ$4),TRUE)</f>
        <v>10895583.360992203</v>
      </c>
      <c r="BP994" s="10">
        <f ca="1">BP993+BK994-INDIRECT(ADDRESS(MAX($D994-'key variables'!$B$9*30,34),scenario!BK$4),TRUE)</f>
        <v>32531162.537994072</v>
      </c>
      <c r="BQ994" s="10">
        <f ca="1">BQ993+BL994-INDIRECT(ADDRESS(MAX($D994-'key variables'!$B$9*30,34),scenario!BL$4),TRUE)</f>
        <v>14415841.516535141</v>
      </c>
      <c r="BR994" s="10">
        <f t="shared" ca="1" si="724"/>
        <v>67281977.490690395</v>
      </c>
      <c r="BS994" s="82">
        <f t="shared" ca="1" si="705"/>
        <v>-2.3433848477536824E-9</v>
      </c>
      <c r="BT994" s="82">
        <f t="shared" ca="1" si="706"/>
        <v>-3.4288309057018498E-10</v>
      </c>
      <c r="BU994" s="82">
        <f t="shared" ca="1" si="707"/>
        <v>-4.2578247660364599E-9</v>
      </c>
      <c r="BV994" s="82">
        <f t="shared" ca="1" si="708"/>
        <v>-2.9943922343414556E-9</v>
      </c>
      <c r="BW994" s="82">
        <f t="shared" ca="1" si="725"/>
        <v>-9.9384849387017825E-9</v>
      </c>
      <c r="BX994" s="10">
        <f t="shared" ca="1" si="709"/>
        <v>-1.8625994260191893E-12</v>
      </c>
      <c r="BY994" s="10">
        <f t="shared" ca="1" si="710"/>
        <v>2.8902850229962428E-12</v>
      </c>
      <c r="BZ994" s="10">
        <f t="shared" ca="1" si="711"/>
        <v>-3.5034723983035463E-11</v>
      </c>
      <c r="CA994" s="10">
        <f t="shared" ca="1" si="712"/>
        <v>-2.0257049910634696E-11</v>
      </c>
      <c r="CB994" s="10">
        <v>0</v>
      </c>
      <c r="CC994" s="82">
        <f t="shared" ca="1" si="713"/>
        <v>3.9725652202851362E-13</v>
      </c>
      <c r="CD994" s="82">
        <f t="shared" ca="1" si="714"/>
        <v>3.4270724516460853E-13</v>
      </c>
      <c r="CE994" s="82">
        <f t="shared" ca="1" si="715"/>
        <v>1.8915613015532971E-10</v>
      </c>
      <c r="CF994" s="82">
        <f t="shared" ca="1" si="716"/>
        <v>3.7028113764059381E-11</v>
      </c>
      <c r="CG994" s="82">
        <f t="shared" ca="1" si="726"/>
        <v>2.269242076865822E-10</v>
      </c>
      <c r="CH994" s="13" t="str">
        <f t="shared" ca="1" si="727"/>
        <v/>
      </c>
      <c r="CI994" s="81">
        <f t="shared" ca="1" si="736"/>
        <v>0.1131775965863165</v>
      </c>
      <c r="CJ994" s="81">
        <f t="shared" ca="1" si="737"/>
        <v>0.13063724757458739</v>
      </c>
      <c r="CK994" s="81">
        <f t="shared" ca="1" si="738"/>
        <v>0.39004625943939081</v>
      </c>
      <c r="CL994" s="81">
        <f t="shared" ca="1" si="739"/>
        <v>0.17284488538116416</v>
      </c>
      <c r="CM994" s="89">
        <f t="shared" ca="1" si="728"/>
        <v>0.80670598898145884</v>
      </c>
    </row>
    <row r="995" spans="1:91" x14ac:dyDescent="0.3">
      <c r="A995">
        <v>930</v>
      </c>
      <c r="B995" s="3">
        <f t="shared" si="741"/>
        <v>2.7722222222222221</v>
      </c>
      <c r="C995" s="3">
        <f t="shared" si="729"/>
        <v>31</v>
      </c>
      <c r="D995" s="4">
        <f t="shared" ca="1" si="717"/>
        <v>995</v>
      </c>
      <c r="E995" s="58">
        <f>(0.5*(COS(B995*2*PI())+1)*('key variables'!$B$4-'key variables'!$B$6)+'key variables'!$B$6)/'key variables'!$B$4</f>
        <v>1</v>
      </c>
      <c r="F995" s="10">
        <f t="shared" ca="1" si="730"/>
        <v>11689222.907461114</v>
      </c>
      <c r="G995" s="10">
        <f t="shared" ca="1" si="731"/>
        <v>13492492.798713122</v>
      </c>
      <c r="H995" s="10">
        <f t="shared" ca="1" si="732"/>
        <v>40309474.521088287</v>
      </c>
      <c r="I995" s="10">
        <f t="shared" ca="1" si="733"/>
        <v>17912154.249750931</v>
      </c>
      <c r="J995" s="10">
        <f t="shared" ca="1" si="718"/>
        <v>83403344.477013454</v>
      </c>
      <c r="K995" s="82">
        <f t="shared" ref="K995:K1058" ca="1" si="743">MAX(F995-BN994-BS994,0.001)</f>
        <v>2249832.832292099</v>
      </c>
      <c r="L995" s="82">
        <f t="shared" ref="L995:L1058" ca="1" si="744">MAX(G995-BO994-BT994,0.001)</f>
        <v>2596909.4377209195</v>
      </c>
      <c r="M995" s="82">
        <f t="shared" ref="M995:M1058" ca="1" si="745">MAX(H995-BP994-BU994,0.001)</f>
        <v>7778311.98309422</v>
      </c>
      <c r="N995" s="82">
        <f t="shared" ref="N995:N1058" ca="1" si="746">MAX(I995-BQ994-BV994,0.001)</f>
        <v>3496312.733215793</v>
      </c>
      <c r="O995" s="82">
        <f t="shared" ca="1" si="719"/>
        <v>16121366.986323033</v>
      </c>
      <c r="P995" s="10">
        <f ca="1">IF(IF($A995&gt;='key variables'!$B$26,K995*SUMPRODUCT(Z995:AC995,'control variables'!$O$3:$R$3)/J995+F$65*'key variables'!$B$25/scenario!J$65,K995*SUMPRODUCT(Z995:AC995,'control variables'!$O$7:$R$7)/J995+F$65*'key variables'!$B$25/scenario!J$65)&lt;'key variables'!$B$28,0,IF($A995&gt;='key variables'!$B$26,K995*SUMPRODUCT(Z995:AC995,'control variables'!$O$3:$R$3)/J995+F$65*'key variables'!$B$25/scenario!J$65,K995*SUMPRODUCT(Z995:AC995,'control variables'!$O$7:$R$7)/J995+F$65*'key variables'!$B$25/scenario!J$65))</f>
        <v>7.3760497225265456E-51</v>
      </c>
      <c r="Q995" s="10">
        <f ca="1">IF(IF($A995&gt;='key variables'!$B$26,L995*SUMPRODUCT(Z995:AC995,'control variables'!$O$4:$R$4)/J995+G$65*'key variables'!$B$25/scenario!J$65,L995*SUMPRODUCT(Z995:AC995,'control variables'!$O$7:$R$7)/J995+G$65*'key variables'!$B$25/scenario!J$65)&lt;'key variables'!$B$28,0,IF($A995&gt;='key variables'!$B$26,L995*SUMPRODUCT(Z995:AC995,'control variables'!$O$4:$R$4)/J995+G$65*'key variables'!$B$25/scenario!J$65,L995*SUMPRODUCT(Z995:AC995,'control variables'!$O$7:$R$7)/J995+G$65*'key variables'!$B$25/scenario!J$65))</f>
        <v>8.5139361745437651E-51</v>
      </c>
      <c r="R995" s="10">
        <f ca="1">IF(IF($A995&gt;='key variables'!$B$26,M995*SUMPRODUCT(Z995:AC995,'control variables'!$O$5:$R$5)/J995+H$65*'key variables'!$B$25/scenario!J$65,M995*SUMPRODUCT(Z995:AC995,'control variables'!$O$7:$R$7)/J995+H$65*'key variables'!$B$25/scenario!J$65)&lt;'key variables'!$B$28,0,IF($A995&gt;='key variables'!$B$26,M995*SUMPRODUCT(Z995:AC995,'control variables'!$O$5:$R$5)/J995+H$65*'key variables'!$B$25/scenario!J$65,M995*SUMPRODUCT(Z995:AC995,'control variables'!$O$7:$R$7)/J995+H$65*'key variables'!$B$25/scenario!J$65))</f>
        <v>2.5501101735712503E-50</v>
      </c>
      <c r="S995" s="10">
        <f ca="1">IF(IF($A995&gt;='key variables'!$B$26,N995*SUMPRODUCT(Z995:AC995,'control variables'!$O$6:$R$6)/J995+I$65*'key variables'!$B$25/scenario!J$65,N995*SUMPRODUCT(Z995:AC995,'control variables'!$O$7:$R$7)/J995+I$65*'key variables'!$B$25/scenario!J$65)&lt;'key variables'!$B$28,0,IF($A995&gt;='key variables'!$B$26,N995*SUMPRODUCT(Z995:AC995,'control variables'!$O$6:$R$6)/J995+I$65*'key variables'!$B$25/scenario!J$65,N995*SUMPRODUCT(Z995:AC995,'control variables'!$O$7:$R$7)/J995+I$65*'key variables'!$B$25/scenario!J$65))</f>
        <v>1.1462618997976361E-50</v>
      </c>
      <c r="T995" s="10">
        <f t="shared" ca="1" si="740"/>
        <v>5.2853706630759173E-50</v>
      </c>
      <c r="U995" s="82">
        <f ca="1">SUMPRODUCT(P965:P994,'control variables'!AD$7:AD$36)</f>
        <v>1.5638589964145192E-50</v>
      </c>
      <c r="V995" s="82">
        <f ca="1">SUMPRODUCT(Q965:Q994,'control variables'!AE$7:AE$36)</f>
        <v>1.8051119748822114E-50</v>
      </c>
      <c r="W995" s="82">
        <f ca="1">SUMPRODUCT(R965:R994,'control variables'!AF$7:AF$36)</f>
        <v>5.406705332541552E-50</v>
      </c>
      <c r="X995" s="82">
        <f ca="1">SUMPRODUCT(S965:S994,'control variables'!AG$7:AG$36)</f>
        <v>2.4302872834101612E-50</v>
      </c>
      <c r="Y995" s="82">
        <f t="shared" ca="1" si="734"/>
        <v>1.1205963587248445E-49</v>
      </c>
      <c r="Z995" s="10">
        <f ca="1">IF($A995&gt;='key variables'!$B$26,SUMPRODUCT(P965:P994,'control variables'!V$7:V$36)*$E995,SUMPRODUCT(P965:P994,'control variables'!Z$7:Z$36)*$E995)</f>
        <v>3.815974268245184E-50</v>
      </c>
      <c r="AA995" s="10">
        <f ca="1">IF($A995&gt;='key variables'!$B$26,SUMPRODUCT(Q965:Q994,'control variables'!W$7:W$36)*$E995,SUMPRODUCT(Q965:Q994,'control variables'!AA$7:AA$36)*$E995)</f>
        <v>4.404655958909707E-50</v>
      </c>
      <c r="AB995" s="10">
        <f ca="1">IF($A995&gt;='key variables'!$B$26,SUMPRODUCT(R965:R994,'control variables'!X$7:X$36)*$E995,SUMPRODUCT(R965:R994,'control variables'!AB$7:AB$36)*$E995)</f>
        <v>1.3192908358276227E-49</v>
      </c>
      <c r="AC995" s="10">
        <f ca="1">IF($A995&gt;='key variables'!$B$26,SUMPRODUCT(S965:S994,'control variables'!Y$7:Y$36)*$E995,SUMPRODUCT(S965:S994,'control variables'!AC$7:AC$36)*$E995)</f>
        <v>5.9301470012316303E-50</v>
      </c>
      <c r="AD995" s="10">
        <f t="shared" ca="1" si="735"/>
        <v>2.734368558666275E-49</v>
      </c>
      <c r="AE995" s="82">
        <f ca="1">SUMPRODUCT(P965:P994,'control variables'!AL$7:AL$36)</f>
        <v>5.1956421168115498E-50</v>
      </c>
      <c r="AF995" s="82">
        <f ca="1">SUMPRODUCT(Q965:Q994,'control variables'!AM$7:AM$36)</f>
        <v>5.981481225033915E-50</v>
      </c>
      <c r="AG995" s="82">
        <f ca="1">SUMPRODUCT(R965:R994,'control variables'!AN$7:AN$36)</f>
        <v>1.7054774974299866E-49</v>
      </c>
      <c r="AH995" s="82">
        <f ca="1">SUMPRODUCT(S965:S994,'control variables'!AO$7:AO$36)</f>
        <v>7.3845483935902933E-50</v>
      </c>
      <c r="AI995" s="82">
        <f t="shared" ref="AI995:AI1058" ca="1" si="747">SUM(AE995:AH995)</f>
        <v>3.5616446709735628E-49</v>
      </c>
      <c r="AJ995" s="10">
        <f ca="1">SUMPRODUCT(P965:P994,'control variables'!AP$7:AP$36)</f>
        <v>4.9644562507924631E-53</v>
      </c>
      <c r="AK995" s="10">
        <f ca="1">SUMPRODUCT(Q965:Q994,'control variables'!AQ$7:AQ$36)</f>
        <v>1.4325779126555281E-52</v>
      </c>
      <c r="AL995" s="10">
        <f ca="1">SUMPRODUCT(R965:R994,'control variables'!AR$7:AR$36)</f>
        <v>5.1490611645682355E-51</v>
      </c>
      <c r="AM995" s="10">
        <f ca="1">SUMPRODUCT(S965:S994,'control variables'!AS$7:AS$36)</f>
        <v>3.8574625087711637E-51</v>
      </c>
      <c r="AN995" s="10">
        <f t="shared" ca="1" si="720"/>
        <v>9.1994260271128763E-51</v>
      </c>
      <c r="AO995" s="82">
        <f ca="1">SUMPRODUCT(P965:P994,'control variables'!AX$7:AX$36)</f>
        <v>6.7509028905822175E-53</v>
      </c>
      <c r="AP995" s="82">
        <f ca="1">SUMPRODUCT(Q965:Q994,'control variables'!AY$7:AY$36)</f>
        <v>1.5584698718997322E-52</v>
      </c>
      <c r="AQ995" s="82">
        <f ca="1">SUMPRODUCT(R965:R994,'control variables'!AZ$7:AZ$36)</f>
        <v>1.4003874802651167E-51</v>
      </c>
      <c r="AR995" s="82">
        <f ca="1">SUMPRODUCT(S965:S994,'control variables'!BA$7:BA$36)</f>
        <v>1.0491120672729814E-51</v>
      </c>
      <c r="AS995" s="82">
        <f t="shared" ca="1" si="721"/>
        <v>2.6728555636338932E-51</v>
      </c>
      <c r="AT995" s="10">
        <f ca="1">SUMPRODUCT(P965:P994,'control variables'!AT$7:AT$36)</f>
        <v>-5.9579352408019379E-53</v>
      </c>
      <c r="AU995" s="10">
        <f ca="1">SUMPRODUCT(Q965:Q994,'control variables'!AU$7:AU$36)</f>
        <v>6.463049032159829E-53</v>
      </c>
      <c r="AV995" s="10">
        <f ca="1">SUMPRODUCT(R965:R994,'control variables'!AV$7:AV$36)</f>
        <v>2.78304070577134E-50</v>
      </c>
      <c r="AW995" s="10">
        <f ca="1">SUMPRODUCT(S965:S994,'control variables'!AW$7:AW$36)</f>
        <v>2.0849383683320819E-50</v>
      </c>
      <c r="AX995" s="10">
        <f t="shared" ref="AX995:AX1058" ca="1" si="748">SUM(AT995:AW995)</f>
        <v>4.8684841878947796E-50</v>
      </c>
      <c r="AY995" s="82">
        <f ca="1">SUMPRODUCT(P965:P994,'control variables'!BB$7:BB$36)</f>
        <v>2.1594324017215128E-52</v>
      </c>
      <c r="AZ995" s="82">
        <f ca="1">SUMPRODUCT(Q965:Q994,'control variables'!BC$7:BC$36)</f>
        <v>5.5065487735350042E-52</v>
      </c>
      <c r="BA995" s="82">
        <f ca="1">SUMPRODUCT(R965:R994,'control variables'!BD$7:BD$36)</f>
        <v>3.8547534018129176E-51</v>
      </c>
      <c r="BB995" s="82">
        <f ca="1">SUMPRODUCT(S965:S994,'control variables'!BE$7:BE$36)</f>
        <v>5.4778797560384778E-52</v>
      </c>
      <c r="BC995" s="82">
        <f t="shared" ca="1" si="722"/>
        <v>5.1691394949424174E-51</v>
      </c>
      <c r="BD995" s="10">
        <f ca="1">SUMPRODUCT(P965:P994,'control variables'!BF$7:BF$36)</f>
        <v>4.5173444940940583E-53</v>
      </c>
      <c r="BE995" s="10">
        <f ca="1">SUMPRODUCT(Q965:Q994,'control variables'!BG$7:BG$36)</f>
        <v>5.2142249778611202E-53</v>
      </c>
      <c r="BF995" s="10">
        <f ca="1">SUMPRODUCT(R965:R994,'control variables'!BH$7:BH$36)</f>
        <v>1.5617744707894181E-51</v>
      </c>
      <c r="BG995" s="10">
        <f ca="1">SUMPRODUCT(S965:S994,'control variables'!BI$7:BI$36)</f>
        <v>3.5100494686381984E-51</v>
      </c>
      <c r="BH995" s="10">
        <f t="shared" ca="1" si="723"/>
        <v>5.1691396341471688E-51</v>
      </c>
      <c r="BI995" s="82">
        <f t="shared" ref="BI995:BI1058" ca="1" si="749">AE995+AT995+AY995</f>
        <v>5.2112785055879632E-50</v>
      </c>
      <c r="BJ995" s="82">
        <f t="shared" ref="BJ995:BJ1058" ca="1" si="750">AF995+AU995+AZ995</f>
        <v>6.0430097618014244E-50</v>
      </c>
      <c r="BK995" s="82">
        <f t="shared" ref="BK995:BK1058" ca="1" si="751">AG995+AV995+BA995</f>
        <v>2.0223291020252497E-49</v>
      </c>
      <c r="BL995" s="82">
        <f t="shared" ref="BL995:BL1058" ca="1" si="752">AH995+AW995+BB995</f>
        <v>9.5242655594827598E-50</v>
      </c>
      <c r="BM995" s="82">
        <f t="shared" ca="1" si="742"/>
        <v>4.1001844847124645E-49</v>
      </c>
      <c r="BN995" s="10">
        <f ca="1">BN994+BI995-INDIRECT(ADDRESS(MAX($D995-'key variables'!$B$9*30,34),scenario!BI$4),TRUE)</f>
        <v>9439390.0751690175</v>
      </c>
      <c r="BO995" s="10">
        <f ca="1">BO994+BJ995-INDIRECT(ADDRESS(MAX($D995-'key variables'!$B$9*30,34),scenario!BJ$4),TRUE)</f>
        <v>10895583.360992203</v>
      </c>
      <c r="BP995" s="10">
        <f ca="1">BP994+BK995-INDIRECT(ADDRESS(MAX($D995-'key variables'!$B$9*30,34),scenario!BK$4),TRUE)</f>
        <v>32531162.537994072</v>
      </c>
      <c r="BQ995" s="10">
        <f ca="1">BQ994+BL995-INDIRECT(ADDRESS(MAX($D995-'key variables'!$B$9*30,34),scenario!BL$4),TRUE)</f>
        <v>14415841.516535141</v>
      </c>
      <c r="BR995" s="10">
        <f t="shared" ref="BR995" ca="1" si="753">BR994+BM995</f>
        <v>67281977.490690395</v>
      </c>
      <c r="BS995" s="82">
        <f t="shared" ref="BS995:BS1058" ca="1" si="754">BS994+P995-BI995-BD995</f>
        <v>-2.3433848477536824E-9</v>
      </c>
      <c r="BT995" s="82">
        <f t="shared" ref="BT995:BT1058" ca="1" si="755">BT994+Q995-BJ995-BE995</f>
        <v>-3.4288309057018498E-10</v>
      </c>
      <c r="BU995" s="82">
        <f t="shared" ref="BU995:BU1058" ca="1" si="756">BU994+R995-BK995-BF995</f>
        <v>-4.2578247660364599E-9</v>
      </c>
      <c r="BV995" s="82">
        <f t="shared" ref="BV995:BV1058" ca="1" si="757">BV994+S995-BL995-BG995</f>
        <v>-2.9943922343414556E-9</v>
      </c>
      <c r="BW995" s="82">
        <f t="shared" ca="1" si="725"/>
        <v>-9.9384849387017825E-9</v>
      </c>
      <c r="BX995" s="10">
        <f t="shared" ref="BX995:BX1058" ca="1" si="758">BX994+AO995-AY995-BD995</f>
        <v>-1.8625994260191893E-12</v>
      </c>
      <c r="BY995" s="10">
        <f t="shared" ref="BY995:BY1058" ca="1" si="759">BY994+AP995-AZ995-BE995</f>
        <v>2.8902850229962428E-12</v>
      </c>
      <c r="BZ995" s="10">
        <f t="shared" ref="BZ995:BZ1058" ca="1" si="760">BZ994+AQ995-BA995-BF995</f>
        <v>-3.5034723983035463E-11</v>
      </c>
      <c r="CA995" s="10">
        <f t="shared" ref="CA995:CA1058" ca="1" si="761">CA994+AR995-BB995-BG995</f>
        <v>-2.0257049910634696E-11</v>
      </c>
      <c r="CB995" s="10">
        <v>0</v>
      </c>
      <c r="CC995" s="82">
        <f t="shared" ref="CC995:CC1058" ca="1" si="762">CC994+AJ995-AO995-AT995</f>
        <v>3.9725652202851362E-13</v>
      </c>
      <c r="CD995" s="82">
        <f t="shared" ref="CD995:CD1058" ca="1" si="763">CD994+AK995-AP995-AU995</f>
        <v>3.4270724516460853E-13</v>
      </c>
      <c r="CE995" s="82">
        <f t="shared" ref="CE995:CE1058" ca="1" si="764">CE994+AL995-AQ995-AV995</f>
        <v>1.8915613015532971E-10</v>
      </c>
      <c r="CF995" s="82">
        <f t="shared" ref="CF995:CF1058" ca="1" si="765">CF994+AM995-AR995-AW995</f>
        <v>3.7028113764059381E-11</v>
      </c>
      <c r="CG995" s="82">
        <f t="shared" ca="1" si="726"/>
        <v>2.269242076865822E-10</v>
      </c>
      <c r="CH995" s="13" t="str">
        <f t="shared" ca="1" si="727"/>
        <v/>
      </c>
      <c r="CI995" s="81">
        <f t="shared" ca="1" si="736"/>
        <v>0.1131775965863165</v>
      </c>
      <c r="CJ995" s="81">
        <f t="shared" ca="1" si="737"/>
        <v>0.13063724757458739</v>
      </c>
      <c r="CK995" s="81">
        <f t="shared" ca="1" si="738"/>
        <v>0.39004625943939081</v>
      </c>
      <c r="CL995" s="81">
        <f t="shared" ca="1" si="739"/>
        <v>0.17284488538116416</v>
      </c>
      <c r="CM995" s="89">
        <f t="shared" ca="1" si="728"/>
        <v>0.80670598898145884</v>
      </c>
    </row>
    <row r="996" spans="1:91" x14ac:dyDescent="0.3">
      <c r="A996">
        <v>931</v>
      </c>
      <c r="B996" s="3">
        <f t="shared" si="741"/>
        <v>2.7749999999999999</v>
      </c>
      <c r="C996" s="3">
        <f t="shared" si="729"/>
        <v>31.033333333333335</v>
      </c>
      <c r="D996" s="4">
        <f t="shared" ref="D996:D1059" ca="1" si="766">CELL("Zeile",D996)</f>
        <v>996</v>
      </c>
      <c r="E996" s="58">
        <f>(0.5*(COS(B996*2*PI())+1)*('key variables'!$B$4-'key variables'!$B$6)+'key variables'!$B$6)/'key variables'!$B$4</f>
        <v>1</v>
      </c>
      <c r="F996" s="10">
        <f t="shared" ca="1" si="730"/>
        <v>11689222.907461114</v>
      </c>
      <c r="G996" s="10">
        <f t="shared" ca="1" si="731"/>
        <v>13492492.798713122</v>
      </c>
      <c r="H996" s="10">
        <f t="shared" ca="1" si="732"/>
        <v>40309474.521088287</v>
      </c>
      <c r="I996" s="10">
        <f t="shared" ca="1" si="733"/>
        <v>17912154.249750931</v>
      </c>
      <c r="J996" s="10">
        <f t="shared" ref="J996:J1059" ca="1" si="767">SUM(F996:I996)</f>
        <v>83403344.477013454</v>
      </c>
      <c r="K996" s="82">
        <f t="shared" ca="1" si="743"/>
        <v>2249832.832292099</v>
      </c>
      <c r="L996" s="82">
        <f t="shared" ca="1" si="744"/>
        <v>2596909.4377209195</v>
      </c>
      <c r="M996" s="82">
        <f t="shared" ca="1" si="745"/>
        <v>7778311.98309422</v>
      </c>
      <c r="N996" s="82">
        <f t="shared" ca="1" si="746"/>
        <v>3496312.733215793</v>
      </c>
      <c r="O996" s="82">
        <f t="shared" ref="O996:O1059" ca="1" si="768">SUM(K996:N996)</f>
        <v>16121366.986323033</v>
      </c>
      <c r="P996" s="10">
        <f ca="1">IF(IF($A996&gt;='key variables'!$B$26,K996*SUMPRODUCT(Z996:AC996,'control variables'!$O$3:$R$3)/J996+F$65*'key variables'!$B$25/scenario!J$65,K996*SUMPRODUCT(Z996:AC996,'control variables'!$O$7:$R$7)/J996+F$65*'key variables'!$B$25/scenario!J$65)&lt;'key variables'!$B$28,0,IF($A996&gt;='key variables'!$B$26,K996*SUMPRODUCT(Z996:AC996,'control variables'!$O$3:$R$3)/J996+F$65*'key variables'!$B$25/scenario!J$65,K996*SUMPRODUCT(Z996:AC996,'control variables'!$O$7:$R$7)/J996+F$65*'key variables'!$B$25/scenario!J$65))</f>
        <v>6.3467162791941977E-51</v>
      </c>
      <c r="Q996" s="10">
        <f ca="1">IF(IF($A996&gt;='key variables'!$B$26,L996*SUMPRODUCT(Z996:AC996,'control variables'!$O$4:$R$4)/J996+G$65*'key variables'!$B$25/scenario!J$65,L996*SUMPRODUCT(Z996:AC996,'control variables'!$O$7:$R$7)/J996+G$65*'key variables'!$B$25/scenario!J$65)&lt;'key variables'!$B$28,0,IF($A996&gt;='key variables'!$B$26,L996*SUMPRODUCT(Z996:AC996,'control variables'!$O$4:$R$4)/J996+G$65*'key variables'!$B$25/scenario!J$65,L996*SUMPRODUCT(Z996:AC996,'control variables'!$O$7:$R$7)/J996+G$65*'key variables'!$B$25/scenario!J$65))</f>
        <v>7.3258097968038492E-51</v>
      </c>
      <c r="R996" s="10">
        <f ca="1">IF(IF($A996&gt;='key variables'!$B$26,M996*SUMPRODUCT(Z996:AC996,'control variables'!$O$5:$R$5)/J996+H$65*'key variables'!$B$25/scenario!J$65,M996*SUMPRODUCT(Z996:AC996,'control variables'!$O$7:$R$7)/J996+H$65*'key variables'!$B$25/scenario!J$65)&lt;'key variables'!$B$28,0,IF($A996&gt;='key variables'!$B$26,M996*SUMPRODUCT(Z996:AC996,'control variables'!$O$5:$R$5)/J996+H$65*'key variables'!$B$25/scenario!J$65,M996*SUMPRODUCT(Z996:AC996,'control variables'!$O$7:$R$7)/J996+H$65*'key variables'!$B$25/scenario!J$65))</f>
        <v>2.1942403266228997E-50</v>
      </c>
      <c r="S996" s="10">
        <f ca="1">IF(IF($A996&gt;='key variables'!$B$26,N996*SUMPRODUCT(Z996:AC996,'control variables'!$O$6:$R$6)/J996+I$65*'key variables'!$B$25/scenario!J$65,N996*SUMPRODUCT(Z996:AC996,'control variables'!$O$7:$R$7)/J996+I$65*'key variables'!$B$25/scenario!J$65)&lt;'key variables'!$B$28,0,IF($A996&gt;='key variables'!$B$26,N996*SUMPRODUCT(Z996:AC996,'control variables'!$O$6:$R$6)/J996+I$65*'key variables'!$B$25/scenario!J$65,N996*SUMPRODUCT(Z996:AC996,'control variables'!$O$7:$R$7)/J996+I$65*'key variables'!$B$25/scenario!J$65))</f>
        <v>9.8630016517483473E-51</v>
      </c>
      <c r="T996" s="10">
        <f t="shared" ca="1" si="740"/>
        <v>4.5477930993975389E-50</v>
      </c>
      <c r="U996" s="82">
        <f ca="1">SUMPRODUCT(P966:P995,'control variables'!AD$7:AD$36)</f>
        <v>1.3456212639939412E-50</v>
      </c>
      <c r="V996" s="82">
        <f ca="1">SUMPRODUCT(Q966:Q995,'control variables'!AE$7:AE$36)</f>
        <v>1.5532072027341311E-50</v>
      </c>
      <c r="W996" s="82">
        <f ca="1">SUMPRODUCT(R966:R995,'control variables'!AF$7:AF$36)</f>
        <v>4.6521954219003774E-50</v>
      </c>
      <c r="X996" s="82">
        <f ca="1">SUMPRODUCT(S966:S995,'control variables'!AG$7:AG$36)</f>
        <v>2.0911388134534643E-50</v>
      </c>
      <c r="Y996" s="82">
        <f t="shared" ca="1" si="734"/>
        <v>9.642162702081914E-50</v>
      </c>
      <c r="Z996" s="10">
        <f ca="1">IF($A996&gt;='key variables'!$B$26,SUMPRODUCT(P966:P995,'control variables'!V$7:V$36)*$E996,SUMPRODUCT(P966:P995,'control variables'!Z$7:Z$36)*$E996)</f>
        <v>3.2834521078800545E-50</v>
      </c>
      <c r="AA996" s="10">
        <f ca="1">IF($A996&gt;='key variables'!$B$26,SUMPRODUCT(Q966:Q995,'control variables'!W$7:W$36)*$E996,SUMPRODUCT(Q966:Q995,'control variables'!AA$7:AA$36)*$E996)</f>
        <v>3.7899828133325554E-50</v>
      </c>
      <c r="AB996" s="10">
        <f ca="1">IF($A996&gt;='key variables'!$B$26,SUMPRODUCT(R966:R995,'control variables'!X$7:X$36)*$E996,SUMPRODUCT(R966:R995,'control variables'!AB$7:AB$36)*$E996)</f>
        <v>1.1351827793632069E-49</v>
      </c>
      <c r="AC996" s="10">
        <f ca="1">IF($A996&gt;='key variables'!$B$26,SUMPRODUCT(S966:S995,'control variables'!Y$7:Y$36)*$E996,SUMPRODUCT(S966:S995,'control variables'!AC$7:AC$36)*$E996)</f>
        <v>5.1025904009008646E-50</v>
      </c>
      <c r="AD996" s="10">
        <f t="shared" ca="1" si="735"/>
        <v>2.3527853115745541E-49</v>
      </c>
      <c r="AE996" s="82">
        <f ca="1">SUMPRODUCT(P966:P995,'control variables'!AL$7:AL$36)</f>
        <v>4.4705862411594117E-50</v>
      </c>
      <c r="AF996" s="82">
        <f ca="1">SUMPRODUCT(Q966:Q995,'control variables'!AM$7:AM$36)</f>
        <v>5.1467608940702308E-50</v>
      </c>
      <c r="AG996" s="82">
        <f ca="1">SUMPRODUCT(R966:R995,'control variables'!AN$7:AN$36)</f>
        <v>1.4674767936665467E-49</v>
      </c>
      <c r="AH996" s="82">
        <f ca="1">SUMPRODUCT(S966:S995,'control variables'!AO$7:AO$36)</f>
        <v>6.3540289541382228E-50</v>
      </c>
      <c r="AI996" s="82">
        <f t="shared" ca="1" si="747"/>
        <v>3.0646144026033335E-49</v>
      </c>
      <c r="AJ996" s="10">
        <f ca="1">SUMPRODUCT(P966:P995,'control variables'!AP$7:AP$36)</f>
        <v>4.271662541539832E-53</v>
      </c>
      <c r="AK996" s="10">
        <f ca="1">SUMPRODUCT(Q966:Q995,'control variables'!AQ$7:AQ$36)</f>
        <v>1.2326605570048282E-52</v>
      </c>
      <c r="AL996" s="10">
        <f ca="1">SUMPRODUCT(R966:R995,'control variables'!AR$7:AR$36)</f>
        <v>4.4305056968268335E-51</v>
      </c>
      <c r="AM996" s="10">
        <f ca="1">SUMPRODUCT(S966:S995,'control variables'!AS$7:AS$36)</f>
        <v>3.3191506323540946E-51</v>
      </c>
      <c r="AN996" s="10">
        <f t="shared" ref="AN996:AN1059" ca="1" si="769">SUM(AJ996:AM996)</f>
        <v>7.91563901029681E-51</v>
      </c>
      <c r="AO996" s="82">
        <f ca="1">SUMPRODUCT(P966:P995,'control variables'!AX$7:AX$36)</f>
        <v>5.8088091711292187E-53</v>
      </c>
      <c r="AP996" s="82">
        <f ca="1">SUMPRODUCT(Q966:Q995,'control variables'!AY$7:AY$36)</f>
        <v>1.3409841959730812E-52</v>
      </c>
      <c r="AQ996" s="82">
        <f ca="1">SUMPRODUCT(R966:R995,'control variables'!AZ$7:AZ$36)</f>
        <v>1.2049623243502173E-51</v>
      </c>
      <c r="AR996" s="82">
        <f ca="1">SUMPRODUCT(S966:S995,'control variables'!BA$7:BA$36)</f>
        <v>9.027076669135816E-52</v>
      </c>
      <c r="AS996" s="82">
        <f t="shared" ref="AS996:AS1059" ca="1" si="770">SUM(AO996:AR996)</f>
        <v>2.2998565025723992E-51</v>
      </c>
      <c r="AT996" s="10">
        <f ca="1">SUMPRODUCT(P966:P995,'control variables'!AT$7:AT$36)</f>
        <v>-5.1265007701480256E-53</v>
      </c>
      <c r="AU996" s="10">
        <f ca="1">SUMPRODUCT(Q966:Q995,'control variables'!AU$7:AU$36)</f>
        <v>5.5611255412726054E-53</v>
      </c>
      <c r="AV996" s="10">
        <f ca="1">SUMPRODUCT(R966:R995,'control variables'!AV$7:AV$36)</f>
        <v>2.3946652229086171E-50</v>
      </c>
      <c r="AW996" s="10">
        <f ca="1">SUMPRODUCT(S966:S995,'control variables'!AW$7:AW$36)</f>
        <v>1.7939836065634914E-50</v>
      </c>
      <c r="AX996" s="10">
        <f t="shared" ca="1" si="748"/>
        <v>4.1890834542432331E-50</v>
      </c>
      <c r="AY996" s="82">
        <f ca="1">SUMPRODUCT(P966:P995,'control variables'!BB$7:BB$36)</f>
        <v>1.858081939980581E-52</v>
      </c>
      <c r="AZ996" s="82">
        <f ca="1">SUMPRODUCT(Q966:Q995,'control variables'!BC$7:BC$36)</f>
        <v>4.7381056334854022E-52</v>
      </c>
      <c r="BA996" s="82">
        <f ca="1">SUMPRODUCT(R966:R995,'control variables'!BD$7:BD$36)</f>
        <v>3.3168195833670657E-51</v>
      </c>
      <c r="BB996" s="82">
        <f ca="1">SUMPRODUCT(S966:S995,'control variables'!BE$7:BE$36)</f>
        <v>4.7134373995528108E-52</v>
      </c>
      <c r="BC996" s="82">
        <f t="shared" ref="BC996:BC1059" ca="1" si="771">SUM(AY996:BB996)</f>
        <v>4.4477820806689448E-51</v>
      </c>
      <c r="BD996" s="10">
        <f ca="1">SUMPRODUCT(P966:P995,'control variables'!BF$7:BF$36)</f>
        <v>3.8869455762798865E-53</v>
      </c>
      <c r="BE996" s="10">
        <f ca="1">SUMPRODUCT(Q966:Q995,'control variables'!BG$7:BG$36)</f>
        <v>4.4865758495777394E-53</v>
      </c>
      <c r="BF996" s="10">
        <f ca="1">SUMPRODUCT(R966:R995,'control variables'!BH$7:BH$36)</f>
        <v>1.343827635531972E-51</v>
      </c>
      <c r="BG996" s="10">
        <f ca="1">SUMPRODUCT(S966:S995,'control variables'!BI$7:BI$36)</f>
        <v>3.0202193506570178E-51</v>
      </c>
      <c r="BH996" s="10">
        <f t="shared" ref="BH996:BH1059" ca="1" si="772">SUM(BD996:BG996)</f>
        <v>4.4477822004475657E-51</v>
      </c>
      <c r="BI996" s="82">
        <f t="shared" ca="1" si="749"/>
        <v>4.4840405597890692E-50</v>
      </c>
      <c r="BJ996" s="82">
        <f t="shared" ca="1" si="750"/>
        <v>5.1997030759463579E-50</v>
      </c>
      <c r="BK996" s="82">
        <f t="shared" ca="1" si="751"/>
        <v>1.7401115117910792E-49</v>
      </c>
      <c r="BL996" s="82">
        <f t="shared" ca="1" si="752"/>
        <v>8.1951469346972418E-50</v>
      </c>
      <c r="BM996" s="82">
        <f t="shared" ca="1" si="742"/>
        <v>3.5280005688343461E-49</v>
      </c>
      <c r="BN996" s="10">
        <f ca="1">BN995+BI996-INDIRECT(ADDRESS(MAX($D996-'key variables'!$B$9*30,34),scenario!BI$4),TRUE)</f>
        <v>9439390.0751690175</v>
      </c>
      <c r="BO996" s="10">
        <f ca="1">BO995+BJ996-INDIRECT(ADDRESS(MAX($D996-'key variables'!$B$9*30,34),scenario!BJ$4),TRUE)</f>
        <v>10895583.360992203</v>
      </c>
      <c r="BP996" s="10">
        <f ca="1">BP995+BK996-INDIRECT(ADDRESS(MAX($D996-'key variables'!$B$9*30,34),scenario!BK$4),TRUE)</f>
        <v>32531162.537994072</v>
      </c>
      <c r="BQ996" s="10">
        <f ca="1">BQ995+BL996-INDIRECT(ADDRESS(MAX($D996-'key variables'!$B$9*30,34),scenario!BL$4),TRUE)</f>
        <v>14415841.516535141</v>
      </c>
      <c r="BR996" s="10">
        <f t="shared" ref="BR996:BR1059" ca="1" si="773">BR995+BM996</f>
        <v>67281977.490690395</v>
      </c>
      <c r="BS996" s="82">
        <f t="shared" ca="1" si="754"/>
        <v>-2.3433848477536824E-9</v>
      </c>
      <c r="BT996" s="82">
        <f t="shared" ca="1" si="755"/>
        <v>-3.4288309057018498E-10</v>
      </c>
      <c r="BU996" s="82">
        <f t="shared" ca="1" si="756"/>
        <v>-4.2578247660364599E-9</v>
      </c>
      <c r="BV996" s="82">
        <f t="shared" ca="1" si="757"/>
        <v>-2.9943922343414556E-9</v>
      </c>
      <c r="BW996" s="82">
        <f t="shared" ref="BW996:BW1059" ca="1" si="774">SUM(BS996:BV996)</f>
        <v>-9.9384849387017825E-9</v>
      </c>
      <c r="BX996" s="10">
        <f t="shared" ca="1" si="758"/>
        <v>-1.8625994260191893E-12</v>
      </c>
      <c r="BY996" s="10">
        <f t="shared" ca="1" si="759"/>
        <v>2.8902850229962428E-12</v>
      </c>
      <c r="BZ996" s="10">
        <f t="shared" ca="1" si="760"/>
        <v>-3.5034723983035463E-11</v>
      </c>
      <c r="CA996" s="10">
        <f t="shared" ca="1" si="761"/>
        <v>-2.0257049910634696E-11</v>
      </c>
      <c r="CB996" s="10">
        <v>0</v>
      </c>
      <c r="CC996" s="82">
        <f t="shared" ca="1" si="762"/>
        <v>3.9725652202851362E-13</v>
      </c>
      <c r="CD996" s="82">
        <f t="shared" ca="1" si="763"/>
        <v>3.4270724516460853E-13</v>
      </c>
      <c r="CE996" s="82">
        <f t="shared" ca="1" si="764"/>
        <v>1.8915613015532971E-10</v>
      </c>
      <c r="CF996" s="82">
        <f t="shared" ca="1" si="765"/>
        <v>3.7028113764059381E-11</v>
      </c>
      <c r="CG996" s="82">
        <f t="shared" ref="CG996:CG1059" ca="1" si="775">SUM(CC996:CF996)</f>
        <v>2.269242076865822E-10</v>
      </c>
      <c r="CH996" s="13" t="str">
        <f t="shared" ca="1" si="727"/>
        <v/>
      </c>
      <c r="CI996" s="81">
        <f t="shared" ca="1" si="736"/>
        <v>0.1131775965863165</v>
      </c>
      <c r="CJ996" s="81">
        <f t="shared" ca="1" si="737"/>
        <v>0.13063724757458739</v>
      </c>
      <c r="CK996" s="81">
        <f t="shared" ca="1" si="738"/>
        <v>0.39004625943939081</v>
      </c>
      <c r="CL996" s="81">
        <f t="shared" ca="1" si="739"/>
        <v>0.17284488538116416</v>
      </c>
      <c r="CM996" s="89">
        <f t="shared" ca="1" si="728"/>
        <v>0.80670598898145884</v>
      </c>
    </row>
    <row r="997" spans="1:91" x14ac:dyDescent="0.3">
      <c r="A997">
        <v>932</v>
      </c>
      <c r="B997" s="3">
        <f t="shared" si="741"/>
        <v>2.7777777777777777</v>
      </c>
      <c r="C997" s="3">
        <f t="shared" si="729"/>
        <v>31.066666666666666</v>
      </c>
      <c r="D997" s="4">
        <f t="shared" ca="1" si="766"/>
        <v>997</v>
      </c>
      <c r="E997" s="58">
        <f>(0.5*(COS(B997*2*PI())+1)*('key variables'!$B$4-'key variables'!$B$6)+'key variables'!$B$6)/'key variables'!$B$4</f>
        <v>1</v>
      </c>
      <c r="F997" s="10">
        <f t="shared" ca="1" si="730"/>
        <v>11689222.907461114</v>
      </c>
      <c r="G997" s="10">
        <f t="shared" ca="1" si="731"/>
        <v>13492492.798713122</v>
      </c>
      <c r="H997" s="10">
        <f t="shared" ca="1" si="732"/>
        <v>40309474.521088287</v>
      </c>
      <c r="I997" s="10">
        <f t="shared" ca="1" si="733"/>
        <v>17912154.249750931</v>
      </c>
      <c r="J997" s="10">
        <f t="shared" ca="1" si="767"/>
        <v>83403344.477013454</v>
      </c>
      <c r="K997" s="82">
        <f t="shared" ca="1" si="743"/>
        <v>2249832.832292099</v>
      </c>
      <c r="L997" s="82">
        <f t="shared" ca="1" si="744"/>
        <v>2596909.4377209195</v>
      </c>
      <c r="M997" s="82">
        <f t="shared" ca="1" si="745"/>
        <v>7778311.98309422</v>
      </c>
      <c r="N997" s="82">
        <f t="shared" ca="1" si="746"/>
        <v>3496312.733215793</v>
      </c>
      <c r="O997" s="82">
        <f t="shared" ca="1" si="768"/>
        <v>16121366.986323033</v>
      </c>
      <c r="P997" s="10">
        <f ca="1">IF(IF($A997&gt;='key variables'!$B$26,K997*SUMPRODUCT(Z997:AC997,'control variables'!$O$3:$R$3)/J997+F$65*'key variables'!$B$25/scenario!J$65,K997*SUMPRODUCT(Z997:AC997,'control variables'!$O$7:$R$7)/J997+F$65*'key variables'!$B$25/scenario!J$65)&lt;'key variables'!$B$28,0,IF($A997&gt;='key variables'!$B$26,K997*SUMPRODUCT(Z997:AC997,'control variables'!$O$3:$R$3)/J997+F$65*'key variables'!$B$25/scenario!J$65,K997*SUMPRODUCT(Z997:AC997,'control variables'!$O$7:$R$7)/J997+F$65*'key variables'!$B$25/scenario!J$65))</f>
        <v>5.4610271139537699E-51</v>
      </c>
      <c r="Q997" s="10">
        <f ca="1">IF(IF($A997&gt;='key variables'!$B$26,L997*SUMPRODUCT(Z997:AC997,'control variables'!$O$4:$R$4)/J997+G$65*'key variables'!$B$25/scenario!J$65,L997*SUMPRODUCT(Z997:AC997,'control variables'!$O$7:$R$7)/J997+G$65*'key variables'!$B$25/scenario!J$65)&lt;'key variables'!$B$28,0,IF($A997&gt;='key variables'!$B$26,L997*SUMPRODUCT(Z997:AC997,'control variables'!$O$4:$R$4)/J997+G$65*'key variables'!$B$25/scenario!J$65,L997*SUMPRODUCT(Z997:AC997,'control variables'!$O$7:$R$7)/J997+G$65*'key variables'!$B$25/scenario!J$65))</f>
        <v>6.3034873739610967E-51</v>
      </c>
      <c r="R997" s="10">
        <f ca="1">IF(IF($A997&gt;='key variables'!$B$26,M997*SUMPRODUCT(Z997:AC997,'control variables'!$O$5:$R$5)/J997+H$65*'key variables'!$B$25/scenario!J$65,M997*SUMPRODUCT(Z997:AC997,'control variables'!$O$7:$R$7)/J997+H$65*'key variables'!$B$25/scenario!J$65)&lt;'key variables'!$B$28,0,IF($A997&gt;='key variables'!$B$26,M997*SUMPRODUCT(Z997:AC997,'control variables'!$O$5:$R$5)/J997+H$65*'key variables'!$B$25/scenario!J$65,M997*SUMPRODUCT(Z997:AC997,'control variables'!$O$7:$R$7)/J997+H$65*'key variables'!$B$25/scenario!J$65))</f>
        <v>1.8880323920419225E-50</v>
      </c>
      <c r="S997" s="10">
        <f ca="1">IF(IF($A997&gt;='key variables'!$B$26,N997*SUMPRODUCT(Z997:AC997,'control variables'!$O$6:$R$6)/J997+I$65*'key variables'!$B$25/scenario!J$65,N997*SUMPRODUCT(Z997:AC997,'control variables'!$O$7:$R$7)/J997+I$65*'key variables'!$B$25/scenario!J$65)&lt;'key variables'!$B$28,0,IF($A997&gt;='key variables'!$B$26,N997*SUMPRODUCT(Z997:AC997,'control variables'!$O$6:$R$6)/J997+I$65*'key variables'!$B$25/scenario!J$65,N997*SUMPRODUCT(Z997:AC997,'control variables'!$O$7:$R$7)/J997+I$65*'key variables'!$B$25/scenario!J$65))</f>
        <v>8.4866121433124894E-51</v>
      </c>
      <c r="T997" s="10">
        <f t="shared" ca="1" si="740"/>
        <v>3.9131450551646579E-50</v>
      </c>
      <c r="U997" s="82">
        <f ca="1">SUMPRODUCT(P967:P996,'control variables'!AD$7:AD$36)</f>
        <v>1.1578387759152589E-50</v>
      </c>
      <c r="V997" s="82">
        <f ca="1">SUMPRODUCT(Q967:Q996,'control variables'!AE$7:AE$36)</f>
        <v>1.3364559363596288E-50</v>
      </c>
      <c r="W997" s="82">
        <f ca="1">SUMPRODUCT(R967:R996,'control variables'!AF$7:AF$36)</f>
        <v>4.0029779528186456E-50</v>
      </c>
      <c r="X997" s="82">
        <f ca="1">SUMPRODUCT(S967:S996,'control variables'!AG$7:AG$36)</f>
        <v>1.7993187747728307E-50</v>
      </c>
      <c r="Y997" s="82">
        <f t="shared" ca="1" si="734"/>
        <v>8.2965914398663634E-50</v>
      </c>
      <c r="Z997" s="10">
        <f ca="1">IF($A997&gt;='key variables'!$B$26,SUMPRODUCT(P967:P996,'control variables'!V$7:V$36)*$E997,SUMPRODUCT(P967:P996,'control variables'!Z$7:Z$36)*$E997)</f>
        <v>2.8252438268405189E-50</v>
      </c>
      <c r="AA997" s="10">
        <f ca="1">IF($A997&gt;='key variables'!$B$26,SUMPRODUCT(Q967:Q996,'control variables'!W$7:W$36)*$E997,SUMPRODUCT(Q967:Q996,'control variables'!AA$7:AA$36)*$E997)</f>
        <v>3.2610877806019815E-50</v>
      </c>
      <c r="AB997" s="10">
        <f ca="1">IF($A997&gt;='key variables'!$B$26,SUMPRODUCT(R967:R996,'control variables'!X$7:X$36)*$E997,SUMPRODUCT(R967:R996,'control variables'!AB$7:AB$36)*$E997)</f>
        <v>9.7676714456549678E-50</v>
      </c>
      <c r="AC997" s="10">
        <f ca="1">IF($A997&gt;='key variables'!$B$26,SUMPRODUCT(S967:S996,'control variables'!Y$7:Y$36)*$E997,SUMPRODUCT(S967:S996,'control variables'!AC$7:AC$36)*$E997)</f>
        <v>4.390519964169211E-50</v>
      </c>
      <c r="AD997" s="10">
        <f t="shared" ca="1" si="735"/>
        <v>2.024452301726668E-49</v>
      </c>
      <c r="AE997" s="82">
        <f ca="1">SUMPRODUCT(P967:P996,'control variables'!AL$7:AL$36)</f>
        <v>3.8467124737045748E-50</v>
      </c>
      <c r="AF997" s="82">
        <f ca="1">SUMPRODUCT(Q967:Q996,'control variables'!AM$7:AM$36)</f>
        <v>4.4285264308558308E-50</v>
      </c>
      <c r="AG997" s="82">
        <f ca="1">SUMPRODUCT(R967:R996,'control variables'!AN$7:AN$36)</f>
        <v>1.2626892721803584E-49</v>
      </c>
      <c r="AH997" s="82">
        <f ca="1">SUMPRODUCT(S967:S996,'control variables'!AO$7:AO$36)</f>
        <v>5.4673192994538158E-50</v>
      </c>
      <c r="AI997" s="82">
        <f t="shared" ca="1" si="747"/>
        <v>2.6369450925817805E-49</v>
      </c>
      <c r="AJ997" s="10">
        <f ca="1">SUMPRODUCT(P967:P996,'control variables'!AP$7:AP$36)</f>
        <v>3.6755487302122564E-53</v>
      </c>
      <c r="AK997" s="10">
        <f ca="1">SUMPRODUCT(Q967:Q996,'control variables'!AQ$7:AQ$36)</f>
        <v>1.0606418229490152E-52</v>
      </c>
      <c r="AL997" s="10">
        <f ca="1">SUMPRODUCT(R967:R996,'control variables'!AR$7:AR$36)</f>
        <v>3.8122252003314511E-51</v>
      </c>
      <c r="AM997" s="10">
        <f ca="1">SUMPRODUCT(S967:S996,'control variables'!AS$7:AS$36)</f>
        <v>2.8559605946153707E-51</v>
      </c>
      <c r="AN997" s="10">
        <f t="shared" ca="1" si="769"/>
        <v>6.8110054645438451E-51</v>
      </c>
      <c r="AO997" s="82">
        <f ca="1">SUMPRODUCT(P967:P996,'control variables'!AX$7:AX$36)</f>
        <v>4.9981853588305561E-53</v>
      </c>
      <c r="AP997" s="82">
        <f ca="1">SUMPRODUCT(Q967:Q996,'control variables'!AY$7:AY$36)</f>
        <v>1.1538488143229655E-52</v>
      </c>
      <c r="AQ997" s="82">
        <f ca="1">SUMPRODUCT(R967:R996,'control variables'!AZ$7:AZ$36)</f>
        <v>1.0368089000828558E-51</v>
      </c>
      <c r="AR997" s="82">
        <f ca="1">SUMPRODUCT(S967:S996,'control variables'!BA$7:BA$36)</f>
        <v>7.7673411385185011E-52</v>
      </c>
      <c r="AS997" s="82">
        <f t="shared" ca="1" si="770"/>
        <v>1.9789097489553081E-51</v>
      </c>
      <c r="AT997" s="10">
        <f ca="1">SUMPRODUCT(P967:P996,'control variables'!AT$7:AT$36)</f>
        <v>-4.41109362289592E-53</v>
      </c>
      <c r="AU997" s="10">
        <f ca="1">SUMPRODUCT(Q967:Q996,'control variables'!AU$7:AU$36)</f>
        <v>4.785066171076163E-53</v>
      </c>
      <c r="AV997" s="10">
        <f ca="1">SUMPRODUCT(R967:R996,'control variables'!AV$7:AV$36)</f>
        <v>2.0604878390446109E-50</v>
      </c>
      <c r="AW997" s="10">
        <f ca="1">SUMPRODUCT(S967:S996,'control variables'!AW$7:AW$36)</f>
        <v>1.5436318068208433E-50</v>
      </c>
      <c r="AX997" s="10">
        <f t="shared" ca="1" si="748"/>
        <v>3.6044936184136345E-50</v>
      </c>
      <c r="AY997" s="82">
        <f ca="1">SUMPRODUCT(P967:P996,'control variables'!BB$7:BB$36)</f>
        <v>1.5987851682366486E-52</v>
      </c>
      <c r="AZ997" s="82">
        <f ca="1">SUMPRODUCT(Q967:Q996,'control variables'!BC$7:BC$36)</f>
        <v>4.0768993279349886E-52</v>
      </c>
      <c r="BA997" s="82">
        <f ca="1">SUMPRODUCT(R967:R996,'control variables'!BD$7:BD$36)</f>
        <v>2.8539548453172887E-51</v>
      </c>
      <c r="BB997" s="82">
        <f ca="1">SUMPRODUCT(S967:S996,'control variables'!BE$7:BE$36)</f>
        <v>4.0556735651258258E-52</v>
      </c>
      <c r="BC997" s="82">
        <f t="shared" ca="1" si="771"/>
        <v>3.8270906514470351E-51</v>
      </c>
      <c r="BD997" s="10">
        <f ca="1">SUMPRODUCT(P967:P996,'control variables'!BF$7:BF$36)</f>
        <v>3.3445193149901033E-53</v>
      </c>
      <c r="BE997" s="10">
        <f ca="1">SUMPRODUCT(Q967:Q996,'control variables'!BG$7:BG$36)</f>
        <v>3.8604707199019418E-53</v>
      </c>
      <c r="BF997" s="10">
        <f ca="1">SUMPRODUCT(R967:R996,'control variables'!BH$7:BH$36)</f>
        <v>1.1562954496923293E-51</v>
      </c>
      <c r="BG997" s="10">
        <f ca="1">SUMPRODUCT(S967:S996,'control variables'!BI$7:BI$36)</f>
        <v>2.5987454044692062E-51</v>
      </c>
      <c r="BH997" s="10">
        <f t="shared" ca="1" si="772"/>
        <v>3.8270907545104562E-51</v>
      </c>
      <c r="BI997" s="82">
        <f t="shared" ca="1" si="749"/>
        <v>3.8582892317640451E-50</v>
      </c>
      <c r="BJ997" s="82">
        <f t="shared" ca="1" si="750"/>
        <v>4.4740804903062562E-50</v>
      </c>
      <c r="BK997" s="82">
        <f t="shared" ca="1" si="751"/>
        <v>1.4972776045379924E-49</v>
      </c>
      <c r="BL997" s="82">
        <f t="shared" ca="1" si="752"/>
        <v>7.0515078419259178E-50</v>
      </c>
      <c r="BM997" s="82">
        <f t="shared" ca="1" si="742"/>
        <v>3.0356653609376143E-49</v>
      </c>
      <c r="BN997" s="10">
        <f ca="1">BN996+BI997-INDIRECT(ADDRESS(MAX($D997-'key variables'!$B$9*30,34),scenario!BI$4),TRUE)</f>
        <v>9439390.0751690175</v>
      </c>
      <c r="BO997" s="10">
        <f ca="1">BO996+BJ997-INDIRECT(ADDRESS(MAX($D997-'key variables'!$B$9*30,34),scenario!BJ$4),TRUE)</f>
        <v>10895583.360992203</v>
      </c>
      <c r="BP997" s="10">
        <f ca="1">BP996+BK997-INDIRECT(ADDRESS(MAX($D997-'key variables'!$B$9*30,34),scenario!BK$4),TRUE)</f>
        <v>32531162.537994072</v>
      </c>
      <c r="BQ997" s="10">
        <f ca="1">BQ996+BL997-INDIRECT(ADDRESS(MAX($D997-'key variables'!$B$9*30,34),scenario!BL$4),TRUE)</f>
        <v>14415841.516535141</v>
      </c>
      <c r="BR997" s="10">
        <f t="shared" ca="1" si="773"/>
        <v>67281977.490690395</v>
      </c>
      <c r="BS997" s="82">
        <f t="shared" ca="1" si="754"/>
        <v>-2.3433848477536824E-9</v>
      </c>
      <c r="BT997" s="82">
        <f t="shared" ca="1" si="755"/>
        <v>-3.4288309057018498E-10</v>
      </c>
      <c r="BU997" s="82">
        <f t="shared" ca="1" si="756"/>
        <v>-4.2578247660364599E-9</v>
      </c>
      <c r="BV997" s="82">
        <f t="shared" ca="1" si="757"/>
        <v>-2.9943922343414556E-9</v>
      </c>
      <c r="BW997" s="82">
        <f t="shared" ca="1" si="774"/>
        <v>-9.9384849387017825E-9</v>
      </c>
      <c r="BX997" s="10">
        <f t="shared" ca="1" si="758"/>
        <v>-1.8625994260191893E-12</v>
      </c>
      <c r="BY997" s="10">
        <f t="shared" ca="1" si="759"/>
        <v>2.8902850229962428E-12</v>
      </c>
      <c r="BZ997" s="10">
        <f t="shared" ca="1" si="760"/>
        <v>-3.5034723983035463E-11</v>
      </c>
      <c r="CA997" s="10">
        <f t="shared" ca="1" si="761"/>
        <v>-2.0257049910634696E-11</v>
      </c>
      <c r="CB997" s="10">
        <v>0</v>
      </c>
      <c r="CC997" s="82">
        <f t="shared" ca="1" si="762"/>
        <v>3.9725652202851362E-13</v>
      </c>
      <c r="CD997" s="82">
        <f t="shared" ca="1" si="763"/>
        <v>3.4270724516460853E-13</v>
      </c>
      <c r="CE997" s="82">
        <f t="shared" ca="1" si="764"/>
        <v>1.8915613015532971E-10</v>
      </c>
      <c r="CF997" s="82">
        <f t="shared" ca="1" si="765"/>
        <v>3.7028113764059381E-11</v>
      </c>
      <c r="CG997" s="82">
        <f t="shared" ca="1" si="775"/>
        <v>2.269242076865822E-10</v>
      </c>
      <c r="CH997" s="13" t="str">
        <f t="shared" ca="1" si="727"/>
        <v/>
      </c>
      <c r="CI997" s="81">
        <f t="shared" ca="1" si="736"/>
        <v>0.1131775965863165</v>
      </c>
      <c r="CJ997" s="81">
        <f t="shared" ca="1" si="737"/>
        <v>0.13063724757458739</v>
      </c>
      <c r="CK997" s="81">
        <f t="shared" ca="1" si="738"/>
        <v>0.39004625943939081</v>
      </c>
      <c r="CL997" s="81">
        <f t="shared" ca="1" si="739"/>
        <v>0.17284488538116416</v>
      </c>
      <c r="CM997" s="89">
        <f t="shared" ca="1" si="728"/>
        <v>0.80670598898145884</v>
      </c>
    </row>
    <row r="998" spans="1:91" x14ac:dyDescent="0.3">
      <c r="A998">
        <v>933</v>
      </c>
      <c r="B998" s="3">
        <f t="shared" si="741"/>
        <v>2.7805555555555554</v>
      </c>
      <c r="C998" s="3">
        <f t="shared" si="729"/>
        <v>31.1</v>
      </c>
      <c r="D998" s="4">
        <f t="shared" ca="1" si="766"/>
        <v>998</v>
      </c>
      <c r="E998" s="58">
        <f>(0.5*(COS(B998*2*PI())+1)*('key variables'!$B$4-'key variables'!$B$6)+'key variables'!$B$6)/'key variables'!$B$4</f>
        <v>1</v>
      </c>
      <c r="F998" s="10">
        <f t="shared" ca="1" si="730"/>
        <v>11689222.907461114</v>
      </c>
      <c r="G998" s="10">
        <f t="shared" ca="1" si="731"/>
        <v>13492492.798713122</v>
      </c>
      <c r="H998" s="10">
        <f t="shared" ca="1" si="732"/>
        <v>40309474.521088287</v>
      </c>
      <c r="I998" s="10">
        <f t="shared" ca="1" si="733"/>
        <v>17912154.249750931</v>
      </c>
      <c r="J998" s="10">
        <f t="shared" ca="1" si="767"/>
        <v>83403344.477013454</v>
      </c>
      <c r="K998" s="82">
        <f t="shared" ca="1" si="743"/>
        <v>2249832.832292099</v>
      </c>
      <c r="L998" s="82">
        <f t="shared" ca="1" si="744"/>
        <v>2596909.4377209195</v>
      </c>
      <c r="M998" s="82">
        <f t="shared" ca="1" si="745"/>
        <v>7778311.98309422</v>
      </c>
      <c r="N998" s="82">
        <f t="shared" ca="1" si="746"/>
        <v>3496312.733215793</v>
      </c>
      <c r="O998" s="82">
        <f t="shared" ca="1" si="768"/>
        <v>16121366.986323033</v>
      </c>
      <c r="P998" s="10">
        <f ca="1">IF(IF($A998&gt;='key variables'!$B$26,K998*SUMPRODUCT(Z998:AC998,'control variables'!$O$3:$R$3)/J998+F$65*'key variables'!$B$25/scenario!J$65,K998*SUMPRODUCT(Z998:AC998,'control variables'!$O$7:$R$7)/J998+F$65*'key variables'!$B$25/scenario!J$65)&lt;'key variables'!$B$28,0,IF($A998&gt;='key variables'!$B$26,K998*SUMPRODUCT(Z998:AC998,'control variables'!$O$3:$R$3)/J998+F$65*'key variables'!$B$25/scenario!J$65,K998*SUMPRODUCT(Z998:AC998,'control variables'!$O$7:$R$7)/J998+F$65*'key variables'!$B$25/scenario!J$65))</f>
        <v>4.6989365567046663E-51</v>
      </c>
      <c r="Q998" s="10">
        <f ca="1">IF(IF($A998&gt;='key variables'!$B$26,L998*SUMPRODUCT(Z998:AC998,'control variables'!$O$4:$R$4)/J998+G$65*'key variables'!$B$25/scenario!J$65,L998*SUMPRODUCT(Z998:AC998,'control variables'!$O$7:$R$7)/J998+G$65*'key variables'!$B$25/scenario!J$65)&lt;'key variables'!$B$28,0,IF($A998&gt;='key variables'!$B$26,L998*SUMPRODUCT(Z998:AC998,'control variables'!$O$4:$R$4)/J998+G$65*'key variables'!$B$25/scenario!J$65,L998*SUMPRODUCT(Z998:AC998,'control variables'!$O$7:$R$7)/J998+G$65*'key variables'!$B$25/scenario!J$65))</f>
        <v>5.4238308358786966E-51</v>
      </c>
      <c r="R998" s="10">
        <f ca="1">IF(IF($A998&gt;='key variables'!$B$26,M998*SUMPRODUCT(Z998:AC998,'control variables'!$O$5:$R$5)/J998+H$65*'key variables'!$B$25/scenario!J$65,M998*SUMPRODUCT(Z998:AC998,'control variables'!$O$7:$R$7)/J998+H$65*'key variables'!$B$25/scenario!J$65)&lt;'key variables'!$B$28,0,IF($A998&gt;='key variables'!$B$26,M998*SUMPRODUCT(Z998:AC998,'control variables'!$O$5:$R$5)/J998+H$65*'key variables'!$B$25/scenario!J$65,M998*SUMPRODUCT(Z998:AC998,'control variables'!$O$7:$R$7)/J998+H$65*'key variables'!$B$25/scenario!J$65))</f>
        <v>1.6245560115494879E-50</v>
      </c>
      <c r="S998" s="10">
        <f ca="1">IF(IF($A998&gt;='key variables'!$B$26,N998*SUMPRODUCT(Z998:AC998,'control variables'!$O$6:$R$6)/J998+I$65*'key variables'!$B$25/scenario!J$65,N998*SUMPRODUCT(Z998:AC998,'control variables'!$O$7:$R$7)/J998+I$65*'key variables'!$B$25/scenario!J$65)&lt;'key variables'!$B$28,0,IF($A998&gt;='key variables'!$B$26,N998*SUMPRODUCT(Z998:AC998,'control variables'!$O$6:$R$6)/J998+I$65*'key variables'!$B$25/scenario!J$65,N998*SUMPRODUCT(Z998:AC998,'control variables'!$O$7:$R$7)/J998+I$65*'key variables'!$B$25/scenario!J$65))</f>
        <v>7.302298855262997E-51</v>
      </c>
      <c r="T998" s="10">
        <f t="shared" ca="1" si="740"/>
        <v>3.3670626363341239E-50</v>
      </c>
      <c r="U998" s="82">
        <f ca="1">SUMPRODUCT(P968:P997,'control variables'!AD$7:AD$36)</f>
        <v>9.9626147927681766E-51</v>
      </c>
      <c r="V998" s="82">
        <f ca="1">SUMPRODUCT(Q968:Q997,'control variables'!AE$7:AE$36)</f>
        <v>1.1499524768406758E-50</v>
      </c>
      <c r="W998" s="82">
        <f ca="1">SUMPRODUCT(R968:R997,'control variables'!AF$7:AF$36)</f>
        <v>3.4443592836447462E-50</v>
      </c>
      <c r="X998" s="82">
        <f ca="1">SUMPRODUCT(S968:S997,'control variables'!AG$7:AG$36)</f>
        <v>1.54822244818041E-50</v>
      </c>
      <c r="Y998" s="82">
        <f t="shared" ca="1" si="734"/>
        <v>7.138795687942649E-50</v>
      </c>
      <c r="Z998" s="10">
        <f ca="1">IF($A998&gt;='key variables'!$B$26,SUMPRODUCT(P968:P997,'control variables'!V$7:V$36)*$E998,SUMPRODUCT(P968:P997,'control variables'!Z$7:Z$36)*$E998)</f>
        <v>2.4309788657931737E-50</v>
      </c>
      <c r="AA998" s="10">
        <f ca="1">IF($A998&gt;='key variables'!$B$26,SUMPRODUCT(Q968:Q997,'control variables'!W$7:W$36)*$E998,SUMPRODUCT(Q968:Q997,'control variables'!AA$7:AA$36)*$E998)</f>
        <v>2.8060004587304195E-50</v>
      </c>
      <c r="AB998" s="10">
        <f ca="1">IF($A998&gt;='key variables'!$B$26,SUMPRODUCT(R968:R997,'control variables'!X$7:X$36)*$E998,SUMPRODUCT(R968:R997,'control variables'!AB$7:AB$36)*$E998)</f>
        <v>8.4045853412067493E-50</v>
      </c>
      <c r="AC998" s="10">
        <f ca="1">IF($A998&gt;='key variables'!$B$26,SUMPRODUCT(S968:S997,'control variables'!Y$7:Y$36)*$E998,SUMPRODUCT(S968:S997,'control variables'!AC$7:AC$36)*$E998)</f>
        <v>3.7778195075907143E-50</v>
      </c>
      <c r="AD998" s="10">
        <f t="shared" ca="1" si="735"/>
        <v>1.7419384173321056E-49</v>
      </c>
      <c r="AE998" s="82">
        <f ca="1">SUMPRODUCT(P968:P997,'control variables'!AL$7:AL$36)</f>
        <v>3.3099007729950064E-50</v>
      </c>
      <c r="AF998" s="82">
        <f ca="1">SUMPRODUCT(Q968:Q997,'control variables'!AM$7:AM$36)</f>
        <v>3.8105221424574434E-50</v>
      </c>
      <c r="AG998" s="82">
        <f ca="1">SUMPRODUCT(R968:R997,'control variables'!AN$7:AN$36)</f>
        <v>1.0864800076979298E-49</v>
      </c>
      <c r="AH998" s="82">
        <f ca="1">SUMPRODUCT(S968:S997,'control variables'!AO$7:AO$36)</f>
        <v>4.704350662851877E-50</v>
      </c>
      <c r="AI998" s="82">
        <f t="shared" ca="1" si="747"/>
        <v>2.2689573655283626E-49</v>
      </c>
      <c r="AJ998" s="10">
        <f ca="1">SUMPRODUCT(P968:P997,'control variables'!AP$7:AP$36)</f>
        <v>3.1626230622831515E-53</v>
      </c>
      <c r="AK998" s="10">
        <f ca="1">SUMPRODUCT(Q968:Q997,'control variables'!AQ$7:AQ$36)</f>
        <v>9.1262843626804167E-53</v>
      </c>
      <c r="AL998" s="10">
        <f ca="1">SUMPRODUCT(R968:R997,'control variables'!AR$7:AR$36)</f>
        <v>3.2802262252931693E-51</v>
      </c>
      <c r="AM998" s="10">
        <f ca="1">SUMPRODUCT(S968:S997,'control variables'!AS$7:AS$36)</f>
        <v>2.4574090848690429E-51</v>
      </c>
      <c r="AN998" s="10">
        <f t="shared" ca="1" si="769"/>
        <v>5.8605243844118483E-51</v>
      </c>
      <c r="AO998" s="82">
        <f ca="1">SUMPRODUCT(P968:P997,'control variables'!AX$7:AX$36)</f>
        <v>4.3006847264654975E-53</v>
      </c>
      <c r="AP998" s="82">
        <f ca="1">SUMPRODUCT(Q968:Q997,'control variables'!AY$7:AY$36)</f>
        <v>9.9282831991052045E-53</v>
      </c>
      <c r="AQ998" s="82">
        <f ca="1">SUMPRODUCT(R968:R997,'control variables'!AZ$7:AZ$36)</f>
        <v>8.9212141621996922E-52</v>
      </c>
      <c r="AR998" s="82">
        <f ca="1">SUMPRODUCT(S968:S997,'control variables'!BA$7:BA$36)</f>
        <v>6.6834026754641033E-52</v>
      </c>
      <c r="AS998" s="82">
        <f t="shared" ca="1" si="770"/>
        <v>1.7027513630220866E-51</v>
      </c>
      <c r="AT998" s="10">
        <f ca="1">SUMPRODUCT(P968:P997,'control variables'!AT$7:AT$36)</f>
        <v>-3.7955220963306749E-53</v>
      </c>
      <c r="AU998" s="10">
        <f ca="1">SUMPRODUCT(Q968:Q997,'control variables'!AU$7:AU$36)</f>
        <v>4.1173064861862086E-53</v>
      </c>
      <c r="AV998" s="10">
        <f ca="1">SUMPRODUCT(R968:R997,'control variables'!AV$7:AV$36)</f>
        <v>1.772945167547851E-50</v>
      </c>
      <c r="AW998" s="10">
        <f ca="1">SUMPRODUCT(S968:S997,'control variables'!AW$7:AW$36)</f>
        <v>1.3282167943515434E-50</v>
      </c>
      <c r="AX998" s="10">
        <f t="shared" ca="1" si="748"/>
        <v>3.1014837462892499E-50</v>
      </c>
      <c r="AY998" s="82">
        <f ca="1">SUMPRODUCT(P968:P997,'control variables'!BB$7:BB$36)</f>
        <v>1.3756734615267846E-52</v>
      </c>
      <c r="AZ998" s="82">
        <f ca="1">SUMPRODUCT(Q968:Q997,'control variables'!BC$7:BC$36)</f>
        <v>3.507964873693645E-52</v>
      </c>
      <c r="BA998" s="82">
        <f ca="1">SUMPRODUCT(R968:R997,'control variables'!BD$7:BD$36)</f>
        <v>2.4556832394367314E-51</v>
      </c>
      <c r="BB998" s="82">
        <f ca="1">SUMPRODUCT(S968:S997,'control variables'!BE$7:BE$36)</f>
        <v>3.4897011825002655E-52</v>
      </c>
      <c r="BC998" s="82">
        <f t="shared" ca="1" si="771"/>
        <v>3.2930171912088009E-51</v>
      </c>
      <c r="BD998" s="10">
        <f ca="1">SUMPRODUCT(P968:P997,'control variables'!BF$7:BF$36)</f>
        <v>2.8777890579696701E-53</v>
      </c>
      <c r="BE998" s="10">
        <f ca="1">SUMPRODUCT(Q968:Q997,'control variables'!BG$7:BG$36)</f>
        <v>3.3217390452950572E-53</v>
      </c>
      <c r="BF998" s="10">
        <f ca="1">SUMPRODUCT(R968:R997,'control variables'!BH$7:BH$36)</f>
        <v>9.9493352542188883E-52</v>
      </c>
      <c r="BG998" s="10">
        <f ca="1">SUMPRODUCT(S968:S997,'control variables'!BI$7:BI$36)</f>
        <v>2.2360884734351056E-51</v>
      </c>
      <c r="BH998" s="10">
        <f t="shared" ca="1" si="772"/>
        <v>3.2930172798896416E-51</v>
      </c>
      <c r="BI998" s="82">
        <f t="shared" ca="1" si="749"/>
        <v>3.3198619855139431E-50</v>
      </c>
      <c r="BJ998" s="82">
        <f t="shared" ca="1" si="750"/>
        <v>3.8497190976805664E-50</v>
      </c>
      <c r="BK998" s="82">
        <f t="shared" ca="1" si="751"/>
        <v>1.2883313568470821E-49</v>
      </c>
      <c r="BL998" s="82">
        <f t="shared" ca="1" si="752"/>
        <v>6.0674644690284235E-50</v>
      </c>
      <c r="BM998" s="82">
        <f t="shared" ca="1" si="742"/>
        <v>2.6120359120693753E-49</v>
      </c>
      <c r="BN998" s="10">
        <f ca="1">BN997+BI998-INDIRECT(ADDRESS(MAX($D998-'key variables'!$B$9*30,34),scenario!BI$4),TRUE)</f>
        <v>9439390.0751690175</v>
      </c>
      <c r="BO998" s="10">
        <f ca="1">BO997+BJ998-INDIRECT(ADDRESS(MAX($D998-'key variables'!$B$9*30,34),scenario!BJ$4),TRUE)</f>
        <v>10895583.360992203</v>
      </c>
      <c r="BP998" s="10">
        <f ca="1">BP997+BK998-INDIRECT(ADDRESS(MAX($D998-'key variables'!$B$9*30,34),scenario!BK$4),TRUE)</f>
        <v>32531162.537994072</v>
      </c>
      <c r="BQ998" s="10">
        <f ca="1">BQ997+BL998-INDIRECT(ADDRESS(MAX($D998-'key variables'!$B$9*30,34),scenario!BL$4),TRUE)</f>
        <v>14415841.516535141</v>
      </c>
      <c r="BR998" s="10">
        <f t="shared" ca="1" si="773"/>
        <v>67281977.490690395</v>
      </c>
      <c r="BS998" s="82">
        <f t="shared" ca="1" si="754"/>
        <v>-2.3433848477536824E-9</v>
      </c>
      <c r="BT998" s="82">
        <f t="shared" ca="1" si="755"/>
        <v>-3.4288309057018498E-10</v>
      </c>
      <c r="BU998" s="82">
        <f t="shared" ca="1" si="756"/>
        <v>-4.2578247660364599E-9</v>
      </c>
      <c r="BV998" s="82">
        <f t="shared" ca="1" si="757"/>
        <v>-2.9943922343414556E-9</v>
      </c>
      <c r="BW998" s="82">
        <f t="shared" ca="1" si="774"/>
        <v>-9.9384849387017825E-9</v>
      </c>
      <c r="BX998" s="10">
        <f t="shared" ca="1" si="758"/>
        <v>-1.8625994260191893E-12</v>
      </c>
      <c r="BY998" s="10">
        <f t="shared" ca="1" si="759"/>
        <v>2.8902850229962428E-12</v>
      </c>
      <c r="BZ998" s="10">
        <f t="shared" ca="1" si="760"/>
        <v>-3.5034723983035463E-11</v>
      </c>
      <c r="CA998" s="10">
        <f t="shared" ca="1" si="761"/>
        <v>-2.0257049910634696E-11</v>
      </c>
      <c r="CB998" s="10">
        <v>0</v>
      </c>
      <c r="CC998" s="82">
        <f t="shared" ca="1" si="762"/>
        <v>3.9725652202851362E-13</v>
      </c>
      <c r="CD998" s="82">
        <f t="shared" ca="1" si="763"/>
        <v>3.4270724516460853E-13</v>
      </c>
      <c r="CE998" s="82">
        <f t="shared" ca="1" si="764"/>
        <v>1.8915613015532971E-10</v>
      </c>
      <c r="CF998" s="82">
        <f t="shared" ca="1" si="765"/>
        <v>3.7028113764059381E-11</v>
      </c>
      <c r="CG998" s="82">
        <f t="shared" ca="1" si="775"/>
        <v>2.269242076865822E-10</v>
      </c>
      <c r="CH998" s="13" t="str">
        <f t="shared" ca="1" si="727"/>
        <v/>
      </c>
      <c r="CI998" s="81">
        <f t="shared" ca="1" si="736"/>
        <v>0.1131775965863165</v>
      </c>
      <c r="CJ998" s="81">
        <f t="shared" ca="1" si="737"/>
        <v>0.13063724757458739</v>
      </c>
      <c r="CK998" s="81">
        <f t="shared" ca="1" si="738"/>
        <v>0.39004625943939081</v>
      </c>
      <c r="CL998" s="81">
        <f t="shared" ca="1" si="739"/>
        <v>0.17284488538116416</v>
      </c>
      <c r="CM998" s="89">
        <f t="shared" ca="1" si="728"/>
        <v>0.80670598898145884</v>
      </c>
    </row>
    <row r="999" spans="1:91" x14ac:dyDescent="0.3">
      <c r="A999">
        <v>934</v>
      </c>
      <c r="B999" s="3">
        <f t="shared" si="741"/>
        <v>2.7833333333333332</v>
      </c>
      <c r="C999" s="3">
        <f t="shared" si="729"/>
        <v>31.133333333333333</v>
      </c>
      <c r="D999" s="4">
        <f t="shared" ca="1" si="766"/>
        <v>999</v>
      </c>
      <c r="E999" s="58">
        <f>(0.5*(COS(B999*2*PI())+1)*('key variables'!$B$4-'key variables'!$B$6)+'key variables'!$B$6)/'key variables'!$B$4</f>
        <v>1</v>
      </c>
      <c r="F999" s="10">
        <f t="shared" ca="1" si="730"/>
        <v>11689222.907461114</v>
      </c>
      <c r="G999" s="10">
        <f t="shared" ca="1" si="731"/>
        <v>13492492.798713122</v>
      </c>
      <c r="H999" s="10">
        <f t="shared" ca="1" si="732"/>
        <v>40309474.521088287</v>
      </c>
      <c r="I999" s="10">
        <f t="shared" ca="1" si="733"/>
        <v>17912154.249750931</v>
      </c>
      <c r="J999" s="10">
        <f t="shared" ca="1" si="767"/>
        <v>83403344.477013454</v>
      </c>
      <c r="K999" s="82">
        <f t="shared" ca="1" si="743"/>
        <v>2249832.832292099</v>
      </c>
      <c r="L999" s="82">
        <f t="shared" ca="1" si="744"/>
        <v>2596909.4377209195</v>
      </c>
      <c r="M999" s="82">
        <f t="shared" ca="1" si="745"/>
        <v>7778311.98309422</v>
      </c>
      <c r="N999" s="82">
        <f t="shared" ca="1" si="746"/>
        <v>3496312.733215793</v>
      </c>
      <c r="O999" s="82">
        <f t="shared" ca="1" si="768"/>
        <v>16121366.986323033</v>
      </c>
      <c r="P999" s="10">
        <f ca="1">IF(IF($A999&gt;='key variables'!$B$26,K999*SUMPRODUCT(Z999:AC999,'control variables'!$O$3:$R$3)/J999+F$65*'key variables'!$B$25/scenario!J$65,K999*SUMPRODUCT(Z999:AC999,'control variables'!$O$7:$R$7)/J999+F$65*'key variables'!$B$25/scenario!J$65)&lt;'key variables'!$B$28,0,IF($A999&gt;='key variables'!$B$26,K999*SUMPRODUCT(Z999:AC999,'control variables'!$O$3:$R$3)/J999+F$65*'key variables'!$B$25/scenario!J$65,K999*SUMPRODUCT(Z999:AC999,'control variables'!$O$7:$R$7)/J999+F$65*'key variables'!$B$25/scenario!J$65))</f>
        <v>4.0431963261119289E-51</v>
      </c>
      <c r="Q999" s="10">
        <f ca="1">IF(IF($A999&gt;='key variables'!$B$26,L999*SUMPRODUCT(Z999:AC999,'control variables'!$O$4:$R$4)/J999+G$65*'key variables'!$B$25/scenario!J$65,L999*SUMPRODUCT(Z999:AC999,'control variables'!$O$7:$R$7)/J999+G$65*'key variables'!$B$25/scenario!J$65)&lt;'key variables'!$B$28,0,IF($A999&gt;='key variables'!$B$26,L999*SUMPRODUCT(Z999:AC999,'control variables'!$O$4:$R$4)/J999+G$65*'key variables'!$B$25/scenario!J$65,L999*SUMPRODUCT(Z999:AC999,'control variables'!$O$7:$R$7)/J999+G$65*'key variables'!$B$25/scenario!J$65))</f>
        <v>4.6669310480021524E-51</v>
      </c>
      <c r="R999" s="10">
        <f ca="1">IF(IF($A999&gt;='key variables'!$B$26,M999*SUMPRODUCT(Z999:AC999,'control variables'!$O$5:$R$5)/J999+H$65*'key variables'!$B$25/scenario!J$65,M999*SUMPRODUCT(Z999:AC999,'control variables'!$O$7:$R$7)/J999+H$65*'key variables'!$B$25/scenario!J$65)&lt;'key variables'!$B$28,0,IF($A999&gt;='key variables'!$B$26,M999*SUMPRODUCT(Z999:AC999,'control variables'!$O$5:$R$5)/J999+H$65*'key variables'!$B$25/scenario!J$65,M999*SUMPRODUCT(Z999:AC999,'control variables'!$O$7:$R$7)/J999+H$65*'key variables'!$B$25/scenario!J$65))</f>
        <v>1.3978479637244374E-50</v>
      </c>
      <c r="S999" s="10">
        <f ca="1">IF(IF($A999&gt;='key variables'!$B$26,N999*SUMPRODUCT(Z999:AC999,'control variables'!$O$6:$R$6)/J999+I$65*'key variables'!$B$25/scenario!J$65,N999*SUMPRODUCT(Z999:AC999,'control variables'!$O$7:$R$7)/J999+I$65*'key variables'!$B$25/scenario!J$65)&lt;'key variables'!$B$28,0,IF($A999&gt;='key variables'!$B$26,N999*SUMPRODUCT(Z999:AC999,'control variables'!$O$6:$R$6)/J999+I$65*'key variables'!$B$25/scenario!J$65,N999*SUMPRODUCT(Z999:AC999,'control variables'!$O$7:$R$7)/J999+I$65*'key variables'!$B$25/scenario!J$65))</f>
        <v>6.2832574024953683E-51</v>
      </c>
      <c r="T999" s="10">
        <f t="shared" ca="1" si="740"/>
        <v>2.8971864413853819E-50</v>
      </c>
      <c r="U999" s="82">
        <f ca="1">SUMPRODUCT(P969:P998,'control variables'!AD$7:AD$36)</f>
        <v>8.5723241934633198E-51</v>
      </c>
      <c r="V999" s="82">
        <f ca="1">SUMPRODUCT(Q969:Q998,'control variables'!AE$7:AE$36)</f>
        <v>9.8947571933726743E-51</v>
      </c>
      <c r="W999" s="82">
        <f ca="1">SUMPRODUCT(R969:R998,'control variables'!AF$7:AF$36)</f>
        <v>2.9636962817834502E-50</v>
      </c>
      <c r="X999" s="82">
        <f ca="1">SUMPRODUCT(S969:S998,'control variables'!AG$7:AG$36)</f>
        <v>1.3321668081590323E-50</v>
      </c>
      <c r="Y999" s="82">
        <f t="shared" ca="1" si="734"/>
        <v>6.1425712286260818E-50</v>
      </c>
      <c r="Z999" s="10">
        <f ca="1">IF($A999&gt;='key variables'!$B$26,SUMPRODUCT(P969:P998,'control variables'!V$7:V$36)*$E999,SUMPRODUCT(P969:P998,'control variables'!Z$7:Z$36)*$E999)</f>
        <v>2.0917338849800654E-50</v>
      </c>
      <c r="AA999" s="10">
        <f ca="1">IF($A999&gt;='key variables'!$B$26,SUMPRODUCT(Q969:Q998,'control variables'!W$7:W$36)*$E999,SUMPRODUCT(Q969:Q998,'control variables'!AA$7:AA$36)*$E999)</f>
        <v>2.4144209245854431E-50</v>
      </c>
      <c r="AB999" s="10">
        <f ca="1">IF($A999&gt;='key variables'!$B$26,SUMPRODUCT(R969:R998,'control variables'!X$7:X$36)*$E999,SUMPRODUCT(R969:R998,'control variables'!AB$7:AB$36)*$E999)</f>
        <v>7.2317189568297172E-50</v>
      </c>
      <c r="AC999" s="10">
        <f ca="1">IF($A999&gt;='key variables'!$B$26,SUMPRODUCT(S969:S998,'control variables'!Y$7:Y$36)*$E999,SUMPRODUCT(S969:S998,'control variables'!AC$7:AC$36)*$E999)</f>
        <v>3.2506218735833782E-50</v>
      </c>
      <c r="AD999" s="10">
        <f t="shared" ca="1" si="735"/>
        <v>1.4988495639978605E-49</v>
      </c>
      <c r="AE999" s="82">
        <f ca="1">SUMPRODUCT(P969:P998,'control variables'!AL$7:AL$36)</f>
        <v>2.8480015602835797E-50</v>
      </c>
      <c r="AF999" s="82">
        <f ca="1">SUMPRODUCT(Q969:Q998,'control variables'!AM$7:AM$36)</f>
        <v>3.2787608304626056E-50</v>
      </c>
      <c r="AG999" s="82">
        <f ca="1">SUMPRODUCT(R969:R998,'control variables'!AN$7:AN$36)</f>
        <v>9.3486088235228458E-50</v>
      </c>
      <c r="AH999" s="82">
        <f ca="1">SUMPRODUCT(S969:S998,'control variables'!AO$7:AO$36)</f>
        <v>4.0478548895590869E-50</v>
      </c>
      <c r="AI999" s="82">
        <f t="shared" ca="1" si="747"/>
        <v>1.9523226103828117E-49</v>
      </c>
      <c r="AJ999" s="10">
        <f ca="1">SUMPRODUCT(P969:P998,'control variables'!AP$7:AP$36)</f>
        <v>2.7212765680044865E-53</v>
      </c>
      <c r="AK999" s="10">
        <f ca="1">SUMPRODUCT(Q969:Q998,'control variables'!AQ$7:AQ$36)</f>
        <v>7.8527043217028425E-53</v>
      </c>
      <c r="AL999" s="10">
        <f ca="1">SUMPRODUCT(R969:R998,'control variables'!AR$7:AR$36)</f>
        <v>2.8224681186634951E-51</v>
      </c>
      <c r="AM999" s="10">
        <f ca="1">SUMPRODUCT(S969:S998,'control variables'!AS$7:AS$36)</f>
        <v>2.1144757465430633E-51</v>
      </c>
      <c r="AN999" s="10">
        <f t="shared" ca="1" si="769"/>
        <v>5.0426836741036318E-51</v>
      </c>
      <c r="AO999" s="82">
        <f ca="1">SUMPRODUCT(P969:P998,'control variables'!AX$7:AX$36)</f>
        <v>3.7005208467861146E-53</v>
      </c>
      <c r="AP999" s="82">
        <f ca="1">SUMPRODUCT(Q969:Q998,'control variables'!AY$7:AY$36)</f>
        <v>8.5427836002476824E-53</v>
      </c>
      <c r="AQ999" s="82">
        <f ca="1">SUMPRODUCT(R969:R998,'control variables'!AZ$7:AZ$36)</f>
        <v>7.6762518262981833E-52</v>
      </c>
      <c r="AR999" s="82">
        <f ca="1">SUMPRODUCT(S969:S998,'control variables'!BA$7:BA$36)</f>
        <v>5.7507286632347436E-52</v>
      </c>
      <c r="AS999" s="82">
        <f t="shared" ca="1" si="770"/>
        <v>1.4651310934236307E-51</v>
      </c>
      <c r="AT999" s="10">
        <f ca="1">SUMPRODUCT(P969:P998,'control variables'!AT$7:AT$36)</f>
        <v>-3.2658540523736946E-53</v>
      </c>
      <c r="AU999" s="10">
        <f ca="1">SUMPRODUCT(Q969:Q998,'control variables'!AU$7:AU$36)</f>
        <v>3.5427331817604667E-53</v>
      </c>
      <c r="AV999" s="10">
        <f ca="1">SUMPRODUCT(R969:R998,'control variables'!AV$7:AV$36)</f>
        <v>1.5255292982407272E-50</v>
      </c>
      <c r="AW999" s="10">
        <f ca="1">SUMPRODUCT(S969:S998,'control variables'!AW$7:AW$36)</f>
        <v>1.1428631134718784E-50</v>
      </c>
      <c r="AX999" s="10">
        <f t="shared" ca="1" si="748"/>
        <v>2.6686692908419927E-50</v>
      </c>
      <c r="AY999" s="82">
        <f ca="1">SUMPRODUCT(P969:P998,'control variables'!BB$7:BB$36)</f>
        <v>1.1836971660403631E-52</v>
      </c>
      <c r="AZ999" s="82">
        <f ca="1">SUMPRODUCT(Q969:Q998,'control variables'!BC$7:BC$36)</f>
        <v>3.018425662549179E-52</v>
      </c>
      <c r="BA999" s="82">
        <f ca="1">SUMPRODUCT(R969:R998,'control variables'!BD$7:BD$36)</f>
        <v>2.1129907441755802E-51</v>
      </c>
      <c r="BB999" s="82">
        <f ca="1">SUMPRODUCT(S969:S998,'control variables'!BE$7:BE$36)</f>
        <v>3.0027106835867693E-52</v>
      </c>
      <c r="BC999" s="82">
        <f t="shared" ca="1" si="771"/>
        <v>2.8334740953932116E-51</v>
      </c>
      <c r="BD999" s="10">
        <f ca="1">SUMPRODUCT(P969:P998,'control variables'!BF$7:BF$36)</f>
        <v>2.4761913692803625E-53</v>
      </c>
      <c r="BE999" s="10">
        <f ca="1">SUMPRODUCT(Q969:Q998,'control variables'!BG$7:BG$36)</f>
        <v>2.8581877925285722E-53</v>
      </c>
      <c r="BF999" s="10">
        <f ca="1">SUMPRODUCT(R969:R998,'control variables'!BH$7:BH$36)</f>
        <v>8.5608978247888323E-52</v>
      </c>
      <c r="BG999" s="10">
        <f ca="1">SUMPRODUCT(S969:S998,'control variables'!BI$7:BI$36)</f>
        <v>1.9240405976016001E-51</v>
      </c>
      <c r="BH999" s="10">
        <f t="shared" ca="1" si="772"/>
        <v>2.8334741716985726E-51</v>
      </c>
      <c r="BI999" s="82">
        <f t="shared" ca="1" si="749"/>
        <v>2.8565726778916096E-50</v>
      </c>
      <c r="BJ999" s="82">
        <f t="shared" ca="1" si="750"/>
        <v>3.3124878202698578E-50</v>
      </c>
      <c r="BK999" s="82">
        <f t="shared" ca="1" si="751"/>
        <v>1.108543719618113E-49</v>
      </c>
      <c r="BL999" s="82">
        <f t="shared" ca="1" si="752"/>
        <v>5.2207451098668325E-50</v>
      </c>
      <c r="BM999" s="82">
        <f t="shared" ca="1" si="742"/>
        <v>2.2475242804209432E-49</v>
      </c>
      <c r="BN999" s="10">
        <f ca="1">BN998+BI999-INDIRECT(ADDRESS(MAX($D999-'key variables'!$B$9*30,34),scenario!BI$4),TRUE)</f>
        <v>9439390.0751690175</v>
      </c>
      <c r="BO999" s="10">
        <f ca="1">BO998+BJ999-INDIRECT(ADDRESS(MAX($D999-'key variables'!$B$9*30,34),scenario!BJ$4),TRUE)</f>
        <v>10895583.360992203</v>
      </c>
      <c r="BP999" s="10">
        <f ca="1">BP998+BK999-INDIRECT(ADDRESS(MAX($D999-'key variables'!$B$9*30,34),scenario!BK$4),TRUE)</f>
        <v>32531162.537994072</v>
      </c>
      <c r="BQ999" s="10">
        <f ca="1">BQ998+BL999-INDIRECT(ADDRESS(MAX($D999-'key variables'!$B$9*30,34),scenario!BL$4),TRUE)</f>
        <v>14415841.516535141</v>
      </c>
      <c r="BR999" s="10">
        <f t="shared" ca="1" si="773"/>
        <v>67281977.490690395</v>
      </c>
      <c r="BS999" s="82">
        <f t="shared" ca="1" si="754"/>
        <v>-2.3433848477536824E-9</v>
      </c>
      <c r="BT999" s="82">
        <f t="shared" ca="1" si="755"/>
        <v>-3.4288309057018498E-10</v>
      </c>
      <c r="BU999" s="82">
        <f t="shared" ca="1" si="756"/>
        <v>-4.2578247660364599E-9</v>
      </c>
      <c r="BV999" s="82">
        <f t="shared" ca="1" si="757"/>
        <v>-2.9943922343414556E-9</v>
      </c>
      <c r="BW999" s="82">
        <f t="shared" ca="1" si="774"/>
        <v>-9.9384849387017825E-9</v>
      </c>
      <c r="BX999" s="10">
        <f t="shared" ca="1" si="758"/>
        <v>-1.8625994260191893E-12</v>
      </c>
      <c r="BY999" s="10">
        <f t="shared" ca="1" si="759"/>
        <v>2.8902850229962428E-12</v>
      </c>
      <c r="BZ999" s="10">
        <f t="shared" ca="1" si="760"/>
        <v>-3.5034723983035463E-11</v>
      </c>
      <c r="CA999" s="10">
        <f t="shared" ca="1" si="761"/>
        <v>-2.0257049910634696E-11</v>
      </c>
      <c r="CB999" s="10">
        <v>0</v>
      </c>
      <c r="CC999" s="82">
        <f t="shared" ca="1" si="762"/>
        <v>3.9725652202851362E-13</v>
      </c>
      <c r="CD999" s="82">
        <f t="shared" ca="1" si="763"/>
        <v>3.4270724516460853E-13</v>
      </c>
      <c r="CE999" s="82">
        <f t="shared" ca="1" si="764"/>
        <v>1.8915613015532971E-10</v>
      </c>
      <c r="CF999" s="82">
        <f t="shared" ca="1" si="765"/>
        <v>3.7028113764059381E-11</v>
      </c>
      <c r="CG999" s="82">
        <f t="shared" ca="1" si="775"/>
        <v>2.269242076865822E-10</v>
      </c>
      <c r="CH999" s="13" t="str">
        <f t="shared" ca="1" si="727"/>
        <v/>
      </c>
      <c r="CI999" s="81">
        <f t="shared" ca="1" si="736"/>
        <v>0.1131775965863165</v>
      </c>
      <c r="CJ999" s="81">
        <f t="shared" ca="1" si="737"/>
        <v>0.13063724757458739</v>
      </c>
      <c r="CK999" s="81">
        <f t="shared" ca="1" si="738"/>
        <v>0.39004625943939081</v>
      </c>
      <c r="CL999" s="81">
        <f t="shared" ca="1" si="739"/>
        <v>0.17284488538116416</v>
      </c>
      <c r="CM999" s="89">
        <f t="shared" ca="1" si="728"/>
        <v>0.80670598898145884</v>
      </c>
    </row>
    <row r="1000" spans="1:91" x14ac:dyDescent="0.3">
      <c r="A1000">
        <v>935</v>
      </c>
      <c r="B1000" s="3">
        <f t="shared" si="741"/>
        <v>2.786111111111111</v>
      </c>
      <c r="C1000" s="3">
        <f t="shared" si="729"/>
        <v>31.166666666666668</v>
      </c>
      <c r="D1000" s="4">
        <f t="shared" ca="1" si="766"/>
        <v>1000</v>
      </c>
      <c r="E1000" s="58">
        <f>(0.5*(COS(B1000*2*PI())+1)*('key variables'!$B$4-'key variables'!$B$6)+'key variables'!$B$6)/'key variables'!$B$4</f>
        <v>1</v>
      </c>
      <c r="F1000" s="10">
        <f t="shared" ca="1" si="730"/>
        <v>11689222.907461114</v>
      </c>
      <c r="G1000" s="10">
        <f t="shared" ca="1" si="731"/>
        <v>13492492.798713122</v>
      </c>
      <c r="H1000" s="10">
        <f t="shared" ca="1" si="732"/>
        <v>40309474.521088287</v>
      </c>
      <c r="I1000" s="10">
        <f t="shared" ca="1" si="733"/>
        <v>17912154.249750931</v>
      </c>
      <c r="J1000" s="10">
        <f t="shared" ca="1" si="767"/>
        <v>83403344.477013454</v>
      </c>
      <c r="K1000" s="82">
        <f t="shared" ca="1" si="743"/>
        <v>2249832.832292099</v>
      </c>
      <c r="L1000" s="82">
        <f t="shared" ca="1" si="744"/>
        <v>2596909.4377209195</v>
      </c>
      <c r="M1000" s="82">
        <f t="shared" ca="1" si="745"/>
        <v>7778311.98309422</v>
      </c>
      <c r="N1000" s="82">
        <f t="shared" ca="1" si="746"/>
        <v>3496312.733215793</v>
      </c>
      <c r="O1000" s="82">
        <f t="shared" ca="1" si="768"/>
        <v>16121366.986323033</v>
      </c>
      <c r="P1000" s="10">
        <f ca="1">IF(IF($A1000&gt;='key variables'!$B$26,K1000*SUMPRODUCT(Z1000:AC1000,'control variables'!$O$3:$R$3)/J1000+F$65*'key variables'!$B$25/scenario!J$65,K1000*SUMPRODUCT(Z1000:AC1000,'control variables'!$O$7:$R$7)/J1000+F$65*'key variables'!$B$25/scenario!J$65)&lt;'key variables'!$B$28,0,IF($A1000&gt;='key variables'!$B$26,K1000*SUMPRODUCT(Z1000:AC1000,'control variables'!$O$3:$R$3)/J1000+F$65*'key variables'!$B$25/scenario!J$65,K1000*SUMPRODUCT(Z1000:AC1000,'control variables'!$O$7:$R$7)/J1000+F$65*'key variables'!$B$25/scenario!J$65))</f>
        <v>3.4789651518405147E-51</v>
      </c>
      <c r="Q1000" s="10">
        <f ca="1">IF(IF($A1000&gt;='key variables'!$B$26,L1000*SUMPRODUCT(Z1000:AC1000,'control variables'!$O$4:$R$4)/J1000+G$65*'key variables'!$B$25/scenario!J$65,L1000*SUMPRODUCT(Z1000:AC1000,'control variables'!$O$7:$R$7)/J1000+G$65*'key variables'!$B$25/scenario!J$65)&lt;'key variables'!$B$28,0,IF($A1000&gt;='key variables'!$B$26,L1000*SUMPRODUCT(Z1000:AC1000,'control variables'!$O$4:$R$4)/J1000+G$65*'key variables'!$B$25/scenario!J$65,L1000*SUMPRODUCT(Z1000:AC1000,'control variables'!$O$7:$R$7)/J1000+G$65*'key variables'!$B$25/scenario!J$65))</f>
        <v>4.0156572109015504E-51</v>
      </c>
      <c r="R1000" s="10">
        <f ca="1">IF(IF($A1000&gt;='key variables'!$B$26,M1000*SUMPRODUCT(Z1000:AC1000,'control variables'!$O$5:$R$5)/J1000+H$65*'key variables'!$B$25/scenario!J$65,M1000*SUMPRODUCT(Z1000:AC1000,'control variables'!$O$7:$R$7)/J1000+H$65*'key variables'!$B$25/scenario!J$65)&lt;'key variables'!$B$28,0,IF($A1000&gt;='key variables'!$B$26,M1000*SUMPRODUCT(Z1000:AC1000,'control variables'!$O$5:$R$5)/J1000+H$65*'key variables'!$B$25/scenario!J$65,M1000*SUMPRODUCT(Z1000:AC1000,'control variables'!$O$7:$R$7)/J1000+H$65*'key variables'!$B$25/scenario!J$65))</f>
        <v>1.2027771993068232E-50</v>
      </c>
      <c r="S1000" s="10">
        <f ca="1">IF(IF($A1000&gt;='key variables'!$B$26,N1000*SUMPRODUCT(Z1000:AC1000,'control variables'!$O$6:$R$6)/J1000+I$65*'key variables'!$B$25/scenario!J$65,N1000*SUMPRODUCT(Z1000:AC1000,'control variables'!$O$7:$R$7)/J1000+I$65*'key variables'!$B$25/scenario!J$65)&lt;'key variables'!$B$28,0,IF($A1000&gt;='key variables'!$B$26,N1000*SUMPRODUCT(Z1000:AC1000,'control variables'!$O$6:$R$6)/J1000+I$65*'key variables'!$B$25/scenario!J$65,N1000*SUMPRODUCT(Z1000:AC1000,'control variables'!$O$7:$R$7)/J1000+I$65*'key variables'!$B$25/scenario!J$65))</f>
        <v>5.4064239725766414E-51</v>
      </c>
      <c r="T1000" s="10">
        <f t="shared" ca="1" si="740"/>
        <v>2.4928818328386939E-50</v>
      </c>
      <c r="U1000" s="82">
        <f ca="1">SUMPRODUCT(P970:P999,'control variables'!AD$7:AD$36)</f>
        <v>7.3760497225265456E-51</v>
      </c>
      <c r="V1000" s="82">
        <f ca="1">SUMPRODUCT(Q970:Q999,'control variables'!AE$7:AE$36)</f>
        <v>8.5139361745437651E-51</v>
      </c>
      <c r="W1000" s="82">
        <f ca="1">SUMPRODUCT(R970:R999,'control variables'!AF$7:AF$36)</f>
        <v>2.5501101735712503E-50</v>
      </c>
      <c r="X1000" s="82">
        <f ca="1">SUMPRODUCT(S970:S999,'control variables'!AG$7:AG$36)</f>
        <v>1.1462618997976361E-50</v>
      </c>
      <c r="Y1000" s="82">
        <f t="shared" ca="1" si="734"/>
        <v>5.2853706630759173E-50</v>
      </c>
      <c r="Z1000" s="10">
        <f ca="1">IF($A1000&gt;='key variables'!$B$26,SUMPRODUCT(P970:P999,'control variables'!V$7:V$36)*$E1000,SUMPRODUCT(P970:P999,'control variables'!Z$7:Z$36)*$E1000)</f>
        <v>1.7998308036076727E-50</v>
      </c>
      <c r="AA1000" s="10">
        <f ca="1">IF($A1000&gt;='key variables'!$B$26,SUMPRODUCT(Q970:Q999,'control variables'!W$7:W$36)*$E1000,SUMPRODUCT(Q970:Q999,'control variables'!AA$7:AA$36)*$E1000)</f>
        <v>2.0774866172735986E-50</v>
      </c>
      <c r="AB1000" s="10">
        <f ca="1">IF($A1000&gt;='key variables'!$B$26,SUMPRODUCT(R970:R999,'control variables'!X$7:X$36)*$E1000,SUMPRODUCT(R970:R999,'control variables'!AB$7:AB$36)*$E1000)</f>
        <v>6.2225269834741518E-50</v>
      </c>
      <c r="AC1000" s="10">
        <f ca="1">IF($A1000&gt;='key variables'!$B$26,SUMPRODUCT(S970:S999,'control variables'!Y$7:Y$36)*$E1000,SUMPRODUCT(S970:S999,'control variables'!AC$7:AC$36)*$E1000)</f>
        <v>2.7969950771304775E-50</v>
      </c>
      <c r="AD1000" s="10">
        <f t="shared" ca="1" si="735"/>
        <v>1.2896839481485901E-49</v>
      </c>
      <c r="AE1000" s="82">
        <f ca="1">SUMPRODUCT(P970:P999,'control variables'!AL$7:AL$36)</f>
        <v>2.4505607399336803E-50</v>
      </c>
      <c r="AF1000" s="82">
        <f ca="1">SUMPRODUCT(Q970:Q999,'control variables'!AM$7:AM$36)</f>
        <v>2.8212072208148552E-50</v>
      </c>
      <c r="AG1000" s="82">
        <f ca="1">SUMPRODUCT(R970:R999,'control variables'!AN$7:AN$36)</f>
        <v>8.0440032320914729E-50</v>
      </c>
      <c r="AH1000" s="82">
        <f ca="1">SUMPRODUCT(S970:S999,'control variables'!AO$7:AO$36)</f>
        <v>3.4829736091557405E-50</v>
      </c>
      <c r="AI1000" s="82">
        <f t="shared" ca="1" si="747"/>
        <v>1.6798744801995748E-49</v>
      </c>
      <c r="AJ1000" s="10">
        <f ca="1">SUMPRODUCT(P970:P999,'control variables'!AP$7:AP$36)</f>
        <v>2.3415203183348164E-53</v>
      </c>
      <c r="AK1000" s="10">
        <f ca="1">SUMPRODUCT(Q970:Q999,'control variables'!AQ$7:AQ$36)</f>
        <v>6.756853360416145E-53</v>
      </c>
      <c r="AL1000" s="10">
        <f ca="1">SUMPRODUCT(R970:R999,'control variables'!AR$7:AR$36)</f>
        <v>2.4285905098389547E-51</v>
      </c>
      <c r="AM1000" s="10">
        <f ca="1">SUMPRODUCT(S970:S999,'control variables'!AS$7:AS$36)</f>
        <v>1.8193990208012548E-51</v>
      </c>
      <c r="AN1000" s="10">
        <f t="shared" ca="1" si="769"/>
        <v>4.3389732674277188E-51</v>
      </c>
      <c r="AO1000" s="82">
        <f ca="1">SUMPRODUCT(P970:P999,'control variables'!AX$7:AX$36)</f>
        <v>3.1841103006759741E-53</v>
      </c>
      <c r="AP1000" s="82">
        <f ca="1">SUMPRODUCT(Q970:Q999,'control variables'!AY$7:AY$36)</f>
        <v>7.350631541940512E-53</v>
      </c>
      <c r="AQ1000" s="82">
        <f ca="1">SUMPRODUCT(R970:R999,'control variables'!AZ$7:AZ$36)</f>
        <v>6.605024947211579E-52</v>
      </c>
      <c r="AR1000" s="82">
        <f ca="1">SUMPRODUCT(S970:S999,'control variables'!BA$7:BA$36)</f>
        <v>4.9482100307315657E-52</v>
      </c>
      <c r="AS1000" s="82">
        <f t="shared" ca="1" si="770"/>
        <v>1.2606709162204794E-51</v>
      </c>
      <c r="AT1000" s="10">
        <f ca="1">SUMPRODUCT(P970:P999,'control variables'!AT$7:AT$36)</f>
        <v>-2.8101015935902087E-53</v>
      </c>
      <c r="AU1000" s="10">
        <f ca="1">SUMPRODUCT(Q970:Q999,'control variables'!AU$7:AU$36)</f>
        <v>3.0483420263358569E-53</v>
      </c>
      <c r="AV1000" s="10">
        <f ca="1">SUMPRODUCT(R970:R999,'control variables'!AV$7:AV$36)</f>
        <v>1.3126405048440588E-50</v>
      </c>
      <c r="AW1000" s="10">
        <f ca="1">SUMPRODUCT(S970:S999,'control variables'!AW$7:AW$36)</f>
        <v>9.8337568210941953E-51</v>
      </c>
      <c r="AX1000" s="10">
        <f t="shared" ca="1" si="748"/>
        <v>2.2962544273862241E-50</v>
      </c>
      <c r="AY1000" s="82">
        <f ca="1">SUMPRODUCT(P970:P999,'control variables'!BB$7:BB$36)</f>
        <v>1.0185113110613759E-52</v>
      </c>
      <c r="AZ1000" s="82">
        <f ca="1">SUMPRODUCT(Q970:Q999,'control variables'!BC$7:BC$36)</f>
        <v>2.5972020269240349E-52</v>
      </c>
      <c r="BA1000" s="82">
        <f ca="1">SUMPRODUCT(R970:R999,'control variables'!BD$7:BD$36)</f>
        <v>1.8181212516626383E-51</v>
      </c>
      <c r="BB1000" s="82">
        <f ca="1">SUMPRODUCT(S970:S999,'control variables'!BE$7:BE$36)</f>
        <v>2.5836800854296165E-52</v>
      </c>
      <c r="BC1000" s="82">
        <f t="shared" ca="1" si="771"/>
        <v>2.4380605940041412E-51</v>
      </c>
      <c r="BD1000" s="10">
        <f ca="1">SUMPRODUCT(P970:P999,'control variables'!BF$7:BF$36)</f>
        <v>2.1306369486387759E-53</v>
      </c>
      <c r="BE1000" s="10">
        <f ca="1">SUMPRODUCT(Q970:Q999,'control variables'!BG$7:BG$36)</f>
        <v>2.4593254755909674E-53</v>
      </c>
      <c r="BF1000" s="10">
        <f ca="1">SUMPRODUCT(R970:R999,'control variables'!BH$7:BH$36)</f>
        <v>7.3662179124376083E-52</v>
      </c>
      <c r="BG1000" s="10">
        <f ca="1">SUMPRODUCT(S970:S999,'control variables'!BI$7:BI$36)</f>
        <v>1.6555392441749718E-51</v>
      </c>
      <c r="BH1000" s="10">
        <f t="shared" ca="1" si="772"/>
        <v>2.4380606596610298E-51</v>
      </c>
      <c r="BI1000" s="82">
        <f t="shared" ca="1" si="749"/>
        <v>2.4579357514507038E-50</v>
      </c>
      <c r="BJ1000" s="82">
        <f t="shared" ca="1" si="750"/>
        <v>2.8502275831104312E-50</v>
      </c>
      <c r="BK1000" s="82">
        <f t="shared" ca="1" si="751"/>
        <v>9.5384558621017957E-50</v>
      </c>
      <c r="BL1000" s="82">
        <f t="shared" ca="1" si="752"/>
        <v>4.4921860921194564E-50</v>
      </c>
      <c r="BM1000" s="82">
        <f t="shared" ca="1" si="742"/>
        <v>1.9338805288782389E-49</v>
      </c>
      <c r="BN1000" s="10">
        <f ca="1">BN999+BI1000-INDIRECT(ADDRESS(MAX($D1000-'key variables'!$B$9*30,34),scenario!BI$4),TRUE)</f>
        <v>9439390.0751690175</v>
      </c>
      <c r="BO1000" s="10">
        <f ca="1">BO999+BJ1000-INDIRECT(ADDRESS(MAX($D1000-'key variables'!$B$9*30,34),scenario!BJ$4),TRUE)</f>
        <v>10895583.360992203</v>
      </c>
      <c r="BP1000" s="10">
        <f ca="1">BP999+BK1000-INDIRECT(ADDRESS(MAX($D1000-'key variables'!$B$9*30,34),scenario!BK$4),TRUE)</f>
        <v>32531162.537994072</v>
      </c>
      <c r="BQ1000" s="10">
        <f ca="1">BQ999+BL1000-INDIRECT(ADDRESS(MAX($D1000-'key variables'!$B$9*30,34),scenario!BL$4),TRUE)</f>
        <v>14415841.516535141</v>
      </c>
      <c r="BR1000" s="10">
        <f t="shared" ca="1" si="773"/>
        <v>67281977.490690395</v>
      </c>
      <c r="BS1000" s="82">
        <f t="shared" ca="1" si="754"/>
        <v>-2.3433848477536824E-9</v>
      </c>
      <c r="BT1000" s="82">
        <f t="shared" ca="1" si="755"/>
        <v>-3.4288309057018498E-10</v>
      </c>
      <c r="BU1000" s="82">
        <f t="shared" ca="1" si="756"/>
        <v>-4.2578247660364599E-9</v>
      </c>
      <c r="BV1000" s="82">
        <f t="shared" ca="1" si="757"/>
        <v>-2.9943922343414556E-9</v>
      </c>
      <c r="BW1000" s="82">
        <f t="shared" ca="1" si="774"/>
        <v>-9.9384849387017825E-9</v>
      </c>
      <c r="BX1000" s="10">
        <f t="shared" ca="1" si="758"/>
        <v>-1.8625994260191893E-12</v>
      </c>
      <c r="BY1000" s="10">
        <f t="shared" ca="1" si="759"/>
        <v>2.8902850229962428E-12</v>
      </c>
      <c r="BZ1000" s="10">
        <f t="shared" ca="1" si="760"/>
        <v>-3.5034723983035463E-11</v>
      </c>
      <c r="CA1000" s="10">
        <f t="shared" ca="1" si="761"/>
        <v>-2.0257049910634696E-11</v>
      </c>
      <c r="CB1000" s="10">
        <v>0</v>
      </c>
      <c r="CC1000" s="82">
        <f t="shared" ca="1" si="762"/>
        <v>3.9725652202851362E-13</v>
      </c>
      <c r="CD1000" s="82">
        <f t="shared" ca="1" si="763"/>
        <v>3.4270724516460853E-13</v>
      </c>
      <c r="CE1000" s="82">
        <f t="shared" ca="1" si="764"/>
        <v>1.8915613015532971E-10</v>
      </c>
      <c r="CF1000" s="82">
        <f t="shared" ca="1" si="765"/>
        <v>3.7028113764059381E-11</v>
      </c>
      <c r="CG1000" s="82">
        <f t="shared" ca="1" si="775"/>
        <v>2.269242076865822E-10</v>
      </c>
      <c r="CH1000" s="13" t="str">
        <f t="shared" ca="1" si="727"/>
        <v/>
      </c>
      <c r="CI1000" s="81">
        <f t="shared" ca="1" si="736"/>
        <v>0.1131775965863165</v>
      </c>
      <c r="CJ1000" s="81">
        <f t="shared" ca="1" si="737"/>
        <v>0.13063724757458739</v>
      </c>
      <c r="CK1000" s="81">
        <f t="shared" ca="1" si="738"/>
        <v>0.39004625943939081</v>
      </c>
      <c r="CL1000" s="81">
        <f t="shared" ca="1" si="739"/>
        <v>0.17284488538116416</v>
      </c>
      <c r="CM1000" s="89">
        <f t="shared" ca="1" si="728"/>
        <v>0.80670598898145884</v>
      </c>
    </row>
    <row r="1001" spans="1:91" x14ac:dyDescent="0.3">
      <c r="A1001">
        <v>936</v>
      </c>
      <c r="B1001" s="3">
        <f t="shared" si="741"/>
        <v>2.7888888888888888</v>
      </c>
      <c r="C1001" s="3">
        <f t="shared" si="729"/>
        <v>31.2</v>
      </c>
      <c r="D1001" s="4">
        <f t="shared" ca="1" si="766"/>
        <v>1001</v>
      </c>
      <c r="E1001" s="58">
        <f>(0.5*(COS(B1001*2*PI())+1)*('key variables'!$B$4-'key variables'!$B$6)+'key variables'!$B$6)/'key variables'!$B$4</f>
        <v>1</v>
      </c>
      <c r="F1001" s="10">
        <f t="shared" ca="1" si="730"/>
        <v>11689222.907461114</v>
      </c>
      <c r="G1001" s="10">
        <f t="shared" ca="1" si="731"/>
        <v>13492492.798713122</v>
      </c>
      <c r="H1001" s="10">
        <f t="shared" ca="1" si="732"/>
        <v>40309474.521088287</v>
      </c>
      <c r="I1001" s="10">
        <f t="shared" ca="1" si="733"/>
        <v>17912154.249750931</v>
      </c>
      <c r="J1001" s="10">
        <f t="shared" ca="1" si="767"/>
        <v>83403344.477013454</v>
      </c>
      <c r="K1001" s="82">
        <f t="shared" ca="1" si="743"/>
        <v>2249832.832292099</v>
      </c>
      <c r="L1001" s="82">
        <f t="shared" ca="1" si="744"/>
        <v>2596909.4377209195</v>
      </c>
      <c r="M1001" s="82">
        <f t="shared" ca="1" si="745"/>
        <v>7778311.98309422</v>
      </c>
      <c r="N1001" s="82">
        <f t="shared" ca="1" si="746"/>
        <v>3496312.733215793</v>
      </c>
      <c r="O1001" s="82">
        <f t="shared" ca="1" si="768"/>
        <v>16121366.986323033</v>
      </c>
      <c r="P1001" s="10">
        <f ca="1">IF(IF($A1001&gt;='key variables'!$B$26,K1001*SUMPRODUCT(Z1001:AC1001,'control variables'!$O$3:$R$3)/J1001+F$65*'key variables'!$B$25/scenario!J$65,K1001*SUMPRODUCT(Z1001:AC1001,'control variables'!$O$7:$R$7)/J1001+F$65*'key variables'!$B$25/scenario!J$65)&lt;'key variables'!$B$28,0,IF($A1001&gt;='key variables'!$B$26,K1001*SUMPRODUCT(Z1001:AC1001,'control variables'!$O$3:$R$3)/J1001+F$65*'key variables'!$B$25/scenario!J$65,K1001*SUMPRODUCT(Z1001:AC1001,'control variables'!$O$7:$R$7)/J1001+F$65*'key variables'!$B$25/scenario!J$65))</f>
        <v>2.9934728743087115E-51</v>
      </c>
      <c r="Q1001" s="10">
        <f ca="1">IF(IF($A1001&gt;='key variables'!$B$26,L1001*SUMPRODUCT(Z1001:AC1001,'control variables'!$O$4:$R$4)/J1001+G$65*'key variables'!$B$25/scenario!J$65,L1001*SUMPRODUCT(Z1001:AC1001,'control variables'!$O$7:$R$7)/J1001+G$65*'key variables'!$B$25/scenario!J$65)&lt;'key variables'!$B$28,0,IF($A1001&gt;='key variables'!$B$26,L1001*SUMPRODUCT(Z1001:AC1001,'control variables'!$O$4:$R$4)/J1001+G$65*'key variables'!$B$25/scenario!J$65,L1001*SUMPRODUCT(Z1001:AC1001,'control variables'!$O$7:$R$7)/J1001+G$65*'key variables'!$B$25/scenario!J$65))</f>
        <v>3.4552691414561862E-51</v>
      </c>
      <c r="R1001" s="10">
        <f ca="1">IF(IF($A1001&gt;='key variables'!$B$26,M1001*SUMPRODUCT(Z1001:AC1001,'control variables'!$O$5:$R$5)/J1001+H$65*'key variables'!$B$25/scenario!J$65,M1001*SUMPRODUCT(Z1001:AC1001,'control variables'!$O$7:$R$7)/J1001+H$65*'key variables'!$B$25/scenario!J$65)&lt;'key variables'!$B$28,0,IF($A1001&gt;='key variables'!$B$26,M1001*SUMPRODUCT(Z1001:AC1001,'control variables'!$O$5:$R$5)/J1001+H$65*'key variables'!$B$25/scenario!J$65,M1001*SUMPRODUCT(Z1001:AC1001,'control variables'!$O$7:$R$7)/J1001+H$65*'key variables'!$B$25/scenario!J$65))</f>
        <v>1.0349287109292185E-50</v>
      </c>
      <c r="S1001" s="10">
        <f ca="1">IF(IF($A1001&gt;='key variables'!$B$26,N1001*SUMPRODUCT(Z1001:AC1001,'control variables'!$O$6:$R$6)/J1001+I$65*'key variables'!$B$25/scenario!J$65,N1001*SUMPRODUCT(Z1001:AC1001,'control variables'!$O$7:$R$7)/J1001+I$65*'key variables'!$B$25/scenario!J$65)&lt;'key variables'!$B$28,0,IF($A1001&gt;='key variables'!$B$26,N1001*SUMPRODUCT(Z1001:AC1001,'control variables'!$O$6:$R$6)/J1001+I$65*'key variables'!$B$25/scenario!J$65,N1001*SUMPRODUCT(Z1001:AC1001,'control variables'!$O$7:$R$7)/J1001+I$65*'key variables'!$B$25/scenario!J$65))</f>
        <v>4.6519533259361707E-51</v>
      </c>
      <c r="T1001" s="10">
        <f t="shared" ca="1" si="740"/>
        <v>2.1449982450993252E-50</v>
      </c>
      <c r="U1001" s="82">
        <f ca="1">SUMPRODUCT(P971:P1000,'control variables'!AD$7:AD$36)</f>
        <v>6.3467162791941977E-51</v>
      </c>
      <c r="V1001" s="82">
        <f ca="1">SUMPRODUCT(Q971:Q1000,'control variables'!AE$7:AE$36)</f>
        <v>7.3258097968038492E-51</v>
      </c>
      <c r="W1001" s="82">
        <f ca="1">SUMPRODUCT(R971:R1000,'control variables'!AF$7:AF$36)</f>
        <v>2.1942403266228997E-50</v>
      </c>
      <c r="X1001" s="82">
        <f ca="1">SUMPRODUCT(S971:S1000,'control variables'!AG$7:AG$36)</f>
        <v>9.8630016517483473E-51</v>
      </c>
      <c r="Y1001" s="82">
        <f t="shared" ca="1" si="734"/>
        <v>4.5477930993975389E-50</v>
      </c>
      <c r="Z1001" s="10">
        <f ca="1">IF($A1001&gt;='key variables'!$B$26,SUMPRODUCT(P971:P1000,'control variables'!V$7:V$36)*$E1001,SUMPRODUCT(P971:P1000,'control variables'!Z$7:Z$36)*$E1001)</f>
        <v>1.5486630229953528E-50</v>
      </c>
      <c r="AA1001" s="10">
        <f ca="1">IF($A1001&gt;='key variables'!$B$26,SUMPRODUCT(Q971:Q1000,'control variables'!W$7:W$36)*$E1001,SUMPRODUCT(Q971:Q1000,'control variables'!AA$7:AA$36)*$E1001)</f>
        <v>1.7875717531283201E-50</v>
      </c>
      <c r="AB1001" s="10">
        <f ca="1">IF($A1001&gt;='key variables'!$B$26,SUMPRODUCT(R971:R1000,'control variables'!X$7:X$36)*$E1001,SUMPRODUCT(R971:R1000,'control variables'!AB$7:AB$36)*$E1001)</f>
        <v>5.3541685304980579E-50</v>
      </c>
      <c r="AC1001" s="10">
        <f ca="1">IF($A1001&gt;='key variables'!$B$26,SUMPRODUCT(S971:S1000,'control variables'!Y$7:Y$36)*$E1001,SUMPRODUCT(S971:S1000,'control variables'!AC$7:AC$36)*$E1001)</f>
        <v>2.4066722509524332E-50</v>
      </c>
      <c r="AD1001" s="10">
        <f t="shared" ca="1" si="735"/>
        <v>1.1097075557574164E-49</v>
      </c>
      <c r="AE1001" s="82">
        <f ca="1">SUMPRODUCT(P971:P1000,'control variables'!AL$7:AL$36)</f>
        <v>2.108583093439863E-50</v>
      </c>
      <c r="AF1001" s="82">
        <f ca="1">SUMPRODUCT(Q971:Q1000,'control variables'!AM$7:AM$36)</f>
        <v>2.4275055712602573E-50</v>
      </c>
      <c r="AG1001" s="82">
        <f ca="1">SUMPRODUCT(R971:R1000,'control variables'!AN$7:AN$36)</f>
        <v>6.9214563599116214E-50</v>
      </c>
      <c r="AH1001" s="82">
        <f ca="1">SUMPRODUCT(S971:S1000,'control variables'!AO$7:AO$36)</f>
        <v>2.9969219483055021E-50</v>
      </c>
      <c r="AI1001" s="82">
        <f t="shared" ca="1" si="747"/>
        <v>1.4454466972917243E-49</v>
      </c>
      <c r="AJ1001" s="10">
        <f ca="1">SUMPRODUCT(P971:P1000,'control variables'!AP$7:AP$36)</f>
        <v>2.0147593470057549E-53</v>
      </c>
      <c r="AK1001" s="10">
        <f ca="1">SUMPRODUCT(Q971:Q1000,'control variables'!AQ$7:AQ$36)</f>
        <v>5.8139292482957962E-53</v>
      </c>
      <c r="AL1001" s="10">
        <f ca="1">SUMPRODUCT(R971:R1000,'control variables'!AR$7:AR$36)</f>
        <v>2.0896788259463853E-51</v>
      </c>
      <c r="AM1001" s="10">
        <f ca="1">SUMPRODUCT(S971:S1000,'control variables'!AS$7:AS$36)</f>
        <v>1.5655004803457316E-51</v>
      </c>
      <c r="AN1001" s="10">
        <f t="shared" ca="1" si="769"/>
        <v>3.7334661922451326E-51</v>
      </c>
      <c r="AO1001" s="82">
        <f ca="1">SUMPRODUCT(P971:P1000,'control variables'!AX$7:AX$36)</f>
        <v>2.7397652456616025E-53</v>
      </c>
      <c r="AP1001" s="82">
        <f ca="1">SUMPRODUCT(Q971:Q1000,'control variables'!AY$7:AY$36)</f>
        <v>6.3248452253670802E-53</v>
      </c>
      <c r="AQ1001" s="82">
        <f ca="1">SUMPRODUCT(R971:R1000,'control variables'!AZ$7:AZ$36)</f>
        <v>5.68328860757631E-52</v>
      </c>
      <c r="AR1001" s="82">
        <f ca="1">SUMPRODUCT(S971:S1000,'control variables'!BA$7:BA$36)</f>
        <v>4.2576834940530776E-52</v>
      </c>
      <c r="AS1001" s="82">
        <f t="shared" ca="1" si="770"/>
        <v>1.0847433148732256E-51</v>
      </c>
      <c r="AT1001" s="10">
        <f ca="1">SUMPRODUCT(P971:P1000,'control variables'!AT$7:AT$36)</f>
        <v>-2.4179497429037768E-53</v>
      </c>
      <c r="AU1001" s="10">
        <f ca="1">SUMPRODUCT(Q971:Q1000,'control variables'!AU$7:AU$36)</f>
        <v>2.6229435390073028E-53</v>
      </c>
      <c r="AV1001" s="10">
        <f ca="1">SUMPRODUCT(R971:R1000,'control variables'!AV$7:AV$36)</f>
        <v>1.1294605072116899E-50</v>
      </c>
      <c r="AW1001" s="10">
        <f ca="1">SUMPRODUCT(S971:S1000,'control variables'!AW$7:AW$36)</f>
        <v>8.4614484513937452E-51</v>
      </c>
      <c r="AX1001" s="10">
        <f t="shared" ca="1" si="748"/>
        <v>1.9758103461471681E-50</v>
      </c>
      <c r="AY1001" s="82">
        <f ca="1">SUMPRODUCT(P971:P1000,'control variables'!BB$7:BB$36)</f>
        <v>8.7637726989758599E-53</v>
      </c>
      <c r="AZ1001" s="82">
        <f ca="1">SUMPRODUCT(Q971:Q1000,'control variables'!BC$7:BC$36)</f>
        <v>2.2347604754199941E-52</v>
      </c>
      <c r="BA1001" s="82">
        <f ca="1">SUMPRODUCT(R971:R1000,'control variables'!BD$7:BD$36)</f>
        <v>1.5644010248786213E-51</v>
      </c>
      <c r="BB1001" s="82">
        <f ca="1">SUMPRODUCT(S971:S1000,'control variables'!BE$7:BE$36)</f>
        <v>2.2231255313188394E-52</v>
      </c>
      <c r="BC1001" s="82">
        <f t="shared" ca="1" si="771"/>
        <v>2.0978273525422635E-51</v>
      </c>
      <c r="BD1001" s="10">
        <f ca="1">SUMPRODUCT(P971:P1000,'control variables'!BF$7:BF$36)</f>
        <v>1.8333049146456192E-53</v>
      </c>
      <c r="BE1001" s="10">
        <f ca="1">SUMPRODUCT(Q971:Q1000,'control variables'!BG$7:BG$36)</f>
        <v>2.1161247034576279E-53</v>
      </c>
      <c r="BF1001" s="10">
        <f ca="1">SUMPRODUCT(R971:R1000,'control variables'!BH$7:BH$36)</f>
        <v>6.3382565058069818E-52</v>
      </c>
      <c r="BG1001" s="10">
        <f ca="1">SUMPRODUCT(S971:S1000,'control variables'!BI$7:BI$36)</f>
        <v>1.4245074622749517E-51</v>
      </c>
      <c r="BH1001" s="10">
        <f t="shared" ca="1" si="772"/>
        <v>2.0978274090366824E-51</v>
      </c>
      <c r="BI1001" s="82">
        <f t="shared" ca="1" si="749"/>
        <v>2.114928916395935E-50</v>
      </c>
      <c r="BJ1001" s="82">
        <f t="shared" ca="1" si="750"/>
        <v>2.4524761195534647E-50</v>
      </c>
      <c r="BK1001" s="82">
        <f t="shared" ca="1" si="751"/>
        <v>8.2073569696111731E-50</v>
      </c>
      <c r="BL1001" s="82">
        <f t="shared" ca="1" si="752"/>
        <v>3.8652980487580648E-50</v>
      </c>
      <c r="BM1001" s="82">
        <f t="shared" ca="1" si="742"/>
        <v>1.6640060054318638E-49</v>
      </c>
      <c r="BN1001" s="10">
        <f ca="1">BN1000+BI1001-INDIRECT(ADDRESS(MAX($D1001-'key variables'!$B$9*30,34),scenario!BI$4),TRUE)</f>
        <v>9439390.0751690175</v>
      </c>
      <c r="BO1001" s="10">
        <f ca="1">BO1000+BJ1001-INDIRECT(ADDRESS(MAX($D1001-'key variables'!$B$9*30,34),scenario!BJ$4),TRUE)</f>
        <v>10895583.360992203</v>
      </c>
      <c r="BP1001" s="10">
        <f ca="1">BP1000+BK1001-INDIRECT(ADDRESS(MAX($D1001-'key variables'!$B$9*30,34),scenario!BK$4),TRUE)</f>
        <v>32531162.537994072</v>
      </c>
      <c r="BQ1001" s="10">
        <f ca="1">BQ1000+BL1001-INDIRECT(ADDRESS(MAX($D1001-'key variables'!$B$9*30,34),scenario!BL$4),TRUE)</f>
        <v>14415841.516535141</v>
      </c>
      <c r="BR1001" s="10">
        <f t="shared" ca="1" si="773"/>
        <v>67281977.490690395</v>
      </c>
      <c r="BS1001" s="82">
        <f t="shared" ca="1" si="754"/>
        <v>-2.3433848477536824E-9</v>
      </c>
      <c r="BT1001" s="82">
        <f t="shared" ca="1" si="755"/>
        <v>-3.4288309057018498E-10</v>
      </c>
      <c r="BU1001" s="82">
        <f t="shared" ca="1" si="756"/>
        <v>-4.2578247660364599E-9</v>
      </c>
      <c r="BV1001" s="82">
        <f t="shared" ca="1" si="757"/>
        <v>-2.9943922343414556E-9</v>
      </c>
      <c r="BW1001" s="82">
        <f t="shared" ca="1" si="774"/>
        <v>-9.9384849387017825E-9</v>
      </c>
      <c r="BX1001" s="10">
        <f t="shared" ca="1" si="758"/>
        <v>-1.8625994260191893E-12</v>
      </c>
      <c r="BY1001" s="10">
        <f t="shared" ca="1" si="759"/>
        <v>2.8902850229962428E-12</v>
      </c>
      <c r="BZ1001" s="10">
        <f t="shared" ca="1" si="760"/>
        <v>-3.5034723983035463E-11</v>
      </c>
      <c r="CA1001" s="10">
        <f t="shared" ca="1" si="761"/>
        <v>-2.0257049910634696E-11</v>
      </c>
      <c r="CB1001" s="10">
        <v>0</v>
      </c>
      <c r="CC1001" s="82">
        <f t="shared" ca="1" si="762"/>
        <v>3.9725652202851362E-13</v>
      </c>
      <c r="CD1001" s="82">
        <f t="shared" ca="1" si="763"/>
        <v>3.4270724516460853E-13</v>
      </c>
      <c r="CE1001" s="82">
        <f t="shared" ca="1" si="764"/>
        <v>1.8915613015532971E-10</v>
      </c>
      <c r="CF1001" s="82">
        <f t="shared" ca="1" si="765"/>
        <v>3.7028113764059381E-11</v>
      </c>
      <c r="CG1001" s="82">
        <f t="shared" ca="1" si="775"/>
        <v>2.269242076865822E-10</v>
      </c>
      <c r="CH1001" s="13" t="str">
        <f t="shared" ca="1" si="727"/>
        <v/>
      </c>
      <c r="CI1001" s="81">
        <f t="shared" ca="1" si="736"/>
        <v>0.1131775965863165</v>
      </c>
      <c r="CJ1001" s="81">
        <f t="shared" ca="1" si="737"/>
        <v>0.13063724757458739</v>
      </c>
      <c r="CK1001" s="81">
        <f t="shared" ca="1" si="738"/>
        <v>0.39004625943939081</v>
      </c>
      <c r="CL1001" s="81">
        <f t="shared" ca="1" si="739"/>
        <v>0.17284488538116416</v>
      </c>
      <c r="CM1001" s="89">
        <f t="shared" ca="1" si="728"/>
        <v>0.80670598898145884</v>
      </c>
    </row>
    <row r="1002" spans="1:91" x14ac:dyDescent="0.3">
      <c r="A1002">
        <v>937</v>
      </c>
      <c r="B1002" s="3">
        <f t="shared" si="741"/>
        <v>2.7916666666666665</v>
      </c>
      <c r="C1002" s="3">
        <f t="shared" si="729"/>
        <v>31.233333333333334</v>
      </c>
      <c r="D1002" s="4">
        <f t="shared" ca="1" si="766"/>
        <v>1002</v>
      </c>
      <c r="E1002" s="58">
        <f>(0.5*(COS(B1002*2*PI())+1)*('key variables'!$B$4-'key variables'!$B$6)+'key variables'!$B$6)/'key variables'!$B$4</f>
        <v>1</v>
      </c>
      <c r="F1002" s="10">
        <f t="shared" ca="1" si="730"/>
        <v>11689222.907461114</v>
      </c>
      <c r="G1002" s="10">
        <f t="shared" ca="1" si="731"/>
        <v>13492492.798713122</v>
      </c>
      <c r="H1002" s="10">
        <f t="shared" ca="1" si="732"/>
        <v>40309474.521088287</v>
      </c>
      <c r="I1002" s="10">
        <f t="shared" ca="1" si="733"/>
        <v>17912154.249750931</v>
      </c>
      <c r="J1002" s="10">
        <f t="shared" ca="1" si="767"/>
        <v>83403344.477013454</v>
      </c>
      <c r="K1002" s="82">
        <f t="shared" ca="1" si="743"/>
        <v>2249832.832292099</v>
      </c>
      <c r="L1002" s="82">
        <f t="shared" ca="1" si="744"/>
        <v>2596909.4377209195</v>
      </c>
      <c r="M1002" s="82">
        <f t="shared" ca="1" si="745"/>
        <v>7778311.98309422</v>
      </c>
      <c r="N1002" s="82">
        <f t="shared" ca="1" si="746"/>
        <v>3496312.733215793</v>
      </c>
      <c r="O1002" s="82">
        <f t="shared" ca="1" si="768"/>
        <v>16121366.986323033</v>
      </c>
      <c r="P1002" s="10">
        <f ca="1">IF(IF($A1002&gt;='key variables'!$B$26,K1002*SUMPRODUCT(Z1002:AC1002,'control variables'!$O$3:$R$3)/J1002+F$65*'key variables'!$B$25/scenario!J$65,K1002*SUMPRODUCT(Z1002:AC1002,'control variables'!$O$7:$R$7)/J1002+F$65*'key variables'!$B$25/scenario!J$65)&lt;'key variables'!$B$28,0,IF($A1002&gt;='key variables'!$B$26,K1002*SUMPRODUCT(Z1002:AC1002,'control variables'!$O$3:$R$3)/J1002+F$65*'key variables'!$B$25/scenario!J$65,K1002*SUMPRODUCT(Z1002:AC1002,'control variables'!$O$7:$R$7)/J1002+F$65*'key variables'!$B$25/scenario!J$65))</f>
        <v>2.57573141958073E-51</v>
      </c>
      <c r="Q1002" s="10">
        <f ca="1">IF(IF($A1002&gt;='key variables'!$B$26,L1002*SUMPRODUCT(Z1002:AC1002,'control variables'!$O$4:$R$4)/J1002+G$65*'key variables'!$B$25/scenario!J$65,L1002*SUMPRODUCT(Z1002:AC1002,'control variables'!$O$7:$R$7)/J1002+G$65*'key variables'!$B$25/scenario!J$65)&lt;'key variables'!$B$28,0,IF($A1002&gt;='key variables'!$B$26,L1002*SUMPRODUCT(Z1002:AC1002,'control variables'!$O$4:$R$4)/J1002+G$65*'key variables'!$B$25/scenario!J$65,L1002*SUMPRODUCT(Z1002:AC1002,'control variables'!$O$7:$R$7)/J1002+G$65*'key variables'!$B$25/scenario!J$65))</f>
        <v>2.9730836604997428E-51</v>
      </c>
      <c r="R1002" s="10">
        <f ca="1">IF(IF($A1002&gt;='key variables'!$B$26,M1002*SUMPRODUCT(Z1002:AC1002,'control variables'!$O$5:$R$5)/J1002+H$65*'key variables'!$B$25/scenario!J$65,M1002*SUMPRODUCT(Z1002:AC1002,'control variables'!$O$7:$R$7)/J1002+H$65*'key variables'!$B$25/scenario!J$65)&lt;'key variables'!$B$28,0,IF($A1002&gt;='key variables'!$B$26,M1002*SUMPRODUCT(Z1002:AC1002,'control variables'!$O$5:$R$5)/J1002+H$65*'key variables'!$B$25/scenario!J$65,M1002*SUMPRODUCT(Z1002:AC1002,'control variables'!$O$7:$R$7)/J1002+H$65*'key variables'!$B$25/scenario!J$65))</f>
        <v>8.9050360891683906E-51</v>
      </c>
      <c r="S1002" s="10">
        <f ca="1">IF(IF($A1002&gt;='key variables'!$B$26,N1002*SUMPRODUCT(Z1002:AC1002,'control variables'!$O$6:$R$6)/J1002+I$65*'key variables'!$B$25/scenario!J$65,N1002*SUMPRODUCT(Z1002:AC1002,'control variables'!$O$7:$R$7)/J1002+I$65*'key variables'!$B$25/scenario!J$65)&lt;'key variables'!$B$28,0,IF($A1002&gt;='key variables'!$B$26,N1002*SUMPRODUCT(Z1002:AC1002,'control variables'!$O$6:$R$6)/J1002+I$65*'key variables'!$B$25/scenario!J$65,N1002*SUMPRODUCT(Z1002:AC1002,'control variables'!$O$7:$R$7)/J1002+I$65*'key variables'!$B$25/scenario!J$65))</f>
        <v>4.0027696415334788E-51</v>
      </c>
      <c r="T1002" s="10">
        <f t="shared" ca="1" si="740"/>
        <v>1.845662081078234E-50</v>
      </c>
      <c r="U1002" s="82">
        <f ca="1">SUMPRODUCT(P972:P1001,'control variables'!AD$7:AD$36)</f>
        <v>5.4610271139537699E-51</v>
      </c>
      <c r="V1002" s="82">
        <f ca="1">SUMPRODUCT(Q972:Q1001,'control variables'!AE$7:AE$36)</f>
        <v>6.3034873739610967E-51</v>
      </c>
      <c r="W1002" s="82">
        <f ca="1">SUMPRODUCT(R972:R1001,'control variables'!AF$7:AF$36)</f>
        <v>1.8880323920419225E-50</v>
      </c>
      <c r="X1002" s="82">
        <f ca="1">SUMPRODUCT(S972:S1001,'control variables'!AG$7:AG$36)</f>
        <v>8.4866121433124894E-51</v>
      </c>
      <c r="Y1002" s="82">
        <f t="shared" ca="1" si="734"/>
        <v>3.9131450551646579E-50</v>
      </c>
      <c r="Z1002" s="10">
        <f ca="1">IF($A1002&gt;='key variables'!$B$26,SUMPRODUCT(P972:P1001,'control variables'!V$7:V$36)*$E1002,SUMPRODUCT(P972:P1001,'control variables'!Z$7:Z$36)*$E1002)</f>
        <v>1.3325459004178144E-50</v>
      </c>
      <c r="AA1002" s="10">
        <f ca="1">IF($A1002&gt;='key variables'!$B$26,SUMPRODUCT(Q972:Q1001,'control variables'!W$7:W$36)*$E1002,SUMPRODUCT(Q972:Q1001,'control variables'!AA$7:AA$36)*$E1002)</f>
        <v>1.5381147324914049E-50</v>
      </c>
      <c r="AB1002" s="10">
        <f ca="1">IF($A1002&gt;='key variables'!$B$26,SUMPRODUCT(R972:R1001,'control variables'!X$7:X$36)*$E1002,SUMPRODUCT(R972:R1001,'control variables'!AB$7:AB$36)*$E1002)</f>
        <v>4.6069901712134248E-50</v>
      </c>
      <c r="AC1002" s="10">
        <f ca="1">IF($A1002&gt;='key variables'!$B$26,SUMPRODUCT(S972:S1001,'control variables'!Y$7:Y$36)*$E1002,SUMPRODUCT(S972:S1001,'control variables'!AC$7:AC$36)*$E1002)</f>
        <v>2.0708192770388123E-50</v>
      </c>
      <c r="AD1002" s="10">
        <f t="shared" ca="1" si="735"/>
        <v>9.5484700811614563E-50</v>
      </c>
      <c r="AE1002" s="82">
        <f ca="1">SUMPRODUCT(P972:P1001,'control variables'!AL$7:AL$36)</f>
        <v>1.8143286919959178E-50</v>
      </c>
      <c r="AF1002" s="82">
        <f ca="1">SUMPRODUCT(Q972:Q1001,'control variables'!AM$7:AM$36)</f>
        <v>2.0887452913854241E-50</v>
      </c>
      <c r="AG1002" s="82">
        <f ca="1">SUMPRODUCT(R972:R1001,'control variables'!AN$7:AN$36)</f>
        <v>5.9555617719095711E-50</v>
      </c>
      <c r="AH1002" s="82">
        <f ca="1">SUMPRODUCT(S972:S1001,'control variables'!AO$7:AO$36)</f>
        <v>2.5786991726337929E-50</v>
      </c>
      <c r="AI1002" s="82">
        <f t="shared" ca="1" si="747"/>
        <v>1.2437334927924707E-49</v>
      </c>
      <c r="AJ1002" s="10">
        <f ca="1">SUMPRODUCT(P972:P1001,'control variables'!AP$7:AP$36)</f>
        <v>1.7335981219389179E-53</v>
      </c>
      <c r="AK1002" s="10">
        <f ca="1">SUMPRODUCT(Q972:Q1001,'control variables'!AQ$7:AQ$36)</f>
        <v>5.0025909252687279E-53</v>
      </c>
      <c r="AL1002" s="10">
        <f ca="1">SUMPRODUCT(R972:R1001,'control variables'!AR$7:AR$36)</f>
        <v>1.7980625296515025E-51</v>
      </c>
      <c r="AM1002" s="10">
        <f ca="1">SUMPRODUCT(S972:S1001,'control variables'!AS$7:AS$36)</f>
        <v>1.3470336775730478E-51</v>
      </c>
      <c r="AN1002" s="10">
        <f t="shared" ca="1" si="769"/>
        <v>3.2124580976966264E-51</v>
      </c>
      <c r="AO1002" s="82">
        <f ca="1">SUMPRODUCT(P972:P1001,'control variables'!AX$7:AX$36)</f>
        <v>2.357428886725947E-53</v>
      </c>
      <c r="AP1002" s="82">
        <f ca="1">SUMPRODUCT(Q972:Q1001,'control variables'!AY$7:AY$36)</f>
        <v>5.4422081826030532E-53</v>
      </c>
      <c r="AQ1002" s="82">
        <f ca="1">SUMPRODUCT(R972:R1001,'control variables'!AZ$7:AZ$36)</f>
        <v>4.890181286997647E-52</v>
      </c>
      <c r="AR1002" s="82">
        <f ca="1">SUMPRODUCT(S972:S1001,'control variables'!BA$7:BA$36)</f>
        <v>3.6635204696135168E-52</v>
      </c>
      <c r="AS1002" s="82">
        <f t="shared" ca="1" si="770"/>
        <v>9.3336654635440648E-52</v>
      </c>
      <c r="AT1002" s="10">
        <f ca="1">SUMPRODUCT(P972:P1001,'control variables'!AT$7:AT$36)</f>
        <v>-2.0805229862664609E-53</v>
      </c>
      <c r="AU1002" s="10">
        <f ca="1">SUMPRODUCT(Q972:Q1001,'control variables'!AU$7:AU$36)</f>
        <v>2.2569097395838468E-53</v>
      </c>
      <c r="AV1002" s="10">
        <f ca="1">SUMPRODUCT(R972:R1001,'control variables'!AV$7:AV$36)</f>
        <v>9.7184341991826514E-51</v>
      </c>
      <c r="AW1002" s="10">
        <f ca="1">SUMPRODUCT(S972:S1001,'control variables'!AW$7:AW$36)</f>
        <v>7.2806467760128305E-51</v>
      </c>
      <c r="AX1002" s="10">
        <f t="shared" ca="1" si="748"/>
        <v>1.7000844842728656E-50</v>
      </c>
      <c r="AY1002" s="82">
        <f ca="1">SUMPRODUCT(P972:P1001,'control variables'!BB$7:BB$36)</f>
        <v>7.5407814410306928E-53</v>
      </c>
      <c r="AZ1002" s="82">
        <f ca="1">SUMPRODUCT(Q972:Q1001,'control variables'!BC$7:BC$36)</f>
        <v>1.9228979227365556E-52</v>
      </c>
      <c r="BA1002" s="82">
        <f ca="1">SUMPRODUCT(R972:R1001,'control variables'!BD$7:BD$36)</f>
        <v>1.3460876519666789E-51</v>
      </c>
      <c r="BB1002" s="82">
        <f ca="1">SUMPRODUCT(S972:S1001,'control variables'!BE$7:BE$36)</f>
        <v>1.912886644083052E-52</v>
      </c>
      <c r="BC1002" s="82">
        <f t="shared" ca="1" si="771"/>
        <v>1.8050739230589465E-51</v>
      </c>
      <c r="BD1002" s="10">
        <f ca="1">SUMPRODUCT(P972:P1001,'control variables'!BF$7:BF$36)</f>
        <v>1.5774657959494535E-53</v>
      </c>
      <c r="BE1002" s="10">
        <f ca="1">SUMPRODUCT(Q972:Q1001,'control variables'!BG$7:BG$36)</f>
        <v>1.8208178645031073E-53</v>
      </c>
      <c r="BF1002" s="10">
        <f ca="1">SUMPRODUCT(R972:R1001,'control variables'!BH$7:BH$36)</f>
        <v>5.4537479084854329E-52</v>
      </c>
      <c r="BG1002" s="10">
        <f ca="1">SUMPRODUCT(S972:S1001,'control variables'!BI$7:BI$36)</f>
        <v>1.2257163442164573E-51</v>
      </c>
      <c r="BH1002" s="10">
        <f t="shared" ca="1" si="772"/>
        <v>1.8050739716695261E-51</v>
      </c>
      <c r="BI1002" s="82">
        <f t="shared" ca="1" si="749"/>
        <v>1.8197889504506821E-50</v>
      </c>
      <c r="BJ1002" s="82">
        <f t="shared" ca="1" si="750"/>
        <v>2.1102311803523734E-50</v>
      </c>
      <c r="BK1002" s="82">
        <f t="shared" ca="1" si="751"/>
        <v>7.0620139570245036E-50</v>
      </c>
      <c r="BL1002" s="82">
        <f t="shared" ca="1" si="752"/>
        <v>3.3258927166759065E-50</v>
      </c>
      <c r="BM1002" s="82">
        <f t="shared" ca="1" si="742"/>
        <v>1.4317926804503466E-49</v>
      </c>
      <c r="BN1002" s="10">
        <f ca="1">BN1001+BI1002-INDIRECT(ADDRESS(MAX($D1002-'key variables'!$B$9*30,34),scenario!BI$4),TRUE)</f>
        <v>9439390.0751690175</v>
      </c>
      <c r="BO1002" s="10">
        <f ca="1">BO1001+BJ1002-INDIRECT(ADDRESS(MAX($D1002-'key variables'!$B$9*30,34),scenario!BJ$4),TRUE)</f>
        <v>10895583.360992203</v>
      </c>
      <c r="BP1002" s="10">
        <f ca="1">BP1001+BK1002-INDIRECT(ADDRESS(MAX($D1002-'key variables'!$B$9*30,34),scenario!BK$4),TRUE)</f>
        <v>32531162.537994072</v>
      </c>
      <c r="BQ1002" s="10">
        <f ca="1">BQ1001+BL1002-INDIRECT(ADDRESS(MAX($D1002-'key variables'!$B$9*30,34),scenario!BL$4),TRUE)</f>
        <v>14415841.516535141</v>
      </c>
      <c r="BR1002" s="10">
        <f t="shared" ca="1" si="773"/>
        <v>67281977.490690395</v>
      </c>
      <c r="BS1002" s="82">
        <f t="shared" ca="1" si="754"/>
        <v>-2.3433848477536824E-9</v>
      </c>
      <c r="BT1002" s="82">
        <f t="shared" ca="1" si="755"/>
        <v>-3.4288309057018498E-10</v>
      </c>
      <c r="BU1002" s="82">
        <f t="shared" ca="1" si="756"/>
        <v>-4.2578247660364599E-9</v>
      </c>
      <c r="BV1002" s="82">
        <f t="shared" ca="1" si="757"/>
        <v>-2.9943922343414556E-9</v>
      </c>
      <c r="BW1002" s="82">
        <f t="shared" ca="1" si="774"/>
        <v>-9.9384849387017825E-9</v>
      </c>
      <c r="BX1002" s="10">
        <f t="shared" ca="1" si="758"/>
        <v>-1.8625994260191893E-12</v>
      </c>
      <c r="BY1002" s="10">
        <f t="shared" ca="1" si="759"/>
        <v>2.8902850229962428E-12</v>
      </c>
      <c r="BZ1002" s="10">
        <f t="shared" ca="1" si="760"/>
        <v>-3.5034723983035463E-11</v>
      </c>
      <c r="CA1002" s="10">
        <f t="shared" ca="1" si="761"/>
        <v>-2.0257049910634696E-11</v>
      </c>
      <c r="CB1002" s="10">
        <v>0</v>
      </c>
      <c r="CC1002" s="82">
        <f t="shared" ca="1" si="762"/>
        <v>3.9725652202851362E-13</v>
      </c>
      <c r="CD1002" s="82">
        <f t="shared" ca="1" si="763"/>
        <v>3.4270724516460853E-13</v>
      </c>
      <c r="CE1002" s="82">
        <f t="shared" ca="1" si="764"/>
        <v>1.8915613015532971E-10</v>
      </c>
      <c r="CF1002" s="82">
        <f t="shared" ca="1" si="765"/>
        <v>3.7028113764059381E-11</v>
      </c>
      <c r="CG1002" s="82">
        <f t="shared" ca="1" si="775"/>
        <v>2.269242076865822E-10</v>
      </c>
      <c r="CH1002" s="13" t="str">
        <f t="shared" ca="1" si="727"/>
        <v/>
      </c>
      <c r="CI1002" s="81">
        <f t="shared" ca="1" si="736"/>
        <v>0.1131775965863165</v>
      </c>
      <c r="CJ1002" s="81">
        <f t="shared" ca="1" si="737"/>
        <v>0.13063724757458739</v>
      </c>
      <c r="CK1002" s="81">
        <f t="shared" ca="1" si="738"/>
        <v>0.39004625943939081</v>
      </c>
      <c r="CL1002" s="81">
        <f t="shared" ca="1" si="739"/>
        <v>0.17284488538116416</v>
      </c>
      <c r="CM1002" s="89">
        <f t="shared" ca="1" si="728"/>
        <v>0.80670598898145884</v>
      </c>
    </row>
    <row r="1003" spans="1:91" x14ac:dyDescent="0.3">
      <c r="A1003">
        <v>938</v>
      </c>
      <c r="B1003" s="3">
        <f t="shared" si="741"/>
        <v>2.7944444444444443</v>
      </c>
      <c r="C1003" s="3">
        <f t="shared" si="729"/>
        <v>31.266666666666666</v>
      </c>
      <c r="D1003" s="4">
        <f t="shared" ca="1" si="766"/>
        <v>1003</v>
      </c>
      <c r="E1003" s="58">
        <f>(0.5*(COS(B1003*2*PI())+1)*('key variables'!$B$4-'key variables'!$B$6)+'key variables'!$B$6)/'key variables'!$B$4</f>
        <v>1</v>
      </c>
      <c r="F1003" s="10">
        <f t="shared" ca="1" si="730"/>
        <v>11689222.907461114</v>
      </c>
      <c r="G1003" s="10">
        <f t="shared" ca="1" si="731"/>
        <v>13492492.798713122</v>
      </c>
      <c r="H1003" s="10">
        <f t="shared" ca="1" si="732"/>
        <v>40309474.521088287</v>
      </c>
      <c r="I1003" s="10">
        <f t="shared" ca="1" si="733"/>
        <v>17912154.249750931</v>
      </c>
      <c r="J1003" s="10">
        <f t="shared" ca="1" si="767"/>
        <v>83403344.477013454</v>
      </c>
      <c r="K1003" s="82">
        <f t="shared" ca="1" si="743"/>
        <v>2249832.832292099</v>
      </c>
      <c r="L1003" s="82">
        <f t="shared" ca="1" si="744"/>
        <v>2596909.4377209195</v>
      </c>
      <c r="M1003" s="82">
        <f t="shared" ca="1" si="745"/>
        <v>7778311.98309422</v>
      </c>
      <c r="N1003" s="82">
        <f t="shared" ca="1" si="746"/>
        <v>3496312.733215793</v>
      </c>
      <c r="O1003" s="82">
        <f t="shared" ca="1" si="768"/>
        <v>16121366.986323033</v>
      </c>
      <c r="P1003" s="10">
        <f ca="1">IF(IF($A1003&gt;='key variables'!$B$26,K1003*SUMPRODUCT(Z1003:AC1003,'control variables'!$O$3:$R$3)/J1003+F$65*'key variables'!$B$25/scenario!J$65,K1003*SUMPRODUCT(Z1003:AC1003,'control variables'!$O$7:$R$7)/J1003+F$65*'key variables'!$B$25/scenario!J$65)&lt;'key variables'!$B$28,0,IF($A1003&gt;='key variables'!$B$26,K1003*SUMPRODUCT(Z1003:AC1003,'control variables'!$O$3:$R$3)/J1003+F$65*'key variables'!$B$25/scenario!J$65,K1003*SUMPRODUCT(Z1003:AC1003,'control variables'!$O$7:$R$7)/J1003+F$65*'key variables'!$B$25/scenario!J$65))</f>
        <v>2.2162861079365732E-51</v>
      </c>
      <c r="Q1003" s="10">
        <f ca="1">IF(IF($A1003&gt;='key variables'!$B$26,L1003*SUMPRODUCT(Z1003:AC1003,'control variables'!$O$4:$R$4)/J1003+G$65*'key variables'!$B$25/scenario!J$65,L1003*SUMPRODUCT(Z1003:AC1003,'control variables'!$O$7:$R$7)/J1003+G$65*'key variables'!$B$25/scenario!J$65)&lt;'key variables'!$B$28,0,IF($A1003&gt;='key variables'!$B$26,L1003*SUMPRODUCT(Z1003:AC1003,'control variables'!$O$4:$R$4)/J1003+G$65*'key variables'!$B$25/scenario!J$65,L1003*SUMPRODUCT(Z1003:AC1003,'control variables'!$O$7:$R$7)/J1003+G$65*'key variables'!$B$25/scenario!J$65))</f>
        <v>2.5581875363275913E-51</v>
      </c>
      <c r="R1003" s="10">
        <f ca="1">IF(IF($A1003&gt;='key variables'!$B$26,M1003*SUMPRODUCT(Z1003:AC1003,'control variables'!$O$5:$R$5)/J1003+H$65*'key variables'!$B$25/scenario!J$65,M1003*SUMPRODUCT(Z1003:AC1003,'control variables'!$O$7:$R$7)/J1003+H$65*'key variables'!$B$25/scenario!J$65)&lt;'key variables'!$B$28,0,IF($A1003&gt;='key variables'!$B$26,M1003*SUMPRODUCT(Z1003:AC1003,'control variables'!$O$5:$R$5)/J1003+H$65*'key variables'!$B$25/scenario!J$65,M1003*SUMPRODUCT(Z1003:AC1003,'control variables'!$O$7:$R$7)/J1003+H$65*'key variables'!$B$25/scenario!J$65))</f>
        <v>7.6623314158703412E-51</v>
      </c>
      <c r="S1003" s="10">
        <f ca="1">IF(IF($A1003&gt;='key variables'!$B$26,N1003*SUMPRODUCT(Z1003:AC1003,'control variables'!$O$6:$R$6)/J1003+I$65*'key variables'!$B$25/scenario!J$65,N1003*SUMPRODUCT(Z1003:AC1003,'control variables'!$O$7:$R$7)/J1003+I$65*'key variables'!$B$25/scenario!J$65)&lt;'key variables'!$B$28,0,IF($A1003&gt;='key variables'!$B$26,N1003*SUMPRODUCT(Z1003:AC1003,'control variables'!$O$6:$R$6)/J1003+I$65*'key variables'!$B$25/scenario!J$65,N1003*SUMPRODUCT(Z1003:AC1003,'control variables'!$O$7:$R$7)/J1003+I$65*'key variables'!$B$25/scenario!J$65))</f>
        <v>3.4441800423605303E-51</v>
      </c>
      <c r="T1003" s="10">
        <f t="shared" ca="1" si="740"/>
        <v>1.5880985102495036E-50</v>
      </c>
      <c r="U1003" s="82">
        <f ca="1">SUMPRODUCT(P973:P1002,'control variables'!AD$7:AD$36)</f>
        <v>4.6989365567046663E-51</v>
      </c>
      <c r="V1003" s="82">
        <f ca="1">SUMPRODUCT(Q973:Q1002,'control variables'!AE$7:AE$36)</f>
        <v>5.4238308358786966E-51</v>
      </c>
      <c r="W1003" s="82">
        <f ca="1">SUMPRODUCT(R973:R1002,'control variables'!AF$7:AF$36)</f>
        <v>1.6245560115494879E-50</v>
      </c>
      <c r="X1003" s="82">
        <f ca="1">SUMPRODUCT(S973:S1002,'control variables'!AG$7:AG$36)</f>
        <v>7.302298855262997E-51</v>
      </c>
      <c r="Y1003" s="82">
        <f t="shared" ca="1" si="734"/>
        <v>3.3670626363341239E-50</v>
      </c>
      <c r="Z1003" s="10">
        <f ca="1">IF($A1003&gt;='key variables'!$B$26,SUMPRODUCT(P973:P1002,'control variables'!V$7:V$36)*$E1003,SUMPRODUCT(P973:P1002,'control variables'!Z$7:Z$36)*$E1003)</f>
        <v>1.1465880894385195E-50</v>
      </c>
      <c r="AA1003" s="10">
        <f ca="1">IF($A1003&gt;='key variables'!$B$26,SUMPRODUCT(Q973:Q1002,'control variables'!W$7:W$36)*$E1003,SUMPRODUCT(Q973:Q1002,'control variables'!AA$7:AA$36)*$E1003)</f>
        <v>1.3234696320116214E-50</v>
      </c>
      <c r="AB1003" s="10">
        <f ca="1">IF($A1003&gt;='key variables'!$B$26,SUMPRODUCT(R973:R1002,'control variables'!X$7:X$36)*$E1003,SUMPRODUCT(R973:R1002,'control variables'!AB$7:AB$36)*$E1003)</f>
        <v>3.9640811298262885E-50</v>
      </c>
      <c r="AC1003" s="10">
        <f ca="1">IF($A1003&gt;='key variables'!$B$26,SUMPRODUCT(S973:S1002,'control variables'!Y$7:Y$36)*$E1003,SUMPRODUCT(S973:S1002,'control variables'!AC$7:AC$36)*$E1003)</f>
        <v>1.7818348453797438E-50</v>
      </c>
      <c r="AD1003" s="10">
        <f t="shared" ca="1" si="735"/>
        <v>8.2159736966561732E-50</v>
      </c>
      <c r="AE1003" s="82">
        <f ca="1">SUMPRODUCT(P973:P1002,'control variables'!AL$7:AL$36)</f>
        <v>1.5611377198465147E-50</v>
      </c>
      <c r="AF1003" s="82">
        <f ca="1">SUMPRODUCT(Q973:Q1002,'control variables'!AM$7:AM$36)</f>
        <v>1.7972592705605084E-50</v>
      </c>
      <c r="AG1003" s="82">
        <f ca="1">SUMPRODUCT(R973:R1002,'control variables'!AN$7:AN$36)</f>
        <v>5.1244585206752024E-50</v>
      </c>
      <c r="AH1003" s="82">
        <f ca="1">SUMPRODUCT(S973:S1002,'control variables'!AO$7:AO$36)</f>
        <v>2.2188397087558547E-50</v>
      </c>
      <c r="AI1003" s="82">
        <f t="shared" ca="1" si="747"/>
        <v>1.0701695219838081E-49</v>
      </c>
      <c r="AJ1003" s="10">
        <f ca="1">SUMPRODUCT(P973:P1002,'control variables'!AP$7:AP$36)</f>
        <v>1.4916731632770822E-53</v>
      </c>
      <c r="AK1003" s="10">
        <f ca="1">SUMPRODUCT(Q973:Q1002,'control variables'!AQ$7:AQ$36)</f>
        <v>4.3044754927000066E-53</v>
      </c>
      <c r="AL1003" s="10">
        <f ca="1">SUMPRODUCT(R973:R1002,'control variables'!AR$7:AR$36)</f>
        <v>1.5471415130373287E-51</v>
      </c>
      <c r="AM1003" s="10">
        <f ca="1">SUMPRODUCT(S973:S1002,'control variables'!AS$7:AS$36)</f>
        <v>1.1590540860870564E-51</v>
      </c>
      <c r="AN1003" s="10">
        <f t="shared" ca="1" si="769"/>
        <v>2.7641570856841562E-51</v>
      </c>
      <c r="AO1003" s="82">
        <f ca="1">SUMPRODUCT(P973:P1002,'control variables'!AX$7:AX$36)</f>
        <v>2.0284478623743953E-53</v>
      </c>
      <c r="AP1003" s="82">
        <f ca="1">SUMPRODUCT(Q973:Q1002,'control variables'!AY$7:AY$36)</f>
        <v>4.6827438217782924E-53</v>
      </c>
      <c r="AQ1003" s="82">
        <f ca="1">SUMPRODUCT(R973:R1002,'control variables'!AZ$7:AZ$36)</f>
        <v>4.2077527063860035E-52</v>
      </c>
      <c r="AR1003" s="82">
        <f ca="1">SUMPRODUCT(S973:S1002,'control variables'!BA$7:BA$36)</f>
        <v>3.1522733547534867E-52</v>
      </c>
      <c r="AS1003" s="82">
        <f t="shared" ca="1" si="770"/>
        <v>8.0311452295547596E-52</v>
      </c>
      <c r="AT1003" s="10">
        <f ca="1">SUMPRODUCT(P973:P1002,'control variables'!AT$7:AT$36)</f>
        <v>-1.7901843944799346E-53</v>
      </c>
      <c r="AU1003" s="10">
        <f ca="1">SUMPRODUCT(Q973:Q1002,'control variables'!AU$7:AU$36)</f>
        <v>1.9419562399563517E-53</v>
      </c>
      <c r="AV1003" s="10">
        <f ca="1">SUMPRODUCT(R973:R1002,'control variables'!AV$7:AV$36)</f>
        <v>8.3622191905591759E-51</v>
      </c>
      <c r="AW1003" s="10">
        <f ca="1">SUMPRODUCT(S973:S1002,'control variables'!AW$7:AW$36)</f>
        <v>6.264626887650035E-51</v>
      </c>
      <c r="AX1003" s="10">
        <f t="shared" ca="1" si="748"/>
        <v>1.4628363796663974E-50</v>
      </c>
      <c r="AY1003" s="82">
        <f ca="1">SUMPRODUCT(P973:P1002,'control variables'!BB$7:BB$36)</f>
        <v>6.4884595589794349E-53</v>
      </c>
      <c r="AZ1003" s="82">
        <f ca="1">SUMPRODUCT(Q973:Q1002,'control variables'!BC$7:BC$36)</f>
        <v>1.6545560304710765E-52</v>
      </c>
      <c r="BA1003" s="82">
        <f ca="1">SUMPRODUCT(R973:R1002,'control variables'!BD$7:BD$36)</f>
        <v>1.1582400790857021E-51</v>
      </c>
      <c r="BB1003" s="82">
        <f ca="1">SUMPRODUCT(S973:S1002,'control variables'!BE$7:BE$36)</f>
        <v>1.6459418334962792E-52</v>
      </c>
      <c r="BC1003" s="82">
        <f t="shared" ca="1" si="771"/>
        <v>1.5531744610722321E-51</v>
      </c>
      <c r="BD1003" s="10">
        <f ca="1">SUMPRODUCT(P973:P1002,'control variables'!BF$7:BF$36)</f>
        <v>1.3573292241304298E-53</v>
      </c>
      <c r="BE1003" s="10">
        <f ca="1">SUMPRODUCT(Q973:Q1002,'control variables'!BG$7:BG$36)</f>
        <v>1.5667213233116731E-53</v>
      </c>
      <c r="BF1003" s="10">
        <f ca="1">SUMPRODUCT(R973:R1002,'control variables'!BH$7:BH$36)</f>
        <v>4.6926731699890924E-52</v>
      </c>
      <c r="BG1003" s="10">
        <f ca="1">SUMPRODUCT(S973:S1002,'control variables'!BI$7:BI$36)</f>
        <v>1.0546666804258371E-51</v>
      </c>
      <c r="BH1003" s="10">
        <f t="shared" ca="1" si="772"/>
        <v>1.5531745028991674E-51</v>
      </c>
      <c r="BI1003" s="82">
        <f t="shared" ca="1" si="749"/>
        <v>1.5658359950110141E-50</v>
      </c>
      <c r="BJ1003" s="82">
        <f t="shared" ca="1" si="750"/>
        <v>1.8157467871051755E-50</v>
      </c>
      <c r="BK1003" s="82">
        <f t="shared" ca="1" si="751"/>
        <v>6.0765044476396899E-50</v>
      </c>
      <c r="BL1003" s="82">
        <f t="shared" ca="1" si="752"/>
        <v>2.8617618158558209E-50</v>
      </c>
      <c r="BM1003" s="82">
        <f t="shared" ca="1" si="742"/>
        <v>1.23198490456117E-49</v>
      </c>
      <c r="BN1003" s="10">
        <f ca="1">BN1002+BI1003-INDIRECT(ADDRESS(MAX($D1003-'key variables'!$B$9*30,34),scenario!BI$4),TRUE)</f>
        <v>9439390.0751690175</v>
      </c>
      <c r="BO1003" s="10">
        <f ca="1">BO1002+BJ1003-INDIRECT(ADDRESS(MAX($D1003-'key variables'!$B$9*30,34),scenario!BJ$4),TRUE)</f>
        <v>10895583.360992203</v>
      </c>
      <c r="BP1003" s="10">
        <f ca="1">BP1002+BK1003-INDIRECT(ADDRESS(MAX($D1003-'key variables'!$B$9*30,34),scenario!BK$4),TRUE)</f>
        <v>32531162.537994072</v>
      </c>
      <c r="BQ1003" s="10">
        <f ca="1">BQ1002+BL1003-INDIRECT(ADDRESS(MAX($D1003-'key variables'!$B$9*30,34),scenario!BL$4),TRUE)</f>
        <v>14415841.516535141</v>
      </c>
      <c r="BR1003" s="10">
        <f t="shared" ca="1" si="773"/>
        <v>67281977.490690395</v>
      </c>
      <c r="BS1003" s="82">
        <f t="shared" ca="1" si="754"/>
        <v>-2.3433848477536824E-9</v>
      </c>
      <c r="BT1003" s="82">
        <f t="shared" ca="1" si="755"/>
        <v>-3.4288309057018498E-10</v>
      </c>
      <c r="BU1003" s="82">
        <f t="shared" ca="1" si="756"/>
        <v>-4.2578247660364599E-9</v>
      </c>
      <c r="BV1003" s="82">
        <f t="shared" ca="1" si="757"/>
        <v>-2.9943922343414556E-9</v>
      </c>
      <c r="BW1003" s="82">
        <f t="shared" ca="1" si="774"/>
        <v>-9.9384849387017825E-9</v>
      </c>
      <c r="BX1003" s="10">
        <f t="shared" ca="1" si="758"/>
        <v>-1.8625994260191893E-12</v>
      </c>
      <c r="BY1003" s="10">
        <f t="shared" ca="1" si="759"/>
        <v>2.8902850229962428E-12</v>
      </c>
      <c r="BZ1003" s="10">
        <f t="shared" ca="1" si="760"/>
        <v>-3.5034723983035463E-11</v>
      </c>
      <c r="CA1003" s="10">
        <f t="shared" ca="1" si="761"/>
        <v>-2.0257049910634696E-11</v>
      </c>
      <c r="CB1003" s="10">
        <v>0</v>
      </c>
      <c r="CC1003" s="82">
        <f t="shared" ca="1" si="762"/>
        <v>3.9725652202851362E-13</v>
      </c>
      <c r="CD1003" s="82">
        <f t="shared" ca="1" si="763"/>
        <v>3.4270724516460853E-13</v>
      </c>
      <c r="CE1003" s="82">
        <f t="shared" ca="1" si="764"/>
        <v>1.8915613015532971E-10</v>
      </c>
      <c r="CF1003" s="82">
        <f t="shared" ca="1" si="765"/>
        <v>3.7028113764059381E-11</v>
      </c>
      <c r="CG1003" s="82">
        <f t="shared" ca="1" si="775"/>
        <v>2.269242076865822E-10</v>
      </c>
      <c r="CH1003" s="13" t="str">
        <f t="shared" ca="1" si="727"/>
        <v/>
      </c>
      <c r="CI1003" s="81">
        <f t="shared" ca="1" si="736"/>
        <v>0.1131775965863165</v>
      </c>
      <c r="CJ1003" s="81">
        <f t="shared" ca="1" si="737"/>
        <v>0.13063724757458739</v>
      </c>
      <c r="CK1003" s="81">
        <f t="shared" ca="1" si="738"/>
        <v>0.39004625943939081</v>
      </c>
      <c r="CL1003" s="81">
        <f t="shared" ca="1" si="739"/>
        <v>0.17284488538116416</v>
      </c>
      <c r="CM1003" s="89">
        <f t="shared" ca="1" si="728"/>
        <v>0.80670598898145884</v>
      </c>
    </row>
    <row r="1004" spans="1:91" x14ac:dyDescent="0.3">
      <c r="A1004">
        <v>939</v>
      </c>
      <c r="B1004" s="3">
        <f t="shared" si="741"/>
        <v>2.7972222222222221</v>
      </c>
      <c r="C1004" s="3">
        <f t="shared" si="729"/>
        <v>31.3</v>
      </c>
      <c r="D1004" s="4">
        <f t="shared" ca="1" si="766"/>
        <v>1004</v>
      </c>
      <c r="E1004" s="58">
        <f>(0.5*(COS(B1004*2*PI())+1)*('key variables'!$B$4-'key variables'!$B$6)+'key variables'!$B$6)/'key variables'!$B$4</f>
        <v>1</v>
      </c>
      <c r="F1004" s="10">
        <f t="shared" ca="1" si="730"/>
        <v>11689222.907461114</v>
      </c>
      <c r="G1004" s="10">
        <f t="shared" ca="1" si="731"/>
        <v>13492492.798713122</v>
      </c>
      <c r="H1004" s="10">
        <f t="shared" ca="1" si="732"/>
        <v>40309474.521088287</v>
      </c>
      <c r="I1004" s="10">
        <f t="shared" ca="1" si="733"/>
        <v>17912154.249750931</v>
      </c>
      <c r="J1004" s="10">
        <f t="shared" ca="1" si="767"/>
        <v>83403344.477013454</v>
      </c>
      <c r="K1004" s="82">
        <f t="shared" ca="1" si="743"/>
        <v>2249832.832292099</v>
      </c>
      <c r="L1004" s="82">
        <f t="shared" ca="1" si="744"/>
        <v>2596909.4377209195</v>
      </c>
      <c r="M1004" s="82">
        <f t="shared" ca="1" si="745"/>
        <v>7778311.98309422</v>
      </c>
      <c r="N1004" s="82">
        <f t="shared" ca="1" si="746"/>
        <v>3496312.733215793</v>
      </c>
      <c r="O1004" s="82">
        <f t="shared" ca="1" si="768"/>
        <v>16121366.986323033</v>
      </c>
      <c r="P1004" s="10">
        <f ca="1">IF(IF($A1004&gt;='key variables'!$B$26,K1004*SUMPRODUCT(Z1004:AC1004,'control variables'!$O$3:$R$3)/J1004+F$65*'key variables'!$B$25/scenario!J$65,K1004*SUMPRODUCT(Z1004:AC1004,'control variables'!$O$7:$R$7)/J1004+F$65*'key variables'!$B$25/scenario!J$65)&lt;'key variables'!$B$28,0,IF($A1004&gt;='key variables'!$B$26,K1004*SUMPRODUCT(Z1004:AC1004,'control variables'!$O$3:$R$3)/J1004+F$65*'key variables'!$B$25/scenario!J$65,K1004*SUMPRODUCT(Z1004:AC1004,'control variables'!$O$7:$R$7)/J1004+F$65*'key variables'!$B$25/scenario!J$65))</f>
        <v>1.9070016675233136E-51</v>
      </c>
      <c r="Q1004" s="10">
        <f ca="1">IF(IF($A1004&gt;='key variables'!$B$26,L1004*SUMPRODUCT(Z1004:AC1004,'control variables'!$O$4:$R$4)/J1004+G$65*'key variables'!$B$25/scenario!J$65,L1004*SUMPRODUCT(Z1004:AC1004,'control variables'!$O$7:$R$7)/J1004+G$65*'key variables'!$B$25/scenario!J$65)&lt;'key variables'!$B$28,0,IF($A1004&gt;='key variables'!$B$26,L1004*SUMPRODUCT(Z1004:AC1004,'control variables'!$O$4:$R$4)/J1004+G$65*'key variables'!$B$25/scenario!J$65,L1004*SUMPRODUCT(Z1004:AC1004,'control variables'!$O$7:$R$7)/J1004+G$65*'key variables'!$B$25/scenario!J$65))</f>
        <v>2.201190487159652E-51</v>
      </c>
      <c r="R1004" s="10">
        <f ca="1">IF(IF($A1004&gt;='key variables'!$B$26,M1004*SUMPRODUCT(Z1004:AC1004,'control variables'!$O$5:$R$5)/J1004+H$65*'key variables'!$B$25/scenario!J$65,M1004*SUMPRODUCT(Z1004:AC1004,'control variables'!$O$7:$R$7)/J1004+H$65*'key variables'!$B$25/scenario!J$65)&lt;'key variables'!$B$28,0,IF($A1004&gt;='key variables'!$B$26,M1004*SUMPRODUCT(Z1004:AC1004,'control variables'!$O$5:$R$5)/J1004+H$65*'key variables'!$B$25/scenario!J$65,M1004*SUMPRODUCT(Z1004:AC1004,'control variables'!$O$7:$R$7)/J1004+H$65*'key variables'!$B$25/scenario!J$65))</f>
        <v>6.5930471408248298E-51</v>
      </c>
      <c r="S1004" s="10">
        <f ca="1">IF(IF($A1004&gt;='key variables'!$B$26,N1004*SUMPRODUCT(Z1004:AC1004,'control variables'!$O$6:$R$6)/J1004+I$65*'key variables'!$B$25/scenario!J$65,N1004*SUMPRODUCT(Z1004:AC1004,'control variables'!$O$7:$R$7)/J1004+I$65*'key variables'!$B$25/scenario!J$65)&lt;'key variables'!$B$28,0,IF($A1004&gt;='key variables'!$B$26,N1004*SUMPRODUCT(Z1004:AC1004,'control variables'!$O$6:$R$6)/J1004+I$65*'key variables'!$B$25/scenario!J$65,N1004*SUMPRODUCT(Z1004:AC1004,'control variables'!$O$7:$R$7)/J1004+I$65*'key variables'!$B$25/scenario!J$65))</f>
        <v>2.9635420537590697E-51</v>
      </c>
      <c r="T1004" s="10">
        <f t="shared" ca="1" si="740"/>
        <v>1.3664781349266865E-50</v>
      </c>
      <c r="U1004" s="82">
        <f ca="1">SUMPRODUCT(P974:P1003,'control variables'!AD$7:AD$36)</f>
        <v>4.0431963261119289E-51</v>
      </c>
      <c r="V1004" s="82">
        <f ca="1">SUMPRODUCT(Q974:Q1003,'control variables'!AE$7:AE$36)</f>
        <v>4.6669310480021524E-51</v>
      </c>
      <c r="W1004" s="82">
        <f ca="1">SUMPRODUCT(R974:R1003,'control variables'!AF$7:AF$36)</f>
        <v>1.3978479637244374E-50</v>
      </c>
      <c r="X1004" s="82">
        <f ca="1">SUMPRODUCT(S974:S1003,'control variables'!AG$7:AG$36)</f>
        <v>6.2832574024953683E-51</v>
      </c>
      <c r="Y1004" s="82">
        <f t="shared" ca="1" si="734"/>
        <v>2.8971864413853819E-50</v>
      </c>
      <c r="Z1004" s="10">
        <f ca="1">IF($A1004&gt;='key variables'!$B$26,SUMPRODUCT(P974:P1003,'control variables'!V$7:V$36)*$E1004,SUMPRODUCT(P974:P1003,'control variables'!Z$7:Z$36)*$E1004)</f>
        <v>9.8658083479906128E-51</v>
      </c>
      <c r="AA1004" s="10">
        <f ca="1">IF($A1004&gt;='key variables'!$B$26,SUMPRODUCT(Q974:Q1003,'control variables'!W$7:W$36)*$E1004,SUMPRODUCT(Q974:Q1003,'control variables'!AA$7:AA$36)*$E1004)</f>
        <v>1.1387784213078947E-50</v>
      </c>
      <c r="AB1004" s="10">
        <f ca="1">IF($A1004&gt;='key variables'!$B$26,SUMPRODUCT(R974:R1003,'control variables'!X$7:X$36)*$E1004,SUMPRODUCT(R974:R1003,'control variables'!AB$7:AB$36)*$E1004)</f>
        <v>3.410890542383337E-50</v>
      </c>
      <c r="AC1004" s="10">
        <f ca="1">IF($A1004&gt;='key variables'!$B$26,SUMPRODUCT(S974:S1003,'control variables'!Y$7:Y$36)*$E1004,SUMPRODUCT(S974:S1003,'control variables'!AC$7:AC$36)*$E1004)</f>
        <v>1.5331784146560023E-50</v>
      </c>
      <c r="AD1004" s="10">
        <f t="shared" ca="1" si="735"/>
        <v>7.0694282131462952E-50</v>
      </c>
      <c r="AE1004" s="82">
        <f ca="1">SUMPRODUCT(P974:P1003,'control variables'!AL$7:AL$36)</f>
        <v>1.3432797436756064E-50</v>
      </c>
      <c r="AF1004" s="82">
        <f ca="1">SUMPRODUCT(Q974:Q1003,'control variables'!AM$7:AM$36)</f>
        <v>1.5464503493737149E-50</v>
      </c>
      <c r="AG1004" s="82">
        <f ca="1">SUMPRODUCT(R974:R1003,'control variables'!AN$7:AN$36)</f>
        <v>4.4093363709164819E-50</v>
      </c>
      <c r="AH1004" s="82">
        <f ca="1">SUMPRODUCT(S974:S1003,'control variables'!AO$7:AO$36)</f>
        <v>1.9091989113733386E-50</v>
      </c>
      <c r="AI1004" s="82">
        <f t="shared" ca="1" si="747"/>
        <v>9.2082653753391426E-50</v>
      </c>
      <c r="AJ1004" s="10">
        <f ca="1">SUMPRODUCT(P974:P1003,'control variables'!AP$7:AP$36)</f>
        <v>1.2835090196985439E-53</v>
      </c>
      <c r="AK1004" s="10">
        <f ca="1">SUMPRODUCT(Q974:Q1003,'control variables'!AQ$7:AQ$36)</f>
        <v>3.7037826086608626E-53</v>
      </c>
      <c r="AL1004" s="10">
        <f ca="1">SUMPRODUCT(R974:R1003,'control variables'!AR$7:AR$36)</f>
        <v>1.3312367183511513E-51</v>
      </c>
      <c r="AM1004" s="10">
        <f ca="1">SUMPRODUCT(S974:S1003,'control variables'!AS$7:AS$36)</f>
        <v>9.9730719197423366E-52</v>
      </c>
      <c r="AN1004" s="10">
        <f t="shared" ca="1" si="769"/>
        <v>2.378416826608979E-51</v>
      </c>
      <c r="AO1004" s="82">
        <f ca="1">SUMPRODUCT(P974:P1003,'control variables'!AX$7:AX$36)</f>
        <v>1.745376394401321E-53</v>
      </c>
      <c r="AP1004" s="82">
        <f ca="1">SUMPRODUCT(Q974:Q1003,'control variables'!AY$7:AY$36)</f>
        <v>4.029263299867808E-53</v>
      </c>
      <c r="AQ1004" s="82">
        <f ca="1">SUMPRODUCT(R974:R1003,'control variables'!AZ$7:AZ$36)</f>
        <v>3.6205575619812905E-52</v>
      </c>
      <c r="AR1004" s="82">
        <f ca="1">SUMPRODUCT(S974:S1003,'control variables'!BA$7:BA$36)</f>
        <v>2.7123711701649339E-52</v>
      </c>
      <c r="AS1004" s="82">
        <f t="shared" ca="1" si="770"/>
        <v>6.910392701573137E-52</v>
      </c>
      <c r="AT1004" s="10">
        <f ca="1">SUMPRODUCT(P974:P1003,'control variables'!AT$7:AT$36)</f>
        <v>-1.5403627777218146E-53</v>
      </c>
      <c r="AU1004" s="10">
        <f ca="1">SUMPRODUCT(Q974:Q1003,'control variables'!AU$7:AU$36)</f>
        <v>1.6709547447833618E-53</v>
      </c>
      <c r="AV1004" s="10">
        <f ca="1">SUMPRODUCT(R974:R1003,'control variables'!AV$7:AV$36)</f>
        <v>7.1952650352705172E-51</v>
      </c>
      <c r="AW1004" s="10">
        <f ca="1">SUMPRODUCT(S974:S1003,'control variables'!AW$7:AW$36)</f>
        <v>5.3903933604866065E-51</v>
      </c>
      <c r="AX1004" s="10">
        <f t="shared" ca="1" si="748"/>
        <v>1.2586964315427741E-50</v>
      </c>
      <c r="AY1004" s="82">
        <f ca="1">SUMPRODUCT(P974:P1003,'control variables'!BB$7:BB$36)</f>
        <v>5.582990009422323E-53</v>
      </c>
      <c r="AZ1004" s="82">
        <f ca="1">SUMPRODUCT(Q974:Q1003,'control variables'!BC$7:BC$36)</f>
        <v>1.4236614568038416E-52</v>
      </c>
      <c r="BA1004" s="82">
        <f ca="1">SUMPRODUCT(R974:R1003,'control variables'!BD$7:BD$36)</f>
        <v>9.9660678027946217E-52</v>
      </c>
      <c r="BB1004" s="82">
        <f ca="1">SUMPRODUCT(S974:S1003,'control variables'!BE$7:BE$36)</f>
        <v>1.4162493776790002E-52</v>
      </c>
      <c r="BC1004" s="82">
        <f t="shared" ca="1" si="771"/>
        <v>1.3364277638219695E-51</v>
      </c>
      <c r="BD1004" s="10">
        <f ca="1">SUMPRODUCT(P974:P1003,'control variables'!BF$7:BF$36)</f>
        <v>1.1679128811598962E-53</v>
      </c>
      <c r="BE1004" s="10">
        <f ca="1">SUMPRODUCT(Q974:Q1003,'control variables'!BG$7:BG$36)</f>
        <v>1.3480841509589062E-53</v>
      </c>
      <c r="BF1004" s="10">
        <f ca="1">SUMPRODUCT(R974:R1003,'control variables'!BH$7:BH$36)</f>
        <v>4.0378069998565456E-52</v>
      </c>
      <c r="BG1004" s="10">
        <f ca="1">SUMPRODUCT(S974:S1003,'control variables'!BI$7:BI$36)</f>
        <v>9.0748712950508124E-52</v>
      </c>
      <c r="BH1004" s="10">
        <f t="shared" ca="1" si="772"/>
        <v>1.3364277998119237E-51</v>
      </c>
      <c r="BI1004" s="82">
        <f t="shared" ca="1" si="749"/>
        <v>1.347322370907307E-50</v>
      </c>
      <c r="BJ1004" s="82">
        <f t="shared" ca="1" si="750"/>
        <v>1.5623579186865366E-50</v>
      </c>
      <c r="BK1004" s="82">
        <f t="shared" ca="1" si="751"/>
        <v>5.2285235524714794E-50</v>
      </c>
      <c r="BL1004" s="82">
        <f t="shared" ca="1" si="752"/>
        <v>2.4624007411987893E-50</v>
      </c>
      <c r="BM1004" s="82">
        <f t="shared" ca="1" si="742"/>
        <v>1.0600604583264113E-49</v>
      </c>
      <c r="BN1004" s="10">
        <f ca="1">BN1003+BI1004-INDIRECT(ADDRESS(MAX($D1004-'key variables'!$B$9*30,34),scenario!BI$4),TRUE)</f>
        <v>9439390.0751690175</v>
      </c>
      <c r="BO1004" s="10">
        <f ca="1">BO1003+BJ1004-INDIRECT(ADDRESS(MAX($D1004-'key variables'!$B$9*30,34),scenario!BJ$4),TRUE)</f>
        <v>10895583.360992203</v>
      </c>
      <c r="BP1004" s="10">
        <f ca="1">BP1003+BK1004-INDIRECT(ADDRESS(MAX($D1004-'key variables'!$B$9*30,34),scenario!BK$4),TRUE)</f>
        <v>32531162.537994072</v>
      </c>
      <c r="BQ1004" s="10">
        <f ca="1">BQ1003+BL1004-INDIRECT(ADDRESS(MAX($D1004-'key variables'!$B$9*30,34),scenario!BL$4),TRUE)</f>
        <v>14415841.516535141</v>
      </c>
      <c r="BR1004" s="10">
        <f t="shared" ca="1" si="773"/>
        <v>67281977.490690395</v>
      </c>
      <c r="BS1004" s="82">
        <f t="shared" ca="1" si="754"/>
        <v>-2.3433848477536824E-9</v>
      </c>
      <c r="BT1004" s="82">
        <f t="shared" ca="1" si="755"/>
        <v>-3.4288309057018498E-10</v>
      </c>
      <c r="BU1004" s="82">
        <f t="shared" ca="1" si="756"/>
        <v>-4.2578247660364599E-9</v>
      </c>
      <c r="BV1004" s="82">
        <f t="shared" ca="1" si="757"/>
        <v>-2.9943922343414556E-9</v>
      </c>
      <c r="BW1004" s="82">
        <f t="shared" ca="1" si="774"/>
        <v>-9.9384849387017825E-9</v>
      </c>
      <c r="BX1004" s="10">
        <f t="shared" ca="1" si="758"/>
        <v>-1.8625994260191893E-12</v>
      </c>
      <c r="BY1004" s="10">
        <f t="shared" ca="1" si="759"/>
        <v>2.8902850229962428E-12</v>
      </c>
      <c r="BZ1004" s="10">
        <f t="shared" ca="1" si="760"/>
        <v>-3.5034723983035463E-11</v>
      </c>
      <c r="CA1004" s="10">
        <f t="shared" ca="1" si="761"/>
        <v>-2.0257049910634696E-11</v>
      </c>
      <c r="CB1004" s="10">
        <v>0</v>
      </c>
      <c r="CC1004" s="82">
        <f t="shared" ca="1" si="762"/>
        <v>3.9725652202851362E-13</v>
      </c>
      <c r="CD1004" s="82">
        <f t="shared" ca="1" si="763"/>
        <v>3.4270724516460853E-13</v>
      </c>
      <c r="CE1004" s="82">
        <f t="shared" ca="1" si="764"/>
        <v>1.8915613015532971E-10</v>
      </c>
      <c r="CF1004" s="82">
        <f t="shared" ca="1" si="765"/>
        <v>3.7028113764059381E-11</v>
      </c>
      <c r="CG1004" s="82">
        <f t="shared" ca="1" si="775"/>
        <v>2.269242076865822E-10</v>
      </c>
      <c r="CH1004" s="13" t="str">
        <f t="shared" ca="1" si="727"/>
        <v/>
      </c>
      <c r="CI1004" s="81">
        <f t="shared" ca="1" si="736"/>
        <v>0.1131775965863165</v>
      </c>
      <c r="CJ1004" s="81">
        <f t="shared" ca="1" si="737"/>
        <v>0.13063724757458739</v>
      </c>
      <c r="CK1004" s="81">
        <f t="shared" ca="1" si="738"/>
        <v>0.39004625943939081</v>
      </c>
      <c r="CL1004" s="81">
        <f t="shared" ca="1" si="739"/>
        <v>0.17284488538116416</v>
      </c>
      <c r="CM1004" s="89">
        <f t="shared" ca="1" si="728"/>
        <v>0.80670598898145884</v>
      </c>
    </row>
    <row r="1005" spans="1:91" x14ac:dyDescent="0.3">
      <c r="A1005">
        <v>940</v>
      </c>
      <c r="B1005" s="3">
        <f t="shared" si="741"/>
        <v>2.8</v>
      </c>
      <c r="C1005" s="3">
        <f t="shared" si="729"/>
        <v>31.333333333333332</v>
      </c>
      <c r="D1005" s="4">
        <f t="shared" ca="1" si="766"/>
        <v>1005</v>
      </c>
      <c r="E1005" s="58">
        <f>(0.5*(COS(B1005*2*PI())+1)*('key variables'!$B$4-'key variables'!$B$6)+'key variables'!$B$6)/'key variables'!$B$4</f>
        <v>1</v>
      </c>
      <c r="F1005" s="10">
        <f t="shared" ca="1" si="730"/>
        <v>11689222.907461114</v>
      </c>
      <c r="G1005" s="10">
        <f t="shared" ca="1" si="731"/>
        <v>13492492.798713122</v>
      </c>
      <c r="H1005" s="10">
        <f t="shared" ca="1" si="732"/>
        <v>40309474.521088287</v>
      </c>
      <c r="I1005" s="10">
        <f t="shared" ca="1" si="733"/>
        <v>17912154.249750931</v>
      </c>
      <c r="J1005" s="10">
        <f t="shared" ca="1" si="767"/>
        <v>83403344.477013454</v>
      </c>
      <c r="K1005" s="82">
        <f t="shared" ca="1" si="743"/>
        <v>2249832.832292099</v>
      </c>
      <c r="L1005" s="82">
        <f t="shared" ca="1" si="744"/>
        <v>2596909.4377209195</v>
      </c>
      <c r="M1005" s="82">
        <f t="shared" ca="1" si="745"/>
        <v>7778311.98309422</v>
      </c>
      <c r="N1005" s="82">
        <f t="shared" ca="1" si="746"/>
        <v>3496312.733215793</v>
      </c>
      <c r="O1005" s="82">
        <f t="shared" ca="1" si="768"/>
        <v>16121366.986323033</v>
      </c>
      <c r="P1005" s="10">
        <f ca="1">IF(IF($A1005&gt;='key variables'!$B$26,K1005*SUMPRODUCT(Z1005:AC1005,'control variables'!$O$3:$R$3)/J1005+F$65*'key variables'!$B$25/scenario!J$65,K1005*SUMPRODUCT(Z1005:AC1005,'control variables'!$O$7:$R$7)/J1005+F$65*'key variables'!$B$25/scenario!J$65)&lt;'key variables'!$B$28,0,IF($A1005&gt;='key variables'!$B$26,K1005*SUMPRODUCT(Z1005:AC1005,'control variables'!$O$3:$R$3)/J1005+F$65*'key variables'!$B$25/scenario!J$65,K1005*SUMPRODUCT(Z1005:AC1005,'control variables'!$O$7:$R$7)/J1005+F$65*'key variables'!$B$25/scenario!J$65))</f>
        <v>1.6408781099668271E-51</v>
      </c>
      <c r="Q1005" s="10">
        <f ca="1">IF(IF($A1005&gt;='key variables'!$B$26,L1005*SUMPRODUCT(Z1005:AC1005,'control variables'!$O$4:$R$4)/J1005+G$65*'key variables'!$B$25/scenario!J$65,L1005*SUMPRODUCT(Z1005:AC1005,'control variables'!$O$7:$R$7)/J1005+G$65*'key variables'!$B$25/scenario!J$65)&lt;'key variables'!$B$28,0,IF($A1005&gt;='key variables'!$B$26,L1005*SUMPRODUCT(Z1005:AC1005,'control variables'!$O$4:$R$4)/J1005+G$65*'key variables'!$B$25/scenario!J$65,L1005*SUMPRODUCT(Z1005:AC1005,'control variables'!$O$7:$R$7)/J1005+G$65*'key variables'!$B$25/scenario!J$65))</f>
        <v>1.8940126523005949E-51</v>
      </c>
      <c r="R1005" s="10">
        <f ca="1">IF(IF($A1005&gt;='key variables'!$B$26,M1005*SUMPRODUCT(Z1005:AC1005,'control variables'!$O$5:$R$5)/J1005+H$65*'key variables'!$B$25/scenario!J$65,M1005*SUMPRODUCT(Z1005:AC1005,'control variables'!$O$7:$R$7)/J1005+H$65*'key variables'!$B$25/scenario!J$65)&lt;'key variables'!$B$28,0,IF($A1005&gt;='key variables'!$B$26,M1005*SUMPRODUCT(Z1005:AC1005,'control variables'!$O$5:$R$5)/J1005+H$65*'key variables'!$B$25/scenario!J$65,M1005*SUMPRODUCT(Z1005:AC1005,'control variables'!$O$7:$R$7)/J1005+H$65*'key variables'!$B$25/scenario!J$65))</f>
        <v>5.6729823133343325E-51</v>
      </c>
      <c r="S1005" s="10">
        <f ca="1">IF(IF($A1005&gt;='key variables'!$B$26,N1005*SUMPRODUCT(Z1005:AC1005,'control variables'!$O$6:$R$6)/J1005+I$65*'key variables'!$B$25/scenario!J$65,N1005*SUMPRODUCT(Z1005:AC1005,'control variables'!$O$7:$R$7)/J1005+I$65*'key variables'!$B$25/scenario!J$65)&lt;'key variables'!$B$28,0,IF($A1005&gt;='key variables'!$B$26,N1005*SUMPRODUCT(Z1005:AC1005,'control variables'!$O$6:$R$6)/J1005+I$65*'key variables'!$B$25/scenario!J$65,N1005*SUMPRODUCT(Z1005:AC1005,'control variables'!$O$7:$R$7)/J1005+I$65*'key variables'!$B$25/scenario!J$65))</f>
        <v>2.5499774681869501E-51</v>
      </c>
      <c r="T1005" s="10">
        <f t="shared" ca="1" si="740"/>
        <v>1.1757850543788704E-50</v>
      </c>
      <c r="U1005" s="82">
        <f ca="1">SUMPRODUCT(P975:P1004,'control variables'!AD$7:AD$36)</f>
        <v>3.4789651518405147E-51</v>
      </c>
      <c r="V1005" s="82">
        <f ca="1">SUMPRODUCT(Q975:Q1004,'control variables'!AE$7:AE$36)</f>
        <v>4.0156572109015504E-51</v>
      </c>
      <c r="W1005" s="82">
        <f ca="1">SUMPRODUCT(R975:R1004,'control variables'!AF$7:AF$36)</f>
        <v>1.2027771993068232E-50</v>
      </c>
      <c r="X1005" s="82">
        <f ca="1">SUMPRODUCT(S975:S1004,'control variables'!AG$7:AG$36)</f>
        <v>5.4064239725766414E-51</v>
      </c>
      <c r="Y1005" s="82">
        <f t="shared" ca="1" si="734"/>
        <v>2.4928818328386939E-50</v>
      </c>
      <c r="Z1005" s="10">
        <f ca="1">IF($A1005&gt;='key variables'!$B$26,SUMPRODUCT(P975:P1004,'control variables'!V$7:V$36)*$E1005,SUMPRODUCT(P975:P1004,'control variables'!Z$7:Z$36)*$E1005)</f>
        <v>8.4890271629234807E-51</v>
      </c>
      <c r="AA1005" s="10">
        <f ca="1">IF($A1005&gt;='key variables'!$B$26,SUMPRODUCT(Q975:Q1004,'control variables'!W$7:W$36)*$E1005,SUMPRODUCT(Q975:Q1004,'control variables'!AA$7:AA$36)*$E1005)</f>
        <v>9.798610118959745E-51</v>
      </c>
      <c r="AB1005" s="10">
        <f ca="1">IF($A1005&gt;='key variables'!$B$26,SUMPRODUCT(R975:R1004,'control variables'!X$7:X$36)*$E1005,SUMPRODUCT(R975:R1004,'control variables'!AB$7:AB$36)*$E1005)</f>
        <v>2.9348981292494189E-50</v>
      </c>
      <c r="AC1005" s="10">
        <f ca="1">IF($A1005&gt;='key variables'!$B$26,SUMPRODUCT(S975:S1004,'control variables'!Y$7:Y$36)*$E1005,SUMPRODUCT(S975:S1004,'control variables'!AC$7:AC$36)*$E1005)</f>
        <v>1.3192221811478418E-50</v>
      </c>
      <c r="AD1005" s="10">
        <f t="shared" ca="1" si="735"/>
        <v>6.0828840385855831E-50</v>
      </c>
      <c r="AE1005" s="82">
        <f ca="1">SUMPRODUCT(P975:P1004,'control variables'!AL$7:AL$36)</f>
        <v>1.1558240165682532E-50</v>
      </c>
      <c r="AF1005" s="82">
        <f ca="1">SUMPRODUCT(Q975:Q1004,'control variables'!AM$7:AM$36)</f>
        <v>1.3306420071113328E-50</v>
      </c>
      <c r="AG1005" s="82">
        <f ca="1">SUMPRODUCT(R975:R1004,'control variables'!AN$7:AN$36)</f>
        <v>3.7940100702240074E-50</v>
      </c>
      <c r="AH1005" s="82">
        <f ca="1">SUMPRODUCT(S975:S1004,'control variables'!AO$7:AO$36)</f>
        <v>1.6427687267382576E-50</v>
      </c>
      <c r="AI1005" s="82">
        <f t="shared" ca="1" si="747"/>
        <v>7.9232448206418511E-50</v>
      </c>
      <c r="AJ1005" s="10">
        <f ca="1">SUMPRODUCT(P975:P1004,'control variables'!AP$7:AP$36)</f>
        <v>1.1043943433481945E-53</v>
      </c>
      <c r="AK1005" s="10">
        <f ca="1">SUMPRODUCT(Q975:Q1004,'control variables'!AQ$7:AQ$36)</f>
        <v>3.1869168811584907E-53</v>
      </c>
      <c r="AL1005" s="10">
        <f ca="1">SUMPRODUCT(R975:R1004,'control variables'!AR$7:AR$36)</f>
        <v>1.1454616047417658E-51</v>
      </c>
      <c r="AM1005" s="10">
        <f ca="1">SUMPRODUCT(S975:S1004,'control variables'!AS$7:AS$36)</f>
        <v>8.5813220202808123E-52</v>
      </c>
      <c r="AN1005" s="10">
        <f t="shared" ca="1" si="769"/>
        <v>2.0465069190149137E-51</v>
      </c>
      <c r="AO1005" s="82">
        <f ca="1">SUMPRODUCT(P975:P1004,'control variables'!AX$7:AX$36)</f>
        <v>1.501807768708174E-53</v>
      </c>
      <c r="AP1005" s="82">
        <f ca="1">SUMPRODUCT(Q975:Q1004,'control variables'!AY$7:AY$36)</f>
        <v>3.4669764901844079E-53</v>
      </c>
      <c r="AQ1005" s="82">
        <f ca="1">SUMPRODUCT(R975:R1004,'control variables'!AZ$7:AZ$36)</f>
        <v>3.1153059541083673E-52</v>
      </c>
      <c r="AR1005" s="82">
        <f ca="1">SUMPRODUCT(S975:S1004,'control variables'!BA$7:BA$36)</f>
        <v>2.3338576756511077E-52</v>
      </c>
      <c r="AS1005" s="82">
        <f t="shared" ca="1" si="770"/>
        <v>5.9460420556487331E-52</v>
      </c>
      <c r="AT1005" s="10">
        <f ca="1">SUMPRODUCT(P975:P1004,'control variables'!AT$7:AT$36)</f>
        <v>-1.3254039607915146E-53</v>
      </c>
      <c r="AU1005" s="10">
        <f ca="1">SUMPRODUCT(Q975:Q1004,'control variables'!AU$7:AU$36)</f>
        <v>1.4377717178512664E-53</v>
      </c>
      <c r="AV1005" s="10">
        <f ca="1">SUMPRODUCT(R975:R1004,'control variables'!AV$7:AV$36)</f>
        <v>6.1911602348615885E-51</v>
      </c>
      <c r="AW1005" s="10">
        <f ca="1">SUMPRODUCT(S975:S1004,'control variables'!AW$7:AW$36)</f>
        <v>4.6381597981611952E-51</v>
      </c>
      <c r="AX1005" s="10">
        <f t="shared" ca="1" si="748"/>
        <v>1.0830443710593382E-50</v>
      </c>
      <c r="AY1005" s="82">
        <f ca="1">SUMPRODUCT(P975:P1004,'control variables'!BB$7:BB$36)</f>
        <v>4.8038794357858538E-53</v>
      </c>
      <c r="AZ1005" s="82">
        <f ca="1">SUMPRODUCT(Q975:Q1004,'control variables'!BC$7:BC$36)</f>
        <v>1.2249883994631317E-52</v>
      </c>
      <c r="BA1005" s="82">
        <f ca="1">SUMPRODUCT(R975:R1004,'control variables'!BD$7:BD$36)</f>
        <v>8.5752953332700574E-52</v>
      </c>
      <c r="BB1005" s="82">
        <f ca="1">SUMPRODUCT(S975:S1004,'control variables'!BE$7:BE$36)</f>
        <v>1.2186106817125804E-52</v>
      </c>
      <c r="BC1005" s="82">
        <f t="shared" ca="1" si="771"/>
        <v>1.1499282358024354E-51</v>
      </c>
      <c r="BD1005" s="10">
        <f ca="1">SUMPRODUCT(P975:P1004,'control variables'!BF$7:BF$36)</f>
        <v>1.0049297353433664E-53</v>
      </c>
      <c r="BE1005" s="10">
        <f ca="1">SUMPRODUCT(Q975:Q1004,'control variables'!BG$7:BG$36)</f>
        <v>1.1599579650994939E-53</v>
      </c>
      <c r="BF1005" s="10">
        <f ca="1">SUMPRODUCT(R975:R1004,'control variables'!BH$7:BH$36)</f>
        <v>3.4743279102321151E-52</v>
      </c>
      <c r="BG1005" s="10">
        <f ca="1">SUMPRODUCT(S975:S1004,'control variables'!BI$7:BI$36)</f>
        <v>7.808465987423236E-52</v>
      </c>
      <c r="BH1005" s="10">
        <f t="shared" ca="1" si="772"/>
        <v>1.1499282667699637E-51</v>
      </c>
      <c r="BI1005" s="82">
        <f t="shared" ca="1" si="749"/>
        <v>1.1593024920432477E-50</v>
      </c>
      <c r="BJ1005" s="82">
        <f t="shared" ca="1" si="750"/>
        <v>1.3443296628238153E-50</v>
      </c>
      <c r="BK1005" s="82">
        <f t="shared" ca="1" si="751"/>
        <v>4.4988790470428668E-50</v>
      </c>
      <c r="BL1005" s="82">
        <f t="shared" ca="1" si="752"/>
        <v>2.1187708133715028E-50</v>
      </c>
      <c r="BM1005" s="82">
        <f t="shared" ca="1" si="742"/>
        <v>9.1212820152814334E-50</v>
      </c>
      <c r="BN1005" s="10">
        <f ca="1">BN1004+BI1005-INDIRECT(ADDRESS(MAX($D1005-'key variables'!$B$9*30,34),scenario!BI$4),TRUE)</f>
        <v>9439390.0751690175</v>
      </c>
      <c r="BO1005" s="10">
        <f ca="1">BO1004+BJ1005-INDIRECT(ADDRESS(MAX($D1005-'key variables'!$B$9*30,34),scenario!BJ$4),TRUE)</f>
        <v>10895583.360992203</v>
      </c>
      <c r="BP1005" s="10">
        <f ca="1">BP1004+BK1005-INDIRECT(ADDRESS(MAX($D1005-'key variables'!$B$9*30,34),scenario!BK$4),TRUE)</f>
        <v>32531162.537994072</v>
      </c>
      <c r="BQ1005" s="10">
        <f ca="1">BQ1004+BL1005-INDIRECT(ADDRESS(MAX($D1005-'key variables'!$B$9*30,34),scenario!BL$4),TRUE)</f>
        <v>14415841.516535141</v>
      </c>
      <c r="BR1005" s="10">
        <f t="shared" ca="1" si="773"/>
        <v>67281977.490690395</v>
      </c>
      <c r="BS1005" s="82">
        <f t="shared" ca="1" si="754"/>
        <v>-2.3433848477536824E-9</v>
      </c>
      <c r="BT1005" s="82">
        <f t="shared" ca="1" si="755"/>
        <v>-3.4288309057018498E-10</v>
      </c>
      <c r="BU1005" s="82">
        <f t="shared" ca="1" si="756"/>
        <v>-4.2578247660364599E-9</v>
      </c>
      <c r="BV1005" s="82">
        <f t="shared" ca="1" si="757"/>
        <v>-2.9943922343414556E-9</v>
      </c>
      <c r="BW1005" s="82">
        <f t="shared" ca="1" si="774"/>
        <v>-9.9384849387017825E-9</v>
      </c>
      <c r="BX1005" s="10">
        <f t="shared" ca="1" si="758"/>
        <v>-1.8625994260191893E-12</v>
      </c>
      <c r="BY1005" s="10">
        <f t="shared" ca="1" si="759"/>
        <v>2.8902850229962428E-12</v>
      </c>
      <c r="BZ1005" s="10">
        <f t="shared" ca="1" si="760"/>
        <v>-3.5034723983035463E-11</v>
      </c>
      <c r="CA1005" s="10">
        <f t="shared" ca="1" si="761"/>
        <v>-2.0257049910634696E-11</v>
      </c>
      <c r="CB1005" s="10">
        <v>0</v>
      </c>
      <c r="CC1005" s="82">
        <f t="shared" ca="1" si="762"/>
        <v>3.9725652202851362E-13</v>
      </c>
      <c r="CD1005" s="82">
        <f t="shared" ca="1" si="763"/>
        <v>3.4270724516460853E-13</v>
      </c>
      <c r="CE1005" s="82">
        <f t="shared" ca="1" si="764"/>
        <v>1.8915613015532971E-10</v>
      </c>
      <c r="CF1005" s="82">
        <f t="shared" ca="1" si="765"/>
        <v>3.7028113764059381E-11</v>
      </c>
      <c r="CG1005" s="82">
        <f t="shared" ca="1" si="775"/>
        <v>2.269242076865822E-10</v>
      </c>
      <c r="CH1005" s="13" t="str">
        <f t="shared" ca="1" si="727"/>
        <v/>
      </c>
      <c r="CI1005" s="81">
        <f t="shared" ca="1" si="736"/>
        <v>0.1131775965863165</v>
      </c>
      <c r="CJ1005" s="81">
        <f t="shared" ca="1" si="737"/>
        <v>0.13063724757458739</v>
      </c>
      <c r="CK1005" s="81">
        <f t="shared" ca="1" si="738"/>
        <v>0.39004625943939081</v>
      </c>
      <c r="CL1005" s="81">
        <f t="shared" ca="1" si="739"/>
        <v>0.17284488538116416</v>
      </c>
      <c r="CM1005" s="89">
        <f t="shared" ca="1" si="728"/>
        <v>0.80670598898145884</v>
      </c>
    </row>
    <row r="1006" spans="1:91" x14ac:dyDescent="0.3">
      <c r="A1006">
        <v>941</v>
      </c>
      <c r="B1006" s="3">
        <f t="shared" si="741"/>
        <v>2.8027777777777776</v>
      </c>
      <c r="C1006" s="3">
        <f t="shared" si="729"/>
        <v>31.366666666666667</v>
      </c>
      <c r="D1006" s="4">
        <f t="shared" ca="1" si="766"/>
        <v>1006</v>
      </c>
      <c r="E1006" s="58">
        <f>(0.5*(COS(B1006*2*PI())+1)*('key variables'!$B$4-'key variables'!$B$6)+'key variables'!$B$6)/'key variables'!$B$4</f>
        <v>1</v>
      </c>
      <c r="F1006" s="10">
        <f t="shared" ca="1" si="730"/>
        <v>11689222.907461114</v>
      </c>
      <c r="G1006" s="10">
        <f t="shared" ca="1" si="731"/>
        <v>13492492.798713122</v>
      </c>
      <c r="H1006" s="10">
        <f t="shared" ca="1" si="732"/>
        <v>40309474.521088287</v>
      </c>
      <c r="I1006" s="10">
        <f t="shared" ca="1" si="733"/>
        <v>17912154.249750931</v>
      </c>
      <c r="J1006" s="10">
        <f t="shared" ca="1" si="767"/>
        <v>83403344.477013454</v>
      </c>
      <c r="K1006" s="82">
        <f t="shared" ca="1" si="743"/>
        <v>2249832.832292099</v>
      </c>
      <c r="L1006" s="82">
        <f t="shared" ca="1" si="744"/>
        <v>2596909.4377209195</v>
      </c>
      <c r="M1006" s="82">
        <f t="shared" ca="1" si="745"/>
        <v>7778311.98309422</v>
      </c>
      <c r="N1006" s="82">
        <f t="shared" ca="1" si="746"/>
        <v>3496312.733215793</v>
      </c>
      <c r="O1006" s="82">
        <f t="shared" ca="1" si="768"/>
        <v>16121366.986323033</v>
      </c>
      <c r="P1006" s="10">
        <f ca="1">IF(IF($A1006&gt;='key variables'!$B$26,K1006*SUMPRODUCT(Z1006:AC1006,'control variables'!$O$3:$R$3)/J1006+F$65*'key variables'!$B$25/scenario!J$65,K1006*SUMPRODUCT(Z1006:AC1006,'control variables'!$O$7:$R$7)/J1006+F$65*'key variables'!$B$25/scenario!J$65)&lt;'key variables'!$B$28,0,IF($A1006&gt;='key variables'!$B$26,K1006*SUMPRODUCT(Z1006:AC1006,'control variables'!$O$3:$R$3)/J1006+F$65*'key variables'!$B$25/scenario!J$65,K1006*SUMPRODUCT(Z1006:AC1006,'control variables'!$O$7:$R$7)/J1006+F$65*'key variables'!$B$25/scenario!J$65))</f>
        <v>1.4118923006843095E-51</v>
      </c>
      <c r="Q1006" s="10">
        <f ca="1">IF(IF($A1006&gt;='key variables'!$B$26,L1006*SUMPRODUCT(Z1006:AC1006,'control variables'!$O$4:$R$4)/J1006+G$65*'key variables'!$B$25/scenario!J$65,L1006*SUMPRODUCT(Z1006:AC1006,'control variables'!$O$7:$R$7)/J1006+G$65*'key variables'!$B$25/scenario!J$65)&lt;'key variables'!$B$28,0,IF($A1006&gt;='key variables'!$B$26,L1006*SUMPRODUCT(Z1006:AC1006,'control variables'!$O$4:$R$4)/J1006+G$65*'key variables'!$B$25/scenario!J$65,L1006*SUMPRODUCT(Z1006:AC1006,'control variables'!$O$7:$R$7)/J1006+G$65*'key variables'!$B$25/scenario!J$65))</f>
        <v>1.6297017218639965E-51</v>
      </c>
      <c r="R1006" s="10">
        <f ca="1">IF(IF($A1006&gt;='key variables'!$B$26,M1006*SUMPRODUCT(Z1006:AC1006,'control variables'!$O$5:$R$5)/J1006+H$65*'key variables'!$B$25/scenario!J$65,M1006*SUMPRODUCT(Z1006:AC1006,'control variables'!$O$7:$R$7)/J1006+H$65*'key variables'!$B$25/scenario!J$65)&lt;'key variables'!$B$28,0,IF($A1006&gt;='key variables'!$B$26,M1006*SUMPRODUCT(Z1006:AC1006,'control variables'!$O$5:$R$5)/J1006+H$65*'key variables'!$B$25/scenario!J$65,M1006*SUMPRODUCT(Z1006:AC1006,'control variables'!$O$7:$R$7)/J1006+H$65*'key variables'!$B$25/scenario!J$65))</f>
        <v>4.8813132440879089E-51</v>
      </c>
      <c r="S1006" s="10">
        <f ca="1">IF(IF($A1006&gt;='key variables'!$B$26,N1006*SUMPRODUCT(Z1006:AC1006,'control variables'!$O$6:$R$6)/J1006+I$65*'key variables'!$B$25/scenario!J$65,N1006*SUMPRODUCT(Z1006:AC1006,'control variables'!$O$7:$R$7)/J1006+I$65*'key variables'!$B$25/scenario!J$65)&lt;'key variables'!$B$28,0,IF($A1006&gt;='key variables'!$B$26,N1006*SUMPRODUCT(Z1006:AC1006,'control variables'!$O$6:$R$6)/J1006+I$65*'key variables'!$B$25/scenario!J$65,N1006*SUMPRODUCT(Z1006:AC1006,'control variables'!$O$7:$R$7)/J1006+I$65*'key variables'!$B$25/scenario!J$65))</f>
        <v>2.1941261403776114E-51</v>
      </c>
      <c r="T1006" s="10">
        <f t="shared" ca="1" si="740"/>
        <v>1.0117033407013826E-50</v>
      </c>
      <c r="U1006" s="82">
        <f ca="1">SUMPRODUCT(P976:P1005,'control variables'!AD$7:AD$36)</f>
        <v>2.9934728743087115E-51</v>
      </c>
      <c r="V1006" s="82">
        <f ca="1">SUMPRODUCT(Q976:Q1005,'control variables'!AE$7:AE$36)</f>
        <v>3.4552691414561862E-51</v>
      </c>
      <c r="W1006" s="82">
        <f ca="1">SUMPRODUCT(R976:R1005,'control variables'!AF$7:AF$36)</f>
        <v>1.0349287109292185E-50</v>
      </c>
      <c r="X1006" s="82">
        <f ca="1">SUMPRODUCT(S976:S1005,'control variables'!AG$7:AG$36)</f>
        <v>4.6519533259361707E-51</v>
      </c>
      <c r="Y1006" s="82">
        <f t="shared" ca="1" si="734"/>
        <v>2.1449982450993252E-50</v>
      </c>
      <c r="Z1006" s="10">
        <f ca="1">IF($A1006&gt;='key variables'!$B$26,SUMPRODUCT(P976:P1005,'control variables'!V$7:V$36)*$E1006,SUMPRODUCT(P976:P1005,'control variables'!Z$7:Z$36)*$E1006)</f>
        <v>7.304376857019525E-51</v>
      </c>
      <c r="AA1006" s="10">
        <f ca="1">IF($A1006&gt;='key variables'!$B$26,SUMPRODUCT(Q976:Q1005,'control variables'!W$7:W$36)*$E1006,SUMPRODUCT(Q976:Q1005,'control variables'!AA$7:AA$36)*$E1006)</f>
        <v>8.4312064987242235E-51</v>
      </c>
      <c r="AB1006" s="10">
        <f ca="1">IF($A1006&gt;='key variables'!$B$26,SUMPRODUCT(R976:R1005,'control variables'!X$7:X$36)*$E1006,SUMPRODUCT(R976:R1005,'control variables'!AB$7:AB$36)*$E1006)</f>
        <v>2.5253308254955091E-50</v>
      </c>
      <c r="AC1006" s="10">
        <f ca="1">IF($A1006&gt;='key variables'!$B$26,SUMPRODUCT(S976:S1005,'control variables'!Y$7:Y$36)*$E1006,SUMPRODUCT(S976:S1005,'control variables'!AC$7:AC$36)*$E1006)</f>
        <v>1.1351237054970862E-50</v>
      </c>
      <c r="AD1006" s="10">
        <f t="shared" ca="1" si="735"/>
        <v>5.2340128665669697E-50</v>
      </c>
      <c r="AE1006" s="82">
        <f ca="1">SUMPRODUCT(P976:P1005,'control variables'!AL$7:AL$36)</f>
        <v>9.9452788115487869E-51</v>
      </c>
      <c r="AF1006" s="82">
        <f ca="1">SUMPRODUCT(Q976:Q1005,'control variables'!AM$7:AM$36)</f>
        <v>1.1449498859154071E-50</v>
      </c>
      <c r="AG1006" s="82">
        <f ca="1">SUMPRODUCT(R976:R1005,'control variables'!AN$7:AN$36)</f>
        <v>3.2645530306795962E-50</v>
      </c>
      <c r="AH1006" s="82">
        <f ca="1">SUMPRODUCT(S976:S1005,'control variables'!AO$7:AO$36)</f>
        <v>1.4135190804231052E-50</v>
      </c>
      <c r="AI1006" s="82">
        <f t="shared" ca="1" si="747"/>
        <v>6.8175498781729877E-50</v>
      </c>
      <c r="AJ1006" s="10">
        <f ca="1">SUMPRODUCT(P976:P1005,'control variables'!AP$7:AP$36)</f>
        <v>9.5027525860780923E-54</v>
      </c>
      <c r="AK1006" s="10">
        <f ca="1">SUMPRODUCT(Q976:Q1005,'control variables'!AQ$7:AQ$36)</f>
        <v>2.7421801656672063E-53</v>
      </c>
      <c r="AL1006" s="10">
        <f ca="1">SUMPRODUCT(R976:R1005,'control variables'!AR$7:AR$36)</f>
        <v>9.8561155191295037E-52</v>
      </c>
      <c r="AM1006" s="10">
        <f ca="1">SUMPRODUCT(S976:S1005,'control variables'!AS$7:AS$36)</f>
        <v>7.3837918956528382E-52</v>
      </c>
      <c r="AN1006" s="10">
        <f t="shared" ca="1" si="769"/>
        <v>1.7609152957209844E-51</v>
      </c>
      <c r="AO1006" s="82">
        <f ca="1">SUMPRODUCT(P976:P1005,'control variables'!AX$7:AX$36)</f>
        <v>1.292229333103737E-53</v>
      </c>
      <c r="AP1006" s="82">
        <f ca="1">SUMPRODUCT(Q976:Q1005,'control variables'!AY$7:AY$36)</f>
        <v>2.9831572396586093E-53</v>
      </c>
      <c r="AQ1006" s="82">
        <f ca="1">SUMPRODUCT(R976:R1005,'control variables'!AZ$7:AZ$36)</f>
        <v>2.6805625988700121E-52</v>
      </c>
      <c r="AR1006" s="82">
        <f ca="1">SUMPRODUCT(S976:S1005,'control variables'!BA$7:BA$36)</f>
        <v>2.0081660320347592E-52</v>
      </c>
      <c r="AS1006" s="82">
        <f t="shared" ca="1" si="770"/>
        <v>5.1162672881810062E-52</v>
      </c>
      <c r="AT1006" s="10">
        <f ca="1">SUMPRODUCT(P976:P1005,'control variables'!AT$7:AT$36)</f>
        <v>-1.1404428130105652E-53</v>
      </c>
      <c r="AU1006" s="10">
        <f ca="1">SUMPRODUCT(Q976:Q1005,'control variables'!AU$7:AU$36)</f>
        <v>1.2371295626686716E-53</v>
      </c>
      <c r="AV1006" s="10">
        <f ca="1">SUMPRODUCT(R976:R1005,'control variables'!AV$7:AV$36)</f>
        <v>5.3271790359130693E-51</v>
      </c>
      <c r="AW1006" s="10">
        <f ca="1">SUMPRODUCT(S976:S1005,'control variables'!AW$7:AW$36)</f>
        <v>3.9909010112272592E-51</v>
      </c>
      <c r="AX1006" s="10">
        <f t="shared" ca="1" si="748"/>
        <v>9.3190469146369103E-51</v>
      </c>
      <c r="AY1006" s="82">
        <f ca="1">SUMPRODUCT(P976:P1005,'control variables'!BB$7:BB$36)</f>
        <v>4.1334943452556949E-53</v>
      </c>
      <c r="AZ1006" s="82">
        <f ca="1">SUMPRODUCT(Q976:Q1005,'control variables'!BC$7:BC$36)</f>
        <v>1.054040320925822E-52</v>
      </c>
      <c r="BA1006" s="82">
        <f ca="1">SUMPRODUCT(R976:R1005,'control variables'!BD$7:BD$36)</f>
        <v>7.3786062374754032E-52</v>
      </c>
      <c r="BB1006" s="82">
        <f ca="1">SUMPRODUCT(S976:S1005,'control variables'!BE$7:BE$36)</f>
        <v>1.0485526186198153E-52</v>
      </c>
      <c r="BC1006" s="82">
        <f t="shared" ca="1" si="771"/>
        <v>9.8945486115466093E-52</v>
      </c>
      <c r="BD1006" s="10">
        <f ca="1">SUMPRODUCT(P976:P1005,'control variables'!BF$7:BF$36)</f>
        <v>8.6469101357486211E-54</v>
      </c>
      <c r="BE1006" s="10">
        <f ca="1">SUMPRODUCT(Q976:Q1005,'control variables'!BG$7:BG$36)</f>
        <v>9.9808493397143526E-54</v>
      </c>
      <c r="BF1006" s="10">
        <f ca="1">SUMPRODUCT(R976:R1005,'control variables'!BH$7:BH$36)</f>
        <v>2.9894827633531533E-52</v>
      </c>
      <c r="BG1006" s="10">
        <f ca="1">SUMPRODUCT(S976:S1005,'control variables'!BI$7:BI$36)</f>
        <v>6.7187885198986845E-52</v>
      </c>
      <c r="BH1006" s="10">
        <f t="shared" ca="1" si="772"/>
        <v>9.8945488780064673E-52</v>
      </c>
      <c r="BI1006" s="82">
        <f t="shared" ca="1" si="749"/>
        <v>9.9752093268712385E-51</v>
      </c>
      <c r="BJ1006" s="82">
        <f t="shared" ca="1" si="750"/>
        <v>1.1567274186873339E-50</v>
      </c>
      <c r="BK1006" s="82">
        <f t="shared" ca="1" si="751"/>
        <v>3.8710569966456572E-50</v>
      </c>
      <c r="BL1006" s="82">
        <f t="shared" ca="1" si="752"/>
        <v>1.8230947077320294E-50</v>
      </c>
      <c r="BM1006" s="82">
        <f t="shared" ca="1" si="742"/>
        <v>7.8484000557521442E-50</v>
      </c>
      <c r="BN1006" s="10">
        <f ca="1">BN1005+BI1006-INDIRECT(ADDRESS(MAX($D1006-'key variables'!$B$9*30,34),scenario!BI$4),TRUE)</f>
        <v>9439390.0751690175</v>
      </c>
      <c r="BO1006" s="10">
        <f ca="1">BO1005+BJ1006-INDIRECT(ADDRESS(MAX($D1006-'key variables'!$B$9*30,34),scenario!BJ$4),TRUE)</f>
        <v>10895583.360992203</v>
      </c>
      <c r="BP1006" s="10">
        <f ca="1">BP1005+BK1006-INDIRECT(ADDRESS(MAX($D1006-'key variables'!$B$9*30,34),scenario!BK$4),TRUE)</f>
        <v>32531162.537994072</v>
      </c>
      <c r="BQ1006" s="10">
        <f ca="1">BQ1005+BL1006-INDIRECT(ADDRESS(MAX($D1006-'key variables'!$B$9*30,34),scenario!BL$4),TRUE)</f>
        <v>14415841.516535141</v>
      </c>
      <c r="BR1006" s="10">
        <f t="shared" ca="1" si="773"/>
        <v>67281977.490690395</v>
      </c>
      <c r="BS1006" s="82">
        <f t="shared" ca="1" si="754"/>
        <v>-2.3433848477536824E-9</v>
      </c>
      <c r="BT1006" s="82">
        <f t="shared" ca="1" si="755"/>
        <v>-3.4288309057018498E-10</v>
      </c>
      <c r="BU1006" s="82">
        <f t="shared" ca="1" si="756"/>
        <v>-4.2578247660364599E-9</v>
      </c>
      <c r="BV1006" s="82">
        <f t="shared" ca="1" si="757"/>
        <v>-2.9943922343414556E-9</v>
      </c>
      <c r="BW1006" s="82">
        <f t="shared" ca="1" si="774"/>
        <v>-9.9384849387017825E-9</v>
      </c>
      <c r="BX1006" s="10">
        <f t="shared" ca="1" si="758"/>
        <v>-1.8625994260191893E-12</v>
      </c>
      <c r="BY1006" s="10">
        <f t="shared" ca="1" si="759"/>
        <v>2.8902850229962428E-12</v>
      </c>
      <c r="BZ1006" s="10">
        <f t="shared" ca="1" si="760"/>
        <v>-3.5034723983035463E-11</v>
      </c>
      <c r="CA1006" s="10">
        <f t="shared" ca="1" si="761"/>
        <v>-2.0257049910634696E-11</v>
      </c>
      <c r="CB1006" s="10">
        <v>0</v>
      </c>
      <c r="CC1006" s="82">
        <f t="shared" ca="1" si="762"/>
        <v>3.9725652202851362E-13</v>
      </c>
      <c r="CD1006" s="82">
        <f t="shared" ca="1" si="763"/>
        <v>3.4270724516460853E-13</v>
      </c>
      <c r="CE1006" s="82">
        <f t="shared" ca="1" si="764"/>
        <v>1.8915613015532971E-10</v>
      </c>
      <c r="CF1006" s="82">
        <f t="shared" ca="1" si="765"/>
        <v>3.7028113764059381E-11</v>
      </c>
      <c r="CG1006" s="82">
        <f t="shared" ca="1" si="775"/>
        <v>2.269242076865822E-10</v>
      </c>
      <c r="CH1006" s="13" t="str">
        <f t="shared" ca="1" si="727"/>
        <v/>
      </c>
      <c r="CI1006" s="81">
        <f t="shared" ca="1" si="736"/>
        <v>0.1131775965863165</v>
      </c>
      <c r="CJ1006" s="81">
        <f t="shared" ca="1" si="737"/>
        <v>0.13063724757458739</v>
      </c>
      <c r="CK1006" s="81">
        <f t="shared" ca="1" si="738"/>
        <v>0.39004625943939081</v>
      </c>
      <c r="CL1006" s="81">
        <f t="shared" ca="1" si="739"/>
        <v>0.17284488538116416</v>
      </c>
      <c r="CM1006" s="89">
        <f t="shared" ca="1" si="728"/>
        <v>0.80670598898145884</v>
      </c>
    </row>
    <row r="1007" spans="1:91" x14ac:dyDescent="0.3">
      <c r="A1007">
        <v>942</v>
      </c>
      <c r="B1007" s="3">
        <f t="shared" si="741"/>
        <v>2.8055555555555554</v>
      </c>
      <c r="C1007" s="3">
        <f t="shared" si="729"/>
        <v>31.4</v>
      </c>
      <c r="D1007" s="4">
        <f t="shared" ca="1" si="766"/>
        <v>1007</v>
      </c>
      <c r="E1007" s="58">
        <f>(0.5*(COS(B1007*2*PI())+1)*('key variables'!$B$4-'key variables'!$B$6)+'key variables'!$B$6)/'key variables'!$B$4</f>
        <v>1</v>
      </c>
      <c r="F1007" s="10">
        <f t="shared" ca="1" si="730"/>
        <v>11689222.907461114</v>
      </c>
      <c r="G1007" s="10">
        <f t="shared" ca="1" si="731"/>
        <v>13492492.798713122</v>
      </c>
      <c r="H1007" s="10">
        <f t="shared" ca="1" si="732"/>
        <v>40309474.521088287</v>
      </c>
      <c r="I1007" s="10">
        <f t="shared" ca="1" si="733"/>
        <v>17912154.249750931</v>
      </c>
      <c r="J1007" s="10">
        <f t="shared" ca="1" si="767"/>
        <v>83403344.477013454</v>
      </c>
      <c r="K1007" s="82">
        <f t="shared" ca="1" si="743"/>
        <v>2249832.832292099</v>
      </c>
      <c r="L1007" s="82">
        <f t="shared" ca="1" si="744"/>
        <v>2596909.4377209195</v>
      </c>
      <c r="M1007" s="82">
        <f t="shared" ca="1" si="745"/>
        <v>7778311.98309422</v>
      </c>
      <c r="N1007" s="82">
        <f t="shared" ca="1" si="746"/>
        <v>3496312.733215793</v>
      </c>
      <c r="O1007" s="82">
        <f t="shared" ca="1" si="768"/>
        <v>16121366.986323033</v>
      </c>
      <c r="P1007" s="10">
        <f ca="1">IF(IF($A1007&gt;='key variables'!$B$26,K1007*SUMPRODUCT(Z1007:AC1007,'control variables'!$O$3:$R$3)/J1007+F$65*'key variables'!$B$25/scenario!J$65,K1007*SUMPRODUCT(Z1007:AC1007,'control variables'!$O$7:$R$7)/J1007+F$65*'key variables'!$B$25/scenario!J$65)&lt;'key variables'!$B$28,0,IF($A1007&gt;='key variables'!$B$26,K1007*SUMPRODUCT(Z1007:AC1007,'control variables'!$O$3:$R$3)/J1007+F$65*'key variables'!$B$25/scenario!J$65,K1007*SUMPRODUCT(Z1007:AC1007,'control variables'!$O$7:$R$7)/J1007+F$65*'key variables'!$B$25/scenario!J$65))</f>
        <v>1.2148616381822133E-51</v>
      </c>
      <c r="Q1007" s="10">
        <f ca="1">IF(IF($A1007&gt;='key variables'!$B$26,L1007*SUMPRODUCT(Z1007:AC1007,'control variables'!$O$4:$R$4)/J1007+G$65*'key variables'!$B$25/scenario!J$65,L1007*SUMPRODUCT(Z1007:AC1007,'control variables'!$O$7:$R$7)/J1007+G$65*'key variables'!$B$25/scenario!J$65)&lt;'key variables'!$B$28,0,IF($A1007&gt;='key variables'!$B$26,L1007*SUMPRODUCT(Z1007:AC1007,'control variables'!$O$4:$R$4)/J1007+G$65*'key variables'!$B$25/scenario!J$65,L1007*SUMPRODUCT(Z1007:AC1007,'control variables'!$O$7:$R$7)/J1007+G$65*'key variables'!$B$25/scenario!J$65))</f>
        <v>1.4022755861849219E-51</v>
      </c>
      <c r="R1007" s="10">
        <f ca="1">IF(IF($A1007&gt;='key variables'!$B$26,M1007*SUMPRODUCT(Z1007:AC1007,'control variables'!$O$5:$R$5)/J1007+H$65*'key variables'!$B$25/scenario!J$65,M1007*SUMPRODUCT(Z1007:AC1007,'control variables'!$O$7:$R$7)/J1007+H$65*'key variables'!$B$25/scenario!J$65)&lt;'key variables'!$B$28,0,IF($A1007&gt;='key variables'!$B$26,M1007*SUMPRODUCT(Z1007:AC1007,'control variables'!$O$5:$R$5)/J1007+H$65*'key variables'!$B$25/scenario!J$65,M1007*SUMPRODUCT(Z1007:AC1007,'control variables'!$O$7:$R$7)/J1007+H$65*'key variables'!$B$25/scenario!J$65))</f>
        <v>4.2001222057227637E-51</v>
      </c>
      <c r="S1007" s="10">
        <f ca="1">IF(IF($A1007&gt;='key variables'!$B$26,N1007*SUMPRODUCT(Z1007:AC1007,'control variables'!$O$6:$R$6)/J1007+I$65*'key variables'!$B$25/scenario!J$65,N1007*SUMPRODUCT(Z1007:AC1007,'control variables'!$O$7:$R$7)/J1007+I$65*'key variables'!$B$25/scenario!J$65)&lt;'key variables'!$B$28,0,IF($A1007&gt;='key variables'!$B$26,N1007*SUMPRODUCT(Z1007:AC1007,'control variables'!$O$6:$R$6)/J1007+I$65*'key variables'!$B$25/scenario!J$65,N1007*SUMPRODUCT(Z1007:AC1007,'control variables'!$O$7:$R$7)/J1007+I$65*'key variables'!$B$25/scenario!J$65))</f>
        <v>1.8879341405754745E-51</v>
      </c>
      <c r="T1007" s="10">
        <f t="shared" ca="1" si="740"/>
        <v>8.7051935706653737E-51</v>
      </c>
      <c r="U1007" s="82">
        <f ca="1">SUMPRODUCT(P977:P1006,'control variables'!AD$7:AD$36)</f>
        <v>2.57573141958073E-51</v>
      </c>
      <c r="V1007" s="82">
        <f ca="1">SUMPRODUCT(Q977:Q1006,'control variables'!AE$7:AE$36)</f>
        <v>2.9730836604997428E-51</v>
      </c>
      <c r="W1007" s="82">
        <f ca="1">SUMPRODUCT(R977:R1006,'control variables'!AF$7:AF$36)</f>
        <v>8.9050360891683906E-51</v>
      </c>
      <c r="X1007" s="82">
        <f ca="1">SUMPRODUCT(S977:S1006,'control variables'!AG$7:AG$36)</f>
        <v>4.0027696415334788E-51</v>
      </c>
      <c r="Y1007" s="82">
        <f t="shared" ca="1" si="734"/>
        <v>1.845662081078234E-50</v>
      </c>
      <c r="Z1007" s="10">
        <f ca="1">IF($A1007&gt;='key variables'!$B$26,SUMPRODUCT(P977:P1006,'control variables'!V$7:V$36)*$E1007,SUMPRODUCT(P977:P1006,'control variables'!Z$7:Z$36)*$E1007)</f>
        <v>6.2850454174996674E-51</v>
      </c>
      <c r="AA1007" s="10">
        <f ca="1">IF($A1007&gt;='key variables'!$B$26,SUMPRODUCT(Q977:Q1006,'control variables'!W$7:W$36)*$E1007,SUMPRODUCT(Q977:Q1006,'control variables'!AA$7:AA$36)*$E1007)</f>
        <v>7.2546251112271263E-51</v>
      </c>
      <c r="AB1007" s="10">
        <f ca="1">IF($A1007&gt;='key variables'!$B$26,SUMPRODUCT(R977:R1006,'control variables'!X$7:X$36)*$E1007,SUMPRODUCT(R977:R1006,'control variables'!AB$7:AB$36)*$E1007)</f>
        <v>2.1729189557351973E-50</v>
      </c>
      <c r="AC1007" s="10">
        <f ca="1">IF($A1007&gt;='key variables'!$B$26,SUMPRODUCT(S977:S1006,'control variables'!Y$7:Y$36)*$E1007,SUMPRODUCT(S977:S1006,'control variables'!AC$7:AC$36)*$E1007)</f>
        <v>9.7671631450308054E-51</v>
      </c>
      <c r="AD1007" s="10">
        <f t="shared" ca="1" si="735"/>
        <v>4.5036023231109567E-50</v>
      </c>
      <c r="AE1007" s="82">
        <f ca="1">SUMPRODUCT(P977:P1006,'control variables'!AL$7:AL$36)</f>
        <v>8.5574074618305485E-51</v>
      </c>
      <c r="AF1007" s="82">
        <f ca="1">SUMPRODUCT(Q977:Q1006,'control variables'!AM$7:AM$36)</f>
        <v>9.8517124384456734E-51</v>
      </c>
      <c r="AG1007" s="82">
        <f ca="1">SUMPRODUCT(R977:R1006,'control variables'!AN$7:AN$36)</f>
        <v>2.8089821304797173E-50</v>
      </c>
      <c r="AH1007" s="82">
        <f ca="1">SUMPRODUCT(S977:S1006,'control variables'!AO$7:AO$36)</f>
        <v>1.2162613995503267E-50</v>
      </c>
      <c r="AI1007" s="82">
        <f t="shared" ca="1" si="747"/>
        <v>5.866155520057667E-50</v>
      </c>
      <c r="AJ1007" s="10">
        <f ca="1">SUMPRODUCT(P977:P1006,'control variables'!AP$7:AP$36)</f>
        <v>8.1766361133690867E-54</v>
      </c>
      <c r="AK1007" s="10">
        <f ca="1">SUMPRODUCT(Q977:Q1006,'control variables'!AQ$7:AQ$36)</f>
        <v>2.3595068027770972E-53</v>
      </c>
      <c r="AL1007" s="10">
        <f ca="1">SUMPRODUCT(R977:R1006,'control variables'!AR$7:AR$36)</f>
        <v>8.4806869758262623E-52</v>
      </c>
      <c r="AM1007" s="10">
        <f ca="1">SUMPRODUCT(S977:S1006,'control variables'!AS$7:AS$36)</f>
        <v>6.3533780260730072E-52</v>
      </c>
      <c r="AN1007" s="10">
        <f t="shared" ca="1" si="769"/>
        <v>1.515178204331067E-51</v>
      </c>
      <c r="AO1007" s="82">
        <f ca="1">SUMPRODUCT(P977:P1006,'control variables'!AX$7:AX$36)</f>
        <v>1.1118977302735007E-53</v>
      </c>
      <c r="AP1007" s="82">
        <f ca="1">SUMPRODUCT(Q977:Q1006,'control variables'!AY$7:AY$36)</f>
        <v>2.5668553397240449E-53</v>
      </c>
      <c r="AQ1007" s="82">
        <f ca="1">SUMPRODUCT(R977:R1006,'control variables'!AZ$7:AZ$36)</f>
        <v>2.3064880150807834E-52</v>
      </c>
      <c r="AR1007" s="82">
        <f ca="1">SUMPRODUCT(S977:S1006,'control variables'!BA$7:BA$36)</f>
        <v>1.7279249091713203E-52</v>
      </c>
      <c r="AS1007" s="82">
        <f t="shared" ca="1" si="770"/>
        <v>4.4022882312518582E-52</v>
      </c>
      <c r="AT1007" s="10">
        <f ca="1">SUMPRODUCT(P977:P1006,'control variables'!AT$7:AT$36)</f>
        <v>-9.812931364493161E-54</v>
      </c>
      <c r="AU1007" s="10">
        <f ca="1">SUMPRODUCT(Q977:Q1006,'control variables'!AU$7:AU$36)</f>
        <v>1.0644871754161903E-53</v>
      </c>
      <c r="AV1007" s="10">
        <f ca="1">SUMPRODUCT(R977:R1006,'control variables'!AV$7:AV$36)</f>
        <v>4.5837670814711422E-51</v>
      </c>
      <c r="AW1007" s="10">
        <f ca="1">SUMPRODUCT(S977:S1006,'control variables'!AW$7:AW$36)</f>
        <v>3.433967688592609E-51</v>
      </c>
      <c r="AX1007" s="10">
        <f t="shared" ca="1" si="748"/>
        <v>8.0185667104534204E-51</v>
      </c>
      <c r="AY1007" s="82">
        <f ca="1">SUMPRODUCT(P977:P1006,'control variables'!BB$7:BB$36)</f>
        <v>3.5566620125772976E-53</v>
      </c>
      <c r="AZ1007" s="82">
        <f ca="1">SUMPRODUCT(Q977:Q1006,'control variables'!BC$7:BC$36)</f>
        <v>9.0694817895771275E-53</v>
      </c>
      <c r="BA1007" s="82">
        <f ca="1">SUMPRODUCT(R977:R1006,'control variables'!BD$7:BD$36)</f>
        <v>6.3489160305047647E-52</v>
      </c>
      <c r="BB1007" s="82">
        <f ca="1">SUMPRODUCT(S977:S1006,'control variables'!BE$7:BE$36)</f>
        <v>9.0222628975263632E-53</v>
      </c>
      <c r="BC1007" s="82">
        <f t="shared" ca="1" si="771"/>
        <v>8.5137567004728441E-52</v>
      </c>
      <c r="BD1007" s="10">
        <f ca="1">SUMPRODUCT(P977:P1006,'control variables'!BF$7:BF$36)</f>
        <v>7.4402271388820052E-54</v>
      </c>
      <c r="BE1007" s="10">
        <f ca="1">SUMPRODUCT(Q977:Q1006,'control variables'!BG$7:BG$36)</f>
        <v>8.5880140952807661E-54</v>
      </c>
      <c r="BF1007" s="10">
        <f ca="1">SUMPRODUCT(R977:R1006,'control variables'!BH$7:BH$36)</f>
        <v>2.5722981316949272E-52</v>
      </c>
      <c r="BG1007" s="10">
        <f ca="1">SUMPRODUCT(S977:S1006,'control variables'!BI$7:BI$36)</f>
        <v>5.7811763857114675E-52</v>
      </c>
      <c r="BH1007" s="10">
        <f t="shared" ca="1" si="772"/>
        <v>8.5137569297480231E-52</v>
      </c>
      <c r="BI1007" s="82">
        <f t="shared" ca="1" si="749"/>
        <v>8.5831611505918281E-51</v>
      </c>
      <c r="BJ1007" s="82">
        <f t="shared" ca="1" si="750"/>
        <v>9.9530521280956059E-51</v>
      </c>
      <c r="BK1007" s="82">
        <f t="shared" ca="1" si="751"/>
        <v>3.330847998931879E-50</v>
      </c>
      <c r="BL1007" s="82">
        <f t="shared" ca="1" si="752"/>
        <v>1.568680431307114E-50</v>
      </c>
      <c r="BM1007" s="82">
        <f t="shared" ca="1" si="742"/>
        <v>6.7531497581077369E-50</v>
      </c>
      <c r="BN1007" s="10">
        <f ca="1">BN1006+BI1007-INDIRECT(ADDRESS(MAX($D1007-'key variables'!$B$9*30,34),scenario!BI$4),TRUE)</f>
        <v>9439390.0751690175</v>
      </c>
      <c r="BO1007" s="10">
        <f ca="1">BO1006+BJ1007-INDIRECT(ADDRESS(MAX($D1007-'key variables'!$B$9*30,34),scenario!BJ$4),TRUE)</f>
        <v>10895583.360992203</v>
      </c>
      <c r="BP1007" s="10">
        <f ca="1">BP1006+BK1007-INDIRECT(ADDRESS(MAX($D1007-'key variables'!$B$9*30,34),scenario!BK$4),TRUE)</f>
        <v>32531162.537994072</v>
      </c>
      <c r="BQ1007" s="10">
        <f ca="1">BQ1006+BL1007-INDIRECT(ADDRESS(MAX($D1007-'key variables'!$B$9*30,34),scenario!BL$4),TRUE)</f>
        <v>14415841.516535141</v>
      </c>
      <c r="BR1007" s="10">
        <f t="shared" ca="1" si="773"/>
        <v>67281977.490690395</v>
      </c>
      <c r="BS1007" s="82">
        <f t="shared" ca="1" si="754"/>
        <v>-2.3433848477536824E-9</v>
      </c>
      <c r="BT1007" s="82">
        <f t="shared" ca="1" si="755"/>
        <v>-3.4288309057018498E-10</v>
      </c>
      <c r="BU1007" s="82">
        <f t="shared" ca="1" si="756"/>
        <v>-4.2578247660364599E-9</v>
      </c>
      <c r="BV1007" s="82">
        <f t="shared" ca="1" si="757"/>
        <v>-2.9943922343414556E-9</v>
      </c>
      <c r="BW1007" s="82">
        <f t="shared" ca="1" si="774"/>
        <v>-9.9384849387017825E-9</v>
      </c>
      <c r="BX1007" s="10">
        <f t="shared" ca="1" si="758"/>
        <v>-1.8625994260191893E-12</v>
      </c>
      <c r="BY1007" s="10">
        <f t="shared" ca="1" si="759"/>
        <v>2.8902850229962428E-12</v>
      </c>
      <c r="BZ1007" s="10">
        <f t="shared" ca="1" si="760"/>
        <v>-3.5034723983035463E-11</v>
      </c>
      <c r="CA1007" s="10">
        <f t="shared" ca="1" si="761"/>
        <v>-2.0257049910634696E-11</v>
      </c>
      <c r="CB1007" s="10">
        <v>0</v>
      </c>
      <c r="CC1007" s="82">
        <f t="shared" ca="1" si="762"/>
        <v>3.9725652202851362E-13</v>
      </c>
      <c r="CD1007" s="82">
        <f t="shared" ca="1" si="763"/>
        <v>3.4270724516460853E-13</v>
      </c>
      <c r="CE1007" s="82">
        <f t="shared" ca="1" si="764"/>
        <v>1.8915613015532971E-10</v>
      </c>
      <c r="CF1007" s="82">
        <f t="shared" ca="1" si="765"/>
        <v>3.7028113764059381E-11</v>
      </c>
      <c r="CG1007" s="82">
        <f t="shared" ca="1" si="775"/>
        <v>2.269242076865822E-10</v>
      </c>
      <c r="CH1007" s="13" t="str">
        <f t="shared" ca="1" si="727"/>
        <v/>
      </c>
      <c r="CI1007" s="81">
        <f t="shared" ca="1" si="736"/>
        <v>0.1131775965863165</v>
      </c>
      <c r="CJ1007" s="81">
        <f t="shared" ca="1" si="737"/>
        <v>0.13063724757458739</v>
      </c>
      <c r="CK1007" s="81">
        <f t="shared" ca="1" si="738"/>
        <v>0.39004625943939081</v>
      </c>
      <c r="CL1007" s="81">
        <f t="shared" ca="1" si="739"/>
        <v>0.17284488538116416</v>
      </c>
      <c r="CM1007" s="89">
        <f t="shared" ca="1" si="728"/>
        <v>0.80670598898145884</v>
      </c>
    </row>
    <row r="1008" spans="1:91" x14ac:dyDescent="0.3">
      <c r="A1008">
        <v>943</v>
      </c>
      <c r="B1008" s="3">
        <f t="shared" si="741"/>
        <v>2.8083333333333331</v>
      </c>
      <c r="C1008" s="3">
        <f t="shared" si="729"/>
        <v>31.433333333333334</v>
      </c>
      <c r="D1008" s="4">
        <f t="shared" ca="1" si="766"/>
        <v>1008</v>
      </c>
      <c r="E1008" s="58">
        <f>(0.5*(COS(B1008*2*PI())+1)*('key variables'!$B$4-'key variables'!$B$6)+'key variables'!$B$6)/'key variables'!$B$4</f>
        <v>1</v>
      </c>
      <c r="F1008" s="10">
        <f t="shared" ca="1" si="730"/>
        <v>11689222.907461114</v>
      </c>
      <c r="G1008" s="10">
        <f t="shared" ca="1" si="731"/>
        <v>13492492.798713122</v>
      </c>
      <c r="H1008" s="10">
        <f t="shared" ca="1" si="732"/>
        <v>40309474.521088287</v>
      </c>
      <c r="I1008" s="10">
        <f t="shared" ca="1" si="733"/>
        <v>17912154.249750931</v>
      </c>
      <c r="J1008" s="10">
        <f t="shared" ca="1" si="767"/>
        <v>83403344.477013454</v>
      </c>
      <c r="K1008" s="82">
        <f t="shared" ca="1" si="743"/>
        <v>2249832.832292099</v>
      </c>
      <c r="L1008" s="82">
        <f t="shared" ca="1" si="744"/>
        <v>2596909.4377209195</v>
      </c>
      <c r="M1008" s="82">
        <f t="shared" ca="1" si="745"/>
        <v>7778311.98309422</v>
      </c>
      <c r="N1008" s="82">
        <f t="shared" ca="1" si="746"/>
        <v>3496312.733215793</v>
      </c>
      <c r="O1008" s="82">
        <f t="shared" ca="1" si="768"/>
        <v>16121366.986323033</v>
      </c>
      <c r="P1008" s="10">
        <f ca="1">IF(IF($A1008&gt;='key variables'!$B$26,K1008*SUMPRODUCT(Z1008:AC1008,'control variables'!$O$3:$R$3)/J1008+F$65*'key variables'!$B$25/scenario!J$65,K1008*SUMPRODUCT(Z1008:AC1008,'control variables'!$O$7:$R$7)/J1008+F$65*'key variables'!$B$25/scenario!J$65)&lt;'key variables'!$B$28,0,IF($A1008&gt;='key variables'!$B$26,K1008*SUMPRODUCT(Z1008:AC1008,'control variables'!$O$3:$R$3)/J1008+F$65*'key variables'!$B$25/scenario!J$65,K1008*SUMPRODUCT(Z1008:AC1008,'control variables'!$O$7:$R$7)/J1008+F$65*'key variables'!$B$25/scenario!J$65))</f>
        <v>1.0453267570135792E-51</v>
      </c>
      <c r="Q1008" s="10">
        <f ca="1">IF(IF($A1008&gt;='key variables'!$B$26,L1008*SUMPRODUCT(Z1008:AC1008,'control variables'!$O$4:$R$4)/J1008+G$65*'key variables'!$B$25/scenario!J$65,L1008*SUMPRODUCT(Z1008:AC1008,'control variables'!$O$7:$R$7)/J1008+G$65*'key variables'!$B$25/scenario!J$65)&lt;'key variables'!$B$28,0,IF($A1008&gt;='key variables'!$B$26,L1008*SUMPRODUCT(Z1008:AC1008,'control variables'!$O$4:$R$4)/J1008+G$65*'key variables'!$B$25/scenario!J$65,L1008*SUMPRODUCT(Z1008:AC1008,'control variables'!$O$7:$R$7)/J1008+G$65*'key variables'!$B$25/scenario!J$65))</f>
        <v>1.2065869436286739E-51</v>
      </c>
      <c r="R1008" s="10">
        <f ca="1">IF(IF($A1008&gt;='key variables'!$B$26,M1008*SUMPRODUCT(Z1008:AC1008,'control variables'!$O$5:$R$5)/J1008+H$65*'key variables'!$B$25/scenario!J$65,M1008*SUMPRODUCT(Z1008:AC1008,'control variables'!$O$7:$R$7)/J1008+H$65*'key variables'!$B$25/scenario!J$65)&lt;'key variables'!$B$28,0,IF($A1008&gt;='key variables'!$B$26,M1008*SUMPRODUCT(Z1008:AC1008,'control variables'!$O$5:$R$5)/J1008+H$65*'key variables'!$B$25/scenario!J$65,M1008*SUMPRODUCT(Z1008:AC1008,'control variables'!$O$7:$R$7)/J1008+H$65*'key variables'!$B$25/scenario!J$65))</f>
        <v>3.6139919035869504E-51</v>
      </c>
      <c r="S1008" s="10">
        <f ca="1">IF(IF($A1008&gt;='key variables'!$B$26,N1008*SUMPRODUCT(Z1008:AC1008,'control variables'!$O$6:$R$6)/J1008+I$65*'key variables'!$B$25/scenario!J$65,N1008*SUMPRODUCT(Z1008:AC1008,'control variables'!$O$7:$R$7)/J1008+I$65*'key variables'!$B$25/scenario!J$65)&lt;'key variables'!$B$28,0,IF($A1008&gt;='key variables'!$B$26,N1008*SUMPRODUCT(Z1008:AC1008,'control variables'!$O$6:$R$6)/J1008+I$65*'key variables'!$B$25/scenario!J$65,N1008*SUMPRODUCT(Z1008:AC1008,'control variables'!$O$7:$R$7)/J1008+I$65*'key variables'!$B$25/scenario!J$65))</f>
        <v>1.6244714711511693E-51</v>
      </c>
      <c r="T1008" s="10">
        <f t="shared" ca="1" si="740"/>
        <v>7.4903770753803723E-51</v>
      </c>
      <c r="U1008" s="82">
        <f ca="1">SUMPRODUCT(P978:P1007,'control variables'!AD$7:AD$36)</f>
        <v>2.2162861079365732E-51</v>
      </c>
      <c r="V1008" s="82">
        <f ca="1">SUMPRODUCT(Q978:Q1007,'control variables'!AE$7:AE$36)</f>
        <v>2.5581875363275913E-51</v>
      </c>
      <c r="W1008" s="82">
        <f ca="1">SUMPRODUCT(R978:R1007,'control variables'!AF$7:AF$36)</f>
        <v>7.6623314158703412E-51</v>
      </c>
      <c r="X1008" s="82">
        <f ca="1">SUMPRODUCT(S978:S1007,'control variables'!AG$7:AG$36)</f>
        <v>3.4441800423605303E-51</v>
      </c>
      <c r="Y1008" s="82">
        <f t="shared" ca="1" si="734"/>
        <v>1.5880985102495036E-50</v>
      </c>
      <c r="Z1008" s="10">
        <f ca="1">IF($A1008&gt;='key variables'!$B$26,SUMPRODUCT(P978:P1007,'control variables'!V$7:V$36)*$E1008,SUMPRODUCT(P978:P1007,'control variables'!Z$7:Z$36)*$E1008)</f>
        <v>5.4079624687042615E-51</v>
      </c>
      <c r="AA1008" s="10">
        <f ca="1">IF($A1008&gt;='key variables'!$B$26,SUMPRODUCT(Q978:Q1007,'control variables'!W$7:W$36)*$E1008,SUMPRODUCT(Q978:Q1007,'control variables'!AA$7:AA$36)*$E1008)</f>
        <v>6.2422365663100379E-51</v>
      </c>
      <c r="AB1008" s="10">
        <f ca="1">IF($A1008&gt;='key variables'!$B$26,SUMPRODUCT(R978:R1007,'control variables'!X$7:X$36)*$E1008,SUMPRODUCT(R978:R1007,'control variables'!AB$7:AB$36)*$E1008)</f>
        <v>1.8696864349513068E-50</v>
      </c>
      <c r="AC1008" s="10">
        <f ca="1">IF($A1008&gt;='key variables'!$B$26,SUMPRODUCT(S978:S1007,'control variables'!Y$7:Y$36)*$E1008,SUMPRODUCT(S978:S1007,'control variables'!AC$7:AC$36)*$E1008)</f>
        <v>8.4041479743278028E-51</v>
      </c>
      <c r="AD1008" s="10">
        <f t="shared" ca="1" si="735"/>
        <v>3.8751211358855171E-50</v>
      </c>
      <c r="AE1008" s="82">
        <f ca="1">SUMPRODUCT(P978:P1007,'control variables'!AL$7:AL$36)</f>
        <v>7.3632146323295606E-51</v>
      </c>
      <c r="AF1008" s="82">
        <f ca="1">SUMPRODUCT(Q978:Q1007,'control variables'!AM$7:AM$36)</f>
        <v>8.4768983484571562E-51</v>
      </c>
      <c r="AG1008" s="82">
        <f ca="1">SUMPRODUCT(R978:R1007,'control variables'!AN$7:AN$36)</f>
        <v>2.4169865017361355E-50</v>
      </c>
      <c r="AH1008" s="82">
        <f ca="1">SUMPRODUCT(S978:S1007,'control variables'!AO$7:AO$36)</f>
        <v>1.0465311806002127E-50</v>
      </c>
      <c r="AI1008" s="82">
        <f t="shared" ca="1" si="747"/>
        <v>5.0475289804150194E-50</v>
      </c>
      <c r="AJ1008" s="10">
        <f ca="1">SUMPRODUCT(P978:P1007,'control variables'!AP$7:AP$36)</f>
        <v>7.0355802200301664E-54</v>
      </c>
      <c r="AK1008" s="10">
        <f ca="1">SUMPRODUCT(Q978:Q1007,'control variables'!AQ$7:AQ$36)</f>
        <v>2.0302358036335703E-53</v>
      </c>
      <c r="AL1008" s="10">
        <f ca="1">SUMPRODUCT(R978:R1007,'control variables'!AR$7:AR$36)</f>
        <v>7.2972005494819324E-52</v>
      </c>
      <c r="AM1008" s="10">
        <f ca="1">SUMPRODUCT(S978:S1007,'control variables'!AS$7:AS$36)</f>
        <v>5.4667592089035214E-52</v>
      </c>
      <c r="AN1008" s="10">
        <f t="shared" ca="1" si="769"/>
        <v>1.3037339140949112E-51</v>
      </c>
      <c r="AO1008" s="82">
        <f ca="1">SUMPRODUCT(P978:P1007,'control variables'!AX$7:AX$36)</f>
        <v>9.5673154208465387E-54</v>
      </c>
      <c r="AP1008" s="82">
        <f ca="1">SUMPRODUCT(Q978:Q1007,'control variables'!AY$7:AY$36)</f>
        <v>2.2086486918885492E-53</v>
      </c>
      <c r="AQ1008" s="82">
        <f ca="1">SUMPRODUCT(R978:R1007,'control variables'!AZ$7:AZ$36)</f>
        <v>1.9846158287644104E-52</v>
      </c>
      <c r="AR1008" s="82">
        <f ca="1">SUMPRODUCT(S978:S1007,'control variables'!BA$7:BA$36)</f>
        <v>1.4867916517388018E-52</v>
      </c>
      <c r="AS1008" s="82">
        <f t="shared" ca="1" si="770"/>
        <v>3.7879455039005328E-52</v>
      </c>
      <c r="AT1008" s="10">
        <f ca="1">SUMPRODUCT(P978:P1007,'control variables'!AT$7:AT$36)</f>
        <v>-8.4435292033675599E-54</v>
      </c>
      <c r="AU1008" s="10">
        <f ca="1">SUMPRODUCT(Q978:Q1007,'control variables'!AU$7:AU$36)</f>
        <v>9.1593716682447043E-54</v>
      </c>
      <c r="AV1008" s="10">
        <f ca="1">SUMPRODUCT(R978:R1007,'control variables'!AV$7:AV$36)</f>
        <v>3.9440988402180176E-51</v>
      </c>
      <c r="AW1008" s="10">
        <f ca="1">SUMPRODUCT(S978:S1007,'control variables'!AW$7:AW$36)</f>
        <v>2.9547548418575821E-51</v>
      </c>
      <c r="AX1008" s="10">
        <f t="shared" ca="1" si="748"/>
        <v>6.8995695245404768E-51</v>
      </c>
      <c r="AY1008" s="82">
        <f ca="1">SUMPRODUCT(P978:P1007,'control variables'!BB$7:BB$36)</f>
        <v>3.0603270780397986E-53</v>
      </c>
      <c r="AZ1008" s="82">
        <f ca="1">SUMPRODUCT(Q978:Q1007,'control variables'!BC$7:BC$36)</f>
        <v>7.8038285916065851E-53</v>
      </c>
      <c r="BA1008" s="82">
        <f ca="1">SUMPRODUCT(R978:R1007,'control variables'!BD$7:BD$36)</f>
        <v>5.4629198882676828E-52</v>
      </c>
      <c r="BB1008" s="82">
        <f ca="1">SUMPRODUCT(S978:S1007,'control variables'!BE$7:BE$36)</f>
        <v>7.7631991324600653E-53</v>
      </c>
      <c r="BC1008" s="82">
        <f t="shared" ca="1" si="771"/>
        <v>7.3256553684783276E-52</v>
      </c>
      <c r="BD1008" s="10">
        <f ca="1">SUMPRODUCT(P978:P1007,'control variables'!BF$7:BF$36)</f>
        <v>6.4019376874631625E-54</v>
      </c>
      <c r="BE1008" s="10">
        <f ca="1">SUMPRODUCT(Q978:Q1007,'control variables'!BG$7:BG$36)</f>
        <v>7.3895500864109724E-54</v>
      </c>
      <c r="BF1008" s="10">
        <f ca="1">SUMPRODUCT(R978:R1007,'control variables'!BH$7:BH$36)</f>
        <v>2.2133319380305002E-52</v>
      </c>
      <c r="BG1008" s="10">
        <f ca="1">SUMPRODUCT(S978:S1007,'control variables'!BI$7:BI$36)</f>
        <v>4.9744087499887366E-52</v>
      </c>
      <c r="BH1008" s="10">
        <f t="shared" ca="1" si="772"/>
        <v>7.3256555657579775E-52</v>
      </c>
      <c r="BI1008" s="82">
        <f t="shared" ca="1" si="749"/>
        <v>7.3853743739065914E-51</v>
      </c>
      <c r="BJ1008" s="82">
        <f t="shared" ca="1" si="750"/>
        <v>8.5640960060414666E-51</v>
      </c>
      <c r="BK1008" s="82">
        <f t="shared" ca="1" si="751"/>
        <v>2.8660255846406142E-50</v>
      </c>
      <c r="BL1008" s="82">
        <f t="shared" ca="1" si="752"/>
        <v>1.349769863918431E-50</v>
      </c>
      <c r="BM1008" s="82">
        <f t="shared" ca="1" si="742"/>
        <v>5.8107424865538511E-50</v>
      </c>
      <c r="BN1008" s="10">
        <f ca="1">BN1007+BI1008-INDIRECT(ADDRESS(MAX($D1008-'key variables'!$B$9*30,34),scenario!BI$4),TRUE)</f>
        <v>9439390.0751690175</v>
      </c>
      <c r="BO1008" s="10">
        <f ca="1">BO1007+BJ1008-INDIRECT(ADDRESS(MAX($D1008-'key variables'!$B$9*30,34),scenario!BJ$4),TRUE)</f>
        <v>10895583.360992203</v>
      </c>
      <c r="BP1008" s="10">
        <f ca="1">BP1007+BK1008-INDIRECT(ADDRESS(MAX($D1008-'key variables'!$B$9*30,34),scenario!BK$4),TRUE)</f>
        <v>32531162.537994072</v>
      </c>
      <c r="BQ1008" s="10">
        <f ca="1">BQ1007+BL1008-INDIRECT(ADDRESS(MAX($D1008-'key variables'!$B$9*30,34),scenario!BL$4),TRUE)</f>
        <v>14415841.516535141</v>
      </c>
      <c r="BR1008" s="10">
        <f t="shared" ca="1" si="773"/>
        <v>67281977.490690395</v>
      </c>
      <c r="BS1008" s="82">
        <f t="shared" ca="1" si="754"/>
        <v>-2.3433848477536824E-9</v>
      </c>
      <c r="BT1008" s="82">
        <f t="shared" ca="1" si="755"/>
        <v>-3.4288309057018498E-10</v>
      </c>
      <c r="BU1008" s="82">
        <f t="shared" ca="1" si="756"/>
        <v>-4.2578247660364599E-9</v>
      </c>
      <c r="BV1008" s="82">
        <f t="shared" ca="1" si="757"/>
        <v>-2.9943922343414556E-9</v>
      </c>
      <c r="BW1008" s="82">
        <f t="shared" ca="1" si="774"/>
        <v>-9.9384849387017825E-9</v>
      </c>
      <c r="BX1008" s="10">
        <f t="shared" ca="1" si="758"/>
        <v>-1.8625994260191893E-12</v>
      </c>
      <c r="BY1008" s="10">
        <f t="shared" ca="1" si="759"/>
        <v>2.8902850229962428E-12</v>
      </c>
      <c r="BZ1008" s="10">
        <f t="shared" ca="1" si="760"/>
        <v>-3.5034723983035463E-11</v>
      </c>
      <c r="CA1008" s="10">
        <f t="shared" ca="1" si="761"/>
        <v>-2.0257049910634696E-11</v>
      </c>
      <c r="CB1008" s="10">
        <v>0</v>
      </c>
      <c r="CC1008" s="82">
        <f t="shared" ca="1" si="762"/>
        <v>3.9725652202851362E-13</v>
      </c>
      <c r="CD1008" s="82">
        <f t="shared" ca="1" si="763"/>
        <v>3.4270724516460853E-13</v>
      </c>
      <c r="CE1008" s="82">
        <f t="shared" ca="1" si="764"/>
        <v>1.8915613015532971E-10</v>
      </c>
      <c r="CF1008" s="82">
        <f t="shared" ca="1" si="765"/>
        <v>3.7028113764059381E-11</v>
      </c>
      <c r="CG1008" s="82">
        <f t="shared" ca="1" si="775"/>
        <v>2.269242076865822E-10</v>
      </c>
      <c r="CH1008" s="13" t="str">
        <f t="shared" ca="1" si="727"/>
        <v/>
      </c>
      <c r="CI1008" s="81">
        <f t="shared" ca="1" si="736"/>
        <v>0.1131775965863165</v>
      </c>
      <c r="CJ1008" s="81">
        <f t="shared" ca="1" si="737"/>
        <v>0.13063724757458739</v>
      </c>
      <c r="CK1008" s="81">
        <f t="shared" ca="1" si="738"/>
        <v>0.39004625943939081</v>
      </c>
      <c r="CL1008" s="81">
        <f t="shared" ca="1" si="739"/>
        <v>0.17284488538116416</v>
      </c>
      <c r="CM1008" s="89">
        <f t="shared" ca="1" si="728"/>
        <v>0.80670598898145884</v>
      </c>
    </row>
    <row r="1009" spans="1:91" x14ac:dyDescent="0.3">
      <c r="A1009">
        <v>944</v>
      </c>
      <c r="B1009" s="3">
        <f t="shared" si="741"/>
        <v>2.8111111111111109</v>
      </c>
      <c r="C1009" s="3">
        <f t="shared" si="729"/>
        <v>31.466666666666665</v>
      </c>
      <c r="D1009" s="4">
        <f t="shared" ca="1" si="766"/>
        <v>1009</v>
      </c>
      <c r="E1009" s="58">
        <f>(0.5*(COS(B1009*2*PI())+1)*('key variables'!$B$4-'key variables'!$B$6)+'key variables'!$B$6)/'key variables'!$B$4</f>
        <v>1</v>
      </c>
      <c r="F1009" s="10">
        <f t="shared" ca="1" si="730"/>
        <v>11689222.907461114</v>
      </c>
      <c r="G1009" s="10">
        <f t="shared" ca="1" si="731"/>
        <v>13492492.798713122</v>
      </c>
      <c r="H1009" s="10">
        <f t="shared" ca="1" si="732"/>
        <v>40309474.521088287</v>
      </c>
      <c r="I1009" s="10">
        <f t="shared" ca="1" si="733"/>
        <v>17912154.249750931</v>
      </c>
      <c r="J1009" s="10">
        <f t="shared" ca="1" si="767"/>
        <v>83403344.477013454</v>
      </c>
      <c r="K1009" s="82">
        <f t="shared" ca="1" si="743"/>
        <v>2249832.832292099</v>
      </c>
      <c r="L1009" s="82">
        <f t="shared" ca="1" si="744"/>
        <v>2596909.4377209195</v>
      </c>
      <c r="M1009" s="82">
        <f t="shared" ca="1" si="745"/>
        <v>7778311.98309422</v>
      </c>
      <c r="N1009" s="82">
        <f t="shared" ca="1" si="746"/>
        <v>3496312.733215793</v>
      </c>
      <c r="O1009" s="82">
        <f t="shared" ca="1" si="768"/>
        <v>16121366.986323033</v>
      </c>
      <c r="P1009" s="10">
        <f ca="1">IF(IF($A1009&gt;='key variables'!$B$26,K1009*SUMPRODUCT(Z1009:AC1009,'control variables'!$O$3:$R$3)/J1009+F$65*'key variables'!$B$25/scenario!J$65,K1009*SUMPRODUCT(Z1009:AC1009,'control variables'!$O$7:$R$7)/J1009+F$65*'key variables'!$B$25/scenario!J$65)&lt;'key variables'!$B$28,0,IF($A1009&gt;='key variables'!$B$26,K1009*SUMPRODUCT(Z1009:AC1009,'control variables'!$O$3:$R$3)/J1009+F$65*'key variables'!$B$25/scenario!J$65,K1009*SUMPRODUCT(Z1009:AC1009,'control variables'!$O$7:$R$7)/J1009+F$65*'key variables'!$B$25/scenario!J$65))</f>
        <v>8.9945059962839543E-52</v>
      </c>
      <c r="Q1009" s="10">
        <f ca="1">IF(IF($A1009&gt;='key variables'!$B$26,L1009*SUMPRODUCT(Z1009:AC1009,'control variables'!$O$4:$R$4)/J1009+G$65*'key variables'!$B$25/scenario!J$65,L1009*SUMPRODUCT(Z1009:AC1009,'control variables'!$O$7:$R$7)/J1009+G$65*'key variables'!$B$25/scenario!J$65)&lt;'key variables'!$B$28,0,IF($A1009&gt;='key variables'!$B$26,L1009*SUMPRODUCT(Z1009:AC1009,'control variables'!$O$4:$R$4)/J1009+G$65*'key variables'!$B$25/scenario!J$65,L1009*SUMPRODUCT(Z1009:AC1009,'control variables'!$O$7:$R$7)/J1009+G$65*'key variables'!$B$25/scenario!J$65))</f>
        <v>1.0382068024845416E-51</v>
      </c>
      <c r="R1009" s="10">
        <f ca="1">IF(IF($A1009&gt;='key variables'!$B$26,M1009*SUMPRODUCT(Z1009:AC1009,'control variables'!$O$5:$R$5)/J1009+H$65*'key variables'!$B$25/scenario!J$65,M1009*SUMPRODUCT(Z1009:AC1009,'control variables'!$O$7:$R$7)/J1009+H$65*'key variables'!$B$25/scenario!J$65)&lt;'key variables'!$B$28,0,IF($A1009&gt;='key variables'!$B$26,M1009*SUMPRODUCT(Z1009:AC1009,'control variables'!$O$5:$R$5)/J1009+H$65*'key variables'!$B$25/scenario!J$65,M1009*SUMPRODUCT(Z1009:AC1009,'control variables'!$O$7:$R$7)/J1009+H$65*'key variables'!$B$25/scenario!J$65))</f>
        <v>3.1096565384207625E-51</v>
      </c>
      <c r="S1009" s="10">
        <f ca="1">IF(IF($A1009&gt;='key variables'!$B$26,N1009*SUMPRODUCT(Z1009:AC1009,'control variables'!$O$6:$R$6)/J1009+I$65*'key variables'!$B$25/scenario!J$65,N1009*SUMPRODUCT(Z1009:AC1009,'control variables'!$O$7:$R$7)/J1009+I$65*'key variables'!$B$25/scenario!J$65)&lt;'key variables'!$B$28,0,IF($A1009&gt;='key variables'!$B$26,N1009*SUMPRODUCT(Z1009:AC1009,'control variables'!$O$6:$R$6)/J1009+I$65*'key variables'!$B$25/scenario!J$65,N1009*SUMPRODUCT(Z1009:AC1009,'control variables'!$O$7:$R$7)/J1009+I$65*'key variables'!$B$25/scenario!J$65))</f>
        <v>1.3977752210040865E-51</v>
      </c>
      <c r="T1009" s="10">
        <f t="shared" ca="1" si="740"/>
        <v>6.445089161537786E-51</v>
      </c>
      <c r="U1009" s="82">
        <f ca="1">SUMPRODUCT(P979:P1008,'control variables'!AD$7:AD$36)</f>
        <v>1.9070016675233136E-51</v>
      </c>
      <c r="V1009" s="82">
        <f ca="1">SUMPRODUCT(Q979:Q1008,'control variables'!AE$7:AE$36)</f>
        <v>2.201190487159652E-51</v>
      </c>
      <c r="W1009" s="82">
        <f ca="1">SUMPRODUCT(R979:R1008,'control variables'!AF$7:AF$36)</f>
        <v>6.5930471408248298E-51</v>
      </c>
      <c r="X1009" s="82">
        <f ca="1">SUMPRODUCT(S979:S1008,'control variables'!AG$7:AG$36)</f>
        <v>2.9635420537590697E-51</v>
      </c>
      <c r="Y1009" s="82">
        <f t="shared" ca="1" si="734"/>
        <v>1.3664781349266865E-50</v>
      </c>
      <c r="Z1009" s="10">
        <f ca="1">IF($A1009&gt;='key variables'!$B$26,SUMPRODUCT(P979:P1008,'control variables'!V$7:V$36)*$E1009,SUMPRODUCT(P979:P1008,'control variables'!Z$7:Z$36)*$E1009)</f>
        <v>4.6532771237393264E-51</v>
      </c>
      <c r="AA1009" s="10">
        <f ca="1">IF($A1009&gt;='key variables'!$B$26,SUMPRODUCT(Q979:Q1008,'control variables'!W$7:W$36)*$E1009,SUMPRODUCT(Q979:Q1008,'control variables'!AA$7:AA$36)*$E1009)</f>
        <v>5.3711276258060268E-51</v>
      </c>
      <c r="AB1009" s="10">
        <f ca="1">IF($A1009&gt;='key variables'!$B$26,SUMPRODUCT(R979:R1008,'control variables'!X$7:X$36)*$E1009,SUMPRODUCT(R979:R1008,'control variables'!AB$7:AB$36)*$E1009)</f>
        <v>1.6087702469594241E-50</v>
      </c>
      <c r="AC1009" s="10">
        <f ca="1">IF($A1009&gt;='key variables'!$B$26,SUMPRODUCT(S979:S1008,'control variables'!Y$7:Y$36)*$E1009,SUMPRODUCT(S979:S1008,'control variables'!AC$7:AC$36)*$E1009)</f>
        <v>7.2313426248369829E-51</v>
      </c>
      <c r="AD1009" s="10">
        <f t="shared" ca="1" si="735"/>
        <v>3.3343449843976578E-50</v>
      </c>
      <c r="AE1009" s="82">
        <f ca="1">SUMPRODUCT(P979:P1008,'control variables'!AL$7:AL$36)</f>
        <v>6.335672335760716E-51</v>
      </c>
      <c r="AF1009" s="82">
        <f ca="1">SUMPRODUCT(Q979:Q1008,'control variables'!AM$7:AM$36)</f>
        <v>7.2939406279922642E-51</v>
      </c>
      <c r="AG1009" s="82">
        <f ca="1">SUMPRODUCT(R979:R1008,'control variables'!AN$7:AN$36)</f>
        <v>2.0796941661487233E-50</v>
      </c>
      <c r="AH1009" s="82">
        <f ca="1">SUMPRODUCT(S979:S1008,'control variables'!AO$7:AO$36)</f>
        <v>9.0048694497202664E-51</v>
      </c>
      <c r="AI1009" s="82">
        <f t="shared" ca="1" si="747"/>
        <v>4.3431424074960484E-50</v>
      </c>
      <c r="AJ1009" s="10">
        <f ca="1">SUMPRODUCT(P979:P1008,'control variables'!AP$7:AP$36)</f>
        <v>6.0537595590864662E-54</v>
      </c>
      <c r="AK1009" s="10">
        <f ca="1">SUMPRODUCT(Q979:Q1008,'control variables'!AQ$7:AQ$36)</f>
        <v>1.7469148270750048E-53</v>
      </c>
      <c r="AL1009" s="10">
        <f ca="1">SUMPRODUCT(R979:R1008,'control variables'!AR$7:AR$36)</f>
        <v>6.278870569229023E-52</v>
      </c>
      <c r="AM1009" s="10">
        <f ca="1">SUMPRODUCT(S979:S1008,'control variables'!AS$7:AS$36)</f>
        <v>4.7038687333710425E-52</v>
      </c>
      <c r="AN1009" s="10">
        <f t="shared" ca="1" si="769"/>
        <v>1.1217968380898431E-51</v>
      </c>
      <c r="AO1009" s="82">
        <f ca="1">SUMPRODUCT(P979:P1008,'control variables'!AX$7:AX$36)</f>
        <v>8.2321891546134294E-54</v>
      </c>
      <c r="AP1009" s="82">
        <f ca="1">SUMPRODUCT(Q979:Q1008,'control variables'!AY$7:AY$36)</f>
        <v>1.900430058791483E-53</v>
      </c>
      <c r="AQ1009" s="82">
        <f ca="1">SUMPRODUCT(R979:R1008,'control variables'!AZ$7:AZ$36)</f>
        <v>1.7076611549808107E-52</v>
      </c>
      <c r="AR1009" s="82">
        <f ca="1">SUMPRODUCT(S979:S1008,'control variables'!BA$7:BA$36)</f>
        <v>1.2793087268707367E-52</v>
      </c>
      <c r="AS1009" s="82">
        <f t="shared" ca="1" si="770"/>
        <v>3.25933477927683E-52</v>
      </c>
      <c r="AT1009" s="10">
        <f ca="1">SUMPRODUCT(P979:P1008,'control variables'!AT$7:AT$36)</f>
        <v>-7.265228172907242E-54</v>
      </c>
      <c r="AU1009" s="10">
        <f ca="1">SUMPRODUCT(Q979:Q1008,'control variables'!AU$7:AU$36)</f>
        <v>7.8811742681862804E-54</v>
      </c>
      <c r="AV1009" s="10">
        <f ca="1">SUMPRODUCT(R979:R1008,'control variables'!AV$7:AV$36)</f>
        <v>3.393696796743977E-51</v>
      </c>
      <c r="AW1009" s="10">
        <f ca="1">SUMPRODUCT(S979:S1008,'control variables'!AW$7:AW$36)</f>
        <v>2.5424165185022445E-51</v>
      </c>
      <c r="AX1009" s="10">
        <f t="shared" ca="1" si="748"/>
        <v>5.9367292613415001E-51</v>
      </c>
      <c r="AY1009" s="82">
        <f ca="1">SUMPRODUCT(P979:P1008,'control variables'!BB$7:BB$36)</f>
        <v>2.6332560674768559E-53</v>
      </c>
      <c r="AZ1009" s="82">
        <f ca="1">SUMPRODUCT(Q979:Q1008,'control variables'!BC$7:BC$36)</f>
        <v>6.7147982762547599E-53</v>
      </c>
      <c r="BA1009" s="82">
        <f ca="1">SUMPRODUCT(R979:R1008,'control variables'!BD$7:BD$36)</f>
        <v>4.7005651928992233E-52</v>
      </c>
      <c r="BB1009" s="82">
        <f ca="1">SUMPRODUCT(S979:S1008,'control variables'!BE$7:BE$36)</f>
        <v>6.6798386895545022E-53</v>
      </c>
      <c r="BC1009" s="82">
        <f t="shared" ca="1" si="771"/>
        <v>6.303354496227835E-52</v>
      </c>
      <c r="BD1009" s="10">
        <f ca="1">SUMPRODUCT(P979:P1008,'control variables'!BF$7:BF$36)</f>
        <v>5.5085423319911853E-54</v>
      </c>
      <c r="BE1009" s="10">
        <f ca="1">SUMPRODUCT(Q979:Q1008,'control variables'!BG$7:BG$36)</f>
        <v>6.3583326568575235E-54</v>
      </c>
      <c r="BF1009" s="10">
        <f ca="1">SUMPRODUCT(R979:R1008,'control variables'!BH$7:BH$36)</f>
        <v>1.9044597543123553E-52</v>
      </c>
      <c r="BG1009" s="10">
        <f ca="1">SUMPRODUCT(S979:S1008,'control variables'!BI$7:BI$36)</f>
        <v>4.2802261617761155E-52</v>
      </c>
      <c r="BH1009" s="10">
        <f t="shared" ca="1" si="772"/>
        <v>6.3033546659769579E-52</v>
      </c>
      <c r="BI1009" s="82">
        <f t="shared" ca="1" si="749"/>
        <v>6.3547396682625773E-51</v>
      </c>
      <c r="BJ1009" s="82">
        <f t="shared" ca="1" si="750"/>
        <v>7.3689697850229981E-51</v>
      </c>
      <c r="BK1009" s="82">
        <f t="shared" ca="1" si="751"/>
        <v>2.4660694977521129E-50</v>
      </c>
      <c r="BL1009" s="82">
        <f t="shared" ca="1" si="752"/>
        <v>1.1614084355118055E-50</v>
      </c>
      <c r="BM1009" s="82">
        <f t="shared" ca="1" si="742"/>
        <v>4.999848878592476E-50</v>
      </c>
      <c r="BN1009" s="10">
        <f ca="1">BN1008+BI1009-INDIRECT(ADDRESS(MAX($D1009-'key variables'!$B$9*30,34),scenario!BI$4),TRUE)</f>
        <v>9439390.0751690175</v>
      </c>
      <c r="BO1009" s="10">
        <f ca="1">BO1008+BJ1009-INDIRECT(ADDRESS(MAX($D1009-'key variables'!$B$9*30,34),scenario!BJ$4),TRUE)</f>
        <v>10895583.360992203</v>
      </c>
      <c r="BP1009" s="10">
        <f ca="1">BP1008+BK1009-INDIRECT(ADDRESS(MAX($D1009-'key variables'!$B$9*30,34),scenario!BK$4),TRUE)</f>
        <v>32531162.537994072</v>
      </c>
      <c r="BQ1009" s="10">
        <f ca="1">BQ1008+BL1009-INDIRECT(ADDRESS(MAX($D1009-'key variables'!$B$9*30,34),scenario!BL$4),TRUE)</f>
        <v>14415841.516535141</v>
      </c>
      <c r="BR1009" s="10">
        <f t="shared" ca="1" si="773"/>
        <v>67281977.490690395</v>
      </c>
      <c r="BS1009" s="82">
        <f t="shared" ca="1" si="754"/>
        <v>-2.3433848477536824E-9</v>
      </c>
      <c r="BT1009" s="82">
        <f t="shared" ca="1" si="755"/>
        <v>-3.4288309057018498E-10</v>
      </c>
      <c r="BU1009" s="82">
        <f t="shared" ca="1" si="756"/>
        <v>-4.2578247660364599E-9</v>
      </c>
      <c r="BV1009" s="82">
        <f t="shared" ca="1" si="757"/>
        <v>-2.9943922343414556E-9</v>
      </c>
      <c r="BW1009" s="82">
        <f t="shared" ca="1" si="774"/>
        <v>-9.9384849387017825E-9</v>
      </c>
      <c r="BX1009" s="10">
        <f t="shared" ca="1" si="758"/>
        <v>-1.8625994260191893E-12</v>
      </c>
      <c r="BY1009" s="10">
        <f t="shared" ca="1" si="759"/>
        <v>2.8902850229962428E-12</v>
      </c>
      <c r="BZ1009" s="10">
        <f t="shared" ca="1" si="760"/>
        <v>-3.5034723983035463E-11</v>
      </c>
      <c r="CA1009" s="10">
        <f t="shared" ca="1" si="761"/>
        <v>-2.0257049910634696E-11</v>
      </c>
      <c r="CB1009" s="10">
        <v>0</v>
      </c>
      <c r="CC1009" s="82">
        <f t="shared" ca="1" si="762"/>
        <v>3.9725652202851362E-13</v>
      </c>
      <c r="CD1009" s="82">
        <f t="shared" ca="1" si="763"/>
        <v>3.4270724516460853E-13</v>
      </c>
      <c r="CE1009" s="82">
        <f t="shared" ca="1" si="764"/>
        <v>1.8915613015532971E-10</v>
      </c>
      <c r="CF1009" s="82">
        <f t="shared" ca="1" si="765"/>
        <v>3.7028113764059381E-11</v>
      </c>
      <c r="CG1009" s="82">
        <f t="shared" ca="1" si="775"/>
        <v>2.269242076865822E-10</v>
      </c>
      <c r="CH1009" s="13" t="str">
        <f t="shared" ca="1" si="727"/>
        <v/>
      </c>
      <c r="CI1009" s="81">
        <f t="shared" ca="1" si="736"/>
        <v>0.1131775965863165</v>
      </c>
      <c r="CJ1009" s="81">
        <f t="shared" ca="1" si="737"/>
        <v>0.13063724757458739</v>
      </c>
      <c r="CK1009" s="81">
        <f t="shared" ca="1" si="738"/>
        <v>0.39004625943939081</v>
      </c>
      <c r="CL1009" s="81">
        <f t="shared" ca="1" si="739"/>
        <v>0.17284488538116416</v>
      </c>
      <c r="CM1009" s="89">
        <f t="shared" ca="1" si="728"/>
        <v>0.80670598898145884</v>
      </c>
    </row>
    <row r="1010" spans="1:91" x14ac:dyDescent="0.3">
      <c r="A1010">
        <v>945</v>
      </c>
      <c r="B1010" s="3">
        <f t="shared" si="741"/>
        <v>2.8138888888888891</v>
      </c>
      <c r="C1010" s="3">
        <f t="shared" si="729"/>
        <v>31.5</v>
      </c>
      <c r="D1010" s="4">
        <f t="shared" ca="1" si="766"/>
        <v>1010</v>
      </c>
      <c r="E1010" s="58">
        <f>(0.5*(COS(B1010*2*PI())+1)*('key variables'!$B$4-'key variables'!$B$6)+'key variables'!$B$6)/'key variables'!$B$4</f>
        <v>1</v>
      </c>
      <c r="F1010" s="10">
        <f t="shared" ca="1" si="730"/>
        <v>11689222.907461114</v>
      </c>
      <c r="G1010" s="10">
        <f t="shared" ca="1" si="731"/>
        <v>13492492.798713122</v>
      </c>
      <c r="H1010" s="10">
        <f t="shared" ca="1" si="732"/>
        <v>40309474.521088287</v>
      </c>
      <c r="I1010" s="10">
        <f t="shared" ca="1" si="733"/>
        <v>17912154.249750931</v>
      </c>
      <c r="J1010" s="10">
        <f t="shared" ca="1" si="767"/>
        <v>83403344.477013454</v>
      </c>
      <c r="K1010" s="82">
        <f t="shared" ca="1" si="743"/>
        <v>2249832.832292099</v>
      </c>
      <c r="L1010" s="82">
        <f t="shared" ca="1" si="744"/>
        <v>2596909.4377209195</v>
      </c>
      <c r="M1010" s="82">
        <f t="shared" ca="1" si="745"/>
        <v>7778311.98309422</v>
      </c>
      <c r="N1010" s="82">
        <f t="shared" ca="1" si="746"/>
        <v>3496312.733215793</v>
      </c>
      <c r="O1010" s="82">
        <f t="shared" ca="1" si="768"/>
        <v>16121366.986323033</v>
      </c>
      <c r="P1010" s="10">
        <f ca="1">IF(IF($A1010&gt;='key variables'!$B$26,K1010*SUMPRODUCT(Z1010:AC1010,'control variables'!$O$3:$R$3)/J1010+F$65*'key variables'!$B$25/scenario!J$65,K1010*SUMPRODUCT(Z1010:AC1010,'control variables'!$O$7:$R$7)/J1010+F$65*'key variables'!$B$25/scenario!J$65)&lt;'key variables'!$B$28,0,IF($A1010&gt;='key variables'!$B$26,K1010*SUMPRODUCT(Z1010:AC1010,'control variables'!$O$3:$R$3)/J1010+F$65*'key variables'!$B$25/scenario!J$65,K1010*SUMPRODUCT(Z1010:AC1010,'control variables'!$O$7:$R$7)/J1010+F$65*'key variables'!$B$25/scenario!J$65))</f>
        <v>7.7393157282529082E-52</v>
      </c>
      <c r="Q1010" s="10">
        <f ca="1">IF(IF($A1010&gt;='key variables'!$B$26,L1010*SUMPRODUCT(Z1010:AC1010,'control variables'!$O$4:$R$4)/J1010+G$65*'key variables'!$B$25/scenario!J$65,L1010*SUMPRODUCT(Z1010:AC1010,'control variables'!$O$7:$R$7)/J1010+G$65*'key variables'!$B$25/scenario!J$65)&lt;'key variables'!$B$28,0,IF($A1010&gt;='key variables'!$B$26,L1010*SUMPRODUCT(Z1010:AC1010,'control variables'!$O$4:$R$4)/J1010+G$65*'key variables'!$B$25/scenario!J$65,L1010*SUMPRODUCT(Z1010:AC1010,'control variables'!$O$7:$R$7)/J1010+G$65*'key variables'!$B$25/scenario!J$65))</f>
        <v>8.9332424026037758E-52</v>
      </c>
      <c r="R1010" s="10">
        <f ca="1">IF(IF($A1010&gt;='key variables'!$B$26,M1010*SUMPRODUCT(Z1010:AC1010,'control variables'!$O$5:$R$5)/J1010+H$65*'key variables'!$B$25/scenario!J$65,M1010*SUMPRODUCT(Z1010:AC1010,'control variables'!$O$7:$R$7)/J1010+H$65*'key variables'!$B$25/scenario!J$65)&lt;'key variables'!$B$28,0,IF($A1010&gt;='key variables'!$B$26,M1010*SUMPRODUCT(Z1010:AC1010,'control variables'!$O$5:$R$5)/J1010+H$65*'key variables'!$B$25/scenario!J$65,M1010*SUMPRODUCT(Z1010:AC1010,'control variables'!$O$7:$R$7)/J1010+H$65*'key variables'!$B$25/scenario!J$65))</f>
        <v>2.6757015635108067E-51</v>
      </c>
      <c r="S1010" s="10">
        <f ca="1">IF(IF($A1010&gt;='key variables'!$B$26,N1010*SUMPRODUCT(Z1010:AC1010,'control variables'!$O$6:$R$6)/J1010+I$65*'key variables'!$B$25/scenario!J$65,N1010*SUMPRODUCT(Z1010:AC1010,'control variables'!$O$7:$R$7)/J1010+I$65*'key variables'!$B$25/scenario!J$65)&lt;'key variables'!$B$28,0,IF($A1010&gt;='key variables'!$B$26,N1010*SUMPRODUCT(Z1010:AC1010,'control variables'!$O$6:$R$6)/J1010+I$65*'key variables'!$B$25/scenario!J$65,N1010*SUMPRODUCT(Z1010:AC1010,'control variables'!$O$7:$R$7)/J1010+I$65*'key variables'!$B$25/scenario!J$65))</f>
        <v>1.2027146078893554E-51</v>
      </c>
      <c r="T1010" s="10">
        <f t="shared" ca="1" si="740"/>
        <v>5.5456719844858305E-51</v>
      </c>
      <c r="U1010" s="82">
        <f ca="1">SUMPRODUCT(P980:P1009,'control variables'!AD$7:AD$36)</f>
        <v>1.6408781099668271E-51</v>
      </c>
      <c r="V1010" s="82">
        <f ca="1">SUMPRODUCT(Q980:Q1009,'control variables'!AE$7:AE$36)</f>
        <v>1.8940126523005949E-51</v>
      </c>
      <c r="W1010" s="82">
        <f ca="1">SUMPRODUCT(R980:R1009,'control variables'!AF$7:AF$36)</f>
        <v>5.6729823133343325E-51</v>
      </c>
      <c r="X1010" s="82">
        <f ca="1">SUMPRODUCT(S980:S1009,'control variables'!AG$7:AG$36)</f>
        <v>2.5499774681869501E-51</v>
      </c>
      <c r="Y1010" s="82">
        <f t="shared" ca="1" si="734"/>
        <v>1.1757850543788704E-50</v>
      </c>
      <c r="Z1010" s="10">
        <f ca="1">IF($A1010&gt;='key variables'!$B$26,SUMPRODUCT(P980:P1009,'control variables'!V$7:V$36)*$E1010,SUMPRODUCT(P980:P1009,'control variables'!Z$7:Z$36)*$E1010)</f>
        <v>4.0039087023293926E-51</v>
      </c>
      <c r="AA1010" s="10">
        <f ca="1">IF($A1010&gt;='key variables'!$B$26,SUMPRODUCT(Q980:Q1009,'control variables'!W$7:W$36)*$E1010,SUMPRODUCT(Q980:Q1009,'control variables'!AA$7:AA$36)*$E1010)</f>
        <v>4.6215826116551935E-51</v>
      </c>
      <c r="AB1010" s="10">
        <f ca="1">IF($A1010&gt;='key variables'!$B$26,SUMPRODUCT(R980:R1009,'control variables'!X$7:X$36)*$E1010,SUMPRODUCT(R980:R1009,'control variables'!AB$7:AB$36)*$E1010)</f>
        <v>1.3842651147914495E-50</v>
      </c>
      <c r="AC1010" s="10">
        <f ca="1">IF($A1010&gt;='key variables'!$B$26,SUMPRODUCT(S980:S1009,'control variables'!Y$7:Y$36)*$E1010,SUMPRODUCT(S980:S1009,'control variables'!AC$7:AC$36)*$E1010)</f>
        <v>6.2222031689020513E-51</v>
      </c>
      <c r="AD1010" s="10">
        <f t="shared" ca="1" si="735"/>
        <v>2.8690345630801131E-50</v>
      </c>
      <c r="AE1010" s="82">
        <f ca="1">SUMPRODUCT(P980:P1009,'control variables'!AL$7:AL$36)</f>
        <v>5.4515243613676913E-51</v>
      </c>
      <c r="AF1010" s="82">
        <f ca="1">SUMPRODUCT(Q980:Q1009,'control variables'!AM$7:AM$36)</f>
        <v>6.2760655723044249E-51</v>
      </c>
      <c r="AG1010" s="82">
        <f ca="1">SUMPRODUCT(R980:R1009,'control variables'!AN$7:AN$36)</f>
        <v>1.7894712368506276E-50</v>
      </c>
      <c r="AH1010" s="82">
        <f ca="1">SUMPRODUCT(S980:S1009,'control variables'!AO$7:AO$36)</f>
        <v>7.748232953747206E-51</v>
      </c>
      <c r="AI1010" s="82">
        <f t="shared" ca="1" si="747"/>
        <v>3.7370535255925598E-50</v>
      </c>
      <c r="AJ1010" s="10">
        <f ca="1">SUMPRODUCT(P980:P1009,'control variables'!AP$7:AP$36)</f>
        <v>5.2089527307064997E-54</v>
      </c>
      <c r="AK1010" s="10">
        <f ca="1">SUMPRODUCT(Q980:Q1009,'control variables'!AQ$7:AQ$36)</f>
        <v>1.5031315119124386E-53</v>
      </c>
      <c r="AL1010" s="10">
        <f ca="1">SUMPRODUCT(R980:R1009,'control variables'!AR$7:AR$36)</f>
        <v>5.4026493252853417E-52</v>
      </c>
      <c r="AM1010" s="10">
        <f ca="1">SUMPRODUCT(S980:S1009,'control variables'!AS$7:AS$36)</f>
        <v>4.0474402137100212E-52</v>
      </c>
      <c r="AN1010" s="10">
        <f t="shared" ca="1" si="769"/>
        <v>9.6524922174936716E-52</v>
      </c>
      <c r="AO1010" s="82">
        <f ca="1">SUMPRODUCT(P980:P1009,'control variables'!AX$7:AX$36)</f>
        <v>7.0833807914047636E-54</v>
      </c>
      <c r="AP1010" s="82">
        <f ca="1">SUMPRODUCT(Q980:Q1009,'control variables'!AY$7:AY$36)</f>
        <v>1.6352235743159316E-53</v>
      </c>
      <c r="AQ1010" s="82">
        <f ca="1">SUMPRODUCT(R980:R1009,'control variables'!AZ$7:AZ$36)</f>
        <v>1.4693557201173374E-52</v>
      </c>
      <c r="AR1010" s="82">
        <f ca="1">SUMPRODUCT(S980:S1009,'control variables'!BA$7:BA$36)</f>
        <v>1.1007802046329665E-52</v>
      </c>
      <c r="AS1010" s="82">
        <f t="shared" ca="1" si="770"/>
        <v>2.8044920900959448E-52</v>
      </c>
      <c r="AT1010" s="10">
        <f ca="1">SUMPRODUCT(P980:P1009,'control variables'!AT$7:AT$36)</f>
        <v>-6.2513599625324065E-54</v>
      </c>
      <c r="AU1010" s="10">
        <f ca="1">SUMPRODUCT(Q980:Q1009,'control variables'!AU$7:AU$36)</f>
        <v>6.7813503038494852E-54</v>
      </c>
      <c r="AV1010" s="10">
        <f ca="1">SUMPRODUCT(R980:R1009,'control variables'!AV$7:AV$36)</f>
        <v>2.9201037841114814E-51</v>
      </c>
      <c r="AW1010" s="10">
        <f ca="1">SUMPRODUCT(S980:S1009,'control variables'!AW$7:AW$36)</f>
        <v>2.1876203270689603E-51</v>
      </c>
      <c r="AX1010" s="10">
        <f t="shared" ca="1" si="748"/>
        <v>5.1082541015217588E-51</v>
      </c>
      <c r="AY1010" s="82">
        <f ca="1">SUMPRODUCT(P980:P1009,'control variables'!BB$7:BB$36)</f>
        <v>2.2657831467298803E-53</v>
      </c>
      <c r="AZ1010" s="82">
        <f ca="1">SUMPRODUCT(Q980:Q1009,'control variables'!BC$7:BC$36)</f>
        <v>5.7777429836540602E-53</v>
      </c>
      <c r="BA1010" s="82">
        <f ca="1">SUMPRODUCT(R980:R1009,'control variables'!BD$7:BD$36)</f>
        <v>4.0445976848659655E-52</v>
      </c>
      <c r="BB1010" s="82">
        <f ca="1">SUMPRODUCT(S980:S1009,'control variables'!BE$7:BE$36)</f>
        <v>5.7476620343151743E-53</v>
      </c>
      <c r="BC1010" s="82">
        <f t="shared" ca="1" si="771"/>
        <v>5.4237165013358768E-52</v>
      </c>
      <c r="BD1010" s="10">
        <f ca="1">SUMPRODUCT(P980:P1009,'control variables'!BF$7:BF$36)</f>
        <v>4.7398209893172265E-54</v>
      </c>
      <c r="BE1010" s="10">
        <f ca="1">SUMPRODUCT(Q980:Q1009,'control variables'!BG$7:BG$36)</f>
        <v>5.4710224171302026E-54</v>
      </c>
      <c r="BF1010" s="10">
        <f ca="1">SUMPRODUCT(R980:R1009,'control variables'!BH$7:BH$36)</f>
        <v>1.6386909227103445E-52</v>
      </c>
      <c r="BG1010" s="10">
        <f ca="1">SUMPRODUCT(S980:S1009,'control variables'!BI$7:BI$36)</f>
        <v>3.6829172906215596E-52</v>
      </c>
      <c r="BH1010" s="10">
        <f t="shared" ca="1" si="772"/>
        <v>5.4237166473963786E-52</v>
      </c>
      <c r="BI1010" s="82">
        <f t="shared" ca="1" si="749"/>
        <v>5.4679308328724569E-51</v>
      </c>
      <c r="BJ1010" s="82">
        <f t="shared" ca="1" si="750"/>
        <v>6.3406243524448148E-51</v>
      </c>
      <c r="BK1010" s="82">
        <f t="shared" ca="1" si="751"/>
        <v>2.1219275921104352E-50</v>
      </c>
      <c r="BL1010" s="82">
        <f t="shared" ca="1" si="752"/>
        <v>9.9933299011593182E-51</v>
      </c>
      <c r="BM1010" s="82">
        <f t="shared" ca="1" si="742"/>
        <v>4.3021161007580944E-50</v>
      </c>
      <c r="BN1010" s="10">
        <f ca="1">BN1009+BI1010-INDIRECT(ADDRESS(MAX($D1010-'key variables'!$B$9*30,34),scenario!BI$4),TRUE)</f>
        <v>9439390.0751690175</v>
      </c>
      <c r="BO1010" s="10">
        <f ca="1">BO1009+BJ1010-INDIRECT(ADDRESS(MAX($D1010-'key variables'!$B$9*30,34),scenario!BJ$4),TRUE)</f>
        <v>10895583.360992203</v>
      </c>
      <c r="BP1010" s="10">
        <f ca="1">BP1009+BK1010-INDIRECT(ADDRESS(MAX($D1010-'key variables'!$B$9*30,34),scenario!BK$4),TRUE)</f>
        <v>32531162.537994072</v>
      </c>
      <c r="BQ1010" s="10">
        <f ca="1">BQ1009+BL1010-INDIRECT(ADDRESS(MAX($D1010-'key variables'!$B$9*30,34),scenario!BL$4),TRUE)</f>
        <v>14415841.516535141</v>
      </c>
      <c r="BR1010" s="10">
        <f t="shared" ca="1" si="773"/>
        <v>67281977.490690395</v>
      </c>
      <c r="BS1010" s="82">
        <f t="shared" ca="1" si="754"/>
        <v>-2.3433848477536824E-9</v>
      </c>
      <c r="BT1010" s="82">
        <f t="shared" ca="1" si="755"/>
        <v>-3.4288309057018498E-10</v>
      </c>
      <c r="BU1010" s="82">
        <f t="shared" ca="1" si="756"/>
        <v>-4.2578247660364599E-9</v>
      </c>
      <c r="BV1010" s="82">
        <f t="shared" ca="1" si="757"/>
        <v>-2.9943922343414556E-9</v>
      </c>
      <c r="BW1010" s="82">
        <f t="shared" ca="1" si="774"/>
        <v>-9.9384849387017825E-9</v>
      </c>
      <c r="BX1010" s="10">
        <f t="shared" ca="1" si="758"/>
        <v>-1.8625994260191893E-12</v>
      </c>
      <c r="BY1010" s="10">
        <f t="shared" ca="1" si="759"/>
        <v>2.8902850229962428E-12</v>
      </c>
      <c r="BZ1010" s="10">
        <f t="shared" ca="1" si="760"/>
        <v>-3.5034723983035463E-11</v>
      </c>
      <c r="CA1010" s="10">
        <f t="shared" ca="1" si="761"/>
        <v>-2.0257049910634696E-11</v>
      </c>
      <c r="CB1010" s="10">
        <v>0</v>
      </c>
      <c r="CC1010" s="82">
        <f t="shared" ca="1" si="762"/>
        <v>3.9725652202851362E-13</v>
      </c>
      <c r="CD1010" s="82">
        <f t="shared" ca="1" si="763"/>
        <v>3.4270724516460853E-13</v>
      </c>
      <c r="CE1010" s="82">
        <f t="shared" ca="1" si="764"/>
        <v>1.8915613015532971E-10</v>
      </c>
      <c r="CF1010" s="82">
        <f t="shared" ca="1" si="765"/>
        <v>3.7028113764059381E-11</v>
      </c>
      <c r="CG1010" s="82">
        <f t="shared" ca="1" si="775"/>
        <v>2.269242076865822E-10</v>
      </c>
      <c r="CH1010" s="13" t="str">
        <f t="shared" ca="1" si="727"/>
        <v/>
      </c>
      <c r="CI1010" s="81">
        <f t="shared" ca="1" si="736"/>
        <v>0.1131775965863165</v>
      </c>
      <c r="CJ1010" s="81">
        <f t="shared" ca="1" si="737"/>
        <v>0.13063724757458739</v>
      </c>
      <c r="CK1010" s="81">
        <f t="shared" ca="1" si="738"/>
        <v>0.39004625943939081</v>
      </c>
      <c r="CL1010" s="81">
        <f t="shared" ca="1" si="739"/>
        <v>0.17284488538116416</v>
      </c>
      <c r="CM1010" s="89">
        <f t="shared" ca="1" si="728"/>
        <v>0.80670598898145884</v>
      </c>
    </row>
    <row r="1011" spans="1:91" x14ac:dyDescent="0.3">
      <c r="A1011">
        <v>946</v>
      </c>
      <c r="B1011" s="3">
        <f t="shared" si="741"/>
        <v>2.8166666666666669</v>
      </c>
      <c r="C1011" s="3">
        <f t="shared" si="729"/>
        <v>31.533333333333335</v>
      </c>
      <c r="D1011" s="4">
        <f t="shared" ca="1" si="766"/>
        <v>1011</v>
      </c>
      <c r="E1011" s="58">
        <f>(0.5*(COS(B1011*2*PI())+1)*('key variables'!$B$4-'key variables'!$B$6)+'key variables'!$B$6)/'key variables'!$B$4</f>
        <v>1</v>
      </c>
      <c r="F1011" s="10">
        <f t="shared" ca="1" si="730"/>
        <v>11689222.907461114</v>
      </c>
      <c r="G1011" s="10">
        <f t="shared" ca="1" si="731"/>
        <v>13492492.798713122</v>
      </c>
      <c r="H1011" s="10">
        <f t="shared" ca="1" si="732"/>
        <v>40309474.521088287</v>
      </c>
      <c r="I1011" s="10">
        <f t="shared" ca="1" si="733"/>
        <v>17912154.249750931</v>
      </c>
      <c r="J1011" s="10">
        <f t="shared" ca="1" si="767"/>
        <v>83403344.477013454</v>
      </c>
      <c r="K1011" s="82">
        <f t="shared" ca="1" si="743"/>
        <v>2249832.832292099</v>
      </c>
      <c r="L1011" s="82">
        <f t="shared" ca="1" si="744"/>
        <v>2596909.4377209195</v>
      </c>
      <c r="M1011" s="82">
        <f t="shared" ca="1" si="745"/>
        <v>7778311.98309422</v>
      </c>
      <c r="N1011" s="82">
        <f t="shared" ca="1" si="746"/>
        <v>3496312.733215793</v>
      </c>
      <c r="O1011" s="82">
        <f t="shared" ca="1" si="768"/>
        <v>16121366.986323033</v>
      </c>
      <c r="P1011" s="10">
        <f ca="1">IF(IF($A1011&gt;='key variables'!$B$26,K1011*SUMPRODUCT(Z1011:AC1011,'control variables'!$O$3:$R$3)/J1011+F$65*'key variables'!$B$25/scenario!J$65,K1011*SUMPRODUCT(Z1011:AC1011,'control variables'!$O$7:$R$7)/J1011+F$65*'key variables'!$B$25/scenario!J$65)&lt;'key variables'!$B$28,0,IF($A1011&gt;='key variables'!$B$26,K1011*SUMPRODUCT(Z1011:AC1011,'control variables'!$O$3:$R$3)/J1011+F$65*'key variables'!$B$25/scenario!J$65,K1011*SUMPRODUCT(Z1011:AC1011,'control variables'!$O$7:$R$7)/J1011+F$65*'key variables'!$B$25/scenario!J$65))</f>
        <v>6.6592882328756109E-52</v>
      </c>
      <c r="Q1011" s="10">
        <f ca="1">IF(IF($A1011&gt;='key variables'!$B$26,L1011*SUMPRODUCT(Z1011:AC1011,'control variables'!$O$4:$R$4)/J1011+G$65*'key variables'!$B$25/scenario!J$65,L1011*SUMPRODUCT(Z1011:AC1011,'control variables'!$O$7:$R$7)/J1011+G$65*'key variables'!$B$25/scenario!J$65)&lt;'key variables'!$B$28,0,IF($A1011&gt;='key variables'!$B$26,L1011*SUMPRODUCT(Z1011:AC1011,'control variables'!$O$4:$R$4)/J1011+G$65*'key variables'!$B$25/scenario!J$65,L1011*SUMPRODUCT(Z1011:AC1011,'control variables'!$O$7:$R$7)/J1011+G$65*'key variables'!$B$25/scenario!J$65))</f>
        <v>7.6866015164513742E-52</v>
      </c>
      <c r="R1011" s="10">
        <f ca="1">IF(IF($A1011&gt;='key variables'!$B$26,M1011*SUMPRODUCT(Z1011:AC1011,'control variables'!$O$5:$R$5)/J1011+H$65*'key variables'!$B$25/scenario!J$65,M1011*SUMPRODUCT(Z1011:AC1011,'control variables'!$O$7:$R$7)/J1011+H$65*'key variables'!$B$25/scenario!J$65)&lt;'key variables'!$B$28,0,IF($A1011&gt;='key variables'!$B$26,M1011*SUMPRODUCT(Z1011:AC1011,'control variables'!$O$5:$R$5)/J1011+H$65*'key variables'!$B$25/scenario!J$65,M1011*SUMPRODUCT(Z1011:AC1011,'control variables'!$O$7:$R$7)/J1011+H$65*'key variables'!$B$25/scenario!J$65))</f>
        <v>2.3023053409654256E-51</v>
      </c>
      <c r="S1011" s="10">
        <f ca="1">IF(IF($A1011&gt;='key variables'!$B$26,N1011*SUMPRODUCT(Z1011:AC1011,'control variables'!$O$6:$R$6)/J1011+I$65*'key variables'!$B$25/scenario!J$65,N1011*SUMPRODUCT(Z1011:AC1011,'control variables'!$O$7:$R$7)/J1011+I$65*'key variables'!$B$25/scenario!J$65)&lt;'key variables'!$B$28,0,IF($A1011&gt;='key variables'!$B$26,N1011*SUMPRODUCT(Z1011:AC1011,'control variables'!$O$6:$R$6)/J1011+I$65*'key variables'!$B$25/scenario!J$65,N1011*SUMPRODUCT(Z1011:AC1011,'control variables'!$O$7:$R$7)/J1011+I$65*'key variables'!$B$25/scenario!J$65))</f>
        <v>1.0348748541924664E-51</v>
      </c>
      <c r="T1011" s="10">
        <f t="shared" ca="1" si="740"/>
        <v>4.7717691700905909E-51</v>
      </c>
      <c r="U1011" s="82">
        <f ca="1">SUMPRODUCT(P981:P1010,'control variables'!AD$7:AD$36)</f>
        <v>1.4118923006843095E-51</v>
      </c>
      <c r="V1011" s="82">
        <f ca="1">SUMPRODUCT(Q981:Q1010,'control variables'!AE$7:AE$36)</f>
        <v>1.6297017218639965E-51</v>
      </c>
      <c r="W1011" s="82">
        <f ca="1">SUMPRODUCT(R981:R1010,'control variables'!AF$7:AF$36)</f>
        <v>4.8813132440879089E-51</v>
      </c>
      <c r="X1011" s="82">
        <f ca="1">SUMPRODUCT(S981:S1010,'control variables'!AG$7:AG$36)</f>
        <v>2.1941261403776114E-51</v>
      </c>
      <c r="Y1011" s="82">
        <f t="shared" ca="1" si="734"/>
        <v>1.0117033407013826E-50</v>
      </c>
      <c r="Z1011" s="10">
        <f ca="1">IF($A1011&gt;='key variables'!$B$26,SUMPRODUCT(P981:P1010,'control variables'!V$7:V$36)*$E1011,SUMPRODUCT(P981:P1010,'control variables'!Z$7:Z$36)*$E1011)</f>
        <v>3.4451601463414375E-51</v>
      </c>
      <c r="AA1011" s="10">
        <f ca="1">IF($A1011&gt;='key variables'!$B$26,SUMPRODUCT(Q981:Q1010,'control variables'!W$7:W$36)*$E1011,SUMPRODUCT(Q981:Q1010,'control variables'!AA$7:AA$36)*$E1011)</f>
        <v>3.9766371839187781E-51</v>
      </c>
      <c r="AB1011" s="10">
        <f ca="1">IF($A1011&gt;='key variables'!$B$26,SUMPRODUCT(R981:R1010,'control variables'!X$7:X$36)*$E1011,SUMPRODUCT(R981:R1010,'control variables'!AB$7:AB$36)*$E1011)</f>
        <v>1.1910898474472559E-50</v>
      </c>
      <c r="AC1011" s="10">
        <f ca="1">IF($A1011&gt;='key variables'!$B$26,SUMPRODUCT(S981:S1010,'control variables'!Y$7:Y$36)*$E1011,SUMPRODUCT(S981:S1010,'control variables'!AC$7:AC$36)*$E1011)</f>
        <v>5.3538899044999297E-51</v>
      </c>
      <c r="AD1011" s="10">
        <f t="shared" ca="1" si="735"/>
        <v>2.4686585709232707E-50</v>
      </c>
      <c r="AE1011" s="82">
        <f ca="1">SUMPRODUCT(P981:P1010,'control variables'!AL$7:AL$36)</f>
        <v>4.690759920591297E-51</v>
      </c>
      <c r="AF1011" s="82">
        <f ca="1">SUMPRODUCT(Q981:Q1010,'control variables'!AM$7:AM$36)</f>
        <v>5.4002357678509251E-51</v>
      </c>
      <c r="AG1011" s="82">
        <f ca="1">SUMPRODUCT(R981:R1010,'control variables'!AN$7:AN$36)</f>
        <v>1.5397491417912254E-50</v>
      </c>
      <c r="AH1011" s="82">
        <f ca="1">SUMPRODUCT(S981:S1010,'control variables'!AO$7:AO$36)</f>
        <v>6.6669610526556964E-51</v>
      </c>
      <c r="AI1011" s="82">
        <f t="shared" ca="1" si="747"/>
        <v>3.2155448159010177E-50</v>
      </c>
      <c r="AJ1011" s="10">
        <f ca="1">SUMPRODUCT(P981:P1010,'control variables'!AP$7:AP$36)</f>
        <v>4.4820393485910428E-54</v>
      </c>
      <c r="AK1011" s="10">
        <f ca="1">SUMPRODUCT(Q981:Q1010,'control variables'!AQ$7:AQ$36)</f>
        <v>1.2933683469200782E-53</v>
      </c>
      <c r="AL1011" s="10">
        <f ca="1">SUMPRODUCT(R981:R1010,'control variables'!AR$7:AR$36)</f>
        <v>4.6487054335936428E-52</v>
      </c>
      <c r="AM1011" s="10">
        <f ca="1">SUMPRODUCT(S981:S1010,'control variables'!AS$7:AS$36)</f>
        <v>3.4826168016421202E-52</v>
      </c>
      <c r="AN1011" s="10">
        <f t="shared" ca="1" si="769"/>
        <v>8.3054794634136813E-52</v>
      </c>
      <c r="AO1011" s="82">
        <f ca="1">SUMPRODUCT(P981:P1010,'control variables'!AX$7:AX$36)</f>
        <v>6.0948895237573162E-54</v>
      </c>
      <c r="AP1011" s="82">
        <f ca="1">SUMPRODUCT(Q981:Q1010,'control variables'!AY$7:AY$36)</f>
        <v>1.4070268598566508E-53</v>
      </c>
      <c r="AQ1011" s="82">
        <f ca="1">SUMPRODUCT(R981:R1010,'control variables'!AZ$7:AZ$36)</f>
        <v>1.2643059929918002E-52</v>
      </c>
      <c r="AR1011" s="82">
        <f ca="1">SUMPRODUCT(S981:S1010,'control variables'!BA$7:BA$36)</f>
        <v>9.4716547574542552E-53</v>
      </c>
      <c r="AS1011" s="82">
        <f t="shared" ca="1" si="770"/>
        <v>2.4131230499604641E-52</v>
      </c>
      <c r="AT1011" s="10">
        <f ca="1">SUMPRODUCT(P981:P1010,'control variables'!AT$7:AT$36)</f>
        <v>-5.3789778450296317E-54</v>
      </c>
      <c r="AU1011" s="10">
        <f ca="1">SUMPRODUCT(Q981:Q1010,'control variables'!AU$7:AU$36)</f>
        <v>5.8350076243273514E-54</v>
      </c>
      <c r="AV1011" s="10">
        <f ca="1">SUMPRODUCT(R981:R1010,'control variables'!AV$7:AV$36)</f>
        <v>2.5126010426633504E-51</v>
      </c>
      <c r="AW1011" s="10">
        <f ca="1">SUMPRODUCT(S981:S1010,'control variables'!AW$7:AW$36)</f>
        <v>1.8823362185455681E-51</v>
      </c>
      <c r="AX1011" s="10">
        <f t="shared" ca="1" si="748"/>
        <v>4.3953932909882164E-51</v>
      </c>
      <c r="AY1011" s="82">
        <f ca="1">SUMPRODUCT(P981:P1010,'control variables'!BB$7:BB$36)</f>
        <v>1.9495913562725628E-53</v>
      </c>
      <c r="AZ1011" s="82">
        <f ca="1">SUMPRODUCT(Q981:Q1010,'control variables'!BC$7:BC$36)</f>
        <v>4.9714544818437966E-53</v>
      </c>
      <c r="BA1011" s="82">
        <f ca="1">SUMPRODUCT(R981:R1010,'control variables'!BD$7:BD$36)</f>
        <v>3.4801709498966313E-52</v>
      </c>
      <c r="BB1011" s="82">
        <f ca="1">SUMPRODUCT(S981:S1010,'control variables'!BE$7:BE$36)</f>
        <v>4.9455713522494188E-53</v>
      </c>
      <c r="BC1011" s="82">
        <f t="shared" ca="1" si="771"/>
        <v>4.6668326689332093E-52</v>
      </c>
      <c r="BD1011" s="10">
        <f ca="1">SUMPRODUCT(P981:P1010,'control variables'!BF$7:BF$36)</f>
        <v>4.0783753045338465E-54</v>
      </c>
      <c r="BE1011" s="10">
        <f ca="1">SUMPRODUCT(Q981:Q1010,'control variables'!BG$7:BG$36)</f>
        <v>4.7075370075925748E-54</v>
      </c>
      <c r="BF1011" s="10">
        <f ca="1">SUMPRODUCT(R981:R1010,'control variables'!BH$7:BH$36)</f>
        <v>1.4100103371010156E-52</v>
      </c>
      <c r="BG1011" s="10">
        <f ca="1">SUMPRODUCT(S981:S1010,'control variables'!BI$7:BI$36)</f>
        <v>3.168963334388575E-52</v>
      </c>
      <c r="BH1011" s="10">
        <f t="shared" ca="1" si="772"/>
        <v>4.6668327946108548E-52</v>
      </c>
      <c r="BI1011" s="82">
        <f t="shared" ca="1" si="749"/>
        <v>4.7048768563089933E-51</v>
      </c>
      <c r="BJ1011" s="82">
        <f t="shared" ca="1" si="750"/>
        <v>5.4557853202936898E-51</v>
      </c>
      <c r="BK1011" s="82">
        <f t="shared" ca="1" si="751"/>
        <v>1.8258109555565268E-50</v>
      </c>
      <c r="BL1011" s="82">
        <f t="shared" ca="1" si="752"/>
        <v>8.5987529847237586E-51</v>
      </c>
      <c r="BM1011" s="82">
        <f t="shared" ca="1" si="742"/>
        <v>3.7017524716891709E-50</v>
      </c>
      <c r="BN1011" s="10">
        <f ca="1">BN1010+BI1011-INDIRECT(ADDRESS(MAX($D1011-'key variables'!$B$9*30,34),scenario!BI$4),TRUE)</f>
        <v>9439390.0751690175</v>
      </c>
      <c r="BO1011" s="10">
        <f ca="1">BO1010+BJ1011-INDIRECT(ADDRESS(MAX($D1011-'key variables'!$B$9*30,34),scenario!BJ$4),TRUE)</f>
        <v>10895583.360992203</v>
      </c>
      <c r="BP1011" s="10">
        <f ca="1">BP1010+BK1011-INDIRECT(ADDRESS(MAX($D1011-'key variables'!$B$9*30,34),scenario!BK$4),TRUE)</f>
        <v>32531162.537994072</v>
      </c>
      <c r="BQ1011" s="10">
        <f ca="1">BQ1010+BL1011-INDIRECT(ADDRESS(MAX($D1011-'key variables'!$B$9*30,34),scenario!BL$4),TRUE)</f>
        <v>14415841.516535141</v>
      </c>
      <c r="BR1011" s="10">
        <f t="shared" ca="1" si="773"/>
        <v>67281977.490690395</v>
      </c>
      <c r="BS1011" s="82">
        <f t="shared" ca="1" si="754"/>
        <v>-2.3433848477536824E-9</v>
      </c>
      <c r="BT1011" s="82">
        <f t="shared" ca="1" si="755"/>
        <v>-3.4288309057018498E-10</v>
      </c>
      <c r="BU1011" s="82">
        <f t="shared" ca="1" si="756"/>
        <v>-4.2578247660364599E-9</v>
      </c>
      <c r="BV1011" s="82">
        <f t="shared" ca="1" si="757"/>
        <v>-2.9943922343414556E-9</v>
      </c>
      <c r="BW1011" s="82">
        <f t="shared" ca="1" si="774"/>
        <v>-9.9384849387017825E-9</v>
      </c>
      <c r="BX1011" s="10">
        <f t="shared" ca="1" si="758"/>
        <v>-1.8625994260191893E-12</v>
      </c>
      <c r="BY1011" s="10">
        <f t="shared" ca="1" si="759"/>
        <v>2.8902850229962428E-12</v>
      </c>
      <c r="BZ1011" s="10">
        <f t="shared" ca="1" si="760"/>
        <v>-3.5034723983035463E-11</v>
      </c>
      <c r="CA1011" s="10">
        <f t="shared" ca="1" si="761"/>
        <v>-2.0257049910634696E-11</v>
      </c>
      <c r="CB1011" s="10">
        <v>0</v>
      </c>
      <c r="CC1011" s="82">
        <f t="shared" ca="1" si="762"/>
        <v>3.9725652202851362E-13</v>
      </c>
      <c r="CD1011" s="82">
        <f t="shared" ca="1" si="763"/>
        <v>3.4270724516460853E-13</v>
      </c>
      <c r="CE1011" s="82">
        <f t="shared" ca="1" si="764"/>
        <v>1.8915613015532971E-10</v>
      </c>
      <c r="CF1011" s="82">
        <f t="shared" ca="1" si="765"/>
        <v>3.7028113764059381E-11</v>
      </c>
      <c r="CG1011" s="82">
        <f t="shared" ca="1" si="775"/>
        <v>2.269242076865822E-10</v>
      </c>
      <c r="CH1011" s="13" t="str">
        <f t="shared" ca="1" si="727"/>
        <v/>
      </c>
      <c r="CI1011" s="81">
        <f t="shared" ca="1" si="736"/>
        <v>0.1131775965863165</v>
      </c>
      <c r="CJ1011" s="81">
        <f t="shared" ca="1" si="737"/>
        <v>0.13063724757458739</v>
      </c>
      <c r="CK1011" s="81">
        <f t="shared" ca="1" si="738"/>
        <v>0.39004625943939081</v>
      </c>
      <c r="CL1011" s="81">
        <f t="shared" ca="1" si="739"/>
        <v>0.17284488538116416</v>
      </c>
      <c r="CM1011" s="89">
        <f t="shared" ca="1" si="728"/>
        <v>0.80670598898145884</v>
      </c>
    </row>
    <row r="1012" spans="1:91" x14ac:dyDescent="0.3">
      <c r="A1012">
        <v>947</v>
      </c>
      <c r="B1012" s="3">
        <f t="shared" si="741"/>
        <v>2.8194444444444446</v>
      </c>
      <c r="C1012" s="3">
        <f t="shared" si="729"/>
        <v>31.566666666666666</v>
      </c>
      <c r="D1012" s="4">
        <f t="shared" ca="1" si="766"/>
        <v>1012</v>
      </c>
      <c r="E1012" s="58">
        <f>(0.5*(COS(B1012*2*PI())+1)*('key variables'!$B$4-'key variables'!$B$6)+'key variables'!$B$6)/'key variables'!$B$4</f>
        <v>1</v>
      </c>
      <c r="F1012" s="10">
        <f t="shared" ca="1" si="730"/>
        <v>11689222.907461114</v>
      </c>
      <c r="G1012" s="10">
        <f t="shared" ca="1" si="731"/>
        <v>13492492.798713122</v>
      </c>
      <c r="H1012" s="10">
        <f t="shared" ca="1" si="732"/>
        <v>40309474.521088287</v>
      </c>
      <c r="I1012" s="10">
        <f t="shared" ca="1" si="733"/>
        <v>17912154.249750931</v>
      </c>
      <c r="J1012" s="10">
        <f t="shared" ca="1" si="767"/>
        <v>83403344.477013454</v>
      </c>
      <c r="K1012" s="82">
        <f t="shared" ca="1" si="743"/>
        <v>2249832.832292099</v>
      </c>
      <c r="L1012" s="82">
        <f t="shared" ca="1" si="744"/>
        <v>2596909.4377209195</v>
      </c>
      <c r="M1012" s="82">
        <f t="shared" ca="1" si="745"/>
        <v>7778311.98309422</v>
      </c>
      <c r="N1012" s="82">
        <f t="shared" ca="1" si="746"/>
        <v>3496312.733215793</v>
      </c>
      <c r="O1012" s="82">
        <f t="shared" ca="1" si="768"/>
        <v>16121366.986323033</v>
      </c>
      <c r="P1012" s="10">
        <f ca="1">IF(IF($A1012&gt;='key variables'!$B$26,K1012*SUMPRODUCT(Z1012:AC1012,'control variables'!$O$3:$R$3)/J1012+F$65*'key variables'!$B$25/scenario!J$65,K1012*SUMPRODUCT(Z1012:AC1012,'control variables'!$O$7:$R$7)/J1012+F$65*'key variables'!$B$25/scenario!J$65)&lt;'key variables'!$B$28,0,IF($A1012&gt;='key variables'!$B$26,K1012*SUMPRODUCT(Z1012:AC1012,'control variables'!$O$3:$R$3)/J1012+F$65*'key variables'!$B$25/scenario!J$65,K1012*SUMPRODUCT(Z1012:AC1012,'control variables'!$O$7:$R$7)/J1012+F$65*'key variables'!$B$25/scenario!J$65))</f>
        <v>5.729979409759313E-52</v>
      </c>
      <c r="Q1012" s="10">
        <f ca="1">IF(IF($A1012&gt;='key variables'!$B$26,L1012*SUMPRODUCT(Z1012:AC1012,'control variables'!$O$4:$R$4)/J1012+G$65*'key variables'!$B$25/scenario!J$65,L1012*SUMPRODUCT(Z1012:AC1012,'control variables'!$O$7:$R$7)/J1012+G$65*'key variables'!$B$25/scenario!J$65)&lt;'key variables'!$B$28,0,IF($A1012&gt;='key variables'!$B$26,L1012*SUMPRODUCT(Z1012:AC1012,'control variables'!$O$4:$R$4)/J1012+G$65*'key variables'!$B$25/scenario!J$65,L1012*SUMPRODUCT(Z1012:AC1012,'control variables'!$O$7:$R$7)/J1012+G$65*'key variables'!$B$25/scenario!J$65))</f>
        <v>6.6139303300995576E-52</v>
      </c>
      <c r="R1012" s="10">
        <f ca="1">IF(IF($A1012&gt;='key variables'!$B$26,M1012*SUMPRODUCT(Z1012:AC1012,'control variables'!$O$5:$R$5)/J1012+H$65*'key variables'!$B$25/scenario!J$65,M1012*SUMPRODUCT(Z1012:AC1012,'control variables'!$O$7:$R$7)/J1012+H$65*'key variables'!$B$25/scenario!J$65)&lt;'key variables'!$B$28,0,IF($A1012&gt;='key variables'!$B$26,M1012*SUMPRODUCT(Z1012:AC1012,'control variables'!$O$5:$R$5)/J1012+H$65*'key variables'!$B$25/scenario!J$65,M1012*SUMPRODUCT(Z1012:AC1012,'control variables'!$O$7:$R$7)/J1012+H$65*'key variables'!$B$25/scenario!J$65))</f>
        <v>1.9810168500566838E-51</v>
      </c>
      <c r="S1012" s="10">
        <f ca="1">IF(IF($A1012&gt;='key variables'!$B$26,N1012*SUMPRODUCT(Z1012:AC1012,'control variables'!$O$6:$R$6)/J1012+I$65*'key variables'!$B$25/scenario!J$65,N1012*SUMPRODUCT(Z1012:AC1012,'control variables'!$O$7:$R$7)/J1012+I$65*'key variables'!$B$25/scenario!J$65)&lt;'key variables'!$B$28,0,IF($A1012&gt;='key variables'!$B$26,N1012*SUMPRODUCT(Z1012:AC1012,'control variables'!$O$6:$R$6)/J1012+I$65*'key variables'!$B$25/scenario!J$65,N1012*SUMPRODUCT(Z1012:AC1012,'control variables'!$O$7:$R$7)/J1012+I$65*'key variables'!$B$25/scenario!J$65))</f>
        <v>8.9045726792935283E-52</v>
      </c>
      <c r="T1012" s="10">
        <f t="shared" ca="1" si="740"/>
        <v>4.1058650919719233E-51</v>
      </c>
      <c r="U1012" s="82">
        <f ca="1">SUMPRODUCT(P982:P1011,'control variables'!AD$7:AD$36)</f>
        <v>1.2148616381822133E-51</v>
      </c>
      <c r="V1012" s="82">
        <f ca="1">SUMPRODUCT(Q982:Q1011,'control variables'!AE$7:AE$36)</f>
        <v>1.4022755861849219E-51</v>
      </c>
      <c r="W1012" s="82">
        <f ca="1">SUMPRODUCT(R982:R1011,'control variables'!AF$7:AF$36)</f>
        <v>4.2001222057227637E-51</v>
      </c>
      <c r="X1012" s="82">
        <f ca="1">SUMPRODUCT(S982:S1011,'control variables'!AG$7:AG$36)</f>
        <v>1.8879341405754745E-51</v>
      </c>
      <c r="Y1012" s="82">
        <f t="shared" ca="1" si="734"/>
        <v>8.7051935706653737E-51</v>
      </c>
      <c r="Z1012" s="10">
        <f ca="1">IF($A1012&gt;='key variables'!$B$26,SUMPRODUCT(P982:P1011,'control variables'!V$7:V$36)*$E1012,SUMPRODUCT(P982:P1011,'control variables'!Z$7:Z$36)*$E1012)</f>
        <v>2.9643853834714409E-51</v>
      </c>
      <c r="AA1012" s="10">
        <f ca="1">IF($A1012&gt;='key variables'!$B$26,SUMPRODUCT(Q982:Q1011,'control variables'!W$7:W$36)*$E1012,SUMPRODUCT(Q982:Q1011,'control variables'!AA$7:AA$36)*$E1012)</f>
        <v>3.4216943894165105E-51</v>
      </c>
      <c r="AB1012" s="10">
        <f ca="1">IF($A1012&gt;='key variables'!$B$26,SUMPRODUCT(R982:R1011,'control variables'!X$7:X$36)*$E1012,SUMPRODUCT(R982:R1011,'control variables'!AB$7:AB$36)*$E1012)</f>
        <v>1.0248723380605202E-50</v>
      </c>
      <c r="AC1012" s="10">
        <f ca="1">IF($A1012&gt;='key variables'!$B$26,SUMPRODUCT(S982:S1011,'control variables'!Y$7:Y$36)*$E1012,SUMPRODUCT(S982:S1011,'control variables'!AC$7:AC$36)*$E1012)</f>
        <v>4.6067504276888217E-51</v>
      </c>
      <c r="AD1012" s="10">
        <f t="shared" ca="1" si="735"/>
        <v>2.1241553581181977E-50</v>
      </c>
      <c r="AE1012" s="82">
        <f ca="1">SUMPRODUCT(P982:P1011,'control variables'!AL$7:AL$36)</f>
        <v>4.0361607458918985E-51</v>
      </c>
      <c r="AF1012" s="82">
        <f ca="1">SUMPRODUCT(Q982:Q1011,'control variables'!AM$7:AM$36)</f>
        <v>4.6466286899658167E-51</v>
      </c>
      <c r="AG1012" s="82">
        <f ca="1">SUMPRODUCT(R982:R1011,'control variables'!AN$7:AN$36)</f>
        <v>1.3248759582296183E-50</v>
      </c>
      <c r="AH1012" s="82">
        <f ca="1">SUMPRODUCT(S982:S1011,'control variables'!AO$7:AO$36)</f>
        <v>5.7365814816050161E-51</v>
      </c>
      <c r="AI1012" s="82">
        <f t="shared" ca="1" si="747"/>
        <v>2.7668130499758912E-50</v>
      </c>
      <c r="AJ1012" s="10">
        <f ca="1">SUMPRODUCT(P982:P1011,'control variables'!AP$7:AP$36)</f>
        <v>3.8565672911364178E-54</v>
      </c>
      <c r="AK1012" s="10">
        <f ca="1">SUMPRODUCT(Q982:Q1011,'control variables'!AQ$7:AQ$36)</f>
        <v>1.1128777938308711E-53</v>
      </c>
      <c r="AL1012" s="10">
        <f ca="1">SUMPRODUCT(R982:R1011,'control variables'!AR$7:AR$36)</f>
        <v>3.9999749950792328E-52</v>
      </c>
      <c r="AM1012" s="10">
        <f ca="1">SUMPRODUCT(S982:S1011,'control variables'!AS$7:AS$36)</f>
        <v>2.9966149335563576E-52</v>
      </c>
      <c r="AN1012" s="10">
        <f t="shared" ca="1" si="769"/>
        <v>7.1464433809300407E-52</v>
      </c>
      <c r="AO1012" s="82">
        <f ca="1">SUMPRODUCT(P982:P1011,'control variables'!AX$7:AX$36)</f>
        <v>5.2443429769980811E-54</v>
      </c>
      <c r="AP1012" s="82">
        <f ca="1">SUMPRODUCT(Q982:Q1011,'control variables'!AY$7:AY$36)</f>
        <v>1.210675173384931E-53</v>
      </c>
      <c r="AQ1012" s="82">
        <f ca="1">SUMPRODUCT(R982:R1011,'control variables'!AZ$7:AZ$36)</f>
        <v>1.0878711138697815E-52</v>
      </c>
      <c r="AR1012" s="82">
        <f ca="1">SUMPRODUCT(S982:S1011,'control variables'!BA$7:BA$36)</f>
        <v>8.1498780107804193E-53</v>
      </c>
      <c r="AS1012" s="82">
        <f t="shared" ca="1" si="770"/>
        <v>2.0763698620562971E-52</v>
      </c>
      <c r="AT1012" s="10">
        <f ca="1">SUMPRODUCT(P982:P1011,'control variables'!AT$7:AT$36)</f>
        <v>-4.6283373267148738E-54</v>
      </c>
      <c r="AU1012" s="10">
        <f ca="1">SUMPRODUCT(Q982:Q1011,'control variables'!AU$7:AU$36)</f>
        <v>5.0207277976233018E-54</v>
      </c>
      <c r="AV1012" s="10">
        <f ca="1">SUMPRODUCT(R982:R1011,'control variables'!AV$7:AV$36)</f>
        <v>2.1619656239423371E-51</v>
      </c>
      <c r="AW1012" s="10">
        <f ca="1">SUMPRODUCT(S982:S1011,'control variables'!AW$7:AW$36)</f>
        <v>1.6196547434699063E-51</v>
      </c>
      <c r="AX1012" s="10">
        <f t="shared" ca="1" si="748"/>
        <v>3.7820127578831522E-51</v>
      </c>
      <c r="AY1012" s="82">
        <f ca="1">SUMPRODUCT(P982:P1011,'control variables'!BB$7:BB$36)</f>
        <v>1.6775243747127327E-53</v>
      </c>
      <c r="AZ1012" s="82">
        <f ca="1">SUMPRODUCT(Q982:Q1011,'control variables'!BC$7:BC$36)</f>
        <v>4.2776841640355983E-53</v>
      </c>
      <c r="BA1012" s="82">
        <f ca="1">SUMPRODUCT(R982:R1011,'control variables'!BD$7:BD$36)</f>
        <v>2.9945104023135461E-52</v>
      </c>
      <c r="BB1012" s="82">
        <f ca="1">SUMPRODUCT(S982:S1011,'control variables'!BE$7:BE$36)</f>
        <v>4.2554130451938373E-53</v>
      </c>
      <c r="BC1012" s="82">
        <f t="shared" ca="1" si="771"/>
        <v>4.0155725607077632E-52</v>
      </c>
      <c r="BD1012" s="10">
        <f ca="1">SUMPRODUCT(P982:P1011,'control variables'!BF$7:BF$36)</f>
        <v>3.5092348766166281E-54</v>
      </c>
      <c r="BE1012" s="10">
        <f ca="1">SUMPRODUCT(Q982:Q1011,'control variables'!BG$7:BG$36)</f>
        <v>4.0505965774269365E-54</v>
      </c>
      <c r="BF1012" s="10">
        <f ca="1">SUMPRODUCT(R982:R1011,'control variables'!BH$7:BH$36)</f>
        <v>1.2132423040724572E-52</v>
      </c>
      <c r="BG1012" s="10">
        <f ca="1">SUMPRODUCT(S982:S1011,'control variables'!BI$7:BI$36)</f>
        <v>2.7267320502341028E-52</v>
      </c>
      <c r="BH1012" s="10">
        <f t="shared" ca="1" si="772"/>
        <v>4.0155726688469956E-52</v>
      </c>
      <c r="BI1012" s="82">
        <f t="shared" ca="1" si="749"/>
        <v>4.0483076523123113E-51</v>
      </c>
      <c r="BJ1012" s="82">
        <f t="shared" ca="1" si="750"/>
        <v>4.6944262594037963E-51</v>
      </c>
      <c r="BK1012" s="82">
        <f t="shared" ca="1" si="751"/>
        <v>1.5710176246469873E-50</v>
      </c>
      <c r="BL1012" s="82">
        <f t="shared" ca="1" si="752"/>
        <v>7.3987903555268602E-51</v>
      </c>
      <c r="BM1012" s="82">
        <f t="shared" ca="1" si="742"/>
        <v>3.1851700513712841E-50</v>
      </c>
      <c r="BN1012" s="10">
        <f ca="1">BN1011+BI1012-INDIRECT(ADDRESS(MAX($D1012-'key variables'!$B$9*30,34),scenario!BI$4),TRUE)</f>
        <v>9439390.0751690175</v>
      </c>
      <c r="BO1012" s="10">
        <f ca="1">BO1011+BJ1012-INDIRECT(ADDRESS(MAX($D1012-'key variables'!$B$9*30,34),scenario!BJ$4),TRUE)</f>
        <v>10895583.360992203</v>
      </c>
      <c r="BP1012" s="10">
        <f ca="1">BP1011+BK1012-INDIRECT(ADDRESS(MAX($D1012-'key variables'!$B$9*30,34),scenario!BK$4),TRUE)</f>
        <v>32531162.537994072</v>
      </c>
      <c r="BQ1012" s="10">
        <f ca="1">BQ1011+BL1012-INDIRECT(ADDRESS(MAX($D1012-'key variables'!$B$9*30,34),scenario!BL$4),TRUE)</f>
        <v>14415841.516535141</v>
      </c>
      <c r="BR1012" s="10">
        <f t="shared" ca="1" si="773"/>
        <v>67281977.490690395</v>
      </c>
      <c r="BS1012" s="82">
        <f t="shared" ca="1" si="754"/>
        <v>-2.3433848477536824E-9</v>
      </c>
      <c r="BT1012" s="82">
        <f t="shared" ca="1" si="755"/>
        <v>-3.4288309057018498E-10</v>
      </c>
      <c r="BU1012" s="82">
        <f t="shared" ca="1" si="756"/>
        <v>-4.2578247660364599E-9</v>
      </c>
      <c r="BV1012" s="82">
        <f t="shared" ca="1" si="757"/>
        <v>-2.9943922343414556E-9</v>
      </c>
      <c r="BW1012" s="82">
        <f t="shared" ca="1" si="774"/>
        <v>-9.9384849387017825E-9</v>
      </c>
      <c r="BX1012" s="10">
        <f t="shared" ca="1" si="758"/>
        <v>-1.8625994260191893E-12</v>
      </c>
      <c r="BY1012" s="10">
        <f t="shared" ca="1" si="759"/>
        <v>2.8902850229962428E-12</v>
      </c>
      <c r="BZ1012" s="10">
        <f t="shared" ca="1" si="760"/>
        <v>-3.5034723983035463E-11</v>
      </c>
      <c r="CA1012" s="10">
        <f t="shared" ca="1" si="761"/>
        <v>-2.0257049910634696E-11</v>
      </c>
      <c r="CB1012" s="10">
        <v>0</v>
      </c>
      <c r="CC1012" s="82">
        <f t="shared" ca="1" si="762"/>
        <v>3.9725652202851362E-13</v>
      </c>
      <c r="CD1012" s="82">
        <f t="shared" ca="1" si="763"/>
        <v>3.4270724516460853E-13</v>
      </c>
      <c r="CE1012" s="82">
        <f t="shared" ca="1" si="764"/>
        <v>1.8915613015532971E-10</v>
      </c>
      <c r="CF1012" s="82">
        <f t="shared" ca="1" si="765"/>
        <v>3.7028113764059381E-11</v>
      </c>
      <c r="CG1012" s="82">
        <f t="shared" ca="1" si="775"/>
        <v>2.269242076865822E-10</v>
      </c>
      <c r="CH1012" s="13" t="str">
        <f t="shared" ca="1" si="727"/>
        <v/>
      </c>
      <c r="CI1012" s="81">
        <f t="shared" ca="1" si="736"/>
        <v>0.1131775965863165</v>
      </c>
      <c r="CJ1012" s="81">
        <f t="shared" ca="1" si="737"/>
        <v>0.13063724757458739</v>
      </c>
      <c r="CK1012" s="81">
        <f t="shared" ca="1" si="738"/>
        <v>0.39004625943939081</v>
      </c>
      <c r="CL1012" s="81">
        <f t="shared" ca="1" si="739"/>
        <v>0.17284488538116416</v>
      </c>
      <c r="CM1012" s="89">
        <f t="shared" ca="1" si="728"/>
        <v>0.80670598898145884</v>
      </c>
    </row>
    <row r="1013" spans="1:91" x14ac:dyDescent="0.3">
      <c r="A1013">
        <v>948</v>
      </c>
      <c r="B1013" s="3">
        <f t="shared" si="741"/>
        <v>2.8222222222222224</v>
      </c>
      <c r="C1013" s="3">
        <f t="shared" si="729"/>
        <v>31.6</v>
      </c>
      <c r="D1013" s="4">
        <f t="shared" ca="1" si="766"/>
        <v>1013</v>
      </c>
      <c r="E1013" s="58">
        <f>(0.5*(COS(B1013*2*PI())+1)*('key variables'!$B$4-'key variables'!$B$6)+'key variables'!$B$6)/'key variables'!$B$4</f>
        <v>1</v>
      </c>
      <c r="F1013" s="10">
        <f t="shared" ca="1" si="730"/>
        <v>11689222.907461114</v>
      </c>
      <c r="G1013" s="10">
        <f t="shared" ca="1" si="731"/>
        <v>13492492.798713122</v>
      </c>
      <c r="H1013" s="10">
        <f t="shared" ca="1" si="732"/>
        <v>40309474.521088287</v>
      </c>
      <c r="I1013" s="10">
        <f t="shared" ca="1" si="733"/>
        <v>17912154.249750931</v>
      </c>
      <c r="J1013" s="10">
        <f t="shared" ca="1" si="767"/>
        <v>83403344.477013454</v>
      </c>
      <c r="K1013" s="82">
        <f t="shared" ca="1" si="743"/>
        <v>2249832.832292099</v>
      </c>
      <c r="L1013" s="82">
        <f t="shared" ca="1" si="744"/>
        <v>2596909.4377209195</v>
      </c>
      <c r="M1013" s="82">
        <f t="shared" ca="1" si="745"/>
        <v>7778311.98309422</v>
      </c>
      <c r="N1013" s="82">
        <f t="shared" ca="1" si="746"/>
        <v>3496312.733215793</v>
      </c>
      <c r="O1013" s="82">
        <f t="shared" ca="1" si="768"/>
        <v>16121366.986323033</v>
      </c>
      <c r="P1013" s="10">
        <f ca="1">IF(IF($A1013&gt;='key variables'!$B$26,K1013*SUMPRODUCT(Z1013:AC1013,'control variables'!$O$3:$R$3)/J1013+F$65*'key variables'!$B$25/scenario!J$65,K1013*SUMPRODUCT(Z1013:AC1013,'control variables'!$O$7:$R$7)/J1013+F$65*'key variables'!$B$25/scenario!J$65)&lt;'key variables'!$B$28,0,IF($A1013&gt;='key variables'!$B$26,K1013*SUMPRODUCT(Z1013:AC1013,'control variables'!$O$3:$R$3)/J1013+F$65*'key variables'!$B$25/scenario!J$65,K1013*SUMPRODUCT(Z1013:AC1013,'control variables'!$O$7:$R$7)/J1013+F$65*'key variables'!$B$25/scenario!J$65))</f>
        <v>4.9303563516258707E-52</v>
      </c>
      <c r="Q1013" s="10">
        <f ca="1">IF(IF($A1013&gt;='key variables'!$B$26,L1013*SUMPRODUCT(Z1013:AC1013,'control variables'!$O$4:$R$4)/J1013+G$65*'key variables'!$B$25/scenario!J$65,L1013*SUMPRODUCT(Z1013:AC1013,'control variables'!$O$7:$R$7)/J1013+G$65*'key variables'!$B$25/scenario!J$65)&lt;'key variables'!$B$28,0,IF($A1013&gt;='key variables'!$B$26,L1013*SUMPRODUCT(Z1013:AC1013,'control variables'!$O$4:$R$4)/J1013+G$65*'key variables'!$B$25/scenario!J$65,L1013*SUMPRODUCT(Z1013:AC1013,'control variables'!$O$7:$R$7)/J1013+G$65*'key variables'!$B$25/scenario!J$65))</f>
        <v>5.6909512373949481E-52</v>
      </c>
      <c r="R1013" s="10">
        <f ca="1">IF(IF($A1013&gt;='key variables'!$B$26,M1013*SUMPRODUCT(Z1013:AC1013,'control variables'!$O$5:$R$5)/J1013+H$65*'key variables'!$B$25/scenario!J$65,M1013*SUMPRODUCT(Z1013:AC1013,'control variables'!$O$7:$R$7)/J1013+H$65*'key variables'!$B$25/scenario!J$65)&lt;'key variables'!$B$28,0,IF($A1013&gt;='key variables'!$B$26,M1013*SUMPRODUCT(Z1013:AC1013,'control variables'!$O$5:$R$5)/J1013+H$65*'key variables'!$B$25/scenario!J$65,M1013*SUMPRODUCT(Z1013:AC1013,'control variables'!$O$7:$R$7)/J1013+H$65*'key variables'!$B$25/scenario!J$65))</f>
        <v>1.7045644165351565E-51</v>
      </c>
      <c r="S1013" s="10">
        <f ca="1">IF(IF($A1013&gt;='key variables'!$B$26,N1013*SUMPRODUCT(Z1013:AC1013,'control variables'!$O$6:$R$6)/J1013+I$65*'key variables'!$B$25/scenario!J$65,N1013*SUMPRODUCT(Z1013:AC1013,'control variables'!$O$7:$R$7)/J1013+I$65*'key variables'!$B$25/scenario!J$65)&lt;'key variables'!$B$28,0,IF($A1013&gt;='key variables'!$B$26,N1013*SUMPRODUCT(Z1013:AC1013,'control variables'!$O$6:$R$6)/J1013+I$65*'key variables'!$B$25/scenario!J$65,N1013*SUMPRODUCT(Z1013:AC1013,'control variables'!$O$7:$R$7)/J1013+I$65*'key variables'!$B$25/scenario!J$65))</f>
        <v>7.66193267520191E-52</v>
      </c>
      <c r="T1013" s="10">
        <f t="shared" ca="1" si="740"/>
        <v>3.532888442957429E-51</v>
      </c>
      <c r="U1013" s="82">
        <f ca="1">SUMPRODUCT(P983:P1012,'control variables'!AD$7:AD$36)</f>
        <v>1.0453267570135792E-51</v>
      </c>
      <c r="V1013" s="82">
        <f ca="1">SUMPRODUCT(Q983:Q1012,'control variables'!AE$7:AE$36)</f>
        <v>1.2065869436286739E-51</v>
      </c>
      <c r="W1013" s="82">
        <f ca="1">SUMPRODUCT(R983:R1012,'control variables'!AF$7:AF$36)</f>
        <v>3.6139919035869504E-51</v>
      </c>
      <c r="X1013" s="82">
        <f ca="1">SUMPRODUCT(S983:S1012,'control variables'!AG$7:AG$36)</f>
        <v>1.6244714711511693E-51</v>
      </c>
      <c r="Y1013" s="82">
        <f t="shared" ca="1" si="734"/>
        <v>7.4903770753803723E-51</v>
      </c>
      <c r="Z1013" s="10">
        <f ca="1">IF($A1013&gt;='key variables'!$B$26,SUMPRODUCT(P983:P1012,'control variables'!V$7:V$36)*$E1013,SUMPRODUCT(P983:P1012,'control variables'!Z$7:Z$36)*$E1013)</f>
        <v>2.5507031105857377E-51</v>
      </c>
      <c r="AA1013" s="10">
        <f ca="1">IF($A1013&gt;='key variables'!$B$26,SUMPRODUCT(Q983:Q1012,'control variables'!W$7:W$36)*$E1013,SUMPRODUCT(Q983:Q1012,'control variables'!AA$7:AA$36)*$E1013)</f>
        <v>2.9441942910735391E-51</v>
      </c>
      <c r="AB1013" s="10">
        <f ca="1">IF($A1013&gt;='key variables'!$B$26,SUMPRODUCT(R983:R1012,'control variables'!X$7:X$36)*$E1013,SUMPRODUCT(R983:R1012,'control variables'!AB$7:AB$36)*$E1013)</f>
        <v>8.8185061065945296E-51</v>
      </c>
      <c r="AC1013" s="10">
        <f ca="1">IF($A1013&gt;='key variables'!$B$26,SUMPRODUCT(S983:S1012,'control variables'!Y$7:Y$36)*$E1013,SUMPRODUCT(S983:S1012,'control variables'!AC$7:AC$36)*$E1013)</f>
        <v>3.9638748426959583E-51</v>
      </c>
      <c r="AD1013" s="10">
        <f t="shared" ca="1" si="735"/>
        <v>1.8277278350949764E-50</v>
      </c>
      <c r="AE1013" s="82">
        <f ca="1">SUMPRODUCT(P983:P1012,'control variables'!AL$7:AL$36)</f>
        <v>3.4729113922814284E-51</v>
      </c>
      <c r="AF1013" s="82">
        <f ca="1">SUMPRODUCT(Q983:Q1012,'control variables'!AM$7:AM$36)</f>
        <v>3.9981880626308004E-51</v>
      </c>
      <c r="AG1013" s="82">
        <f ca="1">SUMPRODUCT(R983:R1012,'control variables'!AN$7:AN$36)</f>
        <v>1.1399884936145331E-50</v>
      </c>
      <c r="AH1013" s="82">
        <f ca="1">SUMPRODUCT(S983:S1012,'control variables'!AO$7:AO$36)</f>
        <v>4.9360370992395369E-51</v>
      </c>
      <c r="AI1013" s="82">
        <f t="shared" ca="1" si="747"/>
        <v>2.3807021490297098E-50</v>
      </c>
      <c r="AJ1013" s="10">
        <f ca="1">SUMPRODUCT(P983:P1012,'control variables'!AP$7:AP$36)</f>
        <v>3.3183803430326294E-54</v>
      </c>
      <c r="AK1013" s="10">
        <f ca="1">SUMPRODUCT(Q983:Q1012,'control variables'!AQ$7:AQ$36)</f>
        <v>9.5757483701462326E-54</v>
      </c>
      <c r="AL1013" s="10">
        <f ca="1">SUMPRODUCT(R983:R1012,'control variables'!AR$7:AR$36)</f>
        <v>3.4417753909803219E-52</v>
      </c>
      <c r="AM1013" s="10">
        <f ca="1">SUMPRODUCT(S983:S1012,'control variables'!AS$7:AS$36)</f>
        <v>2.578435002030333E-52</v>
      </c>
      <c r="AN1013" s="10">
        <f t="shared" ca="1" si="769"/>
        <v>6.149151680142444E-52</v>
      </c>
      <c r="AO1013" s="82">
        <f ca="1">SUMPRODUCT(P983:P1012,'control variables'!AX$7:AX$36)</f>
        <v>4.5124908586422147E-54</v>
      </c>
      <c r="AP1013" s="82">
        <f ca="1">SUMPRODUCT(Q983:Q1012,'control variables'!AY$7:AY$36)</f>
        <v>1.0417245166165227E-53</v>
      </c>
      <c r="AQ1013" s="82">
        <f ca="1">SUMPRODUCT(R983:R1012,'control variables'!AZ$7:AZ$36)</f>
        <v>9.3605785858198829E-53</v>
      </c>
      <c r="AR1013" s="82">
        <f ca="1">SUMPRODUCT(S983:S1012,'control variables'!BA$7:BA$36)</f>
        <v>7.0125562313521631E-53</v>
      </c>
      <c r="AS1013" s="82">
        <f t="shared" ca="1" si="770"/>
        <v>1.7866108419652789E-52</v>
      </c>
      <c r="AT1013" s="10">
        <f ca="1">SUMPRODUCT(P983:P1012,'control variables'!AT$7:AT$36)</f>
        <v>-3.9824492732678599E-54</v>
      </c>
      <c r="AU1013" s="10">
        <f ca="1">SUMPRODUCT(Q983:Q1012,'control variables'!AU$7:AU$36)</f>
        <v>4.320081350490647E-54</v>
      </c>
      <c r="AV1013" s="10">
        <f ca="1">SUMPRODUCT(R983:R1012,'control variables'!AV$7:AV$36)</f>
        <v>1.8602616490813236E-51</v>
      </c>
      <c r="AW1013" s="10">
        <f ca="1">SUMPRODUCT(S983:S1012,'control variables'!AW$7:AW$36)</f>
        <v>1.3936306713959471E-51</v>
      </c>
      <c r="AX1013" s="10">
        <f t="shared" ca="1" si="748"/>
        <v>3.2542299525544939E-51</v>
      </c>
      <c r="AY1013" s="82">
        <f ca="1">SUMPRODUCT(P983:P1012,'control variables'!BB$7:BB$36)</f>
        <v>1.4434245508431158E-53</v>
      </c>
      <c r="AZ1013" s="82">
        <f ca="1">SUMPRODUCT(Q983:Q1012,'control variables'!BC$7:BC$36)</f>
        <v>3.6807300306316843E-53</v>
      </c>
      <c r="BA1013" s="82">
        <f ca="1">SUMPRODUCT(R983:R1012,'control variables'!BD$7:BD$36)</f>
        <v>2.5766241597500768E-52</v>
      </c>
      <c r="BB1013" s="82">
        <f ca="1">SUMPRODUCT(S983:S1012,'control variables'!BE$7:BE$36)</f>
        <v>3.6615668636485237E-53</v>
      </c>
      <c r="BC1013" s="82">
        <f t="shared" ca="1" si="771"/>
        <v>3.4551963042624089E-52</v>
      </c>
      <c r="BD1013" s="10">
        <f ca="1">SUMPRODUCT(P983:P1012,'control variables'!BF$7:BF$36)</f>
        <v>3.0195184355820535E-54</v>
      </c>
      <c r="BE1013" s="10">
        <f ca="1">SUMPRODUCT(Q983:Q1012,'control variables'!BG$7:BG$36)</f>
        <v>3.4853326923612423E-54</v>
      </c>
      <c r="BF1013" s="10">
        <f ca="1">SUMPRODUCT(R983:R1012,'control variables'!BH$7:BH$36)</f>
        <v>1.0439334022312141E-52</v>
      </c>
      <c r="BG1013" s="10">
        <f ca="1">SUMPRODUCT(S983:S1012,'control variables'!BI$7:BI$36)</f>
        <v>2.3462144838000816E-52</v>
      </c>
      <c r="BH1013" s="10">
        <f t="shared" ca="1" si="772"/>
        <v>3.4551963973107288E-52</v>
      </c>
      <c r="BI1013" s="82">
        <f t="shared" ca="1" si="749"/>
        <v>3.4833631885165914E-51</v>
      </c>
      <c r="BJ1013" s="82">
        <f t="shared" ca="1" si="750"/>
        <v>4.0393154442876076E-51</v>
      </c>
      <c r="BK1013" s="82">
        <f t="shared" ca="1" si="751"/>
        <v>1.3517809001201661E-50</v>
      </c>
      <c r="BL1013" s="82">
        <f t="shared" ca="1" si="752"/>
        <v>6.3662834392719693E-51</v>
      </c>
      <c r="BM1013" s="82">
        <f t="shared" ca="1" si="742"/>
        <v>2.7406771073277831E-50</v>
      </c>
      <c r="BN1013" s="10">
        <f ca="1">BN1012+BI1013-INDIRECT(ADDRESS(MAX($D1013-'key variables'!$B$9*30,34),scenario!BI$4),TRUE)</f>
        <v>9439390.0751690175</v>
      </c>
      <c r="BO1013" s="10">
        <f ca="1">BO1012+BJ1013-INDIRECT(ADDRESS(MAX($D1013-'key variables'!$B$9*30,34),scenario!BJ$4),TRUE)</f>
        <v>10895583.360992203</v>
      </c>
      <c r="BP1013" s="10">
        <f ca="1">BP1012+BK1013-INDIRECT(ADDRESS(MAX($D1013-'key variables'!$B$9*30,34),scenario!BK$4),TRUE)</f>
        <v>32531162.537994072</v>
      </c>
      <c r="BQ1013" s="10">
        <f ca="1">BQ1012+BL1013-INDIRECT(ADDRESS(MAX($D1013-'key variables'!$B$9*30,34),scenario!BL$4),TRUE)</f>
        <v>14415841.516535141</v>
      </c>
      <c r="BR1013" s="10">
        <f t="shared" ca="1" si="773"/>
        <v>67281977.490690395</v>
      </c>
      <c r="BS1013" s="82">
        <f t="shared" ca="1" si="754"/>
        <v>-2.3433848477536824E-9</v>
      </c>
      <c r="BT1013" s="82">
        <f t="shared" ca="1" si="755"/>
        <v>-3.4288309057018498E-10</v>
      </c>
      <c r="BU1013" s="82">
        <f t="shared" ca="1" si="756"/>
        <v>-4.2578247660364599E-9</v>
      </c>
      <c r="BV1013" s="82">
        <f t="shared" ca="1" si="757"/>
        <v>-2.9943922343414556E-9</v>
      </c>
      <c r="BW1013" s="82">
        <f t="shared" ca="1" si="774"/>
        <v>-9.9384849387017825E-9</v>
      </c>
      <c r="BX1013" s="10">
        <f t="shared" ca="1" si="758"/>
        <v>-1.8625994260191893E-12</v>
      </c>
      <c r="BY1013" s="10">
        <f t="shared" ca="1" si="759"/>
        <v>2.8902850229962428E-12</v>
      </c>
      <c r="BZ1013" s="10">
        <f t="shared" ca="1" si="760"/>
        <v>-3.5034723983035463E-11</v>
      </c>
      <c r="CA1013" s="10">
        <f t="shared" ca="1" si="761"/>
        <v>-2.0257049910634696E-11</v>
      </c>
      <c r="CB1013" s="10">
        <v>0</v>
      </c>
      <c r="CC1013" s="82">
        <f t="shared" ca="1" si="762"/>
        <v>3.9725652202851362E-13</v>
      </c>
      <c r="CD1013" s="82">
        <f t="shared" ca="1" si="763"/>
        <v>3.4270724516460853E-13</v>
      </c>
      <c r="CE1013" s="82">
        <f t="shared" ca="1" si="764"/>
        <v>1.8915613015532971E-10</v>
      </c>
      <c r="CF1013" s="82">
        <f t="shared" ca="1" si="765"/>
        <v>3.7028113764059381E-11</v>
      </c>
      <c r="CG1013" s="82">
        <f t="shared" ca="1" si="775"/>
        <v>2.269242076865822E-10</v>
      </c>
      <c r="CH1013" s="13" t="str">
        <f t="shared" ca="1" si="727"/>
        <v/>
      </c>
      <c r="CI1013" s="81">
        <f t="shared" ca="1" si="736"/>
        <v>0.1131775965863165</v>
      </c>
      <c r="CJ1013" s="81">
        <f t="shared" ca="1" si="737"/>
        <v>0.13063724757458739</v>
      </c>
      <c r="CK1013" s="81">
        <f t="shared" ca="1" si="738"/>
        <v>0.39004625943939081</v>
      </c>
      <c r="CL1013" s="81">
        <f t="shared" ca="1" si="739"/>
        <v>0.17284488538116416</v>
      </c>
      <c r="CM1013" s="89">
        <f t="shared" ca="1" si="728"/>
        <v>0.80670598898145884</v>
      </c>
    </row>
    <row r="1014" spans="1:91" x14ac:dyDescent="0.3">
      <c r="A1014">
        <v>949</v>
      </c>
      <c r="B1014" s="3">
        <f t="shared" si="741"/>
        <v>2.8250000000000002</v>
      </c>
      <c r="C1014" s="3">
        <f t="shared" si="729"/>
        <v>31.633333333333333</v>
      </c>
      <c r="D1014" s="4">
        <f t="shared" ca="1" si="766"/>
        <v>1014</v>
      </c>
      <c r="E1014" s="58">
        <f>(0.5*(COS(B1014*2*PI())+1)*('key variables'!$B$4-'key variables'!$B$6)+'key variables'!$B$6)/'key variables'!$B$4</f>
        <v>1</v>
      </c>
      <c r="F1014" s="10">
        <f t="shared" ca="1" si="730"/>
        <v>11689222.907461114</v>
      </c>
      <c r="G1014" s="10">
        <f t="shared" ca="1" si="731"/>
        <v>13492492.798713122</v>
      </c>
      <c r="H1014" s="10">
        <f t="shared" ca="1" si="732"/>
        <v>40309474.521088287</v>
      </c>
      <c r="I1014" s="10">
        <f t="shared" ca="1" si="733"/>
        <v>17912154.249750931</v>
      </c>
      <c r="J1014" s="10">
        <f t="shared" ca="1" si="767"/>
        <v>83403344.477013454</v>
      </c>
      <c r="K1014" s="82">
        <f t="shared" ca="1" si="743"/>
        <v>2249832.832292099</v>
      </c>
      <c r="L1014" s="82">
        <f t="shared" ca="1" si="744"/>
        <v>2596909.4377209195</v>
      </c>
      <c r="M1014" s="82">
        <f t="shared" ca="1" si="745"/>
        <v>7778311.98309422</v>
      </c>
      <c r="N1014" s="82">
        <f t="shared" ca="1" si="746"/>
        <v>3496312.733215793</v>
      </c>
      <c r="O1014" s="82">
        <f t="shared" ca="1" si="768"/>
        <v>16121366.986323033</v>
      </c>
      <c r="P1014" s="10">
        <f ca="1">IF(IF($A1014&gt;='key variables'!$B$26,K1014*SUMPRODUCT(Z1014:AC1014,'control variables'!$O$3:$R$3)/J1014+F$65*'key variables'!$B$25/scenario!J$65,K1014*SUMPRODUCT(Z1014:AC1014,'control variables'!$O$7:$R$7)/J1014+F$65*'key variables'!$B$25/scenario!J$65)&lt;'key variables'!$B$28,0,IF($A1014&gt;='key variables'!$B$26,K1014*SUMPRODUCT(Z1014:AC1014,'control variables'!$O$3:$R$3)/J1014+F$65*'key variables'!$B$25/scenario!J$65,K1014*SUMPRODUCT(Z1014:AC1014,'control variables'!$O$7:$R$7)/J1014+F$65*'key variables'!$B$25/scenario!J$65))</f>
        <v>4.2423213096744172E-52</v>
      </c>
      <c r="Q1014" s="10">
        <f ca="1">IF(IF($A1014&gt;='key variables'!$B$26,L1014*SUMPRODUCT(Z1014:AC1014,'control variables'!$O$4:$R$4)/J1014+G$65*'key variables'!$B$25/scenario!J$65,L1014*SUMPRODUCT(Z1014:AC1014,'control variables'!$O$7:$R$7)/J1014+G$65*'key variables'!$B$25/scenario!J$65)&lt;'key variables'!$B$28,0,IF($A1014&gt;='key variables'!$B$26,L1014*SUMPRODUCT(Z1014:AC1014,'control variables'!$O$4:$R$4)/J1014+G$65*'key variables'!$B$25/scenario!J$65,L1014*SUMPRODUCT(Z1014:AC1014,'control variables'!$O$7:$R$7)/J1014+G$65*'key variables'!$B$25/scenario!J$65))</f>
        <v>4.8967745908989031E-52</v>
      </c>
      <c r="R1014" s="10">
        <f ca="1">IF(IF($A1014&gt;='key variables'!$B$26,M1014*SUMPRODUCT(Z1014:AC1014,'control variables'!$O$5:$R$5)/J1014+H$65*'key variables'!$B$25/scenario!J$65,M1014*SUMPRODUCT(Z1014:AC1014,'control variables'!$O$7:$R$7)/J1014+H$65*'key variables'!$B$25/scenario!J$65)&lt;'key variables'!$B$28,0,IF($A1014&gt;='key variables'!$B$26,M1014*SUMPRODUCT(Z1014:AC1014,'control variables'!$O$5:$R$5)/J1014+H$65*'key variables'!$B$25/scenario!J$65,M1014*SUMPRODUCT(Z1014:AC1014,'control variables'!$O$7:$R$7)/J1014+H$65*'key variables'!$B$25/scenario!J$65))</f>
        <v>1.4666911339167572E-51</v>
      </c>
      <c r="S1014" s="10">
        <f ca="1">IF(IF($A1014&gt;='key variables'!$B$26,N1014*SUMPRODUCT(Z1014:AC1014,'control variables'!$O$6:$R$6)/J1014+I$65*'key variables'!$B$25/scenario!J$65,N1014*SUMPRODUCT(Z1014:AC1014,'control variables'!$O$7:$R$7)/J1014+I$65*'key variables'!$B$25/scenario!J$65)&lt;'key variables'!$B$28,0,IF($A1014&gt;='key variables'!$B$26,N1014*SUMPRODUCT(Z1014:AC1014,'control variables'!$O$6:$R$6)/J1014+I$65*'key variables'!$B$25/scenario!J$65,N1014*SUMPRODUCT(Z1014:AC1014,'control variables'!$O$7:$R$7)/J1014+I$65*'key variables'!$B$25/scenario!J$65))</f>
        <v>6.5927040447250621E-52</v>
      </c>
      <c r="T1014" s="10">
        <f t="shared" ca="1" si="740"/>
        <v>3.0398711284465955E-51</v>
      </c>
      <c r="U1014" s="82">
        <f ca="1">SUMPRODUCT(P984:P1013,'control variables'!AD$7:AD$36)</f>
        <v>8.9945059962839543E-52</v>
      </c>
      <c r="V1014" s="82">
        <f ca="1">SUMPRODUCT(Q984:Q1013,'control variables'!AE$7:AE$36)</f>
        <v>1.0382068024845416E-51</v>
      </c>
      <c r="W1014" s="82">
        <f ca="1">SUMPRODUCT(R984:R1013,'control variables'!AF$7:AF$36)</f>
        <v>3.1096565384207625E-51</v>
      </c>
      <c r="X1014" s="82">
        <f ca="1">SUMPRODUCT(S984:S1013,'control variables'!AG$7:AG$36)</f>
        <v>1.3977752210040865E-51</v>
      </c>
      <c r="Y1014" s="82">
        <f t="shared" ca="1" si="734"/>
        <v>6.445089161537786E-51</v>
      </c>
      <c r="Z1014" s="10">
        <f ca="1">IF($A1014&gt;='key variables'!$B$26,SUMPRODUCT(P984:P1013,'control variables'!V$7:V$36)*$E1014,SUMPRODUCT(P984:P1013,'control variables'!Z$7:Z$36)*$E1014)</f>
        <v>2.1947505188184446E-51</v>
      </c>
      <c r="AA1014" s="10">
        <f ca="1">IF($A1014&gt;='key variables'!$B$26,SUMPRODUCT(Q984:Q1013,'control variables'!W$7:W$36)*$E1014,SUMPRODUCT(Q984:Q1013,'control variables'!AA$7:AA$36)*$E1014)</f>
        <v>2.5333297007475266E-51</v>
      </c>
      <c r="AB1014" s="10">
        <f ca="1">IF($A1014&gt;='key variables'!$B$26,SUMPRODUCT(R984:R1013,'control variables'!X$7:X$36)*$E1014,SUMPRODUCT(R984:R1013,'control variables'!AB$7:AB$36)*$E1014)</f>
        <v>7.5878767592859777E-51</v>
      </c>
      <c r="AC1014" s="10">
        <f ca="1">IF($A1014&gt;='key variables'!$B$26,SUMPRODUCT(S984:S1013,'control variables'!Y$7:Y$36)*$E1014,SUMPRODUCT(S984:S1013,'control variables'!AC$7:AC$36)*$E1014)</f>
        <v>3.4107130427815849E-51</v>
      </c>
      <c r="AD1014" s="10">
        <f t="shared" ca="1" si="735"/>
        <v>1.5726670021633536E-50</v>
      </c>
      <c r="AE1014" s="82">
        <f ca="1">SUMPRODUCT(P984:P1013,'control variables'!AL$7:AL$36)</f>
        <v>2.9882639215780051E-51</v>
      </c>
      <c r="AF1014" s="82">
        <f ca="1">SUMPRODUCT(Q984:Q1013,'control variables'!AM$7:AM$36)</f>
        <v>3.4402378263370615E-51</v>
      </c>
      <c r="AG1014" s="82">
        <f ca="1">SUMPRODUCT(R984:R1013,'control variables'!AN$7:AN$36)</f>
        <v>9.8090221767636515E-51</v>
      </c>
      <c r="AH1014" s="82">
        <f ca="1">SUMPRODUCT(S984:S1013,'control variables'!AO$7:AO$36)</f>
        <v>4.2472093045651683E-51</v>
      </c>
      <c r="AI1014" s="82">
        <f t="shared" ca="1" si="747"/>
        <v>2.0484733229243886E-50</v>
      </c>
      <c r="AJ1014" s="10">
        <f ca="1">SUMPRODUCT(P984:P1013,'control variables'!AP$7:AP$36)</f>
        <v>2.8552977997644489E-54</v>
      </c>
      <c r="AK1014" s="10">
        <f ca="1">SUMPRODUCT(Q984:Q1013,'control variables'!AQ$7:AQ$36)</f>
        <v>8.2394452793164023E-54</v>
      </c>
      <c r="AL1014" s="10">
        <f ca="1">SUMPRODUCT(R984:R1013,'control variables'!AR$7:AR$36)</f>
        <v>2.9614729733387E-52</v>
      </c>
      <c r="AM1014" s="10">
        <f ca="1">SUMPRODUCT(S984:S1013,'control variables'!AS$7:AS$36)</f>
        <v>2.2186124033644142E-52</v>
      </c>
      <c r="AN1014" s="10">
        <f t="shared" ca="1" si="769"/>
        <v>5.2910328074939229E-52</v>
      </c>
      <c r="AO1014" s="82">
        <f ca="1">SUMPRODUCT(P984:P1013,'control variables'!AX$7:AX$36)</f>
        <v>3.8827692694090945E-54</v>
      </c>
      <c r="AP1014" s="82">
        <f ca="1">SUMPRODUCT(Q984:Q1013,'control variables'!AY$7:AY$36)</f>
        <v>8.9635105466468021E-54</v>
      </c>
      <c r="AQ1014" s="82">
        <f ca="1">SUMPRODUCT(R984:R1013,'control variables'!AZ$7:AZ$36)</f>
        <v>8.0543026048026817E-53</v>
      </c>
      <c r="AR1014" s="82">
        <f ca="1">SUMPRODUCT(S984:S1013,'control variables'!BA$7:BA$36)</f>
        <v>6.0339485858349703E-53</v>
      </c>
      <c r="AS1014" s="82">
        <f t="shared" ca="1" si="770"/>
        <v>1.5372879172243243E-52</v>
      </c>
      <c r="AT1014" s="10">
        <f ca="1">SUMPRODUCT(P984:P1013,'control variables'!AT$7:AT$36)</f>
        <v>-3.4266953972019224E-54</v>
      </c>
      <c r="AU1014" s="10">
        <f ca="1">SUMPRODUCT(Q984:Q1013,'control variables'!AU$7:AU$36)</f>
        <v>3.7172106569274245E-54</v>
      </c>
      <c r="AV1014" s="10">
        <f ca="1">SUMPRODUCT(R984:R1013,'control variables'!AV$7:AV$36)</f>
        <v>1.6006606972466206E-51</v>
      </c>
      <c r="AW1014" s="10">
        <f ca="1">SUMPRODUCT(S984:S1013,'control variables'!AW$7:AW$36)</f>
        <v>1.1991484333843799E-51</v>
      </c>
      <c r="AX1014" s="10">
        <f t="shared" ca="1" si="748"/>
        <v>2.8000996458907258E-51</v>
      </c>
      <c r="AY1014" s="82">
        <f ca="1">SUMPRODUCT(P984:P1013,'control variables'!BB$7:BB$36)</f>
        <v>1.241993538444671E-53</v>
      </c>
      <c r="AZ1014" s="82">
        <f ca="1">SUMPRODUCT(Q984:Q1013,'control variables'!BC$7:BC$36)</f>
        <v>3.1670813082218888E-53</v>
      </c>
      <c r="BA1014" s="82">
        <f ca="1">SUMPRODUCT(R984:R1013,'control variables'!BD$7:BD$36)</f>
        <v>2.217054265524853E-52</v>
      </c>
      <c r="BB1014" s="82">
        <f ca="1">SUMPRODUCT(S984:S1013,'control variables'!BE$7:BE$36)</f>
        <v>3.1505923760118054E-53</v>
      </c>
      <c r="BC1014" s="82">
        <f t="shared" ca="1" si="771"/>
        <v>2.9730209877926898E-52</v>
      </c>
      <c r="BD1014" s="10">
        <f ca="1">SUMPRODUCT(P984:P1013,'control variables'!BF$7:BF$36)</f>
        <v>2.5981423026350332E-54</v>
      </c>
      <c r="BE1014" s="10">
        <f ca="1">SUMPRODUCT(Q984:Q1013,'control variables'!BG$7:BG$36)</f>
        <v>2.9989518196251876E-54</v>
      </c>
      <c r="BF1014" s="10">
        <f ca="1">SUMPRODUCT(R984:R1013,'control variables'!BH$7:BH$36)</f>
        <v>8.9825168858351446E-53</v>
      </c>
      <c r="BG1014" s="10">
        <f ca="1">SUMPRODUCT(S984:S1013,'control variables'!BI$7:BI$36)</f>
        <v>2.0187984380499271E-52</v>
      </c>
      <c r="BH1014" s="10">
        <f t="shared" ca="1" si="772"/>
        <v>2.9730210678560436E-52</v>
      </c>
      <c r="BI1014" s="82">
        <f t="shared" ca="1" si="749"/>
        <v>2.99725716156525E-51</v>
      </c>
      <c r="BJ1014" s="82">
        <f t="shared" ca="1" si="750"/>
        <v>3.475625850076208E-51</v>
      </c>
      <c r="BK1014" s="82">
        <f t="shared" ca="1" si="751"/>
        <v>1.1631388300562757E-50</v>
      </c>
      <c r="BL1014" s="82">
        <f t="shared" ca="1" si="752"/>
        <v>5.4778636617096658E-51</v>
      </c>
      <c r="BM1014" s="82">
        <f t="shared" ca="1" si="742"/>
        <v>2.3582134973913882E-50</v>
      </c>
      <c r="BN1014" s="10">
        <f ca="1">BN1013+BI1014-INDIRECT(ADDRESS(MAX($D1014-'key variables'!$B$9*30,34),scenario!BI$4),TRUE)</f>
        <v>9439390.0751690175</v>
      </c>
      <c r="BO1014" s="10">
        <f ca="1">BO1013+BJ1014-INDIRECT(ADDRESS(MAX($D1014-'key variables'!$B$9*30,34),scenario!BJ$4),TRUE)</f>
        <v>10895583.360992203</v>
      </c>
      <c r="BP1014" s="10">
        <f ca="1">BP1013+BK1014-INDIRECT(ADDRESS(MAX($D1014-'key variables'!$B$9*30,34),scenario!BK$4),TRUE)</f>
        <v>32531162.537994072</v>
      </c>
      <c r="BQ1014" s="10">
        <f ca="1">BQ1013+BL1014-INDIRECT(ADDRESS(MAX($D1014-'key variables'!$B$9*30,34),scenario!BL$4),TRUE)</f>
        <v>14415841.516535141</v>
      </c>
      <c r="BR1014" s="10">
        <f t="shared" ca="1" si="773"/>
        <v>67281977.490690395</v>
      </c>
      <c r="BS1014" s="82">
        <f t="shared" ca="1" si="754"/>
        <v>-2.3433848477536824E-9</v>
      </c>
      <c r="BT1014" s="82">
        <f t="shared" ca="1" si="755"/>
        <v>-3.4288309057018498E-10</v>
      </c>
      <c r="BU1014" s="82">
        <f t="shared" ca="1" si="756"/>
        <v>-4.2578247660364599E-9</v>
      </c>
      <c r="BV1014" s="82">
        <f t="shared" ca="1" si="757"/>
        <v>-2.9943922343414556E-9</v>
      </c>
      <c r="BW1014" s="82">
        <f t="shared" ca="1" si="774"/>
        <v>-9.9384849387017825E-9</v>
      </c>
      <c r="BX1014" s="10">
        <f t="shared" ca="1" si="758"/>
        <v>-1.8625994260191893E-12</v>
      </c>
      <c r="BY1014" s="10">
        <f t="shared" ca="1" si="759"/>
        <v>2.8902850229962428E-12</v>
      </c>
      <c r="BZ1014" s="10">
        <f t="shared" ca="1" si="760"/>
        <v>-3.5034723983035463E-11</v>
      </c>
      <c r="CA1014" s="10">
        <f t="shared" ca="1" si="761"/>
        <v>-2.0257049910634696E-11</v>
      </c>
      <c r="CB1014" s="10">
        <v>0</v>
      </c>
      <c r="CC1014" s="82">
        <f t="shared" ca="1" si="762"/>
        <v>3.9725652202851362E-13</v>
      </c>
      <c r="CD1014" s="82">
        <f t="shared" ca="1" si="763"/>
        <v>3.4270724516460853E-13</v>
      </c>
      <c r="CE1014" s="82">
        <f t="shared" ca="1" si="764"/>
        <v>1.8915613015532971E-10</v>
      </c>
      <c r="CF1014" s="82">
        <f t="shared" ca="1" si="765"/>
        <v>3.7028113764059381E-11</v>
      </c>
      <c r="CG1014" s="82">
        <f t="shared" ca="1" si="775"/>
        <v>2.269242076865822E-10</v>
      </c>
      <c r="CH1014" s="13" t="str">
        <f t="shared" ca="1" si="727"/>
        <v/>
      </c>
      <c r="CI1014" s="81">
        <f t="shared" ca="1" si="736"/>
        <v>0.1131775965863165</v>
      </c>
      <c r="CJ1014" s="81">
        <f t="shared" ca="1" si="737"/>
        <v>0.13063724757458739</v>
      </c>
      <c r="CK1014" s="81">
        <f t="shared" ca="1" si="738"/>
        <v>0.39004625943939081</v>
      </c>
      <c r="CL1014" s="81">
        <f t="shared" ca="1" si="739"/>
        <v>0.17284488538116416</v>
      </c>
      <c r="CM1014" s="89">
        <f t="shared" ca="1" si="728"/>
        <v>0.80670598898145884</v>
      </c>
    </row>
    <row r="1015" spans="1:91" x14ac:dyDescent="0.3">
      <c r="A1015">
        <v>950</v>
      </c>
      <c r="B1015" s="3">
        <f t="shared" si="741"/>
        <v>2.8277777777777779</v>
      </c>
      <c r="C1015" s="3">
        <f t="shared" si="729"/>
        <v>31.666666666666668</v>
      </c>
      <c r="D1015" s="4">
        <f t="shared" ca="1" si="766"/>
        <v>1015</v>
      </c>
      <c r="E1015" s="58">
        <f>(0.5*(COS(B1015*2*PI())+1)*('key variables'!$B$4-'key variables'!$B$6)+'key variables'!$B$6)/'key variables'!$B$4</f>
        <v>1</v>
      </c>
      <c r="F1015" s="10">
        <f t="shared" ca="1" si="730"/>
        <v>11689222.907461114</v>
      </c>
      <c r="G1015" s="10">
        <f t="shared" ca="1" si="731"/>
        <v>13492492.798713122</v>
      </c>
      <c r="H1015" s="10">
        <f t="shared" ca="1" si="732"/>
        <v>40309474.521088287</v>
      </c>
      <c r="I1015" s="10">
        <f t="shared" ca="1" si="733"/>
        <v>17912154.249750931</v>
      </c>
      <c r="J1015" s="10">
        <f t="shared" ca="1" si="767"/>
        <v>83403344.477013454</v>
      </c>
      <c r="K1015" s="82">
        <f t="shared" ca="1" si="743"/>
        <v>2249832.832292099</v>
      </c>
      <c r="L1015" s="82">
        <f t="shared" ca="1" si="744"/>
        <v>2596909.4377209195</v>
      </c>
      <c r="M1015" s="82">
        <f t="shared" ca="1" si="745"/>
        <v>7778311.98309422</v>
      </c>
      <c r="N1015" s="82">
        <f t="shared" ca="1" si="746"/>
        <v>3496312.733215793</v>
      </c>
      <c r="O1015" s="82">
        <f t="shared" ca="1" si="768"/>
        <v>16121366.986323033</v>
      </c>
      <c r="P1015" s="10">
        <f ca="1">IF(IF($A1015&gt;='key variables'!$B$26,K1015*SUMPRODUCT(Z1015:AC1015,'control variables'!$O$3:$R$3)/J1015+F$65*'key variables'!$B$25/scenario!J$65,K1015*SUMPRODUCT(Z1015:AC1015,'control variables'!$O$7:$R$7)/J1015+F$65*'key variables'!$B$25/scenario!J$65)&lt;'key variables'!$B$28,0,IF($A1015&gt;='key variables'!$B$26,K1015*SUMPRODUCT(Z1015:AC1015,'control variables'!$O$3:$R$3)/J1015+F$65*'key variables'!$B$25/scenario!J$65,K1015*SUMPRODUCT(Z1015:AC1015,'control variables'!$O$7:$R$7)/J1015+F$65*'key variables'!$B$25/scenario!J$65))</f>
        <v>3.6503020899458376E-52</v>
      </c>
      <c r="Q1015" s="10">
        <f ca="1">IF(IF($A1015&gt;='key variables'!$B$26,L1015*SUMPRODUCT(Z1015:AC1015,'control variables'!$O$4:$R$4)/J1015+G$65*'key variables'!$B$25/scenario!J$65,L1015*SUMPRODUCT(Z1015:AC1015,'control variables'!$O$7:$R$7)/J1015+G$65*'key variables'!$B$25/scenario!J$65)&lt;'key variables'!$B$28,0,IF($A1015&gt;='key variables'!$B$26,L1015*SUMPRODUCT(Z1015:AC1015,'control variables'!$O$4:$R$4)/J1015+G$65*'key variables'!$B$25/scenario!J$65,L1015*SUMPRODUCT(Z1015:AC1015,'control variables'!$O$7:$R$7)/J1015+G$65*'key variables'!$B$25/scenario!J$65))</f>
        <v>4.2134259096286517E-52</v>
      </c>
      <c r="R1015" s="10">
        <f ca="1">IF(IF($A1015&gt;='key variables'!$B$26,M1015*SUMPRODUCT(Z1015:AC1015,'control variables'!$O$5:$R$5)/J1015+H$65*'key variables'!$B$25/scenario!J$65,M1015*SUMPRODUCT(Z1015:AC1015,'control variables'!$O$7:$R$7)/J1015+H$65*'key variables'!$B$25/scenario!J$65)&lt;'key variables'!$B$28,0,IF($A1015&gt;='key variables'!$B$26,M1015*SUMPRODUCT(Z1015:AC1015,'control variables'!$O$5:$R$5)/J1015+H$65*'key variables'!$B$25/scenario!J$65,M1015*SUMPRODUCT(Z1015:AC1015,'control variables'!$O$7:$R$7)/J1015+H$65*'key variables'!$B$25/scenario!J$65))</f>
        <v>1.2620132518562721E-51</v>
      </c>
      <c r="S1015" s="10">
        <f ca="1">IF(IF($A1015&gt;='key variables'!$B$26,N1015*SUMPRODUCT(Z1015:AC1015,'control variables'!$O$6:$R$6)/J1015+I$65*'key variables'!$B$25/scenario!J$65,N1015*SUMPRODUCT(Z1015:AC1015,'control variables'!$O$7:$R$7)/J1015+I$65*'key variables'!$B$25/scenario!J$65)&lt;'key variables'!$B$28,0,IF($A1015&gt;='key variables'!$B$26,N1015*SUMPRODUCT(Z1015:AC1015,'control variables'!$O$6:$R$6)/J1015+I$65*'key variables'!$B$25/scenario!J$65,N1015*SUMPRODUCT(Z1015:AC1015,'control variables'!$O$7:$R$7)/J1015+I$65*'key variables'!$B$25/scenario!J$65))</f>
        <v>5.6726870965606331E-52</v>
      </c>
      <c r="T1015" s="10">
        <f t="shared" ca="1" si="740"/>
        <v>2.6156547614697844E-51</v>
      </c>
      <c r="U1015" s="82">
        <f ca="1">SUMPRODUCT(P985:P1014,'control variables'!AD$7:AD$36)</f>
        <v>7.7393157282529082E-52</v>
      </c>
      <c r="V1015" s="82">
        <f ca="1">SUMPRODUCT(Q985:Q1014,'control variables'!AE$7:AE$36)</f>
        <v>8.9332424026037758E-52</v>
      </c>
      <c r="W1015" s="82">
        <f ca="1">SUMPRODUCT(R985:R1014,'control variables'!AF$7:AF$36)</f>
        <v>2.6757015635108067E-51</v>
      </c>
      <c r="X1015" s="82">
        <f ca="1">SUMPRODUCT(S985:S1014,'control variables'!AG$7:AG$36)</f>
        <v>1.2027146078893554E-51</v>
      </c>
      <c r="Y1015" s="82">
        <f t="shared" ca="1" si="734"/>
        <v>5.5456719844858305E-51</v>
      </c>
      <c r="Z1015" s="10">
        <f ca="1">IF($A1015&gt;='key variables'!$B$26,SUMPRODUCT(P985:P1014,'control variables'!V$7:V$36)*$E1015,SUMPRODUCT(P985:P1014,'control variables'!Z$7:Z$36)*$E1015)</f>
        <v>1.8884713865220022E-51</v>
      </c>
      <c r="AA1015" s="10">
        <f ca="1">IF($A1015&gt;='key variables'!$B$26,SUMPRODUCT(Q985:Q1014,'control variables'!W$7:W$36)*$E1015,SUMPRODUCT(Q985:Q1014,'control variables'!AA$7:AA$36)*$E1015)</f>
        <v>2.1798015817595556E-51</v>
      </c>
      <c r="AB1015" s="10">
        <f ca="1">IF($A1015&gt;='key variables'!$B$26,SUMPRODUCT(R985:R1014,'control variables'!X$7:X$36)*$E1015,SUMPRODUCT(R985:R1014,'control variables'!AB$7:AB$36)*$E1015)</f>
        <v>6.528982689149207E-51</v>
      </c>
      <c r="AC1015" s="10">
        <f ca="1">IF($A1015&gt;='key variables'!$B$26,SUMPRODUCT(S985:S1014,'control variables'!Y$7:Y$36)*$E1015,SUMPRODUCT(S985:S1014,'control variables'!AC$7:AC$36)*$E1015)</f>
        <v>2.9347453998543674E-51</v>
      </c>
      <c r="AD1015" s="10">
        <f t="shared" ca="1" si="735"/>
        <v>1.3532001057285132E-50</v>
      </c>
      <c r="AE1015" s="82">
        <f ca="1">SUMPRODUCT(P985:P1014,'control variables'!AL$7:AL$36)</f>
        <v>2.5712493802321389E-51</v>
      </c>
      <c r="AF1015" s="82">
        <f ca="1">SUMPRODUCT(Q985:Q1014,'control variables'!AM$7:AM$36)</f>
        <v>2.9601499770305416E-51</v>
      </c>
      <c r="AG1015" s="82">
        <f ca="1">SUMPRODUCT(R985:R1014,'control variables'!AN$7:AN$36)</f>
        <v>8.4401655458090266E-51</v>
      </c>
      <c r="AH1015" s="82">
        <f ca="1">SUMPRODUCT(S985:S1014,'control variables'!AO$7:AO$36)</f>
        <v>3.654507961369267E-51</v>
      </c>
      <c r="AI1015" s="82">
        <f t="shared" ca="1" si="747"/>
        <v>1.7626072864440973E-50</v>
      </c>
      <c r="AJ1015" s="10">
        <f ca="1">SUMPRODUCT(P985:P1014,'control variables'!AP$7:AP$36)</f>
        <v>2.4568387835521648E-54</v>
      </c>
      <c r="AK1015" s="10">
        <f ca="1">SUMPRODUCT(Q985:Q1014,'control variables'!AQ$7:AQ$36)</f>
        <v>7.0896243182936309E-54</v>
      </c>
      <c r="AL1015" s="10">
        <f ca="1">SUMPRODUCT(R985:R1014,'control variables'!AR$7:AR$36)</f>
        <v>2.5481971295394466E-52</v>
      </c>
      <c r="AM1015" s="10">
        <f ca="1">SUMPRODUCT(S985:S1014,'control variables'!AS$7:AS$36)</f>
        <v>1.9090033266250689E-52</v>
      </c>
      <c r="AN1015" s="10">
        <f t="shared" ca="1" si="769"/>
        <v>4.5526650871829734E-52</v>
      </c>
      <c r="AO1015" s="82">
        <f ca="1">SUMPRODUCT(P985:P1014,'control variables'!AX$7:AX$36)</f>
        <v>3.3409258149730397E-54</v>
      </c>
      <c r="AP1015" s="82">
        <f ca="1">SUMPRODUCT(Q985:Q1014,'control variables'!AY$7:AY$36)</f>
        <v>7.7126457175841527E-54</v>
      </c>
      <c r="AQ1015" s="82">
        <f ca="1">SUMPRODUCT(R985:R1014,'control variables'!AZ$7:AZ$36)</f>
        <v>6.9303184471955596E-53</v>
      </c>
      <c r="AR1015" s="82">
        <f ca="1">SUMPRODUCT(S985:S1014,'control variables'!BA$7:BA$36)</f>
        <v>5.1919063940938338E-53</v>
      </c>
      <c r="AS1015" s="82">
        <f t="shared" ca="1" si="770"/>
        <v>1.3227581994545112E-52</v>
      </c>
      <c r="AT1015" s="10">
        <f ca="1">SUMPRODUCT(P985:P1014,'control variables'!AT$7:AT$36)</f>
        <v>-2.9484974043547738E-54</v>
      </c>
      <c r="AU1015" s="10">
        <f ca="1">SUMPRODUCT(Q985:Q1014,'control variables'!AU$7:AU$36)</f>
        <v>3.198471034904353E-54</v>
      </c>
      <c r="AV1015" s="10">
        <f ca="1">SUMPRODUCT(R985:R1014,'control variables'!AV$7:AV$36)</f>
        <v>1.377287259012902E-51</v>
      </c>
      <c r="AW1015" s="10">
        <f ca="1">SUMPRODUCT(S985:S1014,'control variables'!AW$7:AW$36)</f>
        <v>1.031806342097699E-51</v>
      </c>
      <c r="AX1015" s="10">
        <f t="shared" ca="1" si="748"/>
        <v>2.4093435747411505E-51</v>
      </c>
      <c r="AY1015" s="82">
        <f ca="1">SUMPRODUCT(P985:P1014,'control variables'!BB$7:BB$36)</f>
        <v>1.0686723796109048E-53</v>
      </c>
      <c r="AZ1015" s="82">
        <f ca="1">SUMPRODUCT(Q985:Q1014,'control variables'!BC$7:BC$36)</f>
        <v>2.7251126622745157E-53</v>
      </c>
      <c r="BA1015" s="82">
        <f ca="1">SUMPRODUCT(R985:R1014,'control variables'!BD$7:BD$36)</f>
        <v>1.9076626281260648E-52</v>
      </c>
      <c r="BB1015" s="82">
        <f ca="1">SUMPRODUCT(S985:S1014,'control variables'!BE$7:BE$36)</f>
        <v>2.7109247733067043E-53</v>
      </c>
      <c r="BC1015" s="82">
        <f t="shared" ca="1" si="771"/>
        <v>2.5581336096452773E-52</v>
      </c>
      <c r="BD1015" s="10">
        <f ca="1">SUMPRODUCT(P985:P1014,'control variables'!BF$7:BF$36)</f>
        <v>2.2355695349283243E-54</v>
      </c>
      <c r="BE1015" s="10">
        <f ca="1">SUMPRODUCT(Q985:Q1014,'control variables'!BG$7:BG$36)</f>
        <v>2.5804457738409367E-54</v>
      </c>
      <c r="BF1015" s="10">
        <f ca="1">SUMPRODUCT(R985:R1014,'control variables'!BH$7:BH$36)</f>
        <v>7.7289997074394734E-53</v>
      </c>
      <c r="BG1015" s="10">
        <f ca="1">SUMPRODUCT(S985:S1014,'control variables'!BI$7:BI$36)</f>
        <v>1.7370735547040887E-52</v>
      </c>
      <c r="BH1015" s="10">
        <f t="shared" ca="1" si="772"/>
        <v>2.5581336785357285E-52</v>
      </c>
      <c r="BI1015" s="82">
        <f t="shared" ca="1" si="749"/>
        <v>2.5789876066238931E-51</v>
      </c>
      <c r="BJ1015" s="82">
        <f t="shared" ca="1" si="750"/>
        <v>2.9905995746881907E-51</v>
      </c>
      <c r="BK1015" s="82">
        <f t="shared" ca="1" si="751"/>
        <v>1.0008219067634535E-50</v>
      </c>
      <c r="BL1015" s="82">
        <f t="shared" ca="1" si="752"/>
        <v>4.7134235512000328E-51</v>
      </c>
      <c r="BM1015" s="82">
        <f t="shared" ca="1" si="742"/>
        <v>2.0291229800146651E-50</v>
      </c>
      <c r="BN1015" s="10">
        <f ca="1">BN1014+BI1015-INDIRECT(ADDRESS(MAX($D1015-'key variables'!$B$9*30,34),scenario!BI$4),TRUE)</f>
        <v>9439390.0751690175</v>
      </c>
      <c r="BO1015" s="10">
        <f ca="1">BO1014+BJ1015-INDIRECT(ADDRESS(MAX($D1015-'key variables'!$B$9*30,34),scenario!BJ$4),TRUE)</f>
        <v>10895583.360992203</v>
      </c>
      <c r="BP1015" s="10">
        <f ca="1">BP1014+BK1015-INDIRECT(ADDRESS(MAX($D1015-'key variables'!$B$9*30,34),scenario!BK$4),TRUE)</f>
        <v>32531162.537994072</v>
      </c>
      <c r="BQ1015" s="10">
        <f ca="1">BQ1014+BL1015-INDIRECT(ADDRESS(MAX($D1015-'key variables'!$B$9*30,34),scenario!BL$4),TRUE)</f>
        <v>14415841.516535141</v>
      </c>
      <c r="BR1015" s="10">
        <f t="shared" ca="1" si="773"/>
        <v>67281977.490690395</v>
      </c>
      <c r="BS1015" s="82">
        <f t="shared" ca="1" si="754"/>
        <v>-2.3433848477536824E-9</v>
      </c>
      <c r="BT1015" s="82">
        <f t="shared" ca="1" si="755"/>
        <v>-3.4288309057018498E-10</v>
      </c>
      <c r="BU1015" s="82">
        <f t="shared" ca="1" si="756"/>
        <v>-4.2578247660364599E-9</v>
      </c>
      <c r="BV1015" s="82">
        <f t="shared" ca="1" si="757"/>
        <v>-2.9943922343414556E-9</v>
      </c>
      <c r="BW1015" s="82">
        <f t="shared" ca="1" si="774"/>
        <v>-9.9384849387017825E-9</v>
      </c>
      <c r="BX1015" s="10">
        <f t="shared" ca="1" si="758"/>
        <v>-1.8625994260191893E-12</v>
      </c>
      <c r="BY1015" s="10">
        <f t="shared" ca="1" si="759"/>
        <v>2.8902850229962428E-12</v>
      </c>
      <c r="BZ1015" s="10">
        <f t="shared" ca="1" si="760"/>
        <v>-3.5034723983035463E-11</v>
      </c>
      <c r="CA1015" s="10">
        <f t="shared" ca="1" si="761"/>
        <v>-2.0257049910634696E-11</v>
      </c>
      <c r="CB1015" s="10">
        <v>0</v>
      </c>
      <c r="CC1015" s="82">
        <f t="shared" ca="1" si="762"/>
        <v>3.9725652202851362E-13</v>
      </c>
      <c r="CD1015" s="82">
        <f t="shared" ca="1" si="763"/>
        <v>3.4270724516460853E-13</v>
      </c>
      <c r="CE1015" s="82">
        <f t="shared" ca="1" si="764"/>
        <v>1.8915613015532971E-10</v>
      </c>
      <c r="CF1015" s="82">
        <f t="shared" ca="1" si="765"/>
        <v>3.7028113764059381E-11</v>
      </c>
      <c r="CG1015" s="82">
        <f t="shared" ca="1" si="775"/>
        <v>2.269242076865822E-10</v>
      </c>
      <c r="CH1015" s="13" t="str">
        <f t="shared" ca="1" si="727"/>
        <v/>
      </c>
      <c r="CI1015" s="81">
        <f t="shared" ca="1" si="736"/>
        <v>0.1131775965863165</v>
      </c>
      <c r="CJ1015" s="81">
        <f t="shared" ca="1" si="737"/>
        <v>0.13063724757458739</v>
      </c>
      <c r="CK1015" s="81">
        <f t="shared" ca="1" si="738"/>
        <v>0.39004625943939081</v>
      </c>
      <c r="CL1015" s="81">
        <f t="shared" ca="1" si="739"/>
        <v>0.17284488538116416</v>
      </c>
      <c r="CM1015" s="89">
        <f t="shared" ca="1" si="728"/>
        <v>0.80670598898145884</v>
      </c>
    </row>
    <row r="1016" spans="1:91" x14ac:dyDescent="0.3">
      <c r="A1016">
        <v>951</v>
      </c>
      <c r="B1016" s="3">
        <f t="shared" si="741"/>
        <v>2.8305555555555557</v>
      </c>
      <c r="C1016" s="3">
        <f t="shared" si="729"/>
        <v>31.7</v>
      </c>
      <c r="D1016" s="4">
        <f t="shared" ca="1" si="766"/>
        <v>1016</v>
      </c>
      <c r="E1016" s="58">
        <f>(0.5*(COS(B1016*2*PI())+1)*('key variables'!$B$4-'key variables'!$B$6)+'key variables'!$B$6)/'key variables'!$B$4</f>
        <v>1</v>
      </c>
      <c r="F1016" s="10">
        <f t="shared" ca="1" si="730"/>
        <v>11689222.907461114</v>
      </c>
      <c r="G1016" s="10">
        <f t="shared" ca="1" si="731"/>
        <v>13492492.798713122</v>
      </c>
      <c r="H1016" s="10">
        <f t="shared" ca="1" si="732"/>
        <v>40309474.521088287</v>
      </c>
      <c r="I1016" s="10">
        <f t="shared" ca="1" si="733"/>
        <v>17912154.249750931</v>
      </c>
      <c r="J1016" s="10">
        <f t="shared" ca="1" si="767"/>
        <v>83403344.477013454</v>
      </c>
      <c r="K1016" s="82">
        <f t="shared" ca="1" si="743"/>
        <v>2249832.832292099</v>
      </c>
      <c r="L1016" s="82">
        <f t="shared" ca="1" si="744"/>
        <v>2596909.4377209195</v>
      </c>
      <c r="M1016" s="82">
        <f t="shared" ca="1" si="745"/>
        <v>7778311.98309422</v>
      </c>
      <c r="N1016" s="82">
        <f t="shared" ca="1" si="746"/>
        <v>3496312.733215793</v>
      </c>
      <c r="O1016" s="82">
        <f t="shared" ca="1" si="768"/>
        <v>16121366.986323033</v>
      </c>
      <c r="P1016" s="10">
        <f ca="1">IF(IF($A1016&gt;='key variables'!$B$26,K1016*SUMPRODUCT(Z1016:AC1016,'control variables'!$O$3:$R$3)/J1016+F$65*'key variables'!$B$25/scenario!J$65,K1016*SUMPRODUCT(Z1016:AC1016,'control variables'!$O$7:$R$7)/J1016+F$65*'key variables'!$B$25/scenario!J$65)&lt;'key variables'!$B$28,0,IF($A1016&gt;='key variables'!$B$26,K1016*SUMPRODUCT(Z1016:AC1016,'control variables'!$O$3:$R$3)/J1016+F$65*'key variables'!$B$25/scenario!J$65,K1016*SUMPRODUCT(Z1016:AC1016,'control variables'!$O$7:$R$7)/J1016+F$65*'key variables'!$B$25/scenario!J$65))</f>
        <v>3.1408996101913793E-52</v>
      </c>
      <c r="Q1016" s="10">
        <f ca="1">IF(IF($A1016&gt;='key variables'!$B$26,L1016*SUMPRODUCT(Z1016:AC1016,'control variables'!$O$4:$R$4)/J1016+G$65*'key variables'!$B$25/scenario!J$65,L1016*SUMPRODUCT(Z1016:AC1016,'control variables'!$O$7:$R$7)/J1016+G$65*'key variables'!$B$25/scenario!J$65)&lt;'key variables'!$B$28,0,IF($A1016&gt;='key variables'!$B$26,L1016*SUMPRODUCT(Z1016:AC1016,'control variables'!$O$4:$R$4)/J1016+G$65*'key variables'!$B$25/scenario!J$65,L1016*SUMPRODUCT(Z1016:AC1016,'control variables'!$O$7:$R$7)/J1016+G$65*'key variables'!$B$25/scenario!J$65))</f>
        <v>3.6254390653238374E-52</v>
      </c>
      <c r="R1016" s="10">
        <f ca="1">IF(IF($A1016&gt;='key variables'!$B$26,M1016*SUMPRODUCT(Z1016:AC1016,'control variables'!$O$5:$R$5)/J1016+H$65*'key variables'!$B$25/scenario!J$65,M1016*SUMPRODUCT(Z1016:AC1016,'control variables'!$O$7:$R$7)/J1016+H$65*'key variables'!$B$25/scenario!J$65)&lt;'key variables'!$B$28,0,IF($A1016&gt;='key variables'!$B$26,M1016*SUMPRODUCT(Z1016:AC1016,'control variables'!$O$5:$R$5)/J1016+H$65*'key variables'!$B$25/scenario!J$65,M1016*SUMPRODUCT(Z1016:AC1016,'control variables'!$O$7:$R$7)/J1016+H$65*'key variables'!$B$25/scenario!J$65))</f>
        <v>1.0858983265328963E-51</v>
      </c>
      <c r="S1016" s="10">
        <f ca="1">IF(IF($A1016&gt;='key variables'!$B$26,N1016*SUMPRODUCT(Z1016:AC1016,'control variables'!$O$6:$R$6)/J1016+I$65*'key variables'!$B$25/scenario!J$65,N1016*SUMPRODUCT(Z1016:AC1016,'control variables'!$O$7:$R$7)/J1016+I$65*'key variables'!$B$25/scenario!J$65)&lt;'key variables'!$B$28,0,IF($A1016&gt;='key variables'!$B$26,N1016*SUMPRODUCT(Z1016:AC1016,'control variables'!$O$6:$R$6)/J1016+I$65*'key variables'!$B$25/scenario!J$65,N1016*SUMPRODUCT(Z1016:AC1016,'control variables'!$O$7:$R$7)/J1016+I$65*'key variables'!$B$25/scenario!J$65))</f>
        <v>4.881059225043297E-52</v>
      </c>
      <c r="T1016" s="10">
        <f t="shared" ca="1" si="740"/>
        <v>2.2506381165887479E-51</v>
      </c>
      <c r="U1016" s="82">
        <f ca="1">SUMPRODUCT(P986:P1015,'control variables'!AD$7:AD$36)</f>
        <v>6.6592882328756109E-52</v>
      </c>
      <c r="V1016" s="82">
        <f ca="1">SUMPRODUCT(Q986:Q1015,'control variables'!AE$7:AE$36)</f>
        <v>7.6866015164513742E-52</v>
      </c>
      <c r="W1016" s="82">
        <f ca="1">SUMPRODUCT(R986:R1015,'control variables'!AF$7:AF$36)</f>
        <v>2.3023053409654256E-51</v>
      </c>
      <c r="X1016" s="82">
        <f ca="1">SUMPRODUCT(S986:S1015,'control variables'!AG$7:AG$36)</f>
        <v>1.0348748541924664E-51</v>
      </c>
      <c r="Y1016" s="82">
        <f t="shared" ca="1" si="734"/>
        <v>4.7717691700905909E-51</v>
      </c>
      <c r="Z1016" s="10">
        <f ca="1">IF($A1016&gt;='key variables'!$B$26,SUMPRODUCT(P986:P1015,'control variables'!V$7:V$36)*$E1016,SUMPRODUCT(P986:P1015,'control variables'!Z$7:Z$36)*$E1016)</f>
        <v>1.6249337440103593E-51</v>
      </c>
      <c r="AA1016" s="10">
        <f ca="1">IF($A1016&gt;='key variables'!$B$26,SUMPRODUCT(Q986:Q1015,'control variables'!W$7:W$36)*$E1016,SUMPRODUCT(Q986:Q1015,'control variables'!AA$7:AA$36)*$E1016)</f>
        <v>1.8756085851910204E-51</v>
      </c>
      <c r="AB1016" s="10">
        <f ca="1">IF($A1016&gt;='key variables'!$B$26,SUMPRODUCT(R986:R1015,'control variables'!X$7:X$36)*$E1016,SUMPRODUCT(R986:R1015,'control variables'!AB$7:AB$36)*$E1016)</f>
        <v>5.6178581054367691E-51</v>
      </c>
      <c r="AC1016" s="10">
        <f ca="1">IF($A1016&gt;='key variables'!$B$26,SUMPRODUCT(S986:S1015,'control variables'!Y$7:Y$36)*$E1016,SUMPRODUCT(S986:S1015,'control variables'!AC$7:AC$36)*$E1016)</f>
        <v>2.5251994096056563E-51</v>
      </c>
      <c r="AD1016" s="10">
        <f t="shared" ca="1" si="735"/>
        <v>1.1643599844243806E-50</v>
      </c>
      <c r="AE1016" s="82">
        <f ca="1">SUMPRODUCT(P986:P1015,'control variables'!AL$7:AL$36)</f>
        <v>2.2124295406454366E-51</v>
      </c>
      <c r="AF1016" s="82">
        <f ca="1">SUMPRODUCT(Q986:Q1015,'control variables'!AM$7:AM$36)</f>
        <v>2.5470587583892825E-51</v>
      </c>
      <c r="AG1016" s="82">
        <f ca="1">SUMPRODUCT(R986:R1015,'control variables'!AN$7:AN$36)</f>
        <v>7.2623339163624189E-51</v>
      </c>
      <c r="AH1016" s="82">
        <f ca="1">SUMPRODUCT(S986:S1015,'control variables'!AO$7:AO$36)</f>
        <v>3.1445185490048945E-51</v>
      </c>
      <c r="AI1016" s="82">
        <f t="shared" ca="1" si="747"/>
        <v>1.5166340764402033E-50</v>
      </c>
      <c r="AJ1016" s="10">
        <f ca="1">SUMPRODUCT(P986:P1015,'control variables'!AP$7:AP$36)</f>
        <v>2.1139850312160206E-54</v>
      </c>
      <c r="AK1016" s="10">
        <f ca="1">SUMPRODUCT(Q986:Q1015,'control variables'!AQ$7:AQ$36)</f>
        <v>6.1002617616401682E-54</v>
      </c>
      <c r="AL1016" s="10">
        <f ca="1">SUMPRODUCT(R986:R1015,'control variables'!AR$7:AR$36)</f>
        <v>2.1925942493652611E-52</v>
      </c>
      <c r="AM1016" s="10">
        <f ca="1">SUMPRODUCT(S986:S1015,'control variables'!AS$7:AS$36)</f>
        <v>1.6426004359928717E-52</v>
      </c>
      <c r="AN1016" s="10">
        <f t="shared" ca="1" si="769"/>
        <v>3.9173371532866947E-52</v>
      </c>
      <c r="AO1016" s="82">
        <f ca="1">SUMPRODUCT(P986:P1015,'control variables'!AX$7:AX$36)</f>
        <v>2.8746970336591603E-54</v>
      </c>
      <c r="AP1016" s="82">
        <f ca="1">SUMPRODUCT(Q986:Q1015,'control variables'!AY$7:AY$36)</f>
        <v>6.6363400428219652E-54</v>
      </c>
      <c r="AQ1016" s="82">
        <f ca="1">SUMPRODUCT(R986:R1015,'control variables'!AZ$7:AZ$36)</f>
        <v>5.9631871480591988E-53</v>
      </c>
      <c r="AR1016" s="82">
        <f ca="1">SUMPRODUCT(S986:S1015,'control variables'!BA$7:BA$36)</f>
        <v>4.4673718414361176E-53</v>
      </c>
      <c r="AS1016" s="82">
        <f t="shared" ca="1" si="770"/>
        <v>1.1381662697143429E-52</v>
      </c>
      <c r="AT1016" s="10">
        <f ca="1">SUMPRODUCT(P986:P1015,'control variables'!AT$7:AT$36)</f>
        <v>-2.5370323112423857E-54</v>
      </c>
      <c r="AU1016" s="10">
        <f ca="1">SUMPRODUCT(Q986:Q1015,'control variables'!AU$7:AU$36)</f>
        <v>2.7521219283219807E-54</v>
      </c>
      <c r="AV1016" s="10">
        <f ca="1">SUMPRODUCT(R986:R1015,'control variables'!AV$7:AV$36)</f>
        <v>1.1850857568391994E-51</v>
      </c>
      <c r="AW1016" s="10">
        <f ca="1">SUMPRODUCT(S986:S1015,'control variables'!AW$7:AW$36)</f>
        <v>8.8781696907056287E-52</v>
      </c>
      <c r="AX1016" s="10">
        <f t="shared" ca="1" si="748"/>
        <v>2.0731178155268419E-51</v>
      </c>
      <c r="AY1016" s="82">
        <f ca="1">SUMPRODUCT(P986:P1015,'control variables'!BB$7:BB$36)</f>
        <v>9.1953832253702276E-54</v>
      </c>
      <c r="AZ1016" s="82">
        <f ca="1">SUMPRODUCT(Q986:Q1015,'control variables'!BC$7:BC$36)</f>
        <v>2.3448210826826712E-53</v>
      </c>
      <c r="BA1016" s="82">
        <f ca="1">SUMPRODUCT(R986:R1015,'control variables'!BD$7:BD$36)</f>
        <v>1.6414468330062848E-52</v>
      </c>
      <c r="BB1016" s="82">
        <f ca="1">SUMPRODUCT(S986:S1015,'control variables'!BE$7:BE$36)</f>
        <v>2.3326131245930713E-53</v>
      </c>
      <c r="BC1016" s="82">
        <f t="shared" ca="1" si="771"/>
        <v>2.2011440859875611E-52</v>
      </c>
      <c r="BD1016" s="10">
        <f ca="1">SUMPRODUCT(P986:P1015,'control variables'!BF$7:BF$36)</f>
        <v>1.9235940773647809E-54</v>
      </c>
      <c r="BE1016" s="10">
        <f ca="1">SUMPRODUCT(Q986:Q1015,'control variables'!BG$7:BG$36)</f>
        <v>2.22034257041374E-54</v>
      </c>
      <c r="BF1016" s="10">
        <f ca="1">SUMPRODUCT(R986:R1015,'control variables'!BH$7:BH$36)</f>
        <v>6.6504118207449849E-53</v>
      </c>
      <c r="BG1016" s="10">
        <f ca="1">SUMPRODUCT(S986:S1015,'control variables'!BI$7:BI$36)</f>
        <v>1.4946635967120131E-52</v>
      </c>
      <c r="BH1016" s="10">
        <f t="shared" ca="1" si="772"/>
        <v>2.2011441452642967E-52</v>
      </c>
      <c r="BI1016" s="82">
        <f t="shared" ca="1" si="749"/>
        <v>2.2190878915595643E-51</v>
      </c>
      <c r="BJ1016" s="82">
        <f t="shared" ca="1" si="750"/>
        <v>2.5732590911444312E-51</v>
      </c>
      <c r="BK1016" s="82">
        <f t="shared" ca="1" si="751"/>
        <v>8.6115643565022471E-51</v>
      </c>
      <c r="BL1016" s="82">
        <f t="shared" ca="1" si="752"/>
        <v>4.0556616493213884E-51</v>
      </c>
      <c r="BM1016" s="82">
        <f t="shared" ca="1" si="742"/>
        <v>1.7459572988527631E-50</v>
      </c>
      <c r="BN1016" s="10">
        <f ca="1">BN1015+BI1016-INDIRECT(ADDRESS(MAX($D1016-'key variables'!$B$9*30,34),scenario!BI$4),TRUE)</f>
        <v>9439390.0751690175</v>
      </c>
      <c r="BO1016" s="10">
        <f ca="1">BO1015+BJ1016-INDIRECT(ADDRESS(MAX($D1016-'key variables'!$B$9*30,34),scenario!BJ$4),TRUE)</f>
        <v>10895583.360992203</v>
      </c>
      <c r="BP1016" s="10">
        <f ca="1">BP1015+BK1016-INDIRECT(ADDRESS(MAX($D1016-'key variables'!$B$9*30,34),scenario!BK$4),TRUE)</f>
        <v>32531162.537994072</v>
      </c>
      <c r="BQ1016" s="10">
        <f ca="1">BQ1015+BL1016-INDIRECT(ADDRESS(MAX($D1016-'key variables'!$B$9*30,34),scenario!BL$4),TRUE)</f>
        <v>14415841.516535141</v>
      </c>
      <c r="BR1016" s="10">
        <f t="shared" ca="1" si="773"/>
        <v>67281977.490690395</v>
      </c>
      <c r="BS1016" s="82">
        <f t="shared" ca="1" si="754"/>
        <v>-2.3433848477536824E-9</v>
      </c>
      <c r="BT1016" s="82">
        <f t="shared" ca="1" si="755"/>
        <v>-3.4288309057018498E-10</v>
      </c>
      <c r="BU1016" s="82">
        <f t="shared" ca="1" si="756"/>
        <v>-4.2578247660364599E-9</v>
      </c>
      <c r="BV1016" s="82">
        <f t="shared" ca="1" si="757"/>
        <v>-2.9943922343414556E-9</v>
      </c>
      <c r="BW1016" s="82">
        <f t="shared" ca="1" si="774"/>
        <v>-9.9384849387017825E-9</v>
      </c>
      <c r="BX1016" s="10">
        <f t="shared" ca="1" si="758"/>
        <v>-1.8625994260191893E-12</v>
      </c>
      <c r="BY1016" s="10">
        <f t="shared" ca="1" si="759"/>
        <v>2.8902850229962428E-12</v>
      </c>
      <c r="BZ1016" s="10">
        <f t="shared" ca="1" si="760"/>
        <v>-3.5034723983035463E-11</v>
      </c>
      <c r="CA1016" s="10">
        <f t="shared" ca="1" si="761"/>
        <v>-2.0257049910634696E-11</v>
      </c>
      <c r="CB1016" s="10">
        <v>0</v>
      </c>
      <c r="CC1016" s="82">
        <f t="shared" ca="1" si="762"/>
        <v>3.9725652202851362E-13</v>
      </c>
      <c r="CD1016" s="82">
        <f t="shared" ca="1" si="763"/>
        <v>3.4270724516460853E-13</v>
      </c>
      <c r="CE1016" s="82">
        <f t="shared" ca="1" si="764"/>
        <v>1.8915613015532971E-10</v>
      </c>
      <c r="CF1016" s="82">
        <f t="shared" ca="1" si="765"/>
        <v>3.7028113764059381E-11</v>
      </c>
      <c r="CG1016" s="82">
        <f t="shared" ca="1" si="775"/>
        <v>2.269242076865822E-10</v>
      </c>
      <c r="CH1016" s="13" t="str">
        <f t="shared" ca="1" si="727"/>
        <v/>
      </c>
      <c r="CI1016" s="81">
        <f t="shared" ca="1" si="736"/>
        <v>0.1131775965863165</v>
      </c>
      <c r="CJ1016" s="81">
        <f t="shared" ca="1" si="737"/>
        <v>0.13063724757458739</v>
      </c>
      <c r="CK1016" s="81">
        <f t="shared" ca="1" si="738"/>
        <v>0.39004625943939081</v>
      </c>
      <c r="CL1016" s="81">
        <f t="shared" ca="1" si="739"/>
        <v>0.17284488538116416</v>
      </c>
      <c r="CM1016" s="89">
        <f t="shared" ca="1" si="728"/>
        <v>0.80670598898145884</v>
      </c>
    </row>
    <row r="1017" spans="1:91" x14ac:dyDescent="0.3">
      <c r="A1017">
        <v>952</v>
      </c>
      <c r="B1017" s="3">
        <f t="shared" si="741"/>
        <v>2.8333333333333335</v>
      </c>
      <c r="C1017" s="3">
        <f t="shared" si="729"/>
        <v>31.733333333333334</v>
      </c>
      <c r="D1017" s="4">
        <f t="shared" ca="1" si="766"/>
        <v>1017</v>
      </c>
      <c r="E1017" s="58">
        <f>(0.5*(COS(B1017*2*PI())+1)*('key variables'!$B$4-'key variables'!$B$6)+'key variables'!$B$6)/'key variables'!$B$4</f>
        <v>1</v>
      </c>
      <c r="F1017" s="10">
        <f t="shared" ca="1" si="730"/>
        <v>11689222.907461114</v>
      </c>
      <c r="G1017" s="10">
        <f t="shared" ca="1" si="731"/>
        <v>13492492.798713122</v>
      </c>
      <c r="H1017" s="10">
        <f t="shared" ca="1" si="732"/>
        <v>40309474.521088287</v>
      </c>
      <c r="I1017" s="10">
        <f t="shared" ca="1" si="733"/>
        <v>17912154.249750931</v>
      </c>
      <c r="J1017" s="10">
        <f t="shared" ca="1" si="767"/>
        <v>83403344.477013454</v>
      </c>
      <c r="K1017" s="82">
        <f t="shared" ca="1" si="743"/>
        <v>2249832.832292099</v>
      </c>
      <c r="L1017" s="82">
        <f t="shared" ca="1" si="744"/>
        <v>2596909.4377209195</v>
      </c>
      <c r="M1017" s="82">
        <f t="shared" ca="1" si="745"/>
        <v>7778311.98309422</v>
      </c>
      <c r="N1017" s="82">
        <f t="shared" ca="1" si="746"/>
        <v>3496312.733215793</v>
      </c>
      <c r="O1017" s="82">
        <f t="shared" ca="1" si="768"/>
        <v>16121366.986323033</v>
      </c>
      <c r="P1017" s="10">
        <f ca="1">IF(IF($A1017&gt;='key variables'!$B$26,K1017*SUMPRODUCT(Z1017:AC1017,'control variables'!$O$3:$R$3)/J1017+F$65*'key variables'!$B$25/scenario!J$65,K1017*SUMPRODUCT(Z1017:AC1017,'control variables'!$O$7:$R$7)/J1017+F$65*'key variables'!$B$25/scenario!J$65)&lt;'key variables'!$B$28,0,IF($A1017&gt;='key variables'!$B$26,K1017*SUMPRODUCT(Z1017:AC1017,'control variables'!$O$3:$R$3)/J1017+F$65*'key variables'!$B$25/scenario!J$65,K1017*SUMPRODUCT(Z1017:AC1017,'control variables'!$O$7:$R$7)/J1017+F$65*'key variables'!$B$25/scenario!J$65))</f>
        <v>2.7025846404527942E-52</v>
      </c>
      <c r="Q1017" s="10">
        <f ca="1">IF(IF($A1017&gt;='key variables'!$B$26,L1017*SUMPRODUCT(Z1017:AC1017,'control variables'!$O$4:$R$4)/J1017+G$65*'key variables'!$B$25/scenario!J$65,L1017*SUMPRODUCT(Z1017:AC1017,'control variables'!$O$7:$R$7)/J1017+G$65*'key variables'!$B$25/scenario!J$65)&lt;'key variables'!$B$28,0,IF($A1017&gt;='key variables'!$B$26,L1017*SUMPRODUCT(Z1017:AC1017,'control variables'!$O$4:$R$4)/J1017+G$65*'key variables'!$B$25/scenario!J$65,L1017*SUMPRODUCT(Z1017:AC1017,'control variables'!$O$7:$R$7)/J1017+G$65*'key variables'!$B$25/scenario!J$65))</f>
        <v>3.1195062398841613E-52</v>
      </c>
      <c r="R1017" s="10">
        <f ca="1">IF(IF($A1017&gt;='key variables'!$B$26,M1017*SUMPRODUCT(Z1017:AC1017,'control variables'!$O$5:$R$5)/J1017+H$65*'key variables'!$B$25/scenario!J$65,M1017*SUMPRODUCT(Z1017:AC1017,'control variables'!$O$7:$R$7)/J1017+H$65*'key variables'!$B$25/scenario!J$65)&lt;'key variables'!$B$28,0,IF($A1017&gt;='key variables'!$B$26,M1017*SUMPRODUCT(Z1017:AC1017,'control variables'!$O$5:$R$5)/J1017+H$65*'key variables'!$B$25/scenario!J$65,M1017*SUMPRODUCT(Z1017:AC1017,'control variables'!$O$7:$R$7)/J1017+H$65*'key variables'!$B$25/scenario!J$65))</f>
        <v>9.3436037524369707E-52</v>
      </c>
      <c r="S1017" s="10">
        <f ca="1">IF(IF($A1017&gt;='key variables'!$B$26,N1017*SUMPRODUCT(Z1017:AC1017,'control variables'!$O$6:$R$6)/J1017+I$65*'key variables'!$B$25/scenario!J$65,N1017*SUMPRODUCT(Z1017:AC1017,'control variables'!$O$7:$R$7)/J1017+I$65*'key variables'!$B$25/scenario!J$65)&lt;'key variables'!$B$28,0,IF($A1017&gt;='key variables'!$B$26,N1017*SUMPRODUCT(Z1017:AC1017,'control variables'!$O$6:$R$6)/J1017+I$65*'key variables'!$B$25/scenario!J$65,N1017*SUMPRODUCT(Z1017:AC1017,'control variables'!$O$7:$R$7)/J1017+I$65*'key variables'!$B$25/scenario!J$65))</f>
        <v>4.1999036352322828E-52</v>
      </c>
      <c r="T1017" s="10">
        <f t="shared" ca="1" si="740"/>
        <v>1.9365598268006208E-51</v>
      </c>
      <c r="U1017" s="82">
        <f ca="1">SUMPRODUCT(P987:P1016,'control variables'!AD$7:AD$36)</f>
        <v>5.729979409759313E-52</v>
      </c>
      <c r="V1017" s="82">
        <f ca="1">SUMPRODUCT(Q987:Q1016,'control variables'!AE$7:AE$36)</f>
        <v>6.6139303300995576E-52</v>
      </c>
      <c r="W1017" s="82">
        <f ca="1">SUMPRODUCT(R987:R1016,'control variables'!AF$7:AF$36)</f>
        <v>1.9810168500566838E-51</v>
      </c>
      <c r="X1017" s="82">
        <f ca="1">SUMPRODUCT(S987:S1016,'control variables'!AG$7:AG$36)</f>
        <v>8.9045726792935283E-52</v>
      </c>
      <c r="Y1017" s="82">
        <f t="shared" ca="1" si="734"/>
        <v>4.1058650919719233E-51</v>
      </c>
      <c r="Z1017" s="10">
        <f ca="1">IF($A1017&gt;='key variables'!$B$26,SUMPRODUCT(P987:P1016,'control variables'!V$7:V$36)*$E1017,SUMPRODUCT(P987:P1016,'control variables'!Z$7:Z$36)*$E1017)</f>
        <v>1.3981729833282598E-51</v>
      </c>
      <c r="AA1017" s="10">
        <f ca="1">IF($A1017&gt;='key variables'!$B$26,SUMPRODUCT(Q987:Q1016,'control variables'!W$7:W$36)*$E1017,SUMPRODUCT(Q987:Q1016,'control variables'!AA$7:AA$36)*$E1017)</f>
        <v>1.6138659565530613E-51</v>
      </c>
      <c r="AB1017" s="10">
        <f ca="1">IF($A1017&gt;='key variables'!$B$26,SUMPRODUCT(R987:R1016,'control variables'!X$7:X$36)*$E1017,SUMPRODUCT(R987:R1016,'control variables'!AB$7:AB$36)*$E1017)</f>
        <v>4.8338816620348918E-51</v>
      </c>
      <c r="AC1017" s="10">
        <f ca="1">IF($A1017&gt;='key variables'!$B$26,SUMPRODUCT(S987:S1016,'control variables'!Y$7:Y$36)*$E1017,SUMPRODUCT(S987:S1016,'control variables'!AC$7:AC$36)*$E1017)</f>
        <v>2.1728058790344093E-51</v>
      </c>
      <c r="AD1017" s="10">
        <f t="shared" ca="1" si="735"/>
        <v>1.0018726480950622E-50</v>
      </c>
      <c r="AE1017" s="82">
        <f ca="1">SUMPRODUCT(P987:P1016,'control variables'!AL$7:AL$36)</f>
        <v>1.903683287180281E-51</v>
      </c>
      <c r="AF1017" s="82">
        <f ca="1">SUMPRODUCT(Q987:Q1016,'control variables'!AM$7:AM$36)</f>
        <v>2.1916147387895056E-51</v>
      </c>
      <c r="AG1017" s="82">
        <f ca="1">SUMPRODUCT(R987:R1016,'control variables'!AN$7:AN$36)</f>
        <v>6.2488696017267984E-51</v>
      </c>
      <c r="AH1017" s="82">
        <f ca="1">SUMPRODUCT(S987:S1016,'control variables'!AO$7:AO$36)</f>
        <v>2.7056985535560366E-51</v>
      </c>
      <c r="AI1017" s="82">
        <f t="shared" ca="1" si="747"/>
        <v>1.304986618125262E-50</v>
      </c>
      <c r="AJ1017" s="10">
        <f ca="1">SUMPRODUCT(P987:P1016,'control variables'!AP$7:AP$36)</f>
        <v>1.8189767851776146E-54</v>
      </c>
      <c r="AK1017" s="10">
        <f ca="1">SUMPRODUCT(Q987:Q1016,'control variables'!AQ$7:AQ$36)</f>
        <v>5.2489655149295546E-54</v>
      </c>
      <c r="AL1017" s="10">
        <f ca="1">SUMPRODUCT(R987:R1016,'control variables'!AR$7:AR$36)</f>
        <v>1.8866160261386448E-52</v>
      </c>
      <c r="AM1017" s="10">
        <f ca="1">SUMPRODUCT(S987:S1016,'control variables'!AS$7:AS$36)</f>
        <v>1.4133742747813923E-52</v>
      </c>
      <c r="AN1017" s="10">
        <f t="shared" ca="1" si="769"/>
        <v>3.3706697239211086E-52</v>
      </c>
      <c r="AO1017" s="82">
        <f ca="1">SUMPRODUCT(P987:P1016,'control variables'!AX$7:AX$36)</f>
        <v>2.4735308393537212E-54</v>
      </c>
      <c r="AP1017" s="82">
        <f ca="1">SUMPRODUCT(Q987:Q1016,'control variables'!AY$7:AY$36)</f>
        <v>5.7102336573755259E-54</v>
      </c>
      <c r="AQ1017" s="82">
        <f ca="1">SUMPRODUCT(R987:R1016,'control variables'!AZ$7:AZ$36)</f>
        <v>5.1310197696857693E-53</v>
      </c>
      <c r="AR1017" s="82">
        <f ca="1">SUMPRODUCT(S987:S1016,'control variables'!BA$7:BA$36)</f>
        <v>3.8439466459486482E-53</v>
      </c>
      <c r="AS1017" s="82">
        <f t="shared" ca="1" si="770"/>
        <v>9.793342865307343E-53</v>
      </c>
      <c r="AT1017" s="10">
        <f ca="1">SUMPRODUCT(P987:P1016,'control variables'!AT$7:AT$36)</f>
        <v>-2.1829874900962999E-54</v>
      </c>
      <c r="AU1017" s="10">
        <f ca="1">SUMPRODUCT(Q987:Q1016,'control variables'!AU$7:AU$36)</f>
        <v>2.3680611847645507E-54</v>
      </c>
      <c r="AV1017" s="10">
        <f ca="1">SUMPRODUCT(R987:R1016,'control variables'!AV$7:AV$36)</f>
        <v>1.0197061229403143E-51</v>
      </c>
      <c r="AW1017" s="10">
        <f ca="1">SUMPRODUCT(S987:S1016,'control variables'!AW$7:AW$36)</f>
        <v>7.6392142440912281E-52</v>
      </c>
      <c r="AX1017" s="10">
        <f t="shared" ca="1" si="748"/>
        <v>1.7838126210441055E-51</v>
      </c>
      <c r="AY1017" s="82">
        <f ca="1">SUMPRODUCT(P987:P1016,'control variables'!BB$7:BB$36)</f>
        <v>7.9121603846640058E-54</v>
      </c>
      <c r="AZ1017" s="82">
        <f ca="1">SUMPRODUCT(Q987:Q1016,'control variables'!BC$7:BC$36)</f>
        <v>2.0175994871360923E-53</v>
      </c>
      <c r="BA1017" s="82">
        <f ca="1">SUMPRODUCT(R987:R1016,'control variables'!BD$7:BD$36)</f>
        <v>1.412381657983767E-52</v>
      </c>
      <c r="BB1017" s="82">
        <f ca="1">SUMPRODUCT(S987:S1016,'control variables'!BE$7:BE$36)</f>
        <v>2.0070951590393931E-53</v>
      </c>
      <c r="BC1017" s="82">
        <f t="shared" ca="1" si="771"/>
        <v>1.8939727264479556E-52</v>
      </c>
      <c r="BD1017" s="10">
        <f ca="1">SUMPRODUCT(P987:P1016,'control variables'!BF$7:BF$36)</f>
        <v>1.6551550361825344E-54</v>
      </c>
      <c r="BE1017" s="10">
        <f ca="1">SUMPRODUCT(Q987:Q1016,'control variables'!BG$7:BG$36)</f>
        <v>1.9104920475245698E-54</v>
      </c>
      <c r="BF1017" s="10">
        <f ca="1">SUMPRODUCT(R987:R1016,'control variables'!BH$7:BH$36)</f>
        <v>5.7223417078064332E-53</v>
      </c>
      <c r="BG1017" s="10">
        <f ca="1">SUMPRODUCT(S987:S1016,'control variables'!BI$7:BI$36)</f>
        <v>1.2860821358348626E-52</v>
      </c>
      <c r="BH1017" s="10">
        <f t="shared" ca="1" si="772"/>
        <v>1.8939727774525769E-52</v>
      </c>
      <c r="BI1017" s="82">
        <f t="shared" ca="1" si="749"/>
        <v>1.9094124600748485E-51</v>
      </c>
      <c r="BJ1017" s="82">
        <f t="shared" ca="1" si="750"/>
        <v>2.2141587948456309E-51</v>
      </c>
      <c r="BK1017" s="82">
        <f t="shared" ca="1" si="751"/>
        <v>7.4098138904654887E-51</v>
      </c>
      <c r="BL1017" s="82">
        <f t="shared" ca="1" si="752"/>
        <v>3.4896909295555533E-51</v>
      </c>
      <c r="BM1017" s="82">
        <f t="shared" ca="1" si="742"/>
        <v>1.5023076074941523E-50</v>
      </c>
      <c r="BN1017" s="10">
        <f ca="1">BN1016+BI1017-INDIRECT(ADDRESS(MAX($D1017-'key variables'!$B$9*30,34),scenario!BI$4),TRUE)</f>
        <v>9439390.0751690175</v>
      </c>
      <c r="BO1017" s="10">
        <f ca="1">BO1016+BJ1017-INDIRECT(ADDRESS(MAX($D1017-'key variables'!$B$9*30,34),scenario!BJ$4),TRUE)</f>
        <v>10895583.360992203</v>
      </c>
      <c r="BP1017" s="10">
        <f ca="1">BP1016+BK1017-INDIRECT(ADDRESS(MAX($D1017-'key variables'!$B$9*30,34),scenario!BK$4),TRUE)</f>
        <v>32531162.537994072</v>
      </c>
      <c r="BQ1017" s="10">
        <f ca="1">BQ1016+BL1017-INDIRECT(ADDRESS(MAX($D1017-'key variables'!$B$9*30,34),scenario!BL$4),TRUE)</f>
        <v>14415841.516535141</v>
      </c>
      <c r="BR1017" s="10">
        <f t="shared" ca="1" si="773"/>
        <v>67281977.490690395</v>
      </c>
      <c r="BS1017" s="82">
        <f t="shared" ca="1" si="754"/>
        <v>-2.3433848477536824E-9</v>
      </c>
      <c r="BT1017" s="82">
        <f t="shared" ca="1" si="755"/>
        <v>-3.4288309057018498E-10</v>
      </c>
      <c r="BU1017" s="82">
        <f t="shared" ca="1" si="756"/>
        <v>-4.2578247660364599E-9</v>
      </c>
      <c r="BV1017" s="82">
        <f t="shared" ca="1" si="757"/>
        <v>-2.9943922343414556E-9</v>
      </c>
      <c r="BW1017" s="82">
        <f t="shared" ca="1" si="774"/>
        <v>-9.9384849387017825E-9</v>
      </c>
      <c r="BX1017" s="10">
        <f t="shared" ca="1" si="758"/>
        <v>-1.8625994260191893E-12</v>
      </c>
      <c r="BY1017" s="10">
        <f t="shared" ca="1" si="759"/>
        <v>2.8902850229962428E-12</v>
      </c>
      <c r="BZ1017" s="10">
        <f t="shared" ca="1" si="760"/>
        <v>-3.5034723983035463E-11</v>
      </c>
      <c r="CA1017" s="10">
        <f t="shared" ca="1" si="761"/>
        <v>-2.0257049910634696E-11</v>
      </c>
      <c r="CB1017" s="10">
        <v>0</v>
      </c>
      <c r="CC1017" s="82">
        <f t="shared" ca="1" si="762"/>
        <v>3.9725652202851362E-13</v>
      </c>
      <c r="CD1017" s="82">
        <f t="shared" ca="1" si="763"/>
        <v>3.4270724516460853E-13</v>
      </c>
      <c r="CE1017" s="82">
        <f t="shared" ca="1" si="764"/>
        <v>1.8915613015532971E-10</v>
      </c>
      <c r="CF1017" s="82">
        <f t="shared" ca="1" si="765"/>
        <v>3.7028113764059381E-11</v>
      </c>
      <c r="CG1017" s="82">
        <f t="shared" ca="1" si="775"/>
        <v>2.269242076865822E-10</v>
      </c>
      <c r="CH1017" s="13" t="str">
        <f t="shared" ca="1" si="727"/>
        <v/>
      </c>
      <c r="CI1017" s="81">
        <f t="shared" ca="1" si="736"/>
        <v>0.1131775965863165</v>
      </c>
      <c r="CJ1017" s="81">
        <f t="shared" ca="1" si="737"/>
        <v>0.13063724757458739</v>
      </c>
      <c r="CK1017" s="81">
        <f t="shared" ca="1" si="738"/>
        <v>0.39004625943939081</v>
      </c>
      <c r="CL1017" s="81">
        <f t="shared" ca="1" si="739"/>
        <v>0.17284488538116416</v>
      </c>
      <c r="CM1017" s="89">
        <f t="shared" ca="1" si="728"/>
        <v>0.80670598898145884</v>
      </c>
    </row>
    <row r="1018" spans="1:91" x14ac:dyDescent="0.3">
      <c r="A1018">
        <v>953</v>
      </c>
      <c r="B1018" s="3">
        <f t="shared" si="741"/>
        <v>2.8361111111111112</v>
      </c>
      <c r="C1018" s="3">
        <f t="shared" si="729"/>
        <v>31.766666666666666</v>
      </c>
      <c r="D1018" s="4">
        <f t="shared" ca="1" si="766"/>
        <v>1018</v>
      </c>
      <c r="E1018" s="58">
        <f>(0.5*(COS(B1018*2*PI())+1)*('key variables'!$B$4-'key variables'!$B$6)+'key variables'!$B$6)/'key variables'!$B$4</f>
        <v>1</v>
      </c>
      <c r="F1018" s="10">
        <f t="shared" ca="1" si="730"/>
        <v>11689222.907461114</v>
      </c>
      <c r="G1018" s="10">
        <f t="shared" ca="1" si="731"/>
        <v>13492492.798713122</v>
      </c>
      <c r="H1018" s="10">
        <f t="shared" ca="1" si="732"/>
        <v>40309474.521088287</v>
      </c>
      <c r="I1018" s="10">
        <f t="shared" ca="1" si="733"/>
        <v>17912154.249750931</v>
      </c>
      <c r="J1018" s="10">
        <f t="shared" ca="1" si="767"/>
        <v>83403344.477013454</v>
      </c>
      <c r="K1018" s="82">
        <f t="shared" ca="1" si="743"/>
        <v>2249832.832292099</v>
      </c>
      <c r="L1018" s="82">
        <f t="shared" ca="1" si="744"/>
        <v>2596909.4377209195</v>
      </c>
      <c r="M1018" s="82">
        <f t="shared" ca="1" si="745"/>
        <v>7778311.98309422</v>
      </c>
      <c r="N1018" s="82">
        <f t="shared" ca="1" si="746"/>
        <v>3496312.733215793</v>
      </c>
      <c r="O1018" s="82">
        <f t="shared" ca="1" si="768"/>
        <v>16121366.986323033</v>
      </c>
      <c r="P1018" s="10">
        <f ca="1">IF(IF($A1018&gt;='key variables'!$B$26,K1018*SUMPRODUCT(Z1018:AC1018,'control variables'!$O$3:$R$3)/J1018+F$65*'key variables'!$B$25/scenario!J$65,K1018*SUMPRODUCT(Z1018:AC1018,'control variables'!$O$7:$R$7)/J1018+F$65*'key variables'!$B$25/scenario!J$65)&lt;'key variables'!$B$28,0,IF($A1018&gt;='key variables'!$B$26,K1018*SUMPRODUCT(Z1018:AC1018,'control variables'!$O$3:$R$3)/J1018+F$65*'key variables'!$B$25/scenario!J$65,K1018*SUMPRODUCT(Z1018:AC1018,'control variables'!$O$7:$R$7)/J1018+F$65*'key variables'!$B$25/scenario!J$65))</f>
        <v>2.325436863729089E-52</v>
      </c>
      <c r="Q1018" s="10">
        <f ca="1">IF(IF($A1018&gt;='key variables'!$B$26,L1018*SUMPRODUCT(Z1018:AC1018,'control variables'!$O$4:$R$4)/J1018+G$65*'key variables'!$B$25/scenario!J$65,L1018*SUMPRODUCT(Z1018:AC1018,'control variables'!$O$7:$R$7)/J1018+G$65*'key variables'!$B$25/scenario!J$65)&lt;'key variables'!$B$28,0,IF($A1018&gt;='key variables'!$B$26,L1018*SUMPRODUCT(Z1018:AC1018,'control variables'!$O$4:$R$4)/J1018+G$65*'key variables'!$B$25/scenario!J$65,L1018*SUMPRODUCT(Z1018:AC1018,'control variables'!$O$7:$R$7)/J1018+G$65*'key variables'!$B$25/scenario!J$65))</f>
        <v>2.6841767315173401E-52</v>
      </c>
      <c r="R1018" s="10">
        <f ca="1">IF(IF($A1018&gt;='key variables'!$B$26,M1018*SUMPRODUCT(Z1018:AC1018,'control variables'!$O$5:$R$5)/J1018+H$65*'key variables'!$B$25/scenario!J$65,M1018*SUMPRODUCT(Z1018:AC1018,'control variables'!$O$7:$R$7)/J1018+H$65*'key variables'!$B$25/scenario!J$65)&lt;'key variables'!$B$28,0,IF($A1018&gt;='key variables'!$B$26,M1018*SUMPRODUCT(Z1018:AC1018,'control variables'!$O$5:$R$5)/J1018+H$65*'key variables'!$B$25/scenario!J$65,M1018*SUMPRODUCT(Z1018:AC1018,'control variables'!$O$7:$R$7)/J1018+H$65*'key variables'!$B$25/scenario!J$65))</f>
        <v>8.0396966225464982E-52</v>
      </c>
      <c r="S1018" s="10">
        <f ca="1">IF(IF($A1018&gt;='key variables'!$B$26,N1018*SUMPRODUCT(Z1018:AC1018,'control variables'!$O$6:$R$6)/J1018+I$65*'key variables'!$B$25/scenario!J$65,N1018*SUMPRODUCT(Z1018:AC1018,'control variables'!$O$7:$R$7)/J1018+I$65*'key variables'!$B$25/scenario!J$65)&lt;'key variables'!$B$28,0,IF($A1018&gt;='key variables'!$B$26,N1018*SUMPRODUCT(Z1018:AC1018,'control variables'!$O$6:$R$6)/J1018+I$65*'key variables'!$B$25/scenario!J$65,N1018*SUMPRODUCT(Z1018:AC1018,'control variables'!$O$7:$R$7)/J1018+I$65*'key variables'!$B$25/scenario!J$65))</f>
        <v>3.6138038347774554E-52</v>
      </c>
      <c r="T1018" s="10">
        <f t="shared" ca="1" si="740"/>
        <v>1.6663114052570381E-51</v>
      </c>
      <c r="U1018" s="82">
        <f ca="1">SUMPRODUCT(P988:P1017,'control variables'!AD$7:AD$36)</f>
        <v>4.9303563516258707E-52</v>
      </c>
      <c r="V1018" s="82">
        <f ca="1">SUMPRODUCT(Q988:Q1017,'control variables'!AE$7:AE$36)</f>
        <v>5.6909512373949481E-52</v>
      </c>
      <c r="W1018" s="82">
        <f ca="1">SUMPRODUCT(R988:R1017,'control variables'!AF$7:AF$36)</f>
        <v>1.7045644165351565E-51</v>
      </c>
      <c r="X1018" s="82">
        <f ca="1">SUMPRODUCT(S988:S1017,'control variables'!AG$7:AG$36)</f>
        <v>7.66193267520191E-52</v>
      </c>
      <c r="Y1018" s="82">
        <f t="shared" ca="1" si="734"/>
        <v>3.532888442957429E-51</v>
      </c>
      <c r="Z1018" s="10">
        <f ca="1">IF($A1018&gt;='key variables'!$B$26,SUMPRODUCT(P988:P1017,'control variables'!V$7:V$36)*$E1018,SUMPRODUCT(P988:P1017,'control variables'!Z$7:Z$36)*$E1018)</f>
        <v>1.2030568621735654E-51</v>
      </c>
      <c r="AA1018" s="10">
        <f ca="1">IF($A1018&gt;='key variables'!$B$26,SUMPRODUCT(Q988:Q1017,'control variables'!W$7:W$36)*$E1018,SUMPRODUCT(Q988:Q1017,'control variables'!AA$7:AA$36)*$E1018)</f>
        <v>1.3886497141703301E-51</v>
      </c>
      <c r="AB1018" s="10">
        <f ca="1">IF($A1018&gt;='key variables'!$B$26,SUMPRODUCT(R988:R1017,'control variables'!X$7:X$36)*$E1018,SUMPRODUCT(R988:R1017,'control variables'!AB$7:AB$36)*$E1018)</f>
        <v>4.1593097376282967E-51</v>
      </c>
      <c r="AC1018" s="10">
        <f ca="1">IF($A1018&gt;='key variables'!$B$26,SUMPRODUCT(S988:S1017,'control variables'!Y$7:Y$36)*$E1018,SUMPRODUCT(S988:S1017,'control variables'!AC$7:AC$36)*$E1018)</f>
        <v>1.8695891381915656E-51</v>
      </c>
      <c r="AD1018" s="10">
        <f t="shared" ca="1" si="735"/>
        <v>8.6206054521637581E-51</v>
      </c>
      <c r="AE1018" s="82">
        <f ca="1">SUMPRODUCT(P988:P1017,'control variables'!AL$7:AL$36)</f>
        <v>1.6380228121670627E-51</v>
      </c>
      <c r="AF1018" s="82">
        <f ca="1">SUMPRODUCT(Q988:Q1017,'control variables'!AM$7:AM$36)</f>
        <v>1.8857732070212784E-51</v>
      </c>
      <c r="AG1018" s="82">
        <f ca="1">SUMPRODUCT(R988:R1017,'control variables'!AN$7:AN$36)</f>
        <v>5.3768350160004632E-51</v>
      </c>
      <c r="AH1018" s="82">
        <f ca="1">SUMPRODUCT(S988:S1017,'control variables'!AO$7:AO$36)</f>
        <v>2.3281162278505086E-51</v>
      </c>
      <c r="AI1018" s="82">
        <f t="shared" ca="1" si="747"/>
        <v>1.1228747263039314E-50</v>
      </c>
      <c r="AJ1018" s="10">
        <f ca="1">SUMPRODUCT(P988:P1017,'control variables'!AP$7:AP$36)</f>
        <v>1.5651371680299227E-54</v>
      </c>
      <c r="AK1018" s="10">
        <f ca="1">SUMPRODUCT(Q988:Q1017,'control variables'!AQ$7:AQ$36)</f>
        <v>4.5164683178303313E-54</v>
      </c>
      <c r="AL1018" s="10">
        <f ca="1">SUMPRODUCT(R988:R1017,'control variables'!AR$7:AR$36)</f>
        <v>1.6233373006034139E-52</v>
      </c>
      <c r="AM1018" s="10">
        <f ca="1">SUMPRODUCT(S988:S1017,'control variables'!AS$7:AS$36)</f>
        <v>1.2161368016479057E-52</v>
      </c>
      <c r="AN1018" s="10">
        <f t="shared" ca="1" si="769"/>
        <v>2.9002901571099225E-52</v>
      </c>
      <c r="AO1018" s="82">
        <f ca="1">SUMPRODUCT(P988:P1017,'control variables'!AX$7:AX$36)</f>
        <v>2.128347697721021E-54</v>
      </c>
      <c r="AP1018" s="82">
        <f ca="1">SUMPRODUCT(Q988:Q1017,'control variables'!AY$7:AY$36)</f>
        <v>4.9133661342583845E-54</v>
      </c>
      <c r="AQ1018" s="82">
        <f ca="1">SUMPRODUCT(R988:R1017,'control variables'!AZ$7:AZ$36)</f>
        <v>4.4149819925532293E-53</v>
      </c>
      <c r="AR1018" s="82">
        <f ca="1">SUMPRODUCT(S988:S1017,'control variables'!BA$7:BA$36)</f>
        <v>3.3075209186414785E-53</v>
      </c>
      <c r="AS1018" s="82">
        <f t="shared" ca="1" si="770"/>
        <v>8.4266742943926484E-53</v>
      </c>
      <c r="AT1018" s="10">
        <f ca="1">SUMPRODUCT(P988:P1017,'control variables'!AT$7:AT$36)</f>
        <v>-1.8783498975554264E-54</v>
      </c>
      <c r="AU1018" s="10">
        <f ca="1">SUMPRODUCT(Q988:Q1017,'control variables'!AU$7:AU$36)</f>
        <v>2.037596414998812E-54</v>
      </c>
      <c r="AV1018" s="10">
        <f ca="1">SUMPRODUCT(R988:R1017,'control variables'!AV$7:AV$36)</f>
        <v>8.7740534485476443E-52</v>
      </c>
      <c r="AW1018" s="10">
        <f ca="1">SUMPRODUCT(S988:S1017,'control variables'!AW$7:AW$36)</f>
        <v>6.5731559882460528E-52</v>
      </c>
      <c r="AX1018" s="10">
        <f t="shared" ca="1" si="748"/>
        <v>1.5348801901968131E-51</v>
      </c>
      <c r="AY1018" s="82">
        <f ca="1">SUMPRODUCT(P988:P1017,'control variables'!BB$7:BB$36)</f>
        <v>6.8080122838084296E-54</v>
      </c>
      <c r="AZ1018" s="82">
        <f ca="1">SUMPRODUCT(Q988:Q1017,'control variables'!BC$7:BC$36)</f>
        <v>1.7360419183175343E-53</v>
      </c>
      <c r="BA1018" s="82">
        <f ca="1">SUMPRODUCT(R988:R1017,'control variables'!BD$7:BD$36)</f>
        <v>1.2152827052920679E-52</v>
      </c>
      <c r="BB1018" s="82">
        <f ca="1">SUMPRODUCT(S988:S1017,'control variables'!BE$7:BE$36)</f>
        <v>1.7270034773306589E-53</v>
      </c>
      <c r="BC1018" s="82">
        <f t="shared" ca="1" si="771"/>
        <v>1.6296673676949716E-52</v>
      </c>
      <c r="BD1018" s="10">
        <f ca="1">SUMPRODUCT(P988:P1017,'control variables'!BF$7:BF$36)</f>
        <v>1.4241768708050012E-54</v>
      </c>
      <c r="BE1018" s="10">
        <f ca="1">SUMPRODUCT(Q988:Q1017,'control variables'!BG$7:BG$36)</f>
        <v>1.6438814047394872E-54</v>
      </c>
      <c r="BF1018" s="10">
        <f ca="1">SUMPRODUCT(R988:R1017,'control variables'!BH$7:BH$36)</f>
        <v>4.9237844968874278E-53</v>
      </c>
      <c r="BG1018" s="10">
        <f ca="1">SUMPRODUCT(S988:S1017,'control variables'!BI$7:BI$36)</f>
        <v>1.1066083791376708E-52</v>
      </c>
      <c r="BH1018" s="10">
        <f t="shared" ca="1" si="772"/>
        <v>1.6296674115818585E-52</v>
      </c>
      <c r="BI1018" s="82">
        <f t="shared" ca="1" si="749"/>
        <v>1.6429524745533157E-51</v>
      </c>
      <c r="BJ1018" s="82">
        <f t="shared" ca="1" si="750"/>
        <v>1.9051712226194524E-51</v>
      </c>
      <c r="BK1018" s="82">
        <f t="shared" ca="1" si="751"/>
        <v>6.3757686313844346E-51</v>
      </c>
      <c r="BL1018" s="82">
        <f t="shared" ca="1" si="752"/>
        <v>3.0027018614484203E-51</v>
      </c>
      <c r="BM1018" s="82">
        <f t="shared" ca="1" si="742"/>
        <v>1.2926594190005624E-50</v>
      </c>
      <c r="BN1018" s="10">
        <f ca="1">BN1017+BI1018-INDIRECT(ADDRESS(MAX($D1018-'key variables'!$B$9*30,34),scenario!BI$4),TRUE)</f>
        <v>9439390.0751690175</v>
      </c>
      <c r="BO1018" s="10">
        <f ca="1">BO1017+BJ1018-INDIRECT(ADDRESS(MAX($D1018-'key variables'!$B$9*30,34),scenario!BJ$4),TRUE)</f>
        <v>10895583.360992203</v>
      </c>
      <c r="BP1018" s="10">
        <f ca="1">BP1017+BK1018-INDIRECT(ADDRESS(MAX($D1018-'key variables'!$B$9*30,34),scenario!BK$4),TRUE)</f>
        <v>32531162.537994072</v>
      </c>
      <c r="BQ1018" s="10">
        <f ca="1">BQ1017+BL1018-INDIRECT(ADDRESS(MAX($D1018-'key variables'!$B$9*30,34),scenario!BL$4),TRUE)</f>
        <v>14415841.516535141</v>
      </c>
      <c r="BR1018" s="10">
        <f t="shared" ca="1" si="773"/>
        <v>67281977.490690395</v>
      </c>
      <c r="BS1018" s="82">
        <f t="shared" ca="1" si="754"/>
        <v>-2.3433848477536824E-9</v>
      </c>
      <c r="BT1018" s="82">
        <f t="shared" ca="1" si="755"/>
        <v>-3.4288309057018498E-10</v>
      </c>
      <c r="BU1018" s="82">
        <f t="shared" ca="1" si="756"/>
        <v>-4.2578247660364599E-9</v>
      </c>
      <c r="BV1018" s="82">
        <f t="shared" ca="1" si="757"/>
        <v>-2.9943922343414556E-9</v>
      </c>
      <c r="BW1018" s="82">
        <f t="shared" ca="1" si="774"/>
        <v>-9.9384849387017825E-9</v>
      </c>
      <c r="BX1018" s="10">
        <f t="shared" ca="1" si="758"/>
        <v>-1.8625994260191893E-12</v>
      </c>
      <c r="BY1018" s="10">
        <f t="shared" ca="1" si="759"/>
        <v>2.8902850229962428E-12</v>
      </c>
      <c r="BZ1018" s="10">
        <f t="shared" ca="1" si="760"/>
        <v>-3.5034723983035463E-11</v>
      </c>
      <c r="CA1018" s="10">
        <f t="shared" ca="1" si="761"/>
        <v>-2.0257049910634696E-11</v>
      </c>
      <c r="CB1018" s="10">
        <v>0</v>
      </c>
      <c r="CC1018" s="82">
        <f t="shared" ca="1" si="762"/>
        <v>3.9725652202851362E-13</v>
      </c>
      <c r="CD1018" s="82">
        <f t="shared" ca="1" si="763"/>
        <v>3.4270724516460853E-13</v>
      </c>
      <c r="CE1018" s="82">
        <f t="shared" ca="1" si="764"/>
        <v>1.8915613015532971E-10</v>
      </c>
      <c r="CF1018" s="82">
        <f t="shared" ca="1" si="765"/>
        <v>3.7028113764059381E-11</v>
      </c>
      <c r="CG1018" s="82">
        <f t="shared" ca="1" si="775"/>
        <v>2.269242076865822E-10</v>
      </c>
      <c r="CH1018" s="13" t="str">
        <f t="shared" ca="1" si="727"/>
        <v/>
      </c>
      <c r="CI1018" s="81">
        <f t="shared" ca="1" si="736"/>
        <v>0.1131775965863165</v>
      </c>
      <c r="CJ1018" s="81">
        <f t="shared" ca="1" si="737"/>
        <v>0.13063724757458739</v>
      </c>
      <c r="CK1018" s="81">
        <f t="shared" ca="1" si="738"/>
        <v>0.39004625943939081</v>
      </c>
      <c r="CL1018" s="81">
        <f t="shared" ca="1" si="739"/>
        <v>0.17284488538116416</v>
      </c>
      <c r="CM1018" s="89">
        <f t="shared" ca="1" si="728"/>
        <v>0.80670598898145884</v>
      </c>
    </row>
    <row r="1019" spans="1:91" x14ac:dyDescent="0.3">
      <c r="A1019">
        <v>954</v>
      </c>
      <c r="B1019" s="3">
        <f t="shared" si="741"/>
        <v>2.838888888888889</v>
      </c>
      <c r="C1019" s="3">
        <f t="shared" si="729"/>
        <v>31.8</v>
      </c>
      <c r="D1019" s="4">
        <f t="shared" ca="1" si="766"/>
        <v>1019</v>
      </c>
      <c r="E1019" s="58">
        <f>(0.5*(COS(B1019*2*PI())+1)*('key variables'!$B$4-'key variables'!$B$6)+'key variables'!$B$6)/'key variables'!$B$4</f>
        <v>1</v>
      </c>
      <c r="F1019" s="10">
        <f t="shared" ca="1" si="730"/>
        <v>11689222.907461114</v>
      </c>
      <c r="G1019" s="10">
        <f t="shared" ca="1" si="731"/>
        <v>13492492.798713122</v>
      </c>
      <c r="H1019" s="10">
        <f t="shared" ca="1" si="732"/>
        <v>40309474.521088287</v>
      </c>
      <c r="I1019" s="10">
        <f t="shared" ca="1" si="733"/>
        <v>17912154.249750931</v>
      </c>
      <c r="J1019" s="10">
        <f t="shared" ca="1" si="767"/>
        <v>83403344.477013454</v>
      </c>
      <c r="K1019" s="82">
        <f t="shared" ca="1" si="743"/>
        <v>2249832.832292099</v>
      </c>
      <c r="L1019" s="82">
        <f t="shared" ca="1" si="744"/>
        <v>2596909.4377209195</v>
      </c>
      <c r="M1019" s="82">
        <f t="shared" ca="1" si="745"/>
        <v>7778311.98309422</v>
      </c>
      <c r="N1019" s="82">
        <f t="shared" ca="1" si="746"/>
        <v>3496312.733215793</v>
      </c>
      <c r="O1019" s="82">
        <f t="shared" ca="1" si="768"/>
        <v>16121366.986323033</v>
      </c>
      <c r="P1019" s="10">
        <f ca="1">IF(IF($A1019&gt;='key variables'!$B$26,K1019*SUMPRODUCT(Z1019:AC1019,'control variables'!$O$3:$R$3)/J1019+F$65*'key variables'!$B$25/scenario!J$65,K1019*SUMPRODUCT(Z1019:AC1019,'control variables'!$O$7:$R$7)/J1019+F$65*'key variables'!$B$25/scenario!J$65)&lt;'key variables'!$B$28,0,IF($A1019&gt;='key variables'!$B$26,K1019*SUMPRODUCT(Z1019:AC1019,'control variables'!$O$3:$R$3)/J1019+F$65*'key variables'!$B$25/scenario!J$65,K1019*SUMPRODUCT(Z1019:AC1019,'control variables'!$O$7:$R$7)/J1019+F$65*'key variables'!$B$25/scenario!J$65))</f>
        <v>2.0009203509290188E-52</v>
      </c>
      <c r="Q1019" s="10">
        <f ca="1">IF(IF($A1019&gt;='key variables'!$B$26,L1019*SUMPRODUCT(Z1019:AC1019,'control variables'!$O$4:$R$4)/J1019+G$65*'key variables'!$B$25/scenario!J$65,L1019*SUMPRODUCT(Z1019:AC1019,'control variables'!$O$7:$R$7)/J1019+G$65*'key variables'!$B$25/scenario!J$65)&lt;'key variables'!$B$28,0,IF($A1019&gt;='key variables'!$B$26,L1019*SUMPRODUCT(Z1019:AC1019,'control variables'!$O$4:$R$4)/J1019+G$65*'key variables'!$B$25/scenario!J$65,L1019*SUMPRODUCT(Z1019:AC1019,'control variables'!$O$7:$R$7)/J1019+G$65*'key variables'!$B$25/scenario!J$65))</f>
        <v>2.3095977927220472E-52</v>
      </c>
      <c r="R1019" s="10">
        <f ca="1">IF(IF($A1019&gt;='key variables'!$B$26,M1019*SUMPRODUCT(Z1019:AC1019,'control variables'!$O$5:$R$5)/J1019+H$65*'key variables'!$B$25/scenario!J$65,M1019*SUMPRODUCT(Z1019:AC1019,'control variables'!$O$7:$R$7)/J1019+H$65*'key variables'!$B$25/scenario!J$65)&lt;'key variables'!$B$28,0,IF($A1019&gt;='key variables'!$B$26,M1019*SUMPRODUCT(Z1019:AC1019,'control variables'!$O$5:$R$5)/J1019+H$65*'key variables'!$B$25/scenario!J$65,M1019*SUMPRODUCT(Z1019:AC1019,'control variables'!$O$7:$R$7)/J1019+H$65*'key variables'!$B$25/scenario!J$65))</f>
        <v>6.9177507410593303E-52</v>
      </c>
      <c r="S1019" s="10">
        <f ca="1">IF(IF($A1019&gt;='key variables'!$B$26,N1019*SUMPRODUCT(Z1019:AC1019,'control variables'!$O$6:$R$6)/J1019+I$65*'key variables'!$B$25/scenario!J$65,N1019*SUMPRODUCT(Z1019:AC1019,'control variables'!$O$7:$R$7)/J1019+I$65*'key variables'!$B$25/scenario!J$65)&lt;'key variables'!$B$28,0,IF($A1019&gt;='key variables'!$B$26,N1019*SUMPRODUCT(Z1019:AC1019,'control variables'!$O$6:$R$6)/J1019+I$65*'key variables'!$B$25/scenario!J$65,N1019*SUMPRODUCT(Z1019:AC1019,'control variables'!$O$7:$R$7)/J1019+I$65*'key variables'!$B$25/scenario!J$65))</f>
        <v>3.1094947147590838E-52</v>
      </c>
      <c r="T1019" s="10">
        <f t="shared" ca="1" si="740"/>
        <v>1.433776359946948E-51</v>
      </c>
      <c r="U1019" s="82">
        <f ca="1">SUMPRODUCT(P989:P1018,'control variables'!AD$7:AD$36)</f>
        <v>4.2423213096744172E-52</v>
      </c>
      <c r="V1019" s="82">
        <f ca="1">SUMPRODUCT(Q989:Q1018,'control variables'!AE$7:AE$36)</f>
        <v>4.8967745908989031E-52</v>
      </c>
      <c r="W1019" s="82">
        <f ca="1">SUMPRODUCT(R989:R1018,'control variables'!AF$7:AF$36)</f>
        <v>1.4666911339167572E-51</v>
      </c>
      <c r="X1019" s="82">
        <f ca="1">SUMPRODUCT(S989:S1018,'control variables'!AG$7:AG$36)</f>
        <v>6.5927040447250621E-52</v>
      </c>
      <c r="Y1019" s="82">
        <f t="shared" ca="1" si="734"/>
        <v>3.0398711284465955E-51</v>
      </c>
      <c r="Z1019" s="10">
        <f ca="1">IF($A1019&gt;='key variables'!$B$26,SUMPRODUCT(P989:P1018,'control variables'!V$7:V$36)*$E1019,SUMPRODUCT(P989:P1018,'control variables'!Z$7:Z$36)*$E1019)</f>
        <v>1.0351693466266191E-51</v>
      </c>
      <c r="AA1019" s="10">
        <f ca="1">IF($A1019&gt;='key variables'!$B$26,SUMPRODUCT(Q989:Q1018,'control variables'!W$7:W$36)*$E1019,SUMPRODUCT(Q989:Q1018,'control variables'!AA$7:AA$36)*$E1019)</f>
        <v>1.1948625725918142E-51</v>
      </c>
      <c r="AB1019" s="10">
        <f ca="1">IF($A1019&gt;='key variables'!$B$26,SUMPRODUCT(R989:R1018,'control variables'!X$7:X$36)*$E1019,SUMPRODUCT(R989:R1018,'control variables'!AB$7:AB$36)*$E1019)</f>
        <v>3.5788748469789687E-51</v>
      </c>
      <c r="AC1019" s="10">
        <f ca="1">IF($A1019&gt;='key variables'!$B$26,SUMPRODUCT(S989:S1018,'control variables'!Y$7:Y$36)*$E1019,SUMPRODUCT(S989:S1018,'control variables'!AC$7:AC$36)*$E1019)</f>
        <v>1.6086865280377533E-51</v>
      </c>
      <c r="AD1019" s="10">
        <f t="shared" ca="1" si="735"/>
        <v>7.4175932942351555E-51</v>
      </c>
      <c r="AE1019" s="82">
        <f ca="1">SUMPRODUCT(P989:P1018,'control variables'!AL$7:AL$36)</f>
        <v>1.4094354619007574E-51</v>
      </c>
      <c r="AF1019" s="82">
        <f ca="1">SUMPRODUCT(Q989:Q1018,'control variables'!AM$7:AM$36)</f>
        <v>1.6226120975457027E-51</v>
      </c>
      <c r="AG1019" s="82">
        <f ca="1">SUMPRODUCT(R989:R1018,'control variables'!AN$7:AN$36)</f>
        <v>4.6264935311339645E-51</v>
      </c>
      <c r="AH1019" s="82">
        <f ca="1">SUMPRODUCT(S989:S1018,'control variables'!AO$7:AO$36)</f>
        <v>2.0032258077151044E-51</v>
      </c>
      <c r="AI1019" s="82">
        <f t="shared" ca="1" si="747"/>
        <v>9.6617668982955292E-51</v>
      </c>
      <c r="AJ1019" s="10">
        <f ca="1">SUMPRODUCT(P989:P1018,'control variables'!AP$7:AP$36)</f>
        <v>1.3467210657718914E-54</v>
      </c>
      <c r="AK1019" s="10">
        <f ca="1">SUMPRODUCT(Q989:Q1018,'control variables'!AQ$7:AQ$36)</f>
        <v>3.8861916710913869E-54</v>
      </c>
      <c r="AL1019" s="10">
        <f ca="1">SUMPRODUCT(R989:R1018,'control variables'!AR$7:AR$36)</f>
        <v>1.396799324833425E-52</v>
      </c>
      <c r="AM1019" s="10">
        <f ca="1">SUMPRODUCT(S989:S1018,'control variables'!AS$7:AS$36)</f>
        <v>1.0464239704314372E-52</v>
      </c>
      <c r="AN1019" s="10">
        <f t="shared" ca="1" si="769"/>
        <v>2.4955524226334951E-52</v>
      </c>
      <c r="AO1019" s="82">
        <f ca="1">SUMPRODUCT(P989:P1018,'control variables'!AX$7:AX$36)</f>
        <v>1.8313351304639179E-54</v>
      </c>
      <c r="AP1019" s="82">
        <f ca="1">SUMPRODUCT(Q989:Q1018,'control variables'!AY$7:AY$36)</f>
        <v>4.2277020902806039E-54</v>
      </c>
      <c r="AQ1019" s="82">
        <f ca="1">SUMPRODUCT(R989:R1018,'control variables'!AZ$7:AZ$36)</f>
        <v>3.798867840995085E-53</v>
      </c>
      <c r="AR1019" s="82">
        <f ca="1">SUMPRODUCT(S989:S1018,'control variables'!BA$7:BA$36)</f>
        <v>2.845953816445639E-53</v>
      </c>
      <c r="AS1019" s="82">
        <f t="shared" ca="1" si="770"/>
        <v>7.2507253795151759E-53</v>
      </c>
      <c r="AT1019" s="10">
        <f ca="1">SUMPRODUCT(P989:P1018,'control variables'!AT$7:AT$36)</f>
        <v>-1.6162247166569145E-54</v>
      </c>
      <c r="AU1019" s="10">
        <f ca="1">SUMPRODUCT(Q989:Q1018,'control variables'!AU$7:AU$36)</f>
        <v>1.7532482594316131E-54</v>
      </c>
      <c r="AV1019" s="10">
        <f ca="1">SUMPRODUCT(R989:R1018,'control variables'!AV$7:AV$36)</f>
        <v>7.5496275040487196E-52</v>
      </c>
      <c r="AW1019" s="10">
        <f ca="1">SUMPRODUCT(S989:S1018,'control variables'!AW$7:AW$36)</f>
        <v>5.6558669864815175E-52</v>
      </c>
      <c r="AX1019" s="10">
        <f t="shared" ca="1" si="748"/>
        <v>1.3206864725957983E-51</v>
      </c>
      <c r="AY1019" s="82">
        <f ca="1">SUMPRODUCT(P989:P1018,'control variables'!BB$7:BB$36)</f>
        <v>5.8579489043629512E-54</v>
      </c>
      <c r="AZ1019" s="82">
        <f ca="1">SUMPRODUCT(Q989:Q1018,'control variables'!BC$7:BC$36)</f>
        <v>1.4937759259810585E-53</v>
      </c>
      <c r="BA1019" s="82">
        <f ca="1">SUMPRODUCT(R989:R1018,'control variables'!BD$7:BD$36)</f>
        <v>1.0456890638826052E-52</v>
      </c>
      <c r="BB1019" s="82">
        <f ca="1">SUMPRODUCT(S989:S1018,'control variables'!BE$7:BE$36)</f>
        <v>1.4859988064241297E-53</v>
      </c>
      <c r="BC1019" s="82">
        <f t="shared" ca="1" si="771"/>
        <v>1.4022460261667535E-52</v>
      </c>
      <c r="BD1019" s="10">
        <f ca="1">SUMPRODUCT(P989:P1018,'control variables'!BF$7:BF$36)</f>
        <v>1.2254318870418141E-54</v>
      </c>
      <c r="BE1019" s="10">
        <f ca="1">SUMPRODUCT(Q989:Q1018,'control variables'!BG$7:BG$36)</f>
        <v>1.4144764833487307E-54</v>
      </c>
      <c r="BF1019" s="10">
        <f ca="1">SUMPRODUCT(R989:R1018,'control variables'!BH$7:BH$36)</f>
        <v>4.2366665623473223E-53</v>
      </c>
      <c r="BG1019" s="10">
        <f ca="1">SUMPRODUCT(S989:S1018,'control variables'!BI$7:BI$36)</f>
        <v>9.5218032399055353E-53</v>
      </c>
      <c r="BH1019" s="10">
        <f t="shared" ca="1" si="772"/>
        <v>1.4022460639291912E-52</v>
      </c>
      <c r="BI1019" s="82">
        <f t="shared" ca="1" si="749"/>
        <v>1.4136771860884636E-51</v>
      </c>
      <c r="BJ1019" s="82">
        <f t="shared" ca="1" si="750"/>
        <v>1.639303105064945E-51</v>
      </c>
      <c r="BK1019" s="82">
        <f t="shared" ca="1" si="751"/>
        <v>5.4860251879270964E-51</v>
      </c>
      <c r="BL1019" s="82">
        <f t="shared" ca="1" si="752"/>
        <v>2.5836724944274972E-51</v>
      </c>
      <c r="BM1019" s="82">
        <f t="shared" ca="1" si="742"/>
        <v>1.1122677973508002E-50</v>
      </c>
      <c r="BN1019" s="10">
        <f ca="1">BN1018+BI1019-INDIRECT(ADDRESS(MAX($D1019-'key variables'!$B$9*30,34),scenario!BI$4),TRUE)</f>
        <v>9439390.0751690175</v>
      </c>
      <c r="BO1019" s="10">
        <f ca="1">BO1018+BJ1019-INDIRECT(ADDRESS(MAX($D1019-'key variables'!$B$9*30,34),scenario!BJ$4),TRUE)</f>
        <v>10895583.360992203</v>
      </c>
      <c r="BP1019" s="10">
        <f ca="1">BP1018+BK1019-INDIRECT(ADDRESS(MAX($D1019-'key variables'!$B$9*30,34),scenario!BK$4),TRUE)</f>
        <v>32531162.537994072</v>
      </c>
      <c r="BQ1019" s="10">
        <f ca="1">BQ1018+BL1019-INDIRECT(ADDRESS(MAX($D1019-'key variables'!$B$9*30,34),scenario!BL$4),TRUE)</f>
        <v>14415841.516535141</v>
      </c>
      <c r="BR1019" s="10">
        <f t="shared" ca="1" si="773"/>
        <v>67281977.490690395</v>
      </c>
      <c r="BS1019" s="82">
        <f t="shared" ca="1" si="754"/>
        <v>-2.3433848477536824E-9</v>
      </c>
      <c r="BT1019" s="82">
        <f t="shared" ca="1" si="755"/>
        <v>-3.4288309057018498E-10</v>
      </c>
      <c r="BU1019" s="82">
        <f t="shared" ca="1" si="756"/>
        <v>-4.2578247660364599E-9</v>
      </c>
      <c r="BV1019" s="82">
        <f t="shared" ca="1" si="757"/>
        <v>-2.9943922343414556E-9</v>
      </c>
      <c r="BW1019" s="82">
        <f t="shared" ca="1" si="774"/>
        <v>-9.9384849387017825E-9</v>
      </c>
      <c r="BX1019" s="10">
        <f t="shared" ca="1" si="758"/>
        <v>-1.8625994260191893E-12</v>
      </c>
      <c r="BY1019" s="10">
        <f t="shared" ca="1" si="759"/>
        <v>2.8902850229962428E-12</v>
      </c>
      <c r="BZ1019" s="10">
        <f t="shared" ca="1" si="760"/>
        <v>-3.5034723983035463E-11</v>
      </c>
      <c r="CA1019" s="10">
        <f t="shared" ca="1" si="761"/>
        <v>-2.0257049910634696E-11</v>
      </c>
      <c r="CB1019" s="10">
        <v>0</v>
      </c>
      <c r="CC1019" s="82">
        <f t="shared" ca="1" si="762"/>
        <v>3.9725652202851362E-13</v>
      </c>
      <c r="CD1019" s="82">
        <f t="shared" ca="1" si="763"/>
        <v>3.4270724516460853E-13</v>
      </c>
      <c r="CE1019" s="82">
        <f t="shared" ca="1" si="764"/>
        <v>1.8915613015532971E-10</v>
      </c>
      <c r="CF1019" s="82">
        <f t="shared" ca="1" si="765"/>
        <v>3.7028113764059381E-11</v>
      </c>
      <c r="CG1019" s="82">
        <f t="shared" ca="1" si="775"/>
        <v>2.269242076865822E-10</v>
      </c>
      <c r="CH1019" s="13" t="str">
        <f t="shared" ca="1" si="727"/>
        <v/>
      </c>
      <c r="CI1019" s="81">
        <f t="shared" ca="1" si="736"/>
        <v>0.1131775965863165</v>
      </c>
      <c r="CJ1019" s="81">
        <f t="shared" ca="1" si="737"/>
        <v>0.13063724757458739</v>
      </c>
      <c r="CK1019" s="81">
        <f t="shared" ca="1" si="738"/>
        <v>0.39004625943939081</v>
      </c>
      <c r="CL1019" s="81">
        <f t="shared" ca="1" si="739"/>
        <v>0.17284488538116416</v>
      </c>
      <c r="CM1019" s="89">
        <f t="shared" ca="1" si="728"/>
        <v>0.80670598898145884</v>
      </c>
    </row>
    <row r="1020" spans="1:91" x14ac:dyDescent="0.3">
      <c r="A1020">
        <v>955</v>
      </c>
      <c r="B1020" s="3">
        <f t="shared" si="741"/>
        <v>2.8416666666666668</v>
      </c>
      <c r="C1020" s="3">
        <f t="shared" si="729"/>
        <v>31.833333333333332</v>
      </c>
      <c r="D1020" s="4">
        <f t="shared" ca="1" si="766"/>
        <v>1020</v>
      </c>
      <c r="E1020" s="58">
        <f>(0.5*(COS(B1020*2*PI())+1)*('key variables'!$B$4-'key variables'!$B$6)+'key variables'!$B$6)/'key variables'!$B$4</f>
        <v>1</v>
      </c>
      <c r="F1020" s="10">
        <f t="shared" ca="1" si="730"/>
        <v>11689222.907461114</v>
      </c>
      <c r="G1020" s="10">
        <f t="shared" ca="1" si="731"/>
        <v>13492492.798713122</v>
      </c>
      <c r="H1020" s="10">
        <f t="shared" ca="1" si="732"/>
        <v>40309474.521088287</v>
      </c>
      <c r="I1020" s="10">
        <f t="shared" ca="1" si="733"/>
        <v>17912154.249750931</v>
      </c>
      <c r="J1020" s="10">
        <f t="shared" ca="1" si="767"/>
        <v>83403344.477013454</v>
      </c>
      <c r="K1020" s="82">
        <f t="shared" ca="1" si="743"/>
        <v>2249832.832292099</v>
      </c>
      <c r="L1020" s="82">
        <f t="shared" ca="1" si="744"/>
        <v>2596909.4377209195</v>
      </c>
      <c r="M1020" s="82">
        <f t="shared" ca="1" si="745"/>
        <v>7778311.98309422</v>
      </c>
      <c r="N1020" s="82">
        <f t="shared" ca="1" si="746"/>
        <v>3496312.733215793</v>
      </c>
      <c r="O1020" s="82">
        <f t="shared" ca="1" si="768"/>
        <v>16121366.986323033</v>
      </c>
      <c r="P1020" s="10">
        <f ca="1">IF(IF($A1020&gt;='key variables'!$B$26,K1020*SUMPRODUCT(Z1020:AC1020,'control variables'!$O$3:$R$3)/J1020+F$65*'key variables'!$B$25/scenario!J$65,K1020*SUMPRODUCT(Z1020:AC1020,'control variables'!$O$7:$R$7)/J1020+F$65*'key variables'!$B$25/scenario!J$65)&lt;'key variables'!$B$28,0,IF($A1020&gt;='key variables'!$B$26,K1020*SUMPRODUCT(Z1020:AC1020,'control variables'!$O$3:$R$3)/J1020+F$65*'key variables'!$B$25/scenario!J$65,K1020*SUMPRODUCT(Z1020:AC1020,'control variables'!$O$7:$R$7)/J1020+F$65*'key variables'!$B$25/scenario!J$65))</f>
        <v>1.7216903684676141E-52</v>
      </c>
      <c r="Q1020" s="10">
        <f ca="1">IF(IF($A1020&gt;='key variables'!$B$26,L1020*SUMPRODUCT(Z1020:AC1020,'control variables'!$O$4:$R$4)/J1020+G$65*'key variables'!$B$25/scenario!J$65,L1020*SUMPRODUCT(Z1020:AC1020,'control variables'!$O$7:$R$7)/J1020+G$65*'key variables'!$B$25/scenario!J$65)&lt;'key variables'!$B$28,0,IF($A1020&gt;='key variables'!$B$26,L1020*SUMPRODUCT(Z1020:AC1020,'control variables'!$O$4:$R$4)/J1020+G$65*'key variables'!$B$25/scenario!J$65,L1020*SUMPRODUCT(Z1020:AC1020,'control variables'!$O$7:$R$7)/J1020+G$65*'key variables'!$B$25/scenario!J$65))</f>
        <v>1.9872916345307689E-52</v>
      </c>
      <c r="R1020" s="10">
        <f ca="1">IF(IF($A1020&gt;='key variables'!$B$26,M1020*SUMPRODUCT(Z1020:AC1020,'control variables'!$O$5:$R$5)/J1020+H$65*'key variables'!$B$25/scenario!J$65,M1020*SUMPRODUCT(Z1020:AC1020,'control variables'!$O$7:$R$7)/J1020+H$65*'key variables'!$B$25/scenario!J$65)&lt;'key variables'!$B$28,0,IF($A1020&gt;='key variables'!$B$26,M1020*SUMPRODUCT(Z1020:AC1020,'control variables'!$O$5:$R$5)/J1020+H$65*'key variables'!$B$25/scenario!J$65,M1020*SUMPRODUCT(Z1020:AC1020,'control variables'!$O$7:$R$7)/J1020+H$65*'key variables'!$B$25/scenario!J$65))</f>
        <v>5.9523732750340027E-52</v>
      </c>
      <c r="S1020" s="10">
        <f ca="1">IF(IF($A1020&gt;='key variables'!$B$26,N1020*SUMPRODUCT(Z1020:AC1020,'control variables'!$O$6:$R$6)/J1020+I$65*'key variables'!$B$25/scenario!J$65,N1020*SUMPRODUCT(Z1020:AC1020,'control variables'!$O$7:$R$7)/J1020+I$65*'key variables'!$B$25/scenario!J$65)&lt;'key variables'!$B$28,0,IF($A1020&gt;='key variables'!$B$26,N1020*SUMPRODUCT(Z1020:AC1020,'control variables'!$O$6:$R$6)/J1020+I$65*'key variables'!$B$25/scenario!J$65,N1020*SUMPRODUCT(Z1020:AC1020,'control variables'!$O$7:$R$7)/J1020+I$65*'key variables'!$B$25/scenario!J$65))</f>
        <v>2.6755623224662677E-52</v>
      </c>
      <c r="T1020" s="10">
        <f t="shared" ca="1" si="740"/>
        <v>1.2336917600498653E-51</v>
      </c>
      <c r="U1020" s="82">
        <f ca="1">SUMPRODUCT(P990:P1019,'control variables'!AD$7:AD$36)</f>
        <v>3.6503020899458376E-52</v>
      </c>
      <c r="V1020" s="82">
        <f ca="1">SUMPRODUCT(Q990:Q1019,'control variables'!AE$7:AE$36)</f>
        <v>4.2134259096286517E-52</v>
      </c>
      <c r="W1020" s="82">
        <f ca="1">SUMPRODUCT(R990:R1019,'control variables'!AF$7:AF$36)</f>
        <v>1.2620132518562721E-51</v>
      </c>
      <c r="X1020" s="82">
        <f ca="1">SUMPRODUCT(S990:S1019,'control variables'!AG$7:AG$36)</f>
        <v>5.6726870965606331E-52</v>
      </c>
      <c r="Y1020" s="82">
        <f t="shared" ca="1" si="734"/>
        <v>2.6156547614697844E-51</v>
      </c>
      <c r="Z1020" s="10">
        <f ca="1">IF($A1020&gt;='key variables'!$B$26,SUMPRODUCT(P990:P1019,'control variables'!V$7:V$36)*$E1020,SUMPRODUCT(P990:P1019,'control variables'!Z$7:Z$36)*$E1020)</f>
        <v>8.9071066371656245E-52</v>
      </c>
      <c r="AA1020" s="10">
        <f ca="1">IF($A1020&gt;='key variables'!$B$26,SUMPRODUCT(Q990:Q1019,'control variables'!W$7:W$36)*$E1020,SUMPRODUCT(Q990:Q1019,'control variables'!AA$7:AA$36)*$E1020)</f>
        <v>1.0281185764933723E-51</v>
      </c>
      <c r="AB1020" s="10">
        <f ca="1">IF($A1020&gt;='key variables'!$B$26,SUMPRODUCT(R990:R1019,'control variables'!X$7:X$36)*$E1020,SUMPRODUCT(R990:R1019,'control variables'!AB$7:AB$36)*$E1020)</f>
        <v>3.0794400942215609E-51</v>
      </c>
      <c r="AC1020" s="10">
        <f ca="1">IF($A1020&gt;='key variables'!$B$26,SUMPRODUCT(S990:S1019,'control variables'!Y$7:Y$36)*$E1020,SUMPRODUCT(S990:S1019,'control variables'!AC$7:AC$36)*$E1020)</f>
        <v>1.3841930789100449E-51</v>
      </c>
      <c r="AD1020" s="10">
        <f t="shared" ca="1" si="735"/>
        <v>6.3824624133415409E-51</v>
      </c>
      <c r="AE1020" s="82">
        <f ca="1">SUMPRODUCT(P990:P1019,'control variables'!AL$7:AL$36)</f>
        <v>1.2127476531509972E-51</v>
      </c>
      <c r="AF1020" s="82">
        <f ca="1">SUMPRODUCT(Q990:Q1019,'control variables'!AM$7:AM$36)</f>
        <v>1.3961753244232817E-51</v>
      </c>
      <c r="AG1020" s="82">
        <f ca="1">SUMPRODUCT(R990:R1019,'control variables'!AN$7:AN$36)</f>
        <v>3.9808627807862375E-51</v>
      </c>
      <c r="AH1020" s="82">
        <f ca="1">SUMPRODUCT(S990:S1019,'control variables'!AO$7:AO$36)</f>
        <v>1.7236740969761872E-51</v>
      </c>
      <c r="AI1020" s="82">
        <f t="shared" ca="1" si="747"/>
        <v>8.3134598553367032E-51</v>
      </c>
      <c r="AJ1020" s="10">
        <f ca="1">SUMPRODUCT(P990:P1019,'control variables'!AP$7:AP$36)</f>
        <v>1.158785099504522E-54</v>
      </c>
      <c r="AK1020" s="10">
        <f ca="1">SUMPRODUCT(Q990:Q1019,'control variables'!AQ$7:AQ$36)</f>
        <v>3.3438706178537221E-54</v>
      </c>
      <c r="AL1020" s="10">
        <f ca="1">SUMPRODUCT(R990:R1019,'control variables'!AR$7:AR$36)</f>
        <v>1.2018748987840574E-52</v>
      </c>
      <c r="AM1020" s="10">
        <f ca="1">SUMPRODUCT(S990:S1019,'control variables'!AS$7:AS$36)</f>
        <v>9.0039469606521903E-53</v>
      </c>
      <c r="AN1020" s="10">
        <f t="shared" ca="1" si="769"/>
        <v>2.1472961520228586E-52</v>
      </c>
      <c r="AO1020" s="82">
        <f ca="1">SUMPRODUCT(P990:P1019,'control variables'!AX$7:AX$36)</f>
        <v>1.5757708966737171E-54</v>
      </c>
      <c r="AP1020" s="82">
        <f ca="1">SUMPRODUCT(Q990:Q1019,'control variables'!AY$7:AY$36)</f>
        <v>3.6377229939247721E-54</v>
      </c>
      <c r="AQ1020" s="82">
        <f ca="1">SUMPRODUCT(R990:R1019,'control variables'!AZ$7:AZ$36)</f>
        <v>3.2687328957826244E-53</v>
      </c>
      <c r="AR1020" s="82">
        <f ca="1">SUMPRODUCT(S990:S1019,'control variables'!BA$7:BA$36)</f>
        <v>2.4487987603320261E-53</v>
      </c>
      <c r="AS1020" s="82">
        <f t="shared" ca="1" si="770"/>
        <v>6.2388810451744996E-53</v>
      </c>
      <c r="AT1020" s="10">
        <f ca="1">SUMPRODUCT(P990:P1019,'control variables'!AT$7:AT$36)</f>
        <v>-1.3906793074774521E-54</v>
      </c>
      <c r="AU1020" s="10">
        <f ca="1">SUMPRODUCT(Q990:Q1019,'control variables'!AU$7:AU$36)</f>
        <v>1.5085811088854772E-54</v>
      </c>
      <c r="AV1020" s="10">
        <f ca="1">SUMPRODUCT(R990:R1019,'control variables'!AV$7:AV$36)</f>
        <v>6.4960711470618516E-52</v>
      </c>
      <c r="AW1020" s="10">
        <f ca="1">SUMPRODUCT(S990:S1019,'control variables'!AW$7:AW$36)</f>
        <v>4.8665863743342048E-52</v>
      </c>
      <c r="AX1020" s="10">
        <f t="shared" ca="1" si="748"/>
        <v>1.1363836539410136E-51</v>
      </c>
      <c r="AY1020" s="82">
        <f ca="1">SUMPRODUCT(P990:P1019,'control variables'!BB$7:BB$36)</f>
        <v>5.0404676042874058E-54</v>
      </c>
      <c r="AZ1020" s="82">
        <f ca="1">SUMPRODUCT(Q990:Q1019,'control variables'!BC$7:BC$36)</f>
        <v>1.2853183402409271E-53</v>
      </c>
      <c r="BA1020" s="82">
        <f ca="1">SUMPRODUCT(R990:R1019,'control variables'!BD$7:BD$36)</f>
        <v>8.9976234629364465E-53</v>
      </c>
      <c r="BB1020" s="82">
        <f ca="1">SUMPRODUCT(S990:S1019,'control variables'!BE$7:BE$36)</f>
        <v>1.2786265237329042E-53</v>
      </c>
      <c r="BC1020" s="82">
        <f t="shared" ca="1" si="771"/>
        <v>1.2065615087339017E-52</v>
      </c>
      <c r="BD1020" s="10">
        <f ca="1">SUMPRODUCT(P990:P1019,'control variables'!BF$7:BF$36)</f>
        <v>1.0544219194699114E-54</v>
      </c>
      <c r="BE1020" s="10">
        <f ca="1">SUMPRODUCT(Q990:Q1019,'control variables'!BG$7:BG$36)</f>
        <v>1.2170851961572365E-54</v>
      </c>
      <c r="BF1020" s="10">
        <f ca="1">SUMPRODUCT(R990:R1019,'control variables'!BH$7:BH$36)</f>
        <v>3.6454364669815568E-53</v>
      </c>
      <c r="BG1020" s="10">
        <f ca="1">SUMPRODUCT(S990:S1019,'control variables'!BI$7:BI$36)</f>
        <v>8.1930282337213499E-53</v>
      </c>
      <c r="BH1020" s="10">
        <f t="shared" ca="1" si="772"/>
        <v>1.2065615412265622E-52</v>
      </c>
      <c r="BI1020" s="82">
        <f t="shared" ca="1" si="749"/>
        <v>1.2163974414478071E-51</v>
      </c>
      <c r="BJ1020" s="82">
        <f t="shared" ca="1" si="750"/>
        <v>1.4105370889345763E-51</v>
      </c>
      <c r="BK1020" s="82">
        <f t="shared" ca="1" si="751"/>
        <v>4.720446130121787E-51</v>
      </c>
      <c r="BL1020" s="82">
        <f t="shared" ca="1" si="752"/>
        <v>2.2231189996469367E-51</v>
      </c>
      <c r="BM1020" s="82">
        <f t="shared" ca="1" si="742"/>
        <v>9.5704996601511064E-51</v>
      </c>
      <c r="BN1020" s="10">
        <f ca="1">BN1019+BI1020-INDIRECT(ADDRESS(MAX($D1020-'key variables'!$B$9*30,34),scenario!BI$4),TRUE)</f>
        <v>9439390.0751690175</v>
      </c>
      <c r="BO1020" s="10">
        <f ca="1">BO1019+BJ1020-INDIRECT(ADDRESS(MAX($D1020-'key variables'!$B$9*30,34),scenario!BJ$4),TRUE)</f>
        <v>10895583.360992203</v>
      </c>
      <c r="BP1020" s="10">
        <f ca="1">BP1019+BK1020-INDIRECT(ADDRESS(MAX($D1020-'key variables'!$B$9*30,34),scenario!BK$4),TRUE)</f>
        <v>32531162.537994072</v>
      </c>
      <c r="BQ1020" s="10">
        <f ca="1">BQ1019+BL1020-INDIRECT(ADDRESS(MAX($D1020-'key variables'!$B$9*30,34),scenario!BL$4),TRUE)</f>
        <v>14415841.516535141</v>
      </c>
      <c r="BR1020" s="10">
        <f t="shared" ca="1" si="773"/>
        <v>67281977.490690395</v>
      </c>
      <c r="BS1020" s="82">
        <f t="shared" ca="1" si="754"/>
        <v>-2.3433848477536824E-9</v>
      </c>
      <c r="BT1020" s="82">
        <f t="shared" ca="1" si="755"/>
        <v>-3.4288309057018498E-10</v>
      </c>
      <c r="BU1020" s="82">
        <f t="shared" ca="1" si="756"/>
        <v>-4.2578247660364599E-9</v>
      </c>
      <c r="BV1020" s="82">
        <f t="shared" ca="1" si="757"/>
        <v>-2.9943922343414556E-9</v>
      </c>
      <c r="BW1020" s="82">
        <f t="shared" ca="1" si="774"/>
        <v>-9.9384849387017825E-9</v>
      </c>
      <c r="BX1020" s="10">
        <f t="shared" ca="1" si="758"/>
        <v>-1.8625994260191893E-12</v>
      </c>
      <c r="BY1020" s="10">
        <f t="shared" ca="1" si="759"/>
        <v>2.8902850229962428E-12</v>
      </c>
      <c r="BZ1020" s="10">
        <f t="shared" ca="1" si="760"/>
        <v>-3.5034723983035463E-11</v>
      </c>
      <c r="CA1020" s="10">
        <f t="shared" ca="1" si="761"/>
        <v>-2.0257049910634696E-11</v>
      </c>
      <c r="CB1020" s="10">
        <v>0</v>
      </c>
      <c r="CC1020" s="82">
        <f t="shared" ca="1" si="762"/>
        <v>3.9725652202851362E-13</v>
      </c>
      <c r="CD1020" s="82">
        <f t="shared" ca="1" si="763"/>
        <v>3.4270724516460853E-13</v>
      </c>
      <c r="CE1020" s="82">
        <f t="shared" ca="1" si="764"/>
        <v>1.8915613015532971E-10</v>
      </c>
      <c r="CF1020" s="82">
        <f t="shared" ca="1" si="765"/>
        <v>3.7028113764059381E-11</v>
      </c>
      <c r="CG1020" s="82">
        <f t="shared" ca="1" si="775"/>
        <v>2.269242076865822E-10</v>
      </c>
      <c r="CH1020" s="13" t="str">
        <f t="shared" ca="1" si="727"/>
        <v/>
      </c>
      <c r="CI1020" s="81">
        <f t="shared" ca="1" si="736"/>
        <v>0.1131775965863165</v>
      </c>
      <c r="CJ1020" s="81">
        <f t="shared" ca="1" si="737"/>
        <v>0.13063724757458739</v>
      </c>
      <c r="CK1020" s="81">
        <f t="shared" ca="1" si="738"/>
        <v>0.39004625943939081</v>
      </c>
      <c r="CL1020" s="81">
        <f t="shared" ca="1" si="739"/>
        <v>0.17284488538116416</v>
      </c>
      <c r="CM1020" s="89">
        <f t="shared" ca="1" si="728"/>
        <v>0.80670598898145884</v>
      </c>
    </row>
    <row r="1021" spans="1:91" x14ac:dyDescent="0.3">
      <c r="A1021">
        <v>956</v>
      </c>
      <c r="B1021" s="3">
        <f t="shared" si="741"/>
        <v>2.8444444444444446</v>
      </c>
      <c r="C1021" s="3">
        <f t="shared" si="729"/>
        <v>31.866666666666667</v>
      </c>
      <c r="D1021" s="4">
        <f t="shared" ca="1" si="766"/>
        <v>1021</v>
      </c>
      <c r="E1021" s="58">
        <f>(0.5*(COS(B1021*2*PI())+1)*('key variables'!$B$4-'key variables'!$B$6)+'key variables'!$B$6)/'key variables'!$B$4</f>
        <v>1</v>
      </c>
      <c r="F1021" s="10">
        <f t="shared" ca="1" si="730"/>
        <v>11689222.907461114</v>
      </c>
      <c r="G1021" s="10">
        <f t="shared" ca="1" si="731"/>
        <v>13492492.798713122</v>
      </c>
      <c r="H1021" s="10">
        <f t="shared" ca="1" si="732"/>
        <v>40309474.521088287</v>
      </c>
      <c r="I1021" s="10">
        <f t="shared" ca="1" si="733"/>
        <v>17912154.249750931</v>
      </c>
      <c r="J1021" s="10">
        <f t="shared" ca="1" si="767"/>
        <v>83403344.477013454</v>
      </c>
      <c r="K1021" s="82">
        <f t="shared" ca="1" si="743"/>
        <v>2249832.832292099</v>
      </c>
      <c r="L1021" s="82">
        <f t="shared" ca="1" si="744"/>
        <v>2596909.4377209195</v>
      </c>
      <c r="M1021" s="82">
        <f t="shared" ca="1" si="745"/>
        <v>7778311.98309422</v>
      </c>
      <c r="N1021" s="82">
        <f t="shared" ca="1" si="746"/>
        <v>3496312.733215793</v>
      </c>
      <c r="O1021" s="82">
        <f t="shared" ca="1" si="768"/>
        <v>16121366.986323033</v>
      </c>
      <c r="P1021" s="10">
        <f ca="1">IF(IF($A1021&gt;='key variables'!$B$26,K1021*SUMPRODUCT(Z1021:AC1021,'control variables'!$O$3:$R$3)/J1021+F$65*'key variables'!$B$25/scenario!J$65,K1021*SUMPRODUCT(Z1021:AC1021,'control variables'!$O$7:$R$7)/J1021+F$65*'key variables'!$B$25/scenario!J$65)&lt;'key variables'!$B$28,0,IF($A1021&gt;='key variables'!$B$26,K1021*SUMPRODUCT(Z1021:AC1021,'control variables'!$O$3:$R$3)/J1021+F$65*'key variables'!$B$25/scenario!J$65,K1021*SUMPRODUCT(Z1021:AC1021,'control variables'!$O$7:$R$7)/J1021+F$65*'key variables'!$B$25/scenario!J$65))</f>
        <v>1.4814271460120217E-52</v>
      </c>
      <c r="Q1021" s="10">
        <f ca="1">IF(IF($A1021&gt;='key variables'!$B$26,L1021*SUMPRODUCT(Z1021:AC1021,'control variables'!$O$4:$R$4)/J1021+G$65*'key variables'!$B$25/scenario!J$65,L1021*SUMPRODUCT(Z1021:AC1021,'control variables'!$O$7:$R$7)/J1021+G$65*'key variables'!$B$25/scenario!J$65)&lt;'key variables'!$B$28,0,IF($A1021&gt;='key variables'!$B$26,L1021*SUMPRODUCT(Z1021:AC1021,'control variables'!$O$4:$R$4)/J1021+G$65*'key variables'!$B$25/scenario!J$65,L1021*SUMPRODUCT(Z1021:AC1021,'control variables'!$O$7:$R$7)/J1021+G$65*'key variables'!$B$25/scenario!J$65))</f>
        <v>1.7099635499830361E-52</v>
      </c>
      <c r="R1021" s="10">
        <f ca="1">IF(IF($A1021&gt;='key variables'!$B$26,M1021*SUMPRODUCT(Z1021:AC1021,'control variables'!$O$5:$R$5)/J1021+H$65*'key variables'!$B$25/scenario!J$65,M1021*SUMPRODUCT(Z1021:AC1021,'control variables'!$O$7:$R$7)/J1021+H$65*'key variables'!$B$25/scenario!J$65)&lt;'key variables'!$B$28,0,IF($A1021&gt;='key variables'!$B$26,M1021*SUMPRODUCT(Z1021:AC1021,'control variables'!$O$5:$R$5)/J1021+H$65*'key variables'!$B$25/scenario!J$65,M1021*SUMPRODUCT(Z1021:AC1021,'control variables'!$O$7:$R$7)/J1021+H$65*'key variables'!$B$25/scenario!J$65))</f>
        <v>5.1217149810045671E-52</v>
      </c>
      <c r="S1021" s="10">
        <f ca="1">IF(IF($A1021&gt;='key variables'!$B$26,N1021*SUMPRODUCT(Z1021:AC1021,'control variables'!$O$6:$R$6)/J1021+I$65*'key variables'!$B$25/scenario!J$65,N1021*SUMPRODUCT(Z1021:AC1021,'control variables'!$O$7:$R$7)/J1021+I$65*'key variables'!$B$25/scenario!J$65)&lt;'key variables'!$B$28,0,IF($A1021&gt;='key variables'!$B$26,N1021*SUMPRODUCT(Z1021:AC1021,'control variables'!$O$6:$R$6)/J1021+I$65*'key variables'!$B$25/scenario!J$65,N1021*SUMPRODUCT(Z1021:AC1021,'control variables'!$O$7:$R$7)/J1021+I$65*'key variables'!$B$25/scenario!J$65))</f>
        <v>2.302185531116339E-52</v>
      </c>
      <c r="T1021" s="10">
        <f t="shared" ca="1" si="740"/>
        <v>1.0615291208115964E-51</v>
      </c>
      <c r="U1021" s="82">
        <f ca="1">SUMPRODUCT(P991:P1020,'control variables'!AD$7:AD$36)</f>
        <v>3.1408996101913793E-52</v>
      </c>
      <c r="V1021" s="82">
        <f ca="1">SUMPRODUCT(Q991:Q1020,'control variables'!AE$7:AE$36)</f>
        <v>3.6254390653238374E-52</v>
      </c>
      <c r="W1021" s="82">
        <f ca="1">SUMPRODUCT(R991:R1020,'control variables'!AF$7:AF$36)</f>
        <v>1.0858983265328963E-51</v>
      </c>
      <c r="X1021" s="82">
        <f ca="1">SUMPRODUCT(S991:S1020,'control variables'!AG$7:AG$36)</f>
        <v>4.881059225043297E-52</v>
      </c>
      <c r="Y1021" s="82">
        <f t="shared" ca="1" si="734"/>
        <v>2.2506381165887479E-51</v>
      </c>
      <c r="Z1021" s="10">
        <f ca="1">IF($A1021&gt;='key variables'!$B$26,SUMPRODUCT(P991:P1020,'control variables'!V$7:V$36)*$E1021,SUMPRODUCT(P991:P1020,'control variables'!Z$7:Z$36)*$E1021)</f>
        <v>7.6641130172932222E-52</v>
      </c>
      <c r="AA1021" s="10">
        <f ca="1">IF($A1021&gt;='key variables'!$B$26,SUMPRODUCT(Q991:Q1020,'control variables'!W$7:W$36)*$E1021,SUMPRODUCT(Q991:Q1020,'control variables'!AA$7:AA$36)*$E1021)</f>
        <v>8.8464383400839631E-52</v>
      </c>
      <c r="AB1021" s="10">
        <f ca="1">IF($A1021&gt;='key variables'!$B$26,SUMPRODUCT(R991:R1020,'control variables'!X$7:X$36)*$E1021,SUMPRODUCT(R991:R1020,'control variables'!AB$7:AB$36)*$E1021)</f>
        <v>2.649701847468662E-51</v>
      </c>
      <c r="AC1021" s="10">
        <f ca="1">IF($A1021&gt;='key variables'!$B$26,SUMPRODUCT(S991:S1020,'control variables'!Y$7:Y$36)*$E1021,SUMPRODUCT(S991:S1020,'control variables'!AC$7:AC$36)*$E1021)</f>
        <v>1.1910278642288132E-51</v>
      </c>
      <c r="AD1021" s="10">
        <f t="shared" ca="1" si="735"/>
        <v>5.4917848474351942E-51</v>
      </c>
      <c r="AE1021" s="82">
        <f ca="1">SUMPRODUCT(P991:P1020,'control variables'!AL$7:AL$36)</f>
        <v>1.0435077802284015E-51</v>
      </c>
      <c r="AF1021" s="82">
        <f ca="1">SUMPRODUCT(Q991:Q1020,'control variables'!AM$7:AM$36)</f>
        <v>1.2013379781137443E-51</v>
      </c>
      <c r="AG1021" s="82">
        <f ca="1">SUMPRODUCT(R991:R1020,'control variables'!AN$7:AN$36)</f>
        <v>3.4253303009730863E-51</v>
      </c>
      <c r="AH1021" s="82">
        <f ca="1">SUMPRODUCT(S991:S1020,'control variables'!AO$7:AO$36)</f>
        <v>1.4831340436730301E-51</v>
      </c>
      <c r="AI1021" s="82">
        <f t="shared" ca="1" si="747"/>
        <v>7.1533101029882625E-51</v>
      </c>
      <c r="AJ1021" s="10">
        <f ca="1">SUMPRODUCT(P991:P1020,'control variables'!AP$7:AP$36)</f>
        <v>9.9707574267732296E-55</v>
      </c>
      <c r="AK1021" s="10">
        <f ca="1">SUMPRODUCT(Q991:Q1020,'control variables'!AQ$7:AQ$36)</f>
        <v>2.8772308870203659E-54</v>
      </c>
      <c r="AL1021" s="10">
        <f ca="1">SUMPRODUCT(R991:R1020,'control variables'!AR$7:AR$36)</f>
        <v>1.0341523271422338E-52</v>
      </c>
      <c r="AM1021" s="10">
        <f ca="1">SUMPRODUCT(S991:S1020,'control variables'!AS$7:AS$36)</f>
        <v>7.747439198742023E-53</v>
      </c>
      <c r="AN1021" s="10">
        <f t="shared" ca="1" si="769"/>
        <v>1.8476393133134132E-52</v>
      </c>
      <c r="AO1021" s="82">
        <f ca="1">SUMPRODUCT(P991:P1020,'control variables'!AX$7:AX$36)</f>
        <v>1.3558708493594389E-54</v>
      </c>
      <c r="AP1021" s="82">
        <f ca="1">SUMPRODUCT(Q991:Q1020,'control variables'!AY$7:AY$36)</f>
        <v>3.1300759367485841E-54</v>
      </c>
      <c r="AQ1021" s="82">
        <f ca="1">SUMPRODUCT(R991:R1020,'control variables'!AZ$7:AZ$36)</f>
        <v>2.8125786921749593E-53</v>
      </c>
      <c r="AR1021" s="82">
        <f ca="1">SUMPRODUCT(S991:S1020,'control variables'!BA$7:BA$36)</f>
        <v>2.1070669994543156E-53</v>
      </c>
      <c r="AS1021" s="82">
        <f t="shared" ca="1" si="770"/>
        <v>5.3682403702400777E-53</v>
      </c>
      <c r="AT1021" s="10">
        <f ca="1">SUMPRODUCT(P991:P1020,'control variables'!AT$7:AT$36)</f>
        <v>-1.1966089345832627E-54</v>
      </c>
      <c r="AU1021" s="10">
        <f ca="1">SUMPRODUCT(Q991:Q1020,'control variables'!AU$7:AU$36)</f>
        <v>1.2980574484208724E-54</v>
      </c>
      <c r="AV1021" s="10">
        <f ca="1">SUMPRODUCT(R991:R1020,'control variables'!AV$7:AV$36)</f>
        <v>5.5895393945011202E-52</v>
      </c>
      <c r="AW1021" s="10">
        <f ca="1">SUMPRODUCT(S991:S1020,'control variables'!AW$7:AW$36)</f>
        <v>4.1874504820327849E-52</v>
      </c>
      <c r="AX1021" s="10">
        <f t="shared" ca="1" si="748"/>
        <v>9.7780043616722813E-52</v>
      </c>
      <c r="AY1021" s="82">
        <f ca="1">SUMPRODUCT(P991:P1020,'control variables'!BB$7:BB$36)</f>
        <v>4.3370664518682322E-54</v>
      </c>
      <c r="AZ1021" s="82">
        <f ca="1">SUMPRODUCT(Q991:Q1020,'control variables'!BC$7:BC$36)</f>
        <v>1.1059511718095798E-53</v>
      </c>
      <c r="BA1021" s="82">
        <f ca="1">SUMPRODUCT(R991:R1020,'control variables'!BD$7:BD$36)</f>
        <v>7.7419981500230335E-53</v>
      </c>
      <c r="BB1021" s="82">
        <f ca="1">SUMPRODUCT(S991:S1020,'control variables'!BE$7:BE$36)</f>
        <v>1.1001932034706273E-53</v>
      </c>
      <c r="BC1021" s="82">
        <f t="shared" ca="1" si="771"/>
        <v>1.0381849170490063E-52</v>
      </c>
      <c r="BD1021" s="10">
        <f ca="1">SUMPRODUCT(P991:P1020,'control variables'!BF$7:BF$36)</f>
        <v>9.0727652512985038E-55</v>
      </c>
      <c r="BE1021" s="10">
        <f ca="1">SUMPRODUCT(Q991:Q1020,'control variables'!BG$7:BG$36)</f>
        <v>1.047240015753513E-54</v>
      </c>
      <c r="BF1021" s="10">
        <f ca="1">SUMPRODUCT(R991:R1020,'control variables'!BH$7:BH$36)</f>
        <v>3.1367129886747816E-53</v>
      </c>
      <c r="BG1021" s="10">
        <f ca="1">SUMPRODUCT(S991:S1020,'control variables'!BI$7:BI$36)</f>
        <v>7.0496848073097919E-53</v>
      </c>
      <c r="BH1021" s="10">
        <f t="shared" ca="1" si="772"/>
        <v>1.038184945007291E-52</v>
      </c>
      <c r="BI1021" s="82">
        <f t="shared" ca="1" si="749"/>
        <v>1.0466482377456865E-51</v>
      </c>
      <c r="BJ1021" s="82">
        <f t="shared" ca="1" si="750"/>
        <v>1.213695547280261E-51</v>
      </c>
      <c r="BK1021" s="82">
        <f t="shared" ca="1" si="751"/>
        <v>4.0617042219234287E-51</v>
      </c>
      <c r="BL1021" s="82">
        <f t="shared" ca="1" si="752"/>
        <v>1.912881023911015E-51</v>
      </c>
      <c r="BM1021" s="82">
        <f t="shared" ca="1" si="742"/>
        <v>8.2349290308603914E-51</v>
      </c>
      <c r="BN1021" s="10">
        <f ca="1">BN1020+BI1021-INDIRECT(ADDRESS(MAX($D1021-'key variables'!$B$9*30,34),scenario!BI$4),TRUE)</f>
        <v>9439390.0751690175</v>
      </c>
      <c r="BO1021" s="10">
        <f ca="1">BO1020+BJ1021-INDIRECT(ADDRESS(MAX($D1021-'key variables'!$B$9*30,34),scenario!BJ$4),TRUE)</f>
        <v>10895583.360992203</v>
      </c>
      <c r="BP1021" s="10">
        <f ca="1">BP1020+BK1021-INDIRECT(ADDRESS(MAX($D1021-'key variables'!$B$9*30,34),scenario!BK$4),TRUE)</f>
        <v>32531162.537994072</v>
      </c>
      <c r="BQ1021" s="10">
        <f ca="1">BQ1020+BL1021-INDIRECT(ADDRESS(MAX($D1021-'key variables'!$B$9*30,34),scenario!BL$4),TRUE)</f>
        <v>14415841.516535141</v>
      </c>
      <c r="BR1021" s="10">
        <f t="shared" ca="1" si="773"/>
        <v>67281977.490690395</v>
      </c>
      <c r="BS1021" s="82">
        <f t="shared" ca="1" si="754"/>
        <v>-2.3433848477536824E-9</v>
      </c>
      <c r="BT1021" s="82">
        <f t="shared" ca="1" si="755"/>
        <v>-3.4288309057018498E-10</v>
      </c>
      <c r="BU1021" s="82">
        <f t="shared" ca="1" si="756"/>
        <v>-4.2578247660364599E-9</v>
      </c>
      <c r="BV1021" s="82">
        <f t="shared" ca="1" si="757"/>
        <v>-2.9943922343414556E-9</v>
      </c>
      <c r="BW1021" s="82">
        <f t="shared" ca="1" si="774"/>
        <v>-9.9384849387017825E-9</v>
      </c>
      <c r="BX1021" s="10">
        <f t="shared" ca="1" si="758"/>
        <v>-1.8625994260191893E-12</v>
      </c>
      <c r="BY1021" s="10">
        <f t="shared" ca="1" si="759"/>
        <v>2.8902850229962428E-12</v>
      </c>
      <c r="BZ1021" s="10">
        <f t="shared" ca="1" si="760"/>
        <v>-3.5034723983035463E-11</v>
      </c>
      <c r="CA1021" s="10">
        <f t="shared" ca="1" si="761"/>
        <v>-2.0257049910634696E-11</v>
      </c>
      <c r="CB1021" s="10">
        <v>0</v>
      </c>
      <c r="CC1021" s="82">
        <f t="shared" ca="1" si="762"/>
        <v>3.9725652202851362E-13</v>
      </c>
      <c r="CD1021" s="82">
        <f t="shared" ca="1" si="763"/>
        <v>3.4270724516460853E-13</v>
      </c>
      <c r="CE1021" s="82">
        <f t="shared" ca="1" si="764"/>
        <v>1.8915613015532971E-10</v>
      </c>
      <c r="CF1021" s="82">
        <f t="shared" ca="1" si="765"/>
        <v>3.7028113764059381E-11</v>
      </c>
      <c r="CG1021" s="82">
        <f t="shared" ca="1" si="775"/>
        <v>2.269242076865822E-10</v>
      </c>
      <c r="CH1021" s="13" t="str">
        <f t="shared" ca="1" si="727"/>
        <v/>
      </c>
      <c r="CI1021" s="81">
        <f t="shared" ca="1" si="736"/>
        <v>0.1131775965863165</v>
      </c>
      <c r="CJ1021" s="81">
        <f t="shared" ca="1" si="737"/>
        <v>0.13063724757458739</v>
      </c>
      <c r="CK1021" s="81">
        <f t="shared" ca="1" si="738"/>
        <v>0.39004625943939081</v>
      </c>
      <c r="CL1021" s="81">
        <f t="shared" ca="1" si="739"/>
        <v>0.17284488538116416</v>
      </c>
      <c r="CM1021" s="89">
        <f t="shared" ca="1" si="728"/>
        <v>0.80670598898145884</v>
      </c>
    </row>
    <row r="1022" spans="1:91" x14ac:dyDescent="0.3">
      <c r="A1022">
        <v>957</v>
      </c>
      <c r="B1022" s="3">
        <f t="shared" si="741"/>
        <v>2.8472222222222223</v>
      </c>
      <c r="C1022" s="3">
        <f t="shared" si="729"/>
        <v>31.9</v>
      </c>
      <c r="D1022" s="4">
        <f t="shared" ca="1" si="766"/>
        <v>1022</v>
      </c>
      <c r="E1022" s="58">
        <f>(0.5*(COS(B1022*2*PI())+1)*('key variables'!$B$4-'key variables'!$B$6)+'key variables'!$B$6)/'key variables'!$B$4</f>
        <v>1</v>
      </c>
      <c r="F1022" s="10">
        <f t="shared" ca="1" si="730"/>
        <v>11689222.907461114</v>
      </c>
      <c r="G1022" s="10">
        <f t="shared" ca="1" si="731"/>
        <v>13492492.798713122</v>
      </c>
      <c r="H1022" s="10">
        <f t="shared" ca="1" si="732"/>
        <v>40309474.521088287</v>
      </c>
      <c r="I1022" s="10">
        <f t="shared" ca="1" si="733"/>
        <v>17912154.249750931</v>
      </c>
      <c r="J1022" s="10">
        <f t="shared" ca="1" si="767"/>
        <v>83403344.477013454</v>
      </c>
      <c r="K1022" s="82">
        <f t="shared" ca="1" si="743"/>
        <v>2249832.832292099</v>
      </c>
      <c r="L1022" s="82">
        <f t="shared" ca="1" si="744"/>
        <v>2596909.4377209195</v>
      </c>
      <c r="M1022" s="82">
        <f t="shared" ca="1" si="745"/>
        <v>7778311.98309422</v>
      </c>
      <c r="N1022" s="82">
        <f t="shared" ca="1" si="746"/>
        <v>3496312.733215793</v>
      </c>
      <c r="O1022" s="82">
        <f t="shared" ca="1" si="768"/>
        <v>16121366.986323033</v>
      </c>
      <c r="P1022" s="10">
        <f ca="1">IF(IF($A1022&gt;='key variables'!$B$26,K1022*SUMPRODUCT(Z1022:AC1022,'control variables'!$O$3:$R$3)/J1022+F$65*'key variables'!$B$25/scenario!J$65,K1022*SUMPRODUCT(Z1022:AC1022,'control variables'!$O$7:$R$7)/J1022+F$65*'key variables'!$B$25/scenario!J$65)&lt;'key variables'!$B$28,0,IF($A1022&gt;='key variables'!$B$26,K1022*SUMPRODUCT(Z1022:AC1022,'control variables'!$O$3:$R$3)/J1022+F$65*'key variables'!$B$25/scenario!J$65,K1022*SUMPRODUCT(Z1022:AC1022,'control variables'!$O$7:$R$7)/J1022+F$65*'key variables'!$B$25/scenario!J$65))</f>
        <v>1.2746928420669769E-52</v>
      </c>
      <c r="Q1022" s="10">
        <f ca="1">IF(IF($A1022&gt;='key variables'!$B$26,L1022*SUMPRODUCT(Z1022:AC1022,'control variables'!$O$4:$R$4)/J1022+G$65*'key variables'!$B$25/scenario!J$65,L1022*SUMPRODUCT(Z1022:AC1022,'control variables'!$O$7:$R$7)/J1022+G$65*'key variables'!$B$25/scenario!J$65)&lt;'key variables'!$B$28,0,IF($A1022&gt;='key variables'!$B$26,L1022*SUMPRODUCT(Z1022:AC1022,'control variables'!$O$4:$R$4)/J1022+G$65*'key variables'!$B$25/scenario!J$65,L1022*SUMPRODUCT(Z1022:AC1022,'control variables'!$O$7:$R$7)/J1022+G$65*'key variables'!$B$25/scenario!J$65))</f>
        <v>1.4713368141163555E-52</v>
      </c>
      <c r="R1022" s="10">
        <f ca="1">IF(IF($A1022&gt;='key variables'!$B$26,M1022*SUMPRODUCT(Z1022:AC1022,'control variables'!$O$5:$R$5)/J1022+H$65*'key variables'!$B$25/scenario!J$65,M1022*SUMPRODUCT(Z1022:AC1022,'control variables'!$O$7:$R$7)/J1022+H$65*'key variables'!$B$25/scenario!J$65)&lt;'key variables'!$B$28,0,IF($A1022&gt;='key variables'!$B$26,M1022*SUMPRODUCT(Z1022:AC1022,'control variables'!$O$5:$R$5)/J1022+H$65*'key variables'!$B$25/scenario!J$65,M1022*SUMPRODUCT(Z1022:AC1022,'control variables'!$O$7:$R$7)/J1022+H$65*'key variables'!$B$25/scenario!J$65))</f>
        <v>4.4069756943287062E-52</v>
      </c>
      <c r="S1022" s="10">
        <f ca="1">IF(IF($A1022&gt;='key variables'!$B$26,N1022*SUMPRODUCT(Z1022:AC1022,'control variables'!$O$6:$R$6)/J1022+I$65*'key variables'!$B$25/scenario!J$65,N1022*SUMPRODUCT(Z1022:AC1022,'control variables'!$O$7:$R$7)/J1022+I$65*'key variables'!$B$25/scenario!J$65)&lt;'key variables'!$B$28,0,IF($A1022&gt;='key variables'!$B$26,N1022*SUMPRODUCT(Z1022:AC1022,'control variables'!$O$6:$R$6)/J1022+I$65*'key variables'!$B$25/scenario!J$65,N1022*SUMPRODUCT(Z1022:AC1022,'control variables'!$O$7:$R$7)/J1022+I$65*'key variables'!$B$25/scenario!J$65))</f>
        <v>1.9809137597646968E-52</v>
      </c>
      <c r="T1022" s="10">
        <f t="shared" ca="1" si="740"/>
        <v>9.133919110276735E-52</v>
      </c>
      <c r="U1022" s="82">
        <f ca="1">SUMPRODUCT(P992:P1021,'control variables'!AD$7:AD$36)</f>
        <v>2.7025846404527942E-52</v>
      </c>
      <c r="V1022" s="82">
        <f ca="1">SUMPRODUCT(Q992:Q1021,'control variables'!AE$7:AE$36)</f>
        <v>3.1195062398841613E-52</v>
      </c>
      <c r="W1022" s="82">
        <f ca="1">SUMPRODUCT(R992:R1021,'control variables'!AF$7:AF$36)</f>
        <v>9.3436037524369707E-52</v>
      </c>
      <c r="X1022" s="82">
        <f ca="1">SUMPRODUCT(S992:S1021,'control variables'!AG$7:AG$36)</f>
        <v>4.1999036352322828E-52</v>
      </c>
      <c r="Y1022" s="82">
        <f t="shared" ca="1" si="734"/>
        <v>1.9365598268006208E-51</v>
      </c>
      <c r="Z1022" s="10">
        <f ca="1">IF($A1022&gt;='key variables'!$B$26,SUMPRODUCT(P992:P1021,'control variables'!V$7:V$36)*$E1022,SUMPRODUCT(P992:P1021,'control variables'!Z$7:Z$36)*$E1022)</f>
        <v>6.5945801183912777E-52</v>
      </c>
      <c r="AA1022" s="10">
        <f ca="1">IF($A1022&gt;='key variables'!$B$26,SUMPRODUCT(Q992:Q1021,'control variables'!W$7:W$36)*$E1022,SUMPRODUCT(Q992:Q1021,'control variables'!AA$7:AA$36)*$E1022)</f>
        <v>7.6119110279894851E-52</v>
      </c>
      <c r="AB1022" s="10">
        <f ca="1">IF($A1022&gt;='key variables'!$B$26,SUMPRODUCT(R992:R1021,'control variables'!X$7:X$36)*$E1022,SUMPRODUCT(R992:R1021,'control variables'!AB$7:AB$36)*$E1022)</f>
        <v>2.2799339054048487E-51</v>
      </c>
      <c r="AC1022" s="10">
        <f ca="1">IF($A1022&gt;='key variables'!$B$26,SUMPRODUCT(S992:S1021,'control variables'!Y$7:Y$36)*$E1022,SUMPRODUCT(S992:S1021,'control variables'!AC$7:AC$36)*$E1022)</f>
        <v>1.0248190046481484E-51</v>
      </c>
      <c r="AD1022" s="10">
        <f t="shared" ca="1" si="735"/>
        <v>4.7254020246910735E-51</v>
      </c>
      <c r="AE1022" s="82">
        <f ca="1">SUMPRODUCT(P992:P1021,'control variables'!AL$7:AL$36)</f>
        <v>8.9788546246036543E-52</v>
      </c>
      <c r="AF1022" s="82">
        <f ca="1">SUMPRODUCT(Q992:Q1021,'control variables'!AM$7:AM$36)</f>
        <v>1.0336903341667112E-51</v>
      </c>
      <c r="AG1022" s="82">
        <f ca="1">SUMPRODUCT(R992:R1021,'control variables'!AN$7:AN$36)</f>
        <v>2.9473228083604211E-51</v>
      </c>
      <c r="AH1022" s="82">
        <f ca="1">SUMPRODUCT(S992:S1021,'control variables'!AO$7:AO$36)</f>
        <v>1.2761615408392959E-51</v>
      </c>
      <c r="AI1022" s="82">
        <f t="shared" ca="1" si="747"/>
        <v>6.1550601458267932E-51</v>
      </c>
      <c r="AJ1022" s="10">
        <f ca="1">SUMPRODUCT(P992:P1021,'control variables'!AP$7:AP$36)</f>
        <v>8.5793305165955475E-55</v>
      </c>
      <c r="AK1022" s="10">
        <f ca="1">SUMPRODUCT(Q992:Q1021,'control variables'!AQ$7:AQ$36)</f>
        <v>2.4757110915187158E-54</v>
      </c>
      <c r="AL1022" s="10">
        <f ca="1">SUMPRODUCT(R992:R1021,'control variables'!AR$7:AR$36)</f>
        <v>8.8983557008777429E-53</v>
      </c>
      <c r="AM1022" s="10">
        <f ca="1">SUMPRODUCT(S992:S1021,'control variables'!AS$7:AS$36)</f>
        <v>6.6662780667753673E-53</v>
      </c>
      <c r="AN1022" s="10">
        <f t="shared" ca="1" si="769"/>
        <v>1.5897998181970937E-52</v>
      </c>
      <c r="AO1022" s="82">
        <f ca="1">SUMPRODUCT(P992:P1021,'control variables'!AX$7:AX$36)</f>
        <v>1.1666580237160872E-54</v>
      </c>
      <c r="AP1022" s="82">
        <f ca="1">SUMPRODUCT(Q992:Q1021,'control variables'!AY$7:AY$36)</f>
        <v>2.693271419009848E-54</v>
      </c>
      <c r="AQ1022" s="82">
        <f ca="1">SUMPRODUCT(R992:R1021,'control variables'!AZ$7:AZ$36)</f>
        <v>2.420081160465265E-53</v>
      </c>
      <c r="AR1022" s="82">
        <f ca="1">SUMPRODUCT(S992:S1021,'control variables'!BA$7:BA$36)</f>
        <v>1.8130241700985838E-53</v>
      </c>
      <c r="AS1022" s="82">
        <f t="shared" ca="1" si="770"/>
        <v>4.6190982748364428E-53</v>
      </c>
      <c r="AT1022" s="10">
        <f ca="1">SUMPRODUCT(P992:P1021,'control variables'!AT$7:AT$36)</f>
        <v>-1.0296212323182975E-54</v>
      </c>
      <c r="AU1022" s="10">
        <f ca="1">SUMPRODUCT(Q992:Q1021,'control variables'!AU$7:AU$36)</f>
        <v>1.1169125275907311E-54</v>
      </c>
      <c r="AV1022" s="10">
        <f ca="1">SUMPRODUCT(R992:R1021,'control variables'!AV$7:AV$36)</f>
        <v>4.8095148491116848E-52</v>
      </c>
      <c r="AW1022" s="10">
        <f ca="1">SUMPRODUCT(S992:S1021,'control variables'!AW$7:AW$36)</f>
        <v>3.6030885287380755E-52</v>
      </c>
      <c r="AX1022" s="10">
        <f t="shared" ca="1" si="748"/>
        <v>8.4134762908024842E-52</v>
      </c>
      <c r="AY1022" s="82">
        <f ca="1">SUMPRODUCT(P992:P1021,'control variables'!BB$7:BB$36)</f>
        <v>3.7318254742716808E-54</v>
      </c>
      <c r="AZ1022" s="82">
        <f ca="1">SUMPRODUCT(Q992:Q1021,'control variables'!BC$7:BC$36)</f>
        <v>9.5161483045337473E-54</v>
      </c>
      <c r="BA1022" s="82">
        <f ca="1">SUMPRODUCT(R992:R1021,'control variables'!BD$7:BD$36)</f>
        <v>6.6615963206131599E-53</v>
      </c>
      <c r="BB1022" s="82">
        <f ca="1">SUMPRODUCT(S992:S1021,'control variables'!BE$7:BE$36)</f>
        <v>9.4666039104927091E-54</v>
      </c>
      <c r="BC1022" s="82">
        <f t="shared" ca="1" si="771"/>
        <v>8.9330540895429742E-53</v>
      </c>
      <c r="BD1022" s="10">
        <f ca="1">SUMPRODUCT(P992:P1021,'control variables'!BF$7:BF$36)</f>
        <v>7.8066538437053511E-55</v>
      </c>
      <c r="BE1022" s="10">
        <f ca="1">SUMPRODUCT(Q992:Q1021,'control variables'!BG$7:BG$36)</f>
        <v>9.0109686163147895E-55</v>
      </c>
      <c r="BF1022" s="10">
        <f ca="1">SUMPRODUCT(R992:R1021,'control variables'!BH$7:BH$36)</f>
        <v>2.6989822652067239E-53</v>
      </c>
      <c r="BG1022" s="10">
        <f ca="1">SUMPRODUCT(S992:S1021,'control variables'!BI$7:BI$36)</f>
        <v>6.0658958403028917E-53</v>
      </c>
      <c r="BH1022" s="10">
        <f t="shared" ca="1" si="772"/>
        <v>8.9330543301098169E-53</v>
      </c>
      <c r="BI1022" s="82">
        <f t="shared" ca="1" si="749"/>
        <v>9.0058766670231884E-52</v>
      </c>
      <c r="BJ1022" s="82">
        <f t="shared" ca="1" si="750"/>
        <v>1.0443233949988356E-51</v>
      </c>
      <c r="BK1022" s="82">
        <f t="shared" ca="1" si="751"/>
        <v>3.4948902564777209E-51</v>
      </c>
      <c r="BL1022" s="82">
        <f t="shared" ca="1" si="752"/>
        <v>1.6459369976235961E-51</v>
      </c>
      <c r="BM1022" s="82">
        <f t="shared" ca="1" si="742"/>
        <v>7.085738315802471E-51</v>
      </c>
      <c r="BN1022" s="10">
        <f ca="1">BN1021+BI1022-INDIRECT(ADDRESS(MAX($D1022-'key variables'!$B$9*30,34),scenario!BI$4),TRUE)</f>
        <v>9439390.0751690175</v>
      </c>
      <c r="BO1022" s="10">
        <f ca="1">BO1021+BJ1022-INDIRECT(ADDRESS(MAX($D1022-'key variables'!$B$9*30,34),scenario!BJ$4),TRUE)</f>
        <v>10895583.360992203</v>
      </c>
      <c r="BP1022" s="10">
        <f ca="1">BP1021+BK1022-INDIRECT(ADDRESS(MAX($D1022-'key variables'!$B$9*30,34),scenario!BK$4),TRUE)</f>
        <v>32531162.537994072</v>
      </c>
      <c r="BQ1022" s="10">
        <f ca="1">BQ1021+BL1022-INDIRECT(ADDRESS(MAX($D1022-'key variables'!$B$9*30,34),scenario!BL$4),TRUE)</f>
        <v>14415841.516535141</v>
      </c>
      <c r="BR1022" s="10">
        <f t="shared" ca="1" si="773"/>
        <v>67281977.490690395</v>
      </c>
      <c r="BS1022" s="82">
        <f t="shared" ca="1" si="754"/>
        <v>-2.3433848477536824E-9</v>
      </c>
      <c r="BT1022" s="82">
        <f t="shared" ca="1" si="755"/>
        <v>-3.4288309057018498E-10</v>
      </c>
      <c r="BU1022" s="82">
        <f t="shared" ca="1" si="756"/>
        <v>-4.2578247660364599E-9</v>
      </c>
      <c r="BV1022" s="82">
        <f t="shared" ca="1" si="757"/>
        <v>-2.9943922343414556E-9</v>
      </c>
      <c r="BW1022" s="82">
        <f t="shared" ca="1" si="774"/>
        <v>-9.9384849387017825E-9</v>
      </c>
      <c r="BX1022" s="10">
        <f t="shared" ca="1" si="758"/>
        <v>-1.8625994260191893E-12</v>
      </c>
      <c r="BY1022" s="10">
        <f t="shared" ca="1" si="759"/>
        <v>2.8902850229962428E-12</v>
      </c>
      <c r="BZ1022" s="10">
        <f t="shared" ca="1" si="760"/>
        <v>-3.5034723983035463E-11</v>
      </c>
      <c r="CA1022" s="10">
        <f t="shared" ca="1" si="761"/>
        <v>-2.0257049910634696E-11</v>
      </c>
      <c r="CB1022" s="10">
        <v>0</v>
      </c>
      <c r="CC1022" s="82">
        <f t="shared" ca="1" si="762"/>
        <v>3.9725652202851362E-13</v>
      </c>
      <c r="CD1022" s="82">
        <f t="shared" ca="1" si="763"/>
        <v>3.4270724516460853E-13</v>
      </c>
      <c r="CE1022" s="82">
        <f t="shared" ca="1" si="764"/>
        <v>1.8915613015532971E-10</v>
      </c>
      <c r="CF1022" s="82">
        <f t="shared" ca="1" si="765"/>
        <v>3.7028113764059381E-11</v>
      </c>
      <c r="CG1022" s="82">
        <f t="shared" ca="1" si="775"/>
        <v>2.269242076865822E-10</v>
      </c>
      <c r="CH1022" s="13" t="str">
        <f t="shared" ca="1" si="727"/>
        <v/>
      </c>
      <c r="CI1022" s="81">
        <f t="shared" ca="1" si="736"/>
        <v>0.1131775965863165</v>
      </c>
      <c r="CJ1022" s="81">
        <f t="shared" ca="1" si="737"/>
        <v>0.13063724757458739</v>
      </c>
      <c r="CK1022" s="81">
        <f t="shared" ca="1" si="738"/>
        <v>0.39004625943939081</v>
      </c>
      <c r="CL1022" s="81">
        <f t="shared" ca="1" si="739"/>
        <v>0.17284488538116416</v>
      </c>
      <c r="CM1022" s="89">
        <f t="shared" ca="1" si="728"/>
        <v>0.80670598898145884</v>
      </c>
    </row>
    <row r="1023" spans="1:91" x14ac:dyDescent="0.3">
      <c r="A1023">
        <v>958</v>
      </c>
      <c r="B1023" s="3">
        <f t="shared" si="741"/>
        <v>2.85</v>
      </c>
      <c r="C1023" s="3">
        <f t="shared" si="729"/>
        <v>31.933333333333334</v>
      </c>
      <c r="D1023" s="4">
        <f t="shared" ca="1" si="766"/>
        <v>1023</v>
      </c>
      <c r="E1023" s="58">
        <f>(0.5*(COS(B1023*2*PI())+1)*('key variables'!$B$4-'key variables'!$B$6)+'key variables'!$B$6)/'key variables'!$B$4</f>
        <v>1</v>
      </c>
      <c r="F1023" s="10">
        <f t="shared" ca="1" si="730"/>
        <v>11689222.907461114</v>
      </c>
      <c r="G1023" s="10">
        <f t="shared" ca="1" si="731"/>
        <v>13492492.798713122</v>
      </c>
      <c r="H1023" s="10">
        <f t="shared" ca="1" si="732"/>
        <v>40309474.521088287</v>
      </c>
      <c r="I1023" s="10">
        <f t="shared" ca="1" si="733"/>
        <v>17912154.249750931</v>
      </c>
      <c r="J1023" s="10">
        <f t="shared" ca="1" si="767"/>
        <v>83403344.477013454</v>
      </c>
      <c r="K1023" s="82">
        <f t="shared" ca="1" si="743"/>
        <v>2249832.832292099</v>
      </c>
      <c r="L1023" s="82">
        <f t="shared" ca="1" si="744"/>
        <v>2596909.4377209195</v>
      </c>
      <c r="M1023" s="82">
        <f t="shared" ca="1" si="745"/>
        <v>7778311.98309422</v>
      </c>
      <c r="N1023" s="82">
        <f t="shared" ca="1" si="746"/>
        <v>3496312.733215793</v>
      </c>
      <c r="O1023" s="82">
        <f t="shared" ca="1" si="768"/>
        <v>16121366.986323033</v>
      </c>
      <c r="P1023" s="10">
        <f ca="1">IF(IF($A1023&gt;='key variables'!$B$26,K1023*SUMPRODUCT(Z1023:AC1023,'control variables'!$O$3:$R$3)/J1023+F$65*'key variables'!$B$25/scenario!J$65,K1023*SUMPRODUCT(Z1023:AC1023,'control variables'!$O$7:$R$7)/J1023+F$65*'key variables'!$B$25/scenario!J$65)&lt;'key variables'!$B$28,0,IF($A1023&gt;='key variables'!$B$26,K1023*SUMPRODUCT(Z1023:AC1023,'control variables'!$O$3:$R$3)/J1023+F$65*'key variables'!$B$25/scenario!J$65,K1023*SUMPRODUCT(Z1023:AC1023,'control variables'!$O$7:$R$7)/J1023+F$65*'key variables'!$B$25/scenario!J$65))</f>
        <v>1.0968084701234447E-52</v>
      </c>
      <c r="Q1023" s="10">
        <f ca="1">IF(IF($A1023&gt;='key variables'!$B$26,L1023*SUMPRODUCT(Z1023:AC1023,'control variables'!$O$4:$R$4)/J1023+G$65*'key variables'!$B$25/scenario!J$65,L1023*SUMPRODUCT(Z1023:AC1023,'control variables'!$O$7:$R$7)/J1023+G$65*'key variables'!$B$25/scenario!J$65)&lt;'key variables'!$B$28,0,IF($A1023&gt;='key variables'!$B$26,L1023*SUMPRODUCT(Z1023:AC1023,'control variables'!$O$4:$R$4)/J1023+G$65*'key variables'!$B$25/scenario!J$65,L1023*SUMPRODUCT(Z1023:AC1023,'control variables'!$O$7:$R$7)/J1023+G$65*'key variables'!$B$25/scenario!J$65))</f>
        <v>1.2660106237910997E-52</v>
      </c>
      <c r="R1023" s="10">
        <f ca="1">IF(IF($A1023&gt;='key variables'!$B$26,M1023*SUMPRODUCT(Z1023:AC1023,'control variables'!$O$5:$R$5)/J1023+H$65*'key variables'!$B$25/scenario!J$65,M1023*SUMPRODUCT(Z1023:AC1023,'control variables'!$O$7:$R$7)/J1023+H$65*'key variables'!$B$25/scenario!J$65)&lt;'key variables'!$B$28,0,IF($A1023&gt;='key variables'!$B$26,M1023*SUMPRODUCT(Z1023:AC1023,'control variables'!$O$5:$R$5)/J1023+H$65*'key variables'!$B$25/scenario!J$65,M1023*SUMPRODUCT(Z1023:AC1023,'control variables'!$O$7:$R$7)/J1023+H$65*'key variables'!$B$25/scenario!J$65))</f>
        <v>3.7919788278797761E-52</v>
      </c>
      <c r="S1023" s="10">
        <f ca="1">IF(IF($A1023&gt;='key variables'!$B$26,N1023*SUMPRODUCT(Z1023:AC1023,'control variables'!$O$6:$R$6)/J1023+I$65*'key variables'!$B$25/scenario!J$65,N1023*SUMPRODUCT(Z1023:AC1023,'control variables'!$O$7:$R$7)/J1023+I$65*'key variables'!$B$25/scenario!J$65)&lt;'key variables'!$B$28,0,IF($A1023&gt;='key variables'!$B$26,N1023*SUMPRODUCT(Z1023:AC1023,'control variables'!$O$6:$R$6)/J1023+I$65*'key variables'!$B$25/scenario!J$65,N1023*SUMPRODUCT(Z1023:AC1023,'control variables'!$O$7:$R$7)/J1023+I$65*'key variables'!$B$25/scenario!J$65))</f>
        <v>1.7044757125731457E-52</v>
      </c>
      <c r="T1023" s="10">
        <f t="shared" ca="1" si="740"/>
        <v>7.8592736343674667E-52</v>
      </c>
      <c r="U1023" s="82">
        <f ca="1">SUMPRODUCT(P993:P1022,'control variables'!AD$7:AD$36)</f>
        <v>2.325436863729089E-52</v>
      </c>
      <c r="V1023" s="82">
        <f ca="1">SUMPRODUCT(Q993:Q1022,'control variables'!AE$7:AE$36)</f>
        <v>2.6841767315173401E-52</v>
      </c>
      <c r="W1023" s="82">
        <f ca="1">SUMPRODUCT(R993:R1022,'control variables'!AF$7:AF$36)</f>
        <v>8.0396966225464982E-52</v>
      </c>
      <c r="X1023" s="82">
        <f ca="1">SUMPRODUCT(S993:S1022,'control variables'!AG$7:AG$36)</f>
        <v>3.6138038347774554E-52</v>
      </c>
      <c r="Y1023" s="82">
        <f t="shared" ca="1" si="734"/>
        <v>1.6663114052570381E-51</v>
      </c>
      <c r="Z1023" s="10">
        <f ca="1">IF($A1023&gt;='key variables'!$B$26,SUMPRODUCT(P993:P1022,'control variables'!V$7:V$36)*$E1023,SUMPRODUCT(P993:P1022,'control variables'!Z$7:Z$36)*$E1023)</f>
        <v>5.674301362695796E-52</v>
      </c>
      <c r="AA1023" s="10">
        <f ca="1">IF($A1023&gt;='key variables'!$B$26,SUMPRODUCT(Q993:Q1022,'control variables'!W$7:W$36)*$E1023,SUMPRODUCT(Q993:Q1022,'control variables'!AA$7:AA$36)*$E1023)</f>
        <v>6.5496629570673075E-52</v>
      </c>
      <c r="AB1023" s="10">
        <f ca="1">IF($A1023&gt;='key variables'!$B$26,SUMPRODUCT(R993:R1022,'control variables'!X$7:X$36)*$E1023,SUMPRODUCT(R993:R1022,'control variables'!AB$7:AB$36)*$E1023)</f>
        <v>1.961767365630402E-51</v>
      </c>
      <c r="AC1023" s="10">
        <f ca="1">IF($A1023&gt;='key variables'!$B$26,SUMPRODUCT(S993:S1022,'control variables'!Y$7:Y$36)*$E1023,SUMPRODUCT(S993:S1022,'control variables'!AC$7:AC$36)*$E1023)</f>
        <v>8.8180471996602519E-52</v>
      </c>
      <c r="AD1023" s="10">
        <f t="shared" ca="1" si="735"/>
        <v>4.0659685175727372E-51</v>
      </c>
      <c r="AE1023" s="82">
        <f ca="1">SUMPRODUCT(P993:P1022,'control variables'!AL$7:AL$36)</f>
        <v>7.7258485175951887E-52</v>
      </c>
      <c r="AF1023" s="82">
        <f ca="1">SUMPRODUCT(Q993:Q1022,'control variables'!AM$7:AM$36)</f>
        <v>8.8943804858928608E-52</v>
      </c>
      <c r="AG1023" s="82">
        <f ca="1">SUMPRODUCT(R993:R1022,'control variables'!AN$7:AN$36)</f>
        <v>2.5360216310274643E-51</v>
      </c>
      <c r="AH1023" s="82">
        <f ca="1">SUMPRODUCT(S993:S1022,'control variables'!AO$7:AO$36)</f>
        <v>1.0980722108462117E-51</v>
      </c>
      <c r="AI1023" s="82">
        <f t="shared" ca="1" si="747"/>
        <v>5.296116742222481E-51</v>
      </c>
      <c r="AJ1023" s="10">
        <f ca="1">SUMPRODUCT(P993:P1022,'control variables'!AP$7:AP$36)</f>
        <v>7.382078307847061E-55</v>
      </c>
      <c r="AK1023" s="10">
        <f ca="1">SUMPRODUCT(Q993:Q1022,'control variables'!AQ$7:AQ$36)</f>
        <v>2.130223694010209E-54</v>
      </c>
      <c r="AL1023" s="10">
        <f ca="1">SUMPRODUCT(R993:R1022,'control variables'!AR$7:AR$36)</f>
        <v>7.6565832809321935E-53</v>
      </c>
      <c r="AM1023" s="10">
        <f ca="1">SUMPRODUCT(S993:S1022,'control variables'!AS$7:AS$36)</f>
        <v>5.7359938069325013E-53</v>
      </c>
      <c r="AN1023" s="10">
        <f t="shared" ca="1" si="769"/>
        <v>1.3679420240344186E-52</v>
      </c>
      <c r="AO1023" s="82">
        <f ca="1">SUMPRODUCT(P993:P1022,'control variables'!AX$7:AX$36)</f>
        <v>1.0038499942263335E-54</v>
      </c>
      <c r="AP1023" s="82">
        <f ca="1">SUMPRODUCT(Q993:Q1022,'control variables'!AY$7:AY$36)</f>
        <v>2.3174233095412462E-54</v>
      </c>
      <c r="AQ1023" s="82">
        <f ca="1">SUMPRODUCT(R993:R1022,'control variables'!AZ$7:AZ$36)</f>
        <v>2.0823569628588284E-53</v>
      </c>
      <c r="AR1023" s="82">
        <f ca="1">SUMPRODUCT(S993:S1022,'control variables'!BA$7:BA$36)</f>
        <v>1.5600152449888556E-53</v>
      </c>
      <c r="AS1023" s="82">
        <f t="shared" ca="1" si="770"/>
        <v>3.9744995382244419E-53</v>
      </c>
      <c r="AT1023" s="10">
        <f ca="1">SUMPRODUCT(P993:P1022,'control variables'!AT$7:AT$36)</f>
        <v>-8.8593679305081614E-55</v>
      </c>
      <c r="AU1023" s="10">
        <f ca="1">SUMPRODUCT(Q993:Q1022,'control variables'!AU$7:AU$36)</f>
        <v>9.6104652055787714E-55</v>
      </c>
      <c r="AV1023" s="10">
        <f ca="1">SUMPRODUCT(R993:R1022,'control variables'!AV$7:AV$36)</f>
        <v>4.1383433322935409E-52</v>
      </c>
      <c r="AW1023" s="10">
        <f ca="1">SUMPRODUCT(S993:S1022,'control variables'!AW$7:AW$36)</f>
        <v>3.1002747379645955E-52</v>
      </c>
      <c r="AX1023" s="10">
        <f t="shared" ca="1" si="748"/>
        <v>7.2393691675332075E-52</v>
      </c>
      <c r="AY1023" s="82">
        <f ca="1">SUMPRODUCT(P993:P1022,'control variables'!BB$7:BB$36)</f>
        <v>3.2110463431852827E-54</v>
      </c>
      <c r="AZ1023" s="82">
        <f ca="1">SUMPRODUCT(Q993:Q1022,'control variables'!BC$7:BC$36)</f>
        <v>8.1881624489541585E-54</v>
      </c>
      <c r="BA1023" s="82">
        <f ca="1">SUMPRODUCT(R993:R1022,'control variables'!BD$7:BD$36)</f>
        <v>5.7319654020680379E-53</v>
      </c>
      <c r="BB1023" s="82">
        <f ca="1">SUMPRODUCT(S993:S1022,'control variables'!BE$7:BE$36)</f>
        <v>8.145532013418622E-54</v>
      </c>
      <c r="BC1023" s="82">
        <f t="shared" ca="1" si="771"/>
        <v>7.6864394826238443E-53</v>
      </c>
      <c r="BD1023" s="10">
        <f ca="1">SUMPRODUCT(P993:P1022,'control variables'!BF$7:BF$36)</f>
        <v>6.7172292622381231E-55</v>
      </c>
      <c r="BE1023" s="10">
        <f ca="1">SUMPRODUCT(Q993:Q1022,'control variables'!BG$7:BG$36)</f>
        <v>7.7534809769264358E-55</v>
      </c>
      <c r="BF1023" s="10">
        <f ca="1">SUMPRODUCT(R993:R1022,'control variables'!BH$7:BH$36)</f>
        <v>2.3223372027346443E-53</v>
      </c>
      <c r="BG1023" s="10">
        <f ca="1">SUMPRODUCT(S993:S1022,'control variables'!BI$7:BI$36)</f>
        <v>5.219395384493108E-53</v>
      </c>
      <c r="BH1023" s="10">
        <f t="shared" ca="1" si="772"/>
        <v>7.6864396896193985E-53</v>
      </c>
      <c r="BI1023" s="82">
        <f t="shared" ca="1" si="749"/>
        <v>7.7490996130965335E-52</v>
      </c>
      <c r="BJ1023" s="82">
        <f t="shared" ca="1" si="750"/>
        <v>8.9858725755879809E-52</v>
      </c>
      <c r="BK1023" s="82">
        <f t="shared" ca="1" si="751"/>
        <v>3.0071756182774989E-51</v>
      </c>
      <c r="BL1023" s="82">
        <f t="shared" ca="1" si="752"/>
        <v>1.4162452166560898E-51</v>
      </c>
      <c r="BM1023" s="82">
        <f t="shared" ca="1" si="742"/>
        <v>6.0969180538020402E-51</v>
      </c>
      <c r="BN1023" s="10">
        <f ca="1">BN1022+BI1023-INDIRECT(ADDRESS(MAX($D1023-'key variables'!$B$9*30,34),scenario!BI$4),TRUE)</f>
        <v>9439390.0751690175</v>
      </c>
      <c r="BO1023" s="10">
        <f ca="1">BO1022+BJ1023-INDIRECT(ADDRESS(MAX($D1023-'key variables'!$B$9*30,34),scenario!BJ$4),TRUE)</f>
        <v>10895583.360992203</v>
      </c>
      <c r="BP1023" s="10">
        <f ca="1">BP1022+BK1023-INDIRECT(ADDRESS(MAX($D1023-'key variables'!$B$9*30,34),scenario!BK$4),TRUE)</f>
        <v>32531162.537994072</v>
      </c>
      <c r="BQ1023" s="10">
        <f ca="1">BQ1022+BL1023-INDIRECT(ADDRESS(MAX($D1023-'key variables'!$B$9*30,34),scenario!BL$4),TRUE)</f>
        <v>14415841.516535141</v>
      </c>
      <c r="BR1023" s="10">
        <f t="shared" ca="1" si="773"/>
        <v>67281977.490690395</v>
      </c>
      <c r="BS1023" s="82">
        <f t="shared" ca="1" si="754"/>
        <v>-2.3433848477536824E-9</v>
      </c>
      <c r="BT1023" s="82">
        <f t="shared" ca="1" si="755"/>
        <v>-3.4288309057018498E-10</v>
      </c>
      <c r="BU1023" s="82">
        <f t="shared" ca="1" si="756"/>
        <v>-4.2578247660364599E-9</v>
      </c>
      <c r="BV1023" s="82">
        <f t="shared" ca="1" si="757"/>
        <v>-2.9943922343414556E-9</v>
      </c>
      <c r="BW1023" s="82">
        <f t="shared" ca="1" si="774"/>
        <v>-9.9384849387017825E-9</v>
      </c>
      <c r="BX1023" s="10">
        <f t="shared" ca="1" si="758"/>
        <v>-1.8625994260191893E-12</v>
      </c>
      <c r="BY1023" s="10">
        <f t="shared" ca="1" si="759"/>
        <v>2.8902850229962428E-12</v>
      </c>
      <c r="BZ1023" s="10">
        <f t="shared" ca="1" si="760"/>
        <v>-3.5034723983035463E-11</v>
      </c>
      <c r="CA1023" s="10">
        <f t="shared" ca="1" si="761"/>
        <v>-2.0257049910634696E-11</v>
      </c>
      <c r="CB1023" s="10">
        <v>0</v>
      </c>
      <c r="CC1023" s="82">
        <f t="shared" ca="1" si="762"/>
        <v>3.9725652202851362E-13</v>
      </c>
      <c r="CD1023" s="82">
        <f t="shared" ca="1" si="763"/>
        <v>3.4270724516460853E-13</v>
      </c>
      <c r="CE1023" s="82">
        <f t="shared" ca="1" si="764"/>
        <v>1.8915613015532971E-10</v>
      </c>
      <c r="CF1023" s="82">
        <f t="shared" ca="1" si="765"/>
        <v>3.7028113764059381E-11</v>
      </c>
      <c r="CG1023" s="82">
        <f t="shared" ca="1" si="775"/>
        <v>2.269242076865822E-10</v>
      </c>
      <c r="CH1023" s="13" t="str">
        <f t="shared" ca="1" si="727"/>
        <v/>
      </c>
      <c r="CI1023" s="81">
        <f t="shared" ca="1" si="736"/>
        <v>0.1131775965863165</v>
      </c>
      <c r="CJ1023" s="81">
        <f t="shared" ca="1" si="737"/>
        <v>0.13063724757458739</v>
      </c>
      <c r="CK1023" s="81">
        <f t="shared" ca="1" si="738"/>
        <v>0.39004625943939081</v>
      </c>
      <c r="CL1023" s="81">
        <f t="shared" ca="1" si="739"/>
        <v>0.17284488538116416</v>
      </c>
      <c r="CM1023" s="89">
        <f t="shared" ca="1" si="728"/>
        <v>0.80670598898145884</v>
      </c>
    </row>
    <row r="1024" spans="1:91" x14ac:dyDescent="0.3">
      <c r="A1024">
        <v>959</v>
      </c>
      <c r="B1024" s="3">
        <f t="shared" si="741"/>
        <v>2.8527777777777779</v>
      </c>
      <c r="C1024" s="3">
        <f t="shared" si="729"/>
        <v>31.966666666666665</v>
      </c>
      <c r="D1024" s="4">
        <f t="shared" ca="1" si="766"/>
        <v>1024</v>
      </c>
      <c r="E1024" s="58">
        <f>(0.5*(COS(B1024*2*PI())+1)*('key variables'!$B$4-'key variables'!$B$6)+'key variables'!$B$6)/'key variables'!$B$4</f>
        <v>1</v>
      </c>
      <c r="F1024" s="10">
        <f t="shared" ca="1" si="730"/>
        <v>11689222.907461114</v>
      </c>
      <c r="G1024" s="10">
        <f t="shared" ca="1" si="731"/>
        <v>13492492.798713122</v>
      </c>
      <c r="H1024" s="10">
        <f t="shared" ca="1" si="732"/>
        <v>40309474.521088287</v>
      </c>
      <c r="I1024" s="10">
        <f t="shared" ca="1" si="733"/>
        <v>17912154.249750931</v>
      </c>
      <c r="J1024" s="10">
        <f t="shared" ca="1" si="767"/>
        <v>83403344.477013454</v>
      </c>
      <c r="K1024" s="82">
        <f t="shared" ca="1" si="743"/>
        <v>2249832.832292099</v>
      </c>
      <c r="L1024" s="82">
        <f t="shared" ca="1" si="744"/>
        <v>2596909.4377209195</v>
      </c>
      <c r="M1024" s="82">
        <f t="shared" ca="1" si="745"/>
        <v>7778311.98309422</v>
      </c>
      <c r="N1024" s="82">
        <f t="shared" ca="1" si="746"/>
        <v>3496312.733215793</v>
      </c>
      <c r="O1024" s="82">
        <f t="shared" ca="1" si="768"/>
        <v>16121366.986323033</v>
      </c>
      <c r="P1024" s="10">
        <f ca="1">IF(IF($A1024&gt;='key variables'!$B$26,K1024*SUMPRODUCT(Z1024:AC1024,'control variables'!$O$3:$R$3)/J1024+F$65*'key variables'!$B$25/scenario!J$65,K1024*SUMPRODUCT(Z1024:AC1024,'control variables'!$O$7:$R$7)/J1024+F$65*'key variables'!$B$25/scenario!J$65)&lt;'key variables'!$B$28,0,IF($A1024&gt;='key variables'!$B$26,K1024*SUMPRODUCT(Z1024:AC1024,'control variables'!$O$3:$R$3)/J1024+F$65*'key variables'!$B$25/scenario!J$65,K1024*SUMPRODUCT(Z1024:AC1024,'control variables'!$O$7:$R$7)/J1024+F$65*'key variables'!$B$25/scenario!J$65))</f>
        <v>9.4374799985840228E-53</v>
      </c>
      <c r="Q1024" s="10">
        <f ca="1">IF(IF($A1024&gt;='key variables'!$B$26,L1024*SUMPRODUCT(Z1024:AC1024,'control variables'!$O$4:$R$4)/J1024+G$65*'key variables'!$B$25/scenario!J$65,L1024*SUMPRODUCT(Z1024:AC1024,'control variables'!$O$7:$R$7)/J1024+G$65*'key variables'!$B$25/scenario!J$65)&lt;'key variables'!$B$28,0,IF($A1024&gt;='key variables'!$B$26,L1024*SUMPRODUCT(Z1024:AC1024,'control variables'!$O$4:$R$4)/J1024+G$65*'key variables'!$B$25/scenario!J$65,L1024*SUMPRODUCT(Z1024:AC1024,'control variables'!$O$7:$R$7)/J1024+G$65*'key variables'!$B$25/scenario!J$65))</f>
        <v>1.0893378621226963E-52</v>
      </c>
      <c r="R1024" s="10">
        <f ca="1">IF(IF($A1024&gt;='key variables'!$B$26,M1024*SUMPRODUCT(Z1024:AC1024,'control variables'!$O$5:$R$5)/J1024+H$65*'key variables'!$B$25/scenario!J$65,M1024*SUMPRODUCT(Z1024:AC1024,'control variables'!$O$7:$R$7)/J1024+H$65*'key variables'!$B$25/scenario!J$65)&lt;'key variables'!$B$28,0,IF($A1024&gt;='key variables'!$B$26,M1024*SUMPRODUCT(Z1024:AC1024,'control variables'!$O$5:$R$5)/J1024+H$65*'key variables'!$B$25/scenario!J$65,M1024*SUMPRODUCT(Z1024:AC1024,'control variables'!$O$7:$R$7)/J1024+H$65*'key variables'!$B$25/scenario!J$65))</f>
        <v>3.2628052497754424E-52</v>
      </c>
      <c r="S1024" s="10">
        <f ca="1">IF(IF($A1024&gt;='key variables'!$B$26,N1024*SUMPRODUCT(Z1024:AC1024,'control variables'!$O$6:$R$6)/J1024+I$65*'key variables'!$B$25/scenario!J$65,N1024*SUMPRODUCT(Z1024:AC1024,'control variables'!$O$7:$R$7)/J1024+I$65*'key variables'!$B$25/scenario!J$65)&lt;'key variables'!$B$28,0,IF($A1024&gt;='key variables'!$B$26,N1024*SUMPRODUCT(Z1024:AC1024,'control variables'!$O$6:$R$6)/J1024+I$65*'key variables'!$B$25/scenario!J$65,N1024*SUMPRODUCT(Z1024:AC1024,'control variables'!$O$7:$R$7)/J1024+I$65*'key variables'!$B$25/scenario!J$65))</f>
        <v>1.466614808661247E-52</v>
      </c>
      <c r="T1024" s="10">
        <f t="shared" ca="1" si="740"/>
        <v>6.7625059204177875E-52</v>
      </c>
      <c r="U1024" s="82">
        <f ca="1">SUMPRODUCT(P994:P1023,'control variables'!AD$7:AD$36)</f>
        <v>2.0009203509290188E-52</v>
      </c>
      <c r="V1024" s="82">
        <f ca="1">SUMPRODUCT(Q994:Q1023,'control variables'!AE$7:AE$36)</f>
        <v>2.3095977927220472E-52</v>
      </c>
      <c r="W1024" s="82">
        <f ca="1">SUMPRODUCT(R994:R1023,'control variables'!AF$7:AF$36)</f>
        <v>6.9177507410593303E-52</v>
      </c>
      <c r="X1024" s="82">
        <f ca="1">SUMPRODUCT(S994:S1023,'control variables'!AG$7:AG$36)</f>
        <v>3.1094947147590838E-52</v>
      </c>
      <c r="Y1024" s="82">
        <f t="shared" ca="1" si="734"/>
        <v>1.433776359946948E-51</v>
      </c>
      <c r="Z1024" s="10">
        <f ca="1">IF($A1024&gt;='key variables'!$B$26,SUMPRODUCT(P994:P1023,'control variables'!V$7:V$36)*$E1024,SUMPRODUCT(P994:P1023,'control variables'!Z$7:Z$36)*$E1024)</f>
        <v>4.8824482190908419E-52</v>
      </c>
      <c r="AA1024" s="10">
        <f ca="1">IF($A1024&gt;='key variables'!$B$26,SUMPRODUCT(Q994:Q1023,'control variables'!W$7:W$36)*$E1024,SUMPRODUCT(Q994:Q1023,'control variables'!AA$7:AA$36)*$E1024)</f>
        <v>5.6356524259730126E-52</v>
      </c>
      <c r="AB1024" s="10">
        <f ca="1">IF($A1024&gt;='key variables'!$B$26,SUMPRODUCT(R994:R1023,'control variables'!X$7:X$36)*$E1024,SUMPRODUCT(R994:R1023,'control variables'!AB$7:AB$36)*$E1024)</f>
        <v>1.6880012125478969E-51</v>
      </c>
      <c r="AC1024" s="10">
        <f ca="1">IF($A1024&gt;='key variables'!$B$26,SUMPRODUCT(S994:S1023,'control variables'!Y$7:Y$36)*$E1024,SUMPRODUCT(S994:S1023,'control variables'!AC$7:AC$36)*$E1024)</f>
        <v>7.5874818931692905E-52</v>
      </c>
      <c r="AD1024" s="10">
        <f t="shared" ca="1" si="735"/>
        <v>3.4985594663712115E-51</v>
      </c>
      <c r="AE1024" s="82">
        <f ca="1">SUMPRODUCT(P994:P1023,'control variables'!AL$7:AL$36)</f>
        <v>6.6477003818805652E-52</v>
      </c>
      <c r="AF1024" s="82">
        <f ca="1">SUMPRODUCT(Q994:Q1023,'control variables'!AM$7:AM$36)</f>
        <v>7.6531628102728371E-52</v>
      </c>
      <c r="AG1024" s="82">
        <f ca="1">SUMPRODUCT(R994:R1023,'control variables'!AN$7:AN$36)</f>
        <v>2.1821178510870201E-51</v>
      </c>
      <c r="AH1024" s="82">
        <f ca="1">SUMPRODUCT(S994:S1023,'control variables'!AO$7:AO$36)</f>
        <v>9.4483538458594452E-52</v>
      </c>
      <c r="AI1024" s="82">
        <f t="shared" ca="1" si="747"/>
        <v>4.5570395548883044E-51</v>
      </c>
      <c r="AJ1024" s="10">
        <f ca="1">SUMPRODUCT(P994:P1023,'control variables'!AP$7:AP$36)</f>
        <v>6.3519035707707933E-55</v>
      </c>
      <c r="AK1024" s="10">
        <f ca="1">SUMPRODUCT(Q994:Q1023,'control variables'!AQ$7:AQ$36)</f>
        <v>1.8329493300200753E-54</v>
      </c>
      <c r="AL1024" s="10">
        <f ca="1">SUMPRODUCT(R994:R1023,'control variables'!AR$7:AR$36)</f>
        <v>6.5881011625628421E-53</v>
      </c>
      <c r="AM1024" s="10">
        <f ca="1">SUMPRODUCT(S994:S1023,'control variables'!AS$7:AS$36)</f>
        <v>4.935531435022072E-53</v>
      </c>
      <c r="AN1024" s="10">
        <f t="shared" ca="1" si="769"/>
        <v>1.177044656629463E-52</v>
      </c>
      <c r="AO1024" s="82">
        <f ca="1">SUMPRODUCT(P994:P1023,'control variables'!AX$7:AX$36)</f>
        <v>8.6376195116577124E-55</v>
      </c>
      <c r="AP1024" s="82">
        <f ca="1">SUMPRODUCT(Q994:Q1023,'control variables'!AY$7:AY$36)</f>
        <v>1.9940250944256829E-54</v>
      </c>
      <c r="AQ1024" s="82">
        <f ca="1">SUMPRODUCT(R994:R1023,'control variables'!AZ$7:AZ$36)</f>
        <v>1.7917624382204611E-53</v>
      </c>
      <c r="AR1024" s="82">
        <f ca="1">SUMPRODUCT(S994:S1023,'control variables'!BA$7:BA$36)</f>
        <v>1.3423139110524437E-53</v>
      </c>
      <c r="AS1024" s="82">
        <f t="shared" ca="1" si="770"/>
        <v>3.4198550538320501E-53</v>
      </c>
      <c r="AT1024" s="10">
        <f ca="1">SUMPRODUCT(P994:P1023,'control variables'!AT$7:AT$36)</f>
        <v>-7.6230362840703873E-55</v>
      </c>
      <c r="AU1024" s="10">
        <f ca="1">SUMPRODUCT(Q994:Q1023,'control variables'!AU$7:AU$36)</f>
        <v>8.2693173535147197E-55</v>
      </c>
      <c r="AV1024" s="10">
        <f ca="1">SUMPRODUCT(R994:R1023,'control variables'!AV$7:AV$36)</f>
        <v>3.5608343197238609E-52</v>
      </c>
      <c r="AW1024" s="10">
        <f ca="1">SUMPRODUCT(S994:S1023,'control variables'!AW$7:AW$36)</f>
        <v>2.6676290005640777E-52</v>
      </c>
      <c r="AX1024" s="10">
        <f t="shared" ca="1" si="748"/>
        <v>6.2291096013573827E-52</v>
      </c>
      <c r="AY1024" s="82">
        <f ca="1">SUMPRODUCT(P994:P1023,'control variables'!BB$7:BB$36)</f>
        <v>2.7629423426067055E-54</v>
      </c>
      <c r="AZ1024" s="82">
        <f ca="1">SUMPRODUCT(Q994:Q1023,'control variables'!BC$7:BC$36)</f>
        <v>7.0454980465700025E-54</v>
      </c>
      <c r="BA1024" s="82">
        <f ca="1">SUMPRODUCT(R994:R1023,'control variables'!BD$7:BD$36)</f>
        <v>4.9320651971719685E-53</v>
      </c>
      <c r="BB1024" s="82">
        <f ca="1">SUMPRODUCT(S994:S1023,'control variables'!BE$7:BE$36)</f>
        <v>7.0088167212833497E-54</v>
      </c>
      <c r="BC1024" s="82">
        <f t="shared" ca="1" si="771"/>
        <v>6.6137909082179741E-53</v>
      </c>
      <c r="BD1024" s="10">
        <f ca="1">SUMPRODUCT(P994:P1023,'control variables'!BF$7:BF$36)</f>
        <v>5.7798347236633488E-55</v>
      </c>
      <c r="BE1024" s="10">
        <f ca="1">SUMPRODUCT(Q994:Q1023,'control variables'!BG$7:BG$36)</f>
        <v>6.6714767101415034E-55</v>
      </c>
      <c r="BF1024" s="10">
        <f ca="1">SUMPRODUCT(R994:R1023,'control variables'!BH$7:BH$36)</f>
        <v>1.9982532500235916E-53</v>
      </c>
      <c r="BG1024" s="10">
        <f ca="1">SUMPRODUCT(S994:S1023,'control variables'!BI$7:BI$36)</f>
        <v>4.4910247219654987E-53</v>
      </c>
      <c r="BH1024" s="10">
        <f t="shared" ca="1" si="772"/>
        <v>6.6137910863271386E-53</v>
      </c>
      <c r="BI1024" s="82">
        <f t="shared" ca="1" si="749"/>
        <v>6.667706769022562E-52</v>
      </c>
      <c r="BJ1024" s="82">
        <f t="shared" ca="1" si="750"/>
        <v>7.7318871080920522E-52</v>
      </c>
      <c r="BK1024" s="82">
        <f t="shared" ca="1" si="751"/>
        <v>2.5875219350311259E-51</v>
      </c>
      <c r="BL1024" s="82">
        <f t="shared" ca="1" si="752"/>
        <v>1.2186071013636355E-51</v>
      </c>
      <c r="BM1024" s="82">
        <f t="shared" ca="1" si="742"/>
        <v>5.2460884241062233E-51</v>
      </c>
      <c r="BN1024" s="10">
        <f ca="1">BN1023+BI1024-INDIRECT(ADDRESS(MAX($D1024-'key variables'!$B$9*30,34),scenario!BI$4),TRUE)</f>
        <v>9439390.0751690175</v>
      </c>
      <c r="BO1024" s="10">
        <f ca="1">BO1023+BJ1024-INDIRECT(ADDRESS(MAX($D1024-'key variables'!$B$9*30,34),scenario!BJ$4),TRUE)</f>
        <v>10895583.360992203</v>
      </c>
      <c r="BP1024" s="10">
        <f ca="1">BP1023+BK1024-INDIRECT(ADDRESS(MAX($D1024-'key variables'!$B$9*30,34),scenario!BK$4),TRUE)</f>
        <v>32531162.537994072</v>
      </c>
      <c r="BQ1024" s="10">
        <f ca="1">BQ1023+BL1024-INDIRECT(ADDRESS(MAX($D1024-'key variables'!$B$9*30,34),scenario!BL$4),TRUE)</f>
        <v>14415841.516535141</v>
      </c>
      <c r="BR1024" s="10">
        <f t="shared" ca="1" si="773"/>
        <v>67281977.490690395</v>
      </c>
      <c r="BS1024" s="82">
        <f t="shared" ca="1" si="754"/>
        <v>-2.3433848477536824E-9</v>
      </c>
      <c r="BT1024" s="82">
        <f t="shared" ca="1" si="755"/>
        <v>-3.4288309057018498E-10</v>
      </c>
      <c r="BU1024" s="82">
        <f t="shared" ca="1" si="756"/>
        <v>-4.2578247660364599E-9</v>
      </c>
      <c r="BV1024" s="82">
        <f t="shared" ca="1" si="757"/>
        <v>-2.9943922343414556E-9</v>
      </c>
      <c r="BW1024" s="82">
        <f t="shared" ca="1" si="774"/>
        <v>-9.9384849387017825E-9</v>
      </c>
      <c r="BX1024" s="10">
        <f t="shared" ca="1" si="758"/>
        <v>-1.8625994260191893E-12</v>
      </c>
      <c r="BY1024" s="10">
        <f t="shared" ca="1" si="759"/>
        <v>2.8902850229962428E-12</v>
      </c>
      <c r="BZ1024" s="10">
        <f t="shared" ca="1" si="760"/>
        <v>-3.5034723983035463E-11</v>
      </c>
      <c r="CA1024" s="10">
        <f t="shared" ca="1" si="761"/>
        <v>-2.0257049910634696E-11</v>
      </c>
      <c r="CB1024" s="10">
        <v>0</v>
      </c>
      <c r="CC1024" s="82">
        <f t="shared" ca="1" si="762"/>
        <v>3.9725652202851362E-13</v>
      </c>
      <c r="CD1024" s="82">
        <f t="shared" ca="1" si="763"/>
        <v>3.4270724516460853E-13</v>
      </c>
      <c r="CE1024" s="82">
        <f t="shared" ca="1" si="764"/>
        <v>1.8915613015532971E-10</v>
      </c>
      <c r="CF1024" s="82">
        <f t="shared" ca="1" si="765"/>
        <v>3.7028113764059381E-11</v>
      </c>
      <c r="CG1024" s="82">
        <f t="shared" ca="1" si="775"/>
        <v>2.269242076865822E-10</v>
      </c>
      <c r="CH1024" s="13" t="str">
        <f t="shared" ca="1" si="727"/>
        <v/>
      </c>
      <c r="CI1024" s="81">
        <f t="shared" ca="1" si="736"/>
        <v>0.1131775965863165</v>
      </c>
      <c r="CJ1024" s="81">
        <f t="shared" ca="1" si="737"/>
        <v>0.13063724757458739</v>
      </c>
      <c r="CK1024" s="81">
        <f t="shared" ca="1" si="738"/>
        <v>0.39004625943939081</v>
      </c>
      <c r="CL1024" s="81">
        <f t="shared" ca="1" si="739"/>
        <v>0.17284488538116416</v>
      </c>
      <c r="CM1024" s="89">
        <f t="shared" ca="1" si="728"/>
        <v>0.80670598898145884</v>
      </c>
    </row>
    <row r="1025" spans="1:91" x14ac:dyDescent="0.3">
      <c r="A1025">
        <v>960</v>
      </c>
      <c r="B1025" s="3">
        <f t="shared" si="741"/>
        <v>2.8555555555555556</v>
      </c>
      <c r="C1025" s="3">
        <f t="shared" si="729"/>
        <v>32</v>
      </c>
      <c r="D1025" s="4">
        <f t="shared" ca="1" si="766"/>
        <v>1025</v>
      </c>
      <c r="E1025" s="58">
        <f>(0.5*(COS(B1025*2*PI())+1)*('key variables'!$B$4-'key variables'!$B$6)+'key variables'!$B$6)/'key variables'!$B$4</f>
        <v>1</v>
      </c>
      <c r="F1025" s="10">
        <f t="shared" ca="1" si="730"/>
        <v>11689222.907461114</v>
      </c>
      <c r="G1025" s="10">
        <f t="shared" ca="1" si="731"/>
        <v>13492492.798713122</v>
      </c>
      <c r="H1025" s="10">
        <f t="shared" ca="1" si="732"/>
        <v>40309474.521088287</v>
      </c>
      <c r="I1025" s="10">
        <f t="shared" ca="1" si="733"/>
        <v>17912154.249750931</v>
      </c>
      <c r="J1025" s="10">
        <f t="shared" ca="1" si="767"/>
        <v>83403344.477013454</v>
      </c>
      <c r="K1025" s="82">
        <f t="shared" ca="1" si="743"/>
        <v>2249832.832292099</v>
      </c>
      <c r="L1025" s="82">
        <f t="shared" ca="1" si="744"/>
        <v>2596909.4377209195</v>
      </c>
      <c r="M1025" s="82">
        <f t="shared" ca="1" si="745"/>
        <v>7778311.98309422</v>
      </c>
      <c r="N1025" s="82">
        <f t="shared" ca="1" si="746"/>
        <v>3496312.733215793</v>
      </c>
      <c r="O1025" s="82">
        <f t="shared" ca="1" si="768"/>
        <v>16121366.986323033</v>
      </c>
      <c r="P1025" s="10">
        <f ca="1">IF(IF($A1025&gt;='key variables'!$B$26,K1025*SUMPRODUCT(Z1025:AC1025,'control variables'!$O$3:$R$3)/J1025+F$65*'key variables'!$B$25/scenario!J$65,K1025*SUMPRODUCT(Z1025:AC1025,'control variables'!$O$7:$R$7)/J1025+F$65*'key variables'!$B$25/scenario!J$65)&lt;'key variables'!$B$28,0,IF($A1025&gt;='key variables'!$B$26,K1025*SUMPRODUCT(Z1025:AC1025,'control variables'!$O$3:$R$3)/J1025+F$65*'key variables'!$B$25/scenario!J$65,K1025*SUMPRODUCT(Z1025:AC1025,'control variables'!$O$7:$R$7)/J1025+F$65*'key variables'!$B$25/scenario!J$65))</f>
        <v>8.1204723659408995E-53</v>
      </c>
      <c r="Q1025" s="10">
        <f ca="1">IF(IF($A1025&gt;='key variables'!$B$26,L1025*SUMPRODUCT(Z1025:AC1025,'control variables'!$O$4:$R$4)/J1025+G$65*'key variables'!$B$25/scenario!J$65,L1025*SUMPRODUCT(Z1025:AC1025,'control variables'!$O$7:$R$7)/J1025+G$65*'key variables'!$B$25/scenario!J$65)&lt;'key variables'!$B$28,0,IF($A1025&gt;='key variables'!$B$26,L1025*SUMPRODUCT(Z1025:AC1025,'control variables'!$O$4:$R$4)/J1025+G$65*'key variables'!$B$25/scenario!J$65,L1025*SUMPRODUCT(Z1025:AC1025,'control variables'!$O$7:$R$7)/J1025+G$65*'key variables'!$B$25/scenario!J$65))</f>
        <v>9.3731992098184229E-53</v>
      </c>
      <c r="R1025" s="10">
        <f ca="1">IF(IF($A1025&gt;='key variables'!$B$26,M1025*SUMPRODUCT(Z1025:AC1025,'control variables'!$O$5:$R$5)/J1025+H$65*'key variables'!$B$25/scenario!J$65,M1025*SUMPRODUCT(Z1025:AC1025,'control variables'!$O$7:$R$7)/J1025+H$65*'key variables'!$B$25/scenario!J$65)&lt;'key variables'!$B$28,0,IF($A1025&gt;='key variables'!$B$26,M1025*SUMPRODUCT(Z1025:AC1025,'control variables'!$O$5:$R$5)/J1025+H$65*'key variables'!$B$25/scenario!J$65,M1025*SUMPRODUCT(Z1025:AC1025,'control variables'!$O$7:$R$7)/J1025+H$65*'key variables'!$B$25/scenario!J$65))</f>
        <v>2.8074782537524525E-52</v>
      </c>
      <c r="S1025" s="10">
        <f ca="1">IF(IF($A1025&gt;='key variables'!$B$26,N1025*SUMPRODUCT(Z1025:AC1025,'control variables'!$O$6:$R$6)/J1025+I$65*'key variables'!$B$25/scenario!J$65,N1025*SUMPRODUCT(Z1025:AC1025,'control variables'!$O$7:$R$7)/J1025+I$65*'key variables'!$B$25/scenario!J$65)&lt;'key variables'!$B$28,0,IF($A1025&gt;='key variables'!$B$26,N1025*SUMPRODUCT(Z1025:AC1025,'control variables'!$O$6:$R$6)/J1025+I$65*'key variables'!$B$25/scenario!J$65,N1025*SUMPRODUCT(Z1025:AC1025,'control variables'!$O$7:$R$7)/J1025+I$65*'key variables'!$B$25/scenario!J$65))</f>
        <v>1.2619475778491977E-52</v>
      </c>
      <c r="T1025" s="10">
        <f t="shared" ca="1" si="740"/>
        <v>5.818792989177582E-52</v>
      </c>
      <c r="U1025" s="82">
        <f ca="1">SUMPRODUCT(P995:P1024,'control variables'!AD$7:AD$36)</f>
        <v>1.7216903684676141E-52</v>
      </c>
      <c r="V1025" s="82">
        <f ca="1">SUMPRODUCT(Q995:Q1024,'control variables'!AE$7:AE$36)</f>
        <v>1.9872916345307689E-52</v>
      </c>
      <c r="W1025" s="82">
        <f ca="1">SUMPRODUCT(R995:R1024,'control variables'!AF$7:AF$36)</f>
        <v>5.9523732750340027E-52</v>
      </c>
      <c r="X1025" s="82">
        <f ca="1">SUMPRODUCT(S995:S1024,'control variables'!AG$7:AG$36)</f>
        <v>2.6755623224662677E-52</v>
      </c>
      <c r="Y1025" s="82">
        <f t="shared" ca="1" si="734"/>
        <v>1.2336917600498653E-51</v>
      </c>
      <c r="Z1025" s="10">
        <f ca="1">IF($A1025&gt;='key variables'!$B$26,SUMPRODUCT(P995:P1024,'control variables'!V$7:V$36)*$E1025,SUMPRODUCT(P995:P1024,'control variables'!Z$7:Z$36)*$E1025)</f>
        <v>4.2010987940862601E-52</v>
      </c>
      <c r="AA1025" s="10">
        <f ca="1">IF($A1025&gt;='key variables'!$B$26,SUMPRODUCT(Q995:Q1024,'control variables'!W$7:W$36)*$E1025,SUMPRODUCT(Q995:Q1024,'control variables'!AA$7:AA$36)*$E1025)</f>
        <v>4.8491927713783752E-52</v>
      </c>
      <c r="AB1025" s="10">
        <f ca="1">IF($A1025&gt;='key variables'!$B$26,SUMPRODUCT(R995:R1024,'control variables'!X$7:X$36)*$E1025,SUMPRODUCT(R995:R1024,'control variables'!AB$7:AB$36)*$E1025)</f>
        <v>1.4524393378557146E-51</v>
      </c>
      <c r="AC1025" s="10">
        <f ca="1">IF($A1025&gt;='key variables'!$B$26,SUMPRODUCT(S995:S1024,'control variables'!Y$7:Y$36)*$E1025,SUMPRODUCT(S995:S1024,'control variables'!AC$7:AC$36)*$E1025)</f>
        <v>6.5286429269044877E-52</v>
      </c>
      <c r="AD1025" s="10">
        <f t="shared" ca="1" si="735"/>
        <v>3.0103327870926268E-51</v>
      </c>
      <c r="AE1025" s="82">
        <f ca="1">SUMPRODUCT(P995:P1024,'control variables'!AL$7:AL$36)</f>
        <v>5.7200086523325398E-52</v>
      </c>
      <c r="AF1025" s="82">
        <f ca="1">SUMPRODUCT(Q995:Q1024,'control variables'!AM$7:AM$36)</f>
        <v>6.5851580212293538E-52</v>
      </c>
      <c r="AG1025" s="82">
        <f ca="1">SUMPRODUCT(R995:R1024,'control variables'!AN$7:AN$36)</f>
        <v>1.8776016173424605E-51</v>
      </c>
      <c r="AH1025" s="82">
        <f ca="1">SUMPRODUCT(S995:S1024,'control variables'!AO$7:AO$36)</f>
        <v>8.1298287594193261E-52</v>
      </c>
      <c r="AI1025" s="82">
        <f t="shared" ca="1" si="747"/>
        <v>3.9211011606405824E-51</v>
      </c>
      <c r="AJ1025" s="10">
        <f ca="1">SUMPRODUCT(P995:P1024,'control variables'!AP$7:AP$36)</f>
        <v>5.4654905149790601E-55</v>
      </c>
      <c r="AK1025" s="10">
        <f ca="1">SUMPRODUCT(Q995:Q1024,'control variables'!AQ$7:AQ$36)</f>
        <v>1.5771598334334092E-54</v>
      </c>
      <c r="AL1025" s="10">
        <f ca="1">SUMPRODUCT(R995:R1024,'control variables'!AR$7:AR$36)</f>
        <v>5.6687265501639703E-53</v>
      </c>
      <c r="AM1025" s="10">
        <f ca="1">SUMPRODUCT(S995:S1024,'control variables'!AS$7:AS$36)</f>
        <v>4.2467742061803266E-53</v>
      </c>
      <c r="AN1025" s="10">
        <f t="shared" ca="1" si="769"/>
        <v>1.0127871644837429E-52</v>
      </c>
      <c r="AO1025" s="82">
        <f ca="1">SUMPRODUCT(P995:P1024,'control variables'!AX$7:AX$36)</f>
        <v>7.4322330285682446E-55</v>
      </c>
      <c r="AP1025" s="82">
        <f ca="1">SUMPRODUCT(Q995:Q1024,'control variables'!AY$7:AY$36)</f>
        <v>1.7157573503420322E-54</v>
      </c>
      <c r="AQ1025" s="82">
        <f ca="1">SUMPRODUCT(R995:R1024,'control variables'!AZ$7:AZ$36)</f>
        <v>1.5417206042379091E-53</v>
      </c>
      <c r="AR1025" s="82">
        <f ca="1">SUMPRODUCT(S995:S1024,'control variables'!BA$7:BA$36)</f>
        <v>1.1549929666346164E-53</v>
      </c>
      <c r="AS1025" s="82">
        <f t="shared" ca="1" si="770"/>
        <v>2.9426116361924112E-53</v>
      </c>
      <c r="AT1025" s="10">
        <f ca="1">SUMPRODUCT(P995:P1024,'control variables'!AT$7:AT$36)</f>
        <v>-6.5592356750579712E-55</v>
      </c>
      <c r="AU1025" s="10">
        <f ca="1">SUMPRODUCT(Q995:Q1024,'control variables'!AU$7:AU$36)</f>
        <v>7.1153277214348497E-55</v>
      </c>
      <c r="AV1025" s="10">
        <f ca="1">SUMPRODUCT(R995:R1024,'control variables'!AV$7:AV$36)</f>
        <v>3.0639171364972442E-52</v>
      </c>
      <c r="AW1025" s="10">
        <f ca="1">SUMPRODUCT(S995:S1024,'control variables'!AW$7:AW$36)</f>
        <v>2.295359310421141E-52</v>
      </c>
      <c r="AX1025" s="10">
        <f t="shared" ca="1" si="748"/>
        <v>5.3598325389647625E-52</v>
      </c>
      <c r="AY1025" s="82">
        <f ca="1">SUMPRODUCT(P995:P1024,'control variables'!BB$7:BB$36)</f>
        <v>2.3773716018674547E-54</v>
      </c>
      <c r="AZ1025" s="82">
        <f ca="1">SUMPRODUCT(Q995:Q1024,'control variables'!BC$7:BC$36)</f>
        <v>6.0622933452623335E-54</v>
      </c>
      <c r="BA1025" s="82">
        <f ca="1">SUMPRODUCT(R995:R1024,'control variables'!BD$7:BD$36)</f>
        <v>4.2437916845029535E-53</v>
      </c>
      <c r="BB1025" s="82">
        <f ca="1">SUMPRODUCT(S995:S1024,'control variables'!BE$7:BE$36)</f>
        <v>6.030730927288356E-54</v>
      </c>
      <c r="BC1025" s="82">
        <f t="shared" ca="1" si="771"/>
        <v>5.6908312719447677E-53</v>
      </c>
      <c r="BD1025" s="10">
        <f ca="1">SUMPRODUCT(P995:P1024,'control variables'!BF$7:BF$36)</f>
        <v>4.9732543179170591E-55</v>
      </c>
      <c r="BE1025" s="10">
        <f ca="1">SUMPRODUCT(Q995:Q1024,'control variables'!BG$7:BG$36)</f>
        <v>5.7404669755963188E-55</v>
      </c>
      <c r="BF1025" s="10">
        <f ca="1">SUMPRODUCT(R995:R1024,'control variables'!BH$7:BH$36)</f>
        <v>1.7193954635562451E-53</v>
      </c>
      <c r="BG1025" s="10">
        <f ca="1">SUMPRODUCT(S995:S1024,'control variables'!BI$7:BI$36)</f>
        <v>3.864298748707282E-53</v>
      </c>
      <c r="BH1025" s="10">
        <f t="shared" ca="1" si="772"/>
        <v>5.6908314251986604E-53</v>
      </c>
      <c r="BI1025" s="82">
        <f t="shared" ca="1" si="749"/>
        <v>5.7372231326761566E-52</v>
      </c>
      <c r="BJ1025" s="82">
        <f t="shared" ca="1" si="750"/>
        <v>6.6528962824034117E-52</v>
      </c>
      <c r="BK1025" s="82">
        <f t="shared" ca="1" si="751"/>
        <v>2.2264312478372145E-51</v>
      </c>
      <c r="BL1025" s="82">
        <f t="shared" ca="1" si="752"/>
        <v>1.048549537911335E-51</v>
      </c>
      <c r="BM1025" s="82">
        <f t="shared" ca="1" si="742"/>
        <v>4.5139927272565065E-51</v>
      </c>
      <c r="BN1025" s="10">
        <f ca="1">BN1024+BI1025-INDIRECT(ADDRESS(MAX($D1025-'key variables'!$B$9*30,34),scenario!BI$4),TRUE)</f>
        <v>9439390.0751690175</v>
      </c>
      <c r="BO1025" s="10">
        <f ca="1">BO1024+BJ1025-INDIRECT(ADDRESS(MAX($D1025-'key variables'!$B$9*30,34),scenario!BJ$4),TRUE)</f>
        <v>10895583.360992203</v>
      </c>
      <c r="BP1025" s="10">
        <f ca="1">BP1024+BK1025-INDIRECT(ADDRESS(MAX($D1025-'key variables'!$B$9*30,34),scenario!BK$4),TRUE)</f>
        <v>32531162.537994072</v>
      </c>
      <c r="BQ1025" s="10">
        <f ca="1">BQ1024+BL1025-INDIRECT(ADDRESS(MAX($D1025-'key variables'!$B$9*30,34),scenario!BL$4),TRUE)</f>
        <v>14415841.516535141</v>
      </c>
      <c r="BR1025" s="10">
        <f t="shared" ca="1" si="773"/>
        <v>67281977.490690395</v>
      </c>
      <c r="BS1025" s="82">
        <f t="shared" ca="1" si="754"/>
        <v>-2.3433848477536824E-9</v>
      </c>
      <c r="BT1025" s="82">
        <f t="shared" ca="1" si="755"/>
        <v>-3.4288309057018498E-10</v>
      </c>
      <c r="BU1025" s="82">
        <f t="shared" ca="1" si="756"/>
        <v>-4.2578247660364599E-9</v>
      </c>
      <c r="BV1025" s="82">
        <f t="shared" ca="1" si="757"/>
        <v>-2.9943922343414556E-9</v>
      </c>
      <c r="BW1025" s="82">
        <f t="shared" ca="1" si="774"/>
        <v>-9.9384849387017825E-9</v>
      </c>
      <c r="BX1025" s="10">
        <f t="shared" ca="1" si="758"/>
        <v>-1.8625994260191893E-12</v>
      </c>
      <c r="BY1025" s="10">
        <f t="shared" ca="1" si="759"/>
        <v>2.8902850229962428E-12</v>
      </c>
      <c r="BZ1025" s="10">
        <f t="shared" ca="1" si="760"/>
        <v>-3.5034723983035463E-11</v>
      </c>
      <c r="CA1025" s="10">
        <f t="shared" ca="1" si="761"/>
        <v>-2.0257049910634696E-11</v>
      </c>
      <c r="CB1025" s="10">
        <v>0</v>
      </c>
      <c r="CC1025" s="82">
        <f t="shared" ca="1" si="762"/>
        <v>3.9725652202851362E-13</v>
      </c>
      <c r="CD1025" s="82">
        <f t="shared" ca="1" si="763"/>
        <v>3.4270724516460853E-13</v>
      </c>
      <c r="CE1025" s="82">
        <f t="shared" ca="1" si="764"/>
        <v>1.8915613015532971E-10</v>
      </c>
      <c r="CF1025" s="82">
        <f t="shared" ca="1" si="765"/>
        <v>3.7028113764059381E-11</v>
      </c>
      <c r="CG1025" s="82">
        <f t="shared" ca="1" si="775"/>
        <v>2.269242076865822E-10</v>
      </c>
      <c r="CH1025" s="13" t="str">
        <f t="shared" ref="CH1025:CH1088" ca="1" si="776">IF(BW1025&gt;1,A1025,"")</f>
        <v/>
      </c>
      <c r="CI1025" s="81">
        <f t="shared" ca="1" si="736"/>
        <v>0.1131775965863165</v>
      </c>
      <c r="CJ1025" s="81">
        <f t="shared" ca="1" si="737"/>
        <v>0.13063724757458739</v>
      </c>
      <c r="CK1025" s="81">
        <f t="shared" ca="1" si="738"/>
        <v>0.39004625943939081</v>
      </c>
      <c r="CL1025" s="81">
        <f t="shared" ca="1" si="739"/>
        <v>0.17284488538116416</v>
      </c>
      <c r="CM1025" s="89">
        <f t="shared" ref="CM1025:CM1088" ca="1" si="777">SUM(CI1025:CL1025)</f>
        <v>0.80670598898145884</v>
      </c>
    </row>
    <row r="1026" spans="1:91" x14ac:dyDescent="0.3">
      <c r="A1026">
        <v>961</v>
      </c>
      <c r="B1026" s="3">
        <f t="shared" si="741"/>
        <v>2.8583333333333334</v>
      </c>
      <c r="C1026" s="3">
        <f t="shared" ref="C1026:C1089" si="778">A1026/30</f>
        <v>32.033333333333331</v>
      </c>
      <c r="D1026" s="4">
        <f t="shared" ca="1" si="766"/>
        <v>1026</v>
      </c>
      <c r="E1026" s="58">
        <f>(0.5*(COS(B1026*2*PI())+1)*('key variables'!$B$4-'key variables'!$B$6)+'key variables'!$B$6)/'key variables'!$B$4</f>
        <v>1</v>
      </c>
      <c r="F1026" s="10">
        <f t="shared" ref="F1026:F1089" ca="1" si="779">MAX(F1025-BD1025,0.001)</f>
        <v>11689222.907461114</v>
      </c>
      <c r="G1026" s="10">
        <f t="shared" ref="G1026:G1089" ca="1" si="780">MAX(G1025-BE1025,0.001)</f>
        <v>13492492.798713122</v>
      </c>
      <c r="H1026" s="10">
        <f t="shared" ref="H1026:H1089" ca="1" si="781">MAX(H1025-BF1025,0.001)</f>
        <v>40309474.521088287</v>
      </c>
      <c r="I1026" s="10">
        <f t="shared" ref="I1026:I1089" ca="1" si="782">MAX(I1025-BG1025,0.001)</f>
        <v>17912154.249750931</v>
      </c>
      <c r="J1026" s="10">
        <f t="shared" ca="1" si="767"/>
        <v>83403344.477013454</v>
      </c>
      <c r="K1026" s="82">
        <f t="shared" ca="1" si="743"/>
        <v>2249832.832292099</v>
      </c>
      <c r="L1026" s="82">
        <f t="shared" ca="1" si="744"/>
        <v>2596909.4377209195</v>
      </c>
      <c r="M1026" s="82">
        <f t="shared" ca="1" si="745"/>
        <v>7778311.98309422</v>
      </c>
      <c r="N1026" s="82">
        <f t="shared" ca="1" si="746"/>
        <v>3496312.733215793</v>
      </c>
      <c r="O1026" s="82">
        <f t="shared" ca="1" si="768"/>
        <v>16121366.986323033</v>
      </c>
      <c r="P1026" s="10">
        <f ca="1">IF(IF($A1026&gt;='key variables'!$B$26,K1026*SUMPRODUCT(Z1026:AC1026,'control variables'!$O$3:$R$3)/J1026+F$65*'key variables'!$B$25/scenario!J$65,K1026*SUMPRODUCT(Z1026:AC1026,'control variables'!$O$7:$R$7)/J1026+F$65*'key variables'!$B$25/scenario!J$65)&lt;'key variables'!$B$28,0,IF($A1026&gt;='key variables'!$B$26,K1026*SUMPRODUCT(Z1026:AC1026,'control variables'!$O$3:$R$3)/J1026+F$65*'key variables'!$B$25/scenario!J$65,K1026*SUMPRODUCT(Z1026:AC1026,'control variables'!$O$7:$R$7)/J1026+F$65*'key variables'!$B$25/scenario!J$65))</f>
        <v>6.9872541669919948E-53</v>
      </c>
      <c r="Q1026" s="10">
        <f ca="1">IF(IF($A1026&gt;='key variables'!$B$26,L1026*SUMPRODUCT(Z1026:AC1026,'control variables'!$O$4:$R$4)/J1026+G$65*'key variables'!$B$25/scenario!J$65,L1026*SUMPRODUCT(Z1026:AC1026,'control variables'!$O$7:$R$7)/J1026+G$65*'key variables'!$B$25/scenario!J$65)&lt;'key variables'!$B$28,0,IF($A1026&gt;='key variables'!$B$26,L1026*SUMPRODUCT(Z1026:AC1026,'control variables'!$O$4:$R$4)/J1026+G$65*'key variables'!$B$25/scenario!J$65,L1026*SUMPRODUCT(Z1026:AC1026,'control variables'!$O$7:$R$7)/J1026+G$65*'key variables'!$B$25/scenario!J$65))</f>
        <v>8.06516201096158E-53</v>
      </c>
      <c r="R1026" s="10">
        <f ca="1">IF(IF($A1026&gt;='key variables'!$B$26,M1026*SUMPRODUCT(Z1026:AC1026,'control variables'!$O$5:$R$5)/J1026+H$65*'key variables'!$B$25/scenario!J$65,M1026*SUMPRODUCT(Z1026:AC1026,'control variables'!$O$7:$R$7)/J1026+H$65*'key variables'!$B$25/scenario!J$65)&lt;'key variables'!$B$28,0,IF($A1026&gt;='key variables'!$B$26,M1026*SUMPRODUCT(Z1026:AC1026,'control variables'!$O$5:$R$5)/J1026+H$65*'key variables'!$B$25/scenario!J$65,M1026*SUMPRODUCT(Z1026:AC1026,'control variables'!$O$7:$R$7)/J1026+H$65*'key variables'!$B$25/scenario!J$65))</f>
        <v>2.4156924921692417E-52</v>
      </c>
      <c r="S1026" s="10">
        <f ca="1">IF(IF($A1026&gt;='key variables'!$B$26,N1026*SUMPRODUCT(Z1026:AC1026,'control variables'!$O$6:$R$6)/J1026+I$65*'key variables'!$B$25/scenario!J$65,N1026*SUMPRODUCT(Z1026:AC1026,'control variables'!$O$7:$R$7)/J1026+I$65*'key variables'!$B$25/scenario!J$65)&lt;'key variables'!$B$28,0,IF($A1026&gt;='key variables'!$B$26,N1026*SUMPRODUCT(Z1026:AC1026,'control variables'!$O$6:$R$6)/J1026+I$65*'key variables'!$B$25/scenario!J$65,N1026*SUMPRODUCT(Z1026:AC1026,'control variables'!$O$7:$R$7)/J1026+I$65*'key variables'!$B$25/scenario!J$65))</f>
        <v>1.0858418173843008E-52</v>
      </c>
      <c r="T1026" s="10">
        <f t="shared" ca="1" si="740"/>
        <v>5.0067759273489004E-52</v>
      </c>
      <c r="U1026" s="82">
        <f ca="1">SUMPRODUCT(P996:P1025,'control variables'!AD$7:AD$36)</f>
        <v>1.4814271460120217E-52</v>
      </c>
      <c r="V1026" s="82">
        <f ca="1">SUMPRODUCT(Q996:Q1025,'control variables'!AE$7:AE$36)</f>
        <v>1.7099635499830361E-52</v>
      </c>
      <c r="W1026" s="82">
        <f ca="1">SUMPRODUCT(R996:R1025,'control variables'!AF$7:AF$36)</f>
        <v>5.1217149810045671E-52</v>
      </c>
      <c r="X1026" s="82">
        <f ca="1">SUMPRODUCT(S996:S1025,'control variables'!AG$7:AG$36)</f>
        <v>2.302185531116339E-52</v>
      </c>
      <c r="Y1026" s="82">
        <f t="shared" ca="1" si="734"/>
        <v>1.0615291208115964E-51</v>
      </c>
      <c r="Z1026" s="10">
        <f ca="1">IF($A1026&gt;='key variables'!$B$26,SUMPRODUCT(P996:P1025,'control variables'!V$7:V$36)*$E1026,SUMPRODUCT(P996:P1025,'control variables'!Z$7:Z$36)*$E1026)</f>
        <v>3.6148322082890388E-52</v>
      </c>
      <c r="AA1026" s="10">
        <f ca="1">IF($A1026&gt;='key variables'!$B$26,SUMPRODUCT(Q996:Q1025,'control variables'!W$7:W$36)*$E1026,SUMPRODUCT(Q996:Q1025,'control variables'!AA$7:AA$36)*$E1026)</f>
        <v>4.1724841698214572E-52</v>
      </c>
      <c r="AB1026" s="10">
        <f ca="1">IF($A1026&gt;='key variables'!$B$26,SUMPRODUCT(R996:R1025,'control variables'!X$7:X$36)*$E1026,SUMPRODUCT(R996:R1025,'control variables'!AB$7:AB$36)*$E1026)</f>
        <v>1.2497503049577269E-51</v>
      </c>
      <c r="AC1026" s="10">
        <f ca="1">IF($A1026&gt;='key variables'!$B$26,SUMPRODUCT(S996:S1025,'control variables'!Y$7:Y$36)*$E1026,SUMPRODUCT(S996:S1025,'control variables'!AC$7:AC$36)*$E1026)</f>
        <v>5.6175657572760699E-52</v>
      </c>
      <c r="AD1026" s="10">
        <f t="shared" ca="1" si="735"/>
        <v>2.5902385184963838E-51</v>
      </c>
      <c r="AE1026" s="82">
        <f ca="1">SUMPRODUCT(P996:P1025,'control variables'!AL$7:AL$36)</f>
        <v>4.9217770211092749E-52</v>
      </c>
      <c r="AF1026" s="82">
        <f ca="1">SUMPRODUCT(Q996:Q1025,'control variables'!AM$7:AM$36)</f>
        <v>5.6661941264797609E-52</v>
      </c>
      <c r="AG1026" s="82">
        <f ca="1">SUMPRODUCT(R996:R1025,'control variables'!AN$7:AN$36)</f>
        <v>1.6155808595263793E-51</v>
      </c>
      <c r="AH1026" s="82">
        <f ca="1">SUMPRODUCT(S996:S1025,'control variables'!AO$7:AO$36)</f>
        <v>6.9953048685243732E-52</v>
      </c>
      <c r="AI1026" s="82">
        <f t="shared" ca="1" si="747"/>
        <v>3.3739084611377205E-51</v>
      </c>
      <c r="AJ1026" s="10">
        <f ca="1">SUMPRODUCT(P996:P1025,'control variables'!AP$7:AP$36)</f>
        <v>4.7027770866649334E-55</v>
      </c>
      <c r="AK1026" s="10">
        <f ca="1">SUMPRODUCT(Q996:Q1025,'control variables'!AQ$7:AQ$36)</f>
        <v>1.3570659589201276E-54</v>
      </c>
      <c r="AL1026" s="10">
        <f ca="1">SUMPRODUCT(R996:R1025,'control variables'!AR$7:AR$36)</f>
        <v>4.8776513759593301E-53</v>
      </c>
      <c r="AM1026" s="10">
        <f ca="1">SUMPRODUCT(S996:S1025,'control variables'!AS$7:AS$36)</f>
        <v>3.6541335813005289E-53</v>
      </c>
      <c r="AN1026" s="10">
        <f t="shared" ca="1" si="769"/>
        <v>8.7145193240185221E-53</v>
      </c>
      <c r="AO1026" s="82">
        <f ca="1">SUMPRODUCT(P996:P1025,'control variables'!AX$7:AX$36)</f>
        <v>6.3950591614262439E-55</v>
      </c>
      <c r="AP1026" s="82">
        <f ca="1">SUMPRODUCT(Q996:Q1025,'control variables'!AY$7:AY$36)</f>
        <v>1.4763220851543942E-54</v>
      </c>
      <c r="AQ1026" s="82">
        <f ca="1">SUMPRODUCT(R996:R1025,'control variables'!AZ$7:AZ$36)</f>
        <v>1.3265723015671604E-53</v>
      </c>
      <c r="AR1026" s="82">
        <f ca="1">SUMPRODUCT(S996:S1025,'control variables'!BA$7:BA$36)</f>
        <v>9.9381280488220579E-54</v>
      </c>
      <c r="AS1026" s="82">
        <f t="shared" ca="1" si="770"/>
        <v>2.5319679065790679E-53</v>
      </c>
      <c r="AT1026" s="10">
        <f ca="1">SUMPRODUCT(P996:P1025,'control variables'!AT$7:AT$36)</f>
        <v>-5.643889263764646E-55</v>
      </c>
      <c r="AU1026" s="10">
        <f ca="1">SUMPRODUCT(Q996:Q1025,'control variables'!AU$7:AU$36)</f>
        <v>6.1223782349943073E-55</v>
      </c>
      <c r="AV1026" s="10">
        <f ca="1">SUMPRODUCT(R996:R1025,'control variables'!AV$7:AV$36)</f>
        <v>2.6363451305000537E-52</v>
      </c>
      <c r="AW1026" s="10">
        <f ca="1">SUMPRODUCT(S996:S1025,'control variables'!AW$7:AW$36)</f>
        <v>1.9750401434468357E-52</v>
      </c>
      <c r="AX1026" s="10">
        <f t="shared" ca="1" si="748"/>
        <v>4.6118637629181193E-52</v>
      </c>
      <c r="AY1026" s="82">
        <f ca="1">SUMPRODUCT(P996:P1025,'control variables'!BB$7:BB$36)</f>
        <v>2.0456075561944349E-54</v>
      </c>
      <c r="AZ1026" s="82">
        <f ca="1">SUMPRODUCT(Q996:Q1025,'control variables'!BC$7:BC$36)</f>
        <v>5.2162956204215903E-54</v>
      </c>
      <c r="BA1026" s="82">
        <f ca="1">SUMPRODUCT(R996:R1025,'control variables'!BD$7:BD$36)</f>
        <v>3.6515672728298819E-53</v>
      </c>
      <c r="BB1026" s="82">
        <f ca="1">SUMPRODUCT(S996:S1025,'control variables'!BE$7:BE$36)</f>
        <v>5.1891377622859001E-54</v>
      </c>
      <c r="BC1026" s="82">
        <f t="shared" ca="1" si="771"/>
        <v>4.8966713667200739E-53</v>
      </c>
      <c r="BD1026" s="10">
        <f ca="1">SUMPRODUCT(P996:P1025,'control variables'!BF$7:BF$36)</f>
        <v>4.2792328315928663E-55</v>
      </c>
      <c r="BE1026" s="10">
        <f ca="1">SUMPRODUCT(Q996:Q1025,'control variables'!BG$7:BG$36)</f>
        <v>4.9393803695393574E-55</v>
      </c>
      <c r="BF1026" s="10">
        <f ca="1">SUMPRODUCT(R996:R1025,'control variables'!BH$7:BH$36)</f>
        <v>1.4794524968558877E-53</v>
      </c>
      <c r="BG1026" s="10">
        <f ca="1">SUMPRODUCT(S996:S1025,'control variables'!BI$7:BI$36)</f>
        <v>3.3250328697200583E-53</v>
      </c>
      <c r="BH1026" s="10">
        <f t="shared" ca="1" si="772"/>
        <v>4.8966714985872682E-53</v>
      </c>
      <c r="BI1026" s="82">
        <f t="shared" ca="1" si="749"/>
        <v>4.9365892074074544E-52</v>
      </c>
      <c r="BJ1026" s="82">
        <f t="shared" ca="1" si="750"/>
        <v>5.7244794609189716E-52</v>
      </c>
      <c r="BK1026" s="82">
        <f t="shared" ca="1" si="751"/>
        <v>1.9157310453046836E-51</v>
      </c>
      <c r="BL1026" s="82">
        <f t="shared" ca="1" si="752"/>
        <v>9.0222363895940674E-52</v>
      </c>
      <c r="BM1026" s="82">
        <f t="shared" ca="1" si="742"/>
        <v>3.8840615510967327E-51</v>
      </c>
      <c r="BN1026" s="10">
        <f ca="1">BN1025+BI1026-INDIRECT(ADDRESS(MAX($D1026-'key variables'!$B$9*30,34),scenario!BI$4),TRUE)</f>
        <v>9439390.0751690175</v>
      </c>
      <c r="BO1026" s="10">
        <f ca="1">BO1025+BJ1026-INDIRECT(ADDRESS(MAX($D1026-'key variables'!$B$9*30,34),scenario!BJ$4),TRUE)</f>
        <v>10895583.360992203</v>
      </c>
      <c r="BP1026" s="10">
        <f ca="1">BP1025+BK1026-INDIRECT(ADDRESS(MAX($D1026-'key variables'!$B$9*30,34),scenario!BK$4),TRUE)</f>
        <v>32531162.537994072</v>
      </c>
      <c r="BQ1026" s="10">
        <f ca="1">BQ1025+BL1026-INDIRECT(ADDRESS(MAX($D1026-'key variables'!$B$9*30,34),scenario!BL$4),TRUE)</f>
        <v>14415841.516535141</v>
      </c>
      <c r="BR1026" s="10">
        <f t="shared" ca="1" si="773"/>
        <v>67281977.490690395</v>
      </c>
      <c r="BS1026" s="82">
        <f t="shared" ca="1" si="754"/>
        <v>-2.3433848477536824E-9</v>
      </c>
      <c r="BT1026" s="82">
        <f t="shared" ca="1" si="755"/>
        <v>-3.4288309057018498E-10</v>
      </c>
      <c r="BU1026" s="82">
        <f t="shared" ca="1" si="756"/>
        <v>-4.2578247660364599E-9</v>
      </c>
      <c r="BV1026" s="82">
        <f t="shared" ca="1" si="757"/>
        <v>-2.9943922343414556E-9</v>
      </c>
      <c r="BW1026" s="82">
        <f t="shared" ca="1" si="774"/>
        <v>-9.9384849387017825E-9</v>
      </c>
      <c r="BX1026" s="10">
        <f t="shared" ca="1" si="758"/>
        <v>-1.8625994260191893E-12</v>
      </c>
      <c r="BY1026" s="10">
        <f t="shared" ca="1" si="759"/>
        <v>2.8902850229962428E-12</v>
      </c>
      <c r="BZ1026" s="10">
        <f t="shared" ca="1" si="760"/>
        <v>-3.5034723983035463E-11</v>
      </c>
      <c r="CA1026" s="10">
        <f t="shared" ca="1" si="761"/>
        <v>-2.0257049910634696E-11</v>
      </c>
      <c r="CB1026" s="10">
        <v>0</v>
      </c>
      <c r="CC1026" s="82">
        <f t="shared" ca="1" si="762"/>
        <v>3.9725652202851362E-13</v>
      </c>
      <c r="CD1026" s="82">
        <f t="shared" ca="1" si="763"/>
        <v>3.4270724516460853E-13</v>
      </c>
      <c r="CE1026" s="82">
        <f t="shared" ca="1" si="764"/>
        <v>1.8915613015532971E-10</v>
      </c>
      <c r="CF1026" s="82">
        <f t="shared" ca="1" si="765"/>
        <v>3.7028113764059381E-11</v>
      </c>
      <c r="CG1026" s="82">
        <f t="shared" ca="1" si="775"/>
        <v>2.269242076865822E-10</v>
      </c>
      <c r="CH1026" s="13" t="str">
        <f t="shared" ca="1" si="776"/>
        <v/>
      </c>
      <c r="CI1026" s="81">
        <f t="shared" ca="1" si="736"/>
        <v>0.1131775965863165</v>
      </c>
      <c r="CJ1026" s="81">
        <f t="shared" ca="1" si="737"/>
        <v>0.13063724757458739</v>
      </c>
      <c r="CK1026" s="81">
        <f t="shared" ca="1" si="738"/>
        <v>0.39004625943939081</v>
      </c>
      <c r="CL1026" s="81">
        <f t="shared" ca="1" si="739"/>
        <v>0.17284488538116416</v>
      </c>
      <c r="CM1026" s="89">
        <f t="shared" ca="1" si="777"/>
        <v>0.80670598898145884</v>
      </c>
    </row>
    <row r="1027" spans="1:91" x14ac:dyDescent="0.3">
      <c r="A1027">
        <v>962</v>
      </c>
      <c r="B1027" s="3">
        <f t="shared" si="741"/>
        <v>2.8611111111111112</v>
      </c>
      <c r="C1027" s="3">
        <f t="shared" si="778"/>
        <v>32.06666666666667</v>
      </c>
      <c r="D1027" s="4">
        <f t="shared" ca="1" si="766"/>
        <v>1027</v>
      </c>
      <c r="E1027" s="58">
        <f>(0.5*(COS(B1027*2*PI())+1)*('key variables'!$B$4-'key variables'!$B$6)+'key variables'!$B$6)/'key variables'!$B$4</f>
        <v>1</v>
      </c>
      <c r="F1027" s="10">
        <f t="shared" ca="1" si="779"/>
        <v>11689222.907461114</v>
      </c>
      <c r="G1027" s="10">
        <f t="shared" ca="1" si="780"/>
        <v>13492492.798713122</v>
      </c>
      <c r="H1027" s="10">
        <f t="shared" ca="1" si="781"/>
        <v>40309474.521088287</v>
      </c>
      <c r="I1027" s="10">
        <f t="shared" ca="1" si="782"/>
        <v>17912154.249750931</v>
      </c>
      <c r="J1027" s="10">
        <f t="shared" ca="1" si="767"/>
        <v>83403344.477013454</v>
      </c>
      <c r="K1027" s="82">
        <f t="shared" ca="1" si="743"/>
        <v>2249832.832292099</v>
      </c>
      <c r="L1027" s="82">
        <f t="shared" ca="1" si="744"/>
        <v>2596909.4377209195</v>
      </c>
      <c r="M1027" s="82">
        <f t="shared" ca="1" si="745"/>
        <v>7778311.98309422</v>
      </c>
      <c r="N1027" s="82">
        <f t="shared" ca="1" si="746"/>
        <v>3496312.733215793</v>
      </c>
      <c r="O1027" s="82">
        <f t="shared" ca="1" si="768"/>
        <v>16121366.986323033</v>
      </c>
      <c r="P1027" s="10">
        <f ca="1">IF(IF($A1027&gt;='key variables'!$B$26,K1027*SUMPRODUCT(Z1027:AC1027,'control variables'!$O$3:$R$3)/J1027+F$65*'key variables'!$B$25/scenario!J$65,K1027*SUMPRODUCT(Z1027:AC1027,'control variables'!$O$7:$R$7)/J1027+F$65*'key variables'!$B$25/scenario!J$65)&lt;'key variables'!$B$28,0,IF($A1027&gt;='key variables'!$B$26,K1027*SUMPRODUCT(Z1027:AC1027,'control variables'!$O$3:$R$3)/J1027+F$65*'key variables'!$B$25/scenario!J$65,K1027*SUMPRODUCT(Z1027:AC1027,'control variables'!$O$7:$R$7)/J1027+F$65*'key variables'!$B$25/scenario!J$65))</f>
        <v>6.0121774441245949E-53</v>
      </c>
      <c r="Q1027" s="10">
        <f ca="1">IF(IF($A1027&gt;='key variables'!$B$26,L1027*SUMPRODUCT(Z1027:AC1027,'control variables'!$O$4:$R$4)/J1027+G$65*'key variables'!$B$25/scenario!J$65,L1027*SUMPRODUCT(Z1027:AC1027,'control variables'!$O$7:$R$7)/J1027+G$65*'key variables'!$B$25/scenario!J$65)&lt;'key variables'!$B$28,0,IF($A1027&gt;='key variables'!$B$26,L1027*SUMPRODUCT(Z1027:AC1027,'control variables'!$O$4:$R$4)/J1027+G$65*'key variables'!$B$25/scenario!J$65,L1027*SUMPRODUCT(Z1027:AC1027,'control variables'!$O$7:$R$7)/J1027+G$65*'key variables'!$B$25/scenario!J$65))</f>
        <v>6.9396624148264403E-53</v>
      </c>
      <c r="R1027" s="10">
        <f ca="1">IF(IF($A1027&gt;='key variables'!$B$26,M1027*SUMPRODUCT(Z1027:AC1027,'control variables'!$O$5:$R$5)/J1027+H$65*'key variables'!$B$25/scenario!J$65,M1027*SUMPRODUCT(Z1027:AC1027,'control variables'!$O$7:$R$7)/J1027+H$65*'key variables'!$B$25/scenario!J$65)&lt;'key variables'!$B$28,0,IF($A1027&gt;='key variables'!$B$26,M1027*SUMPRODUCT(Z1027:AC1027,'control variables'!$O$5:$R$5)/J1027+H$65*'key variables'!$B$25/scenario!J$65,M1027*SUMPRODUCT(Z1027:AC1027,'control variables'!$O$7:$R$7)/J1027+H$65*'key variables'!$B$25/scenario!J$65))</f>
        <v>2.0785807366176621E-52</v>
      </c>
      <c r="S1027" s="10">
        <f ca="1">IF(IF($A1027&gt;='key variables'!$B$26,N1027*SUMPRODUCT(Z1027:AC1027,'control variables'!$O$6:$R$6)/J1027+I$65*'key variables'!$B$25/scenario!J$65,N1027*SUMPRODUCT(Z1027:AC1027,'control variables'!$O$7:$R$7)/J1027+I$65*'key variables'!$B$25/scenario!J$65)&lt;'key variables'!$B$28,0,IF($A1027&gt;='key variables'!$B$26,N1027*SUMPRODUCT(Z1027:AC1027,'control variables'!$O$6:$R$6)/J1027+I$65*'key variables'!$B$25/scenario!J$65,N1027*SUMPRODUCT(Z1027:AC1027,'control variables'!$O$7:$R$7)/J1027+I$65*'key variables'!$B$25/scenario!J$65))</f>
        <v>9.3431175199049126E-53</v>
      </c>
      <c r="T1027" s="10">
        <f t="shared" ca="1" si="740"/>
        <v>4.3080764745032569E-52</v>
      </c>
      <c r="U1027" s="82">
        <f ca="1">SUMPRODUCT(P997:P1026,'control variables'!AD$7:AD$36)</f>
        <v>1.2746928420669769E-52</v>
      </c>
      <c r="V1027" s="82">
        <f ca="1">SUMPRODUCT(Q997:Q1026,'control variables'!AE$7:AE$36)</f>
        <v>1.4713368141163555E-52</v>
      </c>
      <c r="W1027" s="82">
        <f ca="1">SUMPRODUCT(R997:R1026,'control variables'!AF$7:AF$36)</f>
        <v>4.4069756943287062E-52</v>
      </c>
      <c r="X1027" s="82">
        <f ca="1">SUMPRODUCT(S997:S1026,'control variables'!AG$7:AG$36)</f>
        <v>1.9809137597646968E-52</v>
      </c>
      <c r="Y1027" s="82">
        <f t="shared" ref="Y1027:Y1090" ca="1" si="783">SUM(U1027:X1027)</f>
        <v>9.133919110276735E-52</v>
      </c>
      <c r="Z1027" s="10">
        <f ca="1">IF($A1027&gt;='key variables'!$B$26,SUMPRODUCT(P997:P1026,'control variables'!V$7:V$36)*$E1027,SUMPRODUCT(P997:P1026,'control variables'!Z$7:Z$36)*$E1027)</f>
        <v>3.1103795779517921E-52</v>
      </c>
      <c r="AA1027" s="10">
        <f ca="1">IF($A1027&gt;='key variables'!$B$26,SUMPRODUCT(Q997:Q1026,'control variables'!W$7:W$36)*$E1027,SUMPRODUCT(Q997:Q1026,'control variables'!AA$7:AA$36)*$E1027)</f>
        <v>3.5902107769706172E-52</v>
      </c>
      <c r="AB1027" s="10">
        <f ca="1">IF($A1027&gt;='key variables'!$B$26,SUMPRODUCT(R997:R1026,'control variables'!X$7:X$36)*$E1027,SUMPRODUCT(R997:R1026,'control variables'!AB$7:AB$36)*$E1027)</f>
        <v>1.075346683358068E-51</v>
      </c>
      <c r="AC1027" s="10">
        <f ca="1">IF($A1027&gt;='key variables'!$B$26,SUMPRODUCT(S997:S1026,'control variables'!Y$7:Y$36)*$E1027,SUMPRODUCT(S997:S1026,'control variables'!AC$7:AC$36)*$E1027)</f>
        <v>4.833630111286116E-52</v>
      </c>
      <c r="AD1027" s="10">
        <f t="shared" ref="AD1027:AD1090" ca="1" si="784">SUM(Z1027:AC1027)</f>
        <v>2.2287687299789204E-51</v>
      </c>
      <c r="AE1027" s="82">
        <f ca="1">SUMPRODUCT(P997:P1026,'control variables'!AL$7:AL$36)</f>
        <v>4.2349392313665703E-52</v>
      </c>
      <c r="AF1027" s="82">
        <f ca="1">SUMPRODUCT(Q997:Q1026,'control variables'!AM$7:AM$36)</f>
        <v>4.8754723539588009E-52</v>
      </c>
      <c r="AG1027" s="82">
        <f ca="1">SUMPRODUCT(R997:R1026,'control variables'!AN$7:AN$36)</f>
        <v>1.3901253011074355E-51</v>
      </c>
      <c r="AH1027" s="82">
        <f ca="1">SUMPRODUCT(S997:S1026,'control variables'!AO$7:AO$36)</f>
        <v>6.0191046640318119E-52</v>
      </c>
      <c r="AI1027" s="82">
        <f t="shared" ca="1" si="747"/>
        <v>2.9030769260431541E-51</v>
      </c>
      <c r="AJ1027" s="10">
        <f ca="1">SUMPRODUCT(P997:P1026,'control variables'!AP$7:AP$36)</f>
        <v>4.0465009071460177E-55</v>
      </c>
      <c r="AK1027" s="10">
        <f ca="1">SUMPRODUCT(Q997:Q1026,'control variables'!AQ$7:AQ$36)</f>
        <v>1.1676863548132978E-54</v>
      </c>
      <c r="AL1027" s="10">
        <f ca="1">SUMPRODUCT(R997:R1026,'control variables'!AR$7:AR$36)</f>
        <v>4.1969713541235747E-53</v>
      </c>
      <c r="AM1027" s="10">
        <f ca="1">SUMPRODUCT(S997:S1026,'control variables'!AS$7:AS$36)</f>
        <v>3.1441964139642899E-53</v>
      </c>
      <c r="AN1027" s="10">
        <f t="shared" ca="1" si="769"/>
        <v>7.498401412640654E-53</v>
      </c>
      <c r="AO1027" s="82">
        <f ca="1">SUMPRODUCT(P997:P1026,'control variables'!AX$7:AX$36)</f>
        <v>5.5026237095824928E-55</v>
      </c>
      <c r="AP1027" s="82">
        <f ca="1">SUMPRODUCT(Q997:Q1026,'control variables'!AY$7:AY$36)</f>
        <v>1.2703001964002278E-54</v>
      </c>
      <c r="AQ1027" s="82">
        <f ca="1">SUMPRODUCT(R997:R1026,'control variables'!AZ$7:AZ$36)</f>
        <v>1.1414481109273884E-53</v>
      </c>
      <c r="AR1027" s="82">
        <f ca="1">SUMPRODUCT(S997:S1026,'control variables'!BA$7:BA$36)</f>
        <v>8.5512545935726546E-54</v>
      </c>
      <c r="AS1027" s="82">
        <f t="shared" ca="1" si="770"/>
        <v>2.1786298270205017E-53</v>
      </c>
      <c r="AT1027" s="10">
        <f ca="1">SUMPRODUCT(P997:P1026,'control variables'!AT$7:AT$36)</f>
        <v>-4.8562801520859089E-55</v>
      </c>
      <c r="AU1027" s="10">
        <f ca="1">SUMPRODUCT(Q997:Q1026,'control variables'!AU$7:AU$36)</f>
        <v>5.2679956173224898E-55</v>
      </c>
      <c r="AV1027" s="10">
        <f ca="1">SUMPRODUCT(R997:R1026,'control variables'!AV$7:AV$36)</f>
        <v>2.2684411286191441E-52</v>
      </c>
      <c r="AW1027" s="10">
        <f ca="1">SUMPRODUCT(S997:S1026,'control variables'!AW$7:AW$36)</f>
        <v>1.6994217639550307E-52</v>
      </c>
      <c r="AX1027" s="10">
        <f t="shared" ca="1" si="748"/>
        <v>3.9682746080394114E-52</v>
      </c>
      <c r="AY1027" s="82">
        <f ca="1">SUMPRODUCT(P997:P1026,'control variables'!BB$7:BB$36)</f>
        <v>1.7601414396776601E-54</v>
      </c>
      <c r="AZ1027" s="82">
        <f ca="1">SUMPRODUCT(Q997:Q1026,'control variables'!BC$7:BC$36)</f>
        <v>4.4883575323674839E-54</v>
      </c>
      <c r="BA1027" s="82">
        <f ca="1">SUMPRODUCT(R997:R1026,'control variables'!BD$7:BD$36)</f>
        <v>3.1419882358254761E-53</v>
      </c>
      <c r="BB1027" s="82">
        <f ca="1">SUMPRODUCT(S997:S1026,'control variables'!BE$7:BE$36)</f>
        <v>4.4649895743382107E-54</v>
      </c>
      <c r="BC1027" s="82">
        <f t="shared" ca="1" si="771"/>
        <v>4.2133370904638112E-53</v>
      </c>
      <c r="BD1027" s="10">
        <f ca="1">SUMPRODUCT(P997:P1026,'control variables'!BF$7:BF$36)</f>
        <v>3.682062580433613E-55</v>
      </c>
      <c r="BE1027" s="10">
        <f ca="1">SUMPRODUCT(Q997:Q1026,'control variables'!BG$7:BG$36)</f>
        <v>4.2500860189090026E-55</v>
      </c>
      <c r="BF1027" s="10">
        <f ca="1">SUMPRODUCT(R997:R1026,'control variables'!BH$7:BH$36)</f>
        <v>1.2729937567277527E-53</v>
      </c>
      <c r="BG1027" s="10">
        <f ca="1">SUMPRODUCT(S997:S1026,'control variables'!BI$7:BI$36)</f>
        <v>2.8610219612076576E-53</v>
      </c>
      <c r="BH1027" s="10">
        <f t="shared" ca="1" si="772"/>
        <v>4.2133372039288363E-53</v>
      </c>
      <c r="BI1027" s="82">
        <f t="shared" ca="1" si="749"/>
        <v>4.2476843656112612E-52</v>
      </c>
      <c r="BJ1027" s="82">
        <f t="shared" ca="1" si="750"/>
        <v>4.9256239248997987E-52</v>
      </c>
      <c r="BK1027" s="82">
        <f t="shared" ca="1" si="751"/>
        <v>1.6483892963276046E-51</v>
      </c>
      <c r="BL1027" s="82">
        <f t="shared" ca="1" si="752"/>
        <v>7.7631763237302237E-52</v>
      </c>
      <c r="BM1027" s="82">
        <f t="shared" ca="1" si="742"/>
        <v>3.342037757751733E-51</v>
      </c>
      <c r="BN1027" s="10">
        <f ca="1">BN1026+BI1027-INDIRECT(ADDRESS(MAX($D1027-'key variables'!$B$9*30,34),scenario!BI$4),TRUE)</f>
        <v>9439390.0751690175</v>
      </c>
      <c r="BO1027" s="10">
        <f ca="1">BO1026+BJ1027-INDIRECT(ADDRESS(MAX($D1027-'key variables'!$B$9*30,34),scenario!BJ$4),TRUE)</f>
        <v>10895583.360992203</v>
      </c>
      <c r="BP1027" s="10">
        <f ca="1">BP1026+BK1027-INDIRECT(ADDRESS(MAX($D1027-'key variables'!$B$9*30,34),scenario!BK$4),TRUE)</f>
        <v>32531162.537994072</v>
      </c>
      <c r="BQ1027" s="10">
        <f ca="1">BQ1026+BL1027-INDIRECT(ADDRESS(MAX($D1027-'key variables'!$B$9*30,34),scenario!BL$4),TRUE)</f>
        <v>14415841.516535141</v>
      </c>
      <c r="BR1027" s="10">
        <f t="shared" ca="1" si="773"/>
        <v>67281977.490690395</v>
      </c>
      <c r="BS1027" s="82">
        <f t="shared" ca="1" si="754"/>
        <v>-2.3433848477536824E-9</v>
      </c>
      <c r="BT1027" s="82">
        <f t="shared" ca="1" si="755"/>
        <v>-3.4288309057018498E-10</v>
      </c>
      <c r="BU1027" s="82">
        <f t="shared" ca="1" si="756"/>
        <v>-4.2578247660364599E-9</v>
      </c>
      <c r="BV1027" s="82">
        <f t="shared" ca="1" si="757"/>
        <v>-2.9943922343414556E-9</v>
      </c>
      <c r="BW1027" s="82">
        <f t="shared" ca="1" si="774"/>
        <v>-9.9384849387017825E-9</v>
      </c>
      <c r="BX1027" s="10">
        <f t="shared" ca="1" si="758"/>
        <v>-1.8625994260191893E-12</v>
      </c>
      <c r="BY1027" s="10">
        <f t="shared" ca="1" si="759"/>
        <v>2.8902850229962428E-12</v>
      </c>
      <c r="BZ1027" s="10">
        <f t="shared" ca="1" si="760"/>
        <v>-3.5034723983035463E-11</v>
      </c>
      <c r="CA1027" s="10">
        <f t="shared" ca="1" si="761"/>
        <v>-2.0257049910634696E-11</v>
      </c>
      <c r="CB1027" s="10">
        <v>0</v>
      </c>
      <c r="CC1027" s="82">
        <f t="shared" ca="1" si="762"/>
        <v>3.9725652202851362E-13</v>
      </c>
      <c r="CD1027" s="82">
        <f t="shared" ca="1" si="763"/>
        <v>3.4270724516460853E-13</v>
      </c>
      <c r="CE1027" s="82">
        <f t="shared" ca="1" si="764"/>
        <v>1.8915613015532971E-10</v>
      </c>
      <c r="CF1027" s="82">
        <f t="shared" ca="1" si="765"/>
        <v>3.7028113764059381E-11</v>
      </c>
      <c r="CG1027" s="82">
        <f t="shared" ca="1" si="775"/>
        <v>2.269242076865822E-10</v>
      </c>
      <c r="CH1027" s="13" t="str">
        <f t="shared" ca="1" si="776"/>
        <v/>
      </c>
      <c r="CI1027" s="81">
        <f t="shared" ref="CI1027:CI1090" ca="1" si="785">BN1027/$J1027</f>
        <v>0.1131775965863165</v>
      </c>
      <c r="CJ1027" s="81">
        <f t="shared" ref="CJ1027:CJ1090" ca="1" si="786">BO1027/$J1027</f>
        <v>0.13063724757458739</v>
      </c>
      <c r="CK1027" s="81">
        <f t="shared" ref="CK1027:CK1090" ca="1" si="787">BP1027/$J1027</f>
        <v>0.39004625943939081</v>
      </c>
      <c r="CL1027" s="81">
        <f t="shared" ref="CL1027:CL1090" ca="1" si="788">BQ1027/$J1027</f>
        <v>0.17284488538116416</v>
      </c>
      <c r="CM1027" s="89">
        <f t="shared" ca="1" si="777"/>
        <v>0.80670598898145884</v>
      </c>
    </row>
    <row r="1028" spans="1:91" x14ac:dyDescent="0.3">
      <c r="A1028">
        <v>963</v>
      </c>
      <c r="B1028" s="3">
        <f t="shared" si="741"/>
        <v>2.8638888888888889</v>
      </c>
      <c r="C1028" s="3">
        <f t="shared" si="778"/>
        <v>32.1</v>
      </c>
      <c r="D1028" s="4">
        <f t="shared" ca="1" si="766"/>
        <v>1028</v>
      </c>
      <c r="E1028" s="58">
        <f>(0.5*(COS(B1028*2*PI())+1)*('key variables'!$B$4-'key variables'!$B$6)+'key variables'!$B$6)/'key variables'!$B$4</f>
        <v>1</v>
      </c>
      <c r="F1028" s="10">
        <f t="shared" ca="1" si="779"/>
        <v>11689222.907461114</v>
      </c>
      <c r="G1028" s="10">
        <f t="shared" ca="1" si="780"/>
        <v>13492492.798713122</v>
      </c>
      <c r="H1028" s="10">
        <f t="shared" ca="1" si="781"/>
        <v>40309474.521088287</v>
      </c>
      <c r="I1028" s="10">
        <f t="shared" ca="1" si="782"/>
        <v>17912154.249750931</v>
      </c>
      <c r="J1028" s="10">
        <f t="shared" ca="1" si="767"/>
        <v>83403344.477013454</v>
      </c>
      <c r="K1028" s="82">
        <f t="shared" ca="1" si="743"/>
        <v>2249832.832292099</v>
      </c>
      <c r="L1028" s="82">
        <f t="shared" ca="1" si="744"/>
        <v>2596909.4377209195</v>
      </c>
      <c r="M1028" s="82">
        <f t="shared" ca="1" si="745"/>
        <v>7778311.98309422</v>
      </c>
      <c r="N1028" s="82">
        <f t="shared" ca="1" si="746"/>
        <v>3496312.733215793</v>
      </c>
      <c r="O1028" s="82">
        <f t="shared" ca="1" si="768"/>
        <v>16121366.986323033</v>
      </c>
      <c r="P1028" s="10">
        <f ca="1">IF(IF($A1028&gt;='key variables'!$B$26,K1028*SUMPRODUCT(Z1028:AC1028,'control variables'!$O$3:$R$3)/J1028+F$65*'key variables'!$B$25/scenario!J$65,K1028*SUMPRODUCT(Z1028:AC1028,'control variables'!$O$7:$R$7)/J1028+F$65*'key variables'!$B$25/scenario!J$65)&lt;'key variables'!$B$28,0,IF($A1028&gt;='key variables'!$B$26,K1028*SUMPRODUCT(Z1028:AC1028,'control variables'!$O$3:$R$3)/J1028+F$65*'key variables'!$B$25/scenario!J$65,K1028*SUMPRODUCT(Z1028:AC1028,'control variables'!$O$7:$R$7)/J1028+F$65*'key variables'!$B$25/scenario!J$65))</f>
        <v>5.1731734320466966E-53</v>
      </c>
      <c r="Q1028" s="10">
        <f ca="1">IF(IF($A1028&gt;='key variables'!$B$26,L1028*SUMPRODUCT(Z1028:AC1028,'control variables'!$O$4:$R$4)/J1028+G$65*'key variables'!$B$25/scenario!J$65,L1028*SUMPRODUCT(Z1028:AC1028,'control variables'!$O$7:$R$7)/J1028+G$65*'key variables'!$B$25/scenario!J$65)&lt;'key variables'!$B$28,0,IF($A1028&gt;='key variables'!$B$26,L1028*SUMPRODUCT(Z1028:AC1028,'control variables'!$O$4:$R$4)/J1028+G$65*'key variables'!$B$25/scenario!J$65,L1028*SUMPRODUCT(Z1028:AC1028,'control variables'!$O$7:$R$7)/J1028+G$65*'key variables'!$B$25/scenario!J$65))</f>
        <v>5.9712271577806705E-53</v>
      </c>
      <c r="R1028" s="10">
        <f ca="1">IF(IF($A1028&gt;='key variables'!$B$26,M1028*SUMPRODUCT(Z1028:AC1028,'control variables'!$O$5:$R$5)/J1028+H$65*'key variables'!$B$25/scenario!J$65,M1028*SUMPRODUCT(Z1028:AC1028,'control variables'!$O$7:$R$7)/J1028+H$65*'key variables'!$B$25/scenario!J$65)&lt;'key variables'!$B$28,0,IF($A1028&gt;='key variables'!$B$26,M1028*SUMPRODUCT(Z1028:AC1028,'control variables'!$O$5:$R$5)/J1028+H$65*'key variables'!$B$25/scenario!J$65,M1028*SUMPRODUCT(Z1028:AC1028,'control variables'!$O$7:$R$7)/J1028+H$65*'key variables'!$B$25/scenario!J$65))</f>
        <v>1.7885131872717394E-52</v>
      </c>
      <c r="S1028" s="10">
        <f ca="1">IF(IF($A1028&gt;='key variables'!$B$26,N1028*SUMPRODUCT(Z1028:AC1028,'control variables'!$O$6:$R$6)/J1028+I$65*'key variables'!$B$25/scenario!J$65,N1028*SUMPRODUCT(Z1028:AC1028,'control variables'!$O$7:$R$7)/J1028+I$65*'key variables'!$B$25/scenario!J$65)&lt;'key variables'!$B$28,0,IF($A1028&gt;='key variables'!$B$26,N1028*SUMPRODUCT(Z1028:AC1028,'control variables'!$O$6:$R$6)/J1028+I$65*'key variables'!$B$25/scenario!J$65,N1028*SUMPRODUCT(Z1028:AC1028,'control variables'!$O$7:$R$7)/J1028+I$65*'key variables'!$B$25/scenario!J$65))</f>
        <v>8.0392782441403388E-53</v>
      </c>
      <c r="T1028" s="10">
        <f t="shared" ca="1" si="740"/>
        <v>3.7068810706685103E-52</v>
      </c>
      <c r="U1028" s="82">
        <f ca="1">SUMPRODUCT(P998:P1027,'control variables'!AD$7:AD$36)</f>
        <v>1.0968084701234447E-52</v>
      </c>
      <c r="V1028" s="82">
        <f ca="1">SUMPRODUCT(Q998:Q1027,'control variables'!AE$7:AE$36)</f>
        <v>1.2660106237910997E-52</v>
      </c>
      <c r="W1028" s="82">
        <f ca="1">SUMPRODUCT(R998:R1027,'control variables'!AF$7:AF$36)</f>
        <v>3.7919788278797761E-52</v>
      </c>
      <c r="X1028" s="82">
        <f ca="1">SUMPRODUCT(S998:S1027,'control variables'!AG$7:AG$36)</f>
        <v>1.7044757125731457E-52</v>
      </c>
      <c r="Y1028" s="82">
        <f t="shared" ca="1" si="783"/>
        <v>7.8592736343674667E-52</v>
      </c>
      <c r="Z1028" s="10">
        <f ca="1">IF($A1028&gt;='key variables'!$B$26,SUMPRODUCT(P998:P1027,'control variables'!V$7:V$36)*$E1028,SUMPRODUCT(P998:P1027,'control variables'!Z$7:Z$36)*$E1028)</f>
        <v>2.6763237023160911E-52</v>
      </c>
      <c r="AA1028" s="10">
        <f ca="1">IF($A1028&gt;='key variables'!$B$26,SUMPRODUCT(Q998:Q1027,'control variables'!W$7:W$36)*$E1028,SUMPRODUCT(Q998:Q1027,'control variables'!AA$7:AA$36)*$E1028)</f>
        <v>3.0891940864157943E-52</v>
      </c>
      <c r="AB1028" s="10">
        <f ca="1">IF($A1028&gt;='key variables'!$B$26,SUMPRODUCT(R998:R1027,'control variables'!X$7:X$36)*$E1028,SUMPRODUCT(R998:R1027,'control variables'!AB$7:AB$36)*$E1028)</f>
        <v>9.2528122203443793E-52</v>
      </c>
      <c r="AC1028" s="10">
        <f ca="1">IF($A1028&gt;='key variables'!$B$26,SUMPRODUCT(S998:S1027,'control variables'!Y$7:Y$36)*$E1028,SUMPRODUCT(S998:S1027,'control variables'!AC$7:AC$36)*$E1028)</f>
        <v>4.1590932909810587E-52</v>
      </c>
      <c r="AD1028" s="10">
        <f t="shared" ca="1" si="784"/>
        <v>1.9177423300057323E-51</v>
      </c>
      <c r="AE1028" s="82">
        <f ca="1">SUMPRODUCT(P998:P1027,'control variables'!AL$7:AL$36)</f>
        <v>3.643950186375067E-52</v>
      </c>
      <c r="AF1028" s="82">
        <f ca="1">SUMPRODUCT(Q998:Q1027,'control variables'!AM$7:AM$36)</f>
        <v>4.1950964163284504E-52</v>
      </c>
      <c r="AG1028" s="82">
        <f ca="1">SUMPRODUCT(R998:R1027,'control variables'!AN$7:AN$36)</f>
        <v>1.1961322402306437E-51</v>
      </c>
      <c r="AH1028" s="82">
        <f ca="1">SUMPRODUCT(S998:S1027,'control variables'!AO$7:AO$36)</f>
        <v>5.1791339530584256E-52</v>
      </c>
      <c r="AI1028" s="82">
        <f t="shared" ca="1" si="747"/>
        <v>2.4979502958068381E-51</v>
      </c>
      <c r="AJ1028" s="10">
        <f ca="1">SUMPRODUCT(P998:P1027,'control variables'!AP$7:AP$36)</f>
        <v>3.4818085760355707E-55</v>
      </c>
      <c r="AK1028" s="10">
        <f ca="1">SUMPRODUCT(Q998:Q1027,'control variables'!AQ$7:AQ$36)</f>
        <v>1.0047348209236287E-54</v>
      </c>
      <c r="AL1028" s="10">
        <f ca="1">SUMPRODUCT(R998:R1027,'control variables'!AR$7:AR$36)</f>
        <v>3.6112807557652618E-53</v>
      </c>
      <c r="AM1028" s="10">
        <f ca="1">SUMPRODUCT(S998:S1027,'control variables'!AS$7:AS$36)</f>
        <v>2.7054213727094849E-53</v>
      </c>
      <c r="AN1028" s="10">
        <f t="shared" ca="1" si="769"/>
        <v>6.4519936963274658E-53</v>
      </c>
      <c r="AO1028" s="82">
        <f ca="1">SUMPRODUCT(P998:P1027,'control variables'!AX$7:AX$36)</f>
        <v>4.7347283152430629E-55</v>
      </c>
      <c r="AP1028" s="82">
        <f ca="1">SUMPRODUCT(Q998:Q1027,'control variables'!AY$7:AY$36)</f>
        <v>1.0930288215567133E-54</v>
      </c>
      <c r="AQ1028" s="82">
        <f ca="1">SUMPRODUCT(R998:R1027,'control variables'!AZ$7:AZ$36)</f>
        <v>9.821581442643598E-54</v>
      </c>
      <c r="AR1028" s="82">
        <f ca="1">SUMPRODUCT(S998:S1027,'control variables'!BA$7:BA$36)</f>
        <v>7.3579204015956118E-54</v>
      </c>
      <c r="AS1028" s="82">
        <f t="shared" ca="1" si="770"/>
        <v>1.8746003497320229E-53</v>
      </c>
      <c r="AT1028" s="10">
        <f ca="1">SUMPRODUCT(P998:P1027,'control variables'!AT$7:AT$36)</f>
        <v>-4.1785825010699537E-55</v>
      </c>
      <c r="AU1028" s="10">
        <f ca="1">SUMPRODUCT(Q998:Q1027,'control variables'!AU$7:AU$36)</f>
        <v>4.5328427547166667E-55</v>
      </c>
      <c r="AV1028" s="10">
        <f ca="1">SUMPRODUCT(R998:R1027,'control variables'!AV$7:AV$36)</f>
        <v>1.9518784147335264E-52</v>
      </c>
      <c r="AW1028" s="10">
        <f ca="1">SUMPRODUCT(S998:S1027,'control variables'!AW$7:AW$36)</f>
        <v>1.462266142481457E-52</v>
      </c>
      <c r="AX1028" s="10">
        <f t="shared" ca="1" si="748"/>
        <v>3.4144988174686303E-52</v>
      </c>
      <c r="AY1028" s="82">
        <f ca="1">SUMPRODUCT(P998:P1027,'control variables'!BB$7:BB$36)</f>
        <v>1.5145123404970802E-54</v>
      </c>
      <c r="AZ1028" s="82">
        <f ca="1">SUMPRODUCT(Q998:Q1027,'control variables'!BC$7:BC$36)</f>
        <v>3.8620037674804445E-54</v>
      </c>
      <c r="BA1028" s="82">
        <f ca="1">SUMPRODUCT(R998:R1027,'control variables'!BD$7:BD$36)</f>
        <v>2.7035213475377219E-53</v>
      </c>
      <c r="BB1028" s="82">
        <f ca="1">SUMPRODUCT(S998:S1027,'control variables'!BE$7:BE$36)</f>
        <v>3.8418968260666721E-54</v>
      </c>
      <c r="BC1028" s="82">
        <f t="shared" ca="1" si="771"/>
        <v>3.6253626409421413E-53</v>
      </c>
      <c r="BD1028" s="10">
        <f ca="1">SUMPRODUCT(P998:P1027,'control variables'!BF$7:BF$36)</f>
        <v>3.1682278996683793E-55</v>
      </c>
      <c r="BE1028" s="10">
        <f ca="1">SUMPRODUCT(Q998:Q1027,'control variables'!BG$7:BG$36)</f>
        <v>3.6569832280015984E-55</v>
      </c>
      <c r="BF1028" s="10">
        <f ca="1">SUMPRODUCT(R998:R1027,'control variables'!BH$7:BH$36)</f>
        <v>1.095346493457363E-53</v>
      </c>
      <c r="BG1028" s="10">
        <f ca="1">SUMPRODUCT(S998:S1027,'control variables'!BI$7:BI$36)</f>
        <v>2.4617641338389715E-53</v>
      </c>
      <c r="BH1028" s="10">
        <f t="shared" ca="1" si="772"/>
        <v>3.6253627385730346E-53</v>
      </c>
      <c r="BI1028" s="82">
        <f t="shared" ca="1" si="749"/>
        <v>3.6549167272789674E-52</v>
      </c>
      <c r="BJ1028" s="82">
        <f t="shared" ca="1" si="750"/>
        <v>4.2382492967579716E-52</v>
      </c>
      <c r="BK1028" s="82">
        <f t="shared" ca="1" si="751"/>
        <v>1.4183552951793736E-51</v>
      </c>
      <c r="BL1028" s="82">
        <f t="shared" ca="1" si="752"/>
        <v>6.6798190638005491E-52</v>
      </c>
      <c r="BM1028" s="82">
        <f t="shared" ca="1" si="742"/>
        <v>2.8756538039631224E-51</v>
      </c>
      <c r="BN1028" s="10">
        <f ca="1">BN1027+BI1028-INDIRECT(ADDRESS(MAX($D1028-'key variables'!$B$9*30,34),scenario!BI$4),TRUE)</f>
        <v>9439390.0751690175</v>
      </c>
      <c r="BO1028" s="10">
        <f ca="1">BO1027+BJ1028-INDIRECT(ADDRESS(MAX($D1028-'key variables'!$B$9*30,34),scenario!BJ$4),TRUE)</f>
        <v>10895583.360992203</v>
      </c>
      <c r="BP1028" s="10">
        <f ca="1">BP1027+BK1028-INDIRECT(ADDRESS(MAX($D1028-'key variables'!$B$9*30,34),scenario!BK$4),TRUE)</f>
        <v>32531162.537994072</v>
      </c>
      <c r="BQ1028" s="10">
        <f ca="1">BQ1027+BL1028-INDIRECT(ADDRESS(MAX($D1028-'key variables'!$B$9*30,34),scenario!BL$4),TRUE)</f>
        <v>14415841.516535141</v>
      </c>
      <c r="BR1028" s="10">
        <f t="shared" ca="1" si="773"/>
        <v>67281977.490690395</v>
      </c>
      <c r="BS1028" s="82">
        <f t="shared" ca="1" si="754"/>
        <v>-2.3433848477536824E-9</v>
      </c>
      <c r="BT1028" s="82">
        <f t="shared" ca="1" si="755"/>
        <v>-3.4288309057018498E-10</v>
      </c>
      <c r="BU1028" s="82">
        <f t="shared" ca="1" si="756"/>
        <v>-4.2578247660364599E-9</v>
      </c>
      <c r="BV1028" s="82">
        <f t="shared" ca="1" si="757"/>
        <v>-2.9943922343414556E-9</v>
      </c>
      <c r="BW1028" s="82">
        <f t="shared" ca="1" si="774"/>
        <v>-9.9384849387017825E-9</v>
      </c>
      <c r="BX1028" s="10">
        <f t="shared" ca="1" si="758"/>
        <v>-1.8625994260191893E-12</v>
      </c>
      <c r="BY1028" s="10">
        <f t="shared" ca="1" si="759"/>
        <v>2.8902850229962428E-12</v>
      </c>
      <c r="BZ1028" s="10">
        <f t="shared" ca="1" si="760"/>
        <v>-3.5034723983035463E-11</v>
      </c>
      <c r="CA1028" s="10">
        <f t="shared" ca="1" si="761"/>
        <v>-2.0257049910634696E-11</v>
      </c>
      <c r="CB1028" s="10">
        <v>0</v>
      </c>
      <c r="CC1028" s="82">
        <f t="shared" ca="1" si="762"/>
        <v>3.9725652202851362E-13</v>
      </c>
      <c r="CD1028" s="82">
        <f t="shared" ca="1" si="763"/>
        <v>3.4270724516460853E-13</v>
      </c>
      <c r="CE1028" s="82">
        <f t="shared" ca="1" si="764"/>
        <v>1.8915613015532971E-10</v>
      </c>
      <c r="CF1028" s="82">
        <f t="shared" ca="1" si="765"/>
        <v>3.7028113764059381E-11</v>
      </c>
      <c r="CG1028" s="82">
        <f t="shared" ca="1" si="775"/>
        <v>2.269242076865822E-10</v>
      </c>
      <c r="CH1028" s="13" t="str">
        <f t="shared" ca="1" si="776"/>
        <v/>
      </c>
      <c r="CI1028" s="81">
        <f t="shared" ca="1" si="785"/>
        <v>0.1131775965863165</v>
      </c>
      <c r="CJ1028" s="81">
        <f t="shared" ca="1" si="786"/>
        <v>0.13063724757458739</v>
      </c>
      <c r="CK1028" s="81">
        <f t="shared" ca="1" si="787"/>
        <v>0.39004625943939081</v>
      </c>
      <c r="CL1028" s="81">
        <f t="shared" ca="1" si="788"/>
        <v>0.17284488538116416</v>
      </c>
      <c r="CM1028" s="89">
        <f t="shared" ca="1" si="777"/>
        <v>0.80670598898145884</v>
      </c>
    </row>
    <row r="1029" spans="1:91" x14ac:dyDescent="0.3">
      <c r="A1029">
        <v>964</v>
      </c>
      <c r="B1029" s="3">
        <f t="shared" si="741"/>
        <v>2.8666666666666667</v>
      </c>
      <c r="C1029" s="3">
        <f t="shared" si="778"/>
        <v>32.133333333333333</v>
      </c>
      <c r="D1029" s="4">
        <f t="shared" ca="1" si="766"/>
        <v>1029</v>
      </c>
      <c r="E1029" s="58">
        <f>(0.5*(COS(B1029*2*PI())+1)*('key variables'!$B$4-'key variables'!$B$6)+'key variables'!$B$6)/'key variables'!$B$4</f>
        <v>1</v>
      </c>
      <c r="F1029" s="10">
        <f t="shared" ca="1" si="779"/>
        <v>11689222.907461114</v>
      </c>
      <c r="G1029" s="10">
        <f t="shared" ca="1" si="780"/>
        <v>13492492.798713122</v>
      </c>
      <c r="H1029" s="10">
        <f t="shared" ca="1" si="781"/>
        <v>40309474.521088287</v>
      </c>
      <c r="I1029" s="10">
        <f t="shared" ca="1" si="782"/>
        <v>17912154.249750931</v>
      </c>
      <c r="J1029" s="10">
        <f t="shared" ca="1" si="767"/>
        <v>83403344.477013454</v>
      </c>
      <c r="K1029" s="82">
        <f t="shared" ca="1" si="743"/>
        <v>2249832.832292099</v>
      </c>
      <c r="L1029" s="82">
        <f t="shared" ca="1" si="744"/>
        <v>2596909.4377209195</v>
      </c>
      <c r="M1029" s="82">
        <f t="shared" ca="1" si="745"/>
        <v>7778311.98309422</v>
      </c>
      <c r="N1029" s="82">
        <f t="shared" ca="1" si="746"/>
        <v>3496312.733215793</v>
      </c>
      <c r="O1029" s="82">
        <f t="shared" ca="1" si="768"/>
        <v>16121366.986323033</v>
      </c>
      <c r="P1029" s="10">
        <f ca="1">IF(IF($A1029&gt;='key variables'!$B$26,K1029*SUMPRODUCT(Z1029:AC1029,'control variables'!$O$3:$R$3)/J1029+F$65*'key variables'!$B$25/scenario!J$65,K1029*SUMPRODUCT(Z1029:AC1029,'control variables'!$O$7:$R$7)/J1029+F$65*'key variables'!$B$25/scenario!J$65)&lt;'key variables'!$B$28,0,IF($A1029&gt;='key variables'!$B$26,K1029*SUMPRODUCT(Z1029:AC1029,'control variables'!$O$3:$R$3)/J1029+F$65*'key variables'!$B$25/scenario!J$65,K1029*SUMPRODUCT(Z1029:AC1029,'control variables'!$O$7:$R$7)/J1029+F$65*'key variables'!$B$25/scenario!J$65))</f>
        <v>4.4512530787305216E-53</v>
      </c>
      <c r="Q1029" s="10">
        <f ca="1">IF(IF($A1029&gt;='key variables'!$B$26,L1029*SUMPRODUCT(Z1029:AC1029,'control variables'!$O$4:$R$4)/J1029+G$65*'key variables'!$B$25/scenario!J$65,L1029*SUMPRODUCT(Z1029:AC1029,'control variables'!$O$7:$R$7)/J1029+G$65*'key variables'!$B$25/scenario!J$65)&lt;'key variables'!$B$28,0,IF($A1029&gt;='key variables'!$B$26,L1029*SUMPRODUCT(Z1029:AC1029,'control variables'!$O$4:$R$4)/J1029+G$65*'key variables'!$B$25/scenario!J$65,L1029*SUMPRODUCT(Z1029:AC1029,'control variables'!$O$7:$R$7)/J1029+G$65*'key variables'!$B$25/scenario!J$65))</f>
        <v>5.1379377898325572E-53</v>
      </c>
      <c r="R1029" s="10">
        <f ca="1">IF(IF($A1029&gt;='key variables'!$B$26,M1029*SUMPRODUCT(Z1029:AC1029,'control variables'!$O$5:$R$5)/J1029+H$65*'key variables'!$B$25/scenario!J$65,M1029*SUMPRODUCT(Z1029:AC1029,'control variables'!$O$7:$R$7)/J1029+H$65*'key variables'!$B$25/scenario!J$65)&lt;'key variables'!$B$28,0,IF($A1029&gt;='key variables'!$B$26,M1029*SUMPRODUCT(Z1029:AC1029,'control variables'!$O$5:$R$5)/J1029+H$65*'key variables'!$B$25/scenario!J$65,M1029*SUMPRODUCT(Z1029:AC1029,'control variables'!$O$7:$R$7)/J1029+H$65*'key variables'!$B$25/scenario!J$65))</f>
        <v>1.5389247887720164E-52</v>
      </c>
      <c r="S1029" s="10">
        <f ca="1">IF(IF($A1029&gt;='key variables'!$B$26,N1029*SUMPRODUCT(Z1029:AC1029,'control variables'!$O$6:$R$6)/J1029+I$65*'key variables'!$B$25/scenario!J$65,N1029*SUMPRODUCT(Z1029:AC1029,'control variables'!$O$7:$R$7)/J1029+I$65*'key variables'!$B$25/scenario!J$65)&lt;'key variables'!$B$28,0,IF($A1029&gt;='key variables'!$B$26,N1029*SUMPRODUCT(Z1029:AC1029,'control variables'!$O$6:$R$6)/J1029+I$65*'key variables'!$B$25/scenario!J$65,N1029*SUMPRODUCT(Z1029:AC1029,'control variables'!$O$7:$R$7)/J1029+I$65*'key variables'!$B$25/scenario!J$65))</f>
        <v>6.9173907476833202E-53</v>
      </c>
      <c r="T1029" s="10">
        <f t="shared" ref="T1029:T1092" ca="1" si="789">SUM(P1029:S1029)</f>
        <v>3.1895829503966564E-52</v>
      </c>
      <c r="U1029" s="82">
        <f ca="1">SUMPRODUCT(P999:P1028,'control variables'!AD$7:AD$36)</f>
        <v>9.4374799985840228E-53</v>
      </c>
      <c r="V1029" s="82">
        <f ca="1">SUMPRODUCT(Q999:Q1028,'control variables'!AE$7:AE$36)</f>
        <v>1.0893378621226963E-52</v>
      </c>
      <c r="W1029" s="82">
        <f ca="1">SUMPRODUCT(R999:R1028,'control variables'!AF$7:AF$36)</f>
        <v>3.2628052497754424E-52</v>
      </c>
      <c r="X1029" s="82">
        <f ca="1">SUMPRODUCT(S999:S1028,'control variables'!AG$7:AG$36)</f>
        <v>1.466614808661247E-52</v>
      </c>
      <c r="Y1029" s="82">
        <f t="shared" ca="1" si="783"/>
        <v>6.7625059204177875E-52</v>
      </c>
      <c r="Z1029" s="10">
        <f ca="1">IF($A1029&gt;='key variables'!$B$26,SUMPRODUCT(P999:P1028,'control variables'!V$7:V$36)*$E1029,SUMPRODUCT(P999:P1028,'control variables'!Z$7:Z$36)*$E1029)</f>
        <v>2.3028406598192771E-52</v>
      </c>
      <c r="AA1029" s="10">
        <f ca="1">IF($A1029&gt;='key variables'!$B$26,SUMPRODUCT(Q999:Q1028,'control variables'!W$7:W$36)*$E1029,SUMPRODUCT(Q999:Q1028,'control variables'!AA$7:AA$36)*$E1029)</f>
        <v>2.6580946625085623E-52</v>
      </c>
      <c r="AB1029" s="10">
        <f ca="1">IF($A1029&gt;='key variables'!$B$26,SUMPRODUCT(R999:R1028,'control variables'!X$7:X$36)*$E1029,SUMPRODUCT(R999:R1028,'control variables'!AB$7:AB$36)*$E1029)</f>
        <v>7.9615751189745775E-52</v>
      </c>
      <c r="AC1029" s="10">
        <f ca="1">IF($A1029&gt;='key variables'!$B$26,SUMPRODUCT(S999:S1028,'control variables'!Y$7:Y$36)*$E1029,SUMPRODUCT(S999:S1028,'control variables'!AC$7:AC$36)*$E1029)</f>
        <v>3.5786886056287512E-52</v>
      </c>
      <c r="AD1029" s="10">
        <f t="shared" ca="1" si="784"/>
        <v>1.6501199046931169E-51</v>
      </c>
      <c r="AE1029" s="82">
        <f ca="1">SUMPRODUCT(P999:P1028,'control variables'!AL$7:AL$36)</f>
        <v>3.1354341196764004E-52</v>
      </c>
      <c r="AF1029" s="82">
        <f ca="1">SUMPRODUCT(Q999:Q1028,'control variables'!AM$7:AM$36)</f>
        <v>3.6096674669895029E-52</v>
      </c>
      <c r="AG1029" s="82">
        <f ca="1">SUMPRODUCT(R999:R1028,'control variables'!AN$7:AN$36)</f>
        <v>1.0292110610312567E-51</v>
      </c>
      <c r="AH1029" s="82">
        <f ca="1">SUMPRODUCT(S999:S1028,'control variables'!AO$7:AO$36)</f>
        <v>4.4563818044252644E-52</v>
      </c>
      <c r="AI1029" s="82">
        <f t="shared" ca="1" si="747"/>
        <v>2.1493594001403738E-51</v>
      </c>
      <c r="AJ1029" s="10">
        <f ca="1">SUMPRODUCT(P999:P1028,'control variables'!AP$7:AP$36)</f>
        <v>2.9959194964582747E-55</v>
      </c>
      <c r="AK1029" s="10">
        <f ca="1">SUMPRODUCT(Q999:Q1028,'control variables'!AQ$7:AQ$36)</f>
        <v>8.6452329961314362E-55</v>
      </c>
      <c r="AL1029" s="10">
        <f ca="1">SUMPRODUCT(R999:R1028,'control variables'!AR$7:AR$36)</f>
        <v>3.1073237333743624E-53</v>
      </c>
      <c r="AM1029" s="10">
        <f ca="1">SUMPRODUCT(S999:S1028,'control variables'!AS$7:AS$36)</f>
        <v>2.3278777278054613E-53</v>
      </c>
      <c r="AN1029" s="10">
        <f t="shared" ca="1" si="769"/>
        <v>5.5516129861057212E-53</v>
      </c>
      <c r="AO1029" s="82">
        <f ca="1">SUMPRODUCT(P999:P1028,'control variables'!AX$7:AX$36)</f>
        <v>4.0739933170653485E-55</v>
      </c>
      <c r="AP1029" s="82">
        <f ca="1">SUMPRODUCT(Q999:Q1028,'control variables'!AY$7:AY$36)</f>
        <v>9.404958041722958E-55</v>
      </c>
      <c r="AQ1029" s="82">
        <f ca="1">SUMPRODUCT(R999:R1028,'control variables'!AZ$7:AZ$36)</f>
        <v>8.4509721564222331E-54</v>
      </c>
      <c r="AR1029" s="82">
        <f ca="1">SUMPRODUCT(S999:S1028,'control variables'!BA$7:BA$36)</f>
        <v>6.3311169190201903E-54</v>
      </c>
      <c r="AS1029" s="82">
        <f t="shared" ca="1" si="770"/>
        <v>1.6129984211321254E-53</v>
      </c>
      <c r="AT1029" s="10">
        <f ca="1">SUMPRODUCT(P999:P1028,'control variables'!AT$7:AT$36)</f>
        <v>-3.5954580813770059E-55</v>
      </c>
      <c r="AU1029" s="10">
        <f ca="1">SUMPRODUCT(Q999:Q1028,'control variables'!AU$7:AU$36)</f>
        <v>3.9002810426464301E-55</v>
      </c>
      <c r="AV1029" s="10">
        <f ca="1">SUMPRODUCT(R999:R1028,'control variables'!AV$7:AV$36)</f>
        <v>1.6794922723966838E-52</v>
      </c>
      <c r="AW1029" s="10">
        <f ca="1">SUMPRODUCT(S999:S1028,'control variables'!AW$7:AW$36)</f>
        <v>1.2582057713980069E-52</v>
      </c>
      <c r="AX1029" s="10">
        <f t="shared" ca="1" si="748"/>
        <v>2.9380028667559604E-52</v>
      </c>
      <c r="AY1029" s="82">
        <f ca="1">SUMPRODUCT(P999:P1028,'control variables'!BB$7:BB$36)</f>
        <v>1.3031609720739287E-54</v>
      </c>
      <c r="AZ1029" s="82">
        <f ca="1">SUMPRODUCT(Q999:Q1028,'control variables'!BC$7:BC$36)</f>
        <v>3.323058154898338E-54</v>
      </c>
      <c r="BA1029" s="82">
        <f ca="1">SUMPRODUCT(R999:R1028,'control variables'!BD$7:BD$36)</f>
        <v>2.3262428526158762E-53</v>
      </c>
      <c r="BB1029" s="82">
        <f ca="1">SUMPRODUCT(S999:S1028,'control variables'!BE$7:BE$36)</f>
        <v>3.305757152709339E-54</v>
      </c>
      <c r="BC1029" s="82">
        <f t="shared" ca="1" si="771"/>
        <v>3.1194404805840366E-53</v>
      </c>
      <c r="BD1029" s="10">
        <f ca="1">SUMPRODUCT(P999:P1028,'control variables'!BF$7:BF$36)</f>
        <v>2.7260992459978871E-55</v>
      </c>
      <c r="BE1029" s="10">
        <f ca="1">SUMPRODUCT(Q999:Q1028,'control variables'!BG$7:BG$36)</f>
        <v>3.1466483902643408E-55</v>
      </c>
      <c r="BF1029" s="10">
        <f ca="1">SUMPRODUCT(R999:R1028,'control variables'!BH$7:BH$36)</f>
        <v>9.4249004316674826E-54</v>
      </c>
      <c r="BG1029" s="10">
        <f ca="1">SUMPRODUCT(S999:S1028,'control variables'!BI$7:BI$36)</f>
        <v>2.1182230450610923E-53</v>
      </c>
      <c r="BH1029" s="10">
        <f t="shared" ca="1" si="772"/>
        <v>3.119440564590463E-53</v>
      </c>
      <c r="BI1029" s="82">
        <f t="shared" ca="1" si="749"/>
        <v>3.1448702713157625E-52</v>
      </c>
      <c r="BJ1029" s="82">
        <f t="shared" ca="1" si="750"/>
        <v>3.6467983295811327E-52</v>
      </c>
      <c r="BK1029" s="82">
        <f t="shared" ca="1" si="751"/>
        <v>1.2204227167970839E-51</v>
      </c>
      <c r="BL1029" s="82">
        <f t="shared" ca="1" si="752"/>
        <v>5.747645147350365E-52</v>
      </c>
      <c r="BM1029" s="82">
        <f t="shared" ca="1" si="742"/>
        <v>2.4743540916218101E-51</v>
      </c>
      <c r="BN1029" s="10">
        <f ca="1">BN1028+BI1029-INDIRECT(ADDRESS(MAX($D1029-'key variables'!$B$9*30,34),scenario!BI$4),TRUE)</f>
        <v>9439390.0751690175</v>
      </c>
      <c r="BO1029" s="10">
        <f ca="1">BO1028+BJ1029-INDIRECT(ADDRESS(MAX($D1029-'key variables'!$B$9*30,34),scenario!BJ$4),TRUE)</f>
        <v>10895583.360992203</v>
      </c>
      <c r="BP1029" s="10">
        <f ca="1">BP1028+BK1029-INDIRECT(ADDRESS(MAX($D1029-'key variables'!$B$9*30,34),scenario!BK$4),TRUE)</f>
        <v>32531162.537994072</v>
      </c>
      <c r="BQ1029" s="10">
        <f ca="1">BQ1028+BL1029-INDIRECT(ADDRESS(MAX($D1029-'key variables'!$B$9*30,34),scenario!BL$4),TRUE)</f>
        <v>14415841.516535141</v>
      </c>
      <c r="BR1029" s="10">
        <f t="shared" ca="1" si="773"/>
        <v>67281977.490690395</v>
      </c>
      <c r="BS1029" s="82">
        <f t="shared" ca="1" si="754"/>
        <v>-2.3433848477536824E-9</v>
      </c>
      <c r="BT1029" s="82">
        <f t="shared" ca="1" si="755"/>
        <v>-3.4288309057018498E-10</v>
      </c>
      <c r="BU1029" s="82">
        <f t="shared" ca="1" si="756"/>
        <v>-4.2578247660364599E-9</v>
      </c>
      <c r="BV1029" s="82">
        <f t="shared" ca="1" si="757"/>
        <v>-2.9943922343414556E-9</v>
      </c>
      <c r="BW1029" s="82">
        <f t="shared" ca="1" si="774"/>
        <v>-9.9384849387017825E-9</v>
      </c>
      <c r="BX1029" s="10">
        <f t="shared" ca="1" si="758"/>
        <v>-1.8625994260191893E-12</v>
      </c>
      <c r="BY1029" s="10">
        <f t="shared" ca="1" si="759"/>
        <v>2.8902850229962428E-12</v>
      </c>
      <c r="BZ1029" s="10">
        <f t="shared" ca="1" si="760"/>
        <v>-3.5034723983035463E-11</v>
      </c>
      <c r="CA1029" s="10">
        <f t="shared" ca="1" si="761"/>
        <v>-2.0257049910634696E-11</v>
      </c>
      <c r="CB1029" s="10">
        <v>0</v>
      </c>
      <c r="CC1029" s="82">
        <f t="shared" ca="1" si="762"/>
        <v>3.9725652202851362E-13</v>
      </c>
      <c r="CD1029" s="82">
        <f t="shared" ca="1" si="763"/>
        <v>3.4270724516460853E-13</v>
      </c>
      <c r="CE1029" s="82">
        <f t="shared" ca="1" si="764"/>
        <v>1.8915613015532971E-10</v>
      </c>
      <c r="CF1029" s="82">
        <f t="shared" ca="1" si="765"/>
        <v>3.7028113764059381E-11</v>
      </c>
      <c r="CG1029" s="82">
        <f t="shared" ca="1" si="775"/>
        <v>2.269242076865822E-10</v>
      </c>
      <c r="CH1029" s="13" t="str">
        <f t="shared" ca="1" si="776"/>
        <v/>
      </c>
      <c r="CI1029" s="81">
        <f t="shared" ca="1" si="785"/>
        <v>0.1131775965863165</v>
      </c>
      <c r="CJ1029" s="81">
        <f t="shared" ca="1" si="786"/>
        <v>0.13063724757458739</v>
      </c>
      <c r="CK1029" s="81">
        <f t="shared" ca="1" si="787"/>
        <v>0.39004625943939081</v>
      </c>
      <c r="CL1029" s="81">
        <f t="shared" ca="1" si="788"/>
        <v>0.17284488538116416</v>
      </c>
      <c r="CM1029" s="89">
        <f t="shared" ca="1" si="777"/>
        <v>0.80670598898145884</v>
      </c>
    </row>
    <row r="1030" spans="1:91" x14ac:dyDescent="0.3">
      <c r="A1030">
        <v>965</v>
      </c>
      <c r="B1030" s="3">
        <f t="shared" ref="B1030:B1093" si="790">(A1030+68)/360</f>
        <v>2.8694444444444445</v>
      </c>
      <c r="C1030" s="3">
        <f t="shared" si="778"/>
        <v>32.166666666666664</v>
      </c>
      <c r="D1030" s="4">
        <f t="shared" ca="1" si="766"/>
        <v>1030</v>
      </c>
      <c r="E1030" s="58">
        <f>(0.5*(COS(B1030*2*PI())+1)*('key variables'!$B$4-'key variables'!$B$6)+'key variables'!$B$6)/'key variables'!$B$4</f>
        <v>1</v>
      </c>
      <c r="F1030" s="10">
        <f t="shared" ca="1" si="779"/>
        <v>11689222.907461114</v>
      </c>
      <c r="G1030" s="10">
        <f t="shared" ca="1" si="780"/>
        <v>13492492.798713122</v>
      </c>
      <c r="H1030" s="10">
        <f t="shared" ca="1" si="781"/>
        <v>40309474.521088287</v>
      </c>
      <c r="I1030" s="10">
        <f t="shared" ca="1" si="782"/>
        <v>17912154.249750931</v>
      </c>
      <c r="J1030" s="10">
        <f t="shared" ca="1" si="767"/>
        <v>83403344.477013454</v>
      </c>
      <c r="K1030" s="82">
        <f t="shared" ca="1" si="743"/>
        <v>2249832.832292099</v>
      </c>
      <c r="L1030" s="82">
        <f t="shared" ca="1" si="744"/>
        <v>2596909.4377209195</v>
      </c>
      <c r="M1030" s="82">
        <f t="shared" ca="1" si="745"/>
        <v>7778311.98309422</v>
      </c>
      <c r="N1030" s="82">
        <f t="shared" ca="1" si="746"/>
        <v>3496312.733215793</v>
      </c>
      <c r="O1030" s="82">
        <f t="shared" ca="1" si="768"/>
        <v>16121366.986323033</v>
      </c>
      <c r="P1030" s="10">
        <f ca="1">IF(IF($A1030&gt;='key variables'!$B$26,K1030*SUMPRODUCT(Z1030:AC1030,'control variables'!$O$3:$R$3)/J1030+F$65*'key variables'!$B$25/scenario!J$65,K1030*SUMPRODUCT(Z1030:AC1030,'control variables'!$O$7:$R$7)/J1030+F$65*'key variables'!$B$25/scenario!J$65)&lt;'key variables'!$B$28,0,IF($A1030&gt;='key variables'!$B$26,K1030*SUMPRODUCT(Z1030:AC1030,'control variables'!$O$3:$R$3)/J1030+F$65*'key variables'!$B$25/scenario!J$65,K1030*SUMPRODUCT(Z1030:AC1030,'control variables'!$O$7:$R$7)/J1030+F$65*'key variables'!$B$25/scenario!J$65))</f>
        <v>3.8300772690446862E-53</v>
      </c>
      <c r="Q1030" s="10">
        <f ca="1">IF(IF($A1030&gt;='key variables'!$B$26,L1030*SUMPRODUCT(Z1030:AC1030,'control variables'!$O$4:$R$4)/J1030+G$65*'key variables'!$B$25/scenario!J$65,L1030*SUMPRODUCT(Z1030:AC1030,'control variables'!$O$7:$R$7)/J1030+G$65*'key variables'!$B$25/scenario!J$65)&lt;'key variables'!$B$28,0,IF($A1030&gt;='key variables'!$B$26,L1030*SUMPRODUCT(Z1030:AC1030,'control variables'!$O$4:$R$4)/J1030+G$65*'key variables'!$B$25/scenario!J$65,L1030*SUMPRODUCT(Z1030:AC1030,'control variables'!$O$7:$R$7)/J1030+G$65*'key variables'!$B$25/scenario!J$65))</f>
        <v>4.4209345976382122E-53</v>
      </c>
      <c r="R1030" s="10">
        <f ca="1">IF(IF($A1030&gt;='key variables'!$B$26,M1030*SUMPRODUCT(Z1030:AC1030,'control variables'!$O$5:$R$5)/J1030+H$65*'key variables'!$B$25/scenario!J$65,M1030*SUMPRODUCT(Z1030:AC1030,'control variables'!$O$7:$R$7)/J1030+H$65*'key variables'!$B$25/scenario!J$65)&lt;'key variables'!$B$28,0,IF($A1030&gt;='key variables'!$B$26,M1030*SUMPRODUCT(Z1030:AC1030,'control variables'!$O$5:$R$5)/J1030+H$65*'key variables'!$B$25/scenario!J$65,M1030*SUMPRODUCT(Z1030:AC1030,'control variables'!$O$7:$R$7)/J1030+H$65*'key variables'!$B$25/scenario!J$65))</f>
        <v>1.3241666443117846E-52</v>
      </c>
      <c r="S1030" s="10">
        <f ca="1">IF(IF($A1030&gt;='key variables'!$B$26,N1030*SUMPRODUCT(Z1030:AC1030,'control variables'!$O$6:$R$6)/J1030+I$65*'key variables'!$B$25/scenario!J$65,N1030*SUMPRODUCT(Z1030:AC1030,'control variables'!$O$7:$R$7)/J1030+I$65*'key variables'!$B$25/scenario!J$65)&lt;'key variables'!$B$28,0,IF($A1030&gt;='key variables'!$B$26,N1030*SUMPRODUCT(Z1030:AC1030,'control variables'!$O$6:$R$6)/J1030+I$65*'key variables'!$B$25/scenario!J$65,N1030*SUMPRODUCT(Z1030:AC1030,'control variables'!$O$7:$R$7)/J1030+I$65*'key variables'!$B$25/scenario!J$65))</f>
        <v>5.9520635190120277E-53</v>
      </c>
      <c r="T1030" s="10">
        <f t="shared" ca="1" si="789"/>
        <v>2.744474182881277E-52</v>
      </c>
      <c r="U1030" s="82">
        <f ca="1">SUMPRODUCT(P1000:P1029,'control variables'!AD$7:AD$36)</f>
        <v>8.1204723659408995E-53</v>
      </c>
      <c r="V1030" s="82">
        <f ca="1">SUMPRODUCT(Q1000:Q1029,'control variables'!AE$7:AE$36)</f>
        <v>9.3731992098184229E-53</v>
      </c>
      <c r="W1030" s="82">
        <f ca="1">SUMPRODUCT(R1000:R1029,'control variables'!AF$7:AF$36)</f>
        <v>2.8074782537524525E-52</v>
      </c>
      <c r="X1030" s="82">
        <f ca="1">SUMPRODUCT(S1000:S1029,'control variables'!AG$7:AG$36)</f>
        <v>1.2619475778491977E-52</v>
      </c>
      <c r="Y1030" s="82">
        <f t="shared" ca="1" si="783"/>
        <v>5.818792989177582E-52</v>
      </c>
      <c r="Z1030" s="10">
        <f ca="1">IF($A1030&gt;='key variables'!$B$26,SUMPRODUCT(P1000:P1029,'control variables'!V$7:V$36)*$E1030,SUMPRODUCT(P1000:P1029,'control variables'!Z$7:Z$36)*$E1030)</f>
        <v>1.9814774647504706E-52</v>
      </c>
      <c r="AA1030" s="10">
        <f ca="1">IF($A1030&gt;='key variables'!$B$26,SUMPRODUCT(Q1000:Q1029,'control variables'!W$7:W$36)*$E1030,SUMPRODUCT(Q1000:Q1029,'control variables'!AA$7:AA$36)*$E1030)</f>
        <v>2.2871554966150224E-52</v>
      </c>
      <c r="AB1030" s="10">
        <f ca="1">IF($A1030&gt;='key variables'!$B$26,SUMPRODUCT(R1000:R1029,'control variables'!X$7:X$36)*$E1030,SUMPRODUCT(R1000:R1029,'control variables'!AB$7:AB$36)*$E1030)</f>
        <v>6.850531153729161E-52</v>
      </c>
      <c r="AC1030" s="10">
        <f ca="1">IF($A1030&gt;='key variables'!$B$26,SUMPRODUCT(S1000:S1029,'control variables'!Y$7:Y$36)*$E1030,SUMPRODUCT(S1000:S1029,'control variables'!AC$7:AC$36)*$E1030)</f>
        <v>3.0792798429958028E-52</v>
      </c>
      <c r="AD1030" s="10">
        <f t="shared" ca="1" si="784"/>
        <v>1.4198443958090456E-51</v>
      </c>
      <c r="AE1030" s="82">
        <f ca="1">SUMPRODUCT(P1000:P1029,'control variables'!AL$7:AL$36)</f>
        <v>2.6978818633661291E-52</v>
      </c>
      <c r="AF1030" s="82">
        <f ca="1">SUMPRODUCT(Q1000:Q1029,'control variables'!AM$7:AM$36)</f>
        <v>3.1059355802949598E-52</v>
      </c>
      <c r="AG1030" s="82">
        <f ca="1">SUMPRODUCT(R1000:R1029,'control variables'!AN$7:AN$36)</f>
        <v>8.8558386148410387E-52</v>
      </c>
      <c r="AH1030" s="82">
        <f ca="1">SUMPRODUCT(S1000:S1029,'control variables'!AO$7:AO$36)</f>
        <v>3.83449027710223E-52</v>
      </c>
      <c r="AI1030" s="82">
        <f t="shared" ca="1" si="747"/>
        <v>1.8494146335604359E-51</v>
      </c>
      <c r="AJ1030" s="10">
        <f ca="1">SUMPRODUCT(P1000:P1029,'control variables'!AP$7:AP$36)</f>
        <v>2.5778366137171315E-55</v>
      </c>
      <c r="AK1030" s="10">
        <f ca="1">SUMPRODUCT(Q1000:Q1029,'control variables'!AQ$7:AQ$36)</f>
        <v>7.4387840453954807E-55</v>
      </c>
      <c r="AL1030" s="10">
        <f ca="1">SUMPRODUCT(R1000:R1029,'control variables'!AR$7:AR$36)</f>
        <v>2.6736943032127971E-53</v>
      </c>
      <c r="AM1030" s="10">
        <f ca="1">SUMPRODUCT(S1000:S1029,'control variables'!AS$7:AS$36)</f>
        <v>2.0030205905357971E-53</v>
      </c>
      <c r="AN1030" s="10">
        <f t="shared" ca="1" si="769"/>
        <v>4.7768811003397204E-53</v>
      </c>
      <c r="AO1030" s="82">
        <f ca="1">SUMPRODUCT(P1000:P1029,'control variables'!AX$7:AX$36)</f>
        <v>3.5054643988883385E-55</v>
      </c>
      <c r="AP1030" s="82">
        <f ca="1">SUMPRODUCT(Q1000:Q1029,'control variables'!AY$7:AY$36)</f>
        <v>8.0924888733119114E-55</v>
      </c>
      <c r="AQ1030" s="82">
        <f ca="1">SUMPRODUCT(R1000:R1029,'control variables'!AZ$7:AZ$36)</f>
        <v>7.2716324561068403E-54</v>
      </c>
      <c r="AR1030" s="82">
        <f ca="1">SUMPRODUCT(S1000:S1029,'control variables'!BA$7:BA$36)</f>
        <v>5.4476046565564131E-54</v>
      </c>
      <c r="AS1030" s="82">
        <f t="shared" ca="1" si="770"/>
        <v>1.3879032439883279E-53</v>
      </c>
      <c r="AT1030" s="10">
        <f ca="1">SUMPRODUCT(P1000:P1029,'control variables'!AT$7:AT$36)</f>
        <v>-3.0937091254340653E-55</v>
      </c>
      <c r="AU1030" s="10">
        <f ca="1">SUMPRODUCT(Q1000:Q1029,'control variables'!AU$7:AU$36)</f>
        <v>3.3559938067116974E-55</v>
      </c>
      <c r="AV1030" s="10">
        <f ca="1">SUMPRODUCT(R1000:R1029,'control variables'!AV$7:AV$36)</f>
        <v>1.4451178268833217E-52</v>
      </c>
      <c r="AW1030" s="10">
        <f ca="1">SUMPRODUCT(S1000:S1029,'control variables'!AW$7:AW$36)</f>
        <v>1.0826221829172445E-52</v>
      </c>
      <c r="AX1030" s="10">
        <f t="shared" ca="1" si="748"/>
        <v>2.528002294481844E-52</v>
      </c>
      <c r="AY1030" s="82">
        <f ca="1">SUMPRODUCT(P1000:P1029,'control variables'!BB$7:BB$36)</f>
        <v>1.1213038505709957E-54</v>
      </c>
      <c r="AZ1030" s="82">
        <f ca="1">SUMPRODUCT(Q1000:Q1029,'control variables'!BC$7:BC$36)</f>
        <v>2.8593228193665306E-54</v>
      </c>
      <c r="BA1030" s="82">
        <f ca="1">SUMPRODUCT(R1000:R1029,'control variables'!BD$7:BD$36)</f>
        <v>2.001613863443313E-53</v>
      </c>
      <c r="BB1030" s="82">
        <f ca="1">SUMPRODUCT(S1000:S1029,'control variables'!BE$7:BE$36)</f>
        <v>2.8444361854134075E-54</v>
      </c>
      <c r="BC1030" s="82">
        <f t="shared" ca="1" si="771"/>
        <v>2.6841201489784063E-53</v>
      </c>
      <c r="BD1030" s="10">
        <f ca="1">SUMPRODUCT(P1000:P1029,'control variables'!BF$7:BF$36)</f>
        <v>2.3456699878844335E-55</v>
      </c>
      <c r="BE1030" s="10">
        <f ca="1">SUMPRODUCT(Q1000:Q1029,'control variables'!BG$7:BG$36)</f>
        <v>2.7075311738205326E-55</v>
      </c>
      <c r="BF1030" s="10">
        <f ca="1">SUMPRODUCT(R1000:R1029,'control variables'!BH$7:BH$36)</f>
        <v>8.109648287316462E-54</v>
      </c>
      <c r="BG1030" s="10">
        <f ca="1">SUMPRODUCT(S1000:S1029,'control variables'!BI$7:BI$36)</f>
        <v>1.8226233809129751E-53</v>
      </c>
      <c r="BH1030" s="10">
        <f t="shared" ca="1" si="772"/>
        <v>2.684120221261671E-53</v>
      </c>
      <c r="BI1030" s="82">
        <f t="shared" ca="1" si="749"/>
        <v>2.7060011927464051E-52</v>
      </c>
      <c r="BJ1030" s="82">
        <f t="shared" ca="1" si="750"/>
        <v>3.1378848022953368E-52</v>
      </c>
      <c r="BK1030" s="82">
        <f t="shared" ca="1" si="751"/>
        <v>1.0501117828068693E-51</v>
      </c>
      <c r="BL1030" s="82">
        <f t="shared" ca="1" si="752"/>
        <v>4.9455568218736084E-52</v>
      </c>
      <c r="BM1030" s="82">
        <f t="shared" ca="1" si="742"/>
        <v>2.1290560644984044E-51</v>
      </c>
      <c r="BN1030" s="10">
        <f ca="1">BN1029+BI1030-INDIRECT(ADDRESS(MAX($D1030-'key variables'!$B$9*30,34),scenario!BI$4),TRUE)</f>
        <v>9439390.0751690175</v>
      </c>
      <c r="BO1030" s="10">
        <f ca="1">BO1029+BJ1030-INDIRECT(ADDRESS(MAX($D1030-'key variables'!$B$9*30,34),scenario!BJ$4),TRUE)</f>
        <v>10895583.360992203</v>
      </c>
      <c r="BP1030" s="10">
        <f ca="1">BP1029+BK1030-INDIRECT(ADDRESS(MAX($D1030-'key variables'!$B$9*30,34),scenario!BK$4),TRUE)</f>
        <v>32531162.537994072</v>
      </c>
      <c r="BQ1030" s="10">
        <f ca="1">BQ1029+BL1030-INDIRECT(ADDRESS(MAX($D1030-'key variables'!$B$9*30,34),scenario!BL$4),TRUE)</f>
        <v>14415841.516535141</v>
      </c>
      <c r="BR1030" s="10">
        <f t="shared" ca="1" si="773"/>
        <v>67281977.490690395</v>
      </c>
      <c r="BS1030" s="82">
        <f t="shared" ca="1" si="754"/>
        <v>-2.3433848477536824E-9</v>
      </c>
      <c r="BT1030" s="82">
        <f t="shared" ca="1" si="755"/>
        <v>-3.4288309057018498E-10</v>
      </c>
      <c r="BU1030" s="82">
        <f t="shared" ca="1" si="756"/>
        <v>-4.2578247660364599E-9</v>
      </c>
      <c r="BV1030" s="82">
        <f t="shared" ca="1" si="757"/>
        <v>-2.9943922343414556E-9</v>
      </c>
      <c r="BW1030" s="82">
        <f t="shared" ca="1" si="774"/>
        <v>-9.9384849387017825E-9</v>
      </c>
      <c r="BX1030" s="10">
        <f t="shared" ca="1" si="758"/>
        <v>-1.8625994260191893E-12</v>
      </c>
      <c r="BY1030" s="10">
        <f t="shared" ca="1" si="759"/>
        <v>2.8902850229962428E-12</v>
      </c>
      <c r="BZ1030" s="10">
        <f t="shared" ca="1" si="760"/>
        <v>-3.5034723983035463E-11</v>
      </c>
      <c r="CA1030" s="10">
        <f t="shared" ca="1" si="761"/>
        <v>-2.0257049910634696E-11</v>
      </c>
      <c r="CB1030" s="10">
        <v>0</v>
      </c>
      <c r="CC1030" s="82">
        <f t="shared" ca="1" si="762"/>
        <v>3.9725652202851362E-13</v>
      </c>
      <c r="CD1030" s="82">
        <f t="shared" ca="1" si="763"/>
        <v>3.4270724516460853E-13</v>
      </c>
      <c r="CE1030" s="82">
        <f t="shared" ca="1" si="764"/>
        <v>1.8915613015532971E-10</v>
      </c>
      <c r="CF1030" s="82">
        <f t="shared" ca="1" si="765"/>
        <v>3.7028113764059381E-11</v>
      </c>
      <c r="CG1030" s="82">
        <f t="shared" ca="1" si="775"/>
        <v>2.269242076865822E-10</v>
      </c>
      <c r="CH1030" s="13" t="str">
        <f t="shared" ca="1" si="776"/>
        <v/>
      </c>
      <c r="CI1030" s="81">
        <f t="shared" ca="1" si="785"/>
        <v>0.1131775965863165</v>
      </c>
      <c r="CJ1030" s="81">
        <f t="shared" ca="1" si="786"/>
        <v>0.13063724757458739</v>
      </c>
      <c r="CK1030" s="81">
        <f t="shared" ca="1" si="787"/>
        <v>0.39004625943939081</v>
      </c>
      <c r="CL1030" s="81">
        <f t="shared" ca="1" si="788"/>
        <v>0.17284488538116416</v>
      </c>
      <c r="CM1030" s="89">
        <f t="shared" ca="1" si="777"/>
        <v>0.80670598898145884</v>
      </c>
    </row>
    <row r="1031" spans="1:91" x14ac:dyDescent="0.3">
      <c r="A1031">
        <v>966</v>
      </c>
      <c r="B1031" s="3">
        <f t="shared" si="790"/>
        <v>2.8722222222222222</v>
      </c>
      <c r="C1031" s="3">
        <f t="shared" si="778"/>
        <v>32.200000000000003</v>
      </c>
      <c r="D1031" s="4">
        <f t="shared" ca="1" si="766"/>
        <v>1031</v>
      </c>
      <c r="E1031" s="58">
        <f>(0.5*(COS(B1031*2*PI())+1)*('key variables'!$B$4-'key variables'!$B$6)+'key variables'!$B$6)/'key variables'!$B$4</f>
        <v>1</v>
      </c>
      <c r="F1031" s="10">
        <f t="shared" ca="1" si="779"/>
        <v>11689222.907461114</v>
      </c>
      <c r="G1031" s="10">
        <f t="shared" ca="1" si="780"/>
        <v>13492492.798713122</v>
      </c>
      <c r="H1031" s="10">
        <f t="shared" ca="1" si="781"/>
        <v>40309474.521088287</v>
      </c>
      <c r="I1031" s="10">
        <f t="shared" ca="1" si="782"/>
        <v>17912154.249750931</v>
      </c>
      <c r="J1031" s="10">
        <f t="shared" ca="1" si="767"/>
        <v>83403344.477013454</v>
      </c>
      <c r="K1031" s="82">
        <f t="shared" ca="1" si="743"/>
        <v>2249832.832292099</v>
      </c>
      <c r="L1031" s="82">
        <f t="shared" ca="1" si="744"/>
        <v>2596909.4377209195</v>
      </c>
      <c r="M1031" s="82">
        <f t="shared" ca="1" si="745"/>
        <v>7778311.98309422</v>
      </c>
      <c r="N1031" s="82">
        <f t="shared" ca="1" si="746"/>
        <v>3496312.733215793</v>
      </c>
      <c r="O1031" s="82">
        <f t="shared" ca="1" si="768"/>
        <v>16121366.986323033</v>
      </c>
      <c r="P1031" s="10">
        <f ca="1">IF(IF($A1031&gt;='key variables'!$B$26,K1031*SUMPRODUCT(Z1031:AC1031,'control variables'!$O$3:$R$3)/J1031+F$65*'key variables'!$B$25/scenario!J$65,K1031*SUMPRODUCT(Z1031:AC1031,'control variables'!$O$7:$R$7)/J1031+F$65*'key variables'!$B$25/scenario!J$65)&lt;'key variables'!$B$28,0,IF($A1031&gt;='key variables'!$B$26,K1031*SUMPRODUCT(Z1031:AC1031,'control variables'!$O$3:$R$3)/J1031+F$65*'key variables'!$B$25/scenario!J$65,K1031*SUMPRODUCT(Z1031:AC1031,'control variables'!$O$7:$R$7)/J1031+F$65*'key variables'!$B$25/scenario!J$65))</f>
        <v>3.2955870240108844E-53</v>
      </c>
      <c r="Q1031" s="10">
        <f ca="1">IF(IF($A1031&gt;='key variables'!$B$26,L1031*SUMPRODUCT(Z1031:AC1031,'control variables'!$O$4:$R$4)/J1031+G$65*'key variables'!$B$25/scenario!J$65,L1031*SUMPRODUCT(Z1031:AC1031,'control variables'!$O$7:$R$7)/J1031+G$65*'key variables'!$B$25/scenario!J$65)&lt;'key variables'!$B$28,0,IF($A1031&gt;='key variables'!$B$26,L1031*SUMPRODUCT(Z1031:AC1031,'control variables'!$O$4:$R$4)/J1031+G$65*'key variables'!$B$25/scenario!J$65,L1031*SUMPRODUCT(Z1031:AC1031,'control variables'!$O$7:$R$7)/J1031+G$65*'key variables'!$B$25/scenario!J$65))</f>
        <v>3.8039897554367821E-53</v>
      </c>
      <c r="R1031" s="10">
        <f ca="1">IF(IF($A1031&gt;='key variables'!$B$26,M1031*SUMPRODUCT(Z1031:AC1031,'control variables'!$O$5:$R$5)/J1031+H$65*'key variables'!$B$25/scenario!J$65,M1031*SUMPRODUCT(Z1031:AC1031,'control variables'!$O$7:$R$7)/J1031+H$65*'key variables'!$B$25/scenario!J$65)&lt;'key variables'!$B$28,0,IF($A1031&gt;='key variables'!$B$26,M1031*SUMPRODUCT(Z1031:AC1031,'control variables'!$O$5:$R$5)/J1031+H$65*'key variables'!$B$25/scenario!J$65,M1031*SUMPRODUCT(Z1031:AC1031,'control variables'!$O$7:$R$7)/J1031+H$65*'key variables'!$B$25/scenario!J$65))</f>
        <v>1.1393781650025085E-52</v>
      </c>
      <c r="S1031" s="10">
        <f ca="1">IF(IF($A1031&gt;='key variables'!$B$26,N1031*SUMPRODUCT(Z1031:AC1031,'control variables'!$O$6:$R$6)/J1031+I$65*'key variables'!$B$25/scenario!J$65,N1031*SUMPRODUCT(Z1031:AC1031,'control variables'!$O$7:$R$7)/J1031+I$65*'key variables'!$B$25/scenario!J$65)&lt;'key variables'!$B$28,0,IF($A1031&gt;='key variables'!$B$26,N1031*SUMPRODUCT(Z1031:AC1031,'control variables'!$O$6:$R$6)/J1031+I$65*'key variables'!$B$25/scenario!J$65,N1031*SUMPRODUCT(Z1031:AC1031,'control variables'!$O$7:$R$7)/J1031+I$65*'key variables'!$B$25/scenario!J$65))</f>
        <v>5.1214484516750206E-53</v>
      </c>
      <c r="T1031" s="10">
        <f t="shared" ca="1" si="789"/>
        <v>2.3614806881147773E-52</v>
      </c>
      <c r="U1031" s="82">
        <f ca="1">SUMPRODUCT(P1001:P1030,'control variables'!AD$7:AD$36)</f>
        <v>6.9872541669919948E-53</v>
      </c>
      <c r="V1031" s="82">
        <f ca="1">SUMPRODUCT(Q1001:Q1030,'control variables'!AE$7:AE$36)</f>
        <v>8.06516201096158E-53</v>
      </c>
      <c r="W1031" s="82">
        <f ca="1">SUMPRODUCT(R1001:R1030,'control variables'!AF$7:AF$36)</f>
        <v>2.4156924921692417E-52</v>
      </c>
      <c r="X1031" s="82">
        <f ca="1">SUMPRODUCT(S1001:S1030,'control variables'!AG$7:AG$36)</f>
        <v>1.0858418173843008E-52</v>
      </c>
      <c r="Y1031" s="82">
        <f t="shared" ca="1" si="783"/>
        <v>5.0067759273489004E-52</v>
      </c>
      <c r="Z1031" s="10">
        <f ca="1">IF($A1031&gt;='key variables'!$B$26,SUMPRODUCT(P1001:P1030,'control variables'!V$7:V$36)*$E1031,SUMPRODUCT(P1001:P1030,'control variables'!Z$7:Z$36)*$E1031)</f>
        <v>1.7049607520921913E-52</v>
      </c>
      <c r="AA1031" s="10">
        <f ca="1">IF($A1031&gt;='key variables'!$B$26,SUMPRODUCT(Q1001:Q1030,'control variables'!W$7:W$36)*$E1031,SUMPRODUCT(Q1001:Q1030,'control variables'!AA$7:AA$36)*$E1031)</f>
        <v>1.9679811782020983E-52</v>
      </c>
      <c r="AB1031" s="10">
        <f ca="1">IF($A1031&gt;='key variables'!$B$26,SUMPRODUCT(R1001:R1030,'control variables'!X$7:X$36)*$E1031,SUMPRODUCT(R1001:R1030,'control variables'!AB$7:AB$36)*$E1031)</f>
        <v>5.8945342331026299E-52</v>
      </c>
      <c r="AC1031" s="10">
        <f ca="1">IF($A1031&gt;='key variables'!$B$26,SUMPRODUCT(S1001:S1030,'control variables'!Y$7:Y$36)*$E1031,SUMPRODUCT(S1001:S1030,'control variables'!AC$7:AC$36)*$E1031)</f>
        <v>2.649563959425395E-52</v>
      </c>
      <c r="AD1031" s="10">
        <f t="shared" ca="1" si="784"/>
        <v>1.2217040122822314E-51</v>
      </c>
      <c r="AE1031" s="82">
        <f ca="1">SUMPRODUCT(P1001:P1030,'control variables'!AL$7:AL$36)</f>
        <v>2.3213903628219431E-52</v>
      </c>
      <c r="AF1031" s="82">
        <f ca="1">SUMPRODUCT(Q1001:Q1030,'control variables'!AM$7:AM$36)</f>
        <v>2.6724998679692071E-52</v>
      </c>
      <c r="AG1031" s="82">
        <f ca="1">SUMPRODUCT(R1001:R1030,'control variables'!AN$7:AN$36)</f>
        <v>7.6199994871341414E-52</v>
      </c>
      <c r="AH1031" s="82">
        <f ca="1">SUMPRODUCT(S1001:S1030,'control variables'!AO$7:AO$36)</f>
        <v>3.2993841933810262E-52</v>
      </c>
      <c r="AI1031" s="82">
        <f t="shared" ca="1" si="747"/>
        <v>1.5913273911306318E-51</v>
      </c>
      <c r="AJ1031" s="10">
        <f ca="1">SUMPRODUCT(P1001:P1030,'control variables'!AP$7:AP$36)</f>
        <v>2.2180975206031069E-55</v>
      </c>
      <c r="AK1031" s="10">
        <f ca="1">SUMPRODUCT(Q1001:Q1030,'control variables'!AQ$7:AQ$36)</f>
        <v>6.400695978788754E-55</v>
      </c>
      <c r="AL1031" s="10">
        <f ca="1">SUMPRODUCT(R1001:R1030,'control variables'!AR$7:AR$36)</f>
        <v>2.3005781953943944E-53</v>
      </c>
      <c r="AM1031" s="10">
        <f ca="1">SUMPRODUCT(S1001:S1030,'control variables'!AS$7:AS$36)</f>
        <v>1.7234975180129646E-53</v>
      </c>
      <c r="AN1031" s="10">
        <f t="shared" ca="1" si="769"/>
        <v>4.1102636484012775E-53</v>
      </c>
      <c r="AO1031" s="82">
        <f ca="1">SUMPRODUCT(P1001:P1030,'control variables'!AX$7:AX$36)</f>
        <v>3.0162741309367928E-55</v>
      </c>
      <c r="AP1031" s="82">
        <f ca="1">SUMPRODUCT(Q1001:Q1030,'control variables'!AY$7:AY$36)</f>
        <v>6.9631757924014983E-55</v>
      </c>
      <c r="AQ1031" s="82">
        <f ca="1">SUMPRODUCT(R1001:R1030,'control variables'!AZ$7:AZ$36)</f>
        <v>6.2568705230585002E-54</v>
      </c>
      <c r="AR1031" s="82">
        <f ca="1">SUMPRODUCT(S1001:S1030,'control variables'!BA$7:BA$36)</f>
        <v>4.68738721361789E-54</v>
      </c>
      <c r="AS1031" s="82">
        <f t="shared" ca="1" si="770"/>
        <v>1.1942202729010221E-53</v>
      </c>
      <c r="AT1031" s="10">
        <f ca="1">SUMPRODUCT(P1001:P1030,'control variables'!AT$7:AT$36)</f>
        <v>-2.6619796243399529E-55</v>
      </c>
      <c r="AU1031" s="10">
        <f ca="1">SUMPRODUCT(Q1001:Q1030,'control variables'!AU$7:AU$36)</f>
        <v>2.8876622754972729E-55</v>
      </c>
      <c r="AV1031" s="10">
        <f ca="1">SUMPRODUCT(R1001:R1030,'control variables'!AV$7:AV$36)</f>
        <v>1.2434505165039052E-52</v>
      </c>
      <c r="AW1031" s="10">
        <f ca="1">SUMPRODUCT(S1001:S1030,'control variables'!AW$7:AW$36)</f>
        <v>9.3154142000334183E-53</v>
      </c>
      <c r="AX1031" s="10">
        <f t="shared" ca="1" si="748"/>
        <v>2.1752176191584046E-52</v>
      </c>
      <c r="AY1031" s="82">
        <f ca="1">SUMPRODUCT(P1001:P1030,'control variables'!BB$7:BB$36)</f>
        <v>9.6482503102004602E-55</v>
      </c>
      <c r="AZ1031" s="82">
        <f ca="1">SUMPRODUCT(Q1001:Q1030,'control variables'!BC$7:BC$36)</f>
        <v>2.4603021085558716E-54</v>
      </c>
      <c r="BA1031" s="82">
        <f ca="1">SUMPRODUCT(R1001:R1030,'control variables'!BD$7:BD$36)</f>
        <v>1.7222871007741838E-53</v>
      </c>
      <c r="BB1031" s="82">
        <f ca="1">SUMPRODUCT(S1001:S1030,'control variables'!BE$7:BE$36)</f>
        <v>2.4474929158840618E-54</v>
      </c>
      <c r="BC1031" s="82">
        <f t="shared" ca="1" si="771"/>
        <v>2.3095491063201818E-53</v>
      </c>
      <c r="BD1031" s="10">
        <f ca="1">SUMPRODUCT(P1001:P1030,'control variables'!BF$7:BF$36)</f>
        <v>2.0183299269604147E-55</v>
      </c>
      <c r="BE1031" s="10">
        <f ca="1">SUMPRODUCT(Q1001:Q1030,'control variables'!BG$7:BG$36)</f>
        <v>2.3296931045397664E-55</v>
      </c>
      <c r="BF1031" s="10">
        <f ca="1">SUMPRODUCT(R1001:R1030,'control variables'!BH$7:BH$36)</f>
        <v>6.9779405969108139E-54</v>
      </c>
      <c r="BG1031" s="10">
        <f ca="1">SUMPRODUCT(S1001:S1030,'control variables'!BI$7:BI$36)</f>
        <v>1.5682748785101776E-53</v>
      </c>
      <c r="BH1031" s="10">
        <f t="shared" ca="1" si="772"/>
        <v>2.3095491685162609E-53</v>
      </c>
      <c r="BI1031" s="82">
        <f t="shared" ca="1" si="749"/>
        <v>2.3283766335078034E-52</v>
      </c>
      <c r="BJ1031" s="82">
        <f t="shared" ca="1" si="750"/>
        <v>2.6999905513302633E-52</v>
      </c>
      <c r="BK1031" s="82">
        <f t="shared" ca="1" si="751"/>
        <v>9.0356787137154653E-52</v>
      </c>
      <c r="BL1031" s="82">
        <f t="shared" ca="1" si="752"/>
        <v>4.2554005425432086E-52</v>
      </c>
      <c r="BM1031" s="82">
        <f t="shared" ca="1" si="742"/>
        <v>1.8319446441096741E-51</v>
      </c>
      <c r="BN1031" s="10">
        <f ca="1">BN1030+BI1031-INDIRECT(ADDRESS(MAX($D1031-'key variables'!$B$9*30,34),scenario!BI$4),TRUE)</f>
        <v>9439390.0751690175</v>
      </c>
      <c r="BO1031" s="10">
        <f ca="1">BO1030+BJ1031-INDIRECT(ADDRESS(MAX($D1031-'key variables'!$B$9*30,34),scenario!BJ$4),TRUE)</f>
        <v>10895583.360992203</v>
      </c>
      <c r="BP1031" s="10">
        <f ca="1">BP1030+BK1031-INDIRECT(ADDRESS(MAX($D1031-'key variables'!$B$9*30,34),scenario!BK$4),TRUE)</f>
        <v>32531162.537994072</v>
      </c>
      <c r="BQ1031" s="10">
        <f ca="1">BQ1030+BL1031-INDIRECT(ADDRESS(MAX($D1031-'key variables'!$B$9*30,34),scenario!BL$4),TRUE)</f>
        <v>14415841.516535141</v>
      </c>
      <c r="BR1031" s="10">
        <f t="shared" ca="1" si="773"/>
        <v>67281977.490690395</v>
      </c>
      <c r="BS1031" s="82">
        <f t="shared" ca="1" si="754"/>
        <v>-2.3433848477536824E-9</v>
      </c>
      <c r="BT1031" s="82">
        <f t="shared" ca="1" si="755"/>
        <v>-3.4288309057018498E-10</v>
      </c>
      <c r="BU1031" s="82">
        <f t="shared" ca="1" si="756"/>
        <v>-4.2578247660364599E-9</v>
      </c>
      <c r="BV1031" s="82">
        <f t="shared" ca="1" si="757"/>
        <v>-2.9943922343414556E-9</v>
      </c>
      <c r="BW1031" s="82">
        <f t="shared" ca="1" si="774"/>
        <v>-9.9384849387017825E-9</v>
      </c>
      <c r="BX1031" s="10">
        <f t="shared" ca="1" si="758"/>
        <v>-1.8625994260191893E-12</v>
      </c>
      <c r="BY1031" s="10">
        <f t="shared" ca="1" si="759"/>
        <v>2.8902850229962428E-12</v>
      </c>
      <c r="BZ1031" s="10">
        <f t="shared" ca="1" si="760"/>
        <v>-3.5034723983035463E-11</v>
      </c>
      <c r="CA1031" s="10">
        <f t="shared" ca="1" si="761"/>
        <v>-2.0257049910634696E-11</v>
      </c>
      <c r="CB1031" s="10">
        <v>0</v>
      </c>
      <c r="CC1031" s="82">
        <f t="shared" ca="1" si="762"/>
        <v>3.9725652202851362E-13</v>
      </c>
      <c r="CD1031" s="82">
        <f t="shared" ca="1" si="763"/>
        <v>3.4270724516460853E-13</v>
      </c>
      <c r="CE1031" s="82">
        <f t="shared" ca="1" si="764"/>
        <v>1.8915613015532971E-10</v>
      </c>
      <c r="CF1031" s="82">
        <f t="shared" ca="1" si="765"/>
        <v>3.7028113764059381E-11</v>
      </c>
      <c r="CG1031" s="82">
        <f t="shared" ca="1" si="775"/>
        <v>2.269242076865822E-10</v>
      </c>
      <c r="CH1031" s="13" t="str">
        <f t="shared" ca="1" si="776"/>
        <v/>
      </c>
      <c r="CI1031" s="81">
        <f t="shared" ca="1" si="785"/>
        <v>0.1131775965863165</v>
      </c>
      <c r="CJ1031" s="81">
        <f t="shared" ca="1" si="786"/>
        <v>0.13063724757458739</v>
      </c>
      <c r="CK1031" s="81">
        <f t="shared" ca="1" si="787"/>
        <v>0.39004625943939081</v>
      </c>
      <c r="CL1031" s="81">
        <f t="shared" ca="1" si="788"/>
        <v>0.17284488538116416</v>
      </c>
      <c r="CM1031" s="89">
        <f t="shared" ca="1" si="777"/>
        <v>0.80670598898145884</v>
      </c>
    </row>
    <row r="1032" spans="1:91" x14ac:dyDescent="0.3">
      <c r="A1032">
        <v>967</v>
      </c>
      <c r="B1032" s="3">
        <f t="shared" si="790"/>
        <v>2.875</v>
      </c>
      <c r="C1032" s="3">
        <f t="shared" si="778"/>
        <v>32.233333333333334</v>
      </c>
      <c r="D1032" s="4">
        <f t="shared" ca="1" si="766"/>
        <v>1032</v>
      </c>
      <c r="E1032" s="58">
        <f>(0.5*(COS(B1032*2*PI())+1)*('key variables'!$B$4-'key variables'!$B$6)+'key variables'!$B$6)/'key variables'!$B$4</f>
        <v>1</v>
      </c>
      <c r="F1032" s="10">
        <f t="shared" ca="1" si="779"/>
        <v>11689222.907461114</v>
      </c>
      <c r="G1032" s="10">
        <f t="shared" ca="1" si="780"/>
        <v>13492492.798713122</v>
      </c>
      <c r="H1032" s="10">
        <f t="shared" ca="1" si="781"/>
        <v>40309474.521088287</v>
      </c>
      <c r="I1032" s="10">
        <f t="shared" ca="1" si="782"/>
        <v>17912154.249750931</v>
      </c>
      <c r="J1032" s="10">
        <f t="shared" ca="1" si="767"/>
        <v>83403344.477013454</v>
      </c>
      <c r="K1032" s="82">
        <f t="shared" ca="1" si="743"/>
        <v>2249832.832292099</v>
      </c>
      <c r="L1032" s="82">
        <f t="shared" ca="1" si="744"/>
        <v>2596909.4377209195</v>
      </c>
      <c r="M1032" s="82">
        <f t="shared" ca="1" si="745"/>
        <v>7778311.98309422</v>
      </c>
      <c r="N1032" s="82">
        <f t="shared" ca="1" si="746"/>
        <v>3496312.733215793</v>
      </c>
      <c r="O1032" s="82">
        <f t="shared" ca="1" si="768"/>
        <v>16121366.986323033</v>
      </c>
      <c r="P1032" s="10">
        <f ca="1">IF(IF($A1032&gt;='key variables'!$B$26,K1032*SUMPRODUCT(Z1032:AC1032,'control variables'!$O$3:$R$3)/J1032+F$65*'key variables'!$B$25/scenario!J$65,K1032*SUMPRODUCT(Z1032:AC1032,'control variables'!$O$7:$R$7)/J1032+F$65*'key variables'!$B$25/scenario!J$65)&lt;'key variables'!$B$28,0,IF($A1032&gt;='key variables'!$B$26,K1032*SUMPRODUCT(Z1032:AC1032,'control variables'!$O$3:$R$3)/J1032+F$65*'key variables'!$B$25/scenario!J$65,K1032*SUMPRODUCT(Z1032:AC1032,'control variables'!$O$7:$R$7)/J1032+F$65*'key variables'!$B$25/scenario!J$65))</f>
        <v>2.8356853060402846E-53</v>
      </c>
      <c r="Q1032" s="10">
        <f ca="1">IF(IF($A1032&gt;='key variables'!$B$26,L1032*SUMPRODUCT(Z1032:AC1032,'control variables'!$O$4:$R$4)/J1032+G$65*'key variables'!$B$25/scenario!J$65,L1032*SUMPRODUCT(Z1032:AC1032,'control variables'!$O$7:$R$7)/J1032+G$65*'key variables'!$B$25/scenario!J$65)&lt;'key variables'!$B$28,0,IF($A1032&gt;='key variables'!$B$26,L1032*SUMPRODUCT(Z1032:AC1032,'control variables'!$O$4:$R$4)/J1032+G$65*'key variables'!$B$25/scenario!J$65,L1032*SUMPRODUCT(Z1032:AC1032,'control variables'!$O$7:$R$7)/J1032+G$65*'key variables'!$B$25/scenario!J$65))</f>
        <v>3.2731400431027524E-53</v>
      </c>
      <c r="R1032" s="10">
        <f ca="1">IF(IF($A1032&gt;='key variables'!$B$26,M1032*SUMPRODUCT(Z1032:AC1032,'control variables'!$O$5:$R$5)/J1032+H$65*'key variables'!$B$25/scenario!J$65,M1032*SUMPRODUCT(Z1032:AC1032,'control variables'!$O$7:$R$7)/J1032+H$65*'key variables'!$B$25/scenario!J$65)&lt;'key variables'!$B$28,0,IF($A1032&gt;='key variables'!$B$26,M1032*SUMPRODUCT(Z1032:AC1032,'control variables'!$O$5:$R$5)/J1032+H$65*'key variables'!$B$25/scenario!J$65,M1032*SUMPRODUCT(Z1032:AC1032,'control variables'!$O$7:$R$7)/J1032+H$65*'key variables'!$B$25/scenario!J$65))</f>
        <v>9.8037706089417025E-53</v>
      </c>
      <c r="S1032" s="10">
        <f ca="1">IF(IF($A1032&gt;='key variables'!$B$26,N1032*SUMPRODUCT(Z1032:AC1032,'control variables'!$O$6:$R$6)/J1032+I$65*'key variables'!$B$25/scenario!J$65,N1032*SUMPRODUCT(Z1032:AC1032,'control variables'!$O$7:$R$7)/J1032+I$65*'key variables'!$B$25/scenario!J$65)&lt;'key variables'!$B$28,0,IF($A1032&gt;='key variables'!$B$26,N1032*SUMPRODUCT(Z1032:AC1032,'control variables'!$O$6:$R$6)/J1032+I$65*'key variables'!$B$25/scenario!J$65,N1032*SUMPRODUCT(Z1032:AC1032,'control variables'!$O$7:$R$7)/J1032+I$65*'key variables'!$B$25/scenario!J$65))</f>
        <v>4.4067463593732299E-53</v>
      </c>
      <c r="T1032" s="10">
        <f t="shared" ca="1" si="789"/>
        <v>2.0319342317457968E-52</v>
      </c>
      <c r="U1032" s="82">
        <f ca="1">SUMPRODUCT(P1002:P1031,'control variables'!AD$7:AD$36)</f>
        <v>6.0121774441245949E-53</v>
      </c>
      <c r="V1032" s="82">
        <f ca="1">SUMPRODUCT(Q1002:Q1031,'control variables'!AE$7:AE$36)</f>
        <v>6.9396624148264403E-53</v>
      </c>
      <c r="W1032" s="82">
        <f ca="1">SUMPRODUCT(R1002:R1031,'control variables'!AF$7:AF$36)</f>
        <v>2.0785807366176621E-52</v>
      </c>
      <c r="X1032" s="82">
        <f ca="1">SUMPRODUCT(S1002:S1031,'control variables'!AG$7:AG$36)</f>
        <v>9.3431175199049126E-53</v>
      </c>
      <c r="Y1032" s="82">
        <f t="shared" ca="1" si="783"/>
        <v>4.3080764745032569E-52</v>
      </c>
      <c r="Z1032" s="10">
        <f ca="1">IF($A1032&gt;='key variables'!$B$26,SUMPRODUCT(P1002:P1031,'control variables'!V$7:V$36)*$E1032,SUMPRODUCT(P1002:P1031,'control variables'!Z$7:Z$36)*$E1032)</f>
        <v>1.4670321605402858E-52</v>
      </c>
      <c r="AA1032" s="10">
        <f ca="1">IF($A1032&gt;='key variables'!$B$26,SUMPRODUCT(Q1002:Q1031,'control variables'!W$7:W$36)*$E1032,SUMPRODUCT(Q1002:Q1031,'control variables'!AA$7:AA$36)*$E1032)</f>
        <v>1.6933478827695203E-52</v>
      </c>
      <c r="AB1032" s="10">
        <f ca="1">IF($A1032&gt;='key variables'!$B$26,SUMPRODUCT(R1002:R1031,'control variables'!X$7:X$36)*$E1032,SUMPRODUCT(R1002:R1031,'control variables'!AB$7:AB$36)*$E1032)</f>
        <v>5.0719474221067814E-52</v>
      </c>
      <c r="AC1032" s="10">
        <f ca="1">IF($A1032&gt;='key variables'!$B$26,SUMPRODUCT(S1002:S1031,'control variables'!Y$7:Y$36)*$E1032,SUMPRODUCT(S1002:S1031,'control variables'!AC$7:AC$36)*$E1032)</f>
        <v>2.2798152597446609E-52</v>
      </c>
      <c r="AD1032" s="10">
        <f t="shared" ca="1" si="784"/>
        <v>1.0512142725161248E-51</v>
      </c>
      <c r="AE1032" s="82">
        <f ca="1">SUMPRODUCT(P1002:P1031,'control variables'!AL$7:AL$36)</f>
        <v>1.9974385423529831E-52</v>
      </c>
      <c r="AF1032" s="82">
        <f ca="1">SUMPRODUCT(Q1002:Q1031,'control variables'!AM$7:AM$36)</f>
        <v>2.299550444512811E-52</v>
      </c>
      <c r="AG1032" s="82">
        <f ca="1">SUMPRODUCT(R1002:R1031,'control variables'!AN$7:AN$36)</f>
        <v>6.5566226654828045E-52</v>
      </c>
      <c r="AH1032" s="82">
        <f ca="1">SUMPRODUCT(S1002:S1031,'control variables'!AO$7:AO$36)</f>
        <v>2.8389525774881352E-52</v>
      </c>
      <c r="AI1032" s="82">
        <f t="shared" ca="1" si="747"/>
        <v>1.3692564229836735E-51</v>
      </c>
      <c r="AJ1032" s="10">
        <f ca="1">SUMPRODUCT(P1002:P1031,'control variables'!AP$7:AP$36)</f>
        <v>1.908560296151306E-55</v>
      </c>
      <c r="AK1032" s="10">
        <f ca="1">SUMPRODUCT(Q1002:Q1031,'control variables'!AQ$7:AQ$36)</f>
        <v>5.5074739047226129E-55</v>
      </c>
      <c r="AL1032" s="10">
        <f ca="1">SUMPRODUCT(R1002:R1031,'control variables'!AR$7:AR$36)</f>
        <v>1.9795307289858456E-53</v>
      </c>
      <c r="AM1032" s="10">
        <f ca="1">SUMPRODUCT(S1002:S1031,'control variables'!AS$7:AS$36)</f>
        <v>1.4829821064406894E-53</v>
      </c>
      <c r="AN1032" s="10">
        <f t="shared" ca="1" si="769"/>
        <v>3.5366731774352743E-53</v>
      </c>
      <c r="AO1032" s="82">
        <f ca="1">SUMPRODUCT(P1002:P1031,'control variables'!AX$7:AX$36)</f>
        <v>2.5953507432121271E-55</v>
      </c>
      <c r="AP1032" s="82">
        <f ca="1">SUMPRODUCT(Q1002:Q1031,'control variables'!AY$7:AY$36)</f>
        <v>5.9914592253301472E-55</v>
      </c>
      <c r="AQ1032" s="82">
        <f ca="1">SUMPRODUCT(R1002:R1031,'control variables'!AZ$7:AZ$36)</f>
        <v>5.383719402572504E-54</v>
      </c>
      <c r="AR1032" s="82">
        <f ca="1">SUMPRODUCT(S1002:S1031,'control variables'!BA$7:BA$36)</f>
        <v>4.0332587027850426E-54</v>
      </c>
      <c r="AS1032" s="82">
        <f t="shared" ca="1" si="770"/>
        <v>1.0275659102211773E-53</v>
      </c>
      <c r="AT1032" s="10">
        <f ca="1">SUMPRODUCT(P1002:P1031,'control variables'!AT$7:AT$36)</f>
        <v>-2.2904983090182564E-55</v>
      </c>
      <c r="AU1032" s="10">
        <f ca="1">SUMPRODUCT(Q1002:Q1031,'control variables'!AU$7:AU$36)</f>
        <v>2.4846867716661525E-55</v>
      </c>
      <c r="AV1032" s="10">
        <f ca="1">SUMPRODUCT(R1002:R1031,'control variables'!AV$7:AV$36)</f>
        <v>1.0699260352551625E-52</v>
      </c>
      <c r="AW1032" s="10">
        <f ca="1">SUMPRODUCT(S1002:S1031,'control variables'!AW$7:AW$36)</f>
        <v>8.0154409439823441E-53</v>
      </c>
      <c r="AX1032" s="10">
        <f t="shared" ca="1" si="748"/>
        <v>1.8716643181160449E-52</v>
      </c>
      <c r="AY1032" s="82">
        <f ca="1">SUMPRODUCT(P1002:P1031,'control variables'!BB$7:BB$36)</f>
        <v>8.3018295175638789E-55</v>
      </c>
      <c r="AZ1032" s="82">
        <f ca="1">SUMPRODUCT(Q1002:Q1031,'control variables'!BC$7:BC$36)</f>
        <v>2.1169650465369624E-54</v>
      </c>
      <c r="BA1032" s="82">
        <f ca="1">SUMPRODUCT(R1002:R1031,'control variables'!BD$7:BD$36)</f>
        <v>1.4819406038637029E-53</v>
      </c>
      <c r="BB1032" s="82">
        <f ca="1">SUMPRODUCT(S1002:S1031,'control variables'!BE$7:BE$36)</f>
        <v>2.105943386608989E-54</v>
      </c>
      <c r="BC1032" s="82">
        <f t="shared" ca="1" si="771"/>
        <v>1.9872497423539369E-53</v>
      </c>
      <c r="BD1032" s="10">
        <f ca="1">SUMPRODUCT(P1002:P1031,'control variables'!BF$7:BF$36)</f>
        <v>1.7366704246994589E-55</v>
      </c>
      <c r="BE1032" s="10">
        <f ca="1">SUMPRODUCT(Q1002:Q1031,'control variables'!BG$7:BG$36)</f>
        <v>2.0045826300428373E-55</v>
      </c>
      <c r="BF1032" s="10">
        <f ca="1">SUMPRODUCT(R1002:R1031,'control variables'!BH$7:BH$36)</f>
        <v>6.004163589951254E-54</v>
      </c>
      <c r="BG1032" s="10">
        <f ca="1">SUMPRODUCT(S1002:S1031,'control variables'!BI$7:BI$36)</f>
        <v>1.3494209063279568E-53</v>
      </c>
      <c r="BH1032" s="10">
        <f t="shared" ca="1" si="772"/>
        <v>1.9872497958705051E-53</v>
      </c>
      <c r="BI1032" s="82">
        <f t="shared" ca="1" si="749"/>
        <v>2.0034498735615288E-52</v>
      </c>
      <c r="BJ1032" s="82">
        <f t="shared" ca="1" si="750"/>
        <v>2.3232047817498467E-52</v>
      </c>
      <c r="BK1032" s="82">
        <f t="shared" ca="1" si="751"/>
        <v>7.7747427611243373E-52</v>
      </c>
      <c r="BL1032" s="82">
        <f t="shared" ca="1" si="752"/>
        <v>3.6615561057524589E-52</v>
      </c>
      <c r="BM1032" s="82">
        <f t="shared" ca="1" si="742"/>
        <v>1.5762953522188172E-51</v>
      </c>
      <c r="BN1032" s="10">
        <f ca="1">BN1031+BI1032-INDIRECT(ADDRESS(MAX($D1032-'key variables'!$B$9*30,34),scenario!BI$4),TRUE)</f>
        <v>9439390.0751690175</v>
      </c>
      <c r="BO1032" s="10">
        <f ca="1">BO1031+BJ1032-INDIRECT(ADDRESS(MAX($D1032-'key variables'!$B$9*30,34),scenario!BJ$4),TRUE)</f>
        <v>10895583.360992203</v>
      </c>
      <c r="BP1032" s="10">
        <f ca="1">BP1031+BK1032-INDIRECT(ADDRESS(MAX($D1032-'key variables'!$B$9*30,34),scenario!BK$4),TRUE)</f>
        <v>32531162.537994072</v>
      </c>
      <c r="BQ1032" s="10">
        <f ca="1">BQ1031+BL1032-INDIRECT(ADDRESS(MAX($D1032-'key variables'!$B$9*30,34),scenario!BL$4),TRUE)</f>
        <v>14415841.516535141</v>
      </c>
      <c r="BR1032" s="10">
        <f t="shared" ca="1" si="773"/>
        <v>67281977.490690395</v>
      </c>
      <c r="BS1032" s="82">
        <f t="shared" ca="1" si="754"/>
        <v>-2.3433848477536824E-9</v>
      </c>
      <c r="BT1032" s="82">
        <f t="shared" ca="1" si="755"/>
        <v>-3.4288309057018498E-10</v>
      </c>
      <c r="BU1032" s="82">
        <f t="shared" ca="1" si="756"/>
        <v>-4.2578247660364599E-9</v>
      </c>
      <c r="BV1032" s="82">
        <f t="shared" ca="1" si="757"/>
        <v>-2.9943922343414556E-9</v>
      </c>
      <c r="BW1032" s="82">
        <f t="shared" ca="1" si="774"/>
        <v>-9.9384849387017825E-9</v>
      </c>
      <c r="BX1032" s="10">
        <f t="shared" ca="1" si="758"/>
        <v>-1.8625994260191893E-12</v>
      </c>
      <c r="BY1032" s="10">
        <f t="shared" ca="1" si="759"/>
        <v>2.8902850229962428E-12</v>
      </c>
      <c r="BZ1032" s="10">
        <f t="shared" ca="1" si="760"/>
        <v>-3.5034723983035463E-11</v>
      </c>
      <c r="CA1032" s="10">
        <f t="shared" ca="1" si="761"/>
        <v>-2.0257049910634696E-11</v>
      </c>
      <c r="CB1032" s="10">
        <v>0</v>
      </c>
      <c r="CC1032" s="82">
        <f t="shared" ca="1" si="762"/>
        <v>3.9725652202851362E-13</v>
      </c>
      <c r="CD1032" s="82">
        <f t="shared" ca="1" si="763"/>
        <v>3.4270724516460853E-13</v>
      </c>
      <c r="CE1032" s="82">
        <f t="shared" ca="1" si="764"/>
        <v>1.8915613015532971E-10</v>
      </c>
      <c r="CF1032" s="82">
        <f t="shared" ca="1" si="765"/>
        <v>3.7028113764059381E-11</v>
      </c>
      <c r="CG1032" s="82">
        <f t="shared" ca="1" si="775"/>
        <v>2.269242076865822E-10</v>
      </c>
      <c r="CH1032" s="13" t="str">
        <f t="shared" ca="1" si="776"/>
        <v/>
      </c>
      <c r="CI1032" s="81">
        <f t="shared" ca="1" si="785"/>
        <v>0.1131775965863165</v>
      </c>
      <c r="CJ1032" s="81">
        <f t="shared" ca="1" si="786"/>
        <v>0.13063724757458739</v>
      </c>
      <c r="CK1032" s="81">
        <f t="shared" ca="1" si="787"/>
        <v>0.39004625943939081</v>
      </c>
      <c r="CL1032" s="81">
        <f t="shared" ca="1" si="788"/>
        <v>0.17284488538116416</v>
      </c>
      <c r="CM1032" s="89">
        <f t="shared" ca="1" si="777"/>
        <v>0.80670598898145884</v>
      </c>
    </row>
    <row r="1033" spans="1:91" x14ac:dyDescent="0.3">
      <c r="A1033">
        <v>968</v>
      </c>
      <c r="B1033" s="3">
        <f t="shared" si="790"/>
        <v>2.8777777777777778</v>
      </c>
      <c r="C1033" s="3">
        <f t="shared" si="778"/>
        <v>32.266666666666666</v>
      </c>
      <c r="D1033" s="4">
        <f t="shared" ca="1" si="766"/>
        <v>1033</v>
      </c>
      <c r="E1033" s="58">
        <f>(0.5*(COS(B1033*2*PI())+1)*('key variables'!$B$4-'key variables'!$B$6)+'key variables'!$B$6)/'key variables'!$B$4</f>
        <v>1</v>
      </c>
      <c r="F1033" s="10">
        <f t="shared" ca="1" si="779"/>
        <v>11689222.907461114</v>
      </c>
      <c r="G1033" s="10">
        <f t="shared" ca="1" si="780"/>
        <v>13492492.798713122</v>
      </c>
      <c r="H1033" s="10">
        <f t="shared" ca="1" si="781"/>
        <v>40309474.521088287</v>
      </c>
      <c r="I1033" s="10">
        <f t="shared" ca="1" si="782"/>
        <v>17912154.249750931</v>
      </c>
      <c r="J1033" s="10">
        <f t="shared" ca="1" si="767"/>
        <v>83403344.477013454</v>
      </c>
      <c r="K1033" s="82">
        <f t="shared" ca="1" si="743"/>
        <v>2249832.832292099</v>
      </c>
      <c r="L1033" s="82">
        <f t="shared" ca="1" si="744"/>
        <v>2596909.4377209195</v>
      </c>
      <c r="M1033" s="82">
        <f t="shared" ca="1" si="745"/>
        <v>7778311.98309422</v>
      </c>
      <c r="N1033" s="82">
        <f t="shared" ca="1" si="746"/>
        <v>3496312.733215793</v>
      </c>
      <c r="O1033" s="82">
        <f t="shared" ca="1" si="768"/>
        <v>16121366.986323033</v>
      </c>
      <c r="P1033" s="10">
        <f ca="1">IF(IF($A1033&gt;='key variables'!$B$26,K1033*SUMPRODUCT(Z1033:AC1033,'control variables'!$O$3:$R$3)/J1033+F$65*'key variables'!$B$25/scenario!J$65,K1033*SUMPRODUCT(Z1033:AC1033,'control variables'!$O$7:$R$7)/J1033+F$65*'key variables'!$B$25/scenario!J$65)&lt;'key variables'!$B$28,0,IF($A1033&gt;='key variables'!$B$26,K1033*SUMPRODUCT(Z1033:AC1033,'control variables'!$O$3:$R$3)/J1033+F$65*'key variables'!$B$25/scenario!J$65,K1033*SUMPRODUCT(Z1033:AC1033,'control variables'!$O$7:$R$7)/J1033+F$65*'key variables'!$B$25/scenario!J$65))</f>
        <v>2.4399632284952892E-53</v>
      </c>
      <c r="Q1033" s="10">
        <f ca="1">IF(IF($A1033&gt;='key variables'!$B$26,L1033*SUMPRODUCT(Z1033:AC1033,'control variables'!$O$4:$R$4)/J1033+G$65*'key variables'!$B$25/scenario!J$65,L1033*SUMPRODUCT(Z1033:AC1033,'control variables'!$O$7:$R$7)/J1033+G$65*'key variables'!$B$25/scenario!J$65)&lt;'key variables'!$B$28,0,IF($A1033&gt;='key variables'!$B$26,L1033*SUMPRODUCT(Z1033:AC1033,'control variables'!$O$4:$R$4)/J1033+G$65*'key variables'!$B$25/scenario!J$65,L1033*SUMPRODUCT(Z1033:AC1033,'control variables'!$O$7:$R$7)/J1033+G$65*'key variables'!$B$25/scenario!J$65))</f>
        <v>2.8163708186781237E-53</v>
      </c>
      <c r="R1033" s="10">
        <f ca="1">IF(IF($A1033&gt;='key variables'!$B$26,M1033*SUMPRODUCT(Z1033:AC1033,'control variables'!$O$5:$R$5)/J1033+H$65*'key variables'!$B$25/scenario!J$65,M1033*SUMPRODUCT(Z1033:AC1033,'control variables'!$O$7:$R$7)/J1033+H$65*'key variables'!$B$25/scenario!J$65)&lt;'key variables'!$B$28,0,IF($A1033&gt;='key variables'!$B$26,M1033*SUMPRODUCT(Z1033:AC1033,'control variables'!$O$5:$R$5)/J1033+H$65*'key variables'!$B$25/scenario!J$65,M1033*SUMPRODUCT(Z1033:AC1033,'control variables'!$O$7:$R$7)/J1033+H$65*'key variables'!$B$25/scenario!J$65))</f>
        <v>8.43564683833813E-53</v>
      </c>
      <c r="S1033" s="10">
        <f ca="1">IF(IF($A1033&gt;='key variables'!$B$26,N1033*SUMPRODUCT(Z1033:AC1033,'control variables'!$O$6:$R$6)/J1033+I$65*'key variables'!$B$25/scenario!J$65,N1033*SUMPRODUCT(Z1033:AC1033,'control variables'!$O$7:$R$7)/J1033+I$65*'key variables'!$B$25/scenario!J$65)&lt;'key variables'!$B$28,0,IF($A1033&gt;='key variables'!$B$26,N1033*SUMPRODUCT(Z1033:AC1033,'control variables'!$O$6:$R$6)/J1033+I$65*'key variables'!$B$25/scenario!J$65,N1033*SUMPRODUCT(Z1033:AC1033,'control variables'!$O$7:$R$7)/J1033+I$65*'key variables'!$B$25/scenario!J$65))</f>
        <v>3.7917814967947E-53</v>
      </c>
      <c r="T1033" s="10">
        <f t="shared" ca="1" si="789"/>
        <v>1.7483762382306242E-52</v>
      </c>
      <c r="U1033" s="82">
        <f ca="1">SUMPRODUCT(P1003:P1032,'control variables'!AD$7:AD$36)</f>
        <v>5.1731734320466966E-53</v>
      </c>
      <c r="V1033" s="82">
        <f ca="1">SUMPRODUCT(Q1003:Q1032,'control variables'!AE$7:AE$36)</f>
        <v>5.9712271577806705E-53</v>
      </c>
      <c r="W1033" s="82">
        <f ca="1">SUMPRODUCT(R1003:R1032,'control variables'!AF$7:AF$36)</f>
        <v>1.7885131872717394E-52</v>
      </c>
      <c r="X1033" s="82">
        <f ca="1">SUMPRODUCT(S1003:S1032,'control variables'!AG$7:AG$36)</f>
        <v>8.0392782441403388E-53</v>
      </c>
      <c r="Y1033" s="82">
        <f t="shared" ca="1" si="783"/>
        <v>3.7068810706685103E-52</v>
      </c>
      <c r="Z1033" s="10">
        <f ca="1">IF($A1033&gt;='key variables'!$B$26,SUMPRODUCT(P1003:P1032,'control variables'!V$7:V$36)*$E1033,SUMPRODUCT(P1003:P1032,'control variables'!Z$7:Z$36)*$E1033)</f>
        <v>1.2623066879507416E-52</v>
      </c>
      <c r="AA1033" s="10">
        <f ca="1">IF($A1033&gt;='key variables'!$B$26,SUMPRODUCT(Q1003:Q1032,'control variables'!W$7:W$36)*$E1033,SUMPRODUCT(Q1003:Q1032,'control variables'!AA$7:AA$36)*$E1033)</f>
        <v>1.4570398761128563E-52</v>
      </c>
      <c r="AB1033" s="10">
        <f ca="1">IF($A1033&gt;='key variables'!$B$26,SUMPRODUCT(R1003:R1032,'control variables'!X$7:X$36)*$E1033,SUMPRODUCT(R1003:R1032,'control variables'!AB$7:AB$36)*$E1033)</f>
        <v>4.364153236764776E-52</v>
      </c>
      <c r="AC1033" s="10">
        <f ca="1">IF($A1033&gt;='key variables'!$B$26,SUMPRODUCT(S1003:S1032,'control variables'!Y$7:Y$36)*$E1033,SUMPRODUCT(S1003:S1032,'control variables'!AC$7:AC$36)*$E1033)</f>
        <v>1.9616652770638523E-52</v>
      </c>
      <c r="AD1033" s="10">
        <f t="shared" ca="1" si="784"/>
        <v>9.0451650778922247E-52</v>
      </c>
      <c r="AE1033" s="82">
        <f ca="1">SUMPRODUCT(P1003:P1032,'control variables'!AL$7:AL$36)</f>
        <v>1.7186944489711559E-52</v>
      </c>
      <c r="AF1033" s="82">
        <f ca="1">SUMPRODUCT(Q1003:Q1032,'control variables'!AM$7:AM$36)</f>
        <v>1.9786464015346372E-52</v>
      </c>
      <c r="AG1033" s="82">
        <f ca="1">SUMPRODUCT(R1003:R1032,'control variables'!AN$7:AN$36)</f>
        <v>5.6416409016965666E-52</v>
      </c>
      <c r="AH1033" s="82">
        <f ca="1">SUMPRODUCT(S1003:S1032,'control variables'!AO$7:AO$36)</f>
        <v>2.4427745496857214E-52</v>
      </c>
      <c r="AI1033" s="82">
        <f t="shared" ca="1" si="747"/>
        <v>1.178175630188808E-51</v>
      </c>
      <c r="AJ1033" s="10">
        <f ca="1">SUMPRODUCT(P1003:P1032,'control variables'!AP$7:AP$36)</f>
        <v>1.6422192307643573E-55</v>
      </c>
      <c r="AK1033" s="10">
        <f ca="1">SUMPRODUCT(Q1003:Q1032,'control variables'!AQ$7:AQ$36)</f>
        <v>4.7389016619002932E-55</v>
      </c>
      <c r="AL1033" s="10">
        <f ca="1">SUMPRODUCT(R1003:R1032,'control variables'!AR$7:AR$36)</f>
        <v>1.7032856848091034E-53</v>
      </c>
      <c r="AM1033" s="10">
        <f ca="1">SUMPRODUCT(S1003:S1032,'control variables'!AS$7:AS$36)</f>
        <v>1.276030806565235E-53</v>
      </c>
      <c r="AN1033" s="10">
        <f t="shared" ca="1" si="769"/>
        <v>3.0431277003009848E-53</v>
      </c>
      <c r="AO1033" s="82">
        <f ca="1">SUMPRODUCT(P1003:P1032,'control variables'!AX$7:AX$36)</f>
        <v>2.2331675397818447E-55</v>
      </c>
      <c r="AP1033" s="82">
        <f ca="1">SUMPRODUCT(Q1003:Q1032,'control variables'!AY$7:AY$36)</f>
        <v>5.1553464567082505E-55</v>
      </c>
      <c r="AQ1033" s="82">
        <f ca="1">SUMPRODUCT(R1003:R1032,'control variables'!AZ$7:AZ$36)</f>
        <v>4.6324171962355701E-54</v>
      </c>
      <c r="AR1033" s="82">
        <f ca="1">SUMPRODUCT(S1003:S1032,'control variables'!BA$7:BA$36)</f>
        <v>3.4704143315345418E-54</v>
      </c>
      <c r="AS1033" s="82">
        <f t="shared" ca="1" si="770"/>
        <v>8.8416829274191222E-54</v>
      </c>
      <c r="AT1033" s="10">
        <f ca="1">SUMPRODUCT(P1003:P1032,'control variables'!AT$7:AT$36)</f>
        <v>-1.9708574985491681E-55</v>
      </c>
      <c r="AU1033" s="10">
        <f ca="1">SUMPRODUCT(Q1003:Q1032,'control variables'!AU$7:AU$36)</f>
        <v>2.1379468110513807E-55</v>
      </c>
      <c r="AV1033" s="10">
        <f ca="1">SUMPRODUCT(R1003:R1032,'control variables'!AV$7:AV$36)</f>
        <v>9.2061702956656144E-53</v>
      </c>
      <c r="AW1033" s="10">
        <f ca="1">SUMPRODUCT(S1003:S1032,'control variables'!AW$7:AW$36)</f>
        <v>6.8968799611978737E-53</v>
      </c>
      <c r="AX1033" s="10">
        <f t="shared" ca="1" si="748"/>
        <v>1.610472114998851E-52</v>
      </c>
      <c r="AY1033" s="82">
        <f ca="1">SUMPRODUCT(P1003:P1032,'control variables'!BB$7:BB$36)</f>
        <v>7.1433027878464086E-55</v>
      </c>
      <c r="AZ1033" s="82">
        <f ca="1">SUMPRODUCT(Q1003:Q1032,'control variables'!BC$7:BC$36)</f>
        <v>1.8215409370558093E-54</v>
      </c>
      <c r="BA1033" s="82">
        <f ca="1">SUMPRODUCT(R1003:R1032,'control variables'!BD$7:BD$36)</f>
        <v>1.2751346464783539E-53</v>
      </c>
      <c r="BB1033" s="82">
        <f ca="1">SUMPRODUCT(S1003:S1032,'control variables'!BE$7:BE$36)</f>
        <v>1.8120573582948122E-54</v>
      </c>
      <c r="BC1033" s="82">
        <f t="shared" ca="1" si="771"/>
        <v>1.7099275038918801E-53</v>
      </c>
      <c r="BD1033" s="10">
        <f ca="1">SUMPRODUCT(P1003:P1032,'control variables'!BF$7:BF$36)</f>
        <v>1.494316723811306E-55</v>
      </c>
      <c r="BE1033" s="10">
        <f ca="1">SUMPRODUCT(Q1003:Q1032,'control variables'!BG$7:BG$36)</f>
        <v>1.7248415736987345E-55</v>
      </c>
      <c r="BF1033" s="10">
        <f ca="1">SUMPRODUCT(R1003:R1032,'control variables'!BH$7:BH$36)</f>
        <v>5.1662779174210718E-54</v>
      </c>
      <c r="BG1033" s="10">
        <f ca="1">SUMPRODUCT(S1003:S1032,'control variables'!BI$7:BI$36)</f>
        <v>1.1611081752229623E-53</v>
      </c>
      <c r="BH1033" s="10">
        <f t="shared" ca="1" si="772"/>
        <v>1.7099275499401697E-53</v>
      </c>
      <c r="BI1033" s="82">
        <f t="shared" ca="1" si="749"/>
        <v>1.7238668942604532E-52</v>
      </c>
      <c r="BJ1033" s="82">
        <f t="shared" ca="1" si="750"/>
        <v>1.9989997577162466E-52</v>
      </c>
      <c r="BK1033" s="82">
        <f t="shared" ca="1" si="751"/>
        <v>6.6897713959109641E-52</v>
      </c>
      <c r="BL1033" s="82">
        <f t="shared" ca="1" si="752"/>
        <v>3.1505831193884571E-52</v>
      </c>
      <c r="BM1033" s="82">
        <f t="shared" ca="1" si="742"/>
        <v>1.3563221167276121E-51</v>
      </c>
      <c r="BN1033" s="10">
        <f ca="1">BN1032+BI1033-INDIRECT(ADDRESS(MAX($D1033-'key variables'!$B$9*30,34),scenario!BI$4),TRUE)</f>
        <v>9439390.0751690175</v>
      </c>
      <c r="BO1033" s="10">
        <f ca="1">BO1032+BJ1033-INDIRECT(ADDRESS(MAX($D1033-'key variables'!$B$9*30,34),scenario!BJ$4),TRUE)</f>
        <v>10895583.360992203</v>
      </c>
      <c r="BP1033" s="10">
        <f ca="1">BP1032+BK1033-INDIRECT(ADDRESS(MAX($D1033-'key variables'!$B$9*30,34),scenario!BK$4),TRUE)</f>
        <v>32531162.537994072</v>
      </c>
      <c r="BQ1033" s="10">
        <f ca="1">BQ1032+BL1033-INDIRECT(ADDRESS(MAX($D1033-'key variables'!$B$9*30,34),scenario!BL$4),TRUE)</f>
        <v>14415841.516535141</v>
      </c>
      <c r="BR1033" s="10">
        <f t="shared" ca="1" si="773"/>
        <v>67281977.490690395</v>
      </c>
      <c r="BS1033" s="82">
        <f t="shared" ca="1" si="754"/>
        <v>-2.3433848477536824E-9</v>
      </c>
      <c r="BT1033" s="82">
        <f t="shared" ca="1" si="755"/>
        <v>-3.4288309057018498E-10</v>
      </c>
      <c r="BU1033" s="82">
        <f t="shared" ca="1" si="756"/>
        <v>-4.2578247660364599E-9</v>
      </c>
      <c r="BV1033" s="82">
        <f t="shared" ca="1" si="757"/>
        <v>-2.9943922343414556E-9</v>
      </c>
      <c r="BW1033" s="82">
        <f t="shared" ca="1" si="774"/>
        <v>-9.9384849387017825E-9</v>
      </c>
      <c r="BX1033" s="10">
        <f t="shared" ca="1" si="758"/>
        <v>-1.8625994260191893E-12</v>
      </c>
      <c r="BY1033" s="10">
        <f t="shared" ca="1" si="759"/>
        <v>2.8902850229962428E-12</v>
      </c>
      <c r="BZ1033" s="10">
        <f t="shared" ca="1" si="760"/>
        <v>-3.5034723983035463E-11</v>
      </c>
      <c r="CA1033" s="10">
        <f t="shared" ca="1" si="761"/>
        <v>-2.0257049910634696E-11</v>
      </c>
      <c r="CB1033" s="10">
        <v>0</v>
      </c>
      <c r="CC1033" s="82">
        <f t="shared" ca="1" si="762"/>
        <v>3.9725652202851362E-13</v>
      </c>
      <c r="CD1033" s="82">
        <f t="shared" ca="1" si="763"/>
        <v>3.4270724516460853E-13</v>
      </c>
      <c r="CE1033" s="82">
        <f t="shared" ca="1" si="764"/>
        <v>1.8915613015532971E-10</v>
      </c>
      <c r="CF1033" s="82">
        <f t="shared" ca="1" si="765"/>
        <v>3.7028113764059381E-11</v>
      </c>
      <c r="CG1033" s="82">
        <f t="shared" ca="1" si="775"/>
        <v>2.269242076865822E-10</v>
      </c>
      <c r="CH1033" s="13" t="str">
        <f t="shared" ca="1" si="776"/>
        <v/>
      </c>
      <c r="CI1033" s="81">
        <f t="shared" ca="1" si="785"/>
        <v>0.1131775965863165</v>
      </c>
      <c r="CJ1033" s="81">
        <f t="shared" ca="1" si="786"/>
        <v>0.13063724757458739</v>
      </c>
      <c r="CK1033" s="81">
        <f t="shared" ca="1" si="787"/>
        <v>0.39004625943939081</v>
      </c>
      <c r="CL1033" s="81">
        <f t="shared" ca="1" si="788"/>
        <v>0.17284488538116416</v>
      </c>
      <c r="CM1033" s="89">
        <f t="shared" ca="1" si="777"/>
        <v>0.80670598898145884</v>
      </c>
    </row>
    <row r="1034" spans="1:91" x14ac:dyDescent="0.3">
      <c r="A1034">
        <v>969</v>
      </c>
      <c r="B1034" s="3">
        <f t="shared" si="790"/>
        <v>2.8805555555555555</v>
      </c>
      <c r="C1034" s="3">
        <f t="shared" si="778"/>
        <v>32.299999999999997</v>
      </c>
      <c r="D1034" s="4">
        <f t="shared" ca="1" si="766"/>
        <v>1034</v>
      </c>
      <c r="E1034" s="58">
        <f>(0.5*(COS(B1034*2*PI())+1)*('key variables'!$B$4-'key variables'!$B$6)+'key variables'!$B$6)/'key variables'!$B$4</f>
        <v>1</v>
      </c>
      <c r="F1034" s="10">
        <f t="shared" ca="1" si="779"/>
        <v>11689222.907461114</v>
      </c>
      <c r="G1034" s="10">
        <f t="shared" ca="1" si="780"/>
        <v>13492492.798713122</v>
      </c>
      <c r="H1034" s="10">
        <f t="shared" ca="1" si="781"/>
        <v>40309474.521088287</v>
      </c>
      <c r="I1034" s="10">
        <f t="shared" ca="1" si="782"/>
        <v>17912154.249750931</v>
      </c>
      <c r="J1034" s="10">
        <f t="shared" ca="1" si="767"/>
        <v>83403344.477013454</v>
      </c>
      <c r="K1034" s="82">
        <f t="shared" ca="1" si="743"/>
        <v>2249832.832292099</v>
      </c>
      <c r="L1034" s="82">
        <f t="shared" ca="1" si="744"/>
        <v>2596909.4377209195</v>
      </c>
      <c r="M1034" s="82">
        <f t="shared" ca="1" si="745"/>
        <v>7778311.98309422</v>
      </c>
      <c r="N1034" s="82">
        <f t="shared" ca="1" si="746"/>
        <v>3496312.733215793</v>
      </c>
      <c r="O1034" s="82">
        <f t="shared" ca="1" si="768"/>
        <v>16121366.986323033</v>
      </c>
      <c r="P1034" s="10">
        <f ca="1">IF(IF($A1034&gt;='key variables'!$B$26,K1034*SUMPRODUCT(Z1034:AC1034,'control variables'!$O$3:$R$3)/J1034+F$65*'key variables'!$B$25/scenario!J$65,K1034*SUMPRODUCT(Z1034:AC1034,'control variables'!$O$7:$R$7)/J1034+F$65*'key variables'!$B$25/scenario!J$65)&lt;'key variables'!$B$28,0,IF($A1034&gt;='key variables'!$B$26,K1034*SUMPRODUCT(Z1034:AC1034,'control variables'!$O$3:$R$3)/J1034+F$65*'key variables'!$B$25/scenario!J$65,K1034*SUMPRODUCT(Z1034:AC1034,'control variables'!$O$7:$R$7)/J1034+F$65*'key variables'!$B$25/scenario!J$65))</f>
        <v>2.0994644729186961E-53</v>
      </c>
      <c r="Q1034" s="10">
        <f ca="1">IF(IF($A1034&gt;='key variables'!$B$26,L1034*SUMPRODUCT(Z1034:AC1034,'control variables'!$O$4:$R$4)/J1034+G$65*'key variables'!$B$25/scenario!J$65,L1034*SUMPRODUCT(Z1034:AC1034,'control variables'!$O$7:$R$7)/J1034+G$65*'key variables'!$B$25/scenario!J$65)&lt;'key variables'!$B$28,0,IF($A1034&gt;='key variables'!$B$26,L1034*SUMPRODUCT(Z1034:AC1034,'control variables'!$O$4:$R$4)/J1034+G$65*'key variables'!$B$25/scenario!J$65,L1034*SUMPRODUCT(Z1034:AC1034,'control variables'!$O$7:$R$7)/J1034+G$65*'key variables'!$B$25/scenario!J$65))</f>
        <v>2.4233440927821262E-53</v>
      </c>
      <c r="R1034" s="10">
        <f ca="1">IF(IF($A1034&gt;='key variables'!$B$26,M1034*SUMPRODUCT(Z1034:AC1034,'control variables'!$O$5:$R$5)/J1034+H$65*'key variables'!$B$25/scenario!J$65,M1034*SUMPRODUCT(Z1034:AC1034,'control variables'!$O$7:$R$7)/J1034+H$65*'key variables'!$B$25/scenario!J$65)&lt;'key variables'!$B$28,0,IF($A1034&gt;='key variables'!$B$26,M1034*SUMPRODUCT(Z1034:AC1034,'control variables'!$O$5:$R$5)/J1034+H$65*'key variables'!$B$25/scenario!J$65,M1034*SUMPRODUCT(Z1034:AC1034,'control variables'!$O$7:$R$7)/J1034+H$65*'key variables'!$B$25/scenario!J$65))</f>
        <v>7.2584457980138051E-53</v>
      </c>
      <c r="S1034" s="10">
        <f ca="1">IF(IF($A1034&gt;='key variables'!$B$26,N1034*SUMPRODUCT(Z1034:AC1034,'control variables'!$O$6:$R$6)/J1034+I$65*'key variables'!$B$25/scenario!J$65,N1034*SUMPRODUCT(Z1034:AC1034,'control variables'!$O$7:$R$7)/J1034+I$65*'key variables'!$B$25/scenario!J$65)&lt;'key variables'!$B$28,0,IF($A1034&gt;='key variables'!$B$26,N1034*SUMPRODUCT(Z1034:AC1034,'control variables'!$O$6:$R$6)/J1034+I$65*'key variables'!$B$25/scenario!J$65,N1034*SUMPRODUCT(Z1034:AC1034,'control variables'!$O$7:$R$7)/J1034+I$65*'key variables'!$B$25/scenario!J$65))</f>
        <v>3.2626354563959032E-53</v>
      </c>
      <c r="T1034" s="10">
        <f t="shared" ca="1" si="789"/>
        <v>1.5043889820110531E-52</v>
      </c>
      <c r="U1034" s="82">
        <f ca="1">SUMPRODUCT(P1004:P1033,'control variables'!AD$7:AD$36)</f>
        <v>4.4512530787305216E-53</v>
      </c>
      <c r="V1034" s="82">
        <f ca="1">SUMPRODUCT(Q1004:Q1033,'control variables'!AE$7:AE$36)</f>
        <v>5.1379377898325572E-53</v>
      </c>
      <c r="W1034" s="82">
        <f ca="1">SUMPRODUCT(R1004:R1033,'control variables'!AF$7:AF$36)</f>
        <v>1.5389247887720164E-52</v>
      </c>
      <c r="X1034" s="82">
        <f ca="1">SUMPRODUCT(S1004:S1033,'control variables'!AG$7:AG$36)</f>
        <v>6.9173907476833202E-53</v>
      </c>
      <c r="Y1034" s="82">
        <f t="shared" ca="1" si="783"/>
        <v>3.1895829503966564E-52</v>
      </c>
      <c r="Z1034" s="10">
        <f ca="1">IF($A1034&gt;='key variables'!$B$26,SUMPRODUCT(P1004:P1033,'control variables'!V$7:V$36)*$E1034,SUMPRODUCT(P1004:P1033,'control variables'!Z$7:Z$36)*$E1034)</f>
        <v>1.0861508133934423E-52</v>
      </c>
      <c r="AA1034" s="10">
        <f ca="1">IF($A1034&gt;='key variables'!$B$26,SUMPRODUCT(Q1004:Q1033,'control variables'!W$7:W$36)*$E1034,SUMPRODUCT(Q1004:Q1033,'control variables'!AA$7:AA$36)*$E1034)</f>
        <v>1.2537088345430795E-52</v>
      </c>
      <c r="AB1034" s="10">
        <f ca="1">IF($A1034&gt;='key variables'!$B$26,SUMPRODUCT(R1004:R1033,'control variables'!X$7:X$36)*$E1034,SUMPRODUCT(R1004:R1033,'control variables'!AB$7:AB$36)*$E1034)</f>
        <v>3.7551322773872989E-52</v>
      </c>
      <c r="AC1034" s="10">
        <f ca="1">IF($A1034&gt;='key variables'!$B$26,SUMPRODUCT(S1004:S1033,'control variables'!Y$7:Y$36)*$E1034,SUMPRODUCT(S1004:S1033,'control variables'!AC$7:AC$36)*$E1034)</f>
        <v>1.6879133705197638E-52</v>
      </c>
      <c r="AD1034" s="10">
        <f t="shared" ca="1" si="784"/>
        <v>7.7829052958435849E-52</v>
      </c>
      <c r="AE1034" s="82">
        <f ca="1">SUMPRODUCT(P1004:P1033,'control variables'!AL$7:AL$36)</f>
        <v>1.4788493093983045E-52</v>
      </c>
      <c r="AF1034" s="82">
        <f ca="1">SUMPRODUCT(Q1004:Q1033,'control variables'!AM$7:AM$36)</f>
        <v>1.7025247659376403E-52</v>
      </c>
      <c r="AG1034" s="82">
        <f ca="1">SUMPRODUCT(R1004:R1033,'control variables'!AN$7:AN$36)</f>
        <v>4.8543455506832877E-52</v>
      </c>
      <c r="AH1034" s="82">
        <f ca="1">SUMPRODUCT(S1004:S1033,'control variables'!AO$7:AO$36)</f>
        <v>2.1018834720627592E-52</v>
      </c>
      <c r="AI1034" s="82">
        <f t="shared" ca="1" si="747"/>
        <v>1.0137603098081992E-51</v>
      </c>
      <c r="AJ1034" s="10">
        <f ca="1">SUMPRODUCT(P1004:P1033,'control variables'!AP$7:AP$36)</f>
        <v>1.413046267037337E-55</v>
      </c>
      <c r="AK1034" s="10">
        <f ca="1">SUMPRODUCT(Q1004:Q1033,'control variables'!AQ$7:AQ$36)</f>
        <v>4.0775842699689429E-55</v>
      </c>
      <c r="AL1034" s="10">
        <f ca="1">SUMPRODUCT(R1004:R1033,'control variables'!AR$7:AR$36)</f>
        <v>1.4655908501920305E-53</v>
      </c>
      <c r="AM1034" s="10">
        <f ca="1">SUMPRODUCT(S1004:S1033,'control variables'!AS$7:AS$36)</f>
        <v>1.0979597206412047E-53</v>
      </c>
      <c r="AN1034" s="10">
        <f t="shared" ca="1" si="769"/>
        <v>2.6184568762032978E-53</v>
      </c>
      <c r="AO1034" s="82">
        <f ca="1">SUMPRODUCT(P1004:P1033,'control variables'!AX$7:AX$36)</f>
        <v>1.9215272824986689E-55</v>
      </c>
      <c r="AP1034" s="82">
        <f ca="1">SUMPRODUCT(Q1004:Q1033,'control variables'!AY$7:AY$36)</f>
        <v>4.435913871587737E-55</v>
      </c>
      <c r="AQ1034" s="82">
        <f ca="1">SUMPRODUCT(R1004:R1033,'control variables'!AZ$7:AZ$36)</f>
        <v>3.9859597938416186E-54</v>
      </c>
      <c r="AR1034" s="82">
        <f ca="1">SUMPRODUCT(S1004:S1033,'control variables'!BA$7:BA$36)</f>
        <v>2.9861153275895447E-54</v>
      </c>
      <c r="AS1034" s="82">
        <f t="shared" ca="1" si="770"/>
        <v>7.6078192368398045E-54</v>
      </c>
      <c r="AT1034" s="10">
        <f ca="1">SUMPRODUCT(P1004:P1033,'control variables'!AT$7:AT$36)</f>
        <v>-1.6958228103876431E-55</v>
      </c>
      <c r="AU1034" s="10">
        <f ca="1">SUMPRODUCT(Q1004:Q1033,'control variables'!AU$7:AU$36)</f>
        <v>1.8395946801051797E-55</v>
      </c>
      <c r="AV1034" s="10">
        <f ca="1">SUMPRODUCT(R1004:R1033,'control variables'!AV$7:AV$36)</f>
        <v>7.9214421109570732E-53</v>
      </c>
      <c r="AW1034" s="10">
        <f ca="1">SUMPRODUCT(S1004:S1033,'control variables'!AW$7:AW$36)</f>
        <v>5.9344150286434389E-53</v>
      </c>
      <c r="AX1034" s="10">
        <f t="shared" ca="1" si="748"/>
        <v>1.3857294858297688E-52</v>
      </c>
      <c r="AY1034" s="82">
        <f ca="1">SUMPRODUCT(P1004:P1033,'control variables'!BB$7:BB$36)</f>
        <v>6.1464493592525292E-55</v>
      </c>
      <c r="AZ1034" s="82">
        <f ca="1">SUMPRODUCT(Q1004:Q1033,'control variables'!BC$7:BC$36)</f>
        <v>1.5673434905304292E-54</v>
      </c>
      <c r="BA1034" s="82">
        <f ca="1">SUMPRODUCT(R1004:R1033,'control variables'!BD$7:BD$36)</f>
        <v>1.0971886203875275E-53</v>
      </c>
      <c r="BB1034" s="82">
        <f ca="1">SUMPRODUCT(S1004:S1033,'control variables'!BE$7:BE$36)</f>
        <v>1.5591833525200218E-54</v>
      </c>
      <c r="BC1034" s="82">
        <f t="shared" ca="1" si="771"/>
        <v>1.4713057982850979E-53</v>
      </c>
      <c r="BD1034" s="10">
        <f ca="1">SUMPRODUCT(P1004:P1033,'control variables'!BF$7:BF$36)</f>
        <v>1.2857836693157163E-55</v>
      </c>
      <c r="BE1034" s="10">
        <f ca="1">SUMPRODUCT(Q1004:Q1033,'control variables'!BG$7:BG$36)</f>
        <v>1.4841385981160322E-55</v>
      </c>
      <c r="BF1034" s="10">
        <f ca="1">SUMPRODUCT(R1004:R1033,'control variables'!BH$7:BH$36)</f>
        <v>4.4453198385038144E-54</v>
      </c>
      <c r="BG1034" s="10">
        <f ca="1">SUMPRODUCT(S1004:S1033,'control variables'!BI$7:BI$36)</f>
        <v>9.9907463138261416E-54</v>
      </c>
      <c r="BH1034" s="10">
        <f t="shared" ca="1" si="772"/>
        <v>1.471305837907313E-53</v>
      </c>
      <c r="BI1034" s="82">
        <f t="shared" ca="1" si="749"/>
        <v>1.4832999359471693E-52</v>
      </c>
      <c r="BJ1034" s="82">
        <f t="shared" ca="1" si="750"/>
        <v>1.7200377955230498E-52</v>
      </c>
      <c r="BK1034" s="82">
        <f t="shared" ca="1" si="751"/>
        <v>5.7562086238177478E-52</v>
      </c>
      <c r="BL1034" s="82">
        <f t="shared" ca="1" si="752"/>
        <v>2.7109168084523035E-52</v>
      </c>
      <c r="BM1034" s="82">
        <f t="shared" ca="1" si="742"/>
        <v>1.167046316374027E-51</v>
      </c>
      <c r="BN1034" s="10">
        <f ca="1">BN1033+BI1034-INDIRECT(ADDRESS(MAX($D1034-'key variables'!$B$9*30,34),scenario!BI$4),TRUE)</f>
        <v>9439390.0751690175</v>
      </c>
      <c r="BO1034" s="10">
        <f ca="1">BO1033+BJ1034-INDIRECT(ADDRESS(MAX($D1034-'key variables'!$B$9*30,34),scenario!BJ$4),TRUE)</f>
        <v>10895583.360992203</v>
      </c>
      <c r="BP1034" s="10">
        <f ca="1">BP1033+BK1034-INDIRECT(ADDRESS(MAX($D1034-'key variables'!$B$9*30,34),scenario!BK$4),TRUE)</f>
        <v>32531162.537994072</v>
      </c>
      <c r="BQ1034" s="10">
        <f ca="1">BQ1033+BL1034-INDIRECT(ADDRESS(MAX($D1034-'key variables'!$B$9*30,34),scenario!BL$4),TRUE)</f>
        <v>14415841.516535141</v>
      </c>
      <c r="BR1034" s="10">
        <f t="shared" ca="1" si="773"/>
        <v>67281977.490690395</v>
      </c>
      <c r="BS1034" s="82">
        <f t="shared" ca="1" si="754"/>
        <v>-2.3433848477536824E-9</v>
      </c>
      <c r="BT1034" s="82">
        <f t="shared" ca="1" si="755"/>
        <v>-3.4288309057018498E-10</v>
      </c>
      <c r="BU1034" s="82">
        <f t="shared" ca="1" si="756"/>
        <v>-4.2578247660364599E-9</v>
      </c>
      <c r="BV1034" s="82">
        <f t="shared" ca="1" si="757"/>
        <v>-2.9943922343414556E-9</v>
      </c>
      <c r="BW1034" s="82">
        <f t="shared" ca="1" si="774"/>
        <v>-9.9384849387017825E-9</v>
      </c>
      <c r="BX1034" s="10">
        <f t="shared" ca="1" si="758"/>
        <v>-1.8625994260191893E-12</v>
      </c>
      <c r="BY1034" s="10">
        <f t="shared" ca="1" si="759"/>
        <v>2.8902850229962428E-12</v>
      </c>
      <c r="BZ1034" s="10">
        <f t="shared" ca="1" si="760"/>
        <v>-3.5034723983035463E-11</v>
      </c>
      <c r="CA1034" s="10">
        <f t="shared" ca="1" si="761"/>
        <v>-2.0257049910634696E-11</v>
      </c>
      <c r="CB1034" s="10">
        <v>0</v>
      </c>
      <c r="CC1034" s="82">
        <f t="shared" ca="1" si="762"/>
        <v>3.9725652202851362E-13</v>
      </c>
      <c r="CD1034" s="82">
        <f t="shared" ca="1" si="763"/>
        <v>3.4270724516460853E-13</v>
      </c>
      <c r="CE1034" s="82">
        <f t="shared" ca="1" si="764"/>
        <v>1.8915613015532971E-10</v>
      </c>
      <c r="CF1034" s="82">
        <f t="shared" ca="1" si="765"/>
        <v>3.7028113764059381E-11</v>
      </c>
      <c r="CG1034" s="82">
        <f t="shared" ca="1" si="775"/>
        <v>2.269242076865822E-10</v>
      </c>
      <c r="CH1034" s="13" t="str">
        <f t="shared" ca="1" si="776"/>
        <v/>
      </c>
      <c r="CI1034" s="81">
        <f t="shared" ca="1" si="785"/>
        <v>0.1131775965863165</v>
      </c>
      <c r="CJ1034" s="81">
        <f t="shared" ca="1" si="786"/>
        <v>0.13063724757458739</v>
      </c>
      <c r="CK1034" s="81">
        <f t="shared" ca="1" si="787"/>
        <v>0.39004625943939081</v>
      </c>
      <c r="CL1034" s="81">
        <f t="shared" ca="1" si="788"/>
        <v>0.17284488538116416</v>
      </c>
      <c r="CM1034" s="89">
        <f t="shared" ca="1" si="777"/>
        <v>0.80670598898145884</v>
      </c>
    </row>
    <row r="1035" spans="1:91" x14ac:dyDescent="0.3">
      <c r="A1035">
        <v>970</v>
      </c>
      <c r="B1035" s="3">
        <f t="shared" si="790"/>
        <v>2.8833333333333333</v>
      </c>
      <c r="C1035" s="3">
        <f t="shared" si="778"/>
        <v>32.333333333333336</v>
      </c>
      <c r="D1035" s="4">
        <f t="shared" ca="1" si="766"/>
        <v>1035</v>
      </c>
      <c r="E1035" s="58">
        <f>(0.5*(COS(B1035*2*PI())+1)*('key variables'!$B$4-'key variables'!$B$6)+'key variables'!$B$6)/'key variables'!$B$4</f>
        <v>1</v>
      </c>
      <c r="F1035" s="10">
        <f t="shared" ca="1" si="779"/>
        <v>11689222.907461114</v>
      </c>
      <c r="G1035" s="10">
        <f t="shared" ca="1" si="780"/>
        <v>13492492.798713122</v>
      </c>
      <c r="H1035" s="10">
        <f t="shared" ca="1" si="781"/>
        <v>40309474.521088287</v>
      </c>
      <c r="I1035" s="10">
        <f t="shared" ca="1" si="782"/>
        <v>17912154.249750931</v>
      </c>
      <c r="J1035" s="10">
        <f t="shared" ca="1" si="767"/>
        <v>83403344.477013454</v>
      </c>
      <c r="K1035" s="82">
        <f t="shared" ca="1" si="743"/>
        <v>2249832.832292099</v>
      </c>
      <c r="L1035" s="82">
        <f t="shared" ca="1" si="744"/>
        <v>2596909.4377209195</v>
      </c>
      <c r="M1035" s="82">
        <f t="shared" ca="1" si="745"/>
        <v>7778311.98309422</v>
      </c>
      <c r="N1035" s="82">
        <f t="shared" ca="1" si="746"/>
        <v>3496312.733215793</v>
      </c>
      <c r="O1035" s="82">
        <f t="shared" ca="1" si="768"/>
        <v>16121366.986323033</v>
      </c>
      <c r="P1035" s="10">
        <f ca="1">IF(IF($A1035&gt;='key variables'!$B$26,K1035*SUMPRODUCT(Z1035:AC1035,'control variables'!$O$3:$R$3)/J1035+F$65*'key variables'!$B$25/scenario!J$65,K1035*SUMPRODUCT(Z1035:AC1035,'control variables'!$O$7:$R$7)/J1035+F$65*'key variables'!$B$25/scenario!J$65)&lt;'key variables'!$B$28,0,IF($A1035&gt;='key variables'!$B$26,K1035*SUMPRODUCT(Z1035:AC1035,'control variables'!$O$3:$R$3)/J1035+F$65*'key variables'!$B$25/scenario!J$65,K1035*SUMPRODUCT(Z1035:AC1035,'control variables'!$O$7:$R$7)/J1035+F$65*'key variables'!$B$25/scenario!J$65))</f>
        <v>1.806482582020718E-53</v>
      </c>
      <c r="Q1035" s="10">
        <f ca="1">IF(IF($A1035&gt;='key variables'!$B$26,L1035*SUMPRODUCT(Z1035:AC1035,'control variables'!$O$4:$R$4)/J1035+G$65*'key variables'!$B$25/scenario!J$65,L1035*SUMPRODUCT(Z1035:AC1035,'control variables'!$O$7:$R$7)/J1035+G$65*'key variables'!$B$25/scenario!J$65)&lt;'key variables'!$B$28,0,IF($A1035&gt;='key variables'!$B$26,L1035*SUMPRODUCT(Z1035:AC1035,'control variables'!$O$4:$R$4)/J1035+G$65*'key variables'!$B$25/scenario!J$65,L1035*SUMPRODUCT(Z1035:AC1035,'control variables'!$O$7:$R$7)/J1035+G$65*'key variables'!$B$25/scenario!J$65))</f>
        <v>2.0851645504473566E-53</v>
      </c>
      <c r="R1035" s="10">
        <f ca="1">IF(IF($A1035&gt;='key variables'!$B$26,M1035*SUMPRODUCT(Z1035:AC1035,'control variables'!$O$5:$R$5)/J1035+H$65*'key variables'!$B$25/scenario!J$65,M1035*SUMPRODUCT(Z1035:AC1035,'control variables'!$O$7:$R$7)/J1035+H$65*'key variables'!$B$25/scenario!J$65)&lt;'key variables'!$B$28,0,IF($A1035&gt;='key variables'!$B$26,M1035*SUMPRODUCT(Z1035:AC1035,'control variables'!$O$5:$R$5)/J1035+H$65*'key variables'!$B$25/scenario!J$65,M1035*SUMPRODUCT(Z1035:AC1035,'control variables'!$O$7:$R$7)/J1035+H$65*'key variables'!$B$25/scenario!J$65))</f>
        <v>6.2455240733007605E-53</v>
      </c>
      <c r="S1035" s="10">
        <f ca="1">IF(IF($A1035&gt;='key variables'!$B$26,N1035*SUMPRODUCT(Z1035:AC1035,'control variables'!$O$6:$R$6)/J1035+I$65*'key variables'!$B$25/scenario!J$65,N1035*SUMPRODUCT(Z1035:AC1035,'control variables'!$O$7:$R$7)/J1035+I$65*'key variables'!$B$25/scenario!J$65)&lt;'key variables'!$B$28,0,IF($A1035&gt;='key variables'!$B$26,N1035*SUMPRODUCT(Z1035:AC1035,'control variables'!$O$6:$R$6)/J1035+I$65*'key variables'!$B$25/scenario!J$65,N1035*SUMPRODUCT(Z1035:AC1035,'control variables'!$O$7:$R$7)/J1035+I$65*'key variables'!$B$25/scenario!J$65))</f>
        <v>2.8073321551703449E-53</v>
      </c>
      <c r="T1035" s="10">
        <f t="shared" ca="1" si="789"/>
        <v>1.294450336093918E-52</v>
      </c>
      <c r="U1035" s="82">
        <f ca="1">SUMPRODUCT(P1005:P1034,'control variables'!AD$7:AD$36)</f>
        <v>3.8300772690446862E-53</v>
      </c>
      <c r="V1035" s="82">
        <f ca="1">SUMPRODUCT(Q1005:Q1034,'control variables'!AE$7:AE$36)</f>
        <v>4.4209345976382122E-53</v>
      </c>
      <c r="W1035" s="82">
        <f ca="1">SUMPRODUCT(R1005:R1034,'control variables'!AF$7:AF$36)</f>
        <v>1.3241666443117846E-52</v>
      </c>
      <c r="X1035" s="82">
        <f ca="1">SUMPRODUCT(S1005:S1034,'control variables'!AG$7:AG$36)</f>
        <v>5.9520635190120277E-53</v>
      </c>
      <c r="Y1035" s="82">
        <f t="shared" ca="1" si="783"/>
        <v>2.744474182881277E-52</v>
      </c>
      <c r="Z1035" s="10">
        <f ca="1">IF($A1035&gt;='key variables'!$B$26,SUMPRODUCT(P1005:P1034,'control variables'!V$7:V$36)*$E1035,SUMPRODUCT(P1005:P1034,'control variables'!Z$7:Z$36)*$E1035)</f>
        <v>9.345776273675833E-53</v>
      </c>
      <c r="AA1035" s="10">
        <f ca="1">IF($A1035&gt;='key variables'!$B$26,SUMPRODUCT(Q1005:Q1034,'control variables'!W$7:W$36)*$E1035,SUMPRODUCT(Q1005:Q1034,'control variables'!AA$7:AA$36)*$E1035)</f>
        <v>1.0787527970783026E-52</v>
      </c>
      <c r="AB1035" s="10">
        <f ca="1">IF($A1035&gt;='key variables'!$B$26,SUMPRODUCT(R1005:R1034,'control variables'!X$7:X$36)*$E1035,SUMPRODUCT(R1005:R1034,'control variables'!AB$7:AB$36)*$E1035)</f>
        <v>3.2311006639008975E-52</v>
      </c>
      <c r="AC1035" s="10">
        <f ca="1">IF($A1035&gt;='key variables'!$B$26,SUMPRODUCT(S1005:S1034,'control variables'!Y$7:Y$36)*$E1035,SUMPRODUCT(S1005:S1034,'control variables'!AC$7:AC$36)*$E1035)</f>
        <v>1.4523637542505433E-52</v>
      </c>
      <c r="AD1035" s="10">
        <f t="shared" ca="1" si="784"/>
        <v>6.696794842597327E-52</v>
      </c>
      <c r="AE1035" s="82">
        <f ca="1">SUMPRODUCT(P1005:P1034,'control variables'!AL$7:AL$36)</f>
        <v>1.2724747445463737E-52</v>
      </c>
      <c r="AF1035" s="82">
        <f ca="1">SUMPRODUCT(Q1005:Q1034,'control variables'!AM$7:AM$36)</f>
        <v>1.4649361181375668E-52</v>
      </c>
      <c r="AG1035" s="82">
        <f ca="1">SUMPRODUCT(R1005:R1034,'control variables'!AN$7:AN$36)</f>
        <v>4.1769178747892673E-52</v>
      </c>
      <c r="AH1035" s="82">
        <f ca="1">SUMPRODUCT(S1005:S1034,'control variables'!AO$7:AO$36)</f>
        <v>1.8085640079634004E-52</v>
      </c>
      <c r="AI1035" s="82">
        <f t="shared" ca="1" si="747"/>
        <v>8.722892745436609E-52</v>
      </c>
      <c r="AJ1035" s="10">
        <f ca="1">SUMPRODUCT(P1005:P1034,'control variables'!AP$7:AP$36)</f>
        <v>1.2158545676382114E-55</v>
      </c>
      <c r="AK1035" s="10">
        <f ca="1">SUMPRODUCT(Q1005:Q1034,'control variables'!AQ$7:AQ$36)</f>
        <v>3.5085542315370357E-55</v>
      </c>
      <c r="AL1035" s="10">
        <f ca="1">SUMPRODUCT(R1005:R1034,'control variables'!AR$7:AR$36)</f>
        <v>1.2610665135762786E-53</v>
      </c>
      <c r="AM1035" s="10">
        <f ca="1">SUMPRODUCT(S1005:S1034,'control variables'!AS$7:AS$36)</f>
        <v>9.4473859247604471E-54</v>
      </c>
      <c r="AN1035" s="10">
        <f t="shared" ca="1" si="769"/>
        <v>2.2530491940440757E-53</v>
      </c>
      <c r="AO1035" s="82">
        <f ca="1">SUMPRODUCT(P1005:P1034,'control variables'!AX$7:AX$36)</f>
        <v>1.6533766641384241E-55</v>
      </c>
      <c r="AP1035" s="82">
        <f ca="1">SUMPRODUCT(Q1005:Q1034,'control variables'!AY$7:AY$36)</f>
        <v>3.8168786601218478E-55</v>
      </c>
      <c r="AQ1035" s="82">
        <f ca="1">SUMPRODUCT(R1005:R1034,'control variables'!AZ$7:AZ$36)</f>
        <v>3.4297160219146151E-54</v>
      </c>
      <c r="AR1035" s="82">
        <f ca="1">SUMPRODUCT(S1005:S1034,'control variables'!BA$7:BA$36)</f>
        <v>2.5694006241964667E-54</v>
      </c>
      <c r="AS1035" s="82">
        <f t="shared" ca="1" si="770"/>
        <v>6.5461421785371086E-54</v>
      </c>
      <c r="AT1035" s="10">
        <f ca="1">SUMPRODUCT(P1005:P1034,'control variables'!AT$7:AT$36)</f>
        <v>-1.4591694256677884E-55</v>
      </c>
      <c r="AU1035" s="10">
        <f ca="1">SUMPRODUCT(Q1005:Q1034,'control variables'!AU$7:AU$36)</f>
        <v>1.5828778197746979E-55</v>
      </c>
      <c r="AV1035" s="10">
        <f ca="1">SUMPRODUCT(R1005:R1034,'control variables'!AV$7:AV$36)</f>
        <v>6.8159987380189145E-53</v>
      </c>
      <c r="AW1035" s="10">
        <f ca="1">SUMPRODUCT(S1005:S1034,'control variables'!AW$7:AW$36)</f>
        <v>5.1062628217865103E-53</v>
      </c>
      <c r="AX1035" s="10">
        <f t="shared" ca="1" si="748"/>
        <v>1.1923498643746493E-52</v>
      </c>
      <c r="AY1035" s="82">
        <f ca="1">SUMPRODUCT(P1005:P1034,'control variables'!BB$7:BB$36)</f>
        <v>5.2887075975741422E-55</v>
      </c>
      <c r="AZ1035" s="82">
        <f ca="1">SUMPRODUCT(Q1005:Q1034,'control variables'!BC$7:BC$36)</f>
        <v>1.3486194942611074E-54</v>
      </c>
      <c r="BA1035" s="82">
        <f ca="1">SUMPRODUCT(R1005:R1034,'control variables'!BD$7:BD$36)</f>
        <v>9.440750998591285E-54</v>
      </c>
      <c r="BB1035" s="82">
        <f ca="1">SUMPRODUCT(S1005:S1034,'control variables'!BE$7:BE$36)</f>
        <v>1.3415981098210115E-54</v>
      </c>
      <c r="BC1035" s="82">
        <f t="shared" ca="1" si="771"/>
        <v>1.2659839362430817E-53</v>
      </c>
      <c r="BD1035" s="10">
        <f ca="1">SUMPRODUCT(P1005:P1034,'control variables'!BF$7:BF$36)</f>
        <v>1.1063515638521022E-55</v>
      </c>
      <c r="BE1035" s="10">
        <f ca="1">SUMPRODUCT(Q1005:Q1034,'control variables'!BG$7:BG$36)</f>
        <v>1.2770259089328662E-55</v>
      </c>
      <c r="BF1035" s="10">
        <f ca="1">SUMPRODUCT(R1005:R1034,'control variables'!BH$7:BH$36)</f>
        <v>3.8249720170803188E-54</v>
      </c>
      <c r="BG1035" s="10">
        <f ca="1">SUMPRODUCT(S1005:S1034,'control variables'!BI$7:BI$36)</f>
        <v>8.596529939001047E-54</v>
      </c>
      <c r="BH1035" s="10">
        <f t="shared" ca="1" si="772"/>
        <v>1.2659839703359862E-53</v>
      </c>
      <c r="BI1035" s="82">
        <f t="shared" ca="1" si="749"/>
        <v>1.2763042827182802E-52</v>
      </c>
      <c r="BJ1035" s="82">
        <f t="shared" ca="1" si="750"/>
        <v>1.4800051908999525E-52</v>
      </c>
      <c r="BK1035" s="82">
        <f t="shared" ca="1" si="751"/>
        <v>4.9529252585770715E-52</v>
      </c>
      <c r="BL1035" s="82">
        <f t="shared" ca="1" si="752"/>
        <v>2.3326062712402615E-52</v>
      </c>
      <c r="BM1035" s="82">
        <f t="shared" ca="1" si="742"/>
        <v>1.0041841003435564E-51</v>
      </c>
      <c r="BN1035" s="10">
        <f ca="1">BN1034+BI1035-INDIRECT(ADDRESS(MAX($D1035-'key variables'!$B$9*30,34),scenario!BI$4),TRUE)</f>
        <v>9439390.0751690175</v>
      </c>
      <c r="BO1035" s="10">
        <f ca="1">BO1034+BJ1035-INDIRECT(ADDRESS(MAX($D1035-'key variables'!$B$9*30,34),scenario!BJ$4),TRUE)</f>
        <v>10895583.360992203</v>
      </c>
      <c r="BP1035" s="10">
        <f ca="1">BP1034+BK1035-INDIRECT(ADDRESS(MAX($D1035-'key variables'!$B$9*30,34),scenario!BK$4),TRUE)</f>
        <v>32531162.537994072</v>
      </c>
      <c r="BQ1035" s="10">
        <f ca="1">BQ1034+BL1035-INDIRECT(ADDRESS(MAX($D1035-'key variables'!$B$9*30,34),scenario!BL$4),TRUE)</f>
        <v>14415841.516535141</v>
      </c>
      <c r="BR1035" s="10">
        <f t="shared" ca="1" si="773"/>
        <v>67281977.490690395</v>
      </c>
      <c r="BS1035" s="82">
        <f t="shared" ca="1" si="754"/>
        <v>-2.3433848477536824E-9</v>
      </c>
      <c r="BT1035" s="82">
        <f t="shared" ca="1" si="755"/>
        <v>-3.4288309057018498E-10</v>
      </c>
      <c r="BU1035" s="82">
        <f t="shared" ca="1" si="756"/>
        <v>-4.2578247660364599E-9</v>
      </c>
      <c r="BV1035" s="82">
        <f t="shared" ca="1" si="757"/>
        <v>-2.9943922343414556E-9</v>
      </c>
      <c r="BW1035" s="82">
        <f t="shared" ca="1" si="774"/>
        <v>-9.9384849387017825E-9</v>
      </c>
      <c r="BX1035" s="10">
        <f t="shared" ca="1" si="758"/>
        <v>-1.8625994260191893E-12</v>
      </c>
      <c r="BY1035" s="10">
        <f t="shared" ca="1" si="759"/>
        <v>2.8902850229962428E-12</v>
      </c>
      <c r="BZ1035" s="10">
        <f t="shared" ca="1" si="760"/>
        <v>-3.5034723983035463E-11</v>
      </c>
      <c r="CA1035" s="10">
        <f t="shared" ca="1" si="761"/>
        <v>-2.0257049910634696E-11</v>
      </c>
      <c r="CB1035" s="10">
        <v>0</v>
      </c>
      <c r="CC1035" s="82">
        <f t="shared" ca="1" si="762"/>
        <v>3.9725652202851362E-13</v>
      </c>
      <c r="CD1035" s="82">
        <f t="shared" ca="1" si="763"/>
        <v>3.4270724516460853E-13</v>
      </c>
      <c r="CE1035" s="82">
        <f t="shared" ca="1" si="764"/>
        <v>1.8915613015532971E-10</v>
      </c>
      <c r="CF1035" s="82">
        <f t="shared" ca="1" si="765"/>
        <v>3.7028113764059381E-11</v>
      </c>
      <c r="CG1035" s="82">
        <f t="shared" ca="1" si="775"/>
        <v>2.269242076865822E-10</v>
      </c>
      <c r="CH1035" s="13" t="str">
        <f t="shared" ca="1" si="776"/>
        <v/>
      </c>
      <c r="CI1035" s="81">
        <f t="shared" ca="1" si="785"/>
        <v>0.1131775965863165</v>
      </c>
      <c r="CJ1035" s="81">
        <f t="shared" ca="1" si="786"/>
        <v>0.13063724757458739</v>
      </c>
      <c r="CK1035" s="81">
        <f t="shared" ca="1" si="787"/>
        <v>0.39004625943939081</v>
      </c>
      <c r="CL1035" s="81">
        <f t="shared" ca="1" si="788"/>
        <v>0.17284488538116416</v>
      </c>
      <c r="CM1035" s="89">
        <f t="shared" ca="1" si="777"/>
        <v>0.80670598898145884</v>
      </c>
    </row>
    <row r="1036" spans="1:91" x14ac:dyDescent="0.3">
      <c r="A1036">
        <v>971</v>
      </c>
      <c r="B1036" s="3">
        <f t="shared" si="790"/>
        <v>2.8861111111111111</v>
      </c>
      <c r="C1036" s="3">
        <f t="shared" si="778"/>
        <v>32.366666666666667</v>
      </c>
      <c r="D1036" s="4">
        <f t="shared" ca="1" si="766"/>
        <v>1036</v>
      </c>
      <c r="E1036" s="58">
        <f>(0.5*(COS(B1036*2*PI())+1)*('key variables'!$B$4-'key variables'!$B$6)+'key variables'!$B$6)/'key variables'!$B$4</f>
        <v>1</v>
      </c>
      <c r="F1036" s="10">
        <f t="shared" ca="1" si="779"/>
        <v>11689222.907461114</v>
      </c>
      <c r="G1036" s="10">
        <f t="shared" ca="1" si="780"/>
        <v>13492492.798713122</v>
      </c>
      <c r="H1036" s="10">
        <f t="shared" ca="1" si="781"/>
        <v>40309474.521088287</v>
      </c>
      <c r="I1036" s="10">
        <f t="shared" ca="1" si="782"/>
        <v>17912154.249750931</v>
      </c>
      <c r="J1036" s="10">
        <f t="shared" ca="1" si="767"/>
        <v>83403344.477013454</v>
      </c>
      <c r="K1036" s="82">
        <f t="shared" ca="1" si="743"/>
        <v>2249832.832292099</v>
      </c>
      <c r="L1036" s="82">
        <f t="shared" ca="1" si="744"/>
        <v>2596909.4377209195</v>
      </c>
      <c r="M1036" s="82">
        <f t="shared" ca="1" si="745"/>
        <v>7778311.98309422</v>
      </c>
      <c r="N1036" s="82">
        <f t="shared" ca="1" si="746"/>
        <v>3496312.733215793</v>
      </c>
      <c r="O1036" s="82">
        <f t="shared" ca="1" si="768"/>
        <v>16121366.986323033</v>
      </c>
      <c r="P1036" s="10">
        <f ca="1">IF(IF($A1036&gt;='key variables'!$B$26,K1036*SUMPRODUCT(Z1036:AC1036,'control variables'!$O$3:$R$3)/J1036+F$65*'key variables'!$B$25/scenario!J$65,K1036*SUMPRODUCT(Z1036:AC1036,'control variables'!$O$7:$R$7)/J1036+F$65*'key variables'!$B$25/scenario!J$65)&lt;'key variables'!$B$28,0,IF($A1036&gt;='key variables'!$B$26,K1036*SUMPRODUCT(Z1036:AC1036,'control variables'!$O$3:$R$3)/J1036+F$65*'key variables'!$B$25/scenario!J$65,K1036*SUMPRODUCT(Z1036:AC1036,'control variables'!$O$7:$R$7)/J1036+F$65*'key variables'!$B$25/scenario!J$65))</f>
        <v>1.5543865405864465E-53</v>
      </c>
      <c r="Q1036" s="10">
        <f ca="1">IF(IF($A1036&gt;='key variables'!$B$26,L1036*SUMPRODUCT(Z1036:AC1036,'control variables'!$O$4:$R$4)/J1036+G$65*'key variables'!$B$25/scenario!J$65,L1036*SUMPRODUCT(Z1036:AC1036,'control variables'!$O$7:$R$7)/J1036+G$65*'key variables'!$B$25/scenario!J$65)&lt;'key variables'!$B$28,0,IF($A1036&gt;='key variables'!$B$26,L1036*SUMPRODUCT(Z1036:AC1036,'control variables'!$O$4:$R$4)/J1036+G$65*'key variables'!$B$25/scenario!J$65,L1036*SUMPRODUCT(Z1036:AC1036,'control variables'!$O$7:$R$7)/J1036+G$65*'key variables'!$B$25/scenario!J$65))</f>
        <v>1.7941782247896527E-53</v>
      </c>
      <c r="R1036" s="10">
        <f ca="1">IF(IF($A1036&gt;='key variables'!$B$26,M1036*SUMPRODUCT(Z1036:AC1036,'control variables'!$O$5:$R$5)/J1036+H$65*'key variables'!$B$25/scenario!J$65,M1036*SUMPRODUCT(Z1036:AC1036,'control variables'!$O$7:$R$7)/J1036+H$65*'key variables'!$B$25/scenario!J$65)&lt;'key variables'!$B$28,0,IF($A1036&gt;='key variables'!$B$26,M1036*SUMPRODUCT(Z1036:AC1036,'control variables'!$O$5:$R$5)/J1036+H$65*'key variables'!$B$25/scenario!J$65,M1036*SUMPRODUCT(Z1036:AC1036,'control variables'!$O$7:$R$7)/J1036+H$65*'key variables'!$B$25/scenario!J$65))</f>
        <v>5.3739563586536728E-53</v>
      </c>
      <c r="S1036" s="10">
        <f ca="1">IF(IF($A1036&gt;='key variables'!$B$26,N1036*SUMPRODUCT(Z1036:AC1036,'control variables'!$O$6:$R$6)/J1036+I$65*'key variables'!$B$25/scenario!J$65,N1036*SUMPRODUCT(Z1036:AC1036,'control variables'!$O$7:$R$7)/J1036+I$65*'key variables'!$B$25/scenario!J$65)&lt;'key variables'!$B$28,0,IF($A1036&gt;='key variables'!$B$26,N1036*SUMPRODUCT(Z1036:AC1036,'control variables'!$O$6:$R$6)/J1036+I$65*'key variables'!$B$25/scenario!J$65,N1036*SUMPRODUCT(Z1036:AC1036,'control variables'!$O$7:$R$7)/J1036+I$65*'key variables'!$B$25/scenario!J$65))</f>
        <v>2.4155667817572572E-53</v>
      </c>
      <c r="T1036" s="10">
        <f t="shared" ca="1" si="789"/>
        <v>1.1138087905787029E-52</v>
      </c>
      <c r="U1036" s="82">
        <f ca="1">SUMPRODUCT(P1006:P1035,'control variables'!AD$7:AD$36)</f>
        <v>3.2955870240108844E-53</v>
      </c>
      <c r="V1036" s="82">
        <f ca="1">SUMPRODUCT(Q1006:Q1035,'control variables'!AE$7:AE$36)</f>
        <v>3.8039897554367821E-53</v>
      </c>
      <c r="W1036" s="82">
        <f ca="1">SUMPRODUCT(R1006:R1035,'control variables'!AF$7:AF$36)</f>
        <v>1.1393781650025085E-52</v>
      </c>
      <c r="X1036" s="82">
        <f ca="1">SUMPRODUCT(S1006:S1035,'control variables'!AG$7:AG$36)</f>
        <v>5.1214484516750206E-53</v>
      </c>
      <c r="Y1036" s="82">
        <f t="shared" ca="1" si="783"/>
        <v>2.3614806881147773E-52</v>
      </c>
      <c r="Z1036" s="10">
        <f ca="1">IF($A1036&gt;='key variables'!$B$26,SUMPRODUCT(P1006:P1035,'control variables'!V$7:V$36)*$E1036,SUMPRODUCT(P1006:P1035,'control variables'!Z$7:Z$36)*$E1036)</f>
        <v>8.0415659667662751E-53</v>
      </c>
      <c r="AA1036" s="10">
        <f ca="1">IF($A1036&gt;='key variables'!$B$26,SUMPRODUCT(Q1006:Q1035,'control variables'!W$7:W$36)*$E1036,SUMPRODUCT(Q1006:Q1035,'control variables'!AA$7:AA$36)*$E1036)</f>
        <v>9.2821200995076376E-53</v>
      </c>
      <c r="AB1036" s="10">
        <f ca="1">IF($A1036&gt;='key variables'!$B$26,SUMPRODUCT(R1006:R1035,'control variables'!X$7:X$36)*$E1036,SUMPRODUCT(R1006:R1035,'control variables'!AB$7:AB$36)*$E1036)</f>
        <v>2.7801980673566702E-52</v>
      </c>
      <c r="AC1036" s="10">
        <f ca="1">IF($A1036&gt;='key variables'!$B$26,SUMPRODUCT(S1006:S1035,'control variables'!Y$7:Y$36)*$E1036,SUMPRODUCT(S1006:S1035,'control variables'!AC$7:AC$36)*$E1036)</f>
        <v>1.2496852691031124E-52</v>
      </c>
      <c r="AD1036" s="10">
        <f t="shared" ca="1" si="784"/>
        <v>5.7622519430871735E-52</v>
      </c>
      <c r="AE1036" s="82">
        <f ca="1">SUMPRODUCT(P1006:P1035,'control variables'!AL$7:AL$36)</f>
        <v>1.0948999098272934E-52</v>
      </c>
      <c r="AF1036" s="82">
        <f ca="1">SUMPRODUCT(Q1006:Q1035,'control variables'!AM$7:AM$36)</f>
        <v>1.2605031498863771E-52</v>
      </c>
      <c r="AG1036" s="82">
        <f ca="1">SUMPRODUCT(R1006:R1035,'control variables'!AN$7:AN$36)</f>
        <v>3.5940257549811917E-52</v>
      </c>
      <c r="AH1036" s="82">
        <f ca="1">SUMPRODUCT(S1006:S1035,'control variables'!AO$7:AO$36)</f>
        <v>1.5561775019290767E-52</v>
      </c>
      <c r="AI1036" s="82">
        <f t="shared" ca="1" si="747"/>
        <v>7.5056063166239377E-52</v>
      </c>
      <c r="AJ1036" s="10">
        <f ca="1">SUMPRODUCT(P1006:P1035,'control variables'!AP$7:AP$36)</f>
        <v>1.0461811223960719E-55</v>
      </c>
      <c r="AK1036" s="10">
        <f ca="1">SUMPRODUCT(Q1006:Q1035,'control variables'!AQ$7:AQ$36)</f>
        <v>3.0189327750497212E-55</v>
      </c>
      <c r="AL1036" s="10">
        <f ca="1">SUMPRODUCT(R1006:R1035,'control variables'!AR$7:AR$36)</f>
        <v>1.0850837063120726E-53</v>
      </c>
      <c r="AM1036" s="10">
        <f ca="1">SUMPRODUCT(S1006:S1035,'control variables'!AS$7:AS$36)</f>
        <v>8.1289959124582696E-54</v>
      </c>
      <c r="AN1036" s="10">
        <f t="shared" ca="1" si="769"/>
        <v>1.9386344365323574E-53</v>
      </c>
      <c r="AO1036" s="82">
        <f ca="1">SUMPRODUCT(P1006:P1035,'control variables'!AX$7:AX$36)</f>
        <v>1.4226466719550199E-55</v>
      </c>
      <c r="AP1036" s="82">
        <f ca="1">SUMPRODUCT(Q1006:Q1035,'control variables'!AY$7:AY$36)</f>
        <v>3.284230291170885E-55</v>
      </c>
      <c r="AQ1036" s="82">
        <f ca="1">SUMPRODUCT(R1006:R1035,'control variables'!AZ$7:AZ$36)</f>
        <v>2.951096498552694E-54</v>
      </c>
      <c r="AR1036" s="82">
        <f ca="1">SUMPRODUCT(S1006:S1035,'control variables'!BA$7:BA$36)</f>
        <v>2.2108387799443505E-54</v>
      </c>
      <c r="AS1036" s="82">
        <f t="shared" ca="1" si="770"/>
        <v>5.6326229748096344E-54</v>
      </c>
      <c r="AT1036" s="10">
        <f ca="1">SUMPRODUCT(P1006:P1035,'control variables'!AT$7:AT$36)</f>
        <v>-1.2555412038106518E-55</v>
      </c>
      <c r="AU1036" s="10">
        <f ca="1">SUMPRODUCT(Q1006:Q1035,'control variables'!AU$7:AU$36)</f>
        <v>1.3619859958452636E-55</v>
      </c>
      <c r="AV1036" s="10">
        <f ca="1">SUMPRODUCT(R1006:R1035,'control variables'!AV$7:AV$36)</f>
        <v>5.8648208427117314E-53</v>
      </c>
      <c r="AW1036" s="10">
        <f ca="1">SUMPRODUCT(S1006:S1035,'control variables'!AW$7:AW$36)</f>
        <v>4.3936798958800575E-53</v>
      </c>
      <c r="AX1036" s="10">
        <f t="shared" ca="1" si="748"/>
        <v>1.0259565186512136E-52</v>
      </c>
      <c r="AY1036" s="82">
        <f ca="1">SUMPRODUCT(P1006:P1035,'control variables'!BB$7:BB$36)</f>
        <v>4.5506643621057889E-55</v>
      </c>
      <c r="AZ1036" s="82">
        <f ca="1">SUMPRODUCT(Q1006:Q1035,'control variables'!BC$7:BC$36)</f>
        <v>1.1604186008298447E-54</v>
      </c>
      <c r="BA1036" s="82">
        <f ca="1">SUMPRODUCT(R1006:R1035,'control variables'!BD$7:BD$36)</f>
        <v>8.1232868953673945E-54</v>
      </c>
      <c r="BB1036" s="82">
        <f ca="1">SUMPRODUCT(S1006:S1035,'control variables'!BE$7:BE$36)</f>
        <v>1.1543770560186237E-54</v>
      </c>
      <c r="BC1036" s="82">
        <f t="shared" ca="1" si="771"/>
        <v>1.0893148988426442E-53</v>
      </c>
      <c r="BD1036" s="10">
        <f ca="1">SUMPRODUCT(P1006:P1035,'control variables'!BF$7:BF$36)</f>
        <v>9.5195934747670444E-56</v>
      </c>
      <c r="BE1036" s="10">
        <f ca="1">SUMPRODUCT(Q1006:Q1035,'control variables'!BG$7:BG$36)</f>
        <v>1.0988159557038319E-55</v>
      </c>
      <c r="BF1036" s="10">
        <f ca="1">SUMPRODUCT(R1006:R1035,'control variables'!BH$7:BH$36)</f>
        <v>3.2911942139064884E-54</v>
      </c>
      <c r="BG1036" s="10">
        <f ca="1">SUMPRODUCT(S1006:S1035,'control variables'!BI$7:BI$36)</f>
        <v>7.3968775375540318E-54</v>
      </c>
      <c r="BH1036" s="10">
        <f t="shared" ca="1" si="772"/>
        <v>1.0893149281778573E-53</v>
      </c>
      <c r="BI1036" s="82">
        <f t="shared" ca="1" si="749"/>
        <v>1.0981950329855886E-52</v>
      </c>
      <c r="BJ1036" s="82">
        <f t="shared" ca="1" si="750"/>
        <v>1.2734693218905207E-52</v>
      </c>
      <c r="BK1036" s="82">
        <f t="shared" ca="1" si="751"/>
        <v>4.2617407082060387E-52</v>
      </c>
      <c r="BL1036" s="82">
        <f t="shared" ca="1" si="752"/>
        <v>2.0070892620772684E-52</v>
      </c>
      <c r="BM1036" s="82">
        <f t="shared" ca="1" si="742"/>
        <v>8.640494325159417E-52</v>
      </c>
      <c r="BN1036" s="10">
        <f ca="1">BN1035+BI1036-INDIRECT(ADDRESS(MAX($D1036-'key variables'!$B$9*30,34),scenario!BI$4),TRUE)</f>
        <v>9439390.0751690175</v>
      </c>
      <c r="BO1036" s="10">
        <f ca="1">BO1035+BJ1036-INDIRECT(ADDRESS(MAX($D1036-'key variables'!$B$9*30,34),scenario!BJ$4),TRUE)</f>
        <v>10895583.360992203</v>
      </c>
      <c r="BP1036" s="10">
        <f ca="1">BP1035+BK1036-INDIRECT(ADDRESS(MAX($D1036-'key variables'!$B$9*30,34),scenario!BK$4),TRUE)</f>
        <v>32531162.537994072</v>
      </c>
      <c r="BQ1036" s="10">
        <f ca="1">BQ1035+BL1036-INDIRECT(ADDRESS(MAX($D1036-'key variables'!$B$9*30,34),scenario!BL$4),TRUE)</f>
        <v>14415841.516535141</v>
      </c>
      <c r="BR1036" s="10">
        <f t="shared" ca="1" si="773"/>
        <v>67281977.490690395</v>
      </c>
      <c r="BS1036" s="82">
        <f t="shared" ca="1" si="754"/>
        <v>-2.3433848477536824E-9</v>
      </c>
      <c r="BT1036" s="82">
        <f t="shared" ca="1" si="755"/>
        <v>-3.4288309057018498E-10</v>
      </c>
      <c r="BU1036" s="82">
        <f t="shared" ca="1" si="756"/>
        <v>-4.2578247660364599E-9</v>
      </c>
      <c r="BV1036" s="82">
        <f t="shared" ca="1" si="757"/>
        <v>-2.9943922343414556E-9</v>
      </c>
      <c r="BW1036" s="82">
        <f t="shared" ca="1" si="774"/>
        <v>-9.9384849387017825E-9</v>
      </c>
      <c r="BX1036" s="10">
        <f t="shared" ca="1" si="758"/>
        <v>-1.8625994260191893E-12</v>
      </c>
      <c r="BY1036" s="10">
        <f t="shared" ca="1" si="759"/>
        <v>2.8902850229962428E-12</v>
      </c>
      <c r="BZ1036" s="10">
        <f t="shared" ca="1" si="760"/>
        <v>-3.5034723983035463E-11</v>
      </c>
      <c r="CA1036" s="10">
        <f t="shared" ca="1" si="761"/>
        <v>-2.0257049910634696E-11</v>
      </c>
      <c r="CB1036" s="10">
        <v>0</v>
      </c>
      <c r="CC1036" s="82">
        <f t="shared" ca="1" si="762"/>
        <v>3.9725652202851362E-13</v>
      </c>
      <c r="CD1036" s="82">
        <f t="shared" ca="1" si="763"/>
        <v>3.4270724516460853E-13</v>
      </c>
      <c r="CE1036" s="82">
        <f t="shared" ca="1" si="764"/>
        <v>1.8915613015532971E-10</v>
      </c>
      <c r="CF1036" s="82">
        <f t="shared" ca="1" si="765"/>
        <v>3.7028113764059381E-11</v>
      </c>
      <c r="CG1036" s="82">
        <f t="shared" ca="1" si="775"/>
        <v>2.269242076865822E-10</v>
      </c>
      <c r="CH1036" s="13" t="str">
        <f t="shared" ca="1" si="776"/>
        <v/>
      </c>
      <c r="CI1036" s="81">
        <f t="shared" ca="1" si="785"/>
        <v>0.1131775965863165</v>
      </c>
      <c r="CJ1036" s="81">
        <f t="shared" ca="1" si="786"/>
        <v>0.13063724757458739</v>
      </c>
      <c r="CK1036" s="81">
        <f t="shared" ca="1" si="787"/>
        <v>0.39004625943939081</v>
      </c>
      <c r="CL1036" s="81">
        <f t="shared" ca="1" si="788"/>
        <v>0.17284488538116416</v>
      </c>
      <c r="CM1036" s="89">
        <f t="shared" ca="1" si="777"/>
        <v>0.80670598898145884</v>
      </c>
    </row>
    <row r="1037" spans="1:91" x14ac:dyDescent="0.3">
      <c r="A1037">
        <v>972</v>
      </c>
      <c r="B1037" s="3">
        <f t="shared" si="790"/>
        <v>2.8888888888888888</v>
      </c>
      <c r="C1037" s="3">
        <f t="shared" si="778"/>
        <v>32.4</v>
      </c>
      <c r="D1037" s="4">
        <f t="shared" ca="1" si="766"/>
        <v>1037</v>
      </c>
      <c r="E1037" s="58">
        <f>(0.5*(COS(B1037*2*PI())+1)*('key variables'!$B$4-'key variables'!$B$6)+'key variables'!$B$6)/'key variables'!$B$4</f>
        <v>1</v>
      </c>
      <c r="F1037" s="10">
        <f t="shared" ca="1" si="779"/>
        <v>11689222.907461114</v>
      </c>
      <c r="G1037" s="10">
        <f t="shared" ca="1" si="780"/>
        <v>13492492.798713122</v>
      </c>
      <c r="H1037" s="10">
        <f t="shared" ca="1" si="781"/>
        <v>40309474.521088287</v>
      </c>
      <c r="I1037" s="10">
        <f t="shared" ca="1" si="782"/>
        <v>17912154.249750931</v>
      </c>
      <c r="J1037" s="10">
        <f t="shared" ca="1" si="767"/>
        <v>83403344.477013454</v>
      </c>
      <c r="K1037" s="82">
        <f t="shared" ca="1" si="743"/>
        <v>2249832.832292099</v>
      </c>
      <c r="L1037" s="82">
        <f t="shared" ca="1" si="744"/>
        <v>2596909.4377209195</v>
      </c>
      <c r="M1037" s="82">
        <f t="shared" ca="1" si="745"/>
        <v>7778311.98309422</v>
      </c>
      <c r="N1037" s="82">
        <f t="shared" ca="1" si="746"/>
        <v>3496312.733215793</v>
      </c>
      <c r="O1037" s="82">
        <f t="shared" ca="1" si="768"/>
        <v>16121366.986323033</v>
      </c>
      <c r="P1037" s="10">
        <f ca="1">IF(IF($A1037&gt;='key variables'!$B$26,K1037*SUMPRODUCT(Z1037:AC1037,'control variables'!$O$3:$R$3)/J1037+F$65*'key variables'!$B$25/scenario!J$65,K1037*SUMPRODUCT(Z1037:AC1037,'control variables'!$O$7:$R$7)/J1037+F$65*'key variables'!$B$25/scenario!J$65)&lt;'key variables'!$B$28,0,IF($A1037&gt;='key variables'!$B$26,K1037*SUMPRODUCT(Z1037:AC1037,'control variables'!$O$3:$R$3)/J1037+F$65*'key variables'!$B$25/scenario!J$65,K1037*SUMPRODUCT(Z1037:AC1037,'control variables'!$O$7:$R$7)/J1037+F$65*'key variables'!$B$25/scenario!J$65))</f>
        <v>1.3374706967025669E-53</v>
      </c>
      <c r="Q1037" s="10">
        <f ca="1">IF(IF($A1037&gt;='key variables'!$B$26,L1037*SUMPRODUCT(Z1037:AC1037,'control variables'!$O$4:$R$4)/J1037+G$65*'key variables'!$B$25/scenario!J$65,L1037*SUMPRODUCT(Z1037:AC1037,'control variables'!$O$7:$R$7)/J1037+G$65*'key variables'!$B$25/scenario!J$65)&lt;'key variables'!$B$28,0,IF($A1037&gt;='key variables'!$B$26,L1037*SUMPRODUCT(Z1037:AC1037,'control variables'!$O$4:$R$4)/J1037+G$65*'key variables'!$B$25/scenario!J$65,L1037*SUMPRODUCT(Z1037:AC1037,'control variables'!$O$7:$R$7)/J1037+G$65*'key variables'!$B$25/scenario!J$65))</f>
        <v>1.543799265923028E-53</v>
      </c>
      <c r="R1037" s="10">
        <f ca="1">IF(IF($A1037&gt;='key variables'!$B$26,M1037*SUMPRODUCT(Z1037:AC1037,'control variables'!$O$5:$R$5)/J1037+H$65*'key variables'!$B$25/scenario!J$65,M1037*SUMPRODUCT(Z1037:AC1037,'control variables'!$O$7:$R$7)/J1037+H$65*'key variables'!$B$25/scenario!J$65)&lt;'key variables'!$B$28,0,IF($A1037&gt;='key variables'!$B$26,M1037*SUMPRODUCT(Z1037:AC1037,'control variables'!$O$5:$R$5)/J1037+H$65*'key variables'!$B$25/scenario!J$65,M1037*SUMPRODUCT(Z1037:AC1037,'control variables'!$O$7:$R$7)/J1037+H$65*'key variables'!$B$25/scenario!J$65))</f>
        <v>4.6240165926462398E-53</v>
      </c>
      <c r="S1037" s="10">
        <f ca="1">IF(IF($A1037&gt;='key variables'!$B$26,N1037*SUMPRODUCT(Z1037:AC1037,'control variables'!$O$6:$R$6)/J1037+I$65*'key variables'!$B$25/scenario!J$65,N1037*SUMPRODUCT(Z1037:AC1037,'control variables'!$O$7:$R$7)/J1037+I$65*'key variables'!$B$25/scenario!J$65)&lt;'key variables'!$B$28,0,IF($A1037&gt;='key variables'!$B$26,N1037*SUMPRODUCT(Z1037:AC1037,'control variables'!$O$6:$R$6)/J1037+I$65*'key variables'!$B$25/scenario!J$65,N1037*SUMPRODUCT(Z1037:AC1037,'control variables'!$O$7:$R$7)/J1037+I$65*'key variables'!$B$25/scenario!J$65))</f>
        <v>2.078472569190893E-53</v>
      </c>
      <c r="T1037" s="10">
        <f t="shared" ca="1" si="789"/>
        <v>9.5837591244627277E-53</v>
      </c>
      <c r="U1037" s="82">
        <f ca="1">SUMPRODUCT(P1007:P1036,'control variables'!AD$7:AD$36)</f>
        <v>2.8356853060402846E-53</v>
      </c>
      <c r="V1037" s="82">
        <f ca="1">SUMPRODUCT(Q1007:Q1036,'control variables'!AE$7:AE$36)</f>
        <v>3.2731400431027524E-53</v>
      </c>
      <c r="W1037" s="82">
        <f ca="1">SUMPRODUCT(R1007:R1036,'control variables'!AF$7:AF$36)</f>
        <v>9.8037706089417025E-53</v>
      </c>
      <c r="X1037" s="82">
        <f ca="1">SUMPRODUCT(S1007:S1036,'control variables'!AG$7:AG$36)</f>
        <v>4.4067463593732299E-53</v>
      </c>
      <c r="Y1037" s="82">
        <f t="shared" ca="1" si="783"/>
        <v>2.0319342317457968E-52</v>
      </c>
      <c r="Z1037" s="10">
        <f ca="1">IF($A1037&gt;='key variables'!$B$26,SUMPRODUCT(P1007:P1036,'control variables'!V$7:V$36)*$E1037,SUMPRODUCT(P1007:P1036,'control variables'!Z$7:Z$36)*$E1037)</f>
        <v>6.9193592168475077E-53</v>
      </c>
      <c r="AA1037" s="10">
        <f ca="1">IF($A1037&gt;='key variables'!$B$26,SUMPRODUCT(Q1007:Q1036,'control variables'!W$7:W$36)*$E1037,SUMPRODUCT(Q1007:Q1036,'control variables'!AA$7:AA$36)*$E1037)</f>
        <v>7.9867930609342216E-53</v>
      </c>
      <c r="AB1037" s="10">
        <f ca="1">IF($A1037&gt;='key variables'!$B$26,SUMPRODUCT(R1007:R1036,'control variables'!X$7:X$36)*$E1037,SUMPRODUCT(R1007:R1036,'control variables'!AB$7:AB$36)*$E1037)</f>
        <v>2.3922192768831792E-52</v>
      </c>
      <c r="AC1037" s="10">
        <f ca="1">IF($A1037&gt;='key variables'!$B$26,SUMPRODUCT(S1007:S1036,'control variables'!Y$7:Y$36)*$E1037,SUMPRODUCT(S1007:S1036,'control variables'!AC$7:AC$36)*$E1037)</f>
        <v>1.075290723307263E-52</v>
      </c>
      <c r="AD1037" s="10">
        <f t="shared" ca="1" si="784"/>
        <v>4.9581252279686147E-52</v>
      </c>
      <c r="AE1037" s="82">
        <f ca="1">SUMPRODUCT(P1007:P1036,'control variables'!AL$7:AL$36)</f>
        <v>9.4210578062763797E-53</v>
      </c>
      <c r="AF1037" s="82">
        <f ca="1">SUMPRODUCT(Q1007:Q1036,'control variables'!AM$7:AM$36)</f>
        <v>1.084598960460796E-52</v>
      </c>
      <c r="AG1037" s="82">
        <f ca="1">SUMPRODUCT(R1007:R1036,'control variables'!AN$7:AN$36)</f>
        <v>3.0924766812945324E-52</v>
      </c>
      <c r="AH1037" s="82">
        <f ca="1">SUMPRODUCT(S1007:S1036,'control variables'!AO$7:AO$36)</f>
        <v>1.3390117280047235E-52</v>
      </c>
      <c r="AI1037" s="82">
        <f t="shared" ca="1" si="747"/>
        <v>6.4581931503876895E-52</v>
      </c>
      <c r="AJ1037" s="10">
        <f ca="1">SUMPRODUCT(P1007:P1036,'control variables'!AP$7:AP$36)</f>
        <v>9.0018573766100481E-56</v>
      </c>
      <c r="AK1037" s="10">
        <f ca="1">SUMPRODUCT(Q1007:Q1036,'control variables'!AQ$7:AQ$36)</f>
        <v>2.5976383714829309E-55</v>
      </c>
      <c r="AL1037" s="10">
        <f ca="1">SUMPRODUCT(R1007:R1036,'control variables'!AR$7:AR$36)</f>
        <v>9.3365943590470716E-54</v>
      </c>
      <c r="AM1037" s="10">
        <f ca="1">SUMPRODUCT(S1007:S1036,'control variables'!AS$7:AS$36)</f>
        <v>6.9945882460008489E-54</v>
      </c>
      <c r="AN1037" s="10">
        <f t="shared" ca="1" si="769"/>
        <v>1.6680965015962315E-53</v>
      </c>
      <c r="AO1037" s="82">
        <f ca="1">SUMPRODUCT(P1007:P1036,'control variables'!AX$7:AX$36)</f>
        <v>1.2241152286247858E-55</v>
      </c>
      <c r="AP1037" s="82">
        <f ca="1">SUMPRODUCT(Q1007:Q1036,'control variables'!AY$7:AY$36)</f>
        <v>2.8259134140512751E-55</v>
      </c>
      <c r="AQ1037" s="82">
        <f ca="1">SUMPRODUCT(R1007:R1036,'control variables'!AZ$7:AZ$36)</f>
        <v>2.539268699834876E-54</v>
      </c>
      <c r="AR1037" s="82">
        <f ca="1">SUMPRODUCT(S1007:S1036,'control variables'!BA$7:BA$36)</f>
        <v>1.9023145183653072E-54</v>
      </c>
      <c r="AS1037" s="82">
        <f t="shared" ca="1" si="770"/>
        <v>4.8465860824677895E-54</v>
      </c>
      <c r="AT1037" s="10">
        <f ca="1">SUMPRODUCT(P1007:P1036,'control variables'!AT$7:AT$36)</f>
        <v>-1.0803294577974509E-55</v>
      </c>
      <c r="AU1037" s="10">
        <f ca="1">SUMPRODUCT(Q1007:Q1036,'control variables'!AU$7:AU$36)</f>
        <v>1.17191979678043E-55</v>
      </c>
      <c r="AV1037" s="10">
        <f ca="1">SUMPRODUCT(R1007:R1036,'control variables'!AV$7:AV$36)</f>
        <v>5.0463805583249325E-53</v>
      </c>
      <c r="AW1037" s="10">
        <f ca="1">SUMPRODUCT(S1007:S1036,'control variables'!AW$7:AW$36)</f>
        <v>3.7805384683874554E-53</v>
      </c>
      <c r="AX1037" s="10">
        <f t="shared" ca="1" si="748"/>
        <v>8.8278349301022182E-53</v>
      </c>
      <c r="AY1037" s="82">
        <f ca="1">SUMPRODUCT(P1007:P1036,'control variables'!BB$7:BB$36)</f>
        <v>3.9156156309413694E-55</v>
      </c>
      <c r="AZ1037" s="82">
        <f ca="1">SUMPRODUCT(Q1007:Q1036,'control variables'!BC$7:BC$36)</f>
        <v>9.9848128762936528E-55</v>
      </c>
      <c r="BA1037" s="82">
        <f ca="1">SUMPRODUCT(R1007:R1036,'control variables'!BD$7:BD$36)</f>
        <v>6.9896759266602927E-54</v>
      </c>
      <c r="BB1037" s="82">
        <f ca="1">SUMPRODUCT(S1007:S1036,'control variables'!BE$7:BE$36)</f>
        <v>9.9328284506901285E-55</v>
      </c>
      <c r="BC1037" s="82">
        <f t="shared" ca="1" si="771"/>
        <v>9.3730016224528082E-54</v>
      </c>
      <c r="BD1037" s="10">
        <f ca="1">SUMPRODUCT(P1007:P1036,'control variables'!BF$7:BF$36)</f>
        <v>8.1911268430169415E-56</v>
      </c>
      <c r="BE1037" s="10">
        <f ca="1">SUMPRODUCT(Q1007:Q1036,'control variables'!BG$7:BG$36)</f>
        <v>9.4547533927347954E-56</v>
      </c>
      <c r="BF1037" s="10">
        <f ca="1">SUMPRODUCT(R1007:R1036,'control variables'!BH$7:BH$36)</f>
        <v>2.8319055159833059E-54</v>
      </c>
      <c r="BG1037" s="10">
        <f ca="1">SUMPRODUCT(S1007:S1036,'control variables'!BI$7:BI$36)</f>
        <v>6.3646375565265997E-54</v>
      </c>
      <c r="BH1037" s="10">
        <f t="shared" ca="1" si="772"/>
        <v>9.3730018748674233E-54</v>
      </c>
      <c r="BI1037" s="82">
        <f t="shared" ca="1" si="749"/>
        <v>9.449410668007819E-53</v>
      </c>
      <c r="BJ1037" s="82">
        <f t="shared" ca="1" si="750"/>
        <v>1.0957556931338701E-52</v>
      </c>
      <c r="BK1037" s="82">
        <f t="shared" ca="1" si="751"/>
        <v>3.6670114963936283E-52</v>
      </c>
      <c r="BL1037" s="82">
        <f t="shared" ca="1" si="752"/>
        <v>1.7269984032941591E-52</v>
      </c>
      <c r="BM1037" s="82">
        <f t="shared" ca="1" si="742"/>
        <v>7.434706659622439E-52</v>
      </c>
      <c r="BN1037" s="10">
        <f ca="1">BN1036+BI1037-INDIRECT(ADDRESS(MAX($D1037-'key variables'!$B$9*30,34),scenario!BI$4),TRUE)</f>
        <v>9439390.0751690175</v>
      </c>
      <c r="BO1037" s="10">
        <f ca="1">BO1036+BJ1037-INDIRECT(ADDRESS(MAX($D1037-'key variables'!$B$9*30,34),scenario!BJ$4),TRUE)</f>
        <v>10895583.360992203</v>
      </c>
      <c r="BP1037" s="10">
        <f ca="1">BP1036+BK1037-INDIRECT(ADDRESS(MAX($D1037-'key variables'!$B$9*30,34),scenario!BK$4),TRUE)</f>
        <v>32531162.537994072</v>
      </c>
      <c r="BQ1037" s="10">
        <f ca="1">BQ1036+BL1037-INDIRECT(ADDRESS(MAX($D1037-'key variables'!$B$9*30,34),scenario!BL$4),TRUE)</f>
        <v>14415841.516535141</v>
      </c>
      <c r="BR1037" s="10">
        <f t="shared" ca="1" si="773"/>
        <v>67281977.490690395</v>
      </c>
      <c r="BS1037" s="82">
        <f t="shared" ca="1" si="754"/>
        <v>-2.3433848477536824E-9</v>
      </c>
      <c r="BT1037" s="82">
        <f t="shared" ca="1" si="755"/>
        <v>-3.4288309057018498E-10</v>
      </c>
      <c r="BU1037" s="82">
        <f t="shared" ca="1" si="756"/>
        <v>-4.2578247660364599E-9</v>
      </c>
      <c r="BV1037" s="82">
        <f t="shared" ca="1" si="757"/>
        <v>-2.9943922343414556E-9</v>
      </c>
      <c r="BW1037" s="82">
        <f t="shared" ca="1" si="774"/>
        <v>-9.9384849387017825E-9</v>
      </c>
      <c r="BX1037" s="10">
        <f t="shared" ca="1" si="758"/>
        <v>-1.8625994260191893E-12</v>
      </c>
      <c r="BY1037" s="10">
        <f t="shared" ca="1" si="759"/>
        <v>2.8902850229962428E-12</v>
      </c>
      <c r="BZ1037" s="10">
        <f t="shared" ca="1" si="760"/>
        <v>-3.5034723983035463E-11</v>
      </c>
      <c r="CA1037" s="10">
        <f t="shared" ca="1" si="761"/>
        <v>-2.0257049910634696E-11</v>
      </c>
      <c r="CB1037" s="10">
        <v>0</v>
      </c>
      <c r="CC1037" s="82">
        <f t="shared" ca="1" si="762"/>
        <v>3.9725652202851362E-13</v>
      </c>
      <c r="CD1037" s="82">
        <f t="shared" ca="1" si="763"/>
        <v>3.4270724516460853E-13</v>
      </c>
      <c r="CE1037" s="82">
        <f t="shared" ca="1" si="764"/>
        <v>1.8915613015532971E-10</v>
      </c>
      <c r="CF1037" s="82">
        <f t="shared" ca="1" si="765"/>
        <v>3.7028113764059381E-11</v>
      </c>
      <c r="CG1037" s="82">
        <f t="shared" ca="1" si="775"/>
        <v>2.269242076865822E-10</v>
      </c>
      <c r="CH1037" s="13" t="str">
        <f t="shared" ca="1" si="776"/>
        <v/>
      </c>
      <c r="CI1037" s="81">
        <f t="shared" ca="1" si="785"/>
        <v>0.1131775965863165</v>
      </c>
      <c r="CJ1037" s="81">
        <f t="shared" ca="1" si="786"/>
        <v>0.13063724757458739</v>
      </c>
      <c r="CK1037" s="81">
        <f t="shared" ca="1" si="787"/>
        <v>0.39004625943939081</v>
      </c>
      <c r="CL1037" s="81">
        <f t="shared" ca="1" si="788"/>
        <v>0.17284488538116416</v>
      </c>
      <c r="CM1037" s="89">
        <f t="shared" ca="1" si="777"/>
        <v>0.80670598898145884</v>
      </c>
    </row>
    <row r="1038" spans="1:91" x14ac:dyDescent="0.3">
      <c r="A1038">
        <v>973</v>
      </c>
      <c r="B1038" s="3">
        <f t="shared" si="790"/>
        <v>2.8916666666666666</v>
      </c>
      <c r="C1038" s="3">
        <f t="shared" si="778"/>
        <v>32.43333333333333</v>
      </c>
      <c r="D1038" s="4">
        <f t="shared" ca="1" si="766"/>
        <v>1038</v>
      </c>
      <c r="E1038" s="58">
        <f>(0.5*(COS(B1038*2*PI())+1)*('key variables'!$B$4-'key variables'!$B$6)+'key variables'!$B$6)/'key variables'!$B$4</f>
        <v>1</v>
      </c>
      <c r="F1038" s="10">
        <f t="shared" ca="1" si="779"/>
        <v>11689222.907461114</v>
      </c>
      <c r="G1038" s="10">
        <f t="shared" ca="1" si="780"/>
        <v>13492492.798713122</v>
      </c>
      <c r="H1038" s="10">
        <f t="shared" ca="1" si="781"/>
        <v>40309474.521088287</v>
      </c>
      <c r="I1038" s="10">
        <f t="shared" ca="1" si="782"/>
        <v>17912154.249750931</v>
      </c>
      <c r="J1038" s="10">
        <f t="shared" ca="1" si="767"/>
        <v>83403344.477013454</v>
      </c>
      <c r="K1038" s="82">
        <f t="shared" ca="1" si="743"/>
        <v>2249832.832292099</v>
      </c>
      <c r="L1038" s="82">
        <f t="shared" ca="1" si="744"/>
        <v>2596909.4377209195</v>
      </c>
      <c r="M1038" s="82">
        <f t="shared" ca="1" si="745"/>
        <v>7778311.98309422</v>
      </c>
      <c r="N1038" s="82">
        <f t="shared" ca="1" si="746"/>
        <v>3496312.733215793</v>
      </c>
      <c r="O1038" s="82">
        <f t="shared" ca="1" si="768"/>
        <v>16121366.986323033</v>
      </c>
      <c r="P1038" s="10">
        <f ca="1">IF(IF($A1038&gt;='key variables'!$B$26,K1038*SUMPRODUCT(Z1038:AC1038,'control variables'!$O$3:$R$3)/J1038+F$65*'key variables'!$B$25/scenario!J$65,K1038*SUMPRODUCT(Z1038:AC1038,'control variables'!$O$7:$R$7)/J1038+F$65*'key variables'!$B$25/scenario!J$65)&lt;'key variables'!$B$28,0,IF($A1038&gt;='key variables'!$B$26,K1038*SUMPRODUCT(Z1038:AC1038,'control variables'!$O$3:$R$3)/J1038+F$65*'key variables'!$B$25/scenario!J$65,K1038*SUMPRODUCT(Z1038:AC1038,'control variables'!$O$7:$R$7)/J1038+F$65*'key variables'!$B$25/scenario!J$65))</f>
        <v>1.1508256265929528E-53</v>
      </c>
      <c r="Q1038" s="10">
        <f ca="1">IF(IF($A1038&gt;='key variables'!$B$26,L1038*SUMPRODUCT(Z1038:AC1038,'control variables'!$O$4:$R$4)/J1038+G$65*'key variables'!$B$25/scenario!J$65,L1038*SUMPRODUCT(Z1038:AC1038,'control variables'!$O$7:$R$7)/J1038+G$65*'key variables'!$B$25/scenario!J$65)&lt;'key variables'!$B$28,0,IF($A1038&gt;='key variables'!$B$26,L1038*SUMPRODUCT(Z1038:AC1038,'control variables'!$O$4:$R$4)/J1038+G$65*'key variables'!$B$25/scenario!J$65,L1038*SUMPRODUCT(Z1038:AC1038,'control variables'!$O$7:$R$7)/J1038+G$65*'key variables'!$B$25/scenario!J$65))</f>
        <v>1.3283608844065073E-53</v>
      </c>
      <c r="R1038" s="10">
        <f ca="1">IF(IF($A1038&gt;='key variables'!$B$26,M1038*SUMPRODUCT(Z1038:AC1038,'control variables'!$O$5:$R$5)/J1038+H$65*'key variables'!$B$25/scenario!J$65,M1038*SUMPRODUCT(Z1038:AC1038,'control variables'!$O$7:$R$7)/J1038+H$65*'key variables'!$B$25/scenario!J$65)&lt;'key variables'!$B$28,0,IF($A1038&gt;='key variables'!$B$26,M1038*SUMPRODUCT(Z1038:AC1038,'control variables'!$O$5:$R$5)/J1038+H$65*'key variables'!$B$25/scenario!J$65,M1038*SUMPRODUCT(Z1038:AC1038,'control variables'!$O$7:$R$7)/J1038+H$65*'key variables'!$B$25/scenario!J$65))</f>
        <v>3.9787315009801122E-53</v>
      </c>
      <c r="S1038" s="10">
        <f ca="1">IF(IF($A1038&gt;='key variables'!$B$26,N1038*SUMPRODUCT(Z1038:AC1038,'control variables'!$O$6:$R$6)/J1038+I$65*'key variables'!$B$25/scenario!J$65,N1038*SUMPRODUCT(Z1038:AC1038,'control variables'!$O$7:$R$7)/J1038+I$65*'key variables'!$B$25/scenario!J$65)&lt;'key variables'!$B$28,0,IF($A1038&gt;='key variables'!$B$26,N1038*SUMPRODUCT(Z1038:AC1038,'control variables'!$O$6:$R$6)/J1038+I$65*'key variables'!$B$25/scenario!J$65,N1038*SUMPRODUCT(Z1038:AC1038,'control variables'!$O$7:$R$7)/J1038+I$65*'key variables'!$B$25/scenario!J$65))</f>
        <v>1.7884201146930321E-53</v>
      </c>
      <c r="T1038" s="10">
        <f t="shared" ca="1" si="789"/>
        <v>8.2463381266726042E-53</v>
      </c>
      <c r="U1038" s="82">
        <f ca="1">SUMPRODUCT(P1008:P1037,'control variables'!AD$7:AD$36)</f>
        <v>2.4399632284952892E-53</v>
      </c>
      <c r="V1038" s="82">
        <f ca="1">SUMPRODUCT(Q1008:Q1037,'control variables'!AE$7:AE$36)</f>
        <v>2.8163708186781237E-53</v>
      </c>
      <c r="W1038" s="82">
        <f ca="1">SUMPRODUCT(R1008:R1037,'control variables'!AF$7:AF$36)</f>
        <v>8.43564683833813E-53</v>
      </c>
      <c r="X1038" s="82">
        <f ca="1">SUMPRODUCT(S1008:S1037,'control variables'!AG$7:AG$36)</f>
        <v>3.7917814967947E-53</v>
      </c>
      <c r="Y1038" s="82">
        <f t="shared" ca="1" si="783"/>
        <v>1.7483762382306242E-52</v>
      </c>
      <c r="Z1038" s="10">
        <f ca="1">IF($A1038&gt;='key variables'!$B$26,SUMPRODUCT(P1008:P1037,'control variables'!V$7:V$36)*$E1038,SUMPRODUCT(P1008:P1037,'control variables'!Z$7:Z$36)*$E1038)</f>
        <v>5.9537572867819614E-53</v>
      </c>
      <c r="AA1038" s="10">
        <f ca="1">IF($A1038&gt;='key variables'!$B$26,SUMPRODUCT(Q1008:Q1037,'control variables'!W$7:W$36)*$E1038,SUMPRODUCT(Q1008:Q1037,'control variables'!AA$7:AA$36)*$E1038)</f>
        <v>6.8722299123850644E-53</v>
      </c>
      <c r="AB1038" s="10">
        <f ca="1">IF($A1038&gt;='key variables'!$B$26,SUMPRODUCT(R1008:R1037,'control variables'!X$7:X$36)*$E1038,SUMPRODUCT(R1008:R1037,'control variables'!AB$7:AB$36)*$E1038)</f>
        <v>2.0583832266786897E-52</v>
      </c>
      <c r="AC1038" s="10">
        <f ca="1">IF($A1038&gt;='key variables'!$B$26,SUMPRODUCT(S1008:S1037,'control variables'!Y$7:Y$36)*$E1038,SUMPRODUCT(S1008:S1037,'control variables'!AC$7:AC$36)*$E1038)</f>
        <v>9.2523307125200175E-53</v>
      </c>
      <c r="AD1038" s="10">
        <f t="shared" ca="1" si="784"/>
        <v>4.2662150178473941E-52</v>
      </c>
      <c r="AE1038" s="82">
        <f ca="1">SUMPRODUCT(P1008:P1037,'control variables'!AL$7:AL$36)</f>
        <v>8.1063419032705263E-53</v>
      </c>
      <c r="AF1038" s="82">
        <f ca="1">SUMPRODUCT(Q1008:Q1037,'control variables'!AM$7:AM$36)</f>
        <v>9.3324233671187335E-53</v>
      </c>
      <c r="AG1038" s="82">
        <f ca="1">SUMPRODUCT(R1008:R1037,'control variables'!AN$7:AN$36)</f>
        <v>2.6609191687332495E-52</v>
      </c>
      <c r="AH1038" s="82">
        <f ca="1">SUMPRODUCT(S1008:S1037,'control variables'!AO$7:AO$36)</f>
        <v>1.1521516057850772E-52</v>
      </c>
      <c r="AI1038" s="82">
        <f t="shared" ca="1" si="747"/>
        <v>5.5569473015572528E-52</v>
      </c>
      <c r="AJ1038" s="10">
        <f ca="1">SUMPRODUCT(P1008:P1037,'control variables'!AP$7:AP$36)</f>
        <v>7.7456412177690231E-56</v>
      </c>
      <c r="AK1038" s="10">
        <f ca="1">SUMPRODUCT(Q1008:Q1037,'control variables'!AQ$7:AQ$36)</f>
        <v>2.2351359277582327E-55</v>
      </c>
      <c r="AL1038" s="10">
        <f ca="1">SUMPRODUCT(R1008:R1037,'control variables'!AR$7:AR$36)</f>
        <v>8.0336653954251507E-54</v>
      </c>
      <c r="AM1038" s="10">
        <f ca="1">SUMPRODUCT(S1008:S1037,'control variables'!AS$7:AS$36)</f>
        <v>6.0184880467356731E-54</v>
      </c>
      <c r="AN1038" s="10">
        <f t="shared" ca="1" si="769"/>
        <v>1.4353123447114337E-53</v>
      </c>
      <c r="AO1038" s="82">
        <f ca="1">SUMPRODUCT(P1008:P1037,'control variables'!AX$7:AX$36)</f>
        <v>1.0532890017532682E-55</v>
      </c>
      <c r="AP1038" s="82">
        <f ca="1">SUMPRODUCT(Q1008:Q1037,'control variables'!AY$7:AY$36)</f>
        <v>2.4315550115908176E-55</v>
      </c>
      <c r="AQ1038" s="82">
        <f ca="1">SUMPRODUCT(R1008:R1037,'control variables'!AZ$7:AZ$36)</f>
        <v>2.1849117889311097E-54</v>
      </c>
      <c r="AR1038" s="82">
        <f ca="1">SUMPRODUCT(S1008:S1037,'control variables'!BA$7:BA$36)</f>
        <v>1.6368450560988089E-54</v>
      </c>
      <c r="AS1038" s="82">
        <f t="shared" ca="1" si="770"/>
        <v>4.1702412463643268E-54</v>
      </c>
      <c r="AT1038" s="10">
        <f ca="1">SUMPRODUCT(P1008:P1037,'control variables'!AT$7:AT$36)</f>
        <v>-9.2956864644718362E-56</v>
      </c>
      <c r="AU1038" s="10">
        <f ca="1">SUMPRODUCT(Q1008:Q1037,'control variables'!AU$7:AU$36)</f>
        <v>1.0083774827901513E-55</v>
      </c>
      <c r="AV1038" s="10">
        <f ca="1">SUMPRODUCT(R1008:R1037,'control variables'!AV$7:AV$36)</f>
        <v>4.3421542485968097E-53</v>
      </c>
      <c r="AW1038" s="10">
        <f ca="1">SUMPRODUCT(S1008:S1037,'control variables'!AW$7:AW$36)</f>
        <v>3.2529614012981209E-53</v>
      </c>
      <c r="AX1038" s="10">
        <f t="shared" ca="1" si="748"/>
        <v>7.5959037382583606E-53</v>
      </c>
      <c r="AY1038" s="82">
        <f ca="1">SUMPRODUCT(P1008:P1037,'control variables'!BB$7:BB$36)</f>
        <v>3.3691884413504794E-55</v>
      </c>
      <c r="AZ1038" s="82">
        <f ca="1">SUMPRODUCT(Q1008:Q1037,'control variables'!BC$7:BC$36)</f>
        <v>8.59142451726507E-55</v>
      </c>
      <c r="BA1038" s="82">
        <f ca="1">SUMPRODUCT(R1008:R1037,'control variables'!BD$7:BD$36)</f>
        <v>6.0142612453582233E-54</v>
      </c>
      <c r="BB1038" s="82">
        <f ca="1">SUMPRODUCT(S1008:S1037,'control variables'!BE$7:BE$36)</f>
        <v>8.5466945584586865E-55</v>
      </c>
      <c r="BC1038" s="82">
        <f t="shared" ca="1" si="771"/>
        <v>8.0649919970656466E-54</v>
      </c>
      <c r="BD1038" s="10">
        <f ca="1">SUMPRODUCT(P1008:P1037,'control variables'!BF$7:BF$36)</f>
        <v>7.0480487571486953E-56</v>
      </c>
      <c r="BE1038" s="10">
        <f ca="1">SUMPRODUCT(Q1008:Q1037,'control variables'!BG$7:BG$36)</f>
        <v>8.1353352445788832E-56</v>
      </c>
      <c r="BF1038" s="10">
        <f ca="1">SUMPRODUCT(R1008:R1037,'control variables'!BH$7:BH$36)</f>
        <v>2.4367109110640098E-54</v>
      </c>
      <c r="BG1038" s="10">
        <f ca="1">SUMPRODUCT(S1008:S1037,'control variables'!BI$7:BI$36)</f>
        <v>5.4764474631743215E-54</v>
      </c>
      <c r="BH1038" s="10">
        <f t="shared" ca="1" si="772"/>
        <v>8.0649922142556071E-54</v>
      </c>
      <c r="BI1038" s="82">
        <f t="shared" ca="1" si="749"/>
        <v>8.1307381012195591E-53</v>
      </c>
      <c r="BJ1038" s="82">
        <f t="shared" ca="1" si="750"/>
        <v>9.4284213871192857E-53</v>
      </c>
      <c r="BK1038" s="82">
        <f t="shared" ca="1" si="751"/>
        <v>3.155277206046513E-52</v>
      </c>
      <c r="BL1038" s="82">
        <f t="shared" ca="1" si="752"/>
        <v>1.4859944404733481E-52</v>
      </c>
      <c r="BM1038" s="82">
        <f t="shared" ca="1" si="742"/>
        <v>6.3971875953537453E-52</v>
      </c>
      <c r="BN1038" s="10">
        <f ca="1">BN1037+BI1038-INDIRECT(ADDRESS(MAX($D1038-'key variables'!$B$9*30,34),scenario!BI$4),TRUE)</f>
        <v>9439390.0751690175</v>
      </c>
      <c r="BO1038" s="10">
        <f ca="1">BO1037+BJ1038-INDIRECT(ADDRESS(MAX($D1038-'key variables'!$B$9*30,34),scenario!BJ$4),TRUE)</f>
        <v>10895583.360992203</v>
      </c>
      <c r="BP1038" s="10">
        <f ca="1">BP1037+BK1038-INDIRECT(ADDRESS(MAX($D1038-'key variables'!$B$9*30,34),scenario!BK$4),TRUE)</f>
        <v>32531162.537994072</v>
      </c>
      <c r="BQ1038" s="10">
        <f ca="1">BQ1037+BL1038-INDIRECT(ADDRESS(MAX($D1038-'key variables'!$B$9*30,34),scenario!BL$4),TRUE)</f>
        <v>14415841.516535141</v>
      </c>
      <c r="BR1038" s="10">
        <f t="shared" ca="1" si="773"/>
        <v>67281977.490690395</v>
      </c>
      <c r="BS1038" s="82">
        <f t="shared" ca="1" si="754"/>
        <v>-2.3433848477536824E-9</v>
      </c>
      <c r="BT1038" s="82">
        <f t="shared" ca="1" si="755"/>
        <v>-3.4288309057018498E-10</v>
      </c>
      <c r="BU1038" s="82">
        <f t="shared" ca="1" si="756"/>
        <v>-4.2578247660364599E-9</v>
      </c>
      <c r="BV1038" s="82">
        <f t="shared" ca="1" si="757"/>
        <v>-2.9943922343414556E-9</v>
      </c>
      <c r="BW1038" s="82">
        <f t="shared" ca="1" si="774"/>
        <v>-9.9384849387017825E-9</v>
      </c>
      <c r="BX1038" s="10">
        <f t="shared" ca="1" si="758"/>
        <v>-1.8625994260191893E-12</v>
      </c>
      <c r="BY1038" s="10">
        <f t="shared" ca="1" si="759"/>
        <v>2.8902850229962428E-12</v>
      </c>
      <c r="BZ1038" s="10">
        <f t="shared" ca="1" si="760"/>
        <v>-3.5034723983035463E-11</v>
      </c>
      <c r="CA1038" s="10">
        <f t="shared" ca="1" si="761"/>
        <v>-2.0257049910634696E-11</v>
      </c>
      <c r="CB1038" s="10">
        <v>0</v>
      </c>
      <c r="CC1038" s="82">
        <f t="shared" ca="1" si="762"/>
        <v>3.9725652202851362E-13</v>
      </c>
      <c r="CD1038" s="82">
        <f t="shared" ca="1" si="763"/>
        <v>3.4270724516460853E-13</v>
      </c>
      <c r="CE1038" s="82">
        <f t="shared" ca="1" si="764"/>
        <v>1.8915613015532971E-10</v>
      </c>
      <c r="CF1038" s="82">
        <f t="shared" ca="1" si="765"/>
        <v>3.7028113764059381E-11</v>
      </c>
      <c r="CG1038" s="82">
        <f t="shared" ca="1" si="775"/>
        <v>2.269242076865822E-10</v>
      </c>
      <c r="CH1038" s="13" t="str">
        <f t="shared" ca="1" si="776"/>
        <v/>
      </c>
      <c r="CI1038" s="81">
        <f t="shared" ca="1" si="785"/>
        <v>0.1131775965863165</v>
      </c>
      <c r="CJ1038" s="81">
        <f t="shared" ca="1" si="786"/>
        <v>0.13063724757458739</v>
      </c>
      <c r="CK1038" s="81">
        <f t="shared" ca="1" si="787"/>
        <v>0.39004625943939081</v>
      </c>
      <c r="CL1038" s="81">
        <f t="shared" ca="1" si="788"/>
        <v>0.17284488538116416</v>
      </c>
      <c r="CM1038" s="89">
        <f t="shared" ca="1" si="777"/>
        <v>0.80670598898145884</v>
      </c>
    </row>
    <row r="1039" spans="1:91" x14ac:dyDescent="0.3">
      <c r="A1039">
        <v>974</v>
      </c>
      <c r="B1039" s="3">
        <f t="shared" si="790"/>
        <v>2.8944444444444444</v>
      </c>
      <c r="C1039" s="3">
        <f t="shared" si="778"/>
        <v>32.466666666666669</v>
      </c>
      <c r="D1039" s="4">
        <f t="shared" ca="1" si="766"/>
        <v>1039</v>
      </c>
      <c r="E1039" s="58">
        <f>(0.5*(COS(B1039*2*PI())+1)*('key variables'!$B$4-'key variables'!$B$6)+'key variables'!$B$6)/'key variables'!$B$4</f>
        <v>1</v>
      </c>
      <c r="F1039" s="10">
        <f t="shared" ca="1" si="779"/>
        <v>11689222.907461114</v>
      </c>
      <c r="G1039" s="10">
        <f t="shared" ca="1" si="780"/>
        <v>13492492.798713122</v>
      </c>
      <c r="H1039" s="10">
        <f t="shared" ca="1" si="781"/>
        <v>40309474.521088287</v>
      </c>
      <c r="I1039" s="10">
        <f t="shared" ca="1" si="782"/>
        <v>17912154.249750931</v>
      </c>
      <c r="J1039" s="10">
        <f t="shared" ca="1" si="767"/>
        <v>83403344.477013454</v>
      </c>
      <c r="K1039" s="82">
        <f t="shared" ca="1" si="743"/>
        <v>2249832.832292099</v>
      </c>
      <c r="L1039" s="82">
        <f t="shared" ca="1" si="744"/>
        <v>2596909.4377209195</v>
      </c>
      <c r="M1039" s="82">
        <f t="shared" ca="1" si="745"/>
        <v>7778311.98309422</v>
      </c>
      <c r="N1039" s="82">
        <f t="shared" ca="1" si="746"/>
        <v>3496312.733215793</v>
      </c>
      <c r="O1039" s="82">
        <f t="shared" ca="1" si="768"/>
        <v>16121366.986323033</v>
      </c>
      <c r="P1039" s="10">
        <f ca="1">IF(IF($A1039&gt;='key variables'!$B$26,K1039*SUMPRODUCT(Z1039:AC1039,'control variables'!$O$3:$R$3)/J1039+F$65*'key variables'!$B$25/scenario!J$65,K1039*SUMPRODUCT(Z1039:AC1039,'control variables'!$O$7:$R$7)/J1039+F$65*'key variables'!$B$25/scenario!J$65)&lt;'key variables'!$B$28,0,IF($A1039&gt;='key variables'!$B$26,K1039*SUMPRODUCT(Z1039:AC1039,'control variables'!$O$3:$R$3)/J1039+F$65*'key variables'!$B$25/scenario!J$65,K1039*SUMPRODUCT(Z1039:AC1039,'control variables'!$O$7:$R$7)/J1039+F$65*'key variables'!$B$25/scenario!J$65))</f>
        <v>9.9022702036633022E-54</v>
      </c>
      <c r="Q1039" s="10">
        <f ca="1">IF(IF($A1039&gt;='key variables'!$B$26,L1039*SUMPRODUCT(Z1039:AC1039,'control variables'!$O$4:$R$4)/J1039+G$65*'key variables'!$B$25/scenario!J$65,L1039*SUMPRODUCT(Z1039:AC1039,'control variables'!$O$7:$R$7)/J1039+G$65*'key variables'!$B$25/scenario!J$65)&lt;'key variables'!$B$28,0,IF($A1039&gt;='key variables'!$B$26,L1039*SUMPRODUCT(Z1039:AC1039,'control variables'!$O$4:$R$4)/J1039+G$65*'key variables'!$B$25/scenario!J$65,L1039*SUMPRODUCT(Z1039:AC1039,'control variables'!$O$7:$R$7)/J1039+G$65*'key variables'!$B$25/scenario!J$65))</f>
        <v>1.1429870956482346E-53</v>
      </c>
      <c r="R1039" s="10">
        <f ca="1">IF(IF($A1039&gt;='key variables'!$B$26,M1039*SUMPRODUCT(Z1039:AC1039,'control variables'!$O$5:$R$5)/J1039+H$65*'key variables'!$B$25/scenario!J$65,M1039*SUMPRODUCT(Z1039:AC1039,'control variables'!$O$7:$R$7)/J1039+H$65*'key variables'!$B$25/scenario!J$65)&lt;'key variables'!$B$28,0,IF($A1039&gt;='key variables'!$B$26,M1039*SUMPRODUCT(Z1039:AC1039,'control variables'!$O$5:$R$5)/J1039+H$65*'key variables'!$B$25/scenario!J$65,M1039*SUMPRODUCT(Z1039:AC1039,'control variables'!$O$7:$R$7)/J1039+H$65*'key variables'!$B$25/scenario!J$65))</f>
        <v>3.423496442912213E-53</v>
      </c>
      <c r="S1039" s="10">
        <f ca="1">IF(IF($A1039&gt;='key variables'!$B$26,N1039*SUMPRODUCT(Z1039:AC1039,'control variables'!$O$6:$R$6)/J1039+I$65*'key variables'!$B$25/scenario!J$65,N1039*SUMPRODUCT(Z1039:AC1039,'control variables'!$O$7:$R$7)/J1039+I$65*'key variables'!$B$25/scenario!J$65)&lt;'key variables'!$B$28,0,IF($A1039&gt;='key variables'!$B$26,N1039*SUMPRODUCT(Z1039:AC1039,'control variables'!$O$6:$R$6)/J1039+I$65*'key variables'!$B$25/scenario!J$65,N1039*SUMPRODUCT(Z1039:AC1039,'control variables'!$O$7:$R$7)/J1039+I$65*'key variables'!$B$25/scenario!J$65))</f>
        <v>1.5388447045436484E-53</v>
      </c>
      <c r="T1039" s="10">
        <f t="shared" ca="1" si="789"/>
        <v>7.0955552634704263E-53</v>
      </c>
      <c r="U1039" s="82">
        <f ca="1">SUMPRODUCT(P1009:P1038,'control variables'!AD$7:AD$36)</f>
        <v>2.0994644729186961E-53</v>
      </c>
      <c r="V1039" s="82">
        <f ca="1">SUMPRODUCT(Q1009:Q1038,'control variables'!AE$7:AE$36)</f>
        <v>2.4233440927821262E-53</v>
      </c>
      <c r="W1039" s="82">
        <f ca="1">SUMPRODUCT(R1009:R1038,'control variables'!AF$7:AF$36)</f>
        <v>7.2584457980138051E-53</v>
      </c>
      <c r="X1039" s="82">
        <f ca="1">SUMPRODUCT(S1009:S1038,'control variables'!AG$7:AG$36)</f>
        <v>3.2626354563959032E-53</v>
      </c>
      <c r="Y1039" s="82">
        <f t="shared" ca="1" si="783"/>
        <v>1.5043889820110531E-52</v>
      </c>
      <c r="Z1039" s="10">
        <f ca="1">IF($A1039&gt;='key variables'!$B$26,SUMPRODUCT(P1009:P1038,'control variables'!V$7:V$36)*$E1039,SUMPRODUCT(P1009:P1038,'control variables'!Z$7:Z$36)*$E1039)</f>
        <v>5.1229058528427183E-53</v>
      </c>
      <c r="AA1039" s="10">
        <f ca="1">IF($A1039&gt;='key variables'!$B$26,SUMPRODUCT(Q1009:Q1038,'control variables'!W$7:W$36)*$E1039,SUMPRODUCT(Q1009:Q1038,'control variables'!AA$7:AA$36)*$E1039)</f>
        <v>5.9132049132065262E-53</v>
      </c>
      <c r="AB1039" s="10">
        <f ca="1">IF($A1039&gt;='key variables'!$B$26,SUMPRODUCT(R1009:R1038,'control variables'!X$7:X$36)*$E1039,SUMPRODUCT(R1009:R1038,'control variables'!AB$7:AB$36)*$E1039)</f>
        <v>1.7711342554652779E-52</v>
      </c>
      <c r="AC1039" s="10">
        <f ca="1">IF($A1039&gt;='key variables'!$B$26,SUMPRODUCT(S1009:S1038,'control variables'!Y$7:Y$36)*$E1039,SUMPRODUCT(S1009:S1038,'control variables'!AC$7:AC$36)*$E1039)</f>
        <v>7.9611608059394991E-53</v>
      </c>
      <c r="AD1039" s="10">
        <f t="shared" ca="1" si="784"/>
        <v>3.6708614126641522E-52</v>
      </c>
      <c r="AE1039" s="82">
        <f ca="1">SUMPRODUCT(P1009:P1038,'control variables'!AL$7:AL$36)</f>
        <v>6.9750956213156127E-53</v>
      </c>
      <c r="AF1039" s="82">
        <f ca="1">SUMPRODUCT(Q1009:Q1038,'control variables'!AM$7:AM$36)</f>
        <v>8.0300764686462093E-53</v>
      </c>
      <c r="AG1039" s="82">
        <f ca="1">SUMPRODUCT(R1009:R1038,'control variables'!AN$7:AN$36)</f>
        <v>2.2895858408116141E-52</v>
      </c>
      <c r="AH1039" s="82">
        <f ca="1">SUMPRODUCT(S1009:S1038,'control variables'!AO$7:AO$36)</f>
        <v>9.9136795813669628E-53</v>
      </c>
      <c r="AI1039" s="82">
        <f t="shared" ca="1" si="747"/>
        <v>4.7814710079444921E-52</v>
      </c>
      <c r="AJ1039" s="10">
        <f ca="1">SUMPRODUCT(P1009:P1038,'control variables'!AP$7:AP$36)</f>
        <v>6.664730995437687E-56</v>
      </c>
      <c r="AK1039" s="10">
        <f ca="1">SUMPRODUCT(Q1009:Q1038,'control variables'!AQ$7:AQ$36)</f>
        <v>1.9232209804106217E-55</v>
      </c>
      <c r="AL1039" s="10">
        <f ca="1">SUMPRODUCT(R1009:R1038,'control variables'!AR$7:AR$36)</f>
        <v>6.9125611763472461E-54</v>
      </c>
      <c r="AM1039" s="10">
        <f ca="1">SUMPRODUCT(S1009:S1038,'control variables'!AS$7:AS$36)</f>
        <v>5.178603385182848E-54</v>
      </c>
      <c r="AN1039" s="10">
        <f t="shared" ca="1" si="769"/>
        <v>1.2350133969525534E-53</v>
      </c>
      <c r="AO1039" s="82">
        <f ca="1">SUMPRODUCT(P1009:P1038,'control variables'!AX$7:AX$36)</f>
        <v>9.0630170695675052E-56</v>
      </c>
      <c r="AP1039" s="82">
        <f ca="1">SUMPRODUCT(Q1009:Q1038,'control variables'!AY$7:AY$36)</f>
        <v>2.0922296291860632E-55</v>
      </c>
      <c r="AQ1039" s="82">
        <f ca="1">SUMPRODUCT(R1009:R1038,'control variables'!AZ$7:AZ$36)</f>
        <v>1.8800056589996084E-54</v>
      </c>
      <c r="AR1039" s="82">
        <f ca="1">SUMPRODUCT(S1009:S1038,'control variables'!BA$7:BA$36)</f>
        <v>1.4084220626026923E-54</v>
      </c>
      <c r="AS1039" s="82">
        <f t="shared" ca="1" si="770"/>
        <v>3.5882808552165825E-54</v>
      </c>
      <c r="AT1039" s="10">
        <f ca="1">SUMPRODUCT(P1009:P1038,'control variables'!AT$7:AT$36)</f>
        <v>-7.998466229175591E-56</v>
      </c>
      <c r="AU1039" s="10">
        <f ca="1">SUMPRODUCT(Q1009:Q1038,'control variables'!AU$7:AU$36)</f>
        <v>8.6765762519899935E-56</v>
      </c>
      <c r="AV1039" s="10">
        <f ca="1">SUMPRODUCT(R1009:R1038,'control variables'!AV$7:AV$36)</f>
        <v>3.7362032650319418E-53</v>
      </c>
      <c r="AW1039" s="10">
        <f ca="1">SUMPRODUCT(S1009:S1038,'control variables'!AW$7:AW$36)</f>
        <v>2.7990081219432632E-53</v>
      </c>
      <c r="AX1039" s="10">
        <f t="shared" ca="1" si="748"/>
        <v>6.5358894969980194E-53</v>
      </c>
      <c r="AY1039" s="82">
        <f ca="1">SUMPRODUCT(P1009:P1038,'control variables'!BB$7:BB$36)</f>
        <v>2.8990155886676313E-55</v>
      </c>
      <c r="AZ1039" s="82">
        <f ca="1">SUMPRODUCT(Q1009:Q1038,'control variables'!BC$7:BC$36)</f>
        <v>7.3924845813697859E-55</v>
      </c>
      <c r="BA1039" s="82">
        <f ca="1">SUMPRODUCT(R1009:R1038,'control variables'!BD$7:BD$36)</f>
        <v>5.1749664372065833E-54</v>
      </c>
      <c r="BB1039" s="82">
        <f ca="1">SUMPRODUCT(S1009:S1038,'control variables'!BE$7:BE$36)</f>
        <v>7.3539967229084786E-55</v>
      </c>
      <c r="BC1039" s="82">
        <f t="shared" ca="1" si="771"/>
        <v>6.9395161265011726E-54</v>
      </c>
      <c r="BD1039" s="10">
        <f ca="1">SUMPRODUCT(P1009:P1038,'control variables'!BF$7:BF$36)</f>
        <v>6.0644881022070786E-56</v>
      </c>
      <c r="BE1039" s="10">
        <f ca="1">SUMPRODUCT(Q1009:Q1038,'control variables'!BG$7:BG$36)</f>
        <v>7.0000429194212623E-56</v>
      </c>
      <c r="BF1039" s="10">
        <f ca="1">SUMPRODUCT(R1009:R1038,'control variables'!BH$7:BH$36)</f>
        <v>2.096666018900257E-54</v>
      </c>
      <c r="BG1039" s="10">
        <f ca="1">SUMPRODUCT(S1009:S1038,'control variables'!BI$7:BI$36)</f>
        <v>4.7122049842655654E-54</v>
      </c>
      <c r="BH1039" s="10">
        <f t="shared" ca="1" si="772"/>
        <v>6.9395163133821061E-54</v>
      </c>
      <c r="BI1039" s="82">
        <f t="shared" ca="1" si="749"/>
        <v>6.9960873109731136E-53</v>
      </c>
      <c r="BJ1039" s="82">
        <f t="shared" ca="1" si="750"/>
        <v>8.1126778907118974E-53</v>
      </c>
      <c r="BK1039" s="82">
        <f t="shared" ca="1" si="751"/>
        <v>2.7149558316868739E-52</v>
      </c>
      <c r="BL1039" s="82">
        <f t="shared" ca="1" si="752"/>
        <v>1.2786227670539312E-52</v>
      </c>
      <c r="BM1039" s="82">
        <f t="shared" ca="1" si="742"/>
        <v>5.5044551189093066E-52</v>
      </c>
      <c r="BN1039" s="10">
        <f ca="1">BN1038+BI1039-INDIRECT(ADDRESS(MAX($D1039-'key variables'!$B$9*30,34),scenario!BI$4),TRUE)</f>
        <v>9439390.0751690175</v>
      </c>
      <c r="BO1039" s="10">
        <f ca="1">BO1038+BJ1039-INDIRECT(ADDRESS(MAX($D1039-'key variables'!$B$9*30,34),scenario!BJ$4),TRUE)</f>
        <v>10895583.360992203</v>
      </c>
      <c r="BP1039" s="10">
        <f ca="1">BP1038+BK1039-INDIRECT(ADDRESS(MAX($D1039-'key variables'!$B$9*30,34),scenario!BK$4),TRUE)</f>
        <v>32531162.537994072</v>
      </c>
      <c r="BQ1039" s="10">
        <f ca="1">BQ1038+BL1039-INDIRECT(ADDRESS(MAX($D1039-'key variables'!$B$9*30,34),scenario!BL$4),TRUE)</f>
        <v>14415841.516535141</v>
      </c>
      <c r="BR1039" s="10">
        <f t="shared" ca="1" si="773"/>
        <v>67281977.490690395</v>
      </c>
      <c r="BS1039" s="82">
        <f t="shared" ca="1" si="754"/>
        <v>-2.3433848477536824E-9</v>
      </c>
      <c r="BT1039" s="82">
        <f t="shared" ca="1" si="755"/>
        <v>-3.4288309057018498E-10</v>
      </c>
      <c r="BU1039" s="82">
        <f t="shared" ca="1" si="756"/>
        <v>-4.2578247660364599E-9</v>
      </c>
      <c r="BV1039" s="82">
        <f t="shared" ca="1" si="757"/>
        <v>-2.9943922343414556E-9</v>
      </c>
      <c r="BW1039" s="82">
        <f t="shared" ca="1" si="774"/>
        <v>-9.9384849387017825E-9</v>
      </c>
      <c r="BX1039" s="10">
        <f t="shared" ca="1" si="758"/>
        <v>-1.8625994260191893E-12</v>
      </c>
      <c r="BY1039" s="10">
        <f t="shared" ca="1" si="759"/>
        <v>2.8902850229962428E-12</v>
      </c>
      <c r="BZ1039" s="10">
        <f t="shared" ca="1" si="760"/>
        <v>-3.5034723983035463E-11</v>
      </c>
      <c r="CA1039" s="10">
        <f t="shared" ca="1" si="761"/>
        <v>-2.0257049910634696E-11</v>
      </c>
      <c r="CB1039" s="10">
        <v>0</v>
      </c>
      <c r="CC1039" s="82">
        <f t="shared" ca="1" si="762"/>
        <v>3.9725652202851362E-13</v>
      </c>
      <c r="CD1039" s="82">
        <f t="shared" ca="1" si="763"/>
        <v>3.4270724516460853E-13</v>
      </c>
      <c r="CE1039" s="82">
        <f t="shared" ca="1" si="764"/>
        <v>1.8915613015532971E-10</v>
      </c>
      <c r="CF1039" s="82">
        <f t="shared" ca="1" si="765"/>
        <v>3.7028113764059381E-11</v>
      </c>
      <c r="CG1039" s="82">
        <f t="shared" ca="1" si="775"/>
        <v>2.269242076865822E-10</v>
      </c>
      <c r="CH1039" s="13" t="str">
        <f t="shared" ca="1" si="776"/>
        <v/>
      </c>
      <c r="CI1039" s="81">
        <f t="shared" ca="1" si="785"/>
        <v>0.1131775965863165</v>
      </c>
      <c r="CJ1039" s="81">
        <f t="shared" ca="1" si="786"/>
        <v>0.13063724757458739</v>
      </c>
      <c r="CK1039" s="81">
        <f t="shared" ca="1" si="787"/>
        <v>0.39004625943939081</v>
      </c>
      <c r="CL1039" s="81">
        <f t="shared" ca="1" si="788"/>
        <v>0.17284488538116416</v>
      </c>
      <c r="CM1039" s="89">
        <f t="shared" ca="1" si="777"/>
        <v>0.80670598898145884</v>
      </c>
    </row>
    <row r="1040" spans="1:91" x14ac:dyDescent="0.3">
      <c r="A1040">
        <v>975</v>
      </c>
      <c r="B1040" s="3">
        <f t="shared" si="790"/>
        <v>2.8972222222222221</v>
      </c>
      <c r="C1040" s="3">
        <f t="shared" si="778"/>
        <v>32.5</v>
      </c>
      <c r="D1040" s="4">
        <f t="shared" ca="1" si="766"/>
        <v>1040</v>
      </c>
      <c r="E1040" s="58">
        <f>(0.5*(COS(B1040*2*PI())+1)*('key variables'!$B$4-'key variables'!$B$6)+'key variables'!$B$6)/'key variables'!$B$4</f>
        <v>1</v>
      </c>
      <c r="F1040" s="10">
        <f t="shared" ca="1" si="779"/>
        <v>11689222.907461114</v>
      </c>
      <c r="G1040" s="10">
        <f t="shared" ca="1" si="780"/>
        <v>13492492.798713122</v>
      </c>
      <c r="H1040" s="10">
        <f t="shared" ca="1" si="781"/>
        <v>40309474.521088287</v>
      </c>
      <c r="I1040" s="10">
        <f t="shared" ca="1" si="782"/>
        <v>17912154.249750931</v>
      </c>
      <c r="J1040" s="10">
        <f t="shared" ca="1" si="767"/>
        <v>83403344.477013454</v>
      </c>
      <c r="K1040" s="82">
        <f t="shared" ca="1" si="743"/>
        <v>2249832.832292099</v>
      </c>
      <c r="L1040" s="82">
        <f t="shared" ca="1" si="744"/>
        <v>2596909.4377209195</v>
      </c>
      <c r="M1040" s="82">
        <f t="shared" ca="1" si="745"/>
        <v>7778311.98309422</v>
      </c>
      <c r="N1040" s="82">
        <f t="shared" ca="1" si="746"/>
        <v>3496312.733215793</v>
      </c>
      <c r="O1040" s="82">
        <f t="shared" ca="1" si="768"/>
        <v>16121366.986323033</v>
      </c>
      <c r="P1040" s="10">
        <f ca="1">IF(IF($A1040&gt;='key variables'!$B$26,K1040*SUMPRODUCT(Z1040:AC1040,'control variables'!$O$3:$R$3)/J1040+F$65*'key variables'!$B$25/scenario!J$65,K1040*SUMPRODUCT(Z1040:AC1040,'control variables'!$O$7:$R$7)/J1040+F$65*'key variables'!$B$25/scenario!J$65)&lt;'key variables'!$B$28,0,IF($A1040&gt;='key variables'!$B$26,K1040*SUMPRODUCT(Z1040:AC1040,'control variables'!$O$3:$R$3)/J1040+F$65*'key variables'!$B$25/scenario!J$65,K1040*SUMPRODUCT(Z1040:AC1040,'control variables'!$O$7:$R$7)/J1040+F$65*'key variables'!$B$25/scenario!J$65))</f>
        <v>8.5204007384378562E-54</v>
      </c>
      <c r="Q1040" s="10">
        <f ca="1">IF(IF($A1040&gt;='key variables'!$B$26,L1040*SUMPRODUCT(Z1040:AC1040,'control variables'!$O$4:$R$4)/J1040+G$65*'key variables'!$B$25/scenario!J$65,L1040*SUMPRODUCT(Z1040:AC1040,'control variables'!$O$7:$R$7)/J1040+G$65*'key variables'!$B$25/scenario!J$65)&lt;'key variables'!$B$28,0,IF($A1040&gt;='key variables'!$B$26,L1040*SUMPRODUCT(Z1040:AC1040,'control variables'!$O$4:$R$4)/J1040+G$65*'key variables'!$B$25/scenario!J$65,L1040*SUMPRODUCT(Z1040:AC1040,'control variables'!$O$7:$R$7)/J1040+G$65*'key variables'!$B$25/scenario!J$65))</f>
        <v>9.8348236247717877E-54</v>
      </c>
      <c r="R1040" s="10">
        <f ca="1">IF(IF($A1040&gt;='key variables'!$B$26,M1040*SUMPRODUCT(Z1040:AC1040,'control variables'!$O$5:$R$5)/J1040+H$65*'key variables'!$B$25/scenario!J$65,M1040*SUMPRODUCT(Z1040:AC1040,'control variables'!$O$7:$R$7)/J1040+H$65*'key variables'!$B$25/scenario!J$65)&lt;'key variables'!$B$28,0,IF($A1040&gt;='key variables'!$B$26,M1040*SUMPRODUCT(Z1040:AC1040,'control variables'!$O$5:$R$5)/J1040+H$65*'key variables'!$B$25/scenario!J$65,M1040*SUMPRODUCT(Z1040:AC1040,'control variables'!$O$7:$R$7)/J1040+H$65*'key variables'!$B$25/scenario!J$65))</f>
        <v>2.9457448666102286E-53</v>
      </c>
      <c r="S1040" s="10">
        <f ca="1">IF(IF($A1040&gt;='key variables'!$B$26,N1040*SUMPRODUCT(Z1040:AC1040,'control variables'!$O$6:$R$6)/J1040+I$65*'key variables'!$B$25/scenario!J$65,N1040*SUMPRODUCT(Z1040:AC1040,'control variables'!$O$7:$R$7)/J1040+I$65*'key variables'!$B$25/scenario!J$65)&lt;'key variables'!$B$28,0,IF($A1040&gt;='key variables'!$B$26,N1040*SUMPRODUCT(Z1040:AC1040,'control variables'!$O$6:$R$6)/J1040+I$65*'key variables'!$B$25/scenario!J$65,N1040*SUMPRODUCT(Z1040:AC1040,'control variables'!$O$7:$R$7)/J1040+I$65*'key variables'!$B$25/scenario!J$65))</f>
        <v>1.3240977358994218E-53</v>
      </c>
      <c r="T1040" s="10">
        <f t="shared" ca="1" si="789"/>
        <v>6.105365038830615E-53</v>
      </c>
      <c r="U1040" s="82">
        <f ca="1">SUMPRODUCT(P1010:P1039,'control variables'!AD$7:AD$36)</f>
        <v>1.806482582020718E-53</v>
      </c>
      <c r="V1040" s="82">
        <f ca="1">SUMPRODUCT(Q1010:Q1039,'control variables'!AE$7:AE$36)</f>
        <v>2.0851645504473566E-53</v>
      </c>
      <c r="W1040" s="82">
        <f ca="1">SUMPRODUCT(R1010:R1039,'control variables'!AF$7:AF$36)</f>
        <v>6.2455240733007605E-53</v>
      </c>
      <c r="X1040" s="82">
        <f ca="1">SUMPRODUCT(S1010:S1039,'control variables'!AG$7:AG$36)</f>
        <v>2.8073321551703449E-53</v>
      </c>
      <c r="Y1040" s="82">
        <f t="shared" ca="1" si="783"/>
        <v>1.294450336093918E-52</v>
      </c>
      <c r="Z1040" s="10">
        <f ca="1">IF($A1040&gt;='key variables'!$B$26,SUMPRODUCT(P1010:P1039,'control variables'!V$7:V$36)*$E1040,SUMPRODUCT(P1010:P1039,'control variables'!Z$7:Z$36)*$E1040)</f>
        <v>4.4080003790808372E-53</v>
      </c>
      <c r="AA1040" s="10">
        <f ca="1">IF($A1040&gt;='key variables'!$B$26,SUMPRODUCT(Q1010:Q1039,'control variables'!W$7:W$36)*$E1040,SUMPRODUCT(Q1010:Q1039,'control variables'!AA$7:AA$36)*$E1040)</f>
        <v>5.0880125943624847E-53</v>
      </c>
      <c r="AB1040" s="10">
        <f ca="1">IF($A1040&gt;='key variables'!$B$26,SUMPRODUCT(R1010:R1039,'control variables'!X$7:X$36)*$E1040,SUMPRODUCT(R1010:R1039,'control variables'!AB$7:AB$36)*$E1040)</f>
        <v>1.5239711003398162E-52</v>
      </c>
      <c r="AC1040" s="10">
        <f ca="1">IF($A1040&gt;='key variables'!$B$26,SUMPRODUCT(S1010:S1039,'control variables'!Y$7:Y$36)*$E1040,SUMPRODUCT(S1010:S1039,'control variables'!AC$7:AC$36)*$E1040)</f>
        <v>6.8501746583985524E-53</v>
      </c>
      <c r="AD1040" s="10">
        <f t="shared" ca="1" si="784"/>
        <v>3.1585898635240034E-52</v>
      </c>
      <c r="AE1040" s="82">
        <f ca="1">SUMPRODUCT(P1010:P1039,'control variables'!AL$7:AL$36)</f>
        <v>6.0017156329006344E-53</v>
      </c>
      <c r="AF1040" s="82">
        <f ca="1">SUMPRODUCT(Q1010:Q1039,'control variables'!AM$7:AM$36)</f>
        <v>6.9094730870759426E-53</v>
      </c>
      <c r="AG1040" s="82">
        <f ca="1">SUMPRODUCT(R1010:R1039,'control variables'!AN$7:AN$36)</f>
        <v>1.9700723659864549E-52</v>
      </c>
      <c r="AH1040" s="82">
        <f ca="1">SUMPRODUCT(S1010:S1039,'control variables'!AO$7:AO$36)</f>
        <v>8.5302179286590856E-53</v>
      </c>
      <c r="AI1040" s="82">
        <f t="shared" ca="1" si="747"/>
        <v>4.1142130308500211E-52</v>
      </c>
      <c r="AJ1040" s="10">
        <f ca="1">SUMPRODUCT(P1010:P1039,'control variables'!AP$7:AP$36)</f>
        <v>5.7346626305964807E-56</v>
      </c>
      <c r="AK1040" s="10">
        <f ca="1">SUMPRODUCT(Q1010:Q1039,'control variables'!AQ$7:AQ$36)</f>
        <v>1.6548340051968777E-55</v>
      </c>
      <c r="AL1040" s="10">
        <f ca="1">SUMPRODUCT(R1010:R1039,'control variables'!AR$7:AR$36)</f>
        <v>5.9479079180910413E-54</v>
      </c>
      <c r="AM1040" s="10">
        <f ca="1">SUMPRODUCT(S1010:S1039,'control variables'!AS$7:AS$36)</f>
        <v>4.455925277707058E-54</v>
      </c>
      <c r="AN1040" s="10">
        <f t="shared" ca="1" si="769"/>
        <v>1.0626663222623752E-53</v>
      </c>
      <c r="AO1040" s="82">
        <f ca="1">SUMPRODUCT(P1010:P1039,'control variables'!AX$7:AX$36)</f>
        <v>7.7982660282740469E-56</v>
      </c>
      <c r="AP1040" s="82">
        <f ca="1">SUMPRODUCT(Q1010:Q1039,'control variables'!AY$7:AY$36)</f>
        <v>1.8002573663263202E-55</v>
      </c>
      <c r="AQ1040" s="82">
        <f ca="1">SUMPRODUCT(R1010:R1039,'control variables'!AZ$7:AZ$36)</f>
        <v>1.6176494153110134E-54</v>
      </c>
      <c r="AR1040" s="82">
        <f ca="1">SUMPRODUCT(S1010:S1039,'control variables'!BA$7:BA$36)</f>
        <v>1.2118756745087282E-54</v>
      </c>
      <c r="AS1040" s="82">
        <f t="shared" ca="1" si="770"/>
        <v>3.0875334867351139E-54</v>
      </c>
      <c r="AT1040" s="10">
        <f ca="1">SUMPRODUCT(P1010:P1039,'control variables'!AT$7:AT$36)</f>
        <v>-6.8822740809704535E-56</v>
      </c>
      <c r="AU1040" s="10">
        <f ca="1">SUMPRODUCT(Q1010:Q1039,'control variables'!AU$7:AU$36)</f>
        <v>7.4657533256584522E-56</v>
      </c>
      <c r="AV1040" s="10">
        <f ca="1">SUMPRODUCT(R1010:R1039,'control variables'!AV$7:AV$36)</f>
        <v>3.2148132098592148E-53</v>
      </c>
      <c r="AW1040" s="10">
        <f ca="1">SUMPRODUCT(S1010:S1039,'control variables'!AW$7:AW$36)</f>
        <v>2.4084043738047285E-53</v>
      </c>
      <c r="AX1040" s="10">
        <f t="shared" ca="1" si="748"/>
        <v>5.6238010629086311E-53</v>
      </c>
      <c r="AY1040" s="82">
        <f ca="1">SUMPRODUCT(P1010:P1039,'control variables'!BB$7:BB$36)</f>
        <v>2.4944557212030636E-55</v>
      </c>
      <c r="AZ1040" s="82">
        <f ca="1">SUMPRODUCT(Q1010:Q1039,'control variables'!BC$7:BC$36)</f>
        <v>6.3608576407753303E-55</v>
      </c>
      <c r="BA1040" s="82">
        <f ca="1">SUMPRODUCT(R1010:R1039,'control variables'!BD$7:BD$36)</f>
        <v>4.4527958686336556E-54</v>
      </c>
      <c r="BB1040" s="82">
        <f ca="1">SUMPRODUCT(S1010:S1039,'control variables'!BE$7:BE$36)</f>
        <v>6.3277407927283745E-55</v>
      </c>
      <c r="BC1040" s="82">
        <f t="shared" ca="1" si="771"/>
        <v>5.9711012841043323E-54</v>
      </c>
      <c r="BD1040" s="10">
        <f ca="1">SUMPRODUCT(P1010:P1039,'control variables'!BF$7:BF$36)</f>
        <v>5.2181840973372962E-56</v>
      </c>
      <c r="BE1040" s="10">
        <f ca="1">SUMPRODUCT(Q1010:Q1039,'control variables'!BG$7:BG$36)</f>
        <v>6.0231815162616838E-56</v>
      </c>
      <c r="BF1040" s="10">
        <f ca="1">SUMPRODUCT(R1010:R1039,'control variables'!BH$7:BH$36)</f>
        <v>1.8040746544248449E-54</v>
      </c>
      <c r="BG1040" s="10">
        <f ca="1">SUMPRODUCT(S1010:S1039,'control variables'!BI$7:BI$36)</f>
        <v>4.054613134345052E-54</v>
      </c>
      <c r="BH1040" s="10">
        <f t="shared" ca="1" si="772"/>
        <v>5.9711014449058861E-54</v>
      </c>
      <c r="BI1040" s="82">
        <f t="shared" ca="1" si="749"/>
        <v>6.0197779160316943E-53</v>
      </c>
      <c r="BJ1040" s="82">
        <f t="shared" ca="1" si="750"/>
        <v>6.9805474168093539E-53</v>
      </c>
      <c r="BK1040" s="82">
        <f t="shared" ca="1" si="751"/>
        <v>2.3360816456587129E-52</v>
      </c>
      <c r="BL1040" s="82">
        <f t="shared" ca="1" si="752"/>
        <v>1.1001899710391097E-52</v>
      </c>
      <c r="BM1040" s="82">
        <f t="shared" ca="1" si="742"/>
        <v>4.7363041499819271E-52</v>
      </c>
      <c r="BN1040" s="10">
        <f ca="1">BN1039+BI1040-INDIRECT(ADDRESS(MAX($D1040-'key variables'!$B$9*30,34),scenario!BI$4),TRUE)</f>
        <v>9439390.0751690175</v>
      </c>
      <c r="BO1040" s="10">
        <f ca="1">BO1039+BJ1040-INDIRECT(ADDRESS(MAX($D1040-'key variables'!$B$9*30,34),scenario!BJ$4),TRUE)</f>
        <v>10895583.360992203</v>
      </c>
      <c r="BP1040" s="10">
        <f ca="1">BP1039+BK1040-INDIRECT(ADDRESS(MAX($D1040-'key variables'!$B$9*30,34),scenario!BK$4),TRUE)</f>
        <v>32531162.537994072</v>
      </c>
      <c r="BQ1040" s="10">
        <f ca="1">BQ1039+BL1040-INDIRECT(ADDRESS(MAX($D1040-'key variables'!$B$9*30,34),scenario!BL$4),TRUE)</f>
        <v>14415841.516535141</v>
      </c>
      <c r="BR1040" s="10">
        <f t="shared" ca="1" si="773"/>
        <v>67281977.490690395</v>
      </c>
      <c r="BS1040" s="82">
        <f t="shared" ca="1" si="754"/>
        <v>-2.3433848477536824E-9</v>
      </c>
      <c r="BT1040" s="82">
        <f t="shared" ca="1" si="755"/>
        <v>-3.4288309057018498E-10</v>
      </c>
      <c r="BU1040" s="82">
        <f t="shared" ca="1" si="756"/>
        <v>-4.2578247660364599E-9</v>
      </c>
      <c r="BV1040" s="82">
        <f t="shared" ca="1" si="757"/>
        <v>-2.9943922343414556E-9</v>
      </c>
      <c r="BW1040" s="82">
        <f t="shared" ca="1" si="774"/>
        <v>-9.9384849387017825E-9</v>
      </c>
      <c r="BX1040" s="10">
        <f t="shared" ca="1" si="758"/>
        <v>-1.8625994260191893E-12</v>
      </c>
      <c r="BY1040" s="10">
        <f t="shared" ca="1" si="759"/>
        <v>2.8902850229962428E-12</v>
      </c>
      <c r="BZ1040" s="10">
        <f t="shared" ca="1" si="760"/>
        <v>-3.5034723983035463E-11</v>
      </c>
      <c r="CA1040" s="10">
        <f t="shared" ca="1" si="761"/>
        <v>-2.0257049910634696E-11</v>
      </c>
      <c r="CB1040" s="10">
        <v>0</v>
      </c>
      <c r="CC1040" s="82">
        <f t="shared" ca="1" si="762"/>
        <v>3.9725652202851362E-13</v>
      </c>
      <c r="CD1040" s="82">
        <f t="shared" ca="1" si="763"/>
        <v>3.4270724516460853E-13</v>
      </c>
      <c r="CE1040" s="82">
        <f t="shared" ca="1" si="764"/>
        <v>1.8915613015532971E-10</v>
      </c>
      <c r="CF1040" s="82">
        <f t="shared" ca="1" si="765"/>
        <v>3.7028113764059381E-11</v>
      </c>
      <c r="CG1040" s="82">
        <f t="shared" ca="1" si="775"/>
        <v>2.269242076865822E-10</v>
      </c>
      <c r="CH1040" s="13" t="str">
        <f t="shared" ca="1" si="776"/>
        <v/>
      </c>
      <c r="CI1040" s="81">
        <f t="shared" ca="1" si="785"/>
        <v>0.1131775965863165</v>
      </c>
      <c r="CJ1040" s="81">
        <f t="shared" ca="1" si="786"/>
        <v>0.13063724757458739</v>
      </c>
      <c r="CK1040" s="81">
        <f t="shared" ca="1" si="787"/>
        <v>0.39004625943939081</v>
      </c>
      <c r="CL1040" s="81">
        <f t="shared" ca="1" si="788"/>
        <v>0.17284488538116416</v>
      </c>
      <c r="CM1040" s="89">
        <f t="shared" ca="1" si="777"/>
        <v>0.80670598898145884</v>
      </c>
    </row>
    <row r="1041" spans="1:91" x14ac:dyDescent="0.3">
      <c r="A1041">
        <v>976</v>
      </c>
      <c r="B1041" s="3">
        <f t="shared" si="790"/>
        <v>2.9</v>
      </c>
      <c r="C1041" s="3">
        <f t="shared" si="778"/>
        <v>32.533333333333331</v>
      </c>
      <c r="D1041" s="4">
        <f t="shared" ca="1" si="766"/>
        <v>1041</v>
      </c>
      <c r="E1041" s="58">
        <f>(0.5*(COS(B1041*2*PI())+1)*('key variables'!$B$4-'key variables'!$B$6)+'key variables'!$B$6)/'key variables'!$B$4</f>
        <v>1</v>
      </c>
      <c r="F1041" s="10">
        <f t="shared" ca="1" si="779"/>
        <v>11689222.907461114</v>
      </c>
      <c r="G1041" s="10">
        <f t="shared" ca="1" si="780"/>
        <v>13492492.798713122</v>
      </c>
      <c r="H1041" s="10">
        <f t="shared" ca="1" si="781"/>
        <v>40309474.521088287</v>
      </c>
      <c r="I1041" s="10">
        <f t="shared" ca="1" si="782"/>
        <v>17912154.249750931</v>
      </c>
      <c r="J1041" s="10">
        <f t="shared" ca="1" si="767"/>
        <v>83403344.477013454</v>
      </c>
      <c r="K1041" s="82">
        <f t="shared" ca="1" si="743"/>
        <v>2249832.832292099</v>
      </c>
      <c r="L1041" s="82">
        <f t="shared" ca="1" si="744"/>
        <v>2596909.4377209195</v>
      </c>
      <c r="M1041" s="82">
        <f t="shared" ca="1" si="745"/>
        <v>7778311.98309422</v>
      </c>
      <c r="N1041" s="82">
        <f t="shared" ca="1" si="746"/>
        <v>3496312.733215793</v>
      </c>
      <c r="O1041" s="82">
        <f t="shared" ca="1" si="768"/>
        <v>16121366.986323033</v>
      </c>
      <c r="P1041" s="10">
        <f ca="1">IF(IF($A1041&gt;='key variables'!$B$26,K1041*SUMPRODUCT(Z1041:AC1041,'control variables'!$O$3:$R$3)/J1041+F$65*'key variables'!$B$25/scenario!J$65,K1041*SUMPRODUCT(Z1041:AC1041,'control variables'!$O$7:$R$7)/J1041+F$65*'key variables'!$B$25/scenario!J$65)&lt;'key variables'!$B$28,0,IF($A1041&gt;='key variables'!$B$26,K1041*SUMPRODUCT(Z1041:AC1041,'control variables'!$O$3:$R$3)/J1041+F$65*'key variables'!$B$25/scenario!J$65,K1041*SUMPRODUCT(Z1041:AC1041,'control variables'!$O$7:$R$7)/J1041+F$65*'key variables'!$B$25/scenario!J$65))</f>
        <v>7.3313722258068999E-54</v>
      </c>
      <c r="Q1041" s="10">
        <f ca="1">IF(IF($A1041&gt;='key variables'!$B$26,L1041*SUMPRODUCT(Z1041:AC1041,'control variables'!$O$4:$R$4)/J1041+G$65*'key variables'!$B$25/scenario!J$65,L1041*SUMPRODUCT(Z1041:AC1041,'control variables'!$O$7:$R$7)/J1041+G$65*'key variables'!$B$25/scenario!J$65)&lt;'key variables'!$B$28,0,IF($A1041&gt;='key variables'!$B$26,L1041*SUMPRODUCT(Z1041:AC1041,'control variables'!$O$4:$R$4)/J1041+G$65*'key variables'!$B$25/scenario!J$65,L1041*SUMPRODUCT(Z1041:AC1041,'control variables'!$O$7:$R$7)/J1041+G$65*'key variables'!$B$25/scenario!J$65))</f>
        <v>8.4623663817930778E-54</v>
      </c>
      <c r="R1041" s="10">
        <f ca="1">IF(IF($A1041&gt;='key variables'!$B$26,M1041*SUMPRODUCT(Z1041:AC1041,'control variables'!$O$5:$R$5)/J1041+H$65*'key variables'!$B$25/scenario!J$65,M1041*SUMPRODUCT(Z1041:AC1041,'control variables'!$O$7:$R$7)/J1041+H$65*'key variables'!$B$25/scenario!J$65)&lt;'key variables'!$B$28,0,IF($A1041&gt;='key variables'!$B$26,M1041*SUMPRODUCT(Z1041:AC1041,'control variables'!$O$5:$R$5)/J1041+H$65*'key variables'!$B$25/scenario!J$65,M1041*SUMPRODUCT(Z1041:AC1041,'control variables'!$O$7:$R$7)/J1041+H$65*'key variables'!$B$25/scenario!J$65))</f>
        <v>2.5346638922688736E-53</v>
      </c>
      <c r="S1041" s="10">
        <f ca="1">IF(IF($A1041&gt;='key variables'!$B$26,N1041*SUMPRODUCT(Z1041:AC1041,'control variables'!$O$6:$R$6)/J1041+I$65*'key variables'!$B$25/scenario!J$65,N1041*SUMPRODUCT(Z1041:AC1041,'control variables'!$O$7:$R$7)/J1041+I$65*'key variables'!$B$25/scenario!J$65)&lt;'key variables'!$B$28,0,IF($A1041&gt;='key variables'!$B$26,N1041*SUMPRODUCT(Z1041:AC1041,'control variables'!$O$6:$R$6)/J1041+I$65*'key variables'!$B$25/scenario!J$65,N1041*SUMPRODUCT(Z1041:AC1041,'control variables'!$O$7:$R$7)/J1041+I$65*'key variables'!$B$25/scenario!J$65))</f>
        <v>1.139318872812384E-53</v>
      </c>
      <c r="T1041" s="10">
        <f t="shared" ca="1" si="789"/>
        <v>5.2533566258412551E-53</v>
      </c>
      <c r="U1041" s="82">
        <f ca="1">SUMPRODUCT(P1011:P1040,'control variables'!AD$7:AD$36)</f>
        <v>1.5543865405864465E-53</v>
      </c>
      <c r="V1041" s="82">
        <f ca="1">SUMPRODUCT(Q1011:Q1040,'control variables'!AE$7:AE$36)</f>
        <v>1.7941782247896527E-53</v>
      </c>
      <c r="W1041" s="82">
        <f ca="1">SUMPRODUCT(R1011:R1040,'control variables'!AF$7:AF$36)</f>
        <v>5.3739563586536728E-53</v>
      </c>
      <c r="X1041" s="82">
        <f ca="1">SUMPRODUCT(S1011:S1040,'control variables'!AG$7:AG$36)</f>
        <v>2.4155667817572572E-53</v>
      </c>
      <c r="Y1041" s="82">
        <f t="shared" ca="1" si="783"/>
        <v>1.1138087905787029E-52</v>
      </c>
      <c r="Z1041" s="10">
        <f ca="1">IF($A1041&gt;='key variables'!$B$26,SUMPRODUCT(P1011:P1040,'control variables'!V$7:V$36)*$E1041,SUMPRODUCT(P1011:P1040,'control variables'!Z$7:Z$36)*$E1041)</f>
        <v>3.7928605170822678E-53</v>
      </c>
      <c r="AA1041" s="10">
        <f ca="1">IF($A1041&gt;='key variables'!$B$26,SUMPRODUCT(Q1011:Q1040,'control variables'!W$7:W$36)*$E1041,SUMPRODUCT(Q1011:Q1040,'control variables'!AA$7:AA$36)*$E1041)</f>
        <v>4.3779765018075732E-53</v>
      </c>
      <c r="AB1041" s="10">
        <f ca="1">IF($A1041&gt;='key variables'!$B$26,SUMPRODUCT(R1011:R1040,'control variables'!X$7:X$36)*$E1041,SUMPRODUCT(R1011:R1040,'control variables'!AB$7:AB$36)*$E1041)</f>
        <v>1.3112997546653124E-52</v>
      </c>
      <c r="AC1041" s="10">
        <f ca="1">IF($A1041&gt;='key variables'!$B$26,SUMPRODUCT(S1011:S1040,'control variables'!Y$7:Y$36)*$E1041,SUMPRODUCT(S1011:S1040,'control variables'!AC$7:AC$36)*$E1041)</f>
        <v>5.8942274869711177E-53</v>
      </c>
      <c r="AD1041" s="10">
        <f t="shared" ca="1" si="784"/>
        <v>2.7178062052514082E-52</v>
      </c>
      <c r="AE1041" s="82">
        <f ca="1">SUMPRODUCT(P1011:P1040,'control variables'!AL$7:AL$36)</f>
        <v>5.1641715746700867E-53</v>
      </c>
      <c r="AF1041" s="82">
        <f ca="1">SUMPRODUCT(Q1011:Q1040,'control variables'!AM$7:AM$36)</f>
        <v>5.9452507740658408E-53</v>
      </c>
      <c r="AG1041" s="82">
        <f ca="1">SUMPRODUCT(R1011:R1040,'control variables'!AN$7:AN$36)</f>
        <v>1.6951472436812689E-52</v>
      </c>
      <c r="AH1041" s="82">
        <f ca="1">SUMPRODUCT(S1011:S1040,'control variables'!AO$7:AO$36)</f>
        <v>7.3398194195402535E-53</v>
      </c>
      <c r="AI1041" s="82">
        <f t="shared" ca="1" si="747"/>
        <v>3.540071420508887E-52</v>
      </c>
      <c r="AJ1041" s="10">
        <f ca="1">SUMPRODUCT(P1011:P1040,'control variables'!AP$7:AP$36)</f>
        <v>4.9343860253732626E-56</v>
      </c>
      <c r="AK1041" s="10">
        <f ca="1">SUMPRODUCT(Q1011:Q1040,'control variables'!AQ$7:AQ$36)</f>
        <v>1.4239006399416746E-55</v>
      </c>
      <c r="AL1041" s="10">
        <f ca="1">SUMPRODUCT(R1011:R1040,'control variables'!AR$7:AR$36)</f>
        <v>5.1178727680764533E-54</v>
      </c>
      <c r="AM1041" s="10">
        <f ca="1">SUMPRODUCT(S1011:S1040,'control variables'!AS$7:AS$36)</f>
        <v>3.8340974590406226E-54</v>
      </c>
      <c r="AN1041" s="10">
        <f t="shared" ca="1" si="769"/>
        <v>9.1437041513649761E-54</v>
      </c>
      <c r="AO1041" s="82">
        <f ca="1">SUMPRODUCT(P1011:P1040,'control variables'!AX$7:AX$36)</f>
        <v>6.7100119729373013E-56</v>
      </c>
      <c r="AP1041" s="82">
        <f ca="1">SUMPRODUCT(Q1011:Q1040,'control variables'!AY$7:AY$36)</f>
        <v>1.5490300585567145E-55</v>
      </c>
      <c r="AQ1041" s="82">
        <f ca="1">SUMPRODUCT(R1011:R1040,'control variables'!AZ$7:AZ$36)</f>
        <v>1.3919051883325256E-54</v>
      </c>
      <c r="AR1041" s="82">
        <f ca="1">SUMPRODUCT(S1011:S1040,'control variables'!BA$7:BA$36)</f>
        <v>1.0427574868800397E-54</v>
      </c>
      <c r="AS1041" s="82">
        <f t="shared" ca="1" si="770"/>
        <v>2.6566658007976099E-54</v>
      </c>
      <c r="AT1041" s="10">
        <f ca="1">SUMPRODUCT(P1011:P1040,'control variables'!AT$7:AT$36)</f>
        <v>-5.9218474102977771E-56</v>
      </c>
      <c r="AU1041" s="10">
        <f ca="1">SUMPRODUCT(Q1011:Q1040,'control variables'!AU$7:AU$36)</f>
        <v>6.423901675133292E-56</v>
      </c>
      <c r="AV1041" s="10">
        <f ca="1">SUMPRODUCT(R1011:R1040,'control variables'!AV$7:AV$36)</f>
        <v>2.7661835401230382E-53</v>
      </c>
      <c r="AW1041" s="10">
        <f ca="1">SUMPRODUCT(S1011:S1040,'control variables'!AW$7:AW$36)</f>
        <v>2.0723096808074656E-53</v>
      </c>
      <c r="AX1041" s="10">
        <f t="shared" ca="1" si="748"/>
        <v>4.8389952751953391E-53</v>
      </c>
      <c r="AY1041" s="82">
        <f ca="1">SUMPRODUCT(P1011:P1040,'control variables'!BB$7:BB$36)</f>
        <v>2.14635249612522E-55</v>
      </c>
      <c r="AZ1041" s="82">
        <f ca="1">SUMPRODUCT(Q1011:Q1040,'control variables'!BC$7:BC$36)</f>
        <v>5.4731950375894849E-55</v>
      </c>
      <c r="BA1041" s="82">
        <f ca="1">SUMPRODUCT(R1011:R1040,'control variables'!BD$7:BD$36)</f>
        <v>3.8314047614236616E-54</v>
      </c>
      <c r="BB1041" s="82">
        <f ca="1">SUMPRODUCT(S1011:S1040,'control variables'!BE$7:BE$36)</f>
        <v>5.4446996712996793E-55</v>
      </c>
      <c r="BC1041" s="82">
        <f t="shared" ca="1" si="771"/>
        <v>5.1378294819251003E-54</v>
      </c>
      <c r="BD1041" s="10">
        <f ca="1">SUMPRODUCT(P1011:P1040,'control variables'!BF$7:BF$36)</f>
        <v>4.4899824708690757E-56</v>
      </c>
      <c r="BE1041" s="10">
        <f ca="1">SUMPRODUCT(Q1011:Q1040,'control variables'!BG$7:BG$36)</f>
        <v>5.1826418774066285E-56</v>
      </c>
      <c r="BF1041" s="10">
        <f ca="1">SUMPRODUCT(R1011:R1040,'control variables'!BH$7:BH$36)</f>
        <v>1.5523146411488418E-54</v>
      </c>
      <c r="BG1041" s="10">
        <f ca="1">SUMPRODUCT(S1011:S1040,'control variables'!BI$7:BI$36)</f>
        <v>3.4887887356550744E-54</v>
      </c>
      <c r="BH1041" s="10">
        <f t="shared" ca="1" si="772"/>
        <v>5.1378296202866732E-54</v>
      </c>
      <c r="BI1041" s="82">
        <f t="shared" ca="1" si="749"/>
        <v>5.1797132522210417E-53</v>
      </c>
      <c r="BJ1041" s="82">
        <f t="shared" ca="1" si="750"/>
        <v>6.0064066261168689E-53</v>
      </c>
      <c r="BK1041" s="82">
        <f t="shared" ca="1" si="751"/>
        <v>2.0100796453078095E-52</v>
      </c>
      <c r="BL1041" s="82">
        <f t="shared" ca="1" si="752"/>
        <v>9.4665760970607156E-53</v>
      </c>
      <c r="BM1041" s="82">
        <f t="shared" ca="1" si="742"/>
        <v>4.0753492428476721E-52</v>
      </c>
      <c r="BN1041" s="10">
        <f ca="1">BN1040+BI1041-INDIRECT(ADDRESS(MAX($D1041-'key variables'!$B$9*30,34),scenario!BI$4),TRUE)</f>
        <v>9439390.0751690175</v>
      </c>
      <c r="BO1041" s="10">
        <f ca="1">BO1040+BJ1041-INDIRECT(ADDRESS(MAX($D1041-'key variables'!$B$9*30,34),scenario!BJ$4),TRUE)</f>
        <v>10895583.360992203</v>
      </c>
      <c r="BP1041" s="10">
        <f ca="1">BP1040+BK1041-INDIRECT(ADDRESS(MAX($D1041-'key variables'!$B$9*30,34),scenario!BK$4),TRUE)</f>
        <v>32531162.537994072</v>
      </c>
      <c r="BQ1041" s="10">
        <f ca="1">BQ1040+BL1041-INDIRECT(ADDRESS(MAX($D1041-'key variables'!$B$9*30,34),scenario!BL$4),TRUE)</f>
        <v>14415841.516535141</v>
      </c>
      <c r="BR1041" s="10">
        <f t="shared" ca="1" si="773"/>
        <v>67281977.490690395</v>
      </c>
      <c r="BS1041" s="82">
        <f t="shared" ca="1" si="754"/>
        <v>-2.3433848477536824E-9</v>
      </c>
      <c r="BT1041" s="82">
        <f t="shared" ca="1" si="755"/>
        <v>-3.4288309057018498E-10</v>
      </c>
      <c r="BU1041" s="82">
        <f t="shared" ca="1" si="756"/>
        <v>-4.2578247660364599E-9</v>
      </c>
      <c r="BV1041" s="82">
        <f t="shared" ca="1" si="757"/>
        <v>-2.9943922343414556E-9</v>
      </c>
      <c r="BW1041" s="82">
        <f t="shared" ca="1" si="774"/>
        <v>-9.9384849387017825E-9</v>
      </c>
      <c r="BX1041" s="10">
        <f t="shared" ca="1" si="758"/>
        <v>-1.8625994260191893E-12</v>
      </c>
      <c r="BY1041" s="10">
        <f t="shared" ca="1" si="759"/>
        <v>2.8902850229962428E-12</v>
      </c>
      <c r="BZ1041" s="10">
        <f t="shared" ca="1" si="760"/>
        <v>-3.5034723983035463E-11</v>
      </c>
      <c r="CA1041" s="10">
        <f t="shared" ca="1" si="761"/>
        <v>-2.0257049910634696E-11</v>
      </c>
      <c r="CB1041" s="10">
        <v>0</v>
      </c>
      <c r="CC1041" s="82">
        <f t="shared" ca="1" si="762"/>
        <v>3.9725652202851362E-13</v>
      </c>
      <c r="CD1041" s="82">
        <f t="shared" ca="1" si="763"/>
        <v>3.4270724516460853E-13</v>
      </c>
      <c r="CE1041" s="82">
        <f t="shared" ca="1" si="764"/>
        <v>1.8915613015532971E-10</v>
      </c>
      <c r="CF1041" s="82">
        <f t="shared" ca="1" si="765"/>
        <v>3.7028113764059381E-11</v>
      </c>
      <c r="CG1041" s="82">
        <f t="shared" ca="1" si="775"/>
        <v>2.269242076865822E-10</v>
      </c>
      <c r="CH1041" s="13" t="str">
        <f t="shared" ca="1" si="776"/>
        <v/>
      </c>
      <c r="CI1041" s="81">
        <f t="shared" ca="1" si="785"/>
        <v>0.1131775965863165</v>
      </c>
      <c r="CJ1041" s="81">
        <f t="shared" ca="1" si="786"/>
        <v>0.13063724757458739</v>
      </c>
      <c r="CK1041" s="81">
        <f t="shared" ca="1" si="787"/>
        <v>0.39004625943939081</v>
      </c>
      <c r="CL1041" s="81">
        <f t="shared" ca="1" si="788"/>
        <v>0.17284488538116416</v>
      </c>
      <c r="CM1041" s="89">
        <f t="shared" ca="1" si="777"/>
        <v>0.80670598898145884</v>
      </c>
    </row>
    <row r="1042" spans="1:91" x14ac:dyDescent="0.3">
      <c r="A1042">
        <v>977</v>
      </c>
      <c r="B1042" s="3">
        <f t="shared" si="790"/>
        <v>2.9027777777777777</v>
      </c>
      <c r="C1042" s="3">
        <f t="shared" si="778"/>
        <v>32.56666666666667</v>
      </c>
      <c r="D1042" s="4">
        <f t="shared" ca="1" si="766"/>
        <v>1042</v>
      </c>
      <c r="E1042" s="58">
        <f>(0.5*(COS(B1042*2*PI())+1)*('key variables'!$B$4-'key variables'!$B$6)+'key variables'!$B$6)/'key variables'!$B$4</f>
        <v>1</v>
      </c>
      <c r="F1042" s="10">
        <f t="shared" ca="1" si="779"/>
        <v>11689222.907461114</v>
      </c>
      <c r="G1042" s="10">
        <f t="shared" ca="1" si="780"/>
        <v>13492492.798713122</v>
      </c>
      <c r="H1042" s="10">
        <f t="shared" ca="1" si="781"/>
        <v>40309474.521088287</v>
      </c>
      <c r="I1042" s="10">
        <f t="shared" ca="1" si="782"/>
        <v>17912154.249750931</v>
      </c>
      <c r="J1042" s="10">
        <f t="shared" ca="1" si="767"/>
        <v>83403344.477013454</v>
      </c>
      <c r="K1042" s="82">
        <f t="shared" ca="1" si="743"/>
        <v>2249832.832292099</v>
      </c>
      <c r="L1042" s="82">
        <f t="shared" ca="1" si="744"/>
        <v>2596909.4377209195</v>
      </c>
      <c r="M1042" s="82">
        <f t="shared" ca="1" si="745"/>
        <v>7778311.98309422</v>
      </c>
      <c r="N1042" s="82">
        <f t="shared" ca="1" si="746"/>
        <v>3496312.733215793</v>
      </c>
      <c r="O1042" s="82">
        <f t="shared" ca="1" si="768"/>
        <v>16121366.986323033</v>
      </c>
      <c r="P1042" s="10">
        <f ca="1">IF(IF($A1042&gt;='key variables'!$B$26,K1042*SUMPRODUCT(Z1042:AC1042,'control variables'!$O$3:$R$3)/J1042+F$65*'key variables'!$B$25/scenario!J$65,K1042*SUMPRODUCT(Z1042:AC1042,'control variables'!$O$7:$R$7)/J1042+F$65*'key variables'!$B$25/scenario!J$65)&lt;'key variables'!$B$28,0,IF($A1042&gt;='key variables'!$B$26,K1042*SUMPRODUCT(Z1042:AC1042,'control variables'!$O$3:$R$3)/J1042+F$65*'key variables'!$B$25/scenario!J$65,K1042*SUMPRODUCT(Z1042:AC1042,'control variables'!$O$7:$R$7)/J1042+F$65*'key variables'!$B$25/scenario!J$65))</f>
        <v>6.3082735616948521E-54</v>
      </c>
      <c r="Q1042" s="10">
        <f ca="1">IF(IF($A1042&gt;='key variables'!$B$26,L1042*SUMPRODUCT(Z1042:AC1042,'control variables'!$O$4:$R$4)/J1042+G$65*'key variables'!$B$25/scenario!J$65,L1042*SUMPRODUCT(Z1042:AC1042,'control variables'!$O$7:$R$7)/J1042+G$65*'key variables'!$B$25/scenario!J$65)&lt;'key variables'!$B$28,0,IF($A1042&gt;='key variables'!$B$26,L1042*SUMPRODUCT(Z1042:AC1042,'control variables'!$O$4:$R$4)/J1042+G$65*'key variables'!$B$25/scenario!J$65,L1042*SUMPRODUCT(Z1042:AC1042,'control variables'!$O$7:$R$7)/J1042+G$65*'key variables'!$B$25/scenario!J$65))</f>
        <v>7.2814366085150183E-54</v>
      </c>
      <c r="R1042" s="10">
        <f ca="1">IF(IF($A1042&gt;='key variables'!$B$26,M1042*SUMPRODUCT(Z1042:AC1042,'control variables'!$O$5:$R$5)/J1042+H$65*'key variables'!$B$25/scenario!J$65,M1042*SUMPRODUCT(Z1042:AC1042,'control variables'!$O$7:$R$7)/J1042+H$65*'key variables'!$B$25/scenario!J$65)&lt;'key variables'!$B$28,0,IF($A1042&gt;='key variables'!$B$26,M1042*SUMPRODUCT(Z1042:AC1042,'control variables'!$O$5:$R$5)/J1042+H$65*'key variables'!$B$25/scenario!J$65,M1042*SUMPRODUCT(Z1042:AC1042,'control variables'!$O$7:$R$7)/J1042+H$65*'key variables'!$B$25/scenario!J$65))</f>
        <v>2.18094958582225E-53</v>
      </c>
      <c r="S1042" s="10">
        <f ca="1">IF(IF($A1042&gt;='key variables'!$B$26,N1042*SUMPRODUCT(Z1042:AC1042,'control variables'!$O$6:$R$6)/J1042+I$65*'key variables'!$B$25/scenario!J$65,N1042*SUMPRODUCT(Z1042:AC1042,'control variables'!$O$7:$R$7)/J1042+I$65*'key variables'!$B$25/scenario!J$65)&lt;'key variables'!$B$28,0,IF($A1042&gt;='key variables'!$B$26,N1042*SUMPRODUCT(Z1042:AC1042,'control variables'!$O$6:$R$6)/J1042+I$65*'key variables'!$B$25/scenario!J$65,N1042*SUMPRODUCT(Z1042:AC1042,'control variables'!$O$7:$R$7)/J1042+I$65*'key variables'!$B$25/scenario!J$65))</f>
        <v>9.8032604297503346E-54</v>
      </c>
      <c r="T1042" s="10">
        <f t="shared" ca="1" si="789"/>
        <v>4.5202466458182709E-53</v>
      </c>
      <c r="U1042" s="82">
        <f ca="1">SUMPRODUCT(P1012:P1041,'control variables'!AD$7:AD$36)</f>
        <v>1.3374706967025669E-53</v>
      </c>
      <c r="V1042" s="82">
        <f ca="1">SUMPRODUCT(Q1012:Q1041,'control variables'!AE$7:AE$36)</f>
        <v>1.543799265923028E-53</v>
      </c>
      <c r="W1042" s="82">
        <f ca="1">SUMPRODUCT(R1012:R1041,'control variables'!AF$7:AF$36)</f>
        <v>4.6240165926462398E-53</v>
      </c>
      <c r="X1042" s="82">
        <f ca="1">SUMPRODUCT(S1012:S1041,'control variables'!AG$7:AG$36)</f>
        <v>2.078472569190893E-53</v>
      </c>
      <c r="Y1042" s="82">
        <f t="shared" ca="1" si="783"/>
        <v>9.5837591244627277E-53</v>
      </c>
      <c r="Z1042" s="10">
        <f ca="1">IF($A1042&gt;='key variables'!$B$26,SUMPRODUCT(P1012:P1041,'control variables'!V$7:V$36)*$E1042,SUMPRODUCT(P1012:P1041,'control variables'!Z$7:Z$36)*$E1042)</f>
        <v>3.2635638985678377E-53</v>
      </c>
      <c r="AA1042" s="10">
        <f ca="1">IF($A1042&gt;='key variables'!$B$26,SUMPRODUCT(Q1012:Q1041,'control variables'!W$7:W$36)*$E1042,SUMPRODUCT(Q1012:Q1041,'control variables'!AA$7:AA$36)*$E1042)</f>
        <v>3.7670264951026154E-53</v>
      </c>
      <c r="AB1042" s="10">
        <f ca="1">IF($A1042&gt;='key variables'!$B$26,SUMPRODUCT(R1012:R1041,'control variables'!X$7:X$36)*$E1042,SUMPRODUCT(R1012:R1041,'control variables'!AB$7:AB$36)*$E1042)</f>
        <v>1.1283068597573089E-52</v>
      </c>
      <c r="AC1042" s="10">
        <f ca="1">IF($A1042&gt;='key variables'!$B$26,SUMPRODUCT(S1012:S1041,'control variables'!Y$7:Y$36)*$E1042,SUMPRODUCT(S1012:S1041,'control variables'!AC$7:AC$36)*$E1042)</f>
        <v>5.0716834826351551E-53</v>
      </c>
      <c r="AD1042" s="10">
        <f t="shared" ca="1" si="784"/>
        <v>2.3385342473878698E-52</v>
      </c>
      <c r="AE1042" s="82">
        <f ca="1">SUMPRODUCT(P1012:P1041,'control variables'!AL$7:AL$36)</f>
        <v>4.4435074375127521E-53</v>
      </c>
      <c r="AF1042" s="82">
        <f ca="1">SUMPRODUCT(Q1012:Q1041,'control variables'!AM$7:AM$36)</f>
        <v>5.1155864305549746E-53</v>
      </c>
      <c r="AG1042" s="82">
        <f ca="1">SUMPRODUCT(R1012:R1041,'control variables'!AN$7:AN$36)</f>
        <v>1.4585881348177649E-52</v>
      </c>
      <c r="AH1042" s="82">
        <f ca="1">SUMPRODUCT(S1012:S1041,'control variables'!AO$7:AO$36)</f>
        <v>6.3155419430097524E-53</v>
      </c>
      <c r="AI1042" s="82">
        <f t="shared" ca="1" si="747"/>
        <v>3.0460517159255129E-52</v>
      </c>
      <c r="AJ1042" s="10">
        <f ca="1">SUMPRODUCT(P1012:P1041,'control variables'!AP$7:AP$36)</f>
        <v>4.2457886393338541E-56</v>
      </c>
      <c r="AK1042" s="10">
        <f ca="1">SUMPRODUCT(Q1012:Q1041,'control variables'!AQ$7:AQ$36)</f>
        <v>1.2251942044090984E-55</v>
      </c>
      <c r="AL1042" s="10">
        <f ca="1">SUMPRODUCT(R1012:R1041,'control variables'!AR$7:AR$36)</f>
        <v>4.403669665186234E-54</v>
      </c>
      <c r="AM1042" s="10">
        <f ca="1">SUMPRODUCT(S1012:S1041,'control variables'!AS$7:AS$36)</f>
        <v>3.2990461933837169E-54</v>
      </c>
      <c r="AN1042" s="10">
        <f t="shared" ca="1" si="769"/>
        <v>7.8676931654041994E-54</v>
      </c>
      <c r="AO1042" s="82">
        <f ca="1">SUMPRODUCT(P1012:P1041,'control variables'!AX$7:AX$36)</f>
        <v>5.7736246126662265E-56</v>
      </c>
      <c r="AP1042" s="82">
        <f ca="1">SUMPRODUCT(Q1012:Q1041,'control variables'!AY$7:AY$36)</f>
        <v>1.3328617158827267E-55</v>
      </c>
      <c r="AQ1042" s="82">
        <f ca="1">SUMPRODUCT(R1012:R1041,'control variables'!AZ$7:AZ$36)</f>
        <v>1.1976637428169283E-54</v>
      </c>
      <c r="AR1042" s="82">
        <f ca="1">SUMPRODUCT(S1012:S1041,'control variables'!BA$7:BA$36)</f>
        <v>8.9723987312903598E-55</v>
      </c>
      <c r="AS1042" s="82">
        <f t="shared" ca="1" si="770"/>
        <v>2.2859260336608994E-54</v>
      </c>
      <c r="AT1042" s="10">
        <f ca="1">SUMPRODUCT(P1012:P1041,'control variables'!AT$7:AT$36)</f>
        <v>-5.0954490243006413E-56</v>
      </c>
      <c r="AU1042" s="10">
        <f ca="1">SUMPRODUCT(Q1012:Q1041,'control variables'!AU$7:AU$36)</f>
        <v>5.5274412281952471E-56</v>
      </c>
      <c r="AV1042" s="10">
        <f ca="1">SUMPRODUCT(R1012:R1041,'control variables'!AV$7:AV$36)</f>
        <v>2.380160487763678E-53</v>
      </c>
      <c r="AW1042" s="10">
        <f ca="1">SUMPRODUCT(S1012:S1041,'control variables'!AW$7:AW$36)</f>
        <v>1.7831172621498197E-53</v>
      </c>
      <c r="AX1042" s="10">
        <f t="shared" ca="1" si="748"/>
        <v>4.1637097421173927E-53</v>
      </c>
      <c r="AY1042" s="82">
        <f ca="1">SUMPRODUCT(P1012:P1041,'control variables'!BB$7:BB$36)</f>
        <v>1.8468273453261021E-55</v>
      </c>
      <c r="AZ1042" s="82">
        <f ca="1">SUMPRODUCT(Q1012:Q1041,'control variables'!BC$7:BC$36)</f>
        <v>4.7094064371864817E-55</v>
      </c>
      <c r="BA1042" s="82">
        <f ca="1">SUMPRODUCT(R1012:R1041,'control variables'!BD$7:BD$36)</f>
        <v>3.2967292638017064E-54</v>
      </c>
      <c r="BB1042" s="82">
        <f ca="1">SUMPRODUCT(S1012:S1041,'control variables'!BE$7:BE$36)</f>
        <v>4.6848876213004152E-55</v>
      </c>
      <c r="BC1042" s="82">
        <f t="shared" ca="1" si="771"/>
        <v>4.420841404183006E-54</v>
      </c>
      <c r="BD1042" s="10">
        <f ca="1">SUMPRODUCT(P1012:P1041,'control variables'!BF$7:BF$36)</f>
        <v>3.8634019445574301E-56</v>
      </c>
      <c r="BE1042" s="10">
        <f ca="1">SUMPRODUCT(Q1012:Q1041,'control variables'!BG$7:BG$36)</f>
        <v>4.4594001952176845E-56</v>
      </c>
      <c r="BF1042" s="10">
        <f ca="1">SUMPRODUCT(R1012:R1041,'control variables'!BH$7:BH$36)</f>
        <v>1.3356879324338637E-54</v>
      </c>
      <c r="BG1042" s="10">
        <f ca="1">SUMPRODUCT(S1012:S1041,'control variables'!BI$7:BI$36)</f>
        <v>3.0019255694045007E-54</v>
      </c>
      <c r="BH1042" s="10">
        <f t="shared" ca="1" si="772"/>
        <v>4.4208415232361156E-54</v>
      </c>
      <c r="BI1042" s="82">
        <f t="shared" ca="1" si="749"/>
        <v>4.4568802619417128E-53</v>
      </c>
      <c r="BJ1042" s="82">
        <f t="shared" ca="1" si="750"/>
        <v>5.1682079361550342E-53</v>
      </c>
      <c r="BK1042" s="82">
        <f t="shared" ca="1" si="751"/>
        <v>1.7295714762321498E-52</v>
      </c>
      <c r="BL1042" s="82">
        <f t="shared" ca="1" si="752"/>
        <v>8.1455080813725757E-53</v>
      </c>
      <c r="BM1042" s="82">
        <f t="shared" ca="1" si="742"/>
        <v>3.5066311041790824E-52</v>
      </c>
      <c r="BN1042" s="10">
        <f ca="1">BN1041+BI1042-INDIRECT(ADDRESS(MAX($D1042-'key variables'!$B$9*30,34),scenario!BI$4),TRUE)</f>
        <v>9439390.0751690175</v>
      </c>
      <c r="BO1042" s="10">
        <f ca="1">BO1041+BJ1042-INDIRECT(ADDRESS(MAX($D1042-'key variables'!$B$9*30,34),scenario!BJ$4),TRUE)</f>
        <v>10895583.360992203</v>
      </c>
      <c r="BP1042" s="10">
        <f ca="1">BP1041+BK1042-INDIRECT(ADDRESS(MAX($D1042-'key variables'!$B$9*30,34),scenario!BK$4),TRUE)</f>
        <v>32531162.537994072</v>
      </c>
      <c r="BQ1042" s="10">
        <f ca="1">BQ1041+BL1042-INDIRECT(ADDRESS(MAX($D1042-'key variables'!$B$9*30,34),scenario!BL$4),TRUE)</f>
        <v>14415841.516535141</v>
      </c>
      <c r="BR1042" s="10">
        <f t="shared" ca="1" si="773"/>
        <v>67281977.490690395</v>
      </c>
      <c r="BS1042" s="82">
        <f t="shared" ca="1" si="754"/>
        <v>-2.3433848477536824E-9</v>
      </c>
      <c r="BT1042" s="82">
        <f t="shared" ca="1" si="755"/>
        <v>-3.4288309057018498E-10</v>
      </c>
      <c r="BU1042" s="82">
        <f t="shared" ca="1" si="756"/>
        <v>-4.2578247660364599E-9</v>
      </c>
      <c r="BV1042" s="82">
        <f t="shared" ca="1" si="757"/>
        <v>-2.9943922343414556E-9</v>
      </c>
      <c r="BW1042" s="82">
        <f t="shared" ca="1" si="774"/>
        <v>-9.9384849387017825E-9</v>
      </c>
      <c r="BX1042" s="10">
        <f t="shared" ca="1" si="758"/>
        <v>-1.8625994260191893E-12</v>
      </c>
      <c r="BY1042" s="10">
        <f t="shared" ca="1" si="759"/>
        <v>2.8902850229962428E-12</v>
      </c>
      <c r="BZ1042" s="10">
        <f t="shared" ca="1" si="760"/>
        <v>-3.5034723983035463E-11</v>
      </c>
      <c r="CA1042" s="10">
        <f t="shared" ca="1" si="761"/>
        <v>-2.0257049910634696E-11</v>
      </c>
      <c r="CB1042" s="10">
        <v>0</v>
      </c>
      <c r="CC1042" s="82">
        <f t="shared" ca="1" si="762"/>
        <v>3.9725652202851362E-13</v>
      </c>
      <c r="CD1042" s="82">
        <f t="shared" ca="1" si="763"/>
        <v>3.4270724516460853E-13</v>
      </c>
      <c r="CE1042" s="82">
        <f t="shared" ca="1" si="764"/>
        <v>1.8915613015532971E-10</v>
      </c>
      <c r="CF1042" s="82">
        <f t="shared" ca="1" si="765"/>
        <v>3.7028113764059381E-11</v>
      </c>
      <c r="CG1042" s="82">
        <f t="shared" ca="1" si="775"/>
        <v>2.269242076865822E-10</v>
      </c>
      <c r="CH1042" s="13" t="str">
        <f t="shared" ca="1" si="776"/>
        <v/>
      </c>
      <c r="CI1042" s="81">
        <f t="shared" ca="1" si="785"/>
        <v>0.1131775965863165</v>
      </c>
      <c r="CJ1042" s="81">
        <f t="shared" ca="1" si="786"/>
        <v>0.13063724757458739</v>
      </c>
      <c r="CK1042" s="81">
        <f t="shared" ca="1" si="787"/>
        <v>0.39004625943939081</v>
      </c>
      <c r="CL1042" s="81">
        <f t="shared" ca="1" si="788"/>
        <v>0.17284488538116416</v>
      </c>
      <c r="CM1042" s="89">
        <f t="shared" ca="1" si="777"/>
        <v>0.80670598898145884</v>
      </c>
    </row>
    <row r="1043" spans="1:91" x14ac:dyDescent="0.3">
      <c r="A1043">
        <v>978</v>
      </c>
      <c r="B1043" s="3">
        <f t="shared" si="790"/>
        <v>2.9055555555555554</v>
      </c>
      <c r="C1043" s="3">
        <f t="shared" si="778"/>
        <v>32.6</v>
      </c>
      <c r="D1043" s="4">
        <f t="shared" ca="1" si="766"/>
        <v>1043</v>
      </c>
      <c r="E1043" s="58">
        <f>(0.5*(COS(B1043*2*PI())+1)*('key variables'!$B$4-'key variables'!$B$6)+'key variables'!$B$6)/'key variables'!$B$4</f>
        <v>1</v>
      </c>
      <c r="F1043" s="10">
        <f t="shared" ca="1" si="779"/>
        <v>11689222.907461114</v>
      </c>
      <c r="G1043" s="10">
        <f t="shared" ca="1" si="780"/>
        <v>13492492.798713122</v>
      </c>
      <c r="H1043" s="10">
        <f t="shared" ca="1" si="781"/>
        <v>40309474.521088287</v>
      </c>
      <c r="I1043" s="10">
        <f t="shared" ca="1" si="782"/>
        <v>17912154.249750931</v>
      </c>
      <c r="J1043" s="10">
        <f t="shared" ca="1" si="767"/>
        <v>83403344.477013454</v>
      </c>
      <c r="K1043" s="82">
        <f t="shared" ca="1" si="743"/>
        <v>2249832.832292099</v>
      </c>
      <c r="L1043" s="82">
        <f t="shared" ca="1" si="744"/>
        <v>2596909.4377209195</v>
      </c>
      <c r="M1043" s="82">
        <f t="shared" ca="1" si="745"/>
        <v>7778311.98309422</v>
      </c>
      <c r="N1043" s="82">
        <f t="shared" ca="1" si="746"/>
        <v>3496312.733215793</v>
      </c>
      <c r="O1043" s="82">
        <f t="shared" ca="1" si="768"/>
        <v>16121366.986323033</v>
      </c>
      <c r="P1043" s="10">
        <f ca="1">IF(IF($A1043&gt;='key variables'!$B$26,K1043*SUMPRODUCT(Z1043:AC1043,'control variables'!$O$3:$R$3)/J1043+F$65*'key variables'!$B$25/scenario!J$65,K1043*SUMPRODUCT(Z1043:AC1043,'control variables'!$O$7:$R$7)/J1043+F$65*'key variables'!$B$25/scenario!J$65)&lt;'key variables'!$B$28,0,IF($A1043&gt;='key variables'!$B$26,K1043*SUMPRODUCT(Z1043:AC1043,'control variables'!$O$3:$R$3)/J1043+F$65*'key variables'!$B$25/scenario!J$65,K1043*SUMPRODUCT(Z1043:AC1043,'control variables'!$O$7:$R$7)/J1043+F$65*'key variables'!$B$25/scenario!J$65))</f>
        <v>5.4279491074126224E-54</v>
      </c>
      <c r="Q1043" s="10">
        <f ca="1">IF(IF($A1043&gt;='key variables'!$B$26,L1043*SUMPRODUCT(Z1043:AC1043,'control variables'!$O$4:$R$4)/J1043+G$65*'key variables'!$B$25/scenario!J$65,L1043*SUMPRODUCT(Z1043:AC1043,'control variables'!$O$7:$R$7)/J1043+G$65*'key variables'!$B$25/scenario!J$65)&lt;'key variables'!$B$28,0,IF($A1043&gt;='key variables'!$B$26,L1043*SUMPRODUCT(Z1043:AC1043,'control variables'!$O$4:$R$4)/J1043+G$65*'key variables'!$B$25/scenario!J$65,L1043*SUMPRODUCT(Z1043:AC1043,'control variables'!$O$7:$R$7)/J1043+G$65*'key variables'!$B$25/scenario!J$65))</f>
        <v>6.2653064984156964E-54</v>
      </c>
      <c r="R1043" s="10">
        <f ca="1">IF(IF($A1043&gt;='key variables'!$B$26,M1043*SUMPRODUCT(Z1043:AC1043,'control variables'!$O$5:$R$5)/J1043+H$65*'key variables'!$B$25/scenario!J$65,M1043*SUMPRODUCT(Z1043:AC1043,'control variables'!$O$7:$R$7)/J1043+H$65*'key variables'!$B$25/scenario!J$65)&lt;'key variables'!$B$28,0,IF($A1043&gt;='key variables'!$B$26,M1043*SUMPRODUCT(Z1043:AC1043,'control variables'!$O$5:$R$5)/J1043+H$65*'key variables'!$B$25/scenario!J$65,M1043*SUMPRODUCT(Z1043:AC1043,'control variables'!$O$7:$R$7)/J1043+H$65*'key variables'!$B$25/scenario!J$65))</f>
        <v>1.8765963843989122E-53</v>
      </c>
      <c r="S1043" s="10">
        <f ca="1">IF(IF($A1043&gt;='key variables'!$B$26,N1043*SUMPRODUCT(Z1043:AC1043,'control variables'!$O$6:$R$6)/J1043+I$65*'key variables'!$B$25/scenario!J$65,N1043*SUMPRODUCT(Z1043:AC1043,'control variables'!$O$7:$R$7)/J1043+I$65*'key variables'!$B$25/scenario!J$65)&lt;'key variables'!$B$28,0,IF($A1043&gt;='key variables'!$B$26,N1043*SUMPRODUCT(Z1043:AC1043,'control variables'!$O$6:$R$6)/J1043+I$65*'key variables'!$B$25/scenario!J$65,N1043*SUMPRODUCT(Z1043:AC1043,'control variables'!$O$7:$R$7)/J1043+I$65*'key variables'!$B$25/scenario!J$65))</f>
        <v>8.4352078550474863E-54</v>
      </c>
      <c r="T1043" s="10">
        <f t="shared" ca="1" si="789"/>
        <v>3.8894427304864931E-53</v>
      </c>
      <c r="U1043" s="82">
        <f ca="1">SUMPRODUCT(P1013:P1042,'control variables'!AD$7:AD$36)</f>
        <v>1.1508256265929528E-53</v>
      </c>
      <c r="V1043" s="82">
        <f ca="1">SUMPRODUCT(Q1013:Q1042,'control variables'!AE$7:AE$36)</f>
        <v>1.3283608844065073E-53</v>
      </c>
      <c r="W1043" s="82">
        <f ca="1">SUMPRODUCT(R1013:R1042,'control variables'!AF$7:AF$36)</f>
        <v>3.9787315009801122E-53</v>
      </c>
      <c r="X1043" s="82">
        <f ca="1">SUMPRODUCT(S1013:S1042,'control variables'!AG$7:AG$36)</f>
        <v>1.7884201146930321E-53</v>
      </c>
      <c r="Y1043" s="82">
        <f t="shared" ca="1" si="783"/>
        <v>8.2463381266726042E-53</v>
      </c>
      <c r="Z1043" s="10">
        <f ca="1">IF($A1043&gt;='key variables'!$B$26,SUMPRODUCT(P1013:P1042,'control variables'!V$7:V$36)*$E1043,SUMPRODUCT(P1013:P1042,'control variables'!Z$7:Z$36)*$E1043)</f>
        <v>2.8081310325191391E-53</v>
      </c>
      <c r="AA1043" s="10">
        <f ca="1">IF($A1043&gt;='key variables'!$B$26,SUMPRODUCT(Q1013:Q1042,'control variables'!W$7:W$36)*$E1043,SUMPRODUCT(Q1013:Q1042,'control variables'!AA$7:AA$36)*$E1043)</f>
        <v>3.2413350343351878E-53</v>
      </c>
      <c r="AB1043" s="10">
        <f ca="1">IF($A1043&gt;='key variables'!$B$26,SUMPRODUCT(R1013:R1042,'control variables'!X$7:X$36)*$E1043,SUMPRODUCT(R1013:R1042,'control variables'!AB$7:AB$36)*$E1043)</f>
        <v>9.7085076485836085E-53</v>
      </c>
      <c r="AC1043" s="10">
        <f ca="1">IF($A1043&gt;='key variables'!$B$26,SUMPRODUCT(S1013:S1042,'control variables'!Y$7:Y$36)*$E1043,SUMPRODUCT(S1013:S1042,'control variables'!AC$7:AC$36)*$E1043)</f>
        <v>4.3639261302505434E-53</v>
      </c>
      <c r="AD1043" s="10">
        <f t="shared" ca="1" si="784"/>
        <v>2.012189984568848E-52</v>
      </c>
      <c r="AE1043" s="82">
        <f ca="1">SUMPRODUCT(P1013:P1042,'control variables'!AL$7:AL$36)</f>
        <v>3.8234125380492483E-53</v>
      </c>
      <c r="AF1043" s="82">
        <f ca="1">SUMPRODUCT(Q1013:Q1042,'control variables'!AM$7:AM$36)</f>
        <v>4.4017023878341062E-53</v>
      </c>
      <c r="AG1043" s="82">
        <f ca="1">SUMPRODUCT(R1013:R1042,'control variables'!AN$7:AN$36)</f>
        <v>1.2550410325483123E-52</v>
      </c>
      <c r="AH1043" s="82">
        <f ca="1">SUMPRODUCT(S1013:S1042,'control variables'!AO$7:AO$36)</f>
        <v>5.4342031804937433E-53</v>
      </c>
      <c r="AI1043" s="82">
        <f t="shared" ca="1" si="747"/>
        <v>2.620972843186022E-52</v>
      </c>
      <c r="AJ1043" s="10">
        <f ca="1">SUMPRODUCT(P1013:P1042,'control variables'!AP$7:AP$36)</f>
        <v>3.6532855510697085E-56</v>
      </c>
      <c r="AK1043" s="10">
        <f ca="1">SUMPRODUCT(Q1013:Q1042,'control variables'!AQ$7:AQ$36)</f>
        <v>1.0542174056324125E-55</v>
      </c>
      <c r="AL1043" s="10">
        <f ca="1">SUMPRODUCT(R1013:R1042,'control variables'!AR$7:AR$36)</f>
        <v>3.7891341576609822E-54</v>
      </c>
      <c r="AM1043" s="10">
        <f ca="1">SUMPRODUCT(S1013:S1042,'control variables'!AS$7:AS$36)</f>
        <v>2.8386617456518558E-54</v>
      </c>
      <c r="AN1043" s="10">
        <f t="shared" ca="1" si="769"/>
        <v>6.7697504993867754E-54</v>
      </c>
      <c r="AO1043" s="82">
        <f ca="1">SUMPRODUCT(P1013:P1042,'control variables'!AX$7:AX$36)</f>
        <v>4.9679108327124146E-56</v>
      </c>
      <c r="AP1043" s="82">
        <f ca="1">SUMPRODUCT(Q1013:Q1042,'control variables'!AY$7:AY$36)</f>
        <v>1.146859832611055E-55</v>
      </c>
      <c r="AQ1043" s="82">
        <f ca="1">SUMPRODUCT(R1013:R1042,'control variables'!AZ$7:AZ$36)</f>
        <v>1.0305288412471779E-54</v>
      </c>
      <c r="AR1043" s="82">
        <f ca="1">SUMPRODUCT(S1013:S1042,'control variables'!BA$7:BA$36)</f>
        <v>7.7202935491866794E-55</v>
      </c>
      <c r="AS1043" s="82">
        <f t="shared" ca="1" si="770"/>
        <v>1.9669232877540756E-54</v>
      </c>
      <c r="AT1043" s="10">
        <f ca="1">SUMPRODUCT(P1013:P1042,'control variables'!AT$7:AT$36)</f>
        <v>-4.3843751721966097E-56</v>
      </c>
      <c r="AU1043" s="10">
        <f ca="1">SUMPRODUCT(Q1013:Q1042,'control variables'!AU$7:AU$36)</f>
        <v>4.7560825299398191E-56</v>
      </c>
      <c r="AV1043" s="10">
        <f ca="1">SUMPRODUCT(R1013:R1042,'control variables'!AV$7:AV$36)</f>
        <v>2.0480072509069467E-53</v>
      </c>
      <c r="AW1043" s="10">
        <f ca="1">SUMPRODUCT(S1013:S1042,'control variables'!AW$7:AW$36)</f>
        <v>1.534281869174008E-53</v>
      </c>
      <c r="AX1043" s="10">
        <f t="shared" ca="1" si="748"/>
        <v>3.5826608274386978E-53</v>
      </c>
      <c r="AY1043" s="82">
        <f ca="1">SUMPRODUCT(P1013:P1042,'control variables'!BB$7:BB$36)</f>
        <v>1.5891011609703794E-55</v>
      </c>
      <c r="AZ1043" s="82">
        <f ca="1">SUMPRODUCT(Q1013:Q1042,'control variables'!BC$7:BC$36)</f>
        <v>4.0522051266752188E-55</v>
      </c>
      <c r="BA1043" s="82">
        <f ca="1">SUMPRODUCT(R1013:R1042,'control variables'!BD$7:BD$36)</f>
        <v>2.8366681453849015E-54</v>
      </c>
      <c r="BB1043" s="82">
        <f ca="1">SUMPRODUCT(S1013:S1042,'control variables'!BE$7:BE$36)</f>
        <v>4.0311079305086283E-55</v>
      </c>
      <c r="BC1043" s="82">
        <f t="shared" ca="1" si="771"/>
        <v>3.8039095672003242E-54</v>
      </c>
      <c r="BD1043" s="10">
        <f ca="1">SUMPRODUCT(P1013:P1042,'control variables'!BF$7:BF$36)</f>
        <v>3.3242612152828965E-56</v>
      </c>
      <c r="BE1043" s="10">
        <f ca="1">SUMPRODUCT(Q1013:Q1042,'control variables'!BG$7:BG$36)</f>
        <v>3.8370874491251791E-56</v>
      </c>
      <c r="BF1043" s="10">
        <f ca="1">SUMPRODUCT(R1013:R1042,'control variables'!BH$7:BH$36)</f>
        <v>1.1492916484567169E-54</v>
      </c>
      <c r="BG1043" s="10">
        <f ca="1">SUMPRODUCT(S1013:S1042,'control variables'!BI$7:BI$36)</f>
        <v>2.5830045345386821E-54</v>
      </c>
      <c r="BH1043" s="10">
        <f t="shared" ca="1" si="772"/>
        <v>3.8039096696394798E-54</v>
      </c>
      <c r="BI1043" s="82">
        <f t="shared" ca="1" si="749"/>
        <v>3.8349191744867555E-53</v>
      </c>
      <c r="BJ1043" s="82">
        <f t="shared" ca="1" si="750"/>
        <v>4.4469805216307981E-53</v>
      </c>
      <c r="BK1043" s="82">
        <f t="shared" ca="1" si="751"/>
        <v>1.488208439092856E-52</v>
      </c>
      <c r="BL1043" s="82">
        <f t="shared" ca="1" si="752"/>
        <v>7.0087961289728373E-53</v>
      </c>
      <c r="BM1043" s="82">
        <f t="shared" ca="1" si="742"/>
        <v>3.0172780216018955E-52</v>
      </c>
      <c r="BN1043" s="10">
        <f ca="1">BN1042+BI1043-INDIRECT(ADDRESS(MAX($D1043-'key variables'!$B$9*30,34),scenario!BI$4),TRUE)</f>
        <v>9439390.0751690175</v>
      </c>
      <c r="BO1043" s="10">
        <f ca="1">BO1042+BJ1043-INDIRECT(ADDRESS(MAX($D1043-'key variables'!$B$9*30,34),scenario!BJ$4),TRUE)</f>
        <v>10895583.360992203</v>
      </c>
      <c r="BP1043" s="10">
        <f ca="1">BP1042+BK1043-INDIRECT(ADDRESS(MAX($D1043-'key variables'!$B$9*30,34),scenario!BK$4),TRUE)</f>
        <v>32531162.537994072</v>
      </c>
      <c r="BQ1043" s="10">
        <f ca="1">BQ1042+BL1043-INDIRECT(ADDRESS(MAX($D1043-'key variables'!$B$9*30,34),scenario!BL$4),TRUE)</f>
        <v>14415841.516535141</v>
      </c>
      <c r="BR1043" s="10">
        <f t="shared" ca="1" si="773"/>
        <v>67281977.490690395</v>
      </c>
      <c r="BS1043" s="82">
        <f t="shared" ca="1" si="754"/>
        <v>-2.3433848477536824E-9</v>
      </c>
      <c r="BT1043" s="82">
        <f t="shared" ca="1" si="755"/>
        <v>-3.4288309057018498E-10</v>
      </c>
      <c r="BU1043" s="82">
        <f t="shared" ca="1" si="756"/>
        <v>-4.2578247660364599E-9</v>
      </c>
      <c r="BV1043" s="82">
        <f t="shared" ca="1" si="757"/>
        <v>-2.9943922343414556E-9</v>
      </c>
      <c r="BW1043" s="82">
        <f t="shared" ca="1" si="774"/>
        <v>-9.9384849387017825E-9</v>
      </c>
      <c r="BX1043" s="10">
        <f t="shared" ca="1" si="758"/>
        <v>-1.8625994260191893E-12</v>
      </c>
      <c r="BY1043" s="10">
        <f t="shared" ca="1" si="759"/>
        <v>2.8902850229962428E-12</v>
      </c>
      <c r="BZ1043" s="10">
        <f t="shared" ca="1" si="760"/>
        <v>-3.5034723983035463E-11</v>
      </c>
      <c r="CA1043" s="10">
        <f t="shared" ca="1" si="761"/>
        <v>-2.0257049910634696E-11</v>
      </c>
      <c r="CB1043" s="10">
        <v>0</v>
      </c>
      <c r="CC1043" s="82">
        <f t="shared" ca="1" si="762"/>
        <v>3.9725652202851362E-13</v>
      </c>
      <c r="CD1043" s="82">
        <f t="shared" ca="1" si="763"/>
        <v>3.4270724516460853E-13</v>
      </c>
      <c r="CE1043" s="82">
        <f t="shared" ca="1" si="764"/>
        <v>1.8915613015532971E-10</v>
      </c>
      <c r="CF1043" s="82">
        <f t="shared" ca="1" si="765"/>
        <v>3.7028113764059381E-11</v>
      </c>
      <c r="CG1043" s="82">
        <f t="shared" ca="1" si="775"/>
        <v>2.269242076865822E-10</v>
      </c>
      <c r="CH1043" s="13" t="str">
        <f t="shared" ca="1" si="776"/>
        <v/>
      </c>
      <c r="CI1043" s="81">
        <f t="shared" ca="1" si="785"/>
        <v>0.1131775965863165</v>
      </c>
      <c r="CJ1043" s="81">
        <f t="shared" ca="1" si="786"/>
        <v>0.13063724757458739</v>
      </c>
      <c r="CK1043" s="81">
        <f t="shared" ca="1" si="787"/>
        <v>0.39004625943939081</v>
      </c>
      <c r="CL1043" s="81">
        <f t="shared" ca="1" si="788"/>
        <v>0.17284488538116416</v>
      </c>
      <c r="CM1043" s="89">
        <f t="shared" ca="1" si="777"/>
        <v>0.80670598898145884</v>
      </c>
    </row>
    <row r="1044" spans="1:91" x14ac:dyDescent="0.3">
      <c r="A1044">
        <v>979</v>
      </c>
      <c r="B1044" s="3">
        <f t="shared" si="790"/>
        <v>2.9083333333333332</v>
      </c>
      <c r="C1044" s="3">
        <f t="shared" si="778"/>
        <v>32.633333333333333</v>
      </c>
      <c r="D1044" s="4">
        <f t="shared" ca="1" si="766"/>
        <v>1044</v>
      </c>
      <c r="E1044" s="58">
        <f>(0.5*(COS(B1044*2*PI())+1)*('key variables'!$B$4-'key variables'!$B$6)+'key variables'!$B$6)/'key variables'!$B$4</f>
        <v>1</v>
      </c>
      <c r="F1044" s="10">
        <f t="shared" ca="1" si="779"/>
        <v>11689222.907461114</v>
      </c>
      <c r="G1044" s="10">
        <f t="shared" ca="1" si="780"/>
        <v>13492492.798713122</v>
      </c>
      <c r="H1044" s="10">
        <f t="shared" ca="1" si="781"/>
        <v>40309474.521088287</v>
      </c>
      <c r="I1044" s="10">
        <f t="shared" ca="1" si="782"/>
        <v>17912154.249750931</v>
      </c>
      <c r="J1044" s="10">
        <f t="shared" ca="1" si="767"/>
        <v>83403344.477013454</v>
      </c>
      <c r="K1044" s="82">
        <f t="shared" ca="1" si="743"/>
        <v>2249832.832292099</v>
      </c>
      <c r="L1044" s="82">
        <f t="shared" ca="1" si="744"/>
        <v>2596909.4377209195</v>
      </c>
      <c r="M1044" s="82">
        <f t="shared" ca="1" si="745"/>
        <v>7778311.98309422</v>
      </c>
      <c r="N1044" s="82">
        <f t="shared" ca="1" si="746"/>
        <v>3496312.733215793</v>
      </c>
      <c r="O1044" s="82">
        <f t="shared" ca="1" si="768"/>
        <v>16121366.986323033</v>
      </c>
      <c r="P1044" s="10">
        <f ca="1">IF(IF($A1044&gt;='key variables'!$B$26,K1044*SUMPRODUCT(Z1044:AC1044,'control variables'!$O$3:$R$3)/J1044+F$65*'key variables'!$B$25/scenario!J$65,K1044*SUMPRODUCT(Z1044:AC1044,'control variables'!$O$7:$R$7)/J1044+F$65*'key variables'!$B$25/scenario!J$65)&lt;'key variables'!$B$28,0,IF($A1044&gt;='key variables'!$B$26,K1044*SUMPRODUCT(Z1044:AC1044,'control variables'!$O$3:$R$3)/J1044+F$65*'key variables'!$B$25/scenario!J$65,K1044*SUMPRODUCT(Z1044:AC1044,'control variables'!$O$7:$R$7)/J1044+F$65*'key variables'!$B$25/scenario!J$65))</f>
        <v>4.670474611558495E-54</v>
      </c>
      <c r="Q1044" s="10">
        <f ca="1">IF(IF($A1044&gt;='key variables'!$B$26,L1044*SUMPRODUCT(Z1044:AC1044,'control variables'!$O$4:$R$4)/J1044+G$65*'key variables'!$B$25/scenario!J$65,L1044*SUMPRODUCT(Z1044:AC1044,'control variables'!$O$7:$R$7)/J1044+G$65*'key variables'!$B$25/scenario!J$65)&lt;'key variables'!$B$28,0,IF($A1044&gt;='key variables'!$B$26,L1044*SUMPRODUCT(Z1044:AC1044,'control variables'!$O$4:$R$4)/J1044+G$65*'key variables'!$B$25/scenario!J$65,L1044*SUMPRODUCT(Z1044:AC1044,'control variables'!$O$7:$R$7)/J1044+G$65*'key variables'!$B$25/scenario!J$65))</f>
        <v>5.3909781310443158E-54</v>
      </c>
      <c r="R1044" s="10">
        <f ca="1">IF(IF($A1044&gt;='key variables'!$B$26,M1044*SUMPRODUCT(Z1044:AC1044,'control variables'!$O$5:$R$5)/J1044+H$65*'key variables'!$B$25/scenario!J$65,M1044*SUMPRODUCT(Z1044:AC1044,'control variables'!$O$7:$R$7)/J1044+H$65*'key variables'!$B$25/scenario!J$65)&lt;'key variables'!$B$28,0,IF($A1044&gt;='key variables'!$B$26,M1044*SUMPRODUCT(Z1044:AC1044,'control variables'!$O$5:$R$5)/J1044+H$65*'key variables'!$B$25/scenario!J$65,M1044*SUMPRODUCT(Z1044:AC1044,'control variables'!$O$7:$R$7)/J1044+H$65*'key variables'!$B$25/scenario!J$65))</f>
        <v>1.6147159076175396E-53</v>
      </c>
      <c r="S1044" s="10">
        <f ca="1">IF(IF($A1044&gt;='key variables'!$B$26,N1044*SUMPRODUCT(Z1044:AC1044,'control variables'!$O$6:$R$6)/J1044+I$65*'key variables'!$B$25/scenario!J$65,N1044*SUMPRODUCT(Z1044:AC1044,'control variables'!$O$7:$R$7)/J1044+I$65*'key variables'!$B$25/scenario!J$65)&lt;'key variables'!$B$28,0,IF($A1044&gt;='key variables'!$B$26,N1044*SUMPRODUCT(Z1044:AC1044,'control variables'!$O$6:$R$6)/J1044+I$65*'key variables'!$B$25/scenario!J$65,N1044*SUMPRODUCT(Z1044:AC1044,'control variables'!$O$7:$R$7)/J1044+I$65*'key variables'!$B$25/scenario!J$65))</f>
        <v>7.258068075180874E-54</v>
      </c>
      <c r="T1044" s="10">
        <f t="shared" ca="1" si="789"/>
        <v>3.3466679893959083E-53</v>
      </c>
      <c r="U1044" s="82">
        <f ca="1">SUMPRODUCT(P1014:P1043,'control variables'!AD$7:AD$36)</f>
        <v>9.9022702036633022E-54</v>
      </c>
      <c r="V1044" s="82">
        <f ca="1">SUMPRODUCT(Q1014:Q1043,'control variables'!AE$7:AE$36)</f>
        <v>1.1429870956482346E-53</v>
      </c>
      <c r="W1044" s="82">
        <f ca="1">SUMPRODUCT(R1014:R1043,'control variables'!AF$7:AF$36)</f>
        <v>3.423496442912213E-53</v>
      </c>
      <c r="X1044" s="82">
        <f ca="1">SUMPRODUCT(S1014:S1043,'control variables'!AG$7:AG$36)</f>
        <v>1.5388447045436484E-53</v>
      </c>
      <c r="Y1044" s="82">
        <f t="shared" ca="1" si="783"/>
        <v>7.0955552634704263E-53</v>
      </c>
      <c r="Z1044" s="10">
        <f ca="1">IF($A1044&gt;='key variables'!$B$26,SUMPRODUCT(P1014:P1043,'control variables'!V$7:V$36)*$E1044,SUMPRODUCT(P1014:P1043,'control variables'!Z$7:Z$36)*$E1044)</f>
        <v>2.416254175154185E-53</v>
      </c>
      <c r="AA1044" s="10">
        <f ca="1">IF($A1044&gt;='key variables'!$B$26,SUMPRODUCT(Q1014:Q1043,'control variables'!W$7:W$36)*$E1044,SUMPRODUCT(Q1014:Q1043,'control variables'!AA$7:AA$36)*$E1044)</f>
        <v>2.7890042234817087E-53</v>
      </c>
      <c r="AB1044" s="10">
        <f ca="1">IF($A1044&gt;='key variables'!$B$26,SUMPRODUCT(R1014:R1043,'control variables'!X$7:X$36)*$E1044,SUMPRODUCT(R1014:R1043,'control variables'!AB$7:AB$36)*$E1044)</f>
        <v>8.3536778977733133E-53</v>
      </c>
      <c r="AC1044" s="10">
        <f ca="1">IF($A1044&gt;='key variables'!$B$26,SUMPRODUCT(S1014:S1043,'control variables'!Y$7:Y$36)*$E1044,SUMPRODUCT(S1014:S1043,'control variables'!AC$7:AC$36)*$E1044)</f>
        <v>3.754936863762768E-53</v>
      </c>
      <c r="AD1044" s="10">
        <f t="shared" ca="1" si="784"/>
        <v>1.7313873160171977E-52</v>
      </c>
      <c r="AE1044" s="82">
        <f ca="1">SUMPRODUCT(P1014:P1043,'control variables'!AL$7:AL$36)</f>
        <v>3.2898523613802877E-53</v>
      </c>
      <c r="AF1044" s="82">
        <f ca="1">SUMPRODUCT(Q1014:Q1043,'control variables'!AM$7:AM$36)</f>
        <v>3.7874414153848129E-53</v>
      </c>
      <c r="AG1044" s="82">
        <f ca="1">SUMPRODUCT(R1014:R1043,'control variables'!AN$7:AN$36)</f>
        <v>1.079899085821598E-52</v>
      </c>
      <c r="AH1044" s="82">
        <f ca="1">SUMPRODUCT(S1014:S1043,'control variables'!AO$7:AO$36)</f>
        <v>4.6758559239043145E-53</v>
      </c>
      <c r="AI1044" s="82">
        <f t="shared" ca="1" si="747"/>
        <v>2.2552140558885396E-52</v>
      </c>
      <c r="AJ1044" s="10">
        <f ca="1">SUMPRODUCT(P1014:P1043,'control variables'!AP$7:AP$36)</f>
        <v>3.1434667270080374E-56</v>
      </c>
      <c r="AK1044" s="10">
        <f ca="1">SUMPRODUCT(Q1014:Q1043,'control variables'!AQ$7:AQ$36)</f>
        <v>9.0710055135654291E-56</v>
      </c>
      <c r="AL1044" s="10">
        <f ca="1">SUMPRODUCT(R1014:R1043,'control variables'!AR$7:AR$36)</f>
        <v>3.260357555485717E-54</v>
      </c>
      <c r="AM1044" s="10">
        <f ca="1">SUMPRODUCT(S1014:S1043,'control variables'!AS$7:AS$36)</f>
        <v>2.4425243036571215E-54</v>
      </c>
      <c r="AN1044" s="10">
        <f t="shared" ca="1" si="769"/>
        <v>5.8250265815485733E-54</v>
      </c>
      <c r="AO1044" s="82">
        <f ca="1">SUMPRODUCT(P1014:P1043,'control variables'!AX$7:AX$36)</f>
        <v>4.2746350338811214E-56</v>
      </c>
      <c r="AP1044" s="82">
        <f ca="1">SUMPRODUCT(Q1014:Q1043,'control variables'!AY$7:AY$36)</f>
        <v>9.868146560017069E-56</v>
      </c>
      <c r="AQ1044" s="82">
        <f ca="1">SUMPRODUCT(R1014:R1043,'control variables'!AZ$7:AZ$36)</f>
        <v>8.8671774445173706E-55</v>
      </c>
      <c r="AR1044" s="82">
        <f ca="1">SUMPRODUCT(S1014:S1043,'control variables'!BA$7:BA$36)</f>
        <v>6.6429206136096135E-55</v>
      </c>
      <c r="AS1044" s="82">
        <f t="shared" ca="1" si="770"/>
        <v>1.6924376217516804E-54</v>
      </c>
      <c r="AT1044" s="10">
        <f ca="1">SUMPRODUCT(P1014:P1043,'control variables'!AT$7:AT$36)</f>
        <v>-3.7725322260902025E-56</v>
      </c>
      <c r="AU1044" s="10">
        <f ca="1">SUMPRODUCT(Q1014:Q1043,'control variables'!AU$7:AU$36)</f>
        <v>4.0923675345860633E-56</v>
      </c>
      <c r="AV1044" s="10">
        <f ca="1">SUMPRODUCT(R1014:R1043,'control variables'!AV$7:AV$36)</f>
        <v>1.762206255137144E-53</v>
      </c>
      <c r="AW1044" s="10">
        <f ca="1">SUMPRODUCT(S1014:S1043,'control variables'!AW$7:AW$36)</f>
        <v>1.3201716477344603E-53</v>
      </c>
      <c r="AX1044" s="10">
        <f t="shared" ca="1" si="748"/>
        <v>3.0826977381800999E-53</v>
      </c>
      <c r="AY1044" s="82">
        <f ca="1">SUMPRODUCT(P1014:P1043,'control variables'!BB$7:BB$36)</f>
        <v>1.3673408649640253E-55</v>
      </c>
      <c r="AZ1044" s="82">
        <f ca="1">SUMPRODUCT(Q1014:Q1043,'control variables'!BC$7:BC$36)</f>
        <v>3.4867167673178934E-55</v>
      </c>
      <c r="BA1044" s="82">
        <f ca="1">SUMPRODUCT(R1014:R1043,'control variables'!BD$7:BD$36)</f>
        <v>2.4408089118492482E-54</v>
      </c>
      <c r="BB1044" s="82">
        <f ca="1">SUMPRODUCT(S1014:S1043,'control variables'!BE$7:BE$36)</f>
        <v>3.4685637011926842E-55</v>
      </c>
      <c r="BC1044" s="82">
        <f t="shared" ca="1" si="771"/>
        <v>3.2730710451967086E-54</v>
      </c>
      <c r="BD1044" s="10">
        <f ca="1">SUMPRODUCT(P1014:P1043,'control variables'!BF$7:BF$36)</f>
        <v>2.8603579917439902E-56</v>
      </c>
      <c r="BE1044" s="10">
        <f ca="1">SUMPRODUCT(Q1014:Q1043,'control variables'!BG$7:BG$36)</f>
        <v>3.3016189280395499E-56</v>
      </c>
      <c r="BF1044" s="10">
        <f ca="1">SUMPRODUCT(R1014:R1043,'control variables'!BH$7:BH$36)</f>
        <v>9.8890711006536705E-55</v>
      </c>
      <c r="BG1044" s="10">
        <f ca="1">SUMPRODUCT(S1014:S1043,'control variables'!BI$7:BI$36)</f>
        <v>2.2225442540771983E-54</v>
      </c>
      <c r="BH1044" s="10">
        <f t="shared" ca="1" si="772"/>
        <v>3.2730711333404006E-54</v>
      </c>
      <c r="BI1044" s="82">
        <f t="shared" ca="1" si="749"/>
        <v>3.2997532378038379E-53</v>
      </c>
      <c r="BJ1044" s="82">
        <f t="shared" ca="1" si="750"/>
        <v>3.826400950592578E-53</v>
      </c>
      <c r="BK1044" s="82">
        <f t="shared" ca="1" si="751"/>
        <v>1.2805278004538048E-52</v>
      </c>
      <c r="BL1044" s="82">
        <f t="shared" ca="1" si="752"/>
        <v>6.0307132086507017E-53</v>
      </c>
      <c r="BM1044" s="82">
        <f t="shared" ca="1" si="742"/>
        <v>2.5962145401585166E-52</v>
      </c>
      <c r="BN1044" s="10">
        <f ca="1">BN1043+BI1044-INDIRECT(ADDRESS(MAX($D1044-'key variables'!$B$9*30,34),scenario!BI$4),TRUE)</f>
        <v>9439390.0751690175</v>
      </c>
      <c r="BO1044" s="10">
        <f ca="1">BO1043+BJ1044-INDIRECT(ADDRESS(MAX($D1044-'key variables'!$B$9*30,34),scenario!BJ$4),TRUE)</f>
        <v>10895583.360992203</v>
      </c>
      <c r="BP1044" s="10">
        <f ca="1">BP1043+BK1044-INDIRECT(ADDRESS(MAX($D1044-'key variables'!$B$9*30,34),scenario!BK$4),TRUE)</f>
        <v>32531162.537994072</v>
      </c>
      <c r="BQ1044" s="10">
        <f ca="1">BQ1043+BL1044-INDIRECT(ADDRESS(MAX($D1044-'key variables'!$B$9*30,34),scenario!BL$4),TRUE)</f>
        <v>14415841.516535141</v>
      </c>
      <c r="BR1044" s="10">
        <f t="shared" ca="1" si="773"/>
        <v>67281977.490690395</v>
      </c>
      <c r="BS1044" s="82">
        <f t="shared" ca="1" si="754"/>
        <v>-2.3433848477536824E-9</v>
      </c>
      <c r="BT1044" s="82">
        <f t="shared" ca="1" si="755"/>
        <v>-3.4288309057018498E-10</v>
      </c>
      <c r="BU1044" s="82">
        <f t="shared" ca="1" si="756"/>
        <v>-4.2578247660364599E-9</v>
      </c>
      <c r="BV1044" s="82">
        <f t="shared" ca="1" si="757"/>
        <v>-2.9943922343414556E-9</v>
      </c>
      <c r="BW1044" s="82">
        <f t="shared" ca="1" si="774"/>
        <v>-9.9384849387017825E-9</v>
      </c>
      <c r="BX1044" s="10">
        <f t="shared" ca="1" si="758"/>
        <v>-1.8625994260191893E-12</v>
      </c>
      <c r="BY1044" s="10">
        <f t="shared" ca="1" si="759"/>
        <v>2.8902850229962428E-12</v>
      </c>
      <c r="BZ1044" s="10">
        <f t="shared" ca="1" si="760"/>
        <v>-3.5034723983035463E-11</v>
      </c>
      <c r="CA1044" s="10">
        <f t="shared" ca="1" si="761"/>
        <v>-2.0257049910634696E-11</v>
      </c>
      <c r="CB1044" s="10">
        <v>0</v>
      </c>
      <c r="CC1044" s="82">
        <f t="shared" ca="1" si="762"/>
        <v>3.9725652202851362E-13</v>
      </c>
      <c r="CD1044" s="82">
        <f t="shared" ca="1" si="763"/>
        <v>3.4270724516460853E-13</v>
      </c>
      <c r="CE1044" s="82">
        <f t="shared" ca="1" si="764"/>
        <v>1.8915613015532971E-10</v>
      </c>
      <c r="CF1044" s="82">
        <f t="shared" ca="1" si="765"/>
        <v>3.7028113764059381E-11</v>
      </c>
      <c r="CG1044" s="82">
        <f t="shared" ca="1" si="775"/>
        <v>2.269242076865822E-10</v>
      </c>
      <c r="CH1044" s="13" t="str">
        <f t="shared" ca="1" si="776"/>
        <v/>
      </c>
      <c r="CI1044" s="81">
        <f t="shared" ca="1" si="785"/>
        <v>0.1131775965863165</v>
      </c>
      <c r="CJ1044" s="81">
        <f t="shared" ca="1" si="786"/>
        <v>0.13063724757458739</v>
      </c>
      <c r="CK1044" s="81">
        <f t="shared" ca="1" si="787"/>
        <v>0.39004625943939081</v>
      </c>
      <c r="CL1044" s="81">
        <f t="shared" ca="1" si="788"/>
        <v>0.17284488538116416</v>
      </c>
      <c r="CM1044" s="89">
        <f t="shared" ca="1" si="777"/>
        <v>0.80670598898145884</v>
      </c>
    </row>
    <row r="1045" spans="1:91" x14ac:dyDescent="0.3">
      <c r="A1045">
        <v>980</v>
      </c>
      <c r="B1045" s="3">
        <f t="shared" si="790"/>
        <v>2.911111111111111</v>
      </c>
      <c r="C1045" s="3">
        <f t="shared" si="778"/>
        <v>32.666666666666664</v>
      </c>
      <c r="D1045" s="4">
        <f t="shared" ca="1" si="766"/>
        <v>1045</v>
      </c>
      <c r="E1045" s="58">
        <f>(0.5*(COS(B1045*2*PI())+1)*('key variables'!$B$4-'key variables'!$B$6)+'key variables'!$B$6)/'key variables'!$B$4</f>
        <v>1</v>
      </c>
      <c r="F1045" s="10">
        <f t="shared" ca="1" si="779"/>
        <v>11689222.907461114</v>
      </c>
      <c r="G1045" s="10">
        <f t="shared" ca="1" si="780"/>
        <v>13492492.798713122</v>
      </c>
      <c r="H1045" s="10">
        <f t="shared" ca="1" si="781"/>
        <v>40309474.521088287</v>
      </c>
      <c r="I1045" s="10">
        <f t="shared" ca="1" si="782"/>
        <v>17912154.249750931</v>
      </c>
      <c r="J1045" s="10">
        <f t="shared" ca="1" si="767"/>
        <v>83403344.477013454</v>
      </c>
      <c r="K1045" s="82">
        <f t="shared" ca="1" si="743"/>
        <v>2249832.832292099</v>
      </c>
      <c r="L1045" s="82">
        <f t="shared" ca="1" si="744"/>
        <v>2596909.4377209195</v>
      </c>
      <c r="M1045" s="82">
        <f t="shared" ca="1" si="745"/>
        <v>7778311.98309422</v>
      </c>
      <c r="N1045" s="82">
        <f t="shared" ca="1" si="746"/>
        <v>3496312.733215793</v>
      </c>
      <c r="O1045" s="82">
        <f t="shared" ca="1" si="768"/>
        <v>16121366.986323033</v>
      </c>
      <c r="P1045" s="10">
        <f ca="1">IF(IF($A1045&gt;='key variables'!$B$26,K1045*SUMPRODUCT(Z1045:AC1045,'control variables'!$O$3:$R$3)/J1045+F$65*'key variables'!$B$25/scenario!J$65,K1045*SUMPRODUCT(Z1045:AC1045,'control variables'!$O$7:$R$7)/J1045+F$65*'key variables'!$B$25/scenario!J$65)&lt;'key variables'!$B$28,0,IF($A1045&gt;='key variables'!$B$26,K1045*SUMPRODUCT(Z1045:AC1045,'control variables'!$O$3:$R$3)/J1045+F$65*'key variables'!$B$25/scenario!J$65,K1045*SUMPRODUCT(Z1045:AC1045,'control variables'!$O$7:$R$7)/J1045+F$65*'key variables'!$B$25/scenario!J$65))</f>
        <v>4.0187062674230526E-54</v>
      </c>
      <c r="Q1045" s="10">
        <f ca="1">IF(IF($A1045&gt;='key variables'!$B$26,L1045*SUMPRODUCT(Z1045:AC1045,'control variables'!$O$4:$R$4)/J1045+G$65*'key variables'!$B$25/scenario!J$65,L1045*SUMPRODUCT(Z1045:AC1045,'control variables'!$O$7:$R$7)/J1045+G$65*'key variables'!$B$25/scenario!J$65)&lt;'key variables'!$B$28,0,IF($A1045&gt;='key variables'!$B$26,L1045*SUMPRODUCT(Z1045:AC1045,'control variables'!$O$4:$R$4)/J1045+G$65*'key variables'!$B$25/scenario!J$65,L1045*SUMPRODUCT(Z1045:AC1045,'control variables'!$O$7:$R$7)/J1045+G$65*'key variables'!$B$25/scenario!J$65))</f>
        <v>4.6386629635353216E-54</v>
      </c>
      <c r="R1045" s="10">
        <f ca="1">IF(IF($A1045&gt;='key variables'!$B$26,M1045*SUMPRODUCT(Z1045:AC1045,'control variables'!$O$5:$R$5)/J1045+H$65*'key variables'!$B$25/scenario!J$65,M1045*SUMPRODUCT(Z1045:AC1045,'control variables'!$O$7:$R$7)/J1045+H$65*'key variables'!$B$25/scenario!J$65)&lt;'key variables'!$B$28,0,IF($A1045&gt;='key variables'!$B$26,M1045*SUMPRODUCT(Z1045:AC1045,'control variables'!$O$5:$R$5)/J1045+H$65*'key variables'!$B$25/scenario!J$65,M1045*SUMPRODUCT(Z1045:AC1045,'control variables'!$O$7:$R$7)/J1045+H$65*'key variables'!$B$25/scenario!J$65))</f>
        <v>1.3893810539064177E-53</v>
      </c>
      <c r="S1045" s="10">
        <f ca="1">IF(IF($A1045&gt;='key variables'!$B$26,N1045*SUMPRODUCT(Z1045:AC1045,'control variables'!$O$6:$R$6)/J1045+I$65*'key variables'!$B$25/scenario!J$65,N1045*SUMPRODUCT(Z1045:AC1045,'control variables'!$O$7:$R$7)/J1045+I$65*'key variables'!$B$25/scenario!J$65)&lt;'key variables'!$B$28,0,IF($A1045&gt;='key variables'!$B$26,N1045*SUMPRODUCT(Z1045:AC1045,'control variables'!$O$6:$R$6)/J1045+I$65*'key variables'!$B$25/scenario!J$65,N1045*SUMPRODUCT(Z1045:AC1045,'control variables'!$O$7:$R$7)/J1045+I$65*'key variables'!$B$25/scenario!J$65))</f>
        <v>6.2451990619812923E-54</v>
      </c>
      <c r="T1045" s="10">
        <f t="shared" ca="1" si="789"/>
        <v>2.8796378832003843E-53</v>
      </c>
      <c r="U1045" s="82">
        <f ca="1">SUMPRODUCT(P1015:P1044,'control variables'!AD$7:AD$36)</f>
        <v>8.5204007384378562E-54</v>
      </c>
      <c r="V1045" s="82">
        <f ca="1">SUMPRODUCT(Q1015:Q1044,'control variables'!AE$7:AE$36)</f>
        <v>9.8348236247717877E-54</v>
      </c>
      <c r="W1045" s="82">
        <f ca="1">SUMPRODUCT(R1015:R1044,'control variables'!AF$7:AF$36)</f>
        <v>2.9457448666102286E-53</v>
      </c>
      <c r="X1045" s="82">
        <f ca="1">SUMPRODUCT(S1015:S1044,'control variables'!AG$7:AG$36)</f>
        <v>1.3240977358994218E-53</v>
      </c>
      <c r="Y1045" s="82">
        <f t="shared" ca="1" si="783"/>
        <v>6.105365038830615E-53</v>
      </c>
      <c r="Z1045" s="10">
        <f ca="1">IF($A1045&gt;='key variables'!$B$26,SUMPRODUCT(P1015:P1044,'control variables'!V$7:V$36)*$E1045,SUMPRODUCT(P1015:P1044,'control variables'!Z$7:Z$36)*$E1045)</f>
        <v>2.0790640363076575E-53</v>
      </c>
      <c r="AA1045" s="10">
        <f ca="1">IF($A1045&gt;='key variables'!$B$26,SUMPRODUCT(Q1015:Q1044,'control variables'!W$7:W$36)*$E1045,SUMPRODUCT(Q1015:Q1044,'control variables'!AA$7:AA$36)*$E1045)</f>
        <v>2.3997965271103867E-53</v>
      </c>
      <c r="AB1045" s="10">
        <f ca="1">IF($A1045&gt;='key variables'!$B$26,SUMPRODUCT(R1015:R1044,'control variables'!X$7:X$36)*$E1045,SUMPRODUCT(R1015:R1044,'control variables'!AB$7:AB$36)*$E1045)</f>
        <v>7.1879156864986599E-53</v>
      </c>
      <c r="AC1045" s="10">
        <f ca="1">IF($A1045&gt;='key variables'!$B$26,SUMPRODUCT(S1015:S1044,'control variables'!Y$7:Y$36)*$E1045,SUMPRODUCT(S1015:S1044,'control variables'!AC$7:AC$36)*$E1045)</f>
        <v>3.2309325203988011E-53</v>
      </c>
      <c r="AD1045" s="10">
        <f t="shared" ca="1" si="784"/>
        <v>1.4897708770315507E-52</v>
      </c>
      <c r="AE1045" s="82">
        <f ca="1">SUMPRODUCT(P1015:P1044,'control variables'!AL$7:AL$36)</f>
        <v>2.8307509200149112E-53</v>
      </c>
      <c r="AF1045" s="82">
        <f ca="1">SUMPRODUCT(Q1015:Q1044,'control variables'!AM$7:AM$36)</f>
        <v>3.2589010367033353E-53</v>
      </c>
      <c r="AG1045" s="82">
        <f ca="1">SUMPRODUCT(R1015:R1044,'control variables'!AN$7:AN$36)</f>
        <v>9.2919833321340582E-53</v>
      </c>
      <c r="AH1045" s="82">
        <f ca="1">SUMPRODUCT(S1015:S1044,'control variables'!AO$7:AO$36)</f>
        <v>4.0233366134691675E-53</v>
      </c>
      <c r="AI1045" s="82">
        <f t="shared" ca="1" si="747"/>
        <v>1.9404971902321473E-52</v>
      </c>
      <c r="AJ1045" s="10">
        <f ca="1">SUMPRODUCT(P1015:P1044,'control variables'!AP$7:AP$36)</f>
        <v>2.7047935141323081E-56</v>
      </c>
      <c r="AK1045" s="10">
        <f ca="1">SUMPRODUCT(Q1015:Q1044,'control variables'!AQ$7:AQ$36)</f>
        <v>7.8051396787338891E-56</v>
      </c>
      <c r="AL1045" s="10">
        <f ca="1">SUMPRODUCT(R1015:R1044,'control variables'!AR$7:AR$36)</f>
        <v>2.8053721370938778E-54</v>
      </c>
      <c r="AM1045" s="10">
        <f ca="1">SUMPRODUCT(S1015:S1044,'control variables'!AS$7:AS$36)</f>
        <v>2.1016681480609872E-54</v>
      </c>
      <c r="AN1045" s="10">
        <f t="shared" ca="1" si="769"/>
        <v>5.012139617083527E-54</v>
      </c>
      <c r="AO1045" s="82">
        <f ca="1">SUMPRODUCT(P1015:P1044,'control variables'!AX$7:AX$36)</f>
        <v>3.678106408948427E-56</v>
      </c>
      <c r="AP1045" s="82">
        <f ca="1">SUMPRODUCT(Q1015:Q1044,'control variables'!AY$7:AY$36)</f>
        <v>8.4910390756532962E-56</v>
      </c>
      <c r="AQ1045" s="82">
        <f ca="1">SUMPRODUCT(R1015:R1044,'control variables'!AZ$7:AZ$36)</f>
        <v>7.6297559743598191E-55</v>
      </c>
      <c r="AR1045" s="82">
        <f ca="1">SUMPRODUCT(S1015:S1044,'control variables'!BA$7:BA$36)</f>
        <v>5.7158959044204187E-55</v>
      </c>
      <c r="AS1045" s="82">
        <f t="shared" ca="1" si="770"/>
        <v>1.4562566427240408E-54</v>
      </c>
      <c r="AT1045" s="10">
        <f ca="1">SUMPRODUCT(P1015:P1044,'control variables'!AT$7:AT$36)</f>
        <v>-3.2460724363053861E-56</v>
      </c>
      <c r="AU1045" s="10">
        <f ca="1">SUMPRODUCT(Q1015:Q1044,'control variables'!AU$7:AU$36)</f>
        <v>3.5212744801436242E-56</v>
      </c>
      <c r="AV1045" s="10">
        <f ca="1">SUMPRODUCT(R1015:R1044,'control variables'!AV$7:AV$36)</f>
        <v>1.5162890093622883E-53</v>
      </c>
      <c r="AW1045" s="10">
        <f ca="1">SUMPRODUCT(S1015:S1044,'control variables'!AW$7:AW$36)</f>
        <v>1.1359406732872352E-53</v>
      </c>
      <c r="AX1045" s="10">
        <f t="shared" ca="1" si="748"/>
        <v>2.6525048846933616E-53</v>
      </c>
      <c r="AY1045" s="82">
        <f ca="1">SUMPRODUCT(P1015:P1044,'control variables'!BB$7:BB$36)</f>
        <v>1.1765273897722735E-55</v>
      </c>
      <c r="AZ1045" s="82">
        <f ca="1">SUMPRODUCT(Q1015:Q1044,'control variables'!BC$7:BC$36)</f>
        <v>3.0001427458512104E-55</v>
      </c>
      <c r="BA1045" s="82">
        <f ca="1">SUMPRODUCT(R1015:R1044,'control variables'!BD$7:BD$36)</f>
        <v>2.100192140506568E-54</v>
      </c>
      <c r="BB1045" s="82">
        <f ca="1">SUMPRODUCT(S1015:S1044,'control variables'!BE$7:BE$36)</f>
        <v>2.9845229541431508E-55</v>
      </c>
      <c r="BC1045" s="82">
        <f t="shared" ca="1" si="771"/>
        <v>2.8163114494832317E-54</v>
      </c>
      <c r="BD1045" s="10">
        <f ca="1">SUMPRODUCT(P1015:P1044,'control variables'!BF$7:BF$36)</f>
        <v>2.4611928218274668E-56</v>
      </c>
      <c r="BE1045" s="10">
        <f ca="1">SUMPRODUCT(Q1015:Q1044,'control variables'!BG$7:BG$36)</f>
        <v>2.8408754531967436E-56</v>
      </c>
      <c r="BF1045" s="10">
        <f ca="1">SUMPRODUCT(R1015:R1044,'control variables'!BH$7:BH$36)</f>
        <v>8.5090435804612586E-55</v>
      </c>
      <c r="BG1045" s="10">
        <f ca="1">SUMPRODUCT(S1015:S1044,'control variables'!BI$7:BI$36)</f>
        <v>1.9123864845300353E-54</v>
      </c>
      <c r="BH1045" s="10">
        <f t="shared" ca="1" si="772"/>
        <v>2.8163115253264033E-54</v>
      </c>
      <c r="BI1045" s="82">
        <f t="shared" ca="1" si="749"/>
        <v>2.8392701214763286E-53</v>
      </c>
      <c r="BJ1045" s="82">
        <f t="shared" ca="1" si="750"/>
        <v>3.2924237386419912E-53</v>
      </c>
      <c r="BK1045" s="82">
        <f t="shared" ca="1" si="751"/>
        <v>1.1018291555547003E-52</v>
      </c>
      <c r="BL1045" s="82">
        <f t="shared" ca="1" si="752"/>
        <v>5.1891225162978338E-53</v>
      </c>
      <c r="BM1045" s="82">
        <f t="shared" ca="1" si="742"/>
        <v>2.2339107931963156E-52</v>
      </c>
      <c r="BN1045" s="10">
        <f ca="1">BN1044+BI1045-INDIRECT(ADDRESS(MAX($D1045-'key variables'!$B$9*30,34),scenario!BI$4),TRUE)</f>
        <v>9439390.0751690175</v>
      </c>
      <c r="BO1045" s="10">
        <f ca="1">BO1044+BJ1045-INDIRECT(ADDRESS(MAX($D1045-'key variables'!$B$9*30,34),scenario!BJ$4),TRUE)</f>
        <v>10895583.360992203</v>
      </c>
      <c r="BP1045" s="10">
        <f ca="1">BP1044+BK1045-INDIRECT(ADDRESS(MAX($D1045-'key variables'!$B$9*30,34),scenario!BK$4),TRUE)</f>
        <v>32531162.537994072</v>
      </c>
      <c r="BQ1045" s="10">
        <f ca="1">BQ1044+BL1045-INDIRECT(ADDRESS(MAX($D1045-'key variables'!$B$9*30,34),scenario!BL$4),TRUE)</f>
        <v>14415841.516535141</v>
      </c>
      <c r="BR1045" s="10">
        <f t="shared" ca="1" si="773"/>
        <v>67281977.490690395</v>
      </c>
      <c r="BS1045" s="82">
        <f t="shared" ca="1" si="754"/>
        <v>-2.3433848477536824E-9</v>
      </c>
      <c r="BT1045" s="82">
        <f t="shared" ca="1" si="755"/>
        <v>-3.4288309057018498E-10</v>
      </c>
      <c r="BU1045" s="82">
        <f t="shared" ca="1" si="756"/>
        <v>-4.2578247660364599E-9</v>
      </c>
      <c r="BV1045" s="82">
        <f t="shared" ca="1" si="757"/>
        <v>-2.9943922343414556E-9</v>
      </c>
      <c r="BW1045" s="82">
        <f t="shared" ca="1" si="774"/>
        <v>-9.9384849387017825E-9</v>
      </c>
      <c r="BX1045" s="10">
        <f t="shared" ca="1" si="758"/>
        <v>-1.8625994260191893E-12</v>
      </c>
      <c r="BY1045" s="10">
        <f t="shared" ca="1" si="759"/>
        <v>2.8902850229962428E-12</v>
      </c>
      <c r="BZ1045" s="10">
        <f t="shared" ca="1" si="760"/>
        <v>-3.5034723983035463E-11</v>
      </c>
      <c r="CA1045" s="10">
        <f t="shared" ca="1" si="761"/>
        <v>-2.0257049910634696E-11</v>
      </c>
      <c r="CB1045" s="10">
        <v>0</v>
      </c>
      <c r="CC1045" s="82">
        <f t="shared" ca="1" si="762"/>
        <v>3.9725652202851362E-13</v>
      </c>
      <c r="CD1045" s="82">
        <f t="shared" ca="1" si="763"/>
        <v>3.4270724516460853E-13</v>
      </c>
      <c r="CE1045" s="82">
        <f t="shared" ca="1" si="764"/>
        <v>1.8915613015532971E-10</v>
      </c>
      <c r="CF1045" s="82">
        <f t="shared" ca="1" si="765"/>
        <v>3.7028113764059381E-11</v>
      </c>
      <c r="CG1045" s="82">
        <f t="shared" ca="1" si="775"/>
        <v>2.269242076865822E-10</v>
      </c>
      <c r="CH1045" s="13" t="str">
        <f t="shared" ca="1" si="776"/>
        <v/>
      </c>
      <c r="CI1045" s="81">
        <f t="shared" ca="1" si="785"/>
        <v>0.1131775965863165</v>
      </c>
      <c r="CJ1045" s="81">
        <f t="shared" ca="1" si="786"/>
        <v>0.13063724757458739</v>
      </c>
      <c r="CK1045" s="81">
        <f t="shared" ca="1" si="787"/>
        <v>0.39004625943939081</v>
      </c>
      <c r="CL1045" s="81">
        <f t="shared" ca="1" si="788"/>
        <v>0.17284488538116416</v>
      </c>
      <c r="CM1045" s="89">
        <f t="shared" ca="1" si="777"/>
        <v>0.80670598898145884</v>
      </c>
    </row>
    <row r="1046" spans="1:91" x14ac:dyDescent="0.3">
      <c r="A1046">
        <v>981</v>
      </c>
      <c r="B1046" s="3">
        <f t="shared" si="790"/>
        <v>2.9138888888888888</v>
      </c>
      <c r="C1046" s="3">
        <f t="shared" si="778"/>
        <v>32.700000000000003</v>
      </c>
      <c r="D1046" s="4">
        <f t="shared" ca="1" si="766"/>
        <v>1046</v>
      </c>
      <c r="E1046" s="58">
        <f>(0.5*(COS(B1046*2*PI())+1)*('key variables'!$B$4-'key variables'!$B$6)+'key variables'!$B$6)/'key variables'!$B$4</f>
        <v>1</v>
      </c>
      <c r="F1046" s="10">
        <f t="shared" ca="1" si="779"/>
        <v>11689222.907461114</v>
      </c>
      <c r="G1046" s="10">
        <f t="shared" ca="1" si="780"/>
        <v>13492492.798713122</v>
      </c>
      <c r="H1046" s="10">
        <f t="shared" ca="1" si="781"/>
        <v>40309474.521088287</v>
      </c>
      <c r="I1046" s="10">
        <f t="shared" ca="1" si="782"/>
        <v>17912154.249750931</v>
      </c>
      <c r="J1046" s="10">
        <f t="shared" ca="1" si="767"/>
        <v>83403344.477013454</v>
      </c>
      <c r="K1046" s="82">
        <f t="shared" ca="1" si="743"/>
        <v>2249832.832292099</v>
      </c>
      <c r="L1046" s="82">
        <f t="shared" ca="1" si="744"/>
        <v>2596909.4377209195</v>
      </c>
      <c r="M1046" s="82">
        <f t="shared" ca="1" si="745"/>
        <v>7778311.98309422</v>
      </c>
      <c r="N1046" s="82">
        <f t="shared" ca="1" si="746"/>
        <v>3496312.733215793</v>
      </c>
      <c r="O1046" s="82">
        <f t="shared" ca="1" si="768"/>
        <v>16121366.986323033</v>
      </c>
      <c r="P1046" s="10">
        <f ca="1">IF(IF($A1046&gt;='key variables'!$B$26,K1046*SUMPRODUCT(Z1046:AC1046,'control variables'!$O$3:$R$3)/J1046+F$65*'key variables'!$B$25/scenario!J$65,K1046*SUMPRODUCT(Z1046:AC1046,'control variables'!$O$7:$R$7)/J1046+F$65*'key variables'!$B$25/scenario!J$65)&lt;'key variables'!$B$28,0,IF($A1046&gt;='key variables'!$B$26,K1046*SUMPRODUCT(Z1046:AC1046,'control variables'!$O$3:$R$3)/J1046+F$65*'key variables'!$B$25/scenario!J$65,K1046*SUMPRODUCT(Z1046:AC1046,'control variables'!$O$7:$R$7)/J1046+F$65*'key variables'!$B$25/scenario!J$65))</f>
        <v>3.457892699782006E-54</v>
      </c>
      <c r="Q1046" s="10">
        <f ca="1">IF(IF($A1046&gt;='key variables'!$B$26,L1046*SUMPRODUCT(Z1046:AC1046,'control variables'!$O$4:$R$4)/J1046+G$65*'key variables'!$B$25/scenario!J$65,L1046*SUMPRODUCT(Z1046:AC1046,'control variables'!$O$7:$R$7)/J1046+G$65*'key variables'!$B$25/scenario!J$65)&lt;'key variables'!$B$28,0,IF($A1046&gt;='key variables'!$B$26,L1046*SUMPRODUCT(Z1046:AC1046,'control variables'!$O$4:$R$4)/J1046+G$65*'key variables'!$B$25/scenario!J$65,L1046*SUMPRODUCT(Z1046:AC1046,'control variables'!$O$7:$R$7)/J1046+G$65*'key variables'!$B$25/scenario!J$65))</f>
        <v>3.9913339594842827E-54</v>
      </c>
      <c r="R1046" s="10">
        <f ca="1">IF(IF($A1046&gt;='key variables'!$B$26,M1046*SUMPRODUCT(Z1046:AC1046,'control variables'!$O$5:$R$5)/J1046+H$65*'key variables'!$B$25/scenario!J$65,M1046*SUMPRODUCT(Z1046:AC1046,'control variables'!$O$7:$R$7)/J1046+H$65*'key variables'!$B$25/scenario!J$65)&lt;'key variables'!$B$28,0,IF($A1046&gt;='key variables'!$B$26,M1046*SUMPRODUCT(Z1046:AC1046,'control variables'!$O$5:$R$5)/J1046+H$65*'key variables'!$B$25/scenario!J$65,M1046*SUMPRODUCT(Z1046:AC1046,'control variables'!$O$7:$R$7)/J1046+H$65*'key variables'!$B$25/scenario!J$65))</f>
        <v>1.1954918533021207E-53</v>
      </c>
      <c r="S1046" s="10">
        <f ca="1">IF(IF($A1046&gt;='key variables'!$B$26,N1046*SUMPRODUCT(Z1046:AC1046,'control variables'!$O$6:$R$6)/J1046+I$65*'key variables'!$B$25/scenario!J$65,N1046*SUMPRODUCT(Z1046:AC1046,'control variables'!$O$7:$R$7)/J1046+I$65*'key variables'!$B$25/scenario!J$65)&lt;'key variables'!$B$28,0,IF($A1046&gt;='key variables'!$B$26,N1046*SUMPRODUCT(Z1046:AC1046,'control variables'!$O$6:$R$6)/J1046+I$65*'key variables'!$B$25/scenario!J$65,N1046*SUMPRODUCT(Z1046:AC1046,'control variables'!$O$7:$R$7)/J1046+I$65*'key variables'!$B$25/scenario!J$65))</f>
        <v>5.3736767029151966E-54</v>
      </c>
      <c r="T1046" s="10">
        <f t="shared" ca="1" si="789"/>
        <v>2.4777821895202693E-53</v>
      </c>
      <c r="U1046" s="82">
        <f ca="1">SUMPRODUCT(P1016:P1045,'control variables'!AD$7:AD$36)</f>
        <v>7.3313722258068999E-54</v>
      </c>
      <c r="V1046" s="82">
        <f ca="1">SUMPRODUCT(Q1016:Q1045,'control variables'!AE$7:AE$36)</f>
        <v>8.4623663817930778E-54</v>
      </c>
      <c r="W1046" s="82">
        <f ca="1">SUMPRODUCT(R1016:R1045,'control variables'!AF$7:AF$36)</f>
        <v>2.5346638922688736E-53</v>
      </c>
      <c r="X1046" s="82">
        <f ca="1">SUMPRODUCT(S1016:S1045,'control variables'!AG$7:AG$36)</f>
        <v>1.139318872812384E-53</v>
      </c>
      <c r="Y1046" s="82">
        <f t="shared" ca="1" si="783"/>
        <v>5.2533566258412551E-53</v>
      </c>
      <c r="Z1046" s="10">
        <f ca="1">IF($A1046&gt;='key variables'!$B$26,SUMPRODUCT(P1016:P1045,'control variables'!V$7:V$36)*$E1046,SUMPRODUCT(P1016:P1045,'control variables'!Z$7:Z$36)*$E1046)</f>
        <v>1.7889290421162176E-53</v>
      </c>
      <c r="AA1046" s="10">
        <f ca="1">IF($A1046&gt;='key variables'!$B$26,SUMPRODUCT(Q1016:Q1045,'control variables'!W$7:W$36)*$E1046,SUMPRODUCT(Q1016:Q1045,'control variables'!AA$7:AA$36)*$E1046)</f>
        <v>2.0649030657765305E-53</v>
      </c>
      <c r="AB1046" s="10">
        <f ca="1">IF($A1046&gt;='key variables'!$B$26,SUMPRODUCT(R1016:R1045,'control variables'!X$7:X$36)*$E1046,SUMPRODUCT(R1016:R1045,'control variables'!AB$7:AB$36)*$E1046)</f>
        <v>6.1848364933947485E-53</v>
      </c>
      <c r="AC1046" s="10">
        <f ca="1">IF($A1046&gt;='key variables'!$B$26,SUMPRODUCT(S1016:S1045,'control variables'!Y$7:Y$36)*$E1046,SUMPRODUCT(S1016:S1045,'control variables'!AC$7:AC$36)*$E1046)</f>
        <v>2.7800533884103316E-53</v>
      </c>
      <c r="AD1046" s="10">
        <f t="shared" ca="1" si="784"/>
        <v>1.2818721989697827E-52</v>
      </c>
      <c r="AE1046" s="82">
        <f ca="1">SUMPRODUCT(P1016:P1045,'control variables'!AL$7:AL$36)</f>
        <v>2.4357174398559553E-53</v>
      </c>
      <c r="AF1046" s="82">
        <f ca="1">SUMPRODUCT(Q1016:Q1045,'control variables'!AM$7:AM$36)</f>
        <v>2.8041188766340328E-53</v>
      </c>
      <c r="AG1046" s="82">
        <f ca="1">SUMPRODUCT(R1016:R1045,'control variables'!AN$7:AN$36)</f>
        <v>7.9952798718195075E-53</v>
      </c>
      <c r="AH1046" s="82">
        <f ca="1">SUMPRODUCT(S1016:S1045,'control variables'!AO$7:AO$36)</f>
        <v>3.4618768774563282E-53</v>
      </c>
      <c r="AI1046" s="82">
        <f t="shared" ca="1" si="747"/>
        <v>1.6696993065765825E-52</v>
      </c>
      <c r="AJ1046" s="10">
        <f ca="1">SUMPRODUCT(P1016:P1045,'control variables'!AP$7:AP$36)</f>
        <v>2.3273374873783087E-56</v>
      </c>
      <c r="AK1046" s="10">
        <f ca="1">SUMPRODUCT(Q1016:Q1045,'control variables'!AQ$7:AQ$36)</f>
        <v>6.7159264001594674E-56</v>
      </c>
      <c r="AL1046" s="10">
        <f ca="1">SUMPRODUCT(R1016:R1045,'control variables'!AR$7:AR$36)</f>
        <v>2.4138802857192173E-54</v>
      </c>
      <c r="AM1046" s="10">
        <f ca="1">SUMPRODUCT(S1016:S1045,'control variables'!AS$7:AS$36)</f>
        <v>1.8083787325926048E-54</v>
      </c>
      <c r="AN1046" s="10">
        <f t="shared" ca="1" si="769"/>
        <v>4.3126916571871994E-54</v>
      </c>
      <c r="AO1046" s="82">
        <f ca="1">SUMPRODUCT(P1016:P1045,'control variables'!AX$7:AX$36)</f>
        <v>3.1648238149736086E-56</v>
      </c>
      <c r="AP1046" s="82">
        <f ca="1">SUMPRODUCT(Q1016:Q1045,'control variables'!AY$7:AY$36)</f>
        <v>7.3061080057719033E-56</v>
      </c>
      <c r="AQ1046" s="82">
        <f ca="1">SUMPRODUCT(R1016:R1045,'control variables'!AZ$7:AZ$36)</f>
        <v>6.5650176273705807E-55</v>
      </c>
      <c r="AR1046" s="82">
        <f ca="1">SUMPRODUCT(S1016:S1045,'control variables'!BA$7:BA$36)</f>
        <v>4.9182382103490426E-55</v>
      </c>
      <c r="AS1046" s="82">
        <f t="shared" ca="1" si="770"/>
        <v>1.2530349019794174E-54</v>
      </c>
      <c r="AT1046" s="10">
        <f ca="1">SUMPRODUCT(P1016:P1045,'control variables'!AT$7:AT$36)</f>
        <v>-2.7930805173431126E-56</v>
      </c>
      <c r="AU1046" s="10">
        <f ca="1">SUMPRODUCT(Q1016:Q1045,'control variables'!AU$7:AU$36)</f>
        <v>3.0298779031255641E-56</v>
      </c>
      <c r="AV1046" s="10">
        <f ca="1">SUMPRODUCT(R1016:R1045,'control variables'!AV$7:AV$36)</f>
        <v>1.3046897054249414E-53</v>
      </c>
      <c r="AW1046" s="10">
        <f ca="1">SUMPRODUCT(S1016:S1045,'control variables'!AW$7:AW$36)</f>
        <v>9.7741927380628041E-54</v>
      </c>
      <c r="AX1046" s="10">
        <f t="shared" ca="1" si="748"/>
        <v>2.2823457766170041E-53</v>
      </c>
      <c r="AY1046" s="82">
        <f ca="1">SUMPRODUCT(P1016:P1045,'control variables'!BB$7:BB$36)</f>
        <v>1.0123420826165221E-55</v>
      </c>
      <c r="AZ1046" s="82">
        <f ca="1">SUMPRODUCT(Q1016:Q1045,'control variables'!BC$7:BC$36)</f>
        <v>2.5814705053910689E-55</v>
      </c>
      <c r="BA1046" s="82">
        <f ca="1">SUMPRODUCT(R1016:R1045,'control variables'!BD$7:BD$36)</f>
        <v>1.8071087030339326E-54</v>
      </c>
      <c r="BB1046" s="82">
        <f ca="1">SUMPRODUCT(S1016:S1045,'control variables'!BE$7:BE$36)</f>
        <v>2.5680304676960397E-55</v>
      </c>
      <c r="BC1046" s="82">
        <f t="shared" ca="1" si="771"/>
        <v>2.4232930086042957E-54</v>
      </c>
      <c r="BD1046" s="10">
        <f ca="1">SUMPRODUCT(P1016:P1045,'control variables'!BF$7:BF$36)</f>
        <v>2.1177314600826389E-56</v>
      </c>
      <c r="BE1046" s="10">
        <f ca="1">SUMPRODUCT(Q1016:Q1045,'control variables'!BG$7:BG$36)</f>
        <v>2.4444290866020627E-56</v>
      </c>
      <c r="BF1046" s="10">
        <f ca="1">SUMPRODUCT(R1016:R1045,'control variables'!BH$7:BH$36)</f>
        <v>7.3215999680094355E-55</v>
      </c>
      <c r="BG1046" s="10">
        <f ca="1">SUMPRODUCT(S1016:S1045,'control variables'!BI$7:BI$36)</f>
        <v>1.6455114715957033E-54</v>
      </c>
      <c r="BH1046" s="10">
        <f t="shared" ca="1" si="772"/>
        <v>2.4232930738634938E-54</v>
      </c>
      <c r="BI1046" s="82">
        <f t="shared" ca="1" si="749"/>
        <v>2.4430477801647775E-53</v>
      </c>
      <c r="BJ1046" s="82">
        <f t="shared" ca="1" si="750"/>
        <v>2.8329634595910686E-53</v>
      </c>
      <c r="BK1046" s="82">
        <f t="shared" ca="1" si="751"/>
        <v>9.4806804475478409E-53</v>
      </c>
      <c r="BL1046" s="82">
        <f t="shared" ca="1" si="752"/>
        <v>4.4649764559395687E-53</v>
      </c>
      <c r="BM1046" s="82">
        <f t="shared" ca="1" si="742"/>
        <v>1.9221668143243254E-52</v>
      </c>
      <c r="BN1046" s="10">
        <f ca="1">BN1045+BI1046-INDIRECT(ADDRESS(MAX($D1046-'key variables'!$B$9*30,34),scenario!BI$4),TRUE)</f>
        <v>9439390.0751690175</v>
      </c>
      <c r="BO1046" s="10">
        <f ca="1">BO1045+BJ1046-INDIRECT(ADDRESS(MAX($D1046-'key variables'!$B$9*30,34),scenario!BJ$4),TRUE)</f>
        <v>10895583.360992203</v>
      </c>
      <c r="BP1046" s="10">
        <f ca="1">BP1045+BK1046-INDIRECT(ADDRESS(MAX($D1046-'key variables'!$B$9*30,34),scenario!BK$4),TRUE)</f>
        <v>32531162.537994072</v>
      </c>
      <c r="BQ1046" s="10">
        <f ca="1">BQ1045+BL1046-INDIRECT(ADDRESS(MAX($D1046-'key variables'!$B$9*30,34),scenario!BL$4),TRUE)</f>
        <v>14415841.516535141</v>
      </c>
      <c r="BR1046" s="10">
        <f t="shared" ca="1" si="773"/>
        <v>67281977.490690395</v>
      </c>
      <c r="BS1046" s="82">
        <f t="shared" ca="1" si="754"/>
        <v>-2.3433848477536824E-9</v>
      </c>
      <c r="BT1046" s="82">
        <f t="shared" ca="1" si="755"/>
        <v>-3.4288309057018498E-10</v>
      </c>
      <c r="BU1046" s="82">
        <f t="shared" ca="1" si="756"/>
        <v>-4.2578247660364599E-9</v>
      </c>
      <c r="BV1046" s="82">
        <f t="shared" ca="1" si="757"/>
        <v>-2.9943922343414556E-9</v>
      </c>
      <c r="BW1046" s="82">
        <f t="shared" ca="1" si="774"/>
        <v>-9.9384849387017825E-9</v>
      </c>
      <c r="BX1046" s="10">
        <f t="shared" ca="1" si="758"/>
        <v>-1.8625994260191893E-12</v>
      </c>
      <c r="BY1046" s="10">
        <f t="shared" ca="1" si="759"/>
        <v>2.8902850229962428E-12</v>
      </c>
      <c r="BZ1046" s="10">
        <f t="shared" ca="1" si="760"/>
        <v>-3.5034723983035463E-11</v>
      </c>
      <c r="CA1046" s="10">
        <f t="shared" ca="1" si="761"/>
        <v>-2.0257049910634696E-11</v>
      </c>
      <c r="CB1046" s="10">
        <v>0</v>
      </c>
      <c r="CC1046" s="82">
        <f t="shared" ca="1" si="762"/>
        <v>3.9725652202851362E-13</v>
      </c>
      <c r="CD1046" s="82">
        <f t="shared" ca="1" si="763"/>
        <v>3.4270724516460853E-13</v>
      </c>
      <c r="CE1046" s="82">
        <f t="shared" ca="1" si="764"/>
        <v>1.8915613015532971E-10</v>
      </c>
      <c r="CF1046" s="82">
        <f t="shared" ca="1" si="765"/>
        <v>3.7028113764059381E-11</v>
      </c>
      <c r="CG1046" s="82">
        <f t="shared" ca="1" si="775"/>
        <v>2.269242076865822E-10</v>
      </c>
      <c r="CH1046" s="13" t="str">
        <f t="shared" ca="1" si="776"/>
        <v/>
      </c>
      <c r="CI1046" s="81">
        <f t="shared" ca="1" si="785"/>
        <v>0.1131775965863165</v>
      </c>
      <c r="CJ1046" s="81">
        <f t="shared" ca="1" si="786"/>
        <v>0.13063724757458739</v>
      </c>
      <c r="CK1046" s="81">
        <f t="shared" ca="1" si="787"/>
        <v>0.39004625943939081</v>
      </c>
      <c r="CL1046" s="81">
        <f t="shared" ca="1" si="788"/>
        <v>0.17284488538116416</v>
      </c>
      <c r="CM1046" s="89">
        <f t="shared" ca="1" si="777"/>
        <v>0.80670598898145884</v>
      </c>
    </row>
    <row r="1047" spans="1:91" x14ac:dyDescent="0.3">
      <c r="A1047">
        <v>982</v>
      </c>
      <c r="B1047" s="3">
        <f t="shared" si="790"/>
        <v>2.9166666666666665</v>
      </c>
      <c r="C1047" s="3">
        <f t="shared" si="778"/>
        <v>32.733333333333334</v>
      </c>
      <c r="D1047" s="4">
        <f t="shared" ca="1" si="766"/>
        <v>1047</v>
      </c>
      <c r="E1047" s="58">
        <f>(0.5*(COS(B1047*2*PI())+1)*('key variables'!$B$4-'key variables'!$B$6)+'key variables'!$B$6)/'key variables'!$B$4</f>
        <v>1</v>
      </c>
      <c r="F1047" s="10">
        <f t="shared" ca="1" si="779"/>
        <v>11689222.907461114</v>
      </c>
      <c r="G1047" s="10">
        <f t="shared" ca="1" si="780"/>
        <v>13492492.798713122</v>
      </c>
      <c r="H1047" s="10">
        <f t="shared" ca="1" si="781"/>
        <v>40309474.521088287</v>
      </c>
      <c r="I1047" s="10">
        <f t="shared" ca="1" si="782"/>
        <v>17912154.249750931</v>
      </c>
      <c r="J1047" s="10">
        <f t="shared" ca="1" si="767"/>
        <v>83403344.477013454</v>
      </c>
      <c r="K1047" s="82">
        <f t="shared" ca="1" si="743"/>
        <v>2249832.832292099</v>
      </c>
      <c r="L1047" s="82">
        <f t="shared" ca="1" si="744"/>
        <v>2596909.4377209195</v>
      </c>
      <c r="M1047" s="82">
        <f t="shared" ca="1" si="745"/>
        <v>7778311.98309422</v>
      </c>
      <c r="N1047" s="82">
        <f t="shared" ca="1" si="746"/>
        <v>3496312.733215793</v>
      </c>
      <c r="O1047" s="82">
        <f t="shared" ca="1" si="768"/>
        <v>16121366.986323033</v>
      </c>
      <c r="P1047" s="10">
        <f ca="1">IF(IF($A1047&gt;='key variables'!$B$26,K1047*SUMPRODUCT(Z1047:AC1047,'control variables'!$O$3:$R$3)/J1047+F$65*'key variables'!$B$25/scenario!J$65,K1047*SUMPRODUCT(Z1047:AC1047,'control variables'!$O$7:$R$7)/J1047+F$65*'key variables'!$B$25/scenario!J$65)&lt;'key variables'!$B$28,0,IF($A1047&gt;='key variables'!$B$26,K1047*SUMPRODUCT(Z1047:AC1047,'control variables'!$O$3:$R$3)/J1047+F$65*'key variables'!$B$25/scenario!J$65,K1047*SUMPRODUCT(Z1047:AC1047,'control variables'!$O$7:$R$7)/J1047+F$65*'key variables'!$B$25/scenario!J$65))</f>
        <v>2.9753410992321645E-54</v>
      </c>
      <c r="Q1047" s="10">
        <f ca="1">IF(IF($A1047&gt;='key variables'!$B$26,L1047*SUMPRODUCT(Z1047:AC1047,'control variables'!$O$4:$R$4)/J1047+G$65*'key variables'!$B$25/scenario!J$65,L1047*SUMPRODUCT(Z1047:AC1047,'control variables'!$O$7:$R$7)/J1047+G$65*'key variables'!$B$25/scenario!J$65)&lt;'key variables'!$B$28,0,IF($A1047&gt;='key variables'!$B$26,L1047*SUMPRODUCT(Z1047:AC1047,'control variables'!$O$4:$R$4)/J1047+G$65*'key variables'!$B$25/scenario!J$65,L1047*SUMPRODUCT(Z1047:AC1047,'control variables'!$O$7:$R$7)/J1047+G$65*'key variables'!$B$25/scenario!J$65))</f>
        <v>3.4343402185855277E-54</v>
      </c>
      <c r="R1047" s="10">
        <f ca="1">IF(IF($A1047&gt;='key variables'!$B$26,M1047*SUMPRODUCT(Z1047:AC1047,'control variables'!$O$5:$R$5)/J1047+H$65*'key variables'!$B$25/scenario!J$65,M1047*SUMPRODUCT(Z1047:AC1047,'control variables'!$O$7:$R$7)/J1047+H$65*'key variables'!$B$25/scenario!J$65)&lt;'key variables'!$B$28,0,IF($A1047&gt;='key variables'!$B$26,M1047*SUMPRODUCT(Z1047:AC1047,'control variables'!$O$5:$R$5)/J1047+H$65*'key variables'!$B$25/scenario!J$65,M1047*SUMPRODUCT(Z1047:AC1047,'control variables'!$O$7:$R$7)/J1047+H$65*'key variables'!$B$25/scenario!J$65))</f>
        <v>1.0286600405938769E-53</v>
      </c>
      <c r="S1047" s="10">
        <f ca="1">IF(IF($A1047&gt;='key variables'!$B$26,N1047*SUMPRODUCT(Z1047:AC1047,'control variables'!$O$6:$R$6)/J1047+I$65*'key variables'!$B$25/scenario!J$65,N1047*SUMPRODUCT(Z1047:AC1047,'control variables'!$O$7:$R$7)/J1047+I$65*'key variables'!$B$25/scenario!J$65)&lt;'key variables'!$B$28,0,IF($A1047&gt;='key variables'!$B$26,N1047*SUMPRODUCT(Z1047:AC1047,'control variables'!$O$6:$R$6)/J1047+I$65*'key variables'!$B$25/scenario!J$65,N1047*SUMPRODUCT(Z1047:AC1047,'control variables'!$O$7:$R$7)/J1047+I$65*'key variables'!$B$25/scenario!J$65))</f>
        <v>4.6237759630823503E-54</v>
      </c>
      <c r="T1047" s="10">
        <f t="shared" ca="1" si="789"/>
        <v>2.1320057686838811E-53</v>
      </c>
      <c r="U1047" s="82">
        <f ca="1">SUMPRODUCT(P1017:P1046,'control variables'!AD$7:AD$36)</f>
        <v>6.3082735616948521E-54</v>
      </c>
      <c r="V1047" s="82">
        <f ca="1">SUMPRODUCT(Q1017:Q1046,'control variables'!AE$7:AE$36)</f>
        <v>7.2814366085150183E-54</v>
      </c>
      <c r="W1047" s="82">
        <f ca="1">SUMPRODUCT(R1017:R1046,'control variables'!AF$7:AF$36)</f>
        <v>2.18094958582225E-53</v>
      </c>
      <c r="X1047" s="82">
        <f ca="1">SUMPRODUCT(S1017:S1046,'control variables'!AG$7:AG$36)</f>
        <v>9.8032604297503346E-54</v>
      </c>
      <c r="Y1047" s="82">
        <f t="shared" ca="1" si="783"/>
        <v>4.5202466458182709E-53</v>
      </c>
      <c r="Z1047" s="10">
        <f ca="1">IF($A1047&gt;='key variables'!$B$26,SUMPRODUCT(P1017:P1046,'control variables'!V$7:V$36)*$E1047,SUMPRODUCT(P1017:P1046,'control variables'!Z$7:Z$36)*$E1047)</f>
        <v>1.5392826107513298E-53</v>
      </c>
      <c r="AA1047" s="10">
        <f ca="1">IF($A1047&gt;='key variables'!$B$26,SUMPRODUCT(Q1017:Q1046,'control variables'!W$7:W$36)*$E1047,SUMPRODUCT(Q1017:Q1046,'control variables'!AA$7:AA$36)*$E1047)</f>
        <v>1.7767442459746447E-53</v>
      </c>
      <c r="AB1047" s="10">
        <f ca="1">IF($A1047&gt;='key variables'!$B$26,SUMPRODUCT(R1017:R1046,'control variables'!X$7:X$36)*$E1047,SUMPRODUCT(R1017:R1046,'control variables'!AB$7:AB$36)*$E1047)</f>
        <v>5.3217377774586357E-53</v>
      </c>
      <c r="AC1047" s="10">
        <f ca="1">IF($A1047&gt;='key variables'!$B$26,SUMPRODUCT(S1017:S1046,'control variables'!Y$7:Y$36)*$E1047,SUMPRODUCT(S1017:S1046,'control variables'!AC$7:AC$36)*$E1047)</f>
        <v>2.3920947879956949E-53</v>
      </c>
      <c r="AD1047" s="10">
        <f t="shared" ca="1" si="784"/>
        <v>1.1029859422180305E-52</v>
      </c>
      <c r="AE1047" s="82">
        <f ca="1">SUMPRODUCT(P1017:P1046,'control variables'!AL$7:AL$36)</f>
        <v>2.0958111873676263E-53</v>
      </c>
      <c r="AF1047" s="82">
        <f ca="1">SUMPRODUCT(Q1017:Q1046,'control variables'!AM$7:AM$36)</f>
        <v>2.4128019187258018E-53</v>
      </c>
      <c r="AG1047" s="82">
        <f ca="1">SUMPRODUCT(R1017:R1046,'control variables'!AN$7:AN$36)</f>
        <v>6.8795323822477072E-53</v>
      </c>
      <c r="AH1047" s="82">
        <f ca="1">SUMPRODUCT(S1017:S1046,'control variables'!AO$7:AO$36)</f>
        <v>2.9787692818307177E-53</v>
      </c>
      <c r="AI1047" s="82">
        <f t="shared" ca="1" si="747"/>
        <v>1.4366914770171853E-52</v>
      </c>
      <c r="AJ1047" s="10">
        <f ca="1">SUMPRODUCT(P1017:P1046,'control variables'!AP$7:AP$36)</f>
        <v>2.0025557410780694E-56</v>
      </c>
      <c r="AK1047" s="10">
        <f ca="1">SUMPRODUCT(Q1017:Q1046,'control variables'!AQ$7:AQ$36)</f>
        <v>5.7787136769953874E-56</v>
      </c>
      <c r="AL1047" s="10">
        <f ca="1">SUMPRODUCT(R1017:R1046,'control variables'!AR$7:AR$36)</f>
        <v>2.077021424979279E-54</v>
      </c>
      <c r="AM1047" s="10">
        <f ca="1">SUMPRODUCT(S1017:S1046,'control variables'!AS$7:AS$36)</f>
        <v>1.5560180818795659E-54</v>
      </c>
      <c r="AN1047" s="10">
        <f t="shared" ca="1" si="769"/>
        <v>3.7108522010395794E-54</v>
      </c>
      <c r="AO1047" s="82">
        <f ca="1">SUMPRODUCT(P1017:P1046,'control variables'!AX$7:AX$36)</f>
        <v>2.7231702039549532E-56</v>
      </c>
      <c r="AP1047" s="82">
        <f ca="1">SUMPRODUCT(Q1017:Q1046,'control variables'!AY$7:AY$36)</f>
        <v>6.2865349831048017E-56</v>
      </c>
      <c r="AQ1047" s="82">
        <f ca="1">SUMPRODUCT(R1017:R1046,'control variables'!AZ$7:AZ$36)</f>
        <v>5.6488643401603342E-55</v>
      </c>
      <c r="AR1047" s="82">
        <f ca="1">SUMPRODUCT(S1017:S1046,'control variables'!BA$7:BA$36)</f>
        <v>4.2318942643848031E-55</v>
      </c>
      <c r="AS1047" s="82">
        <f t="shared" ca="1" si="770"/>
        <v>1.0781729123251113E-54</v>
      </c>
      <c r="AT1047" s="10">
        <f ca="1">SUMPRODUCT(P1017:P1046,'control variables'!AT$7:AT$36)</f>
        <v>-2.403303971010872E-56</v>
      </c>
      <c r="AU1047" s="10">
        <f ca="1">SUMPRODUCT(Q1017:Q1046,'control variables'!AU$7:AU$36)</f>
        <v>2.6070560984709515E-56</v>
      </c>
      <c r="AV1047" s="10">
        <f ca="1">SUMPRODUCT(R1017:R1046,'control variables'!AV$7:AV$36)</f>
        <v>1.1226192480005691E-53</v>
      </c>
      <c r="AW1047" s="10">
        <f ca="1">SUMPRODUCT(S1017:S1046,'control variables'!AW$7:AW$36)</f>
        <v>8.4101965822155787E-54</v>
      </c>
      <c r="AX1047" s="10">
        <f t="shared" ca="1" si="748"/>
        <v>1.963842658349587E-53</v>
      </c>
      <c r="AY1047" s="82">
        <f ca="1">SUMPRODUCT(P1017:P1046,'control variables'!BB$7:BB$36)</f>
        <v>8.710689620534233E-56</v>
      </c>
      <c r="AZ1047" s="82">
        <f ca="1">SUMPRODUCT(Q1017:Q1046,'control variables'!BC$7:BC$36)</f>
        <v>2.2212242998835349E-55</v>
      </c>
      <c r="BA1047" s="82">
        <f ca="1">SUMPRODUCT(R1017:R1046,'control variables'!BD$7:BD$36)</f>
        <v>1.5549252859280323E-54</v>
      </c>
      <c r="BB1047" s="82">
        <f ca="1">SUMPRODUCT(S1017:S1046,'control variables'!BE$7:BE$36)</f>
        <v>2.2096598298432215E-55</v>
      </c>
      <c r="BC1047" s="82">
        <f t="shared" ca="1" si="771"/>
        <v>2.0851205951060504E-54</v>
      </c>
      <c r="BD1047" s="10">
        <f ca="1">SUMPRODUCT(P1017:P1046,'control variables'!BF$7:BF$36)</f>
        <v>1.8222003969984507E-56</v>
      </c>
      <c r="BE1047" s="10">
        <f ca="1">SUMPRODUCT(Q1017:Q1046,'control variables'!BG$7:BG$36)</f>
        <v>2.1033071170728245E-56</v>
      </c>
      <c r="BF1047" s="10">
        <f ca="1">SUMPRODUCT(R1017:R1046,'control variables'!BH$7:BH$36)</f>
        <v>6.2998650300307762E-55</v>
      </c>
      <c r="BG1047" s="10">
        <f ca="1">SUMPRODUCT(S1017:S1046,'control variables'!BI$7:BI$36)</f>
        <v>1.415879073114487E-54</v>
      </c>
      <c r="BH1047" s="10">
        <f t="shared" ca="1" si="772"/>
        <v>2.0851206512582772E-54</v>
      </c>
      <c r="BI1047" s="82">
        <f t="shared" ca="1" si="749"/>
        <v>2.1021185730171496E-53</v>
      </c>
      <c r="BJ1047" s="82">
        <f t="shared" ca="1" si="750"/>
        <v>2.4376212178231081E-53</v>
      </c>
      <c r="BK1047" s="82">
        <f t="shared" ca="1" si="751"/>
        <v>8.1576441588410797E-53</v>
      </c>
      <c r="BL1047" s="82">
        <f t="shared" ca="1" si="752"/>
        <v>3.841885538350708E-53</v>
      </c>
      <c r="BM1047" s="82">
        <f t="shared" ca="1" si="742"/>
        <v>1.6539269488032045E-52</v>
      </c>
      <c r="BN1047" s="10">
        <f ca="1">BN1046+BI1047-INDIRECT(ADDRESS(MAX($D1047-'key variables'!$B$9*30,34),scenario!BI$4),TRUE)</f>
        <v>9439390.0751690175</v>
      </c>
      <c r="BO1047" s="10">
        <f ca="1">BO1046+BJ1047-INDIRECT(ADDRESS(MAX($D1047-'key variables'!$B$9*30,34),scenario!BJ$4),TRUE)</f>
        <v>10895583.360992203</v>
      </c>
      <c r="BP1047" s="10">
        <f ca="1">BP1046+BK1047-INDIRECT(ADDRESS(MAX($D1047-'key variables'!$B$9*30,34),scenario!BK$4),TRUE)</f>
        <v>32531162.537994072</v>
      </c>
      <c r="BQ1047" s="10">
        <f ca="1">BQ1046+BL1047-INDIRECT(ADDRESS(MAX($D1047-'key variables'!$B$9*30,34),scenario!BL$4),TRUE)</f>
        <v>14415841.516535141</v>
      </c>
      <c r="BR1047" s="10">
        <f t="shared" ca="1" si="773"/>
        <v>67281977.490690395</v>
      </c>
      <c r="BS1047" s="82">
        <f t="shared" ca="1" si="754"/>
        <v>-2.3433848477536824E-9</v>
      </c>
      <c r="BT1047" s="82">
        <f t="shared" ca="1" si="755"/>
        <v>-3.4288309057018498E-10</v>
      </c>
      <c r="BU1047" s="82">
        <f t="shared" ca="1" si="756"/>
        <v>-4.2578247660364599E-9</v>
      </c>
      <c r="BV1047" s="82">
        <f t="shared" ca="1" si="757"/>
        <v>-2.9943922343414556E-9</v>
      </c>
      <c r="BW1047" s="82">
        <f t="shared" ca="1" si="774"/>
        <v>-9.9384849387017825E-9</v>
      </c>
      <c r="BX1047" s="10">
        <f t="shared" ca="1" si="758"/>
        <v>-1.8625994260191893E-12</v>
      </c>
      <c r="BY1047" s="10">
        <f t="shared" ca="1" si="759"/>
        <v>2.8902850229962428E-12</v>
      </c>
      <c r="BZ1047" s="10">
        <f t="shared" ca="1" si="760"/>
        <v>-3.5034723983035463E-11</v>
      </c>
      <c r="CA1047" s="10">
        <f t="shared" ca="1" si="761"/>
        <v>-2.0257049910634696E-11</v>
      </c>
      <c r="CB1047" s="10">
        <v>0</v>
      </c>
      <c r="CC1047" s="82">
        <f t="shared" ca="1" si="762"/>
        <v>3.9725652202851362E-13</v>
      </c>
      <c r="CD1047" s="82">
        <f t="shared" ca="1" si="763"/>
        <v>3.4270724516460853E-13</v>
      </c>
      <c r="CE1047" s="82">
        <f t="shared" ca="1" si="764"/>
        <v>1.8915613015532971E-10</v>
      </c>
      <c r="CF1047" s="82">
        <f t="shared" ca="1" si="765"/>
        <v>3.7028113764059381E-11</v>
      </c>
      <c r="CG1047" s="82">
        <f t="shared" ca="1" si="775"/>
        <v>2.269242076865822E-10</v>
      </c>
      <c r="CH1047" s="13" t="str">
        <f t="shared" ca="1" si="776"/>
        <v/>
      </c>
      <c r="CI1047" s="81">
        <f t="shared" ca="1" si="785"/>
        <v>0.1131775965863165</v>
      </c>
      <c r="CJ1047" s="81">
        <f t="shared" ca="1" si="786"/>
        <v>0.13063724757458739</v>
      </c>
      <c r="CK1047" s="81">
        <f t="shared" ca="1" si="787"/>
        <v>0.39004625943939081</v>
      </c>
      <c r="CL1047" s="81">
        <f t="shared" ca="1" si="788"/>
        <v>0.17284488538116416</v>
      </c>
      <c r="CM1047" s="89">
        <f t="shared" ca="1" si="777"/>
        <v>0.80670598898145884</v>
      </c>
    </row>
    <row r="1048" spans="1:91" x14ac:dyDescent="0.3">
      <c r="A1048">
        <v>983</v>
      </c>
      <c r="B1048" s="3">
        <f t="shared" si="790"/>
        <v>2.9194444444444443</v>
      </c>
      <c r="C1048" s="3">
        <f t="shared" si="778"/>
        <v>32.766666666666666</v>
      </c>
      <c r="D1048" s="4">
        <f t="shared" ca="1" si="766"/>
        <v>1048</v>
      </c>
      <c r="E1048" s="58">
        <f>(0.5*(COS(B1048*2*PI())+1)*('key variables'!$B$4-'key variables'!$B$6)+'key variables'!$B$6)/'key variables'!$B$4</f>
        <v>1</v>
      </c>
      <c r="F1048" s="10">
        <f t="shared" ca="1" si="779"/>
        <v>11689222.907461114</v>
      </c>
      <c r="G1048" s="10">
        <f t="shared" ca="1" si="780"/>
        <v>13492492.798713122</v>
      </c>
      <c r="H1048" s="10">
        <f t="shared" ca="1" si="781"/>
        <v>40309474.521088287</v>
      </c>
      <c r="I1048" s="10">
        <f t="shared" ca="1" si="782"/>
        <v>17912154.249750931</v>
      </c>
      <c r="J1048" s="10">
        <f t="shared" ca="1" si="767"/>
        <v>83403344.477013454</v>
      </c>
      <c r="K1048" s="82">
        <f t="shared" ca="1" si="743"/>
        <v>2249832.832292099</v>
      </c>
      <c r="L1048" s="82">
        <f t="shared" ca="1" si="744"/>
        <v>2596909.4377209195</v>
      </c>
      <c r="M1048" s="82">
        <f t="shared" ca="1" si="745"/>
        <v>7778311.98309422</v>
      </c>
      <c r="N1048" s="82">
        <f t="shared" ca="1" si="746"/>
        <v>3496312.733215793</v>
      </c>
      <c r="O1048" s="82">
        <f t="shared" ca="1" si="768"/>
        <v>16121366.986323033</v>
      </c>
      <c r="P1048" s="10">
        <f ca="1">IF(IF($A1048&gt;='key variables'!$B$26,K1048*SUMPRODUCT(Z1048:AC1048,'control variables'!$O$3:$R$3)/J1048+F$65*'key variables'!$B$25/scenario!J$65,K1048*SUMPRODUCT(Z1048:AC1048,'control variables'!$O$7:$R$7)/J1048+F$65*'key variables'!$B$25/scenario!J$65)&lt;'key variables'!$B$28,0,IF($A1048&gt;='key variables'!$B$26,K1048*SUMPRODUCT(Z1048:AC1048,'control variables'!$O$3:$R$3)/J1048+F$65*'key variables'!$B$25/scenario!J$65,K1048*SUMPRODUCT(Z1048:AC1048,'control variables'!$O$7:$R$7)/J1048+F$65*'key variables'!$B$25/scenario!J$65))</f>
        <v>2.5601299477390255E-54</v>
      </c>
      <c r="Q1048" s="10">
        <f ca="1">IF(IF($A1048&gt;='key variables'!$B$26,L1048*SUMPRODUCT(Z1048:AC1048,'control variables'!$O$4:$R$4)/J1048+G$65*'key variables'!$B$25/scenario!J$65,L1048*SUMPRODUCT(Z1048:AC1048,'control variables'!$O$7:$R$7)/J1048+G$65*'key variables'!$B$25/scenario!J$65)&lt;'key variables'!$B$28,0,IF($A1048&gt;='key variables'!$B$26,L1048*SUMPRODUCT(Z1048:AC1048,'control variables'!$O$4:$R$4)/J1048+G$65*'key variables'!$B$25/scenario!J$65,L1048*SUMPRODUCT(Z1048:AC1048,'control variables'!$O$7:$R$7)/J1048+G$65*'key variables'!$B$25/scenario!J$65))</f>
        <v>2.9550753850018777E-54</v>
      </c>
      <c r="R1048" s="10">
        <f ca="1">IF(IF($A1048&gt;='key variables'!$B$26,M1048*SUMPRODUCT(Z1048:AC1048,'control variables'!$O$5:$R$5)/J1048+H$65*'key variables'!$B$25/scenario!J$65,M1048*SUMPRODUCT(Z1048:AC1048,'control variables'!$O$7:$R$7)/J1048+H$65*'key variables'!$B$25/scenario!J$65)&lt;'key variables'!$B$28,0,IF($A1048&gt;='key variables'!$B$26,M1048*SUMPRODUCT(Z1048:AC1048,'control variables'!$O$5:$R$5)/J1048+H$65*'key variables'!$B$25/scenario!J$65,M1048*SUMPRODUCT(Z1048:AC1048,'control variables'!$O$7:$R$7)/J1048+H$65*'key variables'!$B$25/scenario!J$65))</f>
        <v>8.8510973637491318E-54</v>
      </c>
      <c r="S1048" s="10">
        <f ca="1">IF(IF($A1048&gt;='key variables'!$B$26,N1048*SUMPRODUCT(Z1048:AC1048,'control variables'!$O$6:$R$6)/J1048+I$65*'key variables'!$B$25/scenario!J$65,N1048*SUMPRODUCT(Z1048:AC1048,'control variables'!$O$7:$R$7)/J1048+I$65*'key variables'!$B$25/scenario!J$65)&lt;'key variables'!$B$28,0,IF($A1048&gt;='key variables'!$B$26,N1048*SUMPRODUCT(Z1048:AC1048,'control variables'!$O$6:$R$6)/J1048+I$65*'key variables'!$B$25/scenario!J$65,N1048*SUMPRODUCT(Z1048:AC1048,'control variables'!$O$7:$R$7)/J1048+I$65*'key variables'!$B$25/scenario!J$65))</f>
        <v>3.9785244514579624E-54</v>
      </c>
      <c r="T1048" s="10">
        <f t="shared" ca="1" si="789"/>
        <v>1.8344827147947997E-53</v>
      </c>
      <c r="U1048" s="82">
        <f ca="1">SUMPRODUCT(P1018:P1047,'control variables'!AD$7:AD$36)</f>
        <v>5.4279491074126224E-54</v>
      </c>
      <c r="V1048" s="82">
        <f ca="1">SUMPRODUCT(Q1018:Q1047,'control variables'!AE$7:AE$36)</f>
        <v>6.2653064984156964E-54</v>
      </c>
      <c r="W1048" s="82">
        <f ca="1">SUMPRODUCT(R1018:R1047,'control variables'!AF$7:AF$36)</f>
        <v>1.8765963843989122E-53</v>
      </c>
      <c r="X1048" s="82">
        <f ca="1">SUMPRODUCT(S1018:S1047,'control variables'!AG$7:AG$36)</f>
        <v>8.4352078550474863E-54</v>
      </c>
      <c r="Y1048" s="82">
        <f t="shared" ca="1" si="783"/>
        <v>3.8894427304864931E-53</v>
      </c>
      <c r="Z1048" s="10">
        <f ca="1">IF($A1048&gt;='key variables'!$B$26,SUMPRODUCT(P1018:P1047,'control variables'!V$7:V$36)*$E1048,SUMPRODUCT(P1018:P1047,'control variables'!Z$7:Z$36)*$E1048)</f>
        <v>1.3244745319571495E-53</v>
      </c>
      <c r="AA1048" s="10">
        <f ca="1">IF($A1048&gt;='key variables'!$B$26,SUMPRODUCT(Q1018:Q1047,'control variables'!W$7:W$36)*$E1048,SUMPRODUCT(Q1018:Q1047,'control variables'!AA$7:AA$36)*$E1048)</f>
        <v>1.5287982123348972E-53</v>
      </c>
      <c r="AB1048" s="10">
        <f ca="1">IF($A1048&gt;='key variables'!$B$26,SUMPRODUCT(R1018:R1047,'control variables'!X$7:X$36)*$E1048,SUMPRODUCT(R1018:R1047,'control variables'!AB$7:AB$36)*$E1048)</f>
        <v>4.5790851548422328E-53</v>
      </c>
      <c r="AC1048" s="10">
        <f ca="1">IF($A1048&gt;='key variables'!$B$26,SUMPRODUCT(S1018:S1047,'control variables'!Y$7:Y$36)*$E1048,SUMPRODUCT(S1018:S1047,'control variables'!AC$7:AC$36)*$E1048)</f>
        <v>2.0582761103117325E-53</v>
      </c>
      <c r="AD1048" s="10">
        <f t="shared" ca="1" si="784"/>
        <v>9.4906340094460111E-53</v>
      </c>
      <c r="AE1048" s="82">
        <f ca="1">SUMPRODUCT(P1018:P1047,'control variables'!AL$7:AL$36)</f>
        <v>1.8033391152937099E-53</v>
      </c>
      <c r="AF1048" s="82">
        <f ca="1">SUMPRODUCT(Q1018:Q1047,'control variables'!AM$7:AM$36)</f>
        <v>2.0760935449337911E-53</v>
      </c>
      <c r="AG1048" s="82">
        <f ca="1">SUMPRODUCT(R1018:R1047,'control variables'!AN$7:AN$36)</f>
        <v>5.919488317752189E-53</v>
      </c>
      <c r="AH1048" s="82">
        <f ca="1">SUMPRODUCT(S1018:S1047,'control variables'!AO$7:AO$36)</f>
        <v>2.5630797248046327E-53</v>
      </c>
      <c r="AI1048" s="82">
        <f t="shared" ca="1" si="747"/>
        <v>1.2362000702784322E-52</v>
      </c>
      <c r="AJ1048" s="10">
        <f ca="1">SUMPRODUCT(P1018:P1047,'control variables'!AP$7:AP$36)</f>
        <v>1.7230975386565726E-56</v>
      </c>
      <c r="AK1048" s="10">
        <f ca="1">SUMPRODUCT(Q1018:Q1047,'control variables'!AQ$7:AQ$36)</f>
        <v>4.9722897141786182E-56</v>
      </c>
      <c r="AL1048" s="10">
        <f ca="1">SUMPRODUCT(R1018:R1047,'control variables'!AR$7:AR$36)</f>
        <v>1.7871714787784473E-54</v>
      </c>
      <c r="AM1048" s="10">
        <f ca="1">SUMPRODUCT(S1018:S1047,'control variables'!AS$7:AS$36)</f>
        <v>1.3388745551464154E-54</v>
      </c>
      <c r="AN1048" s="10">
        <f t="shared" ca="1" si="769"/>
        <v>3.1929999064532149E-54</v>
      </c>
      <c r="AO1048" s="82">
        <f ca="1">SUMPRODUCT(P1018:P1047,'control variables'!AX$7:AX$36)</f>
        <v>2.3431496959238791E-56</v>
      </c>
      <c r="AP1048" s="82">
        <f ca="1">SUMPRODUCT(Q1018:Q1047,'control variables'!AY$7:AY$36)</f>
        <v>5.4092441642771849E-56</v>
      </c>
      <c r="AQ1048" s="82">
        <f ca="1">SUMPRODUCT(R1018:R1047,'control variables'!AZ$7:AZ$36)</f>
        <v>4.8605609527229113E-55</v>
      </c>
      <c r="AR1048" s="82">
        <f ca="1">SUMPRODUCT(S1018:S1047,'control variables'!BA$7:BA$36)</f>
        <v>3.6413301468905507E-55</v>
      </c>
      <c r="AS1048" s="82">
        <f t="shared" ca="1" si="770"/>
        <v>9.2771304856335685E-55</v>
      </c>
      <c r="AT1048" s="10">
        <f ca="1">SUMPRODUCT(P1018:P1047,'control variables'!AT$7:AT$36)</f>
        <v>-2.0679210431680864E-56</v>
      </c>
      <c r="AU1048" s="10">
        <f ca="1">SUMPRODUCT(Q1018:Q1047,'control variables'!AU$7:AU$36)</f>
        <v>2.2432394036615112E-56</v>
      </c>
      <c r="AV1048" s="10">
        <f ca="1">SUMPRODUCT(R1018:R1047,'control variables'!AV$7:AV$36)</f>
        <v>9.6595686372100918E-54</v>
      </c>
      <c r="AW1048" s="10">
        <f ca="1">SUMPRODUCT(S1018:S1047,'control variables'!AW$7:AW$36)</f>
        <v>7.2365471448160949E-54</v>
      </c>
      <c r="AX1048" s="10">
        <f t="shared" ca="1" si="748"/>
        <v>1.6897868965631122E-53</v>
      </c>
      <c r="AY1048" s="82">
        <f ca="1">SUMPRODUCT(P1018:P1047,'control variables'!BB$7:BB$36)</f>
        <v>7.4951061472394505E-56</v>
      </c>
      <c r="AZ1048" s="82">
        <f ca="1">SUMPRODUCT(Q1018:Q1047,'control variables'!BC$7:BC$36)</f>
        <v>1.9112507309649354E-55</v>
      </c>
      <c r="BA1048" s="82">
        <f ca="1">SUMPRODUCT(R1018:R1047,'control variables'!BD$7:BD$36)</f>
        <v>1.337934259715075E-54</v>
      </c>
      <c r="BB1048" s="82">
        <f ca="1">SUMPRODUCT(S1018:S1047,'control variables'!BE$7:BE$36)</f>
        <v>1.9013000916625788E-55</v>
      </c>
      <c r="BC1048" s="82">
        <f t="shared" ca="1" si="771"/>
        <v>1.7941404034502209E-54</v>
      </c>
      <c r="BD1048" s="10">
        <f ca="1">SUMPRODUCT(P1018:P1047,'control variables'!BF$7:BF$36)</f>
        <v>1.5679109223280561E-56</v>
      </c>
      <c r="BE1048" s="10">
        <f ca="1">SUMPRODUCT(Q1018:Q1047,'control variables'!BG$7:BG$36)</f>
        <v>1.8097889822112804E-56</v>
      </c>
      <c r="BF1048" s="10">
        <f ca="1">SUMPRODUCT(R1018:R1047,'control variables'!BH$7:BH$36)</f>
        <v>5.4207139928453341E-55</v>
      </c>
      <c r="BG1048" s="10">
        <f ca="1">SUMPRODUCT(S1018:S1047,'control variables'!BI$7:BI$36)</f>
        <v>1.2182920534364345E-54</v>
      </c>
      <c r="BH1048" s="10">
        <f t="shared" ca="1" si="772"/>
        <v>1.7941404517663613E-54</v>
      </c>
      <c r="BI1048" s="82">
        <f t="shared" ca="1" si="749"/>
        <v>1.8087663003977813E-53</v>
      </c>
      <c r="BJ1048" s="82">
        <f t="shared" ca="1" si="750"/>
        <v>2.0974492916471017E-53</v>
      </c>
      <c r="BK1048" s="82">
        <f t="shared" ca="1" si="751"/>
        <v>7.0192386074447051E-53</v>
      </c>
      <c r="BL1048" s="82">
        <f t="shared" ca="1" si="752"/>
        <v>3.3057474402028677E-53</v>
      </c>
      <c r="BM1048" s="82">
        <f t="shared" ca="1" si="742"/>
        <v>1.4231201639692456E-52</v>
      </c>
      <c r="BN1048" s="10">
        <f ca="1">BN1047+BI1048-INDIRECT(ADDRESS(MAX($D1048-'key variables'!$B$9*30,34),scenario!BI$4),TRUE)</f>
        <v>9439390.0751690175</v>
      </c>
      <c r="BO1048" s="10">
        <f ca="1">BO1047+BJ1048-INDIRECT(ADDRESS(MAX($D1048-'key variables'!$B$9*30,34),scenario!BJ$4),TRUE)</f>
        <v>10895583.360992203</v>
      </c>
      <c r="BP1048" s="10">
        <f ca="1">BP1047+BK1048-INDIRECT(ADDRESS(MAX($D1048-'key variables'!$B$9*30,34),scenario!BK$4),TRUE)</f>
        <v>32531162.537994072</v>
      </c>
      <c r="BQ1048" s="10">
        <f ca="1">BQ1047+BL1048-INDIRECT(ADDRESS(MAX($D1048-'key variables'!$B$9*30,34),scenario!BL$4),TRUE)</f>
        <v>14415841.516535141</v>
      </c>
      <c r="BR1048" s="10">
        <f t="shared" ca="1" si="773"/>
        <v>67281977.490690395</v>
      </c>
      <c r="BS1048" s="82">
        <f t="shared" ca="1" si="754"/>
        <v>-2.3433848477536824E-9</v>
      </c>
      <c r="BT1048" s="82">
        <f t="shared" ca="1" si="755"/>
        <v>-3.4288309057018498E-10</v>
      </c>
      <c r="BU1048" s="82">
        <f t="shared" ca="1" si="756"/>
        <v>-4.2578247660364599E-9</v>
      </c>
      <c r="BV1048" s="82">
        <f t="shared" ca="1" si="757"/>
        <v>-2.9943922343414556E-9</v>
      </c>
      <c r="BW1048" s="82">
        <f t="shared" ca="1" si="774"/>
        <v>-9.9384849387017825E-9</v>
      </c>
      <c r="BX1048" s="10">
        <f t="shared" ca="1" si="758"/>
        <v>-1.8625994260191893E-12</v>
      </c>
      <c r="BY1048" s="10">
        <f t="shared" ca="1" si="759"/>
        <v>2.8902850229962428E-12</v>
      </c>
      <c r="BZ1048" s="10">
        <f t="shared" ca="1" si="760"/>
        <v>-3.5034723983035463E-11</v>
      </c>
      <c r="CA1048" s="10">
        <f t="shared" ca="1" si="761"/>
        <v>-2.0257049910634696E-11</v>
      </c>
      <c r="CB1048" s="10">
        <v>0</v>
      </c>
      <c r="CC1048" s="82">
        <f t="shared" ca="1" si="762"/>
        <v>3.9725652202851362E-13</v>
      </c>
      <c r="CD1048" s="82">
        <f t="shared" ca="1" si="763"/>
        <v>3.4270724516460853E-13</v>
      </c>
      <c r="CE1048" s="82">
        <f t="shared" ca="1" si="764"/>
        <v>1.8915613015532971E-10</v>
      </c>
      <c r="CF1048" s="82">
        <f t="shared" ca="1" si="765"/>
        <v>3.7028113764059381E-11</v>
      </c>
      <c r="CG1048" s="82">
        <f t="shared" ca="1" si="775"/>
        <v>2.269242076865822E-10</v>
      </c>
      <c r="CH1048" s="13" t="str">
        <f t="shared" ca="1" si="776"/>
        <v/>
      </c>
      <c r="CI1048" s="81">
        <f t="shared" ca="1" si="785"/>
        <v>0.1131775965863165</v>
      </c>
      <c r="CJ1048" s="81">
        <f t="shared" ca="1" si="786"/>
        <v>0.13063724757458739</v>
      </c>
      <c r="CK1048" s="81">
        <f t="shared" ca="1" si="787"/>
        <v>0.39004625943939081</v>
      </c>
      <c r="CL1048" s="81">
        <f t="shared" ca="1" si="788"/>
        <v>0.17284488538116416</v>
      </c>
      <c r="CM1048" s="89">
        <f t="shared" ca="1" si="777"/>
        <v>0.80670598898145884</v>
      </c>
    </row>
    <row r="1049" spans="1:91" x14ac:dyDescent="0.3">
      <c r="A1049">
        <v>984</v>
      </c>
      <c r="B1049" s="3">
        <f t="shared" si="790"/>
        <v>2.9222222222222221</v>
      </c>
      <c r="C1049" s="3">
        <f t="shared" si="778"/>
        <v>32.799999999999997</v>
      </c>
      <c r="D1049" s="4">
        <f t="shared" ca="1" si="766"/>
        <v>1049</v>
      </c>
      <c r="E1049" s="58">
        <f>(0.5*(COS(B1049*2*PI())+1)*('key variables'!$B$4-'key variables'!$B$6)+'key variables'!$B$6)/'key variables'!$B$4</f>
        <v>1</v>
      </c>
      <c r="F1049" s="10">
        <f t="shared" ca="1" si="779"/>
        <v>11689222.907461114</v>
      </c>
      <c r="G1049" s="10">
        <f t="shared" ca="1" si="780"/>
        <v>13492492.798713122</v>
      </c>
      <c r="H1049" s="10">
        <f t="shared" ca="1" si="781"/>
        <v>40309474.521088287</v>
      </c>
      <c r="I1049" s="10">
        <f t="shared" ca="1" si="782"/>
        <v>17912154.249750931</v>
      </c>
      <c r="J1049" s="10">
        <f t="shared" ca="1" si="767"/>
        <v>83403344.477013454</v>
      </c>
      <c r="K1049" s="82">
        <f t="shared" ca="1" si="743"/>
        <v>2249832.832292099</v>
      </c>
      <c r="L1049" s="82">
        <f t="shared" ca="1" si="744"/>
        <v>2596909.4377209195</v>
      </c>
      <c r="M1049" s="82">
        <f t="shared" ca="1" si="745"/>
        <v>7778311.98309422</v>
      </c>
      <c r="N1049" s="82">
        <f t="shared" ca="1" si="746"/>
        <v>3496312.733215793</v>
      </c>
      <c r="O1049" s="82">
        <f t="shared" ca="1" si="768"/>
        <v>16121366.986323033</v>
      </c>
      <c r="P1049" s="10">
        <f ca="1">IF(IF($A1049&gt;='key variables'!$B$26,K1049*SUMPRODUCT(Z1049:AC1049,'control variables'!$O$3:$R$3)/J1049+F$65*'key variables'!$B$25/scenario!J$65,K1049*SUMPRODUCT(Z1049:AC1049,'control variables'!$O$7:$R$7)/J1049+F$65*'key variables'!$B$25/scenario!J$65)&lt;'key variables'!$B$28,0,IF($A1049&gt;='key variables'!$B$26,K1049*SUMPRODUCT(Z1049:AC1049,'control variables'!$O$3:$R$3)/J1049+F$65*'key variables'!$B$25/scenario!J$65,K1049*SUMPRODUCT(Z1049:AC1049,'control variables'!$O$7:$R$7)/J1049+F$65*'key variables'!$B$25/scenario!J$65))</f>
        <v>2.2028618335563819E-54</v>
      </c>
      <c r="Q1049" s="10">
        <f ca="1">IF(IF($A1049&gt;='key variables'!$B$26,L1049*SUMPRODUCT(Z1049:AC1049,'control variables'!$O$4:$R$4)/J1049+G$65*'key variables'!$B$25/scenario!J$65,L1049*SUMPRODUCT(Z1049:AC1049,'control variables'!$O$7:$R$7)/J1049+G$65*'key variables'!$B$25/scenario!J$65)&lt;'key variables'!$B$28,0,IF($A1049&gt;='key variables'!$B$26,L1049*SUMPRODUCT(Z1049:AC1049,'control variables'!$O$4:$R$4)/J1049+G$65*'key variables'!$B$25/scenario!J$65,L1049*SUMPRODUCT(Z1049:AC1049,'control variables'!$O$7:$R$7)/J1049+G$65*'key variables'!$B$25/scenario!J$65))</f>
        <v>2.5426923296028509E-54</v>
      </c>
      <c r="R1049" s="10">
        <f ca="1">IF(IF($A1049&gt;='key variables'!$B$26,M1049*SUMPRODUCT(Z1049:AC1049,'control variables'!$O$5:$R$5)/J1049+H$65*'key variables'!$B$25/scenario!J$65,M1049*SUMPRODUCT(Z1049:AC1049,'control variables'!$O$7:$R$7)/J1049+H$65*'key variables'!$B$25/scenario!J$65)&lt;'key variables'!$B$28,0,IF($A1049&gt;='key variables'!$B$26,M1049*SUMPRODUCT(Z1049:AC1049,'control variables'!$O$5:$R$5)/J1049+H$65*'key variables'!$B$25/scenario!J$65,M1049*SUMPRODUCT(Z1049:AC1049,'control variables'!$O$7:$R$7)/J1049+H$65*'key variables'!$B$25/scenario!J$65))</f>
        <v>7.6159198812989447E-54</v>
      </c>
      <c r="S1049" s="10">
        <f ca="1">IF(IF($A1049&gt;='key variables'!$B$26,N1049*SUMPRODUCT(Z1049:AC1049,'control variables'!$O$6:$R$6)/J1049+I$65*'key variables'!$B$25/scenario!J$65,N1049*SUMPRODUCT(Z1049:AC1049,'control variables'!$O$7:$R$7)/J1049+I$65*'key variables'!$B$25/scenario!J$65)&lt;'key variables'!$B$28,0,IF($A1049&gt;='key variables'!$B$26,N1049*SUMPRODUCT(Z1049:AC1049,'control variables'!$O$6:$R$6)/J1049+I$65*'key variables'!$B$25/scenario!J$65,N1049*SUMPRODUCT(Z1049:AC1049,'control variables'!$O$7:$R$7)/J1049+I$65*'key variables'!$B$25/scenario!J$65))</f>
        <v>3.4233182873110099E-54</v>
      </c>
      <c r="T1049" s="10">
        <f t="shared" ca="1" si="789"/>
        <v>1.5784792331769188E-53</v>
      </c>
      <c r="U1049" s="82">
        <f ca="1">SUMPRODUCT(P1019:P1048,'control variables'!AD$7:AD$36)</f>
        <v>4.670474611558495E-54</v>
      </c>
      <c r="V1049" s="82">
        <f ca="1">SUMPRODUCT(Q1019:Q1048,'control variables'!AE$7:AE$36)</f>
        <v>5.3909781310443158E-54</v>
      </c>
      <c r="W1049" s="82">
        <f ca="1">SUMPRODUCT(R1019:R1048,'control variables'!AF$7:AF$36)</f>
        <v>1.6147159076175396E-53</v>
      </c>
      <c r="X1049" s="82">
        <f ca="1">SUMPRODUCT(S1019:S1048,'control variables'!AG$7:AG$36)</f>
        <v>7.258068075180874E-54</v>
      </c>
      <c r="Y1049" s="82">
        <f t="shared" ca="1" si="783"/>
        <v>3.3466679893959083E-53</v>
      </c>
      <c r="Z1049" s="10">
        <f ca="1">IF($A1049&gt;='key variables'!$B$26,SUMPRODUCT(P1019:P1048,'control variables'!V$7:V$36)*$E1049,SUMPRODUCT(P1019:P1048,'control variables'!Z$7:Z$36)*$E1049)</f>
        <v>1.1396430866888459E-53</v>
      </c>
      <c r="AA1049" s="10">
        <f ca="1">IF($A1049&gt;='key variables'!$B$26,SUMPRODUCT(Q1019:Q1048,'control variables'!W$7:W$36)*$E1049,SUMPRODUCT(Q1019:Q1048,'control variables'!AA$7:AA$36)*$E1049)</f>
        <v>1.3154532394482459E-53</v>
      </c>
      <c r="AB1049" s="10">
        <f ca="1">IF($A1049&gt;='key variables'!$B$26,SUMPRODUCT(R1019:R1048,'control variables'!X$7:X$36)*$E1049,SUMPRODUCT(R1019:R1048,'control variables'!AB$7:AB$36)*$E1049)</f>
        <v>3.9400702800711217E-53</v>
      </c>
      <c r="AC1049" s="10">
        <f ca="1">IF($A1049&gt;='key variables'!$B$26,SUMPRODUCT(S1019:S1048,'control variables'!Y$7:Y$36)*$E1049,SUMPRODUCT(S1019:S1048,'control variables'!AC$7:AC$36)*$E1049)</f>
        <v>1.771042087270172E-53</v>
      </c>
      <c r="AD1049" s="10">
        <f t="shared" ca="1" si="784"/>
        <v>8.1662086934783862E-53</v>
      </c>
      <c r="AE1049" s="82">
        <f ca="1">SUMPRODUCT(P1019:P1048,'control variables'!AL$7:AL$36)</f>
        <v>1.5516817470723142E-53</v>
      </c>
      <c r="AF1049" s="82">
        <f ca="1">SUMPRODUCT(Q1019:Q1048,'control variables'!AM$7:AM$36)</f>
        <v>1.7863730851109187E-53</v>
      </c>
      <c r="AG1049" s="82">
        <f ca="1">SUMPRODUCT(R1019:R1048,'control variables'!AN$7:AN$36)</f>
        <v>5.0934191449442854E-53</v>
      </c>
      <c r="AH1049" s="82">
        <f ca="1">SUMPRODUCT(S1019:S1048,'control variables'!AO$7:AO$36)</f>
        <v>2.2053999669511583E-53</v>
      </c>
      <c r="AI1049" s="82">
        <f t="shared" ca="1" si="747"/>
        <v>1.0636873944078677E-52</v>
      </c>
      <c r="AJ1049" s="10">
        <f ca="1">SUMPRODUCT(P1019:P1048,'control variables'!AP$7:AP$36)</f>
        <v>1.4826379445128212E-56</v>
      </c>
      <c r="AK1049" s="10">
        <f ca="1">SUMPRODUCT(Q1019:Q1048,'control variables'!AQ$7:AQ$36)</f>
        <v>4.2784028390521369E-56</v>
      </c>
      <c r="AL1049" s="10">
        <f ca="1">SUMPRODUCT(R1019:R1048,'control variables'!AR$7:AR$36)</f>
        <v>1.5377703167366247E-54</v>
      </c>
      <c r="AM1049" s="10">
        <f ca="1">SUMPRODUCT(S1019:S1048,'control variables'!AS$7:AS$36)</f>
        <v>1.1520335755052339E-54</v>
      </c>
      <c r="AN1049" s="10">
        <f t="shared" ca="1" si="769"/>
        <v>2.7474143000775082E-54</v>
      </c>
      <c r="AO1049" s="82">
        <f ca="1">SUMPRODUCT(P1019:P1048,'control variables'!AX$7:AX$36)</f>
        <v>2.0161613436921214E-56</v>
      </c>
      <c r="AP1049" s="82">
        <f ca="1">SUMPRODUCT(Q1019:Q1048,'control variables'!AY$7:AY$36)</f>
        <v>4.6543799577037998E-56</v>
      </c>
      <c r="AQ1049" s="82">
        <f ca="1">SUMPRODUCT(R1019:R1048,'control variables'!AZ$7:AZ$36)</f>
        <v>4.1822659126673397E-55</v>
      </c>
      <c r="AR1049" s="82">
        <f ca="1">SUMPRODUCT(S1019:S1048,'control variables'!BA$7:BA$36)</f>
        <v>3.1331797087282562E-55</v>
      </c>
      <c r="AS1049" s="82">
        <f t="shared" ca="1" si="770"/>
        <v>7.982499751535187E-55</v>
      </c>
      <c r="AT1049" s="10">
        <f ca="1">SUMPRODUCT(P1019:P1048,'control variables'!AT$7:AT$36)</f>
        <v>-1.7793410622871384E-56</v>
      </c>
      <c r="AU1049" s="10">
        <f ca="1">SUMPRODUCT(Q1019:Q1048,'control variables'!AU$7:AU$36)</f>
        <v>1.9301936099844612E-56</v>
      </c>
      <c r="AV1049" s="10">
        <f ca="1">SUMPRODUCT(R1019:R1048,'control variables'!AV$7:AV$36)</f>
        <v>8.3115683632858493E-54</v>
      </c>
      <c r="AW1049" s="10">
        <f ca="1">SUMPRODUCT(S1019:S1048,'control variables'!AW$7:AW$36)</f>
        <v>6.2266813940929615E-54</v>
      </c>
      <c r="AX1049" s="10">
        <f t="shared" ca="1" si="748"/>
        <v>1.4539758282855786E-53</v>
      </c>
      <c r="AY1049" s="82">
        <f ca="1">SUMPRODUCT(P1019:P1048,'control variables'!BB$7:BB$36)</f>
        <v>6.4491582877615179E-56</v>
      </c>
      <c r="AZ1049" s="82">
        <f ca="1">SUMPRODUCT(Q1019:Q1048,'control variables'!BC$7:BC$36)</f>
        <v>1.6445342133189921E-55</v>
      </c>
      <c r="BA1049" s="82">
        <f ca="1">SUMPRODUCT(R1019:R1048,'control variables'!BD$7:BD$36)</f>
        <v>1.1512244990285507E-54</v>
      </c>
      <c r="BB1049" s="82">
        <f ca="1">SUMPRODUCT(S1019:S1048,'control variables'!BE$7:BE$36)</f>
        <v>1.6359721934269916E-55</v>
      </c>
      <c r="BC1049" s="82">
        <f t="shared" ca="1" si="771"/>
        <v>1.5437667225807643E-54</v>
      </c>
      <c r="BD1049" s="10">
        <f ca="1">SUMPRODUCT(P1019:P1048,'control variables'!BF$7:BF$36)</f>
        <v>1.3491077405125299E-56</v>
      </c>
      <c r="BE1049" s="10">
        <f ca="1">SUMPRODUCT(Q1019:Q1048,'control variables'!BG$7:BG$36)</f>
        <v>1.5572315300732832E-56</v>
      </c>
      <c r="BF1049" s="10">
        <f ca="1">SUMPRODUCT(R1019:R1048,'control variables'!BH$7:BH$36)</f>
        <v>4.6642491628246256E-55</v>
      </c>
      <c r="BG1049" s="10">
        <f ca="1">SUMPRODUCT(S1019:S1048,'control variables'!BI$7:BI$36)</f>
        <v>1.0482784551660291E-54</v>
      </c>
      <c r="BH1049" s="10">
        <f t="shared" ca="1" si="772"/>
        <v>1.5437667641543499E-54</v>
      </c>
      <c r="BI1049" s="82">
        <f t="shared" ca="1" si="749"/>
        <v>1.5563515642977886E-53</v>
      </c>
      <c r="BJ1049" s="82">
        <f t="shared" ca="1" si="750"/>
        <v>1.804748620854093E-53</v>
      </c>
      <c r="BK1049" s="82">
        <f t="shared" ca="1" si="751"/>
        <v>6.0396984311757256E-53</v>
      </c>
      <c r="BL1049" s="82">
        <f t="shared" ca="1" si="752"/>
        <v>2.8444278282947244E-53</v>
      </c>
      <c r="BM1049" s="82">
        <f t="shared" ca="1" si="742"/>
        <v>1.2245226444622331E-52</v>
      </c>
      <c r="BN1049" s="10">
        <f ca="1">BN1048+BI1049-INDIRECT(ADDRESS(MAX($D1049-'key variables'!$B$9*30,34),scenario!BI$4),TRUE)</f>
        <v>9439390.0751690175</v>
      </c>
      <c r="BO1049" s="10">
        <f ca="1">BO1048+BJ1049-INDIRECT(ADDRESS(MAX($D1049-'key variables'!$B$9*30,34),scenario!BJ$4),TRUE)</f>
        <v>10895583.360992203</v>
      </c>
      <c r="BP1049" s="10">
        <f ca="1">BP1048+BK1049-INDIRECT(ADDRESS(MAX($D1049-'key variables'!$B$9*30,34),scenario!BK$4),TRUE)</f>
        <v>32531162.537994072</v>
      </c>
      <c r="BQ1049" s="10">
        <f ca="1">BQ1048+BL1049-INDIRECT(ADDRESS(MAX($D1049-'key variables'!$B$9*30,34),scenario!BL$4),TRUE)</f>
        <v>14415841.516535141</v>
      </c>
      <c r="BR1049" s="10">
        <f t="shared" ca="1" si="773"/>
        <v>67281977.490690395</v>
      </c>
      <c r="BS1049" s="82">
        <f t="shared" ca="1" si="754"/>
        <v>-2.3433848477536824E-9</v>
      </c>
      <c r="BT1049" s="82">
        <f t="shared" ca="1" si="755"/>
        <v>-3.4288309057018498E-10</v>
      </c>
      <c r="BU1049" s="82">
        <f t="shared" ca="1" si="756"/>
        <v>-4.2578247660364599E-9</v>
      </c>
      <c r="BV1049" s="82">
        <f t="shared" ca="1" si="757"/>
        <v>-2.9943922343414556E-9</v>
      </c>
      <c r="BW1049" s="82">
        <f t="shared" ca="1" si="774"/>
        <v>-9.9384849387017825E-9</v>
      </c>
      <c r="BX1049" s="10">
        <f t="shared" ca="1" si="758"/>
        <v>-1.8625994260191893E-12</v>
      </c>
      <c r="BY1049" s="10">
        <f t="shared" ca="1" si="759"/>
        <v>2.8902850229962428E-12</v>
      </c>
      <c r="BZ1049" s="10">
        <f t="shared" ca="1" si="760"/>
        <v>-3.5034723983035463E-11</v>
      </c>
      <c r="CA1049" s="10">
        <f t="shared" ca="1" si="761"/>
        <v>-2.0257049910634696E-11</v>
      </c>
      <c r="CB1049" s="10">
        <v>0</v>
      </c>
      <c r="CC1049" s="82">
        <f t="shared" ca="1" si="762"/>
        <v>3.9725652202851362E-13</v>
      </c>
      <c r="CD1049" s="82">
        <f t="shared" ca="1" si="763"/>
        <v>3.4270724516460853E-13</v>
      </c>
      <c r="CE1049" s="82">
        <f t="shared" ca="1" si="764"/>
        <v>1.8915613015532971E-10</v>
      </c>
      <c r="CF1049" s="82">
        <f t="shared" ca="1" si="765"/>
        <v>3.7028113764059381E-11</v>
      </c>
      <c r="CG1049" s="82">
        <f t="shared" ca="1" si="775"/>
        <v>2.269242076865822E-10</v>
      </c>
      <c r="CH1049" s="13" t="str">
        <f t="shared" ca="1" si="776"/>
        <v/>
      </c>
      <c r="CI1049" s="81">
        <f t="shared" ca="1" si="785"/>
        <v>0.1131775965863165</v>
      </c>
      <c r="CJ1049" s="81">
        <f t="shared" ca="1" si="786"/>
        <v>0.13063724757458739</v>
      </c>
      <c r="CK1049" s="81">
        <f t="shared" ca="1" si="787"/>
        <v>0.39004625943939081</v>
      </c>
      <c r="CL1049" s="81">
        <f t="shared" ca="1" si="788"/>
        <v>0.17284488538116416</v>
      </c>
      <c r="CM1049" s="89">
        <f t="shared" ca="1" si="777"/>
        <v>0.80670598898145884</v>
      </c>
    </row>
    <row r="1050" spans="1:91" x14ac:dyDescent="0.3">
      <c r="A1050">
        <v>985</v>
      </c>
      <c r="B1050" s="3">
        <f t="shared" si="790"/>
        <v>2.9249999999999998</v>
      </c>
      <c r="C1050" s="3">
        <f t="shared" si="778"/>
        <v>32.833333333333336</v>
      </c>
      <c r="D1050" s="4">
        <f t="shared" ca="1" si="766"/>
        <v>1050</v>
      </c>
      <c r="E1050" s="58">
        <f>(0.5*(COS(B1050*2*PI())+1)*('key variables'!$B$4-'key variables'!$B$6)+'key variables'!$B$6)/'key variables'!$B$4</f>
        <v>1</v>
      </c>
      <c r="F1050" s="10">
        <f t="shared" ca="1" si="779"/>
        <v>11689222.907461114</v>
      </c>
      <c r="G1050" s="10">
        <f t="shared" ca="1" si="780"/>
        <v>13492492.798713122</v>
      </c>
      <c r="H1050" s="10">
        <f t="shared" ca="1" si="781"/>
        <v>40309474.521088287</v>
      </c>
      <c r="I1050" s="10">
        <f t="shared" ca="1" si="782"/>
        <v>17912154.249750931</v>
      </c>
      <c r="J1050" s="10">
        <f t="shared" ca="1" si="767"/>
        <v>83403344.477013454</v>
      </c>
      <c r="K1050" s="82">
        <f t="shared" ca="1" si="743"/>
        <v>2249832.832292099</v>
      </c>
      <c r="L1050" s="82">
        <f t="shared" ca="1" si="744"/>
        <v>2596909.4377209195</v>
      </c>
      <c r="M1050" s="82">
        <f t="shared" ca="1" si="745"/>
        <v>7778311.98309422</v>
      </c>
      <c r="N1050" s="82">
        <f t="shared" ca="1" si="746"/>
        <v>3496312.733215793</v>
      </c>
      <c r="O1050" s="82">
        <f t="shared" ca="1" si="768"/>
        <v>16121366.986323033</v>
      </c>
      <c r="P1050" s="10">
        <f ca="1">IF(IF($A1050&gt;='key variables'!$B$26,K1050*SUMPRODUCT(Z1050:AC1050,'control variables'!$O$3:$R$3)/J1050+F$65*'key variables'!$B$25/scenario!J$65,K1050*SUMPRODUCT(Z1050:AC1050,'control variables'!$O$7:$R$7)/J1050+F$65*'key variables'!$B$25/scenario!J$65)&lt;'key variables'!$B$28,0,IF($A1050&gt;='key variables'!$B$26,K1050*SUMPRODUCT(Z1050:AC1050,'control variables'!$O$3:$R$3)/J1050+F$65*'key variables'!$B$25/scenario!J$65,K1050*SUMPRODUCT(Z1050:AC1050,'control variables'!$O$7:$R$7)/J1050+F$65*'key variables'!$B$25/scenario!J$65))</f>
        <v>1.8954507610150605E-54</v>
      </c>
      <c r="Q1050" s="10">
        <f ca="1">IF(IF($A1050&gt;='key variables'!$B$26,L1050*SUMPRODUCT(Z1050:AC1050,'control variables'!$O$4:$R$4)/J1050+G$65*'key variables'!$B$25/scenario!J$65,L1050*SUMPRODUCT(Z1050:AC1050,'control variables'!$O$7:$R$7)/J1050+G$65*'key variables'!$B$25/scenario!J$65)&lt;'key variables'!$B$28,0,IF($A1050&gt;='key variables'!$B$26,L1050*SUMPRODUCT(Z1050:AC1050,'control variables'!$O$4:$R$4)/J1050+G$65*'key variables'!$B$25/scenario!J$65,L1050*SUMPRODUCT(Z1050:AC1050,'control variables'!$O$7:$R$7)/J1050+G$65*'key variables'!$B$25/scenario!J$65))</f>
        <v>2.1878576485171672E-54</v>
      </c>
      <c r="R1050" s="10">
        <f ca="1">IF(IF($A1050&gt;='key variables'!$B$26,M1050*SUMPRODUCT(Z1050:AC1050,'control variables'!$O$5:$R$5)/J1050+H$65*'key variables'!$B$25/scenario!J$65,M1050*SUMPRODUCT(Z1050:AC1050,'control variables'!$O$7:$R$7)/J1050+H$65*'key variables'!$B$25/scenario!J$65)&lt;'key variables'!$B$28,0,IF($A1050&gt;='key variables'!$B$26,M1050*SUMPRODUCT(Z1050:AC1050,'control variables'!$O$5:$R$5)/J1050+H$65*'key variables'!$B$25/scenario!J$65,M1050*SUMPRODUCT(Z1050:AC1050,'control variables'!$O$7:$R$7)/J1050+H$65*'key variables'!$B$25/scenario!J$65))</f>
        <v>6.553112371797029E-54</v>
      </c>
      <c r="S1050" s="10">
        <f ca="1">IF(IF($A1050&gt;='key variables'!$B$26,N1050*SUMPRODUCT(Z1050:AC1050,'control variables'!$O$6:$R$6)/J1050+I$65*'key variables'!$B$25/scenario!J$65,N1050*SUMPRODUCT(Z1050:AC1050,'control variables'!$O$7:$R$7)/J1050+I$65*'key variables'!$B$25/scenario!J$65)&lt;'key variables'!$B$28,0,IF($A1050&gt;='key variables'!$B$26,N1050*SUMPRODUCT(Z1050:AC1050,'control variables'!$O$6:$R$6)/J1050+I$65*'key variables'!$B$25/scenario!J$65,N1050*SUMPRODUCT(Z1050:AC1050,'control variables'!$O$7:$R$7)/J1050+I$65*'key variables'!$B$25/scenario!J$65))</f>
        <v>2.9455915727609567E-54</v>
      </c>
      <c r="T1050" s="10">
        <f t="shared" ca="1" si="789"/>
        <v>1.3582012354090213E-53</v>
      </c>
      <c r="U1050" s="82">
        <f ca="1">SUMPRODUCT(P1020:P1049,'control variables'!AD$7:AD$36)</f>
        <v>4.0187062674230526E-54</v>
      </c>
      <c r="V1050" s="82">
        <f ca="1">SUMPRODUCT(Q1020:Q1049,'control variables'!AE$7:AE$36)</f>
        <v>4.6386629635353216E-54</v>
      </c>
      <c r="W1050" s="82">
        <f ca="1">SUMPRODUCT(R1020:R1049,'control variables'!AF$7:AF$36)</f>
        <v>1.3893810539064177E-53</v>
      </c>
      <c r="X1050" s="82">
        <f ca="1">SUMPRODUCT(S1020:S1049,'control variables'!AG$7:AG$36)</f>
        <v>6.2451990619812923E-54</v>
      </c>
      <c r="Y1050" s="82">
        <f t="shared" ca="1" si="783"/>
        <v>2.8796378832003843E-53</v>
      </c>
      <c r="Z1050" s="10">
        <f ca="1">IF($A1050&gt;='key variables'!$B$26,SUMPRODUCT(P1020:P1049,'control variables'!V$7:V$36)*$E1050,SUMPRODUCT(P1020:P1049,'control variables'!Z$7:Z$36)*$E1050)</f>
        <v>9.8060501255429169E-54</v>
      </c>
      <c r="AA1050" s="10">
        <f ca="1">IF($A1050&gt;='key variables'!$B$26,SUMPRODUCT(Q1020:Q1049,'control variables'!W$7:W$36)*$E1050,SUMPRODUCT(Q1020:Q1049,'control variables'!AA$7:AA$36)*$E1050)</f>
        <v>1.1318807225265256E-53</v>
      </c>
      <c r="AB1050" s="10">
        <f ca="1">IF($A1050&gt;='key variables'!$B$26,SUMPRODUCT(R1020:R1049,'control variables'!X$7:X$36)*$E1050,SUMPRODUCT(R1020:R1049,'control variables'!AB$7:AB$36)*$E1050)</f>
        <v>3.3902304252812252E-53</v>
      </c>
      <c r="AC1050" s="10">
        <f ca="1">IF($A1050&gt;='key variables'!$B$26,SUMPRODUCT(S1020:S1049,'control variables'!Y$7:Y$36)*$E1050,SUMPRODUCT(S1020:S1049,'control variables'!AC$7:AC$36)*$E1050)</f>
        <v>1.5238917942876191E-53</v>
      </c>
      <c r="AD1050" s="10">
        <f t="shared" ca="1" si="784"/>
        <v>7.0266079546496609E-53</v>
      </c>
      <c r="AE1050" s="82">
        <f ca="1">SUMPRODUCT(P1020:P1049,'control variables'!AL$7:AL$36)</f>
        <v>1.3351433592151885E-53</v>
      </c>
      <c r="AF1050" s="82">
        <f ca="1">SUMPRODUCT(Q1020:Q1049,'control variables'!AM$7:AM$36)</f>
        <v>1.5370833395228684E-53</v>
      </c>
      <c r="AG1050" s="82">
        <f ca="1">SUMPRODUCT(R1020:R1049,'control variables'!AN$7:AN$36)</f>
        <v>4.3826285640743179E-53</v>
      </c>
      <c r="AH1050" s="82">
        <f ca="1">SUMPRODUCT(S1020:S1049,'control variables'!AO$7:AO$36)</f>
        <v>1.8976346959316324E-53</v>
      </c>
      <c r="AI1050" s="82">
        <f t="shared" ca="1" si="747"/>
        <v>9.1524899587440074E-53</v>
      </c>
      <c r="AJ1050" s="10">
        <f ca="1">SUMPRODUCT(P1020:P1049,'control variables'!AP$7:AP$36)</f>
        <v>1.275734672700572E-56</v>
      </c>
      <c r="AK1050" s="10">
        <f ca="1">SUMPRODUCT(Q1020:Q1049,'control variables'!AQ$7:AQ$36)</f>
        <v>3.6813484139938496E-56</v>
      </c>
      <c r="AL1050" s="10">
        <f ca="1">SUMPRODUCT(R1020:R1049,'control variables'!AR$7:AR$36)</f>
        <v>1.323173279741788E-54</v>
      </c>
      <c r="AM1050" s="10">
        <f ca="1">SUMPRODUCT(S1020:S1049,'control variables'!AS$7:AS$36)</f>
        <v>9.912663990736884E-55</v>
      </c>
      <c r="AN1050" s="10">
        <f t="shared" ca="1" si="769"/>
        <v>2.3640105096824207E-54</v>
      </c>
      <c r="AO1050" s="82">
        <f ca="1">SUMPRODUCT(P1020:P1049,'control variables'!AX$7:AX$36)</f>
        <v>1.7348044689034135E-56</v>
      </c>
      <c r="AP1050" s="82">
        <f ca="1">SUMPRODUCT(Q1020:Q1049,'control variables'!AY$7:AY$36)</f>
        <v>4.0048576349612045E-56</v>
      </c>
      <c r="AQ1050" s="82">
        <f ca="1">SUMPRODUCT(R1020:R1049,'control variables'!AZ$7:AZ$36)</f>
        <v>3.5986274700372668E-55</v>
      </c>
      <c r="AR1050" s="82">
        <f ca="1">SUMPRODUCT(S1020:S1049,'control variables'!BA$7:BA$36)</f>
        <v>2.6959420572093343E-55</v>
      </c>
      <c r="AS1050" s="82">
        <f t="shared" ca="1" si="770"/>
        <v>6.8685357376330626E-55</v>
      </c>
      <c r="AT1050" s="10">
        <f ca="1">SUMPRODUCT(P1020:P1049,'control variables'!AT$7:AT$36)</f>
        <v>-1.531032640922634E-56</v>
      </c>
      <c r="AU1050" s="10">
        <f ca="1">SUMPRODUCT(Q1020:Q1049,'control variables'!AU$7:AU$36)</f>
        <v>1.6608335989211342E-56</v>
      </c>
      <c r="AV1050" s="10">
        <f ca="1">SUMPRODUCT(R1020:R1049,'control variables'!AV$7:AV$36)</f>
        <v>7.151682570115961E-54</v>
      </c>
      <c r="AW1050" s="10">
        <f ca="1">SUMPRODUCT(S1020:S1049,'control variables'!AW$7:AW$36)</f>
        <v>5.3577431899020396E-54</v>
      </c>
      <c r="AX1050" s="10">
        <f t="shared" ca="1" si="748"/>
        <v>1.2510723769597986E-53</v>
      </c>
      <c r="AY1050" s="82">
        <f ca="1">SUMPRODUCT(P1020:P1049,'control variables'!BB$7:BB$36)</f>
        <v>5.5491732609980252E-56</v>
      </c>
      <c r="AZ1050" s="82">
        <f ca="1">SUMPRODUCT(Q1020:Q1049,'control variables'!BC$7:BC$36)</f>
        <v>1.4150381919860913E-55</v>
      </c>
      <c r="BA1050" s="82">
        <f ca="1">SUMPRODUCT(R1020:R1049,'control variables'!BD$7:BD$36)</f>
        <v>9.9057022984505682E-55</v>
      </c>
      <c r="BB1050" s="82">
        <f ca="1">SUMPRODUCT(S1020:S1049,'control variables'!BE$7:BE$36)</f>
        <v>1.4076710085917889E-55</v>
      </c>
      <c r="BC1050" s="82">
        <f t="shared" ca="1" si="771"/>
        <v>1.3283328825128251E-54</v>
      </c>
      <c r="BD1050" s="10">
        <f ca="1">SUMPRODUCT(P1020:P1049,'control variables'!BF$7:BF$36)</f>
        <v>1.160838711939277E-56</v>
      </c>
      <c r="BE1050" s="10">
        <f ca="1">SUMPRODUCT(Q1020:Q1049,'control variables'!BG$7:BG$36)</f>
        <v>1.3399186657062329E-56</v>
      </c>
      <c r="BF1050" s="10">
        <f ca="1">SUMPRODUCT(R1020:R1049,'control variables'!BH$7:BH$36)</f>
        <v>4.0133495848746868E-55</v>
      </c>
      <c r="BG1050" s="10">
        <f ca="1">SUMPRODUCT(S1020:S1049,'control variables'!BI$7:BI$36)</f>
        <v>9.0199038602086074E-55</v>
      </c>
      <c r="BH1050" s="10">
        <f t="shared" ca="1" si="772"/>
        <v>1.3283329182847845E-54</v>
      </c>
      <c r="BI1050" s="82">
        <f t="shared" ca="1" si="749"/>
        <v>1.3391614998352639E-53</v>
      </c>
      <c r="BJ1050" s="82">
        <f t="shared" ca="1" si="750"/>
        <v>1.5528945550416504E-53</v>
      </c>
      <c r="BK1050" s="82">
        <f t="shared" ca="1" si="751"/>
        <v>5.1968538440704196E-53</v>
      </c>
      <c r="BL1050" s="82">
        <f t="shared" ca="1" si="752"/>
        <v>2.4474857250077544E-53</v>
      </c>
      <c r="BM1050" s="82">
        <f t="shared" ca="1" si="742"/>
        <v>1.0536395623955089E-52</v>
      </c>
      <c r="BN1050" s="10">
        <f ca="1">BN1049+BI1050-INDIRECT(ADDRESS(MAX($D1050-'key variables'!$B$9*30,34),scenario!BI$4),TRUE)</f>
        <v>9439390.0751690175</v>
      </c>
      <c r="BO1050" s="10">
        <f ca="1">BO1049+BJ1050-INDIRECT(ADDRESS(MAX($D1050-'key variables'!$B$9*30,34),scenario!BJ$4),TRUE)</f>
        <v>10895583.360992203</v>
      </c>
      <c r="BP1050" s="10">
        <f ca="1">BP1049+BK1050-INDIRECT(ADDRESS(MAX($D1050-'key variables'!$B$9*30,34),scenario!BK$4),TRUE)</f>
        <v>32531162.537994072</v>
      </c>
      <c r="BQ1050" s="10">
        <f ca="1">BQ1049+BL1050-INDIRECT(ADDRESS(MAX($D1050-'key variables'!$B$9*30,34),scenario!BL$4),TRUE)</f>
        <v>14415841.516535141</v>
      </c>
      <c r="BR1050" s="10">
        <f t="shared" ca="1" si="773"/>
        <v>67281977.490690395</v>
      </c>
      <c r="BS1050" s="82">
        <f t="shared" ca="1" si="754"/>
        <v>-2.3433848477536824E-9</v>
      </c>
      <c r="BT1050" s="82">
        <f t="shared" ca="1" si="755"/>
        <v>-3.4288309057018498E-10</v>
      </c>
      <c r="BU1050" s="82">
        <f t="shared" ca="1" si="756"/>
        <v>-4.2578247660364599E-9</v>
      </c>
      <c r="BV1050" s="82">
        <f t="shared" ca="1" si="757"/>
        <v>-2.9943922343414556E-9</v>
      </c>
      <c r="BW1050" s="82">
        <f t="shared" ca="1" si="774"/>
        <v>-9.9384849387017825E-9</v>
      </c>
      <c r="BX1050" s="10">
        <f t="shared" ca="1" si="758"/>
        <v>-1.8625994260191893E-12</v>
      </c>
      <c r="BY1050" s="10">
        <f t="shared" ca="1" si="759"/>
        <v>2.8902850229962428E-12</v>
      </c>
      <c r="BZ1050" s="10">
        <f t="shared" ca="1" si="760"/>
        <v>-3.5034723983035463E-11</v>
      </c>
      <c r="CA1050" s="10">
        <f t="shared" ca="1" si="761"/>
        <v>-2.0257049910634696E-11</v>
      </c>
      <c r="CB1050" s="10">
        <v>0</v>
      </c>
      <c r="CC1050" s="82">
        <f t="shared" ca="1" si="762"/>
        <v>3.9725652202851362E-13</v>
      </c>
      <c r="CD1050" s="82">
        <f t="shared" ca="1" si="763"/>
        <v>3.4270724516460853E-13</v>
      </c>
      <c r="CE1050" s="82">
        <f t="shared" ca="1" si="764"/>
        <v>1.8915613015532971E-10</v>
      </c>
      <c r="CF1050" s="82">
        <f t="shared" ca="1" si="765"/>
        <v>3.7028113764059381E-11</v>
      </c>
      <c r="CG1050" s="82">
        <f t="shared" ca="1" si="775"/>
        <v>2.269242076865822E-10</v>
      </c>
      <c r="CH1050" s="13" t="str">
        <f t="shared" ca="1" si="776"/>
        <v/>
      </c>
      <c r="CI1050" s="81">
        <f t="shared" ca="1" si="785"/>
        <v>0.1131775965863165</v>
      </c>
      <c r="CJ1050" s="81">
        <f t="shared" ca="1" si="786"/>
        <v>0.13063724757458739</v>
      </c>
      <c r="CK1050" s="81">
        <f t="shared" ca="1" si="787"/>
        <v>0.39004625943939081</v>
      </c>
      <c r="CL1050" s="81">
        <f t="shared" ca="1" si="788"/>
        <v>0.17284488538116416</v>
      </c>
      <c r="CM1050" s="89">
        <f t="shared" ca="1" si="777"/>
        <v>0.80670598898145884</v>
      </c>
    </row>
    <row r="1051" spans="1:91" x14ac:dyDescent="0.3">
      <c r="A1051">
        <v>986</v>
      </c>
      <c r="B1051" s="3">
        <f t="shared" si="790"/>
        <v>2.9277777777777776</v>
      </c>
      <c r="C1051" s="3">
        <f t="shared" si="778"/>
        <v>32.866666666666667</v>
      </c>
      <c r="D1051" s="4">
        <f t="shared" ca="1" si="766"/>
        <v>1051</v>
      </c>
      <c r="E1051" s="58">
        <f>(0.5*(COS(B1051*2*PI())+1)*('key variables'!$B$4-'key variables'!$B$6)+'key variables'!$B$6)/'key variables'!$B$4</f>
        <v>1</v>
      </c>
      <c r="F1051" s="10">
        <f t="shared" ca="1" si="779"/>
        <v>11689222.907461114</v>
      </c>
      <c r="G1051" s="10">
        <f t="shared" ca="1" si="780"/>
        <v>13492492.798713122</v>
      </c>
      <c r="H1051" s="10">
        <f t="shared" ca="1" si="781"/>
        <v>40309474.521088287</v>
      </c>
      <c r="I1051" s="10">
        <f t="shared" ca="1" si="782"/>
        <v>17912154.249750931</v>
      </c>
      <c r="J1051" s="10">
        <f t="shared" ca="1" si="767"/>
        <v>83403344.477013454</v>
      </c>
      <c r="K1051" s="82">
        <f t="shared" ca="1" si="743"/>
        <v>2249832.832292099</v>
      </c>
      <c r="L1051" s="82">
        <f t="shared" ca="1" si="744"/>
        <v>2596909.4377209195</v>
      </c>
      <c r="M1051" s="82">
        <f t="shared" ca="1" si="745"/>
        <v>7778311.98309422</v>
      </c>
      <c r="N1051" s="82">
        <f t="shared" ca="1" si="746"/>
        <v>3496312.733215793</v>
      </c>
      <c r="O1051" s="82">
        <f t="shared" ca="1" si="768"/>
        <v>16121366.986323033</v>
      </c>
      <c r="P1051" s="10">
        <f ca="1">IF(IF($A1051&gt;='key variables'!$B$26,K1051*SUMPRODUCT(Z1051:AC1051,'control variables'!$O$3:$R$3)/J1051+F$65*'key variables'!$B$25/scenario!J$65,K1051*SUMPRODUCT(Z1051:AC1051,'control variables'!$O$7:$R$7)/J1051+F$65*'key variables'!$B$25/scenario!J$65)&lt;'key variables'!$B$28,0,IF($A1051&gt;='key variables'!$B$26,K1051*SUMPRODUCT(Z1051:AC1051,'control variables'!$O$3:$R$3)/J1051+F$65*'key variables'!$B$25/scenario!J$65,K1051*SUMPRODUCT(Z1051:AC1051,'control variables'!$O$7:$R$7)/J1051+F$65*'key variables'!$B$25/scenario!J$65))</f>
        <v>1.6309391413951417E-54</v>
      </c>
      <c r="Q1051" s="10">
        <f ca="1">IF(IF($A1051&gt;='key variables'!$B$26,L1051*SUMPRODUCT(Z1051:AC1051,'control variables'!$O$4:$R$4)/J1051+G$65*'key variables'!$B$25/scenario!J$65,L1051*SUMPRODUCT(Z1051:AC1051,'control variables'!$O$7:$R$7)/J1051+G$65*'key variables'!$B$25/scenario!J$65)&lt;'key variables'!$B$28,0,IF($A1051&gt;='key variables'!$B$26,L1051*SUMPRODUCT(Z1051:AC1051,'control variables'!$O$4:$R$4)/J1051+G$65*'key variables'!$B$25/scenario!J$65,L1051*SUMPRODUCT(Z1051:AC1051,'control variables'!$O$7:$R$7)/J1051+G$65*'key variables'!$B$25/scenario!J$65))</f>
        <v>1.8825404216021363E-54</v>
      </c>
      <c r="R1051" s="10">
        <f ca="1">IF(IF($A1051&gt;='key variables'!$B$26,M1051*SUMPRODUCT(Z1051:AC1051,'control variables'!$O$5:$R$5)/J1051+H$65*'key variables'!$B$25/scenario!J$65,M1051*SUMPRODUCT(Z1051:AC1051,'control variables'!$O$7:$R$7)/J1051+H$65*'key variables'!$B$25/scenario!J$65)&lt;'key variables'!$B$28,0,IF($A1051&gt;='key variables'!$B$26,M1051*SUMPRODUCT(Z1051:AC1051,'control variables'!$O$5:$R$5)/J1051+H$65*'key variables'!$B$25/scenario!J$65,M1051*SUMPRODUCT(Z1051:AC1051,'control variables'!$O$7:$R$7)/J1051+H$65*'key variables'!$B$25/scenario!J$65))</f>
        <v>5.6386204722094629E-54</v>
      </c>
      <c r="S1051" s="10">
        <f ca="1">IF(IF($A1051&gt;='key variables'!$B$26,N1051*SUMPRODUCT(Z1051:AC1051,'control variables'!$O$6:$R$6)/J1051+I$65*'key variables'!$B$25/scenario!J$65,N1051*SUMPRODUCT(Z1051:AC1051,'control variables'!$O$7:$R$7)/J1051+I$65*'key variables'!$B$25/scenario!J$65)&lt;'key variables'!$B$28,0,IF($A1051&gt;='key variables'!$B$26,N1051*SUMPRODUCT(Z1051:AC1051,'control variables'!$O$6:$R$6)/J1051+I$65*'key variables'!$B$25/scenario!J$65,N1051*SUMPRODUCT(Z1051:AC1051,'control variables'!$O$7:$R$7)/J1051+I$65*'key variables'!$B$25/scenario!J$65))</f>
        <v>2.5345319906948236E-54</v>
      </c>
      <c r="T1051" s="10">
        <f t="shared" ca="1" si="789"/>
        <v>1.1686632025901564E-53</v>
      </c>
      <c r="U1051" s="82">
        <f ca="1">SUMPRODUCT(P1021:P1050,'control variables'!AD$7:AD$36)</f>
        <v>3.457892699782006E-54</v>
      </c>
      <c r="V1051" s="82">
        <f ca="1">SUMPRODUCT(Q1021:Q1050,'control variables'!AE$7:AE$36)</f>
        <v>3.9913339594842827E-54</v>
      </c>
      <c r="W1051" s="82">
        <f ca="1">SUMPRODUCT(R1021:R1050,'control variables'!AF$7:AF$36)</f>
        <v>1.1954918533021207E-53</v>
      </c>
      <c r="X1051" s="82">
        <f ca="1">SUMPRODUCT(S1021:S1050,'control variables'!AG$7:AG$36)</f>
        <v>5.3736767029151966E-54</v>
      </c>
      <c r="Y1051" s="82">
        <f t="shared" ca="1" si="783"/>
        <v>2.4777821895202693E-53</v>
      </c>
      <c r="Z1051" s="10">
        <f ca="1">IF($A1051&gt;='key variables'!$B$26,SUMPRODUCT(P1021:P1050,'control variables'!V$7:V$36)*$E1051,SUMPRODUCT(P1021:P1050,'control variables'!Z$7:Z$36)*$E1051)</f>
        <v>8.4376082466346967E-54</v>
      </c>
      <c r="AA1051" s="10">
        <f ca="1">IF($A1051&gt;='key variables'!$B$26,SUMPRODUCT(Q1021:Q1050,'control variables'!W$7:W$36)*$E1051,SUMPRODUCT(Q1021:Q1050,'control variables'!AA$7:AA$36)*$E1051)</f>
        <v>9.7392589231414838E-54</v>
      </c>
      <c r="AB1051" s="10">
        <f ca="1">IF($A1051&gt;='key variables'!$B$26,SUMPRODUCT(R1021:R1050,'control variables'!X$7:X$36)*$E1051,SUMPRODUCT(R1021:R1050,'control variables'!AB$7:AB$36)*$E1051)</f>
        <v>2.9171211474672078E-53</v>
      </c>
      <c r="AC1051" s="10">
        <f ca="1">IF($A1051&gt;='key variables'!$B$26,SUMPRODUCT(S1021:S1050,'control variables'!Y$7:Y$36)*$E1051,SUMPRODUCT(S1021:S1050,'control variables'!AC$7:AC$36)*$E1051)</f>
        <v>1.3112315158340341E-53</v>
      </c>
      <c r="AD1051" s="10">
        <f t="shared" ca="1" si="784"/>
        <v>6.0460393802788601E-53</v>
      </c>
      <c r="AE1051" s="82">
        <f ca="1">SUMPRODUCT(P1021:P1050,'control variables'!AL$7:AL$36)</f>
        <v>1.1488230708518747E-53</v>
      </c>
      <c r="AF1051" s="82">
        <f ca="1">SUMPRODUCT(Q1021:Q1050,'control variables'!AM$7:AM$36)</f>
        <v>1.3225821707295119E-53</v>
      </c>
      <c r="AG1051" s="82">
        <f ca="1">SUMPRODUCT(R1021:R1050,'control variables'!AN$7:AN$36)</f>
        <v>3.7710293584821846E-53</v>
      </c>
      <c r="AH1051" s="82">
        <f ca="1">SUMPRODUCT(S1021:S1050,'control variables'!AO$7:AO$36)</f>
        <v>1.6328183065050755E-53</v>
      </c>
      <c r="AI1051" s="82">
        <f t="shared" ca="1" si="747"/>
        <v>7.8752529065686458E-53</v>
      </c>
      <c r="AJ1051" s="10">
        <f ca="1">SUMPRODUCT(P1021:P1050,'control variables'!AP$7:AP$36)</f>
        <v>1.0977049124863817E-56</v>
      </c>
      <c r="AK1051" s="10">
        <f ca="1">SUMPRODUCT(Q1021:Q1050,'control variables'!AQ$7:AQ$36)</f>
        <v>3.1676133957076127E-56</v>
      </c>
      <c r="AL1051" s="10">
        <f ca="1">SUMPRODUCT(R1021:R1050,'control variables'!AR$7:AR$36)</f>
        <v>1.1385234252265119E-54</v>
      </c>
      <c r="AM1051" s="10">
        <f ca="1">SUMPRODUCT(S1021:S1050,'control variables'!AS$7:AS$36)</f>
        <v>8.5293440644868825E-55</v>
      </c>
      <c r="AN1051" s="10">
        <f t="shared" ca="1" si="769"/>
        <v>2.0341110147571401E-54</v>
      </c>
      <c r="AO1051" s="82">
        <f ca="1">SUMPRODUCT(P1021:P1050,'control variables'!AX$7:AX$36)</f>
        <v>1.4927111635897076E-56</v>
      </c>
      <c r="AP1051" s="82">
        <f ca="1">SUMPRODUCT(Q1021:Q1050,'control variables'!AY$7:AY$36)</f>
        <v>3.4459766546905863E-56</v>
      </c>
      <c r="AQ1051" s="82">
        <f ca="1">SUMPRODUCT(R1021:R1050,'control variables'!AZ$7:AZ$36)</f>
        <v>3.0964362234556174E-55</v>
      </c>
      <c r="AR1051" s="82">
        <f ca="1">SUMPRODUCT(S1021:S1050,'control variables'!BA$7:BA$36)</f>
        <v>2.3197212581145535E-55</v>
      </c>
      <c r="AS1051" s="82">
        <f t="shared" ca="1" si="770"/>
        <v>5.9100262633982003E-55</v>
      </c>
      <c r="AT1051" s="10">
        <f ca="1">SUMPRODUCT(P1021:P1050,'control variables'!AT$7:AT$36)</f>
        <v>-1.3173758517984826E-56</v>
      </c>
      <c r="AU1051" s="10">
        <f ca="1">SUMPRODUCT(Q1021:Q1050,'control variables'!AU$7:AU$36)</f>
        <v>1.4290629857216931E-56</v>
      </c>
      <c r="AV1051" s="10">
        <f ca="1">SUMPRODUCT(R1021:R1050,'control variables'!AV$7:AV$36)</f>
        <v>6.1536597364255408E-54</v>
      </c>
      <c r="AW1051" s="10">
        <f ca="1">SUMPRODUCT(S1021:S1050,'control variables'!AW$7:AW$36)</f>
        <v>4.61006598413298E-54</v>
      </c>
      <c r="AX1051" s="10">
        <f t="shared" ca="1" si="748"/>
        <v>1.0764842591897755E-53</v>
      </c>
      <c r="AY1051" s="82">
        <f ca="1">SUMPRODUCT(P1021:P1050,'control variables'!BB$7:BB$36)</f>
        <v>4.7747818407576595E-56</v>
      </c>
      <c r="AZ1051" s="82">
        <f ca="1">SUMPRODUCT(Q1021:Q1050,'control variables'!BC$7:BC$36)</f>
        <v>1.2175685179198343E-55</v>
      </c>
      <c r="BA1051" s="82">
        <f ca="1">SUMPRODUCT(R1021:R1050,'control variables'!BD$7:BD$36)</f>
        <v>8.5233538817432186E-55</v>
      </c>
      <c r="BB1051" s="82">
        <f ca="1">SUMPRODUCT(S1021:S1050,'control variables'!BE$7:BE$36)</f>
        <v>1.2112294306659037E-55</v>
      </c>
      <c r="BC1051" s="82">
        <f t="shared" ca="1" si="771"/>
        <v>1.1429630014404724E-54</v>
      </c>
      <c r="BD1051" s="10">
        <f ca="1">SUMPRODUCT(P1021:P1050,'control variables'!BF$7:BF$36)</f>
        <v>9.9884277190856743E-57</v>
      </c>
      <c r="BE1051" s="10">
        <f ca="1">SUMPRODUCT(Q1021:Q1050,'control variables'!BG$7:BG$36)</f>
        <v>1.1529319796289256E-56</v>
      </c>
      <c r="BF1051" s="10">
        <f ca="1">SUMPRODUCT(R1021:R1050,'control variables'!BH$7:BH$36)</f>
        <v>3.4532835464260641E-55</v>
      </c>
      <c r="BG1051" s="10">
        <f ca="1">SUMPRODUCT(S1021:S1050,'control variables'!BI$7:BI$36)</f>
        <v>7.7611693006244569E-55</v>
      </c>
      <c r="BH1051" s="10">
        <f t="shared" ca="1" si="772"/>
        <v>1.1429630322204271E-54</v>
      </c>
      <c r="BI1051" s="82">
        <f t="shared" ca="1" si="749"/>
        <v>1.1522804768408338E-53</v>
      </c>
      <c r="BJ1051" s="82">
        <f t="shared" ca="1" si="750"/>
        <v>1.336186918894432E-53</v>
      </c>
      <c r="BK1051" s="82">
        <f t="shared" ca="1" si="751"/>
        <v>4.4716288709421706E-53</v>
      </c>
      <c r="BL1051" s="82">
        <f t="shared" ca="1" si="752"/>
        <v>2.1059371992250328E-53</v>
      </c>
      <c r="BM1051" s="82">
        <f t="shared" ca="1" si="742"/>
        <v>9.0660334659024678E-53</v>
      </c>
      <c r="BN1051" s="10">
        <f ca="1">BN1050+BI1051-INDIRECT(ADDRESS(MAX($D1051-'key variables'!$B$9*30,34),scenario!BI$4),TRUE)</f>
        <v>9439390.0751690175</v>
      </c>
      <c r="BO1051" s="10">
        <f ca="1">BO1050+BJ1051-INDIRECT(ADDRESS(MAX($D1051-'key variables'!$B$9*30,34),scenario!BJ$4),TRUE)</f>
        <v>10895583.360992203</v>
      </c>
      <c r="BP1051" s="10">
        <f ca="1">BP1050+BK1051-INDIRECT(ADDRESS(MAX($D1051-'key variables'!$B$9*30,34),scenario!BK$4),TRUE)</f>
        <v>32531162.537994072</v>
      </c>
      <c r="BQ1051" s="10">
        <f ca="1">BQ1050+BL1051-INDIRECT(ADDRESS(MAX($D1051-'key variables'!$B$9*30,34),scenario!BL$4),TRUE)</f>
        <v>14415841.516535141</v>
      </c>
      <c r="BR1051" s="10">
        <f t="shared" ca="1" si="773"/>
        <v>67281977.490690395</v>
      </c>
      <c r="BS1051" s="82">
        <f t="shared" ca="1" si="754"/>
        <v>-2.3433848477536824E-9</v>
      </c>
      <c r="BT1051" s="82">
        <f t="shared" ca="1" si="755"/>
        <v>-3.4288309057018498E-10</v>
      </c>
      <c r="BU1051" s="82">
        <f t="shared" ca="1" si="756"/>
        <v>-4.2578247660364599E-9</v>
      </c>
      <c r="BV1051" s="82">
        <f t="shared" ca="1" si="757"/>
        <v>-2.9943922343414556E-9</v>
      </c>
      <c r="BW1051" s="82">
        <f t="shared" ca="1" si="774"/>
        <v>-9.9384849387017825E-9</v>
      </c>
      <c r="BX1051" s="10">
        <f t="shared" ca="1" si="758"/>
        <v>-1.8625994260191893E-12</v>
      </c>
      <c r="BY1051" s="10">
        <f t="shared" ca="1" si="759"/>
        <v>2.8902850229962428E-12</v>
      </c>
      <c r="BZ1051" s="10">
        <f t="shared" ca="1" si="760"/>
        <v>-3.5034723983035463E-11</v>
      </c>
      <c r="CA1051" s="10">
        <f t="shared" ca="1" si="761"/>
        <v>-2.0257049910634696E-11</v>
      </c>
      <c r="CB1051" s="10">
        <v>0</v>
      </c>
      <c r="CC1051" s="82">
        <f t="shared" ca="1" si="762"/>
        <v>3.9725652202851362E-13</v>
      </c>
      <c r="CD1051" s="82">
        <f t="shared" ca="1" si="763"/>
        <v>3.4270724516460853E-13</v>
      </c>
      <c r="CE1051" s="82">
        <f t="shared" ca="1" si="764"/>
        <v>1.8915613015532971E-10</v>
      </c>
      <c r="CF1051" s="82">
        <f t="shared" ca="1" si="765"/>
        <v>3.7028113764059381E-11</v>
      </c>
      <c r="CG1051" s="82">
        <f t="shared" ca="1" si="775"/>
        <v>2.269242076865822E-10</v>
      </c>
      <c r="CH1051" s="13" t="str">
        <f t="shared" ca="1" si="776"/>
        <v/>
      </c>
      <c r="CI1051" s="81">
        <f t="shared" ca="1" si="785"/>
        <v>0.1131775965863165</v>
      </c>
      <c r="CJ1051" s="81">
        <f t="shared" ca="1" si="786"/>
        <v>0.13063724757458739</v>
      </c>
      <c r="CK1051" s="81">
        <f t="shared" ca="1" si="787"/>
        <v>0.39004625943939081</v>
      </c>
      <c r="CL1051" s="81">
        <f t="shared" ca="1" si="788"/>
        <v>0.17284488538116416</v>
      </c>
      <c r="CM1051" s="89">
        <f t="shared" ca="1" si="777"/>
        <v>0.80670598898145884</v>
      </c>
    </row>
    <row r="1052" spans="1:91" x14ac:dyDescent="0.3">
      <c r="A1052">
        <v>987</v>
      </c>
      <c r="B1052" s="3">
        <f t="shared" si="790"/>
        <v>2.9305555555555554</v>
      </c>
      <c r="C1052" s="3">
        <f t="shared" si="778"/>
        <v>32.9</v>
      </c>
      <c r="D1052" s="4">
        <f t="shared" ca="1" si="766"/>
        <v>1052</v>
      </c>
      <c r="E1052" s="58">
        <f>(0.5*(COS(B1052*2*PI())+1)*('key variables'!$B$4-'key variables'!$B$6)+'key variables'!$B$6)/'key variables'!$B$4</f>
        <v>1</v>
      </c>
      <c r="F1052" s="10">
        <f t="shared" ca="1" si="779"/>
        <v>11689222.907461114</v>
      </c>
      <c r="G1052" s="10">
        <f t="shared" ca="1" si="780"/>
        <v>13492492.798713122</v>
      </c>
      <c r="H1052" s="10">
        <f t="shared" ca="1" si="781"/>
        <v>40309474.521088287</v>
      </c>
      <c r="I1052" s="10">
        <f t="shared" ca="1" si="782"/>
        <v>17912154.249750931</v>
      </c>
      <c r="J1052" s="10">
        <f t="shared" ca="1" si="767"/>
        <v>83403344.477013454</v>
      </c>
      <c r="K1052" s="82">
        <f t="shared" ca="1" si="743"/>
        <v>2249832.832292099</v>
      </c>
      <c r="L1052" s="82">
        <f t="shared" ca="1" si="744"/>
        <v>2596909.4377209195</v>
      </c>
      <c r="M1052" s="82">
        <f t="shared" ca="1" si="745"/>
        <v>7778311.98309422</v>
      </c>
      <c r="N1052" s="82">
        <f t="shared" ca="1" si="746"/>
        <v>3496312.733215793</v>
      </c>
      <c r="O1052" s="82">
        <f t="shared" ca="1" si="768"/>
        <v>16121366.986323033</v>
      </c>
      <c r="P1052" s="10">
        <f ca="1">IF(IF($A1052&gt;='key variables'!$B$26,K1052*SUMPRODUCT(Z1052:AC1052,'control variables'!$O$3:$R$3)/J1052+F$65*'key variables'!$B$25/scenario!J$65,K1052*SUMPRODUCT(Z1052:AC1052,'control variables'!$O$7:$R$7)/J1052+F$65*'key variables'!$B$25/scenario!J$65)&lt;'key variables'!$B$28,0,IF($A1052&gt;='key variables'!$B$26,K1052*SUMPRODUCT(Z1052:AC1052,'control variables'!$O$3:$R$3)/J1052+F$65*'key variables'!$B$25/scenario!J$65,K1052*SUMPRODUCT(Z1052:AC1052,'control variables'!$O$7:$R$7)/J1052+F$65*'key variables'!$B$25/scenario!J$65))</f>
        <v>1.4033403228634891E-54</v>
      </c>
      <c r="Q1052" s="10">
        <f ca="1">IF(IF($A1052&gt;='key variables'!$B$26,L1052*SUMPRODUCT(Z1052:AC1052,'control variables'!$O$4:$R$4)/J1052+G$65*'key variables'!$B$25/scenario!J$65,L1052*SUMPRODUCT(Z1052:AC1052,'control variables'!$O$7:$R$7)/J1052+G$65*'key variables'!$B$25/scenario!J$65)&lt;'key variables'!$B$28,0,IF($A1052&gt;='key variables'!$B$26,L1052*SUMPRODUCT(Z1052:AC1052,'control variables'!$O$4:$R$4)/J1052+G$65*'key variables'!$B$25/scenario!J$65,L1052*SUMPRODUCT(Z1052:AC1052,'control variables'!$O$7:$R$7)/J1052+G$65*'key variables'!$B$25/scenario!J$65))</f>
        <v>1.6198304498320018E-54</v>
      </c>
      <c r="R1052" s="10">
        <f ca="1">IF(IF($A1052&gt;='key variables'!$B$26,M1052*SUMPRODUCT(Z1052:AC1052,'control variables'!$O$5:$R$5)/J1052+H$65*'key variables'!$B$25/scenario!J$65,M1052*SUMPRODUCT(Z1052:AC1052,'control variables'!$O$7:$R$7)/J1052+H$65*'key variables'!$B$25/scenario!J$65)&lt;'key variables'!$B$28,0,IF($A1052&gt;='key variables'!$B$26,M1052*SUMPRODUCT(Z1052:AC1052,'control variables'!$O$5:$R$5)/J1052+H$65*'key variables'!$B$25/scenario!J$65,M1052*SUMPRODUCT(Z1052:AC1052,'control variables'!$O$7:$R$7)/J1052+H$65*'key variables'!$B$25/scenario!J$65))</f>
        <v>4.851746624467075E-54</v>
      </c>
      <c r="S1052" s="10">
        <f ca="1">IF(IF($A1052&gt;='key variables'!$B$26,N1052*SUMPRODUCT(Z1052:AC1052,'control variables'!$O$6:$R$6)/J1052+I$65*'key variables'!$B$25/scenario!J$65,N1052*SUMPRODUCT(Z1052:AC1052,'control variables'!$O$7:$R$7)/J1052+I$65*'key variables'!$B$25/scenario!J$65)&lt;'key variables'!$B$28,0,IF($A1052&gt;='key variables'!$B$26,N1052*SUMPRODUCT(Z1052:AC1052,'control variables'!$O$6:$R$6)/J1052+I$65*'key variables'!$B$25/scenario!J$65,N1052*SUMPRODUCT(Z1052:AC1052,'control variables'!$O$7:$R$7)/J1052+I$65*'key variables'!$B$25/scenario!J$65))</f>
        <v>2.1808360912148692E-54</v>
      </c>
      <c r="T1052" s="10">
        <f t="shared" ca="1" si="789"/>
        <v>1.0055753488377434E-53</v>
      </c>
      <c r="U1052" s="82">
        <f ca="1">SUMPRODUCT(P1022:P1051,'control variables'!AD$7:AD$36)</f>
        <v>2.9753410992321645E-54</v>
      </c>
      <c r="V1052" s="82">
        <f ca="1">SUMPRODUCT(Q1022:Q1051,'control variables'!AE$7:AE$36)</f>
        <v>3.4343402185855277E-54</v>
      </c>
      <c r="W1052" s="82">
        <f ca="1">SUMPRODUCT(R1022:R1051,'control variables'!AF$7:AF$36)</f>
        <v>1.0286600405938769E-53</v>
      </c>
      <c r="X1052" s="82">
        <f ca="1">SUMPRODUCT(S1022:S1051,'control variables'!AG$7:AG$36)</f>
        <v>4.6237759630823503E-54</v>
      </c>
      <c r="Y1052" s="82">
        <f t="shared" ca="1" si="783"/>
        <v>2.1320057686838811E-53</v>
      </c>
      <c r="Z1052" s="10">
        <f ca="1">IF($A1052&gt;='key variables'!$B$26,SUMPRODUCT(P1022:P1051,'control variables'!V$7:V$36)*$E1052,SUMPRODUCT(P1022:P1051,'control variables'!Z$7:Z$36)*$E1052)</f>
        <v>7.2601334902656513E-54</v>
      </c>
      <c r="AA1052" s="10">
        <f ca="1">IF($A1052&gt;='key variables'!$B$26,SUMPRODUCT(Q1022:Q1051,'control variables'!W$7:W$36)*$E1052,SUMPRODUCT(Q1022:Q1051,'control variables'!AA$7:AA$36)*$E1052)</f>
        <v>8.380137808183946E-54</v>
      </c>
      <c r="AB1052" s="10">
        <f ca="1">IF($A1052&gt;='key variables'!$B$26,SUMPRODUCT(R1022:R1051,'control variables'!X$7:X$36)*$E1052,SUMPRODUCT(R1022:R1051,'control variables'!AB$7:AB$36)*$E1052)</f>
        <v>2.510034635269524E-53</v>
      </c>
      <c r="AC1052" s="10">
        <f ca="1">IF($A1052&gt;='key variables'!$B$26,SUMPRODUCT(S1022:S1051,'control variables'!Y$7:Y$36)*$E1052,SUMPRODUCT(S1022:S1051,'control variables'!AC$7:AC$36)*$E1052)</f>
        <v>1.1282481437077103E-53</v>
      </c>
      <c r="AD1052" s="10">
        <f t="shared" ca="1" si="784"/>
        <v>5.2023099088221937E-53</v>
      </c>
      <c r="AE1052" s="82">
        <f ca="1">SUMPRODUCT(P1022:P1051,'control variables'!AL$7:AL$36)</f>
        <v>9.8850392282767359E-54</v>
      </c>
      <c r="AF1052" s="82">
        <f ca="1">SUMPRODUCT(Q1022:Q1051,'control variables'!AM$7:AM$36)</f>
        <v>1.1380148059340559E-53</v>
      </c>
      <c r="AG1052" s="82">
        <f ca="1">SUMPRODUCT(R1022:R1051,'control variables'!AN$7:AN$36)</f>
        <v>3.2447792950343685E-53</v>
      </c>
      <c r="AH1052" s="82">
        <f ca="1">SUMPRODUCT(S1022:S1051,'control variables'!AO$7:AO$36)</f>
        <v>1.4049572490290067E-53</v>
      </c>
      <c r="AI1052" s="82">
        <f t="shared" ca="1" si="747"/>
        <v>6.7762552728251045E-53</v>
      </c>
      <c r="AJ1052" s="10">
        <f ca="1">SUMPRODUCT(P1022:P1051,'control variables'!AP$7:AP$36)</f>
        <v>9.4451934299629294E-57</v>
      </c>
      <c r="AK1052" s="10">
        <f ca="1">SUMPRODUCT(Q1022:Q1051,'control variables'!AQ$7:AQ$36)</f>
        <v>2.7255704965400968E-56</v>
      </c>
      <c r="AL1052" s="10">
        <f ca="1">SUMPRODUCT(R1022:R1051,'control variables'!AR$7:AR$36)</f>
        <v>9.7964160071495981E-55</v>
      </c>
      <c r="AM1052" s="10">
        <f ca="1">SUMPRODUCT(S1022:S1051,'control variables'!AS$7:AS$36)</f>
        <v>7.3390675037891155E-55</v>
      </c>
      <c r="AN1052" s="10">
        <f t="shared" ca="1" si="769"/>
        <v>1.7502492494892353E-54</v>
      </c>
      <c r="AO1052" s="82">
        <f ca="1">SUMPRODUCT(P1022:P1051,'control variables'!AX$7:AX$36)</f>
        <v>1.2844021662647648E-56</v>
      </c>
      <c r="AP1052" s="82">
        <f ca="1">SUMPRODUCT(Q1022:Q1051,'control variables'!AY$7:AY$36)</f>
        <v>2.9650879474489871E-56</v>
      </c>
      <c r="AQ1052" s="82">
        <f ca="1">SUMPRODUCT(R1022:R1051,'control variables'!AZ$7:AZ$36)</f>
        <v>2.6643261537234909E-55</v>
      </c>
      <c r="AR1052" s="82">
        <f ca="1">SUMPRODUCT(S1022:S1051,'control variables'!BA$7:BA$36)</f>
        <v>1.9960023624983769E-55</v>
      </c>
      <c r="AS1052" s="82">
        <f t="shared" ca="1" si="770"/>
        <v>5.085277527593243E-55</v>
      </c>
      <c r="AT1052" s="10">
        <f ca="1">SUMPRODUCT(P1022:P1051,'control variables'!AT$7:AT$36)</f>
        <v>-1.1335350328363597E-56</v>
      </c>
      <c r="AU1052" s="10">
        <f ca="1">SUMPRODUCT(Q1022:Q1051,'control variables'!AU$7:AU$36)</f>
        <v>1.2296361408430151E-56</v>
      </c>
      <c r="AV1052" s="10">
        <f ca="1">SUMPRODUCT(R1022:R1051,'control variables'!AV$7:AV$36)</f>
        <v>5.2949117610362325E-54</v>
      </c>
      <c r="AW1052" s="10">
        <f ca="1">SUMPRODUCT(S1022:S1051,'control variables'!AW$7:AW$36)</f>
        <v>3.9667277106741194E-54</v>
      </c>
      <c r="AX1052" s="10">
        <f t="shared" ca="1" si="748"/>
        <v>9.262600482790418E-54</v>
      </c>
      <c r="AY1052" s="82">
        <f ca="1">SUMPRODUCT(P1022:P1051,'control variables'!BB$7:BB$36)</f>
        <v>4.1084573421174375E-56</v>
      </c>
      <c r="AZ1052" s="82">
        <f ca="1">SUMPRODUCT(Q1022:Q1051,'control variables'!BC$7:BC$36)</f>
        <v>1.0476558895903447E-55</v>
      </c>
      <c r="BA1052" s="82">
        <f ca="1">SUMPRODUCT(R1022:R1051,'control variables'!BD$7:BD$36)</f>
        <v>7.3339132556800681E-55</v>
      </c>
      <c r="BB1052" s="82">
        <f ca="1">SUMPRODUCT(S1022:S1051,'control variables'!BE$7:BE$36)</f>
        <v>1.0422014268652787E-55</v>
      </c>
      <c r="BC1052" s="82">
        <f t="shared" ca="1" si="771"/>
        <v>9.8346163063474353E-55</v>
      </c>
      <c r="BD1052" s="10">
        <f ca="1">SUMPRODUCT(P1022:P1051,'control variables'!BF$7:BF$36)</f>
        <v>8.5945349059497833E-57</v>
      </c>
      <c r="BE1052" s="10">
        <f ca="1">SUMPRODUCT(Q1022:Q1051,'control variables'!BG$7:BG$36)</f>
        <v>9.92039430207103E-57</v>
      </c>
      <c r="BF1052" s="10">
        <f ca="1">SUMPRODUCT(R1022:R1051,'control variables'!BH$7:BH$36)</f>
        <v>2.9713751567917106E-55</v>
      </c>
      <c r="BG1052" s="10">
        <f ca="1">SUMPRODUCT(S1022:S1051,'control variables'!BI$7:BI$36)</f>
        <v>6.6780921223214007E-55</v>
      </c>
      <c r="BH1052" s="10">
        <f t="shared" ca="1" si="772"/>
        <v>9.834616571193319E-55</v>
      </c>
      <c r="BI1052" s="82">
        <f t="shared" ca="1" si="749"/>
        <v>9.9147884513695467E-54</v>
      </c>
      <c r="BJ1052" s="82">
        <f t="shared" ca="1" si="750"/>
        <v>1.1497210009708024E-53</v>
      </c>
      <c r="BK1052" s="82">
        <f t="shared" ca="1" si="751"/>
        <v>3.8476096036947924E-53</v>
      </c>
      <c r="BL1052" s="82">
        <f t="shared" ca="1" si="752"/>
        <v>1.8120520343650714E-53</v>
      </c>
      <c r="BM1052" s="82">
        <f t="shared" ca="1" si="742"/>
        <v>7.8008614841676211E-53</v>
      </c>
      <c r="BN1052" s="10">
        <f ca="1">BN1051+BI1052-INDIRECT(ADDRESS(MAX($D1052-'key variables'!$B$9*30,34),scenario!BI$4),TRUE)</f>
        <v>9439390.0751690175</v>
      </c>
      <c r="BO1052" s="10">
        <f ca="1">BO1051+BJ1052-INDIRECT(ADDRESS(MAX($D1052-'key variables'!$B$9*30,34),scenario!BJ$4),TRUE)</f>
        <v>10895583.360992203</v>
      </c>
      <c r="BP1052" s="10">
        <f ca="1">BP1051+BK1052-INDIRECT(ADDRESS(MAX($D1052-'key variables'!$B$9*30,34),scenario!BK$4),TRUE)</f>
        <v>32531162.537994072</v>
      </c>
      <c r="BQ1052" s="10">
        <f ca="1">BQ1051+BL1052-INDIRECT(ADDRESS(MAX($D1052-'key variables'!$B$9*30,34),scenario!BL$4),TRUE)</f>
        <v>14415841.516535141</v>
      </c>
      <c r="BR1052" s="10">
        <f t="shared" ca="1" si="773"/>
        <v>67281977.490690395</v>
      </c>
      <c r="BS1052" s="82">
        <f t="shared" ca="1" si="754"/>
        <v>-2.3433848477536824E-9</v>
      </c>
      <c r="BT1052" s="82">
        <f t="shared" ca="1" si="755"/>
        <v>-3.4288309057018498E-10</v>
      </c>
      <c r="BU1052" s="82">
        <f t="shared" ca="1" si="756"/>
        <v>-4.2578247660364599E-9</v>
      </c>
      <c r="BV1052" s="82">
        <f t="shared" ca="1" si="757"/>
        <v>-2.9943922343414556E-9</v>
      </c>
      <c r="BW1052" s="82">
        <f t="shared" ca="1" si="774"/>
        <v>-9.9384849387017825E-9</v>
      </c>
      <c r="BX1052" s="10">
        <f t="shared" ca="1" si="758"/>
        <v>-1.8625994260191893E-12</v>
      </c>
      <c r="BY1052" s="10">
        <f t="shared" ca="1" si="759"/>
        <v>2.8902850229962428E-12</v>
      </c>
      <c r="BZ1052" s="10">
        <f t="shared" ca="1" si="760"/>
        <v>-3.5034723983035463E-11</v>
      </c>
      <c r="CA1052" s="10">
        <f t="shared" ca="1" si="761"/>
        <v>-2.0257049910634696E-11</v>
      </c>
      <c r="CB1052" s="10">
        <v>0</v>
      </c>
      <c r="CC1052" s="82">
        <f t="shared" ca="1" si="762"/>
        <v>3.9725652202851362E-13</v>
      </c>
      <c r="CD1052" s="82">
        <f t="shared" ca="1" si="763"/>
        <v>3.4270724516460853E-13</v>
      </c>
      <c r="CE1052" s="82">
        <f t="shared" ca="1" si="764"/>
        <v>1.8915613015532971E-10</v>
      </c>
      <c r="CF1052" s="82">
        <f t="shared" ca="1" si="765"/>
        <v>3.7028113764059381E-11</v>
      </c>
      <c r="CG1052" s="82">
        <f t="shared" ca="1" si="775"/>
        <v>2.269242076865822E-10</v>
      </c>
      <c r="CH1052" s="13" t="str">
        <f t="shared" ca="1" si="776"/>
        <v/>
      </c>
      <c r="CI1052" s="81">
        <f t="shared" ca="1" si="785"/>
        <v>0.1131775965863165</v>
      </c>
      <c r="CJ1052" s="81">
        <f t="shared" ca="1" si="786"/>
        <v>0.13063724757458739</v>
      </c>
      <c r="CK1052" s="81">
        <f t="shared" ca="1" si="787"/>
        <v>0.39004625943939081</v>
      </c>
      <c r="CL1052" s="81">
        <f t="shared" ca="1" si="788"/>
        <v>0.17284488538116416</v>
      </c>
      <c r="CM1052" s="89">
        <f t="shared" ca="1" si="777"/>
        <v>0.80670598898145884</v>
      </c>
    </row>
    <row r="1053" spans="1:91" x14ac:dyDescent="0.3">
      <c r="A1053">
        <v>988</v>
      </c>
      <c r="B1053" s="3">
        <f t="shared" si="790"/>
        <v>2.9333333333333331</v>
      </c>
      <c r="C1053" s="3">
        <f t="shared" si="778"/>
        <v>32.93333333333333</v>
      </c>
      <c r="D1053" s="4">
        <f t="shared" ca="1" si="766"/>
        <v>1053</v>
      </c>
      <c r="E1053" s="58">
        <f>(0.5*(COS(B1053*2*PI())+1)*('key variables'!$B$4-'key variables'!$B$6)+'key variables'!$B$6)/'key variables'!$B$4</f>
        <v>1</v>
      </c>
      <c r="F1053" s="10">
        <f t="shared" ca="1" si="779"/>
        <v>11689222.907461114</v>
      </c>
      <c r="G1053" s="10">
        <f t="shared" ca="1" si="780"/>
        <v>13492492.798713122</v>
      </c>
      <c r="H1053" s="10">
        <f t="shared" ca="1" si="781"/>
        <v>40309474.521088287</v>
      </c>
      <c r="I1053" s="10">
        <f t="shared" ca="1" si="782"/>
        <v>17912154.249750931</v>
      </c>
      <c r="J1053" s="10">
        <f t="shared" ca="1" si="767"/>
        <v>83403344.477013454</v>
      </c>
      <c r="K1053" s="82">
        <f t="shared" ca="1" si="743"/>
        <v>2249832.832292099</v>
      </c>
      <c r="L1053" s="82">
        <f t="shared" ca="1" si="744"/>
        <v>2596909.4377209195</v>
      </c>
      <c r="M1053" s="82">
        <f t="shared" ca="1" si="745"/>
        <v>7778311.98309422</v>
      </c>
      <c r="N1053" s="82">
        <f t="shared" ca="1" si="746"/>
        <v>3496312.733215793</v>
      </c>
      <c r="O1053" s="82">
        <f t="shared" ca="1" si="768"/>
        <v>16121366.986323033</v>
      </c>
      <c r="P1053" s="10">
        <f ca="1">IF(IF($A1053&gt;='key variables'!$B$26,K1053*SUMPRODUCT(Z1053:AC1053,'control variables'!$O$3:$R$3)/J1053+F$65*'key variables'!$B$25/scenario!J$65,K1053*SUMPRODUCT(Z1053:AC1053,'control variables'!$O$7:$R$7)/J1053+F$65*'key variables'!$B$25/scenario!J$65)&lt;'key variables'!$B$28,0,IF($A1053&gt;='key variables'!$B$26,K1053*SUMPRODUCT(Z1053:AC1053,'control variables'!$O$3:$R$3)/J1053+F$65*'key variables'!$B$25/scenario!J$65,K1053*SUMPRODUCT(Z1053:AC1053,'control variables'!$O$7:$R$7)/J1053+F$65*'key variables'!$B$25/scenario!J$65))</f>
        <v>1.2075030954802918E-54</v>
      </c>
      <c r="Q1053" s="10">
        <f ca="1">IF(IF($A1053&gt;='key variables'!$B$26,L1053*SUMPRODUCT(Z1053:AC1053,'control variables'!$O$4:$R$4)/J1053+G$65*'key variables'!$B$25/scenario!J$65,L1053*SUMPRODUCT(Z1053:AC1053,'control variables'!$O$7:$R$7)/J1053+G$65*'key variables'!$B$25/scenario!J$65)&lt;'key variables'!$B$28,0,IF($A1053&gt;='key variables'!$B$26,L1053*SUMPRODUCT(Z1053:AC1053,'control variables'!$O$4:$R$4)/J1053+G$65*'key variables'!$B$25/scenario!J$65,L1053*SUMPRODUCT(Z1053:AC1053,'control variables'!$O$7:$R$7)/J1053+G$65*'key variables'!$B$25/scenario!J$65))</f>
        <v>1.3937818577993229E-54</v>
      </c>
      <c r="R1053" s="10">
        <f ca="1">IF(IF($A1053&gt;='key variables'!$B$26,M1053*SUMPRODUCT(Z1053:AC1053,'control variables'!$O$5:$R$5)/J1053+H$65*'key variables'!$B$25/scenario!J$65,M1053*SUMPRODUCT(Z1053:AC1053,'control variables'!$O$7:$R$7)/J1053+H$65*'key variables'!$B$25/scenario!J$65)&lt;'key variables'!$B$28,0,IF($A1053&gt;='key variables'!$B$26,M1053*SUMPRODUCT(Z1053:AC1053,'control variables'!$O$5:$R$5)/J1053+H$65*'key variables'!$B$25/scenario!J$65,M1053*SUMPRODUCT(Z1053:AC1053,'control variables'!$O$7:$R$7)/J1053+H$65*'key variables'!$B$25/scenario!J$65))</f>
        <v>4.1746816307365081E-54</v>
      </c>
      <c r="S1053" s="10">
        <f ca="1">IF(IF($A1053&gt;='key variables'!$B$26,N1053*SUMPRODUCT(Z1053:AC1053,'control variables'!$O$6:$R$6)/J1053+I$65*'key variables'!$B$25/scenario!J$65,N1053*SUMPRODUCT(Z1053:AC1053,'control variables'!$O$7:$R$7)/J1053+I$65*'key variables'!$B$25/scenario!J$65)&lt;'key variables'!$B$28,0,IF($A1053&gt;='key variables'!$B$26,N1053*SUMPRODUCT(Z1053:AC1053,'control variables'!$O$6:$R$6)/J1053+I$65*'key variables'!$B$25/scenario!J$65,N1053*SUMPRODUCT(Z1053:AC1053,'control variables'!$O$7:$R$7)/J1053+I$65*'key variables'!$B$25/scenario!J$65))</f>
        <v>1.8764987280517675E-54</v>
      </c>
      <c r="T1053" s="10">
        <f t="shared" ca="1" si="789"/>
        <v>8.6524653120678895E-54</v>
      </c>
      <c r="U1053" s="82">
        <f ca="1">SUMPRODUCT(P1023:P1052,'control variables'!AD$7:AD$36)</f>
        <v>2.5601299477390255E-54</v>
      </c>
      <c r="V1053" s="82">
        <f ca="1">SUMPRODUCT(Q1023:Q1052,'control variables'!AE$7:AE$36)</f>
        <v>2.9550753850018777E-54</v>
      </c>
      <c r="W1053" s="82">
        <f ca="1">SUMPRODUCT(R1023:R1052,'control variables'!AF$7:AF$36)</f>
        <v>8.8510973637491318E-54</v>
      </c>
      <c r="X1053" s="82">
        <f ca="1">SUMPRODUCT(S1023:S1052,'control variables'!AG$7:AG$36)</f>
        <v>3.9785244514579624E-54</v>
      </c>
      <c r="Y1053" s="82">
        <f t="shared" ca="1" si="783"/>
        <v>1.8344827147947997E-53</v>
      </c>
      <c r="Z1053" s="10">
        <f ca="1">IF($A1053&gt;='key variables'!$B$26,SUMPRODUCT(P1023:P1052,'control variables'!V$7:V$36)*$E1053,SUMPRODUCT(P1023:P1052,'control variables'!Z$7:Z$36)*$E1053)</f>
        <v>6.2469762467936203E-54</v>
      </c>
      <c r="AA1053" s="10">
        <f ca="1">IF($A1053&gt;='key variables'!$B$26,SUMPRODUCT(Q1023:Q1052,'control variables'!W$7:W$36)*$E1053,SUMPRODUCT(Q1023:Q1052,'control variables'!AA$7:AA$36)*$E1053)</f>
        <v>7.2106830959476932E-54</v>
      </c>
      <c r="AB1053" s="10">
        <f ca="1">IF($A1053&gt;='key variables'!$B$26,SUMPRODUCT(R1023:R1052,'control variables'!X$7:X$36)*$E1053,SUMPRODUCT(R1023:R1052,'control variables'!AB$7:AB$36)*$E1053)</f>
        <v>2.1597573606851492E-53</v>
      </c>
      <c r="AC1053" s="10">
        <f ca="1">IF($A1053&gt;='key variables'!$B$26,SUMPRODUCT(S1023:S1052,'control variables'!Y$7:Y$36)*$E1053,SUMPRODUCT(S1023:S1052,'control variables'!AC$7:AC$36)*$E1053)</f>
        <v>9.7080024267889437E-54</v>
      </c>
      <c r="AD1053" s="10">
        <f t="shared" ca="1" si="784"/>
        <v>4.4763235376381749E-53</v>
      </c>
      <c r="AE1053" s="82">
        <f ca="1">SUMPRODUCT(P1023:P1052,'control variables'!AL$7:AL$36)</f>
        <v>8.505574358992728E-54</v>
      </c>
      <c r="AF1053" s="82">
        <f ca="1">SUMPRODUCT(Q1023:Q1052,'control variables'!AM$7:AM$36)</f>
        <v>9.7920395963812652E-54</v>
      </c>
      <c r="AG1053" s="82">
        <f ca="1">SUMPRODUCT(R1023:R1052,'control variables'!AN$7:AN$36)</f>
        <v>2.7919678349365661E-53</v>
      </c>
      <c r="AH1053" s="82">
        <f ca="1">SUMPRODUCT(S1023:S1052,'control variables'!AO$7:AO$36)</f>
        <v>1.2088943783488983E-53</v>
      </c>
      <c r="AI1053" s="82">
        <f t="shared" ca="1" si="747"/>
        <v>5.8306236088228637E-53</v>
      </c>
      <c r="AJ1053" s="10">
        <f ca="1">SUMPRODUCT(P1023:P1052,'control variables'!AP$7:AP$36)</f>
        <v>8.1271093820054011E-57</v>
      </c>
      <c r="AK1053" s="10">
        <f ca="1">SUMPRODUCT(Q1023:Q1052,'control variables'!AQ$7:AQ$36)</f>
        <v>2.3452150258224069E-56</v>
      </c>
      <c r="AL1053" s="10">
        <f ca="1">SUMPRODUCT(R1023:R1052,'control variables'!AR$7:AR$36)</f>
        <v>8.429318576914085E-55</v>
      </c>
      <c r="AM1053" s="10">
        <f ca="1">SUMPRODUCT(S1023:S1052,'control variables'!AS$7:AS$36)</f>
        <v>6.3148949576832091E-55</v>
      </c>
      <c r="AN1053" s="10">
        <f t="shared" ca="1" si="769"/>
        <v>1.5060006130999588E-54</v>
      </c>
      <c r="AO1053" s="82">
        <f ca="1">SUMPRODUCT(P1023:P1052,'control variables'!AX$7:AX$36)</f>
        <v>1.1051628506203494E-56</v>
      </c>
      <c r="AP1053" s="82">
        <f ca="1">SUMPRODUCT(Q1023:Q1052,'control variables'!AY$7:AY$36)</f>
        <v>2.5513076312168626E-56</v>
      </c>
      <c r="AQ1053" s="82">
        <f ca="1">SUMPRODUCT(R1023:R1052,'control variables'!AZ$7:AZ$36)</f>
        <v>2.2925173784115423E-55</v>
      </c>
      <c r="AR1053" s="82">
        <f ca="1">SUMPRODUCT(S1023:S1052,'control variables'!BA$7:BA$36)</f>
        <v>1.717458689125985E-55</v>
      </c>
      <c r="AS1053" s="82">
        <f t="shared" ca="1" si="770"/>
        <v>4.3756231157212483E-55</v>
      </c>
      <c r="AT1053" s="10">
        <f ca="1">SUMPRODUCT(P1023:P1052,'control variables'!AT$7:AT$36)</f>
        <v>-9.7534934234082003E-57</v>
      </c>
      <c r="AU1053" s="10">
        <f ca="1">SUMPRODUCT(Q1023:Q1052,'control variables'!AU$7:AU$36)</f>
        <v>1.0580394664016323E-56</v>
      </c>
      <c r="AV1053" s="10">
        <f ca="1">SUMPRODUCT(R1023:R1052,'control variables'!AV$7:AV$36)</f>
        <v>4.5560027297585151E-54</v>
      </c>
      <c r="AW1053" s="10">
        <f ca="1">SUMPRODUCT(S1023:S1052,'control variables'!AW$7:AW$36)</f>
        <v>3.4131677908270176E-54</v>
      </c>
      <c r="AX1053" s="10">
        <f t="shared" ca="1" si="748"/>
        <v>7.9699974218261415E-54</v>
      </c>
      <c r="AY1053" s="82">
        <f ca="1">SUMPRODUCT(P1023:P1052,'control variables'!BB$7:BB$36)</f>
        <v>3.535118942590321E-56</v>
      </c>
      <c r="AZ1053" s="82">
        <f ca="1">SUMPRODUCT(Q1023:Q1052,'control variables'!BC$7:BC$36)</f>
        <v>9.0145469995274875E-56</v>
      </c>
      <c r="BA1053" s="82">
        <f ca="1">SUMPRODUCT(R1023:R1052,'control variables'!BD$7:BD$36)</f>
        <v>6.3104599888840176E-55</v>
      </c>
      <c r="BB1053" s="82">
        <f ca="1">SUMPRODUCT(S1023:S1052,'control variables'!BE$7:BE$36)</f>
        <v>8.9676141171938549E-56</v>
      </c>
      <c r="BC1053" s="82">
        <f t="shared" ca="1" si="771"/>
        <v>8.4621879948151836E-55</v>
      </c>
      <c r="BD1053" s="10">
        <f ca="1">SUMPRODUCT(P1023:P1052,'control variables'!BF$7:BF$36)</f>
        <v>7.3951609129080097E-57</v>
      </c>
      <c r="BE1053" s="10">
        <f ca="1">SUMPRODUCT(Q1023:Q1052,'control variables'!BG$7:BG$36)</f>
        <v>8.5359956048958161E-57</v>
      </c>
      <c r="BF1053" s="10">
        <f ca="1">SUMPRODUCT(R1023:R1052,'control variables'!BH$7:BH$36)</f>
        <v>2.5567174556333531E-55</v>
      </c>
      <c r="BG1053" s="10">
        <f ca="1">SUMPRODUCT(S1023:S1052,'control variables'!BI$7:BI$36)</f>
        <v>5.7461592018902276E-55</v>
      </c>
      <c r="BH1053" s="10">
        <f t="shared" ca="1" si="772"/>
        <v>8.4621882227016186E-55</v>
      </c>
      <c r="BI1053" s="82">
        <f t="shared" ca="1" si="749"/>
        <v>8.5311720549952226E-54</v>
      </c>
      <c r="BJ1053" s="82">
        <f t="shared" ca="1" si="750"/>
        <v>9.8927654610405565E-54</v>
      </c>
      <c r="BK1053" s="82">
        <f t="shared" ca="1" si="751"/>
        <v>3.3106727078012576E-53</v>
      </c>
      <c r="BL1053" s="82">
        <f t="shared" ca="1" si="752"/>
        <v>1.5591787715487938E-53</v>
      </c>
      <c r="BM1053" s="82">
        <f t="shared" ca="1" si="742"/>
        <v>6.7122452309536293E-53</v>
      </c>
      <c r="BN1053" s="10">
        <f ca="1">BN1052+BI1053-INDIRECT(ADDRESS(MAX($D1053-'key variables'!$B$9*30,34),scenario!BI$4),TRUE)</f>
        <v>9439390.0751690175</v>
      </c>
      <c r="BO1053" s="10">
        <f ca="1">BO1052+BJ1053-INDIRECT(ADDRESS(MAX($D1053-'key variables'!$B$9*30,34),scenario!BJ$4),TRUE)</f>
        <v>10895583.360992203</v>
      </c>
      <c r="BP1053" s="10">
        <f ca="1">BP1052+BK1053-INDIRECT(ADDRESS(MAX($D1053-'key variables'!$B$9*30,34),scenario!BK$4),TRUE)</f>
        <v>32531162.537994072</v>
      </c>
      <c r="BQ1053" s="10">
        <f ca="1">BQ1052+BL1053-INDIRECT(ADDRESS(MAX($D1053-'key variables'!$B$9*30,34),scenario!BL$4),TRUE)</f>
        <v>14415841.516535141</v>
      </c>
      <c r="BR1053" s="10">
        <f t="shared" ca="1" si="773"/>
        <v>67281977.490690395</v>
      </c>
      <c r="BS1053" s="82">
        <f t="shared" ca="1" si="754"/>
        <v>-2.3433848477536824E-9</v>
      </c>
      <c r="BT1053" s="82">
        <f t="shared" ca="1" si="755"/>
        <v>-3.4288309057018498E-10</v>
      </c>
      <c r="BU1053" s="82">
        <f t="shared" ca="1" si="756"/>
        <v>-4.2578247660364599E-9</v>
      </c>
      <c r="BV1053" s="82">
        <f t="shared" ca="1" si="757"/>
        <v>-2.9943922343414556E-9</v>
      </c>
      <c r="BW1053" s="82">
        <f t="shared" ca="1" si="774"/>
        <v>-9.9384849387017825E-9</v>
      </c>
      <c r="BX1053" s="10">
        <f t="shared" ca="1" si="758"/>
        <v>-1.8625994260191893E-12</v>
      </c>
      <c r="BY1053" s="10">
        <f t="shared" ca="1" si="759"/>
        <v>2.8902850229962428E-12</v>
      </c>
      <c r="BZ1053" s="10">
        <f t="shared" ca="1" si="760"/>
        <v>-3.5034723983035463E-11</v>
      </c>
      <c r="CA1053" s="10">
        <f t="shared" ca="1" si="761"/>
        <v>-2.0257049910634696E-11</v>
      </c>
      <c r="CB1053" s="10">
        <v>0</v>
      </c>
      <c r="CC1053" s="82">
        <f t="shared" ca="1" si="762"/>
        <v>3.9725652202851362E-13</v>
      </c>
      <c r="CD1053" s="82">
        <f t="shared" ca="1" si="763"/>
        <v>3.4270724516460853E-13</v>
      </c>
      <c r="CE1053" s="82">
        <f t="shared" ca="1" si="764"/>
        <v>1.8915613015532971E-10</v>
      </c>
      <c r="CF1053" s="82">
        <f t="shared" ca="1" si="765"/>
        <v>3.7028113764059381E-11</v>
      </c>
      <c r="CG1053" s="82">
        <f t="shared" ca="1" si="775"/>
        <v>2.269242076865822E-10</v>
      </c>
      <c r="CH1053" s="13" t="str">
        <f t="shared" ca="1" si="776"/>
        <v/>
      </c>
      <c r="CI1053" s="81">
        <f t="shared" ca="1" si="785"/>
        <v>0.1131775965863165</v>
      </c>
      <c r="CJ1053" s="81">
        <f t="shared" ca="1" si="786"/>
        <v>0.13063724757458739</v>
      </c>
      <c r="CK1053" s="81">
        <f t="shared" ca="1" si="787"/>
        <v>0.39004625943939081</v>
      </c>
      <c r="CL1053" s="81">
        <f t="shared" ca="1" si="788"/>
        <v>0.17284488538116416</v>
      </c>
      <c r="CM1053" s="89">
        <f t="shared" ca="1" si="777"/>
        <v>0.80670598898145884</v>
      </c>
    </row>
    <row r="1054" spans="1:91" x14ac:dyDescent="0.3">
      <c r="A1054">
        <v>989</v>
      </c>
      <c r="B1054" s="3">
        <f t="shared" si="790"/>
        <v>2.9361111111111109</v>
      </c>
      <c r="C1054" s="3">
        <f t="shared" si="778"/>
        <v>32.966666666666669</v>
      </c>
      <c r="D1054" s="4">
        <f t="shared" ca="1" si="766"/>
        <v>1054</v>
      </c>
      <c r="E1054" s="58">
        <f>(0.5*(COS(B1054*2*PI())+1)*('key variables'!$B$4-'key variables'!$B$6)+'key variables'!$B$6)/'key variables'!$B$4</f>
        <v>1</v>
      </c>
      <c r="F1054" s="10">
        <f t="shared" ca="1" si="779"/>
        <v>11689222.907461114</v>
      </c>
      <c r="G1054" s="10">
        <f t="shared" ca="1" si="780"/>
        <v>13492492.798713122</v>
      </c>
      <c r="H1054" s="10">
        <f t="shared" ca="1" si="781"/>
        <v>40309474.521088287</v>
      </c>
      <c r="I1054" s="10">
        <f t="shared" ca="1" si="782"/>
        <v>17912154.249750931</v>
      </c>
      <c r="J1054" s="10">
        <f t="shared" ca="1" si="767"/>
        <v>83403344.477013454</v>
      </c>
      <c r="K1054" s="82">
        <f t="shared" ca="1" si="743"/>
        <v>2249832.832292099</v>
      </c>
      <c r="L1054" s="82">
        <f t="shared" ca="1" si="744"/>
        <v>2596909.4377209195</v>
      </c>
      <c r="M1054" s="82">
        <f t="shared" ca="1" si="745"/>
        <v>7778311.98309422</v>
      </c>
      <c r="N1054" s="82">
        <f t="shared" ca="1" si="746"/>
        <v>3496312.733215793</v>
      </c>
      <c r="O1054" s="82">
        <f t="shared" ca="1" si="768"/>
        <v>16121366.986323033</v>
      </c>
      <c r="P1054" s="10">
        <f ca="1">IF(IF($A1054&gt;='key variables'!$B$26,K1054*SUMPRODUCT(Z1054:AC1054,'control variables'!$O$3:$R$3)/J1054+F$65*'key variables'!$B$25/scenario!J$65,K1054*SUMPRODUCT(Z1054:AC1054,'control variables'!$O$7:$R$7)/J1054+F$65*'key variables'!$B$25/scenario!J$65)&lt;'key variables'!$B$28,0,IF($A1054&gt;='key variables'!$B$26,K1054*SUMPRODUCT(Z1054:AC1054,'control variables'!$O$3:$R$3)/J1054+F$65*'key variables'!$B$25/scenario!J$65,K1054*SUMPRODUCT(Z1054:AC1054,'control variables'!$O$7:$R$7)/J1054+F$65*'key variables'!$B$25/scenario!J$65))</f>
        <v>1.0389951046367247E-54</v>
      </c>
      <c r="Q1054" s="10">
        <f ca="1">IF(IF($A1054&gt;='key variables'!$B$26,L1054*SUMPRODUCT(Z1054:AC1054,'control variables'!$O$4:$R$4)/J1054+G$65*'key variables'!$B$25/scenario!J$65,L1054*SUMPRODUCT(Z1054:AC1054,'control variables'!$O$7:$R$7)/J1054+G$65*'key variables'!$B$25/scenario!J$65)&lt;'key variables'!$B$28,0,IF($A1054&gt;='key variables'!$B$26,L1054*SUMPRODUCT(Z1054:AC1054,'control variables'!$O$4:$R$4)/J1054+G$65*'key variables'!$B$25/scenario!J$65,L1054*SUMPRODUCT(Z1054:AC1054,'control variables'!$O$7:$R$7)/J1054+G$65*'key variables'!$B$25/scenario!J$65))</f>
        <v>1.1992785216082386E-54</v>
      </c>
      <c r="R1054" s="10">
        <f ca="1">IF(IF($A1054&gt;='key variables'!$B$26,M1054*SUMPRODUCT(Z1054:AC1054,'control variables'!$O$5:$R$5)/J1054+H$65*'key variables'!$B$25/scenario!J$65,M1054*SUMPRODUCT(Z1054:AC1054,'control variables'!$O$7:$R$7)/J1054+H$65*'key variables'!$B$25/scenario!J$65)&lt;'key variables'!$B$28,0,IF($A1054&gt;='key variables'!$B$26,M1054*SUMPRODUCT(Z1054:AC1054,'control variables'!$O$5:$R$5)/J1054+H$65*'key variables'!$B$25/scenario!J$65,M1054*SUMPRODUCT(Z1054:AC1054,'control variables'!$O$7:$R$7)/J1054+H$65*'key variables'!$B$25/scenario!J$65))</f>
        <v>3.5921015805154811E-54</v>
      </c>
      <c r="S1054" s="10">
        <f ca="1">IF(IF($A1054&gt;='key variables'!$B$26,N1054*SUMPRODUCT(Z1054:AC1054,'control variables'!$O$6:$R$6)/J1054+I$65*'key variables'!$B$25/scenario!J$65,N1054*SUMPRODUCT(Z1054:AC1054,'control variables'!$O$7:$R$7)/J1054+I$65*'key variables'!$B$25/scenario!J$65)&lt;'key variables'!$B$28,0,IF($A1054&gt;='key variables'!$B$26,N1054*SUMPRODUCT(Z1054:AC1054,'control variables'!$O$6:$R$6)/J1054+I$65*'key variables'!$B$25/scenario!J$65,N1054*SUMPRODUCT(Z1054:AC1054,'control variables'!$O$7:$R$7)/J1054+I$65*'key variables'!$B$25/scenario!J$65))</f>
        <v>1.6146318792891648E-54</v>
      </c>
      <c r="T1054" s="10">
        <f t="shared" ca="1" si="789"/>
        <v>7.4450070860496094E-54</v>
      </c>
      <c r="U1054" s="82">
        <f ca="1">SUMPRODUCT(P1024:P1053,'control variables'!AD$7:AD$36)</f>
        <v>2.2028618335563819E-54</v>
      </c>
      <c r="V1054" s="82">
        <f ca="1">SUMPRODUCT(Q1024:Q1053,'control variables'!AE$7:AE$36)</f>
        <v>2.5426923296028509E-54</v>
      </c>
      <c r="W1054" s="82">
        <f ca="1">SUMPRODUCT(R1024:R1053,'control variables'!AF$7:AF$36)</f>
        <v>7.6159198812989447E-54</v>
      </c>
      <c r="X1054" s="82">
        <f ca="1">SUMPRODUCT(S1024:S1053,'control variables'!AG$7:AG$36)</f>
        <v>3.4233182873110099E-54</v>
      </c>
      <c r="Y1054" s="82">
        <f t="shared" ca="1" si="783"/>
        <v>1.5784792331769188E-53</v>
      </c>
      <c r="Z1054" s="10">
        <f ca="1">IF($A1054&gt;='key variables'!$B$26,SUMPRODUCT(P1024:P1053,'control variables'!V$7:V$36)*$E1054,SUMPRODUCT(P1024:P1053,'control variables'!Z$7:Z$36)*$E1054)</f>
        <v>5.37520588021251E-54</v>
      </c>
      <c r="AA1054" s="10">
        <f ca="1">IF($A1054&gt;='key variables'!$B$26,SUMPRODUCT(Q1024:Q1053,'control variables'!W$7:W$36)*$E1054,SUMPRODUCT(Q1024:Q1053,'control variables'!AA$7:AA$36)*$E1054)</f>
        <v>6.2044266932471095E-54</v>
      </c>
      <c r="AB1054" s="10">
        <f ca="1">IF($A1054&gt;='key variables'!$B$26,SUMPRODUCT(R1024:R1053,'control variables'!X$7:X$36)*$E1054,SUMPRODUCT(R1024:R1053,'control variables'!AB$7:AB$36)*$E1054)</f>
        <v>1.8583615506695223E-53</v>
      </c>
      <c r="AC1054" s="10">
        <f ca="1">IF($A1054&gt;='key variables'!$B$26,SUMPRODUCT(S1024:S1053,'control variables'!Y$7:Y$36)*$E1054,SUMPRODUCT(S1024:S1053,'control variables'!AC$7:AC$36)*$E1054)</f>
        <v>8.3532431800708238E-54</v>
      </c>
      <c r="AD1054" s="10">
        <f t="shared" ca="1" si="784"/>
        <v>3.8516491260225668E-53</v>
      </c>
      <c r="AE1054" s="82">
        <f ca="1">SUMPRODUCT(P1024:P1053,'control variables'!AL$7:AL$36)</f>
        <v>7.3186148790798937E-54</v>
      </c>
      <c r="AF1054" s="82">
        <f ca="1">SUMPRODUCT(Q1024:Q1053,'control variables'!AM$7:AM$36)</f>
        <v>8.4255528976531388E-54</v>
      </c>
      <c r="AG1054" s="82">
        <f ca="1">SUMPRODUCT(R1024:R1053,'control variables'!AN$7:AN$36)</f>
        <v>2.4023465642946949E-53</v>
      </c>
      <c r="AH1054" s="82">
        <f ca="1">SUMPRODUCT(S1024:S1053,'control variables'!AO$7:AO$36)</f>
        <v>1.0401922329050152E-53</v>
      </c>
      <c r="AI1054" s="82">
        <f t="shared" ca="1" si="747"/>
        <v>5.0169555748730136E-53</v>
      </c>
      <c r="AJ1054" s="10">
        <f ca="1">SUMPRODUCT(P1024:P1053,'control variables'!AP$7:AP$36)</f>
        <v>6.9929649823316987E-57</v>
      </c>
      <c r="AK1054" s="10">
        <f ca="1">SUMPRODUCT(Q1024:Q1053,'control variables'!AQ$7:AQ$36)</f>
        <v>2.0179384552060064E-56</v>
      </c>
      <c r="AL1054" s="10">
        <f ca="1">SUMPRODUCT(R1024:R1053,'control variables'!AR$7:AR$36)</f>
        <v>7.2530006503656879E-55</v>
      </c>
      <c r="AM1054" s="10">
        <f ca="1">SUMPRODUCT(S1024:S1053,'control variables'!AS$7:AS$36)</f>
        <v>5.4336464824698914E-55</v>
      </c>
      <c r="AN1054" s="10">
        <f t="shared" ca="1" si="769"/>
        <v>1.2958370628179497E-54</v>
      </c>
      <c r="AO1054" s="82">
        <f ca="1">SUMPRODUCT(P1024:P1053,'control variables'!AX$7:AX$36)</f>
        <v>9.5093652009578024E-57</v>
      </c>
      <c r="AP1054" s="82">
        <f ca="1">SUMPRODUCT(Q1024:Q1053,'control variables'!AY$7:AY$36)</f>
        <v>2.1952706781279671E-56</v>
      </c>
      <c r="AQ1054" s="82">
        <f ca="1">SUMPRODUCT(R1024:R1053,'control variables'!AZ$7:AZ$36)</f>
        <v>1.9725948052470955E-55</v>
      </c>
      <c r="AR1054" s="82">
        <f ca="1">SUMPRODUCT(S1024:S1053,'control variables'!BA$7:BA$36)</f>
        <v>1.4777860007952502E-55</v>
      </c>
      <c r="AS1054" s="82">
        <f t="shared" ca="1" si="770"/>
        <v>3.7650015258647201E-55</v>
      </c>
      <c r="AT1054" s="10">
        <f ca="1">SUMPRODUCT(P1024:P1053,'control variables'!AT$7:AT$36)</f>
        <v>-8.3923858729296416E-57</v>
      </c>
      <c r="AU1054" s="10">
        <f ca="1">SUMPRODUCT(Q1024:Q1053,'control variables'!AU$7:AU$36)</f>
        <v>9.103892405894795E-57</v>
      </c>
      <c r="AV1054" s="10">
        <f ca="1">SUMPRODUCT(R1024:R1053,'control variables'!AV$7:AV$36)</f>
        <v>3.920209025259525E-54</v>
      </c>
      <c r="AW1054" s="10">
        <f ca="1">SUMPRODUCT(S1024:S1053,'control variables'!AW$7:AW$36)</f>
        <v>2.9368575859115861E-54</v>
      </c>
      <c r="AX1054" s="10">
        <f t="shared" ca="1" si="748"/>
        <v>6.8577781177040761E-54</v>
      </c>
      <c r="AY1054" s="82">
        <f ca="1">SUMPRODUCT(P1024:P1053,'control variables'!BB$7:BB$36)</f>
        <v>3.0417903601306729E-56</v>
      </c>
      <c r="AZ1054" s="82">
        <f ca="1">SUMPRODUCT(Q1024:Q1053,'control variables'!BC$7:BC$36)</f>
        <v>7.7565599939943203E-56</v>
      </c>
      <c r="BA1054" s="82">
        <f ca="1">SUMPRODUCT(R1024:R1053,'control variables'!BD$7:BD$36)</f>
        <v>5.4298304169965815E-55</v>
      </c>
      <c r="BB1054" s="82">
        <f ca="1">SUMPRODUCT(S1024:S1053,'control variables'!BE$7:BE$36)</f>
        <v>7.7161766316877107E-56</v>
      </c>
      <c r="BC1054" s="82">
        <f t="shared" ca="1" si="771"/>
        <v>7.2812831155778514E-55</v>
      </c>
      <c r="BD1054" s="10">
        <f ca="1">SUMPRODUCT(P1024:P1053,'control variables'!BF$7:BF$36)</f>
        <v>6.3631604881775492E-57</v>
      </c>
      <c r="BE1054" s="10">
        <f ca="1">SUMPRODUCT(Q1024:Q1053,'control variables'!BG$7:BG$36)</f>
        <v>7.3447908165897566E-57</v>
      </c>
      <c r="BF1054" s="10">
        <f ca="1">SUMPRODUCT(R1024:R1053,'control variables'!BH$7:BH$36)</f>
        <v>2.1999255573632383E-55</v>
      </c>
      <c r="BG1054" s="10">
        <f ca="1">SUMPRODUCT(S1024:S1053,'control variables'!BI$7:BI$36)</f>
        <v>4.9442782412516472E-55</v>
      </c>
      <c r="BH1054" s="10">
        <f t="shared" ca="1" si="772"/>
        <v>7.2812833116625583E-55</v>
      </c>
      <c r="BI1054" s="82">
        <f t="shared" ca="1" si="749"/>
        <v>7.34064039680827E-54</v>
      </c>
      <c r="BJ1054" s="82">
        <f t="shared" ca="1" si="750"/>
        <v>8.5122223899989768E-54</v>
      </c>
      <c r="BK1054" s="82">
        <f t="shared" ca="1" si="751"/>
        <v>2.8486657709906131E-53</v>
      </c>
      <c r="BL1054" s="82">
        <f t="shared" ca="1" si="752"/>
        <v>1.3415941681278615E-53</v>
      </c>
      <c r="BM1054" s="82">
        <f t="shared" ca="1" si="742"/>
        <v>5.7755462177991991E-53</v>
      </c>
      <c r="BN1054" s="10">
        <f ca="1">BN1053+BI1054-INDIRECT(ADDRESS(MAX($D1054-'key variables'!$B$9*30,34),scenario!BI$4),TRUE)</f>
        <v>9439390.0751690175</v>
      </c>
      <c r="BO1054" s="10">
        <f ca="1">BO1053+BJ1054-INDIRECT(ADDRESS(MAX($D1054-'key variables'!$B$9*30,34),scenario!BJ$4),TRUE)</f>
        <v>10895583.360992203</v>
      </c>
      <c r="BP1054" s="10">
        <f ca="1">BP1053+BK1054-INDIRECT(ADDRESS(MAX($D1054-'key variables'!$B$9*30,34),scenario!BK$4),TRUE)</f>
        <v>32531162.537994072</v>
      </c>
      <c r="BQ1054" s="10">
        <f ca="1">BQ1053+BL1054-INDIRECT(ADDRESS(MAX($D1054-'key variables'!$B$9*30,34),scenario!BL$4),TRUE)</f>
        <v>14415841.516535141</v>
      </c>
      <c r="BR1054" s="10">
        <f t="shared" ca="1" si="773"/>
        <v>67281977.490690395</v>
      </c>
      <c r="BS1054" s="82">
        <f t="shared" ca="1" si="754"/>
        <v>-2.3433848477536824E-9</v>
      </c>
      <c r="BT1054" s="82">
        <f t="shared" ca="1" si="755"/>
        <v>-3.4288309057018498E-10</v>
      </c>
      <c r="BU1054" s="82">
        <f t="shared" ca="1" si="756"/>
        <v>-4.2578247660364599E-9</v>
      </c>
      <c r="BV1054" s="82">
        <f t="shared" ca="1" si="757"/>
        <v>-2.9943922343414556E-9</v>
      </c>
      <c r="BW1054" s="82">
        <f t="shared" ca="1" si="774"/>
        <v>-9.9384849387017825E-9</v>
      </c>
      <c r="BX1054" s="10">
        <f t="shared" ca="1" si="758"/>
        <v>-1.8625994260191893E-12</v>
      </c>
      <c r="BY1054" s="10">
        <f t="shared" ca="1" si="759"/>
        <v>2.8902850229962428E-12</v>
      </c>
      <c r="BZ1054" s="10">
        <f t="shared" ca="1" si="760"/>
        <v>-3.5034723983035463E-11</v>
      </c>
      <c r="CA1054" s="10">
        <f t="shared" ca="1" si="761"/>
        <v>-2.0257049910634696E-11</v>
      </c>
      <c r="CB1054" s="10">
        <v>0</v>
      </c>
      <c r="CC1054" s="82">
        <f t="shared" ca="1" si="762"/>
        <v>3.9725652202851362E-13</v>
      </c>
      <c r="CD1054" s="82">
        <f t="shared" ca="1" si="763"/>
        <v>3.4270724516460853E-13</v>
      </c>
      <c r="CE1054" s="82">
        <f t="shared" ca="1" si="764"/>
        <v>1.8915613015532971E-10</v>
      </c>
      <c r="CF1054" s="82">
        <f t="shared" ca="1" si="765"/>
        <v>3.7028113764059381E-11</v>
      </c>
      <c r="CG1054" s="82">
        <f t="shared" ca="1" si="775"/>
        <v>2.269242076865822E-10</v>
      </c>
      <c r="CH1054" s="13" t="str">
        <f t="shared" ca="1" si="776"/>
        <v/>
      </c>
      <c r="CI1054" s="81">
        <f t="shared" ca="1" si="785"/>
        <v>0.1131775965863165</v>
      </c>
      <c r="CJ1054" s="81">
        <f t="shared" ca="1" si="786"/>
        <v>0.13063724757458739</v>
      </c>
      <c r="CK1054" s="81">
        <f t="shared" ca="1" si="787"/>
        <v>0.39004625943939081</v>
      </c>
      <c r="CL1054" s="81">
        <f t="shared" ca="1" si="788"/>
        <v>0.17284488538116416</v>
      </c>
      <c r="CM1054" s="89">
        <f t="shared" ca="1" si="777"/>
        <v>0.80670598898145884</v>
      </c>
    </row>
    <row r="1055" spans="1:91" x14ac:dyDescent="0.3">
      <c r="A1055">
        <v>990</v>
      </c>
      <c r="B1055" s="3">
        <f t="shared" si="790"/>
        <v>2.9388888888888891</v>
      </c>
      <c r="C1055" s="3">
        <f t="shared" si="778"/>
        <v>33</v>
      </c>
      <c r="D1055" s="4">
        <f t="shared" ca="1" si="766"/>
        <v>1055</v>
      </c>
      <c r="E1055" s="58">
        <f>(0.5*(COS(B1055*2*PI())+1)*('key variables'!$B$4-'key variables'!$B$6)+'key variables'!$B$6)/'key variables'!$B$4</f>
        <v>1</v>
      </c>
      <c r="F1055" s="10">
        <f t="shared" ca="1" si="779"/>
        <v>11689222.907461114</v>
      </c>
      <c r="G1055" s="10">
        <f t="shared" ca="1" si="780"/>
        <v>13492492.798713122</v>
      </c>
      <c r="H1055" s="10">
        <f t="shared" ca="1" si="781"/>
        <v>40309474.521088287</v>
      </c>
      <c r="I1055" s="10">
        <f t="shared" ca="1" si="782"/>
        <v>17912154.249750931</v>
      </c>
      <c r="J1055" s="10">
        <f t="shared" ca="1" si="767"/>
        <v>83403344.477013454</v>
      </c>
      <c r="K1055" s="82">
        <f t="shared" ca="1" si="743"/>
        <v>2249832.832292099</v>
      </c>
      <c r="L1055" s="82">
        <f t="shared" ca="1" si="744"/>
        <v>2596909.4377209195</v>
      </c>
      <c r="M1055" s="82">
        <f t="shared" ca="1" si="745"/>
        <v>7778311.98309422</v>
      </c>
      <c r="N1055" s="82">
        <f t="shared" ca="1" si="746"/>
        <v>3496312.733215793</v>
      </c>
      <c r="O1055" s="82">
        <f t="shared" ca="1" si="768"/>
        <v>16121366.986323033</v>
      </c>
      <c r="P1055" s="10">
        <f ca="1">IF(IF($A1055&gt;='key variables'!$B$26,K1055*SUMPRODUCT(Z1055:AC1055,'control variables'!$O$3:$R$3)/J1055+F$65*'key variables'!$B$25/scenario!J$65,K1055*SUMPRODUCT(Z1055:AC1055,'control variables'!$O$7:$R$7)/J1055+F$65*'key variables'!$B$25/scenario!J$65)&lt;'key variables'!$B$28,0,IF($A1055&gt;='key variables'!$B$26,K1055*SUMPRODUCT(Z1055:AC1055,'control variables'!$O$3:$R$3)/J1055+F$65*'key variables'!$B$25/scenario!J$65,K1055*SUMPRODUCT(Z1055:AC1055,'control variables'!$O$7:$R$7)/J1055+F$65*'key variables'!$B$25/scenario!J$65))</f>
        <v>8.9400253423755962E-55</v>
      </c>
      <c r="Q1055" s="10">
        <f ca="1">IF(IF($A1055&gt;='key variables'!$B$26,L1055*SUMPRODUCT(Z1055:AC1055,'control variables'!$O$4:$R$4)/J1055+G$65*'key variables'!$B$25/scenario!J$65,L1055*SUMPRODUCT(Z1055:AC1055,'control variables'!$O$7:$R$7)/J1055+G$65*'key variables'!$B$25/scenario!J$65)&lt;'key variables'!$B$28,0,IF($A1055&gt;='key variables'!$B$26,L1055*SUMPRODUCT(Z1055:AC1055,'control variables'!$O$4:$R$4)/J1055+G$65*'key variables'!$B$25/scenario!J$65,L1055*SUMPRODUCT(Z1055:AC1055,'control variables'!$O$7:$R$7)/J1055+G$65*'key variables'!$B$25/scenario!J$65))</f>
        <v>1.0319182764093095E-54</v>
      </c>
      <c r="R1055" s="10">
        <f ca="1">IF(IF($A1055&gt;='key variables'!$B$26,M1055*SUMPRODUCT(Z1055:AC1055,'control variables'!$O$5:$R$5)/J1055+H$65*'key variables'!$B$25/scenario!J$65,M1055*SUMPRODUCT(Z1055:AC1055,'control variables'!$O$7:$R$7)/J1055+H$65*'key variables'!$B$25/scenario!J$65)&lt;'key variables'!$B$28,0,IF($A1055&gt;='key variables'!$B$26,M1055*SUMPRODUCT(Z1055:AC1055,'control variables'!$O$5:$R$5)/J1055+H$65*'key variables'!$B$25/scenario!J$65,M1055*SUMPRODUCT(Z1055:AC1055,'control variables'!$O$7:$R$7)/J1055+H$65*'key variables'!$B$25/scenario!J$65))</f>
        <v>3.090821026863646E-54</v>
      </c>
      <c r="S1055" s="10">
        <f ca="1">IF(IF($A1055&gt;='key variables'!$B$26,N1055*SUMPRODUCT(Z1055:AC1055,'control variables'!$O$6:$R$6)/J1055+I$65*'key variables'!$B$25/scenario!J$65,N1055*SUMPRODUCT(Z1055:AC1055,'control variables'!$O$7:$R$7)/J1055+I$65*'key variables'!$B$25/scenario!J$65)&lt;'key variables'!$B$28,0,IF($A1055&gt;='key variables'!$B$26,N1055*SUMPRODUCT(Z1055:AC1055,'control variables'!$O$6:$R$6)/J1055+I$65*'key variables'!$B$25/scenario!J$65,N1055*SUMPRODUCT(Z1055:AC1055,'control variables'!$O$7:$R$7)/J1055+I$65*'key variables'!$B$25/scenario!J$65))</f>
        <v>1.3893087517962543E-54</v>
      </c>
      <c r="T1055" s="10">
        <f t="shared" ca="1" si="789"/>
        <v>6.4060505893067697E-54</v>
      </c>
      <c r="U1055" s="82">
        <f ca="1">SUMPRODUCT(P1025:P1054,'control variables'!AD$7:AD$36)</f>
        <v>1.8954507610150605E-54</v>
      </c>
      <c r="V1055" s="82">
        <f ca="1">SUMPRODUCT(Q1025:Q1054,'control variables'!AE$7:AE$36)</f>
        <v>2.1878576485171672E-54</v>
      </c>
      <c r="W1055" s="82">
        <f ca="1">SUMPRODUCT(R1025:R1054,'control variables'!AF$7:AF$36)</f>
        <v>6.553112371797029E-54</v>
      </c>
      <c r="X1055" s="82">
        <f ca="1">SUMPRODUCT(S1025:S1054,'control variables'!AG$7:AG$36)</f>
        <v>2.9455915727609567E-54</v>
      </c>
      <c r="Y1055" s="82">
        <f t="shared" ca="1" si="783"/>
        <v>1.3582012354090213E-53</v>
      </c>
      <c r="Z1055" s="10">
        <f ca="1">IF($A1055&gt;='key variables'!$B$26,SUMPRODUCT(P1025:P1054,'control variables'!V$7:V$36)*$E1055,SUMPRODUCT(P1025:P1054,'control variables'!Z$7:Z$36)*$E1055)</f>
        <v>4.6250917425051752E-54</v>
      </c>
      <c r="AA1055" s="10">
        <f ca="1">IF($A1055&gt;='key variables'!$B$26,SUMPRODUCT(Q1025:Q1054,'control variables'!W$7:W$36)*$E1055,SUMPRODUCT(Q1025:Q1054,'control variables'!AA$7:AA$36)*$E1055)</f>
        <v>5.3385941497707608E-54</v>
      </c>
      <c r="AB1055" s="10">
        <f ca="1">IF($A1055&gt;='key variables'!$B$26,SUMPRODUCT(R1025:R1054,'control variables'!X$7:X$36)*$E1055,SUMPRODUCT(R1025:R1054,'control variables'!AB$7:AB$36)*$E1055)</f>
        <v>1.5990257590377005E-53</v>
      </c>
      <c r="AC1055" s="10">
        <f ca="1">IF($A1055&gt;='key variables'!$B$26,SUMPRODUCT(S1025:S1054,'control variables'!Y$7:Y$36)*$E1055,SUMPRODUCT(S1025:S1054,'control variables'!AC$7:AC$36)*$E1055)</f>
        <v>7.1875416339877614E-54</v>
      </c>
      <c r="AD1055" s="10">
        <f t="shared" ca="1" si="784"/>
        <v>3.3141485116640701E-53</v>
      </c>
      <c r="AE1055" s="82">
        <f ca="1">SUMPRODUCT(P1025:P1054,'control variables'!AL$7:AL$36)</f>
        <v>6.297296512569988E-54</v>
      </c>
      <c r="AF1055" s="82">
        <f ca="1">SUMPRODUCT(Q1025:Q1054,'control variables'!AM$7:AM$36)</f>
        <v>7.2497604745579414E-54</v>
      </c>
      <c r="AG1055" s="82">
        <f ca="1">SUMPRODUCT(R1025:R1054,'control variables'!AN$7:AN$36)</f>
        <v>2.067097243299599E-53</v>
      </c>
      <c r="AH1055" s="82">
        <f ca="1">SUMPRODUCT(S1025:S1054,'control variables'!AO$7:AO$36)</f>
        <v>8.9503260233016457E-54</v>
      </c>
      <c r="AI1055" s="82">
        <f t="shared" ca="1" si="747"/>
        <v>4.3168355443425565E-53</v>
      </c>
      <c r="AJ1055" s="10">
        <f ca="1">SUMPRODUCT(P1025:P1054,'control variables'!AP$7:AP$36)</f>
        <v>6.0170913107669631E-57</v>
      </c>
      <c r="AK1055" s="10">
        <f ca="1">SUMPRODUCT(Q1025:Q1054,'control variables'!AQ$7:AQ$36)</f>
        <v>1.7363335831311376E-56</v>
      </c>
      <c r="AL1055" s="10">
        <f ca="1">SUMPRODUCT(R1025:R1054,'control variables'!AR$7:AR$36)</f>
        <v>6.2408388002181541E-55</v>
      </c>
      <c r="AM1055" s="10">
        <f ca="1">SUMPRODUCT(S1025:S1054,'control variables'!AS$7:AS$36)</f>
        <v>4.6753769135202352E-55</v>
      </c>
      <c r="AN1055" s="10">
        <f t="shared" ca="1" si="769"/>
        <v>1.1150019985159173E-54</v>
      </c>
      <c r="AO1055" s="82">
        <f ca="1">SUMPRODUCT(P1025:P1054,'control variables'!AX$7:AX$36)</f>
        <v>8.1823259327282125E-57</v>
      </c>
      <c r="AP1055" s="82">
        <f ca="1">SUMPRODUCT(Q1025:Q1054,'control variables'!AY$7:AY$36)</f>
        <v>1.8889189571975952E-56</v>
      </c>
      <c r="AQ1055" s="82">
        <f ca="1">SUMPRODUCT(R1025:R1054,'control variables'!AZ$7:AZ$36)</f>
        <v>1.697317674592261E-55</v>
      </c>
      <c r="AR1055" s="82">
        <f ca="1">SUMPRODUCT(S1025:S1054,'control variables'!BA$7:BA$36)</f>
        <v>1.2715598214812267E-55</v>
      </c>
      <c r="AS1055" s="82">
        <f t="shared" ca="1" si="770"/>
        <v>3.2395926511205292E-55</v>
      </c>
      <c r="AT1055" s="10">
        <f ca="1">SUMPRODUCT(P1025:P1054,'control variables'!AT$7:AT$36)</f>
        <v>-7.2212219337856103E-57</v>
      </c>
      <c r="AU1055" s="10">
        <f ca="1">SUMPRODUCT(Q1025:Q1054,'control variables'!AU$7:AU$36)</f>
        <v>7.8334371798043395E-57</v>
      </c>
      <c r="AV1055" s="10">
        <f ca="1">SUMPRODUCT(R1025:R1054,'control variables'!AV$7:AV$36)</f>
        <v>3.373140823939056E-54</v>
      </c>
      <c r="AW1055" s="10">
        <f ca="1">SUMPRODUCT(S1025:S1054,'control variables'!AW$7:AW$36)</f>
        <v>2.5270168384650487E-54</v>
      </c>
      <c r="AX1055" s="10">
        <f t="shared" ca="1" si="748"/>
        <v>5.9007698776501238E-54</v>
      </c>
      <c r="AY1055" s="82">
        <f ca="1">SUMPRODUCT(P1025:P1054,'control variables'!BB$7:BB$36)</f>
        <v>2.6173061628880361E-56</v>
      </c>
      <c r="AZ1055" s="82">
        <f ca="1">SUMPRODUCT(Q1025:Q1054,'control variables'!BC$7:BC$36)</f>
        <v>6.6741260479962864E-56</v>
      </c>
      <c r="BA1055" s="82">
        <f ca="1">SUMPRODUCT(R1025:R1054,'control variables'!BD$7:BD$36)</f>
        <v>4.6720933829350271E-55</v>
      </c>
      <c r="BB1055" s="82">
        <f ca="1">SUMPRODUCT(S1025:S1054,'control variables'!BE$7:BE$36)</f>
        <v>6.639378215131601E-56</v>
      </c>
      <c r="BC1055" s="82">
        <f t="shared" ca="1" si="771"/>
        <v>6.2651744255366198E-55</v>
      </c>
      <c r="BD1055" s="10">
        <f ca="1">SUMPRODUCT(P1025:P1054,'control variables'!BF$7:BF$36)</f>
        <v>5.4751765208557261E-57</v>
      </c>
      <c r="BE1055" s="10">
        <f ca="1">SUMPRODUCT(Q1025:Q1054,'control variables'!BG$7:BG$36)</f>
        <v>6.3198195777561727E-57</v>
      </c>
      <c r="BF1055" s="10">
        <f ca="1">SUMPRODUCT(R1025:R1054,'control variables'!BH$7:BH$36)</f>
        <v>1.8929242444355532E-55</v>
      </c>
      <c r="BG1055" s="10">
        <f ca="1">SUMPRODUCT(S1025:S1054,'control variables'!BI$7:BI$36)</f>
        <v>4.2543003888358822E-55</v>
      </c>
      <c r="BH1055" s="10">
        <f t="shared" ca="1" si="772"/>
        <v>6.2651745942575546E-55</v>
      </c>
      <c r="BI1055" s="82">
        <f t="shared" ca="1" si="749"/>
        <v>6.316248352265082E-54</v>
      </c>
      <c r="BJ1055" s="82">
        <f t="shared" ca="1" si="750"/>
        <v>7.324335172217709E-54</v>
      </c>
      <c r="BK1055" s="82">
        <f t="shared" ca="1" si="751"/>
        <v>2.451132259522855E-53</v>
      </c>
      <c r="BL1055" s="82">
        <f t="shared" ca="1" si="752"/>
        <v>1.154373664391801E-53</v>
      </c>
      <c r="BM1055" s="82">
        <f t="shared" ca="1" si="742"/>
        <v>4.9695642763629354E-53</v>
      </c>
      <c r="BN1055" s="10">
        <f ca="1">BN1054+BI1055-INDIRECT(ADDRESS(MAX($D1055-'key variables'!$B$9*30,34),scenario!BI$4),TRUE)</f>
        <v>9439390.0751690175</v>
      </c>
      <c r="BO1055" s="10">
        <f ca="1">BO1054+BJ1055-INDIRECT(ADDRESS(MAX($D1055-'key variables'!$B$9*30,34),scenario!BJ$4),TRUE)</f>
        <v>10895583.360992203</v>
      </c>
      <c r="BP1055" s="10">
        <f ca="1">BP1054+BK1055-INDIRECT(ADDRESS(MAX($D1055-'key variables'!$B$9*30,34),scenario!BK$4),TRUE)</f>
        <v>32531162.537994072</v>
      </c>
      <c r="BQ1055" s="10">
        <f ca="1">BQ1054+BL1055-INDIRECT(ADDRESS(MAX($D1055-'key variables'!$B$9*30,34),scenario!BL$4),TRUE)</f>
        <v>14415841.516535141</v>
      </c>
      <c r="BR1055" s="10">
        <f t="shared" ca="1" si="773"/>
        <v>67281977.490690395</v>
      </c>
      <c r="BS1055" s="82">
        <f t="shared" ca="1" si="754"/>
        <v>-2.3433848477536824E-9</v>
      </c>
      <c r="BT1055" s="82">
        <f t="shared" ca="1" si="755"/>
        <v>-3.4288309057018498E-10</v>
      </c>
      <c r="BU1055" s="82">
        <f t="shared" ca="1" si="756"/>
        <v>-4.2578247660364599E-9</v>
      </c>
      <c r="BV1055" s="82">
        <f t="shared" ca="1" si="757"/>
        <v>-2.9943922343414556E-9</v>
      </c>
      <c r="BW1055" s="82">
        <f t="shared" ca="1" si="774"/>
        <v>-9.9384849387017825E-9</v>
      </c>
      <c r="BX1055" s="10">
        <f t="shared" ca="1" si="758"/>
        <v>-1.8625994260191893E-12</v>
      </c>
      <c r="BY1055" s="10">
        <f t="shared" ca="1" si="759"/>
        <v>2.8902850229962428E-12</v>
      </c>
      <c r="BZ1055" s="10">
        <f t="shared" ca="1" si="760"/>
        <v>-3.5034723983035463E-11</v>
      </c>
      <c r="CA1055" s="10">
        <f t="shared" ca="1" si="761"/>
        <v>-2.0257049910634696E-11</v>
      </c>
      <c r="CB1055" s="10">
        <v>0</v>
      </c>
      <c r="CC1055" s="82">
        <f t="shared" ca="1" si="762"/>
        <v>3.9725652202851362E-13</v>
      </c>
      <c r="CD1055" s="82">
        <f t="shared" ca="1" si="763"/>
        <v>3.4270724516460853E-13</v>
      </c>
      <c r="CE1055" s="82">
        <f t="shared" ca="1" si="764"/>
        <v>1.8915613015532971E-10</v>
      </c>
      <c r="CF1055" s="82">
        <f t="shared" ca="1" si="765"/>
        <v>3.7028113764059381E-11</v>
      </c>
      <c r="CG1055" s="82">
        <f t="shared" ca="1" si="775"/>
        <v>2.269242076865822E-10</v>
      </c>
      <c r="CH1055" s="13" t="str">
        <f t="shared" ca="1" si="776"/>
        <v/>
      </c>
      <c r="CI1055" s="81">
        <f t="shared" ca="1" si="785"/>
        <v>0.1131775965863165</v>
      </c>
      <c r="CJ1055" s="81">
        <f t="shared" ca="1" si="786"/>
        <v>0.13063724757458739</v>
      </c>
      <c r="CK1055" s="81">
        <f t="shared" ca="1" si="787"/>
        <v>0.39004625943939081</v>
      </c>
      <c r="CL1055" s="81">
        <f t="shared" ca="1" si="788"/>
        <v>0.17284488538116416</v>
      </c>
      <c r="CM1055" s="89">
        <f t="shared" ca="1" si="777"/>
        <v>0.80670598898145884</v>
      </c>
    </row>
    <row r="1056" spans="1:91" x14ac:dyDescent="0.3">
      <c r="A1056">
        <v>991</v>
      </c>
      <c r="B1056" s="3">
        <f t="shared" si="790"/>
        <v>2.9416666666666669</v>
      </c>
      <c r="C1056" s="3">
        <f t="shared" si="778"/>
        <v>33.033333333333331</v>
      </c>
      <c r="D1056" s="4">
        <f t="shared" ca="1" si="766"/>
        <v>1056</v>
      </c>
      <c r="E1056" s="58">
        <f>(0.5*(COS(B1056*2*PI())+1)*('key variables'!$B$4-'key variables'!$B$6)+'key variables'!$B$6)/'key variables'!$B$4</f>
        <v>1</v>
      </c>
      <c r="F1056" s="10">
        <f t="shared" ca="1" si="779"/>
        <v>11689222.907461114</v>
      </c>
      <c r="G1056" s="10">
        <f t="shared" ca="1" si="780"/>
        <v>13492492.798713122</v>
      </c>
      <c r="H1056" s="10">
        <f t="shared" ca="1" si="781"/>
        <v>40309474.521088287</v>
      </c>
      <c r="I1056" s="10">
        <f t="shared" ca="1" si="782"/>
        <v>17912154.249750931</v>
      </c>
      <c r="J1056" s="10">
        <f t="shared" ca="1" si="767"/>
        <v>83403344.477013454</v>
      </c>
      <c r="K1056" s="82">
        <f t="shared" ca="1" si="743"/>
        <v>2249832.832292099</v>
      </c>
      <c r="L1056" s="82">
        <f t="shared" ca="1" si="744"/>
        <v>2596909.4377209195</v>
      </c>
      <c r="M1056" s="82">
        <f t="shared" ca="1" si="745"/>
        <v>7778311.98309422</v>
      </c>
      <c r="N1056" s="82">
        <f t="shared" ca="1" si="746"/>
        <v>3496312.733215793</v>
      </c>
      <c r="O1056" s="82">
        <f t="shared" ca="1" si="768"/>
        <v>16121366.986323033</v>
      </c>
      <c r="P1056" s="10">
        <f ca="1">IF(IF($A1056&gt;='key variables'!$B$26,K1056*SUMPRODUCT(Z1056:AC1056,'control variables'!$O$3:$R$3)/J1056+F$65*'key variables'!$B$25/scenario!J$65,K1056*SUMPRODUCT(Z1056:AC1056,'control variables'!$O$7:$R$7)/J1056+F$65*'key variables'!$B$25/scenario!J$65)&lt;'key variables'!$B$28,0,IF($A1056&gt;='key variables'!$B$26,K1056*SUMPRODUCT(Z1056:AC1056,'control variables'!$O$3:$R$3)/J1056+F$65*'key variables'!$B$25/scenario!J$65,K1056*SUMPRODUCT(Z1056:AC1056,'control variables'!$O$7:$R$7)/J1056+F$65*'key variables'!$B$25/scenario!J$65))</f>
        <v>7.6924378917321887E-55</v>
      </c>
      <c r="Q1056" s="10">
        <f ca="1">IF(IF($A1056&gt;='key variables'!$B$26,L1056*SUMPRODUCT(Z1056:AC1056,'control variables'!$O$4:$R$4)/J1056+G$65*'key variables'!$B$25/scenario!J$65,L1056*SUMPRODUCT(Z1056:AC1056,'control variables'!$O$7:$R$7)/J1056+G$65*'key variables'!$B$25/scenario!J$65)&lt;'key variables'!$B$28,0,IF($A1056&gt;='key variables'!$B$26,L1056*SUMPRODUCT(Z1056:AC1056,'control variables'!$O$4:$R$4)/J1056+G$65*'key variables'!$B$25/scenario!J$65,L1056*SUMPRODUCT(Z1056:AC1056,'control variables'!$O$7:$R$7)/J1056+G$65*'key variables'!$B$25/scenario!J$65))</f>
        <v>8.8791328286241975E-55</v>
      </c>
      <c r="R1056" s="10">
        <f ca="1">IF(IF($A1056&gt;='key variables'!$B$26,M1056*SUMPRODUCT(Z1056:AC1056,'control variables'!$O$5:$R$5)/J1056+H$65*'key variables'!$B$25/scenario!J$65,M1056*SUMPRODUCT(Z1056:AC1056,'control variables'!$O$7:$R$7)/J1056+H$65*'key variables'!$B$25/scenario!J$65)&lt;'key variables'!$B$28,0,IF($A1056&gt;='key variables'!$B$26,M1056*SUMPRODUCT(Z1056:AC1056,'control variables'!$O$5:$R$5)/J1056+H$65*'key variables'!$B$25/scenario!J$65,M1056*SUMPRODUCT(Z1056:AC1056,'control variables'!$O$7:$R$7)/J1056+H$65*'key variables'!$B$25/scenario!J$65))</f>
        <v>2.6594945621586592E-54</v>
      </c>
      <c r="S1056" s="10">
        <f ca="1">IF(IF($A1056&gt;='key variables'!$B$26,N1056*SUMPRODUCT(Z1056:AC1056,'control variables'!$O$6:$R$6)/J1056+I$65*'key variables'!$B$25/scenario!J$65,N1056*SUMPRODUCT(Z1056:AC1056,'control variables'!$O$7:$R$7)/J1056+I$65*'key variables'!$B$25/scenario!J$65)&lt;'key variables'!$B$28,0,IF($A1056&gt;='key variables'!$B$26,N1056*SUMPRODUCT(Z1056:AC1056,'control variables'!$O$6:$R$6)/J1056+I$65*'key variables'!$B$25/scenario!J$65,N1056*SUMPRODUCT(Z1056:AC1056,'control variables'!$O$7:$R$7)/J1056+I$65*'key variables'!$B$25/scenario!J$65))</f>
        <v>1.1954296410073486E-54</v>
      </c>
      <c r="T1056" s="10">
        <f t="shared" ca="1" si="789"/>
        <v>5.5120812752016459E-54</v>
      </c>
      <c r="U1056" s="82">
        <f ca="1">SUMPRODUCT(P1026:P1055,'control variables'!AD$7:AD$36)</f>
        <v>1.6309391413951417E-54</v>
      </c>
      <c r="V1056" s="82">
        <f ca="1">SUMPRODUCT(Q1026:Q1055,'control variables'!AE$7:AE$36)</f>
        <v>1.8825404216021363E-54</v>
      </c>
      <c r="W1056" s="82">
        <f ca="1">SUMPRODUCT(R1026:R1055,'control variables'!AF$7:AF$36)</f>
        <v>5.6386204722094629E-54</v>
      </c>
      <c r="X1056" s="82">
        <f ca="1">SUMPRODUCT(S1026:S1055,'control variables'!AG$7:AG$36)</f>
        <v>2.5345319906948236E-54</v>
      </c>
      <c r="Y1056" s="82">
        <f t="shared" ca="1" si="783"/>
        <v>1.1686632025901564E-53</v>
      </c>
      <c r="Z1056" s="10">
        <f ca="1">IF($A1056&gt;='key variables'!$B$26,SUMPRODUCT(P1026:P1055,'control variables'!V$7:V$36)*$E1056,SUMPRODUCT(P1026:P1055,'control variables'!Z$7:Z$36)*$E1056)</f>
        <v>3.9796566128447242E-54</v>
      </c>
      <c r="AA1056" s="10">
        <f ca="1">IF($A1056&gt;='key variables'!$B$26,SUMPRODUCT(Q1026:Q1055,'control variables'!W$7:W$36)*$E1056,SUMPRODUCT(Q1026:Q1055,'control variables'!AA$7:AA$36)*$E1056)</f>
        <v>4.5935892073616735E-54</v>
      </c>
      <c r="AB1056" s="10">
        <f ca="1">IF($A1056&gt;='key variables'!$B$26,SUMPRODUCT(R1026:R1055,'control variables'!X$7:X$36)*$E1056,SUMPRODUCT(R1026:R1055,'control variables'!AB$7:AB$36)*$E1056)</f>
        <v>1.3758804776954798E-53</v>
      </c>
      <c r="AC1056" s="10">
        <f ca="1">IF($A1056&gt;='key variables'!$B$26,SUMPRODUCT(S1026:S1055,'control variables'!Y$7:Y$36)*$E1056,SUMPRODUCT(S1026:S1055,'control variables'!AC$7:AC$36)*$E1056)</f>
        <v>6.1845146402010334E-54</v>
      </c>
      <c r="AD1056" s="10">
        <f t="shared" ca="1" si="784"/>
        <v>2.8516565237362234E-53</v>
      </c>
      <c r="AE1056" s="82">
        <f ca="1">SUMPRODUCT(P1026:P1055,'control variables'!AL$7:AL$36)</f>
        <v>5.4185039139826596E-54</v>
      </c>
      <c r="AF1056" s="82">
        <f ca="1">SUMPRODUCT(Q1026:Q1055,'control variables'!AM$7:AM$36)</f>
        <v>6.2380507934502951E-54</v>
      </c>
      <c r="AG1056" s="82">
        <f ca="1">SUMPRODUCT(R1026:R1055,'control variables'!AN$7:AN$36)</f>
        <v>1.7786322243274163E-53</v>
      </c>
      <c r="AH1056" s="82">
        <f ca="1">SUMPRODUCT(S1026:S1055,'control variables'!AO$7:AO$36)</f>
        <v>7.701301104668574E-54</v>
      </c>
      <c r="AI1056" s="82">
        <f t="shared" ca="1" si="747"/>
        <v>3.7144178055375689E-53</v>
      </c>
      <c r="AJ1056" s="10">
        <f ca="1">SUMPRODUCT(P1026:P1055,'control variables'!AP$7:AP$36)</f>
        <v>5.1774015647987933E-57</v>
      </c>
      <c r="AK1056" s="10">
        <f ca="1">SUMPRODUCT(Q1026:Q1055,'control variables'!AQ$7:AQ$36)</f>
        <v>1.4940268887443533E-56</v>
      </c>
      <c r="AL1056" s="10">
        <f ca="1">SUMPRODUCT(R1026:R1055,'control variables'!AR$7:AR$36)</f>
        <v>5.3699249190532823E-55</v>
      </c>
      <c r="AM1056" s="10">
        <f ca="1">SUMPRODUCT(S1026:S1055,'control variables'!AS$7:AS$36)</f>
        <v>4.0229244493546469E-55</v>
      </c>
      <c r="AN1056" s="10">
        <f t="shared" ca="1" si="769"/>
        <v>9.5940260729303526E-55</v>
      </c>
      <c r="AO1056" s="82">
        <f ca="1">SUMPRODUCT(P1026:P1055,'control variables'!AX$7:AX$36)</f>
        <v>7.0404760206972819E-57</v>
      </c>
      <c r="AP1056" s="82">
        <f ca="1">SUMPRODUCT(Q1026:Q1055,'control variables'!AY$7:AY$36)</f>
        <v>1.6253188558520266E-56</v>
      </c>
      <c r="AQ1056" s="82">
        <f ca="1">SUMPRODUCT(R1026:R1055,'control variables'!AZ$7:AZ$36)</f>
        <v>1.460455680416541E-55</v>
      </c>
      <c r="AR1056" s="82">
        <f ca="1">SUMPRODUCT(S1026:S1055,'control variables'!BA$7:BA$36)</f>
        <v>1.0941126649834788E-55</v>
      </c>
      <c r="AS1056" s="82">
        <f t="shared" ca="1" si="770"/>
        <v>2.7875049911921951E-55</v>
      </c>
      <c r="AT1056" s="10">
        <f ca="1">SUMPRODUCT(P1026:P1055,'control variables'!AT$7:AT$36)</f>
        <v>-6.2134948281141299E-57</v>
      </c>
      <c r="AU1056" s="10">
        <f ca="1">SUMPRODUCT(Q1026:Q1055,'control variables'!AU$7:AU$36)</f>
        <v>6.7402749630705703E-57</v>
      </c>
      <c r="AV1056" s="10">
        <f ca="1">SUMPRODUCT(R1026:R1055,'control variables'!AV$7:AV$36)</f>
        <v>2.9024164132092453E-54</v>
      </c>
      <c r="AW1056" s="10">
        <f ca="1">SUMPRODUCT(S1026:S1055,'control variables'!AW$7:AW$36)</f>
        <v>2.1743696842908944E-54</v>
      </c>
      <c r="AX1056" s="10">
        <f t="shared" ca="1" si="748"/>
        <v>5.0773128776350959E-54</v>
      </c>
      <c r="AY1056" s="82">
        <f ca="1">SUMPRODUCT(P1026:P1055,'control variables'!BB$7:BB$36)</f>
        <v>2.2520590636619074E-56</v>
      </c>
      <c r="AZ1056" s="82">
        <f ca="1">SUMPRODUCT(Q1026:Q1055,'control variables'!BC$7:BC$36)</f>
        <v>5.7427465963044987E-56</v>
      </c>
      <c r="BA1056" s="82">
        <f ca="1">SUMPRODUCT(R1026:R1055,'control variables'!BD$7:BD$36)</f>
        <v>4.0200991380020503E-55</v>
      </c>
      <c r="BB1056" s="82">
        <f ca="1">SUMPRODUCT(S1026:S1055,'control variables'!BE$7:BE$36)</f>
        <v>5.7128478503896638E-56</v>
      </c>
      <c r="BC1056" s="82">
        <f t="shared" ca="1" si="771"/>
        <v>5.3908644890376572E-55</v>
      </c>
      <c r="BD1056" s="10">
        <f ca="1">SUMPRODUCT(P1026:P1055,'control variables'!BF$7:BF$36)</f>
        <v>4.7111114029304642E-57</v>
      </c>
      <c r="BE1056" s="10">
        <f ca="1">SUMPRODUCT(Q1026:Q1055,'control variables'!BG$7:BG$36)</f>
        <v>5.4378838680030262E-57</v>
      </c>
      <c r="BF1056" s="10">
        <f ca="1">SUMPRODUCT(R1026:R1055,'control variables'!BH$7:BH$36)</f>
        <v>1.6287652021582837E-55</v>
      </c>
      <c r="BG1056" s="10">
        <f ca="1">SUMPRODUCT(S1026:S1055,'control variables'!BI$7:BI$36)</f>
        <v>3.6606094793458365E-55</v>
      </c>
      <c r="BH1056" s="10">
        <f t="shared" ca="1" si="772"/>
        <v>5.3908646342134547E-55</v>
      </c>
      <c r="BI1056" s="82">
        <f t="shared" ca="1" si="749"/>
        <v>5.4348110097911644E-54</v>
      </c>
      <c r="BJ1056" s="82">
        <f t="shared" ca="1" si="750"/>
        <v>6.302218534376411E-54</v>
      </c>
      <c r="BK1056" s="82">
        <f t="shared" ca="1" si="751"/>
        <v>2.1090748570283615E-53</v>
      </c>
      <c r="BL1056" s="82">
        <f t="shared" ca="1" si="752"/>
        <v>9.9327992674633645E-54</v>
      </c>
      <c r="BM1056" s="82">
        <f t="shared" ca="1" si="742"/>
        <v>4.2760577381914561E-53</v>
      </c>
      <c r="BN1056" s="10">
        <f ca="1">BN1055+BI1056-INDIRECT(ADDRESS(MAX($D1056-'key variables'!$B$9*30,34),scenario!BI$4),TRUE)</f>
        <v>9439390.0751690175</v>
      </c>
      <c r="BO1056" s="10">
        <f ca="1">BO1055+BJ1056-INDIRECT(ADDRESS(MAX($D1056-'key variables'!$B$9*30,34),scenario!BJ$4),TRUE)</f>
        <v>10895583.360992203</v>
      </c>
      <c r="BP1056" s="10">
        <f ca="1">BP1055+BK1056-INDIRECT(ADDRESS(MAX($D1056-'key variables'!$B$9*30,34),scenario!BK$4),TRUE)</f>
        <v>32531162.537994072</v>
      </c>
      <c r="BQ1056" s="10">
        <f ca="1">BQ1055+BL1056-INDIRECT(ADDRESS(MAX($D1056-'key variables'!$B$9*30,34),scenario!BL$4),TRUE)</f>
        <v>14415841.516535141</v>
      </c>
      <c r="BR1056" s="10">
        <f t="shared" ca="1" si="773"/>
        <v>67281977.490690395</v>
      </c>
      <c r="BS1056" s="82">
        <f t="shared" ca="1" si="754"/>
        <v>-2.3433848477536824E-9</v>
      </c>
      <c r="BT1056" s="82">
        <f t="shared" ca="1" si="755"/>
        <v>-3.4288309057018498E-10</v>
      </c>
      <c r="BU1056" s="82">
        <f t="shared" ca="1" si="756"/>
        <v>-4.2578247660364599E-9</v>
      </c>
      <c r="BV1056" s="82">
        <f t="shared" ca="1" si="757"/>
        <v>-2.9943922343414556E-9</v>
      </c>
      <c r="BW1056" s="82">
        <f t="shared" ca="1" si="774"/>
        <v>-9.9384849387017825E-9</v>
      </c>
      <c r="BX1056" s="10">
        <f t="shared" ca="1" si="758"/>
        <v>-1.8625994260191893E-12</v>
      </c>
      <c r="BY1056" s="10">
        <f t="shared" ca="1" si="759"/>
        <v>2.8902850229962428E-12</v>
      </c>
      <c r="BZ1056" s="10">
        <f t="shared" ca="1" si="760"/>
        <v>-3.5034723983035463E-11</v>
      </c>
      <c r="CA1056" s="10">
        <f t="shared" ca="1" si="761"/>
        <v>-2.0257049910634696E-11</v>
      </c>
      <c r="CB1056" s="10">
        <v>0</v>
      </c>
      <c r="CC1056" s="82">
        <f t="shared" ca="1" si="762"/>
        <v>3.9725652202851362E-13</v>
      </c>
      <c r="CD1056" s="82">
        <f t="shared" ca="1" si="763"/>
        <v>3.4270724516460853E-13</v>
      </c>
      <c r="CE1056" s="82">
        <f t="shared" ca="1" si="764"/>
        <v>1.8915613015532971E-10</v>
      </c>
      <c r="CF1056" s="82">
        <f t="shared" ca="1" si="765"/>
        <v>3.7028113764059381E-11</v>
      </c>
      <c r="CG1056" s="82">
        <f t="shared" ca="1" si="775"/>
        <v>2.269242076865822E-10</v>
      </c>
      <c r="CH1056" s="13" t="str">
        <f t="shared" ca="1" si="776"/>
        <v/>
      </c>
      <c r="CI1056" s="81">
        <f t="shared" ca="1" si="785"/>
        <v>0.1131775965863165</v>
      </c>
      <c r="CJ1056" s="81">
        <f t="shared" ca="1" si="786"/>
        <v>0.13063724757458739</v>
      </c>
      <c r="CK1056" s="81">
        <f t="shared" ca="1" si="787"/>
        <v>0.39004625943939081</v>
      </c>
      <c r="CL1056" s="81">
        <f t="shared" ca="1" si="788"/>
        <v>0.17284488538116416</v>
      </c>
      <c r="CM1056" s="89">
        <f t="shared" ca="1" si="777"/>
        <v>0.80670598898145884</v>
      </c>
    </row>
    <row r="1057" spans="1:91" x14ac:dyDescent="0.3">
      <c r="A1057">
        <v>992</v>
      </c>
      <c r="B1057" s="3">
        <f t="shared" si="790"/>
        <v>2.9444444444444446</v>
      </c>
      <c r="C1057" s="3">
        <f t="shared" si="778"/>
        <v>33.06666666666667</v>
      </c>
      <c r="D1057" s="4">
        <f t="shared" ca="1" si="766"/>
        <v>1057</v>
      </c>
      <c r="E1057" s="58">
        <f>(0.5*(COS(B1057*2*PI())+1)*('key variables'!$B$4-'key variables'!$B$6)+'key variables'!$B$6)/'key variables'!$B$4</f>
        <v>1</v>
      </c>
      <c r="F1057" s="10">
        <f t="shared" ca="1" si="779"/>
        <v>11689222.907461114</v>
      </c>
      <c r="G1057" s="10">
        <f t="shared" ca="1" si="780"/>
        <v>13492492.798713122</v>
      </c>
      <c r="H1057" s="10">
        <f t="shared" ca="1" si="781"/>
        <v>40309474.521088287</v>
      </c>
      <c r="I1057" s="10">
        <f t="shared" ca="1" si="782"/>
        <v>17912154.249750931</v>
      </c>
      <c r="J1057" s="10">
        <f t="shared" ca="1" si="767"/>
        <v>83403344.477013454</v>
      </c>
      <c r="K1057" s="82">
        <f t="shared" ca="1" si="743"/>
        <v>2249832.832292099</v>
      </c>
      <c r="L1057" s="82">
        <f t="shared" ca="1" si="744"/>
        <v>2596909.4377209195</v>
      </c>
      <c r="M1057" s="82">
        <f t="shared" ca="1" si="745"/>
        <v>7778311.98309422</v>
      </c>
      <c r="N1057" s="82">
        <f t="shared" ca="1" si="746"/>
        <v>3496312.733215793</v>
      </c>
      <c r="O1057" s="82">
        <f t="shared" ca="1" si="768"/>
        <v>16121366.986323033</v>
      </c>
      <c r="P1057" s="10">
        <f ca="1">IF(IF($A1057&gt;='key variables'!$B$26,K1057*SUMPRODUCT(Z1057:AC1057,'control variables'!$O$3:$R$3)/J1057+F$65*'key variables'!$B$25/scenario!J$65,K1057*SUMPRODUCT(Z1057:AC1057,'control variables'!$O$7:$R$7)/J1057+F$65*'key variables'!$B$25/scenario!J$65)&lt;'key variables'!$B$28,0,IF($A1057&gt;='key variables'!$B$26,K1057*SUMPRODUCT(Z1057:AC1057,'control variables'!$O$3:$R$3)/J1057+F$65*'key variables'!$B$25/scenario!J$65,K1057*SUMPRODUCT(Z1057:AC1057,'control variables'!$O$7:$R$7)/J1057+F$65*'key variables'!$B$25/scenario!J$65))</f>
        <v>6.6189522346961454E-55</v>
      </c>
      <c r="Q1057" s="10">
        <f ca="1">IF(IF($A1057&gt;='key variables'!$B$26,L1057*SUMPRODUCT(Z1057:AC1057,'control variables'!$O$4:$R$4)/J1057+G$65*'key variables'!$B$25/scenario!J$65,L1057*SUMPRODUCT(Z1057:AC1057,'control variables'!$O$7:$R$7)/J1057+G$65*'key variables'!$B$25/scenario!J$65)&lt;'key variables'!$B$28,0,IF($A1057&gt;='key variables'!$B$26,L1057*SUMPRODUCT(Z1057:AC1057,'control variables'!$O$4:$R$4)/J1057+G$65*'key variables'!$B$25/scenario!J$65,L1057*SUMPRODUCT(Z1057:AC1057,'control variables'!$O$7:$R$7)/J1057+G$65*'key variables'!$B$25/scenario!J$65))</f>
        <v>7.6400429753683777E-55</v>
      </c>
      <c r="R1057" s="10">
        <f ca="1">IF(IF($A1057&gt;='key variables'!$B$26,M1057*SUMPRODUCT(Z1057:AC1057,'control variables'!$O$5:$R$5)/J1057+H$65*'key variables'!$B$25/scenario!J$65,M1057*SUMPRODUCT(Z1057:AC1057,'control variables'!$O$7:$R$7)/J1057+H$65*'key variables'!$B$25/scenario!J$65)&lt;'key variables'!$B$28,0,IF($A1057&gt;='key variables'!$B$26,M1057*SUMPRODUCT(Z1057:AC1057,'control variables'!$O$5:$R$5)/J1057+H$65*'key variables'!$B$25/scenario!J$65,M1057*SUMPRODUCT(Z1057:AC1057,'control variables'!$O$7:$R$7)/J1057+H$65*'key variables'!$B$25/scenario!J$65))</f>
        <v>2.2883600391862812E-54</v>
      </c>
      <c r="S1057" s="10">
        <f ca="1">IF(IF($A1057&gt;='key variables'!$B$26,N1057*SUMPRODUCT(Z1057:AC1057,'control variables'!$O$6:$R$6)/J1057+I$65*'key variables'!$B$25/scenario!J$65,N1057*SUMPRODUCT(Z1057:AC1057,'control variables'!$O$7:$R$7)/J1057+I$65*'key variables'!$B$25/scenario!J$65)&lt;'key variables'!$B$28,0,IF($A1057&gt;='key variables'!$B$26,N1057*SUMPRODUCT(Z1057:AC1057,'control variables'!$O$6:$R$6)/J1057+I$65*'key variables'!$B$25/scenario!J$65,N1057*SUMPRODUCT(Z1057:AC1057,'control variables'!$O$7:$R$7)/J1057+I$65*'key variables'!$B$25/scenario!J$65))</f>
        <v>1.0286065100729544E-54</v>
      </c>
      <c r="T1057" s="10">
        <f t="shared" ca="1" si="789"/>
        <v>4.7428660702656878E-54</v>
      </c>
      <c r="U1057" s="82">
        <f ca="1">SUMPRODUCT(P1027:P1056,'control variables'!AD$7:AD$36)</f>
        <v>1.4033403228634891E-54</v>
      </c>
      <c r="V1057" s="82">
        <f ca="1">SUMPRODUCT(Q1027:Q1056,'control variables'!AE$7:AE$36)</f>
        <v>1.6198304498320018E-54</v>
      </c>
      <c r="W1057" s="82">
        <f ca="1">SUMPRODUCT(R1027:R1056,'control variables'!AF$7:AF$36)</f>
        <v>4.851746624467075E-54</v>
      </c>
      <c r="X1057" s="82">
        <f ca="1">SUMPRODUCT(S1027:S1056,'control variables'!AG$7:AG$36)</f>
        <v>2.1808360912148692E-54</v>
      </c>
      <c r="Y1057" s="82">
        <f t="shared" ca="1" si="783"/>
        <v>1.0055753488377434E-53</v>
      </c>
      <c r="Z1057" s="10">
        <f ca="1">IF($A1057&gt;='key variables'!$B$26,SUMPRODUCT(P1027:P1056,'control variables'!V$7:V$36)*$E1057,SUMPRODUCT(P1027:P1056,'control variables'!Z$7:Z$36)*$E1057)</f>
        <v>3.4242924547006472E-54</v>
      </c>
      <c r="AA1057" s="10">
        <f ca="1">IF($A1057&gt;='key variables'!$B$26,SUMPRODUCT(Q1027:Q1056,'control variables'!W$7:W$36)*$E1057,SUMPRODUCT(Q1027:Q1056,'control variables'!AA$7:AA$36)*$E1057)</f>
        <v>3.9525502808442026E-54</v>
      </c>
      <c r="AB1057" s="10">
        <f ca="1">IF($A1057&gt;='key variables'!$B$26,SUMPRODUCT(R1027:R1056,'control variables'!X$7:X$36)*$E1057,SUMPRODUCT(R1027:R1056,'control variables'!AB$7:AB$36)*$E1057)</f>
        <v>1.1838752929426126E-53</v>
      </c>
      <c r="AC1057" s="10">
        <f ca="1">IF($A1057&gt;='key variables'!$B$26,SUMPRODUCT(S1027:S1056,'control variables'!Y$7:Y$36)*$E1057,SUMPRODUCT(S1027:S1056,'control variables'!AC$7:AC$36)*$E1057)</f>
        <v>5.3214608391270226E-54</v>
      </c>
      <c r="AD1057" s="10">
        <f t="shared" ca="1" si="784"/>
        <v>2.4537056504097998E-53</v>
      </c>
      <c r="AE1057" s="82">
        <f ca="1">SUMPRODUCT(P1027:P1056,'control variables'!AL$7:AL$36)</f>
        <v>4.6623475021764894E-54</v>
      </c>
      <c r="AF1057" s="82">
        <f ca="1">SUMPRODUCT(Q1027:Q1056,'control variables'!AM$7:AM$36)</f>
        <v>5.367525980786092E-54</v>
      </c>
      <c r="AG1057" s="82">
        <f ca="1">SUMPRODUCT(R1027:R1056,'control variables'!AN$7:AN$36)</f>
        <v>1.5304227218483988E-53</v>
      </c>
      <c r="AH1057" s="82">
        <f ca="1">SUMPRODUCT(S1027:S1056,'control variables'!AO$7:AO$36)</f>
        <v>6.6265785794125531E-54</v>
      </c>
      <c r="AI1057" s="82">
        <f t="shared" ca="1" si="747"/>
        <v>3.1960679280859121E-53</v>
      </c>
      <c r="AJ1057" s="10">
        <f ca="1">SUMPRODUCT(P1027:P1056,'control variables'!AP$7:AP$36)</f>
        <v>4.4548911722870715E-57</v>
      </c>
      <c r="AK1057" s="10">
        <f ca="1">SUMPRODUCT(Q1027:Q1056,'control variables'!AQ$7:AQ$36)</f>
        <v>1.2855342809565122E-56</v>
      </c>
      <c r="AL1057" s="10">
        <f ca="1">SUMPRODUCT(R1027:R1056,'control variables'!AR$7:AR$36)</f>
        <v>4.6205477435599525E-55</v>
      </c>
      <c r="AM1057" s="10">
        <f ca="1">SUMPRODUCT(S1027:S1056,'control variables'!AS$7:AS$36)</f>
        <v>3.4615222311627527E-55</v>
      </c>
      <c r="AN1057" s="10">
        <f t="shared" ca="1" si="769"/>
        <v>8.2551723145412275E-55</v>
      </c>
      <c r="AO1057" s="82">
        <f ca="1">SUMPRODUCT(P1027:P1056,'control variables'!AX$7:AX$36)</f>
        <v>6.0579721469841294E-57</v>
      </c>
      <c r="AP1057" s="82">
        <f ca="1">SUMPRODUCT(Q1027:Q1056,'control variables'!AY$7:AY$36)</f>
        <v>1.3985043525145819E-56</v>
      </c>
      <c r="AQ1057" s="82">
        <f ca="1">SUMPRODUCT(R1027:R1056,'control variables'!AZ$7:AZ$36)</f>
        <v>1.2566479607144406E-55</v>
      </c>
      <c r="AR1057" s="82">
        <f ca="1">SUMPRODUCT(S1027:S1056,'control variables'!BA$7:BA$36)</f>
        <v>9.4142839641062376E-56</v>
      </c>
      <c r="AS1057" s="82">
        <f t="shared" ca="1" si="770"/>
        <v>2.3985065138463638E-55</v>
      </c>
      <c r="AT1057" s="10">
        <f ca="1">SUMPRODUCT(P1027:P1056,'control variables'!AT$7:AT$36)</f>
        <v>-5.3463968194038941E-57</v>
      </c>
      <c r="AU1057" s="10">
        <f ca="1">SUMPRODUCT(Q1027:Q1056,'control variables'!AU$7:AU$36)</f>
        <v>5.7996643791213409E-57</v>
      </c>
      <c r="AV1057" s="10">
        <f ca="1">SUMPRODUCT(R1027:R1056,'control variables'!AV$7:AV$36)</f>
        <v>2.4973819580497351E-54</v>
      </c>
      <c r="AW1057" s="10">
        <f ca="1">SUMPRODUCT(S1027:S1056,'control variables'!AW$7:AW$36)</f>
        <v>1.8709347132150795E-54</v>
      </c>
      <c r="AX1057" s="10">
        <f t="shared" ca="1" si="748"/>
        <v>4.3687699388245319E-54</v>
      </c>
      <c r="AY1057" s="82">
        <f ca="1">SUMPRODUCT(P1027:P1056,'control variables'!BB$7:BB$36)</f>
        <v>1.9377824796107766E-56</v>
      </c>
      <c r="AZ1057" s="82">
        <f ca="1">SUMPRODUCT(Q1027:Q1056,'control variables'!BC$7:BC$36)</f>
        <v>4.9413418674146775E-56</v>
      </c>
      <c r="BA1057" s="82">
        <f ca="1">SUMPRODUCT(R1027:R1056,'control variables'!BD$7:BD$36)</f>
        <v>3.4590911941944762E-55</v>
      </c>
      <c r="BB1057" s="82">
        <f ca="1">SUMPRODUCT(S1027:S1056,'control variables'!BE$7:BE$36)</f>
        <v>4.9156155146156113E-56</v>
      </c>
      <c r="BC1057" s="82">
        <f t="shared" ca="1" si="771"/>
        <v>4.6385651803585826E-55</v>
      </c>
      <c r="BD1057" s="10">
        <f ca="1">SUMPRODUCT(P1027:P1056,'control variables'!BF$7:BF$36)</f>
        <v>4.053672163131027E-57</v>
      </c>
      <c r="BE1057" s="10">
        <f ca="1">SUMPRODUCT(Q1027:Q1056,'control variables'!BG$7:BG$36)</f>
        <v>4.6790229686250755E-57</v>
      </c>
      <c r="BF1057" s="10">
        <f ca="1">SUMPRODUCT(R1027:R1056,'control variables'!BH$7:BH$36)</f>
        <v>1.4014697585284354E-55</v>
      </c>
      <c r="BG1057" s="10">
        <f ca="1">SUMPRODUCT(S1027:S1056,'control variables'!BI$7:BI$36)</f>
        <v>3.149768595428989E-55</v>
      </c>
      <c r="BH1057" s="10">
        <f t="shared" ca="1" si="772"/>
        <v>4.6385653052749851E-55</v>
      </c>
      <c r="BI1057" s="82">
        <f t="shared" ca="1" si="749"/>
        <v>4.6763789301531935E-54</v>
      </c>
      <c r="BJ1057" s="82">
        <f t="shared" ca="1" si="750"/>
        <v>5.4227390638393611E-54</v>
      </c>
      <c r="BK1057" s="82">
        <f t="shared" ca="1" si="751"/>
        <v>1.8147518295953173E-53</v>
      </c>
      <c r="BL1057" s="82">
        <f t="shared" ca="1" si="752"/>
        <v>8.5466694477737888E-54</v>
      </c>
      <c r="BM1057" s="82">
        <f t="shared" ca="1" si="742"/>
        <v>3.6793305737719515E-53</v>
      </c>
      <c r="BN1057" s="10">
        <f ca="1">BN1056+BI1057-INDIRECT(ADDRESS(MAX($D1057-'key variables'!$B$9*30,34),scenario!BI$4),TRUE)</f>
        <v>9439390.0751690175</v>
      </c>
      <c r="BO1057" s="10">
        <f ca="1">BO1056+BJ1057-INDIRECT(ADDRESS(MAX($D1057-'key variables'!$B$9*30,34),scenario!BJ$4),TRUE)</f>
        <v>10895583.360992203</v>
      </c>
      <c r="BP1057" s="10">
        <f ca="1">BP1056+BK1057-INDIRECT(ADDRESS(MAX($D1057-'key variables'!$B$9*30,34),scenario!BK$4),TRUE)</f>
        <v>32531162.537994072</v>
      </c>
      <c r="BQ1057" s="10">
        <f ca="1">BQ1056+BL1057-INDIRECT(ADDRESS(MAX($D1057-'key variables'!$B$9*30,34),scenario!BL$4),TRUE)</f>
        <v>14415841.516535141</v>
      </c>
      <c r="BR1057" s="10">
        <f t="shared" ca="1" si="773"/>
        <v>67281977.490690395</v>
      </c>
      <c r="BS1057" s="82">
        <f t="shared" ca="1" si="754"/>
        <v>-2.3433848477536824E-9</v>
      </c>
      <c r="BT1057" s="82">
        <f t="shared" ca="1" si="755"/>
        <v>-3.4288309057018498E-10</v>
      </c>
      <c r="BU1057" s="82">
        <f t="shared" ca="1" si="756"/>
        <v>-4.2578247660364599E-9</v>
      </c>
      <c r="BV1057" s="82">
        <f t="shared" ca="1" si="757"/>
        <v>-2.9943922343414556E-9</v>
      </c>
      <c r="BW1057" s="82">
        <f t="shared" ca="1" si="774"/>
        <v>-9.9384849387017825E-9</v>
      </c>
      <c r="BX1057" s="10">
        <f t="shared" ca="1" si="758"/>
        <v>-1.8625994260191893E-12</v>
      </c>
      <c r="BY1057" s="10">
        <f t="shared" ca="1" si="759"/>
        <v>2.8902850229962428E-12</v>
      </c>
      <c r="BZ1057" s="10">
        <f t="shared" ca="1" si="760"/>
        <v>-3.5034723983035463E-11</v>
      </c>
      <c r="CA1057" s="10">
        <f t="shared" ca="1" si="761"/>
        <v>-2.0257049910634696E-11</v>
      </c>
      <c r="CB1057" s="10">
        <v>0</v>
      </c>
      <c r="CC1057" s="82">
        <f t="shared" ca="1" si="762"/>
        <v>3.9725652202851362E-13</v>
      </c>
      <c r="CD1057" s="82">
        <f t="shared" ca="1" si="763"/>
        <v>3.4270724516460853E-13</v>
      </c>
      <c r="CE1057" s="82">
        <f t="shared" ca="1" si="764"/>
        <v>1.8915613015532971E-10</v>
      </c>
      <c r="CF1057" s="82">
        <f t="shared" ca="1" si="765"/>
        <v>3.7028113764059381E-11</v>
      </c>
      <c r="CG1057" s="82">
        <f t="shared" ca="1" si="775"/>
        <v>2.269242076865822E-10</v>
      </c>
      <c r="CH1057" s="13" t="str">
        <f t="shared" ca="1" si="776"/>
        <v/>
      </c>
      <c r="CI1057" s="81">
        <f t="shared" ca="1" si="785"/>
        <v>0.1131775965863165</v>
      </c>
      <c r="CJ1057" s="81">
        <f t="shared" ca="1" si="786"/>
        <v>0.13063724757458739</v>
      </c>
      <c r="CK1057" s="81">
        <f t="shared" ca="1" si="787"/>
        <v>0.39004625943939081</v>
      </c>
      <c r="CL1057" s="81">
        <f t="shared" ca="1" si="788"/>
        <v>0.17284488538116416</v>
      </c>
      <c r="CM1057" s="89">
        <f t="shared" ca="1" si="777"/>
        <v>0.80670598898145884</v>
      </c>
    </row>
    <row r="1058" spans="1:91" x14ac:dyDescent="0.3">
      <c r="A1058">
        <v>993</v>
      </c>
      <c r="B1058" s="3">
        <f t="shared" si="790"/>
        <v>2.9472222222222224</v>
      </c>
      <c r="C1058" s="3">
        <f t="shared" si="778"/>
        <v>33.1</v>
      </c>
      <c r="D1058" s="4">
        <f t="shared" ca="1" si="766"/>
        <v>1058</v>
      </c>
      <c r="E1058" s="58">
        <f>(0.5*(COS(B1058*2*PI())+1)*('key variables'!$B$4-'key variables'!$B$6)+'key variables'!$B$6)/'key variables'!$B$4</f>
        <v>1</v>
      </c>
      <c r="F1058" s="10">
        <f t="shared" ca="1" si="779"/>
        <v>11689222.907461114</v>
      </c>
      <c r="G1058" s="10">
        <f t="shared" ca="1" si="780"/>
        <v>13492492.798713122</v>
      </c>
      <c r="H1058" s="10">
        <f t="shared" ca="1" si="781"/>
        <v>40309474.521088287</v>
      </c>
      <c r="I1058" s="10">
        <f t="shared" ca="1" si="782"/>
        <v>17912154.249750931</v>
      </c>
      <c r="J1058" s="10">
        <f t="shared" ca="1" si="767"/>
        <v>83403344.477013454</v>
      </c>
      <c r="K1058" s="82">
        <f t="shared" ca="1" si="743"/>
        <v>2249832.832292099</v>
      </c>
      <c r="L1058" s="82">
        <f t="shared" ca="1" si="744"/>
        <v>2596909.4377209195</v>
      </c>
      <c r="M1058" s="82">
        <f t="shared" ca="1" si="745"/>
        <v>7778311.98309422</v>
      </c>
      <c r="N1058" s="82">
        <f t="shared" ca="1" si="746"/>
        <v>3496312.733215793</v>
      </c>
      <c r="O1058" s="82">
        <f t="shared" ca="1" si="768"/>
        <v>16121366.986323033</v>
      </c>
      <c r="P1058" s="10">
        <f ca="1">IF(IF($A1058&gt;='key variables'!$B$26,K1058*SUMPRODUCT(Z1058:AC1058,'control variables'!$O$3:$R$3)/J1058+F$65*'key variables'!$B$25/scenario!J$65,K1058*SUMPRODUCT(Z1058:AC1058,'control variables'!$O$7:$R$7)/J1058+F$65*'key variables'!$B$25/scenario!J$65)&lt;'key variables'!$B$28,0,IF($A1058&gt;='key variables'!$B$26,K1058*SUMPRODUCT(Z1058:AC1058,'control variables'!$O$3:$R$3)/J1058+F$65*'key variables'!$B$25/scenario!J$65,K1058*SUMPRODUCT(Z1058:AC1058,'control variables'!$O$7:$R$7)/J1058+F$65*'key variables'!$B$25/scenario!J$65))</f>
        <v>5.6952723313212001E-55</v>
      </c>
      <c r="Q1058" s="10">
        <f ca="1">IF(IF($A1058&gt;='key variables'!$B$26,L1058*SUMPRODUCT(Z1058:AC1058,'control variables'!$O$4:$R$4)/J1058+G$65*'key variables'!$B$25/scenario!J$65,L1058*SUMPRODUCT(Z1058:AC1058,'control variables'!$O$7:$R$7)/J1058+G$65*'key variables'!$B$25/scenario!J$65)&lt;'key variables'!$B$28,0,IF($A1058&gt;='key variables'!$B$26,L1058*SUMPRODUCT(Z1058:AC1058,'control variables'!$O$4:$R$4)/J1058+G$65*'key variables'!$B$25/scenario!J$65,L1058*SUMPRODUCT(Z1058:AC1058,'control variables'!$O$7:$R$7)/J1058+G$65*'key variables'!$B$25/scenario!J$65))</f>
        <v>6.5738690694325449E-55</v>
      </c>
      <c r="R1058" s="10">
        <f ca="1">IF(IF($A1058&gt;='key variables'!$B$26,M1058*SUMPRODUCT(Z1058:AC1058,'control variables'!$O$5:$R$5)/J1058+H$65*'key variables'!$B$25/scenario!J$65,M1058*SUMPRODUCT(Z1058:AC1058,'control variables'!$O$7:$R$7)/J1058+H$65*'key variables'!$B$25/scenario!J$65)&lt;'key variables'!$B$28,0,IF($A1058&gt;='key variables'!$B$26,M1058*SUMPRODUCT(Z1058:AC1058,'control variables'!$O$5:$R$5)/J1058+H$65*'key variables'!$B$25/scenario!J$65,M1058*SUMPRODUCT(Z1058:AC1058,'control variables'!$O$7:$R$7)/J1058+H$65*'key variables'!$B$25/scenario!J$65))</f>
        <v>1.9690176259259589E-54</v>
      </c>
      <c r="S1058" s="10">
        <f ca="1">IF(IF($A1058&gt;='key variables'!$B$26,N1058*SUMPRODUCT(Z1058:AC1058,'control variables'!$O$6:$R$6)/J1058+I$65*'key variables'!$B$25/scenario!J$65,N1058*SUMPRODUCT(Z1058:AC1058,'control variables'!$O$7:$R$7)/J1058+I$65*'key variables'!$B$25/scenario!J$65)&lt;'key variables'!$B$28,0,IF($A1058&gt;='key variables'!$B$26,N1058*SUMPRODUCT(Z1058:AC1058,'control variables'!$O$6:$R$6)/J1058+I$65*'key variables'!$B$25/scenario!J$65,N1058*SUMPRODUCT(Z1058:AC1058,'control variables'!$O$7:$R$7)/J1058+I$65*'key variables'!$B$25/scenario!J$65))</f>
        <v>8.8506367607958548E-55</v>
      </c>
      <c r="T1058" s="10">
        <f t="shared" ca="1" si="789"/>
        <v>4.0809954420809183E-54</v>
      </c>
      <c r="U1058" s="82">
        <f ca="1">SUMPRODUCT(P1028:P1057,'control variables'!AD$7:AD$36)</f>
        <v>1.2075030954802918E-54</v>
      </c>
      <c r="V1058" s="82">
        <f ca="1">SUMPRODUCT(Q1028:Q1057,'control variables'!AE$7:AE$36)</f>
        <v>1.3937818577993229E-54</v>
      </c>
      <c r="W1058" s="82">
        <f ca="1">SUMPRODUCT(R1028:R1057,'control variables'!AF$7:AF$36)</f>
        <v>4.1746816307365081E-54</v>
      </c>
      <c r="X1058" s="82">
        <f ca="1">SUMPRODUCT(S1028:S1057,'control variables'!AG$7:AG$36)</f>
        <v>1.8764987280517675E-54</v>
      </c>
      <c r="Y1058" s="82">
        <f t="shared" ca="1" si="783"/>
        <v>8.6524653120678895E-54</v>
      </c>
      <c r="Z1058" s="10">
        <f ca="1">IF($A1058&gt;='key variables'!$B$26,SUMPRODUCT(P1028:P1057,'control variables'!V$7:V$36)*$E1058,SUMPRODUCT(P1028:P1057,'control variables'!Z$7:Z$36)*$E1058)</f>
        <v>2.9464297943379601E-54</v>
      </c>
      <c r="AA1058" s="10">
        <f ca="1">IF($A1058&gt;='key variables'!$B$26,SUMPRODUCT(Q1028:Q1057,'control variables'!W$7:W$36)*$E1058,SUMPRODUCT(Q1028:Q1057,'control variables'!AA$7:AA$36)*$E1058)</f>
        <v>3.4009688322945309E-54</v>
      </c>
      <c r="AB1058" s="10">
        <f ca="1">IF($A1058&gt;='key variables'!$B$26,SUMPRODUCT(R1028:R1057,'control variables'!X$7:X$36)*$E1058,SUMPRODUCT(R1028:R1057,'control variables'!AB$7:AB$36)*$E1058)</f>
        <v>1.0186645802166552E-53</v>
      </c>
      <c r="AC1058" s="10">
        <f ca="1">IF($A1058&gt;='key variables'!$B$26,SUMPRODUCT(S1028:S1057,'control variables'!Y$7:Y$36)*$E1058,SUMPRODUCT(S1028:S1057,'control variables'!AC$7:AC$36)*$E1058)</f>
        <v>4.5788468634689759E-54</v>
      </c>
      <c r="AD1058" s="10">
        <f t="shared" ca="1" si="784"/>
        <v>2.1112891292268021E-53</v>
      </c>
      <c r="AE1058" s="82">
        <f ca="1">SUMPRODUCT(P1028:P1057,'control variables'!AL$7:AL$36)</f>
        <v>4.0117133024407207E-54</v>
      </c>
      <c r="AF1058" s="82">
        <f ca="1">SUMPRODUCT(Q1028:Q1057,'control variables'!AM$7:AM$36)</f>
        <v>4.6184835789832613E-54</v>
      </c>
      <c r="AG1058" s="82">
        <f ca="1">SUMPRODUCT(R1028:R1057,'control variables'!AN$7:AN$36)</f>
        <v>1.3168510474027609E-53</v>
      </c>
      <c r="AH1058" s="82">
        <f ca="1">SUMPRODUCT(S1028:S1057,'control variables'!AO$7:AO$36)</f>
        <v>5.7018344137343027E-54</v>
      </c>
      <c r="AI1058" s="82">
        <f t="shared" ca="1" si="747"/>
        <v>2.7500541769185896E-53</v>
      </c>
      <c r="AJ1058" s="10">
        <f ca="1">SUMPRODUCT(P1028:P1057,'control variables'!AP$7:AP$36)</f>
        <v>3.8332076638317612E-57</v>
      </c>
      <c r="AK1058" s="10">
        <f ca="1">SUMPRODUCT(Q1028:Q1057,'control variables'!AQ$7:AQ$36)</f>
        <v>1.1061369778312993E-56</v>
      </c>
      <c r="AL1058" s="10">
        <f ca="1">SUMPRODUCT(R1028:R1057,'control variables'!AR$7:AR$36)</f>
        <v>3.9757467324665859E-55</v>
      </c>
      <c r="AM1058" s="10">
        <f ca="1">SUMPRODUCT(S1028:S1057,'control variables'!AS$7:AS$36)</f>
        <v>2.9784641267016899E-55</v>
      </c>
      <c r="AN1058" s="10">
        <f t="shared" ca="1" si="769"/>
        <v>7.103156633589723E-55</v>
      </c>
      <c r="AO1058" s="82">
        <f ca="1">SUMPRODUCT(P1028:P1057,'control variables'!AX$7:AX$36)</f>
        <v>5.2125774487050756E-57</v>
      </c>
      <c r="AP1058" s="82">
        <f ca="1">SUMPRODUCT(Q1028:Q1057,'control variables'!AY$7:AY$36)</f>
        <v>1.203341988533659E-56</v>
      </c>
      <c r="AQ1058" s="82">
        <f ca="1">SUMPRODUCT(R1028:R1057,'control variables'!AZ$7:AZ$36)</f>
        <v>1.0812817659193629E-55</v>
      </c>
      <c r="AR1058" s="82">
        <f ca="1">SUMPRODUCT(S1028:S1057,'control variables'!BA$7:BA$36)</f>
        <v>8.1005133560140407E-56</v>
      </c>
      <c r="AS1058" s="82">
        <f t="shared" ca="1" si="770"/>
        <v>2.0637930748611838E-55</v>
      </c>
      <c r="AT1058" s="10">
        <f ca="1">SUMPRODUCT(P1028:P1057,'control variables'!AT$7:AT$36)</f>
        <v>-4.6003030084130039E-57</v>
      </c>
      <c r="AU1058" s="10">
        <f ca="1">SUMPRODUCT(Q1028:Q1057,'control variables'!AU$7:AU$36)</f>
        <v>4.9903167296198567E-57</v>
      </c>
      <c r="AV1058" s="10">
        <f ca="1">SUMPRODUCT(R1028:R1057,'control variables'!AV$7:AV$36)</f>
        <v>2.1488703743568195E-54</v>
      </c>
      <c r="AW1058" s="10">
        <f ca="1">SUMPRODUCT(S1028:S1057,'control variables'!AW$7:AW$36)</f>
        <v>1.6098443270260827E-54</v>
      </c>
      <c r="AX1058" s="10">
        <f t="shared" ca="1" si="748"/>
        <v>3.7591047151041091E-54</v>
      </c>
      <c r="AY1058" s="82">
        <f ca="1">SUMPRODUCT(P1028:P1057,'control variables'!BB$7:BB$36)</f>
        <v>1.6673634359219514E-56</v>
      </c>
      <c r="AZ1058" s="82">
        <f ca="1">SUMPRODUCT(Q1028:Q1057,'control variables'!BC$7:BC$36)</f>
        <v>4.2517737882388215E-56</v>
      </c>
      <c r="BA1058" s="82">
        <f ca="1">SUMPRODUCT(R1028:R1057,'control variables'!BD$7:BD$36)</f>
        <v>2.9763723428224723E-55</v>
      </c>
      <c r="BB1058" s="82">
        <f ca="1">SUMPRODUCT(S1028:S1057,'control variables'!BE$7:BE$36)</f>
        <v>4.2296375678693356E-56</v>
      </c>
      <c r="BC1058" s="82">
        <f t="shared" ca="1" si="771"/>
        <v>3.991249822025483E-55</v>
      </c>
      <c r="BD1058" s="10">
        <f ca="1">SUMPRODUCT(P1028:P1057,'control variables'!BF$7:BF$36)</f>
        <v>3.4879790777017041E-57</v>
      </c>
      <c r="BE1058" s="10">
        <f ca="1">SUMPRODUCT(Q1028:Q1057,'control variables'!BG$7:BG$36)</f>
        <v>4.0260616946497898E-57</v>
      </c>
      <c r="BF1058" s="10">
        <f ca="1">SUMPRODUCT(R1028:R1057,'control variables'!BH$7:BH$36)</f>
        <v>1.2058935698448677E-55</v>
      </c>
      <c r="BG1058" s="10">
        <f ca="1">SUMPRODUCT(S1028:S1057,'control variables'!BI$7:BI$36)</f>
        <v>2.7102159519413225E-55</v>
      </c>
      <c r="BH1058" s="10">
        <f t="shared" ca="1" si="772"/>
        <v>3.9912499295097048E-55</v>
      </c>
      <c r="BI1058" s="82">
        <f t="shared" ca="1" si="749"/>
        <v>4.0237866337915271E-54</v>
      </c>
      <c r="BJ1058" s="82">
        <f t="shared" ca="1" si="750"/>
        <v>4.6659916335952692E-54</v>
      </c>
      <c r="BK1058" s="82">
        <f t="shared" ca="1" si="751"/>
        <v>1.5615018082666676E-53</v>
      </c>
      <c r="BL1058" s="82">
        <f t="shared" ca="1" si="752"/>
        <v>7.3539751164390784E-54</v>
      </c>
      <c r="BM1058" s="82">
        <f t="shared" ref="BM1058:BM1121" ca="1" si="791">SUM(BI1058:BL1058)</f>
        <v>3.1658771466492551E-53</v>
      </c>
      <c r="BN1058" s="10">
        <f ca="1">BN1057+BI1058-INDIRECT(ADDRESS(MAX($D1058-'key variables'!$B$9*30,34),scenario!BI$4),TRUE)</f>
        <v>9439390.0751690175</v>
      </c>
      <c r="BO1058" s="10">
        <f ca="1">BO1057+BJ1058-INDIRECT(ADDRESS(MAX($D1058-'key variables'!$B$9*30,34),scenario!BJ$4),TRUE)</f>
        <v>10895583.360992203</v>
      </c>
      <c r="BP1058" s="10">
        <f ca="1">BP1057+BK1058-INDIRECT(ADDRESS(MAX($D1058-'key variables'!$B$9*30,34),scenario!BK$4),TRUE)</f>
        <v>32531162.537994072</v>
      </c>
      <c r="BQ1058" s="10">
        <f ca="1">BQ1057+BL1058-INDIRECT(ADDRESS(MAX($D1058-'key variables'!$B$9*30,34),scenario!BL$4),TRUE)</f>
        <v>14415841.516535141</v>
      </c>
      <c r="BR1058" s="10">
        <f t="shared" ca="1" si="773"/>
        <v>67281977.490690395</v>
      </c>
      <c r="BS1058" s="82">
        <f t="shared" ca="1" si="754"/>
        <v>-2.3433848477536824E-9</v>
      </c>
      <c r="BT1058" s="82">
        <f t="shared" ca="1" si="755"/>
        <v>-3.4288309057018498E-10</v>
      </c>
      <c r="BU1058" s="82">
        <f t="shared" ca="1" si="756"/>
        <v>-4.2578247660364599E-9</v>
      </c>
      <c r="BV1058" s="82">
        <f t="shared" ca="1" si="757"/>
        <v>-2.9943922343414556E-9</v>
      </c>
      <c r="BW1058" s="82">
        <f t="shared" ca="1" si="774"/>
        <v>-9.9384849387017825E-9</v>
      </c>
      <c r="BX1058" s="10">
        <f t="shared" ca="1" si="758"/>
        <v>-1.8625994260191893E-12</v>
      </c>
      <c r="BY1058" s="10">
        <f t="shared" ca="1" si="759"/>
        <v>2.8902850229962428E-12</v>
      </c>
      <c r="BZ1058" s="10">
        <f t="shared" ca="1" si="760"/>
        <v>-3.5034723983035463E-11</v>
      </c>
      <c r="CA1058" s="10">
        <f t="shared" ca="1" si="761"/>
        <v>-2.0257049910634696E-11</v>
      </c>
      <c r="CB1058" s="10">
        <v>0</v>
      </c>
      <c r="CC1058" s="82">
        <f t="shared" ca="1" si="762"/>
        <v>3.9725652202851362E-13</v>
      </c>
      <c r="CD1058" s="82">
        <f t="shared" ca="1" si="763"/>
        <v>3.4270724516460853E-13</v>
      </c>
      <c r="CE1058" s="82">
        <f t="shared" ca="1" si="764"/>
        <v>1.8915613015532971E-10</v>
      </c>
      <c r="CF1058" s="82">
        <f t="shared" ca="1" si="765"/>
        <v>3.7028113764059381E-11</v>
      </c>
      <c r="CG1058" s="82">
        <f t="shared" ca="1" si="775"/>
        <v>2.269242076865822E-10</v>
      </c>
      <c r="CH1058" s="13" t="str">
        <f t="shared" ca="1" si="776"/>
        <v/>
      </c>
      <c r="CI1058" s="81">
        <f t="shared" ca="1" si="785"/>
        <v>0.1131775965863165</v>
      </c>
      <c r="CJ1058" s="81">
        <f t="shared" ca="1" si="786"/>
        <v>0.13063724757458739</v>
      </c>
      <c r="CK1058" s="81">
        <f t="shared" ca="1" si="787"/>
        <v>0.39004625943939081</v>
      </c>
      <c r="CL1058" s="81">
        <f t="shared" ca="1" si="788"/>
        <v>0.17284488538116416</v>
      </c>
      <c r="CM1058" s="89">
        <f t="shared" ca="1" si="777"/>
        <v>0.80670598898145884</v>
      </c>
    </row>
    <row r="1059" spans="1:91" x14ac:dyDescent="0.3">
      <c r="A1059">
        <v>994</v>
      </c>
      <c r="B1059" s="3">
        <f t="shared" si="790"/>
        <v>2.95</v>
      </c>
      <c r="C1059" s="3">
        <f t="shared" si="778"/>
        <v>33.133333333333333</v>
      </c>
      <c r="D1059" s="4">
        <f t="shared" ca="1" si="766"/>
        <v>1059</v>
      </c>
      <c r="E1059" s="58">
        <f>(0.5*(COS(B1059*2*PI())+1)*('key variables'!$B$4-'key variables'!$B$6)+'key variables'!$B$6)/'key variables'!$B$4</f>
        <v>1</v>
      </c>
      <c r="F1059" s="10">
        <f t="shared" ca="1" si="779"/>
        <v>11689222.907461114</v>
      </c>
      <c r="G1059" s="10">
        <f t="shared" ca="1" si="780"/>
        <v>13492492.798713122</v>
      </c>
      <c r="H1059" s="10">
        <f t="shared" ca="1" si="781"/>
        <v>40309474.521088287</v>
      </c>
      <c r="I1059" s="10">
        <f t="shared" ca="1" si="782"/>
        <v>17912154.249750931</v>
      </c>
      <c r="J1059" s="10">
        <f t="shared" ca="1" si="767"/>
        <v>83403344.477013454</v>
      </c>
      <c r="K1059" s="82">
        <f t="shared" ref="K1059:K1122" ca="1" si="792">MAX(F1059-BN1058-BS1058,0.001)</f>
        <v>2249832.832292099</v>
      </c>
      <c r="L1059" s="82">
        <f t="shared" ref="L1059:L1122" ca="1" si="793">MAX(G1059-BO1058-BT1058,0.001)</f>
        <v>2596909.4377209195</v>
      </c>
      <c r="M1059" s="82">
        <f t="shared" ref="M1059:M1122" ca="1" si="794">MAX(H1059-BP1058-BU1058,0.001)</f>
        <v>7778311.98309422</v>
      </c>
      <c r="N1059" s="82">
        <f t="shared" ref="N1059:N1122" ca="1" si="795">MAX(I1059-BQ1058-BV1058,0.001)</f>
        <v>3496312.733215793</v>
      </c>
      <c r="O1059" s="82">
        <f t="shared" ca="1" si="768"/>
        <v>16121366.986323033</v>
      </c>
      <c r="P1059" s="10">
        <f ca="1">IF(IF($A1059&gt;='key variables'!$B$26,K1059*SUMPRODUCT(Z1059:AC1059,'control variables'!$O$3:$R$3)/J1059+F$65*'key variables'!$B$25/scenario!J$65,K1059*SUMPRODUCT(Z1059:AC1059,'control variables'!$O$7:$R$7)/J1059+F$65*'key variables'!$B$25/scenario!J$65)&lt;'key variables'!$B$28,0,IF($A1059&gt;='key variables'!$B$26,K1059*SUMPRODUCT(Z1059:AC1059,'control variables'!$O$3:$R$3)/J1059+F$65*'key variables'!$B$25/scenario!J$65,K1059*SUMPRODUCT(Z1059:AC1059,'control variables'!$O$7:$R$7)/J1059+F$65*'key variables'!$B$25/scenario!J$65))</f>
        <v>4.9004926728258586E-55</v>
      </c>
      <c r="Q1059" s="10">
        <f ca="1">IF(IF($A1059&gt;='key variables'!$B$26,L1059*SUMPRODUCT(Z1059:AC1059,'control variables'!$O$4:$R$4)/J1059+G$65*'key variables'!$B$25/scenario!J$65,L1059*SUMPRODUCT(Z1059:AC1059,'control variables'!$O$7:$R$7)/J1059+G$65*'key variables'!$B$25/scenario!J$65)&lt;'key variables'!$B$28,0,IF($A1059&gt;='key variables'!$B$26,L1059*SUMPRODUCT(Z1059:AC1059,'control variables'!$O$4:$R$4)/J1059+G$65*'key variables'!$B$25/scenario!J$65,L1059*SUMPRODUCT(Z1059:AC1059,'control variables'!$O$7:$R$7)/J1059+G$65*'key variables'!$B$25/scenario!J$65))</f>
        <v>5.656480556636945E-55</v>
      </c>
      <c r="R1059" s="10">
        <f ca="1">IF(IF($A1059&gt;='key variables'!$B$26,M1059*SUMPRODUCT(Z1059:AC1059,'control variables'!$O$5:$R$5)/J1059+H$65*'key variables'!$B$25/scenario!J$65,M1059*SUMPRODUCT(Z1059:AC1059,'control variables'!$O$7:$R$7)/J1059+H$65*'key variables'!$B$25/scenario!J$65)&lt;'key variables'!$B$28,0,IF($A1059&gt;='key variables'!$B$26,M1059*SUMPRODUCT(Z1059:AC1059,'control variables'!$O$5:$R$5)/J1059+H$65*'key variables'!$B$25/scenario!J$65,M1059*SUMPRODUCT(Z1059:AC1059,'control variables'!$O$7:$R$7)/J1059+H$65*'key variables'!$B$25/scenario!J$65))</f>
        <v>1.6942396934119389E-54</v>
      </c>
      <c r="S1059" s="10">
        <f ca="1">IF(IF($A1059&gt;='key variables'!$B$26,N1059*SUMPRODUCT(Z1059:AC1059,'control variables'!$O$6:$R$6)/J1059+I$65*'key variables'!$B$25/scenario!J$65,N1059*SUMPRODUCT(Z1059:AC1059,'control variables'!$O$7:$R$7)/J1059+I$65*'key variables'!$B$25/scenario!J$65)&lt;'key variables'!$B$28,0,IF($A1059&gt;='key variables'!$B$26,N1059*SUMPRODUCT(Z1059:AC1059,'control variables'!$O$6:$R$6)/J1059+I$65*'key variables'!$B$25/scenario!J$65,N1059*SUMPRODUCT(Z1059:AC1059,'control variables'!$O$7:$R$7)/J1059+I$65*'key variables'!$B$25/scenario!J$65))</f>
        <v>7.6155235558440201E-55</v>
      </c>
      <c r="T1059" s="10">
        <f t="shared" ca="1" si="789"/>
        <v>3.511489371942621E-54</v>
      </c>
      <c r="U1059" s="82">
        <f ca="1">SUMPRODUCT(P1029:P1058,'control variables'!AD$7:AD$36)</f>
        <v>1.0389951046367247E-54</v>
      </c>
      <c r="V1059" s="82">
        <f ca="1">SUMPRODUCT(Q1029:Q1058,'control variables'!AE$7:AE$36)</f>
        <v>1.1992785216082386E-54</v>
      </c>
      <c r="W1059" s="82">
        <f ca="1">SUMPRODUCT(R1029:R1058,'control variables'!AF$7:AF$36)</f>
        <v>3.5921015805154811E-54</v>
      </c>
      <c r="X1059" s="82">
        <f ca="1">SUMPRODUCT(S1029:S1058,'control variables'!AG$7:AG$36)</f>
        <v>1.6146318792891648E-54</v>
      </c>
      <c r="Y1059" s="82">
        <f t="shared" ca="1" si="783"/>
        <v>7.4450070860496094E-54</v>
      </c>
      <c r="Z1059" s="10">
        <f ca="1">IF($A1059&gt;='key variables'!$B$26,SUMPRODUCT(P1029:P1058,'control variables'!V$7:V$36)*$E1059,SUMPRODUCT(P1029:P1058,'control variables'!Z$7:Z$36)*$E1059)</f>
        <v>2.5352532378024851E-54</v>
      </c>
      <c r="AA1059" s="10">
        <f ca="1">IF($A1059&gt;='key variables'!$B$26,SUMPRODUCT(Q1029:Q1058,'control variables'!W$7:W$36)*$E1059,SUMPRODUCT(Q1029:Q1058,'control variables'!AA$7:AA$36)*$E1059)</f>
        <v>2.926361001476844E-54</v>
      </c>
      <c r="AB1059" s="10">
        <f ca="1">IF($A1059&gt;='key variables'!$B$26,SUMPRODUCT(R1029:R1058,'control variables'!X$7:X$36)*$E1059,SUMPRODUCT(R1029:R1058,'control variables'!AB$7:AB$36)*$E1059)</f>
        <v>8.7650915022370931E-54</v>
      </c>
      <c r="AC1059" s="10">
        <f ca="1">IF($A1059&gt;='key variables'!$B$26,SUMPRODUCT(S1029:S1058,'control variables'!Y$7:Y$36)*$E1059,SUMPRODUCT(S1029:S1058,'control variables'!AC$7:AC$36)*$E1059)</f>
        <v>3.9398652424432947E-54</v>
      </c>
      <c r="AD1059" s="10">
        <f t="shared" ca="1" si="784"/>
        <v>1.8166570983959715E-53</v>
      </c>
      <c r="AE1059" s="82">
        <f ca="1">SUMPRODUCT(P1029:P1058,'control variables'!AL$7:AL$36)</f>
        <v>3.451875608471239E-54</v>
      </c>
      <c r="AF1059" s="82">
        <f ca="1">SUMPRODUCT(Q1029:Q1058,'control variables'!AM$7:AM$36)</f>
        <v>3.9739706236529711E-54</v>
      </c>
      <c r="AG1059" s="82">
        <f ca="1">SUMPRODUCT(R1029:R1058,'control variables'!AN$7:AN$36)</f>
        <v>1.1330834652999392E-53</v>
      </c>
      <c r="AH1059" s="82">
        <f ca="1">SUMPRODUCT(S1029:S1058,'control variables'!AO$7:AO$36)</f>
        <v>4.9061390115631729E-54</v>
      </c>
      <c r="AI1059" s="82">
        <f t="shared" ref="AI1059:AI1122" ca="1" si="796">SUM(AE1059:AH1059)</f>
        <v>2.3662819896686776E-53</v>
      </c>
      <c r="AJ1059" s="10">
        <f ca="1">SUMPRODUCT(P1029:P1058,'control variables'!AP$7:AP$36)</f>
        <v>3.2982805697844101E-57</v>
      </c>
      <c r="AK1059" s="10">
        <f ca="1">SUMPRODUCT(Q1029:Q1058,'control variables'!AQ$7:AQ$36)</f>
        <v>9.5177470710106276E-57</v>
      </c>
      <c r="AL1059" s="10">
        <f ca="1">SUMPRODUCT(R1029:R1058,'control variables'!AR$7:AR$36)</f>
        <v>3.4209282011531351E-55</v>
      </c>
      <c r="AM1059" s="10">
        <f ca="1">SUMPRODUCT(S1029:S1058,'control variables'!AS$7:AS$36)</f>
        <v>2.562817154309864E-55</v>
      </c>
      <c r="AN1059" s="10">
        <f t="shared" ca="1" si="769"/>
        <v>6.1119056318709498E-55</v>
      </c>
      <c r="AO1059" s="82">
        <f ca="1">SUMPRODUCT(P1029:P1058,'control variables'!AX$7:AX$36)</f>
        <v>4.4851582343896014E-57</v>
      </c>
      <c r="AP1059" s="82">
        <f ca="1">SUMPRODUCT(Q1029:Q1058,'control variables'!AY$7:AY$36)</f>
        <v>1.0354146833826481E-56</v>
      </c>
      <c r="AQ1059" s="82">
        <f ca="1">SUMPRODUCT(R1029:R1058,'control variables'!AZ$7:AZ$36)</f>
        <v>9.3038805923417845E-56</v>
      </c>
      <c r="AR1059" s="82">
        <f ca="1">SUMPRODUCT(S1029:S1058,'control variables'!BA$7:BA$36)</f>
        <v>6.9700804523365014E-56</v>
      </c>
      <c r="AS1059" s="82">
        <f t="shared" ca="1" si="770"/>
        <v>1.7757891551499893E-55</v>
      </c>
      <c r="AT1059" s="10">
        <f ca="1">SUMPRODUCT(P1029:P1058,'control variables'!AT$7:AT$36)</f>
        <v>-3.958327165766443E-57</v>
      </c>
      <c r="AU1059" s="10">
        <f ca="1">SUMPRODUCT(Q1029:Q1058,'control variables'!AU$7:AU$36)</f>
        <v>4.29391417054666E-57</v>
      </c>
      <c r="AV1059" s="10">
        <f ca="1">SUMPRODUCT(R1029:R1058,'control variables'!AV$7:AV$36)</f>
        <v>1.8489938517031838E-54</v>
      </c>
      <c r="AW1059" s="10">
        <f ca="1">SUMPRODUCT(S1029:S1058,'control variables'!AW$7:AW$36)</f>
        <v>1.3851893061541244E-54</v>
      </c>
      <c r="AX1059" s="10">
        <f t="shared" ref="AX1059:AX1122" ca="1" si="797">SUM(AT1059:AW1059)</f>
        <v>3.2345187448620886E-54</v>
      </c>
      <c r="AY1059" s="82">
        <f ca="1">SUMPRODUCT(P1029:P1058,'control variables'!BB$7:BB$36)</f>
        <v>1.4346815789189435E-56</v>
      </c>
      <c r="AZ1059" s="82">
        <f ca="1">SUMPRODUCT(Q1029:Q1058,'control variables'!BC$7:BC$36)</f>
        <v>3.6584354678161396E-56</v>
      </c>
      <c r="BA1059" s="82">
        <f ca="1">SUMPRODUCT(R1029:R1058,'control variables'!BD$7:BD$36)</f>
        <v>2.5610172804887536E-55</v>
      </c>
      <c r="BB1059" s="82">
        <f ca="1">SUMPRODUCT(S1029:S1058,'control variables'!BE$7:BE$36)</f>
        <v>3.6393883741191188E-56</v>
      </c>
      <c r="BC1059" s="82">
        <f t="shared" ca="1" si="771"/>
        <v>3.4342678225741741E-55</v>
      </c>
      <c r="BD1059" s="10">
        <f ca="1">SUMPRODUCT(P1029:P1058,'control variables'!BF$7:BF$36)</f>
        <v>3.0012288998447029E-57</v>
      </c>
      <c r="BE1059" s="10">
        <f ca="1">SUMPRODUCT(Q1029:Q1058,'control variables'!BG$7:BG$36)</f>
        <v>3.4642216714506481E-57</v>
      </c>
      <c r="BF1059" s="10">
        <f ca="1">SUMPRODUCT(R1029:R1058,'control variables'!BH$7:BH$36)</f>
        <v>1.0376101895485133E-55</v>
      </c>
      <c r="BG1059" s="10">
        <f ca="1">SUMPRODUCT(S1029:S1058,'control variables'!BI$7:BI$36)</f>
        <v>2.3320032197974224E-55</v>
      </c>
      <c r="BH1059" s="10">
        <f t="shared" ca="1" si="772"/>
        <v>3.4342679150588892E-55</v>
      </c>
      <c r="BI1059" s="82">
        <f t="shared" ref="BI1059:BI1122" ca="1" si="798">AE1059+AT1059+AY1059</f>
        <v>3.4622640970946618E-54</v>
      </c>
      <c r="BJ1059" s="82">
        <f t="shared" ref="BJ1059:BJ1122" ca="1" si="799">AF1059+AU1059+AZ1059</f>
        <v>4.0148488925016796E-54</v>
      </c>
      <c r="BK1059" s="82">
        <f t="shared" ref="BK1059:BK1122" ca="1" si="800">AG1059+AV1059+BA1059</f>
        <v>1.3435930232751451E-53</v>
      </c>
      <c r="BL1059" s="82">
        <f t="shared" ref="BL1059:BL1122" ca="1" si="801">AH1059+AW1059+BB1059</f>
        <v>6.3277222014584881E-54</v>
      </c>
      <c r="BM1059" s="82">
        <f t="shared" ca="1" si="791"/>
        <v>2.724076542380628E-53</v>
      </c>
      <c r="BN1059" s="10">
        <f ca="1">BN1058+BI1059-INDIRECT(ADDRESS(MAX($D1059-'key variables'!$B$9*30,34),scenario!BI$4),TRUE)</f>
        <v>9439390.0751690175</v>
      </c>
      <c r="BO1059" s="10">
        <f ca="1">BO1058+BJ1059-INDIRECT(ADDRESS(MAX($D1059-'key variables'!$B$9*30,34),scenario!BJ$4),TRUE)</f>
        <v>10895583.360992203</v>
      </c>
      <c r="BP1059" s="10">
        <f ca="1">BP1058+BK1059-INDIRECT(ADDRESS(MAX($D1059-'key variables'!$B$9*30,34),scenario!BK$4),TRUE)</f>
        <v>32531162.537994072</v>
      </c>
      <c r="BQ1059" s="10">
        <f ca="1">BQ1058+BL1059-INDIRECT(ADDRESS(MAX($D1059-'key variables'!$B$9*30,34),scenario!BL$4),TRUE)</f>
        <v>14415841.516535141</v>
      </c>
      <c r="BR1059" s="10">
        <f t="shared" ca="1" si="773"/>
        <v>67281977.490690395</v>
      </c>
      <c r="BS1059" s="82">
        <f t="shared" ref="BS1059:BS1122" ca="1" si="802">BS1058+P1059-BI1059-BD1059</f>
        <v>-2.3433848477536824E-9</v>
      </c>
      <c r="BT1059" s="82">
        <f t="shared" ref="BT1059:BT1122" ca="1" si="803">BT1058+Q1059-BJ1059-BE1059</f>
        <v>-3.4288309057018498E-10</v>
      </c>
      <c r="BU1059" s="82">
        <f t="shared" ref="BU1059:BU1122" ca="1" si="804">BU1058+R1059-BK1059-BF1059</f>
        <v>-4.2578247660364599E-9</v>
      </c>
      <c r="BV1059" s="82">
        <f t="shared" ref="BV1059:BV1122" ca="1" si="805">BV1058+S1059-BL1059-BG1059</f>
        <v>-2.9943922343414556E-9</v>
      </c>
      <c r="BW1059" s="82">
        <f t="shared" ca="1" si="774"/>
        <v>-9.9384849387017825E-9</v>
      </c>
      <c r="BX1059" s="10">
        <f t="shared" ref="BX1059:BX1122" ca="1" si="806">BX1058+AO1059-AY1059-BD1059</f>
        <v>-1.8625994260191893E-12</v>
      </c>
      <c r="BY1059" s="10">
        <f t="shared" ref="BY1059:BY1122" ca="1" si="807">BY1058+AP1059-AZ1059-BE1059</f>
        <v>2.8902850229962428E-12</v>
      </c>
      <c r="BZ1059" s="10">
        <f t="shared" ref="BZ1059:BZ1122" ca="1" si="808">BZ1058+AQ1059-BA1059-BF1059</f>
        <v>-3.5034723983035463E-11</v>
      </c>
      <c r="CA1059" s="10">
        <f t="shared" ref="CA1059:CA1122" ca="1" si="809">CA1058+AR1059-BB1059-BG1059</f>
        <v>-2.0257049910634696E-11</v>
      </c>
      <c r="CB1059" s="10">
        <v>0</v>
      </c>
      <c r="CC1059" s="82">
        <f t="shared" ref="CC1059:CC1122" ca="1" si="810">CC1058+AJ1059-AO1059-AT1059</f>
        <v>3.9725652202851362E-13</v>
      </c>
      <c r="CD1059" s="82">
        <f t="shared" ref="CD1059:CD1122" ca="1" si="811">CD1058+AK1059-AP1059-AU1059</f>
        <v>3.4270724516460853E-13</v>
      </c>
      <c r="CE1059" s="82">
        <f t="shared" ref="CE1059:CE1122" ca="1" si="812">CE1058+AL1059-AQ1059-AV1059</f>
        <v>1.8915613015532971E-10</v>
      </c>
      <c r="CF1059" s="82">
        <f t="shared" ref="CF1059:CF1122" ca="1" si="813">CF1058+AM1059-AR1059-AW1059</f>
        <v>3.7028113764059381E-11</v>
      </c>
      <c r="CG1059" s="82">
        <f t="shared" ca="1" si="775"/>
        <v>2.269242076865822E-10</v>
      </c>
      <c r="CH1059" s="13" t="str">
        <f t="shared" ca="1" si="776"/>
        <v/>
      </c>
      <c r="CI1059" s="81">
        <f t="shared" ca="1" si="785"/>
        <v>0.1131775965863165</v>
      </c>
      <c r="CJ1059" s="81">
        <f t="shared" ca="1" si="786"/>
        <v>0.13063724757458739</v>
      </c>
      <c r="CK1059" s="81">
        <f t="shared" ca="1" si="787"/>
        <v>0.39004625943939081</v>
      </c>
      <c r="CL1059" s="81">
        <f t="shared" ca="1" si="788"/>
        <v>0.17284488538116416</v>
      </c>
      <c r="CM1059" s="89">
        <f t="shared" ca="1" si="777"/>
        <v>0.80670598898145884</v>
      </c>
    </row>
    <row r="1060" spans="1:91" x14ac:dyDescent="0.3">
      <c r="A1060">
        <v>995</v>
      </c>
      <c r="B1060" s="3">
        <f t="shared" si="790"/>
        <v>2.9527777777777779</v>
      </c>
      <c r="C1060" s="3">
        <f t="shared" si="778"/>
        <v>33.166666666666664</v>
      </c>
      <c r="D1060" s="4">
        <f t="shared" ref="D1060:D1123" ca="1" si="814">CELL("Zeile",D1060)</f>
        <v>1060</v>
      </c>
      <c r="E1060" s="58">
        <f>(0.5*(COS(B1060*2*PI())+1)*('key variables'!$B$4-'key variables'!$B$6)+'key variables'!$B$6)/'key variables'!$B$4</f>
        <v>1</v>
      </c>
      <c r="F1060" s="10">
        <f t="shared" ca="1" si="779"/>
        <v>11689222.907461114</v>
      </c>
      <c r="G1060" s="10">
        <f t="shared" ca="1" si="780"/>
        <v>13492492.798713122</v>
      </c>
      <c r="H1060" s="10">
        <f t="shared" ca="1" si="781"/>
        <v>40309474.521088287</v>
      </c>
      <c r="I1060" s="10">
        <f t="shared" ca="1" si="782"/>
        <v>17912154.249750931</v>
      </c>
      <c r="J1060" s="10">
        <f t="shared" ref="J1060:J1123" ca="1" si="815">SUM(F1060:I1060)</f>
        <v>83403344.477013454</v>
      </c>
      <c r="K1060" s="82">
        <f t="shared" ca="1" si="792"/>
        <v>2249832.832292099</v>
      </c>
      <c r="L1060" s="82">
        <f t="shared" ca="1" si="793"/>
        <v>2596909.4377209195</v>
      </c>
      <c r="M1060" s="82">
        <f t="shared" ca="1" si="794"/>
        <v>7778311.98309422</v>
      </c>
      <c r="N1060" s="82">
        <f t="shared" ca="1" si="795"/>
        <v>3496312.733215793</v>
      </c>
      <c r="O1060" s="82">
        <f t="shared" ref="O1060:O1123" ca="1" si="816">SUM(K1060:N1060)</f>
        <v>16121366.986323033</v>
      </c>
      <c r="P1060" s="10">
        <f ca="1">IF(IF($A1060&gt;='key variables'!$B$26,K1060*SUMPRODUCT(Z1060:AC1060,'control variables'!$O$3:$R$3)/J1060+F$65*'key variables'!$B$25/scenario!J$65,K1060*SUMPRODUCT(Z1060:AC1060,'control variables'!$O$7:$R$7)/J1060+F$65*'key variables'!$B$25/scenario!J$65)&lt;'key variables'!$B$28,0,IF($A1060&gt;='key variables'!$B$26,K1060*SUMPRODUCT(Z1060:AC1060,'control variables'!$O$3:$R$3)/J1060+F$65*'key variables'!$B$25/scenario!J$65,K1060*SUMPRODUCT(Z1060:AC1060,'control variables'!$O$7:$R$7)/J1060+F$65*'key variables'!$B$25/scenario!J$65))</f>
        <v>4.2166251303471794E-55</v>
      </c>
      <c r="Q1060" s="10">
        <f ca="1">IF(IF($A1060&gt;='key variables'!$B$26,L1060*SUMPRODUCT(Z1060:AC1060,'control variables'!$O$4:$R$4)/J1060+G$65*'key variables'!$B$25/scenario!J$65,L1060*SUMPRODUCT(Z1060:AC1060,'control variables'!$O$7:$R$7)/J1060+G$65*'key variables'!$B$25/scenario!J$65)&lt;'key variables'!$B$28,0,IF($A1060&gt;='key variables'!$B$26,L1060*SUMPRODUCT(Z1060:AC1060,'control variables'!$O$4:$R$4)/J1060+G$65*'key variables'!$B$25/scenario!J$65,L1060*SUMPRODUCT(Z1060:AC1060,'control variables'!$O$7:$R$7)/J1060+G$65*'key variables'!$B$25/scenario!J$65))</f>
        <v>4.8671143202999148E-55</v>
      </c>
      <c r="R1060" s="10">
        <f ca="1">IF(IF($A1060&gt;='key variables'!$B$26,M1060*SUMPRODUCT(Z1060:AC1060,'control variables'!$O$5:$R$5)/J1060+H$65*'key variables'!$B$25/scenario!J$65,M1060*SUMPRODUCT(Z1060:AC1060,'control variables'!$O$7:$R$7)/J1060+H$65*'key variables'!$B$25/scenario!J$65)&lt;'key variables'!$B$28,0,IF($A1060&gt;='key variables'!$B$26,M1060*SUMPRODUCT(Z1060:AC1060,'control variables'!$O$5:$R$5)/J1060+H$65*'key variables'!$B$25/scenario!J$65,M1060*SUMPRODUCT(Z1060:AC1060,'control variables'!$O$7:$R$7)/J1060+H$65*'key variables'!$B$25/scenario!J$65))</f>
        <v>1.4578072338904088E-54</v>
      </c>
      <c r="S1060" s="10">
        <f ca="1">IF(IF($A1060&gt;='key variables'!$B$26,N1060*SUMPRODUCT(Z1060:AC1060,'control variables'!$O$6:$R$6)/J1060+I$65*'key variables'!$B$25/scenario!J$65,N1060*SUMPRODUCT(Z1060:AC1060,'control variables'!$O$7:$R$7)/J1060+I$65*'key variables'!$B$25/scenario!J$65)&lt;'key variables'!$B$28,0,IF($A1060&gt;='key variables'!$B$26,N1060*SUMPRODUCT(Z1060:AC1060,'control variables'!$O$6:$R$6)/J1060+I$65*'key variables'!$B$25/scenario!J$65,N1060*SUMPRODUCT(Z1060:AC1060,'control variables'!$O$7:$R$7)/J1060+I$65*'key variables'!$B$25/scenario!J$65))</f>
        <v>6.5527713538658533E-55</v>
      </c>
      <c r="T1060" s="10">
        <f t="shared" ca="1" si="789"/>
        <v>3.0214583143417036E-54</v>
      </c>
      <c r="U1060" s="82">
        <f ca="1">SUMPRODUCT(P1030:P1059,'control variables'!AD$7:AD$36)</f>
        <v>8.9400253423755962E-55</v>
      </c>
      <c r="V1060" s="82">
        <f ca="1">SUMPRODUCT(Q1030:Q1059,'control variables'!AE$7:AE$36)</f>
        <v>1.0319182764093095E-54</v>
      </c>
      <c r="W1060" s="82">
        <f ca="1">SUMPRODUCT(R1030:R1059,'control variables'!AF$7:AF$36)</f>
        <v>3.090821026863646E-54</v>
      </c>
      <c r="X1060" s="82">
        <f ca="1">SUMPRODUCT(S1030:S1059,'control variables'!AG$7:AG$36)</f>
        <v>1.3893087517962543E-54</v>
      </c>
      <c r="Y1060" s="82">
        <f t="shared" ca="1" si="783"/>
        <v>6.4060505893067697E-54</v>
      </c>
      <c r="Z1060" s="10">
        <f ca="1">IF($A1060&gt;='key variables'!$B$26,SUMPRODUCT(P1030:P1059,'control variables'!V$7:V$36)*$E1060,SUMPRODUCT(P1030:P1059,'control variables'!Z$7:Z$36)*$E1060)</f>
        <v>2.1814566877308524E-54</v>
      </c>
      <c r="AA1060" s="10">
        <f ca="1">IF($A1060&gt;='key variables'!$B$26,SUMPRODUCT(Q1030:Q1059,'control variables'!W$7:W$36)*$E1060,SUMPRODUCT(Q1030:Q1059,'control variables'!AA$7:AA$36)*$E1060)</f>
        <v>2.5179850605061162E-54</v>
      </c>
      <c r="AB1060" s="10">
        <f ca="1">IF($A1060&gt;='key variables'!$B$26,SUMPRODUCT(R1030:R1059,'control variables'!X$7:X$36)*$E1060,SUMPRODUCT(R1030:R1059,'control variables'!AB$7:AB$36)*$E1060)</f>
        <v>7.5419162042768731E-54</v>
      </c>
      <c r="AC1060" s="10">
        <f ca="1">IF($A1060&gt;='key variables'!$B$26,SUMPRODUCT(S1030:S1059,'control variables'!Y$7:Y$36)*$E1060,SUMPRODUCT(S1030:S1059,'control variables'!AC$7:AC$36)*$E1060)</f>
        <v>3.3900540008129348E-54</v>
      </c>
      <c r="AD1060" s="10">
        <f t="shared" ca="1" si="784"/>
        <v>1.5631411953326776E-53</v>
      </c>
      <c r="AE1060" s="82">
        <f ca="1">SUMPRODUCT(P1030:P1059,'control variables'!AL$7:AL$36)</f>
        <v>2.9701636976673654E-54</v>
      </c>
      <c r="AF1060" s="82">
        <f ca="1">SUMPRODUCT(Q1030:Q1059,'control variables'!AM$7:AM$36)</f>
        <v>3.4193999496980839E-54</v>
      </c>
      <c r="AG1060" s="82">
        <f ca="1">SUMPRODUCT(R1030:R1059,'control variables'!AN$7:AN$36)</f>
        <v>9.7496079140334412E-54</v>
      </c>
      <c r="AH1060" s="82">
        <f ca="1">SUMPRODUCT(S1030:S1059,'control variables'!AO$7:AO$36)</f>
        <v>4.2214835181468855E-54</v>
      </c>
      <c r="AI1060" s="82">
        <f t="shared" ca="1" si="796"/>
        <v>2.0360655079545776E-53</v>
      </c>
      <c r="AJ1060" s="10">
        <f ca="1">SUMPRODUCT(P1030:P1059,'control variables'!AP$7:AP$36)</f>
        <v>2.8380029654179571E-57</v>
      </c>
      <c r="AK1060" s="10">
        <f ca="1">SUMPRODUCT(Q1030:Q1059,'control variables'!AQ$7:AQ$36)</f>
        <v>8.1895381063327221E-57</v>
      </c>
      <c r="AL1060" s="10">
        <f ca="1">SUMPRODUCT(R1030:R1059,'control variables'!AR$7:AR$36)</f>
        <v>2.9435350249748794E-55</v>
      </c>
      <c r="AM1060" s="10">
        <f ca="1">SUMPRODUCT(S1030:S1059,'control variables'!AS$7:AS$36)</f>
        <v>2.2051740383720043E-55</v>
      </c>
      <c r="AN1060" s="10">
        <f t="shared" ref="AN1060:AN1123" ca="1" si="817">SUM(AJ1060:AM1060)</f>
        <v>5.2589844740643903E-55</v>
      </c>
      <c r="AO1060" s="82">
        <f ca="1">SUMPRODUCT(P1030:P1059,'control variables'!AX$7:AX$36)</f>
        <v>3.8592509340096764E-57</v>
      </c>
      <c r="AP1060" s="82">
        <f ca="1">SUMPRODUCT(Q1030:Q1059,'control variables'!AY$7:AY$36)</f>
        <v>8.909217635385468E-57</v>
      </c>
      <c r="AQ1060" s="82">
        <f ca="1">SUMPRODUCT(R1030:R1059,'control variables'!AZ$7:AZ$36)</f>
        <v>8.0055168601640396E-56</v>
      </c>
      <c r="AR1060" s="82">
        <f ca="1">SUMPRODUCT(S1030:S1059,'control variables'!BA$7:BA$36)</f>
        <v>5.997400334631235E-56</v>
      </c>
      <c r="AS1060" s="82">
        <f t="shared" ref="AS1060:AS1123" ca="1" si="818">SUM(AO1060:AR1060)</f>
        <v>1.5279764051734791E-55</v>
      </c>
      <c r="AT1060" s="10">
        <f ca="1">SUMPRODUCT(P1030:P1059,'control variables'!AT$7:AT$36)</f>
        <v>-3.4059395484580945E-57</v>
      </c>
      <c r="AU1060" s="10">
        <f ca="1">SUMPRODUCT(Q1030:Q1059,'control variables'!AU$7:AU$36)</f>
        <v>3.6946951271820232E-57</v>
      </c>
      <c r="AV1060" s="10">
        <f ca="1">SUMPRODUCT(R1030:R1059,'control variables'!AV$7:AV$36)</f>
        <v>1.5909653297069878E-54</v>
      </c>
      <c r="AW1060" s="10">
        <f ca="1">SUMPRODUCT(S1030:S1059,'control variables'!AW$7:AW$36)</f>
        <v>1.1918850671905106E-54</v>
      </c>
      <c r="AX1060" s="10">
        <f t="shared" ca="1" si="797"/>
        <v>2.7831391524762221E-54</v>
      </c>
      <c r="AY1060" s="82">
        <f ca="1">SUMPRODUCT(P1030:P1059,'control variables'!BB$7:BB$36)</f>
        <v>1.2344706550142328E-56</v>
      </c>
      <c r="AZ1060" s="82">
        <f ca="1">SUMPRODUCT(Q1030:Q1059,'control variables'!BC$7:BC$36)</f>
        <v>3.147897968889617E-56</v>
      </c>
      <c r="BA1060" s="82">
        <f ca="1">SUMPRODUCT(R1030:R1059,'control variables'!BD$7:BD$36)</f>
        <v>2.2036253383346318E-55</v>
      </c>
      <c r="BB1060" s="82">
        <f ca="1">SUMPRODUCT(S1030:S1059,'control variables'!BE$7:BE$36)</f>
        <v>3.1315089118488237E-56</v>
      </c>
      <c r="BC1060" s="82">
        <f t="shared" ref="BC1060:BC1123" ca="1" si="819">SUM(AY1060:BB1060)</f>
        <v>2.9550130919098992E-55</v>
      </c>
      <c r="BD1060" s="10">
        <f ca="1">SUMPRODUCT(P1030:P1059,'control variables'!BF$7:BF$36)</f>
        <v>2.5824050857547506E-57</v>
      </c>
      <c r="BE1060" s="10">
        <f ca="1">SUMPRODUCT(Q1030:Q1059,'control variables'!BG$7:BG$36)</f>
        <v>2.980786858009692E-57</v>
      </c>
      <c r="BF1060" s="10">
        <f ca="1">SUMPRODUCT(R1030:R1059,'control variables'!BH$7:BH$36)</f>
        <v>8.9281088512098584E-56</v>
      </c>
      <c r="BG1060" s="10">
        <f ca="1">SUMPRODUCT(S1030:S1059,'control variables'!BI$7:BI$36)</f>
        <v>2.0065703669296713E-55</v>
      </c>
      <c r="BH1060" s="10">
        <f t="shared" ref="BH1060:BH1123" ca="1" si="820">SUM(BD1060:BG1060)</f>
        <v>2.9550131714883015E-55</v>
      </c>
      <c r="BI1060" s="82">
        <f t="shared" ca="1" si="798"/>
        <v>2.9791024646690499E-54</v>
      </c>
      <c r="BJ1060" s="82">
        <f t="shared" ca="1" si="799"/>
        <v>3.4545736245141616E-54</v>
      </c>
      <c r="BK1060" s="82">
        <f t="shared" ca="1" si="800"/>
        <v>1.1560935777573893E-53</v>
      </c>
      <c r="BL1060" s="82">
        <f t="shared" ca="1" si="801"/>
        <v>5.4446836744558839E-54</v>
      </c>
      <c r="BM1060" s="82">
        <f t="shared" ca="1" si="791"/>
        <v>2.343929554121299E-53</v>
      </c>
      <c r="BN1060" s="10">
        <f ca="1">BN1059+BI1060-INDIRECT(ADDRESS(MAX($D1060-'key variables'!$B$9*30,34),scenario!BI$4),TRUE)</f>
        <v>9439390.0751690175</v>
      </c>
      <c r="BO1060" s="10">
        <f ca="1">BO1059+BJ1060-INDIRECT(ADDRESS(MAX($D1060-'key variables'!$B$9*30,34),scenario!BJ$4),TRUE)</f>
        <v>10895583.360992203</v>
      </c>
      <c r="BP1060" s="10">
        <f ca="1">BP1059+BK1060-INDIRECT(ADDRESS(MAX($D1060-'key variables'!$B$9*30,34),scenario!BK$4),TRUE)</f>
        <v>32531162.537994072</v>
      </c>
      <c r="BQ1060" s="10">
        <f ca="1">BQ1059+BL1060-INDIRECT(ADDRESS(MAX($D1060-'key variables'!$B$9*30,34),scenario!BL$4),TRUE)</f>
        <v>14415841.516535141</v>
      </c>
      <c r="BR1060" s="10">
        <f t="shared" ref="BR1060:BR1122" ca="1" si="821">BR1059+BM1060</f>
        <v>67281977.490690395</v>
      </c>
      <c r="BS1060" s="82">
        <f t="shared" ca="1" si="802"/>
        <v>-2.3433848477536824E-9</v>
      </c>
      <c r="BT1060" s="82">
        <f t="shared" ca="1" si="803"/>
        <v>-3.4288309057018498E-10</v>
      </c>
      <c r="BU1060" s="82">
        <f t="shared" ca="1" si="804"/>
        <v>-4.2578247660364599E-9</v>
      </c>
      <c r="BV1060" s="82">
        <f t="shared" ca="1" si="805"/>
        <v>-2.9943922343414556E-9</v>
      </c>
      <c r="BW1060" s="82">
        <f t="shared" ref="BW1060:BW1123" ca="1" si="822">SUM(BS1060:BV1060)</f>
        <v>-9.9384849387017825E-9</v>
      </c>
      <c r="BX1060" s="10">
        <f t="shared" ca="1" si="806"/>
        <v>-1.8625994260191893E-12</v>
      </c>
      <c r="BY1060" s="10">
        <f t="shared" ca="1" si="807"/>
        <v>2.8902850229962428E-12</v>
      </c>
      <c r="BZ1060" s="10">
        <f t="shared" ca="1" si="808"/>
        <v>-3.5034723983035463E-11</v>
      </c>
      <c r="CA1060" s="10">
        <f t="shared" ca="1" si="809"/>
        <v>-2.0257049910634696E-11</v>
      </c>
      <c r="CB1060" s="10">
        <v>0</v>
      </c>
      <c r="CC1060" s="82">
        <f t="shared" ca="1" si="810"/>
        <v>3.9725652202851362E-13</v>
      </c>
      <c r="CD1060" s="82">
        <f t="shared" ca="1" si="811"/>
        <v>3.4270724516460853E-13</v>
      </c>
      <c r="CE1060" s="82">
        <f t="shared" ca="1" si="812"/>
        <v>1.8915613015532971E-10</v>
      </c>
      <c r="CF1060" s="82">
        <f t="shared" ca="1" si="813"/>
        <v>3.7028113764059381E-11</v>
      </c>
      <c r="CG1060" s="82">
        <f t="shared" ref="CG1060:CG1123" ca="1" si="823">SUM(CC1060:CF1060)</f>
        <v>2.269242076865822E-10</v>
      </c>
      <c r="CH1060" s="13" t="str">
        <f t="shared" ca="1" si="776"/>
        <v/>
      </c>
      <c r="CI1060" s="81">
        <f t="shared" ca="1" si="785"/>
        <v>0.1131775965863165</v>
      </c>
      <c r="CJ1060" s="81">
        <f t="shared" ca="1" si="786"/>
        <v>0.13063724757458739</v>
      </c>
      <c r="CK1060" s="81">
        <f t="shared" ca="1" si="787"/>
        <v>0.39004625943939081</v>
      </c>
      <c r="CL1060" s="81">
        <f t="shared" ca="1" si="788"/>
        <v>0.17284488538116416</v>
      </c>
      <c r="CM1060" s="89">
        <f t="shared" ca="1" si="777"/>
        <v>0.80670598898145884</v>
      </c>
    </row>
    <row r="1061" spans="1:91" x14ac:dyDescent="0.3">
      <c r="A1061">
        <v>996</v>
      </c>
      <c r="B1061" s="3">
        <f t="shared" si="790"/>
        <v>2.9555555555555557</v>
      </c>
      <c r="C1061" s="3">
        <f t="shared" si="778"/>
        <v>33.200000000000003</v>
      </c>
      <c r="D1061" s="4">
        <f t="shared" ca="1" si="814"/>
        <v>1061</v>
      </c>
      <c r="E1061" s="58">
        <f>(0.5*(COS(B1061*2*PI())+1)*('key variables'!$B$4-'key variables'!$B$6)+'key variables'!$B$6)/'key variables'!$B$4</f>
        <v>1</v>
      </c>
      <c r="F1061" s="10">
        <f t="shared" ca="1" si="779"/>
        <v>11689222.907461114</v>
      </c>
      <c r="G1061" s="10">
        <f t="shared" ca="1" si="780"/>
        <v>13492492.798713122</v>
      </c>
      <c r="H1061" s="10">
        <f t="shared" ca="1" si="781"/>
        <v>40309474.521088287</v>
      </c>
      <c r="I1061" s="10">
        <f t="shared" ca="1" si="782"/>
        <v>17912154.249750931</v>
      </c>
      <c r="J1061" s="10">
        <f t="shared" ca="1" si="815"/>
        <v>83403344.477013454</v>
      </c>
      <c r="K1061" s="82">
        <f t="shared" ca="1" si="792"/>
        <v>2249832.832292099</v>
      </c>
      <c r="L1061" s="82">
        <f t="shared" ca="1" si="793"/>
        <v>2596909.4377209195</v>
      </c>
      <c r="M1061" s="82">
        <f t="shared" ca="1" si="794"/>
        <v>7778311.98309422</v>
      </c>
      <c r="N1061" s="82">
        <f t="shared" ca="1" si="795"/>
        <v>3496312.733215793</v>
      </c>
      <c r="O1061" s="82">
        <f t="shared" ca="1" si="816"/>
        <v>16121366.986323033</v>
      </c>
      <c r="P1061" s="10">
        <f ca="1">IF(IF($A1061&gt;='key variables'!$B$26,K1061*SUMPRODUCT(Z1061:AC1061,'control variables'!$O$3:$R$3)/J1061+F$65*'key variables'!$B$25/scenario!J$65,K1061*SUMPRODUCT(Z1061:AC1061,'control variables'!$O$7:$R$7)/J1061+F$65*'key variables'!$B$25/scenario!J$65)&lt;'key variables'!$B$28,0,IF($A1061&gt;='key variables'!$B$26,K1061*SUMPRODUCT(Z1061:AC1061,'control variables'!$O$3:$R$3)/J1061+F$65*'key variables'!$B$25/scenario!J$65,K1061*SUMPRODUCT(Z1061:AC1061,'control variables'!$O$7:$R$7)/J1061+F$65*'key variables'!$B$25/scenario!J$65))</f>
        <v>3.628191832316852E-55</v>
      </c>
      <c r="Q1061" s="10">
        <f ca="1">IF(IF($A1061&gt;='key variables'!$B$26,L1061*SUMPRODUCT(Z1061:AC1061,'control variables'!$O$4:$R$4)/J1061+G$65*'key variables'!$B$25/scenario!J$65,L1061*SUMPRODUCT(Z1061:AC1061,'control variables'!$O$7:$R$7)/J1061+G$65*'key variables'!$B$25/scenario!J$65)&lt;'key variables'!$B$28,0,IF($A1061&gt;='key variables'!$B$26,L1061*SUMPRODUCT(Z1061:AC1061,'control variables'!$O$4:$R$4)/J1061+G$65*'key variables'!$B$25/scenario!J$65,L1061*SUMPRODUCT(Z1061:AC1061,'control variables'!$O$7:$R$7)/J1061+G$65*'key variables'!$B$25/scenario!J$65))</f>
        <v>4.1879047527306713E-55</v>
      </c>
      <c r="R1061" s="10">
        <f ca="1">IF(IF($A1061&gt;='key variables'!$B$26,M1061*SUMPRODUCT(Z1061:AC1061,'control variables'!$O$5:$R$5)/J1061+H$65*'key variables'!$B$25/scenario!J$65,M1061*SUMPRODUCT(Z1061:AC1061,'control variables'!$O$7:$R$7)/J1061+H$65*'key variables'!$B$25/scenario!J$65)&lt;'key variables'!$B$28,0,IF($A1061&gt;='key variables'!$B$26,M1061*SUMPRODUCT(Z1061:AC1061,'control variables'!$O$5:$R$5)/J1061+H$65*'key variables'!$B$25/scenario!J$65,M1061*SUMPRODUCT(Z1061:AC1061,'control variables'!$O$7:$R$7)/J1061+H$65*'key variables'!$B$25/scenario!J$65))</f>
        <v>1.2543691069493091E-54</v>
      </c>
      <c r="S1061" s="10">
        <f ca="1">IF(IF($A1061&gt;='key variables'!$B$26,N1061*SUMPRODUCT(Z1061:AC1061,'control variables'!$O$6:$R$6)/J1061+I$65*'key variables'!$B$25/scenario!J$65,N1061*SUMPRODUCT(Z1061:AC1061,'control variables'!$O$7:$R$7)/J1061+I$65*'key variables'!$B$25/scenario!J$65)&lt;'key variables'!$B$28,0,IF($A1061&gt;='key variables'!$B$26,N1061*SUMPRODUCT(Z1061:AC1061,'control variables'!$O$6:$R$6)/J1061+I$65*'key variables'!$B$25/scenario!J$65,N1061*SUMPRODUCT(Z1061:AC1061,'control variables'!$O$7:$R$7)/J1061+I$65*'key variables'!$B$25/scenario!J$65))</f>
        <v>5.638327043594321E-55</v>
      </c>
      <c r="T1061" s="10">
        <f t="shared" ca="1" si="789"/>
        <v>2.5998114698134934E-54</v>
      </c>
      <c r="U1061" s="82">
        <f ca="1">SUMPRODUCT(P1031:P1060,'control variables'!AD$7:AD$36)</f>
        <v>7.6924378917321887E-55</v>
      </c>
      <c r="V1061" s="82">
        <f ca="1">SUMPRODUCT(Q1031:Q1060,'control variables'!AE$7:AE$36)</f>
        <v>8.8791328286241975E-55</v>
      </c>
      <c r="W1061" s="82">
        <f ca="1">SUMPRODUCT(R1031:R1060,'control variables'!AF$7:AF$36)</f>
        <v>2.6594945621586592E-54</v>
      </c>
      <c r="X1061" s="82">
        <f ca="1">SUMPRODUCT(S1031:S1060,'control variables'!AG$7:AG$36)</f>
        <v>1.1954296410073486E-54</v>
      </c>
      <c r="Y1061" s="82">
        <f t="shared" ca="1" si="783"/>
        <v>5.5120812752016459E-54</v>
      </c>
      <c r="Z1061" s="10">
        <f ca="1">IF($A1061&gt;='key variables'!$B$26,SUMPRODUCT(P1031:P1060,'control variables'!V$7:V$36)*$E1061,SUMPRODUCT(P1031:P1060,'control variables'!Z$7:Z$36)*$E1061)</f>
        <v>1.8770327198439825E-54</v>
      </c>
      <c r="AA1061" s="10">
        <f ca="1">IF($A1061&gt;='key variables'!$B$26,SUMPRODUCT(Q1031:Q1060,'control variables'!W$7:W$36)*$E1061,SUMPRODUCT(Q1031:Q1060,'control variables'!AA$7:AA$36)*$E1061)</f>
        <v>2.1665982979312051E-54</v>
      </c>
      <c r="AB1061" s="10">
        <f ca="1">IF($A1061&gt;='key variables'!$B$26,SUMPRODUCT(R1031:R1060,'control variables'!X$7:X$36)*$E1061,SUMPRODUCT(R1031:R1060,'control variables'!AB$7:AB$36)*$E1061)</f>
        <v>6.4894359651369997E-54</v>
      </c>
      <c r="AC1061" s="10">
        <f ca="1">IF($A1061&gt;='key variables'!$B$26,SUMPRODUCT(S1031:S1060,'control variables'!Y$7:Y$36)*$E1061,SUMPRODUCT(S1031:S1060,'control variables'!AC$7:AC$36)*$E1061)</f>
        <v>2.9169693431699128E-54</v>
      </c>
      <c r="AD1061" s="10">
        <f t="shared" ca="1" si="784"/>
        <v>1.3450036326082099E-53</v>
      </c>
      <c r="AE1061" s="82">
        <f ca="1">SUMPRODUCT(P1031:P1060,'control variables'!AL$7:AL$36)</f>
        <v>2.5556750565667384E-54</v>
      </c>
      <c r="AF1061" s="82">
        <f ca="1">SUMPRODUCT(Q1031:Q1060,'control variables'!AM$7:AM$36)</f>
        <v>2.9422200421923126E-54</v>
      </c>
      <c r="AG1061" s="82">
        <f ca="1">SUMPRODUCT(R1031:R1060,'control variables'!AN$7:AN$36)</f>
        <v>8.3890425893931372E-54</v>
      </c>
      <c r="AH1061" s="82">
        <f ca="1">SUMPRODUCT(S1031:S1060,'control variables'!AO$7:AO$36)</f>
        <v>3.6323722283416873E-54</v>
      </c>
      <c r="AI1061" s="82">
        <f t="shared" ca="1" si="796"/>
        <v>1.7519309916493875E-53</v>
      </c>
      <c r="AJ1061" s="10">
        <f ca="1">SUMPRODUCT(P1031:P1060,'control variables'!AP$7:AP$36)</f>
        <v>2.4419574567143555E-57</v>
      </c>
      <c r="AK1061" s="10">
        <f ca="1">SUMPRODUCT(Q1031:Q1060,'control variables'!AQ$7:AQ$36)</f>
        <v>7.0466817298974697E-57</v>
      </c>
      <c r="AL1061" s="10">
        <f ca="1">SUMPRODUCT(R1031:R1060,'control variables'!AR$7:AR$36)</f>
        <v>2.532762435742804E-55</v>
      </c>
      <c r="AM1061" s="10">
        <f ca="1">SUMPRODUCT(S1031:S1060,'control variables'!AS$7:AS$36)</f>
        <v>1.8974402958604297E-55</v>
      </c>
      <c r="AN1061" s="10">
        <f t="shared" ca="1" si="817"/>
        <v>4.5250891234693521E-55</v>
      </c>
      <c r="AO1061" s="82">
        <f ca="1">SUMPRODUCT(P1031:P1060,'control variables'!AX$7:AX$36)</f>
        <v>3.3206894814674262E-57</v>
      </c>
      <c r="AP1061" s="82">
        <f ca="1">SUMPRODUCT(Q1031:Q1060,'control variables'!AY$7:AY$36)</f>
        <v>7.6659294240788645E-57</v>
      </c>
      <c r="AQ1061" s="82">
        <f ca="1">SUMPRODUCT(R1031:R1060,'control variables'!AZ$7:AZ$36)</f>
        <v>6.8883407909515869E-56</v>
      </c>
      <c r="AR1061" s="82">
        <f ca="1">SUMPRODUCT(S1031:S1060,'control variables'!BA$7:BA$36)</f>
        <v>5.160458479611585E-56</v>
      </c>
      <c r="AS1061" s="82">
        <f t="shared" ca="1" si="818"/>
        <v>1.31474611611178E-55</v>
      </c>
      <c r="AT1061" s="10">
        <f ca="1">SUMPRODUCT(P1031:P1060,'control variables'!AT$7:AT$36)</f>
        <v>-2.9306380503554869E-57</v>
      </c>
      <c r="AU1061" s="10">
        <f ca="1">SUMPRODUCT(Q1031:Q1060,'control variables'!AU$7:AU$36)</f>
        <v>3.1790975647481792E-57</v>
      </c>
      <c r="AV1061" s="10">
        <f ca="1">SUMPRODUCT(R1031:R1060,'control variables'!AV$7:AV$36)</f>
        <v>1.3689448875117129E-54</v>
      </c>
      <c r="AW1061" s="10">
        <f ca="1">SUMPRODUCT(S1031:S1060,'control variables'!AW$7:AW$36)</f>
        <v>1.0255565842735899E-54</v>
      </c>
      <c r="AX1061" s="10">
        <f t="shared" ca="1" si="797"/>
        <v>2.3947499312996956E-54</v>
      </c>
      <c r="AY1061" s="82">
        <f ca="1">SUMPRODUCT(P1031:P1060,'control variables'!BB$7:BB$36)</f>
        <v>1.0621993203812976E-56</v>
      </c>
      <c r="AZ1061" s="82">
        <f ca="1">SUMPRODUCT(Q1031:Q1060,'control variables'!BC$7:BC$36)</f>
        <v>2.7086063727822415E-56</v>
      </c>
      <c r="BA1061" s="82">
        <f ca="1">SUMPRODUCT(R1031:R1060,'control variables'!BD$7:BD$36)</f>
        <v>1.8961077181110201E-55</v>
      </c>
      <c r="BB1061" s="82">
        <f ca="1">SUMPRODUCT(S1031:S1060,'control variables'!BE$7:BE$36)</f>
        <v>2.6945044213266028E-56</v>
      </c>
      <c r="BC1061" s="82">
        <f t="shared" ca="1" si="819"/>
        <v>2.5426387295600344E-55</v>
      </c>
      <c r="BD1061" s="10">
        <f ca="1">SUMPRODUCT(P1031:P1060,'control variables'!BF$7:BF$36)</f>
        <v>2.2220284588346716E-57</v>
      </c>
      <c r="BE1061" s="10">
        <f ca="1">SUMPRODUCT(Q1031:Q1060,'control variables'!BG$7:BG$36)</f>
        <v>2.5648157466674606E-57</v>
      </c>
      <c r="BF1061" s="10">
        <f ca="1">SUMPRODUCT(R1031:R1060,'control variables'!BH$7:BH$36)</f>
        <v>7.6821843561247083E-56</v>
      </c>
      <c r="BG1061" s="10">
        <f ca="1">SUMPRODUCT(S1031:S1060,'control variables'!BI$7:BI$36)</f>
        <v>1.7265519203657167E-55</v>
      </c>
      <c r="BH1061" s="10">
        <f t="shared" ca="1" si="820"/>
        <v>2.5426387980332089E-55</v>
      </c>
      <c r="BI1061" s="82">
        <f t="shared" ca="1" si="798"/>
        <v>2.5633664117201959E-54</v>
      </c>
      <c r="BJ1061" s="82">
        <f t="shared" ca="1" si="799"/>
        <v>2.9724852034848835E-54</v>
      </c>
      <c r="BK1061" s="82">
        <f t="shared" ca="1" si="800"/>
        <v>9.9475982487159526E-54</v>
      </c>
      <c r="BL1061" s="82">
        <f t="shared" ca="1" si="801"/>
        <v>4.6848738568285437E-54</v>
      </c>
      <c r="BM1061" s="82">
        <f t="shared" ca="1" si="791"/>
        <v>2.0168323720749577E-53</v>
      </c>
      <c r="BN1061" s="10">
        <f ca="1">BN1060+BI1061-INDIRECT(ADDRESS(MAX($D1061-'key variables'!$B$9*30,34),scenario!BI$4),TRUE)</f>
        <v>9439390.0751690175</v>
      </c>
      <c r="BO1061" s="10">
        <f ca="1">BO1060+BJ1061-INDIRECT(ADDRESS(MAX($D1061-'key variables'!$B$9*30,34),scenario!BJ$4),TRUE)</f>
        <v>10895583.360992203</v>
      </c>
      <c r="BP1061" s="10">
        <f ca="1">BP1060+BK1061-INDIRECT(ADDRESS(MAX($D1061-'key variables'!$B$9*30,34),scenario!BK$4),TRUE)</f>
        <v>32531162.537994072</v>
      </c>
      <c r="BQ1061" s="10">
        <f ca="1">BQ1060+BL1061-INDIRECT(ADDRESS(MAX($D1061-'key variables'!$B$9*30,34),scenario!BL$4),TRUE)</f>
        <v>14415841.516535141</v>
      </c>
      <c r="BR1061" s="10">
        <f t="shared" ca="1" si="821"/>
        <v>67281977.490690395</v>
      </c>
      <c r="BS1061" s="82">
        <f t="shared" ca="1" si="802"/>
        <v>-2.3433848477536824E-9</v>
      </c>
      <c r="BT1061" s="82">
        <f t="shared" ca="1" si="803"/>
        <v>-3.4288309057018498E-10</v>
      </c>
      <c r="BU1061" s="82">
        <f t="shared" ca="1" si="804"/>
        <v>-4.2578247660364599E-9</v>
      </c>
      <c r="BV1061" s="82">
        <f t="shared" ca="1" si="805"/>
        <v>-2.9943922343414556E-9</v>
      </c>
      <c r="BW1061" s="82">
        <f t="shared" ca="1" si="822"/>
        <v>-9.9384849387017825E-9</v>
      </c>
      <c r="BX1061" s="10">
        <f t="shared" ca="1" si="806"/>
        <v>-1.8625994260191893E-12</v>
      </c>
      <c r="BY1061" s="10">
        <f t="shared" ca="1" si="807"/>
        <v>2.8902850229962428E-12</v>
      </c>
      <c r="BZ1061" s="10">
        <f t="shared" ca="1" si="808"/>
        <v>-3.5034723983035463E-11</v>
      </c>
      <c r="CA1061" s="10">
        <f t="shared" ca="1" si="809"/>
        <v>-2.0257049910634696E-11</v>
      </c>
      <c r="CB1061" s="10">
        <v>0</v>
      </c>
      <c r="CC1061" s="82">
        <f t="shared" ca="1" si="810"/>
        <v>3.9725652202851362E-13</v>
      </c>
      <c r="CD1061" s="82">
        <f t="shared" ca="1" si="811"/>
        <v>3.4270724516460853E-13</v>
      </c>
      <c r="CE1061" s="82">
        <f t="shared" ca="1" si="812"/>
        <v>1.8915613015532971E-10</v>
      </c>
      <c r="CF1061" s="82">
        <f t="shared" ca="1" si="813"/>
        <v>3.7028113764059381E-11</v>
      </c>
      <c r="CG1061" s="82">
        <f t="shared" ca="1" si="823"/>
        <v>2.269242076865822E-10</v>
      </c>
      <c r="CH1061" s="13" t="str">
        <f t="shared" ca="1" si="776"/>
        <v/>
      </c>
      <c r="CI1061" s="81">
        <f t="shared" ca="1" si="785"/>
        <v>0.1131775965863165</v>
      </c>
      <c r="CJ1061" s="81">
        <f t="shared" ca="1" si="786"/>
        <v>0.13063724757458739</v>
      </c>
      <c r="CK1061" s="81">
        <f t="shared" ca="1" si="787"/>
        <v>0.39004625943939081</v>
      </c>
      <c r="CL1061" s="81">
        <f t="shared" ca="1" si="788"/>
        <v>0.17284488538116416</v>
      </c>
      <c r="CM1061" s="89">
        <f t="shared" ca="1" si="777"/>
        <v>0.80670598898145884</v>
      </c>
    </row>
    <row r="1062" spans="1:91" x14ac:dyDescent="0.3">
      <c r="A1062">
        <v>997</v>
      </c>
      <c r="B1062" s="3">
        <f t="shared" si="790"/>
        <v>2.9583333333333335</v>
      </c>
      <c r="C1062" s="3">
        <f t="shared" si="778"/>
        <v>33.233333333333334</v>
      </c>
      <c r="D1062" s="4">
        <f t="shared" ca="1" si="814"/>
        <v>1062</v>
      </c>
      <c r="E1062" s="58">
        <f>(0.5*(COS(B1062*2*PI())+1)*('key variables'!$B$4-'key variables'!$B$6)+'key variables'!$B$6)/'key variables'!$B$4</f>
        <v>1</v>
      </c>
      <c r="F1062" s="10">
        <f t="shared" ca="1" si="779"/>
        <v>11689222.907461114</v>
      </c>
      <c r="G1062" s="10">
        <f t="shared" ca="1" si="780"/>
        <v>13492492.798713122</v>
      </c>
      <c r="H1062" s="10">
        <f t="shared" ca="1" si="781"/>
        <v>40309474.521088287</v>
      </c>
      <c r="I1062" s="10">
        <f t="shared" ca="1" si="782"/>
        <v>17912154.249750931</v>
      </c>
      <c r="J1062" s="10">
        <f t="shared" ca="1" si="815"/>
        <v>83403344.477013454</v>
      </c>
      <c r="K1062" s="82">
        <f t="shared" ca="1" si="792"/>
        <v>2249832.832292099</v>
      </c>
      <c r="L1062" s="82">
        <f t="shared" ca="1" si="793"/>
        <v>2596909.4377209195</v>
      </c>
      <c r="M1062" s="82">
        <f t="shared" ca="1" si="794"/>
        <v>7778311.98309422</v>
      </c>
      <c r="N1062" s="82">
        <f t="shared" ca="1" si="795"/>
        <v>3496312.733215793</v>
      </c>
      <c r="O1062" s="82">
        <f t="shared" ca="1" si="816"/>
        <v>16121366.986323033</v>
      </c>
      <c r="P1062" s="10">
        <f ca="1">IF(IF($A1062&gt;='key variables'!$B$26,K1062*SUMPRODUCT(Z1062:AC1062,'control variables'!$O$3:$R$3)/J1062+F$65*'key variables'!$B$25/scenario!J$65,K1062*SUMPRODUCT(Z1062:AC1062,'control variables'!$O$7:$R$7)/J1062+F$65*'key variables'!$B$25/scenario!J$65)&lt;'key variables'!$B$28,0,IF($A1062&gt;='key variables'!$B$26,K1062*SUMPRODUCT(Z1062:AC1062,'control variables'!$O$3:$R$3)/J1062+F$65*'key variables'!$B$25/scenario!J$65,K1062*SUMPRODUCT(Z1062:AC1062,'control variables'!$O$7:$R$7)/J1062+F$65*'key variables'!$B$25/scenario!J$65))</f>
        <v>3.1218748561143428E-55</v>
      </c>
      <c r="Q1062" s="10">
        <f ca="1">IF(IF($A1062&gt;='key variables'!$B$26,L1062*SUMPRODUCT(Z1062:AC1062,'control variables'!$O$4:$R$4)/J1062+G$65*'key variables'!$B$25/scenario!J$65,L1062*SUMPRODUCT(Z1062:AC1062,'control variables'!$O$7:$R$7)/J1062+G$65*'key variables'!$B$25/scenario!J$65)&lt;'key variables'!$B$28,0,IF($A1062&gt;='key variables'!$B$26,L1062*SUMPRODUCT(Z1062:AC1062,'control variables'!$O$4:$R$4)/J1062+G$65*'key variables'!$B$25/scenario!J$65,L1062*SUMPRODUCT(Z1062:AC1062,'control variables'!$O$7:$R$7)/J1062+G$65*'key variables'!$B$25/scenario!J$65))</f>
        <v>3.603479405608746E-55</v>
      </c>
      <c r="R1062" s="10">
        <f ca="1">IF(IF($A1062&gt;='key variables'!$B$26,M1062*SUMPRODUCT(Z1062:AC1062,'control variables'!$O$5:$R$5)/J1062+H$65*'key variables'!$B$25/scenario!J$65,M1062*SUMPRODUCT(Z1062:AC1062,'control variables'!$O$7:$R$7)/J1062+H$65*'key variables'!$B$25/scenario!J$65)&lt;'key variables'!$B$28,0,IF($A1062&gt;='key variables'!$B$26,M1062*SUMPRODUCT(Z1062:AC1062,'control variables'!$O$5:$R$5)/J1062+H$65*'key variables'!$B$25/scenario!J$65,M1062*SUMPRODUCT(Z1062:AC1062,'control variables'!$O$7:$R$7)/J1062+H$65*'key variables'!$B$25/scenario!J$65))</f>
        <v>1.0793209279595956E-54</v>
      </c>
      <c r="S1062" s="10">
        <f ca="1">IF(IF($A1062&gt;='key variables'!$B$26,N1062*SUMPRODUCT(Z1062:AC1062,'control variables'!$O$6:$R$6)/J1062+I$65*'key variables'!$B$25/scenario!J$65,N1062*SUMPRODUCT(Z1062:AC1062,'control variables'!$O$7:$R$7)/J1062+I$65*'key variables'!$B$25/scenario!J$65)&lt;'key variables'!$B$28,0,IF($A1062&gt;='key variables'!$B$26,N1062*SUMPRODUCT(Z1062:AC1062,'control variables'!$O$6:$R$6)/J1062+I$65*'key variables'!$B$25/scenario!J$65,N1062*SUMPRODUCT(Z1062:AC1062,'control variables'!$O$7:$R$7)/J1062+I$65*'key variables'!$B$25/scenario!J$65))</f>
        <v>4.851494144042112E-55</v>
      </c>
      <c r="T1062" s="10">
        <f t="shared" ca="1" si="789"/>
        <v>2.2370057685361157E-54</v>
      </c>
      <c r="U1062" s="82">
        <f ca="1">SUMPRODUCT(P1032:P1061,'control variables'!AD$7:AD$36)</f>
        <v>6.6189522346961454E-55</v>
      </c>
      <c r="V1062" s="82">
        <f ca="1">SUMPRODUCT(Q1032:Q1061,'control variables'!AE$7:AE$36)</f>
        <v>7.6400429753683777E-55</v>
      </c>
      <c r="W1062" s="82">
        <f ca="1">SUMPRODUCT(R1032:R1061,'control variables'!AF$7:AF$36)</f>
        <v>2.2883600391862812E-54</v>
      </c>
      <c r="X1062" s="82">
        <f ca="1">SUMPRODUCT(S1032:S1061,'control variables'!AG$7:AG$36)</f>
        <v>1.0286065100729544E-54</v>
      </c>
      <c r="Y1062" s="82">
        <f t="shared" ca="1" si="783"/>
        <v>4.7428660702656878E-54</v>
      </c>
      <c r="Z1062" s="10">
        <f ca="1">IF($A1062&gt;='key variables'!$B$26,SUMPRODUCT(P1032:P1061,'control variables'!V$7:V$36)*$E1062,SUMPRODUCT(P1032:P1061,'control variables'!Z$7:Z$36)*$E1062)</f>
        <v>1.6150913521137932E-54</v>
      </c>
      <c r="AA1062" s="10">
        <f ca="1">IF($A1062&gt;='key variables'!$B$26,SUMPRODUCT(Q1032:Q1061,'control variables'!W$7:W$36)*$E1062,SUMPRODUCT(Q1032:Q1061,'control variables'!AA$7:AA$36)*$E1062)</f>
        <v>1.8642478298321877E-54</v>
      </c>
      <c r="AB1062" s="10">
        <f ca="1">IF($A1062&gt;='key variables'!$B$26,SUMPRODUCT(R1032:R1061,'control variables'!X$7:X$36)*$E1062,SUMPRODUCT(R1032:R1061,'control variables'!AB$7:AB$36)*$E1062)</f>
        <v>5.5838301573454554E-54</v>
      </c>
      <c r="AC1062" s="10">
        <f ca="1">IF($A1062&gt;='key variables'!$B$26,SUMPRODUCT(S1032:S1061,'control variables'!Y$7:Y$36)*$E1062,SUMPRODUCT(S1032:S1061,'control variables'!AC$7:AC$36)*$E1062)</f>
        <v>2.5099040153793199E-54</v>
      </c>
      <c r="AD1062" s="10">
        <f t="shared" ca="1" si="784"/>
        <v>1.1573073354670757E-53</v>
      </c>
      <c r="AE1062" s="82">
        <f ca="1">SUMPRODUCT(P1032:P1061,'control variables'!AL$7:AL$36)</f>
        <v>2.1990286258925502E-54</v>
      </c>
      <c r="AF1062" s="82">
        <f ca="1">SUMPRODUCT(Q1032:Q1061,'control variables'!AM$7:AM$36)</f>
        <v>2.5316309598245378E-54</v>
      </c>
      <c r="AG1062" s="82">
        <f ca="1">SUMPRODUCT(R1032:R1061,'control variables'!AN$7:AN$36)</f>
        <v>7.2183452080522864E-54</v>
      </c>
      <c r="AH1062" s="82">
        <f ca="1">SUMPRODUCT(S1032:S1061,'control variables'!AO$7:AO$36)</f>
        <v>3.1254718746408411E-54</v>
      </c>
      <c r="AI1062" s="82">
        <f t="shared" ca="1" si="796"/>
        <v>1.5074476668410213E-53</v>
      </c>
      <c r="AJ1062" s="10">
        <f ca="1">SUMPRODUCT(P1032:P1061,'control variables'!AP$7:AP$36)</f>
        <v>2.1011804050474782E-57</v>
      </c>
      <c r="AK1062" s="10">
        <f ca="1">SUMPRODUCT(Q1032:Q1061,'control variables'!AQ$7:AQ$36)</f>
        <v>6.0633118446660062E-57</v>
      </c>
      <c r="AL1062" s="10">
        <f ca="1">SUMPRODUCT(R1032:R1061,'control variables'!AR$7:AR$36)</f>
        <v>2.1793134790249583E-55</v>
      </c>
      <c r="AM1062" s="10">
        <f ca="1">SUMPRODUCT(S1032:S1061,'control variables'!AS$7:AS$36)</f>
        <v>1.6326510351141558E-55</v>
      </c>
      <c r="AN1062" s="10">
        <f t="shared" ca="1" si="817"/>
        <v>3.8936094366362495E-55</v>
      </c>
      <c r="AO1062" s="82">
        <f ca="1">SUMPRODUCT(P1032:P1061,'control variables'!AX$7:AX$36)</f>
        <v>2.857284696144807E-57</v>
      </c>
      <c r="AP1062" s="82">
        <f ca="1">SUMPRODUCT(Q1032:Q1061,'control variables'!AY$7:AY$36)</f>
        <v>6.5961430442051942E-57</v>
      </c>
      <c r="AQ1062" s="82">
        <f ca="1">SUMPRODUCT(R1032:R1061,'control variables'!AZ$7:AZ$36)</f>
        <v>5.927067506209118E-56</v>
      </c>
      <c r="AR1062" s="82">
        <f ca="1">SUMPRODUCT(S1032:S1061,'control variables'!BA$7:BA$36)</f>
        <v>4.4403125077413296E-56</v>
      </c>
      <c r="AS1062" s="82">
        <f t="shared" ca="1" si="818"/>
        <v>1.1312722787985448E-55</v>
      </c>
      <c r="AT1062" s="10">
        <f ca="1">SUMPRODUCT(P1032:P1061,'control variables'!AT$7:AT$36)</f>
        <v>-2.5216652439059226E-57</v>
      </c>
      <c r="AU1062" s="10">
        <f ca="1">SUMPRODUCT(Q1032:Q1061,'control variables'!AU$7:AU$36)</f>
        <v>2.7354520409093251E-57</v>
      </c>
      <c r="AV1062" s="10">
        <f ca="1">SUMPRODUCT(R1032:R1061,'control variables'!AV$7:AV$36)</f>
        <v>1.1779075697328978E-54</v>
      </c>
      <c r="AW1062" s="10">
        <f ca="1">SUMPRODUCT(S1032:S1061,'control variables'!AW$7:AW$36)</f>
        <v>8.824393697843003E-55</v>
      </c>
      <c r="AX1062" s="10">
        <f t="shared" ca="1" si="797"/>
        <v>2.0605607263142017E-54</v>
      </c>
      <c r="AY1062" s="82">
        <f ca="1">SUMPRODUCT(P1032:P1061,'control variables'!BB$7:BB$36)</f>
        <v>9.1396858372909834E-57</v>
      </c>
      <c r="AZ1062" s="82">
        <f ca="1">SUMPRODUCT(Q1032:Q1061,'control variables'!BC$7:BC$36)</f>
        <v>2.330618258654822E-56</v>
      </c>
      <c r="BA1062" s="82">
        <f ca="1">SUMPRODUCT(R1032:R1061,'control variables'!BD$7:BD$36)</f>
        <v>1.6315044196202765E-55</v>
      </c>
      <c r="BB1062" s="82">
        <f ca="1">SUMPRODUCT(S1032:S1061,'control variables'!BE$7:BE$36)</f>
        <v>2.3184842454311078E-56</v>
      </c>
      <c r="BC1062" s="82">
        <f t="shared" ca="1" si="819"/>
        <v>2.1878115284017793E-55</v>
      </c>
      <c r="BD1062" s="10">
        <f ca="1">SUMPRODUCT(P1032:P1061,'control variables'!BF$7:BF$36)</f>
        <v>1.9119426689125131E-57</v>
      </c>
      <c r="BE1062" s="10">
        <f ca="1">SUMPRODUCT(Q1032:Q1061,'control variables'!BG$7:BG$36)</f>
        <v>2.2068937256204094E-57</v>
      </c>
      <c r="BF1062" s="10">
        <f ca="1">SUMPRODUCT(R1032:R1061,'control variables'!BH$7:BH$36)</f>
        <v>6.6101295879126586E-56</v>
      </c>
      <c r="BG1062" s="10">
        <f ca="1">SUMPRODUCT(S1032:S1061,'control variables'!BI$7:BI$36)</f>
        <v>1.4856102645828742E-55</v>
      </c>
      <c r="BH1062" s="10">
        <f t="shared" ca="1" si="820"/>
        <v>2.1878115873194694E-55</v>
      </c>
      <c r="BI1062" s="82">
        <f t="shared" ca="1" si="798"/>
        <v>2.2056466464859353E-54</v>
      </c>
      <c r="BJ1062" s="82">
        <f t="shared" ca="1" si="799"/>
        <v>2.5576725944519953E-54</v>
      </c>
      <c r="BK1062" s="82">
        <f t="shared" ca="1" si="800"/>
        <v>8.5594032197472112E-54</v>
      </c>
      <c r="BL1062" s="82">
        <f t="shared" ca="1" si="801"/>
        <v>4.0310960868794521E-54</v>
      </c>
      <c r="BM1062" s="82">
        <f t="shared" ca="1" si="791"/>
        <v>1.7353818547564595E-53</v>
      </c>
      <c r="BN1062" s="10">
        <f ca="1">BN1061+BI1062-INDIRECT(ADDRESS(MAX($D1062-'key variables'!$B$9*30,34),scenario!BI$4),TRUE)</f>
        <v>9439390.0751690175</v>
      </c>
      <c r="BO1062" s="10">
        <f ca="1">BO1061+BJ1062-INDIRECT(ADDRESS(MAX($D1062-'key variables'!$B$9*30,34),scenario!BJ$4),TRUE)</f>
        <v>10895583.360992203</v>
      </c>
      <c r="BP1062" s="10">
        <f ca="1">BP1061+BK1062-INDIRECT(ADDRESS(MAX($D1062-'key variables'!$B$9*30,34),scenario!BK$4),TRUE)</f>
        <v>32531162.537994072</v>
      </c>
      <c r="BQ1062" s="10">
        <f ca="1">BQ1061+BL1062-INDIRECT(ADDRESS(MAX($D1062-'key variables'!$B$9*30,34),scenario!BL$4),TRUE)</f>
        <v>14415841.516535141</v>
      </c>
      <c r="BR1062" s="10">
        <f t="shared" ca="1" si="821"/>
        <v>67281977.490690395</v>
      </c>
      <c r="BS1062" s="82">
        <f t="shared" ca="1" si="802"/>
        <v>-2.3433848477536824E-9</v>
      </c>
      <c r="BT1062" s="82">
        <f t="shared" ca="1" si="803"/>
        <v>-3.4288309057018498E-10</v>
      </c>
      <c r="BU1062" s="82">
        <f t="shared" ca="1" si="804"/>
        <v>-4.2578247660364599E-9</v>
      </c>
      <c r="BV1062" s="82">
        <f t="shared" ca="1" si="805"/>
        <v>-2.9943922343414556E-9</v>
      </c>
      <c r="BW1062" s="82">
        <f t="shared" ca="1" si="822"/>
        <v>-9.9384849387017825E-9</v>
      </c>
      <c r="BX1062" s="10">
        <f t="shared" ca="1" si="806"/>
        <v>-1.8625994260191893E-12</v>
      </c>
      <c r="BY1062" s="10">
        <f t="shared" ca="1" si="807"/>
        <v>2.8902850229962428E-12</v>
      </c>
      <c r="BZ1062" s="10">
        <f t="shared" ca="1" si="808"/>
        <v>-3.5034723983035463E-11</v>
      </c>
      <c r="CA1062" s="10">
        <f t="shared" ca="1" si="809"/>
        <v>-2.0257049910634696E-11</v>
      </c>
      <c r="CB1062" s="10">
        <v>0</v>
      </c>
      <c r="CC1062" s="82">
        <f t="shared" ca="1" si="810"/>
        <v>3.9725652202851362E-13</v>
      </c>
      <c r="CD1062" s="82">
        <f t="shared" ca="1" si="811"/>
        <v>3.4270724516460853E-13</v>
      </c>
      <c r="CE1062" s="82">
        <f t="shared" ca="1" si="812"/>
        <v>1.8915613015532971E-10</v>
      </c>
      <c r="CF1062" s="82">
        <f t="shared" ca="1" si="813"/>
        <v>3.7028113764059381E-11</v>
      </c>
      <c r="CG1062" s="82">
        <f t="shared" ca="1" si="823"/>
        <v>2.269242076865822E-10</v>
      </c>
      <c r="CH1062" s="13" t="str">
        <f t="shared" ca="1" si="776"/>
        <v/>
      </c>
      <c r="CI1062" s="81">
        <f t="shared" ca="1" si="785"/>
        <v>0.1131775965863165</v>
      </c>
      <c r="CJ1062" s="81">
        <f t="shared" ca="1" si="786"/>
        <v>0.13063724757458739</v>
      </c>
      <c r="CK1062" s="81">
        <f t="shared" ca="1" si="787"/>
        <v>0.39004625943939081</v>
      </c>
      <c r="CL1062" s="81">
        <f t="shared" ca="1" si="788"/>
        <v>0.17284488538116416</v>
      </c>
      <c r="CM1062" s="89">
        <f t="shared" ca="1" si="777"/>
        <v>0.80670598898145884</v>
      </c>
    </row>
    <row r="1063" spans="1:91" x14ac:dyDescent="0.3">
      <c r="A1063">
        <v>998</v>
      </c>
      <c r="B1063" s="3">
        <f t="shared" si="790"/>
        <v>2.9611111111111112</v>
      </c>
      <c r="C1063" s="3">
        <f t="shared" si="778"/>
        <v>33.266666666666666</v>
      </c>
      <c r="D1063" s="4">
        <f t="shared" ca="1" si="814"/>
        <v>1063</v>
      </c>
      <c r="E1063" s="58">
        <f>(0.5*(COS(B1063*2*PI())+1)*('key variables'!$B$4-'key variables'!$B$6)+'key variables'!$B$6)/'key variables'!$B$4</f>
        <v>1</v>
      </c>
      <c r="F1063" s="10">
        <f t="shared" ca="1" si="779"/>
        <v>11689222.907461114</v>
      </c>
      <c r="G1063" s="10">
        <f t="shared" ca="1" si="780"/>
        <v>13492492.798713122</v>
      </c>
      <c r="H1063" s="10">
        <f t="shared" ca="1" si="781"/>
        <v>40309474.521088287</v>
      </c>
      <c r="I1063" s="10">
        <f t="shared" ca="1" si="782"/>
        <v>17912154.249750931</v>
      </c>
      <c r="J1063" s="10">
        <f t="shared" ca="1" si="815"/>
        <v>83403344.477013454</v>
      </c>
      <c r="K1063" s="82">
        <f t="shared" ca="1" si="792"/>
        <v>2249832.832292099</v>
      </c>
      <c r="L1063" s="82">
        <f t="shared" ca="1" si="793"/>
        <v>2596909.4377209195</v>
      </c>
      <c r="M1063" s="82">
        <f t="shared" ca="1" si="794"/>
        <v>7778311.98309422</v>
      </c>
      <c r="N1063" s="82">
        <f t="shared" ca="1" si="795"/>
        <v>3496312.733215793</v>
      </c>
      <c r="O1063" s="82">
        <f t="shared" ca="1" si="816"/>
        <v>16121366.986323033</v>
      </c>
      <c r="P1063" s="10">
        <f ca="1">IF(IF($A1063&gt;='key variables'!$B$26,K1063*SUMPRODUCT(Z1063:AC1063,'control variables'!$O$3:$R$3)/J1063+F$65*'key variables'!$B$25/scenario!J$65,K1063*SUMPRODUCT(Z1063:AC1063,'control variables'!$O$7:$R$7)/J1063+F$65*'key variables'!$B$25/scenario!J$65)&lt;'key variables'!$B$28,0,IF($A1063&gt;='key variables'!$B$26,K1063*SUMPRODUCT(Z1063:AC1063,'control variables'!$O$3:$R$3)/J1063+F$65*'key variables'!$B$25/scenario!J$65,K1063*SUMPRODUCT(Z1063:AC1063,'control variables'!$O$7:$R$7)/J1063+F$65*'key variables'!$B$25/scenario!J$65))</f>
        <v>2.686214805520739E-55</v>
      </c>
      <c r="Q1063" s="10">
        <f ca="1">IF(IF($A1063&gt;='key variables'!$B$26,L1063*SUMPRODUCT(Z1063:AC1063,'control variables'!$O$4:$R$4)/J1063+G$65*'key variables'!$B$25/scenario!J$65,L1063*SUMPRODUCT(Z1063:AC1063,'control variables'!$O$7:$R$7)/J1063+G$65*'key variables'!$B$25/scenario!J$65)&lt;'key variables'!$B$28,0,IF($A1063&gt;='key variables'!$B$26,L1063*SUMPRODUCT(Z1063:AC1063,'control variables'!$O$4:$R$4)/J1063+G$65*'key variables'!$B$25/scenario!J$65,L1063*SUMPRODUCT(Z1063:AC1063,'control variables'!$O$7:$R$7)/J1063+G$65*'key variables'!$B$25/scenario!J$65))</f>
        <v>3.1006110676656642E-55</v>
      </c>
      <c r="R1063" s="10">
        <f ca="1">IF(IF($A1063&gt;='key variables'!$B$26,M1063*SUMPRODUCT(Z1063:AC1063,'control variables'!$O$5:$R$5)/J1063+H$65*'key variables'!$B$25/scenario!J$65,M1063*SUMPRODUCT(Z1063:AC1063,'control variables'!$O$7:$R$7)/J1063+H$65*'key variables'!$B$25/scenario!J$65)&lt;'key variables'!$B$28,0,IF($A1063&gt;='key variables'!$B$26,M1063*SUMPRODUCT(Z1063:AC1063,'control variables'!$O$5:$R$5)/J1063+H$65*'key variables'!$B$25/scenario!J$65,M1063*SUMPRODUCT(Z1063:AC1063,'control variables'!$O$7:$R$7)/J1063+H$65*'key variables'!$B$25/scenario!J$65))</f>
        <v>9.2870085772818646E-55</v>
      </c>
      <c r="S1063" s="10">
        <f ca="1">IF(IF($A1063&gt;='key variables'!$B$26,N1063*SUMPRODUCT(Z1063:AC1063,'control variables'!$O$6:$R$6)/J1063+I$65*'key variables'!$B$25/scenario!J$65,N1063*SUMPRODUCT(Z1063:AC1063,'control variables'!$O$7:$R$7)/J1063+I$65*'key variables'!$B$25/scenario!J$65)&lt;'key variables'!$B$28,0,IF($A1063&gt;='key variables'!$B$26,N1063*SUMPRODUCT(Z1063:AC1063,'control variables'!$O$6:$R$6)/J1063+I$65*'key variables'!$B$25/scenario!J$65,N1063*SUMPRODUCT(Z1063:AC1063,'control variables'!$O$7:$R$7)/J1063+I$65*'key variables'!$B$25/scenario!J$65))</f>
        <v>4.174464384150114E-55</v>
      </c>
      <c r="T1063" s="10">
        <f t="shared" ca="1" si="789"/>
        <v>1.9248298834618381E-54</v>
      </c>
      <c r="U1063" s="82">
        <f ca="1">SUMPRODUCT(P1033:P1062,'control variables'!AD$7:AD$36)</f>
        <v>5.6952723313212001E-55</v>
      </c>
      <c r="V1063" s="82">
        <f ca="1">SUMPRODUCT(Q1033:Q1062,'control variables'!AE$7:AE$36)</f>
        <v>6.5738690694325449E-55</v>
      </c>
      <c r="W1063" s="82">
        <f ca="1">SUMPRODUCT(R1033:R1062,'control variables'!AF$7:AF$36)</f>
        <v>1.9690176259259589E-54</v>
      </c>
      <c r="X1063" s="82">
        <f ca="1">SUMPRODUCT(S1033:S1062,'control variables'!AG$7:AG$36)</f>
        <v>8.8506367607958548E-55</v>
      </c>
      <c r="Y1063" s="82">
        <f t="shared" ca="1" si="783"/>
        <v>4.0809954420809183E-54</v>
      </c>
      <c r="Z1063" s="10">
        <f ca="1">IF($A1063&gt;='key variables'!$B$26,SUMPRODUCT(P1033:P1062,'control variables'!V$7:V$36)*$E1063,SUMPRODUCT(P1033:P1062,'control variables'!Z$7:Z$36)*$E1063)</f>
        <v>1.3897041048328548E-54</v>
      </c>
      <c r="AA1063" s="10">
        <f ca="1">IF($A1063&gt;='key variables'!$B$26,SUMPRODUCT(Q1033:Q1062,'control variables'!W$7:W$36)*$E1063,SUMPRODUCT(Q1033:Q1062,'control variables'!AA$7:AA$36)*$E1063)</f>
        <v>1.604090603390834E-54</v>
      </c>
      <c r="AB1063" s="10">
        <f ca="1">IF($A1063&gt;='key variables'!$B$26,SUMPRODUCT(R1033:R1062,'control variables'!X$7:X$36)*$E1063,SUMPRODUCT(R1033:R1062,'control variables'!AB$7:AB$36)*$E1063)</f>
        <v>4.8046023404165528E-54</v>
      </c>
      <c r="AC1063" s="10">
        <f ca="1">IF($A1063&gt;='key variables'!$B$26,SUMPRODUCT(S1033:S1062,'control variables'!Y$7:Y$36)*$E1063,SUMPRODUCT(S1033:S1062,'control variables'!AC$7:AC$36)*$E1063)</f>
        <v>2.1596449689016428E-54</v>
      </c>
      <c r="AD1063" s="10">
        <f t="shared" ca="1" si="784"/>
        <v>9.958042017541885E-54</v>
      </c>
      <c r="AE1063" s="82">
        <f ca="1">SUMPRODUCT(P1033:P1062,'control variables'!AL$7:AL$36)</f>
        <v>1.8921524804452761E-54</v>
      </c>
      <c r="AF1063" s="82">
        <f ca="1">SUMPRODUCT(Q1033:Q1062,'control variables'!AM$7:AM$36)</f>
        <v>2.1783399014461566E-54</v>
      </c>
      <c r="AG1063" s="82">
        <f ca="1">SUMPRODUCT(R1033:R1062,'control variables'!AN$7:AN$36)</f>
        <v>6.2110195516817159E-54</v>
      </c>
      <c r="AH1063" s="82">
        <f ca="1">SUMPRODUCT(S1033:S1062,'control variables'!AO$7:AO$36)</f>
        <v>2.6893098573299705E-54</v>
      </c>
      <c r="AI1063" s="82">
        <f t="shared" ca="1" si="796"/>
        <v>1.2970821790903119E-53</v>
      </c>
      <c r="AJ1063" s="10">
        <f ca="1">SUMPRODUCT(P1033:P1062,'control variables'!AP$7:AP$36)</f>
        <v>1.8079590544938458E-57</v>
      </c>
      <c r="AK1063" s="10">
        <f ca="1">SUMPRODUCT(Q1033:Q1062,'control variables'!AQ$7:AQ$36)</f>
        <v>5.2171719874457833E-57</v>
      </c>
      <c r="AL1063" s="10">
        <f ca="1">SUMPRODUCT(R1033:R1062,'control variables'!AR$7:AR$36)</f>
        <v>1.8751885975705295E-55</v>
      </c>
      <c r="AM1063" s="10">
        <f ca="1">SUMPRODUCT(S1033:S1062,'control variables'!AS$7:AS$36)</f>
        <v>1.4048133204900558E-55</v>
      </c>
      <c r="AN1063" s="10">
        <f t="shared" ca="1" si="817"/>
        <v>3.3502532284799816E-55</v>
      </c>
      <c r="AO1063" s="82">
        <f ca="1">SUMPRODUCT(P1033:P1062,'control variables'!AX$7:AX$36)</f>
        <v>2.4585484070060019E-57</v>
      </c>
      <c r="AP1063" s="82">
        <f ca="1">SUMPRODUCT(Q1033:Q1062,'control variables'!AY$7:AY$36)</f>
        <v>5.6756461810036321E-57</v>
      </c>
      <c r="AQ1063" s="82">
        <f ca="1">SUMPRODUCT(R1033:R1062,'control variables'!AZ$7:AZ$36)</f>
        <v>5.099940651790392E-56</v>
      </c>
      <c r="AR1063" s="82">
        <f ca="1">SUMPRODUCT(S1033:S1062,'control variables'!BA$7:BA$36)</f>
        <v>3.820663463198352E-56</v>
      </c>
      <c r="AS1063" s="82">
        <f t="shared" ca="1" si="818"/>
        <v>9.7340235737897069E-56</v>
      </c>
      <c r="AT1063" s="10">
        <f ca="1">SUMPRODUCT(P1033:P1062,'control variables'!AT$7:AT$36)</f>
        <v>-2.1697649088913567E-57</v>
      </c>
      <c r="AU1063" s="10">
        <f ca="1">SUMPRODUCT(Q1033:Q1062,'control variables'!AU$7:AU$36)</f>
        <v>2.3537175930326336E-57</v>
      </c>
      <c r="AV1063" s="10">
        <f ca="1">SUMPRODUCT(R1033:R1062,'control variables'!AV$7:AV$36)</f>
        <v>1.0135296573962261E-54</v>
      </c>
      <c r="AW1063" s="10">
        <f ca="1">SUMPRODUCT(S1033:S1062,'control variables'!AW$7:AW$36)</f>
        <v>7.592942732622329E-55</v>
      </c>
      <c r="AX1063" s="10">
        <f t="shared" ca="1" si="797"/>
        <v>1.7730078833426001E-54</v>
      </c>
      <c r="AY1063" s="82">
        <f ca="1">SUMPRODUCT(P1033:P1062,'control variables'!BB$7:BB$36)</f>
        <v>7.8642356101669557E-57</v>
      </c>
      <c r="AZ1063" s="82">
        <f ca="1">SUMPRODUCT(Q1033:Q1062,'control variables'!BC$7:BC$36)</f>
        <v>2.0053786781856335E-56</v>
      </c>
      <c r="BA1063" s="82">
        <f ca="1">SUMPRODUCT(R1033:R1062,'control variables'!BD$7:BD$36)</f>
        <v>1.4038267160751271E-55</v>
      </c>
      <c r="BB1063" s="82">
        <f ca="1">SUMPRODUCT(S1033:S1062,'control variables'!BE$7:BE$36)</f>
        <v>1.9949379758915982E-56</v>
      </c>
      <c r="BC1063" s="82">
        <f t="shared" ca="1" si="819"/>
        <v>1.88250073758452E-55</v>
      </c>
      <c r="BD1063" s="10">
        <f ca="1">SUMPRODUCT(P1033:P1062,'control variables'!BF$7:BF$36)</f>
        <v>1.645129590790849E-57</v>
      </c>
      <c r="BE1063" s="10">
        <f ca="1">SUMPRODUCT(Q1033:Q1062,'control variables'!BG$7:BG$36)</f>
        <v>1.8989199994233335E-57</v>
      </c>
      <c r="BF1063" s="10">
        <f ca="1">SUMPRODUCT(R1033:R1062,'control variables'!BH$7:BH$36)</f>
        <v>5.6876808917196849E-56</v>
      </c>
      <c r="BG1063" s="10">
        <f ca="1">SUMPRODUCT(S1033:S1062,'control variables'!BI$7:BI$36)</f>
        <v>1.2782922032060903E-55</v>
      </c>
      <c r="BH1063" s="10">
        <f t="shared" ca="1" si="820"/>
        <v>1.8825007882802004E-55</v>
      </c>
      <c r="BI1063" s="82">
        <f t="shared" ca="1" si="798"/>
        <v>1.8978469511465516E-54</v>
      </c>
      <c r="BJ1063" s="82">
        <f t="shared" ca="1" si="799"/>
        <v>2.2007474058210456E-54</v>
      </c>
      <c r="BK1063" s="82">
        <f t="shared" ca="1" si="800"/>
        <v>7.3649318806854545E-54</v>
      </c>
      <c r="BL1063" s="82">
        <f t="shared" ca="1" si="801"/>
        <v>3.4685535103511194E-54</v>
      </c>
      <c r="BM1063" s="82">
        <f t="shared" ca="1" si="791"/>
        <v>1.4932079748004171E-53</v>
      </c>
      <c r="BN1063" s="10">
        <f ca="1">BN1062+BI1063-INDIRECT(ADDRESS(MAX($D1063-'key variables'!$B$9*30,34),scenario!BI$4),TRUE)</f>
        <v>9439390.0751690175</v>
      </c>
      <c r="BO1063" s="10">
        <f ca="1">BO1062+BJ1063-INDIRECT(ADDRESS(MAX($D1063-'key variables'!$B$9*30,34),scenario!BJ$4),TRUE)</f>
        <v>10895583.360992203</v>
      </c>
      <c r="BP1063" s="10">
        <f ca="1">BP1062+BK1063-INDIRECT(ADDRESS(MAX($D1063-'key variables'!$B$9*30,34),scenario!BK$4),TRUE)</f>
        <v>32531162.537994072</v>
      </c>
      <c r="BQ1063" s="10">
        <f ca="1">BQ1062+BL1063-INDIRECT(ADDRESS(MAX($D1063-'key variables'!$B$9*30,34),scenario!BL$4),TRUE)</f>
        <v>14415841.516535141</v>
      </c>
      <c r="BR1063" s="10">
        <f t="shared" ca="1" si="821"/>
        <v>67281977.490690395</v>
      </c>
      <c r="BS1063" s="82">
        <f t="shared" ca="1" si="802"/>
        <v>-2.3433848477536824E-9</v>
      </c>
      <c r="BT1063" s="82">
        <f t="shared" ca="1" si="803"/>
        <v>-3.4288309057018498E-10</v>
      </c>
      <c r="BU1063" s="82">
        <f t="shared" ca="1" si="804"/>
        <v>-4.2578247660364599E-9</v>
      </c>
      <c r="BV1063" s="82">
        <f t="shared" ca="1" si="805"/>
        <v>-2.9943922343414556E-9</v>
      </c>
      <c r="BW1063" s="82">
        <f t="shared" ca="1" si="822"/>
        <v>-9.9384849387017825E-9</v>
      </c>
      <c r="BX1063" s="10">
        <f t="shared" ca="1" si="806"/>
        <v>-1.8625994260191893E-12</v>
      </c>
      <c r="BY1063" s="10">
        <f t="shared" ca="1" si="807"/>
        <v>2.8902850229962428E-12</v>
      </c>
      <c r="BZ1063" s="10">
        <f t="shared" ca="1" si="808"/>
        <v>-3.5034723983035463E-11</v>
      </c>
      <c r="CA1063" s="10">
        <f t="shared" ca="1" si="809"/>
        <v>-2.0257049910634696E-11</v>
      </c>
      <c r="CB1063" s="10">
        <v>0</v>
      </c>
      <c r="CC1063" s="82">
        <f t="shared" ca="1" si="810"/>
        <v>3.9725652202851362E-13</v>
      </c>
      <c r="CD1063" s="82">
        <f t="shared" ca="1" si="811"/>
        <v>3.4270724516460853E-13</v>
      </c>
      <c r="CE1063" s="82">
        <f t="shared" ca="1" si="812"/>
        <v>1.8915613015532971E-10</v>
      </c>
      <c r="CF1063" s="82">
        <f t="shared" ca="1" si="813"/>
        <v>3.7028113764059381E-11</v>
      </c>
      <c r="CG1063" s="82">
        <f t="shared" ca="1" si="823"/>
        <v>2.269242076865822E-10</v>
      </c>
      <c r="CH1063" s="13" t="str">
        <f t="shared" ca="1" si="776"/>
        <v/>
      </c>
      <c r="CI1063" s="81">
        <f t="shared" ca="1" si="785"/>
        <v>0.1131775965863165</v>
      </c>
      <c r="CJ1063" s="81">
        <f t="shared" ca="1" si="786"/>
        <v>0.13063724757458739</v>
      </c>
      <c r="CK1063" s="81">
        <f t="shared" ca="1" si="787"/>
        <v>0.39004625943939081</v>
      </c>
      <c r="CL1063" s="81">
        <f t="shared" ca="1" si="788"/>
        <v>0.17284488538116416</v>
      </c>
      <c r="CM1063" s="89">
        <f t="shared" ca="1" si="777"/>
        <v>0.80670598898145884</v>
      </c>
    </row>
    <row r="1064" spans="1:91" x14ac:dyDescent="0.3">
      <c r="A1064">
        <v>999</v>
      </c>
      <c r="B1064" s="3">
        <f t="shared" si="790"/>
        <v>2.963888888888889</v>
      </c>
      <c r="C1064" s="3">
        <f t="shared" si="778"/>
        <v>33.299999999999997</v>
      </c>
      <c r="D1064" s="4">
        <f t="shared" ca="1" si="814"/>
        <v>1064</v>
      </c>
      <c r="E1064" s="58">
        <f>(0.5*(COS(B1064*2*PI())+1)*('key variables'!$B$4-'key variables'!$B$6)+'key variables'!$B$6)/'key variables'!$B$4</f>
        <v>1</v>
      </c>
      <c r="F1064" s="10">
        <f t="shared" ca="1" si="779"/>
        <v>11689222.907461114</v>
      </c>
      <c r="G1064" s="10">
        <f t="shared" ca="1" si="780"/>
        <v>13492492.798713122</v>
      </c>
      <c r="H1064" s="10">
        <f t="shared" ca="1" si="781"/>
        <v>40309474.521088287</v>
      </c>
      <c r="I1064" s="10">
        <f t="shared" ca="1" si="782"/>
        <v>17912154.249750931</v>
      </c>
      <c r="J1064" s="10">
        <f t="shared" ca="1" si="815"/>
        <v>83403344.477013454</v>
      </c>
      <c r="K1064" s="82">
        <f t="shared" ca="1" si="792"/>
        <v>2249832.832292099</v>
      </c>
      <c r="L1064" s="82">
        <f t="shared" ca="1" si="793"/>
        <v>2596909.4377209195</v>
      </c>
      <c r="M1064" s="82">
        <f t="shared" ca="1" si="794"/>
        <v>7778311.98309422</v>
      </c>
      <c r="N1064" s="82">
        <f t="shared" ca="1" si="795"/>
        <v>3496312.733215793</v>
      </c>
      <c r="O1064" s="82">
        <f t="shared" ca="1" si="816"/>
        <v>16121366.986323033</v>
      </c>
      <c r="P1064" s="10">
        <f ca="1">IF(IF($A1064&gt;='key variables'!$B$26,K1064*SUMPRODUCT(Z1064:AC1064,'control variables'!$O$3:$R$3)/J1064+F$65*'key variables'!$B$25/scenario!J$65,K1064*SUMPRODUCT(Z1064:AC1064,'control variables'!$O$7:$R$7)/J1064+F$65*'key variables'!$B$25/scenario!J$65)&lt;'key variables'!$B$28,0,IF($A1064&gt;='key variables'!$B$26,K1064*SUMPRODUCT(Z1064:AC1064,'control variables'!$O$3:$R$3)/J1064+F$65*'key variables'!$B$25/scenario!J$65,K1064*SUMPRODUCT(Z1064:AC1064,'control variables'!$O$7:$R$7)/J1064+F$65*'key variables'!$B$25/scenario!J$65))</f>
        <v>2.3113514519220476E-55</v>
      </c>
      <c r="Q1064" s="10">
        <f ca="1">IF(IF($A1064&gt;='key variables'!$B$26,L1064*SUMPRODUCT(Z1064:AC1064,'control variables'!$O$4:$R$4)/J1064+G$65*'key variables'!$B$25/scenario!J$65,L1064*SUMPRODUCT(Z1064:AC1064,'control variables'!$O$7:$R$7)/J1064+G$65*'key variables'!$B$25/scenario!J$65)&lt;'key variables'!$B$28,0,IF($A1064&gt;='key variables'!$B$26,L1064*SUMPRODUCT(Z1064:AC1064,'control variables'!$O$4:$R$4)/J1064+G$65*'key variables'!$B$25/scenario!J$65,L1064*SUMPRODUCT(Z1064:AC1064,'control variables'!$O$7:$R$7)/J1064+G$65*'key variables'!$B$25/scenario!J$65))</f>
        <v>2.6679183951952474E-55</v>
      </c>
      <c r="R1064" s="10">
        <f ca="1">IF(IF($A1064&gt;='key variables'!$B$26,M1064*SUMPRODUCT(Z1064:AC1064,'control variables'!$O$5:$R$5)/J1064+H$65*'key variables'!$B$25/scenario!J$65,M1064*SUMPRODUCT(Z1064:AC1064,'control variables'!$O$7:$R$7)/J1064+H$65*'key variables'!$B$25/scenario!J$65)&lt;'key variables'!$B$28,0,IF($A1064&gt;='key variables'!$B$26,M1064*SUMPRODUCT(Z1064:AC1064,'control variables'!$O$5:$R$5)/J1064+H$65*'key variables'!$B$25/scenario!J$65,M1064*SUMPRODUCT(Z1064:AC1064,'control variables'!$O$7:$R$7)/J1064+H$65*'key variables'!$B$25/scenario!J$65))</f>
        <v>7.9909993478543576E-55</v>
      </c>
      <c r="S1064" s="10">
        <f ca="1">IF(IF($A1064&gt;='key variables'!$B$26,N1064*SUMPRODUCT(Z1064:AC1064,'control variables'!$O$6:$R$6)/J1064+I$65*'key variables'!$B$25/scenario!J$65,N1064*SUMPRODUCT(Z1064:AC1064,'control variables'!$O$7:$R$7)/J1064+I$65*'key variables'!$B$25/scenario!J$65)&lt;'key variables'!$B$28,0,IF($A1064&gt;='key variables'!$B$26,N1064*SUMPRODUCT(Z1064:AC1064,'control variables'!$O$6:$R$6)/J1064+I$65*'key variables'!$B$25/scenario!J$65,N1064*SUMPRODUCT(Z1064:AC1064,'control variables'!$O$7:$R$7)/J1064+I$65*'key variables'!$B$25/scenario!J$65))</f>
        <v>3.5919146508582333E-55</v>
      </c>
      <c r="T1064" s="10">
        <f t="shared" ca="1" si="789"/>
        <v>1.6562183845829885E-54</v>
      </c>
      <c r="U1064" s="82">
        <f ca="1">SUMPRODUCT(P1034:P1063,'control variables'!AD$7:AD$36)</f>
        <v>4.9004926728258586E-55</v>
      </c>
      <c r="V1064" s="82">
        <f ca="1">SUMPRODUCT(Q1034:Q1063,'control variables'!AE$7:AE$36)</f>
        <v>5.656480556636945E-55</v>
      </c>
      <c r="W1064" s="82">
        <f ca="1">SUMPRODUCT(R1034:R1063,'control variables'!AF$7:AF$36)</f>
        <v>1.6942396934119389E-54</v>
      </c>
      <c r="X1064" s="82">
        <f ca="1">SUMPRODUCT(S1034:S1063,'control variables'!AG$7:AG$36)</f>
        <v>7.6155235558440201E-55</v>
      </c>
      <c r="Y1064" s="82">
        <f t="shared" ca="1" si="783"/>
        <v>3.511489371942621E-54</v>
      </c>
      <c r="Z1064" s="10">
        <f ca="1">IF($A1064&gt;='key variables'!$B$26,SUMPRODUCT(P1034:P1063,'control variables'!V$7:V$36)*$E1064,SUMPRODUCT(P1034:P1063,'control variables'!Z$7:Z$36)*$E1064)</f>
        <v>1.1957698222219294E-54</v>
      </c>
      <c r="AA1064" s="10">
        <f ca="1">IF($A1064&gt;='key variables'!$B$26,SUMPRODUCT(Q1034:Q1063,'control variables'!W$7:W$36)*$E1064,SUMPRODUCT(Q1034:Q1063,'control variables'!AA$7:AA$36)*$E1064)</f>
        <v>1.3802385191020397E-54</v>
      </c>
      <c r="AB1064" s="10">
        <f ca="1">IF($A1064&gt;='key variables'!$B$26,SUMPRODUCT(R1034:R1063,'control variables'!X$7:X$36)*$E1064,SUMPRODUCT(R1034:R1063,'control variables'!AB$7:AB$36)*$E1064)</f>
        <v>4.1341163679860942E-54</v>
      </c>
      <c r="AC1064" s="10">
        <f ca="1">IF($A1064&gt;='key variables'!$B$26,SUMPRODUCT(S1034:S1063,'control variables'!Y$7:Y$36)*$E1064,SUMPRODUCT(S1034:S1063,'control variables'!AC$7:AC$36)*$E1064)</f>
        <v>1.8582648432463266E-54</v>
      </c>
      <c r="AD1064" s="10">
        <f t="shared" ca="1" si="784"/>
        <v>8.5683895525563897E-54</v>
      </c>
      <c r="AE1064" s="82">
        <f ca="1">SUMPRODUCT(P1034:P1063,'control variables'!AL$7:AL$36)</f>
        <v>1.6281011384297238E-54</v>
      </c>
      <c r="AF1064" s="82">
        <f ca="1">SUMPRODUCT(Q1034:Q1063,'control variables'!AM$7:AM$36)</f>
        <v>1.8743508834958036E-54</v>
      </c>
      <c r="AG1064" s="82">
        <f ca="1">SUMPRODUCT(R1034:R1063,'control variables'!AN$7:AN$36)</f>
        <v>5.3442669697119756E-54</v>
      </c>
      <c r="AH1064" s="82">
        <f ca="1">SUMPRODUCT(S1034:S1063,'control variables'!AO$7:AO$36)</f>
        <v>2.3140145868576231E-54</v>
      </c>
      <c r="AI1064" s="82">
        <f t="shared" ca="1" si="796"/>
        <v>1.1160733578495125E-53</v>
      </c>
      <c r="AJ1064" s="10">
        <f ca="1">SUMPRODUCT(P1034:P1063,'control variables'!AP$7:AP$36)</f>
        <v>1.5556569701840626E-57</v>
      </c>
      <c r="AK1064" s="10">
        <f ca="1">SUMPRODUCT(Q1034:Q1063,'control variables'!AQ$7:AQ$36)</f>
        <v>4.4891116016956779E-57</v>
      </c>
      <c r="AL1064" s="10">
        <f ca="1">SUMPRODUCT(R1034:R1063,'control variables'!AR$7:AR$36)</f>
        <v>1.6135045785298237E-55</v>
      </c>
      <c r="AM1064" s="10">
        <f ca="1">SUMPRODUCT(S1034:S1063,'control variables'!AS$7:AS$36)</f>
        <v>1.2087705351488708E-55</v>
      </c>
      <c r="AN1064" s="10">
        <f t="shared" ca="1" si="817"/>
        <v>2.8827227993974916E-55</v>
      </c>
      <c r="AO1064" s="82">
        <f ca="1">SUMPRODUCT(P1034:P1063,'control variables'!AX$7:AX$36)</f>
        <v>2.1154560753946702E-57</v>
      </c>
      <c r="AP1064" s="82">
        <f ca="1">SUMPRODUCT(Q1034:Q1063,'control variables'!AY$7:AY$36)</f>
        <v>4.8836053669637516E-57</v>
      </c>
      <c r="AQ1064" s="82">
        <f ca="1">SUMPRODUCT(R1034:R1063,'control variables'!AZ$7:AZ$36)</f>
        <v>4.3882399895963914E-56</v>
      </c>
      <c r="AR1064" s="82">
        <f ca="1">SUMPRODUCT(S1034:S1063,'control variables'!BA$7:BA$36)</f>
        <v>3.287486922050937E-56</v>
      </c>
      <c r="AS1064" s="82">
        <f t="shared" ca="1" si="818"/>
        <v>8.3756330558831712E-56</v>
      </c>
      <c r="AT1064" s="10">
        <f ca="1">SUMPRODUCT(P1034:P1063,'control variables'!AT$7:AT$36)</f>
        <v>-1.8669725377838287E-57</v>
      </c>
      <c r="AU1064" s="10">
        <f ca="1">SUMPRODUCT(Q1034:Q1063,'control variables'!AU$7:AU$36)</f>
        <v>2.0252544825862566E-57</v>
      </c>
      <c r="AV1064" s="10">
        <f ca="1">SUMPRODUCT(R1034:R1063,'control variables'!AV$7:AV$36)</f>
        <v>8.7209080985416275E-55</v>
      </c>
      <c r="AW1064" s="10">
        <f ca="1">SUMPRODUCT(S1034:S1063,'control variables'!AW$7:AW$36)</f>
        <v>6.5333417019885052E-55</v>
      </c>
      <c r="AX1064" s="10">
        <f t="shared" ca="1" si="797"/>
        <v>1.5255832619978157E-54</v>
      </c>
      <c r="AY1064" s="82">
        <f ca="1">SUMPRODUCT(P1034:P1063,'control variables'!BB$7:BB$36)</f>
        <v>6.7667754486569224E-57</v>
      </c>
      <c r="AZ1064" s="82">
        <f ca="1">SUMPRODUCT(Q1034:Q1063,'control variables'!BC$7:BC$36)</f>
        <v>1.7255265327075482E-56</v>
      </c>
      <c r="BA1064" s="82">
        <f ca="1">SUMPRODUCT(R1034:R1063,'control variables'!BD$7:BD$36)</f>
        <v>1.2079216121430741E-55</v>
      </c>
      <c r="BB1064" s="82">
        <f ca="1">SUMPRODUCT(S1034:S1063,'control variables'!BE$7:BE$36)</f>
        <v>1.7165428384933672E-56</v>
      </c>
      <c r="BC1064" s="82">
        <f t="shared" ca="1" si="819"/>
        <v>1.6197963037497349E-55</v>
      </c>
      <c r="BD1064" s="10">
        <f ca="1">SUMPRODUCT(P1034:P1063,'control variables'!BF$7:BF$36)</f>
        <v>1.4155504840712918E-57</v>
      </c>
      <c r="BE1064" s="10">
        <f ca="1">SUMPRODUCT(Q1034:Q1063,'control variables'!BG$7:BG$36)</f>
        <v>1.63392424490047E-57</v>
      </c>
      <c r="BF1064" s="10">
        <f ca="1">SUMPRODUCT(R1034:R1063,'control variables'!BH$7:BH$36)</f>
        <v>4.8939606244918693E-56</v>
      </c>
      <c r="BG1064" s="10">
        <f ca="1">SUMPRODUCT(S1034:S1063,'control variables'!BI$7:BI$36)</f>
        <v>1.0999055376318898E-55</v>
      </c>
      <c r="BH1064" s="10">
        <f t="shared" ca="1" si="820"/>
        <v>1.6197963473707943E-55</v>
      </c>
      <c r="BI1064" s="82">
        <f t="shared" ca="1" si="798"/>
        <v>1.6330009413405968E-54</v>
      </c>
      <c r="BJ1064" s="82">
        <f t="shared" ca="1" si="799"/>
        <v>1.8936314033054653E-54</v>
      </c>
      <c r="BK1064" s="82">
        <f t="shared" ca="1" si="800"/>
        <v>6.3371499407804459E-54</v>
      </c>
      <c r="BL1064" s="82">
        <f t="shared" ca="1" si="801"/>
        <v>2.9845141854414073E-54</v>
      </c>
      <c r="BM1064" s="82">
        <f t="shared" ca="1" si="791"/>
        <v>1.2848296470867914E-53</v>
      </c>
      <c r="BN1064" s="10">
        <f ca="1">BN1063+BI1064-INDIRECT(ADDRESS(MAX($D1064-'key variables'!$B$9*30,34),scenario!BI$4),TRUE)</f>
        <v>9439390.0751690175</v>
      </c>
      <c r="BO1064" s="10">
        <f ca="1">BO1063+BJ1064-INDIRECT(ADDRESS(MAX($D1064-'key variables'!$B$9*30,34),scenario!BJ$4),TRUE)</f>
        <v>10895583.360992203</v>
      </c>
      <c r="BP1064" s="10">
        <f ca="1">BP1063+BK1064-INDIRECT(ADDRESS(MAX($D1064-'key variables'!$B$9*30,34),scenario!BK$4),TRUE)</f>
        <v>32531162.537994072</v>
      </c>
      <c r="BQ1064" s="10">
        <f ca="1">BQ1063+BL1064-INDIRECT(ADDRESS(MAX($D1064-'key variables'!$B$9*30,34),scenario!BL$4),TRUE)</f>
        <v>14415841.516535141</v>
      </c>
      <c r="BR1064" s="10">
        <f t="shared" ca="1" si="821"/>
        <v>67281977.490690395</v>
      </c>
      <c r="BS1064" s="82">
        <f t="shared" ca="1" si="802"/>
        <v>-2.3433848477536824E-9</v>
      </c>
      <c r="BT1064" s="82">
        <f t="shared" ca="1" si="803"/>
        <v>-3.4288309057018498E-10</v>
      </c>
      <c r="BU1064" s="82">
        <f t="shared" ca="1" si="804"/>
        <v>-4.2578247660364599E-9</v>
      </c>
      <c r="BV1064" s="82">
        <f t="shared" ca="1" si="805"/>
        <v>-2.9943922343414556E-9</v>
      </c>
      <c r="BW1064" s="82">
        <f t="shared" ca="1" si="822"/>
        <v>-9.9384849387017825E-9</v>
      </c>
      <c r="BX1064" s="10">
        <f t="shared" ca="1" si="806"/>
        <v>-1.8625994260191893E-12</v>
      </c>
      <c r="BY1064" s="10">
        <f t="shared" ca="1" si="807"/>
        <v>2.8902850229962428E-12</v>
      </c>
      <c r="BZ1064" s="10">
        <f t="shared" ca="1" si="808"/>
        <v>-3.5034723983035463E-11</v>
      </c>
      <c r="CA1064" s="10">
        <f t="shared" ca="1" si="809"/>
        <v>-2.0257049910634696E-11</v>
      </c>
      <c r="CB1064" s="10">
        <v>0</v>
      </c>
      <c r="CC1064" s="82">
        <f t="shared" ca="1" si="810"/>
        <v>3.9725652202851362E-13</v>
      </c>
      <c r="CD1064" s="82">
        <f t="shared" ca="1" si="811"/>
        <v>3.4270724516460853E-13</v>
      </c>
      <c r="CE1064" s="82">
        <f t="shared" ca="1" si="812"/>
        <v>1.8915613015532971E-10</v>
      </c>
      <c r="CF1064" s="82">
        <f t="shared" ca="1" si="813"/>
        <v>3.7028113764059381E-11</v>
      </c>
      <c r="CG1064" s="82">
        <f t="shared" ca="1" si="823"/>
        <v>2.269242076865822E-10</v>
      </c>
      <c r="CH1064" s="13" t="str">
        <f t="shared" ca="1" si="776"/>
        <v/>
      </c>
      <c r="CI1064" s="81">
        <f t="shared" ca="1" si="785"/>
        <v>0.1131775965863165</v>
      </c>
      <c r="CJ1064" s="81">
        <f t="shared" ca="1" si="786"/>
        <v>0.13063724757458739</v>
      </c>
      <c r="CK1064" s="81">
        <f t="shared" ca="1" si="787"/>
        <v>0.39004625943939081</v>
      </c>
      <c r="CL1064" s="81">
        <f t="shared" ca="1" si="788"/>
        <v>0.17284488538116416</v>
      </c>
      <c r="CM1064" s="89">
        <f t="shared" ca="1" si="777"/>
        <v>0.80670598898145884</v>
      </c>
    </row>
    <row r="1065" spans="1:91" x14ac:dyDescent="0.3">
      <c r="A1065">
        <v>1000</v>
      </c>
      <c r="B1065" s="3">
        <f t="shared" si="790"/>
        <v>2.9666666666666668</v>
      </c>
      <c r="C1065" s="3">
        <f t="shared" si="778"/>
        <v>33.333333333333336</v>
      </c>
      <c r="D1065" s="4">
        <f t="shared" ca="1" si="814"/>
        <v>1065</v>
      </c>
      <c r="E1065" s="58">
        <f>(0.5*(COS(B1065*2*PI())+1)*('key variables'!$B$4-'key variables'!$B$6)+'key variables'!$B$6)/'key variables'!$B$4</f>
        <v>1</v>
      </c>
      <c r="F1065" s="10">
        <f t="shared" ca="1" si="779"/>
        <v>11689222.907461114</v>
      </c>
      <c r="G1065" s="10">
        <f t="shared" ca="1" si="780"/>
        <v>13492492.798713122</v>
      </c>
      <c r="H1065" s="10">
        <f t="shared" ca="1" si="781"/>
        <v>40309474.521088287</v>
      </c>
      <c r="I1065" s="10">
        <f t="shared" ca="1" si="782"/>
        <v>17912154.249750931</v>
      </c>
      <c r="J1065" s="10">
        <f t="shared" ca="1" si="815"/>
        <v>83403344.477013454</v>
      </c>
      <c r="K1065" s="82">
        <f t="shared" ca="1" si="792"/>
        <v>2249832.832292099</v>
      </c>
      <c r="L1065" s="82">
        <f t="shared" ca="1" si="793"/>
        <v>2596909.4377209195</v>
      </c>
      <c r="M1065" s="82">
        <f t="shared" ca="1" si="794"/>
        <v>7778311.98309422</v>
      </c>
      <c r="N1065" s="82">
        <f t="shared" ca="1" si="795"/>
        <v>3496312.733215793</v>
      </c>
      <c r="O1065" s="82">
        <f t="shared" ca="1" si="816"/>
        <v>16121366.986323033</v>
      </c>
      <c r="P1065" s="10">
        <f ca="1">IF(IF($A1065&gt;='key variables'!$B$26,K1065*SUMPRODUCT(Z1065:AC1065,'control variables'!$O$3:$R$3)/J1065+F$65*'key variables'!$B$25/scenario!J$65,K1065*SUMPRODUCT(Z1065:AC1065,'control variables'!$O$7:$R$7)/J1065+F$65*'key variables'!$B$25/scenario!J$65)&lt;'key variables'!$B$28,0,IF($A1065&gt;='key variables'!$B$26,K1065*SUMPRODUCT(Z1065:AC1065,'control variables'!$O$3:$R$3)/J1065+F$65*'key variables'!$B$25/scenario!J$65,K1065*SUMPRODUCT(Z1065:AC1065,'control variables'!$O$7:$R$7)/J1065+F$65*'key variables'!$B$25/scenario!J$65))</f>
        <v>1.988800569233149E-55</v>
      </c>
      <c r="Q1065" s="10">
        <f ca="1">IF(IF($A1065&gt;='key variables'!$B$26,L1065*SUMPRODUCT(Z1065:AC1065,'control variables'!$O$4:$R$4)/J1065+G$65*'key variables'!$B$25/scenario!J$65,L1065*SUMPRODUCT(Z1065:AC1065,'control variables'!$O$7:$R$7)/J1065+G$65*'key variables'!$B$25/scenario!J$65)&lt;'key variables'!$B$28,0,IF($A1065&gt;='key variables'!$B$26,L1065*SUMPRODUCT(Z1065:AC1065,'control variables'!$O$4:$R$4)/J1065+G$65*'key variables'!$B$25/scenario!J$65,L1065*SUMPRODUCT(Z1065:AC1065,'control variables'!$O$7:$R$7)/J1065+G$65*'key variables'!$B$25/scenario!J$65))</f>
        <v>2.2956083198077166E-55</v>
      </c>
      <c r="R1065" s="10">
        <f ca="1">IF(IF($A1065&gt;='key variables'!$B$26,M1065*SUMPRODUCT(Z1065:AC1065,'control variables'!$O$5:$R$5)/J1065+H$65*'key variables'!$B$25/scenario!J$65,M1065*SUMPRODUCT(Z1065:AC1065,'control variables'!$O$7:$R$7)/J1065+H$65*'key variables'!$B$25/scenario!J$65)&lt;'key variables'!$B$28,0,IF($A1065&gt;='key variables'!$B$26,M1065*SUMPRODUCT(Z1065:AC1065,'control variables'!$O$5:$R$5)/J1065+H$65*'key variables'!$B$25/scenario!J$65,M1065*SUMPRODUCT(Z1065:AC1065,'control variables'!$O$7:$R$7)/J1065+H$65*'key variables'!$B$25/scenario!J$65))</f>
        <v>6.8758492087124007E-55</v>
      </c>
      <c r="S1065" s="10">
        <f ca="1">IF(IF($A1065&gt;='key variables'!$B$26,N1065*SUMPRODUCT(Z1065:AC1065,'control variables'!$O$6:$R$6)/J1065+I$65*'key variables'!$B$25/scenario!J$65,N1065*SUMPRODUCT(Z1065:AC1065,'control variables'!$O$7:$R$7)/J1065+I$65*'key variables'!$B$25/scenario!J$65)&lt;'key variables'!$B$28,0,IF($A1065&gt;='key variables'!$B$26,N1065*SUMPRODUCT(Z1065:AC1065,'control variables'!$O$6:$R$6)/J1065+I$65*'key variables'!$B$25/scenario!J$65,N1065*SUMPRODUCT(Z1065:AC1065,'control variables'!$O$7:$R$7)/J1065+I$65*'key variables'!$B$25/scenario!J$65))</f>
        <v>3.090660183384637E-55</v>
      </c>
      <c r="T1065" s="10">
        <f t="shared" ca="1" si="789"/>
        <v>1.4250918281137903E-54</v>
      </c>
      <c r="U1065" s="82">
        <f ca="1">SUMPRODUCT(P1035:P1064,'control variables'!AD$7:AD$36)</f>
        <v>4.2166251303471794E-55</v>
      </c>
      <c r="V1065" s="82">
        <f ca="1">SUMPRODUCT(Q1035:Q1064,'control variables'!AE$7:AE$36)</f>
        <v>4.8671143202999148E-55</v>
      </c>
      <c r="W1065" s="82">
        <f ca="1">SUMPRODUCT(R1035:R1064,'control variables'!AF$7:AF$36)</f>
        <v>1.4578072338904088E-54</v>
      </c>
      <c r="X1065" s="82">
        <f ca="1">SUMPRODUCT(S1035:S1064,'control variables'!AG$7:AG$36)</f>
        <v>6.5527713538658533E-55</v>
      </c>
      <c r="Y1065" s="82">
        <f t="shared" ca="1" si="783"/>
        <v>3.0214583143417036E-54</v>
      </c>
      <c r="Z1065" s="10">
        <f ca="1">IF($A1065&gt;='key variables'!$B$26,SUMPRODUCT(P1035:P1064,'control variables'!V$7:V$36)*$E1065,SUMPRODUCT(P1035:P1064,'control variables'!Z$7:Z$36)*$E1065)</f>
        <v>1.0288992187359485E-54</v>
      </c>
      <c r="AA1065" s="10">
        <f ca="1">IF($A1065&gt;='key variables'!$B$26,SUMPRODUCT(Q1035:Q1064,'control variables'!W$7:W$36)*$E1065,SUMPRODUCT(Q1035:Q1064,'control variables'!AA$7:AA$36)*$E1065)</f>
        <v>1.187625166300427E-54</v>
      </c>
      <c r="AB1065" s="10">
        <f ca="1">IF($A1065&gt;='key variables'!$B$26,SUMPRODUCT(R1035:R1064,'control variables'!X$7:X$36)*$E1065,SUMPRODUCT(R1035:R1064,'control variables'!AB$7:AB$36)*$E1065)</f>
        <v>3.5571972315546041E-54</v>
      </c>
      <c r="AC1065" s="10">
        <f ca="1">IF($A1065&gt;='key variables'!$B$26,SUMPRODUCT(S1035:S1064,'control variables'!Y$7:Y$36)*$E1065,SUMPRODUCT(S1035:S1064,'control variables'!AC$7:AC$36)*$E1065)</f>
        <v>1.5989425472102046E-54</v>
      </c>
      <c r="AD1065" s="10">
        <f t="shared" ca="1" si="784"/>
        <v>7.3726641638011839E-54</v>
      </c>
      <c r="AE1065" s="82">
        <f ca="1">SUMPRODUCT(P1035:P1064,'control variables'!AL$7:AL$36)</f>
        <v>1.4008983654067748E-54</v>
      </c>
      <c r="AF1065" s="82">
        <f ca="1">SUMPRODUCT(Q1035:Q1064,'control variables'!AM$7:AM$36)</f>
        <v>1.6127837681021043E-54</v>
      </c>
      <c r="AG1065" s="82">
        <f ca="1">SUMPRODUCT(R1035:R1064,'control variables'!AN$7:AN$36)</f>
        <v>4.598470380892795E-54</v>
      </c>
      <c r="AH1065" s="82">
        <f ca="1">SUMPRODUCT(S1035:S1064,'control variables'!AO$7:AO$36)</f>
        <v>1.9910920616288263E-54</v>
      </c>
      <c r="AI1065" s="82">
        <f t="shared" ca="1" si="796"/>
        <v>9.6032445760305E-54</v>
      </c>
      <c r="AJ1065" s="10">
        <f ca="1">SUMPRODUCT(P1035:P1064,'control variables'!AP$7:AP$36)</f>
        <v>1.3385638368673E-57</v>
      </c>
      <c r="AK1065" s="10">
        <f ca="1">SUMPRODUCT(Q1035:Q1064,'control variables'!AQ$7:AQ$36)</f>
        <v>3.8626526058507024E-57</v>
      </c>
      <c r="AL1065" s="10">
        <f ca="1">SUMPRODUCT(R1035:R1064,'control variables'!AR$7:AR$36)</f>
        <v>1.3883387667297214E-55</v>
      </c>
      <c r="AM1065" s="10">
        <f ca="1">SUMPRODUCT(S1035:S1064,'control variables'!AS$7:AS$36)</f>
        <v>1.0400856721193305E-55</v>
      </c>
      <c r="AN1065" s="10">
        <f t="shared" ca="1" si="817"/>
        <v>2.4804366032762321E-55</v>
      </c>
      <c r="AO1065" s="82">
        <f ca="1">SUMPRODUCT(P1035:P1064,'control variables'!AX$7:AX$36)</f>
        <v>1.8202425440034451E-57</v>
      </c>
      <c r="AP1065" s="82">
        <f ca="1">SUMPRODUCT(Q1035:Q1064,'control variables'!AY$7:AY$36)</f>
        <v>4.2020944610785801E-57</v>
      </c>
      <c r="AQ1065" s="82">
        <f ca="1">SUMPRODUCT(R1035:R1064,'control variables'!AZ$7:AZ$36)</f>
        <v>3.7758577052328379E-56</v>
      </c>
      <c r="AR1065" s="82">
        <f ca="1">SUMPRODUCT(S1035:S1064,'control variables'!BA$7:BA$36)</f>
        <v>2.8287155795733746E-56</v>
      </c>
      <c r="AS1065" s="82">
        <f t="shared" ca="1" si="818"/>
        <v>7.2068069853144143E-56</v>
      </c>
      <c r="AT1065" s="10">
        <f ca="1">SUMPRODUCT(P1035:P1064,'control variables'!AT$7:AT$36)</f>
        <v>-1.6064350762405654E-57</v>
      </c>
      <c r="AU1065" s="10">
        <f ca="1">SUMPRODUCT(Q1035:Q1064,'control variables'!AU$7:AU$36)</f>
        <v>1.7426286532323412E-57</v>
      </c>
      <c r="AV1065" s="10">
        <f ca="1">SUMPRODUCT(R1035:R1064,'control variables'!AV$7:AV$36)</f>
        <v>7.5038986287380547E-55</v>
      </c>
      <c r="AW1065" s="10">
        <f ca="1">SUMPRODUCT(S1035:S1064,'control variables'!AW$7:AW$36)</f>
        <v>5.6216088146631301E-55</v>
      </c>
      <c r="AX1065" s="10">
        <f t="shared" ca="1" si="797"/>
        <v>1.3126869379171104E-54</v>
      </c>
      <c r="AY1065" s="82">
        <f ca="1">SUMPRODUCT(P1035:P1064,'control variables'!BB$7:BB$36)</f>
        <v>5.8224667014489394E-57</v>
      </c>
      <c r="AZ1065" s="82">
        <f ca="1">SUMPRODUCT(Q1035:Q1064,'control variables'!BC$7:BC$36)</f>
        <v>1.4847279705654263E-56</v>
      </c>
      <c r="BA1065" s="82">
        <f ca="1">SUMPRODUCT(R1035:R1064,'control variables'!BD$7:BD$36)</f>
        <v>1.0393552169755399E-55</v>
      </c>
      <c r="BB1065" s="82">
        <f ca="1">SUMPRODUCT(S1035:S1064,'control variables'!BE$7:BE$36)</f>
        <v>1.4769979578267222E-56</v>
      </c>
      <c r="BC1065" s="82">
        <f t="shared" ca="1" si="819"/>
        <v>1.393752476829244E-55</v>
      </c>
      <c r="BD1065" s="10">
        <f ca="1">SUMPRODUCT(P1035:P1064,'control variables'!BF$7:BF$36)</f>
        <v>1.2180093192483439E-57</v>
      </c>
      <c r="BE1065" s="10">
        <f ca="1">SUMPRODUCT(Q1035:Q1064,'control variables'!BG$7:BG$36)</f>
        <v>1.4059088528660034E-57</v>
      </c>
      <c r="BF1065" s="10">
        <f ca="1">SUMPRODUCT(R1035:R1064,'control variables'!BH$7:BH$36)</f>
        <v>4.2110046344100098E-56</v>
      </c>
      <c r="BG1065" s="10">
        <f ca="1">SUMPRODUCT(S1035:S1064,'control variables'!BI$7:BI$36)</f>
        <v>9.4641286920080658E-56</v>
      </c>
      <c r="BH1065" s="10">
        <f t="shared" ca="1" si="820"/>
        <v>1.393752514362951E-55</v>
      </c>
      <c r="BI1065" s="82">
        <f t="shared" ca="1" si="798"/>
        <v>1.4051143970319829E-54</v>
      </c>
      <c r="BJ1065" s="82">
        <f t="shared" ca="1" si="799"/>
        <v>1.6293736764609906E-54</v>
      </c>
      <c r="BK1065" s="82">
        <f t="shared" ca="1" si="800"/>
        <v>5.4527957654641539E-54</v>
      </c>
      <c r="BL1065" s="82">
        <f t="shared" ca="1" si="801"/>
        <v>2.5680229226734065E-54</v>
      </c>
      <c r="BM1065" s="82">
        <f t="shared" ca="1" si="791"/>
        <v>1.1055306761630535E-53</v>
      </c>
      <c r="BN1065" s="10">
        <f ca="1">BN1064+BI1065-INDIRECT(ADDRESS(MAX($D1065-'key variables'!$B$9*30,34),scenario!BI$4),TRUE)</f>
        <v>9439390.0751690175</v>
      </c>
      <c r="BO1065" s="10">
        <f ca="1">BO1064+BJ1065-INDIRECT(ADDRESS(MAX($D1065-'key variables'!$B$9*30,34),scenario!BJ$4),TRUE)</f>
        <v>10895583.360992203</v>
      </c>
      <c r="BP1065" s="10">
        <f ca="1">BP1064+BK1065-INDIRECT(ADDRESS(MAX($D1065-'key variables'!$B$9*30,34),scenario!BK$4),TRUE)</f>
        <v>32531162.537994072</v>
      </c>
      <c r="BQ1065" s="10">
        <f ca="1">BQ1064+BL1065-INDIRECT(ADDRESS(MAX($D1065-'key variables'!$B$9*30,34),scenario!BL$4),TRUE)</f>
        <v>14415841.516535141</v>
      </c>
      <c r="BR1065" s="10">
        <f t="shared" ca="1" si="821"/>
        <v>67281977.490690395</v>
      </c>
      <c r="BS1065" s="82">
        <f t="shared" ca="1" si="802"/>
        <v>-2.3433848477536824E-9</v>
      </c>
      <c r="BT1065" s="82">
        <f t="shared" ca="1" si="803"/>
        <v>-3.4288309057018498E-10</v>
      </c>
      <c r="BU1065" s="82">
        <f t="shared" ca="1" si="804"/>
        <v>-4.2578247660364599E-9</v>
      </c>
      <c r="BV1065" s="82">
        <f t="shared" ca="1" si="805"/>
        <v>-2.9943922343414556E-9</v>
      </c>
      <c r="BW1065" s="82">
        <f t="shared" ca="1" si="822"/>
        <v>-9.9384849387017825E-9</v>
      </c>
      <c r="BX1065" s="10">
        <f t="shared" ca="1" si="806"/>
        <v>-1.8625994260191893E-12</v>
      </c>
      <c r="BY1065" s="10">
        <f t="shared" ca="1" si="807"/>
        <v>2.8902850229962428E-12</v>
      </c>
      <c r="BZ1065" s="10">
        <f t="shared" ca="1" si="808"/>
        <v>-3.5034723983035463E-11</v>
      </c>
      <c r="CA1065" s="10">
        <f t="shared" ca="1" si="809"/>
        <v>-2.0257049910634696E-11</v>
      </c>
      <c r="CB1065" s="10">
        <v>0</v>
      </c>
      <c r="CC1065" s="82">
        <f t="shared" ca="1" si="810"/>
        <v>3.9725652202851362E-13</v>
      </c>
      <c r="CD1065" s="82">
        <f t="shared" ca="1" si="811"/>
        <v>3.4270724516460853E-13</v>
      </c>
      <c r="CE1065" s="82">
        <f t="shared" ca="1" si="812"/>
        <v>1.8915613015532971E-10</v>
      </c>
      <c r="CF1065" s="82">
        <f t="shared" ca="1" si="813"/>
        <v>3.7028113764059381E-11</v>
      </c>
      <c r="CG1065" s="82">
        <f t="shared" ca="1" si="823"/>
        <v>2.269242076865822E-10</v>
      </c>
      <c r="CH1065" s="13" t="str">
        <f t="shared" ca="1" si="776"/>
        <v/>
      </c>
      <c r="CI1065" s="81">
        <f t="shared" ca="1" si="785"/>
        <v>0.1131775965863165</v>
      </c>
      <c r="CJ1065" s="81">
        <f t="shared" ca="1" si="786"/>
        <v>0.13063724757458739</v>
      </c>
      <c r="CK1065" s="81">
        <f t="shared" ca="1" si="787"/>
        <v>0.39004625943939081</v>
      </c>
      <c r="CL1065" s="81">
        <f t="shared" ca="1" si="788"/>
        <v>0.17284488538116416</v>
      </c>
      <c r="CM1065" s="89">
        <f t="shared" ca="1" si="777"/>
        <v>0.80670598898145884</v>
      </c>
    </row>
    <row r="1066" spans="1:91" x14ac:dyDescent="0.3">
      <c r="A1066">
        <v>1001</v>
      </c>
      <c r="B1066" s="3">
        <f t="shared" si="790"/>
        <v>2.9694444444444446</v>
      </c>
      <c r="C1066" s="3">
        <f t="shared" si="778"/>
        <v>33.366666666666667</v>
      </c>
      <c r="D1066" s="4">
        <f t="shared" ca="1" si="814"/>
        <v>1066</v>
      </c>
      <c r="E1066" s="58">
        <f>(0.5*(COS(B1066*2*PI())+1)*('key variables'!$B$4-'key variables'!$B$6)+'key variables'!$B$6)/'key variables'!$B$4</f>
        <v>1</v>
      </c>
      <c r="F1066" s="10">
        <f t="shared" ca="1" si="779"/>
        <v>11689222.907461114</v>
      </c>
      <c r="G1066" s="10">
        <f t="shared" ca="1" si="780"/>
        <v>13492492.798713122</v>
      </c>
      <c r="H1066" s="10">
        <f t="shared" ca="1" si="781"/>
        <v>40309474.521088287</v>
      </c>
      <c r="I1066" s="10">
        <f t="shared" ca="1" si="782"/>
        <v>17912154.249750931</v>
      </c>
      <c r="J1066" s="10">
        <f t="shared" ca="1" si="815"/>
        <v>83403344.477013454</v>
      </c>
      <c r="K1066" s="82">
        <f t="shared" ca="1" si="792"/>
        <v>2249832.832292099</v>
      </c>
      <c r="L1066" s="82">
        <f t="shared" ca="1" si="793"/>
        <v>2596909.4377209195</v>
      </c>
      <c r="M1066" s="82">
        <f t="shared" ca="1" si="794"/>
        <v>7778311.98309422</v>
      </c>
      <c r="N1066" s="82">
        <f t="shared" ca="1" si="795"/>
        <v>3496312.733215793</v>
      </c>
      <c r="O1066" s="82">
        <f t="shared" ca="1" si="816"/>
        <v>16121366.986323033</v>
      </c>
      <c r="P1066" s="10">
        <f ca="1">IF(IF($A1066&gt;='key variables'!$B$26,K1066*SUMPRODUCT(Z1066:AC1066,'control variables'!$O$3:$R$3)/J1066+F$65*'key variables'!$B$25/scenario!J$65,K1066*SUMPRODUCT(Z1066:AC1066,'control variables'!$O$7:$R$7)/J1066+F$65*'key variables'!$B$25/scenario!J$65)&lt;'key variables'!$B$28,0,IF($A1066&gt;='key variables'!$B$26,K1066*SUMPRODUCT(Z1066:AC1066,'control variables'!$O$3:$R$3)/J1066+F$65*'key variables'!$B$25/scenario!J$65,K1066*SUMPRODUCT(Z1066:AC1066,'control variables'!$O$7:$R$7)/J1066+F$65*'key variables'!$B$25/scenario!J$65))</f>
        <v>1.7112619116807058E-55</v>
      </c>
      <c r="Q1066" s="10">
        <f ca="1">IF(IF($A1066&gt;='key variables'!$B$26,L1066*SUMPRODUCT(Z1066:AC1066,'control variables'!$O$4:$R$4)/J1066+G$65*'key variables'!$B$25/scenario!J$65,L1066*SUMPRODUCT(Z1066:AC1066,'control variables'!$O$7:$R$7)/J1066+G$65*'key variables'!$B$25/scenario!J$65)&lt;'key variables'!$B$28,0,IF($A1066&gt;='key variables'!$B$26,L1066*SUMPRODUCT(Z1066:AC1066,'control variables'!$O$4:$R$4)/J1066+G$65*'key variables'!$B$25/scenario!J$65,L1066*SUMPRODUCT(Z1066:AC1066,'control variables'!$O$7:$R$7)/J1066+G$65*'key variables'!$B$25/scenario!J$65))</f>
        <v>1.9752544033809342E-55</v>
      </c>
      <c r="R1066" s="10">
        <f ca="1">IF(IF($A1066&gt;='key variables'!$B$26,M1066*SUMPRODUCT(Z1066:AC1066,'control variables'!$O$5:$R$5)/J1066+H$65*'key variables'!$B$25/scenario!J$65,M1066*SUMPRODUCT(Z1066:AC1066,'control variables'!$O$7:$R$7)/J1066+H$65*'key variables'!$B$25/scenario!J$65)&lt;'key variables'!$B$28,0,IF($A1066&gt;='key variables'!$B$26,M1066*SUMPRODUCT(Z1066:AC1066,'control variables'!$O$5:$R$5)/J1066+H$65*'key variables'!$B$25/scenario!J$65,M1066*SUMPRODUCT(Z1066:AC1066,'control variables'!$O$7:$R$7)/J1066+H$65*'key variables'!$B$25/scenario!J$65))</f>
        <v>5.9163191339322603E-55</v>
      </c>
      <c r="S1066" s="10">
        <f ca="1">IF(IF($A1066&gt;='key variables'!$B$26,N1066*SUMPRODUCT(Z1066:AC1066,'control variables'!$O$6:$R$6)/J1066+I$65*'key variables'!$B$25/scenario!J$65,N1066*SUMPRODUCT(Z1066:AC1066,'control variables'!$O$7:$R$7)/J1066+I$65*'key variables'!$B$25/scenario!J$65)&lt;'key variables'!$B$28,0,IF($A1066&gt;='key variables'!$B$26,N1066*SUMPRODUCT(Z1066:AC1066,'control variables'!$O$6:$R$6)/J1066+I$65*'key variables'!$B$25/scenario!J$65,N1066*SUMPRODUCT(Z1066:AC1066,'control variables'!$O$7:$R$7)/J1066+I$65*'key variables'!$B$25/scenario!J$65))</f>
        <v>2.6593561645115401E-55</v>
      </c>
      <c r="T1066" s="10">
        <f t="shared" ca="1" si="789"/>
        <v>1.2262191613505442E-54</v>
      </c>
      <c r="U1066" s="82">
        <f ca="1">SUMPRODUCT(P1036:P1065,'control variables'!AD$7:AD$36)</f>
        <v>3.628191832316852E-55</v>
      </c>
      <c r="V1066" s="82">
        <f ca="1">SUMPRODUCT(Q1036:Q1065,'control variables'!AE$7:AE$36)</f>
        <v>4.1879047527306713E-55</v>
      </c>
      <c r="W1066" s="82">
        <f ca="1">SUMPRODUCT(R1036:R1065,'control variables'!AF$7:AF$36)</f>
        <v>1.2543691069493091E-54</v>
      </c>
      <c r="X1066" s="82">
        <f ca="1">SUMPRODUCT(S1036:S1065,'control variables'!AG$7:AG$36)</f>
        <v>5.638327043594321E-55</v>
      </c>
      <c r="Y1066" s="82">
        <f t="shared" ca="1" si="783"/>
        <v>2.5998114698134934E-54</v>
      </c>
      <c r="Z1066" s="10">
        <f ca="1">IF($A1066&gt;='key variables'!$B$26,SUMPRODUCT(P1036:P1065,'control variables'!V$7:V$36)*$E1066,SUMPRODUCT(P1036:P1065,'control variables'!Z$7:Z$36)*$E1066)</f>
        <v>8.8531553702228114E-55</v>
      </c>
      <c r="AA1066" s="10">
        <f ca="1">IF($A1066&gt;='key variables'!$B$26,SUMPRODUCT(Q1036:Q1065,'control variables'!W$7:W$36)*$E1066,SUMPRODUCT(Q1036:Q1065,'control variables'!AA$7:AA$36)*$E1066)</f>
        <v>1.0218911558472769E-54</v>
      </c>
      <c r="AB1066" s="10">
        <f ca="1">IF($A1066&gt;='key variables'!$B$26,SUMPRODUCT(R1036:R1065,'control variables'!X$7:X$36)*$E1066,SUMPRODUCT(R1036:R1065,'control variables'!AB$7:AB$36)*$E1066)</f>
        <v>3.0607876067948905E-54</v>
      </c>
      <c r="AC1066" s="10">
        <f ca="1">IF($A1066&gt;='key variables'!$B$26,SUMPRODUCT(S1036:S1065,'control variables'!Y$7:Y$36)*$E1066,SUMPRODUCT(S1036:S1065,'control variables'!AC$7:AC$36)*$E1066)</f>
        <v>1.3758088781428658E-54</v>
      </c>
      <c r="AD1066" s="10">
        <f t="shared" ca="1" si="784"/>
        <v>6.3438031778073142E-54</v>
      </c>
      <c r="AE1066" s="82">
        <f ca="1">SUMPRODUCT(P1036:P1065,'control variables'!AL$7:AL$36)</f>
        <v>1.2054019150752442E-54</v>
      </c>
      <c r="AF1066" s="82">
        <f ca="1">SUMPRODUCT(Q1036:Q1065,'control variables'!AM$7:AM$36)</f>
        <v>1.3877185459546568E-54</v>
      </c>
      <c r="AG1066" s="82">
        <f ca="1">SUMPRODUCT(R1036:R1065,'control variables'!AN$7:AN$36)</f>
        <v>3.9567502828340125E-54</v>
      </c>
      <c r="AH1066" s="82">
        <f ca="1">SUMPRODUCT(S1036:S1065,'control variables'!AO$7:AO$36)</f>
        <v>1.7132336245403519E-54</v>
      </c>
      <c r="AI1066" s="82">
        <f t="shared" ca="1" si="796"/>
        <v>8.2631043684042654E-54</v>
      </c>
      <c r="AJ1066" s="10">
        <f ca="1">SUMPRODUCT(P1036:P1065,'control variables'!AP$7:AP$36)</f>
        <v>1.1517662182022747E-57</v>
      </c>
      <c r="AK1066" s="10">
        <f ca="1">SUMPRODUCT(Q1036:Q1065,'control variables'!AQ$7:AQ$36)</f>
        <v>3.3236164473722215E-57</v>
      </c>
      <c r="AL1066" s="10">
        <f ca="1">SUMPRODUCT(R1036:R1065,'control variables'!AR$7:AR$36)</f>
        <v>1.1945950181070252E-55</v>
      </c>
      <c r="AM1066" s="10">
        <f ca="1">SUMPRODUCT(S1036:S1065,'control variables'!AS$7:AS$36)</f>
        <v>8.9494091218453494E-56</v>
      </c>
      <c r="AN1066" s="10">
        <f t="shared" ca="1" si="817"/>
        <v>2.1342897569473053E-55</v>
      </c>
      <c r="AO1066" s="82">
        <f ca="1">SUMPRODUCT(P1036:P1065,'control variables'!AX$7:AX$36)</f>
        <v>1.5662262892326851E-57</v>
      </c>
      <c r="AP1066" s="82">
        <f ca="1">SUMPRODUCT(Q1036:Q1065,'control variables'!AY$7:AY$36)</f>
        <v>3.6156889291825443E-57</v>
      </c>
      <c r="AQ1066" s="82">
        <f ca="1">SUMPRODUCT(R1036:R1065,'control variables'!AZ$7:AZ$36)</f>
        <v>3.2489338422617798E-56</v>
      </c>
      <c r="AR1066" s="82">
        <f ca="1">SUMPRODUCT(S1036:S1065,'control variables'!BA$7:BA$36)</f>
        <v>2.4339661327471461E-56</v>
      </c>
      <c r="AS1066" s="82">
        <f t="shared" ca="1" si="818"/>
        <v>6.2010914968504486E-56</v>
      </c>
      <c r="AT1066" s="10">
        <f ca="1">SUMPRODUCT(P1036:P1065,'control variables'!AT$7:AT$36)</f>
        <v>-1.3822558189524024E-57</v>
      </c>
      <c r="AU1066" s="10">
        <f ca="1">SUMPRODUCT(Q1036:Q1065,'control variables'!AU$7:AU$36)</f>
        <v>1.4994434769443977E-57</v>
      </c>
      <c r="AV1066" s="10">
        <f ca="1">SUMPRODUCT(R1036:R1065,'control variables'!AV$7:AV$36)</f>
        <v>6.4567237716669888E-55</v>
      </c>
      <c r="AW1066" s="10">
        <f ca="1">SUMPRODUCT(S1036:S1065,'control variables'!AW$7:AW$36)</f>
        <v>4.8371089568879589E-55</v>
      </c>
      <c r="AX1066" s="10">
        <f t="shared" ca="1" si="797"/>
        <v>1.1295004605134867E-54</v>
      </c>
      <c r="AY1066" s="82">
        <f ca="1">SUMPRODUCT(P1036:P1065,'control variables'!BB$7:BB$36)</f>
        <v>5.00993697023158E-57</v>
      </c>
      <c r="AZ1066" s="82">
        <f ca="1">SUMPRODUCT(Q1036:Q1065,'control variables'!BC$7:BC$36)</f>
        <v>1.2775330340011336E-56</v>
      </c>
      <c r="BA1066" s="82">
        <f ca="1">SUMPRODUCT(R1036:R1065,'control variables'!BD$7:BD$36)</f>
        <v>8.9431239262098622E-56</v>
      </c>
      <c r="BB1066" s="82">
        <f ca="1">SUMPRODUCT(S1036:S1065,'control variables'!BE$7:BE$36)</f>
        <v>1.2708817505184202E-56</v>
      </c>
      <c r="BC1066" s="82">
        <f t="shared" ca="1" si="819"/>
        <v>1.1992532407752575E-55</v>
      </c>
      <c r="BD1066" s="10">
        <f ca="1">SUMPRODUCT(P1036:P1065,'control variables'!BF$7:BF$36)</f>
        <v>1.0480351767525502E-57</v>
      </c>
      <c r="BE1066" s="10">
        <f ca="1">SUMPRODUCT(Q1036:Q1065,'control variables'!BG$7:BG$36)</f>
        <v>1.209713185134483E-57</v>
      </c>
      <c r="BF1066" s="10">
        <f ca="1">SUMPRODUCT(R1036:R1065,'control variables'!BH$7:BH$36)</f>
        <v>3.6233556809345436E-56</v>
      </c>
      <c r="BG1066" s="10">
        <f ca="1">SUMPRODUCT(S1036:S1065,'control variables'!BI$7:BI$36)</f>
        <v>8.1434022135878179E-56</v>
      </c>
      <c r="BH1066" s="10">
        <f t="shared" ca="1" si="820"/>
        <v>1.1992532730711064E-55</v>
      </c>
      <c r="BI1066" s="82">
        <f t="shared" ca="1" si="798"/>
        <v>1.2090295962265234E-54</v>
      </c>
      <c r="BJ1066" s="82">
        <f t="shared" ca="1" si="799"/>
        <v>1.4019933197716126E-54</v>
      </c>
      <c r="BK1066" s="82">
        <f t="shared" ca="1" si="800"/>
        <v>4.6918538992628099E-54</v>
      </c>
      <c r="BL1066" s="82">
        <f t="shared" ca="1" si="801"/>
        <v>2.209653337734332E-54</v>
      </c>
      <c r="BM1066" s="82">
        <f t="shared" ca="1" si="791"/>
        <v>9.5125301529952776E-54</v>
      </c>
      <c r="BN1066" s="10">
        <f ca="1">BN1065+BI1066-INDIRECT(ADDRESS(MAX($D1066-'key variables'!$B$9*30,34),scenario!BI$4),TRUE)</f>
        <v>9439390.0751690175</v>
      </c>
      <c r="BO1066" s="10">
        <f ca="1">BO1065+BJ1066-INDIRECT(ADDRESS(MAX($D1066-'key variables'!$B$9*30,34),scenario!BJ$4),TRUE)</f>
        <v>10895583.360992203</v>
      </c>
      <c r="BP1066" s="10">
        <f ca="1">BP1065+BK1066-INDIRECT(ADDRESS(MAX($D1066-'key variables'!$B$9*30,34),scenario!BK$4),TRUE)</f>
        <v>32531162.537994072</v>
      </c>
      <c r="BQ1066" s="10">
        <f ca="1">BQ1065+BL1066-INDIRECT(ADDRESS(MAX($D1066-'key variables'!$B$9*30,34),scenario!BL$4),TRUE)</f>
        <v>14415841.516535141</v>
      </c>
      <c r="BR1066" s="10">
        <f t="shared" ca="1" si="821"/>
        <v>67281977.490690395</v>
      </c>
      <c r="BS1066" s="82">
        <f t="shared" ca="1" si="802"/>
        <v>-2.3433848477536824E-9</v>
      </c>
      <c r="BT1066" s="82">
        <f t="shared" ca="1" si="803"/>
        <v>-3.4288309057018498E-10</v>
      </c>
      <c r="BU1066" s="82">
        <f t="shared" ca="1" si="804"/>
        <v>-4.2578247660364599E-9</v>
      </c>
      <c r="BV1066" s="82">
        <f t="shared" ca="1" si="805"/>
        <v>-2.9943922343414556E-9</v>
      </c>
      <c r="BW1066" s="82">
        <f t="shared" ca="1" si="822"/>
        <v>-9.9384849387017825E-9</v>
      </c>
      <c r="BX1066" s="10">
        <f t="shared" ca="1" si="806"/>
        <v>-1.8625994260191893E-12</v>
      </c>
      <c r="BY1066" s="10">
        <f t="shared" ca="1" si="807"/>
        <v>2.8902850229962428E-12</v>
      </c>
      <c r="BZ1066" s="10">
        <f t="shared" ca="1" si="808"/>
        <v>-3.5034723983035463E-11</v>
      </c>
      <c r="CA1066" s="10">
        <f t="shared" ca="1" si="809"/>
        <v>-2.0257049910634696E-11</v>
      </c>
      <c r="CB1066" s="10">
        <v>0</v>
      </c>
      <c r="CC1066" s="82">
        <f t="shared" ca="1" si="810"/>
        <v>3.9725652202851362E-13</v>
      </c>
      <c r="CD1066" s="82">
        <f t="shared" ca="1" si="811"/>
        <v>3.4270724516460853E-13</v>
      </c>
      <c r="CE1066" s="82">
        <f t="shared" ca="1" si="812"/>
        <v>1.8915613015532971E-10</v>
      </c>
      <c r="CF1066" s="82">
        <f t="shared" ca="1" si="813"/>
        <v>3.7028113764059381E-11</v>
      </c>
      <c r="CG1066" s="82">
        <f t="shared" ca="1" si="823"/>
        <v>2.269242076865822E-10</v>
      </c>
      <c r="CH1066" s="13" t="str">
        <f t="shared" ca="1" si="776"/>
        <v/>
      </c>
      <c r="CI1066" s="81">
        <f t="shared" ca="1" si="785"/>
        <v>0.1131775965863165</v>
      </c>
      <c r="CJ1066" s="81">
        <f t="shared" ca="1" si="786"/>
        <v>0.13063724757458739</v>
      </c>
      <c r="CK1066" s="81">
        <f t="shared" ca="1" si="787"/>
        <v>0.39004625943939081</v>
      </c>
      <c r="CL1066" s="81">
        <f t="shared" ca="1" si="788"/>
        <v>0.17284488538116416</v>
      </c>
      <c r="CM1066" s="89">
        <f t="shared" ca="1" si="777"/>
        <v>0.80670598898145884</v>
      </c>
    </row>
    <row r="1067" spans="1:91" x14ac:dyDescent="0.3">
      <c r="A1067">
        <v>1002</v>
      </c>
      <c r="B1067" s="3">
        <f t="shared" si="790"/>
        <v>2.9722222222222223</v>
      </c>
      <c r="C1067" s="3">
        <f t="shared" si="778"/>
        <v>33.4</v>
      </c>
      <c r="D1067" s="4">
        <f t="shared" ca="1" si="814"/>
        <v>1067</v>
      </c>
      <c r="E1067" s="58">
        <f>(0.5*(COS(B1067*2*PI())+1)*('key variables'!$B$4-'key variables'!$B$6)+'key variables'!$B$6)/'key variables'!$B$4</f>
        <v>1</v>
      </c>
      <c r="F1067" s="10">
        <f t="shared" ca="1" si="779"/>
        <v>11689222.907461114</v>
      </c>
      <c r="G1067" s="10">
        <f t="shared" ca="1" si="780"/>
        <v>13492492.798713122</v>
      </c>
      <c r="H1067" s="10">
        <f t="shared" ca="1" si="781"/>
        <v>40309474.521088287</v>
      </c>
      <c r="I1067" s="10">
        <f t="shared" ca="1" si="782"/>
        <v>17912154.249750931</v>
      </c>
      <c r="J1067" s="10">
        <f t="shared" ca="1" si="815"/>
        <v>83403344.477013454</v>
      </c>
      <c r="K1067" s="82">
        <f t="shared" ca="1" si="792"/>
        <v>2249832.832292099</v>
      </c>
      <c r="L1067" s="82">
        <f t="shared" ca="1" si="793"/>
        <v>2596909.4377209195</v>
      </c>
      <c r="M1067" s="82">
        <f t="shared" ca="1" si="794"/>
        <v>7778311.98309422</v>
      </c>
      <c r="N1067" s="82">
        <f t="shared" ca="1" si="795"/>
        <v>3496312.733215793</v>
      </c>
      <c r="O1067" s="82">
        <f t="shared" ca="1" si="816"/>
        <v>16121366.986323033</v>
      </c>
      <c r="P1067" s="10">
        <f ca="1">IF(IF($A1067&gt;='key variables'!$B$26,K1067*SUMPRODUCT(Z1067:AC1067,'control variables'!$O$3:$R$3)/J1067+F$65*'key variables'!$B$25/scenario!J$65,K1067*SUMPRODUCT(Z1067:AC1067,'control variables'!$O$7:$R$7)/J1067+F$65*'key variables'!$B$25/scenario!J$65)&lt;'key variables'!$B$28,0,IF($A1067&gt;='key variables'!$B$26,K1067*SUMPRODUCT(Z1067:AC1067,'control variables'!$O$3:$R$3)/J1067+F$65*'key variables'!$B$25/scenario!J$65,K1067*SUMPRODUCT(Z1067:AC1067,'control variables'!$O$7:$R$7)/J1067+F$65*'key variables'!$B$25/scenario!J$65))</f>
        <v>1.4724539884349774E-55</v>
      </c>
      <c r="Q1067" s="10">
        <f ca="1">IF(IF($A1067&gt;='key variables'!$B$26,L1067*SUMPRODUCT(Z1067:AC1067,'control variables'!$O$4:$R$4)/J1067+G$65*'key variables'!$B$25/scenario!J$65,L1067*SUMPRODUCT(Z1067:AC1067,'control variables'!$O$7:$R$7)/J1067+G$65*'key variables'!$B$25/scenario!J$65)&lt;'key variables'!$B$28,0,IF($A1067&gt;='key variables'!$B$26,L1067*SUMPRODUCT(Z1067:AC1067,'control variables'!$O$4:$R$4)/J1067+G$65*'key variables'!$B$25/scenario!J$65,L1067*SUMPRODUCT(Z1067:AC1067,'control variables'!$O$7:$R$7)/J1067+G$65*'key variables'!$B$25/scenario!J$65))</f>
        <v>1.6996061237496199E-55</v>
      </c>
      <c r="R1067" s="10">
        <f ca="1">IF(IF($A1067&gt;='key variables'!$B$26,M1067*SUMPRODUCT(Z1067:AC1067,'control variables'!$O$5:$R$5)/J1067+H$65*'key variables'!$B$25/scenario!J$65,M1067*SUMPRODUCT(Z1067:AC1067,'control variables'!$O$7:$R$7)/J1067+H$65*'key variables'!$B$25/scenario!J$65)&lt;'key variables'!$B$28,0,IF($A1067&gt;='key variables'!$B$26,M1067*SUMPRODUCT(Z1067:AC1067,'control variables'!$O$5:$R$5)/J1067+H$65*'key variables'!$B$25/scenario!J$65,M1067*SUMPRODUCT(Z1067:AC1067,'control variables'!$O$7:$R$7)/J1067+H$65*'key variables'!$B$25/scenario!J$65))</f>
        <v>5.09069222317744E-55</v>
      </c>
      <c r="S1067" s="10">
        <f ca="1">IF(IF($A1067&gt;='key variables'!$B$26,N1067*SUMPRODUCT(Z1067:AC1067,'control variables'!$O$6:$R$6)/J1067+I$65*'key variables'!$B$25/scenario!J$65,N1067*SUMPRODUCT(Z1067:AC1067,'control variables'!$O$7:$R$7)/J1067+I$65*'key variables'!$B$25/scenario!J$65)&lt;'key variables'!$B$28,0,IF($A1067&gt;='key variables'!$B$26,N1067*SUMPRODUCT(Z1067:AC1067,'control variables'!$O$6:$R$6)/J1067+I$65*'key variables'!$B$25/scenario!J$65,N1067*SUMPRODUCT(Z1067:AC1067,'control variables'!$O$7:$R$7)/J1067+I$65*'key variables'!$B$25/scenario!J$65))</f>
        <v>2.2882409550378537E-55</v>
      </c>
      <c r="T1067" s="10">
        <f t="shared" ca="1" si="789"/>
        <v>1.0550993290399891E-54</v>
      </c>
      <c r="U1067" s="82">
        <f ca="1">SUMPRODUCT(P1037:P1066,'control variables'!AD$7:AD$36)</f>
        <v>3.1218748561143428E-55</v>
      </c>
      <c r="V1067" s="82">
        <f ca="1">SUMPRODUCT(Q1037:Q1066,'control variables'!AE$7:AE$36)</f>
        <v>3.603479405608746E-55</v>
      </c>
      <c r="W1067" s="82">
        <f ca="1">SUMPRODUCT(R1037:R1066,'control variables'!AF$7:AF$36)</f>
        <v>1.0793209279595956E-54</v>
      </c>
      <c r="X1067" s="82">
        <f ca="1">SUMPRODUCT(S1037:S1066,'control variables'!AG$7:AG$36)</f>
        <v>4.851494144042112E-55</v>
      </c>
      <c r="Y1067" s="82">
        <f t="shared" ca="1" si="783"/>
        <v>2.2370057685361157E-54</v>
      </c>
      <c r="Z1067" s="10">
        <f ca="1">IF($A1067&gt;='key variables'!$B$26,SUMPRODUCT(P1037:P1066,'control variables'!V$7:V$36)*$E1067,SUMPRODUCT(P1037:P1066,'control variables'!Z$7:Z$36)*$E1067)</f>
        <v>7.6176906913775805E-55</v>
      </c>
      <c r="AA1067" s="10">
        <f ca="1">IF($A1067&gt;='key variables'!$B$26,SUMPRODUCT(Q1037:Q1066,'control variables'!W$7:W$36)*$E1067,SUMPRODUCT(Q1037:Q1066,'control variables'!AA$7:AA$36)*$E1067)</f>
        <v>8.7928545472968049E-55</v>
      </c>
      <c r="AB1067" s="10">
        <f ca="1">IF($A1067&gt;='key variables'!$B$26,SUMPRODUCT(R1037:R1066,'control variables'!X$7:X$36)*$E1067,SUMPRODUCT(R1037:R1066,'control variables'!AB$7:AB$36)*$E1067)</f>
        <v>2.6336523290880064E-54</v>
      </c>
      <c r="AC1067" s="10">
        <f ca="1">IF($A1067&gt;='key variables'!$B$26,SUMPRODUCT(S1037:S1066,'control variables'!Y$7:Y$36)*$E1067,SUMPRODUCT(S1037:S1066,'control variables'!AC$7:AC$36)*$E1067)</f>
        <v>1.1838136851629402E-54</v>
      </c>
      <c r="AD1067" s="10">
        <f t="shared" ca="1" si="784"/>
        <v>5.4585205381183859E-54</v>
      </c>
      <c r="AE1067" s="82">
        <f ca="1">SUMPRODUCT(P1037:P1066,'control variables'!AL$7:AL$36)</f>
        <v>1.0371871455822308E-54</v>
      </c>
      <c r="AF1067" s="82">
        <f ca="1">SUMPRODUCT(Q1037:Q1066,'control variables'!AM$7:AM$36)</f>
        <v>1.1940613496207928E-54</v>
      </c>
      <c r="AG1067" s="82">
        <f ca="1">SUMPRODUCT(R1037:R1066,'control variables'!AN$7:AN$36)</f>
        <v>3.4045827207584282E-54</v>
      </c>
      <c r="AH1067" s="82">
        <f ca="1">SUMPRODUCT(S1037:S1066,'control variables'!AO$7:AO$36)</f>
        <v>1.4741505472401593E-54</v>
      </c>
      <c r="AI1067" s="82">
        <f t="shared" ca="1" si="796"/>
        <v>7.1099817632016119E-54</v>
      </c>
      <c r="AJ1067" s="10">
        <f ca="1">SUMPRODUCT(P1037:P1066,'control variables'!AP$7:AP$36)</f>
        <v>9.9103635168912833E-58</v>
      </c>
      <c r="AK1067" s="10">
        <f ca="1">SUMPRODUCT(Q1037:Q1066,'control variables'!AQ$7:AQ$36)</f>
        <v>2.8598032016939062E-57</v>
      </c>
      <c r="AL1067" s="10">
        <f ca="1">SUMPRODUCT(R1037:R1066,'control variables'!AR$7:AR$36)</f>
        <v>1.0278883594438596E-55</v>
      </c>
      <c r="AM1067" s="10">
        <f ca="1">SUMPRODUCT(S1037:S1066,'control variables'!AS$7:AS$36)</f>
        <v>7.7005121575196267E-56</v>
      </c>
      <c r="AN1067" s="10">
        <f t="shared" ca="1" si="817"/>
        <v>1.8364479707296527E-55</v>
      </c>
      <c r="AO1067" s="82">
        <f ca="1">SUMPRODUCT(P1037:P1066,'control variables'!AX$7:AX$36)</f>
        <v>1.3476581992684942E-57</v>
      </c>
      <c r="AP1067" s="82">
        <f ca="1">SUMPRODUCT(Q1037:Q1066,'control variables'!AY$7:AY$36)</f>
        <v>3.1111167427820303E-57</v>
      </c>
      <c r="AQ1067" s="82">
        <f ca="1">SUMPRODUCT(R1037:R1066,'control variables'!AZ$7:AZ$36)</f>
        <v>2.795542611885312E-56</v>
      </c>
      <c r="AR1067" s="82">
        <f ca="1">SUMPRODUCT(S1037:S1066,'control variables'!BA$7:BA$36)</f>
        <v>2.0943042765202913E-56</v>
      </c>
      <c r="AS1067" s="82">
        <f t="shared" ca="1" si="818"/>
        <v>5.335724382610656E-56</v>
      </c>
      <c r="AT1067" s="10">
        <f ca="1">SUMPRODUCT(P1037:P1066,'control variables'!AT$7:AT$36)</f>
        <v>-1.1893609503965145E-57</v>
      </c>
      <c r="AU1067" s="10">
        <f ca="1">SUMPRODUCT(Q1037:Q1066,'control variables'!AU$7:AU$36)</f>
        <v>1.2901949800841121E-57</v>
      </c>
      <c r="AV1067" s="10">
        <f ca="1">SUMPRODUCT(R1037:R1066,'control variables'!AV$7:AV$36)</f>
        <v>5.5556829757734258E-55</v>
      </c>
      <c r="AW1067" s="10">
        <f ca="1">SUMPRODUCT(S1037:S1066,'control variables'!AW$7:AW$36)</f>
        <v>4.1620866609886644E-55</v>
      </c>
      <c r="AX1067" s="10">
        <f t="shared" ca="1" si="797"/>
        <v>9.7187779770589654E-55</v>
      </c>
      <c r="AY1067" s="82">
        <f ca="1">SUMPRODUCT(P1037:P1066,'control variables'!BB$7:BB$36)</f>
        <v>4.3107963914069445E-57</v>
      </c>
      <c r="AZ1067" s="82">
        <f ca="1">SUMPRODUCT(Q1037:Q1066,'control variables'!BC$7:BC$36)</f>
        <v>1.0992523110766173E-56</v>
      </c>
      <c r="BA1067" s="82">
        <f ca="1">SUMPRODUCT(R1037:R1066,'control variables'!BD$7:BD$36)</f>
        <v>7.69510406579597E-56</v>
      </c>
      <c r="BB1067" s="82">
        <f ca="1">SUMPRODUCT(S1037:S1066,'control variables'!BE$7:BE$36)</f>
        <v>1.0935292193479444E-56</v>
      </c>
      <c r="BC1067" s="82">
        <f t="shared" ca="1" si="819"/>
        <v>1.0318965235361226E-55</v>
      </c>
      <c r="BD1067" s="10">
        <f ca="1">SUMPRODUCT(P1037:P1066,'control variables'!BF$7:BF$36)</f>
        <v>9.0178105729813169E-58</v>
      </c>
      <c r="BE1067" s="10">
        <f ca="1">SUMPRODUCT(Q1037:Q1066,'control variables'!BG$7:BG$36)</f>
        <v>1.0408967745704151E-57</v>
      </c>
      <c r="BF1067" s="10">
        <f ca="1">SUMPRODUCT(R1037:R1066,'control variables'!BH$7:BH$36)</f>
        <v>3.1177135933976591E-56</v>
      </c>
      <c r="BG1067" s="10">
        <f ca="1">SUMPRODUCT(S1037:S1066,'control variables'!BI$7:BI$36)</f>
        <v>7.0069841366660963E-56</v>
      </c>
      <c r="BH1067" s="10">
        <f t="shared" ca="1" si="820"/>
        <v>1.031896551325061E-55</v>
      </c>
      <c r="BI1067" s="82">
        <f t="shared" ca="1" si="798"/>
        <v>1.0403085810232413E-54</v>
      </c>
      <c r="BJ1067" s="82">
        <f t="shared" ca="1" si="799"/>
        <v>1.2063440677116431E-54</v>
      </c>
      <c r="BK1067" s="82">
        <f t="shared" ca="1" si="800"/>
        <v>4.0371020589937301E-54</v>
      </c>
      <c r="BL1067" s="82">
        <f t="shared" ca="1" si="801"/>
        <v>1.901294505532505E-54</v>
      </c>
      <c r="BM1067" s="82">
        <f t="shared" ca="1" si="791"/>
        <v>8.1850492132611187E-54</v>
      </c>
      <c r="BN1067" s="10">
        <f ca="1">BN1066+BI1067-INDIRECT(ADDRESS(MAX($D1067-'key variables'!$B$9*30,34),scenario!BI$4),TRUE)</f>
        <v>9439390.0751690175</v>
      </c>
      <c r="BO1067" s="10">
        <f ca="1">BO1066+BJ1067-INDIRECT(ADDRESS(MAX($D1067-'key variables'!$B$9*30,34),scenario!BJ$4),TRUE)</f>
        <v>10895583.360992203</v>
      </c>
      <c r="BP1067" s="10">
        <f ca="1">BP1066+BK1067-INDIRECT(ADDRESS(MAX($D1067-'key variables'!$B$9*30,34),scenario!BK$4),TRUE)</f>
        <v>32531162.537994072</v>
      </c>
      <c r="BQ1067" s="10">
        <f ca="1">BQ1066+BL1067-INDIRECT(ADDRESS(MAX($D1067-'key variables'!$B$9*30,34),scenario!BL$4),TRUE)</f>
        <v>14415841.516535141</v>
      </c>
      <c r="BR1067" s="10">
        <f t="shared" ca="1" si="821"/>
        <v>67281977.490690395</v>
      </c>
      <c r="BS1067" s="82">
        <f t="shared" ca="1" si="802"/>
        <v>-2.3433848477536824E-9</v>
      </c>
      <c r="BT1067" s="82">
        <f t="shared" ca="1" si="803"/>
        <v>-3.4288309057018498E-10</v>
      </c>
      <c r="BU1067" s="82">
        <f t="shared" ca="1" si="804"/>
        <v>-4.2578247660364599E-9</v>
      </c>
      <c r="BV1067" s="82">
        <f t="shared" ca="1" si="805"/>
        <v>-2.9943922343414556E-9</v>
      </c>
      <c r="BW1067" s="82">
        <f t="shared" ca="1" si="822"/>
        <v>-9.9384849387017825E-9</v>
      </c>
      <c r="BX1067" s="10">
        <f t="shared" ca="1" si="806"/>
        <v>-1.8625994260191893E-12</v>
      </c>
      <c r="BY1067" s="10">
        <f t="shared" ca="1" si="807"/>
        <v>2.8902850229962428E-12</v>
      </c>
      <c r="BZ1067" s="10">
        <f t="shared" ca="1" si="808"/>
        <v>-3.5034723983035463E-11</v>
      </c>
      <c r="CA1067" s="10">
        <f t="shared" ca="1" si="809"/>
        <v>-2.0257049910634696E-11</v>
      </c>
      <c r="CB1067" s="10">
        <v>0</v>
      </c>
      <c r="CC1067" s="82">
        <f t="shared" ca="1" si="810"/>
        <v>3.9725652202851362E-13</v>
      </c>
      <c r="CD1067" s="82">
        <f t="shared" ca="1" si="811"/>
        <v>3.4270724516460853E-13</v>
      </c>
      <c r="CE1067" s="82">
        <f t="shared" ca="1" si="812"/>
        <v>1.8915613015532971E-10</v>
      </c>
      <c r="CF1067" s="82">
        <f t="shared" ca="1" si="813"/>
        <v>3.7028113764059381E-11</v>
      </c>
      <c r="CG1067" s="82">
        <f t="shared" ca="1" si="823"/>
        <v>2.269242076865822E-10</v>
      </c>
      <c r="CH1067" s="13" t="str">
        <f t="shared" ca="1" si="776"/>
        <v/>
      </c>
      <c r="CI1067" s="81">
        <f t="shared" ca="1" si="785"/>
        <v>0.1131775965863165</v>
      </c>
      <c r="CJ1067" s="81">
        <f t="shared" ca="1" si="786"/>
        <v>0.13063724757458739</v>
      </c>
      <c r="CK1067" s="81">
        <f t="shared" ca="1" si="787"/>
        <v>0.39004625943939081</v>
      </c>
      <c r="CL1067" s="81">
        <f t="shared" ca="1" si="788"/>
        <v>0.17284488538116416</v>
      </c>
      <c r="CM1067" s="89">
        <f t="shared" ca="1" si="777"/>
        <v>0.80670598898145884</v>
      </c>
    </row>
    <row r="1068" spans="1:91" x14ac:dyDescent="0.3">
      <c r="A1068">
        <v>1003</v>
      </c>
      <c r="B1068" s="3">
        <f t="shared" si="790"/>
        <v>2.9750000000000001</v>
      </c>
      <c r="C1068" s="3">
        <f t="shared" si="778"/>
        <v>33.43333333333333</v>
      </c>
      <c r="D1068" s="4">
        <f t="shared" ca="1" si="814"/>
        <v>1068</v>
      </c>
      <c r="E1068" s="58">
        <f>(0.5*(COS(B1068*2*PI())+1)*('key variables'!$B$4-'key variables'!$B$6)+'key variables'!$B$6)/'key variables'!$B$4</f>
        <v>1</v>
      </c>
      <c r="F1068" s="10">
        <f t="shared" ca="1" si="779"/>
        <v>11689222.907461114</v>
      </c>
      <c r="G1068" s="10">
        <f t="shared" ca="1" si="780"/>
        <v>13492492.798713122</v>
      </c>
      <c r="H1068" s="10">
        <f t="shared" ca="1" si="781"/>
        <v>40309474.521088287</v>
      </c>
      <c r="I1068" s="10">
        <f t="shared" ca="1" si="782"/>
        <v>17912154.249750931</v>
      </c>
      <c r="J1068" s="10">
        <f t="shared" ca="1" si="815"/>
        <v>83403344.477013454</v>
      </c>
      <c r="K1068" s="82">
        <f t="shared" ca="1" si="792"/>
        <v>2249832.832292099</v>
      </c>
      <c r="L1068" s="82">
        <f t="shared" ca="1" si="793"/>
        <v>2596909.4377209195</v>
      </c>
      <c r="M1068" s="82">
        <f t="shared" ca="1" si="794"/>
        <v>7778311.98309422</v>
      </c>
      <c r="N1068" s="82">
        <f t="shared" ca="1" si="795"/>
        <v>3496312.733215793</v>
      </c>
      <c r="O1068" s="82">
        <f t="shared" ca="1" si="816"/>
        <v>16121366.986323033</v>
      </c>
      <c r="P1068" s="10">
        <f ca="1">IF(IF($A1068&gt;='key variables'!$B$26,K1068*SUMPRODUCT(Z1068:AC1068,'control variables'!$O$3:$R$3)/J1068+F$65*'key variables'!$B$25/scenario!J$65,K1068*SUMPRODUCT(Z1068:AC1068,'control variables'!$O$7:$R$7)/J1068+F$65*'key variables'!$B$25/scenario!J$65)&lt;'key variables'!$B$28,0,IF($A1068&gt;='key variables'!$B$26,K1068*SUMPRODUCT(Z1068:AC1068,'control variables'!$O$3:$R$3)/J1068+F$65*'key variables'!$B$25/scenario!J$65,K1068*SUMPRODUCT(Z1068:AC1068,'control variables'!$O$7:$R$7)/J1068+F$65*'key variables'!$B$25/scenario!J$65))</f>
        <v>1.2669718955695478E-55</v>
      </c>
      <c r="Q1068" s="10">
        <f ca="1">IF(IF($A1068&gt;='key variables'!$B$26,L1068*SUMPRODUCT(Z1068:AC1068,'control variables'!$O$4:$R$4)/J1068+G$65*'key variables'!$B$25/scenario!J$65,L1068*SUMPRODUCT(Z1068:AC1068,'control variables'!$O$7:$R$7)/J1068+G$65*'key variables'!$B$25/scenario!J$65)&lt;'key variables'!$B$28,0,IF($A1068&gt;='key variables'!$B$26,L1068*SUMPRODUCT(Z1068:AC1068,'control variables'!$O$4:$R$4)/J1068+G$65*'key variables'!$B$25/scenario!J$65,L1068*SUMPRODUCT(Z1068:AC1068,'control variables'!$O$7:$R$7)/J1068+G$65*'key variables'!$B$25/scenario!J$65))</f>
        <v>1.4624247747241291E-55</v>
      </c>
      <c r="R1068" s="10">
        <f ca="1">IF(IF($A1068&gt;='key variables'!$B$26,M1068*SUMPRODUCT(Z1068:AC1068,'control variables'!$O$5:$R$5)/J1068+H$65*'key variables'!$B$25/scenario!J$65,M1068*SUMPRODUCT(Z1068:AC1068,'control variables'!$O$7:$R$7)/J1068+H$65*'key variables'!$B$25/scenario!J$65)&lt;'key variables'!$B$28,0,IF($A1068&gt;='key variables'!$B$26,M1068*SUMPRODUCT(Z1068:AC1068,'control variables'!$O$5:$R$5)/J1068+H$65*'key variables'!$B$25/scenario!J$65,M1068*SUMPRODUCT(Z1068:AC1068,'control variables'!$O$7:$R$7)/J1068+H$65*'key variables'!$B$25/scenario!J$65))</f>
        <v>4.3802821863490059E-55</v>
      </c>
      <c r="S1068" s="10">
        <f ca="1">IF(IF($A1068&gt;='key variables'!$B$26,N1068*SUMPRODUCT(Z1068:AC1068,'control variables'!$O$6:$R$6)/J1068+I$65*'key variables'!$B$25/scenario!J$65,N1068*SUMPRODUCT(Z1068:AC1068,'control variables'!$O$7:$R$7)/J1068+I$65*'key variables'!$B$25/scenario!J$65)&lt;'key variables'!$B$28,0,IF($A1068&gt;='key variables'!$B$26,N1068*SUMPRODUCT(Z1068:AC1068,'control variables'!$O$6:$R$6)/J1068+I$65*'key variables'!$B$25/scenario!J$65,N1068*SUMPRODUCT(Z1068:AC1068,'control variables'!$O$7:$R$7)/J1068+I$65*'key variables'!$B$25/scenario!J$65))</f>
        <v>1.968915160062542E-55</v>
      </c>
      <c r="T1068" s="10">
        <f t="shared" ca="1" si="789"/>
        <v>9.0785940167052254E-55</v>
      </c>
      <c r="U1068" s="82">
        <f ca="1">SUMPRODUCT(P1038:P1067,'control variables'!AD$7:AD$36)</f>
        <v>2.686214805520739E-55</v>
      </c>
      <c r="V1068" s="82">
        <f ca="1">SUMPRODUCT(Q1038:Q1067,'control variables'!AE$7:AE$36)</f>
        <v>3.1006110676656642E-55</v>
      </c>
      <c r="W1068" s="82">
        <f ca="1">SUMPRODUCT(R1038:R1067,'control variables'!AF$7:AF$36)</f>
        <v>9.2870085772818646E-55</v>
      </c>
      <c r="X1068" s="82">
        <f ca="1">SUMPRODUCT(S1038:S1067,'control variables'!AG$7:AG$36)</f>
        <v>4.174464384150114E-55</v>
      </c>
      <c r="Y1068" s="82">
        <f t="shared" ca="1" si="783"/>
        <v>1.9248298834618381E-54</v>
      </c>
      <c r="Z1068" s="10">
        <f ca="1">IF($A1068&gt;='key variables'!$B$26,SUMPRODUCT(P1038:P1067,'control variables'!V$7:V$36)*$E1068,SUMPRODUCT(P1038:P1067,'control variables'!Z$7:Z$36)*$E1068)</f>
        <v>6.5546360639596667E-55</v>
      </c>
      <c r="AA1068" s="10">
        <f ca="1">IF($A1068&gt;='key variables'!$B$26,SUMPRODUCT(Q1038:Q1067,'control variables'!W$7:W$36)*$E1068,SUMPRODUCT(Q1038:Q1067,'control variables'!AA$7:AA$36)*$E1068)</f>
        <v>7.5658048949268772E-55</v>
      </c>
      <c r="AB1068" s="10">
        <f ca="1">IF($A1068&gt;='key variables'!$B$26,SUMPRODUCT(R1038:R1067,'control variables'!X$7:X$36)*$E1068,SUMPRODUCT(R1038:R1067,'control variables'!AB$7:AB$36)*$E1068)</f>
        <v>2.2661241097267307E-54</v>
      </c>
      <c r="AC1068" s="10">
        <f ca="1">IF($A1068&gt;='key variables'!$B$26,SUMPRODUCT(S1038:S1067,'control variables'!Y$7:Y$36)*$E1068,SUMPRODUCT(S1038:S1067,'control variables'!AC$7:AC$36)*$E1068)</f>
        <v>1.0186115698502829E-54</v>
      </c>
      <c r="AD1068" s="10">
        <f t="shared" ca="1" si="784"/>
        <v>4.6967797754656676E-54</v>
      </c>
      <c r="AE1068" s="82">
        <f ca="1">SUMPRODUCT(P1038:P1067,'control variables'!AL$7:AL$36)</f>
        <v>8.9244687726737557E-55</v>
      </c>
      <c r="AF1068" s="82">
        <f ca="1">SUMPRODUCT(Q1038:Q1067,'control variables'!AM$7:AM$36)</f>
        <v>1.0274291648076137E-54</v>
      </c>
      <c r="AG1068" s="82">
        <f ca="1">SUMPRODUCT(R1038:R1067,'control variables'!AN$7:AN$36)</f>
        <v>2.9294705690106639E-54</v>
      </c>
      <c r="AH1068" s="82">
        <f ca="1">SUMPRODUCT(S1038:S1067,'control variables'!AO$7:AO$36)</f>
        <v>1.2684316982813671E-54</v>
      </c>
      <c r="AI1068" s="82">
        <f t="shared" ca="1" si="796"/>
        <v>6.1177783093670203E-54</v>
      </c>
      <c r="AJ1068" s="10">
        <f ca="1">SUMPRODUCT(P1038:P1067,'control variables'!AP$7:AP$36)</f>
        <v>8.527364623545594E-58</v>
      </c>
      <c r="AK1068" s="10">
        <f ca="1">SUMPRODUCT(Q1038:Q1067,'control variables'!AQ$7:AQ$36)</f>
        <v>2.4607154531579393E-57</v>
      </c>
      <c r="AL1068" s="10">
        <f ca="1">SUMPRODUCT(R1038:R1067,'control variables'!AR$7:AR$36)</f>
        <v>8.844457439261901E-56</v>
      </c>
      <c r="AM1068" s="10">
        <f ca="1">SUMPRODUCT(S1038:S1067,'control variables'!AS$7:AS$36)</f>
        <v>6.6258997304484026E-56</v>
      </c>
      <c r="AN1068" s="10">
        <f t="shared" ca="1" si="817"/>
        <v>1.5801702361261553E-55</v>
      </c>
      <c r="AO1068" s="82">
        <f ca="1">SUMPRODUCT(P1038:P1067,'control variables'!AX$7:AX$36)</f>
        <v>1.1595914552969053E-57</v>
      </c>
      <c r="AP1068" s="82">
        <f ca="1">SUMPRODUCT(Q1038:Q1067,'control variables'!AY$7:AY$36)</f>
        <v>2.6769579952241542E-57</v>
      </c>
      <c r="AQ1068" s="82">
        <f ca="1">SUMPRODUCT(R1038:R1067,'control variables'!AZ$7:AZ$36)</f>
        <v>2.4054224783555515E-56</v>
      </c>
      <c r="AR1068" s="82">
        <f ca="1">SUMPRODUCT(S1038:S1067,'control variables'!BA$7:BA$36)</f>
        <v>1.8020424950205487E-56</v>
      </c>
      <c r="AS1068" s="82">
        <f t="shared" ca="1" si="818"/>
        <v>4.5911199184282061E-56</v>
      </c>
      <c r="AT1068" s="10">
        <f ca="1">SUMPRODUCT(P1038:P1067,'control variables'!AT$7:AT$36)</f>
        <v>-1.0233847099303191E-57</v>
      </c>
      <c r="AU1068" s="10">
        <f ca="1">SUMPRODUCT(Q1038:Q1067,'control variables'!AU$7:AU$36)</f>
        <v>1.1101472727911098E-57</v>
      </c>
      <c r="AV1068" s="10">
        <f ca="1">SUMPRODUCT(R1038:R1067,'control variables'!AV$7:AV$36)</f>
        <v>4.7803831198016129E-55</v>
      </c>
      <c r="AW1068" s="10">
        <f ca="1">SUMPRODUCT(S1038:S1067,'control variables'!AW$7:AW$36)</f>
        <v>3.5812642485367561E-55</v>
      </c>
      <c r="AX1068" s="10">
        <f t="shared" ca="1" si="797"/>
        <v>8.3625149939669774E-55</v>
      </c>
      <c r="AY1068" s="82">
        <f ca="1">SUMPRODUCT(P1038:P1067,'control variables'!BB$7:BB$36)</f>
        <v>3.7092214210647358E-57</v>
      </c>
      <c r="AZ1068" s="82">
        <f ca="1">SUMPRODUCT(Q1038:Q1067,'control variables'!BC$7:BC$36)</f>
        <v>9.4585080091652084E-57</v>
      </c>
      <c r="BA1068" s="82">
        <f ca="1">SUMPRODUCT(R1038:R1067,'control variables'!BD$7:BD$36)</f>
        <v>6.6212463421073411E-56</v>
      </c>
      <c r="BB1068" s="82">
        <f ca="1">SUMPRODUCT(S1038:S1067,'control variables'!BE$7:BE$36)</f>
        <v>9.4092637106475881E-57</v>
      </c>
      <c r="BC1068" s="82">
        <f t="shared" ca="1" si="819"/>
        <v>8.8789456561950943E-56</v>
      </c>
      <c r="BD1068" s="10">
        <f ca="1">SUMPRODUCT(P1038:P1067,'control variables'!BF$7:BF$36)</f>
        <v>7.7593681332486593E-58</v>
      </c>
      <c r="BE1068" s="10">
        <f ca="1">SUMPRODUCT(Q1038:Q1067,'control variables'!BG$7:BG$36)</f>
        <v>8.9563882466127358E-58</v>
      </c>
      <c r="BF1068" s="10">
        <f ca="1">SUMPRODUCT(R1038:R1067,'control variables'!BH$7:BH$36)</f>
        <v>2.6826342502344429E-56</v>
      </c>
      <c r="BG1068" s="10">
        <f ca="1">SUMPRODUCT(S1038:S1067,'control variables'!BI$7:BI$36)</f>
        <v>6.0291540812717428E-56</v>
      </c>
      <c r="BH1068" s="10">
        <f t="shared" ca="1" si="820"/>
        <v>8.8789458953048E-56</v>
      </c>
      <c r="BI1068" s="82">
        <f t="shared" ca="1" si="798"/>
        <v>8.9513271397851E-55</v>
      </c>
      <c r="BJ1068" s="82">
        <f t="shared" ca="1" si="799"/>
        <v>1.0379978200895701E-54</v>
      </c>
      <c r="BK1068" s="82">
        <f t="shared" ca="1" si="800"/>
        <v>3.4737213444118987E-54</v>
      </c>
      <c r="BL1068" s="82">
        <f t="shared" ca="1" si="801"/>
        <v>1.6359673868456903E-54</v>
      </c>
      <c r="BM1068" s="82">
        <f t="shared" ca="1" si="791"/>
        <v>7.0428192653256704E-54</v>
      </c>
      <c r="BN1068" s="10">
        <f ca="1">BN1067+BI1068-INDIRECT(ADDRESS(MAX($D1068-'key variables'!$B$9*30,34),scenario!BI$4),TRUE)</f>
        <v>9439390.0751690175</v>
      </c>
      <c r="BO1068" s="10">
        <f ca="1">BO1067+BJ1068-INDIRECT(ADDRESS(MAX($D1068-'key variables'!$B$9*30,34),scenario!BJ$4),TRUE)</f>
        <v>10895583.360992203</v>
      </c>
      <c r="BP1068" s="10">
        <f ca="1">BP1067+BK1068-INDIRECT(ADDRESS(MAX($D1068-'key variables'!$B$9*30,34),scenario!BK$4),TRUE)</f>
        <v>32531162.537994072</v>
      </c>
      <c r="BQ1068" s="10">
        <f ca="1">BQ1067+BL1068-INDIRECT(ADDRESS(MAX($D1068-'key variables'!$B$9*30,34),scenario!BL$4),TRUE)</f>
        <v>14415841.516535141</v>
      </c>
      <c r="BR1068" s="10">
        <f t="shared" ca="1" si="821"/>
        <v>67281977.490690395</v>
      </c>
      <c r="BS1068" s="82">
        <f t="shared" ca="1" si="802"/>
        <v>-2.3433848477536824E-9</v>
      </c>
      <c r="BT1068" s="82">
        <f t="shared" ca="1" si="803"/>
        <v>-3.4288309057018498E-10</v>
      </c>
      <c r="BU1068" s="82">
        <f t="shared" ca="1" si="804"/>
        <v>-4.2578247660364599E-9</v>
      </c>
      <c r="BV1068" s="82">
        <f t="shared" ca="1" si="805"/>
        <v>-2.9943922343414556E-9</v>
      </c>
      <c r="BW1068" s="82">
        <f t="shared" ca="1" si="822"/>
        <v>-9.9384849387017825E-9</v>
      </c>
      <c r="BX1068" s="10">
        <f t="shared" ca="1" si="806"/>
        <v>-1.8625994260191893E-12</v>
      </c>
      <c r="BY1068" s="10">
        <f t="shared" ca="1" si="807"/>
        <v>2.8902850229962428E-12</v>
      </c>
      <c r="BZ1068" s="10">
        <f t="shared" ca="1" si="808"/>
        <v>-3.5034723983035463E-11</v>
      </c>
      <c r="CA1068" s="10">
        <f t="shared" ca="1" si="809"/>
        <v>-2.0257049910634696E-11</v>
      </c>
      <c r="CB1068" s="10">
        <v>0</v>
      </c>
      <c r="CC1068" s="82">
        <f t="shared" ca="1" si="810"/>
        <v>3.9725652202851362E-13</v>
      </c>
      <c r="CD1068" s="82">
        <f t="shared" ca="1" si="811"/>
        <v>3.4270724516460853E-13</v>
      </c>
      <c r="CE1068" s="82">
        <f t="shared" ca="1" si="812"/>
        <v>1.8915613015532971E-10</v>
      </c>
      <c r="CF1068" s="82">
        <f t="shared" ca="1" si="813"/>
        <v>3.7028113764059381E-11</v>
      </c>
      <c r="CG1068" s="82">
        <f t="shared" ca="1" si="823"/>
        <v>2.269242076865822E-10</v>
      </c>
      <c r="CH1068" s="13" t="str">
        <f t="shared" ca="1" si="776"/>
        <v/>
      </c>
      <c r="CI1068" s="81">
        <f t="shared" ca="1" si="785"/>
        <v>0.1131775965863165</v>
      </c>
      <c r="CJ1068" s="81">
        <f t="shared" ca="1" si="786"/>
        <v>0.13063724757458739</v>
      </c>
      <c r="CK1068" s="81">
        <f t="shared" ca="1" si="787"/>
        <v>0.39004625943939081</v>
      </c>
      <c r="CL1068" s="81">
        <f t="shared" ca="1" si="788"/>
        <v>0.17284488538116416</v>
      </c>
      <c r="CM1068" s="89">
        <f t="shared" ca="1" si="777"/>
        <v>0.80670598898145884</v>
      </c>
    </row>
    <row r="1069" spans="1:91" x14ac:dyDescent="0.3">
      <c r="A1069">
        <v>1004</v>
      </c>
      <c r="B1069" s="3">
        <f t="shared" si="790"/>
        <v>2.9777777777777779</v>
      </c>
      <c r="C1069" s="3">
        <f t="shared" si="778"/>
        <v>33.466666666666669</v>
      </c>
      <c r="D1069" s="4">
        <f t="shared" ca="1" si="814"/>
        <v>1069</v>
      </c>
      <c r="E1069" s="58">
        <f>(0.5*(COS(B1069*2*PI())+1)*('key variables'!$B$4-'key variables'!$B$6)+'key variables'!$B$6)/'key variables'!$B$4</f>
        <v>1</v>
      </c>
      <c r="F1069" s="10">
        <f t="shared" ca="1" si="779"/>
        <v>11689222.907461114</v>
      </c>
      <c r="G1069" s="10">
        <f t="shared" ca="1" si="780"/>
        <v>13492492.798713122</v>
      </c>
      <c r="H1069" s="10">
        <f t="shared" ca="1" si="781"/>
        <v>40309474.521088287</v>
      </c>
      <c r="I1069" s="10">
        <f t="shared" ca="1" si="782"/>
        <v>17912154.249750931</v>
      </c>
      <c r="J1069" s="10">
        <f t="shared" ca="1" si="815"/>
        <v>83403344.477013454</v>
      </c>
      <c r="K1069" s="82">
        <f t="shared" ca="1" si="792"/>
        <v>2249832.832292099</v>
      </c>
      <c r="L1069" s="82">
        <f t="shared" ca="1" si="793"/>
        <v>2596909.4377209195</v>
      </c>
      <c r="M1069" s="82">
        <f t="shared" ca="1" si="794"/>
        <v>7778311.98309422</v>
      </c>
      <c r="N1069" s="82">
        <f t="shared" ca="1" si="795"/>
        <v>3496312.733215793</v>
      </c>
      <c r="O1069" s="82">
        <f t="shared" ca="1" si="816"/>
        <v>16121366.986323033</v>
      </c>
      <c r="P1069" s="10">
        <f ca="1">IF(IF($A1069&gt;='key variables'!$B$26,K1069*SUMPRODUCT(Z1069:AC1069,'control variables'!$O$3:$R$3)/J1069+F$65*'key variables'!$B$25/scenario!J$65,K1069*SUMPRODUCT(Z1069:AC1069,'control variables'!$O$7:$R$7)/J1069+F$65*'key variables'!$B$25/scenario!J$65)&lt;'key variables'!$B$28,0,IF($A1069&gt;='key variables'!$B$26,K1069*SUMPRODUCT(Z1069:AC1069,'control variables'!$O$3:$R$3)/J1069+F$65*'key variables'!$B$25/scenario!J$65,K1069*SUMPRODUCT(Z1069:AC1069,'control variables'!$O$7:$R$7)/J1069+F$65*'key variables'!$B$25/scenario!J$65))</f>
        <v>1.0901649876810251E-55</v>
      </c>
      <c r="Q1069" s="10">
        <f ca="1">IF(IF($A1069&gt;='key variables'!$B$26,L1069*SUMPRODUCT(Z1069:AC1069,'control variables'!$O$4:$R$4)/J1069+G$65*'key variables'!$B$25/scenario!J$65,L1069*SUMPRODUCT(Z1069:AC1069,'control variables'!$O$7:$R$7)/J1069+G$65*'key variables'!$B$25/scenario!J$65)&lt;'key variables'!$B$28,0,IF($A1069&gt;='key variables'!$B$26,L1069*SUMPRODUCT(Z1069:AC1069,'control variables'!$O$4:$R$4)/J1069+G$65*'key variables'!$B$25/scenario!J$65,L1069*SUMPRODUCT(Z1069:AC1069,'control variables'!$O$7:$R$7)/J1069+G$65*'key variables'!$B$25/scenario!J$65))</f>
        <v>1.2583422663885296E-55</v>
      </c>
      <c r="R1069" s="10">
        <f ca="1">IF(IF($A1069&gt;='key variables'!$B$26,M1069*SUMPRODUCT(Z1069:AC1069,'control variables'!$O$5:$R$5)/J1069+H$65*'key variables'!$B$25/scenario!J$65,M1069*SUMPRODUCT(Z1069:AC1069,'control variables'!$O$7:$R$7)/J1069+H$65*'key variables'!$B$25/scenario!J$65)&lt;'key variables'!$B$28,0,IF($A1069&gt;='key variables'!$B$26,M1069*SUMPRODUCT(Z1069:AC1069,'control variables'!$O$5:$R$5)/J1069+H$65*'key variables'!$B$25/scenario!J$65,M1069*SUMPRODUCT(Z1069:AC1069,'control variables'!$O$7:$R$7)/J1069+H$65*'key variables'!$B$25/scenario!J$65))</f>
        <v>3.7690104195831014E-55</v>
      </c>
      <c r="S1069" s="10">
        <f ca="1">IF(IF($A1069&gt;='key variables'!$B$26,N1069*SUMPRODUCT(Z1069:AC1069,'control variables'!$O$6:$R$6)/J1069+I$65*'key variables'!$B$25/scenario!J$65,N1069*SUMPRODUCT(Z1069:AC1069,'control variables'!$O$7:$R$7)/J1069+I$65*'key variables'!$B$25/scenario!J$65)&lt;'key variables'!$B$28,0,IF($A1069&gt;='key variables'!$B$26,N1069*SUMPRODUCT(Z1069:AC1069,'control variables'!$O$6:$R$6)/J1069+I$65*'key variables'!$B$25/scenario!J$65,N1069*SUMPRODUCT(Z1069:AC1069,'control variables'!$O$7:$R$7)/J1069+I$65*'key variables'!$B$25/scenario!J$65))</f>
        <v>1.6941515267390084E-55</v>
      </c>
      <c r="T1069" s="10">
        <f t="shared" ca="1" si="789"/>
        <v>7.8116692003916652E-55</v>
      </c>
      <c r="U1069" s="82">
        <f ca="1">SUMPRODUCT(P1039:P1068,'control variables'!AD$7:AD$36)</f>
        <v>2.3113514519220476E-55</v>
      </c>
      <c r="V1069" s="82">
        <f ca="1">SUMPRODUCT(Q1039:Q1068,'control variables'!AE$7:AE$36)</f>
        <v>2.6679183951952474E-55</v>
      </c>
      <c r="W1069" s="82">
        <f ca="1">SUMPRODUCT(R1039:R1068,'control variables'!AF$7:AF$36)</f>
        <v>7.9909993478543576E-55</v>
      </c>
      <c r="X1069" s="82">
        <f ca="1">SUMPRODUCT(S1039:S1068,'control variables'!AG$7:AG$36)</f>
        <v>3.5919146508582333E-55</v>
      </c>
      <c r="Y1069" s="82">
        <f t="shared" ca="1" si="783"/>
        <v>1.6562183845829885E-54</v>
      </c>
      <c r="Z1069" s="10">
        <f ca="1">IF($A1069&gt;='key variables'!$B$26,SUMPRODUCT(P1039:P1068,'control variables'!V$7:V$36)*$E1069,SUMPRODUCT(P1039:P1068,'control variables'!Z$7:Z$36)*$E1069)</f>
        <v>5.6399315319523979E-55</v>
      </c>
      <c r="AA1069" s="10">
        <f ca="1">IF($A1069&gt;='key variables'!$B$26,SUMPRODUCT(Q1039:Q1068,'control variables'!W$7:W$36)*$E1069,SUMPRODUCT(Q1039:Q1068,'control variables'!AA$7:AA$36)*$E1069)</f>
        <v>6.5099909705315497E-55</v>
      </c>
      <c r="AB1069" s="10">
        <f ca="1">IF($A1069&gt;='key variables'!$B$26,SUMPRODUCT(R1039:R1068,'control variables'!X$7:X$36)*$E1069,SUMPRODUCT(R1039:R1068,'control variables'!AB$7:AB$36)*$E1069)</f>
        <v>1.9498847376195056E-54</v>
      </c>
      <c r="AC1069" s="10">
        <f ca="1">IF($A1069&gt;='key variables'!$B$26,SUMPRODUCT(S1039:S1068,'control variables'!Y$7:Y$36)*$E1069,SUMPRODUCT(S1039:S1068,'control variables'!AC$7:AC$36)*$E1069)</f>
        <v>8.7646353749496181E-55</v>
      </c>
      <c r="AD1069" s="10">
        <f t="shared" ca="1" si="784"/>
        <v>4.0413405253628622E-54</v>
      </c>
      <c r="AE1069" s="82">
        <f ca="1">SUMPRODUCT(P1039:P1068,'control variables'!AL$7:AL$36)</f>
        <v>7.6790522533635155E-55</v>
      </c>
      <c r="AF1069" s="82">
        <f ca="1">SUMPRODUCT(Q1039:Q1068,'control variables'!AM$7:AM$36)</f>
        <v>8.8405063025656906E-55</v>
      </c>
      <c r="AG1069" s="82">
        <f ca="1">SUMPRODUCT(R1039:R1068,'control variables'!AN$7:AN$36)</f>
        <v>2.5206606854856872E-54</v>
      </c>
      <c r="AH1069" s="82">
        <f ca="1">SUMPRODUCT(S1039:S1068,'control variables'!AO$7:AO$36)</f>
        <v>1.0914210737954155E-54</v>
      </c>
      <c r="AI1069" s="82">
        <f t="shared" ca="1" si="796"/>
        <v>5.2640376148740234E-54</v>
      </c>
      <c r="AJ1069" s="10">
        <f ca="1">SUMPRODUCT(P1039:P1068,'control variables'!AP$7:AP$36)</f>
        <v>7.3373642953620634E-58</v>
      </c>
      <c r="AK1069" s="10">
        <f ca="1">SUMPRODUCT(Q1039:Q1068,'control variables'!AQ$7:AQ$36)</f>
        <v>2.1173207085801365E-57</v>
      </c>
      <c r="AL1069" s="10">
        <f ca="1">SUMPRODUCT(R1039:R1068,'control variables'!AR$7:AR$36)</f>
        <v>7.6102065634091477E-56</v>
      </c>
      <c r="AM1069" s="10">
        <f ca="1">SUMPRODUCT(S1039:S1068,'control variables'!AS$7:AS$36)</f>
        <v>5.7012502986681134E-56</v>
      </c>
      <c r="AN1069" s="10">
        <f t="shared" ca="1" si="817"/>
        <v>1.3596562575888894E-55</v>
      </c>
      <c r="AO1069" s="82">
        <f ca="1">SUMPRODUCT(P1039:P1068,'control variables'!AX$7:AX$36)</f>
        <v>9.9776957089525254E-58</v>
      </c>
      <c r="AP1069" s="82">
        <f ca="1">SUMPRODUCT(Q1039:Q1068,'control variables'!AY$7:AY$36)</f>
        <v>2.303386436661464E-57</v>
      </c>
      <c r="AQ1069" s="82">
        <f ca="1">SUMPRODUCT(R1039:R1068,'control variables'!AZ$7:AZ$36)</f>
        <v>2.0697439111743846E-56</v>
      </c>
      <c r="AR1069" s="82">
        <f ca="1">SUMPRODUCT(S1039:S1068,'control variables'!BA$7:BA$36)</f>
        <v>1.5505660711610646E-56</v>
      </c>
      <c r="AS1069" s="82">
        <f t="shared" ca="1" si="818"/>
        <v>3.9504255830911207E-56</v>
      </c>
      <c r="AT1069" s="10">
        <f ca="1">SUMPRODUCT(P1039:P1068,'control variables'!AT$7:AT$36)</f>
        <v>-8.8057058218533631E-58</v>
      </c>
      <c r="AU1069" s="10">
        <f ca="1">SUMPRODUCT(Q1039:Q1068,'control variables'!AU$7:AU$36)</f>
        <v>9.5522536229771514E-58</v>
      </c>
      <c r="AV1069" s="10">
        <f ca="1">SUMPRODUCT(R1039:R1068,'control variables'!AV$7:AV$36)</f>
        <v>4.1132769583388413E-55</v>
      </c>
      <c r="AW1069" s="10">
        <f ca="1">SUMPRODUCT(S1039:S1068,'control variables'!AW$7:AW$36)</f>
        <v>3.0814960529440226E-55</v>
      </c>
      <c r="AX1069" s="10">
        <f t="shared" ca="1" si="797"/>
        <v>7.1955195590839876E-55</v>
      </c>
      <c r="AY1069" s="82">
        <f ca="1">SUMPRODUCT(P1039:P1068,'control variables'!BB$7:BB$36)</f>
        <v>3.1915967030850867E-57</v>
      </c>
      <c r="AZ1069" s="82">
        <f ca="1">SUMPRODUCT(Q1039:Q1068,'control variables'!BC$7:BC$36)</f>
        <v>8.1385659013826529E-57</v>
      </c>
      <c r="BA1069" s="82">
        <f ca="1">SUMPRODUCT(R1039:R1068,'control variables'!BD$7:BD$36)</f>
        <v>5.6972462942689242E-56</v>
      </c>
      <c r="BB1069" s="82">
        <f ca="1">SUMPRODUCT(S1039:S1068,'control variables'!BE$7:BE$36)</f>
        <v>8.0961936828081526E-57</v>
      </c>
      <c r="BC1069" s="82">
        <f t="shared" ca="1" si="819"/>
        <v>7.6398819229965129E-56</v>
      </c>
      <c r="BD1069" s="10">
        <f ca="1">SUMPRODUCT(P1039:P1068,'control variables'!BF$7:BF$36)</f>
        <v>6.6765423092458989E-58</v>
      </c>
      <c r="BE1069" s="10">
        <f ca="1">SUMPRODUCT(Q1039:Q1068,'control variables'!BG$7:BG$36)</f>
        <v>7.7065173400281464E-58</v>
      </c>
      <c r="BF1069" s="10">
        <f ca="1">SUMPRODUCT(R1039:R1068,'control variables'!BH$7:BH$36)</f>
        <v>2.3082705658951154E-56</v>
      </c>
      <c r="BG1069" s="10">
        <f ca="1">SUMPRODUCT(S1039:S1068,'control variables'!BI$7:BI$36)</f>
        <v>5.187780966350419E-56</v>
      </c>
      <c r="BH1069" s="10">
        <f t="shared" ca="1" si="820"/>
        <v>7.6398821287382742E-56</v>
      </c>
      <c r="BI1069" s="82">
        <f t="shared" ca="1" si="798"/>
        <v>7.7021625145725124E-55</v>
      </c>
      <c r="BJ1069" s="82">
        <f t="shared" ca="1" si="799"/>
        <v>8.9314442152024944E-55</v>
      </c>
      <c r="BK1069" s="82">
        <f t="shared" ca="1" si="800"/>
        <v>2.9889608442622605E-54</v>
      </c>
      <c r="BL1069" s="82">
        <f t="shared" ca="1" si="801"/>
        <v>1.4076668727726259E-54</v>
      </c>
      <c r="BM1069" s="82">
        <f t="shared" ca="1" si="791"/>
        <v>6.0599883900123873E-54</v>
      </c>
      <c r="BN1069" s="10">
        <f ca="1">BN1068+BI1069-INDIRECT(ADDRESS(MAX($D1069-'key variables'!$B$9*30,34),scenario!BI$4),TRUE)</f>
        <v>9439390.0751690175</v>
      </c>
      <c r="BO1069" s="10">
        <f ca="1">BO1068+BJ1069-INDIRECT(ADDRESS(MAX($D1069-'key variables'!$B$9*30,34),scenario!BJ$4),TRUE)</f>
        <v>10895583.360992203</v>
      </c>
      <c r="BP1069" s="10">
        <f ca="1">BP1068+BK1069-INDIRECT(ADDRESS(MAX($D1069-'key variables'!$B$9*30,34),scenario!BK$4),TRUE)</f>
        <v>32531162.537994072</v>
      </c>
      <c r="BQ1069" s="10">
        <f ca="1">BQ1068+BL1069-INDIRECT(ADDRESS(MAX($D1069-'key variables'!$B$9*30,34),scenario!BL$4),TRUE)</f>
        <v>14415841.516535141</v>
      </c>
      <c r="BR1069" s="10">
        <f t="shared" ca="1" si="821"/>
        <v>67281977.490690395</v>
      </c>
      <c r="BS1069" s="82">
        <f t="shared" ca="1" si="802"/>
        <v>-2.3433848477536824E-9</v>
      </c>
      <c r="BT1069" s="82">
        <f t="shared" ca="1" si="803"/>
        <v>-3.4288309057018498E-10</v>
      </c>
      <c r="BU1069" s="82">
        <f t="shared" ca="1" si="804"/>
        <v>-4.2578247660364599E-9</v>
      </c>
      <c r="BV1069" s="82">
        <f t="shared" ca="1" si="805"/>
        <v>-2.9943922343414556E-9</v>
      </c>
      <c r="BW1069" s="82">
        <f t="shared" ca="1" si="822"/>
        <v>-9.9384849387017825E-9</v>
      </c>
      <c r="BX1069" s="10">
        <f t="shared" ca="1" si="806"/>
        <v>-1.8625994260191893E-12</v>
      </c>
      <c r="BY1069" s="10">
        <f t="shared" ca="1" si="807"/>
        <v>2.8902850229962428E-12</v>
      </c>
      <c r="BZ1069" s="10">
        <f t="shared" ca="1" si="808"/>
        <v>-3.5034723983035463E-11</v>
      </c>
      <c r="CA1069" s="10">
        <f t="shared" ca="1" si="809"/>
        <v>-2.0257049910634696E-11</v>
      </c>
      <c r="CB1069" s="10">
        <v>0</v>
      </c>
      <c r="CC1069" s="82">
        <f t="shared" ca="1" si="810"/>
        <v>3.9725652202851362E-13</v>
      </c>
      <c r="CD1069" s="82">
        <f t="shared" ca="1" si="811"/>
        <v>3.4270724516460853E-13</v>
      </c>
      <c r="CE1069" s="82">
        <f t="shared" ca="1" si="812"/>
        <v>1.8915613015532971E-10</v>
      </c>
      <c r="CF1069" s="82">
        <f t="shared" ca="1" si="813"/>
        <v>3.7028113764059381E-11</v>
      </c>
      <c r="CG1069" s="82">
        <f t="shared" ca="1" si="823"/>
        <v>2.269242076865822E-10</v>
      </c>
      <c r="CH1069" s="13" t="str">
        <f t="shared" ca="1" si="776"/>
        <v/>
      </c>
      <c r="CI1069" s="81">
        <f t="shared" ca="1" si="785"/>
        <v>0.1131775965863165</v>
      </c>
      <c r="CJ1069" s="81">
        <f t="shared" ca="1" si="786"/>
        <v>0.13063724757458739</v>
      </c>
      <c r="CK1069" s="81">
        <f t="shared" ca="1" si="787"/>
        <v>0.39004625943939081</v>
      </c>
      <c r="CL1069" s="81">
        <f t="shared" ca="1" si="788"/>
        <v>0.17284488538116416</v>
      </c>
      <c r="CM1069" s="89">
        <f t="shared" ca="1" si="777"/>
        <v>0.80670598898145884</v>
      </c>
    </row>
    <row r="1070" spans="1:91" x14ac:dyDescent="0.3">
      <c r="A1070">
        <v>1005</v>
      </c>
      <c r="B1070" s="3">
        <f t="shared" si="790"/>
        <v>2.9805555555555556</v>
      </c>
      <c r="C1070" s="3">
        <f t="shared" si="778"/>
        <v>33.5</v>
      </c>
      <c r="D1070" s="4">
        <f t="shared" ca="1" si="814"/>
        <v>1070</v>
      </c>
      <c r="E1070" s="58">
        <f>(0.5*(COS(B1070*2*PI())+1)*('key variables'!$B$4-'key variables'!$B$6)+'key variables'!$B$6)/'key variables'!$B$4</f>
        <v>1</v>
      </c>
      <c r="F1070" s="10">
        <f t="shared" ca="1" si="779"/>
        <v>11689222.907461114</v>
      </c>
      <c r="G1070" s="10">
        <f t="shared" ca="1" si="780"/>
        <v>13492492.798713122</v>
      </c>
      <c r="H1070" s="10">
        <f t="shared" ca="1" si="781"/>
        <v>40309474.521088287</v>
      </c>
      <c r="I1070" s="10">
        <f t="shared" ca="1" si="782"/>
        <v>17912154.249750931</v>
      </c>
      <c r="J1070" s="10">
        <f t="shared" ca="1" si="815"/>
        <v>83403344.477013454</v>
      </c>
      <c r="K1070" s="82">
        <f t="shared" ca="1" si="792"/>
        <v>2249832.832292099</v>
      </c>
      <c r="L1070" s="82">
        <f t="shared" ca="1" si="793"/>
        <v>2596909.4377209195</v>
      </c>
      <c r="M1070" s="82">
        <f t="shared" ca="1" si="794"/>
        <v>7778311.98309422</v>
      </c>
      <c r="N1070" s="82">
        <f t="shared" ca="1" si="795"/>
        <v>3496312.733215793</v>
      </c>
      <c r="O1070" s="82">
        <f t="shared" ca="1" si="816"/>
        <v>16121366.986323033</v>
      </c>
      <c r="P1070" s="10">
        <f ca="1">IF(IF($A1070&gt;='key variables'!$B$26,K1070*SUMPRODUCT(Z1070:AC1070,'control variables'!$O$3:$R$3)/J1070+F$65*'key variables'!$B$25/scenario!J$65,K1070*SUMPRODUCT(Z1070:AC1070,'control variables'!$O$7:$R$7)/J1070+F$65*'key variables'!$B$25/scenario!J$65)&lt;'key variables'!$B$28,0,IF($A1070&gt;='key variables'!$B$26,K1070*SUMPRODUCT(Z1070:AC1070,'control variables'!$O$3:$R$3)/J1070+F$65*'key variables'!$B$25/scenario!J$65,K1070*SUMPRODUCT(Z1070:AC1070,'control variables'!$O$7:$R$7)/J1070+F$65*'key variables'!$B$25/scenario!J$65))</f>
        <v>9.380316205288168E-56</v>
      </c>
      <c r="Q1070" s="10">
        <f ca="1">IF(IF($A1070&gt;='key variables'!$B$26,L1070*SUMPRODUCT(Z1070:AC1070,'control variables'!$O$4:$R$4)/J1070+G$65*'key variables'!$B$25/scenario!J$65,L1070*SUMPRODUCT(Z1070:AC1070,'control variables'!$O$7:$R$7)/J1070+G$65*'key variables'!$B$25/scenario!J$65)&lt;'key variables'!$B$28,0,IF($A1070&gt;='key variables'!$B$26,L1070*SUMPRODUCT(Z1070:AC1070,'control variables'!$O$4:$R$4)/J1070+G$65*'key variables'!$B$25/scenario!J$65,L1070*SUMPRODUCT(Z1070:AC1070,'control variables'!$O$7:$R$7)/J1070+G$65*'key variables'!$B$25/scenario!J$65))</f>
        <v>1.082739629926276E-55</v>
      </c>
      <c r="R1070" s="10">
        <f ca="1">IF(IF($A1070&gt;='key variables'!$B$26,M1070*SUMPRODUCT(Z1070:AC1070,'control variables'!$O$5:$R$5)/J1070+H$65*'key variables'!$B$25/scenario!J$65,M1070*SUMPRODUCT(Z1070:AC1070,'control variables'!$O$7:$R$7)/J1070+H$65*'key variables'!$B$25/scenario!J$65)&lt;'key variables'!$B$28,0,IF($A1070&gt;='key variables'!$B$26,M1070*SUMPRODUCT(Z1070:AC1070,'control variables'!$O$5:$R$5)/J1070+H$65*'key variables'!$B$25/scenario!J$65,M1070*SUMPRODUCT(Z1070:AC1070,'control variables'!$O$7:$R$7)/J1070+H$65*'key variables'!$B$25/scenario!J$65))</f>
        <v>3.2430421006200774E-55</v>
      </c>
      <c r="S1070" s="10">
        <f ca="1">IF(IF($A1070&gt;='key variables'!$B$26,N1070*SUMPRODUCT(Z1070:AC1070,'control variables'!$O$6:$R$6)/J1070+I$65*'key variables'!$B$25/scenario!J$65,N1070*SUMPRODUCT(Z1070:AC1070,'control variables'!$O$7:$R$7)/J1070+I$65*'key variables'!$B$25/scenario!J$65)&lt;'key variables'!$B$28,0,IF($A1070&gt;='key variables'!$B$26,N1070*SUMPRODUCT(Z1070:AC1070,'control variables'!$O$6:$R$6)/J1070+I$65*'key variables'!$B$25/scenario!J$65,N1070*SUMPRODUCT(Z1070:AC1070,'control variables'!$O$7:$R$7)/J1070+I$65*'key variables'!$B$25/scenario!J$65))</f>
        <v>1.4577313709448725E-55</v>
      </c>
      <c r="T1070" s="10">
        <f t="shared" ca="1" si="789"/>
        <v>6.7215447220200419E-55</v>
      </c>
      <c r="U1070" s="82">
        <f ca="1">SUMPRODUCT(P1040:P1069,'control variables'!AD$7:AD$36)</f>
        <v>1.988800569233149E-55</v>
      </c>
      <c r="V1070" s="82">
        <f ca="1">SUMPRODUCT(Q1040:Q1069,'control variables'!AE$7:AE$36)</f>
        <v>2.2956083198077166E-55</v>
      </c>
      <c r="W1070" s="82">
        <f ca="1">SUMPRODUCT(R1040:R1069,'control variables'!AF$7:AF$36)</f>
        <v>6.8758492087124007E-55</v>
      </c>
      <c r="X1070" s="82">
        <f ca="1">SUMPRODUCT(S1040:S1069,'control variables'!AG$7:AG$36)</f>
        <v>3.090660183384637E-55</v>
      </c>
      <c r="Y1070" s="82">
        <f t="shared" ca="1" si="783"/>
        <v>1.4250918281137903E-54</v>
      </c>
      <c r="Z1070" s="10">
        <f ca="1">IF($A1070&gt;='key variables'!$B$26,SUMPRODUCT(P1040:P1069,'control variables'!V$7:V$36)*$E1070,SUMPRODUCT(P1040:P1069,'control variables'!Z$7:Z$36)*$E1070)</f>
        <v>4.8528747248089256E-55</v>
      </c>
      <c r="AA1070" s="10">
        <f ca="1">IF($A1070&gt;='key variables'!$B$26,SUMPRODUCT(Q1040:Q1069,'control variables'!W$7:W$36)*$E1070,SUMPRODUCT(Q1040:Q1069,'control variables'!AA$7:AA$36)*$E1070)</f>
        <v>5.601516695840187E-55</v>
      </c>
      <c r="AB1070" s="10">
        <f ca="1">IF($A1070&gt;='key variables'!$B$26,SUMPRODUCT(R1040:R1069,'control variables'!X$7:X$36)*$E1070,SUMPRODUCT(R1040:R1069,'control variables'!AB$7:AB$36)*$E1070)</f>
        <v>1.6777768144658118E-54</v>
      </c>
      <c r="AC1070" s="10">
        <f ca="1">IF($A1070&gt;='key variables'!$B$26,SUMPRODUCT(S1040:S1069,'control variables'!Y$7:Y$36)*$E1070,SUMPRODUCT(S1040:S1069,'control variables'!AC$7:AC$36)*$E1070)</f>
        <v>7.5415237299051289E-55</v>
      </c>
      <c r="AD1070" s="10">
        <f t="shared" ca="1" si="784"/>
        <v>3.477368329521236E-54</v>
      </c>
      <c r="AE1070" s="82">
        <f ca="1">SUMPRODUCT(P1040:P1069,'control variables'!AL$7:AL$36)</f>
        <v>6.6074345725141232E-55</v>
      </c>
      <c r="AF1070" s="82">
        <f ca="1">SUMPRODUCT(Q1040:Q1069,'control variables'!AM$7:AM$36)</f>
        <v>7.6068068108946544E-55</v>
      </c>
      <c r="AG1070" s="82">
        <f ca="1">SUMPRODUCT(R1040:R1069,'control variables'!AN$7:AN$36)</f>
        <v>2.1689005373755789E-54</v>
      </c>
      <c r="AH1070" s="82">
        <f ca="1">SUMPRODUCT(S1040:S1069,'control variables'!AO$7:AO$36)</f>
        <v>9.3911241885450085E-55</v>
      </c>
      <c r="AI1070" s="82">
        <f t="shared" ca="1" si="796"/>
        <v>4.5294370945709576E-54</v>
      </c>
      <c r="AJ1070" s="10">
        <f ca="1">SUMPRODUCT(P1040:P1069,'control variables'!AP$7:AP$36)</f>
        <v>6.3134294333093927E-58</v>
      </c>
      <c r="AK1070" s="10">
        <f ca="1">SUMPRODUCT(Q1040:Q1069,'control variables'!AQ$7:AQ$36)</f>
        <v>1.8218469661857926E-57</v>
      </c>
      <c r="AL1070" s="10">
        <f ca="1">SUMPRODUCT(R1040:R1069,'control variables'!AR$7:AR$36)</f>
        <v>6.5481963518373704E-56</v>
      </c>
      <c r="AM1070" s="10">
        <f ca="1">SUMPRODUCT(S1040:S1069,'control variables'!AS$7:AS$36)</f>
        <v>4.9056364102062175E-56</v>
      </c>
      <c r="AN1070" s="10">
        <f t="shared" ca="1" si="817"/>
        <v>1.1699151752995261E-55</v>
      </c>
      <c r="AO1070" s="82">
        <f ca="1">SUMPRODUCT(P1040:P1069,'control variables'!AX$7:AX$36)</f>
        <v>8.5853005561307351E-58</v>
      </c>
      <c r="AP1070" s="82">
        <f ca="1">SUMPRODUCT(Q1040:Q1069,'control variables'!AY$7:AY$36)</f>
        <v>1.9819470780122334E-57</v>
      </c>
      <c r="AQ1070" s="82">
        <f ca="1">SUMPRODUCT(R1040:R1069,'control variables'!AZ$7:AZ$36)</f>
        <v>1.7809095476533731E-56</v>
      </c>
      <c r="AR1070" s="82">
        <f ca="1">SUMPRODUCT(S1040:S1069,'control variables'!BA$7:BA$36)</f>
        <v>1.3341833767402047E-56</v>
      </c>
      <c r="AS1070" s="82">
        <f t="shared" ca="1" si="818"/>
        <v>3.3991406377561085E-56</v>
      </c>
      <c r="AT1070" s="10">
        <f ca="1">SUMPRODUCT(P1040:P1069,'control variables'!AT$7:AT$36)</f>
        <v>-7.5768627641800347E-58</v>
      </c>
      <c r="AU1070" s="10">
        <f ca="1">SUMPRODUCT(Q1040:Q1069,'control variables'!AU$7:AU$36)</f>
        <v>8.2192292422853375E-58</v>
      </c>
      <c r="AV1070" s="10">
        <f ca="1">SUMPRODUCT(R1040:R1069,'control variables'!AV$7:AV$36)</f>
        <v>3.53926597764059E-55</v>
      </c>
      <c r="AW1070" s="10">
        <f ca="1">SUMPRODUCT(S1040:S1069,'control variables'!AW$7:AW$36)</f>
        <v>2.6514708955613483E-55</v>
      </c>
      <c r="AX1070" s="10">
        <f t="shared" ca="1" si="797"/>
        <v>6.1913792396800437E-55</v>
      </c>
      <c r="AY1070" s="82">
        <f ca="1">SUMPRODUCT(P1040:P1069,'control variables'!BB$7:BB$36)</f>
        <v>2.7462069148246249E-57</v>
      </c>
      <c r="AZ1070" s="82">
        <f ca="1">SUMPRODUCT(Q1040:Q1069,'control variables'!BC$7:BC$36)</f>
        <v>7.0028227355695131E-57</v>
      </c>
      <c r="BA1070" s="82">
        <f ca="1">SUMPRODUCT(R1040:R1069,'control variables'!BD$7:BD$36)</f>
        <v>4.9021911677175889E-56</v>
      </c>
      <c r="BB1070" s="82">
        <f ca="1">SUMPRODUCT(S1040:S1069,'control variables'!BE$7:BE$36)</f>
        <v>6.9663635928672815E-57</v>
      </c>
      <c r="BC1070" s="82">
        <f t="shared" ca="1" si="819"/>
        <v>6.5737304920437311E-56</v>
      </c>
      <c r="BD1070" s="10">
        <f ca="1">SUMPRODUCT(P1040:P1069,'control variables'!BF$7:BF$36)</f>
        <v>5.7448256664280205E-58</v>
      </c>
      <c r="BE1070" s="10">
        <f ca="1">SUMPRODUCT(Q1040:Q1069,'control variables'!BG$7:BG$36)</f>
        <v>6.6310668850935187E-58</v>
      </c>
      <c r="BF1070" s="10">
        <f ca="1">SUMPRODUCT(R1040:R1069,'control variables'!BH$7:BH$36)</f>
        <v>1.9861496232339977E-56</v>
      </c>
      <c r="BG1070" s="10">
        <f ca="1">SUMPRODUCT(S1040:S1069,'control variables'!BI$7:BI$36)</f>
        <v>4.4638221203248566E-56</v>
      </c>
      <c r="BH1070" s="10">
        <f t="shared" ca="1" si="820"/>
        <v>6.5737306690740698E-56</v>
      </c>
      <c r="BI1070" s="82">
        <f t="shared" ca="1" si="798"/>
        <v>6.62731977889819E-55</v>
      </c>
      <c r="BJ1070" s="82">
        <f t="shared" ca="1" si="799"/>
        <v>7.6850542674926356E-55</v>
      </c>
      <c r="BK1070" s="82">
        <f t="shared" ca="1" si="800"/>
        <v>2.5718490468168138E-54</v>
      </c>
      <c r="BL1070" s="82">
        <f t="shared" ca="1" si="801"/>
        <v>1.211225872003503E-54</v>
      </c>
      <c r="BM1070" s="82">
        <f t="shared" ca="1" si="791"/>
        <v>5.2143123234593996E-54</v>
      </c>
      <c r="BN1070" s="10">
        <f ca="1">BN1069+BI1070-INDIRECT(ADDRESS(MAX($D1070-'key variables'!$B$9*30,34),scenario!BI$4),TRUE)</f>
        <v>9439390.0751690175</v>
      </c>
      <c r="BO1070" s="10">
        <f ca="1">BO1069+BJ1070-INDIRECT(ADDRESS(MAX($D1070-'key variables'!$B$9*30,34),scenario!BJ$4),TRUE)</f>
        <v>10895583.360992203</v>
      </c>
      <c r="BP1070" s="10">
        <f ca="1">BP1069+BK1070-INDIRECT(ADDRESS(MAX($D1070-'key variables'!$B$9*30,34),scenario!BK$4),TRUE)</f>
        <v>32531162.537994072</v>
      </c>
      <c r="BQ1070" s="10">
        <f ca="1">BQ1069+BL1070-INDIRECT(ADDRESS(MAX($D1070-'key variables'!$B$9*30,34),scenario!BL$4),TRUE)</f>
        <v>14415841.516535141</v>
      </c>
      <c r="BR1070" s="10">
        <f t="shared" ca="1" si="821"/>
        <v>67281977.490690395</v>
      </c>
      <c r="BS1070" s="82">
        <f t="shared" ca="1" si="802"/>
        <v>-2.3433848477536824E-9</v>
      </c>
      <c r="BT1070" s="82">
        <f t="shared" ca="1" si="803"/>
        <v>-3.4288309057018498E-10</v>
      </c>
      <c r="BU1070" s="82">
        <f t="shared" ca="1" si="804"/>
        <v>-4.2578247660364599E-9</v>
      </c>
      <c r="BV1070" s="82">
        <f t="shared" ca="1" si="805"/>
        <v>-2.9943922343414556E-9</v>
      </c>
      <c r="BW1070" s="82">
        <f t="shared" ca="1" si="822"/>
        <v>-9.9384849387017825E-9</v>
      </c>
      <c r="BX1070" s="10">
        <f t="shared" ca="1" si="806"/>
        <v>-1.8625994260191893E-12</v>
      </c>
      <c r="BY1070" s="10">
        <f t="shared" ca="1" si="807"/>
        <v>2.8902850229962428E-12</v>
      </c>
      <c r="BZ1070" s="10">
        <f t="shared" ca="1" si="808"/>
        <v>-3.5034723983035463E-11</v>
      </c>
      <c r="CA1070" s="10">
        <f t="shared" ca="1" si="809"/>
        <v>-2.0257049910634696E-11</v>
      </c>
      <c r="CB1070" s="10">
        <v>0</v>
      </c>
      <c r="CC1070" s="82">
        <f t="shared" ca="1" si="810"/>
        <v>3.9725652202851362E-13</v>
      </c>
      <c r="CD1070" s="82">
        <f t="shared" ca="1" si="811"/>
        <v>3.4270724516460853E-13</v>
      </c>
      <c r="CE1070" s="82">
        <f t="shared" ca="1" si="812"/>
        <v>1.8915613015532971E-10</v>
      </c>
      <c r="CF1070" s="82">
        <f t="shared" ca="1" si="813"/>
        <v>3.7028113764059381E-11</v>
      </c>
      <c r="CG1070" s="82">
        <f t="shared" ca="1" si="823"/>
        <v>2.269242076865822E-10</v>
      </c>
      <c r="CH1070" s="13" t="str">
        <f t="shared" ca="1" si="776"/>
        <v/>
      </c>
      <c r="CI1070" s="81">
        <f t="shared" ca="1" si="785"/>
        <v>0.1131775965863165</v>
      </c>
      <c r="CJ1070" s="81">
        <f t="shared" ca="1" si="786"/>
        <v>0.13063724757458739</v>
      </c>
      <c r="CK1070" s="81">
        <f t="shared" ca="1" si="787"/>
        <v>0.39004625943939081</v>
      </c>
      <c r="CL1070" s="81">
        <f t="shared" ca="1" si="788"/>
        <v>0.17284488538116416</v>
      </c>
      <c r="CM1070" s="89">
        <f t="shared" ca="1" si="777"/>
        <v>0.80670598898145884</v>
      </c>
    </row>
    <row r="1071" spans="1:91" x14ac:dyDescent="0.3">
      <c r="A1071">
        <v>1006</v>
      </c>
      <c r="B1071" s="3">
        <f t="shared" si="790"/>
        <v>2.9833333333333334</v>
      </c>
      <c r="C1071" s="3">
        <f t="shared" si="778"/>
        <v>33.533333333333331</v>
      </c>
      <c r="D1071" s="4">
        <f t="shared" ca="1" si="814"/>
        <v>1071</v>
      </c>
      <c r="E1071" s="58">
        <f>(0.5*(COS(B1071*2*PI())+1)*('key variables'!$B$4-'key variables'!$B$6)+'key variables'!$B$6)/'key variables'!$B$4</f>
        <v>1</v>
      </c>
      <c r="F1071" s="10">
        <f t="shared" ca="1" si="779"/>
        <v>11689222.907461114</v>
      </c>
      <c r="G1071" s="10">
        <f t="shared" ca="1" si="780"/>
        <v>13492492.798713122</v>
      </c>
      <c r="H1071" s="10">
        <f t="shared" ca="1" si="781"/>
        <v>40309474.521088287</v>
      </c>
      <c r="I1071" s="10">
        <f t="shared" ca="1" si="782"/>
        <v>17912154.249750931</v>
      </c>
      <c r="J1071" s="10">
        <f t="shared" ca="1" si="815"/>
        <v>83403344.477013454</v>
      </c>
      <c r="K1071" s="82">
        <f t="shared" ca="1" si="792"/>
        <v>2249832.832292099</v>
      </c>
      <c r="L1071" s="82">
        <f t="shared" ca="1" si="793"/>
        <v>2596909.4377209195</v>
      </c>
      <c r="M1071" s="82">
        <f t="shared" ca="1" si="794"/>
        <v>7778311.98309422</v>
      </c>
      <c r="N1071" s="82">
        <f t="shared" ca="1" si="795"/>
        <v>3496312.733215793</v>
      </c>
      <c r="O1071" s="82">
        <f t="shared" ca="1" si="816"/>
        <v>16121366.986323033</v>
      </c>
      <c r="P1071" s="10">
        <f ca="1">IF(IF($A1071&gt;='key variables'!$B$26,K1071*SUMPRODUCT(Z1071:AC1071,'control variables'!$O$3:$R$3)/J1071+F$65*'key variables'!$B$25/scenario!J$65,K1071*SUMPRODUCT(Z1071:AC1071,'control variables'!$O$7:$R$7)/J1071+F$65*'key variables'!$B$25/scenario!J$65)&lt;'key variables'!$B$28,0,IF($A1071&gt;='key variables'!$B$26,K1071*SUMPRODUCT(Z1071:AC1071,'control variables'!$O$3:$R$3)/J1071+F$65*'key variables'!$B$25/scenario!J$65,K1071*SUMPRODUCT(Z1071:AC1071,'control variables'!$O$7:$R$7)/J1071+F$65*'key variables'!$B$25/scenario!J$65))</f>
        <v>8.0712858242093153E-56</v>
      </c>
      <c r="Q1071" s="10">
        <f ca="1">IF(IF($A1071&gt;='key variables'!$B$26,L1071*SUMPRODUCT(Z1071:AC1071,'control variables'!$O$4:$R$4)/J1071+G$65*'key variables'!$B$25/scenario!J$65,L1071*SUMPRODUCT(Z1071:AC1071,'control variables'!$O$7:$R$7)/J1071+G$65*'key variables'!$B$25/scenario!J$65)&lt;'key variables'!$B$28,0,IF($A1071&gt;='key variables'!$B$26,L1071*SUMPRODUCT(Z1071:AC1071,'control variables'!$O$4:$R$4)/J1071+G$65*'key variables'!$B$25/scenario!J$65,L1071*SUMPRODUCT(Z1071:AC1071,'control variables'!$O$7:$R$7)/J1071+G$65*'key variables'!$B$25/scenario!J$65))</f>
        <v>9.3164247719143081E-56</v>
      </c>
      <c r="R1071" s="10">
        <f ca="1">IF(IF($A1071&gt;='key variables'!$B$26,M1071*SUMPRODUCT(Z1071:AC1071,'control variables'!$O$5:$R$5)/J1071+H$65*'key variables'!$B$25/scenario!J$65,M1071*SUMPRODUCT(Z1071:AC1071,'control variables'!$O$7:$R$7)/J1071+H$65*'key variables'!$B$25/scenario!J$65)&lt;'key variables'!$B$28,0,IF($A1071&gt;='key variables'!$B$26,M1071*SUMPRODUCT(Z1071:AC1071,'control variables'!$O$5:$R$5)/J1071+H$65*'key variables'!$B$25/scenario!J$65,M1071*SUMPRODUCT(Z1071:AC1071,'control variables'!$O$7:$R$7)/J1071+H$65*'key variables'!$B$25/scenario!J$65))</f>
        <v>2.7904730673463156E-55</v>
      </c>
      <c r="S1071" s="10">
        <f ca="1">IF(IF($A1071&gt;='key variables'!$B$26,N1071*SUMPRODUCT(Z1071:AC1071,'control variables'!$O$6:$R$6)/J1071+I$65*'key variables'!$B$25/scenario!J$65,N1071*SUMPRODUCT(Z1071:AC1071,'control variables'!$O$7:$R$7)/J1071+I$65*'key variables'!$B$25/scenario!J$65)&lt;'key variables'!$B$28,0,IF($A1071&gt;='key variables'!$B$26,N1071*SUMPRODUCT(Z1071:AC1071,'control variables'!$O$6:$R$6)/J1071+I$65*'key variables'!$B$25/scenario!J$65,N1071*SUMPRODUCT(Z1071:AC1071,'control variables'!$O$7:$R$7)/J1071+I$65*'key variables'!$B$25/scenario!J$65))</f>
        <v>1.2543038307364941E-55</v>
      </c>
      <c r="T1071" s="10">
        <f t="shared" ca="1" si="789"/>
        <v>5.7835479576951721E-55</v>
      </c>
      <c r="U1071" s="82">
        <f ca="1">SUMPRODUCT(P1041:P1070,'control variables'!AD$7:AD$36)</f>
        <v>1.7112619116807058E-55</v>
      </c>
      <c r="V1071" s="82">
        <f ca="1">SUMPRODUCT(Q1041:Q1070,'control variables'!AE$7:AE$36)</f>
        <v>1.9752544033809342E-55</v>
      </c>
      <c r="W1071" s="82">
        <f ca="1">SUMPRODUCT(R1041:R1070,'control variables'!AF$7:AF$36)</f>
        <v>5.9163191339322603E-55</v>
      </c>
      <c r="X1071" s="82">
        <f ca="1">SUMPRODUCT(S1041:S1070,'control variables'!AG$7:AG$36)</f>
        <v>2.6593561645115401E-55</v>
      </c>
      <c r="Y1071" s="82">
        <f t="shared" ca="1" si="783"/>
        <v>1.2262191613505442E-54</v>
      </c>
      <c r="Z1071" s="10">
        <f ca="1">IF($A1071&gt;='key variables'!$B$26,SUMPRODUCT(P1041:P1070,'control variables'!V$7:V$36)*$E1071,SUMPRODUCT(P1041:P1070,'control variables'!Z$7:Z$36)*$E1071)</f>
        <v>4.1756523038031925E-55</v>
      </c>
      <c r="AA1071" s="10">
        <f ca="1">IF($A1071&gt;='key variables'!$B$26,SUMPRODUCT(Q1041:Q1070,'control variables'!W$7:W$36)*$E1071,SUMPRODUCT(Q1041:Q1070,'control variables'!AA$7:AA$36)*$E1071)</f>
        <v>4.8198207087857752E-55</v>
      </c>
      <c r="AB1071" s="10">
        <f ca="1">IF($A1071&gt;='key variables'!$B$26,SUMPRODUCT(R1041:R1070,'control variables'!X$7:X$36)*$E1071,SUMPRODUCT(R1041:R1070,'control variables'!AB$7:AB$36)*$E1071)</f>
        <v>1.4436417624334186E-54</v>
      </c>
      <c r="AC1071" s="10">
        <f ca="1">IF($A1071&gt;='key variables'!$B$26,SUMPRODUCT(S1041:S1070,'control variables'!Y$7:Y$36)*$E1071,SUMPRODUCT(S1041:S1070,'control variables'!AC$7:AC$36)*$E1071)</f>
        <v>6.4890982608673683E-55</v>
      </c>
      <c r="AD1071" s="10">
        <f t="shared" ca="1" si="784"/>
        <v>2.9920988897790523E-54</v>
      </c>
      <c r="AE1071" s="82">
        <f ca="1">SUMPRODUCT(P1041:P1070,'control variables'!AL$7:AL$36)</f>
        <v>5.6853619678043089E-55</v>
      </c>
      <c r="AF1071" s="82">
        <f ca="1">SUMPRODUCT(Q1041:Q1070,'control variables'!AM$7:AM$36)</f>
        <v>6.5452710374156057E-55</v>
      </c>
      <c r="AG1071" s="82">
        <f ca="1">SUMPRODUCT(R1041:R1070,'control variables'!AN$7:AN$36)</f>
        <v>1.866228789981573E-54</v>
      </c>
      <c r="AH1071" s="82">
        <f ca="1">SUMPRODUCT(S1041:S1070,'control variables'!AO$7:AO$36)</f>
        <v>8.0805855450438922E-55</v>
      </c>
      <c r="AI1071" s="82">
        <f t="shared" ca="1" si="796"/>
        <v>3.8973506450079537E-54</v>
      </c>
      <c r="AJ1071" s="10">
        <f ca="1">SUMPRODUCT(P1041:P1070,'control variables'!AP$7:AP$36)</f>
        <v>5.4323854731558617E-58</v>
      </c>
      <c r="AK1071" s="10">
        <f ca="1">SUMPRODUCT(Q1041:Q1070,'control variables'!AQ$7:AQ$36)</f>
        <v>1.5676068130586442E-57</v>
      </c>
      <c r="AL1071" s="10">
        <f ca="1">SUMPRODUCT(R1041:R1070,'control variables'!AR$7:AR$36)</f>
        <v>5.6343904866371689E-56</v>
      </c>
      <c r="AM1071" s="10">
        <f ca="1">SUMPRODUCT(S1041:S1070,'control variables'!AS$7:AS$36)</f>
        <v>4.2210510551980008E-56</v>
      </c>
      <c r="AN1071" s="10">
        <f t="shared" ca="1" si="817"/>
        <v>1.0066526077872591E-55</v>
      </c>
      <c r="AO1071" s="82">
        <f ca="1">SUMPRODUCT(P1041:P1070,'control variables'!AX$7:AX$36)</f>
        <v>7.387215223747948E-58</v>
      </c>
      <c r="AP1071" s="82">
        <f ca="1">SUMPRODUCT(Q1041:Q1070,'control variables'!AY$7:AY$36)</f>
        <v>1.7053648304600815E-57</v>
      </c>
      <c r="AQ1071" s="82">
        <f ca="1">SUMPRODUCT(R1041:R1070,'control variables'!AZ$7:AZ$36)</f>
        <v>1.5323822429429619E-56</v>
      </c>
      <c r="AR1071" s="82">
        <f ca="1">SUMPRODUCT(S1041:S1070,'control variables'!BA$7:BA$36)</f>
        <v>1.1479970546737142E-56</v>
      </c>
      <c r="AS1071" s="82">
        <f t="shared" ca="1" si="818"/>
        <v>2.924787932900164E-56</v>
      </c>
      <c r="AT1071" s="10">
        <f ca="1">SUMPRODUCT(P1041:P1070,'control variables'!AT$7:AT$36)</f>
        <v>-6.5195057055784011E-58</v>
      </c>
      <c r="AU1071" s="10">
        <f ca="1">SUMPRODUCT(Q1041:Q1070,'control variables'!AU$7:AU$36)</f>
        <v>7.0722294448651088E-58</v>
      </c>
      <c r="AV1071" s="10">
        <f ca="1">SUMPRODUCT(R1041:R1070,'control variables'!AV$7:AV$36)</f>
        <v>3.0453586732324072E-55</v>
      </c>
      <c r="AW1071" s="10">
        <f ca="1">SUMPRODUCT(S1041:S1070,'control variables'!AW$7:AW$36)</f>
        <v>2.2814560814680393E-55</v>
      </c>
      <c r="AX1071" s="10">
        <f t="shared" ca="1" si="797"/>
        <v>5.3273674784397337E-55</v>
      </c>
      <c r="AY1071" s="82">
        <f ca="1">SUMPRODUCT(P1041:P1070,'control variables'!BB$7:BB$36)</f>
        <v>2.3629716159753547E-57</v>
      </c>
      <c r="AZ1071" s="82">
        <f ca="1">SUMPRODUCT(Q1041:Q1070,'control variables'!BC$7:BC$36)</f>
        <v>6.0255734069165661E-57</v>
      </c>
      <c r="BA1071" s="82">
        <f ca="1">SUMPRODUCT(R1041:R1070,'control variables'!BD$7:BD$36)</f>
        <v>4.2180865989631711E-56</v>
      </c>
      <c r="BB1071" s="82">
        <f ca="1">SUMPRODUCT(S1041:S1070,'control variables'!BE$7:BE$36)</f>
        <v>5.9942021657755201E-57</v>
      </c>
      <c r="BC1071" s="82">
        <f t="shared" ca="1" si="819"/>
        <v>5.656361317829915E-56</v>
      </c>
      <c r="BD1071" s="10">
        <f ca="1">SUMPRODUCT(P1041:P1070,'control variables'!BF$7:BF$36)</f>
        <v>4.9431308016945309E-58</v>
      </c>
      <c r="BE1071" s="10">
        <f ca="1">SUMPRODUCT(Q1041:Q1070,'control variables'!BG$7:BG$36)</f>
        <v>5.7056963728862834E-58</v>
      </c>
      <c r="BF1071" s="10">
        <f ca="1">SUMPRODUCT(R1041:R1070,'control variables'!BH$7:BH$36)</f>
        <v>1.7089809072459476E-56</v>
      </c>
      <c r="BG1071" s="10">
        <f ca="1">SUMPRODUCT(S1041:S1070,'control variables'!BI$7:BI$36)</f>
        <v>3.8408922911637772E-56</v>
      </c>
      <c r="BH1071" s="10">
        <f t="shared" ca="1" si="820"/>
        <v>5.6563614701555326E-56</v>
      </c>
      <c r="BI1071" s="82">
        <f t="shared" ca="1" si="798"/>
        <v>5.7024721782584839E-55</v>
      </c>
      <c r="BJ1071" s="82">
        <f t="shared" ca="1" si="799"/>
        <v>6.6125990009296364E-55</v>
      </c>
      <c r="BK1071" s="82">
        <f t="shared" ca="1" si="800"/>
        <v>2.2129455232944455E-54</v>
      </c>
      <c r="BL1071" s="82">
        <f t="shared" ca="1" si="801"/>
        <v>1.0421983648169687E-54</v>
      </c>
      <c r="BM1071" s="82">
        <f t="shared" ca="1" si="791"/>
        <v>4.486651006030226E-54</v>
      </c>
      <c r="BN1071" s="10">
        <f ca="1">BN1070+BI1071-INDIRECT(ADDRESS(MAX($D1071-'key variables'!$B$9*30,34),scenario!BI$4),TRUE)</f>
        <v>9439390.0751690175</v>
      </c>
      <c r="BO1071" s="10">
        <f ca="1">BO1070+BJ1071-INDIRECT(ADDRESS(MAX($D1071-'key variables'!$B$9*30,34),scenario!BJ$4),TRUE)</f>
        <v>10895583.360992203</v>
      </c>
      <c r="BP1071" s="10">
        <f ca="1">BP1070+BK1071-INDIRECT(ADDRESS(MAX($D1071-'key variables'!$B$9*30,34),scenario!BK$4),TRUE)</f>
        <v>32531162.537994072</v>
      </c>
      <c r="BQ1071" s="10">
        <f ca="1">BQ1070+BL1071-INDIRECT(ADDRESS(MAX($D1071-'key variables'!$B$9*30,34),scenario!BL$4),TRUE)</f>
        <v>14415841.516535141</v>
      </c>
      <c r="BR1071" s="10">
        <f t="shared" ca="1" si="821"/>
        <v>67281977.490690395</v>
      </c>
      <c r="BS1071" s="82">
        <f t="shared" ca="1" si="802"/>
        <v>-2.3433848477536824E-9</v>
      </c>
      <c r="BT1071" s="82">
        <f t="shared" ca="1" si="803"/>
        <v>-3.4288309057018498E-10</v>
      </c>
      <c r="BU1071" s="82">
        <f t="shared" ca="1" si="804"/>
        <v>-4.2578247660364599E-9</v>
      </c>
      <c r="BV1071" s="82">
        <f t="shared" ca="1" si="805"/>
        <v>-2.9943922343414556E-9</v>
      </c>
      <c r="BW1071" s="82">
        <f t="shared" ca="1" si="822"/>
        <v>-9.9384849387017825E-9</v>
      </c>
      <c r="BX1071" s="10">
        <f t="shared" ca="1" si="806"/>
        <v>-1.8625994260191893E-12</v>
      </c>
      <c r="BY1071" s="10">
        <f t="shared" ca="1" si="807"/>
        <v>2.8902850229962428E-12</v>
      </c>
      <c r="BZ1071" s="10">
        <f t="shared" ca="1" si="808"/>
        <v>-3.5034723983035463E-11</v>
      </c>
      <c r="CA1071" s="10">
        <f t="shared" ca="1" si="809"/>
        <v>-2.0257049910634696E-11</v>
      </c>
      <c r="CB1071" s="10">
        <v>0</v>
      </c>
      <c r="CC1071" s="82">
        <f t="shared" ca="1" si="810"/>
        <v>3.9725652202851362E-13</v>
      </c>
      <c r="CD1071" s="82">
        <f t="shared" ca="1" si="811"/>
        <v>3.4270724516460853E-13</v>
      </c>
      <c r="CE1071" s="82">
        <f t="shared" ca="1" si="812"/>
        <v>1.8915613015532971E-10</v>
      </c>
      <c r="CF1071" s="82">
        <f t="shared" ca="1" si="813"/>
        <v>3.7028113764059381E-11</v>
      </c>
      <c r="CG1071" s="82">
        <f t="shared" ca="1" si="823"/>
        <v>2.269242076865822E-10</v>
      </c>
      <c r="CH1071" s="13" t="str">
        <f t="shared" ca="1" si="776"/>
        <v/>
      </c>
      <c r="CI1071" s="81">
        <f t="shared" ca="1" si="785"/>
        <v>0.1131775965863165</v>
      </c>
      <c r="CJ1071" s="81">
        <f t="shared" ca="1" si="786"/>
        <v>0.13063724757458739</v>
      </c>
      <c r="CK1071" s="81">
        <f t="shared" ca="1" si="787"/>
        <v>0.39004625943939081</v>
      </c>
      <c r="CL1071" s="81">
        <f t="shared" ca="1" si="788"/>
        <v>0.17284488538116416</v>
      </c>
      <c r="CM1071" s="89">
        <f t="shared" ca="1" si="777"/>
        <v>0.80670598898145884</v>
      </c>
    </row>
    <row r="1072" spans="1:91" x14ac:dyDescent="0.3">
      <c r="A1072">
        <v>1007</v>
      </c>
      <c r="B1072" s="3">
        <f t="shared" si="790"/>
        <v>2.9861111111111112</v>
      </c>
      <c r="C1072" s="3">
        <f t="shared" si="778"/>
        <v>33.56666666666667</v>
      </c>
      <c r="D1072" s="4">
        <f t="shared" ca="1" si="814"/>
        <v>1072</v>
      </c>
      <c r="E1072" s="58">
        <f>(0.5*(COS(B1072*2*PI())+1)*('key variables'!$B$4-'key variables'!$B$6)+'key variables'!$B$6)/'key variables'!$B$4</f>
        <v>1</v>
      </c>
      <c r="F1072" s="10">
        <f t="shared" ca="1" si="779"/>
        <v>11689222.907461114</v>
      </c>
      <c r="G1072" s="10">
        <f t="shared" ca="1" si="780"/>
        <v>13492492.798713122</v>
      </c>
      <c r="H1072" s="10">
        <f t="shared" ca="1" si="781"/>
        <v>40309474.521088287</v>
      </c>
      <c r="I1072" s="10">
        <f t="shared" ca="1" si="782"/>
        <v>17912154.249750931</v>
      </c>
      <c r="J1072" s="10">
        <f t="shared" ca="1" si="815"/>
        <v>83403344.477013454</v>
      </c>
      <c r="K1072" s="82">
        <f t="shared" ca="1" si="792"/>
        <v>2249832.832292099</v>
      </c>
      <c r="L1072" s="82">
        <f t="shared" ca="1" si="793"/>
        <v>2596909.4377209195</v>
      </c>
      <c r="M1072" s="82">
        <f t="shared" ca="1" si="794"/>
        <v>7778311.98309422</v>
      </c>
      <c r="N1072" s="82">
        <f t="shared" ca="1" si="795"/>
        <v>3496312.733215793</v>
      </c>
      <c r="O1072" s="82">
        <f t="shared" ca="1" si="816"/>
        <v>16121366.986323033</v>
      </c>
      <c r="P1072" s="10">
        <f ca="1">IF(IF($A1072&gt;='key variables'!$B$26,K1072*SUMPRODUCT(Z1072:AC1072,'control variables'!$O$3:$R$3)/J1072+F$65*'key variables'!$B$25/scenario!J$65,K1072*SUMPRODUCT(Z1072:AC1072,'control variables'!$O$7:$R$7)/J1072+F$65*'key variables'!$B$25/scenario!J$65)&lt;'key variables'!$B$28,0,IF($A1072&gt;='key variables'!$B$26,K1072*SUMPRODUCT(Z1072:AC1072,'control variables'!$O$3:$R$3)/J1072+F$65*'key variables'!$B$25/scenario!J$65,K1072*SUMPRODUCT(Z1072:AC1072,'control variables'!$O$7:$R$7)/J1072+F$65*'key variables'!$B$25/scenario!J$65))</f>
        <v>6.9449316451993681E-56</v>
      </c>
      <c r="Q1072" s="10">
        <f ca="1">IF(IF($A1072&gt;='key variables'!$B$26,L1072*SUMPRODUCT(Z1072:AC1072,'control variables'!$O$4:$R$4)/J1072+G$65*'key variables'!$B$25/scenario!J$65,L1072*SUMPRODUCT(Z1072:AC1072,'control variables'!$O$7:$R$7)/J1072+G$65*'key variables'!$B$25/scenario!J$65)&lt;'key variables'!$B$28,0,IF($A1072&gt;='key variables'!$B$26,L1072*SUMPRODUCT(Z1072:AC1072,'control variables'!$O$4:$R$4)/J1072+G$65*'key variables'!$B$25/scenario!J$65,L1072*SUMPRODUCT(Z1072:AC1072,'control variables'!$O$7:$R$7)/J1072+G$65*'key variables'!$B$25/scenario!J$65))</f>
        <v>8.0163104897756936E-56</v>
      </c>
      <c r="R1072" s="10">
        <f ca="1">IF(IF($A1072&gt;='key variables'!$B$26,M1072*SUMPRODUCT(Z1072:AC1072,'control variables'!$O$5:$R$5)/J1072+H$65*'key variables'!$B$25/scenario!J$65,M1072*SUMPRODUCT(Z1072:AC1072,'control variables'!$O$7:$R$7)/J1072+H$65*'key variables'!$B$25/scenario!J$65)&lt;'key variables'!$B$28,0,IF($A1072&gt;='key variables'!$B$26,M1072*SUMPRODUCT(Z1072:AC1072,'control variables'!$O$5:$R$5)/J1072+H$65*'key variables'!$B$25/scenario!J$65,M1072*SUMPRODUCT(Z1072:AC1072,'control variables'!$O$7:$R$7)/J1072+H$65*'key variables'!$B$25/scenario!J$65))</f>
        <v>2.4010603926777004E-55</v>
      </c>
      <c r="S1072" s="10">
        <f ca="1">IF(IF($A1072&gt;='key variables'!$B$26,N1072*SUMPRODUCT(Z1072:AC1072,'control variables'!$O$6:$R$6)/J1072+I$65*'key variables'!$B$25/scenario!J$65,N1072*SUMPRODUCT(Z1072:AC1072,'control variables'!$O$7:$R$7)/J1072+I$65*'key variables'!$B$25/scenario!J$65)&lt;'key variables'!$B$28,0,IF($A1072&gt;='key variables'!$B$26,N1072*SUMPRODUCT(Z1072:AC1072,'control variables'!$O$6:$R$6)/J1072+I$65*'key variables'!$B$25/scenario!J$65,N1072*SUMPRODUCT(Z1072:AC1072,'control variables'!$O$7:$R$7)/J1072+I$65*'key variables'!$B$25/scenario!J$65))</f>
        <v>1.0792647610927626E-55</v>
      </c>
      <c r="T1072" s="10">
        <f t="shared" ca="1" si="789"/>
        <v>4.9764493672679693E-55</v>
      </c>
      <c r="U1072" s="82">
        <f ca="1">SUMPRODUCT(P1042:P1071,'control variables'!AD$7:AD$36)</f>
        <v>1.4724539884349774E-55</v>
      </c>
      <c r="V1072" s="82">
        <f ca="1">SUMPRODUCT(Q1042:Q1071,'control variables'!AE$7:AE$36)</f>
        <v>1.6996061237496199E-55</v>
      </c>
      <c r="W1072" s="82">
        <f ca="1">SUMPRODUCT(R1042:R1071,'control variables'!AF$7:AF$36)</f>
        <v>5.09069222317744E-55</v>
      </c>
      <c r="X1072" s="82">
        <f ca="1">SUMPRODUCT(S1042:S1071,'control variables'!AG$7:AG$36)</f>
        <v>2.2882409550378537E-55</v>
      </c>
      <c r="Y1072" s="82">
        <f t="shared" ca="1" si="783"/>
        <v>1.0550993290399891E-54</v>
      </c>
      <c r="Z1072" s="10">
        <f ca="1">IF($A1072&gt;='key variables'!$B$26,SUMPRODUCT(P1042:P1071,'control variables'!V$7:V$36)*$E1072,SUMPRODUCT(P1042:P1071,'control variables'!Z$7:Z$36)*$E1072)</f>
        <v>3.5929367954050023E-55</v>
      </c>
      <c r="AA1072" s="10">
        <f ca="1">IF($A1072&gt;='key variables'!$B$26,SUMPRODUCT(Q1042:Q1071,'control variables'!W$7:W$36)*$E1072,SUMPRODUCT(Q1042:Q1071,'control variables'!AA$7:AA$36)*$E1072)</f>
        <v>4.147211001279676E-55</v>
      </c>
      <c r="AB1072" s="10">
        <f ca="1">IF($A1072&gt;='key variables'!$B$26,SUMPRODUCT(R1042:R1071,'control variables'!X$7:X$36)*$E1072,SUMPRODUCT(R1042:R1071,'control variables'!AB$7:AB$36)*$E1072)</f>
        <v>1.2421804379895579E-54</v>
      </c>
      <c r="AC1072" s="10">
        <f ca="1">IF($A1072&gt;='key variables'!$B$26,SUMPRODUCT(S1042:S1071,'control variables'!Y$7:Y$36)*$E1072,SUMPRODUCT(S1042:S1071,'control variables'!AC$7:AC$36)*$E1072)</f>
        <v>5.5835395799678286E-55</v>
      </c>
      <c r="AD1072" s="10">
        <f t="shared" ca="1" si="784"/>
        <v>2.5745491756548085E-54</v>
      </c>
      <c r="AE1072" s="82">
        <f ca="1">SUMPRODUCT(P1042:P1071,'control variables'!AL$7:AL$36)</f>
        <v>4.8919653082023125E-55</v>
      </c>
      <c r="AF1072" s="82">
        <f ca="1">SUMPRODUCT(Q1042:Q1071,'control variables'!AM$7:AM$36)</f>
        <v>5.6318734021053655E-55</v>
      </c>
      <c r="AG1072" s="82">
        <f ca="1">SUMPRODUCT(R1042:R1071,'control variables'!AN$7:AN$36)</f>
        <v>1.6057951190193199E-54</v>
      </c>
      <c r="AH1072" s="82">
        <f ca="1">SUMPRODUCT(S1042:S1071,'control variables'!AO$7:AO$36)</f>
        <v>6.9529335827991805E-55</v>
      </c>
      <c r="AI1072" s="82">
        <f t="shared" ca="1" si="796"/>
        <v>3.353472348330006E-54</v>
      </c>
      <c r="AJ1072" s="10">
        <f ca="1">SUMPRODUCT(P1042:P1071,'control variables'!AP$7:AP$36)</f>
        <v>4.67429187903123E-58</v>
      </c>
      <c r="AK1072" s="10">
        <f ca="1">SUMPRODUCT(Q1042:Q1071,'control variables'!AQ$7:AQ$36)</f>
        <v>1.3488460699268592E-57</v>
      </c>
      <c r="AL1072" s="10">
        <f ca="1">SUMPRODUCT(R1042:R1071,'control variables'!AR$7:AR$36)</f>
        <v>4.8481069366528194E-56</v>
      </c>
      <c r="AM1072" s="10">
        <f ca="1">SUMPRODUCT(S1042:S1071,'control variables'!AS$7:AS$36)</f>
        <v>3.6320001159317816E-56</v>
      </c>
      <c r="AN1072" s="10">
        <f t="shared" ca="1" si="817"/>
        <v>8.6617345783676E-56</v>
      </c>
      <c r="AO1072" s="82">
        <f ca="1">SUMPRODUCT(P1042:P1071,'control variables'!AX$7:AX$36)</f>
        <v>6.3563236260848833E-58</v>
      </c>
      <c r="AP1072" s="82">
        <f ca="1">SUMPRODUCT(Q1042:Q1071,'control variables'!AY$7:AY$36)</f>
        <v>1.4673798494594278E-57</v>
      </c>
      <c r="AQ1072" s="82">
        <f ca="1">SUMPRODUCT(R1042:R1071,'control variables'!AZ$7:AZ$36)</f>
        <v>1.3185371158131064E-56</v>
      </c>
      <c r="AR1072" s="82">
        <f ca="1">SUMPRODUCT(S1042:S1071,'control variables'!BA$7:BA$36)</f>
        <v>9.877931778460072E-57</v>
      </c>
      <c r="AS1072" s="82">
        <f t="shared" ca="1" si="818"/>
        <v>2.516631514865905E-56</v>
      </c>
      <c r="AT1072" s="10">
        <f ca="1">SUMPRODUCT(P1042:P1071,'control variables'!AT$7:AT$36)</f>
        <v>-5.6097036422526598E-58</v>
      </c>
      <c r="AU1072" s="10">
        <f ca="1">SUMPRODUCT(Q1042:Q1071,'control variables'!AU$7:AU$36)</f>
        <v>6.0852943562515952E-58</v>
      </c>
      <c r="AV1072" s="10">
        <f ca="1">SUMPRODUCT(R1042:R1071,'control variables'!AV$7:AV$36)</f>
        <v>2.6203765151367308E-55</v>
      </c>
      <c r="AW1072" s="10">
        <f ca="1">SUMPRODUCT(S1042:S1071,'control variables'!AW$7:AW$36)</f>
        <v>1.9630771208467402E-55</v>
      </c>
      <c r="AX1072" s="10">
        <f t="shared" ca="1" si="797"/>
        <v>4.5839292266974703E-55</v>
      </c>
      <c r="AY1072" s="82">
        <f ca="1">SUMPRODUCT(P1042:P1071,'control variables'!BB$7:BB$36)</f>
        <v>2.0332170994703643E-57</v>
      </c>
      <c r="AZ1072" s="82">
        <f ca="1">SUMPRODUCT(Q1042:Q1071,'control variables'!BC$7:BC$36)</f>
        <v>5.1846999778707631E-57</v>
      </c>
      <c r="BA1072" s="82">
        <f ca="1">SUMPRODUCT(R1042:R1071,'control variables'!BD$7:BD$36)</f>
        <v>3.6294493518571995E-56</v>
      </c>
      <c r="BB1072" s="82">
        <f ca="1">SUMPRODUCT(S1042:S1071,'control variables'!BE$7:BE$36)</f>
        <v>5.1577066176931146E-57</v>
      </c>
      <c r="BC1072" s="82">
        <f t="shared" ca="1" si="819"/>
        <v>4.8670117213606236E-56</v>
      </c>
      <c r="BD1072" s="10">
        <f ca="1">SUMPRODUCT(P1042:P1071,'control variables'!BF$7:BF$36)</f>
        <v>4.2533130753563804E-58</v>
      </c>
      <c r="BE1072" s="10">
        <f ca="1">SUMPRODUCT(Q1042:Q1071,'control variables'!BG$7:BG$36)</f>
        <v>4.9094620313287012E-58</v>
      </c>
      <c r="BF1072" s="10">
        <f ca="1">SUMPRODUCT(R1042:R1071,'control variables'!BH$7:BH$36)</f>
        <v>1.4704912999331928E-56</v>
      </c>
      <c r="BG1072" s="10">
        <f ca="1">SUMPRODUCT(S1042:S1071,'control variables'!BI$7:BI$36)</f>
        <v>3.3048928014290405E-56</v>
      </c>
      <c r="BH1072" s="10">
        <f t="shared" ca="1" si="820"/>
        <v>4.8670118524290842E-56</v>
      </c>
      <c r="BI1072" s="82">
        <f t="shared" ca="1" si="798"/>
        <v>4.9066877755547632E-55</v>
      </c>
      <c r="BJ1072" s="82">
        <f t="shared" ca="1" si="799"/>
        <v>5.6898056962403245E-55</v>
      </c>
      <c r="BK1072" s="82">
        <f t="shared" ca="1" si="800"/>
        <v>1.904127264051565E-54</v>
      </c>
      <c r="BL1072" s="82">
        <f t="shared" ca="1" si="801"/>
        <v>8.9675877698228523E-55</v>
      </c>
      <c r="BM1072" s="82">
        <f t="shared" ca="1" si="791"/>
        <v>3.8605353882133588E-54</v>
      </c>
      <c r="BN1072" s="10">
        <f ca="1">BN1071+BI1072-INDIRECT(ADDRESS(MAX($D1072-'key variables'!$B$9*30,34),scenario!BI$4),TRUE)</f>
        <v>9439390.0751690175</v>
      </c>
      <c r="BO1072" s="10">
        <f ca="1">BO1071+BJ1072-INDIRECT(ADDRESS(MAX($D1072-'key variables'!$B$9*30,34),scenario!BJ$4),TRUE)</f>
        <v>10895583.360992203</v>
      </c>
      <c r="BP1072" s="10">
        <f ca="1">BP1071+BK1072-INDIRECT(ADDRESS(MAX($D1072-'key variables'!$B$9*30,34),scenario!BK$4),TRUE)</f>
        <v>32531162.537994072</v>
      </c>
      <c r="BQ1072" s="10">
        <f ca="1">BQ1071+BL1072-INDIRECT(ADDRESS(MAX($D1072-'key variables'!$B$9*30,34),scenario!BL$4),TRUE)</f>
        <v>14415841.516535141</v>
      </c>
      <c r="BR1072" s="10">
        <f t="shared" ca="1" si="821"/>
        <v>67281977.490690395</v>
      </c>
      <c r="BS1072" s="82">
        <f t="shared" ca="1" si="802"/>
        <v>-2.3433848477536824E-9</v>
      </c>
      <c r="BT1072" s="82">
        <f t="shared" ca="1" si="803"/>
        <v>-3.4288309057018498E-10</v>
      </c>
      <c r="BU1072" s="82">
        <f t="shared" ca="1" si="804"/>
        <v>-4.2578247660364599E-9</v>
      </c>
      <c r="BV1072" s="82">
        <f t="shared" ca="1" si="805"/>
        <v>-2.9943922343414556E-9</v>
      </c>
      <c r="BW1072" s="82">
        <f t="shared" ca="1" si="822"/>
        <v>-9.9384849387017825E-9</v>
      </c>
      <c r="BX1072" s="10">
        <f t="shared" ca="1" si="806"/>
        <v>-1.8625994260191893E-12</v>
      </c>
      <c r="BY1072" s="10">
        <f t="shared" ca="1" si="807"/>
        <v>2.8902850229962428E-12</v>
      </c>
      <c r="BZ1072" s="10">
        <f t="shared" ca="1" si="808"/>
        <v>-3.5034723983035463E-11</v>
      </c>
      <c r="CA1072" s="10">
        <f t="shared" ca="1" si="809"/>
        <v>-2.0257049910634696E-11</v>
      </c>
      <c r="CB1072" s="10">
        <v>0</v>
      </c>
      <c r="CC1072" s="82">
        <f t="shared" ca="1" si="810"/>
        <v>3.9725652202851362E-13</v>
      </c>
      <c r="CD1072" s="82">
        <f t="shared" ca="1" si="811"/>
        <v>3.4270724516460853E-13</v>
      </c>
      <c r="CE1072" s="82">
        <f t="shared" ca="1" si="812"/>
        <v>1.8915613015532971E-10</v>
      </c>
      <c r="CF1072" s="82">
        <f t="shared" ca="1" si="813"/>
        <v>3.7028113764059381E-11</v>
      </c>
      <c r="CG1072" s="82">
        <f t="shared" ca="1" si="823"/>
        <v>2.269242076865822E-10</v>
      </c>
      <c r="CH1072" s="13" t="str">
        <f t="shared" ca="1" si="776"/>
        <v/>
      </c>
      <c r="CI1072" s="81">
        <f t="shared" ca="1" si="785"/>
        <v>0.1131775965863165</v>
      </c>
      <c r="CJ1072" s="81">
        <f t="shared" ca="1" si="786"/>
        <v>0.13063724757458739</v>
      </c>
      <c r="CK1072" s="81">
        <f t="shared" ca="1" si="787"/>
        <v>0.39004625943939081</v>
      </c>
      <c r="CL1072" s="81">
        <f t="shared" ca="1" si="788"/>
        <v>0.17284488538116416</v>
      </c>
      <c r="CM1072" s="89">
        <f t="shared" ca="1" si="777"/>
        <v>0.80670598898145884</v>
      </c>
    </row>
    <row r="1073" spans="1:91" x14ac:dyDescent="0.3">
      <c r="A1073">
        <v>1008</v>
      </c>
      <c r="B1073" s="3">
        <f t="shared" si="790"/>
        <v>2.9888888888888889</v>
      </c>
      <c r="C1073" s="3">
        <f t="shared" si="778"/>
        <v>33.6</v>
      </c>
      <c r="D1073" s="4">
        <f t="shared" ca="1" si="814"/>
        <v>1073</v>
      </c>
      <c r="E1073" s="58">
        <f>(0.5*(COS(B1073*2*PI())+1)*('key variables'!$B$4-'key variables'!$B$6)+'key variables'!$B$6)/'key variables'!$B$4</f>
        <v>1</v>
      </c>
      <c r="F1073" s="10">
        <f t="shared" ca="1" si="779"/>
        <v>11689222.907461114</v>
      </c>
      <c r="G1073" s="10">
        <f t="shared" ca="1" si="780"/>
        <v>13492492.798713122</v>
      </c>
      <c r="H1073" s="10">
        <f t="shared" ca="1" si="781"/>
        <v>40309474.521088287</v>
      </c>
      <c r="I1073" s="10">
        <f t="shared" ca="1" si="782"/>
        <v>17912154.249750931</v>
      </c>
      <c r="J1073" s="10">
        <f t="shared" ca="1" si="815"/>
        <v>83403344.477013454</v>
      </c>
      <c r="K1073" s="82">
        <f t="shared" ca="1" si="792"/>
        <v>2249832.832292099</v>
      </c>
      <c r="L1073" s="82">
        <f t="shared" ca="1" si="793"/>
        <v>2596909.4377209195</v>
      </c>
      <c r="M1073" s="82">
        <f t="shared" ca="1" si="794"/>
        <v>7778311.98309422</v>
      </c>
      <c r="N1073" s="82">
        <f t="shared" ca="1" si="795"/>
        <v>3496312.733215793</v>
      </c>
      <c r="O1073" s="82">
        <f t="shared" ca="1" si="816"/>
        <v>16121366.986323033</v>
      </c>
      <c r="P1073" s="10">
        <f ca="1">IF(IF($A1073&gt;='key variables'!$B$26,K1073*SUMPRODUCT(Z1073:AC1073,'control variables'!$O$3:$R$3)/J1073+F$65*'key variables'!$B$25/scenario!J$65,K1073*SUMPRODUCT(Z1073:AC1073,'control variables'!$O$7:$R$7)/J1073+F$65*'key variables'!$B$25/scenario!J$65)&lt;'key variables'!$B$28,0,IF($A1073&gt;='key variables'!$B$26,K1073*SUMPRODUCT(Z1073:AC1073,'control variables'!$O$3:$R$3)/J1073+F$65*'key variables'!$B$25/scenario!J$65,K1073*SUMPRODUCT(Z1073:AC1073,'control variables'!$O$7:$R$7)/J1073+F$65*'key variables'!$B$25/scenario!J$65))</f>
        <v>5.9757610629798933E-56</v>
      </c>
      <c r="Q1073" s="10">
        <f ca="1">IF(IF($A1073&gt;='key variables'!$B$26,L1073*SUMPRODUCT(Z1073:AC1073,'control variables'!$O$4:$R$4)/J1073+G$65*'key variables'!$B$25/scenario!J$65,L1073*SUMPRODUCT(Z1073:AC1073,'control variables'!$O$7:$R$7)/J1073+G$65*'key variables'!$B$25/scenario!J$65)&lt;'key variables'!$B$28,0,IF($A1073&gt;='key variables'!$B$26,L1073*SUMPRODUCT(Z1073:AC1073,'control variables'!$O$4:$R$4)/J1073+G$65*'key variables'!$B$25/scenario!J$65,L1073*SUMPRODUCT(Z1073:AC1073,'control variables'!$O$7:$R$7)/J1073+G$65*'key variables'!$B$25/scenario!J$65))</f>
        <v>6.8976281612032625E-56</v>
      </c>
      <c r="R1073" s="10">
        <f ca="1">IF(IF($A1073&gt;='key variables'!$B$26,M1073*SUMPRODUCT(Z1073:AC1073,'control variables'!$O$5:$R$5)/J1073+H$65*'key variables'!$B$25/scenario!J$65,M1073*SUMPRODUCT(Z1073:AC1073,'control variables'!$O$7:$R$7)/J1073+H$65*'key variables'!$B$25/scenario!J$65)&lt;'key variables'!$B$28,0,IF($A1073&gt;='key variables'!$B$26,M1073*SUMPRODUCT(Z1073:AC1073,'control variables'!$O$5:$R$5)/J1073+H$65*'key variables'!$B$25/scenario!J$65,M1073*SUMPRODUCT(Z1073:AC1073,'control variables'!$O$7:$R$7)/J1073+H$65*'key variables'!$B$25/scenario!J$65))</f>
        <v>2.0659905579264667E-55</v>
      </c>
      <c r="S1073" s="10">
        <f ca="1">IF(IF($A1073&gt;='key variables'!$B$26,N1073*SUMPRODUCT(Z1073:AC1073,'control variables'!$O$6:$R$6)/J1073+I$65*'key variables'!$B$25/scenario!J$65,N1073*SUMPRODUCT(Z1073:AC1073,'control variables'!$O$7:$R$7)/J1073+I$65*'key variables'!$B$25/scenario!J$65)&lt;'key variables'!$B$28,0,IF($A1073&gt;='key variables'!$B$26,N1073*SUMPRODUCT(Z1073:AC1073,'control variables'!$O$6:$R$6)/J1073+I$65*'key variables'!$B$25/scenario!J$65,N1073*SUMPRODUCT(Z1073:AC1073,'control variables'!$O$7:$R$7)/J1073+I$65*'key variables'!$B$25/scenario!J$65))</f>
        <v>9.2865252899105888E-56</v>
      </c>
      <c r="T1073" s="10">
        <f t="shared" ca="1" si="789"/>
        <v>4.2819820093358412E-55</v>
      </c>
      <c r="U1073" s="82">
        <f ca="1">SUMPRODUCT(P1043:P1072,'control variables'!AD$7:AD$36)</f>
        <v>1.2669718955695478E-55</v>
      </c>
      <c r="V1073" s="82">
        <f ca="1">SUMPRODUCT(Q1043:Q1072,'control variables'!AE$7:AE$36)</f>
        <v>1.4624247747241291E-55</v>
      </c>
      <c r="W1073" s="82">
        <f ca="1">SUMPRODUCT(R1043:R1072,'control variables'!AF$7:AF$36)</f>
        <v>4.3802821863490059E-55</v>
      </c>
      <c r="X1073" s="82">
        <f ca="1">SUMPRODUCT(S1043:S1072,'control variables'!AG$7:AG$36)</f>
        <v>1.968915160062542E-55</v>
      </c>
      <c r="Y1073" s="82">
        <f t="shared" ca="1" si="783"/>
        <v>9.0785940167052254E-55</v>
      </c>
      <c r="Z1073" s="10">
        <f ca="1">IF($A1073&gt;='key variables'!$B$26,SUMPRODUCT(P1043:P1072,'control variables'!V$7:V$36)*$E1073,SUMPRODUCT(P1043:P1072,'control variables'!Z$7:Z$36)*$E1073)</f>
        <v>3.0915396868693891E-55</v>
      </c>
      <c r="AA1073" s="10">
        <f ca="1">IF($A1073&gt;='key variables'!$B$26,SUMPRODUCT(Q1043:Q1072,'control variables'!W$7:W$36)*$E1073,SUMPRODUCT(Q1043:Q1072,'control variables'!AA$7:AA$36)*$E1073)</f>
        <v>3.5684644986448255E-55</v>
      </c>
      <c r="AB1073" s="10">
        <f ca="1">IF($A1073&gt;='key variables'!$B$26,SUMPRODUCT(R1043:R1072,'control variables'!X$7:X$36)*$E1073,SUMPRODUCT(R1043:R1072,'control variables'!AB$7:AB$36)*$E1073)</f>
        <v>1.068833197179757E-54</v>
      </c>
      <c r="AC1073" s="10">
        <f ca="1">IF($A1073&gt;='key variables'!$B$26,SUMPRODUCT(S1043:S1072,'control variables'!Y$7:Y$36)*$E1073,SUMPRODUCT(S1043:S1072,'control variables'!AC$7:AC$36)*$E1073)</f>
        <v>4.8043523133367024E-55</v>
      </c>
      <c r="AD1073" s="10">
        <f t="shared" ca="1" si="784"/>
        <v>2.2152688470648487E-54</v>
      </c>
      <c r="AE1073" s="82">
        <f ca="1">SUMPRODUCT(P1043:P1072,'control variables'!AL$7:AL$36)</f>
        <v>4.2092877660518175E-55</v>
      </c>
      <c r="AF1073" s="82">
        <f ca="1">SUMPRODUCT(Q1043:Q1072,'control variables'!AM$7:AM$36)</f>
        <v>4.8459411132141134E-55</v>
      </c>
      <c r="AG1073" s="82">
        <f ca="1">SUMPRODUCT(R1043:R1072,'control variables'!AN$7:AN$36)</f>
        <v>1.3817051682563174E-54</v>
      </c>
      <c r="AH1073" s="82">
        <f ca="1">SUMPRODUCT(S1043:S1072,'control variables'!AO$7:AO$36)</f>
        <v>5.9826463239990422E-55</v>
      </c>
      <c r="AI1073" s="82">
        <f t="shared" ca="1" si="796"/>
        <v>2.8854926885828148E-54</v>
      </c>
      <c r="AJ1073" s="10">
        <f ca="1">SUMPRODUCT(P1043:P1072,'control variables'!AP$7:AP$36)</f>
        <v>4.021990832267735E-58</v>
      </c>
      <c r="AK1073" s="10">
        <f ca="1">SUMPRODUCT(Q1043:Q1072,'control variables'!AQ$7:AQ$36)</f>
        <v>1.1606135576862095E-57</v>
      </c>
      <c r="AL1073" s="10">
        <f ca="1">SUMPRODUCT(R1043:R1072,'control variables'!AR$7:AR$36)</f>
        <v>4.1715498641716235E-56</v>
      </c>
      <c r="AM1073" s="10">
        <f ca="1">SUMPRODUCT(S1043:S1072,'control variables'!AS$7:AS$36)</f>
        <v>3.1251516908055239E-56</v>
      </c>
      <c r="AN1073" s="10">
        <f t="shared" ca="1" si="817"/>
        <v>7.4529828190684464E-56</v>
      </c>
      <c r="AO1073" s="82">
        <f ca="1">SUMPRODUCT(P1043:P1072,'control variables'!AX$7:AX$36)</f>
        <v>5.4692937481556461E-58</v>
      </c>
      <c r="AP1073" s="82">
        <f ca="1">SUMPRODUCT(Q1043:Q1072,'control variables'!AY$7:AY$36)</f>
        <v>1.2626058566123182E-57</v>
      </c>
      <c r="AQ1073" s="82">
        <f ca="1">SUMPRODUCT(R1043:R1072,'control variables'!AZ$7:AZ$36)</f>
        <v>1.1345342415596348E-56</v>
      </c>
      <c r="AR1073" s="82">
        <f ca="1">SUMPRODUCT(S1043:S1072,'control variables'!BA$7:BA$36)</f>
        <v>8.4994587592948014E-57</v>
      </c>
      <c r="AS1073" s="82">
        <f t="shared" ca="1" si="818"/>
        <v>2.1654336406319032E-56</v>
      </c>
      <c r="AT1073" s="10">
        <f ca="1">SUMPRODUCT(P1043:P1072,'control variables'!AT$7:AT$36)</f>
        <v>-4.8268651604946954E-58</v>
      </c>
      <c r="AU1073" s="10">
        <f ca="1">SUMPRODUCT(Q1043:Q1072,'control variables'!AU$7:AU$36)</f>
        <v>5.2360868225385781E-58</v>
      </c>
      <c r="AV1073" s="10">
        <f ca="1">SUMPRODUCT(R1043:R1072,'control variables'!AV$7:AV$36)</f>
        <v>2.2547009458797206E-55</v>
      </c>
      <c r="AW1073" s="10">
        <f ca="1">SUMPRODUCT(S1043:S1072,'control variables'!AW$7:AW$36)</f>
        <v>1.6891281904108457E-55</v>
      </c>
      <c r="AX1073" s="10">
        <f t="shared" ca="1" si="797"/>
        <v>3.9442383579526103E-55</v>
      </c>
      <c r="AY1073" s="82">
        <f ca="1">SUMPRODUCT(P1043:P1072,'control variables'!BB$7:BB$36)</f>
        <v>1.749480080772073E-57</v>
      </c>
      <c r="AZ1073" s="82">
        <f ca="1">SUMPRODUCT(Q1043:Q1072,'control variables'!BC$7:BC$36)</f>
        <v>4.4611710861703372E-57</v>
      </c>
      <c r="BA1073" s="82">
        <f ca="1">SUMPRODUCT(R1043:R1072,'control variables'!BD$7:BD$36)</f>
        <v>3.1229568878302826E-56</v>
      </c>
      <c r="BB1073" s="82">
        <f ca="1">SUMPRODUCT(S1043:S1072,'control variables'!BE$7:BE$36)</f>
        <v>4.4379446702818408E-57</v>
      </c>
      <c r="BC1073" s="82">
        <f t="shared" ca="1" si="819"/>
        <v>4.1878164715527078E-56</v>
      </c>
      <c r="BD1073" s="10">
        <f ca="1">SUMPRODUCT(P1043:P1072,'control variables'!BF$7:BF$36)</f>
        <v>3.6597599462259755E-58</v>
      </c>
      <c r="BE1073" s="10">
        <f ca="1">SUMPRODUCT(Q1043:Q1072,'control variables'!BG$7:BG$36)</f>
        <v>4.2243428079341473E-58</v>
      </c>
      <c r="BF1073" s="10">
        <f ca="1">SUMPRODUCT(R1043:R1072,'control variables'!BH$7:BH$36)</f>
        <v>1.2652831017661089E-56</v>
      </c>
      <c r="BG1073" s="10">
        <f ca="1">SUMPRODUCT(S1043:S1072,'control variables'!BI$7:BI$36)</f>
        <v>2.843692455022753E-56</v>
      </c>
      <c r="BH1073" s="10">
        <f t="shared" ca="1" si="820"/>
        <v>4.1878165843304634E-56</v>
      </c>
      <c r="BI1073" s="82">
        <f t="shared" ca="1" si="798"/>
        <v>4.2219557016990435E-55</v>
      </c>
      <c r="BJ1073" s="82">
        <f t="shared" ca="1" si="799"/>
        <v>4.8957889108983558E-55</v>
      </c>
      <c r="BK1073" s="82">
        <f t="shared" ca="1" si="800"/>
        <v>1.6384048317225923E-54</v>
      </c>
      <c r="BL1073" s="82">
        <f t="shared" ca="1" si="801"/>
        <v>7.7161539611127065E-55</v>
      </c>
      <c r="BM1073" s="82">
        <f t="shared" ca="1" si="791"/>
        <v>3.3217946890936031E-54</v>
      </c>
      <c r="BN1073" s="10">
        <f ca="1">BN1072+BI1073-INDIRECT(ADDRESS(MAX($D1073-'key variables'!$B$9*30,34),scenario!BI$4),TRUE)</f>
        <v>9439390.0751690175</v>
      </c>
      <c r="BO1073" s="10">
        <f ca="1">BO1072+BJ1073-INDIRECT(ADDRESS(MAX($D1073-'key variables'!$B$9*30,34),scenario!BJ$4),TRUE)</f>
        <v>10895583.360992203</v>
      </c>
      <c r="BP1073" s="10">
        <f ca="1">BP1072+BK1073-INDIRECT(ADDRESS(MAX($D1073-'key variables'!$B$9*30,34),scenario!BK$4),TRUE)</f>
        <v>32531162.537994072</v>
      </c>
      <c r="BQ1073" s="10">
        <f ca="1">BQ1072+BL1073-INDIRECT(ADDRESS(MAX($D1073-'key variables'!$B$9*30,34),scenario!BL$4),TRUE)</f>
        <v>14415841.516535141</v>
      </c>
      <c r="BR1073" s="10">
        <f t="shared" ca="1" si="821"/>
        <v>67281977.490690395</v>
      </c>
      <c r="BS1073" s="82">
        <f t="shared" ca="1" si="802"/>
        <v>-2.3433848477536824E-9</v>
      </c>
      <c r="BT1073" s="82">
        <f t="shared" ca="1" si="803"/>
        <v>-3.4288309057018498E-10</v>
      </c>
      <c r="BU1073" s="82">
        <f t="shared" ca="1" si="804"/>
        <v>-4.2578247660364599E-9</v>
      </c>
      <c r="BV1073" s="82">
        <f t="shared" ca="1" si="805"/>
        <v>-2.9943922343414556E-9</v>
      </c>
      <c r="BW1073" s="82">
        <f t="shared" ca="1" si="822"/>
        <v>-9.9384849387017825E-9</v>
      </c>
      <c r="BX1073" s="10">
        <f t="shared" ca="1" si="806"/>
        <v>-1.8625994260191893E-12</v>
      </c>
      <c r="BY1073" s="10">
        <f t="shared" ca="1" si="807"/>
        <v>2.8902850229962428E-12</v>
      </c>
      <c r="BZ1073" s="10">
        <f t="shared" ca="1" si="808"/>
        <v>-3.5034723983035463E-11</v>
      </c>
      <c r="CA1073" s="10">
        <f t="shared" ca="1" si="809"/>
        <v>-2.0257049910634696E-11</v>
      </c>
      <c r="CB1073" s="10">
        <v>0</v>
      </c>
      <c r="CC1073" s="82">
        <f t="shared" ca="1" si="810"/>
        <v>3.9725652202851362E-13</v>
      </c>
      <c r="CD1073" s="82">
        <f t="shared" ca="1" si="811"/>
        <v>3.4270724516460853E-13</v>
      </c>
      <c r="CE1073" s="82">
        <f t="shared" ca="1" si="812"/>
        <v>1.8915613015532971E-10</v>
      </c>
      <c r="CF1073" s="82">
        <f t="shared" ca="1" si="813"/>
        <v>3.7028113764059381E-11</v>
      </c>
      <c r="CG1073" s="82">
        <f t="shared" ca="1" si="823"/>
        <v>2.269242076865822E-10</v>
      </c>
      <c r="CH1073" s="13" t="str">
        <f t="shared" ca="1" si="776"/>
        <v/>
      </c>
      <c r="CI1073" s="81">
        <f t="shared" ca="1" si="785"/>
        <v>0.1131775965863165</v>
      </c>
      <c r="CJ1073" s="81">
        <f t="shared" ca="1" si="786"/>
        <v>0.13063724757458739</v>
      </c>
      <c r="CK1073" s="81">
        <f t="shared" ca="1" si="787"/>
        <v>0.39004625943939081</v>
      </c>
      <c r="CL1073" s="81">
        <f t="shared" ca="1" si="788"/>
        <v>0.17284488538116416</v>
      </c>
      <c r="CM1073" s="89">
        <f t="shared" ca="1" si="777"/>
        <v>0.80670598898145884</v>
      </c>
    </row>
    <row r="1074" spans="1:91" x14ac:dyDescent="0.3">
      <c r="A1074">
        <v>1009</v>
      </c>
      <c r="B1074" s="3">
        <f t="shared" si="790"/>
        <v>2.9916666666666667</v>
      </c>
      <c r="C1074" s="3">
        <f t="shared" si="778"/>
        <v>33.633333333333333</v>
      </c>
      <c r="D1074" s="4">
        <f t="shared" ca="1" si="814"/>
        <v>1074</v>
      </c>
      <c r="E1074" s="58">
        <f>(0.5*(COS(B1074*2*PI())+1)*('key variables'!$B$4-'key variables'!$B$6)+'key variables'!$B$6)/'key variables'!$B$4</f>
        <v>1</v>
      </c>
      <c r="F1074" s="10">
        <f t="shared" ca="1" si="779"/>
        <v>11689222.907461114</v>
      </c>
      <c r="G1074" s="10">
        <f t="shared" ca="1" si="780"/>
        <v>13492492.798713122</v>
      </c>
      <c r="H1074" s="10">
        <f t="shared" ca="1" si="781"/>
        <v>40309474.521088287</v>
      </c>
      <c r="I1074" s="10">
        <f t="shared" ca="1" si="782"/>
        <v>17912154.249750931</v>
      </c>
      <c r="J1074" s="10">
        <f t="shared" ca="1" si="815"/>
        <v>83403344.477013454</v>
      </c>
      <c r="K1074" s="82">
        <f t="shared" ca="1" si="792"/>
        <v>2249832.832292099</v>
      </c>
      <c r="L1074" s="82">
        <f t="shared" ca="1" si="793"/>
        <v>2596909.4377209195</v>
      </c>
      <c r="M1074" s="82">
        <f t="shared" ca="1" si="794"/>
        <v>7778311.98309422</v>
      </c>
      <c r="N1074" s="82">
        <f t="shared" ca="1" si="795"/>
        <v>3496312.733215793</v>
      </c>
      <c r="O1074" s="82">
        <f t="shared" ca="1" si="816"/>
        <v>16121366.986323033</v>
      </c>
      <c r="P1074" s="10">
        <f ca="1">IF(IF($A1074&gt;='key variables'!$B$26,K1074*SUMPRODUCT(Z1074:AC1074,'control variables'!$O$3:$R$3)/J1074+F$65*'key variables'!$B$25/scenario!J$65,K1074*SUMPRODUCT(Z1074:AC1074,'control variables'!$O$7:$R$7)/J1074+F$65*'key variables'!$B$25/scenario!J$65)&lt;'key variables'!$B$28,0,IF($A1074&gt;='key variables'!$B$26,K1074*SUMPRODUCT(Z1074:AC1074,'control variables'!$O$3:$R$3)/J1074+F$65*'key variables'!$B$25/scenario!J$65,K1074*SUMPRODUCT(Z1074:AC1074,'control variables'!$O$7:$R$7)/J1074+F$65*'key variables'!$B$25/scenario!J$65))</f>
        <v>5.1418389850547578E-56</v>
      </c>
      <c r="Q1074" s="10">
        <f ca="1">IF(IF($A1074&gt;='key variables'!$B$26,L1074*SUMPRODUCT(Z1074:AC1074,'control variables'!$O$4:$R$4)/J1074+G$65*'key variables'!$B$25/scenario!J$65,L1074*SUMPRODUCT(Z1074:AC1074,'control variables'!$O$7:$R$7)/J1074+G$65*'key variables'!$B$25/scenario!J$65)&lt;'key variables'!$B$28,0,IF($A1074&gt;='key variables'!$B$26,L1074*SUMPRODUCT(Z1074:AC1074,'control variables'!$O$4:$R$4)/J1074+G$65*'key variables'!$B$25/scenario!J$65,L1074*SUMPRODUCT(Z1074:AC1074,'control variables'!$O$7:$R$7)/J1074+G$65*'key variables'!$B$25/scenario!J$65))</f>
        <v>5.9350588167594259E-56</v>
      </c>
      <c r="R1074" s="10">
        <f ca="1">IF(IF($A1074&gt;='key variables'!$B$26,M1074*SUMPRODUCT(Z1074:AC1074,'control variables'!$O$5:$R$5)/J1074+H$65*'key variables'!$B$25/scenario!J$65,M1074*SUMPRODUCT(Z1074:AC1074,'control variables'!$O$7:$R$7)/J1074+H$65*'key variables'!$B$25/scenario!J$65)&lt;'key variables'!$B$28,0,IF($A1074&gt;='key variables'!$B$26,M1074*SUMPRODUCT(Z1074:AC1074,'control variables'!$O$5:$R$5)/J1074+H$65*'key variables'!$B$25/scenario!J$65,M1074*SUMPRODUCT(Z1074:AC1074,'control variables'!$O$7:$R$7)/J1074+H$65*'key variables'!$B$25/scenario!J$65))</f>
        <v>1.7776799777540032E-55</v>
      </c>
      <c r="S1074" s="10">
        <f ca="1">IF(IF($A1074&gt;='key variables'!$B$26,N1074*SUMPRODUCT(Z1074:AC1074,'control variables'!$O$6:$R$6)/J1074+I$65*'key variables'!$B$25/scenario!J$65,N1074*SUMPRODUCT(Z1074:AC1074,'control variables'!$O$7:$R$7)/J1074+I$65*'key variables'!$B$25/scenario!J$65)&lt;'key variables'!$B$28,0,IF($A1074&gt;='key variables'!$B$26,N1074*SUMPRODUCT(Z1074:AC1074,'control variables'!$O$6:$R$6)/J1074+I$65*'key variables'!$B$25/scenario!J$65,N1074*SUMPRODUCT(Z1074:AC1074,'control variables'!$O$7:$R$7)/J1074+I$65*'key variables'!$B$25/scenario!J$65))</f>
        <v>7.9905835036095148E-56</v>
      </c>
      <c r="T1074" s="10">
        <f t="shared" ca="1" si="789"/>
        <v>3.684428108296373E-55</v>
      </c>
      <c r="U1074" s="82">
        <f ca="1">SUMPRODUCT(P1044:P1073,'control variables'!AD$7:AD$36)</f>
        <v>1.0901649876810251E-55</v>
      </c>
      <c r="V1074" s="82">
        <f ca="1">SUMPRODUCT(Q1044:Q1073,'control variables'!AE$7:AE$36)</f>
        <v>1.2583422663885296E-55</v>
      </c>
      <c r="W1074" s="82">
        <f ca="1">SUMPRODUCT(R1044:R1073,'control variables'!AF$7:AF$36)</f>
        <v>3.7690104195831014E-55</v>
      </c>
      <c r="X1074" s="82">
        <f ca="1">SUMPRODUCT(S1044:S1073,'control variables'!AG$7:AG$36)</f>
        <v>1.6941515267390084E-55</v>
      </c>
      <c r="Y1074" s="82">
        <f t="shared" ca="1" si="783"/>
        <v>7.8116692003916652E-55</v>
      </c>
      <c r="Z1074" s="10">
        <f ca="1">IF($A1074&gt;='key variables'!$B$26,SUMPRODUCT(P1044:P1073,'control variables'!V$7:V$36)*$E1074,SUMPRODUCT(P1044:P1073,'control variables'!Z$7:Z$36)*$E1074)</f>
        <v>2.6601129326047969E-55</v>
      </c>
      <c r="AA1074" s="10">
        <f ca="1">IF($A1074&gt;='key variables'!$B$26,SUMPRODUCT(Q1044:Q1073,'control variables'!W$7:W$36)*$E1074,SUMPRODUCT(Q1044:Q1073,'control variables'!AA$7:AA$36)*$E1074)</f>
        <v>3.070482518048694E-55</v>
      </c>
      <c r="AB1074" s="10">
        <f ca="1">IF($A1074&gt;='key variables'!$B$26,SUMPRODUCT(R1044:R1073,'control variables'!X$7:X$36)*$E1074,SUMPRODUCT(R1044:R1073,'control variables'!AB$7:AB$36)*$E1074)</f>
        <v>9.1967669788976723E-55</v>
      </c>
      <c r="AC1074" s="10">
        <f ca="1">IF($A1074&gt;='key variables'!$B$26,SUMPRODUCT(S1044:S1073,'control variables'!Y$7:Y$36)*$E1074,SUMPRODUCT(S1044:S1073,'control variables'!AC$7:AC$36)*$E1074)</f>
        <v>4.1339012323786048E-55</v>
      </c>
      <c r="AD1074" s="10">
        <f t="shared" ca="1" si="784"/>
        <v>1.9061263661929768E-54</v>
      </c>
      <c r="AE1074" s="82">
        <f ca="1">SUMPRODUCT(P1044:P1073,'control variables'!AL$7:AL$36)</f>
        <v>3.6218784028835423E-55</v>
      </c>
      <c r="AF1074" s="82">
        <f ca="1">SUMPRODUCT(Q1044:Q1073,'control variables'!AM$7:AM$36)</f>
        <v>4.169686283068813E-55</v>
      </c>
      <c r="AG1074" s="82">
        <f ca="1">SUMPRODUCT(R1044:R1073,'control variables'!AN$7:AN$36)</f>
        <v>1.1888871434309355E-54</v>
      </c>
      <c r="AH1074" s="82">
        <f ca="1">SUMPRODUCT(S1044:S1073,'control variables'!AO$7:AO$36)</f>
        <v>5.1477634025736991E-55</v>
      </c>
      <c r="AI1074" s="82">
        <f t="shared" ca="1" si="796"/>
        <v>2.4828199522835411E-54</v>
      </c>
      <c r="AJ1074" s="10">
        <f ca="1">SUMPRODUCT(P1044:P1073,'control variables'!AP$7:AP$36)</f>
        <v>3.4607189010623683E-58</v>
      </c>
      <c r="AK1074" s="10">
        <f ca="1">SUMPRODUCT(Q1044:Q1073,'control variables'!AQ$7:AQ$36)</f>
        <v>9.9864903810564726E-58</v>
      </c>
      <c r="AL1074" s="10">
        <f ca="1">SUMPRODUCT(R1044:R1073,'control variables'!AR$7:AR$36)</f>
        <v>3.5894068543967989E-56</v>
      </c>
      <c r="AM1074" s="10">
        <f ca="1">SUMPRODUCT(S1044:S1073,'control variables'!AS$7:AS$36)</f>
        <v>2.6890343553964987E-56</v>
      </c>
      <c r="AN1074" s="10">
        <f t="shared" ca="1" si="817"/>
        <v>6.4129133026144859E-56</v>
      </c>
      <c r="AO1074" s="82">
        <f ca="1">SUMPRODUCT(P1044:P1073,'control variables'!AX$7:AX$36)</f>
        <v>4.7060495757103491E-58</v>
      </c>
      <c r="AP1074" s="82">
        <f ca="1">SUMPRODUCT(Q1044:Q1073,'control variables'!AY$7:AY$36)</f>
        <v>1.086408232836922E-57</v>
      </c>
      <c r="AQ1074" s="82">
        <f ca="1">SUMPRODUCT(R1044:R1073,'control variables'!AZ$7:AZ$36)</f>
        <v>9.7620911071398499E-57</v>
      </c>
      <c r="AR1074" s="82">
        <f ca="1">SUMPRODUCT(S1044:S1073,'control variables'!BA$7:BA$36)</f>
        <v>7.3133527160495476E-57</v>
      </c>
      <c r="AS1074" s="82">
        <f t="shared" ca="1" si="818"/>
        <v>1.8632457013597355E-56</v>
      </c>
      <c r="AT1074" s="10">
        <f ca="1">SUMPRODUCT(P1044:P1073,'control variables'!AT$7:AT$36)</f>
        <v>-4.1532723943045165E-58</v>
      </c>
      <c r="AU1074" s="10">
        <f ca="1">SUMPRODUCT(Q1044:Q1073,'control variables'!AU$7:AU$36)</f>
        <v>4.505386856922752E-58</v>
      </c>
      <c r="AV1074" s="10">
        <f ca="1">SUMPRODUCT(R1044:R1073,'control variables'!AV$7:AV$36)</f>
        <v>1.940055685121892E-55</v>
      </c>
      <c r="AW1074" s="10">
        <f ca="1">SUMPRODUCT(S1044:S1073,'control variables'!AW$7:AW$36)</f>
        <v>1.4534090450862967E-55</v>
      </c>
      <c r="AX1074" s="10">
        <f t="shared" ca="1" si="797"/>
        <v>3.3938168446708069E-55</v>
      </c>
      <c r="AY1074" s="82">
        <f ca="1">SUMPRODUCT(P1044:P1073,'control variables'!BB$7:BB$36)</f>
        <v>1.5053387824721429E-57</v>
      </c>
      <c r="AZ1074" s="82">
        <f ca="1">SUMPRODUCT(Q1044:Q1073,'control variables'!BC$7:BC$36)</f>
        <v>3.8386112108758012E-57</v>
      </c>
      <c r="BA1074" s="82">
        <f ca="1">SUMPRODUCT(R1044:R1073,'control variables'!BD$7:BD$36)</f>
        <v>2.6871458388738876E-56</v>
      </c>
      <c r="BB1074" s="82">
        <f ca="1">SUMPRODUCT(S1044:S1073,'control variables'!BE$7:BE$36)</f>
        <v>3.8186260592875928E-57</v>
      </c>
      <c r="BC1074" s="82">
        <f t="shared" ca="1" si="819"/>
        <v>3.603403444137441E-56</v>
      </c>
      <c r="BD1074" s="10">
        <f ca="1">SUMPRODUCT(P1044:P1073,'control variables'!BF$7:BF$36)</f>
        <v>3.1490376153130236E-58</v>
      </c>
      <c r="BE1074" s="10">
        <f ca="1">SUMPRODUCT(Q1044:Q1073,'control variables'!BG$7:BG$36)</f>
        <v>3.6348325020277941E-58</v>
      </c>
      <c r="BF1074" s="10">
        <f ca="1">SUMPRODUCT(R1044:R1073,'control variables'!BH$7:BH$36)</f>
        <v>1.0887118663589501E-56</v>
      </c>
      <c r="BG1074" s="10">
        <f ca="1">SUMPRODUCT(S1044:S1073,'control variables'!BI$7:BI$36)</f>
        <v>2.4468529736446156E-56</v>
      </c>
      <c r="BH1074" s="10">
        <f t="shared" ca="1" si="820"/>
        <v>3.6034035411769737E-56</v>
      </c>
      <c r="BI1074" s="82">
        <f t="shared" ca="1" si="798"/>
        <v>3.6327785183139599E-55</v>
      </c>
      <c r="BJ1074" s="82">
        <f t="shared" ca="1" si="799"/>
        <v>4.212577782034494E-55</v>
      </c>
      <c r="BK1074" s="82">
        <f t="shared" ca="1" si="800"/>
        <v>1.4097641703318636E-54</v>
      </c>
      <c r="BL1074" s="82">
        <f t="shared" ca="1" si="801"/>
        <v>6.6393587082528711E-55</v>
      </c>
      <c r="BM1074" s="82">
        <f t="shared" ca="1" si="791"/>
        <v>2.8582356711919964E-54</v>
      </c>
      <c r="BN1074" s="10">
        <f ca="1">BN1073+BI1074-INDIRECT(ADDRESS(MAX($D1074-'key variables'!$B$9*30,34),scenario!BI$4),TRUE)</f>
        <v>9439390.0751690175</v>
      </c>
      <c r="BO1074" s="10">
        <f ca="1">BO1073+BJ1074-INDIRECT(ADDRESS(MAX($D1074-'key variables'!$B$9*30,34),scenario!BJ$4),TRUE)</f>
        <v>10895583.360992203</v>
      </c>
      <c r="BP1074" s="10">
        <f ca="1">BP1073+BK1074-INDIRECT(ADDRESS(MAX($D1074-'key variables'!$B$9*30,34),scenario!BK$4),TRUE)</f>
        <v>32531162.537994072</v>
      </c>
      <c r="BQ1074" s="10">
        <f ca="1">BQ1073+BL1074-INDIRECT(ADDRESS(MAX($D1074-'key variables'!$B$9*30,34),scenario!BL$4),TRUE)</f>
        <v>14415841.516535141</v>
      </c>
      <c r="BR1074" s="10">
        <f t="shared" ca="1" si="821"/>
        <v>67281977.490690395</v>
      </c>
      <c r="BS1074" s="82">
        <f t="shared" ca="1" si="802"/>
        <v>-2.3433848477536824E-9</v>
      </c>
      <c r="BT1074" s="82">
        <f t="shared" ca="1" si="803"/>
        <v>-3.4288309057018498E-10</v>
      </c>
      <c r="BU1074" s="82">
        <f t="shared" ca="1" si="804"/>
        <v>-4.2578247660364599E-9</v>
      </c>
      <c r="BV1074" s="82">
        <f t="shared" ca="1" si="805"/>
        <v>-2.9943922343414556E-9</v>
      </c>
      <c r="BW1074" s="82">
        <f t="shared" ca="1" si="822"/>
        <v>-9.9384849387017825E-9</v>
      </c>
      <c r="BX1074" s="10">
        <f t="shared" ca="1" si="806"/>
        <v>-1.8625994260191893E-12</v>
      </c>
      <c r="BY1074" s="10">
        <f t="shared" ca="1" si="807"/>
        <v>2.8902850229962428E-12</v>
      </c>
      <c r="BZ1074" s="10">
        <f t="shared" ca="1" si="808"/>
        <v>-3.5034723983035463E-11</v>
      </c>
      <c r="CA1074" s="10">
        <f t="shared" ca="1" si="809"/>
        <v>-2.0257049910634696E-11</v>
      </c>
      <c r="CB1074" s="10">
        <v>0</v>
      </c>
      <c r="CC1074" s="82">
        <f t="shared" ca="1" si="810"/>
        <v>3.9725652202851362E-13</v>
      </c>
      <c r="CD1074" s="82">
        <f t="shared" ca="1" si="811"/>
        <v>3.4270724516460853E-13</v>
      </c>
      <c r="CE1074" s="82">
        <f t="shared" ca="1" si="812"/>
        <v>1.8915613015532971E-10</v>
      </c>
      <c r="CF1074" s="82">
        <f t="shared" ca="1" si="813"/>
        <v>3.7028113764059381E-11</v>
      </c>
      <c r="CG1074" s="82">
        <f t="shared" ca="1" si="823"/>
        <v>2.269242076865822E-10</v>
      </c>
      <c r="CH1074" s="13" t="str">
        <f t="shared" ca="1" si="776"/>
        <v/>
      </c>
      <c r="CI1074" s="81">
        <f t="shared" ca="1" si="785"/>
        <v>0.1131775965863165</v>
      </c>
      <c r="CJ1074" s="81">
        <f t="shared" ca="1" si="786"/>
        <v>0.13063724757458739</v>
      </c>
      <c r="CK1074" s="81">
        <f t="shared" ca="1" si="787"/>
        <v>0.39004625943939081</v>
      </c>
      <c r="CL1074" s="81">
        <f t="shared" ca="1" si="788"/>
        <v>0.17284488538116416</v>
      </c>
      <c r="CM1074" s="89">
        <f t="shared" ca="1" si="777"/>
        <v>0.80670598898145884</v>
      </c>
    </row>
    <row r="1075" spans="1:91" x14ac:dyDescent="0.3">
      <c r="A1075">
        <v>1010</v>
      </c>
      <c r="B1075" s="3">
        <f t="shared" si="790"/>
        <v>2.9944444444444445</v>
      </c>
      <c r="C1075" s="3">
        <f t="shared" si="778"/>
        <v>33.666666666666664</v>
      </c>
      <c r="D1075" s="4">
        <f t="shared" ca="1" si="814"/>
        <v>1075</v>
      </c>
      <c r="E1075" s="58">
        <f>(0.5*(COS(B1075*2*PI())+1)*('key variables'!$B$4-'key variables'!$B$6)+'key variables'!$B$6)/'key variables'!$B$4</f>
        <v>1</v>
      </c>
      <c r="F1075" s="10">
        <f t="shared" ca="1" si="779"/>
        <v>11689222.907461114</v>
      </c>
      <c r="G1075" s="10">
        <f t="shared" ca="1" si="780"/>
        <v>13492492.798713122</v>
      </c>
      <c r="H1075" s="10">
        <f t="shared" ca="1" si="781"/>
        <v>40309474.521088287</v>
      </c>
      <c r="I1075" s="10">
        <f t="shared" ca="1" si="782"/>
        <v>17912154.249750931</v>
      </c>
      <c r="J1075" s="10">
        <f t="shared" ca="1" si="815"/>
        <v>83403344.477013454</v>
      </c>
      <c r="K1075" s="82">
        <f t="shared" ca="1" si="792"/>
        <v>2249832.832292099</v>
      </c>
      <c r="L1075" s="82">
        <f t="shared" ca="1" si="793"/>
        <v>2596909.4377209195</v>
      </c>
      <c r="M1075" s="82">
        <f t="shared" ca="1" si="794"/>
        <v>7778311.98309422</v>
      </c>
      <c r="N1075" s="82">
        <f t="shared" ca="1" si="795"/>
        <v>3496312.733215793</v>
      </c>
      <c r="O1075" s="82">
        <f t="shared" ca="1" si="816"/>
        <v>16121366.986323033</v>
      </c>
      <c r="P1075" s="10">
        <f ca="1">IF(IF($A1075&gt;='key variables'!$B$26,K1075*SUMPRODUCT(Z1075:AC1075,'control variables'!$O$3:$R$3)/J1075+F$65*'key variables'!$B$25/scenario!J$65,K1075*SUMPRODUCT(Z1075:AC1075,'control variables'!$O$7:$R$7)/J1075+F$65*'key variables'!$B$25/scenario!J$65)&lt;'key variables'!$B$28,0,IF($A1075&gt;='key variables'!$B$26,K1075*SUMPRODUCT(Z1075:AC1075,'control variables'!$O$3:$R$3)/J1075+F$65*'key variables'!$B$25/scenario!J$65,K1075*SUMPRODUCT(Z1075:AC1075,'control variables'!$O$7:$R$7)/J1075+F$65*'key variables'!$B$25/scenario!J$65))</f>
        <v>4.4242913780500142E-56</v>
      </c>
      <c r="Q1075" s="10">
        <f ca="1">IF(IF($A1075&gt;='key variables'!$B$26,L1075*SUMPRODUCT(Z1075:AC1075,'control variables'!$O$4:$R$4)/J1075+G$65*'key variables'!$B$25/scenario!J$65,L1075*SUMPRODUCT(Z1075:AC1075,'control variables'!$O$7:$R$7)/J1075+G$65*'key variables'!$B$25/scenario!J$65)&lt;'key variables'!$B$28,0,IF($A1075&gt;='key variables'!$B$26,L1075*SUMPRODUCT(Z1075:AC1075,'control variables'!$O$4:$R$4)/J1075+G$65*'key variables'!$B$25/scenario!J$65,L1075*SUMPRODUCT(Z1075:AC1075,'control variables'!$O$7:$R$7)/J1075+G$65*'key variables'!$B$25/scenario!J$65))</f>
        <v>5.1068167687730135E-56</v>
      </c>
      <c r="R1075" s="10">
        <f ca="1">IF(IF($A1075&gt;='key variables'!$B$26,M1075*SUMPRODUCT(Z1075:AC1075,'control variables'!$O$5:$R$5)/J1075+H$65*'key variables'!$B$25/scenario!J$65,M1075*SUMPRODUCT(Z1075:AC1075,'control variables'!$O$7:$R$7)/J1075+H$65*'key variables'!$B$25/scenario!J$65)&lt;'key variables'!$B$28,0,IF($A1075&gt;='key variables'!$B$26,M1075*SUMPRODUCT(Z1075:AC1075,'control variables'!$O$5:$R$5)/J1075+H$65*'key variables'!$B$25/scenario!J$65,M1075*SUMPRODUCT(Z1075:AC1075,'control variables'!$O$7:$R$7)/J1075+H$65*'key variables'!$B$25/scenario!J$65))</f>
        <v>1.5296033620207615E-55</v>
      </c>
      <c r="S1075" s="10">
        <f ca="1">IF(IF($A1075&gt;='key variables'!$B$26,N1075*SUMPRODUCT(Z1075:AC1075,'control variables'!$O$6:$R$6)/J1075+I$65*'key variables'!$B$25/scenario!J$65,N1075*SUMPRODUCT(Z1075:AC1075,'control variables'!$O$7:$R$7)/J1075+I$65*'key variables'!$B$25/scenario!J$65)&lt;'key variables'!$B$28,0,IF($A1075&gt;='key variables'!$B$26,N1075*SUMPRODUCT(Z1075:AC1075,'control variables'!$O$6:$R$6)/J1075+I$65*'key variables'!$B$25/scenario!J$65,N1075*SUMPRODUCT(Z1075:AC1075,'control variables'!$O$7:$R$7)/J1075+I$65*'key variables'!$B$25/scenario!J$65))</f>
        <v>6.8754913958535338E-56</v>
      </c>
      <c r="T1075" s="10">
        <f t="shared" ca="1" si="789"/>
        <v>3.1702633162884174E-55</v>
      </c>
      <c r="U1075" s="82">
        <f ca="1">SUMPRODUCT(P1045:P1074,'control variables'!AD$7:AD$36)</f>
        <v>9.380316205288168E-56</v>
      </c>
      <c r="V1075" s="82">
        <f ca="1">SUMPRODUCT(Q1045:Q1074,'control variables'!AE$7:AE$36)</f>
        <v>1.082739629926276E-55</v>
      </c>
      <c r="W1075" s="82">
        <f ca="1">SUMPRODUCT(R1045:R1074,'control variables'!AF$7:AF$36)</f>
        <v>3.2430421006200774E-55</v>
      </c>
      <c r="X1075" s="82">
        <f ca="1">SUMPRODUCT(S1045:S1074,'control variables'!AG$7:AG$36)</f>
        <v>1.4577313709448725E-55</v>
      </c>
      <c r="Y1075" s="82">
        <f t="shared" ca="1" si="783"/>
        <v>6.7215447220200419E-55</v>
      </c>
      <c r="Z1075" s="10">
        <f ca="1">IF($A1075&gt;='key variables'!$B$26,SUMPRODUCT(P1045:P1074,'control variables'!V$7:V$36)*$E1075,SUMPRODUCT(P1045:P1074,'control variables'!Z$7:Z$36)*$E1075)</f>
        <v>2.28889211555842E-55</v>
      </c>
      <c r="AA1075" s="10">
        <f ca="1">IF($A1075&gt;='key variables'!$B$26,SUMPRODUCT(Q1045:Q1074,'control variables'!W$7:W$36)*$E1075,SUMPRODUCT(Q1045:Q1074,'control variables'!AA$7:AA$36)*$E1075)</f>
        <v>2.6419943079784064E-55</v>
      </c>
      <c r="AB1075" s="10">
        <f ca="1">IF($A1075&gt;='key variables'!$B$26,SUMPRODUCT(R1045:R1074,'control variables'!X$7:X$36)*$E1075,SUMPRODUCT(R1045:R1074,'control variables'!AB$7:AB$36)*$E1075)</f>
        <v>7.9133510343165155E-55</v>
      </c>
      <c r="AC1075" s="10">
        <f ca="1">IF($A1075&gt;='key variables'!$B$26,SUMPRODUCT(S1045:S1074,'control variables'!Y$7:Y$36)*$E1075,SUMPRODUCT(S1045:S1074,'control variables'!AC$7:AC$36)*$E1075)</f>
        <v>3.5570121182875235E-55</v>
      </c>
      <c r="AD1075" s="10">
        <f t="shared" ca="1" si="784"/>
        <v>1.6401249576140865E-54</v>
      </c>
      <c r="AE1075" s="82">
        <f ca="1">SUMPRODUCT(P1045:P1074,'control variables'!AL$7:AL$36)</f>
        <v>3.1164424706411868E-55</v>
      </c>
      <c r="AF1075" s="82">
        <f ca="1">SUMPRODUCT(Q1045:Q1074,'control variables'!AM$7:AM$36)</f>
        <v>3.5878033374781596E-55</v>
      </c>
      <c r="AG1075" s="82">
        <f ca="1">SUMPRODUCT(R1045:R1074,'control variables'!AN$7:AN$36)</f>
        <v>1.0229770230932239E-54</v>
      </c>
      <c r="AH1075" s="82">
        <f ca="1">SUMPRODUCT(S1045:S1074,'control variables'!AO$7:AO$36)</f>
        <v>4.429389038522312E-55</v>
      </c>
      <c r="AI1075" s="82">
        <f t="shared" ca="1" si="796"/>
        <v>2.1363405077573896E-54</v>
      </c>
      <c r="AJ1075" s="10">
        <f ca="1">SUMPRODUCT(P1045:P1074,'control variables'!AP$7:AP$36)</f>
        <v>2.9777729019381004E-58</v>
      </c>
      <c r="AK1075" s="10">
        <f ca="1">SUMPRODUCT(Q1045:Q1074,'control variables'!AQ$7:AQ$36)</f>
        <v>8.5928679249408744E-58</v>
      </c>
      <c r="AL1075" s="10">
        <f ca="1">SUMPRODUCT(R1045:R1074,'control variables'!AR$7:AR$36)</f>
        <v>3.0885023518588974E-56</v>
      </c>
      <c r="AM1075" s="10">
        <f ca="1">SUMPRODUCT(S1045:S1074,'control variables'!AS$7:AS$36)</f>
        <v>2.3137775314320379E-56</v>
      </c>
      <c r="AN1075" s="10">
        <f t="shared" ca="1" si="817"/>
        <v>5.5179862915597251E-56</v>
      </c>
      <c r="AO1075" s="82">
        <f ca="1">SUMPRODUCT(P1045:P1074,'control variables'!AX$7:AX$36)</f>
        <v>4.0493167178142387E-58</v>
      </c>
      <c r="AP1075" s="82">
        <f ca="1">SUMPRODUCT(Q1045:Q1074,'control variables'!AY$7:AY$36)</f>
        <v>9.3479912372864025E-58</v>
      </c>
      <c r="AQ1075" s="82">
        <f ca="1">SUMPRODUCT(R1045:R1074,'control variables'!AZ$7:AZ$36)</f>
        <v>8.3997837432471857E-57</v>
      </c>
      <c r="AR1075" s="82">
        <f ca="1">SUMPRODUCT(S1045:S1074,'control variables'!BA$7:BA$36)</f>
        <v>6.292768688460224E-57</v>
      </c>
      <c r="AS1075" s="82">
        <f t="shared" ca="1" si="818"/>
        <v>1.6032283227217474E-56</v>
      </c>
      <c r="AT1075" s="10">
        <f ca="1">SUMPRODUCT(P1045:P1074,'control variables'!AT$7:AT$36)</f>
        <v>-3.573680019585237E-58</v>
      </c>
      <c r="AU1075" s="10">
        <f ca="1">SUMPRODUCT(Q1045:Q1074,'control variables'!AU$7:AU$36)</f>
        <v>3.8766566366237386E-58</v>
      </c>
      <c r="AV1075" s="10">
        <f ca="1">SUMPRODUCT(R1045:R1074,'control variables'!AV$7:AV$36)</f>
        <v>1.6693194138459187E-55</v>
      </c>
      <c r="AW1075" s="10">
        <f ca="1">SUMPRODUCT(S1045:S1074,'control variables'!AW$7:AW$36)</f>
        <v>1.2505846887943206E-55</v>
      </c>
      <c r="AX1075" s="10">
        <f t="shared" ca="1" si="797"/>
        <v>2.9202070792572779E-55</v>
      </c>
      <c r="AY1075" s="82">
        <f ca="1">SUMPRODUCT(P1045:P1074,'control variables'!BB$7:BB$36)</f>
        <v>1.2952675911660982E-57</v>
      </c>
      <c r="AZ1075" s="82">
        <f ca="1">SUMPRODUCT(Q1045:Q1074,'control variables'!BC$7:BC$36)</f>
        <v>3.3029300476594136E-57</v>
      </c>
      <c r="BA1075" s="82">
        <f ca="1">SUMPRODUCT(R1045:R1074,'control variables'!BD$7:BD$36)</f>
        <v>2.3121525588507148E-56</v>
      </c>
      <c r="BB1075" s="82">
        <f ca="1">SUMPRODUCT(S1045:S1074,'control variables'!BE$7:BE$36)</f>
        <v>3.2857338394316308E-57</v>
      </c>
      <c r="BC1075" s="82">
        <f t="shared" ca="1" si="819"/>
        <v>3.1005457066764292E-56</v>
      </c>
      <c r="BD1075" s="10">
        <f ca="1">SUMPRODUCT(P1045:P1074,'control variables'!BF$7:BF$36)</f>
        <v>2.7095869806658726E-58</v>
      </c>
      <c r="BE1075" s="10">
        <f ca="1">SUMPRODUCT(Q1045:Q1074,'control variables'!BG$7:BG$36)</f>
        <v>3.1275888152313042E-58</v>
      </c>
      <c r="BF1075" s="10">
        <f ca="1">SUMPRODUCT(R1045:R1074,'control variables'!BH$7:BH$36)</f>
        <v>9.3678128341106513E-57</v>
      </c>
      <c r="BG1075" s="10">
        <f ca="1">SUMPRODUCT(S1045:S1074,'control variables'!BI$7:BI$36)</f>
        <v>2.1053927488039828E-56</v>
      </c>
      <c r="BH1075" s="10">
        <f t="shared" ca="1" si="820"/>
        <v>3.1005457901740198E-56</v>
      </c>
      <c r="BI1075" s="82">
        <f t="shared" ca="1" si="798"/>
        <v>3.1258214665332626E-55</v>
      </c>
      <c r="BJ1075" s="82">
        <f t="shared" ca="1" si="799"/>
        <v>3.6247092945913773E-55</v>
      </c>
      <c r="BK1075" s="82">
        <f t="shared" ca="1" si="800"/>
        <v>1.213030490066323E-54</v>
      </c>
      <c r="BL1075" s="82">
        <f t="shared" ca="1" si="801"/>
        <v>5.7128310657109489E-55</v>
      </c>
      <c r="BM1075" s="82">
        <f t="shared" ca="1" si="791"/>
        <v>2.459366672749882E-54</v>
      </c>
      <c r="BN1075" s="10">
        <f ca="1">BN1074+BI1075-INDIRECT(ADDRESS(MAX($D1075-'key variables'!$B$9*30,34),scenario!BI$4),TRUE)</f>
        <v>9439390.0751690175</v>
      </c>
      <c r="BO1075" s="10">
        <f ca="1">BO1074+BJ1075-INDIRECT(ADDRESS(MAX($D1075-'key variables'!$B$9*30,34),scenario!BJ$4),TRUE)</f>
        <v>10895583.360992203</v>
      </c>
      <c r="BP1075" s="10">
        <f ca="1">BP1074+BK1075-INDIRECT(ADDRESS(MAX($D1075-'key variables'!$B$9*30,34),scenario!BK$4),TRUE)</f>
        <v>32531162.537994072</v>
      </c>
      <c r="BQ1075" s="10">
        <f ca="1">BQ1074+BL1075-INDIRECT(ADDRESS(MAX($D1075-'key variables'!$B$9*30,34),scenario!BL$4),TRUE)</f>
        <v>14415841.516535141</v>
      </c>
      <c r="BR1075" s="10">
        <f t="shared" ca="1" si="821"/>
        <v>67281977.490690395</v>
      </c>
      <c r="BS1075" s="82">
        <f t="shared" ca="1" si="802"/>
        <v>-2.3433848477536824E-9</v>
      </c>
      <c r="BT1075" s="82">
        <f t="shared" ca="1" si="803"/>
        <v>-3.4288309057018498E-10</v>
      </c>
      <c r="BU1075" s="82">
        <f t="shared" ca="1" si="804"/>
        <v>-4.2578247660364599E-9</v>
      </c>
      <c r="BV1075" s="82">
        <f t="shared" ca="1" si="805"/>
        <v>-2.9943922343414556E-9</v>
      </c>
      <c r="BW1075" s="82">
        <f t="shared" ca="1" si="822"/>
        <v>-9.9384849387017825E-9</v>
      </c>
      <c r="BX1075" s="10">
        <f t="shared" ca="1" si="806"/>
        <v>-1.8625994260191893E-12</v>
      </c>
      <c r="BY1075" s="10">
        <f t="shared" ca="1" si="807"/>
        <v>2.8902850229962428E-12</v>
      </c>
      <c r="BZ1075" s="10">
        <f t="shared" ca="1" si="808"/>
        <v>-3.5034723983035463E-11</v>
      </c>
      <c r="CA1075" s="10">
        <f t="shared" ca="1" si="809"/>
        <v>-2.0257049910634696E-11</v>
      </c>
      <c r="CB1075" s="10">
        <v>0</v>
      </c>
      <c r="CC1075" s="82">
        <f t="shared" ca="1" si="810"/>
        <v>3.9725652202851362E-13</v>
      </c>
      <c r="CD1075" s="82">
        <f t="shared" ca="1" si="811"/>
        <v>3.4270724516460853E-13</v>
      </c>
      <c r="CE1075" s="82">
        <f t="shared" ca="1" si="812"/>
        <v>1.8915613015532971E-10</v>
      </c>
      <c r="CF1075" s="82">
        <f t="shared" ca="1" si="813"/>
        <v>3.7028113764059381E-11</v>
      </c>
      <c r="CG1075" s="82">
        <f t="shared" ca="1" si="823"/>
        <v>2.269242076865822E-10</v>
      </c>
      <c r="CH1075" s="13" t="str">
        <f t="shared" ca="1" si="776"/>
        <v/>
      </c>
      <c r="CI1075" s="81">
        <f t="shared" ca="1" si="785"/>
        <v>0.1131775965863165</v>
      </c>
      <c r="CJ1075" s="81">
        <f t="shared" ca="1" si="786"/>
        <v>0.13063724757458739</v>
      </c>
      <c r="CK1075" s="81">
        <f t="shared" ca="1" si="787"/>
        <v>0.39004625943939081</v>
      </c>
      <c r="CL1075" s="81">
        <f t="shared" ca="1" si="788"/>
        <v>0.17284488538116416</v>
      </c>
      <c r="CM1075" s="89">
        <f t="shared" ca="1" si="777"/>
        <v>0.80670598898145884</v>
      </c>
    </row>
    <row r="1076" spans="1:91" x14ac:dyDescent="0.3">
      <c r="A1076">
        <v>1011</v>
      </c>
      <c r="B1076" s="3">
        <f t="shared" si="790"/>
        <v>2.9972222222222222</v>
      </c>
      <c r="C1076" s="3">
        <f t="shared" si="778"/>
        <v>33.700000000000003</v>
      </c>
      <c r="D1076" s="4">
        <f t="shared" ca="1" si="814"/>
        <v>1076</v>
      </c>
      <c r="E1076" s="58">
        <f>(0.5*(COS(B1076*2*PI())+1)*('key variables'!$B$4-'key variables'!$B$6)+'key variables'!$B$6)/'key variables'!$B$4</f>
        <v>1</v>
      </c>
      <c r="F1076" s="10">
        <f t="shared" ca="1" si="779"/>
        <v>11689222.907461114</v>
      </c>
      <c r="G1076" s="10">
        <f t="shared" ca="1" si="780"/>
        <v>13492492.798713122</v>
      </c>
      <c r="H1076" s="10">
        <f t="shared" ca="1" si="781"/>
        <v>40309474.521088287</v>
      </c>
      <c r="I1076" s="10">
        <f t="shared" ca="1" si="782"/>
        <v>17912154.249750931</v>
      </c>
      <c r="J1076" s="10">
        <f t="shared" ca="1" si="815"/>
        <v>83403344.477013454</v>
      </c>
      <c r="K1076" s="82">
        <f t="shared" ca="1" si="792"/>
        <v>2249832.832292099</v>
      </c>
      <c r="L1076" s="82">
        <f t="shared" ca="1" si="793"/>
        <v>2596909.4377209195</v>
      </c>
      <c r="M1076" s="82">
        <f t="shared" ca="1" si="794"/>
        <v>7778311.98309422</v>
      </c>
      <c r="N1076" s="82">
        <f t="shared" ca="1" si="795"/>
        <v>3496312.733215793</v>
      </c>
      <c r="O1076" s="82">
        <f t="shared" ca="1" si="816"/>
        <v>16121366.986323033</v>
      </c>
      <c r="P1076" s="10">
        <f ca="1">IF(IF($A1076&gt;='key variables'!$B$26,K1076*SUMPRODUCT(Z1076:AC1076,'control variables'!$O$3:$R$3)/J1076+F$65*'key variables'!$B$25/scenario!J$65,K1076*SUMPRODUCT(Z1076:AC1076,'control variables'!$O$7:$R$7)/J1076+F$65*'key variables'!$B$25/scenario!J$65)&lt;'key variables'!$B$28,0,IF($A1076&gt;='key variables'!$B$26,K1076*SUMPRODUCT(Z1076:AC1076,'control variables'!$O$3:$R$3)/J1076+F$65*'key variables'!$B$25/scenario!J$65,K1076*SUMPRODUCT(Z1076:AC1076,'control variables'!$O$7:$R$7)/J1076+F$65*'key variables'!$B$25/scenario!J$65))</f>
        <v>3.8068780945460204E-56</v>
      </c>
      <c r="Q1076" s="10">
        <f ca="1">IF(IF($A1076&gt;='key variables'!$B$26,L1076*SUMPRODUCT(Z1076:AC1076,'control variables'!$O$4:$R$4)/J1076+G$65*'key variables'!$B$25/scenario!J$65,L1076*SUMPRODUCT(Z1076:AC1076,'control variables'!$O$7:$R$7)/J1076+G$65*'key variables'!$B$25/scenario!J$65)&lt;'key variables'!$B$28,0,IF($A1076&gt;='key variables'!$B$26,L1076*SUMPRODUCT(Z1076:AC1076,'control variables'!$O$4:$R$4)/J1076+G$65*'key variables'!$B$25/scenario!J$65,L1076*SUMPRODUCT(Z1076:AC1076,'control variables'!$O$7:$R$7)/J1076+G$65*'key variables'!$B$25/scenario!J$65))</f>
        <v>4.3941565391361768E-56</v>
      </c>
      <c r="R1076" s="10">
        <f ca="1">IF(IF($A1076&gt;='key variables'!$B$26,M1076*SUMPRODUCT(Z1076:AC1076,'control variables'!$O$5:$R$5)/J1076+H$65*'key variables'!$B$25/scenario!J$65,M1076*SUMPRODUCT(Z1076:AC1076,'control variables'!$O$7:$R$7)/J1076+H$65*'key variables'!$B$25/scenario!J$65)&lt;'key variables'!$B$28,0,IF($A1076&gt;='key variables'!$B$26,M1076*SUMPRODUCT(Z1076:AC1076,'control variables'!$O$5:$R$5)/J1076+H$65*'key variables'!$B$25/scenario!J$65,M1076*SUMPRODUCT(Z1076:AC1076,'control variables'!$O$7:$R$7)/J1076+H$65*'key variables'!$B$25/scenario!J$65))</f>
        <v>1.3161460298727543E-55</v>
      </c>
      <c r="S1076" s="10">
        <f ca="1">IF(IF($A1076&gt;='key variables'!$B$26,N1076*SUMPRODUCT(Z1076:AC1076,'control variables'!$O$6:$R$6)/J1076+I$65*'key variables'!$B$25/scenario!J$65,N1076*SUMPRODUCT(Z1076:AC1076,'control variables'!$O$7:$R$7)/J1076+I$65*'key variables'!$B$25/scenario!J$65)&lt;'key variables'!$B$28,0,IF($A1076&gt;='key variables'!$B$26,N1076*SUMPRODUCT(Z1076:AC1076,'control variables'!$O$6:$R$6)/J1076+I$65*'key variables'!$B$25/scenario!J$65,N1076*SUMPRODUCT(Z1076:AC1076,'control variables'!$O$7:$R$7)/J1076+I$65*'key variables'!$B$25/scenario!J$65))</f>
        <v>5.9160112541345765E-56</v>
      </c>
      <c r="T1076" s="10">
        <f t="shared" ca="1" si="789"/>
        <v>2.7278506186544316E-55</v>
      </c>
      <c r="U1076" s="82">
        <f ca="1">SUMPRODUCT(P1046:P1075,'control variables'!AD$7:AD$36)</f>
        <v>8.0712858242093153E-56</v>
      </c>
      <c r="V1076" s="82">
        <f ca="1">SUMPRODUCT(Q1046:Q1075,'control variables'!AE$7:AE$36)</f>
        <v>9.3164247719143081E-56</v>
      </c>
      <c r="W1076" s="82">
        <f ca="1">SUMPRODUCT(R1046:R1075,'control variables'!AF$7:AF$36)</f>
        <v>2.7904730673463156E-55</v>
      </c>
      <c r="X1076" s="82">
        <f ca="1">SUMPRODUCT(S1046:S1075,'control variables'!AG$7:AG$36)</f>
        <v>1.2543038307364941E-55</v>
      </c>
      <c r="Y1076" s="82">
        <f t="shared" ca="1" si="783"/>
        <v>5.7835479576951721E-55</v>
      </c>
      <c r="Z1076" s="10">
        <f ca="1">IF($A1076&gt;='key variables'!$B$26,SUMPRODUCT(P1046:P1075,'control variables'!V$7:V$36)*$E1076,SUMPRODUCT(P1046:P1075,'control variables'!Z$7:Z$36)*$E1076)</f>
        <v>1.9694754506288634E-55</v>
      </c>
      <c r="AA1076" s="10">
        <f ca="1">IF($A1076&gt;='key variables'!$B$26,SUMPRODUCT(Q1046:Q1075,'control variables'!W$7:W$36)*$E1076,SUMPRODUCT(Q1046:Q1075,'control variables'!AA$7:AA$36)*$E1076)</f>
        <v>2.2733019590113827E-55</v>
      </c>
      <c r="AB1076" s="10">
        <f ca="1">IF($A1076&gt;='key variables'!$B$26,SUMPRODUCT(R1046:R1075,'control variables'!X$7:X$36)*$E1076,SUMPRODUCT(R1046:R1075,'control variables'!AB$7:AB$36)*$E1076)</f>
        <v>6.8090367773810956E-55</v>
      </c>
      <c r="AC1076" s="10">
        <f ca="1">IF($A1076&gt;='key variables'!$B$26,SUMPRODUCT(S1046:S1075,'control variables'!Y$7:Y$36)*$E1076,SUMPRODUCT(S1046:S1075,'control variables'!AC$7:AC$36)*$E1076)</f>
        <v>3.0606283262273955E-55</v>
      </c>
      <c r="AD1076" s="10">
        <f t="shared" ca="1" si="784"/>
        <v>1.4112442513248738E-54</v>
      </c>
      <c r="AE1076" s="82">
        <f ca="1">SUMPRODUCT(P1046:P1075,'control variables'!AL$7:AL$36)</f>
        <v>2.6815405136417076E-55</v>
      </c>
      <c r="AF1076" s="82">
        <f ca="1">SUMPRODUCT(Q1046:Q1075,'control variables'!AM$7:AM$36)</f>
        <v>3.0871226069663956E-55</v>
      </c>
      <c r="AG1076" s="82">
        <f ca="1">SUMPRODUCT(R1046:R1075,'control variables'!AN$7:AN$36)</f>
        <v>8.8021978836165824E-55</v>
      </c>
      <c r="AH1076" s="82">
        <f ca="1">SUMPRODUCT(S1046:S1075,'control variables'!AO$7:AO$36)</f>
        <v>3.8112643725569355E-55</v>
      </c>
      <c r="AI1076" s="82">
        <f t="shared" ca="1" si="796"/>
        <v>1.838212537678162E-54</v>
      </c>
      <c r="AJ1076" s="10">
        <f ca="1">SUMPRODUCT(P1046:P1075,'control variables'!AP$7:AP$36)</f>
        <v>2.5622223904966192E-58</v>
      </c>
      <c r="AK1076" s="10">
        <f ca="1">SUMPRODUCT(Q1046:Q1075,'control variables'!AQ$7:AQ$36)</f>
        <v>7.3937265603881175E-58</v>
      </c>
      <c r="AL1076" s="10">
        <f ca="1">SUMPRODUCT(R1046:R1075,'control variables'!AR$7:AR$36)</f>
        <v>2.6574994600440601E-56</v>
      </c>
      <c r="AM1076" s="10">
        <f ca="1">SUMPRODUCT(S1046:S1075,'control variables'!AS$7:AS$36)</f>
        <v>1.9908880874712178E-56</v>
      </c>
      <c r="AN1076" s="10">
        <f t="shared" ca="1" si="817"/>
        <v>4.7479470370241252E-56</v>
      </c>
      <c r="AO1076" s="82">
        <f ca="1">SUMPRODUCT(P1046:P1075,'control variables'!AX$7:AX$36)</f>
        <v>3.4842314381473257E-58</v>
      </c>
      <c r="AP1076" s="82">
        <f ca="1">SUMPRODUCT(Q1046:Q1075,'control variables'!AY$7:AY$36)</f>
        <v>8.0434718304919628E-58</v>
      </c>
      <c r="AQ1076" s="82">
        <f ca="1">SUMPRODUCT(R1046:R1075,'control variables'!AZ$7:AZ$36)</f>
        <v>7.2275874255789143E-57</v>
      </c>
      <c r="AR1076" s="82">
        <f ca="1">SUMPRODUCT(S1046:S1075,'control variables'!BA$7:BA$36)</f>
        <v>5.4146079512291823E-57</v>
      </c>
      <c r="AS1076" s="82">
        <f t="shared" ca="1" si="818"/>
        <v>1.3794965703672027E-56</v>
      </c>
      <c r="AT1076" s="10">
        <f ca="1">SUMPRODUCT(P1046:P1075,'control variables'!AT$7:AT$36)</f>
        <v>-3.0749702090082449E-58</v>
      </c>
      <c r="AU1076" s="10">
        <f ca="1">SUMPRODUCT(Q1046:Q1075,'control variables'!AU$7:AU$36)</f>
        <v>3.3356662048203212E-58</v>
      </c>
      <c r="AV1076" s="10">
        <f ca="1">SUMPRODUCT(R1046:R1075,'control variables'!AV$7:AV$36)</f>
        <v>1.4363645986108904E-55</v>
      </c>
      <c r="AW1076" s="10">
        <f ca="1">SUMPRODUCT(S1046:S1075,'control variables'!AW$7:AW$36)</f>
        <v>1.076064628284962E-55</v>
      </c>
      <c r="AX1076" s="10">
        <f t="shared" ca="1" si="797"/>
        <v>2.5126899228916647E-55</v>
      </c>
      <c r="AY1076" s="82">
        <f ca="1">SUMPRODUCT(P1046:P1075,'control variables'!BB$7:BB$36)</f>
        <v>1.1145119970735043E-57</v>
      </c>
      <c r="AZ1076" s="82">
        <f ca="1">SUMPRODUCT(Q1046:Q1075,'control variables'!BC$7:BC$36)</f>
        <v>2.8420036050596487E-57</v>
      </c>
      <c r="BA1076" s="82">
        <f ca="1">SUMPRODUCT(R1046:R1075,'control variables'!BD$7:BD$36)</f>
        <v>1.9894898810703534E-56</v>
      </c>
      <c r="BB1076" s="82">
        <f ca="1">SUMPRODUCT(S1046:S1075,'control variables'!BE$7:BE$36)</f>
        <v>2.8272071409894067E-57</v>
      </c>
      <c r="BC1076" s="82">
        <f t="shared" ca="1" si="819"/>
        <v>2.6678621553826096E-56</v>
      </c>
      <c r="BD1076" s="10">
        <f ca="1">SUMPRODUCT(P1046:P1075,'control variables'!BF$7:BF$36)</f>
        <v>2.3314620219499005E-58</v>
      </c>
      <c r="BE1076" s="10">
        <f ca="1">SUMPRODUCT(Q1046:Q1075,'control variables'!BG$7:BG$36)</f>
        <v>2.6911313772238159E-58</v>
      </c>
      <c r="BF1076" s="10">
        <f ca="1">SUMPRODUCT(R1046:R1075,'control variables'!BH$7:BH$36)</f>
        <v>8.0605273081495863E-57</v>
      </c>
      <c r="BG1076" s="10">
        <f ca="1">SUMPRODUCT(S1046:S1075,'control variables'!BI$7:BI$36)</f>
        <v>1.8115835624213509E-56</v>
      </c>
      <c r="BH1076" s="10">
        <f t="shared" ca="1" si="820"/>
        <v>2.6678622272280464E-56</v>
      </c>
      <c r="BI1076" s="82">
        <f t="shared" ca="1" si="798"/>
        <v>2.6896106634034343E-55</v>
      </c>
      <c r="BJ1076" s="82">
        <f t="shared" ca="1" si="799"/>
        <v>3.1188783092218125E-55</v>
      </c>
      <c r="BK1076" s="82">
        <f t="shared" ca="1" si="800"/>
        <v>1.0437511470334508E-54</v>
      </c>
      <c r="BL1076" s="82">
        <f t="shared" ca="1" si="801"/>
        <v>4.9156010722517915E-55</v>
      </c>
      <c r="BM1076" s="82">
        <f t="shared" ca="1" si="791"/>
        <v>2.1161601515211545E-54</v>
      </c>
      <c r="BN1076" s="10">
        <f ca="1">BN1075+BI1076-INDIRECT(ADDRESS(MAX($D1076-'key variables'!$B$9*30,34),scenario!BI$4),TRUE)</f>
        <v>9439390.0751690175</v>
      </c>
      <c r="BO1076" s="10">
        <f ca="1">BO1075+BJ1076-INDIRECT(ADDRESS(MAX($D1076-'key variables'!$B$9*30,34),scenario!BJ$4),TRUE)</f>
        <v>10895583.360992203</v>
      </c>
      <c r="BP1076" s="10">
        <f ca="1">BP1075+BK1076-INDIRECT(ADDRESS(MAX($D1076-'key variables'!$B$9*30,34),scenario!BK$4),TRUE)</f>
        <v>32531162.537994072</v>
      </c>
      <c r="BQ1076" s="10">
        <f ca="1">BQ1075+BL1076-INDIRECT(ADDRESS(MAX($D1076-'key variables'!$B$9*30,34),scenario!BL$4),TRUE)</f>
        <v>14415841.516535141</v>
      </c>
      <c r="BR1076" s="10">
        <f t="shared" ca="1" si="821"/>
        <v>67281977.490690395</v>
      </c>
      <c r="BS1076" s="82">
        <f t="shared" ca="1" si="802"/>
        <v>-2.3433848477536824E-9</v>
      </c>
      <c r="BT1076" s="82">
        <f t="shared" ca="1" si="803"/>
        <v>-3.4288309057018498E-10</v>
      </c>
      <c r="BU1076" s="82">
        <f t="shared" ca="1" si="804"/>
        <v>-4.2578247660364599E-9</v>
      </c>
      <c r="BV1076" s="82">
        <f t="shared" ca="1" si="805"/>
        <v>-2.9943922343414556E-9</v>
      </c>
      <c r="BW1076" s="82">
        <f t="shared" ca="1" si="822"/>
        <v>-9.9384849387017825E-9</v>
      </c>
      <c r="BX1076" s="10">
        <f t="shared" ca="1" si="806"/>
        <v>-1.8625994260191893E-12</v>
      </c>
      <c r="BY1076" s="10">
        <f t="shared" ca="1" si="807"/>
        <v>2.8902850229962428E-12</v>
      </c>
      <c r="BZ1076" s="10">
        <f t="shared" ca="1" si="808"/>
        <v>-3.5034723983035463E-11</v>
      </c>
      <c r="CA1076" s="10">
        <f t="shared" ca="1" si="809"/>
        <v>-2.0257049910634696E-11</v>
      </c>
      <c r="CB1076" s="10">
        <v>0</v>
      </c>
      <c r="CC1076" s="82">
        <f t="shared" ca="1" si="810"/>
        <v>3.9725652202851362E-13</v>
      </c>
      <c r="CD1076" s="82">
        <f t="shared" ca="1" si="811"/>
        <v>3.4270724516460853E-13</v>
      </c>
      <c r="CE1076" s="82">
        <f t="shared" ca="1" si="812"/>
        <v>1.8915613015532971E-10</v>
      </c>
      <c r="CF1076" s="82">
        <f t="shared" ca="1" si="813"/>
        <v>3.7028113764059381E-11</v>
      </c>
      <c r="CG1076" s="82">
        <f t="shared" ca="1" si="823"/>
        <v>2.269242076865822E-10</v>
      </c>
      <c r="CH1076" s="13" t="str">
        <f t="shared" ca="1" si="776"/>
        <v/>
      </c>
      <c r="CI1076" s="81">
        <f t="shared" ca="1" si="785"/>
        <v>0.1131775965863165</v>
      </c>
      <c r="CJ1076" s="81">
        <f t="shared" ca="1" si="786"/>
        <v>0.13063724757458739</v>
      </c>
      <c r="CK1076" s="81">
        <f t="shared" ca="1" si="787"/>
        <v>0.39004625943939081</v>
      </c>
      <c r="CL1076" s="81">
        <f t="shared" ca="1" si="788"/>
        <v>0.17284488538116416</v>
      </c>
      <c r="CM1076" s="89">
        <f t="shared" ca="1" si="777"/>
        <v>0.80670598898145884</v>
      </c>
    </row>
    <row r="1077" spans="1:91" x14ac:dyDescent="0.3">
      <c r="A1077">
        <v>1012</v>
      </c>
      <c r="B1077" s="3">
        <f t="shared" si="790"/>
        <v>3</v>
      </c>
      <c r="C1077" s="3">
        <f t="shared" si="778"/>
        <v>33.733333333333334</v>
      </c>
      <c r="D1077" s="4">
        <f t="shared" ca="1" si="814"/>
        <v>1077</v>
      </c>
      <c r="E1077" s="58">
        <f>(0.5*(COS(B1077*2*PI())+1)*('key variables'!$B$4-'key variables'!$B$6)+'key variables'!$B$6)/'key variables'!$B$4</f>
        <v>1</v>
      </c>
      <c r="F1077" s="10">
        <f t="shared" ca="1" si="779"/>
        <v>11689222.907461114</v>
      </c>
      <c r="G1077" s="10">
        <f t="shared" ca="1" si="780"/>
        <v>13492492.798713122</v>
      </c>
      <c r="H1077" s="10">
        <f t="shared" ca="1" si="781"/>
        <v>40309474.521088287</v>
      </c>
      <c r="I1077" s="10">
        <f t="shared" ca="1" si="782"/>
        <v>17912154.249750931</v>
      </c>
      <c r="J1077" s="10">
        <f t="shared" ca="1" si="815"/>
        <v>83403344.477013454</v>
      </c>
      <c r="K1077" s="82">
        <f t="shared" ca="1" si="792"/>
        <v>2249832.832292099</v>
      </c>
      <c r="L1077" s="82">
        <f t="shared" ca="1" si="793"/>
        <v>2596909.4377209195</v>
      </c>
      <c r="M1077" s="82">
        <f t="shared" ca="1" si="794"/>
        <v>7778311.98309422</v>
      </c>
      <c r="N1077" s="82">
        <f t="shared" ca="1" si="795"/>
        <v>3496312.733215793</v>
      </c>
      <c r="O1077" s="82">
        <f t="shared" ca="1" si="816"/>
        <v>16121366.986323033</v>
      </c>
      <c r="P1077" s="10">
        <f ca="1">IF(IF($A1077&gt;='key variables'!$B$26,K1077*SUMPRODUCT(Z1077:AC1077,'control variables'!$O$3:$R$3)/J1077+F$65*'key variables'!$B$25/scenario!J$65,K1077*SUMPRODUCT(Z1077:AC1077,'control variables'!$O$7:$R$7)/J1077+F$65*'key variables'!$B$25/scenario!J$65)&lt;'key variables'!$B$28,0,IF($A1077&gt;='key variables'!$B$26,K1077*SUMPRODUCT(Z1077:AC1077,'control variables'!$O$3:$R$3)/J1077+F$65*'key variables'!$B$25/scenario!J$65,K1077*SUMPRODUCT(Z1077:AC1077,'control variables'!$O$7:$R$7)/J1077+F$65*'key variables'!$B$25/scenario!J$65))</f>
        <v>3.2756253122554878E-56</v>
      </c>
      <c r="Q1077" s="10">
        <f ca="1">IF(IF($A1077&gt;='key variables'!$B$26,L1077*SUMPRODUCT(Z1077:AC1077,'control variables'!$O$4:$R$4)/J1077+G$65*'key variables'!$B$25/scenario!J$65,L1077*SUMPRODUCT(Z1077:AC1077,'control variables'!$O$7:$R$7)/J1077+G$65*'key variables'!$B$25/scenario!J$65)&lt;'key variables'!$B$28,0,IF($A1077&gt;='key variables'!$B$26,L1077*SUMPRODUCT(Z1077:AC1077,'control variables'!$O$4:$R$4)/J1077+G$65*'key variables'!$B$25/scenario!J$65,L1077*SUMPRODUCT(Z1077:AC1077,'control variables'!$O$7:$R$7)/J1077+G$65*'key variables'!$B$25/scenario!J$65))</f>
        <v>3.7809485957085536E-56</v>
      </c>
      <c r="R1077" s="10">
        <f ca="1">IF(IF($A1077&gt;='key variables'!$B$26,M1077*SUMPRODUCT(Z1077:AC1077,'control variables'!$O$5:$R$5)/J1077+H$65*'key variables'!$B$25/scenario!J$65,M1077*SUMPRODUCT(Z1077:AC1077,'control variables'!$O$7:$R$7)/J1077+H$65*'key variables'!$B$25/scenario!J$65)&lt;'key variables'!$B$28,0,IF($A1077&gt;='key variables'!$B$26,M1077*SUMPRODUCT(Z1077:AC1077,'control variables'!$O$5:$R$5)/J1077+H$65*'key variables'!$B$25/scenario!J$65,M1077*SUMPRODUCT(Z1077:AC1077,'control variables'!$O$7:$R$7)/J1077+H$65*'key variables'!$B$25/scenario!J$65))</f>
        <v>1.1324768335114976E-55</v>
      </c>
      <c r="S1077" s="10">
        <f ca="1">IF(IF($A1077&gt;='key variables'!$B$26,N1077*SUMPRODUCT(Z1077:AC1077,'control variables'!$O$6:$R$6)/J1077+I$65*'key variables'!$B$25/scenario!J$65,N1077*SUMPRODUCT(Z1077:AC1077,'control variables'!$O$7:$R$7)/J1077+I$65*'key variables'!$B$25/scenario!J$65)&lt;'key variables'!$B$28,0,IF($A1077&gt;='key variables'!$B$26,N1077*SUMPRODUCT(Z1077:AC1077,'control variables'!$O$6:$R$6)/J1077+I$65*'key variables'!$B$25/scenario!J$65,N1077*SUMPRODUCT(Z1077:AC1077,'control variables'!$O$7:$R$7)/J1077+I$65*'key variables'!$B$25/scenario!J$65))</f>
        <v>5.0904273082436332E-56</v>
      </c>
      <c r="T1077" s="10">
        <f t="shared" ca="1" si="789"/>
        <v>2.3471769551322651E-55</v>
      </c>
      <c r="U1077" s="82">
        <f ca="1">SUMPRODUCT(P1047:P1076,'control variables'!AD$7:AD$36)</f>
        <v>6.9449316451993681E-56</v>
      </c>
      <c r="V1077" s="82">
        <f ca="1">SUMPRODUCT(Q1047:Q1076,'control variables'!AE$7:AE$36)</f>
        <v>8.0163104897756936E-56</v>
      </c>
      <c r="W1077" s="82">
        <f ca="1">SUMPRODUCT(R1047:R1076,'control variables'!AF$7:AF$36)</f>
        <v>2.4010603926777004E-55</v>
      </c>
      <c r="X1077" s="82">
        <f ca="1">SUMPRODUCT(S1047:S1076,'control variables'!AG$7:AG$36)</f>
        <v>1.0792647610927626E-55</v>
      </c>
      <c r="Y1077" s="82">
        <f t="shared" ca="1" si="783"/>
        <v>4.9764493672679693E-55</v>
      </c>
      <c r="Z1077" s="10">
        <f ca="1">IF($A1077&gt;='key variables'!$B$26,SUMPRODUCT(P1047:P1076,'control variables'!V$7:V$36)*$E1077,SUMPRODUCT(P1047:P1076,'control variables'!Z$7:Z$36)*$E1077)</f>
        <v>1.6946336283234773E-55</v>
      </c>
      <c r="AA1077" s="10">
        <f ca="1">IF($A1077&gt;='key variables'!$B$26,SUMPRODUCT(Q1047:Q1076,'control variables'!W$7:W$36)*$E1077,SUMPRODUCT(Q1047:Q1076,'control variables'!AA$7:AA$36)*$E1077)</f>
        <v>1.9560609124852165E-55</v>
      </c>
      <c r="AB1077" s="10">
        <f ca="1">IF($A1077&gt;='key variables'!$B$26,SUMPRODUCT(R1047:R1076,'control variables'!X$7:X$36)*$E1077,SUMPRODUCT(R1047:R1076,'control variables'!AB$7:AB$36)*$E1077)</f>
        <v>5.8588304290652202E-55</v>
      </c>
      <c r="AC1077" s="10">
        <f ca="1">IF($A1077&gt;='key variables'!$B$26,SUMPRODUCT(S1047:S1076,'control variables'!Y$7:Y$36)*$E1077,SUMPRODUCT(S1047:S1076,'control variables'!AC$7:AC$36)*$E1077)</f>
        <v>2.6335152762468914E-55</v>
      </c>
      <c r="AD1077" s="10">
        <f t="shared" ca="1" si="784"/>
        <v>1.2143040246120806E-54</v>
      </c>
      <c r="AE1077" s="82">
        <f ca="1">SUMPRODUCT(P1047:P1076,'control variables'!AL$7:AL$36)</f>
        <v>2.3073294610897797E-55</v>
      </c>
      <c r="AF1077" s="82">
        <f ca="1">SUMPRODUCT(Q1047:Q1076,'control variables'!AM$7:AM$36)</f>
        <v>2.6563122596183852E-55</v>
      </c>
      <c r="AG1077" s="82">
        <f ca="1">SUMPRODUCT(R1047:R1076,'control variables'!AN$7:AN$36)</f>
        <v>7.5738443614371963E-55</v>
      </c>
      <c r="AH1077" s="82">
        <f ca="1">SUMPRODUCT(S1047:S1076,'control variables'!AO$7:AO$36)</f>
        <v>3.2793994817776806E-55</v>
      </c>
      <c r="AI1077" s="82">
        <f t="shared" ca="1" si="796"/>
        <v>1.5816885563923042E-54</v>
      </c>
      <c r="AJ1077" s="10">
        <f ca="1">SUMPRODUCT(P1047:P1076,'control variables'!AP$7:AP$36)</f>
        <v>2.2046622743088811E-58</v>
      </c>
      <c r="AK1077" s="10">
        <f ca="1">SUMPRODUCT(Q1047:Q1076,'control variables'!AQ$7:AQ$36)</f>
        <v>6.3619263006611187E-58</v>
      </c>
      <c r="AL1077" s="10">
        <f ca="1">SUMPRODUCT(R1047:R1076,'control variables'!AR$7:AR$36)</f>
        <v>2.2866433551147641E-56</v>
      </c>
      <c r="AM1077" s="10">
        <f ca="1">SUMPRODUCT(S1047:S1076,'control variables'!AS$7:AS$36)</f>
        <v>1.7130581151341884E-56</v>
      </c>
      <c r="AN1077" s="10">
        <f t="shared" ca="1" si="817"/>
        <v>4.0853673559986526E-56</v>
      </c>
      <c r="AO1077" s="82">
        <f ca="1">SUMPRODUCT(P1047:P1076,'control variables'!AX$7:AX$36)</f>
        <v>2.9980042462885206E-58</v>
      </c>
      <c r="AP1077" s="82">
        <f ca="1">SUMPRODUCT(Q1047:Q1076,'control variables'!AY$7:AY$36)</f>
        <v>6.9209991158163026E-58</v>
      </c>
      <c r="AQ1077" s="82">
        <f ca="1">SUMPRODUCT(R1047:R1076,'control variables'!AZ$7:AZ$36)</f>
        <v>6.2189720106046777E-57</v>
      </c>
      <c r="AR1077" s="82">
        <f ca="1">SUMPRODUCT(S1047:S1076,'control variables'!BA$7:BA$36)</f>
        <v>4.6589952240383535E-57</v>
      </c>
      <c r="AS1077" s="82">
        <f t="shared" ca="1" si="818"/>
        <v>1.1869867570853515E-56</v>
      </c>
      <c r="AT1077" s="10">
        <f ca="1">SUMPRODUCT(P1047:P1076,'control variables'!AT$7:AT$36)</f>
        <v>-2.6458557381938229E-58</v>
      </c>
      <c r="AU1077" s="10">
        <f ca="1">SUMPRODUCT(Q1047:Q1076,'control variables'!AU$7:AU$36)</f>
        <v>2.8701714061709771E-58</v>
      </c>
      <c r="AV1077" s="10">
        <f ca="1">SUMPRODUCT(R1047:R1076,'control variables'!AV$7:AV$36)</f>
        <v>1.2359188080065397E-55</v>
      </c>
      <c r="AW1077" s="10">
        <f ca="1">SUMPRODUCT(S1047:S1076,'control variables'!AW$7:AW$36)</f>
        <v>9.2589897719153319E-56</v>
      </c>
      <c r="AX1077" s="10">
        <f t="shared" ca="1" si="797"/>
        <v>2.1620421008660498E-55</v>
      </c>
      <c r="AY1077" s="82">
        <f ca="1">SUMPRODUCT(P1047:P1076,'control variables'!BB$7:BB$36)</f>
        <v>9.5898098593087284E-58</v>
      </c>
      <c r="AZ1077" s="82">
        <f ca="1">SUMPRODUCT(Q1047:Q1076,'control variables'!BC$7:BC$36)</f>
        <v>2.4453998040000004E-57</v>
      </c>
      <c r="BA1077" s="82">
        <f ca="1">SUMPRODUCT(R1047:R1076,'control variables'!BD$7:BD$36)</f>
        <v>1.7118550295179224E-56</v>
      </c>
      <c r="BB1077" s="82">
        <f ca="1">SUMPRODUCT(S1047:S1076,'control variables'!BE$7:BE$36)</f>
        <v>2.4326681979341794E-57</v>
      </c>
      <c r="BC1077" s="82">
        <f t="shared" ca="1" si="819"/>
        <v>2.2955599283044279E-56</v>
      </c>
      <c r="BD1077" s="10">
        <f ca="1">SUMPRODUCT(P1047:P1076,'control variables'!BF$7:BF$36)</f>
        <v>2.0061046936603271E-58</v>
      </c>
      <c r="BE1077" s="10">
        <f ca="1">SUMPRODUCT(Q1047:Q1076,'control variables'!BG$7:BG$36)</f>
        <v>2.3155819122415396E-58</v>
      </c>
      <c r="BF1077" s="10">
        <f ca="1">SUMPRODUCT(R1047:R1076,'control variables'!BH$7:BH$36)</f>
        <v>6.9356744883762897E-57</v>
      </c>
      <c r="BG1077" s="10">
        <f ca="1">SUMPRODUCT(S1047:S1076,'control variables'!BI$7:BI$36)</f>
        <v>1.5587756752271307E-56</v>
      </c>
      <c r="BH1077" s="10">
        <f t="shared" ca="1" si="820"/>
        <v>2.2955599901237782E-56</v>
      </c>
      <c r="BI1077" s="82">
        <f t="shared" ca="1" si="798"/>
        <v>2.3142734152108945E-55</v>
      </c>
      <c r="BJ1077" s="82">
        <f t="shared" ca="1" si="799"/>
        <v>2.6836364290645559E-55</v>
      </c>
      <c r="BK1077" s="82">
        <f t="shared" ca="1" si="800"/>
        <v>8.9809486723955281E-55</v>
      </c>
      <c r="BL1077" s="82">
        <f t="shared" ca="1" si="801"/>
        <v>4.229625140948556E-55</v>
      </c>
      <c r="BM1077" s="82">
        <f t="shared" ca="1" si="791"/>
        <v>1.8208483657619534E-54</v>
      </c>
      <c r="BN1077" s="10">
        <f ca="1">BN1076+BI1077-INDIRECT(ADDRESS(MAX($D1077-'key variables'!$B$9*30,34),scenario!BI$4),TRUE)</f>
        <v>9439390.0751690175</v>
      </c>
      <c r="BO1077" s="10">
        <f ca="1">BO1076+BJ1077-INDIRECT(ADDRESS(MAX($D1077-'key variables'!$B$9*30,34),scenario!BJ$4),TRUE)</f>
        <v>10895583.360992203</v>
      </c>
      <c r="BP1077" s="10">
        <f ca="1">BP1076+BK1077-INDIRECT(ADDRESS(MAX($D1077-'key variables'!$B$9*30,34),scenario!BK$4),TRUE)</f>
        <v>32531162.537994072</v>
      </c>
      <c r="BQ1077" s="10">
        <f ca="1">BQ1076+BL1077-INDIRECT(ADDRESS(MAX($D1077-'key variables'!$B$9*30,34),scenario!BL$4),TRUE)</f>
        <v>14415841.516535141</v>
      </c>
      <c r="BR1077" s="10">
        <f t="shared" ca="1" si="821"/>
        <v>67281977.490690395</v>
      </c>
      <c r="BS1077" s="82">
        <f t="shared" ca="1" si="802"/>
        <v>-2.3433848477536824E-9</v>
      </c>
      <c r="BT1077" s="82">
        <f t="shared" ca="1" si="803"/>
        <v>-3.4288309057018498E-10</v>
      </c>
      <c r="BU1077" s="82">
        <f t="shared" ca="1" si="804"/>
        <v>-4.2578247660364599E-9</v>
      </c>
      <c r="BV1077" s="82">
        <f t="shared" ca="1" si="805"/>
        <v>-2.9943922343414556E-9</v>
      </c>
      <c r="BW1077" s="82">
        <f t="shared" ca="1" si="822"/>
        <v>-9.9384849387017825E-9</v>
      </c>
      <c r="BX1077" s="10">
        <f t="shared" ca="1" si="806"/>
        <v>-1.8625994260191893E-12</v>
      </c>
      <c r="BY1077" s="10">
        <f t="shared" ca="1" si="807"/>
        <v>2.8902850229962428E-12</v>
      </c>
      <c r="BZ1077" s="10">
        <f t="shared" ca="1" si="808"/>
        <v>-3.5034723983035463E-11</v>
      </c>
      <c r="CA1077" s="10">
        <f t="shared" ca="1" si="809"/>
        <v>-2.0257049910634696E-11</v>
      </c>
      <c r="CB1077" s="10">
        <v>0</v>
      </c>
      <c r="CC1077" s="82">
        <f t="shared" ca="1" si="810"/>
        <v>3.9725652202851362E-13</v>
      </c>
      <c r="CD1077" s="82">
        <f t="shared" ca="1" si="811"/>
        <v>3.4270724516460853E-13</v>
      </c>
      <c r="CE1077" s="82">
        <f t="shared" ca="1" si="812"/>
        <v>1.8915613015532971E-10</v>
      </c>
      <c r="CF1077" s="82">
        <f t="shared" ca="1" si="813"/>
        <v>3.7028113764059381E-11</v>
      </c>
      <c r="CG1077" s="82">
        <f t="shared" ca="1" si="823"/>
        <v>2.269242076865822E-10</v>
      </c>
      <c r="CH1077" s="13" t="str">
        <f t="shared" ca="1" si="776"/>
        <v/>
      </c>
      <c r="CI1077" s="81">
        <f t="shared" ca="1" si="785"/>
        <v>0.1131775965863165</v>
      </c>
      <c r="CJ1077" s="81">
        <f t="shared" ca="1" si="786"/>
        <v>0.13063724757458739</v>
      </c>
      <c r="CK1077" s="81">
        <f t="shared" ca="1" si="787"/>
        <v>0.39004625943939081</v>
      </c>
      <c r="CL1077" s="81">
        <f t="shared" ca="1" si="788"/>
        <v>0.17284488538116416</v>
      </c>
      <c r="CM1077" s="89">
        <f t="shared" ca="1" si="777"/>
        <v>0.80670598898145884</v>
      </c>
    </row>
    <row r="1078" spans="1:91" x14ac:dyDescent="0.3">
      <c r="A1078">
        <v>1013</v>
      </c>
      <c r="B1078" s="3">
        <f t="shared" si="790"/>
        <v>3.0027777777777778</v>
      </c>
      <c r="C1078" s="3">
        <f t="shared" si="778"/>
        <v>33.766666666666666</v>
      </c>
      <c r="D1078" s="4">
        <f t="shared" ca="1" si="814"/>
        <v>1078</v>
      </c>
      <c r="E1078" s="58">
        <f>(0.5*(COS(B1078*2*PI())+1)*('key variables'!$B$4-'key variables'!$B$6)+'key variables'!$B$6)/'key variables'!$B$4</f>
        <v>1</v>
      </c>
      <c r="F1078" s="10">
        <f t="shared" ca="1" si="779"/>
        <v>11689222.907461114</v>
      </c>
      <c r="G1078" s="10">
        <f t="shared" ca="1" si="780"/>
        <v>13492492.798713122</v>
      </c>
      <c r="H1078" s="10">
        <f t="shared" ca="1" si="781"/>
        <v>40309474.521088287</v>
      </c>
      <c r="I1078" s="10">
        <f t="shared" ca="1" si="782"/>
        <v>17912154.249750931</v>
      </c>
      <c r="J1078" s="10">
        <f t="shared" ca="1" si="815"/>
        <v>83403344.477013454</v>
      </c>
      <c r="K1078" s="82">
        <f t="shared" ca="1" si="792"/>
        <v>2249832.832292099</v>
      </c>
      <c r="L1078" s="82">
        <f t="shared" ca="1" si="793"/>
        <v>2596909.4377209195</v>
      </c>
      <c r="M1078" s="82">
        <f t="shared" ca="1" si="794"/>
        <v>7778311.98309422</v>
      </c>
      <c r="N1078" s="82">
        <f t="shared" ca="1" si="795"/>
        <v>3496312.733215793</v>
      </c>
      <c r="O1078" s="82">
        <f t="shared" ca="1" si="816"/>
        <v>16121366.986323033</v>
      </c>
      <c r="P1078" s="10">
        <f ca="1">IF(IF($A1078&gt;='key variables'!$B$26,K1078*SUMPRODUCT(Z1078:AC1078,'control variables'!$O$3:$R$3)/J1078+F$65*'key variables'!$B$25/scenario!J$65,K1078*SUMPRODUCT(Z1078:AC1078,'control variables'!$O$7:$R$7)/J1078+F$65*'key variables'!$B$25/scenario!J$65)&lt;'key variables'!$B$28,0,IF($A1078&gt;='key variables'!$B$26,K1078*SUMPRODUCT(Z1078:AC1078,'control variables'!$O$3:$R$3)/J1078+F$65*'key variables'!$B$25/scenario!J$65,K1078*SUMPRODUCT(Z1078:AC1078,'control variables'!$O$7:$R$7)/J1078+F$65*'key variables'!$B$25/scenario!J$65))</f>
        <v>2.8185092665985156E-56</v>
      </c>
      <c r="Q1078" s="10">
        <f ca="1">IF(IF($A1078&gt;='key variables'!$B$26,L1078*SUMPRODUCT(Z1078:AC1078,'control variables'!$O$4:$R$4)/J1078+G$65*'key variables'!$B$25/scenario!J$65,L1078*SUMPRODUCT(Z1078:AC1078,'control variables'!$O$7:$R$7)/J1078+G$65*'key variables'!$B$25/scenario!J$65)&lt;'key variables'!$B$28,0,IF($A1078&gt;='key variables'!$B$26,L1078*SUMPRODUCT(Z1078:AC1078,'control variables'!$O$4:$R$4)/J1078+G$65*'key variables'!$B$25/scenario!J$65,L1078*SUMPRODUCT(Z1078:AC1078,'control variables'!$O$7:$R$7)/J1078+G$65*'key variables'!$B$25/scenario!J$65))</f>
        <v>3.2533142950343713E-56</v>
      </c>
      <c r="R1078" s="10">
        <f ca="1">IF(IF($A1078&gt;='key variables'!$B$26,M1078*SUMPRODUCT(Z1078:AC1078,'control variables'!$O$5:$R$5)/J1078+H$65*'key variables'!$B$25/scenario!J$65,M1078*SUMPRODUCT(Z1078:AC1078,'control variables'!$O$7:$R$7)/J1078+H$65*'key variables'!$B$25/scenario!J$65)&lt;'key variables'!$B$28,0,IF($A1078&gt;='key variables'!$B$26,M1078*SUMPRODUCT(Z1078:AC1078,'control variables'!$O$5:$R$5)/J1078+H$65*'key variables'!$B$25/scenario!J$65,M1078*SUMPRODUCT(Z1078:AC1078,'control variables'!$O$7:$R$7)/J1078+H$65*'key variables'!$B$25/scenario!J$65))</f>
        <v>9.7443881555014177E-56</v>
      </c>
      <c r="S1078" s="10">
        <f ca="1">IF(IF($A1078&gt;='key variables'!$B$26,N1078*SUMPRODUCT(Z1078:AC1078,'control variables'!$O$6:$R$6)/J1078+I$65*'key variables'!$B$25/scenario!J$65,N1078*SUMPRODUCT(Z1078:AC1078,'control variables'!$O$7:$R$7)/J1078+I$65*'key variables'!$B$25/scenario!J$65)&lt;'key variables'!$B$28,0,IF($A1078&gt;='key variables'!$B$26,N1078*SUMPRODUCT(Z1078:AC1078,'control variables'!$O$6:$R$6)/J1078+I$65*'key variables'!$B$25/scenario!J$65,N1078*SUMPRODUCT(Z1078:AC1078,'control variables'!$O$7:$R$7)/J1078+I$65*'key variables'!$B$25/scenario!J$65))</f>
        <v>4.3800542404990946E-56</v>
      </c>
      <c r="T1078" s="10">
        <f t="shared" ca="1" si="789"/>
        <v>2.0196265957633401E-55</v>
      </c>
      <c r="U1078" s="82">
        <f ca="1">SUMPRODUCT(P1048:P1077,'control variables'!AD$7:AD$36)</f>
        <v>5.9757610629798933E-56</v>
      </c>
      <c r="V1078" s="82">
        <f ca="1">SUMPRODUCT(Q1048:Q1077,'control variables'!AE$7:AE$36)</f>
        <v>6.8976281612032625E-56</v>
      </c>
      <c r="W1078" s="82">
        <f ca="1">SUMPRODUCT(R1048:R1077,'control variables'!AF$7:AF$36)</f>
        <v>2.0659905579264667E-55</v>
      </c>
      <c r="X1078" s="82">
        <f ca="1">SUMPRODUCT(S1048:S1077,'control variables'!AG$7:AG$36)</f>
        <v>9.2865252899105888E-56</v>
      </c>
      <c r="Y1078" s="82">
        <f t="shared" ca="1" si="783"/>
        <v>4.2819820093358412E-55</v>
      </c>
      <c r="Z1078" s="10">
        <f ca="1">IF($A1078&gt;='key variables'!$B$26,SUMPRODUCT(P1048:P1077,'control variables'!V$7:V$36)*$E1078,SUMPRODUCT(P1048:P1077,'control variables'!Z$7:Z$36)*$E1078)</f>
        <v>1.4581461948803767E-55</v>
      </c>
      <c r="AA1078" s="10">
        <f ca="1">IF($A1078&gt;='key variables'!$B$26,SUMPRODUCT(Q1048:Q1077,'control variables'!W$7:W$36)*$E1078,SUMPRODUCT(Q1048:Q1077,'control variables'!AA$7:AA$36)*$E1078)</f>
        <v>1.6830910993524289E-55</v>
      </c>
      <c r="AB1078" s="10">
        <f ca="1">IF($A1078&gt;='key variables'!$B$26,SUMPRODUCT(R1048:R1077,'control variables'!X$7:X$36)*$E1078,SUMPRODUCT(R1048:R1077,'control variables'!AB$7:AB$36)*$E1078)</f>
        <v>5.0412261115357121E-55</v>
      </c>
      <c r="AC1078" s="10">
        <f ca="1">IF($A1078&gt;='key variables'!$B$26,SUMPRODUCT(S1048:S1077,'control variables'!Y$7:Y$36)*$E1078,SUMPRODUCT(S1048:S1077,'control variables'!AC$7:AC$36)*$E1078)</f>
        <v>2.2660061827155883E-55</v>
      </c>
      <c r="AD1078" s="10">
        <f t="shared" ca="1" si="784"/>
        <v>1.0448469588484105E-54</v>
      </c>
      <c r="AE1078" s="82">
        <f ca="1">SUMPRODUCT(P1048:P1077,'control variables'!AL$7:AL$36)</f>
        <v>1.9853398503320865E-55</v>
      </c>
      <c r="AF1078" s="82">
        <f ca="1">SUMPRODUCT(Q1048:Q1077,'control variables'!AM$7:AM$36)</f>
        <v>2.2856218294266599E-55</v>
      </c>
      <c r="AG1078" s="82">
        <f ca="1">SUMPRODUCT(R1048:R1077,'control variables'!AN$7:AN$36)</f>
        <v>6.516908523272721E-55</v>
      </c>
      <c r="AH1078" s="82">
        <f ca="1">SUMPRODUCT(S1048:S1077,'control variables'!AO$7:AO$36)</f>
        <v>2.8217567478449872E-55</v>
      </c>
      <c r="AI1078" s="82">
        <f t="shared" ca="1" si="796"/>
        <v>1.3609626950876456E-54</v>
      </c>
      <c r="AJ1078" s="10">
        <f ca="1">SUMPRODUCT(P1048:P1077,'control variables'!AP$7:AP$36)</f>
        <v>1.8969999488681081E-58</v>
      </c>
      <c r="AK1078" s="10">
        <f ca="1">SUMPRODUCT(Q1048:Q1077,'control variables'!AQ$7:AQ$36)</f>
        <v>5.4741145651617226E-58</v>
      </c>
      <c r="AL1078" s="10">
        <f ca="1">SUMPRODUCT(R1048:R1077,'control variables'!AR$7:AR$36)</f>
        <v>1.9675405064442859E-56</v>
      </c>
      <c r="AM1078" s="10">
        <f ca="1">SUMPRODUCT(S1048:S1077,'control variables'!AS$7:AS$36)</f>
        <v>1.4739995303073631E-56</v>
      </c>
      <c r="AN1078" s="10">
        <f t="shared" ca="1" si="817"/>
        <v>3.5152511818919474E-56</v>
      </c>
      <c r="AO1078" s="82">
        <f ca="1">SUMPRODUCT(P1048:P1077,'control variables'!AX$7:AX$36)</f>
        <v>2.5796304350962439E-58</v>
      </c>
      <c r="AP1078" s="82">
        <f ca="1">SUMPRODUCT(Q1048:Q1077,'control variables'!AY$7:AY$36)</f>
        <v>5.9551683365813815E-58</v>
      </c>
      <c r="AQ1078" s="82">
        <f ca="1">SUMPRODUCT(R1048:R1077,'control variables'!AZ$7:AZ$36)</f>
        <v>5.3511096568418941E-57</v>
      </c>
      <c r="AR1078" s="82">
        <f ca="1">SUMPRODUCT(S1048:S1077,'control variables'!BA$7:BA$36)</f>
        <v>4.0088288373093753E-57</v>
      </c>
      <c r="AS1078" s="82">
        <f t="shared" ca="1" si="818"/>
        <v>1.0213418371319033E-56</v>
      </c>
      <c r="AT1078" s="10">
        <f ca="1">SUMPRODUCT(P1048:P1077,'control variables'!AT$7:AT$36)</f>
        <v>-2.2766245236538519E-58</v>
      </c>
      <c r="AU1078" s="10">
        <f ca="1">SUMPRODUCT(Q1048:Q1077,'control variables'!AU$7:AU$36)</f>
        <v>2.4696367666815836E-58</v>
      </c>
      <c r="AV1078" s="10">
        <f ca="1">SUMPRODUCT(R1048:R1077,'control variables'!AV$7:AV$36)</f>
        <v>1.0634453825035433E-55</v>
      </c>
      <c r="AW1078" s="10">
        <f ca="1">SUMPRODUCT(S1048:S1077,'control variables'!AW$7:AW$36)</f>
        <v>7.9668905884461577E-56</v>
      </c>
      <c r="AX1078" s="10">
        <f t="shared" ca="1" si="797"/>
        <v>1.8603274535911867E-55</v>
      </c>
      <c r="AY1078" s="82">
        <f ca="1">SUMPRODUCT(P1048:P1077,'control variables'!BB$7:BB$36)</f>
        <v>8.2515444767912717E-58</v>
      </c>
      <c r="AZ1078" s="82">
        <f ca="1">SUMPRODUCT(Q1048:Q1077,'control variables'!BC$7:BC$36)</f>
        <v>2.1041423701071377E-57</v>
      </c>
      <c r="BA1078" s="82">
        <f ca="1">SUMPRODUCT(R1048:R1077,'control variables'!BD$7:BD$36)</f>
        <v>1.4729643362192992E-56</v>
      </c>
      <c r="BB1078" s="82">
        <f ca="1">SUMPRODUCT(S1048:S1077,'control variables'!BE$7:BE$36)</f>
        <v>2.0931874695142829E-57</v>
      </c>
      <c r="BC1078" s="82">
        <f t="shared" ca="1" si="819"/>
        <v>1.975212764949354E-56</v>
      </c>
      <c r="BD1078" s="10">
        <f ca="1">SUMPRODUCT(P1048:P1077,'control variables'!BF$7:BF$36)</f>
        <v>1.7261512321612558E-58</v>
      </c>
      <c r="BE1078" s="10">
        <f ca="1">SUMPRODUCT(Q1048:Q1077,'control variables'!BG$7:BG$36)</f>
        <v>1.9924406655432652E-58</v>
      </c>
      <c r="BF1078" s="10">
        <f ca="1">SUMPRODUCT(R1048:R1077,'control variables'!BH$7:BH$36)</f>
        <v>5.9677957495508538E-57</v>
      </c>
      <c r="BG1078" s="10">
        <f ca="1">SUMPRODUCT(S1048:S1077,'control variables'!BI$7:BI$36)</f>
        <v>1.3412473242096363E-56</v>
      </c>
      <c r="BH1078" s="10">
        <f t="shared" ca="1" si="820"/>
        <v>1.975212818141767E-56</v>
      </c>
      <c r="BI1078" s="82">
        <f t="shared" ca="1" si="798"/>
        <v>1.9913147702852239E-55</v>
      </c>
      <c r="BJ1078" s="82">
        <f t="shared" ca="1" si="799"/>
        <v>2.3091328898944131E-55</v>
      </c>
      <c r="BK1078" s="82">
        <f t="shared" ca="1" si="800"/>
        <v>7.7276503393981932E-55</v>
      </c>
      <c r="BL1078" s="82">
        <f t="shared" ca="1" si="801"/>
        <v>3.6393776813847455E-55</v>
      </c>
      <c r="BM1078" s="82">
        <f t="shared" ca="1" si="791"/>
        <v>1.5667475680962576E-54</v>
      </c>
      <c r="BN1078" s="10">
        <f ca="1">BN1077+BI1078-INDIRECT(ADDRESS(MAX($D1078-'key variables'!$B$9*30,34),scenario!BI$4),TRUE)</f>
        <v>9439390.0751690175</v>
      </c>
      <c r="BO1078" s="10">
        <f ca="1">BO1077+BJ1078-INDIRECT(ADDRESS(MAX($D1078-'key variables'!$B$9*30,34),scenario!BJ$4),TRUE)</f>
        <v>10895583.360992203</v>
      </c>
      <c r="BP1078" s="10">
        <f ca="1">BP1077+BK1078-INDIRECT(ADDRESS(MAX($D1078-'key variables'!$B$9*30,34),scenario!BK$4),TRUE)</f>
        <v>32531162.537994072</v>
      </c>
      <c r="BQ1078" s="10">
        <f ca="1">BQ1077+BL1078-INDIRECT(ADDRESS(MAX($D1078-'key variables'!$B$9*30,34),scenario!BL$4),TRUE)</f>
        <v>14415841.516535141</v>
      </c>
      <c r="BR1078" s="10">
        <f t="shared" ca="1" si="821"/>
        <v>67281977.490690395</v>
      </c>
      <c r="BS1078" s="82">
        <f t="shared" ca="1" si="802"/>
        <v>-2.3433848477536824E-9</v>
      </c>
      <c r="BT1078" s="82">
        <f t="shared" ca="1" si="803"/>
        <v>-3.4288309057018498E-10</v>
      </c>
      <c r="BU1078" s="82">
        <f t="shared" ca="1" si="804"/>
        <v>-4.2578247660364599E-9</v>
      </c>
      <c r="BV1078" s="82">
        <f t="shared" ca="1" si="805"/>
        <v>-2.9943922343414556E-9</v>
      </c>
      <c r="BW1078" s="82">
        <f t="shared" ca="1" si="822"/>
        <v>-9.9384849387017825E-9</v>
      </c>
      <c r="BX1078" s="10">
        <f t="shared" ca="1" si="806"/>
        <v>-1.8625994260191893E-12</v>
      </c>
      <c r="BY1078" s="10">
        <f t="shared" ca="1" si="807"/>
        <v>2.8902850229962428E-12</v>
      </c>
      <c r="BZ1078" s="10">
        <f t="shared" ca="1" si="808"/>
        <v>-3.5034723983035463E-11</v>
      </c>
      <c r="CA1078" s="10">
        <f t="shared" ca="1" si="809"/>
        <v>-2.0257049910634696E-11</v>
      </c>
      <c r="CB1078" s="10">
        <v>0</v>
      </c>
      <c r="CC1078" s="82">
        <f t="shared" ca="1" si="810"/>
        <v>3.9725652202851362E-13</v>
      </c>
      <c r="CD1078" s="82">
        <f t="shared" ca="1" si="811"/>
        <v>3.4270724516460853E-13</v>
      </c>
      <c r="CE1078" s="82">
        <f t="shared" ca="1" si="812"/>
        <v>1.8915613015532971E-10</v>
      </c>
      <c r="CF1078" s="82">
        <f t="shared" ca="1" si="813"/>
        <v>3.7028113764059381E-11</v>
      </c>
      <c r="CG1078" s="82">
        <f t="shared" ca="1" si="823"/>
        <v>2.269242076865822E-10</v>
      </c>
      <c r="CH1078" s="13" t="str">
        <f t="shared" ca="1" si="776"/>
        <v/>
      </c>
      <c r="CI1078" s="81">
        <f t="shared" ca="1" si="785"/>
        <v>0.1131775965863165</v>
      </c>
      <c r="CJ1078" s="81">
        <f t="shared" ca="1" si="786"/>
        <v>0.13063724757458739</v>
      </c>
      <c r="CK1078" s="81">
        <f t="shared" ca="1" si="787"/>
        <v>0.39004625943939081</v>
      </c>
      <c r="CL1078" s="81">
        <f t="shared" ca="1" si="788"/>
        <v>0.17284488538116416</v>
      </c>
      <c r="CM1078" s="89">
        <f t="shared" ca="1" si="777"/>
        <v>0.80670598898145884</v>
      </c>
    </row>
    <row r="1079" spans="1:91" x14ac:dyDescent="0.3">
      <c r="A1079">
        <v>1014</v>
      </c>
      <c r="B1079" s="3">
        <f t="shared" si="790"/>
        <v>3.0055555555555555</v>
      </c>
      <c r="C1079" s="3">
        <f t="shared" si="778"/>
        <v>33.799999999999997</v>
      </c>
      <c r="D1079" s="4">
        <f t="shared" ca="1" si="814"/>
        <v>1079</v>
      </c>
      <c r="E1079" s="58">
        <f>(0.5*(COS(B1079*2*PI())+1)*('key variables'!$B$4-'key variables'!$B$6)+'key variables'!$B$6)/'key variables'!$B$4</f>
        <v>1</v>
      </c>
      <c r="F1079" s="10">
        <f t="shared" ca="1" si="779"/>
        <v>11689222.907461114</v>
      </c>
      <c r="G1079" s="10">
        <f t="shared" ca="1" si="780"/>
        <v>13492492.798713122</v>
      </c>
      <c r="H1079" s="10">
        <f t="shared" ca="1" si="781"/>
        <v>40309474.521088287</v>
      </c>
      <c r="I1079" s="10">
        <f t="shared" ca="1" si="782"/>
        <v>17912154.249750931</v>
      </c>
      <c r="J1079" s="10">
        <f t="shared" ca="1" si="815"/>
        <v>83403344.477013454</v>
      </c>
      <c r="K1079" s="82">
        <f t="shared" ca="1" si="792"/>
        <v>2249832.832292099</v>
      </c>
      <c r="L1079" s="82">
        <f t="shared" ca="1" si="793"/>
        <v>2596909.4377209195</v>
      </c>
      <c r="M1079" s="82">
        <f t="shared" ca="1" si="794"/>
        <v>7778311.98309422</v>
      </c>
      <c r="N1079" s="82">
        <f t="shared" ca="1" si="795"/>
        <v>3496312.733215793</v>
      </c>
      <c r="O1079" s="82">
        <f t="shared" ca="1" si="816"/>
        <v>16121366.986323033</v>
      </c>
      <c r="P1079" s="10">
        <f ca="1">IF(IF($A1079&gt;='key variables'!$B$26,K1079*SUMPRODUCT(Z1079:AC1079,'control variables'!$O$3:$R$3)/J1079+F$65*'key variables'!$B$25/scenario!J$65,K1079*SUMPRODUCT(Z1079:AC1079,'control variables'!$O$7:$R$7)/J1079+F$65*'key variables'!$B$25/scenario!J$65)&lt;'key variables'!$B$28,0,IF($A1079&gt;='key variables'!$B$26,K1079*SUMPRODUCT(Z1079:AC1079,'control variables'!$O$3:$R$3)/J1079+F$65*'key variables'!$B$25/scenario!J$65,K1079*SUMPRODUCT(Z1079:AC1079,'control variables'!$O$7:$R$7)/J1079+F$65*'key variables'!$B$25/scenario!J$65))</f>
        <v>2.4251841186413755E-56</v>
      </c>
      <c r="Q1079" s="10">
        <f ca="1">IF(IF($A1079&gt;='key variables'!$B$26,L1079*SUMPRODUCT(Z1079:AC1079,'control variables'!$O$4:$R$4)/J1079+G$65*'key variables'!$B$25/scenario!J$65,L1079*SUMPRODUCT(Z1079:AC1079,'control variables'!$O$7:$R$7)/J1079+G$65*'key variables'!$B$25/scenario!J$65)&lt;'key variables'!$B$28,0,IF($A1079&gt;='key variables'!$B$26,L1079*SUMPRODUCT(Z1079:AC1079,'control variables'!$O$4:$R$4)/J1079+G$65*'key variables'!$B$25/scenario!J$65,L1079*SUMPRODUCT(Z1079:AC1079,'control variables'!$O$7:$R$7)/J1079+G$65*'key variables'!$B$25/scenario!J$65))</f>
        <v>2.7993117690856963E-56</v>
      </c>
      <c r="R1079" s="10">
        <f ca="1">IF(IF($A1079&gt;='key variables'!$B$26,M1079*SUMPRODUCT(Z1079:AC1079,'control variables'!$O$5:$R$5)/J1079+H$65*'key variables'!$B$25/scenario!J$65,M1079*SUMPRODUCT(Z1079:AC1079,'control variables'!$O$7:$R$7)/J1079+H$65*'key variables'!$B$25/scenario!J$65)&lt;'key variables'!$B$28,0,IF($A1079&gt;='key variables'!$B$26,M1079*SUMPRODUCT(Z1079:AC1079,'control variables'!$O$5:$R$5)/J1079+H$65*'key variables'!$B$25/scenario!J$65,M1079*SUMPRODUCT(Z1079:AC1079,'control variables'!$O$7:$R$7)/J1079+H$65*'key variables'!$B$25/scenario!J$65))</f>
        <v>8.3845512522011614E-56</v>
      </c>
      <c r="S1079" s="10">
        <f ca="1">IF(IF($A1079&gt;='key variables'!$B$26,N1079*SUMPRODUCT(Z1079:AC1079,'control variables'!$O$6:$R$6)/J1079+I$65*'key variables'!$B$25/scenario!J$65,N1079*SUMPRODUCT(Z1079:AC1079,'control variables'!$O$7:$R$7)/J1079+I$65*'key variables'!$B$25/scenario!J$65)&lt;'key variables'!$B$28,0,IF($A1079&gt;='key variables'!$B$26,N1079*SUMPRODUCT(Z1079:AC1079,'control variables'!$O$6:$R$6)/J1079+I$65*'key variables'!$B$25/scenario!J$65,N1079*SUMPRODUCT(Z1079:AC1079,'control variables'!$O$7:$R$7)/J1079+I$65*'key variables'!$B$25/scenario!J$65))</f>
        <v>3.7688142837528356E-56</v>
      </c>
      <c r="T1079" s="10">
        <f t="shared" ca="1" si="789"/>
        <v>1.7377861423681068E-55</v>
      </c>
      <c r="U1079" s="82">
        <f ca="1">SUMPRODUCT(P1049:P1078,'control variables'!AD$7:AD$36)</f>
        <v>5.1418389850547578E-56</v>
      </c>
      <c r="V1079" s="82">
        <f ca="1">SUMPRODUCT(Q1049:Q1078,'control variables'!AE$7:AE$36)</f>
        <v>5.9350588167594259E-56</v>
      </c>
      <c r="W1079" s="82">
        <f ca="1">SUMPRODUCT(R1049:R1078,'control variables'!AF$7:AF$36)</f>
        <v>1.7776799777540032E-55</v>
      </c>
      <c r="X1079" s="82">
        <f ca="1">SUMPRODUCT(S1049:S1078,'control variables'!AG$7:AG$36)</f>
        <v>7.9905835036095148E-56</v>
      </c>
      <c r="Y1079" s="82">
        <f t="shared" ca="1" si="783"/>
        <v>3.684428108296373E-55</v>
      </c>
      <c r="Z1079" s="10">
        <f ca="1">IF($A1079&gt;='key variables'!$B$26,SUMPRODUCT(P1049:P1078,'control variables'!V$7:V$36)*$E1079,SUMPRODUCT(P1049:P1078,'control variables'!Z$7:Z$36)*$E1079)</f>
        <v>1.2546607656709785E-55</v>
      </c>
      <c r="AA1079" s="10">
        <f ca="1">IF($A1079&gt;='key variables'!$B$26,SUMPRODUCT(Q1049:Q1078,'control variables'!W$7:W$36)*$E1079,SUMPRODUCT(Q1049:Q1078,'control variables'!AA$7:AA$36)*$E1079)</f>
        <v>1.4482144347541004E-55</v>
      </c>
      <c r="AB1079" s="10">
        <f ca="1">IF($A1079&gt;='key variables'!$B$26,SUMPRODUCT(R1049:R1078,'control variables'!X$7:X$36)*$E1079,SUMPRODUCT(R1049:R1078,'control variables'!AB$7:AB$36)*$E1079)</f>
        <v>4.3377191088434151E-55</v>
      </c>
      <c r="AC1079" s="10">
        <f ca="1">IF($A1079&gt;='key variables'!$B$26,SUMPRODUCT(S1049:S1078,'control variables'!Y$7:Y$36)*$E1079,SUMPRODUCT(S1049:S1078,'control variables'!AC$7:AC$36)*$E1079)</f>
        <v>1.9497832674139716E-55</v>
      </c>
      <c r="AD1079" s="10">
        <f t="shared" ca="1" si="784"/>
        <v>8.9903775766824658E-55</v>
      </c>
      <c r="AE1079" s="82">
        <f ca="1">SUMPRODUCT(P1049:P1078,'control variables'!AL$7:AL$36)</f>
        <v>1.7082841387787678E-55</v>
      </c>
      <c r="AF1079" s="82">
        <f ca="1">SUMPRODUCT(Q1049:Q1078,'control variables'!AM$7:AM$36)</f>
        <v>1.9666615354559933E-55</v>
      </c>
      <c r="AG1079" s="82">
        <f ca="1">SUMPRODUCT(R1049:R1078,'control variables'!AN$7:AN$36)</f>
        <v>5.6074688987463707E-55</v>
      </c>
      <c r="AH1079" s="82">
        <f ca="1">SUMPRODUCT(S1049:S1078,'control variables'!AO$7:AO$36)</f>
        <v>2.4279784113683364E-55</v>
      </c>
      <c r="AI1079" s="82">
        <f t="shared" ca="1" si="796"/>
        <v>1.1710392984349468E-54</v>
      </c>
      <c r="AJ1079" s="10">
        <f ca="1">SUMPRODUCT(P1049:P1078,'control variables'!AP$7:AP$36)</f>
        <v>1.6322721388851719E-58</v>
      </c>
      <c r="AK1079" s="10">
        <f ca="1">SUMPRODUCT(Q1049:Q1078,'control variables'!AQ$7:AQ$36)</f>
        <v>4.7101976439748627E-58</v>
      </c>
      <c r="AL1079" s="10">
        <f ca="1">SUMPRODUCT(R1049:R1078,'control variables'!AR$7:AR$36)</f>
        <v>1.6929687070963215E-56</v>
      </c>
      <c r="AM1079" s="10">
        <f ca="1">SUMPRODUCT(S1049:S1078,'control variables'!AS$7:AS$36)</f>
        <v>1.2683017558783375E-56</v>
      </c>
      <c r="AN1079" s="10">
        <f t="shared" ca="1" si="817"/>
        <v>3.0246951608032596E-56</v>
      </c>
      <c r="AO1079" s="82">
        <f ca="1">SUMPRODUCT(P1049:P1078,'control variables'!AX$7:AX$36)</f>
        <v>2.2196410128214427E-58</v>
      </c>
      <c r="AP1079" s="82">
        <f ca="1">SUMPRODUCT(Q1049:Q1078,'control variables'!AY$7:AY$36)</f>
        <v>5.1241199895513397E-58</v>
      </c>
      <c r="AQ1079" s="82">
        <f ca="1">SUMPRODUCT(R1049:R1078,'control variables'!AZ$7:AZ$36)</f>
        <v>4.6043581657416772E-57</v>
      </c>
      <c r="AR1079" s="82">
        <f ca="1">SUMPRODUCT(S1049:S1078,'control variables'!BA$7:BA$36)</f>
        <v>3.4493936726797866E-57</v>
      </c>
      <c r="AS1079" s="82">
        <f t="shared" ca="1" si="818"/>
        <v>8.7881279386587423E-57</v>
      </c>
      <c r="AT1079" s="10">
        <f ca="1">SUMPRODUCT(P1049:P1078,'control variables'!AT$7:AT$36)</f>
        <v>-1.9589198106621946E-58</v>
      </c>
      <c r="AU1079" s="10">
        <f ca="1">SUMPRODUCT(Q1049:Q1078,'control variables'!AU$7:AU$36)</f>
        <v>2.1249970459019119E-58</v>
      </c>
      <c r="AV1079" s="10">
        <f ca="1">SUMPRODUCT(R1049:R1078,'control variables'!AV$7:AV$36)</f>
        <v>9.1504075691849389E-56</v>
      </c>
      <c r="AW1079" s="10">
        <f ca="1">SUMPRODUCT(S1049:S1078,'control variables'!AW$7:AW$36)</f>
        <v>6.8551048453250572E-56</v>
      </c>
      <c r="AX1079" s="10">
        <f t="shared" ca="1" si="797"/>
        <v>1.6007173186862395E-55</v>
      </c>
      <c r="AY1079" s="82">
        <f ca="1">SUMPRODUCT(P1049:P1078,'control variables'!BB$7:BB$36)</f>
        <v>7.1000350634035021E-58</v>
      </c>
      <c r="AZ1079" s="82">
        <f ca="1">SUMPRODUCT(Q1049:Q1078,'control variables'!BC$7:BC$36)</f>
        <v>1.8105076750386799E-57</v>
      </c>
      <c r="BA1079" s="82">
        <f ca="1">SUMPRODUCT(R1049:R1078,'control variables'!BD$7:BD$36)</f>
        <v>1.2674110239258707E-56</v>
      </c>
      <c r="BB1079" s="82">
        <f ca="1">SUMPRODUCT(S1049:S1078,'control variables'!BE$7:BE$36)</f>
        <v>1.8010815392959542E-57</v>
      </c>
      <c r="BC1079" s="82">
        <f t="shared" ca="1" si="819"/>
        <v>1.6995702959933691E-56</v>
      </c>
      <c r="BD1079" s="10">
        <f ca="1">SUMPRODUCT(P1049:P1078,'control variables'!BF$7:BF$36)</f>
        <v>1.4852654927272341E-58</v>
      </c>
      <c r="BE1079" s="10">
        <f ca="1">SUMPRODUCT(Q1049:Q1078,'control variables'!BG$7:BG$36)</f>
        <v>1.7143940297355358E-58</v>
      </c>
      <c r="BF1079" s="10">
        <f ca="1">SUMPRODUCT(R1049:R1078,'control variables'!BH$7:BH$36)</f>
        <v>5.1349852372750243E-57</v>
      </c>
      <c r="BG1079" s="10">
        <f ca="1">SUMPRODUCT(S1049:S1078,'control variables'!BI$7:BI$36)</f>
        <v>1.1540752228106092E-56</v>
      </c>
      <c r="BH1079" s="10">
        <f t="shared" ca="1" si="820"/>
        <v>1.6995703417627394E-56</v>
      </c>
      <c r="BI1079" s="82">
        <f t="shared" ca="1" si="798"/>
        <v>1.7134252540315092E-55</v>
      </c>
      <c r="BJ1079" s="82">
        <f t="shared" ca="1" si="799"/>
        <v>1.9868916092522821E-55</v>
      </c>
      <c r="BK1079" s="82">
        <f t="shared" ca="1" si="800"/>
        <v>6.6492507580574525E-55</v>
      </c>
      <c r="BL1079" s="82">
        <f t="shared" ca="1" si="801"/>
        <v>3.1314997112938015E-55</v>
      </c>
      <c r="BM1079" s="82">
        <f t="shared" ca="1" si="791"/>
        <v>1.3481067332635046E-54</v>
      </c>
      <c r="BN1079" s="10">
        <f ca="1">BN1078+BI1079-INDIRECT(ADDRESS(MAX($D1079-'key variables'!$B$9*30,34),scenario!BI$4),TRUE)</f>
        <v>9439390.0751690175</v>
      </c>
      <c r="BO1079" s="10">
        <f ca="1">BO1078+BJ1079-INDIRECT(ADDRESS(MAX($D1079-'key variables'!$B$9*30,34),scenario!BJ$4),TRUE)</f>
        <v>10895583.360992203</v>
      </c>
      <c r="BP1079" s="10">
        <f ca="1">BP1078+BK1079-INDIRECT(ADDRESS(MAX($D1079-'key variables'!$B$9*30,34),scenario!BK$4),TRUE)</f>
        <v>32531162.537994072</v>
      </c>
      <c r="BQ1079" s="10">
        <f ca="1">BQ1078+BL1079-INDIRECT(ADDRESS(MAX($D1079-'key variables'!$B$9*30,34),scenario!BL$4),TRUE)</f>
        <v>14415841.516535141</v>
      </c>
      <c r="BR1079" s="10">
        <f t="shared" ca="1" si="821"/>
        <v>67281977.490690395</v>
      </c>
      <c r="BS1079" s="82">
        <f t="shared" ca="1" si="802"/>
        <v>-2.3433848477536824E-9</v>
      </c>
      <c r="BT1079" s="82">
        <f t="shared" ca="1" si="803"/>
        <v>-3.4288309057018498E-10</v>
      </c>
      <c r="BU1079" s="82">
        <f t="shared" ca="1" si="804"/>
        <v>-4.2578247660364599E-9</v>
      </c>
      <c r="BV1079" s="82">
        <f t="shared" ca="1" si="805"/>
        <v>-2.9943922343414556E-9</v>
      </c>
      <c r="BW1079" s="82">
        <f t="shared" ca="1" si="822"/>
        <v>-9.9384849387017825E-9</v>
      </c>
      <c r="BX1079" s="10">
        <f t="shared" ca="1" si="806"/>
        <v>-1.8625994260191893E-12</v>
      </c>
      <c r="BY1079" s="10">
        <f t="shared" ca="1" si="807"/>
        <v>2.8902850229962428E-12</v>
      </c>
      <c r="BZ1079" s="10">
        <f t="shared" ca="1" si="808"/>
        <v>-3.5034723983035463E-11</v>
      </c>
      <c r="CA1079" s="10">
        <f t="shared" ca="1" si="809"/>
        <v>-2.0257049910634696E-11</v>
      </c>
      <c r="CB1079" s="10">
        <v>0</v>
      </c>
      <c r="CC1079" s="82">
        <f t="shared" ca="1" si="810"/>
        <v>3.9725652202851362E-13</v>
      </c>
      <c r="CD1079" s="82">
        <f t="shared" ca="1" si="811"/>
        <v>3.4270724516460853E-13</v>
      </c>
      <c r="CE1079" s="82">
        <f t="shared" ca="1" si="812"/>
        <v>1.8915613015532971E-10</v>
      </c>
      <c r="CF1079" s="82">
        <f t="shared" ca="1" si="813"/>
        <v>3.7028113764059381E-11</v>
      </c>
      <c r="CG1079" s="82">
        <f t="shared" ca="1" si="823"/>
        <v>2.269242076865822E-10</v>
      </c>
      <c r="CH1079" s="13" t="str">
        <f t="shared" ca="1" si="776"/>
        <v/>
      </c>
      <c r="CI1079" s="81">
        <f t="shared" ca="1" si="785"/>
        <v>0.1131775965863165</v>
      </c>
      <c r="CJ1079" s="81">
        <f t="shared" ca="1" si="786"/>
        <v>0.13063724757458739</v>
      </c>
      <c r="CK1079" s="81">
        <f t="shared" ca="1" si="787"/>
        <v>0.39004625943939081</v>
      </c>
      <c r="CL1079" s="81">
        <f t="shared" ca="1" si="788"/>
        <v>0.17284488538116416</v>
      </c>
      <c r="CM1079" s="89">
        <f t="shared" ca="1" si="777"/>
        <v>0.80670598898145884</v>
      </c>
    </row>
    <row r="1080" spans="1:91" x14ac:dyDescent="0.3">
      <c r="A1080">
        <v>1015</v>
      </c>
      <c r="B1080" s="3">
        <f t="shared" si="790"/>
        <v>3.0083333333333333</v>
      </c>
      <c r="C1080" s="3">
        <f t="shared" si="778"/>
        <v>33.833333333333336</v>
      </c>
      <c r="D1080" s="4">
        <f t="shared" ca="1" si="814"/>
        <v>1080</v>
      </c>
      <c r="E1080" s="58">
        <f>(0.5*(COS(B1080*2*PI())+1)*('key variables'!$B$4-'key variables'!$B$6)+'key variables'!$B$6)/'key variables'!$B$4</f>
        <v>1</v>
      </c>
      <c r="F1080" s="10">
        <f t="shared" ca="1" si="779"/>
        <v>11689222.907461114</v>
      </c>
      <c r="G1080" s="10">
        <f t="shared" ca="1" si="780"/>
        <v>13492492.798713122</v>
      </c>
      <c r="H1080" s="10">
        <f t="shared" ca="1" si="781"/>
        <v>40309474.521088287</v>
      </c>
      <c r="I1080" s="10">
        <f t="shared" ca="1" si="782"/>
        <v>17912154.249750931</v>
      </c>
      <c r="J1080" s="10">
        <f t="shared" ca="1" si="815"/>
        <v>83403344.477013454</v>
      </c>
      <c r="K1080" s="82">
        <f t="shared" ca="1" si="792"/>
        <v>2249832.832292099</v>
      </c>
      <c r="L1080" s="82">
        <f t="shared" ca="1" si="793"/>
        <v>2596909.4377209195</v>
      </c>
      <c r="M1080" s="82">
        <f t="shared" ca="1" si="794"/>
        <v>7778311.98309422</v>
      </c>
      <c r="N1080" s="82">
        <f t="shared" ca="1" si="795"/>
        <v>3496312.733215793</v>
      </c>
      <c r="O1080" s="82">
        <f t="shared" ca="1" si="816"/>
        <v>16121366.986323033</v>
      </c>
      <c r="P1080" s="10">
        <f ca="1">IF(IF($A1080&gt;='key variables'!$B$26,K1080*SUMPRODUCT(Z1080:AC1080,'control variables'!$O$3:$R$3)/J1080+F$65*'key variables'!$B$25/scenario!J$65,K1080*SUMPRODUCT(Z1080:AC1080,'control variables'!$O$7:$R$7)/J1080+F$65*'key variables'!$B$25/scenario!J$65)&lt;'key variables'!$B$28,0,IF($A1080&gt;='key variables'!$B$26,K1080*SUMPRODUCT(Z1080:AC1080,'control variables'!$O$3:$R$3)/J1080+F$65*'key variables'!$B$25/scenario!J$65,K1080*SUMPRODUCT(Z1080:AC1080,'control variables'!$O$7:$R$7)/J1080+F$65*'key variables'!$B$25/scenario!J$65))</f>
        <v>2.0867477992748924E-56</v>
      </c>
      <c r="Q1080" s="10">
        <f ca="1">IF(IF($A1080&gt;='key variables'!$B$26,L1080*SUMPRODUCT(Z1080:AC1080,'control variables'!$O$4:$R$4)/J1080+G$65*'key variables'!$B$25/scenario!J$65,L1080*SUMPRODUCT(Z1080:AC1080,'control variables'!$O$7:$R$7)/J1080+G$65*'key variables'!$B$25/scenario!J$65)&lt;'key variables'!$B$28,0,IF($A1080&gt;='key variables'!$B$26,L1080*SUMPRODUCT(Z1080:AC1080,'control variables'!$O$4:$R$4)/J1080+G$65*'key variables'!$B$25/scenario!J$65,L1080*SUMPRODUCT(Z1080:AC1080,'control variables'!$O$7:$R$7)/J1080+G$65*'key variables'!$B$25/scenario!J$65))</f>
        <v>2.4086656467535975E-56</v>
      </c>
      <c r="R1080" s="10">
        <f ca="1">IF(IF($A1080&gt;='key variables'!$B$26,M1080*SUMPRODUCT(Z1080:AC1080,'control variables'!$O$5:$R$5)/J1080+H$65*'key variables'!$B$25/scenario!J$65,M1080*SUMPRODUCT(Z1080:AC1080,'control variables'!$O$7:$R$7)/J1080+H$65*'key variables'!$B$25/scenario!J$65)&lt;'key variables'!$B$28,0,IF($A1080&gt;='key variables'!$B$26,M1080*SUMPRODUCT(Z1080:AC1080,'control variables'!$O$5:$R$5)/J1080+H$65*'key variables'!$B$25/scenario!J$65,M1080*SUMPRODUCT(Z1080:AC1080,'control variables'!$O$7:$R$7)/J1080+H$65*'key variables'!$B$25/scenario!J$65))</f>
        <v>7.2144806404389978E-56</v>
      </c>
      <c r="S1080" s="10">
        <f ca="1">IF(IF($A1080&gt;='key variables'!$B$26,N1080*SUMPRODUCT(Z1080:AC1080,'control variables'!$O$6:$R$6)/J1080+I$65*'key variables'!$B$25/scenario!J$65,N1080*SUMPRODUCT(Z1080:AC1080,'control variables'!$O$7:$R$7)/J1080+I$65*'key variables'!$B$25/scenario!J$65)&lt;'key variables'!$B$28,0,IF($A1080&gt;='key variables'!$B$26,N1080*SUMPRODUCT(Z1080:AC1080,'control variables'!$O$6:$R$6)/J1080+I$65*'key variables'!$B$25/scenario!J$65,N1080*SUMPRODUCT(Z1080:AC1080,'control variables'!$O$7:$R$7)/J1080+I$65*'key variables'!$B$25/scenario!J$65))</f>
        <v>3.2428733356966139E-56</v>
      </c>
      <c r="T1080" s="10">
        <f t="shared" ca="1" si="789"/>
        <v>1.4952767422164102E-55</v>
      </c>
      <c r="U1080" s="82">
        <f ca="1">SUMPRODUCT(P1050:P1079,'control variables'!AD$7:AD$36)</f>
        <v>4.4242913780500142E-56</v>
      </c>
      <c r="V1080" s="82">
        <f ca="1">SUMPRODUCT(Q1050:Q1079,'control variables'!AE$7:AE$36)</f>
        <v>5.1068167687730135E-56</v>
      </c>
      <c r="W1080" s="82">
        <f ca="1">SUMPRODUCT(R1050:R1079,'control variables'!AF$7:AF$36)</f>
        <v>1.5296033620207615E-55</v>
      </c>
      <c r="X1080" s="82">
        <f ca="1">SUMPRODUCT(S1050:S1079,'control variables'!AG$7:AG$36)</f>
        <v>6.8754913958535338E-56</v>
      </c>
      <c r="Y1080" s="82">
        <f t="shared" ca="1" si="783"/>
        <v>3.1702633162884174E-55</v>
      </c>
      <c r="Z1080" s="10">
        <f ca="1">IF($A1080&gt;='key variables'!$B$26,SUMPRODUCT(P1050:P1079,'control variables'!V$7:V$36)*$E1080,SUMPRODUCT(P1050:P1079,'control variables'!Z$7:Z$36)*$E1080)</f>
        <v>1.0795718854810902E-55</v>
      </c>
      <c r="AA1080" s="10">
        <f ca="1">IF($A1080&gt;='key variables'!$B$26,SUMPRODUCT(Q1050:Q1079,'control variables'!W$7:W$36)*$E1080,SUMPRODUCT(Q1050:Q1079,'control variables'!AA$7:AA$36)*$E1080)</f>
        <v>1.2461149903514352E-55</v>
      </c>
      <c r="AB1080" s="10">
        <f ca="1">IF($A1080&gt;='key variables'!$B$26,SUMPRODUCT(R1050:R1079,'control variables'!X$7:X$36)*$E1080,SUMPRODUCT(R1050:R1079,'control variables'!AB$7:AB$36)*$E1080)</f>
        <v>3.7323870524612199E-55</v>
      </c>
      <c r="AC1080" s="10">
        <f ca="1">IF($A1080&gt;='key variables'!$B$26,SUMPRODUCT(S1050:S1079,'control variables'!Y$7:Y$36)*$E1080,SUMPRODUCT(S1050:S1079,'control variables'!AC$7:AC$36)*$E1080)</f>
        <v>1.677689504505936E-55</v>
      </c>
      <c r="AD1080" s="10">
        <f t="shared" ca="1" si="784"/>
        <v>7.7357634327996811E-55</v>
      </c>
      <c r="AE1080" s="82">
        <f ca="1">SUMPRODUCT(P1050:P1079,'control variables'!AL$7:AL$36)</f>
        <v>1.4698917660444807E-55</v>
      </c>
      <c r="AF1080" s="82">
        <f ca="1">SUMPRODUCT(Q1050:Q1079,'control variables'!AM$7:AM$36)</f>
        <v>1.6922123971892317E-55</v>
      </c>
      <c r="AG1080" s="82">
        <f ca="1">SUMPRODUCT(R1050:R1079,'control variables'!AN$7:AN$36)</f>
        <v>4.8249422771730345E-55</v>
      </c>
      <c r="AH1080" s="82">
        <f ca="1">SUMPRODUCT(S1050:S1079,'control variables'!AO$7:AO$36)</f>
        <v>2.089152146290732E-55</v>
      </c>
      <c r="AI1080" s="82">
        <f t="shared" ca="1" si="796"/>
        <v>1.0076198586697478E-54</v>
      </c>
      <c r="AJ1080" s="10">
        <f ca="1">SUMPRODUCT(P1050:P1079,'control variables'!AP$7:AP$36)</f>
        <v>1.4044872995228605E-58</v>
      </c>
      <c r="AK1080" s="10">
        <f ca="1">SUMPRODUCT(Q1050:Q1079,'control variables'!AQ$7:AQ$36)</f>
        <v>4.0528859199443702E-58</v>
      </c>
      <c r="AL1080" s="10">
        <f ca="1">SUMPRODUCT(R1050:R1079,'control variables'!AR$7:AR$36)</f>
        <v>1.4567136146981019E-56</v>
      </c>
      <c r="AM1080" s="10">
        <f ca="1">SUMPRODUCT(S1050:S1079,'control variables'!AS$7:AS$36)</f>
        <v>1.0913092649552244E-56</v>
      </c>
      <c r="AN1080" s="10">
        <f t="shared" ca="1" si="817"/>
        <v>2.6025966118479988E-56</v>
      </c>
      <c r="AO1080" s="82">
        <f ca="1">SUMPRODUCT(P1050:P1079,'control variables'!AX$7:AX$36)</f>
        <v>1.9098883928368543E-58</v>
      </c>
      <c r="AP1080" s="82">
        <f ca="1">SUMPRODUCT(Q1050:Q1079,'control variables'!AY$7:AY$36)</f>
        <v>4.4090450820727711E-58</v>
      </c>
      <c r="AQ1080" s="82">
        <f ca="1">SUMPRODUCT(R1050:R1079,'control variables'!AZ$7:AZ$36)</f>
        <v>3.9618164227536867E-57</v>
      </c>
      <c r="AR1080" s="82">
        <f ca="1">SUMPRODUCT(S1050:S1079,'control variables'!BA$7:BA$36)</f>
        <v>2.9680281179351115E-57</v>
      </c>
      <c r="AS1080" s="82">
        <f t="shared" ca="1" si="818"/>
        <v>7.5617378881797603E-57</v>
      </c>
      <c r="AT1080" s="10">
        <f ca="1">SUMPRODUCT(P1050:P1079,'control variables'!AT$7:AT$36)</f>
        <v>-1.6855510360777703E-58</v>
      </c>
      <c r="AU1080" s="10">
        <f ca="1">SUMPRODUCT(Q1050:Q1079,'control variables'!AU$7:AU$36)</f>
        <v>1.8284520646975216E-58</v>
      </c>
      <c r="AV1080" s="10">
        <f ca="1">SUMPRODUCT(R1050:R1079,'control variables'!AV$7:AV$36)</f>
        <v>7.8734611160830434E-56</v>
      </c>
      <c r="AW1080" s="10">
        <f ca="1">SUMPRODUCT(S1050:S1079,'control variables'!AW$7:AW$36)</f>
        <v>5.8984696624990771E-56</v>
      </c>
      <c r="AX1080" s="10">
        <f t="shared" ca="1" si="797"/>
        <v>1.3773359788868318E-55</v>
      </c>
      <c r="AY1080" s="82">
        <f ca="1">SUMPRODUCT(P1050:P1079,'control variables'!BB$7:BB$36)</f>
        <v>6.1092196792184027E-58</v>
      </c>
      <c r="AZ1080" s="82">
        <f ca="1">SUMPRODUCT(Q1050:Q1079,'control variables'!BC$7:BC$36)</f>
        <v>1.5578499287607903E-57</v>
      </c>
      <c r="BA1080" s="82">
        <f ca="1">SUMPRODUCT(R1050:R1079,'control variables'!BD$7:BD$36)</f>
        <v>1.0905428353356062E-56</v>
      </c>
      <c r="BB1080" s="82">
        <f ca="1">SUMPRODUCT(S1050:S1079,'control variables'!BE$7:BE$36)</f>
        <v>1.5497392175510295E-57</v>
      </c>
      <c r="BC1080" s="82">
        <f t="shared" ca="1" si="819"/>
        <v>1.4623939467589724E-56</v>
      </c>
      <c r="BD1080" s="10">
        <f ca="1">SUMPRODUCT(P1050:P1079,'control variables'!BF$7:BF$36)</f>
        <v>1.277995544529547E-58</v>
      </c>
      <c r="BE1080" s="10">
        <f ca="1">SUMPRODUCT(Q1050:Q1079,'control variables'!BG$7:BG$36)</f>
        <v>1.4751490169929108E-58</v>
      </c>
      <c r="BF1080" s="10">
        <f ca="1">SUMPRODUCT(R1050:R1079,'control variables'!BH$7:BH$36)</f>
        <v>4.4183940760735556E-57</v>
      </c>
      <c r="BG1080" s="10">
        <f ca="1">SUMPRODUCT(S1050:S1079,'control variables'!BI$7:BI$36)</f>
        <v>9.9302313291861132E-57</v>
      </c>
      <c r="BH1080" s="10">
        <f t="shared" ca="1" si="820"/>
        <v>1.4623939861411916E-56</v>
      </c>
      <c r="BI1080" s="82">
        <f t="shared" ca="1" si="798"/>
        <v>1.4743154346876213E-55</v>
      </c>
      <c r="BJ1080" s="82">
        <f t="shared" ca="1" si="799"/>
        <v>1.7096193485415371E-55</v>
      </c>
      <c r="BK1080" s="82">
        <f t="shared" ca="1" si="800"/>
        <v>5.7213426723148996E-55</v>
      </c>
      <c r="BL1080" s="82">
        <f t="shared" ca="1" si="801"/>
        <v>2.6944965047161502E-55</v>
      </c>
      <c r="BM1080" s="82">
        <f t="shared" ca="1" si="791"/>
        <v>1.1599773960260208E-54</v>
      </c>
      <c r="BN1080" s="10">
        <f ca="1">BN1079+BI1080-INDIRECT(ADDRESS(MAX($D1080-'key variables'!$B$9*30,34),scenario!BI$4),TRUE)</f>
        <v>9439390.0751690175</v>
      </c>
      <c r="BO1080" s="10">
        <f ca="1">BO1079+BJ1080-INDIRECT(ADDRESS(MAX($D1080-'key variables'!$B$9*30,34),scenario!BJ$4),TRUE)</f>
        <v>10895583.360992203</v>
      </c>
      <c r="BP1080" s="10">
        <f ca="1">BP1079+BK1080-INDIRECT(ADDRESS(MAX($D1080-'key variables'!$B$9*30,34),scenario!BK$4),TRUE)</f>
        <v>32531162.537994072</v>
      </c>
      <c r="BQ1080" s="10">
        <f ca="1">BQ1079+BL1080-INDIRECT(ADDRESS(MAX($D1080-'key variables'!$B$9*30,34),scenario!BL$4),TRUE)</f>
        <v>14415841.516535141</v>
      </c>
      <c r="BR1080" s="10">
        <f t="shared" ca="1" si="821"/>
        <v>67281977.490690395</v>
      </c>
      <c r="BS1080" s="82">
        <f t="shared" ca="1" si="802"/>
        <v>-2.3433848477536824E-9</v>
      </c>
      <c r="BT1080" s="82">
        <f t="shared" ca="1" si="803"/>
        <v>-3.4288309057018498E-10</v>
      </c>
      <c r="BU1080" s="82">
        <f t="shared" ca="1" si="804"/>
        <v>-4.2578247660364599E-9</v>
      </c>
      <c r="BV1080" s="82">
        <f t="shared" ca="1" si="805"/>
        <v>-2.9943922343414556E-9</v>
      </c>
      <c r="BW1080" s="82">
        <f t="shared" ca="1" si="822"/>
        <v>-9.9384849387017825E-9</v>
      </c>
      <c r="BX1080" s="10">
        <f t="shared" ca="1" si="806"/>
        <v>-1.8625994260191893E-12</v>
      </c>
      <c r="BY1080" s="10">
        <f t="shared" ca="1" si="807"/>
        <v>2.8902850229962428E-12</v>
      </c>
      <c r="BZ1080" s="10">
        <f t="shared" ca="1" si="808"/>
        <v>-3.5034723983035463E-11</v>
      </c>
      <c r="CA1080" s="10">
        <f t="shared" ca="1" si="809"/>
        <v>-2.0257049910634696E-11</v>
      </c>
      <c r="CB1080" s="10">
        <v>0</v>
      </c>
      <c r="CC1080" s="82">
        <f t="shared" ca="1" si="810"/>
        <v>3.9725652202851362E-13</v>
      </c>
      <c r="CD1080" s="82">
        <f t="shared" ca="1" si="811"/>
        <v>3.4270724516460853E-13</v>
      </c>
      <c r="CE1080" s="82">
        <f t="shared" ca="1" si="812"/>
        <v>1.8915613015532971E-10</v>
      </c>
      <c r="CF1080" s="82">
        <f t="shared" ca="1" si="813"/>
        <v>3.7028113764059381E-11</v>
      </c>
      <c r="CG1080" s="82">
        <f t="shared" ca="1" si="823"/>
        <v>2.269242076865822E-10</v>
      </c>
      <c r="CH1080" s="13" t="str">
        <f t="shared" ca="1" si="776"/>
        <v/>
      </c>
      <c r="CI1080" s="81">
        <f t="shared" ca="1" si="785"/>
        <v>0.1131775965863165</v>
      </c>
      <c r="CJ1080" s="81">
        <f t="shared" ca="1" si="786"/>
        <v>0.13063724757458739</v>
      </c>
      <c r="CK1080" s="81">
        <f t="shared" ca="1" si="787"/>
        <v>0.39004625943939081</v>
      </c>
      <c r="CL1080" s="81">
        <f t="shared" ca="1" si="788"/>
        <v>0.17284488538116416</v>
      </c>
      <c r="CM1080" s="89">
        <f t="shared" ca="1" si="777"/>
        <v>0.80670598898145884</v>
      </c>
    </row>
    <row r="1081" spans="1:91" x14ac:dyDescent="0.3">
      <c r="A1081">
        <v>1016</v>
      </c>
      <c r="B1081" s="3">
        <f t="shared" si="790"/>
        <v>3.0111111111111111</v>
      </c>
      <c r="C1081" s="3">
        <f t="shared" si="778"/>
        <v>33.866666666666667</v>
      </c>
      <c r="D1081" s="4">
        <f t="shared" ca="1" si="814"/>
        <v>1081</v>
      </c>
      <c r="E1081" s="58">
        <f>(0.5*(COS(B1081*2*PI())+1)*('key variables'!$B$4-'key variables'!$B$6)+'key variables'!$B$6)/'key variables'!$B$4</f>
        <v>1</v>
      </c>
      <c r="F1081" s="10">
        <f t="shared" ca="1" si="779"/>
        <v>11689222.907461114</v>
      </c>
      <c r="G1081" s="10">
        <f t="shared" ca="1" si="780"/>
        <v>13492492.798713122</v>
      </c>
      <c r="H1081" s="10">
        <f t="shared" ca="1" si="781"/>
        <v>40309474.521088287</v>
      </c>
      <c r="I1081" s="10">
        <f t="shared" ca="1" si="782"/>
        <v>17912154.249750931</v>
      </c>
      <c r="J1081" s="10">
        <f t="shared" ca="1" si="815"/>
        <v>83403344.477013454</v>
      </c>
      <c r="K1081" s="82">
        <f t="shared" ca="1" si="792"/>
        <v>2249832.832292099</v>
      </c>
      <c r="L1081" s="82">
        <f t="shared" ca="1" si="793"/>
        <v>2596909.4377209195</v>
      </c>
      <c r="M1081" s="82">
        <f t="shared" ca="1" si="794"/>
        <v>7778311.98309422</v>
      </c>
      <c r="N1081" s="82">
        <f t="shared" ca="1" si="795"/>
        <v>3496312.733215793</v>
      </c>
      <c r="O1081" s="82">
        <f t="shared" ca="1" si="816"/>
        <v>16121366.986323033</v>
      </c>
      <c r="P1081" s="10">
        <f ca="1">IF(IF($A1081&gt;='key variables'!$B$26,K1081*SUMPRODUCT(Z1081:AC1081,'control variables'!$O$3:$R$3)/J1081+F$65*'key variables'!$B$25/scenario!J$65,K1081*SUMPRODUCT(Z1081:AC1081,'control variables'!$O$7:$R$7)/J1081+F$65*'key variables'!$B$25/scenario!J$65)&lt;'key variables'!$B$28,0,IF($A1081&gt;='key variables'!$B$26,K1081*SUMPRODUCT(Z1081:AC1081,'control variables'!$O$3:$R$3)/J1081+F$65*'key variables'!$B$25/scenario!J$65,K1081*SUMPRODUCT(Z1081:AC1081,'control variables'!$O$7:$R$7)/J1081+F$65*'key variables'!$B$25/scenario!J$65))</f>
        <v>1.7955405300188394E-56</v>
      </c>
      <c r="Q1081" s="10">
        <f ca="1">IF(IF($A1081&gt;='key variables'!$B$26,L1081*SUMPRODUCT(Z1081:AC1081,'control variables'!$O$4:$R$4)/J1081+G$65*'key variables'!$B$25/scenario!J$65,L1081*SUMPRODUCT(Z1081:AC1081,'control variables'!$O$7:$R$7)/J1081+G$65*'key variables'!$B$25/scenario!J$65)&lt;'key variables'!$B$28,0,IF($A1081&gt;='key variables'!$B$26,L1081*SUMPRODUCT(Z1081:AC1081,'control variables'!$O$4:$R$4)/J1081+G$65*'key variables'!$B$25/scenario!J$65,L1081*SUMPRODUCT(Z1081:AC1081,'control variables'!$O$7:$R$7)/J1081+G$65*'key variables'!$B$25/scenario!J$65))</f>
        <v>2.0725344929142546E-56</v>
      </c>
      <c r="R1081" s="10">
        <f ca="1">IF(IF($A1081&gt;='key variables'!$B$26,M1081*SUMPRODUCT(Z1081:AC1081,'control variables'!$O$5:$R$5)/J1081+H$65*'key variables'!$B$25/scenario!J$65,M1081*SUMPRODUCT(Z1081:AC1081,'control variables'!$O$7:$R$7)/J1081+H$65*'key variables'!$B$25/scenario!J$65)&lt;'key variables'!$B$28,0,IF($A1081&gt;='key variables'!$B$26,M1081*SUMPRODUCT(Z1081:AC1081,'control variables'!$O$5:$R$5)/J1081+H$65*'key variables'!$B$25/scenario!J$65,M1081*SUMPRODUCT(Z1081:AC1081,'control variables'!$O$7:$R$7)/J1081+H$65*'key variables'!$B$25/scenario!J$65))</f>
        <v>6.2076942874676773E-56</v>
      </c>
      <c r="S1081" s="10">
        <f ca="1">IF(IF($A1081&gt;='key variables'!$B$26,N1081*SUMPRODUCT(Z1081:AC1081,'control variables'!$O$6:$R$6)/J1081+I$65*'key variables'!$B$25/scenario!J$65,N1081*SUMPRODUCT(Z1081:AC1081,'control variables'!$O$7:$R$7)/J1081+I$65*'key variables'!$B$25/scenario!J$65)&lt;'key variables'!$B$28,0,IF($A1081&gt;='key variables'!$B$26,N1081*SUMPRODUCT(Z1081:AC1081,'control variables'!$O$6:$R$6)/J1081+I$65*'key variables'!$B$25/scenario!J$65,N1081*SUMPRODUCT(Z1081:AC1081,'control variables'!$O$7:$R$7)/J1081+I$65*'key variables'!$B$25/scenario!J$65))</f>
        <v>2.7903278536984431E-56</v>
      </c>
      <c r="T1081" s="10">
        <f t="shared" ca="1" si="789"/>
        <v>1.2866097164099215E-55</v>
      </c>
      <c r="U1081" s="82">
        <f ca="1">SUMPRODUCT(P1051:P1080,'control variables'!AD$7:AD$36)</f>
        <v>3.8068780945460204E-56</v>
      </c>
      <c r="V1081" s="82">
        <f ca="1">SUMPRODUCT(Q1051:Q1080,'control variables'!AE$7:AE$36)</f>
        <v>4.3941565391361768E-56</v>
      </c>
      <c r="W1081" s="82">
        <f ca="1">SUMPRODUCT(R1051:R1080,'control variables'!AF$7:AF$36)</f>
        <v>1.3161460298727543E-55</v>
      </c>
      <c r="X1081" s="82">
        <f ca="1">SUMPRODUCT(S1051:S1080,'control variables'!AG$7:AG$36)</f>
        <v>5.9160112541345765E-56</v>
      </c>
      <c r="Y1081" s="82">
        <f t="shared" ca="1" si="783"/>
        <v>2.7278506186544316E-55</v>
      </c>
      <c r="Z1081" s="10">
        <f ca="1">IF($A1081&gt;='key variables'!$B$26,SUMPRODUCT(P1051:P1080,'control variables'!V$7:V$36)*$E1081,SUMPRODUCT(P1051:P1080,'control variables'!Z$7:Z$36)*$E1081)</f>
        <v>9.289167939334688E-56</v>
      </c>
      <c r="AA1081" s="10">
        <f ca="1">IF($A1081&gt;='key variables'!$B$26,SUMPRODUCT(Q1051:Q1080,'control variables'!W$7:W$36)*$E1081,SUMPRODUCT(Q1051:Q1080,'control variables'!AA$7:AA$36)*$E1081)</f>
        <v>1.0722186797165959E-55</v>
      </c>
      <c r="AB1081" s="10">
        <f ca="1">IF($A1081&gt;='key variables'!$B$26,SUMPRODUCT(R1051:R1080,'control variables'!X$7:X$36)*$E1081,SUMPRODUCT(R1051:R1080,'control variables'!AB$7:AB$36)*$E1081)</f>
        <v>3.2115295527041535E-55</v>
      </c>
      <c r="AC1081" s="10">
        <f ca="1">IF($A1081&gt;='key variables'!$B$26,SUMPRODUCT(S1051:S1080,'control variables'!Y$7:Y$36)*$E1081,SUMPRODUCT(S1051:S1080,'control variables'!AC$7:AC$36)*$E1081)</f>
        <v>1.4435666366459681E-55</v>
      </c>
      <c r="AD1081" s="10">
        <f t="shared" ca="1" si="784"/>
        <v>6.656231663000187E-55</v>
      </c>
      <c r="AE1081" s="82">
        <f ca="1">SUMPRODUCT(P1051:P1080,'control variables'!AL$7:AL$36)</f>
        <v>1.2647672332952389E-55</v>
      </c>
      <c r="AF1081" s="82">
        <f ca="1">SUMPRODUCT(Q1051:Q1080,'control variables'!AM$7:AM$36)</f>
        <v>1.456062848423468E-55</v>
      </c>
      <c r="AG1081" s="82">
        <f ca="1">SUMPRODUCT(R1051:R1080,'control variables'!AN$7:AN$36)</f>
        <v>4.1516178508375301E-55</v>
      </c>
      <c r="AH1081" s="82">
        <f ca="1">SUMPRODUCT(S1051:S1080,'control variables'!AO$7:AO$36)</f>
        <v>1.797609348549123E-55</v>
      </c>
      <c r="AI1081" s="82">
        <f t="shared" ca="1" si="796"/>
        <v>8.6700572811053591E-55</v>
      </c>
      <c r="AJ1081" s="10">
        <f ca="1">SUMPRODUCT(P1051:P1080,'control variables'!AP$7:AP$36)</f>
        <v>1.2084900106597888E-58</v>
      </c>
      <c r="AK1081" s="10">
        <f ca="1">SUMPRODUCT(Q1051:Q1080,'control variables'!AQ$7:AQ$36)</f>
        <v>3.4873025553598167E-58</v>
      </c>
      <c r="AL1081" s="10">
        <f ca="1">SUMPRODUCT(R1051:R1080,'control variables'!AR$7:AR$36)</f>
        <v>1.2534281031610815E-56</v>
      </c>
      <c r="AM1081" s="10">
        <f ca="1">SUMPRODUCT(S1051:S1080,'control variables'!AS$7:AS$36)</f>
        <v>9.3901621302443033E-57</v>
      </c>
      <c r="AN1081" s="10">
        <f t="shared" ca="1" si="817"/>
        <v>2.2394022418457078E-56</v>
      </c>
      <c r="AO1081" s="82">
        <f ca="1">SUMPRODUCT(P1051:P1080,'control variables'!AX$7:AX$36)</f>
        <v>1.6433619905303022E-58</v>
      </c>
      <c r="AP1081" s="82">
        <f ca="1">SUMPRODUCT(Q1051:Q1080,'control variables'!AY$7:AY$36)</f>
        <v>3.7937594309637145E-58</v>
      </c>
      <c r="AQ1081" s="82">
        <f ca="1">SUMPRODUCT(R1051:R1080,'control variables'!AZ$7:AZ$36)</f>
        <v>3.4089418769342155E-57</v>
      </c>
      <c r="AR1081" s="82">
        <f ca="1">SUMPRODUCT(S1051:S1080,'control variables'!BA$7:BA$36)</f>
        <v>2.5538374986377536E-57</v>
      </c>
      <c r="AS1081" s="82">
        <f t="shared" ca="1" si="818"/>
        <v>6.5064915177213714E-57</v>
      </c>
      <c r="AT1081" s="10">
        <f ca="1">SUMPRODUCT(P1051:P1080,'control variables'!AT$7:AT$36)</f>
        <v>-1.4503310854069327E-58</v>
      </c>
      <c r="AU1081" s="10">
        <f ca="1">SUMPRODUCT(Q1051:Q1080,'control variables'!AU$7:AU$36)</f>
        <v>1.573290164964752E-58</v>
      </c>
      <c r="AV1081" s="10">
        <f ca="1">SUMPRODUCT(R1051:R1080,'control variables'!AV$7:AV$36)</f>
        <v>6.7747135280875151E-56</v>
      </c>
      <c r="AW1081" s="10">
        <f ca="1">SUMPRODUCT(S1051:S1080,'control variables'!AW$7:AW$36)</f>
        <v>5.0753336592873371E-56</v>
      </c>
      <c r="AX1081" s="10">
        <f t="shared" ca="1" si="797"/>
        <v>1.1851276778170431E-55</v>
      </c>
      <c r="AY1081" s="82">
        <f ca="1">SUMPRODUCT(P1051:P1080,'control variables'!BB$7:BB$36)</f>
        <v>5.2566733481817935E-58</v>
      </c>
      <c r="AZ1081" s="82">
        <f ca="1">SUMPRODUCT(Q1051:Q1080,'control variables'!BC$7:BC$36)</f>
        <v>1.3404507663786361E-57</v>
      </c>
      <c r="BA1081" s="82">
        <f ca="1">SUMPRODUCT(R1051:R1080,'control variables'!BD$7:BD$36)</f>
        <v>9.3835673925097799E-57</v>
      </c>
      <c r="BB1081" s="82">
        <f ca="1">SUMPRODUCT(S1051:S1080,'control variables'!BE$7:BE$36)</f>
        <v>1.3334719111909297E-57</v>
      </c>
      <c r="BC1081" s="82">
        <f t="shared" ca="1" si="819"/>
        <v>1.2583157404897525E-56</v>
      </c>
      <c r="BD1081" s="10">
        <f ca="1">SUMPRODUCT(P1051:P1080,'control variables'!BF$7:BF$36)</f>
        <v>1.0996502779030908E-58</v>
      </c>
      <c r="BE1081" s="10">
        <f ca="1">SUMPRODUCT(Q1051:Q1080,'control variables'!BG$7:BG$36)</f>
        <v>1.2692908308079175E-58</v>
      </c>
      <c r="BF1081" s="10">
        <f ca="1">SUMPRODUCT(R1051:R1080,'control variables'!BH$7:BH$36)</f>
        <v>3.8018037656212833E-57</v>
      </c>
      <c r="BG1081" s="10">
        <f ca="1">SUMPRODUCT(S1051:S1080,'control variables'!BI$7:BI$36)</f>
        <v>8.5444598672691426E-57</v>
      </c>
      <c r="BH1081" s="10">
        <f t="shared" ca="1" si="820"/>
        <v>1.2583157743761528E-56</v>
      </c>
      <c r="BI1081" s="82">
        <f t="shared" ca="1" si="798"/>
        <v>1.2685735755580138E-55</v>
      </c>
      <c r="BJ1081" s="82">
        <f t="shared" ca="1" si="799"/>
        <v>1.4710406462522192E-55</v>
      </c>
      <c r="BK1081" s="82">
        <f t="shared" ca="1" si="800"/>
        <v>4.9229248775713792E-55</v>
      </c>
      <c r="BL1081" s="82">
        <f t="shared" ca="1" si="801"/>
        <v>2.3184774335897657E-55</v>
      </c>
      <c r="BM1081" s="82">
        <f t="shared" ca="1" si="791"/>
        <v>9.9810165329713785E-55</v>
      </c>
      <c r="BN1081" s="10">
        <f ca="1">BN1080+BI1081-INDIRECT(ADDRESS(MAX($D1081-'key variables'!$B$9*30,34),scenario!BI$4),TRUE)</f>
        <v>9439390.0751690175</v>
      </c>
      <c r="BO1081" s="10">
        <f ca="1">BO1080+BJ1081-INDIRECT(ADDRESS(MAX($D1081-'key variables'!$B$9*30,34),scenario!BJ$4),TRUE)</f>
        <v>10895583.360992203</v>
      </c>
      <c r="BP1081" s="10">
        <f ca="1">BP1080+BK1081-INDIRECT(ADDRESS(MAX($D1081-'key variables'!$B$9*30,34),scenario!BK$4),TRUE)</f>
        <v>32531162.537994072</v>
      </c>
      <c r="BQ1081" s="10">
        <f ca="1">BQ1080+BL1081-INDIRECT(ADDRESS(MAX($D1081-'key variables'!$B$9*30,34),scenario!BL$4),TRUE)</f>
        <v>14415841.516535141</v>
      </c>
      <c r="BR1081" s="10">
        <f t="shared" ca="1" si="821"/>
        <v>67281977.490690395</v>
      </c>
      <c r="BS1081" s="82">
        <f t="shared" ca="1" si="802"/>
        <v>-2.3433848477536824E-9</v>
      </c>
      <c r="BT1081" s="82">
        <f t="shared" ca="1" si="803"/>
        <v>-3.4288309057018498E-10</v>
      </c>
      <c r="BU1081" s="82">
        <f t="shared" ca="1" si="804"/>
        <v>-4.2578247660364599E-9</v>
      </c>
      <c r="BV1081" s="82">
        <f t="shared" ca="1" si="805"/>
        <v>-2.9943922343414556E-9</v>
      </c>
      <c r="BW1081" s="82">
        <f t="shared" ca="1" si="822"/>
        <v>-9.9384849387017825E-9</v>
      </c>
      <c r="BX1081" s="10">
        <f t="shared" ca="1" si="806"/>
        <v>-1.8625994260191893E-12</v>
      </c>
      <c r="BY1081" s="10">
        <f t="shared" ca="1" si="807"/>
        <v>2.8902850229962428E-12</v>
      </c>
      <c r="BZ1081" s="10">
        <f t="shared" ca="1" si="808"/>
        <v>-3.5034723983035463E-11</v>
      </c>
      <c r="CA1081" s="10">
        <f t="shared" ca="1" si="809"/>
        <v>-2.0257049910634696E-11</v>
      </c>
      <c r="CB1081" s="10">
        <v>0</v>
      </c>
      <c r="CC1081" s="82">
        <f t="shared" ca="1" si="810"/>
        <v>3.9725652202851362E-13</v>
      </c>
      <c r="CD1081" s="82">
        <f t="shared" ca="1" si="811"/>
        <v>3.4270724516460853E-13</v>
      </c>
      <c r="CE1081" s="82">
        <f t="shared" ca="1" si="812"/>
        <v>1.8915613015532971E-10</v>
      </c>
      <c r="CF1081" s="82">
        <f t="shared" ca="1" si="813"/>
        <v>3.7028113764059381E-11</v>
      </c>
      <c r="CG1081" s="82">
        <f t="shared" ca="1" si="823"/>
        <v>2.269242076865822E-10</v>
      </c>
      <c r="CH1081" s="13" t="str">
        <f t="shared" ca="1" si="776"/>
        <v/>
      </c>
      <c r="CI1081" s="81">
        <f t="shared" ca="1" si="785"/>
        <v>0.1131775965863165</v>
      </c>
      <c r="CJ1081" s="81">
        <f t="shared" ca="1" si="786"/>
        <v>0.13063724757458739</v>
      </c>
      <c r="CK1081" s="81">
        <f t="shared" ca="1" si="787"/>
        <v>0.39004625943939081</v>
      </c>
      <c r="CL1081" s="81">
        <f t="shared" ca="1" si="788"/>
        <v>0.17284488538116416</v>
      </c>
      <c r="CM1081" s="89">
        <f t="shared" ca="1" si="777"/>
        <v>0.80670598898145884</v>
      </c>
    </row>
    <row r="1082" spans="1:91" x14ac:dyDescent="0.3">
      <c r="A1082">
        <v>1017</v>
      </c>
      <c r="B1082" s="3">
        <f t="shared" si="790"/>
        <v>3.0138888888888888</v>
      </c>
      <c r="C1082" s="3">
        <f t="shared" si="778"/>
        <v>33.9</v>
      </c>
      <c r="D1082" s="4">
        <f t="shared" ca="1" si="814"/>
        <v>1082</v>
      </c>
      <c r="E1082" s="58">
        <f>(0.5*(COS(B1082*2*PI())+1)*('key variables'!$B$4-'key variables'!$B$6)+'key variables'!$B$6)/'key variables'!$B$4</f>
        <v>1</v>
      </c>
      <c r="F1082" s="10">
        <f t="shared" ca="1" si="779"/>
        <v>11689222.907461114</v>
      </c>
      <c r="G1082" s="10">
        <f t="shared" ca="1" si="780"/>
        <v>13492492.798713122</v>
      </c>
      <c r="H1082" s="10">
        <f t="shared" ca="1" si="781"/>
        <v>40309474.521088287</v>
      </c>
      <c r="I1082" s="10">
        <f t="shared" ca="1" si="782"/>
        <v>17912154.249750931</v>
      </c>
      <c r="J1082" s="10">
        <f t="shared" ca="1" si="815"/>
        <v>83403344.477013454</v>
      </c>
      <c r="K1082" s="82">
        <f t="shared" ca="1" si="792"/>
        <v>2249832.832292099</v>
      </c>
      <c r="L1082" s="82">
        <f t="shared" ca="1" si="793"/>
        <v>2596909.4377209195</v>
      </c>
      <c r="M1082" s="82">
        <f t="shared" ca="1" si="794"/>
        <v>7778311.98309422</v>
      </c>
      <c r="N1082" s="82">
        <f t="shared" ca="1" si="795"/>
        <v>3496312.733215793</v>
      </c>
      <c r="O1082" s="82">
        <f t="shared" ca="1" si="816"/>
        <v>16121366.986323033</v>
      </c>
      <c r="P1082" s="10">
        <f ca="1">IF(IF($A1082&gt;='key variables'!$B$26,K1082*SUMPRODUCT(Z1082:AC1082,'control variables'!$O$3:$R$3)/J1082+F$65*'key variables'!$B$25/scenario!J$65,K1082*SUMPRODUCT(Z1082:AC1082,'control variables'!$O$7:$R$7)/J1082+F$65*'key variables'!$B$25/scenario!J$65)&lt;'key variables'!$B$28,0,IF($A1082&gt;='key variables'!$B$26,K1082*SUMPRODUCT(Z1082:AC1082,'control variables'!$O$3:$R$3)/J1082+F$65*'key variables'!$B$25/scenario!J$65,K1082*SUMPRODUCT(Z1082:AC1082,'control variables'!$O$7:$R$7)/J1082+F$65*'key variables'!$B$25/scenario!J$65))</f>
        <v>1.5449714604038904E-56</v>
      </c>
      <c r="Q1082" s="10">
        <f ca="1">IF(IF($A1082&gt;='key variables'!$B$26,L1082*SUMPRODUCT(Z1082:AC1082,'control variables'!$O$4:$R$4)/J1082+G$65*'key variables'!$B$25/scenario!J$65,L1082*SUMPRODUCT(Z1082:AC1082,'control variables'!$O$7:$R$7)/J1082+G$65*'key variables'!$B$25/scenario!J$65)&lt;'key variables'!$B$28,0,IF($A1082&gt;='key variables'!$B$26,L1082*SUMPRODUCT(Z1082:AC1082,'control variables'!$O$4:$R$4)/J1082+G$65*'key variables'!$B$25/scenario!J$65,L1082*SUMPRODUCT(Z1082:AC1082,'control variables'!$O$7:$R$7)/J1082+G$65*'key variables'!$B$25/scenario!J$65))</f>
        <v>1.7833107015532396E-56</v>
      </c>
      <c r="R1082" s="10">
        <f ca="1">IF(IF($A1082&gt;='key variables'!$B$26,M1082*SUMPRODUCT(Z1082:AC1082,'control variables'!$O$5:$R$5)/J1082+H$65*'key variables'!$B$25/scenario!J$65,M1082*SUMPRODUCT(Z1082:AC1082,'control variables'!$O$7:$R$7)/J1082+H$65*'key variables'!$B$25/scenario!J$65)&lt;'key variables'!$B$28,0,IF($A1082&gt;='key variables'!$B$26,M1082*SUMPRODUCT(Z1082:AC1082,'control variables'!$O$5:$R$5)/J1082+H$65*'key variables'!$B$25/scenario!J$65,M1082*SUMPRODUCT(Z1082:AC1082,'control variables'!$O$7:$R$7)/J1082+H$65*'key variables'!$B$25/scenario!J$65))</f>
        <v>5.3414057486907274E-56</v>
      </c>
      <c r="S1082" s="10">
        <f ca="1">IF(IF($A1082&gt;='key variables'!$B$26,N1082*SUMPRODUCT(Z1082:AC1082,'control variables'!$O$6:$R$6)/J1082+I$65*'key variables'!$B$25/scenario!J$65,N1082*SUMPRODUCT(Z1082:AC1082,'control variables'!$O$7:$R$7)/J1082+I$65*'key variables'!$B$25/scenario!J$65)&lt;'key variables'!$B$28,0,IF($A1082&gt;='key variables'!$B$26,N1082*SUMPRODUCT(Z1082:AC1082,'control variables'!$O$6:$R$6)/J1082+I$65*'key variables'!$B$25/scenario!J$65,N1082*SUMPRODUCT(Z1082:AC1082,'control variables'!$O$7:$R$7)/J1082+I$65*'key variables'!$B$25/scenario!J$65))</f>
        <v>2.4009354437066949E-56</v>
      </c>
      <c r="T1082" s="10">
        <f t="shared" ca="1" si="789"/>
        <v>1.1070623354354552E-55</v>
      </c>
      <c r="U1082" s="82">
        <f ca="1">SUMPRODUCT(P1052:P1081,'control variables'!AD$7:AD$36)</f>
        <v>3.2756253122554878E-56</v>
      </c>
      <c r="V1082" s="82">
        <f ca="1">SUMPRODUCT(Q1052:Q1081,'control variables'!AE$7:AE$36)</f>
        <v>3.7809485957085536E-56</v>
      </c>
      <c r="W1082" s="82">
        <f ca="1">SUMPRODUCT(R1052:R1081,'control variables'!AF$7:AF$36)</f>
        <v>1.1324768335114976E-55</v>
      </c>
      <c r="X1082" s="82">
        <f ca="1">SUMPRODUCT(S1052:S1081,'control variables'!AG$7:AG$36)</f>
        <v>5.0904273082436332E-56</v>
      </c>
      <c r="Y1082" s="82">
        <f t="shared" ca="1" si="783"/>
        <v>2.3471769551322651E-55</v>
      </c>
      <c r="Z1082" s="10">
        <f ca="1">IF($A1082&gt;='key variables'!$B$26,SUMPRODUCT(P1052:P1081,'control variables'!V$7:V$36)*$E1082,SUMPRODUCT(P1052:P1081,'control variables'!Z$7:Z$36)*$E1082)</f>
        <v>7.9928573692626854E-56</v>
      </c>
      <c r="AA1082" s="10">
        <f ca="1">IF($A1082&gt;='key variables'!$B$26,SUMPRODUCT(Q1052:Q1081,'control variables'!W$7:W$36)*$E1082,SUMPRODUCT(Q1052:Q1081,'control variables'!AA$7:AA$36)*$E1082)</f>
        <v>9.225897337202959E-56</v>
      </c>
      <c r="AB1082" s="10">
        <f ca="1">IF($A1082&gt;='key variables'!$B$26,SUMPRODUCT(R1052:R1081,'control variables'!X$7:X$36)*$E1082,SUMPRODUCT(R1052:R1081,'control variables'!AB$7:AB$36)*$E1082)</f>
        <v>2.7633581198635095E-55</v>
      </c>
      <c r="AC1082" s="10">
        <f ca="1">IF($A1082&gt;='key variables'!$B$26,SUMPRODUCT(S1052:S1081,'control variables'!Y$7:Y$36)*$E1082,SUMPRODUCT(S1052:S1081,'control variables'!AC$7:AC$36)*$E1082)</f>
        <v>1.2421157960638475E-55</v>
      </c>
      <c r="AD1082" s="10">
        <f t="shared" ca="1" si="784"/>
        <v>5.7273493865739216E-55</v>
      </c>
      <c r="AE1082" s="82">
        <f ca="1">SUMPRODUCT(P1052:P1081,'control variables'!AL$7:AL$36)</f>
        <v>1.088267987732157E-55</v>
      </c>
      <c r="AF1082" s="82">
        <f ca="1">SUMPRODUCT(Q1052:Q1081,'control variables'!AM$7:AM$36)</f>
        <v>1.2528681518233677E-55</v>
      </c>
      <c r="AG1082" s="82">
        <f ca="1">SUMPRODUCT(R1052:R1081,'control variables'!AN$7:AN$36)</f>
        <v>3.5722563689386729E-55</v>
      </c>
      <c r="AH1082" s="82">
        <f ca="1">SUMPRODUCT(S1052:S1081,'control variables'!AO$7:AO$36)</f>
        <v>1.5467515737082721E-55</v>
      </c>
      <c r="AI1082" s="82">
        <f t="shared" ca="1" si="796"/>
        <v>7.4601440822024699E-55</v>
      </c>
      <c r="AJ1082" s="10">
        <f ca="1">SUMPRODUCT(P1052:P1081,'control variables'!AP$7:AP$36)</f>
        <v>1.0398442950396542E-58</v>
      </c>
      <c r="AK1082" s="10">
        <f ca="1">SUMPRODUCT(Q1052:Q1081,'control variables'!AQ$7:AQ$36)</f>
        <v>3.0006467867188411E-58</v>
      </c>
      <c r="AL1082" s="10">
        <f ca="1">SUMPRODUCT(R1052:R1081,'control variables'!AR$7:AR$36)</f>
        <v>1.0785112419777771E-56</v>
      </c>
      <c r="AM1082" s="10">
        <f ca="1">SUMPRODUCT(S1052:S1081,'control variables'!AS$7:AS$36)</f>
        <v>8.0797577427230958E-57</v>
      </c>
      <c r="AN1082" s="10">
        <f t="shared" ca="1" si="817"/>
        <v>1.9268919270676715E-56</v>
      </c>
      <c r="AO1082" s="82">
        <f ca="1">SUMPRODUCT(P1052:P1081,'control variables'!AX$7:AX$36)</f>
        <v>1.4140295537941467E-58</v>
      </c>
      <c r="AP1082" s="82">
        <f ca="1">SUMPRODUCT(Q1052:Q1081,'control variables'!AY$7:AY$36)</f>
        <v>3.2643373683219193E-58</v>
      </c>
      <c r="AQ1082" s="82">
        <f ca="1">SUMPRODUCT(R1052:R1081,'control variables'!AZ$7:AZ$36)</f>
        <v>2.9332214015707986E-57</v>
      </c>
      <c r="AR1082" s="82">
        <f ca="1">SUMPRODUCT(S1052:S1081,'control variables'!BA$7:BA$36)</f>
        <v>2.1974475005937012E-57</v>
      </c>
      <c r="AS1082" s="82">
        <f t="shared" ca="1" si="818"/>
        <v>5.5985055943761067E-57</v>
      </c>
      <c r="AT1082" s="10">
        <f ca="1">SUMPRODUCT(P1052:P1081,'control variables'!AT$7:AT$36)</f>
        <v>-1.2479362607686712E-58</v>
      </c>
      <c r="AU1082" s="10">
        <f ca="1">SUMPRODUCT(Q1052:Q1081,'control variables'!AU$7:AU$36)</f>
        <v>1.3537363056790296E-58</v>
      </c>
      <c r="AV1082" s="10">
        <f ca="1">SUMPRODUCT(R1052:R1081,'control variables'!AV$7:AV$36)</f>
        <v>5.8292970157557742E-56</v>
      </c>
      <c r="AW1082" s="10">
        <f ca="1">SUMPRODUCT(S1052:S1081,'control variables'!AW$7:AW$36)</f>
        <v>4.3670669219279078E-56</v>
      </c>
      <c r="AX1082" s="10">
        <f t="shared" ca="1" si="797"/>
        <v>1.0197421938132785E-55</v>
      </c>
      <c r="AY1082" s="82">
        <f ca="1">SUMPRODUCT(P1052:P1081,'control variables'!BB$7:BB$36)</f>
        <v>4.5231005169910709E-58</v>
      </c>
      <c r="AZ1082" s="82">
        <f ca="1">SUMPRODUCT(Q1052:Q1081,'control variables'!BC$7:BC$36)</f>
        <v>1.153389825240974E-57</v>
      </c>
      <c r="BA1082" s="82">
        <f ca="1">SUMPRODUCT(R1052:R1081,'control variables'!BD$7:BD$36)</f>
        <v>8.0740833057397208E-57</v>
      </c>
      <c r="BB1082" s="82">
        <f ca="1">SUMPRODUCT(S1052:S1081,'control variables'!BE$7:BE$36)</f>
        <v>1.1473848746920802E-57</v>
      </c>
      <c r="BC1082" s="82">
        <f t="shared" ca="1" si="819"/>
        <v>1.0827168057371882E-56</v>
      </c>
      <c r="BD1082" s="10">
        <f ca="1">SUMPRODUCT(P1052:P1081,'control variables'!BF$7:BF$36)</f>
        <v>9.4619323116457663E-59</v>
      </c>
      <c r="BE1082" s="10">
        <f ca="1">SUMPRODUCT(Q1052:Q1081,'control variables'!BG$7:BG$36)</f>
        <v>1.0921603137134418E-58</v>
      </c>
      <c r="BF1082" s="10">
        <f ca="1">SUMPRODUCT(R1052:R1081,'control variables'!BH$7:BH$36)</f>
        <v>3.2712591098566272E-57</v>
      </c>
      <c r="BG1082" s="10">
        <f ca="1">SUMPRODUCT(S1052:S1081,'control variables'!BI$7:BI$36)</f>
        <v>7.3520738846027213E-57</v>
      </c>
      <c r="BH1082" s="10">
        <f t="shared" ca="1" si="820"/>
        <v>1.0827168348947149E-56</v>
      </c>
      <c r="BI1082" s="82">
        <f t="shared" ca="1" si="798"/>
        <v>1.0915431519883795E-55</v>
      </c>
      <c r="BJ1082" s="82">
        <f t="shared" ca="1" si="799"/>
        <v>1.2657557863814564E-55</v>
      </c>
      <c r="BK1082" s="82">
        <f t="shared" ca="1" si="800"/>
        <v>4.2359269035716478E-55</v>
      </c>
      <c r="BL1082" s="82">
        <f t="shared" ca="1" si="801"/>
        <v>1.9949321146479836E-55</v>
      </c>
      <c r="BM1082" s="82">
        <f t="shared" ca="1" si="791"/>
        <v>8.5881579565894689E-55</v>
      </c>
      <c r="BN1082" s="10">
        <f ca="1">BN1081+BI1082-INDIRECT(ADDRESS(MAX($D1082-'key variables'!$B$9*30,34),scenario!BI$4),TRUE)</f>
        <v>9439390.0751690175</v>
      </c>
      <c r="BO1082" s="10">
        <f ca="1">BO1081+BJ1082-INDIRECT(ADDRESS(MAX($D1082-'key variables'!$B$9*30,34),scenario!BJ$4),TRUE)</f>
        <v>10895583.360992203</v>
      </c>
      <c r="BP1082" s="10">
        <f ca="1">BP1081+BK1082-INDIRECT(ADDRESS(MAX($D1082-'key variables'!$B$9*30,34),scenario!BK$4),TRUE)</f>
        <v>32531162.537994072</v>
      </c>
      <c r="BQ1082" s="10">
        <f ca="1">BQ1081+BL1082-INDIRECT(ADDRESS(MAX($D1082-'key variables'!$B$9*30,34),scenario!BL$4),TRUE)</f>
        <v>14415841.516535141</v>
      </c>
      <c r="BR1082" s="10">
        <f t="shared" ca="1" si="821"/>
        <v>67281977.490690395</v>
      </c>
      <c r="BS1082" s="82">
        <f t="shared" ca="1" si="802"/>
        <v>-2.3433848477536824E-9</v>
      </c>
      <c r="BT1082" s="82">
        <f t="shared" ca="1" si="803"/>
        <v>-3.4288309057018498E-10</v>
      </c>
      <c r="BU1082" s="82">
        <f t="shared" ca="1" si="804"/>
        <v>-4.2578247660364599E-9</v>
      </c>
      <c r="BV1082" s="82">
        <f t="shared" ca="1" si="805"/>
        <v>-2.9943922343414556E-9</v>
      </c>
      <c r="BW1082" s="82">
        <f t="shared" ca="1" si="822"/>
        <v>-9.9384849387017825E-9</v>
      </c>
      <c r="BX1082" s="10">
        <f t="shared" ca="1" si="806"/>
        <v>-1.8625994260191893E-12</v>
      </c>
      <c r="BY1082" s="10">
        <f t="shared" ca="1" si="807"/>
        <v>2.8902850229962428E-12</v>
      </c>
      <c r="BZ1082" s="10">
        <f t="shared" ca="1" si="808"/>
        <v>-3.5034723983035463E-11</v>
      </c>
      <c r="CA1082" s="10">
        <f t="shared" ca="1" si="809"/>
        <v>-2.0257049910634696E-11</v>
      </c>
      <c r="CB1082" s="10">
        <v>0</v>
      </c>
      <c r="CC1082" s="82">
        <f t="shared" ca="1" si="810"/>
        <v>3.9725652202851362E-13</v>
      </c>
      <c r="CD1082" s="82">
        <f t="shared" ca="1" si="811"/>
        <v>3.4270724516460853E-13</v>
      </c>
      <c r="CE1082" s="82">
        <f t="shared" ca="1" si="812"/>
        <v>1.8915613015532971E-10</v>
      </c>
      <c r="CF1082" s="82">
        <f t="shared" ca="1" si="813"/>
        <v>3.7028113764059381E-11</v>
      </c>
      <c r="CG1082" s="82">
        <f t="shared" ca="1" si="823"/>
        <v>2.269242076865822E-10</v>
      </c>
      <c r="CH1082" s="13" t="str">
        <f t="shared" ca="1" si="776"/>
        <v/>
      </c>
      <c r="CI1082" s="81">
        <f t="shared" ca="1" si="785"/>
        <v>0.1131775965863165</v>
      </c>
      <c r="CJ1082" s="81">
        <f t="shared" ca="1" si="786"/>
        <v>0.13063724757458739</v>
      </c>
      <c r="CK1082" s="81">
        <f t="shared" ca="1" si="787"/>
        <v>0.39004625943939081</v>
      </c>
      <c r="CL1082" s="81">
        <f t="shared" ca="1" si="788"/>
        <v>0.17284488538116416</v>
      </c>
      <c r="CM1082" s="89">
        <f t="shared" ca="1" si="777"/>
        <v>0.80670598898145884</v>
      </c>
    </row>
    <row r="1083" spans="1:91" x14ac:dyDescent="0.3">
      <c r="A1083">
        <v>1018</v>
      </c>
      <c r="B1083" s="3">
        <f t="shared" si="790"/>
        <v>3.0166666666666666</v>
      </c>
      <c r="C1083" s="3">
        <f t="shared" si="778"/>
        <v>33.93333333333333</v>
      </c>
      <c r="D1083" s="4">
        <f t="shared" ca="1" si="814"/>
        <v>1083</v>
      </c>
      <c r="E1083" s="58">
        <f>(0.5*(COS(B1083*2*PI())+1)*('key variables'!$B$4-'key variables'!$B$6)+'key variables'!$B$6)/'key variables'!$B$4</f>
        <v>1</v>
      </c>
      <c r="F1083" s="10">
        <f t="shared" ca="1" si="779"/>
        <v>11689222.907461114</v>
      </c>
      <c r="G1083" s="10">
        <f t="shared" ca="1" si="780"/>
        <v>13492492.798713122</v>
      </c>
      <c r="H1083" s="10">
        <f t="shared" ca="1" si="781"/>
        <v>40309474.521088287</v>
      </c>
      <c r="I1083" s="10">
        <f t="shared" ca="1" si="782"/>
        <v>17912154.249750931</v>
      </c>
      <c r="J1083" s="10">
        <f t="shared" ca="1" si="815"/>
        <v>83403344.477013454</v>
      </c>
      <c r="K1083" s="82">
        <f t="shared" ca="1" si="792"/>
        <v>2249832.832292099</v>
      </c>
      <c r="L1083" s="82">
        <f t="shared" ca="1" si="793"/>
        <v>2596909.4377209195</v>
      </c>
      <c r="M1083" s="82">
        <f t="shared" ca="1" si="794"/>
        <v>7778311.98309422</v>
      </c>
      <c r="N1083" s="82">
        <f t="shared" ca="1" si="795"/>
        <v>3496312.733215793</v>
      </c>
      <c r="O1083" s="82">
        <f t="shared" ca="1" si="816"/>
        <v>16121366.986323033</v>
      </c>
      <c r="P1083" s="10">
        <f ca="1">IF(IF($A1083&gt;='key variables'!$B$26,K1083*SUMPRODUCT(Z1083:AC1083,'control variables'!$O$3:$R$3)/J1083+F$65*'key variables'!$B$25/scenario!J$65,K1083*SUMPRODUCT(Z1083:AC1083,'control variables'!$O$7:$R$7)/J1083+F$65*'key variables'!$B$25/scenario!J$65)&lt;'key variables'!$B$28,0,IF($A1083&gt;='key variables'!$B$26,K1083*SUMPRODUCT(Z1083:AC1083,'control variables'!$O$3:$R$3)/J1083+F$65*'key variables'!$B$25/scenario!J$65,K1083*SUMPRODUCT(Z1083:AC1083,'control variables'!$O$7:$R$7)/J1083+F$65*'key variables'!$B$25/scenario!J$65))</f>
        <v>1.3293694982410034E-56</v>
      </c>
      <c r="Q1083" s="10">
        <f ca="1">IF(IF($A1083&gt;='key variables'!$B$26,L1083*SUMPRODUCT(Z1083:AC1083,'control variables'!$O$4:$R$4)/J1083+G$65*'key variables'!$B$25/scenario!J$65,L1083*SUMPRODUCT(Z1083:AC1083,'control variables'!$O$7:$R$7)/J1083+G$65*'key variables'!$B$25/scenario!J$65)&lt;'key variables'!$B$28,0,IF($A1083&gt;='key variables'!$B$26,L1083*SUMPRODUCT(Z1083:AC1083,'control variables'!$O$4:$R$4)/J1083+G$65*'key variables'!$B$25/scenario!J$65,L1083*SUMPRODUCT(Z1083:AC1083,'control variables'!$O$7:$R$7)/J1083+G$65*'key variables'!$B$25/scenario!J$65))</f>
        <v>1.5344483139590764E-56</v>
      </c>
      <c r="R1083" s="10">
        <f ca="1">IF(IF($A1083&gt;='key variables'!$B$26,M1083*SUMPRODUCT(Z1083:AC1083,'control variables'!$O$5:$R$5)/J1083+H$65*'key variables'!$B$25/scenario!J$65,M1083*SUMPRODUCT(Z1083:AC1083,'control variables'!$O$7:$R$7)/J1083+H$65*'key variables'!$B$25/scenario!J$65)&lt;'key variables'!$B$28,0,IF($A1083&gt;='key variables'!$B$26,M1083*SUMPRODUCT(Z1083:AC1083,'control variables'!$O$5:$R$5)/J1083+H$65*'key variables'!$B$25/scenario!J$65,M1083*SUMPRODUCT(Z1083:AC1083,'control variables'!$O$7:$R$7)/J1083+H$65*'key variables'!$B$25/scenario!J$65))</f>
        <v>4.5960084454778974E-56</v>
      </c>
      <c r="S1083" s="10">
        <f ca="1">IF(IF($A1083&gt;='key variables'!$B$26,N1083*SUMPRODUCT(Z1083:AC1083,'control variables'!$O$6:$R$6)/J1083+I$65*'key variables'!$B$25/scenario!J$65,N1083*SUMPRODUCT(Z1083:AC1083,'control variables'!$O$7:$R$7)/J1083+I$65*'key variables'!$B$25/scenario!J$65)&lt;'key variables'!$B$28,0,IF($A1083&gt;='key variables'!$B$26,N1083*SUMPRODUCT(Z1083:AC1083,'control variables'!$O$6:$R$6)/J1083+I$65*'key variables'!$B$25/scenario!J$65,N1083*SUMPRODUCT(Z1083:AC1083,'control variables'!$O$7:$R$7)/J1083+I$65*'key variables'!$B$25/scenario!J$65))</f>
        <v>2.0658830456809988E-56</v>
      </c>
      <c r="T1083" s="10">
        <f t="shared" ca="1" si="789"/>
        <v>9.5257093033589762E-56</v>
      </c>
      <c r="U1083" s="82">
        <f ca="1">SUMPRODUCT(P1053:P1082,'control variables'!AD$7:AD$36)</f>
        <v>2.8185092665985156E-56</v>
      </c>
      <c r="V1083" s="82">
        <f ca="1">SUMPRODUCT(Q1053:Q1082,'control variables'!AE$7:AE$36)</f>
        <v>3.2533142950343713E-56</v>
      </c>
      <c r="W1083" s="82">
        <f ca="1">SUMPRODUCT(R1053:R1082,'control variables'!AF$7:AF$36)</f>
        <v>9.7443881555014177E-56</v>
      </c>
      <c r="X1083" s="82">
        <f ca="1">SUMPRODUCT(S1053:S1082,'control variables'!AG$7:AG$36)</f>
        <v>4.3800542404990946E-56</v>
      </c>
      <c r="Y1083" s="82">
        <f t="shared" ca="1" si="783"/>
        <v>2.0196265957633401E-55</v>
      </c>
      <c r="Z1083" s="10">
        <f ca="1">IF($A1083&gt;='key variables'!$B$26,SUMPRODUCT(P1053:P1082,'control variables'!V$7:V$36)*$E1083,SUMPRODUCT(P1053:P1082,'control variables'!Z$7:Z$36)*$E1083)</f>
        <v>6.8774479417962237E-56</v>
      </c>
      <c r="AA1083" s="10">
        <f ca="1">IF($A1083&gt;='key variables'!$B$26,SUMPRODUCT(Q1053:Q1082,'control variables'!W$7:W$36)*$E1083,SUMPRODUCT(Q1053:Q1082,'control variables'!AA$7:AA$36)*$E1083)</f>
        <v>7.9384162285912105E-56</v>
      </c>
      <c r="AB1083" s="10">
        <f ca="1">IF($A1083&gt;='key variables'!$B$26,SUMPRODUCT(R1053:R1082,'control variables'!X$7:X$36)*$E1083,SUMPRODUCT(R1053:R1082,'control variables'!AB$7:AB$36)*$E1083)</f>
        <v>2.3777293570865145E-55</v>
      </c>
      <c r="AC1083" s="10">
        <f ca="1">IF($A1083&gt;='key variables'!$B$26,SUMPRODUCT(S1053:S1082,'control variables'!Y$7:Y$36)*$E1083,SUMPRODUCT(S1053:S1082,'control variables'!AC$7:AC$36)*$E1083)</f>
        <v>1.0687775760847727E-55</v>
      </c>
      <c r="AD1083" s="10">
        <f t="shared" ca="1" si="784"/>
        <v>4.9280933502100307E-55</v>
      </c>
      <c r="AE1083" s="82">
        <f ca="1">SUMPRODUCT(P1053:P1082,'control variables'!AL$7:AL$36)</f>
        <v>9.3639934838993163E-56</v>
      </c>
      <c r="AF1083" s="82">
        <f ca="1">SUMPRODUCT(Q1053:Q1082,'control variables'!AM$7:AM$36)</f>
        <v>1.0780294322823012E-55</v>
      </c>
      <c r="AG1083" s="82">
        <f ca="1">SUMPRODUCT(R1053:R1082,'control variables'!AN$7:AN$36)</f>
        <v>3.0737452299104453E-55</v>
      </c>
      <c r="AH1083" s="82">
        <f ca="1">SUMPRODUCT(S1053:S1082,'control variables'!AO$7:AO$36)</f>
        <v>1.3309011953570387E-55</v>
      </c>
      <c r="AI1083" s="82">
        <f t="shared" ca="1" si="796"/>
        <v>6.4190752059397166E-55</v>
      </c>
      <c r="AJ1083" s="10">
        <f ca="1">SUMPRODUCT(P1053:P1082,'control variables'!AP$7:AP$36)</f>
        <v>8.9473321946300607E-59</v>
      </c>
      <c r="AK1083" s="10">
        <f ca="1">SUMPRODUCT(Q1053:Q1082,'control variables'!AQ$7:AQ$36)</f>
        <v>2.5819042069658027E-58</v>
      </c>
      <c r="AL1083" s="10">
        <f ca="1">SUMPRODUCT(R1053:R1082,'control variables'!AR$7:AR$36)</f>
        <v>9.2800416405133257E-57</v>
      </c>
      <c r="AM1083" s="10">
        <f ca="1">SUMPRODUCT(S1053:S1082,'control variables'!AS$7:AS$36)</f>
        <v>6.9522213009324637E-57</v>
      </c>
      <c r="AN1083" s="10">
        <f t="shared" ca="1" si="817"/>
        <v>1.6579926684088672E-56</v>
      </c>
      <c r="AO1083" s="82">
        <f ca="1">SUMPRODUCT(P1053:P1082,'control variables'!AX$7:AX$36)</f>
        <v>1.2167006359676451E-58</v>
      </c>
      <c r="AP1083" s="82">
        <f ca="1">SUMPRODUCT(Q1053:Q1082,'control variables'!AY$7:AY$36)</f>
        <v>2.808796563970846E-58</v>
      </c>
      <c r="AQ1083" s="82">
        <f ca="1">SUMPRODUCT(R1053:R1082,'control variables'!AZ$7:AZ$36)</f>
        <v>2.5238880864612032E-57</v>
      </c>
      <c r="AR1083" s="82">
        <f ca="1">SUMPRODUCT(S1053:S1082,'control variables'!BA$7:BA$36)</f>
        <v>1.8907920024047068E-57</v>
      </c>
      <c r="AS1083" s="82">
        <f t="shared" ca="1" si="818"/>
        <v>4.8172298088597592E-57</v>
      </c>
      <c r="AT1083" s="10">
        <f ca="1">SUMPRODUCT(P1053:P1082,'control variables'!AT$7:AT$36)</f>
        <v>-1.0737857904385562E-58</v>
      </c>
      <c r="AU1083" s="10">
        <f ca="1">SUMPRODUCT(Q1053:Q1082,'control variables'!AU$7:AU$36)</f>
        <v>1.1648213572571113E-58</v>
      </c>
      <c r="AV1083" s="10">
        <f ca="1">SUMPRODUCT(R1053:R1082,'control variables'!AV$7:AV$36)</f>
        <v>5.0158141088944084E-56</v>
      </c>
      <c r="AW1083" s="10">
        <f ca="1">SUMPRODUCT(S1053:S1082,'control variables'!AW$7:AW$36)</f>
        <v>3.7576393555325028E-56</v>
      </c>
      <c r="AX1083" s="10">
        <f t="shared" ca="1" si="797"/>
        <v>8.7743638200950961E-56</v>
      </c>
      <c r="AY1083" s="82">
        <f ca="1">SUMPRODUCT(P1053:P1082,'control variables'!BB$7:BB$36)</f>
        <v>3.8918983417299763E-58</v>
      </c>
      <c r="AZ1083" s="82">
        <f ca="1">SUMPRODUCT(Q1053:Q1082,'control variables'!BC$7:BC$36)</f>
        <v>9.924333831098974E-58</v>
      </c>
      <c r="BA1083" s="82">
        <f ca="1">SUMPRODUCT(R1053:R1082,'control variables'!BD$7:BD$36)</f>
        <v>6.9473387360186622E-57</v>
      </c>
      <c r="BB1083" s="82">
        <f ca="1">SUMPRODUCT(S1053:S1082,'control variables'!BE$7:BE$36)</f>
        <v>9.8726642805426284E-58</v>
      </c>
      <c r="BC1083" s="82">
        <f t="shared" ca="1" si="819"/>
        <v>9.3162283813558205E-57</v>
      </c>
      <c r="BD1083" s="10">
        <f ca="1">SUMPRODUCT(P1053:P1082,'control variables'!BF$7:BF$36)</f>
        <v>8.1415123398037314E-59</v>
      </c>
      <c r="BE1083" s="10">
        <f ca="1">SUMPRODUCT(Q1053:Q1082,'control variables'!BG$7:BG$36)</f>
        <v>9.39748497270247E-59</v>
      </c>
      <c r="BF1083" s="10">
        <f ca="1">SUMPRODUCT(R1053:R1082,'control variables'!BH$7:BH$36)</f>
        <v>2.8147523711211871E-57</v>
      </c>
      <c r="BG1083" s="10">
        <f ca="1">SUMPRODUCT(S1053:S1082,'control variables'!BI$7:BI$36)</f>
        <v>6.3260862879952849E-57</v>
      </c>
      <c r="BH1083" s="10">
        <f t="shared" ca="1" si="820"/>
        <v>9.3162286322415337E-57</v>
      </c>
      <c r="BI1083" s="82">
        <f t="shared" ca="1" si="798"/>
        <v>9.3921746094122302E-56</v>
      </c>
      <c r="BJ1083" s="82">
        <f t="shared" ca="1" si="799"/>
        <v>1.0891185874706572E-55</v>
      </c>
      <c r="BK1083" s="82">
        <f t="shared" ca="1" si="800"/>
        <v>3.6448000281600726E-55</v>
      </c>
      <c r="BL1083" s="82">
        <f t="shared" ca="1" si="801"/>
        <v>1.7165377951908315E-55</v>
      </c>
      <c r="BM1083" s="82">
        <f t="shared" ca="1" si="791"/>
        <v>7.3896738717627846E-55</v>
      </c>
      <c r="BN1083" s="10">
        <f ca="1">BN1082+BI1083-INDIRECT(ADDRESS(MAX($D1083-'key variables'!$B$9*30,34),scenario!BI$4),TRUE)</f>
        <v>9439390.0751690175</v>
      </c>
      <c r="BO1083" s="10">
        <f ca="1">BO1082+BJ1083-INDIRECT(ADDRESS(MAX($D1083-'key variables'!$B$9*30,34),scenario!BJ$4),TRUE)</f>
        <v>10895583.360992203</v>
      </c>
      <c r="BP1083" s="10">
        <f ca="1">BP1082+BK1083-INDIRECT(ADDRESS(MAX($D1083-'key variables'!$B$9*30,34),scenario!BK$4),TRUE)</f>
        <v>32531162.537994072</v>
      </c>
      <c r="BQ1083" s="10">
        <f ca="1">BQ1082+BL1083-INDIRECT(ADDRESS(MAX($D1083-'key variables'!$B$9*30,34),scenario!BL$4),TRUE)</f>
        <v>14415841.516535141</v>
      </c>
      <c r="BR1083" s="10">
        <f t="shared" ca="1" si="821"/>
        <v>67281977.490690395</v>
      </c>
      <c r="BS1083" s="82">
        <f t="shared" ca="1" si="802"/>
        <v>-2.3433848477536824E-9</v>
      </c>
      <c r="BT1083" s="82">
        <f t="shared" ca="1" si="803"/>
        <v>-3.4288309057018498E-10</v>
      </c>
      <c r="BU1083" s="82">
        <f t="shared" ca="1" si="804"/>
        <v>-4.2578247660364599E-9</v>
      </c>
      <c r="BV1083" s="82">
        <f t="shared" ca="1" si="805"/>
        <v>-2.9943922343414556E-9</v>
      </c>
      <c r="BW1083" s="82">
        <f t="shared" ca="1" si="822"/>
        <v>-9.9384849387017825E-9</v>
      </c>
      <c r="BX1083" s="10">
        <f t="shared" ca="1" si="806"/>
        <v>-1.8625994260191893E-12</v>
      </c>
      <c r="BY1083" s="10">
        <f t="shared" ca="1" si="807"/>
        <v>2.8902850229962428E-12</v>
      </c>
      <c r="BZ1083" s="10">
        <f t="shared" ca="1" si="808"/>
        <v>-3.5034723983035463E-11</v>
      </c>
      <c r="CA1083" s="10">
        <f t="shared" ca="1" si="809"/>
        <v>-2.0257049910634696E-11</v>
      </c>
      <c r="CB1083" s="10">
        <v>0</v>
      </c>
      <c r="CC1083" s="82">
        <f t="shared" ca="1" si="810"/>
        <v>3.9725652202851362E-13</v>
      </c>
      <c r="CD1083" s="82">
        <f t="shared" ca="1" si="811"/>
        <v>3.4270724516460853E-13</v>
      </c>
      <c r="CE1083" s="82">
        <f t="shared" ca="1" si="812"/>
        <v>1.8915613015532971E-10</v>
      </c>
      <c r="CF1083" s="82">
        <f t="shared" ca="1" si="813"/>
        <v>3.7028113764059381E-11</v>
      </c>
      <c r="CG1083" s="82">
        <f t="shared" ca="1" si="823"/>
        <v>2.269242076865822E-10</v>
      </c>
      <c r="CH1083" s="13" t="str">
        <f t="shared" ca="1" si="776"/>
        <v/>
      </c>
      <c r="CI1083" s="81">
        <f t="shared" ca="1" si="785"/>
        <v>0.1131775965863165</v>
      </c>
      <c r="CJ1083" s="81">
        <f t="shared" ca="1" si="786"/>
        <v>0.13063724757458739</v>
      </c>
      <c r="CK1083" s="81">
        <f t="shared" ca="1" si="787"/>
        <v>0.39004625943939081</v>
      </c>
      <c r="CL1083" s="81">
        <f t="shared" ca="1" si="788"/>
        <v>0.17284488538116416</v>
      </c>
      <c r="CM1083" s="89">
        <f t="shared" ca="1" si="777"/>
        <v>0.80670598898145884</v>
      </c>
    </row>
    <row r="1084" spans="1:91" x14ac:dyDescent="0.3">
      <c r="A1084">
        <v>1019</v>
      </c>
      <c r="B1084" s="3">
        <f t="shared" si="790"/>
        <v>3.0194444444444444</v>
      </c>
      <c r="C1084" s="3">
        <f t="shared" si="778"/>
        <v>33.966666666666669</v>
      </c>
      <c r="D1084" s="4">
        <f t="shared" ca="1" si="814"/>
        <v>1084</v>
      </c>
      <c r="E1084" s="58">
        <f>(0.5*(COS(B1084*2*PI())+1)*('key variables'!$B$4-'key variables'!$B$6)+'key variables'!$B$6)/'key variables'!$B$4</f>
        <v>1</v>
      </c>
      <c r="F1084" s="10">
        <f t="shared" ca="1" si="779"/>
        <v>11689222.907461114</v>
      </c>
      <c r="G1084" s="10">
        <f t="shared" ca="1" si="780"/>
        <v>13492492.798713122</v>
      </c>
      <c r="H1084" s="10">
        <f t="shared" ca="1" si="781"/>
        <v>40309474.521088287</v>
      </c>
      <c r="I1084" s="10">
        <f t="shared" ca="1" si="782"/>
        <v>17912154.249750931</v>
      </c>
      <c r="J1084" s="10">
        <f t="shared" ca="1" si="815"/>
        <v>83403344.477013454</v>
      </c>
      <c r="K1084" s="82">
        <f t="shared" ca="1" si="792"/>
        <v>2249832.832292099</v>
      </c>
      <c r="L1084" s="82">
        <f t="shared" ca="1" si="793"/>
        <v>2596909.4377209195</v>
      </c>
      <c r="M1084" s="82">
        <f t="shared" ca="1" si="794"/>
        <v>7778311.98309422</v>
      </c>
      <c r="N1084" s="82">
        <f t="shared" ca="1" si="795"/>
        <v>3496312.733215793</v>
      </c>
      <c r="O1084" s="82">
        <f t="shared" ca="1" si="816"/>
        <v>16121366.986323033</v>
      </c>
      <c r="P1084" s="10">
        <f ca="1">IF(IF($A1084&gt;='key variables'!$B$26,K1084*SUMPRODUCT(Z1084:AC1084,'control variables'!$O$3:$R$3)/J1084+F$65*'key variables'!$B$25/scenario!J$65,K1084*SUMPRODUCT(Z1084:AC1084,'control variables'!$O$7:$R$7)/J1084+F$65*'key variables'!$B$25/scenario!J$65)&lt;'key variables'!$B$28,0,IF($A1084&gt;='key variables'!$B$26,K1084*SUMPRODUCT(Z1084:AC1084,'control variables'!$O$3:$R$3)/J1084+F$65*'key variables'!$B$25/scenario!J$65,K1084*SUMPRODUCT(Z1084:AC1084,'control variables'!$O$7:$R$7)/J1084+F$65*'key variables'!$B$25/scenario!J$65))</f>
        <v>1.143854956642076E-56</v>
      </c>
      <c r="Q1084" s="10">
        <f ca="1">IF(IF($A1084&gt;='key variables'!$B$26,L1084*SUMPRODUCT(Z1084:AC1084,'control variables'!$O$4:$R$4)/J1084+G$65*'key variables'!$B$25/scenario!J$65,L1084*SUMPRODUCT(Z1084:AC1084,'control variables'!$O$7:$R$7)/J1084+G$65*'key variables'!$B$25/scenario!J$65)&lt;'key variables'!$B$28,0,IF($A1084&gt;='key variables'!$B$26,L1084*SUMPRODUCT(Z1084:AC1084,'control variables'!$O$4:$R$4)/J1084+G$65*'key variables'!$B$25/scenario!J$65,L1084*SUMPRODUCT(Z1084:AC1084,'control variables'!$O$7:$R$7)/J1084+G$65*'key variables'!$B$25/scenario!J$65))</f>
        <v>1.3203148650210459E-56</v>
      </c>
      <c r="R1084" s="10">
        <f ca="1">IF(IF($A1084&gt;='key variables'!$B$26,M1084*SUMPRODUCT(Z1084:AC1084,'control variables'!$O$5:$R$5)/J1084+H$65*'key variables'!$B$25/scenario!J$65,M1084*SUMPRODUCT(Z1084:AC1084,'control variables'!$O$7:$R$7)/J1084+H$65*'key variables'!$B$25/scenario!J$65)&lt;'key variables'!$B$28,0,IF($A1084&gt;='key variables'!$B$26,M1084*SUMPRODUCT(Z1084:AC1084,'control variables'!$O$5:$R$5)/J1084+H$65*'key variables'!$B$25/scenario!J$65,M1084*SUMPRODUCT(Z1084:AC1084,'control variables'!$O$7:$R$7)/J1084+H$65*'key variables'!$B$25/scenario!J$65))</f>
        <v>3.9546319124102973E-56</v>
      </c>
      <c r="S1084" s="10">
        <f ca="1">IF(IF($A1084&gt;='key variables'!$B$26,N1084*SUMPRODUCT(Z1084:AC1084,'control variables'!$O$6:$R$6)/J1084+I$65*'key variables'!$B$25/scenario!J$65,N1084*SUMPRODUCT(Z1084:AC1084,'control variables'!$O$7:$R$7)/J1084+I$65*'key variables'!$B$25/scenario!J$65)&lt;'key variables'!$B$28,0,IF($A1084&gt;='key variables'!$B$26,N1084*SUMPRODUCT(Z1084:AC1084,'control variables'!$O$6:$R$6)/J1084+I$65*'key variables'!$B$25/scenario!J$65,N1084*SUMPRODUCT(Z1084:AC1084,'control variables'!$O$7:$R$7)/J1084+I$65*'key variables'!$B$25/scenario!J$65))</f>
        <v>1.7775874689255392E-56</v>
      </c>
      <c r="T1084" s="10">
        <f t="shared" ca="1" si="789"/>
        <v>8.1963892029989574E-56</v>
      </c>
      <c r="U1084" s="82">
        <f ca="1">SUMPRODUCT(P1054:P1083,'control variables'!AD$7:AD$36)</f>
        <v>2.4251841186413755E-56</v>
      </c>
      <c r="V1084" s="82">
        <f ca="1">SUMPRODUCT(Q1054:Q1083,'control variables'!AE$7:AE$36)</f>
        <v>2.7993117690856963E-56</v>
      </c>
      <c r="W1084" s="82">
        <f ca="1">SUMPRODUCT(R1054:R1083,'control variables'!AF$7:AF$36)</f>
        <v>8.3845512522011614E-56</v>
      </c>
      <c r="X1084" s="82">
        <f ca="1">SUMPRODUCT(S1054:S1083,'control variables'!AG$7:AG$36)</f>
        <v>3.7688142837528356E-56</v>
      </c>
      <c r="Y1084" s="82">
        <f t="shared" ca="1" si="783"/>
        <v>1.7377861423681068E-55</v>
      </c>
      <c r="Z1084" s="10">
        <f ca="1">IF($A1084&gt;='key variables'!$B$26,SUMPRODUCT(P1054:P1083,'control variables'!V$7:V$36)*$E1084,SUMPRODUCT(P1054:P1083,'control variables'!Z$7:Z$36)*$E1084)</f>
        <v>5.9176947625777933E-56</v>
      </c>
      <c r="AA1084" s="10">
        <f ca="1">IF($A1084&gt;='key variables'!$B$26,SUMPRODUCT(Q1054:Q1083,'control variables'!W$7:W$36)*$E1084,SUMPRODUCT(Q1054:Q1083,'control variables'!AA$7:AA$36)*$E1084)</f>
        <v>6.8306041044096181E-56</v>
      </c>
      <c r="AB1084" s="10">
        <f ca="1">IF($A1084&gt;='key variables'!$B$26,SUMPRODUCT(R1054:R1083,'control variables'!X$7:X$36)*$E1084,SUMPRODUCT(R1054:R1083,'control variables'!AB$7:AB$36)*$E1084)</f>
        <v>2.0459153863959909E-55</v>
      </c>
      <c r="AC1084" s="10">
        <f ca="1">IF($A1084&gt;='key variables'!$B$26,SUMPRODUCT(S1054:S1083,'control variables'!Y$7:Y$36)*$E1084,SUMPRODUCT(S1054:S1083,'control variables'!AC$7:AC$36)*$E1084)</f>
        <v>9.1962883876160453E-56</v>
      </c>
      <c r="AD1084" s="10">
        <f t="shared" ca="1" si="784"/>
        <v>4.2403741118563362E-55</v>
      </c>
      <c r="AE1084" s="82">
        <f ca="1">SUMPRODUCT(P1054:P1083,'control variables'!AL$7:AL$36)</f>
        <v>8.0572409512140867E-56</v>
      </c>
      <c r="AF1084" s="82">
        <f ca="1">SUMPRODUCT(Q1054:Q1083,'control variables'!AM$7:AM$36)</f>
        <v>9.2758959127148644E-56</v>
      </c>
      <c r="AG1084" s="82">
        <f ca="1">SUMPRODUCT(R1054:R1083,'control variables'!AN$7:AN$36)</f>
        <v>2.6448017058765054E-55</v>
      </c>
      <c r="AH1084" s="82">
        <f ca="1">SUMPRODUCT(S1054:S1083,'control variables'!AO$7:AO$36)</f>
        <v>1.1451729042409717E-55</v>
      </c>
      <c r="AI1084" s="82">
        <f t="shared" ca="1" si="796"/>
        <v>5.5232882965103718E-55</v>
      </c>
      <c r="AJ1084" s="10">
        <f ca="1">SUMPRODUCT(P1054:P1083,'control variables'!AP$7:AP$36)</f>
        <v>7.698725067103501E-59</v>
      </c>
      <c r="AK1084" s="10">
        <f ca="1">SUMPRODUCT(Q1054:Q1083,'control variables'!AQ$7:AQ$36)</f>
        <v>2.2215974780680948E-58</v>
      </c>
      <c r="AL1084" s="10">
        <f ca="1">SUMPRODUCT(R1054:R1083,'control variables'!AR$7:AR$36)</f>
        <v>7.9850046525000194E-57</v>
      </c>
      <c r="AM1084" s="10">
        <f ca="1">SUMPRODUCT(S1054:S1083,'control variables'!AS$7:AS$36)</f>
        <v>5.9820334416176967E-57</v>
      </c>
      <c r="AN1084" s="10">
        <f t="shared" ca="1" si="817"/>
        <v>1.426618509259556E-56</v>
      </c>
      <c r="AO1084" s="82">
        <f ca="1">SUMPRODUCT(P1054:P1083,'control variables'!AX$7:AX$36)</f>
        <v>1.046909121235794E-58</v>
      </c>
      <c r="AP1084" s="82">
        <f ca="1">SUMPRODUCT(Q1054:Q1083,'control variables'!AY$7:AY$36)</f>
        <v>2.4168268311770916E-58</v>
      </c>
      <c r="AQ1084" s="82">
        <f ca="1">SUMPRODUCT(R1054:R1083,'control variables'!AZ$7:AZ$36)</f>
        <v>2.1716775520489266E-57</v>
      </c>
      <c r="AR1084" s="82">
        <f ca="1">SUMPRODUCT(S1054:S1083,'control variables'!BA$7:BA$36)</f>
        <v>1.6269305161518942E-57</v>
      </c>
      <c r="AS1084" s="82">
        <f t="shared" ca="1" si="818"/>
        <v>4.1449816634421095E-57</v>
      </c>
      <c r="AT1084" s="10">
        <f ca="1">SUMPRODUCT(P1054:P1083,'control variables'!AT$7:AT$36)</f>
        <v>-9.2393815292902122E-59</v>
      </c>
      <c r="AU1084" s="10">
        <f ca="1">SUMPRODUCT(Q1054:Q1083,'control variables'!AU$7:AU$36)</f>
        <v>1.0022696359921651E-58</v>
      </c>
      <c r="AV1084" s="10">
        <f ca="1">SUMPRODUCT(R1054:R1083,'control variables'!AV$7:AV$36)</f>
        <v>4.3158533708240623E-56</v>
      </c>
      <c r="AW1084" s="10">
        <f ca="1">SUMPRODUCT(S1054:S1083,'control variables'!AW$7:AW$36)</f>
        <v>3.2332578773519931E-56</v>
      </c>
      <c r="AX1084" s="10">
        <f t="shared" ca="1" si="797"/>
        <v>7.5498945630066873E-56</v>
      </c>
      <c r="AY1084" s="82">
        <f ca="1">SUMPRODUCT(P1054:P1083,'control variables'!BB$7:BB$36)</f>
        <v>3.3487809181912208E-58</v>
      </c>
      <c r="AZ1084" s="82">
        <f ca="1">SUMPRODUCT(Q1054:Q1083,'control variables'!BC$7:BC$36)</f>
        <v>8.53938536960112E-58</v>
      </c>
      <c r="BA1084" s="82">
        <f ca="1">SUMPRODUCT(R1054:R1083,'control variables'!BD$7:BD$36)</f>
        <v>5.9778322424137379E-57</v>
      </c>
      <c r="BB1084" s="82">
        <f ca="1">SUMPRODUCT(S1054:S1083,'control variables'!BE$7:BE$36)</f>
        <v>8.4949263447855609E-58</v>
      </c>
      <c r="BC1084" s="82">
        <f t="shared" ca="1" si="819"/>
        <v>8.0161415056715283E-57</v>
      </c>
      <c r="BD1084" s="10">
        <f ca="1">SUMPRODUCT(P1054:P1083,'control variables'!BF$7:BF$36)</f>
        <v>7.0053579962301874E-59</v>
      </c>
      <c r="BE1084" s="10">
        <f ca="1">SUMPRODUCT(Q1054:Q1083,'control variables'!BG$7:BG$36)</f>
        <v>8.0860586768528197E-59</v>
      </c>
      <c r="BF1084" s="10">
        <f ca="1">SUMPRODUCT(R1054:R1083,'control variables'!BH$7:BH$36)</f>
        <v>2.4219515008334484E-57</v>
      </c>
      <c r="BG1084" s="10">
        <f ca="1">SUMPRODUCT(S1054:S1083,'control variables'!BI$7:BI$36)</f>
        <v>5.4432760539816678E-57</v>
      </c>
      <c r="BH1084" s="10">
        <f t="shared" ca="1" si="820"/>
        <v>8.0161417215459464E-57</v>
      </c>
      <c r="BI1084" s="82">
        <f t="shared" ca="1" si="798"/>
        <v>8.0814893788667088E-56</v>
      </c>
      <c r="BJ1084" s="82">
        <f t="shared" ca="1" si="799"/>
        <v>9.3713124627707963E-56</v>
      </c>
      <c r="BK1084" s="82">
        <f t="shared" ca="1" si="800"/>
        <v>3.1361653653830491E-55</v>
      </c>
      <c r="BL1084" s="82">
        <f t="shared" ca="1" si="801"/>
        <v>1.4769936183209566E-55</v>
      </c>
      <c r="BM1084" s="82">
        <f t="shared" ca="1" si="791"/>
        <v>6.3584391678677564E-55</v>
      </c>
      <c r="BN1084" s="10">
        <f ca="1">BN1083+BI1084-INDIRECT(ADDRESS(MAX($D1084-'key variables'!$B$9*30,34),scenario!BI$4),TRUE)</f>
        <v>9439390.0751690175</v>
      </c>
      <c r="BO1084" s="10">
        <f ca="1">BO1083+BJ1084-INDIRECT(ADDRESS(MAX($D1084-'key variables'!$B$9*30,34),scenario!BJ$4),TRUE)</f>
        <v>10895583.360992203</v>
      </c>
      <c r="BP1084" s="10">
        <f ca="1">BP1083+BK1084-INDIRECT(ADDRESS(MAX($D1084-'key variables'!$B$9*30,34),scenario!BK$4),TRUE)</f>
        <v>32531162.537994072</v>
      </c>
      <c r="BQ1084" s="10">
        <f ca="1">BQ1083+BL1084-INDIRECT(ADDRESS(MAX($D1084-'key variables'!$B$9*30,34),scenario!BL$4),TRUE)</f>
        <v>14415841.516535141</v>
      </c>
      <c r="BR1084" s="10">
        <f t="shared" ca="1" si="821"/>
        <v>67281977.490690395</v>
      </c>
      <c r="BS1084" s="82">
        <f t="shared" ca="1" si="802"/>
        <v>-2.3433848477536824E-9</v>
      </c>
      <c r="BT1084" s="82">
        <f t="shared" ca="1" si="803"/>
        <v>-3.4288309057018498E-10</v>
      </c>
      <c r="BU1084" s="82">
        <f t="shared" ca="1" si="804"/>
        <v>-4.2578247660364599E-9</v>
      </c>
      <c r="BV1084" s="82">
        <f t="shared" ca="1" si="805"/>
        <v>-2.9943922343414556E-9</v>
      </c>
      <c r="BW1084" s="82">
        <f t="shared" ca="1" si="822"/>
        <v>-9.9384849387017825E-9</v>
      </c>
      <c r="BX1084" s="10">
        <f t="shared" ca="1" si="806"/>
        <v>-1.8625994260191893E-12</v>
      </c>
      <c r="BY1084" s="10">
        <f t="shared" ca="1" si="807"/>
        <v>2.8902850229962428E-12</v>
      </c>
      <c r="BZ1084" s="10">
        <f t="shared" ca="1" si="808"/>
        <v>-3.5034723983035463E-11</v>
      </c>
      <c r="CA1084" s="10">
        <f t="shared" ca="1" si="809"/>
        <v>-2.0257049910634696E-11</v>
      </c>
      <c r="CB1084" s="10">
        <v>0</v>
      </c>
      <c r="CC1084" s="82">
        <f t="shared" ca="1" si="810"/>
        <v>3.9725652202851362E-13</v>
      </c>
      <c r="CD1084" s="82">
        <f t="shared" ca="1" si="811"/>
        <v>3.4270724516460853E-13</v>
      </c>
      <c r="CE1084" s="82">
        <f t="shared" ca="1" si="812"/>
        <v>1.8915613015532971E-10</v>
      </c>
      <c r="CF1084" s="82">
        <f t="shared" ca="1" si="813"/>
        <v>3.7028113764059381E-11</v>
      </c>
      <c r="CG1084" s="82">
        <f t="shared" ca="1" si="823"/>
        <v>2.269242076865822E-10</v>
      </c>
      <c r="CH1084" s="13" t="str">
        <f t="shared" ca="1" si="776"/>
        <v/>
      </c>
      <c r="CI1084" s="81">
        <f t="shared" ca="1" si="785"/>
        <v>0.1131775965863165</v>
      </c>
      <c r="CJ1084" s="81">
        <f t="shared" ca="1" si="786"/>
        <v>0.13063724757458739</v>
      </c>
      <c r="CK1084" s="81">
        <f t="shared" ca="1" si="787"/>
        <v>0.39004625943939081</v>
      </c>
      <c r="CL1084" s="81">
        <f t="shared" ca="1" si="788"/>
        <v>0.17284488538116416</v>
      </c>
      <c r="CM1084" s="89">
        <f t="shared" ca="1" si="777"/>
        <v>0.80670598898145884</v>
      </c>
    </row>
    <row r="1085" spans="1:91" x14ac:dyDescent="0.3">
      <c r="A1085">
        <v>1020</v>
      </c>
      <c r="B1085" s="3">
        <f t="shared" si="790"/>
        <v>3.0222222222222221</v>
      </c>
      <c r="C1085" s="3">
        <f t="shared" si="778"/>
        <v>34</v>
      </c>
      <c r="D1085" s="4">
        <f t="shared" ca="1" si="814"/>
        <v>1085</v>
      </c>
      <c r="E1085" s="58">
        <f>(0.5*(COS(B1085*2*PI())+1)*('key variables'!$B$4-'key variables'!$B$6)+'key variables'!$B$6)/'key variables'!$B$4</f>
        <v>1</v>
      </c>
      <c r="F1085" s="10">
        <f t="shared" ca="1" si="779"/>
        <v>11689222.907461114</v>
      </c>
      <c r="G1085" s="10">
        <f t="shared" ca="1" si="780"/>
        <v>13492492.798713122</v>
      </c>
      <c r="H1085" s="10">
        <f t="shared" ca="1" si="781"/>
        <v>40309474.521088287</v>
      </c>
      <c r="I1085" s="10">
        <f t="shared" ca="1" si="782"/>
        <v>17912154.249750931</v>
      </c>
      <c r="J1085" s="10">
        <f t="shared" ca="1" si="815"/>
        <v>83403344.477013454</v>
      </c>
      <c r="K1085" s="82">
        <f t="shared" ca="1" si="792"/>
        <v>2249832.832292099</v>
      </c>
      <c r="L1085" s="82">
        <f t="shared" ca="1" si="793"/>
        <v>2596909.4377209195</v>
      </c>
      <c r="M1085" s="82">
        <f t="shared" ca="1" si="794"/>
        <v>7778311.98309422</v>
      </c>
      <c r="N1085" s="82">
        <f t="shared" ca="1" si="795"/>
        <v>3496312.733215793</v>
      </c>
      <c r="O1085" s="82">
        <f t="shared" ca="1" si="816"/>
        <v>16121366.986323033</v>
      </c>
      <c r="P1085" s="10">
        <f ca="1">IF(IF($A1085&gt;='key variables'!$B$26,K1085*SUMPRODUCT(Z1085:AC1085,'control variables'!$O$3:$R$3)/J1085+F$65*'key variables'!$B$25/scenario!J$65,K1085*SUMPRODUCT(Z1085:AC1085,'control variables'!$O$7:$R$7)/J1085+F$65*'key variables'!$B$25/scenario!J$65)&lt;'key variables'!$B$28,0,IF($A1085&gt;='key variables'!$B$26,K1085*SUMPRODUCT(Z1085:AC1085,'control variables'!$O$3:$R$3)/J1085+F$65*'key variables'!$B$25/scenario!J$65,K1085*SUMPRODUCT(Z1085:AC1085,'control variables'!$O$7:$R$7)/J1085+F$65*'key variables'!$B$25/scenario!J$65))</f>
        <v>9.8422911279813558E-57</v>
      </c>
      <c r="Q1085" s="10">
        <f ca="1">IF(IF($A1085&gt;='key variables'!$B$26,L1085*SUMPRODUCT(Z1085:AC1085,'control variables'!$O$4:$R$4)/J1085+G$65*'key variables'!$B$25/scenario!J$65,L1085*SUMPRODUCT(Z1085:AC1085,'control variables'!$O$7:$R$7)/J1085+G$65*'key variables'!$B$25/scenario!J$65)&lt;'key variables'!$B$28,0,IF($A1085&gt;='key variables'!$B$26,L1085*SUMPRODUCT(Z1085:AC1085,'control variables'!$O$4:$R$4)/J1085+G$65*'key variables'!$B$25/scenario!J$65,L1085*SUMPRODUCT(Z1085:AC1085,'control variables'!$O$7:$R$7)/J1085+G$65*'key variables'!$B$25/scenario!J$65))</f>
        <v>1.1360639044907149E-56</v>
      </c>
      <c r="R1085" s="10">
        <f ca="1">IF(IF($A1085&gt;='key variables'!$B$26,M1085*SUMPRODUCT(Z1085:AC1085,'control variables'!$O$5:$R$5)/J1085+H$65*'key variables'!$B$25/scenario!J$65,M1085*SUMPRODUCT(Z1085:AC1085,'control variables'!$O$7:$R$7)/J1085+H$65*'key variables'!$B$25/scenario!J$65)&lt;'key variables'!$B$28,0,IF($A1085&gt;='key variables'!$B$26,M1085*SUMPRODUCT(Z1085:AC1085,'control variables'!$O$5:$R$5)/J1085+H$65*'key variables'!$B$25/scenario!J$65,M1085*SUMPRODUCT(Z1085:AC1085,'control variables'!$O$7:$R$7)/J1085+H$65*'key variables'!$B$25/scenario!J$65))</f>
        <v>3.4027599705656653E-56</v>
      </c>
      <c r="S1085" s="10">
        <f ca="1">IF(IF($A1085&gt;='key variables'!$B$26,N1085*SUMPRODUCT(Z1085:AC1085,'control variables'!$O$6:$R$6)/J1085+I$65*'key variables'!$B$25/scenario!J$65,N1085*SUMPRODUCT(Z1085:AC1085,'control variables'!$O$7:$R$7)/J1085+I$65*'key variables'!$B$25/scenario!J$65)&lt;'key variables'!$B$28,0,IF($A1085&gt;='key variables'!$B$26,N1085*SUMPRODUCT(Z1085:AC1085,'control variables'!$O$6:$R$6)/J1085+I$65*'key variables'!$B$25/scenario!J$65,N1085*SUMPRODUCT(Z1085:AC1085,'control variables'!$O$7:$R$7)/J1085+I$65*'key variables'!$B$25/scenario!J$65))</f>
        <v>1.5295237628708549E-56</v>
      </c>
      <c r="T1085" s="10">
        <f t="shared" ca="1" si="789"/>
        <v>7.052576750725371E-56</v>
      </c>
      <c r="U1085" s="82">
        <f ca="1">SUMPRODUCT(P1055:P1084,'control variables'!AD$7:AD$36)</f>
        <v>2.0867477992748924E-56</v>
      </c>
      <c r="V1085" s="82">
        <f ca="1">SUMPRODUCT(Q1055:Q1084,'control variables'!AE$7:AE$36)</f>
        <v>2.4086656467535975E-56</v>
      </c>
      <c r="W1085" s="82">
        <f ca="1">SUMPRODUCT(R1055:R1084,'control variables'!AF$7:AF$36)</f>
        <v>7.2144806404389978E-56</v>
      </c>
      <c r="X1085" s="82">
        <f ca="1">SUMPRODUCT(S1055:S1084,'control variables'!AG$7:AG$36)</f>
        <v>3.2428733356966139E-56</v>
      </c>
      <c r="Y1085" s="82">
        <f t="shared" ca="1" si="783"/>
        <v>1.4952767422164102E-55</v>
      </c>
      <c r="Z1085" s="10">
        <f ca="1">IF($A1085&gt;='key variables'!$B$26,SUMPRODUCT(P1055:P1084,'control variables'!V$7:V$36)*$E1085,SUMPRODUCT(P1055:P1084,'control variables'!Z$7:Z$36)*$E1085)</f>
        <v>5.0918758817815917E-56</v>
      </c>
      <c r="AA1085" s="10">
        <f ca="1">IF($A1085&gt;='key variables'!$B$26,SUMPRODUCT(Q1055:Q1084,'control variables'!W$7:W$36)*$E1085,SUMPRODUCT(Q1055:Q1084,'control variables'!AA$7:AA$36)*$E1085)</f>
        <v>5.8773880189269853E-56</v>
      </c>
      <c r="AB1085" s="10">
        <f ca="1">IF($A1085&gt;='key variables'!$B$26,SUMPRODUCT(R1055:R1084,'control variables'!X$7:X$36)*$E1085,SUMPRODUCT(R1055:R1084,'control variables'!AB$7:AB$36)*$E1085)</f>
        <v>1.7604063119365165E-55</v>
      </c>
      <c r="AC1085" s="10">
        <f ca="1">IF($A1085&gt;='key variables'!$B$26,SUMPRODUCT(S1055:S1084,'control variables'!Y$7:Y$36)*$E1085,SUMPRODUCT(S1055:S1084,'control variables'!AC$7:AC$36)*$E1085)</f>
        <v>7.9129392308183781E-56</v>
      </c>
      <c r="AD1085" s="10">
        <f t="shared" ca="1" si="784"/>
        <v>3.6486266250892116E-55</v>
      </c>
      <c r="AE1085" s="82">
        <f ca="1">SUMPRODUCT(P1055:P1084,'control variables'!AL$7:AL$36)</f>
        <v>6.9328467450927698E-56</v>
      </c>
      <c r="AF1085" s="82">
        <f ca="1">SUMPRODUCT(Q1055:Q1084,'control variables'!AM$7:AM$36)</f>
        <v>7.9814374642220953E-56</v>
      </c>
      <c r="AG1085" s="82">
        <f ca="1">SUMPRODUCT(R1055:R1084,'control variables'!AN$7:AN$36)</f>
        <v>2.2757175823615925E-55</v>
      </c>
      <c r="AH1085" s="82">
        <f ca="1">SUMPRODUCT(S1055:S1084,'control variables'!AO$7:AO$36)</f>
        <v>9.8536313979031954E-56</v>
      </c>
      <c r="AI1085" s="82">
        <f t="shared" ca="1" si="796"/>
        <v>4.7525091430833987E-55</v>
      </c>
      <c r="AJ1085" s="10">
        <f ca="1">SUMPRODUCT(P1055:P1084,'control variables'!AP$7:AP$36)</f>
        <v>6.6243620298819632E-59</v>
      </c>
      <c r="AK1085" s="10">
        <f ca="1">SUMPRODUCT(Q1055:Q1084,'control variables'!AQ$7:AQ$36)</f>
        <v>1.9115718318452278E-58</v>
      </c>
      <c r="AL1085" s="10">
        <f ca="1">SUMPRODUCT(R1055:R1084,'control variables'!AR$7:AR$36)</f>
        <v>6.8706910777309902E-57</v>
      </c>
      <c r="AM1085" s="10">
        <f ca="1">SUMPRODUCT(S1055:S1084,'control variables'!AS$7:AS$36)</f>
        <v>5.147236048402667E-57</v>
      </c>
      <c r="AN1085" s="10">
        <f t="shared" ca="1" si="817"/>
        <v>1.2275327929617001E-56</v>
      </c>
      <c r="AO1085" s="82">
        <f ca="1">SUMPRODUCT(P1055:P1084,'control variables'!AX$7:AX$36)</f>
        <v>9.008121436996172E-59</v>
      </c>
      <c r="AP1085" s="82">
        <f ca="1">SUMPRODUCT(Q1055:Q1084,'control variables'!AY$7:AY$36)</f>
        <v>2.0795567777396812E-58</v>
      </c>
      <c r="AQ1085" s="82">
        <f ca="1">SUMPRODUCT(R1055:R1084,'control variables'!AZ$7:AZ$36)</f>
        <v>1.8686182701095426E-57</v>
      </c>
      <c r="AR1085" s="82">
        <f ca="1">SUMPRODUCT(S1055:S1084,'control variables'!BA$7:BA$36)</f>
        <v>1.3998911043731622E-57</v>
      </c>
      <c r="AS1085" s="82">
        <f t="shared" ca="1" si="818"/>
        <v>3.5665462666266345E-57</v>
      </c>
      <c r="AT1085" s="10">
        <f ca="1">SUMPRODUCT(P1055:P1084,'control variables'!AT$7:AT$36)</f>
        <v>-7.9500186912441658E-59</v>
      </c>
      <c r="AU1085" s="10">
        <f ca="1">SUMPRODUCT(Q1055:Q1084,'control variables'!AU$7:AU$36)</f>
        <v>8.6240213314541192E-59</v>
      </c>
      <c r="AV1085" s="10">
        <f ca="1">SUMPRODUCT(R1055:R1084,'control variables'!AV$7:AV$36)</f>
        <v>3.7135726950931841E-56</v>
      </c>
      <c r="AW1085" s="10">
        <f ca="1">SUMPRODUCT(S1055:S1084,'control variables'!AW$7:AW$36)</f>
        <v>2.7820542400023013E-56</v>
      </c>
      <c r="AX1085" s="10">
        <f t="shared" ca="1" si="797"/>
        <v>6.4963009377356955E-56</v>
      </c>
      <c r="AY1085" s="82">
        <f ca="1">SUMPRODUCT(P1055:P1084,'control variables'!BB$7:BB$36)</f>
        <v>2.8814559511481962E-58</v>
      </c>
      <c r="AZ1085" s="82">
        <f ca="1">SUMPRODUCT(Q1055:Q1084,'control variables'!BC$7:BC$36)</f>
        <v>7.3477075370088311E-58</v>
      </c>
      <c r="BA1085" s="82">
        <f ca="1">SUMPRODUCT(R1055:R1084,'control variables'!BD$7:BD$36)</f>
        <v>5.1436211297967824E-57</v>
      </c>
      <c r="BB1085" s="82">
        <f ca="1">SUMPRODUCT(S1055:S1084,'control variables'!BE$7:BE$36)</f>
        <v>7.3094528034903925E-58</v>
      </c>
      <c r="BC1085" s="82">
        <f t="shared" ca="1" si="819"/>
        <v>6.8974827589615246E-57</v>
      </c>
      <c r="BD1085" s="10">
        <f ca="1">SUMPRODUCT(P1055:P1084,'control variables'!BF$7:BF$36)</f>
        <v>6.0277548699913021E-59</v>
      </c>
      <c r="BE1085" s="10">
        <f ca="1">SUMPRODUCT(Q1055:Q1084,'control variables'!BG$7:BG$36)</f>
        <v>6.9576429348313138E-59</v>
      </c>
      <c r="BF1085" s="10">
        <f ca="1">SUMPRODUCT(R1055:R1084,'control variables'!BH$7:BH$36)</f>
        <v>2.0839662957821322E-57</v>
      </c>
      <c r="BG1085" s="10">
        <f ca="1">SUMPRODUCT(S1055:S1084,'control variables'!BI$7:BI$36)</f>
        <v>4.6836626708801427E-57</v>
      </c>
      <c r="BH1085" s="10">
        <f t="shared" ca="1" si="820"/>
        <v>6.8974829447105012E-57</v>
      </c>
      <c r="BI1085" s="82">
        <f t="shared" ca="1" si="798"/>
        <v>6.9537112859130074E-56</v>
      </c>
      <c r="BJ1085" s="82">
        <f t="shared" ca="1" si="799"/>
        <v>8.0635385609236377E-56</v>
      </c>
      <c r="BK1085" s="82">
        <f t="shared" ca="1" si="800"/>
        <v>2.6985110631688789E-55</v>
      </c>
      <c r="BL1085" s="82">
        <f t="shared" ca="1" si="801"/>
        <v>1.2708780165940399E-55</v>
      </c>
      <c r="BM1085" s="82">
        <f t="shared" ca="1" si="791"/>
        <v>5.4711140644465834E-55</v>
      </c>
      <c r="BN1085" s="10">
        <f ca="1">BN1084+BI1085-INDIRECT(ADDRESS(MAX($D1085-'key variables'!$B$9*30,34),scenario!BI$4),TRUE)</f>
        <v>9439390.0751690175</v>
      </c>
      <c r="BO1085" s="10">
        <f ca="1">BO1084+BJ1085-INDIRECT(ADDRESS(MAX($D1085-'key variables'!$B$9*30,34),scenario!BJ$4),TRUE)</f>
        <v>10895583.360992203</v>
      </c>
      <c r="BP1085" s="10">
        <f ca="1">BP1084+BK1085-INDIRECT(ADDRESS(MAX($D1085-'key variables'!$B$9*30,34),scenario!BK$4),TRUE)</f>
        <v>32531162.537994072</v>
      </c>
      <c r="BQ1085" s="10">
        <f ca="1">BQ1084+BL1085-INDIRECT(ADDRESS(MAX($D1085-'key variables'!$B$9*30,34),scenario!BL$4),TRUE)</f>
        <v>14415841.516535141</v>
      </c>
      <c r="BR1085" s="10">
        <f t="shared" ca="1" si="821"/>
        <v>67281977.490690395</v>
      </c>
      <c r="BS1085" s="82">
        <f t="shared" ca="1" si="802"/>
        <v>-2.3433848477536824E-9</v>
      </c>
      <c r="BT1085" s="82">
        <f t="shared" ca="1" si="803"/>
        <v>-3.4288309057018498E-10</v>
      </c>
      <c r="BU1085" s="82">
        <f t="shared" ca="1" si="804"/>
        <v>-4.2578247660364599E-9</v>
      </c>
      <c r="BV1085" s="82">
        <f t="shared" ca="1" si="805"/>
        <v>-2.9943922343414556E-9</v>
      </c>
      <c r="BW1085" s="82">
        <f t="shared" ca="1" si="822"/>
        <v>-9.9384849387017825E-9</v>
      </c>
      <c r="BX1085" s="10">
        <f t="shared" ca="1" si="806"/>
        <v>-1.8625994260191893E-12</v>
      </c>
      <c r="BY1085" s="10">
        <f t="shared" ca="1" si="807"/>
        <v>2.8902850229962428E-12</v>
      </c>
      <c r="BZ1085" s="10">
        <f t="shared" ca="1" si="808"/>
        <v>-3.5034723983035463E-11</v>
      </c>
      <c r="CA1085" s="10">
        <f t="shared" ca="1" si="809"/>
        <v>-2.0257049910634696E-11</v>
      </c>
      <c r="CB1085" s="10">
        <v>0</v>
      </c>
      <c r="CC1085" s="82">
        <f t="shared" ca="1" si="810"/>
        <v>3.9725652202851362E-13</v>
      </c>
      <c r="CD1085" s="82">
        <f t="shared" ca="1" si="811"/>
        <v>3.4270724516460853E-13</v>
      </c>
      <c r="CE1085" s="82">
        <f t="shared" ca="1" si="812"/>
        <v>1.8915613015532971E-10</v>
      </c>
      <c r="CF1085" s="82">
        <f t="shared" ca="1" si="813"/>
        <v>3.7028113764059381E-11</v>
      </c>
      <c r="CG1085" s="82">
        <f t="shared" ca="1" si="823"/>
        <v>2.269242076865822E-10</v>
      </c>
      <c r="CH1085" s="13" t="str">
        <f t="shared" ca="1" si="776"/>
        <v/>
      </c>
      <c r="CI1085" s="81">
        <f t="shared" ca="1" si="785"/>
        <v>0.1131775965863165</v>
      </c>
      <c r="CJ1085" s="81">
        <f t="shared" ca="1" si="786"/>
        <v>0.13063724757458739</v>
      </c>
      <c r="CK1085" s="81">
        <f t="shared" ca="1" si="787"/>
        <v>0.39004625943939081</v>
      </c>
      <c r="CL1085" s="81">
        <f t="shared" ca="1" si="788"/>
        <v>0.17284488538116416</v>
      </c>
      <c r="CM1085" s="89">
        <f t="shared" ca="1" si="777"/>
        <v>0.80670598898145884</v>
      </c>
    </row>
    <row r="1086" spans="1:91" x14ac:dyDescent="0.3">
      <c r="A1086">
        <v>1021</v>
      </c>
      <c r="B1086" s="3">
        <f t="shared" si="790"/>
        <v>3.0249999999999999</v>
      </c>
      <c r="C1086" s="3">
        <f t="shared" si="778"/>
        <v>34.033333333333331</v>
      </c>
      <c r="D1086" s="4">
        <f t="shared" ca="1" si="814"/>
        <v>1086</v>
      </c>
      <c r="E1086" s="58">
        <f>(0.5*(COS(B1086*2*PI())+1)*('key variables'!$B$4-'key variables'!$B$6)+'key variables'!$B$6)/'key variables'!$B$4</f>
        <v>1</v>
      </c>
      <c r="F1086" s="10">
        <f t="shared" ca="1" si="779"/>
        <v>11689222.907461114</v>
      </c>
      <c r="G1086" s="10">
        <f t="shared" ca="1" si="780"/>
        <v>13492492.798713122</v>
      </c>
      <c r="H1086" s="10">
        <f t="shared" ca="1" si="781"/>
        <v>40309474.521088287</v>
      </c>
      <c r="I1086" s="10">
        <f t="shared" ca="1" si="782"/>
        <v>17912154.249750931</v>
      </c>
      <c r="J1086" s="10">
        <f t="shared" ca="1" si="815"/>
        <v>83403344.477013454</v>
      </c>
      <c r="K1086" s="82">
        <f t="shared" ca="1" si="792"/>
        <v>2249832.832292099</v>
      </c>
      <c r="L1086" s="82">
        <f t="shared" ca="1" si="793"/>
        <v>2596909.4377209195</v>
      </c>
      <c r="M1086" s="82">
        <f t="shared" ca="1" si="794"/>
        <v>7778311.98309422</v>
      </c>
      <c r="N1086" s="82">
        <f t="shared" ca="1" si="795"/>
        <v>3496312.733215793</v>
      </c>
      <c r="O1086" s="82">
        <f t="shared" ca="1" si="816"/>
        <v>16121366.986323033</v>
      </c>
      <c r="P1086" s="10">
        <f ca="1">IF(IF($A1086&gt;='key variables'!$B$26,K1086*SUMPRODUCT(Z1086:AC1086,'control variables'!$O$3:$R$3)/J1086+F$65*'key variables'!$B$25/scenario!J$65,K1086*SUMPRODUCT(Z1086:AC1086,'control variables'!$O$7:$R$7)/J1086+F$65*'key variables'!$B$25/scenario!J$65)&lt;'key variables'!$B$28,0,IF($A1086&gt;='key variables'!$B$26,K1086*SUMPRODUCT(Z1086:AC1086,'control variables'!$O$3:$R$3)/J1086+F$65*'key variables'!$B$25/scenario!J$65,K1086*SUMPRODUCT(Z1086:AC1086,'control variables'!$O$7:$R$7)/J1086+F$65*'key variables'!$B$25/scenario!J$65))</f>
        <v>8.4687917891544693E-57</v>
      </c>
      <c r="Q1086" s="10">
        <f ca="1">IF(IF($A1086&gt;='key variables'!$B$26,L1086*SUMPRODUCT(Z1086:AC1086,'control variables'!$O$4:$R$4)/J1086+G$65*'key variables'!$B$25/scenario!J$65,L1086*SUMPRODUCT(Z1086:AC1086,'control variables'!$O$7:$R$7)/J1086+G$65*'key variables'!$B$25/scenario!J$65)&lt;'key variables'!$B$28,0,IF($A1086&gt;='key variables'!$B$26,L1086*SUMPRODUCT(Z1086:AC1086,'control variables'!$O$4:$R$4)/J1086+G$65*'key variables'!$B$25/scenario!J$65,L1086*SUMPRODUCT(Z1086:AC1086,'control variables'!$O$7:$R$7)/J1086+G$65*'key variables'!$B$25/scenario!J$65))</f>
        <v>9.7752530800000923E-57</v>
      </c>
      <c r="R1086" s="10">
        <f ca="1">IF(IF($A1086&gt;='key variables'!$B$26,M1086*SUMPRODUCT(Z1086:AC1086,'control variables'!$O$5:$R$5)/J1086+H$65*'key variables'!$B$25/scenario!J$65,M1086*SUMPRODUCT(Z1086:AC1086,'control variables'!$O$7:$R$7)/J1086+H$65*'key variables'!$B$25/scenario!J$65)&lt;'key variables'!$B$28,0,IF($A1086&gt;='key variables'!$B$26,M1086*SUMPRODUCT(Z1086:AC1086,'control variables'!$O$5:$R$5)/J1086+H$65*'key variables'!$B$25/scenario!J$65,M1086*SUMPRODUCT(Z1086:AC1086,'control variables'!$O$7:$R$7)/J1086+H$65*'key variables'!$B$25/scenario!J$65))</f>
        <v>2.9279021850169966E-56</v>
      </c>
      <c r="S1086" s="10">
        <f ca="1">IF(IF($A1086&gt;='key variables'!$B$26,N1086*SUMPRODUCT(Z1086:AC1086,'control variables'!$O$6:$R$6)/J1086+I$65*'key variables'!$B$25/scenario!J$65,N1086*SUMPRODUCT(Z1086:AC1086,'control variables'!$O$7:$R$7)/J1086+I$65*'key variables'!$B$25/scenario!J$65)&lt;'key variables'!$B$28,0,IF($A1086&gt;='key variables'!$B$26,N1086*SUMPRODUCT(Z1086:AC1086,'control variables'!$O$6:$R$6)/J1086+I$65*'key variables'!$B$25/scenario!J$65,N1086*SUMPRODUCT(Z1086:AC1086,'control variables'!$O$7:$R$7)/J1086+I$65*'key variables'!$B$25/scenario!J$65))</f>
        <v>1.3160775388457784E-56</v>
      </c>
      <c r="T1086" s="10">
        <f t="shared" ca="1" si="789"/>
        <v>6.0683842107782309E-56</v>
      </c>
      <c r="U1086" s="82">
        <f ca="1">SUMPRODUCT(P1056:P1085,'control variables'!AD$7:AD$36)</f>
        <v>1.7955405300188394E-56</v>
      </c>
      <c r="V1086" s="82">
        <f ca="1">SUMPRODUCT(Q1056:Q1085,'control variables'!AE$7:AE$36)</f>
        <v>2.0725344929142546E-56</v>
      </c>
      <c r="W1086" s="82">
        <f ca="1">SUMPRODUCT(R1056:R1085,'control variables'!AF$7:AF$36)</f>
        <v>6.2076942874676773E-56</v>
      </c>
      <c r="X1086" s="82">
        <f ca="1">SUMPRODUCT(S1056:S1085,'control variables'!AG$7:AG$36)</f>
        <v>2.7903278536984431E-56</v>
      </c>
      <c r="Y1086" s="82">
        <f t="shared" ca="1" si="783"/>
        <v>1.2866097164099215E-55</v>
      </c>
      <c r="Z1086" s="10">
        <f ca="1">IF($A1086&gt;='key variables'!$B$26,SUMPRODUCT(P1056:P1085,'control variables'!V$7:V$36)*$E1086,SUMPRODUCT(P1056:P1085,'control variables'!Z$7:Z$36)*$E1086)</f>
        <v>4.3813006644795214E-56</v>
      </c>
      <c r="AA1086" s="10">
        <f ca="1">IF($A1086&gt;='key variables'!$B$26,SUMPRODUCT(Q1056:Q1085,'control variables'!W$7:W$36)*$E1086,SUMPRODUCT(Q1056:Q1085,'control variables'!AA$7:AA$36)*$E1086)</f>
        <v>5.0571939753800361E-56</v>
      </c>
      <c r="AB1086" s="10">
        <f ca="1">IF($A1086&gt;='key variables'!$B$26,SUMPRODUCT(R1056:R1085,'control variables'!X$7:X$36)*$E1086,SUMPRODUCT(R1056:R1085,'control variables'!AB$7:AB$36)*$E1086)</f>
        <v>1.5147402496273642E-55</v>
      </c>
      <c r="AC1086" s="10">
        <f ca="1">IF($A1086&gt;='key variables'!$B$26,SUMPRODUCT(S1056:S1085,'control variables'!Y$7:Y$36)*$E1086,SUMPRODUCT(S1056:S1085,'control variables'!AC$7:AC$36)*$E1086)</f>
        <v>6.8086824413796074E-56</v>
      </c>
      <c r="AD1086" s="10">
        <f t="shared" ca="1" si="784"/>
        <v>3.1394579577512806E-55</v>
      </c>
      <c r="AE1086" s="82">
        <f ca="1">SUMPRODUCT(P1056:P1085,'control variables'!AL$7:AL$36)</f>
        <v>5.9653626200294963E-56</v>
      </c>
      <c r="AF1086" s="82">
        <f ca="1">SUMPRODUCT(Q1056:Q1085,'control variables'!AM$7:AM$36)</f>
        <v>6.8676216933360741E-56</v>
      </c>
      <c r="AG1086" s="82">
        <f ca="1">SUMPRODUCT(R1056:R1085,'control variables'!AN$7:AN$36)</f>
        <v>1.958139433728689E-55</v>
      </c>
      <c r="AH1086" s="82">
        <f ca="1">SUMPRODUCT(S1056:S1085,'control variables'!AO$7:AO$36)</f>
        <v>8.4785495156382796E-56</v>
      </c>
      <c r="AI1086" s="82">
        <f t="shared" ca="1" si="796"/>
        <v>4.0892928166290738E-55</v>
      </c>
      <c r="AJ1086" s="10">
        <f ca="1">SUMPRODUCT(P1056:P1085,'control variables'!AP$7:AP$36)</f>
        <v>5.6999271854049621E-59</v>
      </c>
      <c r="AK1086" s="10">
        <f ca="1">SUMPRODUCT(Q1056:Q1085,'control variables'!AQ$7:AQ$36)</f>
        <v>1.6448105043231045E-58</v>
      </c>
      <c r="AL1086" s="10">
        <f ca="1">SUMPRODUCT(R1056:R1085,'control variables'!AR$7:AR$36)</f>
        <v>5.9118808241185456E-57</v>
      </c>
      <c r="AM1086" s="10">
        <f ca="1">SUMPRODUCT(S1056:S1085,'control variables'!AS$7:AS$36)</f>
        <v>4.4289352770336964E-57</v>
      </c>
      <c r="AN1086" s="10">
        <f t="shared" ca="1" si="817"/>
        <v>1.0562296423438602E-56</v>
      </c>
      <c r="AO1086" s="82">
        <f ca="1">SUMPRODUCT(P1056:P1085,'control variables'!AX$7:AX$36)</f>
        <v>7.7510311236837086E-59</v>
      </c>
      <c r="AP1086" s="82">
        <f ca="1">SUMPRODUCT(Q1056:Q1085,'control variables'!AY$7:AY$36)</f>
        <v>1.7893530211003222E-58</v>
      </c>
      <c r="AQ1086" s="82">
        <f ca="1">SUMPRODUCT(R1056:R1085,'control variables'!AZ$7:AZ$36)</f>
        <v>1.6078511453474348E-57</v>
      </c>
      <c r="AR1086" s="82">
        <f ca="1">SUMPRODUCT(S1056:S1085,'control variables'!BA$7:BA$36)</f>
        <v>1.2045352180978764E-57</v>
      </c>
      <c r="AS1086" s="82">
        <f t="shared" ca="1" si="818"/>
        <v>3.0688319767921805E-57</v>
      </c>
      <c r="AT1086" s="10">
        <f ca="1">SUMPRODUCT(P1056:P1085,'control variables'!AT$7:AT$36)</f>
        <v>-6.8405874344261379E-59</v>
      </c>
      <c r="AU1086" s="10">
        <f ca="1">SUMPRODUCT(Q1056:Q1085,'control variables'!AU$7:AU$36)</f>
        <v>7.4205324849287439E-59</v>
      </c>
      <c r="AV1086" s="10">
        <f ca="1">SUMPRODUCT(R1056:R1085,'control variables'!AV$7:AV$36)</f>
        <v>3.1953407534576383E-56</v>
      </c>
      <c r="AW1086" s="10">
        <f ca="1">SUMPRODUCT(S1056:S1085,'control variables'!AW$7:AW$36)</f>
        <v>2.3938164192005687E-56</v>
      </c>
      <c r="AX1086" s="10">
        <f t="shared" ca="1" si="797"/>
        <v>5.5897371177087093E-56</v>
      </c>
      <c r="AY1086" s="82">
        <f ca="1">SUMPRODUCT(P1056:P1085,'control variables'!BB$7:BB$36)</f>
        <v>2.4793465446798912E-58</v>
      </c>
      <c r="AZ1086" s="82">
        <f ca="1">SUMPRODUCT(Q1056:Q1085,'control variables'!BC$7:BC$36)</f>
        <v>6.3223292675850094E-58</v>
      </c>
      <c r="BA1086" s="82">
        <f ca="1">SUMPRODUCT(R1056:R1085,'control variables'!BD$7:BD$36)</f>
        <v>4.4258248231150001E-57</v>
      </c>
      <c r="BB1086" s="82">
        <f ca="1">SUMPRODUCT(S1056:S1085,'control variables'!BE$7:BE$36)</f>
        <v>6.2894130117148488E-58</v>
      </c>
      <c r="BC1086" s="82">
        <f t="shared" ca="1" si="819"/>
        <v>5.9349337055129751E-57</v>
      </c>
      <c r="BD1086" s="10">
        <f ca="1">SUMPRODUCT(P1056:P1085,'control variables'!BF$7:BF$36)</f>
        <v>5.1865770160862995E-59</v>
      </c>
      <c r="BE1086" s="10">
        <f ca="1">SUMPRODUCT(Q1056:Q1085,'control variables'!BG$7:BG$36)</f>
        <v>5.986698482312934E-59</v>
      </c>
      <c r="BF1086" s="10">
        <f ca="1">SUMPRODUCT(R1056:R1085,'control variables'!BH$7:BH$36)</f>
        <v>1.7931471874896773E-57</v>
      </c>
      <c r="BG1086" s="10">
        <f ca="1">SUMPRODUCT(S1056:S1085,'control variables'!BI$7:BI$36)</f>
        <v>4.0300539228668686E-57</v>
      </c>
      <c r="BH1086" s="10">
        <f t="shared" ca="1" si="820"/>
        <v>5.9349338653405377E-57</v>
      </c>
      <c r="BI1086" s="82">
        <f t="shared" ca="1" si="798"/>
        <v>5.9833154980418698E-56</v>
      </c>
      <c r="BJ1086" s="82">
        <f t="shared" ca="1" si="799"/>
        <v>6.9382655184968532E-56</v>
      </c>
      <c r="BK1086" s="82">
        <f t="shared" ca="1" si="800"/>
        <v>2.3219317573056031E-55</v>
      </c>
      <c r="BL1086" s="82">
        <f t="shared" ca="1" si="801"/>
        <v>1.0935260064955998E-55</v>
      </c>
      <c r="BM1086" s="82">
        <f t="shared" ca="1" si="791"/>
        <v>4.7076158654550747E-55</v>
      </c>
      <c r="BN1086" s="10">
        <f ca="1">BN1085+BI1086-INDIRECT(ADDRESS(MAX($D1086-'key variables'!$B$9*30,34),scenario!BI$4),TRUE)</f>
        <v>9439390.0751690175</v>
      </c>
      <c r="BO1086" s="10">
        <f ca="1">BO1085+BJ1086-INDIRECT(ADDRESS(MAX($D1086-'key variables'!$B$9*30,34),scenario!BJ$4),TRUE)</f>
        <v>10895583.360992203</v>
      </c>
      <c r="BP1086" s="10">
        <f ca="1">BP1085+BK1086-INDIRECT(ADDRESS(MAX($D1086-'key variables'!$B$9*30,34),scenario!BK$4),TRUE)</f>
        <v>32531162.537994072</v>
      </c>
      <c r="BQ1086" s="10">
        <f ca="1">BQ1085+BL1086-INDIRECT(ADDRESS(MAX($D1086-'key variables'!$B$9*30,34),scenario!BL$4),TRUE)</f>
        <v>14415841.516535141</v>
      </c>
      <c r="BR1086" s="10">
        <f t="shared" ca="1" si="821"/>
        <v>67281977.490690395</v>
      </c>
      <c r="BS1086" s="82">
        <f t="shared" ca="1" si="802"/>
        <v>-2.3433848477536824E-9</v>
      </c>
      <c r="BT1086" s="82">
        <f t="shared" ca="1" si="803"/>
        <v>-3.4288309057018498E-10</v>
      </c>
      <c r="BU1086" s="82">
        <f t="shared" ca="1" si="804"/>
        <v>-4.2578247660364599E-9</v>
      </c>
      <c r="BV1086" s="82">
        <f t="shared" ca="1" si="805"/>
        <v>-2.9943922343414556E-9</v>
      </c>
      <c r="BW1086" s="82">
        <f t="shared" ca="1" si="822"/>
        <v>-9.9384849387017825E-9</v>
      </c>
      <c r="BX1086" s="10">
        <f t="shared" ca="1" si="806"/>
        <v>-1.8625994260191893E-12</v>
      </c>
      <c r="BY1086" s="10">
        <f t="shared" ca="1" si="807"/>
        <v>2.8902850229962428E-12</v>
      </c>
      <c r="BZ1086" s="10">
        <f t="shared" ca="1" si="808"/>
        <v>-3.5034723983035463E-11</v>
      </c>
      <c r="CA1086" s="10">
        <f t="shared" ca="1" si="809"/>
        <v>-2.0257049910634696E-11</v>
      </c>
      <c r="CB1086" s="10">
        <v>0</v>
      </c>
      <c r="CC1086" s="82">
        <f t="shared" ca="1" si="810"/>
        <v>3.9725652202851362E-13</v>
      </c>
      <c r="CD1086" s="82">
        <f t="shared" ca="1" si="811"/>
        <v>3.4270724516460853E-13</v>
      </c>
      <c r="CE1086" s="82">
        <f t="shared" ca="1" si="812"/>
        <v>1.8915613015532971E-10</v>
      </c>
      <c r="CF1086" s="82">
        <f t="shared" ca="1" si="813"/>
        <v>3.7028113764059381E-11</v>
      </c>
      <c r="CG1086" s="82">
        <f t="shared" ca="1" si="823"/>
        <v>2.269242076865822E-10</v>
      </c>
      <c r="CH1086" s="13" t="str">
        <f t="shared" ca="1" si="776"/>
        <v/>
      </c>
      <c r="CI1086" s="81">
        <f t="shared" ca="1" si="785"/>
        <v>0.1131775965863165</v>
      </c>
      <c r="CJ1086" s="81">
        <f t="shared" ca="1" si="786"/>
        <v>0.13063724757458739</v>
      </c>
      <c r="CK1086" s="81">
        <f t="shared" ca="1" si="787"/>
        <v>0.39004625943939081</v>
      </c>
      <c r="CL1086" s="81">
        <f t="shared" ca="1" si="788"/>
        <v>0.17284488538116416</v>
      </c>
      <c r="CM1086" s="89">
        <f t="shared" ca="1" si="777"/>
        <v>0.80670598898145884</v>
      </c>
    </row>
    <row r="1087" spans="1:91" x14ac:dyDescent="0.3">
      <c r="A1087">
        <v>1022</v>
      </c>
      <c r="B1087" s="3">
        <f t="shared" si="790"/>
        <v>3.0277777777777777</v>
      </c>
      <c r="C1087" s="3">
        <f t="shared" si="778"/>
        <v>34.06666666666667</v>
      </c>
      <c r="D1087" s="4">
        <f t="shared" ca="1" si="814"/>
        <v>1087</v>
      </c>
      <c r="E1087" s="58">
        <f>(0.5*(COS(B1087*2*PI())+1)*('key variables'!$B$4-'key variables'!$B$6)+'key variables'!$B$6)/'key variables'!$B$4</f>
        <v>1</v>
      </c>
      <c r="F1087" s="10">
        <f t="shared" ca="1" si="779"/>
        <v>11689222.907461114</v>
      </c>
      <c r="G1087" s="10">
        <f t="shared" ca="1" si="780"/>
        <v>13492492.798713122</v>
      </c>
      <c r="H1087" s="10">
        <f t="shared" ca="1" si="781"/>
        <v>40309474.521088287</v>
      </c>
      <c r="I1087" s="10">
        <f t="shared" ca="1" si="782"/>
        <v>17912154.249750931</v>
      </c>
      <c r="J1087" s="10">
        <f t="shared" ca="1" si="815"/>
        <v>83403344.477013454</v>
      </c>
      <c r="K1087" s="82">
        <f t="shared" ca="1" si="792"/>
        <v>2249832.832292099</v>
      </c>
      <c r="L1087" s="82">
        <f t="shared" ca="1" si="793"/>
        <v>2596909.4377209195</v>
      </c>
      <c r="M1087" s="82">
        <f t="shared" ca="1" si="794"/>
        <v>7778311.98309422</v>
      </c>
      <c r="N1087" s="82">
        <f t="shared" ca="1" si="795"/>
        <v>3496312.733215793</v>
      </c>
      <c r="O1087" s="82">
        <f t="shared" ca="1" si="816"/>
        <v>16121366.986323033</v>
      </c>
      <c r="P1087" s="10">
        <f ca="1">IF(IF($A1087&gt;='key variables'!$B$26,K1087*SUMPRODUCT(Z1087:AC1087,'control variables'!$O$3:$R$3)/J1087+F$65*'key variables'!$B$25/scenario!J$65,K1087*SUMPRODUCT(Z1087:AC1087,'control variables'!$O$7:$R$7)/J1087+F$65*'key variables'!$B$25/scenario!J$65)&lt;'key variables'!$B$28,0,IF($A1087&gt;='key variables'!$B$26,K1087*SUMPRODUCT(Z1087:AC1087,'control variables'!$O$3:$R$3)/J1087+F$65*'key variables'!$B$25/scenario!J$65,K1087*SUMPRODUCT(Z1087:AC1087,'control variables'!$O$7:$R$7)/J1087+F$65*'key variables'!$B$25/scenario!J$65))</f>
        <v>7.2869653453097898E-57</v>
      </c>
      <c r="Q1087" s="10">
        <f ca="1">IF(IF($A1087&gt;='key variables'!$B$26,L1087*SUMPRODUCT(Z1087:AC1087,'control variables'!$O$4:$R$4)/J1087+G$65*'key variables'!$B$25/scenario!J$65,L1087*SUMPRODUCT(Z1087:AC1087,'control variables'!$O$7:$R$7)/J1087+G$65*'key variables'!$B$25/scenario!J$65)&lt;'key variables'!$B$28,0,IF($A1087&gt;='key variables'!$B$26,L1087*SUMPRODUCT(Z1087:AC1087,'control variables'!$O$4:$R$4)/J1087+G$65*'key variables'!$B$25/scenario!J$65,L1087*SUMPRODUCT(Z1087:AC1087,'control variables'!$O$7:$R$7)/J1087+G$65*'key variables'!$B$25/scenario!J$65))</f>
        <v>8.4111089526154611E-57</v>
      </c>
      <c r="R1087" s="10">
        <f ca="1">IF(IF($A1087&gt;='key variables'!$B$26,M1087*SUMPRODUCT(Z1087:AC1087,'control variables'!$O$5:$R$5)/J1087+H$65*'key variables'!$B$25/scenario!J$65,M1087*SUMPRODUCT(Z1087:AC1087,'control variables'!$O$7:$R$7)/J1087+H$65*'key variables'!$B$25/scenario!J$65)&lt;'key variables'!$B$28,0,IF($A1087&gt;='key variables'!$B$26,M1087*SUMPRODUCT(Z1087:AC1087,'control variables'!$O$5:$R$5)/J1087+H$65*'key variables'!$B$25/scenario!J$65,M1087*SUMPRODUCT(Z1087:AC1087,'control variables'!$O$7:$R$7)/J1087+H$65*'key variables'!$B$25/scenario!J$65))</f>
        <v>2.5193111706913062E-56</v>
      </c>
      <c r="S1087" s="10">
        <f ca="1">IF(IF($A1087&gt;='key variables'!$B$26,N1087*SUMPRODUCT(Z1087:AC1087,'control variables'!$O$6:$R$6)/J1087+I$65*'key variables'!$B$25/scenario!J$65,N1087*SUMPRODUCT(Z1087:AC1087,'control variables'!$O$7:$R$7)/J1087+I$65*'key variables'!$B$25/scenario!J$65)&lt;'key variables'!$B$28,0,IF($A1087&gt;='key variables'!$B$26,N1087*SUMPRODUCT(Z1087:AC1087,'control variables'!$O$6:$R$6)/J1087+I$65*'key variables'!$B$25/scenario!J$65,N1087*SUMPRODUCT(Z1087:AC1087,'control variables'!$O$7:$R$7)/J1087+I$65*'key variables'!$B$25/scenario!J$65))</f>
        <v>1.1324179004603065E-56</v>
      </c>
      <c r="T1087" s="10">
        <f t="shared" ca="1" si="789"/>
        <v>5.221536500944138E-56</v>
      </c>
      <c r="U1087" s="82">
        <f ca="1">SUMPRODUCT(P1057:P1086,'control variables'!AD$7:AD$36)</f>
        <v>1.5449714604038904E-56</v>
      </c>
      <c r="V1087" s="82">
        <f ca="1">SUMPRODUCT(Q1057:Q1086,'control variables'!AE$7:AE$36)</f>
        <v>1.7833107015532396E-56</v>
      </c>
      <c r="W1087" s="82">
        <f ca="1">SUMPRODUCT(R1057:R1086,'control variables'!AF$7:AF$36)</f>
        <v>5.3414057486907274E-56</v>
      </c>
      <c r="X1087" s="82">
        <f ca="1">SUMPRODUCT(S1057:S1086,'control variables'!AG$7:AG$36)</f>
        <v>2.4009354437066949E-56</v>
      </c>
      <c r="Y1087" s="82">
        <f t="shared" ca="1" si="783"/>
        <v>1.1070623354354552E-55</v>
      </c>
      <c r="Z1087" s="10">
        <f ca="1">IF($A1087&gt;='key variables'!$B$26,SUMPRODUCT(P1057:P1086,'control variables'!V$7:V$36)*$E1087,SUMPRODUCT(P1057:P1086,'control variables'!Z$7:Z$36)*$E1087)</f>
        <v>3.769886768302824E-56</v>
      </c>
      <c r="AA1087" s="10">
        <f ca="1">IF($A1087&gt;='key variables'!$B$26,SUMPRODUCT(Q1057:Q1086,'control variables'!W$7:W$36)*$E1087,SUMPRODUCT(Q1057:Q1086,'control variables'!AA$7:AA$36)*$E1087)</f>
        <v>4.351458644938898E-56</v>
      </c>
      <c r="AB1087" s="10">
        <f ca="1">IF($A1087&gt;='key variables'!$B$26,SUMPRODUCT(R1057:R1086,'control variables'!X$7:X$36)*$E1087,SUMPRODUCT(R1057:R1086,'control variables'!AB$7:AB$36)*$E1087)</f>
        <v>1.3033570763088191E-55</v>
      </c>
      <c r="AC1087" s="10">
        <f ca="1">IF($A1087&gt;='key variables'!$B$26,SUMPRODUCT(S1057:S1086,'control variables'!Y$7:Y$36)*$E1087,SUMPRODUCT(S1057:S1086,'control variables'!AC$7:AC$36)*$E1087)</f>
        <v>5.8585255409267796E-56</v>
      </c>
      <c r="AD1087" s="10">
        <f t="shared" ca="1" si="784"/>
        <v>2.7013441717256694E-55</v>
      </c>
      <c r="AE1087" s="82">
        <f ca="1">SUMPRODUCT(P1057:P1086,'control variables'!AL$7:AL$36)</f>
        <v>5.1328916528601273E-56</v>
      </c>
      <c r="AF1087" s="82">
        <f ca="1">SUMPRODUCT(Q1057:Q1086,'control variables'!AM$7:AM$36)</f>
        <v>5.9092397746897679E-56</v>
      </c>
      <c r="AG1087" s="82">
        <f ca="1">SUMPRODUCT(R1057:R1086,'control variables'!AN$7:AN$36)</f>
        <v>1.6848795613488702E-55</v>
      </c>
      <c r="AH1087" s="82">
        <f ca="1">SUMPRODUCT(S1057:S1086,'control variables'!AO$7:AO$36)</f>
        <v>7.2953613735162682E-56</v>
      </c>
      <c r="AI1087" s="82">
        <f t="shared" ca="1" si="796"/>
        <v>3.5186288414554868E-55</v>
      </c>
      <c r="AJ1087" s="10">
        <f ca="1">SUMPRODUCT(P1057:P1086,'control variables'!AP$7:AP$36)</f>
        <v>4.9044979384222197E-59</v>
      </c>
      <c r="AK1087" s="10">
        <f ca="1">SUMPRODUCT(Q1057:Q1086,'control variables'!AQ$7:AQ$36)</f>
        <v>1.415275926366899E-58</v>
      </c>
      <c r="AL1087" s="10">
        <f ca="1">SUMPRODUCT(R1057:R1086,'control variables'!AR$7:AR$36)</f>
        <v>5.0868732829307673E-57</v>
      </c>
      <c r="AM1087" s="10">
        <f ca="1">SUMPRODUCT(S1057:S1086,'control variables'!AS$7:AS$36)</f>
        <v>3.8108739338349901E-57</v>
      </c>
      <c r="AN1087" s="10">
        <f t="shared" ca="1" si="817"/>
        <v>9.088319788786669E-57</v>
      </c>
      <c r="AO1087" s="82">
        <f ca="1">SUMPRODUCT(P1057:P1086,'control variables'!AX$7:AX$36)</f>
        <v>6.6693687358134885E-59</v>
      </c>
      <c r="AP1087" s="82">
        <f ca="1">SUMPRODUCT(Q1057:Q1086,'control variables'!AY$7:AY$36)</f>
        <v>1.5396474231403018E-58</v>
      </c>
      <c r="AQ1087" s="82">
        <f ca="1">SUMPRODUCT(R1057:R1086,'control variables'!AZ$7:AZ$36)</f>
        <v>1.3834742745202359E-57</v>
      </c>
      <c r="AR1087" s="82">
        <f ca="1">SUMPRODUCT(S1057:S1086,'control variables'!BA$7:BA$36)</f>
        <v>1.0364413968383485E-57</v>
      </c>
      <c r="AS1087" s="82">
        <f t="shared" ca="1" si="818"/>
        <v>2.6405741010307497E-57</v>
      </c>
      <c r="AT1087" s="10">
        <f ca="1">SUMPRODUCT(P1057:P1086,'control variables'!AT$7:AT$36)</f>
        <v>-5.8859781675187046E-59</v>
      </c>
      <c r="AU1087" s="10">
        <f ca="1">SUMPRODUCT(Q1057:Q1086,'control variables'!AU$7:AU$36)</f>
        <v>6.384991437700702E-59</v>
      </c>
      <c r="AV1087" s="10">
        <f ca="1">SUMPRODUCT(R1057:R1086,'control variables'!AV$7:AV$36)</f>
        <v>2.7494284800720798E-56</v>
      </c>
      <c r="AW1087" s="10">
        <f ca="1">SUMPRODUCT(S1057:S1086,'control variables'!AW$7:AW$36)</f>
        <v>2.0597574865504761E-56</v>
      </c>
      <c r="AX1087" s="10">
        <f t="shared" ca="1" si="797"/>
        <v>4.8096849798927379E-56</v>
      </c>
      <c r="AY1087" s="82">
        <f ca="1">SUMPRODUCT(P1057:P1086,'control variables'!BB$7:BB$36)</f>
        <v>2.133351816871123E-58</v>
      </c>
      <c r="AZ1087" s="82">
        <f ca="1">SUMPRODUCT(Q1057:Q1086,'control variables'!BC$7:BC$36)</f>
        <v>5.4400433286752821E-58</v>
      </c>
      <c r="BA1087" s="82">
        <f ca="1">SUMPRODUCT(R1057:R1086,'control variables'!BD$7:BD$36)</f>
        <v>3.8081975461662372E-57</v>
      </c>
      <c r="BB1087" s="82">
        <f ca="1">SUMPRODUCT(S1057:S1086,'control variables'!BE$7:BE$36)</f>
        <v>5.4117205617688639E-58</v>
      </c>
      <c r="BC1087" s="82">
        <f t="shared" ca="1" si="819"/>
        <v>5.1067091168977643E-57</v>
      </c>
      <c r="BD1087" s="10">
        <f ca="1">SUMPRODUCT(P1057:P1086,'control variables'!BF$7:BF$36)</f>
        <v>4.4627861822512157E-59</v>
      </c>
      <c r="BE1087" s="10">
        <f ca="1">SUMPRODUCT(Q1057:Q1086,'control variables'!BG$7:BG$36)</f>
        <v>5.1512500790609931E-59</v>
      </c>
      <c r="BF1087" s="10">
        <f ca="1">SUMPRODUCT(R1057:R1086,'control variables'!BH$7:BH$36)</f>
        <v>1.5429121106756566E-57</v>
      </c>
      <c r="BG1087" s="10">
        <f ca="1">SUMPRODUCT(S1057:S1086,'control variables'!BI$7:BI$36)</f>
        <v>3.4676567811324887E-57</v>
      </c>
      <c r="BH1087" s="10">
        <f t="shared" ca="1" si="820"/>
        <v>5.1067092544212675E-57</v>
      </c>
      <c r="BI1087" s="82">
        <f t="shared" ca="1" si="798"/>
        <v>5.1483391928613198E-56</v>
      </c>
      <c r="BJ1087" s="82">
        <f t="shared" ca="1" si="799"/>
        <v>5.9700251994142209E-56</v>
      </c>
      <c r="BK1087" s="82">
        <f t="shared" ca="1" si="800"/>
        <v>1.9979043848177402E-55</v>
      </c>
      <c r="BL1087" s="82">
        <f t="shared" ca="1" si="801"/>
        <v>9.4092360656844326E-56</v>
      </c>
      <c r="BM1087" s="82">
        <f t="shared" ca="1" si="791"/>
        <v>4.0506644306137372E-55</v>
      </c>
      <c r="BN1087" s="10">
        <f ca="1">BN1086+BI1087-INDIRECT(ADDRESS(MAX($D1087-'key variables'!$B$9*30,34),scenario!BI$4),TRUE)</f>
        <v>9439390.0751690175</v>
      </c>
      <c r="BO1087" s="10">
        <f ca="1">BO1086+BJ1087-INDIRECT(ADDRESS(MAX($D1087-'key variables'!$B$9*30,34),scenario!BJ$4),TRUE)</f>
        <v>10895583.360992203</v>
      </c>
      <c r="BP1087" s="10">
        <f ca="1">BP1086+BK1087-INDIRECT(ADDRESS(MAX($D1087-'key variables'!$B$9*30,34),scenario!BK$4),TRUE)</f>
        <v>32531162.537994072</v>
      </c>
      <c r="BQ1087" s="10">
        <f ca="1">BQ1086+BL1087-INDIRECT(ADDRESS(MAX($D1087-'key variables'!$B$9*30,34),scenario!BL$4),TRUE)</f>
        <v>14415841.516535141</v>
      </c>
      <c r="BR1087" s="10">
        <f t="shared" ca="1" si="821"/>
        <v>67281977.490690395</v>
      </c>
      <c r="BS1087" s="82">
        <f t="shared" ca="1" si="802"/>
        <v>-2.3433848477536824E-9</v>
      </c>
      <c r="BT1087" s="82">
        <f t="shared" ca="1" si="803"/>
        <v>-3.4288309057018498E-10</v>
      </c>
      <c r="BU1087" s="82">
        <f t="shared" ca="1" si="804"/>
        <v>-4.2578247660364599E-9</v>
      </c>
      <c r="BV1087" s="82">
        <f t="shared" ca="1" si="805"/>
        <v>-2.9943922343414556E-9</v>
      </c>
      <c r="BW1087" s="82">
        <f t="shared" ca="1" si="822"/>
        <v>-9.9384849387017825E-9</v>
      </c>
      <c r="BX1087" s="10">
        <f t="shared" ca="1" si="806"/>
        <v>-1.8625994260191893E-12</v>
      </c>
      <c r="BY1087" s="10">
        <f t="shared" ca="1" si="807"/>
        <v>2.8902850229962428E-12</v>
      </c>
      <c r="BZ1087" s="10">
        <f t="shared" ca="1" si="808"/>
        <v>-3.5034723983035463E-11</v>
      </c>
      <c r="CA1087" s="10">
        <f t="shared" ca="1" si="809"/>
        <v>-2.0257049910634696E-11</v>
      </c>
      <c r="CB1087" s="10">
        <v>0</v>
      </c>
      <c r="CC1087" s="82">
        <f t="shared" ca="1" si="810"/>
        <v>3.9725652202851362E-13</v>
      </c>
      <c r="CD1087" s="82">
        <f t="shared" ca="1" si="811"/>
        <v>3.4270724516460853E-13</v>
      </c>
      <c r="CE1087" s="82">
        <f t="shared" ca="1" si="812"/>
        <v>1.8915613015532971E-10</v>
      </c>
      <c r="CF1087" s="82">
        <f t="shared" ca="1" si="813"/>
        <v>3.7028113764059381E-11</v>
      </c>
      <c r="CG1087" s="82">
        <f t="shared" ca="1" si="823"/>
        <v>2.269242076865822E-10</v>
      </c>
      <c r="CH1087" s="13" t="str">
        <f t="shared" ca="1" si="776"/>
        <v/>
      </c>
      <c r="CI1087" s="81">
        <f t="shared" ca="1" si="785"/>
        <v>0.1131775965863165</v>
      </c>
      <c r="CJ1087" s="81">
        <f t="shared" ca="1" si="786"/>
        <v>0.13063724757458739</v>
      </c>
      <c r="CK1087" s="81">
        <f t="shared" ca="1" si="787"/>
        <v>0.39004625943939081</v>
      </c>
      <c r="CL1087" s="81">
        <f t="shared" ca="1" si="788"/>
        <v>0.17284488538116416</v>
      </c>
      <c r="CM1087" s="89">
        <f t="shared" ca="1" si="777"/>
        <v>0.80670598898145884</v>
      </c>
    </row>
    <row r="1088" spans="1:91" x14ac:dyDescent="0.3">
      <c r="A1088">
        <v>1023</v>
      </c>
      <c r="B1088" s="3">
        <f t="shared" si="790"/>
        <v>3.0305555555555554</v>
      </c>
      <c r="C1088" s="3">
        <f t="shared" si="778"/>
        <v>34.1</v>
      </c>
      <c r="D1088" s="4">
        <f t="shared" ca="1" si="814"/>
        <v>1088</v>
      </c>
      <c r="E1088" s="58">
        <f>(0.5*(COS(B1088*2*PI())+1)*('key variables'!$B$4-'key variables'!$B$6)+'key variables'!$B$6)/'key variables'!$B$4</f>
        <v>1</v>
      </c>
      <c r="F1088" s="10">
        <f t="shared" ca="1" si="779"/>
        <v>11689222.907461114</v>
      </c>
      <c r="G1088" s="10">
        <f t="shared" ca="1" si="780"/>
        <v>13492492.798713122</v>
      </c>
      <c r="H1088" s="10">
        <f t="shared" ca="1" si="781"/>
        <v>40309474.521088287</v>
      </c>
      <c r="I1088" s="10">
        <f t="shared" ca="1" si="782"/>
        <v>17912154.249750931</v>
      </c>
      <c r="J1088" s="10">
        <f t="shared" ca="1" si="815"/>
        <v>83403344.477013454</v>
      </c>
      <c r="K1088" s="82">
        <f t="shared" ca="1" si="792"/>
        <v>2249832.832292099</v>
      </c>
      <c r="L1088" s="82">
        <f t="shared" ca="1" si="793"/>
        <v>2596909.4377209195</v>
      </c>
      <c r="M1088" s="82">
        <f t="shared" ca="1" si="794"/>
        <v>7778311.98309422</v>
      </c>
      <c r="N1088" s="82">
        <f t="shared" ca="1" si="795"/>
        <v>3496312.733215793</v>
      </c>
      <c r="O1088" s="82">
        <f t="shared" ca="1" si="816"/>
        <v>16121366.986323033</v>
      </c>
      <c r="P1088" s="10">
        <f ca="1">IF(IF($A1088&gt;='key variables'!$B$26,K1088*SUMPRODUCT(Z1088:AC1088,'control variables'!$O$3:$R$3)/J1088+F$65*'key variables'!$B$25/scenario!J$65,K1088*SUMPRODUCT(Z1088:AC1088,'control variables'!$O$7:$R$7)/J1088+F$65*'key variables'!$B$25/scenario!J$65)&lt;'key variables'!$B$28,0,IF($A1088&gt;='key variables'!$B$26,K1088*SUMPRODUCT(Z1088:AC1088,'control variables'!$O$3:$R$3)/J1088+F$65*'key variables'!$B$25/scenario!J$65,K1088*SUMPRODUCT(Z1088:AC1088,'control variables'!$O$7:$R$7)/J1088+F$65*'key variables'!$B$25/scenario!J$65))</f>
        <v>6.2700636957148933E-57</v>
      </c>
      <c r="Q1088" s="10">
        <f ca="1">IF(IF($A1088&gt;='key variables'!$B$26,L1088*SUMPRODUCT(Z1088:AC1088,'control variables'!$O$4:$R$4)/J1088+G$65*'key variables'!$B$25/scenario!J$65,L1088*SUMPRODUCT(Z1088:AC1088,'control variables'!$O$7:$R$7)/J1088+G$65*'key variables'!$B$25/scenario!J$65)&lt;'key variables'!$B$28,0,IF($A1088&gt;='key variables'!$B$26,L1088*SUMPRODUCT(Z1088:AC1088,'control variables'!$O$4:$R$4)/J1088+G$65*'key variables'!$B$25/scenario!J$65,L1088*SUMPRODUCT(Z1088:AC1088,'control variables'!$O$7:$R$7)/J1088+G$65*'key variables'!$B$25/scenario!J$65))</f>
        <v>7.2373321932210552E-57</v>
      </c>
      <c r="R1088" s="10">
        <f ca="1">IF(IF($A1088&gt;='key variables'!$B$26,M1088*SUMPRODUCT(Z1088:AC1088,'control variables'!$O$5:$R$5)/J1088+H$65*'key variables'!$B$25/scenario!J$65,M1088*SUMPRODUCT(Z1088:AC1088,'control variables'!$O$7:$R$7)/J1088+H$65*'key variables'!$B$25/scenario!J$65)&lt;'key variables'!$B$28,0,IF($A1088&gt;='key variables'!$B$26,M1088*SUMPRODUCT(Z1088:AC1088,'control variables'!$O$5:$R$5)/J1088+H$65*'key variables'!$B$25/scenario!J$65,M1088*SUMPRODUCT(Z1088:AC1088,'control variables'!$O$7:$R$7)/J1088+H$65*'key variables'!$B$25/scenario!J$65))</f>
        <v>2.1677393484144536E-56</v>
      </c>
      <c r="S1088" s="10">
        <f ca="1">IF(IF($A1088&gt;='key variables'!$B$26,N1088*SUMPRODUCT(Z1088:AC1088,'control variables'!$O$6:$R$6)/J1088+I$65*'key variables'!$B$25/scenario!J$65,N1088*SUMPRODUCT(Z1088:AC1088,'control variables'!$O$7:$R$7)/J1088+I$65*'key variables'!$B$25/scenario!J$65)&lt;'key variables'!$B$28,0,IF($A1088&gt;='key variables'!$B$26,N1088*SUMPRODUCT(Z1088:AC1088,'control variables'!$O$6:$R$6)/J1088+I$65*'key variables'!$B$25/scenario!J$65,N1088*SUMPRODUCT(Z1088:AC1088,'control variables'!$O$7:$R$7)/J1088+I$65*'key variables'!$B$25/scenario!J$65))</f>
        <v>9.7438810665182256E-57</v>
      </c>
      <c r="T1088" s="10">
        <f t="shared" ca="1" si="789"/>
        <v>4.4928670439598715E-56</v>
      </c>
      <c r="U1088" s="82">
        <f ca="1">SUMPRODUCT(P1058:P1087,'control variables'!AD$7:AD$36)</f>
        <v>1.3293694982410034E-56</v>
      </c>
      <c r="V1088" s="82">
        <f ca="1">SUMPRODUCT(Q1058:Q1087,'control variables'!AE$7:AE$36)</f>
        <v>1.5344483139590764E-56</v>
      </c>
      <c r="W1088" s="82">
        <f ca="1">SUMPRODUCT(R1058:R1087,'control variables'!AF$7:AF$36)</f>
        <v>4.5960084454778974E-56</v>
      </c>
      <c r="X1088" s="82">
        <f ca="1">SUMPRODUCT(S1058:S1087,'control variables'!AG$7:AG$36)</f>
        <v>2.0658830456809988E-56</v>
      </c>
      <c r="Y1088" s="82">
        <f t="shared" ca="1" si="783"/>
        <v>9.5257093033589762E-56</v>
      </c>
      <c r="Z1088" s="10">
        <f ca="1">IF($A1088&gt;='key variables'!$B$26,SUMPRODUCT(P1058:P1087,'control variables'!V$7:V$36)*$E1088,SUMPRODUCT(P1058:P1087,'control variables'!Z$7:Z$36)*$E1088)</f>
        <v>3.2437961541982035E-56</v>
      </c>
      <c r="AA1088" s="10">
        <f ca="1">IF($A1088&gt;='key variables'!$B$26,SUMPRODUCT(Q1058:Q1087,'control variables'!W$7:W$36)*$E1088,SUMPRODUCT(Q1058:Q1087,'control variables'!AA$7:AA$36)*$E1088)</f>
        <v>3.7442092256685758E-56</v>
      </c>
      <c r="AB1088" s="10">
        <f ca="1">IF($A1088&gt;='key variables'!$B$26,SUMPRODUCT(R1058:R1087,'control variables'!X$7:X$36)*$E1088,SUMPRODUCT(R1058:R1087,'control variables'!AB$7:AB$36)*$E1088)</f>
        <v>1.121472588308242E-55</v>
      </c>
      <c r="AC1088" s="10">
        <f ca="1">IF($A1088&gt;='key variables'!$B$26,SUMPRODUCT(S1058:S1087,'control variables'!Y$7:Y$36)*$E1088,SUMPRODUCT(S1058:S1087,'control variables'!AC$7:AC$36)*$E1088)</f>
        <v>5.0409637707727881E-56</v>
      </c>
      <c r="AD1088" s="10">
        <f t="shared" ca="1" si="784"/>
        <v>2.3243695033721988E-55</v>
      </c>
      <c r="AE1088" s="82">
        <f ca="1">SUMPRODUCT(P1058:P1087,'control variables'!AL$7:AL$36)</f>
        <v>4.416592652982911E-56</v>
      </c>
      <c r="AF1088" s="82">
        <f ca="1">SUMPRODUCT(Q1058:Q1087,'control variables'!AM$7:AM$36)</f>
        <v>5.0846007939923326E-56</v>
      </c>
      <c r="AG1088" s="82">
        <f ca="1">SUMPRODUCT(R1058:R1087,'control variables'!AN$7:AN$36)</f>
        <v>1.4497533154957614E-55</v>
      </c>
      <c r="AH1088" s="82">
        <f ca="1">SUMPRODUCT(S1058:S1087,'control variables'!AO$7:AO$36)</f>
        <v>6.2772880516917639E-56</v>
      </c>
      <c r="AI1088" s="82">
        <f t="shared" ca="1" si="796"/>
        <v>3.027601465362462E-55</v>
      </c>
      <c r="AJ1088" s="10">
        <f ca="1">SUMPRODUCT(P1058:P1087,'control variables'!AP$7:AP$36)</f>
        <v>4.2200714580319411E-59</v>
      </c>
      <c r="AK1088" s="10">
        <f ca="1">SUMPRODUCT(Q1058:Q1087,'control variables'!AQ$7:AQ$36)</f>
        <v>1.2177730762839392E-58</v>
      </c>
      <c r="AL1088" s="10">
        <f ca="1">SUMPRODUCT(R1058:R1087,'control variables'!AR$7:AR$36)</f>
        <v>4.3769961821672828E-57</v>
      </c>
      <c r="AM1088" s="10">
        <f ca="1">SUMPRODUCT(S1058:S1087,'control variables'!AS$7:AS$36)</f>
        <v>3.2790635290813446E-57</v>
      </c>
      <c r="AN1088" s="10">
        <f t="shared" ca="1" si="817"/>
        <v>7.8200377334573408E-57</v>
      </c>
      <c r="AO1088" s="82">
        <f ca="1">SUMPRODUCT(P1058:P1087,'control variables'!AX$7:AX$36)</f>
        <v>5.7386531707160618E-59</v>
      </c>
      <c r="AP1088" s="82">
        <f ca="1">SUMPRODUCT(Q1058:Q1087,'control variables'!AY$7:AY$36)</f>
        <v>1.3247884344950988E-58</v>
      </c>
      <c r="AQ1088" s="82">
        <f ca="1">SUMPRODUCT(R1058:R1087,'control variables'!AZ$7:AZ$36)</f>
        <v>1.1904093695475173E-57</v>
      </c>
      <c r="AR1088" s="82">
        <f ca="1">SUMPRODUCT(S1058:S1087,'control variables'!BA$7:BA$36)</f>
        <v>8.9180519833745557E-58</v>
      </c>
      <c r="AS1088" s="82">
        <f t="shared" ca="1" si="818"/>
        <v>2.2720799430416432E-57</v>
      </c>
      <c r="AT1088" s="10">
        <f ca="1">SUMPRODUCT(P1058:P1087,'control variables'!AT$7:AT$36)</f>
        <v>-5.064585362092257E-59</v>
      </c>
      <c r="AU1088" s="10">
        <f ca="1">SUMPRODUCT(Q1058:Q1087,'control variables'!AU$7:AU$36)</f>
        <v>5.4939609444891153E-59</v>
      </c>
      <c r="AV1088" s="10">
        <f ca="1">SUMPRODUCT(R1058:R1087,'control variables'!AV$7:AV$36)</f>
        <v>2.3657436093010059E-56</v>
      </c>
      <c r="AW1088" s="10">
        <f ca="1">SUMPRODUCT(S1058:S1087,'control variables'!AW$7:AW$36)</f>
        <v>1.7723167363091193E-56</v>
      </c>
      <c r="AX1088" s="10">
        <f t="shared" ca="1" si="797"/>
        <v>4.138489721192522E-56</v>
      </c>
      <c r="AY1088" s="82">
        <f ca="1">SUMPRODUCT(P1058:P1087,'control variables'!BB$7:BB$36)</f>
        <v>1.8356409209164935E-58</v>
      </c>
      <c r="AZ1088" s="82">
        <f ca="1">SUMPRODUCT(Q1058:Q1087,'control variables'!BC$7:BC$36)</f>
        <v>4.6808810748904152E-58</v>
      </c>
      <c r="BA1088" s="82">
        <f ca="1">SUMPRODUCT(R1058:R1087,'control variables'!BD$7:BD$36)</f>
        <v>3.2767606333816546E-57</v>
      </c>
      <c r="BB1088" s="82">
        <f ca="1">SUMPRODUCT(S1058:S1087,'control variables'!BE$7:BE$36)</f>
        <v>4.6565107720102968E-58</v>
      </c>
      <c r="BC1088" s="82">
        <f t="shared" ca="1" si="819"/>
        <v>4.3940639101633754E-57</v>
      </c>
      <c r="BD1088" s="10">
        <f ca="1">SUMPRODUCT(P1058:P1087,'control variables'!BF$7:BF$36)</f>
        <v>3.8400009190494959E-59</v>
      </c>
      <c r="BE1088" s="10">
        <f ca="1">SUMPRODUCT(Q1058:Q1087,'control variables'!BG$7:BG$36)</f>
        <v>4.4323891466092469E-59</v>
      </c>
      <c r="BF1088" s="10">
        <f ca="1">SUMPRODUCT(R1058:R1087,'control variables'!BH$7:BH$36)</f>
        <v>1.3275975323600226E-57</v>
      </c>
      <c r="BG1088" s="10">
        <f ca="1">SUMPRODUCT(S1058:S1087,'control variables'!BI$7:BI$36)</f>
        <v>2.983742595478757E-57</v>
      </c>
      <c r="BH1088" s="10">
        <f t="shared" ca="1" si="820"/>
        <v>4.3940640284953669E-57</v>
      </c>
      <c r="BI1088" s="82">
        <f t="shared" ca="1" si="798"/>
        <v>4.4298844768299829E-56</v>
      </c>
      <c r="BJ1088" s="82">
        <f t="shared" ca="1" si="799"/>
        <v>5.1369035656857261E-56</v>
      </c>
      <c r="BK1088" s="82">
        <f t="shared" ca="1" si="800"/>
        <v>1.7190952827596785E-55</v>
      </c>
      <c r="BL1088" s="82">
        <f t="shared" ca="1" si="801"/>
        <v>8.0961698957209862E-56</v>
      </c>
      <c r="BM1088" s="82">
        <f t="shared" ca="1" si="791"/>
        <v>3.4853910765833484E-55</v>
      </c>
      <c r="BN1088" s="10">
        <f ca="1">BN1087+BI1088-INDIRECT(ADDRESS(MAX($D1088-'key variables'!$B$9*30,34),scenario!BI$4),TRUE)</f>
        <v>9439390.0751690175</v>
      </c>
      <c r="BO1088" s="10">
        <f ca="1">BO1087+BJ1088-INDIRECT(ADDRESS(MAX($D1088-'key variables'!$B$9*30,34),scenario!BJ$4),TRUE)</f>
        <v>10895583.360992203</v>
      </c>
      <c r="BP1088" s="10">
        <f ca="1">BP1087+BK1088-INDIRECT(ADDRESS(MAX($D1088-'key variables'!$B$9*30,34),scenario!BK$4),TRUE)</f>
        <v>32531162.537994072</v>
      </c>
      <c r="BQ1088" s="10">
        <f ca="1">BQ1087+BL1088-INDIRECT(ADDRESS(MAX($D1088-'key variables'!$B$9*30,34),scenario!BL$4),TRUE)</f>
        <v>14415841.516535141</v>
      </c>
      <c r="BR1088" s="10">
        <f t="shared" ca="1" si="821"/>
        <v>67281977.490690395</v>
      </c>
      <c r="BS1088" s="82">
        <f t="shared" ca="1" si="802"/>
        <v>-2.3433848477536824E-9</v>
      </c>
      <c r="BT1088" s="82">
        <f t="shared" ca="1" si="803"/>
        <v>-3.4288309057018498E-10</v>
      </c>
      <c r="BU1088" s="82">
        <f t="shared" ca="1" si="804"/>
        <v>-4.2578247660364599E-9</v>
      </c>
      <c r="BV1088" s="82">
        <f t="shared" ca="1" si="805"/>
        <v>-2.9943922343414556E-9</v>
      </c>
      <c r="BW1088" s="82">
        <f t="shared" ca="1" si="822"/>
        <v>-9.9384849387017825E-9</v>
      </c>
      <c r="BX1088" s="10">
        <f t="shared" ca="1" si="806"/>
        <v>-1.8625994260191893E-12</v>
      </c>
      <c r="BY1088" s="10">
        <f t="shared" ca="1" si="807"/>
        <v>2.8902850229962428E-12</v>
      </c>
      <c r="BZ1088" s="10">
        <f t="shared" ca="1" si="808"/>
        <v>-3.5034723983035463E-11</v>
      </c>
      <c r="CA1088" s="10">
        <f t="shared" ca="1" si="809"/>
        <v>-2.0257049910634696E-11</v>
      </c>
      <c r="CB1088" s="10">
        <v>0</v>
      </c>
      <c r="CC1088" s="82">
        <f t="shared" ca="1" si="810"/>
        <v>3.9725652202851362E-13</v>
      </c>
      <c r="CD1088" s="82">
        <f t="shared" ca="1" si="811"/>
        <v>3.4270724516460853E-13</v>
      </c>
      <c r="CE1088" s="82">
        <f t="shared" ca="1" si="812"/>
        <v>1.8915613015532971E-10</v>
      </c>
      <c r="CF1088" s="82">
        <f t="shared" ca="1" si="813"/>
        <v>3.7028113764059381E-11</v>
      </c>
      <c r="CG1088" s="82">
        <f t="shared" ca="1" si="823"/>
        <v>2.269242076865822E-10</v>
      </c>
      <c r="CH1088" s="13" t="str">
        <f t="shared" ca="1" si="776"/>
        <v/>
      </c>
      <c r="CI1088" s="81">
        <f t="shared" ca="1" si="785"/>
        <v>0.1131775965863165</v>
      </c>
      <c r="CJ1088" s="81">
        <f t="shared" ca="1" si="786"/>
        <v>0.13063724757458739</v>
      </c>
      <c r="CK1088" s="81">
        <f t="shared" ca="1" si="787"/>
        <v>0.39004625943939081</v>
      </c>
      <c r="CL1088" s="81">
        <f t="shared" ca="1" si="788"/>
        <v>0.17284488538116416</v>
      </c>
      <c r="CM1088" s="89">
        <f t="shared" ca="1" si="777"/>
        <v>0.80670598898145884</v>
      </c>
    </row>
    <row r="1089" spans="1:91" x14ac:dyDescent="0.3">
      <c r="A1089">
        <v>1024</v>
      </c>
      <c r="B1089" s="3">
        <f t="shared" si="790"/>
        <v>3.0333333333333332</v>
      </c>
      <c r="C1089" s="3">
        <f t="shared" si="778"/>
        <v>34.133333333333333</v>
      </c>
      <c r="D1089" s="4">
        <f t="shared" ca="1" si="814"/>
        <v>1089</v>
      </c>
      <c r="E1089" s="58">
        <f>(0.5*(COS(B1089*2*PI())+1)*('key variables'!$B$4-'key variables'!$B$6)+'key variables'!$B$6)/'key variables'!$B$4</f>
        <v>1</v>
      </c>
      <c r="F1089" s="10">
        <f t="shared" ca="1" si="779"/>
        <v>11689222.907461114</v>
      </c>
      <c r="G1089" s="10">
        <f t="shared" ca="1" si="780"/>
        <v>13492492.798713122</v>
      </c>
      <c r="H1089" s="10">
        <f t="shared" ca="1" si="781"/>
        <v>40309474.521088287</v>
      </c>
      <c r="I1089" s="10">
        <f t="shared" ca="1" si="782"/>
        <v>17912154.249750931</v>
      </c>
      <c r="J1089" s="10">
        <f t="shared" ca="1" si="815"/>
        <v>83403344.477013454</v>
      </c>
      <c r="K1089" s="82">
        <f t="shared" ca="1" si="792"/>
        <v>2249832.832292099</v>
      </c>
      <c r="L1089" s="82">
        <f t="shared" ca="1" si="793"/>
        <v>2596909.4377209195</v>
      </c>
      <c r="M1089" s="82">
        <f t="shared" ca="1" si="794"/>
        <v>7778311.98309422</v>
      </c>
      <c r="N1089" s="82">
        <f t="shared" ca="1" si="795"/>
        <v>3496312.733215793</v>
      </c>
      <c r="O1089" s="82">
        <f t="shared" ca="1" si="816"/>
        <v>16121366.986323033</v>
      </c>
      <c r="P1089" s="10">
        <f ca="1">IF(IF($A1089&gt;='key variables'!$B$26,K1089*SUMPRODUCT(Z1089:AC1089,'control variables'!$O$3:$R$3)/J1089+F$65*'key variables'!$B$25/scenario!J$65,K1089*SUMPRODUCT(Z1089:AC1089,'control variables'!$O$7:$R$7)/J1089+F$65*'key variables'!$B$25/scenario!J$65)&lt;'key variables'!$B$28,0,IF($A1089&gt;='key variables'!$B$26,K1089*SUMPRODUCT(Z1089:AC1089,'control variables'!$O$3:$R$3)/J1089+F$65*'key variables'!$B$25/scenario!J$65,K1089*SUMPRODUCT(Z1089:AC1089,'control variables'!$O$7:$R$7)/J1089+F$65*'key variables'!$B$25/scenario!J$65))</f>
        <v>5.3950714577812463E-57</v>
      </c>
      <c r="Q1089" s="10">
        <f ca="1">IF(IF($A1089&gt;='key variables'!$B$26,L1089*SUMPRODUCT(Z1089:AC1089,'control variables'!$O$4:$R$4)/J1089+G$65*'key variables'!$B$25/scenario!J$65,L1089*SUMPRODUCT(Z1089:AC1089,'control variables'!$O$7:$R$7)/J1089+G$65*'key variables'!$B$25/scenario!J$65)&lt;'key variables'!$B$28,0,IF($A1089&gt;='key variables'!$B$26,L1089*SUMPRODUCT(Z1089:AC1089,'control variables'!$O$4:$R$4)/J1089+G$65*'key variables'!$B$25/scenario!J$65,L1089*SUMPRODUCT(Z1089:AC1089,'control variables'!$O$7:$R$7)/J1089+G$65*'key variables'!$B$25/scenario!J$65))</f>
        <v>6.2273568883858626E-57</v>
      </c>
      <c r="R1089" s="10">
        <f ca="1">IF(IF($A1089&gt;='key variables'!$B$26,M1089*SUMPRODUCT(Z1089:AC1089,'control variables'!$O$5:$R$5)/J1089+H$65*'key variables'!$B$25/scenario!J$65,M1089*SUMPRODUCT(Z1089:AC1089,'control variables'!$O$7:$R$7)/J1089+H$65*'key variables'!$B$25/scenario!J$65)&lt;'key variables'!$B$28,0,IF($A1089&gt;='key variables'!$B$26,M1089*SUMPRODUCT(Z1089:AC1089,'control variables'!$O$5:$R$5)/J1089+H$65*'key variables'!$B$25/scenario!J$65,M1089*SUMPRODUCT(Z1089:AC1089,'control variables'!$O$7:$R$7)/J1089+H$65*'key variables'!$B$25/scenario!J$65))</f>
        <v>1.8652296458380226E-56</v>
      </c>
      <c r="S1089" s="10">
        <f ca="1">IF(IF($A1089&gt;='key variables'!$B$26,N1089*SUMPRODUCT(Z1089:AC1089,'control variables'!$O$6:$R$6)/J1089+I$65*'key variables'!$B$25/scenario!J$65,N1089*SUMPRODUCT(Z1089:AC1089,'control variables'!$O$7:$R$7)/J1089+I$65*'key variables'!$B$25/scenario!J$65)&lt;'key variables'!$B$28,0,IF($A1089&gt;='key variables'!$B$26,N1089*SUMPRODUCT(Z1089:AC1089,'control variables'!$O$6:$R$6)/J1089+I$65*'key variables'!$B$25/scenario!J$65,N1089*SUMPRODUCT(Z1089:AC1089,'control variables'!$O$7:$R$7)/J1089+I$65*'key variables'!$B$25/scenario!J$65))</f>
        <v>8.38411492787775E-57</v>
      </c>
      <c r="T1089" s="10">
        <f t="shared" ca="1" si="789"/>
        <v>3.8658839732425088E-56</v>
      </c>
      <c r="U1089" s="82">
        <f ca="1">SUMPRODUCT(P1059:P1088,'control variables'!AD$7:AD$36)</f>
        <v>1.143854956642076E-56</v>
      </c>
      <c r="V1089" s="82">
        <f ca="1">SUMPRODUCT(Q1059:Q1088,'control variables'!AE$7:AE$36)</f>
        <v>1.3203148650210459E-56</v>
      </c>
      <c r="W1089" s="82">
        <f ca="1">SUMPRODUCT(R1059:R1088,'control variables'!AF$7:AF$36)</f>
        <v>3.9546319124102973E-56</v>
      </c>
      <c r="X1089" s="82">
        <f ca="1">SUMPRODUCT(S1059:S1088,'control variables'!AG$7:AG$36)</f>
        <v>1.7775874689255392E-56</v>
      </c>
      <c r="Y1089" s="82">
        <f t="shared" ca="1" si="783"/>
        <v>8.1963892029989574E-56</v>
      </c>
      <c r="Z1089" s="10">
        <f ca="1">IF($A1089&gt;='key variables'!$B$26,SUMPRODUCT(P1059:P1088,'control variables'!V$7:V$36)*$E1089,SUMPRODUCT(P1059:P1088,'control variables'!Z$7:Z$36)*$E1089)</f>
        <v>2.7911218921644383E-56</v>
      </c>
      <c r="AA1089" s="10">
        <f ca="1">IF($A1089&gt;='key variables'!$B$26,SUMPRODUCT(Q1059:Q1088,'control variables'!W$7:W$36)*$E1089,SUMPRODUCT(Q1059:Q1088,'control variables'!AA$7:AA$36)*$E1089)</f>
        <v>3.2217019324972874E-56</v>
      </c>
      <c r="AB1089" s="10">
        <f ca="1">IF($A1089&gt;='key variables'!$B$26,SUMPRODUCT(R1059:R1088,'control variables'!X$7:X$36)*$E1089,SUMPRODUCT(R1059:R1088,'control variables'!AB$7:AB$36)*$E1089)</f>
        <v>9.649702212755599E-56</v>
      </c>
      <c r="AC1089" s="10">
        <f ca="1">IF($A1089&gt;='key variables'!$B$26,SUMPRODUCT(S1059:S1088,'control variables'!Y$7:Y$36)*$E1089,SUMPRODUCT(S1059:S1088,'control variables'!AC$7:AC$36)*$E1089)</f>
        <v>4.3374933779368485E-56</v>
      </c>
      <c r="AD1089" s="10">
        <f t="shared" ca="1" si="784"/>
        <v>2.0000019415354171E-55</v>
      </c>
      <c r="AE1089" s="82">
        <f ca="1">SUMPRODUCT(P1059:P1088,'control variables'!AL$7:AL$36)</f>
        <v>3.8002537325161384E-56</v>
      </c>
      <c r="AF1089" s="82">
        <f ca="1">SUMPRODUCT(Q1059:Q1088,'control variables'!AM$7:AM$36)</f>
        <v>4.3750408208177244E-56</v>
      </c>
      <c r="AG1089" s="82">
        <f ca="1">SUMPRODUCT(R1059:R1088,'control variables'!AN$7:AN$36)</f>
        <v>1.2474391190954444E-55</v>
      </c>
      <c r="AH1089" s="82">
        <f ca="1">SUMPRODUCT(S1059:S1088,'control variables'!AO$7:AO$36)</f>
        <v>5.4012876492943097E-56</v>
      </c>
      <c r="AI1089" s="82">
        <f t="shared" ca="1" si="796"/>
        <v>2.6050973393582617E-55</v>
      </c>
      <c r="AJ1089" s="10">
        <f ca="1">SUMPRODUCT(P1059:P1088,'control variables'!AP$7:AP$36)</f>
        <v>3.6311572223078546E-59</v>
      </c>
      <c r="AK1089" s="10">
        <f ca="1">SUMPRODUCT(Q1059:Q1088,'control variables'!AQ$7:AQ$36)</f>
        <v>1.0478319016765357E-58</v>
      </c>
      <c r="AL1089" s="10">
        <f ca="1">SUMPRODUCT(R1059:R1088,'control variables'!AR$7:AR$36)</f>
        <v>3.7661829798262954E-57</v>
      </c>
      <c r="AM1089" s="10">
        <f ca="1">SUMPRODUCT(S1059:S1088,'control variables'!AS$7:AS$36)</f>
        <v>2.8214676776072464E-57</v>
      </c>
      <c r="AN1089" s="10">
        <f t="shared" ca="1" si="817"/>
        <v>6.7287454198242741E-57</v>
      </c>
      <c r="AO1089" s="82">
        <f ca="1">SUMPRODUCT(P1059:P1088,'control variables'!AX$7:AX$36)</f>
        <v>4.9378196825329166E-59</v>
      </c>
      <c r="AP1089" s="82">
        <f ca="1">SUMPRODUCT(Q1059:Q1088,'control variables'!AY$7:AY$36)</f>
        <v>1.1399131838848557E-58</v>
      </c>
      <c r="AQ1089" s="82">
        <f ca="1">SUMPRODUCT(R1059:R1088,'control variables'!AZ$7:AZ$36)</f>
        <v>1.0242868213779642E-57</v>
      </c>
      <c r="AR1089" s="82">
        <f ca="1">SUMPRODUCT(S1059:S1088,'control variables'!BA$7:BA$36)</f>
        <v>7.6735309319736905E-58</v>
      </c>
      <c r="AS1089" s="82">
        <f t="shared" ca="1" si="818"/>
        <v>1.955009429789148E-57</v>
      </c>
      <c r="AT1089" s="10">
        <f ca="1">SUMPRODUCT(P1059:P1088,'control variables'!AT$7:AT$36)</f>
        <v>-4.3578185579190139E-59</v>
      </c>
      <c r="AU1089" s="10">
        <f ca="1">SUMPRODUCT(Q1059:Q1088,'control variables'!AU$7:AU$36)</f>
        <v>4.7272744457181524E-59</v>
      </c>
      <c r="AV1089" s="10">
        <f ca="1">SUMPRODUCT(R1059:R1088,'control variables'!AV$7:AV$36)</f>
        <v>2.035602258983592E-56</v>
      </c>
      <c r="AW1089" s="10">
        <f ca="1">SUMPRODUCT(S1059:S1088,'control variables'!AW$7:AW$36)</f>
        <v>1.5249885650673824E-56</v>
      </c>
      <c r="AX1089" s="10">
        <f t="shared" ca="1" si="797"/>
        <v>3.5609602799387736E-56</v>
      </c>
      <c r="AY1089" s="82">
        <f ca="1">SUMPRODUCT(P1059:P1088,'control variables'!BB$7:BB$36)</f>
        <v>1.5794758107385862E-58</v>
      </c>
      <c r="AZ1089" s="82">
        <f ca="1">SUMPRODUCT(Q1059:Q1088,'control variables'!BC$7:BC$36)</f>
        <v>4.0276605007487626E-58</v>
      </c>
      <c r="BA1089" s="82">
        <f ca="1">SUMPRODUCT(R1059:R1088,'control variables'!BD$7:BD$36)</f>
        <v>2.8194861527834823E-57</v>
      </c>
      <c r="BB1089" s="82">
        <f ca="1">SUMPRODUCT(S1059:S1088,'control variables'!BE$7:BE$36)</f>
        <v>4.0066910924832814E-58</v>
      </c>
      <c r="BC1089" s="82">
        <f t="shared" ca="1" si="819"/>
        <v>3.7808688931805452E-57</v>
      </c>
      <c r="BD1089" s="10">
        <f ca="1">SUMPRODUCT(P1059:P1088,'control variables'!BF$7:BF$36)</f>
        <v>3.3041258209826838E-59</v>
      </c>
      <c r="BE1089" s="10">
        <f ca="1">SUMPRODUCT(Q1059:Q1088,'control variables'!BG$7:BG$36)</f>
        <v>3.8138458132400889E-59</v>
      </c>
      <c r="BF1089" s="10">
        <f ca="1">SUMPRODUCT(R1059:R1088,'control variables'!BH$7:BH$36)</f>
        <v>1.1423302699702048E-57</v>
      </c>
      <c r="BG1089" s="10">
        <f ca="1">SUMPRODUCT(S1059:S1088,'control variables'!BI$7:BI$36)</f>
        <v>2.567359008686783E-57</v>
      </c>
      <c r="BH1089" s="10">
        <f t="shared" ca="1" si="820"/>
        <v>3.7808689949992156E-57</v>
      </c>
      <c r="BI1089" s="82">
        <f t="shared" ca="1" si="798"/>
        <v>3.8116906720656052E-56</v>
      </c>
      <c r="BJ1089" s="82">
        <f t="shared" ca="1" si="799"/>
        <v>4.4200447002709306E-56</v>
      </c>
      <c r="BK1089" s="82">
        <f t="shared" ca="1" si="800"/>
        <v>1.4791942065216385E-55</v>
      </c>
      <c r="BL1089" s="82">
        <f t="shared" ca="1" si="801"/>
        <v>6.9663431252865257E-56</v>
      </c>
      <c r="BM1089" s="82">
        <f t="shared" ca="1" si="791"/>
        <v>2.9990020562839448E-55</v>
      </c>
      <c r="BN1089" s="10">
        <f ca="1">BN1088+BI1089-INDIRECT(ADDRESS(MAX($D1089-'key variables'!$B$9*30,34),scenario!BI$4),TRUE)</f>
        <v>9439390.0751690175</v>
      </c>
      <c r="BO1089" s="10">
        <f ca="1">BO1088+BJ1089-INDIRECT(ADDRESS(MAX($D1089-'key variables'!$B$9*30,34),scenario!BJ$4),TRUE)</f>
        <v>10895583.360992203</v>
      </c>
      <c r="BP1089" s="10">
        <f ca="1">BP1088+BK1089-INDIRECT(ADDRESS(MAX($D1089-'key variables'!$B$9*30,34),scenario!BK$4),TRUE)</f>
        <v>32531162.537994072</v>
      </c>
      <c r="BQ1089" s="10">
        <f ca="1">BQ1088+BL1089-INDIRECT(ADDRESS(MAX($D1089-'key variables'!$B$9*30,34),scenario!BL$4),TRUE)</f>
        <v>14415841.516535141</v>
      </c>
      <c r="BR1089" s="10">
        <f t="shared" ca="1" si="821"/>
        <v>67281977.490690395</v>
      </c>
      <c r="BS1089" s="82">
        <f t="shared" ca="1" si="802"/>
        <v>-2.3433848477536824E-9</v>
      </c>
      <c r="BT1089" s="82">
        <f t="shared" ca="1" si="803"/>
        <v>-3.4288309057018498E-10</v>
      </c>
      <c r="BU1089" s="82">
        <f t="shared" ca="1" si="804"/>
        <v>-4.2578247660364599E-9</v>
      </c>
      <c r="BV1089" s="82">
        <f t="shared" ca="1" si="805"/>
        <v>-2.9943922343414556E-9</v>
      </c>
      <c r="BW1089" s="82">
        <f t="shared" ca="1" si="822"/>
        <v>-9.9384849387017825E-9</v>
      </c>
      <c r="BX1089" s="10">
        <f t="shared" ca="1" si="806"/>
        <v>-1.8625994260191893E-12</v>
      </c>
      <c r="BY1089" s="10">
        <f t="shared" ca="1" si="807"/>
        <v>2.8902850229962428E-12</v>
      </c>
      <c r="BZ1089" s="10">
        <f t="shared" ca="1" si="808"/>
        <v>-3.5034723983035463E-11</v>
      </c>
      <c r="CA1089" s="10">
        <f t="shared" ca="1" si="809"/>
        <v>-2.0257049910634696E-11</v>
      </c>
      <c r="CB1089" s="10">
        <v>0</v>
      </c>
      <c r="CC1089" s="82">
        <f t="shared" ca="1" si="810"/>
        <v>3.9725652202851362E-13</v>
      </c>
      <c r="CD1089" s="82">
        <f t="shared" ca="1" si="811"/>
        <v>3.4270724516460853E-13</v>
      </c>
      <c r="CE1089" s="82">
        <f t="shared" ca="1" si="812"/>
        <v>1.8915613015532971E-10</v>
      </c>
      <c r="CF1089" s="82">
        <f t="shared" ca="1" si="813"/>
        <v>3.7028113764059381E-11</v>
      </c>
      <c r="CG1089" s="82">
        <f t="shared" ca="1" si="823"/>
        <v>2.269242076865822E-10</v>
      </c>
      <c r="CH1089" s="13" t="str">
        <f t="shared" ref="CH1089:CH1152" ca="1" si="824">IF(BW1089&gt;1,A1089,"")</f>
        <v/>
      </c>
      <c r="CI1089" s="81">
        <f t="shared" ca="1" si="785"/>
        <v>0.1131775965863165</v>
      </c>
      <c r="CJ1089" s="81">
        <f t="shared" ca="1" si="786"/>
        <v>0.13063724757458739</v>
      </c>
      <c r="CK1089" s="81">
        <f t="shared" ca="1" si="787"/>
        <v>0.39004625943939081</v>
      </c>
      <c r="CL1089" s="81">
        <f t="shared" ca="1" si="788"/>
        <v>0.17284488538116416</v>
      </c>
      <c r="CM1089" s="89">
        <f t="shared" ref="CM1089:CM1152" ca="1" si="825">SUM(CI1089:CL1089)</f>
        <v>0.80670598898145884</v>
      </c>
    </row>
    <row r="1090" spans="1:91" x14ac:dyDescent="0.3">
      <c r="A1090">
        <v>1025</v>
      </c>
      <c r="B1090" s="3">
        <f t="shared" si="790"/>
        <v>3.036111111111111</v>
      </c>
      <c r="C1090" s="3">
        <f t="shared" ref="C1090:C1153" si="826">A1090/30</f>
        <v>34.166666666666664</v>
      </c>
      <c r="D1090" s="4">
        <f t="shared" ca="1" si="814"/>
        <v>1090</v>
      </c>
      <c r="E1090" s="58">
        <f>(0.5*(COS(B1090*2*PI())+1)*('key variables'!$B$4-'key variables'!$B$6)+'key variables'!$B$6)/'key variables'!$B$4</f>
        <v>1</v>
      </c>
      <c r="F1090" s="10">
        <f t="shared" ref="F1090:F1153" ca="1" si="827">MAX(F1089-BD1089,0.001)</f>
        <v>11689222.907461114</v>
      </c>
      <c r="G1090" s="10">
        <f t="shared" ref="G1090:G1153" ca="1" si="828">MAX(G1089-BE1089,0.001)</f>
        <v>13492492.798713122</v>
      </c>
      <c r="H1090" s="10">
        <f t="shared" ref="H1090:H1153" ca="1" si="829">MAX(H1089-BF1089,0.001)</f>
        <v>40309474.521088287</v>
      </c>
      <c r="I1090" s="10">
        <f t="shared" ref="I1090:I1153" ca="1" si="830">MAX(I1089-BG1089,0.001)</f>
        <v>17912154.249750931</v>
      </c>
      <c r="J1090" s="10">
        <f t="shared" ca="1" si="815"/>
        <v>83403344.477013454</v>
      </c>
      <c r="K1090" s="82">
        <f t="shared" ca="1" si="792"/>
        <v>2249832.832292099</v>
      </c>
      <c r="L1090" s="82">
        <f t="shared" ca="1" si="793"/>
        <v>2596909.4377209195</v>
      </c>
      <c r="M1090" s="82">
        <f t="shared" ca="1" si="794"/>
        <v>7778311.98309422</v>
      </c>
      <c r="N1090" s="82">
        <f t="shared" ca="1" si="795"/>
        <v>3496312.733215793</v>
      </c>
      <c r="O1090" s="82">
        <f t="shared" ca="1" si="816"/>
        <v>16121366.986323033</v>
      </c>
      <c r="P1090" s="10">
        <f ca="1">IF(IF($A1090&gt;='key variables'!$B$26,K1090*SUMPRODUCT(Z1090:AC1090,'control variables'!$O$3:$R$3)/J1090+F$65*'key variables'!$B$25/scenario!J$65,K1090*SUMPRODUCT(Z1090:AC1090,'control variables'!$O$7:$R$7)/J1090+F$65*'key variables'!$B$25/scenario!J$65)&lt;'key variables'!$B$28,0,IF($A1090&gt;='key variables'!$B$26,K1090*SUMPRODUCT(Z1090:AC1090,'control variables'!$O$3:$R$3)/J1090+F$65*'key variables'!$B$25/scenario!J$65,K1090*SUMPRODUCT(Z1090:AC1090,'control variables'!$O$7:$R$7)/J1090+F$65*'key variables'!$B$25/scenario!J$65))</f>
        <v>4.6421850633603814E-57</v>
      </c>
      <c r="Q1090" s="10">
        <f ca="1">IF(IF($A1090&gt;='key variables'!$B$26,L1090*SUMPRODUCT(Z1090:AC1090,'control variables'!$O$4:$R$4)/J1090+G$65*'key variables'!$B$25/scenario!J$65,L1090*SUMPRODUCT(Z1090:AC1090,'control variables'!$O$7:$R$7)/J1090+G$65*'key variables'!$B$25/scenario!J$65)&lt;'key variables'!$B$28,0,IF($A1090&gt;='key variables'!$B$26,L1090*SUMPRODUCT(Z1090:AC1090,'control variables'!$O$4:$R$4)/J1090+G$65*'key variables'!$B$25/scenario!J$65,L1090*SUMPRODUCT(Z1090:AC1090,'control variables'!$O$7:$R$7)/J1090+G$65*'key variables'!$B$25/scenario!J$65))</f>
        <v>5.3583244184439476E-57</v>
      </c>
      <c r="R1090" s="10">
        <f ca="1">IF(IF($A1090&gt;='key variables'!$B$26,M1090*SUMPRODUCT(Z1090:AC1090,'control variables'!$O$5:$R$5)/J1090+H$65*'key variables'!$B$25/scenario!J$65,M1090*SUMPRODUCT(Z1090:AC1090,'control variables'!$O$7:$R$7)/J1090+H$65*'key variables'!$B$25/scenario!J$65)&lt;'key variables'!$B$28,0,IF($A1090&gt;='key variables'!$B$26,M1090*SUMPRODUCT(Z1090:AC1090,'control variables'!$O$5:$R$5)/J1090+H$65*'key variables'!$B$25/scenario!J$65,M1090*SUMPRODUCT(Z1090:AC1090,'control variables'!$O$7:$R$7)/J1090+H$65*'key variables'!$B$25/scenario!J$65))</f>
        <v>1.6049354062137298E-56</v>
      </c>
      <c r="S1090" s="10">
        <f ca="1">IF(IF($A1090&gt;='key variables'!$B$26,N1090*SUMPRODUCT(Z1090:AC1090,'control variables'!$O$6:$R$6)/J1090+I$65*'key variables'!$B$25/scenario!J$65,N1090*SUMPRODUCT(Z1090:AC1090,'control variables'!$O$7:$R$7)/J1090+I$65*'key variables'!$B$25/scenario!J$65)&lt;'key variables'!$B$28,0,IF($A1090&gt;='key variables'!$B$26,N1090*SUMPRODUCT(Z1090:AC1090,'control variables'!$O$6:$R$6)/J1090+I$65*'key variables'!$B$25/scenario!J$65,N1090*SUMPRODUCT(Z1090:AC1090,'control variables'!$O$7:$R$7)/J1090+I$65*'key variables'!$B$25/scenario!J$65))</f>
        <v>7.2141052055123689E-57</v>
      </c>
      <c r="T1090" s="10">
        <f t="shared" ca="1" si="789"/>
        <v>3.3263968749453996E-56</v>
      </c>
      <c r="U1090" s="82">
        <f ca="1">SUMPRODUCT(P1060:P1089,'control variables'!AD$7:AD$36)</f>
        <v>9.8422911279813558E-57</v>
      </c>
      <c r="V1090" s="82">
        <f ca="1">SUMPRODUCT(Q1060:Q1089,'control variables'!AE$7:AE$36)</f>
        <v>1.1360639044907149E-56</v>
      </c>
      <c r="W1090" s="82">
        <f ca="1">SUMPRODUCT(R1060:R1089,'control variables'!AF$7:AF$36)</f>
        <v>3.4027599705656653E-56</v>
      </c>
      <c r="X1090" s="82">
        <f ca="1">SUMPRODUCT(S1060:S1089,'control variables'!AG$7:AG$36)</f>
        <v>1.5295237628708549E-56</v>
      </c>
      <c r="Y1090" s="82">
        <f t="shared" ca="1" si="783"/>
        <v>7.052576750725371E-56</v>
      </c>
      <c r="Z1090" s="10">
        <f ca="1">IF($A1090&gt;='key variables'!$B$26,SUMPRODUCT(P1060:P1089,'control variables'!V$7:V$36)*$E1090,SUMPRODUCT(P1060:P1089,'control variables'!Z$7:Z$36)*$E1090)</f>
        <v>2.4016186734906605E-56</v>
      </c>
      <c r="AA1090" s="10">
        <f ca="1">IF($A1090&gt;='key variables'!$B$26,SUMPRODUCT(Q1060:Q1089,'control variables'!W$7:W$36)*$E1090,SUMPRODUCT(Q1060:Q1089,'control variables'!AA$7:AA$36)*$E1090)</f>
        <v>2.7721109361893074E-56</v>
      </c>
      <c r="AB1090" s="10">
        <f ca="1">IF($A1090&gt;='key variables'!$B$26,SUMPRODUCT(R1060:R1089,'control variables'!X$7:X$36)*$E1090,SUMPRODUCT(R1060:R1089,'control variables'!AB$7:AB$36)*$E1090)</f>
        <v>8.3030788059945639E-56</v>
      </c>
      <c r="AC1090" s="10">
        <f ca="1">IF($A1090&gt;='key variables'!$B$26,SUMPRODUCT(S1060:S1089,'control variables'!Y$7:Y$36)*$E1090,SUMPRODUCT(S1060:S1089,'control variables'!AC$7:AC$36)*$E1090)</f>
        <v>3.732192822477243E-56</v>
      </c>
      <c r="AD1090" s="10">
        <f t="shared" ca="1" si="784"/>
        <v>1.7209001238151775E-55</v>
      </c>
      <c r="AE1090" s="82">
        <f ca="1">SUMPRODUCT(P1060:P1089,'control variables'!AL$7:AL$36)</f>
        <v>3.2699253850700829E-56</v>
      </c>
      <c r="AF1090" s="82">
        <f ca="1">SUMPRODUCT(Q1060:Q1089,'control variables'!AM$7:AM$36)</f>
        <v>3.7645004906653221E-56</v>
      </c>
      <c r="AG1090" s="82">
        <f ca="1">SUMPRODUCT(R1060:R1089,'control variables'!AN$7:AN$36)</f>
        <v>1.0733580252703121E-55</v>
      </c>
      <c r="AH1090" s="82">
        <f ca="1">SUMPRODUCT(S1060:S1089,'control variables'!AO$7:AO$36)</f>
        <v>4.6475337805402633E-56</v>
      </c>
      <c r="AI1090" s="82">
        <f t="shared" ca="1" si="796"/>
        <v>2.241553990897879E-55</v>
      </c>
      <c r="AJ1090" s="10">
        <f ca="1">SUMPRODUCT(P1060:P1089,'control variables'!AP$7:AP$36)</f>
        <v>3.1244264236387008E-59</v>
      </c>
      <c r="AK1090" s="10">
        <f ca="1">SUMPRODUCT(Q1060:Q1089,'control variables'!AQ$7:AQ$36)</f>
        <v>9.0160614941618602E-59</v>
      </c>
      <c r="AL1090" s="10">
        <f ca="1">SUMPRODUCT(R1060:R1089,'control variables'!AR$7:AR$36)</f>
        <v>3.2406092322680445E-57</v>
      </c>
      <c r="AM1090" s="10">
        <f ca="1">SUMPRODUCT(S1060:S1089,'control variables'!AS$7:AS$36)</f>
        <v>2.4277296811058358E-57</v>
      </c>
      <c r="AN1090" s="10">
        <f t="shared" ca="1" si="817"/>
        <v>5.7897437925518867E-57</v>
      </c>
      <c r="AO1090" s="82">
        <f ca="1">SUMPRODUCT(P1060:P1089,'control variables'!AX$7:AX$36)</f>
        <v>4.2487431269813272E-59</v>
      </c>
      <c r="AP1090" s="82">
        <f ca="1">SUMPRODUCT(Q1060:Q1089,'control variables'!AY$7:AY$36)</f>
        <v>9.8083741747770813E-59</v>
      </c>
      <c r="AQ1090" s="82">
        <f ca="1">SUMPRODUCT(R1060:R1089,'control variables'!AZ$7:AZ$36)</f>
        <v>8.8134680328277961E-58</v>
      </c>
      <c r="AR1090" s="82">
        <f ca="1">SUMPRODUCT(S1060:S1089,'control variables'!BA$7:BA$36)</f>
        <v>6.6026837557943778E-58</v>
      </c>
      <c r="AS1090" s="82">
        <f t="shared" ca="1" si="818"/>
        <v>1.6821863518798014E-57</v>
      </c>
      <c r="AT1090" s="10">
        <f ca="1">SUMPRODUCT(P1060:P1089,'control variables'!AT$7:AT$36)</f>
        <v>-3.7496816078736308E-59</v>
      </c>
      <c r="AU1090" s="10">
        <f ca="1">SUMPRODUCT(Q1060:Q1089,'control variables'!AU$7:AU$36)</f>
        <v>4.0675796407973773E-59</v>
      </c>
      <c r="AV1090" s="10">
        <f ca="1">SUMPRODUCT(R1060:R1089,'control variables'!AV$7:AV$36)</f>
        <v>1.7515323894305744E-56</v>
      </c>
      <c r="AW1090" s="10">
        <f ca="1">SUMPRODUCT(S1060:S1089,'control variables'!AW$7:AW$36)</f>
        <v>1.312175231403251E-56</v>
      </c>
      <c r="AX1090" s="10">
        <f t="shared" ca="1" si="797"/>
        <v>3.064025518866749E-56</v>
      </c>
      <c r="AY1090" s="82">
        <f ca="1">SUMPRODUCT(P1060:P1089,'control variables'!BB$7:BB$36)</f>
        <v>1.3590587398012165E-58</v>
      </c>
      <c r="AZ1090" s="82">
        <f ca="1">SUMPRODUCT(Q1060:Q1089,'control variables'!BC$7:BC$36)</f>
        <v>3.46559736292201E-58</v>
      </c>
      <c r="BA1090" s="82">
        <f ca="1">SUMPRODUCT(R1060:R1089,'control variables'!BD$7:BD$36)</f>
        <v>2.4260246796037161E-57</v>
      </c>
      <c r="BB1090" s="82">
        <f ca="1">SUMPRODUCT(S1060:S1089,'control variables'!BE$7:BE$36)</f>
        <v>3.4475542517974827E-58</v>
      </c>
      <c r="BC1090" s="82">
        <f t="shared" ca="1" si="819"/>
        <v>3.2532457150557868E-57</v>
      </c>
      <c r="BD1090" s="10">
        <f ca="1">SUMPRODUCT(P1060:P1089,'control variables'!BF$7:BF$36)</f>
        <v>2.8430325072908597E-59</v>
      </c>
      <c r="BE1090" s="10">
        <f ca="1">SUMPRODUCT(Q1060:Q1089,'control variables'!BG$7:BG$36)</f>
        <v>3.2816206804170435E-59</v>
      </c>
      <c r="BF1090" s="10">
        <f ca="1">SUMPRODUCT(R1060:R1089,'control variables'!BH$7:BH$36)</f>
        <v>9.8291719733049949E-58</v>
      </c>
      <c r="BG1090" s="10">
        <f ca="1">SUMPRODUCT(S1060:S1089,'control variables'!BI$7:BI$36)</f>
        <v>2.2090820734580057E-57</v>
      </c>
      <c r="BH1090" s="10">
        <f t="shared" ca="1" si="820"/>
        <v>3.253245802665584E-57</v>
      </c>
      <c r="BI1090" s="82">
        <f t="shared" ca="1" si="798"/>
        <v>3.2797662908602216E-56</v>
      </c>
      <c r="BJ1090" s="82">
        <f t="shared" ca="1" si="799"/>
        <v>3.8032240439353397E-56</v>
      </c>
      <c r="BK1090" s="82">
        <f t="shared" ca="1" si="800"/>
        <v>1.2727715110094067E-55</v>
      </c>
      <c r="BL1090" s="82">
        <f t="shared" ca="1" si="801"/>
        <v>5.9941845544614892E-56</v>
      </c>
      <c r="BM1090" s="82">
        <f t="shared" ca="1" si="791"/>
        <v>2.5804889999351117E-55</v>
      </c>
      <c r="BN1090" s="10">
        <f ca="1">BN1089+BI1090-INDIRECT(ADDRESS(MAX($D1090-'key variables'!$B$9*30,34),scenario!BI$4),TRUE)</f>
        <v>9439390.0751690175</v>
      </c>
      <c r="BO1090" s="10">
        <f ca="1">BO1089+BJ1090-INDIRECT(ADDRESS(MAX($D1090-'key variables'!$B$9*30,34),scenario!BJ$4),TRUE)</f>
        <v>10895583.360992203</v>
      </c>
      <c r="BP1090" s="10">
        <f ca="1">BP1089+BK1090-INDIRECT(ADDRESS(MAX($D1090-'key variables'!$B$9*30,34),scenario!BK$4),TRUE)</f>
        <v>32531162.537994072</v>
      </c>
      <c r="BQ1090" s="10">
        <f ca="1">BQ1089+BL1090-INDIRECT(ADDRESS(MAX($D1090-'key variables'!$B$9*30,34),scenario!BL$4),TRUE)</f>
        <v>14415841.516535141</v>
      </c>
      <c r="BR1090" s="10">
        <f t="shared" ca="1" si="821"/>
        <v>67281977.490690395</v>
      </c>
      <c r="BS1090" s="82">
        <f t="shared" ca="1" si="802"/>
        <v>-2.3433848477536824E-9</v>
      </c>
      <c r="BT1090" s="82">
        <f t="shared" ca="1" si="803"/>
        <v>-3.4288309057018498E-10</v>
      </c>
      <c r="BU1090" s="82">
        <f t="shared" ca="1" si="804"/>
        <v>-4.2578247660364599E-9</v>
      </c>
      <c r="BV1090" s="82">
        <f t="shared" ca="1" si="805"/>
        <v>-2.9943922343414556E-9</v>
      </c>
      <c r="BW1090" s="82">
        <f t="shared" ca="1" si="822"/>
        <v>-9.9384849387017825E-9</v>
      </c>
      <c r="BX1090" s="10">
        <f t="shared" ca="1" si="806"/>
        <v>-1.8625994260191893E-12</v>
      </c>
      <c r="BY1090" s="10">
        <f t="shared" ca="1" si="807"/>
        <v>2.8902850229962428E-12</v>
      </c>
      <c r="BZ1090" s="10">
        <f t="shared" ca="1" si="808"/>
        <v>-3.5034723983035463E-11</v>
      </c>
      <c r="CA1090" s="10">
        <f t="shared" ca="1" si="809"/>
        <v>-2.0257049910634696E-11</v>
      </c>
      <c r="CB1090" s="10">
        <v>0</v>
      </c>
      <c r="CC1090" s="82">
        <f t="shared" ca="1" si="810"/>
        <v>3.9725652202851362E-13</v>
      </c>
      <c r="CD1090" s="82">
        <f t="shared" ca="1" si="811"/>
        <v>3.4270724516460853E-13</v>
      </c>
      <c r="CE1090" s="82">
        <f t="shared" ca="1" si="812"/>
        <v>1.8915613015532971E-10</v>
      </c>
      <c r="CF1090" s="82">
        <f t="shared" ca="1" si="813"/>
        <v>3.7028113764059381E-11</v>
      </c>
      <c r="CG1090" s="82">
        <f t="shared" ca="1" si="823"/>
        <v>2.269242076865822E-10</v>
      </c>
      <c r="CH1090" s="13" t="str">
        <f t="shared" ca="1" si="824"/>
        <v/>
      </c>
      <c r="CI1090" s="81">
        <f t="shared" ca="1" si="785"/>
        <v>0.1131775965863165</v>
      </c>
      <c r="CJ1090" s="81">
        <f t="shared" ca="1" si="786"/>
        <v>0.13063724757458739</v>
      </c>
      <c r="CK1090" s="81">
        <f t="shared" ca="1" si="787"/>
        <v>0.39004625943939081</v>
      </c>
      <c r="CL1090" s="81">
        <f t="shared" ca="1" si="788"/>
        <v>0.17284488538116416</v>
      </c>
      <c r="CM1090" s="89">
        <f t="shared" ca="1" si="825"/>
        <v>0.80670598898145884</v>
      </c>
    </row>
    <row r="1091" spans="1:91" x14ac:dyDescent="0.3">
      <c r="A1091">
        <v>1026</v>
      </c>
      <c r="B1091" s="3">
        <f t="shared" si="790"/>
        <v>3.0388888888888888</v>
      </c>
      <c r="C1091" s="3">
        <f t="shared" si="826"/>
        <v>34.200000000000003</v>
      </c>
      <c r="D1091" s="4">
        <f t="shared" ca="1" si="814"/>
        <v>1091</v>
      </c>
      <c r="E1091" s="58">
        <f>(0.5*(COS(B1091*2*PI())+1)*('key variables'!$B$4-'key variables'!$B$6)+'key variables'!$B$6)/'key variables'!$B$4</f>
        <v>1</v>
      </c>
      <c r="F1091" s="10">
        <f t="shared" ca="1" si="827"/>
        <v>11689222.907461114</v>
      </c>
      <c r="G1091" s="10">
        <f t="shared" ca="1" si="828"/>
        <v>13492492.798713122</v>
      </c>
      <c r="H1091" s="10">
        <f t="shared" ca="1" si="829"/>
        <v>40309474.521088287</v>
      </c>
      <c r="I1091" s="10">
        <f t="shared" ca="1" si="830"/>
        <v>17912154.249750931</v>
      </c>
      <c r="J1091" s="10">
        <f t="shared" ca="1" si="815"/>
        <v>83403344.477013454</v>
      </c>
      <c r="K1091" s="82">
        <f t="shared" ca="1" si="792"/>
        <v>2249832.832292099</v>
      </c>
      <c r="L1091" s="82">
        <f t="shared" ca="1" si="793"/>
        <v>2596909.4377209195</v>
      </c>
      <c r="M1091" s="82">
        <f t="shared" ca="1" si="794"/>
        <v>7778311.98309422</v>
      </c>
      <c r="N1091" s="82">
        <f t="shared" ca="1" si="795"/>
        <v>3496312.733215793</v>
      </c>
      <c r="O1091" s="82">
        <f t="shared" ca="1" si="816"/>
        <v>16121366.986323033</v>
      </c>
      <c r="P1091" s="10">
        <f ca="1">IF(IF($A1091&gt;='key variables'!$B$26,K1091*SUMPRODUCT(Z1091:AC1091,'control variables'!$O$3:$R$3)/J1091+F$65*'key variables'!$B$25/scenario!J$65,K1091*SUMPRODUCT(Z1091:AC1091,'control variables'!$O$7:$R$7)/J1091+F$65*'key variables'!$B$25/scenario!J$65)&lt;'key variables'!$B$28,0,IF($A1091&gt;='key variables'!$B$26,K1091*SUMPRODUCT(Z1091:AC1091,'control variables'!$O$3:$R$3)/J1091+F$65*'key variables'!$B$25/scenario!J$65,K1091*SUMPRODUCT(Z1091:AC1091,'control variables'!$O$7:$R$7)/J1091+F$65*'key variables'!$B$25/scenario!J$65))</f>
        <v>3.9943645475548042E-57</v>
      </c>
      <c r="Q1091" s="10">
        <f ca="1">IF(IF($A1091&gt;='key variables'!$B$26,L1091*SUMPRODUCT(Z1091:AC1091,'control variables'!$O$4:$R$4)/J1091+G$65*'key variables'!$B$25/scenario!J$65,L1091*SUMPRODUCT(Z1091:AC1091,'control variables'!$O$7:$R$7)/J1091+G$65*'key variables'!$B$25/scenario!J$65)&lt;'key variables'!$B$28,0,IF($A1091&gt;='key variables'!$B$26,L1091*SUMPRODUCT(Z1091:AC1091,'control variables'!$O$4:$R$4)/J1091+G$65*'key variables'!$B$25/scenario!J$65,L1091*SUMPRODUCT(Z1091:AC1091,'control variables'!$O$7:$R$7)/J1091+G$65*'key variables'!$B$25/scenario!J$65))</f>
        <v>4.6105661017823479E-57</v>
      </c>
      <c r="R1091" s="10">
        <f ca="1">IF(IF($A1091&gt;='key variables'!$B$26,M1091*SUMPRODUCT(Z1091:AC1091,'control variables'!$O$5:$R$5)/J1091+H$65*'key variables'!$B$25/scenario!J$65,M1091*SUMPRODUCT(Z1091:AC1091,'control variables'!$O$7:$R$7)/J1091+H$65*'key variables'!$B$25/scenario!J$65)&lt;'key variables'!$B$28,0,IF($A1091&gt;='key variables'!$B$26,M1091*SUMPRODUCT(Z1091:AC1091,'control variables'!$O$5:$R$5)/J1091+H$65*'key variables'!$B$25/scenario!J$65,M1091*SUMPRODUCT(Z1091:AC1091,'control variables'!$O$7:$R$7)/J1091+H$65*'key variables'!$B$25/scenario!J$65))</f>
        <v>1.3809654290376393E-56</v>
      </c>
      <c r="S1091" s="10">
        <f ca="1">IF(IF($A1091&gt;='key variables'!$B$26,N1091*SUMPRODUCT(Z1091:AC1091,'control variables'!$O$6:$R$6)/J1091+I$65*'key variables'!$B$25/scenario!J$65,N1091*SUMPRODUCT(Z1091:AC1091,'control variables'!$O$7:$R$7)/J1091+I$65*'key variables'!$B$25/scenario!J$65)&lt;'key variables'!$B$28,0,IF($A1091&gt;='key variables'!$B$26,N1091*SUMPRODUCT(Z1091:AC1091,'control variables'!$O$6:$R$6)/J1091+I$65*'key variables'!$B$25/scenario!J$65,N1091*SUMPRODUCT(Z1091:AC1091,'control variables'!$O$7:$R$7)/J1091+I$65*'key variables'!$B$25/scenario!J$65))</f>
        <v>6.207371244775414E-57</v>
      </c>
      <c r="T1091" s="10">
        <f t="shared" ca="1" si="789"/>
        <v>2.8621956184488958E-56</v>
      </c>
      <c r="U1091" s="82">
        <f ca="1">SUMPRODUCT(P1061:P1090,'control variables'!AD$7:AD$36)</f>
        <v>8.4687917891544693E-57</v>
      </c>
      <c r="V1091" s="82">
        <f ca="1">SUMPRODUCT(Q1061:Q1090,'control variables'!AE$7:AE$36)</f>
        <v>9.7752530800000923E-57</v>
      </c>
      <c r="W1091" s="82">
        <f ca="1">SUMPRODUCT(R1061:R1090,'control variables'!AF$7:AF$36)</f>
        <v>2.9279021850169966E-56</v>
      </c>
      <c r="X1091" s="82">
        <f ca="1">SUMPRODUCT(S1061:S1090,'control variables'!AG$7:AG$36)</f>
        <v>1.3160775388457784E-56</v>
      </c>
      <c r="Y1091" s="82">
        <f t="shared" ref="Y1091:Y1154" ca="1" si="831">SUM(U1091:X1091)</f>
        <v>6.0683842107782309E-56</v>
      </c>
      <c r="Z1091" s="10">
        <f ca="1">IF($A1091&gt;='key variables'!$B$26,SUMPRODUCT(P1061:P1090,'control variables'!V$7:V$36)*$E1091,SUMPRODUCT(P1061:P1090,'control variables'!Z$7:Z$36)*$E1091)</f>
        <v>2.0664709302202098E-56</v>
      </c>
      <c r="AA1091" s="10">
        <f ca="1">IF($A1091&gt;='key variables'!$B$26,SUMPRODUCT(Q1061:Q1090,'control variables'!W$7:W$36)*$E1091,SUMPRODUCT(Q1061:Q1090,'control variables'!AA$7:AA$36)*$E1091)</f>
        <v>2.3852607111247179E-56</v>
      </c>
      <c r="AB1091" s="10">
        <f ca="1">IF($A1091&gt;='key variables'!$B$26,SUMPRODUCT(R1061:R1090,'control variables'!X$7:X$36)*$E1091,SUMPRODUCT(R1061:R1090,'control variables'!AB$7:AB$36)*$E1091)</f>
        <v>7.1443777371104026E-56</v>
      </c>
      <c r="AC1091" s="10">
        <f ca="1">IF($A1091&gt;='key variables'!$B$26,SUMPRODUCT(S1061:S1090,'control variables'!Y$7:Y$36)*$E1091,SUMPRODUCT(S1061:S1090,'control variables'!AC$7:AC$36)*$E1091)</f>
        <v>3.211362427664656E-56</v>
      </c>
      <c r="AD1091" s="10">
        <f t="shared" ref="AD1091:AD1154" ca="1" si="832">SUM(Z1091:AC1091)</f>
        <v>1.4807471806119986E-55</v>
      </c>
      <c r="AE1091" s="82">
        <f ca="1">SUMPRODUCT(P1061:P1090,'control variables'!AL$7:AL$36)</f>
        <v>2.8136047686600935E-56</v>
      </c>
      <c r="AF1091" s="82">
        <f ca="1">SUMPRODUCT(Q1061:Q1090,'control variables'!AM$7:AM$36)</f>
        <v>3.2391615357707022E-56</v>
      </c>
      <c r="AG1091" s="82">
        <f ca="1">SUMPRODUCT(R1061:R1090,'control variables'!AN$7:AN$36)</f>
        <v>9.235700827208342E-56</v>
      </c>
      <c r="AH1091" s="82">
        <f ca="1">SUMPRODUCT(S1061:S1090,'control variables'!AO$7:AO$36)</f>
        <v>3.9989668471155956E-56</v>
      </c>
      <c r="AI1091" s="82">
        <f t="shared" ca="1" si="796"/>
        <v>1.9287433978754734E-55</v>
      </c>
      <c r="AJ1091" s="10">
        <f ca="1">SUMPRODUCT(P1061:P1090,'control variables'!AP$7:AP$36)</f>
        <v>2.6884102998237194E-59</v>
      </c>
      <c r="AK1091" s="10">
        <f ca="1">SUMPRODUCT(Q1061:Q1090,'control variables'!AQ$7:AQ$36)</f>
        <v>7.7578631397311738E-59</v>
      </c>
      <c r="AL1091" s="10">
        <f ca="1">SUMPRODUCT(R1061:R1090,'control variables'!AR$7:AR$36)</f>
        <v>2.7883797076543621E-57</v>
      </c>
      <c r="AM1091" s="10">
        <f ca="1">SUMPRODUCT(S1061:S1090,'control variables'!AS$7:AS$36)</f>
        <v>2.0889381265287281E-57</v>
      </c>
      <c r="AN1091" s="10">
        <f t="shared" ca="1" si="817"/>
        <v>4.9817805685786396E-57</v>
      </c>
      <c r="AO1091" s="82">
        <f ca="1">SUMPRODUCT(P1061:P1090,'control variables'!AX$7:AX$36)</f>
        <v>3.6558277376810087E-59</v>
      </c>
      <c r="AP1091" s="82">
        <f ca="1">SUMPRODUCT(Q1061:Q1090,'control variables'!AY$7:AY$36)</f>
        <v>8.4396079730008402E-59</v>
      </c>
      <c r="AQ1091" s="82">
        <f ca="1">SUMPRODUCT(R1061:R1090,'control variables'!AZ$7:AZ$36)</f>
        <v>7.5835417526097819E-58</v>
      </c>
      <c r="AR1091" s="82">
        <f ca="1">SUMPRODUCT(S1061:S1090,'control variables'!BA$7:BA$36)</f>
        <v>5.6812741312320313E-58</v>
      </c>
      <c r="AS1091" s="82">
        <f t="shared" ca="1" si="818"/>
        <v>1.4474359454909998E-57</v>
      </c>
      <c r="AT1091" s="10">
        <f ca="1">SUMPRODUCT(P1061:P1090,'control variables'!AT$7:AT$36)</f>
        <v>-3.2264106395333482E-59</v>
      </c>
      <c r="AU1091" s="10">
        <f ca="1">SUMPRODUCT(Q1061:Q1090,'control variables'!AU$7:AU$36)</f>
        <v>3.4999457561038281E-59</v>
      </c>
      <c r="AV1091" s="10">
        <f ca="1">SUMPRODUCT(R1061:R1090,'control variables'!AV$7:AV$36)</f>
        <v>1.507104689870118E-56</v>
      </c>
      <c r="AW1091" s="10">
        <f ca="1">SUMPRODUCT(S1061:S1090,'control variables'!AW$7:AW$36)</f>
        <v>1.1290601630393842E-56</v>
      </c>
      <c r="AX1091" s="10">
        <f t="shared" ca="1" si="797"/>
        <v>2.6364383880260727E-56</v>
      </c>
      <c r="AY1091" s="82">
        <f ca="1">SUMPRODUCT(P1061:P1090,'control variables'!BB$7:BB$36)</f>
        <v>1.1694010415812365E-58</v>
      </c>
      <c r="AZ1091" s="82">
        <f ca="1">SUMPRODUCT(Q1061:Q1090,'control variables'!BC$7:BC$36)</f>
        <v>2.9819705706722819E-58</v>
      </c>
      <c r="BA1091" s="82">
        <f ca="1">SUMPRODUCT(R1061:R1090,'control variables'!BD$7:BD$36)</f>
        <v>2.0874710593048583E-57</v>
      </c>
      <c r="BB1091" s="82">
        <f ca="1">SUMPRODUCT(S1061:S1090,'control variables'!BE$7:BE$36)</f>
        <v>2.9664453896595202E-58</v>
      </c>
      <c r="BC1091" s="82">
        <f t="shared" ca="1" si="819"/>
        <v>2.7992527594961618E-57</v>
      </c>
      <c r="BD1091" s="10">
        <f ca="1">SUMPRODUCT(P1061:P1090,'control variables'!BF$7:BF$36)</f>
        <v>2.4462851221291046E-59</v>
      </c>
      <c r="BE1091" s="10">
        <f ca="1">SUMPRODUCT(Q1061:Q1090,'control variables'!BG$7:BG$36)</f>
        <v>2.8236679764963766E-59</v>
      </c>
      <c r="BF1091" s="10">
        <f ca="1">SUMPRODUCT(R1061:R1090,'control variables'!BH$7:BH$36)</f>
        <v>8.4575034226593999E-58</v>
      </c>
      <c r="BG1091" s="10">
        <f ca="1">SUMPRODUCT(S1061:S1090,'control variables'!BI$7:BI$36)</f>
        <v>1.9008029616277494E-57</v>
      </c>
      <c r="BH1091" s="10">
        <f t="shared" ca="1" si="820"/>
        <v>2.7992528348799443E-57</v>
      </c>
      <c r="BI1091" s="82">
        <f t="shared" ca="1" si="798"/>
        <v>2.8220723684363721E-56</v>
      </c>
      <c r="BJ1091" s="82">
        <f t="shared" ca="1" si="799"/>
        <v>3.2724811872335291E-56</v>
      </c>
      <c r="BK1091" s="82">
        <f t="shared" ca="1" si="800"/>
        <v>1.0951552623008946E-55</v>
      </c>
      <c r="BL1091" s="82">
        <f t="shared" ca="1" si="801"/>
        <v>5.1576914640515749E-56</v>
      </c>
      <c r="BM1091" s="82">
        <f t="shared" ca="1" si="791"/>
        <v>2.2203797642730422E-55</v>
      </c>
      <c r="BN1091" s="10">
        <f ca="1">BN1090+BI1091-INDIRECT(ADDRESS(MAX($D1091-'key variables'!$B$9*30,34),scenario!BI$4),TRUE)</f>
        <v>9439390.0751690175</v>
      </c>
      <c r="BO1091" s="10">
        <f ca="1">BO1090+BJ1091-INDIRECT(ADDRESS(MAX($D1091-'key variables'!$B$9*30,34),scenario!BJ$4),TRUE)</f>
        <v>10895583.360992203</v>
      </c>
      <c r="BP1091" s="10">
        <f ca="1">BP1090+BK1091-INDIRECT(ADDRESS(MAX($D1091-'key variables'!$B$9*30,34),scenario!BK$4),TRUE)</f>
        <v>32531162.537994072</v>
      </c>
      <c r="BQ1091" s="10">
        <f ca="1">BQ1090+BL1091-INDIRECT(ADDRESS(MAX($D1091-'key variables'!$B$9*30,34),scenario!BL$4),TRUE)</f>
        <v>14415841.516535141</v>
      </c>
      <c r="BR1091" s="10">
        <f t="shared" ca="1" si="821"/>
        <v>67281977.490690395</v>
      </c>
      <c r="BS1091" s="82">
        <f t="shared" ca="1" si="802"/>
        <v>-2.3433848477536824E-9</v>
      </c>
      <c r="BT1091" s="82">
        <f t="shared" ca="1" si="803"/>
        <v>-3.4288309057018498E-10</v>
      </c>
      <c r="BU1091" s="82">
        <f t="shared" ca="1" si="804"/>
        <v>-4.2578247660364599E-9</v>
      </c>
      <c r="BV1091" s="82">
        <f t="shared" ca="1" si="805"/>
        <v>-2.9943922343414556E-9</v>
      </c>
      <c r="BW1091" s="82">
        <f t="shared" ca="1" si="822"/>
        <v>-9.9384849387017825E-9</v>
      </c>
      <c r="BX1091" s="10">
        <f t="shared" ca="1" si="806"/>
        <v>-1.8625994260191893E-12</v>
      </c>
      <c r="BY1091" s="10">
        <f t="shared" ca="1" si="807"/>
        <v>2.8902850229962428E-12</v>
      </c>
      <c r="BZ1091" s="10">
        <f t="shared" ca="1" si="808"/>
        <v>-3.5034723983035463E-11</v>
      </c>
      <c r="CA1091" s="10">
        <f t="shared" ca="1" si="809"/>
        <v>-2.0257049910634696E-11</v>
      </c>
      <c r="CB1091" s="10">
        <v>0</v>
      </c>
      <c r="CC1091" s="82">
        <f t="shared" ca="1" si="810"/>
        <v>3.9725652202851362E-13</v>
      </c>
      <c r="CD1091" s="82">
        <f t="shared" ca="1" si="811"/>
        <v>3.4270724516460853E-13</v>
      </c>
      <c r="CE1091" s="82">
        <f t="shared" ca="1" si="812"/>
        <v>1.8915613015532971E-10</v>
      </c>
      <c r="CF1091" s="82">
        <f t="shared" ca="1" si="813"/>
        <v>3.7028113764059381E-11</v>
      </c>
      <c r="CG1091" s="82">
        <f t="shared" ca="1" si="823"/>
        <v>2.269242076865822E-10</v>
      </c>
      <c r="CH1091" s="13" t="str">
        <f t="shared" ca="1" si="824"/>
        <v/>
      </c>
      <c r="CI1091" s="81">
        <f t="shared" ref="CI1091:CI1154" ca="1" si="833">BN1091/$J1091</f>
        <v>0.1131775965863165</v>
      </c>
      <c r="CJ1091" s="81">
        <f t="shared" ref="CJ1091:CJ1154" ca="1" si="834">BO1091/$J1091</f>
        <v>0.13063724757458739</v>
      </c>
      <c r="CK1091" s="81">
        <f t="shared" ref="CK1091:CK1154" ca="1" si="835">BP1091/$J1091</f>
        <v>0.39004625943939081</v>
      </c>
      <c r="CL1091" s="81">
        <f t="shared" ref="CL1091:CL1154" ca="1" si="836">BQ1091/$J1091</f>
        <v>0.17284488538116416</v>
      </c>
      <c r="CM1091" s="89">
        <f t="shared" ca="1" si="825"/>
        <v>0.80670598898145884</v>
      </c>
    </row>
    <row r="1092" spans="1:91" x14ac:dyDescent="0.3">
      <c r="A1092">
        <v>1027</v>
      </c>
      <c r="B1092" s="3">
        <f t="shared" si="790"/>
        <v>3.0416666666666665</v>
      </c>
      <c r="C1092" s="3">
        <f t="shared" si="826"/>
        <v>34.233333333333334</v>
      </c>
      <c r="D1092" s="4">
        <f t="shared" ca="1" si="814"/>
        <v>1092</v>
      </c>
      <c r="E1092" s="58">
        <f>(0.5*(COS(B1092*2*PI())+1)*('key variables'!$B$4-'key variables'!$B$6)+'key variables'!$B$6)/'key variables'!$B$4</f>
        <v>1</v>
      </c>
      <c r="F1092" s="10">
        <f t="shared" ca="1" si="827"/>
        <v>11689222.907461114</v>
      </c>
      <c r="G1092" s="10">
        <f t="shared" ca="1" si="828"/>
        <v>13492492.798713122</v>
      </c>
      <c r="H1092" s="10">
        <f t="shared" ca="1" si="829"/>
        <v>40309474.521088287</v>
      </c>
      <c r="I1092" s="10">
        <f t="shared" ca="1" si="830"/>
        <v>17912154.249750931</v>
      </c>
      <c r="J1092" s="10">
        <f t="shared" ca="1" si="815"/>
        <v>83403344.477013454</v>
      </c>
      <c r="K1092" s="82">
        <f t="shared" ca="1" si="792"/>
        <v>2249832.832292099</v>
      </c>
      <c r="L1092" s="82">
        <f t="shared" ca="1" si="793"/>
        <v>2596909.4377209195</v>
      </c>
      <c r="M1092" s="82">
        <f t="shared" ca="1" si="794"/>
        <v>7778311.98309422</v>
      </c>
      <c r="N1092" s="82">
        <f t="shared" ca="1" si="795"/>
        <v>3496312.733215793</v>
      </c>
      <c r="O1092" s="82">
        <f t="shared" ca="1" si="816"/>
        <v>16121366.986323033</v>
      </c>
      <c r="P1092" s="10">
        <f ca="1">IF(IF($A1092&gt;='key variables'!$B$26,K1092*SUMPRODUCT(Z1092:AC1092,'control variables'!$O$3:$R$3)/J1092+F$65*'key variables'!$B$25/scenario!J$65,K1092*SUMPRODUCT(Z1092:AC1092,'control variables'!$O$7:$R$7)/J1092+F$65*'key variables'!$B$25/scenario!J$65)&lt;'key variables'!$B$28,0,IF($A1092&gt;='key variables'!$B$26,K1092*SUMPRODUCT(Z1092:AC1092,'control variables'!$O$3:$R$3)/J1092+F$65*'key variables'!$B$25/scenario!J$65,K1092*SUMPRODUCT(Z1092:AC1092,'control variables'!$O$7:$R$7)/J1092+F$65*'key variables'!$B$25/scenario!J$65))</f>
        <v>3.4369478857469848E-57</v>
      </c>
      <c r="Q1092" s="10">
        <f ca="1">IF(IF($A1092&gt;='key variables'!$B$26,L1092*SUMPRODUCT(Z1092:AC1092,'control variables'!$O$4:$R$4)/J1092+G$65*'key variables'!$B$25/scenario!J$65,L1092*SUMPRODUCT(Z1092:AC1092,'control variables'!$O$7:$R$7)/J1092+G$65*'key variables'!$B$25/scenario!J$65)&lt;'key variables'!$B$28,0,IF($A1092&gt;='key variables'!$B$26,L1092*SUMPRODUCT(Z1092:AC1092,'control variables'!$O$4:$R$4)/J1092+G$65*'key variables'!$B$25/scenario!J$65,L1092*SUMPRODUCT(Z1092:AC1092,'control variables'!$O$7:$R$7)/J1092+G$65*'key variables'!$B$25/scenario!J$65))</f>
        <v>3.9671580365187337E-57</v>
      </c>
      <c r="R1092" s="10">
        <f ca="1">IF(IF($A1092&gt;='key variables'!$B$26,M1092*SUMPRODUCT(Z1092:AC1092,'control variables'!$O$5:$R$5)/J1092+H$65*'key variables'!$B$25/scenario!J$65,M1092*SUMPRODUCT(Z1092:AC1092,'control variables'!$O$7:$R$7)/J1092+H$65*'key variables'!$B$25/scenario!J$65)&lt;'key variables'!$B$28,0,IF($A1092&gt;='key variables'!$B$26,M1092*SUMPRODUCT(Z1092:AC1092,'control variables'!$O$5:$R$5)/J1092+H$65*'key variables'!$B$25/scenario!J$65,M1092*SUMPRODUCT(Z1092:AC1092,'control variables'!$O$7:$R$7)/J1092+H$65*'key variables'!$B$25/scenario!J$65))</f>
        <v>1.1882506353923298E-56</v>
      </c>
      <c r="S1092" s="10">
        <f ca="1">IF(IF($A1092&gt;='key variables'!$B$26,N1092*SUMPRODUCT(Z1092:AC1092,'control variables'!$O$6:$R$6)/J1092+I$65*'key variables'!$B$25/scenario!J$65,N1092*SUMPRODUCT(Z1092:AC1092,'control variables'!$O$7:$R$7)/J1092+I$65*'key variables'!$B$25/scenario!J$65)&lt;'key variables'!$B$28,0,IF($A1092&gt;='key variables'!$B$26,N1092*SUMPRODUCT(Z1092:AC1092,'control variables'!$O$6:$R$6)/J1092+I$65*'key variables'!$B$25/scenario!J$65,N1092*SUMPRODUCT(Z1092:AC1092,'control variables'!$O$7:$R$7)/J1092+I$65*'key variables'!$B$25/scenario!J$65))</f>
        <v>5.3411277868560082E-57</v>
      </c>
      <c r="T1092" s="10">
        <f t="shared" ca="1" si="789"/>
        <v>2.4627740063045023E-56</v>
      </c>
      <c r="U1092" s="82">
        <f ca="1">SUMPRODUCT(P1062:P1091,'control variables'!AD$7:AD$36)</f>
        <v>7.2869653453097898E-57</v>
      </c>
      <c r="V1092" s="82">
        <f ca="1">SUMPRODUCT(Q1062:Q1091,'control variables'!AE$7:AE$36)</f>
        <v>8.4111089526154611E-57</v>
      </c>
      <c r="W1092" s="82">
        <f ca="1">SUMPRODUCT(R1062:R1091,'control variables'!AF$7:AF$36)</f>
        <v>2.5193111706913062E-56</v>
      </c>
      <c r="X1092" s="82">
        <f ca="1">SUMPRODUCT(S1062:S1091,'control variables'!AG$7:AG$36)</f>
        <v>1.1324179004603065E-56</v>
      </c>
      <c r="Y1092" s="82">
        <f t="shared" ca="1" si="831"/>
        <v>5.221536500944138E-56</v>
      </c>
      <c r="Z1092" s="10">
        <f ca="1">IF($A1092&gt;='key variables'!$B$26,SUMPRODUCT(P1062:P1091,'control variables'!V$7:V$36)*$E1092,SUMPRODUCT(P1062:P1091,'control variables'!Z$7:Z$36)*$E1092)</f>
        <v>1.7780933137226395E-56</v>
      </c>
      <c r="AA1092" s="10">
        <f ca="1">IF($A1092&gt;='key variables'!$B$26,SUMPRODUCT(Q1062:Q1091,'control variables'!W$7:W$36)*$E1092,SUMPRODUCT(Q1062:Q1091,'control variables'!AA$7:AA$36)*$E1092)</f>
        <v>2.0523957341534983E-56</v>
      </c>
      <c r="AB1092" s="10">
        <f ca="1">IF($A1092&gt;='key variables'!$B$26,SUMPRODUCT(R1062:R1091,'control variables'!X$7:X$36)*$E1092,SUMPRODUCT(R1062:R1091,'control variables'!AB$7:AB$36)*$E1092)</f>
        <v>6.1473742985153822E-56</v>
      </c>
      <c r="AC1092" s="10">
        <f ca="1">IF($A1092&gt;='key variables'!$B$26,SUMPRODUCT(S1062:S1091,'control variables'!Y$7:Y$36)*$E1092,SUMPRODUCT(S1062:S1091,'control variables'!AC$7:AC$36)*$E1092)</f>
        <v>2.7632143172525255E-56</v>
      </c>
      <c r="AD1092" s="10">
        <f t="shared" ca="1" si="832"/>
        <v>1.2741077663644047E-55</v>
      </c>
      <c r="AE1092" s="82">
        <f ca="1">SUMPRODUCT(P1062:P1091,'control variables'!AL$7:AL$36)</f>
        <v>2.4209640471833433E-56</v>
      </c>
      <c r="AF1092" s="82">
        <f ca="1">SUMPRODUCT(Q1062:Q1091,'control variables'!AM$7:AM$36)</f>
        <v>2.7871340383228565E-56</v>
      </c>
      <c r="AG1092" s="82">
        <f ca="1">SUMPRODUCT(R1062:R1091,'control variables'!AN$7:AN$36)</f>
        <v>7.9468516339844337E-56</v>
      </c>
      <c r="AH1092" s="82">
        <f ca="1">SUMPRODUCT(S1062:S1091,'control variables'!AO$7:AO$36)</f>
        <v>3.4409079308447011E-56</v>
      </c>
      <c r="AI1092" s="82">
        <f t="shared" ca="1" si="796"/>
        <v>1.6595857650335335E-55</v>
      </c>
      <c r="AJ1092" s="10">
        <f ca="1">SUMPRODUCT(P1062:P1091,'control variables'!AP$7:AP$36)</f>
        <v>2.3132405632970774E-59</v>
      </c>
      <c r="AK1092" s="10">
        <f ca="1">SUMPRODUCT(Q1062:Q1091,'control variables'!AQ$7:AQ$36)</f>
        <v>6.6752473387377238E-59</v>
      </c>
      <c r="AL1092" s="10">
        <f ca="1">SUMPRODUCT(R1062:R1091,'control variables'!AR$7:AR$36)</f>
        <v>2.3992591629497392E-57</v>
      </c>
      <c r="AM1092" s="10">
        <f ca="1">SUMPRODUCT(S1062:S1091,'control variables'!AS$7:AS$36)</f>
        <v>1.7974251954104279E-57</v>
      </c>
      <c r="AN1092" s="10">
        <f t="shared" ca="1" si="817"/>
        <v>4.2865692373805148E-57</v>
      </c>
      <c r="AO1092" s="82">
        <f ca="1">SUMPRODUCT(P1062:P1091,'control variables'!AX$7:AX$36)</f>
        <v>3.1456541495116329E-59</v>
      </c>
      <c r="AP1092" s="82">
        <f ca="1">SUMPRODUCT(Q1062:Q1091,'control variables'!AY$7:AY$36)</f>
        <v>7.2618541532708347E-59</v>
      </c>
      <c r="AQ1092" s="82">
        <f ca="1">SUMPRODUCT(R1062:R1091,'control variables'!AZ$7:AZ$36)</f>
        <v>6.5252526360073195E-58</v>
      </c>
      <c r="AR1092" s="82">
        <f ca="1">SUMPRODUCT(S1062:S1091,'control variables'!BA$7:BA$36)</f>
        <v>4.8884479323851845E-58</v>
      </c>
      <c r="AS1092" s="82">
        <f t="shared" ca="1" si="818"/>
        <v>1.2454451398670751E-57</v>
      </c>
      <c r="AT1092" s="10">
        <f ca="1">SUMPRODUCT(P1062:P1091,'control variables'!AT$7:AT$36)</f>
        <v>-2.7761625395168247E-59</v>
      </c>
      <c r="AU1092" s="10">
        <f ca="1">SUMPRODUCT(Q1062:Q1091,'control variables'!AU$7:AU$36)</f>
        <v>3.0115256190209161E-59</v>
      </c>
      <c r="AV1092" s="10">
        <f ca="1">SUMPRODUCT(R1062:R1091,'control variables'!AV$7:AV$36)</f>
        <v>1.2967870648209528E-56</v>
      </c>
      <c r="AW1092" s="10">
        <f ca="1">SUMPRODUCT(S1062:S1091,'control variables'!AW$7:AW$36)</f>
        <v>9.7149894408482615E-57</v>
      </c>
      <c r="AX1092" s="10">
        <f t="shared" ca="1" si="797"/>
        <v>2.2685213719852829E-56</v>
      </c>
      <c r="AY1092" s="82">
        <f ca="1">SUMPRODUCT(P1062:P1091,'control variables'!BB$7:BB$36)</f>
        <v>1.0062102218269821E-58</v>
      </c>
      <c r="AZ1092" s="82">
        <f ca="1">SUMPRODUCT(Q1062:Q1091,'control variables'!BC$7:BC$36)</f>
        <v>2.5658342713125161E-58</v>
      </c>
      <c r="BA1092" s="82">
        <f ca="1">SUMPRODUCT(R1062:R1091,'control variables'!BD$7:BD$36)</f>
        <v>1.7961628585522629E-57</v>
      </c>
      <c r="BB1092" s="82">
        <f ca="1">SUMPRODUCT(S1062:S1091,'control variables'!BE$7:BE$36)</f>
        <v>2.5524756413170856E-58</v>
      </c>
      <c r="BC1092" s="82">
        <f t="shared" ca="1" si="819"/>
        <v>2.4086148719979212E-57</v>
      </c>
      <c r="BD1092" s="10">
        <f ca="1">SUMPRODUCT(P1062:P1091,'control variables'!BF$7:BF$36)</f>
        <v>2.1049041414066305E-59</v>
      </c>
      <c r="BE1092" s="10">
        <f ca="1">SUMPRODUCT(Q1062:Q1091,'control variables'!BG$7:BG$36)</f>
        <v>2.4296229265833015E-59</v>
      </c>
      <c r="BF1092" s="10">
        <f ca="1">SUMPRODUCT(R1062:R1091,'control variables'!BH$7:BH$36)</f>
        <v>7.2772522790894047E-58</v>
      </c>
      <c r="BG1092" s="10">
        <f ca="1">SUMPRODUCT(S1062:S1091,'control variables'!BI$7:BI$36)</f>
        <v>1.6355444382729983E-57</v>
      </c>
      <c r="BH1092" s="10">
        <f t="shared" ca="1" si="820"/>
        <v>2.408614936861838E-57</v>
      </c>
      <c r="BI1092" s="82">
        <f t="shared" ca="1" si="798"/>
        <v>2.4282499868620965E-56</v>
      </c>
      <c r="BJ1092" s="82">
        <f t="shared" ca="1" si="799"/>
        <v>2.8158039066550027E-56</v>
      </c>
      <c r="BK1092" s="82">
        <f t="shared" ca="1" si="800"/>
        <v>9.4232549846606121E-56</v>
      </c>
      <c r="BL1092" s="82">
        <f t="shared" ca="1" si="801"/>
        <v>4.4379316313426976E-56</v>
      </c>
      <c r="BM1092" s="82">
        <f t="shared" ca="1" si="791"/>
        <v>1.9105240509520409E-55</v>
      </c>
      <c r="BN1092" s="10">
        <f ca="1">BN1091+BI1092-INDIRECT(ADDRESS(MAX($D1092-'key variables'!$B$9*30,34),scenario!BI$4),TRUE)</f>
        <v>9439390.0751690175</v>
      </c>
      <c r="BO1092" s="10">
        <f ca="1">BO1091+BJ1092-INDIRECT(ADDRESS(MAX($D1092-'key variables'!$B$9*30,34),scenario!BJ$4),TRUE)</f>
        <v>10895583.360992203</v>
      </c>
      <c r="BP1092" s="10">
        <f ca="1">BP1091+BK1092-INDIRECT(ADDRESS(MAX($D1092-'key variables'!$B$9*30,34),scenario!BK$4),TRUE)</f>
        <v>32531162.537994072</v>
      </c>
      <c r="BQ1092" s="10">
        <f ca="1">BQ1091+BL1092-INDIRECT(ADDRESS(MAX($D1092-'key variables'!$B$9*30,34),scenario!BL$4),TRUE)</f>
        <v>14415841.516535141</v>
      </c>
      <c r="BR1092" s="10">
        <f t="shared" ca="1" si="821"/>
        <v>67281977.490690395</v>
      </c>
      <c r="BS1092" s="82">
        <f t="shared" ca="1" si="802"/>
        <v>-2.3433848477536824E-9</v>
      </c>
      <c r="BT1092" s="82">
        <f t="shared" ca="1" si="803"/>
        <v>-3.4288309057018498E-10</v>
      </c>
      <c r="BU1092" s="82">
        <f t="shared" ca="1" si="804"/>
        <v>-4.2578247660364599E-9</v>
      </c>
      <c r="BV1092" s="82">
        <f t="shared" ca="1" si="805"/>
        <v>-2.9943922343414556E-9</v>
      </c>
      <c r="BW1092" s="82">
        <f t="shared" ca="1" si="822"/>
        <v>-9.9384849387017825E-9</v>
      </c>
      <c r="BX1092" s="10">
        <f t="shared" ca="1" si="806"/>
        <v>-1.8625994260191893E-12</v>
      </c>
      <c r="BY1092" s="10">
        <f t="shared" ca="1" si="807"/>
        <v>2.8902850229962428E-12</v>
      </c>
      <c r="BZ1092" s="10">
        <f t="shared" ca="1" si="808"/>
        <v>-3.5034723983035463E-11</v>
      </c>
      <c r="CA1092" s="10">
        <f t="shared" ca="1" si="809"/>
        <v>-2.0257049910634696E-11</v>
      </c>
      <c r="CB1092" s="10">
        <v>0</v>
      </c>
      <c r="CC1092" s="82">
        <f t="shared" ca="1" si="810"/>
        <v>3.9725652202851362E-13</v>
      </c>
      <c r="CD1092" s="82">
        <f t="shared" ca="1" si="811"/>
        <v>3.4270724516460853E-13</v>
      </c>
      <c r="CE1092" s="82">
        <f t="shared" ca="1" si="812"/>
        <v>1.8915613015532971E-10</v>
      </c>
      <c r="CF1092" s="82">
        <f t="shared" ca="1" si="813"/>
        <v>3.7028113764059381E-11</v>
      </c>
      <c r="CG1092" s="82">
        <f t="shared" ca="1" si="823"/>
        <v>2.269242076865822E-10</v>
      </c>
      <c r="CH1092" s="13" t="str">
        <f t="shared" ca="1" si="824"/>
        <v/>
      </c>
      <c r="CI1092" s="81">
        <f t="shared" ca="1" si="833"/>
        <v>0.1131775965863165</v>
      </c>
      <c r="CJ1092" s="81">
        <f t="shared" ca="1" si="834"/>
        <v>0.13063724757458739</v>
      </c>
      <c r="CK1092" s="81">
        <f t="shared" ca="1" si="835"/>
        <v>0.39004625943939081</v>
      </c>
      <c r="CL1092" s="81">
        <f t="shared" ca="1" si="836"/>
        <v>0.17284488538116416</v>
      </c>
      <c r="CM1092" s="89">
        <f t="shared" ca="1" si="825"/>
        <v>0.80670598898145884</v>
      </c>
    </row>
    <row r="1093" spans="1:91" x14ac:dyDescent="0.3">
      <c r="A1093">
        <v>1028</v>
      </c>
      <c r="B1093" s="3">
        <f t="shared" si="790"/>
        <v>3.0444444444444443</v>
      </c>
      <c r="C1093" s="3">
        <f t="shared" si="826"/>
        <v>34.266666666666666</v>
      </c>
      <c r="D1093" s="4">
        <f t="shared" ca="1" si="814"/>
        <v>1093</v>
      </c>
      <c r="E1093" s="58">
        <f>(0.5*(COS(B1093*2*PI())+1)*('key variables'!$B$4-'key variables'!$B$6)+'key variables'!$B$6)/'key variables'!$B$4</f>
        <v>1</v>
      </c>
      <c r="F1093" s="10">
        <f t="shared" ca="1" si="827"/>
        <v>11689222.907461114</v>
      </c>
      <c r="G1093" s="10">
        <f t="shared" ca="1" si="828"/>
        <v>13492492.798713122</v>
      </c>
      <c r="H1093" s="10">
        <f t="shared" ca="1" si="829"/>
        <v>40309474.521088287</v>
      </c>
      <c r="I1093" s="10">
        <f t="shared" ca="1" si="830"/>
        <v>17912154.249750931</v>
      </c>
      <c r="J1093" s="10">
        <f t="shared" ca="1" si="815"/>
        <v>83403344.477013454</v>
      </c>
      <c r="K1093" s="82">
        <f t="shared" ca="1" si="792"/>
        <v>2249832.832292099</v>
      </c>
      <c r="L1093" s="82">
        <f t="shared" ca="1" si="793"/>
        <v>2596909.4377209195</v>
      </c>
      <c r="M1093" s="82">
        <f t="shared" ca="1" si="794"/>
        <v>7778311.98309422</v>
      </c>
      <c r="N1093" s="82">
        <f t="shared" ca="1" si="795"/>
        <v>3496312.733215793</v>
      </c>
      <c r="O1093" s="82">
        <f t="shared" ca="1" si="816"/>
        <v>16121366.986323033</v>
      </c>
      <c r="P1093" s="10">
        <f ca="1">IF(IF($A1093&gt;='key variables'!$B$26,K1093*SUMPRODUCT(Z1093:AC1093,'control variables'!$O$3:$R$3)/J1093+F$65*'key variables'!$B$25/scenario!J$65,K1093*SUMPRODUCT(Z1093:AC1093,'control variables'!$O$7:$R$7)/J1093+F$65*'key variables'!$B$25/scenario!J$65)&lt;'key variables'!$B$28,0,IF($A1093&gt;='key variables'!$B$26,K1093*SUMPRODUCT(Z1093:AC1093,'control variables'!$O$3:$R$3)/J1093+F$65*'key variables'!$B$25/scenario!J$65,K1093*SUMPRODUCT(Z1093:AC1093,'control variables'!$O$7:$R$7)/J1093+F$65*'key variables'!$B$25/scenario!J$65))</f>
        <v>2.9573191501942135E-57</v>
      </c>
      <c r="Q1093" s="10">
        <f ca="1">IF(IF($A1093&gt;='key variables'!$B$26,L1093*SUMPRODUCT(Z1093:AC1093,'control variables'!$O$4:$R$4)/J1093+G$65*'key variables'!$B$25/scenario!J$65,L1093*SUMPRODUCT(Z1093:AC1093,'control variables'!$O$7:$R$7)/J1093+G$65*'key variables'!$B$25/scenario!J$65)&lt;'key variables'!$B$28,0,IF($A1093&gt;='key variables'!$B$26,L1093*SUMPRODUCT(Z1093:AC1093,'control variables'!$O$4:$R$4)/J1093+G$65*'key variables'!$B$25/scenario!J$65,L1093*SUMPRODUCT(Z1093:AC1093,'control variables'!$O$7:$R$7)/J1093+G$65*'key variables'!$B$25/scenario!J$65))</f>
        <v>3.4135380643672069E-57</v>
      </c>
      <c r="R1093" s="10">
        <f ca="1">IF(IF($A1093&gt;='key variables'!$B$26,M1093*SUMPRODUCT(Z1093:AC1093,'control variables'!$O$5:$R$5)/J1093+H$65*'key variables'!$B$25/scenario!J$65,M1093*SUMPRODUCT(Z1093:AC1093,'control variables'!$O$7:$R$7)/J1093+H$65*'key variables'!$B$25/scenario!J$65)&lt;'key variables'!$B$28,0,IF($A1093&gt;='key variables'!$B$26,M1093*SUMPRODUCT(Z1093:AC1093,'control variables'!$O$5:$R$5)/J1093+H$65*'key variables'!$B$25/scenario!J$65,M1093*SUMPRODUCT(Z1093:AC1093,'control variables'!$O$7:$R$7)/J1093+H$65*'key variables'!$B$25/scenario!J$65))</f>
        <v>1.0224293402436736E-56</v>
      </c>
      <c r="S1093" s="10">
        <f ca="1">IF(IF($A1093&gt;='key variables'!$B$26,N1093*SUMPRODUCT(Z1093:AC1093,'control variables'!$O$6:$R$6)/J1093+I$65*'key variables'!$B$25/scenario!J$65,N1093*SUMPRODUCT(Z1093:AC1093,'control variables'!$O$7:$R$7)/J1093+I$65*'key variables'!$B$25/scenario!J$65)&lt;'key variables'!$B$28,0,IF($A1093&gt;='key variables'!$B$26,N1093*SUMPRODUCT(Z1093:AC1093,'control variables'!$O$6:$R$6)/J1093+I$65*'key variables'!$B$25/scenario!J$65,N1093*SUMPRODUCT(Z1093:AC1093,'control variables'!$O$7:$R$7)/J1093+I$65*'key variables'!$B$25/scenario!J$65))</f>
        <v>4.5957692734321855E-57</v>
      </c>
      <c r="T1093" s="10">
        <f t="shared" ref="T1093:T1156" ca="1" si="837">SUM(P1093:S1093)</f>
        <v>2.1190919890430345E-56</v>
      </c>
      <c r="U1093" s="82">
        <f ca="1">SUMPRODUCT(P1063:P1092,'control variables'!AD$7:AD$36)</f>
        <v>6.2700636957148933E-57</v>
      </c>
      <c r="V1093" s="82">
        <f ca="1">SUMPRODUCT(Q1063:Q1092,'control variables'!AE$7:AE$36)</f>
        <v>7.2373321932210552E-57</v>
      </c>
      <c r="W1093" s="82">
        <f ca="1">SUMPRODUCT(R1063:R1092,'control variables'!AF$7:AF$36)</f>
        <v>2.1677393484144536E-56</v>
      </c>
      <c r="X1093" s="82">
        <f ca="1">SUMPRODUCT(S1063:S1092,'control variables'!AG$7:AG$36)</f>
        <v>9.7438810665182256E-57</v>
      </c>
      <c r="Y1093" s="82">
        <f t="shared" ca="1" si="831"/>
        <v>4.4928670439598715E-56</v>
      </c>
      <c r="Z1093" s="10">
        <f ca="1">IF($A1093&gt;='key variables'!$B$26,SUMPRODUCT(P1063:P1092,'control variables'!V$7:V$36)*$E1093,SUMPRODUCT(P1063:P1092,'control variables'!Z$7:Z$36)*$E1093)</f>
        <v>1.5299590166353055E-56</v>
      </c>
      <c r="AA1093" s="10">
        <f ca="1">IF($A1093&gt;='key variables'!$B$26,SUMPRODUCT(Q1063:Q1092,'control variables'!W$7:W$36)*$E1093,SUMPRODUCT(Q1063:Q1092,'control variables'!AA$7:AA$36)*$E1093)</f>
        <v>1.7659823221526357E-56</v>
      </c>
      <c r="AB1093" s="10">
        <f ca="1">IF($A1093&gt;='key variables'!$B$26,SUMPRODUCT(R1063:R1092,'control variables'!X$7:X$36)*$E1093,SUMPRODUCT(R1063:R1092,'control variables'!AB$7:AB$36)*$E1093)</f>
        <v>5.2895034608475251E-56</v>
      </c>
      <c r="AC1093" s="10">
        <f ca="1">IF($A1093&gt;='key variables'!$B$26,SUMPRODUCT(S1063:S1092,'control variables'!Y$7:Y$36)*$E1093,SUMPRODUCT(S1063:S1092,'control variables'!AC$7:AC$36)*$E1093)</f>
        <v>2.3776056222411088E-56</v>
      </c>
      <c r="AD1093" s="10">
        <f t="shared" ca="1" si="832"/>
        <v>1.0963050421876575E-55</v>
      </c>
      <c r="AE1093" s="82">
        <f ca="1">SUMPRODUCT(P1063:P1092,'control variables'!AL$7:AL$36)</f>
        <v>2.0831166420525847E-56</v>
      </c>
      <c r="AF1093" s="82">
        <f ca="1">SUMPRODUCT(Q1063:Q1092,'control variables'!AM$7:AM$36)</f>
        <v>2.3981873277368318E-56</v>
      </c>
      <c r="AG1093" s="82">
        <f ca="1">SUMPRODUCT(R1063:R1092,'control variables'!AN$7:AN$36)</f>
        <v>6.8378623424563682E-56</v>
      </c>
      <c r="AH1093" s="82">
        <f ca="1">SUMPRODUCT(S1063:S1092,'control variables'!AO$7:AO$36)</f>
        <v>2.9607265679358892E-56</v>
      </c>
      <c r="AI1093" s="82">
        <f t="shared" ca="1" si="796"/>
        <v>1.4279892880181674E-55</v>
      </c>
      <c r="AJ1093" s="10">
        <f ca="1">SUMPRODUCT(P1063:P1092,'control variables'!AP$7:AP$36)</f>
        <v>1.9904260536547757E-59</v>
      </c>
      <c r="AK1093" s="10">
        <f ca="1">SUMPRODUCT(Q1063:Q1092,'control variables'!AQ$7:AQ$36)</f>
        <v>5.7437114100557749E-59</v>
      </c>
      <c r="AL1093" s="10">
        <f ca="1">SUMPRODUCT(R1063:R1092,'control variables'!AR$7:AR$36)</f>
        <v>2.0644406912000931E-57</v>
      </c>
      <c r="AM1093" s="10">
        <f ca="1">SUMPRODUCT(S1063:S1092,'control variables'!AS$7:AS$36)</f>
        <v>1.5465931192825038E-57</v>
      </c>
      <c r="AN1093" s="10">
        <f t="shared" ca="1" si="817"/>
        <v>3.6883751851197023E-57</v>
      </c>
      <c r="AO1093" s="82">
        <f ca="1">SUMPRODUCT(P1063:P1092,'control variables'!AX$7:AX$36)</f>
        <v>2.7066756801337995E-59</v>
      </c>
      <c r="AP1093" s="82">
        <f ca="1">SUMPRODUCT(Q1063:Q1092,'control variables'!AY$7:AY$36)</f>
        <v>6.2484567899456882E-59</v>
      </c>
      <c r="AQ1093" s="82">
        <f ca="1">SUMPRODUCT(R1063:R1092,'control variables'!AZ$7:AZ$36)</f>
        <v>5.6146485840956121E-58</v>
      </c>
      <c r="AR1093" s="82">
        <f ca="1">SUMPRODUCT(S1063:S1092,'control variables'!BA$7:BA$36)</f>
        <v>4.2062612427502672E-58</v>
      </c>
      <c r="AS1093" s="82">
        <f t="shared" ca="1" si="818"/>
        <v>1.0716423073853827E-57</v>
      </c>
      <c r="AT1093" s="10">
        <f ca="1">SUMPRODUCT(P1063:P1092,'control variables'!AT$7:AT$36)</f>
        <v>-2.3887469100744156E-59</v>
      </c>
      <c r="AU1093" s="10">
        <f ca="1">SUMPRODUCT(Q1063:Q1092,'control variables'!AU$7:AU$36)</f>
        <v>2.5912648898065568E-59</v>
      </c>
      <c r="AV1093" s="10">
        <f ca="1">SUMPRODUCT(R1063:R1092,'control variables'!AV$7:AV$36)</f>
        <v>1.1158194270046803E-56</v>
      </c>
      <c r="AW1093" s="10">
        <f ca="1">SUMPRODUCT(S1063:S1092,'control variables'!AW$7:AW$36)</f>
        <v>8.3592551509144896E-57</v>
      </c>
      <c r="AX1093" s="10">
        <f t="shared" ca="1" si="797"/>
        <v>1.9519474600758613E-56</v>
      </c>
      <c r="AY1093" s="82">
        <f ca="1">SUMPRODUCT(P1063:P1092,'control variables'!BB$7:BB$36)</f>
        <v>8.657928071793758E-59</v>
      </c>
      <c r="AZ1093" s="82">
        <f ca="1">SUMPRODUCT(Q1063:Q1092,'control variables'!BC$7:BC$36)</f>
        <v>2.207770114363532E-58</v>
      </c>
      <c r="BA1093" s="82">
        <f ca="1">SUMPRODUCT(R1063:R1092,'control variables'!BD$7:BD$36)</f>
        <v>1.5455069425091727E-57</v>
      </c>
      <c r="BB1093" s="82">
        <f ca="1">SUMPRODUCT(S1063:S1092,'control variables'!BE$7:BE$36)</f>
        <v>2.1962756915153776E-58</v>
      </c>
      <c r="BC1093" s="82">
        <f t="shared" ca="1" si="819"/>
        <v>2.0724908038150011E-57</v>
      </c>
      <c r="BD1093" s="10">
        <f ca="1">SUMPRODUCT(P1063:P1092,'control variables'!BF$7:BF$36)</f>
        <v>1.8111631405641834E-59</v>
      </c>
      <c r="BE1093" s="10">
        <f ca="1">SUMPRODUCT(Q1063:Q1092,'control variables'!BG$7:BG$36)</f>
        <v>2.090567168135599E-59</v>
      </c>
      <c r="BF1093" s="10">
        <f ca="1">SUMPRODUCT(R1063:R1092,'control variables'!BH$7:BH$36)</f>
        <v>6.2617060953975399E-58</v>
      </c>
      <c r="BG1093" s="10">
        <f ca="1">SUMPRODUCT(S1063:S1092,'control variables'!BI$7:BI$36)</f>
        <v>1.4073029470003562E-57</v>
      </c>
      <c r="BH1093" s="10">
        <f t="shared" ca="1" si="820"/>
        <v>2.0724908596271078E-57</v>
      </c>
      <c r="BI1093" s="82">
        <f t="shared" ca="1" si="798"/>
        <v>2.0893858232143042E-56</v>
      </c>
      <c r="BJ1093" s="82">
        <f t="shared" ca="1" si="799"/>
        <v>2.4228562937702734E-56</v>
      </c>
      <c r="BK1093" s="82">
        <f t="shared" ca="1" si="800"/>
        <v>8.1082324637119658E-56</v>
      </c>
      <c r="BL1093" s="82">
        <f t="shared" ca="1" si="801"/>
        <v>3.8186148399424921E-56</v>
      </c>
      <c r="BM1093" s="82">
        <f t="shared" ca="1" si="791"/>
        <v>1.6439089420639036E-55</v>
      </c>
      <c r="BN1093" s="10">
        <f ca="1">BN1092+BI1093-INDIRECT(ADDRESS(MAX($D1093-'key variables'!$B$9*30,34),scenario!BI$4),TRUE)</f>
        <v>9439390.0751690175</v>
      </c>
      <c r="BO1093" s="10">
        <f ca="1">BO1092+BJ1093-INDIRECT(ADDRESS(MAX($D1093-'key variables'!$B$9*30,34),scenario!BJ$4),TRUE)</f>
        <v>10895583.360992203</v>
      </c>
      <c r="BP1093" s="10">
        <f ca="1">BP1092+BK1093-INDIRECT(ADDRESS(MAX($D1093-'key variables'!$B$9*30,34),scenario!BK$4),TRUE)</f>
        <v>32531162.537994072</v>
      </c>
      <c r="BQ1093" s="10">
        <f ca="1">BQ1092+BL1093-INDIRECT(ADDRESS(MAX($D1093-'key variables'!$B$9*30,34),scenario!BL$4),TRUE)</f>
        <v>14415841.516535141</v>
      </c>
      <c r="BR1093" s="10">
        <f t="shared" ca="1" si="821"/>
        <v>67281977.490690395</v>
      </c>
      <c r="BS1093" s="82">
        <f t="shared" ca="1" si="802"/>
        <v>-2.3433848477536824E-9</v>
      </c>
      <c r="BT1093" s="82">
        <f t="shared" ca="1" si="803"/>
        <v>-3.4288309057018498E-10</v>
      </c>
      <c r="BU1093" s="82">
        <f t="shared" ca="1" si="804"/>
        <v>-4.2578247660364599E-9</v>
      </c>
      <c r="BV1093" s="82">
        <f t="shared" ca="1" si="805"/>
        <v>-2.9943922343414556E-9</v>
      </c>
      <c r="BW1093" s="82">
        <f t="shared" ca="1" si="822"/>
        <v>-9.9384849387017825E-9</v>
      </c>
      <c r="BX1093" s="10">
        <f t="shared" ca="1" si="806"/>
        <v>-1.8625994260191893E-12</v>
      </c>
      <c r="BY1093" s="10">
        <f t="shared" ca="1" si="807"/>
        <v>2.8902850229962428E-12</v>
      </c>
      <c r="BZ1093" s="10">
        <f t="shared" ca="1" si="808"/>
        <v>-3.5034723983035463E-11</v>
      </c>
      <c r="CA1093" s="10">
        <f t="shared" ca="1" si="809"/>
        <v>-2.0257049910634696E-11</v>
      </c>
      <c r="CB1093" s="10">
        <v>0</v>
      </c>
      <c r="CC1093" s="82">
        <f t="shared" ca="1" si="810"/>
        <v>3.9725652202851362E-13</v>
      </c>
      <c r="CD1093" s="82">
        <f t="shared" ca="1" si="811"/>
        <v>3.4270724516460853E-13</v>
      </c>
      <c r="CE1093" s="82">
        <f t="shared" ca="1" si="812"/>
        <v>1.8915613015532971E-10</v>
      </c>
      <c r="CF1093" s="82">
        <f t="shared" ca="1" si="813"/>
        <v>3.7028113764059381E-11</v>
      </c>
      <c r="CG1093" s="82">
        <f t="shared" ca="1" si="823"/>
        <v>2.269242076865822E-10</v>
      </c>
      <c r="CH1093" s="13" t="str">
        <f t="shared" ca="1" si="824"/>
        <v/>
      </c>
      <c r="CI1093" s="81">
        <f t="shared" ca="1" si="833"/>
        <v>0.1131775965863165</v>
      </c>
      <c r="CJ1093" s="81">
        <f t="shared" ca="1" si="834"/>
        <v>0.13063724757458739</v>
      </c>
      <c r="CK1093" s="81">
        <f t="shared" ca="1" si="835"/>
        <v>0.39004625943939081</v>
      </c>
      <c r="CL1093" s="81">
        <f t="shared" ca="1" si="836"/>
        <v>0.17284488538116416</v>
      </c>
      <c r="CM1093" s="89">
        <f t="shared" ca="1" si="825"/>
        <v>0.80670598898145884</v>
      </c>
    </row>
    <row r="1094" spans="1:91" x14ac:dyDescent="0.3">
      <c r="A1094">
        <v>1029</v>
      </c>
      <c r="B1094" s="3">
        <f t="shared" ref="B1094:B1157" si="838">(A1094+68)/360</f>
        <v>3.0472222222222221</v>
      </c>
      <c r="C1094" s="3">
        <f t="shared" si="826"/>
        <v>34.299999999999997</v>
      </c>
      <c r="D1094" s="4">
        <f t="shared" ca="1" si="814"/>
        <v>1094</v>
      </c>
      <c r="E1094" s="58">
        <f>(0.5*(COS(B1094*2*PI())+1)*('key variables'!$B$4-'key variables'!$B$6)+'key variables'!$B$6)/'key variables'!$B$4</f>
        <v>1</v>
      </c>
      <c r="F1094" s="10">
        <f t="shared" ca="1" si="827"/>
        <v>11689222.907461114</v>
      </c>
      <c r="G1094" s="10">
        <f t="shared" ca="1" si="828"/>
        <v>13492492.798713122</v>
      </c>
      <c r="H1094" s="10">
        <f t="shared" ca="1" si="829"/>
        <v>40309474.521088287</v>
      </c>
      <c r="I1094" s="10">
        <f t="shared" ca="1" si="830"/>
        <v>17912154.249750931</v>
      </c>
      <c r="J1094" s="10">
        <f t="shared" ca="1" si="815"/>
        <v>83403344.477013454</v>
      </c>
      <c r="K1094" s="82">
        <f t="shared" ca="1" si="792"/>
        <v>2249832.832292099</v>
      </c>
      <c r="L1094" s="82">
        <f t="shared" ca="1" si="793"/>
        <v>2596909.4377209195</v>
      </c>
      <c r="M1094" s="82">
        <f t="shared" ca="1" si="794"/>
        <v>7778311.98309422</v>
      </c>
      <c r="N1094" s="82">
        <f t="shared" ca="1" si="795"/>
        <v>3496312.733215793</v>
      </c>
      <c r="O1094" s="82">
        <f t="shared" ca="1" si="816"/>
        <v>16121366.986323033</v>
      </c>
      <c r="P1094" s="10">
        <f ca="1">IF(IF($A1094&gt;='key variables'!$B$26,K1094*SUMPRODUCT(Z1094:AC1094,'control variables'!$O$3:$R$3)/J1094+F$65*'key variables'!$B$25/scenario!J$65,K1094*SUMPRODUCT(Z1094:AC1094,'control variables'!$O$7:$R$7)/J1094+F$65*'key variables'!$B$25/scenario!J$65)&lt;'key variables'!$B$28,0,IF($A1094&gt;='key variables'!$B$26,K1094*SUMPRODUCT(Z1094:AC1094,'control variables'!$O$3:$R$3)/J1094+F$65*'key variables'!$B$25/scenario!J$65,K1094*SUMPRODUCT(Z1094:AC1094,'control variables'!$O$7:$R$7)/J1094+F$65*'key variables'!$B$25/scenario!J$65))</f>
        <v>2.5446229756272928E-57</v>
      </c>
      <c r="Q1094" s="10">
        <f ca="1">IF(IF($A1094&gt;='key variables'!$B$26,L1094*SUMPRODUCT(Z1094:AC1094,'control variables'!$O$4:$R$4)/J1094+G$65*'key variables'!$B$25/scenario!J$65,L1094*SUMPRODUCT(Z1094:AC1094,'control variables'!$O$7:$R$7)/J1094+G$65*'key variables'!$B$25/scenario!J$65)&lt;'key variables'!$B$28,0,IF($A1094&gt;='key variables'!$B$26,L1094*SUMPRODUCT(Z1094:AC1094,'control variables'!$O$4:$R$4)/J1094+G$65*'key variables'!$B$25/scenario!J$65,L1094*SUMPRODUCT(Z1094:AC1094,'control variables'!$O$7:$R$7)/J1094+G$65*'key variables'!$B$25/scenario!J$65))</f>
        <v>2.9371761874928752E-57</v>
      </c>
      <c r="R1094" s="10">
        <f ca="1">IF(IF($A1094&gt;='key variables'!$B$26,M1094*SUMPRODUCT(Z1094:AC1094,'control variables'!$O$5:$R$5)/J1094+H$65*'key variables'!$B$25/scenario!J$65,M1094*SUMPRODUCT(Z1094:AC1094,'control variables'!$O$7:$R$7)/J1094+H$65*'key variables'!$B$25/scenario!J$65)&lt;'key variables'!$B$28,0,IF($A1094&gt;='key variables'!$B$26,M1094*SUMPRODUCT(Z1094:AC1094,'control variables'!$O$5:$R$5)/J1094+H$65*'key variables'!$B$25/scenario!J$65,M1094*SUMPRODUCT(Z1094:AC1094,'control variables'!$O$7:$R$7)/J1094+H$65*'key variables'!$B$25/scenario!J$65))</f>
        <v>8.7974853507733442E-57</v>
      </c>
      <c r="S1094" s="10">
        <f ca="1">IF(IF($A1094&gt;='key variables'!$B$26,N1094*SUMPRODUCT(Z1094:AC1094,'control variables'!$O$6:$R$6)/J1094+I$65*'key variables'!$B$25/scenario!J$65,N1094*SUMPRODUCT(Z1094:AC1094,'control variables'!$O$7:$R$7)/J1094+I$65*'key variables'!$B$25/scenario!J$65)&lt;'key variables'!$B$28,0,IF($A1094&gt;='key variables'!$B$26,N1094*SUMPRODUCT(Z1094:AC1094,'control variables'!$O$6:$R$6)/J1094+I$65*'key variables'!$B$25/scenario!J$65,N1094*SUMPRODUCT(Z1094:AC1094,'control variables'!$O$7:$R$7)/J1094+I$65*'key variables'!$B$25/scenario!J$65))</f>
        <v>3.9544261170085368E-57</v>
      </c>
      <c r="T1094" s="10">
        <f t="shared" ca="1" si="837"/>
        <v>1.8233710630902049E-56</v>
      </c>
      <c r="U1094" s="82">
        <f ca="1">SUMPRODUCT(P1064:P1093,'control variables'!AD$7:AD$36)</f>
        <v>5.3950714577812463E-57</v>
      </c>
      <c r="V1094" s="82">
        <f ca="1">SUMPRODUCT(Q1064:Q1093,'control variables'!AE$7:AE$36)</f>
        <v>6.2273568883858626E-57</v>
      </c>
      <c r="W1094" s="82">
        <f ca="1">SUMPRODUCT(R1064:R1093,'control variables'!AF$7:AF$36)</f>
        <v>1.8652296458380226E-56</v>
      </c>
      <c r="X1094" s="82">
        <f ca="1">SUMPRODUCT(S1064:S1093,'control variables'!AG$7:AG$36)</f>
        <v>8.38411492787775E-57</v>
      </c>
      <c r="Y1094" s="82">
        <f t="shared" ca="1" si="831"/>
        <v>3.8658839732425088E-56</v>
      </c>
      <c r="Z1094" s="10">
        <f ca="1">IF($A1094&gt;='key variables'!$B$26,SUMPRODUCT(P1064:P1093,'control variables'!V$7:V$36)*$E1094,SUMPRODUCT(P1064:P1093,'control variables'!Z$7:Z$36)*$E1094)</f>
        <v>1.3164520526107794E-56</v>
      </c>
      <c r="AA1094" s="10">
        <f ca="1">IF($A1094&gt;='key variables'!$B$26,SUMPRODUCT(Q1064:Q1093,'control variables'!W$7:W$36)*$E1094,SUMPRODUCT(Q1064:Q1093,'control variables'!AA$7:AA$36)*$E1094)</f>
        <v>1.5195381233054003E-56</v>
      </c>
      <c r="AB1094" s="10">
        <f ca="1">IF($A1094&gt;='key variables'!$B$26,SUMPRODUCT(R1064:R1093,'control variables'!X$7:X$36)*$E1094,SUMPRODUCT(R1064:R1093,'control variables'!AB$7:AB$36)*$E1094)</f>
        <v>4.5513491620438603E-56</v>
      </c>
      <c r="AC1094" s="10">
        <f ca="1">IF($A1094&gt;='key variables'!$B$26,SUMPRODUCT(S1064:S1093,'control variables'!Y$7:Y$36)*$E1094,SUMPRODUCT(S1064:S1093,'control variables'!AC$7:AC$36)*$E1094)</f>
        <v>2.0458089188439563E-56</v>
      </c>
      <c r="AD1094" s="10">
        <f t="shared" ca="1" si="832"/>
        <v>9.4331482568039954E-56</v>
      </c>
      <c r="AE1094" s="82">
        <f ca="1">SUMPRODUCT(P1064:P1093,'control variables'!AL$7:AL$36)</f>
        <v>1.7924161035952007E-56</v>
      </c>
      <c r="AF1094" s="82">
        <f ca="1">SUMPRODUCT(Q1064:Q1093,'control variables'!AM$7:AM$36)</f>
        <v>2.0635184314200926E-56</v>
      </c>
      <c r="AG1094" s="82">
        <f ca="1">SUMPRODUCT(R1064:R1093,'control variables'!AN$7:AN$36)</f>
        <v>5.8836333642408729E-56</v>
      </c>
      <c r="AH1094" s="82">
        <f ca="1">SUMPRODUCT(S1064:S1093,'control variables'!AO$7:AO$36)</f>
        <v>2.5475548855878596E-56</v>
      </c>
      <c r="AI1094" s="82">
        <f t="shared" ca="1" si="796"/>
        <v>1.2287122784844025E-55</v>
      </c>
      <c r="AJ1094" s="10">
        <f ca="1">SUMPRODUCT(P1064:P1093,'control variables'!AP$7:AP$36)</f>
        <v>1.7126605584941626E-59</v>
      </c>
      <c r="AK1094" s="10">
        <f ca="1">SUMPRODUCT(Q1064:Q1093,'control variables'!AQ$7:AQ$36)</f>
        <v>4.942172040660787E-59</v>
      </c>
      <c r="AL1094" s="10">
        <f ca="1">SUMPRODUCT(R1064:R1093,'control variables'!AR$7:AR$36)</f>
        <v>1.776346396127944E-57</v>
      </c>
      <c r="AM1094" s="10">
        <f ca="1">SUMPRODUCT(S1064:S1093,'control variables'!AS$7:AS$36)</f>
        <v>1.3307648533689331E-57</v>
      </c>
      <c r="AN1094" s="10">
        <f t="shared" ca="1" si="817"/>
        <v>3.1736595754884267E-57</v>
      </c>
      <c r="AO1094" s="82">
        <f ca="1">SUMPRODUCT(P1064:P1093,'control variables'!AX$7:AX$36)</f>
        <v>2.3289569956586457E-59</v>
      </c>
      <c r="AP1094" s="82">
        <f ca="1">SUMPRODUCT(Q1064:Q1093,'control variables'!AY$7:AY$36)</f>
        <v>5.3764798124226709E-59</v>
      </c>
      <c r="AQ1094" s="82">
        <f ca="1">SUMPRODUCT(R1064:R1093,'control variables'!AZ$7:AZ$36)</f>
        <v>4.8311200318791015E-58</v>
      </c>
      <c r="AR1094" s="82">
        <f ca="1">SUMPRODUCT(S1064:S1093,'control variables'!BA$7:BA$36)</f>
        <v>3.6192742332494043E-58</v>
      </c>
      <c r="AS1094" s="82">
        <f t="shared" ca="1" si="818"/>
        <v>9.2209379459366376E-58</v>
      </c>
      <c r="AT1094" s="10">
        <f ca="1">SUMPRODUCT(P1064:P1093,'control variables'!AT$7:AT$36)</f>
        <v>-2.0553954313435791E-59</v>
      </c>
      <c r="AU1094" s="10">
        <f ca="1">SUMPRODUCT(Q1064:Q1093,'control variables'!AU$7:AU$36)</f>
        <v>2.2296518703789754E-59</v>
      </c>
      <c r="AV1094" s="10">
        <f ca="1">SUMPRODUCT(R1064:R1093,'control variables'!AV$7:AV$36)</f>
        <v>9.6010596300400155E-57</v>
      </c>
      <c r="AW1094" s="10">
        <f ca="1">SUMPRODUCT(S1064:S1093,'control variables'!AW$7:AW$36)</f>
        <v>7.192714629650601E-57</v>
      </c>
      <c r="AX1094" s="10">
        <f t="shared" ca="1" si="797"/>
        <v>1.6795516824080969E-56</v>
      </c>
      <c r="AY1094" s="82">
        <f ca="1">SUMPRODUCT(P1064:P1093,'control variables'!BB$7:BB$36)</f>
        <v>7.4497075134308933E-59</v>
      </c>
      <c r="AZ1094" s="82">
        <f ca="1">SUMPRODUCT(Q1064:Q1093,'control variables'!BC$7:BC$36)</f>
        <v>1.8996740874395636E-58</v>
      </c>
      <c r="BA1094" s="82">
        <f ca="1">SUMPRODUCT(R1064:R1093,'control variables'!BD$7:BD$36)</f>
        <v>1.3298302534043572E-57</v>
      </c>
      <c r="BB1094" s="82">
        <f ca="1">SUMPRODUCT(S1064:S1093,'control variables'!BE$7:BE$36)</f>
        <v>1.8897837201895266E-58</v>
      </c>
      <c r="BC1094" s="82">
        <f t="shared" ca="1" si="819"/>
        <v>1.7832731093015752E-57</v>
      </c>
      <c r="BD1094" s="10">
        <f ca="1">SUMPRODUCT(P1064:P1093,'control variables'!BF$7:BF$36)</f>
        <v>1.5584139235652801E-59</v>
      </c>
      <c r="BE1094" s="10">
        <f ca="1">SUMPRODUCT(Q1064:Q1093,'control variables'!BG$7:BG$36)</f>
        <v>1.7988269030011772E-59</v>
      </c>
      <c r="BF1094" s="10">
        <f ca="1">SUMPRODUCT(R1064:R1093,'control variables'!BH$7:BH$36)</f>
        <v>5.387880167051853E-58</v>
      </c>
      <c r="BG1094" s="10">
        <f ca="1">SUMPRODUCT(S1064:S1093,'control variables'!BI$7:BI$36)</f>
        <v>1.2109127323542097E-57</v>
      </c>
      <c r="BH1094" s="10">
        <f t="shared" ca="1" si="820"/>
        <v>1.7832731573250596E-57</v>
      </c>
      <c r="BI1094" s="82">
        <f t="shared" ca="1" si="798"/>
        <v>1.7978104156772879E-56</v>
      </c>
      <c r="BJ1094" s="82">
        <f t="shared" ca="1" si="799"/>
        <v>2.0847448241648673E-56</v>
      </c>
      <c r="BK1094" s="82">
        <f t="shared" ca="1" si="800"/>
        <v>6.97672235258531E-56</v>
      </c>
      <c r="BL1094" s="82">
        <f t="shared" ca="1" si="801"/>
        <v>3.2857241857548149E-56</v>
      </c>
      <c r="BM1094" s="82">
        <f t="shared" ca="1" si="791"/>
        <v>1.4145001778182279E-55</v>
      </c>
      <c r="BN1094" s="10">
        <f ca="1">BN1093+BI1094-INDIRECT(ADDRESS(MAX($D1094-'key variables'!$B$9*30,34),scenario!BI$4),TRUE)</f>
        <v>9439390.0751690175</v>
      </c>
      <c r="BO1094" s="10">
        <f ca="1">BO1093+BJ1094-INDIRECT(ADDRESS(MAX($D1094-'key variables'!$B$9*30,34),scenario!BJ$4),TRUE)</f>
        <v>10895583.360992203</v>
      </c>
      <c r="BP1094" s="10">
        <f ca="1">BP1093+BK1094-INDIRECT(ADDRESS(MAX($D1094-'key variables'!$B$9*30,34),scenario!BK$4),TRUE)</f>
        <v>32531162.537994072</v>
      </c>
      <c r="BQ1094" s="10">
        <f ca="1">BQ1093+BL1094-INDIRECT(ADDRESS(MAX($D1094-'key variables'!$B$9*30,34),scenario!BL$4),TRUE)</f>
        <v>14415841.516535141</v>
      </c>
      <c r="BR1094" s="10">
        <f t="shared" ca="1" si="821"/>
        <v>67281977.490690395</v>
      </c>
      <c r="BS1094" s="82">
        <f t="shared" ca="1" si="802"/>
        <v>-2.3433848477536824E-9</v>
      </c>
      <c r="BT1094" s="82">
        <f t="shared" ca="1" si="803"/>
        <v>-3.4288309057018498E-10</v>
      </c>
      <c r="BU1094" s="82">
        <f t="shared" ca="1" si="804"/>
        <v>-4.2578247660364599E-9</v>
      </c>
      <c r="BV1094" s="82">
        <f t="shared" ca="1" si="805"/>
        <v>-2.9943922343414556E-9</v>
      </c>
      <c r="BW1094" s="82">
        <f t="shared" ca="1" si="822"/>
        <v>-9.9384849387017825E-9</v>
      </c>
      <c r="BX1094" s="10">
        <f t="shared" ca="1" si="806"/>
        <v>-1.8625994260191893E-12</v>
      </c>
      <c r="BY1094" s="10">
        <f t="shared" ca="1" si="807"/>
        <v>2.8902850229962428E-12</v>
      </c>
      <c r="BZ1094" s="10">
        <f t="shared" ca="1" si="808"/>
        <v>-3.5034723983035463E-11</v>
      </c>
      <c r="CA1094" s="10">
        <f t="shared" ca="1" si="809"/>
        <v>-2.0257049910634696E-11</v>
      </c>
      <c r="CB1094" s="10">
        <v>0</v>
      </c>
      <c r="CC1094" s="82">
        <f t="shared" ca="1" si="810"/>
        <v>3.9725652202851362E-13</v>
      </c>
      <c r="CD1094" s="82">
        <f t="shared" ca="1" si="811"/>
        <v>3.4270724516460853E-13</v>
      </c>
      <c r="CE1094" s="82">
        <f t="shared" ca="1" si="812"/>
        <v>1.8915613015532971E-10</v>
      </c>
      <c r="CF1094" s="82">
        <f t="shared" ca="1" si="813"/>
        <v>3.7028113764059381E-11</v>
      </c>
      <c r="CG1094" s="82">
        <f t="shared" ca="1" si="823"/>
        <v>2.269242076865822E-10</v>
      </c>
      <c r="CH1094" s="13" t="str">
        <f t="shared" ca="1" si="824"/>
        <v/>
      </c>
      <c r="CI1094" s="81">
        <f t="shared" ca="1" si="833"/>
        <v>0.1131775965863165</v>
      </c>
      <c r="CJ1094" s="81">
        <f t="shared" ca="1" si="834"/>
        <v>0.13063724757458739</v>
      </c>
      <c r="CK1094" s="81">
        <f t="shared" ca="1" si="835"/>
        <v>0.39004625943939081</v>
      </c>
      <c r="CL1094" s="81">
        <f t="shared" ca="1" si="836"/>
        <v>0.17284488538116416</v>
      </c>
      <c r="CM1094" s="89">
        <f t="shared" ca="1" si="825"/>
        <v>0.80670598898145884</v>
      </c>
    </row>
    <row r="1095" spans="1:91" x14ac:dyDescent="0.3">
      <c r="A1095">
        <v>1030</v>
      </c>
      <c r="B1095" s="3">
        <f t="shared" si="838"/>
        <v>3.05</v>
      </c>
      <c r="C1095" s="3">
        <f t="shared" si="826"/>
        <v>34.333333333333336</v>
      </c>
      <c r="D1095" s="4">
        <f t="shared" ca="1" si="814"/>
        <v>1095</v>
      </c>
      <c r="E1095" s="58">
        <f>(0.5*(COS(B1095*2*PI())+1)*('key variables'!$B$4-'key variables'!$B$6)+'key variables'!$B$6)/'key variables'!$B$4</f>
        <v>1</v>
      </c>
      <c r="F1095" s="10">
        <f t="shared" ca="1" si="827"/>
        <v>11689222.907461114</v>
      </c>
      <c r="G1095" s="10">
        <f t="shared" ca="1" si="828"/>
        <v>13492492.798713122</v>
      </c>
      <c r="H1095" s="10">
        <f t="shared" ca="1" si="829"/>
        <v>40309474.521088287</v>
      </c>
      <c r="I1095" s="10">
        <f t="shared" ca="1" si="830"/>
        <v>17912154.249750931</v>
      </c>
      <c r="J1095" s="10">
        <f t="shared" ca="1" si="815"/>
        <v>83403344.477013454</v>
      </c>
      <c r="K1095" s="82">
        <f t="shared" ca="1" si="792"/>
        <v>2249832.832292099</v>
      </c>
      <c r="L1095" s="82">
        <f t="shared" ca="1" si="793"/>
        <v>2596909.4377209195</v>
      </c>
      <c r="M1095" s="82">
        <f t="shared" ca="1" si="794"/>
        <v>7778311.98309422</v>
      </c>
      <c r="N1095" s="82">
        <f t="shared" ca="1" si="795"/>
        <v>3496312.733215793</v>
      </c>
      <c r="O1095" s="82">
        <f t="shared" ca="1" si="816"/>
        <v>16121366.986323033</v>
      </c>
      <c r="P1095" s="10">
        <f ca="1">IF(IF($A1095&gt;='key variables'!$B$26,K1095*SUMPRODUCT(Z1095:AC1095,'control variables'!$O$3:$R$3)/J1095+F$65*'key variables'!$B$25/scenario!J$65,K1095*SUMPRODUCT(Z1095:AC1095,'control variables'!$O$7:$R$7)/J1095+F$65*'key variables'!$B$25/scenario!J$65)&lt;'key variables'!$B$28,0,IF($A1095&gt;='key variables'!$B$26,K1095*SUMPRODUCT(Z1095:AC1095,'control variables'!$O$3:$R$3)/J1095+F$65*'key variables'!$B$25/scenario!J$65,K1095*SUMPRODUCT(Z1095:AC1095,'control variables'!$O$7:$R$7)/J1095+F$65*'key variables'!$B$25/scenario!J$65))</f>
        <v>2.1895188713957587E-57</v>
      </c>
      <c r="Q1095" s="10">
        <f ca="1">IF(IF($A1095&gt;='key variables'!$B$26,L1095*SUMPRODUCT(Z1095:AC1095,'control variables'!$O$4:$R$4)/J1095+G$65*'key variables'!$B$25/scenario!J$65,L1095*SUMPRODUCT(Z1095:AC1095,'control variables'!$O$7:$R$7)/J1095+G$65*'key variables'!$B$25/scenario!J$65)&lt;'key variables'!$B$28,0,IF($A1095&gt;='key variables'!$B$26,L1095*SUMPRODUCT(Z1095:AC1095,'control variables'!$O$4:$R$4)/J1095+G$65*'key variables'!$B$25/scenario!J$65,L1095*SUMPRODUCT(Z1095:AC1095,'control variables'!$O$7:$R$7)/J1095+G$65*'key variables'!$B$25/scenario!J$65))</f>
        <v>2.5272909789492676E-57</v>
      </c>
      <c r="R1095" s="10">
        <f ca="1">IF(IF($A1095&gt;='key variables'!$B$26,M1095*SUMPRODUCT(Z1095:AC1095,'control variables'!$O$5:$R$5)/J1095+H$65*'key variables'!$B$25/scenario!J$65,M1095*SUMPRODUCT(Z1095:AC1095,'control variables'!$O$7:$R$7)/J1095+H$65*'key variables'!$B$25/scenario!J$65)&lt;'key variables'!$B$28,0,IF($A1095&gt;='key variables'!$B$26,M1095*SUMPRODUCT(Z1095:AC1095,'control variables'!$O$5:$R$5)/J1095+H$65*'key variables'!$B$25/scenario!J$65,M1095*SUMPRODUCT(Z1095:AC1095,'control variables'!$O$7:$R$7)/J1095+H$65*'key variables'!$B$25/scenario!J$65))</f>
        <v>7.5697894661968539E-57</v>
      </c>
      <c r="S1095" s="10">
        <f ca="1">IF(IF($A1095&gt;='key variables'!$B$26,N1095*SUMPRODUCT(Z1095:AC1095,'control variables'!$O$6:$R$6)/J1095+I$65*'key variables'!$B$25/scenario!J$65,N1095*SUMPRODUCT(Z1095:AC1095,'control variables'!$O$7:$R$7)/J1095+I$65*'key variables'!$B$25/scenario!J$65)&lt;'key variables'!$B$28,0,IF($A1095&gt;='key variables'!$B$26,N1095*SUMPRODUCT(Z1095:AC1095,'control variables'!$O$6:$R$6)/J1095+I$65*'key variables'!$B$25/scenario!J$65,N1095*SUMPRODUCT(Z1095:AC1095,'control variables'!$O$7:$R$7)/J1095+I$65*'key variables'!$B$25/scenario!J$65))</f>
        <v>3.4025828940713817E-57</v>
      </c>
      <c r="T1095" s="10">
        <f t="shared" ca="1" si="837"/>
        <v>1.5689182210613261E-56</v>
      </c>
      <c r="U1095" s="82">
        <f ca="1">SUMPRODUCT(P1065:P1094,'control variables'!AD$7:AD$36)</f>
        <v>4.6421850633603814E-57</v>
      </c>
      <c r="V1095" s="82">
        <f ca="1">SUMPRODUCT(Q1065:Q1094,'control variables'!AE$7:AE$36)</f>
        <v>5.3583244184439476E-57</v>
      </c>
      <c r="W1095" s="82">
        <f ca="1">SUMPRODUCT(R1065:R1094,'control variables'!AF$7:AF$36)</f>
        <v>1.6049354062137298E-56</v>
      </c>
      <c r="X1095" s="82">
        <f ca="1">SUMPRODUCT(S1065:S1094,'control variables'!AG$7:AG$36)</f>
        <v>7.2141052055123689E-57</v>
      </c>
      <c r="Y1095" s="82">
        <f t="shared" ca="1" si="831"/>
        <v>3.3263968749453996E-56</v>
      </c>
      <c r="Z1095" s="10">
        <f ca="1">IF($A1095&gt;='key variables'!$B$26,SUMPRODUCT(P1065:P1094,'control variables'!V$7:V$36)*$E1095,SUMPRODUCT(P1065:P1094,'control variables'!Z$7:Z$36)*$E1095)</f>
        <v>1.132740150539757E-56</v>
      </c>
      <c r="AA1095" s="10">
        <f ca="1">IF($A1095&gt;='key variables'!$B$26,SUMPRODUCT(Q1065:Q1094,'control variables'!W$7:W$36)*$E1095,SUMPRODUCT(Q1065:Q1094,'control variables'!AA$7:AA$36)*$E1095)</f>
        <v>1.3074854030044637E-56</v>
      </c>
      <c r="AB1095" s="10">
        <f ca="1">IF($A1095&gt;='key variables'!$B$26,SUMPRODUCT(R1065:R1094,'control variables'!X$7:X$36)*$E1095,SUMPRODUCT(R1065:R1094,'control variables'!AB$7:AB$36)*$E1095)</f>
        <v>3.9162048665184664E-56</v>
      </c>
      <c r="AC1095" s="10">
        <f ca="1">IF($A1095&gt;='key variables'!$B$26,SUMPRODUCT(S1065:S1094,'control variables'!Y$7:Y$36)*$E1095,SUMPRODUCT(S1065:S1094,'control variables'!AC$7:AC$36)*$E1095)</f>
        <v>1.7603147020137097E-56</v>
      </c>
      <c r="AD1095" s="10">
        <f t="shared" ca="1" si="832"/>
        <v>8.1167451220763968E-56</v>
      </c>
      <c r="AE1095" s="82">
        <f ca="1">SUMPRODUCT(P1065:P1094,'control variables'!AL$7:AL$36)</f>
        <v>1.5422830501040666E-56</v>
      </c>
      <c r="AF1095" s="82">
        <f ca="1">SUMPRODUCT(Q1065:Q1094,'control variables'!AM$7:AM$36)</f>
        <v>1.7755528384135083E-56</v>
      </c>
      <c r="AG1095" s="82">
        <f ca="1">SUMPRODUCT(R1065:R1094,'control variables'!AN$7:AN$36)</f>
        <v>5.0625677779252911E-56</v>
      </c>
      <c r="AH1095" s="82">
        <f ca="1">SUMPRODUCT(S1065:S1094,'control variables'!AO$7:AO$36)</f>
        <v>2.1920416310538218E-56</v>
      </c>
      <c r="AI1095" s="82">
        <f t="shared" ca="1" si="796"/>
        <v>1.0572445297496689E-55</v>
      </c>
      <c r="AJ1095" s="10">
        <f ca="1">SUMPRODUCT(P1065:P1094,'control variables'!AP$7:AP$36)</f>
        <v>1.473657453003919E-59</v>
      </c>
      <c r="AK1095" s="10">
        <f ca="1">SUMPRODUCT(Q1065:Q1094,'control variables'!AQ$7:AQ$36)</f>
        <v>4.2524881101663896E-59</v>
      </c>
      <c r="AL1095" s="10">
        <f ca="1">SUMPRODUCT(R1065:R1094,'control variables'!AR$7:AR$36)</f>
        <v>1.5284558827419968E-57</v>
      </c>
      <c r="AM1095" s="10">
        <f ca="1">SUMPRODUCT(S1065:S1094,'control variables'!AS$7:AS$36)</f>
        <v>1.1450555888827514E-57</v>
      </c>
      <c r="AN1095" s="10">
        <f t="shared" ca="1" si="817"/>
        <v>2.7307729272564516E-57</v>
      </c>
      <c r="AO1095" s="82">
        <f ca="1">SUMPRODUCT(P1065:P1094,'control variables'!AX$7:AX$36)</f>
        <v>2.0039492457253758E-59</v>
      </c>
      <c r="AP1095" s="82">
        <f ca="1">SUMPRODUCT(Q1065:Q1094,'control variables'!AY$7:AY$36)</f>
        <v>4.6261878964901631E-59</v>
      </c>
      <c r="AQ1095" s="82">
        <f ca="1">SUMPRODUCT(R1065:R1094,'control variables'!AZ$7:AZ$36)</f>
        <v>4.1569334950965587E-58</v>
      </c>
      <c r="AR1095" s="82">
        <f ca="1">SUMPRODUCT(S1065:S1094,'control variables'!BA$7:BA$36)</f>
        <v>3.1142017148935265E-58</v>
      </c>
      <c r="AS1095" s="82">
        <f t="shared" ca="1" si="818"/>
        <v>7.934148924211639E-58</v>
      </c>
      <c r="AT1095" s="10">
        <f ca="1">SUMPRODUCT(P1065:P1094,'control variables'!AT$7:AT$36)</f>
        <v>-1.7685634092799091E-59</v>
      </c>
      <c r="AU1095" s="10">
        <f ca="1">SUMPRODUCT(Q1065:Q1094,'control variables'!AU$7:AU$36)</f>
        <v>1.9185022274799489E-59</v>
      </c>
      <c r="AV1095" s="10">
        <f ca="1">SUMPRODUCT(R1065:R1094,'control variables'!AV$7:AV$36)</f>
        <v>8.2612243333165662E-57</v>
      </c>
      <c r="AW1095" s="10">
        <f ca="1">SUMPRODUCT(S1065:S1094,'control variables'!AW$7:AW$36)</f>
        <v>6.1889657403183879E-57</v>
      </c>
      <c r="AX1095" s="10">
        <f t="shared" ca="1" si="797"/>
        <v>1.4451689461816953E-56</v>
      </c>
      <c r="AY1095" s="82">
        <f ca="1">SUMPRODUCT(P1065:P1094,'control variables'!BB$7:BB$36)</f>
        <v>6.4100950684117383E-59</v>
      </c>
      <c r="AZ1095" s="82">
        <f ca="1">SUMPRODUCT(Q1065:Q1094,'control variables'!BC$7:BC$36)</f>
        <v>1.6345730993508323E-58</v>
      </c>
      <c r="BA1095" s="82">
        <f ca="1">SUMPRODUCT(R1065:R1094,'control variables'!BD$7:BD$36)</f>
        <v>1.1442514130660412E-57</v>
      </c>
      <c r="BB1095" s="82">
        <f ca="1">SUMPRODUCT(S1065:S1094,'control variables'!BE$7:BE$36)</f>
        <v>1.6260629404996364E-58</v>
      </c>
      <c r="BC1095" s="82">
        <f t="shared" ca="1" si="819"/>
        <v>1.5344159677352053E-57</v>
      </c>
      <c r="BD1095" s="10">
        <f ca="1">SUMPRODUCT(P1065:P1094,'control variables'!BF$7:BF$36)</f>
        <v>1.3409360552719716E-59</v>
      </c>
      <c r="BE1095" s="10">
        <f ca="1">SUMPRODUCT(Q1065:Q1094,'control variables'!BG$7:BG$36)</f>
        <v>1.5477992174948991E-59</v>
      </c>
      <c r="BF1095" s="10">
        <f ca="1">SUMPRODUCT(R1065:R1094,'control variables'!BH$7:BH$36)</f>
        <v>4.635997322813937E-58</v>
      </c>
      <c r="BG1095" s="10">
        <f ca="1">SUMPRODUCT(S1065:S1094,'control variables'!BI$7:BI$36)</f>
        <v>1.0419289240479129E-57</v>
      </c>
      <c r="BH1095" s="10">
        <f t="shared" ca="1" si="820"/>
        <v>1.5344160090569752E-57</v>
      </c>
      <c r="BI1095" s="82">
        <f t="shared" ca="1" si="798"/>
        <v>1.5469245817631983E-56</v>
      </c>
      <c r="BJ1095" s="82">
        <f t="shared" ca="1" si="799"/>
        <v>1.7938170716344964E-56</v>
      </c>
      <c r="BK1095" s="82">
        <f t="shared" ca="1" si="800"/>
        <v>6.0031153525635522E-56</v>
      </c>
      <c r="BL1095" s="82">
        <f t="shared" ca="1" si="801"/>
        <v>2.8271988344906569E-56</v>
      </c>
      <c r="BM1095" s="82">
        <f t="shared" ca="1" si="791"/>
        <v>1.2171055840451903E-55</v>
      </c>
      <c r="BN1095" s="10">
        <f ca="1">BN1094+BI1095-INDIRECT(ADDRESS(MAX($D1095-'key variables'!$B$9*30,34),scenario!BI$4),TRUE)</f>
        <v>9439390.0751690175</v>
      </c>
      <c r="BO1095" s="10">
        <f ca="1">BO1094+BJ1095-INDIRECT(ADDRESS(MAX($D1095-'key variables'!$B$9*30,34),scenario!BJ$4),TRUE)</f>
        <v>10895583.360992203</v>
      </c>
      <c r="BP1095" s="10">
        <f ca="1">BP1094+BK1095-INDIRECT(ADDRESS(MAX($D1095-'key variables'!$B$9*30,34),scenario!BK$4),TRUE)</f>
        <v>32531162.537994072</v>
      </c>
      <c r="BQ1095" s="10">
        <f ca="1">BQ1094+BL1095-INDIRECT(ADDRESS(MAX($D1095-'key variables'!$B$9*30,34),scenario!BL$4),TRUE)</f>
        <v>14415841.516535141</v>
      </c>
      <c r="BR1095" s="10">
        <f t="shared" ca="1" si="821"/>
        <v>67281977.490690395</v>
      </c>
      <c r="BS1095" s="82">
        <f t="shared" ca="1" si="802"/>
        <v>-2.3433848477536824E-9</v>
      </c>
      <c r="BT1095" s="82">
        <f t="shared" ca="1" si="803"/>
        <v>-3.4288309057018498E-10</v>
      </c>
      <c r="BU1095" s="82">
        <f t="shared" ca="1" si="804"/>
        <v>-4.2578247660364599E-9</v>
      </c>
      <c r="BV1095" s="82">
        <f t="shared" ca="1" si="805"/>
        <v>-2.9943922343414556E-9</v>
      </c>
      <c r="BW1095" s="82">
        <f t="shared" ca="1" si="822"/>
        <v>-9.9384849387017825E-9</v>
      </c>
      <c r="BX1095" s="10">
        <f t="shared" ca="1" si="806"/>
        <v>-1.8625994260191893E-12</v>
      </c>
      <c r="BY1095" s="10">
        <f t="shared" ca="1" si="807"/>
        <v>2.8902850229962428E-12</v>
      </c>
      <c r="BZ1095" s="10">
        <f t="shared" ca="1" si="808"/>
        <v>-3.5034723983035463E-11</v>
      </c>
      <c r="CA1095" s="10">
        <f t="shared" ca="1" si="809"/>
        <v>-2.0257049910634696E-11</v>
      </c>
      <c r="CB1095" s="10">
        <v>0</v>
      </c>
      <c r="CC1095" s="82">
        <f t="shared" ca="1" si="810"/>
        <v>3.9725652202851362E-13</v>
      </c>
      <c r="CD1095" s="82">
        <f t="shared" ca="1" si="811"/>
        <v>3.4270724516460853E-13</v>
      </c>
      <c r="CE1095" s="82">
        <f t="shared" ca="1" si="812"/>
        <v>1.8915613015532971E-10</v>
      </c>
      <c r="CF1095" s="82">
        <f t="shared" ca="1" si="813"/>
        <v>3.7028113764059381E-11</v>
      </c>
      <c r="CG1095" s="82">
        <f t="shared" ca="1" si="823"/>
        <v>2.269242076865822E-10</v>
      </c>
      <c r="CH1095" s="13" t="str">
        <f t="shared" ca="1" si="824"/>
        <v/>
      </c>
      <c r="CI1095" s="81">
        <f t="shared" ca="1" si="833"/>
        <v>0.1131775965863165</v>
      </c>
      <c r="CJ1095" s="81">
        <f t="shared" ca="1" si="834"/>
        <v>0.13063724757458739</v>
      </c>
      <c r="CK1095" s="81">
        <f t="shared" ca="1" si="835"/>
        <v>0.39004625943939081</v>
      </c>
      <c r="CL1095" s="81">
        <f t="shared" ca="1" si="836"/>
        <v>0.17284488538116416</v>
      </c>
      <c r="CM1095" s="89">
        <f t="shared" ca="1" si="825"/>
        <v>0.80670598898145884</v>
      </c>
    </row>
    <row r="1096" spans="1:91" x14ac:dyDescent="0.3">
      <c r="A1096">
        <v>1031</v>
      </c>
      <c r="B1096" s="3">
        <f t="shared" si="838"/>
        <v>3.0527777777777776</v>
      </c>
      <c r="C1096" s="3">
        <f t="shared" si="826"/>
        <v>34.366666666666667</v>
      </c>
      <c r="D1096" s="4">
        <f t="shared" ca="1" si="814"/>
        <v>1096</v>
      </c>
      <c r="E1096" s="58">
        <f>(0.5*(COS(B1096*2*PI())+1)*('key variables'!$B$4-'key variables'!$B$6)+'key variables'!$B$6)/'key variables'!$B$4</f>
        <v>1</v>
      </c>
      <c r="F1096" s="10">
        <f t="shared" ca="1" si="827"/>
        <v>11689222.907461114</v>
      </c>
      <c r="G1096" s="10">
        <f t="shared" ca="1" si="828"/>
        <v>13492492.798713122</v>
      </c>
      <c r="H1096" s="10">
        <f t="shared" ca="1" si="829"/>
        <v>40309474.521088287</v>
      </c>
      <c r="I1096" s="10">
        <f t="shared" ca="1" si="830"/>
        <v>17912154.249750931</v>
      </c>
      <c r="J1096" s="10">
        <f t="shared" ca="1" si="815"/>
        <v>83403344.477013454</v>
      </c>
      <c r="K1096" s="82">
        <f t="shared" ca="1" si="792"/>
        <v>2249832.832292099</v>
      </c>
      <c r="L1096" s="82">
        <f t="shared" ca="1" si="793"/>
        <v>2596909.4377209195</v>
      </c>
      <c r="M1096" s="82">
        <f t="shared" ca="1" si="794"/>
        <v>7778311.98309422</v>
      </c>
      <c r="N1096" s="82">
        <f t="shared" ca="1" si="795"/>
        <v>3496312.733215793</v>
      </c>
      <c r="O1096" s="82">
        <f t="shared" ca="1" si="816"/>
        <v>16121366.986323033</v>
      </c>
      <c r="P1096" s="10">
        <f ca="1">IF(IF($A1096&gt;='key variables'!$B$26,K1096*SUMPRODUCT(Z1096:AC1096,'control variables'!$O$3:$R$3)/J1096+F$65*'key variables'!$B$25/scenario!J$65,K1096*SUMPRODUCT(Z1096:AC1096,'control variables'!$O$7:$R$7)/J1096+F$65*'key variables'!$B$25/scenario!J$65)&lt;'key variables'!$B$28,0,IF($A1096&gt;='key variables'!$B$26,K1096*SUMPRODUCT(Z1096:AC1096,'control variables'!$O$3:$R$3)/J1096+F$65*'key variables'!$B$25/scenario!J$65,K1096*SUMPRODUCT(Z1096:AC1096,'control variables'!$O$7:$R$7)/J1096+F$65*'key variables'!$B$25/scenario!J$65))</f>
        <v>1.8839698195432491E-57</v>
      </c>
      <c r="Q1096" s="10">
        <f ca="1">IF(IF($A1096&gt;='key variables'!$B$26,L1096*SUMPRODUCT(Z1096:AC1096,'control variables'!$O$4:$R$4)/J1096+G$65*'key variables'!$B$25/scenario!J$65,L1096*SUMPRODUCT(Z1096:AC1096,'control variables'!$O$7:$R$7)/J1096+G$65*'key variables'!$B$25/scenario!J$65)&lt;'key variables'!$B$28,0,IF($A1096&gt;='key variables'!$B$26,L1096*SUMPRODUCT(Z1096:AC1096,'control variables'!$O$4:$R$4)/J1096+G$65*'key variables'!$B$25/scenario!J$65,L1096*SUMPRODUCT(Z1096:AC1096,'control variables'!$O$7:$R$7)/J1096+G$65*'key variables'!$B$25/scenario!J$65))</f>
        <v>2.1746055682585225E-57</v>
      </c>
      <c r="R1096" s="10">
        <f ca="1">IF(IF($A1096&gt;='key variables'!$B$26,M1096*SUMPRODUCT(Z1096:AC1096,'control variables'!$O$5:$R$5)/J1096+H$65*'key variables'!$B$25/scenario!J$65,M1096*SUMPRODUCT(Z1096:AC1096,'control variables'!$O$7:$R$7)/J1096+H$65*'key variables'!$B$25/scenario!J$65)&lt;'key variables'!$B$28,0,IF($A1096&gt;='key variables'!$B$26,M1096*SUMPRODUCT(Z1096:AC1096,'control variables'!$O$5:$R$5)/J1096+H$65*'key variables'!$B$25/scenario!J$65,M1096*SUMPRODUCT(Z1096:AC1096,'control variables'!$O$7:$R$7)/J1096+H$65*'key variables'!$B$25/scenario!J$65))</f>
        <v>6.5134194917991783E-57</v>
      </c>
      <c r="S1096" s="10">
        <f ca="1">IF(IF($A1096&gt;='key variables'!$B$26,N1096*SUMPRODUCT(Z1096:AC1096,'control variables'!$O$6:$R$6)/J1096+I$65*'key variables'!$B$25/scenario!J$65,N1096*SUMPRODUCT(Z1096:AC1096,'control variables'!$O$7:$R$7)/J1096+I$65*'key variables'!$B$25/scenario!J$65)&lt;'key variables'!$B$28,0,IF($A1096&gt;='key variables'!$B$26,N1096*SUMPRODUCT(Z1096:AC1096,'control variables'!$O$6:$R$6)/J1096+I$65*'key variables'!$B$25/scenario!J$65,N1096*SUMPRODUCT(Z1096:AC1096,'control variables'!$O$7:$R$7)/J1096+I$65*'key variables'!$B$25/scenario!J$65))</f>
        <v>2.9277498196844378E-57</v>
      </c>
      <c r="T1096" s="10">
        <f t="shared" ca="1" si="837"/>
        <v>1.3499744699285388E-56</v>
      </c>
      <c r="U1096" s="82">
        <f ca="1">SUMPRODUCT(P1066:P1095,'control variables'!AD$7:AD$36)</f>
        <v>3.9943645475548042E-57</v>
      </c>
      <c r="V1096" s="82">
        <f ca="1">SUMPRODUCT(Q1066:Q1095,'control variables'!AE$7:AE$36)</f>
        <v>4.6105661017823479E-57</v>
      </c>
      <c r="W1096" s="82">
        <f ca="1">SUMPRODUCT(R1066:R1095,'control variables'!AF$7:AF$36)</f>
        <v>1.3809654290376393E-56</v>
      </c>
      <c r="X1096" s="82">
        <f ca="1">SUMPRODUCT(S1066:S1095,'control variables'!AG$7:AG$36)</f>
        <v>6.207371244775414E-57</v>
      </c>
      <c r="Y1096" s="82">
        <f t="shared" ca="1" si="831"/>
        <v>2.8621956184488958E-56</v>
      </c>
      <c r="Z1096" s="10">
        <f ca="1">IF($A1096&gt;='key variables'!$B$26,SUMPRODUCT(P1066:P1095,'control variables'!V$7:V$36)*$E1096,SUMPRODUCT(P1066:P1095,'control variables'!Z$7:Z$36)*$E1096)</f>
        <v>9.746653864834611E-57</v>
      </c>
      <c r="AA1096" s="10">
        <f ca="1">IF($A1096&gt;='key variables'!$B$26,SUMPRODUCT(Q1066:Q1095,'control variables'!W$7:W$36)*$E1096,SUMPRODUCT(Q1066:Q1095,'control variables'!AA$7:AA$36)*$E1096)</f>
        <v>1.1250248038207085E-56</v>
      </c>
      <c r="AB1096" s="10">
        <f ca="1">IF($A1096&gt;='key variables'!$B$26,SUMPRODUCT(R1066:R1095,'control variables'!X$7:X$36)*$E1096,SUMPRODUCT(R1066:R1095,'control variables'!AB$7:AB$36)*$E1096)</f>
        <v>3.3696954486470842E-56</v>
      </c>
      <c r="AC1096" s="10">
        <f ca="1">IF($A1096&gt;='key variables'!$B$26,SUMPRODUCT(S1066:S1095,'control variables'!Y$7:Y$36)*$E1096,SUMPRODUCT(S1066:S1095,'control variables'!AC$7:AC$36)*$E1096)</f>
        <v>1.514661423940135E-56</v>
      </c>
      <c r="AD1096" s="10">
        <f t="shared" ca="1" si="832"/>
        <v>6.9840470628913883E-56</v>
      </c>
      <c r="AE1096" s="82">
        <f ca="1">SUMPRODUCT(P1066:P1095,'control variables'!AL$7:AL$36)</f>
        <v>1.3270562576777064E-56</v>
      </c>
      <c r="AF1096" s="82">
        <f ca="1">SUMPRODUCT(Q1066:Q1095,'control variables'!AM$7:AM$36)</f>
        <v>1.5277730666203384E-56</v>
      </c>
      <c r="AG1096" s="82">
        <f ca="1">SUMPRODUCT(R1066:R1095,'control variables'!AN$7:AN$36)</f>
        <v>4.3560825291829238E-56</v>
      </c>
      <c r="AH1096" s="82">
        <f ca="1">SUMPRODUCT(S1066:S1095,'control variables'!AO$7:AO$36)</f>
        <v>1.886140526139956E-56</v>
      </c>
      <c r="AI1096" s="82">
        <f t="shared" ca="1" si="796"/>
        <v>9.0970523796209251E-56</v>
      </c>
      <c r="AJ1096" s="10">
        <f ca="1">SUMPRODUCT(P1066:P1095,'control variables'!AP$7:AP$36)</f>
        <v>1.2680074157271478E-59</v>
      </c>
      <c r="AK1096" s="10">
        <f ca="1">SUMPRODUCT(Q1066:Q1095,'control variables'!AQ$7:AQ$36)</f>
        <v>3.6590501055662678E-59</v>
      </c>
      <c r="AL1096" s="10">
        <f ca="1">SUMPRODUCT(R1066:R1095,'control variables'!AR$7:AR$36)</f>
        <v>1.3151586822147888E-57</v>
      </c>
      <c r="AM1096" s="10">
        <f ca="1">SUMPRODUCT(S1066:S1095,'control variables'!AS$7:AS$36)</f>
        <v>9.8526219588106967E-58</v>
      </c>
      <c r="AN1096" s="10">
        <f t="shared" ca="1" si="817"/>
        <v>2.3496914533087927E-57</v>
      </c>
      <c r="AO1096" s="82">
        <f ca="1">SUMPRODUCT(P1066:P1095,'control variables'!AX$7:AX$36)</f>
        <v>1.7242965786526266E-59</v>
      </c>
      <c r="AP1096" s="82">
        <f ca="1">SUMPRODUCT(Q1066:Q1095,'control variables'!AY$7:AY$36)</f>
        <v>3.9805997976933543E-59</v>
      </c>
      <c r="AQ1096" s="82">
        <f ca="1">SUMPRODUCT(R1066:R1095,'control variables'!AZ$7:AZ$36)</f>
        <v>3.5768302109302958E-58</v>
      </c>
      <c r="AR1096" s="82">
        <f ca="1">SUMPRODUCT(S1066:S1095,'control variables'!BA$7:BA$36)</f>
        <v>2.6796124570916087E-58</v>
      </c>
      <c r="AS1096" s="82">
        <f t="shared" ca="1" si="818"/>
        <v>6.826932305656503E-58</v>
      </c>
      <c r="AT1096" s="10">
        <f ca="1">SUMPRODUCT(P1066:P1095,'control variables'!AT$7:AT$36)</f>
        <v>-1.5217590177278792E-59</v>
      </c>
      <c r="AU1096" s="10">
        <f ca="1">SUMPRODUCT(Q1066:Q1095,'control variables'!AU$7:AU$36)</f>
        <v>1.6507737578871101E-59</v>
      </c>
      <c r="AV1096" s="10">
        <f ca="1">SUMPRODUCT(R1066:R1095,'control variables'!AV$7:AV$36)</f>
        <v>7.1083640884643985E-57</v>
      </c>
      <c r="AW1096" s="10">
        <f ca="1">SUMPRODUCT(S1066:S1095,'control variables'!AW$7:AW$36)</f>
        <v>5.3252907847805695E-57</v>
      </c>
      <c r="AX1096" s="10">
        <f t="shared" ca="1" si="797"/>
        <v>1.243494502064656E-56</v>
      </c>
      <c r="AY1096" s="82">
        <f ca="1">SUMPRODUCT(P1066:P1095,'control variables'!BB$7:BB$36)</f>
        <v>5.5155613441195614E-59</v>
      </c>
      <c r="AZ1096" s="82">
        <f ca="1">SUMPRODUCT(Q1066:Q1095,'control variables'!BC$7:BC$36)</f>
        <v>1.4064671591760012E-58</v>
      </c>
      <c r="BA1096" s="82">
        <f ca="1">SUMPRODUCT(R1066:R1095,'control variables'!BD$7:BD$36)</f>
        <v>9.8457024342152157E-58</v>
      </c>
      <c r="BB1096" s="82">
        <f ca="1">SUMPRODUCT(S1066:S1095,'control variables'!BE$7:BE$36)</f>
        <v>1.3991445995741506E-58</v>
      </c>
      <c r="BC1096" s="82">
        <f t="shared" ca="1" si="819"/>
        <v>1.3202870327377323E-57</v>
      </c>
      <c r="BD1096" s="10">
        <f ca="1">SUMPRODUCT(P1066:P1095,'control variables'!BF$7:BF$36)</f>
        <v>1.1538073916939278E-59</v>
      </c>
      <c r="BE1096" s="10">
        <f ca="1">SUMPRODUCT(Q1066:Q1095,'control variables'!BG$7:BG$36)</f>
        <v>1.3318026396430063E-59</v>
      </c>
      <c r="BF1096" s="10">
        <f ca="1">SUMPRODUCT(R1066:R1095,'control variables'!BH$7:BH$36)</f>
        <v>3.9890403109871447E-58</v>
      </c>
      <c r="BG1096" s="10">
        <f ca="1">SUMPRODUCT(S1066:S1095,'control variables'!BI$7:BI$36)</f>
        <v>8.9652693688093353E-58</v>
      </c>
      <c r="BH1096" s="10">
        <f t="shared" ca="1" si="820"/>
        <v>1.3202870682930174E-57</v>
      </c>
      <c r="BI1096" s="82">
        <f t="shared" ca="1" si="798"/>
        <v>1.3310500600040982E-56</v>
      </c>
      <c r="BJ1096" s="82">
        <f t="shared" ca="1" si="799"/>
        <v>1.5434885119699856E-56</v>
      </c>
      <c r="BK1096" s="82">
        <f t="shared" ca="1" si="800"/>
        <v>5.1653759623715155E-56</v>
      </c>
      <c r="BL1096" s="82">
        <f t="shared" ca="1" si="801"/>
        <v>2.4326610506137545E-56</v>
      </c>
      <c r="BM1096" s="82">
        <f t="shared" ca="1" si="791"/>
        <v>1.0472575584959354E-55</v>
      </c>
      <c r="BN1096" s="10">
        <f ca="1">BN1095+BI1096-INDIRECT(ADDRESS(MAX($D1096-'key variables'!$B$9*30,34),scenario!BI$4),TRUE)</f>
        <v>9439390.0751690175</v>
      </c>
      <c r="BO1096" s="10">
        <f ca="1">BO1095+BJ1096-INDIRECT(ADDRESS(MAX($D1096-'key variables'!$B$9*30,34),scenario!BJ$4),TRUE)</f>
        <v>10895583.360992203</v>
      </c>
      <c r="BP1096" s="10">
        <f ca="1">BP1095+BK1096-INDIRECT(ADDRESS(MAX($D1096-'key variables'!$B$9*30,34),scenario!BK$4),TRUE)</f>
        <v>32531162.537994072</v>
      </c>
      <c r="BQ1096" s="10">
        <f ca="1">BQ1095+BL1096-INDIRECT(ADDRESS(MAX($D1096-'key variables'!$B$9*30,34),scenario!BL$4),TRUE)</f>
        <v>14415841.516535141</v>
      </c>
      <c r="BR1096" s="10">
        <f t="shared" ca="1" si="821"/>
        <v>67281977.490690395</v>
      </c>
      <c r="BS1096" s="82">
        <f t="shared" ca="1" si="802"/>
        <v>-2.3433848477536824E-9</v>
      </c>
      <c r="BT1096" s="82">
        <f t="shared" ca="1" si="803"/>
        <v>-3.4288309057018498E-10</v>
      </c>
      <c r="BU1096" s="82">
        <f t="shared" ca="1" si="804"/>
        <v>-4.2578247660364599E-9</v>
      </c>
      <c r="BV1096" s="82">
        <f t="shared" ca="1" si="805"/>
        <v>-2.9943922343414556E-9</v>
      </c>
      <c r="BW1096" s="82">
        <f t="shared" ca="1" si="822"/>
        <v>-9.9384849387017825E-9</v>
      </c>
      <c r="BX1096" s="10">
        <f t="shared" ca="1" si="806"/>
        <v>-1.8625994260191893E-12</v>
      </c>
      <c r="BY1096" s="10">
        <f t="shared" ca="1" si="807"/>
        <v>2.8902850229962428E-12</v>
      </c>
      <c r="BZ1096" s="10">
        <f t="shared" ca="1" si="808"/>
        <v>-3.5034723983035463E-11</v>
      </c>
      <c r="CA1096" s="10">
        <f t="shared" ca="1" si="809"/>
        <v>-2.0257049910634696E-11</v>
      </c>
      <c r="CB1096" s="10">
        <v>0</v>
      </c>
      <c r="CC1096" s="82">
        <f t="shared" ca="1" si="810"/>
        <v>3.9725652202851362E-13</v>
      </c>
      <c r="CD1096" s="82">
        <f t="shared" ca="1" si="811"/>
        <v>3.4270724516460853E-13</v>
      </c>
      <c r="CE1096" s="82">
        <f t="shared" ca="1" si="812"/>
        <v>1.8915613015532971E-10</v>
      </c>
      <c r="CF1096" s="82">
        <f t="shared" ca="1" si="813"/>
        <v>3.7028113764059381E-11</v>
      </c>
      <c r="CG1096" s="82">
        <f t="shared" ca="1" si="823"/>
        <v>2.269242076865822E-10</v>
      </c>
      <c r="CH1096" s="13" t="str">
        <f t="shared" ca="1" si="824"/>
        <v/>
      </c>
      <c r="CI1096" s="81">
        <f t="shared" ca="1" si="833"/>
        <v>0.1131775965863165</v>
      </c>
      <c r="CJ1096" s="81">
        <f t="shared" ca="1" si="834"/>
        <v>0.13063724757458739</v>
      </c>
      <c r="CK1096" s="81">
        <f t="shared" ca="1" si="835"/>
        <v>0.39004625943939081</v>
      </c>
      <c r="CL1096" s="81">
        <f t="shared" ca="1" si="836"/>
        <v>0.17284488538116416</v>
      </c>
      <c r="CM1096" s="89">
        <f t="shared" ca="1" si="825"/>
        <v>0.80670598898145884</v>
      </c>
    </row>
    <row r="1097" spans="1:91" x14ac:dyDescent="0.3">
      <c r="A1097">
        <v>1032</v>
      </c>
      <c r="B1097" s="3">
        <f t="shared" si="838"/>
        <v>3.0555555555555554</v>
      </c>
      <c r="C1097" s="3">
        <f t="shared" si="826"/>
        <v>34.4</v>
      </c>
      <c r="D1097" s="4">
        <f t="shared" ca="1" si="814"/>
        <v>1097</v>
      </c>
      <c r="E1097" s="58">
        <f>(0.5*(COS(B1097*2*PI())+1)*('key variables'!$B$4-'key variables'!$B$6)+'key variables'!$B$6)/'key variables'!$B$4</f>
        <v>1</v>
      </c>
      <c r="F1097" s="10">
        <f t="shared" ca="1" si="827"/>
        <v>11689222.907461114</v>
      </c>
      <c r="G1097" s="10">
        <f t="shared" ca="1" si="828"/>
        <v>13492492.798713122</v>
      </c>
      <c r="H1097" s="10">
        <f t="shared" ca="1" si="829"/>
        <v>40309474.521088287</v>
      </c>
      <c r="I1097" s="10">
        <f t="shared" ca="1" si="830"/>
        <v>17912154.249750931</v>
      </c>
      <c r="J1097" s="10">
        <f t="shared" ca="1" si="815"/>
        <v>83403344.477013454</v>
      </c>
      <c r="K1097" s="82">
        <f t="shared" ca="1" si="792"/>
        <v>2249832.832292099</v>
      </c>
      <c r="L1097" s="82">
        <f t="shared" ca="1" si="793"/>
        <v>2596909.4377209195</v>
      </c>
      <c r="M1097" s="82">
        <f t="shared" ca="1" si="794"/>
        <v>7778311.98309422</v>
      </c>
      <c r="N1097" s="82">
        <f t="shared" ca="1" si="795"/>
        <v>3496312.733215793</v>
      </c>
      <c r="O1097" s="82">
        <f t="shared" ca="1" si="816"/>
        <v>16121366.986323033</v>
      </c>
      <c r="P1097" s="10">
        <f ca="1">IF(IF($A1097&gt;='key variables'!$B$26,K1097*SUMPRODUCT(Z1097:AC1097,'control variables'!$O$3:$R$3)/J1097+F$65*'key variables'!$B$25/scenario!J$65,K1097*SUMPRODUCT(Z1097:AC1097,'control variables'!$O$7:$R$7)/J1097+F$65*'key variables'!$B$25/scenario!J$65)&lt;'key variables'!$B$28,0,IF($A1097&gt;='key variables'!$B$26,K1097*SUMPRODUCT(Z1097:AC1097,'control variables'!$O$3:$R$3)/J1097+F$65*'key variables'!$B$25/scenario!J$65,K1097*SUMPRODUCT(Z1097:AC1097,'control variables'!$O$7:$R$7)/J1097+F$65*'key variables'!$B$25/scenario!J$65))</f>
        <v>1.6210603741849524E-57</v>
      </c>
      <c r="Q1097" s="10">
        <f ca="1">IF(IF($A1097&gt;='key variables'!$B$26,L1097*SUMPRODUCT(Z1097:AC1097,'control variables'!$O$4:$R$4)/J1097+G$65*'key variables'!$B$25/scenario!J$65,L1097*SUMPRODUCT(Z1097:AC1097,'control variables'!$O$7:$R$7)/J1097+G$65*'key variables'!$B$25/scenario!J$65)&lt;'key variables'!$B$28,0,IF($A1097&gt;='key variables'!$B$26,L1097*SUMPRODUCT(Z1097:AC1097,'control variables'!$O$4:$R$4)/J1097+G$65*'key variables'!$B$25/scenario!J$65,L1097*SUMPRODUCT(Z1097:AC1097,'control variables'!$O$7:$R$7)/J1097+G$65*'key variables'!$B$25/scenario!J$65))</f>
        <v>1.8711376793925953E-57</v>
      </c>
      <c r="R1097" s="10">
        <f ca="1">IF(IF($A1097&gt;='key variables'!$B$26,M1097*SUMPRODUCT(Z1097:AC1097,'control variables'!$O$5:$R$5)/J1097+H$65*'key variables'!$B$25/scenario!J$65,M1097*SUMPRODUCT(Z1097:AC1097,'control variables'!$O$7:$R$7)/J1097+H$65*'key variables'!$B$25/scenario!J$65)&lt;'key variables'!$B$28,0,IF($A1097&gt;='key variables'!$B$26,M1097*SUMPRODUCT(Z1097:AC1097,'control variables'!$O$5:$R$5)/J1097+H$65*'key variables'!$B$25/scenario!J$65,M1097*SUMPRODUCT(Z1097:AC1097,'control variables'!$O$7:$R$7)/J1097+H$65*'key variables'!$B$25/scenario!J$65))</f>
        <v>5.6044667643133389E-57</v>
      </c>
      <c r="S1097" s="10">
        <f ca="1">IF(IF($A1097&gt;='key variables'!$B$26,N1097*SUMPRODUCT(Z1097:AC1097,'control variables'!$O$6:$R$6)/J1097+I$65*'key variables'!$B$25/scenario!J$65,N1097*SUMPRODUCT(Z1097:AC1097,'control variables'!$O$7:$R$7)/J1097+I$65*'key variables'!$B$25/scenario!J$65)&lt;'key variables'!$B$28,0,IF($A1097&gt;='key variables'!$B$26,N1097*SUMPRODUCT(Z1097:AC1097,'control variables'!$O$6:$R$6)/J1097+I$65*'key variables'!$B$25/scenario!J$65,N1097*SUMPRODUCT(Z1097:AC1097,'control variables'!$O$7:$R$7)/J1097+I$65*'key variables'!$B$25/scenario!J$65))</f>
        <v>2.5191800680587441E-57</v>
      </c>
      <c r="T1097" s="10">
        <f t="shared" ca="1" si="837"/>
        <v>1.1615844885949631E-56</v>
      </c>
      <c r="U1097" s="82">
        <f ca="1">SUMPRODUCT(P1067:P1096,'control variables'!AD$7:AD$36)</f>
        <v>3.4369478857469848E-57</v>
      </c>
      <c r="V1097" s="82">
        <f ca="1">SUMPRODUCT(Q1067:Q1096,'control variables'!AE$7:AE$36)</f>
        <v>3.9671580365187337E-57</v>
      </c>
      <c r="W1097" s="82">
        <f ca="1">SUMPRODUCT(R1067:R1096,'control variables'!AF$7:AF$36)</f>
        <v>1.1882506353923298E-56</v>
      </c>
      <c r="X1097" s="82">
        <f ca="1">SUMPRODUCT(S1067:S1096,'control variables'!AG$7:AG$36)</f>
        <v>5.3411277868560082E-57</v>
      </c>
      <c r="Y1097" s="82">
        <f t="shared" ca="1" si="831"/>
        <v>2.4627740063045023E-56</v>
      </c>
      <c r="Z1097" s="10">
        <f ca="1">IF($A1097&gt;='key variables'!$B$26,SUMPRODUCT(P1067:P1096,'control variables'!V$7:V$36)*$E1097,SUMPRODUCT(P1067:P1096,'control variables'!Z$7:Z$36)*$E1097)</f>
        <v>8.3865007800446316E-57</v>
      </c>
      <c r="AA1097" s="10">
        <f ca="1">IF($A1097&gt;='key variables'!$B$26,SUMPRODUCT(Q1067:Q1096,'control variables'!W$7:W$36)*$E1097,SUMPRODUCT(Q1067:Q1096,'control variables'!AA$7:AA$36)*$E1097)</f>
        <v>9.6802672236601819E-57</v>
      </c>
      <c r="AB1097" s="10">
        <f ca="1">IF($A1097&gt;='key variables'!$B$26,SUMPRODUCT(R1067:R1096,'control variables'!X$7:X$36)*$E1097,SUMPRODUCT(R1067:R1096,'control variables'!AB$7:AB$36)*$E1097)</f>
        <v>2.8994518427038818E-56</v>
      </c>
      <c r="AC1097" s="10">
        <f ca="1">IF($A1097&gt;='key variables'!$B$26,SUMPRODUCT(S1067:S1096,'control variables'!Y$7:Y$36)*$E1097,SUMPRODUCT(S1067:S1096,'control variables'!AC$7:AC$36)*$E1097)</f>
        <v>1.3032892508072058E-56</v>
      </c>
      <c r="AD1097" s="10">
        <f t="shared" ca="1" si="832"/>
        <v>6.009417893881569E-56</v>
      </c>
      <c r="AE1097" s="82">
        <f ca="1">SUMPRODUCT(P1067:P1096,'control variables'!AL$7:AL$36)</f>
        <v>1.1418645305884212E-56</v>
      </c>
      <c r="AF1097" s="82">
        <f ca="1">SUMPRODUCT(Q1067:Q1096,'control variables'!AM$7:AM$36)</f>
        <v>1.3145711536109901E-56</v>
      </c>
      <c r="AG1097" s="82">
        <f ca="1">SUMPRODUCT(R1067:R1096,'control variables'!AN$7:AN$36)</f>
        <v>3.7481878432902879E-56</v>
      </c>
      <c r="AH1097" s="82">
        <f ca="1">SUMPRODUCT(S1067:S1096,'control variables'!AO$7:AO$36)</f>
        <v>1.6229281569972889E-56</v>
      </c>
      <c r="AI1097" s="82">
        <f t="shared" ca="1" si="796"/>
        <v>7.8275516844869881E-56</v>
      </c>
      <c r="AJ1097" s="10">
        <f ca="1">SUMPRODUCT(P1067:P1096,'control variables'!AP$7:AP$36)</f>
        <v>1.0910560001997721E-59</v>
      </c>
      <c r="AK1097" s="10">
        <f ca="1">SUMPRODUCT(Q1067:Q1096,'control variables'!AQ$7:AQ$36)</f>
        <v>3.1484268334663601E-59</v>
      </c>
      <c r="AL1097" s="10">
        <f ca="1">SUMPRODUCT(R1067:R1096,'control variables'!AR$7:AR$36)</f>
        <v>1.1316272709828047E-57</v>
      </c>
      <c r="AM1097" s="10">
        <f ca="1">SUMPRODUCT(S1067:S1096,'control variables'!AS$7:AS$36)</f>
        <v>8.4776809445518248E-58</v>
      </c>
      <c r="AN1097" s="10">
        <f t="shared" ca="1" si="817"/>
        <v>2.0217901937746485E-57</v>
      </c>
      <c r="AO1097" s="82">
        <f ca="1">SUMPRODUCT(P1067:P1096,'control variables'!AX$7:AX$36)</f>
        <v>1.4836696575501018E-59</v>
      </c>
      <c r="AP1097" s="82">
        <f ca="1">SUMPRODUCT(Q1067:Q1096,'control variables'!AY$7:AY$36)</f>
        <v>3.4251040173742028E-59</v>
      </c>
      <c r="AQ1097" s="82">
        <f ca="1">SUMPRODUCT(R1067:R1096,'control variables'!AZ$7:AZ$36)</f>
        <v>3.0776807887147793E-58</v>
      </c>
      <c r="AR1097" s="82">
        <f ca="1">SUMPRODUCT(S1067:S1096,'control variables'!BA$7:BA$36)</f>
        <v>2.3056704663223849E-58</v>
      </c>
      <c r="AS1097" s="82">
        <f t="shared" ca="1" si="818"/>
        <v>5.874228622529594E-58</v>
      </c>
      <c r="AT1097" s="10">
        <f ca="1">SUMPRODUCT(P1067:P1096,'control variables'!AT$7:AT$36)</f>
        <v>-1.3093963698926709E-59</v>
      </c>
      <c r="AU1097" s="10">
        <f ca="1">SUMPRODUCT(Q1067:Q1096,'control variables'!AU$7:AU$36)</f>
        <v>1.4204070032841345E-59</v>
      </c>
      <c r="AV1097" s="10">
        <f ca="1">SUMPRODUCT(R1067:R1096,'control variables'!AV$7:AV$36)</f>
        <v>6.1163863823904765E-57</v>
      </c>
      <c r="AW1097" s="10">
        <f ca="1">SUMPRODUCT(S1067:S1096,'control variables'!AW$7:AW$36)</f>
        <v>4.5821423372445337E-57</v>
      </c>
      <c r="AX1097" s="10">
        <f t="shared" ca="1" si="797"/>
        <v>1.0699638825968924E-56</v>
      </c>
      <c r="AY1097" s="82">
        <f ca="1">SUMPRODUCT(P1067:P1096,'control variables'!BB$7:BB$36)</f>
        <v>4.7458604928746625E-59</v>
      </c>
      <c r="AZ1097" s="82">
        <f ca="1">SUMPRODUCT(Q1067:Q1096,'control variables'!BC$7:BC$36)</f>
        <v>1.2101935793671323E-58</v>
      </c>
      <c r="BA1097" s="82">
        <f ca="1">SUMPRODUCT(R1067:R1096,'control variables'!BD$7:BD$36)</f>
        <v>8.4717270449651255E-58</v>
      </c>
      <c r="BB1097" s="82">
        <f ca="1">SUMPRODUCT(S1067:S1096,'control variables'!BE$7:BE$36)</f>
        <v>1.2038928886209051E-58</v>
      </c>
      <c r="BC1097" s="82">
        <f t="shared" ca="1" si="819"/>
        <v>1.1360399562240629E-57</v>
      </c>
      <c r="BD1097" s="10">
        <f ca="1">SUMPRODUCT(P1067:P1096,'control variables'!BF$7:BF$36)</f>
        <v>9.9279267784140027E-60</v>
      </c>
      <c r="BE1097" s="10">
        <f ca="1">SUMPRODUCT(Q1067:Q1096,'control variables'!BG$7:BG$36)</f>
        <v>1.1459485512796652E-59</v>
      </c>
      <c r="BF1097" s="10">
        <f ca="1">SUMPRODUCT(R1067:R1096,'control variables'!BH$7:BH$36)</f>
        <v>3.4323666505100464E-58</v>
      </c>
      <c r="BG1097" s="10">
        <f ca="1">SUMPRODUCT(S1067:S1096,'control variables'!BI$7:BI$36)</f>
        <v>7.7141590947536515E-58</v>
      </c>
      <c r="BH1097" s="10">
        <f t="shared" ca="1" si="820"/>
        <v>1.1360399868175805E-57</v>
      </c>
      <c r="BI1097" s="82">
        <f t="shared" ca="1" si="798"/>
        <v>1.1453009947114031E-56</v>
      </c>
      <c r="BJ1097" s="82">
        <f t="shared" ca="1" si="799"/>
        <v>1.3280934964079456E-56</v>
      </c>
      <c r="BK1097" s="82">
        <f t="shared" ca="1" si="800"/>
        <v>4.4445437519789871E-56</v>
      </c>
      <c r="BL1097" s="82">
        <f t="shared" ca="1" si="801"/>
        <v>2.0931813196079516E-56</v>
      </c>
      <c r="BM1097" s="82">
        <f t="shared" ca="1" si="791"/>
        <v>9.0111195627062871E-56</v>
      </c>
      <c r="BN1097" s="10">
        <f ca="1">BN1096+BI1097-INDIRECT(ADDRESS(MAX($D1097-'key variables'!$B$9*30,34),scenario!BI$4),TRUE)</f>
        <v>9439390.0751690175</v>
      </c>
      <c r="BO1097" s="10">
        <f ca="1">BO1096+BJ1097-INDIRECT(ADDRESS(MAX($D1097-'key variables'!$B$9*30,34),scenario!BJ$4),TRUE)</f>
        <v>10895583.360992203</v>
      </c>
      <c r="BP1097" s="10">
        <f ca="1">BP1096+BK1097-INDIRECT(ADDRESS(MAX($D1097-'key variables'!$B$9*30,34),scenario!BK$4),TRUE)</f>
        <v>32531162.537994072</v>
      </c>
      <c r="BQ1097" s="10">
        <f ca="1">BQ1096+BL1097-INDIRECT(ADDRESS(MAX($D1097-'key variables'!$B$9*30,34),scenario!BL$4),TRUE)</f>
        <v>14415841.516535141</v>
      </c>
      <c r="BR1097" s="10">
        <f t="shared" ca="1" si="821"/>
        <v>67281977.490690395</v>
      </c>
      <c r="BS1097" s="82">
        <f t="shared" ca="1" si="802"/>
        <v>-2.3433848477536824E-9</v>
      </c>
      <c r="BT1097" s="82">
        <f t="shared" ca="1" si="803"/>
        <v>-3.4288309057018498E-10</v>
      </c>
      <c r="BU1097" s="82">
        <f t="shared" ca="1" si="804"/>
        <v>-4.2578247660364599E-9</v>
      </c>
      <c r="BV1097" s="82">
        <f t="shared" ca="1" si="805"/>
        <v>-2.9943922343414556E-9</v>
      </c>
      <c r="BW1097" s="82">
        <f t="shared" ca="1" si="822"/>
        <v>-9.9384849387017825E-9</v>
      </c>
      <c r="BX1097" s="10">
        <f t="shared" ca="1" si="806"/>
        <v>-1.8625994260191893E-12</v>
      </c>
      <c r="BY1097" s="10">
        <f t="shared" ca="1" si="807"/>
        <v>2.8902850229962428E-12</v>
      </c>
      <c r="BZ1097" s="10">
        <f t="shared" ca="1" si="808"/>
        <v>-3.5034723983035463E-11</v>
      </c>
      <c r="CA1097" s="10">
        <f t="shared" ca="1" si="809"/>
        <v>-2.0257049910634696E-11</v>
      </c>
      <c r="CB1097" s="10">
        <v>0</v>
      </c>
      <c r="CC1097" s="82">
        <f t="shared" ca="1" si="810"/>
        <v>3.9725652202851362E-13</v>
      </c>
      <c r="CD1097" s="82">
        <f t="shared" ca="1" si="811"/>
        <v>3.4270724516460853E-13</v>
      </c>
      <c r="CE1097" s="82">
        <f t="shared" ca="1" si="812"/>
        <v>1.8915613015532971E-10</v>
      </c>
      <c r="CF1097" s="82">
        <f t="shared" ca="1" si="813"/>
        <v>3.7028113764059381E-11</v>
      </c>
      <c r="CG1097" s="82">
        <f t="shared" ca="1" si="823"/>
        <v>2.269242076865822E-10</v>
      </c>
      <c r="CH1097" s="13" t="str">
        <f t="shared" ca="1" si="824"/>
        <v/>
      </c>
      <c r="CI1097" s="81">
        <f t="shared" ca="1" si="833"/>
        <v>0.1131775965863165</v>
      </c>
      <c r="CJ1097" s="81">
        <f t="shared" ca="1" si="834"/>
        <v>0.13063724757458739</v>
      </c>
      <c r="CK1097" s="81">
        <f t="shared" ca="1" si="835"/>
        <v>0.39004625943939081</v>
      </c>
      <c r="CL1097" s="81">
        <f t="shared" ca="1" si="836"/>
        <v>0.17284488538116416</v>
      </c>
      <c r="CM1097" s="89">
        <f t="shared" ca="1" si="825"/>
        <v>0.80670598898145884</v>
      </c>
    </row>
    <row r="1098" spans="1:91" x14ac:dyDescent="0.3">
      <c r="A1098">
        <v>1033</v>
      </c>
      <c r="B1098" s="3">
        <f t="shared" si="838"/>
        <v>3.0583333333333331</v>
      </c>
      <c r="C1098" s="3">
        <f t="shared" si="826"/>
        <v>34.43333333333333</v>
      </c>
      <c r="D1098" s="4">
        <f t="shared" ca="1" si="814"/>
        <v>1098</v>
      </c>
      <c r="E1098" s="58">
        <f>(0.5*(COS(B1098*2*PI())+1)*('key variables'!$B$4-'key variables'!$B$6)+'key variables'!$B$6)/'key variables'!$B$4</f>
        <v>1</v>
      </c>
      <c r="F1098" s="10">
        <f t="shared" ca="1" si="827"/>
        <v>11689222.907461114</v>
      </c>
      <c r="G1098" s="10">
        <f t="shared" ca="1" si="828"/>
        <v>13492492.798713122</v>
      </c>
      <c r="H1098" s="10">
        <f t="shared" ca="1" si="829"/>
        <v>40309474.521088287</v>
      </c>
      <c r="I1098" s="10">
        <f t="shared" ca="1" si="830"/>
        <v>17912154.249750931</v>
      </c>
      <c r="J1098" s="10">
        <f t="shared" ca="1" si="815"/>
        <v>83403344.477013454</v>
      </c>
      <c r="K1098" s="82">
        <f t="shared" ca="1" si="792"/>
        <v>2249832.832292099</v>
      </c>
      <c r="L1098" s="82">
        <f t="shared" ca="1" si="793"/>
        <v>2596909.4377209195</v>
      </c>
      <c r="M1098" s="82">
        <f t="shared" ca="1" si="794"/>
        <v>7778311.98309422</v>
      </c>
      <c r="N1098" s="82">
        <f t="shared" ca="1" si="795"/>
        <v>3496312.733215793</v>
      </c>
      <c r="O1098" s="82">
        <f t="shared" ca="1" si="816"/>
        <v>16121366.986323033</v>
      </c>
      <c r="P1098" s="10">
        <f ca="1">IF(IF($A1098&gt;='key variables'!$B$26,K1098*SUMPRODUCT(Z1098:AC1098,'control variables'!$O$3:$R$3)/J1098+F$65*'key variables'!$B$25/scenario!J$65,K1098*SUMPRODUCT(Z1098:AC1098,'control variables'!$O$7:$R$7)/J1098+F$65*'key variables'!$B$25/scenario!J$65)&lt;'key variables'!$B$28,0,IF($A1098&gt;='key variables'!$B$26,K1098*SUMPRODUCT(Z1098:AC1098,'control variables'!$O$3:$R$3)/J1098+F$65*'key variables'!$B$25/scenario!J$65,K1098*SUMPRODUCT(Z1098:AC1098,'control variables'!$O$7:$R$7)/J1098+F$65*'key variables'!$B$25/scenario!J$65))</f>
        <v>1.3948401452576092E-57</v>
      </c>
      <c r="Q1098" s="10">
        <f ca="1">IF(IF($A1098&gt;='key variables'!$B$26,L1098*SUMPRODUCT(Z1098:AC1098,'control variables'!$O$4:$R$4)/J1098+G$65*'key variables'!$B$25/scenario!J$65,L1098*SUMPRODUCT(Z1098:AC1098,'control variables'!$O$7:$R$7)/J1098+G$65*'key variables'!$B$25/scenario!J$65)&lt;'key variables'!$B$28,0,IF($A1098&gt;='key variables'!$B$26,L1098*SUMPRODUCT(Z1098:AC1098,'control variables'!$O$4:$R$4)/J1098+G$65*'key variables'!$B$25/scenario!J$65,L1098*SUMPRODUCT(Z1098:AC1098,'control variables'!$O$7:$R$7)/J1098+G$65*'key variables'!$B$25/scenario!J$65))</f>
        <v>1.6100189691165548E-57</v>
      </c>
      <c r="R1098" s="10">
        <f ca="1">IF(IF($A1098&gt;='key variables'!$B$26,M1098*SUMPRODUCT(Z1098:AC1098,'control variables'!$O$5:$R$5)/J1098+H$65*'key variables'!$B$25/scenario!J$65,M1098*SUMPRODUCT(Z1098:AC1098,'control variables'!$O$7:$R$7)/J1098+H$65*'key variables'!$B$25/scenario!J$65)&lt;'key variables'!$B$28,0,IF($A1098&gt;='key variables'!$B$26,M1098*SUMPRODUCT(Z1098:AC1098,'control variables'!$O$5:$R$5)/J1098+H$65*'key variables'!$B$25/scenario!J$65,M1098*SUMPRODUCT(Z1098:AC1098,'control variables'!$O$7:$R$7)/J1098+H$65*'key variables'!$B$25/scenario!J$65))</f>
        <v>4.8223590929219487E-57</v>
      </c>
      <c r="S1098" s="10">
        <f ca="1">IF(IF($A1098&gt;='key variables'!$B$26,N1098*SUMPRODUCT(Z1098:AC1098,'control variables'!$O$6:$R$6)/J1098+I$65*'key variables'!$B$25/scenario!J$65,N1098*SUMPRODUCT(Z1098:AC1098,'control variables'!$O$7:$R$7)/J1098+I$65*'key variables'!$B$25/scenario!J$65)&lt;'key variables'!$B$28,0,IF($A1098&gt;='key variables'!$B$26,N1098*SUMPRODUCT(Z1098:AC1098,'control variables'!$O$6:$R$6)/J1098+I$65*'key variables'!$B$25/scenario!J$65,N1098*SUMPRODUCT(Z1098:AC1098,'control variables'!$O$7:$R$7)/J1098+I$65*'key variables'!$B$25/scenario!J$65))</f>
        <v>2.167626541255659E-57</v>
      </c>
      <c r="T1098" s="10">
        <f t="shared" ca="1" si="837"/>
        <v>9.9948447485517714E-57</v>
      </c>
      <c r="U1098" s="82">
        <f ca="1">SUMPRODUCT(P1068:P1097,'control variables'!AD$7:AD$36)</f>
        <v>2.9573191501942135E-57</v>
      </c>
      <c r="V1098" s="82">
        <f ca="1">SUMPRODUCT(Q1068:Q1097,'control variables'!AE$7:AE$36)</f>
        <v>3.4135380643672069E-57</v>
      </c>
      <c r="W1098" s="82">
        <f ca="1">SUMPRODUCT(R1068:R1097,'control variables'!AF$7:AF$36)</f>
        <v>1.0224293402436736E-56</v>
      </c>
      <c r="X1098" s="82">
        <f ca="1">SUMPRODUCT(S1068:S1097,'control variables'!AG$7:AG$36)</f>
        <v>4.5957692734321855E-57</v>
      </c>
      <c r="Y1098" s="82">
        <f t="shared" ca="1" si="831"/>
        <v>2.1190919890430345E-56</v>
      </c>
      <c r="Z1098" s="10">
        <f ca="1">IF($A1098&gt;='key variables'!$B$26,SUMPRODUCT(P1068:P1097,'control variables'!V$7:V$36)*$E1098,SUMPRODUCT(P1068:P1097,'control variables'!Z$7:Z$36)*$E1098)</f>
        <v>7.2161581101641707E-57</v>
      </c>
      <c r="AA1098" s="10">
        <f ca="1">IF($A1098&gt;='key variables'!$B$26,SUMPRODUCT(Q1068:Q1097,'control variables'!W$7:W$36)*$E1098,SUMPRODUCT(Q1068:Q1097,'control variables'!AA$7:AA$36)*$E1098)</f>
        <v>8.3293784459887765E-57</v>
      </c>
      <c r="AB1098" s="10">
        <f ca="1">IF($A1098&gt;='key variables'!$B$26,SUMPRODUCT(R1068:R1097,'control variables'!X$7:X$36)*$E1098,SUMPRODUCT(R1068:R1097,'control variables'!AB$7:AB$36)*$E1098)</f>
        <v>2.4948310956511605E-56</v>
      </c>
      <c r="AC1098" s="10">
        <f ca="1">IF($A1098&gt;='key variables'!$B$26,SUMPRODUCT(S1068:S1097,'control variables'!Y$7:Y$36)*$E1098,SUMPRODUCT(S1068:S1097,'control variables'!AC$7:AC$36)*$E1098)</f>
        <v>1.1214142279078343E-56</v>
      </c>
      <c r="AD1098" s="10">
        <f t="shared" ca="1" si="832"/>
        <v>5.1707989791742898E-56</v>
      </c>
      <c r="AE1098" s="82">
        <f ca="1">SUMPRODUCT(P1068:P1097,'control variables'!AL$7:AL$36)</f>
        <v>9.8251645223964138E-57</v>
      </c>
      <c r="AF1098" s="82">
        <f ca="1">SUMPRODUCT(Q1068:Q1097,'control variables'!AM$7:AM$36)</f>
        <v>1.131121732450054E-56</v>
      </c>
      <c r="AG1098" s="82">
        <f ca="1">SUMPRODUCT(R1068:R1097,'control variables'!AN$7:AN$36)</f>
        <v>3.2251253309528708E-56</v>
      </c>
      <c r="AH1098" s="82">
        <f ca="1">SUMPRODUCT(S1068:S1097,'control variables'!AO$7:AO$36)</f>
        <v>1.3964472775339617E-56</v>
      </c>
      <c r="AI1098" s="82">
        <f t="shared" ca="1" si="796"/>
        <v>6.7352107931765276E-56</v>
      </c>
      <c r="AJ1098" s="10">
        <f ca="1">SUMPRODUCT(P1068:P1097,'control variables'!AP$7:AP$36)</f>
        <v>9.3879829156147353E-60</v>
      </c>
      <c r="AK1098" s="10">
        <f ca="1">SUMPRODUCT(Q1068:Q1097,'control variables'!AQ$7:AQ$36)</f>
        <v>2.7090614338982817E-59</v>
      </c>
      <c r="AL1098" s="10">
        <f ca="1">SUMPRODUCT(R1068:R1097,'control variables'!AR$7:AR$36)</f>
        <v>9.7370781012936986E-58</v>
      </c>
      <c r="AM1098" s="10">
        <f ca="1">SUMPRODUCT(S1068:S1097,'control variables'!AS$7:AS$36)</f>
        <v>7.2946140121966715E-58</v>
      </c>
      <c r="AN1098" s="10">
        <f t="shared" ca="1" si="817"/>
        <v>1.7396478086036344E-57</v>
      </c>
      <c r="AO1098" s="82">
        <f ca="1">SUMPRODUCT(P1068:P1097,'control variables'!AX$7:AX$36)</f>
        <v>1.2766224093855845E-59</v>
      </c>
      <c r="AP1098" s="82">
        <f ca="1">SUMPRODUCT(Q1068:Q1097,'control variables'!AY$7:AY$36)</f>
        <v>2.9471281028127674E-59</v>
      </c>
      <c r="AQ1098" s="82">
        <f ca="1">SUMPRODUCT(R1068:R1097,'control variables'!AZ$7:AZ$36)</f>
        <v>2.648188054405978E-58</v>
      </c>
      <c r="AR1098" s="82">
        <f ca="1">SUMPRODUCT(S1068:S1097,'control variables'!BA$7:BA$36)</f>
        <v>1.9839123695675295E-58</v>
      </c>
      <c r="AS1098" s="82">
        <f t="shared" ca="1" si="818"/>
        <v>5.054475475193343E-58</v>
      </c>
      <c r="AT1098" s="10">
        <f ca="1">SUMPRODUCT(P1068:P1097,'control variables'!AT$7:AT$36)</f>
        <v>-1.1266690938017458E-59</v>
      </c>
      <c r="AU1098" s="10">
        <f ca="1">SUMPRODUCT(Q1068:Q1097,'control variables'!AU$7:AU$36)</f>
        <v>1.2221881074490576E-59</v>
      </c>
      <c r="AV1098" s="10">
        <f ca="1">SUMPRODUCT(R1068:R1097,'control variables'!AV$7:AV$36)</f>
        <v>5.2628399323835557E-57</v>
      </c>
      <c r="AW1098" s="10">
        <f ca="1">SUMPRODUCT(S1068:S1097,'control variables'!AW$7:AW$36)</f>
        <v>3.9427008303047906E-57</v>
      </c>
      <c r="AX1098" s="10">
        <f t="shared" ca="1" si="797"/>
        <v>9.2064959528248189E-57</v>
      </c>
      <c r="AY1098" s="82">
        <f ca="1">SUMPRODUCT(P1068:P1097,'control variables'!BB$7:BB$36)</f>
        <v>4.0835719906989582E-59</v>
      </c>
      <c r="AZ1098" s="82">
        <f ca="1">SUMPRODUCT(Q1068:Q1097,'control variables'!BC$7:BC$36)</f>
        <v>1.0413101294163671E-58</v>
      </c>
      <c r="BA1098" s="82">
        <f ca="1">SUMPRODUCT(R1068:R1097,'control variables'!BD$7:BD$36)</f>
        <v>7.2894909839019757E-58</v>
      </c>
      <c r="BB1098" s="82">
        <f ca="1">SUMPRODUCT(S1068:S1097,'control variables'!BE$7:BE$36)</f>
        <v>1.035888704936659E-58</v>
      </c>
      <c r="BC1098" s="82">
        <f t="shared" ca="1" si="819"/>
        <v>9.7750470173248971E-58</v>
      </c>
      <c r="BD1098" s="10">
        <f ca="1">SUMPRODUCT(P1068:P1097,'control variables'!BF$7:BF$36)</f>
        <v>8.5424769183395921E-60</v>
      </c>
      <c r="BE1098" s="10">
        <f ca="1">SUMPRODUCT(Q1068:Q1097,'control variables'!BG$7:BG$36)</f>
        <v>9.8603054468488705E-60</v>
      </c>
      <c r="BF1098" s="10">
        <f ca="1">SUMPRODUCT(R1068:R1097,'control variables'!BH$7:BH$36)</f>
        <v>2.9533772298776661E-58</v>
      </c>
      <c r="BG1098" s="10">
        <f ca="1">SUMPRODUCT(S1068:S1097,'control variables'!BI$7:BI$36)</f>
        <v>6.6376422270370317E-58</v>
      </c>
      <c r="BH1098" s="10">
        <f t="shared" ca="1" si="820"/>
        <v>9.775047280566583E-58</v>
      </c>
      <c r="BI1098" s="82">
        <f t="shared" ca="1" si="798"/>
        <v>9.8547335513653851E-57</v>
      </c>
      <c r="BJ1098" s="82">
        <f t="shared" ca="1" si="799"/>
        <v>1.1427570218516669E-56</v>
      </c>
      <c r="BK1098" s="82">
        <f t="shared" ca="1" si="800"/>
        <v>3.8243042340302463E-56</v>
      </c>
      <c r="BL1098" s="82">
        <f t="shared" ca="1" si="801"/>
        <v>1.8010762476138071E-56</v>
      </c>
      <c r="BM1098" s="82">
        <f t="shared" ca="1" si="791"/>
        <v>7.7536108586322586E-56</v>
      </c>
      <c r="BN1098" s="10">
        <f ca="1">BN1097+BI1098-INDIRECT(ADDRESS(MAX($D1098-'key variables'!$B$9*30,34),scenario!BI$4),TRUE)</f>
        <v>9439390.0751690175</v>
      </c>
      <c r="BO1098" s="10">
        <f ca="1">BO1097+BJ1098-INDIRECT(ADDRESS(MAX($D1098-'key variables'!$B$9*30,34),scenario!BJ$4),TRUE)</f>
        <v>10895583.360992203</v>
      </c>
      <c r="BP1098" s="10">
        <f ca="1">BP1097+BK1098-INDIRECT(ADDRESS(MAX($D1098-'key variables'!$B$9*30,34),scenario!BK$4),TRUE)</f>
        <v>32531162.537994072</v>
      </c>
      <c r="BQ1098" s="10">
        <f ca="1">BQ1097+BL1098-INDIRECT(ADDRESS(MAX($D1098-'key variables'!$B$9*30,34),scenario!BL$4),TRUE)</f>
        <v>14415841.516535141</v>
      </c>
      <c r="BR1098" s="10">
        <f t="shared" ca="1" si="821"/>
        <v>67281977.490690395</v>
      </c>
      <c r="BS1098" s="82">
        <f t="shared" ca="1" si="802"/>
        <v>-2.3433848477536824E-9</v>
      </c>
      <c r="BT1098" s="82">
        <f t="shared" ca="1" si="803"/>
        <v>-3.4288309057018498E-10</v>
      </c>
      <c r="BU1098" s="82">
        <f t="shared" ca="1" si="804"/>
        <v>-4.2578247660364599E-9</v>
      </c>
      <c r="BV1098" s="82">
        <f t="shared" ca="1" si="805"/>
        <v>-2.9943922343414556E-9</v>
      </c>
      <c r="BW1098" s="82">
        <f t="shared" ca="1" si="822"/>
        <v>-9.9384849387017825E-9</v>
      </c>
      <c r="BX1098" s="10">
        <f t="shared" ca="1" si="806"/>
        <v>-1.8625994260191893E-12</v>
      </c>
      <c r="BY1098" s="10">
        <f t="shared" ca="1" si="807"/>
        <v>2.8902850229962428E-12</v>
      </c>
      <c r="BZ1098" s="10">
        <f t="shared" ca="1" si="808"/>
        <v>-3.5034723983035463E-11</v>
      </c>
      <c r="CA1098" s="10">
        <f t="shared" ca="1" si="809"/>
        <v>-2.0257049910634696E-11</v>
      </c>
      <c r="CB1098" s="10">
        <v>0</v>
      </c>
      <c r="CC1098" s="82">
        <f t="shared" ca="1" si="810"/>
        <v>3.9725652202851362E-13</v>
      </c>
      <c r="CD1098" s="82">
        <f t="shared" ca="1" si="811"/>
        <v>3.4270724516460853E-13</v>
      </c>
      <c r="CE1098" s="82">
        <f t="shared" ca="1" si="812"/>
        <v>1.8915613015532971E-10</v>
      </c>
      <c r="CF1098" s="82">
        <f t="shared" ca="1" si="813"/>
        <v>3.7028113764059381E-11</v>
      </c>
      <c r="CG1098" s="82">
        <f t="shared" ca="1" si="823"/>
        <v>2.269242076865822E-10</v>
      </c>
      <c r="CH1098" s="13" t="str">
        <f t="shared" ca="1" si="824"/>
        <v/>
      </c>
      <c r="CI1098" s="81">
        <f t="shared" ca="1" si="833"/>
        <v>0.1131775965863165</v>
      </c>
      <c r="CJ1098" s="81">
        <f t="shared" ca="1" si="834"/>
        <v>0.13063724757458739</v>
      </c>
      <c r="CK1098" s="81">
        <f t="shared" ca="1" si="835"/>
        <v>0.39004625943939081</v>
      </c>
      <c r="CL1098" s="81">
        <f t="shared" ca="1" si="836"/>
        <v>0.17284488538116416</v>
      </c>
      <c r="CM1098" s="89">
        <f t="shared" ca="1" si="825"/>
        <v>0.80670598898145884</v>
      </c>
    </row>
    <row r="1099" spans="1:91" x14ac:dyDescent="0.3">
      <c r="A1099">
        <v>1034</v>
      </c>
      <c r="B1099" s="3">
        <f t="shared" si="838"/>
        <v>3.0611111111111109</v>
      </c>
      <c r="C1099" s="3">
        <f t="shared" si="826"/>
        <v>34.466666666666669</v>
      </c>
      <c r="D1099" s="4">
        <f t="shared" ca="1" si="814"/>
        <v>1099</v>
      </c>
      <c r="E1099" s="58">
        <f>(0.5*(COS(B1099*2*PI())+1)*('key variables'!$B$4-'key variables'!$B$6)+'key variables'!$B$6)/'key variables'!$B$4</f>
        <v>1</v>
      </c>
      <c r="F1099" s="10">
        <f t="shared" ca="1" si="827"/>
        <v>11689222.907461114</v>
      </c>
      <c r="G1099" s="10">
        <f t="shared" ca="1" si="828"/>
        <v>13492492.798713122</v>
      </c>
      <c r="H1099" s="10">
        <f t="shared" ca="1" si="829"/>
        <v>40309474.521088287</v>
      </c>
      <c r="I1099" s="10">
        <f t="shared" ca="1" si="830"/>
        <v>17912154.249750931</v>
      </c>
      <c r="J1099" s="10">
        <f t="shared" ca="1" si="815"/>
        <v>83403344.477013454</v>
      </c>
      <c r="K1099" s="82">
        <f t="shared" ca="1" si="792"/>
        <v>2249832.832292099</v>
      </c>
      <c r="L1099" s="82">
        <f t="shared" ca="1" si="793"/>
        <v>2596909.4377209195</v>
      </c>
      <c r="M1099" s="82">
        <f t="shared" ca="1" si="794"/>
        <v>7778311.98309422</v>
      </c>
      <c r="N1099" s="82">
        <f t="shared" ca="1" si="795"/>
        <v>3496312.733215793</v>
      </c>
      <c r="O1099" s="82">
        <f t="shared" ca="1" si="816"/>
        <v>16121366.986323033</v>
      </c>
      <c r="P1099" s="10">
        <f ca="1">IF(IF($A1099&gt;='key variables'!$B$26,K1099*SUMPRODUCT(Z1099:AC1099,'control variables'!$O$3:$R$3)/J1099+F$65*'key variables'!$B$25/scenario!J$65,K1099*SUMPRODUCT(Z1099:AC1099,'control variables'!$O$7:$R$7)/J1099+F$65*'key variables'!$B$25/scenario!J$65)&lt;'key variables'!$B$28,0,IF($A1099&gt;='key variables'!$B$26,K1099*SUMPRODUCT(Z1099:AC1099,'control variables'!$O$3:$R$3)/J1099+F$65*'key variables'!$B$25/scenario!J$65,K1099*SUMPRODUCT(Z1099:AC1099,'control variables'!$O$7:$R$7)/J1099+F$65*'key variables'!$B$25/scenario!J$65))</f>
        <v>1.2001891242332536E-57</v>
      </c>
      <c r="Q1099" s="10">
        <f ca="1">IF(IF($A1099&gt;='key variables'!$B$26,L1099*SUMPRODUCT(Z1099:AC1099,'control variables'!$O$4:$R$4)/J1099+G$65*'key variables'!$B$25/scenario!J$65,L1099*SUMPRODUCT(Z1099:AC1099,'control variables'!$O$7:$R$7)/J1099+G$65*'key variables'!$B$25/scenario!J$65)&lt;'key variables'!$B$28,0,IF($A1099&gt;='key variables'!$B$26,L1099*SUMPRODUCT(Z1099:AC1099,'control variables'!$O$4:$R$4)/J1099+G$65*'key variables'!$B$25/scenario!J$65,L1099*SUMPRODUCT(Z1099:AC1099,'control variables'!$O$7:$R$7)/J1099+G$65*'key variables'!$B$25/scenario!J$65))</f>
        <v>1.3853395768058046E-57</v>
      </c>
      <c r="R1099" s="10">
        <f ca="1">IF(IF($A1099&gt;='key variables'!$B$26,M1099*SUMPRODUCT(Z1099:AC1099,'control variables'!$O$5:$R$5)/J1099+H$65*'key variables'!$B$25/scenario!J$65,M1099*SUMPRODUCT(Z1099:AC1099,'control variables'!$O$7:$R$7)/J1099+H$65*'key variables'!$B$25/scenario!J$65)&lt;'key variables'!$B$28,0,IF($A1099&gt;='key variables'!$B$26,M1099*SUMPRODUCT(Z1099:AC1099,'control variables'!$O$5:$R$5)/J1099+H$65*'key variables'!$B$25/scenario!J$65,M1099*SUMPRODUCT(Z1099:AC1099,'control variables'!$O$7:$R$7)/J1099+H$65*'key variables'!$B$25/scenario!J$65))</f>
        <v>4.1493951519464895E-57</v>
      </c>
      <c r="S1099" s="10">
        <f ca="1">IF(IF($A1099&gt;='key variables'!$B$26,N1099*SUMPRODUCT(Z1099:AC1099,'control variables'!$O$6:$R$6)/J1099+I$65*'key variables'!$B$25/scenario!J$65,N1099*SUMPRODUCT(Z1099:AC1099,'control variables'!$O$7:$R$7)/J1099+I$65*'key variables'!$B$25/scenario!J$65)&lt;'key variables'!$B$28,0,IF($A1099&gt;='key variables'!$B$26,N1099*SUMPRODUCT(Z1099:AC1099,'control variables'!$O$6:$R$6)/J1099+I$65*'key variables'!$B$25/scenario!J$65,N1099*SUMPRODUCT(Z1099:AC1099,'control variables'!$O$7:$R$7)/J1099+I$65*'key variables'!$B$25/scenario!J$65))</f>
        <v>1.8651325810054817E-57</v>
      </c>
      <c r="T1099" s="10">
        <f t="shared" ca="1" si="837"/>
        <v>8.6000564339910298E-57</v>
      </c>
      <c r="U1099" s="82">
        <f ca="1">SUMPRODUCT(P1069:P1098,'control variables'!AD$7:AD$36)</f>
        <v>2.5446229756272928E-57</v>
      </c>
      <c r="V1099" s="82">
        <f ca="1">SUMPRODUCT(Q1069:Q1098,'control variables'!AE$7:AE$36)</f>
        <v>2.9371761874928752E-57</v>
      </c>
      <c r="W1099" s="82">
        <f ca="1">SUMPRODUCT(R1069:R1098,'control variables'!AF$7:AF$36)</f>
        <v>8.7974853507733442E-57</v>
      </c>
      <c r="X1099" s="82">
        <f ca="1">SUMPRODUCT(S1069:S1098,'control variables'!AG$7:AG$36)</f>
        <v>3.9544261170085368E-57</v>
      </c>
      <c r="Y1099" s="82">
        <f t="shared" ca="1" si="831"/>
        <v>1.8233710630902049E-56</v>
      </c>
      <c r="Z1099" s="10">
        <f ca="1">IF($A1099&gt;='key variables'!$B$26,SUMPRODUCT(P1069:P1098,'control variables'!V$7:V$36)*$E1099,SUMPRODUCT(P1069:P1098,'control variables'!Z$7:Z$36)*$E1099)</f>
        <v>6.209137664995364E-57</v>
      </c>
      <c r="AA1099" s="10">
        <f ca="1">IF($A1099&gt;='key variables'!$B$26,SUMPRODUCT(Q1069:Q1098,'control variables'!W$7:W$36)*$E1099,SUMPRODUCT(Q1069:Q1098,'control variables'!AA$7:AA$36)*$E1099)</f>
        <v>7.1670072420035783E-57</v>
      </c>
      <c r="AB1099" s="10">
        <f ca="1">IF($A1099&gt;='key variables'!$B$26,SUMPRODUCT(R1069:R1098,'control variables'!X$7:X$36)*$E1099,SUMPRODUCT(R1069:R1098,'control variables'!AB$7:AB$36)*$E1099)</f>
        <v>2.1466754867787746E-56</v>
      </c>
      <c r="AC1099" s="10">
        <f ca="1">IF($A1099&gt;='key variables'!$B$26,SUMPRODUCT(S1069:S1098,'control variables'!Y$7:Y$36)*$E1099,SUMPRODUCT(S1069:S1098,'control variables'!AC$7:AC$36)*$E1099)</f>
        <v>9.6492000511416431E-57</v>
      </c>
      <c r="AD1099" s="10">
        <f t="shared" ca="1" si="832"/>
        <v>4.4492099825928331E-56</v>
      </c>
      <c r="AE1099" s="82">
        <f ca="1">SUMPRODUCT(P1069:P1098,'control variables'!AL$7:AL$36)</f>
        <v>8.4540552146244299E-57</v>
      </c>
      <c r="AF1099" s="82">
        <f ca="1">SUMPRODUCT(Q1069:Q1098,'control variables'!AM$7:AM$36)</f>
        <v>9.7327281988984276E-57</v>
      </c>
      <c r="AG1099" s="82">
        <f ca="1">SUMPRODUCT(R1069:R1098,'control variables'!AN$7:AN$36)</f>
        <v>2.7750565967427969E-56</v>
      </c>
      <c r="AH1099" s="82">
        <f ca="1">SUMPRODUCT(S1069:S1098,'control variables'!AO$7:AO$36)</f>
        <v>1.2015719799575031E-56</v>
      </c>
      <c r="AI1099" s="82">
        <f t="shared" ca="1" si="796"/>
        <v>5.7953069180525854E-56</v>
      </c>
      <c r="AJ1099" s="10">
        <f ca="1">SUMPRODUCT(P1069:P1098,'control variables'!AP$7:AP$36)</f>
        <v>8.0778826391804651E-60</v>
      </c>
      <c r="AK1099" s="10">
        <f ca="1">SUMPRODUCT(Q1069:Q1098,'control variables'!AQ$7:AQ$36)</f>
        <v>2.3310098156401804E-59</v>
      </c>
      <c r="AL1099" s="10">
        <f ca="1">SUMPRODUCT(R1069:R1098,'control variables'!AR$7:AR$36)</f>
        <v>8.3782613217116454E-58</v>
      </c>
      <c r="AM1099" s="10">
        <f ca="1">SUMPRODUCT(S1069:S1098,'control variables'!AS$7:AS$36)</f>
        <v>6.2766449852223205E-58</v>
      </c>
      <c r="AN1099" s="10">
        <f t="shared" ca="1" si="817"/>
        <v>1.496878611488979E-57</v>
      </c>
      <c r="AO1099" s="82">
        <f ca="1">SUMPRODUCT(P1069:P1098,'control variables'!AX$7:AX$36)</f>
        <v>1.0984687648304352E-59</v>
      </c>
      <c r="AP1099" s="82">
        <f ca="1">SUMPRODUCT(Q1069:Q1098,'control variables'!AY$7:AY$36)</f>
        <v>2.5358540967895684E-59</v>
      </c>
      <c r="AQ1099" s="82">
        <f ca="1">SUMPRODUCT(R1069:R1098,'control variables'!AZ$7:AZ$36)</f>
        <v>2.2786313633348126E-58</v>
      </c>
      <c r="AR1099" s="82">
        <f ca="1">SUMPRODUCT(S1069:S1098,'control variables'!BA$7:BA$36)</f>
        <v>1.7070558640589018E-58</v>
      </c>
      <c r="AS1099" s="82">
        <f t="shared" ca="1" si="818"/>
        <v>4.3491195135557152E-58</v>
      </c>
      <c r="AT1099" s="10">
        <f ca="1">SUMPRODUCT(P1069:P1098,'control variables'!AT$7:AT$36)</f>
        <v>-9.6944155040852649E-60</v>
      </c>
      <c r="AU1099" s="10">
        <f ca="1">SUMPRODUCT(Q1069:Q1098,'control variables'!AU$7:AU$36)</f>
        <v>1.0516308118280264E-59</v>
      </c>
      <c r="AV1099" s="10">
        <f ca="1">SUMPRODUCT(R1069:R1098,'control variables'!AV$7:AV$36)</f>
        <v>4.5284065495983094E-57</v>
      </c>
      <c r="AW1099" s="10">
        <f ca="1">SUMPRODUCT(S1069:S1098,'control variables'!AW$7:AW$36)</f>
        <v>3.3924938801953472E-57</v>
      </c>
      <c r="AX1099" s="10">
        <f t="shared" ca="1" si="797"/>
        <v>7.9217223224078513E-57</v>
      </c>
      <c r="AY1099" s="82">
        <f ca="1">SUMPRODUCT(P1069:P1098,'control variables'!BB$7:BB$36)</f>
        <v>3.51370636120834E-59</v>
      </c>
      <c r="AZ1099" s="82">
        <f ca="1">SUMPRODUCT(Q1069:Q1098,'control variables'!BC$7:BC$36)</f>
        <v>8.9599449551878864E-59</v>
      </c>
      <c r="BA1099" s="82">
        <f ca="1">SUMPRODUCT(R1069:R1098,'control variables'!BD$7:BD$36)</f>
        <v>6.2722368794882402E-58</v>
      </c>
      <c r="BB1099" s="82">
        <f ca="1">SUMPRODUCT(S1069:S1098,'control variables'!BE$7:BE$36)</f>
        <v>8.9132963501809266E-59</v>
      </c>
      <c r="BC1099" s="82">
        <f t="shared" ca="1" si="819"/>
        <v>8.4109316461459551E-58</v>
      </c>
      <c r="BD1099" s="10">
        <f ca="1">SUMPRODUCT(P1069:P1098,'control variables'!BF$7:BF$36)</f>
        <v>7.3503676577298797E-60</v>
      </c>
      <c r="BE1099" s="10">
        <f ca="1">SUMPRODUCT(Q1069:Q1098,'control variables'!BG$7:BG$36)</f>
        <v>8.4842921958919472E-60</v>
      </c>
      <c r="BF1099" s="10">
        <f ca="1">SUMPRODUCT(R1069:R1098,'control variables'!BH$7:BH$36)</f>
        <v>2.5412311533395562E-58</v>
      </c>
      <c r="BG1099" s="10">
        <f ca="1">SUMPRODUCT(S1069:S1098,'control variables'!BI$7:BI$36)</f>
        <v>5.7113541207762848E-58</v>
      </c>
      <c r="BH1099" s="10">
        <f t="shared" ca="1" si="820"/>
        <v>8.4109318726520591E-58</v>
      </c>
      <c r="BI1099" s="82">
        <f t="shared" ca="1" si="798"/>
        <v>8.479497862732427E-57</v>
      </c>
      <c r="BJ1099" s="82">
        <f t="shared" ca="1" si="799"/>
        <v>9.8328439565685864E-57</v>
      </c>
      <c r="BK1099" s="82">
        <f t="shared" ca="1" si="800"/>
        <v>3.2906196204975104E-56</v>
      </c>
      <c r="BL1099" s="82">
        <f t="shared" ca="1" si="801"/>
        <v>1.5497346643272188E-56</v>
      </c>
      <c r="BM1099" s="82">
        <f t="shared" ca="1" si="791"/>
        <v>6.6715884667548299E-56</v>
      </c>
      <c r="BN1099" s="10">
        <f ca="1">BN1098+BI1099-INDIRECT(ADDRESS(MAX($D1099-'key variables'!$B$9*30,34),scenario!BI$4),TRUE)</f>
        <v>9439390.0751690175</v>
      </c>
      <c r="BO1099" s="10">
        <f ca="1">BO1098+BJ1099-INDIRECT(ADDRESS(MAX($D1099-'key variables'!$B$9*30,34),scenario!BJ$4),TRUE)</f>
        <v>10895583.360992203</v>
      </c>
      <c r="BP1099" s="10">
        <f ca="1">BP1098+BK1099-INDIRECT(ADDRESS(MAX($D1099-'key variables'!$B$9*30,34),scenario!BK$4),TRUE)</f>
        <v>32531162.537994072</v>
      </c>
      <c r="BQ1099" s="10">
        <f ca="1">BQ1098+BL1099-INDIRECT(ADDRESS(MAX($D1099-'key variables'!$B$9*30,34),scenario!BL$4),TRUE)</f>
        <v>14415841.516535141</v>
      </c>
      <c r="BR1099" s="10">
        <f t="shared" ca="1" si="821"/>
        <v>67281977.490690395</v>
      </c>
      <c r="BS1099" s="82">
        <f t="shared" ca="1" si="802"/>
        <v>-2.3433848477536824E-9</v>
      </c>
      <c r="BT1099" s="82">
        <f t="shared" ca="1" si="803"/>
        <v>-3.4288309057018498E-10</v>
      </c>
      <c r="BU1099" s="82">
        <f t="shared" ca="1" si="804"/>
        <v>-4.2578247660364599E-9</v>
      </c>
      <c r="BV1099" s="82">
        <f t="shared" ca="1" si="805"/>
        <v>-2.9943922343414556E-9</v>
      </c>
      <c r="BW1099" s="82">
        <f t="shared" ca="1" si="822"/>
        <v>-9.9384849387017825E-9</v>
      </c>
      <c r="BX1099" s="10">
        <f t="shared" ca="1" si="806"/>
        <v>-1.8625994260191893E-12</v>
      </c>
      <c r="BY1099" s="10">
        <f t="shared" ca="1" si="807"/>
        <v>2.8902850229962428E-12</v>
      </c>
      <c r="BZ1099" s="10">
        <f t="shared" ca="1" si="808"/>
        <v>-3.5034723983035463E-11</v>
      </c>
      <c r="CA1099" s="10">
        <f t="shared" ca="1" si="809"/>
        <v>-2.0257049910634696E-11</v>
      </c>
      <c r="CB1099" s="10">
        <v>0</v>
      </c>
      <c r="CC1099" s="82">
        <f t="shared" ca="1" si="810"/>
        <v>3.9725652202851362E-13</v>
      </c>
      <c r="CD1099" s="82">
        <f t="shared" ca="1" si="811"/>
        <v>3.4270724516460853E-13</v>
      </c>
      <c r="CE1099" s="82">
        <f t="shared" ca="1" si="812"/>
        <v>1.8915613015532971E-10</v>
      </c>
      <c r="CF1099" s="82">
        <f t="shared" ca="1" si="813"/>
        <v>3.7028113764059381E-11</v>
      </c>
      <c r="CG1099" s="82">
        <f t="shared" ca="1" si="823"/>
        <v>2.269242076865822E-10</v>
      </c>
      <c r="CH1099" s="13" t="str">
        <f t="shared" ca="1" si="824"/>
        <v/>
      </c>
      <c r="CI1099" s="81">
        <f t="shared" ca="1" si="833"/>
        <v>0.1131775965863165</v>
      </c>
      <c r="CJ1099" s="81">
        <f t="shared" ca="1" si="834"/>
        <v>0.13063724757458739</v>
      </c>
      <c r="CK1099" s="81">
        <f t="shared" ca="1" si="835"/>
        <v>0.39004625943939081</v>
      </c>
      <c r="CL1099" s="81">
        <f t="shared" ca="1" si="836"/>
        <v>0.17284488538116416</v>
      </c>
      <c r="CM1099" s="89">
        <f t="shared" ca="1" si="825"/>
        <v>0.80670598898145884</v>
      </c>
    </row>
    <row r="1100" spans="1:91" x14ac:dyDescent="0.3">
      <c r="A1100">
        <v>1035</v>
      </c>
      <c r="B1100" s="3">
        <f t="shared" si="838"/>
        <v>3.0638888888888891</v>
      </c>
      <c r="C1100" s="3">
        <f t="shared" si="826"/>
        <v>34.5</v>
      </c>
      <c r="D1100" s="4">
        <f t="shared" ca="1" si="814"/>
        <v>1100</v>
      </c>
      <c r="E1100" s="58">
        <f>(0.5*(COS(B1100*2*PI())+1)*('key variables'!$B$4-'key variables'!$B$6)+'key variables'!$B$6)/'key variables'!$B$4</f>
        <v>1</v>
      </c>
      <c r="F1100" s="10">
        <f t="shared" ca="1" si="827"/>
        <v>11689222.907461114</v>
      </c>
      <c r="G1100" s="10">
        <f t="shared" ca="1" si="828"/>
        <v>13492492.798713122</v>
      </c>
      <c r="H1100" s="10">
        <f t="shared" ca="1" si="829"/>
        <v>40309474.521088287</v>
      </c>
      <c r="I1100" s="10">
        <f t="shared" ca="1" si="830"/>
        <v>17912154.249750931</v>
      </c>
      <c r="J1100" s="10">
        <f t="shared" ca="1" si="815"/>
        <v>83403344.477013454</v>
      </c>
      <c r="K1100" s="82">
        <f t="shared" ca="1" si="792"/>
        <v>2249832.832292099</v>
      </c>
      <c r="L1100" s="82">
        <f t="shared" ca="1" si="793"/>
        <v>2596909.4377209195</v>
      </c>
      <c r="M1100" s="82">
        <f t="shared" ca="1" si="794"/>
        <v>7778311.98309422</v>
      </c>
      <c r="N1100" s="82">
        <f t="shared" ca="1" si="795"/>
        <v>3496312.733215793</v>
      </c>
      <c r="O1100" s="82">
        <f t="shared" ca="1" si="816"/>
        <v>16121366.986323033</v>
      </c>
      <c r="P1100" s="10">
        <f ca="1">IF(IF($A1100&gt;='key variables'!$B$26,K1100*SUMPRODUCT(Z1100:AC1100,'control variables'!$O$3:$R$3)/J1100+F$65*'key variables'!$B$25/scenario!J$65,K1100*SUMPRODUCT(Z1100:AC1100,'control variables'!$O$7:$R$7)/J1100+F$65*'key variables'!$B$25/scenario!J$65)&lt;'key variables'!$B$28,0,IF($A1100&gt;='key variables'!$B$26,K1100*SUMPRODUCT(Z1100:AC1100,'control variables'!$O$3:$R$3)/J1100+F$65*'key variables'!$B$25/scenario!J$65,K1100*SUMPRODUCT(Z1100:AC1100,'control variables'!$O$7:$R$7)/J1100+F$65*'key variables'!$B$25/scenario!J$65))</f>
        <v>1.0327018037337539E-57</v>
      </c>
      <c r="Q1100" s="10">
        <f ca="1">IF(IF($A1100&gt;='key variables'!$B$26,L1100*SUMPRODUCT(Z1100:AC1100,'control variables'!$O$4:$R$4)/J1100+G$65*'key variables'!$B$25/scenario!J$65,L1100*SUMPRODUCT(Z1100:AC1100,'control variables'!$O$7:$R$7)/J1100+G$65*'key variables'!$B$25/scenario!J$65)&lt;'key variables'!$B$28,0,IF($A1100&gt;='key variables'!$B$26,L1100*SUMPRODUCT(Z1100:AC1100,'control variables'!$O$4:$R$4)/J1100+G$65*'key variables'!$B$25/scenario!J$65,L1100*SUMPRODUCT(Z1100:AC1100,'control variables'!$O$7:$R$7)/J1100+G$65*'key variables'!$B$25/scenario!J$65))</f>
        <v>1.1920143674565311E-57</v>
      </c>
      <c r="R1100" s="10">
        <f ca="1">IF(IF($A1100&gt;='key variables'!$B$26,M1100*SUMPRODUCT(Z1100:AC1100,'control variables'!$O$5:$R$5)/J1100+H$65*'key variables'!$B$25/scenario!J$65,M1100*SUMPRODUCT(Z1100:AC1100,'control variables'!$O$7:$R$7)/J1100+H$65*'key variables'!$B$25/scenario!J$65)&lt;'key variables'!$B$28,0,IF($A1100&gt;='key variables'!$B$26,M1100*SUMPRODUCT(Z1100:AC1100,'control variables'!$O$5:$R$5)/J1100+H$65*'key variables'!$B$25/scenario!J$65,M1100*SUMPRODUCT(Z1100:AC1100,'control variables'!$O$7:$R$7)/J1100+H$65*'key variables'!$B$25/scenario!J$65))</f>
        <v>3.5703438493968866E-57</v>
      </c>
      <c r="S1100" s="10">
        <f ca="1">IF(IF($A1100&gt;='key variables'!$B$26,N1100*SUMPRODUCT(Z1100:AC1100,'control variables'!$O$6:$R$6)/J1100+I$65*'key variables'!$B$25/scenario!J$65,N1100*SUMPRODUCT(Z1100:AC1100,'control variables'!$O$7:$R$7)/J1100+I$65*'key variables'!$B$25/scenario!J$65)&lt;'key variables'!$B$28,0,IF($A1100&gt;='key variables'!$B$26,N1100*SUMPRODUCT(Z1100:AC1100,'control variables'!$O$6:$R$6)/J1100+I$65*'key variables'!$B$25/scenario!J$65,N1100*SUMPRODUCT(Z1100:AC1100,'control variables'!$O$7:$R$7)/J1100+I$65*'key variables'!$B$25/scenario!J$65))</f>
        <v>1.6048518868536385E-57</v>
      </c>
      <c r="T1100" s="10">
        <f t="shared" ca="1" si="837"/>
        <v>7.3999119074408109E-57</v>
      </c>
      <c r="U1100" s="82">
        <f ca="1">SUMPRODUCT(P1070:P1099,'control variables'!AD$7:AD$36)</f>
        <v>2.1895188713957587E-57</v>
      </c>
      <c r="V1100" s="82">
        <f ca="1">SUMPRODUCT(Q1070:Q1099,'control variables'!AE$7:AE$36)</f>
        <v>2.5272909789492676E-57</v>
      </c>
      <c r="W1100" s="82">
        <f ca="1">SUMPRODUCT(R1070:R1099,'control variables'!AF$7:AF$36)</f>
        <v>7.5697894661968539E-57</v>
      </c>
      <c r="X1100" s="82">
        <f ca="1">SUMPRODUCT(S1070:S1099,'control variables'!AG$7:AG$36)</f>
        <v>3.4025828940713817E-57</v>
      </c>
      <c r="Y1100" s="82">
        <f t="shared" ca="1" si="831"/>
        <v>1.5689182210613261E-56</v>
      </c>
      <c r="Z1100" s="10">
        <f ca="1">IF($A1100&gt;='key variables'!$B$26,SUMPRODUCT(P1070:P1099,'control variables'!V$7:V$36)*$E1100,SUMPRODUCT(P1070:P1099,'control variables'!Z$7:Z$36)*$E1100)</f>
        <v>5.3426477017681338E-57</v>
      </c>
      <c r="AA1100" s="10">
        <f ca="1">IF($A1100&gt;='key variables'!$B$26,SUMPRODUCT(Q1070:Q1099,'control variables'!W$7:W$36)*$E1100,SUMPRODUCT(Q1070:Q1099,'control variables'!AA$7:AA$36)*$E1100)</f>
        <v>6.1668458384993099E-57</v>
      </c>
      <c r="AB1100" s="10">
        <f ca="1">IF($A1100&gt;='key variables'!$B$26,SUMPRODUCT(R1070:R1099,'control variables'!X$7:X$36)*$E1100,SUMPRODUCT(R1070:R1099,'control variables'!AB$7:AB$36)*$E1100)</f>
        <v>1.8471052623841563E-56</v>
      </c>
      <c r="AC1100" s="10">
        <f ca="1">IF($A1100&gt;='key variables'!$B$26,SUMPRODUCT(S1070:S1099,'control variables'!Y$7:Y$36)*$E1100,SUMPRODUCT(S1070:S1099,'control variables'!AC$7:AC$36)*$E1100)</f>
        <v>8.3026467214222022E-57</v>
      </c>
      <c r="AD1100" s="10">
        <f t="shared" ca="1" si="832"/>
        <v>3.828319288553121E-56</v>
      </c>
      <c r="AE1100" s="82">
        <f ca="1">SUMPRODUCT(P1070:P1099,'control variables'!AL$7:AL$36)</f>
        <v>7.274285271152518E-57</v>
      </c>
      <c r="AF1100" s="82">
        <f ca="1">SUMPRODUCT(Q1070:Q1099,'control variables'!AM$7:AM$36)</f>
        <v>8.3745184515597984E-57</v>
      </c>
      <c r="AG1100" s="82">
        <f ca="1">SUMPRODUCT(R1070:R1099,'control variables'!AN$7:AN$36)</f>
        <v>2.3877953024698273E-56</v>
      </c>
      <c r="AH1100" s="82">
        <f ca="1">SUMPRODUCT(S1070:S1099,'control variables'!AO$7:AO$36)</f>
        <v>1.0338916808721997E-56</v>
      </c>
      <c r="AI1100" s="82">
        <f t="shared" ca="1" si="796"/>
        <v>4.9865673556132583E-56</v>
      </c>
      <c r="AJ1100" s="10">
        <f ca="1">SUMPRODUCT(P1070:P1099,'control variables'!AP$7:AP$36)</f>
        <v>6.9506078695393914E-60</v>
      </c>
      <c r="AK1100" s="10">
        <f ca="1">SUMPRODUCT(Q1070:Q1099,'control variables'!AQ$7:AQ$36)</f>
        <v>2.0057155930908593E-59</v>
      </c>
      <c r="AL1100" s="10">
        <f ca="1">SUMPRODUCT(R1070:R1099,'control variables'!AR$7:AR$36)</f>
        <v>7.2090684746138555E-58</v>
      </c>
      <c r="AM1100" s="10">
        <f ca="1">SUMPRODUCT(S1070:S1099,'control variables'!AS$7:AS$36)</f>
        <v>5.4007343232480162E-58</v>
      </c>
      <c r="AN1100" s="10">
        <f t="shared" ca="1" si="817"/>
        <v>1.2879880435866351E-57</v>
      </c>
      <c r="AO1100" s="82">
        <f ca="1">SUMPRODUCT(P1070:P1099,'control variables'!AX$7:AX$36)</f>
        <v>9.4517659915497914E-60</v>
      </c>
      <c r="AP1100" s="82">
        <f ca="1">SUMPRODUCT(Q1070:Q1099,'control variables'!AY$7:AY$36)</f>
        <v>2.1819736963815914E-59</v>
      </c>
      <c r="AQ1100" s="82">
        <f ca="1">SUMPRODUCT(R1070:R1099,'control variables'!AZ$7:AZ$36)</f>
        <v>1.9606465943136111E-58</v>
      </c>
      <c r="AR1100" s="82">
        <f ca="1">SUMPRODUCT(S1070:S1099,'control variables'!BA$7:BA$36)</f>
        <v>1.4688348980117062E-58</v>
      </c>
      <c r="AS1100" s="82">
        <f t="shared" ca="1" si="818"/>
        <v>3.7421965218789745E-58</v>
      </c>
      <c r="AT1100" s="10">
        <f ca="1">SUMPRODUCT(P1070:P1099,'control variables'!AT$7:AT$36)</f>
        <v>-8.3415523229384154E-60</v>
      </c>
      <c r="AU1100" s="10">
        <f ca="1">SUMPRODUCT(Q1070:Q1099,'control variables'!AU$7:AU$36)</f>
        <v>9.0487491871800152E-60</v>
      </c>
      <c r="AV1100" s="10">
        <f ca="1">SUMPRODUCT(R1070:R1099,'control variables'!AV$7:AV$36)</f>
        <v>3.89646391338325E-57</v>
      </c>
      <c r="AW1100" s="10">
        <f ca="1">SUMPRODUCT(S1070:S1099,'control variables'!AW$7:AW$36)</f>
        <v>2.9190687354975341E-57</v>
      </c>
      <c r="AX1100" s="10">
        <f t="shared" ca="1" si="797"/>
        <v>6.8162398457450258E-57</v>
      </c>
      <c r="AY1100" s="82">
        <f ca="1">SUMPRODUCT(P1070:P1099,'control variables'!BB$7:BB$36)</f>
        <v>3.0233659210407967E-59</v>
      </c>
      <c r="AZ1100" s="82">
        <f ca="1">SUMPRODUCT(Q1070:Q1099,'control variables'!BC$7:BC$36)</f>
        <v>7.7095777071709191E-59</v>
      </c>
      <c r="BA1100" s="82">
        <f ca="1">SUMPRODUCT(R1070:R1099,'control variables'!BD$7:BD$36)</f>
        <v>5.3969413720783089E-58</v>
      </c>
      <c r="BB1100" s="82">
        <f ca="1">SUMPRODUCT(S1070:S1099,'control variables'!BE$7:BE$36)</f>
        <v>7.669438951070185E-59</v>
      </c>
      <c r="BC1100" s="82">
        <f t="shared" ca="1" si="819"/>
        <v>7.2371796300064997E-58</v>
      </c>
      <c r="BD1100" s="10">
        <f ca="1">SUMPRODUCT(P1070:P1099,'control variables'!BF$7:BF$36)</f>
        <v>6.3246181664021266E-60</v>
      </c>
      <c r="BE1100" s="10">
        <f ca="1">SUMPRODUCT(Q1070:Q1099,'control variables'!BG$7:BG$36)</f>
        <v>7.3003026582992151E-60</v>
      </c>
      <c r="BF1100" s="10">
        <f ca="1">SUMPRODUCT(R1070:R1099,'control variables'!BH$7:BH$36)</f>
        <v>2.1866003805314733E-58</v>
      </c>
      <c r="BG1100" s="10">
        <f ca="1">SUMPRODUCT(S1070:S1099,'control variables'!BI$7:BI$36)</f>
        <v>4.9143302361250131E-58</v>
      </c>
      <c r="BH1100" s="10">
        <f t="shared" ca="1" si="820"/>
        <v>7.2371798249034998E-58</v>
      </c>
      <c r="BI1100" s="82">
        <f t="shared" ca="1" si="798"/>
        <v>7.2961773780399874E-57</v>
      </c>
      <c r="BJ1100" s="82">
        <f t="shared" ca="1" si="799"/>
        <v>8.4606629778186872E-57</v>
      </c>
      <c r="BK1100" s="82">
        <f t="shared" ca="1" si="800"/>
        <v>2.8314111075289357E-56</v>
      </c>
      <c r="BL1100" s="82">
        <f t="shared" ca="1" si="801"/>
        <v>1.3334679933730232E-56</v>
      </c>
      <c r="BM1100" s="82">
        <f t="shared" ca="1" si="791"/>
        <v>5.7405631364878265E-56</v>
      </c>
      <c r="BN1100" s="10">
        <f ca="1">BN1099+BI1100-INDIRECT(ADDRESS(MAX($D1100-'key variables'!$B$9*30,34),scenario!BI$4),TRUE)</f>
        <v>9439390.0751690175</v>
      </c>
      <c r="BO1100" s="10">
        <f ca="1">BO1099+BJ1100-INDIRECT(ADDRESS(MAX($D1100-'key variables'!$B$9*30,34),scenario!BJ$4),TRUE)</f>
        <v>10895583.360992203</v>
      </c>
      <c r="BP1100" s="10">
        <f ca="1">BP1099+BK1100-INDIRECT(ADDRESS(MAX($D1100-'key variables'!$B$9*30,34),scenario!BK$4),TRUE)</f>
        <v>32531162.537994072</v>
      </c>
      <c r="BQ1100" s="10">
        <f ca="1">BQ1099+BL1100-INDIRECT(ADDRESS(MAX($D1100-'key variables'!$B$9*30,34),scenario!BL$4),TRUE)</f>
        <v>14415841.516535141</v>
      </c>
      <c r="BR1100" s="10">
        <f t="shared" ca="1" si="821"/>
        <v>67281977.490690395</v>
      </c>
      <c r="BS1100" s="82">
        <f t="shared" ca="1" si="802"/>
        <v>-2.3433848477536824E-9</v>
      </c>
      <c r="BT1100" s="82">
        <f t="shared" ca="1" si="803"/>
        <v>-3.4288309057018498E-10</v>
      </c>
      <c r="BU1100" s="82">
        <f t="shared" ca="1" si="804"/>
        <v>-4.2578247660364599E-9</v>
      </c>
      <c r="BV1100" s="82">
        <f t="shared" ca="1" si="805"/>
        <v>-2.9943922343414556E-9</v>
      </c>
      <c r="BW1100" s="82">
        <f t="shared" ca="1" si="822"/>
        <v>-9.9384849387017825E-9</v>
      </c>
      <c r="BX1100" s="10">
        <f t="shared" ca="1" si="806"/>
        <v>-1.8625994260191893E-12</v>
      </c>
      <c r="BY1100" s="10">
        <f t="shared" ca="1" si="807"/>
        <v>2.8902850229962428E-12</v>
      </c>
      <c r="BZ1100" s="10">
        <f t="shared" ca="1" si="808"/>
        <v>-3.5034723983035463E-11</v>
      </c>
      <c r="CA1100" s="10">
        <f t="shared" ca="1" si="809"/>
        <v>-2.0257049910634696E-11</v>
      </c>
      <c r="CB1100" s="10">
        <v>0</v>
      </c>
      <c r="CC1100" s="82">
        <f t="shared" ca="1" si="810"/>
        <v>3.9725652202851362E-13</v>
      </c>
      <c r="CD1100" s="82">
        <f t="shared" ca="1" si="811"/>
        <v>3.4270724516460853E-13</v>
      </c>
      <c r="CE1100" s="82">
        <f t="shared" ca="1" si="812"/>
        <v>1.8915613015532971E-10</v>
      </c>
      <c r="CF1100" s="82">
        <f t="shared" ca="1" si="813"/>
        <v>3.7028113764059381E-11</v>
      </c>
      <c r="CG1100" s="82">
        <f t="shared" ca="1" si="823"/>
        <v>2.269242076865822E-10</v>
      </c>
      <c r="CH1100" s="13" t="str">
        <f t="shared" ca="1" si="824"/>
        <v/>
      </c>
      <c r="CI1100" s="81">
        <f t="shared" ca="1" si="833"/>
        <v>0.1131775965863165</v>
      </c>
      <c r="CJ1100" s="81">
        <f t="shared" ca="1" si="834"/>
        <v>0.13063724757458739</v>
      </c>
      <c r="CK1100" s="81">
        <f t="shared" ca="1" si="835"/>
        <v>0.39004625943939081</v>
      </c>
      <c r="CL1100" s="81">
        <f t="shared" ca="1" si="836"/>
        <v>0.17284488538116416</v>
      </c>
      <c r="CM1100" s="89">
        <f t="shared" ca="1" si="825"/>
        <v>0.80670598898145884</v>
      </c>
    </row>
    <row r="1101" spans="1:91" x14ac:dyDescent="0.3">
      <c r="A1101">
        <v>1036</v>
      </c>
      <c r="B1101" s="3">
        <f t="shared" si="838"/>
        <v>3.0666666666666669</v>
      </c>
      <c r="C1101" s="3">
        <f t="shared" si="826"/>
        <v>34.533333333333331</v>
      </c>
      <c r="D1101" s="4">
        <f t="shared" ca="1" si="814"/>
        <v>1101</v>
      </c>
      <c r="E1101" s="58">
        <f>(0.5*(COS(B1101*2*PI())+1)*('key variables'!$B$4-'key variables'!$B$6)+'key variables'!$B$6)/'key variables'!$B$4</f>
        <v>1</v>
      </c>
      <c r="F1101" s="10">
        <f t="shared" ca="1" si="827"/>
        <v>11689222.907461114</v>
      </c>
      <c r="G1101" s="10">
        <f t="shared" ca="1" si="828"/>
        <v>13492492.798713122</v>
      </c>
      <c r="H1101" s="10">
        <f t="shared" ca="1" si="829"/>
        <v>40309474.521088287</v>
      </c>
      <c r="I1101" s="10">
        <f t="shared" ca="1" si="830"/>
        <v>17912154.249750931</v>
      </c>
      <c r="J1101" s="10">
        <f t="shared" ca="1" si="815"/>
        <v>83403344.477013454</v>
      </c>
      <c r="K1101" s="82">
        <f t="shared" ca="1" si="792"/>
        <v>2249832.832292099</v>
      </c>
      <c r="L1101" s="82">
        <f t="shared" ca="1" si="793"/>
        <v>2596909.4377209195</v>
      </c>
      <c r="M1101" s="82">
        <f t="shared" ca="1" si="794"/>
        <v>7778311.98309422</v>
      </c>
      <c r="N1101" s="82">
        <f t="shared" ca="1" si="795"/>
        <v>3496312.733215793</v>
      </c>
      <c r="O1101" s="82">
        <f t="shared" ca="1" si="816"/>
        <v>16121366.986323033</v>
      </c>
      <c r="P1101" s="10">
        <f ca="1">IF(IF($A1101&gt;='key variables'!$B$26,K1101*SUMPRODUCT(Z1101:AC1101,'control variables'!$O$3:$R$3)/J1101+F$65*'key variables'!$B$25/scenario!J$65,K1101*SUMPRODUCT(Z1101:AC1101,'control variables'!$O$7:$R$7)/J1101+F$65*'key variables'!$B$25/scenario!J$65)&lt;'key variables'!$B$28,0,IF($A1101&gt;='key variables'!$B$26,K1101*SUMPRODUCT(Z1101:AC1101,'control variables'!$O$3:$R$3)/J1101+F$65*'key variables'!$B$25/scenario!J$65,K1101*SUMPRODUCT(Z1101:AC1101,'control variables'!$O$7:$R$7)/J1101+F$65*'key variables'!$B$25/scenario!J$65))</f>
        <v>8.885874683427665E-58</v>
      </c>
      <c r="Q1101" s="10">
        <f ca="1">IF(IF($A1101&gt;='key variables'!$B$26,L1101*SUMPRODUCT(Z1101:AC1101,'control variables'!$O$4:$R$4)/J1101+G$65*'key variables'!$B$25/scenario!J$65,L1101*SUMPRODUCT(Z1101:AC1101,'control variables'!$O$7:$R$7)/J1101+G$65*'key variables'!$B$25/scenario!J$65)&lt;'key variables'!$B$28,0,IF($A1101&gt;='key variables'!$B$26,L1101*SUMPRODUCT(Z1101:AC1101,'control variables'!$O$4:$R$4)/J1101+G$65*'key variables'!$B$25/scenario!J$65,L1101*SUMPRODUCT(Z1101:AC1101,'control variables'!$O$7:$R$7)/J1101+G$65*'key variables'!$B$25/scenario!J$65))</f>
        <v>1.0256678405874877E-57</v>
      </c>
      <c r="R1101" s="10">
        <f ca="1">IF(IF($A1101&gt;='key variables'!$B$26,M1101*SUMPRODUCT(Z1101:AC1101,'control variables'!$O$5:$R$5)/J1101+H$65*'key variables'!$B$25/scenario!J$65,M1101*SUMPRODUCT(Z1101:AC1101,'control variables'!$O$7:$R$7)/J1101+H$65*'key variables'!$B$25/scenario!J$65)&lt;'key variables'!$B$28,0,IF($A1101&gt;='key variables'!$B$26,M1101*SUMPRODUCT(Z1101:AC1101,'control variables'!$O$5:$R$5)/J1101+H$65*'key variables'!$B$25/scenario!J$65,M1101*SUMPRODUCT(Z1101:AC1101,'control variables'!$O$7:$R$7)/J1101+H$65*'key variables'!$B$25/scenario!J$65))</f>
        <v>3.0720996039498367E-57</v>
      </c>
      <c r="S1101" s="10">
        <f ca="1">IF(IF($A1101&gt;='key variables'!$B$26,N1101*SUMPRODUCT(Z1101:AC1101,'control variables'!$O$6:$R$6)/J1101+I$65*'key variables'!$B$25/scenario!J$65,N1101*SUMPRODUCT(Z1101:AC1101,'control variables'!$O$7:$R$7)/J1101+I$65*'key variables'!$B$25/scenario!J$65)&lt;'key variables'!$B$28,0,IF($A1101&gt;='key variables'!$B$26,N1101*SUMPRODUCT(Z1101:AC1101,'control variables'!$O$6:$R$6)/J1101+I$65*'key variables'!$B$25/scenario!J$65,N1101*SUMPRODUCT(Z1101:AC1101,'control variables'!$O$7:$R$7)/J1101+I$65*'key variables'!$B$25/scenario!J$65))</f>
        <v>1.3808935648688417E-57</v>
      </c>
      <c r="T1101" s="10">
        <f t="shared" ca="1" si="837"/>
        <v>6.367248477748933E-57</v>
      </c>
      <c r="U1101" s="82">
        <f ca="1">SUMPRODUCT(P1071:P1100,'control variables'!AD$7:AD$36)</f>
        <v>1.8839698195432491E-57</v>
      </c>
      <c r="V1101" s="82">
        <f ca="1">SUMPRODUCT(Q1071:Q1100,'control variables'!AE$7:AE$36)</f>
        <v>2.1746055682585225E-57</v>
      </c>
      <c r="W1101" s="82">
        <f ca="1">SUMPRODUCT(R1071:R1100,'control variables'!AF$7:AF$36)</f>
        <v>6.5134194917991783E-57</v>
      </c>
      <c r="X1101" s="82">
        <f ca="1">SUMPRODUCT(S1071:S1100,'control variables'!AG$7:AG$36)</f>
        <v>2.9277498196844378E-57</v>
      </c>
      <c r="Y1101" s="82">
        <f t="shared" ca="1" si="831"/>
        <v>1.3499744699285388E-56</v>
      </c>
      <c r="Z1101" s="10">
        <f ca="1">IF($A1101&gt;='key variables'!$B$26,SUMPRODUCT(P1071:P1100,'control variables'!V$7:V$36)*$E1101,SUMPRODUCT(P1071:P1100,'control variables'!Z$7:Z$36)*$E1101)</f>
        <v>4.5970770830428407E-57</v>
      </c>
      <c r="AA1101" s="10">
        <f ca="1">IF($A1101&gt;='key variables'!$B$26,SUMPRODUCT(Q1071:Q1100,'control variables'!W$7:W$36)*$E1101,SUMPRODUCT(Q1071:Q1100,'control variables'!AA$7:AA$36)*$E1101)</f>
        <v>5.3062577323676273E-57</v>
      </c>
      <c r="AB1101" s="10">
        <f ca="1">IF($A1101&gt;='key variables'!$B$26,SUMPRODUCT(R1071:R1100,'control variables'!X$7:X$36)*$E1101,SUMPRODUCT(R1071:R1100,'control variables'!AB$7:AB$36)*$E1101)</f>
        <v>1.5893402944880441E-56</v>
      </c>
      <c r="AC1101" s="10">
        <f ca="1">IF($A1101&gt;='key variables'!$B$26,SUMPRODUCT(S1071:S1100,'control variables'!Y$7:Y$36)*$E1101,SUMPRODUCT(S1071:S1100,'control variables'!AC$7:AC$36)*$E1101)</f>
        <v>7.1440059502742835E-57</v>
      </c>
      <c r="AD1101" s="10">
        <f t="shared" ca="1" si="832"/>
        <v>3.2940743710565193E-56</v>
      </c>
      <c r="AE1101" s="82">
        <f ca="1">SUMPRODUCT(P1071:P1100,'control variables'!AL$7:AL$36)</f>
        <v>6.2591531357128957E-57</v>
      </c>
      <c r="AF1101" s="82">
        <f ca="1">SUMPRODUCT(Q1071:Q1100,'control variables'!AM$7:AM$36)</f>
        <v>7.2058479248863912E-57</v>
      </c>
      <c r="AG1101" s="82">
        <f ca="1">SUMPRODUCT(R1071:R1100,'control variables'!AN$7:AN$36)</f>
        <v>2.0545766213161735E-56</v>
      </c>
      <c r="AH1101" s="82">
        <f ca="1">SUMPRODUCT(S1071:S1100,'control variables'!AO$7:AO$36)</f>
        <v>8.8961129720630427E-57</v>
      </c>
      <c r="AI1101" s="82">
        <f t="shared" ca="1" si="796"/>
        <v>4.2906880245824063E-56</v>
      </c>
      <c r="AJ1101" s="10">
        <f ca="1">SUMPRODUCT(P1071:P1100,'control variables'!AP$7:AP$36)</f>
        <v>5.9806451658233378E-60</v>
      </c>
      <c r="AK1101" s="10">
        <f ca="1">SUMPRODUCT(Q1071:Q1100,'control variables'!AQ$7:AQ$36)</f>
        <v>1.7258164308771834E-59</v>
      </c>
      <c r="AL1101" s="10">
        <f ca="1">SUMPRODUCT(R1071:R1100,'control variables'!AR$7:AR$36)</f>
        <v>6.2030373935691395E-58</v>
      </c>
      <c r="AM1101" s="10">
        <f ca="1">SUMPRODUCT(S1071:S1100,'control variables'!AS$7:AS$36)</f>
        <v>4.6470576715716674E-58</v>
      </c>
      <c r="AN1101" s="10">
        <f t="shared" ca="1" si="817"/>
        <v>1.108248315988676E-57</v>
      </c>
      <c r="AO1101" s="82">
        <f ca="1">SUMPRODUCT(P1071:P1100,'control variables'!AX$7:AX$36)</f>
        <v>8.1327647375396701E-60</v>
      </c>
      <c r="AP1101" s="82">
        <f ca="1">SUMPRODUCT(Q1071:Q1100,'control variables'!AY$7:AY$36)</f>
        <v>1.8774775795376622E-59</v>
      </c>
      <c r="AQ1101" s="82">
        <f ca="1">SUMPRODUCT(R1071:R1100,'control variables'!AZ$7:AZ$36)</f>
        <v>1.6870368457351564E-58</v>
      </c>
      <c r="AR1101" s="82">
        <f ca="1">SUMPRODUCT(S1071:S1100,'control variables'!BA$7:BA$36)</f>
        <v>1.263857852013808E-58</v>
      </c>
      <c r="AS1101" s="82">
        <f t="shared" ca="1" si="818"/>
        <v>3.2199701030781275E-58</v>
      </c>
      <c r="AT1101" s="10">
        <f ca="1">SUMPRODUCT(P1071:P1100,'control variables'!AT$7:AT$36)</f>
        <v>-7.1774822450097578E-60</v>
      </c>
      <c r="AU1101" s="10">
        <f ca="1">SUMPRODUCT(Q1071:Q1100,'control variables'!AU$7:AU$36)</f>
        <v>7.7859892399083536E-60</v>
      </c>
      <c r="AV1101" s="10">
        <f ca="1">SUMPRODUCT(R1071:R1100,'control variables'!AV$7:AV$36)</f>
        <v>3.3527093607893188E-57</v>
      </c>
      <c r="AW1101" s="10">
        <f ca="1">SUMPRODUCT(S1071:S1100,'control variables'!AW$7:AW$36)</f>
        <v>2.5117104358839753E-57</v>
      </c>
      <c r="AX1101" s="10">
        <f t="shared" ca="1" si="797"/>
        <v>5.8650283036681922E-57</v>
      </c>
      <c r="AY1101" s="82">
        <f ca="1">SUMPRODUCT(P1071:P1100,'control variables'!BB$7:BB$36)</f>
        <v>2.6014528685224068E-59</v>
      </c>
      <c r="AZ1101" s="82">
        <f ca="1">SUMPRODUCT(Q1071:Q1100,'control variables'!BC$7:BC$36)</f>
        <v>6.6337001756346635E-59</v>
      </c>
      <c r="BA1101" s="82">
        <f ca="1">SUMPRODUCT(R1071:R1100,'control variables'!BD$7:BD$36)</f>
        <v>4.6437940296711172E-58</v>
      </c>
      <c r="BB1101" s="82">
        <f ca="1">SUMPRODUCT(S1071:S1100,'control variables'!BE$7:BE$36)</f>
        <v>6.5991628139906478E-59</v>
      </c>
      <c r="BC1101" s="82">
        <f t="shared" ca="1" si="819"/>
        <v>6.2272256154858893E-58</v>
      </c>
      <c r="BD1101" s="10">
        <f ca="1">SUMPRODUCT(P1071:P1100,'control variables'!BF$7:BF$36)</f>
        <v>5.4420128098922636E-60</v>
      </c>
      <c r="BE1101" s="10">
        <f ca="1">SUMPRODUCT(Q1071:Q1100,'control variables'!BG$7:BG$36)</f>
        <v>6.2815397763617174E-60</v>
      </c>
      <c r="BF1101" s="10">
        <f ca="1">SUMPRODUCT(R1071:R1100,'control variables'!BH$7:BH$36)</f>
        <v>1.8814586063362027E-58</v>
      </c>
      <c r="BG1101" s="10">
        <f ca="1">SUMPRODUCT(S1071:S1100,'control variables'!BI$7:BI$36)</f>
        <v>4.2285316509861198E-58</v>
      </c>
      <c r="BH1101" s="10">
        <f t="shared" ca="1" si="820"/>
        <v>6.2272257831848626E-58</v>
      </c>
      <c r="BI1101" s="82">
        <f t="shared" ca="1" si="798"/>
        <v>6.2779901821531107E-57</v>
      </c>
      <c r="BJ1101" s="82">
        <f t="shared" ca="1" si="799"/>
        <v>7.2799709158826464E-57</v>
      </c>
      <c r="BK1101" s="82">
        <f t="shared" ca="1" si="800"/>
        <v>2.4362854976918165E-56</v>
      </c>
      <c r="BL1101" s="82">
        <f t="shared" ca="1" si="801"/>
        <v>1.1473815036086925E-56</v>
      </c>
      <c r="BM1101" s="82">
        <f t="shared" ca="1" si="791"/>
        <v>4.9394631111040846E-56</v>
      </c>
      <c r="BN1101" s="10">
        <f ca="1">BN1100+BI1101-INDIRECT(ADDRESS(MAX($D1101-'key variables'!$B$9*30,34),scenario!BI$4),TRUE)</f>
        <v>9439390.0751690175</v>
      </c>
      <c r="BO1101" s="10">
        <f ca="1">BO1100+BJ1101-INDIRECT(ADDRESS(MAX($D1101-'key variables'!$B$9*30,34),scenario!BJ$4),TRUE)</f>
        <v>10895583.360992203</v>
      </c>
      <c r="BP1101" s="10">
        <f ca="1">BP1100+BK1101-INDIRECT(ADDRESS(MAX($D1101-'key variables'!$B$9*30,34),scenario!BK$4),TRUE)</f>
        <v>32531162.537994072</v>
      </c>
      <c r="BQ1101" s="10">
        <f ca="1">BQ1100+BL1101-INDIRECT(ADDRESS(MAX($D1101-'key variables'!$B$9*30,34),scenario!BL$4),TRUE)</f>
        <v>14415841.516535141</v>
      </c>
      <c r="BR1101" s="10">
        <f t="shared" ca="1" si="821"/>
        <v>67281977.490690395</v>
      </c>
      <c r="BS1101" s="82">
        <f t="shared" ca="1" si="802"/>
        <v>-2.3433848477536824E-9</v>
      </c>
      <c r="BT1101" s="82">
        <f t="shared" ca="1" si="803"/>
        <v>-3.4288309057018498E-10</v>
      </c>
      <c r="BU1101" s="82">
        <f t="shared" ca="1" si="804"/>
        <v>-4.2578247660364599E-9</v>
      </c>
      <c r="BV1101" s="82">
        <f t="shared" ca="1" si="805"/>
        <v>-2.9943922343414556E-9</v>
      </c>
      <c r="BW1101" s="82">
        <f t="shared" ca="1" si="822"/>
        <v>-9.9384849387017825E-9</v>
      </c>
      <c r="BX1101" s="10">
        <f t="shared" ca="1" si="806"/>
        <v>-1.8625994260191893E-12</v>
      </c>
      <c r="BY1101" s="10">
        <f t="shared" ca="1" si="807"/>
        <v>2.8902850229962428E-12</v>
      </c>
      <c r="BZ1101" s="10">
        <f t="shared" ca="1" si="808"/>
        <v>-3.5034723983035463E-11</v>
      </c>
      <c r="CA1101" s="10">
        <f t="shared" ca="1" si="809"/>
        <v>-2.0257049910634696E-11</v>
      </c>
      <c r="CB1101" s="10">
        <v>0</v>
      </c>
      <c r="CC1101" s="82">
        <f t="shared" ca="1" si="810"/>
        <v>3.9725652202851362E-13</v>
      </c>
      <c r="CD1101" s="82">
        <f t="shared" ca="1" si="811"/>
        <v>3.4270724516460853E-13</v>
      </c>
      <c r="CE1101" s="82">
        <f t="shared" ca="1" si="812"/>
        <v>1.8915613015532971E-10</v>
      </c>
      <c r="CF1101" s="82">
        <f t="shared" ca="1" si="813"/>
        <v>3.7028113764059381E-11</v>
      </c>
      <c r="CG1101" s="82">
        <f t="shared" ca="1" si="823"/>
        <v>2.269242076865822E-10</v>
      </c>
      <c r="CH1101" s="13" t="str">
        <f t="shared" ca="1" si="824"/>
        <v/>
      </c>
      <c r="CI1101" s="81">
        <f t="shared" ca="1" si="833"/>
        <v>0.1131775965863165</v>
      </c>
      <c r="CJ1101" s="81">
        <f t="shared" ca="1" si="834"/>
        <v>0.13063724757458739</v>
      </c>
      <c r="CK1101" s="81">
        <f t="shared" ca="1" si="835"/>
        <v>0.39004625943939081</v>
      </c>
      <c r="CL1101" s="81">
        <f t="shared" ca="1" si="836"/>
        <v>0.17284488538116416</v>
      </c>
      <c r="CM1101" s="89">
        <f t="shared" ca="1" si="825"/>
        <v>0.80670598898145884</v>
      </c>
    </row>
    <row r="1102" spans="1:91" x14ac:dyDescent="0.3">
      <c r="A1102">
        <v>1037</v>
      </c>
      <c r="B1102" s="3">
        <f t="shared" si="838"/>
        <v>3.0694444444444446</v>
      </c>
      <c r="C1102" s="3">
        <f t="shared" si="826"/>
        <v>34.56666666666667</v>
      </c>
      <c r="D1102" s="4">
        <f t="shared" ca="1" si="814"/>
        <v>1102</v>
      </c>
      <c r="E1102" s="58">
        <f>(0.5*(COS(B1102*2*PI())+1)*('key variables'!$B$4-'key variables'!$B$6)+'key variables'!$B$6)/'key variables'!$B$4</f>
        <v>1</v>
      </c>
      <c r="F1102" s="10">
        <f t="shared" ca="1" si="827"/>
        <v>11689222.907461114</v>
      </c>
      <c r="G1102" s="10">
        <f t="shared" ca="1" si="828"/>
        <v>13492492.798713122</v>
      </c>
      <c r="H1102" s="10">
        <f t="shared" ca="1" si="829"/>
        <v>40309474.521088287</v>
      </c>
      <c r="I1102" s="10">
        <f t="shared" ca="1" si="830"/>
        <v>17912154.249750931</v>
      </c>
      <c r="J1102" s="10">
        <f t="shared" ca="1" si="815"/>
        <v>83403344.477013454</v>
      </c>
      <c r="K1102" s="82">
        <f t="shared" ca="1" si="792"/>
        <v>2249832.832292099</v>
      </c>
      <c r="L1102" s="82">
        <f t="shared" ca="1" si="793"/>
        <v>2596909.4377209195</v>
      </c>
      <c r="M1102" s="82">
        <f t="shared" ca="1" si="794"/>
        <v>7778311.98309422</v>
      </c>
      <c r="N1102" s="82">
        <f t="shared" ca="1" si="795"/>
        <v>3496312.733215793</v>
      </c>
      <c r="O1102" s="82">
        <f t="shared" ca="1" si="816"/>
        <v>16121366.986323033</v>
      </c>
      <c r="P1102" s="10">
        <f ca="1">IF(IF($A1102&gt;='key variables'!$B$26,K1102*SUMPRODUCT(Z1102:AC1102,'control variables'!$O$3:$R$3)/J1102+F$65*'key variables'!$B$25/scenario!J$65,K1102*SUMPRODUCT(Z1102:AC1102,'control variables'!$O$7:$R$7)/J1102+F$65*'key variables'!$B$25/scenario!J$65)&lt;'key variables'!$B$28,0,IF($A1102&gt;='key variables'!$B$26,K1102*SUMPRODUCT(Z1102:AC1102,'control variables'!$O$3:$R$3)/J1102+F$65*'key variables'!$B$25/scenario!J$65,K1102*SUMPRODUCT(Z1102:AC1102,'control variables'!$O$7:$R$7)/J1102+F$65*'key variables'!$B$25/scenario!J$65))</f>
        <v>7.6458439991199472E-58</v>
      </c>
      <c r="Q1102" s="10">
        <f ca="1">IF(IF($A1102&gt;='key variables'!$B$26,L1102*SUMPRODUCT(Z1102:AC1102,'control variables'!$O$4:$R$4)/J1102+G$65*'key variables'!$B$25/scenario!J$65,L1102*SUMPRODUCT(Z1102:AC1102,'control variables'!$O$7:$R$7)/J1102+G$65*'key variables'!$B$25/scenario!J$65)&lt;'key variables'!$B$28,0,IF($A1102&gt;='key variables'!$B$26,L1102*SUMPRODUCT(Z1102:AC1102,'control variables'!$O$4:$R$4)/J1102+G$65*'key variables'!$B$25/scenario!J$65,L1102*SUMPRODUCT(Z1102:AC1102,'control variables'!$O$7:$R$7)/J1102+G$65*'key variables'!$B$25/scenario!J$65))</f>
        <v>8.8253510019354964E-58</v>
      </c>
      <c r="R1102" s="10">
        <f ca="1">IF(IF($A1102&gt;='key variables'!$B$26,M1102*SUMPRODUCT(Z1102:AC1102,'control variables'!$O$5:$R$5)/J1102+H$65*'key variables'!$B$25/scenario!J$65,M1102*SUMPRODUCT(Z1102:AC1102,'control variables'!$O$7:$R$7)/J1102+H$65*'key variables'!$B$25/scenario!J$65)&lt;'key variables'!$B$28,0,IF($A1102&gt;='key variables'!$B$26,M1102*SUMPRODUCT(Z1102:AC1102,'control variables'!$O$5:$R$5)/J1102+H$65*'key variables'!$B$25/scenario!J$65,M1102*SUMPRODUCT(Z1102:AC1102,'control variables'!$O$7:$R$7)/J1102+H$65*'key variables'!$B$25/scenario!J$65))</f>
        <v>2.6433857282914086E-57</v>
      </c>
      <c r="S1102" s="10">
        <f ca="1">IF(IF($A1102&gt;='key variables'!$B$26,N1102*SUMPRODUCT(Z1102:AC1102,'control variables'!$O$6:$R$6)/J1102+I$65*'key variables'!$B$25/scenario!J$65,N1102*SUMPRODUCT(Z1102:AC1102,'control variables'!$O$7:$R$7)/J1102+I$65*'key variables'!$B$25/scenario!J$65)&lt;'key variables'!$B$28,0,IF($A1102&gt;='key variables'!$B$26,N1102*SUMPRODUCT(Z1102:AC1102,'control variables'!$O$6:$R$6)/J1102+I$65*'key variables'!$B$25/scenario!J$65,N1102*SUMPRODUCT(Z1102:AC1102,'control variables'!$O$7:$R$7)/J1102+I$65*'key variables'!$B$25/scenario!J$65))</f>
        <v>1.1881887999238669E-57</v>
      </c>
      <c r="T1102" s="10">
        <f t="shared" ca="1" si="837"/>
        <v>5.4786940283208204E-57</v>
      </c>
      <c r="U1102" s="82">
        <f ca="1">SUMPRODUCT(P1072:P1101,'control variables'!AD$7:AD$36)</f>
        <v>1.6210603741849524E-57</v>
      </c>
      <c r="V1102" s="82">
        <f ca="1">SUMPRODUCT(Q1072:Q1101,'control variables'!AE$7:AE$36)</f>
        <v>1.8711376793925953E-57</v>
      </c>
      <c r="W1102" s="82">
        <f ca="1">SUMPRODUCT(R1072:R1101,'control variables'!AF$7:AF$36)</f>
        <v>5.6044667643133389E-57</v>
      </c>
      <c r="X1102" s="82">
        <f ca="1">SUMPRODUCT(S1072:S1101,'control variables'!AG$7:AG$36)</f>
        <v>2.5191800680587441E-57</v>
      </c>
      <c r="Y1102" s="82">
        <f t="shared" ca="1" si="831"/>
        <v>1.1615844885949631E-56</v>
      </c>
      <c r="Z1102" s="10">
        <f ca="1">IF($A1102&gt;='key variables'!$B$26,SUMPRODUCT(P1072:P1101,'control variables'!V$7:V$36)*$E1102,SUMPRODUCT(P1072:P1101,'control variables'!Z$7:Z$36)*$E1102)</f>
        <v>3.9555514207765799E-57</v>
      </c>
      <c r="AA1102" s="10">
        <f ca="1">IF($A1102&gt;='key variables'!$B$26,SUMPRODUCT(Q1072:Q1101,'control variables'!W$7:W$36)*$E1102,SUMPRODUCT(Q1072:Q1101,'control variables'!AA$7:AA$36)*$E1102)</f>
        <v>4.5657653620157663E-57</v>
      </c>
      <c r="AB1102" s="10">
        <f ca="1">IF($A1102&gt;='key variables'!$B$26,SUMPRODUCT(R1072:R1101,'control variables'!X$7:X$36)*$E1102,SUMPRODUCT(R1072:R1101,'control variables'!AB$7:AB$36)*$E1102)</f>
        <v>1.367546627214357E-56</v>
      </c>
      <c r="AC1102" s="10">
        <f ca="1">IF($A1102&gt;='key variables'!$B$26,SUMPRODUCT(S1072:S1101,'control variables'!Y$7:Y$36)*$E1102,SUMPRODUCT(S1072:S1101,'control variables'!AC$7:AC$36)*$E1102)</f>
        <v>6.1470543948197789E-57</v>
      </c>
      <c r="AD1102" s="10">
        <f t="shared" ca="1" si="832"/>
        <v>2.8343837449755695E-56</v>
      </c>
      <c r="AE1102" s="82">
        <f ca="1">SUMPRODUCT(P1072:P1101,'control variables'!AL$7:AL$36)</f>
        <v>5.3856834748656313E-57</v>
      </c>
      <c r="AF1102" s="82">
        <f ca="1">SUMPRODUCT(Q1072:Q1101,'control variables'!AM$7:AM$36)</f>
        <v>6.2002662740468792E-57</v>
      </c>
      <c r="AG1102" s="82">
        <f ca="1">SUMPRODUCT(R1072:R1101,'control variables'!AN$7:AN$36)</f>
        <v>1.7678588648250857E-56</v>
      </c>
      <c r="AH1102" s="82">
        <f ca="1">SUMPRODUCT(S1072:S1101,'control variables'!AO$7:AO$36)</f>
        <v>7.654653526658083E-57</v>
      </c>
      <c r="AI1102" s="82">
        <f t="shared" ca="1" si="796"/>
        <v>3.6919191923821449E-56</v>
      </c>
      <c r="AJ1102" s="10">
        <f ca="1">SUMPRODUCT(P1072:P1101,'control variables'!AP$7:AP$36)</f>
        <v>5.1460415075690885E-60</v>
      </c>
      <c r="AK1102" s="10">
        <f ca="1">SUMPRODUCT(Q1072:Q1101,'control variables'!AQ$7:AQ$36)</f>
        <v>1.4849774132212853E-59</v>
      </c>
      <c r="AL1102" s="10">
        <f ca="1">SUMPRODUCT(R1072:R1101,'control variables'!AR$7:AR$36)</f>
        <v>5.3373987279373193E-58</v>
      </c>
      <c r="AM1102" s="10">
        <f ca="1">SUMPRODUCT(S1072:S1101,'control variables'!AS$7:AS$36)</f>
        <v>3.9985571795217837E-58</v>
      </c>
      <c r="AN1102" s="10">
        <f t="shared" ca="1" si="817"/>
        <v>9.5359140638569236E-58</v>
      </c>
      <c r="AO1102" s="82">
        <f ca="1">SUMPRODUCT(P1072:P1101,'control variables'!AX$7:AX$36)</f>
        <v>6.9978311286273728E-60</v>
      </c>
      <c r="AP1102" s="82">
        <f ca="1">SUMPRODUCT(Q1072:Q1101,'control variables'!AY$7:AY$36)</f>
        <v>1.6154741312931702E-59</v>
      </c>
      <c r="AQ1102" s="82">
        <f ca="1">SUMPRODUCT(R1072:R1101,'control variables'!AZ$7:AZ$36)</f>
        <v>1.4516095491775223E-58</v>
      </c>
      <c r="AR1102" s="82">
        <f ca="1">SUMPRODUCT(S1072:S1101,'control variables'!BA$7:BA$36)</f>
        <v>1.0874855113118552E-58</v>
      </c>
      <c r="AS1102" s="82">
        <f t="shared" ca="1" si="818"/>
        <v>2.7706207849049685E-58</v>
      </c>
      <c r="AT1102" s="10">
        <f ca="1">SUMPRODUCT(P1072:P1101,'control variables'!AT$7:AT$36)</f>
        <v>-6.1758590467347282E-60</v>
      </c>
      <c r="AU1102" s="10">
        <f ca="1">SUMPRODUCT(Q1072:Q1101,'control variables'!AU$7:AU$36)</f>
        <v>6.6994484198827687E-60</v>
      </c>
      <c r="AV1102" s="10">
        <f ca="1">SUMPRODUCT(R1072:R1101,'control variables'!AV$7:AV$36)</f>
        <v>2.8848361765435159E-57</v>
      </c>
      <c r="AW1102" s="10">
        <f ca="1">SUMPRODUCT(S1072:S1101,'control variables'!AW$7:AW$36)</f>
        <v>2.1611993020278083E-57</v>
      </c>
      <c r="AX1102" s="10">
        <f t="shared" ca="1" si="797"/>
        <v>5.0465590679444724E-57</v>
      </c>
      <c r="AY1102" s="82">
        <f ca="1">SUMPRODUCT(P1072:P1101,'control variables'!BB$7:BB$36)</f>
        <v>2.2384181087857605E-59</v>
      </c>
      <c r="AZ1102" s="82">
        <f ca="1">SUMPRODUCT(Q1072:Q1101,'control variables'!BC$7:BC$36)</f>
        <v>5.7079621856958552E-59</v>
      </c>
      <c r="BA1102" s="82">
        <f ca="1">SUMPRODUCT(R1072:R1101,'control variables'!BD$7:BD$36)</f>
        <v>3.9957489813725194E-58</v>
      </c>
      <c r="BB1102" s="82">
        <f ca="1">SUMPRODUCT(S1072:S1101,'control variables'!BE$7:BE$36)</f>
        <v>5.6782445395800687E-59</v>
      </c>
      <c r="BC1102" s="82">
        <f t="shared" ca="1" si="819"/>
        <v>5.3582114647786882E-58</v>
      </c>
      <c r="BD1102" s="10">
        <f ca="1">SUMPRODUCT(P1072:P1101,'control variables'!BF$7:BF$36)</f>
        <v>4.6825757134803934E-60</v>
      </c>
      <c r="BE1102" s="10">
        <f ca="1">SUMPRODUCT(Q1072:Q1101,'control variables'!BG$7:BG$36)</f>
        <v>5.4049460424983343E-60</v>
      </c>
      <c r="BF1102" s="10">
        <f ca="1">SUMPRODUCT(R1072:R1101,'control variables'!BH$7:BH$36)</f>
        <v>1.6188996027230927E-58</v>
      </c>
      <c r="BG1102" s="10">
        <f ca="1">SUMPRODUCT(S1072:S1101,'control variables'!BI$7:BI$36)</f>
        <v>3.6384367887922608E-58</v>
      </c>
      <c r="BH1102" s="10">
        <f t="shared" ca="1" si="820"/>
        <v>5.3582116090751408E-58</v>
      </c>
      <c r="BI1102" s="82">
        <f t="shared" ca="1" si="798"/>
        <v>5.4018917969067548E-57</v>
      </c>
      <c r="BJ1102" s="82">
        <f t="shared" ca="1" si="799"/>
        <v>6.2640453443237209E-57</v>
      </c>
      <c r="BK1102" s="82">
        <f t="shared" ca="1" si="800"/>
        <v>2.0962999722931624E-56</v>
      </c>
      <c r="BL1102" s="82">
        <f t="shared" ca="1" si="801"/>
        <v>9.8726352740816923E-57</v>
      </c>
      <c r="BM1102" s="82">
        <f t="shared" ca="1" si="791"/>
        <v>4.250157213824379E-56</v>
      </c>
      <c r="BN1102" s="10">
        <f ca="1">BN1101+BI1102-INDIRECT(ADDRESS(MAX($D1102-'key variables'!$B$9*30,34),scenario!BI$4),TRUE)</f>
        <v>9439390.0751690175</v>
      </c>
      <c r="BO1102" s="10">
        <f ca="1">BO1101+BJ1102-INDIRECT(ADDRESS(MAX($D1102-'key variables'!$B$9*30,34),scenario!BJ$4),TRUE)</f>
        <v>10895583.360992203</v>
      </c>
      <c r="BP1102" s="10">
        <f ca="1">BP1101+BK1102-INDIRECT(ADDRESS(MAX($D1102-'key variables'!$B$9*30,34),scenario!BK$4),TRUE)</f>
        <v>32531162.537994072</v>
      </c>
      <c r="BQ1102" s="10">
        <f ca="1">BQ1101+BL1102-INDIRECT(ADDRESS(MAX($D1102-'key variables'!$B$9*30,34),scenario!BL$4),TRUE)</f>
        <v>14415841.516535141</v>
      </c>
      <c r="BR1102" s="10">
        <f t="shared" ca="1" si="821"/>
        <v>67281977.490690395</v>
      </c>
      <c r="BS1102" s="82">
        <f t="shared" ca="1" si="802"/>
        <v>-2.3433848477536824E-9</v>
      </c>
      <c r="BT1102" s="82">
        <f t="shared" ca="1" si="803"/>
        <v>-3.4288309057018498E-10</v>
      </c>
      <c r="BU1102" s="82">
        <f t="shared" ca="1" si="804"/>
        <v>-4.2578247660364599E-9</v>
      </c>
      <c r="BV1102" s="82">
        <f t="shared" ca="1" si="805"/>
        <v>-2.9943922343414556E-9</v>
      </c>
      <c r="BW1102" s="82">
        <f t="shared" ca="1" si="822"/>
        <v>-9.9384849387017825E-9</v>
      </c>
      <c r="BX1102" s="10">
        <f t="shared" ca="1" si="806"/>
        <v>-1.8625994260191893E-12</v>
      </c>
      <c r="BY1102" s="10">
        <f t="shared" ca="1" si="807"/>
        <v>2.8902850229962428E-12</v>
      </c>
      <c r="BZ1102" s="10">
        <f t="shared" ca="1" si="808"/>
        <v>-3.5034723983035463E-11</v>
      </c>
      <c r="CA1102" s="10">
        <f t="shared" ca="1" si="809"/>
        <v>-2.0257049910634696E-11</v>
      </c>
      <c r="CB1102" s="10">
        <v>0</v>
      </c>
      <c r="CC1102" s="82">
        <f t="shared" ca="1" si="810"/>
        <v>3.9725652202851362E-13</v>
      </c>
      <c r="CD1102" s="82">
        <f t="shared" ca="1" si="811"/>
        <v>3.4270724516460853E-13</v>
      </c>
      <c r="CE1102" s="82">
        <f t="shared" ca="1" si="812"/>
        <v>1.8915613015532971E-10</v>
      </c>
      <c r="CF1102" s="82">
        <f t="shared" ca="1" si="813"/>
        <v>3.7028113764059381E-11</v>
      </c>
      <c r="CG1102" s="82">
        <f t="shared" ca="1" si="823"/>
        <v>2.269242076865822E-10</v>
      </c>
      <c r="CH1102" s="13" t="str">
        <f t="shared" ca="1" si="824"/>
        <v/>
      </c>
      <c r="CI1102" s="81">
        <f t="shared" ca="1" si="833"/>
        <v>0.1131775965863165</v>
      </c>
      <c r="CJ1102" s="81">
        <f t="shared" ca="1" si="834"/>
        <v>0.13063724757458739</v>
      </c>
      <c r="CK1102" s="81">
        <f t="shared" ca="1" si="835"/>
        <v>0.39004625943939081</v>
      </c>
      <c r="CL1102" s="81">
        <f t="shared" ca="1" si="836"/>
        <v>0.17284488538116416</v>
      </c>
      <c r="CM1102" s="89">
        <f t="shared" ca="1" si="825"/>
        <v>0.80670598898145884</v>
      </c>
    </row>
    <row r="1103" spans="1:91" x14ac:dyDescent="0.3">
      <c r="A1103">
        <v>1038</v>
      </c>
      <c r="B1103" s="3">
        <f t="shared" si="838"/>
        <v>3.0722222222222224</v>
      </c>
      <c r="C1103" s="3">
        <f t="shared" si="826"/>
        <v>34.6</v>
      </c>
      <c r="D1103" s="4">
        <f t="shared" ca="1" si="814"/>
        <v>1103</v>
      </c>
      <c r="E1103" s="58">
        <f>(0.5*(COS(B1103*2*PI())+1)*('key variables'!$B$4-'key variables'!$B$6)+'key variables'!$B$6)/'key variables'!$B$4</f>
        <v>1</v>
      </c>
      <c r="F1103" s="10">
        <f t="shared" ca="1" si="827"/>
        <v>11689222.907461114</v>
      </c>
      <c r="G1103" s="10">
        <f t="shared" ca="1" si="828"/>
        <v>13492492.798713122</v>
      </c>
      <c r="H1103" s="10">
        <f t="shared" ca="1" si="829"/>
        <v>40309474.521088287</v>
      </c>
      <c r="I1103" s="10">
        <f t="shared" ca="1" si="830"/>
        <v>17912154.249750931</v>
      </c>
      <c r="J1103" s="10">
        <f t="shared" ca="1" si="815"/>
        <v>83403344.477013454</v>
      </c>
      <c r="K1103" s="82">
        <f t="shared" ca="1" si="792"/>
        <v>2249832.832292099</v>
      </c>
      <c r="L1103" s="82">
        <f t="shared" ca="1" si="793"/>
        <v>2596909.4377209195</v>
      </c>
      <c r="M1103" s="82">
        <f t="shared" ca="1" si="794"/>
        <v>7778311.98309422</v>
      </c>
      <c r="N1103" s="82">
        <f t="shared" ca="1" si="795"/>
        <v>3496312.733215793</v>
      </c>
      <c r="O1103" s="82">
        <f t="shared" ca="1" si="816"/>
        <v>16121366.986323033</v>
      </c>
      <c r="P1103" s="10">
        <f ca="1">IF(IF($A1103&gt;='key variables'!$B$26,K1103*SUMPRODUCT(Z1103:AC1103,'control variables'!$O$3:$R$3)/J1103+F$65*'key variables'!$B$25/scenario!J$65,K1103*SUMPRODUCT(Z1103:AC1103,'control variables'!$O$7:$R$7)/J1103+F$65*'key variables'!$B$25/scenario!J$65)&lt;'key variables'!$B$28,0,IF($A1103&gt;='key variables'!$B$26,K1103*SUMPRODUCT(Z1103:AC1103,'control variables'!$O$3:$R$3)/J1103+F$65*'key variables'!$B$25/scenario!J$65,K1103*SUMPRODUCT(Z1103:AC1103,'control variables'!$O$7:$R$7)/J1103+F$65*'key variables'!$B$25/scenario!J$65))</f>
        <v>6.578860555833138E-58</v>
      </c>
      <c r="Q1103" s="10">
        <f ca="1">IF(IF($A1103&gt;='key variables'!$B$26,L1103*SUMPRODUCT(Z1103:AC1103,'control variables'!$O$4:$R$4)/J1103+G$65*'key variables'!$B$25/scenario!J$65,L1103*SUMPRODUCT(Z1103:AC1103,'control variables'!$O$7:$R$7)/J1103+G$65*'key variables'!$B$25/scenario!J$65)&lt;'key variables'!$B$28,0,IF($A1103&gt;='key variables'!$B$26,L1103*SUMPRODUCT(Z1103:AC1103,'control variables'!$O$4:$R$4)/J1103+G$65*'key variables'!$B$25/scenario!J$65,L1103*SUMPRODUCT(Z1103:AC1103,'control variables'!$O$7:$R$7)/J1103+G$65*'key variables'!$B$25/scenario!J$65))</f>
        <v>7.5937664441883458E-58</v>
      </c>
      <c r="R1103" s="10">
        <f ca="1">IF(IF($A1103&gt;='key variables'!$B$26,M1103*SUMPRODUCT(Z1103:AC1103,'control variables'!$O$5:$R$5)/J1103+H$65*'key variables'!$B$25/scenario!J$65,M1103*SUMPRODUCT(Z1103:AC1103,'control variables'!$O$7:$R$7)/J1103+H$65*'key variables'!$B$25/scenario!J$65)&lt;'key variables'!$B$28,0,IF($A1103&gt;='key variables'!$B$26,M1103*SUMPRODUCT(Z1103:AC1103,'control variables'!$O$5:$R$5)/J1103+H$65*'key variables'!$B$25/scenario!J$65,M1103*SUMPRODUCT(Z1103:AC1103,'control variables'!$O$7:$R$7)/J1103+H$65*'key variables'!$B$25/scenario!J$65))</f>
        <v>2.274499205543597E-57</v>
      </c>
      <c r="S1103" s="10">
        <f ca="1">IF(IF($A1103&gt;='key variables'!$B$26,N1103*SUMPRODUCT(Z1103:AC1103,'control variables'!$O$6:$R$6)/J1103+I$65*'key variables'!$B$25/scenario!J$65,N1103*SUMPRODUCT(Z1103:AC1103,'control variables'!$O$7:$R$7)/J1103+I$65*'key variables'!$B$25/scenario!J$65)&lt;'key variables'!$B$28,0,IF($A1103&gt;='key variables'!$B$26,N1103*SUMPRODUCT(Z1103:AC1103,'control variables'!$O$6:$R$6)/J1103+I$65*'key variables'!$B$25/scenario!J$65,N1103*SUMPRODUCT(Z1103:AC1103,'control variables'!$O$7:$R$7)/J1103+I$65*'key variables'!$B$25/scenario!J$65))</f>
        <v>1.0223761339626578E-57</v>
      </c>
      <c r="T1103" s="10">
        <f t="shared" ca="1" si="837"/>
        <v>4.7141380395084036E-57</v>
      </c>
      <c r="U1103" s="82">
        <f ca="1">SUMPRODUCT(P1073:P1102,'control variables'!AD$7:AD$36)</f>
        <v>1.3948401452576092E-57</v>
      </c>
      <c r="V1103" s="82">
        <f ca="1">SUMPRODUCT(Q1073:Q1102,'control variables'!AE$7:AE$36)</f>
        <v>1.6100189691165548E-57</v>
      </c>
      <c r="W1103" s="82">
        <f ca="1">SUMPRODUCT(R1073:R1102,'control variables'!AF$7:AF$36)</f>
        <v>4.8223590929219487E-57</v>
      </c>
      <c r="X1103" s="82">
        <f ca="1">SUMPRODUCT(S1073:S1102,'control variables'!AG$7:AG$36)</f>
        <v>2.167626541255659E-57</v>
      </c>
      <c r="Y1103" s="82">
        <f t="shared" ca="1" si="831"/>
        <v>9.9948447485517714E-57</v>
      </c>
      <c r="Z1103" s="10">
        <f ca="1">IF($A1103&gt;='key variables'!$B$26,SUMPRODUCT(P1073:P1102,'control variables'!V$7:V$36)*$E1103,SUMPRODUCT(P1073:P1102,'control variables'!Z$7:Z$36)*$E1103)</f>
        <v>3.4035511608282963E-57</v>
      </c>
      <c r="AA1103" s="10">
        <f ca="1">IF($A1103&gt;='key variables'!$B$26,SUMPRODUCT(Q1073:Q1102,'control variables'!W$7:W$36)*$E1103,SUMPRODUCT(Q1073:Q1102,'control variables'!AA$7:AA$36)*$E1103)</f>
        <v>3.9286092746349664E-57</v>
      </c>
      <c r="AB1103" s="10">
        <f ca="1">IF($A1103&gt;='key variables'!$B$26,SUMPRODUCT(R1073:R1102,'control variables'!X$7:X$36)*$E1103,SUMPRODUCT(R1073:R1102,'control variables'!AB$7:AB$36)*$E1103)</f>
        <v>1.1767044377414369E-56</v>
      </c>
      <c r="AC1103" s="10">
        <f ca="1">IF($A1103&gt;='key variables'!$B$26,SUMPRODUCT(S1073:S1102,'control variables'!Y$7:Y$36)*$E1103,SUMPRODUCT(S1073:S1102,'control variables'!AC$7:AC$36)*$E1103)</f>
        <v>5.2892281999600525E-57</v>
      </c>
      <c r="AD1103" s="10">
        <f t="shared" ca="1" si="832"/>
        <v>2.4388433012837685E-56</v>
      </c>
      <c r="AE1103" s="82">
        <f ca="1">SUMPRODUCT(P1073:P1102,'control variables'!AL$7:AL$36)</f>
        <v>4.6341071807212011E-57</v>
      </c>
      <c r="AF1103" s="82">
        <f ca="1">SUMPRODUCT(Q1073:Q1102,'control variables'!AM$7:AM$36)</f>
        <v>5.335014320287545E-57</v>
      </c>
      <c r="AG1103" s="82">
        <f ca="1">SUMPRODUCT(R1073:R1102,'control variables'!AN$7:AN$36)</f>
        <v>1.5211527929966134E-56</v>
      </c>
      <c r="AH1103" s="82">
        <f ca="1">SUMPRODUCT(S1073:S1102,'control variables'!AO$7:AO$36)</f>
        <v>6.586440706990137E-57</v>
      </c>
      <c r="AI1103" s="82">
        <f t="shared" ca="1" si="796"/>
        <v>3.1767090137965016E-56</v>
      </c>
      <c r="AJ1103" s="10">
        <f ca="1">SUMPRODUCT(P1073:P1102,'control variables'!AP$7:AP$36)</f>
        <v>4.4279074352972877E-60</v>
      </c>
      <c r="AK1103" s="10">
        <f ca="1">SUMPRODUCT(Q1073:Q1102,'control variables'!AQ$7:AQ$36)</f>
        <v>1.2777476667414507E-59</v>
      </c>
      <c r="AL1103" s="10">
        <f ca="1">SUMPRODUCT(R1073:R1102,'control variables'!AR$7:AR$36)</f>
        <v>4.5925606075696135E-58</v>
      </c>
      <c r="AM1103" s="10">
        <f ca="1">SUMPRODUCT(S1073:S1102,'control variables'!AS$7:AS$36)</f>
        <v>3.4405554326804375E-58</v>
      </c>
      <c r="AN1103" s="10">
        <f t="shared" ca="1" si="817"/>
        <v>8.2051698812771688E-58</v>
      </c>
      <c r="AO1103" s="82">
        <f ca="1">SUMPRODUCT(P1073:P1102,'control variables'!AX$7:AX$36)</f>
        <v>6.0212783825836541E-60</v>
      </c>
      <c r="AP1103" s="82">
        <f ca="1">SUMPRODUCT(Q1073:Q1102,'control variables'!AY$7:AY$36)</f>
        <v>1.3900334668817126E-59</v>
      </c>
      <c r="AQ1103" s="82">
        <f ca="1">SUMPRODUCT(R1073:R1102,'control variables'!AZ$7:AZ$36)</f>
        <v>1.2490363139313251E-58</v>
      </c>
      <c r="AR1103" s="82">
        <f ca="1">SUMPRODUCT(S1073:S1102,'control variables'!BA$7:BA$36)</f>
        <v>9.3572606715924115E-59</v>
      </c>
      <c r="AS1103" s="82">
        <f t="shared" ca="1" si="818"/>
        <v>2.3839785116045741E-58</v>
      </c>
      <c r="AT1103" s="10">
        <f ca="1">SUMPRODUCT(P1073:P1102,'control variables'!AT$7:AT$36)</f>
        <v>-5.3140131404230778E-60</v>
      </c>
      <c r="AU1103" s="10">
        <f ca="1">SUMPRODUCT(Q1073:Q1102,'control variables'!AU$7:AU$36)</f>
        <v>5.764535211610187E-60</v>
      </c>
      <c r="AV1103" s="10">
        <f ca="1">SUMPRODUCT(R1073:R1102,'control variables'!AV$7:AV$36)</f>
        <v>2.4822550570070659E-57</v>
      </c>
      <c r="AW1103" s="10">
        <f ca="1">SUMPRODUCT(S1073:S1102,'control variables'!AW$7:AW$36)</f>
        <v>1.8596022679826324E-57</v>
      </c>
      <c r="AX1103" s="10">
        <f t="shared" ca="1" si="797"/>
        <v>4.3423078470608855E-57</v>
      </c>
      <c r="AY1103" s="82">
        <f ca="1">SUMPRODUCT(P1073:P1102,'control variables'!BB$7:BB$36)</f>
        <v>1.926045130537357E-59</v>
      </c>
      <c r="AZ1103" s="82">
        <f ca="1">SUMPRODUCT(Q1073:Q1102,'control variables'!BC$7:BC$36)</f>
        <v>4.9114116482083407E-59</v>
      </c>
      <c r="BA1103" s="82">
        <f ca="1">SUMPRODUCT(R1073:R1102,'control variables'!BD$7:BD$36)</f>
        <v>3.4381391207547322E-58</v>
      </c>
      <c r="BB1103" s="82">
        <f ca="1">SUMPRODUCT(S1073:S1102,'control variables'!BE$7:BE$36)</f>
        <v>4.8858411225913067E-59</v>
      </c>
      <c r="BC1103" s="82">
        <f t="shared" ca="1" si="819"/>
        <v>4.6104689108884324E-58</v>
      </c>
      <c r="BD1103" s="10">
        <f ca="1">SUMPRODUCT(P1073:P1102,'control variables'!BF$7:BF$36)</f>
        <v>4.0291186512128941E-60</v>
      </c>
      <c r="BE1103" s="10">
        <f ca="1">SUMPRODUCT(Q1073:Q1102,'control variables'!BG$7:BG$36)</f>
        <v>4.6506816421433063E-60</v>
      </c>
      <c r="BF1103" s="10">
        <f ca="1">SUMPRODUCT(R1073:R1102,'control variables'!BH$7:BH$36)</f>
        <v>1.3929809111243687E-58</v>
      </c>
      <c r="BG1103" s="10">
        <f ca="1">SUMPRODUCT(S1073:S1102,'control variables'!BI$7:BI$36)</f>
        <v>3.1306901209902737E-58</v>
      </c>
      <c r="BH1103" s="10">
        <f t="shared" ca="1" si="820"/>
        <v>4.6104690350482045E-58</v>
      </c>
      <c r="BI1103" s="82">
        <f t="shared" ca="1" si="798"/>
        <v>4.6480536188861516E-57</v>
      </c>
      <c r="BJ1103" s="82">
        <f t="shared" ca="1" si="799"/>
        <v>5.3898929719812387E-57</v>
      </c>
      <c r="BK1103" s="82">
        <f t="shared" ca="1" si="800"/>
        <v>1.8037596899048674E-56</v>
      </c>
      <c r="BL1103" s="82">
        <f t="shared" ca="1" si="801"/>
        <v>8.4949013861986823E-57</v>
      </c>
      <c r="BM1103" s="82">
        <f t="shared" ca="1" si="791"/>
        <v>3.6570444876114744E-56</v>
      </c>
      <c r="BN1103" s="10">
        <f ca="1">BN1102+BI1103-INDIRECT(ADDRESS(MAX($D1103-'key variables'!$B$9*30,34),scenario!BI$4),TRUE)</f>
        <v>9439390.0751690175</v>
      </c>
      <c r="BO1103" s="10">
        <f ca="1">BO1102+BJ1103-INDIRECT(ADDRESS(MAX($D1103-'key variables'!$B$9*30,34),scenario!BJ$4),TRUE)</f>
        <v>10895583.360992203</v>
      </c>
      <c r="BP1103" s="10">
        <f ca="1">BP1102+BK1103-INDIRECT(ADDRESS(MAX($D1103-'key variables'!$B$9*30,34),scenario!BK$4),TRUE)</f>
        <v>32531162.537994072</v>
      </c>
      <c r="BQ1103" s="10">
        <f ca="1">BQ1102+BL1103-INDIRECT(ADDRESS(MAX($D1103-'key variables'!$B$9*30,34),scenario!BL$4),TRUE)</f>
        <v>14415841.516535141</v>
      </c>
      <c r="BR1103" s="10">
        <f t="shared" ca="1" si="821"/>
        <v>67281977.490690395</v>
      </c>
      <c r="BS1103" s="82">
        <f t="shared" ca="1" si="802"/>
        <v>-2.3433848477536824E-9</v>
      </c>
      <c r="BT1103" s="82">
        <f t="shared" ca="1" si="803"/>
        <v>-3.4288309057018498E-10</v>
      </c>
      <c r="BU1103" s="82">
        <f t="shared" ca="1" si="804"/>
        <v>-4.2578247660364599E-9</v>
      </c>
      <c r="BV1103" s="82">
        <f t="shared" ca="1" si="805"/>
        <v>-2.9943922343414556E-9</v>
      </c>
      <c r="BW1103" s="82">
        <f t="shared" ca="1" si="822"/>
        <v>-9.9384849387017825E-9</v>
      </c>
      <c r="BX1103" s="10">
        <f t="shared" ca="1" si="806"/>
        <v>-1.8625994260191893E-12</v>
      </c>
      <c r="BY1103" s="10">
        <f t="shared" ca="1" si="807"/>
        <v>2.8902850229962428E-12</v>
      </c>
      <c r="BZ1103" s="10">
        <f t="shared" ca="1" si="808"/>
        <v>-3.5034723983035463E-11</v>
      </c>
      <c r="CA1103" s="10">
        <f t="shared" ca="1" si="809"/>
        <v>-2.0257049910634696E-11</v>
      </c>
      <c r="CB1103" s="10">
        <v>0</v>
      </c>
      <c r="CC1103" s="82">
        <f t="shared" ca="1" si="810"/>
        <v>3.9725652202851362E-13</v>
      </c>
      <c r="CD1103" s="82">
        <f t="shared" ca="1" si="811"/>
        <v>3.4270724516460853E-13</v>
      </c>
      <c r="CE1103" s="82">
        <f t="shared" ca="1" si="812"/>
        <v>1.8915613015532971E-10</v>
      </c>
      <c r="CF1103" s="82">
        <f t="shared" ca="1" si="813"/>
        <v>3.7028113764059381E-11</v>
      </c>
      <c r="CG1103" s="82">
        <f t="shared" ca="1" si="823"/>
        <v>2.269242076865822E-10</v>
      </c>
      <c r="CH1103" s="13" t="str">
        <f t="shared" ca="1" si="824"/>
        <v/>
      </c>
      <c r="CI1103" s="81">
        <f t="shared" ca="1" si="833"/>
        <v>0.1131775965863165</v>
      </c>
      <c r="CJ1103" s="81">
        <f t="shared" ca="1" si="834"/>
        <v>0.13063724757458739</v>
      </c>
      <c r="CK1103" s="81">
        <f t="shared" ca="1" si="835"/>
        <v>0.39004625943939081</v>
      </c>
      <c r="CL1103" s="81">
        <f t="shared" ca="1" si="836"/>
        <v>0.17284488538116416</v>
      </c>
      <c r="CM1103" s="89">
        <f t="shared" ca="1" si="825"/>
        <v>0.80670598898145884</v>
      </c>
    </row>
    <row r="1104" spans="1:91" x14ac:dyDescent="0.3">
      <c r="A1104">
        <v>1039</v>
      </c>
      <c r="B1104" s="3">
        <f t="shared" si="838"/>
        <v>3.0750000000000002</v>
      </c>
      <c r="C1104" s="3">
        <f t="shared" si="826"/>
        <v>34.633333333333333</v>
      </c>
      <c r="D1104" s="4">
        <f t="shared" ca="1" si="814"/>
        <v>1104</v>
      </c>
      <c r="E1104" s="58">
        <f>(0.5*(COS(B1104*2*PI())+1)*('key variables'!$B$4-'key variables'!$B$6)+'key variables'!$B$6)/'key variables'!$B$4</f>
        <v>1</v>
      </c>
      <c r="F1104" s="10">
        <f t="shared" ca="1" si="827"/>
        <v>11689222.907461114</v>
      </c>
      <c r="G1104" s="10">
        <f t="shared" ca="1" si="828"/>
        <v>13492492.798713122</v>
      </c>
      <c r="H1104" s="10">
        <f t="shared" ca="1" si="829"/>
        <v>40309474.521088287</v>
      </c>
      <c r="I1104" s="10">
        <f t="shared" ca="1" si="830"/>
        <v>17912154.249750931</v>
      </c>
      <c r="J1104" s="10">
        <f t="shared" ca="1" si="815"/>
        <v>83403344.477013454</v>
      </c>
      <c r="K1104" s="82">
        <f t="shared" ca="1" si="792"/>
        <v>2249832.832292099</v>
      </c>
      <c r="L1104" s="82">
        <f t="shared" ca="1" si="793"/>
        <v>2596909.4377209195</v>
      </c>
      <c r="M1104" s="82">
        <f t="shared" ca="1" si="794"/>
        <v>7778311.98309422</v>
      </c>
      <c r="N1104" s="82">
        <f t="shared" ca="1" si="795"/>
        <v>3496312.733215793</v>
      </c>
      <c r="O1104" s="82">
        <f t="shared" ca="1" si="816"/>
        <v>16121366.986323033</v>
      </c>
      <c r="P1104" s="10">
        <f ca="1">IF(IF($A1104&gt;='key variables'!$B$26,K1104*SUMPRODUCT(Z1104:AC1104,'control variables'!$O$3:$R$3)/J1104+F$65*'key variables'!$B$25/scenario!J$65,K1104*SUMPRODUCT(Z1104:AC1104,'control variables'!$O$7:$R$7)/J1104+F$65*'key variables'!$B$25/scenario!J$65)&lt;'key variables'!$B$28,0,IF($A1104&gt;='key variables'!$B$26,K1104*SUMPRODUCT(Z1104:AC1104,'control variables'!$O$3:$R$3)/J1104+F$65*'key variables'!$B$25/scenario!J$65,K1104*SUMPRODUCT(Z1104:AC1104,'control variables'!$O$7:$R$7)/J1104+F$65*'key variables'!$B$25/scenario!J$65))</f>
        <v>5.6607754772499765E-58</v>
      </c>
      <c r="Q1104" s="10">
        <f ca="1">IF(IF($A1104&gt;='key variables'!$B$26,L1104*SUMPRODUCT(Z1104:AC1104,'control variables'!$O$4:$R$4)/J1104+G$65*'key variables'!$B$25/scenario!J$65,L1104*SUMPRODUCT(Z1104:AC1104,'control variables'!$O$7:$R$7)/J1104+G$65*'key variables'!$B$25/scenario!J$65)&lt;'key variables'!$B$28,0,IF($A1104&gt;='key variables'!$B$26,L1104*SUMPRODUCT(Z1104:AC1104,'control variables'!$O$4:$R$4)/J1104+G$65*'key variables'!$B$25/scenario!J$65,L1104*SUMPRODUCT(Z1104:AC1104,'control variables'!$O$7:$R$7)/J1104+G$65*'key variables'!$B$25/scenario!J$65))</f>
        <v>6.5340504639684338E-58</v>
      </c>
      <c r="R1104" s="10">
        <f ca="1">IF(IF($A1104&gt;='key variables'!$B$26,M1104*SUMPRODUCT(Z1104:AC1104,'control variables'!$O$5:$R$5)/J1104+H$65*'key variables'!$B$25/scenario!J$65,M1104*SUMPRODUCT(Z1104:AC1104,'control variables'!$O$7:$R$7)/J1104+H$65*'key variables'!$B$25/scenario!J$65)&lt;'key variables'!$B$28,0,IF($A1104&gt;='key variables'!$B$26,M1104*SUMPRODUCT(Z1104:AC1104,'control variables'!$O$5:$R$5)/J1104+H$65*'key variables'!$B$25/scenario!J$65,M1104*SUMPRODUCT(Z1104:AC1104,'control variables'!$O$7:$R$7)/J1104+H$65*'key variables'!$B$25/scenario!J$65))</f>
        <v>1.9570910823379233E-57</v>
      </c>
      <c r="S1104" s="10">
        <f ca="1">IF(IF($A1104&gt;='key variables'!$B$26,N1104*SUMPRODUCT(Z1104:AC1104,'control variables'!$O$6:$R$6)/J1104+I$65*'key variables'!$B$25/scenario!J$65,N1104*SUMPRODUCT(Z1104:AC1104,'control variables'!$O$7:$R$7)/J1104+I$65*'key variables'!$B$25/scenario!J$65)&lt;'key variables'!$B$28,0,IF($A1104&gt;='key variables'!$B$26,N1104*SUMPRODUCT(Z1104:AC1104,'control variables'!$O$6:$R$6)/J1104+I$65*'key variables'!$B$25/scenario!J$65,N1104*SUMPRODUCT(Z1104:AC1104,'control variables'!$O$7:$R$7)/J1104+I$65*'key variables'!$B$25/scenario!J$65))</f>
        <v>8.7970275377398336E-58</v>
      </c>
      <c r="T1104" s="10">
        <f t="shared" ca="1" si="837"/>
        <v>4.0562764302337477E-57</v>
      </c>
      <c r="U1104" s="82">
        <f ca="1">SUMPRODUCT(P1074:P1103,'control variables'!AD$7:AD$36)</f>
        <v>1.2001891242332536E-57</v>
      </c>
      <c r="V1104" s="82">
        <f ca="1">SUMPRODUCT(Q1074:Q1103,'control variables'!AE$7:AE$36)</f>
        <v>1.3853395768058046E-57</v>
      </c>
      <c r="W1104" s="82">
        <f ca="1">SUMPRODUCT(R1074:R1103,'control variables'!AF$7:AF$36)</f>
        <v>4.1493951519464895E-57</v>
      </c>
      <c r="X1104" s="82">
        <f ca="1">SUMPRODUCT(S1074:S1103,'control variables'!AG$7:AG$36)</f>
        <v>1.8651325810054817E-57</v>
      </c>
      <c r="Y1104" s="82">
        <f t="shared" ca="1" si="831"/>
        <v>8.6000564339910298E-57</v>
      </c>
      <c r="Z1104" s="10">
        <f ca="1">IF($A1104&gt;='key variables'!$B$26,SUMPRODUCT(P1074:P1103,'control variables'!V$7:V$36)*$E1104,SUMPRODUCT(P1074:P1103,'control variables'!Z$7:Z$36)*$E1104)</f>
        <v>2.9285829640665792E-57</v>
      </c>
      <c r="AA1104" s="10">
        <f ca="1">IF($A1104&gt;='key variables'!$B$26,SUMPRODUCT(Q1074:Q1103,'control variables'!W$7:W$36)*$E1104,SUMPRODUCT(Q1074:Q1103,'control variables'!AA$7:AA$36)*$E1104)</f>
        <v>3.3803688120174972E-57</v>
      </c>
      <c r="AB1104" s="10">
        <f ca="1">IF($A1104&gt;='key variables'!$B$26,SUMPRODUCT(R1074:R1103,'control variables'!X$7:X$36)*$E1104,SUMPRODUCT(R1074:R1103,'control variables'!AB$7:AB$36)*$E1104)</f>
        <v>1.0124944234046619E-56</v>
      </c>
      <c r="AC1104" s="10">
        <f ca="1">IF($A1104&gt;='key variables'!$B$26,SUMPRODUCT(S1074:S1103,'control variables'!Y$7:Y$36)*$E1104,SUMPRODUCT(S1074:S1103,'control variables'!AC$7:AC$36)*$E1104)</f>
        <v>4.5511123140261185E-57</v>
      </c>
      <c r="AD1104" s="10">
        <f t="shared" ca="1" si="832"/>
        <v>2.0985008324156816E-56</v>
      </c>
      <c r="AE1104" s="82">
        <f ca="1">SUMPRODUCT(P1074:P1103,'control variables'!AL$7:AL$36)</f>
        <v>3.987413939685265E-57</v>
      </c>
      <c r="AF1104" s="82">
        <f ca="1">SUMPRODUCT(Q1074:Q1103,'control variables'!AM$7:AM$36)</f>
        <v>4.5905089458514389E-57</v>
      </c>
      <c r="AG1104" s="82">
        <f ca="1">SUMPRODUCT(R1074:R1103,'control variables'!AN$7:AN$36)</f>
        <v>1.3088747442915007E-56</v>
      </c>
      <c r="AH1104" s="82">
        <f ca="1">SUMPRODUCT(S1074:S1103,'control variables'!AO$7:AO$36)</f>
        <v>5.6672978124506118E-57</v>
      </c>
      <c r="AI1104" s="82">
        <f t="shared" ca="1" si="796"/>
        <v>2.7333968140902321E-56</v>
      </c>
      <c r="AJ1104" s="10">
        <f ca="1">SUMPRODUCT(P1074:P1103,'control variables'!AP$7:AP$36)</f>
        <v>3.8099895282078189E-60</v>
      </c>
      <c r="AK1104" s="10">
        <f ca="1">SUMPRODUCT(Q1074:Q1103,'control variables'!AQ$7:AQ$36)</f>
        <v>1.0994369916520294E-59</v>
      </c>
      <c r="AL1104" s="10">
        <f ca="1">SUMPRODUCT(R1074:R1103,'control variables'!AR$7:AR$36)</f>
        <v>3.9516652229486333E-58</v>
      </c>
      <c r="AM1104" s="10">
        <f ca="1">SUMPRODUCT(S1074:S1103,'control variables'!AS$7:AS$36)</f>
        <v>2.9604232611630675E-58</v>
      </c>
      <c r="AN1104" s="10">
        <f t="shared" ca="1" si="817"/>
        <v>7.0601320785589815E-58</v>
      </c>
      <c r="AO1104" s="82">
        <f ca="1">SUMPRODUCT(P1074:P1103,'control variables'!AX$7:AX$36)</f>
        <v>5.1810043275052311E-60</v>
      </c>
      <c r="AP1104" s="82">
        <f ca="1">SUMPRODUCT(Q1074:Q1103,'control variables'!AY$7:AY$36)</f>
        <v>1.1960532215421441E-59</v>
      </c>
      <c r="AQ1104" s="82">
        <f ca="1">SUMPRODUCT(R1074:R1103,'control variables'!AZ$7:AZ$36)</f>
        <v>1.0747323303315934E-58</v>
      </c>
      <c r="AR1104" s="82">
        <f ca="1">SUMPRODUCT(S1074:S1103,'control variables'!BA$7:BA$36)</f>
        <v>8.0514477080716902E-59</v>
      </c>
      <c r="AS1104" s="82">
        <f t="shared" ca="1" si="818"/>
        <v>2.0512924665680292E-58</v>
      </c>
      <c r="AT1104" s="10">
        <f ca="1">SUMPRODUCT(P1074:P1103,'control variables'!AT$7:AT$36)</f>
        <v>-4.5724384968791348E-60</v>
      </c>
      <c r="AU1104" s="10">
        <f ca="1">SUMPRODUCT(Q1074:Q1103,'control variables'!AU$7:AU$36)</f>
        <v>4.960089864603388E-60</v>
      </c>
      <c r="AV1104" s="10">
        <f ca="1">SUMPRODUCT(R1074:R1103,'control variables'!AV$7:AV$36)</f>
        <v>2.1358544440536303E-57</v>
      </c>
      <c r="AW1104" s="10">
        <f ca="1">SUMPRODUCT(S1074:S1103,'control variables'!AW$7:AW$36)</f>
        <v>1.6000933332902094E-57</v>
      </c>
      <c r="AX1104" s="10">
        <f t="shared" ca="1" si="797"/>
        <v>3.7363354287115639E-57</v>
      </c>
      <c r="AY1104" s="82">
        <f ca="1">SUMPRODUCT(P1074:P1103,'control variables'!BB$7:BB$36)</f>
        <v>1.6572640429892604E-59</v>
      </c>
      <c r="AZ1104" s="82">
        <f ca="1">SUMPRODUCT(Q1074:Q1103,'control variables'!BC$7:BC$36)</f>
        <v>4.2260203542704221E-59</v>
      </c>
      <c r="BA1104" s="82">
        <f ca="1">SUMPRODUCT(R1074:R1103,'control variables'!BD$7:BD$36)</f>
        <v>2.9583441474353419E-58</v>
      </c>
      <c r="BB1104" s="82">
        <f ca="1">SUMPRODUCT(S1074:S1103,'control variables'!BE$7:BE$36)</f>
        <v>4.2040182152792005E-59</v>
      </c>
      <c r="BC1104" s="82">
        <f t="shared" ca="1" si="819"/>
        <v>3.9670744086892296E-58</v>
      </c>
      <c r="BD1104" s="10">
        <f ca="1">SUMPRODUCT(P1074:P1103,'control variables'!BF$7:BF$36)</f>
        <v>3.4668520273611551E-60</v>
      </c>
      <c r="BE1104" s="10">
        <f ca="1">SUMPRODUCT(Q1074:Q1103,'control variables'!BG$7:BG$36)</f>
        <v>4.0016754221974134E-60</v>
      </c>
      <c r="BF1104" s="10">
        <f ca="1">SUMPRODUCT(R1074:R1103,'control variables'!BH$7:BH$36)</f>
        <v>1.1985893476612174E-58</v>
      </c>
      <c r="BG1104" s="10">
        <f ca="1">SUMPRODUCT(S1074:S1103,'control variables'!BI$7:BI$36)</f>
        <v>2.6937998933656063E-58</v>
      </c>
      <c r="BH1104" s="10">
        <f t="shared" ca="1" si="820"/>
        <v>3.9670745155224093E-58</v>
      </c>
      <c r="BI1104" s="82">
        <f t="shared" ca="1" si="798"/>
        <v>3.999414141618278E-57</v>
      </c>
      <c r="BJ1104" s="82">
        <f t="shared" ca="1" si="799"/>
        <v>4.6377292392587468E-57</v>
      </c>
      <c r="BK1104" s="82">
        <f t="shared" ca="1" si="800"/>
        <v>1.5520436301712171E-56</v>
      </c>
      <c r="BL1104" s="82">
        <f t="shared" ca="1" si="801"/>
        <v>7.309431327893614E-57</v>
      </c>
      <c r="BM1104" s="82">
        <f t="shared" ca="1" si="791"/>
        <v>3.1467011010482811E-56</v>
      </c>
      <c r="BN1104" s="10">
        <f ca="1">BN1103+BI1104-INDIRECT(ADDRESS(MAX($D1104-'key variables'!$B$9*30,34),scenario!BI$4),TRUE)</f>
        <v>9439390.0751690175</v>
      </c>
      <c r="BO1104" s="10">
        <f ca="1">BO1103+BJ1104-INDIRECT(ADDRESS(MAX($D1104-'key variables'!$B$9*30,34),scenario!BJ$4),TRUE)</f>
        <v>10895583.360992203</v>
      </c>
      <c r="BP1104" s="10">
        <f ca="1">BP1103+BK1104-INDIRECT(ADDRESS(MAX($D1104-'key variables'!$B$9*30,34),scenario!BK$4),TRUE)</f>
        <v>32531162.537994072</v>
      </c>
      <c r="BQ1104" s="10">
        <f ca="1">BQ1103+BL1104-INDIRECT(ADDRESS(MAX($D1104-'key variables'!$B$9*30,34),scenario!BL$4),TRUE)</f>
        <v>14415841.516535141</v>
      </c>
      <c r="BR1104" s="10">
        <f t="shared" ca="1" si="821"/>
        <v>67281977.490690395</v>
      </c>
      <c r="BS1104" s="82">
        <f t="shared" ca="1" si="802"/>
        <v>-2.3433848477536824E-9</v>
      </c>
      <c r="BT1104" s="82">
        <f t="shared" ca="1" si="803"/>
        <v>-3.4288309057018498E-10</v>
      </c>
      <c r="BU1104" s="82">
        <f t="shared" ca="1" si="804"/>
        <v>-4.2578247660364599E-9</v>
      </c>
      <c r="BV1104" s="82">
        <f t="shared" ca="1" si="805"/>
        <v>-2.9943922343414556E-9</v>
      </c>
      <c r="BW1104" s="82">
        <f t="shared" ca="1" si="822"/>
        <v>-9.9384849387017825E-9</v>
      </c>
      <c r="BX1104" s="10">
        <f t="shared" ca="1" si="806"/>
        <v>-1.8625994260191893E-12</v>
      </c>
      <c r="BY1104" s="10">
        <f t="shared" ca="1" si="807"/>
        <v>2.8902850229962428E-12</v>
      </c>
      <c r="BZ1104" s="10">
        <f t="shared" ca="1" si="808"/>
        <v>-3.5034723983035463E-11</v>
      </c>
      <c r="CA1104" s="10">
        <f t="shared" ca="1" si="809"/>
        <v>-2.0257049910634696E-11</v>
      </c>
      <c r="CB1104" s="10">
        <v>0</v>
      </c>
      <c r="CC1104" s="82">
        <f t="shared" ca="1" si="810"/>
        <v>3.9725652202851362E-13</v>
      </c>
      <c r="CD1104" s="82">
        <f t="shared" ca="1" si="811"/>
        <v>3.4270724516460853E-13</v>
      </c>
      <c r="CE1104" s="82">
        <f t="shared" ca="1" si="812"/>
        <v>1.8915613015532971E-10</v>
      </c>
      <c r="CF1104" s="82">
        <f t="shared" ca="1" si="813"/>
        <v>3.7028113764059381E-11</v>
      </c>
      <c r="CG1104" s="82">
        <f t="shared" ca="1" si="823"/>
        <v>2.269242076865822E-10</v>
      </c>
      <c r="CH1104" s="13" t="str">
        <f t="shared" ca="1" si="824"/>
        <v/>
      </c>
      <c r="CI1104" s="81">
        <f t="shared" ca="1" si="833"/>
        <v>0.1131775965863165</v>
      </c>
      <c r="CJ1104" s="81">
        <f t="shared" ca="1" si="834"/>
        <v>0.13063724757458739</v>
      </c>
      <c r="CK1104" s="81">
        <f t="shared" ca="1" si="835"/>
        <v>0.39004625943939081</v>
      </c>
      <c r="CL1104" s="81">
        <f t="shared" ca="1" si="836"/>
        <v>0.17284488538116416</v>
      </c>
      <c r="CM1104" s="89">
        <f t="shared" ca="1" si="825"/>
        <v>0.80670598898145884</v>
      </c>
    </row>
    <row r="1105" spans="1:91" x14ac:dyDescent="0.3">
      <c r="A1105">
        <v>1040</v>
      </c>
      <c r="B1105" s="3">
        <f t="shared" si="838"/>
        <v>3.0777777777777779</v>
      </c>
      <c r="C1105" s="3">
        <f t="shared" si="826"/>
        <v>34.666666666666664</v>
      </c>
      <c r="D1105" s="4">
        <f t="shared" ca="1" si="814"/>
        <v>1105</v>
      </c>
      <c r="E1105" s="58">
        <f>(0.5*(COS(B1105*2*PI())+1)*('key variables'!$B$4-'key variables'!$B$6)+'key variables'!$B$6)/'key variables'!$B$4</f>
        <v>1</v>
      </c>
      <c r="F1105" s="10">
        <f t="shared" ca="1" si="827"/>
        <v>11689222.907461114</v>
      </c>
      <c r="G1105" s="10">
        <f t="shared" ca="1" si="828"/>
        <v>13492492.798713122</v>
      </c>
      <c r="H1105" s="10">
        <f t="shared" ca="1" si="829"/>
        <v>40309474.521088287</v>
      </c>
      <c r="I1105" s="10">
        <f t="shared" ca="1" si="830"/>
        <v>17912154.249750931</v>
      </c>
      <c r="J1105" s="10">
        <f t="shared" ca="1" si="815"/>
        <v>83403344.477013454</v>
      </c>
      <c r="K1105" s="82">
        <f t="shared" ca="1" si="792"/>
        <v>2249832.832292099</v>
      </c>
      <c r="L1105" s="82">
        <f t="shared" ca="1" si="793"/>
        <v>2596909.4377209195</v>
      </c>
      <c r="M1105" s="82">
        <f t="shared" ca="1" si="794"/>
        <v>7778311.98309422</v>
      </c>
      <c r="N1105" s="82">
        <f t="shared" ca="1" si="795"/>
        <v>3496312.733215793</v>
      </c>
      <c r="O1105" s="82">
        <f t="shared" ca="1" si="816"/>
        <v>16121366.986323033</v>
      </c>
      <c r="P1105" s="10">
        <f ca="1">IF(IF($A1105&gt;='key variables'!$B$26,K1105*SUMPRODUCT(Z1105:AC1105,'control variables'!$O$3:$R$3)/J1105+F$65*'key variables'!$B$25/scenario!J$65,K1105*SUMPRODUCT(Z1105:AC1105,'control variables'!$O$7:$R$7)/J1105+F$65*'key variables'!$B$25/scenario!J$65)&lt;'key variables'!$B$28,0,IF($A1105&gt;='key variables'!$B$26,K1105*SUMPRODUCT(Z1105:AC1105,'control variables'!$O$3:$R$3)/J1105+F$65*'key variables'!$B$25/scenario!J$65,K1105*SUMPRODUCT(Z1105:AC1105,'control variables'!$O$7:$R$7)/J1105+F$65*'key variables'!$B$25/scenario!J$65))</f>
        <v>4.8708098814197532E-58</v>
      </c>
      <c r="Q1105" s="10">
        <f ca="1">IF(IF($A1105&gt;='key variables'!$B$26,L1105*SUMPRODUCT(Z1105:AC1105,'control variables'!$O$4:$R$4)/J1105+G$65*'key variables'!$B$25/scenario!J$65,L1105*SUMPRODUCT(Z1105:AC1105,'control variables'!$O$7:$R$7)/J1105+G$65*'key variables'!$B$25/scenario!J$65)&lt;'key variables'!$B$28,0,IF($A1105&gt;='key variables'!$B$26,L1105*SUMPRODUCT(Z1105:AC1105,'control variables'!$O$4:$R$4)/J1105+G$65*'key variables'!$B$25/scenario!J$65,L1105*SUMPRODUCT(Z1105:AC1105,'control variables'!$O$7:$R$7)/J1105+G$65*'key variables'!$B$25/scenario!J$65))</f>
        <v>5.6222186683606126E-58</v>
      </c>
      <c r="R1105" s="10">
        <f ca="1">IF(IF($A1105&gt;='key variables'!$B$26,M1105*SUMPRODUCT(Z1105:AC1105,'control variables'!$O$5:$R$5)/J1105+H$65*'key variables'!$B$25/scenario!J$65,M1105*SUMPRODUCT(Z1105:AC1105,'control variables'!$O$7:$R$7)/J1105+H$65*'key variables'!$B$25/scenario!J$65)&lt;'key variables'!$B$28,0,IF($A1105&gt;='key variables'!$B$26,M1105*SUMPRODUCT(Z1105:AC1105,'control variables'!$O$5:$R$5)/J1105+H$65*'key variables'!$B$25/scenario!J$65,M1105*SUMPRODUCT(Z1105:AC1105,'control variables'!$O$7:$R$7)/J1105+H$65*'key variables'!$B$25/scenario!J$65))</f>
        <v>1.6839775082054681E-57</v>
      </c>
      <c r="S1105" s="10">
        <f ca="1">IF(IF($A1105&gt;='key variables'!$B$26,N1105*SUMPRODUCT(Z1105:AC1105,'control variables'!$O$6:$R$6)/J1105+I$65*'key variables'!$B$25/scenario!J$65,N1105*SUMPRODUCT(Z1105:AC1105,'control variables'!$O$7:$R$7)/J1105+I$65*'key variables'!$B$25/scenario!J$65)&lt;'key variables'!$B$28,0,IF($A1105&gt;='key variables'!$B$26,N1105*SUMPRODUCT(Z1105:AC1105,'control variables'!$O$6:$R$6)/J1105+I$65*'key variables'!$B$25/scenario!J$65,N1105*SUMPRODUCT(Z1105:AC1105,'control variables'!$O$7:$R$7)/J1105+I$65*'key variables'!$B$25/scenario!J$65))</f>
        <v>7.5693955413262348E-58</v>
      </c>
      <c r="T1105" s="10">
        <f t="shared" ca="1" si="837"/>
        <v>3.4902199173161286E-57</v>
      </c>
      <c r="U1105" s="82">
        <f ca="1">SUMPRODUCT(P1075:P1104,'control variables'!AD$7:AD$36)</f>
        <v>1.0327018037337539E-57</v>
      </c>
      <c r="V1105" s="82">
        <f ca="1">SUMPRODUCT(Q1075:Q1104,'control variables'!AE$7:AE$36)</f>
        <v>1.1920143674565311E-57</v>
      </c>
      <c r="W1105" s="82">
        <f ca="1">SUMPRODUCT(R1075:R1104,'control variables'!AF$7:AF$36)</f>
        <v>3.5703438493968866E-57</v>
      </c>
      <c r="X1105" s="82">
        <f ca="1">SUMPRODUCT(S1075:S1104,'control variables'!AG$7:AG$36)</f>
        <v>1.6048518868536385E-57</v>
      </c>
      <c r="Y1105" s="82">
        <f t="shared" ca="1" si="831"/>
        <v>7.3999119074408109E-57</v>
      </c>
      <c r="Z1105" s="10">
        <f ca="1">IF($A1105&gt;='key variables'!$B$26,SUMPRODUCT(P1075:P1104,'control variables'!V$7:V$36)*$E1105,SUMPRODUCT(P1075:P1104,'control variables'!Z$7:Z$36)*$E1105)</f>
        <v>2.5198969464980126E-57</v>
      </c>
      <c r="AA1105" s="10">
        <f ca="1">IF($A1105&gt;='key variables'!$B$26,SUMPRODUCT(Q1075:Q1104,'control variables'!W$7:W$36)*$E1105,SUMPRODUCT(Q1075:Q1104,'control variables'!AA$7:AA$36)*$E1105)</f>
        <v>2.9086357299612942E-57</v>
      </c>
      <c r="AB1105" s="10">
        <f ca="1">IF($A1105&gt;='key variables'!$B$26,SUMPRODUCT(R1075:R1104,'control variables'!X$7:X$36)*$E1105,SUMPRODUCT(R1075:R1104,'control variables'!AB$7:AB$36)*$E1105)</f>
        <v>8.7120004356675963E-57</v>
      </c>
      <c r="AC1105" s="10">
        <f ca="1">IF($A1105&gt;='key variables'!$B$26,SUMPRODUCT(S1075:S1104,'control variables'!Y$7:Y$36)*$E1105,SUMPRODUCT(S1075:S1104,'control variables'!AC$7:AC$36)*$E1105)</f>
        <v>3.9160010708247752E-57</v>
      </c>
      <c r="AD1105" s="10">
        <f t="shared" ca="1" si="832"/>
        <v>1.8056534182951677E-56</v>
      </c>
      <c r="AE1105" s="82">
        <f ca="1">SUMPRODUCT(P1075:P1104,'control variables'!AL$7:AL$36)</f>
        <v>3.4309672405811615E-57</v>
      </c>
      <c r="AF1105" s="82">
        <f ca="1">SUMPRODUCT(Q1075:Q1104,'control variables'!AM$7:AM$36)</f>
        <v>3.9498998722099616E-57</v>
      </c>
      <c r="AG1105" s="82">
        <f ca="1">SUMPRODUCT(R1075:R1104,'control variables'!AN$7:AN$36)</f>
        <v>1.1262202614566383E-56</v>
      </c>
      <c r="AH1105" s="82">
        <f ca="1">SUMPRODUCT(S1075:S1104,'control variables'!AO$7:AO$36)</f>
        <v>4.8764220196988416E-57</v>
      </c>
      <c r="AI1105" s="82">
        <f t="shared" ca="1" si="796"/>
        <v>2.3519491747056349E-56</v>
      </c>
      <c r="AJ1105" s="10">
        <f ca="1">SUMPRODUCT(P1075:P1104,'control variables'!AP$7:AP$36)</f>
        <v>3.2783025429434337E-60</v>
      </c>
      <c r="AK1105" s="10">
        <f ca="1">SUMPRODUCT(Q1075:Q1104,'control variables'!AQ$7:AQ$36)</f>
        <v>9.4600970917480379E-60</v>
      </c>
      <c r="AL1105" s="10">
        <f ca="1">SUMPRODUCT(R1075:R1104,'control variables'!AR$7:AR$36)</f>
        <v>3.4002072849127808E-58</v>
      </c>
      <c r="AM1105" s="10">
        <f ca="1">SUMPRODUCT(S1075:S1104,'control variables'!AS$7:AS$36)</f>
        <v>2.5472939055097581E-58</v>
      </c>
      <c r="AN1105" s="10">
        <f t="shared" ca="1" si="817"/>
        <v>6.0748851867694529E-58</v>
      </c>
      <c r="AO1105" s="82">
        <f ca="1">SUMPRODUCT(P1075:P1104,'control variables'!AX$7:AX$36)</f>
        <v>4.4579911666714906E-60</v>
      </c>
      <c r="AP1105" s="82">
        <f ca="1">SUMPRODUCT(Q1075:Q1104,'control variables'!AY$7:AY$36)</f>
        <v>1.0291430694618496E-59</v>
      </c>
      <c r="AQ1105" s="82">
        <f ca="1">SUMPRODUCT(R1075:R1104,'control variables'!AZ$7:AZ$36)</f>
        <v>9.2475260244794163E-59</v>
      </c>
      <c r="AR1105" s="82">
        <f ca="1">SUMPRODUCT(S1075:S1104,'control variables'!BA$7:BA$36)</f>
        <v>6.9278619535113258E-59</v>
      </c>
      <c r="AS1105" s="82">
        <f t="shared" ca="1" si="818"/>
        <v>1.7650330164119741E-58</v>
      </c>
      <c r="AT1105" s="10">
        <f ca="1">SUMPRODUCT(P1075:P1104,'control variables'!AT$7:AT$36)</f>
        <v>-3.9343511683672242E-60</v>
      </c>
      <c r="AU1105" s="10">
        <f ca="1">SUMPRODUCT(Q1075:Q1104,'control variables'!AU$7:AU$36)</f>
        <v>4.2679054879203562E-60</v>
      </c>
      <c r="AV1105" s="10">
        <f ca="1">SUMPRODUCT(R1075:R1104,'control variables'!AV$7:AV$36)</f>
        <v>1.8377943045401779E-57</v>
      </c>
      <c r="AW1105" s="10">
        <f ca="1">SUMPRODUCT(S1075:S1104,'control variables'!AW$7:AW$36)</f>
        <v>1.3767990711354009E-57</v>
      </c>
      <c r="AX1105" s="10">
        <f t="shared" ca="1" si="797"/>
        <v>3.2149269299951319E-57</v>
      </c>
      <c r="AY1105" s="82">
        <f ca="1">SUMPRODUCT(P1075:P1104,'control variables'!BB$7:BB$36)</f>
        <v>1.4259915640807668E-59</v>
      </c>
      <c r="AZ1105" s="82">
        <f ca="1">SUMPRODUCT(Q1075:Q1104,'control variables'!BC$7:BC$36)</f>
        <v>3.6362759454754473E-59</v>
      </c>
      <c r="BA1105" s="82">
        <f ca="1">SUMPRODUCT(R1075:R1104,'control variables'!BD$7:BD$36)</f>
        <v>2.5455049337107012E-58</v>
      </c>
      <c r="BB1105" s="82">
        <f ca="1">SUMPRODUCT(S1075:S1104,'control variables'!BE$7:BE$36)</f>
        <v>3.6173442219966573E-59</v>
      </c>
      <c r="BC1105" s="82">
        <f t="shared" ca="1" si="819"/>
        <v>3.4134661068659882E-58</v>
      </c>
      <c r="BD1105" s="10">
        <f ca="1">SUMPRODUCT(P1075:P1104,'control variables'!BF$7:BF$36)</f>
        <v>2.9830501457186009E-60</v>
      </c>
      <c r="BE1105" s="10">
        <f ca="1">SUMPRODUCT(Q1075:Q1104,'control variables'!BG$7:BG$36)</f>
        <v>3.4432385221790697E-60</v>
      </c>
      <c r="BF1105" s="10">
        <f ca="1">SUMPRODUCT(R1075:R1104,'control variables'!BH$7:BH$36)</f>
        <v>1.0313252772195947E-58</v>
      </c>
      <c r="BG1105" s="10">
        <f ca="1">SUMPRODUCT(S1075:S1104,'control variables'!BI$7:BI$36)</f>
        <v>2.3178780348919429E-58</v>
      </c>
      <c r="BH1105" s="10">
        <f t="shared" ca="1" si="820"/>
        <v>3.4134661987905141E-58</v>
      </c>
      <c r="BI1105" s="82">
        <f t="shared" ca="1" si="798"/>
        <v>3.4412928050536017E-57</v>
      </c>
      <c r="BJ1105" s="82">
        <f t="shared" ca="1" si="799"/>
        <v>3.9905305371526364E-57</v>
      </c>
      <c r="BK1105" s="82">
        <f t="shared" ca="1" si="800"/>
        <v>1.335454741247763E-56</v>
      </c>
      <c r="BL1105" s="82">
        <f t="shared" ca="1" si="801"/>
        <v>6.2893945330542088E-57</v>
      </c>
      <c r="BM1105" s="82">
        <f t="shared" ca="1" si="791"/>
        <v>2.7075765287738077E-56</v>
      </c>
      <c r="BN1105" s="10">
        <f ca="1">BN1104+BI1105-INDIRECT(ADDRESS(MAX($D1105-'key variables'!$B$9*30,34),scenario!BI$4),TRUE)</f>
        <v>9439390.0751690175</v>
      </c>
      <c r="BO1105" s="10">
        <f ca="1">BO1104+BJ1105-INDIRECT(ADDRESS(MAX($D1105-'key variables'!$B$9*30,34),scenario!BJ$4),TRUE)</f>
        <v>10895583.360992203</v>
      </c>
      <c r="BP1105" s="10">
        <f ca="1">BP1104+BK1105-INDIRECT(ADDRESS(MAX($D1105-'key variables'!$B$9*30,34),scenario!BK$4),TRUE)</f>
        <v>32531162.537994072</v>
      </c>
      <c r="BQ1105" s="10">
        <f ca="1">BQ1104+BL1105-INDIRECT(ADDRESS(MAX($D1105-'key variables'!$B$9*30,34),scenario!BL$4),TRUE)</f>
        <v>14415841.516535141</v>
      </c>
      <c r="BR1105" s="10">
        <f t="shared" ca="1" si="821"/>
        <v>67281977.490690395</v>
      </c>
      <c r="BS1105" s="82">
        <f t="shared" ca="1" si="802"/>
        <v>-2.3433848477536824E-9</v>
      </c>
      <c r="BT1105" s="82">
        <f t="shared" ca="1" si="803"/>
        <v>-3.4288309057018498E-10</v>
      </c>
      <c r="BU1105" s="82">
        <f t="shared" ca="1" si="804"/>
        <v>-4.2578247660364599E-9</v>
      </c>
      <c r="BV1105" s="82">
        <f t="shared" ca="1" si="805"/>
        <v>-2.9943922343414556E-9</v>
      </c>
      <c r="BW1105" s="82">
        <f t="shared" ca="1" si="822"/>
        <v>-9.9384849387017825E-9</v>
      </c>
      <c r="BX1105" s="10">
        <f t="shared" ca="1" si="806"/>
        <v>-1.8625994260191893E-12</v>
      </c>
      <c r="BY1105" s="10">
        <f t="shared" ca="1" si="807"/>
        <v>2.8902850229962428E-12</v>
      </c>
      <c r="BZ1105" s="10">
        <f t="shared" ca="1" si="808"/>
        <v>-3.5034723983035463E-11</v>
      </c>
      <c r="CA1105" s="10">
        <f t="shared" ca="1" si="809"/>
        <v>-2.0257049910634696E-11</v>
      </c>
      <c r="CB1105" s="10">
        <v>0</v>
      </c>
      <c r="CC1105" s="82">
        <f t="shared" ca="1" si="810"/>
        <v>3.9725652202851362E-13</v>
      </c>
      <c r="CD1105" s="82">
        <f t="shared" ca="1" si="811"/>
        <v>3.4270724516460853E-13</v>
      </c>
      <c r="CE1105" s="82">
        <f t="shared" ca="1" si="812"/>
        <v>1.8915613015532971E-10</v>
      </c>
      <c r="CF1105" s="82">
        <f t="shared" ca="1" si="813"/>
        <v>3.7028113764059381E-11</v>
      </c>
      <c r="CG1105" s="82">
        <f t="shared" ca="1" si="823"/>
        <v>2.269242076865822E-10</v>
      </c>
      <c r="CH1105" s="13" t="str">
        <f t="shared" ca="1" si="824"/>
        <v/>
      </c>
      <c r="CI1105" s="81">
        <f t="shared" ca="1" si="833"/>
        <v>0.1131775965863165</v>
      </c>
      <c r="CJ1105" s="81">
        <f t="shared" ca="1" si="834"/>
        <v>0.13063724757458739</v>
      </c>
      <c r="CK1105" s="81">
        <f t="shared" ca="1" si="835"/>
        <v>0.39004625943939081</v>
      </c>
      <c r="CL1105" s="81">
        <f t="shared" ca="1" si="836"/>
        <v>0.17284488538116416</v>
      </c>
      <c r="CM1105" s="89">
        <f t="shared" ca="1" si="825"/>
        <v>0.80670598898145884</v>
      </c>
    </row>
    <row r="1106" spans="1:91" x14ac:dyDescent="0.3">
      <c r="A1106">
        <v>1041</v>
      </c>
      <c r="B1106" s="3">
        <f t="shared" si="838"/>
        <v>3.0805555555555557</v>
      </c>
      <c r="C1106" s="3">
        <f t="shared" si="826"/>
        <v>34.700000000000003</v>
      </c>
      <c r="D1106" s="4">
        <f t="shared" ca="1" si="814"/>
        <v>1106</v>
      </c>
      <c r="E1106" s="58">
        <f>(0.5*(COS(B1106*2*PI())+1)*('key variables'!$B$4-'key variables'!$B$6)+'key variables'!$B$6)/'key variables'!$B$4</f>
        <v>1</v>
      </c>
      <c r="F1106" s="10">
        <f t="shared" ca="1" si="827"/>
        <v>11689222.907461114</v>
      </c>
      <c r="G1106" s="10">
        <f t="shared" ca="1" si="828"/>
        <v>13492492.798713122</v>
      </c>
      <c r="H1106" s="10">
        <f t="shared" ca="1" si="829"/>
        <v>40309474.521088287</v>
      </c>
      <c r="I1106" s="10">
        <f t="shared" ca="1" si="830"/>
        <v>17912154.249750931</v>
      </c>
      <c r="J1106" s="10">
        <f t="shared" ca="1" si="815"/>
        <v>83403344.477013454</v>
      </c>
      <c r="K1106" s="82">
        <f t="shared" ca="1" si="792"/>
        <v>2249832.832292099</v>
      </c>
      <c r="L1106" s="82">
        <f t="shared" ca="1" si="793"/>
        <v>2596909.4377209195</v>
      </c>
      <c r="M1106" s="82">
        <f t="shared" ca="1" si="794"/>
        <v>7778311.98309422</v>
      </c>
      <c r="N1106" s="82">
        <f t="shared" ca="1" si="795"/>
        <v>3496312.733215793</v>
      </c>
      <c r="O1106" s="82">
        <f t="shared" ca="1" si="816"/>
        <v>16121366.986323033</v>
      </c>
      <c r="P1106" s="10">
        <f ca="1">IF(IF($A1106&gt;='key variables'!$B$26,K1106*SUMPRODUCT(Z1106:AC1106,'control variables'!$O$3:$R$3)/J1106+F$65*'key variables'!$B$25/scenario!J$65,K1106*SUMPRODUCT(Z1106:AC1106,'control variables'!$O$7:$R$7)/J1106+F$65*'key variables'!$B$25/scenario!J$65)&lt;'key variables'!$B$28,0,IF($A1106&gt;='key variables'!$B$26,K1106*SUMPRODUCT(Z1106:AC1106,'control variables'!$O$3:$R$3)/J1106+F$65*'key variables'!$B$25/scenario!J$65,K1106*SUMPRODUCT(Z1106:AC1106,'control variables'!$O$7:$R$7)/J1106+F$65*'key variables'!$B$25/scenario!J$65))</f>
        <v>4.1910845954381322E-58</v>
      </c>
      <c r="Q1106" s="10">
        <f ca="1">IF(IF($A1106&gt;='key variables'!$B$26,L1106*SUMPRODUCT(Z1106:AC1106,'control variables'!$O$4:$R$4)/J1106+G$65*'key variables'!$B$25/scenario!J$65,L1106*SUMPRODUCT(Z1106:AC1106,'control variables'!$O$7:$R$7)/J1106+G$65*'key variables'!$B$25/scenario!J$65)&lt;'key variables'!$B$28,0,IF($A1106&gt;='key variables'!$B$26,L1106*SUMPRODUCT(Z1106:AC1106,'control variables'!$O$4:$R$4)/J1106+G$65*'key variables'!$B$25/scenario!J$65,L1106*SUMPRODUCT(Z1106:AC1106,'control variables'!$O$7:$R$7)/J1106+G$65*'key variables'!$B$25/scenario!J$65))</f>
        <v>4.8376337050303023E-58</v>
      </c>
      <c r="R1106" s="10">
        <f ca="1">IF(IF($A1106&gt;='key variables'!$B$26,M1106*SUMPRODUCT(Z1106:AC1106,'control variables'!$O$5:$R$5)/J1106+H$65*'key variables'!$B$25/scenario!J$65,M1106*SUMPRODUCT(Z1106:AC1106,'control variables'!$O$7:$R$7)/J1106+H$65*'key variables'!$B$25/scenario!J$65)&lt;'key variables'!$B$28,0,IF($A1106&gt;='key variables'!$B$26,M1106*SUMPRODUCT(Z1106:AC1106,'control variables'!$O$5:$R$5)/J1106+H$65*'key variables'!$B$25/scenario!J$65,M1106*SUMPRODUCT(Z1106:AC1106,'control variables'!$O$7:$R$7)/J1106+H$65*'key variables'!$B$25/scenario!J$65))</f>
        <v>1.4489771445661597E-57</v>
      </c>
      <c r="S1106" s="10">
        <f ca="1">IF(IF($A1106&gt;='key variables'!$B$26,N1106*SUMPRODUCT(Z1106:AC1106,'control variables'!$O$6:$R$6)/J1106+I$65*'key variables'!$B$25/scenario!J$65,N1106*SUMPRODUCT(Z1106:AC1106,'control variables'!$O$7:$R$7)/J1106+I$65*'key variables'!$B$25/scenario!J$65)&lt;'key variables'!$B$28,0,IF($A1106&gt;='key variables'!$B$26,N1106*SUMPRODUCT(Z1106:AC1106,'control variables'!$O$6:$R$6)/J1106+I$65*'key variables'!$B$25/scenario!J$65,N1106*SUMPRODUCT(Z1106:AC1106,'control variables'!$O$7:$R$7)/J1106+I$65*'key variables'!$B$25/scenario!J$65))</f>
        <v>6.5130805394489142E-58</v>
      </c>
      <c r="T1106" s="10">
        <f t="shared" ca="1" si="837"/>
        <v>3.0031570285578943E-57</v>
      </c>
      <c r="U1106" s="82">
        <f ca="1">SUMPRODUCT(P1076:P1105,'control variables'!AD$7:AD$36)</f>
        <v>8.885874683427665E-58</v>
      </c>
      <c r="V1106" s="82">
        <f ca="1">SUMPRODUCT(Q1076:Q1105,'control variables'!AE$7:AE$36)</f>
        <v>1.0256678405874877E-57</v>
      </c>
      <c r="W1106" s="82">
        <f ca="1">SUMPRODUCT(R1076:R1105,'control variables'!AF$7:AF$36)</f>
        <v>3.0720996039498367E-57</v>
      </c>
      <c r="X1106" s="82">
        <f ca="1">SUMPRODUCT(S1076:S1105,'control variables'!AG$7:AG$36)</f>
        <v>1.3808935648688417E-57</v>
      </c>
      <c r="Y1106" s="82">
        <f t="shared" ca="1" si="831"/>
        <v>6.367248477748933E-57</v>
      </c>
      <c r="Z1106" s="10">
        <f ca="1">IF($A1106&gt;='key variables'!$B$26,SUMPRODUCT(P1076:P1105,'control variables'!V$7:V$36)*$E1106,SUMPRODUCT(P1076:P1105,'control variables'!Z$7:Z$36)*$E1106)</f>
        <v>2.1682433787543016E-57</v>
      </c>
      <c r="AA1106" s="10">
        <f ca="1">IF($A1106&gt;='key variables'!$B$26,SUMPRODUCT(Q1076:Q1105,'control variables'!W$7:W$36)*$E1106,SUMPRODUCT(Q1076:Q1105,'control variables'!AA$7:AA$36)*$E1106)</f>
        <v>2.5027333643390867E-57</v>
      </c>
      <c r="AB1106" s="10">
        <f ca="1">IF($A1106&gt;='key variables'!$B$26,SUMPRODUCT(R1076:R1105,'control variables'!X$7:X$36)*$E1106,SUMPRODUCT(R1076:R1105,'control variables'!AB$7:AB$36)*$E1106)</f>
        <v>7.4962340371071827E-57</v>
      </c>
      <c r="AC1106" s="10">
        <f ca="1">IF($A1106&gt;='key variables'!$B$26,SUMPRODUCT(S1076:S1105,'control variables'!Y$7:Y$36)*$E1106,SUMPRODUCT(S1076:S1105,'control variables'!AC$7:AC$36)*$E1106)</f>
        <v>3.3695200928000616E-57</v>
      </c>
      <c r="AD1106" s="10">
        <f t="shared" ca="1" si="832"/>
        <v>1.5536730873000632E-56</v>
      </c>
      <c r="AE1106" s="82">
        <f ca="1">SUMPRODUCT(P1076:P1105,'control variables'!AL$7:AL$36)</f>
        <v>2.9521731086866445E-57</v>
      </c>
      <c r="AF1106" s="82">
        <f ca="1">SUMPRODUCT(Q1076:Q1105,'control variables'!AM$7:AM$36)</f>
        <v>3.3986882902349936E-57</v>
      </c>
      <c r="AG1106" s="82">
        <f ca="1">SUMPRODUCT(R1076:R1105,'control variables'!AN$7:AN$36)</f>
        <v>9.6905535296430054E-57</v>
      </c>
      <c r="AH1106" s="82">
        <f ca="1">SUMPRODUCT(S1076:S1105,'control variables'!AO$7:AO$36)</f>
        <v>4.1959135554800071E-57</v>
      </c>
      <c r="AI1106" s="82">
        <f t="shared" ca="1" si="796"/>
        <v>2.023732848404465E-56</v>
      </c>
      <c r="AJ1106" s="10">
        <f ca="1">SUMPRODUCT(P1076:P1105,'control variables'!AP$7:AP$36)</f>
        <v>2.8208128876734199E-60</v>
      </c>
      <c r="AK1106" s="10">
        <f ca="1">SUMPRODUCT(Q1076:Q1105,'control variables'!AQ$7:AQ$36)</f>
        <v>8.1399332262620728E-60</v>
      </c>
      <c r="AL1106" s="10">
        <f ca="1">SUMPRODUCT(R1076:R1105,'control variables'!AR$7:AR$36)</f>
        <v>2.92570572862119E-58</v>
      </c>
      <c r="AM1106" s="10">
        <f ca="1">SUMPRODUCT(S1076:S1105,'control variables'!AS$7:AS$36)</f>
        <v>2.1918170709474594E-58</v>
      </c>
      <c r="AN1106" s="10">
        <f t="shared" ca="1" si="817"/>
        <v>5.2271302607080039E-58</v>
      </c>
      <c r="AO1106" s="82">
        <f ca="1">SUMPRODUCT(P1076:P1105,'control variables'!AX$7:AX$36)</f>
        <v>3.835875051602332E-60</v>
      </c>
      <c r="AP1106" s="82">
        <f ca="1">SUMPRODUCT(Q1076:Q1105,'control variables'!AY$7:AY$36)</f>
        <v>8.8552535819079115E-60</v>
      </c>
      <c r="AQ1106" s="82">
        <f ca="1">SUMPRODUCT(R1076:R1105,'control variables'!AZ$7:AZ$36)</f>
        <v>7.9570266158308539E-59</v>
      </c>
      <c r="AR1106" s="82">
        <f ca="1">SUMPRODUCT(S1076:S1105,'control variables'!BA$7:BA$36)</f>
        <v>5.961073459968423E-59</v>
      </c>
      <c r="AS1106" s="82">
        <f t="shared" ca="1" si="818"/>
        <v>1.51872129391503E-58</v>
      </c>
      <c r="AT1106" s="10">
        <f ca="1">SUMPRODUCT(P1076:P1105,'control variables'!AT$7:AT$36)</f>
        <v>-3.3853094200387025E-60</v>
      </c>
      <c r="AU1106" s="10">
        <f ca="1">SUMPRODUCT(Q1076:Q1105,'control variables'!AU$7:AU$36)</f>
        <v>3.6723159763310416E-60</v>
      </c>
      <c r="AV1106" s="10">
        <f ca="1">SUMPRODUCT(R1076:R1105,'control variables'!AV$7:AV$36)</f>
        <v>1.581328688012183E-57</v>
      </c>
      <c r="AW1106" s="10">
        <f ca="1">SUMPRODUCT(S1076:S1105,'control variables'!AW$7:AW$36)</f>
        <v>1.1846656959575632E-57</v>
      </c>
      <c r="AX1106" s="10">
        <f t="shared" ca="1" si="797"/>
        <v>2.7662813905260387E-57</v>
      </c>
      <c r="AY1106" s="82">
        <f ca="1">SUMPRODUCT(P1076:P1105,'control variables'!BB$7:BB$36)</f>
        <v>1.2269933384674831E-59</v>
      </c>
      <c r="AZ1106" s="82">
        <f ca="1">SUMPRODUCT(Q1076:Q1105,'control variables'!BC$7:BC$36)</f>
        <v>3.1288308250294932E-59</v>
      </c>
      <c r="BA1106" s="82">
        <f ca="1">SUMPRODUCT(R1076:R1105,'control variables'!BD$7:BD$36)</f>
        <v>2.1902777515465309E-58</v>
      </c>
      <c r="BB1106" s="82">
        <f ca="1">SUMPRODUCT(S1076:S1105,'control variables'!BE$7:BE$36)</f>
        <v>3.1125410382037501E-59</v>
      </c>
      <c r="BC1106" s="82">
        <f t="shared" ca="1" si="819"/>
        <v>2.9371142717166037E-58</v>
      </c>
      <c r="BD1106" s="10">
        <f ca="1">SUMPRODUCT(P1076:P1105,'control variables'!BF$7:BF$36)</f>
        <v>2.5667631908261896E-60</v>
      </c>
      <c r="BE1106" s="10">
        <f ca="1">SUMPRODUCT(Q1076:Q1105,'control variables'!BG$7:BG$36)</f>
        <v>2.962731923447094E-60</v>
      </c>
      <c r="BF1106" s="10">
        <f ca="1">SUMPRODUCT(R1076:R1105,'control variables'!BH$7:BH$36)</f>
        <v>8.8740303716824819E-59</v>
      </c>
      <c r="BG1106" s="10">
        <f ca="1">SUMPRODUCT(S1076:S1105,'control variables'!BI$7:BI$36)</f>
        <v>1.9944163625020101E-58</v>
      </c>
      <c r="BH1106" s="10">
        <f t="shared" ca="1" si="820"/>
        <v>2.9371143508129911E-58</v>
      </c>
      <c r="BI1106" s="82">
        <f t="shared" ca="1" si="798"/>
        <v>2.9610577326512806E-57</v>
      </c>
      <c r="BJ1106" s="82">
        <f t="shared" ca="1" si="799"/>
        <v>3.4336489144616195E-57</v>
      </c>
      <c r="BK1106" s="82">
        <f t="shared" ca="1" si="800"/>
        <v>1.1490909992809843E-56</v>
      </c>
      <c r="BL1106" s="82">
        <f t="shared" ca="1" si="801"/>
        <v>5.4117046618196083E-57</v>
      </c>
      <c r="BM1106" s="82">
        <f t="shared" ca="1" si="791"/>
        <v>2.3297321301742351E-56</v>
      </c>
      <c r="BN1106" s="10">
        <f ca="1">BN1105+BI1106-INDIRECT(ADDRESS(MAX($D1106-'key variables'!$B$9*30,34),scenario!BI$4),TRUE)</f>
        <v>9439390.0751690175</v>
      </c>
      <c r="BO1106" s="10">
        <f ca="1">BO1105+BJ1106-INDIRECT(ADDRESS(MAX($D1106-'key variables'!$B$9*30,34),scenario!BJ$4),TRUE)</f>
        <v>10895583.360992203</v>
      </c>
      <c r="BP1106" s="10">
        <f ca="1">BP1105+BK1106-INDIRECT(ADDRESS(MAX($D1106-'key variables'!$B$9*30,34),scenario!BK$4),TRUE)</f>
        <v>32531162.537994072</v>
      </c>
      <c r="BQ1106" s="10">
        <f ca="1">BQ1105+BL1106-INDIRECT(ADDRESS(MAX($D1106-'key variables'!$B$9*30,34),scenario!BL$4),TRUE)</f>
        <v>14415841.516535141</v>
      </c>
      <c r="BR1106" s="10">
        <f t="shared" ca="1" si="821"/>
        <v>67281977.490690395</v>
      </c>
      <c r="BS1106" s="82">
        <f t="shared" ca="1" si="802"/>
        <v>-2.3433848477536824E-9</v>
      </c>
      <c r="BT1106" s="82">
        <f t="shared" ca="1" si="803"/>
        <v>-3.4288309057018498E-10</v>
      </c>
      <c r="BU1106" s="82">
        <f t="shared" ca="1" si="804"/>
        <v>-4.2578247660364599E-9</v>
      </c>
      <c r="BV1106" s="82">
        <f t="shared" ca="1" si="805"/>
        <v>-2.9943922343414556E-9</v>
      </c>
      <c r="BW1106" s="82">
        <f t="shared" ca="1" si="822"/>
        <v>-9.9384849387017825E-9</v>
      </c>
      <c r="BX1106" s="10">
        <f t="shared" ca="1" si="806"/>
        <v>-1.8625994260191893E-12</v>
      </c>
      <c r="BY1106" s="10">
        <f t="shared" ca="1" si="807"/>
        <v>2.8902850229962428E-12</v>
      </c>
      <c r="BZ1106" s="10">
        <f t="shared" ca="1" si="808"/>
        <v>-3.5034723983035463E-11</v>
      </c>
      <c r="CA1106" s="10">
        <f t="shared" ca="1" si="809"/>
        <v>-2.0257049910634696E-11</v>
      </c>
      <c r="CB1106" s="10">
        <v>0</v>
      </c>
      <c r="CC1106" s="82">
        <f t="shared" ca="1" si="810"/>
        <v>3.9725652202851362E-13</v>
      </c>
      <c r="CD1106" s="82">
        <f t="shared" ca="1" si="811"/>
        <v>3.4270724516460853E-13</v>
      </c>
      <c r="CE1106" s="82">
        <f t="shared" ca="1" si="812"/>
        <v>1.8915613015532971E-10</v>
      </c>
      <c r="CF1106" s="82">
        <f t="shared" ca="1" si="813"/>
        <v>3.7028113764059381E-11</v>
      </c>
      <c r="CG1106" s="82">
        <f t="shared" ca="1" si="823"/>
        <v>2.269242076865822E-10</v>
      </c>
      <c r="CH1106" s="13" t="str">
        <f t="shared" ca="1" si="824"/>
        <v/>
      </c>
      <c r="CI1106" s="81">
        <f t="shared" ca="1" si="833"/>
        <v>0.1131775965863165</v>
      </c>
      <c r="CJ1106" s="81">
        <f t="shared" ca="1" si="834"/>
        <v>0.13063724757458739</v>
      </c>
      <c r="CK1106" s="81">
        <f t="shared" ca="1" si="835"/>
        <v>0.39004625943939081</v>
      </c>
      <c r="CL1106" s="81">
        <f t="shared" ca="1" si="836"/>
        <v>0.17284488538116416</v>
      </c>
      <c r="CM1106" s="89">
        <f t="shared" ca="1" si="825"/>
        <v>0.80670598898145884</v>
      </c>
    </row>
    <row r="1107" spans="1:91" x14ac:dyDescent="0.3">
      <c r="A1107">
        <v>1042</v>
      </c>
      <c r="B1107" s="3">
        <f t="shared" si="838"/>
        <v>3.0833333333333335</v>
      </c>
      <c r="C1107" s="3">
        <f t="shared" si="826"/>
        <v>34.733333333333334</v>
      </c>
      <c r="D1107" s="4">
        <f t="shared" ca="1" si="814"/>
        <v>1107</v>
      </c>
      <c r="E1107" s="58">
        <f>(0.5*(COS(B1107*2*PI())+1)*('key variables'!$B$4-'key variables'!$B$6)+'key variables'!$B$6)/'key variables'!$B$4</f>
        <v>1</v>
      </c>
      <c r="F1107" s="10">
        <f t="shared" ca="1" si="827"/>
        <v>11689222.907461114</v>
      </c>
      <c r="G1107" s="10">
        <f t="shared" ca="1" si="828"/>
        <v>13492492.798713122</v>
      </c>
      <c r="H1107" s="10">
        <f t="shared" ca="1" si="829"/>
        <v>40309474.521088287</v>
      </c>
      <c r="I1107" s="10">
        <f t="shared" ca="1" si="830"/>
        <v>17912154.249750931</v>
      </c>
      <c r="J1107" s="10">
        <f t="shared" ca="1" si="815"/>
        <v>83403344.477013454</v>
      </c>
      <c r="K1107" s="82">
        <f t="shared" ca="1" si="792"/>
        <v>2249832.832292099</v>
      </c>
      <c r="L1107" s="82">
        <f t="shared" ca="1" si="793"/>
        <v>2596909.4377209195</v>
      </c>
      <c r="M1107" s="82">
        <f t="shared" ca="1" si="794"/>
        <v>7778311.98309422</v>
      </c>
      <c r="N1107" s="82">
        <f t="shared" ca="1" si="795"/>
        <v>3496312.733215793</v>
      </c>
      <c r="O1107" s="82">
        <f t="shared" ca="1" si="816"/>
        <v>16121366.986323033</v>
      </c>
      <c r="P1107" s="10">
        <f ca="1">IF(IF($A1107&gt;='key variables'!$B$26,K1107*SUMPRODUCT(Z1107:AC1107,'control variables'!$O$3:$R$3)/J1107+F$65*'key variables'!$B$25/scenario!J$65,K1107*SUMPRODUCT(Z1107:AC1107,'control variables'!$O$7:$R$7)/J1107+F$65*'key variables'!$B$25/scenario!J$65)&lt;'key variables'!$B$28,0,IF($A1107&gt;='key variables'!$B$26,K1107*SUMPRODUCT(Z1107:AC1107,'control variables'!$O$3:$R$3)/J1107+F$65*'key variables'!$B$25/scenario!J$65,K1107*SUMPRODUCT(Z1107:AC1107,'control variables'!$O$7:$R$7)/J1107+F$65*'key variables'!$B$25/scenario!J$65))</f>
        <v>3.6062154988071245E-58</v>
      </c>
      <c r="Q1107" s="10">
        <f ca="1">IF(IF($A1107&gt;='key variables'!$B$26,L1107*SUMPRODUCT(Z1107:AC1107,'control variables'!$O$4:$R$4)/J1107+G$65*'key variables'!$B$25/scenario!J$65,L1107*SUMPRODUCT(Z1107:AC1107,'control variables'!$O$7:$R$7)/J1107+G$65*'key variables'!$B$25/scenario!J$65)&lt;'key variables'!$B$28,0,IF($A1107&gt;='key variables'!$B$26,L1107*SUMPRODUCT(Z1107:AC1107,'control variables'!$O$4:$R$4)/J1107+G$65*'key variables'!$B$25/scenario!J$65,L1107*SUMPRODUCT(Z1107:AC1107,'control variables'!$O$7:$R$7)/J1107+G$65*'key variables'!$B$25/scenario!J$65))</f>
        <v>4.1625381801219097E-58</v>
      </c>
      <c r="R1107" s="10">
        <f ca="1">IF(IF($A1107&gt;='key variables'!$B$26,M1107*SUMPRODUCT(Z1107:AC1107,'control variables'!$O$5:$R$5)/J1107+H$65*'key variables'!$B$25/scenario!J$65,M1107*SUMPRODUCT(Z1107:AC1107,'control variables'!$O$7:$R$7)/J1107+H$65*'key variables'!$B$25/scenario!J$65)&lt;'key variables'!$B$28,0,IF($A1107&gt;='key variables'!$B$26,M1107*SUMPRODUCT(Z1107:AC1107,'control variables'!$O$5:$R$5)/J1107+H$65*'key variables'!$B$25/scenario!J$65,M1107*SUMPRODUCT(Z1107:AC1107,'control variables'!$O$7:$R$7)/J1107+H$65*'key variables'!$B$25/scenario!J$65))</f>
        <v>1.2467712634193504E-57</v>
      </c>
      <c r="S1107" s="10">
        <f ca="1">IF(IF($A1107&gt;='key variables'!$B$26,N1107*SUMPRODUCT(Z1107:AC1107,'control variables'!$O$6:$R$6)/J1107+I$65*'key variables'!$B$25/scenario!J$65,N1107*SUMPRODUCT(Z1107:AC1107,'control variables'!$O$7:$R$7)/J1107+I$65*'key variables'!$B$25/scenario!J$65)&lt;'key variables'!$B$28,0,IF($A1107&gt;='key variables'!$B$26,N1107*SUMPRODUCT(Z1107:AC1107,'control variables'!$O$6:$R$6)/J1107+I$65*'key variables'!$B$25/scenario!J$65,N1107*SUMPRODUCT(Z1107:AC1107,'control variables'!$O$7:$R$7)/J1107+I$65*'key variables'!$B$25/scenario!J$65))</f>
        <v>5.6041751130256953E-58</v>
      </c>
      <c r="T1107" s="10">
        <f t="shared" ca="1" si="837"/>
        <v>2.5840641426148234E-57</v>
      </c>
      <c r="U1107" s="82">
        <f ca="1">SUMPRODUCT(P1077:P1106,'control variables'!AD$7:AD$36)</f>
        <v>7.6458439991199472E-58</v>
      </c>
      <c r="V1107" s="82">
        <f ca="1">SUMPRODUCT(Q1077:Q1106,'control variables'!AE$7:AE$36)</f>
        <v>8.8253510019354964E-58</v>
      </c>
      <c r="W1107" s="82">
        <f ca="1">SUMPRODUCT(R1077:R1106,'control variables'!AF$7:AF$36)</f>
        <v>2.6433857282914086E-57</v>
      </c>
      <c r="X1107" s="82">
        <f ca="1">SUMPRODUCT(S1077:S1106,'control variables'!AG$7:AG$36)</f>
        <v>1.1881887999238669E-57</v>
      </c>
      <c r="Y1107" s="82">
        <f t="shared" ca="1" si="831"/>
        <v>5.4786940283208204E-57</v>
      </c>
      <c r="Z1107" s="10">
        <f ca="1">IF($A1107&gt;='key variables'!$B$26,SUMPRODUCT(P1077:P1106,'control variables'!V$7:V$36)*$E1107,SUMPRODUCT(P1077:P1106,'control variables'!Z$7:Z$36)*$E1107)</f>
        <v>1.8656633383541344E-57</v>
      </c>
      <c r="AA1107" s="10">
        <f ca="1">IF($A1107&gt;='key variables'!$B$26,SUMPRODUCT(Q1077:Q1106,'control variables'!W$7:W$36)*$E1107,SUMPRODUCT(Q1077:Q1106,'control variables'!AA$7:AA$36)*$E1107)</f>
        <v>2.1534749877597752E-57</v>
      </c>
      <c r="AB1107" s="10">
        <f ca="1">IF($A1107&gt;='key variables'!$B$26,SUMPRODUCT(R1077:R1106,'control variables'!X$7:X$36)*$E1107,SUMPRODUCT(R1077:R1106,'control variables'!AB$7:AB$36)*$E1107)</f>
        <v>6.4501287797259111E-57</v>
      </c>
      <c r="AC1107" s="10">
        <f ca="1">IF($A1107&gt;='key variables'!$B$26,SUMPRODUCT(S1077:S1106,'control variables'!Y$7:Y$36)*$E1107,SUMPRODUCT(S1077:S1106,'control variables'!AC$7:AC$36)*$E1107)</f>
        <v>2.8993009579009299E-57</v>
      </c>
      <c r="AD1107" s="10">
        <f t="shared" ca="1" si="832"/>
        <v>1.3368568063740749E-56</v>
      </c>
      <c r="AE1107" s="82">
        <f ca="1">SUMPRODUCT(P1077:P1106,'control variables'!AL$7:AL$36)</f>
        <v>2.5401950681919955E-57</v>
      </c>
      <c r="AF1107" s="82">
        <f ca="1">SUMPRODUCT(Q1077:Q1106,'control variables'!AM$7:AM$36)</f>
        <v>2.9243987108254605E-57</v>
      </c>
      <c r="AG1107" s="82">
        <f ca="1">SUMPRODUCT(R1077:R1106,'control variables'!AN$7:AN$36)</f>
        <v>8.3382292900163831E-57</v>
      </c>
      <c r="AH1107" s="82">
        <f ca="1">SUMPRODUCT(S1077:S1106,'control variables'!AO$7:AO$36)</f>
        <v>3.6103705737404928E-57</v>
      </c>
      <c r="AI1107" s="82">
        <f t="shared" ca="1" si="796"/>
        <v>1.7413193642774331E-56</v>
      </c>
      <c r="AJ1107" s="10">
        <f ca="1">SUMPRODUCT(P1077:P1106,'control variables'!AP$7:AP$36)</f>
        <v>2.4271662676136816E-60</v>
      </c>
      <c r="AK1107" s="10">
        <f ca="1">SUMPRODUCT(Q1077:Q1106,'control variables'!AQ$7:AQ$36)</f>
        <v>7.0039992492045354E-60</v>
      </c>
      <c r="AL1107" s="10">
        <f ca="1">SUMPRODUCT(R1077:R1106,'control variables'!AR$7:AR$36)</f>
        <v>2.5174212314842492E-58</v>
      </c>
      <c r="AM1107" s="10">
        <f ca="1">SUMPRODUCT(S1077:S1106,'control variables'!AS$7:AS$36)</f>
        <v>1.8859473035701083E-58</v>
      </c>
      <c r="AN1107" s="10">
        <f t="shared" ca="1" si="817"/>
        <v>4.49768019022254E-58</v>
      </c>
      <c r="AO1107" s="82">
        <f ca="1">SUMPRODUCT(P1077:P1106,'control variables'!AX$7:AX$36)</f>
        <v>3.3005757215286716E-60</v>
      </c>
      <c r="AP1107" s="82">
        <f ca="1">SUMPRODUCT(Q1077:Q1106,'control variables'!AY$7:AY$36)</f>
        <v>7.6194960959992928E-60</v>
      </c>
      <c r="AQ1107" s="82">
        <f ca="1">SUMPRODUCT(R1077:R1106,'control variables'!AZ$7:AZ$36)</f>
        <v>6.8466173977169063E-59</v>
      </c>
      <c r="AR1107" s="82">
        <f ca="1">SUMPRODUCT(S1077:S1106,'control variables'!BA$7:BA$36)</f>
        <v>5.1292010484027653E-59</v>
      </c>
      <c r="AS1107" s="82">
        <f t="shared" ca="1" si="818"/>
        <v>1.3067825627872469E-58</v>
      </c>
      <c r="AT1107" s="10">
        <f ca="1">SUMPRODUCT(P1077:P1106,'control variables'!AT$7:AT$36)</f>
        <v>-2.9128868723121297E-60</v>
      </c>
      <c r="AU1107" s="10">
        <f ca="1">SUMPRODUCT(Q1077:Q1106,'control variables'!AU$7:AU$36)</f>
        <v>3.1598414417062351E-60</v>
      </c>
      <c r="AV1107" s="10">
        <f ca="1">SUMPRODUCT(R1077:R1106,'control variables'!AV$7:AV$36)</f>
        <v>1.3606530466182881E-57</v>
      </c>
      <c r="AW1107" s="10">
        <f ca="1">SUMPRODUCT(S1077:S1106,'control variables'!AW$7:AW$36)</f>
        <v>1.0193446818795804E-57</v>
      </c>
      <c r="AX1107" s="10">
        <f t="shared" ca="1" si="797"/>
        <v>2.3802446830672625E-57</v>
      </c>
      <c r="AY1107" s="82">
        <f ca="1">SUMPRODUCT(P1077:P1106,'control variables'!BB$7:BB$36)</f>
        <v>1.0557654691415193E-59</v>
      </c>
      <c r="AZ1107" s="82">
        <f ca="1">SUMPRODUCT(Q1077:Q1106,'control variables'!BC$7:BC$36)</f>
        <v>2.6922000635941117E-59</v>
      </c>
      <c r="BA1107" s="82">
        <f ca="1">SUMPRODUCT(R1077:R1106,'control variables'!BD$7:BD$36)</f>
        <v>1.8846227973820718E-58</v>
      </c>
      <c r="BB1107" s="82">
        <f ca="1">SUMPRODUCT(S1077:S1106,'control variables'!BE$7:BE$36)</f>
        <v>2.6781835291182389E-59</v>
      </c>
      <c r="BC1107" s="82">
        <f t="shared" ca="1" si="819"/>
        <v>2.5272377035674586E-58</v>
      </c>
      <c r="BD1107" s="10">
        <f ca="1">SUMPRODUCT(P1077:P1106,'control variables'!BF$7:BF$36)</f>
        <v>2.2085694024406561E-60</v>
      </c>
      <c r="BE1107" s="10">
        <f ca="1">SUMPRODUCT(Q1077:Q1106,'control variables'!BG$7:BG$36)</f>
        <v>2.5492803921865556E-60</v>
      </c>
      <c r="BF1107" s="10">
        <f ca="1">SUMPRODUCT(R1077:R1106,'control variables'!BH$7:BH$36)</f>
        <v>7.6356525702390636E-59</v>
      </c>
      <c r="BG1107" s="10">
        <f ca="1">SUMPRODUCT(S1077:S1106,'control variables'!BI$7:BI$36)</f>
        <v>1.7160940166557056E-58</v>
      </c>
      <c r="BH1107" s="10">
        <f t="shared" ca="1" si="820"/>
        <v>2.5272377716258841E-58</v>
      </c>
      <c r="BI1107" s="82">
        <f t="shared" ca="1" si="798"/>
        <v>2.5478398360110985E-57</v>
      </c>
      <c r="BJ1107" s="82">
        <f t="shared" ca="1" si="799"/>
        <v>2.9544805529031078E-57</v>
      </c>
      <c r="BK1107" s="82">
        <f t="shared" ca="1" si="800"/>
        <v>9.887344616372878E-57</v>
      </c>
      <c r="BL1107" s="82">
        <f t="shared" ca="1" si="801"/>
        <v>4.6564970909112559E-57</v>
      </c>
      <c r="BM1107" s="82">
        <f t="shared" ca="1" si="791"/>
        <v>2.0046162096198342E-56</v>
      </c>
      <c r="BN1107" s="10">
        <f ca="1">BN1106+BI1107-INDIRECT(ADDRESS(MAX($D1107-'key variables'!$B$9*30,34),scenario!BI$4),TRUE)</f>
        <v>9439390.0751690175</v>
      </c>
      <c r="BO1107" s="10">
        <f ca="1">BO1106+BJ1107-INDIRECT(ADDRESS(MAX($D1107-'key variables'!$B$9*30,34),scenario!BJ$4),TRUE)</f>
        <v>10895583.360992203</v>
      </c>
      <c r="BP1107" s="10">
        <f ca="1">BP1106+BK1107-INDIRECT(ADDRESS(MAX($D1107-'key variables'!$B$9*30,34),scenario!BK$4),TRUE)</f>
        <v>32531162.537994072</v>
      </c>
      <c r="BQ1107" s="10">
        <f ca="1">BQ1106+BL1107-INDIRECT(ADDRESS(MAX($D1107-'key variables'!$B$9*30,34),scenario!BL$4),TRUE)</f>
        <v>14415841.516535141</v>
      </c>
      <c r="BR1107" s="10">
        <f t="shared" ca="1" si="821"/>
        <v>67281977.490690395</v>
      </c>
      <c r="BS1107" s="82">
        <f t="shared" ca="1" si="802"/>
        <v>-2.3433848477536824E-9</v>
      </c>
      <c r="BT1107" s="82">
        <f t="shared" ca="1" si="803"/>
        <v>-3.4288309057018498E-10</v>
      </c>
      <c r="BU1107" s="82">
        <f t="shared" ca="1" si="804"/>
        <v>-4.2578247660364599E-9</v>
      </c>
      <c r="BV1107" s="82">
        <f t="shared" ca="1" si="805"/>
        <v>-2.9943922343414556E-9</v>
      </c>
      <c r="BW1107" s="82">
        <f t="shared" ca="1" si="822"/>
        <v>-9.9384849387017825E-9</v>
      </c>
      <c r="BX1107" s="10">
        <f t="shared" ca="1" si="806"/>
        <v>-1.8625994260191893E-12</v>
      </c>
      <c r="BY1107" s="10">
        <f t="shared" ca="1" si="807"/>
        <v>2.8902850229962428E-12</v>
      </c>
      <c r="BZ1107" s="10">
        <f t="shared" ca="1" si="808"/>
        <v>-3.5034723983035463E-11</v>
      </c>
      <c r="CA1107" s="10">
        <f t="shared" ca="1" si="809"/>
        <v>-2.0257049910634696E-11</v>
      </c>
      <c r="CB1107" s="10">
        <v>0</v>
      </c>
      <c r="CC1107" s="82">
        <f t="shared" ca="1" si="810"/>
        <v>3.9725652202851362E-13</v>
      </c>
      <c r="CD1107" s="82">
        <f t="shared" ca="1" si="811"/>
        <v>3.4270724516460853E-13</v>
      </c>
      <c r="CE1107" s="82">
        <f t="shared" ca="1" si="812"/>
        <v>1.8915613015532971E-10</v>
      </c>
      <c r="CF1107" s="82">
        <f t="shared" ca="1" si="813"/>
        <v>3.7028113764059381E-11</v>
      </c>
      <c r="CG1107" s="82">
        <f t="shared" ca="1" si="823"/>
        <v>2.269242076865822E-10</v>
      </c>
      <c r="CH1107" s="13" t="str">
        <f t="shared" ca="1" si="824"/>
        <v/>
      </c>
      <c r="CI1107" s="81">
        <f t="shared" ca="1" si="833"/>
        <v>0.1131775965863165</v>
      </c>
      <c r="CJ1107" s="81">
        <f t="shared" ca="1" si="834"/>
        <v>0.13063724757458739</v>
      </c>
      <c r="CK1107" s="81">
        <f t="shared" ca="1" si="835"/>
        <v>0.39004625943939081</v>
      </c>
      <c r="CL1107" s="81">
        <f t="shared" ca="1" si="836"/>
        <v>0.17284488538116416</v>
      </c>
      <c r="CM1107" s="89">
        <f t="shared" ca="1" si="825"/>
        <v>0.80670598898145884</v>
      </c>
    </row>
    <row r="1108" spans="1:91" x14ac:dyDescent="0.3">
      <c r="A1108">
        <v>1043</v>
      </c>
      <c r="B1108" s="3">
        <f t="shared" si="838"/>
        <v>3.0861111111111112</v>
      </c>
      <c r="C1108" s="3">
        <f t="shared" si="826"/>
        <v>34.766666666666666</v>
      </c>
      <c r="D1108" s="4">
        <f t="shared" ca="1" si="814"/>
        <v>1108</v>
      </c>
      <c r="E1108" s="58">
        <f>(0.5*(COS(B1108*2*PI())+1)*('key variables'!$B$4-'key variables'!$B$6)+'key variables'!$B$6)/'key variables'!$B$4</f>
        <v>1</v>
      </c>
      <c r="F1108" s="10">
        <f t="shared" ca="1" si="827"/>
        <v>11689222.907461114</v>
      </c>
      <c r="G1108" s="10">
        <f t="shared" ca="1" si="828"/>
        <v>13492492.798713122</v>
      </c>
      <c r="H1108" s="10">
        <f t="shared" ca="1" si="829"/>
        <v>40309474.521088287</v>
      </c>
      <c r="I1108" s="10">
        <f t="shared" ca="1" si="830"/>
        <v>17912154.249750931</v>
      </c>
      <c r="J1108" s="10">
        <f t="shared" ca="1" si="815"/>
        <v>83403344.477013454</v>
      </c>
      <c r="K1108" s="82">
        <f t="shared" ca="1" si="792"/>
        <v>2249832.832292099</v>
      </c>
      <c r="L1108" s="82">
        <f t="shared" ca="1" si="793"/>
        <v>2596909.4377209195</v>
      </c>
      <c r="M1108" s="82">
        <f t="shared" ca="1" si="794"/>
        <v>7778311.98309422</v>
      </c>
      <c r="N1108" s="82">
        <f t="shared" ca="1" si="795"/>
        <v>3496312.733215793</v>
      </c>
      <c r="O1108" s="82">
        <f t="shared" ca="1" si="816"/>
        <v>16121366.986323033</v>
      </c>
      <c r="P1108" s="10">
        <f ca="1">IF(IF($A1108&gt;='key variables'!$B$26,K1108*SUMPRODUCT(Z1108:AC1108,'control variables'!$O$3:$R$3)/J1108+F$65*'key variables'!$B$25/scenario!J$65,K1108*SUMPRODUCT(Z1108:AC1108,'control variables'!$O$7:$R$7)/J1108+F$65*'key variables'!$B$25/scenario!J$65)&lt;'key variables'!$B$28,0,IF($A1108&gt;='key variables'!$B$26,K1108*SUMPRODUCT(Z1108:AC1108,'control variables'!$O$3:$R$3)/J1108+F$65*'key variables'!$B$25/scenario!J$65,K1108*SUMPRODUCT(Z1108:AC1108,'control variables'!$O$7:$R$7)/J1108+F$65*'key variables'!$B$25/scenario!J$65))</f>
        <v>3.1029653369421461E-58</v>
      </c>
      <c r="Q1108" s="10">
        <f ca="1">IF(IF($A1108&gt;='key variables'!$B$26,L1108*SUMPRODUCT(Z1108:AC1108,'control variables'!$O$4:$R$4)/J1108+G$65*'key variables'!$B$25/scenario!J$65,L1108*SUMPRODUCT(Z1108:AC1108,'control variables'!$O$7:$R$7)/J1108+G$65*'key variables'!$B$25/scenario!J$65)&lt;'key variables'!$B$28,0,IF($A1108&gt;='key variables'!$B$26,L1108*SUMPRODUCT(Z1108:AC1108,'control variables'!$O$4:$R$4)/J1108+G$65*'key variables'!$B$25/scenario!J$65,L1108*SUMPRODUCT(Z1108:AC1108,'control variables'!$O$7:$R$7)/J1108+G$65*'key variables'!$B$25/scenario!J$65))</f>
        <v>3.5816527578257575E-58</v>
      </c>
      <c r="R1108" s="10">
        <f ca="1">IF(IF($A1108&gt;='key variables'!$B$26,M1108*SUMPRODUCT(Z1108:AC1108,'control variables'!$O$5:$R$5)/J1108+H$65*'key variables'!$B$25/scenario!J$65,M1108*SUMPRODUCT(Z1108:AC1108,'control variables'!$O$7:$R$7)/J1108+H$65*'key variables'!$B$25/scenario!J$65)&lt;'key variables'!$B$28,0,IF($A1108&gt;='key variables'!$B$26,M1108*SUMPRODUCT(Z1108:AC1108,'control variables'!$O$5:$R$5)/J1108+H$65*'key variables'!$B$25/scenario!J$65,M1108*SUMPRODUCT(Z1108:AC1108,'control variables'!$O$7:$R$7)/J1108+H$65*'key variables'!$B$25/scenario!J$65))</f>
        <v>1.0727833693703292E-57</v>
      </c>
      <c r="S1108" s="10">
        <f ca="1">IF(IF($A1108&gt;='key variables'!$B$26,N1108*SUMPRODUCT(Z1108:AC1108,'control variables'!$O$6:$R$6)/J1108+I$65*'key variables'!$B$25/scenario!J$65,N1108*SUMPRODUCT(Z1108:AC1108,'control variables'!$O$7:$R$7)/J1108+I$65*'key variables'!$B$25/scenario!J$65)&lt;'key variables'!$B$28,0,IF($A1108&gt;='key variables'!$B$26,N1108*SUMPRODUCT(Z1108:AC1108,'control variables'!$O$6:$R$6)/J1108+I$65*'key variables'!$B$25/scenario!J$65,N1108*SUMPRODUCT(Z1108:AC1108,'control variables'!$O$7:$R$7)/J1108+I$65*'key variables'!$B$25/scenario!J$65))</f>
        <v>4.8221081417970546E-58</v>
      </c>
      <c r="T1108" s="10">
        <f t="shared" ca="1" si="837"/>
        <v>2.223455993026825E-57</v>
      </c>
      <c r="U1108" s="82">
        <f ca="1">SUMPRODUCT(P1078:P1107,'control variables'!AD$7:AD$36)</f>
        <v>6.578860555833138E-58</v>
      </c>
      <c r="V1108" s="82">
        <f ca="1">SUMPRODUCT(Q1078:Q1107,'control variables'!AE$7:AE$36)</f>
        <v>7.5937664441883458E-58</v>
      </c>
      <c r="W1108" s="82">
        <f ca="1">SUMPRODUCT(R1078:R1107,'control variables'!AF$7:AF$36)</f>
        <v>2.274499205543597E-57</v>
      </c>
      <c r="X1108" s="82">
        <f ca="1">SUMPRODUCT(S1078:S1107,'control variables'!AG$7:AG$36)</f>
        <v>1.0223761339626578E-57</v>
      </c>
      <c r="Y1108" s="82">
        <f t="shared" ca="1" si="831"/>
        <v>4.7141380395084036E-57</v>
      </c>
      <c r="Z1108" s="10">
        <f ca="1">IF($A1108&gt;='key variables'!$B$26,SUMPRODUCT(P1078:P1107,'control variables'!V$7:V$36)*$E1108,SUMPRODUCT(P1078:P1107,'control variables'!Z$7:Z$36)*$E1108)</f>
        <v>1.6053085766038044E-57</v>
      </c>
      <c r="AA1108" s="10">
        <f ca="1">IF($A1108&gt;='key variables'!$B$26,SUMPRODUCT(Q1078:Q1107,'control variables'!W$7:W$36)*$E1108,SUMPRODUCT(Q1078:Q1107,'control variables'!AA$7:AA$36)*$E1108)</f>
        <v>1.8529558877446006E-57</v>
      </c>
      <c r="AB1108" s="10">
        <f ca="1">IF($A1108&gt;='key variables'!$B$26,SUMPRODUCT(R1078:R1107,'control variables'!X$7:X$36)*$E1108,SUMPRODUCT(R1078:R1107,'control variables'!AB$7:AB$36)*$E1108)</f>
        <v>5.5500083200582201E-57</v>
      </c>
      <c r="AC1108" s="10">
        <f ca="1">IF($A1108&gt;='key variables'!$B$26,SUMPRODUCT(S1078:S1107,'control variables'!Y$7:Y$36)*$E1108,SUMPRODUCT(S1078:S1107,'control variables'!AC$7:AC$36)*$E1108)</f>
        <v>2.4947012669391529E-57</v>
      </c>
      <c r="AD1108" s="10">
        <f t="shared" ca="1" si="832"/>
        <v>1.1502974051345778E-56</v>
      </c>
      <c r="AE1108" s="82">
        <f ca="1">SUMPRODUCT(P1078:P1107,'control variables'!AL$7:AL$36)</f>
        <v>2.1857088818675508E-57</v>
      </c>
      <c r="AF1108" s="82">
        <f ca="1">SUMPRODUCT(Q1078:Q1107,'control variables'!AM$7:AM$36)</f>
        <v>2.5162966090327471E-57</v>
      </c>
      <c r="AG1108" s="82">
        <f ca="1">SUMPRODUCT(R1078:R1107,'control variables'!AN$7:AN$36)</f>
        <v>7.1746229439019912E-57</v>
      </c>
      <c r="AH1108" s="82">
        <f ca="1">SUMPRODUCT(S1078:S1107,'control variables'!AO$7:AO$36)</f>
        <v>3.1065405679550749E-57</v>
      </c>
      <c r="AI1108" s="82">
        <f t="shared" ca="1" si="796"/>
        <v>1.4983169002757364E-56</v>
      </c>
      <c r="AJ1108" s="10">
        <f ca="1">SUMPRODUCT(P1078:P1107,'control variables'!AP$7:AP$36)</f>
        <v>2.0884533378251415E-60</v>
      </c>
      <c r="AK1108" s="10">
        <f ca="1">SUMPRODUCT(Q1078:Q1107,'control variables'!AQ$7:AQ$36)</f>
        <v>6.0265857371639178E-60</v>
      </c>
      <c r="AL1108" s="10">
        <f ca="1">SUMPRODUCT(R1078:R1107,'control variables'!AR$7:AR$36)</f>
        <v>2.1661131516853991E-58</v>
      </c>
      <c r="AM1108" s="10">
        <f ca="1">SUMPRODUCT(S1078:S1107,'control variables'!AS$7:AS$36)</f>
        <v>1.6227618987864992E-58</v>
      </c>
      <c r="AN1108" s="10">
        <f t="shared" ca="1" si="817"/>
        <v>3.8700254412217892E-58</v>
      </c>
      <c r="AO1108" s="82">
        <f ca="1">SUMPRODUCT(P1078:P1107,'control variables'!AX$7:AX$36)</f>
        <v>2.8399778269612615E-60</v>
      </c>
      <c r="AP1108" s="82">
        <f ca="1">SUMPRODUCT(Q1078:Q1107,'control variables'!AY$7:AY$36)</f>
        <v>6.5561895229701413E-60</v>
      </c>
      <c r="AQ1108" s="82">
        <f ca="1">SUMPRODUCT(R1078:R1107,'control variables'!AZ$7:AZ$36)</f>
        <v>5.8911666447687405E-59</v>
      </c>
      <c r="AR1108" s="82">
        <f ca="1">SUMPRODUCT(S1078:S1107,'control variables'!BA$7:BA$36)</f>
        <v>4.4134170752318461E-59</v>
      </c>
      <c r="AS1108" s="82">
        <f t="shared" ca="1" si="818"/>
        <v>1.1244200454993726E-58</v>
      </c>
      <c r="AT1108" s="10">
        <f ca="1">SUMPRODUCT(P1078:P1107,'control variables'!AT$7:AT$36)</f>
        <v>-2.5063912564870774E-60</v>
      </c>
      <c r="AU1108" s="10">
        <f ca="1">SUMPRODUCT(Q1078:Q1107,'control variables'!AU$7:AU$36)</f>
        <v>2.7188831247303534E-60</v>
      </c>
      <c r="AV1108" s="10">
        <f ca="1">SUMPRODUCT(R1078:R1107,'control variables'!AV$7:AV$36)</f>
        <v>1.170772861648967E-57</v>
      </c>
      <c r="AW1108" s="10">
        <f ca="1">SUMPRODUCT(S1078:S1107,'control variables'!AW$7:AW$36)</f>
        <v>8.7709434317359047E-58</v>
      </c>
      <c r="AX1108" s="10">
        <f t="shared" ca="1" si="797"/>
        <v>2.0480796966908008E-57</v>
      </c>
      <c r="AY1108" s="82">
        <f ca="1">SUMPRODUCT(P1078:P1107,'control variables'!BB$7:BB$36)</f>
        <v>9.0843258140569889E-60</v>
      </c>
      <c r="AZ1108" s="82">
        <f ca="1">SUMPRODUCT(Q1078:Q1107,'control variables'!BC$7:BC$36)</f>
        <v>2.3165014626023503E-59</v>
      </c>
      <c r="BA1108" s="82">
        <f ca="1">SUMPRODUCT(R1078:R1107,'control variables'!BD$7:BD$36)</f>
        <v>1.6216222284613609E-58</v>
      </c>
      <c r="BB1108" s="82">
        <f ca="1">SUMPRODUCT(S1078:S1107,'control variables'!BE$7:BE$36)</f>
        <v>2.3044409463528156E-59</v>
      </c>
      <c r="BC1108" s="82">
        <f t="shared" ca="1" si="819"/>
        <v>2.1745597274974473E-58</v>
      </c>
      <c r="BD1108" s="10">
        <f ca="1">SUMPRODUCT(P1078:P1107,'control variables'!BF$7:BF$36)</f>
        <v>1.9003618342473649E-60</v>
      </c>
      <c r="BE1108" s="10">
        <f ca="1">SUMPRODUCT(Q1078:Q1107,'control variables'!BG$7:BG$36)</f>
        <v>2.1935263418721826E-60</v>
      </c>
      <c r="BF1108" s="10">
        <f ca="1">SUMPRODUCT(R1078:R1107,'control variables'!BH$7:BH$36)</f>
        <v>6.5700913487345152E-59</v>
      </c>
      <c r="BG1108" s="10">
        <f ca="1">SUMPRODUCT(S1078:S1107,'control variables'!BI$7:BI$36)</f>
        <v>1.4766117694236203E-58</v>
      </c>
      <c r="BH1108" s="10">
        <f t="shared" ca="1" si="820"/>
        <v>2.1745597860582675E-58</v>
      </c>
      <c r="BI1108" s="82">
        <f t="shared" ca="1" si="798"/>
        <v>2.1922868164251206E-57</v>
      </c>
      <c r="BJ1108" s="82">
        <f t="shared" ca="1" si="799"/>
        <v>2.5421805067835011E-57</v>
      </c>
      <c r="BK1108" s="82">
        <f t="shared" ca="1" si="800"/>
        <v>8.507558028397094E-57</v>
      </c>
      <c r="BL1108" s="82">
        <f t="shared" ca="1" si="801"/>
        <v>4.0066793205921934E-57</v>
      </c>
      <c r="BM1108" s="82">
        <f t="shared" ca="1" si="791"/>
        <v>1.7248704672197909E-56</v>
      </c>
      <c r="BN1108" s="10">
        <f ca="1">BN1107+BI1108-INDIRECT(ADDRESS(MAX($D1108-'key variables'!$B$9*30,34),scenario!BI$4),TRUE)</f>
        <v>9439390.0751690175</v>
      </c>
      <c r="BO1108" s="10">
        <f ca="1">BO1107+BJ1108-INDIRECT(ADDRESS(MAX($D1108-'key variables'!$B$9*30,34),scenario!BJ$4),TRUE)</f>
        <v>10895583.360992203</v>
      </c>
      <c r="BP1108" s="10">
        <f ca="1">BP1107+BK1108-INDIRECT(ADDRESS(MAX($D1108-'key variables'!$B$9*30,34),scenario!BK$4),TRUE)</f>
        <v>32531162.537994072</v>
      </c>
      <c r="BQ1108" s="10">
        <f ca="1">BQ1107+BL1108-INDIRECT(ADDRESS(MAX($D1108-'key variables'!$B$9*30,34),scenario!BL$4),TRUE)</f>
        <v>14415841.516535141</v>
      </c>
      <c r="BR1108" s="10">
        <f t="shared" ca="1" si="821"/>
        <v>67281977.490690395</v>
      </c>
      <c r="BS1108" s="82">
        <f t="shared" ca="1" si="802"/>
        <v>-2.3433848477536824E-9</v>
      </c>
      <c r="BT1108" s="82">
        <f t="shared" ca="1" si="803"/>
        <v>-3.4288309057018498E-10</v>
      </c>
      <c r="BU1108" s="82">
        <f t="shared" ca="1" si="804"/>
        <v>-4.2578247660364599E-9</v>
      </c>
      <c r="BV1108" s="82">
        <f t="shared" ca="1" si="805"/>
        <v>-2.9943922343414556E-9</v>
      </c>
      <c r="BW1108" s="82">
        <f t="shared" ca="1" si="822"/>
        <v>-9.9384849387017825E-9</v>
      </c>
      <c r="BX1108" s="10">
        <f t="shared" ca="1" si="806"/>
        <v>-1.8625994260191893E-12</v>
      </c>
      <c r="BY1108" s="10">
        <f t="shared" ca="1" si="807"/>
        <v>2.8902850229962428E-12</v>
      </c>
      <c r="BZ1108" s="10">
        <f t="shared" ca="1" si="808"/>
        <v>-3.5034723983035463E-11</v>
      </c>
      <c r="CA1108" s="10">
        <f t="shared" ca="1" si="809"/>
        <v>-2.0257049910634696E-11</v>
      </c>
      <c r="CB1108" s="10">
        <v>0</v>
      </c>
      <c r="CC1108" s="82">
        <f t="shared" ca="1" si="810"/>
        <v>3.9725652202851362E-13</v>
      </c>
      <c r="CD1108" s="82">
        <f t="shared" ca="1" si="811"/>
        <v>3.4270724516460853E-13</v>
      </c>
      <c r="CE1108" s="82">
        <f t="shared" ca="1" si="812"/>
        <v>1.8915613015532971E-10</v>
      </c>
      <c r="CF1108" s="82">
        <f t="shared" ca="1" si="813"/>
        <v>3.7028113764059381E-11</v>
      </c>
      <c r="CG1108" s="82">
        <f t="shared" ca="1" si="823"/>
        <v>2.269242076865822E-10</v>
      </c>
      <c r="CH1108" s="13" t="str">
        <f t="shared" ca="1" si="824"/>
        <v/>
      </c>
      <c r="CI1108" s="81">
        <f t="shared" ca="1" si="833"/>
        <v>0.1131775965863165</v>
      </c>
      <c r="CJ1108" s="81">
        <f t="shared" ca="1" si="834"/>
        <v>0.13063724757458739</v>
      </c>
      <c r="CK1108" s="81">
        <f t="shared" ca="1" si="835"/>
        <v>0.39004625943939081</v>
      </c>
      <c r="CL1108" s="81">
        <f t="shared" ca="1" si="836"/>
        <v>0.17284488538116416</v>
      </c>
      <c r="CM1108" s="89">
        <f t="shared" ca="1" si="825"/>
        <v>0.80670598898145884</v>
      </c>
    </row>
    <row r="1109" spans="1:91" x14ac:dyDescent="0.3">
      <c r="A1109">
        <v>1044</v>
      </c>
      <c r="B1109" s="3">
        <f t="shared" si="838"/>
        <v>3.088888888888889</v>
      </c>
      <c r="C1109" s="3">
        <f t="shared" si="826"/>
        <v>34.799999999999997</v>
      </c>
      <c r="D1109" s="4">
        <f t="shared" ca="1" si="814"/>
        <v>1109</v>
      </c>
      <c r="E1109" s="58">
        <f>(0.5*(COS(B1109*2*PI())+1)*('key variables'!$B$4-'key variables'!$B$6)+'key variables'!$B$6)/'key variables'!$B$4</f>
        <v>1</v>
      </c>
      <c r="F1109" s="10">
        <f t="shared" ca="1" si="827"/>
        <v>11689222.907461114</v>
      </c>
      <c r="G1109" s="10">
        <f t="shared" ca="1" si="828"/>
        <v>13492492.798713122</v>
      </c>
      <c r="H1109" s="10">
        <f t="shared" ca="1" si="829"/>
        <v>40309474.521088287</v>
      </c>
      <c r="I1109" s="10">
        <f t="shared" ca="1" si="830"/>
        <v>17912154.249750931</v>
      </c>
      <c r="J1109" s="10">
        <f t="shared" ca="1" si="815"/>
        <v>83403344.477013454</v>
      </c>
      <c r="K1109" s="82">
        <f t="shared" ca="1" si="792"/>
        <v>2249832.832292099</v>
      </c>
      <c r="L1109" s="82">
        <f t="shared" ca="1" si="793"/>
        <v>2596909.4377209195</v>
      </c>
      <c r="M1109" s="82">
        <f t="shared" ca="1" si="794"/>
        <v>7778311.98309422</v>
      </c>
      <c r="N1109" s="82">
        <f t="shared" ca="1" si="795"/>
        <v>3496312.733215793</v>
      </c>
      <c r="O1109" s="82">
        <f t="shared" ca="1" si="816"/>
        <v>16121366.986323033</v>
      </c>
      <c r="P1109" s="10">
        <f ca="1">IF(IF($A1109&gt;='key variables'!$B$26,K1109*SUMPRODUCT(Z1109:AC1109,'control variables'!$O$3:$R$3)/J1109+F$65*'key variables'!$B$25/scenario!J$65,K1109*SUMPRODUCT(Z1109:AC1109,'control variables'!$O$7:$R$7)/J1109+F$65*'key variables'!$B$25/scenario!J$65)&lt;'key variables'!$B$28,0,IF($A1109&gt;='key variables'!$B$26,K1109*SUMPRODUCT(Z1109:AC1109,'control variables'!$O$3:$R$3)/J1109+F$65*'key variables'!$B$25/scenario!J$65,K1109*SUMPRODUCT(Z1109:AC1109,'control variables'!$O$7:$R$7)/J1109+F$65*'key variables'!$B$25/scenario!J$65))</f>
        <v>2.6699441243734313E-58</v>
      </c>
      <c r="Q1109" s="10">
        <f ca="1">IF(IF($A1109&gt;='key variables'!$B$26,L1109*SUMPRODUCT(Z1109:AC1109,'control variables'!$O$4:$R$4)/J1109+G$65*'key variables'!$B$25/scenario!J$65,L1109*SUMPRODUCT(Z1109:AC1109,'control variables'!$O$7:$R$7)/J1109+G$65*'key variables'!$B$25/scenario!J$65)&lt;'key variables'!$B$28,0,IF($A1109&gt;='key variables'!$B$26,L1109*SUMPRODUCT(Z1109:AC1109,'control variables'!$O$4:$R$4)/J1109+G$65*'key variables'!$B$25/scenario!J$65,L1109*SUMPRODUCT(Z1109:AC1109,'control variables'!$O$7:$R$7)/J1109+G$65*'key variables'!$B$25/scenario!J$65))</f>
        <v>3.0818303454612755E-58</v>
      </c>
      <c r="R1109" s="10">
        <f ca="1">IF(IF($A1109&gt;='key variables'!$B$26,M1109*SUMPRODUCT(Z1109:AC1109,'control variables'!$O$5:$R$5)/J1109+H$65*'key variables'!$B$25/scenario!J$65,M1109*SUMPRODUCT(Z1109:AC1109,'control variables'!$O$7:$R$7)/J1109+H$65*'key variables'!$B$25/scenario!J$65)&lt;'key variables'!$B$28,0,IF($A1109&gt;='key variables'!$B$26,M1109*SUMPRODUCT(Z1109:AC1109,'control variables'!$O$5:$R$5)/J1109+H$65*'key variables'!$B$25/scenario!J$65,M1109*SUMPRODUCT(Z1109:AC1109,'control variables'!$O$7:$R$7)/J1109+H$65*'key variables'!$B$25/scenario!J$65))</f>
        <v>9.2307562049612612E-58</v>
      </c>
      <c r="S1109" s="10">
        <f ca="1">IF(IF($A1109&gt;='key variables'!$B$26,N1109*SUMPRODUCT(Z1109:AC1109,'control variables'!$O$6:$R$6)/J1109+I$65*'key variables'!$B$25/scenario!J$65,N1109*SUMPRODUCT(Z1109:AC1109,'control variables'!$O$7:$R$7)/J1109+I$65*'key variables'!$B$25/scenario!J$65)&lt;'key variables'!$B$28,0,IF($A1109&gt;='key variables'!$B$26,N1109*SUMPRODUCT(Z1109:AC1109,'control variables'!$O$6:$R$6)/J1109+I$65*'key variables'!$B$25/scenario!J$65,N1109*SUMPRODUCT(Z1109:AC1109,'control variables'!$O$7:$R$7)/J1109+I$65*'key variables'!$B$25/scenario!J$65))</f>
        <v>4.1491792212451573E-58</v>
      </c>
      <c r="T1109" s="10">
        <f t="shared" ca="1" si="837"/>
        <v>1.9131709896041125E-57</v>
      </c>
      <c r="U1109" s="82">
        <f ca="1">SUMPRODUCT(P1079:P1108,'control variables'!AD$7:AD$36)</f>
        <v>5.6607754772499765E-58</v>
      </c>
      <c r="V1109" s="82">
        <f ca="1">SUMPRODUCT(Q1079:Q1108,'control variables'!AE$7:AE$36)</f>
        <v>6.5340504639684338E-58</v>
      </c>
      <c r="W1109" s="82">
        <f ca="1">SUMPRODUCT(R1079:R1108,'control variables'!AF$7:AF$36)</f>
        <v>1.9570910823379233E-57</v>
      </c>
      <c r="X1109" s="82">
        <f ca="1">SUMPRODUCT(S1079:S1108,'control variables'!AG$7:AG$36)</f>
        <v>8.7970275377398336E-58</v>
      </c>
      <c r="Y1109" s="82">
        <f t="shared" ca="1" si="831"/>
        <v>4.0562764302337477E-57</v>
      </c>
      <c r="Z1109" s="10">
        <f ca="1">IF($A1109&gt;='key variables'!$B$26,SUMPRODUCT(P1079:P1108,'control variables'!V$7:V$36)*$E1109,SUMPRODUCT(P1079:P1108,'control variables'!Z$7:Z$36)*$E1109)</f>
        <v>1.3812865232111735E-57</v>
      </c>
      <c r="AA1109" s="10">
        <f ca="1">IF($A1109&gt;='key variables'!$B$26,SUMPRODUCT(Q1079:Q1108,'control variables'!W$7:W$36)*$E1109,SUMPRODUCT(Q1079:Q1108,'control variables'!AA$7:AA$36)*$E1109)</f>
        <v>1.5943744605546306E-57</v>
      </c>
      <c r="AB1109" s="10">
        <f ca="1">IF($A1109&gt;='key variables'!$B$26,SUMPRODUCT(R1079:R1108,'control variables'!X$7:X$36)*$E1109,SUMPRODUCT(R1079:R1108,'control variables'!AB$7:AB$36)*$E1109)</f>
        <v>4.7755003666801777E-57</v>
      </c>
      <c r="AC1109" s="10">
        <f ca="1">IF($A1109&gt;='key variables'!$B$26,SUMPRODUCT(S1079:S1108,'control variables'!Y$7:Y$36)*$E1109,SUMPRODUCT(S1079:S1108,'control variables'!AC$7:AC$36)*$E1109)</f>
        <v>2.1465637757639358E-57</v>
      </c>
      <c r="AD1109" s="10">
        <f t="shared" ca="1" si="832"/>
        <v>9.8977251262099173E-57</v>
      </c>
      <c r="AE1109" s="82">
        <f ca="1">SUMPRODUCT(P1079:P1108,'control variables'!AL$7:AL$36)</f>
        <v>1.8806915170003057E-57</v>
      </c>
      <c r="AF1109" s="82">
        <f ca="1">SUMPRODUCT(Q1079:Q1108,'control variables'!AM$7:AM$36)</f>
        <v>2.1651454711667745E-57</v>
      </c>
      <c r="AG1109" s="82">
        <f ca="1">SUMPRODUCT(R1079:R1108,'control variables'!AN$7:AN$36)</f>
        <v>6.1733987633079006E-57</v>
      </c>
      <c r="AH1109" s="82">
        <f ca="1">SUMPRODUCT(S1079:S1108,'control variables'!AO$7:AO$36)</f>
        <v>2.6730204291334622E-57</v>
      </c>
      <c r="AI1109" s="82">
        <f t="shared" ca="1" si="796"/>
        <v>1.2892256180608443E-56</v>
      </c>
      <c r="AJ1109" s="10">
        <f ca="1">SUMPRODUCT(P1079:P1108,'control variables'!AP$7:AP$36)</f>
        <v>1.7970080593453571E-60</v>
      </c>
      <c r="AK1109" s="10">
        <f ca="1">SUMPRODUCT(Q1079:Q1108,'control variables'!AQ$7:AQ$36)</f>
        <v>5.1855710366491717E-60</v>
      </c>
      <c r="AL1109" s="10">
        <f ca="1">SUMPRODUCT(R1079:R1108,'control variables'!AR$7:AR$36)</f>
        <v>1.8638303861201901E-58</v>
      </c>
      <c r="AM1109" s="10">
        <f ca="1">SUMPRODUCT(S1079:S1108,'control variables'!AS$7:AS$36)</f>
        <v>1.3963042207850705E-58</v>
      </c>
      <c r="AN1109" s="10">
        <f t="shared" ca="1" si="817"/>
        <v>3.329960397865206E-58</v>
      </c>
      <c r="AO1109" s="82">
        <f ca="1">SUMPRODUCT(P1079:P1108,'control variables'!AX$7:AX$36)</f>
        <v>2.4436567248019567E-60</v>
      </c>
      <c r="AP1109" s="82">
        <f ca="1">SUMPRODUCT(Q1079:Q1108,'control variables'!AY$7:AY$36)</f>
        <v>5.6412682045565316E-60</v>
      </c>
      <c r="AQ1109" s="82">
        <f ca="1">SUMPRODUCT(R1079:R1108,'control variables'!AZ$7:AZ$36)</f>
        <v>5.0690497833293403E-59</v>
      </c>
      <c r="AR1109" s="82">
        <f ca="1">SUMPRODUCT(S1079:S1108,'control variables'!BA$7:BA$36)</f>
        <v>3.7975213090961901E-59</v>
      </c>
      <c r="AS1109" s="82">
        <f t="shared" ca="1" si="818"/>
        <v>9.6750635853613794E-59</v>
      </c>
      <c r="AT1109" s="10">
        <f ca="1">SUMPRODUCT(P1079:P1108,'control variables'!AT$7:AT$36)</f>
        <v>-2.1566224182295412E-60</v>
      </c>
      <c r="AU1109" s="10">
        <f ca="1">SUMPRODUCT(Q1079:Q1108,'control variables'!AU$7:AU$36)</f>
        <v>2.3394608819206507E-60</v>
      </c>
      <c r="AV1109" s="10">
        <f ca="1">SUMPRODUCT(R1079:R1108,'control variables'!AV$7:AV$36)</f>
        <v>1.0073906033433106E-57</v>
      </c>
      <c r="AW1109" s="10">
        <f ca="1">SUMPRODUCT(S1079:S1108,'control variables'!AW$7:AW$36)</f>
        <v>7.5469514924883101E-58</v>
      </c>
      <c r="AX1109" s="10">
        <f t="shared" ca="1" si="797"/>
        <v>1.7622685910558327E-57</v>
      </c>
      <c r="AY1109" s="82">
        <f ca="1">SUMPRODUCT(P1079:P1108,'control variables'!BB$7:BB$36)</f>
        <v>7.8166011209900836E-60</v>
      </c>
      <c r="AZ1109" s="82">
        <f ca="1">SUMPRODUCT(Q1079:Q1108,'control variables'!BC$7:BC$36)</f>
        <v>1.9932318919400557E-59</v>
      </c>
      <c r="BA1109" s="82">
        <f ca="1">SUMPRODUCT(R1079:R1108,'control variables'!BD$7:BD$36)</f>
        <v>1.3953235923352138E-58</v>
      </c>
      <c r="BB1109" s="82">
        <f ca="1">SUMPRODUCT(S1079:S1108,'control variables'!BE$7:BE$36)</f>
        <v>1.982854430060611E-59</v>
      </c>
      <c r="BC1109" s="82">
        <f t="shared" ca="1" si="819"/>
        <v>1.8710982357451812E-58</v>
      </c>
      <c r="BD1109" s="10">
        <f ca="1">SUMPRODUCT(P1079:P1108,'control variables'!BF$7:BF$36)</f>
        <v>1.6351648705597095E-60</v>
      </c>
      <c r="BE1109" s="10">
        <f ca="1">SUMPRODUCT(Q1079:Q1108,'control variables'!BG$7:BG$36)</f>
        <v>1.8874180444153562E-60</v>
      </c>
      <c r="BF1109" s="10">
        <f ca="1">SUMPRODUCT(R1079:R1108,'control variables'!BH$7:BH$36)</f>
        <v>5.6532300197839743E-59</v>
      </c>
      <c r="BG1109" s="10">
        <f ca="1">SUMPRODUCT(S1079:S1108,'control variables'!BI$7:BI$36)</f>
        <v>1.2705494550056451E-58</v>
      </c>
      <c r="BH1109" s="10">
        <f t="shared" ca="1" si="820"/>
        <v>1.8710982861337933E-58</v>
      </c>
      <c r="BI1109" s="82">
        <f t="shared" ca="1" si="798"/>
        <v>1.8863514957030664E-57</v>
      </c>
      <c r="BJ1109" s="82">
        <f t="shared" ca="1" si="799"/>
        <v>2.1874172509680958E-57</v>
      </c>
      <c r="BK1109" s="82">
        <f t="shared" ca="1" si="800"/>
        <v>7.3203217258847324E-57</v>
      </c>
      <c r="BL1109" s="82">
        <f t="shared" ca="1" si="801"/>
        <v>3.4475441226828994E-57</v>
      </c>
      <c r="BM1109" s="82">
        <f t="shared" ca="1" si="791"/>
        <v>1.4841634595238794E-56</v>
      </c>
      <c r="BN1109" s="10">
        <f ca="1">BN1108+BI1109-INDIRECT(ADDRESS(MAX($D1109-'key variables'!$B$9*30,34),scenario!BI$4),TRUE)</f>
        <v>9439390.0751690175</v>
      </c>
      <c r="BO1109" s="10">
        <f ca="1">BO1108+BJ1109-INDIRECT(ADDRESS(MAX($D1109-'key variables'!$B$9*30,34),scenario!BJ$4),TRUE)</f>
        <v>10895583.360992203</v>
      </c>
      <c r="BP1109" s="10">
        <f ca="1">BP1108+BK1109-INDIRECT(ADDRESS(MAX($D1109-'key variables'!$B$9*30,34),scenario!BK$4),TRUE)</f>
        <v>32531162.537994072</v>
      </c>
      <c r="BQ1109" s="10">
        <f ca="1">BQ1108+BL1109-INDIRECT(ADDRESS(MAX($D1109-'key variables'!$B$9*30,34),scenario!BL$4),TRUE)</f>
        <v>14415841.516535141</v>
      </c>
      <c r="BR1109" s="10">
        <f t="shared" ca="1" si="821"/>
        <v>67281977.490690395</v>
      </c>
      <c r="BS1109" s="82">
        <f t="shared" ca="1" si="802"/>
        <v>-2.3433848477536824E-9</v>
      </c>
      <c r="BT1109" s="82">
        <f t="shared" ca="1" si="803"/>
        <v>-3.4288309057018498E-10</v>
      </c>
      <c r="BU1109" s="82">
        <f t="shared" ca="1" si="804"/>
        <v>-4.2578247660364599E-9</v>
      </c>
      <c r="BV1109" s="82">
        <f t="shared" ca="1" si="805"/>
        <v>-2.9943922343414556E-9</v>
      </c>
      <c r="BW1109" s="82">
        <f t="shared" ca="1" si="822"/>
        <v>-9.9384849387017825E-9</v>
      </c>
      <c r="BX1109" s="10">
        <f t="shared" ca="1" si="806"/>
        <v>-1.8625994260191893E-12</v>
      </c>
      <c r="BY1109" s="10">
        <f t="shared" ca="1" si="807"/>
        <v>2.8902850229962428E-12</v>
      </c>
      <c r="BZ1109" s="10">
        <f t="shared" ca="1" si="808"/>
        <v>-3.5034723983035463E-11</v>
      </c>
      <c r="CA1109" s="10">
        <f t="shared" ca="1" si="809"/>
        <v>-2.0257049910634696E-11</v>
      </c>
      <c r="CB1109" s="10">
        <v>0</v>
      </c>
      <c r="CC1109" s="82">
        <f t="shared" ca="1" si="810"/>
        <v>3.9725652202851362E-13</v>
      </c>
      <c r="CD1109" s="82">
        <f t="shared" ca="1" si="811"/>
        <v>3.4270724516460853E-13</v>
      </c>
      <c r="CE1109" s="82">
        <f t="shared" ca="1" si="812"/>
        <v>1.8915613015532971E-10</v>
      </c>
      <c r="CF1109" s="82">
        <f t="shared" ca="1" si="813"/>
        <v>3.7028113764059381E-11</v>
      </c>
      <c r="CG1109" s="82">
        <f t="shared" ca="1" si="823"/>
        <v>2.269242076865822E-10</v>
      </c>
      <c r="CH1109" s="13" t="str">
        <f t="shared" ca="1" si="824"/>
        <v/>
      </c>
      <c r="CI1109" s="81">
        <f t="shared" ca="1" si="833"/>
        <v>0.1131775965863165</v>
      </c>
      <c r="CJ1109" s="81">
        <f t="shared" ca="1" si="834"/>
        <v>0.13063724757458739</v>
      </c>
      <c r="CK1109" s="81">
        <f t="shared" ca="1" si="835"/>
        <v>0.39004625943939081</v>
      </c>
      <c r="CL1109" s="81">
        <f t="shared" ca="1" si="836"/>
        <v>0.17284488538116416</v>
      </c>
      <c r="CM1109" s="89">
        <f t="shared" ca="1" si="825"/>
        <v>0.80670598898145884</v>
      </c>
    </row>
    <row r="1110" spans="1:91" x14ac:dyDescent="0.3">
      <c r="A1110">
        <v>1045</v>
      </c>
      <c r="B1110" s="3">
        <f t="shared" si="838"/>
        <v>3.0916666666666668</v>
      </c>
      <c r="C1110" s="3">
        <f t="shared" si="826"/>
        <v>34.833333333333336</v>
      </c>
      <c r="D1110" s="4">
        <f t="shared" ca="1" si="814"/>
        <v>1110</v>
      </c>
      <c r="E1110" s="58">
        <f>(0.5*(COS(B1110*2*PI())+1)*('key variables'!$B$4-'key variables'!$B$6)+'key variables'!$B$6)/'key variables'!$B$4</f>
        <v>1</v>
      </c>
      <c r="F1110" s="10">
        <f t="shared" ca="1" si="827"/>
        <v>11689222.907461114</v>
      </c>
      <c r="G1110" s="10">
        <f t="shared" ca="1" si="828"/>
        <v>13492492.798713122</v>
      </c>
      <c r="H1110" s="10">
        <f t="shared" ca="1" si="829"/>
        <v>40309474.521088287</v>
      </c>
      <c r="I1110" s="10">
        <f t="shared" ca="1" si="830"/>
        <v>17912154.249750931</v>
      </c>
      <c r="J1110" s="10">
        <f t="shared" ca="1" si="815"/>
        <v>83403344.477013454</v>
      </c>
      <c r="K1110" s="82">
        <f t="shared" ca="1" si="792"/>
        <v>2249832.832292099</v>
      </c>
      <c r="L1110" s="82">
        <f t="shared" ca="1" si="793"/>
        <v>2596909.4377209195</v>
      </c>
      <c r="M1110" s="82">
        <f t="shared" ca="1" si="794"/>
        <v>7778311.98309422</v>
      </c>
      <c r="N1110" s="82">
        <f t="shared" ca="1" si="795"/>
        <v>3496312.733215793</v>
      </c>
      <c r="O1110" s="82">
        <f t="shared" ca="1" si="816"/>
        <v>16121366.986323033</v>
      </c>
      <c r="P1110" s="10">
        <f ca="1">IF(IF($A1110&gt;='key variables'!$B$26,K1110*SUMPRODUCT(Z1110:AC1110,'control variables'!$O$3:$R$3)/J1110+F$65*'key variables'!$B$25/scenario!J$65,K1110*SUMPRODUCT(Z1110:AC1110,'control variables'!$O$7:$R$7)/J1110+F$65*'key variables'!$B$25/scenario!J$65)&lt;'key variables'!$B$28,0,IF($A1110&gt;='key variables'!$B$26,K1110*SUMPRODUCT(Z1110:AC1110,'control variables'!$O$3:$R$3)/J1110+F$65*'key variables'!$B$25/scenario!J$65,K1110*SUMPRODUCT(Z1110:AC1110,'control variables'!$O$7:$R$7)/J1110+F$65*'key variables'!$B$25/scenario!J$65))</f>
        <v>2.2973513569124086E-58</v>
      </c>
      <c r="Q1110" s="10">
        <f ca="1">IF(IF($A1110&gt;='key variables'!$B$26,L1110*SUMPRODUCT(Z1110:AC1110,'control variables'!$O$4:$R$4)/J1110+G$65*'key variables'!$B$25/scenario!J$65,L1110*SUMPRODUCT(Z1110:AC1110,'control variables'!$O$7:$R$7)/J1110+G$65*'key variables'!$B$25/scenario!J$65)&lt;'key variables'!$B$28,0,IF($A1110&gt;='key variables'!$B$26,L1110*SUMPRODUCT(Z1110:AC1110,'control variables'!$O$4:$R$4)/J1110+G$65*'key variables'!$B$25/scenario!J$65,L1110*SUMPRODUCT(Z1110:AC1110,'control variables'!$O$7:$R$7)/J1110+G$65*'key variables'!$B$25/scenario!J$65))</f>
        <v>2.6517585372992802E-58</v>
      </c>
      <c r="R1110" s="10">
        <f ca="1">IF(IF($A1110&gt;='key variables'!$B$26,M1110*SUMPRODUCT(Z1110:AC1110,'control variables'!$O$5:$R$5)/J1110+H$65*'key variables'!$B$25/scenario!J$65,M1110*SUMPRODUCT(Z1110:AC1110,'control variables'!$O$7:$R$7)/J1110+H$65*'key variables'!$B$25/scenario!J$65)&lt;'key variables'!$B$28,0,IF($A1110&gt;='key variables'!$B$26,M1110*SUMPRODUCT(Z1110:AC1110,'control variables'!$O$5:$R$5)/J1110+H$65*'key variables'!$B$25/scenario!J$65,M1110*SUMPRODUCT(Z1110:AC1110,'control variables'!$O$7:$R$7)/J1110+H$65*'key variables'!$B$25/scenario!J$65))</f>
        <v>7.9425970375960477E-58</v>
      </c>
      <c r="S1110" s="10">
        <f ca="1">IF(IF($A1110&gt;='key variables'!$B$26,N1110*SUMPRODUCT(Z1110:AC1110,'control variables'!$O$6:$R$6)/J1110+I$65*'key variables'!$B$25/scenario!J$65,N1110*SUMPRODUCT(Z1110:AC1110,'control variables'!$O$7:$R$7)/J1110+I$65*'key variables'!$B$25/scenario!J$65)&lt;'key variables'!$B$28,0,IF($A1110&gt;='key variables'!$B$26,N1110*SUMPRODUCT(Z1110:AC1110,'control variables'!$O$6:$R$6)/J1110+I$65*'key variables'!$B$25/scenario!J$65,N1110*SUMPRODUCT(Z1110:AC1110,'control variables'!$O$7:$R$7)/J1110+I$65*'key variables'!$B$25/scenario!J$65))</f>
        <v>3.5701580519919245E-58</v>
      </c>
      <c r="T1110" s="10">
        <f t="shared" ca="1" si="837"/>
        <v>1.646186498379966E-57</v>
      </c>
      <c r="U1110" s="82">
        <f ca="1">SUMPRODUCT(P1080:P1109,'control variables'!AD$7:AD$36)</f>
        <v>4.8708098814197532E-58</v>
      </c>
      <c r="V1110" s="82">
        <f ca="1">SUMPRODUCT(Q1080:Q1109,'control variables'!AE$7:AE$36)</f>
        <v>5.6222186683606126E-58</v>
      </c>
      <c r="W1110" s="82">
        <f ca="1">SUMPRODUCT(R1080:R1109,'control variables'!AF$7:AF$36)</f>
        <v>1.6839775082054681E-57</v>
      </c>
      <c r="X1110" s="82">
        <f ca="1">SUMPRODUCT(S1080:S1109,'control variables'!AG$7:AG$36)</f>
        <v>7.5693955413262348E-58</v>
      </c>
      <c r="Y1110" s="82">
        <f t="shared" ca="1" si="831"/>
        <v>3.4902199173161286E-57</v>
      </c>
      <c r="Z1110" s="10">
        <f ca="1">IF($A1110&gt;='key variables'!$B$26,SUMPRODUCT(P1080:P1109,'control variables'!V$7:V$36)*$E1110,SUMPRODUCT(P1080:P1109,'control variables'!Z$7:Z$36)*$E1110)</f>
        <v>1.1885269206256165E-57</v>
      </c>
      <c r="AA1110" s="10">
        <f ca="1">IF($A1110&gt;='key variables'!$B$26,SUMPRODUCT(Q1080:Q1109,'control variables'!W$7:W$36)*$E1110,SUMPRODUCT(Q1080:Q1109,'control variables'!AA$7:AA$36)*$E1110)</f>
        <v>1.3718782715129839E-57</v>
      </c>
      <c r="AB1110" s="10">
        <f ca="1">IF($A1110&gt;='key variables'!$B$26,SUMPRODUCT(R1080:R1109,'control variables'!X$7:X$36)*$E1110,SUMPRODUCT(R1080:R1109,'control variables'!AB$7:AB$36)*$E1110)</f>
        <v>4.1090755971917691E-57</v>
      </c>
      <c r="AC1110" s="10">
        <f ca="1">IF($A1110&gt;='key variables'!$B$26,SUMPRODUCT(S1080:S1109,'control variables'!Y$7:Y$36)*$E1110,SUMPRODUCT(S1080:S1109,'control variables'!AC$7:AC$36)*$E1110)</f>
        <v>1.8470091407278344E-57</v>
      </c>
      <c r="AD1110" s="10">
        <f t="shared" ca="1" si="832"/>
        <v>8.5164899300582032E-57</v>
      </c>
      <c r="AE1110" s="82">
        <f ca="1">SUMPRODUCT(P1080:P1109,'control variables'!AL$7:AL$36)</f>
        <v>1.6182395612972789E-57</v>
      </c>
      <c r="AF1110" s="82">
        <f ca="1">SUMPRODUCT(Q1080:Q1109,'control variables'!AM$7:AM$36)</f>
        <v>1.862997746166333E-57</v>
      </c>
      <c r="AG1110" s="82">
        <f ca="1">SUMPRODUCT(R1080:R1109,'control variables'!AN$7:AN$36)</f>
        <v>5.3118961914512207E-57</v>
      </c>
      <c r="AH1110" s="82">
        <f ca="1">SUMPRODUCT(S1080:S1109,'control variables'!AO$7:AO$36)</f>
        <v>2.2999983609639981E-57</v>
      </c>
      <c r="AI1110" s="82">
        <f t="shared" ca="1" si="796"/>
        <v>1.1093131859878831E-56</v>
      </c>
      <c r="AJ1110" s="10">
        <f ca="1">SUMPRODUCT(P1080:P1109,'control variables'!AP$7:AP$36)</f>
        <v>1.5462341948779218E-60</v>
      </c>
      <c r="AK1110" s="10">
        <f ca="1">SUMPRODUCT(Q1080:Q1109,'control variables'!AQ$7:AQ$36)</f>
        <v>4.461920588022552E-60</v>
      </c>
      <c r="AL1110" s="10">
        <f ca="1">SUMPRODUCT(R1080:R1109,'control variables'!AR$7:AR$36)</f>
        <v>1.6037314142716924E-58</v>
      </c>
      <c r="AM1110" s="10">
        <f ca="1">SUMPRODUCT(S1080:S1109,'control variables'!AS$7:AS$36)</f>
        <v>1.2014488868885581E-58</v>
      </c>
      <c r="AN1110" s="10">
        <f t="shared" ca="1" si="817"/>
        <v>2.8652618489892556E-58</v>
      </c>
      <c r="AO1110" s="82">
        <f ca="1">SUMPRODUCT(P1080:P1109,'control variables'!AX$7:AX$36)</f>
        <v>2.1026425389592593E-60</v>
      </c>
      <c r="AP1110" s="82">
        <f ca="1">SUMPRODUCT(Q1080:Q1109,'control variables'!AY$7:AY$36)</f>
        <v>4.8540248637173848E-60</v>
      </c>
      <c r="AQ1110" s="82">
        <f ca="1">SUMPRODUCT(R1080:R1109,'control variables'!AZ$7:AZ$36)</f>
        <v>4.3616599657197284E-59</v>
      </c>
      <c r="AR1110" s="82">
        <f ca="1">SUMPRODUCT(S1080:S1109,'control variables'!BA$7:BA$36)</f>
        <v>3.2675742734516141E-59</v>
      </c>
      <c r="AS1110" s="82">
        <f t="shared" ca="1" si="818"/>
        <v>8.3249009794390069E-59</v>
      </c>
      <c r="AT1110" s="10">
        <f ca="1">SUMPRODUCT(P1080:P1109,'control variables'!AT$7:AT$36)</f>
        <v>-1.8556640918581233E-60</v>
      </c>
      <c r="AU1110" s="10">
        <f ca="1">SUMPRODUCT(Q1080:Q1109,'control variables'!AU$7:AU$36)</f>
        <v>2.0129873065359303E-60</v>
      </c>
      <c r="AV1110" s="10">
        <f ca="1">SUMPRODUCT(R1080:R1109,'control variables'!AV$7:AV$36)</f>
        <v>8.6680846554220673E-58</v>
      </c>
      <c r="AW1110" s="10">
        <f ca="1">SUMPRODUCT(S1080:S1109,'control variables'!AW$7:AW$36)</f>
        <v>6.4937685749842946E-58</v>
      </c>
      <c r="AX1110" s="10">
        <f t="shared" ca="1" si="797"/>
        <v>1.516342646255314E-57</v>
      </c>
      <c r="AY1110" s="82">
        <f ca="1">SUMPRODUCT(P1080:P1109,'control variables'!BB$7:BB$36)</f>
        <v>6.725788389284661E-60</v>
      </c>
      <c r="AZ1110" s="82">
        <f ca="1">SUMPRODUCT(Q1080:Q1109,'control variables'!BC$7:BC$36)</f>
        <v>1.7150748398767284E-59</v>
      </c>
      <c r="BA1110" s="82">
        <f ca="1">SUMPRODUCT(R1080:R1109,'control variables'!BD$7:BD$36)</f>
        <v>1.2006051058972859E-58</v>
      </c>
      <c r="BB1110" s="82">
        <f ca="1">SUMPRODUCT(S1080:S1109,'control variables'!BE$7:BE$36)</f>
        <v>1.7061455608283719E-59</v>
      </c>
      <c r="BC1110" s="82">
        <f t="shared" ca="1" si="819"/>
        <v>1.6099850298606425E-58</v>
      </c>
      <c r="BD1110" s="10">
        <f ca="1">SUMPRODUCT(P1080:P1109,'control variables'!BF$7:BF$36)</f>
        <v>1.4069763482550105E-60</v>
      </c>
      <c r="BE1110" s="10">
        <f ca="1">SUMPRODUCT(Q1080:Q1109,'control variables'!BG$7:BG$36)</f>
        <v>1.6240273966093384E-60</v>
      </c>
      <c r="BF1110" s="10">
        <f ca="1">SUMPRODUCT(R1080:R1109,'control variables'!BH$7:BH$36)</f>
        <v>4.8643173983787044E-59</v>
      </c>
      <c r="BG1110" s="10">
        <f ca="1">SUMPRODUCT(S1080:S1109,'control variables'!BI$7:BI$36)</f>
        <v>1.0932432959309707E-58</v>
      </c>
      <c r="BH1110" s="10">
        <f t="shared" ca="1" si="820"/>
        <v>1.6099850732174847E-58</v>
      </c>
      <c r="BI1110" s="82">
        <f t="shared" ca="1" si="798"/>
        <v>1.6231096855947054E-57</v>
      </c>
      <c r="BJ1110" s="82">
        <f t="shared" ca="1" si="799"/>
        <v>1.8821614818716361E-57</v>
      </c>
      <c r="BK1110" s="82">
        <f t="shared" ca="1" si="800"/>
        <v>6.2987651675831564E-57</v>
      </c>
      <c r="BL1110" s="82">
        <f t="shared" ca="1" si="801"/>
        <v>2.9664366740707113E-57</v>
      </c>
      <c r="BM1110" s="82">
        <f t="shared" ca="1" si="791"/>
        <v>1.277047300912021E-56</v>
      </c>
      <c r="BN1110" s="10">
        <f ca="1">BN1109+BI1110-INDIRECT(ADDRESS(MAX($D1110-'key variables'!$B$9*30,34),scenario!BI$4),TRUE)</f>
        <v>9439390.0751690175</v>
      </c>
      <c r="BO1110" s="10">
        <f ca="1">BO1109+BJ1110-INDIRECT(ADDRESS(MAX($D1110-'key variables'!$B$9*30,34),scenario!BJ$4),TRUE)</f>
        <v>10895583.360992203</v>
      </c>
      <c r="BP1110" s="10">
        <f ca="1">BP1109+BK1110-INDIRECT(ADDRESS(MAX($D1110-'key variables'!$B$9*30,34),scenario!BK$4),TRUE)</f>
        <v>32531162.537994072</v>
      </c>
      <c r="BQ1110" s="10">
        <f ca="1">BQ1109+BL1110-INDIRECT(ADDRESS(MAX($D1110-'key variables'!$B$9*30,34),scenario!BL$4),TRUE)</f>
        <v>14415841.516535141</v>
      </c>
      <c r="BR1110" s="10">
        <f t="shared" ca="1" si="821"/>
        <v>67281977.490690395</v>
      </c>
      <c r="BS1110" s="82">
        <f t="shared" ca="1" si="802"/>
        <v>-2.3433848477536824E-9</v>
      </c>
      <c r="BT1110" s="82">
        <f t="shared" ca="1" si="803"/>
        <v>-3.4288309057018498E-10</v>
      </c>
      <c r="BU1110" s="82">
        <f t="shared" ca="1" si="804"/>
        <v>-4.2578247660364599E-9</v>
      </c>
      <c r="BV1110" s="82">
        <f t="shared" ca="1" si="805"/>
        <v>-2.9943922343414556E-9</v>
      </c>
      <c r="BW1110" s="82">
        <f t="shared" ca="1" si="822"/>
        <v>-9.9384849387017825E-9</v>
      </c>
      <c r="BX1110" s="10">
        <f t="shared" ca="1" si="806"/>
        <v>-1.8625994260191893E-12</v>
      </c>
      <c r="BY1110" s="10">
        <f t="shared" ca="1" si="807"/>
        <v>2.8902850229962428E-12</v>
      </c>
      <c r="BZ1110" s="10">
        <f t="shared" ca="1" si="808"/>
        <v>-3.5034723983035463E-11</v>
      </c>
      <c r="CA1110" s="10">
        <f t="shared" ca="1" si="809"/>
        <v>-2.0257049910634696E-11</v>
      </c>
      <c r="CB1110" s="10">
        <v>0</v>
      </c>
      <c r="CC1110" s="82">
        <f t="shared" ca="1" si="810"/>
        <v>3.9725652202851362E-13</v>
      </c>
      <c r="CD1110" s="82">
        <f t="shared" ca="1" si="811"/>
        <v>3.4270724516460853E-13</v>
      </c>
      <c r="CE1110" s="82">
        <f t="shared" ca="1" si="812"/>
        <v>1.8915613015532971E-10</v>
      </c>
      <c r="CF1110" s="82">
        <f t="shared" ca="1" si="813"/>
        <v>3.7028113764059381E-11</v>
      </c>
      <c r="CG1110" s="82">
        <f t="shared" ca="1" si="823"/>
        <v>2.269242076865822E-10</v>
      </c>
      <c r="CH1110" s="13" t="str">
        <f t="shared" ca="1" si="824"/>
        <v/>
      </c>
      <c r="CI1110" s="81">
        <f t="shared" ca="1" si="833"/>
        <v>0.1131775965863165</v>
      </c>
      <c r="CJ1110" s="81">
        <f t="shared" ca="1" si="834"/>
        <v>0.13063724757458739</v>
      </c>
      <c r="CK1110" s="81">
        <f t="shared" ca="1" si="835"/>
        <v>0.39004625943939081</v>
      </c>
      <c r="CL1110" s="81">
        <f t="shared" ca="1" si="836"/>
        <v>0.17284488538116416</v>
      </c>
      <c r="CM1110" s="89">
        <f t="shared" ca="1" si="825"/>
        <v>0.80670598898145884</v>
      </c>
    </row>
    <row r="1111" spans="1:91" x14ac:dyDescent="0.3">
      <c r="A1111">
        <v>1046</v>
      </c>
      <c r="B1111" s="3">
        <f t="shared" si="838"/>
        <v>3.0944444444444446</v>
      </c>
      <c r="C1111" s="3">
        <f t="shared" si="826"/>
        <v>34.866666666666667</v>
      </c>
      <c r="D1111" s="4">
        <f t="shared" ca="1" si="814"/>
        <v>1111</v>
      </c>
      <c r="E1111" s="58">
        <f>(0.5*(COS(B1111*2*PI())+1)*('key variables'!$B$4-'key variables'!$B$6)+'key variables'!$B$6)/'key variables'!$B$4</f>
        <v>1</v>
      </c>
      <c r="F1111" s="10">
        <f t="shared" ca="1" si="827"/>
        <v>11689222.907461114</v>
      </c>
      <c r="G1111" s="10">
        <f t="shared" ca="1" si="828"/>
        <v>13492492.798713122</v>
      </c>
      <c r="H1111" s="10">
        <f t="shared" ca="1" si="829"/>
        <v>40309474.521088287</v>
      </c>
      <c r="I1111" s="10">
        <f t="shared" ca="1" si="830"/>
        <v>17912154.249750931</v>
      </c>
      <c r="J1111" s="10">
        <f t="shared" ca="1" si="815"/>
        <v>83403344.477013454</v>
      </c>
      <c r="K1111" s="82">
        <f t="shared" ca="1" si="792"/>
        <v>2249832.832292099</v>
      </c>
      <c r="L1111" s="82">
        <f t="shared" ca="1" si="793"/>
        <v>2596909.4377209195</v>
      </c>
      <c r="M1111" s="82">
        <f t="shared" ca="1" si="794"/>
        <v>7778311.98309422</v>
      </c>
      <c r="N1111" s="82">
        <f t="shared" ca="1" si="795"/>
        <v>3496312.733215793</v>
      </c>
      <c r="O1111" s="82">
        <f t="shared" ca="1" si="816"/>
        <v>16121366.986323033</v>
      </c>
      <c r="P1111" s="10">
        <f ca="1">IF(IF($A1111&gt;='key variables'!$B$26,K1111*SUMPRODUCT(Z1111:AC1111,'control variables'!$O$3:$R$3)/J1111+F$65*'key variables'!$B$25/scenario!J$65,K1111*SUMPRODUCT(Z1111:AC1111,'control variables'!$O$7:$R$7)/J1111+F$65*'key variables'!$B$25/scenario!J$65)&lt;'key variables'!$B$28,0,IF($A1111&gt;='key variables'!$B$26,K1111*SUMPRODUCT(Z1111:AC1111,'control variables'!$O$3:$R$3)/J1111+F$65*'key variables'!$B$25/scenario!J$65,K1111*SUMPRODUCT(Z1111:AC1111,'control variables'!$O$7:$R$7)/J1111+F$65*'key variables'!$B$25/scenario!J$65))</f>
        <v>1.9767541983096212E-58</v>
      </c>
      <c r="Q1111" s="10">
        <f ca="1">IF(IF($A1111&gt;='key variables'!$B$26,L1111*SUMPRODUCT(Z1111:AC1111,'control variables'!$O$4:$R$4)/J1111+G$65*'key variables'!$B$25/scenario!J$65,L1111*SUMPRODUCT(Z1111:AC1111,'control variables'!$O$7:$R$7)/J1111+G$65*'key variables'!$B$25/scenario!J$65)&lt;'key variables'!$B$28,0,IF($A1111&gt;='key variables'!$B$26,L1111*SUMPRODUCT(Z1111:AC1111,'control variables'!$O$4:$R$4)/J1111+G$65*'key variables'!$B$25/scenario!J$65,L1111*SUMPRODUCT(Z1111:AC1111,'control variables'!$O$7:$R$7)/J1111+G$65*'key variables'!$B$25/scenario!J$65))</f>
        <v>2.2817035825789841E-58</v>
      </c>
      <c r="R1111" s="10">
        <f ca="1">IF(IF($A1111&gt;='key variables'!$B$26,M1111*SUMPRODUCT(Z1111:AC1111,'control variables'!$O$5:$R$5)/J1111+H$65*'key variables'!$B$25/scenario!J$65,M1111*SUMPRODUCT(Z1111:AC1111,'control variables'!$O$7:$R$7)/J1111+H$65*'key variables'!$B$25/scenario!J$65)&lt;'key variables'!$B$28,0,IF($A1111&gt;='key variables'!$B$26,M1111*SUMPRODUCT(Z1111:AC1111,'control variables'!$O$5:$R$5)/J1111+H$65*'key variables'!$B$25/scenario!J$65,M1111*SUMPRODUCT(Z1111:AC1111,'control variables'!$O$7:$R$7)/J1111+H$65*'key variables'!$B$25/scenario!J$65))</f>
        <v>6.8342014782844412E-58</v>
      </c>
      <c r="S1111" s="10">
        <f ca="1">IF(IF($A1111&gt;='key variables'!$B$26,N1111*SUMPRODUCT(Z1111:AC1111,'control variables'!$O$6:$R$6)/J1111+I$65*'key variables'!$B$25/scenario!J$65,N1111*SUMPRODUCT(Z1111:AC1111,'control variables'!$O$7:$R$7)/J1111+I$65*'key variables'!$B$25/scenario!J$65)&lt;'key variables'!$B$28,0,IF($A1111&gt;='key variables'!$B$26,N1111*SUMPRODUCT(Z1111:AC1111,'control variables'!$O$6:$R$6)/J1111+I$65*'key variables'!$B$25/scenario!J$65,N1111*SUMPRODUCT(Z1111:AC1111,'control variables'!$O$7:$R$7)/J1111+I$65*'key variables'!$B$25/scenario!J$65))</f>
        <v>3.0719397347164304E-58</v>
      </c>
      <c r="T1111" s="10">
        <f t="shared" ca="1" si="837"/>
        <v>1.4164598993889478E-57</v>
      </c>
      <c r="U1111" s="82">
        <f ca="1">SUMPRODUCT(P1081:P1110,'control variables'!AD$7:AD$36)</f>
        <v>4.1910845954381322E-58</v>
      </c>
      <c r="V1111" s="82">
        <f ca="1">SUMPRODUCT(Q1081:Q1110,'control variables'!AE$7:AE$36)</f>
        <v>4.8376337050303023E-58</v>
      </c>
      <c r="W1111" s="82">
        <f ca="1">SUMPRODUCT(R1081:R1110,'control variables'!AF$7:AF$36)</f>
        <v>1.4489771445661597E-57</v>
      </c>
      <c r="X1111" s="82">
        <f ca="1">SUMPRODUCT(S1081:S1110,'control variables'!AG$7:AG$36)</f>
        <v>6.5130805394489142E-58</v>
      </c>
      <c r="Y1111" s="82">
        <f t="shared" ca="1" si="831"/>
        <v>3.0031570285578943E-57</v>
      </c>
      <c r="Z1111" s="10">
        <f ca="1">IF($A1111&gt;='key variables'!$B$26,SUMPRODUCT(P1081:P1110,'control variables'!V$7:V$36)*$E1111,SUMPRODUCT(P1081:P1110,'control variables'!Z$7:Z$36)*$E1111)</f>
        <v>1.0226670696589795E-57</v>
      </c>
      <c r="AA1111" s="10">
        <f ca="1">IF($A1111&gt;='key variables'!$B$26,SUMPRODUCT(Q1081:Q1110,'control variables'!W$7:W$36)*$E1111,SUMPRODUCT(Q1081:Q1110,'control variables'!AA$7:AA$36)*$E1111)</f>
        <v>1.1804315977281456E-57</v>
      </c>
      <c r="AB1111" s="10">
        <f ca="1">IF($A1111&gt;='key variables'!$B$26,SUMPRODUCT(R1081:R1110,'control variables'!X$7:X$36)*$E1111,SUMPRODUCT(R1081:R1110,'control variables'!AB$7:AB$36)*$E1111)</f>
        <v>3.5356509196908775E-57</v>
      </c>
      <c r="AC1111" s="10">
        <f ca="1">IF($A1111&gt;='key variables'!$B$26,SUMPRODUCT(S1081:S1110,'control variables'!Y$7:Y$36)*$E1111,SUMPRODUCT(S1081:S1110,'control variables'!AC$7:AC$36)*$E1111)</f>
        <v>1.5892575866832013E-57</v>
      </c>
      <c r="AD1111" s="10">
        <f t="shared" ca="1" si="832"/>
        <v>7.3280071737612045E-57</v>
      </c>
      <c r="AE1111" s="82">
        <f ca="1">SUMPRODUCT(P1081:P1110,'control variables'!AL$7:AL$36)</f>
        <v>1.3924129789899954E-57</v>
      </c>
      <c r="AF1111" s="82">
        <f ca="1">SUMPRODUCT(Q1081:Q1110,'control variables'!AM$7:AM$36)</f>
        <v>1.6030149698673503E-57</v>
      </c>
      <c r="AG1111" s="82">
        <f ca="1">SUMPRODUCT(R1081:R1110,'control variables'!AN$7:AN$36)</f>
        <v>4.5706169697735239E-57</v>
      </c>
      <c r="AH1111" s="82">
        <f ca="1">SUMPRODUCT(S1081:S1110,'control variables'!AO$7:AO$36)</f>
        <v>1.9790318108986481E-57</v>
      </c>
      <c r="AI1111" s="82">
        <f t="shared" ca="1" si="796"/>
        <v>9.5450767295295174E-57</v>
      </c>
      <c r="AJ1111" s="10">
        <f ca="1">SUMPRODUCT(P1081:P1110,'control variables'!AP$7:AP$36)</f>
        <v>1.3304560171425989E-60</v>
      </c>
      <c r="AK1111" s="10">
        <f ca="1">SUMPRODUCT(Q1081:Q1110,'control variables'!AQ$7:AQ$36)</f>
        <v>3.8392561191648837E-60</v>
      </c>
      <c r="AL1111" s="10">
        <f ca="1">SUMPRODUCT(R1081:R1110,'control variables'!AR$7:AR$36)</f>
        <v>1.3799294551022669E-58</v>
      </c>
      <c r="AM1111" s="10">
        <f ca="1">SUMPRODUCT(S1081:S1110,'control variables'!AS$7:AS$36)</f>
        <v>1.0337857655362244E-58</v>
      </c>
      <c r="AN1111" s="10">
        <f t="shared" ca="1" si="817"/>
        <v>2.4654123420015662E-58</v>
      </c>
      <c r="AO1111" s="82">
        <f ca="1">SUMPRODUCT(P1081:P1110,'control variables'!AX$7:AX$36)</f>
        <v>1.8092171464874403E-60</v>
      </c>
      <c r="AP1111" s="82">
        <f ca="1">SUMPRODUCT(Q1081:Q1110,'control variables'!AY$7:AY$36)</f>
        <v>4.1766419399374714E-60</v>
      </c>
      <c r="AQ1111" s="82">
        <f ca="1">SUMPRODUCT(R1081:R1110,'control variables'!AZ$7:AZ$36)</f>
        <v>3.7529869442448552E-59</v>
      </c>
      <c r="AR1111" s="82">
        <f ca="1">SUMPRODUCT(S1081:S1110,'control variables'!BA$7:BA$36)</f>
        <v>2.8115817564863054E-59</v>
      </c>
      <c r="AS1111" s="82">
        <f t="shared" ca="1" si="818"/>
        <v>7.1631546093736517E-59</v>
      </c>
      <c r="AT1111" s="10">
        <f ca="1">SUMPRODUCT(P1081:P1110,'control variables'!AT$7:AT$36)</f>
        <v>-1.5967047326896166E-60</v>
      </c>
      <c r="AU1111" s="10">
        <f ca="1">SUMPRODUCT(Q1081:Q1110,'control variables'!AU$7:AU$36)</f>
        <v>1.7320733710871335E-60</v>
      </c>
      <c r="AV1111" s="10">
        <f ca="1">SUMPRODUCT(R1081:R1110,'control variables'!AV$7:AV$36)</f>
        <v>7.4584467379588856E-58</v>
      </c>
      <c r="AW1111" s="10">
        <f ca="1">SUMPRODUCT(S1081:S1110,'control variables'!AW$7:AW$36)</f>
        <v>5.5875581481377693E-58</v>
      </c>
      <c r="AX1111" s="10">
        <f t="shared" ca="1" si="797"/>
        <v>1.3047358572480629E-57</v>
      </c>
      <c r="AY1111" s="82">
        <f ca="1">SUMPRODUCT(P1081:P1110,'control variables'!BB$7:BB$36)</f>
        <v>5.7871994179110088E-60</v>
      </c>
      <c r="AZ1111" s="82">
        <f ca="1">SUMPRODUCT(Q1081:Q1110,'control variables'!BC$7:BC$36)</f>
        <v>1.4757348195523692E-59</v>
      </c>
      <c r="BA1111" s="82">
        <f ca="1">SUMPRODUCT(R1081:R1110,'control variables'!BD$7:BD$36)</f>
        <v>1.0330597348348549E-58</v>
      </c>
      <c r="BB1111" s="82">
        <f ca="1">SUMPRODUCT(S1081:S1110,'control variables'!BE$7:BE$36)</f>
        <v>1.4680516283010151E-59</v>
      </c>
      <c r="BC1111" s="82">
        <f t="shared" ca="1" si="819"/>
        <v>1.3853103737993034E-58</v>
      </c>
      <c r="BD1111" s="10">
        <f ca="1">SUMPRODUCT(P1081:P1110,'control variables'!BF$7:BF$36)</f>
        <v>1.210631710716365E-60</v>
      </c>
      <c r="BE1111" s="10">
        <f ca="1">SUMPRODUCT(Q1081:Q1110,'control variables'!BG$7:BG$36)</f>
        <v>1.3973931174080104E-60</v>
      </c>
      <c r="BF1111" s="10">
        <f ca="1">SUMPRODUCT(R1081:R1110,'control variables'!BH$7:BH$36)</f>
        <v>4.1854981434266736E-59</v>
      </c>
      <c r="BG1111" s="10">
        <f ca="1">SUMPRODUCT(S1081:S1110,'control variables'!BI$7:BI$36)</f>
        <v>9.4068034848175378E-59</v>
      </c>
      <c r="BH1111" s="10">
        <f t="shared" ca="1" si="820"/>
        <v>1.3853104111056649E-58</v>
      </c>
      <c r="BI1111" s="82">
        <f t="shared" ca="1" si="798"/>
        <v>1.3966034736752166E-57</v>
      </c>
      <c r="BJ1111" s="82">
        <f t="shared" ca="1" si="799"/>
        <v>1.619504391433961E-57</v>
      </c>
      <c r="BK1111" s="82">
        <f t="shared" ca="1" si="800"/>
        <v>5.4197676170528984E-57</v>
      </c>
      <c r="BL1111" s="82">
        <f t="shared" ca="1" si="801"/>
        <v>2.5524681419954352E-57</v>
      </c>
      <c r="BM1111" s="82">
        <f t="shared" ca="1" si="791"/>
        <v>1.0988343624157511E-56</v>
      </c>
      <c r="BN1111" s="10">
        <f ca="1">BN1110+BI1111-INDIRECT(ADDRESS(MAX($D1111-'key variables'!$B$9*30,34),scenario!BI$4),TRUE)</f>
        <v>9439390.0751690175</v>
      </c>
      <c r="BO1111" s="10">
        <f ca="1">BO1110+BJ1111-INDIRECT(ADDRESS(MAX($D1111-'key variables'!$B$9*30,34),scenario!BJ$4),TRUE)</f>
        <v>10895583.360992203</v>
      </c>
      <c r="BP1111" s="10">
        <f ca="1">BP1110+BK1111-INDIRECT(ADDRESS(MAX($D1111-'key variables'!$B$9*30,34),scenario!BK$4),TRUE)</f>
        <v>32531162.537994072</v>
      </c>
      <c r="BQ1111" s="10">
        <f ca="1">BQ1110+BL1111-INDIRECT(ADDRESS(MAX($D1111-'key variables'!$B$9*30,34),scenario!BL$4),TRUE)</f>
        <v>14415841.516535141</v>
      </c>
      <c r="BR1111" s="10">
        <f t="shared" ca="1" si="821"/>
        <v>67281977.490690395</v>
      </c>
      <c r="BS1111" s="82">
        <f t="shared" ca="1" si="802"/>
        <v>-2.3433848477536824E-9</v>
      </c>
      <c r="BT1111" s="82">
        <f t="shared" ca="1" si="803"/>
        <v>-3.4288309057018498E-10</v>
      </c>
      <c r="BU1111" s="82">
        <f t="shared" ca="1" si="804"/>
        <v>-4.2578247660364599E-9</v>
      </c>
      <c r="BV1111" s="82">
        <f t="shared" ca="1" si="805"/>
        <v>-2.9943922343414556E-9</v>
      </c>
      <c r="BW1111" s="82">
        <f t="shared" ca="1" si="822"/>
        <v>-9.9384849387017825E-9</v>
      </c>
      <c r="BX1111" s="10">
        <f t="shared" ca="1" si="806"/>
        <v>-1.8625994260191893E-12</v>
      </c>
      <c r="BY1111" s="10">
        <f t="shared" ca="1" si="807"/>
        <v>2.8902850229962428E-12</v>
      </c>
      <c r="BZ1111" s="10">
        <f t="shared" ca="1" si="808"/>
        <v>-3.5034723983035463E-11</v>
      </c>
      <c r="CA1111" s="10">
        <f t="shared" ca="1" si="809"/>
        <v>-2.0257049910634696E-11</v>
      </c>
      <c r="CB1111" s="10">
        <v>0</v>
      </c>
      <c r="CC1111" s="82">
        <f t="shared" ca="1" si="810"/>
        <v>3.9725652202851362E-13</v>
      </c>
      <c r="CD1111" s="82">
        <f t="shared" ca="1" si="811"/>
        <v>3.4270724516460853E-13</v>
      </c>
      <c r="CE1111" s="82">
        <f t="shared" ca="1" si="812"/>
        <v>1.8915613015532971E-10</v>
      </c>
      <c r="CF1111" s="82">
        <f t="shared" ca="1" si="813"/>
        <v>3.7028113764059381E-11</v>
      </c>
      <c r="CG1111" s="82">
        <f t="shared" ca="1" si="823"/>
        <v>2.269242076865822E-10</v>
      </c>
      <c r="CH1111" s="13" t="str">
        <f t="shared" ca="1" si="824"/>
        <v/>
      </c>
      <c r="CI1111" s="81">
        <f t="shared" ca="1" si="833"/>
        <v>0.1131775965863165</v>
      </c>
      <c r="CJ1111" s="81">
        <f t="shared" ca="1" si="834"/>
        <v>0.13063724757458739</v>
      </c>
      <c r="CK1111" s="81">
        <f t="shared" ca="1" si="835"/>
        <v>0.39004625943939081</v>
      </c>
      <c r="CL1111" s="81">
        <f t="shared" ca="1" si="836"/>
        <v>0.17284488538116416</v>
      </c>
      <c r="CM1111" s="89">
        <f t="shared" ca="1" si="825"/>
        <v>0.80670598898145884</v>
      </c>
    </row>
    <row r="1112" spans="1:91" x14ac:dyDescent="0.3">
      <c r="A1112">
        <v>1047</v>
      </c>
      <c r="B1112" s="3">
        <f t="shared" si="838"/>
        <v>3.0972222222222223</v>
      </c>
      <c r="C1112" s="3">
        <f t="shared" si="826"/>
        <v>34.9</v>
      </c>
      <c r="D1112" s="4">
        <f t="shared" ca="1" si="814"/>
        <v>1112</v>
      </c>
      <c r="E1112" s="58">
        <f>(0.5*(COS(B1112*2*PI())+1)*('key variables'!$B$4-'key variables'!$B$6)+'key variables'!$B$6)/'key variables'!$B$4</f>
        <v>1</v>
      </c>
      <c r="F1112" s="10">
        <f t="shared" ca="1" si="827"/>
        <v>11689222.907461114</v>
      </c>
      <c r="G1112" s="10">
        <f t="shared" ca="1" si="828"/>
        <v>13492492.798713122</v>
      </c>
      <c r="H1112" s="10">
        <f t="shared" ca="1" si="829"/>
        <v>40309474.521088287</v>
      </c>
      <c r="I1112" s="10">
        <f t="shared" ca="1" si="830"/>
        <v>17912154.249750931</v>
      </c>
      <c r="J1112" s="10">
        <f t="shared" ca="1" si="815"/>
        <v>83403344.477013454</v>
      </c>
      <c r="K1112" s="82">
        <f t="shared" ca="1" si="792"/>
        <v>2249832.832292099</v>
      </c>
      <c r="L1112" s="82">
        <f t="shared" ca="1" si="793"/>
        <v>2596909.4377209195</v>
      </c>
      <c r="M1112" s="82">
        <f t="shared" ca="1" si="794"/>
        <v>7778311.98309422</v>
      </c>
      <c r="N1112" s="82">
        <f t="shared" ca="1" si="795"/>
        <v>3496312.733215793</v>
      </c>
      <c r="O1112" s="82">
        <f t="shared" ca="1" si="816"/>
        <v>16121366.986323033</v>
      </c>
      <c r="P1112" s="10">
        <f ca="1">IF(IF($A1112&gt;='key variables'!$B$26,K1112*SUMPRODUCT(Z1112:AC1112,'control variables'!$O$3:$R$3)/J1112+F$65*'key variables'!$B$25/scenario!J$65,K1112*SUMPRODUCT(Z1112:AC1112,'control variables'!$O$7:$R$7)/J1112+F$65*'key variables'!$B$25/scenario!J$65)&lt;'key variables'!$B$28,0,IF($A1112&gt;='key variables'!$B$26,K1112*SUMPRODUCT(Z1112:AC1112,'control variables'!$O$3:$R$3)/J1112+F$65*'key variables'!$B$25/scenario!J$65,K1112*SUMPRODUCT(Z1112:AC1112,'control variables'!$O$7:$R$7)/J1112+F$65*'key variables'!$B$25/scenario!J$65))</f>
        <v>1.7008966211360834E-58</v>
      </c>
      <c r="Q1112" s="10">
        <f ca="1">IF(IF($A1112&gt;='key variables'!$B$26,L1112*SUMPRODUCT(Z1112:AC1112,'control variables'!$O$4:$R$4)/J1112+G$65*'key variables'!$B$25/scenario!J$65,L1112*SUMPRODUCT(Z1112:AC1112,'control variables'!$O$7:$R$7)/J1112+G$65*'key variables'!$B$25/scenario!J$65)&lt;'key variables'!$B$28,0,IF($A1112&gt;='key variables'!$B$26,L1112*SUMPRODUCT(Z1112:AC1112,'control variables'!$O$4:$R$4)/J1112+G$65*'key variables'!$B$25/scenario!J$65,L1112*SUMPRODUCT(Z1112:AC1112,'control variables'!$O$7:$R$7)/J1112+G$65*'key variables'!$B$25/scenario!J$65))</f>
        <v>1.9632900829862382E-58</v>
      </c>
      <c r="R1112" s="10">
        <f ca="1">IF(IF($A1112&gt;='key variables'!$B$26,M1112*SUMPRODUCT(Z1112:AC1112,'control variables'!$O$5:$R$5)/J1112+H$65*'key variables'!$B$25/scenario!J$65,M1112*SUMPRODUCT(Z1112:AC1112,'control variables'!$O$7:$R$7)/J1112+H$65*'key variables'!$B$25/scenario!J$65)&lt;'key variables'!$B$28,0,IF($A1112&gt;='key variables'!$B$26,M1112*SUMPRODUCT(Z1112:AC1112,'control variables'!$O$5:$R$5)/J1112+H$65*'key variables'!$B$25/scenario!J$65,M1112*SUMPRODUCT(Z1112:AC1112,'control variables'!$O$7:$R$7)/J1112+H$65*'key variables'!$B$25/scenario!J$65))</f>
        <v>5.8804833764954077E-58</v>
      </c>
      <c r="S1112" s="10">
        <f ca="1">IF(IF($A1112&gt;='key variables'!$B$26,N1112*SUMPRODUCT(Z1112:AC1112,'control variables'!$O$6:$R$6)/J1112+I$65*'key variables'!$B$25/scenario!J$65,N1112*SUMPRODUCT(Z1112:AC1112,'control variables'!$O$7:$R$7)/J1112+I$65*'key variables'!$B$25/scenario!J$65)&lt;'key variables'!$B$28,0,IF($A1112&gt;='key variables'!$B$26,N1112*SUMPRODUCT(Z1112:AC1112,'control variables'!$O$6:$R$6)/J1112+I$65*'key variables'!$B$25/scenario!J$65,N1112*SUMPRODUCT(Z1112:AC1112,'control variables'!$O$7:$R$7)/J1112+I$65*'key variables'!$B$25/scenario!J$65))</f>
        <v>2.6432481689331652E-58</v>
      </c>
      <c r="T1112" s="10">
        <f t="shared" ca="1" si="837"/>
        <v>1.2187918249550895E-57</v>
      </c>
      <c r="U1112" s="82">
        <f ca="1">SUMPRODUCT(P1082:P1111,'control variables'!AD$7:AD$36)</f>
        <v>3.6062154988071245E-58</v>
      </c>
      <c r="V1112" s="82">
        <f ca="1">SUMPRODUCT(Q1082:Q1111,'control variables'!AE$7:AE$36)</f>
        <v>4.1625381801219097E-58</v>
      </c>
      <c r="W1112" s="82">
        <f ca="1">SUMPRODUCT(R1082:R1111,'control variables'!AF$7:AF$36)</f>
        <v>1.2467712634193504E-57</v>
      </c>
      <c r="X1112" s="82">
        <f ca="1">SUMPRODUCT(S1082:S1111,'control variables'!AG$7:AG$36)</f>
        <v>5.6041751130256953E-58</v>
      </c>
      <c r="Y1112" s="82">
        <f t="shared" ca="1" si="831"/>
        <v>2.5840641426148234E-57</v>
      </c>
      <c r="Z1112" s="10">
        <f ca="1">IF($A1112&gt;='key variables'!$B$26,SUMPRODUCT(P1082:P1111,'control variables'!V$7:V$36)*$E1112,SUMPRODUCT(P1082:P1111,'control variables'!Z$7:Z$36)*$E1112)</f>
        <v>8.7995308916887716E-58</v>
      </c>
      <c r="AA1112" s="10">
        <f ca="1">IF($A1112&gt;='key variables'!$B$26,SUMPRODUCT(Q1082:Q1111,'control variables'!W$7:W$36)*$E1112,SUMPRODUCT(Q1082:Q1111,'control variables'!AA$7:AA$36)*$E1112)</f>
        <v>1.0157014553326818E-57</v>
      </c>
      <c r="AB1112" s="10">
        <f ca="1">IF($A1112&gt;='key variables'!$B$26,SUMPRODUCT(R1082:R1111,'control variables'!X$7:X$36)*$E1112,SUMPRODUCT(R1082:R1111,'control variables'!AB$7:AB$36)*$E1112)</f>
        <v>3.0422480994154216E-57</v>
      </c>
      <c r="AC1112" s="10">
        <f ca="1">IF($A1112&gt;='key variables'!$B$26,SUMPRODUCT(S1082:S1111,'control variables'!Y$7:Y$36)*$E1112,SUMPRODUCT(S1082:S1111,'control variables'!AC$7:AC$36)*$E1112)</f>
        <v>1.367475461347645E-57</v>
      </c>
      <c r="AD1112" s="10">
        <f t="shared" ca="1" si="832"/>
        <v>6.3053781052646255E-57</v>
      </c>
      <c r="AE1112" s="82">
        <f ca="1">SUMPRODUCT(P1082:P1111,'control variables'!AL$7:AL$36)</f>
        <v>1.1981006708954284E-57</v>
      </c>
      <c r="AF1112" s="82">
        <f ca="1">SUMPRODUCT(Q1082:Q1111,'control variables'!AM$7:AM$36)</f>
        <v>1.3793129910686406E-57</v>
      </c>
      <c r="AG1112" s="82">
        <f ca="1">SUMPRODUCT(R1082:R1111,'control variables'!AN$7:AN$36)</f>
        <v>3.9327838367779497E-57</v>
      </c>
      <c r="AH1112" s="82">
        <f ca="1">SUMPRODUCT(S1082:S1111,'control variables'!AO$7:AO$36)</f>
        <v>1.7028563911268317E-57</v>
      </c>
      <c r="AI1112" s="82">
        <f t="shared" ca="1" si="796"/>
        <v>8.2130538898688515E-57</v>
      </c>
      <c r="AJ1112" s="10">
        <f ca="1">SUMPRODUCT(P1082:P1111,'control variables'!AP$7:AP$36)</f>
        <v>1.1447898509906527E-60</v>
      </c>
      <c r="AK1112" s="10">
        <f ca="1">SUMPRODUCT(Q1082:Q1111,'control variables'!AQ$7:AQ$36)</f>
        <v>3.3034849584979886E-60</v>
      </c>
      <c r="AL1112" s="10">
        <f ca="1">SUMPRODUCT(R1082:R1111,'control variables'!AR$7:AR$36)</f>
        <v>1.1873592324208494E-58</v>
      </c>
      <c r="AM1112" s="10">
        <f ca="1">SUMPRODUCT(S1082:S1111,'control variables'!AS$7:AS$36)</f>
        <v>8.8952016243737845E-59</v>
      </c>
      <c r="AN1112" s="10">
        <f t="shared" ca="1" si="817"/>
        <v>2.1213621429531142E-58</v>
      </c>
      <c r="AO1112" s="82">
        <f ca="1">SUMPRODUCT(P1082:P1111,'control variables'!AX$7:AX$36)</f>
        <v>1.5567394944669567E-60</v>
      </c>
      <c r="AP1112" s="82">
        <f ca="1">SUMPRODUCT(Q1082:Q1111,'control variables'!AY$7:AY$36)</f>
        <v>3.5937883270513693E-60</v>
      </c>
      <c r="AQ1112" s="82">
        <f ca="1">SUMPRODUCT(R1082:R1111,'control variables'!AZ$7:AZ$36)</f>
        <v>3.2292547136576582E-59</v>
      </c>
      <c r="AR1112" s="82">
        <f ca="1">SUMPRODUCT(S1082:S1111,'control variables'!BA$7:BA$36)</f>
        <v>2.4192233479229821E-59</v>
      </c>
      <c r="AS1112" s="82">
        <f t="shared" ca="1" si="818"/>
        <v>6.1635308437324735E-59</v>
      </c>
      <c r="AT1112" s="10">
        <f ca="1">SUMPRODUCT(P1082:P1111,'control variables'!AT$7:AT$36)</f>
        <v>-1.3738833523693266E-60</v>
      </c>
      <c r="AU1112" s="10">
        <f ca="1">SUMPRODUCT(Q1082:Q1111,'control variables'!AU$7:AU$36)</f>
        <v>1.49036119258589E-60</v>
      </c>
      <c r="AV1112" s="10">
        <f ca="1">SUMPRODUCT(R1082:R1111,'control variables'!AV$7:AV$36)</f>
        <v>6.4176147273980326E-58</v>
      </c>
      <c r="AW1112" s="10">
        <f ca="1">SUMPRODUCT(S1082:S1111,'control variables'!AW$7:AW$36)</f>
        <v>4.8078100872106132E-58</v>
      </c>
      <c r="AX1112" s="10">
        <f t="shared" ca="1" si="797"/>
        <v>1.1226589593010811E-57</v>
      </c>
      <c r="AY1112" s="82">
        <f ca="1">SUMPRODUCT(P1082:P1111,'control variables'!BB$7:BB$36)</f>
        <v>4.9795912633866876E-60</v>
      </c>
      <c r="AZ1112" s="82">
        <f ca="1">SUMPRODUCT(Q1082:Q1111,'control variables'!BC$7:BC$36)</f>
        <v>1.26979488416715E-59</v>
      </c>
      <c r="BA1112" s="82">
        <f ca="1">SUMPRODUCT(R1082:R1111,'control variables'!BD$7:BD$36)</f>
        <v>8.8889544988188874E-59</v>
      </c>
      <c r="BB1112" s="82">
        <f ca="1">SUMPRODUCT(S1082:S1111,'control variables'!BE$7:BE$36)</f>
        <v>1.2631838881970156E-59</v>
      </c>
      <c r="BC1112" s="82">
        <f t="shared" ca="1" si="819"/>
        <v>1.1919892397521721E-58</v>
      </c>
      <c r="BD1112" s="10">
        <f ca="1">SUMPRODUCT(P1082:P1111,'control variables'!BF$7:BF$36)</f>
        <v>1.0416871191969682E-60</v>
      </c>
      <c r="BE1112" s="10">
        <f ca="1">SUMPRODUCT(Q1082:Q1111,'control variables'!BG$7:BG$36)</f>
        <v>1.2023858271456266E-60</v>
      </c>
      <c r="BF1112" s="10">
        <f ca="1">SUMPRODUCT(R1082:R1111,'control variables'!BH$7:BH$36)</f>
        <v>3.6014086404943646E-59</v>
      </c>
      <c r="BG1112" s="10">
        <f ca="1">SUMPRODUCT(S1082:S1111,'control variables'!BI$7:BI$36)</f>
        <v>8.094076783395396E-59</v>
      </c>
      <c r="BH1112" s="10">
        <f t="shared" ca="1" si="820"/>
        <v>1.191989271852402E-58</v>
      </c>
      <c r="BI1112" s="82">
        <f t="shared" ca="1" si="798"/>
        <v>1.2017063788064457E-57</v>
      </c>
      <c r="BJ1112" s="82">
        <f t="shared" ca="1" si="799"/>
        <v>1.3935013011028981E-57</v>
      </c>
      <c r="BK1112" s="82">
        <f t="shared" ca="1" si="800"/>
        <v>4.6634348545059423E-57</v>
      </c>
      <c r="BL1112" s="82">
        <f t="shared" ca="1" si="801"/>
        <v>2.1962692387298632E-57</v>
      </c>
      <c r="BM1112" s="82">
        <f t="shared" ca="1" si="791"/>
        <v>9.4549117731451492E-57</v>
      </c>
      <c r="BN1112" s="10">
        <f ca="1">BN1111+BI1112-INDIRECT(ADDRESS(MAX($D1112-'key variables'!$B$9*30,34),scenario!BI$4),TRUE)</f>
        <v>9439390.0751690175</v>
      </c>
      <c r="BO1112" s="10">
        <f ca="1">BO1111+BJ1112-INDIRECT(ADDRESS(MAX($D1112-'key variables'!$B$9*30,34),scenario!BJ$4),TRUE)</f>
        <v>10895583.360992203</v>
      </c>
      <c r="BP1112" s="10">
        <f ca="1">BP1111+BK1112-INDIRECT(ADDRESS(MAX($D1112-'key variables'!$B$9*30,34),scenario!BK$4),TRUE)</f>
        <v>32531162.537994072</v>
      </c>
      <c r="BQ1112" s="10">
        <f ca="1">BQ1111+BL1112-INDIRECT(ADDRESS(MAX($D1112-'key variables'!$B$9*30,34),scenario!BL$4),TRUE)</f>
        <v>14415841.516535141</v>
      </c>
      <c r="BR1112" s="10">
        <f t="shared" ca="1" si="821"/>
        <v>67281977.490690395</v>
      </c>
      <c r="BS1112" s="82">
        <f t="shared" ca="1" si="802"/>
        <v>-2.3433848477536824E-9</v>
      </c>
      <c r="BT1112" s="82">
        <f t="shared" ca="1" si="803"/>
        <v>-3.4288309057018498E-10</v>
      </c>
      <c r="BU1112" s="82">
        <f t="shared" ca="1" si="804"/>
        <v>-4.2578247660364599E-9</v>
      </c>
      <c r="BV1112" s="82">
        <f t="shared" ca="1" si="805"/>
        <v>-2.9943922343414556E-9</v>
      </c>
      <c r="BW1112" s="82">
        <f t="shared" ca="1" si="822"/>
        <v>-9.9384849387017825E-9</v>
      </c>
      <c r="BX1112" s="10">
        <f t="shared" ca="1" si="806"/>
        <v>-1.8625994260191893E-12</v>
      </c>
      <c r="BY1112" s="10">
        <f t="shared" ca="1" si="807"/>
        <v>2.8902850229962428E-12</v>
      </c>
      <c r="BZ1112" s="10">
        <f t="shared" ca="1" si="808"/>
        <v>-3.5034723983035463E-11</v>
      </c>
      <c r="CA1112" s="10">
        <f t="shared" ca="1" si="809"/>
        <v>-2.0257049910634696E-11</v>
      </c>
      <c r="CB1112" s="10">
        <v>0</v>
      </c>
      <c r="CC1112" s="82">
        <f t="shared" ca="1" si="810"/>
        <v>3.9725652202851362E-13</v>
      </c>
      <c r="CD1112" s="82">
        <f t="shared" ca="1" si="811"/>
        <v>3.4270724516460853E-13</v>
      </c>
      <c r="CE1112" s="82">
        <f t="shared" ca="1" si="812"/>
        <v>1.8915613015532971E-10</v>
      </c>
      <c r="CF1112" s="82">
        <f t="shared" ca="1" si="813"/>
        <v>3.7028113764059381E-11</v>
      </c>
      <c r="CG1112" s="82">
        <f t="shared" ca="1" si="823"/>
        <v>2.269242076865822E-10</v>
      </c>
      <c r="CH1112" s="13" t="str">
        <f t="shared" ca="1" si="824"/>
        <v/>
      </c>
      <c r="CI1112" s="81">
        <f t="shared" ca="1" si="833"/>
        <v>0.1131775965863165</v>
      </c>
      <c r="CJ1112" s="81">
        <f t="shared" ca="1" si="834"/>
        <v>0.13063724757458739</v>
      </c>
      <c r="CK1112" s="81">
        <f t="shared" ca="1" si="835"/>
        <v>0.39004625943939081</v>
      </c>
      <c r="CL1112" s="81">
        <f t="shared" ca="1" si="836"/>
        <v>0.17284488538116416</v>
      </c>
      <c r="CM1112" s="89">
        <f t="shared" ca="1" si="825"/>
        <v>0.80670598898145884</v>
      </c>
    </row>
    <row r="1113" spans="1:91" x14ac:dyDescent="0.3">
      <c r="A1113">
        <v>1048</v>
      </c>
      <c r="B1113" s="3">
        <f t="shared" si="838"/>
        <v>3.1</v>
      </c>
      <c r="C1113" s="3">
        <f t="shared" si="826"/>
        <v>34.93333333333333</v>
      </c>
      <c r="D1113" s="4">
        <f t="shared" ca="1" si="814"/>
        <v>1113</v>
      </c>
      <c r="E1113" s="58">
        <f>(0.5*(COS(B1113*2*PI())+1)*('key variables'!$B$4-'key variables'!$B$6)+'key variables'!$B$6)/'key variables'!$B$4</f>
        <v>1</v>
      </c>
      <c r="F1113" s="10">
        <f t="shared" ca="1" si="827"/>
        <v>11689222.907461114</v>
      </c>
      <c r="G1113" s="10">
        <f t="shared" ca="1" si="828"/>
        <v>13492492.798713122</v>
      </c>
      <c r="H1113" s="10">
        <f t="shared" ca="1" si="829"/>
        <v>40309474.521088287</v>
      </c>
      <c r="I1113" s="10">
        <f t="shared" ca="1" si="830"/>
        <v>17912154.249750931</v>
      </c>
      <c r="J1113" s="10">
        <f t="shared" ca="1" si="815"/>
        <v>83403344.477013454</v>
      </c>
      <c r="K1113" s="82">
        <f t="shared" ca="1" si="792"/>
        <v>2249832.832292099</v>
      </c>
      <c r="L1113" s="82">
        <f t="shared" ca="1" si="793"/>
        <v>2596909.4377209195</v>
      </c>
      <c r="M1113" s="82">
        <f t="shared" ca="1" si="794"/>
        <v>7778311.98309422</v>
      </c>
      <c r="N1113" s="82">
        <f t="shared" ca="1" si="795"/>
        <v>3496312.733215793</v>
      </c>
      <c r="O1113" s="82">
        <f t="shared" ca="1" si="816"/>
        <v>16121366.986323033</v>
      </c>
      <c r="P1113" s="10">
        <f ca="1">IF(IF($A1113&gt;='key variables'!$B$26,K1113*SUMPRODUCT(Z1113:AC1113,'control variables'!$O$3:$R$3)/J1113+F$65*'key variables'!$B$25/scenario!J$65,K1113*SUMPRODUCT(Z1113:AC1113,'control variables'!$O$7:$R$7)/J1113+F$65*'key variables'!$B$25/scenario!J$65)&lt;'key variables'!$B$28,0,IF($A1113&gt;='key variables'!$B$26,K1113*SUMPRODUCT(Z1113:AC1113,'control variables'!$O$3:$R$3)/J1113+F$65*'key variables'!$B$25/scenario!J$65,K1113*SUMPRODUCT(Z1113:AC1113,'control variables'!$O$7:$R$7)/J1113+F$65*'key variables'!$B$25/scenario!J$65))</f>
        <v>1.4635351822022563E-58</v>
      </c>
      <c r="Q1113" s="10">
        <f ca="1">IF(IF($A1113&gt;='key variables'!$B$26,L1113*SUMPRODUCT(Z1113:AC1113,'control variables'!$O$4:$R$4)/J1113+G$65*'key variables'!$B$25/scenario!J$65,L1113*SUMPRODUCT(Z1113:AC1113,'control variables'!$O$7:$R$7)/J1113+G$65*'key variables'!$B$25/scenario!J$65)&lt;'key variables'!$B$28,0,IF($A1113&gt;='key variables'!$B$26,L1113*SUMPRODUCT(Z1113:AC1113,'control variables'!$O$4:$R$4)/J1113+G$65*'key variables'!$B$25/scenario!J$65,L1113*SUMPRODUCT(Z1113:AC1113,'control variables'!$O$7:$R$7)/J1113+G$65*'key variables'!$B$25/scenario!J$65))</f>
        <v>1.6893114335190743E-58</v>
      </c>
      <c r="R1113" s="10">
        <f ca="1">IF(IF($A1113&gt;='key variables'!$B$26,M1113*SUMPRODUCT(Z1113:AC1113,'control variables'!$O$5:$R$5)/J1113+H$65*'key variables'!$B$25/scenario!J$65,M1113*SUMPRODUCT(Z1113:AC1113,'control variables'!$O$7:$R$7)/J1113+H$65*'key variables'!$B$25/scenario!J$65)&lt;'key variables'!$B$28,0,IF($A1113&gt;='key variables'!$B$26,M1113*SUMPRODUCT(Z1113:AC1113,'control variables'!$O$5:$R$5)/J1113+H$65*'key variables'!$B$25/scenario!J$65,M1113*SUMPRODUCT(Z1113:AC1113,'control variables'!$O$7:$R$7)/J1113+H$65*'key variables'!$B$25/scenario!J$65))</f>
        <v>5.0598573734058718E-58</v>
      </c>
      <c r="S1113" s="10">
        <f ca="1">IF(IF($A1113&gt;='key variables'!$B$26,N1113*SUMPRODUCT(Z1113:AC1113,'control variables'!$O$6:$R$6)/J1113+I$65*'key variables'!$B$25/scenario!J$65,N1113*SUMPRODUCT(Z1113:AC1113,'control variables'!$O$7:$R$7)/J1113+I$65*'key variables'!$B$25/scenario!J$65)&lt;'key variables'!$B$28,0,IF($A1113&gt;='key variables'!$B$26,N1113*SUMPRODUCT(Z1113:AC1113,'control variables'!$O$6:$R$6)/J1113+I$65*'key variables'!$B$25/scenario!J$65,N1113*SUMPRODUCT(Z1113:AC1113,'control variables'!$O$7:$R$7)/J1113+I$65*'key variables'!$B$25/scenario!J$65))</f>
        <v>2.2743808427001832E-58</v>
      </c>
      <c r="T1113" s="10">
        <f t="shared" ca="1" si="837"/>
        <v>1.0487084831827386E-57</v>
      </c>
      <c r="U1113" s="82">
        <f ca="1">SUMPRODUCT(P1083:P1112,'control variables'!AD$7:AD$36)</f>
        <v>3.1029653369421461E-58</v>
      </c>
      <c r="V1113" s="82">
        <f ca="1">SUMPRODUCT(Q1083:Q1112,'control variables'!AE$7:AE$36)</f>
        <v>3.5816527578257575E-58</v>
      </c>
      <c r="W1113" s="82">
        <f ca="1">SUMPRODUCT(R1083:R1112,'control variables'!AF$7:AF$36)</f>
        <v>1.0727833693703292E-57</v>
      </c>
      <c r="X1113" s="82">
        <f ca="1">SUMPRODUCT(S1083:S1112,'control variables'!AG$7:AG$36)</f>
        <v>4.8221081417970546E-58</v>
      </c>
      <c r="Y1113" s="82">
        <f t="shared" ca="1" si="831"/>
        <v>2.223455993026825E-57</v>
      </c>
      <c r="Z1113" s="10">
        <f ca="1">IF($A1113&gt;='key variables'!$B$26,SUMPRODUCT(P1083:P1112,'control variables'!V$7:V$36)*$E1113,SUMPRODUCT(P1083:P1112,'control variables'!Z$7:Z$36)*$E1113)</f>
        <v>7.5715495502955325E-58</v>
      </c>
      <c r="AA1113" s="10">
        <f ca="1">IF($A1113&gt;='key variables'!$B$26,SUMPRODUCT(Q1083:Q1112,'control variables'!W$7:W$36)*$E1113,SUMPRODUCT(Q1083:Q1112,'control variables'!AA$7:AA$36)*$E1113)</f>
        <v>8.7395953170894187E-58</v>
      </c>
      <c r="AB1113" s="10">
        <f ca="1">IF($A1113&gt;='key variables'!$B$26,SUMPRODUCT(R1083:R1112,'control variables'!X$7:X$36)*$E1113,SUMPRODUCT(R1083:R1112,'control variables'!AB$7:AB$36)*$E1113)</f>
        <v>2.6177000243015891E-57</v>
      </c>
      <c r="AC1113" s="10">
        <f ca="1">IF($A1113&gt;='key variables'!$B$26,SUMPRODUCT(S1083:S1112,'control variables'!Y$7:Y$36)*$E1113,SUMPRODUCT(S1083:S1112,'control variables'!AC$7:AC$36)*$E1113)</f>
        <v>1.1766432031264633E-57</v>
      </c>
      <c r="AD1113" s="10">
        <f t="shared" ca="1" si="832"/>
        <v>5.4254577141665481E-57</v>
      </c>
      <c r="AE1113" s="82">
        <f ca="1">SUMPRODUCT(P1083:P1112,'control variables'!AL$7:AL$36)</f>
        <v>1.0309047956744085E-57</v>
      </c>
      <c r="AF1113" s="82">
        <f ca="1">SUMPRODUCT(Q1083:Q1112,'control variables'!AM$7:AM$36)</f>
        <v>1.1868287964198819E-57</v>
      </c>
      <c r="AG1113" s="82">
        <f ca="1">SUMPRODUCT(R1083:R1112,'control variables'!AN$7:AN$36)</f>
        <v>3.3839608107848676E-57</v>
      </c>
      <c r="AH1113" s="82">
        <f ca="1">SUMPRODUCT(S1083:S1112,'control variables'!AO$7:AO$36)</f>
        <v>1.4652214647751315E-57</v>
      </c>
      <c r="AI1113" s="82">
        <f t="shared" ca="1" si="796"/>
        <v>7.0669158676542892E-57</v>
      </c>
      <c r="AJ1113" s="10">
        <f ca="1">SUMPRODUCT(P1083:P1112,'control variables'!AP$7:AP$36)</f>
        <v>9.8503354191733167E-61</v>
      </c>
      <c r="AK1113" s="10">
        <f ca="1">SUMPRODUCT(Q1083:Q1112,'control variables'!AQ$7:AQ$36)</f>
        <v>2.8424810776615394E-60</v>
      </c>
      <c r="AL1113" s="10">
        <f ca="1">SUMPRODUCT(R1083:R1112,'control variables'!AR$7:AR$36)</f>
        <v>1.0216623332462644E-58</v>
      </c>
      <c r="AM1113" s="10">
        <f ca="1">SUMPRODUCT(S1083:S1112,'control variables'!AS$7:AS$36)</f>
        <v>7.6538693582436846E-59</v>
      </c>
      <c r="AN1113" s="10">
        <f t="shared" ca="1" si="817"/>
        <v>1.8253244152664215E-58</v>
      </c>
      <c r="AO1113" s="82">
        <f ca="1">SUMPRODUCT(P1083:P1112,'control variables'!AX$7:AX$36)</f>
        <v>1.3394952940493041E-60</v>
      </c>
      <c r="AP1113" s="82">
        <f ca="1">SUMPRODUCT(Q1083:Q1112,'control variables'!AY$7:AY$36)</f>
        <v>3.0922723866159407E-60</v>
      </c>
      <c r="AQ1113" s="82">
        <f ca="1">SUMPRODUCT(R1083:R1112,'control variables'!AZ$7:AZ$36)</f>
        <v>2.7786097208975128E-59</v>
      </c>
      <c r="AR1113" s="82">
        <f ca="1">SUMPRODUCT(S1083:S1112,'control variables'!BA$7:BA$36)</f>
        <v>2.0816188587202442E-59</v>
      </c>
      <c r="AS1113" s="82">
        <f t="shared" ca="1" si="818"/>
        <v>5.3034053476842814E-59</v>
      </c>
      <c r="AT1113" s="10">
        <f ca="1">SUMPRODUCT(P1083:P1112,'control variables'!AT$7:AT$36)</f>
        <v>-1.1821568680002784E-60</v>
      </c>
      <c r="AU1113" s="10">
        <f ca="1">SUMPRODUCT(Q1083:Q1112,'control variables'!AU$7:AU$36)</f>
        <v>1.2823801355319709E-60</v>
      </c>
      <c r="AV1113" s="10">
        <f ca="1">SUMPRODUCT(R1083:R1112,'control variables'!AV$7:AV$36)</f>
        <v>5.5220316288786984E-58</v>
      </c>
      <c r="AW1113" s="10">
        <f ca="1">SUMPRODUCT(S1083:S1112,'control variables'!AW$7:AW$36)</f>
        <v>4.1368764712342076E-58</v>
      </c>
      <c r="AX1113" s="10">
        <f t="shared" ca="1" si="797"/>
        <v>9.659910332788223E-58</v>
      </c>
      <c r="AY1113" s="82">
        <f ca="1">SUMPRODUCT(P1083:P1112,'control variables'!BB$7:BB$36)</f>
        <v>4.2846854514212843E-60</v>
      </c>
      <c r="AZ1113" s="82">
        <f ca="1">SUMPRODUCT(Q1083:Q1112,'control variables'!BC$7:BC$36)</f>
        <v>1.092594026036564E-59</v>
      </c>
      <c r="BA1113" s="82">
        <f ca="1">SUMPRODUCT(R1083:R1112,'control variables'!BD$7:BD$36)</f>
        <v>7.6484940238914321E-59</v>
      </c>
      <c r="BB1113" s="82">
        <f ca="1">SUMPRODUCT(S1083:S1112,'control variables'!BE$7:BE$36)</f>
        <v>1.0869055996669321E-59</v>
      </c>
      <c r="BC1113" s="82">
        <f t="shared" ca="1" si="819"/>
        <v>1.0256462194737057E-58</v>
      </c>
      <c r="BD1113" s="10">
        <f ca="1">SUMPRODUCT(P1083:P1112,'control variables'!BF$7:BF$36)</f>
        <v>8.9631887608394738E-61</v>
      </c>
      <c r="BE1113" s="10">
        <f ca="1">SUMPRODUCT(Q1083:Q1112,'control variables'!BG$7:BG$36)</f>
        <v>1.0345919550557996E-60</v>
      </c>
      <c r="BF1113" s="10">
        <f ca="1">SUMPRODUCT(R1083:R1112,'control variables'!BH$7:BH$36)</f>
        <v>3.0988292794245014E-59</v>
      </c>
      <c r="BG1113" s="10">
        <f ca="1">SUMPRODUCT(S1083:S1112,'control variables'!BI$7:BI$36)</f>
        <v>6.9645421084047586E-59</v>
      </c>
      <c r="BH1113" s="10">
        <f t="shared" ca="1" si="820"/>
        <v>1.0256462470943235E-58</v>
      </c>
      <c r="BI1113" s="82">
        <f t="shared" ca="1" si="798"/>
        <v>1.0340073242578294E-57</v>
      </c>
      <c r="BJ1113" s="82">
        <f t="shared" ca="1" si="799"/>
        <v>1.1990371168157795E-57</v>
      </c>
      <c r="BK1113" s="82">
        <f t="shared" ca="1" si="800"/>
        <v>4.0126489139116519E-57</v>
      </c>
      <c r="BL1113" s="82">
        <f t="shared" ca="1" si="801"/>
        <v>1.8897781678952216E-57</v>
      </c>
      <c r="BM1113" s="82">
        <f t="shared" ca="1" si="791"/>
        <v>8.135471522880482E-57</v>
      </c>
      <c r="BN1113" s="10">
        <f ca="1">BN1112+BI1113-INDIRECT(ADDRESS(MAX($D1113-'key variables'!$B$9*30,34),scenario!BI$4),TRUE)</f>
        <v>9439390.0751690175</v>
      </c>
      <c r="BO1113" s="10">
        <f ca="1">BO1112+BJ1113-INDIRECT(ADDRESS(MAX($D1113-'key variables'!$B$9*30,34),scenario!BJ$4),TRUE)</f>
        <v>10895583.360992203</v>
      </c>
      <c r="BP1113" s="10">
        <f ca="1">BP1112+BK1113-INDIRECT(ADDRESS(MAX($D1113-'key variables'!$B$9*30,34),scenario!BK$4),TRUE)</f>
        <v>32531162.537994072</v>
      </c>
      <c r="BQ1113" s="10">
        <f ca="1">BQ1112+BL1113-INDIRECT(ADDRESS(MAX($D1113-'key variables'!$B$9*30,34),scenario!BL$4),TRUE)</f>
        <v>14415841.516535141</v>
      </c>
      <c r="BR1113" s="10">
        <f t="shared" ca="1" si="821"/>
        <v>67281977.490690395</v>
      </c>
      <c r="BS1113" s="82">
        <f t="shared" ca="1" si="802"/>
        <v>-2.3433848477536824E-9</v>
      </c>
      <c r="BT1113" s="82">
        <f t="shared" ca="1" si="803"/>
        <v>-3.4288309057018498E-10</v>
      </c>
      <c r="BU1113" s="82">
        <f t="shared" ca="1" si="804"/>
        <v>-4.2578247660364599E-9</v>
      </c>
      <c r="BV1113" s="82">
        <f t="shared" ca="1" si="805"/>
        <v>-2.9943922343414556E-9</v>
      </c>
      <c r="BW1113" s="82">
        <f t="shared" ca="1" si="822"/>
        <v>-9.9384849387017825E-9</v>
      </c>
      <c r="BX1113" s="10">
        <f t="shared" ca="1" si="806"/>
        <v>-1.8625994260191893E-12</v>
      </c>
      <c r="BY1113" s="10">
        <f t="shared" ca="1" si="807"/>
        <v>2.8902850229962428E-12</v>
      </c>
      <c r="BZ1113" s="10">
        <f t="shared" ca="1" si="808"/>
        <v>-3.5034723983035463E-11</v>
      </c>
      <c r="CA1113" s="10">
        <f t="shared" ca="1" si="809"/>
        <v>-2.0257049910634696E-11</v>
      </c>
      <c r="CB1113" s="10">
        <v>0</v>
      </c>
      <c r="CC1113" s="82">
        <f t="shared" ca="1" si="810"/>
        <v>3.9725652202851362E-13</v>
      </c>
      <c r="CD1113" s="82">
        <f t="shared" ca="1" si="811"/>
        <v>3.4270724516460853E-13</v>
      </c>
      <c r="CE1113" s="82">
        <f t="shared" ca="1" si="812"/>
        <v>1.8915613015532971E-10</v>
      </c>
      <c r="CF1113" s="82">
        <f t="shared" ca="1" si="813"/>
        <v>3.7028113764059381E-11</v>
      </c>
      <c r="CG1113" s="82">
        <f t="shared" ca="1" si="823"/>
        <v>2.269242076865822E-10</v>
      </c>
      <c r="CH1113" s="13" t="str">
        <f t="shared" ca="1" si="824"/>
        <v/>
      </c>
      <c r="CI1113" s="81">
        <f t="shared" ca="1" si="833"/>
        <v>0.1131775965863165</v>
      </c>
      <c r="CJ1113" s="81">
        <f t="shared" ca="1" si="834"/>
        <v>0.13063724757458739</v>
      </c>
      <c r="CK1113" s="81">
        <f t="shared" ca="1" si="835"/>
        <v>0.39004625943939081</v>
      </c>
      <c r="CL1113" s="81">
        <f t="shared" ca="1" si="836"/>
        <v>0.17284488538116416</v>
      </c>
      <c r="CM1113" s="89">
        <f t="shared" ca="1" si="825"/>
        <v>0.80670598898145884</v>
      </c>
    </row>
    <row r="1114" spans="1:91" x14ac:dyDescent="0.3">
      <c r="A1114">
        <v>1049</v>
      </c>
      <c r="B1114" s="3">
        <f t="shared" si="838"/>
        <v>3.1027777777777779</v>
      </c>
      <c r="C1114" s="3">
        <f t="shared" si="826"/>
        <v>34.966666666666669</v>
      </c>
      <c r="D1114" s="4">
        <f t="shared" ca="1" si="814"/>
        <v>1114</v>
      </c>
      <c r="E1114" s="58">
        <f>(0.5*(COS(B1114*2*PI())+1)*('key variables'!$B$4-'key variables'!$B$6)+'key variables'!$B$6)/'key variables'!$B$4</f>
        <v>1</v>
      </c>
      <c r="F1114" s="10">
        <f t="shared" ca="1" si="827"/>
        <v>11689222.907461114</v>
      </c>
      <c r="G1114" s="10">
        <f t="shared" ca="1" si="828"/>
        <v>13492492.798713122</v>
      </c>
      <c r="H1114" s="10">
        <f t="shared" ca="1" si="829"/>
        <v>40309474.521088287</v>
      </c>
      <c r="I1114" s="10">
        <f t="shared" ca="1" si="830"/>
        <v>17912154.249750931</v>
      </c>
      <c r="J1114" s="10">
        <f t="shared" ca="1" si="815"/>
        <v>83403344.477013454</v>
      </c>
      <c r="K1114" s="82">
        <f t="shared" ca="1" si="792"/>
        <v>2249832.832292099</v>
      </c>
      <c r="L1114" s="82">
        <f t="shared" ca="1" si="793"/>
        <v>2596909.4377209195</v>
      </c>
      <c r="M1114" s="82">
        <f t="shared" ca="1" si="794"/>
        <v>7778311.98309422</v>
      </c>
      <c r="N1114" s="82">
        <f t="shared" ca="1" si="795"/>
        <v>3496312.733215793</v>
      </c>
      <c r="O1114" s="82">
        <f t="shared" ca="1" si="816"/>
        <v>16121366.986323033</v>
      </c>
      <c r="P1114" s="10">
        <f ca="1">IF(IF($A1114&gt;='key variables'!$B$26,K1114*SUMPRODUCT(Z1114:AC1114,'control variables'!$O$3:$R$3)/J1114+F$65*'key variables'!$B$25/scenario!J$65,K1114*SUMPRODUCT(Z1114:AC1114,'control variables'!$O$7:$R$7)/J1114+F$65*'key variables'!$B$25/scenario!J$65)&lt;'key variables'!$B$28,0,IF($A1114&gt;='key variables'!$B$26,K1114*SUMPRODUCT(Z1114:AC1114,'control variables'!$O$3:$R$3)/J1114+F$65*'key variables'!$B$25/scenario!J$65,K1114*SUMPRODUCT(Z1114:AC1114,'control variables'!$O$7:$R$7)/J1114+F$65*'key variables'!$B$25/scenario!J$65))</f>
        <v>1.2592977156443073E-58</v>
      </c>
      <c r="Q1114" s="10">
        <f ca="1">IF(IF($A1114&gt;='key variables'!$B$26,L1114*SUMPRODUCT(Z1114:AC1114,'control variables'!$O$4:$R$4)/J1114+G$65*'key variables'!$B$25/scenario!J$65,L1114*SUMPRODUCT(Z1114:AC1114,'control variables'!$O$7:$R$7)/J1114+G$65*'key variables'!$B$25/scenario!J$65)&lt;'key variables'!$B$28,0,IF($A1114&gt;='key variables'!$B$26,L1114*SUMPRODUCT(Z1114:AC1114,'control variables'!$O$4:$R$4)/J1114+G$65*'key variables'!$B$25/scenario!J$65,L1114*SUMPRODUCT(Z1114:AC1114,'control variables'!$O$7:$R$7)/J1114+G$65*'key variables'!$B$25/scenario!J$65))</f>
        <v>1.4535667164770538E-58</v>
      </c>
      <c r="R1114" s="10">
        <f ca="1">IF(IF($A1114&gt;='key variables'!$B$26,M1114*SUMPRODUCT(Z1114:AC1114,'control variables'!$O$5:$R$5)/J1114+H$65*'key variables'!$B$25/scenario!J$65,M1114*SUMPRODUCT(Z1114:AC1114,'control variables'!$O$7:$R$7)/J1114+H$65*'key variables'!$B$25/scenario!J$65)&lt;'key variables'!$B$28,0,IF($A1114&gt;='key variables'!$B$26,M1114*SUMPRODUCT(Z1114:AC1114,'control variables'!$O$5:$R$5)/J1114+H$65*'key variables'!$B$25/scenario!J$65,M1114*SUMPRODUCT(Z1114:AC1114,'control variables'!$O$7:$R$7)/J1114+H$65*'key variables'!$B$25/scenario!J$65))</f>
        <v>4.3537503637103853E-58</v>
      </c>
      <c r="S1114" s="10">
        <f ca="1">IF(IF($A1114&gt;='key variables'!$B$26,N1114*SUMPRODUCT(Z1114:AC1114,'control variables'!$O$6:$R$6)/J1114+I$65*'key variables'!$B$25/scenario!J$65,N1114*SUMPRODUCT(Z1114:AC1114,'control variables'!$O$7:$R$7)/J1114+I$65*'key variables'!$B$25/scenario!J$65)&lt;'key variables'!$B$28,0,IF($A1114&gt;='key variables'!$B$26,N1114*SUMPRODUCT(Z1114:AC1114,'control variables'!$O$6:$R$6)/J1114+I$65*'key variables'!$B$25/scenario!J$65,N1114*SUMPRODUCT(Z1114:AC1114,'control variables'!$O$7:$R$7)/J1114+I$65*'key variables'!$B$25/scenario!J$65))</f>
        <v>1.9569892371208484E-58</v>
      </c>
      <c r="T1114" s="10">
        <f t="shared" ca="1" si="837"/>
        <v>9.0236040329525943E-58</v>
      </c>
      <c r="U1114" s="82">
        <f ca="1">SUMPRODUCT(P1084:P1113,'control variables'!AD$7:AD$36)</f>
        <v>2.6699441243734313E-58</v>
      </c>
      <c r="V1114" s="82">
        <f ca="1">SUMPRODUCT(Q1084:Q1113,'control variables'!AE$7:AE$36)</f>
        <v>3.0818303454612755E-58</v>
      </c>
      <c r="W1114" s="82">
        <f ca="1">SUMPRODUCT(R1084:R1113,'control variables'!AF$7:AF$36)</f>
        <v>9.2307562049612612E-58</v>
      </c>
      <c r="X1114" s="82">
        <f ca="1">SUMPRODUCT(S1084:S1113,'control variables'!AG$7:AG$36)</f>
        <v>4.1491792212451573E-58</v>
      </c>
      <c r="Y1114" s="82">
        <f t="shared" ca="1" si="831"/>
        <v>1.9131709896041125E-57</v>
      </c>
      <c r="Z1114" s="10">
        <f ca="1">IF($A1114&gt;='key variables'!$B$26,SUMPRODUCT(P1084:P1113,'control variables'!V$7:V$36)*$E1114,SUMPRODUCT(P1084:P1113,'control variables'!Z$7:Z$36)*$E1114)</f>
        <v>6.5149339548006587E-58</v>
      </c>
      <c r="AA1114" s="10">
        <f ca="1">IF($A1114&gt;='key variables'!$B$26,SUMPRODUCT(Q1084:Q1113,'control variables'!W$7:W$36)*$E1114,SUMPRODUCT(Q1084:Q1113,'control variables'!AA$7:AA$36)*$E1114)</f>
        <v>7.5199780314850185E-58</v>
      </c>
      <c r="AB1114" s="10">
        <f ca="1">IF($A1114&gt;='key variables'!$B$26,SUMPRODUCT(R1084:R1113,'control variables'!X$7:X$36)*$E1114,SUMPRODUCT(R1084:R1113,'control variables'!AB$7:AB$36)*$E1114)</f>
        <v>2.2523979614105906E-57</v>
      </c>
      <c r="AC1114" s="10">
        <f ca="1">IF($A1114&gt;='key variables'!$B$26,SUMPRODUCT(S1084:S1113,'control variables'!Y$7:Y$36)*$E1114,SUMPRODUCT(S1084:S1113,'control variables'!AC$7:AC$36)*$E1114)</f>
        <v>1.0124417341275665E-57</v>
      </c>
      <c r="AD1114" s="10">
        <f t="shared" ca="1" si="832"/>
        <v>4.6683308941667248E-57</v>
      </c>
      <c r="AE1114" s="82">
        <f ca="1">SUMPRODUCT(P1084:P1113,'control variables'!AL$7:AL$36)</f>
        <v>8.8704123414788859E-58</v>
      </c>
      <c r="AF1114" s="82">
        <f ca="1">SUMPRODUCT(Q1084:Q1113,'control variables'!AM$7:AM$36)</f>
        <v>1.0212059199994651E-57</v>
      </c>
      <c r="AG1114" s="82">
        <f ca="1">SUMPRODUCT(R1084:R1113,'control variables'!AN$7:AN$36)</f>
        <v>2.9117264625226679E-57</v>
      </c>
      <c r="AH1114" s="82">
        <f ca="1">SUMPRODUCT(S1084:S1113,'control variables'!AO$7:AO$36)</f>
        <v>1.2607486761799859E-57</v>
      </c>
      <c r="AI1114" s="82">
        <f t="shared" ca="1" si="796"/>
        <v>6.080722292850007E-57</v>
      </c>
      <c r="AJ1114" s="10">
        <f ca="1">SUMPRODUCT(P1084:P1113,'control variables'!AP$7:AP$36)</f>
        <v>8.475713493289226E-61</v>
      </c>
      <c r="AK1114" s="10">
        <f ca="1">SUMPRODUCT(Q1084:Q1113,'control variables'!AQ$7:AQ$36)</f>
        <v>2.4458106449310251E-60</v>
      </c>
      <c r="AL1114" s="10">
        <f ca="1">SUMPRODUCT(R1084:R1113,'control variables'!AR$7:AR$36)</f>
        <v>8.7908856449960791E-59</v>
      </c>
      <c r="AM1114" s="10">
        <f ca="1">SUMPRODUCT(S1084:S1113,'control variables'!AS$7:AS$36)</f>
        <v>6.5857659698844329E-59</v>
      </c>
      <c r="AN1114" s="10">
        <f t="shared" ca="1" si="817"/>
        <v>1.5705989814306505E-58</v>
      </c>
      <c r="AO1114" s="82">
        <f ca="1">SUMPRODUCT(P1084:P1113,'control variables'!AX$7:AX$36)</f>
        <v>1.1525676898141517E-60</v>
      </c>
      <c r="AP1114" s="82">
        <f ca="1">SUMPRODUCT(Q1084:Q1113,'control variables'!AY$7:AY$36)</f>
        <v>2.6607433835350551E-60</v>
      </c>
      <c r="AQ1114" s="82">
        <f ca="1">SUMPRODUCT(R1084:R1113,'control variables'!AZ$7:AZ$36)</f>
        <v>2.3908525854008057E-59</v>
      </c>
      <c r="AR1114" s="82">
        <f ca="1">SUMPRODUCT(S1084:S1113,'control variables'!BA$7:BA$36)</f>
        <v>1.791127337085257E-59</v>
      </c>
      <c r="AS1114" s="82">
        <f t="shared" ca="1" si="818"/>
        <v>4.5633110298209837E-59</v>
      </c>
      <c r="AT1114" s="10">
        <f ca="1">SUMPRODUCT(P1084:P1113,'control variables'!AT$7:AT$36)</f>
        <v>-1.0171859628040344E-60</v>
      </c>
      <c r="AU1114" s="10">
        <f ca="1">SUMPRODUCT(Q1084:Q1113,'control variables'!AU$7:AU$36)</f>
        <v>1.1034229958401328E-60</v>
      </c>
      <c r="AV1114" s="10">
        <f ca="1">SUMPRODUCT(R1084:R1113,'control variables'!AV$7:AV$36)</f>
        <v>4.7514278443916167E-58</v>
      </c>
      <c r="AW1114" s="10">
        <f ca="1">SUMPRODUCT(S1084:S1113,'control variables'!AW$7:AW$36)</f>
        <v>3.5595721602598119E-58</v>
      </c>
      <c r="AX1114" s="10">
        <f t="shared" ca="1" si="797"/>
        <v>8.3118623749817894E-58</v>
      </c>
      <c r="AY1114" s="82">
        <f ca="1">SUMPRODUCT(P1084:P1113,'control variables'!BB$7:BB$36)</f>
        <v>3.6867542829479805E-60</v>
      </c>
      <c r="AZ1114" s="82">
        <f ca="1">SUMPRODUCT(Q1084:Q1113,'control variables'!BC$7:BC$36)</f>
        <v>9.4012168470324962E-60</v>
      </c>
      <c r="BA1114" s="82">
        <f ca="1">SUMPRODUCT(R1084:R1113,'control variables'!BD$7:BD$36)</f>
        <v>6.5811407675982624E-59</v>
      </c>
      <c r="BB1114" s="82">
        <f ca="1">SUMPRODUCT(S1084:S1113,'control variables'!BE$7:BE$36)</f>
        <v>9.3522708263286438E-60</v>
      </c>
      <c r="BC1114" s="82">
        <f t="shared" ca="1" si="819"/>
        <v>8.8251649632291734E-59</v>
      </c>
      <c r="BD1114" s="10">
        <f ca="1">SUMPRODUCT(P1084:P1113,'control variables'!BF$7:BF$36)</f>
        <v>7.7123688372351038E-61</v>
      </c>
      <c r="BE1114" s="10">
        <f ca="1">SUMPRODUCT(Q1084:Q1113,'control variables'!BG$7:BG$36)</f>
        <v>8.9021384758599925E-61</v>
      </c>
      <c r="BF1114" s="10">
        <f ca="1">SUMPRODUCT(R1084:R1113,'control variables'!BH$7:BH$36)</f>
        <v>2.6663852568811547E-59</v>
      </c>
      <c r="BG1114" s="10">
        <f ca="1">SUMPRODUCT(S1084:S1113,'control variables'!BI$7:BI$36)</f>
        <v>5.9926348708784613E-59</v>
      </c>
      <c r="BH1114" s="10">
        <f t="shared" ca="1" si="820"/>
        <v>8.8251652008905663E-59</v>
      </c>
      <c r="BI1114" s="82">
        <f t="shared" ca="1" si="798"/>
        <v>8.8971080246803257E-58</v>
      </c>
      <c r="BJ1114" s="82">
        <f t="shared" ca="1" si="799"/>
        <v>1.0317105598423377E-57</v>
      </c>
      <c r="BK1114" s="82">
        <f t="shared" ca="1" si="800"/>
        <v>3.4526806546378122E-57</v>
      </c>
      <c r="BL1114" s="82">
        <f t="shared" ca="1" si="801"/>
        <v>1.6260581630322959E-57</v>
      </c>
      <c r="BM1114" s="82">
        <f t="shared" ca="1" si="791"/>
        <v>7.0001601799804791E-57</v>
      </c>
      <c r="BN1114" s="10">
        <f ca="1">BN1113+BI1114-INDIRECT(ADDRESS(MAX($D1114-'key variables'!$B$9*30,34),scenario!BI$4),TRUE)</f>
        <v>9439390.0751690175</v>
      </c>
      <c r="BO1114" s="10">
        <f ca="1">BO1113+BJ1114-INDIRECT(ADDRESS(MAX($D1114-'key variables'!$B$9*30,34),scenario!BJ$4),TRUE)</f>
        <v>10895583.360992203</v>
      </c>
      <c r="BP1114" s="10">
        <f ca="1">BP1113+BK1114-INDIRECT(ADDRESS(MAX($D1114-'key variables'!$B$9*30,34),scenario!BK$4),TRUE)</f>
        <v>32531162.537994072</v>
      </c>
      <c r="BQ1114" s="10">
        <f ca="1">BQ1113+BL1114-INDIRECT(ADDRESS(MAX($D1114-'key variables'!$B$9*30,34),scenario!BL$4),TRUE)</f>
        <v>14415841.516535141</v>
      </c>
      <c r="BR1114" s="10">
        <f t="shared" ca="1" si="821"/>
        <v>67281977.490690395</v>
      </c>
      <c r="BS1114" s="82">
        <f t="shared" ca="1" si="802"/>
        <v>-2.3433848477536824E-9</v>
      </c>
      <c r="BT1114" s="82">
        <f t="shared" ca="1" si="803"/>
        <v>-3.4288309057018498E-10</v>
      </c>
      <c r="BU1114" s="82">
        <f t="shared" ca="1" si="804"/>
        <v>-4.2578247660364599E-9</v>
      </c>
      <c r="BV1114" s="82">
        <f t="shared" ca="1" si="805"/>
        <v>-2.9943922343414556E-9</v>
      </c>
      <c r="BW1114" s="82">
        <f t="shared" ca="1" si="822"/>
        <v>-9.9384849387017825E-9</v>
      </c>
      <c r="BX1114" s="10">
        <f t="shared" ca="1" si="806"/>
        <v>-1.8625994260191893E-12</v>
      </c>
      <c r="BY1114" s="10">
        <f t="shared" ca="1" si="807"/>
        <v>2.8902850229962428E-12</v>
      </c>
      <c r="BZ1114" s="10">
        <f t="shared" ca="1" si="808"/>
        <v>-3.5034723983035463E-11</v>
      </c>
      <c r="CA1114" s="10">
        <f t="shared" ca="1" si="809"/>
        <v>-2.0257049910634696E-11</v>
      </c>
      <c r="CB1114" s="10">
        <v>0</v>
      </c>
      <c r="CC1114" s="82">
        <f t="shared" ca="1" si="810"/>
        <v>3.9725652202851362E-13</v>
      </c>
      <c r="CD1114" s="82">
        <f t="shared" ca="1" si="811"/>
        <v>3.4270724516460853E-13</v>
      </c>
      <c r="CE1114" s="82">
        <f t="shared" ca="1" si="812"/>
        <v>1.8915613015532971E-10</v>
      </c>
      <c r="CF1114" s="82">
        <f t="shared" ca="1" si="813"/>
        <v>3.7028113764059381E-11</v>
      </c>
      <c r="CG1114" s="82">
        <f t="shared" ca="1" si="823"/>
        <v>2.269242076865822E-10</v>
      </c>
      <c r="CH1114" s="13" t="str">
        <f t="shared" ca="1" si="824"/>
        <v/>
      </c>
      <c r="CI1114" s="81">
        <f t="shared" ca="1" si="833"/>
        <v>0.1131775965863165</v>
      </c>
      <c r="CJ1114" s="81">
        <f t="shared" ca="1" si="834"/>
        <v>0.13063724757458739</v>
      </c>
      <c r="CK1114" s="81">
        <f t="shared" ca="1" si="835"/>
        <v>0.39004625943939081</v>
      </c>
      <c r="CL1114" s="81">
        <f t="shared" ca="1" si="836"/>
        <v>0.17284488538116416</v>
      </c>
      <c r="CM1114" s="89">
        <f t="shared" ca="1" si="825"/>
        <v>0.80670598898145884</v>
      </c>
    </row>
    <row r="1115" spans="1:91" x14ac:dyDescent="0.3">
      <c r="A1115">
        <v>1050</v>
      </c>
      <c r="B1115" s="3">
        <f t="shared" si="838"/>
        <v>3.1055555555555556</v>
      </c>
      <c r="C1115" s="3">
        <f t="shared" si="826"/>
        <v>35</v>
      </c>
      <c r="D1115" s="4">
        <f t="shared" ca="1" si="814"/>
        <v>1115</v>
      </c>
      <c r="E1115" s="58">
        <f>(0.5*(COS(B1115*2*PI())+1)*('key variables'!$B$4-'key variables'!$B$6)+'key variables'!$B$6)/'key variables'!$B$4</f>
        <v>1</v>
      </c>
      <c r="F1115" s="10">
        <f t="shared" ca="1" si="827"/>
        <v>11689222.907461114</v>
      </c>
      <c r="G1115" s="10">
        <f t="shared" ca="1" si="828"/>
        <v>13492492.798713122</v>
      </c>
      <c r="H1115" s="10">
        <f t="shared" ca="1" si="829"/>
        <v>40309474.521088287</v>
      </c>
      <c r="I1115" s="10">
        <f t="shared" ca="1" si="830"/>
        <v>17912154.249750931</v>
      </c>
      <c r="J1115" s="10">
        <f t="shared" ca="1" si="815"/>
        <v>83403344.477013454</v>
      </c>
      <c r="K1115" s="82">
        <f t="shared" ca="1" si="792"/>
        <v>2249832.832292099</v>
      </c>
      <c r="L1115" s="82">
        <f t="shared" ca="1" si="793"/>
        <v>2596909.4377209195</v>
      </c>
      <c r="M1115" s="82">
        <f t="shared" ca="1" si="794"/>
        <v>7778311.98309422</v>
      </c>
      <c r="N1115" s="82">
        <f t="shared" ca="1" si="795"/>
        <v>3496312.733215793</v>
      </c>
      <c r="O1115" s="82">
        <f t="shared" ca="1" si="816"/>
        <v>16121366.986323033</v>
      </c>
      <c r="P1115" s="10">
        <f ca="1">IF(IF($A1115&gt;='key variables'!$B$26,K1115*SUMPRODUCT(Z1115:AC1115,'control variables'!$O$3:$R$3)/J1115+F$65*'key variables'!$B$25/scenario!J$65,K1115*SUMPRODUCT(Z1115:AC1115,'control variables'!$O$7:$R$7)/J1115+F$65*'key variables'!$B$25/scenario!J$65)&lt;'key variables'!$B$28,0,IF($A1115&gt;='key variables'!$B$26,K1115*SUMPRODUCT(Z1115:AC1115,'control variables'!$O$3:$R$3)/J1115+F$65*'key variables'!$B$25/scenario!J$65,K1115*SUMPRODUCT(Z1115:AC1115,'control variables'!$O$7:$R$7)/J1115+F$65*'key variables'!$B$25/scenario!J$65))</f>
        <v>1.0835617454994762E-58</v>
      </c>
      <c r="Q1115" s="10">
        <f ca="1">IF(IF($A1115&gt;='key variables'!$B$26,L1115*SUMPRODUCT(Z1115:AC1115,'control variables'!$O$4:$R$4)/J1115+G$65*'key variables'!$B$25/scenario!J$65,L1115*SUMPRODUCT(Z1115:AC1115,'control variables'!$O$7:$R$7)/J1115+G$65*'key variables'!$B$25/scenario!J$65)&lt;'key variables'!$B$28,0,IF($A1115&gt;='key variables'!$B$26,L1115*SUMPRODUCT(Z1115:AC1115,'control variables'!$O$4:$R$4)/J1115+G$65*'key variables'!$B$25/scenario!J$65,L1115*SUMPRODUCT(Z1115:AC1115,'control variables'!$O$7:$R$7)/J1115+G$65*'key variables'!$B$25/scenario!J$65))</f>
        <v>1.2507203570205559E-58</v>
      </c>
      <c r="R1115" s="10">
        <f ca="1">IF(IF($A1115&gt;='key variables'!$B$26,M1115*SUMPRODUCT(Z1115:AC1115,'control variables'!$O$5:$R$5)/J1115+H$65*'key variables'!$B$25/scenario!J$65,M1115*SUMPRODUCT(Z1115:AC1115,'control variables'!$O$7:$R$7)/J1115+H$65*'key variables'!$B$25/scenario!J$65)&lt;'key variables'!$B$28,0,IF($A1115&gt;='key variables'!$B$26,M1115*SUMPRODUCT(Z1115:AC1115,'control variables'!$O$5:$R$5)/J1115+H$65*'key variables'!$B$25/scenario!J$65,M1115*SUMPRODUCT(Z1115:AC1115,'control variables'!$O$7:$R$7)/J1115+H$65*'key variables'!$B$25/scenario!J$65))</f>
        <v>3.7461811333131123E-58</v>
      </c>
      <c r="S1115" s="10">
        <f ca="1">IF(IF($A1115&gt;='key variables'!$B$26,N1115*SUMPRODUCT(Z1115:AC1115,'control variables'!$O$6:$R$6)/J1115+I$65*'key variables'!$B$25/scenario!J$65,N1115*SUMPRODUCT(Z1115:AC1115,'control variables'!$O$7:$R$7)/J1115+I$65*'key variables'!$B$25/scenario!J$65)&lt;'key variables'!$B$28,0,IF($A1115&gt;='key variables'!$B$26,N1115*SUMPRODUCT(Z1115:AC1115,'control variables'!$O$6:$R$6)/J1115+I$65*'key variables'!$B$25/scenario!J$65,N1115*SUMPRODUCT(Z1115:AC1115,'control variables'!$O$7:$R$7)/J1115+I$65*'key variables'!$B$25/scenario!J$65))</f>
        <v>1.6838898755672022E-58</v>
      </c>
      <c r="T1115" s="10">
        <f t="shared" ca="1" si="837"/>
        <v>7.7643531114003463E-58</v>
      </c>
      <c r="U1115" s="82">
        <f ca="1">SUMPRODUCT(P1085:P1114,'control variables'!AD$7:AD$36)</f>
        <v>2.2973513569124086E-58</v>
      </c>
      <c r="V1115" s="82">
        <f ca="1">SUMPRODUCT(Q1085:Q1114,'control variables'!AE$7:AE$36)</f>
        <v>2.6517585372992802E-58</v>
      </c>
      <c r="W1115" s="82">
        <f ca="1">SUMPRODUCT(R1085:R1114,'control variables'!AF$7:AF$36)</f>
        <v>7.9425970375960477E-58</v>
      </c>
      <c r="X1115" s="82">
        <f ca="1">SUMPRODUCT(S1085:S1114,'control variables'!AG$7:AG$36)</f>
        <v>3.5701580519919245E-58</v>
      </c>
      <c r="Y1115" s="82">
        <f t="shared" ca="1" si="831"/>
        <v>1.646186498379966E-57</v>
      </c>
      <c r="Z1115" s="10">
        <f ca="1">IF($A1115&gt;='key variables'!$B$26,SUMPRODUCT(P1085:P1114,'control variables'!V$7:V$36)*$E1115,SUMPRODUCT(P1085:P1114,'control variables'!Z$7:Z$36)*$E1115)</f>
        <v>5.6057698828316934E-58</v>
      </c>
      <c r="AA1115" s="10">
        <f ca="1">IF($A1115&gt;='key variables'!$B$26,SUMPRODUCT(Q1085:Q1114,'control variables'!W$7:W$36)*$E1115,SUMPRODUCT(Q1085:Q1114,'control variables'!AA$7:AA$36)*$E1115)</f>
        <v>6.4705592813249854E-58</v>
      </c>
      <c r="AB1115" s="10">
        <f ca="1">IF($A1115&gt;='key variables'!$B$26,SUMPRODUCT(R1085:R1114,'control variables'!X$7:X$36)*$E1115,SUMPRODUCT(R1085:R1114,'control variables'!AB$7:AB$36)*$E1115)</f>
        <v>1.9380740839165313E-57</v>
      </c>
      <c r="AC1115" s="10">
        <f ca="1">IF($A1115&gt;='key variables'!$B$26,SUMPRODUCT(S1085:S1114,'control variables'!Y$7:Y$36)*$E1115,SUMPRODUCT(S1085:S1114,'control variables'!AC$7:AC$36)*$E1115)</f>
        <v>8.7115470711903185E-58</v>
      </c>
      <c r="AD1115" s="10">
        <f t="shared" ca="1" si="832"/>
        <v>4.0168617074512306E-57</v>
      </c>
      <c r="AE1115" s="82">
        <f ca="1">SUMPRODUCT(P1085:P1114,'control variables'!AL$7:AL$36)</f>
        <v>7.6325394389485206E-58</v>
      </c>
      <c r="AF1115" s="82">
        <f ca="1">SUMPRODUCT(Q1085:Q1114,'control variables'!AM$7:AM$36)</f>
        <v>8.7869584407438471E-58</v>
      </c>
      <c r="AG1115" s="82">
        <f ca="1">SUMPRODUCT(R1085:R1114,'control variables'!AN$7:AN$36)</f>
        <v>2.5053927827811819E-57</v>
      </c>
      <c r="AH1115" s="82">
        <f ca="1">SUMPRODUCT(S1085:S1114,'control variables'!AO$7:AO$36)</f>
        <v>1.0848102233702445E-57</v>
      </c>
      <c r="AI1115" s="82">
        <f t="shared" ca="1" si="796"/>
        <v>5.2321527941206632E-57</v>
      </c>
      <c r="AJ1115" s="10">
        <f ca="1">SUMPRODUCT(P1085:P1114,'control variables'!AP$7:AP$36)</f>
        <v>7.2929211202793741E-61</v>
      </c>
      <c r="AK1115" s="10">
        <f ca="1">SUMPRODUCT(Q1085:Q1114,'control variables'!AQ$7:AQ$36)</f>
        <v>2.1044958778684986E-60</v>
      </c>
      <c r="AL1115" s="10">
        <f ca="1">SUMPRODUCT(R1085:R1114,'control variables'!AR$7:AR$36)</f>
        <v>7.5641107544649451E-59</v>
      </c>
      <c r="AM1115" s="10">
        <f ca="1">SUMPRODUCT(S1085:S1114,'control variables'!AS$7:AS$36)</f>
        <v>5.6667172354298463E-59</v>
      </c>
      <c r="AN1115" s="10">
        <f t="shared" ca="1" si="817"/>
        <v>1.3514206788884435E-58</v>
      </c>
      <c r="AO1115" s="82">
        <f ca="1">SUMPRODUCT(P1085:P1114,'control variables'!AX$7:AX$36)</f>
        <v>9.9172597731771859E-61</v>
      </c>
      <c r="AP1115" s="82">
        <f ca="1">SUMPRODUCT(Q1085:Q1114,'control variables'!AY$7:AY$36)</f>
        <v>2.2894345865737773E-60</v>
      </c>
      <c r="AQ1115" s="82">
        <f ca="1">SUMPRODUCT(R1085:R1114,'control variables'!AZ$7:AZ$36)</f>
        <v>2.0572072580496651E-59</v>
      </c>
      <c r="AR1115" s="82">
        <f ca="1">SUMPRODUCT(S1085:S1114,'control variables'!BA$7:BA$36)</f>
        <v>1.5411741319573028E-59</v>
      </c>
      <c r="AS1115" s="82">
        <f t="shared" ca="1" si="818"/>
        <v>3.9264974463961174E-59</v>
      </c>
      <c r="AT1115" s="10">
        <f ca="1">SUMPRODUCT(P1085:P1114,'control variables'!AT$7:AT$36)</f>
        <v>-8.7523687501456569E-61</v>
      </c>
      <c r="AU1115" s="10">
        <f ca="1">SUMPRODUCT(Q1085:Q1114,'control variables'!AU$7:AU$36)</f>
        <v>9.4943946339572679E-61</v>
      </c>
      <c r="AV1115" s="10">
        <f ca="1">SUMPRODUCT(R1085:R1114,'control variables'!AV$7:AV$36)</f>
        <v>4.0883624140059939E-58</v>
      </c>
      <c r="AW1115" s="10">
        <f ca="1">SUMPRODUCT(S1085:S1114,'control variables'!AW$7:AW$36)</f>
        <v>3.062831112362542E-58</v>
      </c>
      <c r="AX1115" s="10">
        <f t="shared" ca="1" si="797"/>
        <v>7.1519355522523484E-58</v>
      </c>
      <c r="AY1115" s="82">
        <f ca="1">SUMPRODUCT(P1085:P1114,'control variables'!BB$7:BB$36)</f>
        <v>3.1722648714683565E-60</v>
      </c>
      <c r="AZ1115" s="82">
        <f ca="1">SUMPRODUCT(Q1085:Q1114,'control variables'!BC$7:BC$36)</f>
        <v>8.0892697652339003E-60</v>
      </c>
      <c r="BA1115" s="82">
        <f ca="1">SUMPRODUCT(R1085:R1114,'control variables'!BD$7:BD$36)</f>
        <v>5.6627374836997873E-59</v>
      </c>
      <c r="BB1115" s="82">
        <f ca="1">SUMPRODUCT(S1085:S1114,'control variables'!BE$7:BE$36)</f>
        <v>8.0471541995735713E-60</v>
      </c>
      <c r="BC1115" s="82">
        <f t="shared" ca="1" si="819"/>
        <v>7.5936063673273704E-59</v>
      </c>
      <c r="BD1115" s="10">
        <f ca="1">SUMPRODUCT(P1085:P1114,'control variables'!BF$7:BF$36)</f>
        <v>6.6361018013397607E-61</v>
      </c>
      <c r="BE1115" s="10">
        <f ca="1">SUMPRODUCT(Q1085:Q1114,'control variables'!BG$7:BG$36)</f>
        <v>7.6598381667401091E-61</v>
      </c>
      <c r="BF1115" s="10">
        <f ca="1">SUMPRODUCT(R1085:R1114,'control variables'!BH$7:BH$36)</f>
        <v>2.2942891321310671E-59</v>
      </c>
      <c r="BG1115" s="10">
        <f ca="1">SUMPRODUCT(S1085:S1114,'control variables'!BI$7:BI$36)</f>
        <v>5.1563580400110652E-59</v>
      </c>
      <c r="BH1115" s="10">
        <f t="shared" ca="1" si="820"/>
        <v>7.5936065718229311E-59</v>
      </c>
      <c r="BI1115" s="82">
        <f t="shared" ca="1" si="798"/>
        <v>7.6555097189130591E-58</v>
      </c>
      <c r="BJ1115" s="82">
        <f t="shared" ca="1" si="799"/>
        <v>8.8773455330301431E-58</v>
      </c>
      <c r="BK1115" s="82">
        <f t="shared" ca="1" si="800"/>
        <v>2.9708563990187794E-57</v>
      </c>
      <c r="BL1115" s="82">
        <f t="shared" ca="1" si="801"/>
        <v>1.3991404888060722E-57</v>
      </c>
      <c r="BM1115" s="82">
        <f t="shared" ca="1" si="791"/>
        <v>6.023282413019172E-57</v>
      </c>
      <c r="BN1115" s="10">
        <f ca="1">BN1114+BI1115-INDIRECT(ADDRESS(MAX($D1115-'key variables'!$B$9*30,34),scenario!BI$4),TRUE)</f>
        <v>9439390.0751690175</v>
      </c>
      <c r="BO1115" s="10">
        <f ca="1">BO1114+BJ1115-INDIRECT(ADDRESS(MAX($D1115-'key variables'!$B$9*30,34),scenario!BJ$4),TRUE)</f>
        <v>10895583.360992203</v>
      </c>
      <c r="BP1115" s="10">
        <f ca="1">BP1114+BK1115-INDIRECT(ADDRESS(MAX($D1115-'key variables'!$B$9*30,34),scenario!BK$4),TRUE)</f>
        <v>32531162.537994072</v>
      </c>
      <c r="BQ1115" s="10">
        <f ca="1">BQ1114+BL1115-INDIRECT(ADDRESS(MAX($D1115-'key variables'!$B$9*30,34),scenario!BL$4),TRUE)</f>
        <v>14415841.516535141</v>
      </c>
      <c r="BR1115" s="10">
        <f t="shared" ca="1" si="821"/>
        <v>67281977.490690395</v>
      </c>
      <c r="BS1115" s="82">
        <f t="shared" ca="1" si="802"/>
        <v>-2.3433848477536824E-9</v>
      </c>
      <c r="BT1115" s="82">
        <f t="shared" ca="1" si="803"/>
        <v>-3.4288309057018498E-10</v>
      </c>
      <c r="BU1115" s="82">
        <f t="shared" ca="1" si="804"/>
        <v>-4.2578247660364599E-9</v>
      </c>
      <c r="BV1115" s="82">
        <f t="shared" ca="1" si="805"/>
        <v>-2.9943922343414556E-9</v>
      </c>
      <c r="BW1115" s="82">
        <f t="shared" ca="1" si="822"/>
        <v>-9.9384849387017825E-9</v>
      </c>
      <c r="BX1115" s="10">
        <f t="shared" ca="1" si="806"/>
        <v>-1.8625994260191893E-12</v>
      </c>
      <c r="BY1115" s="10">
        <f t="shared" ca="1" si="807"/>
        <v>2.8902850229962428E-12</v>
      </c>
      <c r="BZ1115" s="10">
        <f t="shared" ca="1" si="808"/>
        <v>-3.5034723983035463E-11</v>
      </c>
      <c r="CA1115" s="10">
        <f t="shared" ca="1" si="809"/>
        <v>-2.0257049910634696E-11</v>
      </c>
      <c r="CB1115" s="10">
        <v>0</v>
      </c>
      <c r="CC1115" s="82">
        <f t="shared" ca="1" si="810"/>
        <v>3.9725652202851362E-13</v>
      </c>
      <c r="CD1115" s="82">
        <f t="shared" ca="1" si="811"/>
        <v>3.4270724516460853E-13</v>
      </c>
      <c r="CE1115" s="82">
        <f t="shared" ca="1" si="812"/>
        <v>1.8915613015532971E-10</v>
      </c>
      <c r="CF1115" s="82">
        <f t="shared" ca="1" si="813"/>
        <v>3.7028113764059381E-11</v>
      </c>
      <c r="CG1115" s="82">
        <f t="shared" ca="1" si="823"/>
        <v>2.269242076865822E-10</v>
      </c>
      <c r="CH1115" s="13" t="str">
        <f t="shared" ca="1" si="824"/>
        <v/>
      </c>
      <c r="CI1115" s="81">
        <f t="shared" ca="1" si="833"/>
        <v>0.1131775965863165</v>
      </c>
      <c r="CJ1115" s="81">
        <f t="shared" ca="1" si="834"/>
        <v>0.13063724757458739</v>
      </c>
      <c r="CK1115" s="81">
        <f t="shared" ca="1" si="835"/>
        <v>0.39004625943939081</v>
      </c>
      <c r="CL1115" s="81">
        <f t="shared" ca="1" si="836"/>
        <v>0.17284488538116416</v>
      </c>
      <c r="CM1115" s="89">
        <f t="shared" ca="1" si="825"/>
        <v>0.80670598898145884</v>
      </c>
    </row>
    <row r="1116" spans="1:91" x14ac:dyDescent="0.3">
      <c r="A1116">
        <v>1051</v>
      </c>
      <c r="B1116" s="3">
        <f t="shared" si="838"/>
        <v>3.1083333333333334</v>
      </c>
      <c r="C1116" s="3">
        <f t="shared" si="826"/>
        <v>35.033333333333331</v>
      </c>
      <c r="D1116" s="4">
        <f t="shared" ca="1" si="814"/>
        <v>1116</v>
      </c>
      <c r="E1116" s="58">
        <f>(0.5*(COS(B1116*2*PI())+1)*('key variables'!$B$4-'key variables'!$B$6)+'key variables'!$B$6)/'key variables'!$B$4</f>
        <v>1</v>
      </c>
      <c r="F1116" s="10">
        <f t="shared" ca="1" si="827"/>
        <v>11689222.907461114</v>
      </c>
      <c r="G1116" s="10">
        <f t="shared" ca="1" si="828"/>
        <v>13492492.798713122</v>
      </c>
      <c r="H1116" s="10">
        <f t="shared" ca="1" si="829"/>
        <v>40309474.521088287</v>
      </c>
      <c r="I1116" s="10">
        <f t="shared" ca="1" si="830"/>
        <v>17912154.249750931</v>
      </c>
      <c r="J1116" s="10">
        <f t="shared" ca="1" si="815"/>
        <v>83403344.477013454</v>
      </c>
      <c r="K1116" s="82">
        <f t="shared" ca="1" si="792"/>
        <v>2249832.832292099</v>
      </c>
      <c r="L1116" s="82">
        <f t="shared" ca="1" si="793"/>
        <v>2596909.4377209195</v>
      </c>
      <c r="M1116" s="82">
        <f t="shared" ca="1" si="794"/>
        <v>7778311.98309422</v>
      </c>
      <c r="N1116" s="82">
        <f t="shared" ca="1" si="795"/>
        <v>3496312.733215793</v>
      </c>
      <c r="O1116" s="82">
        <f t="shared" ca="1" si="816"/>
        <v>16121366.986323033</v>
      </c>
      <c r="P1116" s="10">
        <f ca="1">IF(IF($A1116&gt;='key variables'!$B$26,K1116*SUMPRODUCT(Z1116:AC1116,'control variables'!$O$3:$R$3)/J1116+F$65*'key variables'!$B$25/scenario!J$65,K1116*SUMPRODUCT(Z1116:AC1116,'control variables'!$O$7:$R$7)/J1116+F$65*'key variables'!$B$25/scenario!J$65)&lt;'key variables'!$B$28,0,IF($A1116&gt;='key variables'!$B$26,K1116*SUMPRODUCT(Z1116:AC1116,'control variables'!$O$3:$R$3)/J1116+F$65*'key variables'!$B$25/scenario!J$65,K1116*SUMPRODUCT(Z1116:AC1116,'control variables'!$O$7:$R$7)/J1116+F$65*'key variables'!$B$25/scenario!J$65))</f>
        <v>9.3234986590057628E-59</v>
      </c>
      <c r="Q1116" s="10">
        <f ca="1">IF(IF($A1116&gt;='key variables'!$B$26,L1116*SUMPRODUCT(Z1116:AC1116,'control variables'!$O$4:$R$4)/J1116+G$65*'key variables'!$B$25/scenario!J$65,L1116*SUMPRODUCT(Z1116:AC1116,'control variables'!$O$7:$R$7)/J1116+G$65*'key variables'!$B$25/scenario!J$65)&lt;'key variables'!$B$28,0,IF($A1116&gt;='key variables'!$B$26,L1116*SUMPRODUCT(Z1116:AC1116,'control variables'!$O$4:$R$4)/J1116+G$65*'key variables'!$B$25/scenario!J$65,L1116*SUMPRODUCT(Z1116:AC1116,'control variables'!$O$7:$R$7)/J1116+G$65*'key variables'!$B$25/scenario!J$65))</f>
        <v>1.0761813639053021E-58</v>
      </c>
      <c r="R1116" s="10">
        <f ca="1">IF(IF($A1116&gt;='key variables'!$B$26,M1116*SUMPRODUCT(Z1116:AC1116,'control variables'!$O$5:$R$5)/J1116+H$65*'key variables'!$B$25/scenario!J$65,M1116*SUMPRODUCT(Z1116:AC1116,'control variables'!$O$7:$R$7)/J1116+H$65*'key variables'!$B$25/scenario!J$65)&lt;'key variables'!$B$28,0,IF($A1116&gt;='key variables'!$B$26,M1116*SUMPRODUCT(Z1116:AC1116,'control variables'!$O$5:$R$5)/J1116+H$65*'key variables'!$B$25/scenario!J$65,M1116*SUMPRODUCT(Z1116:AC1116,'control variables'!$O$7:$R$7)/J1116+H$65*'key variables'!$B$25/scenario!J$65))</f>
        <v>3.2233986589049782E-58</v>
      </c>
      <c r="S1116" s="10">
        <f ca="1">IF(IF($A1116&gt;='key variables'!$B$26,N1116*SUMPRODUCT(Z1116:AC1116,'control variables'!$O$6:$R$6)/J1116+I$65*'key variables'!$B$25/scenario!J$65,N1116*SUMPRODUCT(Z1116:AC1116,'control variables'!$O$7:$R$7)/J1116+I$65*'key variables'!$B$25/scenario!J$65)&lt;'key variables'!$B$28,0,IF($A1116&gt;='key variables'!$B$26,N1116*SUMPRODUCT(Z1116:AC1116,'control variables'!$O$6:$R$6)/J1116+I$65*'key variables'!$B$25/scenario!J$65,N1116*SUMPRODUCT(Z1116:AC1116,'control variables'!$O$7:$R$7)/J1116+I$65*'key variables'!$B$25/scenario!J$65))</f>
        <v>1.4489017411303378E-58</v>
      </c>
      <c r="T1116" s="10">
        <f t="shared" ca="1" si="837"/>
        <v>6.6808316298411951E-58</v>
      </c>
      <c r="U1116" s="82">
        <f ca="1">SUMPRODUCT(P1086:P1115,'control variables'!AD$7:AD$36)</f>
        <v>1.9767541983096212E-58</v>
      </c>
      <c r="V1116" s="82">
        <f ca="1">SUMPRODUCT(Q1086:Q1115,'control variables'!AE$7:AE$36)</f>
        <v>2.2817035825789841E-58</v>
      </c>
      <c r="W1116" s="82">
        <f ca="1">SUMPRODUCT(R1086:R1115,'control variables'!AF$7:AF$36)</f>
        <v>6.8342014782844412E-58</v>
      </c>
      <c r="X1116" s="82">
        <f ca="1">SUMPRODUCT(S1086:S1115,'control variables'!AG$7:AG$36)</f>
        <v>3.0719397347164304E-58</v>
      </c>
      <c r="Y1116" s="82">
        <f t="shared" ca="1" si="831"/>
        <v>1.4164598993889478E-57</v>
      </c>
      <c r="Z1116" s="10">
        <f ca="1">IF($A1116&gt;='key variables'!$B$26,SUMPRODUCT(P1086:P1115,'control variables'!V$7:V$36)*$E1116,SUMPRODUCT(P1086:P1115,'control variables'!Z$7:Z$36)*$E1116)</f>
        <v>4.8234803602432499E-58</v>
      </c>
      <c r="AA1116" s="10">
        <f ca="1">IF($A1116&gt;='key variables'!$B$26,SUMPRODUCT(Q1086:Q1115,'control variables'!W$7:W$36)*$E1116,SUMPRODUCT(Q1086:Q1115,'control variables'!AA$7:AA$36)*$E1116)</f>
        <v>5.5675877293584227E-58</v>
      </c>
      <c r="AB1116" s="10">
        <f ca="1">IF($A1116&gt;='key variables'!$B$26,SUMPRODUCT(R1086:R1115,'control variables'!X$7:X$36)*$E1116,SUMPRODUCT(R1086:R1115,'control variables'!AB$7:AB$36)*$E1116)</f>
        <v>1.6676143466213141E-57</v>
      </c>
      <c r="AC1116" s="10">
        <f ca="1">IF($A1116&gt;='key variables'!$B$26,SUMPRODUCT(S1086:S1115,'control variables'!Y$7:Y$36)*$E1116,SUMPRODUCT(S1086:S1115,'control variables'!AC$7:AC$36)*$E1116)</f>
        <v>7.4958439399933372E-58</v>
      </c>
      <c r="AD1116" s="10">
        <f t="shared" ca="1" si="832"/>
        <v>3.4563055495808153E-57</v>
      </c>
      <c r="AE1116" s="82">
        <f ca="1">SUMPRODUCT(P1086:P1115,'control variables'!AL$7:AL$36)</f>
        <v>6.5674126573232311E-58</v>
      </c>
      <c r="AF1116" s="82">
        <f ca="1">SUMPRODUCT(Q1086:Q1115,'control variables'!AM$7:AM$36)</f>
        <v>7.5607315946033657E-58</v>
      </c>
      <c r="AG1116" s="82">
        <f ca="1">SUMPRODUCT(R1086:R1115,'control variables'!AN$7:AN$36)</f>
        <v>2.1557632823015123E-57</v>
      </c>
      <c r="AH1116" s="82">
        <f ca="1">SUMPRODUCT(S1086:S1115,'control variables'!AO$7:AO$36)</f>
        <v>9.3342411771891992E-58</v>
      </c>
      <c r="AI1116" s="82">
        <f t="shared" ca="1" si="796"/>
        <v>4.5020018252130923E-57</v>
      </c>
      <c r="AJ1116" s="10">
        <f ca="1">SUMPRODUCT(P1086:P1115,'control variables'!AP$7:AP$36)</f>
        <v>6.2751883376813421E-61</v>
      </c>
      <c r="AK1116" s="10">
        <f ca="1">SUMPRODUCT(Q1086:Q1115,'control variables'!AQ$7:AQ$36)</f>
        <v>1.8108118505185438E-60</v>
      </c>
      <c r="AL1116" s="10">
        <f ca="1">SUMPRODUCT(R1086:R1115,'control variables'!AR$7:AR$36)</f>
        <v>6.5085332486813094E-59</v>
      </c>
      <c r="AM1116" s="10">
        <f ca="1">SUMPRODUCT(S1086:S1115,'control variables'!AS$7:AS$36)</f>
        <v>4.8759224626503334E-59</v>
      </c>
      <c r="AN1116" s="10">
        <f t="shared" ca="1" si="817"/>
        <v>1.1628288779760311E-58</v>
      </c>
      <c r="AO1116" s="82">
        <f ca="1">SUMPRODUCT(P1086:P1115,'control variables'!AX$7:AX$36)</f>
        <v>8.5332985019333152E-61</v>
      </c>
      <c r="AP1116" s="82">
        <f ca="1">SUMPRODUCT(Q1086:Q1115,'control variables'!AY$7:AY$36)</f>
        <v>1.9699422193944865E-60</v>
      </c>
      <c r="AQ1116" s="82">
        <f ca="1">SUMPRODUCT(R1086:R1115,'control variables'!AZ$7:AZ$36)</f>
        <v>1.7701223941679147E-59</v>
      </c>
      <c r="AR1116" s="82">
        <f ca="1">SUMPRODUCT(S1086:S1115,'control variables'!BA$7:BA$36)</f>
        <v>1.3261020899159484E-59</v>
      </c>
      <c r="AS1116" s="82">
        <f t="shared" ca="1" si="818"/>
        <v>3.3785516910426448E-59</v>
      </c>
      <c r="AT1116" s="10">
        <f ca="1">SUMPRODUCT(P1086:P1115,'control variables'!AT$7:AT$36)</f>
        <v>-7.53096892207943E-61</v>
      </c>
      <c r="AU1116" s="10">
        <f ca="1">SUMPRODUCT(Q1086:Q1115,'control variables'!AU$7:AU$36)</f>
        <v>8.1694445199306694E-61</v>
      </c>
      <c r="AV1116" s="10">
        <f ca="1">SUMPRODUCT(R1086:R1115,'control variables'!AV$7:AV$36)</f>
        <v>3.5178282772380194E-58</v>
      </c>
      <c r="AW1116" s="10">
        <f ca="1">SUMPRODUCT(S1086:S1115,'control variables'!AW$7:AW$36)</f>
        <v>2.6354106618732683E-58</v>
      </c>
      <c r="AX1116" s="10">
        <f t="shared" ca="1" si="797"/>
        <v>6.1538774147091393E-58</v>
      </c>
      <c r="AY1116" s="82">
        <f ca="1">SUMPRODUCT(P1086:P1115,'control variables'!BB$7:BB$36)</f>
        <v>2.7295728552610303E-60</v>
      </c>
      <c r="AZ1116" s="82">
        <f ca="1">SUMPRODUCT(Q1086:Q1115,'control variables'!BC$7:BC$36)</f>
        <v>6.9604059133453958E-60</v>
      </c>
      <c r="BA1116" s="82">
        <f ca="1">SUMPRODUCT(R1086:R1115,'control variables'!BD$7:BD$36)</f>
        <v>4.8724980883521001E-59</v>
      </c>
      <c r="BB1116" s="82">
        <f ca="1">SUMPRODUCT(S1086:S1115,'control variables'!BE$7:BE$36)</f>
        <v>6.9241676074446702E-60</v>
      </c>
      <c r="BC1116" s="82">
        <f t="shared" ca="1" si="819"/>
        <v>6.5339127259572099E-59</v>
      </c>
      <c r="BD1116" s="10">
        <f ca="1">SUMPRODUCT(P1086:P1115,'control variables'!BF$7:BF$36)</f>
        <v>5.7100286626764172E-61</v>
      </c>
      <c r="BE1116" s="10">
        <f ca="1">SUMPRODUCT(Q1086:Q1115,'control variables'!BG$7:BG$36)</f>
        <v>6.5909018265389741E-61</v>
      </c>
      <c r="BF1116" s="10">
        <f ca="1">SUMPRODUCT(R1086:R1115,'control variables'!BH$7:BH$36)</f>
        <v>1.974119309364806E-59</v>
      </c>
      <c r="BG1116" s="10">
        <f ca="1">SUMPRODUCT(S1086:S1115,'control variables'!BI$7:BI$36)</f>
        <v>4.4367842876582981E-59</v>
      </c>
      <c r="BH1116" s="10">
        <f t="shared" ca="1" si="820"/>
        <v>6.533912901915258E-59</v>
      </c>
      <c r="BI1116" s="82">
        <f t="shared" ca="1" si="798"/>
        <v>6.5871774169537626E-58</v>
      </c>
      <c r="BJ1116" s="82">
        <f t="shared" ca="1" si="799"/>
        <v>7.6385050982567512E-58</v>
      </c>
      <c r="BK1116" s="82">
        <f t="shared" ca="1" si="800"/>
        <v>2.5562710909088352E-57</v>
      </c>
      <c r="BL1116" s="82">
        <f t="shared" ca="1" si="801"/>
        <v>1.2038893515136914E-57</v>
      </c>
      <c r="BM1116" s="82">
        <f t="shared" ca="1" si="791"/>
        <v>5.1827286939435779E-57</v>
      </c>
      <c r="BN1116" s="10">
        <f ca="1">BN1115+BI1116-INDIRECT(ADDRESS(MAX($D1116-'key variables'!$B$9*30,34),scenario!BI$4),TRUE)</f>
        <v>9439390.0751690175</v>
      </c>
      <c r="BO1116" s="10">
        <f ca="1">BO1115+BJ1116-INDIRECT(ADDRESS(MAX($D1116-'key variables'!$B$9*30,34),scenario!BJ$4),TRUE)</f>
        <v>10895583.360992203</v>
      </c>
      <c r="BP1116" s="10">
        <f ca="1">BP1115+BK1116-INDIRECT(ADDRESS(MAX($D1116-'key variables'!$B$9*30,34),scenario!BK$4),TRUE)</f>
        <v>32531162.537994072</v>
      </c>
      <c r="BQ1116" s="10">
        <f ca="1">BQ1115+BL1116-INDIRECT(ADDRESS(MAX($D1116-'key variables'!$B$9*30,34),scenario!BL$4),TRUE)</f>
        <v>14415841.516535141</v>
      </c>
      <c r="BR1116" s="10">
        <f t="shared" ca="1" si="821"/>
        <v>67281977.490690395</v>
      </c>
      <c r="BS1116" s="82">
        <f t="shared" ca="1" si="802"/>
        <v>-2.3433848477536824E-9</v>
      </c>
      <c r="BT1116" s="82">
        <f t="shared" ca="1" si="803"/>
        <v>-3.4288309057018498E-10</v>
      </c>
      <c r="BU1116" s="82">
        <f t="shared" ca="1" si="804"/>
        <v>-4.2578247660364599E-9</v>
      </c>
      <c r="BV1116" s="82">
        <f t="shared" ca="1" si="805"/>
        <v>-2.9943922343414556E-9</v>
      </c>
      <c r="BW1116" s="82">
        <f t="shared" ca="1" si="822"/>
        <v>-9.9384849387017825E-9</v>
      </c>
      <c r="BX1116" s="10">
        <f t="shared" ca="1" si="806"/>
        <v>-1.8625994260191893E-12</v>
      </c>
      <c r="BY1116" s="10">
        <f t="shared" ca="1" si="807"/>
        <v>2.8902850229962428E-12</v>
      </c>
      <c r="BZ1116" s="10">
        <f t="shared" ca="1" si="808"/>
        <v>-3.5034723983035463E-11</v>
      </c>
      <c r="CA1116" s="10">
        <f t="shared" ca="1" si="809"/>
        <v>-2.0257049910634696E-11</v>
      </c>
      <c r="CB1116" s="10">
        <v>0</v>
      </c>
      <c r="CC1116" s="82">
        <f t="shared" ca="1" si="810"/>
        <v>3.9725652202851362E-13</v>
      </c>
      <c r="CD1116" s="82">
        <f t="shared" ca="1" si="811"/>
        <v>3.4270724516460853E-13</v>
      </c>
      <c r="CE1116" s="82">
        <f t="shared" ca="1" si="812"/>
        <v>1.8915613015532971E-10</v>
      </c>
      <c r="CF1116" s="82">
        <f t="shared" ca="1" si="813"/>
        <v>3.7028113764059381E-11</v>
      </c>
      <c r="CG1116" s="82">
        <f t="shared" ca="1" si="823"/>
        <v>2.269242076865822E-10</v>
      </c>
      <c r="CH1116" s="13" t="str">
        <f t="shared" ca="1" si="824"/>
        <v/>
      </c>
      <c r="CI1116" s="81">
        <f t="shared" ca="1" si="833"/>
        <v>0.1131775965863165</v>
      </c>
      <c r="CJ1116" s="81">
        <f t="shared" ca="1" si="834"/>
        <v>0.13063724757458739</v>
      </c>
      <c r="CK1116" s="81">
        <f t="shared" ca="1" si="835"/>
        <v>0.39004625943939081</v>
      </c>
      <c r="CL1116" s="81">
        <f t="shared" ca="1" si="836"/>
        <v>0.17284488538116416</v>
      </c>
      <c r="CM1116" s="89">
        <f t="shared" ca="1" si="825"/>
        <v>0.80670598898145884</v>
      </c>
    </row>
    <row r="1117" spans="1:91" x14ac:dyDescent="0.3">
      <c r="A1117">
        <v>1052</v>
      </c>
      <c r="B1117" s="3">
        <f t="shared" si="838"/>
        <v>3.1111111111111112</v>
      </c>
      <c r="C1117" s="3">
        <f t="shared" si="826"/>
        <v>35.06666666666667</v>
      </c>
      <c r="D1117" s="4">
        <f t="shared" ca="1" si="814"/>
        <v>1117</v>
      </c>
      <c r="E1117" s="58">
        <f>(0.5*(COS(B1117*2*PI())+1)*('key variables'!$B$4-'key variables'!$B$6)+'key variables'!$B$6)/'key variables'!$B$4</f>
        <v>1</v>
      </c>
      <c r="F1117" s="10">
        <f t="shared" ca="1" si="827"/>
        <v>11689222.907461114</v>
      </c>
      <c r="G1117" s="10">
        <f t="shared" ca="1" si="828"/>
        <v>13492492.798713122</v>
      </c>
      <c r="H1117" s="10">
        <f t="shared" ca="1" si="829"/>
        <v>40309474.521088287</v>
      </c>
      <c r="I1117" s="10">
        <f t="shared" ca="1" si="830"/>
        <v>17912154.249750931</v>
      </c>
      <c r="J1117" s="10">
        <f t="shared" ca="1" si="815"/>
        <v>83403344.477013454</v>
      </c>
      <c r="K1117" s="82">
        <f t="shared" ca="1" si="792"/>
        <v>2249832.832292099</v>
      </c>
      <c r="L1117" s="82">
        <f t="shared" ca="1" si="793"/>
        <v>2596909.4377209195</v>
      </c>
      <c r="M1117" s="82">
        <f t="shared" ca="1" si="794"/>
        <v>7778311.98309422</v>
      </c>
      <c r="N1117" s="82">
        <f t="shared" ca="1" si="795"/>
        <v>3496312.733215793</v>
      </c>
      <c r="O1117" s="82">
        <f t="shared" ca="1" si="816"/>
        <v>16121366.986323033</v>
      </c>
      <c r="P1117" s="10">
        <f ca="1">IF(IF($A1117&gt;='key variables'!$B$26,K1117*SUMPRODUCT(Z1117:AC1117,'control variables'!$O$3:$R$3)/J1117+F$65*'key variables'!$B$25/scenario!J$65,K1117*SUMPRODUCT(Z1117:AC1117,'control variables'!$O$7:$R$7)/J1117+F$65*'key variables'!$B$25/scenario!J$65)&lt;'key variables'!$B$28,0,IF($A1117&gt;='key variables'!$B$26,K1117*SUMPRODUCT(Z1117:AC1117,'control variables'!$O$3:$R$3)/J1117+F$65*'key variables'!$B$25/scenario!J$65,K1117*SUMPRODUCT(Z1117:AC1117,'control variables'!$O$7:$R$7)/J1117+F$65*'key variables'!$B$25/scenario!J$65))</f>
        <v>8.0223972104526692E-59</v>
      </c>
      <c r="Q1117" s="10">
        <f ca="1">IF(IF($A1117&gt;='key variables'!$B$26,L1117*SUMPRODUCT(Z1117:AC1117,'control variables'!$O$4:$R$4)/J1117+G$65*'key variables'!$B$25/scenario!J$65,L1117*SUMPRODUCT(Z1117:AC1117,'control variables'!$O$7:$R$7)/J1117+G$65*'key variables'!$B$25/scenario!J$65)&lt;'key variables'!$B$28,0,IF($A1117&gt;='key variables'!$B$26,L1117*SUMPRODUCT(Z1117:AC1117,'control variables'!$O$4:$R$4)/J1117+G$65*'key variables'!$B$25/scenario!J$65,L1117*SUMPRODUCT(Z1117:AC1117,'control variables'!$O$7:$R$7)/J1117+G$65*'key variables'!$B$25/scenario!J$65))</f>
        <v>9.2599942226577296E-59</v>
      </c>
      <c r="R1117" s="10">
        <f ca="1">IF(IF($A1117&gt;='key variables'!$B$26,M1117*SUMPRODUCT(Z1117:AC1117,'control variables'!$O$5:$R$5)/J1117+H$65*'key variables'!$B$25/scenario!J$65,M1117*SUMPRODUCT(Z1117:AC1117,'control variables'!$O$7:$R$7)/J1117+H$65*'key variables'!$B$25/scenario!J$65)&lt;'key variables'!$B$28,0,IF($A1117&gt;='key variables'!$B$26,M1117*SUMPRODUCT(Z1117:AC1117,'control variables'!$O$5:$R$5)/J1117+H$65*'key variables'!$B$25/scenario!J$65,M1117*SUMPRODUCT(Z1117:AC1117,'control variables'!$O$7:$R$7)/J1117+H$65*'key variables'!$B$25/scenario!J$65))</f>
        <v>2.7735708831145754E-58</v>
      </c>
      <c r="S1117" s="10">
        <f ca="1">IF(IF($A1117&gt;='key variables'!$B$26,N1117*SUMPRODUCT(Z1117:AC1117,'control variables'!$O$6:$R$6)/J1117+I$65*'key variables'!$B$25/scenario!J$65,N1117*SUMPRODUCT(Z1117:AC1117,'control variables'!$O$7:$R$7)/J1117+I$65*'key variables'!$B$25/scenario!J$65)&lt;'key variables'!$B$28,0,IF($A1117&gt;='key variables'!$B$26,N1117*SUMPRODUCT(Z1117:AC1117,'control variables'!$O$6:$R$6)/J1117+I$65*'key variables'!$B$25/scenario!J$65,N1117*SUMPRODUCT(Z1117:AC1117,'control variables'!$O$7:$R$7)/J1117+I$65*'key variables'!$B$25/scenario!J$65))</f>
        <v>1.2467063825913137E-58</v>
      </c>
      <c r="T1117" s="10">
        <f t="shared" ca="1" si="837"/>
        <v>5.7485164090169287E-58</v>
      </c>
      <c r="U1117" s="82">
        <f ca="1">SUMPRODUCT(P1087:P1116,'control variables'!AD$7:AD$36)</f>
        <v>1.7008966211360834E-58</v>
      </c>
      <c r="V1117" s="82">
        <f ca="1">SUMPRODUCT(Q1087:Q1116,'control variables'!AE$7:AE$36)</f>
        <v>1.9632900829862382E-58</v>
      </c>
      <c r="W1117" s="82">
        <f ca="1">SUMPRODUCT(R1087:R1116,'control variables'!AF$7:AF$36)</f>
        <v>5.8804833764954077E-58</v>
      </c>
      <c r="X1117" s="82">
        <f ca="1">SUMPRODUCT(S1087:S1116,'control variables'!AG$7:AG$36)</f>
        <v>2.6432481689331652E-58</v>
      </c>
      <c r="Y1117" s="82">
        <f t="shared" ca="1" si="831"/>
        <v>1.2187918249550895E-57</v>
      </c>
      <c r="Z1117" s="10">
        <f ca="1">IF($A1117&gt;='key variables'!$B$26,SUMPRODUCT(P1087:P1116,'control variables'!V$7:V$36)*$E1117,SUMPRODUCT(P1087:P1116,'control variables'!Z$7:Z$36)*$E1117)</f>
        <v>4.1503599455459271E-58</v>
      </c>
      <c r="AA1117" s="10">
        <f ca="1">IF($A1117&gt;='key variables'!$B$26,SUMPRODUCT(Q1087:Q1116,'control variables'!W$7:W$36)*$E1117,SUMPRODUCT(Q1087:Q1116,'control variables'!AA$7:AA$36)*$E1117)</f>
        <v>4.7906265558168205E-58</v>
      </c>
      <c r="AB1117" s="10">
        <f ca="1">IF($A1117&gt;='key variables'!$B$26,SUMPRODUCT(R1087:R1116,'control variables'!X$7:X$36)*$E1117,SUMPRODUCT(R1087:R1116,'control variables'!AB$7:AB$36)*$E1117)</f>
        <v>1.4348974748361592E-57</v>
      </c>
      <c r="AC1117" s="10">
        <f ca="1">IF($A1117&gt;='key variables'!$B$26,SUMPRODUCT(S1087:S1116,'control variables'!Y$7:Y$36)*$E1117,SUMPRODUCT(S1087:S1116,'control variables'!AC$7:AC$36)*$E1117)</f>
        <v>6.449793120965999E-58</v>
      </c>
      <c r="AD1117" s="10">
        <f t="shared" ca="1" si="832"/>
        <v>2.9739754370690338E-57</v>
      </c>
      <c r="AE1117" s="82">
        <f ca="1">SUMPRODUCT(P1087:P1116,'control variables'!AL$7:AL$36)</f>
        <v>5.6509251418308033E-58</v>
      </c>
      <c r="AF1117" s="82">
        <f ca="1">SUMPRODUCT(Q1087:Q1116,'control variables'!AM$7:AM$36)</f>
        <v>6.5056256531918178E-58</v>
      </c>
      <c r="AG1117" s="82">
        <f ca="1">SUMPRODUCT(R1087:R1116,'control variables'!AN$7:AN$36)</f>
        <v>1.854924849013297E-57</v>
      </c>
      <c r="AH1117" s="82">
        <f ca="1">SUMPRODUCT(S1087:S1116,'control variables'!AO$7:AO$36)</f>
        <v>8.0316406019154648E-58</v>
      </c>
      <c r="AI1117" s="82">
        <f t="shared" ca="1" si="796"/>
        <v>3.8737439887071054E-57</v>
      </c>
      <c r="AJ1117" s="10">
        <f ca="1">SUMPRODUCT(P1087:P1116,'control variables'!AP$7:AP$36)</f>
        <v>5.3994809519979387E-61</v>
      </c>
      <c r="AK1117" s="10">
        <f ca="1">SUMPRODUCT(Q1087:Q1116,'control variables'!AQ$7:AQ$36)</f>
        <v>1.5581116563171937E-60</v>
      </c>
      <c r="AL1117" s="10">
        <f ca="1">SUMPRODUCT(R1087:R1116,'control variables'!AR$7:AR$36)</f>
        <v>5.6002624002015339E-59</v>
      </c>
      <c r="AM1117" s="10">
        <f ca="1">SUMPRODUCT(S1087:S1116,'control variables'!AS$7:AS$36)</f>
        <v>4.1954837120039707E-59</v>
      </c>
      <c r="AN1117" s="10">
        <f t="shared" ca="1" si="817"/>
        <v>1.0005552087357204E-58</v>
      </c>
      <c r="AO1117" s="82">
        <f ca="1">SUMPRODUCT(P1087:P1116,'control variables'!AX$7:AX$36)</f>
        <v>7.3424700964315817E-61</v>
      </c>
      <c r="AP1117" s="82">
        <f ca="1">SUMPRODUCT(Q1087:Q1116,'control variables'!AY$7:AY$36)</f>
        <v>1.6950352591468638E-60</v>
      </c>
      <c r="AQ1117" s="82">
        <f ca="1">SUMPRODUCT(R1087:R1116,'control variables'!AZ$7:AZ$36)</f>
        <v>1.5231004450690618E-59</v>
      </c>
      <c r="AR1117" s="82">
        <f ca="1">SUMPRODUCT(S1087:S1116,'control variables'!BA$7:BA$36)</f>
        <v>1.1410435176757592E-59</v>
      </c>
      <c r="AS1117" s="82">
        <f t="shared" ca="1" si="818"/>
        <v>2.9070721896238232E-59</v>
      </c>
      <c r="AT1117" s="10">
        <f ca="1">SUMPRODUCT(P1087:P1116,'control variables'!AT$7:AT$36)</f>
        <v>-6.4800163846367139E-61</v>
      </c>
      <c r="AU1117" s="10">
        <f ca="1">SUMPRODUCT(Q1087:Q1116,'control variables'!AU$7:AU$36)</f>
        <v>7.0293922190179789E-61</v>
      </c>
      <c r="AV1117" s="10">
        <f ca="1">SUMPRODUCT(R1087:R1116,'control variables'!AV$7:AV$36)</f>
        <v>3.0269126205006915E-58</v>
      </c>
      <c r="AW1117" s="10">
        <f ca="1">SUMPRODUCT(S1087:S1116,'control variables'!AW$7:AW$36)</f>
        <v>2.2676370658119345E-58</v>
      </c>
      <c r="AX1117" s="10">
        <f t="shared" ca="1" si="797"/>
        <v>5.295099062147007E-58</v>
      </c>
      <c r="AY1117" s="82">
        <f ca="1">SUMPRODUCT(P1087:P1116,'control variables'!BB$7:BB$36)</f>
        <v>2.3486588522884541E-60</v>
      </c>
      <c r="AZ1117" s="82">
        <f ca="1">SUMPRODUCT(Q1087:Q1116,'control variables'!BC$7:BC$36)</f>
        <v>5.9890758850385184E-60</v>
      </c>
      <c r="BA1117" s="82">
        <f ca="1">SUMPRODUCT(R1087:R1116,'control variables'!BD$7:BD$36)</f>
        <v>4.1925372117874298E-59</v>
      </c>
      <c r="BB1117" s="82">
        <f ca="1">SUMPRODUCT(S1087:S1116,'control variables'!BE$7:BE$36)</f>
        <v>5.9578946627525365E-60</v>
      </c>
      <c r="BC1117" s="82">
        <f t="shared" ca="1" si="819"/>
        <v>5.6221001517953811E-59</v>
      </c>
      <c r="BD1117" s="10">
        <f ca="1">SUMPRODUCT(P1087:P1116,'control variables'!BF$7:BF$36)</f>
        <v>4.9131897467280759E-61</v>
      </c>
      <c r="BE1117" s="10">
        <f ca="1">SUMPRODUCT(Q1087:Q1116,'control variables'!BG$7:BG$36)</f>
        <v>5.6711363793162309E-61</v>
      </c>
      <c r="BF1117" s="10">
        <f ca="1">SUMPRODUCT(R1087:R1116,'control variables'!BH$7:BH$36)</f>
        <v>1.6986294329813109E-59</v>
      </c>
      <c r="BG1117" s="10">
        <f ca="1">SUMPRODUCT(S1087:S1116,'control variables'!BI$7:BI$36)</f>
        <v>3.8176276089565927E-59</v>
      </c>
      <c r="BH1117" s="10">
        <f t="shared" ca="1" si="820"/>
        <v>5.6221003031983462E-59</v>
      </c>
      <c r="BI1117" s="82">
        <f t="shared" ca="1" si="798"/>
        <v>5.6679317139690511E-58</v>
      </c>
      <c r="BJ1117" s="82">
        <f t="shared" ca="1" si="799"/>
        <v>6.5725458042612203E-58</v>
      </c>
      <c r="BK1117" s="82">
        <f t="shared" ca="1" si="800"/>
        <v>2.1995414831812403E-57</v>
      </c>
      <c r="BL1117" s="82">
        <f t="shared" ca="1" si="801"/>
        <v>1.0358856614354924E-57</v>
      </c>
      <c r="BM1117" s="82">
        <f t="shared" ca="1" si="791"/>
        <v>4.4594748964397598E-57</v>
      </c>
      <c r="BN1117" s="10">
        <f ca="1">BN1116+BI1117-INDIRECT(ADDRESS(MAX($D1117-'key variables'!$B$9*30,34),scenario!BI$4),TRUE)</f>
        <v>9439390.0751690175</v>
      </c>
      <c r="BO1117" s="10">
        <f ca="1">BO1116+BJ1117-INDIRECT(ADDRESS(MAX($D1117-'key variables'!$B$9*30,34),scenario!BJ$4),TRUE)</f>
        <v>10895583.360992203</v>
      </c>
      <c r="BP1117" s="10">
        <f ca="1">BP1116+BK1117-INDIRECT(ADDRESS(MAX($D1117-'key variables'!$B$9*30,34),scenario!BK$4),TRUE)</f>
        <v>32531162.537994072</v>
      </c>
      <c r="BQ1117" s="10">
        <f ca="1">BQ1116+BL1117-INDIRECT(ADDRESS(MAX($D1117-'key variables'!$B$9*30,34),scenario!BL$4),TRUE)</f>
        <v>14415841.516535141</v>
      </c>
      <c r="BR1117" s="10">
        <f t="shared" ca="1" si="821"/>
        <v>67281977.490690395</v>
      </c>
      <c r="BS1117" s="82">
        <f t="shared" ca="1" si="802"/>
        <v>-2.3433848477536824E-9</v>
      </c>
      <c r="BT1117" s="82">
        <f t="shared" ca="1" si="803"/>
        <v>-3.4288309057018498E-10</v>
      </c>
      <c r="BU1117" s="82">
        <f t="shared" ca="1" si="804"/>
        <v>-4.2578247660364599E-9</v>
      </c>
      <c r="BV1117" s="82">
        <f t="shared" ca="1" si="805"/>
        <v>-2.9943922343414556E-9</v>
      </c>
      <c r="BW1117" s="82">
        <f t="shared" ca="1" si="822"/>
        <v>-9.9384849387017825E-9</v>
      </c>
      <c r="BX1117" s="10">
        <f t="shared" ca="1" si="806"/>
        <v>-1.8625994260191893E-12</v>
      </c>
      <c r="BY1117" s="10">
        <f t="shared" ca="1" si="807"/>
        <v>2.8902850229962428E-12</v>
      </c>
      <c r="BZ1117" s="10">
        <f t="shared" ca="1" si="808"/>
        <v>-3.5034723983035463E-11</v>
      </c>
      <c r="CA1117" s="10">
        <f t="shared" ca="1" si="809"/>
        <v>-2.0257049910634696E-11</v>
      </c>
      <c r="CB1117" s="10">
        <v>0</v>
      </c>
      <c r="CC1117" s="82">
        <f t="shared" ca="1" si="810"/>
        <v>3.9725652202851362E-13</v>
      </c>
      <c r="CD1117" s="82">
        <f t="shared" ca="1" si="811"/>
        <v>3.4270724516460853E-13</v>
      </c>
      <c r="CE1117" s="82">
        <f t="shared" ca="1" si="812"/>
        <v>1.8915613015532971E-10</v>
      </c>
      <c r="CF1117" s="82">
        <f t="shared" ca="1" si="813"/>
        <v>3.7028113764059381E-11</v>
      </c>
      <c r="CG1117" s="82">
        <f t="shared" ca="1" si="823"/>
        <v>2.269242076865822E-10</v>
      </c>
      <c r="CH1117" s="13" t="str">
        <f t="shared" ca="1" si="824"/>
        <v/>
      </c>
      <c r="CI1117" s="81">
        <f t="shared" ca="1" si="833"/>
        <v>0.1131775965863165</v>
      </c>
      <c r="CJ1117" s="81">
        <f t="shared" ca="1" si="834"/>
        <v>0.13063724757458739</v>
      </c>
      <c r="CK1117" s="81">
        <f t="shared" ca="1" si="835"/>
        <v>0.39004625943939081</v>
      </c>
      <c r="CL1117" s="81">
        <f t="shared" ca="1" si="836"/>
        <v>0.17284488538116416</v>
      </c>
      <c r="CM1117" s="89">
        <f t="shared" ca="1" si="825"/>
        <v>0.80670598898145884</v>
      </c>
    </row>
    <row r="1118" spans="1:91" x14ac:dyDescent="0.3">
      <c r="A1118">
        <v>1053</v>
      </c>
      <c r="B1118" s="3">
        <f t="shared" si="838"/>
        <v>3.1138888888888889</v>
      </c>
      <c r="C1118" s="3">
        <f t="shared" si="826"/>
        <v>35.1</v>
      </c>
      <c r="D1118" s="4">
        <f t="shared" ca="1" si="814"/>
        <v>1118</v>
      </c>
      <c r="E1118" s="58">
        <f>(0.5*(COS(B1118*2*PI())+1)*('key variables'!$B$4-'key variables'!$B$6)+'key variables'!$B$6)/'key variables'!$B$4</f>
        <v>1</v>
      </c>
      <c r="F1118" s="10">
        <f t="shared" ca="1" si="827"/>
        <v>11689222.907461114</v>
      </c>
      <c r="G1118" s="10">
        <f t="shared" ca="1" si="828"/>
        <v>13492492.798713122</v>
      </c>
      <c r="H1118" s="10">
        <f t="shared" ca="1" si="829"/>
        <v>40309474.521088287</v>
      </c>
      <c r="I1118" s="10">
        <f t="shared" ca="1" si="830"/>
        <v>17912154.249750931</v>
      </c>
      <c r="J1118" s="10">
        <f t="shared" ca="1" si="815"/>
        <v>83403344.477013454</v>
      </c>
      <c r="K1118" s="82">
        <f t="shared" ca="1" si="792"/>
        <v>2249832.832292099</v>
      </c>
      <c r="L1118" s="82">
        <f t="shared" ca="1" si="793"/>
        <v>2596909.4377209195</v>
      </c>
      <c r="M1118" s="82">
        <f t="shared" ca="1" si="794"/>
        <v>7778311.98309422</v>
      </c>
      <c r="N1118" s="82">
        <f t="shared" ca="1" si="795"/>
        <v>3496312.733215793</v>
      </c>
      <c r="O1118" s="82">
        <f t="shared" ca="1" si="816"/>
        <v>16121366.986323033</v>
      </c>
      <c r="P1118" s="10">
        <f ca="1">IF(IF($A1118&gt;='key variables'!$B$26,K1118*SUMPRODUCT(Z1118:AC1118,'control variables'!$O$3:$R$3)/J1118+F$65*'key variables'!$B$25/scenario!J$65,K1118*SUMPRODUCT(Z1118:AC1118,'control variables'!$O$7:$R$7)/J1118+F$65*'key variables'!$B$25/scenario!J$65)&lt;'key variables'!$B$28,0,IF($A1118&gt;='key variables'!$B$26,K1118*SUMPRODUCT(Z1118:AC1118,'control variables'!$O$3:$R$3)/J1118+F$65*'key variables'!$B$25/scenario!J$65,K1118*SUMPRODUCT(Z1118:AC1118,'control variables'!$O$7:$R$7)/J1118+F$65*'key variables'!$B$25/scenario!J$65))</f>
        <v>6.9028654753023646E-59</v>
      </c>
      <c r="Q1118" s="10">
        <f ca="1">IF(IF($A1118&gt;='key variables'!$B$26,L1118*SUMPRODUCT(Z1118:AC1118,'control variables'!$O$4:$R$4)/J1118+G$65*'key variables'!$B$25/scenario!J$65,L1118*SUMPRODUCT(Z1118:AC1118,'control variables'!$O$7:$R$7)/J1118+G$65*'key variables'!$B$25/scenario!J$65)&lt;'key variables'!$B$28,0,IF($A1118&gt;='key variables'!$B$26,L1118*SUMPRODUCT(Z1118:AC1118,'control variables'!$O$4:$R$4)/J1118+G$65*'key variables'!$B$25/scenario!J$65,L1118*SUMPRODUCT(Z1118:AC1118,'control variables'!$O$7:$R$7)/J1118+G$65*'key variables'!$B$25/scenario!J$65))</f>
        <v>7.9677548673106195E-59</v>
      </c>
      <c r="R1118" s="10">
        <f ca="1">IF(IF($A1118&gt;='key variables'!$B$26,M1118*SUMPRODUCT(Z1118:AC1118,'control variables'!$O$5:$R$5)/J1118+H$65*'key variables'!$B$25/scenario!J$65,M1118*SUMPRODUCT(Z1118:AC1118,'control variables'!$O$7:$R$7)/J1118+H$65*'key variables'!$B$25/scenario!J$65)&lt;'key variables'!$B$28,0,IF($A1118&gt;='key variables'!$B$26,M1118*SUMPRODUCT(Z1118:AC1118,'control variables'!$O$5:$R$5)/J1118+H$65*'key variables'!$B$25/scenario!J$65,M1118*SUMPRODUCT(Z1118:AC1118,'control variables'!$O$7:$R$7)/J1118+H$65*'key variables'!$B$25/scenario!J$65))</f>
        <v>2.3865169213274581E-58</v>
      </c>
      <c r="S1118" s="10">
        <f ca="1">IF(IF($A1118&gt;='key variables'!$B$26,N1118*SUMPRODUCT(Z1118:AC1118,'control variables'!$O$6:$R$6)/J1118+I$65*'key variables'!$B$25/scenario!J$65,N1118*SUMPRODUCT(Z1118:AC1118,'control variables'!$O$7:$R$7)/J1118+I$65*'key variables'!$B$25/scenario!J$65)&lt;'key variables'!$B$28,0,IF($A1118&gt;='key variables'!$B$26,N1118*SUMPRODUCT(Z1118:AC1118,'control variables'!$O$6:$R$6)/J1118+I$65*'key variables'!$B$25/scenario!J$65,N1118*SUMPRODUCT(Z1118:AC1118,'control variables'!$O$7:$R$7)/J1118+I$65*'key variables'!$B$25/scenario!J$65))</f>
        <v>1.0727275427120231E-58</v>
      </c>
      <c r="T1118" s="10">
        <f t="shared" ca="1" si="837"/>
        <v>4.9463064983007791E-58</v>
      </c>
      <c r="U1118" s="82">
        <f ca="1">SUMPRODUCT(P1088:P1117,'control variables'!AD$7:AD$36)</f>
        <v>1.4635351822022563E-58</v>
      </c>
      <c r="V1118" s="82">
        <f ca="1">SUMPRODUCT(Q1088:Q1117,'control variables'!AE$7:AE$36)</f>
        <v>1.6893114335190743E-58</v>
      </c>
      <c r="W1118" s="82">
        <f ca="1">SUMPRODUCT(R1088:R1117,'control variables'!AF$7:AF$36)</f>
        <v>5.0598573734058718E-58</v>
      </c>
      <c r="X1118" s="82">
        <f ca="1">SUMPRODUCT(S1088:S1117,'control variables'!AG$7:AG$36)</f>
        <v>2.2743808427001832E-58</v>
      </c>
      <c r="Y1118" s="82">
        <f t="shared" ca="1" si="831"/>
        <v>1.0487084831827386E-57</v>
      </c>
      <c r="Z1118" s="10">
        <f ca="1">IF($A1118&gt;='key variables'!$B$26,SUMPRODUCT(P1088:P1117,'control variables'!V$7:V$36)*$E1118,SUMPRODUCT(P1088:P1117,'control variables'!Z$7:Z$36)*$E1118)</f>
        <v>3.5711740053033633E-58</v>
      </c>
      <c r="AA1118" s="10">
        <f ca="1">IF($A1118&gt;='key variables'!$B$26,SUMPRODUCT(Q1088:Q1117,'control variables'!W$7:W$36)*$E1118,SUMPRODUCT(Q1088:Q1117,'control variables'!AA$7:AA$36)*$E1118)</f>
        <v>4.1220909149359681E-58</v>
      </c>
      <c r="AB1118" s="10">
        <f ca="1">IF($A1118&gt;='key variables'!$B$26,SUMPRODUCT(R1088:R1117,'control variables'!X$7:X$36)*$E1118,SUMPRODUCT(R1088:R1117,'control variables'!AB$7:AB$36)*$E1118)</f>
        <v>1.2346564224892291E-57</v>
      </c>
      <c r="AC1118" s="10">
        <f ca="1">IF($A1118&gt;='key variables'!$B$26,SUMPRODUCT(S1088:S1117,'control variables'!Y$7:Y$36)*$E1118,SUMPRODUCT(S1088:S1117,'control variables'!AC$7:AC$36)*$E1118)</f>
        <v>5.5497195027378472E-58</v>
      </c>
      <c r="AD1118" s="10">
        <f t="shared" ca="1" si="832"/>
        <v>2.5589548647869472E-57</v>
      </c>
      <c r="AE1118" s="82">
        <f ca="1">SUMPRODUCT(P1088:P1117,'control variables'!AL$7:AL$36)</f>
        <v>4.8623341679264637E-58</v>
      </c>
      <c r="AF1118" s="82">
        <f ca="1">SUMPRODUCT(Q1088:Q1117,'control variables'!AM$7:AM$36)</f>
        <v>5.5977605619113023E-58</v>
      </c>
      <c r="AG1118" s="82">
        <f ca="1">SUMPRODUCT(R1088:R1117,'control variables'!AN$7:AN$36)</f>
        <v>1.5960686517555074E-57</v>
      </c>
      <c r="AH1118" s="82">
        <f ca="1">SUMPRODUCT(S1088:S1117,'control variables'!AO$7:AO$36)</f>
        <v>6.9108189443377918E-58</v>
      </c>
      <c r="AI1118" s="82">
        <f t="shared" ca="1" si="796"/>
        <v>3.3331600191730632E-57</v>
      </c>
      <c r="AJ1118" s="10">
        <f ca="1">SUMPRODUCT(P1088:P1117,'control variables'!AP$7:AP$36)</f>
        <v>4.6459792092488803E-61</v>
      </c>
      <c r="AK1118" s="10">
        <f ca="1">SUMPRODUCT(Q1088:Q1117,'control variables'!AQ$7:AQ$36)</f>
        <v>1.3406759696521256E-60</v>
      </c>
      <c r="AL1118" s="10">
        <f ca="1">SUMPRODUCT(R1088:R1117,'control variables'!AR$7:AR$36)</f>
        <v>4.8187414510735527E-59</v>
      </c>
      <c r="AM1118" s="10">
        <f ca="1">SUMPRODUCT(S1088:S1117,'control variables'!AS$7:AS$36)</f>
        <v>3.6100007152539742E-59</v>
      </c>
      <c r="AN1118" s="10">
        <f t="shared" ca="1" si="817"/>
        <v>8.6092695553852285E-59</v>
      </c>
      <c r="AO1118" s="82">
        <f ca="1">SUMPRODUCT(P1088:P1117,'control variables'!AX$7:AX$36)</f>
        <v>6.3178227158908912E-61</v>
      </c>
      <c r="AP1118" s="82">
        <f ca="1">SUMPRODUCT(Q1088:Q1117,'control variables'!AY$7:AY$36)</f>
        <v>1.4584917778117432E-60</v>
      </c>
      <c r="AQ1118" s="82">
        <f ca="1">SUMPRODUCT(R1088:R1117,'control variables'!AZ$7:AZ$36)</f>
        <v>1.3105506000109473E-59</v>
      </c>
      <c r="AR1118" s="82">
        <f ca="1">SUMPRODUCT(S1088:S1117,'control variables'!BA$7:BA$36)</f>
        <v>9.8181001231390363E-60</v>
      </c>
      <c r="AS1118" s="82">
        <f t="shared" ca="1" si="818"/>
        <v>2.5013880172649344E-59</v>
      </c>
      <c r="AT1118" s="10">
        <f ca="1">SUMPRODUCT(P1088:P1117,'control variables'!AT$7:AT$36)</f>
        <v>-5.5757250865889822E-61</v>
      </c>
      <c r="AU1118" s="10">
        <f ca="1">SUMPRODUCT(Q1088:Q1117,'control variables'!AU$7:AU$36)</f>
        <v>6.0484350984012595E-61</v>
      </c>
      <c r="AV1118" s="10">
        <f ca="1">SUMPRODUCT(R1088:R1117,'control variables'!AV$7:AV$36)</f>
        <v>2.6045046233296954E-58</v>
      </c>
      <c r="AW1118" s="10">
        <f ca="1">SUMPRODUCT(S1088:S1117,'control variables'!AW$7:AW$36)</f>
        <v>1.9511865595129157E-58</v>
      </c>
      <c r="AX1118" s="10">
        <f t="shared" ca="1" si="797"/>
        <v>4.5561638928544233E-58</v>
      </c>
      <c r="AY1118" s="82">
        <f ca="1">SUMPRODUCT(P1088:P1117,'control variables'!BB$7:BB$36)</f>
        <v>2.0209016930253004E-60</v>
      </c>
      <c r="AZ1118" s="82">
        <f ca="1">SUMPRODUCT(Q1088:Q1117,'control variables'!BC$7:BC$36)</f>
        <v>5.153295713397566E-60</v>
      </c>
      <c r="BA1118" s="82">
        <f ca="1">SUMPRODUCT(R1088:R1117,'control variables'!BD$7:BD$36)</f>
        <v>3.6074654014214407E-59</v>
      </c>
      <c r="BB1118" s="82">
        <f ca="1">SUMPRODUCT(S1088:S1117,'control variables'!BE$7:BE$36)</f>
        <v>5.1264658547967994E-60</v>
      </c>
      <c r="BC1118" s="82">
        <f t="shared" ca="1" si="819"/>
        <v>4.8375317275434067E-59</v>
      </c>
      <c r="BD1118" s="10">
        <f ca="1">SUMPRODUCT(P1088:P1117,'control variables'!BF$7:BF$36)</f>
        <v>4.2275503177665673E-61</v>
      </c>
      <c r="BE1118" s="10">
        <f ca="1">SUMPRODUCT(Q1088:Q1117,'control variables'!BG$7:BG$36)</f>
        <v>4.8797249115896566E-61</v>
      </c>
      <c r="BF1118" s="10">
        <f ca="1">SUMPRODUCT(R1088:R1117,'control variables'!BH$7:BH$36)</f>
        <v>1.4615843819078996E-59</v>
      </c>
      <c r="BG1118" s="10">
        <f ca="1">SUMPRODUCT(S1088:S1117,'control variables'!BI$7:BI$36)</f>
        <v>3.2848747236165102E-59</v>
      </c>
      <c r="BH1118" s="10">
        <f t="shared" ca="1" si="820"/>
        <v>4.8375318578179717E-59</v>
      </c>
      <c r="BI1118" s="82">
        <f t="shared" ca="1" si="798"/>
        <v>4.8769674597701273E-58</v>
      </c>
      <c r="BJ1118" s="82">
        <f t="shared" ca="1" si="799"/>
        <v>5.6553419541436789E-58</v>
      </c>
      <c r="BK1118" s="82">
        <f t="shared" ca="1" si="800"/>
        <v>1.8925937681026914E-57</v>
      </c>
      <c r="BL1118" s="82">
        <f t="shared" ca="1" si="801"/>
        <v>8.9132701623986753E-58</v>
      </c>
      <c r="BM1118" s="82">
        <f t="shared" ca="1" si="791"/>
        <v>3.8371517257339395E-57</v>
      </c>
      <c r="BN1118" s="10">
        <f ca="1">BN1117+BI1118-INDIRECT(ADDRESS(MAX($D1118-'key variables'!$B$9*30,34),scenario!BI$4),TRUE)</f>
        <v>9439390.0751690175</v>
      </c>
      <c r="BO1118" s="10">
        <f ca="1">BO1117+BJ1118-INDIRECT(ADDRESS(MAX($D1118-'key variables'!$B$9*30,34),scenario!BJ$4),TRUE)</f>
        <v>10895583.360992203</v>
      </c>
      <c r="BP1118" s="10">
        <f ca="1">BP1117+BK1118-INDIRECT(ADDRESS(MAX($D1118-'key variables'!$B$9*30,34),scenario!BK$4),TRUE)</f>
        <v>32531162.537994072</v>
      </c>
      <c r="BQ1118" s="10">
        <f ca="1">BQ1117+BL1118-INDIRECT(ADDRESS(MAX($D1118-'key variables'!$B$9*30,34),scenario!BL$4),TRUE)</f>
        <v>14415841.516535141</v>
      </c>
      <c r="BR1118" s="10">
        <f t="shared" ca="1" si="821"/>
        <v>67281977.490690395</v>
      </c>
      <c r="BS1118" s="82">
        <f t="shared" ca="1" si="802"/>
        <v>-2.3433848477536824E-9</v>
      </c>
      <c r="BT1118" s="82">
        <f t="shared" ca="1" si="803"/>
        <v>-3.4288309057018498E-10</v>
      </c>
      <c r="BU1118" s="82">
        <f t="shared" ca="1" si="804"/>
        <v>-4.2578247660364599E-9</v>
      </c>
      <c r="BV1118" s="82">
        <f t="shared" ca="1" si="805"/>
        <v>-2.9943922343414556E-9</v>
      </c>
      <c r="BW1118" s="82">
        <f t="shared" ca="1" si="822"/>
        <v>-9.9384849387017825E-9</v>
      </c>
      <c r="BX1118" s="10">
        <f t="shared" ca="1" si="806"/>
        <v>-1.8625994260191893E-12</v>
      </c>
      <c r="BY1118" s="10">
        <f t="shared" ca="1" si="807"/>
        <v>2.8902850229962428E-12</v>
      </c>
      <c r="BZ1118" s="10">
        <f t="shared" ca="1" si="808"/>
        <v>-3.5034723983035463E-11</v>
      </c>
      <c r="CA1118" s="10">
        <f t="shared" ca="1" si="809"/>
        <v>-2.0257049910634696E-11</v>
      </c>
      <c r="CB1118" s="10">
        <v>0</v>
      </c>
      <c r="CC1118" s="82">
        <f t="shared" ca="1" si="810"/>
        <v>3.9725652202851362E-13</v>
      </c>
      <c r="CD1118" s="82">
        <f t="shared" ca="1" si="811"/>
        <v>3.4270724516460853E-13</v>
      </c>
      <c r="CE1118" s="82">
        <f t="shared" ca="1" si="812"/>
        <v>1.8915613015532971E-10</v>
      </c>
      <c r="CF1118" s="82">
        <f t="shared" ca="1" si="813"/>
        <v>3.7028113764059381E-11</v>
      </c>
      <c r="CG1118" s="82">
        <f t="shared" ca="1" si="823"/>
        <v>2.269242076865822E-10</v>
      </c>
      <c r="CH1118" s="13" t="str">
        <f t="shared" ca="1" si="824"/>
        <v/>
      </c>
      <c r="CI1118" s="81">
        <f t="shared" ca="1" si="833"/>
        <v>0.1131775965863165</v>
      </c>
      <c r="CJ1118" s="81">
        <f t="shared" ca="1" si="834"/>
        <v>0.13063724757458739</v>
      </c>
      <c r="CK1118" s="81">
        <f t="shared" ca="1" si="835"/>
        <v>0.39004625943939081</v>
      </c>
      <c r="CL1118" s="81">
        <f t="shared" ca="1" si="836"/>
        <v>0.17284488538116416</v>
      </c>
      <c r="CM1118" s="89">
        <f t="shared" ca="1" si="825"/>
        <v>0.80670598898145884</v>
      </c>
    </row>
    <row r="1119" spans="1:91" x14ac:dyDescent="0.3">
      <c r="A1119">
        <v>1054</v>
      </c>
      <c r="B1119" s="3">
        <f t="shared" si="838"/>
        <v>3.1166666666666667</v>
      </c>
      <c r="C1119" s="3">
        <f t="shared" si="826"/>
        <v>35.133333333333333</v>
      </c>
      <c r="D1119" s="4">
        <f t="shared" ca="1" si="814"/>
        <v>1119</v>
      </c>
      <c r="E1119" s="58">
        <f>(0.5*(COS(B1119*2*PI())+1)*('key variables'!$B$4-'key variables'!$B$6)+'key variables'!$B$6)/'key variables'!$B$4</f>
        <v>1</v>
      </c>
      <c r="F1119" s="10">
        <f t="shared" ca="1" si="827"/>
        <v>11689222.907461114</v>
      </c>
      <c r="G1119" s="10">
        <f t="shared" ca="1" si="828"/>
        <v>13492492.798713122</v>
      </c>
      <c r="H1119" s="10">
        <f t="shared" ca="1" si="829"/>
        <v>40309474.521088287</v>
      </c>
      <c r="I1119" s="10">
        <f t="shared" ca="1" si="830"/>
        <v>17912154.249750931</v>
      </c>
      <c r="J1119" s="10">
        <f t="shared" ca="1" si="815"/>
        <v>83403344.477013454</v>
      </c>
      <c r="K1119" s="82">
        <f t="shared" ca="1" si="792"/>
        <v>2249832.832292099</v>
      </c>
      <c r="L1119" s="82">
        <f t="shared" ca="1" si="793"/>
        <v>2596909.4377209195</v>
      </c>
      <c r="M1119" s="82">
        <f t="shared" ca="1" si="794"/>
        <v>7778311.98309422</v>
      </c>
      <c r="N1119" s="82">
        <f t="shared" ca="1" si="795"/>
        <v>3496312.733215793</v>
      </c>
      <c r="O1119" s="82">
        <f t="shared" ca="1" si="816"/>
        <v>16121366.986323033</v>
      </c>
      <c r="P1119" s="10">
        <f ca="1">IF(IF($A1119&gt;='key variables'!$B$26,K1119*SUMPRODUCT(Z1119:AC1119,'control variables'!$O$3:$R$3)/J1119+F$65*'key variables'!$B$25/scenario!J$65,K1119*SUMPRODUCT(Z1119:AC1119,'control variables'!$O$7:$R$7)/J1119+F$65*'key variables'!$B$25/scenario!J$65)&lt;'key variables'!$B$28,0,IF($A1119&gt;='key variables'!$B$26,K1119*SUMPRODUCT(Z1119:AC1119,'control variables'!$O$3:$R$3)/J1119+F$65*'key variables'!$B$25/scenario!J$65,K1119*SUMPRODUCT(Z1119:AC1119,'control variables'!$O$7:$R$7)/J1119+F$65*'key variables'!$B$25/scenario!J$65))</f>
        <v>5.9395652596255175E-59</v>
      </c>
      <c r="Q1119" s="10">
        <f ca="1">IF(IF($A1119&gt;='key variables'!$B$26,L1119*SUMPRODUCT(Z1119:AC1119,'control variables'!$O$4:$R$4)/J1119+G$65*'key variables'!$B$25/scenario!J$65,L1119*SUMPRODUCT(Z1119:AC1119,'control variables'!$O$7:$R$7)/J1119+G$65*'key variables'!$B$25/scenario!J$65)&lt;'key variables'!$B$28,0,IF($A1119&gt;='key variables'!$B$26,L1119*SUMPRODUCT(Z1119:AC1119,'control variables'!$O$4:$R$4)/J1119+G$65*'key variables'!$B$25/scenario!J$65,L1119*SUMPRODUCT(Z1119:AC1119,'control variables'!$O$7:$R$7)/J1119+G$65*'key variables'!$B$25/scenario!J$65))</f>
        <v>6.8558485134055613E-59</v>
      </c>
      <c r="R1119" s="10">
        <f ca="1">IF(IF($A1119&gt;='key variables'!$B$26,M1119*SUMPRODUCT(Z1119:AC1119,'control variables'!$O$5:$R$5)/J1119+H$65*'key variables'!$B$25/scenario!J$65,M1119*SUMPRODUCT(Z1119:AC1119,'control variables'!$O$7:$R$7)/J1119+H$65*'key variables'!$B$25/scenario!J$65)&lt;'key variables'!$B$28,0,IF($A1119&gt;='key variables'!$B$26,M1119*SUMPRODUCT(Z1119:AC1119,'control variables'!$O$5:$R$5)/J1119+H$65*'key variables'!$B$25/scenario!J$65,M1119*SUMPRODUCT(Z1119:AC1119,'control variables'!$O$7:$R$7)/J1119+H$65*'key variables'!$B$25/scenario!J$65))</f>
        <v>2.0534766392509074E-58</v>
      </c>
      <c r="S1119" s="10">
        <f ca="1">IF(IF($A1119&gt;='key variables'!$B$26,N1119*SUMPRODUCT(Z1119:AC1119,'control variables'!$O$6:$R$6)/J1119+I$65*'key variables'!$B$25/scenario!J$65,N1119*SUMPRODUCT(Z1119:AC1119,'control variables'!$O$7:$R$7)/J1119+I$65*'key variables'!$B$25/scenario!J$65)&lt;'key variables'!$B$28,0,IF($A1119&gt;='key variables'!$B$26,N1119*SUMPRODUCT(Z1119:AC1119,'control variables'!$O$6:$R$6)/J1119+I$65*'key variables'!$B$25/scenario!J$65,N1119*SUMPRODUCT(Z1119:AC1119,'control variables'!$O$7:$R$7)/J1119+I$65*'key variables'!$B$25/scenario!J$65))</f>
        <v>9.2302758449116226E-59</v>
      </c>
      <c r="T1119" s="10">
        <f t="shared" ca="1" si="837"/>
        <v>4.2560456010451781E-58</v>
      </c>
      <c r="U1119" s="82">
        <f ca="1">SUMPRODUCT(P1089:P1118,'control variables'!AD$7:AD$36)</f>
        <v>1.2592977156443073E-58</v>
      </c>
      <c r="V1119" s="82">
        <f ca="1">SUMPRODUCT(Q1089:Q1118,'control variables'!AE$7:AE$36)</f>
        <v>1.4535667164770538E-58</v>
      </c>
      <c r="W1119" s="82">
        <f ca="1">SUMPRODUCT(R1089:R1118,'control variables'!AF$7:AF$36)</f>
        <v>4.3537503637103853E-58</v>
      </c>
      <c r="X1119" s="82">
        <f ca="1">SUMPRODUCT(S1089:S1118,'control variables'!AG$7:AG$36)</f>
        <v>1.9569892371208484E-58</v>
      </c>
      <c r="Y1119" s="82">
        <f t="shared" ca="1" si="831"/>
        <v>9.0236040329525943E-58</v>
      </c>
      <c r="Z1119" s="10">
        <f ca="1">IF($A1119&gt;='key variables'!$B$26,SUMPRODUCT(P1089:P1118,'control variables'!V$7:V$36)*$E1119,SUMPRODUCT(P1089:P1118,'control variables'!Z$7:Z$36)*$E1119)</f>
        <v>3.0728139109575303E-58</v>
      </c>
      <c r="AA1119" s="10">
        <f ca="1">IF($A1119&gt;='key variables'!$B$26,SUMPRODUCT(Q1089:Q1118,'control variables'!W$7:W$36)*$E1119,SUMPRODUCT(Q1089:Q1118,'control variables'!AA$7:AA$36)*$E1119)</f>
        <v>3.546849939777974E-58</v>
      </c>
      <c r="AB1119" s="10">
        <f ca="1">IF($A1119&gt;='key variables'!$B$26,SUMPRODUCT(R1089:R1118,'control variables'!X$7:X$36)*$E1119,SUMPRODUCT(R1089:R1118,'control variables'!AB$7:AB$36)*$E1119)</f>
        <v>1.0623591638614879E-57</v>
      </c>
      <c r="AC1119" s="10">
        <f ca="1">IF($A1119&gt;='key variables'!$B$26,SUMPRODUCT(S1089:S1118,'control variables'!Y$7:Y$36)*$E1119,SUMPRODUCT(S1089:S1118,'control variables'!AC$7:AC$36)*$E1119)</f>
        <v>4.7752518540402325E-58</v>
      </c>
      <c r="AD1119" s="10">
        <f t="shared" ca="1" si="832"/>
        <v>2.2018507343390616E-57</v>
      </c>
      <c r="AE1119" s="82">
        <f ca="1">SUMPRODUCT(P1089:P1118,'control variables'!AL$7:AL$36)</f>
        <v>4.1837916743178526E-58</v>
      </c>
      <c r="AF1119" s="82">
        <f ca="1">SUMPRODUCT(Q1089:Q1118,'control variables'!AM$7:AM$36)</f>
        <v>4.8165887462516169E-58</v>
      </c>
      <c r="AG1119" s="82">
        <f ca="1">SUMPRODUCT(R1089:R1118,'control variables'!AN$7:AN$36)</f>
        <v>1.3733360370215103E-57</v>
      </c>
      <c r="AH1119" s="82">
        <f ca="1">SUMPRODUCT(S1089:S1118,'control variables'!AO$7:AO$36)</f>
        <v>5.9464088159059298E-58</v>
      </c>
      <c r="AI1119" s="82">
        <f t="shared" ca="1" si="796"/>
        <v>2.8680149606690504E-57</v>
      </c>
      <c r="AJ1119" s="10">
        <f ca="1">SUMPRODUCT(P1089:P1118,'control variables'!AP$7:AP$36)</f>
        <v>3.9976292174502132E-61</v>
      </c>
      <c r="AK1119" s="10">
        <f ca="1">SUMPRODUCT(Q1089:Q1118,'control variables'!AQ$7:AQ$36)</f>
        <v>1.1535836012234783E-60</v>
      </c>
      <c r="AL1119" s="10">
        <f ca="1">SUMPRODUCT(R1089:R1118,'control variables'!AR$7:AR$36)</f>
        <v>4.146282354815881E-59</v>
      </c>
      <c r="AM1119" s="10">
        <f ca="1">SUMPRODUCT(S1089:S1118,'control variables'!AS$7:AS$36)</f>
        <v>3.1062223235063938E-59</v>
      </c>
      <c r="AN1119" s="10">
        <f t="shared" ca="1" si="817"/>
        <v>7.4078393306191247E-59</v>
      </c>
      <c r="AO1119" s="82">
        <f ca="1">SUMPRODUCT(P1089:P1118,'control variables'!AX$7:AX$36)</f>
        <v>5.4361656697553962E-61</v>
      </c>
      <c r="AP1119" s="82">
        <f ca="1">SUMPRODUCT(Q1089:Q1118,'control variables'!AY$7:AY$36)</f>
        <v>1.2549581222370028E-60</v>
      </c>
      <c r="AQ1119" s="82">
        <f ca="1">SUMPRODUCT(R1089:R1118,'control variables'!AZ$7:AZ$36)</f>
        <v>1.1276622502143479E-59</v>
      </c>
      <c r="AR1119" s="82">
        <f ca="1">SUMPRODUCT(S1089:S1118,'control variables'!BA$7:BA$36)</f>
        <v>8.4479766577469444E-60</v>
      </c>
      <c r="AS1119" s="82">
        <f t="shared" ca="1" si="818"/>
        <v>2.1523173849102965E-59</v>
      </c>
      <c r="AT1119" s="10">
        <f ca="1">SUMPRODUCT(P1089:P1118,'control variables'!AT$7:AT$36)</f>
        <v>-4.7976283385525163E-61</v>
      </c>
      <c r="AU1119" s="10">
        <f ca="1">SUMPRODUCT(Q1089:Q1118,'control variables'!AU$7:AU$36)</f>
        <v>5.2043713026277918E-61</v>
      </c>
      <c r="AV1119" s="10">
        <f ca="1">SUMPRODUCT(R1089:R1118,'control variables'!AV$7:AV$36)</f>
        <v>2.2410439888494992E-58</v>
      </c>
      <c r="AW1119" s="10">
        <f ca="1">SUMPRODUCT(S1089:S1118,'control variables'!AW$7:AW$36)</f>
        <v>1.6788969661071829E-58</v>
      </c>
      <c r="AX1119" s="10">
        <f t="shared" ca="1" si="797"/>
        <v>3.9203476979207574E-58</v>
      </c>
      <c r="AY1119" s="82">
        <f ca="1">SUMPRODUCT(P1089:P1118,'control variables'!BB$7:BB$36)</f>
        <v>1.738883298821015E-60</v>
      </c>
      <c r="AZ1119" s="82">
        <f ca="1">SUMPRODUCT(Q1089:Q1118,'control variables'!BC$7:BC$36)</f>
        <v>4.4341493110920807E-60</v>
      </c>
      <c r="BA1119" s="82">
        <f ca="1">SUMPRODUCT(R1089:R1118,'control variables'!BD$7:BD$36)</f>
        <v>3.1040408146799728E-59</v>
      </c>
      <c r="BB1119" s="82">
        <f ca="1">SUMPRODUCT(S1089:S1118,'control variables'!BE$7:BE$36)</f>
        <v>4.4110635800089612E-60</v>
      </c>
      <c r="BC1119" s="82">
        <f t="shared" ca="1" si="819"/>
        <v>4.1624504336721785E-59</v>
      </c>
      <c r="BD1119" s="10">
        <f ca="1">SUMPRODUCT(P1089:P1118,'control variables'!BF$7:BF$36)</f>
        <v>3.6375924013824483E-61</v>
      </c>
      <c r="BE1119" s="10">
        <f ca="1">SUMPRODUCT(Q1089:Q1118,'control variables'!BG$7:BG$36)</f>
        <v>4.1987555262530416E-61</v>
      </c>
      <c r="BF1119" s="10">
        <f ca="1">SUMPRODUCT(R1089:R1118,'control variables'!BH$7:BH$36)</f>
        <v>1.2576191510397552E-59</v>
      </c>
      <c r="BG1119" s="10">
        <f ca="1">SUMPRODUCT(S1089:S1118,'control variables'!BI$7:BI$36)</f>
        <v>2.826467915450718E-59</v>
      </c>
      <c r="BH1119" s="10">
        <f t="shared" ca="1" si="820"/>
        <v>4.1624505457668275E-59</v>
      </c>
      <c r="BI1119" s="82">
        <f t="shared" ca="1" si="798"/>
        <v>4.1963828789675108E-58</v>
      </c>
      <c r="BJ1119" s="82">
        <f t="shared" ca="1" si="799"/>
        <v>4.8661346106651655E-58</v>
      </c>
      <c r="BK1119" s="82">
        <f t="shared" ca="1" si="800"/>
        <v>1.6284808440532599E-57</v>
      </c>
      <c r="BL1119" s="82">
        <f t="shared" ca="1" si="801"/>
        <v>7.6694164178132024E-58</v>
      </c>
      <c r="BM1119" s="82">
        <f t="shared" ca="1" si="791"/>
        <v>3.3016742347978475E-57</v>
      </c>
      <c r="BN1119" s="10">
        <f ca="1">BN1118+BI1119-INDIRECT(ADDRESS(MAX($D1119-'key variables'!$B$9*30,34),scenario!BI$4),TRUE)</f>
        <v>9439390.0751690175</v>
      </c>
      <c r="BO1119" s="10">
        <f ca="1">BO1118+BJ1119-INDIRECT(ADDRESS(MAX($D1119-'key variables'!$B$9*30,34),scenario!BJ$4),TRUE)</f>
        <v>10895583.360992203</v>
      </c>
      <c r="BP1119" s="10">
        <f ca="1">BP1118+BK1119-INDIRECT(ADDRESS(MAX($D1119-'key variables'!$B$9*30,34),scenario!BK$4),TRUE)</f>
        <v>32531162.537994072</v>
      </c>
      <c r="BQ1119" s="10">
        <f ca="1">BQ1118+BL1119-INDIRECT(ADDRESS(MAX($D1119-'key variables'!$B$9*30,34),scenario!BL$4),TRUE)</f>
        <v>14415841.516535141</v>
      </c>
      <c r="BR1119" s="10">
        <f t="shared" ca="1" si="821"/>
        <v>67281977.490690395</v>
      </c>
      <c r="BS1119" s="82">
        <f t="shared" ca="1" si="802"/>
        <v>-2.3433848477536824E-9</v>
      </c>
      <c r="BT1119" s="82">
        <f t="shared" ca="1" si="803"/>
        <v>-3.4288309057018498E-10</v>
      </c>
      <c r="BU1119" s="82">
        <f t="shared" ca="1" si="804"/>
        <v>-4.2578247660364599E-9</v>
      </c>
      <c r="BV1119" s="82">
        <f t="shared" ca="1" si="805"/>
        <v>-2.9943922343414556E-9</v>
      </c>
      <c r="BW1119" s="82">
        <f t="shared" ca="1" si="822"/>
        <v>-9.9384849387017825E-9</v>
      </c>
      <c r="BX1119" s="10">
        <f t="shared" ca="1" si="806"/>
        <v>-1.8625994260191893E-12</v>
      </c>
      <c r="BY1119" s="10">
        <f t="shared" ca="1" si="807"/>
        <v>2.8902850229962428E-12</v>
      </c>
      <c r="BZ1119" s="10">
        <f t="shared" ca="1" si="808"/>
        <v>-3.5034723983035463E-11</v>
      </c>
      <c r="CA1119" s="10">
        <f t="shared" ca="1" si="809"/>
        <v>-2.0257049910634696E-11</v>
      </c>
      <c r="CB1119" s="10">
        <v>0</v>
      </c>
      <c r="CC1119" s="82">
        <f t="shared" ca="1" si="810"/>
        <v>3.9725652202851362E-13</v>
      </c>
      <c r="CD1119" s="82">
        <f t="shared" ca="1" si="811"/>
        <v>3.4270724516460853E-13</v>
      </c>
      <c r="CE1119" s="82">
        <f t="shared" ca="1" si="812"/>
        <v>1.8915613015532971E-10</v>
      </c>
      <c r="CF1119" s="82">
        <f t="shared" ca="1" si="813"/>
        <v>3.7028113764059381E-11</v>
      </c>
      <c r="CG1119" s="82">
        <f t="shared" ca="1" si="823"/>
        <v>2.269242076865822E-10</v>
      </c>
      <c r="CH1119" s="13" t="str">
        <f t="shared" ca="1" si="824"/>
        <v/>
      </c>
      <c r="CI1119" s="81">
        <f t="shared" ca="1" si="833"/>
        <v>0.1131775965863165</v>
      </c>
      <c r="CJ1119" s="81">
        <f t="shared" ca="1" si="834"/>
        <v>0.13063724757458739</v>
      </c>
      <c r="CK1119" s="81">
        <f t="shared" ca="1" si="835"/>
        <v>0.39004625943939081</v>
      </c>
      <c r="CL1119" s="81">
        <f t="shared" ca="1" si="836"/>
        <v>0.17284488538116416</v>
      </c>
      <c r="CM1119" s="89">
        <f t="shared" ca="1" si="825"/>
        <v>0.80670598898145884</v>
      </c>
    </row>
    <row r="1120" spans="1:91" x14ac:dyDescent="0.3">
      <c r="A1120">
        <v>1055</v>
      </c>
      <c r="B1120" s="3">
        <f t="shared" si="838"/>
        <v>3.1194444444444445</v>
      </c>
      <c r="C1120" s="3">
        <f t="shared" si="826"/>
        <v>35.166666666666664</v>
      </c>
      <c r="D1120" s="4">
        <f t="shared" ca="1" si="814"/>
        <v>1120</v>
      </c>
      <c r="E1120" s="58">
        <f>(0.5*(COS(B1120*2*PI())+1)*('key variables'!$B$4-'key variables'!$B$6)+'key variables'!$B$6)/'key variables'!$B$4</f>
        <v>1</v>
      </c>
      <c r="F1120" s="10">
        <f t="shared" ca="1" si="827"/>
        <v>11689222.907461114</v>
      </c>
      <c r="G1120" s="10">
        <f t="shared" ca="1" si="828"/>
        <v>13492492.798713122</v>
      </c>
      <c r="H1120" s="10">
        <f t="shared" ca="1" si="829"/>
        <v>40309474.521088287</v>
      </c>
      <c r="I1120" s="10">
        <f t="shared" ca="1" si="830"/>
        <v>17912154.249750931</v>
      </c>
      <c r="J1120" s="10">
        <f t="shared" ca="1" si="815"/>
        <v>83403344.477013454</v>
      </c>
      <c r="K1120" s="82">
        <f t="shared" ca="1" si="792"/>
        <v>2249832.832292099</v>
      </c>
      <c r="L1120" s="82">
        <f t="shared" ca="1" si="793"/>
        <v>2596909.4377209195</v>
      </c>
      <c r="M1120" s="82">
        <f t="shared" ca="1" si="794"/>
        <v>7778311.98309422</v>
      </c>
      <c r="N1120" s="82">
        <f t="shared" ca="1" si="795"/>
        <v>3496312.733215793</v>
      </c>
      <c r="O1120" s="82">
        <f t="shared" ca="1" si="816"/>
        <v>16121366.986323033</v>
      </c>
      <c r="P1120" s="10">
        <f ca="1">IF(IF($A1120&gt;='key variables'!$B$26,K1120*SUMPRODUCT(Z1120:AC1120,'control variables'!$O$3:$R$3)/J1120+F$65*'key variables'!$B$25/scenario!J$65,K1120*SUMPRODUCT(Z1120:AC1120,'control variables'!$O$7:$R$7)/J1120+F$65*'key variables'!$B$25/scenario!J$65)&lt;'key variables'!$B$28,0,IF($A1120&gt;='key variables'!$B$26,K1120*SUMPRODUCT(Z1120:AC1120,'control variables'!$O$3:$R$3)/J1120+F$65*'key variables'!$B$25/scenario!J$65,K1120*SUMPRODUCT(Z1120:AC1120,'control variables'!$O$7:$R$7)/J1120+F$65*'key variables'!$B$25/scenario!J$65))</f>
        <v>5.1106943340519113E-59</v>
      </c>
      <c r="Q1120" s="10">
        <f ca="1">IF(IF($A1120&gt;='key variables'!$B$26,L1120*SUMPRODUCT(Z1120:AC1120,'control variables'!$O$4:$R$4)/J1120+G$65*'key variables'!$B$25/scenario!J$65,L1120*SUMPRODUCT(Z1120:AC1120,'control variables'!$O$7:$R$7)/J1120+G$65*'key variables'!$B$25/scenario!J$65)&lt;'key variables'!$B$28,0,IF($A1120&gt;='key variables'!$B$26,L1120*SUMPRODUCT(Z1120:AC1120,'control variables'!$O$4:$R$4)/J1120+G$65*'key variables'!$B$25/scenario!J$65,L1120*SUMPRODUCT(Z1120:AC1120,'control variables'!$O$7:$R$7)/J1120+G$65*'key variables'!$B$25/scenario!J$65))</f>
        <v>5.8991095511238029E-59</v>
      </c>
      <c r="R1120" s="10">
        <f ca="1">IF(IF($A1120&gt;='key variables'!$B$26,M1120*SUMPRODUCT(Z1120:AC1120,'control variables'!$O$5:$R$5)/J1120+H$65*'key variables'!$B$25/scenario!J$65,M1120*SUMPRODUCT(Z1120:AC1120,'control variables'!$O$7:$R$7)/J1120+H$65*'key variables'!$B$25/scenario!J$65)&lt;'key variables'!$B$28,0,IF($A1120&gt;='key variables'!$B$26,M1120*SUMPRODUCT(Z1120:AC1120,'control variables'!$O$5:$R$5)/J1120+H$65*'key variables'!$B$25/scenario!J$65,M1120*SUMPRODUCT(Z1120:AC1120,'control variables'!$O$7:$R$7)/J1120+H$65*'key variables'!$B$25/scenario!J$65))</f>
        <v>1.7669123861077419E-58</v>
      </c>
      <c r="S1120" s="10">
        <f ca="1">IF(IF($A1120&gt;='key variables'!$B$26,N1120*SUMPRODUCT(Z1120:AC1120,'control variables'!$O$6:$R$6)/J1120+I$65*'key variables'!$B$25/scenario!J$65,N1120*SUMPRODUCT(Z1120:AC1120,'control variables'!$O$7:$R$7)/J1120+I$65*'key variables'!$B$25/scenario!J$65)&lt;'key variables'!$B$28,0,IF($A1120&gt;='key variables'!$B$26,N1120*SUMPRODUCT(Z1120:AC1120,'control variables'!$O$6:$R$6)/J1120+I$65*'key variables'!$B$25/scenario!J$65,N1120*SUMPRODUCT(Z1120:AC1120,'control variables'!$O$7:$R$7)/J1120+I$65*'key variables'!$B$25/scenario!J$65))</f>
        <v>7.9421837121628426E-59</v>
      </c>
      <c r="T1120" s="10">
        <f t="shared" ca="1" si="837"/>
        <v>3.6621111458415976E-58</v>
      </c>
      <c r="U1120" s="82">
        <f ca="1">SUMPRODUCT(P1090:P1119,'control variables'!AD$7:AD$36)</f>
        <v>1.0835617454994762E-58</v>
      </c>
      <c r="V1120" s="82">
        <f ca="1">SUMPRODUCT(Q1090:Q1119,'control variables'!AE$7:AE$36)</f>
        <v>1.2507203570205559E-58</v>
      </c>
      <c r="W1120" s="82">
        <f ca="1">SUMPRODUCT(R1090:R1119,'control variables'!AF$7:AF$36)</f>
        <v>3.7461811333131123E-58</v>
      </c>
      <c r="X1120" s="82">
        <f ca="1">SUMPRODUCT(S1090:S1119,'control variables'!AG$7:AG$36)</f>
        <v>1.6838898755672022E-58</v>
      </c>
      <c r="Y1120" s="82">
        <f t="shared" ca="1" si="831"/>
        <v>7.7643531114003463E-58</v>
      </c>
      <c r="Z1120" s="10">
        <f ca="1">IF($A1120&gt;='key variables'!$B$26,SUMPRODUCT(P1090:P1119,'control variables'!V$7:V$36)*$E1120,SUMPRODUCT(P1090:P1119,'control variables'!Z$7:Z$36)*$E1120)</f>
        <v>2.6440003532037421E-58</v>
      </c>
      <c r="AA1120" s="10">
        <f ca="1">IF($A1120&gt;='key variables'!$B$26,SUMPRODUCT(Q1090:Q1119,'control variables'!W$7:W$36)*$E1120,SUMPRODUCT(Q1090:Q1119,'control variables'!AA$7:AA$36)*$E1120)</f>
        <v>3.0518842875881679E-58</v>
      </c>
      <c r="AB1120" s="10">
        <f ca="1">IF($A1120&gt;='key variables'!$B$26,SUMPRODUCT(R1090:R1119,'control variables'!X$7:X$36)*$E1120,SUMPRODUCT(R1090:R1119,'control variables'!AB$7:AB$36)*$E1120)</f>
        <v>9.1410612092800686E-58</v>
      </c>
      <c r="AC1120" s="10">
        <f ca="1">IF($A1120&gt;='key variables'!$B$26,SUMPRODUCT(S1090:S1119,'control variables'!Y$7:Y$36)*$E1120,SUMPRODUCT(S1090:S1119,'control variables'!AC$7:AC$36)*$E1120)</f>
        <v>4.1088617646829251E-58</v>
      </c>
      <c r="AD1120" s="10">
        <f t="shared" ca="1" si="832"/>
        <v>1.8945807614754904E-57</v>
      </c>
      <c r="AE1120" s="82">
        <f ca="1">SUMPRODUCT(P1090:P1119,'control variables'!AL$7:AL$36)</f>
        <v>3.5999403104694432E-58</v>
      </c>
      <c r="AF1120" s="82">
        <f ca="1">SUMPRODUCT(Q1090:Q1119,'control variables'!AM$7:AM$36)</f>
        <v>4.1444300616167241E-58</v>
      </c>
      <c r="AG1120" s="82">
        <f ca="1">SUMPRODUCT(R1090:R1119,'control variables'!AN$7:AN$36)</f>
        <v>1.1816859309325374E-57</v>
      </c>
      <c r="AH1120" s="82">
        <f ca="1">SUMPRODUCT(S1090:S1119,'control variables'!AO$7:AO$36)</f>
        <v>5.1165828667606617E-58</v>
      </c>
      <c r="AI1120" s="82">
        <f t="shared" ca="1" si="796"/>
        <v>2.4677812548172201E-57</v>
      </c>
      <c r="AJ1120" s="10">
        <f ca="1">SUMPRODUCT(P1090:P1119,'control variables'!AP$7:AP$36)</f>
        <v>3.4397569684336308E-61</v>
      </c>
      <c r="AK1120" s="10">
        <f ca="1">SUMPRODUCT(Q1090:Q1119,'control variables'!AQ$7:AQ$36)</f>
        <v>9.9260011750417952E-61</v>
      </c>
      <c r="AL1120" s="10">
        <f ca="1">SUMPRODUCT(R1090:R1119,'control variables'!AR$7:AR$36)</f>
        <v>3.5676654455132578E-59</v>
      </c>
      <c r="AM1120" s="10">
        <f ca="1">SUMPRODUCT(S1090:S1119,'control variables'!AS$7:AS$36)</f>
        <v>2.672746595943722E-59</v>
      </c>
      <c r="AN1120" s="10">
        <f t="shared" ca="1" si="817"/>
        <v>6.3740696228917341E-59</v>
      </c>
      <c r="AO1120" s="82">
        <f ca="1">SUMPRODUCT(P1090:P1119,'control variables'!AX$7:AX$36)</f>
        <v>4.6775445462717368E-61</v>
      </c>
      <c r="AP1120" s="82">
        <f ca="1">SUMPRODUCT(Q1090:Q1119,'control variables'!AY$7:AY$36)</f>
        <v>1.0798277457083535E-60</v>
      </c>
      <c r="AQ1120" s="82">
        <f ca="1">SUMPRODUCT(R1090:R1119,'control variables'!AZ$7:AZ$36)</f>
        <v>9.7029611107565386E-60</v>
      </c>
      <c r="AR1120" s="82">
        <f ca="1">SUMPRODUCT(S1090:S1119,'control variables'!BA$7:BA$36)</f>
        <v>7.2690549815883741E-60</v>
      </c>
      <c r="AS1120" s="82">
        <f t="shared" ca="1" si="818"/>
        <v>1.8519598292680439E-59</v>
      </c>
      <c r="AT1120" s="10">
        <f ca="1">SUMPRODUCT(P1090:P1119,'control variables'!AT$7:AT$36)</f>
        <v>-4.1281155934757978E-61</v>
      </c>
      <c r="AU1120" s="10">
        <f ca="1">SUMPRODUCT(Q1090:Q1119,'control variables'!AU$7:AU$36)</f>
        <v>4.4780972623439423E-61</v>
      </c>
      <c r="AV1120" s="10">
        <f ca="1">SUMPRODUCT(R1090:R1119,'control variables'!AV$7:AV$36)</f>
        <v>1.9283045670073749E-58</v>
      </c>
      <c r="AW1120" s="10">
        <f ca="1">SUMPRODUCT(S1090:S1119,'control variables'!AW$7:AW$36)</f>
        <v>1.4446055960469236E-58</v>
      </c>
      <c r="AX1120" s="10">
        <f t="shared" ca="1" si="797"/>
        <v>3.3732601447231667E-58</v>
      </c>
      <c r="AY1120" s="82">
        <f ca="1">SUMPRODUCT(P1090:P1119,'control variables'!BB$7:BB$36)</f>
        <v>1.4962207896377867E-60</v>
      </c>
      <c r="AZ1120" s="82">
        <f ca="1">SUMPRODUCT(Q1090:Q1119,'control variables'!BC$7:BC$36)</f>
        <v>3.8153603454080516E-60</v>
      </c>
      <c r="BA1120" s="82">
        <f ca="1">SUMPRODUCT(R1090:R1119,'control variables'!BD$7:BD$36)</f>
        <v>2.6708695183611826E-59</v>
      </c>
      <c r="BB1120" s="82">
        <f ca="1">SUMPRODUCT(S1090:S1119,'control variables'!BE$7:BE$36)</f>
        <v>3.7954962459518265E-60</v>
      </c>
      <c r="BC1120" s="82">
        <f t="shared" ca="1" si="819"/>
        <v>3.5815772564609488E-59</v>
      </c>
      <c r="BD1120" s="10">
        <f ca="1">SUMPRODUCT(P1090:P1119,'control variables'!BF$7:BF$36)</f>
        <v>3.12996356849654E-61</v>
      </c>
      <c r="BE1120" s="10">
        <f ca="1">SUMPRODUCT(Q1090:Q1119,'control variables'!BG$7:BG$36)</f>
        <v>3.6128159452942021E-61</v>
      </c>
      <c r="BF1120" s="10">
        <f ca="1">SUMPRODUCT(R1090:R1119,'control variables'!BH$7:BH$36)</f>
        <v>1.0821174258836724E-59</v>
      </c>
      <c r="BG1120" s="10">
        <f ca="1">SUMPRODUCT(S1090:S1119,'control variables'!BI$7:BI$36)</f>
        <v>2.4320321318911228E-59</v>
      </c>
      <c r="BH1120" s="10">
        <f t="shared" ca="1" si="820"/>
        <v>3.5815773529127024E-59</v>
      </c>
      <c r="BI1120" s="82">
        <f t="shared" ca="1" si="798"/>
        <v>3.6107744027723449E-58</v>
      </c>
      <c r="BJ1120" s="82">
        <f t="shared" ca="1" si="799"/>
        <v>4.1870617623331485E-58</v>
      </c>
      <c r="BK1120" s="82">
        <f t="shared" ca="1" si="800"/>
        <v>1.4012250828168866E-57</v>
      </c>
      <c r="BL1120" s="82">
        <f t="shared" ca="1" si="801"/>
        <v>6.5991434252671035E-58</v>
      </c>
      <c r="BM1120" s="82">
        <f t="shared" ca="1" si="791"/>
        <v>2.8409230418541466E-57</v>
      </c>
      <c r="BN1120" s="10">
        <f ca="1">BN1119+BI1120-INDIRECT(ADDRESS(MAX($D1120-'key variables'!$B$9*30,34),scenario!BI$4),TRUE)</f>
        <v>9439390.0751690175</v>
      </c>
      <c r="BO1120" s="10">
        <f ca="1">BO1119+BJ1120-INDIRECT(ADDRESS(MAX($D1120-'key variables'!$B$9*30,34),scenario!BJ$4),TRUE)</f>
        <v>10895583.360992203</v>
      </c>
      <c r="BP1120" s="10">
        <f ca="1">BP1119+BK1120-INDIRECT(ADDRESS(MAX($D1120-'key variables'!$B$9*30,34),scenario!BK$4),TRUE)</f>
        <v>32531162.537994072</v>
      </c>
      <c r="BQ1120" s="10">
        <f ca="1">BQ1119+BL1120-INDIRECT(ADDRESS(MAX($D1120-'key variables'!$B$9*30,34),scenario!BL$4),TRUE)</f>
        <v>14415841.516535141</v>
      </c>
      <c r="BR1120" s="10">
        <f t="shared" ca="1" si="821"/>
        <v>67281977.490690395</v>
      </c>
      <c r="BS1120" s="82">
        <f t="shared" ca="1" si="802"/>
        <v>-2.3433848477536824E-9</v>
      </c>
      <c r="BT1120" s="82">
        <f t="shared" ca="1" si="803"/>
        <v>-3.4288309057018498E-10</v>
      </c>
      <c r="BU1120" s="82">
        <f t="shared" ca="1" si="804"/>
        <v>-4.2578247660364599E-9</v>
      </c>
      <c r="BV1120" s="82">
        <f t="shared" ca="1" si="805"/>
        <v>-2.9943922343414556E-9</v>
      </c>
      <c r="BW1120" s="82">
        <f t="shared" ca="1" si="822"/>
        <v>-9.9384849387017825E-9</v>
      </c>
      <c r="BX1120" s="10">
        <f t="shared" ca="1" si="806"/>
        <v>-1.8625994260191893E-12</v>
      </c>
      <c r="BY1120" s="10">
        <f t="shared" ca="1" si="807"/>
        <v>2.8902850229962428E-12</v>
      </c>
      <c r="BZ1120" s="10">
        <f t="shared" ca="1" si="808"/>
        <v>-3.5034723983035463E-11</v>
      </c>
      <c r="CA1120" s="10">
        <f t="shared" ca="1" si="809"/>
        <v>-2.0257049910634696E-11</v>
      </c>
      <c r="CB1120" s="10">
        <v>0</v>
      </c>
      <c r="CC1120" s="82">
        <f t="shared" ca="1" si="810"/>
        <v>3.9725652202851362E-13</v>
      </c>
      <c r="CD1120" s="82">
        <f t="shared" ca="1" si="811"/>
        <v>3.4270724516460853E-13</v>
      </c>
      <c r="CE1120" s="82">
        <f t="shared" ca="1" si="812"/>
        <v>1.8915613015532971E-10</v>
      </c>
      <c r="CF1120" s="82">
        <f t="shared" ca="1" si="813"/>
        <v>3.7028113764059381E-11</v>
      </c>
      <c r="CG1120" s="82">
        <f t="shared" ca="1" si="823"/>
        <v>2.269242076865822E-10</v>
      </c>
      <c r="CH1120" s="13" t="str">
        <f t="shared" ca="1" si="824"/>
        <v/>
      </c>
      <c r="CI1120" s="81">
        <f t="shared" ca="1" si="833"/>
        <v>0.1131775965863165</v>
      </c>
      <c r="CJ1120" s="81">
        <f t="shared" ca="1" si="834"/>
        <v>0.13063724757458739</v>
      </c>
      <c r="CK1120" s="81">
        <f t="shared" ca="1" si="835"/>
        <v>0.39004625943939081</v>
      </c>
      <c r="CL1120" s="81">
        <f t="shared" ca="1" si="836"/>
        <v>0.17284488538116416</v>
      </c>
      <c r="CM1120" s="89">
        <f t="shared" ca="1" si="825"/>
        <v>0.80670598898145884</v>
      </c>
    </row>
    <row r="1121" spans="1:91" x14ac:dyDescent="0.3">
      <c r="A1121">
        <v>1056</v>
      </c>
      <c r="B1121" s="3">
        <f t="shared" si="838"/>
        <v>3.1222222222222222</v>
      </c>
      <c r="C1121" s="3">
        <f t="shared" si="826"/>
        <v>35.200000000000003</v>
      </c>
      <c r="D1121" s="4">
        <f t="shared" ca="1" si="814"/>
        <v>1121</v>
      </c>
      <c r="E1121" s="58">
        <f>(0.5*(COS(B1121*2*PI())+1)*('key variables'!$B$4-'key variables'!$B$6)+'key variables'!$B$6)/'key variables'!$B$4</f>
        <v>1</v>
      </c>
      <c r="F1121" s="10">
        <f t="shared" ca="1" si="827"/>
        <v>11689222.907461114</v>
      </c>
      <c r="G1121" s="10">
        <f t="shared" ca="1" si="828"/>
        <v>13492492.798713122</v>
      </c>
      <c r="H1121" s="10">
        <f t="shared" ca="1" si="829"/>
        <v>40309474.521088287</v>
      </c>
      <c r="I1121" s="10">
        <f t="shared" ca="1" si="830"/>
        <v>17912154.249750931</v>
      </c>
      <c r="J1121" s="10">
        <f t="shared" ca="1" si="815"/>
        <v>83403344.477013454</v>
      </c>
      <c r="K1121" s="82">
        <f t="shared" ca="1" si="792"/>
        <v>2249832.832292099</v>
      </c>
      <c r="L1121" s="82">
        <f t="shared" ca="1" si="793"/>
        <v>2596909.4377209195</v>
      </c>
      <c r="M1121" s="82">
        <f t="shared" ca="1" si="794"/>
        <v>7778311.98309422</v>
      </c>
      <c r="N1121" s="82">
        <f t="shared" ca="1" si="795"/>
        <v>3496312.733215793</v>
      </c>
      <c r="O1121" s="82">
        <f t="shared" ca="1" si="816"/>
        <v>16121366.986323033</v>
      </c>
      <c r="P1121" s="10">
        <f ca="1">IF(IF($A1121&gt;='key variables'!$B$26,K1121*SUMPRODUCT(Z1121:AC1121,'control variables'!$O$3:$R$3)/J1121+F$65*'key variables'!$B$25/scenario!J$65,K1121*SUMPRODUCT(Z1121:AC1121,'control variables'!$O$7:$R$7)/J1121+F$65*'key variables'!$B$25/scenario!J$65)&lt;'key variables'!$B$28,0,IF($A1121&gt;='key variables'!$B$26,K1121*SUMPRODUCT(Z1121:AC1121,'control variables'!$O$3:$R$3)/J1121+F$65*'key variables'!$B$25/scenario!J$65,K1121*SUMPRODUCT(Z1121:AC1121,'control variables'!$O$7:$R$7)/J1121+F$65*'key variables'!$B$25/scenario!J$65))</f>
        <v>4.397492987181538E-59</v>
      </c>
      <c r="Q1121" s="10">
        <f ca="1">IF(IF($A1121&gt;='key variables'!$B$26,L1121*SUMPRODUCT(Z1121:AC1121,'control variables'!$O$4:$R$4)/J1121+G$65*'key variables'!$B$25/scenario!J$65,L1121*SUMPRODUCT(Z1121:AC1121,'control variables'!$O$7:$R$7)/J1121+G$65*'key variables'!$B$25/scenario!J$65)&lt;'key variables'!$B$28,0,IF($A1121&gt;='key variables'!$B$26,L1121*SUMPRODUCT(Z1121:AC1121,'control variables'!$O$4:$R$4)/J1121+G$65*'key variables'!$B$25/scenario!J$65,L1121*SUMPRODUCT(Z1121:AC1121,'control variables'!$O$7:$R$7)/J1121+G$65*'key variables'!$B$25/scenario!J$65))</f>
        <v>5.0758842509595998E-59</v>
      </c>
      <c r="R1121" s="10">
        <f ca="1">IF(IF($A1121&gt;='key variables'!$B$26,M1121*SUMPRODUCT(Z1121:AC1121,'control variables'!$O$5:$R$5)/J1121+H$65*'key variables'!$B$25/scenario!J$65,M1121*SUMPRODUCT(Z1121:AC1121,'control variables'!$O$7:$R$7)/J1121+H$65*'key variables'!$B$25/scenario!J$65)&lt;'key variables'!$B$28,0,IF($A1121&gt;='key variables'!$B$26,M1121*SUMPRODUCT(Z1121:AC1121,'control variables'!$O$5:$R$5)/J1121+H$65*'key variables'!$B$25/scenario!J$65,M1121*SUMPRODUCT(Z1121:AC1121,'control variables'!$O$7:$R$7)/J1121+H$65*'key variables'!$B$25/scenario!J$65))</f>
        <v>1.5203383961162701E-58</v>
      </c>
      <c r="S1121" s="10">
        <f ca="1">IF(IF($A1121&gt;='key variables'!$B$26,N1121*SUMPRODUCT(Z1121:AC1121,'control variables'!$O$6:$R$6)/J1121+I$65*'key variables'!$B$25/scenario!J$65,N1121*SUMPRODUCT(Z1121:AC1121,'control variables'!$O$7:$R$7)/J1121+I$65*'key variables'!$B$25/scenario!J$65)&lt;'key variables'!$B$28,0,IF($A1121&gt;='key variables'!$B$26,N1121*SUMPRODUCT(Z1121:AC1121,'control variables'!$O$6:$R$6)/J1121+I$65*'key variables'!$B$25/scenario!J$65,N1121*SUMPRODUCT(Z1121:AC1121,'control variables'!$O$7:$R$7)/J1121+I$65*'key variables'!$B$25/scenario!J$65))</f>
        <v>6.8338458327350989E-59</v>
      </c>
      <c r="T1121" s="10">
        <f t="shared" ca="1" si="837"/>
        <v>3.1510607032038937E-58</v>
      </c>
      <c r="U1121" s="82">
        <f ca="1">SUMPRODUCT(P1091:P1120,'control variables'!AD$7:AD$36)</f>
        <v>9.3234986590057628E-59</v>
      </c>
      <c r="V1121" s="82">
        <f ca="1">SUMPRODUCT(Q1091:Q1120,'control variables'!AE$7:AE$36)</f>
        <v>1.0761813639053021E-58</v>
      </c>
      <c r="W1121" s="82">
        <f ca="1">SUMPRODUCT(R1091:R1120,'control variables'!AF$7:AF$36)</f>
        <v>3.2233986589049782E-58</v>
      </c>
      <c r="X1121" s="82">
        <f ca="1">SUMPRODUCT(S1091:S1120,'control variables'!AG$7:AG$36)</f>
        <v>1.4489017411303378E-58</v>
      </c>
      <c r="Y1121" s="82">
        <f t="shared" ca="1" si="831"/>
        <v>6.6808316298411951E-58</v>
      </c>
      <c r="Z1121" s="10">
        <f ca="1">IF($A1121&gt;='key variables'!$B$26,SUMPRODUCT(P1091:P1120,'control variables'!V$7:V$36)*$E1121,SUMPRODUCT(P1091:P1120,'control variables'!Z$7:Z$36)*$E1121)</f>
        <v>2.2750280590740702E-58</v>
      </c>
      <c r="AA1121" s="10">
        <f ca="1">IF($A1121&gt;='key variables'!$B$26,SUMPRODUCT(Q1091:Q1120,'control variables'!W$7:W$36)*$E1121,SUMPRODUCT(Q1091:Q1120,'control variables'!AA$7:AA$36)*$E1121)</f>
        <v>2.6259914749623086E-58</v>
      </c>
      <c r="AB1121" s="10">
        <f ca="1">IF($A1121&gt;='key variables'!$B$26,SUMPRODUCT(R1091:R1120,'control variables'!X$7:X$36)*$E1121,SUMPRODUCT(R1091:R1120,'control variables'!AB$7:AB$36)*$E1121)</f>
        <v>7.8654190479312651E-58</v>
      </c>
      <c r="AC1121" s="10">
        <f ca="1">IF($A1121&gt;='key variables'!$B$26,SUMPRODUCT(S1091:S1120,'control variables'!Y$7:Y$36)*$E1121,SUMPRODUCT(S1091:S1120,'control variables'!AC$7:AC$36)*$E1121)</f>
        <v>3.5354669276740188E-58</v>
      </c>
      <c r="AD1121" s="10">
        <f t="shared" ca="1" si="832"/>
        <v>1.6301905509641661E-57</v>
      </c>
      <c r="AE1121" s="82">
        <f ca="1">SUMPRODUCT(P1091:P1120,'control variables'!AL$7:AL$36)</f>
        <v>3.0975658559901482E-58</v>
      </c>
      <c r="AF1121" s="82">
        <f ca="1">SUMPRODUCT(Q1091:Q1120,'control variables'!AM$7:AM$36)</f>
        <v>3.5660716412625857E-58</v>
      </c>
      <c r="AG1121" s="82">
        <f ca="1">SUMPRODUCT(R1091:R1120,'control variables'!AN$7:AN$36)</f>
        <v>1.0167807453683139E-57</v>
      </c>
      <c r="AH1121" s="82">
        <f ca="1">SUMPRODUCT(S1091:S1120,'control variables'!AO$7:AO$36)</f>
        <v>4.4025597705966574E-58</v>
      </c>
      <c r="AI1121" s="82">
        <f t="shared" ca="1" si="796"/>
        <v>2.123400472153253E-57</v>
      </c>
      <c r="AJ1121" s="10">
        <f ca="1">SUMPRODUCT(P1091:P1120,'control variables'!AP$7:AP$36)</f>
        <v>2.9597362232194244E-61</v>
      </c>
      <c r="AK1121" s="10">
        <f ca="1">SUMPRODUCT(Q1091:Q1120,'control variables'!AQ$7:AQ$36)</f>
        <v>8.5408200344072152E-61</v>
      </c>
      <c r="AL1121" s="10">
        <f ca="1">SUMPRODUCT(R1091:R1120,'control variables'!AR$7:AR$36)</f>
        <v>3.0697949733996152E-59</v>
      </c>
      <c r="AM1121" s="10">
        <f ca="1">SUMPRODUCT(S1091:S1120,'control variables'!AS$7:AS$36)</f>
        <v>2.299762741407665E-59</v>
      </c>
      <c r="AN1121" s="10">
        <f t="shared" ca="1" si="817"/>
        <v>5.4845632773835462E-59</v>
      </c>
      <c r="AO1121" s="82">
        <f ca="1">SUMPRODUCT(P1091:P1120,'control variables'!AX$7:AX$36)</f>
        <v>4.0247895872792547E-61</v>
      </c>
      <c r="AP1121" s="82">
        <f ca="1">SUMPRODUCT(Q1091:Q1120,'control variables'!AY$7:AY$36)</f>
        <v>9.291369486681382E-61</v>
      </c>
      <c r="AQ1121" s="82">
        <f ca="1">SUMPRODUCT(R1091:R1120,'control variables'!AZ$7:AZ$36)</f>
        <v>8.3489053835896413E-60</v>
      </c>
      <c r="AR1121" s="82">
        <f ca="1">SUMPRODUCT(S1091:S1120,'control variables'!BA$7:BA$36)</f>
        <v>6.2546527371024762E-60</v>
      </c>
      <c r="AS1121" s="82">
        <f t="shared" ca="1" si="818"/>
        <v>1.593517402808818E-59</v>
      </c>
      <c r="AT1121" s="10">
        <f ca="1">SUMPRODUCT(P1091:P1120,'control variables'!AT$7:AT$36)</f>
        <v>-3.5520338697681514E-61</v>
      </c>
      <c r="AU1121" s="10">
        <f ca="1">SUMPRODUCT(Q1091:Q1120,'control variables'!AU$7:AU$36)</f>
        <v>3.8531753260738651E-61</v>
      </c>
      <c r="AV1121" s="10">
        <f ca="1">SUMPRODUCT(R1091:R1120,'control variables'!AV$7:AV$36)</f>
        <v>1.659208173352465E-58</v>
      </c>
      <c r="AW1121" s="10">
        <f ca="1">SUMPRODUCT(S1091:S1120,'control variables'!AW$7:AW$36)</f>
        <v>1.24300976787688E-58</v>
      </c>
      <c r="AX1121" s="10">
        <f t="shared" ca="1" si="797"/>
        <v>2.9025190826856507E-58</v>
      </c>
      <c r="AY1121" s="82">
        <f ca="1">SUMPRODUCT(P1091:P1120,'control variables'!BB$7:BB$36)</f>
        <v>1.2874220212835288E-60</v>
      </c>
      <c r="AZ1121" s="82">
        <f ca="1">SUMPRODUCT(Q1091:Q1120,'control variables'!BC$7:BC$36)</f>
        <v>3.2829238584496451E-60</v>
      </c>
      <c r="BA1121" s="82">
        <f ca="1">SUMPRODUCT(R1091:R1120,'control variables'!BD$7:BD$36)</f>
        <v>2.29814761145348E-59</v>
      </c>
      <c r="BB1121" s="82">
        <f ca="1">SUMPRODUCT(S1091:S1120,'control variables'!BE$7:BE$36)</f>
        <v>3.2658318094352066E-60</v>
      </c>
      <c r="BC1121" s="82">
        <f t="shared" ca="1" si="819"/>
        <v>3.081765380370318E-59</v>
      </c>
      <c r="BD1121" s="10">
        <f ca="1">SUMPRODUCT(P1091:P1120,'control variables'!BF$7:BF$36)</f>
        <v>2.6931747318342808E-61</v>
      </c>
      <c r="BE1121" s="10">
        <f ca="1">SUMPRODUCT(Q1091:Q1120,'control variables'!BG$7:BG$36)</f>
        <v>3.1086446860172407E-61</v>
      </c>
      <c r="BF1121" s="10">
        <f ca="1">SUMPRODUCT(R1091:R1120,'control variables'!BH$7:BH$36)</f>
        <v>9.3110710220417821E-60</v>
      </c>
      <c r="BG1121" s="10">
        <f ca="1">SUMPRODUCT(S1091:S1120,'control variables'!BI$7:BI$36)</f>
        <v>2.0926401669794618E-59</v>
      </c>
      <c r="BH1121" s="10">
        <f t="shared" ca="1" si="820"/>
        <v>3.0817654633621555E-59</v>
      </c>
      <c r="BI1121" s="82">
        <f t="shared" ca="1" si="798"/>
        <v>3.1068880423332155E-58</v>
      </c>
      <c r="BJ1121" s="82">
        <f t="shared" ca="1" si="799"/>
        <v>3.6027540551731556E-58</v>
      </c>
      <c r="BK1121" s="82">
        <f t="shared" ca="1" si="800"/>
        <v>1.2056830388180952E-57</v>
      </c>
      <c r="BL1121" s="82">
        <f t="shared" ca="1" si="801"/>
        <v>5.6782278565678896E-58</v>
      </c>
      <c r="BM1121" s="82">
        <f t="shared" ca="1" si="791"/>
        <v>2.4444700342255213E-57</v>
      </c>
      <c r="BN1121" s="10">
        <f ca="1">BN1120+BI1121-INDIRECT(ADDRESS(MAX($D1121-'key variables'!$B$9*30,34),scenario!BI$4),TRUE)</f>
        <v>9439390.0751690175</v>
      </c>
      <c r="BO1121" s="10">
        <f ca="1">BO1120+BJ1121-INDIRECT(ADDRESS(MAX($D1121-'key variables'!$B$9*30,34),scenario!BJ$4),TRUE)</f>
        <v>10895583.360992203</v>
      </c>
      <c r="BP1121" s="10">
        <f ca="1">BP1120+BK1121-INDIRECT(ADDRESS(MAX($D1121-'key variables'!$B$9*30,34),scenario!BK$4),TRUE)</f>
        <v>32531162.537994072</v>
      </c>
      <c r="BQ1121" s="10">
        <f ca="1">BQ1120+BL1121-INDIRECT(ADDRESS(MAX($D1121-'key variables'!$B$9*30,34),scenario!BL$4),TRUE)</f>
        <v>14415841.516535141</v>
      </c>
      <c r="BR1121" s="10">
        <f t="shared" ca="1" si="821"/>
        <v>67281977.490690395</v>
      </c>
      <c r="BS1121" s="82">
        <f t="shared" ca="1" si="802"/>
        <v>-2.3433848477536824E-9</v>
      </c>
      <c r="BT1121" s="82">
        <f t="shared" ca="1" si="803"/>
        <v>-3.4288309057018498E-10</v>
      </c>
      <c r="BU1121" s="82">
        <f t="shared" ca="1" si="804"/>
        <v>-4.2578247660364599E-9</v>
      </c>
      <c r="BV1121" s="82">
        <f t="shared" ca="1" si="805"/>
        <v>-2.9943922343414556E-9</v>
      </c>
      <c r="BW1121" s="82">
        <f t="shared" ca="1" si="822"/>
        <v>-9.9384849387017825E-9</v>
      </c>
      <c r="BX1121" s="10">
        <f t="shared" ca="1" si="806"/>
        <v>-1.8625994260191893E-12</v>
      </c>
      <c r="BY1121" s="10">
        <f t="shared" ca="1" si="807"/>
        <v>2.8902850229962428E-12</v>
      </c>
      <c r="BZ1121" s="10">
        <f t="shared" ca="1" si="808"/>
        <v>-3.5034723983035463E-11</v>
      </c>
      <c r="CA1121" s="10">
        <f t="shared" ca="1" si="809"/>
        <v>-2.0257049910634696E-11</v>
      </c>
      <c r="CB1121" s="10">
        <v>0</v>
      </c>
      <c r="CC1121" s="82">
        <f t="shared" ca="1" si="810"/>
        <v>3.9725652202851362E-13</v>
      </c>
      <c r="CD1121" s="82">
        <f t="shared" ca="1" si="811"/>
        <v>3.4270724516460853E-13</v>
      </c>
      <c r="CE1121" s="82">
        <f t="shared" ca="1" si="812"/>
        <v>1.8915613015532971E-10</v>
      </c>
      <c r="CF1121" s="82">
        <f t="shared" ca="1" si="813"/>
        <v>3.7028113764059381E-11</v>
      </c>
      <c r="CG1121" s="82">
        <f t="shared" ca="1" si="823"/>
        <v>2.269242076865822E-10</v>
      </c>
      <c r="CH1121" s="13" t="str">
        <f t="shared" ca="1" si="824"/>
        <v/>
      </c>
      <c r="CI1121" s="81">
        <f t="shared" ca="1" si="833"/>
        <v>0.1131775965863165</v>
      </c>
      <c r="CJ1121" s="81">
        <f t="shared" ca="1" si="834"/>
        <v>0.13063724757458739</v>
      </c>
      <c r="CK1121" s="81">
        <f t="shared" ca="1" si="835"/>
        <v>0.39004625943939081</v>
      </c>
      <c r="CL1121" s="81">
        <f t="shared" ca="1" si="836"/>
        <v>0.17284488538116416</v>
      </c>
      <c r="CM1121" s="89">
        <f t="shared" ca="1" si="825"/>
        <v>0.80670598898145884</v>
      </c>
    </row>
    <row r="1122" spans="1:91" x14ac:dyDescent="0.3">
      <c r="A1122">
        <v>1057</v>
      </c>
      <c r="B1122" s="3">
        <f t="shared" si="838"/>
        <v>3.125</v>
      </c>
      <c r="C1122" s="3">
        <f t="shared" si="826"/>
        <v>35.233333333333334</v>
      </c>
      <c r="D1122" s="4">
        <f t="shared" ca="1" si="814"/>
        <v>1122</v>
      </c>
      <c r="E1122" s="58">
        <f>(0.5*(COS(B1122*2*PI())+1)*('key variables'!$B$4-'key variables'!$B$6)+'key variables'!$B$6)/'key variables'!$B$4</f>
        <v>1</v>
      </c>
      <c r="F1122" s="10">
        <f t="shared" ca="1" si="827"/>
        <v>11689222.907461114</v>
      </c>
      <c r="G1122" s="10">
        <f t="shared" ca="1" si="828"/>
        <v>13492492.798713122</v>
      </c>
      <c r="H1122" s="10">
        <f t="shared" ca="1" si="829"/>
        <v>40309474.521088287</v>
      </c>
      <c r="I1122" s="10">
        <f t="shared" ca="1" si="830"/>
        <v>17912154.249750931</v>
      </c>
      <c r="J1122" s="10">
        <f t="shared" ca="1" si="815"/>
        <v>83403344.477013454</v>
      </c>
      <c r="K1122" s="82">
        <f t="shared" ca="1" si="792"/>
        <v>2249832.832292099</v>
      </c>
      <c r="L1122" s="82">
        <f t="shared" ca="1" si="793"/>
        <v>2596909.4377209195</v>
      </c>
      <c r="M1122" s="82">
        <f t="shared" ca="1" si="794"/>
        <v>7778311.98309422</v>
      </c>
      <c r="N1122" s="82">
        <f t="shared" ca="1" si="795"/>
        <v>3496312.733215793</v>
      </c>
      <c r="O1122" s="82">
        <f t="shared" ca="1" si="816"/>
        <v>16121366.986323033</v>
      </c>
      <c r="P1122" s="10">
        <f ca="1">IF(IF($A1122&gt;='key variables'!$B$26,K1122*SUMPRODUCT(Z1122:AC1122,'control variables'!$O$3:$R$3)/J1122+F$65*'key variables'!$B$25/scenario!J$65,K1122*SUMPRODUCT(Z1122:AC1122,'control variables'!$O$7:$R$7)/J1122+F$65*'key variables'!$B$25/scenario!J$65)&lt;'key variables'!$B$28,0,IF($A1122&gt;='key variables'!$B$26,K1122*SUMPRODUCT(Z1122:AC1122,'control variables'!$O$3:$R$3)/J1122+F$65*'key variables'!$B$25/scenario!J$65,K1122*SUMPRODUCT(Z1122:AC1122,'control variables'!$O$7:$R$7)/J1122+F$65*'key variables'!$B$25/scenario!J$65))</f>
        <v>3.7838194398488143E-59</v>
      </c>
      <c r="Q1122" s="10">
        <f ca="1">IF(IF($A1122&gt;='key variables'!$B$26,L1122*SUMPRODUCT(Z1122:AC1122,'control variables'!$O$4:$R$4)/J1122+G$65*'key variables'!$B$25/scenario!J$65,L1122*SUMPRODUCT(Z1122:AC1122,'control variables'!$O$7:$R$7)/J1122+G$65*'key variables'!$B$25/scenario!J$65)&lt;'key variables'!$B$28,0,IF($A1122&gt;='key variables'!$B$26,L1122*SUMPRODUCT(Z1122:AC1122,'control variables'!$O$4:$R$4)/J1122+G$65*'key variables'!$B$25/scenario!J$65,L1122*SUMPRODUCT(Z1122:AC1122,'control variables'!$O$7:$R$7)/J1122+G$65*'key variables'!$B$25/scenario!J$65))</f>
        <v>4.3675406781064851E-59</v>
      </c>
      <c r="R1122" s="10">
        <f ca="1">IF(IF($A1122&gt;='key variables'!$B$26,M1122*SUMPRODUCT(Z1122:AC1122,'control variables'!$O$5:$R$5)/J1122+H$65*'key variables'!$B$25/scenario!J$65,M1122*SUMPRODUCT(Z1122:AC1122,'control variables'!$O$7:$R$7)/J1122+H$65*'key variables'!$B$25/scenario!J$65)&lt;'key variables'!$B$28,0,IF($A1122&gt;='key variables'!$B$26,M1122*SUMPRODUCT(Z1122:AC1122,'control variables'!$O$5:$R$5)/J1122+H$65*'key variables'!$B$25/scenario!J$65,M1122*SUMPRODUCT(Z1122:AC1122,'control variables'!$O$7:$R$7)/J1122+H$65*'key variables'!$B$25/scenario!J$65))</f>
        <v>1.3081739971256551E-58</v>
      </c>
      <c r="S1122" s="10">
        <f ca="1">IF(IF($A1122&gt;='key variables'!$B$26,N1122*SUMPRODUCT(Z1122:AC1122,'control variables'!$O$6:$R$6)/J1122+I$65*'key variables'!$B$25/scenario!J$65,N1122*SUMPRODUCT(Z1122:AC1122,'control variables'!$O$7:$R$7)/J1122+I$65*'key variables'!$B$25/scenario!J$65)&lt;'key variables'!$B$28,0,IF($A1122&gt;='key variables'!$B$26,N1122*SUMPRODUCT(Z1122:AC1122,'control variables'!$O$6:$R$6)/J1122+I$65*'key variables'!$B$25/scenario!J$65,N1122*SUMPRODUCT(Z1122:AC1122,'control variables'!$O$7:$R$7)/J1122+I$65*'key variables'!$B$25/scenario!J$65))</f>
        <v>5.8801773615575293E-59</v>
      </c>
      <c r="T1122" s="10">
        <f t="shared" ca="1" si="837"/>
        <v>2.7113277450769382E-58</v>
      </c>
      <c r="U1122" s="82">
        <f ca="1">SUMPRODUCT(P1092:P1121,'control variables'!AD$7:AD$36)</f>
        <v>8.0223972104526692E-59</v>
      </c>
      <c r="V1122" s="82">
        <f ca="1">SUMPRODUCT(Q1092:Q1121,'control variables'!AE$7:AE$36)</f>
        <v>9.2599942226577296E-59</v>
      </c>
      <c r="W1122" s="82">
        <f ca="1">SUMPRODUCT(R1092:R1121,'control variables'!AF$7:AF$36)</f>
        <v>2.7735708831145754E-58</v>
      </c>
      <c r="X1122" s="82">
        <f ca="1">SUMPRODUCT(S1092:S1121,'control variables'!AG$7:AG$36)</f>
        <v>1.2467063825913137E-58</v>
      </c>
      <c r="Y1122" s="82">
        <f t="shared" ca="1" si="831"/>
        <v>5.7485164090169287E-58</v>
      </c>
      <c r="Z1122" s="10">
        <f ca="1">IF($A1122&gt;='key variables'!$B$26,SUMPRODUCT(P1092:P1121,'control variables'!V$7:V$36)*$E1122,SUMPRODUCT(P1092:P1121,'control variables'!Z$7:Z$36)*$E1122)</f>
        <v>1.9575461339492096E-58</v>
      </c>
      <c r="AA1122" s="10">
        <f ca="1">IF($A1122&gt;='key variables'!$B$26,SUMPRODUCT(Q1092:Q1121,'control variables'!W$7:W$36)*$E1122,SUMPRODUCT(Q1092:Q1121,'control variables'!AA$7:AA$36)*$E1122)</f>
        <v>2.2595323337190921E-58</v>
      </c>
      <c r="AB1122" s="10">
        <f ca="1">IF($A1122&gt;='key variables'!$B$26,SUMPRODUCT(R1092:R1121,'control variables'!X$7:X$36)*$E1122,SUMPRODUCT(R1092:R1121,'control variables'!AB$7:AB$36)*$E1122)</f>
        <v>6.7677937367659657E-58</v>
      </c>
      <c r="AC1122" s="10">
        <f ca="1">IF($A1122&gt;='key variables'!$B$26,SUMPRODUCT(S1092:S1121,'control variables'!Y$7:Y$36)*$E1122,SUMPRODUCT(S1092:S1121,'control variables'!AC$7:AC$36)*$E1122)</f>
        <v>3.0420897836268124E-58</v>
      </c>
      <c r="AD1122" s="10">
        <f t="shared" ca="1" si="832"/>
        <v>1.402696198806108E-57</v>
      </c>
      <c r="AE1122" s="82">
        <f ca="1">SUMPRODUCT(P1092:P1121,'control variables'!AL$7:AL$36)</f>
        <v>2.6652981451641822E-58</v>
      </c>
      <c r="AF1122" s="82">
        <f ca="1">SUMPRODUCT(Q1092:Q1121,'control variables'!AM$7:AM$36)</f>
        <v>3.068423585764754E-58</v>
      </c>
      <c r="AG1122" s="82">
        <f ca="1">SUMPRODUCT(R1092:R1121,'control variables'!AN$7:AN$36)</f>
        <v>8.7488820598539067E-58</v>
      </c>
      <c r="AH1122" s="82">
        <f ca="1">SUMPRODUCT(S1092:S1121,'control variables'!AO$7:AO$36)</f>
        <v>3.78817914971976E-58</v>
      </c>
      <c r="AI1122" s="82">
        <f t="shared" ca="1" si="796"/>
        <v>1.8270782940502605E-57</v>
      </c>
      <c r="AJ1122" s="10">
        <f ca="1">SUMPRODUCT(P1092:P1121,'control variables'!AP$7:AP$36)</f>
        <v>2.5467027442424993E-61</v>
      </c>
      <c r="AK1122" s="10">
        <f ca="1">SUMPRODUCT(Q1092:Q1121,'control variables'!AQ$7:AQ$36)</f>
        <v>7.3489419932316827E-61</v>
      </c>
      <c r="AL1122" s="10">
        <f ca="1">SUMPRODUCT(R1092:R1121,'control variables'!AR$7:AR$36)</f>
        <v>2.6414027107168465E-59</v>
      </c>
      <c r="AM1122" s="10">
        <f ca="1">SUMPRODUCT(S1092:S1121,'control variables'!AS$7:AS$36)</f>
        <v>1.9788290722336269E-59</v>
      </c>
      <c r="AN1122" s="10">
        <f t="shared" ca="1" si="817"/>
        <v>4.7191882303252154E-59</v>
      </c>
      <c r="AO1122" s="82">
        <f ca="1">SUMPRODUCT(P1092:P1121,'control variables'!AX$7:AX$36)</f>
        <v>3.4631270876475046E-61</v>
      </c>
      <c r="AP1122" s="82">
        <f ca="1">SUMPRODUCT(Q1092:Q1121,'control variables'!AY$7:AY$36)</f>
        <v>7.9947516889744959E-61</v>
      </c>
      <c r="AQ1122" s="82">
        <f ca="1">SUMPRODUCT(R1092:R1121,'control variables'!AZ$7:AZ$36)</f>
        <v>7.183809180360329E-60</v>
      </c>
      <c r="AR1122" s="82">
        <f ca="1">SUMPRODUCT(S1092:S1121,'control variables'!BA$7:BA$36)</f>
        <v>5.381811110361854E-60</v>
      </c>
      <c r="AS1122" s="82">
        <f t="shared" ca="1" si="818"/>
        <v>1.3711408168384384E-59</v>
      </c>
      <c r="AT1122" s="10">
        <f ca="1">SUMPRODUCT(P1092:P1121,'control variables'!AT$7:AT$36)</f>
        <v>-3.0563447961390229E-61</v>
      </c>
      <c r="AU1122" s="10">
        <f ca="1">SUMPRODUCT(Q1092:Q1121,'control variables'!AU$7:AU$36)</f>
        <v>3.3154617293178649E-61</v>
      </c>
      <c r="AV1122" s="10">
        <f ca="1">SUMPRODUCT(R1092:R1121,'control variables'!AV$7:AV$36)</f>
        <v>1.4276643895482171E-58</v>
      </c>
      <c r="AW1122" s="10">
        <f ca="1">SUMPRODUCT(S1092:S1121,'control variables'!AW$7:AW$36)</f>
        <v>1.0695467934399089E-58</v>
      </c>
      <c r="AX1122" s="10">
        <f t="shared" ca="1" si="797"/>
        <v>2.4974702999213049E-58</v>
      </c>
      <c r="AY1122" s="82">
        <f ca="1">SUMPRODUCT(P1092:P1121,'control variables'!BB$7:BB$36)</f>
        <v>1.1077612825357235E-60</v>
      </c>
      <c r="AZ1122" s="82">
        <f ca="1">SUMPRODUCT(Q1092:Q1121,'control variables'!BC$7:BC$36)</f>
        <v>2.8247892950266656E-60</v>
      </c>
      <c r="BA1122" s="82">
        <f ca="1">SUMPRODUCT(R1092:R1121,'control variables'!BD$7:BD$36)</f>
        <v>1.9774393349136717E-59</v>
      </c>
      <c r="BB1122" s="82">
        <f ca="1">SUMPRODUCT(S1092:S1121,'control variables'!BE$7:BE$36)</f>
        <v>2.8100824546709905E-60</v>
      </c>
      <c r="BC1122" s="82">
        <f t="shared" ca="1" si="819"/>
        <v>2.6517026381370099E-59</v>
      </c>
      <c r="BD1122" s="10">
        <f ca="1">SUMPRODUCT(P1092:P1121,'control variables'!BF$7:BF$36)</f>
        <v>2.3173401151358074E-61</v>
      </c>
      <c r="BE1122" s="10">
        <f ca="1">SUMPRODUCT(Q1092:Q1121,'control variables'!BG$7:BG$36)</f>
        <v>2.6748309158927517E-61</v>
      </c>
      <c r="BF1122" s="10">
        <f ca="1">SUMPRODUCT(R1092:R1121,'control variables'!BH$7:BH$36)</f>
        <v>8.0117038598384086E-60</v>
      </c>
      <c r="BG1122" s="10">
        <f ca="1">SUMPRODUCT(S1092:S1121,'control variables'!BI$7:BI$36)</f>
        <v>1.8006106132531452E-59</v>
      </c>
      <c r="BH1122" s="10">
        <f t="shared" ca="1" si="820"/>
        <v>2.6517027095472719E-59</v>
      </c>
      <c r="BI1122" s="82">
        <f t="shared" ca="1" si="798"/>
        <v>2.6733194131934005E-58</v>
      </c>
      <c r="BJ1122" s="82">
        <f t="shared" ca="1" si="799"/>
        <v>3.0999869404443386E-58</v>
      </c>
      <c r="BK1122" s="82">
        <f t="shared" ca="1" si="800"/>
        <v>1.0374290382893491E-57</v>
      </c>
      <c r="BL1122" s="82">
        <f t="shared" ca="1" si="801"/>
        <v>4.8858267677063787E-58</v>
      </c>
      <c r="BM1122" s="82">
        <f t="shared" ref="BM1122:BM1185" ca="1" si="839">SUM(BI1122:BL1122)</f>
        <v>2.1033423504237607E-57</v>
      </c>
      <c r="BN1122" s="10">
        <f ca="1">BN1121+BI1122-INDIRECT(ADDRESS(MAX($D1122-'key variables'!$B$9*30,34),scenario!BI$4),TRUE)</f>
        <v>9439390.0751690175</v>
      </c>
      <c r="BO1122" s="10">
        <f ca="1">BO1121+BJ1122-INDIRECT(ADDRESS(MAX($D1122-'key variables'!$B$9*30,34),scenario!BJ$4),TRUE)</f>
        <v>10895583.360992203</v>
      </c>
      <c r="BP1122" s="10">
        <f ca="1">BP1121+BK1122-INDIRECT(ADDRESS(MAX($D1122-'key variables'!$B$9*30,34),scenario!BK$4),TRUE)</f>
        <v>32531162.537994072</v>
      </c>
      <c r="BQ1122" s="10">
        <f ca="1">BQ1121+BL1122-INDIRECT(ADDRESS(MAX($D1122-'key variables'!$B$9*30,34),scenario!BL$4),TRUE)</f>
        <v>14415841.516535141</v>
      </c>
      <c r="BR1122" s="10">
        <f t="shared" ca="1" si="821"/>
        <v>67281977.490690395</v>
      </c>
      <c r="BS1122" s="82">
        <f t="shared" ca="1" si="802"/>
        <v>-2.3433848477536824E-9</v>
      </c>
      <c r="BT1122" s="82">
        <f t="shared" ca="1" si="803"/>
        <v>-3.4288309057018498E-10</v>
      </c>
      <c r="BU1122" s="82">
        <f t="shared" ca="1" si="804"/>
        <v>-4.2578247660364599E-9</v>
      </c>
      <c r="BV1122" s="82">
        <f t="shared" ca="1" si="805"/>
        <v>-2.9943922343414556E-9</v>
      </c>
      <c r="BW1122" s="82">
        <f t="shared" ca="1" si="822"/>
        <v>-9.9384849387017825E-9</v>
      </c>
      <c r="BX1122" s="10">
        <f t="shared" ca="1" si="806"/>
        <v>-1.8625994260191893E-12</v>
      </c>
      <c r="BY1122" s="10">
        <f t="shared" ca="1" si="807"/>
        <v>2.8902850229962428E-12</v>
      </c>
      <c r="BZ1122" s="10">
        <f t="shared" ca="1" si="808"/>
        <v>-3.5034723983035463E-11</v>
      </c>
      <c r="CA1122" s="10">
        <f t="shared" ca="1" si="809"/>
        <v>-2.0257049910634696E-11</v>
      </c>
      <c r="CB1122" s="10">
        <v>0</v>
      </c>
      <c r="CC1122" s="82">
        <f t="shared" ca="1" si="810"/>
        <v>3.9725652202851362E-13</v>
      </c>
      <c r="CD1122" s="82">
        <f t="shared" ca="1" si="811"/>
        <v>3.4270724516460853E-13</v>
      </c>
      <c r="CE1122" s="82">
        <f t="shared" ca="1" si="812"/>
        <v>1.8915613015532971E-10</v>
      </c>
      <c r="CF1122" s="82">
        <f t="shared" ca="1" si="813"/>
        <v>3.7028113764059381E-11</v>
      </c>
      <c r="CG1122" s="82">
        <f t="shared" ca="1" si="823"/>
        <v>2.269242076865822E-10</v>
      </c>
      <c r="CH1122" s="13" t="str">
        <f t="shared" ca="1" si="824"/>
        <v/>
      </c>
      <c r="CI1122" s="81">
        <f t="shared" ca="1" si="833"/>
        <v>0.1131775965863165</v>
      </c>
      <c r="CJ1122" s="81">
        <f t="shared" ca="1" si="834"/>
        <v>0.13063724757458739</v>
      </c>
      <c r="CK1122" s="81">
        <f t="shared" ca="1" si="835"/>
        <v>0.39004625943939081</v>
      </c>
      <c r="CL1122" s="81">
        <f t="shared" ca="1" si="836"/>
        <v>0.17284488538116416</v>
      </c>
      <c r="CM1122" s="89">
        <f t="shared" ca="1" si="825"/>
        <v>0.80670598898145884</v>
      </c>
    </row>
    <row r="1123" spans="1:91" x14ac:dyDescent="0.3">
      <c r="A1123">
        <v>1058</v>
      </c>
      <c r="B1123" s="3">
        <f t="shared" si="838"/>
        <v>3.1277777777777778</v>
      </c>
      <c r="C1123" s="3">
        <f t="shared" si="826"/>
        <v>35.266666666666666</v>
      </c>
      <c r="D1123" s="4">
        <f t="shared" ca="1" si="814"/>
        <v>1123</v>
      </c>
      <c r="E1123" s="58">
        <f>(0.5*(COS(B1123*2*PI())+1)*('key variables'!$B$4-'key variables'!$B$6)+'key variables'!$B$6)/'key variables'!$B$4</f>
        <v>1</v>
      </c>
      <c r="F1123" s="10">
        <f t="shared" ca="1" si="827"/>
        <v>11689222.907461114</v>
      </c>
      <c r="G1123" s="10">
        <f t="shared" ca="1" si="828"/>
        <v>13492492.798713122</v>
      </c>
      <c r="H1123" s="10">
        <f t="shared" ca="1" si="829"/>
        <v>40309474.521088287</v>
      </c>
      <c r="I1123" s="10">
        <f t="shared" ca="1" si="830"/>
        <v>17912154.249750931</v>
      </c>
      <c r="J1123" s="10">
        <f t="shared" ca="1" si="815"/>
        <v>83403344.477013454</v>
      </c>
      <c r="K1123" s="82">
        <f t="shared" ref="K1123:K1186" ca="1" si="840">MAX(F1123-BN1122-BS1122,0.001)</f>
        <v>2249832.832292099</v>
      </c>
      <c r="L1123" s="82">
        <f t="shared" ref="L1123:L1186" ca="1" si="841">MAX(G1123-BO1122-BT1122,0.001)</f>
        <v>2596909.4377209195</v>
      </c>
      <c r="M1123" s="82">
        <f t="shared" ref="M1123:M1186" ca="1" si="842">MAX(H1123-BP1122-BU1122,0.001)</f>
        <v>7778311.98309422</v>
      </c>
      <c r="N1123" s="82">
        <f t="shared" ref="N1123:N1186" ca="1" si="843">MAX(I1123-BQ1122-BV1122,0.001)</f>
        <v>3496312.733215793</v>
      </c>
      <c r="O1123" s="82">
        <f t="shared" ca="1" si="816"/>
        <v>16121366.986323033</v>
      </c>
      <c r="P1123" s="10">
        <f ca="1">IF(IF($A1123&gt;='key variables'!$B$26,K1123*SUMPRODUCT(Z1123:AC1123,'control variables'!$O$3:$R$3)/J1123+F$65*'key variables'!$B$25/scenario!J$65,K1123*SUMPRODUCT(Z1123:AC1123,'control variables'!$O$7:$R$7)/J1123+F$65*'key variables'!$B$25/scenario!J$65)&lt;'key variables'!$B$28,0,IF($A1123&gt;='key variables'!$B$26,K1123*SUMPRODUCT(Z1123:AC1123,'control variables'!$O$3:$R$3)/J1123+F$65*'key variables'!$B$25/scenario!J$65,K1123*SUMPRODUCT(Z1123:AC1123,'control variables'!$O$7:$R$7)/J1123+F$65*'key variables'!$B$25/scenario!J$65))</f>
        <v>3.2557845106545793E-59</v>
      </c>
      <c r="Q1123" s="10">
        <f ca="1">IF(IF($A1123&gt;='key variables'!$B$26,L1123*SUMPRODUCT(Z1123:AC1123,'control variables'!$O$4:$R$4)/J1123+G$65*'key variables'!$B$25/scenario!J$65,L1123*SUMPRODUCT(Z1123:AC1123,'control variables'!$O$7:$R$7)/J1123+G$65*'key variables'!$B$25/scenario!J$65)&lt;'key variables'!$B$28,0,IF($A1123&gt;='key variables'!$B$26,L1123*SUMPRODUCT(Z1123:AC1123,'control variables'!$O$4:$R$4)/J1123+G$65*'key variables'!$B$25/scenario!J$65,L1123*SUMPRODUCT(Z1123:AC1123,'control variables'!$O$7:$R$7)/J1123+G$65*'key variables'!$B$25/scenario!J$65))</f>
        <v>3.7580469986699619E-59</v>
      </c>
      <c r="R1123" s="10">
        <f ca="1">IF(IF($A1123&gt;='key variables'!$B$26,M1123*SUMPRODUCT(Z1123:AC1123,'control variables'!$O$5:$R$5)/J1123+H$65*'key variables'!$B$25/scenario!J$65,M1123*SUMPRODUCT(Z1123:AC1123,'control variables'!$O$7:$R$7)/J1123+H$65*'key variables'!$B$25/scenario!J$65)&lt;'key variables'!$B$28,0,IF($A1123&gt;='key variables'!$B$26,M1123*SUMPRODUCT(Z1123:AC1123,'control variables'!$O$5:$R$5)/J1123+H$65*'key variables'!$B$25/scenario!J$65,M1123*SUMPRODUCT(Z1123:AC1123,'control variables'!$O$7:$R$7)/J1123+H$65*'key variables'!$B$25/scenario!J$65))</f>
        <v>1.1256173040997363E-58</v>
      </c>
      <c r="S1123" s="10">
        <f ca="1">IF(IF($A1123&gt;='key variables'!$B$26,N1123*SUMPRODUCT(Z1123:AC1123,'control variables'!$O$6:$R$6)/J1123+I$65*'key variables'!$B$25/scenario!J$65,N1123*SUMPRODUCT(Z1123:AC1123,'control variables'!$O$7:$R$7)/J1123+I$65*'key variables'!$B$25/scenario!J$65)&lt;'key variables'!$B$28,0,IF($A1123&gt;='key variables'!$B$26,N1123*SUMPRODUCT(Z1123:AC1123,'control variables'!$O$6:$R$6)/J1123+I$65*'key variables'!$B$25/scenario!J$65,N1123*SUMPRODUCT(Z1123:AC1123,'control variables'!$O$7:$R$7)/J1123+I$65*'key variables'!$B$25/scenario!J$65))</f>
        <v>5.0595940630892414E-59</v>
      </c>
      <c r="T1123" s="10">
        <f t="shared" ca="1" si="837"/>
        <v>2.3329598613411147E-58</v>
      </c>
      <c r="U1123" s="82">
        <f ca="1">SUMPRODUCT(P1093:P1122,'control variables'!AD$7:AD$36)</f>
        <v>6.9028654753023646E-59</v>
      </c>
      <c r="V1123" s="82">
        <f ca="1">SUMPRODUCT(Q1093:Q1122,'control variables'!AE$7:AE$36)</f>
        <v>7.9677548673106195E-59</v>
      </c>
      <c r="W1123" s="82">
        <f ca="1">SUMPRODUCT(R1093:R1122,'control variables'!AF$7:AF$36)</f>
        <v>2.3865169213274581E-58</v>
      </c>
      <c r="X1123" s="82">
        <f ca="1">SUMPRODUCT(S1093:S1122,'control variables'!AG$7:AG$36)</f>
        <v>1.0727275427120231E-58</v>
      </c>
      <c r="Y1123" s="82">
        <f t="shared" ca="1" si="831"/>
        <v>4.9463064983007791E-58</v>
      </c>
      <c r="Z1123" s="10">
        <f ca="1">IF($A1123&gt;='key variables'!$B$26,SUMPRODUCT(P1093:P1122,'control variables'!V$7:V$36)*$E1123,SUMPRODUCT(P1093:P1122,'control variables'!Z$7:Z$36)*$E1123)</f>
        <v>1.6843690570124681E-58</v>
      </c>
      <c r="AA1123" s="10">
        <f ca="1">IF($A1123&gt;='key variables'!$B$26,SUMPRODUCT(Q1093:Q1122,'control variables'!W$7:W$36)*$E1123,SUMPRODUCT(Q1093:Q1122,'control variables'!AA$7:AA$36)*$E1123)</f>
        <v>1.9442128490517386E-58</v>
      </c>
      <c r="AB1123" s="10">
        <f ca="1">IF($A1123&gt;='key variables'!$B$26,SUMPRODUCT(R1093:R1122,'control variables'!X$7:X$36)*$E1123,SUMPRODUCT(R1093:R1122,'control variables'!AB$7:AB$36)*$E1123)</f>
        <v>5.8233428866648351E-58</v>
      </c>
      <c r="AC1123" s="10">
        <f ca="1">IF($A1123&gt;='key variables'!$B$26,SUMPRODUCT(S1093:S1122,'control variables'!Y$7:Y$36)*$E1123,SUMPRODUCT(S1093:S1122,'control variables'!AC$7:AC$36)*$E1123)</f>
        <v>2.6175638016037197E-58</v>
      </c>
      <c r="AD1123" s="10">
        <f t="shared" ca="1" si="832"/>
        <v>1.206948859433276E-57</v>
      </c>
      <c r="AE1123" s="82">
        <f ca="1">SUMPRODUCT(P1093:P1122,'control variables'!AL$7:AL$36)</f>
        <v>2.2933537276949583E-58</v>
      </c>
      <c r="AF1123" s="82">
        <f ca="1">SUMPRODUCT(Q1093:Q1122,'control variables'!AM$7:AM$36)</f>
        <v>2.6402227012870454E-58</v>
      </c>
      <c r="AG1123" s="82">
        <f ca="1">SUMPRODUCT(R1093:R1122,'control variables'!AN$7:AN$36)</f>
        <v>7.5279688021144594E-58</v>
      </c>
      <c r="AH1123" s="82">
        <f ca="1">SUMPRODUCT(S1093:S1122,'control variables'!AO$7:AO$36)</f>
        <v>3.2595358196412853E-58</v>
      </c>
      <c r="AI1123" s="82">
        <f t="shared" ref="AI1123:AI1186" ca="1" si="844">SUM(AE1123:AH1123)</f>
        <v>1.5721081050737749E-57</v>
      </c>
      <c r="AJ1123" s="10">
        <f ca="1">SUMPRODUCT(P1093:P1122,'control variables'!AP$7:AP$36)</f>
        <v>2.1913084066922432E-61</v>
      </c>
      <c r="AK1123" s="10">
        <f ca="1">SUMPRODUCT(Q1093:Q1122,'control variables'!AQ$7:AQ$36)</f>
        <v>6.3233914544872453E-61</v>
      </c>
      <c r="AL1123" s="10">
        <f ca="1">SUMPRODUCT(R1093:R1122,'control variables'!AR$7:AR$36)</f>
        <v>2.2727929196052076E-59</v>
      </c>
      <c r="AM1123" s="10">
        <f ca="1">SUMPRODUCT(S1093:S1122,'control variables'!AS$7:AS$36)</f>
        <v>1.7026819447993101E-59</v>
      </c>
      <c r="AN1123" s="10">
        <f t="shared" ca="1" si="817"/>
        <v>4.0606218630163124E-59</v>
      </c>
      <c r="AO1123" s="82">
        <f ca="1">SUMPRODUCT(P1093:P1122,'control variables'!AX$7:AX$36)</f>
        <v>2.9798450242228164E-61</v>
      </c>
      <c r="AP1123" s="82">
        <f ca="1">SUMPRODUCT(Q1093:Q1122,'control variables'!AY$7:AY$36)</f>
        <v>6.8790779077272075E-61</v>
      </c>
      <c r="AQ1123" s="82">
        <f ca="1">SUMPRODUCT(R1093:R1122,'control variables'!AZ$7:AZ$36)</f>
        <v>6.1813030533639478E-60</v>
      </c>
      <c r="AR1123" s="82">
        <f ca="1">SUMPRODUCT(S1093:S1122,'control variables'!BA$7:BA$36)</f>
        <v>4.6307752076787679E-60</v>
      </c>
      <c r="AS1123" s="82">
        <f t="shared" ca="1" si="818"/>
        <v>1.1797970554237717E-59</v>
      </c>
      <c r="AT1123" s="10">
        <f ca="1">SUMPRODUCT(P1093:P1122,'control variables'!AT$7:AT$36)</f>
        <v>-2.6298295160951853E-61</v>
      </c>
      <c r="AU1123" s="10">
        <f ca="1">SUMPRODUCT(Q1093:Q1122,'control variables'!AU$7:AU$36)</f>
        <v>2.8527864808508019E-61</v>
      </c>
      <c r="AV1123" s="10">
        <f ca="1">SUMPRODUCT(R1093:R1122,'control variables'!AV$7:AV$36)</f>
        <v>1.2284327198472066E-58</v>
      </c>
      <c r="AW1123" s="10">
        <f ca="1">SUMPRODUCT(S1093:S1122,'control variables'!AW$7:AW$36)</f>
        <v>9.2029071123992746E-59</v>
      </c>
      <c r="AX1123" s="10">
        <f t="shared" ref="AX1123:AX1186" ca="1" si="845">SUM(AT1123:AW1123)</f>
        <v>2.1489463880518899E-58</v>
      </c>
      <c r="AY1123" s="82">
        <f ca="1">SUMPRODUCT(P1093:P1122,'control variables'!BB$7:BB$36)</f>
        <v>9.5317233882776568E-61</v>
      </c>
      <c r="AZ1123" s="82">
        <f ca="1">SUMPRODUCT(Q1093:Q1122,'control variables'!BC$7:BC$36)</f>
        <v>2.4305877642454733E-60</v>
      </c>
      <c r="BA1123" s="82">
        <f ca="1">SUMPRODUCT(R1093:R1122,'control variables'!BD$7:BD$36)</f>
        <v>1.7014861463971619E-59</v>
      </c>
      <c r="BB1123" s="82">
        <f ca="1">SUMPRODUCT(S1093:S1122,'control variables'!BE$7:BE$36)</f>
        <v>2.4179332748355372E-60</v>
      </c>
      <c r="BC1123" s="82">
        <f t="shared" ca="1" si="819"/>
        <v>2.2816554841880394E-59</v>
      </c>
      <c r="BD1123" s="10">
        <f ca="1">SUMPRODUCT(P1093:P1122,'control variables'!BF$7:BF$36)</f>
        <v>1.9939535098638638E-61</v>
      </c>
      <c r="BE1123" s="10">
        <f ca="1">SUMPRODUCT(Q1093:Q1122,'control variables'!BG$7:BG$36)</f>
        <v>2.3015561928958186E-61</v>
      </c>
      <c r="BF1123" s="10">
        <f ca="1">SUMPRODUCT(R1093:R1122,'control variables'!BH$7:BH$36)</f>
        <v>6.8936643900364406E-60</v>
      </c>
      <c r="BG1123" s="10">
        <f ca="1">SUMPRODUCT(S1093:S1122,'control variables'!BI$7:BI$36)</f>
        <v>1.5493340096017033E-59</v>
      </c>
      <c r="BH1123" s="10">
        <f t="shared" ca="1" si="820"/>
        <v>2.2816555456329443E-59</v>
      </c>
      <c r="BI1123" s="82">
        <f t="shared" ref="BI1123:BI1186" ca="1" si="846">AE1123+AT1123+AY1123</f>
        <v>2.3002556215671407E-58</v>
      </c>
      <c r="BJ1123" s="82">
        <f t="shared" ref="BJ1123:BJ1186" ca="1" si="847">AF1123+AU1123+AZ1123</f>
        <v>2.6673813654103509E-58</v>
      </c>
      <c r="BK1123" s="82">
        <f t="shared" ref="BK1123:BK1186" ca="1" si="848">AG1123+AV1123+BA1123</f>
        <v>8.926550136601382E-58</v>
      </c>
      <c r="BL1123" s="82">
        <f t="shared" ref="BL1123:BL1186" ca="1" si="849">AH1123+AW1123+BB1123</f>
        <v>4.2040058636295679E-58</v>
      </c>
      <c r="BM1123" s="82">
        <f t="shared" ca="1" si="839"/>
        <v>1.8098192987208442E-57</v>
      </c>
      <c r="BN1123" s="10">
        <f ca="1">BN1122+BI1123-INDIRECT(ADDRESS(MAX($D1123-'key variables'!$B$9*30,34),scenario!BI$4),TRUE)</f>
        <v>9439390.0751690175</v>
      </c>
      <c r="BO1123" s="10">
        <f ca="1">BO1122+BJ1123-INDIRECT(ADDRESS(MAX($D1123-'key variables'!$B$9*30,34),scenario!BJ$4),TRUE)</f>
        <v>10895583.360992203</v>
      </c>
      <c r="BP1123" s="10">
        <f ca="1">BP1122+BK1123-INDIRECT(ADDRESS(MAX($D1123-'key variables'!$B$9*30,34),scenario!BK$4),TRUE)</f>
        <v>32531162.537994072</v>
      </c>
      <c r="BQ1123" s="10">
        <f ca="1">BQ1122+BL1123-INDIRECT(ADDRESS(MAX($D1123-'key variables'!$B$9*30,34),scenario!BL$4),TRUE)</f>
        <v>14415841.516535141</v>
      </c>
      <c r="BR1123" s="10">
        <f t="shared" ref="BR1123" ca="1" si="850">BR1122+BM1123</f>
        <v>67281977.490690395</v>
      </c>
      <c r="BS1123" s="82">
        <f t="shared" ref="BS1123:BS1186" ca="1" si="851">BS1122+P1123-BI1123-BD1123</f>
        <v>-2.3433848477536824E-9</v>
      </c>
      <c r="BT1123" s="82">
        <f t="shared" ref="BT1123:BT1186" ca="1" si="852">BT1122+Q1123-BJ1123-BE1123</f>
        <v>-3.4288309057018498E-10</v>
      </c>
      <c r="BU1123" s="82">
        <f t="shared" ref="BU1123:BU1186" ca="1" si="853">BU1122+R1123-BK1123-BF1123</f>
        <v>-4.2578247660364599E-9</v>
      </c>
      <c r="BV1123" s="82">
        <f t="shared" ref="BV1123:BV1186" ca="1" si="854">BV1122+S1123-BL1123-BG1123</f>
        <v>-2.9943922343414556E-9</v>
      </c>
      <c r="BW1123" s="82">
        <f t="shared" ca="1" si="822"/>
        <v>-9.9384849387017825E-9</v>
      </c>
      <c r="BX1123" s="10">
        <f t="shared" ref="BX1123:BX1186" ca="1" si="855">BX1122+AO1123-AY1123-BD1123</f>
        <v>-1.8625994260191893E-12</v>
      </c>
      <c r="BY1123" s="10">
        <f t="shared" ref="BY1123:BY1186" ca="1" si="856">BY1122+AP1123-AZ1123-BE1123</f>
        <v>2.8902850229962428E-12</v>
      </c>
      <c r="BZ1123" s="10">
        <f t="shared" ref="BZ1123:BZ1186" ca="1" si="857">BZ1122+AQ1123-BA1123-BF1123</f>
        <v>-3.5034723983035463E-11</v>
      </c>
      <c r="CA1123" s="10">
        <f t="shared" ref="CA1123:CA1186" ca="1" si="858">CA1122+AR1123-BB1123-BG1123</f>
        <v>-2.0257049910634696E-11</v>
      </c>
      <c r="CB1123" s="10">
        <v>0</v>
      </c>
      <c r="CC1123" s="82">
        <f t="shared" ref="CC1123:CC1186" ca="1" si="859">CC1122+AJ1123-AO1123-AT1123</f>
        <v>3.9725652202851362E-13</v>
      </c>
      <c r="CD1123" s="82">
        <f t="shared" ref="CD1123:CD1186" ca="1" si="860">CD1122+AK1123-AP1123-AU1123</f>
        <v>3.4270724516460853E-13</v>
      </c>
      <c r="CE1123" s="82">
        <f t="shared" ref="CE1123:CE1186" ca="1" si="861">CE1122+AL1123-AQ1123-AV1123</f>
        <v>1.8915613015532971E-10</v>
      </c>
      <c r="CF1123" s="82">
        <f t="shared" ref="CF1123:CF1186" ca="1" si="862">CF1122+AM1123-AR1123-AW1123</f>
        <v>3.7028113764059381E-11</v>
      </c>
      <c r="CG1123" s="82">
        <f t="shared" ca="1" si="823"/>
        <v>2.269242076865822E-10</v>
      </c>
      <c r="CH1123" s="13" t="str">
        <f t="shared" ca="1" si="824"/>
        <v/>
      </c>
      <c r="CI1123" s="81">
        <f t="shared" ca="1" si="833"/>
        <v>0.1131775965863165</v>
      </c>
      <c r="CJ1123" s="81">
        <f t="shared" ca="1" si="834"/>
        <v>0.13063724757458739</v>
      </c>
      <c r="CK1123" s="81">
        <f t="shared" ca="1" si="835"/>
        <v>0.39004625943939081</v>
      </c>
      <c r="CL1123" s="81">
        <f t="shared" ca="1" si="836"/>
        <v>0.17284488538116416</v>
      </c>
      <c r="CM1123" s="89">
        <f t="shared" ca="1" si="825"/>
        <v>0.80670598898145884</v>
      </c>
    </row>
    <row r="1124" spans="1:91" x14ac:dyDescent="0.3">
      <c r="A1124">
        <v>1059</v>
      </c>
      <c r="B1124" s="3">
        <f t="shared" si="838"/>
        <v>3.1305555555555555</v>
      </c>
      <c r="C1124" s="3">
        <f t="shared" si="826"/>
        <v>35.299999999999997</v>
      </c>
      <c r="D1124" s="4">
        <f t="shared" ref="D1124:D1187" ca="1" si="863">CELL("Zeile",D1124)</f>
        <v>1124</v>
      </c>
      <c r="E1124" s="58">
        <f>(0.5*(COS(B1124*2*PI())+1)*('key variables'!$B$4-'key variables'!$B$6)+'key variables'!$B$6)/'key variables'!$B$4</f>
        <v>1</v>
      </c>
      <c r="F1124" s="10">
        <f t="shared" ca="1" si="827"/>
        <v>11689222.907461114</v>
      </c>
      <c r="G1124" s="10">
        <f t="shared" ca="1" si="828"/>
        <v>13492492.798713122</v>
      </c>
      <c r="H1124" s="10">
        <f t="shared" ca="1" si="829"/>
        <v>40309474.521088287</v>
      </c>
      <c r="I1124" s="10">
        <f t="shared" ca="1" si="830"/>
        <v>17912154.249750931</v>
      </c>
      <c r="J1124" s="10">
        <f t="shared" ref="J1124:J1187" ca="1" si="864">SUM(F1124:I1124)</f>
        <v>83403344.477013454</v>
      </c>
      <c r="K1124" s="82">
        <f t="shared" ca="1" si="840"/>
        <v>2249832.832292099</v>
      </c>
      <c r="L1124" s="82">
        <f t="shared" ca="1" si="841"/>
        <v>2596909.4377209195</v>
      </c>
      <c r="M1124" s="82">
        <f t="shared" ca="1" si="842"/>
        <v>7778311.98309422</v>
      </c>
      <c r="N1124" s="82">
        <f t="shared" ca="1" si="843"/>
        <v>3496312.733215793</v>
      </c>
      <c r="O1124" s="82">
        <f t="shared" ref="O1124:O1187" ca="1" si="865">SUM(K1124:N1124)</f>
        <v>16121366.986323033</v>
      </c>
      <c r="P1124" s="10">
        <f ca="1">IF(IF($A1124&gt;='key variables'!$B$26,K1124*SUMPRODUCT(Z1124:AC1124,'control variables'!$O$3:$R$3)/J1124+F$65*'key variables'!$B$25/scenario!J$65,K1124*SUMPRODUCT(Z1124:AC1124,'control variables'!$O$7:$R$7)/J1124+F$65*'key variables'!$B$25/scenario!J$65)&lt;'key variables'!$B$28,0,IF($A1124&gt;='key variables'!$B$26,K1124*SUMPRODUCT(Z1124:AC1124,'control variables'!$O$3:$R$3)/J1124+F$65*'key variables'!$B$25/scenario!J$65,K1124*SUMPRODUCT(Z1124:AC1124,'control variables'!$O$7:$R$7)/J1124+F$65*'key variables'!$B$25/scenario!J$65))</f>
        <v>2.8014372642056677E-59</v>
      </c>
      <c r="Q1124" s="10">
        <f ca="1">IF(IF($A1124&gt;='key variables'!$B$26,L1124*SUMPRODUCT(Z1124:AC1124,'control variables'!$O$4:$R$4)/J1124+G$65*'key variables'!$B$25/scenario!J$65,L1124*SUMPRODUCT(Z1124:AC1124,'control variables'!$O$7:$R$7)/J1124+G$65*'key variables'!$B$25/scenario!J$65)&lt;'key variables'!$B$28,0,IF($A1124&gt;='key variables'!$B$26,L1124*SUMPRODUCT(Z1124:AC1124,'control variables'!$O$4:$R$4)/J1124+G$65*'key variables'!$B$25/scenario!J$65,L1124*SUMPRODUCT(Z1124:AC1124,'control variables'!$O$7:$R$7)/J1124+G$65*'key variables'!$B$25/scenario!J$65))</f>
        <v>3.2336086335743533E-59</v>
      </c>
      <c r="R1124" s="10">
        <f ca="1">IF(IF($A1124&gt;='key variables'!$B$26,M1124*SUMPRODUCT(Z1124:AC1124,'control variables'!$O$5:$R$5)/J1124+H$65*'key variables'!$B$25/scenario!J$65,M1124*SUMPRODUCT(Z1124:AC1124,'control variables'!$O$7:$R$7)/J1124+H$65*'key variables'!$B$25/scenario!J$65)&lt;'key variables'!$B$28,0,IF($A1124&gt;='key variables'!$B$26,M1124*SUMPRODUCT(Z1124:AC1124,'control variables'!$O$5:$R$5)/J1124+H$65*'key variables'!$B$25/scenario!J$65,M1124*SUMPRODUCT(Z1124:AC1124,'control variables'!$O$7:$R$7)/J1124+H$65*'key variables'!$B$25/scenario!J$65))</f>
        <v>9.6853653877287463E-59</v>
      </c>
      <c r="S1124" s="10">
        <f ca="1">IF(IF($A1124&gt;='key variables'!$B$26,N1124*SUMPRODUCT(Z1124:AC1124,'control variables'!$O$6:$R$6)/J1124+I$65*'key variables'!$B$25/scenario!J$65,N1124*SUMPRODUCT(Z1124:AC1124,'control variables'!$O$7:$R$7)/J1124+I$65*'key variables'!$B$25/scenario!J$65)&lt;'key variables'!$B$28,0,IF($A1124&gt;='key variables'!$B$26,N1124*SUMPRODUCT(Z1124:AC1124,'control variables'!$O$6:$R$6)/J1124+I$65*'key variables'!$B$25/scenario!J$65,N1124*SUMPRODUCT(Z1124:AC1124,'control variables'!$O$7:$R$7)/J1124+I$65*'key variables'!$B$25/scenario!J$65))</f>
        <v>4.3535237985520834E-59</v>
      </c>
      <c r="T1124" s="10">
        <f t="shared" ca="1" si="837"/>
        <v>2.0073935084060851E-58</v>
      </c>
      <c r="U1124" s="82">
        <f ca="1">SUMPRODUCT(P1094:P1123,'control variables'!AD$7:AD$36)</f>
        <v>5.9395652596255175E-59</v>
      </c>
      <c r="V1124" s="82">
        <f ca="1">SUMPRODUCT(Q1094:Q1123,'control variables'!AE$7:AE$36)</f>
        <v>6.8558485134055613E-59</v>
      </c>
      <c r="W1124" s="82">
        <f ca="1">SUMPRODUCT(R1094:R1123,'control variables'!AF$7:AF$36)</f>
        <v>2.0534766392509074E-58</v>
      </c>
      <c r="X1124" s="82">
        <f ca="1">SUMPRODUCT(S1094:S1123,'control variables'!AG$7:AG$36)</f>
        <v>9.2302758449116226E-59</v>
      </c>
      <c r="Y1124" s="82">
        <f t="shared" ca="1" si="831"/>
        <v>4.2560456010451781E-58</v>
      </c>
      <c r="Z1124" s="10">
        <f ca="1">IF($A1124&gt;='key variables'!$B$26,SUMPRODUCT(P1094:P1123,'control variables'!V$7:V$36)*$E1124,SUMPRODUCT(P1094:P1123,'control variables'!Z$7:Z$36)*$E1124)</f>
        <v>1.4493140524343229E-58</v>
      </c>
      <c r="AA1124" s="10">
        <f ca="1">IF($A1124&gt;='key variables'!$B$26,SUMPRODUCT(Q1094:Q1123,'control variables'!W$7:W$36)*$E1124,SUMPRODUCT(Q1094:Q1123,'control variables'!AA$7:AA$36)*$E1124)</f>
        <v>1.6728964423342517E-58</v>
      </c>
      <c r="AB1124" s="10">
        <f ca="1">IF($A1124&gt;='key variables'!$B$26,SUMPRODUCT(R1094:R1123,'control variables'!X$7:X$36)*$E1124,SUMPRODUCT(R1094:R1123,'control variables'!AB$7:AB$36)*$E1124)</f>
        <v>5.0106908831229651E-58</v>
      </c>
      <c r="AC1124" s="10">
        <f ca="1">IF($A1124&gt;='key variables'!$B$26,SUMPRODUCT(S1094:S1123,'control variables'!Y$7:Y$36)*$E1124,SUMPRODUCT(S1094:S1123,'control variables'!AC$7:AC$36)*$E1124)</f>
        <v>2.2522807486955617E-58</v>
      </c>
      <c r="AD1124" s="10">
        <f t="shared" ca="1" si="832"/>
        <v>1.0385182126587102E-57</v>
      </c>
      <c r="AE1124" s="82">
        <f ca="1">SUMPRODUCT(P1094:P1123,'control variables'!AL$7:AL$36)</f>
        <v>1.9733144413411875E-58</v>
      </c>
      <c r="AF1124" s="82">
        <f ca="1">SUMPRODUCT(Q1094:Q1123,'control variables'!AM$7:AM$36)</f>
        <v>2.2717775814039423E-58</v>
      </c>
      <c r="AG1124" s="82">
        <f ca="1">SUMPRODUCT(R1094:R1123,'control variables'!AN$7:AN$36)</f>
        <v>6.4774349337331163E-58</v>
      </c>
      <c r="AH1124" s="82">
        <f ca="1">SUMPRODUCT(S1094:S1123,'control variables'!AO$7:AO$36)</f>
        <v>2.8046650751220584E-58</v>
      </c>
      <c r="AI1124" s="82">
        <f t="shared" ca="1" si="844"/>
        <v>1.3527192031600306E-57</v>
      </c>
      <c r="AJ1124" s="10">
        <f ca="1">SUMPRODUCT(P1094:P1123,'control variables'!AP$7:AP$36)</f>
        <v>1.8855096238051029E-61</v>
      </c>
      <c r="AK1124" s="10">
        <f ca="1">SUMPRODUCT(Q1094:Q1123,'control variables'!AQ$7:AQ$36)</f>
        <v>5.440957286573828E-61</v>
      </c>
      <c r="AL1124" s="10">
        <f ca="1">SUMPRODUCT(R1094:R1123,'control variables'!AR$7:AR$36)</f>
        <v>1.9556229099218585E-59</v>
      </c>
      <c r="AM1124" s="10">
        <f ca="1">SUMPRODUCT(S1094:S1123,'control variables'!AS$7:AS$36)</f>
        <v>1.4650713625675298E-59</v>
      </c>
      <c r="AN1124" s="10">
        <f t="shared" ref="AN1124:AN1187" ca="1" si="866">SUM(AJ1124:AM1124)</f>
        <v>3.493958941593178E-59</v>
      </c>
      <c r="AO1124" s="82">
        <f ca="1">SUMPRODUCT(P1094:P1123,'control variables'!AX$7:AX$36)</f>
        <v>2.5640053465139468E-61</v>
      </c>
      <c r="AP1124" s="82">
        <f ca="1">SUMPRODUCT(Q1094:Q1123,'control variables'!AY$7:AY$36)</f>
        <v>5.9190972655025104E-61</v>
      </c>
      <c r="AQ1124" s="82">
        <f ca="1">SUMPRODUCT(R1094:R1123,'control variables'!AZ$7:AZ$36)</f>
        <v>5.3186974317168558E-60</v>
      </c>
      <c r="AR1124" s="82">
        <f ca="1">SUMPRODUCT(S1094:S1123,'control variables'!BA$7:BA$36)</f>
        <v>3.9845469460578134E-60</v>
      </c>
      <c r="AS1124" s="82">
        <f t="shared" ref="AS1124:AS1187" ca="1" si="867">SUM(AO1124:AR1124)</f>
        <v>1.0151554638976314E-59</v>
      </c>
      <c r="AT1124" s="10">
        <f ca="1">SUMPRODUCT(P1094:P1123,'control variables'!AT$7:AT$36)</f>
        <v>-2.2628347732435775E-61</v>
      </c>
      <c r="AU1124" s="10">
        <f ca="1">SUMPRODUCT(Q1094:Q1123,'control variables'!AU$7:AU$36)</f>
        <v>2.4546779211351437E-61</v>
      </c>
      <c r="AV1124" s="10">
        <f ca="1">SUMPRODUCT(R1094:R1123,'control variables'!AV$7:AV$36)</f>
        <v>1.057003983736501E-58</v>
      </c>
      <c r="AW1124" s="10">
        <f ca="1">SUMPRODUCT(S1094:S1123,'control variables'!AW$7:AW$36)</f>
        <v>7.9186343074392615E-59</v>
      </c>
      <c r="AX1124" s="10">
        <f t="shared" ca="1" si="845"/>
        <v>1.8490592576283186E-58</v>
      </c>
      <c r="AY1124" s="82">
        <f ca="1">SUMPRODUCT(P1094:P1123,'control variables'!BB$7:BB$36)</f>
        <v>8.2015640177160099E-61</v>
      </c>
      <c r="AZ1124" s="82">
        <f ca="1">SUMPRODUCT(Q1094:Q1123,'control variables'!BC$7:BC$36)</f>
        <v>2.0913973619558198E-60</v>
      </c>
      <c r="BA1124" s="82">
        <f ca="1">SUMPRODUCT(R1094:R1123,'control variables'!BD$7:BD$36)</f>
        <v>1.4640424387572182E-59</v>
      </c>
      <c r="BB1124" s="82">
        <f ca="1">SUMPRODUCT(S1094:S1123,'control variables'!BE$7:BE$36)</f>
        <v>2.0805088163298796E-60</v>
      </c>
      <c r="BC1124" s="82">
        <f t="shared" ref="BC1124:BC1187" ca="1" si="868">SUM(AY1124:BB1124)</f>
        <v>1.9632486967629483E-59</v>
      </c>
      <c r="BD1124" s="10">
        <f ca="1">SUMPRODUCT(P1094:P1123,'control variables'!BF$7:BF$36)</f>
        <v>1.7156957554611778E-61</v>
      </c>
      <c r="BE1124" s="10">
        <f ca="1">SUMPRODUCT(Q1094:Q1123,'control variables'!BG$7:BG$36)</f>
        <v>1.9803722461795734E-61</v>
      </c>
      <c r="BF1124" s="10">
        <f ca="1">SUMPRODUCT(R1094:R1123,'control variables'!BH$7:BH$36)</f>
        <v>5.9316481929244678E-60</v>
      </c>
      <c r="BG1124" s="10">
        <f ca="1">SUMPRODUCT(S1094:S1123,'control variables'!BI$7:BI$36)</f>
        <v>1.3331232503243147E-59</v>
      </c>
      <c r="BH1124" s="10">
        <f t="shared" ref="BH1124:BH1187" ca="1" si="869">SUM(BD1124:BG1124)</f>
        <v>1.9632487496331689E-59</v>
      </c>
      <c r="BI1124" s="82">
        <f t="shared" ca="1" si="846"/>
        <v>1.9792531705856601E-58</v>
      </c>
      <c r="BJ1124" s="82">
        <f t="shared" ca="1" si="847"/>
        <v>2.2951462329446354E-58</v>
      </c>
      <c r="BK1124" s="82">
        <f t="shared" ca="1" si="848"/>
        <v>7.6808431613453385E-58</v>
      </c>
      <c r="BL1124" s="82">
        <f t="shared" ca="1" si="849"/>
        <v>3.6173335940292831E-58</v>
      </c>
      <c r="BM1124" s="82">
        <f t="shared" ca="1" si="839"/>
        <v>1.5572576158904917E-57</v>
      </c>
      <c r="BN1124" s="10">
        <f ca="1">BN1123+BI1124-INDIRECT(ADDRESS(MAX($D1124-'key variables'!$B$9*30,34),scenario!BI$4),TRUE)</f>
        <v>9439390.0751690175</v>
      </c>
      <c r="BO1124" s="10">
        <f ca="1">BO1123+BJ1124-INDIRECT(ADDRESS(MAX($D1124-'key variables'!$B$9*30,34),scenario!BJ$4),TRUE)</f>
        <v>10895583.360992203</v>
      </c>
      <c r="BP1124" s="10">
        <f ca="1">BP1123+BK1124-INDIRECT(ADDRESS(MAX($D1124-'key variables'!$B$9*30,34),scenario!BK$4),TRUE)</f>
        <v>32531162.537994072</v>
      </c>
      <c r="BQ1124" s="10">
        <f ca="1">BQ1123+BL1124-INDIRECT(ADDRESS(MAX($D1124-'key variables'!$B$9*30,34),scenario!BL$4),TRUE)</f>
        <v>14415841.516535141</v>
      </c>
      <c r="BR1124" s="10">
        <f t="shared" ref="BR1124:BR1187" ca="1" si="870">BR1123+BM1124</f>
        <v>67281977.490690395</v>
      </c>
      <c r="BS1124" s="82">
        <f t="shared" ca="1" si="851"/>
        <v>-2.3433848477536824E-9</v>
      </c>
      <c r="BT1124" s="82">
        <f t="shared" ca="1" si="852"/>
        <v>-3.4288309057018498E-10</v>
      </c>
      <c r="BU1124" s="82">
        <f t="shared" ca="1" si="853"/>
        <v>-4.2578247660364599E-9</v>
      </c>
      <c r="BV1124" s="82">
        <f t="shared" ca="1" si="854"/>
        <v>-2.9943922343414556E-9</v>
      </c>
      <c r="BW1124" s="82">
        <f t="shared" ref="BW1124:BW1187" ca="1" si="871">SUM(BS1124:BV1124)</f>
        <v>-9.9384849387017825E-9</v>
      </c>
      <c r="BX1124" s="10">
        <f t="shared" ca="1" si="855"/>
        <v>-1.8625994260191893E-12</v>
      </c>
      <c r="BY1124" s="10">
        <f t="shared" ca="1" si="856"/>
        <v>2.8902850229962428E-12</v>
      </c>
      <c r="BZ1124" s="10">
        <f t="shared" ca="1" si="857"/>
        <v>-3.5034723983035463E-11</v>
      </c>
      <c r="CA1124" s="10">
        <f t="shared" ca="1" si="858"/>
        <v>-2.0257049910634696E-11</v>
      </c>
      <c r="CB1124" s="10">
        <v>0</v>
      </c>
      <c r="CC1124" s="82">
        <f t="shared" ca="1" si="859"/>
        <v>3.9725652202851362E-13</v>
      </c>
      <c r="CD1124" s="82">
        <f t="shared" ca="1" si="860"/>
        <v>3.4270724516460853E-13</v>
      </c>
      <c r="CE1124" s="82">
        <f t="shared" ca="1" si="861"/>
        <v>1.8915613015532971E-10</v>
      </c>
      <c r="CF1124" s="82">
        <f t="shared" ca="1" si="862"/>
        <v>3.7028113764059381E-11</v>
      </c>
      <c r="CG1124" s="82">
        <f t="shared" ref="CG1124:CG1187" ca="1" si="872">SUM(CC1124:CF1124)</f>
        <v>2.269242076865822E-10</v>
      </c>
      <c r="CH1124" s="13" t="str">
        <f t="shared" ca="1" si="824"/>
        <v/>
      </c>
      <c r="CI1124" s="81">
        <f t="shared" ca="1" si="833"/>
        <v>0.1131775965863165</v>
      </c>
      <c r="CJ1124" s="81">
        <f t="shared" ca="1" si="834"/>
        <v>0.13063724757458739</v>
      </c>
      <c r="CK1124" s="81">
        <f t="shared" ca="1" si="835"/>
        <v>0.39004625943939081</v>
      </c>
      <c r="CL1124" s="81">
        <f t="shared" ca="1" si="836"/>
        <v>0.17284488538116416</v>
      </c>
      <c r="CM1124" s="89">
        <f t="shared" ca="1" si="825"/>
        <v>0.80670598898145884</v>
      </c>
    </row>
    <row r="1125" spans="1:91" x14ac:dyDescent="0.3">
      <c r="A1125">
        <v>1060</v>
      </c>
      <c r="B1125" s="3">
        <f t="shared" si="838"/>
        <v>3.1333333333333333</v>
      </c>
      <c r="C1125" s="3">
        <f t="shared" si="826"/>
        <v>35.333333333333336</v>
      </c>
      <c r="D1125" s="4">
        <f t="shared" ca="1" si="863"/>
        <v>1125</v>
      </c>
      <c r="E1125" s="58">
        <f>(0.5*(COS(B1125*2*PI())+1)*('key variables'!$B$4-'key variables'!$B$6)+'key variables'!$B$6)/'key variables'!$B$4</f>
        <v>1</v>
      </c>
      <c r="F1125" s="10">
        <f t="shared" ca="1" si="827"/>
        <v>11689222.907461114</v>
      </c>
      <c r="G1125" s="10">
        <f t="shared" ca="1" si="828"/>
        <v>13492492.798713122</v>
      </c>
      <c r="H1125" s="10">
        <f t="shared" ca="1" si="829"/>
        <v>40309474.521088287</v>
      </c>
      <c r="I1125" s="10">
        <f t="shared" ca="1" si="830"/>
        <v>17912154.249750931</v>
      </c>
      <c r="J1125" s="10">
        <f t="shared" ca="1" si="864"/>
        <v>83403344.477013454</v>
      </c>
      <c r="K1125" s="82">
        <f t="shared" ca="1" si="840"/>
        <v>2249832.832292099</v>
      </c>
      <c r="L1125" s="82">
        <f t="shared" ca="1" si="841"/>
        <v>2596909.4377209195</v>
      </c>
      <c r="M1125" s="82">
        <f t="shared" ca="1" si="842"/>
        <v>7778311.98309422</v>
      </c>
      <c r="N1125" s="82">
        <f t="shared" ca="1" si="843"/>
        <v>3496312.733215793</v>
      </c>
      <c r="O1125" s="82">
        <f t="shared" ca="1" si="865"/>
        <v>16121366.986323033</v>
      </c>
      <c r="P1125" s="10">
        <f ca="1">IF(IF($A1125&gt;='key variables'!$B$26,K1125*SUMPRODUCT(Z1125:AC1125,'control variables'!$O$3:$R$3)/J1125+F$65*'key variables'!$B$25/scenario!J$65,K1125*SUMPRODUCT(Z1125:AC1125,'control variables'!$O$7:$R$7)/J1125+F$65*'key variables'!$B$25/scenario!J$65)&lt;'key variables'!$B$28,0,IF($A1125&gt;='key variables'!$B$26,K1125*SUMPRODUCT(Z1125:AC1125,'control variables'!$O$3:$R$3)/J1125+F$65*'key variables'!$B$25/scenario!J$65,K1125*SUMPRODUCT(Z1125:AC1125,'control variables'!$O$7:$R$7)/J1125+F$65*'key variables'!$B$25/scenario!J$65))</f>
        <v>2.4104945273857433E-59</v>
      </c>
      <c r="Q1125" s="10">
        <f ca="1">IF(IF($A1125&gt;='key variables'!$B$26,L1125*SUMPRODUCT(Z1125:AC1125,'control variables'!$O$4:$R$4)/J1125+G$65*'key variables'!$B$25/scenario!J$65,L1125*SUMPRODUCT(Z1125:AC1125,'control variables'!$O$7:$R$7)/J1125+G$65*'key variables'!$B$25/scenario!J$65)&lt;'key variables'!$B$28,0,IF($A1125&gt;='key variables'!$B$26,L1125*SUMPRODUCT(Z1125:AC1125,'control variables'!$O$4:$R$4)/J1125+G$65*'key variables'!$B$25/scenario!J$65,L1125*SUMPRODUCT(Z1125:AC1125,'control variables'!$O$7:$R$7)/J1125+G$65*'key variables'!$B$25/scenario!J$65))</f>
        <v>2.7823560479225601E-59</v>
      </c>
      <c r="R1125" s="10">
        <f ca="1">IF(IF($A1125&gt;='key variables'!$B$26,M1125*SUMPRODUCT(Z1125:AC1125,'control variables'!$O$5:$R$5)/J1125+H$65*'key variables'!$B$25/scenario!J$65,M1125*SUMPRODUCT(Z1125:AC1125,'control variables'!$O$7:$R$7)/J1125+H$65*'key variables'!$B$25/scenario!J$65)&lt;'key variables'!$B$28,0,IF($A1125&gt;='key variables'!$B$26,M1125*SUMPRODUCT(Z1125:AC1125,'control variables'!$O$5:$R$5)/J1125+H$65*'key variables'!$B$25/scenario!J$65,M1125*SUMPRODUCT(Z1125:AC1125,'control variables'!$O$7:$R$7)/J1125+H$65*'key variables'!$B$25/scenario!J$65))</f>
        <v>8.3337651573187107E-59</v>
      </c>
      <c r="S1125" s="10">
        <f ca="1">IF(IF($A1125&gt;='key variables'!$B$26,N1125*SUMPRODUCT(Z1125:AC1125,'control variables'!$O$6:$R$6)/J1125+I$65*'key variables'!$B$25/scenario!J$65,N1125*SUMPRODUCT(Z1125:AC1125,'control variables'!$O$7:$R$7)/J1125+I$65*'key variables'!$B$25/scenario!J$65)&lt;'key variables'!$B$28,0,IF($A1125&gt;='key variables'!$B$26,N1125*SUMPRODUCT(Z1125:AC1125,'control variables'!$O$6:$R$6)/J1125+I$65*'key variables'!$B$25/scenario!J$65,N1125*SUMPRODUCT(Z1125:AC1125,'control variables'!$O$7:$R$7)/J1125+I$65*'key variables'!$B$25/scenario!J$65))</f>
        <v>3.7459861854978746E-59</v>
      </c>
      <c r="T1125" s="10">
        <f t="shared" ca="1" si="837"/>
        <v>1.7272601918124888E-58</v>
      </c>
      <c r="U1125" s="82">
        <f ca="1">SUMPRODUCT(P1095:P1124,'control variables'!AD$7:AD$36)</f>
        <v>5.1106943340519113E-59</v>
      </c>
      <c r="V1125" s="82">
        <f ca="1">SUMPRODUCT(Q1095:Q1124,'control variables'!AE$7:AE$36)</f>
        <v>5.8991095511238029E-59</v>
      </c>
      <c r="W1125" s="82">
        <f ca="1">SUMPRODUCT(R1095:R1124,'control variables'!AF$7:AF$36)</f>
        <v>1.7669123861077419E-58</v>
      </c>
      <c r="X1125" s="82">
        <f ca="1">SUMPRODUCT(S1095:S1124,'control variables'!AG$7:AG$36)</f>
        <v>7.9421837121628426E-59</v>
      </c>
      <c r="Y1125" s="82">
        <f t="shared" ca="1" si="831"/>
        <v>3.6621111458415976E-58</v>
      </c>
      <c r="Z1125" s="10">
        <f ca="1">IF($A1125&gt;='key variables'!$B$26,SUMPRODUCT(P1095:P1124,'control variables'!V$7:V$36)*$E1125,SUMPRODUCT(P1095:P1124,'control variables'!Z$7:Z$36)*$E1125)</f>
        <v>1.2470611555339508E-58</v>
      </c>
      <c r="AA1125" s="10">
        <f ca="1">IF($A1125&gt;='key variables'!$B$26,SUMPRODUCT(Q1095:Q1124,'control variables'!W$7:W$36)*$E1125,SUMPRODUCT(Q1095:Q1124,'control variables'!AA$7:AA$36)*$E1125)</f>
        <v>1.4394424500072424E-58</v>
      </c>
      <c r="AB1125" s="10">
        <f ca="1">IF($A1125&gt;='key variables'!$B$26,SUMPRODUCT(R1095:R1124,'control variables'!X$7:X$36)*$E1125,SUMPRODUCT(R1095:R1124,'control variables'!AB$7:AB$36)*$E1125)</f>
        <v>4.3114450951712698E-58</v>
      </c>
      <c r="AC1125" s="10">
        <f ca="1">IF($A1125&gt;='key variables'!$B$26,SUMPRODUCT(S1095:S1124,'control variables'!Y$7:Y$36)*$E1125,SUMPRODUCT(S1095:S1124,'control variables'!AC$7:AC$36)*$E1125)</f>
        <v>1.9379732283265361E-58</v>
      </c>
      <c r="AD1125" s="10">
        <f t="shared" ca="1" si="832"/>
        <v>8.9359219290389999E-58</v>
      </c>
      <c r="AE1125" s="82">
        <f ca="1">SUMPRODUCT(P1095:P1124,'control variables'!AL$7:AL$36)</f>
        <v>1.6979368849128639E-58</v>
      </c>
      <c r="AF1125" s="82">
        <f ca="1">SUMPRODUCT(Q1095:Q1124,'control variables'!AM$7:AM$36)</f>
        <v>1.9547492629518308E-58</v>
      </c>
      <c r="AG1125" s="82">
        <f ca="1">SUMPRODUCT(R1095:R1124,'control variables'!AN$7:AN$36)</f>
        <v>5.5735038791554468E-58</v>
      </c>
      <c r="AH1125" s="82">
        <f ca="1">SUMPRODUCT(S1095:S1124,'control variables'!AO$7:AO$36)</f>
        <v>2.4132718947923986E-58</v>
      </c>
      <c r="AI1125" s="82">
        <f t="shared" ca="1" si="844"/>
        <v>1.1639461921812541E-57</v>
      </c>
      <c r="AJ1125" s="10">
        <f ca="1">SUMPRODUCT(P1095:P1124,'control variables'!AP$7:AP$36)</f>
        <v>1.6223852975711971E-61</v>
      </c>
      <c r="AK1125" s="10">
        <f ca="1">SUMPRODUCT(Q1095:Q1124,'control variables'!AQ$7:AQ$36)</f>
        <v>4.6816674892573748E-61</v>
      </c>
      <c r="AL1125" s="10">
        <f ca="1">SUMPRODUCT(R1095:R1124,'control variables'!AR$7:AR$36)</f>
        <v>1.682714220385534E-59</v>
      </c>
      <c r="AM1125" s="10">
        <f ca="1">SUMPRODUCT(S1095:S1124,'control variables'!AS$7:AS$36)</f>
        <v>1.2606195208515428E-59</v>
      </c>
      <c r="AN1125" s="10">
        <f t="shared" ca="1" si="866"/>
        <v>3.0063742691053625E-59</v>
      </c>
      <c r="AO1125" s="82">
        <f ca="1">SUMPRODUCT(P1095:P1124,'control variables'!AX$7:AX$36)</f>
        <v>2.2061964174350728E-61</v>
      </c>
      <c r="AP1125" s="82">
        <f ca="1">SUMPRODUCT(Q1095:Q1124,'control variables'!AY$7:AY$36)</f>
        <v>5.0930826643384845E-61</v>
      </c>
      <c r="AQ1125" s="82">
        <f ca="1">SUMPRODUCT(R1095:R1124,'control variables'!AZ$7:AZ$36)</f>
        <v>4.5764690917000868E-60</v>
      </c>
      <c r="AR1125" s="82">
        <f ca="1">SUMPRODUCT(S1095:S1124,'control variables'!BA$7:BA$36)</f>
        <v>3.4285003381317205E-60</v>
      </c>
      <c r="AS1125" s="82">
        <f t="shared" ca="1" si="867"/>
        <v>8.7348973380091626E-60</v>
      </c>
      <c r="AT1125" s="10">
        <f ca="1">SUMPRODUCT(P1095:P1124,'control variables'!AT$7:AT$36)</f>
        <v>-1.9470544305865128E-61</v>
      </c>
      <c r="AU1125" s="10">
        <f ca="1">SUMPRODUCT(Q1095:Q1124,'control variables'!AU$7:AU$36)</f>
        <v>2.1121257188204807E-61</v>
      </c>
      <c r="AV1125" s="10">
        <f ca="1">SUMPRODUCT(R1095:R1124,'control variables'!AV$7:AV$36)</f>
        <v>9.0949826033109808E-59</v>
      </c>
      <c r="AW1125" s="10">
        <f ca="1">SUMPRODUCT(S1095:S1124,'control variables'!AW$7:AW$36)</f>
        <v>6.8135827656535394E-59</v>
      </c>
      <c r="AX1125" s="10">
        <f t="shared" ca="1" si="845"/>
        <v>1.5910216081846859E-58</v>
      </c>
      <c r="AY1125" s="82">
        <f ca="1">SUMPRODUCT(P1095:P1124,'control variables'!BB$7:BB$36)</f>
        <v>7.0570294160465169E-61</v>
      </c>
      <c r="AZ1125" s="82">
        <f ca="1">SUMPRODUCT(Q1095:Q1124,'control variables'!BC$7:BC$36)</f>
        <v>1.799541242631724E-60</v>
      </c>
      <c r="BA1125" s="82">
        <f ca="1">SUMPRODUCT(R1095:R1124,'control variables'!BD$7:BD$36)</f>
        <v>1.2597341841547183E-59</v>
      </c>
      <c r="BB1125" s="82">
        <f ca="1">SUMPRODUCT(S1095:S1124,'control variables'!BE$7:BE$36)</f>
        <v>1.7901722019689627E-60</v>
      </c>
      <c r="BC1125" s="82">
        <f t="shared" ca="1" si="868"/>
        <v>1.6892758227752522E-59</v>
      </c>
      <c r="BD1125" s="10">
        <f ca="1">SUMPRODUCT(P1095:P1124,'control variables'!BF$7:BF$36)</f>
        <v>1.4762690858867997E-61</v>
      </c>
      <c r="BE1125" s="10">
        <f ca="1">SUMPRODUCT(Q1095:Q1124,'control variables'!BG$7:BG$36)</f>
        <v>1.7040097676276265E-61</v>
      </c>
      <c r="BF1125" s="10">
        <f ca="1">SUMPRODUCT(R1095:R1124,'control variables'!BH$7:BH$36)</f>
        <v>5.1038821001319636E-60</v>
      </c>
      <c r="BG1125" s="10">
        <f ca="1">SUMPRODUCT(S1095:S1124,'control variables'!BI$7:BI$36)</f>
        <v>1.1470848697190522E-59</v>
      </c>
      <c r="BH1125" s="10">
        <f t="shared" ca="1" si="869"/>
        <v>1.6892758682673928E-59</v>
      </c>
      <c r="BI1125" s="82">
        <f t="shared" ca="1" si="846"/>
        <v>1.7030468598983237E-58</v>
      </c>
      <c r="BJ1125" s="82">
        <f t="shared" ca="1" si="847"/>
        <v>1.9748568010969684E-58</v>
      </c>
      <c r="BK1125" s="82">
        <f t="shared" ca="1" si="848"/>
        <v>6.6089755579020163E-58</v>
      </c>
      <c r="BL1125" s="82">
        <f t="shared" ca="1" si="849"/>
        <v>3.1125318933774424E-58</v>
      </c>
      <c r="BM1125" s="82">
        <f t="shared" ca="1" si="839"/>
        <v>1.3399411112274751E-57</v>
      </c>
      <c r="BN1125" s="10">
        <f ca="1">BN1124+BI1125-INDIRECT(ADDRESS(MAX($D1125-'key variables'!$B$9*30,34),scenario!BI$4),TRUE)</f>
        <v>9439390.0751690175</v>
      </c>
      <c r="BO1125" s="10">
        <f ca="1">BO1124+BJ1125-INDIRECT(ADDRESS(MAX($D1125-'key variables'!$B$9*30,34),scenario!BJ$4),TRUE)</f>
        <v>10895583.360992203</v>
      </c>
      <c r="BP1125" s="10">
        <f ca="1">BP1124+BK1125-INDIRECT(ADDRESS(MAX($D1125-'key variables'!$B$9*30,34),scenario!BK$4),TRUE)</f>
        <v>32531162.537994072</v>
      </c>
      <c r="BQ1125" s="10">
        <f ca="1">BQ1124+BL1125-INDIRECT(ADDRESS(MAX($D1125-'key variables'!$B$9*30,34),scenario!BL$4),TRUE)</f>
        <v>14415841.516535141</v>
      </c>
      <c r="BR1125" s="10">
        <f t="shared" ca="1" si="870"/>
        <v>67281977.490690395</v>
      </c>
      <c r="BS1125" s="82">
        <f t="shared" ca="1" si="851"/>
        <v>-2.3433848477536824E-9</v>
      </c>
      <c r="BT1125" s="82">
        <f t="shared" ca="1" si="852"/>
        <v>-3.4288309057018498E-10</v>
      </c>
      <c r="BU1125" s="82">
        <f t="shared" ca="1" si="853"/>
        <v>-4.2578247660364599E-9</v>
      </c>
      <c r="BV1125" s="82">
        <f t="shared" ca="1" si="854"/>
        <v>-2.9943922343414556E-9</v>
      </c>
      <c r="BW1125" s="82">
        <f t="shared" ca="1" si="871"/>
        <v>-9.9384849387017825E-9</v>
      </c>
      <c r="BX1125" s="10">
        <f t="shared" ca="1" si="855"/>
        <v>-1.8625994260191893E-12</v>
      </c>
      <c r="BY1125" s="10">
        <f t="shared" ca="1" si="856"/>
        <v>2.8902850229962428E-12</v>
      </c>
      <c r="BZ1125" s="10">
        <f t="shared" ca="1" si="857"/>
        <v>-3.5034723983035463E-11</v>
      </c>
      <c r="CA1125" s="10">
        <f t="shared" ca="1" si="858"/>
        <v>-2.0257049910634696E-11</v>
      </c>
      <c r="CB1125" s="10">
        <v>0</v>
      </c>
      <c r="CC1125" s="82">
        <f t="shared" ca="1" si="859"/>
        <v>3.9725652202851362E-13</v>
      </c>
      <c r="CD1125" s="82">
        <f t="shared" ca="1" si="860"/>
        <v>3.4270724516460853E-13</v>
      </c>
      <c r="CE1125" s="82">
        <f t="shared" ca="1" si="861"/>
        <v>1.8915613015532971E-10</v>
      </c>
      <c r="CF1125" s="82">
        <f t="shared" ca="1" si="862"/>
        <v>3.7028113764059381E-11</v>
      </c>
      <c r="CG1125" s="82">
        <f t="shared" ca="1" si="872"/>
        <v>2.269242076865822E-10</v>
      </c>
      <c r="CH1125" s="13" t="str">
        <f t="shared" ca="1" si="824"/>
        <v/>
      </c>
      <c r="CI1125" s="81">
        <f t="shared" ca="1" si="833"/>
        <v>0.1131775965863165</v>
      </c>
      <c r="CJ1125" s="81">
        <f t="shared" ca="1" si="834"/>
        <v>0.13063724757458739</v>
      </c>
      <c r="CK1125" s="81">
        <f t="shared" ca="1" si="835"/>
        <v>0.39004625943939081</v>
      </c>
      <c r="CL1125" s="81">
        <f t="shared" ca="1" si="836"/>
        <v>0.17284488538116416</v>
      </c>
      <c r="CM1125" s="89">
        <f t="shared" ca="1" si="825"/>
        <v>0.80670598898145884</v>
      </c>
    </row>
    <row r="1126" spans="1:91" x14ac:dyDescent="0.3">
      <c r="A1126">
        <v>1061</v>
      </c>
      <c r="B1126" s="3">
        <f t="shared" si="838"/>
        <v>3.1361111111111111</v>
      </c>
      <c r="C1126" s="3">
        <f t="shared" si="826"/>
        <v>35.366666666666667</v>
      </c>
      <c r="D1126" s="4">
        <f t="shared" ca="1" si="863"/>
        <v>1126</v>
      </c>
      <c r="E1126" s="58">
        <f>(0.5*(COS(B1126*2*PI())+1)*('key variables'!$B$4-'key variables'!$B$6)+'key variables'!$B$6)/'key variables'!$B$4</f>
        <v>1</v>
      </c>
      <c r="F1126" s="10">
        <f t="shared" ca="1" si="827"/>
        <v>11689222.907461114</v>
      </c>
      <c r="G1126" s="10">
        <f t="shared" ca="1" si="828"/>
        <v>13492492.798713122</v>
      </c>
      <c r="H1126" s="10">
        <f t="shared" ca="1" si="829"/>
        <v>40309474.521088287</v>
      </c>
      <c r="I1126" s="10">
        <f t="shared" ca="1" si="830"/>
        <v>17912154.249750931</v>
      </c>
      <c r="J1126" s="10">
        <f t="shared" ca="1" si="864"/>
        <v>83403344.477013454</v>
      </c>
      <c r="K1126" s="82">
        <f t="shared" ca="1" si="840"/>
        <v>2249832.832292099</v>
      </c>
      <c r="L1126" s="82">
        <f t="shared" ca="1" si="841"/>
        <v>2596909.4377209195</v>
      </c>
      <c r="M1126" s="82">
        <f t="shared" ca="1" si="842"/>
        <v>7778311.98309422</v>
      </c>
      <c r="N1126" s="82">
        <f t="shared" ca="1" si="843"/>
        <v>3496312.733215793</v>
      </c>
      <c r="O1126" s="82">
        <f t="shared" ca="1" si="865"/>
        <v>16121366.986323033</v>
      </c>
      <c r="P1126" s="10">
        <f ca="1">IF(IF($A1126&gt;='key variables'!$B$26,K1126*SUMPRODUCT(Z1126:AC1126,'control variables'!$O$3:$R$3)/J1126+F$65*'key variables'!$B$25/scenario!J$65,K1126*SUMPRODUCT(Z1126:AC1126,'control variables'!$O$7:$R$7)/J1126+F$65*'key variables'!$B$25/scenario!J$65)&lt;'key variables'!$B$28,0,IF($A1126&gt;='key variables'!$B$26,K1126*SUMPRODUCT(Z1126:AC1126,'control variables'!$O$3:$R$3)/J1126+F$65*'key variables'!$B$25/scenario!J$65,K1126*SUMPRODUCT(Z1126:AC1126,'control variables'!$O$7:$R$7)/J1126+F$65*'key variables'!$B$25/scenario!J$65))</f>
        <v>2.0741081518397484E-59</v>
      </c>
      <c r="Q1126" s="10">
        <f ca="1">IF(IF($A1126&gt;='key variables'!$B$26,L1126*SUMPRODUCT(Z1126:AC1126,'control variables'!$O$4:$R$4)/J1126+G$65*'key variables'!$B$25/scenario!J$65,L1126*SUMPRODUCT(Z1126:AC1126,'control variables'!$O$7:$R$7)/J1126+G$65*'key variables'!$B$25/scenario!J$65)&lt;'key variables'!$B$28,0,IF($A1126&gt;='key variables'!$B$26,L1126*SUMPRODUCT(Z1126:AC1126,'control variables'!$O$4:$R$4)/J1126+G$65*'key variables'!$B$25/scenario!J$65,L1126*SUMPRODUCT(Z1126:AC1126,'control variables'!$O$7:$R$7)/J1126+G$65*'key variables'!$B$25/scenario!J$65))</f>
        <v>2.3940761095921407E-59</v>
      </c>
      <c r="R1126" s="10">
        <f ca="1">IF(IF($A1126&gt;='key variables'!$B$26,M1126*SUMPRODUCT(Z1126:AC1126,'control variables'!$O$5:$R$5)/J1126+H$65*'key variables'!$B$25/scenario!J$65,M1126*SUMPRODUCT(Z1126:AC1126,'control variables'!$O$7:$R$7)/J1126+H$65*'key variables'!$B$25/scenario!J$65)&lt;'key variables'!$B$28,0,IF($A1126&gt;='key variables'!$B$26,M1126*SUMPRODUCT(Z1126:AC1126,'control variables'!$O$5:$R$5)/J1126+H$65*'key variables'!$B$25/scenario!J$65,M1126*SUMPRODUCT(Z1126:AC1126,'control variables'!$O$7:$R$7)/J1126+H$65*'key variables'!$B$25/scenario!J$65))</f>
        <v>7.1707817843747883E-59</v>
      </c>
      <c r="S1126" s="10">
        <f ca="1">IF(IF($A1126&gt;='key variables'!$B$26,N1126*SUMPRODUCT(Z1126:AC1126,'control variables'!$O$6:$R$6)/J1126+I$65*'key variables'!$B$25/scenario!J$65,N1126*SUMPRODUCT(Z1126:AC1126,'control variables'!$O$7:$R$7)/J1126+I$65*'key variables'!$B$25/scenario!J$65)&lt;'key variables'!$B$28,0,IF($A1126&gt;='key variables'!$B$26,N1126*SUMPRODUCT(Z1126:AC1126,'control variables'!$O$6:$R$6)/J1126+I$65*'key variables'!$B$25/scenario!J$65,N1126*SUMPRODUCT(Z1126:AC1126,'control variables'!$O$7:$R$7)/J1126+I$65*'key variables'!$B$25/scenario!J$65))</f>
        <v>3.2232309162081271E-59</v>
      </c>
      <c r="T1126" s="10">
        <f t="shared" ca="1" si="837"/>
        <v>1.4862196962014805E-58</v>
      </c>
      <c r="U1126" s="82">
        <f ca="1">SUMPRODUCT(P1096:P1125,'control variables'!AD$7:AD$36)</f>
        <v>4.397492987181538E-59</v>
      </c>
      <c r="V1126" s="82">
        <f ca="1">SUMPRODUCT(Q1096:Q1125,'control variables'!AE$7:AE$36)</f>
        <v>5.0758842509595998E-59</v>
      </c>
      <c r="W1126" s="82">
        <f ca="1">SUMPRODUCT(R1096:R1125,'control variables'!AF$7:AF$36)</f>
        <v>1.5203383961162701E-58</v>
      </c>
      <c r="X1126" s="82">
        <f ca="1">SUMPRODUCT(S1096:S1125,'control variables'!AG$7:AG$36)</f>
        <v>6.8338458327350989E-59</v>
      </c>
      <c r="Y1126" s="82">
        <f t="shared" ca="1" si="831"/>
        <v>3.1510607032038937E-58</v>
      </c>
      <c r="Z1126" s="10">
        <f ca="1">IF($A1126&gt;='key variables'!$B$26,SUMPRODUCT(P1096:P1125,'control variables'!V$7:V$36)*$E1126,SUMPRODUCT(P1096:P1125,'control variables'!Z$7:Z$36)*$E1126)</f>
        <v>1.0730328068161379E-58</v>
      </c>
      <c r="AA1126" s="10">
        <f ca="1">IF($A1126&gt;='key variables'!$B$26,SUMPRODUCT(Q1096:Q1125,'control variables'!W$7:W$36)*$E1126,SUMPRODUCT(Q1096:Q1125,'control variables'!AA$7:AA$36)*$E1126)</f>
        <v>1.2385671428601555E-58</v>
      </c>
      <c r="AB1126" s="10">
        <f ca="1">IF($A1126&gt;='key variables'!$B$26,SUMPRODUCT(R1096:R1125,'control variables'!X$7:X$36)*$E1126,SUMPRODUCT(R1096:R1125,'control variables'!AB$7:AB$36)*$E1126)</f>
        <v>3.7097795977170485E-58</v>
      </c>
      <c r="AC1126" s="10">
        <f ca="1">IF($A1126&gt;='key variables'!$B$26,SUMPRODUCT(S1096:S1125,'control variables'!Y$7:Y$36)*$E1126,SUMPRODUCT(S1096:S1125,'control variables'!AC$7:AC$36)*$E1126)</f>
        <v>1.6675275655069032E-58</v>
      </c>
      <c r="AD1126" s="10">
        <f t="shared" ca="1" si="832"/>
        <v>7.6889071129002454E-58</v>
      </c>
      <c r="AE1126" s="82">
        <f ca="1">SUMPRODUCT(P1096:P1125,'control variables'!AL$7:AL$36)</f>
        <v>1.4609884794580136E-58</v>
      </c>
      <c r="AF1126" s="82">
        <f ca="1">SUMPRODUCT(Q1096:Q1125,'control variables'!AM$7:AM$36)</f>
        <v>1.6819624915258426E-58</v>
      </c>
      <c r="AG1126" s="82">
        <f ca="1">SUMPRODUCT(R1096:R1125,'control variables'!AN$7:AN$36)</f>
        <v>4.7957171023341873E-58</v>
      </c>
      <c r="AH1126" s="82">
        <f ca="1">SUMPRODUCT(S1096:S1125,'control variables'!AO$7:AO$36)</f>
        <v>2.0764979354768204E-58</v>
      </c>
      <c r="AI1126" s="82">
        <f t="shared" ca="1" si="844"/>
        <v>1.0015166008794864E-57</v>
      </c>
      <c r="AJ1126" s="10">
        <f ca="1">SUMPRODUCT(P1096:P1125,'control variables'!AP$7:AP$36)</f>
        <v>1.3959801745606227E-61</v>
      </c>
      <c r="AK1126" s="10">
        <f ca="1">SUMPRODUCT(Q1096:Q1125,'control variables'!AQ$7:AQ$36)</f>
        <v>4.028337170382609E-61</v>
      </c>
      <c r="AL1126" s="10">
        <f ca="1">SUMPRODUCT(R1096:R1125,'control variables'!AR$7:AR$36)</f>
        <v>1.4478901495385093E-59</v>
      </c>
      <c r="AM1126" s="10">
        <f ca="1">SUMPRODUCT(S1096:S1125,'control variables'!AS$7:AS$36)</f>
        <v>1.0846990917677728E-59</v>
      </c>
      <c r="AN1126" s="10">
        <f t="shared" ca="1" si="866"/>
        <v>2.5868324147557144E-59</v>
      </c>
      <c r="AO1126" s="82">
        <f ca="1">SUMPRODUCT(P1096:P1125,'control variables'!AX$7:AX$36)</f>
        <v>1.8983200011345511E-61</v>
      </c>
      <c r="AP1126" s="82">
        <f ca="1">SUMPRODUCT(Q1096:Q1125,'control variables'!AY$7:AY$36)</f>
        <v>4.3823390395972876E-61</v>
      </c>
      <c r="AQ1126" s="82">
        <f ca="1">SUMPRODUCT(R1096:R1125,'control variables'!AZ$7:AZ$36)</f>
        <v>3.9378192905636966E-60</v>
      </c>
      <c r="AR1126" s="82">
        <f ca="1">SUMPRODUCT(S1096:S1125,'control variables'!BA$7:BA$36)</f>
        <v>2.9500504643818983E-60</v>
      </c>
      <c r="AS1126" s="82">
        <f t="shared" ca="1" si="867"/>
        <v>7.515935659018778E-60</v>
      </c>
      <c r="AT1126" s="10">
        <f ca="1">SUMPRODUCT(P1096:P1125,'control variables'!AT$7:AT$36)</f>
        <v>-1.6753414789682008E-61</v>
      </c>
      <c r="AU1126" s="10">
        <f ca="1">SUMPRODUCT(Q1096:Q1125,'control variables'!AU$7:AU$36)</f>
        <v>1.8173769412648436E-61</v>
      </c>
      <c r="AV1126" s="10">
        <f ca="1">SUMPRODUCT(R1096:R1125,'control variables'!AV$7:AV$36)</f>
        <v>7.8257707470618366E-59</v>
      </c>
      <c r="AW1126" s="10">
        <f ca="1">SUMPRODUCT(S1096:S1125,'control variables'!AW$7:AW$36)</f>
        <v>5.8627420211584271E-59</v>
      </c>
      <c r="AX1126" s="10">
        <f t="shared" ca="1" si="845"/>
        <v>1.3689933122843231E-58</v>
      </c>
      <c r="AY1126" s="82">
        <f ca="1">SUMPRODUCT(P1096:P1125,'control variables'!BB$7:BB$36)</f>
        <v>6.0722155032101673E-61</v>
      </c>
      <c r="AZ1126" s="82">
        <f ca="1">SUMPRODUCT(Q1096:Q1125,'control variables'!BC$7:BC$36)</f>
        <v>1.5484138704775408E-60</v>
      </c>
      <c r="BA1126" s="82">
        <f ca="1">SUMPRODUCT(R1096:R1125,'control variables'!BD$7:BD$36)</f>
        <v>1.0839373044916995E-59</v>
      </c>
      <c r="BB1126" s="82">
        <f ca="1">SUMPRODUCT(S1096:S1125,'control variables'!BE$7:BE$36)</f>
        <v>1.5403522866851782E-60</v>
      </c>
      <c r="BC1126" s="82">
        <f t="shared" ca="1" si="868"/>
        <v>1.4535360752400731E-59</v>
      </c>
      <c r="BD1126" s="10">
        <f ca="1">SUMPRODUCT(P1096:P1125,'control variables'!BF$7:BF$36)</f>
        <v>1.2702545932214149E-61</v>
      </c>
      <c r="BE1126" s="10">
        <f ca="1">SUMPRODUCT(Q1096:Q1125,'control variables'!BG$7:BG$36)</f>
        <v>1.4662138866932317E-61</v>
      </c>
      <c r="BF1126" s="10">
        <f ca="1">SUMPRODUCT(R1096:R1125,'control variables'!BH$7:BH$36)</f>
        <v>4.3916314057736245E-60</v>
      </c>
      <c r="BG1126" s="10">
        <f ca="1">SUMPRODUCT(S1096:S1125,'control variables'!BI$7:BI$36)</f>
        <v>9.8700828900724149E-60</v>
      </c>
      <c r="BH1126" s="10">
        <f t="shared" ca="1" si="869"/>
        <v>1.4535361143837505E-59</v>
      </c>
      <c r="BI1126" s="82">
        <f t="shared" ca="1" si="846"/>
        <v>1.4653853534822556E-58</v>
      </c>
      <c r="BJ1126" s="82">
        <f t="shared" ca="1" si="847"/>
        <v>1.699264007171883E-58</v>
      </c>
      <c r="BK1126" s="82">
        <f t="shared" ca="1" si="848"/>
        <v>5.6866879074895408E-58</v>
      </c>
      <c r="BL1126" s="82">
        <f t="shared" ca="1" si="849"/>
        <v>2.678175660459515E-58</v>
      </c>
      <c r="BM1126" s="82">
        <f t="shared" ca="1" si="839"/>
        <v>1.1529512928603194E-57</v>
      </c>
      <c r="BN1126" s="10">
        <f ca="1">BN1125+BI1126-INDIRECT(ADDRESS(MAX($D1126-'key variables'!$B$9*30,34),scenario!BI$4),TRUE)</f>
        <v>9439390.0751690175</v>
      </c>
      <c r="BO1126" s="10">
        <f ca="1">BO1125+BJ1126-INDIRECT(ADDRESS(MAX($D1126-'key variables'!$B$9*30,34),scenario!BJ$4),TRUE)</f>
        <v>10895583.360992203</v>
      </c>
      <c r="BP1126" s="10">
        <f ca="1">BP1125+BK1126-INDIRECT(ADDRESS(MAX($D1126-'key variables'!$B$9*30,34),scenario!BK$4),TRUE)</f>
        <v>32531162.537994072</v>
      </c>
      <c r="BQ1126" s="10">
        <f ca="1">BQ1125+BL1126-INDIRECT(ADDRESS(MAX($D1126-'key variables'!$B$9*30,34),scenario!BL$4),TRUE)</f>
        <v>14415841.516535141</v>
      </c>
      <c r="BR1126" s="10">
        <f t="shared" ca="1" si="870"/>
        <v>67281977.490690395</v>
      </c>
      <c r="BS1126" s="82">
        <f t="shared" ca="1" si="851"/>
        <v>-2.3433848477536824E-9</v>
      </c>
      <c r="BT1126" s="82">
        <f t="shared" ca="1" si="852"/>
        <v>-3.4288309057018498E-10</v>
      </c>
      <c r="BU1126" s="82">
        <f t="shared" ca="1" si="853"/>
        <v>-4.2578247660364599E-9</v>
      </c>
      <c r="BV1126" s="82">
        <f t="shared" ca="1" si="854"/>
        <v>-2.9943922343414556E-9</v>
      </c>
      <c r="BW1126" s="82">
        <f t="shared" ca="1" si="871"/>
        <v>-9.9384849387017825E-9</v>
      </c>
      <c r="BX1126" s="10">
        <f t="shared" ca="1" si="855"/>
        <v>-1.8625994260191893E-12</v>
      </c>
      <c r="BY1126" s="10">
        <f t="shared" ca="1" si="856"/>
        <v>2.8902850229962428E-12</v>
      </c>
      <c r="BZ1126" s="10">
        <f t="shared" ca="1" si="857"/>
        <v>-3.5034723983035463E-11</v>
      </c>
      <c r="CA1126" s="10">
        <f t="shared" ca="1" si="858"/>
        <v>-2.0257049910634696E-11</v>
      </c>
      <c r="CB1126" s="10">
        <v>0</v>
      </c>
      <c r="CC1126" s="82">
        <f t="shared" ca="1" si="859"/>
        <v>3.9725652202851362E-13</v>
      </c>
      <c r="CD1126" s="82">
        <f t="shared" ca="1" si="860"/>
        <v>3.4270724516460853E-13</v>
      </c>
      <c r="CE1126" s="82">
        <f t="shared" ca="1" si="861"/>
        <v>1.8915613015532971E-10</v>
      </c>
      <c r="CF1126" s="82">
        <f t="shared" ca="1" si="862"/>
        <v>3.7028113764059381E-11</v>
      </c>
      <c r="CG1126" s="82">
        <f t="shared" ca="1" si="872"/>
        <v>2.269242076865822E-10</v>
      </c>
      <c r="CH1126" s="13" t="str">
        <f t="shared" ca="1" si="824"/>
        <v/>
      </c>
      <c r="CI1126" s="81">
        <f t="shared" ca="1" si="833"/>
        <v>0.1131775965863165</v>
      </c>
      <c r="CJ1126" s="81">
        <f t="shared" ca="1" si="834"/>
        <v>0.13063724757458739</v>
      </c>
      <c r="CK1126" s="81">
        <f t="shared" ca="1" si="835"/>
        <v>0.39004625943939081</v>
      </c>
      <c r="CL1126" s="81">
        <f t="shared" ca="1" si="836"/>
        <v>0.17284488538116416</v>
      </c>
      <c r="CM1126" s="89">
        <f t="shared" ca="1" si="825"/>
        <v>0.80670598898145884</v>
      </c>
    </row>
    <row r="1127" spans="1:91" x14ac:dyDescent="0.3">
      <c r="A1127">
        <v>1062</v>
      </c>
      <c r="B1127" s="3">
        <f t="shared" si="838"/>
        <v>3.1388888888888888</v>
      </c>
      <c r="C1127" s="3">
        <f t="shared" si="826"/>
        <v>35.4</v>
      </c>
      <c r="D1127" s="4">
        <f t="shared" ca="1" si="863"/>
        <v>1127</v>
      </c>
      <c r="E1127" s="58">
        <f>(0.5*(COS(B1127*2*PI())+1)*('key variables'!$B$4-'key variables'!$B$6)+'key variables'!$B$6)/'key variables'!$B$4</f>
        <v>1</v>
      </c>
      <c r="F1127" s="10">
        <f t="shared" ca="1" si="827"/>
        <v>11689222.907461114</v>
      </c>
      <c r="G1127" s="10">
        <f t="shared" ca="1" si="828"/>
        <v>13492492.798713122</v>
      </c>
      <c r="H1127" s="10">
        <f t="shared" ca="1" si="829"/>
        <v>40309474.521088287</v>
      </c>
      <c r="I1127" s="10">
        <f t="shared" ca="1" si="830"/>
        <v>17912154.249750931</v>
      </c>
      <c r="J1127" s="10">
        <f t="shared" ca="1" si="864"/>
        <v>83403344.477013454</v>
      </c>
      <c r="K1127" s="82">
        <f t="shared" ca="1" si="840"/>
        <v>2249832.832292099</v>
      </c>
      <c r="L1127" s="82">
        <f t="shared" ca="1" si="841"/>
        <v>2596909.4377209195</v>
      </c>
      <c r="M1127" s="82">
        <f t="shared" ca="1" si="842"/>
        <v>7778311.98309422</v>
      </c>
      <c r="N1127" s="82">
        <f t="shared" ca="1" si="843"/>
        <v>3496312.733215793</v>
      </c>
      <c r="O1127" s="82">
        <f t="shared" ca="1" si="865"/>
        <v>16121366.986323033</v>
      </c>
      <c r="P1127" s="10">
        <f ca="1">IF(IF($A1127&gt;='key variables'!$B$26,K1127*SUMPRODUCT(Z1127:AC1127,'control variables'!$O$3:$R$3)/J1127+F$65*'key variables'!$B$25/scenario!J$65,K1127*SUMPRODUCT(Z1127:AC1127,'control variables'!$O$7:$R$7)/J1127+F$65*'key variables'!$B$25/scenario!J$65)&lt;'key variables'!$B$28,0,IF($A1127&gt;='key variables'!$B$26,K1127*SUMPRODUCT(Z1127:AC1127,'control variables'!$O$3:$R$3)/J1127+F$65*'key variables'!$B$25/scenario!J$65,K1127*SUMPRODUCT(Z1127:AC1127,'control variables'!$O$7:$R$7)/J1127+F$65*'key variables'!$B$25/scenario!J$65))</f>
        <v>1.7846647551586305E-59</v>
      </c>
      <c r="Q1127" s="10">
        <f ca="1">IF(IF($A1127&gt;='key variables'!$B$26,L1127*SUMPRODUCT(Z1127:AC1127,'control variables'!$O$4:$R$4)/J1127+G$65*'key variables'!$B$25/scenario!J$65,L1127*SUMPRODUCT(Z1127:AC1127,'control variables'!$O$7:$R$7)/J1127+G$65*'key variables'!$B$25/scenario!J$65)&lt;'key variables'!$B$28,0,IF($A1127&gt;='key variables'!$B$26,L1127*SUMPRODUCT(Z1127:AC1127,'control variables'!$O$4:$R$4)/J1127+G$65*'key variables'!$B$25/scenario!J$65,L1127*SUMPRODUCT(Z1127:AC1127,'control variables'!$O$7:$R$7)/J1127+G$65*'key variables'!$B$25/scenario!J$65))</f>
        <v>2.0599809369470623E-59</v>
      </c>
      <c r="R1127" s="10">
        <f ca="1">IF(IF($A1127&gt;='key variables'!$B$26,M1127*SUMPRODUCT(Z1127:AC1127,'control variables'!$O$5:$R$5)/J1127+H$65*'key variables'!$B$25/scenario!J$65,M1127*SUMPRODUCT(Z1127:AC1127,'control variables'!$O$7:$R$7)/J1127+H$65*'key variables'!$B$25/scenario!J$65)&lt;'key variables'!$B$28,0,IF($A1127&gt;='key variables'!$B$26,M1127*SUMPRODUCT(Z1127:AC1127,'control variables'!$O$5:$R$5)/J1127+H$65*'key variables'!$B$25/scenario!J$65,M1127*SUMPRODUCT(Z1127:AC1127,'control variables'!$O$7:$R$7)/J1127+H$65*'key variables'!$B$25/scenario!J$65))</f>
        <v>6.1700936405634283E-59</v>
      </c>
      <c r="S1127" s="10">
        <f ca="1">IF(IF($A1127&gt;='key variables'!$B$26,N1127*SUMPRODUCT(Z1127:AC1127,'control variables'!$O$6:$R$6)/J1127+I$65*'key variables'!$B$25/scenario!J$65,N1127*SUMPRODUCT(Z1127:AC1127,'control variables'!$O$7:$R$7)/J1127+I$65*'key variables'!$B$25/scenario!J$65)&lt;'key variables'!$B$28,0,IF($A1127&gt;='key variables'!$B$26,N1127*SUMPRODUCT(Z1127:AC1127,'control variables'!$O$6:$R$6)/J1127+I$65*'key variables'!$B$25/scenario!J$65,N1127*SUMPRODUCT(Z1127:AC1127,'control variables'!$O$7:$R$7)/J1127+I$65*'key variables'!$B$25/scenario!J$65))</f>
        <v>2.7734265490407996E-59</v>
      </c>
      <c r="T1127" s="10">
        <f t="shared" ca="1" si="837"/>
        <v>1.2788165881709921E-58</v>
      </c>
      <c r="U1127" s="82">
        <f ca="1">SUMPRODUCT(P1097:P1126,'control variables'!AD$7:AD$36)</f>
        <v>3.7838194398488143E-59</v>
      </c>
      <c r="V1127" s="82">
        <f ca="1">SUMPRODUCT(Q1097:Q1126,'control variables'!AE$7:AE$36)</f>
        <v>4.3675406781064851E-59</v>
      </c>
      <c r="W1127" s="82">
        <f ca="1">SUMPRODUCT(R1097:R1126,'control variables'!AF$7:AF$36)</f>
        <v>1.3081739971256551E-58</v>
      </c>
      <c r="X1127" s="82">
        <f ca="1">SUMPRODUCT(S1097:S1126,'control variables'!AG$7:AG$36)</f>
        <v>5.8801773615575293E-59</v>
      </c>
      <c r="Y1127" s="82">
        <f t="shared" ca="1" si="831"/>
        <v>2.7113277450769382E-58</v>
      </c>
      <c r="Z1127" s="10">
        <f ca="1">IF($A1127&gt;='key variables'!$B$26,SUMPRODUCT(P1097:P1126,'control variables'!V$7:V$36)*$E1127,SUMPRODUCT(P1097:P1126,'control variables'!Z$7:Z$36)*$E1127)</f>
        <v>9.2329024875346011E-59</v>
      </c>
      <c r="AA1127" s="10">
        <f ca="1">IF($A1127&gt;='key variables'!$B$26,SUMPRODUCT(Q1097:Q1126,'control variables'!W$7:W$36)*$E1127,SUMPRODUCT(Q1097:Q1126,'control variables'!AA$7:AA$36)*$E1127)</f>
        <v>1.0657241401801445E-58</v>
      </c>
      <c r="AB1127" s="10">
        <f ca="1">IF($A1127&gt;='key variables'!$B$26,SUMPRODUCT(R1097:R1126,'control variables'!X$7:X$36)*$E1127,SUMPRODUCT(R1097:R1126,'control variables'!AB$7:AB$36)*$E1127)</f>
        <v>3.1920769857538819E-58</v>
      </c>
      <c r="AC1127" s="10">
        <f ca="1">IF($A1127&gt;='key variables'!$B$26,SUMPRODUCT(S1097:S1126,'control variables'!Y$7:Y$36)*$E1127,SUMPRODUCT(S1097:S1126,'control variables'!AC$7:AC$36)*$E1127)</f>
        <v>1.4348228040933796E-58</v>
      </c>
      <c r="AD1127" s="10">
        <f t="shared" ca="1" si="832"/>
        <v>6.6159141787808657E-58</v>
      </c>
      <c r="AE1127" s="82">
        <f ca="1">SUMPRODUCT(P1097:P1126,'control variables'!AL$7:AL$36)</f>
        <v>1.257106407237615E-58</v>
      </c>
      <c r="AF1127" s="82">
        <f ca="1">SUMPRODUCT(Q1097:Q1126,'control variables'!AM$7:AM$36)</f>
        <v>1.4472433250225665E-58</v>
      </c>
      <c r="AG1127" s="82">
        <f ca="1">SUMPRODUCT(R1097:R1126,'control variables'!AN$7:AN$36)</f>
        <v>4.1264710717498649E-58</v>
      </c>
      <c r="AH1127" s="82">
        <f ca="1">SUMPRODUCT(S1097:S1126,'control variables'!AO$7:AO$36)</f>
        <v>1.7867210426409174E-58</v>
      </c>
      <c r="AI1127" s="82">
        <f t="shared" ca="1" si="844"/>
        <v>8.6175418466509648E-58</v>
      </c>
      <c r="AJ1127" s="10">
        <f ca="1">SUMPRODUCT(P1097:P1126,'control variables'!AP$7:AP$36)</f>
        <v>1.2011700615653457E-61</v>
      </c>
      <c r="AK1127" s="10">
        <f ca="1">SUMPRODUCT(Q1097:Q1126,'control variables'!AQ$7:AQ$36)</f>
        <v>3.466179602785125E-61</v>
      </c>
      <c r="AL1127" s="10">
        <f ca="1">SUMPRODUCT(R1097:R1126,'control variables'!AR$7:AR$36)</f>
        <v>1.2458359593884785E-59</v>
      </c>
      <c r="AM1127" s="10">
        <f ca="1">SUMPRODUCT(S1097:S1126,'control variables'!AS$7:AS$36)</f>
        <v>9.3332849461752114E-60</v>
      </c>
      <c r="AN1127" s="10">
        <f t="shared" ca="1" si="866"/>
        <v>2.2258379506495043E-59</v>
      </c>
      <c r="AO1127" s="82">
        <f ca="1">SUMPRODUCT(P1097:P1126,'control variables'!AX$7:AX$36)</f>
        <v>1.6334079768369191E-61</v>
      </c>
      <c r="AP1127" s="82">
        <f ca="1">SUMPRODUCT(Q1097:Q1126,'control variables'!AY$7:AY$36)</f>
        <v>3.7707802373698381E-61</v>
      </c>
      <c r="AQ1127" s="82">
        <f ca="1">SUMPRODUCT(R1097:R1126,'control variables'!AZ$7:AZ$36)</f>
        <v>3.3882935631004506E-60</v>
      </c>
      <c r="AR1127" s="82">
        <f ca="1">SUMPRODUCT(S1097:S1126,'control variables'!BA$7:BA$36)</f>
        <v>2.5383686405416062E-60</v>
      </c>
      <c r="AS1127" s="82">
        <f t="shared" ca="1" si="867"/>
        <v>6.4670810250627327E-60</v>
      </c>
      <c r="AT1127" s="10">
        <f ca="1">SUMPRODUCT(P1097:P1126,'control variables'!AT$7:AT$36)</f>
        <v>-1.4415462798879602E-61</v>
      </c>
      <c r="AU1127" s="10">
        <f ca="1">SUMPRODUCT(Q1097:Q1126,'control variables'!AU$7:AU$36)</f>
        <v>1.5637605835724802E-61</v>
      </c>
      <c r="AV1127" s="10">
        <f ca="1">SUMPRODUCT(R1097:R1126,'control variables'!AV$7:AV$36)</f>
        <v>6.7336783869464131E-59</v>
      </c>
      <c r="AW1127" s="10">
        <f ca="1">SUMPRODUCT(S1097:S1126,'control variables'!AW$7:AW$36)</f>
        <v>5.0445918379271294E-59</v>
      </c>
      <c r="AX1127" s="10">
        <f t="shared" ca="1" si="845"/>
        <v>1.1779492367910388E-58</v>
      </c>
      <c r="AY1127" s="82">
        <f ca="1">SUMPRODUCT(P1097:P1126,'control variables'!BB$7:BB$36)</f>
        <v>5.2248331335541197E-61</v>
      </c>
      <c r="AZ1127" s="82">
        <f ca="1">SUMPRODUCT(Q1097:Q1126,'control variables'!BC$7:BC$36)</f>
        <v>1.3323315173265547E-60</v>
      </c>
      <c r="BA1127" s="82">
        <f ca="1">SUMPRODUCT(R1097:R1126,'control variables'!BD$7:BD$36)</f>
        <v>9.326730153449816E-60</v>
      </c>
      <c r="BB1127" s="82">
        <f ca="1">SUMPRODUCT(S1097:S1126,'control variables'!BE$7:BE$36)</f>
        <v>1.3253949337871543E-60</v>
      </c>
      <c r="BC1127" s="82">
        <f t="shared" ca="1" si="868"/>
        <v>1.2506939917918936E-59</v>
      </c>
      <c r="BD1127" s="10">
        <f ca="1">SUMPRODUCT(P1097:P1126,'control variables'!BF$7:BF$36)</f>
        <v>1.092989582336773E-61</v>
      </c>
      <c r="BE1127" s="10">
        <f ca="1">SUMPRODUCT(Q1097:Q1126,'control variables'!BG$7:BG$36)</f>
        <v>1.2616026048518873E-61</v>
      </c>
      <c r="BF1127" s="10">
        <f ca="1">SUMPRODUCT(R1097:R1126,'control variables'!BH$7:BH$36)</f>
        <v>3.7787758466596555E-60</v>
      </c>
      <c r="BG1127" s="10">
        <f ca="1">SUMPRODUCT(S1097:S1126,'control variables'!BI$7:BI$36)</f>
        <v>8.492705189351882E-60</v>
      </c>
      <c r="BH1127" s="10">
        <f t="shared" ca="1" si="869"/>
        <v>1.2506940254730403E-59</v>
      </c>
      <c r="BI1127" s="82">
        <f t="shared" ca="1" si="846"/>
        <v>1.2608896940912811E-58</v>
      </c>
      <c r="BJ1127" s="82">
        <f t="shared" ca="1" si="847"/>
        <v>1.4621304007794046E-58</v>
      </c>
      <c r="BK1127" s="82">
        <f t="shared" ca="1" si="848"/>
        <v>4.8931062119790043E-58</v>
      </c>
      <c r="BL1127" s="82">
        <f t="shared" ca="1" si="849"/>
        <v>2.304434175771502E-58</v>
      </c>
      <c r="BM1127" s="82">
        <f t="shared" ca="1" si="839"/>
        <v>9.920560482621192E-58</v>
      </c>
      <c r="BN1127" s="10">
        <f ca="1">BN1126+BI1127-INDIRECT(ADDRESS(MAX($D1127-'key variables'!$B$9*30,34),scenario!BI$4),TRUE)</f>
        <v>9439390.0751690175</v>
      </c>
      <c r="BO1127" s="10">
        <f ca="1">BO1126+BJ1127-INDIRECT(ADDRESS(MAX($D1127-'key variables'!$B$9*30,34),scenario!BJ$4),TRUE)</f>
        <v>10895583.360992203</v>
      </c>
      <c r="BP1127" s="10">
        <f ca="1">BP1126+BK1127-INDIRECT(ADDRESS(MAX($D1127-'key variables'!$B$9*30,34),scenario!BK$4),TRUE)</f>
        <v>32531162.537994072</v>
      </c>
      <c r="BQ1127" s="10">
        <f ca="1">BQ1126+BL1127-INDIRECT(ADDRESS(MAX($D1127-'key variables'!$B$9*30,34),scenario!BL$4),TRUE)</f>
        <v>14415841.516535141</v>
      </c>
      <c r="BR1127" s="10">
        <f t="shared" ca="1" si="870"/>
        <v>67281977.490690395</v>
      </c>
      <c r="BS1127" s="82">
        <f t="shared" ca="1" si="851"/>
        <v>-2.3433848477536824E-9</v>
      </c>
      <c r="BT1127" s="82">
        <f t="shared" ca="1" si="852"/>
        <v>-3.4288309057018498E-10</v>
      </c>
      <c r="BU1127" s="82">
        <f t="shared" ca="1" si="853"/>
        <v>-4.2578247660364599E-9</v>
      </c>
      <c r="BV1127" s="82">
        <f t="shared" ca="1" si="854"/>
        <v>-2.9943922343414556E-9</v>
      </c>
      <c r="BW1127" s="82">
        <f t="shared" ca="1" si="871"/>
        <v>-9.9384849387017825E-9</v>
      </c>
      <c r="BX1127" s="10">
        <f t="shared" ca="1" si="855"/>
        <v>-1.8625994260191893E-12</v>
      </c>
      <c r="BY1127" s="10">
        <f t="shared" ca="1" si="856"/>
        <v>2.8902850229962428E-12</v>
      </c>
      <c r="BZ1127" s="10">
        <f t="shared" ca="1" si="857"/>
        <v>-3.5034723983035463E-11</v>
      </c>
      <c r="CA1127" s="10">
        <f t="shared" ca="1" si="858"/>
        <v>-2.0257049910634696E-11</v>
      </c>
      <c r="CB1127" s="10">
        <v>0</v>
      </c>
      <c r="CC1127" s="82">
        <f t="shared" ca="1" si="859"/>
        <v>3.9725652202851362E-13</v>
      </c>
      <c r="CD1127" s="82">
        <f t="shared" ca="1" si="860"/>
        <v>3.4270724516460853E-13</v>
      </c>
      <c r="CE1127" s="82">
        <f t="shared" ca="1" si="861"/>
        <v>1.8915613015532971E-10</v>
      </c>
      <c r="CF1127" s="82">
        <f t="shared" ca="1" si="862"/>
        <v>3.7028113764059381E-11</v>
      </c>
      <c r="CG1127" s="82">
        <f t="shared" ca="1" si="872"/>
        <v>2.269242076865822E-10</v>
      </c>
      <c r="CH1127" s="13" t="str">
        <f t="shared" ca="1" si="824"/>
        <v/>
      </c>
      <c r="CI1127" s="81">
        <f t="shared" ca="1" si="833"/>
        <v>0.1131775965863165</v>
      </c>
      <c r="CJ1127" s="81">
        <f t="shared" ca="1" si="834"/>
        <v>0.13063724757458739</v>
      </c>
      <c r="CK1127" s="81">
        <f t="shared" ca="1" si="835"/>
        <v>0.39004625943939081</v>
      </c>
      <c r="CL1127" s="81">
        <f t="shared" ca="1" si="836"/>
        <v>0.17284488538116416</v>
      </c>
      <c r="CM1127" s="89">
        <f t="shared" ca="1" si="825"/>
        <v>0.80670598898145884</v>
      </c>
    </row>
    <row r="1128" spans="1:91" x14ac:dyDescent="0.3">
      <c r="A1128">
        <v>1063</v>
      </c>
      <c r="B1128" s="3">
        <f t="shared" si="838"/>
        <v>3.1416666666666666</v>
      </c>
      <c r="C1128" s="3">
        <f t="shared" si="826"/>
        <v>35.43333333333333</v>
      </c>
      <c r="D1128" s="4">
        <f t="shared" ca="1" si="863"/>
        <v>1128</v>
      </c>
      <c r="E1128" s="58">
        <f>(0.5*(COS(B1128*2*PI())+1)*('key variables'!$B$4-'key variables'!$B$6)+'key variables'!$B$6)/'key variables'!$B$4</f>
        <v>1</v>
      </c>
      <c r="F1128" s="10">
        <f t="shared" ca="1" si="827"/>
        <v>11689222.907461114</v>
      </c>
      <c r="G1128" s="10">
        <f t="shared" ca="1" si="828"/>
        <v>13492492.798713122</v>
      </c>
      <c r="H1128" s="10">
        <f t="shared" ca="1" si="829"/>
        <v>40309474.521088287</v>
      </c>
      <c r="I1128" s="10">
        <f t="shared" ca="1" si="830"/>
        <v>17912154.249750931</v>
      </c>
      <c r="J1128" s="10">
        <f t="shared" ca="1" si="864"/>
        <v>83403344.477013454</v>
      </c>
      <c r="K1128" s="82">
        <f t="shared" ca="1" si="840"/>
        <v>2249832.832292099</v>
      </c>
      <c r="L1128" s="82">
        <f t="shared" ca="1" si="841"/>
        <v>2596909.4377209195</v>
      </c>
      <c r="M1128" s="82">
        <f t="shared" ca="1" si="842"/>
        <v>7778311.98309422</v>
      </c>
      <c r="N1128" s="82">
        <f t="shared" ca="1" si="843"/>
        <v>3496312.733215793</v>
      </c>
      <c r="O1128" s="82">
        <f t="shared" ca="1" si="865"/>
        <v>16121366.986323033</v>
      </c>
      <c r="P1128" s="10">
        <f ca="1">IF(IF($A1128&gt;='key variables'!$B$26,K1128*SUMPRODUCT(Z1128:AC1128,'control variables'!$O$3:$R$3)/J1128+F$65*'key variables'!$B$25/scenario!J$65,K1128*SUMPRODUCT(Z1128:AC1128,'control variables'!$O$7:$R$7)/J1128+F$65*'key variables'!$B$25/scenario!J$65)&lt;'key variables'!$B$28,0,IF($A1128&gt;='key variables'!$B$26,K1128*SUMPRODUCT(Z1128:AC1128,'control variables'!$O$3:$R$3)/J1128+F$65*'key variables'!$B$25/scenario!J$65,K1128*SUMPRODUCT(Z1128:AC1128,'control variables'!$O$7:$R$7)/J1128+F$65*'key variables'!$B$25/scenario!J$65))</f>
        <v>1.5356134083366255E-59</v>
      </c>
      <c r="Q1128" s="10">
        <f ca="1">IF(IF($A1128&gt;='key variables'!$B$26,L1128*SUMPRODUCT(Z1128:AC1128,'control variables'!$O$4:$R$4)/J1128+G$65*'key variables'!$B$25/scenario!J$65,L1128*SUMPRODUCT(Z1128:AC1128,'control variables'!$O$7:$R$7)/J1128+G$65*'key variables'!$B$25/scenario!J$65)&lt;'key variables'!$B$28,0,IF($A1128&gt;='key variables'!$B$26,L1128*SUMPRODUCT(Z1128:AC1128,'control variables'!$O$4:$R$4)/J1128+G$65*'key variables'!$B$25/scenario!J$65,L1128*SUMPRODUCT(Z1128:AC1128,'control variables'!$O$7:$R$7)/J1128+G$65*'key variables'!$B$25/scenario!J$65))</f>
        <v>1.772509004030048E-59</v>
      </c>
      <c r="R1128" s="10">
        <f ca="1">IF(IF($A1128&gt;='key variables'!$B$26,M1128*SUMPRODUCT(Z1128:AC1128,'control variables'!$O$5:$R$5)/J1128+H$65*'key variables'!$B$25/scenario!J$65,M1128*SUMPRODUCT(Z1128:AC1128,'control variables'!$O$7:$R$7)/J1128+H$65*'key variables'!$B$25/scenario!J$65)&lt;'key variables'!$B$28,0,IF($A1128&gt;='key variables'!$B$26,M1128*SUMPRODUCT(Z1128:AC1128,'control variables'!$O$5:$R$5)/J1128+H$65*'key variables'!$B$25/scenario!J$65,M1128*SUMPRODUCT(Z1128:AC1128,'control variables'!$O$7:$R$7)/J1128+H$65*'key variables'!$B$25/scenario!J$65))</f>
        <v>5.3090523011418845E-59</v>
      </c>
      <c r="S1128" s="10">
        <f ca="1">IF(IF($A1128&gt;='key variables'!$B$26,N1128*SUMPRODUCT(Z1128:AC1128,'control variables'!$O$6:$R$6)/J1128+I$65*'key variables'!$B$25/scenario!J$65,N1128*SUMPRODUCT(Z1128:AC1128,'control variables'!$O$7:$R$7)/J1128+I$65*'key variables'!$B$25/scenario!J$65)&lt;'key variables'!$B$28,0,IF($A1128&gt;='key variables'!$B$26,N1128*SUMPRODUCT(Z1128:AC1128,'control variables'!$O$6:$R$6)/J1128+I$65*'key variables'!$B$25/scenario!J$65,N1128*SUMPRODUCT(Z1128:AC1128,'control variables'!$O$7:$R$7)/J1128+I$65*'key variables'!$B$25/scenario!J$65))</f>
        <v>2.3863927291853048E-59</v>
      </c>
      <c r="T1128" s="10">
        <f t="shared" ca="1" si="837"/>
        <v>1.1003567442693864E-58</v>
      </c>
      <c r="U1128" s="82">
        <f ca="1">SUMPRODUCT(P1098:P1127,'control variables'!AD$7:AD$36)</f>
        <v>3.2557845106545793E-59</v>
      </c>
      <c r="V1128" s="82">
        <f ca="1">SUMPRODUCT(Q1098:Q1127,'control variables'!AE$7:AE$36)</f>
        <v>3.7580469986699619E-59</v>
      </c>
      <c r="W1128" s="82">
        <f ca="1">SUMPRODUCT(R1098:R1127,'control variables'!AF$7:AF$36)</f>
        <v>1.1256173040997363E-58</v>
      </c>
      <c r="X1128" s="82">
        <f ca="1">SUMPRODUCT(S1098:S1127,'control variables'!AG$7:AG$36)</f>
        <v>5.0595940630892414E-59</v>
      </c>
      <c r="Y1128" s="82">
        <f t="shared" ca="1" si="831"/>
        <v>2.3329598613411147E-58</v>
      </c>
      <c r="Z1128" s="10">
        <f ca="1">IF($A1128&gt;='key variables'!$B$26,SUMPRODUCT(P1098:P1127,'control variables'!V$7:V$36)*$E1128,SUMPRODUCT(P1098:P1127,'control variables'!Z$7:Z$36)*$E1128)</f>
        <v>7.9444438047763688E-59</v>
      </c>
      <c r="AA1128" s="10">
        <f ca="1">IF($A1128&gt;='key variables'!$B$26,SUMPRODUCT(Q1098:Q1127,'control variables'!W$7:W$36)*$E1128,SUMPRODUCT(Q1098:Q1127,'control variables'!AA$7:AA$36)*$E1128)</f>
        <v>9.1700151219896013E-59</v>
      </c>
      <c r="AB1128" s="10">
        <f ca="1">IF($A1128&gt;='key variables'!$B$26,SUMPRODUCT(R1098:R1127,'control variables'!X$7:X$36)*$E1128,SUMPRODUCT(R1098:R1127,'control variables'!AB$7:AB$36)*$E1128)</f>
        <v>2.7466201736755441E-58</v>
      </c>
      <c r="AC1128" s="10">
        <f ca="1">IF($A1128&gt;='key variables'!$B$26,SUMPRODUCT(S1098:S1127,'control variables'!Y$7:Y$36)*$E1128,SUMPRODUCT(S1098:S1127,'control variables'!AC$7:AC$36)*$E1128)</f>
        <v>1.2345921721063544E-58</v>
      </c>
      <c r="AD1128" s="10">
        <f t="shared" ca="1" si="832"/>
        <v>5.6926582384584959E-58</v>
      </c>
      <c r="AE1128" s="82">
        <f ca="1">SUMPRODUCT(P1098:P1127,'control variables'!AL$7:AL$36)</f>
        <v>1.081676235875671E-58</v>
      </c>
      <c r="AF1128" s="82">
        <f ca="1">SUMPRODUCT(Q1098:Q1127,'control variables'!AM$7:AM$36)</f>
        <v>1.2452793997339821E-58</v>
      </c>
      <c r="AG1128" s="82">
        <f ca="1">SUMPRODUCT(R1098:R1127,'control variables'!AN$7:AN$36)</f>
        <v>3.5506188423209264E-58</v>
      </c>
      <c r="AH1128" s="82">
        <f ca="1">SUMPRODUCT(S1098:S1127,'control variables'!AO$7:AO$36)</f>
        <v>1.5373827393104491E-58</v>
      </c>
      <c r="AI1128" s="82">
        <f t="shared" ca="1" si="844"/>
        <v>7.4149572172410283E-58</v>
      </c>
      <c r="AJ1128" s="10">
        <f ca="1">SUMPRODUCT(P1098:P1127,'control variables'!AP$7:AP$36)</f>
        <v>1.0335458505025065E-61</v>
      </c>
      <c r="AK1128" s="10">
        <f ca="1">SUMPRODUCT(Q1098:Q1127,'control variables'!AQ$7:AQ$36)</f>
        <v>2.9824715585122009E-61</v>
      </c>
      <c r="AL1128" s="10">
        <f ca="1">SUMPRODUCT(R1098:R1127,'control variables'!AR$7:AR$36)</f>
        <v>1.0719785877403191E-59</v>
      </c>
      <c r="AM1128" s="10">
        <f ca="1">SUMPRODUCT(S1098:S1127,'control variables'!AS$7:AS$36)</f>
        <v>8.0308178136790156E-60</v>
      </c>
      <c r="AN1128" s="10">
        <f t="shared" ca="1" si="866"/>
        <v>1.9152205431983677E-59</v>
      </c>
      <c r="AO1128" s="82">
        <f ca="1">SUMPRODUCT(P1098:P1127,'control variables'!AX$7:AX$36)</f>
        <v>1.4054646304099972E-61</v>
      </c>
      <c r="AP1128" s="82">
        <f ca="1">SUMPRODUCT(Q1098:Q1127,'control variables'!AY$7:AY$36)</f>
        <v>3.2445649389659167E-61</v>
      </c>
      <c r="AQ1128" s="82">
        <f ca="1">SUMPRODUCT(R1098:R1127,'control variables'!AZ$7:AZ$36)</f>
        <v>2.9154545759017077E-60</v>
      </c>
      <c r="AR1128" s="82">
        <f ca="1">SUMPRODUCT(S1098:S1127,'control variables'!BA$7:BA$36)</f>
        <v>2.1841373336083118E-60</v>
      </c>
      <c r="AS1128" s="82">
        <f t="shared" ca="1" si="867"/>
        <v>5.5645948664476116E-60</v>
      </c>
      <c r="AT1128" s="10">
        <f ca="1">SUMPRODUCT(P1098:P1127,'control variables'!AT$7:AT$36)</f>
        <v>-1.240377381653941E-61</v>
      </c>
      <c r="AU1128" s="10">
        <f ca="1">SUMPRODUCT(Q1098:Q1127,'control variables'!AU$7:AU$36)</f>
        <v>1.3455365847401202E-61</v>
      </c>
      <c r="AV1128" s="10">
        <f ca="1">SUMPRODUCT(R1098:R1127,'control variables'!AV$7:AV$36)</f>
        <v>5.7939883602970299E-59</v>
      </c>
      <c r="AW1128" s="10">
        <f ca="1">SUMPRODUCT(S1098:S1127,'control variables'!AW$7:AW$36)</f>
        <v>4.3406151455138968E-59</v>
      </c>
      <c r="AX1128" s="10">
        <f t="shared" ca="1" si="845"/>
        <v>1.0135655097841788E-58</v>
      </c>
      <c r="AY1128" s="82">
        <f ca="1">SUMPRODUCT(P1098:P1127,'control variables'!BB$7:BB$36)</f>
        <v>4.4957036289395515E-61</v>
      </c>
      <c r="AZ1128" s="82">
        <f ca="1">SUMPRODUCT(Q1098:Q1127,'control variables'!BC$7:BC$36)</f>
        <v>1.1464036236734463E-60</v>
      </c>
      <c r="BA1128" s="82">
        <f ca="1">SUMPRODUCT(R1098:R1127,'control variables'!BD$7:BD$36)</f>
        <v>8.0251777473478535E-60</v>
      </c>
      <c r="BB1128" s="82">
        <f ca="1">SUMPRODUCT(S1098:S1127,'control variables'!BE$7:BE$36)</f>
        <v>1.1404350457316449E-60</v>
      </c>
      <c r="BC1128" s="82">
        <f t="shared" ca="1" si="868"/>
        <v>1.0761586779646901E-59</v>
      </c>
      <c r="BD1128" s="10">
        <f ca="1">SUMPRODUCT(P1098:P1127,'control variables'!BF$7:BF$36)</f>
        <v>9.4046204081584526E-62</v>
      </c>
      <c r="BE1128" s="10">
        <f ca="1">SUMPRODUCT(Q1098:Q1127,'control variables'!BG$7:BG$36)</f>
        <v>1.0855449856355632E-61</v>
      </c>
      <c r="BF1128" s="10">
        <f ca="1">SUMPRODUCT(R1098:R1127,'control variables'!BH$7:BH$36)</f>
        <v>3.2514447547956261E-60</v>
      </c>
      <c r="BG1128" s="10">
        <f ca="1">SUMPRODUCT(S1098:S1127,'control variables'!BI$7:BI$36)</f>
        <v>7.3075416120152994E-60</v>
      </c>
      <c r="BH1128" s="10">
        <f t="shared" ca="1" si="869"/>
        <v>1.0761587069456066E-59</v>
      </c>
      <c r="BI1128" s="82">
        <f t="shared" ca="1" si="846"/>
        <v>1.0849315621229566E-58</v>
      </c>
      <c r="BJ1128" s="82">
        <f t="shared" ca="1" si="847"/>
        <v>1.2580889725554566E-58</v>
      </c>
      <c r="BK1128" s="82">
        <f t="shared" ca="1" si="848"/>
        <v>4.2102694558241083E-58</v>
      </c>
      <c r="BL1128" s="82">
        <f t="shared" ca="1" si="849"/>
        <v>1.9828486043191553E-58</v>
      </c>
      <c r="BM1128" s="82">
        <f t="shared" ca="1" si="839"/>
        <v>8.5361385948216758E-58</v>
      </c>
      <c r="BN1128" s="10">
        <f ca="1">BN1127+BI1128-INDIRECT(ADDRESS(MAX($D1128-'key variables'!$B$9*30,34),scenario!BI$4),TRUE)</f>
        <v>9439390.0751690175</v>
      </c>
      <c r="BO1128" s="10">
        <f ca="1">BO1127+BJ1128-INDIRECT(ADDRESS(MAX($D1128-'key variables'!$B$9*30,34),scenario!BJ$4),TRUE)</f>
        <v>10895583.360992203</v>
      </c>
      <c r="BP1128" s="10">
        <f ca="1">BP1127+BK1128-INDIRECT(ADDRESS(MAX($D1128-'key variables'!$B$9*30,34),scenario!BK$4),TRUE)</f>
        <v>32531162.537994072</v>
      </c>
      <c r="BQ1128" s="10">
        <f ca="1">BQ1127+BL1128-INDIRECT(ADDRESS(MAX($D1128-'key variables'!$B$9*30,34),scenario!BL$4),TRUE)</f>
        <v>14415841.516535141</v>
      </c>
      <c r="BR1128" s="10">
        <f t="shared" ca="1" si="870"/>
        <v>67281977.490690395</v>
      </c>
      <c r="BS1128" s="82">
        <f t="shared" ca="1" si="851"/>
        <v>-2.3433848477536824E-9</v>
      </c>
      <c r="BT1128" s="82">
        <f t="shared" ca="1" si="852"/>
        <v>-3.4288309057018498E-10</v>
      </c>
      <c r="BU1128" s="82">
        <f t="shared" ca="1" si="853"/>
        <v>-4.2578247660364599E-9</v>
      </c>
      <c r="BV1128" s="82">
        <f t="shared" ca="1" si="854"/>
        <v>-2.9943922343414556E-9</v>
      </c>
      <c r="BW1128" s="82">
        <f t="shared" ca="1" si="871"/>
        <v>-9.9384849387017825E-9</v>
      </c>
      <c r="BX1128" s="10">
        <f t="shared" ca="1" si="855"/>
        <v>-1.8625994260191893E-12</v>
      </c>
      <c r="BY1128" s="10">
        <f t="shared" ca="1" si="856"/>
        <v>2.8902850229962428E-12</v>
      </c>
      <c r="BZ1128" s="10">
        <f t="shared" ca="1" si="857"/>
        <v>-3.5034723983035463E-11</v>
      </c>
      <c r="CA1128" s="10">
        <f t="shared" ca="1" si="858"/>
        <v>-2.0257049910634696E-11</v>
      </c>
      <c r="CB1128" s="10">
        <v>0</v>
      </c>
      <c r="CC1128" s="82">
        <f t="shared" ca="1" si="859"/>
        <v>3.9725652202851362E-13</v>
      </c>
      <c r="CD1128" s="82">
        <f t="shared" ca="1" si="860"/>
        <v>3.4270724516460853E-13</v>
      </c>
      <c r="CE1128" s="82">
        <f t="shared" ca="1" si="861"/>
        <v>1.8915613015532971E-10</v>
      </c>
      <c r="CF1128" s="82">
        <f t="shared" ca="1" si="862"/>
        <v>3.7028113764059381E-11</v>
      </c>
      <c r="CG1128" s="82">
        <f t="shared" ca="1" si="872"/>
        <v>2.269242076865822E-10</v>
      </c>
      <c r="CH1128" s="13" t="str">
        <f t="shared" ca="1" si="824"/>
        <v/>
      </c>
      <c r="CI1128" s="81">
        <f t="shared" ca="1" si="833"/>
        <v>0.1131775965863165</v>
      </c>
      <c r="CJ1128" s="81">
        <f t="shared" ca="1" si="834"/>
        <v>0.13063724757458739</v>
      </c>
      <c r="CK1128" s="81">
        <f t="shared" ca="1" si="835"/>
        <v>0.39004625943939081</v>
      </c>
      <c r="CL1128" s="81">
        <f t="shared" ca="1" si="836"/>
        <v>0.17284488538116416</v>
      </c>
      <c r="CM1128" s="89">
        <f t="shared" ca="1" si="825"/>
        <v>0.80670598898145884</v>
      </c>
    </row>
    <row r="1129" spans="1:91" x14ac:dyDescent="0.3">
      <c r="A1129">
        <v>1064</v>
      </c>
      <c r="B1129" s="3">
        <f t="shared" si="838"/>
        <v>3.1444444444444444</v>
      </c>
      <c r="C1129" s="3">
        <f t="shared" si="826"/>
        <v>35.466666666666669</v>
      </c>
      <c r="D1129" s="4">
        <f t="shared" ca="1" si="863"/>
        <v>1129</v>
      </c>
      <c r="E1129" s="58">
        <f>(0.5*(COS(B1129*2*PI())+1)*('key variables'!$B$4-'key variables'!$B$6)+'key variables'!$B$6)/'key variables'!$B$4</f>
        <v>1</v>
      </c>
      <c r="F1129" s="10">
        <f t="shared" ca="1" si="827"/>
        <v>11689222.907461114</v>
      </c>
      <c r="G1129" s="10">
        <f t="shared" ca="1" si="828"/>
        <v>13492492.798713122</v>
      </c>
      <c r="H1129" s="10">
        <f t="shared" ca="1" si="829"/>
        <v>40309474.521088287</v>
      </c>
      <c r="I1129" s="10">
        <f t="shared" ca="1" si="830"/>
        <v>17912154.249750931</v>
      </c>
      <c r="J1129" s="10">
        <f t="shared" ca="1" si="864"/>
        <v>83403344.477013454</v>
      </c>
      <c r="K1129" s="82">
        <f t="shared" ca="1" si="840"/>
        <v>2249832.832292099</v>
      </c>
      <c r="L1129" s="82">
        <f t="shared" ca="1" si="841"/>
        <v>2596909.4377209195</v>
      </c>
      <c r="M1129" s="82">
        <f t="shared" ca="1" si="842"/>
        <v>7778311.98309422</v>
      </c>
      <c r="N1129" s="82">
        <f t="shared" ca="1" si="843"/>
        <v>3496312.733215793</v>
      </c>
      <c r="O1129" s="82">
        <f t="shared" ca="1" si="865"/>
        <v>16121366.986323033</v>
      </c>
      <c r="P1129" s="10">
        <f ca="1">IF(IF($A1129&gt;='key variables'!$B$26,K1129*SUMPRODUCT(Z1129:AC1129,'control variables'!$O$3:$R$3)/J1129+F$65*'key variables'!$B$25/scenario!J$65,K1129*SUMPRODUCT(Z1129:AC1129,'control variables'!$O$7:$R$7)/J1129+F$65*'key variables'!$B$25/scenario!J$65)&lt;'key variables'!$B$28,0,IF($A1129&gt;='key variables'!$B$26,K1129*SUMPRODUCT(Z1129:AC1129,'control variables'!$O$3:$R$3)/J1129+F$65*'key variables'!$B$25/scenario!J$65,K1129*SUMPRODUCT(Z1129:AC1129,'control variables'!$O$7:$R$7)/J1129+F$65*'key variables'!$B$25/scenario!J$65))</f>
        <v>1.321317369577137E-59</v>
      </c>
      <c r="Q1129" s="10">
        <f ca="1">IF(IF($A1129&gt;='key variables'!$B$26,L1129*SUMPRODUCT(Z1129:AC1129,'control variables'!$O$4:$R$4)/J1129+G$65*'key variables'!$B$25/scenario!J$65,L1129*SUMPRODUCT(Z1129:AC1129,'control variables'!$O$7:$R$7)/J1129+G$65*'key variables'!$B$25/scenario!J$65)&lt;'key variables'!$B$28,0,IF($A1129&gt;='key variables'!$B$26,L1129*SUMPRODUCT(Z1129:AC1129,'control variables'!$O$4:$R$4)/J1129+G$65*'key variables'!$B$25/scenario!J$65,L1129*SUMPRODUCT(Z1129:AC1129,'control variables'!$O$7:$R$7)/J1129+G$65*'key variables'!$B$25/scenario!J$65))</f>
        <v>1.5251540016791573E-59</v>
      </c>
      <c r="R1129" s="10">
        <f ca="1">IF(IF($A1129&gt;='key variables'!$B$26,M1129*SUMPRODUCT(Z1129:AC1129,'control variables'!$O$5:$R$5)/J1129+H$65*'key variables'!$B$25/scenario!J$65,M1129*SUMPRODUCT(Z1129:AC1129,'control variables'!$O$7:$R$7)/J1129+H$65*'key variables'!$B$25/scenario!J$65)&lt;'key variables'!$B$28,0,IF($A1129&gt;='key variables'!$B$26,M1129*SUMPRODUCT(Z1129:AC1129,'control variables'!$O$5:$R$5)/J1129+H$65*'key variables'!$B$25/scenario!J$65,M1129*SUMPRODUCT(Z1129:AC1129,'control variables'!$O$7:$R$7)/J1129+H$65*'key variables'!$B$25/scenario!J$65))</f>
        <v>4.568169946556288E-59</v>
      </c>
      <c r="S1129" s="10">
        <f ca="1">IF(IF($A1129&gt;='key variables'!$B$26,N1129*SUMPRODUCT(Z1129:AC1129,'control variables'!$O$6:$R$6)/J1129+I$65*'key variables'!$B$25/scenario!J$65,N1129*SUMPRODUCT(Z1129:AC1129,'control variables'!$O$7:$R$7)/J1129+I$65*'key variables'!$B$25/scenario!J$65)&lt;'key variables'!$B$28,0,IF($A1129&gt;='key variables'!$B$26,N1129*SUMPRODUCT(Z1129:AC1129,'control variables'!$O$6:$R$6)/J1129+I$65*'key variables'!$B$25/scenario!J$65,N1129*SUMPRODUCT(Z1129:AC1129,'control variables'!$O$7:$R$7)/J1129+I$65*'key variables'!$B$25/scenario!J$65))</f>
        <v>2.0533697782182398E-59</v>
      </c>
      <c r="T1129" s="10">
        <f t="shared" ca="1" si="837"/>
        <v>9.4680110960308219E-59</v>
      </c>
      <c r="U1129" s="82">
        <f ca="1">SUMPRODUCT(P1099:P1128,'control variables'!AD$7:AD$36)</f>
        <v>2.8014372642056677E-59</v>
      </c>
      <c r="V1129" s="82">
        <f ca="1">SUMPRODUCT(Q1099:Q1128,'control variables'!AE$7:AE$36)</f>
        <v>3.2336086335743533E-59</v>
      </c>
      <c r="W1129" s="82">
        <f ca="1">SUMPRODUCT(R1099:R1128,'control variables'!AF$7:AF$36)</f>
        <v>9.6853653877287463E-59</v>
      </c>
      <c r="X1129" s="82">
        <f ca="1">SUMPRODUCT(S1099:S1128,'control variables'!AG$7:AG$36)</f>
        <v>4.3535237985520834E-59</v>
      </c>
      <c r="Y1129" s="82">
        <f t="shared" ca="1" si="831"/>
        <v>2.0073935084060851E-58</v>
      </c>
      <c r="Z1129" s="10">
        <f ca="1">IF($A1129&gt;='key variables'!$B$26,SUMPRODUCT(P1099:P1128,'control variables'!V$7:V$36)*$E1129,SUMPRODUCT(P1099:P1128,'control variables'!Z$7:Z$36)*$E1129)</f>
        <v>6.8357905276764775E-59</v>
      </c>
      <c r="AA1129" s="10">
        <f ca="1">IF($A1129&gt;='key variables'!$B$26,SUMPRODUCT(Q1099:Q1128,'control variables'!W$7:W$36)*$E1129,SUMPRODUCT(Q1099:Q1128,'control variables'!AA$7:AA$36)*$E1129)</f>
        <v>7.890332419729553E-59</v>
      </c>
      <c r="AB1129" s="10">
        <f ca="1">IF($A1129&gt;='key variables'!$B$26,SUMPRODUCT(R1099:R1128,'control variables'!X$7:X$36)*$E1129,SUMPRODUCT(R1099:R1128,'control variables'!AB$7:AB$36)*$E1129)</f>
        <v>2.3633272042340187E-58</v>
      </c>
      <c r="AC1129" s="10">
        <f ca="1">IF($A1129&gt;='key variables'!$B$26,SUMPRODUCT(S1099:S1128,'control variables'!Y$7:Y$36)*$E1129,SUMPRODUCT(S1099:S1128,'control variables'!AC$7:AC$36)*$E1129)</f>
        <v>1.0623038796692337E-58</v>
      </c>
      <c r="AD1129" s="10">
        <f t="shared" ca="1" si="832"/>
        <v>4.8982433786438556E-58</v>
      </c>
      <c r="AE1129" s="82">
        <f ca="1">SUMPRODUCT(P1099:P1128,'control variables'!AL$7:AL$36)</f>
        <v>9.3072748060300499E-59</v>
      </c>
      <c r="AF1129" s="82">
        <f ca="1">SUMPRODUCT(Q1099:Q1128,'control variables'!AM$7:AM$36)</f>
        <v>1.0714996964160447E-58</v>
      </c>
      <c r="AG1129" s="82">
        <f ca="1">SUMPRODUCT(R1099:R1128,'control variables'!AN$7:AN$36)</f>
        <v>3.055127236866425E-58</v>
      </c>
      <c r="AH1129" s="82">
        <f ca="1">SUMPRODUCT(S1099:S1128,'control variables'!AO$7:AO$36)</f>
        <v>1.3228397890451836E-58</v>
      </c>
      <c r="AI1129" s="82">
        <f t="shared" ca="1" si="844"/>
        <v>6.3801942029306586E-58</v>
      </c>
      <c r="AJ1129" s="10">
        <f ca="1">SUMPRODUCT(P1099:P1128,'control variables'!AP$7:AP$36)</f>
        <v>8.8931372773216337E-62</v>
      </c>
      <c r="AK1129" s="10">
        <f ca="1">SUMPRODUCT(Q1099:Q1128,'control variables'!AQ$7:AQ$36)</f>
        <v>2.5662653459119159E-61</v>
      </c>
      <c r="AL1129" s="10">
        <f ca="1">SUMPRODUCT(R1099:R1128,'control variables'!AR$7:AR$36)</f>
        <v>9.2238314676499309E-60</v>
      </c>
      <c r="AM1129" s="10">
        <f ca="1">SUMPRODUCT(S1099:S1128,'control variables'!AS$7:AS$36)</f>
        <v>6.9101109768360759E-60</v>
      </c>
      <c r="AN1129" s="10">
        <f t="shared" ca="1" si="866"/>
        <v>1.6479500351850415E-59</v>
      </c>
      <c r="AO1129" s="82">
        <f ca="1">SUMPRODUCT(P1099:P1128,'control variables'!AX$7:AX$36)</f>
        <v>1.2093309542657685E-61</v>
      </c>
      <c r="AP1129" s="82">
        <f ca="1">SUMPRODUCT(Q1099:Q1128,'control variables'!AY$7:AY$36)</f>
        <v>2.7917833924232477E-61</v>
      </c>
      <c r="AQ1129" s="82">
        <f ca="1">SUMPRODUCT(R1099:R1128,'control variables'!AZ$7:AZ$36)</f>
        <v>2.5086006350548969E-60</v>
      </c>
      <c r="AR1129" s="82">
        <f ca="1">SUMPRODUCT(S1099:S1128,'control variables'!BA$7:BA$36)</f>
        <v>1.8793392795160609E-60</v>
      </c>
      <c r="AS1129" s="82">
        <f t="shared" ca="1" si="867"/>
        <v>4.7880513492398597E-60</v>
      </c>
      <c r="AT1129" s="10">
        <f ca="1">SUMPRODUCT(P1099:P1128,'control variables'!AT$7:AT$36)</f>
        <v>-1.0672817587502386E-61</v>
      </c>
      <c r="AU1129" s="10">
        <f ca="1">SUMPRODUCT(Q1099:Q1128,'control variables'!AU$7:AU$36)</f>
        <v>1.1577659137167985E-61</v>
      </c>
      <c r="AV1129" s="10">
        <f ca="1">SUMPRODUCT(R1099:R1128,'control variables'!AV$7:AV$36)</f>
        <v>4.9854328036122472E-59</v>
      </c>
      <c r="AW1129" s="10">
        <f ca="1">SUMPRODUCT(S1099:S1128,'control variables'!AW$7:AW$36)</f>
        <v>3.734878944974574E-59</v>
      </c>
      <c r="AX1129" s="10">
        <f t="shared" ca="1" si="845"/>
        <v>8.721216590136486E-59</v>
      </c>
      <c r="AY1129" s="82">
        <f ca="1">SUMPRODUCT(P1099:P1128,'control variables'!BB$7:BB$36)</f>
        <v>3.8683247105944923E-61</v>
      </c>
      <c r="AZ1129" s="82">
        <f ca="1">SUMPRODUCT(Q1099:Q1128,'control variables'!BC$7:BC$36)</f>
        <v>9.864221113741679E-61</v>
      </c>
      <c r="BA1129" s="82">
        <f ca="1">SUMPRODUCT(R1099:R1128,'control variables'!BD$7:BD$36)</f>
        <v>6.9052579861233891E-60</v>
      </c>
      <c r="BB1129" s="82">
        <f ca="1">SUMPRODUCT(S1099:S1128,'control variables'!BE$7:BE$36)</f>
        <v>9.8128645310017599E-61</v>
      </c>
      <c r="BC1129" s="82">
        <f t="shared" ca="1" si="868"/>
        <v>9.2597990216571827E-60</v>
      </c>
      <c r="BD1129" s="10">
        <f ca="1">SUMPRODUCT(P1099:P1128,'control variables'!BF$7:BF$36)</f>
        <v>8.0921983567724551E-62</v>
      </c>
      <c r="BE1129" s="10">
        <f ca="1">SUMPRODUCT(Q1099:Q1128,'control variables'!BG$7:BG$36)</f>
        <v>9.3405634334185647E-62</v>
      </c>
      <c r="BF1129" s="10">
        <f ca="1">SUMPRODUCT(R1099:R1128,'control variables'!BH$7:BH$36)</f>
        <v>2.7977031246331489E-60</v>
      </c>
      <c r="BG1129" s="10">
        <f ca="1">SUMPRODUCT(S1099:S1128,'control variables'!BI$7:BI$36)</f>
        <v>6.287768528488198E-60</v>
      </c>
      <c r="BH1129" s="10">
        <f t="shared" ca="1" si="869"/>
        <v>9.2597992710232572E-60</v>
      </c>
      <c r="BI1129" s="82">
        <f t="shared" ca="1" si="846"/>
        <v>9.3352852355484916E-59</v>
      </c>
      <c r="BJ1129" s="82">
        <f t="shared" ca="1" si="847"/>
        <v>1.0825216834435031E-58</v>
      </c>
      <c r="BK1129" s="82">
        <f t="shared" ca="1" si="848"/>
        <v>3.622723097088884E-58</v>
      </c>
      <c r="BL1129" s="82">
        <f t="shared" ca="1" si="849"/>
        <v>1.7061405480736426E-58</v>
      </c>
      <c r="BM1129" s="82">
        <f t="shared" ca="1" si="839"/>
        <v>7.344913852160879E-58</v>
      </c>
      <c r="BN1129" s="10">
        <f ca="1">BN1128+BI1129-INDIRECT(ADDRESS(MAX($D1129-'key variables'!$B$9*30,34),scenario!BI$4),TRUE)</f>
        <v>9439390.0751690175</v>
      </c>
      <c r="BO1129" s="10">
        <f ca="1">BO1128+BJ1129-INDIRECT(ADDRESS(MAX($D1129-'key variables'!$B$9*30,34),scenario!BJ$4),TRUE)</f>
        <v>10895583.360992203</v>
      </c>
      <c r="BP1129" s="10">
        <f ca="1">BP1128+BK1129-INDIRECT(ADDRESS(MAX($D1129-'key variables'!$B$9*30,34),scenario!BK$4),TRUE)</f>
        <v>32531162.537994072</v>
      </c>
      <c r="BQ1129" s="10">
        <f ca="1">BQ1128+BL1129-INDIRECT(ADDRESS(MAX($D1129-'key variables'!$B$9*30,34),scenario!BL$4),TRUE)</f>
        <v>14415841.516535141</v>
      </c>
      <c r="BR1129" s="10">
        <f t="shared" ca="1" si="870"/>
        <v>67281977.490690395</v>
      </c>
      <c r="BS1129" s="82">
        <f t="shared" ca="1" si="851"/>
        <v>-2.3433848477536824E-9</v>
      </c>
      <c r="BT1129" s="82">
        <f t="shared" ca="1" si="852"/>
        <v>-3.4288309057018498E-10</v>
      </c>
      <c r="BU1129" s="82">
        <f t="shared" ca="1" si="853"/>
        <v>-4.2578247660364599E-9</v>
      </c>
      <c r="BV1129" s="82">
        <f t="shared" ca="1" si="854"/>
        <v>-2.9943922343414556E-9</v>
      </c>
      <c r="BW1129" s="82">
        <f t="shared" ca="1" si="871"/>
        <v>-9.9384849387017825E-9</v>
      </c>
      <c r="BX1129" s="10">
        <f t="shared" ca="1" si="855"/>
        <v>-1.8625994260191893E-12</v>
      </c>
      <c r="BY1129" s="10">
        <f t="shared" ca="1" si="856"/>
        <v>2.8902850229962428E-12</v>
      </c>
      <c r="BZ1129" s="10">
        <f t="shared" ca="1" si="857"/>
        <v>-3.5034723983035463E-11</v>
      </c>
      <c r="CA1129" s="10">
        <f t="shared" ca="1" si="858"/>
        <v>-2.0257049910634696E-11</v>
      </c>
      <c r="CB1129" s="10">
        <v>0</v>
      </c>
      <c r="CC1129" s="82">
        <f t="shared" ca="1" si="859"/>
        <v>3.9725652202851362E-13</v>
      </c>
      <c r="CD1129" s="82">
        <f t="shared" ca="1" si="860"/>
        <v>3.4270724516460853E-13</v>
      </c>
      <c r="CE1129" s="82">
        <f t="shared" ca="1" si="861"/>
        <v>1.8915613015532971E-10</v>
      </c>
      <c r="CF1129" s="82">
        <f t="shared" ca="1" si="862"/>
        <v>3.7028113764059381E-11</v>
      </c>
      <c r="CG1129" s="82">
        <f t="shared" ca="1" si="872"/>
        <v>2.269242076865822E-10</v>
      </c>
      <c r="CH1129" s="13" t="str">
        <f t="shared" ca="1" si="824"/>
        <v/>
      </c>
      <c r="CI1129" s="81">
        <f t="shared" ca="1" si="833"/>
        <v>0.1131775965863165</v>
      </c>
      <c r="CJ1129" s="81">
        <f t="shared" ca="1" si="834"/>
        <v>0.13063724757458739</v>
      </c>
      <c r="CK1129" s="81">
        <f t="shared" ca="1" si="835"/>
        <v>0.39004625943939081</v>
      </c>
      <c r="CL1129" s="81">
        <f t="shared" ca="1" si="836"/>
        <v>0.17284488538116416</v>
      </c>
      <c r="CM1129" s="89">
        <f t="shared" ca="1" si="825"/>
        <v>0.80670598898145884</v>
      </c>
    </row>
    <row r="1130" spans="1:91" x14ac:dyDescent="0.3">
      <c r="A1130">
        <v>1065</v>
      </c>
      <c r="B1130" s="3">
        <f t="shared" si="838"/>
        <v>3.1472222222222221</v>
      </c>
      <c r="C1130" s="3">
        <f t="shared" si="826"/>
        <v>35.5</v>
      </c>
      <c r="D1130" s="4">
        <f t="shared" ca="1" si="863"/>
        <v>1130</v>
      </c>
      <c r="E1130" s="58">
        <f>(0.5*(COS(B1130*2*PI())+1)*('key variables'!$B$4-'key variables'!$B$6)+'key variables'!$B$6)/'key variables'!$B$4</f>
        <v>1</v>
      </c>
      <c r="F1130" s="10">
        <f t="shared" ca="1" si="827"/>
        <v>11689222.907461114</v>
      </c>
      <c r="G1130" s="10">
        <f t="shared" ca="1" si="828"/>
        <v>13492492.798713122</v>
      </c>
      <c r="H1130" s="10">
        <f t="shared" ca="1" si="829"/>
        <v>40309474.521088287</v>
      </c>
      <c r="I1130" s="10">
        <f t="shared" ca="1" si="830"/>
        <v>17912154.249750931</v>
      </c>
      <c r="J1130" s="10">
        <f t="shared" ca="1" si="864"/>
        <v>83403344.477013454</v>
      </c>
      <c r="K1130" s="82">
        <f t="shared" ca="1" si="840"/>
        <v>2249832.832292099</v>
      </c>
      <c r="L1130" s="82">
        <f t="shared" ca="1" si="841"/>
        <v>2596909.4377209195</v>
      </c>
      <c r="M1130" s="82">
        <f t="shared" ca="1" si="842"/>
        <v>7778311.98309422</v>
      </c>
      <c r="N1130" s="82">
        <f t="shared" ca="1" si="843"/>
        <v>3496312.733215793</v>
      </c>
      <c r="O1130" s="82">
        <f t="shared" ca="1" si="865"/>
        <v>16121366.986323033</v>
      </c>
      <c r="P1130" s="10">
        <f ca="1">IF(IF($A1130&gt;='key variables'!$B$26,K1130*SUMPRODUCT(Z1130:AC1130,'control variables'!$O$3:$R$3)/J1130+F$65*'key variables'!$B$25/scenario!J$65,K1130*SUMPRODUCT(Z1130:AC1130,'control variables'!$O$7:$R$7)/J1130+F$65*'key variables'!$B$25/scenario!J$65)&lt;'key variables'!$B$28,0,IF($A1130&gt;='key variables'!$B$26,K1130*SUMPRODUCT(Z1130:AC1130,'control variables'!$O$3:$R$3)/J1130+F$65*'key variables'!$B$25/scenario!J$65,K1130*SUMPRODUCT(Z1130:AC1130,'control variables'!$O$7:$R$7)/J1130+F$65*'key variables'!$B$25/scenario!J$65))</f>
        <v>1.1369265087606779E-59</v>
      </c>
      <c r="Q1130" s="10">
        <f ca="1">IF(IF($A1130&gt;='key variables'!$B$26,L1130*SUMPRODUCT(Z1130:AC1130,'control variables'!$O$4:$R$4)/J1130+G$65*'key variables'!$B$25/scenario!J$65,L1130*SUMPRODUCT(Z1130:AC1130,'control variables'!$O$7:$R$7)/J1130+G$65*'key variables'!$B$25/scenario!J$65)&lt;'key variables'!$B$28,0,IF($A1130&gt;='key variables'!$B$26,L1130*SUMPRODUCT(Z1130:AC1130,'control variables'!$O$4:$R$4)/J1130+G$65*'key variables'!$B$25/scenario!J$65,L1130*SUMPRODUCT(Z1130:AC1130,'control variables'!$O$7:$R$7)/J1130+G$65*'key variables'!$B$25/scenario!J$65))</f>
        <v>1.3123175812079063E-59</v>
      </c>
      <c r="R1130" s="10">
        <f ca="1">IF(IF($A1130&gt;='key variables'!$B$26,M1130*SUMPRODUCT(Z1130:AC1130,'control variables'!$O$5:$R$5)/J1130+H$65*'key variables'!$B$25/scenario!J$65,M1130*SUMPRODUCT(Z1130:AC1130,'control variables'!$O$7:$R$7)/J1130+H$65*'key variables'!$B$25/scenario!J$65)&lt;'key variables'!$B$28,0,IF($A1130&gt;='key variables'!$B$26,M1130*SUMPRODUCT(Z1130:AC1130,'control variables'!$O$5:$R$5)/J1130+H$65*'key variables'!$B$25/scenario!J$65,M1130*SUMPRODUCT(Z1130:AC1130,'control variables'!$O$7:$R$7)/J1130+H$65*'key variables'!$B$25/scenario!J$65))</f>
        <v>3.9306782975431794E-59</v>
      </c>
      <c r="S1130" s="10">
        <f ca="1">IF(IF($A1130&gt;='key variables'!$B$26,N1130*SUMPRODUCT(Z1130:AC1130,'control variables'!$O$6:$R$6)/J1130+I$65*'key variables'!$B$25/scenario!J$65,N1130*SUMPRODUCT(Z1130:AC1130,'control variables'!$O$7:$R$7)/J1130+I$65*'key variables'!$B$25/scenario!J$65)&lt;'key variables'!$B$28,0,IF($A1130&gt;='key variables'!$B$26,N1130*SUMPRODUCT(Z1130:AC1130,'control variables'!$O$6:$R$6)/J1130+I$65*'key variables'!$B$25/scenario!J$65,N1130*SUMPRODUCT(Z1130:AC1130,'control variables'!$O$7:$R$7)/J1130+I$65*'key variables'!$B$25/scenario!J$65))</f>
        <v>1.7668204376148283E-59</v>
      </c>
      <c r="T1130" s="10">
        <f t="shared" ca="1" si="837"/>
        <v>8.1467428251265919E-59</v>
      </c>
      <c r="U1130" s="82">
        <f ca="1">SUMPRODUCT(P1100:P1129,'control variables'!AD$7:AD$36)</f>
        <v>2.4104945273857433E-59</v>
      </c>
      <c r="V1130" s="82">
        <f ca="1">SUMPRODUCT(Q1100:Q1129,'control variables'!AE$7:AE$36)</f>
        <v>2.7823560479225601E-59</v>
      </c>
      <c r="W1130" s="82">
        <f ca="1">SUMPRODUCT(R1100:R1129,'control variables'!AF$7:AF$36)</f>
        <v>8.3337651573187107E-59</v>
      </c>
      <c r="X1130" s="82">
        <f ca="1">SUMPRODUCT(S1100:S1129,'control variables'!AG$7:AG$36)</f>
        <v>3.7459861854978746E-59</v>
      </c>
      <c r="Y1130" s="82">
        <f t="shared" ca="1" si="831"/>
        <v>1.7272601918124888E-58</v>
      </c>
      <c r="Z1130" s="10">
        <f ca="1">IF($A1130&gt;='key variables'!$B$26,SUMPRODUCT(P1100:P1129,'control variables'!V$7:V$36)*$E1130,SUMPRODUCT(P1100:P1129,'control variables'!Z$7:Z$36)*$E1130)</f>
        <v>5.8818506728158326E-59</v>
      </c>
      <c r="AA1130" s="10">
        <f ca="1">IF($A1130&gt;='key variables'!$B$26,SUMPRODUCT(Q1100:Q1129,'control variables'!W$7:W$36)*$E1130,SUMPRODUCT(Q1100:Q1129,'control variables'!AA$7:AA$36)*$E1130)</f>
        <v>6.7892304282620804E-59</v>
      </c>
      <c r="AB1130" s="10">
        <f ca="1">IF($A1130&gt;='key variables'!$B$26,SUMPRODUCT(R1100:R1129,'control variables'!X$7:X$36)*$E1130,SUMPRODUCT(R1100:R1129,'control variables'!AB$7:AB$36)*$E1130)</f>
        <v>2.0335230651125236E-58</v>
      </c>
      <c r="AC1130" s="10">
        <f ca="1">IF($A1130&gt;='key variables'!$B$26,SUMPRODUCT(S1100:S1129,'control variables'!Y$7:Y$36)*$E1130,SUMPRODUCT(S1100:S1129,'control variables'!AC$7:AC$36)*$E1130)</f>
        <v>9.1405855168753794E-59</v>
      </c>
      <c r="AD1130" s="10">
        <f t="shared" ca="1" si="832"/>
        <v>4.2146897269078528E-58</v>
      </c>
      <c r="AE1130" s="82">
        <f ca="1">SUMPRODUCT(P1100:P1129,'control variables'!AL$7:AL$36)</f>
        <v>8.0084374087070629E-59</v>
      </c>
      <c r="AF1130" s="82">
        <f ca="1">SUMPRODUCT(Q1100:Q1129,'control variables'!AM$7:AM$36)</f>
        <v>9.2197108509539038E-59</v>
      </c>
      <c r="AG1130" s="82">
        <f ca="1">SUMPRODUCT(R1100:R1129,'control variables'!AN$7:AN$36)</f>
        <v>2.6287818681607245E-58</v>
      </c>
      <c r="AH1130" s="82">
        <f ca="1">SUMPRODUCT(S1100:S1129,'control variables'!AO$7:AO$36)</f>
        <v>1.1382364734145364E-58</v>
      </c>
      <c r="AI1130" s="82">
        <f t="shared" ca="1" si="844"/>
        <v>5.4898331675413574E-58</v>
      </c>
      <c r="AJ1130" s="10">
        <f ca="1">SUMPRODUCT(P1100:P1129,'control variables'!AP$7:AP$36)</f>
        <v>7.6520930924192056E-62</v>
      </c>
      <c r="AK1130" s="10">
        <f ca="1">SUMPRODUCT(Q1100:Q1129,'control variables'!AQ$7:AQ$36)</f>
        <v>2.2081410321691971E-61</v>
      </c>
      <c r="AL1130" s="10">
        <f ca="1">SUMPRODUCT(R1100:R1129,'control variables'!AR$7:AR$36)</f>
        <v>7.9366386527320255E-60</v>
      </c>
      <c r="AM1130" s="10">
        <f ca="1">SUMPRODUCT(S1100:S1129,'control variables'!AS$7:AS$36)</f>
        <v>5.9457996458166106E-60</v>
      </c>
      <c r="AN1130" s="10">
        <f t="shared" ca="1" si="866"/>
        <v>1.4179773332689747E-59</v>
      </c>
      <c r="AO1130" s="82">
        <f ca="1">SUMPRODUCT(P1100:P1129,'control variables'!AX$7:AX$36)</f>
        <v>1.040567884315043E-61</v>
      </c>
      <c r="AP1130" s="82">
        <f ca="1">SUMPRODUCT(Q1100:Q1129,'control variables'!AY$7:AY$36)</f>
        <v>2.4021878608767561E-61</v>
      </c>
      <c r="AQ1130" s="82">
        <f ca="1">SUMPRODUCT(R1100:R1129,'control variables'!AZ$7:AZ$36)</f>
        <v>2.1585234763095132E-60</v>
      </c>
      <c r="AR1130" s="82">
        <f ca="1">SUMPRODUCT(S1100:S1129,'control variables'!BA$7:BA$36)</f>
        <v>1.6170760295997659E-60</v>
      </c>
      <c r="AS1130" s="82">
        <f t="shared" ca="1" si="867"/>
        <v>4.119875080428459E-60</v>
      </c>
      <c r="AT1130" s="10">
        <f ca="1">SUMPRODUCT(P1100:P1129,'control variables'!AT$7:AT$36)</f>
        <v>-9.1834176389295305E-62</v>
      </c>
      <c r="AU1130" s="10">
        <f ca="1">SUMPRODUCT(Q1100:Q1129,'control variables'!AU$7:AU$36)</f>
        <v>9.9619878505450329E-62</v>
      </c>
      <c r="AV1130" s="10">
        <f ca="1">SUMPRODUCT(R1100:R1129,'control variables'!AV$7:AV$36)</f>
        <v>4.289711800190586E-59</v>
      </c>
      <c r="AW1130" s="10">
        <f ca="1">SUMPRODUCT(S1100:S1129,'control variables'!AW$7:AW$36)</f>
        <v>3.2136736996900671E-59</v>
      </c>
      <c r="AX1130" s="10">
        <f t="shared" ca="1" si="845"/>
        <v>7.5041640700922688E-59</v>
      </c>
      <c r="AY1130" s="82">
        <f ca="1">SUMPRODUCT(P1100:P1129,'control variables'!BB$7:BB$36)</f>
        <v>3.3284970055122746E-61</v>
      </c>
      <c r="AZ1130" s="82">
        <f ca="1">SUMPRODUCT(Q1100:Q1129,'control variables'!BC$7:BC$36)</f>
        <v>8.4876614284415358E-61</v>
      </c>
      <c r="BA1130" s="82">
        <f ca="1">SUMPRODUCT(R1100:R1129,'control variables'!BD$7:BD$36)</f>
        <v>5.94162389371113E-60</v>
      </c>
      <c r="BB1130" s="82">
        <f ca="1">SUMPRODUCT(S1100:S1129,'control variables'!BE$7:BE$36)</f>
        <v>8.4434716965415741E-61</v>
      </c>
      <c r="BC1130" s="82">
        <f t="shared" ca="1" si="868"/>
        <v>7.9675869067606684E-60</v>
      </c>
      <c r="BD1130" s="10">
        <f ca="1">SUMPRODUCT(P1100:P1129,'control variables'!BF$7:BF$36)</f>
        <v>6.962925817669805E-62</v>
      </c>
      <c r="BE1130" s="10">
        <f ca="1">SUMPRODUCT(Q1100:Q1129,'control variables'!BG$7:BG$36)</f>
        <v>8.0370805823984626E-62</v>
      </c>
      <c r="BF1130" s="10">
        <f ca="1">SUMPRODUCT(R1100:R1129,'control variables'!BH$7:BH$36)</f>
        <v>2.4072814898785119E-60</v>
      </c>
      <c r="BG1130" s="10">
        <f ca="1">SUMPRODUCT(S1100:S1129,'control variables'!BI$7:BI$36)</f>
        <v>5.4103055674483187E-60</v>
      </c>
      <c r="BH1130" s="10">
        <f t="shared" ca="1" si="869"/>
        <v>7.9675871213275136E-60</v>
      </c>
      <c r="BI1130" s="82">
        <f t="shared" ca="1" si="846"/>
        <v>8.032538961123256E-59</v>
      </c>
      <c r="BJ1130" s="82">
        <f t="shared" ca="1" si="847"/>
        <v>9.3145494530888647E-59</v>
      </c>
      <c r="BK1130" s="82">
        <f t="shared" ca="1" si="848"/>
        <v>3.1171692871168945E-58</v>
      </c>
      <c r="BL1130" s="82">
        <f t="shared" ca="1" si="849"/>
        <v>1.4680473150800847E-58</v>
      </c>
      <c r="BM1130" s="82">
        <f t="shared" ca="1" si="839"/>
        <v>6.3199254436181914E-58</v>
      </c>
      <c r="BN1130" s="10">
        <f ca="1">BN1129+BI1130-INDIRECT(ADDRESS(MAX($D1130-'key variables'!$B$9*30,34),scenario!BI$4),TRUE)</f>
        <v>9439390.0751690175</v>
      </c>
      <c r="BO1130" s="10">
        <f ca="1">BO1129+BJ1130-INDIRECT(ADDRESS(MAX($D1130-'key variables'!$B$9*30,34),scenario!BJ$4),TRUE)</f>
        <v>10895583.360992203</v>
      </c>
      <c r="BP1130" s="10">
        <f ca="1">BP1129+BK1130-INDIRECT(ADDRESS(MAX($D1130-'key variables'!$B$9*30,34),scenario!BK$4),TRUE)</f>
        <v>32531162.537994072</v>
      </c>
      <c r="BQ1130" s="10">
        <f ca="1">BQ1129+BL1130-INDIRECT(ADDRESS(MAX($D1130-'key variables'!$B$9*30,34),scenario!BL$4),TRUE)</f>
        <v>14415841.516535141</v>
      </c>
      <c r="BR1130" s="10">
        <f t="shared" ca="1" si="870"/>
        <v>67281977.490690395</v>
      </c>
      <c r="BS1130" s="82">
        <f t="shared" ca="1" si="851"/>
        <v>-2.3433848477536824E-9</v>
      </c>
      <c r="BT1130" s="82">
        <f t="shared" ca="1" si="852"/>
        <v>-3.4288309057018498E-10</v>
      </c>
      <c r="BU1130" s="82">
        <f t="shared" ca="1" si="853"/>
        <v>-4.2578247660364599E-9</v>
      </c>
      <c r="BV1130" s="82">
        <f t="shared" ca="1" si="854"/>
        <v>-2.9943922343414556E-9</v>
      </c>
      <c r="BW1130" s="82">
        <f t="shared" ca="1" si="871"/>
        <v>-9.9384849387017825E-9</v>
      </c>
      <c r="BX1130" s="10">
        <f t="shared" ca="1" si="855"/>
        <v>-1.8625994260191893E-12</v>
      </c>
      <c r="BY1130" s="10">
        <f t="shared" ca="1" si="856"/>
        <v>2.8902850229962428E-12</v>
      </c>
      <c r="BZ1130" s="10">
        <f t="shared" ca="1" si="857"/>
        <v>-3.5034723983035463E-11</v>
      </c>
      <c r="CA1130" s="10">
        <f t="shared" ca="1" si="858"/>
        <v>-2.0257049910634696E-11</v>
      </c>
      <c r="CB1130" s="10">
        <v>0</v>
      </c>
      <c r="CC1130" s="82">
        <f t="shared" ca="1" si="859"/>
        <v>3.9725652202851362E-13</v>
      </c>
      <c r="CD1130" s="82">
        <f t="shared" ca="1" si="860"/>
        <v>3.4270724516460853E-13</v>
      </c>
      <c r="CE1130" s="82">
        <f t="shared" ca="1" si="861"/>
        <v>1.8915613015532971E-10</v>
      </c>
      <c r="CF1130" s="82">
        <f t="shared" ca="1" si="862"/>
        <v>3.7028113764059381E-11</v>
      </c>
      <c r="CG1130" s="82">
        <f t="shared" ca="1" si="872"/>
        <v>2.269242076865822E-10</v>
      </c>
      <c r="CH1130" s="13" t="str">
        <f t="shared" ca="1" si="824"/>
        <v/>
      </c>
      <c r="CI1130" s="81">
        <f t="shared" ca="1" si="833"/>
        <v>0.1131775965863165</v>
      </c>
      <c r="CJ1130" s="81">
        <f t="shared" ca="1" si="834"/>
        <v>0.13063724757458739</v>
      </c>
      <c r="CK1130" s="81">
        <f t="shared" ca="1" si="835"/>
        <v>0.39004625943939081</v>
      </c>
      <c r="CL1130" s="81">
        <f t="shared" ca="1" si="836"/>
        <v>0.17284488538116416</v>
      </c>
      <c r="CM1130" s="89">
        <f t="shared" ca="1" si="825"/>
        <v>0.80670598898145884</v>
      </c>
    </row>
    <row r="1131" spans="1:91" x14ac:dyDescent="0.3">
      <c r="A1131">
        <v>1066</v>
      </c>
      <c r="B1131" s="3">
        <f t="shared" si="838"/>
        <v>3.15</v>
      </c>
      <c r="C1131" s="3">
        <f t="shared" si="826"/>
        <v>35.533333333333331</v>
      </c>
      <c r="D1131" s="4">
        <f t="shared" ca="1" si="863"/>
        <v>1131</v>
      </c>
      <c r="E1131" s="58">
        <f>(0.5*(COS(B1131*2*PI())+1)*('key variables'!$B$4-'key variables'!$B$6)+'key variables'!$B$6)/'key variables'!$B$4</f>
        <v>1</v>
      </c>
      <c r="F1131" s="10">
        <f t="shared" ca="1" si="827"/>
        <v>11689222.907461114</v>
      </c>
      <c r="G1131" s="10">
        <f t="shared" ca="1" si="828"/>
        <v>13492492.798713122</v>
      </c>
      <c r="H1131" s="10">
        <f t="shared" ca="1" si="829"/>
        <v>40309474.521088287</v>
      </c>
      <c r="I1131" s="10">
        <f t="shared" ca="1" si="830"/>
        <v>17912154.249750931</v>
      </c>
      <c r="J1131" s="10">
        <f t="shared" ca="1" si="864"/>
        <v>83403344.477013454</v>
      </c>
      <c r="K1131" s="82">
        <f t="shared" ca="1" si="840"/>
        <v>2249832.832292099</v>
      </c>
      <c r="L1131" s="82">
        <f t="shared" ca="1" si="841"/>
        <v>2596909.4377209195</v>
      </c>
      <c r="M1131" s="82">
        <f t="shared" ca="1" si="842"/>
        <v>7778311.98309422</v>
      </c>
      <c r="N1131" s="82">
        <f t="shared" ca="1" si="843"/>
        <v>3496312.733215793</v>
      </c>
      <c r="O1131" s="82">
        <f t="shared" ca="1" si="865"/>
        <v>16121366.986323033</v>
      </c>
      <c r="P1131" s="10">
        <f ca="1">IF(IF($A1131&gt;='key variables'!$B$26,K1131*SUMPRODUCT(Z1131:AC1131,'control variables'!$O$3:$R$3)/J1131+F$65*'key variables'!$B$25/scenario!J$65,K1131*SUMPRODUCT(Z1131:AC1131,'control variables'!$O$7:$R$7)/J1131+F$65*'key variables'!$B$25/scenario!J$65)&lt;'key variables'!$B$28,0,IF($A1131&gt;='key variables'!$B$26,K1131*SUMPRODUCT(Z1131:AC1131,'control variables'!$O$3:$R$3)/J1131+F$65*'key variables'!$B$25/scenario!J$65,K1131*SUMPRODUCT(Z1131:AC1131,'control variables'!$O$7:$R$7)/J1131+F$65*'key variables'!$B$25/scenario!J$65))</f>
        <v>9.7826753517697043E-60</v>
      </c>
      <c r="Q1131" s="10">
        <f ca="1">IF(IF($A1131&gt;='key variables'!$B$26,L1131*SUMPRODUCT(Z1131:AC1131,'control variables'!$O$4:$R$4)/J1131+G$65*'key variables'!$B$25/scenario!J$65,L1131*SUMPRODUCT(Z1131:AC1131,'control variables'!$O$7:$R$7)/J1131+G$65*'key variables'!$B$25/scenario!J$65)&lt;'key variables'!$B$28,0,IF($A1131&gt;='key variables'!$B$26,L1131*SUMPRODUCT(Z1131:AC1131,'control variables'!$O$4:$R$4)/J1131+G$65*'key variables'!$B$25/scenario!J$65,L1131*SUMPRODUCT(Z1131:AC1131,'control variables'!$O$7:$R$7)/J1131+G$65*'key variables'!$B$25/scenario!J$65))</f>
        <v>1.1291826478187082E-59</v>
      </c>
      <c r="R1131" s="10">
        <f ca="1">IF(IF($A1131&gt;='key variables'!$B$26,M1131*SUMPRODUCT(Z1131:AC1131,'control variables'!$O$5:$R$5)/J1131+H$65*'key variables'!$B$25/scenario!J$65,M1131*SUMPRODUCT(Z1131:AC1131,'control variables'!$O$7:$R$7)/J1131+H$65*'key variables'!$B$25/scenario!J$65)&lt;'key variables'!$B$28,0,IF($A1131&gt;='key variables'!$B$26,M1131*SUMPRODUCT(Z1131:AC1131,'control variables'!$O$5:$R$5)/J1131+H$65*'key variables'!$B$25/scenario!J$65,M1131*SUMPRODUCT(Z1131:AC1131,'control variables'!$O$7:$R$7)/J1131+H$65*'key variables'!$B$25/scenario!J$65))</f>
        <v>3.3821491011787105E-59</v>
      </c>
      <c r="S1131" s="10">
        <f ca="1">IF(IF($A1131&gt;='key variables'!$B$26,N1131*SUMPRODUCT(Z1131:AC1131,'control variables'!$O$6:$R$6)/J1131+I$65*'key variables'!$B$25/scenario!J$65,N1131*SUMPRODUCT(Z1131:AC1131,'control variables'!$O$7:$R$7)/J1131+I$65*'key variables'!$B$25/scenario!J$65)&lt;'key variables'!$B$28,0,IF($A1131&gt;='key variables'!$B$26,N1131*SUMPRODUCT(Z1131:AC1131,'control variables'!$O$6:$R$6)/J1131+I$65*'key variables'!$B$25/scenario!J$65,N1131*SUMPRODUCT(Z1131:AC1131,'control variables'!$O$7:$R$7)/J1131+I$65*'key variables'!$B$25/scenario!J$65))</f>
        <v>1.5202592791066551E-59</v>
      </c>
      <c r="T1131" s="10">
        <f t="shared" ca="1" si="837"/>
        <v>7.0098585632810437E-59</v>
      </c>
      <c r="U1131" s="82">
        <f ca="1">SUMPRODUCT(P1101:P1130,'control variables'!AD$7:AD$36)</f>
        <v>2.0741081518397484E-59</v>
      </c>
      <c r="V1131" s="82">
        <f ca="1">SUMPRODUCT(Q1101:Q1130,'control variables'!AE$7:AE$36)</f>
        <v>2.3940761095921407E-59</v>
      </c>
      <c r="W1131" s="82">
        <f ca="1">SUMPRODUCT(R1101:R1130,'control variables'!AF$7:AF$36)</f>
        <v>7.1707817843747883E-59</v>
      </c>
      <c r="X1131" s="82">
        <f ca="1">SUMPRODUCT(S1101:S1130,'control variables'!AG$7:AG$36)</f>
        <v>3.2232309162081271E-59</v>
      </c>
      <c r="Y1131" s="82">
        <f t="shared" ca="1" si="831"/>
        <v>1.4862196962014805E-58</v>
      </c>
      <c r="Z1131" s="10">
        <f ca="1">IF($A1131&gt;='key variables'!$B$26,SUMPRODUCT(P1101:P1130,'control variables'!V$7:V$36)*$E1131,SUMPRODUCT(P1101:P1130,'control variables'!Z$7:Z$36)*$E1131)</f>
        <v>5.0610338624673289E-59</v>
      </c>
      <c r="AA1131" s="10">
        <f ca="1">IF($A1131&gt;='key variables'!$B$26,SUMPRODUCT(Q1101:Q1130,'control variables'!W$7:W$36)*$E1131,SUMPRODUCT(Q1101:Q1130,'control variables'!AA$7:AA$36)*$E1131)</f>
        <v>5.8417880712837716E-59</v>
      </c>
      <c r="AB1131" s="10">
        <f ca="1">IF($A1131&gt;='key variables'!$B$26,SUMPRODUCT(R1101:R1130,'control variables'!X$7:X$36)*$E1131,SUMPRODUCT(R1101:R1130,'control variables'!AB$7:AB$36)*$E1131)</f>
        <v>1.7497433486722388E-58</v>
      </c>
      <c r="AC1131" s="10">
        <f ca="1">IF($A1131&gt;='key variables'!$B$26,SUMPRODUCT(S1101:S1130,'control variables'!Y$7:Y$36)*$E1131,SUMPRODUCT(S1101:S1130,'control variables'!AC$7:AC$36)*$E1131)</f>
        <v>7.8650097387695451E-59</v>
      </c>
      <c r="AD1131" s="10">
        <f t="shared" ca="1" si="832"/>
        <v>3.6265265159243035E-58</v>
      </c>
      <c r="AE1131" s="82">
        <f ca="1">SUMPRODUCT(P1101:P1130,'control variables'!AL$7:AL$36)</f>
        <v>6.8908537746867111E-59</v>
      </c>
      <c r="AF1131" s="82">
        <f ca="1">SUMPRODUCT(Q1101:Q1130,'control variables'!AM$7:AM$36)</f>
        <v>7.9330930712827681E-59</v>
      </c>
      <c r="AG1131" s="82">
        <f ca="1">SUMPRODUCT(R1101:R1130,'control variables'!AN$7:AN$36)</f>
        <v>2.2619333253886103E-58</v>
      </c>
      <c r="AH1131" s="82">
        <f ca="1">SUMPRODUCT(S1101:S1130,'control variables'!AO$7:AO$36)</f>
        <v>9.7939469325027087E-59</v>
      </c>
      <c r="AI1131" s="82">
        <f t="shared" ca="1" si="844"/>
        <v>4.7237227032358293E-58</v>
      </c>
      <c r="AJ1131" s="10">
        <f ca="1">SUMPRODUCT(P1101:P1130,'control variables'!AP$7:AP$36)</f>
        <v>6.5842375833295061E-62</v>
      </c>
      <c r="AK1131" s="10">
        <f ca="1">SUMPRODUCT(Q1101:Q1130,'control variables'!AQ$7:AQ$36)</f>
        <v>1.8999932433785851E-61</v>
      </c>
      <c r="AL1131" s="10">
        <f ca="1">SUMPRODUCT(R1101:R1130,'control variables'!AR$7:AR$36)</f>
        <v>6.8290745906363406E-60</v>
      </c>
      <c r="AM1131" s="10">
        <f ca="1">SUMPRODUCT(S1101:S1130,'control variables'!AS$7:AS$36)</f>
        <v>5.1160587068284337E-60</v>
      </c>
      <c r="AN1131" s="10">
        <f t="shared" ca="1" si="866"/>
        <v>1.2200974997635927E-59</v>
      </c>
      <c r="AO1131" s="82">
        <f ca="1">SUMPRODUCT(P1101:P1130,'control variables'!AX$7:AX$36)</f>
        <v>8.9535583129539843E-62</v>
      </c>
      <c r="AP1131" s="82">
        <f ca="1">SUMPRODUCT(Q1101:Q1130,'control variables'!AY$7:AY$36)</f>
        <v>2.0669606870663725E-61</v>
      </c>
      <c r="AQ1131" s="82">
        <f ca="1">SUMPRODUCT(R1101:R1130,'control variables'!AZ$7:AZ$36)</f>
        <v>1.8572998558127782E-60</v>
      </c>
      <c r="AR1131" s="82">
        <f ca="1">SUMPRODUCT(S1101:S1130,'control variables'!BA$7:BA$36)</f>
        <v>1.3914118190407326E-60</v>
      </c>
      <c r="AS1131" s="82">
        <f t="shared" ca="1" si="867"/>
        <v>3.544943326689688E-60</v>
      </c>
      <c r="AT1131" s="10">
        <f ca="1">SUMPRODUCT(P1101:P1130,'control variables'!AT$7:AT$36)</f>
        <v>-7.9018646050651591E-62</v>
      </c>
      <c r="AU1131" s="10">
        <f ca="1">SUMPRODUCT(Q1101:Q1130,'control variables'!AU$7:AU$36)</f>
        <v>8.5717847415122864E-62</v>
      </c>
      <c r="AV1131" s="10">
        <f ca="1">SUMPRODUCT(R1101:R1130,'control variables'!AV$7:AV$36)</f>
        <v>3.6910792008592043E-59</v>
      </c>
      <c r="AW1131" s="10">
        <f ca="1">SUMPRODUCT(S1101:S1130,'control variables'!AW$7:AW$36)</f>
        <v>2.7652030494792794E-59</v>
      </c>
      <c r="AX1131" s="10">
        <f t="shared" ca="1" si="845"/>
        <v>6.4569521704749312E-59</v>
      </c>
      <c r="AY1131" s="82">
        <f ca="1">SUMPRODUCT(P1101:P1130,'control variables'!BB$7:BB$36)</f>
        <v>2.864002674170946E-61</v>
      </c>
      <c r="AZ1131" s="82">
        <f ca="1">SUMPRODUCT(Q1101:Q1130,'control variables'!BC$7:BC$36)</f>
        <v>7.30320171184078E-61</v>
      </c>
      <c r="BA1131" s="82">
        <f ca="1">SUMPRODUCT(R1101:R1130,'control variables'!BD$7:BD$36)</f>
        <v>5.1124656841587509E-60</v>
      </c>
      <c r="BB1131" s="82">
        <f ca="1">SUMPRODUCT(S1101:S1130,'control variables'!BE$7:BE$36)</f>
        <v>7.2651786912032976E-61</v>
      </c>
      <c r="BC1131" s="82">
        <f t="shared" ca="1" si="868"/>
        <v>6.8557039918802534E-60</v>
      </c>
      <c r="BD1131" s="10">
        <f ca="1">SUMPRODUCT(P1101:P1130,'control variables'!BF$7:BF$36)</f>
        <v>5.9912441347655895E-62</v>
      </c>
      <c r="BE1131" s="10">
        <f ca="1">SUMPRODUCT(Q1101:Q1130,'control variables'!BG$7:BG$36)</f>
        <v>6.915499771337168E-62</v>
      </c>
      <c r="BF1131" s="10">
        <f ca="1">SUMPRODUCT(R1101:R1130,'control variables'!BH$7:BH$36)</f>
        <v>2.0713434962015778E-60</v>
      </c>
      <c r="BG1131" s="10">
        <f ca="1">SUMPRODUCT(S1101:S1130,'control variables'!BI$7:BI$36)</f>
        <v>4.6552932412415238E-60</v>
      </c>
      <c r="BH1131" s="10">
        <f t="shared" ca="1" si="869"/>
        <v>6.8557041765041288E-60</v>
      </c>
      <c r="BI1131" s="82">
        <f t="shared" ca="1" si="846"/>
        <v>6.9115919368233554E-59</v>
      </c>
      <c r="BJ1131" s="82">
        <f t="shared" ca="1" si="847"/>
        <v>8.014696873142688E-59</v>
      </c>
      <c r="BK1131" s="82">
        <f t="shared" ca="1" si="848"/>
        <v>2.6821659023161185E-58</v>
      </c>
      <c r="BL1131" s="82">
        <f t="shared" ca="1" si="849"/>
        <v>1.2631801768894022E-58</v>
      </c>
      <c r="BM1131" s="82">
        <f t="shared" ca="1" si="839"/>
        <v>5.4379749602021245E-58</v>
      </c>
      <c r="BN1131" s="10">
        <f ca="1">BN1130+BI1131-INDIRECT(ADDRESS(MAX($D1131-'key variables'!$B$9*30,34),scenario!BI$4),TRUE)</f>
        <v>9439390.0751690175</v>
      </c>
      <c r="BO1131" s="10">
        <f ca="1">BO1130+BJ1131-INDIRECT(ADDRESS(MAX($D1131-'key variables'!$B$9*30,34),scenario!BJ$4),TRUE)</f>
        <v>10895583.360992203</v>
      </c>
      <c r="BP1131" s="10">
        <f ca="1">BP1130+BK1131-INDIRECT(ADDRESS(MAX($D1131-'key variables'!$B$9*30,34),scenario!BK$4),TRUE)</f>
        <v>32531162.537994072</v>
      </c>
      <c r="BQ1131" s="10">
        <f ca="1">BQ1130+BL1131-INDIRECT(ADDRESS(MAX($D1131-'key variables'!$B$9*30,34),scenario!BL$4),TRUE)</f>
        <v>14415841.516535141</v>
      </c>
      <c r="BR1131" s="10">
        <f t="shared" ca="1" si="870"/>
        <v>67281977.490690395</v>
      </c>
      <c r="BS1131" s="82">
        <f t="shared" ca="1" si="851"/>
        <v>-2.3433848477536824E-9</v>
      </c>
      <c r="BT1131" s="82">
        <f t="shared" ca="1" si="852"/>
        <v>-3.4288309057018498E-10</v>
      </c>
      <c r="BU1131" s="82">
        <f t="shared" ca="1" si="853"/>
        <v>-4.2578247660364599E-9</v>
      </c>
      <c r="BV1131" s="82">
        <f t="shared" ca="1" si="854"/>
        <v>-2.9943922343414556E-9</v>
      </c>
      <c r="BW1131" s="82">
        <f t="shared" ca="1" si="871"/>
        <v>-9.9384849387017825E-9</v>
      </c>
      <c r="BX1131" s="10">
        <f t="shared" ca="1" si="855"/>
        <v>-1.8625994260191893E-12</v>
      </c>
      <c r="BY1131" s="10">
        <f t="shared" ca="1" si="856"/>
        <v>2.8902850229962428E-12</v>
      </c>
      <c r="BZ1131" s="10">
        <f t="shared" ca="1" si="857"/>
        <v>-3.5034723983035463E-11</v>
      </c>
      <c r="CA1131" s="10">
        <f t="shared" ca="1" si="858"/>
        <v>-2.0257049910634696E-11</v>
      </c>
      <c r="CB1131" s="10">
        <v>0</v>
      </c>
      <c r="CC1131" s="82">
        <f t="shared" ca="1" si="859"/>
        <v>3.9725652202851362E-13</v>
      </c>
      <c r="CD1131" s="82">
        <f t="shared" ca="1" si="860"/>
        <v>3.4270724516460853E-13</v>
      </c>
      <c r="CE1131" s="82">
        <f t="shared" ca="1" si="861"/>
        <v>1.8915613015532971E-10</v>
      </c>
      <c r="CF1131" s="82">
        <f t="shared" ca="1" si="862"/>
        <v>3.7028113764059381E-11</v>
      </c>
      <c r="CG1131" s="82">
        <f t="shared" ca="1" si="872"/>
        <v>2.269242076865822E-10</v>
      </c>
      <c r="CH1131" s="13" t="str">
        <f t="shared" ca="1" si="824"/>
        <v/>
      </c>
      <c r="CI1131" s="81">
        <f t="shared" ca="1" si="833"/>
        <v>0.1131775965863165</v>
      </c>
      <c r="CJ1131" s="81">
        <f t="shared" ca="1" si="834"/>
        <v>0.13063724757458739</v>
      </c>
      <c r="CK1131" s="81">
        <f t="shared" ca="1" si="835"/>
        <v>0.39004625943939081</v>
      </c>
      <c r="CL1131" s="81">
        <f t="shared" ca="1" si="836"/>
        <v>0.17284488538116416</v>
      </c>
      <c r="CM1131" s="89">
        <f t="shared" ca="1" si="825"/>
        <v>0.80670598898145884</v>
      </c>
    </row>
    <row r="1132" spans="1:91" x14ac:dyDescent="0.3">
      <c r="A1132">
        <v>1067</v>
      </c>
      <c r="B1132" s="3">
        <f t="shared" si="838"/>
        <v>3.1527777777777777</v>
      </c>
      <c r="C1132" s="3">
        <f t="shared" si="826"/>
        <v>35.56666666666667</v>
      </c>
      <c r="D1132" s="4">
        <f t="shared" ca="1" si="863"/>
        <v>1132</v>
      </c>
      <c r="E1132" s="58">
        <f>(0.5*(COS(B1132*2*PI())+1)*('key variables'!$B$4-'key variables'!$B$6)+'key variables'!$B$6)/'key variables'!$B$4</f>
        <v>1</v>
      </c>
      <c r="F1132" s="10">
        <f t="shared" ca="1" si="827"/>
        <v>11689222.907461114</v>
      </c>
      <c r="G1132" s="10">
        <f t="shared" ca="1" si="828"/>
        <v>13492492.798713122</v>
      </c>
      <c r="H1132" s="10">
        <f t="shared" ca="1" si="829"/>
        <v>40309474.521088287</v>
      </c>
      <c r="I1132" s="10">
        <f t="shared" ca="1" si="830"/>
        <v>17912154.249750931</v>
      </c>
      <c r="J1132" s="10">
        <f t="shared" ca="1" si="864"/>
        <v>83403344.477013454</v>
      </c>
      <c r="K1132" s="82">
        <f t="shared" ca="1" si="840"/>
        <v>2249832.832292099</v>
      </c>
      <c r="L1132" s="82">
        <f t="shared" ca="1" si="841"/>
        <v>2596909.4377209195</v>
      </c>
      <c r="M1132" s="82">
        <f t="shared" ca="1" si="842"/>
        <v>7778311.98309422</v>
      </c>
      <c r="N1132" s="82">
        <f t="shared" ca="1" si="843"/>
        <v>3496312.733215793</v>
      </c>
      <c r="O1132" s="82">
        <f t="shared" ca="1" si="865"/>
        <v>16121366.986323033</v>
      </c>
      <c r="P1132" s="10">
        <f ca="1">IF(IF($A1132&gt;='key variables'!$B$26,K1132*SUMPRODUCT(Z1132:AC1132,'control variables'!$O$3:$R$3)/J1132+F$65*'key variables'!$B$25/scenario!J$65,K1132*SUMPRODUCT(Z1132:AC1132,'control variables'!$O$7:$R$7)/J1132+F$65*'key variables'!$B$25/scenario!J$65)&lt;'key variables'!$B$28,0,IF($A1132&gt;='key variables'!$B$26,K1132*SUMPRODUCT(Z1132:AC1132,'control variables'!$O$3:$R$3)/J1132+F$65*'key variables'!$B$25/scenario!J$65,K1132*SUMPRODUCT(Z1132:AC1132,'control variables'!$O$7:$R$7)/J1132+F$65*'key variables'!$B$25/scenario!J$65))</f>
        <v>8.4174954406193218E-60</v>
      </c>
      <c r="Q1132" s="10">
        <f ca="1">IF(IF($A1132&gt;='key variables'!$B$26,L1132*SUMPRODUCT(Z1132:AC1132,'control variables'!$O$4:$R$4)/J1132+G$65*'key variables'!$B$25/scenario!J$65,L1132*SUMPRODUCT(Z1132:AC1132,'control variables'!$O$7:$R$7)/J1132+G$65*'key variables'!$B$25/scenario!J$65)&lt;'key variables'!$B$28,0,IF($A1132&gt;='key variables'!$B$26,L1132*SUMPRODUCT(Z1132:AC1132,'control variables'!$O$4:$R$4)/J1132+G$65*'key variables'!$B$25/scenario!J$65,L1132*SUMPRODUCT(Z1132:AC1132,'control variables'!$O$7:$R$7)/J1132+G$65*'key variables'!$B$25/scenario!J$65))</f>
        <v>9.7160433601846724E-60</v>
      </c>
      <c r="R1132" s="10">
        <f ca="1">IF(IF($A1132&gt;='key variables'!$B$26,M1132*SUMPRODUCT(Z1132:AC1132,'control variables'!$O$5:$R$5)/J1132+H$65*'key variables'!$B$25/scenario!J$65,M1132*SUMPRODUCT(Z1132:AC1132,'control variables'!$O$7:$R$7)/J1132+H$65*'key variables'!$B$25/scenario!J$65)&lt;'key variables'!$B$28,0,IF($A1132&gt;='key variables'!$B$26,M1132*SUMPRODUCT(Z1132:AC1132,'control variables'!$O$5:$R$5)/J1132+H$65*'key variables'!$B$25/scenario!J$65,M1132*SUMPRODUCT(Z1132:AC1132,'control variables'!$O$7:$R$7)/J1132+H$65*'key variables'!$B$25/scenario!J$65))</f>
        <v>2.9101675783932047E-59</v>
      </c>
      <c r="S1132" s="10">
        <f ca="1">IF(IF($A1132&gt;='key variables'!$B$26,N1132*SUMPRODUCT(Z1132:AC1132,'control variables'!$O$6:$R$6)/J1132+I$65*'key variables'!$B$25/scenario!J$65,N1132*SUMPRODUCT(Z1132:AC1132,'control variables'!$O$7:$R$7)/J1132+I$65*'key variables'!$B$25/scenario!J$65)&lt;'key variables'!$B$28,0,IF($A1132&gt;='key variables'!$B$26,N1132*SUMPRODUCT(Z1132:AC1132,'control variables'!$O$6:$R$6)/J1132+I$65*'key variables'!$B$25/scenario!J$65,N1132*SUMPRODUCT(Z1132:AC1132,'control variables'!$O$7:$R$7)/J1132+I$65*'key variables'!$B$25/scenario!J$65))</f>
        <v>1.3081059209559198E-59</v>
      </c>
      <c r="T1132" s="10">
        <f t="shared" ca="1" si="837"/>
        <v>6.0316273794295237E-59</v>
      </c>
      <c r="U1132" s="82">
        <f ca="1">SUMPRODUCT(P1102:P1131,'control variables'!AD$7:AD$36)</f>
        <v>1.7846647551586305E-59</v>
      </c>
      <c r="V1132" s="82">
        <f ca="1">SUMPRODUCT(Q1102:Q1131,'control variables'!AE$7:AE$36)</f>
        <v>2.0599809369470623E-59</v>
      </c>
      <c r="W1132" s="82">
        <f ca="1">SUMPRODUCT(R1102:R1131,'control variables'!AF$7:AF$36)</f>
        <v>6.1700936405634283E-59</v>
      </c>
      <c r="X1132" s="82">
        <f ca="1">SUMPRODUCT(S1102:S1131,'control variables'!AG$7:AG$36)</f>
        <v>2.7734265490407996E-59</v>
      </c>
      <c r="Y1132" s="82">
        <f t="shared" ca="1" si="831"/>
        <v>1.2788165881709921E-58</v>
      </c>
      <c r="Z1132" s="10">
        <f ca="1">IF($A1132&gt;='key variables'!$B$26,SUMPRODUCT(P1102:P1131,'control variables'!V$7:V$36)*$E1132,SUMPRODUCT(P1102:P1131,'control variables'!Z$7:Z$36)*$E1132)</f>
        <v>4.354762672813434E-59</v>
      </c>
      <c r="AA1132" s="10">
        <f ca="1">IF($A1132&gt;='key variables'!$B$26,SUMPRODUCT(Q1102:Q1131,'control variables'!W$7:W$36)*$E1132,SUMPRODUCT(Q1102:Q1131,'control variables'!AA$7:AA$36)*$E1132)</f>
        <v>5.0265620279630308E-59</v>
      </c>
      <c r="AB1132" s="10">
        <f ca="1">IF($A1132&gt;='key variables'!$B$26,SUMPRODUCT(R1102:R1131,'control variables'!X$7:X$36)*$E1132,SUMPRODUCT(R1102:R1131,'control variables'!AB$7:AB$36)*$E1132)</f>
        <v>1.505565311133232E-58</v>
      </c>
      <c r="AC1132" s="10">
        <f ca="1">IF($A1132&gt;='key variables'!$B$26,SUMPRODUCT(S1102:S1131,'control variables'!Y$7:Y$36)*$E1132,SUMPRODUCT(S1102:S1131,'control variables'!AC$7:AC$36)*$E1132)</f>
        <v>6.7674415470143187E-59</v>
      </c>
      <c r="AD1132" s="10">
        <f t="shared" ca="1" si="832"/>
        <v>3.1204419359123105E-58</v>
      </c>
      <c r="AE1132" s="82">
        <f ca="1">SUMPRODUCT(P1102:P1131,'control variables'!AL$7:AL$36)</f>
        <v>5.9292298011204925E-59</v>
      </c>
      <c r="AF1132" s="82">
        <f ca="1">SUMPRODUCT(Q1102:Q1131,'control variables'!AM$7:AM$36)</f>
        <v>6.826023797820439E-59</v>
      </c>
      <c r="AG1132" s="82">
        <f ca="1">SUMPRODUCT(R1102:R1131,'control variables'!AN$7:AN$36)</f>
        <v>1.9462787804768757E-58</v>
      </c>
      <c r="AH1132" s="82">
        <f ca="1">SUMPRODUCT(S1102:S1131,'control variables'!AO$7:AO$36)</f>
        <v>8.4271940635437217E-59</v>
      </c>
      <c r="AI1132" s="82">
        <f t="shared" ca="1" si="844"/>
        <v>4.0645235467253413E-58</v>
      </c>
      <c r="AJ1132" s="10">
        <f ca="1">SUMPRODUCT(P1102:P1131,'control variables'!AP$7:AP$36)</f>
        <v>5.6654021364006933E-62</v>
      </c>
      <c r="AK1132" s="10">
        <f ca="1">SUMPRODUCT(Q1102:Q1131,'control variables'!AQ$7:AQ$36)</f>
        <v>1.634847716831731E-61</v>
      </c>
      <c r="AL1132" s="10">
        <f ca="1">SUMPRODUCT(R1102:R1131,'control variables'!AR$7:AR$36)</f>
        <v>5.8760719499836764E-60</v>
      </c>
      <c r="AM1132" s="10">
        <f ca="1">SUMPRODUCT(S1102:S1131,'control variables'!AS$7:AS$36)</f>
        <v>4.402108757588351E-60</v>
      </c>
      <c r="AN1132" s="10">
        <f t="shared" ca="1" si="866"/>
        <v>1.0498319500619207E-59</v>
      </c>
      <c r="AO1132" s="82">
        <f ca="1">SUMPRODUCT(P1102:P1131,'control variables'!AX$7:AX$36)</f>
        <v>7.7040823258001157E-62</v>
      </c>
      <c r="AP1132" s="82">
        <f ca="1">SUMPRODUCT(Q1102:Q1131,'control variables'!AY$7:AY$36)</f>
        <v>1.778514724622148E-61</v>
      </c>
      <c r="AQ1132" s="82">
        <f ca="1">SUMPRODUCT(R1102:R1131,'control variables'!AZ$7:AZ$36)</f>
        <v>1.5981122245193184E-60</v>
      </c>
      <c r="AR1132" s="82">
        <f ca="1">SUMPRODUCT(S1102:S1131,'control variables'!BA$7:BA$36)</f>
        <v>1.1972392235913711E-60</v>
      </c>
      <c r="AS1132" s="82">
        <f t="shared" ca="1" si="867"/>
        <v>3.0502437438309056E-60</v>
      </c>
      <c r="AT1132" s="10">
        <f ca="1">SUMPRODUCT(P1102:P1131,'control variables'!AT$7:AT$36)</f>
        <v>-6.7991532882152408E-62</v>
      </c>
      <c r="AU1132" s="10">
        <f ca="1">SUMPRODUCT(Q1102:Q1131,'control variables'!AU$7:AU$36)</f>
        <v>7.3755855515124828E-62</v>
      </c>
      <c r="AV1132" s="10">
        <f ca="1">SUMPRODUCT(R1102:R1131,'control variables'!AV$7:AV$36)</f>
        <v>3.1759862437402264E-59</v>
      </c>
      <c r="AW1132" s="10">
        <f ca="1">SUMPRODUCT(S1102:S1131,'control variables'!AW$7:AW$36)</f>
        <v>2.3793168253475561E-59</v>
      </c>
      <c r="AX1132" s="10">
        <f t="shared" ca="1" si="845"/>
        <v>5.5558795013510795E-59</v>
      </c>
      <c r="AY1132" s="82">
        <f ca="1">SUMPRODUCT(P1102:P1131,'control variables'!BB$7:BB$36)</f>
        <v>2.4643288860029842E-61</v>
      </c>
      <c r="AZ1132" s="82">
        <f ca="1">SUMPRODUCT(Q1102:Q1131,'control variables'!BC$7:BC$36)</f>
        <v>6.2840342647394636E-61</v>
      </c>
      <c r="BA1132" s="82">
        <f ca="1">SUMPRODUCT(R1102:R1131,'control variables'!BD$7:BD$36)</f>
        <v>4.3990171440110273E-60</v>
      </c>
      <c r="BB1132" s="82">
        <f ca="1">SUMPRODUCT(S1102:S1131,'control variables'!BE$7:BE$36)</f>
        <v>6.2513173860385162E-61</v>
      </c>
      <c r="BC1132" s="82">
        <f t="shared" ca="1" si="868"/>
        <v>5.898985197689124E-60</v>
      </c>
      <c r="BD1132" s="10">
        <f ca="1">SUMPRODUCT(P1102:P1131,'control variables'!BF$7:BF$36)</f>
        <v>5.1551613821983272E-62</v>
      </c>
      <c r="BE1132" s="10">
        <f ca="1">SUMPRODUCT(Q1102:Q1131,'control variables'!BG$7:BG$36)</f>
        <v>5.9504364298774441E-62</v>
      </c>
      <c r="BF1132" s="10">
        <f ca="1">SUMPRODUCT(R1102:R1131,'control variables'!BH$7:BH$36)</f>
        <v>1.7822859093529207E-60</v>
      </c>
      <c r="BG1132" s="10">
        <f ca="1">SUMPRODUCT(S1102:S1131,'control variables'!BI$7:BI$36)</f>
        <v>4.0056434690749163E-60</v>
      </c>
      <c r="BH1132" s="10">
        <f t="shared" ca="1" si="869"/>
        <v>5.8989853565485943E-60</v>
      </c>
      <c r="BI1132" s="82">
        <f t="shared" ca="1" si="846"/>
        <v>5.9470739366923074E-59</v>
      </c>
      <c r="BJ1132" s="82">
        <f t="shared" ca="1" si="847"/>
        <v>6.8962397260193457E-59</v>
      </c>
      <c r="BK1132" s="82">
        <f t="shared" ca="1" si="848"/>
        <v>2.3078675762910086E-58</v>
      </c>
      <c r="BL1132" s="82">
        <f t="shared" ca="1" si="849"/>
        <v>1.0869024062751663E-58</v>
      </c>
      <c r="BM1132" s="82">
        <f t="shared" ca="1" si="839"/>
        <v>4.6791013488373396E-58</v>
      </c>
      <c r="BN1132" s="10">
        <f ca="1">BN1131+BI1132-INDIRECT(ADDRESS(MAX($D1132-'key variables'!$B$9*30,34),scenario!BI$4),TRUE)</f>
        <v>9439390.0751690175</v>
      </c>
      <c r="BO1132" s="10">
        <f ca="1">BO1131+BJ1132-INDIRECT(ADDRESS(MAX($D1132-'key variables'!$B$9*30,34),scenario!BJ$4),TRUE)</f>
        <v>10895583.360992203</v>
      </c>
      <c r="BP1132" s="10">
        <f ca="1">BP1131+BK1132-INDIRECT(ADDRESS(MAX($D1132-'key variables'!$B$9*30,34),scenario!BK$4),TRUE)</f>
        <v>32531162.537994072</v>
      </c>
      <c r="BQ1132" s="10">
        <f ca="1">BQ1131+BL1132-INDIRECT(ADDRESS(MAX($D1132-'key variables'!$B$9*30,34),scenario!BL$4),TRUE)</f>
        <v>14415841.516535141</v>
      </c>
      <c r="BR1132" s="10">
        <f t="shared" ca="1" si="870"/>
        <v>67281977.490690395</v>
      </c>
      <c r="BS1132" s="82">
        <f t="shared" ca="1" si="851"/>
        <v>-2.3433848477536824E-9</v>
      </c>
      <c r="BT1132" s="82">
        <f t="shared" ca="1" si="852"/>
        <v>-3.4288309057018498E-10</v>
      </c>
      <c r="BU1132" s="82">
        <f t="shared" ca="1" si="853"/>
        <v>-4.2578247660364599E-9</v>
      </c>
      <c r="BV1132" s="82">
        <f t="shared" ca="1" si="854"/>
        <v>-2.9943922343414556E-9</v>
      </c>
      <c r="BW1132" s="82">
        <f t="shared" ca="1" si="871"/>
        <v>-9.9384849387017825E-9</v>
      </c>
      <c r="BX1132" s="10">
        <f t="shared" ca="1" si="855"/>
        <v>-1.8625994260191893E-12</v>
      </c>
      <c r="BY1132" s="10">
        <f t="shared" ca="1" si="856"/>
        <v>2.8902850229962428E-12</v>
      </c>
      <c r="BZ1132" s="10">
        <f t="shared" ca="1" si="857"/>
        <v>-3.5034723983035463E-11</v>
      </c>
      <c r="CA1132" s="10">
        <f t="shared" ca="1" si="858"/>
        <v>-2.0257049910634696E-11</v>
      </c>
      <c r="CB1132" s="10">
        <v>0</v>
      </c>
      <c r="CC1132" s="82">
        <f t="shared" ca="1" si="859"/>
        <v>3.9725652202851362E-13</v>
      </c>
      <c r="CD1132" s="82">
        <f t="shared" ca="1" si="860"/>
        <v>3.4270724516460853E-13</v>
      </c>
      <c r="CE1132" s="82">
        <f t="shared" ca="1" si="861"/>
        <v>1.8915613015532971E-10</v>
      </c>
      <c r="CF1132" s="82">
        <f t="shared" ca="1" si="862"/>
        <v>3.7028113764059381E-11</v>
      </c>
      <c r="CG1132" s="82">
        <f t="shared" ca="1" si="872"/>
        <v>2.269242076865822E-10</v>
      </c>
      <c r="CH1132" s="13" t="str">
        <f t="shared" ca="1" si="824"/>
        <v/>
      </c>
      <c r="CI1132" s="81">
        <f t="shared" ca="1" si="833"/>
        <v>0.1131775965863165</v>
      </c>
      <c r="CJ1132" s="81">
        <f t="shared" ca="1" si="834"/>
        <v>0.13063724757458739</v>
      </c>
      <c r="CK1132" s="81">
        <f t="shared" ca="1" si="835"/>
        <v>0.39004625943939081</v>
      </c>
      <c r="CL1132" s="81">
        <f t="shared" ca="1" si="836"/>
        <v>0.17284488538116416</v>
      </c>
      <c r="CM1132" s="89">
        <f t="shared" ca="1" si="825"/>
        <v>0.80670598898145884</v>
      </c>
    </row>
    <row r="1133" spans="1:91" x14ac:dyDescent="0.3">
      <c r="A1133">
        <v>1068</v>
      </c>
      <c r="B1133" s="3">
        <f t="shared" si="838"/>
        <v>3.1555555555555554</v>
      </c>
      <c r="C1133" s="3">
        <f t="shared" si="826"/>
        <v>35.6</v>
      </c>
      <c r="D1133" s="4">
        <f t="shared" ca="1" si="863"/>
        <v>1133</v>
      </c>
      <c r="E1133" s="58">
        <f>(0.5*(COS(B1133*2*PI())+1)*('key variables'!$B$4-'key variables'!$B$6)+'key variables'!$B$6)/'key variables'!$B$4</f>
        <v>1</v>
      </c>
      <c r="F1133" s="10">
        <f t="shared" ca="1" si="827"/>
        <v>11689222.907461114</v>
      </c>
      <c r="G1133" s="10">
        <f t="shared" ca="1" si="828"/>
        <v>13492492.798713122</v>
      </c>
      <c r="H1133" s="10">
        <f t="shared" ca="1" si="829"/>
        <v>40309474.521088287</v>
      </c>
      <c r="I1133" s="10">
        <f t="shared" ca="1" si="830"/>
        <v>17912154.249750931</v>
      </c>
      <c r="J1133" s="10">
        <f t="shared" ca="1" si="864"/>
        <v>83403344.477013454</v>
      </c>
      <c r="K1133" s="82">
        <f t="shared" ca="1" si="840"/>
        <v>2249832.832292099</v>
      </c>
      <c r="L1133" s="82">
        <f t="shared" ca="1" si="841"/>
        <v>2596909.4377209195</v>
      </c>
      <c r="M1133" s="82">
        <f t="shared" ca="1" si="842"/>
        <v>7778311.98309422</v>
      </c>
      <c r="N1133" s="82">
        <f t="shared" ca="1" si="843"/>
        <v>3496312.733215793</v>
      </c>
      <c r="O1133" s="82">
        <f t="shared" ca="1" si="865"/>
        <v>16121366.986323033</v>
      </c>
      <c r="P1133" s="10">
        <f ca="1">IF(IF($A1133&gt;='key variables'!$B$26,K1133*SUMPRODUCT(Z1133:AC1133,'control variables'!$O$3:$R$3)/J1133+F$65*'key variables'!$B$25/scenario!J$65,K1133*SUMPRODUCT(Z1133:AC1133,'control variables'!$O$7:$R$7)/J1133+F$65*'key variables'!$B$25/scenario!J$65)&lt;'key variables'!$B$28,0,IF($A1133&gt;='key variables'!$B$26,K1133*SUMPRODUCT(Z1133:AC1133,'control variables'!$O$3:$R$3)/J1133+F$65*'key variables'!$B$25/scenario!J$65,K1133*SUMPRODUCT(Z1133:AC1133,'control variables'!$O$7:$R$7)/J1133+F$65*'key variables'!$B$25/scenario!J$65))</f>
        <v>7.2428274418847388E-60</v>
      </c>
      <c r="Q1133" s="10">
        <f ca="1">IF(IF($A1133&gt;='key variables'!$B$26,L1133*SUMPRODUCT(Z1133:AC1133,'control variables'!$O$4:$R$4)/J1133+G$65*'key variables'!$B$25/scenario!J$65,L1133*SUMPRODUCT(Z1133:AC1133,'control variables'!$O$7:$R$7)/J1133+G$65*'key variables'!$B$25/scenario!J$65)&lt;'key variables'!$B$28,0,IF($A1133&gt;='key variables'!$B$26,L1133*SUMPRODUCT(Z1133:AC1133,'control variables'!$O$4:$R$4)/J1133+G$65*'key variables'!$B$25/scenario!J$65,L1133*SUMPRODUCT(Z1133:AC1133,'control variables'!$O$7:$R$7)/J1133+G$65*'key variables'!$B$25/scenario!J$65))</f>
        <v>8.3601619949924129E-60</v>
      </c>
      <c r="R1133" s="10">
        <f ca="1">IF(IF($A1133&gt;='key variables'!$B$26,M1133*SUMPRODUCT(Z1133:AC1133,'control variables'!$O$5:$R$5)/J1133+H$65*'key variables'!$B$25/scenario!J$65,M1133*SUMPRODUCT(Z1133:AC1133,'control variables'!$O$7:$R$7)/J1133+H$65*'key variables'!$B$25/scenario!J$65)&lt;'key variables'!$B$28,0,IF($A1133&gt;='key variables'!$B$26,M1133*SUMPRODUCT(Z1133:AC1133,'control variables'!$O$5:$R$5)/J1133+H$65*'key variables'!$B$25/scenario!J$65,M1133*SUMPRODUCT(Z1133:AC1133,'control variables'!$O$7:$R$7)/J1133+H$65*'key variables'!$B$25/scenario!J$65))</f>
        <v>2.5040514421376095E-59</v>
      </c>
      <c r="S1133" s="10">
        <f ca="1">IF(IF($A1133&gt;='key variables'!$B$26,N1133*SUMPRODUCT(Z1133:AC1133,'control variables'!$O$6:$R$6)/J1133+I$65*'key variables'!$B$25/scenario!J$65,N1133*SUMPRODUCT(Z1133:AC1133,'control variables'!$O$7:$R$7)/J1133+I$65*'key variables'!$B$25/scenario!J$65)&lt;'key variables'!$B$28,0,IF($A1133&gt;='key variables'!$B$26,N1133*SUMPRODUCT(Z1133:AC1133,'control variables'!$O$6:$R$6)/J1133+I$65*'key variables'!$B$25/scenario!J$65,N1133*SUMPRODUCT(Z1133:AC1133,'control variables'!$O$7:$R$7)/J1133+I$65*'key variables'!$B$25/scenario!J$65))</f>
        <v>1.1255587280121369E-59</v>
      </c>
      <c r="T1133" s="10">
        <f t="shared" ca="1" si="837"/>
        <v>5.1899091138374616E-59</v>
      </c>
      <c r="U1133" s="82">
        <f ca="1">SUMPRODUCT(P1103:P1132,'control variables'!AD$7:AD$36)</f>
        <v>1.5356134083366255E-59</v>
      </c>
      <c r="V1133" s="82">
        <f ca="1">SUMPRODUCT(Q1103:Q1132,'control variables'!AE$7:AE$36)</f>
        <v>1.772509004030048E-59</v>
      </c>
      <c r="W1133" s="82">
        <f ca="1">SUMPRODUCT(R1103:R1132,'control variables'!AF$7:AF$36)</f>
        <v>5.3090523011418845E-59</v>
      </c>
      <c r="X1133" s="82">
        <f ca="1">SUMPRODUCT(S1103:S1132,'control variables'!AG$7:AG$36)</f>
        <v>2.3863927291853048E-59</v>
      </c>
      <c r="Y1133" s="82">
        <f t="shared" ca="1" si="831"/>
        <v>1.1003567442693864E-58</v>
      </c>
      <c r="Z1133" s="10">
        <f ca="1">IF($A1133&gt;='key variables'!$B$26,SUMPRODUCT(P1103:P1132,'control variables'!V$7:V$36)*$E1133,SUMPRODUCT(P1103:P1132,'control variables'!Z$7:Z$36)*$E1133)</f>
        <v>3.7470521738979221E-59</v>
      </c>
      <c r="AA1133" s="10">
        <f ca="1">IF($A1133&gt;='key variables'!$B$26,SUMPRODUCT(Q1103:Q1132,'control variables'!W$7:W$36)*$E1133,SUMPRODUCT(Q1103:Q1132,'control variables'!AA$7:AA$36)*$E1133)</f>
        <v>4.3251014094743391E-59</v>
      </c>
      <c r="AB1133" s="10">
        <f ca="1">IF($A1133&gt;='key variables'!$B$26,SUMPRODUCT(R1103:R1132,'control variables'!X$7:X$36)*$E1133,SUMPRODUCT(R1103:R1132,'control variables'!AB$7:AB$36)*$E1133)</f>
        <v>1.2954625075773372E-58</v>
      </c>
      <c r="AC1133" s="10">
        <f ca="1">IF($A1133&gt;='key variables'!$B$26,SUMPRODUCT(S1103:S1132,'control variables'!Y$7:Y$36)*$E1133,SUMPRODUCT(S1103:S1132,'control variables'!AC$7:AC$36)*$E1133)</f>
        <v>5.8230398452654093E-59</v>
      </c>
      <c r="AD1133" s="10">
        <f t="shared" ca="1" si="832"/>
        <v>2.6849818504411043E-58</v>
      </c>
      <c r="AE1133" s="82">
        <f ca="1">SUMPRODUCT(P1103:P1132,'control variables'!AL$7:AL$36)</f>
        <v>5.1018011967745892E-59</v>
      </c>
      <c r="AF1133" s="82">
        <f ca="1">SUMPRODUCT(Q1103:Q1132,'control variables'!AM$7:AM$36)</f>
        <v>5.8734468976646833E-59</v>
      </c>
      <c r="AG1133" s="82">
        <f ca="1">SUMPRODUCT(R1103:R1132,'control variables'!AN$7:AN$36)</f>
        <v>1.6746740714312427E-58</v>
      </c>
      <c r="AH1133" s="82">
        <f ca="1">SUMPRODUCT(S1103:S1132,'control variables'!AO$7:AO$36)</f>
        <v>7.2511726144792348E-59</v>
      </c>
      <c r="AI1133" s="82">
        <f t="shared" ca="1" si="844"/>
        <v>3.4973161423230935E-58</v>
      </c>
      <c r="AJ1133" s="10">
        <f ca="1">SUMPRODUCT(P1103:P1132,'control variables'!AP$7:AP$36)</f>
        <v>4.8747908867077834E-62</v>
      </c>
      <c r="AK1133" s="10">
        <f ca="1">SUMPRODUCT(Q1103:Q1132,'control variables'!AQ$7:AQ$36)</f>
        <v>1.4067034535750549E-61</v>
      </c>
      <c r="AL1133" s="10">
        <f ca="1">SUMPRODUCT(R1103:R1132,'control variables'!AR$7:AR$36)</f>
        <v>5.0560615648755996E-60</v>
      </c>
      <c r="AM1133" s="10">
        <f ca="1">SUMPRODUCT(S1103:S1132,'control variables'!AS$7:AS$36)</f>
        <v>3.7877910759255716E-60</v>
      </c>
      <c r="AN1133" s="10">
        <f t="shared" ca="1" si="866"/>
        <v>9.0332708950257537E-60</v>
      </c>
      <c r="AO1133" s="82">
        <f ca="1">SUMPRODUCT(P1103:P1132,'control variables'!AX$7:AX$36)</f>
        <v>6.6289716789842194E-62</v>
      </c>
      <c r="AP1133" s="82">
        <f ca="1">SUMPRODUCT(Q1103:Q1132,'control variables'!AY$7:AY$36)</f>
        <v>1.5303216193178731E-61</v>
      </c>
      <c r="AQ1133" s="82">
        <f ca="1">SUMPRODUCT(R1103:R1132,'control variables'!AZ$7:AZ$36)</f>
        <v>1.3750944276256547E-60</v>
      </c>
      <c r="AR1133" s="82">
        <f ca="1">SUMPRODUCT(S1103:S1132,'control variables'!BA$7:BA$36)</f>
        <v>1.030163564007866E-60</v>
      </c>
      <c r="AS1133" s="82">
        <f t="shared" ca="1" si="867"/>
        <v>2.6245798703551502E-60</v>
      </c>
      <c r="AT1133" s="10">
        <f ca="1">SUMPRODUCT(P1103:P1132,'control variables'!AT$7:AT$36)</f>
        <v>-5.8503261884562403E-62</v>
      </c>
      <c r="AU1133" s="10">
        <f ca="1">SUMPRODUCT(Q1103:Q1132,'control variables'!AU$7:AU$36)</f>
        <v>6.346316883604134E-62</v>
      </c>
      <c r="AV1133" s="10">
        <f ca="1">SUMPRODUCT(R1103:R1132,'control variables'!AV$7:AV$36)</f>
        <v>2.7327749071542935E-59</v>
      </c>
      <c r="AW1133" s="10">
        <f ca="1">SUMPRODUCT(S1103:S1132,'control variables'!AW$7:AW$36)</f>
        <v>2.0472813222334742E-59</v>
      </c>
      <c r="AX1133" s="10">
        <f t="shared" ca="1" si="845"/>
        <v>4.7805522200829152E-59</v>
      </c>
      <c r="AY1133" s="82">
        <f ca="1">SUMPRODUCT(P1103:P1132,'control variables'!BB$7:BB$36)</f>
        <v>2.1204298840770665E-61</v>
      </c>
      <c r="AZ1133" s="82">
        <f ca="1">SUMPRODUCT(Q1103:Q1132,'control variables'!BC$7:BC$36)</f>
        <v>5.4070924230937562E-61</v>
      </c>
      <c r="BA1133" s="82">
        <f ca="1">SUMPRODUCT(R1103:R1132,'control variables'!BD$7:BD$36)</f>
        <v>3.7851308994139812E-60</v>
      </c>
      <c r="BB1133" s="82">
        <f ca="1">SUMPRODUCT(S1103:S1132,'control variables'!BE$7:BE$36)</f>
        <v>5.3789412101183926E-61</v>
      </c>
      <c r="BC1133" s="82">
        <f t="shared" ca="1" si="868"/>
        <v>5.0757772511429019E-60</v>
      </c>
      <c r="BD1133" s="10">
        <f ca="1">SUMPRODUCT(P1103:P1132,'control variables'!BF$7:BF$36)</f>
        <v>4.4357546243688072E-62</v>
      </c>
      <c r="BE1133" s="10">
        <f ca="1">SUMPRODUCT(Q1103:Q1132,'control variables'!BG$7:BG$36)</f>
        <v>5.1200484240875392E-62</v>
      </c>
      <c r="BF1133" s="10">
        <f ca="1">SUMPRODUCT(R1103:R1132,'control variables'!BH$7:BH$36)</f>
        <v>1.5335665323028746E-60</v>
      </c>
      <c r="BG1133" s="10">
        <f ca="1">SUMPRODUCT(S1103:S1132,'control variables'!BI$7:BI$36)</f>
        <v>3.4466528250459741E-60</v>
      </c>
      <c r="BH1133" s="10">
        <f t="shared" ca="1" si="869"/>
        <v>5.0757773878334121E-60</v>
      </c>
      <c r="BI1133" s="82">
        <f t="shared" ca="1" si="846"/>
        <v>5.1171551694269038E-59</v>
      </c>
      <c r="BJ1133" s="82">
        <f t="shared" ca="1" si="847"/>
        <v>5.933864138779225E-59</v>
      </c>
      <c r="BK1133" s="82">
        <f t="shared" ca="1" si="848"/>
        <v>1.985802871140812E-58</v>
      </c>
      <c r="BL1133" s="82">
        <f t="shared" ca="1" si="849"/>
        <v>9.3522433488138926E-59</v>
      </c>
      <c r="BM1133" s="82">
        <f t="shared" ca="1" si="839"/>
        <v>4.0261291368428142E-58</v>
      </c>
      <c r="BN1133" s="10">
        <f ca="1">BN1132+BI1133-INDIRECT(ADDRESS(MAX($D1133-'key variables'!$B$9*30,34),scenario!BI$4),TRUE)</f>
        <v>9439390.0751690175</v>
      </c>
      <c r="BO1133" s="10">
        <f ca="1">BO1132+BJ1133-INDIRECT(ADDRESS(MAX($D1133-'key variables'!$B$9*30,34),scenario!BJ$4),TRUE)</f>
        <v>10895583.360992203</v>
      </c>
      <c r="BP1133" s="10">
        <f ca="1">BP1132+BK1133-INDIRECT(ADDRESS(MAX($D1133-'key variables'!$B$9*30,34),scenario!BK$4),TRUE)</f>
        <v>32531162.537994072</v>
      </c>
      <c r="BQ1133" s="10">
        <f ca="1">BQ1132+BL1133-INDIRECT(ADDRESS(MAX($D1133-'key variables'!$B$9*30,34),scenario!BL$4),TRUE)</f>
        <v>14415841.516535141</v>
      </c>
      <c r="BR1133" s="10">
        <f t="shared" ca="1" si="870"/>
        <v>67281977.490690395</v>
      </c>
      <c r="BS1133" s="82">
        <f t="shared" ca="1" si="851"/>
        <v>-2.3433848477536824E-9</v>
      </c>
      <c r="BT1133" s="82">
        <f t="shared" ca="1" si="852"/>
        <v>-3.4288309057018498E-10</v>
      </c>
      <c r="BU1133" s="82">
        <f t="shared" ca="1" si="853"/>
        <v>-4.2578247660364599E-9</v>
      </c>
      <c r="BV1133" s="82">
        <f t="shared" ca="1" si="854"/>
        <v>-2.9943922343414556E-9</v>
      </c>
      <c r="BW1133" s="82">
        <f t="shared" ca="1" si="871"/>
        <v>-9.9384849387017825E-9</v>
      </c>
      <c r="BX1133" s="10">
        <f t="shared" ca="1" si="855"/>
        <v>-1.8625994260191893E-12</v>
      </c>
      <c r="BY1133" s="10">
        <f t="shared" ca="1" si="856"/>
        <v>2.8902850229962428E-12</v>
      </c>
      <c r="BZ1133" s="10">
        <f t="shared" ca="1" si="857"/>
        <v>-3.5034723983035463E-11</v>
      </c>
      <c r="CA1133" s="10">
        <f t="shared" ca="1" si="858"/>
        <v>-2.0257049910634696E-11</v>
      </c>
      <c r="CB1133" s="10">
        <v>0</v>
      </c>
      <c r="CC1133" s="82">
        <f t="shared" ca="1" si="859"/>
        <v>3.9725652202851362E-13</v>
      </c>
      <c r="CD1133" s="82">
        <f t="shared" ca="1" si="860"/>
        <v>3.4270724516460853E-13</v>
      </c>
      <c r="CE1133" s="82">
        <f t="shared" ca="1" si="861"/>
        <v>1.8915613015532971E-10</v>
      </c>
      <c r="CF1133" s="82">
        <f t="shared" ca="1" si="862"/>
        <v>3.7028113764059381E-11</v>
      </c>
      <c r="CG1133" s="82">
        <f t="shared" ca="1" si="872"/>
        <v>2.269242076865822E-10</v>
      </c>
      <c r="CH1133" s="13" t="str">
        <f t="shared" ca="1" si="824"/>
        <v/>
      </c>
      <c r="CI1133" s="81">
        <f t="shared" ca="1" si="833"/>
        <v>0.1131775965863165</v>
      </c>
      <c r="CJ1133" s="81">
        <f t="shared" ca="1" si="834"/>
        <v>0.13063724757458739</v>
      </c>
      <c r="CK1133" s="81">
        <f t="shared" ca="1" si="835"/>
        <v>0.39004625943939081</v>
      </c>
      <c r="CL1133" s="81">
        <f t="shared" ca="1" si="836"/>
        <v>0.17284488538116416</v>
      </c>
      <c r="CM1133" s="89">
        <f t="shared" ca="1" si="825"/>
        <v>0.80670598898145884</v>
      </c>
    </row>
    <row r="1134" spans="1:91" x14ac:dyDescent="0.3">
      <c r="A1134">
        <v>1069</v>
      </c>
      <c r="B1134" s="3">
        <f t="shared" si="838"/>
        <v>3.1583333333333332</v>
      </c>
      <c r="C1134" s="3">
        <f t="shared" si="826"/>
        <v>35.633333333333333</v>
      </c>
      <c r="D1134" s="4">
        <f t="shared" ca="1" si="863"/>
        <v>1134</v>
      </c>
      <c r="E1134" s="58">
        <f>(0.5*(COS(B1134*2*PI())+1)*('key variables'!$B$4-'key variables'!$B$6)+'key variables'!$B$6)/'key variables'!$B$4</f>
        <v>1</v>
      </c>
      <c r="F1134" s="10">
        <f t="shared" ca="1" si="827"/>
        <v>11689222.907461114</v>
      </c>
      <c r="G1134" s="10">
        <f t="shared" ca="1" si="828"/>
        <v>13492492.798713122</v>
      </c>
      <c r="H1134" s="10">
        <f t="shared" ca="1" si="829"/>
        <v>40309474.521088287</v>
      </c>
      <c r="I1134" s="10">
        <f t="shared" ca="1" si="830"/>
        <v>17912154.249750931</v>
      </c>
      <c r="J1134" s="10">
        <f t="shared" ca="1" si="864"/>
        <v>83403344.477013454</v>
      </c>
      <c r="K1134" s="82">
        <f t="shared" ca="1" si="840"/>
        <v>2249832.832292099</v>
      </c>
      <c r="L1134" s="82">
        <f t="shared" ca="1" si="841"/>
        <v>2596909.4377209195</v>
      </c>
      <c r="M1134" s="82">
        <f t="shared" ca="1" si="842"/>
        <v>7778311.98309422</v>
      </c>
      <c r="N1134" s="82">
        <f t="shared" ca="1" si="843"/>
        <v>3496312.733215793</v>
      </c>
      <c r="O1134" s="82">
        <f t="shared" ca="1" si="865"/>
        <v>16121366.986323033</v>
      </c>
      <c r="P1134" s="10">
        <f ca="1">IF(IF($A1134&gt;='key variables'!$B$26,K1134*SUMPRODUCT(Z1134:AC1134,'control variables'!$O$3:$R$3)/J1134+F$65*'key variables'!$B$25/scenario!J$65,K1134*SUMPRODUCT(Z1134:AC1134,'control variables'!$O$7:$R$7)/J1134+F$65*'key variables'!$B$25/scenario!J$65)&lt;'key variables'!$B$28,0,IF($A1134&gt;='key variables'!$B$26,K1134*SUMPRODUCT(Z1134:AC1134,'control variables'!$O$3:$R$3)/J1134+F$65*'key variables'!$B$25/scenario!J$65,K1134*SUMPRODUCT(Z1134:AC1134,'control variables'!$O$7:$R$7)/J1134+F$65*'key variables'!$B$25/scenario!J$65))</f>
        <v>6.2320852708485668E-60</v>
      </c>
      <c r="Q1134" s="10">
        <f ca="1">IF(IF($A1134&gt;='key variables'!$B$26,L1134*SUMPRODUCT(Z1134:AC1134,'control variables'!$O$4:$R$4)/J1134+G$65*'key variables'!$B$25/scenario!J$65,L1134*SUMPRODUCT(Z1134:AC1134,'control variables'!$O$7:$R$7)/J1134+G$65*'key variables'!$B$25/scenario!J$65)&lt;'key variables'!$B$28,0,IF($A1134&gt;='key variables'!$B$26,L1134*SUMPRODUCT(Z1134:AC1134,'control variables'!$O$4:$R$4)/J1134+G$65*'key variables'!$B$25/scenario!J$65,L1134*SUMPRODUCT(Z1134:AC1134,'control variables'!$O$7:$R$7)/J1134+G$65*'key variables'!$B$25/scenario!J$65))</f>
        <v>7.1934949229361073E-60</v>
      </c>
      <c r="R1134" s="10">
        <f ca="1">IF(IF($A1134&gt;='key variables'!$B$26,M1134*SUMPRODUCT(Z1134:AC1134,'control variables'!$O$5:$R$5)/J1134+H$65*'key variables'!$B$25/scenario!J$65,M1134*SUMPRODUCT(Z1134:AC1134,'control variables'!$O$7:$R$7)/J1134+H$65*'key variables'!$B$25/scenario!J$65)&lt;'key variables'!$B$28,0,IF($A1134&gt;='key variables'!$B$26,M1134*SUMPRODUCT(Z1134:AC1134,'control variables'!$O$5:$R$5)/J1134+H$65*'key variables'!$B$25/scenario!J$65,M1134*SUMPRODUCT(Z1134:AC1134,'control variables'!$O$7:$R$7)/J1134+H$65*'key variables'!$B$25/scenario!J$65))</f>
        <v>2.1546091267821274E-59</v>
      </c>
      <c r="S1134" s="10">
        <f ca="1">IF(IF($A1134&gt;='key variables'!$B$26,N1134*SUMPRODUCT(Z1134:AC1134,'control variables'!$O$6:$R$6)/J1134+I$65*'key variables'!$B$25/scenario!J$65,N1134*SUMPRODUCT(Z1134:AC1134,'control variables'!$O$7:$R$7)/J1134+I$65*'key variables'!$B$25/scenario!J$65)&lt;'key variables'!$B$28,0,IF($A1134&gt;='key variables'!$B$26,N1134*SUMPRODUCT(Z1134:AC1134,'control variables'!$O$6:$R$6)/J1134+I$65*'key variables'!$B$25/scenario!J$65,N1134*SUMPRODUCT(Z1134:AC1134,'control variables'!$O$7:$R$7)/J1134+I$65*'key variables'!$B$25/scenario!J$65))</f>
        <v>9.6848613702360172E-60</v>
      </c>
      <c r="T1134" s="10">
        <f t="shared" ca="1" si="837"/>
        <v>4.4656532831841967E-59</v>
      </c>
      <c r="U1134" s="82">
        <f ca="1">SUMPRODUCT(P1104:P1133,'control variables'!AD$7:AD$36)</f>
        <v>1.321317369577137E-59</v>
      </c>
      <c r="V1134" s="82">
        <f ca="1">SUMPRODUCT(Q1104:Q1133,'control variables'!AE$7:AE$36)</f>
        <v>1.5251540016791573E-59</v>
      </c>
      <c r="W1134" s="82">
        <f ca="1">SUMPRODUCT(R1104:R1133,'control variables'!AF$7:AF$36)</f>
        <v>4.568169946556288E-59</v>
      </c>
      <c r="X1134" s="82">
        <f ca="1">SUMPRODUCT(S1104:S1133,'control variables'!AG$7:AG$36)</f>
        <v>2.0533697782182398E-59</v>
      </c>
      <c r="Y1134" s="82">
        <f t="shared" ca="1" si="831"/>
        <v>9.4680110960308219E-59</v>
      </c>
      <c r="Z1134" s="10">
        <f ca="1">IF($A1134&gt;='key variables'!$B$26,SUMPRODUCT(P1104:P1133,'control variables'!V$7:V$36)*$E1134,SUMPRODUCT(P1104:P1133,'control variables'!Z$7:Z$36)*$E1134)</f>
        <v>3.2241481451025246E-59</v>
      </c>
      <c r="AA1134" s="10">
        <f ca="1">IF($A1134&gt;='key variables'!$B$26,SUMPRODUCT(Q1104:Q1133,'control variables'!W$7:W$36)*$E1134,SUMPRODUCT(Q1104:Q1133,'control variables'!AA$7:AA$36)*$E1134)</f>
        <v>3.7215301627974851E-59</v>
      </c>
      <c r="AB1134" s="10">
        <f ca="1">IF($A1134&gt;='key variables'!$B$26,SUMPRODUCT(R1104:R1133,'control variables'!X$7:X$36)*$E1134,SUMPRODUCT(R1104:R1133,'control variables'!AB$7:AB$36)*$E1134)</f>
        <v>1.1146797127488093E-58</v>
      </c>
      <c r="AC1134" s="10">
        <f ca="1">IF($A1134&gt;='key variables'!$B$26,SUMPRODUCT(S1104:S1133,'control variables'!Y$7:Y$36)*$E1134,SUMPRODUCT(S1104:S1133,'control variables'!AC$7:AC$36)*$E1134)</f>
        <v>5.0104301313851985E-59</v>
      </c>
      <c r="AD1134" s="10">
        <f t="shared" ca="1" si="832"/>
        <v>2.31029055667733E-58</v>
      </c>
      <c r="AE1134" s="82">
        <f ca="1">SUMPRODUCT(P1104:P1133,'control variables'!AL$7:AL$36)</f>
        <v>4.3898408940891189E-59</v>
      </c>
      <c r="AF1134" s="82">
        <f ca="1">SUMPRODUCT(Q1104:Q1133,'control variables'!AM$7:AM$36)</f>
        <v>5.0538028406379079E-59</v>
      </c>
      <c r="AG1134" s="82">
        <f ca="1">SUMPRODUCT(R1104:R1133,'control variables'!AN$7:AN$36)</f>
        <v>1.4409720095889499E-58</v>
      </c>
      <c r="AH1134" s="82">
        <f ca="1">SUMPRODUCT(S1104:S1133,'control variables'!AO$7:AO$36)</f>
        <v>6.2392658681534378E-59</v>
      </c>
      <c r="AI1134" s="82">
        <f t="shared" ca="1" si="844"/>
        <v>3.0092629698769966E-58</v>
      </c>
      <c r="AJ1134" s="10">
        <f ca="1">SUMPRODUCT(P1104:P1133,'control variables'!AP$7:AP$36)</f>
        <v>4.1945100483593524E-62</v>
      </c>
      <c r="AK1134" s="10">
        <f ca="1">SUMPRODUCT(Q1104:Q1133,'control variables'!AQ$7:AQ$36)</f>
        <v>1.2103968987000509E-61</v>
      </c>
      <c r="AL1134" s="10">
        <f ca="1">SUMPRODUCT(R1104:R1133,'control variables'!AR$7:AR$36)</f>
        <v>4.3504842631961496E-60</v>
      </c>
      <c r="AM1134" s="10">
        <f ca="1">SUMPRODUCT(S1104:S1133,'control variables'!AS$7:AS$36)</f>
        <v>3.2592019018452071E-60</v>
      </c>
      <c r="AN1134" s="10">
        <f t="shared" ca="1" si="866"/>
        <v>7.7726709553949555E-60</v>
      </c>
      <c r="AO1134" s="82">
        <f ca="1">SUMPRODUCT(P1104:P1133,'control variables'!AX$7:AX$36)</f>
        <v>5.7038935544099484E-62</v>
      </c>
      <c r="AP1134" s="82">
        <f ca="1">SUMPRODUCT(Q1104:Q1133,'control variables'!AY$7:AY$36)</f>
        <v>1.3167640538085622E-61</v>
      </c>
      <c r="AQ1134" s="82">
        <f ca="1">SUMPRODUCT(R1104:R1133,'control variables'!AZ$7:AZ$36)</f>
        <v>1.183198936767954E-60</v>
      </c>
      <c r="AR1134" s="82">
        <f ca="1">SUMPRODUCT(S1104:S1133,'control variables'!BA$7:BA$36)</f>
        <v>8.8640344193367224E-61</v>
      </c>
      <c r="AS1134" s="82">
        <f t="shared" ca="1" si="867"/>
        <v>2.258317719626582E-60</v>
      </c>
      <c r="AT1134" s="10">
        <f ca="1">SUMPRODUCT(P1104:P1133,'control variables'!AT$7:AT$36)</f>
        <v>-5.0339086442807976E-62</v>
      </c>
      <c r="AU1134" s="10">
        <f ca="1">SUMPRODUCT(Q1104:Q1133,'control variables'!AU$7:AU$36)</f>
        <v>5.4606834543271871E-62</v>
      </c>
      <c r="AV1134" s="10">
        <f ca="1">SUMPRODUCT(R1104:R1133,'control variables'!AV$7:AV$36)</f>
        <v>2.3514140553635819E-59</v>
      </c>
      <c r="AW1134" s="10">
        <f ca="1">SUMPRODUCT(S1104:S1133,'control variables'!AW$7:AW$36)</f>
        <v>1.7615816303714794E-59</v>
      </c>
      <c r="AX1134" s="10">
        <f t="shared" ca="1" si="845"/>
        <v>4.1134224605451078E-59</v>
      </c>
      <c r="AY1134" s="82">
        <f ca="1">SUMPRODUCT(P1104:P1133,'control variables'!BB$7:BB$36)</f>
        <v>1.8245222538375249E-61</v>
      </c>
      <c r="AZ1134" s="82">
        <f ca="1">SUMPRODUCT(Q1104:Q1133,'control variables'!BC$7:BC$36)</f>
        <v>4.65252849366665E-61</v>
      </c>
      <c r="BA1134" s="82">
        <f ca="1">SUMPRODUCT(R1104:R1133,'control variables'!BD$7:BD$36)</f>
        <v>3.25691295502316E-60</v>
      </c>
      <c r="BB1134" s="82">
        <f ca="1">SUMPRODUCT(S1104:S1133,'control variables'!BE$7:BE$36)</f>
        <v>4.6283058042338287E-61</v>
      </c>
      <c r="BC1134" s="82">
        <f t="shared" ca="1" si="868"/>
        <v>4.3674486101969605E-60</v>
      </c>
      <c r="BD1134" s="10">
        <f ca="1">SUMPRODUCT(P1104:P1133,'control variables'!BF$7:BF$36)</f>
        <v>3.8167416359754797E-62</v>
      </c>
      <c r="BE1134" s="10">
        <f ca="1">SUMPRODUCT(Q1104:Q1133,'control variables'!BG$7:BG$36)</f>
        <v>4.4055417067183467E-62</v>
      </c>
      <c r="BF1134" s="10">
        <f ca="1">SUMPRODUCT(R1104:R1133,'control variables'!BH$7:BH$36)</f>
        <v>1.3195561366769271E-60</v>
      </c>
      <c r="BG1134" s="10">
        <f ca="1">SUMPRODUCT(S1104:S1133,'control variables'!BI$7:BI$36)</f>
        <v>2.9656697577083373E-60</v>
      </c>
      <c r="BH1134" s="10">
        <f t="shared" ca="1" si="869"/>
        <v>4.3674487278122027E-60</v>
      </c>
      <c r="BI1134" s="82">
        <f t="shared" ca="1" si="846"/>
        <v>4.4030522079832135E-59</v>
      </c>
      <c r="BJ1134" s="82">
        <f t="shared" ca="1" si="847"/>
        <v>5.1057888090289016E-59</v>
      </c>
      <c r="BK1134" s="82">
        <f t="shared" ca="1" si="848"/>
        <v>1.7086825446755398E-58</v>
      </c>
      <c r="BL1134" s="82">
        <f t="shared" ca="1" si="849"/>
        <v>8.0471305565672546E-59</v>
      </c>
      <c r="BM1134" s="82">
        <f t="shared" ca="1" si="839"/>
        <v>3.4642797020334772E-58</v>
      </c>
      <c r="BN1134" s="10">
        <f ca="1">BN1133+BI1134-INDIRECT(ADDRESS(MAX($D1134-'key variables'!$B$9*30,34),scenario!BI$4),TRUE)</f>
        <v>9439390.0751690175</v>
      </c>
      <c r="BO1134" s="10">
        <f ca="1">BO1133+BJ1134-INDIRECT(ADDRESS(MAX($D1134-'key variables'!$B$9*30,34),scenario!BJ$4),TRUE)</f>
        <v>10895583.360992203</v>
      </c>
      <c r="BP1134" s="10">
        <f ca="1">BP1133+BK1134-INDIRECT(ADDRESS(MAX($D1134-'key variables'!$B$9*30,34),scenario!BK$4),TRUE)</f>
        <v>32531162.537994072</v>
      </c>
      <c r="BQ1134" s="10">
        <f ca="1">BQ1133+BL1134-INDIRECT(ADDRESS(MAX($D1134-'key variables'!$B$9*30,34),scenario!BL$4),TRUE)</f>
        <v>14415841.516535141</v>
      </c>
      <c r="BR1134" s="10">
        <f t="shared" ca="1" si="870"/>
        <v>67281977.490690395</v>
      </c>
      <c r="BS1134" s="82">
        <f t="shared" ca="1" si="851"/>
        <v>-2.3433848477536824E-9</v>
      </c>
      <c r="BT1134" s="82">
        <f t="shared" ca="1" si="852"/>
        <v>-3.4288309057018498E-10</v>
      </c>
      <c r="BU1134" s="82">
        <f t="shared" ca="1" si="853"/>
        <v>-4.2578247660364599E-9</v>
      </c>
      <c r="BV1134" s="82">
        <f t="shared" ca="1" si="854"/>
        <v>-2.9943922343414556E-9</v>
      </c>
      <c r="BW1134" s="82">
        <f t="shared" ca="1" si="871"/>
        <v>-9.9384849387017825E-9</v>
      </c>
      <c r="BX1134" s="10">
        <f t="shared" ca="1" si="855"/>
        <v>-1.8625994260191893E-12</v>
      </c>
      <c r="BY1134" s="10">
        <f t="shared" ca="1" si="856"/>
        <v>2.8902850229962428E-12</v>
      </c>
      <c r="BZ1134" s="10">
        <f t="shared" ca="1" si="857"/>
        <v>-3.5034723983035463E-11</v>
      </c>
      <c r="CA1134" s="10">
        <f t="shared" ca="1" si="858"/>
        <v>-2.0257049910634696E-11</v>
      </c>
      <c r="CB1134" s="10">
        <v>0</v>
      </c>
      <c r="CC1134" s="82">
        <f t="shared" ca="1" si="859"/>
        <v>3.9725652202851362E-13</v>
      </c>
      <c r="CD1134" s="82">
        <f t="shared" ca="1" si="860"/>
        <v>3.4270724516460853E-13</v>
      </c>
      <c r="CE1134" s="82">
        <f t="shared" ca="1" si="861"/>
        <v>1.8915613015532971E-10</v>
      </c>
      <c r="CF1134" s="82">
        <f t="shared" ca="1" si="862"/>
        <v>3.7028113764059381E-11</v>
      </c>
      <c r="CG1134" s="82">
        <f t="shared" ca="1" si="872"/>
        <v>2.269242076865822E-10</v>
      </c>
      <c r="CH1134" s="13" t="str">
        <f t="shared" ca="1" si="824"/>
        <v/>
      </c>
      <c r="CI1134" s="81">
        <f t="shared" ca="1" si="833"/>
        <v>0.1131775965863165</v>
      </c>
      <c r="CJ1134" s="81">
        <f t="shared" ca="1" si="834"/>
        <v>0.13063724757458739</v>
      </c>
      <c r="CK1134" s="81">
        <f t="shared" ca="1" si="835"/>
        <v>0.39004625943939081</v>
      </c>
      <c r="CL1134" s="81">
        <f t="shared" ca="1" si="836"/>
        <v>0.17284488538116416</v>
      </c>
      <c r="CM1134" s="89">
        <f t="shared" ca="1" si="825"/>
        <v>0.80670598898145884</v>
      </c>
    </row>
    <row r="1135" spans="1:91" x14ac:dyDescent="0.3">
      <c r="A1135">
        <v>1070</v>
      </c>
      <c r="B1135" s="3">
        <f t="shared" si="838"/>
        <v>3.161111111111111</v>
      </c>
      <c r="C1135" s="3">
        <f t="shared" si="826"/>
        <v>35.666666666666664</v>
      </c>
      <c r="D1135" s="4">
        <f t="shared" ca="1" si="863"/>
        <v>1135</v>
      </c>
      <c r="E1135" s="58">
        <f>(0.5*(COS(B1135*2*PI())+1)*('key variables'!$B$4-'key variables'!$B$6)+'key variables'!$B$6)/'key variables'!$B$4</f>
        <v>1</v>
      </c>
      <c r="F1135" s="10">
        <f t="shared" ca="1" si="827"/>
        <v>11689222.907461114</v>
      </c>
      <c r="G1135" s="10">
        <f t="shared" ca="1" si="828"/>
        <v>13492492.798713122</v>
      </c>
      <c r="H1135" s="10">
        <f t="shared" ca="1" si="829"/>
        <v>40309474.521088287</v>
      </c>
      <c r="I1135" s="10">
        <f t="shared" ca="1" si="830"/>
        <v>17912154.249750931</v>
      </c>
      <c r="J1135" s="10">
        <f t="shared" ca="1" si="864"/>
        <v>83403344.477013454</v>
      </c>
      <c r="K1135" s="82">
        <f t="shared" ca="1" si="840"/>
        <v>2249832.832292099</v>
      </c>
      <c r="L1135" s="82">
        <f t="shared" ca="1" si="841"/>
        <v>2596909.4377209195</v>
      </c>
      <c r="M1135" s="82">
        <f t="shared" ca="1" si="842"/>
        <v>7778311.98309422</v>
      </c>
      <c r="N1135" s="82">
        <f t="shared" ca="1" si="843"/>
        <v>3496312.733215793</v>
      </c>
      <c r="O1135" s="82">
        <f t="shared" ca="1" si="865"/>
        <v>16121366.986323033</v>
      </c>
      <c r="P1135" s="10">
        <f ca="1">IF(IF($A1135&gt;='key variables'!$B$26,K1135*SUMPRODUCT(Z1135:AC1135,'control variables'!$O$3:$R$3)/J1135+F$65*'key variables'!$B$25/scenario!J$65,K1135*SUMPRODUCT(Z1135:AC1135,'control variables'!$O$7:$R$7)/J1135+F$65*'key variables'!$B$25/scenario!J$65)&lt;'key variables'!$B$28,0,IF($A1135&gt;='key variables'!$B$26,K1135*SUMPRODUCT(Z1135:AC1135,'control variables'!$O$3:$R$3)/J1135+F$65*'key variables'!$B$25/scenario!J$65,K1135*SUMPRODUCT(Z1135:AC1135,'control variables'!$O$7:$R$7)/J1135+F$65*'key variables'!$B$25/scenario!J$65))</f>
        <v>5.3623929514771034E-60</v>
      </c>
      <c r="Q1135" s="10">
        <f ca="1">IF(IF($A1135&gt;='key variables'!$B$26,L1135*SUMPRODUCT(Z1135:AC1135,'control variables'!$O$4:$R$4)/J1135+G$65*'key variables'!$B$25/scenario!J$65,L1135*SUMPRODUCT(Z1135:AC1135,'control variables'!$O$7:$R$7)/J1135+G$65*'key variables'!$B$25/scenario!J$65)&lt;'key variables'!$B$28,0,IF($A1135&gt;='key variables'!$B$26,L1135*SUMPRODUCT(Z1135:AC1135,'control variables'!$O$4:$R$4)/J1135+G$65*'key variables'!$B$25/scenario!J$65,L1135*SUMPRODUCT(Z1135:AC1135,'control variables'!$O$7:$R$7)/J1135+G$65*'key variables'!$B$25/scenario!J$65))</f>
        <v>6.189637143072432E-60</v>
      </c>
      <c r="R1135" s="10">
        <f ca="1">IF(IF($A1135&gt;='key variables'!$B$26,M1135*SUMPRODUCT(Z1135:AC1135,'control variables'!$O$5:$R$5)/J1135+H$65*'key variables'!$B$25/scenario!J$65,M1135*SUMPRODUCT(Z1135:AC1135,'control variables'!$O$7:$R$7)/J1135+H$65*'key variables'!$B$25/scenario!J$65)&lt;'key variables'!$B$28,0,IF($A1135&gt;='key variables'!$B$26,M1135*SUMPRODUCT(Z1135:AC1135,'control variables'!$O$5:$R$5)/J1135+H$65*'key variables'!$B$25/scenario!J$65,M1135*SUMPRODUCT(Z1135:AC1135,'control variables'!$O$7:$R$7)/J1135+H$65*'key variables'!$B$25/scenario!J$65))</f>
        <v>1.8539317567892538E-59</v>
      </c>
      <c r="S1135" s="10">
        <f ca="1">IF(IF($A1135&gt;='key variables'!$B$26,N1135*SUMPRODUCT(Z1135:AC1135,'control variables'!$O$6:$R$6)/J1135+I$65*'key variables'!$B$25/scenario!J$65,N1135*SUMPRODUCT(Z1135:AC1135,'control variables'!$O$7:$R$7)/J1135+I$65*'key variables'!$B$25/scenario!J$65)&lt;'key variables'!$B$28,0,IF($A1135&gt;='key variables'!$B$26,N1135*SUMPRODUCT(Z1135:AC1135,'control variables'!$O$6:$R$6)/J1135+I$65*'key variables'!$B$25/scenario!J$65,N1135*SUMPRODUCT(Z1135:AC1135,'control variables'!$O$7:$R$7)/J1135+I$65*'key variables'!$B$25/scenario!J$65))</f>
        <v>8.3333314758568937E-60</v>
      </c>
      <c r="T1135" s="10">
        <f t="shared" ca="1" si="837"/>
        <v>3.8424679138298968E-59</v>
      </c>
      <c r="U1135" s="82">
        <f ca="1">SUMPRODUCT(P1105:P1134,'control variables'!AD$7:AD$36)</f>
        <v>1.1369265087606779E-59</v>
      </c>
      <c r="V1135" s="82">
        <f ca="1">SUMPRODUCT(Q1105:Q1134,'control variables'!AE$7:AE$36)</f>
        <v>1.3123175812079063E-59</v>
      </c>
      <c r="W1135" s="82">
        <f ca="1">SUMPRODUCT(R1105:R1134,'control variables'!AF$7:AF$36)</f>
        <v>3.9306782975431794E-59</v>
      </c>
      <c r="X1135" s="82">
        <f ca="1">SUMPRODUCT(S1105:S1134,'control variables'!AG$7:AG$36)</f>
        <v>1.7668204376148283E-59</v>
      </c>
      <c r="Y1135" s="82">
        <f t="shared" ca="1" si="831"/>
        <v>8.1467428251265919E-59</v>
      </c>
      <c r="Z1135" s="10">
        <f ca="1">IF($A1135&gt;='key variables'!$B$26,SUMPRODUCT(P1105:P1134,'control variables'!V$7:V$36)*$E1135,SUMPRODUCT(P1105:P1134,'control variables'!Z$7:Z$36)*$E1135)</f>
        <v>2.7742157779336106E-59</v>
      </c>
      <c r="AA1135" s="10">
        <f ca="1">IF($A1135&gt;='key variables'!$B$26,SUMPRODUCT(Q1105:Q1134,'control variables'!W$7:W$36)*$E1135,SUMPRODUCT(Q1105:Q1134,'control variables'!AA$7:AA$36)*$E1135)</f>
        <v>3.2021877503895895E-59</v>
      </c>
      <c r="AB1135" s="10">
        <f ca="1">IF($A1135&gt;='key variables'!$B$26,SUMPRODUCT(R1105:R1134,'control variables'!X$7:X$36)*$E1135,SUMPRODUCT(R1105:R1134,'control variables'!AB$7:AB$36)*$E1135)</f>
        <v>9.5912529675397939E-59</v>
      </c>
      <c r="AC1135" s="10">
        <f ca="1">IF($A1135&gt;='key variables'!$B$26,SUMPRODUCT(S1105:S1134,'control variables'!Y$7:Y$36)*$E1135,SUMPRODUCT(S1105:S1134,'control variables'!AC$7:AC$36)*$E1135)</f>
        <v>4.3112207315401712E-59</v>
      </c>
      <c r="AD1135" s="10">
        <f t="shared" ca="1" si="832"/>
        <v>1.9878877227403166E-58</v>
      </c>
      <c r="AE1135" s="82">
        <f ca="1">SUMPRODUCT(P1105:P1134,'control variables'!AL$7:AL$36)</f>
        <v>3.7772352022654848E-59</v>
      </c>
      <c r="AF1135" s="82">
        <f ca="1">SUMPRODUCT(Q1105:Q1134,'control variables'!AM$7:AM$36)</f>
        <v>4.3485407456726994E-59</v>
      </c>
      <c r="AG1135" s="82">
        <f ca="1">SUMPRODUCT(R1105:R1134,'control variables'!AN$7:AN$36)</f>
        <v>1.2398832512192917E-58</v>
      </c>
      <c r="AH1135" s="82">
        <f ca="1">SUMPRODUCT(S1105:S1134,'control variables'!AO$7:AO$36)</f>
        <v>5.3685714908746857E-59</v>
      </c>
      <c r="AI1135" s="82">
        <f t="shared" ca="1" si="844"/>
        <v>2.5893179951005789E-58</v>
      </c>
      <c r="AJ1135" s="10">
        <f ca="1">SUMPRODUCT(P1105:P1134,'control variables'!AP$7:AP$36)</f>
        <v>3.609162927123982E-62</v>
      </c>
      <c r="AK1135" s="10">
        <f ca="1">SUMPRODUCT(Q1105:Q1134,'control variables'!AQ$7:AQ$36)</f>
        <v>1.0414850753791315E-61</v>
      </c>
      <c r="AL1135" s="10">
        <f ca="1">SUMPRODUCT(R1105:R1134,'control variables'!AR$7:AR$36)</f>
        <v>3.743370819651604E-60</v>
      </c>
      <c r="AM1135" s="10">
        <f ca="1">SUMPRODUCT(S1105:S1134,'control variables'!AS$7:AS$36)</f>
        <v>2.8043777558126714E-60</v>
      </c>
      <c r="AN1135" s="10">
        <f t="shared" ca="1" si="866"/>
        <v>6.6879887122734285E-60</v>
      </c>
      <c r="AO1135" s="82">
        <f ca="1">SUMPRODUCT(P1105:P1134,'control variables'!AX$7:AX$36)</f>
        <v>4.9079107975650166E-62</v>
      </c>
      <c r="AP1135" s="82">
        <f ca="1">SUMPRODUCT(Q1105:Q1134,'control variables'!AY$7:AY$36)</f>
        <v>1.1330086117290908E-61</v>
      </c>
      <c r="AQ1135" s="82">
        <f ca="1">SUMPRODUCT(R1105:R1134,'control variables'!AZ$7:AZ$36)</f>
        <v>1.0180826100692566E-60</v>
      </c>
      <c r="AR1135" s="82">
        <f ca="1">SUMPRODUCT(S1105:S1134,'control variables'!BA$7:BA$36)</f>
        <v>7.6270515607739111E-61</v>
      </c>
      <c r="AS1135" s="82">
        <f t="shared" ca="1" si="867"/>
        <v>1.943167735295207E-60</v>
      </c>
      <c r="AT1135" s="10">
        <f ca="1">SUMPRODUCT(P1105:P1134,'control variables'!AT$7:AT$36)</f>
        <v>-4.3314227998031724E-62</v>
      </c>
      <c r="AU1135" s="10">
        <f ca="1">SUMPRODUCT(Q1105:Q1134,'control variables'!AU$7:AU$36)</f>
        <v>4.6986408550447572E-62</v>
      </c>
      <c r="AV1135" s="10">
        <f ca="1">SUMPRODUCT(R1105:R1134,'control variables'!AV$7:AV$36)</f>
        <v>2.0232724053804517E-59</v>
      </c>
      <c r="AW1135" s="10">
        <f ca="1">SUMPRODUCT(S1105:S1134,'control variables'!AW$7:AW$36)</f>
        <v>1.51575155146575E-59</v>
      </c>
      <c r="AX1135" s="10">
        <f t="shared" ca="1" si="845"/>
        <v>3.5393911749014436E-59</v>
      </c>
      <c r="AY1135" s="82">
        <f ca="1">SUMPRODUCT(P1105:P1134,'control variables'!BB$7:BB$36)</f>
        <v>1.5699087622495401E-61</v>
      </c>
      <c r="AZ1135" s="82">
        <f ca="1">SUMPRODUCT(Q1105:Q1134,'control variables'!BC$7:BC$36)</f>
        <v>4.0032645441623406E-61</v>
      </c>
      <c r="BA1135" s="82">
        <f ca="1">SUMPRODUCT(R1105:R1134,'control variables'!BD$7:BD$36)</f>
        <v>2.8024082332898865E-60</v>
      </c>
      <c r="BB1135" s="82">
        <f ca="1">SUMPRODUCT(S1105:S1134,'control variables'!BE$7:BE$36)</f>
        <v>3.9824221497734258E-61</v>
      </c>
      <c r="BC1135" s="82">
        <f t="shared" ca="1" si="868"/>
        <v>3.7579677789084176E-60</v>
      </c>
      <c r="BD1135" s="10">
        <f ca="1">SUMPRODUCT(P1105:P1134,'control variables'!BF$7:BF$36)</f>
        <v>3.2841123888501147E-62</v>
      </c>
      <c r="BE1135" s="10">
        <f ca="1">SUMPRODUCT(Q1105:Q1134,'control variables'!BG$7:BG$36)</f>
        <v>3.7907449543494718E-62</v>
      </c>
      <c r="BF1135" s="10">
        <f ca="1">SUMPRODUCT(R1105:R1134,'control variables'!BH$7:BH$36)</f>
        <v>1.1354110572738101E-60</v>
      </c>
      <c r="BG1135" s="10">
        <f ca="1">SUMPRODUCT(S1105:S1134,'control variables'!BI$7:BI$36)</f>
        <v>2.551808249404556E-60</v>
      </c>
      <c r="BH1135" s="10">
        <f t="shared" ca="1" si="869"/>
        <v>3.757967880110362E-60</v>
      </c>
      <c r="BI1135" s="82">
        <f t="shared" ca="1" si="846"/>
        <v>3.7886028670881772E-59</v>
      </c>
      <c r="BJ1135" s="82">
        <f t="shared" ca="1" si="847"/>
        <v>4.3932720319693676E-59</v>
      </c>
      <c r="BK1135" s="82">
        <f t="shared" ca="1" si="848"/>
        <v>1.4702345740902357E-58</v>
      </c>
      <c r="BL1135" s="82">
        <f t="shared" ca="1" si="849"/>
        <v>6.9241472638381699E-59</v>
      </c>
      <c r="BM1135" s="82">
        <f t="shared" ca="1" si="839"/>
        <v>2.9808367903798072E-58</v>
      </c>
      <c r="BN1135" s="10">
        <f ca="1">BN1134+BI1135-INDIRECT(ADDRESS(MAX($D1135-'key variables'!$B$9*30,34),scenario!BI$4),TRUE)</f>
        <v>9439390.0751690175</v>
      </c>
      <c r="BO1135" s="10">
        <f ca="1">BO1134+BJ1135-INDIRECT(ADDRESS(MAX($D1135-'key variables'!$B$9*30,34),scenario!BJ$4),TRUE)</f>
        <v>10895583.360992203</v>
      </c>
      <c r="BP1135" s="10">
        <f ca="1">BP1134+BK1135-INDIRECT(ADDRESS(MAX($D1135-'key variables'!$B$9*30,34),scenario!BK$4),TRUE)</f>
        <v>32531162.537994072</v>
      </c>
      <c r="BQ1135" s="10">
        <f ca="1">BQ1134+BL1135-INDIRECT(ADDRESS(MAX($D1135-'key variables'!$B$9*30,34),scenario!BL$4),TRUE)</f>
        <v>14415841.516535141</v>
      </c>
      <c r="BR1135" s="10">
        <f t="shared" ca="1" si="870"/>
        <v>67281977.490690395</v>
      </c>
      <c r="BS1135" s="82">
        <f t="shared" ca="1" si="851"/>
        <v>-2.3433848477536824E-9</v>
      </c>
      <c r="BT1135" s="82">
        <f t="shared" ca="1" si="852"/>
        <v>-3.4288309057018498E-10</v>
      </c>
      <c r="BU1135" s="82">
        <f t="shared" ca="1" si="853"/>
        <v>-4.2578247660364599E-9</v>
      </c>
      <c r="BV1135" s="82">
        <f t="shared" ca="1" si="854"/>
        <v>-2.9943922343414556E-9</v>
      </c>
      <c r="BW1135" s="82">
        <f t="shared" ca="1" si="871"/>
        <v>-9.9384849387017825E-9</v>
      </c>
      <c r="BX1135" s="10">
        <f t="shared" ca="1" si="855"/>
        <v>-1.8625994260191893E-12</v>
      </c>
      <c r="BY1135" s="10">
        <f t="shared" ca="1" si="856"/>
        <v>2.8902850229962428E-12</v>
      </c>
      <c r="BZ1135" s="10">
        <f t="shared" ca="1" si="857"/>
        <v>-3.5034723983035463E-11</v>
      </c>
      <c r="CA1135" s="10">
        <f t="shared" ca="1" si="858"/>
        <v>-2.0257049910634696E-11</v>
      </c>
      <c r="CB1135" s="10">
        <v>0</v>
      </c>
      <c r="CC1135" s="82">
        <f t="shared" ca="1" si="859"/>
        <v>3.9725652202851362E-13</v>
      </c>
      <c r="CD1135" s="82">
        <f t="shared" ca="1" si="860"/>
        <v>3.4270724516460853E-13</v>
      </c>
      <c r="CE1135" s="82">
        <f t="shared" ca="1" si="861"/>
        <v>1.8915613015532971E-10</v>
      </c>
      <c r="CF1135" s="82">
        <f t="shared" ca="1" si="862"/>
        <v>3.7028113764059381E-11</v>
      </c>
      <c r="CG1135" s="82">
        <f t="shared" ca="1" si="872"/>
        <v>2.269242076865822E-10</v>
      </c>
      <c r="CH1135" s="13" t="str">
        <f t="shared" ca="1" si="824"/>
        <v/>
      </c>
      <c r="CI1135" s="81">
        <f t="shared" ca="1" si="833"/>
        <v>0.1131775965863165</v>
      </c>
      <c r="CJ1135" s="81">
        <f t="shared" ca="1" si="834"/>
        <v>0.13063724757458739</v>
      </c>
      <c r="CK1135" s="81">
        <f t="shared" ca="1" si="835"/>
        <v>0.39004625943939081</v>
      </c>
      <c r="CL1135" s="81">
        <f t="shared" ca="1" si="836"/>
        <v>0.17284488538116416</v>
      </c>
      <c r="CM1135" s="89">
        <f t="shared" ca="1" si="825"/>
        <v>0.80670598898145884</v>
      </c>
    </row>
    <row r="1136" spans="1:91" x14ac:dyDescent="0.3">
      <c r="A1136">
        <v>1071</v>
      </c>
      <c r="B1136" s="3">
        <f t="shared" si="838"/>
        <v>3.1638888888888888</v>
      </c>
      <c r="C1136" s="3">
        <f t="shared" si="826"/>
        <v>35.700000000000003</v>
      </c>
      <c r="D1136" s="4">
        <f t="shared" ca="1" si="863"/>
        <v>1136</v>
      </c>
      <c r="E1136" s="58">
        <f>(0.5*(COS(B1136*2*PI())+1)*('key variables'!$B$4-'key variables'!$B$6)+'key variables'!$B$6)/'key variables'!$B$4</f>
        <v>1</v>
      </c>
      <c r="F1136" s="10">
        <f t="shared" ca="1" si="827"/>
        <v>11689222.907461114</v>
      </c>
      <c r="G1136" s="10">
        <f t="shared" ca="1" si="828"/>
        <v>13492492.798713122</v>
      </c>
      <c r="H1136" s="10">
        <f t="shared" ca="1" si="829"/>
        <v>40309474.521088287</v>
      </c>
      <c r="I1136" s="10">
        <f t="shared" ca="1" si="830"/>
        <v>17912154.249750931</v>
      </c>
      <c r="J1136" s="10">
        <f t="shared" ca="1" si="864"/>
        <v>83403344.477013454</v>
      </c>
      <c r="K1136" s="82">
        <f t="shared" ca="1" si="840"/>
        <v>2249832.832292099</v>
      </c>
      <c r="L1136" s="82">
        <f t="shared" ca="1" si="841"/>
        <v>2596909.4377209195</v>
      </c>
      <c r="M1136" s="82">
        <f t="shared" ca="1" si="842"/>
        <v>7778311.98309422</v>
      </c>
      <c r="N1136" s="82">
        <f t="shared" ca="1" si="843"/>
        <v>3496312.733215793</v>
      </c>
      <c r="O1136" s="82">
        <f t="shared" ca="1" si="865"/>
        <v>16121366.986323033</v>
      </c>
      <c r="P1136" s="10">
        <f ca="1">IF(IF($A1136&gt;='key variables'!$B$26,K1136*SUMPRODUCT(Z1136:AC1136,'control variables'!$O$3:$R$3)/J1136+F$65*'key variables'!$B$25/scenario!J$65,K1136*SUMPRODUCT(Z1136:AC1136,'control variables'!$O$7:$R$7)/J1136+F$65*'key variables'!$B$25/scenario!J$65)&lt;'key variables'!$B$28,0,IF($A1136&gt;='key variables'!$B$26,K1136*SUMPRODUCT(Z1136:AC1136,'control variables'!$O$3:$R$3)/J1136+F$65*'key variables'!$B$25/scenario!J$65,K1136*SUMPRODUCT(Z1136:AC1136,'control variables'!$O$7:$R$7)/J1136+F$65*'key variables'!$B$25/scenario!J$65))</f>
        <v>4.6140668678841694E-60</v>
      </c>
      <c r="Q1136" s="10">
        <f ca="1">IF(IF($A1136&gt;='key variables'!$B$26,L1136*SUMPRODUCT(Z1136:AC1136,'control variables'!$O$4:$R$4)/J1136+G$65*'key variables'!$B$25/scenario!J$65,L1136*SUMPRODUCT(Z1136:AC1136,'control variables'!$O$7:$R$7)/J1136+G$65*'key variables'!$B$25/scenario!J$65)&lt;'key variables'!$B$28,0,IF($A1136&gt;='key variables'!$B$26,L1136*SUMPRODUCT(Z1136:AC1136,'control variables'!$O$4:$R$4)/J1136+G$65*'key variables'!$B$25/scenario!J$65,L1136*SUMPRODUCT(Z1136:AC1136,'control variables'!$O$7:$R$7)/J1136+G$65*'key variables'!$B$25/scenario!J$65))</f>
        <v>5.3258684927610301E-60</v>
      </c>
      <c r="R1136" s="10">
        <f ca="1">IF(IF($A1136&gt;='key variables'!$B$26,M1136*SUMPRODUCT(Z1136:AC1136,'control variables'!$O$5:$R$5)/J1136+H$65*'key variables'!$B$25/scenario!J$65,M1136*SUMPRODUCT(Z1136:AC1136,'control variables'!$O$7:$R$7)/J1136+H$65*'key variables'!$B$25/scenario!J$65)&lt;'key variables'!$B$28,0,IF($A1136&gt;='key variables'!$B$26,M1136*SUMPRODUCT(Z1136:AC1136,'control variables'!$O$5:$R$5)/J1136+H$65*'key variables'!$B$25/scenario!J$65,M1136*SUMPRODUCT(Z1136:AC1136,'control variables'!$O$7:$R$7)/J1136+H$65*'key variables'!$B$25/scenario!J$65))</f>
        <v>1.5952141463193761E-59</v>
      </c>
      <c r="S1136" s="10">
        <f ca="1">IF(IF($A1136&gt;='key variables'!$B$26,N1136*SUMPRODUCT(Z1136:AC1136,'control variables'!$O$6:$R$6)/J1136+I$65*'key variables'!$B$25/scenario!J$65,N1136*SUMPRODUCT(Z1136:AC1136,'control variables'!$O$7:$R$7)/J1136+I$65*'key variables'!$B$25/scenario!J$65)&lt;'key variables'!$B$28,0,IF($A1136&gt;='key variables'!$B$26,N1136*SUMPRODUCT(Z1136:AC1136,'control variables'!$O$6:$R$6)/J1136+I$65*'key variables'!$B$25/scenario!J$65,N1136*SUMPRODUCT(Z1136:AC1136,'control variables'!$O$7:$R$7)/J1136+I$65*'key variables'!$B$25/scenario!J$65))</f>
        <v>7.1704086234963707E-60</v>
      </c>
      <c r="T1136" s="10">
        <f t="shared" ca="1" si="837"/>
        <v>3.3062485447335331E-59</v>
      </c>
      <c r="U1136" s="82">
        <f ca="1">SUMPRODUCT(P1106:P1135,'control variables'!AD$7:AD$36)</f>
        <v>9.7826753517697043E-60</v>
      </c>
      <c r="V1136" s="82">
        <f ca="1">SUMPRODUCT(Q1106:Q1135,'control variables'!AE$7:AE$36)</f>
        <v>1.1291826478187082E-59</v>
      </c>
      <c r="W1136" s="82">
        <f ca="1">SUMPRODUCT(R1106:R1135,'control variables'!AF$7:AF$36)</f>
        <v>3.3821491011787105E-59</v>
      </c>
      <c r="X1136" s="82">
        <f ca="1">SUMPRODUCT(S1106:S1135,'control variables'!AG$7:AG$36)</f>
        <v>1.5202592791066551E-59</v>
      </c>
      <c r="Y1136" s="82">
        <f t="shared" ca="1" si="831"/>
        <v>7.0098585632810437E-59</v>
      </c>
      <c r="Z1136" s="10">
        <f ca="1">IF($A1136&gt;='key variables'!$B$26,SUMPRODUCT(P1106:P1135,'control variables'!V$7:V$36)*$E1136,SUMPRODUCT(P1106:P1135,'control variables'!Z$7:Z$36)*$E1136)</f>
        <v>2.3870718205757419E-59</v>
      </c>
      <c r="AA1136" s="10">
        <f ca="1">IF($A1136&gt;='key variables'!$B$26,SUMPRODUCT(Q1106:Q1135,'control variables'!W$7:W$36)*$E1136,SUMPRODUCT(Q1106:Q1135,'control variables'!AA$7:AA$36)*$E1136)</f>
        <v>2.7553199732867868E-59</v>
      </c>
      <c r="AB1136" s="10">
        <f ca="1">IF($A1136&gt;='key variables'!$B$26,SUMPRODUCT(R1106:R1135,'control variables'!X$7:X$36)*$E1136,SUMPRODUCT(R1106:R1135,'control variables'!AB$7:AB$36)*$E1136)</f>
        <v>8.2527861981526114E-59</v>
      </c>
      <c r="AC1136" s="10">
        <f ca="1">IF($A1136&gt;='key variables'!$B$26,SUMPRODUCT(S1106:S1135,'control variables'!Y$7:Y$36)*$E1136,SUMPRODUCT(S1106:S1135,'control variables'!AC$7:AC$36)*$E1136)</f>
        <v>3.70958654420419E-59</v>
      </c>
      <c r="AD1136" s="10">
        <f t="shared" ca="1" si="832"/>
        <v>1.710476453621933E-58</v>
      </c>
      <c r="AE1136" s="82">
        <f ca="1">SUMPRODUCT(P1106:P1135,'control variables'!AL$7:AL$36)</f>
        <v>3.2501191085181785E-59</v>
      </c>
      <c r="AF1136" s="82">
        <f ca="1">SUMPRODUCT(Q1106:Q1135,'control variables'!AM$7:AM$36)</f>
        <v>3.7416985215016444E-59</v>
      </c>
      <c r="AG1136" s="82">
        <f ca="1">SUMPRODUCT(R1106:R1135,'control variables'!AN$7:AN$36)</f>
        <v>1.0668565845998996E-58</v>
      </c>
      <c r="AH1136" s="82">
        <f ca="1">SUMPRODUCT(S1106:S1135,'control variables'!AO$7:AO$36)</f>
        <v>4.619383187330406E-59</v>
      </c>
      <c r="AI1136" s="82">
        <f t="shared" ca="1" si="844"/>
        <v>2.2279766663349225E-58</v>
      </c>
      <c r="AJ1136" s="10">
        <f ca="1">SUMPRODUCT(P1106:P1135,'control variables'!AP$7:AP$36)</f>
        <v>3.1055014493578776E-62</v>
      </c>
      <c r="AK1136" s="10">
        <f ca="1">SUMPRODUCT(Q1106:Q1135,'control variables'!AQ$7:AQ$36)</f>
        <v>8.9614502763714826E-62</v>
      </c>
      <c r="AL1136" s="10">
        <f ca="1">SUMPRODUCT(R1106:R1135,'control variables'!AR$7:AR$36)</f>
        <v>3.2209805266883975E-60</v>
      </c>
      <c r="AM1136" s="10">
        <f ca="1">SUMPRODUCT(S1106:S1135,'control variables'!AS$7:AS$36)</f>
        <v>2.4130246711148457E-60</v>
      </c>
      <c r="AN1136" s="10">
        <f t="shared" ca="1" si="866"/>
        <v>5.7546747150605363E-60</v>
      </c>
      <c r="AO1136" s="82">
        <f ca="1">SUMPRODUCT(P1106:P1135,'control variables'!AX$7:AX$36)</f>
        <v>4.2230080500418927E-62</v>
      </c>
      <c r="AP1136" s="82">
        <f ca="1">SUMPRODUCT(Q1106:Q1135,'control variables'!AY$7:AY$36)</f>
        <v>9.7489638370619844E-62</v>
      </c>
      <c r="AQ1136" s="82">
        <f ca="1">SUMPRODUCT(R1106:R1135,'control variables'!AZ$7:AZ$36)</f>
        <v>8.7600839446046948E-61</v>
      </c>
      <c r="AR1136" s="82">
        <f ca="1">SUMPRODUCT(S1106:S1135,'control variables'!BA$7:BA$36)</f>
        <v>6.5626906167921495E-61</v>
      </c>
      <c r="AS1136" s="82">
        <f t="shared" ca="1" si="867"/>
        <v>1.6719971750107232E-60</v>
      </c>
      <c r="AT1136" s="10">
        <f ca="1">SUMPRODUCT(P1106:P1135,'control variables'!AT$7:AT$36)</f>
        <v>-3.7269693982170371E-62</v>
      </c>
      <c r="AU1136" s="10">
        <f ca="1">SUMPRODUCT(Q1106:Q1135,'control variables'!AU$7:AU$36)</f>
        <v>4.0429418898473514E-62</v>
      </c>
      <c r="AV1136" s="10">
        <f ca="1">SUMPRODUCT(R1106:R1135,'control variables'!AV$7:AV$36)</f>
        <v>1.7409231764335218E-59</v>
      </c>
      <c r="AW1136" s="10">
        <f ca="1">SUMPRODUCT(S1106:S1135,'control variables'!AW$7:AW$36)</f>
        <v>1.3042272501935286E-59</v>
      </c>
      <c r="AX1136" s="10">
        <f t="shared" ca="1" si="845"/>
        <v>3.0454663991186808E-59</v>
      </c>
      <c r="AY1136" s="82">
        <f ca="1">SUMPRODUCT(P1106:P1135,'control variables'!BB$7:BB$36)</f>
        <v>1.3508267803278639E-61</v>
      </c>
      <c r="AZ1136" s="82">
        <f ca="1">SUMPRODUCT(Q1106:Q1135,'control variables'!BC$7:BC$36)</f>
        <v>3.4446058809447823E-61</v>
      </c>
      <c r="BA1136" s="82">
        <f ca="1">SUMPRODUCT(R1106:R1135,'control variables'!BD$7:BD$36)</f>
        <v>2.4113299969833225E-60</v>
      </c>
      <c r="BB1136" s="82">
        <f ca="1">SUMPRODUCT(S1106:S1135,'control variables'!BE$7:BE$36)</f>
        <v>3.4266720588121134E-61</v>
      </c>
      <c r="BC1136" s="82">
        <f t="shared" ca="1" si="868"/>
        <v>3.2335404689917984E-60</v>
      </c>
      <c r="BD1136" s="10">
        <f ca="1">SUMPRODUCT(P1106:P1135,'control variables'!BF$7:BF$36)</f>
        <v>2.825811965090553E-62</v>
      </c>
      <c r="BE1136" s="10">
        <f ca="1">SUMPRODUCT(Q1106:Q1135,'control variables'!BG$7:BG$36)</f>
        <v>3.2617435642505558E-62</v>
      </c>
      <c r="BF1136" s="10">
        <f ca="1">SUMPRODUCT(R1106:R1135,'control variables'!BH$7:BH$36)</f>
        <v>9.7696356611712791E-61</v>
      </c>
      <c r="BG1136" s="10">
        <f ca="1">SUMPRODUCT(S1106:S1135,'control variables'!BI$7:BI$36)</f>
        <v>2.1957014346603947E-60</v>
      </c>
      <c r="BH1136" s="10">
        <f t="shared" ca="1" si="869"/>
        <v>3.2335405560709337E-60</v>
      </c>
      <c r="BI1136" s="82">
        <f t="shared" ca="1" si="846"/>
        <v>3.2599004069232401E-59</v>
      </c>
      <c r="BJ1136" s="82">
        <f t="shared" ca="1" si="847"/>
        <v>3.7801875222009393E-59</v>
      </c>
      <c r="BK1136" s="82">
        <f t="shared" ca="1" si="848"/>
        <v>1.265062202213085E-58</v>
      </c>
      <c r="BL1136" s="82">
        <f t="shared" ca="1" si="849"/>
        <v>5.9578771581120563E-59</v>
      </c>
      <c r="BM1136" s="82">
        <f t="shared" ca="1" si="839"/>
        <v>2.5648587109367088E-58</v>
      </c>
      <c r="BN1136" s="10">
        <f ca="1">BN1135+BI1136-INDIRECT(ADDRESS(MAX($D1136-'key variables'!$B$9*30,34),scenario!BI$4),TRUE)</f>
        <v>9439390.0751690175</v>
      </c>
      <c r="BO1136" s="10">
        <f ca="1">BO1135+BJ1136-INDIRECT(ADDRESS(MAX($D1136-'key variables'!$B$9*30,34),scenario!BJ$4),TRUE)</f>
        <v>10895583.360992203</v>
      </c>
      <c r="BP1136" s="10">
        <f ca="1">BP1135+BK1136-INDIRECT(ADDRESS(MAX($D1136-'key variables'!$B$9*30,34),scenario!BK$4),TRUE)</f>
        <v>32531162.537994072</v>
      </c>
      <c r="BQ1136" s="10">
        <f ca="1">BQ1135+BL1136-INDIRECT(ADDRESS(MAX($D1136-'key variables'!$B$9*30,34),scenario!BL$4),TRUE)</f>
        <v>14415841.516535141</v>
      </c>
      <c r="BR1136" s="10">
        <f t="shared" ca="1" si="870"/>
        <v>67281977.490690395</v>
      </c>
      <c r="BS1136" s="82">
        <f t="shared" ca="1" si="851"/>
        <v>-2.3433848477536824E-9</v>
      </c>
      <c r="BT1136" s="82">
        <f t="shared" ca="1" si="852"/>
        <v>-3.4288309057018498E-10</v>
      </c>
      <c r="BU1136" s="82">
        <f t="shared" ca="1" si="853"/>
        <v>-4.2578247660364599E-9</v>
      </c>
      <c r="BV1136" s="82">
        <f t="shared" ca="1" si="854"/>
        <v>-2.9943922343414556E-9</v>
      </c>
      <c r="BW1136" s="82">
        <f t="shared" ca="1" si="871"/>
        <v>-9.9384849387017825E-9</v>
      </c>
      <c r="BX1136" s="10">
        <f t="shared" ca="1" si="855"/>
        <v>-1.8625994260191893E-12</v>
      </c>
      <c r="BY1136" s="10">
        <f t="shared" ca="1" si="856"/>
        <v>2.8902850229962428E-12</v>
      </c>
      <c r="BZ1136" s="10">
        <f t="shared" ca="1" si="857"/>
        <v>-3.5034723983035463E-11</v>
      </c>
      <c r="CA1136" s="10">
        <f t="shared" ca="1" si="858"/>
        <v>-2.0257049910634696E-11</v>
      </c>
      <c r="CB1136" s="10">
        <v>0</v>
      </c>
      <c r="CC1136" s="82">
        <f t="shared" ca="1" si="859"/>
        <v>3.9725652202851362E-13</v>
      </c>
      <c r="CD1136" s="82">
        <f t="shared" ca="1" si="860"/>
        <v>3.4270724516460853E-13</v>
      </c>
      <c r="CE1136" s="82">
        <f t="shared" ca="1" si="861"/>
        <v>1.8915613015532971E-10</v>
      </c>
      <c r="CF1136" s="82">
        <f t="shared" ca="1" si="862"/>
        <v>3.7028113764059381E-11</v>
      </c>
      <c r="CG1136" s="82">
        <f t="shared" ca="1" si="872"/>
        <v>2.269242076865822E-10</v>
      </c>
      <c r="CH1136" s="13" t="str">
        <f t="shared" ca="1" si="824"/>
        <v/>
      </c>
      <c r="CI1136" s="81">
        <f t="shared" ca="1" si="833"/>
        <v>0.1131775965863165</v>
      </c>
      <c r="CJ1136" s="81">
        <f t="shared" ca="1" si="834"/>
        <v>0.13063724757458739</v>
      </c>
      <c r="CK1136" s="81">
        <f t="shared" ca="1" si="835"/>
        <v>0.39004625943939081</v>
      </c>
      <c r="CL1136" s="81">
        <f t="shared" ca="1" si="836"/>
        <v>0.17284488538116416</v>
      </c>
      <c r="CM1136" s="89">
        <f t="shared" ca="1" si="825"/>
        <v>0.80670598898145884</v>
      </c>
    </row>
    <row r="1137" spans="1:91" x14ac:dyDescent="0.3">
      <c r="A1137">
        <v>1072</v>
      </c>
      <c r="B1137" s="3">
        <f t="shared" si="838"/>
        <v>3.1666666666666665</v>
      </c>
      <c r="C1137" s="3">
        <f t="shared" si="826"/>
        <v>35.733333333333334</v>
      </c>
      <c r="D1137" s="4">
        <f t="shared" ca="1" si="863"/>
        <v>1137</v>
      </c>
      <c r="E1137" s="58">
        <f>(0.5*(COS(B1137*2*PI())+1)*('key variables'!$B$4-'key variables'!$B$6)+'key variables'!$B$6)/'key variables'!$B$4</f>
        <v>1</v>
      </c>
      <c r="F1137" s="10">
        <f t="shared" ca="1" si="827"/>
        <v>11689222.907461114</v>
      </c>
      <c r="G1137" s="10">
        <f t="shared" ca="1" si="828"/>
        <v>13492492.798713122</v>
      </c>
      <c r="H1137" s="10">
        <f t="shared" ca="1" si="829"/>
        <v>40309474.521088287</v>
      </c>
      <c r="I1137" s="10">
        <f t="shared" ca="1" si="830"/>
        <v>17912154.249750931</v>
      </c>
      <c r="J1137" s="10">
        <f t="shared" ca="1" si="864"/>
        <v>83403344.477013454</v>
      </c>
      <c r="K1137" s="82">
        <f t="shared" ca="1" si="840"/>
        <v>2249832.832292099</v>
      </c>
      <c r="L1137" s="82">
        <f t="shared" ca="1" si="841"/>
        <v>2596909.4377209195</v>
      </c>
      <c r="M1137" s="82">
        <f t="shared" ca="1" si="842"/>
        <v>7778311.98309422</v>
      </c>
      <c r="N1137" s="82">
        <f t="shared" ca="1" si="843"/>
        <v>3496312.733215793</v>
      </c>
      <c r="O1137" s="82">
        <f t="shared" ca="1" si="865"/>
        <v>16121366.986323033</v>
      </c>
      <c r="P1137" s="10">
        <f ca="1">IF(IF($A1137&gt;='key variables'!$B$26,K1137*SUMPRODUCT(Z1137:AC1137,'control variables'!$O$3:$R$3)/J1137+F$65*'key variables'!$B$25/scenario!J$65,K1137*SUMPRODUCT(Z1137:AC1137,'control variables'!$O$7:$R$7)/J1137+F$65*'key variables'!$B$25/scenario!J$65)&lt;'key variables'!$B$28,0,IF($A1137&gt;='key variables'!$B$26,K1137*SUMPRODUCT(Z1137:AC1137,'control variables'!$O$3:$R$3)/J1137+F$65*'key variables'!$B$25/scenario!J$65,K1137*SUMPRODUCT(Z1137:AC1137,'control variables'!$O$7:$R$7)/J1137+F$65*'key variables'!$B$25/scenario!J$65))</f>
        <v>3.9701702680035923E-60</v>
      </c>
      <c r="Q1137" s="10">
        <f ca="1">IF(IF($A1137&gt;='key variables'!$B$26,L1137*SUMPRODUCT(Z1137:AC1137,'control variables'!$O$4:$R$4)/J1137+G$65*'key variables'!$B$25/scenario!J$65,L1137*SUMPRODUCT(Z1137:AC1137,'control variables'!$O$7:$R$7)/J1137+G$65*'key variables'!$B$25/scenario!J$65)&lt;'key variables'!$B$28,0,IF($A1137&gt;='key variables'!$B$26,L1137*SUMPRODUCT(Z1137:AC1137,'control variables'!$O$4:$R$4)/J1137+G$65*'key variables'!$B$25/scenario!J$65,L1137*SUMPRODUCT(Z1137:AC1137,'control variables'!$O$7:$R$7)/J1137+G$65*'key variables'!$B$25/scenario!J$65))</f>
        <v>4.582639425629529E-60</v>
      </c>
      <c r="R1137" s="10">
        <f ca="1">IF(IF($A1137&gt;='key variables'!$B$26,M1137*SUMPRODUCT(Z1137:AC1137,'control variables'!$O$5:$R$5)/J1137+H$65*'key variables'!$B$25/scenario!J$65,M1137*SUMPRODUCT(Z1137:AC1137,'control variables'!$O$7:$R$7)/J1137+H$65*'key variables'!$B$25/scenario!J$65)&lt;'key variables'!$B$28,0,IF($A1137&gt;='key variables'!$B$26,M1137*SUMPRODUCT(Z1137:AC1137,'control variables'!$O$5:$R$5)/J1137+H$65*'key variables'!$B$25/scenario!J$65,M1137*SUMPRODUCT(Z1137:AC1137,'control variables'!$O$7:$R$7)/J1137+H$65*'key variables'!$B$25/scenario!J$65))</f>
        <v>1.3726007784798556E-59</v>
      </c>
      <c r="S1137" s="10">
        <f ca="1">IF(IF($A1137&gt;='key variables'!$B$26,N1137*SUMPRODUCT(Z1137:AC1137,'control variables'!$O$6:$R$6)/J1137+I$65*'key variables'!$B$25/scenario!J$65,N1137*SUMPRODUCT(Z1137:AC1137,'control variables'!$O$7:$R$7)/J1137+I$65*'key variables'!$B$25/scenario!J$65)&lt;'key variables'!$B$28,0,IF($A1137&gt;='key variables'!$B$26,N1137*SUMPRODUCT(Z1137:AC1137,'control variables'!$O$6:$R$6)/J1137+I$65*'key variables'!$B$25/scenario!J$65,N1137*SUMPRODUCT(Z1137:AC1137,'control variables'!$O$7:$R$7)/J1137+I$65*'key variables'!$B$25/scenario!J$65))</f>
        <v>6.1697725545741949E-60</v>
      </c>
      <c r="T1137" s="10">
        <f t="shared" ca="1" si="837"/>
        <v>2.8448590033005871E-59</v>
      </c>
      <c r="U1137" s="82">
        <f ca="1">SUMPRODUCT(P1107:P1136,'control variables'!AD$7:AD$36)</f>
        <v>8.4174954406193218E-60</v>
      </c>
      <c r="V1137" s="82">
        <f ca="1">SUMPRODUCT(Q1107:Q1136,'control variables'!AE$7:AE$36)</f>
        <v>9.7160433601846724E-60</v>
      </c>
      <c r="W1137" s="82">
        <f ca="1">SUMPRODUCT(R1107:R1136,'control variables'!AF$7:AF$36)</f>
        <v>2.9101675783932047E-59</v>
      </c>
      <c r="X1137" s="82">
        <f ca="1">SUMPRODUCT(S1107:S1136,'control variables'!AG$7:AG$36)</f>
        <v>1.3081059209559198E-59</v>
      </c>
      <c r="Y1137" s="82">
        <f t="shared" ca="1" si="831"/>
        <v>6.0316273794295237E-59</v>
      </c>
      <c r="Z1137" s="10">
        <f ca="1">IF($A1137&gt;='key variables'!$B$26,SUMPRODUCT(P1107:P1136,'control variables'!V$7:V$36)*$E1137,SUMPRODUCT(P1107:P1136,'control variables'!Z$7:Z$36)*$E1137)</f>
        <v>2.0539541018799404E-59</v>
      </c>
      <c r="AA1137" s="10">
        <f ca="1">IF($A1137&gt;='key variables'!$B$26,SUMPRODUCT(Q1107:Q1136,'control variables'!W$7:W$36)*$E1137,SUMPRODUCT(Q1107:Q1136,'control variables'!AA$7:AA$36)*$E1137)</f>
        <v>2.3708129400811858E-59</v>
      </c>
      <c r="AB1137" s="10">
        <f ca="1">IF($A1137&gt;='key variables'!$B$26,SUMPRODUCT(R1107:R1136,'control variables'!X$7:X$36)*$E1137,SUMPRODUCT(R1107:R1136,'control variables'!AB$7:AB$36)*$E1137)</f>
        <v>7.1011035015885311E-59</v>
      </c>
      <c r="AC1137" s="10">
        <f ca="1">IF($A1137&gt;='key variables'!$B$26,SUMPRODUCT(S1107:S1136,'control variables'!Y$7:Y$36)*$E1137,SUMPRODUCT(S1107:S1136,'control variables'!AC$7:AC$36)*$E1137)</f>
        <v>3.1919108730080483E-59</v>
      </c>
      <c r="AD1137" s="10">
        <f t="shared" ca="1" si="832"/>
        <v>1.4717781416557706E-58</v>
      </c>
      <c r="AE1137" s="82">
        <f ca="1">SUMPRODUCT(P1107:P1136,'control variables'!AL$7:AL$36)</f>
        <v>2.7965624733189598E-59</v>
      </c>
      <c r="AF1137" s="82">
        <f ca="1">SUMPRODUCT(Q1107:Q1136,'control variables'!AM$7:AM$36)</f>
        <v>3.2195415990386026E-59</v>
      </c>
      <c r="AG1137" s="82">
        <f ca="1">SUMPRODUCT(R1107:R1136,'control variables'!AN$7:AN$36)</f>
        <v>9.1797592312411868E-59</v>
      </c>
      <c r="AH1137" s="82">
        <f ca="1">SUMPRODUCT(S1107:S1136,'control variables'!AO$7:AO$36)</f>
        <v>3.9747446909595264E-59</v>
      </c>
      <c r="AI1137" s="82">
        <f t="shared" ca="1" si="844"/>
        <v>1.9170607994558276E-58</v>
      </c>
      <c r="AJ1137" s="10">
        <f ca="1">SUMPRODUCT(P1107:P1136,'control variables'!AP$7:AP$36)</f>
        <v>2.6721263203401473E-62</v>
      </c>
      <c r="AK1137" s="10">
        <f ca="1">SUMPRODUCT(Q1107:Q1136,'control variables'!AQ$7:AQ$36)</f>
        <v>7.7108729596191452E-62</v>
      </c>
      <c r="AL1137" s="10">
        <f ca="1">SUMPRODUCT(R1107:R1136,'control variables'!AR$7:AR$36)</f>
        <v>2.7714902031189758E-60</v>
      </c>
      <c r="AM1137" s="10">
        <f ca="1">SUMPRODUCT(S1107:S1136,'control variables'!AS$7:AS$36)</f>
        <v>2.0762852120546703E-60</v>
      </c>
      <c r="AN1137" s="10">
        <f t="shared" ca="1" si="866"/>
        <v>4.9516054079732392E-60</v>
      </c>
      <c r="AO1137" s="82">
        <f ca="1">SUMPRODUCT(P1107:P1136,'control variables'!AX$7:AX$36)</f>
        <v>3.6336840106316903E-62</v>
      </c>
      <c r="AP1137" s="82">
        <f ca="1">SUMPRODUCT(Q1107:Q1136,'control variables'!AY$7:AY$36)</f>
        <v>8.38848839386117E-62</v>
      </c>
      <c r="AQ1137" s="82">
        <f ca="1">SUMPRODUCT(R1107:R1136,'control variables'!AZ$7:AZ$36)</f>
        <v>7.5376074551848626E-61</v>
      </c>
      <c r="AR1137" s="82">
        <f ca="1">SUMPRODUCT(S1107:S1136,'control variables'!BA$7:BA$36)</f>
        <v>5.6468620657078058E-61</v>
      </c>
      <c r="AS1137" s="82">
        <f t="shared" ca="1" si="867"/>
        <v>1.4386686761341957E-60</v>
      </c>
      <c r="AT1137" s="10">
        <f ca="1">SUMPRODUCT(P1107:P1136,'control variables'!AT$7:AT$36)</f>
        <v>-3.2068679362996992E-62</v>
      </c>
      <c r="AU1137" s="10">
        <f ca="1">SUMPRODUCT(Q1107:Q1136,'control variables'!AU$7:AU$36)</f>
        <v>3.4787462223534371E-62</v>
      </c>
      <c r="AV1137" s="10">
        <f ca="1">SUMPRODUCT(R1107:R1136,'control variables'!AV$7:AV$36)</f>
        <v>1.4979760007518496E-59</v>
      </c>
      <c r="AW1137" s="10">
        <f ca="1">SUMPRODUCT(S1107:S1136,'control variables'!AW$7:AW$36)</f>
        <v>1.1222213287543577E-59</v>
      </c>
      <c r="AX1137" s="10">
        <f t="shared" ca="1" si="845"/>
        <v>2.6204692077922611E-59</v>
      </c>
      <c r="AY1137" s="82">
        <f ca="1">SUMPRODUCT(P1107:P1136,'control variables'!BB$7:BB$36)</f>
        <v>1.162317858418895E-61</v>
      </c>
      <c r="AZ1137" s="82">
        <f ca="1">SUMPRODUCT(Q1107:Q1136,'control variables'!BC$7:BC$36)</f>
        <v>2.9639084662395508E-61</v>
      </c>
      <c r="BA1137" s="82">
        <f ca="1">SUMPRODUCT(R1107:R1136,'control variables'!BD$7:BD$36)</f>
        <v>2.0748270310088425E-60</v>
      </c>
      <c r="BB1137" s="82">
        <f ca="1">SUMPRODUCT(S1107:S1136,'control variables'!BE$7:BE$36)</f>
        <v>2.9484773228553123E-61</v>
      </c>
      <c r="BC1137" s="82">
        <f t="shared" ca="1" si="868"/>
        <v>2.7822973957602183E-60</v>
      </c>
      <c r="BD1137" s="10">
        <f ca="1">SUMPRODUCT(P1107:P1136,'control variables'!BF$7:BF$36)</f>
        <v>2.4314677199110237E-62</v>
      </c>
      <c r="BE1137" s="10">
        <f ca="1">SUMPRODUCT(Q1107:Q1136,'control variables'!BG$7:BG$36)</f>
        <v>2.8065647272636599E-62</v>
      </c>
      <c r="BF1137" s="10">
        <f ca="1">SUMPRODUCT(R1107:R1136,'control variables'!BH$7:BH$36)</f>
        <v>8.406275448928656E-61</v>
      </c>
      <c r="BG1137" s="10">
        <f ca="1">SUMPRODUCT(S1107:S1136,'control variables'!BI$7:BI$36)</f>
        <v>1.8892896013227804E-60</v>
      </c>
      <c r="BH1137" s="10">
        <f t="shared" ca="1" si="869"/>
        <v>2.7822974706873928E-60</v>
      </c>
      <c r="BI1137" s="82">
        <f t="shared" ca="1" si="846"/>
        <v>2.8049787839668493E-59</v>
      </c>
      <c r="BJ1137" s="82">
        <f t="shared" ca="1" si="847"/>
        <v>3.2526594299233518E-59</v>
      </c>
      <c r="BK1137" s="82">
        <f t="shared" ca="1" si="848"/>
        <v>1.088521793509392E-58</v>
      </c>
      <c r="BL1137" s="82">
        <f t="shared" ca="1" si="849"/>
        <v>5.126450792942437E-59</v>
      </c>
      <c r="BM1137" s="82">
        <f t="shared" ca="1" si="839"/>
        <v>2.2069306941926559E-58</v>
      </c>
      <c r="BN1137" s="10">
        <f ca="1">BN1136+BI1137-INDIRECT(ADDRESS(MAX($D1137-'key variables'!$B$9*30,34),scenario!BI$4),TRUE)</f>
        <v>9439390.0751690175</v>
      </c>
      <c r="BO1137" s="10">
        <f ca="1">BO1136+BJ1137-INDIRECT(ADDRESS(MAX($D1137-'key variables'!$B$9*30,34),scenario!BJ$4),TRUE)</f>
        <v>10895583.360992203</v>
      </c>
      <c r="BP1137" s="10">
        <f ca="1">BP1136+BK1137-INDIRECT(ADDRESS(MAX($D1137-'key variables'!$B$9*30,34),scenario!BK$4),TRUE)</f>
        <v>32531162.537994072</v>
      </c>
      <c r="BQ1137" s="10">
        <f ca="1">BQ1136+BL1137-INDIRECT(ADDRESS(MAX($D1137-'key variables'!$B$9*30,34),scenario!BL$4),TRUE)</f>
        <v>14415841.516535141</v>
      </c>
      <c r="BR1137" s="10">
        <f t="shared" ca="1" si="870"/>
        <v>67281977.490690395</v>
      </c>
      <c r="BS1137" s="82">
        <f t="shared" ca="1" si="851"/>
        <v>-2.3433848477536824E-9</v>
      </c>
      <c r="BT1137" s="82">
        <f t="shared" ca="1" si="852"/>
        <v>-3.4288309057018498E-10</v>
      </c>
      <c r="BU1137" s="82">
        <f t="shared" ca="1" si="853"/>
        <v>-4.2578247660364599E-9</v>
      </c>
      <c r="BV1137" s="82">
        <f t="shared" ca="1" si="854"/>
        <v>-2.9943922343414556E-9</v>
      </c>
      <c r="BW1137" s="82">
        <f t="shared" ca="1" si="871"/>
        <v>-9.9384849387017825E-9</v>
      </c>
      <c r="BX1137" s="10">
        <f t="shared" ca="1" si="855"/>
        <v>-1.8625994260191893E-12</v>
      </c>
      <c r="BY1137" s="10">
        <f t="shared" ca="1" si="856"/>
        <v>2.8902850229962428E-12</v>
      </c>
      <c r="BZ1137" s="10">
        <f t="shared" ca="1" si="857"/>
        <v>-3.5034723983035463E-11</v>
      </c>
      <c r="CA1137" s="10">
        <f t="shared" ca="1" si="858"/>
        <v>-2.0257049910634696E-11</v>
      </c>
      <c r="CB1137" s="10">
        <v>0</v>
      </c>
      <c r="CC1137" s="82">
        <f t="shared" ca="1" si="859"/>
        <v>3.9725652202851362E-13</v>
      </c>
      <c r="CD1137" s="82">
        <f t="shared" ca="1" si="860"/>
        <v>3.4270724516460853E-13</v>
      </c>
      <c r="CE1137" s="82">
        <f t="shared" ca="1" si="861"/>
        <v>1.8915613015532971E-10</v>
      </c>
      <c r="CF1137" s="82">
        <f t="shared" ca="1" si="862"/>
        <v>3.7028113764059381E-11</v>
      </c>
      <c r="CG1137" s="82">
        <f t="shared" ca="1" si="872"/>
        <v>2.269242076865822E-10</v>
      </c>
      <c r="CH1137" s="13" t="str">
        <f t="shared" ca="1" si="824"/>
        <v/>
      </c>
      <c r="CI1137" s="81">
        <f t="shared" ca="1" si="833"/>
        <v>0.1131775965863165</v>
      </c>
      <c r="CJ1137" s="81">
        <f t="shared" ca="1" si="834"/>
        <v>0.13063724757458739</v>
      </c>
      <c r="CK1137" s="81">
        <f t="shared" ca="1" si="835"/>
        <v>0.39004625943939081</v>
      </c>
      <c r="CL1137" s="81">
        <f t="shared" ca="1" si="836"/>
        <v>0.17284488538116416</v>
      </c>
      <c r="CM1137" s="89">
        <f t="shared" ca="1" si="825"/>
        <v>0.80670598898145884</v>
      </c>
    </row>
    <row r="1138" spans="1:91" x14ac:dyDescent="0.3">
      <c r="A1138">
        <v>1073</v>
      </c>
      <c r="B1138" s="3">
        <f t="shared" si="838"/>
        <v>3.1694444444444443</v>
      </c>
      <c r="C1138" s="3">
        <f t="shared" si="826"/>
        <v>35.766666666666666</v>
      </c>
      <c r="D1138" s="4">
        <f t="shared" ca="1" si="863"/>
        <v>1138</v>
      </c>
      <c r="E1138" s="58">
        <f>(0.5*(COS(B1138*2*PI())+1)*('key variables'!$B$4-'key variables'!$B$6)+'key variables'!$B$6)/'key variables'!$B$4</f>
        <v>1</v>
      </c>
      <c r="F1138" s="10">
        <f t="shared" ca="1" si="827"/>
        <v>11689222.907461114</v>
      </c>
      <c r="G1138" s="10">
        <f t="shared" ca="1" si="828"/>
        <v>13492492.798713122</v>
      </c>
      <c r="H1138" s="10">
        <f t="shared" ca="1" si="829"/>
        <v>40309474.521088287</v>
      </c>
      <c r="I1138" s="10">
        <f t="shared" ca="1" si="830"/>
        <v>17912154.249750931</v>
      </c>
      <c r="J1138" s="10">
        <f t="shared" ca="1" si="864"/>
        <v>83403344.477013454</v>
      </c>
      <c r="K1138" s="82">
        <f t="shared" ca="1" si="840"/>
        <v>2249832.832292099</v>
      </c>
      <c r="L1138" s="82">
        <f t="shared" ca="1" si="841"/>
        <v>2596909.4377209195</v>
      </c>
      <c r="M1138" s="82">
        <f t="shared" ca="1" si="842"/>
        <v>7778311.98309422</v>
      </c>
      <c r="N1138" s="82">
        <f t="shared" ca="1" si="843"/>
        <v>3496312.733215793</v>
      </c>
      <c r="O1138" s="82">
        <f t="shared" ca="1" si="865"/>
        <v>16121366.986323033</v>
      </c>
      <c r="P1138" s="10">
        <f ca="1">IF(IF($A1138&gt;='key variables'!$B$26,K1138*SUMPRODUCT(Z1138:AC1138,'control variables'!$O$3:$R$3)/J1138+F$65*'key variables'!$B$25/scenario!J$65,K1138*SUMPRODUCT(Z1138:AC1138,'control variables'!$O$7:$R$7)/J1138+F$65*'key variables'!$B$25/scenario!J$65)&lt;'key variables'!$B$28,0,IF($A1138&gt;='key variables'!$B$26,K1138*SUMPRODUCT(Z1138:AC1138,'control variables'!$O$3:$R$3)/J1138+F$65*'key variables'!$B$25/scenario!J$65,K1138*SUMPRODUCT(Z1138:AC1138,'control variables'!$O$7:$R$7)/J1138+F$65*'key variables'!$B$25/scenario!J$65))</f>
        <v>3.4161299366187277E-60</v>
      </c>
      <c r="Q1138" s="10">
        <f ca="1">IF(IF($A1138&gt;='key variables'!$B$26,L1138*SUMPRODUCT(Z1138:AC1138,'control variables'!$O$4:$R$4)/J1138+G$65*'key variables'!$B$25/scenario!J$65,L1138*SUMPRODUCT(Z1138:AC1138,'control variables'!$O$7:$R$7)/J1138+G$65*'key variables'!$B$25/scenario!J$65)&lt;'key variables'!$B$28,0,IF($A1138&gt;='key variables'!$B$26,L1138*SUMPRODUCT(Z1138:AC1138,'control variables'!$O$4:$R$4)/J1138+G$65*'key variables'!$B$25/scenario!J$65,L1138*SUMPRODUCT(Z1138:AC1138,'control variables'!$O$7:$R$7)/J1138+G$65*'key variables'!$B$25/scenario!J$65))</f>
        <v>3.9431285496212179E-60</v>
      </c>
      <c r="R1138" s="10">
        <f ca="1">IF(IF($A1138&gt;='key variables'!$B$26,M1138*SUMPRODUCT(Z1138:AC1138,'control variables'!$O$5:$R$5)/J1138+H$65*'key variables'!$B$25/scenario!J$65,M1138*SUMPRODUCT(Z1138:AC1138,'control variables'!$O$7:$R$7)/J1138+H$65*'key variables'!$B$25/scenario!J$65)&lt;'key variables'!$B$28,0,IF($A1138&gt;='key variables'!$B$26,M1138*SUMPRODUCT(Z1138:AC1138,'control variables'!$O$5:$R$5)/J1138+H$65*'key variables'!$B$25/scenario!J$65,M1138*SUMPRODUCT(Z1138:AC1138,'control variables'!$O$7:$R$7)/J1138+H$65*'key variables'!$B$25/scenario!J$65))</f>
        <v>1.1810532782890114E-59</v>
      </c>
      <c r="S1138" s="10">
        <f ca="1">IF(IF($A1138&gt;='key variables'!$B$26,N1138*SUMPRODUCT(Z1138:AC1138,'control variables'!$O$6:$R$6)/J1138+I$65*'key variables'!$B$25/scenario!J$65,N1138*SUMPRODUCT(Z1138:AC1138,'control variables'!$O$7:$R$7)/J1138+I$65*'key variables'!$B$25/scenario!J$65)&lt;'key variables'!$B$28,0,IF($A1138&gt;='key variables'!$B$26,N1138*SUMPRODUCT(Z1138:AC1138,'control variables'!$O$6:$R$6)/J1138+I$65*'key variables'!$B$25/scenario!J$65,N1138*SUMPRODUCT(Z1138:AC1138,'control variables'!$O$7:$R$7)/J1138+I$65*'key variables'!$B$25/scenario!J$65))</f>
        <v>5.3087760229507716E-60</v>
      </c>
      <c r="T1138" s="10">
        <f t="shared" ca="1" si="837"/>
        <v>2.4478567292080831E-59</v>
      </c>
      <c r="U1138" s="82">
        <f ca="1">SUMPRODUCT(P1108:P1137,'control variables'!AD$7:AD$36)</f>
        <v>7.2428274418847388E-60</v>
      </c>
      <c r="V1138" s="82">
        <f ca="1">SUMPRODUCT(Q1108:Q1137,'control variables'!AE$7:AE$36)</f>
        <v>8.3601619949924129E-60</v>
      </c>
      <c r="W1138" s="82">
        <f ca="1">SUMPRODUCT(R1108:R1137,'control variables'!AF$7:AF$36)</f>
        <v>2.5040514421376095E-59</v>
      </c>
      <c r="X1138" s="82">
        <f ca="1">SUMPRODUCT(S1108:S1137,'control variables'!AG$7:AG$36)</f>
        <v>1.1255587280121369E-59</v>
      </c>
      <c r="Y1138" s="82">
        <f t="shared" ca="1" si="831"/>
        <v>5.1899091138374616E-59</v>
      </c>
      <c r="Z1138" s="10">
        <f ca="1">IF($A1138&gt;='key variables'!$B$26,SUMPRODUCT(P1108:P1137,'control variables'!V$7:V$36)*$E1138,SUMPRODUCT(P1108:P1137,'control variables'!Z$7:Z$36)*$E1138)</f>
        <v>1.7673232184576291E-59</v>
      </c>
      <c r="AA1138" s="10">
        <f ca="1">IF($A1138&gt;='key variables'!$B$26,SUMPRODUCT(Q1108:Q1137,'control variables'!W$7:W$36)*$E1138,SUMPRODUCT(Q1108:Q1137,'control variables'!AA$7:AA$36)*$E1138)</f>
        <v>2.0399641607328343E-59</v>
      </c>
      <c r="AB1138" s="10">
        <f ca="1">IF($A1138&gt;='key variables'!$B$26,SUMPRODUCT(R1108:R1137,'control variables'!X$7:X$36)*$E1138,SUMPRODUCT(R1108:R1137,'control variables'!AB$7:AB$36)*$E1138)</f>
        <v>6.1101390160283939E-59</v>
      </c>
      <c r="AC1138" s="10">
        <f ca="1">IF($A1138&gt;='key variables'!$B$26,SUMPRODUCT(S1108:S1137,'control variables'!Y$7:Y$36)*$E1138,SUMPRODUCT(S1108:S1137,'control variables'!AC$7:AC$36)*$E1138)</f>
        <v>2.7464772420918606E-59</v>
      </c>
      <c r="AD1138" s="10">
        <f t="shared" ca="1" si="832"/>
        <v>1.266390363731072E-58</v>
      </c>
      <c r="AE1138" s="82">
        <f ca="1">SUMPRODUCT(P1108:P1137,'control variables'!AL$7:AL$36)</f>
        <v>2.4063000173373839E-59</v>
      </c>
      <c r="AF1138" s="82">
        <f ca="1">SUMPRODUCT(Q1108:Q1137,'control variables'!AM$7:AM$36)</f>
        <v>2.7702520789355594E-59</v>
      </c>
      <c r="AG1138" s="82">
        <f ca="1">SUMPRODUCT(R1108:R1137,'control variables'!AN$7:AN$36)</f>
        <v>7.8987167309990965E-59</v>
      </c>
      <c r="AH1138" s="82">
        <f ca="1">SUMPRODUCT(S1108:S1137,'control variables'!AO$7:AO$36)</f>
        <v>3.4200659953133537E-59</v>
      </c>
      <c r="AI1138" s="82">
        <f t="shared" ca="1" si="844"/>
        <v>1.6495334822585394E-58</v>
      </c>
      <c r="AJ1138" s="10">
        <f ca="1">SUMPRODUCT(P1108:P1137,'control variables'!AP$7:AP$36)</f>
        <v>2.2992290257442831E-62</v>
      </c>
      <c r="AK1138" s="10">
        <f ca="1">SUMPRODUCT(Q1108:Q1137,'control variables'!AQ$7:AQ$36)</f>
        <v>6.6348146746020052E-62</v>
      </c>
      <c r="AL1138" s="10">
        <f ca="1">SUMPRODUCT(R1108:R1137,'control variables'!AR$7:AR$36)</f>
        <v>2.3847266018344185E-60</v>
      </c>
      <c r="AM1138" s="10">
        <f ca="1">SUMPRODUCT(S1108:S1137,'control variables'!AS$7:AS$36)</f>
        <v>1.7865380049368461E-60</v>
      </c>
      <c r="AN1138" s="10">
        <f t="shared" ca="1" si="866"/>
        <v>4.2606050437747278E-60</v>
      </c>
      <c r="AO1138" s="82">
        <f ca="1">SUMPRODUCT(P1108:P1137,'control variables'!AX$7:AX$36)</f>
        <v>3.1266005966977562E-62</v>
      </c>
      <c r="AP1138" s="82">
        <f ca="1">SUMPRODUCT(Q1108:Q1137,'control variables'!AY$7:AY$36)</f>
        <v>7.2178683509354119E-62</v>
      </c>
      <c r="AQ1138" s="82">
        <f ca="1">SUMPRODUCT(R1108:R1137,'control variables'!AZ$7:AZ$36)</f>
        <v>6.4857285053131192E-61</v>
      </c>
      <c r="AR1138" s="82">
        <f ca="1">SUMPRODUCT(S1108:S1137,'control variables'!BA$7:BA$36)</f>
        <v>4.8588380972187707E-61</v>
      </c>
      <c r="AS1138" s="82">
        <f t="shared" ca="1" si="867"/>
        <v>1.2379013497295206E-60</v>
      </c>
      <c r="AT1138" s="10">
        <f ca="1">SUMPRODUCT(P1108:P1137,'control variables'!AT$7:AT$36)</f>
        <v>-2.7593470356335385E-62</v>
      </c>
      <c r="AU1138" s="10">
        <f ca="1">SUMPRODUCT(Q1108:Q1137,'control variables'!AU$7:AU$36)</f>
        <v>2.9932844966008732E-62</v>
      </c>
      <c r="AV1138" s="10">
        <f ca="1">SUMPRODUCT(R1108:R1137,'control variables'!AV$7:AV$36)</f>
        <v>1.2889322913291643E-59</v>
      </c>
      <c r="AW1138" s="10">
        <f ca="1">SUMPRODUCT(S1108:S1137,'control variables'!AW$7:AW$36)</f>
        <v>9.6561447441335291E-60</v>
      </c>
      <c r="AX1138" s="10">
        <f t="shared" ca="1" si="845"/>
        <v>2.2547807032034845E-59</v>
      </c>
      <c r="AY1138" s="82">
        <f ca="1">SUMPRODUCT(P1108:P1137,'control variables'!BB$7:BB$36)</f>
        <v>1.0001155023529992E-61</v>
      </c>
      <c r="AZ1138" s="82">
        <f ca="1">SUMPRODUCT(Q1108:Q1137,'control variables'!BC$7:BC$36)</f>
        <v>2.550292747522401E-61</v>
      </c>
      <c r="BA1138" s="82">
        <f ca="1">SUMPRODUCT(R1108:R1137,'control variables'!BD$7:BD$36)</f>
        <v>1.7852833141837047E-60</v>
      </c>
      <c r="BB1138" s="82">
        <f ca="1">SUMPRODUCT(S1108:S1137,'control variables'!BE$7:BE$36)</f>
        <v>2.5370150321317047E-61</v>
      </c>
      <c r="BC1138" s="82">
        <f t="shared" ca="1" si="868"/>
        <v>2.3940256423844154E-60</v>
      </c>
      <c r="BD1138" s="10">
        <f ca="1">SUMPRODUCT(P1108:P1137,'control variables'!BF$7:BF$36)</f>
        <v>2.0921545191276949E-62</v>
      </c>
      <c r="BE1138" s="10">
        <f ca="1">SUMPRODUCT(Q1108:Q1137,'control variables'!BG$7:BG$36)</f>
        <v>2.4149064490084706E-62</v>
      </c>
      <c r="BF1138" s="10">
        <f ca="1">SUMPRODUCT(R1108:R1137,'control variables'!BH$7:BH$36)</f>
        <v>7.2331732087119227E-61</v>
      </c>
      <c r="BG1138" s="10">
        <f ca="1">SUMPRODUCT(S1108:S1137,'control variables'!BI$7:BI$36)</f>
        <v>1.6256377763028904E-60</v>
      </c>
      <c r="BH1138" s="10">
        <f t="shared" ca="1" si="869"/>
        <v>2.3940257068554443E-60</v>
      </c>
      <c r="BI1138" s="82">
        <f t="shared" ca="1" si="846"/>
        <v>2.4135418253252801E-59</v>
      </c>
      <c r="BJ1138" s="82">
        <f t="shared" ca="1" si="847"/>
        <v>2.7987482909073841E-59</v>
      </c>
      <c r="BK1138" s="82">
        <f t="shared" ca="1" si="848"/>
        <v>9.3661773537466324E-59</v>
      </c>
      <c r="BL1138" s="82">
        <f t="shared" ca="1" si="849"/>
        <v>4.4110506200480231E-59</v>
      </c>
      <c r="BM1138" s="82">
        <f t="shared" ca="1" si="839"/>
        <v>1.8989518090027319E-58</v>
      </c>
      <c r="BN1138" s="10">
        <f ca="1">BN1137+BI1138-INDIRECT(ADDRESS(MAX($D1138-'key variables'!$B$9*30,34),scenario!BI$4),TRUE)</f>
        <v>9439390.0751690175</v>
      </c>
      <c r="BO1138" s="10">
        <f ca="1">BO1137+BJ1138-INDIRECT(ADDRESS(MAX($D1138-'key variables'!$B$9*30,34),scenario!BJ$4),TRUE)</f>
        <v>10895583.360992203</v>
      </c>
      <c r="BP1138" s="10">
        <f ca="1">BP1137+BK1138-INDIRECT(ADDRESS(MAX($D1138-'key variables'!$B$9*30,34),scenario!BK$4),TRUE)</f>
        <v>32531162.537994072</v>
      </c>
      <c r="BQ1138" s="10">
        <f ca="1">BQ1137+BL1138-INDIRECT(ADDRESS(MAX($D1138-'key variables'!$B$9*30,34),scenario!BL$4),TRUE)</f>
        <v>14415841.516535141</v>
      </c>
      <c r="BR1138" s="10">
        <f t="shared" ca="1" si="870"/>
        <v>67281977.490690395</v>
      </c>
      <c r="BS1138" s="82">
        <f t="shared" ca="1" si="851"/>
        <v>-2.3433848477536824E-9</v>
      </c>
      <c r="BT1138" s="82">
        <f t="shared" ca="1" si="852"/>
        <v>-3.4288309057018498E-10</v>
      </c>
      <c r="BU1138" s="82">
        <f t="shared" ca="1" si="853"/>
        <v>-4.2578247660364599E-9</v>
      </c>
      <c r="BV1138" s="82">
        <f t="shared" ca="1" si="854"/>
        <v>-2.9943922343414556E-9</v>
      </c>
      <c r="BW1138" s="82">
        <f t="shared" ca="1" si="871"/>
        <v>-9.9384849387017825E-9</v>
      </c>
      <c r="BX1138" s="10">
        <f t="shared" ca="1" si="855"/>
        <v>-1.8625994260191893E-12</v>
      </c>
      <c r="BY1138" s="10">
        <f t="shared" ca="1" si="856"/>
        <v>2.8902850229962428E-12</v>
      </c>
      <c r="BZ1138" s="10">
        <f t="shared" ca="1" si="857"/>
        <v>-3.5034723983035463E-11</v>
      </c>
      <c r="CA1138" s="10">
        <f t="shared" ca="1" si="858"/>
        <v>-2.0257049910634696E-11</v>
      </c>
      <c r="CB1138" s="10">
        <v>0</v>
      </c>
      <c r="CC1138" s="82">
        <f t="shared" ca="1" si="859"/>
        <v>3.9725652202851362E-13</v>
      </c>
      <c r="CD1138" s="82">
        <f t="shared" ca="1" si="860"/>
        <v>3.4270724516460853E-13</v>
      </c>
      <c r="CE1138" s="82">
        <f t="shared" ca="1" si="861"/>
        <v>1.8915613015532971E-10</v>
      </c>
      <c r="CF1138" s="82">
        <f t="shared" ca="1" si="862"/>
        <v>3.7028113764059381E-11</v>
      </c>
      <c r="CG1138" s="82">
        <f t="shared" ca="1" si="872"/>
        <v>2.269242076865822E-10</v>
      </c>
      <c r="CH1138" s="13" t="str">
        <f t="shared" ca="1" si="824"/>
        <v/>
      </c>
      <c r="CI1138" s="81">
        <f t="shared" ca="1" si="833"/>
        <v>0.1131775965863165</v>
      </c>
      <c r="CJ1138" s="81">
        <f t="shared" ca="1" si="834"/>
        <v>0.13063724757458739</v>
      </c>
      <c r="CK1138" s="81">
        <f t="shared" ca="1" si="835"/>
        <v>0.39004625943939081</v>
      </c>
      <c r="CL1138" s="81">
        <f t="shared" ca="1" si="836"/>
        <v>0.17284488538116416</v>
      </c>
      <c r="CM1138" s="89">
        <f t="shared" ca="1" si="825"/>
        <v>0.80670598898145884</v>
      </c>
    </row>
    <row r="1139" spans="1:91" x14ac:dyDescent="0.3">
      <c r="A1139">
        <v>1074</v>
      </c>
      <c r="B1139" s="3">
        <f t="shared" si="838"/>
        <v>3.1722222222222221</v>
      </c>
      <c r="C1139" s="3">
        <f t="shared" si="826"/>
        <v>35.799999999999997</v>
      </c>
      <c r="D1139" s="4">
        <f t="shared" ca="1" si="863"/>
        <v>1139</v>
      </c>
      <c r="E1139" s="58">
        <f>(0.5*(COS(B1139*2*PI())+1)*('key variables'!$B$4-'key variables'!$B$6)+'key variables'!$B$6)/'key variables'!$B$4</f>
        <v>1</v>
      </c>
      <c r="F1139" s="10">
        <f t="shared" ca="1" si="827"/>
        <v>11689222.907461114</v>
      </c>
      <c r="G1139" s="10">
        <f t="shared" ca="1" si="828"/>
        <v>13492492.798713122</v>
      </c>
      <c r="H1139" s="10">
        <f t="shared" ca="1" si="829"/>
        <v>40309474.521088287</v>
      </c>
      <c r="I1139" s="10">
        <f t="shared" ca="1" si="830"/>
        <v>17912154.249750931</v>
      </c>
      <c r="J1139" s="10">
        <f t="shared" ca="1" si="864"/>
        <v>83403344.477013454</v>
      </c>
      <c r="K1139" s="82">
        <f t="shared" ca="1" si="840"/>
        <v>2249832.832292099</v>
      </c>
      <c r="L1139" s="82">
        <f t="shared" ca="1" si="841"/>
        <v>2596909.4377209195</v>
      </c>
      <c r="M1139" s="82">
        <f t="shared" ca="1" si="842"/>
        <v>7778311.98309422</v>
      </c>
      <c r="N1139" s="82">
        <f t="shared" ca="1" si="843"/>
        <v>3496312.733215793</v>
      </c>
      <c r="O1139" s="82">
        <f t="shared" ca="1" si="865"/>
        <v>16121366.986323033</v>
      </c>
      <c r="P1139" s="10">
        <f ca="1">IF(IF($A1139&gt;='key variables'!$B$26,K1139*SUMPRODUCT(Z1139:AC1139,'control variables'!$O$3:$R$3)/J1139+F$65*'key variables'!$B$25/scenario!J$65,K1139*SUMPRODUCT(Z1139:AC1139,'control variables'!$O$7:$R$7)/J1139+F$65*'key variables'!$B$25/scenario!J$65)&lt;'key variables'!$B$28,0,IF($A1139&gt;='key variables'!$B$26,K1139*SUMPRODUCT(Z1139:AC1139,'control variables'!$O$3:$R$3)/J1139+F$65*'key variables'!$B$25/scenario!J$65,K1139*SUMPRODUCT(Z1139:AC1139,'control variables'!$O$7:$R$7)/J1139+F$65*'key variables'!$B$25/scenario!J$65))</f>
        <v>2.9394063619671723E-60</v>
      </c>
      <c r="Q1139" s="10">
        <f ca="1">IF(IF($A1139&gt;='key variables'!$B$26,L1139*SUMPRODUCT(Z1139:AC1139,'control variables'!$O$4:$R$4)/J1139+G$65*'key variables'!$B$25/scenario!J$65,L1139*SUMPRODUCT(Z1139:AC1139,'control variables'!$O$7:$R$7)/J1139+G$65*'key variables'!$B$25/scenario!J$65)&lt;'key variables'!$B$28,0,IF($A1139&gt;='key variables'!$B$26,L1139*SUMPRODUCT(Z1139:AC1139,'control variables'!$O$4:$R$4)/J1139+G$65*'key variables'!$B$25/scenario!J$65,L1139*SUMPRODUCT(Z1139:AC1139,'control variables'!$O$7:$R$7)/J1139+G$65*'key variables'!$B$25/scenario!J$65))</f>
        <v>3.3928619109503737E-60</v>
      </c>
      <c r="R1139" s="10">
        <f ca="1">IF(IF($A1139&gt;='key variables'!$B$26,M1139*SUMPRODUCT(Z1139:AC1139,'control variables'!$O$5:$R$5)/J1139+H$65*'key variables'!$B$25/scenario!J$65,M1139*SUMPRODUCT(Z1139:AC1139,'control variables'!$O$7:$R$7)/J1139+H$65*'key variables'!$B$25/scenario!J$65)&lt;'key variables'!$B$28,0,IF($A1139&gt;='key variables'!$B$26,M1139*SUMPRODUCT(Z1139:AC1139,'control variables'!$O$5:$R$5)/J1139+H$65*'key variables'!$B$25/scenario!J$65,M1139*SUMPRODUCT(Z1139:AC1139,'control variables'!$O$7:$R$7)/J1139+H$65*'key variables'!$B$25/scenario!J$65))</f>
        <v>1.0162363798904783E-59</v>
      </c>
      <c r="S1139" s="10">
        <f ca="1">IF(IF($A1139&gt;='key variables'!$B$26,N1139*SUMPRODUCT(Z1139:AC1139,'control variables'!$O$6:$R$6)/J1139+I$65*'key variables'!$B$25/scenario!J$65,N1139*SUMPRODUCT(Z1139:AC1139,'control variables'!$O$7:$R$7)/J1139+I$65*'key variables'!$B$25/scenario!J$65)&lt;'key variables'!$B$28,0,IF($A1139&gt;='key variables'!$B$26,N1139*SUMPRODUCT(Z1139:AC1139,'control variables'!$O$6:$R$6)/J1139+I$65*'key variables'!$B$25/scenario!J$65,N1139*SUMPRODUCT(Z1139:AC1139,'control variables'!$O$7:$R$7)/J1139+I$65*'key variables'!$B$25/scenario!J$65))</f>
        <v>4.5679322232004151E-60</v>
      </c>
      <c r="T1139" s="10">
        <f t="shared" ca="1" si="837"/>
        <v>2.1062564295022745E-59</v>
      </c>
      <c r="U1139" s="82">
        <f ca="1">SUMPRODUCT(P1109:P1138,'control variables'!AD$7:AD$36)</f>
        <v>6.2320852708485668E-60</v>
      </c>
      <c r="V1139" s="82">
        <f ca="1">SUMPRODUCT(Q1109:Q1138,'control variables'!AE$7:AE$36)</f>
        <v>7.1934949229361073E-60</v>
      </c>
      <c r="W1139" s="82">
        <f ca="1">SUMPRODUCT(R1109:R1138,'control variables'!AF$7:AF$36)</f>
        <v>2.1546091267821274E-59</v>
      </c>
      <c r="X1139" s="82">
        <f ca="1">SUMPRODUCT(S1109:S1138,'control variables'!AG$7:AG$36)</f>
        <v>9.6848613702360172E-60</v>
      </c>
      <c r="Y1139" s="82">
        <f t="shared" ca="1" si="831"/>
        <v>4.4656532831841967E-59</v>
      </c>
      <c r="Z1139" s="10">
        <f ca="1">IF($A1139&gt;='key variables'!$B$26,SUMPRODUCT(P1109:P1138,'control variables'!V$7:V$36)*$E1139,SUMPRODUCT(P1109:P1138,'control variables'!Z$7:Z$36)*$E1139)</f>
        <v>1.5206918964939977E-59</v>
      </c>
      <c r="AA1139" s="10">
        <f ca="1">IF($A1139&gt;='key variables'!$B$26,SUMPRODUCT(Q1109:Q1138,'control variables'!W$7:W$36)*$E1139,SUMPRODUCT(Q1109:Q1138,'control variables'!AA$7:AA$36)*$E1139)</f>
        <v>1.7552855844172643E-59</v>
      </c>
      <c r="AB1139" s="10">
        <f ca="1">IF($A1139&gt;='key variables'!$B$26,SUMPRODUCT(R1109:R1138,'control variables'!X$7:X$36)*$E1139,SUMPRODUCT(R1109:R1138,'control variables'!AB$7:AB$36)*$E1139)</f>
        <v>5.2574643908289444E-59</v>
      </c>
      <c r="AC1139" s="10">
        <f ca="1">IF($A1139&gt;='key variables'!$B$26,SUMPRODUCT(S1109:S1138,'control variables'!Y$7:Y$36)*$E1139,SUMPRODUCT(S1109:S1138,'control variables'!AC$7:AC$36)*$E1139)</f>
        <v>2.3632042188633806E-59</v>
      </c>
      <c r="AD1139" s="10">
        <f t="shared" ca="1" si="832"/>
        <v>1.0896646090603586E-58</v>
      </c>
      <c r="AE1139" s="82">
        <f ca="1">SUMPRODUCT(P1109:P1138,'control variables'!AL$7:AL$36)</f>
        <v>2.0704989889126243E-59</v>
      </c>
      <c r="AF1139" s="82">
        <f ca="1">SUMPRODUCT(Q1109:Q1138,'control variables'!AM$7:AM$36)</f>
        <v>2.3836612588383492E-59</v>
      </c>
      <c r="AG1139" s="82">
        <f ca="1">SUMPRODUCT(R1109:R1138,'control variables'!AN$7:AN$36)</f>
        <v>6.7964447024096283E-59</v>
      </c>
      <c r="AH1139" s="82">
        <f ca="1">SUMPRODUCT(S1109:S1138,'control variables'!AO$7:AO$36)</f>
        <v>2.9427931406268598E-59</v>
      </c>
      <c r="AI1139" s="82">
        <f t="shared" ca="1" si="844"/>
        <v>1.4193398090787461E-58</v>
      </c>
      <c r="AJ1139" s="10">
        <f ca="1">SUMPRODUCT(P1109:P1138,'control variables'!AP$7:AP$36)</f>
        <v>1.9783698370038397E-62</v>
      </c>
      <c r="AK1139" s="10">
        <f ca="1">SUMPRODUCT(Q1109:Q1138,'control variables'!AQ$7:AQ$36)</f>
        <v>5.7089211554703642E-62</v>
      </c>
      <c r="AL1139" s="10">
        <f ca="1">SUMPRODUCT(R1109:R1138,'control variables'!AR$7:AR$36)</f>
        <v>2.0519361602277344E-60</v>
      </c>
      <c r="AM1139" s="10">
        <f ca="1">SUMPRODUCT(S1109:S1138,'control variables'!AS$7:AS$36)</f>
        <v>1.5372252446595408E-60</v>
      </c>
      <c r="AN1139" s="10">
        <f t="shared" ca="1" si="866"/>
        <v>3.6660343148120168E-60</v>
      </c>
      <c r="AO1139" s="82">
        <f ca="1">SUMPRODUCT(P1109:P1138,'control variables'!AX$7:AX$36)</f>
        <v>2.6902810653509018E-62</v>
      </c>
      <c r="AP1139" s="82">
        <f ca="1">SUMPRODUCT(Q1109:Q1138,'control variables'!AY$7:AY$36)</f>
        <v>6.210609240344298E-62</v>
      </c>
      <c r="AQ1139" s="82">
        <f ca="1">SUMPRODUCT(R1109:R1138,'control variables'!AZ$7:AZ$36)</f>
        <v>5.5806400764073046E-61</v>
      </c>
      <c r="AR1139" s="82">
        <f ca="1">SUMPRODUCT(S1109:S1138,'control variables'!BA$7:BA$36)</f>
        <v>4.1807834829812379E-61</v>
      </c>
      <c r="AS1139" s="82">
        <f t="shared" ca="1" si="867"/>
        <v>1.0651512589958063E-60</v>
      </c>
      <c r="AT1139" s="10">
        <f ca="1">SUMPRODUCT(P1109:P1138,'control variables'!AT$7:AT$36)</f>
        <v>-2.3742780227629633E-62</v>
      </c>
      <c r="AU1139" s="10">
        <f ca="1">SUMPRODUCT(Q1109:Q1138,'control variables'!AU$7:AU$36)</f>
        <v>2.5755693301277096E-62</v>
      </c>
      <c r="AV1139" s="10">
        <f ca="1">SUMPRODUCT(R1109:R1138,'control variables'!AV$7:AV$36)</f>
        <v>1.1090607932284643E-59</v>
      </c>
      <c r="AW1139" s="10">
        <f ca="1">SUMPRODUCT(S1109:S1138,'control variables'!AW$7:AW$36)</f>
        <v>8.3086222771361215E-60</v>
      </c>
      <c r="AX1139" s="10">
        <f t="shared" ca="1" si="845"/>
        <v>1.9401243122494413E-59</v>
      </c>
      <c r="AY1139" s="82">
        <f ca="1">SUMPRODUCT(P1109:P1138,'control variables'!BB$7:BB$36)</f>
        <v>8.6054861052157456E-62</v>
      </c>
      <c r="AZ1139" s="82">
        <f ca="1">SUMPRODUCT(Q1109:Q1138,'control variables'!BC$7:BC$36)</f>
        <v>2.1943974222379668E-61</v>
      </c>
      <c r="BA1139" s="82">
        <f ca="1">SUMPRODUCT(R1109:R1138,'control variables'!BD$7:BD$36)</f>
        <v>1.5361456469713638E-60</v>
      </c>
      <c r="BB1139" s="82">
        <f ca="1">SUMPRODUCT(S1109:S1138,'control variables'!BE$7:BE$36)</f>
        <v>2.1829726222988778E-61</v>
      </c>
      <c r="BC1139" s="82">
        <f t="shared" ca="1" si="868"/>
        <v>2.059937512477206E-60</v>
      </c>
      <c r="BD1139" s="10">
        <f ca="1">SUMPRODUCT(P1109:P1138,'control variables'!BF$7:BF$36)</f>
        <v>1.800192737934687E-62</v>
      </c>
      <c r="BE1139" s="10">
        <f ca="1">SUMPRODUCT(Q1109:Q1138,'control variables'!BG$7:BG$36)</f>
        <v>2.0779043863878938E-62</v>
      </c>
      <c r="BF1139" s="10">
        <f ca="1">SUMPRODUCT(R1109:R1138,'control variables'!BH$7:BH$36)</f>
        <v>6.2237782933814925E-61</v>
      </c>
      <c r="BG1139" s="10">
        <f ca="1">SUMPRODUCT(S1109:S1138,'control variables'!BI$7:BI$36)</f>
        <v>1.398778767369878E-60</v>
      </c>
      <c r="BH1139" s="10">
        <f t="shared" ca="1" si="869"/>
        <v>2.059937567951253E-60</v>
      </c>
      <c r="BI1139" s="82">
        <f t="shared" ca="1" si="846"/>
        <v>2.0767301969950769E-59</v>
      </c>
      <c r="BJ1139" s="82">
        <f t="shared" ca="1" si="847"/>
        <v>2.4081808023908569E-59</v>
      </c>
      <c r="BK1139" s="82">
        <f t="shared" ca="1" si="848"/>
        <v>8.0591200603352283E-59</v>
      </c>
      <c r="BL1139" s="82">
        <f t="shared" ca="1" si="849"/>
        <v>3.7954850945634605E-59</v>
      </c>
      <c r="BM1139" s="82">
        <f t="shared" ca="1" si="839"/>
        <v>1.6339516154284623E-58</v>
      </c>
      <c r="BN1139" s="10">
        <f ca="1">BN1138+BI1139-INDIRECT(ADDRESS(MAX($D1139-'key variables'!$B$9*30,34),scenario!BI$4),TRUE)</f>
        <v>9439390.0751690175</v>
      </c>
      <c r="BO1139" s="10">
        <f ca="1">BO1138+BJ1139-INDIRECT(ADDRESS(MAX($D1139-'key variables'!$B$9*30,34),scenario!BJ$4),TRUE)</f>
        <v>10895583.360992203</v>
      </c>
      <c r="BP1139" s="10">
        <f ca="1">BP1138+BK1139-INDIRECT(ADDRESS(MAX($D1139-'key variables'!$B$9*30,34),scenario!BK$4),TRUE)</f>
        <v>32531162.537994072</v>
      </c>
      <c r="BQ1139" s="10">
        <f ca="1">BQ1138+BL1139-INDIRECT(ADDRESS(MAX($D1139-'key variables'!$B$9*30,34),scenario!BL$4),TRUE)</f>
        <v>14415841.516535141</v>
      </c>
      <c r="BR1139" s="10">
        <f t="shared" ca="1" si="870"/>
        <v>67281977.490690395</v>
      </c>
      <c r="BS1139" s="82">
        <f t="shared" ca="1" si="851"/>
        <v>-2.3433848477536824E-9</v>
      </c>
      <c r="BT1139" s="82">
        <f t="shared" ca="1" si="852"/>
        <v>-3.4288309057018498E-10</v>
      </c>
      <c r="BU1139" s="82">
        <f t="shared" ca="1" si="853"/>
        <v>-4.2578247660364599E-9</v>
      </c>
      <c r="BV1139" s="82">
        <f t="shared" ca="1" si="854"/>
        <v>-2.9943922343414556E-9</v>
      </c>
      <c r="BW1139" s="82">
        <f t="shared" ca="1" si="871"/>
        <v>-9.9384849387017825E-9</v>
      </c>
      <c r="BX1139" s="10">
        <f t="shared" ca="1" si="855"/>
        <v>-1.8625994260191893E-12</v>
      </c>
      <c r="BY1139" s="10">
        <f t="shared" ca="1" si="856"/>
        <v>2.8902850229962428E-12</v>
      </c>
      <c r="BZ1139" s="10">
        <f t="shared" ca="1" si="857"/>
        <v>-3.5034723983035463E-11</v>
      </c>
      <c r="CA1139" s="10">
        <f t="shared" ca="1" si="858"/>
        <v>-2.0257049910634696E-11</v>
      </c>
      <c r="CB1139" s="10">
        <v>0</v>
      </c>
      <c r="CC1139" s="82">
        <f t="shared" ca="1" si="859"/>
        <v>3.9725652202851362E-13</v>
      </c>
      <c r="CD1139" s="82">
        <f t="shared" ca="1" si="860"/>
        <v>3.4270724516460853E-13</v>
      </c>
      <c r="CE1139" s="82">
        <f t="shared" ca="1" si="861"/>
        <v>1.8915613015532971E-10</v>
      </c>
      <c r="CF1139" s="82">
        <f t="shared" ca="1" si="862"/>
        <v>3.7028113764059381E-11</v>
      </c>
      <c r="CG1139" s="82">
        <f t="shared" ca="1" si="872"/>
        <v>2.269242076865822E-10</v>
      </c>
      <c r="CH1139" s="13" t="str">
        <f t="shared" ca="1" si="824"/>
        <v/>
      </c>
      <c r="CI1139" s="81">
        <f t="shared" ca="1" si="833"/>
        <v>0.1131775965863165</v>
      </c>
      <c r="CJ1139" s="81">
        <f t="shared" ca="1" si="834"/>
        <v>0.13063724757458739</v>
      </c>
      <c r="CK1139" s="81">
        <f t="shared" ca="1" si="835"/>
        <v>0.39004625943939081</v>
      </c>
      <c r="CL1139" s="81">
        <f t="shared" ca="1" si="836"/>
        <v>0.17284488538116416</v>
      </c>
      <c r="CM1139" s="89">
        <f t="shared" ca="1" si="825"/>
        <v>0.80670598898145884</v>
      </c>
    </row>
    <row r="1140" spans="1:91" x14ac:dyDescent="0.3">
      <c r="A1140">
        <v>1075</v>
      </c>
      <c r="B1140" s="3">
        <f t="shared" si="838"/>
        <v>3.1749999999999998</v>
      </c>
      <c r="C1140" s="3">
        <f t="shared" si="826"/>
        <v>35.833333333333336</v>
      </c>
      <c r="D1140" s="4">
        <f t="shared" ca="1" si="863"/>
        <v>1140</v>
      </c>
      <c r="E1140" s="58">
        <f>(0.5*(COS(B1140*2*PI())+1)*('key variables'!$B$4-'key variables'!$B$6)+'key variables'!$B$6)/'key variables'!$B$4</f>
        <v>1</v>
      </c>
      <c r="F1140" s="10">
        <f t="shared" ca="1" si="827"/>
        <v>11689222.907461114</v>
      </c>
      <c r="G1140" s="10">
        <f t="shared" ca="1" si="828"/>
        <v>13492492.798713122</v>
      </c>
      <c r="H1140" s="10">
        <f t="shared" ca="1" si="829"/>
        <v>40309474.521088287</v>
      </c>
      <c r="I1140" s="10">
        <f t="shared" ca="1" si="830"/>
        <v>17912154.249750931</v>
      </c>
      <c r="J1140" s="10">
        <f t="shared" ca="1" si="864"/>
        <v>83403344.477013454</v>
      </c>
      <c r="K1140" s="82">
        <f t="shared" ca="1" si="840"/>
        <v>2249832.832292099</v>
      </c>
      <c r="L1140" s="82">
        <f t="shared" ca="1" si="841"/>
        <v>2596909.4377209195</v>
      </c>
      <c r="M1140" s="82">
        <f t="shared" ca="1" si="842"/>
        <v>7778311.98309422</v>
      </c>
      <c r="N1140" s="82">
        <f t="shared" ca="1" si="843"/>
        <v>3496312.733215793</v>
      </c>
      <c r="O1140" s="82">
        <f t="shared" ca="1" si="865"/>
        <v>16121366.986323033</v>
      </c>
      <c r="P1140" s="10">
        <f ca="1">IF(IF($A1140&gt;='key variables'!$B$26,K1140*SUMPRODUCT(Z1140:AC1140,'control variables'!$O$3:$R$3)/J1140+F$65*'key variables'!$B$25/scenario!J$65,K1140*SUMPRODUCT(Z1140:AC1140,'control variables'!$O$7:$R$7)/J1140+F$65*'key variables'!$B$25/scenario!J$65)&lt;'key variables'!$B$28,0,IF($A1140&gt;='key variables'!$B$26,K1140*SUMPRODUCT(Z1140:AC1140,'control variables'!$O$3:$R$3)/J1140+F$65*'key variables'!$B$25/scenario!J$65,K1140*SUMPRODUCT(Z1140:AC1140,'control variables'!$O$7:$R$7)/J1140+F$65*'key variables'!$B$25/scenario!J$65))</f>
        <v>2.5292099308508839E-60</v>
      </c>
      <c r="Q1140" s="10">
        <f ca="1">IF(IF($A1140&gt;='key variables'!$B$26,L1140*SUMPRODUCT(Z1140:AC1140,'control variables'!$O$4:$R$4)/J1140+G$65*'key variables'!$B$25/scenario!J$65,L1140*SUMPRODUCT(Z1140:AC1140,'control variables'!$O$7:$R$7)/J1140+G$65*'key variables'!$B$25/scenario!J$65)&lt;'key variables'!$B$28,0,IF($A1140&gt;='key variables'!$B$26,L1140*SUMPRODUCT(Z1140:AC1140,'control variables'!$O$4:$R$4)/J1140+G$65*'key variables'!$B$25/scenario!J$65,L1140*SUMPRODUCT(Z1140:AC1140,'control variables'!$O$7:$R$7)/J1140+G$65*'key variables'!$B$25/scenario!J$65))</f>
        <v>2.9193854072760661E-60</v>
      </c>
      <c r="R1140" s="10">
        <f ca="1">IF(IF($A1140&gt;='key variables'!$B$26,M1140*SUMPRODUCT(Z1140:AC1140,'control variables'!$O$5:$R$5)/J1140+H$65*'key variables'!$B$25/scenario!J$65,M1140*SUMPRODUCT(Z1140:AC1140,'control variables'!$O$7:$R$7)/J1140+H$65*'key variables'!$B$25/scenario!J$65)&lt;'key variables'!$B$28,0,IF($A1140&gt;='key variables'!$B$26,M1140*SUMPRODUCT(Z1140:AC1140,'control variables'!$O$5:$R$5)/J1140+H$65*'key variables'!$B$25/scenario!J$65,M1140*SUMPRODUCT(Z1140:AC1140,'control variables'!$O$7:$R$7)/J1140+H$65*'key variables'!$B$25/scenario!J$65))</f>
        <v>8.7441980713099325E-60</v>
      </c>
      <c r="S1140" s="10">
        <f ca="1">IF(IF($A1140&gt;='key variables'!$B$26,N1140*SUMPRODUCT(Z1140:AC1140,'control variables'!$O$6:$R$6)/J1140+I$65*'key variables'!$B$25/scenario!J$65,N1140*SUMPRODUCT(Z1140:AC1140,'control variables'!$O$7:$R$7)/J1140+I$65*'key variables'!$B$25/scenario!J$65)&lt;'key variables'!$B$28,0,IF($A1140&gt;='key variables'!$B$26,N1140*SUMPRODUCT(Z1140:AC1140,'control variables'!$O$6:$R$6)/J1140+I$65*'key variables'!$B$25/scenario!J$65,N1140*SUMPRODUCT(Z1140:AC1140,'control variables'!$O$7:$R$7)/J1140+I$65*'key variables'!$B$25/scenario!J$65))</f>
        <v>3.9304737486654719E-60</v>
      </c>
      <c r="T1140" s="10">
        <f t="shared" ca="1" si="837"/>
        <v>1.8123267158102355E-59</v>
      </c>
      <c r="U1140" s="82">
        <f ca="1">SUMPRODUCT(P1110:P1139,'control variables'!AD$7:AD$36)</f>
        <v>5.3623929514771034E-60</v>
      </c>
      <c r="V1140" s="82">
        <f ca="1">SUMPRODUCT(Q1110:Q1139,'control variables'!AE$7:AE$36)</f>
        <v>6.189637143072432E-60</v>
      </c>
      <c r="W1140" s="82">
        <f ca="1">SUMPRODUCT(R1110:R1139,'control variables'!AF$7:AF$36)</f>
        <v>1.8539317567892538E-59</v>
      </c>
      <c r="X1140" s="82">
        <f ca="1">SUMPRODUCT(S1110:S1139,'control variables'!AG$7:AG$36)</f>
        <v>8.3333314758568937E-60</v>
      </c>
      <c r="Y1140" s="82">
        <f t="shared" ca="1" si="831"/>
        <v>3.8424679138298968E-59</v>
      </c>
      <c r="Z1140" s="10">
        <f ca="1">IF($A1140&gt;='key variables'!$B$26,SUMPRODUCT(P1110:P1139,'control variables'!V$7:V$36)*$E1140,SUMPRODUCT(P1110:P1139,'control variables'!Z$7:Z$36)*$E1140)</f>
        <v>1.3084781662522776E-59</v>
      </c>
      <c r="AA1140" s="10">
        <f ca="1">IF($A1140&gt;='key variables'!$B$26,SUMPRODUCT(Q1110:Q1139,'control variables'!W$7:W$36)*$E1140,SUMPRODUCT(Q1110:Q1139,'control variables'!AA$7:AA$36)*$E1140)</f>
        <v>1.5103341235937368E-59</v>
      </c>
      <c r="AB1140" s="10">
        <f ca="1">IF($A1140&gt;='key variables'!$B$26,SUMPRODUCT(R1110:R1139,'control variables'!X$7:X$36)*$E1140,SUMPRODUCT(R1110:R1139,'control variables'!AB$7:AB$36)*$E1140)</f>
        <v>4.5237811690250278E-59</v>
      </c>
      <c r="AC1140" s="10">
        <f ca="1">IF($A1140&gt;='key variables'!$B$26,SUMPRODUCT(S1110:S1139,'control variables'!Y$7:Y$36)*$E1140,SUMPRODUCT(S1110:S1139,'control variables'!AC$7:AC$36)*$E1140)</f>
        <v>2.0334172424454736E-59</v>
      </c>
      <c r="AD1140" s="10">
        <f t="shared" ca="1" si="832"/>
        <v>9.3760107013165156E-59</v>
      </c>
      <c r="AE1140" s="82">
        <f ca="1">SUMPRODUCT(P1110:P1139,'control variables'!AL$7:AL$36)</f>
        <v>1.7815592537092726E-59</v>
      </c>
      <c r="AF1140" s="82">
        <f ca="1">SUMPRODUCT(Q1110:Q1139,'control variables'!AM$7:AM$36)</f>
        <v>2.0510194866706905E-59</v>
      </c>
      <c r="AG1140" s="82">
        <f ca="1">SUMPRODUCT(R1110:R1139,'control variables'!AN$7:AN$36)</f>
        <v>5.8479955878945891E-59</v>
      </c>
      <c r="AH1140" s="82">
        <f ca="1">SUMPRODUCT(S1110:S1139,'control variables'!AO$7:AO$36)</f>
        <v>2.5321240819293148E-59</v>
      </c>
      <c r="AI1140" s="82">
        <f t="shared" ca="1" si="844"/>
        <v>1.2212698410203867E-58</v>
      </c>
      <c r="AJ1140" s="10">
        <f ca="1">SUMPRODUCT(P1110:P1139,'control variables'!AP$7:AP$36)</f>
        <v>1.7022867962010073E-62</v>
      </c>
      <c r="AK1140" s="10">
        <f ca="1">SUMPRODUCT(Q1110:Q1139,'control variables'!AQ$7:AQ$36)</f>
        <v>4.9122367930091619E-62</v>
      </c>
      <c r="AL1140" s="10">
        <f ca="1">SUMPRODUCT(R1110:R1139,'control variables'!AR$7:AR$36)</f>
        <v>1.7655868821236416E-60</v>
      </c>
      <c r="AM1140" s="10">
        <f ca="1">SUMPRODUCT(S1110:S1139,'control variables'!AS$7:AS$36)</f>
        <v>1.3227042728946137E-60</v>
      </c>
      <c r="AN1140" s="10">
        <f t="shared" ca="1" si="866"/>
        <v>3.1544363909103568E-60</v>
      </c>
      <c r="AO1140" s="82">
        <f ca="1">SUMPRODUCT(P1110:P1139,'control variables'!AX$7:AX$36)</f>
        <v>2.3148502620481123E-62</v>
      </c>
      <c r="AP1140" s="82">
        <f ca="1">SUMPRODUCT(Q1110:Q1139,'control variables'!AY$7:AY$36)</f>
        <v>5.3439139176390244E-62</v>
      </c>
      <c r="AQ1140" s="82">
        <f ca="1">SUMPRODUCT(R1110:R1139,'control variables'!AZ$7:AZ$36)</f>
        <v>4.8018574377404932E-61</v>
      </c>
      <c r="AR1140" s="82">
        <f ca="1">SUMPRODUCT(S1110:S1139,'control variables'!BA$7:BA$36)</f>
        <v>3.5973519145603556E-61</v>
      </c>
      <c r="AS1140" s="82">
        <f t="shared" ca="1" si="867"/>
        <v>9.165085770269563E-61</v>
      </c>
      <c r="AT1140" s="10">
        <f ca="1">SUMPRODUCT(P1110:P1139,'control variables'!AT$7:AT$36)</f>
        <v>-2.0429456884465138E-62</v>
      </c>
      <c r="AU1140" s="10">
        <f ca="1">SUMPRODUCT(Q1110:Q1139,'control variables'!AU$7:AU$36)</f>
        <v>2.2161466381920799E-62</v>
      </c>
      <c r="AV1140" s="10">
        <f ca="1">SUMPRODUCT(R1110:R1139,'control variables'!AV$7:AV$36)</f>
        <v>9.5429050179830759E-60</v>
      </c>
      <c r="AW1140" s="10">
        <f ca="1">SUMPRODUCT(S1110:S1139,'control variables'!AW$7:AW$36)</f>
        <v>7.1491476125668986E-60</v>
      </c>
      <c r="AX1140" s="10">
        <f t="shared" ca="1" si="845"/>
        <v>1.6693784640047431E-59</v>
      </c>
      <c r="AY1140" s="82">
        <f ca="1">SUMPRODUCT(P1110:P1139,'control variables'!BB$7:BB$36)</f>
        <v>7.4045838638468698E-62</v>
      </c>
      <c r="AZ1140" s="82">
        <f ca="1">SUMPRODUCT(Q1110:Q1139,'control variables'!BC$7:BC$36)</f>
        <v>1.8881675648424108E-61</v>
      </c>
      <c r="BA1140" s="82">
        <f ca="1">SUMPRODUCT(R1110:R1139,'control variables'!BD$7:BD$36)</f>
        <v>1.3217753338987703E-60</v>
      </c>
      <c r="BB1140" s="82">
        <f ca="1">SUMPRODUCT(S1110:S1139,'control variables'!BE$7:BE$36)</f>
        <v>1.8783371045706332E-61</v>
      </c>
      <c r="BC1140" s="82">
        <f t="shared" ca="1" si="868"/>
        <v>1.7724716394785432E-60</v>
      </c>
      <c r="BD1140" s="10">
        <f ca="1">SUMPRODUCT(P1110:P1139,'control variables'!BF$7:BF$36)</f>
        <v>1.548974449107116E-62</v>
      </c>
      <c r="BE1140" s="10">
        <f ca="1">SUMPRODUCT(Q1110:Q1139,'control variables'!BG$7:BG$36)</f>
        <v>1.7879312222396172E-62</v>
      </c>
      <c r="BF1140" s="10">
        <f ca="1">SUMPRODUCT(R1110:R1139,'control variables'!BH$7:BH$36)</f>
        <v>5.3552452191400798E-61</v>
      </c>
      <c r="BG1140" s="10">
        <f ca="1">SUMPRODUCT(S1110:S1139,'control variables'!BI$7:BI$36)</f>
        <v>1.2035781085836692E-60</v>
      </c>
      <c r="BH1140" s="10">
        <f t="shared" ca="1" si="869"/>
        <v>1.7724716872111445E-60</v>
      </c>
      <c r="BI1140" s="82">
        <f t="shared" ca="1" si="846"/>
        <v>1.7869208918846732E-59</v>
      </c>
      <c r="BJ1140" s="82">
        <f t="shared" ca="1" si="847"/>
        <v>2.0721173089573065E-59</v>
      </c>
      <c r="BK1140" s="82">
        <f t="shared" ca="1" si="848"/>
        <v>6.934463623082774E-59</v>
      </c>
      <c r="BL1140" s="82">
        <f t="shared" ca="1" si="849"/>
        <v>3.2658222142317109E-59</v>
      </c>
      <c r="BM1140" s="82">
        <f t="shared" ca="1" si="839"/>
        <v>1.4059324038156465E-58</v>
      </c>
      <c r="BN1140" s="10">
        <f ca="1">BN1139+BI1140-INDIRECT(ADDRESS(MAX($D1140-'key variables'!$B$9*30,34),scenario!BI$4),TRUE)</f>
        <v>9439390.0751690175</v>
      </c>
      <c r="BO1140" s="10">
        <f ca="1">BO1139+BJ1140-INDIRECT(ADDRESS(MAX($D1140-'key variables'!$B$9*30,34),scenario!BJ$4),TRUE)</f>
        <v>10895583.360992203</v>
      </c>
      <c r="BP1140" s="10">
        <f ca="1">BP1139+BK1140-INDIRECT(ADDRESS(MAX($D1140-'key variables'!$B$9*30,34),scenario!BK$4),TRUE)</f>
        <v>32531162.537994072</v>
      </c>
      <c r="BQ1140" s="10">
        <f ca="1">BQ1139+BL1140-INDIRECT(ADDRESS(MAX($D1140-'key variables'!$B$9*30,34),scenario!BL$4),TRUE)</f>
        <v>14415841.516535141</v>
      </c>
      <c r="BR1140" s="10">
        <f t="shared" ca="1" si="870"/>
        <v>67281977.490690395</v>
      </c>
      <c r="BS1140" s="82">
        <f t="shared" ca="1" si="851"/>
        <v>-2.3433848477536824E-9</v>
      </c>
      <c r="BT1140" s="82">
        <f t="shared" ca="1" si="852"/>
        <v>-3.4288309057018498E-10</v>
      </c>
      <c r="BU1140" s="82">
        <f t="shared" ca="1" si="853"/>
        <v>-4.2578247660364599E-9</v>
      </c>
      <c r="BV1140" s="82">
        <f t="shared" ca="1" si="854"/>
        <v>-2.9943922343414556E-9</v>
      </c>
      <c r="BW1140" s="82">
        <f t="shared" ca="1" si="871"/>
        <v>-9.9384849387017825E-9</v>
      </c>
      <c r="BX1140" s="10">
        <f t="shared" ca="1" si="855"/>
        <v>-1.8625994260191893E-12</v>
      </c>
      <c r="BY1140" s="10">
        <f t="shared" ca="1" si="856"/>
        <v>2.8902850229962428E-12</v>
      </c>
      <c r="BZ1140" s="10">
        <f t="shared" ca="1" si="857"/>
        <v>-3.5034723983035463E-11</v>
      </c>
      <c r="CA1140" s="10">
        <f t="shared" ca="1" si="858"/>
        <v>-2.0257049910634696E-11</v>
      </c>
      <c r="CB1140" s="10">
        <v>0</v>
      </c>
      <c r="CC1140" s="82">
        <f t="shared" ca="1" si="859"/>
        <v>3.9725652202851362E-13</v>
      </c>
      <c r="CD1140" s="82">
        <f t="shared" ca="1" si="860"/>
        <v>3.4270724516460853E-13</v>
      </c>
      <c r="CE1140" s="82">
        <f t="shared" ca="1" si="861"/>
        <v>1.8915613015532971E-10</v>
      </c>
      <c r="CF1140" s="82">
        <f t="shared" ca="1" si="862"/>
        <v>3.7028113764059381E-11</v>
      </c>
      <c r="CG1140" s="82">
        <f t="shared" ca="1" si="872"/>
        <v>2.269242076865822E-10</v>
      </c>
      <c r="CH1140" s="13" t="str">
        <f t="shared" ca="1" si="824"/>
        <v/>
      </c>
      <c r="CI1140" s="81">
        <f t="shared" ca="1" si="833"/>
        <v>0.1131775965863165</v>
      </c>
      <c r="CJ1140" s="81">
        <f t="shared" ca="1" si="834"/>
        <v>0.13063724757458739</v>
      </c>
      <c r="CK1140" s="81">
        <f t="shared" ca="1" si="835"/>
        <v>0.39004625943939081</v>
      </c>
      <c r="CL1140" s="81">
        <f t="shared" ca="1" si="836"/>
        <v>0.17284488538116416</v>
      </c>
      <c r="CM1140" s="89">
        <f t="shared" ca="1" si="825"/>
        <v>0.80670598898145884</v>
      </c>
    </row>
    <row r="1141" spans="1:91" x14ac:dyDescent="0.3">
      <c r="A1141">
        <v>1076</v>
      </c>
      <c r="B1141" s="3">
        <f t="shared" si="838"/>
        <v>3.1777777777777776</v>
      </c>
      <c r="C1141" s="3">
        <f t="shared" si="826"/>
        <v>35.866666666666667</v>
      </c>
      <c r="D1141" s="4">
        <f t="shared" ca="1" si="863"/>
        <v>1141</v>
      </c>
      <c r="E1141" s="58">
        <f>(0.5*(COS(B1141*2*PI())+1)*('key variables'!$B$4-'key variables'!$B$6)+'key variables'!$B$6)/'key variables'!$B$4</f>
        <v>1</v>
      </c>
      <c r="F1141" s="10">
        <f t="shared" ca="1" si="827"/>
        <v>11689222.907461114</v>
      </c>
      <c r="G1141" s="10">
        <f t="shared" ca="1" si="828"/>
        <v>13492492.798713122</v>
      </c>
      <c r="H1141" s="10">
        <f t="shared" ca="1" si="829"/>
        <v>40309474.521088287</v>
      </c>
      <c r="I1141" s="10">
        <f t="shared" ca="1" si="830"/>
        <v>17912154.249750931</v>
      </c>
      <c r="J1141" s="10">
        <f t="shared" ca="1" si="864"/>
        <v>83403344.477013454</v>
      </c>
      <c r="K1141" s="82">
        <f t="shared" ca="1" si="840"/>
        <v>2249832.832292099</v>
      </c>
      <c r="L1141" s="82">
        <f t="shared" ca="1" si="841"/>
        <v>2596909.4377209195</v>
      </c>
      <c r="M1141" s="82">
        <f t="shared" ca="1" si="842"/>
        <v>7778311.98309422</v>
      </c>
      <c r="N1141" s="82">
        <f t="shared" ca="1" si="843"/>
        <v>3496312.733215793</v>
      </c>
      <c r="O1141" s="82">
        <f t="shared" ca="1" si="865"/>
        <v>16121366.986323033</v>
      </c>
      <c r="P1141" s="10">
        <f ca="1">IF(IF($A1141&gt;='key variables'!$B$26,K1141*SUMPRODUCT(Z1141:AC1141,'control variables'!$O$3:$R$3)/J1141+F$65*'key variables'!$B$25/scenario!J$65,K1141*SUMPRODUCT(Z1141:AC1141,'control variables'!$O$7:$R$7)/J1141+F$65*'key variables'!$B$25/scenario!J$65)&lt;'key variables'!$B$28,0,IF($A1141&gt;='key variables'!$B$26,K1141*SUMPRODUCT(Z1141:AC1141,'control variables'!$O$3:$R$3)/J1141+F$65*'key variables'!$B$25/scenario!J$65,K1141*SUMPRODUCT(Z1141:AC1141,'control variables'!$O$7:$R$7)/J1141+F$65*'key variables'!$B$25/scenario!J$65))</f>
        <v>2.1762567289381728E-60</v>
      </c>
      <c r="Q1141" s="10">
        <f ca="1">IF(IF($A1141&gt;='key variables'!$B$26,L1141*SUMPRODUCT(Z1141:AC1141,'control variables'!$O$4:$R$4)/J1141+G$65*'key variables'!$B$25/scenario!J$65,L1141*SUMPRODUCT(Z1141:AC1141,'control variables'!$O$7:$R$7)/J1141+G$65*'key variables'!$B$25/scenario!J$65)&lt;'key variables'!$B$28,0,IF($A1141&gt;='key variables'!$B$26,L1141*SUMPRODUCT(Z1141:AC1141,'control variables'!$O$4:$R$4)/J1141+G$65*'key variables'!$B$25/scenario!J$65,L1141*SUMPRODUCT(Z1141:AC1141,'control variables'!$O$7:$R$7)/J1141+G$65*'key variables'!$B$25/scenario!J$65))</f>
        <v>2.511982915870903E-60</v>
      </c>
      <c r="R1141" s="10">
        <f ca="1">IF(IF($A1141&gt;='key variables'!$B$26,M1141*SUMPRODUCT(Z1141:AC1141,'control variables'!$O$5:$R$5)/J1141+H$65*'key variables'!$B$25/scenario!J$65,M1141*SUMPRODUCT(Z1141:AC1141,'control variables'!$O$7:$R$7)/J1141+H$65*'key variables'!$B$25/scenario!J$65)&lt;'key variables'!$B$28,0,IF($A1141&gt;='key variables'!$B$26,M1141*SUMPRODUCT(Z1141:AC1141,'control variables'!$O$5:$R$5)/J1141+H$65*'key variables'!$B$25/scenario!J$65,M1141*SUMPRODUCT(Z1141:AC1141,'control variables'!$O$7:$R$7)/J1141+H$65*'key variables'!$B$25/scenario!J$65))</f>
        <v>7.5239384677943419E-60</v>
      </c>
      <c r="S1141" s="10">
        <f ca="1">IF(IF($A1141&gt;='key variables'!$B$26,N1141*SUMPRODUCT(Z1141:AC1141,'control variables'!$O$6:$R$6)/J1141+I$65*'key variables'!$B$25/scenario!J$65,N1141*SUMPRODUCT(Z1141:AC1141,'control variables'!$O$7:$R$7)/J1141+I$65*'key variables'!$B$25/scenario!J$65)&lt;'key variables'!$B$28,0,IF($A1141&gt;='key variables'!$B$26,N1141*SUMPRODUCT(Z1141:AC1141,'control variables'!$O$6:$R$6)/J1141+I$65*'key variables'!$B$25/scenario!J$65,N1141*SUMPRODUCT(Z1141:AC1141,'control variables'!$O$7:$R$7)/J1141+I$65*'key variables'!$B$25/scenario!J$65))</f>
        <v>3.3819730972550823E-60</v>
      </c>
      <c r="T1141" s="10">
        <f t="shared" ca="1" si="837"/>
        <v>1.55941512098585E-59</v>
      </c>
      <c r="U1141" s="82">
        <f ca="1">SUMPRODUCT(P1111:P1140,'control variables'!AD$7:AD$36)</f>
        <v>4.6140668678841694E-60</v>
      </c>
      <c r="V1141" s="82">
        <f ca="1">SUMPRODUCT(Q1111:Q1140,'control variables'!AE$7:AE$36)</f>
        <v>5.3258684927610301E-60</v>
      </c>
      <c r="W1141" s="82">
        <f ca="1">SUMPRODUCT(R1111:R1140,'control variables'!AF$7:AF$36)</f>
        <v>1.5952141463193761E-59</v>
      </c>
      <c r="X1141" s="82">
        <f ca="1">SUMPRODUCT(S1111:S1140,'control variables'!AG$7:AG$36)</f>
        <v>7.1704086234963707E-60</v>
      </c>
      <c r="Y1141" s="82">
        <f t="shared" ca="1" si="831"/>
        <v>3.3062485447335331E-59</v>
      </c>
      <c r="Z1141" s="10">
        <f ca="1">IF($A1141&gt;='key variables'!$B$26,SUMPRODUCT(P1111:P1140,'control variables'!V$7:V$36)*$E1141,SUMPRODUCT(P1111:P1140,'control variables'!Z$7:Z$36)*$E1141)</f>
        <v>1.1258790261894975E-59</v>
      </c>
      <c r="AA1141" s="10">
        <f ca="1">IF($A1141&gt;='key variables'!$B$26,SUMPRODUCT(Q1111:Q1140,'control variables'!W$7:W$36)*$E1141,SUMPRODUCT(Q1111:Q1140,'control variables'!AA$7:AA$36)*$E1141)</f>
        <v>1.2995658285708328E-59</v>
      </c>
      <c r="AB1141" s="10">
        <f ca="1">IF($A1141&gt;='key variables'!$B$26,SUMPRODUCT(R1111:R1140,'control variables'!X$7:X$36)*$E1141,SUMPRODUCT(R1111:R1140,'control variables'!AB$7:AB$36)*$E1141)</f>
        <v>3.892484008246187E-59</v>
      </c>
      <c r="AC1141" s="10">
        <f ca="1">IF($A1141&gt;='key variables'!$B$26,SUMPRODUCT(S1111:S1140,'control variables'!Y$7:Y$36)*$E1141,SUMPRODUCT(S1111:S1140,'control variables'!AC$7:AC$36)*$E1141)</f>
        <v>1.7496522936402174E-59</v>
      </c>
      <c r="AD1141" s="10">
        <f t="shared" ca="1" si="832"/>
        <v>8.0675811566467355E-59</v>
      </c>
      <c r="AE1141" s="82">
        <f ca="1">SUMPRODUCT(P1111:P1140,'control variables'!AL$7:AL$36)</f>
        <v>1.5329412820162853E-59</v>
      </c>
      <c r="AF1141" s="82">
        <f ca="1">SUMPRODUCT(Q1111:Q1140,'control variables'!AM$7:AM$36)</f>
        <v>1.7647981310704286E-59</v>
      </c>
      <c r="AG1141" s="82">
        <f ca="1">SUMPRODUCT(R1111:R1140,'control variables'!AN$7:AN$36)</f>
        <v>5.0319032808299868E-59</v>
      </c>
      <c r="AH1141" s="82">
        <f ca="1">SUMPRODUCT(S1111:S1140,'control variables'!AO$7:AO$36)</f>
        <v>2.1787642079798376E-59</v>
      </c>
      <c r="AI1141" s="82">
        <f t="shared" ca="1" si="844"/>
        <v>1.0508406901896539E-58</v>
      </c>
      <c r="AJ1141" s="10">
        <f ca="1">SUMPRODUCT(P1111:P1140,'control variables'!AP$7:AP$36)</f>
        <v>1.4647313572617239E-62</v>
      </c>
      <c r="AK1141" s="10">
        <f ca="1">SUMPRODUCT(Q1111:Q1140,'control variables'!AQ$7:AQ$36)</f>
        <v>4.2267303494761307E-62</v>
      </c>
      <c r="AL1141" s="10">
        <f ca="1">SUMPRODUCT(R1111:R1140,'control variables'!AR$7:AR$36)</f>
        <v>1.5191978672382811E-60</v>
      </c>
      <c r="AM1141" s="10">
        <f ca="1">SUMPRODUCT(S1111:S1140,'control variables'!AS$7:AS$36)</f>
        <v>1.1381198686475854E-60</v>
      </c>
      <c r="AN1141" s="10">
        <f t="shared" ca="1" si="866"/>
        <v>2.7142323529532451E-60</v>
      </c>
      <c r="AO1141" s="82">
        <f ca="1">SUMPRODUCT(P1111:P1140,'control variables'!AX$7:AX$36)</f>
        <v>1.9918111177001813E-62</v>
      </c>
      <c r="AP1141" s="82">
        <f ca="1">SUMPRODUCT(Q1111:Q1140,'control variables'!AY$7:AY$36)</f>
        <v>4.5981665975096718E-62</v>
      </c>
      <c r="AQ1141" s="82">
        <f ca="1">SUMPRODUCT(R1111:R1140,'control variables'!AZ$7:AZ$36)</f>
        <v>4.1317545186013554E-61</v>
      </c>
      <c r="AR1141" s="82">
        <f ca="1">SUMPRODUCT(S1111:S1140,'control variables'!BA$7:BA$36)</f>
        <v>3.0953386727320099E-61</v>
      </c>
      <c r="AS1141" s="82">
        <f t="shared" ca="1" si="867"/>
        <v>7.8860909628543513E-61</v>
      </c>
      <c r="AT1141" s="10">
        <f ca="1">SUMPRODUCT(P1111:P1140,'control variables'!AT$7:AT$36)</f>
        <v>-1.7578510376326197E-62</v>
      </c>
      <c r="AU1141" s="10">
        <f ca="1">SUMPRODUCT(Q1111:Q1140,'control variables'!AU$7:AU$36)</f>
        <v>1.9068816608895289E-62</v>
      </c>
      <c r="AV1141" s="10">
        <f ca="1">SUMPRODUCT(R1111:R1140,'control variables'!AV$7:AV$36)</f>
        <v>8.2111852423482931E-60</v>
      </c>
      <c r="AW1141" s="10">
        <f ca="1">SUMPRODUCT(S1111:S1140,'control variables'!AW$7:AW$36)</f>
        <v>6.1514785341629547E-60</v>
      </c>
      <c r="AX1141" s="10">
        <f t="shared" ca="1" si="845"/>
        <v>1.4364154082743817E-59</v>
      </c>
      <c r="AY1141" s="82">
        <f ca="1">SUMPRODUCT(P1111:P1140,'control variables'!BB$7:BB$36)</f>
        <v>6.3712684590252889E-62</v>
      </c>
      <c r="AZ1141" s="82">
        <f ca="1">SUMPRODUCT(Q1111:Q1140,'control variables'!BC$7:BC$36)</f>
        <v>1.6246723208811271E-61</v>
      </c>
      <c r="BA1141" s="82">
        <f ca="1">SUMPRODUCT(R1111:R1140,'control variables'!BD$7:BD$36)</f>
        <v>1.137320563807043E-60</v>
      </c>
      <c r="BB1141" s="82">
        <f ca="1">SUMPRODUCT(S1111:S1140,'control variables'!BE$7:BE$36)</f>
        <v>1.6162137089430432E-61</v>
      </c>
      <c r="BC1141" s="82">
        <f t="shared" ca="1" si="868"/>
        <v>1.5251218513797129E-60</v>
      </c>
      <c r="BD1141" s="10">
        <f ca="1">SUMPRODUCT(P1111:P1140,'control variables'!BF$7:BF$36)</f>
        <v>1.3328138667748278E-62</v>
      </c>
      <c r="BE1141" s="10">
        <f ca="1">SUMPRODUCT(Q1111:Q1140,'control variables'!BG$7:BG$36)</f>
        <v>1.5384240374102115E-62</v>
      </c>
      <c r="BF1141" s="10">
        <f ca="1">SUMPRODUCT(R1111:R1140,'control variables'!BH$7:BH$36)</f>
        <v>4.607916607122754E-61</v>
      </c>
      <c r="BG1141" s="10">
        <f ca="1">SUMPRODUCT(S1111:S1140,'control variables'!BI$7:BI$36)</f>
        <v>1.0356178526970669E-60</v>
      </c>
      <c r="BH1141" s="10">
        <f t="shared" ca="1" si="869"/>
        <v>1.5251218924511927E-60</v>
      </c>
      <c r="BI1141" s="82">
        <f t="shared" ca="1" si="846"/>
        <v>1.5375546994376778E-59</v>
      </c>
      <c r="BJ1141" s="82">
        <f t="shared" ca="1" si="847"/>
        <v>1.7829517359401294E-59</v>
      </c>
      <c r="BK1141" s="82">
        <f t="shared" ca="1" si="848"/>
        <v>5.9667538614455211E-59</v>
      </c>
      <c r="BL1141" s="82">
        <f t="shared" ca="1" si="849"/>
        <v>2.8100741984855636E-59</v>
      </c>
      <c r="BM1141" s="82">
        <f t="shared" ca="1" si="839"/>
        <v>1.2097334495308892E-58</v>
      </c>
      <c r="BN1141" s="10">
        <f ca="1">BN1140+BI1141-INDIRECT(ADDRESS(MAX($D1141-'key variables'!$B$9*30,34),scenario!BI$4),TRUE)</f>
        <v>9439390.0751690175</v>
      </c>
      <c r="BO1141" s="10">
        <f ca="1">BO1140+BJ1141-INDIRECT(ADDRESS(MAX($D1141-'key variables'!$B$9*30,34),scenario!BJ$4),TRUE)</f>
        <v>10895583.360992203</v>
      </c>
      <c r="BP1141" s="10">
        <f ca="1">BP1140+BK1141-INDIRECT(ADDRESS(MAX($D1141-'key variables'!$B$9*30,34),scenario!BK$4),TRUE)</f>
        <v>32531162.537994072</v>
      </c>
      <c r="BQ1141" s="10">
        <f ca="1">BQ1140+BL1141-INDIRECT(ADDRESS(MAX($D1141-'key variables'!$B$9*30,34),scenario!BL$4),TRUE)</f>
        <v>14415841.516535141</v>
      </c>
      <c r="BR1141" s="10">
        <f t="shared" ca="1" si="870"/>
        <v>67281977.490690395</v>
      </c>
      <c r="BS1141" s="82">
        <f t="shared" ca="1" si="851"/>
        <v>-2.3433848477536824E-9</v>
      </c>
      <c r="BT1141" s="82">
        <f t="shared" ca="1" si="852"/>
        <v>-3.4288309057018498E-10</v>
      </c>
      <c r="BU1141" s="82">
        <f t="shared" ca="1" si="853"/>
        <v>-4.2578247660364599E-9</v>
      </c>
      <c r="BV1141" s="82">
        <f t="shared" ca="1" si="854"/>
        <v>-2.9943922343414556E-9</v>
      </c>
      <c r="BW1141" s="82">
        <f t="shared" ca="1" si="871"/>
        <v>-9.9384849387017825E-9</v>
      </c>
      <c r="BX1141" s="10">
        <f t="shared" ca="1" si="855"/>
        <v>-1.8625994260191893E-12</v>
      </c>
      <c r="BY1141" s="10">
        <f t="shared" ca="1" si="856"/>
        <v>2.8902850229962428E-12</v>
      </c>
      <c r="BZ1141" s="10">
        <f t="shared" ca="1" si="857"/>
        <v>-3.5034723983035463E-11</v>
      </c>
      <c r="CA1141" s="10">
        <f t="shared" ca="1" si="858"/>
        <v>-2.0257049910634696E-11</v>
      </c>
      <c r="CB1141" s="10">
        <v>0</v>
      </c>
      <c r="CC1141" s="82">
        <f t="shared" ca="1" si="859"/>
        <v>3.9725652202851362E-13</v>
      </c>
      <c r="CD1141" s="82">
        <f t="shared" ca="1" si="860"/>
        <v>3.4270724516460853E-13</v>
      </c>
      <c r="CE1141" s="82">
        <f t="shared" ca="1" si="861"/>
        <v>1.8915613015532971E-10</v>
      </c>
      <c r="CF1141" s="82">
        <f t="shared" ca="1" si="862"/>
        <v>3.7028113764059381E-11</v>
      </c>
      <c r="CG1141" s="82">
        <f t="shared" ca="1" si="872"/>
        <v>2.269242076865822E-10</v>
      </c>
      <c r="CH1141" s="13" t="str">
        <f t="shared" ca="1" si="824"/>
        <v/>
      </c>
      <c r="CI1141" s="81">
        <f t="shared" ca="1" si="833"/>
        <v>0.1131775965863165</v>
      </c>
      <c r="CJ1141" s="81">
        <f t="shared" ca="1" si="834"/>
        <v>0.13063724757458739</v>
      </c>
      <c r="CK1141" s="81">
        <f t="shared" ca="1" si="835"/>
        <v>0.39004625943939081</v>
      </c>
      <c r="CL1141" s="81">
        <f t="shared" ca="1" si="836"/>
        <v>0.17284488538116416</v>
      </c>
      <c r="CM1141" s="89">
        <f t="shared" ca="1" si="825"/>
        <v>0.80670598898145884</v>
      </c>
    </row>
    <row r="1142" spans="1:91" x14ac:dyDescent="0.3">
      <c r="A1142">
        <v>1077</v>
      </c>
      <c r="B1142" s="3">
        <f t="shared" si="838"/>
        <v>3.1805555555555554</v>
      </c>
      <c r="C1142" s="3">
        <f t="shared" si="826"/>
        <v>35.9</v>
      </c>
      <c r="D1142" s="4">
        <f t="shared" ca="1" si="863"/>
        <v>1142</v>
      </c>
      <c r="E1142" s="58">
        <f>(0.5*(COS(B1142*2*PI())+1)*('key variables'!$B$4-'key variables'!$B$6)+'key variables'!$B$6)/'key variables'!$B$4</f>
        <v>1</v>
      </c>
      <c r="F1142" s="10">
        <f t="shared" ca="1" si="827"/>
        <v>11689222.907461114</v>
      </c>
      <c r="G1142" s="10">
        <f t="shared" ca="1" si="828"/>
        <v>13492492.798713122</v>
      </c>
      <c r="H1142" s="10">
        <f t="shared" ca="1" si="829"/>
        <v>40309474.521088287</v>
      </c>
      <c r="I1142" s="10">
        <f t="shared" ca="1" si="830"/>
        <v>17912154.249750931</v>
      </c>
      <c r="J1142" s="10">
        <f t="shared" ca="1" si="864"/>
        <v>83403344.477013454</v>
      </c>
      <c r="K1142" s="82">
        <f t="shared" ca="1" si="840"/>
        <v>2249832.832292099</v>
      </c>
      <c r="L1142" s="82">
        <f t="shared" ca="1" si="841"/>
        <v>2596909.4377209195</v>
      </c>
      <c r="M1142" s="82">
        <f t="shared" ca="1" si="842"/>
        <v>7778311.98309422</v>
      </c>
      <c r="N1142" s="82">
        <f t="shared" ca="1" si="843"/>
        <v>3496312.733215793</v>
      </c>
      <c r="O1142" s="82">
        <f t="shared" ca="1" si="865"/>
        <v>16121366.986323033</v>
      </c>
      <c r="P1142" s="10">
        <f ca="1">IF(IF($A1142&gt;='key variables'!$B$26,K1142*SUMPRODUCT(Z1142:AC1142,'control variables'!$O$3:$R$3)/J1142+F$65*'key variables'!$B$25/scenario!J$65,K1142*SUMPRODUCT(Z1142:AC1142,'control variables'!$O$7:$R$7)/J1142+F$65*'key variables'!$B$25/scenario!J$65)&lt;'key variables'!$B$28,0,IF($A1142&gt;='key variables'!$B$26,K1142*SUMPRODUCT(Z1142:AC1142,'control variables'!$O$3:$R$3)/J1142+F$65*'key variables'!$B$25/scenario!J$65,K1142*SUMPRODUCT(Z1142:AC1142,'control variables'!$O$7:$R$7)/J1142+F$65*'key variables'!$B$25/scenario!J$65))</f>
        <v>1.8725584193224111E-60</v>
      </c>
      <c r="Q1142" s="10">
        <f ca="1">IF(IF($A1142&gt;='key variables'!$B$26,L1142*SUMPRODUCT(Z1142:AC1142,'control variables'!$O$4:$R$4)/J1142+G$65*'key variables'!$B$25/scenario!J$65,L1142*SUMPRODUCT(Z1142:AC1142,'control variables'!$O$7:$R$7)/J1142+G$65*'key variables'!$B$25/scenario!J$65)&lt;'key variables'!$B$28,0,IF($A1142&gt;='key variables'!$B$26,L1142*SUMPRODUCT(Z1142:AC1142,'control variables'!$O$4:$R$4)/J1142+G$65*'key variables'!$B$25/scenario!J$65,L1142*SUMPRODUCT(Z1142:AC1142,'control variables'!$O$7:$R$7)/J1142+G$65*'key variables'!$B$25/scenario!J$65))</f>
        <v>2.1614337572218272E-60</v>
      </c>
      <c r="R1142" s="10">
        <f ca="1">IF(IF($A1142&gt;='key variables'!$B$26,M1142*SUMPRODUCT(Z1142:AC1142,'control variables'!$O$5:$R$5)/J1142+H$65*'key variables'!$B$25/scenario!J$65,M1142*SUMPRODUCT(Z1142:AC1142,'control variables'!$O$7:$R$7)/J1142+H$65*'key variables'!$B$25/scenario!J$65)&lt;'key variables'!$B$28,0,IF($A1142&gt;='key variables'!$B$26,M1142*SUMPRODUCT(Z1142:AC1142,'control variables'!$O$5:$R$5)/J1142+H$65*'key variables'!$B$25/scenario!J$65,M1142*SUMPRODUCT(Z1142:AC1142,'control variables'!$O$7:$R$7)/J1142+H$65*'key variables'!$B$25/scenario!J$65))</f>
        <v>6.4739670356843835E-60</v>
      </c>
      <c r="S1142" s="10">
        <f ca="1">IF(IF($A1142&gt;='key variables'!$B$26,N1142*SUMPRODUCT(Z1142:AC1142,'control variables'!$O$6:$R$6)/J1142+I$65*'key variables'!$B$25/scenario!J$65,N1142*SUMPRODUCT(Z1142:AC1142,'control variables'!$O$7:$R$7)/J1142+I$65*'key variables'!$B$25/scenario!J$65)&lt;'key variables'!$B$28,0,IF($A1142&gt;='key variables'!$B$26,N1142*SUMPRODUCT(Z1142:AC1142,'control variables'!$O$6:$R$6)/J1142+I$65*'key variables'!$B$25/scenario!J$65,N1142*SUMPRODUCT(Z1142:AC1142,'control variables'!$O$7:$R$7)/J1142+I$65*'key variables'!$B$25/scenario!J$65))</f>
        <v>2.9100161359532388E-60</v>
      </c>
      <c r="T1142" s="10">
        <f t="shared" ca="1" si="837"/>
        <v>1.3417975348181861E-59</v>
      </c>
      <c r="U1142" s="82">
        <f ca="1">SUMPRODUCT(P1112:P1141,'control variables'!AD$7:AD$36)</f>
        <v>3.9701702680035923E-60</v>
      </c>
      <c r="V1142" s="82">
        <f ca="1">SUMPRODUCT(Q1112:Q1141,'control variables'!AE$7:AE$36)</f>
        <v>4.582639425629529E-60</v>
      </c>
      <c r="W1142" s="82">
        <f ca="1">SUMPRODUCT(R1112:R1141,'control variables'!AF$7:AF$36)</f>
        <v>1.3726007784798556E-59</v>
      </c>
      <c r="X1142" s="82">
        <f ca="1">SUMPRODUCT(S1112:S1141,'control variables'!AG$7:AG$36)</f>
        <v>6.1697725545741949E-60</v>
      </c>
      <c r="Y1142" s="82">
        <f t="shared" ca="1" si="831"/>
        <v>2.8448590033005871E-59</v>
      </c>
      <c r="Z1142" s="10">
        <f ca="1">IF($A1142&gt;='key variables'!$B$26,SUMPRODUCT(P1112:P1141,'control variables'!V$7:V$36)*$E1142,SUMPRODUCT(P1112:P1141,'control variables'!Z$7:Z$36)*$E1142)</f>
        <v>9.6876173734259676E-60</v>
      </c>
      <c r="AA1142" s="10">
        <f ca="1">IF($A1142&gt;='key variables'!$B$26,SUMPRODUCT(Q1112:Q1141,'control variables'!W$7:W$36)*$E1142,SUMPRODUCT(Q1112:Q1141,'control variables'!AA$7:AA$36)*$E1142)</f>
        <v>1.1182104121242003E-59</v>
      </c>
      <c r="AB1142" s="10">
        <f ca="1">IF($A1142&gt;='key variables'!$B$26,SUMPRODUCT(R1112:R1141,'control variables'!X$7:X$36)*$E1142,SUMPRODUCT(R1112:R1141,'control variables'!AB$7:AB$36)*$E1142)</f>
        <v>3.3492848544921464E-59</v>
      </c>
      <c r="AC1142" s="10">
        <f ca="1">IF($A1142&gt;='key variables'!$B$26,SUMPRODUCT(S1112:S1141,'control variables'!Y$7:Y$36)*$E1142,SUMPRODUCT(S1112:S1141,'control variables'!AC$7:AC$36)*$E1142)</f>
        <v>1.5054869629013502E-59</v>
      </c>
      <c r="AD1142" s="10">
        <f t="shared" ca="1" si="832"/>
        <v>6.9417439668602942E-59</v>
      </c>
      <c r="AE1142" s="82">
        <f ca="1">SUMPRODUCT(P1112:P1141,'control variables'!AL$7:AL$36)</f>
        <v>1.3190181405513928E-59</v>
      </c>
      <c r="AF1142" s="82">
        <f ca="1">SUMPRODUCT(Q1112:Q1141,'control variables'!AM$7:AM$36)</f>
        <v>1.5185191870045553E-59</v>
      </c>
      <c r="AG1142" s="82">
        <f ca="1">SUMPRODUCT(R1112:R1141,'control variables'!AN$7:AN$36)</f>
        <v>4.3296972863728467E-59</v>
      </c>
      <c r="AH1142" s="82">
        <f ca="1">SUMPRODUCT(S1112:S1141,'control variables'!AO$7:AO$36)</f>
        <v>1.8747159777245551E-59</v>
      </c>
      <c r="AI1142" s="82">
        <f t="shared" ca="1" si="844"/>
        <v>9.0419505916533499E-59</v>
      </c>
      <c r="AJ1142" s="10">
        <f ca="1">SUMPRODUCT(P1112:P1141,'control variables'!AP$7:AP$36)</f>
        <v>1.2603269635491178E-62</v>
      </c>
      <c r="AK1142" s="10">
        <f ca="1">SUMPRODUCT(Q1112:Q1141,'control variables'!AQ$7:AQ$36)</f>
        <v>3.6368868603010966E-62</v>
      </c>
      <c r="AL1142" s="10">
        <f ca="1">SUMPRODUCT(R1112:R1141,'control variables'!AR$7:AR$36)</f>
        <v>1.3071926299346616E-60</v>
      </c>
      <c r="AM1142" s="10">
        <f ca="1">SUMPRODUCT(S1112:S1141,'control variables'!AS$7:AS$36)</f>
        <v>9.7929436076872855E-61</v>
      </c>
      <c r="AN1142" s="10">
        <f t="shared" ca="1" si="866"/>
        <v>2.3354591289418921E-60</v>
      </c>
      <c r="AO1142" s="82">
        <f ca="1">SUMPRODUCT(P1112:P1141,'control variables'!AX$7:AX$36)</f>
        <v>1.7138523357808393E-62</v>
      </c>
      <c r="AP1142" s="82">
        <f ca="1">SUMPRODUCT(Q1112:Q1141,'control variables'!AY$7:AY$36)</f>
        <v>3.9564888926569458E-62</v>
      </c>
      <c r="AQ1142" s="82">
        <f ca="1">SUMPRODUCT(R1112:R1141,'control variables'!AZ$7:AZ$36)</f>
        <v>3.5551649800781338E-61</v>
      </c>
      <c r="AR1142" s="82">
        <f ca="1">SUMPRODUCT(S1112:S1141,'control variables'!BA$7:BA$36)</f>
        <v>2.6633817670521955E-61</v>
      </c>
      <c r="AS1142" s="82">
        <f t="shared" ca="1" si="867"/>
        <v>6.7855808699741075E-61</v>
      </c>
      <c r="AT1142" s="10">
        <f ca="1">SUMPRODUCT(P1112:P1141,'control variables'!AT$7:AT$36)</f>
        <v>-1.5125415658287967E-62</v>
      </c>
      <c r="AU1142" s="10">
        <f ca="1">SUMPRODUCT(Q1112:Q1141,'control variables'!AU$7:AU$36)</f>
        <v>1.6407748503515988E-62</v>
      </c>
      <c r="AV1142" s="10">
        <f ca="1">SUMPRODUCT(R1112:R1141,'control variables'!AV$7:AV$36)</f>
        <v>7.0653079913404169E-60</v>
      </c>
      <c r="AW1142" s="10">
        <f ca="1">SUMPRODUCT(S1112:S1141,'control variables'!AW$7:AW$36)</f>
        <v>5.29303494723631E-60</v>
      </c>
      <c r="AX1142" s="10">
        <f t="shared" ca="1" si="845"/>
        <v>1.2359625271421956E-59</v>
      </c>
      <c r="AY1142" s="82">
        <f ca="1">SUMPRODUCT(P1112:P1141,'control variables'!BB$7:BB$36)</f>
        <v>5.482153018101051E-62</v>
      </c>
      <c r="AZ1142" s="82">
        <f ca="1">SUMPRODUCT(Q1112:Q1141,'control variables'!BC$7:BC$36)</f>
        <v>1.3979480419988936E-61</v>
      </c>
      <c r="BA1142" s="82">
        <f ca="1">SUMPRODUCT(R1112:R1141,'control variables'!BD$7:BD$36)</f>
        <v>9.7860659953685731E-61</v>
      </c>
      <c r="BB1142" s="82">
        <f ca="1">SUMPRODUCT(S1112:S1141,'control variables'!BE$7:BE$36)</f>
        <v>1.3906698358985648E-61</v>
      </c>
      <c r="BC1142" s="82">
        <f t="shared" ca="1" si="868"/>
        <v>1.3122899175076136E-60</v>
      </c>
      <c r="BD1142" s="10">
        <f ca="1">SUMPRODUCT(P1112:P1141,'control variables'!BF$7:BF$36)</f>
        <v>1.1468186608831691E-62</v>
      </c>
      <c r="BE1142" s="10">
        <f ca="1">SUMPRODUCT(Q1112:Q1141,'control variables'!BG$7:BG$36)</f>
        <v>1.3237357731897953E-62</v>
      </c>
      <c r="BF1142" s="10">
        <f ca="1">SUMPRODUCT(R1112:R1141,'control variables'!BH$7:BH$36)</f>
        <v>3.9648782808879747E-61</v>
      </c>
      <c r="BG1142" s="10">
        <f ca="1">SUMPRODUCT(S1112:S1141,'control variables'!BI$7:BI$36)</f>
        <v>8.9109658041800944E-61</v>
      </c>
      <c r="BH1142" s="10">
        <f t="shared" ca="1" si="869"/>
        <v>1.3122899528475366E-60</v>
      </c>
      <c r="BI1142" s="82">
        <f t="shared" ca="1" si="846"/>
        <v>1.322987752003665E-59</v>
      </c>
      <c r="BJ1142" s="82">
        <f t="shared" ca="1" si="847"/>
        <v>1.5341394422748958E-59</v>
      </c>
      <c r="BK1142" s="82">
        <f t="shared" ca="1" si="848"/>
        <v>5.1340887454605742E-59</v>
      </c>
      <c r="BL1142" s="82">
        <f t="shared" ca="1" si="849"/>
        <v>2.4179261708071718E-59</v>
      </c>
      <c r="BM1142" s="82">
        <f t="shared" ca="1" si="839"/>
        <v>1.0409142110546307E-58</v>
      </c>
      <c r="BN1142" s="10">
        <f ca="1">BN1141+BI1142-INDIRECT(ADDRESS(MAX($D1142-'key variables'!$B$9*30,34),scenario!BI$4),TRUE)</f>
        <v>9439390.0751690175</v>
      </c>
      <c r="BO1142" s="10">
        <f ca="1">BO1141+BJ1142-INDIRECT(ADDRESS(MAX($D1142-'key variables'!$B$9*30,34),scenario!BJ$4),TRUE)</f>
        <v>10895583.360992203</v>
      </c>
      <c r="BP1142" s="10">
        <f ca="1">BP1141+BK1142-INDIRECT(ADDRESS(MAX($D1142-'key variables'!$B$9*30,34),scenario!BK$4),TRUE)</f>
        <v>32531162.537994072</v>
      </c>
      <c r="BQ1142" s="10">
        <f ca="1">BQ1141+BL1142-INDIRECT(ADDRESS(MAX($D1142-'key variables'!$B$9*30,34),scenario!BL$4),TRUE)</f>
        <v>14415841.516535141</v>
      </c>
      <c r="BR1142" s="10">
        <f t="shared" ca="1" si="870"/>
        <v>67281977.490690395</v>
      </c>
      <c r="BS1142" s="82">
        <f t="shared" ca="1" si="851"/>
        <v>-2.3433848477536824E-9</v>
      </c>
      <c r="BT1142" s="82">
        <f t="shared" ca="1" si="852"/>
        <v>-3.4288309057018498E-10</v>
      </c>
      <c r="BU1142" s="82">
        <f t="shared" ca="1" si="853"/>
        <v>-4.2578247660364599E-9</v>
      </c>
      <c r="BV1142" s="82">
        <f t="shared" ca="1" si="854"/>
        <v>-2.9943922343414556E-9</v>
      </c>
      <c r="BW1142" s="82">
        <f t="shared" ca="1" si="871"/>
        <v>-9.9384849387017825E-9</v>
      </c>
      <c r="BX1142" s="10">
        <f t="shared" ca="1" si="855"/>
        <v>-1.8625994260191893E-12</v>
      </c>
      <c r="BY1142" s="10">
        <f t="shared" ca="1" si="856"/>
        <v>2.8902850229962428E-12</v>
      </c>
      <c r="BZ1142" s="10">
        <f t="shared" ca="1" si="857"/>
        <v>-3.5034723983035463E-11</v>
      </c>
      <c r="CA1142" s="10">
        <f t="shared" ca="1" si="858"/>
        <v>-2.0257049910634696E-11</v>
      </c>
      <c r="CB1142" s="10">
        <v>0</v>
      </c>
      <c r="CC1142" s="82">
        <f t="shared" ca="1" si="859"/>
        <v>3.9725652202851362E-13</v>
      </c>
      <c r="CD1142" s="82">
        <f t="shared" ca="1" si="860"/>
        <v>3.4270724516460853E-13</v>
      </c>
      <c r="CE1142" s="82">
        <f t="shared" ca="1" si="861"/>
        <v>1.8915613015532971E-10</v>
      </c>
      <c r="CF1142" s="82">
        <f t="shared" ca="1" si="862"/>
        <v>3.7028113764059381E-11</v>
      </c>
      <c r="CG1142" s="82">
        <f t="shared" ca="1" si="872"/>
        <v>2.269242076865822E-10</v>
      </c>
      <c r="CH1142" s="13" t="str">
        <f t="shared" ca="1" si="824"/>
        <v/>
      </c>
      <c r="CI1142" s="81">
        <f t="shared" ca="1" si="833"/>
        <v>0.1131775965863165</v>
      </c>
      <c r="CJ1142" s="81">
        <f t="shared" ca="1" si="834"/>
        <v>0.13063724757458739</v>
      </c>
      <c r="CK1142" s="81">
        <f t="shared" ca="1" si="835"/>
        <v>0.39004625943939081</v>
      </c>
      <c r="CL1142" s="81">
        <f t="shared" ca="1" si="836"/>
        <v>0.17284488538116416</v>
      </c>
      <c r="CM1142" s="89">
        <f t="shared" ca="1" si="825"/>
        <v>0.80670598898145884</v>
      </c>
    </row>
    <row r="1143" spans="1:91" x14ac:dyDescent="0.3">
      <c r="A1143">
        <v>1078</v>
      </c>
      <c r="B1143" s="3">
        <f t="shared" si="838"/>
        <v>3.1833333333333331</v>
      </c>
      <c r="C1143" s="3">
        <f t="shared" si="826"/>
        <v>35.93333333333333</v>
      </c>
      <c r="D1143" s="4">
        <f t="shared" ca="1" si="863"/>
        <v>1143</v>
      </c>
      <c r="E1143" s="58">
        <f>(0.5*(COS(B1143*2*PI())+1)*('key variables'!$B$4-'key variables'!$B$6)+'key variables'!$B$6)/'key variables'!$B$4</f>
        <v>1</v>
      </c>
      <c r="F1143" s="10">
        <f t="shared" ca="1" si="827"/>
        <v>11689222.907461114</v>
      </c>
      <c r="G1143" s="10">
        <f t="shared" ca="1" si="828"/>
        <v>13492492.798713122</v>
      </c>
      <c r="H1143" s="10">
        <f t="shared" ca="1" si="829"/>
        <v>40309474.521088287</v>
      </c>
      <c r="I1143" s="10">
        <f t="shared" ca="1" si="830"/>
        <v>17912154.249750931</v>
      </c>
      <c r="J1143" s="10">
        <f t="shared" ca="1" si="864"/>
        <v>83403344.477013454</v>
      </c>
      <c r="K1143" s="82">
        <f t="shared" ca="1" si="840"/>
        <v>2249832.832292099</v>
      </c>
      <c r="L1143" s="82">
        <f t="shared" ca="1" si="841"/>
        <v>2596909.4377209195</v>
      </c>
      <c r="M1143" s="82">
        <f t="shared" ca="1" si="842"/>
        <v>7778311.98309422</v>
      </c>
      <c r="N1143" s="82">
        <f t="shared" ca="1" si="843"/>
        <v>3496312.733215793</v>
      </c>
      <c r="O1143" s="82">
        <f t="shared" ca="1" si="865"/>
        <v>16121366.986323033</v>
      </c>
      <c r="P1143" s="10">
        <f ca="1">IF(IF($A1143&gt;='key variables'!$B$26,K1143*SUMPRODUCT(Z1143:AC1143,'control variables'!$O$3:$R$3)/J1143+F$65*'key variables'!$B$25/scenario!J$65,K1143*SUMPRODUCT(Z1143:AC1143,'control variables'!$O$7:$R$7)/J1143+F$65*'key variables'!$B$25/scenario!J$65)&lt;'key variables'!$B$28,0,IF($A1143&gt;='key variables'!$B$26,K1143*SUMPRODUCT(Z1143:AC1143,'control variables'!$O$3:$R$3)/J1143+F$65*'key variables'!$B$25/scenario!J$65,K1143*SUMPRODUCT(Z1143:AC1143,'control variables'!$O$7:$R$7)/J1143+F$65*'key variables'!$B$25/scenario!J$65))</f>
        <v>1.6112414436903805E-60</v>
      </c>
      <c r="Q1143" s="10">
        <f ca="1">IF(IF($A1143&gt;='key variables'!$B$26,L1143*SUMPRODUCT(Z1143:AC1143,'control variables'!$O$4:$R$4)/J1143+G$65*'key variables'!$B$25/scenario!J$65,L1143*SUMPRODUCT(Z1143:AC1143,'control variables'!$O$7:$R$7)/J1143+G$65*'key variables'!$B$25/scenario!J$65)&lt;'key variables'!$B$28,0,IF($A1143&gt;='key variables'!$B$26,L1143*SUMPRODUCT(Z1143:AC1143,'control variables'!$O$4:$R$4)/J1143+G$65*'key variables'!$B$25/scenario!J$65,L1143*SUMPRODUCT(Z1143:AC1143,'control variables'!$O$7:$R$7)/J1143+G$65*'key variables'!$B$25/scenario!J$65))</f>
        <v>1.8598040047730008E-60</v>
      </c>
      <c r="R1143" s="10">
        <f ca="1">IF(IF($A1143&gt;='key variables'!$B$26,M1143*SUMPRODUCT(Z1143:AC1143,'control variables'!$O$5:$R$5)/J1143+H$65*'key variables'!$B$25/scenario!J$65,M1143*SUMPRODUCT(Z1143:AC1143,'control variables'!$O$7:$R$7)/J1143+H$65*'key variables'!$B$25/scenario!J$65)&lt;'key variables'!$B$28,0,IF($A1143&gt;='key variables'!$B$26,M1143*SUMPRODUCT(Z1143:AC1143,'control variables'!$O$5:$R$5)/J1143+H$65*'key variables'!$B$25/scenario!J$65,M1143*SUMPRODUCT(Z1143:AC1143,'control variables'!$O$7:$R$7)/J1143+H$65*'key variables'!$B$25/scenario!J$65))</f>
        <v>5.5705199289614496E-60</v>
      </c>
      <c r="S1143" s="10">
        <f ca="1">IF(IF($A1143&gt;='key variables'!$B$26,N1143*SUMPRODUCT(Z1143:AC1143,'control variables'!$O$6:$R$6)/J1143+I$65*'key variables'!$B$25/scenario!J$65,N1143*SUMPRODUCT(Z1143:AC1143,'control variables'!$O$7:$R$7)/J1143+I$65*'key variables'!$B$25/scenario!J$65)&lt;'key variables'!$B$28,0,IF($A1143&gt;='key variables'!$B$26,N1143*SUMPRODUCT(Z1143:AC1143,'control variables'!$O$6:$R$6)/J1143+I$65*'key variables'!$B$25/scenario!J$65,N1143*SUMPRODUCT(Z1143:AC1143,'control variables'!$O$7:$R$7)/J1143+I$65*'key variables'!$B$25/scenario!J$65))</f>
        <v>2.5039211336072643E-60</v>
      </c>
      <c r="T1143" s="10">
        <f t="shared" ca="1" si="837"/>
        <v>1.1545486511032096E-59</v>
      </c>
      <c r="U1143" s="82">
        <f ca="1">SUMPRODUCT(P1113:P1142,'control variables'!AD$7:AD$36)</f>
        <v>3.4161299366187277E-60</v>
      </c>
      <c r="V1143" s="82">
        <f ca="1">SUMPRODUCT(Q1113:Q1142,'control variables'!AE$7:AE$36)</f>
        <v>3.9431285496212179E-60</v>
      </c>
      <c r="W1143" s="82">
        <f ca="1">SUMPRODUCT(R1113:R1142,'control variables'!AF$7:AF$36)</f>
        <v>1.1810532782890114E-59</v>
      </c>
      <c r="X1143" s="82">
        <f ca="1">SUMPRODUCT(S1113:S1142,'control variables'!AG$7:AG$36)</f>
        <v>5.3087760229507716E-60</v>
      </c>
      <c r="Y1143" s="82">
        <f t="shared" ca="1" si="831"/>
        <v>2.4478567292080831E-59</v>
      </c>
      <c r="Z1143" s="10">
        <f ca="1">IF($A1143&gt;='key variables'!$B$26,SUMPRODUCT(P1113:P1142,'control variables'!V$7:V$36)*$E1143,SUMPRODUCT(P1113:P1142,'control variables'!Z$7:Z$36)*$E1143)</f>
        <v>8.3357028766702238E-60</v>
      </c>
      <c r="AA1143" s="10">
        <f ca="1">IF($A1143&gt;='key variables'!$B$26,SUMPRODUCT(Q1113:Q1142,'control variables'!W$7:W$36)*$E1143,SUMPRODUCT(Q1113:Q1142,'control variables'!AA$7:AA$36)*$E1143)</f>
        <v>9.6216328430093135E-60</v>
      </c>
      <c r="AB1143" s="10">
        <f ca="1">IF($A1143&gt;='key variables'!$B$26,SUMPRODUCT(R1113:R1142,'control variables'!X$7:X$36)*$E1143,SUMPRODUCT(R1113:R1142,'control variables'!AB$7:AB$36)*$E1143)</f>
        <v>2.8818895627485892E-59</v>
      </c>
      <c r="AC1143" s="10">
        <f ca="1">IF($A1143&gt;='key variables'!$B$26,SUMPRODUCT(S1113:S1142,'control variables'!Y$7:Y$36)*$E1143,SUMPRODUCT(S1113:S1142,'control variables'!AC$7:AC$36)*$E1143)</f>
        <v>1.2953950929018083E-59</v>
      </c>
      <c r="AD1143" s="10">
        <f t="shared" ca="1" si="832"/>
        <v>5.9730182276183515E-59</v>
      </c>
      <c r="AE1143" s="82">
        <f ca="1">SUMPRODUCT(P1113:P1142,'control variables'!AL$7:AL$36)</f>
        <v>1.1349481389236741E-59</v>
      </c>
      <c r="AF1143" s="82">
        <f ca="1">SUMPRODUCT(Q1113:Q1142,'control variables'!AM$7:AM$36)</f>
        <v>1.3066086600524358E-59</v>
      </c>
      <c r="AG1143" s="82">
        <f ca="1">SUMPRODUCT(R1113:R1142,'control variables'!AN$7:AN$36)</f>
        <v>3.725484681520406E-59</v>
      </c>
      <c r="AH1143" s="82">
        <f ca="1">SUMPRODUCT(S1113:S1142,'control variables'!AO$7:AO$36)</f>
        <v>1.6130979131488741E-59</v>
      </c>
      <c r="AI1143" s="82">
        <f t="shared" ca="1" si="844"/>
        <v>7.7801393936453899E-59</v>
      </c>
      <c r="AJ1143" s="10">
        <f ca="1">SUMPRODUCT(P1113:P1142,'control variables'!AP$7:AP$36)</f>
        <v>1.0844473610631619E-62</v>
      </c>
      <c r="AK1143" s="10">
        <f ca="1">SUMPRODUCT(Q1113:Q1142,'control variables'!AQ$7:AQ$36)</f>
        <v>3.1293564862187483E-62</v>
      </c>
      <c r="AL1143" s="10">
        <f ca="1">SUMPRODUCT(R1113:R1142,'control variables'!AR$7:AR$36)</f>
        <v>1.1247728874592243E-60</v>
      </c>
      <c r="AM1143" s="10">
        <f ca="1">SUMPRODUCT(S1113:S1142,'control variables'!AS$7:AS$36)</f>
        <v>8.4263307534822505E-61</v>
      </c>
      <c r="AN1143" s="10">
        <f t="shared" ca="1" si="866"/>
        <v>2.0095440012802682E-60</v>
      </c>
      <c r="AO1143" s="82">
        <f ca="1">SUMPRODUCT(P1113:P1142,'control variables'!AX$7:AX$36)</f>
        <v>1.4746829168485319E-62</v>
      </c>
      <c r="AP1143" s="82">
        <f ca="1">SUMPRODUCT(Q1113:Q1142,'control variables'!AY$7:AY$36)</f>
        <v>3.4043578077827273E-62</v>
      </c>
      <c r="AQ1143" s="82">
        <f ca="1">SUMPRODUCT(R1113:R1142,'control variables'!AZ$7:AZ$36)</f>
        <v>3.0590389575836815E-61</v>
      </c>
      <c r="AR1143" s="82">
        <f ca="1">SUMPRODUCT(S1113:S1142,'control variables'!BA$7:BA$36)</f>
        <v>2.2917047816306043E-61</v>
      </c>
      <c r="AS1143" s="82">
        <f t="shared" ca="1" si="867"/>
        <v>5.8386478116774122E-61</v>
      </c>
      <c r="AT1143" s="10">
        <f ca="1">SUMPRODUCT(P1113:P1142,'control variables'!AT$7:AT$36)</f>
        <v>-1.3014652205347789E-62</v>
      </c>
      <c r="AU1143" s="10">
        <f ca="1">SUMPRODUCT(Q1113:Q1142,'control variables'!AU$7:AU$36)</f>
        <v>1.4118034510282464E-62</v>
      </c>
      <c r="AV1143" s="10">
        <f ca="1">SUMPRODUCT(R1113:R1142,'control variables'!AV$7:AV$36)</f>
        <v>6.0793387969192476E-60</v>
      </c>
      <c r="AW1143" s="10">
        <f ca="1">SUMPRODUCT(S1113:S1142,'control variables'!AW$7:AW$36)</f>
        <v>4.5543878267758777E-60</v>
      </c>
      <c r="AX1143" s="10">
        <f t="shared" ca="1" si="845"/>
        <v>1.063483000600006E-59</v>
      </c>
      <c r="AY1143" s="82">
        <f ca="1">SUMPRODUCT(P1113:P1142,'control variables'!BB$7:BB$36)</f>
        <v>4.7171143245896598E-62</v>
      </c>
      <c r="AZ1143" s="82">
        <f ca="1">SUMPRODUCT(Q1113:Q1142,'control variables'!BC$7:BC$36)</f>
        <v>1.2028633115806797E-61</v>
      </c>
      <c r="BA1143" s="82">
        <f ca="1">SUMPRODUCT(R1113:R1142,'control variables'!BD$7:BD$36)</f>
        <v>8.4204129172816824E-61</v>
      </c>
      <c r="BB1143" s="82">
        <f ca="1">SUMPRODUCT(S1113:S1142,'control variables'!BE$7:BE$36)</f>
        <v>1.1966007847705343E-61</v>
      </c>
      <c r="BC1143" s="82">
        <f t="shared" ca="1" si="868"/>
        <v>1.1291588446091862E-60</v>
      </c>
      <c r="BD1143" s="10">
        <f ca="1">SUMPRODUCT(P1113:P1142,'control variables'!BF$7:BF$36)</f>
        <v>9.86779229820289E-63</v>
      </c>
      <c r="BE1143" s="10">
        <f ca="1">SUMPRODUCT(Q1113:Q1142,'control variables'!BG$7:BG$36)</f>
        <v>1.1390074222788237E-62</v>
      </c>
      <c r="BF1143" s="10">
        <f ca="1">SUMPRODUCT(R1113:R1142,'control variables'!BH$7:BH$36)</f>
        <v>3.411576450397858E-61</v>
      </c>
      <c r="BG1143" s="10">
        <f ca="1">SUMPRODUCT(S1113:S1142,'control variables'!BI$7:BI$36)</f>
        <v>7.6674336345661879E-61</v>
      </c>
      <c r="BH1143" s="10">
        <f t="shared" ca="1" si="869"/>
        <v>1.1291588750173958E-60</v>
      </c>
      <c r="BI1143" s="82">
        <f t="shared" ca="1" si="846"/>
        <v>1.1383637880277291E-59</v>
      </c>
      <c r="BJ1143" s="82">
        <f t="shared" ca="1" si="847"/>
        <v>1.320049096619271E-59</v>
      </c>
      <c r="BK1143" s="82">
        <f t="shared" ca="1" si="848"/>
        <v>4.4176226903851477E-59</v>
      </c>
      <c r="BL1143" s="82">
        <f t="shared" ca="1" si="849"/>
        <v>2.0805027036741674E-59</v>
      </c>
      <c r="BM1143" s="82">
        <f t="shared" ca="1" si="839"/>
        <v>8.9565382787063141E-59</v>
      </c>
      <c r="BN1143" s="10">
        <f ca="1">BN1142+BI1143-INDIRECT(ADDRESS(MAX($D1143-'key variables'!$B$9*30,34),scenario!BI$4),TRUE)</f>
        <v>9439390.0751690175</v>
      </c>
      <c r="BO1143" s="10">
        <f ca="1">BO1142+BJ1143-INDIRECT(ADDRESS(MAX($D1143-'key variables'!$B$9*30,34),scenario!BJ$4),TRUE)</f>
        <v>10895583.360992203</v>
      </c>
      <c r="BP1143" s="10">
        <f ca="1">BP1142+BK1143-INDIRECT(ADDRESS(MAX($D1143-'key variables'!$B$9*30,34),scenario!BK$4),TRUE)</f>
        <v>32531162.537994072</v>
      </c>
      <c r="BQ1143" s="10">
        <f ca="1">BQ1142+BL1143-INDIRECT(ADDRESS(MAX($D1143-'key variables'!$B$9*30,34),scenario!BL$4),TRUE)</f>
        <v>14415841.516535141</v>
      </c>
      <c r="BR1143" s="10">
        <f t="shared" ca="1" si="870"/>
        <v>67281977.490690395</v>
      </c>
      <c r="BS1143" s="82">
        <f t="shared" ca="1" si="851"/>
        <v>-2.3433848477536824E-9</v>
      </c>
      <c r="BT1143" s="82">
        <f t="shared" ca="1" si="852"/>
        <v>-3.4288309057018498E-10</v>
      </c>
      <c r="BU1143" s="82">
        <f t="shared" ca="1" si="853"/>
        <v>-4.2578247660364599E-9</v>
      </c>
      <c r="BV1143" s="82">
        <f t="shared" ca="1" si="854"/>
        <v>-2.9943922343414556E-9</v>
      </c>
      <c r="BW1143" s="82">
        <f t="shared" ca="1" si="871"/>
        <v>-9.9384849387017825E-9</v>
      </c>
      <c r="BX1143" s="10">
        <f t="shared" ca="1" si="855"/>
        <v>-1.8625994260191893E-12</v>
      </c>
      <c r="BY1143" s="10">
        <f t="shared" ca="1" si="856"/>
        <v>2.8902850229962428E-12</v>
      </c>
      <c r="BZ1143" s="10">
        <f t="shared" ca="1" si="857"/>
        <v>-3.5034723983035463E-11</v>
      </c>
      <c r="CA1143" s="10">
        <f t="shared" ca="1" si="858"/>
        <v>-2.0257049910634696E-11</v>
      </c>
      <c r="CB1143" s="10">
        <v>0</v>
      </c>
      <c r="CC1143" s="82">
        <f t="shared" ca="1" si="859"/>
        <v>3.9725652202851362E-13</v>
      </c>
      <c r="CD1143" s="82">
        <f t="shared" ca="1" si="860"/>
        <v>3.4270724516460853E-13</v>
      </c>
      <c r="CE1143" s="82">
        <f t="shared" ca="1" si="861"/>
        <v>1.8915613015532971E-10</v>
      </c>
      <c r="CF1143" s="82">
        <f t="shared" ca="1" si="862"/>
        <v>3.7028113764059381E-11</v>
      </c>
      <c r="CG1143" s="82">
        <f t="shared" ca="1" si="872"/>
        <v>2.269242076865822E-10</v>
      </c>
      <c r="CH1143" s="13" t="str">
        <f t="shared" ca="1" si="824"/>
        <v/>
      </c>
      <c r="CI1143" s="81">
        <f t="shared" ca="1" si="833"/>
        <v>0.1131775965863165</v>
      </c>
      <c r="CJ1143" s="81">
        <f t="shared" ca="1" si="834"/>
        <v>0.13063724757458739</v>
      </c>
      <c r="CK1143" s="81">
        <f t="shared" ca="1" si="835"/>
        <v>0.39004625943939081</v>
      </c>
      <c r="CL1143" s="81">
        <f t="shared" ca="1" si="836"/>
        <v>0.17284488538116416</v>
      </c>
      <c r="CM1143" s="89">
        <f t="shared" ca="1" si="825"/>
        <v>0.80670598898145884</v>
      </c>
    </row>
    <row r="1144" spans="1:91" x14ac:dyDescent="0.3">
      <c r="A1144">
        <v>1079</v>
      </c>
      <c r="B1144" s="3">
        <f t="shared" si="838"/>
        <v>3.1861111111111109</v>
      </c>
      <c r="C1144" s="3">
        <f t="shared" si="826"/>
        <v>35.966666666666669</v>
      </c>
      <c r="D1144" s="4">
        <f t="shared" ca="1" si="863"/>
        <v>1144</v>
      </c>
      <c r="E1144" s="58">
        <f>(0.5*(COS(B1144*2*PI())+1)*('key variables'!$B$4-'key variables'!$B$6)+'key variables'!$B$6)/'key variables'!$B$4</f>
        <v>1</v>
      </c>
      <c r="F1144" s="10">
        <f t="shared" ca="1" si="827"/>
        <v>11689222.907461114</v>
      </c>
      <c r="G1144" s="10">
        <f t="shared" ca="1" si="828"/>
        <v>13492492.798713122</v>
      </c>
      <c r="H1144" s="10">
        <f t="shared" ca="1" si="829"/>
        <v>40309474.521088287</v>
      </c>
      <c r="I1144" s="10">
        <f t="shared" ca="1" si="830"/>
        <v>17912154.249750931</v>
      </c>
      <c r="J1144" s="10">
        <f t="shared" ca="1" si="864"/>
        <v>83403344.477013454</v>
      </c>
      <c r="K1144" s="82">
        <f t="shared" ca="1" si="840"/>
        <v>2249832.832292099</v>
      </c>
      <c r="L1144" s="82">
        <f t="shared" ca="1" si="841"/>
        <v>2596909.4377209195</v>
      </c>
      <c r="M1144" s="82">
        <f t="shared" ca="1" si="842"/>
        <v>7778311.98309422</v>
      </c>
      <c r="N1144" s="82">
        <f t="shared" ca="1" si="843"/>
        <v>3496312.733215793</v>
      </c>
      <c r="O1144" s="82">
        <f t="shared" ca="1" si="865"/>
        <v>16121366.986323033</v>
      </c>
      <c r="P1144" s="10">
        <f ca="1">IF(IF($A1144&gt;='key variables'!$B$26,K1144*SUMPRODUCT(Z1144:AC1144,'control variables'!$O$3:$R$3)/J1144+F$65*'key variables'!$B$25/scenario!J$65,K1144*SUMPRODUCT(Z1144:AC1144,'control variables'!$O$7:$R$7)/J1144+F$65*'key variables'!$B$25/scenario!J$65)&lt;'key variables'!$B$28,0,IF($A1144&gt;='key variables'!$B$26,K1144*SUMPRODUCT(Z1144:AC1144,'control variables'!$O$3:$R$3)/J1144+F$65*'key variables'!$B$25/scenario!J$65,K1144*SUMPRODUCT(Z1144:AC1144,'control variables'!$O$7:$R$7)/J1144+F$65*'key variables'!$B$25/scenario!J$65))</f>
        <v>1.3863914541074049E-60</v>
      </c>
      <c r="Q1144" s="10">
        <f ca="1">IF(IF($A1144&gt;='key variables'!$B$26,L1144*SUMPRODUCT(Z1144:AC1144,'control variables'!$O$4:$R$4)/J1144+G$65*'key variables'!$B$25/scenario!J$65,L1144*SUMPRODUCT(Z1144:AC1144,'control variables'!$O$7:$R$7)/J1144+G$65*'key variables'!$B$25/scenario!J$65)&lt;'key variables'!$B$28,0,IF($A1144&gt;='key variables'!$B$26,L1144*SUMPRODUCT(Z1144:AC1144,'control variables'!$O$4:$R$4)/J1144+G$65*'key variables'!$B$25/scenario!J$65,L1144*SUMPRODUCT(Z1144:AC1144,'control variables'!$O$7:$R$7)/J1144+G$65*'key variables'!$B$25/scenario!J$65))</f>
        <v>1.6002669175554606E-60</v>
      </c>
      <c r="R1144" s="10">
        <f ca="1">IF(IF($A1144&gt;='key variables'!$B$26,M1144*SUMPRODUCT(Z1144:AC1144,'control variables'!$O$5:$R$5)/J1144+H$65*'key variables'!$B$25/scenario!J$65,M1144*SUMPRODUCT(Z1144:AC1144,'control variables'!$O$7:$R$7)/J1144+H$65*'key variables'!$B$25/scenario!J$65)&lt;'key variables'!$B$28,0,IF($A1144&gt;='key variables'!$B$26,M1144*SUMPRODUCT(Z1144:AC1144,'control variables'!$O$5:$R$5)/J1144+H$65*'key variables'!$B$25/scenario!J$65,M1144*SUMPRODUCT(Z1144:AC1144,'control variables'!$O$7:$R$7)/J1144+H$65*'key variables'!$B$25/scenario!J$65))</f>
        <v>4.7931495646975138E-60</v>
      </c>
      <c r="S1144" s="10">
        <f ca="1">IF(IF($A1144&gt;='key variables'!$B$26,N1144*SUMPRODUCT(Z1144:AC1144,'control variables'!$O$6:$R$6)/J1144+I$65*'key variables'!$B$25/scenario!J$65,N1144*SUMPRODUCT(Z1144:AC1144,'control variables'!$O$7:$R$7)/J1144+I$65*'key variables'!$B$25/scenario!J$65)&lt;'key variables'!$B$28,0,IF($A1144&gt;='key variables'!$B$26,N1144*SUMPRODUCT(Z1144:AC1144,'control variables'!$O$6:$R$6)/J1144+I$65*'key variables'!$B$25/scenario!J$65,N1144*SUMPRODUCT(Z1144:AC1144,'control variables'!$O$7:$R$7)/J1144+I$65*'key variables'!$B$25/scenario!J$65))</f>
        <v>2.1544970029079708E-60</v>
      </c>
      <c r="T1144" s="10">
        <f t="shared" ca="1" si="837"/>
        <v>9.9343049392683487E-60</v>
      </c>
      <c r="U1144" s="82">
        <f ca="1">SUMPRODUCT(P1114:P1143,'control variables'!AD$7:AD$36)</f>
        <v>2.9394063619671723E-60</v>
      </c>
      <c r="V1144" s="82">
        <f ca="1">SUMPRODUCT(Q1114:Q1143,'control variables'!AE$7:AE$36)</f>
        <v>3.3928619109503737E-60</v>
      </c>
      <c r="W1144" s="82">
        <f ca="1">SUMPRODUCT(R1114:R1143,'control variables'!AF$7:AF$36)</f>
        <v>1.0162363798904783E-59</v>
      </c>
      <c r="X1144" s="82">
        <f ca="1">SUMPRODUCT(S1114:S1143,'control variables'!AG$7:AG$36)</f>
        <v>4.5679322232004151E-60</v>
      </c>
      <c r="Y1144" s="82">
        <f t="shared" ca="1" si="831"/>
        <v>2.1062564295022745E-59</v>
      </c>
      <c r="Z1144" s="10">
        <f ca="1">IF($A1144&gt;='key variables'!$B$26,SUMPRODUCT(P1114:P1143,'control variables'!V$7:V$36)*$E1144,SUMPRODUCT(P1114:P1143,'control variables'!Z$7:Z$36)*$E1144)</f>
        <v>7.1724490934921873E-60</v>
      </c>
      <c r="AA1144" s="10">
        <f ca="1">IF($A1144&gt;='key variables'!$B$26,SUMPRODUCT(Q1114:Q1143,'control variables'!W$7:W$36)*$E1144,SUMPRODUCT(Q1114:Q1143,'control variables'!AA$7:AA$36)*$E1144)</f>
        <v>8.2789265385049043E-60</v>
      </c>
      <c r="AB1144" s="10">
        <f ca="1">IF($A1144&gt;='key variables'!$B$26,SUMPRODUCT(R1114:R1143,'control variables'!X$7:X$36)*$E1144,SUMPRODUCT(R1114:R1143,'control variables'!AB$7:AB$36)*$E1144)</f>
        <v>2.4797196454460986E-59</v>
      </c>
      <c r="AC1144" s="10">
        <f ca="1">IF($A1144&gt;='key variables'!$B$26,SUMPRODUCT(S1114:S1143,'control variables'!Y$7:Y$36)*$E1144,SUMPRODUCT(S1114:S1143,'control variables'!AC$7:AC$36)*$E1144)</f>
        <v>1.1146217058433881E-59</v>
      </c>
      <c r="AD1144" s="10">
        <f t="shared" ca="1" si="832"/>
        <v>5.1394789144891951E-59</v>
      </c>
      <c r="AE1144" s="82">
        <f ca="1">SUMPRODUCT(P1114:P1143,'control variables'!AL$7:AL$36)</f>
        <v>9.7656524838076944E-60</v>
      </c>
      <c r="AF1144" s="82">
        <f ca="1">SUMPRODUCT(Q1114:Q1143,'control variables'!AM$7:AM$36)</f>
        <v>1.1242704110256991E-59</v>
      </c>
      <c r="AG1144" s="82">
        <f ca="1">SUMPRODUCT(R1114:R1143,'control variables'!AN$7:AN$36)</f>
        <v>3.2055904129663464E-59</v>
      </c>
      <c r="AH1144" s="82">
        <f ca="1">SUMPRODUCT(S1114:S1143,'control variables'!AO$7:AO$36)</f>
        <v>1.3879888518171937E-59</v>
      </c>
      <c r="AI1144" s="82">
        <f t="shared" ca="1" si="844"/>
        <v>6.6944149241900084E-59</v>
      </c>
      <c r="AJ1144" s="10">
        <f ca="1">SUMPRODUCT(P1114:P1143,'control variables'!AP$7:AP$36)</f>
        <v>9.3311189312742447E-63</v>
      </c>
      <c r="AK1144" s="10">
        <f ca="1">SUMPRODUCT(Q1114:Q1143,'control variables'!AQ$7:AQ$36)</f>
        <v>2.6926523683578663E-62</v>
      </c>
      <c r="AL1144" s="10">
        <f ca="1">SUMPRODUCT(R1114:R1143,'control variables'!AR$7:AR$36)</f>
        <v>9.6780996112760855E-61</v>
      </c>
      <c r="AM1144" s="10">
        <f ca="1">SUMPRODUCT(S1114:S1143,'control variables'!AS$7:AS$36)</f>
        <v>7.2504297800045175E-61</v>
      </c>
      <c r="AN1144" s="10">
        <f t="shared" ca="1" si="866"/>
        <v>1.7291105817429133E-60</v>
      </c>
      <c r="AO1144" s="82">
        <f ca="1">SUMPRODUCT(P1114:P1143,'control variables'!AX$7:AX$36)</f>
        <v>1.268889775299163E-62</v>
      </c>
      <c r="AP1144" s="82">
        <f ca="1">SUMPRODUCT(Q1114:Q1143,'control variables'!AY$7:AY$36)</f>
        <v>2.9292770428146673E-62</v>
      </c>
      <c r="AQ1144" s="82">
        <f ca="1">SUMPRODUCT(R1114:R1143,'control variables'!AZ$7:AZ$36)</f>
        <v>2.6321477052266073E-61</v>
      </c>
      <c r="AR1144" s="82">
        <f ca="1">SUMPRODUCT(S1114:S1143,'control variables'!BA$7:BA$36)</f>
        <v>1.9718956069753901E-61</v>
      </c>
      <c r="AS1144" s="82">
        <f t="shared" ca="1" si="867"/>
        <v>5.0238599940133805E-61</v>
      </c>
      <c r="AT1144" s="10">
        <f ca="1">SUMPRODUCT(P1114:P1143,'control variables'!AT$7:AT$36)</f>
        <v>-1.1198447424706096E-62</v>
      </c>
      <c r="AU1144" s="10">
        <f ca="1">SUMPRODUCT(Q1114:Q1143,'control variables'!AU$7:AU$36)</f>
        <v>1.2147851875643689E-62</v>
      </c>
      <c r="AV1144" s="10">
        <f ca="1">SUMPRODUCT(R1114:R1143,'control variables'!AV$7:AV$36)</f>
        <v>5.2309623661170221E-60</v>
      </c>
      <c r="AW1144" s="10">
        <f ca="1">SUMPRODUCT(S1114:S1143,'control variables'!AW$7:AW$36)</f>
        <v>3.9188194832370621E-60</v>
      </c>
      <c r="AX1144" s="10">
        <f t="shared" ca="1" si="845"/>
        <v>9.1507312538050213E-60</v>
      </c>
      <c r="AY1144" s="82">
        <f ca="1">SUMPRODUCT(P1114:P1143,'control variables'!BB$7:BB$36)</f>
        <v>4.0588373724300903E-62</v>
      </c>
      <c r="AZ1144" s="82">
        <f ca="1">SUMPRODUCT(Q1114:Q1143,'control variables'!BC$7:BC$36)</f>
        <v>1.0350028061686604E-61</v>
      </c>
      <c r="BA1144" s="82">
        <f ca="1">SUMPRODUCT(R1114:R1143,'control variables'!BD$7:BD$36)</f>
        <v>7.2453377824225267E-61</v>
      </c>
      <c r="BB1144" s="82">
        <f ca="1">SUMPRODUCT(S1114:S1143,'control variables'!BE$7:BE$36)</f>
        <v>1.0296142198182385E-61</v>
      </c>
      <c r="BC1144" s="82">
        <f t="shared" ca="1" si="868"/>
        <v>9.7158385456524354E-61</v>
      </c>
      <c r="BD1144" s="10">
        <f ca="1">SUMPRODUCT(P1114:P1143,'control variables'!BF$7:BF$36)</f>
        <v>8.4907342513492696E-63</v>
      </c>
      <c r="BE1144" s="10">
        <f ca="1">SUMPRODUCT(Q1114:Q1143,'control variables'!BG$7:BG$36)</f>
        <v>9.8005805560430386E-63</v>
      </c>
      <c r="BF1144" s="10">
        <f ca="1">SUMPRODUCT(R1114:R1143,'control variables'!BH$7:BH$36)</f>
        <v>2.93548831827004E-61</v>
      </c>
      <c r="BG1144" s="10">
        <f ca="1">SUMPRODUCT(S1114:S1143,'control variables'!BI$7:BI$36)</f>
        <v>6.5974373409556737E-61</v>
      </c>
      <c r="BH1144" s="10">
        <f t="shared" ca="1" si="869"/>
        <v>9.715838807299636E-61</v>
      </c>
      <c r="BI1144" s="82">
        <f t="shared" ca="1" si="846"/>
        <v>9.7950424101072882E-60</v>
      </c>
      <c r="BJ1144" s="82">
        <f t="shared" ca="1" si="847"/>
        <v>1.13583522427495E-59</v>
      </c>
      <c r="BK1144" s="82">
        <f t="shared" ca="1" si="848"/>
        <v>3.801140027402274E-59</v>
      </c>
      <c r="BL1144" s="82">
        <f t="shared" ca="1" si="849"/>
        <v>1.7901669423390821E-59</v>
      </c>
      <c r="BM1144" s="82">
        <f t="shared" ca="1" si="839"/>
        <v>7.7066464350270346E-59</v>
      </c>
      <c r="BN1144" s="10">
        <f ca="1">BN1143+BI1144-INDIRECT(ADDRESS(MAX($D1144-'key variables'!$B$9*30,34),scenario!BI$4),TRUE)</f>
        <v>9439390.0751690175</v>
      </c>
      <c r="BO1144" s="10">
        <f ca="1">BO1143+BJ1144-INDIRECT(ADDRESS(MAX($D1144-'key variables'!$B$9*30,34),scenario!BJ$4),TRUE)</f>
        <v>10895583.360992203</v>
      </c>
      <c r="BP1144" s="10">
        <f ca="1">BP1143+BK1144-INDIRECT(ADDRESS(MAX($D1144-'key variables'!$B$9*30,34),scenario!BK$4),TRUE)</f>
        <v>32531162.537994072</v>
      </c>
      <c r="BQ1144" s="10">
        <f ca="1">BQ1143+BL1144-INDIRECT(ADDRESS(MAX($D1144-'key variables'!$B$9*30,34),scenario!BL$4),TRUE)</f>
        <v>14415841.516535141</v>
      </c>
      <c r="BR1144" s="10">
        <f t="shared" ca="1" si="870"/>
        <v>67281977.490690395</v>
      </c>
      <c r="BS1144" s="82">
        <f t="shared" ca="1" si="851"/>
        <v>-2.3433848477536824E-9</v>
      </c>
      <c r="BT1144" s="82">
        <f t="shared" ca="1" si="852"/>
        <v>-3.4288309057018498E-10</v>
      </c>
      <c r="BU1144" s="82">
        <f t="shared" ca="1" si="853"/>
        <v>-4.2578247660364599E-9</v>
      </c>
      <c r="BV1144" s="82">
        <f t="shared" ca="1" si="854"/>
        <v>-2.9943922343414556E-9</v>
      </c>
      <c r="BW1144" s="82">
        <f t="shared" ca="1" si="871"/>
        <v>-9.9384849387017825E-9</v>
      </c>
      <c r="BX1144" s="10">
        <f t="shared" ca="1" si="855"/>
        <v>-1.8625994260191893E-12</v>
      </c>
      <c r="BY1144" s="10">
        <f t="shared" ca="1" si="856"/>
        <v>2.8902850229962428E-12</v>
      </c>
      <c r="BZ1144" s="10">
        <f t="shared" ca="1" si="857"/>
        <v>-3.5034723983035463E-11</v>
      </c>
      <c r="CA1144" s="10">
        <f t="shared" ca="1" si="858"/>
        <v>-2.0257049910634696E-11</v>
      </c>
      <c r="CB1144" s="10">
        <v>0</v>
      </c>
      <c r="CC1144" s="82">
        <f t="shared" ca="1" si="859"/>
        <v>3.9725652202851362E-13</v>
      </c>
      <c r="CD1144" s="82">
        <f t="shared" ca="1" si="860"/>
        <v>3.4270724516460853E-13</v>
      </c>
      <c r="CE1144" s="82">
        <f t="shared" ca="1" si="861"/>
        <v>1.8915613015532971E-10</v>
      </c>
      <c r="CF1144" s="82">
        <f t="shared" ca="1" si="862"/>
        <v>3.7028113764059381E-11</v>
      </c>
      <c r="CG1144" s="82">
        <f t="shared" ca="1" si="872"/>
        <v>2.269242076865822E-10</v>
      </c>
      <c r="CH1144" s="13" t="str">
        <f t="shared" ca="1" si="824"/>
        <v/>
      </c>
      <c r="CI1144" s="81">
        <f t="shared" ca="1" si="833"/>
        <v>0.1131775965863165</v>
      </c>
      <c r="CJ1144" s="81">
        <f t="shared" ca="1" si="834"/>
        <v>0.13063724757458739</v>
      </c>
      <c r="CK1144" s="81">
        <f t="shared" ca="1" si="835"/>
        <v>0.39004625943939081</v>
      </c>
      <c r="CL1144" s="81">
        <f t="shared" ca="1" si="836"/>
        <v>0.17284488538116416</v>
      </c>
      <c r="CM1144" s="89">
        <f t="shared" ca="1" si="825"/>
        <v>0.80670598898145884</v>
      </c>
    </row>
    <row r="1145" spans="1:91" x14ac:dyDescent="0.3">
      <c r="A1145">
        <v>1080</v>
      </c>
      <c r="B1145" s="3">
        <f t="shared" si="838"/>
        <v>3.1888888888888891</v>
      </c>
      <c r="C1145" s="3">
        <f t="shared" si="826"/>
        <v>36</v>
      </c>
      <c r="D1145" s="4">
        <f t="shared" ca="1" si="863"/>
        <v>1145</v>
      </c>
      <c r="E1145" s="58">
        <f>(0.5*(COS(B1145*2*PI())+1)*('key variables'!$B$4-'key variables'!$B$6)+'key variables'!$B$6)/'key variables'!$B$4</f>
        <v>1</v>
      </c>
      <c r="F1145" s="10">
        <f t="shared" ca="1" si="827"/>
        <v>11689222.907461114</v>
      </c>
      <c r="G1145" s="10">
        <f t="shared" ca="1" si="828"/>
        <v>13492492.798713122</v>
      </c>
      <c r="H1145" s="10">
        <f t="shared" ca="1" si="829"/>
        <v>40309474.521088287</v>
      </c>
      <c r="I1145" s="10">
        <f t="shared" ca="1" si="830"/>
        <v>17912154.249750931</v>
      </c>
      <c r="J1145" s="10">
        <f t="shared" ca="1" si="864"/>
        <v>83403344.477013454</v>
      </c>
      <c r="K1145" s="82">
        <f t="shared" ca="1" si="840"/>
        <v>2249832.832292099</v>
      </c>
      <c r="L1145" s="82">
        <f t="shared" ca="1" si="841"/>
        <v>2596909.4377209195</v>
      </c>
      <c r="M1145" s="82">
        <f t="shared" ca="1" si="842"/>
        <v>7778311.98309422</v>
      </c>
      <c r="N1145" s="82">
        <f t="shared" ca="1" si="843"/>
        <v>3496312.733215793</v>
      </c>
      <c r="O1145" s="82">
        <f t="shared" ca="1" si="865"/>
        <v>16121366.986323033</v>
      </c>
      <c r="P1145" s="10">
        <f ca="1">IF(IF($A1145&gt;='key variables'!$B$26,K1145*SUMPRODUCT(Z1145:AC1145,'control variables'!$O$3:$R$3)/J1145+F$65*'key variables'!$B$25/scenario!J$65,K1145*SUMPRODUCT(Z1145:AC1145,'control variables'!$O$7:$R$7)/J1145+F$65*'key variables'!$B$25/scenario!J$65)&lt;'key variables'!$B$28,0,IF($A1145&gt;='key variables'!$B$26,K1145*SUMPRODUCT(Z1145:AC1145,'control variables'!$O$3:$R$3)/J1145+F$65*'key variables'!$B$25/scenario!J$65,K1145*SUMPRODUCT(Z1145:AC1145,'control variables'!$O$7:$R$7)/J1145+F$65*'key variables'!$B$25/scenario!J$65))</f>
        <v>1.192919454467183E-60</v>
      </c>
      <c r="Q1145" s="10">
        <f ca="1">IF(IF($A1145&gt;='key variables'!$B$26,L1145*SUMPRODUCT(Z1145:AC1145,'control variables'!$O$4:$R$4)/J1145+G$65*'key variables'!$B$25/scenario!J$65,L1145*SUMPRODUCT(Z1145:AC1145,'control variables'!$O$7:$R$7)/J1145+G$65*'key variables'!$B$25/scenario!J$65)&lt;'key variables'!$B$28,0,IF($A1145&gt;='key variables'!$B$26,L1145*SUMPRODUCT(Z1145:AC1145,'control variables'!$O$4:$R$4)/J1145+G$65*'key variables'!$B$25/scenario!J$65,L1145*SUMPRODUCT(Z1145:AC1145,'control variables'!$O$7:$R$7)/J1145+G$65*'key variables'!$B$25/scenario!J$65))</f>
        <v>1.3769484315821884E-60</v>
      </c>
      <c r="R1145" s="10">
        <f ca="1">IF(IF($A1145&gt;='key variables'!$B$26,M1145*SUMPRODUCT(Z1145:AC1145,'control variables'!$O$5:$R$5)/J1145+H$65*'key variables'!$B$25/scenario!J$65,M1145*SUMPRODUCT(Z1145:AC1145,'control variables'!$O$7:$R$7)/J1145+H$65*'key variables'!$B$25/scenario!J$65)&lt;'key variables'!$B$28,0,IF($A1145&gt;='key variables'!$B$26,M1145*SUMPRODUCT(Z1145:AC1145,'control variables'!$O$5:$R$5)/J1145+H$65*'key variables'!$B$25/scenario!J$65,M1145*SUMPRODUCT(Z1145:AC1145,'control variables'!$O$7:$R$7)/J1145+H$65*'key variables'!$B$25/scenario!J$65))</f>
        <v>4.1242618359760946E-60</v>
      </c>
      <c r="S1145" s="10">
        <f ca="1">IF(IF($A1145&gt;='key variables'!$B$26,N1145*SUMPRODUCT(Z1145:AC1145,'control variables'!$O$6:$R$6)/J1145+I$65*'key variables'!$B$25/scenario!J$65,N1145*SUMPRODUCT(Z1145:AC1145,'control variables'!$O$7:$R$7)/J1145+I$65*'key variables'!$B$25/scenario!J$65)&lt;'key variables'!$B$28,0,IF($A1145&gt;='key variables'!$B$26,N1145*SUMPRODUCT(Z1145:AC1145,'control variables'!$O$6:$R$6)/J1145+I$65*'key variables'!$B$25/scenario!J$65,N1145*SUMPRODUCT(Z1145:AC1145,'control variables'!$O$7:$R$7)/J1145+I$65*'key variables'!$B$25/scenario!J$65))</f>
        <v>1.8538352798884511E-60</v>
      </c>
      <c r="T1145" s="10">
        <f t="shared" ca="1" si="837"/>
        <v>8.5479650019139172E-60</v>
      </c>
      <c r="U1145" s="82">
        <f ca="1">SUMPRODUCT(P1115:P1144,'control variables'!AD$7:AD$36)</f>
        <v>2.5292099308508839E-60</v>
      </c>
      <c r="V1145" s="82">
        <f ca="1">SUMPRODUCT(Q1115:Q1144,'control variables'!AE$7:AE$36)</f>
        <v>2.9193854072760661E-60</v>
      </c>
      <c r="W1145" s="82">
        <f ca="1">SUMPRODUCT(R1115:R1144,'control variables'!AF$7:AF$36)</f>
        <v>8.7441980713099325E-60</v>
      </c>
      <c r="X1145" s="82">
        <f ca="1">SUMPRODUCT(S1115:S1144,'control variables'!AG$7:AG$36)</f>
        <v>3.9304737486654719E-60</v>
      </c>
      <c r="Y1145" s="82">
        <f t="shared" ca="1" si="831"/>
        <v>1.8123267158102355E-59</v>
      </c>
      <c r="Z1145" s="10">
        <f ca="1">IF($A1145&gt;='key variables'!$B$26,SUMPRODUCT(P1115:P1144,'control variables'!V$7:V$36)*$E1145,SUMPRODUCT(P1115:P1144,'control variables'!Z$7:Z$36)*$E1145)</f>
        <v>6.1715282754040175E-60</v>
      </c>
      <c r="AA1145" s="10">
        <f ca="1">IF($A1145&gt;='key variables'!$B$26,SUMPRODUCT(Q1115:Q1144,'control variables'!W$7:W$36)*$E1145,SUMPRODUCT(Q1115:Q1144,'control variables'!AA$7:AA$36)*$E1145)</f>
        <v>7.1235959372280188E-60</v>
      </c>
      <c r="AB1145" s="10">
        <f ca="1">IF($A1145&gt;='key variables'!$B$26,SUMPRODUCT(R1115:R1144,'control variables'!X$7:X$36)*$E1145,SUMPRODUCT(R1115:R1144,'control variables'!AB$7:AB$36)*$E1145)</f>
        <v>2.1336728511368546E-59</v>
      </c>
      <c r="AC1145" s="10">
        <f ca="1">IF($A1145&gt;='key variables'!$B$26,SUMPRODUCT(S1115:S1144,'control variables'!Y$7:Y$36)*$E1145,SUMPRODUCT(S1115:S1144,'control variables'!AC$7:AC$36)*$E1145)</f>
        <v>9.5907538475707165E-60</v>
      </c>
      <c r="AD1145" s="10">
        <f t="shared" ca="1" si="832"/>
        <v>4.4222606571571294E-59</v>
      </c>
      <c r="AE1145" s="82">
        <f ca="1">SUMPRODUCT(P1115:P1144,'control variables'!AL$7:AL$36)</f>
        <v>8.4028481270467042E-60</v>
      </c>
      <c r="AF1145" s="82">
        <f ca="1">SUMPRODUCT(Q1115:Q1144,'control variables'!AM$7:AM$36)</f>
        <v>9.673776056689911E-60</v>
      </c>
      <c r="AG1145" s="82">
        <f ca="1">SUMPRODUCT(R1115:R1144,'control variables'!AN$7:AN$36)</f>
        <v>2.7582477916693765E-59</v>
      </c>
      <c r="AH1145" s="82">
        <f ca="1">SUMPRODUCT(S1115:S1144,'control variables'!AO$7:AO$36)</f>
        <v>1.1942939340911614E-59</v>
      </c>
      <c r="AI1145" s="82">
        <f t="shared" ca="1" si="844"/>
        <v>5.7602041441342001E-59</v>
      </c>
      <c r="AJ1145" s="10">
        <f ca="1">SUMPRODUCT(P1115:P1144,'control variables'!AP$7:AP$36)</f>
        <v>8.0289540678326526E-63</v>
      </c>
      <c r="AK1145" s="10">
        <f ca="1">SUMPRODUCT(Q1115:Q1144,'control variables'!AQ$7:AQ$36)</f>
        <v>2.3168906478865156E-62</v>
      </c>
      <c r="AL1145" s="10">
        <f ca="1">SUMPRODUCT(R1115:R1144,'control variables'!AR$7:AR$36)</f>
        <v>8.3275133255892863E-61</v>
      </c>
      <c r="AM1145" s="10">
        <f ca="1">SUMPRODUCT(S1115:S1144,'control variables'!AS$7:AS$36)</f>
        <v>6.2386266968041664E-61</v>
      </c>
      <c r="AN1145" s="10">
        <f t="shared" ca="1" si="866"/>
        <v>1.4878118627860431E-60</v>
      </c>
      <c r="AO1145" s="82">
        <f ca="1">SUMPRODUCT(P1115:P1144,'control variables'!AX$7:AX$36)</f>
        <v>1.0918152258111063E-62</v>
      </c>
      <c r="AP1145" s="82">
        <f ca="1">SUMPRODUCT(Q1115:Q1144,'control variables'!AY$7:AY$36)</f>
        <v>2.5204941660200129E-62</v>
      </c>
      <c r="AQ1145" s="82">
        <f ca="1">SUMPRODUCT(R1115:R1144,'control variables'!AZ$7:AZ$36)</f>
        <v>2.2648294572888492E-61</v>
      </c>
      <c r="AR1145" s="82">
        <f ca="1">SUMPRODUCT(S1115:S1144,'control variables'!BA$7:BA$36)</f>
        <v>1.6967160499801247E-61</v>
      </c>
      <c r="AS1145" s="82">
        <f t="shared" ca="1" si="867"/>
        <v>4.3227764464520855E-61</v>
      </c>
      <c r="AT1145" s="10">
        <f ca="1">SUMPRODUCT(P1115:P1144,'control variables'!AT$7:AT$36)</f>
        <v>-9.635695425835263E-63</v>
      </c>
      <c r="AU1145" s="10">
        <f ca="1">SUMPRODUCT(Q1115:Q1144,'control variables'!AU$7:AU$36)</f>
        <v>1.0452609751385809E-62</v>
      </c>
      <c r="AV1145" s="10">
        <f ca="1">SUMPRODUCT(R1115:R1144,'control variables'!AV$7:AV$36)</f>
        <v>4.5009775223580214E-60</v>
      </c>
      <c r="AW1145" s="10">
        <f ca="1">SUMPRODUCT(S1115:S1144,'control variables'!AW$7:AW$36)</f>
        <v>3.3719451935804849E-60</v>
      </c>
      <c r="AX1145" s="10">
        <f t="shared" ca="1" si="845"/>
        <v>7.8737396302640564E-60</v>
      </c>
      <c r="AY1145" s="82">
        <f ca="1">SUMPRODUCT(P1115:P1144,'control variables'!BB$7:BB$36)</f>
        <v>3.4924234780483682E-62</v>
      </c>
      <c r="AZ1145" s="82">
        <f ca="1">SUMPRODUCT(Q1115:Q1144,'control variables'!BC$7:BC$36)</f>
        <v>8.9056736410831211E-62</v>
      </c>
      <c r="BA1145" s="82">
        <f ca="1">SUMPRODUCT(R1115:R1144,'control variables'!BD$7:BD$36)</f>
        <v>6.2342452914228376E-61</v>
      </c>
      <c r="BB1145" s="82">
        <f ca="1">SUMPRODUCT(S1115:S1144,'control variables'!BE$7:BE$36)</f>
        <v>8.8593075915056376E-62</v>
      </c>
      <c r="BC1145" s="82">
        <f t="shared" ca="1" si="868"/>
        <v>8.359985762486549E-61</v>
      </c>
      <c r="BD1145" s="10">
        <f ca="1">SUMPRODUCT(P1115:P1144,'control variables'!BF$7:BF$36)</f>
        <v>7.3058457199352528E-63</v>
      </c>
      <c r="BE1145" s="10">
        <f ca="1">SUMPRODUCT(Q1115:Q1144,'control variables'!BG$7:BG$36)</f>
        <v>8.4329019597886274E-63</v>
      </c>
      <c r="BF1145" s="10">
        <f ca="1">SUMPRODUCT(R1115:R1144,'control variables'!BH$7:BH$36)</f>
        <v>2.5258386531818575E-61</v>
      </c>
      <c r="BG1145" s="10">
        <f ca="1">SUMPRODUCT(S1115:S1144,'control variables'!BI$7:BI$36)</f>
        <v>5.6767598576415864E-61</v>
      </c>
      <c r="BH1145" s="10">
        <f t="shared" ca="1" si="869"/>
        <v>8.3599859876206825E-61</v>
      </c>
      <c r="BI1145" s="82">
        <f t="shared" ca="1" si="846"/>
        <v>8.4281366664013525E-60</v>
      </c>
      <c r="BJ1145" s="82">
        <f t="shared" ca="1" si="847"/>
        <v>9.7732854028521275E-60</v>
      </c>
      <c r="BK1145" s="82">
        <f t="shared" ca="1" si="848"/>
        <v>3.2706879968194072E-59</v>
      </c>
      <c r="BL1145" s="82">
        <f t="shared" ca="1" si="849"/>
        <v>1.5403477610407156E-59</v>
      </c>
      <c r="BM1145" s="82">
        <f t="shared" ca="1" si="839"/>
        <v>6.6311779647854707E-59</v>
      </c>
      <c r="BN1145" s="10">
        <f ca="1">BN1144+BI1145-INDIRECT(ADDRESS(MAX($D1145-'key variables'!$B$9*30,34),scenario!BI$4),TRUE)</f>
        <v>9439390.0751690175</v>
      </c>
      <c r="BO1145" s="10">
        <f ca="1">BO1144+BJ1145-INDIRECT(ADDRESS(MAX($D1145-'key variables'!$B$9*30,34),scenario!BJ$4),TRUE)</f>
        <v>10895583.360992203</v>
      </c>
      <c r="BP1145" s="10">
        <f ca="1">BP1144+BK1145-INDIRECT(ADDRESS(MAX($D1145-'key variables'!$B$9*30,34),scenario!BK$4),TRUE)</f>
        <v>32531162.537994072</v>
      </c>
      <c r="BQ1145" s="10">
        <f ca="1">BQ1144+BL1145-INDIRECT(ADDRESS(MAX($D1145-'key variables'!$B$9*30,34),scenario!BL$4),TRUE)</f>
        <v>14415841.516535141</v>
      </c>
      <c r="BR1145" s="10">
        <f t="shared" ca="1" si="870"/>
        <v>67281977.490690395</v>
      </c>
      <c r="BS1145" s="82">
        <f t="shared" ca="1" si="851"/>
        <v>-2.3433848477536824E-9</v>
      </c>
      <c r="BT1145" s="82">
        <f t="shared" ca="1" si="852"/>
        <v>-3.4288309057018498E-10</v>
      </c>
      <c r="BU1145" s="82">
        <f t="shared" ca="1" si="853"/>
        <v>-4.2578247660364599E-9</v>
      </c>
      <c r="BV1145" s="82">
        <f t="shared" ca="1" si="854"/>
        <v>-2.9943922343414556E-9</v>
      </c>
      <c r="BW1145" s="82">
        <f t="shared" ca="1" si="871"/>
        <v>-9.9384849387017825E-9</v>
      </c>
      <c r="BX1145" s="10">
        <f t="shared" ca="1" si="855"/>
        <v>-1.8625994260191893E-12</v>
      </c>
      <c r="BY1145" s="10">
        <f t="shared" ca="1" si="856"/>
        <v>2.8902850229962428E-12</v>
      </c>
      <c r="BZ1145" s="10">
        <f t="shared" ca="1" si="857"/>
        <v>-3.5034723983035463E-11</v>
      </c>
      <c r="CA1145" s="10">
        <f t="shared" ca="1" si="858"/>
        <v>-2.0257049910634696E-11</v>
      </c>
      <c r="CB1145" s="10">
        <v>0</v>
      </c>
      <c r="CC1145" s="82">
        <f t="shared" ca="1" si="859"/>
        <v>3.9725652202851362E-13</v>
      </c>
      <c r="CD1145" s="82">
        <f t="shared" ca="1" si="860"/>
        <v>3.4270724516460853E-13</v>
      </c>
      <c r="CE1145" s="82">
        <f t="shared" ca="1" si="861"/>
        <v>1.8915613015532971E-10</v>
      </c>
      <c r="CF1145" s="82">
        <f t="shared" ca="1" si="862"/>
        <v>3.7028113764059381E-11</v>
      </c>
      <c r="CG1145" s="82">
        <f t="shared" ca="1" si="872"/>
        <v>2.269242076865822E-10</v>
      </c>
      <c r="CH1145" s="13" t="str">
        <f t="shared" ca="1" si="824"/>
        <v/>
      </c>
      <c r="CI1145" s="81">
        <f ca="1">BN1145/$J1145</f>
        <v>0.1131775965863165</v>
      </c>
      <c r="CJ1145" s="81">
        <f t="shared" ca="1" si="834"/>
        <v>0.13063724757458739</v>
      </c>
      <c r="CK1145" s="81">
        <f t="shared" ca="1" si="835"/>
        <v>0.39004625943939081</v>
      </c>
      <c r="CL1145" s="81">
        <f t="shared" ca="1" si="836"/>
        <v>0.17284488538116416</v>
      </c>
      <c r="CM1145" s="89">
        <f t="shared" ca="1" si="825"/>
        <v>0.80670598898145884</v>
      </c>
    </row>
    <row r="1146" spans="1:91" x14ac:dyDescent="0.3">
      <c r="A1146">
        <v>1081</v>
      </c>
      <c r="B1146" s="3">
        <f t="shared" si="838"/>
        <v>3.1916666666666669</v>
      </c>
      <c r="C1146" s="3">
        <f t="shared" si="826"/>
        <v>36.033333333333331</v>
      </c>
      <c r="D1146" s="4">
        <f t="shared" ca="1" si="863"/>
        <v>1146</v>
      </c>
      <c r="E1146" s="58">
        <f>(0.5*(COS(B1146*2*PI())+1)*('key variables'!$B$4-'key variables'!$B$6)+'key variables'!$B$6)/'key variables'!$B$4</f>
        <v>1</v>
      </c>
      <c r="F1146" s="10">
        <f t="shared" ca="1" si="827"/>
        <v>11689222.907461114</v>
      </c>
      <c r="G1146" s="10">
        <f t="shared" ca="1" si="828"/>
        <v>13492492.798713122</v>
      </c>
      <c r="H1146" s="10">
        <f t="shared" ca="1" si="829"/>
        <v>40309474.521088287</v>
      </c>
      <c r="I1146" s="10">
        <f t="shared" ca="1" si="830"/>
        <v>17912154.249750931</v>
      </c>
      <c r="J1146" s="10">
        <f t="shared" ca="1" si="864"/>
        <v>83403344.477013454</v>
      </c>
      <c r="K1146" s="82">
        <f t="shared" ca="1" si="840"/>
        <v>2249832.832292099</v>
      </c>
      <c r="L1146" s="82">
        <f t="shared" ca="1" si="841"/>
        <v>2596909.4377209195</v>
      </c>
      <c r="M1146" s="82">
        <f t="shared" ca="1" si="842"/>
        <v>7778311.98309422</v>
      </c>
      <c r="N1146" s="82">
        <f t="shared" ca="1" si="843"/>
        <v>3496312.733215793</v>
      </c>
      <c r="O1146" s="82">
        <f t="shared" ca="1" si="865"/>
        <v>16121366.986323033</v>
      </c>
      <c r="P1146" s="10">
        <f ca="1">IF(IF($A1146&gt;='key variables'!$B$26,K1146*SUMPRODUCT(Z1146:AC1146,'control variables'!$O$3:$R$3)/J1146+F$65*'key variables'!$B$25/scenario!J$65,K1146*SUMPRODUCT(Z1146:AC1146,'control variables'!$O$7:$R$7)/J1146+F$65*'key variables'!$B$25/scenario!J$65)&lt;'key variables'!$B$28,0,IF($A1146&gt;='key variables'!$B$26,K1146*SUMPRODUCT(Z1146:AC1146,'control variables'!$O$3:$R$3)/J1146+F$65*'key variables'!$B$25/scenario!J$65,K1146*SUMPRODUCT(Z1146:AC1146,'control variables'!$O$7:$R$7)/J1146+F$65*'key variables'!$B$25/scenario!J$65))</f>
        <v>1.0264466220058192E-60</v>
      </c>
      <c r="Q1146" s="10">
        <f ca="1">IF(IF($A1146&gt;='key variables'!$B$26,L1146*SUMPRODUCT(Z1146:AC1146,'control variables'!$O$4:$R$4)/J1146+G$65*'key variables'!$B$25/scenario!J$65,L1146*SUMPRODUCT(Z1146:AC1146,'control variables'!$O$7:$R$7)/J1146+G$65*'key variables'!$B$25/scenario!J$65)&lt;'key variables'!$B$28,0,IF($A1146&gt;='key variables'!$B$26,L1146*SUMPRODUCT(Z1146:AC1146,'control variables'!$O$4:$R$4)/J1146+G$65*'key variables'!$B$25/scenario!J$65,L1146*SUMPRODUCT(Z1146:AC1146,'control variables'!$O$7:$R$7)/J1146+G$65*'key variables'!$B$25/scenario!J$65))</f>
        <v>1.1847942130384877E-60</v>
      </c>
      <c r="R1146" s="10">
        <f ca="1">IF(IF($A1146&gt;='key variables'!$B$26,M1146*SUMPRODUCT(Z1146:AC1146,'control variables'!$O$5:$R$5)/J1146+H$65*'key variables'!$B$25/scenario!J$65,M1146*SUMPRODUCT(Z1146:AC1146,'control variables'!$O$7:$R$7)/J1146+H$65*'key variables'!$B$25/scenario!J$65)&lt;'key variables'!$B$28,0,IF($A1146&gt;='key variables'!$B$26,M1146*SUMPRODUCT(Z1146:AC1146,'control variables'!$O$5:$R$5)/J1146+H$65*'key variables'!$B$25/scenario!J$65,M1146*SUMPRODUCT(Z1146:AC1146,'control variables'!$O$7:$R$7)/J1146+H$65*'key variables'!$B$25/scenario!J$65))</f>
        <v>3.548717907107985E-60</v>
      </c>
      <c r="S1146" s="10">
        <f ca="1">IF(IF($A1146&gt;='key variables'!$B$26,N1146*SUMPRODUCT(Z1146:AC1146,'control variables'!$O$6:$R$6)/J1146+I$65*'key variables'!$B$25/scenario!J$65,N1146*SUMPRODUCT(Z1146:AC1146,'control variables'!$O$7:$R$7)/J1146+I$65*'key variables'!$B$25/scenario!J$65)&lt;'key variables'!$B$28,0,IF($A1146&gt;='key variables'!$B$26,N1146*SUMPRODUCT(Z1146:AC1146,'control variables'!$O$6:$R$6)/J1146+I$65*'key variables'!$B$25/scenario!J$65,N1146*SUMPRODUCT(Z1146:AC1146,'control variables'!$O$7:$R$7)/J1146+I$65*'key variables'!$B$25/scenario!J$65))</f>
        <v>1.5951311328446948E-60</v>
      </c>
      <c r="T1146" s="10">
        <f t="shared" ca="1" si="837"/>
        <v>7.3550898749969861E-60</v>
      </c>
      <c r="U1146" s="82">
        <f ca="1">SUMPRODUCT(P1116:P1145,'control variables'!AD$7:AD$36)</f>
        <v>2.1762567289381728E-60</v>
      </c>
      <c r="V1146" s="82">
        <f ca="1">SUMPRODUCT(Q1116:Q1145,'control variables'!AE$7:AE$36)</f>
        <v>2.511982915870903E-60</v>
      </c>
      <c r="W1146" s="82">
        <f ca="1">SUMPRODUCT(R1116:R1145,'control variables'!AF$7:AF$36)</f>
        <v>7.5239384677943419E-60</v>
      </c>
      <c r="X1146" s="82">
        <f ca="1">SUMPRODUCT(S1116:S1145,'control variables'!AG$7:AG$36)</f>
        <v>3.3819730972550823E-60</v>
      </c>
      <c r="Y1146" s="82">
        <f t="shared" ca="1" si="831"/>
        <v>1.55941512098585E-59</v>
      </c>
      <c r="Z1146" s="10">
        <f ca="1">IF($A1146&gt;='key variables'!$B$26,SUMPRODUCT(P1116:P1145,'control variables'!V$7:V$36)*$E1146,SUMPRODUCT(P1116:P1145,'control variables'!Z$7:Z$36)*$E1146)</f>
        <v>5.3102867315809383E-60</v>
      </c>
      <c r="AA1146" s="10">
        <f ca="1">IF($A1146&gt;='key variables'!$B$26,SUMPRODUCT(Q1116:Q1145,'control variables'!W$7:W$36)*$E1146,SUMPRODUCT(Q1116:Q1145,'control variables'!AA$7:AA$36)*$E1146)</f>
        <v>6.129492614878993E-60</v>
      </c>
      <c r="AB1146" s="10">
        <f ca="1">IF($A1146&gt;='key variables'!$B$26,SUMPRODUCT(R1116:R1145,'control variables'!X$7:X$36)*$E1146,SUMPRODUCT(R1116:R1145,'control variables'!AB$7:AB$36)*$E1146)</f>
        <v>1.8359171546021583E-59</v>
      </c>
      <c r="AC1146" s="10">
        <f ca="1">IF($A1146&gt;='key variables'!$B$26,SUMPRODUCT(S1116:S1145,'control variables'!Y$7:Y$36)*$E1146,SUMPRODUCT(S1116:S1145,'control variables'!AC$7:AC$36)*$E1146)</f>
        <v>8.2523567307612312E-60</v>
      </c>
      <c r="AD1146" s="10">
        <f t="shared" ca="1" si="832"/>
        <v>3.8051307623242746E-59</v>
      </c>
      <c r="AE1146" s="82">
        <f ca="1">SUMPRODUCT(P1116:P1145,'control variables'!AL$7:AL$36)</f>
        <v>7.2302241722492476E-60</v>
      </c>
      <c r="AF1146" s="82">
        <f ca="1">SUMPRODUCT(Q1116:Q1145,'control variables'!AM$7:AM$36)</f>
        <v>8.3237931263894017E-60</v>
      </c>
      <c r="AG1146" s="82">
        <f ca="1">SUMPRODUCT(R1116:R1145,'control variables'!AN$7:AN$36)</f>
        <v>2.3733321791441434E-59</v>
      </c>
      <c r="AH1146" s="82">
        <f ca="1">SUMPRODUCT(S1116:S1145,'control variables'!AO$7:AO$36)</f>
        <v>1.027629291935264E-59</v>
      </c>
      <c r="AI1146" s="82">
        <f t="shared" ca="1" si="844"/>
        <v>4.9563632009432726E-59</v>
      </c>
      <c r="AJ1146" s="10">
        <f ca="1">SUMPRODUCT(P1116:P1145,'control variables'!AP$7:AP$36)</f>
        <v>6.9085073181639708E-63</v>
      </c>
      <c r="AK1146" s="10">
        <f ca="1">SUMPRODUCT(Q1116:Q1145,'control variables'!AQ$7:AQ$36)</f>
        <v>1.9935667661168236E-62</v>
      </c>
      <c r="AL1146" s="10">
        <f ca="1">SUMPRODUCT(R1116:R1145,'control variables'!AR$7:AR$36)</f>
        <v>7.1654024005983003E-61</v>
      </c>
      <c r="AM1146" s="10">
        <f ca="1">SUMPRODUCT(S1116:S1145,'control variables'!AS$7:AS$36)</f>
        <v>5.3680215163815341E-61</v>
      </c>
      <c r="AN1146" s="10">
        <f t="shared" ca="1" si="866"/>
        <v>1.2801865666773155E-60</v>
      </c>
      <c r="AO1146" s="82">
        <f ca="1">SUMPRODUCT(P1116:P1145,'control variables'!AX$7:AX$36)</f>
        <v>9.3945156665156949E-63</v>
      </c>
      <c r="AP1146" s="82">
        <f ca="1">SUMPRODUCT(Q1116:Q1145,'control variables'!AY$7:AY$36)</f>
        <v>2.1687572558301239E-62</v>
      </c>
      <c r="AQ1146" s="82">
        <f ca="1">SUMPRODUCT(R1116:R1145,'control variables'!AZ$7:AZ$36)</f>
        <v>1.9487707549306E-61</v>
      </c>
      <c r="AR1146" s="82">
        <f ca="1">SUMPRODUCT(S1116:S1145,'control variables'!BA$7:BA$36)</f>
        <v>1.4599380129843177E-61</v>
      </c>
      <c r="AS1146" s="82">
        <f t="shared" ca="1" si="867"/>
        <v>3.7195296501630872E-61</v>
      </c>
      <c r="AT1146" s="10">
        <f ca="1">SUMPRODUCT(P1116:P1145,'control variables'!AT$7:AT$36)</f>
        <v>-8.2910266770216527E-63</v>
      </c>
      <c r="AU1146" s="10">
        <f ca="1">SUMPRODUCT(Q1116:Q1145,'control variables'!AU$7:AU$36)</f>
        <v>8.9939399766492824E-63</v>
      </c>
      <c r="AV1146" s="10">
        <f ca="1">SUMPRODUCT(R1116:R1145,'control variables'!AV$7:AV$36)</f>
        <v>3.8728626281076448E-60</v>
      </c>
      <c r="AW1146" s="10">
        <f ca="1">SUMPRODUCT(S1116:S1145,'control variables'!AW$7:AW$36)</f>
        <v>2.9013876339918988E-60</v>
      </c>
      <c r="AX1146" s="10">
        <f t="shared" ca="1" si="845"/>
        <v>6.7749531753991709E-60</v>
      </c>
      <c r="AY1146" s="82">
        <f ca="1">SUMPRODUCT(P1116:P1145,'control variables'!BB$7:BB$36)</f>
        <v>3.0050530806857404E-62</v>
      </c>
      <c r="AZ1146" s="82">
        <f ca="1">SUMPRODUCT(Q1116:Q1145,'control variables'!BC$7:BC$36)</f>
        <v>7.6628799969222956E-62</v>
      </c>
      <c r="BA1146" s="82">
        <f ca="1">SUMPRODUCT(R1116:R1145,'control variables'!BD$7:BD$36)</f>
        <v>5.3642515395096962E-61</v>
      </c>
      <c r="BB1146" s="82">
        <f ca="1">SUMPRODUCT(S1116:S1145,'control variables'!BE$7:BE$36)</f>
        <v>7.6229843654223274E-62</v>
      </c>
      <c r="BC1146" s="82">
        <f t="shared" ca="1" si="868"/>
        <v>7.1933432838127318E-61</v>
      </c>
      <c r="BD1146" s="10">
        <f ca="1">SUMPRODUCT(P1116:P1145,'control variables'!BF$7:BF$36)</f>
        <v>6.2863092994595047E-63</v>
      </c>
      <c r="BE1146" s="10">
        <f ca="1">SUMPRODUCT(Q1116:Q1145,'control variables'!BG$7:BG$36)</f>
        <v>7.2560839693887411E-63</v>
      </c>
      <c r="BF1146" s="10">
        <f ca="1">SUMPRODUCT(R1116:R1145,'control variables'!BH$7:BH$36)</f>
        <v>2.1733559156751667E-61</v>
      </c>
      <c r="BG1146" s="10">
        <f ca="1">SUMPRODUCT(S1116:S1145,'control variables'!BI$7:BI$36)</f>
        <v>4.8845636291655733E-61</v>
      </c>
      <c r="BH1146" s="10">
        <f t="shared" ca="1" si="869"/>
        <v>7.1933434775292234E-61</v>
      </c>
      <c r="BI1146" s="82">
        <f t="shared" ca="1" si="846"/>
        <v>7.2519836763790837E-60</v>
      </c>
      <c r="BJ1146" s="82">
        <f t="shared" ca="1" si="847"/>
        <v>8.4094158663352735E-60</v>
      </c>
      <c r="BK1146" s="82">
        <f t="shared" ca="1" si="848"/>
        <v>2.8142609573500047E-59</v>
      </c>
      <c r="BL1146" s="82">
        <f t="shared" ca="1" si="849"/>
        <v>1.3253910396998762E-59</v>
      </c>
      <c r="BM1146" s="82">
        <f t="shared" ca="1" si="839"/>
        <v>5.7057919513213159E-59</v>
      </c>
      <c r="BN1146" s="10">
        <f ca="1">BN1145+BI1146-INDIRECT(ADDRESS(MAX($D1146-'key variables'!$B$9*30,34),scenario!BI$4),TRUE)</f>
        <v>9439390.0751690175</v>
      </c>
      <c r="BO1146" s="10">
        <f ca="1">BO1145+BJ1146-INDIRECT(ADDRESS(MAX($D1146-'key variables'!$B$9*30,34),scenario!BJ$4),TRUE)</f>
        <v>10895583.360992203</v>
      </c>
      <c r="BP1146" s="10">
        <f ca="1">BP1145+BK1146-INDIRECT(ADDRESS(MAX($D1146-'key variables'!$B$9*30,34),scenario!BK$4),TRUE)</f>
        <v>32531162.537994072</v>
      </c>
      <c r="BQ1146" s="10">
        <f ca="1">BQ1145+BL1146-INDIRECT(ADDRESS(MAX($D1146-'key variables'!$B$9*30,34),scenario!BL$4),TRUE)</f>
        <v>14415841.516535141</v>
      </c>
      <c r="BR1146" s="10">
        <f t="shared" ca="1" si="870"/>
        <v>67281977.490690395</v>
      </c>
      <c r="BS1146" s="82">
        <f t="shared" ca="1" si="851"/>
        <v>-2.3433848477536824E-9</v>
      </c>
      <c r="BT1146" s="82">
        <f t="shared" ca="1" si="852"/>
        <v>-3.4288309057018498E-10</v>
      </c>
      <c r="BU1146" s="82">
        <f t="shared" ca="1" si="853"/>
        <v>-4.2578247660364599E-9</v>
      </c>
      <c r="BV1146" s="82">
        <f t="shared" ca="1" si="854"/>
        <v>-2.9943922343414556E-9</v>
      </c>
      <c r="BW1146" s="82">
        <f t="shared" ca="1" si="871"/>
        <v>-9.9384849387017825E-9</v>
      </c>
      <c r="BX1146" s="10">
        <f t="shared" ca="1" si="855"/>
        <v>-1.8625994260191893E-12</v>
      </c>
      <c r="BY1146" s="10">
        <f t="shared" ca="1" si="856"/>
        <v>2.8902850229962428E-12</v>
      </c>
      <c r="BZ1146" s="10">
        <f t="shared" ca="1" si="857"/>
        <v>-3.5034723983035463E-11</v>
      </c>
      <c r="CA1146" s="10">
        <f t="shared" ca="1" si="858"/>
        <v>-2.0257049910634696E-11</v>
      </c>
      <c r="CB1146" s="10">
        <v>0</v>
      </c>
      <c r="CC1146" s="82">
        <f t="shared" ca="1" si="859"/>
        <v>3.9725652202851362E-13</v>
      </c>
      <c r="CD1146" s="82">
        <f t="shared" ca="1" si="860"/>
        <v>3.4270724516460853E-13</v>
      </c>
      <c r="CE1146" s="82">
        <f t="shared" ca="1" si="861"/>
        <v>1.8915613015532971E-10</v>
      </c>
      <c r="CF1146" s="82">
        <f t="shared" ca="1" si="862"/>
        <v>3.7028113764059381E-11</v>
      </c>
      <c r="CG1146" s="82">
        <f t="shared" ca="1" si="872"/>
        <v>2.269242076865822E-10</v>
      </c>
      <c r="CH1146" s="13" t="str">
        <f t="shared" ca="1" si="824"/>
        <v/>
      </c>
      <c r="CI1146" s="81">
        <f t="shared" ca="1" si="833"/>
        <v>0.1131775965863165</v>
      </c>
      <c r="CJ1146" s="81">
        <f t="shared" ca="1" si="834"/>
        <v>0.13063724757458739</v>
      </c>
      <c r="CK1146" s="81">
        <f t="shared" ca="1" si="835"/>
        <v>0.39004625943939081</v>
      </c>
      <c r="CL1146" s="81">
        <f t="shared" ca="1" si="836"/>
        <v>0.17284488538116416</v>
      </c>
      <c r="CM1146" s="89">
        <f t="shared" ca="1" si="825"/>
        <v>0.80670598898145884</v>
      </c>
    </row>
    <row r="1147" spans="1:91" x14ac:dyDescent="0.3">
      <c r="A1147">
        <v>1082</v>
      </c>
      <c r="B1147" s="3">
        <f t="shared" si="838"/>
        <v>3.1944444444444446</v>
      </c>
      <c r="C1147" s="3">
        <f t="shared" si="826"/>
        <v>36.06666666666667</v>
      </c>
      <c r="D1147" s="4">
        <f t="shared" ca="1" si="863"/>
        <v>1147</v>
      </c>
      <c r="E1147" s="58">
        <f>(0.5*(COS(B1147*2*PI())+1)*('key variables'!$B$4-'key variables'!$B$6)+'key variables'!$B$6)/'key variables'!$B$4</f>
        <v>1</v>
      </c>
      <c r="F1147" s="10">
        <f t="shared" ca="1" si="827"/>
        <v>11689222.907461114</v>
      </c>
      <c r="G1147" s="10">
        <f t="shared" ca="1" si="828"/>
        <v>13492492.798713122</v>
      </c>
      <c r="H1147" s="10">
        <f t="shared" ca="1" si="829"/>
        <v>40309474.521088287</v>
      </c>
      <c r="I1147" s="10">
        <f t="shared" ca="1" si="830"/>
        <v>17912154.249750931</v>
      </c>
      <c r="J1147" s="10">
        <f t="shared" ca="1" si="864"/>
        <v>83403344.477013454</v>
      </c>
      <c r="K1147" s="82">
        <f t="shared" ca="1" si="840"/>
        <v>2249832.832292099</v>
      </c>
      <c r="L1147" s="82">
        <f t="shared" ca="1" si="841"/>
        <v>2596909.4377209195</v>
      </c>
      <c r="M1147" s="82">
        <f t="shared" ca="1" si="842"/>
        <v>7778311.98309422</v>
      </c>
      <c r="N1147" s="82">
        <f t="shared" ca="1" si="843"/>
        <v>3496312.733215793</v>
      </c>
      <c r="O1147" s="82">
        <f t="shared" ca="1" si="865"/>
        <v>16121366.986323033</v>
      </c>
      <c r="P1147" s="10">
        <f ca="1">IF(IF($A1147&gt;='key variables'!$B$26,K1147*SUMPRODUCT(Z1147:AC1147,'control variables'!$O$3:$R$3)/J1147+F$65*'key variables'!$B$25/scenario!J$65,K1147*SUMPRODUCT(Z1147:AC1147,'control variables'!$O$7:$R$7)/J1147+F$65*'key variables'!$B$25/scenario!J$65)&lt;'key variables'!$B$28,0,IF($A1147&gt;='key variables'!$B$26,K1147*SUMPRODUCT(Z1147:AC1147,'control variables'!$O$3:$R$3)/J1147+F$65*'key variables'!$B$25/scenario!J$65,K1147*SUMPRODUCT(Z1147:AC1147,'control variables'!$O$7:$R$7)/J1147+F$65*'key variables'!$B$25/scenario!J$65))</f>
        <v>8.8320520206265198E-61</v>
      </c>
      <c r="Q1147" s="10">
        <f ca="1">IF(IF($A1147&gt;='key variables'!$B$26,L1147*SUMPRODUCT(Z1147:AC1147,'control variables'!$O$4:$R$4)/J1147+G$65*'key variables'!$B$25/scenario!J$65,L1147*SUMPRODUCT(Z1147:AC1147,'control variables'!$O$7:$R$7)/J1147+G$65*'key variables'!$B$25/scenario!J$65)&lt;'key variables'!$B$28,0,IF($A1147&gt;='key variables'!$B$26,L1147*SUMPRODUCT(Z1147:AC1147,'control variables'!$O$4:$R$4)/J1147+G$65*'key variables'!$B$25/scenario!J$65,L1147*SUMPRODUCT(Z1147:AC1147,'control variables'!$O$7:$R$7)/J1147+G$65*'key variables'!$B$25/scenario!J$65))</f>
        <v>1.0194552643024684E-60</v>
      </c>
      <c r="R1147" s="10">
        <f ca="1">IF(IF($A1147&gt;='key variables'!$B$26,M1147*SUMPRODUCT(Z1147:AC1147,'control variables'!$O$5:$R$5)/J1147+H$65*'key variables'!$B$25/scenario!J$65,M1147*SUMPRODUCT(Z1147:AC1147,'control variables'!$O$7:$R$7)/J1147+H$65*'key variables'!$B$25/scenario!J$65)&lt;'key variables'!$B$28,0,IF($A1147&gt;='key variables'!$B$26,M1147*SUMPRODUCT(Z1147:AC1147,'control variables'!$O$5:$R$5)/J1147+H$65*'key variables'!$B$25/scenario!J$65,M1147*SUMPRODUCT(Z1147:AC1147,'control variables'!$O$7:$R$7)/J1147+H$65*'key variables'!$B$25/scenario!J$65))</f>
        <v>3.0534915786326105E-60</v>
      </c>
      <c r="S1147" s="10">
        <f ca="1">IF(IF($A1147&gt;='key variables'!$B$26,N1147*SUMPRODUCT(Z1147:AC1147,'control variables'!$O$6:$R$6)/J1147+I$65*'key variables'!$B$25/scenario!J$65,N1147*SUMPRODUCT(Z1147:AC1147,'control variables'!$O$7:$R$7)/J1147+I$65*'key variables'!$B$25/scenario!J$65)&lt;'key variables'!$B$28,0,IF($A1147&gt;='key variables'!$B$26,N1147*SUMPRODUCT(Z1147:AC1147,'control variables'!$O$6:$R$6)/J1147+I$65*'key variables'!$B$25/scenario!J$65,N1147*SUMPRODUCT(Z1147:AC1147,'control variables'!$O$7:$R$7)/J1147+I$65*'key variables'!$B$25/scenario!J$65))</f>
        <v>1.3725293495997678E-60</v>
      </c>
      <c r="T1147" s="10">
        <f t="shared" ca="1" si="837"/>
        <v>6.3286813945974985E-60</v>
      </c>
      <c r="U1147" s="82">
        <f ca="1">SUMPRODUCT(P1117:P1146,'control variables'!AD$7:AD$36)</f>
        <v>1.8725584193224111E-60</v>
      </c>
      <c r="V1147" s="82">
        <f ca="1">SUMPRODUCT(Q1117:Q1146,'control variables'!AE$7:AE$36)</f>
        <v>2.1614337572218272E-60</v>
      </c>
      <c r="W1147" s="82">
        <f ca="1">SUMPRODUCT(R1117:R1146,'control variables'!AF$7:AF$36)</f>
        <v>6.4739670356843835E-60</v>
      </c>
      <c r="X1147" s="82">
        <f ca="1">SUMPRODUCT(S1117:S1146,'control variables'!AG$7:AG$36)</f>
        <v>2.9100161359532388E-60</v>
      </c>
      <c r="Y1147" s="82">
        <f t="shared" ca="1" si="831"/>
        <v>1.3417975348181861E-59</v>
      </c>
      <c r="Z1147" s="10">
        <f ca="1">IF($A1147&gt;='key variables'!$B$26,SUMPRODUCT(P1117:P1146,'control variables'!V$7:V$36)*$E1147,SUMPRODUCT(P1117:P1146,'control variables'!Z$7:Z$36)*$E1147)</f>
        <v>4.5692321112728772E-60</v>
      </c>
      <c r="AA1147" s="10">
        <f ca="1">IF($A1147&gt;='key variables'!$B$26,SUMPRODUCT(Q1117:Q1146,'control variables'!W$7:W$36)*$E1147,SUMPRODUCT(Q1117:Q1146,'control variables'!AA$7:AA$36)*$E1147)</f>
        <v>5.2741171799920875E-60</v>
      </c>
      <c r="AB1147" s="10">
        <f ca="1">IF($A1147&gt;='key variables'!$B$26,SUMPRODUCT(R1117:R1146,'control variables'!X$7:X$36)*$E1147,SUMPRODUCT(R1117:R1146,'control variables'!AB$7:AB$36)*$E1147)</f>
        <v>1.5797134957997802E-59</v>
      </c>
      <c r="AC1147" s="10">
        <f ca="1">IF($A1147&gt;='key variables'!$B$26,SUMPRODUCT(S1117:S1146,'control variables'!Y$7:Y$36)*$E1147,SUMPRODUCT(S1117:S1146,'control variables'!AC$7:AC$36)*$E1147)</f>
        <v>7.1007339667037648E-60</v>
      </c>
      <c r="AD1147" s="10">
        <f t="shared" ca="1" si="832"/>
        <v>3.2741218215966529E-59</v>
      </c>
      <c r="AE1147" s="82">
        <f ca="1">SUMPRODUCT(P1117:P1146,'control variables'!AL$7:AL$36)</f>
        <v>6.2212407972379349E-60</v>
      </c>
      <c r="AF1147" s="82">
        <f ca="1">SUMPRODUCT(Q1117:Q1146,'control variables'!AM$7:AM$36)</f>
        <v>7.1622013580739192E-60</v>
      </c>
      <c r="AG1147" s="82">
        <f ca="1">SUMPRODUCT(R1117:R1146,'control variables'!AN$7:AN$36)</f>
        <v>2.0421318380362053E-59</v>
      </c>
      <c r="AH1147" s="82">
        <f ca="1">SUMPRODUCT(S1117:S1146,'control variables'!AO$7:AO$36)</f>
        <v>8.8422282948877918E-60</v>
      </c>
      <c r="AI1147" s="82">
        <f t="shared" ca="1" si="844"/>
        <v>4.2646988830561702E-59</v>
      </c>
      <c r="AJ1147" s="10">
        <f ca="1">SUMPRODUCT(P1117:P1146,'control variables'!AP$7:AP$36)</f>
        <v>5.94441977895245E-63</v>
      </c>
      <c r="AK1147" s="10">
        <f ca="1">SUMPRODUCT(Q1117:Q1146,'control variables'!AQ$7:AQ$36)</f>
        <v>1.7153629821031408E-62</v>
      </c>
      <c r="AL1147" s="10">
        <f ca="1">SUMPRODUCT(R1117:R1146,'control variables'!AR$7:AR$36)</f>
        <v>6.165464953953306E-61</v>
      </c>
      <c r="AM1147" s="10">
        <f ca="1">SUMPRODUCT(S1117:S1146,'control variables'!AS$7:AS$36)</f>
        <v>4.6189099622031182E-61</v>
      </c>
      <c r="AN1147" s="10">
        <f t="shared" ca="1" si="866"/>
        <v>1.1015355412156264E-60</v>
      </c>
      <c r="AO1147" s="82">
        <f ca="1">SUMPRODUCT(P1117:P1146,'control variables'!AX$7:AX$36)</f>
        <v>8.0835037396408361E-63</v>
      </c>
      <c r="AP1147" s="82">
        <f ca="1">SUMPRODUCT(Q1117:Q1146,'control variables'!AY$7:AY$36)</f>
        <v>1.8661055034865982E-62</v>
      </c>
      <c r="AQ1147" s="82">
        <f ca="1">SUMPRODUCT(R1117:R1146,'control variables'!AZ$7:AZ$36)</f>
        <v>1.6768182889226847E-61</v>
      </c>
      <c r="AR1147" s="82">
        <f ca="1">SUMPRODUCT(S1117:S1146,'control variables'!BA$7:BA$36)</f>
        <v>1.2562025341727426E-61</v>
      </c>
      <c r="AS1147" s="82">
        <f t="shared" ca="1" si="867"/>
        <v>3.2004664108404951E-61</v>
      </c>
      <c r="AT1147" s="10">
        <f ca="1">SUMPRODUCT(P1117:P1146,'control variables'!AT$7:AT$36)</f>
        <v>-7.1340074920566431E-63</v>
      </c>
      <c r="AU1147" s="10">
        <f ca="1">SUMPRODUCT(Q1117:Q1146,'control variables'!AU$7:AU$36)</f>
        <v>7.738828697096009E-63</v>
      </c>
      <c r="AV1147" s="10">
        <f ca="1">SUMPRODUCT(R1117:R1146,'control variables'!AV$7:AV$36)</f>
        <v>3.3324016531268925E-60</v>
      </c>
      <c r="AW1147" s="10">
        <f ca="1">SUMPRODUCT(S1117:S1146,'control variables'!AW$7:AW$36)</f>
        <v>2.4964967457678161E-60</v>
      </c>
      <c r="AX1147" s="10">
        <f t="shared" ca="1" si="845"/>
        <v>5.8295032200997477E-60</v>
      </c>
      <c r="AY1147" s="82">
        <f ca="1">SUMPRODUCT(P1117:P1146,'control variables'!BB$7:BB$36)</f>
        <v>2.5856955992018436E-62</v>
      </c>
      <c r="AZ1147" s="82">
        <f ca="1">SUMPRODUCT(Q1117:Q1146,'control variables'!BC$7:BC$36)</f>
        <v>6.5935191669667184E-62</v>
      </c>
      <c r="BA1147" s="82">
        <f ca="1">SUMPRODUCT(R1117:R1146,'control variables'!BD$7:BD$36)</f>
        <v>4.6156660885194042E-61</v>
      </c>
      <c r="BB1147" s="82">
        <f ca="1">SUMPRODUCT(S1117:S1146,'control variables'!BE$7:BE$36)</f>
        <v>6.5591910016974039E-62</v>
      </c>
      <c r="BC1147" s="82">
        <f t="shared" ca="1" si="868"/>
        <v>6.1895066653060009E-61</v>
      </c>
      <c r="BD1147" s="10">
        <f ca="1">SUMPRODUCT(P1117:P1146,'control variables'!BF$7:BF$36)</f>
        <v>5.409049974959131E-63</v>
      </c>
      <c r="BE1147" s="10">
        <f ca="1">SUMPRODUCT(Q1117:Q1146,'control variables'!BG$7:BG$36)</f>
        <v>6.2434918396869368E-63</v>
      </c>
      <c r="BF1147" s="10">
        <f ca="1">SUMPRODUCT(R1117:R1146,'control variables'!BH$7:BH$36)</f>
        <v>1.8700624167937143E-61</v>
      </c>
      <c r="BG1147" s="10">
        <f ca="1">SUMPRODUCT(S1117:S1146,'control variables'!BI$7:BI$36)</f>
        <v>4.2029189970490303E-61</v>
      </c>
      <c r="BH1147" s="10">
        <f t="shared" ca="1" si="869"/>
        <v>6.1895068319892053E-61</v>
      </c>
      <c r="BI1147" s="82">
        <f t="shared" ca="1" si="846"/>
        <v>6.2399637457378966E-60</v>
      </c>
      <c r="BJ1147" s="82">
        <f t="shared" ca="1" si="847"/>
        <v>7.2358753784406829E-60</v>
      </c>
      <c r="BK1147" s="82">
        <f t="shared" ca="1" si="848"/>
        <v>2.4215286642340885E-59</v>
      </c>
      <c r="BL1147" s="82">
        <f t="shared" ca="1" si="849"/>
        <v>1.1404316950672582E-59</v>
      </c>
      <c r="BM1147" s="82">
        <f t="shared" ca="1" si="839"/>
        <v>4.9095442717192041E-59</v>
      </c>
      <c r="BN1147" s="10">
        <f ca="1">BN1146+BI1147-INDIRECT(ADDRESS(MAX($D1147-'key variables'!$B$9*30,34),scenario!BI$4),TRUE)</f>
        <v>9439390.0751690175</v>
      </c>
      <c r="BO1147" s="10">
        <f ca="1">BO1146+BJ1147-INDIRECT(ADDRESS(MAX($D1147-'key variables'!$B$9*30,34),scenario!BJ$4),TRUE)</f>
        <v>10895583.360992203</v>
      </c>
      <c r="BP1147" s="10">
        <f ca="1">BP1146+BK1147-INDIRECT(ADDRESS(MAX($D1147-'key variables'!$B$9*30,34),scenario!BK$4),TRUE)</f>
        <v>32531162.537994072</v>
      </c>
      <c r="BQ1147" s="10">
        <f ca="1">BQ1146+BL1147-INDIRECT(ADDRESS(MAX($D1147-'key variables'!$B$9*30,34),scenario!BL$4),TRUE)</f>
        <v>14415841.516535141</v>
      </c>
      <c r="BR1147" s="10">
        <f t="shared" ca="1" si="870"/>
        <v>67281977.490690395</v>
      </c>
      <c r="BS1147" s="82">
        <f t="shared" ca="1" si="851"/>
        <v>-2.3433848477536824E-9</v>
      </c>
      <c r="BT1147" s="82">
        <f t="shared" ca="1" si="852"/>
        <v>-3.4288309057018498E-10</v>
      </c>
      <c r="BU1147" s="82">
        <f t="shared" ca="1" si="853"/>
        <v>-4.2578247660364599E-9</v>
      </c>
      <c r="BV1147" s="82">
        <f t="shared" ca="1" si="854"/>
        <v>-2.9943922343414556E-9</v>
      </c>
      <c r="BW1147" s="82">
        <f t="shared" ca="1" si="871"/>
        <v>-9.9384849387017825E-9</v>
      </c>
      <c r="BX1147" s="10">
        <f t="shared" ca="1" si="855"/>
        <v>-1.8625994260191893E-12</v>
      </c>
      <c r="BY1147" s="10">
        <f t="shared" ca="1" si="856"/>
        <v>2.8902850229962428E-12</v>
      </c>
      <c r="BZ1147" s="10">
        <f t="shared" ca="1" si="857"/>
        <v>-3.5034723983035463E-11</v>
      </c>
      <c r="CA1147" s="10">
        <f t="shared" ca="1" si="858"/>
        <v>-2.0257049910634696E-11</v>
      </c>
      <c r="CB1147" s="10">
        <v>0</v>
      </c>
      <c r="CC1147" s="82">
        <f t="shared" ca="1" si="859"/>
        <v>3.9725652202851362E-13</v>
      </c>
      <c r="CD1147" s="82">
        <f t="shared" ca="1" si="860"/>
        <v>3.4270724516460853E-13</v>
      </c>
      <c r="CE1147" s="82">
        <f t="shared" ca="1" si="861"/>
        <v>1.8915613015532971E-10</v>
      </c>
      <c r="CF1147" s="82">
        <f t="shared" ca="1" si="862"/>
        <v>3.7028113764059381E-11</v>
      </c>
      <c r="CG1147" s="82">
        <f t="shared" ca="1" si="872"/>
        <v>2.269242076865822E-10</v>
      </c>
      <c r="CH1147" s="13" t="str">
        <f t="shared" ca="1" si="824"/>
        <v/>
      </c>
      <c r="CI1147" s="81">
        <f t="shared" ca="1" si="833"/>
        <v>0.1131775965863165</v>
      </c>
      <c r="CJ1147" s="81">
        <f t="shared" ca="1" si="834"/>
        <v>0.13063724757458739</v>
      </c>
      <c r="CK1147" s="81">
        <f t="shared" ca="1" si="835"/>
        <v>0.39004625943939081</v>
      </c>
      <c r="CL1147" s="81">
        <f t="shared" ca="1" si="836"/>
        <v>0.17284488538116416</v>
      </c>
      <c r="CM1147" s="89">
        <f t="shared" ca="1" si="825"/>
        <v>0.80670598898145884</v>
      </c>
    </row>
    <row r="1148" spans="1:91" x14ac:dyDescent="0.3">
      <c r="A1148">
        <v>1083</v>
      </c>
      <c r="B1148" s="3">
        <f t="shared" si="838"/>
        <v>3.1972222222222224</v>
      </c>
      <c r="C1148" s="3">
        <f t="shared" si="826"/>
        <v>36.1</v>
      </c>
      <c r="D1148" s="4">
        <f t="shared" ca="1" si="863"/>
        <v>1148</v>
      </c>
      <c r="E1148" s="58">
        <f>(0.5*(COS(B1148*2*PI())+1)*('key variables'!$B$4-'key variables'!$B$6)+'key variables'!$B$6)/'key variables'!$B$4</f>
        <v>1</v>
      </c>
      <c r="F1148" s="10">
        <f t="shared" ca="1" si="827"/>
        <v>11689222.907461114</v>
      </c>
      <c r="G1148" s="10">
        <f t="shared" ca="1" si="828"/>
        <v>13492492.798713122</v>
      </c>
      <c r="H1148" s="10">
        <f t="shared" ca="1" si="829"/>
        <v>40309474.521088287</v>
      </c>
      <c r="I1148" s="10">
        <f t="shared" ca="1" si="830"/>
        <v>17912154.249750931</v>
      </c>
      <c r="J1148" s="10">
        <f t="shared" ca="1" si="864"/>
        <v>83403344.477013454</v>
      </c>
      <c r="K1148" s="82">
        <f t="shared" ca="1" si="840"/>
        <v>2249832.832292099</v>
      </c>
      <c r="L1148" s="82">
        <f t="shared" ca="1" si="841"/>
        <v>2596909.4377209195</v>
      </c>
      <c r="M1148" s="82">
        <f t="shared" ca="1" si="842"/>
        <v>7778311.98309422</v>
      </c>
      <c r="N1148" s="82">
        <f t="shared" ca="1" si="843"/>
        <v>3496312.733215793</v>
      </c>
      <c r="O1148" s="82">
        <f t="shared" ca="1" si="865"/>
        <v>16121366.986323033</v>
      </c>
      <c r="P1148" s="10">
        <f ca="1">IF(IF($A1148&gt;='key variables'!$B$26,K1148*SUMPRODUCT(Z1148:AC1148,'control variables'!$O$3:$R$3)/J1148+F$65*'key variables'!$B$25/scenario!J$65,K1148*SUMPRODUCT(Z1148:AC1148,'control variables'!$O$7:$R$7)/J1148+F$65*'key variables'!$B$25/scenario!J$65)&lt;'key variables'!$B$28,0,IF($A1148&gt;='key variables'!$B$26,K1148*SUMPRODUCT(Z1148:AC1148,'control variables'!$O$3:$R$3)/J1148+F$65*'key variables'!$B$25/scenario!J$65,K1148*SUMPRODUCT(Z1148:AC1148,'control variables'!$O$7:$R$7)/J1148+F$65*'key variables'!$B$25/scenario!J$65))</f>
        <v>7.5995323305385457E-61</v>
      </c>
      <c r="Q1148" s="10">
        <f ca="1">IF(IF($A1148&gt;='key variables'!$B$26,L1148*SUMPRODUCT(Z1148:AC1148,'control variables'!$O$4:$R$4)/J1148+G$65*'key variables'!$B$25/scenario!J$65,L1148*SUMPRODUCT(Z1148:AC1148,'control variables'!$O$7:$R$7)/J1148+G$65*'key variables'!$B$25/scenario!J$65)&lt;'key variables'!$B$28,0,IF($A1148&gt;='key variables'!$B$26,L1148*SUMPRODUCT(Z1148:AC1148,'control variables'!$O$4:$R$4)/J1148+G$65*'key variables'!$B$25/scenario!J$65,L1148*SUMPRODUCT(Z1148:AC1148,'control variables'!$O$7:$R$7)/J1148+G$65*'key variables'!$B$25/scenario!J$65))</f>
        <v>8.7718949373384117E-61</v>
      </c>
      <c r="R1148" s="10">
        <f ca="1">IF(IF($A1148&gt;='key variables'!$B$26,M1148*SUMPRODUCT(Z1148:AC1148,'control variables'!$O$5:$R$5)/J1148+H$65*'key variables'!$B$25/scenario!J$65,M1148*SUMPRODUCT(Z1148:AC1148,'control variables'!$O$7:$R$7)/J1148+H$65*'key variables'!$B$25/scenario!J$65)&lt;'key variables'!$B$28,0,IF($A1148&gt;='key variables'!$B$26,M1148*SUMPRODUCT(Z1148:AC1148,'control variables'!$O$5:$R$5)/J1148+H$65*'key variables'!$B$25/scenario!J$65,M1148*SUMPRODUCT(Z1148:AC1148,'control variables'!$O$7:$R$7)/J1148+H$65*'key variables'!$B$25/scenario!J$65))</f>
        <v>2.6273744672984389E-60</v>
      </c>
      <c r="S1148" s="10">
        <f ca="1">IF(IF($A1148&gt;='key variables'!$B$26,N1148*SUMPRODUCT(Z1148:AC1148,'control variables'!$O$6:$R$6)/J1148+I$65*'key variables'!$B$25/scenario!J$65,N1148*SUMPRODUCT(Z1148:AC1148,'control variables'!$O$7:$R$7)/J1148+I$65*'key variables'!$B$25/scenario!J$65)&lt;'key variables'!$B$28,0,IF($A1148&gt;='key variables'!$B$26,N1148*SUMPRODUCT(Z1148:AC1148,'control variables'!$O$6:$R$6)/J1148+I$65*'key variables'!$B$25/scenario!J$65,N1148*SUMPRODUCT(Z1148:AC1148,'control variables'!$O$7:$R$7)/J1148+I$65*'key variables'!$B$25/scenario!J$65))</f>
        <v>1.1809918173643819E-60</v>
      </c>
      <c r="T1148" s="10">
        <f t="shared" ca="1" si="837"/>
        <v>5.4455090114505163E-60</v>
      </c>
      <c r="U1148" s="82">
        <f ca="1">SUMPRODUCT(P1118:P1147,'control variables'!AD$7:AD$36)</f>
        <v>1.6112414436903805E-60</v>
      </c>
      <c r="V1148" s="82">
        <f ca="1">SUMPRODUCT(Q1118:Q1147,'control variables'!AE$7:AE$36)</f>
        <v>1.8598040047730008E-60</v>
      </c>
      <c r="W1148" s="82">
        <f ca="1">SUMPRODUCT(R1118:R1147,'control variables'!AF$7:AF$36)</f>
        <v>5.5705199289614496E-60</v>
      </c>
      <c r="X1148" s="82">
        <f ca="1">SUMPRODUCT(S1118:S1147,'control variables'!AG$7:AG$36)</f>
        <v>2.5039211336072643E-60</v>
      </c>
      <c r="Y1148" s="82">
        <f t="shared" ca="1" si="831"/>
        <v>1.1545486511032096E-59</v>
      </c>
      <c r="Z1148" s="10">
        <f ca="1">IF($A1148&gt;='key variables'!$B$26,SUMPRODUCT(P1118:P1147,'control variables'!V$7:V$36)*$E1148,SUMPRODUCT(P1118:P1147,'control variables'!Z$7:Z$36)*$E1148)</f>
        <v>3.931592236352102E-60</v>
      </c>
      <c r="AA1148" s="10">
        <f ca="1">IF($A1148&gt;='key variables'!$B$26,SUMPRODUCT(Q1118:Q1147,'control variables'!W$7:W$36)*$E1148,SUMPRODUCT(Q1118:Q1147,'control variables'!AA$7:AA$36)*$E1148)</f>
        <v>4.5381100485813752E-60</v>
      </c>
      <c r="AB1148" s="10">
        <f ca="1">IF($A1148&gt;='key variables'!$B$26,SUMPRODUCT(R1118:R1147,'control variables'!X$7:X$36)*$E1148,SUMPRODUCT(R1118:R1147,'control variables'!AB$7:AB$36)*$E1148)</f>
        <v>1.3592632557282979E-59</v>
      </c>
      <c r="AC1148" s="10">
        <f ca="1">IF($A1148&gt;='key variables'!$B$26,SUMPRODUCT(S1118:S1147,'control variables'!Y$7:Y$36)*$E1148,SUMPRODUCT(S1118:S1147,'control variables'!AC$7:AC$36)*$E1148)</f>
        <v>6.1098210500225913E-60</v>
      </c>
      <c r="AD1148" s="10">
        <f t="shared" ca="1" si="832"/>
        <v>2.8172155892239047E-59</v>
      </c>
      <c r="AE1148" s="82">
        <f ca="1">SUMPRODUCT(P1118:P1147,'control variables'!AL$7:AL$36)</f>
        <v>5.3530618325458289E-60</v>
      </c>
      <c r="AF1148" s="82">
        <f ca="1">SUMPRODUCT(Q1118:Q1147,'control variables'!AM$7:AM$36)</f>
        <v>6.1627106193888528E-60</v>
      </c>
      <c r="AG1148" s="82">
        <f ca="1">SUMPRODUCT(R1118:R1147,'control variables'!AN$7:AN$36)</f>
        <v>1.7571507606764929E-59</v>
      </c>
      <c r="AH1148" s="82">
        <f ca="1">SUMPRODUCT(S1118:S1147,'control variables'!AO$7:AO$36)</f>
        <v>7.6082884978564417E-60</v>
      </c>
      <c r="AI1148" s="82">
        <f t="shared" ca="1" si="844"/>
        <v>3.669556855655605E-59</v>
      </c>
      <c r="AJ1148" s="10">
        <f ca="1">SUMPRODUCT(P1118:P1147,'control variables'!AP$7:AP$36)</f>
        <v>5.1148714014523387E-63</v>
      </c>
      <c r="AK1148" s="10">
        <f ca="1">SUMPRODUCT(Q1118:Q1147,'control variables'!AQ$7:AQ$36)</f>
        <v>1.4759827513082395E-62</v>
      </c>
      <c r="AL1148" s="10">
        <f ca="1">SUMPRODUCT(R1118:R1147,'control variables'!AR$7:AR$36)</f>
        <v>5.3050695513279768E-61</v>
      </c>
      <c r="AM1148" s="10">
        <f ca="1">SUMPRODUCT(S1118:S1147,'control variables'!AS$7:AS$36)</f>
        <v>3.9743375047647373E-61</v>
      </c>
      <c r="AN1148" s="10">
        <f t="shared" ca="1" si="866"/>
        <v>9.4781540452380624E-61</v>
      </c>
      <c r="AO1148" s="82">
        <f ca="1">SUMPRODUCT(P1118:P1147,'control variables'!AX$7:AX$36)</f>
        <v>6.9554445410832221E-63</v>
      </c>
      <c r="AP1148" s="82">
        <f ca="1">SUMPRODUCT(Q1118:Q1147,'control variables'!AY$7:AY$36)</f>
        <v>1.605689037250068E-62</v>
      </c>
      <c r="AQ1148" s="82">
        <f ca="1">SUMPRODUCT(R1118:R1147,'control variables'!AZ$7:AZ$36)</f>
        <v>1.442816999871148E-61</v>
      </c>
      <c r="AR1148" s="82">
        <f ca="1">SUMPRODUCT(S1118:S1147,'control variables'!BA$7:BA$36)</f>
        <v>1.080898498996047E-61</v>
      </c>
      <c r="AS1148" s="82">
        <f t="shared" ca="1" si="867"/>
        <v>2.7538388480030338E-61</v>
      </c>
      <c r="AT1148" s="10">
        <f ca="1">SUMPRODUCT(P1118:P1147,'control variables'!AT$7:AT$36)</f>
        <v>-6.1384512291791053E-63</v>
      </c>
      <c r="AU1148" s="10">
        <f ca="1">SUMPRODUCT(Q1118:Q1147,'control variables'!AU$7:AU$36)</f>
        <v>6.65886916729332E-63</v>
      </c>
      <c r="AV1148" s="10">
        <f ca="1">SUMPRODUCT(R1118:R1147,'control variables'!AV$7:AV$36)</f>
        <v>2.8673624251911342E-60</v>
      </c>
      <c r="AW1148" s="10">
        <f ca="1">SUMPRODUCT(S1118:S1147,'control variables'!AW$7:AW$36)</f>
        <v>2.1481086941334561E-60</v>
      </c>
      <c r="AX1148" s="10">
        <f t="shared" ca="1" si="845"/>
        <v>5.0159915372627039E-60</v>
      </c>
      <c r="AY1148" s="82">
        <f ca="1">SUMPRODUCT(P1118:P1147,'control variables'!BB$7:BB$36)</f>
        <v>2.2248597785853759E-62</v>
      </c>
      <c r="AZ1148" s="82">
        <f ca="1">SUMPRODUCT(Q1118:Q1147,'control variables'!BC$7:BC$36)</f>
        <v>5.6733884678630613E-62</v>
      </c>
      <c r="BA1148" s="82">
        <f ca="1">SUMPRODUCT(R1118:R1147,'control variables'!BD$7:BD$36)</f>
        <v>3.9715463161623608E-61</v>
      </c>
      <c r="BB1148" s="82">
        <f ca="1">SUMPRODUCT(S1118:S1147,'control variables'!BE$7:BE$36)</f>
        <v>5.6438508246060955E-62</v>
      </c>
      <c r="BC1148" s="82">
        <f t="shared" ca="1" si="868"/>
        <v>5.3257562232678141E-61</v>
      </c>
      <c r="BD1148" s="10">
        <f ca="1">SUMPRODUCT(P1118:P1147,'control variables'!BF$7:BF$36)</f>
        <v>4.6542128676552628E-63</v>
      </c>
      <c r="BE1148" s="10">
        <f ca="1">SUMPRODUCT(Q1118:Q1147,'control variables'!BG$7:BG$36)</f>
        <v>5.3722077248123659E-63</v>
      </c>
      <c r="BF1148" s="10">
        <f ca="1">SUMPRODUCT(R1118:R1147,'control variables'!BH$7:BH$36)</f>
        <v>1.6090937602449434E-61</v>
      </c>
      <c r="BG1148" s="10">
        <f ca="1">SUMPRODUCT(S1118:S1147,'control variables'!BI$7:BI$36)</f>
        <v>3.6163984005206284E-61</v>
      </c>
      <c r="BH1148" s="10">
        <f t="shared" ca="1" si="869"/>
        <v>5.3257563666902481E-61</v>
      </c>
      <c r="BI1148" s="82">
        <f t="shared" ca="1" si="846"/>
        <v>5.3691719791025037E-60</v>
      </c>
      <c r="BJ1148" s="82">
        <f t="shared" ca="1" si="847"/>
        <v>6.2261033732347764E-60</v>
      </c>
      <c r="BK1148" s="82">
        <f t="shared" ca="1" si="848"/>
        <v>2.0836024663572301E-59</v>
      </c>
      <c r="BL1148" s="82">
        <f t="shared" ca="1" si="849"/>
        <v>9.8128357002359587E-60</v>
      </c>
      <c r="BM1148" s="82">
        <f t="shared" ca="1" si="839"/>
        <v>4.2244135716145546E-59</v>
      </c>
      <c r="BN1148" s="10">
        <f ca="1">BN1147+BI1148-INDIRECT(ADDRESS(MAX($D1148-'key variables'!$B$9*30,34),scenario!BI$4),TRUE)</f>
        <v>9439390.0751690175</v>
      </c>
      <c r="BO1148" s="10">
        <f ca="1">BO1147+BJ1148-INDIRECT(ADDRESS(MAX($D1148-'key variables'!$B$9*30,34),scenario!BJ$4),TRUE)</f>
        <v>10895583.360992203</v>
      </c>
      <c r="BP1148" s="10">
        <f ca="1">BP1147+BK1148-INDIRECT(ADDRESS(MAX($D1148-'key variables'!$B$9*30,34),scenario!BK$4),TRUE)</f>
        <v>32531162.537994072</v>
      </c>
      <c r="BQ1148" s="10">
        <f ca="1">BQ1147+BL1148-INDIRECT(ADDRESS(MAX($D1148-'key variables'!$B$9*30,34),scenario!BL$4),TRUE)</f>
        <v>14415841.516535141</v>
      </c>
      <c r="BR1148" s="10">
        <f t="shared" ca="1" si="870"/>
        <v>67281977.490690395</v>
      </c>
      <c r="BS1148" s="82">
        <f t="shared" ca="1" si="851"/>
        <v>-2.3433848477536824E-9</v>
      </c>
      <c r="BT1148" s="82">
        <f t="shared" ca="1" si="852"/>
        <v>-3.4288309057018498E-10</v>
      </c>
      <c r="BU1148" s="82">
        <f t="shared" ca="1" si="853"/>
        <v>-4.2578247660364599E-9</v>
      </c>
      <c r="BV1148" s="82">
        <f t="shared" ca="1" si="854"/>
        <v>-2.9943922343414556E-9</v>
      </c>
      <c r="BW1148" s="82">
        <f t="shared" ca="1" si="871"/>
        <v>-9.9384849387017825E-9</v>
      </c>
      <c r="BX1148" s="10">
        <f t="shared" ca="1" si="855"/>
        <v>-1.8625994260191893E-12</v>
      </c>
      <c r="BY1148" s="10">
        <f t="shared" ca="1" si="856"/>
        <v>2.8902850229962428E-12</v>
      </c>
      <c r="BZ1148" s="10">
        <f t="shared" ca="1" si="857"/>
        <v>-3.5034723983035463E-11</v>
      </c>
      <c r="CA1148" s="10">
        <f t="shared" ca="1" si="858"/>
        <v>-2.0257049910634696E-11</v>
      </c>
      <c r="CB1148" s="10">
        <v>0</v>
      </c>
      <c r="CC1148" s="82">
        <f t="shared" ca="1" si="859"/>
        <v>3.9725652202851362E-13</v>
      </c>
      <c r="CD1148" s="82">
        <f t="shared" ca="1" si="860"/>
        <v>3.4270724516460853E-13</v>
      </c>
      <c r="CE1148" s="82">
        <f t="shared" ca="1" si="861"/>
        <v>1.8915613015532971E-10</v>
      </c>
      <c r="CF1148" s="82">
        <f t="shared" ca="1" si="862"/>
        <v>3.7028113764059381E-11</v>
      </c>
      <c r="CG1148" s="82">
        <f t="shared" ca="1" si="872"/>
        <v>2.269242076865822E-10</v>
      </c>
      <c r="CH1148" s="13" t="str">
        <f t="shared" ca="1" si="824"/>
        <v/>
      </c>
      <c r="CI1148" s="81">
        <f t="shared" ca="1" si="833"/>
        <v>0.1131775965863165</v>
      </c>
      <c r="CJ1148" s="81">
        <f t="shared" ca="1" si="834"/>
        <v>0.13063724757458739</v>
      </c>
      <c r="CK1148" s="81">
        <f t="shared" ca="1" si="835"/>
        <v>0.39004625943939081</v>
      </c>
      <c r="CL1148" s="81">
        <f t="shared" ca="1" si="836"/>
        <v>0.17284488538116416</v>
      </c>
      <c r="CM1148" s="89">
        <f t="shared" ca="1" si="825"/>
        <v>0.80670598898145884</v>
      </c>
    </row>
    <row r="1149" spans="1:91" x14ac:dyDescent="0.3">
      <c r="A1149">
        <v>1084</v>
      </c>
      <c r="B1149" s="3">
        <f t="shared" si="838"/>
        <v>3.2</v>
      </c>
      <c r="C1149" s="3">
        <f t="shared" si="826"/>
        <v>36.133333333333333</v>
      </c>
      <c r="D1149" s="4">
        <f t="shared" ca="1" si="863"/>
        <v>1149</v>
      </c>
      <c r="E1149" s="58">
        <f>(0.5*(COS(B1149*2*PI())+1)*('key variables'!$B$4-'key variables'!$B$6)+'key variables'!$B$6)/'key variables'!$B$4</f>
        <v>1</v>
      </c>
      <c r="F1149" s="10">
        <f t="shared" ca="1" si="827"/>
        <v>11689222.907461114</v>
      </c>
      <c r="G1149" s="10">
        <f t="shared" ca="1" si="828"/>
        <v>13492492.798713122</v>
      </c>
      <c r="H1149" s="10">
        <f t="shared" ca="1" si="829"/>
        <v>40309474.521088287</v>
      </c>
      <c r="I1149" s="10">
        <f t="shared" ca="1" si="830"/>
        <v>17912154.249750931</v>
      </c>
      <c r="J1149" s="10">
        <f t="shared" ca="1" si="864"/>
        <v>83403344.477013454</v>
      </c>
      <c r="K1149" s="82">
        <f t="shared" ca="1" si="840"/>
        <v>2249832.832292099</v>
      </c>
      <c r="L1149" s="82">
        <f t="shared" ca="1" si="841"/>
        <v>2596909.4377209195</v>
      </c>
      <c r="M1149" s="82">
        <f t="shared" ca="1" si="842"/>
        <v>7778311.98309422</v>
      </c>
      <c r="N1149" s="82">
        <f t="shared" ca="1" si="843"/>
        <v>3496312.733215793</v>
      </c>
      <c r="O1149" s="82">
        <f t="shared" ca="1" si="865"/>
        <v>16121366.986323033</v>
      </c>
      <c r="P1149" s="10">
        <f ca="1">IF(IF($A1149&gt;='key variables'!$B$26,K1149*SUMPRODUCT(Z1149:AC1149,'control variables'!$O$3:$R$3)/J1149+F$65*'key variables'!$B$25/scenario!J$65,K1149*SUMPRODUCT(Z1149:AC1149,'control variables'!$O$7:$R$7)/J1149+F$65*'key variables'!$B$25/scenario!J$65)&lt;'key variables'!$B$28,0,IF($A1149&gt;='key variables'!$B$26,K1149*SUMPRODUCT(Z1149:AC1149,'control variables'!$O$3:$R$3)/J1149+F$65*'key variables'!$B$25/scenario!J$65,K1149*SUMPRODUCT(Z1149:AC1149,'control variables'!$O$7:$R$7)/J1149+F$65*'key variables'!$B$25/scenario!J$65))</f>
        <v>6.5390117164191918E-61</v>
      </c>
      <c r="Q1149" s="10">
        <f ca="1">IF(IF($A1149&gt;='key variables'!$B$26,L1149*SUMPRODUCT(Z1149:AC1149,'control variables'!$O$4:$R$4)/J1149+G$65*'key variables'!$B$25/scenario!J$65,L1149*SUMPRODUCT(Z1149:AC1149,'control variables'!$O$7:$R$7)/J1149+G$65*'key variables'!$B$25/scenario!J$65)&lt;'key variables'!$B$28,0,IF($A1149&gt;='key variables'!$B$26,L1149*SUMPRODUCT(Z1149:AC1149,'control variables'!$O$4:$R$4)/J1149+G$65*'key variables'!$B$25/scenario!J$65,L1149*SUMPRODUCT(Z1149:AC1149,'control variables'!$O$7:$R$7)/J1149+G$65*'key variables'!$B$25/scenario!J$65))</f>
        <v>7.5477702147481019E-61</v>
      </c>
      <c r="R1149" s="10">
        <f ca="1">IF(IF($A1149&gt;='key variables'!$B$26,M1149*SUMPRODUCT(Z1149:AC1149,'control variables'!$O$5:$R$5)/J1149+H$65*'key variables'!$B$25/scenario!J$65,M1149*SUMPRODUCT(Z1149:AC1149,'control variables'!$O$7:$R$7)/J1149+H$65*'key variables'!$B$25/scenario!J$65)&lt;'key variables'!$B$28,0,IF($A1149&gt;='key variables'!$B$26,M1149*SUMPRODUCT(Z1149:AC1149,'control variables'!$O$5:$R$5)/J1149+H$65*'key variables'!$B$25/scenario!J$65,M1149*SUMPRODUCT(Z1149:AC1149,'control variables'!$O$7:$R$7)/J1149+H$65*'key variables'!$B$25/scenario!J$65))</f>
        <v>2.2607223284051245E-60</v>
      </c>
      <c r="S1149" s="10">
        <f ca="1">IF(IF($A1149&gt;='key variables'!$B$26,N1149*SUMPRODUCT(Z1149:AC1149,'control variables'!$O$6:$R$6)/J1149+I$65*'key variables'!$B$25/scenario!J$65,N1149*SUMPRODUCT(Z1149:AC1149,'control variables'!$O$7:$R$7)/J1149+I$65*'key variables'!$B$25/scenario!J$65)&lt;'key variables'!$B$28,0,IF($A1149&gt;='key variables'!$B$26,N1149*SUMPRODUCT(Z1149:AC1149,'control variables'!$O$6:$R$6)/J1149+I$65*'key variables'!$B$25/scenario!J$65,N1149*SUMPRODUCT(Z1149:AC1149,'control variables'!$O$7:$R$7)/J1149+I$65*'key variables'!$B$25/scenario!J$65))</f>
        <v>1.016183495885414E-60</v>
      </c>
      <c r="T1149" s="10">
        <f t="shared" ca="1" si="837"/>
        <v>4.6855840174072677E-60</v>
      </c>
      <c r="U1149" s="82">
        <f ca="1">SUMPRODUCT(P1119:P1148,'control variables'!AD$7:AD$36)</f>
        <v>1.3863914541074049E-60</v>
      </c>
      <c r="V1149" s="82">
        <f ca="1">SUMPRODUCT(Q1119:Q1148,'control variables'!AE$7:AE$36)</f>
        <v>1.6002669175554606E-60</v>
      </c>
      <c r="W1149" s="82">
        <f ca="1">SUMPRODUCT(R1119:R1148,'control variables'!AF$7:AF$36)</f>
        <v>4.7931495646975138E-60</v>
      </c>
      <c r="X1149" s="82">
        <f ca="1">SUMPRODUCT(S1119:S1148,'control variables'!AG$7:AG$36)</f>
        <v>2.1544970029079708E-60</v>
      </c>
      <c r="Y1149" s="82">
        <f t="shared" ca="1" si="831"/>
        <v>9.9343049392683487E-60</v>
      </c>
      <c r="Z1149" s="10">
        <f ca="1">IF($A1149&gt;='key variables'!$B$26,SUMPRODUCT(P1119:P1148,'control variables'!V$7:V$36)*$E1149,SUMPRODUCT(P1119:P1148,'control variables'!Z$7:Z$36)*$E1149)</f>
        <v>3.3829354991200177E-60</v>
      </c>
      <c r="AA1149" s="10">
        <f ca="1">IF($A1149&gt;='key variables'!$B$26,SUMPRODUCT(Q1119:Q1148,'control variables'!W$7:W$36)*$E1149,SUMPRODUCT(Q1119:Q1148,'control variables'!AA$7:AA$36)*$E1149)</f>
        <v>3.9048132815786523E-60</v>
      </c>
      <c r="AB1149" s="10">
        <f ca="1">IF($A1149&gt;='key variables'!$B$26,SUMPRODUCT(R1119:R1148,'control variables'!X$7:X$36)*$E1149,SUMPRODUCT(R1119:R1148,'control variables'!AB$7:AB$36)*$E1149)</f>
        <v>1.1695770171525232E-59</v>
      </c>
      <c r="AC1149" s="10">
        <f ca="1">IF($A1149&gt;='key variables'!$B$26,SUMPRODUCT(S1119:S1148,'control variables'!Y$7:Y$36)*$E1149,SUMPRODUCT(S1119:S1148,'control variables'!AC$7:AC$36)*$E1149)</f>
        <v>5.2571907972251626E-60</v>
      </c>
      <c r="AD1149" s="10">
        <f t="shared" ca="1" si="832"/>
        <v>2.4240709749449064E-59</v>
      </c>
      <c r="AE1149" s="82">
        <f ca="1">SUMPRODUCT(P1119:P1148,'control variables'!AL$7:AL$36)</f>
        <v>4.6060379138163364E-60</v>
      </c>
      <c r="AF1149" s="82">
        <f ca="1">SUMPRODUCT(Q1119:Q1148,'control variables'!AM$7:AM$36)</f>
        <v>5.3026995862821645E-60</v>
      </c>
      <c r="AG1149" s="82">
        <f ca="1">SUMPRODUCT(R1119:R1148,'control variables'!AN$7:AN$36)</f>
        <v>1.5119390130634832E-59</v>
      </c>
      <c r="AH1149" s="82">
        <f ca="1">SUMPRODUCT(S1119:S1148,'control variables'!AO$7:AO$36)</f>
        <v>6.5465459538159544E-60</v>
      </c>
      <c r="AI1149" s="82">
        <f t="shared" ca="1" si="844"/>
        <v>3.157467358454929E-59</v>
      </c>
      <c r="AJ1149" s="10">
        <f ca="1">SUMPRODUCT(P1119:P1148,'control variables'!AP$7:AP$36)</f>
        <v>4.4010871415957397E-63</v>
      </c>
      <c r="AK1149" s="10">
        <f ca="1">SUMPRODUCT(Q1119:Q1148,'control variables'!AQ$7:AQ$36)</f>
        <v>1.2700082168547411E-62</v>
      </c>
      <c r="AL1149" s="10">
        <f ca="1">SUMPRODUCT(R1119:R1148,'control variables'!AR$7:AR$36)</f>
        <v>4.5647429925591259E-61</v>
      </c>
      <c r="AM1149" s="10">
        <f ca="1">SUMPRODUCT(S1119:S1148,'control variables'!AS$7:AS$36)</f>
        <v>3.4197156322669617E-61</v>
      </c>
      <c r="AN1149" s="10">
        <f t="shared" ca="1" si="866"/>
        <v>8.15547031792752E-61</v>
      </c>
      <c r="AO1149" s="82">
        <f ca="1">SUMPRODUCT(P1119:P1148,'control variables'!AX$7:AX$36)</f>
        <v>5.9848068761126E-63</v>
      </c>
      <c r="AP1149" s="82">
        <f ca="1">SUMPRODUCT(Q1119:Q1148,'control variables'!AY$7:AY$36)</f>
        <v>1.3816138902800067E-62</v>
      </c>
      <c r="AQ1149" s="82">
        <f ca="1">SUMPRODUCT(R1119:R1148,'control variables'!AZ$7:AZ$36)</f>
        <v>1.241470771680714E-61</v>
      </c>
      <c r="AR1149" s="82">
        <f ca="1">SUMPRODUCT(S1119:S1148,'control variables'!BA$7:BA$36)</f>
        <v>9.3005827750642506E-62</v>
      </c>
      <c r="AS1149" s="82">
        <f t="shared" ca="1" si="867"/>
        <v>2.3695385069762659E-61</v>
      </c>
      <c r="AT1149" s="10">
        <f ca="1">SUMPRODUCT(P1119:P1148,'control variables'!AT$7:AT$36)</f>
        <v>-5.281825612738127E-63</v>
      </c>
      <c r="AU1149" s="10">
        <f ca="1">SUMPRODUCT(Q1119:Q1148,'control variables'!AU$7:AU$36)</f>
        <v>5.7296188251031308E-63</v>
      </c>
      <c r="AV1149" s="10">
        <f ca="1">SUMPRODUCT(R1119:R1148,'control variables'!AV$7:AV$36)</f>
        <v>2.4672197811699108E-60</v>
      </c>
      <c r="AW1149" s="10">
        <f ca="1">SUMPRODUCT(S1119:S1148,'control variables'!AW$7:AW$36)</f>
        <v>1.848338464544065E-60</v>
      </c>
      <c r="AX1149" s="10">
        <f t="shared" ca="1" si="845"/>
        <v>4.3160060389263412E-60</v>
      </c>
      <c r="AY1149" s="82">
        <f ca="1">SUMPRODUCT(P1119:P1148,'control variables'!BB$7:BB$36)</f>
        <v>1.9143788758022959E-62</v>
      </c>
      <c r="AZ1149" s="82">
        <f ca="1">SUMPRODUCT(Q1119:Q1148,'control variables'!BC$7:BC$36)</f>
        <v>4.8816627194380384E-62</v>
      </c>
      <c r="BA1149" s="82">
        <f ca="1">SUMPRODUCT(R1119:R1148,'control variables'!BD$7:BD$36)</f>
        <v>3.4173139561927203E-61</v>
      </c>
      <c r="BB1149" s="82">
        <f ca="1">SUMPRODUCT(S1119:S1148,'control variables'!BE$7:BE$36)</f>
        <v>4.8562470771416631E-62</v>
      </c>
      <c r="BC1149" s="82">
        <f t="shared" ca="1" si="868"/>
        <v>4.58254282343092E-61</v>
      </c>
      <c r="BD1149" s="10">
        <f ca="1">SUMPRODUCT(P1119:P1148,'control variables'!BF$7:BF$36)</f>
        <v>4.0047138624581667E-63</v>
      </c>
      <c r="BE1149" s="10">
        <f ca="1">SUMPRODUCT(Q1119:Q1148,'control variables'!BG$7:BG$36)</f>
        <v>4.6225119820098611E-63</v>
      </c>
      <c r="BF1149" s="10">
        <f ca="1">SUMPRODUCT(R1119:R1148,'control variables'!BH$7:BH$36)</f>
        <v>1.384543481547773E-61</v>
      </c>
      <c r="BG1149" s="10">
        <f ca="1">SUMPRODUCT(S1119:S1148,'control variables'!BI$7:BI$36)</f>
        <v>3.1117272068461888E-61</v>
      </c>
      <c r="BH1149" s="10">
        <f t="shared" ca="1" si="869"/>
        <v>4.5825429468386416E-61</v>
      </c>
      <c r="BI1149" s="82">
        <f t="shared" ca="1" si="846"/>
        <v>4.6198998769616211E-60</v>
      </c>
      <c r="BJ1149" s="82">
        <f t="shared" ca="1" si="847"/>
        <v>5.3572458323016475E-60</v>
      </c>
      <c r="BK1149" s="82">
        <f t="shared" ca="1" si="848"/>
        <v>1.7928341307424014E-59</v>
      </c>
      <c r="BL1149" s="82">
        <f t="shared" ca="1" si="849"/>
        <v>8.4434468891314364E-60</v>
      </c>
      <c r="BM1149" s="82">
        <f t="shared" ca="1" si="839"/>
        <v>3.6348933905818719E-59</v>
      </c>
      <c r="BN1149" s="10">
        <f ca="1">BN1148+BI1149-INDIRECT(ADDRESS(MAX($D1149-'key variables'!$B$9*30,34),scenario!BI$4),TRUE)</f>
        <v>9439390.0751690175</v>
      </c>
      <c r="BO1149" s="10">
        <f ca="1">BO1148+BJ1149-INDIRECT(ADDRESS(MAX($D1149-'key variables'!$B$9*30,34),scenario!BJ$4),TRUE)</f>
        <v>10895583.360992203</v>
      </c>
      <c r="BP1149" s="10">
        <f ca="1">BP1148+BK1149-INDIRECT(ADDRESS(MAX($D1149-'key variables'!$B$9*30,34),scenario!BK$4),TRUE)</f>
        <v>32531162.537994072</v>
      </c>
      <c r="BQ1149" s="10">
        <f ca="1">BQ1148+BL1149-INDIRECT(ADDRESS(MAX($D1149-'key variables'!$B$9*30,34),scenario!BL$4),TRUE)</f>
        <v>14415841.516535141</v>
      </c>
      <c r="BR1149" s="10">
        <f t="shared" ca="1" si="870"/>
        <v>67281977.490690395</v>
      </c>
      <c r="BS1149" s="82">
        <f t="shared" ca="1" si="851"/>
        <v>-2.3433848477536824E-9</v>
      </c>
      <c r="BT1149" s="82">
        <f t="shared" ca="1" si="852"/>
        <v>-3.4288309057018498E-10</v>
      </c>
      <c r="BU1149" s="82">
        <f t="shared" ca="1" si="853"/>
        <v>-4.2578247660364599E-9</v>
      </c>
      <c r="BV1149" s="82">
        <f t="shared" ca="1" si="854"/>
        <v>-2.9943922343414556E-9</v>
      </c>
      <c r="BW1149" s="82">
        <f t="shared" ca="1" si="871"/>
        <v>-9.9384849387017825E-9</v>
      </c>
      <c r="BX1149" s="10">
        <f t="shared" ca="1" si="855"/>
        <v>-1.8625994260191893E-12</v>
      </c>
      <c r="BY1149" s="10">
        <f t="shared" ca="1" si="856"/>
        <v>2.8902850229962428E-12</v>
      </c>
      <c r="BZ1149" s="10">
        <f t="shared" ca="1" si="857"/>
        <v>-3.5034723983035463E-11</v>
      </c>
      <c r="CA1149" s="10">
        <f t="shared" ca="1" si="858"/>
        <v>-2.0257049910634696E-11</v>
      </c>
      <c r="CB1149" s="10">
        <v>0</v>
      </c>
      <c r="CC1149" s="82">
        <f t="shared" ca="1" si="859"/>
        <v>3.9725652202851362E-13</v>
      </c>
      <c r="CD1149" s="82">
        <f t="shared" ca="1" si="860"/>
        <v>3.4270724516460853E-13</v>
      </c>
      <c r="CE1149" s="82">
        <f t="shared" ca="1" si="861"/>
        <v>1.8915613015532971E-10</v>
      </c>
      <c r="CF1149" s="82">
        <f t="shared" ca="1" si="862"/>
        <v>3.7028113764059381E-11</v>
      </c>
      <c r="CG1149" s="82">
        <f t="shared" ca="1" si="872"/>
        <v>2.269242076865822E-10</v>
      </c>
      <c r="CH1149" s="13" t="str">
        <f t="shared" ca="1" si="824"/>
        <v/>
      </c>
      <c r="CI1149" s="81">
        <f t="shared" ca="1" si="833"/>
        <v>0.1131775965863165</v>
      </c>
      <c r="CJ1149" s="81">
        <f t="shared" ca="1" si="834"/>
        <v>0.13063724757458739</v>
      </c>
      <c r="CK1149" s="81">
        <f t="shared" ca="1" si="835"/>
        <v>0.39004625943939081</v>
      </c>
      <c r="CL1149" s="81">
        <f t="shared" ca="1" si="836"/>
        <v>0.17284488538116416</v>
      </c>
      <c r="CM1149" s="89">
        <f t="shared" ca="1" si="825"/>
        <v>0.80670598898145884</v>
      </c>
    </row>
    <row r="1150" spans="1:91" x14ac:dyDescent="0.3">
      <c r="A1150">
        <v>1085</v>
      </c>
      <c r="B1150" s="3">
        <f t="shared" si="838"/>
        <v>3.2027777777777779</v>
      </c>
      <c r="C1150" s="3">
        <f t="shared" si="826"/>
        <v>36.166666666666664</v>
      </c>
      <c r="D1150" s="4">
        <f t="shared" ca="1" si="863"/>
        <v>1150</v>
      </c>
      <c r="E1150" s="58">
        <f>(0.5*(COS(B1150*2*PI())+1)*('key variables'!$B$4-'key variables'!$B$6)+'key variables'!$B$6)/'key variables'!$B$4</f>
        <v>1</v>
      </c>
      <c r="F1150" s="10">
        <f t="shared" ca="1" si="827"/>
        <v>11689222.907461114</v>
      </c>
      <c r="G1150" s="10">
        <f t="shared" ca="1" si="828"/>
        <v>13492492.798713122</v>
      </c>
      <c r="H1150" s="10">
        <f t="shared" ca="1" si="829"/>
        <v>40309474.521088287</v>
      </c>
      <c r="I1150" s="10">
        <f t="shared" ca="1" si="830"/>
        <v>17912154.249750931</v>
      </c>
      <c r="J1150" s="10">
        <f t="shared" ca="1" si="864"/>
        <v>83403344.477013454</v>
      </c>
      <c r="K1150" s="82">
        <f t="shared" ca="1" si="840"/>
        <v>2249832.832292099</v>
      </c>
      <c r="L1150" s="82">
        <f t="shared" ca="1" si="841"/>
        <v>2596909.4377209195</v>
      </c>
      <c r="M1150" s="82">
        <f t="shared" ca="1" si="842"/>
        <v>7778311.98309422</v>
      </c>
      <c r="N1150" s="82">
        <f t="shared" ca="1" si="843"/>
        <v>3496312.733215793</v>
      </c>
      <c r="O1150" s="82">
        <f t="shared" ca="1" si="865"/>
        <v>16121366.986323033</v>
      </c>
      <c r="P1150" s="10">
        <f ca="1">IF(IF($A1150&gt;='key variables'!$B$26,K1150*SUMPRODUCT(Z1150:AC1150,'control variables'!$O$3:$R$3)/J1150+F$65*'key variables'!$B$25/scenario!J$65,K1150*SUMPRODUCT(Z1150:AC1150,'control variables'!$O$7:$R$7)/J1150+F$65*'key variables'!$B$25/scenario!J$65)&lt;'key variables'!$B$28,0,IF($A1150&gt;='key variables'!$B$26,K1150*SUMPRODUCT(Z1150:AC1150,'control variables'!$O$3:$R$3)/J1150+F$65*'key variables'!$B$25/scenario!J$65,K1150*SUMPRODUCT(Z1150:AC1150,'control variables'!$O$7:$R$7)/J1150+F$65*'key variables'!$B$25/scenario!J$65))</f>
        <v>5.6264875741948908E-61</v>
      </c>
      <c r="Q1150" s="10">
        <f ca="1">IF(IF($A1150&gt;='key variables'!$B$26,L1150*SUMPRODUCT(Z1150:AC1150,'control variables'!$O$4:$R$4)/J1150+G$65*'key variables'!$B$25/scenario!J$65,L1150*SUMPRODUCT(Z1150:AC1150,'control variables'!$O$7:$R$7)/J1150+G$65*'key variables'!$B$25/scenario!J$65)&lt;'key variables'!$B$28,0,IF($A1150&gt;='key variables'!$B$26,L1150*SUMPRODUCT(Z1150:AC1150,'control variables'!$O$4:$R$4)/J1150+G$65*'key variables'!$B$25/scenario!J$65,L1150*SUMPRODUCT(Z1150:AC1150,'control variables'!$O$7:$R$7)/J1150+G$65*'key variables'!$B$25/scenario!J$65))</f>
        <v>6.4944730439195435E-61</v>
      </c>
      <c r="R1150" s="10">
        <f ca="1">IF(IF($A1150&gt;='key variables'!$B$26,M1150*SUMPRODUCT(Z1150:AC1150,'control variables'!$O$5:$R$5)/J1150+H$65*'key variables'!$B$25/scenario!J$65,M1150*SUMPRODUCT(Z1150:AC1150,'control variables'!$O$7:$R$7)/J1150+H$65*'key variables'!$B$25/scenario!J$65)&lt;'key variables'!$B$28,0,IF($A1150&gt;='key variables'!$B$26,M1150*SUMPRODUCT(Z1150:AC1150,'control variables'!$O$5:$R$5)/J1150+H$65*'key variables'!$B$25/scenario!J$65,M1150*SUMPRODUCT(Z1150:AC1150,'control variables'!$O$7:$R$7)/J1150+H$65*'key variables'!$B$25/scenario!J$65))</f>
        <v>1.9452367790590066E-60</v>
      </c>
      <c r="S1150" s="10">
        <f ca="1">IF(IF($A1150&gt;='key variables'!$B$26,N1150*SUMPRODUCT(Z1150:AC1150,'control variables'!$O$6:$R$6)/J1150+I$65*'key variables'!$B$25/scenario!J$65,N1150*SUMPRODUCT(Z1150:AC1150,'control variables'!$O$7:$R$7)/J1150+I$65*'key variables'!$B$25/scenario!J$65)&lt;'key variables'!$B$28,0,IF($A1150&gt;='key variables'!$B$26,N1150*SUMPRODUCT(Z1150:AC1150,'control variables'!$O$6:$R$6)/J1150+I$65*'key variables'!$B$25/scenario!J$65,N1150*SUMPRODUCT(Z1150:AC1150,'control variables'!$O$7:$R$7)/J1150+I$65*'key variables'!$B$25/scenario!J$65))</f>
        <v>8.7437430312973565E-61</v>
      </c>
      <c r="T1150" s="10">
        <f t="shared" ca="1" si="837"/>
        <v>4.0317071440001854E-60</v>
      </c>
      <c r="U1150" s="82">
        <f ca="1">SUMPRODUCT(P1120:P1149,'control variables'!AD$7:AD$36)</f>
        <v>1.192919454467183E-60</v>
      </c>
      <c r="V1150" s="82">
        <f ca="1">SUMPRODUCT(Q1120:Q1149,'control variables'!AE$7:AE$36)</f>
        <v>1.3769484315821884E-60</v>
      </c>
      <c r="W1150" s="82">
        <f ca="1">SUMPRODUCT(R1120:R1149,'control variables'!AF$7:AF$36)</f>
        <v>4.1242618359760946E-60</v>
      </c>
      <c r="X1150" s="82">
        <f ca="1">SUMPRODUCT(S1120:S1149,'control variables'!AG$7:AG$36)</f>
        <v>1.8538352798884511E-60</v>
      </c>
      <c r="Y1150" s="82">
        <f t="shared" ca="1" si="831"/>
        <v>8.5479650019139172E-60</v>
      </c>
      <c r="Z1150" s="10">
        <f ca="1">IF($A1150&gt;='key variables'!$B$26,SUMPRODUCT(P1120:P1149,'control variables'!V$7:V$36)*$E1150,SUMPRODUCT(P1120:P1149,'control variables'!Z$7:Z$36)*$E1150)</f>
        <v>2.9108442338936112E-60</v>
      </c>
      <c r="AA1150" s="10">
        <f ca="1">IF($A1150&gt;='key variables'!$B$26,SUMPRODUCT(Q1120:Q1149,'control variables'!W$7:W$36)*$E1150,SUMPRODUCT(Q1120:Q1149,'control variables'!AA$7:AA$36)*$E1150)</f>
        <v>3.3598935681957453E-60</v>
      </c>
      <c r="AB1150" s="10">
        <f ca="1">IF($A1150&gt;='key variables'!$B$26,SUMPRODUCT(R1120:R1149,'control variables'!X$7:X$36)*$E1150,SUMPRODUCT(R1120:R1149,'control variables'!AB$7:AB$36)*$E1150)</f>
        <v>1.0063616398711984E-59</v>
      </c>
      <c r="AC1150" s="10">
        <f ca="1">IF($A1150&gt;='key variables'!$B$26,SUMPRODUCT(S1120:S1149,'control variables'!Y$7:Y$36)*$E1150,SUMPRODUCT(S1120:S1149,'control variables'!AC$7:AC$36)*$E1150)</f>
        <v>4.5235457556202478E-60</v>
      </c>
      <c r="AD1150" s="10">
        <f t="shared" ca="1" si="832"/>
        <v>2.0857899956421587E-59</v>
      </c>
      <c r="AE1150" s="82">
        <f ca="1">SUMPRODUCT(P1120:P1149,'control variables'!AL$7:AL$36)</f>
        <v>3.9632617606854286E-60</v>
      </c>
      <c r="AF1150" s="82">
        <f ca="1">SUMPRODUCT(Q1120:Q1149,'control variables'!AM$7:AM$36)</f>
        <v>4.5627037579683603E-60</v>
      </c>
      <c r="AG1150" s="82">
        <f ca="1">SUMPRODUCT(R1120:R1149,'control variables'!AN$7:AN$36)</f>
        <v>1.3009467544738727E-59</v>
      </c>
      <c r="AH1150" s="82">
        <f ca="1">SUMPRODUCT(S1120:S1149,'control variables'!AO$7:AO$36)</f>
        <v>5.632970402936042E-60</v>
      </c>
      <c r="AI1150" s="82">
        <f t="shared" ca="1" si="844"/>
        <v>2.7168403466328561E-59</v>
      </c>
      <c r="AJ1150" s="10">
        <f ca="1">SUMPRODUCT(P1120:P1149,'control variables'!AP$7:AP$36)</f>
        <v>3.7869120272348351E-63</v>
      </c>
      <c r="AK1150" s="10">
        <f ca="1">SUMPRODUCT(Q1120:Q1149,'control variables'!AQ$7:AQ$36)</f>
        <v>1.0927775879826134E-62</v>
      </c>
      <c r="AL1150" s="10">
        <f ca="1">SUMPRODUCT(R1120:R1149,'control variables'!AR$7:AR$36)</f>
        <v>3.9277295776266885E-61</v>
      </c>
      <c r="AM1150" s="10">
        <f ca="1">SUMPRODUCT(S1120:S1149,'control variables'!AS$7:AS$36)</f>
        <v>2.9424916710145578E-61</v>
      </c>
      <c r="AN1150" s="10">
        <f t="shared" ca="1" si="866"/>
        <v>7.0173681277118565E-61</v>
      </c>
      <c r="AO1150" s="82">
        <f ca="1">SUMPRODUCT(P1120:P1149,'control variables'!AX$7:AX$36)</f>
        <v>5.149622447968864E-63</v>
      </c>
      <c r="AP1150" s="82">
        <f ca="1">SUMPRODUCT(Q1120:Q1149,'control variables'!AY$7:AY$36)</f>
        <v>1.1888086033668122E-62</v>
      </c>
      <c r="AQ1150" s="82">
        <f ca="1">SUMPRODUCT(R1120:R1149,'control variables'!AZ$7:AZ$36)</f>
        <v>1.0682225653531602E-61</v>
      </c>
      <c r="AR1150" s="82">
        <f ca="1">SUMPRODUCT(S1120:S1149,'control variables'!BA$7:BA$36)</f>
        <v>8.0026792558380841E-62</v>
      </c>
      <c r="AS1150" s="82">
        <f t="shared" ca="1" si="867"/>
        <v>2.0388675757533386E-61</v>
      </c>
      <c r="AT1150" s="10">
        <f ca="1">SUMPRODUCT(P1120:P1149,'control variables'!AT$7:AT$36)</f>
        <v>-4.5447427635760899E-63</v>
      </c>
      <c r="AU1150" s="10">
        <f ca="1">SUMPRODUCT(Q1120:Q1149,'control variables'!AU$7:AU$36)</f>
        <v>4.9300460868373322E-63</v>
      </c>
      <c r="AV1150" s="10">
        <f ca="1">SUMPRODUCT(R1120:R1149,'control variables'!AV$7:AV$36)</f>
        <v>2.1229173525876636E-60</v>
      </c>
      <c r="AW1150" s="10">
        <f ca="1">SUMPRODUCT(S1120:S1149,'control variables'!AW$7:AW$36)</f>
        <v>1.590401402332793E-60</v>
      </c>
      <c r="AX1150" s="10">
        <f t="shared" ca="1" si="845"/>
        <v>3.7137040582437175E-60</v>
      </c>
      <c r="AY1150" s="82">
        <f ca="1">SUMPRODUCT(P1120:P1149,'control variables'!BB$7:BB$36)</f>
        <v>1.6472258231250276E-62</v>
      </c>
      <c r="AZ1150" s="82">
        <f ca="1">SUMPRODUCT(Q1120:Q1149,'control variables'!BC$7:BC$36)</f>
        <v>4.2004229115175029E-62</v>
      </c>
      <c r="BA1150" s="82">
        <f ca="1">SUMPRODUCT(R1120:R1149,'control variables'!BD$7:BD$36)</f>
        <v>2.9404251506939066E-61</v>
      </c>
      <c r="BB1150" s="82">
        <f ca="1">SUMPRODUCT(S1120:S1149,'control variables'!BE$7:BE$36)</f>
        <v>4.1785540417597583E-62</v>
      </c>
      <c r="BC1150" s="82">
        <f t="shared" ca="1" si="868"/>
        <v>3.9430454283341359E-61</v>
      </c>
      <c r="BD1150" s="10">
        <f ca="1">SUMPRODUCT(P1120:P1149,'control variables'!BF$7:BF$36)</f>
        <v>3.4458529457515399E-63</v>
      </c>
      <c r="BE1150" s="10">
        <f ca="1">SUMPRODUCT(Q1120:Q1149,'control variables'!BG$7:BG$36)</f>
        <v>3.9774368599216885E-63</v>
      </c>
      <c r="BF1150" s="10">
        <f ca="1">SUMPRODUCT(R1120:R1149,'control variables'!BH$7:BH$36)</f>
        <v>1.1913293679074489E-61</v>
      </c>
      <c r="BG1150" s="10">
        <f ca="1">SUMPRODUCT(S1120:S1149,'control variables'!BI$7:BI$36)</f>
        <v>2.6774832685560339E-61</v>
      </c>
      <c r="BH1150" s="10">
        <f t="shared" ca="1" si="869"/>
        <v>3.9430455345202154E-61</v>
      </c>
      <c r="BI1150" s="82">
        <f t="shared" ca="1" si="846"/>
        <v>3.9751892761531029E-60</v>
      </c>
      <c r="BJ1150" s="82">
        <f t="shared" ca="1" si="847"/>
        <v>4.6096380331703729E-60</v>
      </c>
      <c r="BK1150" s="82">
        <f t="shared" ca="1" si="848"/>
        <v>1.5426427412395781E-59</v>
      </c>
      <c r="BL1150" s="82">
        <f t="shared" ca="1" si="849"/>
        <v>7.2651573456864328E-60</v>
      </c>
      <c r="BM1150" s="82">
        <f t="shared" ca="1" si="839"/>
        <v>3.1276412067405691E-59</v>
      </c>
      <c r="BN1150" s="10">
        <f ca="1">BN1149+BI1150-INDIRECT(ADDRESS(MAX($D1150-'key variables'!$B$9*30,34),scenario!BI$4),TRUE)</f>
        <v>9439390.0751690175</v>
      </c>
      <c r="BO1150" s="10">
        <f ca="1">BO1149+BJ1150-INDIRECT(ADDRESS(MAX($D1150-'key variables'!$B$9*30,34),scenario!BJ$4),TRUE)</f>
        <v>10895583.360992203</v>
      </c>
      <c r="BP1150" s="10">
        <f ca="1">BP1149+BK1150-INDIRECT(ADDRESS(MAX($D1150-'key variables'!$B$9*30,34),scenario!BK$4),TRUE)</f>
        <v>32531162.537994072</v>
      </c>
      <c r="BQ1150" s="10">
        <f ca="1">BQ1149+BL1150-INDIRECT(ADDRESS(MAX($D1150-'key variables'!$B$9*30,34),scenario!BL$4),TRUE)</f>
        <v>14415841.516535141</v>
      </c>
      <c r="BR1150" s="10">
        <f t="shared" ca="1" si="870"/>
        <v>67281977.490690395</v>
      </c>
      <c r="BS1150" s="82">
        <f t="shared" ca="1" si="851"/>
        <v>-2.3433848477536824E-9</v>
      </c>
      <c r="BT1150" s="82">
        <f t="shared" ca="1" si="852"/>
        <v>-3.4288309057018498E-10</v>
      </c>
      <c r="BU1150" s="82">
        <f t="shared" ca="1" si="853"/>
        <v>-4.2578247660364599E-9</v>
      </c>
      <c r="BV1150" s="82">
        <f t="shared" ca="1" si="854"/>
        <v>-2.9943922343414556E-9</v>
      </c>
      <c r="BW1150" s="82">
        <f t="shared" ca="1" si="871"/>
        <v>-9.9384849387017825E-9</v>
      </c>
      <c r="BX1150" s="10">
        <f t="shared" ca="1" si="855"/>
        <v>-1.8625994260191893E-12</v>
      </c>
      <c r="BY1150" s="10">
        <f t="shared" ca="1" si="856"/>
        <v>2.8902850229962428E-12</v>
      </c>
      <c r="BZ1150" s="10">
        <f t="shared" ca="1" si="857"/>
        <v>-3.5034723983035463E-11</v>
      </c>
      <c r="CA1150" s="10">
        <f t="shared" ca="1" si="858"/>
        <v>-2.0257049910634696E-11</v>
      </c>
      <c r="CB1150" s="10">
        <v>0</v>
      </c>
      <c r="CC1150" s="82">
        <f t="shared" ca="1" si="859"/>
        <v>3.9725652202851362E-13</v>
      </c>
      <c r="CD1150" s="82">
        <f t="shared" ca="1" si="860"/>
        <v>3.4270724516460853E-13</v>
      </c>
      <c r="CE1150" s="82">
        <f t="shared" ca="1" si="861"/>
        <v>1.8915613015532971E-10</v>
      </c>
      <c r="CF1150" s="82">
        <f t="shared" ca="1" si="862"/>
        <v>3.7028113764059381E-11</v>
      </c>
      <c r="CG1150" s="82">
        <f t="shared" ca="1" si="872"/>
        <v>2.269242076865822E-10</v>
      </c>
      <c r="CH1150" s="13" t="str">
        <f t="shared" ca="1" si="824"/>
        <v/>
      </c>
      <c r="CI1150" s="81">
        <f t="shared" ca="1" si="833"/>
        <v>0.1131775965863165</v>
      </c>
      <c r="CJ1150" s="81">
        <f t="shared" ca="1" si="834"/>
        <v>0.13063724757458739</v>
      </c>
      <c r="CK1150" s="81">
        <f t="shared" ca="1" si="835"/>
        <v>0.39004625943939081</v>
      </c>
      <c r="CL1150" s="81">
        <f t="shared" ca="1" si="836"/>
        <v>0.17284488538116416</v>
      </c>
      <c r="CM1150" s="89">
        <f t="shared" ca="1" si="825"/>
        <v>0.80670598898145884</v>
      </c>
    </row>
    <row r="1151" spans="1:91" x14ac:dyDescent="0.3">
      <c r="A1151">
        <v>1086</v>
      </c>
      <c r="B1151" s="3">
        <f t="shared" si="838"/>
        <v>3.2055555555555557</v>
      </c>
      <c r="C1151" s="3">
        <f t="shared" si="826"/>
        <v>36.200000000000003</v>
      </c>
      <c r="D1151" s="4">
        <f t="shared" ca="1" si="863"/>
        <v>1151</v>
      </c>
      <c r="E1151" s="58">
        <f>(0.5*(COS(B1151*2*PI())+1)*('key variables'!$B$4-'key variables'!$B$6)+'key variables'!$B$6)/'key variables'!$B$4</f>
        <v>1</v>
      </c>
      <c r="F1151" s="10">
        <f t="shared" ca="1" si="827"/>
        <v>11689222.907461114</v>
      </c>
      <c r="G1151" s="10">
        <f t="shared" ca="1" si="828"/>
        <v>13492492.798713122</v>
      </c>
      <c r="H1151" s="10">
        <f t="shared" ca="1" si="829"/>
        <v>40309474.521088287</v>
      </c>
      <c r="I1151" s="10">
        <f t="shared" ca="1" si="830"/>
        <v>17912154.249750931</v>
      </c>
      <c r="J1151" s="10">
        <f t="shared" ca="1" si="864"/>
        <v>83403344.477013454</v>
      </c>
      <c r="K1151" s="82">
        <f t="shared" ca="1" si="840"/>
        <v>2249832.832292099</v>
      </c>
      <c r="L1151" s="82">
        <f t="shared" ca="1" si="841"/>
        <v>2596909.4377209195</v>
      </c>
      <c r="M1151" s="82">
        <f t="shared" ca="1" si="842"/>
        <v>7778311.98309422</v>
      </c>
      <c r="N1151" s="82">
        <f t="shared" ca="1" si="843"/>
        <v>3496312.733215793</v>
      </c>
      <c r="O1151" s="82">
        <f t="shared" ca="1" si="865"/>
        <v>16121366.986323033</v>
      </c>
      <c r="P1151" s="10">
        <f ca="1">IF(IF($A1151&gt;='key variables'!$B$26,K1151*SUMPRODUCT(Z1151:AC1151,'control variables'!$O$3:$R$3)/J1151+F$65*'key variables'!$B$25/scenario!J$65,K1151*SUMPRODUCT(Z1151:AC1151,'control variables'!$O$7:$R$7)/J1151+F$65*'key variables'!$B$25/scenario!J$65)&lt;'key variables'!$B$28,0,IF($A1151&gt;='key variables'!$B$26,K1151*SUMPRODUCT(Z1151:AC1151,'control variables'!$O$3:$R$3)/J1151+F$65*'key variables'!$B$25/scenario!J$65,K1151*SUMPRODUCT(Z1151:AC1151,'control variables'!$O$7:$R$7)/J1151+F$65*'key variables'!$B$25/scenario!J$65))</f>
        <v>4.8413068817538824E-61</v>
      </c>
      <c r="Q1151" s="10">
        <f ca="1">IF(IF($A1151&gt;='key variables'!$B$26,L1151*SUMPRODUCT(Z1151:AC1151,'control variables'!$O$4:$R$4)/J1151+G$65*'key variables'!$B$25/scenario!J$65,L1151*SUMPRODUCT(Z1151:AC1151,'control variables'!$O$7:$R$7)/J1151+G$65*'key variables'!$B$25/scenario!J$65)&lt;'key variables'!$B$28,0,IF($A1151&gt;='key variables'!$B$26,L1151*SUMPRODUCT(Z1151:AC1151,'control variables'!$O$4:$R$4)/J1151+G$65*'key variables'!$B$25/scenario!J$65,L1151*SUMPRODUCT(Z1151:AC1151,'control variables'!$O$7:$R$7)/J1151+G$65*'key variables'!$B$25/scenario!J$65))</f>
        <v>5.588164307888274E-61</v>
      </c>
      <c r="R1151" s="10">
        <f ca="1">IF(IF($A1151&gt;='key variables'!$B$26,M1151*SUMPRODUCT(Z1151:AC1151,'control variables'!$O$5:$R$5)/J1151+H$65*'key variables'!$B$25/scenario!J$65,M1151*SUMPRODUCT(Z1151:AC1151,'control variables'!$O$7:$R$7)/J1151+H$65*'key variables'!$B$25/scenario!J$65)&lt;'key variables'!$B$28,0,IF($A1151&gt;='key variables'!$B$26,M1151*SUMPRODUCT(Z1151:AC1151,'control variables'!$O$5:$R$5)/J1151+H$65*'key variables'!$B$25/scenario!J$65,M1151*SUMPRODUCT(Z1151:AC1151,'control variables'!$O$7:$R$7)/J1151+H$65*'key variables'!$B$25/scenario!J$65))</f>
        <v>1.6737774821171092E-60</v>
      </c>
      <c r="S1151" s="10">
        <f ca="1">IF(IF($A1151&gt;='key variables'!$B$26,N1151*SUMPRODUCT(Z1151:AC1151,'control variables'!$O$6:$R$6)/J1151+I$65*'key variables'!$B$25/scenario!J$65,N1151*SUMPRODUCT(Z1151:AC1151,'control variables'!$O$7:$R$7)/J1151+I$65*'key variables'!$B$25/scenario!J$65)&lt;'key variables'!$B$28,0,IF($A1151&gt;='key variables'!$B$26,N1151*SUMPRODUCT(Z1151:AC1151,'control variables'!$O$6:$R$6)/J1151+I$65*'key variables'!$B$25/scenario!J$65,N1151*SUMPRODUCT(Z1151:AC1151,'control variables'!$O$7:$R$7)/J1151+I$65*'key variables'!$B$25/scenario!J$65))</f>
        <v>7.5235469289674432E-61</v>
      </c>
      <c r="T1151" s="10">
        <f t="shared" ca="1" si="837"/>
        <v>3.469079293978069E-60</v>
      </c>
      <c r="U1151" s="82">
        <f ca="1">SUMPRODUCT(P1121:P1150,'control variables'!AD$7:AD$36)</f>
        <v>1.0264466220058192E-60</v>
      </c>
      <c r="V1151" s="82">
        <f ca="1">SUMPRODUCT(Q1121:Q1150,'control variables'!AE$7:AE$36)</f>
        <v>1.1847942130384877E-60</v>
      </c>
      <c r="W1151" s="82">
        <f ca="1">SUMPRODUCT(R1121:R1150,'control variables'!AF$7:AF$36)</f>
        <v>3.548717907107985E-60</v>
      </c>
      <c r="X1151" s="82">
        <f ca="1">SUMPRODUCT(S1121:S1150,'control variables'!AG$7:AG$36)</f>
        <v>1.5951311328446948E-60</v>
      </c>
      <c r="Y1151" s="82">
        <f t="shared" ca="1" si="831"/>
        <v>7.3550898749969861E-60</v>
      </c>
      <c r="Z1151" s="10">
        <f ca="1">IF($A1151&gt;='key variables'!$B$26,SUMPRODUCT(P1121:P1150,'control variables'!V$7:V$36)*$E1151,SUMPRODUCT(P1121:P1150,'control variables'!Z$7:Z$36)*$E1151)</f>
        <v>2.5046336698396159E-60</v>
      </c>
      <c r="AA1151" s="10">
        <f ca="1">IF($A1151&gt;='key variables'!$B$26,SUMPRODUCT(Q1121:Q1150,'control variables'!W$7:W$36)*$E1151,SUMPRODUCT(Q1121:Q1150,'control variables'!AA$7:AA$36)*$E1151)</f>
        <v>2.8910178222501906E-60</v>
      </c>
      <c r="AB1151" s="10">
        <f ca="1">IF($A1151&gt;='key variables'!$B$26,SUMPRODUCT(R1121:R1150,'control variables'!X$7:X$36)*$E1151,SUMPRODUCT(R1121:R1150,'control variables'!AB$7:AB$36)*$E1151)</f>
        <v>8.6592309471841636E-60</v>
      </c>
      <c r="AC1151" s="10">
        <f ca="1">IF($A1151&gt;='key variables'!$B$26,SUMPRODUCT(S1121:S1150,'control variables'!Y$7:Y$36)*$E1151,SUMPRODUCT(S1121:S1150,'control variables'!AC$7:AC$36)*$E1151)</f>
        <v>3.8922814469641095E-60</v>
      </c>
      <c r="AD1151" s="10">
        <f t="shared" ca="1" si="832"/>
        <v>1.7947163886238079E-59</v>
      </c>
      <c r="AE1151" s="82">
        <f ca="1">SUMPRODUCT(P1121:P1150,'control variables'!AL$7:AL$36)</f>
        <v>3.4101855168397752E-60</v>
      </c>
      <c r="AF1151" s="82">
        <f ca="1">SUMPRODUCT(Q1121:Q1150,'control variables'!AM$7:AM$36)</f>
        <v>3.9259749198001861E-60</v>
      </c>
      <c r="AG1151" s="82">
        <f ca="1">SUMPRODUCT(R1121:R1150,'control variables'!AN$7:AN$36)</f>
        <v>1.1193986287494785E-59</v>
      </c>
      <c r="AH1151" s="82">
        <f ca="1">SUMPRODUCT(S1121:S1150,'control variables'!AO$7:AO$36)</f>
        <v>4.8468850267304597E-60</v>
      </c>
      <c r="AI1151" s="82">
        <f t="shared" ca="1" si="844"/>
        <v>2.3377031750865205E-59</v>
      </c>
      <c r="AJ1151" s="10">
        <f ca="1">SUMPRODUCT(P1121:P1150,'control variables'!AP$7:AP$36)</f>
        <v>3.2584455250791095E-63</v>
      </c>
      <c r="AK1151" s="10">
        <f ca="1">SUMPRODUCT(Q1121:Q1150,'control variables'!AQ$7:AQ$36)</f>
        <v>9.4027963043776249E-63</v>
      </c>
      <c r="AL1151" s="10">
        <f ca="1">SUMPRODUCT(R1121:R1150,'control variables'!AR$7:AR$36)</f>
        <v>3.379611877407073E-61</v>
      </c>
      <c r="AM1151" s="10">
        <f ca="1">SUMPRODUCT(S1121:S1150,'control variables'!AS$7:AS$36)</f>
        <v>2.531864682634564E-61</v>
      </c>
      <c r="AN1151" s="10">
        <f t="shared" ca="1" si="866"/>
        <v>6.0380889783362041E-61</v>
      </c>
      <c r="AO1151" s="82">
        <f ca="1">SUMPRODUCT(P1121:P1150,'control variables'!AX$7:AX$36)</f>
        <v>4.4309886526948157E-63</v>
      </c>
      <c r="AP1151" s="82">
        <f ca="1">SUMPRODUCT(Q1121:Q1150,'control variables'!AY$7:AY$36)</f>
        <v>1.0229094433557913E-62</v>
      </c>
      <c r="AQ1151" s="82">
        <f ca="1">SUMPRODUCT(R1121:R1150,'control variables'!AZ$7:AZ$36)</f>
        <v>9.1915128020682756E-62</v>
      </c>
      <c r="AR1151" s="82">
        <f ca="1">SUMPRODUCT(S1121:S1150,'control variables'!BA$7:BA$36)</f>
        <v>6.885899176503888E-62</v>
      </c>
      <c r="AS1151" s="82">
        <f t="shared" ca="1" si="867"/>
        <v>1.7543420287197436E-61</v>
      </c>
      <c r="AT1151" s="10">
        <f ca="1">SUMPRODUCT(P1121:P1150,'control variables'!AT$7:AT$36)</f>
        <v>-3.9105203960661865E-63</v>
      </c>
      <c r="AU1151" s="10">
        <f ca="1">SUMPRODUCT(Q1121:Q1150,'control variables'!AU$7:AU$36)</f>
        <v>4.242054342577073E-63</v>
      </c>
      <c r="AV1151" s="10">
        <f ca="1">SUMPRODUCT(R1121:R1150,'control variables'!AV$7:AV$36)</f>
        <v>1.8266625941936879E-60</v>
      </c>
      <c r="AW1151" s="10">
        <f ca="1">SUMPRODUCT(S1121:S1150,'control variables'!AW$7:AW$36)</f>
        <v>1.3684596566387221E-60</v>
      </c>
      <c r="AX1151" s="10">
        <f t="shared" ca="1" si="845"/>
        <v>3.1954537847789208E-60</v>
      </c>
      <c r="AY1151" s="82">
        <f ca="1">SUMPRODUCT(P1121:P1150,'control variables'!BB$7:BB$36)</f>
        <v>1.4173541855620335E-62</v>
      </c>
      <c r="AZ1151" s="82">
        <f ca="1">SUMPRODUCT(Q1121:Q1150,'control variables'!BC$7:BC$36)</f>
        <v>3.6142506456554708E-62</v>
      </c>
      <c r="BA1151" s="82">
        <f ca="1">SUMPRODUCT(R1121:R1150,'control variables'!BD$7:BD$36)</f>
        <v>2.5300865468228826E-61</v>
      </c>
      <c r="BB1151" s="82">
        <f ca="1">SUMPRODUCT(S1121:S1150,'control variables'!BE$7:BE$36)</f>
        <v>3.5954335935855569E-62</v>
      </c>
      <c r="BC1151" s="82">
        <f t="shared" ca="1" si="868"/>
        <v>3.3927903893031889E-61</v>
      </c>
      <c r="BD1151" s="10">
        <f ca="1">SUMPRODUCT(P1121:P1150,'control variables'!BF$7:BF$36)</f>
        <v>2.9649815021880602E-63</v>
      </c>
      <c r="BE1151" s="10">
        <f ca="1">SUMPRODUCT(Q1121:Q1150,'control variables'!BG$7:BG$36)</f>
        <v>3.4223824700147528E-63</v>
      </c>
      <c r="BF1151" s="10">
        <f ca="1">SUMPRODUCT(R1121:R1150,'control variables'!BH$7:BH$36)</f>
        <v>1.0250784332552509E-61</v>
      </c>
      <c r="BG1151" s="10">
        <f ca="1">SUMPRODUCT(S1121:S1150,'control variables'!BI$7:BI$36)</f>
        <v>2.3038384076936399E-61</v>
      </c>
      <c r="BH1151" s="10">
        <f t="shared" ca="1" si="869"/>
        <v>3.3927904806709186E-61</v>
      </c>
      <c r="BI1151" s="82">
        <f t="shared" ca="1" si="846"/>
        <v>3.420448538299329E-60</v>
      </c>
      <c r="BJ1151" s="82">
        <f t="shared" ca="1" si="847"/>
        <v>3.9663594805993176E-60</v>
      </c>
      <c r="BK1151" s="82">
        <f t="shared" ca="1" si="848"/>
        <v>1.3273657536370761E-59</v>
      </c>
      <c r="BL1151" s="82">
        <f t="shared" ca="1" si="849"/>
        <v>6.2512990193050373E-60</v>
      </c>
      <c r="BM1151" s="82">
        <f t="shared" ca="1" si="839"/>
        <v>2.6911764574574446E-59</v>
      </c>
      <c r="BN1151" s="10">
        <f ca="1">BN1150+BI1151-INDIRECT(ADDRESS(MAX($D1151-'key variables'!$B$9*30,34),scenario!BI$4),TRUE)</f>
        <v>9439390.0751690175</v>
      </c>
      <c r="BO1151" s="10">
        <f ca="1">BO1150+BJ1151-INDIRECT(ADDRESS(MAX($D1151-'key variables'!$B$9*30,34),scenario!BJ$4),TRUE)</f>
        <v>10895583.360992203</v>
      </c>
      <c r="BP1151" s="10">
        <f ca="1">BP1150+BK1151-INDIRECT(ADDRESS(MAX($D1151-'key variables'!$B$9*30,34),scenario!BK$4),TRUE)</f>
        <v>32531162.537994072</v>
      </c>
      <c r="BQ1151" s="10">
        <f ca="1">BQ1150+BL1151-INDIRECT(ADDRESS(MAX($D1151-'key variables'!$B$9*30,34),scenario!BL$4),TRUE)</f>
        <v>14415841.516535141</v>
      </c>
      <c r="BR1151" s="10">
        <f t="shared" ca="1" si="870"/>
        <v>67281977.490690395</v>
      </c>
      <c r="BS1151" s="82">
        <f t="shared" ca="1" si="851"/>
        <v>-2.3433848477536824E-9</v>
      </c>
      <c r="BT1151" s="82">
        <f t="shared" ca="1" si="852"/>
        <v>-3.4288309057018498E-10</v>
      </c>
      <c r="BU1151" s="82">
        <f t="shared" ca="1" si="853"/>
        <v>-4.2578247660364599E-9</v>
      </c>
      <c r="BV1151" s="82">
        <f t="shared" ca="1" si="854"/>
        <v>-2.9943922343414556E-9</v>
      </c>
      <c r="BW1151" s="82">
        <f t="shared" ca="1" si="871"/>
        <v>-9.9384849387017825E-9</v>
      </c>
      <c r="BX1151" s="10">
        <f t="shared" ca="1" si="855"/>
        <v>-1.8625994260191893E-12</v>
      </c>
      <c r="BY1151" s="10">
        <f t="shared" ca="1" si="856"/>
        <v>2.8902850229962428E-12</v>
      </c>
      <c r="BZ1151" s="10">
        <f t="shared" ca="1" si="857"/>
        <v>-3.5034723983035463E-11</v>
      </c>
      <c r="CA1151" s="10">
        <f t="shared" ca="1" si="858"/>
        <v>-2.0257049910634696E-11</v>
      </c>
      <c r="CB1151" s="10">
        <v>0</v>
      </c>
      <c r="CC1151" s="82">
        <f t="shared" ca="1" si="859"/>
        <v>3.9725652202851362E-13</v>
      </c>
      <c r="CD1151" s="82">
        <f t="shared" ca="1" si="860"/>
        <v>3.4270724516460853E-13</v>
      </c>
      <c r="CE1151" s="82">
        <f t="shared" ca="1" si="861"/>
        <v>1.8915613015532971E-10</v>
      </c>
      <c r="CF1151" s="82">
        <f t="shared" ca="1" si="862"/>
        <v>3.7028113764059381E-11</v>
      </c>
      <c r="CG1151" s="82">
        <f t="shared" ca="1" si="872"/>
        <v>2.269242076865822E-10</v>
      </c>
      <c r="CH1151" s="13" t="str">
        <f t="shared" ca="1" si="824"/>
        <v/>
      </c>
      <c r="CI1151" s="81">
        <f t="shared" ca="1" si="833"/>
        <v>0.1131775965863165</v>
      </c>
      <c r="CJ1151" s="81">
        <f t="shared" ca="1" si="834"/>
        <v>0.13063724757458739</v>
      </c>
      <c r="CK1151" s="81">
        <f t="shared" ca="1" si="835"/>
        <v>0.39004625943939081</v>
      </c>
      <c r="CL1151" s="81">
        <f t="shared" ca="1" si="836"/>
        <v>0.17284488538116416</v>
      </c>
      <c r="CM1151" s="89">
        <f t="shared" ca="1" si="825"/>
        <v>0.80670598898145884</v>
      </c>
    </row>
    <row r="1152" spans="1:91" x14ac:dyDescent="0.3">
      <c r="A1152">
        <v>1087</v>
      </c>
      <c r="B1152" s="3">
        <f t="shared" si="838"/>
        <v>3.2083333333333335</v>
      </c>
      <c r="C1152" s="3">
        <f t="shared" si="826"/>
        <v>36.233333333333334</v>
      </c>
      <c r="D1152" s="4">
        <f t="shared" ca="1" si="863"/>
        <v>1152</v>
      </c>
      <c r="E1152" s="58">
        <f>(0.5*(COS(B1152*2*PI())+1)*('key variables'!$B$4-'key variables'!$B$6)+'key variables'!$B$6)/'key variables'!$B$4</f>
        <v>1</v>
      </c>
      <c r="F1152" s="10">
        <f t="shared" ca="1" si="827"/>
        <v>11689222.907461114</v>
      </c>
      <c r="G1152" s="10">
        <f t="shared" ca="1" si="828"/>
        <v>13492492.798713122</v>
      </c>
      <c r="H1152" s="10">
        <f t="shared" ca="1" si="829"/>
        <v>40309474.521088287</v>
      </c>
      <c r="I1152" s="10">
        <f t="shared" ca="1" si="830"/>
        <v>17912154.249750931</v>
      </c>
      <c r="J1152" s="10">
        <f t="shared" ca="1" si="864"/>
        <v>83403344.477013454</v>
      </c>
      <c r="K1152" s="82">
        <f t="shared" ca="1" si="840"/>
        <v>2249832.832292099</v>
      </c>
      <c r="L1152" s="82">
        <f t="shared" ca="1" si="841"/>
        <v>2596909.4377209195</v>
      </c>
      <c r="M1152" s="82">
        <f t="shared" ca="1" si="842"/>
        <v>7778311.98309422</v>
      </c>
      <c r="N1152" s="82">
        <f t="shared" ca="1" si="843"/>
        <v>3496312.733215793</v>
      </c>
      <c r="O1152" s="82">
        <f t="shared" ca="1" si="865"/>
        <v>16121366.986323033</v>
      </c>
      <c r="P1152" s="10">
        <f ca="1">IF(IF($A1152&gt;='key variables'!$B$26,K1152*SUMPRODUCT(Z1152:AC1152,'control variables'!$O$3:$R$3)/J1152+F$65*'key variables'!$B$25/scenario!J$65,K1152*SUMPRODUCT(Z1152:AC1152,'control variables'!$O$7:$R$7)/J1152+F$65*'key variables'!$B$25/scenario!J$65)&lt;'key variables'!$B$28,0,IF($A1152&gt;='key variables'!$B$26,K1152*SUMPRODUCT(Z1152:AC1152,'control variables'!$O$3:$R$3)/J1152+F$65*'key variables'!$B$25/scenario!J$65,K1152*SUMPRODUCT(Z1152:AC1152,'control variables'!$O$7:$R$7)/J1152+F$65*'key variables'!$B$25/scenario!J$65))</f>
        <v>4.1656987621929216E-61</v>
      </c>
      <c r="Q1152" s="10">
        <f ca="1">IF(IF($A1152&gt;='key variables'!$B$26,L1152*SUMPRODUCT(Z1152:AC1152,'control variables'!$O$4:$R$4)/J1152+G$65*'key variables'!$B$25/scenario!J$65,L1152*SUMPRODUCT(Z1152:AC1152,'control variables'!$O$7:$R$7)/J1152+G$65*'key variables'!$B$25/scenario!J$65)&lt;'key variables'!$B$28,0,IF($A1152&gt;='key variables'!$B$26,L1152*SUMPRODUCT(Z1152:AC1152,'control variables'!$O$4:$R$4)/J1152+G$65*'key variables'!$B$25/scenario!J$65,L1152*SUMPRODUCT(Z1152:AC1152,'control variables'!$O$7:$R$7)/J1152+G$65*'key variables'!$B$25/scenario!J$65))</f>
        <v>4.8083316568991388E-61</v>
      </c>
      <c r="R1152" s="10">
        <f ca="1">IF(IF($A1152&gt;='key variables'!$B$26,M1152*SUMPRODUCT(Z1152:AC1152,'control variables'!$O$5:$R$5)/J1152+H$65*'key variables'!$B$25/scenario!J$65,M1152*SUMPRODUCT(Z1152:AC1152,'control variables'!$O$7:$R$7)/J1152+H$65*'key variables'!$B$25/scenario!J$65)&lt;'key variables'!$B$28,0,IF($A1152&gt;='key variables'!$B$26,M1152*SUMPRODUCT(Z1152:AC1152,'control variables'!$O$5:$R$5)/J1152+H$65*'key variables'!$B$25/scenario!J$65,M1152*SUMPRODUCT(Z1152:AC1152,'control variables'!$O$7:$R$7)/J1152+H$65*'key variables'!$B$25/scenario!J$65))</f>
        <v>1.4402005400070162E-60</v>
      </c>
      <c r="S1152" s="10">
        <f ca="1">IF(IF($A1152&gt;='key variables'!$B$26,N1152*SUMPRODUCT(Z1152:AC1152,'control variables'!$O$6:$R$6)/J1152+I$65*'key variables'!$B$25/scenario!J$65,N1152*SUMPRODUCT(Z1152:AC1152,'control variables'!$O$7:$R$7)/J1152+I$65*'key variables'!$B$25/scenario!J$65)&lt;'key variables'!$B$28,0,IF($A1152&gt;='key variables'!$B$26,N1152*SUMPRODUCT(Z1152:AC1152,'control variables'!$O$6:$R$6)/J1152+I$65*'key variables'!$B$25/scenario!J$65,N1152*SUMPRODUCT(Z1152:AC1152,'control variables'!$O$7:$R$7)/J1152+I$65*'key variables'!$B$25/scenario!J$65))</f>
        <v>6.4736301364035908E-61</v>
      </c>
      <c r="T1152" s="10">
        <f t="shared" ca="1" si="837"/>
        <v>2.984966595556581E-60</v>
      </c>
      <c r="U1152" s="82">
        <f ca="1">SUMPRODUCT(P1122:P1151,'control variables'!AD$7:AD$36)</f>
        <v>8.8320520206265198E-61</v>
      </c>
      <c r="V1152" s="82">
        <f ca="1">SUMPRODUCT(Q1122:Q1151,'control variables'!AE$7:AE$36)</f>
        <v>1.0194552643024684E-60</v>
      </c>
      <c r="W1152" s="82">
        <f ca="1">SUMPRODUCT(R1122:R1151,'control variables'!AF$7:AF$36)</f>
        <v>3.0534915786326105E-60</v>
      </c>
      <c r="X1152" s="82">
        <f ca="1">SUMPRODUCT(S1122:S1151,'control variables'!AG$7:AG$36)</f>
        <v>1.3725293495997678E-60</v>
      </c>
      <c r="Y1152" s="82">
        <f t="shared" ca="1" si="831"/>
        <v>6.3286813945974985E-60</v>
      </c>
      <c r="Z1152" s="10">
        <f ca="1">IF($A1152&gt;='key variables'!$B$26,SUMPRODUCT(P1122:P1151,'control variables'!V$7:V$36)*$E1152,SUMPRODUCT(P1122:P1151,'control variables'!Z$7:Z$36)*$E1152)</f>
        <v>2.1551101041580314E-60</v>
      </c>
      <c r="AA1152" s="10">
        <f ca="1">IF($A1152&gt;='key variables'!$B$26,SUMPRODUCT(Q1122:Q1151,'control variables'!W$7:W$36)*$E1152,SUMPRODUCT(Q1122:Q1151,'control variables'!AA$7:AA$36)*$E1152)</f>
        <v>2.4875740492745586E-60</v>
      </c>
      <c r="AB1152" s="10">
        <f ca="1">IF($A1152&gt;='key variables'!$B$26,SUMPRODUCT(R1122:R1151,'control variables'!X$7:X$36)*$E1152,SUMPRODUCT(R1122:R1151,'control variables'!AB$7:AB$36)*$E1152)</f>
        <v>7.4508285715529412E-60</v>
      </c>
      <c r="AC1152" s="10">
        <f ca="1">IF($A1152&gt;='key variables'!$B$26,SUMPRODUCT(S1122:S1151,'control variables'!Y$7:Y$36)*$E1152,SUMPRODUCT(S1122:S1151,'control variables'!AC$7:AC$36)*$E1152)</f>
        <v>3.3491105607936421E-60</v>
      </c>
      <c r="AD1152" s="10">
        <f t="shared" ca="1" si="832"/>
        <v>1.5442623285779174E-59</v>
      </c>
      <c r="AE1152" s="82">
        <f ca="1">SUMPRODUCT(P1122:P1151,'control variables'!AL$7:AL$36)</f>
        <v>2.9342914905657199E-60</v>
      </c>
      <c r="AF1152" s="82">
        <f ca="1">SUMPRODUCT(Q1122:Q1151,'control variables'!AM$7:AM$36)</f>
        <v>3.3781020834372913E-60</v>
      </c>
      <c r="AG1152" s="82">
        <f ca="1">SUMPRODUCT(R1122:R1151,'control variables'!AN$7:AN$36)</f>
        <v>9.6318568437719862E-60</v>
      </c>
      <c r="AH1152" s="82">
        <f ca="1">SUMPRODUCT(S1122:S1151,'control variables'!AO$7:AO$36)</f>
        <v>4.1704984727239412E-60</v>
      </c>
      <c r="AI1152" s="82">
        <f t="shared" ca="1" si="844"/>
        <v>2.0114748890498939E-59</v>
      </c>
      <c r="AJ1152" s="10">
        <f ca="1">SUMPRODUCT(P1122:P1151,'control variables'!AP$7:AP$36)</f>
        <v>2.8037269320092552E-63</v>
      </c>
      <c r="AK1152" s="10">
        <f ca="1">SUMPRODUCT(Q1122:Q1151,'control variables'!AQ$7:AQ$36)</f>
        <v>8.0906288080849839E-63</v>
      </c>
      <c r="AL1152" s="10">
        <f ca="1">SUMPRODUCT(R1122:R1151,'control variables'!AR$7:AR$36)</f>
        <v>2.9079844261611599E-61</v>
      </c>
      <c r="AM1152" s="10">
        <f ca="1">SUMPRODUCT(S1122:S1151,'control variables'!AS$7:AS$36)</f>
        <v>2.178541008057285E-61</v>
      </c>
      <c r="AN1152" s="10">
        <f t="shared" ca="1" si="866"/>
        <v>5.1954689916193873E-61</v>
      </c>
      <c r="AO1152" s="82">
        <f ca="1">SUMPRODUCT(P1122:P1151,'control variables'!AX$7:AX$36)</f>
        <v>3.8126407593345429E-63</v>
      </c>
      <c r="AP1152" s="82">
        <f ca="1">SUMPRODUCT(Q1122:Q1151,'control variables'!AY$7:AY$36)</f>
        <v>8.801616394288495E-63</v>
      </c>
      <c r="AQ1152" s="82">
        <f ca="1">SUMPRODUCT(R1122:R1151,'control variables'!AZ$7:AZ$36)</f>
        <v>7.9088300819271836E-62</v>
      </c>
      <c r="AR1152" s="82">
        <f ca="1">SUMPRODUCT(S1122:S1151,'control variables'!BA$7:BA$36)</f>
        <v>5.9249666209459142E-62</v>
      </c>
      <c r="AS1152" s="82">
        <f t="shared" ca="1" si="867"/>
        <v>1.5095222418235402E-61</v>
      </c>
      <c r="AT1152" s="10">
        <f ca="1">SUMPRODUCT(P1122:P1151,'control variables'!AT$7:AT$36)</f>
        <v>-3.3648042504427263E-63</v>
      </c>
      <c r="AU1152" s="10">
        <f ca="1">SUMPRODUCT(Q1122:Q1151,'control variables'!AU$7:AU$36)</f>
        <v>3.6500723783133985E-63</v>
      </c>
      <c r="AV1152" s="10">
        <f ca="1">SUMPRODUCT(R1122:R1151,'control variables'!AV$7:AV$36)</f>
        <v>1.5717504164536847E-60</v>
      </c>
      <c r="AW1152" s="10">
        <f ca="1">SUMPRODUCT(S1122:S1151,'control variables'!AW$7:AW$36)</f>
        <v>1.177490053203505E-60</v>
      </c>
      <c r="AX1152" s="10">
        <f t="shared" ca="1" si="845"/>
        <v>2.7495257377850608E-60</v>
      </c>
      <c r="AY1152" s="82">
        <f ca="1">SUMPRODUCT(P1122:P1151,'control variables'!BB$7:BB$36)</f>
        <v>1.2195613128010902E-62</v>
      </c>
      <c r="AZ1152" s="82">
        <f ca="1">SUMPRODUCT(Q1122:Q1151,'control variables'!BC$7:BC$36)</f>
        <v>3.1098791728335129E-62</v>
      </c>
      <c r="BA1152" s="82">
        <f ca="1">SUMPRODUCT(R1122:R1151,'control variables'!BD$7:BD$36)</f>
        <v>2.1770110124733142E-61</v>
      </c>
      <c r="BB1152" s="82">
        <f ca="1">SUMPRODUCT(S1122:S1151,'control variables'!BE$7:BE$36)</f>
        <v>3.0936880549328514E-62</v>
      </c>
      <c r="BC1152" s="82">
        <f t="shared" ca="1" si="868"/>
        <v>2.9193238665300598E-61</v>
      </c>
      <c r="BD1152" s="10">
        <f ca="1">SUMPRODUCT(P1122:P1151,'control variables'!BF$7:BF$36)</f>
        <v>2.5512160404744208E-63</v>
      </c>
      <c r="BE1152" s="10">
        <f ca="1">SUMPRODUCT(Q1122:Q1151,'control variables'!BG$7:BG$36)</f>
        <v>2.9447863494921429E-63</v>
      </c>
      <c r="BF1152" s="10">
        <f ca="1">SUMPRODUCT(R1122:R1151,'control variables'!BH$7:BH$36)</f>
        <v>8.8202794511036729E-62</v>
      </c>
      <c r="BG1152" s="10">
        <f ca="1">SUMPRODUCT(S1122:S1151,'control variables'!BI$7:BI$36)</f>
        <v>1.9823359761373191E-61</v>
      </c>
      <c r="BH1152" s="10">
        <f t="shared" ca="1" si="869"/>
        <v>2.9193239451473521E-61</v>
      </c>
      <c r="BI1152" s="82">
        <f t="shared" ca="1" si="846"/>
        <v>2.9431222994432881E-60</v>
      </c>
      <c r="BJ1152" s="82">
        <f t="shared" ca="1" si="847"/>
        <v>3.4128509475439398E-60</v>
      </c>
      <c r="BK1152" s="82">
        <f t="shared" ca="1" si="848"/>
        <v>1.1421308361473004E-59</v>
      </c>
      <c r="BL1152" s="82">
        <f t="shared" ca="1" si="849"/>
        <v>5.3789254064767747E-60</v>
      </c>
      <c r="BM1152" s="82">
        <f t="shared" ca="1" si="839"/>
        <v>2.3156207014937004E-59</v>
      </c>
      <c r="BN1152" s="10">
        <f ca="1">BN1151+BI1152-INDIRECT(ADDRESS(MAX($D1152-'key variables'!$B$9*30,34),scenario!BI$4),TRUE)</f>
        <v>9439390.0751690175</v>
      </c>
      <c r="BO1152" s="10">
        <f ca="1">BO1151+BJ1152-INDIRECT(ADDRESS(MAX($D1152-'key variables'!$B$9*30,34),scenario!BJ$4),TRUE)</f>
        <v>10895583.360992203</v>
      </c>
      <c r="BP1152" s="10">
        <f ca="1">BP1151+BK1152-INDIRECT(ADDRESS(MAX($D1152-'key variables'!$B$9*30,34),scenario!BK$4),TRUE)</f>
        <v>32531162.537994072</v>
      </c>
      <c r="BQ1152" s="10">
        <f ca="1">BQ1151+BL1152-INDIRECT(ADDRESS(MAX($D1152-'key variables'!$B$9*30,34),scenario!BL$4),TRUE)</f>
        <v>14415841.516535141</v>
      </c>
      <c r="BR1152" s="10">
        <f t="shared" ca="1" si="870"/>
        <v>67281977.490690395</v>
      </c>
      <c r="BS1152" s="82">
        <f t="shared" ca="1" si="851"/>
        <v>-2.3433848477536824E-9</v>
      </c>
      <c r="BT1152" s="82">
        <f t="shared" ca="1" si="852"/>
        <v>-3.4288309057018498E-10</v>
      </c>
      <c r="BU1152" s="82">
        <f t="shared" ca="1" si="853"/>
        <v>-4.2578247660364599E-9</v>
      </c>
      <c r="BV1152" s="82">
        <f t="shared" ca="1" si="854"/>
        <v>-2.9943922343414556E-9</v>
      </c>
      <c r="BW1152" s="82">
        <f t="shared" ca="1" si="871"/>
        <v>-9.9384849387017825E-9</v>
      </c>
      <c r="BX1152" s="10">
        <f t="shared" ca="1" si="855"/>
        <v>-1.8625994260191893E-12</v>
      </c>
      <c r="BY1152" s="10">
        <f t="shared" ca="1" si="856"/>
        <v>2.8902850229962428E-12</v>
      </c>
      <c r="BZ1152" s="10">
        <f t="shared" ca="1" si="857"/>
        <v>-3.5034723983035463E-11</v>
      </c>
      <c r="CA1152" s="10">
        <f t="shared" ca="1" si="858"/>
        <v>-2.0257049910634696E-11</v>
      </c>
      <c r="CB1152" s="10">
        <v>0</v>
      </c>
      <c r="CC1152" s="82">
        <f t="shared" ca="1" si="859"/>
        <v>3.9725652202851362E-13</v>
      </c>
      <c r="CD1152" s="82">
        <f t="shared" ca="1" si="860"/>
        <v>3.4270724516460853E-13</v>
      </c>
      <c r="CE1152" s="82">
        <f t="shared" ca="1" si="861"/>
        <v>1.8915613015532971E-10</v>
      </c>
      <c r="CF1152" s="82">
        <f t="shared" ca="1" si="862"/>
        <v>3.7028113764059381E-11</v>
      </c>
      <c r="CG1152" s="82">
        <f t="shared" ca="1" si="872"/>
        <v>2.269242076865822E-10</v>
      </c>
      <c r="CH1152" s="13" t="str">
        <f t="shared" ca="1" si="824"/>
        <v/>
      </c>
      <c r="CI1152" s="81">
        <f t="shared" ca="1" si="833"/>
        <v>0.1131775965863165</v>
      </c>
      <c r="CJ1152" s="81">
        <f t="shared" ca="1" si="834"/>
        <v>0.13063724757458739</v>
      </c>
      <c r="CK1152" s="81">
        <f t="shared" ca="1" si="835"/>
        <v>0.39004625943939081</v>
      </c>
      <c r="CL1152" s="81">
        <f t="shared" ca="1" si="836"/>
        <v>0.17284488538116416</v>
      </c>
      <c r="CM1152" s="89">
        <f t="shared" ca="1" si="825"/>
        <v>0.80670598898145884</v>
      </c>
    </row>
    <row r="1153" spans="1:91" x14ac:dyDescent="0.3">
      <c r="A1153">
        <v>1088</v>
      </c>
      <c r="B1153" s="3">
        <f t="shared" si="838"/>
        <v>3.2111111111111112</v>
      </c>
      <c r="C1153" s="3">
        <f t="shared" si="826"/>
        <v>36.266666666666666</v>
      </c>
      <c r="D1153" s="4">
        <f t="shared" ca="1" si="863"/>
        <v>1153</v>
      </c>
      <c r="E1153" s="58">
        <f>(0.5*(COS(B1153*2*PI())+1)*('key variables'!$B$4-'key variables'!$B$6)+'key variables'!$B$6)/'key variables'!$B$4</f>
        <v>1</v>
      </c>
      <c r="F1153" s="10">
        <f t="shared" ca="1" si="827"/>
        <v>11689222.907461114</v>
      </c>
      <c r="G1153" s="10">
        <f t="shared" ca="1" si="828"/>
        <v>13492492.798713122</v>
      </c>
      <c r="H1153" s="10">
        <f t="shared" ca="1" si="829"/>
        <v>40309474.521088287</v>
      </c>
      <c r="I1153" s="10">
        <f t="shared" ca="1" si="830"/>
        <v>17912154.249750931</v>
      </c>
      <c r="J1153" s="10">
        <f t="shared" ca="1" si="864"/>
        <v>83403344.477013454</v>
      </c>
      <c r="K1153" s="82">
        <f t="shared" ca="1" si="840"/>
        <v>2249832.832292099</v>
      </c>
      <c r="L1153" s="82">
        <f t="shared" ca="1" si="841"/>
        <v>2596909.4377209195</v>
      </c>
      <c r="M1153" s="82">
        <f t="shared" ca="1" si="842"/>
        <v>7778311.98309422</v>
      </c>
      <c r="N1153" s="82">
        <f t="shared" ca="1" si="843"/>
        <v>3496312.733215793</v>
      </c>
      <c r="O1153" s="82">
        <f t="shared" ca="1" si="865"/>
        <v>16121366.986323033</v>
      </c>
      <c r="P1153" s="10">
        <f ca="1">IF(IF($A1153&gt;='key variables'!$B$26,K1153*SUMPRODUCT(Z1153:AC1153,'control variables'!$O$3:$R$3)/J1153+F$65*'key variables'!$B$25/scenario!J$65,K1153*SUMPRODUCT(Z1153:AC1153,'control variables'!$O$7:$R$7)/J1153+F$65*'key variables'!$B$25/scenario!J$65)&lt;'key variables'!$B$28,0,IF($A1153&gt;='key variables'!$B$26,K1153*SUMPRODUCT(Z1153:AC1153,'control variables'!$O$3:$R$3)/J1153+F$65*'key variables'!$B$25/scenario!J$65,K1153*SUMPRODUCT(Z1153:AC1153,'control variables'!$O$7:$R$7)/J1153+F$65*'key variables'!$B$25/scenario!J$65))</f>
        <v>3.5843722782244007E-61</v>
      </c>
      <c r="Q1153" s="10">
        <f ca="1">IF(IF($A1153&gt;='key variables'!$B$26,L1153*SUMPRODUCT(Z1153:AC1153,'control variables'!$O$4:$R$4)/J1153+G$65*'key variables'!$B$25/scenario!J$65,L1153*SUMPRODUCT(Z1153:AC1153,'control variables'!$O$7:$R$7)/J1153+G$65*'key variables'!$B$25/scenario!J$65)&lt;'key variables'!$B$28,0,IF($A1153&gt;='key variables'!$B$26,L1153*SUMPRODUCT(Z1153:AC1153,'control variables'!$O$4:$R$4)/J1153+G$65*'key variables'!$B$25/scenario!J$65,L1153*SUMPRODUCT(Z1153:AC1153,'control variables'!$O$7:$R$7)/J1153+G$65*'key variables'!$B$25/scenario!J$65))</f>
        <v>4.1373252554693227E-61</v>
      </c>
      <c r="R1153" s="10">
        <f ca="1">IF(IF($A1153&gt;='key variables'!$B$26,M1153*SUMPRODUCT(Z1153:AC1153,'control variables'!$O$5:$R$5)/J1153+H$65*'key variables'!$B$25/scenario!J$65,M1153*SUMPRODUCT(Z1153:AC1153,'control variables'!$O$7:$R$7)/J1153+H$65*'key variables'!$B$25/scenario!J$65)&lt;'key variables'!$B$28,0,IF($A1153&gt;='key variables'!$B$26,M1153*SUMPRODUCT(Z1153:AC1153,'control variables'!$O$5:$R$5)/J1153+H$65*'key variables'!$B$25/scenario!J$65,M1153*SUMPRODUCT(Z1153:AC1153,'control variables'!$O$7:$R$7)/J1153+H$65*'key variables'!$B$25/scenario!J$65))</f>
        <v>1.2392194408141626E-60</v>
      </c>
      <c r="S1153" s="10">
        <f ca="1">IF(IF($A1153&gt;='key variables'!$B$26,N1153*SUMPRODUCT(Z1153:AC1153,'control variables'!$O$6:$R$6)/J1153+I$65*'key variables'!$B$25/scenario!J$65,N1153*SUMPRODUCT(Z1153:AC1153,'control variables'!$O$7:$R$7)/J1153+I$65*'key variables'!$B$25/scenario!J$65)&lt;'key variables'!$B$28,0,IF($A1153&gt;='key variables'!$B$26,N1153*SUMPRODUCT(Z1153:AC1153,'control variables'!$O$6:$R$6)/J1153+I$65*'key variables'!$B$25/scenario!J$65,N1153*SUMPRODUCT(Z1153:AC1153,'control variables'!$O$7:$R$7)/J1153+I$65*'key variables'!$B$25/scenario!J$65))</f>
        <v>5.5702300442358438E-61</v>
      </c>
      <c r="T1153" s="10">
        <f t="shared" ca="1" si="837"/>
        <v>2.5684121986071193E-60</v>
      </c>
      <c r="U1153" s="82">
        <f ca="1">SUMPRODUCT(P1123:P1152,'control variables'!AD$7:AD$36)</f>
        <v>7.5995323305385457E-61</v>
      </c>
      <c r="V1153" s="82">
        <f ca="1">SUMPRODUCT(Q1123:Q1152,'control variables'!AE$7:AE$36)</f>
        <v>8.7718949373384117E-61</v>
      </c>
      <c r="W1153" s="82">
        <f ca="1">SUMPRODUCT(R1123:R1152,'control variables'!AF$7:AF$36)</f>
        <v>2.6273744672984389E-60</v>
      </c>
      <c r="X1153" s="82">
        <f ca="1">SUMPRODUCT(S1123:S1152,'control variables'!AG$7:AG$36)</f>
        <v>1.1809918173643819E-60</v>
      </c>
      <c r="Y1153" s="82">
        <f t="shared" ca="1" si="831"/>
        <v>5.4455090114505163E-60</v>
      </c>
      <c r="Z1153" s="10">
        <f ca="1">IF($A1153&gt;='key variables'!$B$26,SUMPRODUCT(P1123:P1152,'control variables'!V$7:V$36)*$E1153,SUMPRODUCT(P1123:P1152,'control variables'!Z$7:Z$36)*$E1153)</f>
        <v>1.8543628223848997E-60</v>
      </c>
      <c r="AA1153" s="10">
        <f ca="1">IF($A1153&gt;='key variables'!$B$26,SUMPRODUCT(Q1123:Q1152,'control variables'!W$7:W$36)*$E1153,SUMPRODUCT(Q1123:Q1152,'control variables'!AA$7:AA$36)*$E1153)</f>
        <v>2.1404311668365456E-60</v>
      </c>
      <c r="AB1153" s="10">
        <f ca="1">IF($A1153&gt;='key variables'!$B$26,SUMPRODUCT(R1123:R1152,'control variables'!X$7:X$36)*$E1153,SUMPRODUCT(R1123:R1152,'control variables'!AB$7:AB$36)*$E1153)</f>
        <v>6.4110596820058412E-60</v>
      </c>
      <c r="AC1153" s="10">
        <f ca="1">IF($A1153&gt;='key variables'!$B$26,SUMPRODUCT(S1123:S1152,'control variables'!Y$7:Y$36)*$E1153,SUMPRODUCT(S1123:S1152,'control variables'!AC$7:AC$36)*$E1153)</f>
        <v>2.881739591870507E-60</v>
      </c>
      <c r="AD1153" s="10">
        <f t="shared" ca="1" si="832"/>
        <v>1.3287593263097792E-59</v>
      </c>
      <c r="AE1153" s="82">
        <f ca="1">SUMPRODUCT(P1123:P1152,'control variables'!AL$7:AL$36)</f>
        <v>2.5248088437092878E-60</v>
      </c>
      <c r="AF1153" s="82">
        <f ca="1">SUMPRODUCT(Q1123:Q1152,'control variables'!AM$7:AM$36)</f>
        <v>2.9066853251075186E-60</v>
      </c>
      <c r="AG1153" s="82">
        <f ca="1">SUMPRODUCT(R1123:R1152,'control variables'!AN$7:AN$36)</f>
        <v>8.2877237720540204E-60</v>
      </c>
      <c r="AH1153" s="82">
        <f ca="1">SUMPRODUCT(S1123:S1152,'control variables'!AO$7:AO$36)</f>
        <v>3.5885021854387758E-60</v>
      </c>
      <c r="AI1153" s="82">
        <f t="shared" ca="1" si="844"/>
        <v>1.7307720126309604E-59</v>
      </c>
      <c r="AJ1153" s="10">
        <f ca="1">SUMPRODUCT(P1123:P1152,'control variables'!AP$7:AP$36)</f>
        <v>2.4124646702765366E-63</v>
      </c>
      <c r="AK1153" s="10">
        <f ca="1">SUMPRODUCT(Q1123:Q1152,'control variables'!AQ$7:AQ$36)</f>
        <v>6.9615753007155388E-63</v>
      </c>
      <c r="AL1153" s="10">
        <f ca="1">SUMPRODUCT(R1123:R1152,'control variables'!AR$7:AR$36)</f>
        <v>2.5021729504879712E-61</v>
      </c>
      <c r="AM1153" s="10">
        <f ca="1">SUMPRODUCT(S1123:S1152,'control variables'!AS$7:AS$36)</f>
        <v>1.874523925523815E-61</v>
      </c>
      <c r="AN1153" s="10">
        <f t="shared" ca="1" si="866"/>
        <v>4.4704372757217073E-61</v>
      </c>
      <c r="AO1153" s="82">
        <f ca="1">SUMPRODUCT(P1123:P1152,'control variables'!AX$7:AX$36)</f>
        <v>3.2805837927159916E-63</v>
      </c>
      <c r="AP1153" s="82">
        <f ca="1">SUMPRODUCT(Q1123:Q1152,'control variables'!AY$7:AY$36)</f>
        <v>7.5733440193945617E-63</v>
      </c>
      <c r="AQ1153" s="82">
        <f ca="1">SUMPRODUCT(R1123:R1152,'control variables'!AZ$7:AZ$36)</f>
        <v>6.805146727394151E-62</v>
      </c>
      <c r="AR1153" s="82">
        <f ca="1">SUMPRODUCT(S1123:S1152,'control variables'!BA$7:BA$36)</f>
        <v>5.0981329466904685E-62</v>
      </c>
      <c r="AS1153" s="82">
        <f t="shared" ca="1" si="867"/>
        <v>1.2988672455295675E-61</v>
      </c>
      <c r="AT1153" s="10">
        <f ca="1">SUMPRODUCT(P1123:P1152,'control variables'!AT$7:AT$36)</f>
        <v>-2.8952432149917396E-63</v>
      </c>
      <c r="AU1153" s="10">
        <f ca="1">SUMPRODUCT(Q1123:Q1152,'control variables'!AU$7:AU$36)</f>
        <v>3.1407019549949031E-63</v>
      </c>
      <c r="AV1153" s="10">
        <f ca="1">SUMPRODUCT(R1123:R1152,'control variables'!AV$7:AV$36)</f>
        <v>1.3524114302635059E-60</v>
      </c>
      <c r="AW1153" s="10">
        <f ca="1">SUMPRODUCT(S1123:S1152,'control variables'!AW$7:AW$36)</f>
        <v>1.0131704056214127E-60</v>
      </c>
      <c r="AX1153" s="10">
        <f t="shared" ca="1" si="845"/>
        <v>2.3658272946249218E-60</v>
      </c>
      <c r="AY1153" s="82">
        <f ca="1">SUMPRODUCT(P1123:P1152,'control variables'!BB$7:BB$36)</f>
        <v>1.0493705884047164E-62</v>
      </c>
      <c r="AZ1153" s="82">
        <f ca="1">SUMPRODUCT(Q1123:Q1152,'control variables'!BC$7:BC$36)</f>
        <v>2.675893129119075E-62</v>
      </c>
      <c r="BA1153" s="82">
        <f ca="1">SUMPRODUCT(R1123:R1152,'control variables'!BD$7:BD$36)</f>
        <v>1.8732074420068689E-61</v>
      </c>
      <c r="BB1153" s="82">
        <f ca="1">SUMPRODUCT(S1123:S1152,'control variables'!BE$7:BE$36)</f>
        <v>2.6619614942434792E-62</v>
      </c>
      <c r="BC1153" s="82">
        <f t="shared" ca="1" si="868"/>
        <v>2.5119299631835959E-61</v>
      </c>
      <c r="BD1153" s="10">
        <f ca="1">SUMPRODUCT(P1123:P1152,'control variables'!BF$7:BF$36)</f>
        <v>2.1951918689444679E-63</v>
      </c>
      <c r="BE1153" s="10">
        <f ca="1">SUMPRODUCT(Q1123:Q1152,'control variables'!BG$7:BG$36)</f>
        <v>2.5338391369559231E-63</v>
      </c>
      <c r="BF1153" s="10">
        <f ca="1">SUMPRODUCT(R1123:R1152,'control variables'!BH$7:BH$36)</f>
        <v>7.5894026321973839E-62</v>
      </c>
      <c r="BG1153" s="10">
        <f ca="1">SUMPRODUCT(S1123:S1152,'control variables'!BI$7:BI$36)</f>
        <v>1.7056994575510423E-61</v>
      </c>
      <c r="BH1153" s="10">
        <f t="shared" ca="1" si="869"/>
        <v>2.5119300308297846E-61</v>
      </c>
      <c r="BI1153" s="82">
        <f t="shared" ca="1" si="846"/>
        <v>2.5324073063783431E-60</v>
      </c>
      <c r="BJ1153" s="82">
        <f t="shared" ca="1" si="847"/>
        <v>2.9365849583537044E-60</v>
      </c>
      <c r="BK1153" s="82">
        <f t="shared" ca="1" si="848"/>
        <v>9.8274559465182133E-60</v>
      </c>
      <c r="BL1153" s="82">
        <f t="shared" ca="1" si="849"/>
        <v>4.6282922060026227E-60</v>
      </c>
      <c r="BM1153" s="82">
        <f t="shared" ca="1" si="839"/>
        <v>1.9924740417252885E-59</v>
      </c>
      <c r="BN1153" s="10">
        <f ca="1">BN1152+BI1153-INDIRECT(ADDRESS(MAX($D1153-'key variables'!$B$9*30,34),scenario!BI$4),TRUE)</f>
        <v>9439390.0751690175</v>
      </c>
      <c r="BO1153" s="10">
        <f ca="1">BO1152+BJ1153-INDIRECT(ADDRESS(MAX($D1153-'key variables'!$B$9*30,34),scenario!BJ$4),TRUE)</f>
        <v>10895583.360992203</v>
      </c>
      <c r="BP1153" s="10">
        <f ca="1">BP1152+BK1153-INDIRECT(ADDRESS(MAX($D1153-'key variables'!$B$9*30,34),scenario!BK$4),TRUE)</f>
        <v>32531162.537994072</v>
      </c>
      <c r="BQ1153" s="10">
        <f ca="1">BQ1152+BL1153-INDIRECT(ADDRESS(MAX($D1153-'key variables'!$B$9*30,34),scenario!BL$4),TRUE)</f>
        <v>14415841.516535141</v>
      </c>
      <c r="BR1153" s="10">
        <f t="shared" ca="1" si="870"/>
        <v>67281977.490690395</v>
      </c>
      <c r="BS1153" s="82">
        <f t="shared" ca="1" si="851"/>
        <v>-2.3433848477536824E-9</v>
      </c>
      <c r="BT1153" s="82">
        <f t="shared" ca="1" si="852"/>
        <v>-3.4288309057018498E-10</v>
      </c>
      <c r="BU1153" s="82">
        <f t="shared" ca="1" si="853"/>
        <v>-4.2578247660364599E-9</v>
      </c>
      <c r="BV1153" s="82">
        <f t="shared" ca="1" si="854"/>
        <v>-2.9943922343414556E-9</v>
      </c>
      <c r="BW1153" s="82">
        <f t="shared" ca="1" si="871"/>
        <v>-9.9384849387017825E-9</v>
      </c>
      <c r="BX1153" s="10">
        <f t="shared" ca="1" si="855"/>
        <v>-1.8625994260191893E-12</v>
      </c>
      <c r="BY1153" s="10">
        <f t="shared" ca="1" si="856"/>
        <v>2.8902850229962428E-12</v>
      </c>
      <c r="BZ1153" s="10">
        <f t="shared" ca="1" si="857"/>
        <v>-3.5034723983035463E-11</v>
      </c>
      <c r="CA1153" s="10">
        <f t="shared" ca="1" si="858"/>
        <v>-2.0257049910634696E-11</v>
      </c>
      <c r="CB1153" s="10">
        <v>0</v>
      </c>
      <c r="CC1153" s="82">
        <f t="shared" ca="1" si="859"/>
        <v>3.9725652202851362E-13</v>
      </c>
      <c r="CD1153" s="82">
        <f t="shared" ca="1" si="860"/>
        <v>3.4270724516460853E-13</v>
      </c>
      <c r="CE1153" s="82">
        <f t="shared" ca="1" si="861"/>
        <v>1.8915613015532971E-10</v>
      </c>
      <c r="CF1153" s="82">
        <f t="shared" ca="1" si="862"/>
        <v>3.7028113764059381E-11</v>
      </c>
      <c r="CG1153" s="82">
        <f t="shared" ca="1" si="872"/>
        <v>2.269242076865822E-10</v>
      </c>
      <c r="CH1153" s="13" t="str">
        <f t="shared" ref="CH1153:CH1216" ca="1" si="873">IF(BW1153&gt;1,A1153,"")</f>
        <v/>
      </c>
      <c r="CI1153" s="81">
        <f t="shared" ca="1" si="833"/>
        <v>0.1131775965863165</v>
      </c>
      <c r="CJ1153" s="81">
        <f t="shared" ca="1" si="834"/>
        <v>0.13063724757458739</v>
      </c>
      <c r="CK1153" s="81">
        <f t="shared" ca="1" si="835"/>
        <v>0.39004625943939081</v>
      </c>
      <c r="CL1153" s="81">
        <f t="shared" ca="1" si="836"/>
        <v>0.17284488538116416</v>
      </c>
      <c r="CM1153" s="89">
        <f t="shared" ref="CM1153:CM1216" ca="1" si="874">SUM(CI1153:CL1153)</f>
        <v>0.80670598898145884</v>
      </c>
    </row>
    <row r="1154" spans="1:91" x14ac:dyDescent="0.3">
      <c r="A1154">
        <v>1089</v>
      </c>
      <c r="B1154" s="3">
        <f t="shared" si="838"/>
        <v>3.213888888888889</v>
      </c>
      <c r="C1154" s="3">
        <f t="shared" ref="C1154:C1217" si="875">A1154/30</f>
        <v>36.299999999999997</v>
      </c>
      <c r="D1154" s="4">
        <f t="shared" ca="1" si="863"/>
        <v>1154</v>
      </c>
      <c r="E1154" s="58">
        <f>(0.5*(COS(B1154*2*PI())+1)*('key variables'!$B$4-'key variables'!$B$6)+'key variables'!$B$6)/'key variables'!$B$4</f>
        <v>1</v>
      </c>
      <c r="F1154" s="10">
        <f t="shared" ref="F1154:F1217" ca="1" si="876">MAX(F1153-BD1153,0.001)</f>
        <v>11689222.907461114</v>
      </c>
      <c r="G1154" s="10">
        <f t="shared" ref="G1154:G1217" ca="1" si="877">MAX(G1153-BE1153,0.001)</f>
        <v>13492492.798713122</v>
      </c>
      <c r="H1154" s="10">
        <f t="shared" ref="H1154:H1217" ca="1" si="878">MAX(H1153-BF1153,0.001)</f>
        <v>40309474.521088287</v>
      </c>
      <c r="I1154" s="10">
        <f t="shared" ref="I1154:I1217" ca="1" si="879">MAX(I1153-BG1153,0.001)</f>
        <v>17912154.249750931</v>
      </c>
      <c r="J1154" s="10">
        <f t="shared" ca="1" si="864"/>
        <v>83403344.477013454</v>
      </c>
      <c r="K1154" s="82">
        <f t="shared" ca="1" si="840"/>
        <v>2249832.832292099</v>
      </c>
      <c r="L1154" s="82">
        <f t="shared" ca="1" si="841"/>
        <v>2596909.4377209195</v>
      </c>
      <c r="M1154" s="82">
        <f t="shared" ca="1" si="842"/>
        <v>7778311.98309422</v>
      </c>
      <c r="N1154" s="82">
        <f t="shared" ca="1" si="843"/>
        <v>3496312.733215793</v>
      </c>
      <c r="O1154" s="82">
        <f t="shared" ca="1" si="865"/>
        <v>16121366.986323033</v>
      </c>
      <c r="P1154" s="10">
        <f ca="1">IF(IF($A1154&gt;='key variables'!$B$26,K1154*SUMPRODUCT(Z1154:AC1154,'control variables'!$O$3:$R$3)/J1154+F$65*'key variables'!$B$25/scenario!J$65,K1154*SUMPRODUCT(Z1154:AC1154,'control variables'!$O$7:$R$7)/J1154+F$65*'key variables'!$B$25/scenario!J$65)&lt;'key variables'!$B$28,0,IF($A1154&gt;='key variables'!$B$26,K1154*SUMPRODUCT(Z1154:AC1154,'control variables'!$O$3:$R$3)/J1154+F$65*'key variables'!$B$25/scenario!J$65,K1154*SUMPRODUCT(Z1154:AC1154,'control variables'!$O$7:$R$7)/J1154+F$65*'key variables'!$B$25/scenario!J$65))</f>
        <v>3.0841703546850423E-61</v>
      </c>
      <c r="Q1154" s="10">
        <f ca="1">IF(IF($A1154&gt;='key variables'!$B$26,L1154*SUMPRODUCT(Z1154:AC1154,'control variables'!$O$4:$R$4)/J1154+G$65*'key variables'!$B$25/scenario!J$65,L1154*SUMPRODUCT(Z1154:AC1154,'control variables'!$O$7:$R$7)/J1154+G$65*'key variables'!$B$25/scenario!J$65)&lt;'key variables'!$B$28,0,IF($A1154&gt;='key variables'!$B$26,L1154*SUMPRODUCT(Z1154:AC1154,'control variables'!$O$4:$R$4)/J1154+G$65*'key variables'!$B$25/scenario!J$65,L1154*SUMPRODUCT(Z1154:AC1154,'control variables'!$O$7:$R$7)/J1154+G$65*'key variables'!$B$25/scenario!J$65))</f>
        <v>3.559958316307832E-61</v>
      </c>
      <c r="R1154" s="10">
        <f ca="1">IF(IF($A1154&gt;='key variables'!$B$26,M1154*SUMPRODUCT(Z1154:AC1154,'control variables'!$O$5:$R$5)/J1154+H$65*'key variables'!$B$25/scenario!J$65,M1154*SUMPRODUCT(Z1154:AC1154,'control variables'!$O$7:$R$7)/J1154+H$65*'key variables'!$B$25/scenario!J$65)&lt;'key variables'!$B$28,0,IF($A1154&gt;='key variables'!$B$26,M1154*SUMPRODUCT(Z1154:AC1154,'control variables'!$O$5:$R$5)/J1154+H$65*'key variables'!$B$25/scenario!J$65,M1154*SUMPRODUCT(Z1154:AC1154,'control variables'!$O$7:$R$7)/J1154+H$65*'key variables'!$B$25/scenario!J$65))</f>
        <v>1.0662854094501899E-60</v>
      </c>
      <c r="S1154" s="10">
        <f ca="1">IF(IF($A1154&gt;='key variables'!$B$26,N1154*SUMPRODUCT(Z1154:AC1154,'control variables'!$O$6:$R$6)/J1154+I$65*'key variables'!$B$25/scenario!J$65,N1154*SUMPRODUCT(Z1154:AC1154,'control variables'!$O$7:$R$7)/J1154+I$65*'key variables'!$B$25/scenario!J$65)&lt;'key variables'!$B$28,0,IF($A1154&gt;='key variables'!$B$26,N1154*SUMPRODUCT(Z1154:AC1154,'control variables'!$O$6:$R$6)/J1154+I$65*'key variables'!$B$25/scenario!J$65,N1154*SUMPRODUCT(Z1154:AC1154,'control variables'!$O$7:$R$7)/J1154+I$65*'key variables'!$B$25/scenario!J$65))</f>
        <v>4.7929001336095627E-61</v>
      </c>
      <c r="T1154" s="10">
        <f t="shared" ca="1" si="837"/>
        <v>2.2099882899104335E-60</v>
      </c>
      <c r="U1154" s="82">
        <f ca="1">SUMPRODUCT(P1124:P1153,'control variables'!AD$7:AD$36)</f>
        <v>6.5390117164191918E-61</v>
      </c>
      <c r="V1154" s="82">
        <f ca="1">SUMPRODUCT(Q1124:Q1153,'control variables'!AE$7:AE$36)</f>
        <v>7.5477702147481019E-61</v>
      </c>
      <c r="W1154" s="82">
        <f ca="1">SUMPRODUCT(R1124:R1153,'control variables'!AF$7:AF$36)</f>
        <v>2.2607223284051245E-60</v>
      </c>
      <c r="X1154" s="82">
        <f ca="1">SUMPRODUCT(S1124:S1153,'control variables'!AG$7:AG$36)</f>
        <v>1.016183495885414E-60</v>
      </c>
      <c r="Y1154" s="82">
        <f t="shared" ca="1" si="831"/>
        <v>4.6855840174072677E-60</v>
      </c>
      <c r="Z1154" s="10">
        <f ca="1">IF($A1154&gt;='key variables'!$B$26,SUMPRODUCT(P1124:P1153,'control variables'!V$7:V$36)*$E1154,SUMPRODUCT(P1124:P1153,'control variables'!Z$7:Z$36)*$E1154)</f>
        <v>1.5955850563777684E-60</v>
      </c>
      <c r="AA1154" s="10">
        <f ca="1">IF($A1154&gt;='key variables'!$B$26,SUMPRODUCT(Q1124:Q1153,'control variables'!W$7:W$36)*$E1154,SUMPRODUCT(Q1124:Q1153,'control variables'!AA$7:AA$36)*$E1154)</f>
        <v>1.8417323421191518E-60</v>
      </c>
      <c r="AB1154" s="10">
        <f ca="1">IF($A1154&gt;='key variables'!$B$26,SUMPRODUCT(R1124:R1153,'control variables'!X$7:X$36)*$E1154,SUMPRODUCT(R1124:R1153,'control variables'!AB$7:AB$36)*$E1154)</f>
        <v>5.5163913451405847E-60</v>
      </c>
      <c r="AC1154" s="10">
        <f ca="1">IF($A1154&gt;='key variables'!$B$26,SUMPRODUCT(S1124:S1153,'control variables'!Y$7:Y$36)*$E1154,SUMPRODUCT(S1124:S1153,'control variables'!AC$7:AC$36)*$E1154)</f>
        <v>2.4795906031200393E-60</v>
      </c>
      <c r="AD1154" s="10">
        <f t="shared" ca="1" si="832"/>
        <v>1.1433299346757545E-59</v>
      </c>
      <c r="AE1154" s="82">
        <f ca="1">SUMPRODUCT(P1124:P1153,'control variables'!AL$7:AL$36)</f>
        <v>2.1724698169109379E-60</v>
      </c>
      <c r="AF1154" s="82">
        <f ca="1">SUMPRODUCT(Q1124:Q1153,'control variables'!AM$7:AM$36)</f>
        <v>2.5010551399910767E-60</v>
      </c>
      <c r="AG1154" s="82">
        <f ca="1">SUMPRODUCT(R1124:R1153,'control variables'!AN$7:AN$36)</f>
        <v>7.1311655100316736E-60</v>
      </c>
      <c r="AH1154" s="82">
        <f ca="1">SUMPRODUCT(S1124:S1153,'control variables'!AO$7:AO$36)</f>
        <v>3.0877239301536266E-60</v>
      </c>
      <c r="AI1154" s="82">
        <f t="shared" ca="1" si="844"/>
        <v>1.4892414397087317E-59</v>
      </c>
      <c r="AJ1154" s="10">
        <f ca="1">SUMPRODUCT(P1124:P1153,'control variables'!AP$7:AP$36)</f>
        <v>2.0758033597664452E-63</v>
      </c>
      <c r="AK1154" s="10">
        <f ca="1">SUMPRODUCT(Q1124:Q1153,'control variables'!AQ$7:AQ$36)</f>
        <v>5.9900820834967675E-63</v>
      </c>
      <c r="AL1154" s="10">
        <f ca="1">SUMPRODUCT(R1124:R1153,'control variables'!AR$7:AR$36)</f>
        <v>2.1529927800950003E-61</v>
      </c>
      <c r="AM1154" s="10">
        <f ca="1">SUMPRODUCT(S1124:S1153,'control variables'!AS$7:AS$36)</f>
        <v>1.6129326619812785E-61</v>
      </c>
      <c r="AN1154" s="10">
        <f t="shared" ca="1" si="866"/>
        <v>3.846584296508911E-61</v>
      </c>
      <c r="AO1154" s="82">
        <f ca="1">SUMPRODUCT(P1124:P1153,'control variables'!AX$7:AX$36)</f>
        <v>2.8227757872759233E-63</v>
      </c>
      <c r="AP1154" s="82">
        <f ca="1">SUMPRODUCT(Q1124:Q1153,'control variables'!AY$7:AY$36)</f>
        <v>6.5164780043490945E-63</v>
      </c>
      <c r="AQ1154" s="82">
        <f ca="1">SUMPRODUCT(R1124:R1153,'control variables'!AZ$7:AZ$36)</f>
        <v>5.8554832385624729E-62</v>
      </c>
      <c r="AR1154" s="82">
        <f ca="1">SUMPRODUCT(S1124:S1153,'control variables'!BA$7:BA$36)</f>
        <v>4.3866845511412193E-62</v>
      </c>
      <c r="AS1154" s="82">
        <f t="shared" ca="1" si="867"/>
        <v>1.1176093168866195E-61</v>
      </c>
      <c r="AT1154" s="10">
        <f ca="1">SUMPRODUCT(P1124:P1153,'control variables'!AT$7:AT$36)</f>
        <v>-2.4912097851911531E-63</v>
      </c>
      <c r="AU1154" s="10">
        <f ca="1">SUMPRODUCT(Q1124:Q1153,'control variables'!AU$7:AU$36)</f>
        <v>2.7024145681918505E-63</v>
      </c>
      <c r="AV1154" s="10">
        <f ca="1">SUMPRODUCT(R1124:R1153,'control variables'!AV$7:AV$36)</f>
        <v>1.1636813692304677E-60</v>
      </c>
      <c r="AW1154" s="10">
        <f ca="1">SUMPRODUCT(S1124:S1153,'control variables'!AW$7:AW$36)</f>
        <v>8.7178169194236575E-61</v>
      </c>
      <c r="AX1154" s="10">
        <f t="shared" ca="1" si="845"/>
        <v>2.0356742659558341E-60</v>
      </c>
      <c r="AY1154" s="82">
        <f ca="1">SUMPRODUCT(P1124:P1153,'control variables'!BB$7:BB$36)</f>
        <v>9.02930111221446E-63</v>
      </c>
      <c r="AZ1154" s="82">
        <f ca="1">SUMPRODUCT(Q1124:Q1153,'control variables'!BC$7:BC$36)</f>
        <v>2.3024701734449051E-62</v>
      </c>
      <c r="BA1154" s="82">
        <f ca="1">SUMPRODUCT(R1124:R1153,'control variables'!BD$7:BD$36)</f>
        <v>1.6117998947572757E-61</v>
      </c>
      <c r="BB1154" s="82">
        <f ca="1">SUMPRODUCT(S1124:S1153,'control variables'!BE$7:BE$36)</f>
        <v>2.290482708990768E-62</v>
      </c>
      <c r="BC1154" s="82">
        <f t="shared" ca="1" si="868"/>
        <v>2.1613881941229876E-61</v>
      </c>
      <c r="BD1154" s="10">
        <f ca="1">SUMPRODUCT(P1124:P1153,'control variables'!BF$7:BF$36)</f>
        <v>1.8888511458966041E-63</v>
      </c>
      <c r="BE1154" s="10">
        <f ca="1">SUMPRODUCT(Q1124:Q1153,'control variables'!BG$7:BG$36)</f>
        <v>2.1802399257510783E-63</v>
      </c>
      <c r="BF1154" s="10">
        <f ca="1">SUMPRODUCT(R1124:R1153,'control variables'!BH$7:BH$36)</f>
        <v>6.5302956253157354E-62</v>
      </c>
      <c r="BG1154" s="10">
        <f ca="1">SUMPRODUCT(S1124:S1153,'control variables'!BI$7:BI$36)</f>
        <v>1.467667779081048E-61</v>
      </c>
      <c r="BH1154" s="10">
        <f t="shared" ca="1" si="869"/>
        <v>2.1613882523290983E-61</v>
      </c>
      <c r="BI1154" s="82">
        <f t="shared" ca="1" si="846"/>
        <v>2.179007908237961E-60</v>
      </c>
      <c r="BJ1154" s="82">
        <f t="shared" ca="1" si="847"/>
        <v>2.5267822562937176E-60</v>
      </c>
      <c r="BK1154" s="82">
        <f t="shared" ca="1" si="848"/>
        <v>8.456026868737868E-60</v>
      </c>
      <c r="BL1154" s="82">
        <f t="shared" ca="1" si="849"/>
        <v>3.9824104491858997E-60</v>
      </c>
      <c r="BM1154" s="82">
        <f t="shared" ca="1" si="839"/>
        <v>1.7144227482455447E-59</v>
      </c>
      <c r="BN1154" s="10">
        <f ca="1">BN1153+BI1154-INDIRECT(ADDRESS(MAX($D1154-'key variables'!$B$9*30,34),scenario!BI$4),TRUE)</f>
        <v>9439390.0751690175</v>
      </c>
      <c r="BO1154" s="10">
        <f ca="1">BO1153+BJ1154-INDIRECT(ADDRESS(MAX($D1154-'key variables'!$B$9*30,34),scenario!BJ$4),TRUE)</f>
        <v>10895583.360992203</v>
      </c>
      <c r="BP1154" s="10">
        <f ca="1">BP1153+BK1154-INDIRECT(ADDRESS(MAX($D1154-'key variables'!$B$9*30,34),scenario!BK$4),TRUE)</f>
        <v>32531162.537994072</v>
      </c>
      <c r="BQ1154" s="10">
        <f ca="1">BQ1153+BL1154-INDIRECT(ADDRESS(MAX($D1154-'key variables'!$B$9*30,34),scenario!BL$4),TRUE)</f>
        <v>14415841.516535141</v>
      </c>
      <c r="BR1154" s="10">
        <f t="shared" ca="1" si="870"/>
        <v>67281977.490690395</v>
      </c>
      <c r="BS1154" s="82">
        <f t="shared" ca="1" si="851"/>
        <v>-2.3433848477536824E-9</v>
      </c>
      <c r="BT1154" s="82">
        <f t="shared" ca="1" si="852"/>
        <v>-3.4288309057018498E-10</v>
      </c>
      <c r="BU1154" s="82">
        <f t="shared" ca="1" si="853"/>
        <v>-4.2578247660364599E-9</v>
      </c>
      <c r="BV1154" s="82">
        <f t="shared" ca="1" si="854"/>
        <v>-2.9943922343414556E-9</v>
      </c>
      <c r="BW1154" s="82">
        <f t="shared" ca="1" si="871"/>
        <v>-9.9384849387017825E-9</v>
      </c>
      <c r="BX1154" s="10">
        <f t="shared" ca="1" si="855"/>
        <v>-1.8625994260191893E-12</v>
      </c>
      <c r="BY1154" s="10">
        <f t="shared" ca="1" si="856"/>
        <v>2.8902850229962428E-12</v>
      </c>
      <c r="BZ1154" s="10">
        <f t="shared" ca="1" si="857"/>
        <v>-3.5034723983035463E-11</v>
      </c>
      <c r="CA1154" s="10">
        <f t="shared" ca="1" si="858"/>
        <v>-2.0257049910634696E-11</v>
      </c>
      <c r="CB1154" s="10">
        <v>0</v>
      </c>
      <c r="CC1154" s="82">
        <f t="shared" ca="1" si="859"/>
        <v>3.9725652202851362E-13</v>
      </c>
      <c r="CD1154" s="82">
        <f t="shared" ca="1" si="860"/>
        <v>3.4270724516460853E-13</v>
      </c>
      <c r="CE1154" s="82">
        <f t="shared" ca="1" si="861"/>
        <v>1.8915613015532971E-10</v>
      </c>
      <c r="CF1154" s="82">
        <f t="shared" ca="1" si="862"/>
        <v>3.7028113764059381E-11</v>
      </c>
      <c r="CG1154" s="82">
        <f t="shared" ca="1" si="872"/>
        <v>2.269242076865822E-10</v>
      </c>
      <c r="CH1154" s="13" t="str">
        <f t="shared" ca="1" si="873"/>
        <v/>
      </c>
      <c r="CI1154" s="81">
        <f t="shared" ca="1" si="833"/>
        <v>0.1131775965863165</v>
      </c>
      <c r="CJ1154" s="81">
        <f t="shared" ca="1" si="834"/>
        <v>0.13063724757458739</v>
      </c>
      <c r="CK1154" s="81">
        <f t="shared" ca="1" si="835"/>
        <v>0.39004625943939081</v>
      </c>
      <c r="CL1154" s="81">
        <f t="shared" ca="1" si="836"/>
        <v>0.17284488538116416</v>
      </c>
      <c r="CM1154" s="89">
        <f t="shared" ca="1" si="874"/>
        <v>0.80670598898145884</v>
      </c>
    </row>
    <row r="1155" spans="1:91" x14ac:dyDescent="0.3">
      <c r="A1155">
        <v>1090</v>
      </c>
      <c r="B1155" s="3">
        <f t="shared" si="838"/>
        <v>3.2166666666666668</v>
      </c>
      <c r="C1155" s="3">
        <f t="shared" si="875"/>
        <v>36.333333333333336</v>
      </c>
      <c r="D1155" s="4">
        <f t="shared" ca="1" si="863"/>
        <v>1155</v>
      </c>
      <c r="E1155" s="58">
        <f>(0.5*(COS(B1155*2*PI())+1)*('key variables'!$B$4-'key variables'!$B$6)+'key variables'!$B$6)/'key variables'!$B$4</f>
        <v>1</v>
      </c>
      <c r="F1155" s="10">
        <f t="shared" ca="1" si="876"/>
        <v>11689222.907461114</v>
      </c>
      <c r="G1155" s="10">
        <f t="shared" ca="1" si="877"/>
        <v>13492492.798713122</v>
      </c>
      <c r="H1155" s="10">
        <f t="shared" ca="1" si="878"/>
        <v>40309474.521088287</v>
      </c>
      <c r="I1155" s="10">
        <f t="shared" ca="1" si="879"/>
        <v>17912154.249750931</v>
      </c>
      <c r="J1155" s="10">
        <f t="shared" ca="1" si="864"/>
        <v>83403344.477013454</v>
      </c>
      <c r="K1155" s="82">
        <f t="shared" ca="1" si="840"/>
        <v>2249832.832292099</v>
      </c>
      <c r="L1155" s="82">
        <f t="shared" ca="1" si="841"/>
        <v>2596909.4377209195</v>
      </c>
      <c r="M1155" s="82">
        <f t="shared" ca="1" si="842"/>
        <v>7778311.98309422</v>
      </c>
      <c r="N1155" s="82">
        <f t="shared" ca="1" si="843"/>
        <v>3496312.733215793</v>
      </c>
      <c r="O1155" s="82">
        <f t="shared" ca="1" si="865"/>
        <v>16121366.986323033</v>
      </c>
      <c r="P1155" s="10">
        <f ca="1">IF(IF($A1155&gt;='key variables'!$B$26,K1155*SUMPRODUCT(Z1155:AC1155,'control variables'!$O$3:$R$3)/J1155+F$65*'key variables'!$B$25/scenario!J$65,K1155*SUMPRODUCT(Z1155:AC1155,'control variables'!$O$7:$R$7)/J1155+F$65*'key variables'!$B$25/scenario!J$65)&lt;'key variables'!$B$28,0,IF($A1155&gt;='key variables'!$B$26,K1155*SUMPRODUCT(Z1155:AC1155,'control variables'!$O$3:$R$3)/J1155+F$65*'key variables'!$B$25/scenario!J$65,K1155*SUMPRODUCT(Z1155:AC1155,'control variables'!$O$7:$R$7)/J1155+F$65*'key variables'!$B$25/scenario!J$65))</f>
        <v>2.6537719964261338E-61</v>
      </c>
      <c r="Q1155" s="10">
        <f ca="1">IF(IF($A1155&gt;='key variables'!$B$26,L1155*SUMPRODUCT(Z1155:AC1155,'control variables'!$O$4:$R$4)/J1155+G$65*'key variables'!$B$25/scenario!J$65,L1155*SUMPRODUCT(Z1155:AC1155,'control variables'!$O$7:$R$7)/J1155+G$65*'key variables'!$B$25/scenario!J$65)&lt;'key variables'!$B$28,0,IF($A1155&gt;='key variables'!$B$26,L1155*SUMPRODUCT(Z1155:AC1155,'control variables'!$O$4:$R$4)/J1155+G$65*'key variables'!$B$25/scenario!J$65,L1155*SUMPRODUCT(Z1155:AC1155,'control variables'!$O$7:$R$7)/J1155+G$65*'key variables'!$B$25/scenario!J$65))</f>
        <v>3.0631633800354133E-61</v>
      </c>
      <c r="R1155" s="10">
        <f ca="1">IF(IF($A1155&gt;='key variables'!$B$26,M1155*SUMPRODUCT(Z1155:AC1155,'control variables'!$O$5:$R$5)/J1155+H$65*'key variables'!$B$25/scenario!J$65,M1155*SUMPRODUCT(Z1155:AC1155,'control variables'!$O$7:$R$7)/J1155+H$65*'key variables'!$B$25/scenario!J$65)&lt;'key variables'!$B$28,0,IF($A1155&gt;='key variables'!$B$26,M1155*SUMPRODUCT(Z1155:AC1155,'control variables'!$O$5:$R$5)/J1155+H$65*'key variables'!$B$25/scenario!J$65,M1155*SUMPRODUCT(Z1155:AC1155,'control variables'!$O$7:$R$7)/J1155+H$65*'key variables'!$B$25/scenario!J$65))</f>
        <v>9.1748445590829142E-61</v>
      </c>
      <c r="S1155" s="10">
        <f ca="1">IF(IF($A1155&gt;='key variables'!$B$26,N1155*SUMPRODUCT(Z1155:AC1155,'control variables'!$O$6:$R$6)/J1155+I$65*'key variables'!$B$25/scenario!J$65,N1155*SUMPRODUCT(Z1155:AC1155,'control variables'!$O$7:$R$7)/J1155+I$65*'key variables'!$B$25/scenario!J$65)&lt;'key variables'!$B$28,0,IF($A1155&gt;='key variables'!$B$26,N1155*SUMPRODUCT(Z1155:AC1155,'control variables'!$O$6:$R$6)/J1155+I$65*'key variables'!$B$25/scenario!J$65,N1155*SUMPRODUCT(Z1155:AC1155,'control variables'!$O$7:$R$7)/J1155+I$65*'key variables'!$B$25/scenario!J$65))</f>
        <v>4.1240472131893736E-61</v>
      </c>
      <c r="T1155" s="10">
        <f t="shared" ca="1" si="837"/>
        <v>1.9015827148733833E-60</v>
      </c>
      <c r="U1155" s="82">
        <f ca="1">SUMPRODUCT(P1125:P1154,'control variables'!AD$7:AD$36)</f>
        <v>5.6264875741948908E-61</v>
      </c>
      <c r="V1155" s="82">
        <f ca="1">SUMPRODUCT(Q1125:Q1154,'control variables'!AE$7:AE$36)</f>
        <v>6.4944730439195435E-61</v>
      </c>
      <c r="W1155" s="82">
        <f ca="1">SUMPRODUCT(R1125:R1154,'control variables'!AF$7:AF$36)</f>
        <v>1.9452367790590066E-60</v>
      </c>
      <c r="X1155" s="82">
        <f ca="1">SUMPRODUCT(S1125:S1154,'control variables'!AG$7:AG$36)</f>
        <v>8.7437430312973565E-61</v>
      </c>
      <c r="Y1155" s="82">
        <f t="shared" ref="Y1155:Y1218" ca="1" si="880">SUM(U1155:X1155)</f>
        <v>4.0317071440001854E-60</v>
      </c>
      <c r="Z1155" s="10">
        <f ca="1">IF($A1155&gt;='key variables'!$B$26,SUMPRODUCT(P1125:P1154,'control variables'!V$7:V$36)*$E1155,SUMPRODUCT(P1125:P1154,'control variables'!Z$7:Z$36)*$E1155)</f>
        <v>1.3729199277527417E-60</v>
      </c>
      <c r="AA1155" s="10">
        <f ca="1">IF($A1155&gt;='key variables'!$B$26,SUMPRODUCT(Q1125:Q1154,'control variables'!W$7:W$36)*$E1155,SUMPRODUCT(Q1125:Q1154,'control variables'!AA$7:AA$36)*$E1155)</f>
        <v>1.5847171694013769E-60</v>
      </c>
      <c r="AB1155" s="10">
        <f ca="1">IF($A1155&gt;='key variables'!$B$26,SUMPRODUCT(R1125:R1154,'control variables'!X$7:X$36)*$E1155,SUMPRODUCT(R1125:R1154,'control variables'!AB$7:AB$36)*$E1155)</f>
        <v>4.7465746666112893E-60</v>
      </c>
      <c r="AC1155" s="10">
        <f ca="1">IF($A1155&gt;='key variables'!$B$26,SUMPRODUCT(S1125:S1154,'control variables'!Y$7:Y$36)*$E1155,SUMPRODUCT(S1125:S1154,'control variables'!AC$7:AC$36)*$E1155)</f>
        <v>2.1335618167671963E-60</v>
      </c>
      <c r="AD1155" s="10">
        <f t="shared" ref="AD1155:AD1218" ca="1" si="881">SUM(Z1155:AC1155)</f>
        <v>9.8377735805326048E-60</v>
      </c>
      <c r="AE1155" s="82">
        <f ca="1">SUMPRODUCT(P1125:P1154,'control variables'!AL$7:AL$36)</f>
        <v>1.8692999737973318E-60</v>
      </c>
      <c r="AF1155" s="82">
        <f ca="1">SUMPRODUCT(Q1125:Q1154,'control variables'!AM$7:AM$36)</f>
        <v>2.1520309609174495E-60</v>
      </c>
      <c r="AG1155" s="82">
        <f ca="1">SUMPRODUCT(R1125:R1154,'control variables'!AN$7:AN$36)</f>
        <v>6.1360058479436771E-60</v>
      </c>
      <c r="AH1155" s="82">
        <f ca="1">SUMPRODUCT(S1125:S1154,'control variables'!AO$7:AO$36)</f>
        <v>2.6568296676897824E-60</v>
      </c>
      <c r="AI1155" s="82">
        <f t="shared" ca="1" si="844"/>
        <v>1.2814166450348241E-59</v>
      </c>
      <c r="AJ1155" s="10">
        <f ca="1">SUMPRODUCT(P1125:P1154,'control variables'!AP$7:AP$36)</f>
        <v>1.7861233955081024E-63</v>
      </c>
      <c r="AK1155" s="10">
        <f ca="1">SUMPRODUCT(Q1125:Q1154,'control variables'!AQ$7:AQ$36)</f>
        <v>5.1541614960827851E-63</v>
      </c>
      <c r="AL1155" s="10">
        <f ca="1">SUMPRODUCT(R1125:R1154,'control variables'!AR$7:AR$36)</f>
        <v>1.8525409725323797E-61</v>
      </c>
      <c r="AM1155" s="10">
        <f ca="1">SUMPRODUCT(S1125:S1154,'control variables'!AS$7:AS$36)</f>
        <v>1.3878466615778391E-61</v>
      </c>
      <c r="AN1155" s="10">
        <f t="shared" ca="1" si="866"/>
        <v>3.3097904830261279E-61</v>
      </c>
      <c r="AO1155" s="82">
        <f ca="1">SUMPRODUCT(P1125:P1154,'control variables'!AX$7:AX$36)</f>
        <v>2.4288552430585716E-63</v>
      </c>
      <c r="AP1155" s="82">
        <f ca="1">SUMPRODUCT(Q1125:Q1154,'control variables'!AY$7:AY$36)</f>
        <v>5.6070984590714945E-63</v>
      </c>
      <c r="AQ1155" s="82">
        <f ca="1">SUMPRODUCT(R1125:R1154,'control variables'!AZ$7:AZ$36)</f>
        <v>5.0383460240563014E-62</v>
      </c>
      <c r="AR1155" s="82">
        <f ca="1">SUMPRODUCT(S1125:S1154,'control variables'!BA$7:BA$36)</f>
        <v>3.7745193294170449E-62</v>
      </c>
      <c r="AS1155" s="82">
        <f t="shared" ca="1" si="867"/>
        <v>9.6164607236863524E-62</v>
      </c>
      <c r="AT1155" s="10">
        <f ca="1">SUMPRODUCT(P1125:P1154,'control variables'!AT$7:AT$36)</f>
        <v>-2.1435595329941416E-63</v>
      </c>
      <c r="AU1155" s="10">
        <f ca="1">SUMPRODUCT(Q1125:Q1154,'control variables'!AU$7:AU$36)</f>
        <v>2.3252905251836917E-63</v>
      </c>
      <c r="AV1155" s="10">
        <f ca="1">SUMPRODUCT(R1125:R1154,'control variables'!AV$7:AV$36)</f>
        <v>1.0012887341762934E-60</v>
      </c>
      <c r="AW1155" s="10">
        <f ca="1">SUMPRODUCT(S1125:S1154,'control variables'!AW$7:AW$36)</f>
        <v>7.5012388260566808E-61</v>
      </c>
      <c r="AX1155" s="10">
        <f t="shared" ca="1" si="845"/>
        <v>1.7515943477741509E-60</v>
      </c>
      <c r="AY1155" s="82">
        <f ca="1">SUMPRODUCT(P1125:P1154,'control variables'!BB$7:BB$36)</f>
        <v>7.7692551588451623E-63</v>
      </c>
      <c r="AZ1155" s="82">
        <f ca="1">SUMPRODUCT(Q1125:Q1154,'control variables'!BC$7:BC$36)</f>
        <v>1.9811586800361721E-62</v>
      </c>
      <c r="BA1155" s="82">
        <f ca="1">SUMPRODUCT(R1125:R1154,'control variables'!BD$7:BD$36)</f>
        <v>1.3868719728960152E-61</v>
      </c>
      <c r="BB1155" s="82">
        <f ca="1">SUMPRODUCT(S1125:S1154,'control variables'!BE$7:BE$36)</f>
        <v>1.9708440755175799E-62</v>
      </c>
      <c r="BC1155" s="82">
        <f t="shared" ca="1" si="868"/>
        <v>1.8597648000398422E-61</v>
      </c>
      <c r="BD1155" s="10">
        <f ca="1">SUMPRODUCT(P1125:P1154,'control variables'!BF$7:BF$36)</f>
        <v>1.6252605076705336E-63</v>
      </c>
      <c r="BE1155" s="10">
        <f ca="1">SUMPRODUCT(Q1125:Q1154,'control variables'!BG$7:BG$36)</f>
        <v>1.8759857579395159E-63</v>
      </c>
      <c r="BF1155" s="10">
        <f ca="1">SUMPRODUCT(R1125:R1154,'control variables'!BH$7:BH$36)</f>
        <v>5.6189878203458475E-62</v>
      </c>
      <c r="BG1155" s="10">
        <f ca="1">SUMPRODUCT(S1125:S1154,'control variables'!BI$7:BI$36)</f>
        <v>1.2628536054325598E-61</v>
      </c>
      <c r="BH1155" s="10">
        <f t="shared" ca="1" si="869"/>
        <v>1.859764850123245E-61</v>
      </c>
      <c r="BI1155" s="82">
        <f t="shared" ca="1" si="846"/>
        <v>1.8749256694231829E-60</v>
      </c>
      <c r="BJ1155" s="82">
        <f t="shared" ca="1" si="847"/>
        <v>2.1741678382429949E-60</v>
      </c>
      <c r="BK1155" s="82">
        <f t="shared" ca="1" si="848"/>
        <v>7.2759817794095723E-60</v>
      </c>
      <c r="BL1155" s="82">
        <f t="shared" ca="1" si="849"/>
        <v>3.4266619910506262E-60</v>
      </c>
      <c r="BM1155" s="82">
        <f t="shared" ca="1" si="839"/>
        <v>1.4751737278126377E-59</v>
      </c>
      <c r="BN1155" s="10">
        <f ca="1">BN1154+BI1155-INDIRECT(ADDRESS(MAX($D1155-'key variables'!$B$9*30,34),scenario!BI$4),TRUE)</f>
        <v>9439390.0751690175</v>
      </c>
      <c r="BO1155" s="10">
        <f ca="1">BO1154+BJ1155-INDIRECT(ADDRESS(MAX($D1155-'key variables'!$B$9*30,34),scenario!BJ$4),TRUE)</f>
        <v>10895583.360992203</v>
      </c>
      <c r="BP1155" s="10">
        <f ca="1">BP1154+BK1155-INDIRECT(ADDRESS(MAX($D1155-'key variables'!$B$9*30,34),scenario!BK$4),TRUE)</f>
        <v>32531162.537994072</v>
      </c>
      <c r="BQ1155" s="10">
        <f ca="1">BQ1154+BL1155-INDIRECT(ADDRESS(MAX($D1155-'key variables'!$B$9*30,34),scenario!BL$4),TRUE)</f>
        <v>14415841.516535141</v>
      </c>
      <c r="BR1155" s="10">
        <f t="shared" ca="1" si="870"/>
        <v>67281977.490690395</v>
      </c>
      <c r="BS1155" s="82">
        <f t="shared" ca="1" si="851"/>
        <v>-2.3433848477536824E-9</v>
      </c>
      <c r="BT1155" s="82">
        <f t="shared" ca="1" si="852"/>
        <v>-3.4288309057018498E-10</v>
      </c>
      <c r="BU1155" s="82">
        <f t="shared" ca="1" si="853"/>
        <v>-4.2578247660364599E-9</v>
      </c>
      <c r="BV1155" s="82">
        <f t="shared" ca="1" si="854"/>
        <v>-2.9943922343414556E-9</v>
      </c>
      <c r="BW1155" s="82">
        <f t="shared" ca="1" si="871"/>
        <v>-9.9384849387017825E-9</v>
      </c>
      <c r="BX1155" s="10">
        <f t="shared" ca="1" si="855"/>
        <v>-1.8625994260191893E-12</v>
      </c>
      <c r="BY1155" s="10">
        <f t="shared" ca="1" si="856"/>
        <v>2.8902850229962428E-12</v>
      </c>
      <c r="BZ1155" s="10">
        <f t="shared" ca="1" si="857"/>
        <v>-3.5034723983035463E-11</v>
      </c>
      <c r="CA1155" s="10">
        <f t="shared" ca="1" si="858"/>
        <v>-2.0257049910634696E-11</v>
      </c>
      <c r="CB1155" s="10">
        <v>0</v>
      </c>
      <c r="CC1155" s="82">
        <f t="shared" ca="1" si="859"/>
        <v>3.9725652202851362E-13</v>
      </c>
      <c r="CD1155" s="82">
        <f t="shared" ca="1" si="860"/>
        <v>3.4270724516460853E-13</v>
      </c>
      <c r="CE1155" s="82">
        <f t="shared" ca="1" si="861"/>
        <v>1.8915613015532971E-10</v>
      </c>
      <c r="CF1155" s="82">
        <f t="shared" ca="1" si="862"/>
        <v>3.7028113764059381E-11</v>
      </c>
      <c r="CG1155" s="82">
        <f t="shared" ca="1" si="872"/>
        <v>2.269242076865822E-10</v>
      </c>
      <c r="CH1155" s="13" t="str">
        <f t="shared" ca="1" si="873"/>
        <v/>
      </c>
      <c r="CI1155" s="81">
        <f t="shared" ref="CI1155:CI1218" ca="1" si="882">BN1155/$J1155</f>
        <v>0.1131775965863165</v>
      </c>
      <c r="CJ1155" s="81">
        <f t="shared" ref="CJ1155:CJ1218" ca="1" si="883">BO1155/$J1155</f>
        <v>0.13063724757458739</v>
      </c>
      <c r="CK1155" s="81">
        <f t="shared" ref="CK1155:CK1218" ca="1" si="884">BP1155/$J1155</f>
        <v>0.39004625943939081</v>
      </c>
      <c r="CL1155" s="81">
        <f t="shared" ref="CL1155:CL1218" ca="1" si="885">BQ1155/$J1155</f>
        <v>0.17284488538116416</v>
      </c>
      <c r="CM1155" s="89">
        <f t="shared" ca="1" si="874"/>
        <v>0.80670598898145884</v>
      </c>
    </row>
    <row r="1156" spans="1:91" x14ac:dyDescent="0.3">
      <c r="A1156">
        <v>1091</v>
      </c>
      <c r="B1156" s="3">
        <f t="shared" si="838"/>
        <v>3.2194444444444446</v>
      </c>
      <c r="C1156" s="3">
        <f t="shared" si="875"/>
        <v>36.366666666666667</v>
      </c>
      <c r="D1156" s="4">
        <f t="shared" ca="1" si="863"/>
        <v>1156</v>
      </c>
      <c r="E1156" s="58">
        <f>(0.5*(COS(B1156*2*PI())+1)*('key variables'!$B$4-'key variables'!$B$6)+'key variables'!$B$6)/'key variables'!$B$4</f>
        <v>1</v>
      </c>
      <c r="F1156" s="10">
        <f t="shared" ca="1" si="876"/>
        <v>11689222.907461114</v>
      </c>
      <c r="G1156" s="10">
        <f t="shared" ca="1" si="877"/>
        <v>13492492.798713122</v>
      </c>
      <c r="H1156" s="10">
        <f t="shared" ca="1" si="878"/>
        <v>40309474.521088287</v>
      </c>
      <c r="I1156" s="10">
        <f t="shared" ca="1" si="879"/>
        <v>17912154.249750931</v>
      </c>
      <c r="J1156" s="10">
        <f t="shared" ca="1" si="864"/>
        <v>83403344.477013454</v>
      </c>
      <c r="K1156" s="82">
        <f t="shared" ca="1" si="840"/>
        <v>2249832.832292099</v>
      </c>
      <c r="L1156" s="82">
        <f t="shared" ca="1" si="841"/>
        <v>2596909.4377209195</v>
      </c>
      <c r="M1156" s="82">
        <f t="shared" ca="1" si="842"/>
        <v>7778311.98309422</v>
      </c>
      <c r="N1156" s="82">
        <f t="shared" ca="1" si="843"/>
        <v>3496312.733215793</v>
      </c>
      <c r="O1156" s="82">
        <f t="shared" ca="1" si="865"/>
        <v>16121366.986323033</v>
      </c>
      <c r="P1156" s="10">
        <f ca="1">IF(IF($A1156&gt;='key variables'!$B$26,K1156*SUMPRODUCT(Z1156:AC1156,'control variables'!$O$3:$R$3)/J1156+F$65*'key variables'!$B$25/scenario!J$65,K1156*SUMPRODUCT(Z1156:AC1156,'control variables'!$O$7:$R$7)/J1156+F$65*'key variables'!$B$25/scenario!J$65)&lt;'key variables'!$B$28,0,IF($A1156&gt;='key variables'!$B$26,K1156*SUMPRODUCT(Z1156:AC1156,'control variables'!$O$3:$R$3)/J1156+F$65*'key variables'!$B$25/scenario!J$65,K1156*SUMPRODUCT(Z1156:AC1156,'control variables'!$O$7:$R$7)/J1156+F$65*'key variables'!$B$25/scenario!J$65))</f>
        <v>2.283436061927498E-61</v>
      </c>
      <c r="Q1156" s="10">
        <f ca="1">IF(IF($A1156&gt;='key variables'!$B$26,L1156*SUMPRODUCT(Z1156:AC1156,'control variables'!$O$4:$R$4)/J1156+G$65*'key variables'!$B$25/scenario!J$65,L1156*SUMPRODUCT(Z1156:AC1156,'control variables'!$O$7:$R$7)/J1156+G$65*'key variables'!$B$25/scenario!J$65)&lt;'key variables'!$B$28,0,IF($A1156&gt;='key variables'!$B$26,L1156*SUMPRODUCT(Z1156:AC1156,'control variables'!$O$4:$R$4)/J1156+G$65*'key variables'!$B$25/scenario!J$65,L1156*SUMPRODUCT(Z1156:AC1156,'control variables'!$O$7:$R$7)/J1156+G$65*'key variables'!$B$25/scenario!J$65))</f>
        <v>2.635696561335418E-61</v>
      </c>
      <c r="R1156" s="10">
        <f ca="1">IF(IF($A1156&gt;='key variables'!$B$26,M1156*SUMPRODUCT(Z1156:AC1156,'control variables'!$O$5:$R$5)/J1156+H$65*'key variables'!$B$25/scenario!J$65,M1156*SUMPRODUCT(Z1156:AC1156,'control variables'!$O$7:$R$7)/J1156+H$65*'key variables'!$B$25/scenario!J$65)&lt;'key variables'!$B$28,0,IF($A1156&gt;='key variables'!$B$26,M1156*SUMPRODUCT(Z1156:AC1156,'control variables'!$O$5:$R$5)/J1156+H$65*'key variables'!$B$25/scenario!J$65,M1156*SUMPRODUCT(Z1156:AC1156,'control variables'!$O$7:$R$7)/J1156+H$65*'key variables'!$B$25/scenario!J$65))</f>
        <v>7.894487905141461E-61</v>
      </c>
      <c r="S1156" s="10">
        <f ca="1">IF(IF($A1156&gt;='key variables'!$B$26,N1156*SUMPRODUCT(Z1156:AC1156,'control variables'!$O$6:$R$6)/J1156+I$65*'key variables'!$B$25/scenario!J$65,N1156*SUMPRODUCT(Z1156:AC1156,'control variables'!$O$7:$R$7)/J1156+I$65*'key variables'!$B$25/scenario!J$65)&lt;'key variables'!$B$28,0,IF($A1156&gt;='key variables'!$B$26,N1156*SUMPRODUCT(Z1156:AC1156,'control variables'!$O$6:$R$6)/J1156+I$65*'key variables'!$B$25/scenario!J$65,N1156*SUMPRODUCT(Z1156:AC1156,'control variables'!$O$7:$R$7)/J1156+I$65*'key variables'!$B$25/scenario!J$65))</f>
        <v>3.5485332350971375E-61</v>
      </c>
      <c r="T1156" s="10">
        <f t="shared" ca="1" si="837"/>
        <v>1.6362153763501514E-60</v>
      </c>
      <c r="U1156" s="82">
        <f ca="1">SUMPRODUCT(P1126:P1155,'control variables'!AD$7:AD$36)</f>
        <v>4.8413068817538824E-61</v>
      </c>
      <c r="V1156" s="82">
        <f ca="1">SUMPRODUCT(Q1126:Q1155,'control variables'!AE$7:AE$36)</f>
        <v>5.588164307888274E-61</v>
      </c>
      <c r="W1156" s="82">
        <f ca="1">SUMPRODUCT(R1126:R1155,'control variables'!AF$7:AF$36)</f>
        <v>1.6737774821171092E-60</v>
      </c>
      <c r="X1156" s="82">
        <f ca="1">SUMPRODUCT(S1126:S1155,'control variables'!AG$7:AG$36)</f>
        <v>7.5235469289674432E-61</v>
      </c>
      <c r="Y1156" s="82">
        <f t="shared" ca="1" si="880"/>
        <v>3.469079293978069E-60</v>
      </c>
      <c r="Z1156" s="10">
        <f ca="1">IF($A1156&gt;='key variables'!$B$26,SUMPRODUCT(P1126:P1155,'control variables'!V$7:V$36)*$E1156,SUMPRODUCT(P1126:P1155,'control variables'!Z$7:Z$36)*$E1156)</f>
        <v>1.1813278900340397E-60</v>
      </c>
      <c r="AA1156" s="10">
        <f ca="1">IF($A1156&gt;='key variables'!$B$26,SUMPRODUCT(Q1126:Q1155,'control variables'!W$7:W$36)*$E1156,SUMPRODUCT(Q1126:Q1155,'control variables'!AA$7:AA$36)*$E1156)</f>
        <v>1.3635686628090067E-60</v>
      </c>
      <c r="AB1156" s="10">
        <f ca="1">IF($A1156&gt;='key variables'!$B$26,SUMPRODUCT(R1126:R1155,'control variables'!X$7:X$36)*$E1156,SUMPRODUCT(R1126:R1155,'control variables'!AB$7:AB$36)*$E1156)</f>
        <v>4.0841865009383036E-60</v>
      </c>
      <c r="AC1156" s="10">
        <f ca="1">IF($A1156&gt;='key variables'!$B$26,SUMPRODUCT(S1126:S1155,'control variables'!Y$7:Y$36)*$E1156,SUMPRODUCT(S1126:S1155,'control variables'!AC$7:AC$36)*$E1156)</f>
        <v>1.8358216151646586E-60</v>
      </c>
      <c r="AD1156" s="10">
        <f t="shared" ca="1" si="881"/>
        <v>8.4649046689460093E-60</v>
      </c>
      <c r="AE1156" s="82">
        <f ca="1">SUMPRODUCT(P1126:P1155,'control variables'!AL$7:AL$36)</f>
        <v>1.6084377167583712E-60</v>
      </c>
      <c r="AF1156" s="82">
        <f ca="1">SUMPRODUCT(Q1126:Q1155,'control variables'!AM$7:AM$36)</f>
        <v>1.8517133759649158E-60</v>
      </c>
      <c r="AG1156" s="82">
        <f ca="1">SUMPRODUCT(R1126:R1155,'control variables'!AN$7:AN$36)</f>
        <v>5.2797214863453335E-60</v>
      </c>
      <c r="AH1156" s="82">
        <f ca="1">SUMPRODUCT(S1126:S1155,'control variables'!AO$7:AO$36)</f>
        <v>2.2860670328015358E-60</v>
      </c>
      <c r="AI1156" s="82">
        <f t="shared" ca="1" si="844"/>
        <v>1.1025939611870156E-59</v>
      </c>
      <c r="AJ1156" s="10">
        <f ca="1">SUMPRODUCT(P1126:P1155,'control variables'!AP$7:AP$36)</f>
        <v>1.5368684942972321E-63</v>
      </c>
      <c r="AK1156" s="10">
        <f ca="1">SUMPRODUCT(Q1126:Q1155,'control variables'!AQ$7:AQ$36)</f>
        <v>4.4348942731339904E-63</v>
      </c>
      <c r="AL1156" s="10">
        <f ca="1">SUMPRODUCT(R1126:R1155,'control variables'!AR$7:AR$36)</f>
        <v>1.5940174470811657E-61</v>
      </c>
      <c r="AM1156" s="10">
        <f ca="1">SUMPRODUCT(S1126:S1155,'control variables'!AS$7:AS$36)</f>
        <v>1.194171586609677E-61</v>
      </c>
      <c r="AN1156" s="10">
        <f t="shared" ca="1" si="866"/>
        <v>2.8479066613651551E-61</v>
      </c>
      <c r="AO1156" s="82">
        <f ca="1">SUMPRODUCT(P1126:P1155,'control variables'!AX$7:AX$36)</f>
        <v>2.0899066154404628E-63</v>
      </c>
      <c r="AP1156" s="82">
        <f ca="1">SUMPRODUCT(Q1126:Q1155,'control variables'!AY$7:AY$36)</f>
        <v>4.8246235326412812E-63</v>
      </c>
      <c r="AQ1156" s="82">
        <f ca="1">SUMPRODUCT(R1126:R1155,'control variables'!AZ$7:AZ$36)</f>
        <v>4.3352409397991854E-62</v>
      </c>
      <c r="AR1156" s="82">
        <f ca="1">SUMPRODUCT(S1126:S1155,'control variables'!BA$7:BA$36)</f>
        <v>3.2477822378261651E-62</v>
      </c>
      <c r="AS1156" s="82">
        <f t="shared" ca="1" si="867"/>
        <v>8.2744761924335245E-62</v>
      </c>
      <c r="AT1156" s="10">
        <f ca="1">SUMPRODUCT(P1126:P1155,'control variables'!AT$7:AT$36)</f>
        <v>-1.8444241423600126E-63</v>
      </c>
      <c r="AU1156" s="10">
        <f ca="1">SUMPRODUCT(Q1126:Q1155,'control variables'!AU$7:AU$36)</f>
        <v>2.0007944340408084E-63</v>
      </c>
      <c r="AV1156" s="10">
        <f ca="1">SUMPRODUCT(R1126:R1155,'control variables'!AV$7:AV$36)</f>
        <v>8.6155811693656344E-61</v>
      </c>
      <c r="AW1156" s="10">
        <f ca="1">SUMPRODUCT(S1126:S1155,'control variables'!AW$7:AW$36)</f>
        <v>6.4544351465068596E-61</v>
      </c>
      <c r="AX1156" s="10">
        <f t="shared" ca="1" si="845"/>
        <v>1.5071580018789302E-60</v>
      </c>
      <c r="AY1156" s="82">
        <f ca="1">SUMPRODUCT(P1126:P1155,'control variables'!BB$7:BB$36)</f>
        <v>6.6850495927738959E-63</v>
      </c>
      <c r="AZ1156" s="82">
        <f ca="1">SUMPRODUCT(Q1126:Q1155,'control variables'!BC$7:BC$36)</f>
        <v>1.7046864540313179E-62</v>
      </c>
      <c r="BA1156" s="82">
        <f ca="1">SUMPRODUCT(R1126:R1155,'control variables'!BD$7:BD$36)</f>
        <v>1.1933329164872149E-61</v>
      </c>
      <c r="BB1156" s="82">
        <f ca="1">SUMPRODUCT(S1126:S1155,'control variables'!BE$7:BE$36)</f>
        <v>1.6958112605504945E-62</v>
      </c>
      <c r="BC1156" s="82">
        <f t="shared" ca="1" si="868"/>
        <v>1.6002331838731351E-61</v>
      </c>
      <c r="BD1156" s="10">
        <f ca="1">SUMPRODUCT(P1126:P1155,'control variables'!BF$7:BF$36)</f>
        <v>1.3984541468669415E-63</v>
      </c>
      <c r="BE1156" s="10">
        <f ca="1">SUMPRODUCT(Q1126:Q1155,'control variables'!BG$7:BG$36)</f>
        <v>1.6141904945528032E-63</v>
      </c>
      <c r="BF1156" s="10">
        <f ca="1">SUMPRODUCT(R1126:R1155,'control variables'!BH$7:BH$36)</f>
        <v>4.8348537243546984E-62</v>
      </c>
      <c r="BG1156" s="10">
        <f ca="1">SUMPRODUCT(S1126:S1155,'control variables'!BI$7:BI$36)</f>
        <v>1.0866214081176931E-61</v>
      </c>
      <c r="BH1156" s="10">
        <f t="shared" ca="1" si="869"/>
        <v>1.6002332269673603E-61</v>
      </c>
      <c r="BI1156" s="82">
        <f t="shared" ca="1" si="846"/>
        <v>1.6132783422087851E-60</v>
      </c>
      <c r="BJ1156" s="82">
        <f t="shared" ca="1" si="847"/>
        <v>1.8707610349392697E-60</v>
      </c>
      <c r="BK1156" s="82">
        <f t="shared" ca="1" si="848"/>
        <v>6.2606128949306187E-60</v>
      </c>
      <c r="BL1156" s="82">
        <f t="shared" ca="1" si="849"/>
        <v>2.9484686600577264E-60</v>
      </c>
      <c r="BM1156" s="82">
        <f t="shared" ca="1" si="839"/>
        <v>1.2693120932136401E-59</v>
      </c>
      <c r="BN1156" s="10">
        <f ca="1">BN1155+BI1156-INDIRECT(ADDRESS(MAX($D1156-'key variables'!$B$9*30,34),scenario!BI$4),TRUE)</f>
        <v>9439390.0751690175</v>
      </c>
      <c r="BO1156" s="10">
        <f ca="1">BO1155+BJ1156-INDIRECT(ADDRESS(MAX($D1156-'key variables'!$B$9*30,34),scenario!BJ$4),TRUE)</f>
        <v>10895583.360992203</v>
      </c>
      <c r="BP1156" s="10">
        <f ca="1">BP1155+BK1156-INDIRECT(ADDRESS(MAX($D1156-'key variables'!$B$9*30,34),scenario!BK$4),TRUE)</f>
        <v>32531162.537994072</v>
      </c>
      <c r="BQ1156" s="10">
        <f ca="1">BQ1155+BL1156-INDIRECT(ADDRESS(MAX($D1156-'key variables'!$B$9*30,34),scenario!BL$4),TRUE)</f>
        <v>14415841.516535141</v>
      </c>
      <c r="BR1156" s="10">
        <f t="shared" ca="1" si="870"/>
        <v>67281977.490690395</v>
      </c>
      <c r="BS1156" s="82">
        <f t="shared" ca="1" si="851"/>
        <v>-2.3433848477536824E-9</v>
      </c>
      <c r="BT1156" s="82">
        <f t="shared" ca="1" si="852"/>
        <v>-3.4288309057018498E-10</v>
      </c>
      <c r="BU1156" s="82">
        <f t="shared" ca="1" si="853"/>
        <v>-4.2578247660364599E-9</v>
      </c>
      <c r="BV1156" s="82">
        <f t="shared" ca="1" si="854"/>
        <v>-2.9943922343414556E-9</v>
      </c>
      <c r="BW1156" s="82">
        <f t="shared" ca="1" si="871"/>
        <v>-9.9384849387017825E-9</v>
      </c>
      <c r="BX1156" s="10">
        <f t="shared" ca="1" si="855"/>
        <v>-1.8625994260191893E-12</v>
      </c>
      <c r="BY1156" s="10">
        <f t="shared" ca="1" si="856"/>
        <v>2.8902850229962428E-12</v>
      </c>
      <c r="BZ1156" s="10">
        <f t="shared" ca="1" si="857"/>
        <v>-3.5034723983035463E-11</v>
      </c>
      <c r="CA1156" s="10">
        <f t="shared" ca="1" si="858"/>
        <v>-2.0257049910634696E-11</v>
      </c>
      <c r="CB1156" s="10">
        <v>0</v>
      </c>
      <c r="CC1156" s="82">
        <f t="shared" ca="1" si="859"/>
        <v>3.9725652202851362E-13</v>
      </c>
      <c r="CD1156" s="82">
        <f t="shared" ca="1" si="860"/>
        <v>3.4270724516460853E-13</v>
      </c>
      <c r="CE1156" s="82">
        <f t="shared" ca="1" si="861"/>
        <v>1.8915613015532971E-10</v>
      </c>
      <c r="CF1156" s="82">
        <f t="shared" ca="1" si="862"/>
        <v>3.7028113764059381E-11</v>
      </c>
      <c r="CG1156" s="82">
        <f t="shared" ca="1" si="872"/>
        <v>2.269242076865822E-10</v>
      </c>
      <c r="CH1156" s="13" t="str">
        <f t="shared" ca="1" si="873"/>
        <v/>
      </c>
      <c r="CI1156" s="81">
        <f t="shared" ca="1" si="882"/>
        <v>0.1131775965863165</v>
      </c>
      <c r="CJ1156" s="81">
        <f t="shared" ca="1" si="883"/>
        <v>0.13063724757458739</v>
      </c>
      <c r="CK1156" s="81">
        <f t="shared" ca="1" si="884"/>
        <v>0.39004625943939081</v>
      </c>
      <c r="CL1156" s="81">
        <f t="shared" ca="1" si="885"/>
        <v>0.17284488538116416</v>
      </c>
      <c r="CM1156" s="89">
        <f t="shared" ca="1" si="874"/>
        <v>0.80670598898145884</v>
      </c>
    </row>
    <row r="1157" spans="1:91" x14ac:dyDescent="0.3">
      <c r="A1157">
        <v>1092</v>
      </c>
      <c r="B1157" s="3">
        <f t="shared" si="838"/>
        <v>3.2222222222222223</v>
      </c>
      <c r="C1157" s="3">
        <f t="shared" si="875"/>
        <v>36.4</v>
      </c>
      <c r="D1157" s="4">
        <f t="shared" ca="1" si="863"/>
        <v>1157</v>
      </c>
      <c r="E1157" s="58">
        <f>(0.5*(COS(B1157*2*PI())+1)*('key variables'!$B$4-'key variables'!$B$6)+'key variables'!$B$6)/'key variables'!$B$4</f>
        <v>1</v>
      </c>
      <c r="F1157" s="10">
        <f t="shared" ca="1" si="876"/>
        <v>11689222.907461114</v>
      </c>
      <c r="G1157" s="10">
        <f t="shared" ca="1" si="877"/>
        <v>13492492.798713122</v>
      </c>
      <c r="H1157" s="10">
        <f t="shared" ca="1" si="878"/>
        <v>40309474.521088287</v>
      </c>
      <c r="I1157" s="10">
        <f t="shared" ca="1" si="879"/>
        <v>17912154.249750931</v>
      </c>
      <c r="J1157" s="10">
        <f t="shared" ca="1" si="864"/>
        <v>83403344.477013454</v>
      </c>
      <c r="K1157" s="82">
        <f t="shared" ca="1" si="840"/>
        <v>2249832.832292099</v>
      </c>
      <c r="L1157" s="82">
        <f t="shared" ca="1" si="841"/>
        <v>2596909.4377209195</v>
      </c>
      <c r="M1157" s="82">
        <f t="shared" ca="1" si="842"/>
        <v>7778311.98309422</v>
      </c>
      <c r="N1157" s="82">
        <f t="shared" ca="1" si="843"/>
        <v>3496312.733215793</v>
      </c>
      <c r="O1157" s="82">
        <f t="shared" ca="1" si="865"/>
        <v>16121366.986323033</v>
      </c>
      <c r="P1157" s="10">
        <f ca="1">IF(IF($A1157&gt;='key variables'!$B$26,K1157*SUMPRODUCT(Z1157:AC1157,'control variables'!$O$3:$R$3)/J1157+F$65*'key variables'!$B$25/scenario!J$65,K1157*SUMPRODUCT(Z1157:AC1157,'control variables'!$O$7:$R$7)/J1157+F$65*'key variables'!$B$25/scenario!J$65)&lt;'key variables'!$B$28,0,IF($A1157&gt;='key variables'!$B$26,K1157*SUMPRODUCT(Z1157:AC1157,'control variables'!$O$3:$R$3)/J1157+F$65*'key variables'!$B$25/scenario!J$65,K1157*SUMPRODUCT(Z1157:AC1157,'control variables'!$O$7:$R$7)/J1157+F$65*'key variables'!$B$25/scenario!J$65))</f>
        <v>1.964780793501787E-61</v>
      </c>
      <c r="Q1157" s="10">
        <f ca="1">IF(IF($A1157&gt;='key variables'!$B$26,L1157*SUMPRODUCT(Z1157:AC1157,'control variables'!$O$4:$R$4)/J1157+G$65*'key variables'!$B$25/scenario!J$65,L1157*SUMPRODUCT(Z1157:AC1157,'control variables'!$O$7:$R$7)/J1157+G$65*'key variables'!$B$25/scenario!J$65)&lt;'key variables'!$B$28,0,IF($A1157&gt;='key variables'!$B$26,L1157*SUMPRODUCT(Z1157:AC1157,'control variables'!$O$4:$R$4)/J1157+G$65*'key variables'!$B$25/scenario!J$65,L1157*SUMPRODUCT(Z1157:AC1157,'control variables'!$O$7:$R$7)/J1157+G$65*'key variables'!$B$25/scenario!J$65))</f>
        <v>2.2678830677830294E-61</v>
      </c>
      <c r="R1157" s="10">
        <f ca="1">IF(IF($A1157&gt;='key variables'!$B$26,M1157*SUMPRODUCT(Z1157:AC1157,'control variables'!$O$5:$R$5)/J1157+H$65*'key variables'!$B$25/scenario!J$65,M1157*SUMPRODUCT(Z1157:AC1157,'control variables'!$O$7:$R$7)/J1157+H$65*'key variables'!$B$25/scenario!J$65)&lt;'key variables'!$B$28,0,IF($A1157&gt;='key variables'!$B$26,M1157*SUMPRODUCT(Z1157:AC1157,'control variables'!$O$5:$R$5)/J1157+H$65*'key variables'!$B$25/scenario!J$65,M1157*SUMPRODUCT(Z1157:AC1157,'control variables'!$O$7:$R$7)/J1157+H$65*'key variables'!$B$25/scenario!J$65))</f>
        <v>6.7928060124709515E-61</v>
      </c>
      <c r="S1157" s="10">
        <f ca="1">IF(IF($A1157&gt;='key variables'!$B$26,N1157*SUMPRODUCT(Z1157:AC1157,'control variables'!$O$6:$R$6)/J1157+I$65*'key variables'!$B$25/scenario!J$65,N1157*SUMPRODUCT(Z1157:AC1157,'control variables'!$O$7:$R$7)/J1157+I$65*'key variables'!$B$25/scenario!J$65)&lt;'key variables'!$B$28,0,IF($A1157&gt;='key variables'!$B$26,N1157*SUMPRODUCT(Z1157:AC1157,'control variables'!$O$6:$R$6)/J1157+I$65*'key variables'!$B$25/scenario!J$65,N1157*SUMPRODUCT(Z1157:AC1157,'control variables'!$O$7:$R$7)/J1157+I$65*'key variables'!$B$25/scenario!J$65))</f>
        <v>3.0533326777437E-61</v>
      </c>
      <c r="T1157" s="10">
        <f t="shared" ref="T1157:T1220" ca="1" si="886">SUM(P1157:S1157)</f>
        <v>1.4078802551499466E-60</v>
      </c>
      <c r="U1157" s="82">
        <f ca="1">SUMPRODUCT(P1127:P1156,'control variables'!AD$7:AD$36)</f>
        <v>4.1656987621929216E-61</v>
      </c>
      <c r="V1157" s="82">
        <f ca="1">SUMPRODUCT(Q1127:Q1156,'control variables'!AE$7:AE$36)</f>
        <v>4.8083316568991388E-61</v>
      </c>
      <c r="W1157" s="82">
        <f ca="1">SUMPRODUCT(R1127:R1156,'control variables'!AF$7:AF$36)</f>
        <v>1.4402005400070162E-60</v>
      </c>
      <c r="X1157" s="82">
        <f ca="1">SUMPRODUCT(S1127:S1156,'control variables'!AG$7:AG$36)</f>
        <v>6.4736301364035908E-61</v>
      </c>
      <c r="Y1157" s="82">
        <f t="shared" ca="1" si="880"/>
        <v>2.984966595556581E-60</v>
      </c>
      <c r="Z1157" s="10">
        <f ca="1">IF($A1157&gt;='key variables'!$B$26,SUMPRODUCT(P1127:P1156,'control variables'!V$7:V$36)*$E1157,SUMPRODUCT(P1127:P1156,'control variables'!Z$7:Z$36)*$E1157)</f>
        <v>1.0164726693541063E-60</v>
      </c>
      <c r="AA1157" s="10">
        <f ca="1">IF($A1157&gt;='key variables'!$B$26,SUMPRODUCT(Q1127:Q1156,'control variables'!W$7:W$36)*$E1157,SUMPRODUCT(Q1127:Q1156,'control variables'!AA$7:AA$36)*$E1157)</f>
        <v>1.1732816013453662E-60</v>
      </c>
      <c r="AB1157" s="10">
        <f ca="1">IF($A1157&gt;='key variables'!$B$26,SUMPRODUCT(R1127:R1156,'control variables'!X$7:X$36)*$E1157,SUMPRODUCT(R1127:R1156,'control variables'!AB$7:AB$36)*$E1157)</f>
        <v>3.5142351160685304E-60</v>
      </c>
      <c r="AC1157" s="10">
        <f ca="1">IF($A1157&gt;='key variables'!$B$26,SUMPRODUCT(S1127:S1156,'control variables'!Y$7:Y$36)*$E1157,SUMPRODUCT(S1127:S1156,'control variables'!AC$7:AC$36)*$E1157)</f>
        <v>1.5796312889646729E-60</v>
      </c>
      <c r="AD1157" s="10">
        <f t="shared" ca="1" si="881"/>
        <v>7.2836206757326753E-60</v>
      </c>
      <c r="AE1157" s="82">
        <f ca="1">SUMPRODUCT(P1127:P1156,'control variables'!AL$7:AL$36)</f>
        <v>1.3839789894371284E-60</v>
      </c>
      <c r="AF1157" s="82">
        <f ca="1">SUMPRODUCT(Q1127:Q1156,'control variables'!AM$7:AM$36)</f>
        <v>1.5933053422547449E-60</v>
      </c>
      <c r="AG1157" s="82">
        <f ca="1">SUMPRODUCT(R1127:R1156,'control variables'!AN$7:AN$36)</f>
        <v>4.5429322696487168E-60</v>
      </c>
      <c r="AH1157" s="82">
        <f ca="1">SUMPRODUCT(S1127:S1156,'control variables'!AO$7:AO$36)</f>
        <v>1.9670446103555893E-60</v>
      </c>
      <c r="AI1157" s="82">
        <f t="shared" ca="1" si="844"/>
        <v>9.4872612116961796E-60</v>
      </c>
      <c r="AJ1157" s="10">
        <f ca="1">SUMPRODUCT(P1127:P1156,'control variables'!AP$7:AP$36)</f>
        <v>1.3223973073212723E-63</v>
      </c>
      <c r="AK1157" s="10">
        <f ca="1">SUMPRODUCT(Q1127:Q1156,'control variables'!AQ$7:AQ$36)</f>
        <v>3.8160013474208681E-63</v>
      </c>
      <c r="AL1157" s="10">
        <f ca="1">SUMPRODUCT(R1127:R1156,'control variables'!AR$7:AR$36)</f>
        <v>1.3715710795458513E-61</v>
      </c>
      <c r="AM1157" s="10">
        <f ca="1">SUMPRODUCT(S1127:S1156,'control variables'!AS$7:AS$36)</f>
        <v>1.0275240181394431E-61</v>
      </c>
      <c r="AN1157" s="10">
        <f t="shared" ca="1" si="866"/>
        <v>2.450479084232716E-61</v>
      </c>
      <c r="AO1157" s="82">
        <f ca="1">SUMPRODUCT(P1127:P1156,'control variables'!AX$7:AX$36)</f>
        <v>1.7982585309455114E-63</v>
      </c>
      <c r="AP1157" s="82">
        <f ca="1">SUMPRODUCT(Q1127:Q1156,'control variables'!AY$7:AY$36)</f>
        <v>4.1513435873516967E-63</v>
      </c>
      <c r="AQ1157" s="82">
        <f ca="1">SUMPRODUCT(R1127:R1156,'control variables'!AZ$7:AZ$36)</f>
        <v>3.7302547138236999E-62</v>
      </c>
      <c r="AR1157" s="82">
        <f ca="1">SUMPRODUCT(S1127:S1156,'control variables'!BA$7:BA$36)</f>
        <v>2.7945517147393253E-62</v>
      </c>
      <c r="AS1157" s="82">
        <f t="shared" ca="1" si="867"/>
        <v>7.1197666403927462E-62</v>
      </c>
      <c r="AT1157" s="10">
        <f ca="1">SUMPRODUCT(P1127:P1156,'control variables'!AT$7:AT$36)</f>
        <v>-1.587033326836818E-63</v>
      </c>
      <c r="AU1157" s="10">
        <f ca="1">SUMPRODUCT(Q1127:Q1156,'control variables'!AU$7:AU$36)</f>
        <v>1.7215820233785365E-63</v>
      </c>
      <c r="AV1157" s="10">
        <f ca="1">SUMPRODUCT(R1127:R1156,'control variables'!AV$7:AV$36)</f>
        <v>7.4132701539872353E-61</v>
      </c>
      <c r="AW1157" s="10">
        <f ca="1">SUMPRODUCT(S1127:S1156,'control variables'!AW$7:AW$36)</f>
        <v>5.5537137300243925E-61</v>
      </c>
      <c r="AX1157" s="10">
        <f t="shared" ca="1" si="845"/>
        <v>1.2968329370977045E-60</v>
      </c>
      <c r="AY1157" s="82">
        <f ca="1">SUMPRODUCT(P1127:P1156,'control variables'!BB$7:BB$36)</f>
        <v>5.7521457519602475E-63</v>
      </c>
      <c r="AZ1157" s="82">
        <f ca="1">SUMPRODUCT(Q1127:Q1156,'control variables'!BC$7:BC$36)</f>
        <v>1.4667961409859465E-62</v>
      </c>
      <c r="BA1157" s="82">
        <f ca="1">SUMPRODUCT(R1127:R1156,'control variables'!BD$7:BD$36)</f>
        <v>1.0268023850811888E-61</v>
      </c>
      <c r="BB1157" s="82">
        <f ca="1">SUMPRODUCT(S1127:S1156,'control variables'!BE$7:BE$36)</f>
        <v>1.4591594876193465E-62</v>
      </c>
      <c r="BC1157" s="82">
        <f t="shared" ca="1" si="868"/>
        <v>1.3769194054613206E-61</v>
      </c>
      <c r="BD1157" s="10">
        <f ca="1">SUMPRODUCT(P1127:P1156,'control variables'!BF$7:BF$36)</f>
        <v>1.2032987891229756E-63</v>
      </c>
      <c r="BE1157" s="10">
        <f ca="1">SUMPRODUCT(Q1127:Q1156,'control variables'!BG$7:BG$36)</f>
        <v>1.388928962641214E-63</v>
      </c>
      <c r="BF1157" s="10">
        <f ca="1">SUMPRODUCT(R1127:R1156,'control variables'!BH$7:BH$36)</f>
        <v>4.1601461478995931E-62</v>
      </c>
      <c r="BG1157" s="10">
        <f ca="1">SUMPRODUCT(S1127:S1156,'control variables'!BI$7:BI$36)</f>
        <v>9.3498255023411227E-62</v>
      </c>
      <c r="BH1157" s="10">
        <f t="shared" ca="1" si="869"/>
        <v>1.3769194425417135E-61</v>
      </c>
      <c r="BI1157" s="82">
        <f t="shared" ca="1" si="846"/>
        <v>1.3881441018622518E-60</v>
      </c>
      <c r="BJ1157" s="82">
        <f t="shared" ca="1" si="847"/>
        <v>1.6096948856879831E-60</v>
      </c>
      <c r="BK1157" s="82">
        <f t="shared" ca="1" si="848"/>
        <v>5.3869395235555596E-60</v>
      </c>
      <c r="BL1157" s="82">
        <f t="shared" ca="1" si="849"/>
        <v>2.537007578234222E-60</v>
      </c>
      <c r="BM1157" s="82">
        <f t="shared" ca="1" si="839"/>
        <v>1.0921786089340016E-59</v>
      </c>
      <c r="BN1157" s="10">
        <f ca="1">BN1156+BI1157-INDIRECT(ADDRESS(MAX($D1157-'key variables'!$B$9*30,34),scenario!BI$4),TRUE)</f>
        <v>9439390.0751690175</v>
      </c>
      <c r="BO1157" s="10">
        <f ca="1">BO1156+BJ1157-INDIRECT(ADDRESS(MAX($D1157-'key variables'!$B$9*30,34),scenario!BJ$4),TRUE)</f>
        <v>10895583.360992203</v>
      </c>
      <c r="BP1157" s="10">
        <f ca="1">BP1156+BK1157-INDIRECT(ADDRESS(MAX($D1157-'key variables'!$B$9*30,34),scenario!BK$4),TRUE)</f>
        <v>32531162.537994072</v>
      </c>
      <c r="BQ1157" s="10">
        <f ca="1">BQ1156+BL1157-INDIRECT(ADDRESS(MAX($D1157-'key variables'!$B$9*30,34),scenario!BL$4),TRUE)</f>
        <v>14415841.516535141</v>
      </c>
      <c r="BR1157" s="10">
        <f t="shared" ca="1" si="870"/>
        <v>67281977.490690395</v>
      </c>
      <c r="BS1157" s="82">
        <f t="shared" ca="1" si="851"/>
        <v>-2.3433848477536824E-9</v>
      </c>
      <c r="BT1157" s="82">
        <f t="shared" ca="1" si="852"/>
        <v>-3.4288309057018498E-10</v>
      </c>
      <c r="BU1157" s="82">
        <f t="shared" ca="1" si="853"/>
        <v>-4.2578247660364599E-9</v>
      </c>
      <c r="BV1157" s="82">
        <f t="shared" ca="1" si="854"/>
        <v>-2.9943922343414556E-9</v>
      </c>
      <c r="BW1157" s="82">
        <f t="shared" ca="1" si="871"/>
        <v>-9.9384849387017825E-9</v>
      </c>
      <c r="BX1157" s="10">
        <f t="shared" ca="1" si="855"/>
        <v>-1.8625994260191893E-12</v>
      </c>
      <c r="BY1157" s="10">
        <f t="shared" ca="1" si="856"/>
        <v>2.8902850229962428E-12</v>
      </c>
      <c r="BZ1157" s="10">
        <f t="shared" ca="1" si="857"/>
        <v>-3.5034723983035463E-11</v>
      </c>
      <c r="CA1157" s="10">
        <f t="shared" ca="1" si="858"/>
        <v>-2.0257049910634696E-11</v>
      </c>
      <c r="CB1157" s="10">
        <v>0</v>
      </c>
      <c r="CC1157" s="82">
        <f t="shared" ca="1" si="859"/>
        <v>3.9725652202851362E-13</v>
      </c>
      <c r="CD1157" s="82">
        <f t="shared" ca="1" si="860"/>
        <v>3.4270724516460853E-13</v>
      </c>
      <c r="CE1157" s="82">
        <f t="shared" ca="1" si="861"/>
        <v>1.8915613015532971E-10</v>
      </c>
      <c r="CF1157" s="82">
        <f t="shared" ca="1" si="862"/>
        <v>3.7028113764059381E-11</v>
      </c>
      <c r="CG1157" s="82">
        <f t="shared" ca="1" si="872"/>
        <v>2.269242076865822E-10</v>
      </c>
      <c r="CH1157" s="13" t="str">
        <f t="shared" ca="1" si="873"/>
        <v/>
      </c>
      <c r="CI1157" s="81">
        <f t="shared" ca="1" si="882"/>
        <v>0.1131775965863165</v>
      </c>
      <c r="CJ1157" s="81">
        <f t="shared" ca="1" si="883"/>
        <v>0.13063724757458739</v>
      </c>
      <c r="CK1157" s="81">
        <f t="shared" ca="1" si="884"/>
        <v>0.39004625943939081</v>
      </c>
      <c r="CL1157" s="81">
        <f t="shared" ca="1" si="885"/>
        <v>0.17284488538116416</v>
      </c>
      <c r="CM1157" s="89">
        <f t="shared" ca="1" si="874"/>
        <v>0.80670598898145884</v>
      </c>
    </row>
    <row r="1158" spans="1:91" x14ac:dyDescent="0.3">
      <c r="A1158">
        <v>1093</v>
      </c>
      <c r="B1158" s="3">
        <f t="shared" ref="B1158:B1221" si="887">(A1158+68)/360</f>
        <v>3.2250000000000001</v>
      </c>
      <c r="C1158" s="3">
        <f t="shared" si="875"/>
        <v>36.43333333333333</v>
      </c>
      <c r="D1158" s="4">
        <f t="shared" ca="1" si="863"/>
        <v>1158</v>
      </c>
      <c r="E1158" s="58">
        <f>(0.5*(COS(B1158*2*PI())+1)*('key variables'!$B$4-'key variables'!$B$6)+'key variables'!$B$6)/'key variables'!$B$4</f>
        <v>1</v>
      </c>
      <c r="F1158" s="10">
        <f t="shared" ca="1" si="876"/>
        <v>11689222.907461114</v>
      </c>
      <c r="G1158" s="10">
        <f t="shared" ca="1" si="877"/>
        <v>13492492.798713122</v>
      </c>
      <c r="H1158" s="10">
        <f t="shared" ca="1" si="878"/>
        <v>40309474.521088287</v>
      </c>
      <c r="I1158" s="10">
        <f t="shared" ca="1" si="879"/>
        <v>17912154.249750931</v>
      </c>
      <c r="J1158" s="10">
        <f t="shared" ca="1" si="864"/>
        <v>83403344.477013454</v>
      </c>
      <c r="K1158" s="82">
        <f t="shared" ca="1" si="840"/>
        <v>2249832.832292099</v>
      </c>
      <c r="L1158" s="82">
        <f t="shared" ca="1" si="841"/>
        <v>2596909.4377209195</v>
      </c>
      <c r="M1158" s="82">
        <f t="shared" ca="1" si="842"/>
        <v>7778311.98309422</v>
      </c>
      <c r="N1158" s="82">
        <f t="shared" ca="1" si="843"/>
        <v>3496312.733215793</v>
      </c>
      <c r="O1158" s="82">
        <f t="shared" ca="1" si="865"/>
        <v>16121366.986323033</v>
      </c>
      <c r="P1158" s="10">
        <f ca="1">IF(IF($A1158&gt;='key variables'!$B$26,K1158*SUMPRODUCT(Z1158:AC1158,'control variables'!$O$3:$R$3)/J1158+F$65*'key variables'!$B$25/scenario!J$65,K1158*SUMPRODUCT(Z1158:AC1158,'control variables'!$O$7:$R$7)/J1158+F$65*'key variables'!$B$25/scenario!J$65)&lt;'key variables'!$B$28,0,IF($A1158&gt;='key variables'!$B$26,K1158*SUMPRODUCT(Z1158:AC1158,'control variables'!$O$3:$R$3)/J1158+F$65*'key variables'!$B$25/scenario!J$65,K1158*SUMPRODUCT(Z1158:AC1158,'control variables'!$O$7:$R$7)/J1158+F$65*'key variables'!$B$25/scenario!J$65))</f>
        <v>1.6905941142292793E-61</v>
      </c>
      <c r="Q1158" s="10">
        <f ca="1">IF(IF($A1158&gt;='key variables'!$B$26,L1158*SUMPRODUCT(Z1158:AC1158,'control variables'!$O$4:$R$4)/J1158+G$65*'key variables'!$B$25/scenario!J$65,L1158*SUMPRODUCT(Z1158:AC1158,'control variables'!$O$7:$R$7)/J1158+G$65*'key variables'!$B$25/scenario!J$65)&lt;'key variables'!$B$28,0,IF($A1158&gt;='key variables'!$B$26,L1158*SUMPRODUCT(Z1158:AC1158,'control variables'!$O$4:$R$4)/J1158+G$65*'key variables'!$B$25/scenario!J$65,L1158*SUMPRODUCT(Z1158:AC1158,'control variables'!$O$7:$R$7)/J1158+G$65*'key variables'!$B$25/scenario!J$65))</f>
        <v>1.9513982317186898E-61</v>
      </c>
      <c r="R1158" s="10">
        <f ca="1">IF(IF($A1158&gt;='key variables'!$B$26,M1158*SUMPRODUCT(Z1158:AC1158,'control variables'!$O$5:$R$5)/J1158+H$65*'key variables'!$B$25/scenario!J$65,M1158*SUMPRODUCT(Z1158:AC1158,'control variables'!$O$7:$R$7)/J1158+H$65*'key variables'!$B$25/scenario!J$65)&lt;'key variables'!$B$28,0,IF($A1158&gt;='key variables'!$B$26,M1158*SUMPRODUCT(Z1158:AC1158,'control variables'!$O$5:$R$5)/J1158+H$65*'key variables'!$B$25/scenario!J$65,M1158*SUMPRODUCT(Z1158:AC1158,'control variables'!$O$7:$R$7)/J1158+H$65*'key variables'!$B$25/scenario!J$65))</f>
        <v>5.8448646799509779E-61</v>
      </c>
      <c r="S1158" s="10">
        <f ca="1">IF(IF($A1158&gt;='key variables'!$B$26,N1158*SUMPRODUCT(Z1158:AC1158,'control variables'!$O$6:$R$6)/J1158+I$65*'key variables'!$B$25/scenario!J$65,N1158*SUMPRODUCT(Z1158:AC1158,'control variables'!$O$7:$R$7)/J1158+I$65*'key variables'!$B$25/scenario!J$65)&lt;'key variables'!$B$28,0,IF($A1158&gt;='key variables'!$B$26,N1158*SUMPRODUCT(Z1158:AC1158,'control variables'!$O$6:$R$6)/J1158+I$65*'key variables'!$B$25/scenario!J$65,N1158*SUMPRODUCT(Z1158:AC1158,'control variables'!$O$7:$R$7)/J1158+I$65*'key variables'!$B$25/scenario!J$65))</f>
        <v>2.6272377411514683E-61</v>
      </c>
      <c r="T1158" s="10">
        <f t="shared" ca="1" si="886"/>
        <v>1.2114094767050416E-60</v>
      </c>
      <c r="U1158" s="82">
        <f ca="1">SUMPRODUCT(P1128:P1157,'control variables'!AD$7:AD$36)</f>
        <v>3.5843722782244007E-61</v>
      </c>
      <c r="V1158" s="82">
        <f ca="1">SUMPRODUCT(Q1128:Q1157,'control variables'!AE$7:AE$36)</f>
        <v>4.1373252554693227E-61</v>
      </c>
      <c r="W1158" s="82">
        <f ca="1">SUMPRODUCT(R1128:R1157,'control variables'!AF$7:AF$36)</f>
        <v>1.2392194408141626E-60</v>
      </c>
      <c r="X1158" s="82">
        <f ca="1">SUMPRODUCT(S1128:S1157,'control variables'!AG$7:AG$36)</f>
        <v>5.5702300442358438E-61</v>
      </c>
      <c r="Y1158" s="82">
        <f t="shared" ca="1" si="880"/>
        <v>2.5684121986071193E-60</v>
      </c>
      <c r="Z1158" s="10">
        <f ca="1">IF($A1158&gt;='key variables'!$B$26,SUMPRODUCT(P1128:P1157,'control variables'!V$7:V$36)*$E1158,SUMPRODUCT(P1128:P1157,'control variables'!Z$7:Z$36)*$E1158)</f>
        <v>8.7462312221722843E-61</v>
      </c>
      <c r="AA1158" s="10">
        <f ca="1">IF($A1158&gt;='key variables'!$B$26,SUMPRODUCT(Q1128:Q1157,'control variables'!W$7:W$36)*$E1158,SUMPRODUCT(Q1128:Q1157,'control variables'!AA$7:AA$36)*$E1158)</f>
        <v>1.0095492464748463E-60</v>
      </c>
      <c r="AB1158" s="10">
        <f ca="1">IF($A1158&gt;='key variables'!$B$26,SUMPRODUCT(R1128:R1157,'control variables'!X$7:X$36)*$E1158,SUMPRODUCT(R1128:R1157,'control variables'!AB$7:AB$36)*$E1158)</f>
        <v>3.023820887751314E-60</v>
      </c>
      <c r="AC1158" s="10">
        <f ca="1">IF($A1158&gt;='key variables'!$B$26,SUMPRODUCT(S1128:S1157,'control variables'!Y$7:Y$36)*$E1158,SUMPRODUCT(S1128:S1157,'control variables'!AC$7:AC$36)*$E1158)</f>
        <v>1.3591925209206075E-60</v>
      </c>
      <c r="AD1158" s="10">
        <f t="shared" ca="1" si="881"/>
        <v>6.2671857773639965E-60</v>
      </c>
      <c r="AE1158" s="82">
        <f ca="1">SUMPRODUCT(P1128:P1157,'control variables'!AL$7:AL$36)</f>
        <v>1.1908436511074165E-60</v>
      </c>
      <c r="AF1158" s="82">
        <f ca="1">SUMPRODUCT(Q1128:Q1157,'control variables'!AM$7:AM$36)</f>
        <v>1.3709583494986916E-60</v>
      </c>
      <c r="AG1158" s="82">
        <f ca="1">SUMPRODUCT(R1128:R1157,'control variables'!AN$7:AN$36)</f>
        <v>3.9089625579665947E-60</v>
      </c>
      <c r="AH1158" s="82">
        <f ca="1">SUMPRODUCT(S1128:S1157,'control variables'!AO$7:AO$36)</f>
        <v>1.6925420136903233E-60</v>
      </c>
      <c r="AI1158" s="82">
        <f t="shared" ca="1" si="844"/>
        <v>8.1633065722630261E-60</v>
      </c>
      <c r="AJ1158" s="10">
        <f ca="1">SUMPRODUCT(P1128:P1157,'control variables'!AP$7:AP$36)</f>
        <v>1.1378557403574073E-63</v>
      </c>
      <c r="AK1158" s="10">
        <f ca="1">SUMPRODUCT(Q1128:Q1157,'control variables'!AQ$7:AQ$36)</f>
        <v>3.2834754081358284E-63</v>
      </c>
      <c r="AL1158" s="10">
        <f ca="1">SUMPRODUCT(R1128:R1157,'control variables'!AR$7:AR$36)</f>
        <v>1.1801672746376048E-61</v>
      </c>
      <c r="AM1158" s="10">
        <f ca="1">SUMPRODUCT(S1128:S1157,'control variables'!AS$7:AS$36)</f>
        <v>8.8413224673258256E-62</v>
      </c>
      <c r="AN1158" s="10">
        <f t="shared" ca="1" si="866"/>
        <v>2.1085128328551198E-61</v>
      </c>
      <c r="AO1158" s="82">
        <f ca="1">SUMPRODUCT(P1128:P1157,'control variables'!AX$7:AX$36)</f>
        <v>1.5473101621991741E-63</v>
      </c>
      <c r="AP1158" s="82">
        <f ca="1">SUMPRODUCT(Q1128:Q1157,'control variables'!AY$7:AY$36)</f>
        <v>3.5720203791343997E-63</v>
      </c>
      <c r="AQ1158" s="82">
        <f ca="1">SUMPRODUCT(R1128:R1157,'control variables'!AZ$7:AZ$36)</f>
        <v>3.2096947835726264E-62</v>
      </c>
      <c r="AR1158" s="82">
        <f ca="1">SUMPRODUCT(S1128:S1157,'control variables'!BA$7:BA$36)</f>
        <v>2.4045698616726353E-62</v>
      </c>
      <c r="AS1158" s="82">
        <f t="shared" ca="1" si="867"/>
        <v>6.1261976993786188E-62</v>
      </c>
      <c r="AT1158" s="10">
        <f ca="1">SUMPRODUCT(P1128:P1157,'control variables'!AT$7:AT$36)</f>
        <v>-1.365561598683042E-63</v>
      </c>
      <c r="AU1158" s="10">
        <f ca="1">SUMPRODUCT(Q1128:Q1157,'control variables'!AU$7:AU$36)</f>
        <v>1.4813339205639175E-63</v>
      </c>
      <c r="AV1158" s="10">
        <f ca="1">SUMPRODUCT(R1128:R1157,'control variables'!AV$7:AV$36)</f>
        <v>6.3787425706586857E-61</v>
      </c>
      <c r="AW1158" s="10">
        <f ca="1">SUMPRODUCT(S1128:S1157,'control variables'!AW$7:AW$36)</f>
        <v>4.7786886838198484E-61</v>
      </c>
      <c r="AX1158" s="10">
        <f t="shared" ca="1" si="845"/>
        <v>1.1158588977697343E-60</v>
      </c>
      <c r="AY1158" s="82">
        <f ca="1">SUMPRODUCT(P1128:P1157,'control variables'!BB$7:BB$36)</f>
        <v>4.949429363629465E-63</v>
      </c>
      <c r="AZ1158" s="82">
        <f ca="1">SUMPRODUCT(Q1128:Q1157,'control variables'!BC$7:BC$36)</f>
        <v>1.2621036051077449E-62</v>
      </c>
      <c r="BA1158" s="82">
        <f ca="1">SUMPRODUCT(R1128:R1157,'control variables'!BD$7:BD$36)</f>
        <v>8.835113181257106E-62</v>
      </c>
      <c r="BB1158" s="82">
        <f ca="1">SUMPRODUCT(S1128:S1157,'control variables'!BE$7:BE$36)</f>
        <v>1.2555326526245555E-62</v>
      </c>
      <c r="BC1158" s="82">
        <f t="shared" ca="1" si="868"/>
        <v>1.1847692375352353E-61</v>
      </c>
      <c r="BD1158" s="10">
        <f ca="1">SUMPRODUCT(P1128:P1157,'control variables'!BF$7:BF$36)</f>
        <v>1.0353775124831354E-63</v>
      </c>
      <c r="BE1158" s="10">
        <f ca="1">SUMPRODUCT(Q1128:Q1157,'control variables'!BG$7:BG$36)</f>
        <v>1.1951028517226184E-63</v>
      </c>
      <c r="BF1158" s="10">
        <f ca="1">SUMPRODUCT(R1128:R1157,'control variables'!BH$7:BH$36)</f>
        <v>3.5795945355500352E-62</v>
      </c>
      <c r="BG1158" s="10">
        <f ca="1">SUMPRODUCT(S1128:S1157,'control variables'!BI$7:BI$36)</f>
        <v>8.0450501224396955E-62</v>
      </c>
      <c r="BH1158" s="10">
        <f t="shared" ca="1" si="869"/>
        <v>1.1847692694410305E-61</v>
      </c>
      <c r="BI1158" s="82">
        <f t="shared" ca="1" si="846"/>
        <v>1.194427518872363E-60</v>
      </c>
      <c r="BJ1158" s="82">
        <f t="shared" ca="1" si="847"/>
        <v>1.385060719470333E-60</v>
      </c>
      <c r="BK1158" s="82">
        <f t="shared" ca="1" si="848"/>
        <v>4.6351879468450345E-60</v>
      </c>
      <c r="BL1158" s="82">
        <f t="shared" ca="1" si="849"/>
        <v>2.1829662085985535E-60</v>
      </c>
      <c r="BM1158" s="82">
        <f t="shared" ca="1" si="839"/>
        <v>9.3976423937862839E-60</v>
      </c>
      <c r="BN1158" s="10">
        <f ca="1">BN1157+BI1158-INDIRECT(ADDRESS(MAX($D1158-'key variables'!$B$9*30,34),scenario!BI$4),TRUE)</f>
        <v>9439390.0751690175</v>
      </c>
      <c r="BO1158" s="10">
        <f ca="1">BO1157+BJ1158-INDIRECT(ADDRESS(MAX($D1158-'key variables'!$B$9*30,34),scenario!BJ$4),TRUE)</f>
        <v>10895583.360992203</v>
      </c>
      <c r="BP1158" s="10">
        <f ca="1">BP1157+BK1158-INDIRECT(ADDRESS(MAX($D1158-'key variables'!$B$9*30,34),scenario!BK$4),TRUE)</f>
        <v>32531162.537994072</v>
      </c>
      <c r="BQ1158" s="10">
        <f ca="1">BQ1157+BL1158-INDIRECT(ADDRESS(MAX($D1158-'key variables'!$B$9*30,34),scenario!BL$4),TRUE)</f>
        <v>14415841.516535141</v>
      </c>
      <c r="BR1158" s="10">
        <f t="shared" ca="1" si="870"/>
        <v>67281977.490690395</v>
      </c>
      <c r="BS1158" s="82">
        <f t="shared" ca="1" si="851"/>
        <v>-2.3433848477536824E-9</v>
      </c>
      <c r="BT1158" s="82">
        <f t="shared" ca="1" si="852"/>
        <v>-3.4288309057018498E-10</v>
      </c>
      <c r="BU1158" s="82">
        <f t="shared" ca="1" si="853"/>
        <v>-4.2578247660364599E-9</v>
      </c>
      <c r="BV1158" s="82">
        <f t="shared" ca="1" si="854"/>
        <v>-2.9943922343414556E-9</v>
      </c>
      <c r="BW1158" s="82">
        <f t="shared" ca="1" si="871"/>
        <v>-9.9384849387017825E-9</v>
      </c>
      <c r="BX1158" s="10">
        <f t="shared" ca="1" si="855"/>
        <v>-1.8625994260191893E-12</v>
      </c>
      <c r="BY1158" s="10">
        <f t="shared" ca="1" si="856"/>
        <v>2.8902850229962428E-12</v>
      </c>
      <c r="BZ1158" s="10">
        <f t="shared" ca="1" si="857"/>
        <v>-3.5034723983035463E-11</v>
      </c>
      <c r="CA1158" s="10">
        <f t="shared" ca="1" si="858"/>
        <v>-2.0257049910634696E-11</v>
      </c>
      <c r="CB1158" s="10">
        <v>0</v>
      </c>
      <c r="CC1158" s="82">
        <f t="shared" ca="1" si="859"/>
        <v>3.9725652202851362E-13</v>
      </c>
      <c r="CD1158" s="82">
        <f t="shared" ca="1" si="860"/>
        <v>3.4270724516460853E-13</v>
      </c>
      <c r="CE1158" s="82">
        <f t="shared" ca="1" si="861"/>
        <v>1.8915613015532971E-10</v>
      </c>
      <c r="CF1158" s="82">
        <f t="shared" ca="1" si="862"/>
        <v>3.7028113764059381E-11</v>
      </c>
      <c r="CG1158" s="82">
        <f t="shared" ca="1" si="872"/>
        <v>2.269242076865822E-10</v>
      </c>
      <c r="CH1158" s="13" t="str">
        <f t="shared" ca="1" si="873"/>
        <v/>
      </c>
      <c r="CI1158" s="81">
        <f t="shared" ca="1" si="882"/>
        <v>0.1131775965863165</v>
      </c>
      <c r="CJ1158" s="81">
        <f t="shared" ca="1" si="883"/>
        <v>0.13063724757458739</v>
      </c>
      <c r="CK1158" s="81">
        <f t="shared" ca="1" si="884"/>
        <v>0.39004625943939081</v>
      </c>
      <c r="CL1158" s="81">
        <f t="shared" ca="1" si="885"/>
        <v>0.17284488538116416</v>
      </c>
      <c r="CM1158" s="89">
        <f t="shared" ca="1" si="874"/>
        <v>0.80670598898145884</v>
      </c>
    </row>
    <row r="1159" spans="1:91" x14ac:dyDescent="0.3">
      <c r="A1159">
        <v>1094</v>
      </c>
      <c r="B1159" s="3">
        <f t="shared" si="887"/>
        <v>3.2277777777777779</v>
      </c>
      <c r="C1159" s="3">
        <f t="shared" si="875"/>
        <v>36.466666666666669</v>
      </c>
      <c r="D1159" s="4">
        <f t="shared" ca="1" si="863"/>
        <v>1159</v>
      </c>
      <c r="E1159" s="58">
        <f>(0.5*(COS(B1159*2*PI())+1)*('key variables'!$B$4-'key variables'!$B$6)+'key variables'!$B$6)/'key variables'!$B$4</f>
        <v>1</v>
      </c>
      <c r="F1159" s="10">
        <f t="shared" ca="1" si="876"/>
        <v>11689222.907461114</v>
      </c>
      <c r="G1159" s="10">
        <f t="shared" ca="1" si="877"/>
        <v>13492492.798713122</v>
      </c>
      <c r="H1159" s="10">
        <f t="shared" ca="1" si="878"/>
        <v>40309474.521088287</v>
      </c>
      <c r="I1159" s="10">
        <f t="shared" ca="1" si="879"/>
        <v>17912154.249750931</v>
      </c>
      <c r="J1159" s="10">
        <f t="shared" ca="1" si="864"/>
        <v>83403344.477013454</v>
      </c>
      <c r="K1159" s="82">
        <f t="shared" ca="1" si="840"/>
        <v>2249832.832292099</v>
      </c>
      <c r="L1159" s="82">
        <f t="shared" ca="1" si="841"/>
        <v>2596909.4377209195</v>
      </c>
      <c r="M1159" s="82">
        <f t="shared" ca="1" si="842"/>
        <v>7778311.98309422</v>
      </c>
      <c r="N1159" s="82">
        <f t="shared" ca="1" si="843"/>
        <v>3496312.733215793</v>
      </c>
      <c r="O1159" s="82">
        <f t="shared" ca="1" si="865"/>
        <v>16121366.986323033</v>
      </c>
      <c r="P1159" s="10">
        <f ca="1">IF(IF($A1159&gt;='key variables'!$B$26,K1159*SUMPRODUCT(Z1159:AC1159,'control variables'!$O$3:$R$3)/J1159+F$65*'key variables'!$B$25/scenario!J$65,K1159*SUMPRODUCT(Z1159:AC1159,'control variables'!$O$7:$R$7)/J1159+F$65*'key variables'!$B$25/scenario!J$65)&lt;'key variables'!$B$28,0,IF($A1159&gt;='key variables'!$B$26,K1159*SUMPRODUCT(Z1159:AC1159,'control variables'!$O$3:$R$3)/J1159+F$65*'key variables'!$B$25/scenario!J$65,K1159*SUMPRODUCT(Z1159:AC1159,'control variables'!$O$7:$R$7)/J1159+F$65*'key variables'!$B$25/scenario!J$65))</f>
        <v>1.4546703981021387E-61</v>
      </c>
      <c r="Q1159" s="10">
        <f ca="1">IF(IF($A1159&gt;='key variables'!$B$26,L1159*SUMPRODUCT(Z1159:AC1159,'control variables'!$O$4:$R$4)/J1159+G$65*'key variables'!$B$25/scenario!J$65,L1159*SUMPRODUCT(Z1159:AC1159,'control variables'!$O$7:$R$7)/J1159+G$65*'key variables'!$B$25/scenario!J$65)&lt;'key variables'!$B$28,0,IF($A1159&gt;='key variables'!$B$26,L1159*SUMPRODUCT(Z1159:AC1159,'control variables'!$O$4:$R$4)/J1159+G$65*'key variables'!$B$25/scenario!J$65,L1159*SUMPRODUCT(Z1159:AC1159,'control variables'!$O$7:$R$7)/J1159+G$65*'key variables'!$B$25/scenario!J$65))</f>
        <v>1.6790790992929354E-61</v>
      </c>
      <c r="R1159" s="10">
        <f ca="1">IF(IF($A1159&gt;='key variables'!$B$26,M1159*SUMPRODUCT(Z1159:AC1159,'control variables'!$O$5:$R$5)/J1159+H$65*'key variables'!$B$25/scenario!J$65,M1159*SUMPRODUCT(Z1159:AC1159,'control variables'!$O$7:$R$7)/J1159+H$65*'key variables'!$B$25/scenario!J$65)&lt;'key variables'!$B$28,0,IF($A1159&gt;='key variables'!$B$26,M1159*SUMPRODUCT(Z1159:AC1159,'control variables'!$O$5:$R$5)/J1159+H$65*'key variables'!$B$25/scenario!J$65,M1159*SUMPRODUCT(Z1159:AC1159,'control variables'!$O$7:$R$7)/J1159+H$65*'key variables'!$B$25/scenario!J$65))</f>
        <v>5.0292092935113139E-61</v>
      </c>
      <c r="S1159" s="10">
        <f ca="1">IF(IF($A1159&gt;='key variables'!$B$26,N1159*SUMPRODUCT(Z1159:AC1159,'control variables'!$O$6:$R$6)/J1159+I$65*'key variables'!$B$25/scenario!J$65,N1159*SUMPRODUCT(Z1159:AC1159,'control variables'!$O$7:$R$7)/J1159+I$65*'key variables'!$B$25/scenario!J$65)&lt;'key variables'!$B$28,0,IF($A1159&gt;='key variables'!$B$26,N1159*SUMPRODUCT(Z1159:AC1159,'control variables'!$O$6:$R$6)/J1159+I$65*'key variables'!$B$25/scenario!J$65,N1159*SUMPRODUCT(Z1159:AC1159,'control variables'!$O$7:$R$7)/J1159+I$65*'key variables'!$B$25/scenario!J$65))</f>
        <v>2.2606046824977058E-61</v>
      </c>
      <c r="T1159" s="10">
        <f t="shared" ca="1" si="886"/>
        <v>1.0423563473404095E-60</v>
      </c>
      <c r="U1159" s="82">
        <f ca="1">SUMPRODUCT(P1129:P1158,'control variables'!AD$7:AD$36)</f>
        <v>3.0841703546850423E-61</v>
      </c>
      <c r="V1159" s="82">
        <f ca="1">SUMPRODUCT(Q1129:Q1158,'control variables'!AE$7:AE$36)</f>
        <v>3.559958316307832E-61</v>
      </c>
      <c r="W1159" s="82">
        <f ca="1">SUMPRODUCT(R1129:R1158,'control variables'!AF$7:AF$36)</f>
        <v>1.0662854094501899E-60</v>
      </c>
      <c r="X1159" s="82">
        <f ca="1">SUMPRODUCT(S1129:S1158,'control variables'!AG$7:AG$36)</f>
        <v>4.7929001336095627E-61</v>
      </c>
      <c r="Y1159" s="82">
        <f t="shared" ca="1" si="880"/>
        <v>2.2099882899104335E-60</v>
      </c>
      <c r="Z1159" s="10">
        <f ca="1">IF($A1159&gt;='key variables'!$B$26,SUMPRODUCT(P1129:P1158,'control variables'!V$7:V$36)*$E1159,SUMPRODUCT(P1129:P1158,'control variables'!Z$7:Z$36)*$E1159)</f>
        <v>7.5256878908814372E-61</v>
      </c>
      <c r="AA1159" s="10">
        <f ca="1">IF($A1159&gt;='key variables'!$B$26,SUMPRODUCT(Q1129:Q1158,'control variables'!W$7:W$36)*$E1159,SUMPRODUCT(Q1129:Q1158,'control variables'!AA$7:AA$36)*$E1159)</f>
        <v>8.6866586835526632E-61</v>
      </c>
      <c r="AB1159" s="10">
        <f ca="1">IF($A1159&gt;='key variables'!$B$26,SUMPRODUCT(R1129:R1158,'control variables'!X$7:X$36)*$E1159,SUMPRODUCT(R1129:R1158,'control variables'!AB$7:AB$36)*$E1159)</f>
        <v>2.6018443442766054E-60</v>
      </c>
      <c r="AC1159" s="10">
        <f ca="1">IF($A1159&gt;='key variables'!$B$26,SUMPRODUCT(S1129:S1158,'control variables'!Y$7:Y$36)*$E1159,SUMPRODUCT(S1129:S1158,'control variables'!AC$7:AC$36)*$E1159)</f>
        <v>1.1695161534419518E-60</v>
      </c>
      <c r="AD1159" s="10">
        <f t="shared" ca="1" si="881"/>
        <v>5.3925951551619666E-60</v>
      </c>
      <c r="AE1159" s="82">
        <f ca="1">SUMPRODUCT(P1129:P1158,'control variables'!AL$7:AL$36)</f>
        <v>1.0246604986103111E-60</v>
      </c>
      <c r="AF1159" s="82">
        <f ca="1">SUMPRODUCT(Q1129:Q1158,'control variables'!AM$7:AM$36)</f>
        <v>1.1796400515424048E-60</v>
      </c>
      <c r="AG1159" s="82">
        <f ca="1">SUMPRODUCT(R1129:R1158,'control variables'!AN$7:AN$36)</f>
        <v>3.3634638098547471E-60</v>
      </c>
      <c r="AH1159" s="82">
        <f ca="1">SUMPRODUCT(S1129:S1158,'control variables'!AO$7:AO$36)</f>
        <v>1.4563464666869109E-60</v>
      </c>
      <c r="AI1159" s="82">
        <f t="shared" ca="1" si="844"/>
        <v>7.0241108266943751E-60</v>
      </c>
      <c r="AJ1159" s="10">
        <f ca="1">SUMPRODUCT(P1129:P1158,'control variables'!AP$7:AP$36)</f>
        <v>9.7906709178571877E-64</v>
      </c>
      <c r="AK1159" s="10">
        <f ca="1">SUMPRODUCT(Q1129:Q1158,'control variables'!AQ$7:AQ$36)</f>
        <v>2.8252638755275803E-63</v>
      </c>
      <c r="AL1159" s="10">
        <f ca="1">SUMPRODUCT(R1129:R1158,'control variables'!AR$7:AR$36)</f>
        <v>1.0154740187338509E-61</v>
      </c>
      <c r="AM1159" s="10">
        <f ca="1">SUMPRODUCT(S1129:S1158,'control variables'!AS$7:AS$36)</f>
        <v>7.6075090792313047E-62</v>
      </c>
      <c r="AN1159" s="10">
        <f t="shared" ca="1" si="866"/>
        <v>1.8142682363301144E-61</v>
      </c>
      <c r="AO1159" s="82">
        <f ca="1">SUMPRODUCT(P1129:P1158,'control variables'!AX$7:AX$36)</f>
        <v>1.3313818323920295E-63</v>
      </c>
      <c r="AP1159" s="82">
        <f ca="1">SUMPRODUCT(Q1129:Q1158,'control variables'!AY$7:AY$36)</f>
        <v>3.0735421726658695E-63</v>
      </c>
      <c r="AQ1159" s="82">
        <f ca="1">SUMPRODUCT(R1129:R1158,'control variables'!AZ$7:AZ$36)</f>
        <v>2.761779394183276E-62</v>
      </c>
      <c r="AR1159" s="82">
        <f ca="1">SUMPRODUCT(S1129:S1158,'control variables'!BA$7:BA$36)</f>
        <v>2.0690102778089741E-62</v>
      </c>
      <c r="AS1159" s="82">
        <f t="shared" ca="1" si="867"/>
        <v>5.2712820724980399E-62</v>
      </c>
      <c r="AT1159" s="10">
        <f ca="1">SUMPRODUCT(P1129:P1158,'control variables'!AT$7:AT$36)</f>
        <v>-1.1749964214768653E-63</v>
      </c>
      <c r="AU1159" s="10">
        <f ca="1">SUMPRODUCT(Q1129:Q1158,'control variables'!AU$7:AU$36)</f>
        <v>1.2746126263022551E-63</v>
      </c>
      <c r="AV1159" s="10">
        <f ca="1">SUMPRODUCT(R1129:R1158,'control variables'!AV$7:AV$36)</f>
        <v>5.4885841116756149E-61</v>
      </c>
      <c r="AW1159" s="10">
        <f ca="1">SUMPRODUCT(S1129:S1158,'control variables'!AW$7:AW$36)</f>
        <v>4.1118189822087908E-61</v>
      </c>
      <c r="AX1159" s="10">
        <f t="shared" ca="1" si="845"/>
        <v>9.6013992559326596E-61</v>
      </c>
      <c r="AY1159" s="82">
        <f ca="1">SUMPRODUCT(P1129:P1158,'control variables'!BB$7:BB$36)</f>
        <v>4.2587326681020563E-63</v>
      </c>
      <c r="AZ1159" s="82">
        <f ca="1">SUMPRODUCT(Q1129:Q1158,'control variables'!BC$7:BC$36)</f>
        <v>1.0859760709182478E-62</v>
      </c>
      <c r="BA1159" s="82">
        <f ca="1">SUMPRODUCT(R1129:R1158,'control variables'!BD$7:BD$36)</f>
        <v>7.6021663038356655E-62</v>
      </c>
      <c r="BB1159" s="82">
        <f ca="1">SUMPRODUCT(S1129:S1158,'control variables'!BE$7:BE$36)</f>
        <v>1.0803220999359882E-62</v>
      </c>
      <c r="BC1159" s="82">
        <f t="shared" ca="1" si="868"/>
        <v>1.0194337741500107E-61</v>
      </c>
      <c r="BD1159" s="10">
        <f ca="1">SUMPRODUCT(P1129:P1158,'control variables'!BF$7:BF$36)</f>
        <v>8.9088977986680861E-64</v>
      </c>
      <c r="BE1159" s="10">
        <f ca="1">SUMPRODUCT(Q1129:Q1158,'control variables'!BG$7:BG$36)</f>
        <v>1.0283253244856438E-63</v>
      </c>
      <c r="BF1159" s="10">
        <f ca="1">SUMPRODUCT(R1129:R1158,'control variables'!BH$7:BH$36)</f>
        <v>3.0800593496959363E-62</v>
      </c>
      <c r="BG1159" s="10">
        <f ca="1">SUMPRODUCT(S1129:S1158,'control variables'!BI$7:BI$36)</f>
        <v>6.9223571559020957E-62</v>
      </c>
      <c r="BH1159" s="10">
        <f t="shared" ca="1" si="869"/>
        <v>1.0194338016033277E-61</v>
      </c>
      <c r="BI1159" s="82">
        <f t="shared" ca="1" si="846"/>
        <v>1.0277442348569362E-60</v>
      </c>
      <c r="BJ1159" s="82">
        <f t="shared" ca="1" si="847"/>
        <v>1.1917744248778896E-60</v>
      </c>
      <c r="BK1159" s="82">
        <f t="shared" ca="1" si="848"/>
        <v>3.9883438840606653E-60</v>
      </c>
      <c r="BL1159" s="82">
        <f t="shared" ca="1" si="849"/>
        <v>1.8783315859071498E-60</v>
      </c>
      <c r="BM1159" s="82">
        <f t="shared" ca="1" si="839"/>
        <v>8.0861941297026406E-60</v>
      </c>
      <c r="BN1159" s="10">
        <f ca="1">BN1158+BI1159-INDIRECT(ADDRESS(MAX($D1159-'key variables'!$B$9*30,34),scenario!BI$4),TRUE)</f>
        <v>9439390.0751690175</v>
      </c>
      <c r="BO1159" s="10">
        <f ca="1">BO1158+BJ1159-INDIRECT(ADDRESS(MAX($D1159-'key variables'!$B$9*30,34),scenario!BJ$4),TRUE)</f>
        <v>10895583.360992203</v>
      </c>
      <c r="BP1159" s="10">
        <f ca="1">BP1158+BK1159-INDIRECT(ADDRESS(MAX($D1159-'key variables'!$B$9*30,34),scenario!BK$4),TRUE)</f>
        <v>32531162.537994072</v>
      </c>
      <c r="BQ1159" s="10">
        <f ca="1">BQ1158+BL1159-INDIRECT(ADDRESS(MAX($D1159-'key variables'!$B$9*30,34),scenario!BL$4),TRUE)</f>
        <v>14415841.516535141</v>
      </c>
      <c r="BR1159" s="10">
        <f t="shared" ca="1" si="870"/>
        <v>67281977.490690395</v>
      </c>
      <c r="BS1159" s="82">
        <f t="shared" ca="1" si="851"/>
        <v>-2.3433848477536824E-9</v>
      </c>
      <c r="BT1159" s="82">
        <f t="shared" ca="1" si="852"/>
        <v>-3.4288309057018498E-10</v>
      </c>
      <c r="BU1159" s="82">
        <f t="shared" ca="1" si="853"/>
        <v>-4.2578247660364599E-9</v>
      </c>
      <c r="BV1159" s="82">
        <f t="shared" ca="1" si="854"/>
        <v>-2.9943922343414556E-9</v>
      </c>
      <c r="BW1159" s="82">
        <f t="shared" ca="1" si="871"/>
        <v>-9.9384849387017825E-9</v>
      </c>
      <c r="BX1159" s="10">
        <f t="shared" ca="1" si="855"/>
        <v>-1.8625994260191893E-12</v>
      </c>
      <c r="BY1159" s="10">
        <f t="shared" ca="1" si="856"/>
        <v>2.8902850229962428E-12</v>
      </c>
      <c r="BZ1159" s="10">
        <f t="shared" ca="1" si="857"/>
        <v>-3.5034723983035463E-11</v>
      </c>
      <c r="CA1159" s="10">
        <f t="shared" ca="1" si="858"/>
        <v>-2.0257049910634696E-11</v>
      </c>
      <c r="CB1159" s="10">
        <v>0</v>
      </c>
      <c r="CC1159" s="82">
        <f t="shared" ca="1" si="859"/>
        <v>3.9725652202851362E-13</v>
      </c>
      <c r="CD1159" s="82">
        <f t="shared" ca="1" si="860"/>
        <v>3.4270724516460853E-13</v>
      </c>
      <c r="CE1159" s="82">
        <f t="shared" ca="1" si="861"/>
        <v>1.8915613015532971E-10</v>
      </c>
      <c r="CF1159" s="82">
        <f t="shared" ca="1" si="862"/>
        <v>3.7028113764059381E-11</v>
      </c>
      <c r="CG1159" s="82">
        <f t="shared" ca="1" si="872"/>
        <v>2.269242076865822E-10</v>
      </c>
      <c r="CH1159" s="13" t="str">
        <f t="shared" ca="1" si="873"/>
        <v/>
      </c>
      <c r="CI1159" s="81">
        <f t="shared" ca="1" si="882"/>
        <v>0.1131775965863165</v>
      </c>
      <c r="CJ1159" s="81">
        <f t="shared" ca="1" si="883"/>
        <v>0.13063724757458739</v>
      </c>
      <c r="CK1159" s="81">
        <f t="shared" ca="1" si="884"/>
        <v>0.39004625943939081</v>
      </c>
      <c r="CL1159" s="81">
        <f t="shared" ca="1" si="885"/>
        <v>0.17284488538116416</v>
      </c>
      <c r="CM1159" s="89">
        <f t="shared" ca="1" si="874"/>
        <v>0.80670598898145884</v>
      </c>
    </row>
    <row r="1160" spans="1:91" x14ac:dyDescent="0.3">
      <c r="A1160">
        <v>1095</v>
      </c>
      <c r="B1160" s="3">
        <f t="shared" si="887"/>
        <v>3.2305555555555556</v>
      </c>
      <c r="C1160" s="3">
        <f t="shared" si="875"/>
        <v>36.5</v>
      </c>
      <c r="D1160" s="4">
        <f t="shared" ca="1" si="863"/>
        <v>1160</v>
      </c>
      <c r="E1160" s="58">
        <f>(0.5*(COS(B1160*2*PI())+1)*('key variables'!$B$4-'key variables'!$B$6)+'key variables'!$B$6)/'key variables'!$B$4</f>
        <v>1</v>
      </c>
      <c r="F1160" s="10">
        <f t="shared" ca="1" si="876"/>
        <v>11689222.907461114</v>
      </c>
      <c r="G1160" s="10">
        <f t="shared" ca="1" si="877"/>
        <v>13492492.798713122</v>
      </c>
      <c r="H1160" s="10">
        <f t="shared" ca="1" si="878"/>
        <v>40309474.521088287</v>
      </c>
      <c r="I1160" s="10">
        <f t="shared" ca="1" si="879"/>
        <v>17912154.249750931</v>
      </c>
      <c r="J1160" s="10">
        <f t="shared" ca="1" si="864"/>
        <v>83403344.477013454</v>
      </c>
      <c r="K1160" s="82">
        <f t="shared" ca="1" si="840"/>
        <v>2249832.832292099</v>
      </c>
      <c r="L1160" s="82">
        <f t="shared" ca="1" si="841"/>
        <v>2596909.4377209195</v>
      </c>
      <c r="M1160" s="82">
        <f t="shared" ca="1" si="842"/>
        <v>7778311.98309422</v>
      </c>
      <c r="N1160" s="82">
        <f t="shared" ca="1" si="843"/>
        <v>3496312.733215793</v>
      </c>
      <c r="O1160" s="82">
        <f t="shared" ca="1" si="865"/>
        <v>16121366.986323033</v>
      </c>
      <c r="P1160" s="10">
        <f ca="1">IF(IF($A1160&gt;='key variables'!$B$26,K1160*SUMPRODUCT(Z1160:AC1160,'control variables'!$O$3:$R$3)/J1160+F$65*'key variables'!$B$25/scenario!J$65,K1160*SUMPRODUCT(Z1160:AC1160,'control variables'!$O$7:$R$7)/J1160+F$65*'key variables'!$B$25/scenario!J$65)&lt;'key variables'!$B$28,0,IF($A1160&gt;='key variables'!$B$26,K1160*SUMPRODUCT(Z1160:AC1160,'control variables'!$O$3:$R$3)/J1160+F$65*'key variables'!$B$25/scenario!J$65,K1160*SUMPRODUCT(Z1160:AC1160,'control variables'!$O$7:$R$7)/J1160+F$65*'key variables'!$B$25/scenario!J$65))</f>
        <v>1.2516700190212858E-61</v>
      </c>
      <c r="Q1160" s="10">
        <f ca="1">IF(IF($A1160&gt;='key variables'!$B$26,L1160*SUMPRODUCT(Z1160:AC1160,'control variables'!$O$4:$R$4)/J1160+G$65*'key variables'!$B$25/scenario!J$65,L1160*SUMPRODUCT(Z1160:AC1160,'control variables'!$O$7:$R$7)/J1160+G$65*'key variables'!$B$25/scenario!J$65)&lt;'key variables'!$B$28,0,IF($A1160&gt;='key variables'!$B$26,L1160*SUMPRODUCT(Z1160:AC1160,'control variables'!$O$4:$R$4)/J1160+G$65*'key variables'!$B$25/scenario!J$65,L1160*SUMPRODUCT(Z1160:AC1160,'control variables'!$O$7:$R$7)/J1160+G$65*'key variables'!$B$25/scenario!J$65))</f>
        <v>1.4447623124057448E-61</v>
      </c>
      <c r="R1160" s="10">
        <f ca="1">IF(IF($A1160&gt;='key variables'!$B$26,M1160*SUMPRODUCT(Z1160:AC1160,'control variables'!$O$5:$R$5)/J1160+H$65*'key variables'!$B$25/scenario!J$65,M1160*SUMPRODUCT(Z1160:AC1160,'control variables'!$O$7:$R$7)/J1160+H$65*'key variables'!$B$25/scenario!J$65)&lt;'key variables'!$B$28,0,IF($A1160&gt;='key variables'!$B$26,M1160*SUMPRODUCT(Z1160:AC1160,'control variables'!$O$5:$R$5)/J1160+H$65*'key variables'!$B$25/scenario!J$65,M1160*SUMPRODUCT(Z1160:AC1160,'control variables'!$O$7:$R$7)/J1160+H$65*'key variables'!$B$25/scenario!J$65))</f>
        <v>4.3273792470679943E-61</v>
      </c>
      <c r="S1160" s="10">
        <f ca="1">IF(IF($A1160&gt;='key variables'!$B$26,N1160*SUMPRODUCT(Z1160:AC1160,'control variables'!$O$6:$R$6)/J1160+I$65*'key variables'!$B$25/scenario!J$65,N1160*SUMPRODUCT(Z1160:AC1160,'control variables'!$O$7:$R$7)/J1160+I$65*'key variables'!$B$25/scenario!J$65)&lt;'key variables'!$B$28,0,IF($A1160&gt;='key variables'!$B$26,N1160*SUMPRODUCT(Z1160:AC1160,'control variables'!$O$6:$R$6)/J1160+I$65*'key variables'!$B$25/scenario!J$65,N1160*SUMPRODUCT(Z1160:AC1160,'control variables'!$O$7:$R$7)/J1160+I$65*'key variables'!$B$25/scenario!J$65))</f>
        <v>1.9451355507289541E-61</v>
      </c>
      <c r="T1160" s="10">
        <f t="shared" ca="1" si="886"/>
        <v>8.9689471292239793E-61</v>
      </c>
      <c r="U1160" s="82">
        <f ca="1">SUMPRODUCT(P1130:P1159,'control variables'!AD$7:AD$36)</f>
        <v>2.6537719964261338E-61</v>
      </c>
      <c r="V1160" s="82">
        <f ca="1">SUMPRODUCT(Q1130:Q1159,'control variables'!AE$7:AE$36)</f>
        <v>3.0631633800354133E-61</v>
      </c>
      <c r="W1160" s="82">
        <f ca="1">SUMPRODUCT(R1130:R1159,'control variables'!AF$7:AF$36)</f>
        <v>9.1748445590829142E-61</v>
      </c>
      <c r="X1160" s="82">
        <f ca="1">SUMPRODUCT(S1130:S1159,'control variables'!AG$7:AG$36)</f>
        <v>4.1240472131893736E-61</v>
      </c>
      <c r="Y1160" s="82">
        <f t="shared" ca="1" si="880"/>
        <v>1.9015827148733833E-60</v>
      </c>
      <c r="Z1160" s="10">
        <f ca="1">IF($A1160&gt;='key variables'!$B$26,SUMPRODUCT(P1130:P1159,'control variables'!V$7:V$36)*$E1160,SUMPRODUCT(P1130:P1159,'control variables'!Z$7:Z$36)*$E1160)</f>
        <v>6.4754723254266901E-61</v>
      </c>
      <c r="AA1160" s="10">
        <f ca="1">IF($A1160&gt;='key variables'!$B$26,SUMPRODUCT(Q1130:Q1159,'control variables'!W$7:W$36)*$E1160,SUMPRODUCT(Q1130:Q1159,'control variables'!AA$7:AA$36)*$E1160)</f>
        <v>7.4744287460989129E-61</v>
      </c>
      <c r="AB1160" s="10">
        <f ca="1">IF($A1160&gt;='key variables'!$B$26,SUMPRODUCT(R1130:R1159,'control variables'!X$7:X$36)*$E1160,SUMPRODUCT(R1130:R1159,'control variables'!AB$7:AB$36)*$E1160)</f>
        <v>2.2387549537956975E-60</v>
      </c>
      <c r="AC1160" s="10">
        <f ca="1">IF($A1160&gt;='key variables'!$B$26,SUMPRODUCT(S1130:S1159,'control variables'!Y$7:Y$36)*$E1160,SUMPRODUCT(S1130:S1159,'control variables'!AC$7:AC$36)*$E1160)</f>
        <v>1.0063092697385082E-60</v>
      </c>
      <c r="AD1160" s="10">
        <f t="shared" ca="1" si="881"/>
        <v>4.6400543306867662E-60</v>
      </c>
      <c r="AE1160" s="82">
        <f ca="1">SUMPRODUCT(P1130:P1159,'control variables'!AL$7:AL$36)</f>
        <v>8.8166833356835479E-61</v>
      </c>
      <c r="AF1160" s="82">
        <f ca="1">SUMPRODUCT(Q1130:Q1159,'control variables'!AM$7:AM$36)</f>
        <v>1.0150203700293343E-60</v>
      </c>
      <c r="AG1160" s="82">
        <f ca="1">SUMPRODUCT(R1130:R1159,'control variables'!AN$7:AN$36)</f>
        <v>2.8940898339244941E-60</v>
      </c>
      <c r="AH1160" s="82">
        <f ca="1">SUMPRODUCT(S1130:S1159,'control variables'!AO$7:AO$36)</f>
        <v>1.2531121909388E-60</v>
      </c>
      <c r="AI1160" s="82">
        <f t="shared" ca="1" si="844"/>
        <v>6.0438907284609826E-60</v>
      </c>
      <c r="AJ1160" s="10">
        <f ca="1">SUMPRODUCT(P1130:P1159,'control variables'!AP$7:AP$36)</f>
        <v>8.4243752192756149E-64</v>
      </c>
      <c r="AK1160" s="10">
        <f ca="1">SUMPRODUCT(Q1130:Q1159,'control variables'!AQ$7:AQ$36)</f>
        <v>2.4309961166704494E-63</v>
      </c>
      <c r="AL1160" s="10">
        <f ca="1">SUMPRODUCT(R1130:R1159,'control variables'!AR$7:AR$36)</f>
        <v>8.737638340633745E-62</v>
      </c>
      <c r="AM1160" s="10">
        <f ca="1">SUMPRODUCT(S1130:S1159,'control variables'!AS$7:AS$36)</f>
        <v>6.5458753036627483E-62</v>
      </c>
      <c r="AN1160" s="10">
        <f t="shared" ca="1" si="866"/>
        <v>1.5610857008156296E-61</v>
      </c>
      <c r="AO1160" s="82">
        <f ca="1">SUMPRODUCT(P1130:P1159,'control variables'!AX$7:AX$36)</f>
        <v>1.14558646800601E-63</v>
      </c>
      <c r="AP1160" s="82">
        <f ca="1">SUMPRODUCT(Q1130:Q1159,'control variables'!AY$7:AY$36)</f>
        <v>2.6446269854274538E-63</v>
      </c>
      <c r="AQ1160" s="82">
        <f ca="1">SUMPRODUCT(R1130:R1159,'control variables'!AZ$7:AZ$36)</f>
        <v>2.3763709437959267E-62</v>
      </c>
      <c r="AR1160" s="82">
        <f ca="1">SUMPRODUCT(S1130:S1159,'control variables'!BA$7:BA$36)</f>
        <v>1.7802782933914894E-62</v>
      </c>
      <c r="AS1160" s="82">
        <f t="shared" ca="1" si="867"/>
        <v>4.5356705825307626E-62</v>
      </c>
      <c r="AT1160" s="10">
        <f ca="1">SUMPRODUCT(P1130:P1159,'control variables'!AT$7:AT$36)</f>
        <v>-1.0110247621307722E-63</v>
      </c>
      <c r="AU1160" s="10">
        <f ca="1">SUMPRODUCT(Q1130:Q1159,'control variables'!AU$7:AU$36)</f>
        <v>1.0967394485307282E-63</v>
      </c>
      <c r="AV1160" s="10">
        <f ca="1">SUMPRODUCT(R1130:R1159,'control variables'!AV$7:AV$36)</f>
        <v>4.7226479540821573E-61</v>
      </c>
      <c r="AW1160" s="10">
        <f ca="1">SUMPRODUCT(S1130:S1159,'control variables'!AW$7:AW$36)</f>
        <v>3.5380114632070709E-61</v>
      </c>
      <c r="AX1160" s="10">
        <f t="shared" ca="1" si="845"/>
        <v>8.2615165641532281E-61</v>
      </c>
      <c r="AY1160" s="82">
        <f ca="1">SUMPRODUCT(P1130:P1159,'control variables'!BB$7:BB$36)</f>
        <v>3.6644232306125412E-63</v>
      </c>
      <c r="AZ1160" s="82">
        <f ca="1">SUMPRODUCT(Q1130:Q1159,'control variables'!BC$7:BC$36)</f>
        <v>9.3442727033994633E-63</v>
      </c>
      <c r="BA1160" s="82">
        <f ca="1">SUMPRODUCT(R1130:R1159,'control variables'!BD$7:BD$36)</f>
        <v>6.5412781167056133E-62</v>
      </c>
      <c r="BB1160" s="82">
        <f ca="1">SUMPRODUCT(S1130:S1159,'control variables'!BE$7:BE$36)</f>
        <v>9.2956231538097819E-63</v>
      </c>
      <c r="BC1160" s="82">
        <f t="shared" ca="1" si="868"/>
        <v>8.7717100254877909E-62</v>
      </c>
      <c r="BD1160" s="10">
        <f ca="1">SUMPRODUCT(P1130:P1159,'control variables'!BF$7:BF$36)</f>
        <v>7.6656542208227521E-64</v>
      </c>
      <c r="BE1160" s="10">
        <f ca="1">SUMPRODUCT(Q1130:Q1159,'control variables'!BG$7:BG$36)</f>
        <v>8.8482173015844997E-64</v>
      </c>
      <c r="BF1160" s="10">
        <f ca="1">SUMPRODUCT(R1130:R1159,'control variables'!BH$7:BH$36)</f>
        <v>2.6502346853626627E-62</v>
      </c>
      <c r="BG1160" s="10">
        <f ca="1">SUMPRODUCT(S1130:S1159,'control variables'!BI$7:BI$36)</f>
        <v>5.9563368611229097E-62</v>
      </c>
      <c r="BH1160" s="10">
        <f t="shared" ca="1" si="869"/>
        <v>8.7717102617096449E-62</v>
      </c>
      <c r="BI1160" s="82">
        <f t="shared" ca="1" si="846"/>
        <v>8.8432173203683664E-61</v>
      </c>
      <c r="BJ1160" s="82">
        <f t="shared" ca="1" si="847"/>
        <v>1.0254613821812645E-60</v>
      </c>
      <c r="BK1160" s="82">
        <f t="shared" ca="1" si="848"/>
        <v>3.4317674104997658E-60</v>
      </c>
      <c r="BL1160" s="82">
        <f t="shared" ca="1" si="849"/>
        <v>1.6162089604133169E-60</v>
      </c>
      <c r="BM1160" s="82">
        <f t="shared" ca="1" si="839"/>
        <v>6.9577594851311846E-60</v>
      </c>
      <c r="BN1160" s="10">
        <f ca="1">BN1159+BI1160-INDIRECT(ADDRESS(MAX($D1160-'key variables'!$B$9*30,34),scenario!BI$4),TRUE)</f>
        <v>9439390.0751690175</v>
      </c>
      <c r="BO1160" s="10">
        <f ca="1">BO1159+BJ1160-INDIRECT(ADDRESS(MAX($D1160-'key variables'!$B$9*30,34),scenario!BJ$4),TRUE)</f>
        <v>10895583.360992203</v>
      </c>
      <c r="BP1160" s="10">
        <f ca="1">BP1159+BK1160-INDIRECT(ADDRESS(MAX($D1160-'key variables'!$B$9*30,34),scenario!BK$4),TRUE)</f>
        <v>32531162.537994072</v>
      </c>
      <c r="BQ1160" s="10">
        <f ca="1">BQ1159+BL1160-INDIRECT(ADDRESS(MAX($D1160-'key variables'!$B$9*30,34),scenario!BL$4),TRUE)</f>
        <v>14415841.516535141</v>
      </c>
      <c r="BR1160" s="10">
        <f t="shared" ca="1" si="870"/>
        <v>67281977.490690395</v>
      </c>
      <c r="BS1160" s="82">
        <f t="shared" ca="1" si="851"/>
        <v>-2.3433848477536824E-9</v>
      </c>
      <c r="BT1160" s="82">
        <f t="shared" ca="1" si="852"/>
        <v>-3.4288309057018498E-10</v>
      </c>
      <c r="BU1160" s="82">
        <f t="shared" ca="1" si="853"/>
        <v>-4.2578247660364599E-9</v>
      </c>
      <c r="BV1160" s="82">
        <f t="shared" ca="1" si="854"/>
        <v>-2.9943922343414556E-9</v>
      </c>
      <c r="BW1160" s="82">
        <f t="shared" ca="1" si="871"/>
        <v>-9.9384849387017825E-9</v>
      </c>
      <c r="BX1160" s="10">
        <f t="shared" ca="1" si="855"/>
        <v>-1.8625994260191893E-12</v>
      </c>
      <c r="BY1160" s="10">
        <f t="shared" ca="1" si="856"/>
        <v>2.8902850229962428E-12</v>
      </c>
      <c r="BZ1160" s="10">
        <f t="shared" ca="1" si="857"/>
        <v>-3.5034723983035463E-11</v>
      </c>
      <c r="CA1160" s="10">
        <f t="shared" ca="1" si="858"/>
        <v>-2.0257049910634696E-11</v>
      </c>
      <c r="CB1160" s="10">
        <v>0</v>
      </c>
      <c r="CC1160" s="82">
        <f t="shared" ca="1" si="859"/>
        <v>3.9725652202851362E-13</v>
      </c>
      <c r="CD1160" s="82">
        <f t="shared" ca="1" si="860"/>
        <v>3.4270724516460853E-13</v>
      </c>
      <c r="CE1160" s="82">
        <f t="shared" ca="1" si="861"/>
        <v>1.8915613015532971E-10</v>
      </c>
      <c r="CF1160" s="82">
        <f t="shared" ca="1" si="862"/>
        <v>3.7028113764059381E-11</v>
      </c>
      <c r="CG1160" s="82">
        <f t="shared" ca="1" si="872"/>
        <v>2.269242076865822E-10</v>
      </c>
      <c r="CH1160" s="13" t="str">
        <f t="shared" ca="1" si="873"/>
        <v/>
      </c>
      <c r="CI1160" s="81">
        <f t="shared" ca="1" si="882"/>
        <v>0.1131775965863165</v>
      </c>
      <c r="CJ1160" s="81">
        <f t="shared" ca="1" si="883"/>
        <v>0.13063724757458739</v>
      </c>
      <c r="CK1160" s="81">
        <f t="shared" ca="1" si="884"/>
        <v>0.39004625943939081</v>
      </c>
      <c r="CL1160" s="81">
        <f t="shared" ca="1" si="885"/>
        <v>0.17284488538116416</v>
      </c>
      <c r="CM1160" s="89">
        <f t="shared" ca="1" si="874"/>
        <v>0.80670598898145884</v>
      </c>
    </row>
    <row r="1161" spans="1:91" x14ac:dyDescent="0.3">
      <c r="A1161">
        <v>1096</v>
      </c>
      <c r="B1161" s="3">
        <f t="shared" si="887"/>
        <v>3.2333333333333334</v>
      </c>
      <c r="C1161" s="3">
        <f t="shared" si="875"/>
        <v>36.533333333333331</v>
      </c>
      <c r="D1161" s="4">
        <f t="shared" ca="1" si="863"/>
        <v>1161</v>
      </c>
      <c r="E1161" s="58">
        <f>(0.5*(COS(B1161*2*PI())+1)*('key variables'!$B$4-'key variables'!$B$6)+'key variables'!$B$6)/'key variables'!$B$4</f>
        <v>1</v>
      </c>
      <c r="F1161" s="10">
        <f t="shared" ca="1" si="876"/>
        <v>11689222.907461114</v>
      </c>
      <c r="G1161" s="10">
        <f t="shared" ca="1" si="877"/>
        <v>13492492.798713122</v>
      </c>
      <c r="H1161" s="10">
        <f t="shared" ca="1" si="878"/>
        <v>40309474.521088287</v>
      </c>
      <c r="I1161" s="10">
        <f t="shared" ca="1" si="879"/>
        <v>17912154.249750931</v>
      </c>
      <c r="J1161" s="10">
        <f t="shared" ca="1" si="864"/>
        <v>83403344.477013454</v>
      </c>
      <c r="K1161" s="82">
        <f t="shared" ca="1" si="840"/>
        <v>2249832.832292099</v>
      </c>
      <c r="L1161" s="82">
        <f t="shared" ca="1" si="841"/>
        <v>2596909.4377209195</v>
      </c>
      <c r="M1161" s="82">
        <f t="shared" ca="1" si="842"/>
        <v>7778311.98309422</v>
      </c>
      <c r="N1161" s="82">
        <f t="shared" ca="1" si="843"/>
        <v>3496312.733215793</v>
      </c>
      <c r="O1161" s="82">
        <f t="shared" ca="1" si="865"/>
        <v>16121366.986323033</v>
      </c>
      <c r="P1161" s="10">
        <f ca="1">IF(IF($A1161&gt;='key variables'!$B$26,K1161*SUMPRODUCT(Z1161:AC1161,'control variables'!$O$3:$R$3)/J1161+F$65*'key variables'!$B$25/scenario!J$65,K1161*SUMPRODUCT(Z1161:AC1161,'control variables'!$O$7:$R$7)/J1161+F$65*'key variables'!$B$25/scenario!J$65)&lt;'key variables'!$B$28,0,IF($A1161&gt;='key variables'!$B$26,K1161*SUMPRODUCT(Z1161:AC1161,'control variables'!$O$3:$R$3)/J1161+F$65*'key variables'!$B$25/scenario!J$65,K1161*SUMPRODUCT(Z1161:AC1161,'control variables'!$O$7:$R$7)/J1161+F$65*'key variables'!$B$25/scenario!J$65))</f>
        <v>1.0769984998393719E-61</v>
      </c>
      <c r="Q1161" s="10">
        <f ca="1">IF(IF($A1161&gt;='key variables'!$B$26,L1161*SUMPRODUCT(Z1161:AC1161,'control variables'!$O$4:$R$4)/J1161+G$65*'key variables'!$B$25/scenario!J$65,L1161*SUMPRODUCT(Z1161:AC1161,'control variables'!$O$7:$R$7)/J1161+G$65*'key variables'!$B$25/scenario!J$65)&lt;'key variables'!$B$28,0,IF($A1161&gt;='key variables'!$B$26,L1161*SUMPRODUCT(Z1161:AC1161,'control variables'!$O$4:$R$4)/J1161+G$65*'key variables'!$B$25/scenario!J$65,L1161*SUMPRODUCT(Z1161:AC1161,'control variables'!$O$7:$R$7)/J1161+G$65*'key variables'!$B$25/scenario!J$65))</f>
        <v>1.2431446143466251E-61</v>
      </c>
      <c r="R1161" s="10">
        <f ca="1">IF(IF($A1161&gt;='key variables'!$B$26,M1161*SUMPRODUCT(Z1161:AC1161,'control variables'!$O$5:$R$5)/J1161+H$65*'key variables'!$B$25/scenario!J$65,M1161*SUMPRODUCT(Z1161:AC1161,'control variables'!$O$7:$R$7)/J1161+H$65*'key variables'!$B$25/scenario!J$65)&lt;'key variables'!$B$28,0,IF($A1161&gt;='key variables'!$B$26,M1161*SUMPRODUCT(Z1161:AC1161,'control variables'!$O$5:$R$5)/J1161+H$65*'key variables'!$B$25/scenario!J$65,M1161*SUMPRODUCT(Z1161:AC1161,'control variables'!$O$7:$R$7)/J1161+H$65*'key variables'!$B$25/scenario!J$65))</f>
        <v>3.7234901263932907E-61</v>
      </c>
      <c r="S1161" s="10">
        <f ca="1">IF(IF($A1161&gt;='key variables'!$B$26,N1161*SUMPRODUCT(Z1161:AC1161,'control variables'!$O$6:$R$6)/J1161+I$65*'key variables'!$B$25/scenario!J$65,N1161*SUMPRODUCT(Z1161:AC1161,'control variables'!$O$7:$R$7)/J1161+I$65*'key variables'!$B$25/scenario!J$65)&lt;'key variables'!$B$28,0,IF($A1161&gt;='key variables'!$B$26,N1161*SUMPRODUCT(Z1161:AC1161,'control variables'!$O$6:$R$6)/J1161+I$65*'key variables'!$B$25/scenario!J$65,N1161*SUMPRODUCT(Z1161:AC1161,'control variables'!$O$7:$R$7)/J1161+I$65*'key variables'!$B$25/scenario!J$65))</f>
        <v>1.6736903802788044E-61</v>
      </c>
      <c r="T1161" s="10">
        <f t="shared" ca="1" si="886"/>
        <v>7.717323620858092E-61</v>
      </c>
      <c r="U1161" s="82">
        <f ca="1">SUMPRODUCT(P1131:P1160,'control variables'!AD$7:AD$36)</f>
        <v>2.283436061927498E-61</v>
      </c>
      <c r="V1161" s="82">
        <f ca="1">SUMPRODUCT(Q1131:Q1160,'control variables'!AE$7:AE$36)</f>
        <v>2.635696561335418E-61</v>
      </c>
      <c r="W1161" s="82">
        <f ca="1">SUMPRODUCT(R1131:R1160,'control variables'!AF$7:AF$36)</f>
        <v>7.894487905141461E-61</v>
      </c>
      <c r="X1161" s="82">
        <f ca="1">SUMPRODUCT(S1131:S1160,'control variables'!AG$7:AG$36)</f>
        <v>3.5485332350971375E-61</v>
      </c>
      <c r="Y1161" s="82">
        <f t="shared" ca="1" si="880"/>
        <v>1.6362153763501514E-60</v>
      </c>
      <c r="Z1161" s="10">
        <f ca="1">IF($A1161&gt;='key variables'!$B$26,SUMPRODUCT(P1131:P1160,'control variables'!V$7:V$36)*$E1161,SUMPRODUCT(P1131:P1160,'control variables'!Z$7:Z$36)*$E1161)</f>
        <v>5.5718151543560419E-61</v>
      </c>
      <c r="AA1161" s="10">
        <f ca="1">IF($A1161&gt;='key variables'!$B$26,SUMPRODUCT(Q1131:Q1160,'control variables'!W$7:W$36)*$E1161,SUMPRODUCT(Q1131:Q1160,'control variables'!AA$7:AA$36)*$E1161)</f>
        <v>6.431366433941814E-61</v>
      </c>
      <c r="AB1161" s="10">
        <f ca="1">IF($A1161&gt;='key variables'!$B$26,SUMPRODUCT(R1131:R1160,'control variables'!X$7:X$36)*$E1161,SUMPRODUCT(R1131:R1160,'control variables'!AB$7:AB$36)*$E1161)</f>
        <v>1.9263349685656449E-60</v>
      </c>
      <c r="AC1161" s="10">
        <f ca="1">IF($A1161&gt;='key variables'!$B$26,SUMPRODUCT(S1131:S1160,'control variables'!Y$7:Y$36)*$E1161,SUMPRODUCT(S1131:S1160,'control variables'!AC$7:AC$36)*$E1161)</f>
        <v>8.6587803287824569E-61</v>
      </c>
      <c r="AD1161" s="10">
        <f t="shared" ca="1" si="881"/>
        <v>3.9925311602736758E-60</v>
      </c>
      <c r="AE1161" s="82">
        <f ca="1">SUMPRODUCT(P1131:P1160,'control variables'!AL$7:AL$36)</f>
        <v>7.5863083574653333E-61</v>
      </c>
      <c r="AF1161" s="82">
        <f ca="1">SUMPRODUCT(Q1131:Q1160,'control variables'!AM$7:AM$36)</f>
        <v>8.7337349238642019E-61</v>
      </c>
      <c r="AG1161" s="82">
        <f ca="1">SUMPRODUCT(R1131:R1160,'control variables'!AN$7:AN$36)</f>
        <v>2.4902173593438538E-60</v>
      </c>
      <c r="AH1161" s="82">
        <f ca="1">SUMPRODUCT(S1131:S1160,'control variables'!AO$7:AO$36)</f>
        <v>1.0782394155504375E-60</v>
      </c>
      <c r="AI1161" s="82">
        <f t="shared" ca="1" si="844"/>
        <v>5.2004611030272444E-60</v>
      </c>
      <c r="AJ1161" s="10">
        <f ca="1">SUMPRODUCT(P1131:P1160,'control variables'!AP$7:AP$36)</f>
        <v>7.2487471421088059E-64</v>
      </c>
      <c r="AK1161" s="10">
        <f ca="1">SUMPRODUCT(Q1131:Q1160,'control variables'!AQ$7:AQ$36)</f>
        <v>2.0917487284840763E-63</v>
      </c>
      <c r="AL1161" s="10">
        <f ca="1">SUMPRODUCT(R1131:R1160,'control variables'!AR$7:AR$36)</f>
        <v>7.5182941526072384E-62</v>
      </c>
      <c r="AM1161" s="10">
        <f ca="1">SUMPRODUCT(S1131:S1160,'control variables'!AS$7:AS$36)</f>
        <v>5.6323933425303877E-62</v>
      </c>
      <c r="AN1161" s="10">
        <f t="shared" ca="1" si="866"/>
        <v>1.3432349839407121E-61</v>
      </c>
      <c r="AO1161" s="82">
        <f ca="1">SUMPRODUCT(P1131:P1160,'control variables'!AX$7:AX$36)</f>
        <v>9.8571899041210121E-64</v>
      </c>
      <c r="AP1161" s="82">
        <f ca="1">SUMPRODUCT(Q1131:Q1160,'control variables'!AY$7:AY$36)</f>
        <v>2.2755672442863317E-63</v>
      </c>
      <c r="AQ1161" s="82">
        <f ca="1">SUMPRODUCT(R1131:R1160,'control variables'!AZ$7:AZ$36)</f>
        <v>2.0447465407306852E-62</v>
      </c>
      <c r="AR1161" s="82">
        <f ca="1">SUMPRODUCT(S1131:S1160,'control variables'!BA$7:BA$36)</f>
        <v>1.5318390807015288E-62</v>
      </c>
      <c r="AS1161" s="82">
        <f t="shared" ca="1" si="867"/>
        <v>3.9027142449020572E-62</v>
      </c>
      <c r="AT1161" s="10">
        <f ca="1">SUMPRODUCT(P1131:P1160,'control variables'!AT$7:AT$36)</f>
        <v>-8.699354746602605E-64</v>
      </c>
      <c r="AU1161" s="10">
        <f ca="1">SUMPRODUCT(Q1131:Q1160,'control variables'!AU$7:AU$36)</f>
        <v>9.4368861028232966E-64</v>
      </c>
      <c r="AV1161" s="10">
        <f ca="1">SUMPRODUCT(R1131:R1160,'control variables'!AV$7:AV$36)</f>
        <v>4.0635987796472628E-61</v>
      </c>
      <c r="AW1161" s="10">
        <f ca="1">SUMPRODUCT(S1131:S1160,'control variables'!AW$7:AW$36)</f>
        <v>3.0442792272583119E-61</v>
      </c>
      <c r="AX1161" s="10">
        <f t="shared" ca="1" si="845"/>
        <v>7.1086155382617948E-61</v>
      </c>
      <c r="AY1161" s="82">
        <f ca="1">SUMPRODUCT(P1131:P1160,'control variables'!BB$7:BB$36)</f>
        <v>3.1530501347569123E-63</v>
      </c>
      <c r="AZ1161" s="82">
        <f ca="1">SUMPRODUCT(Q1131:Q1160,'control variables'!BC$7:BC$36)</f>
        <v>8.0402722208848163E-63</v>
      </c>
      <c r="BA1161" s="82">
        <f ca="1">SUMPRODUCT(R1131:R1160,'control variables'!BD$7:BD$36)</f>
        <v>5.6284376965685331E-62</v>
      </c>
      <c r="BB1161" s="82">
        <f ca="1">SUMPRODUCT(S1131:S1160,'control variables'!BE$7:BE$36)</f>
        <v>7.9984117535653913E-63</v>
      </c>
      <c r="BC1161" s="82">
        <f t="shared" ca="1" si="868"/>
        <v>7.5476111074892452E-62</v>
      </c>
      <c r="BD1161" s="10">
        <f ca="1">SUMPRODUCT(P1131:P1160,'control variables'!BF$7:BF$36)</f>
        <v>6.5959062457763125E-64</v>
      </c>
      <c r="BE1161" s="10">
        <f ca="1">SUMPRODUCT(Q1131:Q1160,'control variables'!BG$7:BG$36)</f>
        <v>7.6134417340367911E-64</v>
      </c>
      <c r="BF1161" s="10">
        <f ca="1">SUMPRODUCT(R1131:R1160,'control variables'!BH$7:BH$36)</f>
        <v>2.2803923853586509E-62</v>
      </c>
      <c r="BG1161" s="10">
        <f ca="1">SUMPRODUCT(S1131:S1160,'control variables'!BI$7:BI$36)</f>
        <v>5.1251254455893755E-62</v>
      </c>
      <c r="BH1161" s="10">
        <f t="shared" ca="1" si="869"/>
        <v>7.5476113107461573E-62</v>
      </c>
      <c r="BI1161" s="82">
        <f t="shared" ca="1" si="846"/>
        <v>7.6091395040663004E-61</v>
      </c>
      <c r="BJ1161" s="82">
        <f t="shared" ca="1" si="847"/>
        <v>8.8235745321758731E-61</v>
      </c>
      <c r="BK1161" s="82">
        <f t="shared" ca="1" si="848"/>
        <v>2.9528616142742651E-60</v>
      </c>
      <c r="BL1161" s="82">
        <f t="shared" ca="1" si="849"/>
        <v>1.390665750029834E-60</v>
      </c>
      <c r="BM1161" s="82">
        <f t="shared" ca="1" si="839"/>
        <v>5.9867987679283167E-60</v>
      </c>
      <c r="BN1161" s="10">
        <f ca="1">BN1160+BI1161-INDIRECT(ADDRESS(MAX($D1161-'key variables'!$B$9*30,34),scenario!BI$4),TRUE)</f>
        <v>9439390.0751690175</v>
      </c>
      <c r="BO1161" s="10">
        <f ca="1">BO1160+BJ1161-INDIRECT(ADDRESS(MAX($D1161-'key variables'!$B$9*30,34),scenario!BJ$4),TRUE)</f>
        <v>10895583.360992203</v>
      </c>
      <c r="BP1161" s="10">
        <f ca="1">BP1160+BK1161-INDIRECT(ADDRESS(MAX($D1161-'key variables'!$B$9*30,34),scenario!BK$4),TRUE)</f>
        <v>32531162.537994072</v>
      </c>
      <c r="BQ1161" s="10">
        <f ca="1">BQ1160+BL1161-INDIRECT(ADDRESS(MAX($D1161-'key variables'!$B$9*30,34),scenario!BL$4),TRUE)</f>
        <v>14415841.516535141</v>
      </c>
      <c r="BR1161" s="10">
        <f t="shared" ca="1" si="870"/>
        <v>67281977.490690395</v>
      </c>
      <c r="BS1161" s="82">
        <f t="shared" ca="1" si="851"/>
        <v>-2.3433848477536824E-9</v>
      </c>
      <c r="BT1161" s="82">
        <f t="shared" ca="1" si="852"/>
        <v>-3.4288309057018498E-10</v>
      </c>
      <c r="BU1161" s="82">
        <f t="shared" ca="1" si="853"/>
        <v>-4.2578247660364599E-9</v>
      </c>
      <c r="BV1161" s="82">
        <f t="shared" ca="1" si="854"/>
        <v>-2.9943922343414556E-9</v>
      </c>
      <c r="BW1161" s="82">
        <f t="shared" ca="1" si="871"/>
        <v>-9.9384849387017825E-9</v>
      </c>
      <c r="BX1161" s="10">
        <f t="shared" ca="1" si="855"/>
        <v>-1.8625994260191893E-12</v>
      </c>
      <c r="BY1161" s="10">
        <f t="shared" ca="1" si="856"/>
        <v>2.8902850229962428E-12</v>
      </c>
      <c r="BZ1161" s="10">
        <f t="shared" ca="1" si="857"/>
        <v>-3.5034723983035463E-11</v>
      </c>
      <c r="CA1161" s="10">
        <f t="shared" ca="1" si="858"/>
        <v>-2.0257049910634696E-11</v>
      </c>
      <c r="CB1161" s="10">
        <v>0</v>
      </c>
      <c r="CC1161" s="82">
        <f t="shared" ca="1" si="859"/>
        <v>3.9725652202851362E-13</v>
      </c>
      <c r="CD1161" s="82">
        <f t="shared" ca="1" si="860"/>
        <v>3.4270724516460853E-13</v>
      </c>
      <c r="CE1161" s="82">
        <f t="shared" ca="1" si="861"/>
        <v>1.8915613015532971E-10</v>
      </c>
      <c r="CF1161" s="82">
        <f t="shared" ca="1" si="862"/>
        <v>3.7028113764059381E-11</v>
      </c>
      <c r="CG1161" s="82">
        <f t="shared" ca="1" si="872"/>
        <v>2.269242076865822E-10</v>
      </c>
      <c r="CH1161" s="13" t="str">
        <f t="shared" ca="1" si="873"/>
        <v/>
      </c>
      <c r="CI1161" s="81">
        <f t="shared" ca="1" si="882"/>
        <v>0.1131775965863165</v>
      </c>
      <c r="CJ1161" s="81">
        <f t="shared" ca="1" si="883"/>
        <v>0.13063724757458739</v>
      </c>
      <c r="CK1161" s="81">
        <f t="shared" ca="1" si="884"/>
        <v>0.39004625943939081</v>
      </c>
      <c r="CL1161" s="81">
        <f t="shared" ca="1" si="885"/>
        <v>0.17284488538116416</v>
      </c>
      <c r="CM1161" s="89">
        <f t="shared" ca="1" si="874"/>
        <v>0.80670598898145884</v>
      </c>
    </row>
    <row r="1162" spans="1:91" x14ac:dyDescent="0.3">
      <c r="A1162">
        <v>1097</v>
      </c>
      <c r="B1162" s="3">
        <f t="shared" si="887"/>
        <v>3.2361111111111112</v>
      </c>
      <c r="C1162" s="3">
        <f t="shared" si="875"/>
        <v>36.56666666666667</v>
      </c>
      <c r="D1162" s="4">
        <f t="shared" ca="1" si="863"/>
        <v>1162</v>
      </c>
      <c r="E1162" s="58">
        <f>(0.5*(COS(B1162*2*PI())+1)*('key variables'!$B$4-'key variables'!$B$6)+'key variables'!$B$6)/'key variables'!$B$4</f>
        <v>1</v>
      </c>
      <c r="F1162" s="10">
        <f t="shared" ca="1" si="876"/>
        <v>11689222.907461114</v>
      </c>
      <c r="G1162" s="10">
        <f t="shared" ca="1" si="877"/>
        <v>13492492.798713122</v>
      </c>
      <c r="H1162" s="10">
        <f t="shared" ca="1" si="878"/>
        <v>40309474.521088287</v>
      </c>
      <c r="I1162" s="10">
        <f t="shared" ca="1" si="879"/>
        <v>17912154.249750931</v>
      </c>
      <c r="J1162" s="10">
        <f t="shared" ca="1" si="864"/>
        <v>83403344.477013454</v>
      </c>
      <c r="K1162" s="82">
        <f t="shared" ca="1" si="840"/>
        <v>2249832.832292099</v>
      </c>
      <c r="L1162" s="82">
        <f t="shared" ca="1" si="841"/>
        <v>2596909.4377209195</v>
      </c>
      <c r="M1162" s="82">
        <f t="shared" ca="1" si="842"/>
        <v>7778311.98309422</v>
      </c>
      <c r="N1162" s="82">
        <f t="shared" ca="1" si="843"/>
        <v>3496312.733215793</v>
      </c>
      <c r="O1162" s="82">
        <f t="shared" ca="1" si="865"/>
        <v>16121366.986323033</v>
      </c>
      <c r="P1162" s="10">
        <f ca="1">IF(IF($A1162&gt;='key variables'!$B$26,K1162*SUMPRODUCT(Z1162:AC1162,'control variables'!$O$3:$R$3)/J1162+F$65*'key variables'!$B$25/scenario!J$65,K1162*SUMPRODUCT(Z1162:AC1162,'control variables'!$O$7:$R$7)/J1162+F$65*'key variables'!$B$25/scenario!J$65)&lt;'key variables'!$B$28,0,IF($A1162&gt;='key variables'!$B$26,K1162*SUMPRODUCT(Z1162:AC1162,'control variables'!$O$3:$R$3)/J1162+F$65*'key variables'!$B$25/scenario!J$65,K1162*SUMPRODUCT(Z1162:AC1162,'control variables'!$O$7:$R$7)/J1162+F$65*'key variables'!$B$25/scenario!J$65))</f>
        <v>9.2670252624827973E-62</v>
      </c>
      <c r="Q1162" s="10">
        <f ca="1">IF(IF($A1162&gt;='key variables'!$B$26,L1162*SUMPRODUCT(Z1162:AC1162,'control variables'!$O$4:$R$4)/J1162+G$65*'key variables'!$B$25/scenario!J$65,L1162*SUMPRODUCT(Z1162:AC1162,'control variables'!$O$7:$R$7)/J1162+G$65*'key variables'!$B$25/scenario!J$65)&lt;'key variables'!$B$28,0,IF($A1162&gt;='key variables'!$B$26,L1162*SUMPRODUCT(Z1162:AC1162,'control variables'!$O$4:$R$4)/J1162+G$65*'key variables'!$B$25/scenario!J$65,L1162*SUMPRODUCT(Z1162:AC1162,'control variables'!$O$7:$R$7)/J1162+G$65*'key variables'!$B$25/scenario!J$65))</f>
        <v>1.0696628219805124E-61</v>
      </c>
      <c r="R1162" s="10">
        <f ca="1">IF(IF($A1162&gt;='key variables'!$B$26,M1162*SUMPRODUCT(Z1162:AC1162,'control variables'!$O$5:$R$5)/J1162+H$65*'key variables'!$B$25/scenario!J$65,M1162*SUMPRODUCT(Z1162:AC1162,'control variables'!$O$7:$R$7)/J1162+H$65*'key variables'!$B$25/scenario!J$65)&lt;'key variables'!$B$28,0,IF($A1162&gt;='key variables'!$B$26,M1162*SUMPRODUCT(Z1162:AC1162,'control variables'!$O$5:$R$5)/J1162+H$65*'key variables'!$B$25/scenario!J$65,M1162*SUMPRODUCT(Z1162:AC1162,'control variables'!$O$7:$R$7)/J1162+H$65*'key variables'!$B$25/scenario!J$65))</f>
        <v>3.2038741995497876E-61</v>
      </c>
      <c r="S1162" s="10">
        <f ca="1">IF(IF($A1162&gt;='key variables'!$B$26,N1162*SUMPRODUCT(Z1162:AC1162,'control variables'!$O$6:$R$6)/J1162+I$65*'key variables'!$B$25/scenario!J$65,N1162*SUMPRODUCT(Z1162:AC1162,'control variables'!$O$7:$R$7)/J1162+I$65*'key variables'!$B$25/scenario!J$65)&lt;'key variables'!$B$28,0,IF($A1162&gt;='key variables'!$B$26,N1162*SUMPRODUCT(Z1162:AC1162,'control variables'!$O$6:$R$6)/J1162+I$65*'key variables'!$B$25/scenario!J$65,N1162*SUMPRODUCT(Z1162:AC1162,'control variables'!$O$7:$R$7)/J1162+I$65*'key variables'!$B$25/scenario!J$65))</f>
        <v>1.4401255932976105E-61</v>
      </c>
      <c r="T1162" s="10">
        <f t="shared" ca="1" si="886"/>
        <v>6.6403651410761898E-61</v>
      </c>
      <c r="U1162" s="82">
        <f ca="1">SUMPRODUCT(P1132:P1161,'control variables'!AD$7:AD$36)</f>
        <v>1.964780793501787E-61</v>
      </c>
      <c r="V1162" s="82">
        <f ca="1">SUMPRODUCT(Q1132:Q1161,'control variables'!AE$7:AE$36)</f>
        <v>2.2678830677830294E-61</v>
      </c>
      <c r="W1162" s="82">
        <f ca="1">SUMPRODUCT(R1132:R1161,'control variables'!AF$7:AF$36)</f>
        <v>6.7928060124709515E-61</v>
      </c>
      <c r="X1162" s="82">
        <f ca="1">SUMPRODUCT(S1132:S1161,'control variables'!AG$7:AG$36)</f>
        <v>3.0533326777437E-61</v>
      </c>
      <c r="Y1162" s="82">
        <f t="shared" ca="1" si="880"/>
        <v>1.4078802551499466E-60</v>
      </c>
      <c r="Z1162" s="10">
        <f ca="1">IF($A1162&gt;='key variables'!$B$26,SUMPRODUCT(P1132:P1161,'control variables'!V$7:V$36)*$E1162,SUMPRODUCT(P1132:P1161,'control variables'!Z$7:Z$36)*$E1162)</f>
        <v>4.7942640403865792E-61</v>
      </c>
      <c r="AA1162" s="10">
        <f ca="1">IF($A1162&gt;='key variables'!$B$26,SUMPRODUCT(Q1132:Q1161,'control variables'!W$7:W$36)*$E1162,SUMPRODUCT(Q1132:Q1161,'control variables'!AA$7:AA$36)*$E1162)</f>
        <v>5.5338642741388792E-61</v>
      </c>
      <c r="AB1162" s="10">
        <f ca="1">IF($A1162&gt;='key variables'!$B$26,SUMPRODUCT(R1132:R1161,'control variables'!X$7:X$36)*$E1162,SUMPRODUCT(R1132:R1161,'control variables'!AB$7:AB$36)*$E1162)</f>
        <v>1.6575134338965439E-60</v>
      </c>
      <c r="AC1162" s="10">
        <f ca="1">IF($A1162&gt;='key variables'!$B$26,SUMPRODUCT(S1132:S1161,'control variables'!Y$7:Y$36)*$E1162,SUMPRODUCT(S1132:S1161,'control variables'!AC$7:AC$36)*$E1162)</f>
        <v>7.4504408372976939E-61</v>
      </c>
      <c r="AD1162" s="10">
        <f t="shared" ca="1" si="881"/>
        <v>3.4353703490788591E-60</v>
      </c>
      <c r="AE1162" s="82">
        <f ca="1">SUMPRODUCT(P1132:P1161,'control variables'!AL$7:AL$36)</f>
        <v>6.5276331590156178E-61</v>
      </c>
      <c r="AF1162" s="82">
        <f ca="1">SUMPRODUCT(Q1132:Q1161,'control variables'!AM$7:AM$36)</f>
        <v>7.5149354606667427E-61</v>
      </c>
      <c r="AG1162" s="82">
        <f ca="1">SUMPRODUCT(R1132:R1161,'control variables'!AN$7:AN$36)</f>
        <v>2.142705600941364E-60</v>
      </c>
      <c r="AH1162" s="82">
        <f ca="1">SUMPRODUCT(S1132:S1161,'control variables'!AO$7:AO$36)</f>
        <v>9.2777027121215579E-61</v>
      </c>
      <c r="AI1162" s="82">
        <f t="shared" ca="1" si="844"/>
        <v>4.4747327341217556E-60</v>
      </c>
      <c r="AJ1162" s="10">
        <f ca="1">SUMPRODUCT(P1132:P1161,'control variables'!AP$7:AP$36)</f>
        <v>6.2371788723281354E-64</v>
      </c>
      <c r="AK1162" s="10">
        <f ca="1">SUMPRODUCT(Q1132:Q1161,'control variables'!AQ$7:AQ$36)</f>
        <v>1.7998435756892187E-63</v>
      </c>
      <c r="AL1162" s="10">
        <f ca="1">SUMPRODUCT(R1132:R1161,'control variables'!AR$7:AR$36)</f>
        <v>6.4691103890468911E-62</v>
      </c>
      <c r="AM1162" s="10">
        <f ca="1">SUMPRODUCT(S1132:S1161,'control variables'!AS$7:AS$36)</f>
        <v>4.8463884955507066E-62</v>
      </c>
      <c r="AN1162" s="10">
        <f t="shared" ca="1" si="866"/>
        <v>1.1557855030889801E-61</v>
      </c>
      <c r="AO1162" s="82">
        <f ca="1">SUMPRODUCT(P1132:P1161,'control variables'!AX$7:AX$36)</f>
        <v>8.4816114295612913E-64</v>
      </c>
      <c r="AP1162" s="82">
        <f ca="1">SUMPRODUCT(Q1132:Q1161,'control variables'!AY$7:AY$36)</f>
        <v>1.9580100754481009E-63</v>
      </c>
      <c r="AQ1162" s="82">
        <f ca="1">SUMPRODUCT(R1132:R1161,'control variables'!AZ$7:AZ$36)</f>
        <v>1.7594005795877767E-62</v>
      </c>
      <c r="AR1162" s="82">
        <f ca="1">SUMPRODUCT(S1132:S1161,'control variables'!BA$7:BA$36)</f>
        <v>1.3180697522825409E-62</v>
      </c>
      <c r="AS1162" s="82">
        <f t="shared" ca="1" si="867"/>
        <v>3.3580874537107406E-62</v>
      </c>
      <c r="AT1162" s="10">
        <f ca="1">SUMPRODUCT(P1132:P1161,'control variables'!AT$7:AT$36)</f>
        <v>-7.4853530637312442E-64</v>
      </c>
      <c r="AU1162" s="10">
        <f ca="1">SUMPRODUCT(Q1132:Q1161,'control variables'!AU$7:AU$36)</f>
        <v>8.1199613487928953E-64</v>
      </c>
      <c r="AV1162" s="10">
        <f ca="1">SUMPRODUCT(R1132:R1161,'control variables'!AV$7:AV$36)</f>
        <v>3.4965204272059653E-61</v>
      </c>
      <c r="AW1162" s="10">
        <f ca="1">SUMPRODUCT(S1132:S1161,'control variables'!AW$7:AW$36)</f>
        <v>2.6194477066831527E-61</v>
      </c>
      <c r="AX1162" s="10">
        <f t="shared" ca="1" si="845"/>
        <v>6.1166027421741793E-61</v>
      </c>
      <c r="AY1162" s="82">
        <f ca="1">SUMPRODUCT(P1132:P1161,'control variables'!BB$7:BB$36)</f>
        <v>2.7130395499181287E-63</v>
      </c>
      <c r="AZ1162" s="82">
        <f ca="1">SUMPRODUCT(Q1132:Q1161,'control variables'!BC$7:BC$36)</f>
        <v>6.9182460142043733E-63</v>
      </c>
      <c r="BA1162" s="82">
        <f ca="1">SUMPRODUCT(R1132:R1161,'control variables'!BD$7:BD$36)</f>
        <v>4.8429848630420828E-62</v>
      </c>
      <c r="BB1162" s="82">
        <f ca="1">SUMPRODUCT(S1132:S1161,'control variables'!BE$7:BE$36)</f>
        <v>6.8822272074737875E-63</v>
      </c>
      <c r="BC1162" s="82">
        <f t="shared" ca="1" si="868"/>
        <v>6.4943361402017115E-62</v>
      </c>
      <c r="BD1162" s="10">
        <f ca="1">SUMPRODUCT(P1132:P1161,'control variables'!BF$7:BF$36)</f>
        <v>5.6754424279786368E-64</v>
      </c>
      <c r="BE1162" s="10">
        <f ca="1">SUMPRODUCT(Q1132:Q1161,'control variables'!BG$7:BG$36)</f>
        <v>6.5509800519018814E-64</v>
      </c>
      <c r="BF1162" s="10">
        <f ca="1">SUMPRODUCT(R1132:R1161,'control variables'!BH$7:BH$36)</f>
        <v>1.9621618643520682E-62</v>
      </c>
      <c r="BG1162" s="10">
        <f ca="1">SUMPRODUCT(S1132:S1161,'control variables'!BI$7:BI$36)</f>
        <v>4.4099102259430891E-62</v>
      </c>
      <c r="BH1162" s="10">
        <f t="shared" ca="1" si="869"/>
        <v>6.4943363150939631E-62</v>
      </c>
      <c r="BI1162" s="82">
        <f t="shared" ca="1" si="846"/>
        <v>6.5472782014510691E-61</v>
      </c>
      <c r="BJ1162" s="82">
        <f t="shared" ca="1" si="847"/>
        <v>7.5922378821575801E-61</v>
      </c>
      <c r="BK1162" s="82">
        <f t="shared" ca="1" si="848"/>
        <v>2.5407874922923813E-60</v>
      </c>
      <c r="BL1162" s="82">
        <f t="shared" ca="1" si="849"/>
        <v>1.1965972690879449E-60</v>
      </c>
      <c r="BM1162" s="82">
        <f t="shared" ca="1" si="839"/>
        <v>5.151336369741191E-60</v>
      </c>
      <c r="BN1162" s="10">
        <f ca="1">BN1161+BI1162-INDIRECT(ADDRESS(MAX($D1162-'key variables'!$B$9*30,34),scenario!BI$4),TRUE)</f>
        <v>9439390.0751690175</v>
      </c>
      <c r="BO1162" s="10">
        <f ca="1">BO1161+BJ1162-INDIRECT(ADDRESS(MAX($D1162-'key variables'!$B$9*30,34),scenario!BJ$4),TRUE)</f>
        <v>10895583.360992203</v>
      </c>
      <c r="BP1162" s="10">
        <f ca="1">BP1161+BK1162-INDIRECT(ADDRESS(MAX($D1162-'key variables'!$B$9*30,34),scenario!BK$4),TRUE)</f>
        <v>32531162.537994072</v>
      </c>
      <c r="BQ1162" s="10">
        <f ca="1">BQ1161+BL1162-INDIRECT(ADDRESS(MAX($D1162-'key variables'!$B$9*30,34),scenario!BL$4),TRUE)</f>
        <v>14415841.516535141</v>
      </c>
      <c r="BR1162" s="10">
        <f t="shared" ca="1" si="870"/>
        <v>67281977.490690395</v>
      </c>
      <c r="BS1162" s="82">
        <f t="shared" ca="1" si="851"/>
        <v>-2.3433848477536824E-9</v>
      </c>
      <c r="BT1162" s="82">
        <f t="shared" ca="1" si="852"/>
        <v>-3.4288309057018498E-10</v>
      </c>
      <c r="BU1162" s="82">
        <f t="shared" ca="1" si="853"/>
        <v>-4.2578247660364599E-9</v>
      </c>
      <c r="BV1162" s="82">
        <f t="shared" ca="1" si="854"/>
        <v>-2.9943922343414556E-9</v>
      </c>
      <c r="BW1162" s="82">
        <f t="shared" ca="1" si="871"/>
        <v>-9.9384849387017825E-9</v>
      </c>
      <c r="BX1162" s="10">
        <f t="shared" ca="1" si="855"/>
        <v>-1.8625994260191893E-12</v>
      </c>
      <c r="BY1162" s="10">
        <f t="shared" ca="1" si="856"/>
        <v>2.8902850229962428E-12</v>
      </c>
      <c r="BZ1162" s="10">
        <f t="shared" ca="1" si="857"/>
        <v>-3.5034723983035463E-11</v>
      </c>
      <c r="CA1162" s="10">
        <f t="shared" ca="1" si="858"/>
        <v>-2.0257049910634696E-11</v>
      </c>
      <c r="CB1162" s="10">
        <v>0</v>
      </c>
      <c r="CC1162" s="82">
        <f t="shared" ca="1" si="859"/>
        <v>3.9725652202851362E-13</v>
      </c>
      <c r="CD1162" s="82">
        <f t="shared" ca="1" si="860"/>
        <v>3.4270724516460853E-13</v>
      </c>
      <c r="CE1162" s="82">
        <f t="shared" ca="1" si="861"/>
        <v>1.8915613015532971E-10</v>
      </c>
      <c r="CF1162" s="82">
        <f t="shared" ca="1" si="862"/>
        <v>3.7028113764059381E-11</v>
      </c>
      <c r="CG1162" s="82">
        <f t="shared" ca="1" si="872"/>
        <v>2.269242076865822E-10</v>
      </c>
      <c r="CH1162" s="13" t="str">
        <f t="shared" ca="1" si="873"/>
        <v/>
      </c>
      <c r="CI1162" s="81">
        <f t="shared" ca="1" si="882"/>
        <v>0.1131775965863165</v>
      </c>
      <c r="CJ1162" s="81">
        <f t="shared" ca="1" si="883"/>
        <v>0.13063724757458739</v>
      </c>
      <c r="CK1162" s="81">
        <f t="shared" ca="1" si="884"/>
        <v>0.39004625943939081</v>
      </c>
      <c r="CL1162" s="81">
        <f t="shared" ca="1" si="885"/>
        <v>0.17284488538116416</v>
      </c>
      <c r="CM1162" s="89">
        <f t="shared" ca="1" si="874"/>
        <v>0.80670598898145884</v>
      </c>
    </row>
    <row r="1163" spans="1:91" x14ac:dyDescent="0.3">
      <c r="A1163">
        <v>1098</v>
      </c>
      <c r="B1163" s="3">
        <f t="shared" si="887"/>
        <v>3.2388888888888889</v>
      </c>
      <c r="C1163" s="3">
        <f t="shared" si="875"/>
        <v>36.6</v>
      </c>
      <c r="D1163" s="4">
        <f t="shared" ca="1" si="863"/>
        <v>1163</v>
      </c>
      <c r="E1163" s="58">
        <f>(0.5*(COS(B1163*2*PI())+1)*('key variables'!$B$4-'key variables'!$B$6)+'key variables'!$B$6)/'key variables'!$B$4</f>
        <v>1</v>
      </c>
      <c r="F1163" s="10">
        <f t="shared" ca="1" si="876"/>
        <v>11689222.907461114</v>
      </c>
      <c r="G1163" s="10">
        <f t="shared" ca="1" si="877"/>
        <v>13492492.798713122</v>
      </c>
      <c r="H1163" s="10">
        <f t="shared" ca="1" si="878"/>
        <v>40309474.521088287</v>
      </c>
      <c r="I1163" s="10">
        <f t="shared" ca="1" si="879"/>
        <v>17912154.249750931</v>
      </c>
      <c r="J1163" s="10">
        <f t="shared" ca="1" si="864"/>
        <v>83403344.477013454</v>
      </c>
      <c r="K1163" s="82">
        <f t="shared" ca="1" si="840"/>
        <v>2249832.832292099</v>
      </c>
      <c r="L1163" s="82">
        <f t="shared" ca="1" si="841"/>
        <v>2596909.4377209195</v>
      </c>
      <c r="M1163" s="82">
        <f t="shared" ca="1" si="842"/>
        <v>7778311.98309422</v>
      </c>
      <c r="N1163" s="82">
        <f t="shared" ca="1" si="843"/>
        <v>3496312.733215793</v>
      </c>
      <c r="O1163" s="82">
        <f t="shared" ca="1" si="865"/>
        <v>16121366.986323033</v>
      </c>
      <c r="P1163" s="10">
        <f ca="1">IF(IF($A1163&gt;='key variables'!$B$26,K1163*SUMPRODUCT(Z1163:AC1163,'control variables'!$O$3:$R$3)/J1163+F$65*'key variables'!$B$25/scenario!J$65,K1163*SUMPRODUCT(Z1163:AC1163,'control variables'!$O$7:$R$7)/J1163+F$65*'key variables'!$B$25/scenario!J$65)&lt;'key variables'!$B$28,0,IF($A1163&gt;='key variables'!$B$26,K1163*SUMPRODUCT(Z1163:AC1163,'control variables'!$O$3:$R$3)/J1163+F$65*'key variables'!$B$25/scenario!J$65,K1163*SUMPRODUCT(Z1163:AC1163,'control variables'!$O$7:$R$7)/J1163+F$65*'key variables'!$B$25/scenario!J$65))</f>
        <v>7.9738047200903716E-62</v>
      </c>
      <c r="Q1163" s="10">
        <f ca="1">IF(IF($A1163&gt;='key variables'!$B$26,L1163*SUMPRODUCT(Z1163:AC1163,'control variables'!$O$4:$R$4)/J1163+G$65*'key variables'!$B$25/scenario!J$65,L1163*SUMPRODUCT(Z1163:AC1163,'control variables'!$O$7:$R$7)/J1163+G$65*'key variables'!$B$25/scenario!J$65)&lt;'key variables'!$B$28,0,IF($A1163&gt;='key variables'!$B$26,L1163*SUMPRODUCT(Z1163:AC1163,'control variables'!$O$4:$R$4)/J1163+G$65*'key variables'!$B$25/scenario!J$65,L1163*SUMPRODUCT(Z1163:AC1163,'control variables'!$O$7:$R$7)/J1163+G$65*'key variables'!$B$25/scenario!J$65))</f>
        <v>9.2039054790795455E-62</v>
      </c>
      <c r="R1163" s="10">
        <f ca="1">IF(IF($A1163&gt;='key variables'!$B$26,M1163*SUMPRODUCT(Z1163:AC1163,'control variables'!$O$5:$R$5)/J1163+H$65*'key variables'!$B$25/scenario!J$65,M1163*SUMPRODUCT(Z1163:AC1163,'control variables'!$O$7:$R$7)/J1163+H$65*'key variables'!$B$25/scenario!J$65)&lt;'key variables'!$B$28,0,IF($A1163&gt;='key variables'!$B$26,M1163*SUMPRODUCT(Z1163:AC1163,'control variables'!$O$5:$R$5)/J1163+H$65*'key variables'!$B$25/scenario!J$65,M1163*SUMPRODUCT(Z1163:AC1163,'control variables'!$O$7:$R$7)/J1163+H$65*'key variables'!$B$25/scenario!J$65))</f>
        <v>2.756771077162398E-61</v>
      </c>
      <c r="S1163" s="10">
        <f ca="1">IF(IF($A1163&gt;='key variables'!$B$26,N1163*SUMPRODUCT(Z1163:AC1163,'control variables'!$O$6:$R$6)/J1163+I$65*'key variables'!$B$25/scenario!J$65,N1163*SUMPRODUCT(Z1163:AC1163,'control variables'!$O$7:$R$7)/J1163+I$65*'key variables'!$B$25/scenario!J$65)&lt;'key variables'!$B$28,0,IF($A1163&gt;='key variables'!$B$26,N1163*SUMPRODUCT(Z1163:AC1163,'control variables'!$O$6:$R$6)/J1163+I$65*'key variables'!$B$25/scenario!J$65,N1163*SUMPRODUCT(Z1163:AC1163,'control variables'!$O$7:$R$7)/J1163+I$65*'key variables'!$B$25/scenario!J$65))</f>
        <v>1.2391549529760174E-61</v>
      </c>
      <c r="T1163" s="10">
        <f t="shared" ca="1" si="886"/>
        <v>5.7136970500554071E-61</v>
      </c>
      <c r="U1163" s="82">
        <f ca="1">SUMPRODUCT(P1133:P1162,'control variables'!AD$7:AD$36)</f>
        <v>1.6905941142292793E-61</v>
      </c>
      <c r="V1163" s="82">
        <f ca="1">SUMPRODUCT(Q1133:Q1162,'control variables'!AE$7:AE$36)</f>
        <v>1.9513982317186898E-61</v>
      </c>
      <c r="W1163" s="82">
        <f ca="1">SUMPRODUCT(R1133:R1162,'control variables'!AF$7:AF$36)</f>
        <v>5.8448646799509779E-61</v>
      </c>
      <c r="X1163" s="82">
        <f ca="1">SUMPRODUCT(S1133:S1162,'control variables'!AG$7:AG$36)</f>
        <v>2.6272377411514683E-61</v>
      </c>
      <c r="Y1163" s="82">
        <f t="shared" ca="1" si="880"/>
        <v>1.2114094767050416E-60</v>
      </c>
      <c r="Z1163" s="10">
        <f ca="1">IF($A1163&gt;='key variables'!$B$26,SUMPRODUCT(P1133:P1162,'control variables'!V$7:V$36)*$E1163,SUMPRODUCT(P1133:P1162,'control variables'!Z$7:Z$36)*$E1163)</f>
        <v>4.1252207857208281E-61</v>
      </c>
      <c r="AA1163" s="10">
        <f ca="1">IF($A1163&gt;='key variables'!$B$26,SUMPRODUCT(Q1133:Q1162,'control variables'!W$7:W$36)*$E1163,SUMPRODUCT(Q1133:Q1162,'control variables'!AA$7:AA$36)*$E1163)</f>
        <v>4.7616092348545052E-61</v>
      </c>
      <c r="AB1163" s="10">
        <f ca="1">IF($A1163&gt;='key variables'!$B$26,SUMPRODUCT(R1133:R1162,'control variables'!X$7:X$36)*$E1163,SUMPRODUCT(R1133:R1162,'control variables'!AB$7:AB$36)*$E1163)</f>
        <v>1.4262061522940622E-60</v>
      </c>
      <c r="AC1163" s="10">
        <f ca="1">IF($A1163&gt;='key variables'!$B$26,SUMPRODUCT(S1133:S1162,'control variables'!Y$7:Y$36)*$E1163,SUMPRODUCT(S1133:S1162,'control variables'!AC$7:AC$36)*$E1163)</f>
        <v>6.4107260563657844E-61</v>
      </c>
      <c r="AD1163" s="10">
        <f t="shared" ca="1" si="881"/>
        <v>2.9559617599881738E-60</v>
      </c>
      <c r="AE1163" s="82">
        <f ca="1">SUMPRODUCT(P1133:P1162,'control variables'!AL$7:AL$36)</f>
        <v>5.6166969032770332E-61</v>
      </c>
      <c r="AF1163" s="82">
        <f ca="1">SUMPRODUCT(Q1133:Q1162,'control variables'!AM$7:AM$36)</f>
        <v>6.4662204051642669E-61</v>
      </c>
      <c r="AG1163" s="82">
        <f ca="1">SUMPRODUCT(R1133:R1162,'control variables'!AN$7:AN$36)</f>
        <v>1.8436893771856215E-60</v>
      </c>
      <c r="AH1163" s="82">
        <f ca="1">SUMPRODUCT(S1133:S1162,'control variables'!AO$7:AO$36)</f>
        <v>7.9829921233742257E-61</v>
      </c>
      <c r="AI1163" s="82">
        <f t="shared" ca="1" si="844"/>
        <v>3.8502803203671741E-60</v>
      </c>
      <c r="AJ1163" s="10">
        <f ca="1">SUMPRODUCT(P1133:P1162,'control variables'!AP$7:AP$36)</f>
        <v>5.3667757369308637E-64</v>
      </c>
      <c r="AK1163" s="10">
        <f ca="1">SUMPRODUCT(Q1133:Q1162,'control variables'!AQ$7:AQ$36)</f>
        <v>1.5486740127230417E-63</v>
      </c>
      <c r="AL1163" s="10">
        <f ca="1">SUMPRODUCT(R1133:R1162,'control variables'!AR$7:AR$36)</f>
        <v>5.5663410311182936E-62</v>
      </c>
      <c r="AM1163" s="10">
        <f ca="1">SUMPRODUCT(S1133:S1162,'control variables'!AS$7:AS$36)</f>
        <v>4.1700712328543365E-62</v>
      </c>
      <c r="AN1163" s="10">
        <f t="shared" ca="1" si="866"/>
        <v>9.9449474226142419E-62</v>
      </c>
      <c r="AO1163" s="82">
        <f ca="1">SUMPRODUCT(P1133:P1162,'control variables'!AX$7:AX$36)</f>
        <v>7.2979959949832733E-64</v>
      </c>
      <c r="AP1163" s="82">
        <f ca="1">SUMPRODUCT(Q1133:Q1162,'control variables'!AY$7:AY$36)</f>
        <v>1.6847682551163817E-63</v>
      </c>
      <c r="AQ1163" s="82">
        <f ca="1">SUMPRODUCT(R1133:R1162,'control variables'!AZ$7:AZ$36)</f>
        <v>1.513874868005713E-62</v>
      </c>
      <c r="AR1163" s="82">
        <f ca="1">SUMPRODUCT(S1133:S1162,'control variables'!BA$7:BA$36)</f>
        <v>1.1341320989712131E-62</v>
      </c>
      <c r="AS1163" s="82">
        <f t="shared" ca="1" si="867"/>
        <v>2.8894637524383972E-62</v>
      </c>
      <c r="AT1163" s="10">
        <f ca="1">SUMPRODUCT(P1133:P1162,'control variables'!AT$7:AT$36)</f>
        <v>-6.4407662545998081E-64</v>
      </c>
      <c r="AU1163" s="10">
        <f ca="1">SUMPRODUCT(Q1133:Q1162,'control variables'!AU$7:AU$36)</f>
        <v>6.9868144626822085E-64</v>
      </c>
      <c r="AV1163" s="10">
        <f ca="1">SUMPRODUCT(R1133:R1162,'control variables'!AV$7:AV$36)</f>
        <v>3.0085782974198609E-61</v>
      </c>
      <c r="AW1163" s="10">
        <f ca="1">SUMPRODUCT(S1133:S1162,'control variables'!AW$7:AW$36)</f>
        <v>2.2539017533641689E-61</v>
      </c>
      <c r="AX1163" s="10">
        <f t="shared" ca="1" si="845"/>
        <v>5.2630260989921122E-61</v>
      </c>
      <c r="AY1163" s="82">
        <f ca="1">SUMPRODUCT(P1133:P1162,'control variables'!BB$7:BB$36)</f>
        <v>2.3344327824928263E-63</v>
      </c>
      <c r="AZ1163" s="82">
        <f ca="1">SUMPRODUCT(Q1133:Q1162,'control variables'!BC$7:BC$36)</f>
        <v>5.9527994324286149E-63</v>
      </c>
      <c r="BA1163" s="82">
        <f ca="1">SUMPRODUCT(R1133:R1162,'control variables'!BD$7:BD$36)</f>
        <v>4.1671425798946194E-62</v>
      </c>
      <c r="BB1163" s="82">
        <f ca="1">SUMPRODUCT(S1133:S1162,'control variables'!BE$7:BE$36)</f>
        <v>5.9218070780338221E-63</v>
      </c>
      <c r="BC1163" s="82">
        <f t="shared" ca="1" si="868"/>
        <v>5.5880465091901456E-62</v>
      </c>
      <c r="BD1163" s="10">
        <f ca="1">SUMPRODUCT(P1133:P1162,'control variables'!BF$7:BF$36)</f>
        <v>4.8834300478309736E-64</v>
      </c>
      <c r="BE1163" s="10">
        <f ca="1">SUMPRODUCT(Q1133:Q1162,'control variables'!BG$7:BG$36)</f>
        <v>5.6367857192047943E-64</v>
      </c>
      <c r="BF1163" s="10">
        <f ca="1">SUMPRODUCT(R1133:R1162,'control variables'!BH$7:BH$36)</f>
        <v>1.6883406586678535E-62</v>
      </c>
      <c r="BG1163" s="10">
        <f ca="1">SUMPRODUCT(S1133:S1162,'control variables'!BI$7:BI$36)</f>
        <v>3.7945038433378375E-62</v>
      </c>
      <c r="BH1163" s="10">
        <f t="shared" ca="1" si="869"/>
        <v>5.5880466596760486E-62</v>
      </c>
      <c r="BI1163" s="82">
        <f t="shared" ca="1" si="846"/>
        <v>5.6336004648473622E-61</v>
      </c>
      <c r="BJ1163" s="82">
        <f t="shared" ca="1" si="847"/>
        <v>6.5327352139512354E-61</v>
      </c>
      <c r="BK1163" s="82">
        <f t="shared" ca="1" si="848"/>
        <v>2.186218632726554E-60</v>
      </c>
      <c r="BL1163" s="82">
        <f t="shared" ca="1" si="849"/>
        <v>1.0296111947518731E-60</v>
      </c>
      <c r="BM1163" s="82">
        <f t="shared" ca="1" si="839"/>
        <v>4.4324633953582866E-60</v>
      </c>
      <c r="BN1163" s="10">
        <f ca="1">BN1162+BI1163-INDIRECT(ADDRESS(MAX($D1163-'key variables'!$B$9*30,34),scenario!BI$4),TRUE)</f>
        <v>9439390.0751690175</v>
      </c>
      <c r="BO1163" s="10">
        <f ca="1">BO1162+BJ1163-INDIRECT(ADDRESS(MAX($D1163-'key variables'!$B$9*30,34),scenario!BJ$4),TRUE)</f>
        <v>10895583.360992203</v>
      </c>
      <c r="BP1163" s="10">
        <f ca="1">BP1162+BK1163-INDIRECT(ADDRESS(MAX($D1163-'key variables'!$B$9*30,34),scenario!BK$4),TRUE)</f>
        <v>32531162.537994072</v>
      </c>
      <c r="BQ1163" s="10">
        <f ca="1">BQ1162+BL1163-INDIRECT(ADDRESS(MAX($D1163-'key variables'!$B$9*30,34),scenario!BL$4),TRUE)</f>
        <v>14415841.516535141</v>
      </c>
      <c r="BR1163" s="10">
        <f t="shared" ca="1" si="870"/>
        <v>67281977.490690395</v>
      </c>
      <c r="BS1163" s="82">
        <f t="shared" ca="1" si="851"/>
        <v>-2.3433848477536824E-9</v>
      </c>
      <c r="BT1163" s="82">
        <f t="shared" ca="1" si="852"/>
        <v>-3.4288309057018498E-10</v>
      </c>
      <c r="BU1163" s="82">
        <f t="shared" ca="1" si="853"/>
        <v>-4.2578247660364599E-9</v>
      </c>
      <c r="BV1163" s="82">
        <f t="shared" ca="1" si="854"/>
        <v>-2.9943922343414556E-9</v>
      </c>
      <c r="BW1163" s="82">
        <f t="shared" ca="1" si="871"/>
        <v>-9.9384849387017825E-9</v>
      </c>
      <c r="BX1163" s="10">
        <f t="shared" ca="1" si="855"/>
        <v>-1.8625994260191893E-12</v>
      </c>
      <c r="BY1163" s="10">
        <f t="shared" ca="1" si="856"/>
        <v>2.8902850229962428E-12</v>
      </c>
      <c r="BZ1163" s="10">
        <f t="shared" ca="1" si="857"/>
        <v>-3.5034723983035463E-11</v>
      </c>
      <c r="CA1163" s="10">
        <f t="shared" ca="1" si="858"/>
        <v>-2.0257049910634696E-11</v>
      </c>
      <c r="CB1163" s="10">
        <v>0</v>
      </c>
      <c r="CC1163" s="82">
        <f t="shared" ca="1" si="859"/>
        <v>3.9725652202851362E-13</v>
      </c>
      <c r="CD1163" s="82">
        <f t="shared" ca="1" si="860"/>
        <v>3.4270724516460853E-13</v>
      </c>
      <c r="CE1163" s="82">
        <f t="shared" ca="1" si="861"/>
        <v>1.8915613015532971E-10</v>
      </c>
      <c r="CF1163" s="82">
        <f t="shared" ca="1" si="862"/>
        <v>3.7028113764059381E-11</v>
      </c>
      <c r="CG1163" s="82">
        <f t="shared" ca="1" si="872"/>
        <v>2.269242076865822E-10</v>
      </c>
      <c r="CH1163" s="13" t="str">
        <f t="shared" ca="1" si="873"/>
        <v/>
      </c>
      <c r="CI1163" s="81">
        <f t="shared" ca="1" si="882"/>
        <v>0.1131775965863165</v>
      </c>
      <c r="CJ1163" s="81">
        <f t="shared" ca="1" si="883"/>
        <v>0.13063724757458739</v>
      </c>
      <c r="CK1163" s="81">
        <f t="shared" ca="1" si="884"/>
        <v>0.39004625943939081</v>
      </c>
      <c r="CL1163" s="81">
        <f t="shared" ca="1" si="885"/>
        <v>0.17284488538116416</v>
      </c>
      <c r="CM1163" s="89">
        <f t="shared" ca="1" si="874"/>
        <v>0.80670598898145884</v>
      </c>
    </row>
    <row r="1164" spans="1:91" x14ac:dyDescent="0.3">
      <c r="A1164">
        <v>1099</v>
      </c>
      <c r="B1164" s="3">
        <f t="shared" si="887"/>
        <v>3.2416666666666667</v>
      </c>
      <c r="C1164" s="3">
        <f t="shared" si="875"/>
        <v>36.633333333333333</v>
      </c>
      <c r="D1164" s="4">
        <f t="shared" ca="1" si="863"/>
        <v>1164</v>
      </c>
      <c r="E1164" s="58">
        <f>(0.5*(COS(B1164*2*PI())+1)*('key variables'!$B$4-'key variables'!$B$6)+'key variables'!$B$6)/'key variables'!$B$4</f>
        <v>1</v>
      </c>
      <c r="F1164" s="10">
        <f t="shared" ca="1" si="876"/>
        <v>11689222.907461114</v>
      </c>
      <c r="G1164" s="10">
        <f t="shared" ca="1" si="877"/>
        <v>13492492.798713122</v>
      </c>
      <c r="H1164" s="10">
        <f t="shared" ca="1" si="878"/>
        <v>40309474.521088287</v>
      </c>
      <c r="I1164" s="10">
        <f t="shared" ca="1" si="879"/>
        <v>17912154.249750931</v>
      </c>
      <c r="J1164" s="10">
        <f t="shared" ca="1" si="864"/>
        <v>83403344.477013454</v>
      </c>
      <c r="K1164" s="82">
        <f t="shared" ca="1" si="840"/>
        <v>2249832.832292099</v>
      </c>
      <c r="L1164" s="82">
        <f t="shared" ca="1" si="841"/>
        <v>2596909.4377209195</v>
      </c>
      <c r="M1164" s="82">
        <f t="shared" ca="1" si="842"/>
        <v>7778311.98309422</v>
      </c>
      <c r="N1164" s="82">
        <f t="shared" ca="1" si="843"/>
        <v>3496312.733215793</v>
      </c>
      <c r="O1164" s="82">
        <f t="shared" ca="1" si="865"/>
        <v>16121366.986323033</v>
      </c>
      <c r="P1164" s="10">
        <f ca="1">IF(IF($A1164&gt;='key variables'!$B$26,K1164*SUMPRODUCT(Z1164:AC1164,'control variables'!$O$3:$R$3)/J1164+F$65*'key variables'!$B$25/scenario!J$65,K1164*SUMPRODUCT(Z1164:AC1164,'control variables'!$O$7:$R$7)/J1164+F$65*'key variables'!$B$25/scenario!J$65)&lt;'key variables'!$B$28,0,IF($A1164&gt;='key variables'!$B$26,K1164*SUMPRODUCT(Z1164:AC1164,'control variables'!$O$3:$R$3)/J1164+F$65*'key variables'!$B$25/scenario!J$65,K1164*SUMPRODUCT(Z1164:AC1164,'control variables'!$O$7:$R$7)/J1164+F$65*'key variables'!$B$25/scenario!J$65))</f>
        <v>6.8610541045510116E-62</v>
      </c>
      <c r="Q1164" s="10">
        <f ca="1">IF(IF($A1164&gt;='key variables'!$B$26,L1164*SUMPRODUCT(Z1164:AC1164,'control variables'!$O$4:$R$4)/J1164+G$65*'key variables'!$B$25/scenario!J$65,L1164*SUMPRODUCT(Z1164:AC1164,'control variables'!$O$7:$R$7)/J1164+G$65*'key variables'!$B$25/scenario!J$65)&lt;'key variables'!$B$28,0,IF($A1164&gt;='key variables'!$B$26,L1164*SUMPRODUCT(Z1164:AC1164,'control variables'!$O$4:$R$4)/J1164+G$65*'key variables'!$B$25/scenario!J$65,L1164*SUMPRODUCT(Z1164:AC1164,'control variables'!$O$7:$R$7)/J1164+G$65*'key variables'!$B$25/scenario!J$65))</f>
        <v>7.9194933512771755E-62</v>
      </c>
      <c r="R1164" s="10">
        <f ca="1">IF(IF($A1164&gt;='key variables'!$B$26,M1164*SUMPRODUCT(Z1164:AC1164,'control variables'!$O$5:$R$5)/J1164+H$65*'key variables'!$B$25/scenario!J$65,M1164*SUMPRODUCT(Z1164:AC1164,'control variables'!$O$7:$R$7)/J1164+H$65*'key variables'!$B$25/scenario!J$65)&lt;'key variables'!$B$28,0,IF($A1164&gt;='key variables'!$B$26,M1164*SUMPRODUCT(Z1164:AC1164,'control variables'!$O$5:$R$5)/J1164+H$65*'key variables'!$B$25/scenario!J$65,M1164*SUMPRODUCT(Z1164:AC1164,'control variables'!$O$7:$R$7)/J1164+H$65*'key variables'!$B$25/scenario!J$65))</f>
        <v>2.3720615412886884E-61</v>
      </c>
      <c r="S1164" s="10">
        <f ca="1">IF(IF($A1164&gt;='key variables'!$B$26,N1164*SUMPRODUCT(Z1164:AC1164,'control variables'!$O$6:$R$6)/J1164+I$65*'key variables'!$B$25/scenario!J$65,N1164*SUMPRODUCT(Z1164:AC1164,'control variables'!$O$7:$R$7)/J1164+I$65*'key variables'!$B$25/scenario!J$65)&lt;'key variables'!$B$28,0,IF($A1164&gt;='key variables'!$B$26,N1164*SUMPRODUCT(Z1164:AC1164,'control variables'!$O$6:$R$6)/J1164+I$65*'key variables'!$B$25/scenario!J$65,N1164*SUMPRODUCT(Z1164:AC1164,'control variables'!$O$7:$R$7)/J1164+I$65*'key variables'!$B$25/scenario!J$65))</f>
        <v>1.066229920939732E-61</v>
      </c>
      <c r="T1164" s="10">
        <f t="shared" ca="1" si="886"/>
        <v>4.9163462078112399E-61</v>
      </c>
      <c r="U1164" s="82">
        <f ca="1">SUMPRODUCT(P1134:P1163,'control variables'!AD$7:AD$36)</f>
        <v>1.4546703981021387E-61</v>
      </c>
      <c r="V1164" s="82">
        <f ca="1">SUMPRODUCT(Q1134:Q1163,'control variables'!AE$7:AE$36)</f>
        <v>1.6790790992929354E-61</v>
      </c>
      <c r="W1164" s="82">
        <f ca="1">SUMPRODUCT(R1134:R1163,'control variables'!AF$7:AF$36)</f>
        <v>5.0292092935113139E-61</v>
      </c>
      <c r="X1164" s="82">
        <f ca="1">SUMPRODUCT(S1134:S1163,'control variables'!AG$7:AG$36)</f>
        <v>2.2606046824977058E-61</v>
      </c>
      <c r="Y1164" s="82">
        <f t="shared" ca="1" si="880"/>
        <v>1.0423563473404095E-60</v>
      </c>
      <c r="Z1164" s="10">
        <f ca="1">IF($A1164&gt;='key variables'!$B$26,SUMPRODUCT(P1134:P1163,'control variables'!V$7:V$36)*$E1164,SUMPRODUCT(P1134:P1163,'control variables'!Z$7:Z$36)*$E1164)</f>
        <v>3.5495430346741995E-61</v>
      </c>
      <c r="AA1164" s="10">
        <f ca="1">IF($A1164&gt;='key variables'!$B$26,SUMPRODUCT(Q1134:Q1163,'control variables'!W$7:W$36)*$E1164,SUMPRODUCT(Q1134:Q1163,'control variables'!AA$7:AA$36)*$E1164)</f>
        <v>4.0971229835556137E-61</v>
      </c>
      <c r="AB1164" s="10">
        <f ca="1">IF($A1164&gt;='key variables'!$B$26,SUMPRODUCT(R1134:R1163,'control variables'!X$7:X$36)*$E1164,SUMPRODUCT(R1134:R1163,'control variables'!AB$7:AB$36)*$E1164)</f>
        <v>1.2271779807296531E-60</v>
      </c>
      <c r="AC1164" s="10">
        <f ca="1">IF($A1164&gt;='key variables'!$B$26,SUMPRODUCT(S1134:S1163,'control variables'!Y$7:Y$36)*$E1164,SUMPRODUCT(S1134:S1163,'control variables'!AC$7:AC$36)*$E1164)</f>
        <v>5.5161042772166206E-61</v>
      </c>
      <c r="AD1164" s="10">
        <f t="shared" ca="1" si="881"/>
        <v>2.5434550102742968E-60</v>
      </c>
      <c r="AE1164" s="82">
        <f ca="1">SUMPRODUCT(P1134:P1163,'control variables'!AL$7:AL$36)</f>
        <v>4.8328825065346064E-61</v>
      </c>
      <c r="AF1164" s="82">
        <f ca="1">SUMPRODUCT(Q1134:Q1163,'control variables'!AM$7:AM$36)</f>
        <v>5.563854346721569E-61</v>
      </c>
      <c r="AG1164" s="82">
        <f ca="1">SUMPRODUCT(R1134:R1163,'control variables'!AN$7:AN$36)</f>
        <v>1.5864010987107718E-60</v>
      </c>
      <c r="AH1164" s="82">
        <f ca="1">SUMPRODUCT(S1134:S1163,'control variables'!AO$7:AO$36)</f>
        <v>6.8689593986011688E-61</v>
      </c>
      <c r="AI1164" s="82">
        <f t="shared" ca="1" si="844"/>
        <v>3.3129707238965065E-60</v>
      </c>
      <c r="AJ1164" s="10">
        <f ca="1">SUMPRODUCT(P1134:P1163,'control variables'!AP$7:AP$36)</f>
        <v>4.6178380322382608E-64</v>
      </c>
      <c r="AK1164" s="10">
        <f ca="1">SUMPRODUCT(Q1134:Q1163,'control variables'!AQ$7:AQ$36)</f>
        <v>1.3325553565205046E-63</v>
      </c>
      <c r="AL1164" s="10">
        <f ca="1">SUMPRODUCT(R1134:R1163,'control variables'!AR$7:AR$36)</f>
        <v>4.7895538352802842E-62</v>
      </c>
      <c r="AM1164" s="10">
        <f ca="1">SUMPRODUCT(S1134:S1163,'control variables'!AS$7:AS$36)</f>
        <v>3.5881345672233952E-62</v>
      </c>
      <c r="AN1164" s="10">
        <f t="shared" ca="1" si="866"/>
        <v>8.557122318478112E-62</v>
      </c>
      <c r="AO1164" s="82">
        <f ca="1">SUMPRODUCT(P1134:P1163,'control variables'!AX$7:AX$36)</f>
        <v>6.2795550096954639E-64</v>
      </c>
      <c r="AP1164" s="82">
        <f ca="1">SUMPRODUCT(Q1134:Q1163,'control variables'!AY$7:AY$36)</f>
        <v>1.4496575421341004E-63</v>
      </c>
      <c r="AQ1164" s="82">
        <f ca="1">SUMPRODUCT(R1134:R1163,'control variables'!AZ$7:AZ$36)</f>
        <v>1.3026124593617459E-62</v>
      </c>
      <c r="AR1164" s="82">
        <f ca="1">SUMPRODUCT(S1134:S1163,'control variables'!BA$7:BA$36)</f>
        <v>9.7586308743479064E-63</v>
      </c>
      <c r="AS1164" s="82">
        <f t="shared" ca="1" si="867"/>
        <v>2.486236851106901E-62</v>
      </c>
      <c r="AT1164" s="10">
        <f ca="1">SUMPRODUCT(P1134:P1163,'control variables'!AT$7:AT$36)</f>
        <v>-5.5419523425543356E-64</v>
      </c>
      <c r="AU1164" s="10">
        <f ca="1">SUMPRODUCT(Q1134:Q1163,'control variables'!AU$7:AU$36)</f>
        <v>6.0117991008913025E-64</v>
      </c>
      <c r="AV1164" s="10">
        <f ca="1">SUMPRODUCT(R1134:R1163,'control variables'!AV$7:AV$36)</f>
        <v>2.588728869214354E-61</v>
      </c>
      <c r="AW1164" s="10">
        <f ca="1">SUMPRODUCT(S1134:S1163,'control variables'!AW$7:AW$36)</f>
        <v>1.9393680205399725E-61</v>
      </c>
      <c r="AX1164" s="10">
        <f t="shared" ca="1" si="845"/>
        <v>4.5285667365126632E-61</v>
      </c>
      <c r="AY1164" s="82">
        <f ca="1">SUMPRODUCT(P1134:P1163,'control variables'!BB$7:BB$36)</f>
        <v>2.0086608822719348E-63</v>
      </c>
      <c r="AZ1164" s="82">
        <f ca="1">SUMPRODUCT(Q1134:Q1163,'control variables'!BC$7:BC$36)</f>
        <v>5.1220816678051766E-63</v>
      </c>
      <c r="BA1164" s="82">
        <f ca="1">SUMPRODUCT(R1134:R1163,'control variables'!BD$7:BD$36)</f>
        <v>3.5856146100491946E-62</v>
      </c>
      <c r="BB1164" s="82">
        <f ca="1">SUMPRODUCT(S1134:S1163,'control variables'!BE$7:BE$36)</f>
        <v>5.0954143204353152E-63</v>
      </c>
      <c r="BC1164" s="82">
        <f t="shared" ca="1" si="868"/>
        <v>4.8082302971004373E-62</v>
      </c>
      <c r="BD1164" s="10">
        <f ca="1">SUMPRODUCT(P1134:P1163,'control variables'!BF$7:BF$36)</f>
        <v>4.2019436078663724E-64</v>
      </c>
      <c r="BE1164" s="10">
        <f ca="1">SUMPRODUCT(Q1134:Q1163,'control variables'!BG$7:BG$36)</f>
        <v>4.8501679126631855E-64</v>
      </c>
      <c r="BF1164" s="10">
        <f ca="1">SUMPRODUCT(R1134:R1163,'control variables'!BH$7:BH$36)</f>
        <v>1.4527314140071072E-62</v>
      </c>
      <c r="BG1164" s="10">
        <f ca="1">SUMPRODUCT(S1134:S1163,'control variables'!BI$7:BI$36)</f>
        <v>3.2649778973735133E-62</v>
      </c>
      <c r="BH1164" s="10">
        <f t="shared" ca="1" si="869"/>
        <v>4.808230426585916E-62</v>
      </c>
      <c r="BI1164" s="82">
        <f t="shared" ca="1" si="846"/>
        <v>4.8474271630147713E-61</v>
      </c>
      <c r="BJ1164" s="82">
        <f t="shared" ca="1" si="847"/>
        <v>5.621086962500512E-61</v>
      </c>
      <c r="BK1164" s="82">
        <f t="shared" ca="1" si="848"/>
        <v>1.881130131732699E-60</v>
      </c>
      <c r="BL1164" s="82">
        <f t="shared" ca="1" si="849"/>
        <v>8.8592815623454943E-61</v>
      </c>
      <c r="BM1164" s="82">
        <f t="shared" ca="1" si="839"/>
        <v>3.8139097005187771E-60</v>
      </c>
      <c r="BN1164" s="10">
        <f ca="1">BN1163+BI1164-INDIRECT(ADDRESS(MAX($D1164-'key variables'!$B$9*30,34),scenario!BI$4),TRUE)</f>
        <v>9439390.0751690175</v>
      </c>
      <c r="BO1164" s="10">
        <f ca="1">BO1163+BJ1164-INDIRECT(ADDRESS(MAX($D1164-'key variables'!$B$9*30,34),scenario!BJ$4),TRUE)</f>
        <v>10895583.360992203</v>
      </c>
      <c r="BP1164" s="10">
        <f ca="1">BP1163+BK1164-INDIRECT(ADDRESS(MAX($D1164-'key variables'!$B$9*30,34),scenario!BK$4),TRUE)</f>
        <v>32531162.537994072</v>
      </c>
      <c r="BQ1164" s="10">
        <f ca="1">BQ1163+BL1164-INDIRECT(ADDRESS(MAX($D1164-'key variables'!$B$9*30,34),scenario!BL$4),TRUE)</f>
        <v>14415841.516535141</v>
      </c>
      <c r="BR1164" s="10">
        <f t="shared" ca="1" si="870"/>
        <v>67281977.490690395</v>
      </c>
      <c r="BS1164" s="82">
        <f t="shared" ca="1" si="851"/>
        <v>-2.3433848477536824E-9</v>
      </c>
      <c r="BT1164" s="82">
        <f t="shared" ca="1" si="852"/>
        <v>-3.4288309057018498E-10</v>
      </c>
      <c r="BU1164" s="82">
        <f t="shared" ca="1" si="853"/>
        <v>-4.2578247660364599E-9</v>
      </c>
      <c r="BV1164" s="82">
        <f t="shared" ca="1" si="854"/>
        <v>-2.9943922343414556E-9</v>
      </c>
      <c r="BW1164" s="82">
        <f t="shared" ca="1" si="871"/>
        <v>-9.9384849387017825E-9</v>
      </c>
      <c r="BX1164" s="10">
        <f t="shared" ca="1" si="855"/>
        <v>-1.8625994260191893E-12</v>
      </c>
      <c r="BY1164" s="10">
        <f t="shared" ca="1" si="856"/>
        <v>2.8902850229962428E-12</v>
      </c>
      <c r="BZ1164" s="10">
        <f t="shared" ca="1" si="857"/>
        <v>-3.5034723983035463E-11</v>
      </c>
      <c r="CA1164" s="10">
        <f t="shared" ca="1" si="858"/>
        <v>-2.0257049910634696E-11</v>
      </c>
      <c r="CB1164" s="10">
        <v>0</v>
      </c>
      <c r="CC1164" s="82">
        <f t="shared" ca="1" si="859"/>
        <v>3.9725652202851362E-13</v>
      </c>
      <c r="CD1164" s="82">
        <f t="shared" ca="1" si="860"/>
        <v>3.4270724516460853E-13</v>
      </c>
      <c r="CE1164" s="82">
        <f t="shared" ca="1" si="861"/>
        <v>1.8915613015532971E-10</v>
      </c>
      <c r="CF1164" s="82">
        <f t="shared" ca="1" si="862"/>
        <v>3.7028113764059381E-11</v>
      </c>
      <c r="CG1164" s="82">
        <f t="shared" ca="1" si="872"/>
        <v>2.269242076865822E-10</v>
      </c>
      <c r="CH1164" s="13" t="str">
        <f t="shared" ca="1" si="873"/>
        <v/>
      </c>
      <c r="CI1164" s="81">
        <f t="shared" ca="1" si="882"/>
        <v>0.1131775965863165</v>
      </c>
      <c r="CJ1164" s="81">
        <f t="shared" ca="1" si="883"/>
        <v>0.13063724757458739</v>
      </c>
      <c r="CK1164" s="81">
        <f t="shared" ca="1" si="884"/>
        <v>0.39004625943939081</v>
      </c>
      <c r="CL1164" s="81">
        <f t="shared" ca="1" si="885"/>
        <v>0.17284488538116416</v>
      </c>
      <c r="CM1164" s="89">
        <f t="shared" ca="1" si="874"/>
        <v>0.80670598898145884</v>
      </c>
    </row>
    <row r="1165" spans="1:91" x14ac:dyDescent="0.3">
      <c r="A1165">
        <v>1100</v>
      </c>
      <c r="B1165" s="3">
        <f t="shared" si="887"/>
        <v>3.2444444444444445</v>
      </c>
      <c r="C1165" s="3">
        <f t="shared" si="875"/>
        <v>36.666666666666664</v>
      </c>
      <c r="D1165" s="4">
        <f t="shared" ca="1" si="863"/>
        <v>1165</v>
      </c>
      <c r="E1165" s="58">
        <f>(0.5*(COS(B1165*2*PI())+1)*('key variables'!$B$4-'key variables'!$B$6)+'key variables'!$B$6)/'key variables'!$B$4</f>
        <v>1</v>
      </c>
      <c r="F1165" s="10">
        <f t="shared" ca="1" si="876"/>
        <v>11689222.907461114</v>
      </c>
      <c r="G1165" s="10">
        <f t="shared" ca="1" si="877"/>
        <v>13492492.798713122</v>
      </c>
      <c r="H1165" s="10">
        <f t="shared" ca="1" si="878"/>
        <v>40309474.521088287</v>
      </c>
      <c r="I1165" s="10">
        <f t="shared" ca="1" si="879"/>
        <v>17912154.249750931</v>
      </c>
      <c r="J1165" s="10">
        <f t="shared" ca="1" si="864"/>
        <v>83403344.477013454</v>
      </c>
      <c r="K1165" s="82">
        <f t="shared" ca="1" si="840"/>
        <v>2249832.832292099</v>
      </c>
      <c r="L1165" s="82">
        <f t="shared" ca="1" si="841"/>
        <v>2596909.4377209195</v>
      </c>
      <c r="M1165" s="82">
        <f t="shared" ca="1" si="842"/>
        <v>7778311.98309422</v>
      </c>
      <c r="N1165" s="82">
        <f t="shared" ca="1" si="843"/>
        <v>3496312.733215793</v>
      </c>
      <c r="O1165" s="82">
        <f t="shared" ca="1" si="865"/>
        <v>16121366.986323033</v>
      </c>
      <c r="P1165" s="10">
        <f ca="1">IF(IF($A1165&gt;='key variables'!$B$26,K1165*SUMPRODUCT(Z1165:AC1165,'control variables'!$O$3:$R$3)/J1165+F$65*'key variables'!$B$25/scenario!J$65,K1165*SUMPRODUCT(Z1165:AC1165,'control variables'!$O$7:$R$7)/J1165+F$65*'key variables'!$B$25/scenario!J$65)&lt;'key variables'!$B$28,0,IF($A1165&gt;='key variables'!$B$26,K1165*SUMPRODUCT(Z1165:AC1165,'control variables'!$O$3:$R$3)/J1165+F$65*'key variables'!$B$25/scenario!J$65,K1165*SUMPRODUCT(Z1165:AC1165,'control variables'!$O$7:$R$7)/J1165+F$65*'key variables'!$B$25/scenario!J$65))</f>
        <v>5.9035886979989591E-62</v>
      </c>
      <c r="Q1165" s="10">
        <f ca="1">IF(IF($A1165&gt;='key variables'!$B$26,L1165*SUMPRODUCT(Z1165:AC1165,'control variables'!$O$4:$R$4)/J1165+G$65*'key variables'!$B$25/scenario!J$65,L1165*SUMPRODUCT(Z1165:AC1165,'control variables'!$O$7:$R$7)/J1165+G$65*'key variables'!$B$25/scenario!J$65)&lt;'key variables'!$B$28,0,IF($A1165&gt;='key variables'!$B$26,L1165*SUMPRODUCT(Z1165:AC1165,'control variables'!$O$4:$R$4)/J1165+G$65*'key variables'!$B$25/scenario!J$65,L1165*SUMPRODUCT(Z1165:AC1165,'control variables'!$O$7:$R$7)/J1165+G$65*'key variables'!$B$25/scenario!J$65))</f>
        <v>6.814321929259495E-62</v>
      </c>
      <c r="R1165" s="10">
        <f ca="1">IF(IF($A1165&gt;='key variables'!$B$26,M1165*SUMPRODUCT(Z1165:AC1165,'control variables'!$O$5:$R$5)/J1165+H$65*'key variables'!$B$25/scenario!J$65,M1165*SUMPRODUCT(Z1165:AC1165,'control variables'!$O$7:$R$7)/J1165+H$65*'key variables'!$B$25/scenario!J$65)&lt;'key variables'!$B$28,0,IF($A1165&gt;='key variables'!$B$26,M1165*SUMPRODUCT(Z1165:AC1165,'control variables'!$O$5:$R$5)/J1165+H$65*'key variables'!$B$25/scenario!J$65,M1165*SUMPRODUCT(Z1165:AC1165,'control variables'!$O$7:$R$7)/J1165+H$65*'key variables'!$B$25/scenario!J$65))</f>
        <v>2.0410385186761754E-61</v>
      </c>
      <c r="S1165" s="10">
        <f ca="1">IF(IF($A1165&gt;='key variables'!$B$26,N1165*SUMPRODUCT(Z1165:AC1165,'control variables'!$O$6:$R$6)/J1165+I$65*'key variables'!$B$25/scenario!J$65,N1165*SUMPRODUCT(Z1165:AC1165,'control variables'!$O$7:$R$7)/J1165+I$65*'key variables'!$B$25/scenario!J$65)&lt;'key variables'!$B$28,0,IF($A1165&gt;='key variables'!$B$26,N1165*SUMPRODUCT(Z1165:AC1165,'control variables'!$O$6:$R$6)/J1165+I$65*'key variables'!$B$25/scenario!J$65,N1165*SUMPRODUCT(Z1165:AC1165,'control variables'!$O$7:$R$7)/J1165+I$65*'key variables'!$B$25/scenario!J$65))</f>
        <v>9.1743671086238189E-62</v>
      </c>
      <c r="T1165" s="10">
        <f t="shared" ca="1" si="886"/>
        <v>4.2302662922644031E-61</v>
      </c>
      <c r="U1165" s="82">
        <f ca="1">SUMPRODUCT(P1135:P1164,'control variables'!AD$7:AD$36)</f>
        <v>1.2516700190212858E-61</v>
      </c>
      <c r="V1165" s="82">
        <f ca="1">SUMPRODUCT(Q1135:Q1164,'control variables'!AE$7:AE$36)</f>
        <v>1.4447623124057448E-61</v>
      </c>
      <c r="W1165" s="82">
        <f ca="1">SUMPRODUCT(R1135:R1164,'control variables'!AF$7:AF$36)</f>
        <v>4.3273792470679943E-61</v>
      </c>
      <c r="X1165" s="82">
        <f ca="1">SUMPRODUCT(S1135:S1164,'control variables'!AG$7:AG$36)</f>
        <v>1.9451355507289541E-61</v>
      </c>
      <c r="Y1165" s="82">
        <f t="shared" ca="1" si="880"/>
        <v>8.9689471292239793E-61</v>
      </c>
      <c r="Z1165" s="10">
        <f ca="1">IF($A1165&gt;='key variables'!$B$26,SUMPRODUCT(P1135:P1164,'control variables'!V$7:V$36)*$E1165,SUMPRODUCT(P1135:P1164,'control variables'!Z$7:Z$36)*$E1165)</f>
        <v>3.0542015590088154E-61</v>
      </c>
      <c r="AA1165" s="10">
        <f ca="1">IF($A1165&gt;='key variables'!$B$26,SUMPRODUCT(Q1135:Q1164,'control variables'!W$7:W$36)*$E1165,SUMPRODUCT(Q1135:Q1164,'control variables'!AA$7:AA$36)*$E1165)</f>
        <v>3.5253663025316636E-61</v>
      </c>
      <c r="AB1165" s="10">
        <f ca="1">IF($A1165&gt;='key variables'!$B$26,SUMPRODUCT(R1135:R1164,'control variables'!X$7:X$36)*$E1165,SUMPRODUCT(R1135:R1164,'control variables'!AB$7:AB$36)*$E1165)</f>
        <v>1.0559243444332034E-60</v>
      </c>
      <c r="AC1165" s="10">
        <f ca="1">IF($A1165&gt;='key variables'!$B$26,SUMPRODUCT(S1135:S1164,'control variables'!Y$7:Y$36)*$E1165,SUMPRODUCT(S1135:S1164,'control variables'!AC$7:AC$36)*$E1165)</f>
        <v>4.7463276592381289E-61</v>
      </c>
      <c r="AD1165" s="10">
        <f t="shared" ca="1" si="881"/>
        <v>2.1885138965110641E-60</v>
      </c>
      <c r="AE1165" s="82">
        <f ca="1">SUMPRODUCT(P1135:P1164,'control variables'!AL$7:AL$36)</f>
        <v>4.1584500150508125E-61</v>
      </c>
      <c r="AF1165" s="82">
        <f ca="1">SUMPRODUCT(Q1135:Q1164,'control variables'!AM$7:AM$36)</f>
        <v>4.7874141696142979E-61</v>
      </c>
      <c r="AG1165" s="82">
        <f ca="1">SUMPRODUCT(R1135:R1164,'control variables'!AN$7:AN$36)</f>
        <v>1.365017598480944E-60</v>
      </c>
      <c r="AH1165" s="82">
        <f ca="1">SUMPRODUCT(S1135:S1164,'control variables'!AO$7:AO$36)</f>
        <v>5.9103908021505516E-61</v>
      </c>
      <c r="AI1165" s="82">
        <f t="shared" ca="1" si="844"/>
        <v>2.8506430971625102E-60</v>
      </c>
      <c r="AJ1165" s="10">
        <f ca="1">SUMPRODUCT(P1135:P1164,'control variables'!AP$7:AP$36)</f>
        <v>3.9734151634554942E-64</v>
      </c>
      <c r="AK1165" s="10">
        <f ca="1">SUMPRODUCT(Q1135:Q1164,'control variables'!AQ$7:AQ$36)</f>
        <v>1.146596225934766E-63</v>
      </c>
      <c r="AL1165" s="10">
        <f ca="1">SUMPRODUCT(R1135:R1164,'control variables'!AR$7:AR$36)</f>
        <v>4.1211678933799365E-62</v>
      </c>
      <c r="AM1165" s="10">
        <f ca="1">SUMPRODUCT(S1135:S1164,'control variables'!AS$7:AS$36)</f>
        <v>3.087407613344515E-62</v>
      </c>
      <c r="AN1165" s="10">
        <f t="shared" ca="1" si="866"/>
        <v>7.3629692809524832E-62</v>
      </c>
      <c r="AO1165" s="82">
        <f ca="1">SUMPRODUCT(P1135:P1164,'control variables'!AX$7:AX$36)</f>
        <v>5.4032382515553534E-64</v>
      </c>
      <c r="AP1165" s="82">
        <f ca="1">SUMPRODUCT(Q1135:Q1164,'control variables'!AY$7:AY$36)</f>
        <v>1.2473567109804733E-63</v>
      </c>
      <c r="AQ1165" s="82">
        <f ca="1">SUMPRODUCT(R1135:R1164,'control variables'!AZ$7:AZ$36)</f>
        <v>1.1208318832320116E-62</v>
      </c>
      <c r="AR1165" s="82">
        <f ca="1">SUMPRODUCT(S1135:S1164,'control variables'!BA$7:BA$36)</f>
        <v>8.3968063886174629E-63</v>
      </c>
      <c r="AS1165" s="82">
        <f t="shared" ca="1" si="867"/>
        <v>2.1392805757073588E-62</v>
      </c>
      <c r="AT1165" s="10">
        <f ca="1">SUMPRODUCT(P1135:P1164,'control variables'!AT$7:AT$36)</f>
        <v>-4.7685686070673636E-64</v>
      </c>
      <c r="AU1165" s="10">
        <f ca="1">SUMPRODUCT(Q1135:Q1164,'control variables'!AU$7:AU$36)</f>
        <v>5.1728478869042165E-64</v>
      </c>
      <c r="AV1165" s="10">
        <f ca="1">SUMPRODUCT(R1135:R1164,'control variables'!AV$7:AV$36)</f>
        <v>2.2274697534217447E-61</v>
      </c>
      <c r="AW1165" s="10">
        <f ca="1">SUMPRODUCT(S1135:S1164,'control variables'!AW$7:AW$36)</f>
        <v>1.6687277133882378E-61</v>
      </c>
      <c r="AX1165" s="10">
        <f t="shared" ca="1" si="845"/>
        <v>3.8966017460898195E-61</v>
      </c>
      <c r="AY1165" s="82">
        <f ca="1">SUMPRODUCT(P1135:P1164,'control variables'!BB$7:BB$36)</f>
        <v>1.7283507026751865E-63</v>
      </c>
      <c r="AZ1165" s="82">
        <f ca="1">SUMPRODUCT(Q1135:Q1164,'control variables'!BC$7:BC$36)</f>
        <v>4.4072912097027002E-63</v>
      </c>
      <c r="BA1165" s="82">
        <f ca="1">SUMPRODUCT(R1135:R1164,'control variables'!BD$7:BD$36)</f>
        <v>3.0852393181428806E-62</v>
      </c>
      <c r="BB1165" s="82">
        <f ca="1">SUMPRODUCT(S1135:S1164,'control variables'!BE$7:BE$36)</f>
        <v>4.3843453112825289E-63</v>
      </c>
      <c r="BC1165" s="82">
        <f t="shared" ca="1" si="868"/>
        <v>4.1372380405089221E-62</v>
      </c>
      <c r="BD1165" s="10">
        <f ca="1">SUMPRODUCT(P1135:P1164,'control variables'!BF$7:BF$36)</f>
        <v>3.6155591276527668E-64</v>
      </c>
      <c r="BE1165" s="10">
        <f ca="1">SUMPRODUCT(Q1135:Q1164,'control variables'!BG$7:BG$36)</f>
        <v>4.1733232293858094E-64</v>
      </c>
      <c r="BF1165" s="10">
        <f ca="1">SUMPRODUCT(R1135:R1164,'control variables'!BH$7:BH$36)</f>
        <v>1.2500016216563044E-62</v>
      </c>
      <c r="BG1165" s="10">
        <f ca="1">SUMPRODUCT(S1135:S1164,'control variables'!BI$7:BI$36)</f>
        <v>2.8093477066979122E-62</v>
      </c>
      <c r="BH1165" s="10">
        <f t="shared" ca="1" si="869"/>
        <v>4.1372381519246024E-62</v>
      </c>
      <c r="BI1165" s="82">
        <f t="shared" ca="1" si="846"/>
        <v>4.1709649534704968E-61</v>
      </c>
      <c r="BJ1165" s="82">
        <f t="shared" ca="1" si="847"/>
        <v>4.836659929598229E-61</v>
      </c>
      <c r="BK1165" s="82">
        <f t="shared" ca="1" si="848"/>
        <v>1.6186169670045472E-60</v>
      </c>
      <c r="BL1165" s="82">
        <f t="shared" ca="1" si="849"/>
        <v>7.6229619686516151E-61</v>
      </c>
      <c r="BM1165" s="82">
        <f t="shared" ca="1" si="839"/>
        <v>3.2816756521765813E-60</v>
      </c>
      <c r="BN1165" s="10">
        <f ca="1">BN1164+BI1165-INDIRECT(ADDRESS(MAX($D1165-'key variables'!$B$9*30,34),scenario!BI$4),TRUE)</f>
        <v>9439390.0751690175</v>
      </c>
      <c r="BO1165" s="10">
        <f ca="1">BO1164+BJ1165-INDIRECT(ADDRESS(MAX($D1165-'key variables'!$B$9*30,34),scenario!BJ$4),TRUE)</f>
        <v>10895583.360992203</v>
      </c>
      <c r="BP1165" s="10">
        <f ca="1">BP1164+BK1165-INDIRECT(ADDRESS(MAX($D1165-'key variables'!$B$9*30,34),scenario!BK$4),TRUE)</f>
        <v>32531162.537994072</v>
      </c>
      <c r="BQ1165" s="10">
        <f ca="1">BQ1164+BL1165-INDIRECT(ADDRESS(MAX($D1165-'key variables'!$B$9*30,34),scenario!BL$4),TRUE)</f>
        <v>14415841.516535141</v>
      </c>
      <c r="BR1165" s="10">
        <f t="shared" ca="1" si="870"/>
        <v>67281977.490690395</v>
      </c>
      <c r="BS1165" s="82">
        <f t="shared" ca="1" si="851"/>
        <v>-2.3433848477536824E-9</v>
      </c>
      <c r="BT1165" s="82">
        <f t="shared" ca="1" si="852"/>
        <v>-3.4288309057018498E-10</v>
      </c>
      <c r="BU1165" s="82">
        <f t="shared" ca="1" si="853"/>
        <v>-4.2578247660364599E-9</v>
      </c>
      <c r="BV1165" s="82">
        <f t="shared" ca="1" si="854"/>
        <v>-2.9943922343414556E-9</v>
      </c>
      <c r="BW1165" s="82">
        <f t="shared" ca="1" si="871"/>
        <v>-9.9384849387017825E-9</v>
      </c>
      <c r="BX1165" s="10">
        <f t="shared" ca="1" si="855"/>
        <v>-1.8625994260191893E-12</v>
      </c>
      <c r="BY1165" s="10">
        <f t="shared" ca="1" si="856"/>
        <v>2.8902850229962428E-12</v>
      </c>
      <c r="BZ1165" s="10">
        <f t="shared" ca="1" si="857"/>
        <v>-3.5034723983035463E-11</v>
      </c>
      <c r="CA1165" s="10">
        <f t="shared" ca="1" si="858"/>
        <v>-2.0257049910634696E-11</v>
      </c>
      <c r="CB1165" s="10">
        <v>0</v>
      </c>
      <c r="CC1165" s="82">
        <f t="shared" ca="1" si="859"/>
        <v>3.9725652202851362E-13</v>
      </c>
      <c r="CD1165" s="82">
        <f t="shared" ca="1" si="860"/>
        <v>3.4270724516460853E-13</v>
      </c>
      <c r="CE1165" s="82">
        <f t="shared" ca="1" si="861"/>
        <v>1.8915613015532971E-10</v>
      </c>
      <c r="CF1165" s="82">
        <f t="shared" ca="1" si="862"/>
        <v>3.7028113764059381E-11</v>
      </c>
      <c r="CG1165" s="82">
        <f t="shared" ca="1" si="872"/>
        <v>2.269242076865822E-10</v>
      </c>
      <c r="CH1165" s="13" t="str">
        <f t="shared" ca="1" si="873"/>
        <v/>
      </c>
      <c r="CI1165" s="81">
        <f t="shared" ca="1" si="882"/>
        <v>0.1131775965863165</v>
      </c>
      <c r="CJ1165" s="81">
        <f t="shared" ca="1" si="883"/>
        <v>0.13063724757458739</v>
      </c>
      <c r="CK1165" s="81">
        <f t="shared" ca="1" si="884"/>
        <v>0.39004625943939081</v>
      </c>
      <c r="CL1165" s="81">
        <f t="shared" ca="1" si="885"/>
        <v>0.17284488538116416</v>
      </c>
      <c r="CM1165" s="89">
        <f t="shared" ca="1" si="874"/>
        <v>0.80670598898145884</v>
      </c>
    </row>
    <row r="1166" spans="1:91" x14ac:dyDescent="0.3">
      <c r="A1166">
        <v>1101</v>
      </c>
      <c r="B1166" s="3">
        <f t="shared" si="887"/>
        <v>3.2472222222222222</v>
      </c>
      <c r="C1166" s="3">
        <f t="shared" si="875"/>
        <v>36.700000000000003</v>
      </c>
      <c r="D1166" s="4">
        <f t="shared" ca="1" si="863"/>
        <v>1166</v>
      </c>
      <c r="E1166" s="58">
        <f>(0.5*(COS(B1166*2*PI())+1)*('key variables'!$B$4-'key variables'!$B$6)+'key variables'!$B$6)/'key variables'!$B$4</f>
        <v>1</v>
      </c>
      <c r="F1166" s="10">
        <f t="shared" ca="1" si="876"/>
        <v>11689222.907461114</v>
      </c>
      <c r="G1166" s="10">
        <f t="shared" ca="1" si="877"/>
        <v>13492492.798713122</v>
      </c>
      <c r="H1166" s="10">
        <f t="shared" ca="1" si="878"/>
        <v>40309474.521088287</v>
      </c>
      <c r="I1166" s="10">
        <f t="shared" ca="1" si="879"/>
        <v>17912154.249750931</v>
      </c>
      <c r="J1166" s="10">
        <f t="shared" ca="1" si="864"/>
        <v>83403344.477013454</v>
      </c>
      <c r="K1166" s="82">
        <f t="shared" ca="1" si="840"/>
        <v>2249832.832292099</v>
      </c>
      <c r="L1166" s="82">
        <f t="shared" ca="1" si="841"/>
        <v>2596909.4377209195</v>
      </c>
      <c r="M1166" s="82">
        <f t="shared" ca="1" si="842"/>
        <v>7778311.98309422</v>
      </c>
      <c r="N1166" s="82">
        <f t="shared" ca="1" si="843"/>
        <v>3496312.733215793</v>
      </c>
      <c r="O1166" s="82">
        <f t="shared" ca="1" si="865"/>
        <v>16121366.986323033</v>
      </c>
      <c r="P1166" s="10">
        <f ca="1">IF(IF($A1166&gt;='key variables'!$B$26,K1166*SUMPRODUCT(Z1166:AC1166,'control variables'!$O$3:$R$3)/J1166+F$65*'key variables'!$B$25/scenario!J$65,K1166*SUMPRODUCT(Z1166:AC1166,'control variables'!$O$7:$R$7)/J1166+F$65*'key variables'!$B$25/scenario!J$65)&lt;'key variables'!$B$28,0,IF($A1166&gt;='key variables'!$B$26,K1166*SUMPRODUCT(Z1166:AC1166,'control variables'!$O$3:$R$3)/J1166+F$65*'key variables'!$B$25/scenario!J$65,K1166*SUMPRODUCT(Z1166:AC1166,'control variables'!$O$7:$R$7)/J1166+F$65*'key variables'!$B$25/scenario!J$65))</f>
        <v>5.0797383294242055E-62</v>
      </c>
      <c r="Q1166" s="10">
        <f ca="1">IF(IF($A1166&gt;='key variables'!$B$26,L1166*SUMPRODUCT(Z1166:AC1166,'control variables'!$O$4:$R$4)/J1166+G$65*'key variables'!$B$25/scenario!J$65,L1166*SUMPRODUCT(Z1166:AC1166,'control variables'!$O$7:$R$7)/J1166+G$65*'key variables'!$B$25/scenario!J$65)&lt;'key variables'!$B$28,0,IF($A1166&gt;='key variables'!$B$26,L1166*SUMPRODUCT(Z1166:AC1166,'control variables'!$O$4:$R$4)/J1166+G$65*'key variables'!$B$25/scenario!J$65,L1166*SUMPRODUCT(Z1166:AC1166,'control variables'!$O$7:$R$7)/J1166+G$65*'key variables'!$B$25/scenario!J$65))</f>
        <v>5.8633780339115121E-62</v>
      </c>
      <c r="R1166" s="10">
        <f ca="1">IF(IF($A1166&gt;='key variables'!$B$26,M1166*SUMPRODUCT(Z1166:AC1166,'control variables'!$O$5:$R$5)/J1166+H$65*'key variables'!$B$25/scenario!J$65,M1166*SUMPRODUCT(Z1166:AC1166,'control variables'!$O$7:$R$7)/J1166+H$65*'key variables'!$B$25/scenario!J$65)&lt;'key variables'!$B$28,0,IF($A1166&gt;='key variables'!$B$26,M1166*SUMPRODUCT(Z1166:AC1166,'control variables'!$O$5:$R$5)/J1166+H$65*'key variables'!$B$25/scenario!J$65,M1166*SUMPRODUCT(Z1166:AC1166,'control variables'!$O$7:$R$7)/J1166+H$65*'key variables'!$B$25/scenario!J$65))</f>
        <v>1.7562100148787159E-61</v>
      </c>
      <c r="S1166" s="10">
        <f ca="1">IF(IF($A1166&gt;='key variables'!$B$26,N1166*SUMPRODUCT(Z1166:AC1166,'control variables'!$O$6:$R$6)/J1166+I$65*'key variables'!$B$25/scenario!J$65,N1166*SUMPRODUCT(Z1166:AC1166,'control variables'!$O$7:$R$7)/J1166+I$65*'key variables'!$B$25/scenario!J$65)&lt;'key variables'!$B$28,0,IF($A1166&gt;='key variables'!$B$26,N1166*SUMPRODUCT(Z1166:AC1166,'control variables'!$O$6:$R$6)/J1166+I$65*'key variables'!$B$25/scenario!J$65,N1166*SUMPRODUCT(Z1166:AC1166,'control variables'!$O$7:$R$7)/J1166+I$65*'key variables'!$B$25/scenario!J$65))</f>
        <v>7.8940770832631879E-62</v>
      </c>
      <c r="T1166" s="10">
        <f t="shared" ca="1" si="886"/>
        <v>3.6399293595386066E-61</v>
      </c>
      <c r="U1166" s="82">
        <f ca="1">SUMPRODUCT(P1136:P1165,'control variables'!AD$7:AD$36)</f>
        <v>1.0769984998393719E-61</v>
      </c>
      <c r="V1166" s="82">
        <f ca="1">SUMPRODUCT(Q1136:Q1165,'control variables'!AE$7:AE$36)</f>
        <v>1.2431446143466251E-61</v>
      </c>
      <c r="W1166" s="82">
        <f ca="1">SUMPRODUCT(R1136:R1165,'control variables'!AF$7:AF$36)</f>
        <v>3.7234901263932907E-61</v>
      </c>
      <c r="X1166" s="82">
        <f ca="1">SUMPRODUCT(S1136:S1165,'control variables'!AG$7:AG$36)</f>
        <v>1.6736903802788044E-61</v>
      </c>
      <c r="Y1166" s="82">
        <f t="shared" ca="1" si="880"/>
        <v>7.717323620858092E-61</v>
      </c>
      <c r="Z1166" s="10">
        <f ca="1">IF($A1166&gt;='key variables'!$B$26,SUMPRODUCT(P1136:P1165,'control variables'!V$7:V$36)*$E1166,SUMPRODUCT(P1136:P1165,'control variables'!Z$7:Z$36)*$E1166)</f>
        <v>2.6279853693640538E-61</v>
      </c>
      <c r="AA1166" s="10">
        <f ca="1">IF($A1166&gt;='key variables'!$B$26,SUMPRODUCT(Q1136:Q1165,'control variables'!W$7:W$36)*$E1166,SUMPRODUCT(Q1136:Q1165,'control variables'!AA$7:AA$36)*$E1166)</f>
        <v>3.0333987085347836E-61</v>
      </c>
      <c r="AB1166" s="10">
        <f ca="1">IF($A1166&gt;='key variables'!$B$26,SUMPRODUCT(R1136:R1165,'control variables'!X$7:X$36)*$E1166,SUMPRODUCT(R1136:R1165,'control variables'!AB$7:AB$36)*$E1166)</f>
        <v>9.0856928552755608E-61</v>
      </c>
      <c r="AC1166" s="10">
        <f ca="1">IF($A1166&gt;='key variables'!$B$26,SUMPRODUCT(S1136:S1165,'control variables'!Y$7:Y$36)*$E1166,SUMPRODUCT(S1136:S1165,'control variables'!AC$7:AC$36)*$E1166)</f>
        <v>4.0839739636351008E-61</v>
      </c>
      <c r="AD1166" s="10">
        <f t="shared" ca="1" si="881"/>
        <v>1.8831050896809499E-60</v>
      </c>
      <c r="AE1166" s="82">
        <f ca="1">SUMPRODUCT(P1136:P1165,'control variables'!AL$7:AL$36)</f>
        <v>3.5781350993520722E-61</v>
      </c>
      <c r="AF1166" s="82">
        <f ca="1">SUMPRODUCT(Q1136:Q1165,'control variables'!AM$7:AM$36)</f>
        <v>4.1193268197124305E-61</v>
      </c>
      <c r="AG1166" s="82">
        <f ca="1">SUMPRODUCT(R1136:R1165,'control variables'!AN$7:AN$36)</f>
        <v>1.1745283369236937E-60</v>
      </c>
      <c r="AH1166" s="82">
        <f ca="1">SUMPRODUCT(S1136:S1165,'control variables'!AO$7:AO$36)</f>
        <v>5.0855911946807728E-61</v>
      </c>
      <c r="AI1166" s="82">
        <f t="shared" ca="1" si="844"/>
        <v>2.4528336482982213E-60</v>
      </c>
      <c r="AJ1166" s="10">
        <f ca="1">SUMPRODUCT(P1136:P1165,'control variables'!AP$7:AP$36)</f>
        <v>3.4189220044007509E-64</v>
      </c>
      <c r="AK1166" s="10">
        <f ca="1">SUMPRODUCT(Q1136:Q1165,'control variables'!AQ$7:AQ$36)</f>
        <v>9.8658783584096398E-64</v>
      </c>
      <c r="AL1166" s="10">
        <f ca="1">SUMPRODUCT(R1136:R1165,'control variables'!AR$7:AR$36)</f>
        <v>3.5460557265939402E-62</v>
      </c>
      <c r="AM1166" s="10">
        <f ca="1">SUMPRODUCT(S1136:S1165,'control variables'!AS$7:AS$36)</f>
        <v>2.6565574931360175E-62</v>
      </c>
      <c r="AN1166" s="10">
        <f t="shared" ca="1" si="866"/>
        <v>6.3354612233580616E-62</v>
      </c>
      <c r="AO1166" s="82">
        <f ca="1">SUMPRODUCT(P1136:P1165,'control variables'!AX$7:AX$36)</f>
        <v>4.6492121747472048E-64</v>
      </c>
      <c r="AP1166" s="82">
        <f ca="1">SUMPRODUCT(Q1136:Q1165,'control variables'!AY$7:AY$36)</f>
        <v>1.0732871172715187E-63</v>
      </c>
      <c r="AQ1166" s="82">
        <f ca="1">SUMPRODUCT(R1136:R1165,'control variables'!AZ$7:AZ$36)</f>
        <v>9.6441892708823134E-63</v>
      </c>
      <c r="AR1166" s="82">
        <f ca="1">SUMPRODUCT(S1136:S1165,'control variables'!BA$7:BA$36)</f>
        <v>7.2250255630904212E-63</v>
      </c>
      <c r="AS1166" s="82">
        <f t="shared" ca="1" si="867"/>
        <v>1.8407423168718973E-62</v>
      </c>
      <c r="AT1166" s="10">
        <f ca="1">SUMPRODUCT(P1136:P1165,'control variables'!AT$7:AT$36)</f>
        <v>-4.1031111699938667E-64</v>
      </c>
      <c r="AU1166" s="10">
        <f ca="1">SUMPRODUCT(Q1136:Q1165,'control variables'!AU$7:AU$36)</f>
        <v>4.4509729636644457E-64</v>
      </c>
      <c r="AV1166" s="10">
        <f ca="1">SUMPRODUCT(R1136:R1165,'control variables'!AV$7:AV$36)</f>
        <v>1.9166246266317235E-61</v>
      </c>
      <c r="AW1166" s="10">
        <f ca="1">SUMPRODUCT(S1136:S1165,'control variables'!AW$7:AW$36)</f>
        <v>1.4358554704096929E-61</v>
      </c>
      <c r="AX1166" s="10">
        <f t="shared" ca="1" si="845"/>
        <v>3.3528279588350871E-61</v>
      </c>
      <c r="AY1166" s="82">
        <f ca="1">SUMPRODUCT(P1136:P1165,'control variables'!BB$7:BB$36)</f>
        <v>1.4871580254298998E-63</v>
      </c>
      <c r="AZ1166" s="82">
        <f ca="1">SUMPRODUCT(Q1136:Q1165,'control variables'!BC$7:BC$36)</f>
        <v>3.7922503128393125E-63</v>
      </c>
      <c r="BA1166" s="82">
        <f ca="1">SUMPRODUCT(R1136:R1165,'control variables'!BD$7:BD$36)</f>
        <v>2.6546917852067065E-62</v>
      </c>
      <c r="BB1166" s="82">
        <f ca="1">SUMPRODUCT(S1136:S1165,'control variables'!BE$7:BE$36)</f>
        <v>3.7725065322897759E-63</v>
      </c>
      <c r="BC1166" s="82">
        <f t="shared" ca="1" si="868"/>
        <v>3.5598832722626055E-62</v>
      </c>
      <c r="BD1166" s="10">
        <f ca="1">SUMPRODUCT(P1136:P1165,'control variables'!BF$7:BF$36)</f>
        <v>3.1110050551561205E-64</v>
      </c>
      <c r="BE1166" s="10">
        <f ca="1">SUMPRODUCT(Q1136:Q1165,'control variables'!BG$7:BG$36)</f>
        <v>3.5909327451238438E-64</v>
      </c>
      <c r="BF1166" s="10">
        <f ca="1">SUMPRODUCT(R1136:R1165,'control variables'!BH$7:BH$36)</f>
        <v>1.0755629286169934E-62</v>
      </c>
      <c r="BG1166" s="10">
        <f ca="1">SUMPRODUCT(S1136:S1165,'control variables'!BI$7:BI$36)</f>
        <v>2.4173010615103482E-62</v>
      </c>
      <c r="BH1166" s="10">
        <f t="shared" ca="1" si="869"/>
        <v>3.5598833681301412E-62</v>
      </c>
      <c r="BI1166" s="82">
        <f t="shared" ca="1" si="846"/>
        <v>3.5889035684363772E-61</v>
      </c>
      <c r="BJ1166" s="82">
        <f t="shared" ca="1" si="847"/>
        <v>4.161700295804488E-61</v>
      </c>
      <c r="BK1166" s="82">
        <f t="shared" ca="1" si="848"/>
        <v>1.3927377174389329E-60</v>
      </c>
      <c r="BL1166" s="82">
        <f t="shared" ca="1" si="849"/>
        <v>6.5591717304133639E-61</v>
      </c>
      <c r="BM1166" s="82">
        <f t="shared" ca="1" si="839"/>
        <v>2.8237152769043558E-60</v>
      </c>
      <c r="BN1166" s="10">
        <f ca="1">BN1165+BI1166-INDIRECT(ADDRESS(MAX($D1166-'key variables'!$B$9*30,34),scenario!BI$4),TRUE)</f>
        <v>9439390.0751690175</v>
      </c>
      <c r="BO1166" s="10">
        <f ca="1">BO1165+BJ1166-INDIRECT(ADDRESS(MAX($D1166-'key variables'!$B$9*30,34),scenario!BJ$4),TRUE)</f>
        <v>10895583.360992203</v>
      </c>
      <c r="BP1166" s="10">
        <f ca="1">BP1165+BK1166-INDIRECT(ADDRESS(MAX($D1166-'key variables'!$B$9*30,34),scenario!BK$4),TRUE)</f>
        <v>32531162.537994072</v>
      </c>
      <c r="BQ1166" s="10">
        <f ca="1">BQ1165+BL1166-INDIRECT(ADDRESS(MAX($D1166-'key variables'!$B$9*30,34),scenario!BL$4),TRUE)</f>
        <v>14415841.516535141</v>
      </c>
      <c r="BR1166" s="10">
        <f t="shared" ca="1" si="870"/>
        <v>67281977.490690395</v>
      </c>
      <c r="BS1166" s="82">
        <f t="shared" ca="1" si="851"/>
        <v>-2.3433848477536824E-9</v>
      </c>
      <c r="BT1166" s="82">
        <f t="shared" ca="1" si="852"/>
        <v>-3.4288309057018498E-10</v>
      </c>
      <c r="BU1166" s="82">
        <f t="shared" ca="1" si="853"/>
        <v>-4.2578247660364599E-9</v>
      </c>
      <c r="BV1166" s="82">
        <f t="shared" ca="1" si="854"/>
        <v>-2.9943922343414556E-9</v>
      </c>
      <c r="BW1166" s="82">
        <f t="shared" ca="1" si="871"/>
        <v>-9.9384849387017825E-9</v>
      </c>
      <c r="BX1166" s="10">
        <f t="shared" ca="1" si="855"/>
        <v>-1.8625994260191893E-12</v>
      </c>
      <c r="BY1166" s="10">
        <f t="shared" ca="1" si="856"/>
        <v>2.8902850229962428E-12</v>
      </c>
      <c r="BZ1166" s="10">
        <f t="shared" ca="1" si="857"/>
        <v>-3.5034723983035463E-11</v>
      </c>
      <c r="CA1166" s="10">
        <f t="shared" ca="1" si="858"/>
        <v>-2.0257049910634696E-11</v>
      </c>
      <c r="CB1166" s="10">
        <v>0</v>
      </c>
      <c r="CC1166" s="82">
        <f t="shared" ca="1" si="859"/>
        <v>3.9725652202851362E-13</v>
      </c>
      <c r="CD1166" s="82">
        <f t="shared" ca="1" si="860"/>
        <v>3.4270724516460853E-13</v>
      </c>
      <c r="CE1166" s="82">
        <f t="shared" ca="1" si="861"/>
        <v>1.8915613015532971E-10</v>
      </c>
      <c r="CF1166" s="82">
        <f t="shared" ca="1" si="862"/>
        <v>3.7028113764059381E-11</v>
      </c>
      <c r="CG1166" s="82">
        <f t="shared" ca="1" si="872"/>
        <v>2.269242076865822E-10</v>
      </c>
      <c r="CH1166" s="13" t="str">
        <f t="shared" ca="1" si="873"/>
        <v/>
      </c>
      <c r="CI1166" s="81">
        <f t="shared" ca="1" si="882"/>
        <v>0.1131775965863165</v>
      </c>
      <c r="CJ1166" s="81">
        <f t="shared" ca="1" si="883"/>
        <v>0.13063724757458739</v>
      </c>
      <c r="CK1166" s="81">
        <f t="shared" ca="1" si="884"/>
        <v>0.39004625943939081</v>
      </c>
      <c r="CL1166" s="81">
        <f t="shared" ca="1" si="885"/>
        <v>0.17284488538116416</v>
      </c>
      <c r="CM1166" s="89">
        <f t="shared" ca="1" si="874"/>
        <v>0.80670598898145884</v>
      </c>
    </row>
    <row r="1167" spans="1:91" x14ac:dyDescent="0.3">
      <c r="A1167">
        <v>1102</v>
      </c>
      <c r="B1167" s="3">
        <f t="shared" si="887"/>
        <v>3.25</v>
      </c>
      <c r="C1167" s="3">
        <f t="shared" si="875"/>
        <v>36.733333333333334</v>
      </c>
      <c r="D1167" s="4">
        <f t="shared" ca="1" si="863"/>
        <v>1167</v>
      </c>
      <c r="E1167" s="58">
        <f>(0.5*(COS(B1167*2*PI())+1)*('key variables'!$B$4-'key variables'!$B$6)+'key variables'!$B$6)/'key variables'!$B$4</f>
        <v>1</v>
      </c>
      <c r="F1167" s="10">
        <f t="shared" ca="1" si="876"/>
        <v>11689222.907461114</v>
      </c>
      <c r="G1167" s="10">
        <f t="shared" ca="1" si="877"/>
        <v>13492492.798713122</v>
      </c>
      <c r="H1167" s="10">
        <f t="shared" ca="1" si="878"/>
        <v>40309474.521088287</v>
      </c>
      <c r="I1167" s="10">
        <f t="shared" ca="1" si="879"/>
        <v>17912154.249750931</v>
      </c>
      <c r="J1167" s="10">
        <f t="shared" ca="1" si="864"/>
        <v>83403344.477013454</v>
      </c>
      <c r="K1167" s="82">
        <f t="shared" ca="1" si="840"/>
        <v>2249832.832292099</v>
      </c>
      <c r="L1167" s="82">
        <f t="shared" ca="1" si="841"/>
        <v>2596909.4377209195</v>
      </c>
      <c r="M1167" s="82">
        <f t="shared" ca="1" si="842"/>
        <v>7778311.98309422</v>
      </c>
      <c r="N1167" s="82">
        <f t="shared" ca="1" si="843"/>
        <v>3496312.733215793</v>
      </c>
      <c r="O1167" s="82">
        <f t="shared" ca="1" si="865"/>
        <v>16121366.986323033</v>
      </c>
      <c r="P1167" s="10">
        <f ca="1">IF(IF($A1167&gt;='key variables'!$B$26,K1167*SUMPRODUCT(Z1167:AC1167,'control variables'!$O$3:$R$3)/J1167+F$65*'key variables'!$B$25/scenario!J$65,K1167*SUMPRODUCT(Z1167:AC1167,'control variables'!$O$7:$R$7)/J1167+F$65*'key variables'!$B$25/scenario!J$65)&lt;'key variables'!$B$28,0,IF($A1167&gt;='key variables'!$B$26,K1167*SUMPRODUCT(Z1167:AC1167,'control variables'!$O$3:$R$3)/J1167+F$65*'key variables'!$B$25/scenario!J$65,K1167*SUMPRODUCT(Z1167:AC1167,'control variables'!$O$7:$R$7)/J1167+F$65*'key variables'!$B$25/scenario!J$65))</f>
        <v>4.3708569169406553E-62</v>
      </c>
      <c r="Q1167" s="10">
        <f ca="1">IF(IF($A1167&gt;='key variables'!$B$26,L1167*SUMPRODUCT(Z1167:AC1167,'control variables'!$O$4:$R$4)/J1167+G$65*'key variables'!$B$25/scenario!J$65,L1167*SUMPRODUCT(Z1167:AC1167,'control variables'!$O$7:$R$7)/J1167+G$65*'key variables'!$B$25/scenario!J$65)&lt;'key variables'!$B$28,0,IF($A1167&gt;='key variables'!$B$26,L1167*SUMPRODUCT(Z1167:AC1167,'control variables'!$O$4:$R$4)/J1167+G$65*'key variables'!$B$25/scenario!J$65,L1167*SUMPRODUCT(Z1167:AC1167,'control variables'!$O$7:$R$7)/J1167+G$65*'key variables'!$B$25/scenario!J$65))</f>
        <v>5.0451390946086376E-62</v>
      </c>
      <c r="R1167" s="10">
        <f ca="1">IF(IF($A1167&gt;='key variables'!$B$26,M1167*SUMPRODUCT(Z1167:AC1167,'control variables'!$O$5:$R$5)/J1167+H$65*'key variables'!$B$25/scenario!J$65,M1167*SUMPRODUCT(Z1167:AC1167,'control variables'!$O$7:$R$7)/J1167+H$65*'key variables'!$B$25/scenario!J$65)&lt;'key variables'!$B$28,0,IF($A1167&gt;='key variables'!$B$26,M1167*SUMPRODUCT(Z1167:AC1167,'control variables'!$O$5:$R$5)/J1167+H$65*'key variables'!$B$25/scenario!J$65,M1167*SUMPRODUCT(Z1167:AC1167,'control variables'!$O$7:$R$7)/J1167+H$65*'key variables'!$B$25/scenario!J$65))</f>
        <v>1.5111295490693488E-61</v>
      </c>
      <c r="S1167" s="10">
        <f ca="1">IF(IF($A1167&gt;='key variables'!$B$26,N1167*SUMPRODUCT(Z1167:AC1167,'control variables'!$O$6:$R$6)/J1167+I$65*'key variables'!$B$25/scenario!J$65,N1167*SUMPRODUCT(Z1167:AC1167,'control variables'!$O$7:$R$7)/J1167+I$65*'key variables'!$B$25/scenario!J$65)&lt;'key variables'!$B$28,0,IF($A1167&gt;='key variables'!$B$26,N1167*SUMPRODUCT(Z1167:AC1167,'control variables'!$O$6:$R$6)/J1167+I$65*'key variables'!$B$25/scenario!J$65,N1167*SUMPRODUCT(Z1167:AC1167,'control variables'!$O$7:$R$7)/J1167+I$65*'key variables'!$B$25/scenario!J$65))</f>
        <v>6.7924525211035178E-62</v>
      </c>
      <c r="T1167" s="10">
        <f t="shared" ca="1" si="886"/>
        <v>3.1319744023346299E-61</v>
      </c>
      <c r="U1167" s="82">
        <f ca="1">SUMPRODUCT(P1137:P1166,'control variables'!AD$7:AD$36)</f>
        <v>9.2670252624827973E-62</v>
      </c>
      <c r="V1167" s="82">
        <f ca="1">SUMPRODUCT(Q1137:Q1166,'control variables'!AE$7:AE$36)</f>
        <v>1.0696628219805124E-61</v>
      </c>
      <c r="W1167" s="82">
        <f ca="1">SUMPRODUCT(R1137:R1166,'control variables'!AF$7:AF$36)</f>
        <v>3.2038741995497876E-61</v>
      </c>
      <c r="X1167" s="82">
        <f ca="1">SUMPRODUCT(S1137:S1166,'control variables'!AG$7:AG$36)</f>
        <v>1.4401255932976105E-61</v>
      </c>
      <c r="Y1167" s="82">
        <f t="shared" ca="1" si="880"/>
        <v>6.6403651410761898E-61</v>
      </c>
      <c r="Z1167" s="10">
        <f ca="1">IF($A1167&gt;='key variables'!$B$26,SUMPRODUCT(P1137:P1166,'control variables'!V$7:V$36)*$E1167,SUMPRODUCT(P1137:P1166,'control variables'!Z$7:Z$36)*$E1167)</f>
        <v>2.2612479786150181E-61</v>
      </c>
      <c r="AA1167" s="10">
        <f ca="1">IF($A1167&gt;='key variables'!$B$26,SUMPRODUCT(Q1137:Q1166,'control variables'!W$7:W$36)*$E1167,SUMPRODUCT(Q1137:Q1166,'control variables'!AA$7:AA$36)*$E1167)</f>
        <v>2.6100855727623626E-61</v>
      </c>
      <c r="AB1167" s="10">
        <f ca="1">IF($A1167&gt;='key variables'!$B$26,SUMPRODUCT(R1137:R1166,'control variables'!X$7:X$36)*$E1167,SUMPRODUCT(R1137:R1166,'control variables'!AB$7:AB$36)*$E1167)</f>
        <v>7.8177773905493493E-61</v>
      </c>
      <c r="AC1167" s="10">
        <f ca="1">IF($A1167&gt;='key variables'!$B$26,SUMPRODUCT(S1137:S1166,'control variables'!Y$7:Y$36)*$E1167,SUMPRODUCT(S1137:S1166,'control variables'!AC$7:AC$36)*$E1167)</f>
        <v>3.5140522385103633E-61</v>
      </c>
      <c r="AD1167" s="10">
        <f t="shared" ca="1" si="881"/>
        <v>1.6203163180437093E-60</v>
      </c>
      <c r="AE1167" s="82">
        <f ca="1">SUMPRODUCT(P1137:P1166,'control variables'!AL$7:AL$36)</f>
        <v>3.0788035789481115E-61</v>
      </c>
      <c r="AF1167" s="82">
        <f ca="1">SUMPRODUCT(Q1137:Q1166,'control variables'!AM$7:AM$36)</f>
        <v>3.5444715761806012E-61</v>
      </c>
      <c r="AG1167" s="82">
        <f ca="1">SUMPRODUCT(R1137:R1166,'control variables'!AN$7:AN$36)</f>
        <v>1.010621999139007E-60</v>
      </c>
      <c r="AH1167" s="82">
        <f ca="1">SUMPRODUCT(S1137:S1166,'control variables'!AO$7:AO$36)</f>
        <v>4.3758930103241291E-61</v>
      </c>
      <c r="AI1167" s="82">
        <f t="shared" ca="1" si="844"/>
        <v>2.1105388156842911E-60</v>
      </c>
      <c r="AJ1167" s="10">
        <f ca="1">SUMPRODUCT(P1137:P1166,'control variables'!AP$7:AP$36)</f>
        <v>2.9418087945308605E-64</v>
      </c>
      <c r="AK1167" s="10">
        <f ca="1">SUMPRODUCT(Q1137:Q1166,'control variables'!AQ$7:AQ$36)</f>
        <v>8.4890874033343872E-64</v>
      </c>
      <c r="AL1167" s="10">
        <f ca="1">SUMPRODUCT(R1137:R1166,'control variables'!AR$7:AR$36)</f>
        <v>3.0512009074682016E-62</v>
      </c>
      <c r="AM1167" s="10">
        <f ca="1">SUMPRODUCT(S1137:S1166,'control variables'!AS$7:AS$36)</f>
        <v>2.285832840417246E-62</v>
      </c>
      <c r="AN1167" s="10">
        <f t="shared" ca="1" si="866"/>
        <v>5.4513427098641004E-62</v>
      </c>
      <c r="AO1167" s="82">
        <f ca="1">SUMPRODUCT(P1137:P1166,'control variables'!AX$7:AX$36)</f>
        <v>4.0004110201129073E-64</v>
      </c>
      <c r="AP1167" s="82">
        <f ca="1">SUMPRODUCT(Q1137:Q1166,'control variables'!AY$7:AY$36)</f>
        <v>9.2350906998811179E-64</v>
      </c>
      <c r="AQ1167" s="82">
        <f ca="1">SUMPRODUCT(R1137:R1166,'control variables'!AZ$7:AZ$36)</f>
        <v>8.2983351994233413E-63</v>
      </c>
      <c r="AR1167" s="82">
        <f ca="1">SUMPRODUCT(S1137:S1166,'control variables'!BA$7:BA$36)</f>
        <v>6.2167676580077675E-63</v>
      </c>
      <c r="AS1167" s="82">
        <f t="shared" ca="1" si="867"/>
        <v>1.5838653029430511E-62</v>
      </c>
      <c r="AT1167" s="10">
        <f ca="1">SUMPRODUCT(P1137:P1166,'control variables'!AT$7:AT$36)</f>
        <v>-3.5305188329212635E-64</v>
      </c>
      <c r="AU1167" s="10">
        <f ca="1">SUMPRODUCT(Q1137:Q1166,'control variables'!AU$7:AU$36)</f>
        <v>3.8298362442527204E-64</v>
      </c>
      <c r="AV1167" s="10">
        <f ca="1">SUMPRODUCT(R1137:R1166,'control variables'!AV$7:AV$36)</f>
        <v>1.6491581776893699E-61</v>
      </c>
      <c r="AW1167" s="10">
        <f ca="1">SUMPRODUCT(S1137:S1166,'control variables'!AW$7:AW$36)</f>
        <v>1.2354807290395738E-61</v>
      </c>
      <c r="AX1167" s="10">
        <f t="shared" ca="1" si="845"/>
        <v>2.884938224140275E-61</v>
      </c>
      <c r="AY1167" s="82">
        <f ca="1">SUMPRODUCT(P1137:P1166,'control variables'!BB$7:BB$36)</f>
        <v>1.2796239728298926E-63</v>
      </c>
      <c r="AZ1167" s="82">
        <f ca="1">SUMPRODUCT(Q1137:Q1166,'control variables'!BC$7:BC$36)</f>
        <v>3.263038848798912E-63</v>
      </c>
      <c r="BA1167" s="82">
        <f ca="1">SUMPRODUCT(R1137:R1166,'control variables'!BD$7:BD$36)</f>
        <v>2.2842274934723876E-62</v>
      </c>
      <c r="BB1167" s="82">
        <f ca="1">SUMPRODUCT(S1137:S1166,'control variables'!BE$7:BE$36)</f>
        <v>3.2460503280946804E-63</v>
      </c>
      <c r="BC1167" s="82">
        <f t="shared" ca="1" si="868"/>
        <v>3.0630988084447362E-62</v>
      </c>
      <c r="BD1167" s="10">
        <f ca="1">SUMPRODUCT(P1137:P1166,'control variables'!BF$7:BF$36)</f>
        <v>2.6768618936928187E-64</v>
      </c>
      <c r="BE1167" s="10">
        <f ca="1">SUMPRODUCT(Q1137:Q1166,'control variables'!BG$7:BG$36)</f>
        <v>3.089815303354877E-64</v>
      </c>
      <c r="BF1167" s="10">
        <f ca="1">SUMPRODUCT(R1137:R1166,'control variables'!BH$7:BH$36)</f>
        <v>9.2546729010023872E-63</v>
      </c>
      <c r="BG1167" s="10">
        <f ca="1">SUMPRODUCT(S1137:S1166,'control variables'!BI$7:BI$36)</f>
        <v>2.0799648288631671E-62</v>
      </c>
      <c r="BH1167" s="10">
        <f t="shared" ca="1" si="869"/>
        <v>3.0630988909338826E-62</v>
      </c>
      <c r="BI1167" s="82">
        <f t="shared" ca="1" si="846"/>
        <v>3.0880692998434892E-61</v>
      </c>
      <c r="BJ1167" s="82">
        <f t="shared" ca="1" si="847"/>
        <v>3.5809318009128427E-61</v>
      </c>
      <c r="BK1167" s="82">
        <f t="shared" ca="1" si="848"/>
        <v>1.1983800918426679E-60</v>
      </c>
      <c r="BL1167" s="82">
        <f t="shared" ca="1" si="849"/>
        <v>5.6438342426446498E-61</v>
      </c>
      <c r="BM1167" s="82">
        <f t="shared" ca="1" si="839"/>
        <v>2.429663626182766E-60</v>
      </c>
      <c r="BN1167" s="10">
        <f ca="1">BN1166+BI1167-INDIRECT(ADDRESS(MAX($D1167-'key variables'!$B$9*30,34),scenario!BI$4),TRUE)</f>
        <v>9439390.0751690175</v>
      </c>
      <c r="BO1167" s="10">
        <f ca="1">BO1166+BJ1167-INDIRECT(ADDRESS(MAX($D1167-'key variables'!$B$9*30,34),scenario!BJ$4),TRUE)</f>
        <v>10895583.360992203</v>
      </c>
      <c r="BP1167" s="10">
        <f ca="1">BP1166+BK1167-INDIRECT(ADDRESS(MAX($D1167-'key variables'!$B$9*30,34),scenario!BK$4),TRUE)</f>
        <v>32531162.537994072</v>
      </c>
      <c r="BQ1167" s="10">
        <f ca="1">BQ1166+BL1167-INDIRECT(ADDRESS(MAX($D1167-'key variables'!$B$9*30,34),scenario!BL$4),TRUE)</f>
        <v>14415841.516535141</v>
      </c>
      <c r="BR1167" s="10">
        <f t="shared" ca="1" si="870"/>
        <v>67281977.490690395</v>
      </c>
      <c r="BS1167" s="82">
        <f t="shared" ca="1" si="851"/>
        <v>-2.3433848477536824E-9</v>
      </c>
      <c r="BT1167" s="82">
        <f t="shared" ca="1" si="852"/>
        <v>-3.4288309057018498E-10</v>
      </c>
      <c r="BU1167" s="82">
        <f t="shared" ca="1" si="853"/>
        <v>-4.2578247660364599E-9</v>
      </c>
      <c r="BV1167" s="82">
        <f t="shared" ca="1" si="854"/>
        <v>-2.9943922343414556E-9</v>
      </c>
      <c r="BW1167" s="82">
        <f t="shared" ca="1" si="871"/>
        <v>-9.9384849387017825E-9</v>
      </c>
      <c r="BX1167" s="10">
        <f t="shared" ca="1" si="855"/>
        <v>-1.8625994260191893E-12</v>
      </c>
      <c r="BY1167" s="10">
        <f t="shared" ca="1" si="856"/>
        <v>2.8902850229962428E-12</v>
      </c>
      <c r="BZ1167" s="10">
        <f t="shared" ca="1" si="857"/>
        <v>-3.5034723983035463E-11</v>
      </c>
      <c r="CA1167" s="10">
        <f t="shared" ca="1" si="858"/>
        <v>-2.0257049910634696E-11</v>
      </c>
      <c r="CB1167" s="10">
        <v>0</v>
      </c>
      <c r="CC1167" s="82">
        <f t="shared" ca="1" si="859"/>
        <v>3.9725652202851362E-13</v>
      </c>
      <c r="CD1167" s="82">
        <f t="shared" ca="1" si="860"/>
        <v>3.4270724516460853E-13</v>
      </c>
      <c r="CE1167" s="82">
        <f t="shared" ca="1" si="861"/>
        <v>1.8915613015532971E-10</v>
      </c>
      <c r="CF1167" s="82">
        <f t="shared" ca="1" si="862"/>
        <v>3.7028113764059381E-11</v>
      </c>
      <c r="CG1167" s="82">
        <f t="shared" ca="1" si="872"/>
        <v>2.269242076865822E-10</v>
      </c>
      <c r="CH1167" s="13" t="str">
        <f t="shared" ca="1" si="873"/>
        <v/>
      </c>
      <c r="CI1167" s="81">
        <f t="shared" ca="1" si="882"/>
        <v>0.1131775965863165</v>
      </c>
      <c r="CJ1167" s="81">
        <f t="shared" ca="1" si="883"/>
        <v>0.13063724757458739</v>
      </c>
      <c r="CK1167" s="81">
        <f t="shared" ca="1" si="884"/>
        <v>0.39004625943939081</v>
      </c>
      <c r="CL1167" s="81">
        <f t="shared" ca="1" si="885"/>
        <v>0.17284488538116416</v>
      </c>
      <c r="CM1167" s="89">
        <f t="shared" ca="1" si="874"/>
        <v>0.80670598898145884</v>
      </c>
    </row>
    <row r="1168" spans="1:91" x14ac:dyDescent="0.3">
      <c r="A1168">
        <v>1103</v>
      </c>
      <c r="B1168" s="3">
        <f t="shared" si="887"/>
        <v>3.2527777777777778</v>
      </c>
      <c r="C1168" s="3">
        <f t="shared" si="875"/>
        <v>36.766666666666666</v>
      </c>
      <c r="D1168" s="4">
        <f t="shared" ca="1" si="863"/>
        <v>1168</v>
      </c>
      <c r="E1168" s="58">
        <f>(0.5*(COS(B1168*2*PI())+1)*('key variables'!$B$4-'key variables'!$B$6)+'key variables'!$B$6)/'key variables'!$B$4</f>
        <v>1</v>
      </c>
      <c r="F1168" s="10">
        <f t="shared" ca="1" si="876"/>
        <v>11689222.907461114</v>
      </c>
      <c r="G1168" s="10">
        <f t="shared" ca="1" si="877"/>
        <v>13492492.798713122</v>
      </c>
      <c r="H1168" s="10">
        <f t="shared" ca="1" si="878"/>
        <v>40309474.521088287</v>
      </c>
      <c r="I1168" s="10">
        <f t="shared" ca="1" si="879"/>
        <v>17912154.249750931</v>
      </c>
      <c r="J1168" s="10">
        <f t="shared" ca="1" si="864"/>
        <v>83403344.477013454</v>
      </c>
      <c r="K1168" s="82">
        <f t="shared" ca="1" si="840"/>
        <v>2249832.832292099</v>
      </c>
      <c r="L1168" s="82">
        <f t="shared" ca="1" si="841"/>
        <v>2596909.4377209195</v>
      </c>
      <c r="M1168" s="82">
        <f t="shared" ca="1" si="842"/>
        <v>7778311.98309422</v>
      </c>
      <c r="N1168" s="82">
        <f t="shared" ca="1" si="843"/>
        <v>3496312.733215793</v>
      </c>
      <c r="O1168" s="82">
        <f t="shared" ca="1" si="865"/>
        <v>16121366.986323033</v>
      </c>
      <c r="P1168" s="10">
        <f ca="1">IF(IF($A1168&gt;='key variables'!$B$26,K1168*SUMPRODUCT(Z1168:AC1168,'control variables'!$O$3:$R$3)/J1168+F$65*'key variables'!$B$25/scenario!J$65,K1168*SUMPRODUCT(Z1168:AC1168,'control variables'!$O$7:$R$7)/J1168+F$65*'key variables'!$B$25/scenario!J$65)&lt;'key variables'!$B$28,0,IF($A1168&gt;='key variables'!$B$26,K1168*SUMPRODUCT(Z1168:AC1168,'control variables'!$O$3:$R$3)/J1168+F$65*'key variables'!$B$25/scenario!J$65,K1168*SUMPRODUCT(Z1168:AC1168,'control variables'!$O$7:$R$7)/J1168+F$65*'key variables'!$B$25/scenario!J$65))</f>
        <v>3.7609004538100821E-62</v>
      </c>
      <c r="Q1168" s="10">
        <f ca="1">IF(IF($A1168&gt;='key variables'!$B$26,L1168*SUMPRODUCT(Z1168:AC1168,'control variables'!$O$4:$R$4)/J1168+G$65*'key variables'!$B$25/scenario!J$65,L1168*SUMPRODUCT(Z1168:AC1168,'control variables'!$O$7:$R$7)/J1168+G$65*'key variables'!$B$25/scenario!J$65)&lt;'key variables'!$B$28,0,IF($A1168&gt;='key variables'!$B$26,L1168*SUMPRODUCT(Z1168:AC1168,'control variables'!$O$4:$R$4)/J1168+G$65*'key variables'!$B$25/scenario!J$65,L1168*SUMPRODUCT(Z1168:AC1168,'control variables'!$O$7:$R$7)/J1168+G$65*'key variables'!$B$25/scenario!J$65))</f>
        <v>4.3410860321022577E-62</v>
      </c>
      <c r="R1168" s="10">
        <f ca="1">IF(IF($A1168&gt;='key variables'!$B$26,M1168*SUMPRODUCT(Z1168:AC1168,'control variables'!$O$5:$R$5)/J1168+H$65*'key variables'!$B$25/scenario!J$65,M1168*SUMPRODUCT(Z1168:AC1168,'control variables'!$O$7:$R$7)/J1168+H$65*'key variables'!$B$25/scenario!J$65)&lt;'key variables'!$B$28,0,IF($A1168&gt;='key variables'!$B$26,M1168*SUMPRODUCT(Z1168:AC1168,'control variables'!$O$5:$R$5)/J1168+H$65*'key variables'!$B$25/scenario!J$65,M1168*SUMPRODUCT(Z1168:AC1168,'control variables'!$O$7:$R$7)/J1168+H$65*'key variables'!$B$25/scenario!J$65))</f>
        <v>1.3002502518061499E-61</v>
      </c>
      <c r="S1168" s="10">
        <f ca="1">IF(IF($A1168&gt;='key variables'!$B$26,N1168*SUMPRODUCT(Z1168:AC1168,'control variables'!$O$6:$R$6)/J1168+I$65*'key variables'!$B$25/scenario!J$65,N1168*SUMPRODUCT(Z1168:AC1168,'control variables'!$O$7:$R$7)/J1168+I$65*'key variables'!$B$25/scenario!J$65)&lt;'key variables'!$B$28,0,IF($A1168&gt;='key variables'!$B$26,N1168*SUMPRODUCT(Z1168:AC1168,'control variables'!$O$6:$R$6)/J1168+I$65*'key variables'!$B$25/scenario!J$65,N1168*SUMPRODUCT(Z1168:AC1168,'control variables'!$O$7:$R$7)/J1168+I$65*'key variables'!$B$25/scenario!J$65))</f>
        <v>5.8445605185772547E-62</v>
      </c>
      <c r="T1168" s="10">
        <f t="shared" ca="1" si="886"/>
        <v>2.6949049522551093E-61</v>
      </c>
      <c r="U1168" s="82">
        <f ca="1">SUMPRODUCT(P1138:P1167,'control variables'!AD$7:AD$36)</f>
        <v>7.9738047200903716E-62</v>
      </c>
      <c r="V1168" s="82">
        <f ca="1">SUMPRODUCT(Q1138:Q1167,'control variables'!AE$7:AE$36)</f>
        <v>9.2039054790795455E-62</v>
      </c>
      <c r="W1168" s="82">
        <f ca="1">SUMPRODUCT(R1138:R1167,'control variables'!AF$7:AF$36)</f>
        <v>2.756771077162398E-61</v>
      </c>
      <c r="X1168" s="82">
        <f ca="1">SUMPRODUCT(S1138:S1167,'control variables'!AG$7:AG$36)</f>
        <v>1.2391549529760174E-61</v>
      </c>
      <c r="Y1168" s="82">
        <f t="shared" ca="1" si="880"/>
        <v>5.7136970500554071E-61</v>
      </c>
      <c r="Z1168" s="10">
        <f ca="1">IF($A1168&gt;='key variables'!$B$26,SUMPRODUCT(P1138:P1167,'control variables'!V$7:V$36)*$E1168,SUMPRODUCT(P1138:P1167,'control variables'!Z$7:Z$36)*$E1168)</f>
        <v>1.9456890743755773E-61</v>
      </c>
      <c r="AA1168" s="10">
        <f ca="1">IF($A1168&gt;='key variables'!$B$26,SUMPRODUCT(Q1138:Q1167,'control variables'!W$7:W$36)*$E1168,SUMPRODUCT(Q1138:Q1167,'control variables'!AA$7:AA$36)*$E1168)</f>
        <v>2.2458461124725944E-61</v>
      </c>
      <c r="AB1168" s="10">
        <f ca="1">IF($A1168&gt;='key variables'!$B$26,SUMPRODUCT(R1138:R1167,'control variables'!X$7:X$36)*$E1168,SUMPRODUCT(R1138:R1167,'control variables'!AB$7:AB$36)*$E1168)</f>
        <v>6.7268005095172166E-61</v>
      </c>
      <c r="AC1168" s="10">
        <f ca="1">IF($A1168&gt;='key variables'!$B$26,SUMPRODUCT(S1138:S1167,'control variables'!Y$7:Y$36)*$E1168,SUMPRODUCT(S1138:S1167,'control variables'!AC$7:AC$36)*$E1168)</f>
        <v>3.0236635308978249E-61</v>
      </c>
      <c r="AD1168" s="10">
        <f t="shared" ca="1" si="881"/>
        <v>1.3941999227263213E-60</v>
      </c>
      <c r="AE1168" s="82">
        <f ca="1">SUMPRODUCT(P1138:P1167,'control variables'!AL$7:AL$36)</f>
        <v>2.6491541583938956E-61</v>
      </c>
      <c r="AF1168" s="82">
        <f ca="1">SUMPRODUCT(Q1138:Q1167,'control variables'!AM$7:AM$36)</f>
        <v>3.0498378264702081E-61</v>
      </c>
      <c r="AG1168" s="82">
        <f ca="1">SUMPRODUCT(R1138:R1167,'control variables'!AN$7:AN$36)</f>
        <v>8.6958891755548864E-61</v>
      </c>
      <c r="AH1168" s="82">
        <f ca="1">SUMPRODUCT(S1138:S1167,'control variables'!AO$7:AO$36)</f>
        <v>3.765233756467034E-61</v>
      </c>
      <c r="AI1168" s="82">
        <f t="shared" ca="1" si="844"/>
        <v>1.8160114916886023E-60</v>
      </c>
      <c r="AJ1168" s="10">
        <f ca="1">SUMPRODUCT(P1138:P1167,'control variables'!AP$7:AP$36)</f>
        <v>2.5312771020922948E-64</v>
      </c>
      <c r="AK1168" s="10">
        <f ca="1">SUMPRODUCT(Q1138:Q1167,'control variables'!AQ$7:AQ$36)</f>
        <v>7.3044286908344996E-64</v>
      </c>
      <c r="AL1168" s="10">
        <f ca="1">SUMPRODUCT(R1138:R1167,'control variables'!AR$7:AR$36)</f>
        <v>2.6254034610666018E-62</v>
      </c>
      <c r="AM1168" s="10">
        <f ca="1">SUMPRODUCT(S1138:S1167,'control variables'!AS$7:AS$36)</f>
        <v>1.966843099699649E-62</v>
      </c>
      <c r="AN1168" s="10">
        <f t="shared" ca="1" si="866"/>
        <v>4.690603618695519E-62</v>
      </c>
      <c r="AO1168" s="82">
        <f ca="1">SUMPRODUCT(P1138:P1167,'control variables'!AX$7:AX$36)</f>
        <v>3.442150568383331E-64</v>
      </c>
      <c r="AP1168" s="82">
        <f ca="1">SUMPRODUCT(Q1138:Q1167,'control variables'!AY$7:AY$36)</f>
        <v>7.9463266503975894E-64</v>
      </c>
      <c r="AQ1168" s="82">
        <f ca="1">SUMPRODUCT(R1138:R1167,'control variables'!AZ$7:AZ$36)</f>
        <v>7.1402961045048474E-63</v>
      </c>
      <c r="AR1168" s="82">
        <f ca="1">SUMPRODUCT(S1138:S1167,'control variables'!BA$7:BA$36)</f>
        <v>5.3492129233547068E-63</v>
      </c>
      <c r="AS1168" s="82">
        <f t="shared" ca="1" si="867"/>
        <v>1.3628356749737646E-62</v>
      </c>
      <c r="AT1168" s="10">
        <f ca="1">SUMPRODUCT(P1138:P1167,'control variables'!AT$7:AT$36)</f>
        <v>-3.0378321993236055E-64</v>
      </c>
      <c r="AU1168" s="10">
        <f ca="1">SUMPRODUCT(Q1138:Q1167,'control variables'!AU$7:AU$36)</f>
        <v>3.2953796344150438E-64</v>
      </c>
      <c r="AV1168" s="10">
        <f ca="1">SUMPRODUCT(R1138:R1167,'control variables'!AV$7:AV$36)</f>
        <v>1.419016878552461E-61</v>
      </c>
      <c r="AW1168" s="10">
        <f ca="1">SUMPRODUCT(S1138:S1167,'control variables'!AW$7:AW$36)</f>
        <v>1.0630684377952225E-61</v>
      </c>
      <c r="AX1168" s="10">
        <f t="shared" ca="1" si="845"/>
        <v>2.4823428637827746E-61</v>
      </c>
      <c r="AY1168" s="82">
        <f ca="1">SUMPRODUCT(P1138:P1167,'control variables'!BB$7:BB$36)</f>
        <v>1.1010514577747147E-63</v>
      </c>
      <c r="AZ1168" s="82">
        <f ca="1">SUMPRODUCT(Q1138:Q1167,'control variables'!BC$7:BC$36)</f>
        <v>2.8076792538515346E-63</v>
      </c>
      <c r="BA1168" s="82">
        <f ca="1">SUMPRODUCT(R1138:R1167,'control variables'!BD$7:BD$36)</f>
        <v>1.9654617801625031E-62</v>
      </c>
      <c r="BB1168" s="82">
        <f ca="1">SUMPRODUCT(S1138:S1167,'control variables'!BE$7:BE$36)</f>
        <v>2.7930614943503089E-63</v>
      </c>
      <c r="BC1168" s="82">
        <f t="shared" ca="1" si="868"/>
        <v>2.6356410007601586E-62</v>
      </c>
      <c r="BD1168" s="10">
        <f ca="1">SUMPRODUCT(P1138:P1167,'control variables'!BF$7:BF$36)</f>
        <v>2.3033037461731505E-64</v>
      </c>
      <c r="BE1168" s="10">
        <f ca="1">SUMPRODUCT(Q1138:Q1167,'control variables'!BG$7:BG$36)</f>
        <v>2.6586291881433529E-64</v>
      </c>
      <c r="BF1168" s="10">
        <f ca="1">SUMPRODUCT(R1138:R1167,'control variables'!BH$7:BH$36)</f>
        <v>7.9631761402077301E-63</v>
      </c>
      <c r="BG1168" s="10">
        <f ca="1">SUMPRODUCT(S1138:S1167,'control variables'!BI$7:BI$36)</f>
        <v>1.7897041283739431E-62</v>
      </c>
      <c r="BH1168" s="10">
        <f t="shared" ca="1" si="869"/>
        <v>2.6356410717378813E-62</v>
      </c>
      <c r="BI1168" s="82">
        <f t="shared" ca="1" si="846"/>
        <v>2.6571268407723191E-61</v>
      </c>
      <c r="BJ1168" s="82">
        <f t="shared" ca="1" si="847"/>
        <v>3.0812099986431388E-61</v>
      </c>
      <c r="BK1168" s="82">
        <f t="shared" ca="1" si="848"/>
        <v>1.0311452232123598E-60</v>
      </c>
      <c r="BL1168" s="82">
        <f t="shared" ca="1" si="849"/>
        <v>4.8562328092057593E-61</v>
      </c>
      <c r="BM1168" s="82">
        <f t="shared" ca="1" si="839"/>
        <v>2.0906021880744816E-60</v>
      </c>
      <c r="BN1168" s="10">
        <f ca="1">BN1167+BI1168-INDIRECT(ADDRESS(MAX($D1168-'key variables'!$B$9*30,34),scenario!BI$4),TRUE)</f>
        <v>9439390.0751690175</v>
      </c>
      <c r="BO1168" s="10">
        <f ca="1">BO1167+BJ1168-INDIRECT(ADDRESS(MAX($D1168-'key variables'!$B$9*30,34),scenario!BJ$4),TRUE)</f>
        <v>10895583.360992203</v>
      </c>
      <c r="BP1168" s="10">
        <f ca="1">BP1167+BK1168-INDIRECT(ADDRESS(MAX($D1168-'key variables'!$B$9*30,34),scenario!BK$4),TRUE)</f>
        <v>32531162.537994072</v>
      </c>
      <c r="BQ1168" s="10">
        <f ca="1">BQ1167+BL1168-INDIRECT(ADDRESS(MAX($D1168-'key variables'!$B$9*30,34),scenario!BL$4),TRUE)</f>
        <v>14415841.516535141</v>
      </c>
      <c r="BR1168" s="10">
        <f t="shared" ca="1" si="870"/>
        <v>67281977.490690395</v>
      </c>
      <c r="BS1168" s="82">
        <f t="shared" ca="1" si="851"/>
        <v>-2.3433848477536824E-9</v>
      </c>
      <c r="BT1168" s="82">
        <f t="shared" ca="1" si="852"/>
        <v>-3.4288309057018498E-10</v>
      </c>
      <c r="BU1168" s="82">
        <f t="shared" ca="1" si="853"/>
        <v>-4.2578247660364599E-9</v>
      </c>
      <c r="BV1168" s="82">
        <f t="shared" ca="1" si="854"/>
        <v>-2.9943922343414556E-9</v>
      </c>
      <c r="BW1168" s="82">
        <f t="shared" ca="1" si="871"/>
        <v>-9.9384849387017825E-9</v>
      </c>
      <c r="BX1168" s="10">
        <f t="shared" ca="1" si="855"/>
        <v>-1.8625994260191893E-12</v>
      </c>
      <c r="BY1168" s="10">
        <f t="shared" ca="1" si="856"/>
        <v>2.8902850229962428E-12</v>
      </c>
      <c r="BZ1168" s="10">
        <f t="shared" ca="1" si="857"/>
        <v>-3.5034723983035463E-11</v>
      </c>
      <c r="CA1168" s="10">
        <f t="shared" ca="1" si="858"/>
        <v>-2.0257049910634696E-11</v>
      </c>
      <c r="CB1168" s="10">
        <v>0</v>
      </c>
      <c r="CC1168" s="82">
        <f t="shared" ca="1" si="859"/>
        <v>3.9725652202851362E-13</v>
      </c>
      <c r="CD1168" s="82">
        <f t="shared" ca="1" si="860"/>
        <v>3.4270724516460853E-13</v>
      </c>
      <c r="CE1168" s="82">
        <f t="shared" ca="1" si="861"/>
        <v>1.8915613015532971E-10</v>
      </c>
      <c r="CF1168" s="82">
        <f t="shared" ca="1" si="862"/>
        <v>3.7028113764059381E-11</v>
      </c>
      <c r="CG1168" s="82">
        <f t="shared" ca="1" si="872"/>
        <v>2.269242076865822E-10</v>
      </c>
      <c r="CH1168" s="13" t="str">
        <f t="shared" ca="1" si="873"/>
        <v/>
      </c>
      <c r="CI1168" s="81">
        <f t="shared" ca="1" si="882"/>
        <v>0.1131775965863165</v>
      </c>
      <c r="CJ1168" s="81">
        <f t="shared" ca="1" si="883"/>
        <v>0.13063724757458739</v>
      </c>
      <c r="CK1168" s="81">
        <f t="shared" ca="1" si="884"/>
        <v>0.39004625943939081</v>
      </c>
      <c r="CL1168" s="81">
        <f t="shared" ca="1" si="885"/>
        <v>0.17284488538116416</v>
      </c>
      <c r="CM1168" s="89">
        <f t="shared" ca="1" si="874"/>
        <v>0.80670598898145884</v>
      </c>
    </row>
    <row r="1169" spans="1:91" x14ac:dyDescent="0.3">
      <c r="A1169">
        <v>1104</v>
      </c>
      <c r="B1169" s="3">
        <f t="shared" si="887"/>
        <v>3.2555555555555555</v>
      </c>
      <c r="C1169" s="3">
        <f t="shared" si="875"/>
        <v>36.799999999999997</v>
      </c>
      <c r="D1169" s="4">
        <f t="shared" ca="1" si="863"/>
        <v>1169</v>
      </c>
      <c r="E1169" s="58">
        <f>(0.5*(COS(B1169*2*PI())+1)*('key variables'!$B$4-'key variables'!$B$6)+'key variables'!$B$6)/'key variables'!$B$4</f>
        <v>1</v>
      </c>
      <c r="F1169" s="10">
        <f t="shared" ca="1" si="876"/>
        <v>11689222.907461114</v>
      </c>
      <c r="G1169" s="10">
        <f t="shared" ca="1" si="877"/>
        <v>13492492.798713122</v>
      </c>
      <c r="H1169" s="10">
        <f t="shared" ca="1" si="878"/>
        <v>40309474.521088287</v>
      </c>
      <c r="I1169" s="10">
        <f t="shared" ca="1" si="879"/>
        <v>17912154.249750931</v>
      </c>
      <c r="J1169" s="10">
        <f t="shared" ca="1" si="864"/>
        <v>83403344.477013454</v>
      </c>
      <c r="K1169" s="82">
        <f t="shared" ca="1" si="840"/>
        <v>2249832.832292099</v>
      </c>
      <c r="L1169" s="82">
        <f t="shared" ca="1" si="841"/>
        <v>2596909.4377209195</v>
      </c>
      <c r="M1169" s="82">
        <f t="shared" ca="1" si="842"/>
        <v>7778311.98309422</v>
      </c>
      <c r="N1169" s="82">
        <f t="shared" ca="1" si="843"/>
        <v>3496312.733215793</v>
      </c>
      <c r="O1169" s="82">
        <f t="shared" ca="1" si="865"/>
        <v>16121366.986323033</v>
      </c>
      <c r="P1169" s="10">
        <f ca="1">IF(IF($A1169&gt;='key variables'!$B$26,K1169*SUMPRODUCT(Z1169:AC1169,'control variables'!$O$3:$R$3)/J1169+F$65*'key variables'!$B$25/scenario!J$65,K1169*SUMPRODUCT(Z1169:AC1169,'control variables'!$O$7:$R$7)/J1169+F$65*'key variables'!$B$25/scenario!J$65)&lt;'key variables'!$B$28,0,IF($A1169&gt;='key variables'!$B$26,K1169*SUMPRODUCT(Z1169:AC1169,'control variables'!$O$3:$R$3)/J1169+F$65*'key variables'!$B$25/scenario!J$65,K1169*SUMPRODUCT(Z1169:AC1169,'control variables'!$O$7:$R$7)/J1169+F$65*'key variables'!$B$25/scenario!J$65))</f>
        <v>3.2360638868428389E-62</v>
      </c>
      <c r="Q1169" s="10">
        <f ca="1">IF(IF($A1169&gt;='key variables'!$B$26,L1169*SUMPRODUCT(Z1169:AC1169,'control variables'!$O$4:$R$4)/J1169+G$65*'key variables'!$B$25/scenario!J$65,L1169*SUMPRODUCT(Z1169:AC1169,'control variables'!$O$7:$R$7)/J1169+G$65*'key variables'!$B$25/scenario!J$65)&lt;'key variables'!$B$28,0,IF($A1169&gt;='key variables'!$B$26,L1169*SUMPRODUCT(Z1169:AC1169,'control variables'!$O$4:$R$4)/J1169+G$65*'key variables'!$B$25/scenario!J$65,L1169*SUMPRODUCT(Z1169:AC1169,'control variables'!$O$7:$R$7)/J1169+G$65*'key variables'!$B$25/scenario!J$65))</f>
        <v>3.7352841189753497E-62</v>
      </c>
      <c r="R1169" s="10">
        <f ca="1">IF(IF($A1169&gt;='key variables'!$B$26,M1169*SUMPRODUCT(Z1169:AC1169,'control variables'!$O$5:$R$5)/J1169+H$65*'key variables'!$B$25/scenario!J$65,M1169*SUMPRODUCT(Z1169:AC1169,'control variables'!$O$7:$R$7)/J1169+H$65*'key variables'!$B$25/scenario!J$65)&lt;'key variables'!$B$28,0,IF($A1169&gt;='key variables'!$B$26,M1169*SUMPRODUCT(Z1169:AC1169,'control variables'!$O$5:$R$5)/J1169+H$65*'key variables'!$B$25/scenario!J$65,M1169*SUMPRODUCT(Z1169:AC1169,'control variables'!$O$7:$R$7)/J1169+H$65*'key variables'!$B$25/scenario!J$65))</f>
        <v>1.1187993235677035E-61</v>
      </c>
      <c r="S1169" s="10">
        <f ca="1">IF(IF($A1169&gt;='key variables'!$B$26,N1169*SUMPRODUCT(Z1169:AC1169,'control variables'!$O$6:$R$6)/J1169+I$65*'key variables'!$B$25/scenario!J$65,N1169*SUMPRODUCT(Z1169:AC1169,'control variables'!$O$7:$R$7)/J1169+I$65*'key variables'!$B$25/scenario!J$65)&lt;'key variables'!$B$28,0,IF($A1169&gt;='key variables'!$B$26,N1169*SUMPRODUCT(Z1169:AC1169,'control variables'!$O$6:$R$6)/J1169+I$65*'key variables'!$B$25/scenario!J$65,N1169*SUMPRODUCT(Z1169:AC1169,'control variables'!$O$7:$R$7)/J1169+I$65*'key variables'!$B$25/scenario!J$65))</f>
        <v>5.0289475780925292E-62</v>
      </c>
      <c r="T1169" s="10">
        <f t="shared" ca="1" si="886"/>
        <v>2.3188288819587752E-61</v>
      </c>
      <c r="U1169" s="82">
        <f ca="1">SUMPRODUCT(P1139:P1168,'control variables'!AD$7:AD$36)</f>
        <v>6.8610541045510116E-62</v>
      </c>
      <c r="V1169" s="82">
        <f ca="1">SUMPRODUCT(Q1139:Q1168,'control variables'!AE$7:AE$36)</f>
        <v>7.9194933512771755E-62</v>
      </c>
      <c r="W1169" s="82">
        <f ca="1">SUMPRODUCT(R1139:R1168,'control variables'!AF$7:AF$36)</f>
        <v>2.3720615412886884E-61</v>
      </c>
      <c r="X1169" s="82">
        <f ca="1">SUMPRODUCT(S1139:S1168,'control variables'!AG$7:AG$36)</f>
        <v>1.066229920939732E-61</v>
      </c>
      <c r="Y1169" s="82">
        <f t="shared" ca="1" si="880"/>
        <v>4.9163462078112399E-61</v>
      </c>
      <c r="Z1169" s="10">
        <f ca="1">IF($A1169&gt;='key variables'!$B$26,SUMPRODUCT(P1139:P1168,'control variables'!V$7:V$36)*$E1169,SUMPRODUCT(P1139:P1168,'control variables'!Z$7:Z$36)*$E1169)</f>
        <v>1.6741666592724525E-61</v>
      </c>
      <c r="AA1169" s="10">
        <f ca="1">IF($A1169&gt;='key variables'!$B$26,SUMPRODUCT(Q1139:Q1168,'control variables'!W$7:W$36)*$E1169,SUMPRODUCT(Q1139:Q1168,'control variables'!AA$7:AA$36)*$E1169)</f>
        <v>1.9324365505649588E-61</v>
      </c>
      <c r="AB1169" s="10">
        <f ca="1">IF($A1169&gt;='key variables'!$B$26,SUMPRODUCT(R1139:R1168,'control variables'!X$7:X$36)*$E1169,SUMPRODUCT(R1139:R1168,'control variables'!AB$7:AB$36)*$E1169)</f>
        <v>5.7880702959823487E-61</v>
      </c>
      <c r="AC1169" s="10">
        <f ca="1">IF($A1169&gt;='key variables'!$B$26,SUMPRODUCT(S1139:S1168,'control variables'!Y$7:Y$36)*$E1169,SUMPRODUCT(S1139:S1168,'control variables'!AC$7:AC$36)*$E1169)</f>
        <v>2.6017089466937184E-61</v>
      </c>
      <c r="AD1169" s="10">
        <f t="shared" ca="1" si="881"/>
        <v>1.1996382452513478E-60</v>
      </c>
      <c r="AE1169" s="82">
        <f ca="1">SUMPRODUCT(P1139:P1168,'control variables'!AL$7:AL$36)</f>
        <v>2.2794626467640424E-61</v>
      </c>
      <c r="AF1169" s="82">
        <f ca="1">SUMPRODUCT(Q1139:Q1168,'control variables'!AM$7:AM$36)</f>
        <v>2.6242305990760704E-61</v>
      </c>
      <c r="AG1169" s="82">
        <f ca="1">SUMPRODUCT(R1139:R1168,'control variables'!AN$7:AN$36)</f>
        <v>7.482371115803468E-61</v>
      </c>
      <c r="AH1169" s="82">
        <f ca="1">SUMPRODUCT(S1139:S1168,'control variables'!AO$7:AO$36)</f>
        <v>3.2397924737626859E-61</v>
      </c>
      <c r="AI1169" s="82">
        <f t="shared" ca="1" si="844"/>
        <v>1.5625856835406266E-60</v>
      </c>
      <c r="AJ1169" s="10">
        <f ca="1">SUMPRODUCT(P1139:P1168,'control variables'!AP$7:AP$36)</f>
        <v>2.178035424834118E-64</v>
      </c>
      <c r="AK1169" s="10">
        <f ca="1">SUMPRODUCT(Q1139:Q1168,'control variables'!AQ$7:AQ$36)</f>
        <v>6.2850900178656765E-64</v>
      </c>
      <c r="AL1169" s="10">
        <f ca="1">SUMPRODUCT(R1139:R1168,'control variables'!AR$7:AR$36)</f>
        <v>2.2590263776172948E-62</v>
      </c>
      <c r="AM1169" s="10">
        <f ca="1">SUMPRODUCT(S1139:S1168,'control variables'!AS$7:AS$36)</f>
        <v>1.6923686240022651E-62</v>
      </c>
      <c r="AN1169" s="10">
        <f t="shared" ca="1" si="866"/>
        <v>4.0360262560465578E-62</v>
      </c>
      <c r="AO1169" s="82">
        <f ca="1">SUMPRODUCT(P1139:P1168,'control variables'!AX$7:AX$36)</f>
        <v>2.9617957944449608E-64</v>
      </c>
      <c r="AP1169" s="82">
        <f ca="1">SUMPRODUCT(Q1139:Q1168,'control variables'!AY$7:AY$36)</f>
        <v>6.8374106207350849E-64</v>
      </c>
      <c r="AQ1169" s="82">
        <f ca="1">SUMPRODUCT(R1139:R1168,'control variables'!AZ$7:AZ$36)</f>
        <v>6.1438622608966197E-63</v>
      </c>
      <c r="AR1169" s="82">
        <f ca="1">SUMPRODUCT(S1139:S1168,'control variables'!BA$7:BA$36)</f>
        <v>4.6027261228795371E-63</v>
      </c>
      <c r="AS1169" s="82">
        <f t="shared" ca="1" si="867"/>
        <v>1.1726509025294161E-62</v>
      </c>
      <c r="AT1169" s="10">
        <f ca="1">SUMPRODUCT(P1139:P1168,'control variables'!AT$7:AT$36)</f>
        <v>-2.6139003664827929E-64</v>
      </c>
      <c r="AU1169" s="10">
        <f ca="1">SUMPRODUCT(Q1139:Q1168,'control variables'!AU$7:AU$36)</f>
        <v>2.8355068578229355E-64</v>
      </c>
      <c r="AV1169" s="10">
        <f ca="1">SUMPRODUCT(R1139:R1168,'control variables'!AV$7:AV$36)</f>
        <v>1.2209919756987955E-61</v>
      </c>
      <c r="AW1169" s="10">
        <f ca="1">SUMPRODUCT(S1139:S1168,'control variables'!AW$7:AW$36)</f>
        <v>9.1471641513574438E-62</v>
      </c>
      <c r="AX1169" s="10">
        <f t="shared" ca="1" si="845"/>
        <v>2.13592999732588E-61</v>
      </c>
      <c r="AY1169" s="82">
        <f ca="1">SUMPRODUCT(P1139:P1168,'control variables'!BB$7:BB$36)</f>
        <v>9.4739887530145866E-64</v>
      </c>
      <c r="AZ1169" s="82">
        <f ca="1">SUMPRODUCT(Q1139:Q1168,'control variables'!BC$7:BC$36)</f>
        <v>2.4158654425490456E-63</v>
      </c>
      <c r="BA1169" s="82">
        <f ca="1">SUMPRODUCT(R1139:R1168,'control variables'!BD$7:BD$36)</f>
        <v>1.6911800686748248E-62</v>
      </c>
      <c r="BB1169" s="82">
        <f ca="1">SUMPRODUCT(S1139:S1168,'control variables'!BE$7:BE$36)</f>
        <v>2.403287602691426E-63</v>
      </c>
      <c r="BC1169" s="82">
        <f t="shared" ca="1" si="868"/>
        <v>2.2678352607290181E-62</v>
      </c>
      <c r="BD1169" s="10">
        <f ca="1">SUMPRODUCT(P1139:P1168,'control variables'!BF$7:BF$36)</f>
        <v>1.9818759270455158E-64</v>
      </c>
      <c r="BE1169" s="10">
        <f ca="1">SUMPRODUCT(Q1139:Q1168,'control variables'!BG$7:BG$36)</f>
        <v>2.2876154287840827E-64</v>
      </c>
      <c r="BF1169" s="10">
        <f ca="1">SUMPRODUCT(R1139:R1168,'control variables'!BH$7:BH$36)</f>
        <v>6.8519087512110161E-63</v>
      </c>
      <c r="BG1169" s="10">
        <f ca="1">SUMPRODUCT(S1139:S1168,'control variables'!BI$7:BI$36)</f>
        <v>1.5399495331223469E-62</v>
      </c>
      <c r="BH1169" s="10">
        <f t="shared" ca="1" si="869"/>
        <v>2.2678353218017446E-62</v>
      </c>
      <c r="BI1169" s="82">
        <f t="shared" ca="1" si="846"/>
        <v>2.2863227351505741E-61</v>
      </c>
      <c r="BJ1169" s="82">
        <f t="shared" ca="1" si="847"/>
        <v>2.6512247603593837E-61</v>
      </c>
      <c r="BK1169" s="82">
        <f t="shared" ca="1" si="848"/>
        <v>8.8724810983697463E-61</v>
      </c>
      <c r="BL1169" s="82">
        <f t="shared" ca="1" si="849"/>
        <v>4.1785417649253448E-61</v>
      </c>
      <c r="BM1169" s="82">
        <f t="shared" ca="1" si="839"/>
        <v>1.798857035880505E-60</v>
      </c>
      <c r="BN1169" s="10">
        <f ca="1">BN1168+BI1169-INDIRECT(ADDRESS(MAX($D1169-'key variables'!$B$9*30,34),scenario!BI$4),TRUE)</f>
        <v>9439390.0751690175</v>
      </c>
      <c r="BO1169" s="10">
        <f ca="1">BO1168+BJ1169-INDIRECT(ADDRESS(MAX($D1169-'key variables'!$B$9*30,34),scenario!BJ$4),TRUE)</f>
        <v>10895583.360992203</v>
      </c>
      <c r="BP1169" s="10">
        <f ca="1">BP1168+BK1169-INDIRECT(ADDRESS(MAX($D1169-'key variables'!$B$9*30,34),scenario!BK$4),TRUE)</f>
        <v>32531162.537994072</v>
      </c>
      <c r="BQ1169" s="10">
        <f ca="1">BQ1168+BL1169-INDIRECT(ADDRESS(MAX($D1169-'key variables'!$B$9*30,34),scenario!BL$4),TRUE)</f>
        <v>14415841.516535141</v>
      </c>
      <c r="BR1169" s="10">
        <f t="shared" ca="1" si="870"/>
        <v>67281977.490690395</v>
      </c>
      <c r="BS1169" s="82">
        <f t="shared" ca="1" si="851"/>
        <v>-2.3433848477536824E-9</v>
      </c>
      <c r="BT1169" s="82">
        <f t="shared" ca="1" si="852"/>
        <v>-3.4288309057018498E-10</v>
      </c>
      <c r="BU1169" s="82">
        <f t="shared" ca="1" si="853"/>
        <v>-4.2578247660364599E-9</v>
      </c>
      <c r="BV1169" s="82">
        <f t="shared" ca="1" si="854"/>
        <v>-2.9943922343414556E-9</v>
      </c>
      <c r="BW1169" s="82">
        <f t="shared" ca="1" si="871"/>
        <v>-9.9384849387017825E-9</v>
      </c>
      <c r="BX1169" s="10">
        <f t="shared" ca="1" si="855"/>
        <v>-1.8625994260191893E-12</v>
      </c>
      <c r="BY1169" s="10">
        <f t="shared" ca="1" si="856"/>
        <v>2.8902850229962428E-12</v>
      </c>
      <c r="BZ1169" s="10">
        <f t="shared" ca="1" si="857"/>
        <v>-3.5034723983035463E-11</v>
      </c>
      <c r="CA1169" s="10">
        <f t="shared" ca="1" si="858"/>
        <v>-2.0257049910634696E-11</v>
      </c>
      <c r="CB1169" s="10">
        <v>0</v>
      </c>
      <c r="CC1169" s="82">
        <f t="shared" ca="1" si="859"/>
        <v>3.9725652202851362E-13</v>
      </c>
      <c r="CD1169" s="82">
        <f t="shared" ca="1" si="860"/>
        <v>3.4270724516460853E-13</v>
      </c>
      <c r="CE1169" s="82">
        <f t="shared" ca="1" si="861"/>
        <v>1.8915613015532971E-10</v>
      </c>
      <c r="CF1169" s="82">
        <f t="shared" ca="1" si="862"/>
        <v>3.7028113764059381E-11</v>
      </c>
      <c r="CG1169" s="82">
        <f t="shared" ca="1" si="872"/>
        <v>2.269242076865822E-10</v>
      </c>
      <c r="CH1169" s="13" t="str">
        <f t="shared" ca="1" si="873"/>
        <v/>
      </c>
      <c r="CI1169" s="81">
        <f t="shared" ca="1" si="882"/>
        <v>0.1131775965863165</v>
      </c>
      <c r="CJ1169" s="81">
        <f t="shared" ca="1" si="883"/>
        <v>0.13063724757458739</v>
      </c>
      <c r="CK1169" s="81">
        <f t="shared" ca="1" si="884"/>
        <v>0.39004625943939081</v>
      </c>
      <c r="CL1169" s="81">
        <f t="shared" ca="1" si="885"/>
        <v>0.17284488538116416</v>
      </c>
      <c r="CM1169" s="89">
        <f t="shared" ca="1" si="874"/>
        <v>0.80670598898145884</v>
      </c>
    </row>
    <row r="1170" spans="1:91" x14ac:dyDescent="0.3">
      <c r="A1170">
        <v>1105</v>
      </c>
      <c r="B1170" s="3">
        <f t="shared" si="887"/>
        <v>3.2583333333333333</v>
      </c>
      <c r="C1170" s="3">
        <f t="shared" si="875"/>
        <v>36.833333333333336</v>
      </c>
      <c r="D1170" s="4">
        <f t="shared" ca="1" si="863"/>
        <v>1170</v>
      </c>
      <c r="E1170" s="58">
        <f>(0.5*(COS(B1170*2*PI())+1)*('key variables'!$B$4-'key variables'!$B$6)+'key variables'!$B$6)/'key variables'!$B$4</f>
        <v>1</v>
      </c>
      <c r="F1170" s="10">
        <f t="shared" ca="1" si="876"/>
        <v>11689222.907461114</v>
      </c>
      <c r="G1170" s="10">
        <f t="shared" ca="1" si="877"/>
        <v>13492492.798713122</v>
      </c>
      <c r="H1170" s="10">
        <f t="shared" ca="1" si="878"/>
        <v>40309474.521088287</v>
      </c>
      <c r="I1170" s="10">
        <f t="shared" ca="1" si="879"/>
        <v>17912154.249750931</v>
      </c>
      <c r="J1170" s="10">
        <f t="shared" ca="1" si="864"/>
        <v>83403344.477013454</v>
      </c>
      <c r="K1170" s="82">
        <f t="shared" ca="1" si="840"/>
        <v>2249832.832292099</v>
      </c>
      <c r="L1170" s="82">
        <f t="shared" ca="1" si="841"/>
        <v>2596909.4377209195</v>
      </c>
      <c r="M1170" s="82">
        <f t="shared" ca="1" si="842"/>
        <v>7778311.98309422</v>
      </c>
      <c r="N1170" s="82">
        <f t="shared" ca="1" si="843"/>
        <v>3496312.733215793</v>
      </c>
      <c r="O1170" s="82">
        <f t="shared" ca="1" si="865"/>
        <v>16121366.986323033</v>
      </c>
      <c r="P1170" s="10">
        <f ca="1">IF(IF($A1170&gt;='key variables'!$B$26,K1170*SUMPRODUCT(Z1170:AC1170,'control variables'!$O$3:$R$3)/J1170+F$65*'key variables'!$B$25/scenario!J$65,K1170*SUMPRODUCT(Z1170:AC1170,'control variables'!$O$7:$R$7)/J1170+F$65*'key variables'!$B$25/scenario!J$65)&lt;'key variables'!$B$28,0,IF($A1170&gt;='key variables'!$B$26,K1170*SUMPRODUCT(Z1170:AC1170,'control variables'!$O$3:$R$3)/J1170+F$65*'key variables'!$B$25/scenario!J$65,K1170*SUMPRODUCT(Z1170:AC1170,'control variables'!$O$7:$R$7)/J1170+F$65*'key variables'!$B$25/scenario!J$65))</f>
        <v>2.7844686686985632E-62</v>
      </c>
      <c r="Q1170" s="10">
        <f ca="1">IF(IF($A1170&gt;='key variables'!$B$26,L1170*SUMPRODUCT(Z1170:AC1170,'control variables'!$O$4:$R$4)/J1170+G$65*'key variables'!$B$25/scenario!J$65,L1170*SUMPRODUCT(Z1170:AC1170,'control variables'!$O$7:$R$7)/J1170+G$65*'key variables'!$B$25/scenario!J$65)&lt;'key variables'!$B$28,0,IF($A1170&gt;='key variables'!$B$26,L1170*SUMPRODUCT(Z1170:AC1170,'control variables'!$O$4:$R$4)/J1170+G$65*'key variables'!$B$25/scenario!J$65,L1170*SUMPRODUCT(Z1170:AC1170,'control variables'!$O$7:$R$7)/J1170+G$65*'key variables'!$B$25/scenario!J$65))</f>
        <v>3.2140223313456785E-62</v>
      </c>
      <c r="R1170" s="10">
        <f ca="1">IF(IF($A1170&gt;='key variables'!$B$26,M1170*SUMPRODUCT(Z1170:AC1170,'control variables'!$O$5:$R$5)/J1170+H$65*'key variables'!$B$25/scenario!J$65,M1170*SUMPRODUCT(Z1170:AC1170,'control variables'!$O$7:$R$7)/J1170+H$65*'key variables'!$B$25/scenario!J$65)&lt;'key variables'!$B$28,0,IF($A1170&gt;='key variables'!$B$26,M1170*SUMPRODUCT(Z1170:AC1170,'control variables'!$O$5:$R$5)/J1170+H$65*'key variables'!$B$25/scenario!J$65,M1170*SUMPRODUCT(Z1170:AC1170,'control variables'!$O$7:$R$7)/J1170+H$65*'key variables'!$B$25/scenario!J$65))</f>
        <v>9.6267001269703628E-62</v>
      </c>
      <c r="S1170" s="10">
        <f ca="1">IF(IF($A1170&gt;='key variables'!$B$26,N1170*SUMPRODUCT(Z1170:AC1170,'control variables'!$O$6:$R$6)/J1170+I$65*'key variables'!$B$25/scenario!J$65,N1170*SUMPRODUCT(Z1170:AC1170,'control variables'!$O$7:$R$7)/J1170+I$65*'key variables'!$B$25/scenario!J$65)&lt;'key variables'!$B$28,0,IF($A1170&gt;='key variables'!$B$26,N1170*SUMPRODUCT(Z1170:AC1170,'control variables'!$O$6:$R$6)/J1170+I$65*'key variables'!$B$25/scenario!J$65,N1170*SUMPRODUCT(Z1170:AC1170,'control variables'!$O$7:$R$7)/J1170+I$65*'key variables'!$B$25/scenario!J$65))</f>
        <v>4.3271540542383087E-62</v>
      </c>
      <c r="T1170" s="10">
        <f t="shared" ca="1" si="886"/>
        <v>1.9952345181252914E-61</v>
      </c>
      <c r="U1170" s="82">
        <f ca="1">SUMPRODUCT(P1140:P1169,'control variables'!AD$7:AD$36)</f>
        <v>5.9035886979989591E-62</v>
      </c>
      <c r="V1170" s="82">
        <f ca="1">SUMPRODUCT(Q1140:Q1169,'control variables'!AE$7:AE$36)</f>
        <v>6.814321929259495E-62</v>
      </c>
      <c r="W1170" s="82">
        <f ca="1">SUMPRODUCT(R1140:R1169,'control variables'!AF$7:AF$36)</f>
        <v>2.0410385186761754E-61</v>
      </c>
      <c r="X1170" s="82">
        <f ca="1">SUMPRODUCT(S1140:S1169,'control variables'!AG$7:AG$36)</f>
        <v>9.1743671086238189E-62</v>
      </c>
      <c r="Y1170" s="82">
        <f t="shared" ca="1" si="880"/>
        <v>4.2302662922644031E-61</v>
      </c>
      <c r="Z1170" s="10">
        <f ca="1">IF($A1170&gt;='key variables'!$B$26,SUMPRODUCT(P1140:P1169,'control variables'!V$7:V$36)*$E1170,SUMPRODUCT(P1140:P1169,'control variables'!Z$7:Z$36)*$E1170)</f>
        <v>1.4405354071893462E-61</v>
      </c>
      <c r="AA1170" s="10">
        <f ca="1">IF($A1170&gt;='key variables'!$B$26,SUMPRODUCT(Q1140:Q1169,'control variables'!W$7:W$36)*$E1170,SUMPRODUCT(Q1140:Q1169,'control variables'!AA$7:AA$36)*$E1170)</f>
        <v>1.6627635354089584E-61</v>
      </c>
      <c r="AB1170" s="10">
        <f ca="1">IF($A1170&gt;='key variables'!$B$26,SUMPRODUCT(R1140:R1169,'control variables'!X$7:X$36)*$E1170,SUMPRODUCT(R1140:R1169,'control variables'!AB$7:AB$36)*$E1170)</f>
        <v>4.9803406097496449E-61</v>
      </c>
      <c r="AC1170" s="10">
        <f ca="1">IF($A1170&gt;='key variables'!$B$26,SUMPRODUCT(S1140:S1169,'control variables'!Y$7:Y$36)*$E1170,SUMPRODUCT(S1140:S1169,'control variables'!AC$7:AC$36)*$E1170)</f>
        <v>2.2386384510502174E-61</v>
      </c>
      <c r="AD1170" s="10">
        <f t="shared" ca="1" si="881"/>
        <v>1.0322278003398167E-60</v>
      </c>
      <c r="AE1170" s="82">
        <f ca="1">SUMPRODUCT(P1140:P1169,'control variables'!AL$7:AL$36)</f>
        <v>1.9613618714973862E-61</v>
      </c>
      <c r="AF1170" s="82">
        <f ca="1">SUMPRODUCT(Q1140:Q1169,'control variables'!AM$7:AM$36)</f>
        <v>2.2580171894246198E-61</v>
      </c>
      <c r="AG1170" s="82">
        <f ca="1">SUMPRODUCT(R1140:R1169,'control variables'!AN$7:AN$36)</f>
        <v>6.4382004398115582E-61</v>
      </c>
      <c r="AH1170" s="82">
        <f ca="1">SUMPRODUCT(S1140:S1169,'control variables'!AO$7:AO$36)</f>
        <v>2.7876769284300982E-61</v>
      </c>
      <c r="AI1170" s="82">
        <f t="shared" ca="1" si="844"/>
        <v>1.3445256429163662E-60</v>
      </c>
      <c r="AJ1170" s="10">
        <f ca="1">SUMPRODUCT(P1140:P1169,'control variables'!AP$7:AP$36)</f>
        <v>1.8740888968304536E-64</v>
      </c>
      <c r="AK1170" s="10">
        <f ca="1">SUMPRODUCT(Q1140:Q1169,'control variables'!AQ$7:AQ$36)</f>
        <v>5.4080008450546988E-64</v>
      </c>
      <c r="AL1170" s="10">
        <f ca="1">SUMPRODUCT(R1140:R1169,'control variables'!AR$7:AR$36)</f>
        <v>1.9437774995152471E-62</v>
      </c>
      <c r="AM1170" s="10">
        <f ca="1">SUMPRODUCT(S1140:S1169,'control variables'!AS$7:AS$36)</f>
        <v>1.4561972736639187E-62</v>
      </c>
      <c r="AN1170" s="10">
        <f t="shared" ca="1" si="866"/>
        <v>3.4727956705980177E-62</v>
      </c>
      <c r="AO1170" s="82">
        <f ca="1">SUMPRODUCT(P1140:P1169,'control variables'!AX$7:AX$36)</f>
        <v>2.5484749007106626E-64</v>
      </c>
      <c r="AP1170" s="82">
        <f ca="1">SUMPRODUCT(Q1140:Q1169,'control variables'!AY$7:AY$36)</f>
        <v>5.8832446806351492E-64</v>
      </c>
      <c r="AQ1170" s="82">
        <f ca="1">SUMPRODUCT(R1140:R1169,'control variables'!AZ$7:AZ$36)</f>
        <v>5.2864815307946313E-63</v>
      </c>
      <c r="AR1170" s="82">
        <f ca="1">SUMPRODUCT(S1140:S1169,'control variables'!BA$7:BA$36)</f>
        <v>3.9604121327351619E-63</v>
      </c>
      <c r="AS1170" s="82">
        <f t="shared" ca="1" si="867"/>
        <v>1.0090065621664374E-62</v>
      </c>
      <c r="AT1170" s="10">
        <f ca="1">SUMPRODUCT(P1140:P1169,'control variables'!AT$7:AT$36)</f>
        <v>-2.2491285487790202E-64</v>
      </c>
      <c r="AU1170" s="10">
        <f ca="1">SUMPRODUCT(Q1140:Q1169,'control variables'!AU$7:AU$36)</f>
        <v>2.4398096828646817E-64</v>
      </c>
      <c r="AV1170" s="10">
        <f ca="1">SUMPRODUCT(R1140:R1169,'control variables'!AV$7:AV$36)</f>
        <v>1.0506016011885885E-61</v>
      </c>
      <c r="AW1170" s="10">
        <f ca="1">SUMPRODUCT(S1140:S1169,'control variables'!AW$7:AW$36)</f>
        <v>7.8706703197217943E-62</v>
      </c>
      <c r="AX1170" s="10">
        <f t="shared" ca="1" si="845"/>
        <v>1.8378593142948536E-61</v>
      </c>
      <c r="AY1170" s="82">
        <f ca="1">SUMPRODUCT(P1140:P1169,'control variables'!BB$7:BB$36)</f>
        <v>8.1518862954552174E-64</v>
      </c>
      <c r="AZ1170" s="82">
        <f ca="1">SUMPRODUCT(Q1140:Q1169,'control variables'!BC$7:BC$36)</f>
        <v>2.0787295516382058E-63</v>
      </c>
      <c r="BA1170" s="82">
        <f ca="1">SUMPRODUCT(R1140:R1169,'control variables'!BD$7:BD$36)</f>
        <v>1.455174582151638E-62</v>
      </c>
      <c r="BB1170" s="82">
        <f ca="1">SUMPRODUCT(S1140:S1169,'control variables'!BE$7:BE$36)</f>
        <v>2.0679069590602772E-63</v>
      </c>
      <c r="BC1170" s="82">
        <f t="shared" ca="1" si="868"/>
        <v>1.9513570961760385E-62</v>
      </c>
      <c r="BD1170" s="10">
        <f ca="1">SUMPRODUCT(P1140:P1169,'control variables'!BF$7:BF$36)</f>
        <v>1.7053036086657967E-64</v>
      </c>
      <c r="BE1170" s="10">
        <f ca="1">SUMPRODUCT(Q1140:Q1169,'control variables'!BG$7:BG$36)</f>
        <v>1.9683769264812592E-64</v>
      </c>
      <c r="BF1170" s="10">
        <f ca="1">SUMPRODUCT(R1140:R1169,'control variables'!BH$7:BH$36)</f>
        <v>5.8957195857904734E-63</v>
      </c>
      <c r="BG1170" s="10">
        <f ca="1">SUMPRODUCT(S1140:S1169,'control variables'!BI$7:BI$36)</f>
        <v>1.3250483847955011E-62</v>
      </c>
      <c r="BH1170" s="10">
        <f t="shared" ca="1" si="869"/>
        <v>1.9513571487260191E-62</v>
      </c>
      <c r="BI1170" s="82">
        <f t="shared" ca="1" si="846"/>
        <v>1.9672646292440625E-61</v>
      </c>
      <c r="BJ1170" s="82">
        <f t="shared" ca="1" si="847"/>
        <v>2.2812442946238663E-61</v>
      </c>
      <c r="BK1170" s="82">
        <f t="shared" ca="1" si="848"/>
        <v>7.6343194992153098E-61</v>
      </c>
      <c r="BL1170" s="82">
        <f t="shared" ca="1" si="849"/>
        <v>3.5954230299928801E-61</v>
      </c>
      <c r="BM1170" s="82">
        <f t="shared" ca="1" si="839"/>
        <v>1.5478251453076118E-60</v>
      </c>
      <c r="BN1170" s="10">
        <f ca="1">BN1169+BI1170-INDIRECT(ADDRESS(MAX($D1170-'key variables'!$B$9*30,34),scenario!BI$4),TRUE)</f>
        <v>9439390.0751690175</v>
      </c>
      <c r="BO1170" s="10">
        <f ca="1">BO1169+BJ1170-INDIRECT(ADDRESS(MAX($D1170-'key variables'!$B$9*30,34),scenario!BJ$4),TRUE)</f>
        <v>10895583.360992203</v>
      </c>
      <c r="BP1170" s="10">
        <f ca="1">BP1169+BK1170-INDIRECT(ADDRESS(MAX($D1170-'key variables'!$B$9*30,34),scenario!BK$4),TRUE)</f>
        <v>32531162.537994072</v>
      </c>
      <c r="BQ1170" s="10">
        <f ca="1">BQ1169+BL1170-INDIRECT(ADDRESS(MAX($D1170-'key variables'!$B$9*30,34),scenario!BL$4),TRUE)</f>
        <v>14415841.516535141</v>
      </c>
      <c r="BR1170" s="10">
        <f t="shared" ca="1" si="870"/>
        <v>67281977.490690395</v>
      </c>
      <c r="BS1170" s="82">
        <f t="shared" ca="1" si="851"/>
        <v>-2.3433848477536824E-9</v>
      </c>
      <c r="BT1170" s="82">
        <f t="shared" ca="1" si="852"/>
        <v>-3.4288309057018498E-10</v>
      </c>
      <c r="BU1170" s="82">
        <f t="shared" ca="1" si="853"/>
        <v>-4.2578247660364599E-9</v>
      </c>
      <c r="BV1170" s="82">
        <f t="shared" ca="1" si="854"/>
        <v>-2.9943922343414556E-9</v>
      </c>
      <c r="BW1170" s="82">
        <f t="shared" ca="1" si="871"/>
        <v>-9.9384849387017825E-9</v>
      </c>
      <c r="BX1170" s="10">
        <f t="shared" ca="1" si="855"/>
        <v>-1.8625994260191893E-12</v>
      </c>
      <c r="BY1170" s="10">
        <f t="shared" ca="1" si="856"/>
        <v>2.8902850229962428E-12</v>
      </c>
      <c r="BZ1170" s="10">
        <f t="shared" ca="1" si="857"/>
        <v>-3.5034723983035463E-11</v>
      </c>
      <c r="CA1170" s="10">
        <f t="shared" ca="1" si="858"/>
        <v>-2.0257049910634696E-11</v>
      </c>
      <c r="CB1170" s="10">
        <v>0</v>
      </c>
      <c r="CC1170" s="82">
        <f t="shared" ca="1" si="859"/>
        <v>3.9725652202851362E-13</v>
      </c>
      <c r="CD1170" s="82">
        <f t="shared" ca="1" si="860"/>
        <v>3.4270724516460853E-13</v>
      </c>
      <c r="CE1170" s="82">
        <f t="shared" ca="1" si="861"/>
        <v>1.8915613015532971E-10</v>
      </c>
      <c r="CF1170" s="82">
        <f t="shared" ca="1" si="862"/>
        <v>3.7028113764059381E-11</v>
      </c>
      <c r="CG1170" s="82">
        <f t="shared" ca="1" si="872"/>
        <v>2.269242076865822E-10</v>
      </c>
      <c r="CH1170" s="13" t="str">
        <f t="shared" ca="1" si="873"/>
        <v/>
      </c>
      <c r="CI1170" s="81">
        <f t="shared" ca="1" si="882"/>
        <v>0.1131775965863165</v>
      </c>
      <c r="CJ1170" s="81">
        <f t="shared" ca="1" si="883"/>
        <v>0.13063724757458739</v>
      </c>
      <c r="CK1170" s="81">
        <f t="shared" ca="1" si="884"/>
        <v>0.39004625943939081</v>
      </c>
      <c r="CL1170" s="81">
        <f t="shared" ca="1" si="885"/>
        <v>0.17284488538116416</v>
      </c>
      <c r="CM1170" s="89">
        <f t="shared" ca="1" si="874"/>
        <v>0.80670598898145884</v>
      </c>
    </row>
    <row r="1171" spans="1:91" x14ac:dyDescent="0.3">
      <c r="A1171">
        <v>1106</v>
      </c>
      <c r="B1171" s="3">
        <f t="shared" si="887"/>
        <v>3.2611111111111111</v>
      </c>
      <c r="C1171" s="3">
        <f t="shared" si="875"/>
        <v>36.866666666666667</v>
      </c>
      <c r="D1171" s="4">
        <f t="shared" ca="1" si="863"/>
        <v>1171</v>
      </c>
      <c r="E1171" s="58">
        <f>(0.5*(COS(B1171*2*PI())+1)*('key variables'!$B$4-'key variables'!$B$6)+'key variables'!$B$6)/'key variables'!$B$4</f>
        <v>1</v>
      </c>
      <c r="F1171" s="10">
        <f t="shared" ca="1" si="876"/>
        <v>11689222.907461114</v>
      </c>
      <c r="G1171" s="10">
        <f t="shared" ca="1" si="877"/>
        <v>13492492.798713122</v>
      </c>
      <c r="H1171" s="10">
        <f t="shared" ca="1" si="878"/>
        <v>40309474.521088287</v>
      </c>
      <c r="I1171" s="10">
        <f t="shared" ca="1" si="879"/>
        <v>17912154.249750931</v>
      </c>
      <c r="J1171" s="10">
        <f t="shared" ca="1" si="864"/>
        <v>83403344.477013454</v>
      </c>
      <c r="K1171" s="82">
        <f t="shared" ca="1" si="840"/>
        <v>2249832.832292099</v>
      </c>
      <c r="L1171" s="82">
        <f t="shared" ca="1" si="841"/>
        <v>2596909.4377209195</v>
      </c>
      <c r="M1171" s="82">
        <f t="shared" ca="1" si="842"/>
        <v>7778311.98309422</v>
      </c>
      <c r="N1171" s="82">
        <f t="shared" ca="1" si="843"/>
        <v>3496312.733215793</v>
      </c>
      <c r="O1171" s="82">
        <f t="shared" ca="1" si="865"/>
        <v>16121366.986323033</v>
      </c>
      <c r="P1171" s="10">
        <f ca="1">IF(IF($A1171&gt;='key variables'!$B$26,K1171*SUMPRODUCT(Z1171:AC1171,'control variables'!$O$3:$R$3)/J1171+F$65*'key variables'!$B$25/scenario!J$65,K1171*SUMPRODUCT(Z1171:AC1171,'control variables'!$O$7:$R$7)/J1171+F$65*'key variables'!$B$25/scenario!J$65)&lt;'key variables'!$B$28,0,IF($A1171&gt;='key variables'!$B$26,K1171*SUMPRODUCT(Z1171:AC1171,'control variables'!$O$3:$R$3)/J1171+F$65*'key variables'!$B$25/scenario!J$65,K1171*SUMPRODUCT(Z1171:AC1171,'control variables'!$O$7:$R$7)/J1171+F$65*'key variables'!$B$25/scenario!J$65))</f>
        <v>2.3958939125049758E-62</v>
      </c>
      <c r="Q1171" s="10">
        <f ca="1">IF(IF($A1171&gt;='key variables'!$B$26,L1171*SUMPRODUCT(Z1171:AC1171,'control variables'!$O$4:$R$4)/J1171+G$65*'key variables'!$B$25/scenario!J$65,L1171*SUMPRODUCT(Z1171:AC1171,'control variables'!$O$7:$R$7)/J1171+G$65*'key variables'!$B$25/scenario!J$65)&lt;'key variables'!$B$28,0,IF($A1171&gt;='key variables'!$B$26,L1171*SUMPRODUCT(Z1171:AC1171,'control variables'!$O$4:$R$4)/J1171+G$65*'key variables'!$B$25/scenario!J$65,L1171*SUMPRODUCT(Z1171:AC1171,'control variables'!$O$7:$R$7)/J1171+G$65*'key variables'!$B$25/scenario!J$65))</f>
        <v>2.7655030293177222E-62</v>
      </c>
      <c r="R1171" s="10">
        <f ca="1">IF(IF($A1171&gt;='key variables'!$B$26,M1171*SUMPRODUCT(Z1171:AC1171,'control variables'!$O$5:$R$5)/J1171+H$65*'key variables'!$B$25/scenario!J$65,M1171*SUMPRODUCT(Z1171:AC1171,'control variables'!$O$7:$R$7)/J1171+H$65*'key variables'!$B$25/scenario!J$65)&lt;'key variables'!$B$28,0,IF($A1171&gt;='key variables'!$B$26,M1171*SUMPRODUCT(Z1171:AC1171,'control variables'!$O$5:$R$5)/J1171+H$65*'key variables'!$B$25/scenario!J$65,M1171*SUMPRODUCT(Z1171:AC1171,'control variables'!$O$7:$R$7)/J1171+H$65*'key variables'!$B$25/scenario!J$65))</f>
        <v>8.2832866790702111E-62</v>
      </c>
      <c r="S1171" s="10">
        <f ca="1">IF(IF($A1171&gt;='key variables'!$B$26,N1171*SUMPRODUCT(Z1171:AC1171,'control variables'!$O$6:$R$6)/J1171+I$65*'key variables'!$B$25/scenario!J$65,N1171*SUMPRODUCT(Z1171:AC1171,'control variables'!$O$7:$R$7)/J1171+I$65*'key variables'!$B$25/scenario!J$65)&lt;'key variables'!$B$28,0,IF($A1171&gt;='key variables'!$B$26,N1171*SUMPRODUCT(Z1171:AC1171,'control variables'!$O$6:$R$6)/J1171+I$65*'key variables'!$B$25/scenario!J$65,N1171*SUMPRODUCT(Z1171:AC1171,'control variables'!$O$7:$R$7)/J1171+I$65*'key variables'!$B$25/scenario!J$65))</f>
        <v>3.7232963593971504E-62</v>
      </c>
      <c r="T1171" s="10">
        <f t="shared" ca="1" si="886"/>
        <v>1.7167979980290059E-61</v>
      </c>
      <c r="U1171" s="82">
        <f ca="1">SUMPRODUCT(P1141:P1170,'control variables'!AD$7:AD$36)</f>
        <v>5.0797383294242055E-62</v>
      </c>
      <c r="V1171" s="82">
        <f ca="1">SUMPRODUCT(Q1141:Q1170,'control variables'!AE$7:AE$36)</f>
        <v>5.8633780339115121E-62</v>
      </c>
      <c r="W1171" s="82">
        <f ca="1">SUMPRODUCT(R1141:R1170,'control variables'!AF$7:AF$36)</f>
        <v>1.7562100148787159E-61</v>
      </c>
      <c r="X1171" s="82">
        <f ca="1">SUMPRODUCT(S1141:S1170,'control variables'!AG$7:AG$36)</f>
        <v>7.8940770832631879E-62</v>
      </c>
      <c r="Y1171" s="82">
        <f t="shared" ca="1" si="880"/>
        <v>3.6399293595386066E-61</v>
      </c>
      <c r="Z1171" s="10">
        <f ca="1">IF($A1171&gt;='key variables'!$B$26,SUMPRODUCT(P1141:P1170,'control variables'!V$7:V$36)*$E1171,SUMPRODUCT(P1141:P1170,'control variables'!Z$7:Z$36)*$E1171)</f>
        <v>1.2395075770222159E-61</v>
      </c>
      <c r="AA1171" s="10">
        <f ca="1">IF($A1171&gt;='key variables'!$B$26,SUMPRODUCT(Q1141:Q1170,'control variables'!W$7:W$36)*$E1171,SUMPRODUCT(Q1141:Q1170,'control variables'!AA$7:AA$36)*$E1171)</f>
        <v>1.4307235980800502E-61</v>
      </c>
      <c r="AB1171" s="10">
        <f ca="1">IF($A1171&gt;='key variables'!$B$26,SUMPRODUCT(R1141:R1170,'control variables'!X$7:X$36)*$E1171,SUMPRODUCT(R1141:R1170,'control variables'!AB$7:AB$36)*$E1171)</f>
        <v>4.285330225919755E-61</v>
      </c>
      <c r="AC1171" s="10">
        <f ca="1">IF($A1171&gt;='key variables'!$B$26,SUMPRODUCT(S1141:S1170,'control variables'!Y$7:Y$36)*$E1171,SUMPRODUCT(S1141:S1170,'control variables'!AC$7:AC$36)*$E1171)</f>
        <v>1.9262347238683988E-61</v>
      </c>
      <c r="AD1171" s="10">
        <f t="shared" ca="1" si="881"/>
        <v>8.8817961248904195E-61</v>
      </c>
      <c r="AE1171" s="82">
        <f ca="1">SUMPRODUCT(P1141:P1170,'control variables'!AL$7:AL$36)</f>
        <v>1.6876523054347484E-61</v>
      </c>
      <c r="AF1171" s="82">
        <f ca="1">SUMPRODUCT(Q1141:Q1170,'control variables'!AM$7:AM$36)</f>
        <v>1.9429091443153554E-61</v>
      </c>
      <c r="AG1171" s="82">
        <f ca="1">SUMPRODUCT(R1141:R1170,'control variables'!AN$7:AN$36)</f>
        <v>5.5397445892041582E-61</v>
      </c>
      <c r="AH1171" s="82">
        <f ca="1">SUMPRODUCT(S1141:S1170,'control variables'!AO$7:AO$36)</f>
        <v>2.3986544571097437E-61</v>
      </c>
      <c r="AI1171" s="82">
        <f t="shared" ca="1" si="844"/>
        <v>1.1568960496064005E-60</v>
      </c>
      <c r="AJ1171" s="10">
        <f ca="1">SUMPRODUCT(P1141:P1170,'control variables'!AP$7:AP$36)</f>
        <v>1.6125583418785219E-64</v>
      </c>
      <c r="AK1171" s="10">
        <f ca="1">SUMPRODUCT(Q1141:Q1170,'control variables'!AQ$7:AQ$36)</f>
        <v>4.653310144640381E-64</v>
      </c>
      <c r="AL1171" s="10">
        <f ca="1">SUMPRODUCT(R1141:R1170,'control variables'!AR$7:AR$36)</f>
        <v>1.6725218461622726E-62</v>
      </c>
      <c r="AM1171" s="10">
        <f ca="1">SUMPRODUCT(S1141:S1170,'control variables'!AS$7:AS$36)</f>
        <v>1.2529838179175509E-62</v>
      </c>
      <c r="AN1171" s="10">
        <f t="shared" ca="1" si="866"/>
        <v>2.9881643489450126E-62</v>
      </c>
      <c r="AO1171" s="82">
        <f ca="1">SUMPRODUCT(P1141:P1170,'control variables'!AX$7:AX$36)</f>
        <v>2.1928332573547083E-64</v>
      </c>
      <c r="AP1171" s="82">
        <f ca="1">SUMPRODUCT(Q1141:Q1170,'control variables'!AY$7:AY$36)</f>
        <v>5.0622333354173498E-64</v>
      </c>
      <c r="AQ1171" s="82">
        <f ca="1">SUMPRODUCT(R1141:R1170,'control variables'!AZ$7:AZ$36)</f>
        <v>4.5487489446669729E-63</v>
      </c>
      <c r="AR1171" s="82">
        <f ca="1">SUMPRODUCT(S1141:S1170,'control variables'!BA$7:BA$36)</f>
        <v>3.4077335566738384E-63</v>
      </c>
      <c r="AS1171" s="82">
        <f t="shared" ca="1" si="867"/>
        <v>8.6819891606180172E-63</v>
      </c>
      <c r="AT1171" s="10">
        <f ca="1">SUMPRODUCT(P1141:P1170,'control variables'!AT$7:AT$36)</f>
        <v>-1.9352609203462235E-64</v>
      </c>
      <c r="AU1171" s="10">
        <f ca="1">SUMPRODUCT(Q1141:Q1170,'control variables'!AU$7:AU$36)</f>
        <v>2.0993323546995895E-64</v>
      </c>
      <c r="AV1171" s="10">
        <f ca="1">SUMPRODUCT(R1141:R1170,'control variables'!AV$7:AV$36)</f>
        <v>9.0398933521927712E-62</v>
      </c>
      <c r="AW1171" s="10">
        <f ca="1">SUMPRODUCT(S1141:S1170,'control variables'!AW$7:AW$36)</f>
        <v>6.7723121895168506E-62</v>
      </c>
      <c r="AX1171" s="10">
        <f t="shared" ca="1" si="845"/>
        <v>1.5813846256053156E-61</v>
      </c>
      <c r="AY1171" s="82">
        <f ca="1">SUMPRODUCT(P1141:P1170,'control variables'!BB$7:BB$36)</f>
        <v>7.0142842583474093E-64</v>
      </c>
      <c r="AZ1171" s="82">
        <f ca="1">SUMPRODUCT(Q1141:Q1170,'control variables'!BC$7:BC$36)</f>
        <v>1.7886412350410751E-63</v>
      </c>
      <c r="BA1171" s="82">
        <f ca="1">SUMPRODUCT(R1141:R1170,'control variables'!BD$7:BD$36)</f>
        <v>1.252103843796747E-62</v>
      </c>
      <c r="BB1171" s="82">
        <f ca="1">SUMPRODUCT(S1141:S1170,'control variables'!BE$7:BE$36)</f>
        <v>1.7793289436274673E-63</v>
      </c>
      <c r="BC1171" s="82">
        <f t="shared" ca="1" si="868"/>
        <v>1.6790437042470754E-62</v>
      </c>
      <c r="BD1171" s="10">
        <f ca="1">SUMPRODUCT(P1141:P1170,'control variables'!BF$7:BF$36)</f>
        <v>1.4673271712138833E-64</v>
      </c>
      <c r="BE1171" s="10">
        <f ca="1">SUMPRODUCT(Q1141:Q1170,'control variables'!BG$7:BG$36)</f>
        <v>1.6936884040702578E-64</v>
      </c>
      <c r="BF1171" s="10">
        <f ca="1">SUMPRODUCT(R1141:R1170,'control variables'!BH$7:BH$36)</f>
        <v>5.0729673579102978E-63</v>
      </c>
      <c r="BG1171" s="10">
        <f ca="1">SUMPRODUCT(S1141:S1170,'control variables'!BI$7:BI$36)</f>
        <v>1.1401368579197941E-62</v>
      </c>
      <c r="BH1171" s="10">
        <f t="shared" ca="1" si="869"/>
        <v>1.6790437494636652E-62</v>
      </c>
      <c r="BI1171" s="82">
        <f t="shared" ca="1" si="846"/>
        <v>1.6927313287727496E-61</v>
      </c>
      <c r="BJ1171" s="82">
        <f t="shared" ca="1" si="847"/>
        <v>1.9628948890204657E-61</v>
      </c>
      <c r="BK1171" s="82">
        <f t="shared" ca="1" si="848"/>
        <v>6.5689443088031101E-61</v>
      </c>
      <c r="BL1171" s="82">
        <f t="shared" ca="1" si="849"/>
        <v>3.0936789654977034E-61</v>
      </c>
      <c r="BM1171" s="82">
        <f t="shared" ca="1" si="839"/>
        <v>1.331824949209403E-60</v>
      </c>
      <c r="BN1171" s="10">
        <f ca="1">BN1170+BI1171-INDIRECT(ADDRESS(MAX($D1171-'key variables'!$B$9*30,34),scenario!BI$4),TRUE)</f>
        <v>9439390.0751690175</v>
      </c>
      <c r="BO1171" s="10">
        <f ca="1">BO1170+BJ1171-INDIRECT(ADDRESS(MAX($D1171-'key variables'!$B$9*30,34),scenario!BJ$4),TRUE)</f>
        <v>10895583.360992203</v>
      </c>
      <c r="BP1171" s="10">
        <f ca="1">BP1170+BK1171-INDIRECT(ADDRESS(MAX($D1171-'key variables'!$B$9*30,34),scenario!BK$4),TRUE)</f>
        <v>32531162.537994072</v>
      </c>
      <c r="BQ1171" s="10">
        <f ca="1">BQ1170+BL1171-INDIRECT(ADDRESS(MAX($D1171-'key variables'!$B$9*30,34),scenario!BL$4),TRUE)</f>
        <v>14415841.516535141</v>
      </c>
      <c r="BR1171" s="10">
        <f t="shared" ca="1" si="870"/>
        <v>67281977.490690395</v>
      </c>
      <c r="BS1171" s="82">
        <f t="shared" ca="1" si="851"/>
        <v>-2.3433848477536824E-9</v>
      </c>
      <c r="BT1171" s="82">
        <f t="shared" ca="1" si="852"/>
        <v>-3.4288309057018498E-10</v>
      </c>
      <c r="BU1171" s="82">
        <f t="shared" ca="1" si="853"/>
        <v>-4.2578247660364599E-9</v>
      </c>
      <c r="BV1171" s="82">
        <f t="shared" ca="1" si="854"/>
        <v>-2.9943922343414556E-9</v>
      </c>
      <c r="BW1171" s="82">
        <f t="shared" ca="1" si="871"/>
        <v>-9.9384849387017825E-9</v>
      </c>
      <c r="BX1171" s="10">
        <f t="shared" ca="1" si="855"/>
        <v>-1.8625994260191893E-12</v>
      </c>
      <c r="BY1171" s="10">
        <f t="shared" ca="1" si="856"/>
        <v>2.8902850229962428E-12</v>
      </c>
      <c r="BZ1171" s="10">
        <f t="shared" ca="1" si="857"/>
        <v>-3.5034723983035463E-11</v>
      </c>
      <c r="CA1171" s="10">
        <f t="shared" ca="1" si="858"/>
        <v>-2.0257049910634696E-11</v>
      </c>
      <c r="CB1171" s="10">
        <v>0</v>
      </c>
      <c r="CC1171" s="82">
        <f t="shared" ca="1" si="859"/>
        <v>3.9725652202851362E-13</v>
      </c>
      <c r="CD1171" s="82">
        <f t="shared" ca="1" si="860"/>
        <v>3.4270724516460853E-13</v>
      </c>
      <c r="CE1171" s="82">
        <f t="shared" ca="1" si="861"/>
        <v>1.8915613015532971E-10</v>
      </c>
      <c r="CF1171" s="82">
        <f t="shared" ca="1" si="862"/>
        <v>3.7028113764059381E-11</v>
      </c>
      <c r="CG1171" s="82">
        <f t="shared" ca="1" si="872"/>
        <v>2.269242076865822E-10</v>
      </c>
      <c r="CH1171" s="13" t="str">
        <f t="shared" ca="1" si="873"/>
        <v/>
      </c>
      <c r="CI1171" s="81">
        <f t="shared" ca="1" si="882"/>
        <v>0.1131775965863165</v>
      </c>
      <c r="CJ1171" s="81">
        <f t="shared" ca="1" si="883"/>
        <v>0.13063724757458739</v>
      </c>
      <c r="CK1171" s="81">
        <f t="shared" ca="1" si="884"/>
        <v>0.39004625943939081</v>
      </c>
      <c r="CL1171" s="81">
        <f t="shared" ca="1" si="885"/>
        <v>0.17284488538116416</v>
      </c>
      <c r="CM1171" s="89">
        <f t="shared" ca="1" si="874"/>
        <v>0.80670598898145884</v>
      </c>
    </row>
    <row r="1172" spans="1:91" x14ac:dyDescent="0.3">
      <c r="A1172">
        <v>1107</v>
      </c>
      <c r="B1172" s="3">
        <f t="shared" si="887"/>
        <v>3.2638888888888888</v>
      </c>
      <c r="C1172" s="3">
        <f t="shared" si="875"/>
        <v>36.9</v>
      </c>
      <c r="D1172" s="4">
        <f t="shared" ca="1" si="863"/>
        <v>1172</v>
      </c>
      <c r="E1172" s="58">
        <f>(0.5*(COS(B1172*2*PI())+1)*('key variables'!$B$4-'key variables'!$B$6)+'key variables'!$B$6)/'key variables'!$B$4</f>
        <v>1</v>
      </c>
      <c r="F1172" s="10">
        <f t="shared" ca="1" si="876"/>
        <v>11689222.907461114</v>
      </c>
      <c r="G1172" s="10">
        <f t="shared" ca="1" si="877"/>
        <v>13492492.798713122</v>
      </c>
      <c r="H1172" s="10">
        <f t="shared" ca="1" si="878"/>
        <v>40309474.521088287</v>
      </c>
      <c r="I1172" s="10">
        <f t="shared" ca="1" si="879"/>
        <v>17912154.249750931</v>
      </c>
      <c r="J1172" s="10">
        <f t="shared" ca="1" si="864"/>
        <v>83403344.477013454</v>
      </c>
      <c r="K1172" s="82">
        <f t="shared" ca="1" si="840"/>
        <v>2249832.832292099</v>
      </c>
      <c r="L1172" s="82">
        <f t="shared" ca="1" si="841"/>
        <v>2596909.4377209195</v>
      </c>
      <c r="M1172" s="82">
        <f t="shared" ca="1" si="842"/>
        <v>7778311.98309422</v>
      </c>
      <c r="N1172" s="82">
        <f t="shared" ca="1" si="843"/>
        <v>3496312.733215793</v>
      </c>
      <c r="O1172" s="82">
        <f t="shared" ca="1" si="865"/>
        <v>16121366.986323033</v>
      </c>
      <c r="P1172" s="10">
        <f ca="1">IF(IF($A1172&gt;='key variables'!$B$26,K1172*SUMPRODUCT(Z1172:AC1172,'control variables'!$O$3:$R$3)/J1172+F$65*'key variables'!$B$25/scenario!J$65,K1172*SUMPRODUCT(Z1172:AC1172,'control variables'!$O$7:$R$7)/J1172+F$65*'key variables'!$B$25/scenario!J$65)&lt;'key variables'!$B$28,0,IF($A1172&gt;='key variables'!$B$26,K1172*SUMPRODUCT(Z1172:AC1172,'control variables'!$O$3:$R$3)/J1172+F$65*'key variables'!$B$25/scenario!J$65,K1172*SUMPRODUCT(Z1172:AC1172,'control variables'!$O$7:$R$7)/J1172+F$65*'key variables'!$B$25/scenario!J$65))</f>
        <v>2.061545064057543E-62</v>
      </c>
      <c r="Q1172" s="10">
        <f ca="1">IF(IF($A1172&gt;='key variables'!$B$26,L1172*SUMPRODUCT(Z1172:AC1172,'control variables'!$O$4:$R$4)/J1172+G$65*'key variables'!$B$25/scenario!J$65,L1172*SUMPRODUCT(Z1172:AC1172,'control variables'!$O$7:$R$7)/J1172+G$65*'key variables'!$B$25/scenario!J$65)&lt;'key variables'!$B$28,0,IF($A1172&gt;='key variables'!$B$26,L1172*SUMPRODUCT(Z1172:AC1172,'control variables'!$O$4:$R$4)/J1172+G$65*'key variables'!$B$25/scenario!J$65,L1172*SUMPRODUCT(Z1172:AC1172,'control variables'!$O$7:$R$7)/J1172+G$65*'key variables'!$B$25/scenario!J$65))</f>
        <v>2.3795749427675433E-62</v>
      </c>
      <c r="R1172" s="10">
        <f ca="1">IF(IF($A1172&gt;='key variables'!$B$26,M1172*SUMPRODUCT(Z1172:AC1172,'control variables'!$O$5:$R$5)/J1172+H$65*'key variables'!$B$25/scenario!J$65,M1172*SUMPRODUCT(Z1172:AC1172,'control variables'!$O$7:$R$7)/J1172+H$65*'key variables'!$B$25/scenario!J$65)&lt;'key variables'!$B$28,0,IF($A1172&gt;='key variables'!$B$26,M1172*SUMPRODUCT(Z1172:AC1172,'control variables'!$O$5:$R$5)/J1172+H$65*'key variables'!$B$25/scenario!J$65,M1172*SUMPRODUCT(Z1172:AC1172,'control variables'!$O$7:$R$7)/J1172+H$65*'key variables'!$B$25/scenario!J$65))</f>
        <v>7.1273476168053517E-62</v>
      </c>
      <c r="S1172" s="10">
        <f ca="1">IF(IF($A1172&gt;='key variables'!$B$26,N1172*SUMPRODUCT(Z1172:AC1172,'control variables'!$O$6:$R$6)/J1172+I$65*'key variables'!$B$25/scenario!J$65,N1172*SUMPRODUCT(Z1172:AC1172,'control variables'!$O$7:$R$7)/J1172+I$65*'key variables'!$B$25/scenario!J$65)&lt;'key variables'!$B$28,0,IF($A1172&gt;='key variables'!$B$26,N1172*SUMPRODUCT(Z1172:AC1172,'control variables'!$O$6:$R$6)/J1172+I$65*'key variables'!$B$25/scenario!J$65,N1172*SUMPRODUCT(Z1172:AC1172,'control variables'!$O$7:$R$7)/J1172+I$65*'key variables'!$B$25/scenario!J$65))</f>
        <v>3.2037074728878147E-62</v>
      </c>
      <c r="T1172" s="10">
        <f t="shared" ca="1" si="886"/>
        <v>1.4772175096518252E-61</v>
      </c>
      <c r="U1172" s="82">
        <f ca="1">SUMPRODUCT(P1142:P1171,'control variables'!AD$7:AD$36)</f>
        <v>4.3708569169406553E-62</v>
      </c>
      <c r="V1172" s="82">
        <f ca="1">SUMPRODUCT(Q1142:Q1171,'control variables'!AE$7:AE$36)</f>
        <v>5.0451390946086376E-62</v>
      </c>
      <c r="W1172" s="82">
        <f ca="1">SUMPRODUCT(R1142:R1171,'control variables'!AF$7:AF$36)</f>
        <v>1.5111295490693488E-61</v>
      </c>
      <c r="X1172" s="82">
        <f ca="1">SUMPRODUCT(S1142:S1171,'control variables'!AG$7:AG$36)</f>
        <v>6.7924525211035178E-62</v>
      </c>
      <c r="Y1172" s="82">
        <f t="shared" ca="1" si="880"/>
        <v>3.1319744023346299E-61</v>
      </c>
      <c r="Z1172" s="10">
        <f ca="1">IF($A1172&gt;='key variables'!$B$26,SUMPRODUCT(P1142:P1171,'control variables'!V$7:V$36)*$E1172,SUMPRODUCT(P1142:P1171,'control variables'!Z$7:Z$36)*$E1172)</f>
        <v>1.0665333360275681E-61</v>
      </c>
      <c r="AA1172" s="10">
        <f ca="1">IF($A1172&gt;='key variables'!$B$26,SUMPRODUCT(Q1142:Q1171,'control variables'!W$7:W$36)*$E1172,SUMPRODUCT(Q1142:Q1171,'control variables'!AA$7:AA$36)*$E1172)</f>
        <v>1.2310650134624646E-61</v>
      </c>
      <c r="AB1172" s="10">
        <f ca="1">IF($A1172&gt;='key variables'!$B$26,SUMPRODUCT(R1142:R1171,'control variables'!X$7:X$36)*$E1172,SUMPRODUCT(R1142:R1171,'control variables'!AB$7:AB$36)*$E1172)</f>
        <v>3.6873090786665282E-61</v>
      </c>
      <c r="AC1172" s="10">
        <f ca="1">IF($A1172&gt;='key variables'!$B$26,SUMPRODUCT(S1142:S1171,'control variables'!Y$7:Y$36)*$E1172,SUMPRODUCT(S1142:S1171,'control variables'!AC$7:AC$36)*$E1172)</f>
        <v>1.6574271784243261E-61</v>
      </c>
      <c r="AD1172" s="10">
        <f t="shared" ca="1" si="881"/>
        <v>7.6423346065808871E-61</v>
      </c>
      <c r="AE1172" s="82">
        <f ca="1">SUMPRODUCT(P1142:P1171,'control variables'!AL$7:AL$36)</f>
        <v>1.4521391210000465E-61</v>
      </c>
      <c r="AF1172" s="82">
        <f ca="1">SUMPRODUCT(Q1142:Q1171,'control variables'!AM$7:AM$36)</f>
        <v>1.6717746706021009E-61</v>
      </c>
      <c r="AG1172" s="82">
        <f ca="1">SUMPRODUCT(R1142:R1171,'control variables'!AN$7:AN$36)</f>
        <v>4.766668947404654E-61</v>
      </c>
      <c r="AH1172" s="82">
        <f ca="1">SUMPRODUCT(S1142:S1171,'control variables'!AO$7:AO$36)</f>
        <v>2.0639203725277411E-61</v>
      </c>
      <c r="AI1172" s="82">
        <f t="shared" ca="1" si="844"/>
        <v>9.9545031115345422E-61</v>
      </c>
      <c r="AJ1172" s="10">
        <f ca="1">SUMPRODUCT(P1142:P1171,'control variables'!AP$7:AP$36)</f>
        <v>1.387524578134917E-64</v>
      </c>
      <c r="AK1172" s="10">
        <f ca="1">SUMPRODUCT(Q1142:Q1171,'control variables'!AQ$7:AQ$36)</f>
        <v>4.0039371151381671E-64</v>
      </c>
      <c r="AL1172" s="10">
        <f ca="1">SUMPRODUCT(R1142:R1171,'control variables'!AR$7:AR$36)</f>
        <v>1.4391201290207713E-62</v>
      </c>
      <c r="AM1172" s="10">
        <f ca="1">SUMPRODUCT(S1142:S1171,'control variables'!AS$7:AS$36)</f>
        <v>1.0781289570835861E-62</v>
      </c>
      <c r="AN1172" s="10">
        <f t="shared" ca="1" si="866"/>
        <v>2.5711637030370884E-62</v>
      </c>
      <c r="AO1172" s="82">
        <f ca="1">SUMPRODUCT(P1142:P1171,'control variables'!AX$7:AX$36)</f>
        <v>1.8868216803783191E-64</v>
      </c>
      <c r="AP1172" s="82">
        <f ca="1">SUMPRODUCT(Q1142:Q1171,'control variables'!AY$7:AY$36)</f>
        <v>4.3557947583856209E-64</v>
      </c>
      <c r="AQ1172" s="82">
        <f ca="1">SUMPRODUCT(R1142:R1171,'control variables'!AZ$7:AZ$36)</f>
        <v>3.9139675114875038E-63</v>
      </c>
      <c r="AR1172" s="82">
        <f ca="1">SUMPRODUCT(S1142:S1171,'control variables'!BA$7:BA$36)</f>
        <v>2.9321817033372578E-63</v>
      </c>
      <c r="AS1172" s="82">
        <f t="shared" ca="1" si="867"/>
        <v>7.4704108587011557E-63</v>
      </c>
      <c r="AT1172" s="10">
        <f ca="1">SUMPRODUCT(P1142:P1171,'control variables'!AT$7:AT$36)</f>
        <v>-1.665193762202912E-64</v>
      </c>
      <c r="AU1172" s="10">
        <f ca="1">SUMPRODUCT(Q1142:Q1171,'control variables'!AU$7:AU$36)</f>
        <v>1.8063689010012669E-64</v>
      </c>
      <c r="AV1172" s="10">
        <f ca="1">SUMPRODUCT(R1142:R1171,'control variables'!AV$7:AV$36)</f>
        <v>7.7783692435425809E-62</v>
      </c>
      <c r="AW1172" s="10">
        <f ca="1">SUMPRODUCT(S1142:S1171,'control variables'!AW$7:AW$36)</f>
        <v>5.8272307858398147E-62</v>
      </c>
      <c r="AX1172" s="10">
        <f t="shared" ca="1" si="845"/>
        <v>1.3607011780770378E-61</v>
      </c>
      <c r="AY1172" s="82">
        <f ca="1">SUMPRODUCT(P1142:P1171,'control variables'!BB$7:BB$36)</f>
        <v>6.0354354653265943E-64</v>
      </c>
      <c r="AZ1172" s="82">
        <f ca="1">SUMPRODUCT(Q1142:Q1171,'control variables'!BC$7:BC$36)</f>
        <v>1.5390349673761096E-63</v>
      </c>
      <c r="BA1172" s="82">
        <f ca="1">SUMPRODUCT(R1142:R1171,'control variables'!BD$7:BD$36)</f>
        <v>1.0773717840319024E-62</v>
      </c>
      <c r="BB1172" s="82">
        <f ca="1">SUMPRODUCT(S1142:S1171,'control variables'!BE$7:BE$36)</f>
        <v>1.5310222134312923E-63</v>
      </c>
      <c r="BC1172" s="82">
        <f t="shared" ca="1" si="868"/>
        <v>1.4447318567659085E-62</v>
      </c>
      <c r="BD1172" s="10">
        <f ca="1">SUMPRODUCT(P1142:P1171,'control variables'!BF$7:BF$36)</f>
        <v>1.2625605296566803E-64</v>
      </c>
      <c r="BE1172" s="10">
        <f ca="1">SUMPRODUCT(Q1142:Q1171,'control variables'!BG$7:BG$36)</f>
        <v>1.4573328774027197E-64</v>
      </c>
      <c r="BF1172" s="10">
        <f ca="1">SUMPRODUCT(R1142:R1171,'control variables'!BH$7:BH$36)</f>
        <v>4.3650308397381053E-63</v>
      </c>
      <c r="BG1172" s="10">
        <f ca="1">SUMPRODUCT(S1142:S1171,'control variables'!BI$7:BI$36)</f>
        <v>9.8102987762808387E-63</v>
      </c>
      <c r="BH1172" s="10">
        <f t="shared" ca="1" si="869"/>
        <v>1.4447318956724885E-62</v>
      </c>
      <c r="BI1172" s="82">
        <f t="shared" ca="1" si="846"/>
        <v>1.4565093627031702E-61</v>
      </c>
      <c r="BJ1172" s="82">
        <f t="shared" ca="1" si="847"/>
        <v>1.6889713891768632E-61</v>
      </c>
      <c r="BK1172" s="82">
        <f t="shared" ca="1" si="848"/>
        <v>5.6522430501621027E-61</v>
      </c>
      <c r="BL1172" s="82">
        <f t="shared" ca="1" si="849"/>
        <v>2.6619536732460353E-61</v>
      </c>
      <c r="BM1172" s="82">
        <f t="shared" ca="1" si="839"/>
        <v>1.1459677475288172E-60</v>
      </c>
      <c r="BN1172" s="10">
        <f ca="1">BN1171+BI1172-INDIRECT(ADDRESS(MAX($D1172-'key variables'!$B$9*30,34),scenario!BI$4),TRUE)</f>
        <v>9439390.0751690175</v>
      </c>
      <c r="BO1172" s="10">
        <f ca="1">BO1171+BJ1172-INDIRECT(ADDRESS(MAX($D1172-'key variables'!$B$9*30,34),scenario!BJ$4),TRUE)</f>
        <v>10895583.360992203</v>
      </c>
      <c r="BP1172" s="10">
        <f ca="1">BP1171+BK1172-INDIRECT(ADDRESS(MAX($D1172-'key variables'!$B$9*30,34),scenario!BK$4),TRUE)</f>
        <v>32531162.537994072</v>
      </c>
      <c r="BQ1172" s="10">
        <f ca="1">BQ1171+BL1172-INDIRECT(ADDRESS(MAX($D1172-'key variables'!$B$9*30,34),scenario!BL$4),TRUE)</f>
        <v>14415841.516535141</v>
      </c>
      <c r="BR1172" s="10">
        <f t="shared" ca="1" si="870"/>
        <v>67281977.490690395</v>
      </c>
      <c r="BS1172" s="82">
        <f t="shared" ca="1" si="851"/>
        <v>-2.3433848477536824E-9</v>
      </c>
      <c r="BT1172" s="82">
        <f t="shared" ca="1" si="852"/>
        <v>-3.4288309057018498E-10</v>
      </c>
      <c r="BU1172" s="82">
        <f t="shared" ca="1" si="853"/>
        <v>-4.2578247660364599E-9</v>
      </c>
      <c r="BV1172" s="82">
        <f t="shared" ca="1" si="854"/>
        <v>-2.9943922343414556E-9</v>
      </c>
      <c r="BW1172" s="82">
        <f t="shared" ca="1" si="871"/>
        <v>-9.9384849387017825E-9</v>
      </c>
      <c r="BX1172" s="10">
        <f t="shared" ca="1" si="855"/>
        <v>-1.8625994260191893E-12</v>
      </c>
      <c r="BY1172" s="10">
        <f t="shared" ca="1" si="856"/>
        <v>2.8902850229962428E-12</v>
      </c>
      <c r="BZ1172" s="10">
        <f t="shared" ca="1" si="857"/>
        <v>-3.5034723983035463E-11</v>
      </c>
      <c r="CA1172" s="10">
        <f t="shared" ca="1" si="858"/>
        <v>-2.0257049910634696E-11</v>
      </c>
      <c r="CB1172" s="10">
        <v>0</v>
      </c>
      <c r="CC1172" s="82">
        <f t="shared" ca="1" si="859"/>
        <v>3.9725652202851362E-13</v>
      </c>
      <c r="CD1172" s="82">
        <f t="shared" ca="1" si="860"/>
        <v>3.4270724516460853E-13</v>
      </c>
      <c r="CE1172" s="82">
        <f t="shared" ca="1" si="861"/>
        <v>1.8915613015532971E-10</v>
      </c>
      <c r="CF1172" s="82">
        <f t="shared" ca="1" si="862"/>
        <v>3.7028113764059381E-11</v>
      </c>
      <c r="CG1172" s="82">
        <f t="shared" ca="1" si="872"/>
        <v>2.269242076865822E-10</v>
      </c>
      <c r="CH1172" s="13" t="str">
        <f t="shared" ca="1" si="873"/>
        <v/>
      </c>
      <c r="CI1172" s="81">
        <f t="shared" ca="1" si="882"/>
        <v>0.1131775965863165</v>
      </c>
      <c r="CJ1172" s="81">
        <f t="shared" ca="1" si="883"/>
        <v>0.13063724757458739</v>
      </c>
      <c r="CK1172" s="81">
        <f t="shared" ca="1" si="884"/>
        <v>0.39004625943939081</v>
      </c>
      <c r="CL1172" s="81">
        <f t="shared" ca="1" si="885"/>
        <v>0.17284488538116416</v>
      </c>
      <c r="CM1172" s="89">
        <f t="shared" ca="1" si="874"/>
        <v>0.80670598898145884</v>
      </c>
    </row>
    <row r="1173" spans="1:91" x14ac:dyDescent="0.3">
      <c r="A1173">
        <v>1108</v>
      </c>
      <c r="B1173" s="3">
        <f t="shared" si="887"/>
        <v>3.2666666666666666</v>
      </c>
      <c r="C1173" s="3">
        <f t="shared" si="875"/>
        <v>36.93333333333333</v>
      </c>
      <c r="D1173" s="4">
        <f t="shared" ca="1" si="863"/>
        <v>1173</v>
      </c>
      <c r="E1173" s="58">
        <f>(0.5*(COS(B1173*2*PI())+1)*('key variables'!$B$4-'key variables'!$B$6)+'key variables'!$B$6)/'key variables'!$B$4</f>
        <v>1</v>
      </c>
      <c r="F1173" s="10">
        <f t="shared" ca="1" si="876"/>
        <v>11689222.907461114</v>
      </c>
      <c r="G1173" s="10">
        <f t="shared" ca="1" si="877"/>
        <v>13492492.798713122</v>
      </c>
      <c r="H1173" s="10">
        <f t="shared" ca="1" si="878"/>
        <v>40309474.521088287</v>
      </c>
      <c r="I1173" s="10">
        <f t="shared" ca="1" si="879"/>
        <v>17912154.249750931</v>
      </c>
      <c r="J1173" s="10">
        <f t="shared" ca="1" si="864"/>
        <v>83403344.477013454</v>
      </c>
      <c r="K1173" s="82">
        <f t="shared" ca="1" si="840"/>
        <v>2249832.832292099</v>
      </c>
      <c r="L1173" s="82">
        <f t="shared" ca="1" si="841"/>
        <v>2596909.4377209195</v>
      </c>
      <c r="M1173" s="82">
        <f t="shared" ca="1" si="842"/>
        <v>7778311.98309422</v>
      </c>
      <c r="N1173" s="82">
        <f t="shared" ca="1" si="843"/>
        <v>3496312.733215793</v>
      </c>
      <c r="O1173" s="82">
        <f t="shared" ca="1" si="865"/>
        <v>16121366.986323033</v>
      </c>
      <c r="P1173" s="10">
        <f ca="1">IF(IF($A1173&gt;='key variables'!$B$26,K1173*SUMPRODUCT(Z1173:AC1173,'control variables'!$O$3:$R$3)/J1173+F$65*'key variables'!$B$25/scenario!J$65,K1173*SUMPRODUCT(Z1173:AC1173,'control variables'!$O$7:$R$7)/J1173+F$65*'key variables'!$B$25/scenario!J$65)&lt;'key variables'!$B$28,0,IF($A1173&gt;='key variables'!$B$26,K1173*SUMPRODUCT(Z1173:AC1173,'control variables'!$O$3:$R$3)/J1173+F$65*'key variables'!$B$25/scenario!J$65,K1173*SUMPRODUCT(Z1173:AC1173,'control variables'!$O$7:$R$7)/J1173+F$65*'key variables'!$B$25/scenario!J$65))</f>
        <v>1.7738548559925829E-62</v>
      </c>
      <c r="Q1173" s="10">
        <f ca="1">IF(IF($A1173&gt;='key variables'!$B$26,L1173*SUMPRODUCT(Z1173:AC1173,'control variables'!$O$4:$R$4)/J1173+G$65*'key variables'!$B$25/scenario!J$65,L1173*SUMPRODUCT(Z1173:AC1173,'control variables'!$O$7:$R$7)/J1173+G$65*'key variables'!$B$25/scenario!J$65)&lt;'key variables'!$B$28,0,IF($A1173&gt;='key variables'!$B$26,L1173*SUMPRODUCT(Z1173:AC1173,'control variables'!$O$4:$R$4)/J1173+G$65*'key variables'!$B$25/scenario!J$65,L1173*SUMPRODUCT(Z1173:AC1173,'control variables'!$O$7:$R$7)/J1173+G$65*'key variables'!$B$25/scenario!J$65))</f>
        <v>2.0475034191678766E-62</v>
      </c>
      <c r="R1173" s="10">
        <f ca="1">IF(IF($A1173&gt;='key variables'!$B$26,M1173*SUMPRODUCT(Z1173:AC1173,'control variables'!$O$5:$R$5)/J1173+H$65*'key variables'!$B$25/scenario!J$65,M1173*SUMPRODUCT(Z1173:AC1173,'control variables'!$O$7:$R$7)/J1173+H$65*'key variables'!$B$25/scenario!J$65)&lt;'key variables'!$B$28,0,IF($A1173&gt;='key variables'!$B$26,M1173*SUMPRODUCT(Z1173:AC1173,'control variables'!$O$5:$R$5)/J1173+H$65*'key variables'!$B$25/scenario!J$65,M1173*SUMPRODUCT(Z1173:AC1173,'control variables'!$O$7:$R$7)/J1173+H$65*'key variables'!$B$25/scenario!J$65))</f>
        <v>6.1327207446698051E-62</v>
      </c>
      <c r="S1173" s="10">
        <f ca="1">IF(IF($A1173&gt;='key variables'!$B$26,N1173*SUMPRODUCT(Z1173:AC1173,'control variables'!$O$6:$R$6)/J1173+I$65*'key variables'!$B$25/scenario!J$65,N1173*SUMPRODUCT(Z1173:AC1173,'control variables'!$O$7:$R$7)/J1173+I$65*'key variables'!$B$25/scenario!J$65)&lt;'key variables'!$B$28,0,IF($A1173&gt;='key variables'!$B$26,N1173*SUMPRODUCT(Z1173:AC1173,'control variables'!$O$6:$R$6)/J1173+I$65*'key variables'!$B$25/scenario!J$65,N1173*SUMPRODUCT(Z1173:AC1173,'control variables'!$O$7:$R$7)/J1173+I$65*'key variables'!$B$25/scenario!J$65))</f>
        <v>2.7566276173350489E-62</v>
      </c>
      <c r="T1173" s="10">
        <f t="shared" ca="1" si="886"/>
        <v>1.2710706637165313E-61</v>
      </c>
      <c r="U1173" s="82">
        <f ca="1">SUMPRODUCT(P1143:P1172,'control variables'!AD$7:AD$36)</f>
        <v>3.7609004538100821E-62</v>
      </c>
      <c r="V1173" s="82">
        <f ca="1">SUMPRODUCT(Q1143:Q1172,'control variables'!AE$7:AE$36)</f>
        <v>4.3410860321022577E-62</v>
      </c>
      <c r="W1173" s="82">
        <f ca="1">SUMPRODUCT(R1143:R1172,'control variables'!AF$7:AF$36)</f>
        <v>1.3002502518061499E-61</v>
      </c>
      <c r="X1173" s="82">
        <f ca="1">SUMPRODUCT(S1143:S1172,'control variables'!AG$7:AG$36)</f>
        <v>5.8445605185772547E-62</v>
      </c>
      <c r="Y1173" s="82">
        <f t="shared" ca="1" si="880"/>
        <v>2.6949049522551093E-61</v>
      </c>
      <c r="Z1173" s="10">
        <f ca="1">IF($A1173&gt;='key variables'!$B$26,SUMPRODUCT(P1143:P1172,'control variables'!V$7:V$36)*$E1173,SUMPRODUCT(P1143:P1172,'control variables'!Z$7:Z$36)*$E1173)</f>
        <v>9.1769778414005272E-62</v>
      </c>
      <c r="AA1173" s="10">
        <f ca="1">IF($A1173&gt;='key variables'!$B$26,SUMPRODUCT(Q1143:Q1172,'control variables'!W$7:W$36)*$E1173,SUMPRODUCT(Q1143:Q1172,'control variables'!AA$7:AA$36)*$E1173)</f>
        <v>1.0592689387419637E-61</v>
      </c>
      <c r="AB1173" s="10">
        <f ca="1">IF($A1173&gt;='key variables'!$B$26,SUMPRODUCT(R1143:R1172,'control variables'!X$7:X$36)*$E1173,SUMPRODUCT(R1143:R1172,'control variables'!AB$7:AB$36)*$E1173)</f>
        <v>3.1727422450153084E-61</v>
      </c>
      <c r="AC1173" s="10">
        <f ca="1">IF($A1173&gt;='key variables'!$B$26,SUMPRODUCT(S1143:S1172,'control variables'!Y$7:Y$36)*$E1173,SUMPRODUCT(S1143:S1172,'control variables'!AC$7:AC$36)*$E1173)</f>
        <v>1.4261319338397017E-61</v>
      </c>
      <c r="AD1173" s="10">
        <f t="shared" ca="1" si="881"/>
        <v>6.5758409017370274E-61</v>
      </c>
      <c r="AE1173" s="82">
        <f ca="1">SUMPRODUCT(P1143:P1172,'control variables'!AL$7:AL$36)</f>
        <v>1.2494919835964515E-61</v>
      </c>
      <c r="AF1173" s="82">
        <f ca="1">SUMPRODUCT(Q1143:Q1172,'control variables'!AM$7:AM$36)</f>
        <v>1.438477222387879E-61</v>
      </c>
      <c r="AG1173" s="82">
        <f ca="1">SUMPRODUCT(R1143:R1172,'control variables'!AN$7:AN$36)</f>
        <v>4.1014766093062649E-61</v>
      </c>
      <c r="AH1173" s="82">
        <f ca="1">SUMPRODUCT(S1143:S1172,'control variables'!AO$7:AO$36)</f>
        <v>1.7758986883287275E-61</v>
      </c>
      <c r="AI1173" s="82">
        <f t="shared" ca="1" si="844"/>
        <v>8.5653445036193233E-61</v>
      </c>
      <c r="AJ1173" s="10">
        <f ca="1">SUMPRODUCT(P1143:P1172,'control variables'!AP$7:AP$36)</f>
        <v>1.1938944501603104E-64</v>
      </c>
      <c r="AK1173" s="10">
        <f ca="1">SUMPRODUCT(Q1143:Q1172,'control variables'!AQ$7:AQ$36)</f>
        <v>3.4451845941207737E-64</v>
      </c>
      <c r="AL1173" s="10">
        <f ca="1">SUMPRODUCT(R1143:R1172,'control variables'!AR$7:AR$36)</f>
        <v>1.2382898020166261E-62</v>
      </c>
      <c r="AM1173" s="10">
        <f ca="1">SUMPRODUCT(S1143:S1172,'control variables'!AS$7:AS$36)</f>
        <v>9.276752273097808E-63</v>
      </c>
      <c r="AN1173" s="10">
        <f t="shared" ca="1" si="866"/>
        <v>2.2123558197692179E-62</v>
      </c>
      <c r="AO1173" s="82">
        <f ca="1">SUMPRODUCT(P1143:P1172,'control variables'!AX$7:AX$36)</f>
        <v>1.6235142556348906E-64</v>
      </c>
      <c r="AP1173" s="82">
        <f ca="1">SUMPRODUCT(Q1143:Q1172,'control variables'!AY$7:AY$36)</f>
        <v>3.7479402311303074E-64</v>
      </c>
      <c r="AQ1173" s="82">
        <f ca="1">SUMPRODUCT(R1143:R1172,'control variables'!AZ$7:AZ$36)</f>
        <v>3.3677703182410372E-63</v>
      </c>
      <c r="AR1173" s="82">
        <f ca="1">SUMPRODUCT(S1143:S1172,'control variables'!BA$7:BA$36)</f>
        <v>2.5229934789202436E-63</v>
      </c>
      <c r="AS1173" s="82">
        <f t="shared" ca="1" si="867"/>
        <v>6.427909245837801E-63</v>
      </c>
      <c r="AT1173" s="10">
        <f ca="1">SUMPRODUCT(P1143:P1172,'control variables'!AT$7:AT$36)</f>
        <v>-1.4328146848453972E-64</v>
      </c>
      <c r="AU1173" s="10">
        <f ca="1">SUMPRODUCT(Q1143:Q1172,'control variables'!AU$7:AU$36)</f>
        <v>1.5542887238411794E-64</v>
      </c>
      <c r="AV1173" s="10">
        <f ca="1">SUMPRODUCT(R1143:R1172,'control variables'!AV$7:AV$36)</f>
        <v>6.6928917999030597E-62</v>
      </c>
      <c r="AW1173" s="10">
        <f ca="1">SUMPRODUCT(S1143:S1172,'control variables'!AW$7:AW$36)</f>
        <v>5.0140362229612189E-62</v>
      </c>
      <c r="AX1173" s="10">
        <f t="shared" ca="1" si="845"/>
        <v>1.1708142763254237E-61</v>
      </c>
      <c r="AY1173" s="82">
        <f ca="1">SUMPRODUCT(P1143:P1172,'control variables'!BB$7:BB$36)</f>
        <v>5.1931857784024665E-64</v>
      </c>
      <c r="AZ1173" s="82">
        <f ca="1">SUMPRODUCT(Q1143:Q1172,'control variables'!BC$7:BC$36)</f>
        <v>1.3242614474064666E-63</v>
      </c>
      <c r="BA1173" s="82">
        <f ca="1">SUMPRODUCT(R1143:R1172,'control variables'!BD$7:BD$36)</f>
        <v>9.2702371834304875E-63</v>
      </c>
      <c r="BB1173" s="82">
        <f ca="1">SUMPRODUCT(S1143:S1172,'control variables'!BE$7:BE$36)</f>
        <v>1.3173668794716222E-63</v>
      </c>
      <c r="BC1173" s="82">
        <f t="shared" ca="1" si="868"/>
        <v>1.2431184088148822E-62</v>
      </c>
      <c r="BD1173" s="10">
        <f ca="1">SUMPRODUCT(P1143:P1172,'control variables'!BF$7:BF$36)</f>
        <v>1.0863692312929991E-64</v>
      </c>
      <c r="BE1173" s="10">
        <f ca="1">SUMPRODUCT(Q1143:Q1172,'control variables'!BG$7:BG$36)</f>
        <v>1.2539609472763393E-64</v>
      </c>
      <c r="BF1173" s="10">
        <f ca="1">SUMPRODUCT(R1143:R1172,'control variables'!BH$7:BH$36)</f>
        <v>3.7558874101869712E-63</v>
      </c>
      <c r="BG1173" s="10">
        <f ca="1">SUMPRODUCT(S1143:S1172,'control variables'!BI$7:BI$36)</f>
        <v>8.441263994876284E-63</v>
      </c>
      <c r="BH1173" s="10">
        <f t="shared" ca="1" si="869"/>
        <v>1.2431184422920189E-62</v>
      </c>
      <c r="BI1173" s="82">
        <f t="shared" ca="1" si="846"/>
        <v>1.2532523546900086E-61</v>
      </c>
      <c r="BJ1173" s="82">
        <f t="shared" ca="1" si="847"/>
        <v>1.453274125585785E-61</v>
      </c>
      <c r="BK1173" s="82">
        <f t="shared" ca="1" si="848"/>
        <v>4.8634681611308759E-61</v>
      </c>
      <c r="BL1173" s="82">
        <f t="shared" ca="1" si="849"/>
        <v>2.2904759794195657E-61</v>
      </c>
      <c r="BM1173" s="82">
        <f t="shared" ca="1" si="839"/>
        <v>9.8604706208262341E-61</v>
      </c>
      <c r="BN1173" s="10">
        <f ca="1">BN1172+BI1173-INDIRECT(ADDRESS(MAX($D1173-'key variables'!$B$9*30,34),scenario!BI$4),TRUE)</f>
        <v>9439390.0751690175</v>
      </c>
      <c r="BO1173" s="10">
        <f ca="1">BO1172+BJ1173-INDIRECT(ADDRESS(MAX($D1173-'key variables'!$B$9*30,34),scenario!BJ$4),TRUE)</f>
        <v>10895583.360992203</v>
      </c>
      <c r="BP1173" s="10">
        <f ca="1">BP1172+BK1173-INDIRECT(ADDRESS(MAX($D1173-'key variables'!$B$9*30,34),scenario!BK$4),TRUE)</f>
        <v>32531162.537994072</v>
      </c>
      <c r="BQ1173" s="10">
        <f ca="1">BQ1172+BL1173-INDIRECT(ADDRESS(MAX($D1173-'key variables'!$B$9*30,34),scenario!BL$4),TRUE)</f>
        <v>14415841.516535141</v>
      </c>
      <c r="BR1173" s="10">
        <f t="shared" ca="1" si="870"/>
        <v>67281977.490690395</v>
      </c>
      <c r="BS1173" s="82">
        <f t="shared" ca="1" si="851"/>
        <v>-2.3433848477536824E-9</v>
      </c>
      <c r="BT1173" s="82">
        <f t="shared" ca="1" si="852"/>
        <v>-3.4288309057018498E-10</v>
      </c>
      <c r="BU1173" s="82">
        <f t="shared" ca="1" si="853"/>
        <v>-4.2578247660364599E-9</v>
      </c>
      <c r="BV1173" s="82">
        <f t="shared" ca="1" si="854"/>
        <v>-2.9943922343414556E-9</v>
      </c>
      <c r="BW1173" s="82">
        <f t="shared" ca="1" si="871"/>
        <v>-9.9384849387017825E-9</v>
      </c>
      <c r="BX1173" s="10">
        <f t="shared" ca="1" si="855"/>
        <v>-1.8625994260191893E-12</v>
      </c>
      <c r="BY1173" s="10">
        <f t="shared" ca="1" si="856"/>
        <v>2.8902850229962428E-12</v>
      </c>
      <c r="BZ1173" s="10">
        <f t="shared" ca="1" si="857"/>
        <v>-3.5034723983035463E-11</v>
      </c>
      <c r="CA1173" s="10">
        <f t="shared" ca="1" si="858"/>
        <v>-2.0257049910634696E-11</v>
      </c>
      <c r="CB1173" s="10">
        <v>0</v>
      </c>
      <c r="CC1173" s="82">
        <f t="shared" ca="1" si="859"/>
        <v>3.9725652202851362E-13</v>
      </c>
      <c r="CD1173" s="82">
        <f t="shared" ca="1" si="860"/>
        <v>3.4270724516460853E-13</v>
      </c>
      <c r="CE1173" s="82">
        <f t="shared" ca="1" si="861"/>
        <v>1.8915613015532971E-10</v>
      </c>
      <c r="CF1173" s="82">
        <f t="shared" ca="1" si="862"/>
        <v>3.7028113764059381E-11</v>
      </c>
      <c r="CG1173" s="82">
        <f t="shared" ca="1" si="872"/>
        <v>2.269242076865822E-10</v>
      </c>
      <c r="CH1173" s="13" t="str">
        <f t="shared" ca="1" si="873"/>
        <v/>
      </c>
      <c r="CI1173" s="81">
        <f t="shared" ca="1" si="882"/>
        <v>0.1131775965863165</v>
      </c>
      <c r="CJ1173" s="81">
        <f t="shared" ca="1" si="883"/>
        <v>0.13063724757458739</v>
      </c>
      <c r="CK1173" s="81">
        <f t="shared" ca="1" si="884"/>
        <v>0.39004625943939081</v>
      </c>
      <c r="CL1173" s="81">
        <f t="shared" ca="1" si="885"/>
        <v>0.17284488538116416</v>
      </c>
      <c r="CM1173" s="89">
        <f t="shared" ca="1" si="874"/>
        <v>0.80670598898145884</v>
      </c>
    </row>
    <row r="1174" spans="1:91" x14ac:dyDescent="0.3">
      <c r="A1174">
        <v>1109</v>
      </c>
      <c r="B1174" s="3">
        <f t="shared" si="887"/>
        <v>3.2694444444444444</v>
      </c>
      <c r="C1174" s="3">
        <f t="shared" si="875"/>
        <v>36.966666666666669</v>
      </c>
      <c r="D1174" s="4">
        <f t="shared" ca="1" si="863"/>
        <v>1174</v>
      </c>
      <c r="E1174" s="58">
        <f>(0.5*(COS(B1174*2*PI())+1)*('key variables'!$B$4-'key variables'!$B$6)+'key variables'!$B$6)/'key variables'!$B$4</f>
        <v>1</v>
      </c>
      <c r="F1174" s="10">
        <f t="shared" ca="1" si="876"/>
        <v>11689222.907461114</v>
      </c>
      <c r="G1174" s="10">
        <f t="shared" ca="1" si="877"/>
        <v>13492492.798713122</v>
      </c>
      <c r="H1174" s="10">
        <f t="shared" ca="1" si="878"/>
        <v>40309474.521088287</v>
      </c>
      <c r="I1174" s="10">
        <f t="shared" ca="1" si="879"/>
        <v>17912154.249750931</v>
      </c>
      <c r="J1174" s="10">
        <f t="shared" ca="1" si="864"/>
        <v>83403344.477013454</v>
      </c>
      <c r="K1174" s="82">
        <f t="shared" ca="1" si="840"/>
        <v>2249832.832292099</v>
      </c>
      <c r="L1174" s="82">
        <f t="shared" ca="1" si="841"/>
        <v>2596909.4377209195</v>
      </c>
      <c r="M1174" s="82">
        <f t="shared" ca="1" si="842"/>
        <v>7778311.98309422</v>
      </c>
      <c r="N1174" s="82">
        <f t="shared" ca="1" si="843"/>
        <v>3496312.733215793</v>
      </c>
      <c r="O1174" s="82">
        <f t="shared" ca="1" si="865"/>
        <v>16121366.986323033</v>
      </c>
      <c r="P1174" s="10">
        <f ca="1">IF(IF($A1174&gt;='key variables'!$B$26,K1174*SUMPRODUCT(Z1174:AC1174,'control variables'!$O$3:$R$3)/J1174+F$65*'key variables'!$B$25/scenario!J$65,K1174*SUMPRODUCT(Z1174:AC1174,'control variables'!$O$7:$R$7)/J1174+F$65*'key variables'!$B$25/scenario!J$65)&lt;'key variables'!$B$28,0,IF($A1174&gt;='key variables'!$B$26,K1174*SUMPRODUCT(Z1174:AC1174,'control variables'!$O$3:$R$3)/J1174+F$65*'key variables'!$B$25/scenario!J$65,K1174*SUMPRODUCT(Z1174:AC1174,'control variables'!$O$7:$R$7)/J1174+F$65*'key variables'!$B$25/scenario!J$65))</f>
        <v>1.5263120389594537E-62</v>
      </c>
      <c r="Q1174" s="10">
        <f ca="1">IF(IF($A1174&gt;='key variables'!$B$26,L1174*SUMPRODUCT(Z1174:AC1174,'control variables'!$O$4:$R$4)/J1174+G$65*'key variables'!$B$25/scenario!J$65,L1174*SUMPRODUCT(Z1174:AC1174,'control variables'!$O$7:$R$7)/J1174+G$65*'key variables'!$B$25/scenario!J$65)&lt;'key variables'!$B$28,0,IF($A1174&gt;='key variables'!$B$26,L1174*SUMPRODUCT(Z1174:AC1174,'control variables'!$O$4:$R$4)/J1174+G$65*'key variables'!$B$25/scenario!J$65,L1174*SUMPRODUCT(Z1174:AC1174,'control variables'!$O$7:$R$7)/J1174+G$65*'key variables'!$B$25/scenario!J$65))</f>
        <v>1.761772733506919E-62</v>
      </c>
      <c r="R1174" s="10">
        <f ca="1">IF(IF($A1174&gt;='key variables'!$B$26,M1174*SUMPRODUCT(Z1174:AC1174,'control variables'!$O$5:$R$5)/J1174+H$65*'key variables'!$B$25/scenario!J$65,M1174*SUMPRODUCT(Z1174:AC1174,'control variables'!$O$7:$R$7)/J1174+H$65*'key variables'!$B$25/scenario!J$65)&lt;'key variables'!$B$28,0,IF($A1174&gt;='key variables'!$B$26,M1174*SUMPRODUCT(Z1174:AC1174,'control variables'!$O$5:$R$5)/J1174+H$65*'key variables'!$B$25/scenario!J$65,M1174*SUMPRODUCT(Z1174:AC1174,'control variables'!$O$7:$R$7)/J1174+H$65*'key variables'!$B$25/scenario!J$65))</f>
        <v>5.2768948217739918E-62</v>
      </c>
      <c r="S1174" s="10">
        <f ca="1">IF(IF($A1174&gt;='key variables'!$B$26,N1174*SUMPRODUCT(Z1174:AC1174,'control variables'!$O$6:$R$6)/J1174+I$65*'key variables'!$B$25/scenario!J$65,N1174*SUMPRODUCT(Z1174:AC1174,'control variables'!$O$7:$R$7)/J1174+I$65*'key variables'!$B$25/scenario!J$65)&lt;'key variables'!$B$28,0,IF($A1174&gt;='key variables'!$B$26,N1174*SUMPRODUCT(Z1174:AC1174,'control variables'!$O$6:$R$6)/J1174+I$65*'key variables'!$B$25/scenario!J$65,N1174*SUMPRODUCT(Z1174:AC1174,'control variables'!$O$7:$R$7)/J1174+I$65*'key variables'!$B$25/scenario!J$65))</f>
        <v>2.3719381013911959E-62</v>
      </c>
      <c r="T1174" s="10">
        <f t="shared" ca="1" si="886"/>
        <v>1.0936917695631562E-61</v>
      </c>
      <c r="U1174" s="82">
        <f ca="1">SUMPRODUCT(P1144:P1173,'control variables'!AD$7:AD$36)</f>
        <v>3.2360638868428389E-62</v>
      </c>
      <c r="V1174" s="82">
        <f ca="1">SUMPRODUCT(Q1144:Q1173,'control variables'!AE$7:AE$36)</f>
        <v>3.7352841189753497E-62</v>
      </c>
      <c r="W1174" s="82">
        <f ca="1">SUMPRODUCT(R1144:R1173,'control variables'!AF$7:AF$36)</f>
        <v>1.1187993235677035E-61</v>
      </c>
      <c r="X1174" s="82">
        <f ca="1">SUMPRODUCT(S1144:S1173,'control variables'!AG$7:AG$36)</f>
        <v>5.0289475780925292E-62</v>
      </c>
      <c r="Y1174" s="82">
        <f t="shared" ca="1" si="880"/>
        <v>2.3188288819587752E-61</v>
      </c>
      <c r="Z1174" s="10">
        <f ca="1">IF($A1174&gt;='key variables'!$B$26,SUMPRODUCT(P1144:P1173,'control variables'!V$7:V$36)*$E1174,SUMPRODUCT(P1144:P1173,'control variables'!Z$7:Z$36)*$E1174)</f>
        <v>7.8963234862617959E-62</v>
      </c>
      <c r="AA1174" s="10">
        <f ca="1">IF($A1174&gt;='key variables'!$B$26,SUMPRODUCT(Q1144:Q1173,'control variables'!W$7:W$36)*$E1174,SUMPRODUCT(Q1144:Q1173,'control variables'!AA$7:AA$36)*$E1174)</f>
        <v>9.1144713911385753E-62</v>
      </c>
      <c r="AB1174" s="10">
        <f ca="1">IF($A1174&gt;='key variables'!$B$26,SUMPRODUCT(R1144:R1173,'control variables'!X$7:X$36)*$E1174,SUMPRODUCT(R1144:R1173,'control variables'!AB$7:AB$36)*$E1174)</f>
        <v>2.7299836109603097E-61</v>
      </c>
      <c r="AC1174" s="10">
        <f ca="1">IF($A1174&gt;='key variables'!$B$26,SUMPRODUCT(S1144:S1173,'control variables'!Y$7:Y$36)*$E1174,SUMPRODUCT(S1144:S1173,'control variables'!AC$7:AC$36)*$E1174)</f>
        <v>1.2271141195179984E-61</v>
      </c>
      <c r="AD1174" s="10">
        <f t="shared" ca="1" si="881"/>
        <v>5.6581772182183454E-61</v>
      </c>
      <c r="AE1174" s="82">
        <f ca="1">SUMPRODUCT(P1144:P1173,'control variables'!AL$7:AL$36)</f>
        <v>1.0751244109425414E-61</v>
      </c>
      <c r="AF1174" s="82">
        <f ca="1">SUMPRODUCT(Q1144:Q1173,'control variables'!AM$7:AM$36)</f>
        <v>1.2377366135015704E-61</v>
      </c>
      <c r="AG1174" s="82">
        <f ca="1">SUMPRODUCT(R1144:R1173,'control variables'!AN$7:AN$36)</f>
        <v>3.529112376441766E-61</v>
      </c>
      <c r="AH1174" s="82">
        <f ca="1">SUMPRODUCT(S1144:S1173,'control variables'!AO$7:AO$36)</f>
        <v>1.5280706529124126E-61</v>
      </c>
      <c r="AI1174" s="82">
        <f t="shared" ca="1" si="844"/>
        <v>7.37004405379829E-61</v>
      </c>
      <c r="AJ1174" s="10">
        <f ca="1">SUMPRODUCT(P1144:P1173,'control variables'!AP$7:AP$36)</f>
        <v>1.0272855562959199E-64</v>
      </c>
      <c r="AK1174" s="10">
        <f ca="1">SUMPRODUCT(Q1144:Q1173,'control variables'!AQ$7:AQ$36)</f>
        <v>2.9644064195442621E-64</v>
      </c>
      <c r="AL1174" s="10">
        <f ca="1">SUMPRODUCT(R1144:R1173,'control variables'!AR$7:AR$36)</f>
        <v>1.0654855024658214E-62</v>
      </c>
      <c r="AM1174" s="10">
        <f ca="1">SUMPRODUCT(S1144:S1173,'control variables'!AS$7:AS$36)</f>
        <v>7.982174318851297E-63</v>
      </c>
      <c r="AN1174" s="10">
        <f t="shared" ca="1" si="866"/>
        <v>1.9036198541093529E-62</v>
      </c>
      <c r="AO1174" s="82">
        <f ca="1">SUMPRODUCT(P1144:P1173,'control variables'!AX$7:AX$36)</f>
        <v>1.3969515856534047E-64</v>
      </c>
      <c r="AP1174" s="82">
        <f ca="1">SUMPRODUCT(Q1144:Q1173,'control variables'!AY$7:AY$36)</f>
        <v>3.2249122732613168E-64</v>
      </c>
      <c r="AQ1174" s="82">
        <f ca="1">SUMPRODUCT(R1144:R1173,'control variables'!AZ$7:AZ$36)</f>
        <v>2.8977953657348731E-63</v>
      </c>
      <c r="AR1174" s="82">
        <f ca="1">SUMPRODUCT(S1144:S1173,'control variables'!BA$7:BA$36)</f>
        <v>2.1709077876821875E-63</v>
      </c>
      <c r="AS1174" s="82">
        <f t="shared" ca="1" si="867"/>
        <v>5.5308895393085324E-63</v>
      </c>
      <c r="AT1174" s="10">
        <f ca="1">SUMPRODUCT(P1144:P1173,'control variables'!AT$7:AT$36)</f>
        <v>-1.2328642874524849E-64</v>
      </c>
      <c r="AU1174" s="10">
        <f ca="1">SUMPRODUCT(Q1144:Q1173,'control variables'!AU$7:AU$36)</f>
        <v>1.3373865303597525E-64</v>
      </c>
      <c r="AV1174" s="10">
        <f ca="1">SUMPRODUCT(R1144:R1173,'control variables'!AV$7:AV$36)</f>
        <v>5.7588935730194615E-62</v>
      </c>
      <c r="AW1174" s="10">
        <f ca="1">SUMPRODUCT(S1144:S1173,'control variables'!AW$7:AW$36)</f>
        <v>4.3143235902478471E-62</v>
      </c>
      <c r="AX1174" s="10">
        <f t="shared" ca="1" si="845"/>
        <v>1.007426238569638E-61</v>
      </c>
      <c r="AY1174" s="82">
        <f ca="1">SUMPRODUCT(P1144:P1173,'control variables'!BB$7:BB$36)</f>
        <v>4.4684726866750195E-64</v>
      </c>
      <c r="AZ1174" s="82">
        <f ca="1">SUMPRODUCT(Q1144:Q1173,'control variables'!BC$7:BC$36)</f>
        <v>1.1394597382520079E-63</v>
      </c>
      <c r="BA1174" s="82">
        <f ca="1">SUMPRODUCT(R1144:R1173,'control variables'!BD$7:BD$36)</f>
        <v>7.9765684149857499E-63</v>
      </c>
      <c r="BB1174" s="82">
        <f ca="1">SUMPRODUCT(S1144:S1173,'control variables'!BE$7:BE$36)</f>
        <v>1.133527312604652E-63</v>
      </c>
      <c r="BC1174" s="82">
        <f t="shared" ca="1" si="868"/>
        <v>1.0696402734509912E-62</v>
      </c>
      <c r="BD1174" s="10">
        <f ca="1">SUMPRODUCT(P1144:P1173,'control variables'!BF$7:BF$36)</f>
        <v>9.3476556488033509E-65</v>
      </c>
      <c r="BE1174" s="10">
        <f ca="1">SUMPRODUCT(Q1144:Q1173,'control variables'!BG$7:BG$36)</f>
        <v>1.0789697272846547E-64</v>
      </c>
      <c r="BF1174" s="10">
        <f ca="1">SUMPRODUCT(R1144:R1173,'control variables'!BH$7:BH$36)</f>
        <v>3.2317504173343648E-63</v>
      </c>
      <c r="BG1174" s="10">
        <f ca="1">SUMPRODUCT(S1144:S1173,'control variables'!BI$7:BI$36)</f>
        <v>7.2632790760128105E-63</v>
      </c>
      <c r="BH1174" s="10">
        <f t="shared" ca="1" si="869"/>
        <v>1.0696403022563673E-62</v>
      </c>
      <c r="BI1174" s="82">
        <f t="shared" ca="1" si="846"/>
        <v>1.0783600193417639E-61</v>
      </c>
      <c r="BJ1174" s="82">
        <f t="shared" ca="1" si="847"/>
        <v>1.2504685974144502E-61</v>
      </c>
      <c r="BK1174" s="82">
        <f t="shared" ca="1" si="848"/>
        <v>4.1847674178935692E-61</v>
      </c>
      <c r="BL1174" s="82">
        <f t="shared" ca="1" si="849"/>
        <v>1.9708382850632436E-61</v>
      </c>
      <c r="BM1174" s="82">
        <f t="shared" ca="1" si="839"/>
        <v>8.4844343197130278E-61</v>
      </c>
      <c r="BN1174" s="10">
        <f ca="1">BN1173+BI1174-INDIRECT(ADDRESS(MAX($D1174-'key variables'!$B$9*30,34),scenario!BI$4),TRUE)</f>
        <v>9439390.0751690175</v>
      </c>
      <c r="BO1174" s="10">
        <f ca="1">BO1173+BJ1174-INDIRECT(ADDRESS(MAX($D1174-'key variables'!$B$9*30,34),scenario!BJ$4),TRUE)</f>
        <v>10895583.360992203</v>
      </c>
      <c r="BP1174" s="10">
        <f ca="1">BP1173+BK1174-INDIRECT(ADDRESS(MAX($D1174-'key variables'!$B$9*30,34),scenario!BK$4),TRUE)</f>
        <v>32531162.537994072</v>
      </c>
      <c r="BQ1174" s="10">
        <f ca="1">BQ1173+BL1174-INDIRECT(ADDRESS(MAX($D1174-'key variables'!$B$9*30,34),scenario!BL$4),TRUE)</f>
        <v>14415841.516535141</v>
      </c>
      <c r="BR1174" s="10">
        <f t="shared" ca="1" si="870"/>
        <v>67281977.490690395</v>
      </c>
      <c r="BS1174" s="82">
        <f t="shared" ca="1" si="851"/>
        <v>-2.3433848477536824E-9</v>
      </c>
      <c r="BT1174" s="82">
        <f t="shared" ca="1" si="852"/>
        <v>-3.4288309057018498E-10</v>
      </c>
      <c r="BU1174" s="82">
        <f t="shared" ca="1" si="853"/>
        <v>-4.2578247660364599E-9</v>
      </c>
      <c r="BV1174" s="82">
        <f t="shared" ca="1" si="854"/>
        <v>-2.9943922343414556E-9</v>
      </c>
      <c r="BW1174" s="82">
        <f t="shared" ca="1" si="871"/>
        <v>-9.9384849387017825E-9</v>
      </c>
      <c r="BX1174" s="10">
        <f t="shared" ca="1" si="855"/>
        <v>-1.8625994260191893E-12</v>
      </c>
      <c r="BY1174" s="10">
        <f t="shared" ca="1" si="856"/>
        <v>2.8902850229962428E-12</v>
      </c>
      <c r="BZ1174" s="10">
        <f t="shared" ca="1" si="857"/>
        <v>-3.5034723983035463E-11</v>
      </c>
      <c r="CA1174" s="10">
        <f t="shared" ca="1" si="858"/>
        <v>-2.0257049910634696E-11</v>
      </c>
      <c r="CB1174" s="10">
        <v>0</v>
      </c>
      <c r="CC1174" s="82">
        <f t="shared" ca="1" si="859"/>
        <v>3.9725652202851362E-13</v>
      </c>
      <c r="CD1174" s="82">
        <f t="shared" ca="1" si="860"/>
        <v>3.4270724516460853E-13</v>
      </c>
      <c r="CE1174" s="82">
        <f t="shared" ca="1" si="861"/>
        <v>1.8915613015532971E-10</v>
      </c>
      <c r="CF1174" s="82">
        <f t="shared" ca="1" si="862"/>
        <v>3.7028113764059381E-11</v>
      </c>
      <c r="CG1174" s="82">
        <f t="shared" ca="1" si="872"/>
        <v>2.269242076865822E-10</v>
      </c>
      <c r="CH1174" s="13" t="str">
        <f t="shared" ca="1" si="873"/>
        <v/>
      </c>
      <c r="CI1174" s="81">
        <f t="shared" ca="1" si="882"/>
        <v>0.1131775965863165</v>
      </c>
      <c r="CJ1174" s="81">
        <f t="shared" ca="1" si="883"/>
        <v>0.13063724757458739</v>
      </c>
      <c r="CK1174" s="81">
        <f t="shared" ca="1" si="884"/>
        <v>0.39004625943939081</v>
      </c>
      <c r="CL1174" s="81">
        <f t="shared" ca="1" si="885"/>
        <v>0.17284488538116416</v>
      </c>
      <c r="CM1174" s="89">
        <f t="shared" ca="1" si="874"/>
        <v>0.80670598898145884</v>
      </c>
    </row>
    <row r="1175" spans="1:91" x14ac:dyDescent="0.3">
      <c r="A1175">
        <v>1110</v>
      </c>
      <c r="B1175" s="3">
        <f t="shared" si="887"/>
        <v>3.2722222222222221</v>
      </c>
      <c r="C1175" s="3">
        <f t="shared" si="875"/>
        <v>37</v>
      </c>
      <c r="D1175" s="4">
        <f t="shared" ca="1" si="863"/>
        <v>1175</v>
      </c>
      <c r="E1175" s="58">
        <f>(0.5*(COS(B1175*2*PI())+1)*('key variables'!$B$4-'key variables'!$B$6)+'key variables'!$B$6)/'key variables'!$B$4</f>
        <v>1</v>
      </c>
      <c r="F1175" s="10">
        <f t="shared" ca="1" si="876"/>
        <v>11689222.907461114</v>
      </c>
      <c r="G1175" s="10">
        <f t="shared" ca="1" si="877"/>
        <v>13492492.798713122</v>
      </c>
      <c r="H1175" s="10">
        <f t="shared" ca="1" si="878"/>
        <v>40309474.521088287</v>
      </c>
      <c r="I1175" s="10">
        <f t="shared" ca="1" si="879"/>
        <v>17912154.249750931</v>
      </c>
      <c r="J1175" s="10">
        <f t="shared" ca="1" si="864"/>
        <v>83403344.477013454</v>
      </c>
      <c r="K1175" s="82">
        <f t="shared" ca="1" si="840"/>
        <v>2249832.832292099</v>
      </c>
      <c r="L1175" s="82">
        <f t="shared" ca="1" si="841"/>
        <v>2596909.4377209195</v>
      </c>
      <c r="M1175" s="82">
        <f t="shared" ca="1" si="842"/>
        <v>7778311.98309422</v>
      </c>
      <c r="N1175" s="82">
        <f t="shared" ca="1" si="843"/>
        <v>3496312.733215793</v>
      </c>
      <c r="O1175" s="82">
        <f t="shared" ca="1" si="865"/>
        <v>16121366.986323033</v>
      </c>
      <c r="P1175" s="10">
        <f ca="1">IF(IF($A1175&gt;='key variables'!$B$26,K1175*SUMPRODUCT(Z1175:AC1175,'control variables'!$O$3:$R$3)/J1175+F$65*'key variables'!$B$25/scenario!J$65,K1175*SUMPRODUCT(Z1175:AC1175,'control variables'!$O$7:$R$7)/J1175+F$65*'key variables'!$B$25/scenario!J$65)&lt;'key variables'!$B$28,0,IF($A1175&gt;='key variables'!$B$26,K1175*SUMPRODUCT(Z1175:AC1175,'control variables'!$O$3:$R$3)/J1175+F$65*'key variables'!$B$25/scenario!J$65,K1175*SUMPRODUCT(Z1175:AC1175,'control variables'!$O$7:$R$7)/J1175+F$65*'key variables'!$B$25/scenario!J$65))</f>
        <v>1.313314013490124E-62</v>
      </c>
      <c r="Q1175" s="10">
        <f ca="1">IF(IF($A1175&gt;='key variables'!$B$26,L1175*SUMPRODUCT(Z1175:AC1175,'control variables'!$O$4:$R$4)/J1175+G$65*'key variables'!$B$25/scenario!J$65,L1175*SUMPRODUCT(Z1175:AC1175,'control variables'!$O$7:$R$7)/J1175+G$65*'key variables'!$B$25/scenario!J$65)&lt;'key variables'!$B$28,0,IF($A1175&gt;='key variables'!$B$26,L1175*SUMPRODUCT(Z1175:AC1175,'control variables'!$O$4:$R$4)/J1175+G$65*'key variables'!$B$25/scenario!J$65,L1175*SUMPRODUCT(Z1175:AC1175,'control variables'!$O$7:$R$7)/J1175+G$65*'key variables'!$B$25/scenario!J$65))</f>
        <v>1.5159159860108417E-62</v>
      </c>
      <c r="R1175" s="10">
        <f ca="1">IF(IF($A1175&gt;='key variables'!$B$26,M1175*SUMPRODUCT(Z1175:AC1175,'control variables'!$O$5:$R$5)/J1175+H$65*'key variables'!$B$25/scenario!J$65,M1175*SUMPRODUCT(Z1175:AC1175,'control variables'!$O$7:$R$7)/J1175+H$65*'key variables'!$B$25/scenario!J$65)&lt;'key variables'!$B$28,0,IF($A1175&gt;='key variables'!$B$26,M1175*SUMPRODUCT(Z1175:AC1175,'control variables'!$O$5:$R$5)/J1175+H$65*'key variables'!$B$25/scenario!J$65,M1175*SUMPRODUCT(Z1175:AC1175,'control variables'!$O$7:$R$7)/J1175+H$65*'key variables'!$B$25/scenario!J$65))</f>
        <v>4.5405000683044167E-62</v>
      </c>
      <c r="S1175" s="10">
        <f ca="1">IF(IF($A1175&gt;='key variables'!$B$26,N1175*SUMPRODUCT(Z1175:AC1175,'control variables'!$O$6:$R$6)/J1175+I$65*'key variables'!$B$25/scenario!J$65,N1175*SUMPRODUCT(Z1175:AC1175,'control variables'!$O$7:$R$7)/J1175+I$65*'key variables'!$B$25/scenario!J$65)&lt;'key variables'!$B$28,0,IF($A1175&gt;='key variables'!$B$26,N1175*SUMPRODUCT(Z1175:AC1175,'control variables'!$O$6:$R$6)/J1175+I$65*'key variables'!$B$25/scenario!J$65,N1175*SUMPRODUCT(Z1175:AC1175,'control variables'!$O$7:$R$7)/J1175+I$65*'key variables'!$B$25/scenario!J$65))</f>
        <v>2.0409323049118451E-62</v>
      </c>
      <c r="T1175" s="10">
        <f t="shared" ca="1" si="886"/>
        <v>9.4106623727172278E-62</v>
      </c>
      <c r="U1175" s="82">
        <f ca="1">SUMPRODUCT(P1145:P1174,'control variables'!AD$7:AD$36)</f>
        <v>2.7844686686985632E-62</v>
      </c>
      <c r="V1175" s="82">
        <f ca="1">SUMPRODUCT(Q1145:Q1174,'control variables'!AE$7:AE$36)</f>
        <v>3.2140223313456785E-62</v>
      </c>
      <c r="W1175" s="82">
        <f ca="1">SUMPRODUCT(R1145:R1174,'control variables'!AF$7:AF$36)</f>
        <v>9.6267001269703628E-62</v>
      </c>
      <c r="X1175" s="82">
        <f ca="1">SUMPRODUCT(S1145:S1174,'control variables'!AG$7:AG$36)</f>
        <v>4.3271540542383087E-62</v>
      </c>
      <c r="Y1175" s="82">
        <f t="shared" ca="1" si="880"/>
        <v>1.9952345181252914E-61</v>
      </c>
      <c r="Z1175" s="10">
        <f ca="1">IF($A1175&gt;='key variables'!$B$26,SUMPRODUCT(P1145:P1174,'control variables'!V$7:V$36)*$E1175,SUMPRODUCT(P1145:P1174,'control variables'!Z$7:Z$36)*$E1175)</f>
        <v>6.794385436826325E-62</v>
      </c>
      <c r="AA1175" s="10">
        <f ca="1">IF($A1175&gt;='key variables'!$B$26,SUMPRODUCT(Q1145:Q1174,'control variables'!W$7:W$36)*$E1175,SUMPRODUCT(Q1145:Q1174,'control variables'!AA$7:AA$36)*$E1175)</f>
        <v>7.8425398594756839E-62</v>
      </c>
      <c r="AB1175" s="10">
        <f ca="1">IF($A1175&gt;='key variables'!$B$26,SUMPRODUCT(R1145:R1174,'control variables'!X$7:X$36)*$E1175,SUMPRODUCT(R1145:R1174,'control variables'!AB$7:AB$36)*$E1175)</f>
        <v>2.3490122867122249E-61</v>
      </c>
      <c r="AC1175" s="10">
        <f ca="1">IF($A1175&gt;='key variables'!$B$26,SUMPRODUCT(S1145:S1174,'control variables'!Y$7:Y$36)*$E1175,SUMPRODUCT(S1145:S1174,'control variables'!AC$7:AC$36)*$E1175)</f>
        <v>1.0558693951030245E-61</v>
      </c>
      <c r="AD1175" s="10">
        <f t="shared" ca="1" si="881"/>
        <v>4.8685742114454504E-61</v>
      </c>
      <c r="AE1175" s="82">
        <f ca="1">SUMPRODUCT(P1145:P1174,'control variables'!AL$7:AL$36)</f>
        <v>9.2508996790640117E-62</v>
      </c>
      <c r="AF1175" s="82">
        <f ca="1">SUMPRODUCT(Q1145:Q1174,'control variables'!AM$7:AM$36)</f>
        <v>1.0650095118358719E-61</v>
      </c>
      <c r="AG1175" s="82">
        <f ca="1">SUMPRODUCT(R1145:R1174,'control variables'!AN$7:AN$36)</f>
        <v>3.0366220149335606E-61</v>
      </c>
      <c r="AH1175" s="82">
        <f ca="1">SUMPRODUCT(S1145:S1174,'control variables'!AO$7:AO$36)</f>
        <v>1.3148272115058554E-61</v>
      </c>
      <c r="AI1175" s="82">
        <f t="shared" ca="1" si="844"/>
        <v>6.3415487061816897E-61</v>
      </c>
      <c r="AJ1175" s="10">
        <f ca="1">SUMPRODUCT(P1145:P1174,'control variables'!AP$7:AP$36)</f>
        <v>8.8392706242374668E-65</v>
      </c>
      <c r="AK1175" s="10">
        <f ca="1">SUMPRODUCT(Q1145:Q1174,'control variables'!AQ$7:AQ$36)</f>
        <v>2.5507212110583282E-64</v>
      </c>
      <c r="AL1175" s="10">
        <f ca="1">SUMPRODUCT(R1145:R1174,'control variables'!AR$7:AR$36)</f>
        <v>9.1679617656223049E-63</v>
      </c>
      <c r="AM1175" s="10">
        <f ca="1">SUMPRODUCT(S1145:S1174,'control variables'!AS$7:AS$36)</f>
        <v>6.8682557193318961E-63</v>
      </c>
      <c r="AN1175" s="10">
        <f t="shared" ca="1" si="866"/>
        <v>1.6379682312302407E-62</v>
      </c>
      <c r="AO1175" s="82">
        <f ca="1">SUMPRODUCT(P1145:P1174,'control variables'!AX$7:AX$36)</f>
        <v>1.2020059114888516E-64</v>
      </c>
      <c r="AP1175" s="82">
        <f ca="1">SUMPRODUCT(Q1145:Q1174,'control variables'!AY$7:AY$36)</f>
        <v>2.7748732714168745E-64</v>
      </c>
      <c r="AQ1175" s="82">
        <f ca="1">SUMPRODUCT(R1145:R1174,'control variables'!AZ$7:AZ$36)</f>
        <v>2.4934057813242772E-63</v>
      </c>
      <c r="AR1175" s="82">
        <f ca="1">SUMPRODUCT(S1145:S1174,'control variables'!BA$7:BA$36)</f>
        <v>1.8679559269555091E-63</v>
      </c>
      <c r="AS1175" s="82">
        <f t="shared" ca="1" si="867"/>
        <v>4.7590496265703589E-63</v>
      </c>
      <c r="AT1175" s="10">
        <f ca="1">SUMPRODUCT(P1145:P1174,'control variables'!AT$7:AT$36)</f>
        <v>-1.0608171226551382E-64</v>
      </c>
      <c r="AU1175" s="10">
        <f ca="1">SUMPRODUCT(Q1145:Q1174,'control variables'!AU$7:AU$36)</f>
        <v>1.1507532057283711E-64</v>
      </c>
      <c r="AV1175" s="10">
        <f ca="1">SUMPRODUCT(R1145:R1174,'control variables'!AV$7:AV$36)</f>
        <v>4.9552355210411772E-62</v>
      </c>
      <c r="AW1175" s="10">
        <f ca="1">SUMPRODUCT(S1145:S1174,'control variables'!AW$7:AW$36)</f>
        <v>3.7122563965794933E-62</v>
      </c>
      <c r="AX1175" s="10">
        <f t="shared" ca="1" si="845"/>
        <v>8.6683912784514023E-62</v>
      </c>
      <c r="AY1175" s="82">
        <f ca="1">SUMPRODUCT(P1145:P1174,'control variables'!BB$7:BB$36)</f>
        <v>3.8448938673830795E-64</v>
      </c>
      <c r="AZ1175" s="82">
        <f ca="1">SUMPRODUCT(Q1145:Q1174,'control variables'!BC$7:BC$36)</f>
        <v>9.8044725053361405E-64</v>
      </c>
      <c r="BA1175" s="82">
        <f ca="1">SUMPRODUCT(R1145:R1174,'control variables'!BD$7:BD$36)</f>
        <v>6.8634321236863278E-63</v>
      </c>
      <c r="BB1175" s="82">
        <f ca="1">SUMPRODUCT(S1145:S1174,'control variables'!BE$7:BE$36)</f>
        <v>9.7534269947341802E-64</v>
      </c>
      <c r="BC1175" s="82">
        <f t="shared" ca="1" si="868"/>
        <v>9.2037114604316672E-63</v>
      </c>
      <c r="BD1175" s="10">
        <f ca="1">SUMPRODUCT(P1145:P1174,'control variables'!BF$7:BF$36)</f>
        <v>8.0431830736412592E-65</v>
      </c>
      <c r="BE1175" s="10">
        <f ca="1">SUMPRODUCT(Q1145:Q1174,'control variables'!BG$7:BG$36)</f>
        <v>9.2839866737904812E-65</v>
      </c>
      <c r="BF1175" s="10">
        <f ca="1">SUMPRODUCT(R1145:R1174,'control variables'!BH$7:BH$36)</f>
        <v>2.7807571471959851E-63</v>
      </c>
      <c r="BG1175" s="10">
        <f ca="1">SUMPRODUCT(S1145:S1174,'control variables'!BI$7:BI$36)</f>
        <v>6.2496828636170034E-63</v>
      </c>
      <c r="BH1175" s="10">
        <f t="shared" ca="1" si="869"/>
        <v>9.203711708287306E-63</v>
      </c>
      <c r="BI1175" s="82">
        <f t="shared" ca="1" si="846"/>
        <v>9.2787404465112916E-62</v>
      </c>
      <c r="BJ1175" s="82">
        <f t="shared" ca="1" si="847"/>
        <v>1.0759647375469364E-61</v>
      </c>
      <c r="BK1175" s="82">
        <f t="shared" ca="1" si="848"/>
        <v>3.6007798882745419E-61</v>
      </c>
      <c r="BL1175" s="82">
        <f t="shared" ca="1" si="849"/>
        <v>1.695806278158539E-61</v>
      </c>
      <c r="BM1175" s="82">
        <f t="shared" ca="1" si="839"/>
        <v>7.3004249486311463E-61</v>
      </c>
      <c r="BN1175" s="10">
        <f ca="1">BN1174+BI1175-INDIRECT(ADDRESS(MAX($D1175-'key variables'!$B$9*30,34),scenario!BI$4),TRUE)</f>
        <v>9439390.0751690175</v>
      </c>
      <c r="BO1175" s="10">
        <f ca="1">BO1174+BJ1175-INDIRECT(ADDRESS(MAX($D1175-'key variables'!$B$9*30,34),scenario!BJ$4),TRUE)</f>
        <v>10895583.360992203</v>
      </c>
      <c r="BP1175" s="10">
        <f ca="1">BP1174+BK1175-INDIRECT(ADDRESS(MAX($D1175-'key variables'!$B$9*30,34),scenario!BK$4),TRUE)</f>
        <v>32531162.537994072</v>
      </c>
      <c r="BQ1175" s="10">
        <f ca="1">BQ1174+BL1175-INDIRECT(ADDRESS(MAX($D1175-'key variables'!$B$9*30,34),scenario!BL$4),TRUE)</f>
        <v>14415841.516535141</v>
      </c>
      <c r="BR1175" s="10">
        <f t="shared" ca="1" si="870"/>
        <v>67281977.490690395</v>
      </c>
      <c r="BS1175" s="82">
        <f t="shared" ca="1" si="851"/>
        <v>-2.3433848477536824E-9</v>
      </c>
      <c r="BT1175" s="82">
        <f t="shared" ca="1" si="852"/>
        <v>-3.4288309057018498E-10</v>
      </c>
      <c r="BU1175" s="82">
        <f t="shared" ca="1" si="853"/>
        <v>-4.2578247660364599E-9</v>
      </c>
      <c r="BV1175" s="82">
        <f t="shared" ca="1" si="854"/>
        <v>-2.9943922343414556E-9</v>
      </c>
      <c r="BW1175" s="82">
        <f t="shared" ca="1" si="871"/>
        <v>-9.9384849387017825E-9</v>
      </c>
      <c r="BX1175" s="10">
        <f t="shared" ca="1" si="855"/>
        <v>-1.8625994260191893E-12</v>
      </c>
      <c r="BY1175" s="10">
        <f t="shared" ca="1" si="856"/>
        <v>2.8902850229962428E-12</v>
      </c>
      <c r="BZ1175" s="10">
        <f t="shared" ca="1" si="857"/>
        <v>-3.5034723983035463E-11</v>
      </c>
      <c r="CA1175" s="10">
        <f t="shared" ca="1" si="858"/>
        <v>-2.0257049910634696E-11</v>
      </c>
      <c r="CB1175" s="10">
        <v>0</v>
      </c>
      <c r="CC1175" s="82">
        <f t="shared" ca="1" si="859"/>
        <v>3.9725652202851362E-13</v>
      </c>
      <c r="CD1175" s="82">
        <f t="shared" ca="1" si="860"/>
        <v>3.4270724516460853E-13</v>
      </c>
      <c r="CE1175" s="82">
        <f t="shared" ca="1" si="861"/>
        <v>1.8915613015532971E-10</v>
      </c>
      <c r="CF1175" s="82">
        <f t="shared" ca="1" si="862"/>
        <v>3.7028113764059381E-11</v>
      </c>
      <c r="CG1175" s="82">
        <f t="shared" ca="1" si="872"/>
        <v>2.269242076865822E-10</v>
      </c>
      <c r="CH1175" s="13" t="str">
        <f t="shared" ca="1" si="873"/>
        <v/>
      </c>
      <c r="CI1175" s="81">
        <f t="shared" ca="1" si="882"/>
        <v>0.1131775965863165</v>
      </c>
      <c r="CJ1175" s="81">
        <f t="shared" ca="1" si="883"/>
        <v>0.13063724757458739</v>
      </c>
      <c r="CK1175" s="81">
        <f t="shared" ca="1" si="884"/>
        <v>0.39004625943939081</v>
      </c>
      <c r="CL1175" s="81">
        <f t="shared" ca="1" si="885"/>
        <v>0.17284488538116416</v>
      </c>
      <c r="CM1175" s="89">
        <f t="shared" ca="1" si="874"/>
        <v>0.80670598898145884</v>
      </c>
    </row>
    <row r="1176" spans="1:91" x14ac:dyDescent="0.3">
      <c r="A1176">
        <v>1111</v>
      </c>
      <c r="B1176" s="3">
        <f t="shared" si="887"/>
        <v>3.2749999999999999</v>
      </c>
      <c r="C1176" s="3">
        <f t="shared" si="875"/>
        <v>37.033333333333331</v>
      </c>
      <c r="D1176" s="4">
        <f t="shared" ca="1" si="863"/>
        <v>1176</v>
      </c>
      <c r="E1176" s="58">
        <f>(0.5*(COS(B1176*2*PI())+1)*('key variables'!$B$4-'key variables'!$B$6)+'key variables'!$B$6)/'key variables'!$B$4</f>
        <v>1</v>
      </c>
      <c r="F1176" s="10">
        <f t="shared" ca="1" si="876"/>
        <v>11689222.907461114</v>
      </c>
      <c r="G1176" s="10">
        <f t="shared" ca="1" si="877"/>
        <v>13492492.798713122</v>
      </c>
      <c r="H1176" s="10">
        <f t="shared" ca="1" si="878"/>
        <v>40309474.521088287</v>
      </c>
      <c r="I1176" s="10">
        <f t="shared" ca="1" si="879"/>
        <v>17912154.249750931</v>
      </c>
      <c r="J1176" s="10">
        <f t="shared" ca="1" si="864"/>
        <v>83403344.477013454</v>
      </c>
      <c r="K1176" s="82">
        <f t="shared" ca="1" si="840"/>
        <v>2249832.832292099</v>
      </c>
      <c r="L1176" s="82">
        <f t="shared" ca="1" si="841"/>
        <v>2596909.4377209195</v>
      </c>
      <c r="M1176" s="82">
        <f t="shared" ca="1" si="842"/>
        <v>7778311.98309422</v>
      </c>
      <c r="N1176" s="82">
        <f t="shared" ca="1" si="843"/>
        <v>3496312.733215793</v>
      </c>
      <c r="O1176" s="82">
        <f t="shared" ca="1" si="865"/>
        <v>16121366.986323033</v>
      </c>
      <c r="P1176" s="10">
        <f ca="1">IF(IF($A1176&gt;='key variables'!$B$26,K1176*SUMPRODUCT(Z1176:AC1176,'control variables'!$O$3:$R$3)/J1176+F$65*'key variables'!$B$25/scenario!J$65,K1176*SUMPRODUCT(Z1176:AC1176,'control variables'!$O$7:$R$7)/J1176+F$65*'key variables'!$B$25/scenario!J$65)&lt;'key variables'!$B$28,0,IF($A1176&gt;='key variables'!$B$26,K1176*SUMPRODUCT(Z1176:AC1176,'control variables'!$O$3:$R$3)/J1176+F$65*'key variables'!$B$25/scenario!J$65,K1176*SUMPRODUCT(Z1176:AC1176,'control variables'!$O$7:$R$7)/J1176+F$65*'key variables'!$B$25/scenario!J$65))</f>
        <v>1.1300400272053128E-62</v>
      </c>
      <c r="Q1176" s="10">
        <f ca="1">IF(IF($A1176&gt;='key variables'!$B$26,L1176*SUMPRODUCT(Z1176:AC1176,'control variables'!$O$4:$R$4)/J1176+G$65*'key variables'!$B$25/scenario!J$65,L1176*SUMPRODUCT(Z1176:AC1176,'control variables'!$O$7:$R$7)/J1176+G$65*'key variables'!$B$25/scenario!J$65)&lt;'key variables'!$B$28,0,IF($A1176&gt;='key variables'!$B$26,L1176*SUMPRODUCT(Z1176:AC1176,'control variables'!$O$4:$R$4)/J1176+G$65*'key variables'!$B$25/scenario!J$65,L1176*SUMPRODUCT(Z1176:AC1176,'control variables'!$O$7:$R$7)/J1176+G$65*'key variables'!$B$25/scenario!J$65))</f>
        <v>1.3043687377706812E-62</v>
      </c>
      <c r="R1176" s="10">
        <f ca="1">IF(IF($A1176&gt;='key variables'!$B$26,M1176*SUMPRODUCT(Z1176:AC1176,'control variables'!$O$5:$R$5)/J1176+H$65*'key variables'!$B$25/scenario!J$65,M1176*SUMPRODUCT(Z1176:AC1176,'control variables'!$O$7:$R$7)/J1176+H$65*'key variables'!$B$25/scenario!J$65)&lt;'key variables'!$B$28,0,IF($A1176&gt;='key variables'!$B$26,M1176*SUMPRODUCT(Z1176:AC1176,'control variables'!$O$5:$R$5)/J1176+H$65*'key variables'!$B$25/scenario!J$65,M1176*SUMPRODUCT(Z1176:AC1176,'control variables'!$O$7:$R$7)/J1176+H$65*'key variables'!$B$25/scenario!J$65))</f>
        <v>3.9068697722009293E-62</v>
      </c>
      <c r="S1176" s="10">
        <f ca="1">IF(IF($A1176&gt;='key variables'!$B$26,N1176*SUMPRODUCT(Z1176:AC1176,'control variables'!$O$6:$R$6)/J1176+I$65*'key variables'!$B$25/scenario!J$65,N1176*SUMPRODUCT(Z1176:AC1176,'control variables'!$O$7:$R$7)/J1176+I$65*'key variables'!$B$25/scenario!J$65)&lt;'key variables'!$B$28,0,IF($A1176&gt;='key variables'!$B$26,N1176*SUMPRODUCT(Z1176:AC1176,'control variables'!$O$6:$R$6)/J1176+I$65*'key variables'!$B$25/scenario!J$65,N1176*SUMPRODUCT(Z1176:AC1176,'control variables'!$O$7:$R$7)/J1176+I$65*'key variables'!$B$25/scenario!J$65))</f>
        <v>1.7561186233273424E-62</v>
      </c>
      <c r="T1176" s="10">
        <f t="shared" ca="1" si="886"/>
        <v>8.0973971605042665E-62</v>
      </c>
      <c r="U1176" s="82">
        <f ca="1">SUMPRODUCT(P1146:P1175,'control variables'!AD$7:AD$36)</f>
        <v>2.3958939125049758E-62</v>
      </c>
      <c r="V1176" s="82">
        <f ca="1">SUMPRODUCT(Q1146:Q1175,'control variables'!AE$7:AE$36)</f>
        <v>2.7655030293177222E-62</v>
      </c>
      <c r="W1176" s="82">
        <f ca="1">SUMPRODUCT(R1146:R1175,'control variables'!AF$7:AF$36)</f>
        <v>8.2832866790702111E-62</v>
      </c>
      <c r="X1176" s="82">
        <f ca="1">SUMPRODUCT(S1146:S1175,'control variables'!AG$7:AG$36)</f>
        <v>3.7232963593971504E-62</v>
      </c>
      <c r="Y1176" s="82">
        <f t="shared" ca="1" si="880"/>
        <v>1.7167979980290059E-61</v>
      </c>
      <c r="Z1176" s="10">
        <f ca="1">IF($A1176&gt;='key variables'!$B$26,SUMPRODUCT(P1146:P1175,'control variables'!V$7:V$36)*$E1176,SUMPRODUCT(P1146:P1175,'control variables'!Z$7:Z$36)*$E1176)</f>
        <v>5.8462236944160506E-62</v>
      </c>
      <c r="AA1176" s="10">
        <f ca="1">IF($A1176&gt;='key variables'!$B$26,SUMPRODUCT(Q1146:Q1175,'control variables'!W$7:W$36)*$E1176,SUMPRODUCT(Q1146:Q1175,'control variables'!AA$7:AA$36)*$E1176)</f>
        <v>6.7481073567538671E-62</v>
      </c>
      <c r="AB1176" s="10">
        <f ca="1">IF($A1176&gt;='key variables'!$B$26,SUMPRODUCT(R1146:R1175,'control variables'!X$7:X$36)*$E1176,SUMPRODUCT(R1146:R1175,'control variables'!AB$7:AB$36)*$E1176)</f>
        <v>2.0212058054018917E-61</v>
      </c>
      <c r="AC1176" s="10">
        <f ca="1">IF($A1176&gt;='key variables'!$B$26,SUMPRODUCT(S1146:S1175,'control variables'!Y$7:Y$36)*$E1176,SUMPRODUCT(S1146:S1175,'control variables'!AC$7:AC$36)*$E1176)</f>
        <v>9.0852200441890114E-62</v>
      </c>
      <c r="AD1176" s="10">
        <f t="shared" ca="1" si="881"/>
        <v>4.1891609149377846E-61</v>
      </c>
      <c r="AE1176" s="82">
        <f ca="1">SUMPRODUCT(P1146:P1175,'control variables'!AL$7:AL$36)</f>
        <v>7.9599294743090231E-62</v>
      </c>
      <c r="AF1176" s="82">
        <f ca="1">SUMPRODUCT(Q1146:Q1175,'control variables'!AM$7:AM$36)</f>
        <v>9.1638661079281639E-62</v>
      </c>
      <c r="AG1176" s="82">
        <f ca="1">SUMPRODUCT(R1146:R1175,'control variables'!AN$7:AN$36)</f>
        <v>2.6128590642603212E-61</v>
      </c>
      <c r="AH1176" s="82">
        <f ca="1">SUMPRODUCT(S1146:S1175,'control variables'!AO$7:AO$36)</f>
        <v>1.1313420572676588E-61</v>
      </c>
      <c r="AI1176" s="82">
        <f t="shared" ca="1" si="844"/>
        <v>5.4565806797516987E-61</v>
      </c>
      <c r="AJ1176" s="10">
        <f ca="1">SUMPRODUCT(P1146:P1175,'control variables'!AP$7:AP$36)</f>
        <v>7.6057435724327997E-65</v>
      </c>
      <c r="AK1176" s="10">
        <f ca="1">SUMPRODUCT(Q1146:Q1175,'control variables'!AQ$7:AQ$36)</f>
        <v>2.1947660933560866E-64</v>
      </c>
      <c r="AL1176" s="10">
        <f ca="1">SUMPRODUCT(R1146:R1175,'control variables'!AR$7:AR$36)</f>
        <v>7.8885656108313572E-63</v>
      </c>
      <c r="AM1176" s="10">
        <f ca="1">SUMPRODUCT(S1146:S1175,'control variables'!AS$7:AS$36)</f>
        <v>5.909785321867525E-63</v>
      </c>
      <c r="AN1176" s="10">
        <f t="shared" ca="1" si="866"/>
        <v>1.409388497775882E-62</v>
      </c>
      <c r="AO1176" s="82">
        <f ca="1">SUMPRODUCT(P1146:P1175,'control variables'!AX$7:AX$36)</f>
        <v>1.0342650569227503E-64</v>
      </c>
      <c r="AP1176" s="82">
        <f ca="1">SUMPRODUCT(Q1146:Q1175,'control variables'!AY$7:AY$36)</f>
        <v>2.387637560334919E-64</v>
      </c>
      <c r="AQ1176" s="82">
        <f ca="1">SUMPRODUCT(R1146:R1175,'control variables'!AZ$7:AZ$36)</f>
        <v>2.1454490761685299E-63</v>
      </c>
      <c r="AR1176" s="82">
        <f ca="1">SUMPRODUCT(S1146:S1175,'control variables'!BA$7:BA$36)</f>
        <v>1.6072812326927955E-63</v>
      </c>
      <c r="AS1176" s="82">
        <f t="shared" ca="1" si="867"/>
        <v>4.094920570587092E-63</v>
      </c>
      <c r="AT1176" s="10">
        <f ca="1">SUMPRODUCT(P1146:P1175,'control variables'!AT$7:AT$36)</f>
        <v>-9.1277927276460075E-65</v>
      </c>
      <c r="AU1176" s="10">
        <f ca="1">SUMPRODUCT(Q1146:Q1175,'control variables'!AU$7:AU$36)</f>
        <v>9.9016470588941044E-65</v>
      </c>
      <c r="AV1176" s="10">
        <f ca="1">SUMPRODUCT(R1146:R1175,'control variables'!AV$7:AV$36)</f>
        <v>4.2637285717565477E-62</v>
      </c>
      <c r="AW1176" s="10">
        <f ca="1">SUMPRODUCT(S1146:S1175,'control variables'!AW$7:AW$36)</f>
        <v>3.1942081454195457E-62</v>
      </c>
      <c r="AX1176" s="10">
        <f t="shared" ca="1" si="845"/>
        <v>7.4587105715073418E-62</v>
      </c>
      <c r="AY1176" s="82">
        <f ca="1">SUMPRODUCT(P1146:P1175,'control variables'!BB$7:BB$36)</f>
        <v>3.3083359545921639E-64</v>
      </c>
      <c r="AZ1176" s="82">
        <f ca="1">SUMPRODUCT(Q1146:Q1175,'control variables'!BC$7:BC$36)</f>
        <v>8.436250784547888E-64</v>
      </c>
      <c r="BA1176" s="82">
        <f ca="1">SUMPRODUCT(R1146:R1175,'control variables'!BD$7:BD$36)</f>
        <v>5.9056348627248097E-63</v>
      </c>
      <c r="BB1176" s="82">
        <f ca="1">SUMPRODUCT(S1146:S1175,'control variables'!BE$7:BE$36)</f>
        <v>8.3923287144284538E-64</v>
      </c>
      <c r="BC1176" s="82">
        <f t="shared" ca="1" si="868"/>
        <v>7.9193264080816595E-63</v>
      </c>
      <c r="BD1176" s="10">
        <f ca="1">SUMPRODUCT(P1146:P1175,'control variables'!BF$7:BF$36)</f>
        <v>6.920750655207435E-65</v>
      </c>
      <c r="BE1176" s="10">
        <f ca="1">SUMPRODUCT(Q1146:Q1175,'control variables'!BG$7:BG$36)</f>
        <v>7.9883991533323039E-65</v>
      </c>
      <c r="BF1176" s="10">
        <f ca="1">SUMPRODUCT(R1146:R1175,'control variables'!BH$7:BH$36)</f>
        <v>2.3927003366985316E-63</v>
      </c>
      <c r="BG1176" s="10">
        <f ca="1">SUMPRODUCT(S1146:S1175,'control variables'!BI$7:BI$36)</f>
        <v>5.3775347865649227E-63</v>
      </c>
      <c r="BH1176" s="10">
        <f t="shared" ca="1" si="869"/>
        <v>7.9193266213488517E-63</v>
      </c>
      <c r="BI1176" s="82">
        <f t="shared" ca="1" si="846"/>
        <v>7.9838850411272982E-62</v>
      </c>
      <c r="BJ1176" s="82">
        <f t="shared" ca="1" si="847"/>
        <v>9.2581302628325356E-62</v>
      </c>
      <c r="BK1176" s="82">
        <f t="shared" ca="1" si="848"/>
        <v>3.0982882700632239E-61</v>
      </c>
      <c r="BL1176" s="82">
        <f t="shared" ca="1" si="849"/>
        <v>1.459155200524042E-61</v>
      </c>
      <c r="BM1176" s="82">
        <f t="shared" ca="1" si="839"/>
        <v>6.2816450009832494E-61</v>
      </c>
      <c r="BN1176" s="10">
        <f ca="1">BN1175+BI1176-INDIRECT(ADDRESS(MAX($D1176-'key variables'!$B$9*30,34),scenario!BI$4),TRUE)</f>
        <v>9439390.0751690175</v>
      </c>
      <c r="BO1176" s="10">
        <f ca="1">BO1175+BJ1176-INDIRECT(ADDRESS(MAX($D1176-'key variables'!$B$9*30,34),scenario!BJ$4),TRUE)</f>
        <v>10895583.360992203</v>
      </c>
      <c r="BP1176" s="10">
        <f ca="1">BP1175+BK1176-INDIRECT(ADDRESS(MAX($D1176-'key variables'!$B$9*30,34),scenario!BK$4),TRUE)</f>
        <v>32531162.537994072</v>
      </c>
      <c r="BQ1176" s="10">
        <f ca="1">BQ1175+BL1176-INDIRECT(ADDRESS(MAX($D1176-'key variables'!$B$9*30,34),scenario!BL$4),TRUE)</f>
        <v>14415841.516535141</v>
      </c>
      <c r="BR1176" s="10">
        <f t="shared" ca="1" si="870"/>
        <v>67281977.490690395</v>
      </c>
      <c r="BS1176" s="82">
        <f t="shared" ca="1" si="851"/>
        <v>-2.3433848477536824E-9</v>
      </c>
      <c r="BT1176" s="82">
        <f t="shared" ca="1" si="852"/>
        <v>-3.4288309057018498E-10</v>
      </c>
      <c r="BU1176" s="82">
        <f t="shared" ca="1" si="853"/>
        <v>-4.2578247660364599E-9</v>
      </c>
      <c r="BV1176" s="82">
        <f t="shared" ca="1" si="854"/>
        <v>-2.9943922343414556E-9</v>
      </c>
      <c r="BW1176" s="82">
        <f t="shared" ca="1" si="871"/>
        <v>-9.9384849387017825E-9</v>
      </c>
      <c r="BX1176" s="10">
        <f t="shared" ca="1" si="855"/>
        <v>-1.8625994260191893E-12</v>
      </c>
      <c r="BY1176" s="10">
        <f t="shared" ca="1" si="856"/>
        <v>2.8902850229962428E-12</v>
      </c>
      <c r="BZ1176" s="10">
        <f t="shared" ca="1" si="857"/>
        <v>-3.5034723983035463E-11</v>
      </c>
      <c r="CA1176" s="10">
        <f t="shared" ca="1" si="858"/>
        <v>-2.0257049910634696E-11</v>
      </c>
      <c r="CB1176" s="10">
        <v>0</v>
      </c>
      <c r="CC1176" s="82">
        <f t="shared" ca="1" si="859"/>
        <v>3.9725652202851362E-13</v>
      </c>
      <c r="CD1176" s="82">
        <f t="shared" ca="1" si="860"/>
        <v>3.4270724516460853E-13</v>
      </c>
      <c r="CE1176" s="82">
        <f t="shared" ca="1" si="861"/>
        <v>1.8915613015532971E-10</v>
      </c>
      <c r="CF1176" s="82">
        <f t="shared" ca="1" si="862"/>
        <v>3.7028113764059381E-11</v>
      </c>
      <c r="CG1176" s="82">
        <f t="shared" ca="1" si="872"/>
        <v>2.269242076865822E-10</v>
      </c>
      <c r="CH1176" s="13" t="str">
        <f t="shared" ca="1" si="873"/>
        <v/>
      </c>
      <c r="CI1176" s="81">
        <f t="shared" ca="1" si="882"/>
        <v>0.1131775965863165</v>
      </c>
      <c r="CJ1176" s="81">
        <f t="shared" ca="1" si="883"/>
        <v>0.13063724757458739</v>
      </c>
      <c r="CK1176" s="81">
        <f t="shared" ca="1" si="884"/>
        <v>0.39004625943939081</v>
      </c>
      <c r="CL1176" s="81">
        <f t="shared" ca="1" si="885"/>
        <v>0.17284488538116416</v>
      </c>
      <c r="CM1176" s="89">
        <f t="shared" ca="1" si="874"/>
        <v>0.80670598898145884</v>
      </c>
    </row>
    <row r="1177" spans="1:91" x14ac:dyDescent="0.3">
      <c r="A1177">
        <v>1112</v>
      </c>
      <c r="B1177" s="3">
        <f t="shared" si="887"/>
        <v>3.2777777777777777</v>
      </c>
      <c r="C1177" s="3">
        <f t="shared" si="875"/>
        <v>37.06666666666667</v>
      </c>
      <c r="D1177" s="4">
        <f t="shared" ca="1" si="863"/>
        <v>1177</v>
      </c>
      <c r="E1177" s="58">
        <f>(0.5*(COS(B1177*2*PI())+1)*('key variables'!$B$4-'key variables'!$B$6)+'key variables'!$B$6)/'key variables'!$B$4</f>
        <v>1</v>
      </c>
      <c r="F1177" s="10">
        <f t="shared" ca="1" si="876"/>
        <v>11689222.907461114</v>
      </c>
      <c r="G1177" s="10">
        <f t="shared" ca="1" si="877"/>
        <v>13492492.798713122</v>
      </c>
      <c r="H1177" s="10">
        <f t="shared" ca="1" si="878"/>
        <v>40309474.521088287</v>
      </c>
      <c r="I1177" s="10">
        <f t="shared" ca="1" si="879"/>
        <v>17912154.249750931</v>
      </c>
      <c r="J1177" s="10">
        <f t="shared" ca="1" si="864"/>
        <v>83403344.477013454</v>
      </c>
      <c r="K1177" s="82">
        <f t="shared" ca="1" si="840"/>
        <v>2249832.832292099</v>
      </c>
      <c r="L1177" s="82">
        <f t="shared" ca="1" si="841"/>
        <v>2596909.4377209195</v>
      </c>
      <c r="M1177" s="82">
        <f t="shared" ca="1" si="842"/>
        <v>7778311.98309422</v>
      </c>
      <c r="N1177" s="82">
        <f t="shared" ca="1" si="843"/>
        <v>3496312.733215793</v>
      </c>
      <c r="O1177" s="82">
        <f t="shared" ca="1" si="865"/>
        <v>16121366.986323033</v>
      </c>
      <c r="P1177" s="10">
        <f ca="1">IF(IF($A1177&gt;='key variables'!$B$26,K1177*SUMPRODUCT(Z1177:AC1177,'control variables'!$O$3:$R$3)/J1177+F$65*'key variables'!$B$25/scenario!J$65,K1177*SUMPRODUCT(Z1177:AC1177,'control variables'!$O$7:$R$7)/J1177+F$65*'key variables'!$B$25/scenario!J$65)&lt;'key variables'!$B$28,0,IF($A1177&gt;='key variables'!$B$26,K1177*SUMPRODUCT(Z1177:AC1177,'control variables'!$O$3:$R$3)/J1177+F$65*'key variables'!$B$25/scenario!J$65,K1177*SUMPRODUCT(Z1177:AC1177,'control variables'!$O$7:$R$7)/J1177+F$65*'key variables'!$B$25/scenario!J$65))</f>
        <v>9.723420674485839E-63</v>
      </c>
      <c r="Q1177" s="10">
        <f ca="1">IF(IF($A1177&gt;='key variables'!$B$26,L1177*SUMPRODUCT(Z1177:AC1177,'control variables'!$O$4:$R$4)/J1177+G$65*'key variables'!$B$25/scenario!J$65,L1177*SUMPRODUCT(Z1177:AC1177,'control variables'!$O$7:$R$7)/J1177+G$65*'key variables'!$B$25/scenario!J$65)&lt;'key variables'!$B$28,0,IF($A1177&gt;='key variables'!$B$26,L1177*SUMPRODUCT(Z1177:AC1177,'control variables'!$O$4:$R$4)/J1177+G$65*'key variables'!$B$25/scenario!J$65,L1177*SUMPRODUCT(Z1177:AC1177,'control variables'!$O$7:$R$7)/J1177+G$65*'key variables'!$B$25/scenario!J$65))</f>
        <v>1.1223430716306939E-62</v>
      </c>
      <c r="R1177" s="10">
        <f ca="1">IF(IF($A1177&gt;='key variables'!$B$26,M1177*SUMPRODUCT(Z1177:AC1177,'control variables'!$O$5:$R$5)/J1177+H$65*'key variables'!$B$25/scenario!J$65,M1177*SUMPRODUCT(Z1177:AC1177,'control variables'!$O$7:$R$7)/J1177+H$65*'key variables'!$B$25/scenario!J$65)&lt;'key variables'!$B$28,0,IF($A1177&gt;='key variables'!$B$26,M1177*SUMPRODUCT(Z1177:AC1177,'control variables'!$O$5:$R$5)/J1177+H$65*'key variables'!$B$25/scenario!J$65,M1177*SUMPRODUCT(Z1177:AC1177,'control variables'!$O$7:$R$7)/J1177+H$65*'key variables'!$B$25/scenario!J$65))</f>
        <v>3.3616630739612165E-62</v>
      </c>
      <c r="S1177" s="10">
        <f ca="1">IF(IF($A1177&gt;='key variables'!$B$26,N1177*SUMPRODUCT(Z1177:AC1177,'control variables'!$O$6:$R$6)/J1177+I$65*'key variables'!$B$25/scenario!J$65,N1177*SUMPRODUCT(Z1177:AC1177,'control variables'!$O$7:$R$7)/J1177+I$65*'key variables'!$B$25/scenario!J$65)&lt;'key variables'!$B$28,0,IF($A1177&gt;='key variables'!$B$26,N1177*SUMPRODUCT(Z1177:AC1177,'control variables'!$O$6:$R$6)/J1177+I$65*'key variables'!$B$25/scenario!J$65,N1177*SUMPRODUCT(Z1177:AC1177,'control variables'!$O$7:$R$7)/J1177+I$65*'key variables'!$B$25/scenario!J$65))</f>
        <v>1.5110509112796505E-62</v>
      </c>
      <c r="T1177" s="10">
        <f t="shared" ca="1" si="886"/>
        <v>6.9673991243201437E-62</v>
      </c>
      <c r="U1177" s="82">
        <f ca="1">SUMPRODUCT(P1147:P1176,'control variables'!AD$7:AD$36)</f>
        <v>2.061545064057543E-62</v>
      </c>
      <c r="V1177" s="82">
        <f ca="1">SUMPRODUCT(Q1147:Q1176,'control variables'!AE$7:AE$36)</f>
        <v>2.3795749427675433E-62</v>
      </c>
      <c r="W1177" s="82">
        <f ca="1">SUMPRODUCT(R1147:R1176,'control variables'!AF$7:AF$36)</f>
        <v>7.1273476168053517E-62</v>
      </c>
      <c r="X1177" s="82">
        <f ca="1">SUMPRODUCT(S1147:S1176,'control variables'!AG$7:AG$36)</f>
        <v>3.2037074728878147E-62</v>
      </c>
      <c r="Y1177" s="82">
        <f t="shared" ca="1" si="880"/>
        <v>1.4772175096518252E-61</v>
      </c>
      <c r="Z1177" s="10">
        <f ca="1">IF($A1177&gt;='key variables'!$B$26,SUMPRODUCT(P1147:P1176,'control variables'!V$7:V$36)*$E1177,SUMPRODUCT(P1147:P1176,'control variables'!Z$7:Z$36)*$E1177)</f>
        <v>5.0303786564567401E-62</v>
      </c>
      <c r="AA1177" s="10">
        <f ca="1">IF($A1177&gt;='key variables'!$B$26,SUMPRODUCT(Q1147:Q1176,'control variables'!W$7:W$36)*$E1177,SUMPRODUCT(Q1147:Q1176,'control variables'!AA$7:AA$36)*$E1177)</f>
        <v>5.8064037562086487E-62</v>
      </c>
      <c r="AB1177" s="10">
        <f ca="1">IF($A1177&gt;='key variables'!$B$26,SUMPRODUCT(R1147:R1176,'control variables'!X$7:X$36)*$E1177,SUMPRODUCT(R1147:R1176,'control variables'!AB$7:AB$36)*$E1177)</f>
        <v>1.7391449720802561E-61</v>
      </c>
      <c r="AC1177" s="10">
        <f ca="1">IF($A1177&gt;='key variables'!$B$26,SUMPRODUCT(S1147:S1176,'control variables'!Y$7:Y$36)*$E1177,SUMPRODUCT(S1147:S1176,'control variables'!AC$7:AC$36)*$E1177)</f>
        <v>7.8173705606155923E-62</v>
      </c>
      <c r="AD1177" s="10">
        <f t="shared" ca="1" si="881"/>
        <v>3.6045602694083541E-61</v>
      </c>
      <c r="AE1177" s="82">
        <f ca="1">SUMPRODUCT(P1147:P1176,'control variables'!AL$7:AL$36)</f>
        <v>6.8491151600494085E-62</v>
      </c>
      <c r="AF1177" s="82">
        <f ca="1">SUMPRODUCT(Q1147:Q1176,'control variables'!AM$7:AM$36)</f>
        <v>7.8850415053359677E-62</v>
      </c>
      <c r="AG1177" s="82">
        <f ca="1">SUMPRODUCT(R1147:R1176,'control variables'!AN$7:AN$36)</f>
        <v>2.2482325610870259E-61</v>
      </c>
      <c r="AH1177" s="82">
        <f ca="1">SUMPRODUCT(S1147:S1176,'control variables'!AO$7:AO$36)</f>
        <v>9.7346239820875386E-62</v>
      </c>
      <c r="AI1177" s="82">
        <f t="shared" ca="1" si="844"/>
        <v>4.695110625834317E-61</v>
      </c>
      <c r="AJ1177" s="10">
        <f ca="1">SUMPRODUCT(P1147:P1176,'control variables'!AP$7:AP$36)</f>
        <v>6.5443561747033971E-65</v>
      </c>
      <c r="AK1177" s="10">
        <f ca="1">SUMPRODUCT(Q1147:Q1176,'control variables'!AQ$7:AQ$36)</f>
        <v>1.8884847876208712E-64</v>
      </c>
      <c r="AL1177" s="10">
        <f ca="1">SUMPRODUCT(R1147:R1176,'control variables'!AR$7:AR$36)</f>
        <v>6.787710178912058E-63</v>
      </c>
      <c r="AM1177" s="10">
        <f ca="1">SUMPRODUCT(S1147:S1176,'control variables'!AS$7:AS$36)</f>
        <v>5.0850702096395138E-63</v>
      </c>
      <c r="AN1177" s="10">
        <f t="shared" ca="1" si="866"/>
        <v>1.2127072429060692E-62</v>
      </c>
      <c r="AO1177" s="82">
        <f ca="1">SUMPRODUCT(P1147:P1176,'control variables'!AX$7:AX$36)</f>
        <v>8.8993256834023601E-65</v>
      </c>
      <c r="AP1177" s="82">
        <f ca="1">SUMPRODUCT(Q1147:Q1176,'control variables'!AY$7:AY$36)</f>
        <v>2.0544408922181876E-64</v>
      </c>
      <c r="AQ1177" s="82">
        <f ca="1">SUMPRODUCT(R1147:R1176,'control variables'!AZ$7:AZ$36)</f>
        <v>1.8460499983230639E-63</v>
      </c>
      <c r="AR1177" s="82">
        <f ca="1">SUMPRODUCT(S1147:S1176,'control variables'!BA$7:BA$36)</f>
        <v>1.3829838936173159E-63</v>
      </c>
      <c r="AS1177" s="82">
        <f t="shared" ca="1" si="867"/>
        <v>3.5234712379962219E-63</v>
      </c>
      <c r="AT1177" s="10">
        <f ca="1">SUMPRODUCT(P1147:P1176,'control variables'!AT$7:AT$36)</f>
        <v>-7.8540021931709313E-65</v>
      </c>
      <c r="AU1177" s="10">
        <f ca="1">SUMPRODUCT(Q1147:Q1176,'control variables'!AU$7:AU$36)</f>
        <v>8.5198645540031347E-65</v>
      </c>
      <c r="AV1177" s="10">
        <f ca="1">SUMPRODUCT(R1147:R1176,'control variables'!AV$7:AV$36)</f>
        <v>3.6687219520482726E-62</v>
      </c>
      <c r="AW1177" s="10">
        <f ca="1">SUMPRODUCT(S1147:S1176,'control variables'!AW$7:AW$36)</f>
        <v>2.7484539283616489E-62</v>
      </c>
      <c r="AX1177" s="10">
        <f t="shared" ca="1" si="845"/>
        <v>6.4178417427707537E-62</v>
      </c>
      <c r="AY1177" s="82">
        <f ca="1">SUMPRODUCT(P1147:P1176,'control variables'!BB$7:BB$36)</f>
        <v>2.8466551134990675E-64</v>
      </c>
      <c r="AZ1177" s="82">
        <f ca="1">SUMPRODUCT(Q1147:Q1176,'control variables'!BC$7:BC$36)</f>
        <v>7.2589654630629043E-64</v>
      </c>
      <c r="BA1177" s="82">
        <f ca="1">SUMPRODUCT(R1147:R1176,'control variables'!BD$7:BD$36)</f>
        <v>5.0814989502800835E-63</v>
      </c>
      <c r="BB1177" s="82">
        <f ca="1">SUMPRODUCT(S1147:S1176,'control variables'!BE$7:BE$36)</f>
        <v>7.2211727517974709E-64</v>
      </c>
      <c r="BC1177" s="82">
        <f t="shared" ca="1" si="868"/>
        <v>6.8141782831160276E-63</v>
      </c>
      <c r="BD1177" s="10">
        <f ca="1">SUMPRODUCT(P1147:P1176,'control variables'!BF$7:BF$36)</f>
        <v>5.9549545488426396E-65</v>
      </c>
      <c r="BE1177" s="10">
        <f ca="1">SUMPRODUCT(Q1147:Q1176,'control variables'!BG$7:BG$36)</f>
        <v>6.8736118733468625E-65</v>
      </c>
      <c r="BF1177" s="10">
        <f ca="1">SUMPRODUCT(R1147:R1176,'control variables'!BH$7:BH$36)</f>
        <v>2.0587971542247637E-63</v>
      </c>
      <c r="BG1177" s="10">
        <f ca="1">SUMPRODUCT(S1147:S1176,'control variables'!BI$7:BI$36)</f>
        <v>4.6270956481749593E-63</v>
      </c>
      <c r="BH1177" s="10">
        <f t="shared" ca="1" si="869"/>
        <v>6.8141784666216184E-63</v>
      </c>
      <c r="BI1177" s="82">
        <f t="shared" ca="1" si="846"/>
        <v>6.8697277089912287E-62</v>
      </c>
      <c r="BJ1177" s="82">
        <f t="shared" ca="1" si="847"/>
        <v>7.9661510245206004E-62</v>
      </c>
      <c r="BK1177" s="82">
        <f t="shared" ca="1" si="848"/>
        <v>2.665919745794654E-61</v>
      </c>
      <c r="BL1177" s="82">
        <f t="shared" ca="1" si="849"/>
        <v>1.2555289637967161E-61</v>
      </c>
      <c r="BM1177" s="82">
        <f t="shared" ca="1" si="839"/>
        <v>5.4050365829425532E-61</v>
      </c>
      <c r="BN1177" s="10">
        <f ca="1">BN1176+BI1177-INDIRECT(ADDRESS(MAX($D1177-'key variables'!$B$9*30,34),scenario!BI$4),TRUE)</f>
        <v>9439390.0751690175</v>
      </c>
      <c r="BO1177" s="10">
        <f ca="1">BO1176+BJ1177-INDIRECT(ADDRESS(MAX($D1177-'key variables'!$B$9*30,34),scenario!BJ$4),TRUE)</f>
        <v>10895583.360992203</v>
      </c>
      <c r="BP1177" s="10">
        <f ca="1">BP1176+BK1177-INDIRECT(ADDRESS(MAX($D1177-'key variables'!$B$9*30,34),scenario!BK$4),TRUE)</f>
        <v>32531162.537994072</v>
      </c>
      <c r="BQ1177" s="10">
        <f ca="1">BQ1176+BL1177-INDIRECT(ADDRESS(MAX($D1177-'key variables'!$B$9*30,34),scenario!BL$4),TRUE)</f>
        <v>14415841.516535141</v>
      </c>
      <c r="BR1177" s="10">
        <f t="shared" ca="1" si="870"/>
        <v>67281977.490690395</v>
      </c>
      <c r="BS1177" s="82">
        <f t="shared" ca="1" si="851"/>
        <v>-2.3433848477536824E-9</v>
      </c>
      <c r="BT1177" s="82">
        <f t="shared" ca="1" si="852"/>
        <v>-3.4288309057018498E-10</v>
      </c>
      <c r="BU1177" s="82">
        <f t="shared" ca="1" si="853"/>
        <v>-4.2578247660364599E-9</v>
      </c>
      <c r="BV1177" s="82">
        <f t="shared" ca="1" si="854"/>
        <v>-2.9943922343414556E-9</v>
      </c>
      <c r="BW1177" s="82">
        <f t="shared" ca="1" si="871"/>
        <v>-9.9384849387017825E-9</v>
      </c>
      <c r="BX1177" s="10">
        <f t="shared" ca="1" si="855"/>
        <v>-1.8625994260191893E-12</v>
      </c>
      <c r="BY1177" s="10">
        <f t="shared" ca="1" si="856"/>
        <v>2.8902850229962428E-12</v>
      </c>
      <c r="BZ1177" s="10">
        <f t="shared" ca="1" si="857"/>
        <v>-3.5034723983035463E-11</v>
      </c>
      <c r="CA1177" s="10">
        <f t="shared" ca="1" si="858"/>
        <v>-2.0257049910634696E-11</v>
      </c>
      <c r="CB1177" s="10">
        <v>0</v>
      </c>
      <c r="CC1177" s="82">
        <f t="shared" ca="1" si="859"/>
        <v>3.9725652202851362E-13</v>
      </c>
      <c r="CD1177" s="82">
        <f t="shared" ca="1" si="860"/>
        <v>3.4270724516460853E-13</v>
      </c>
      <c r="CE1177" s="82">
        <f t="shared" ca="1" si="861"/>
        <v>1.8915613015532971E-10</v>
      </c>
      <c r="CF1177" s="82">
        <f t="shared" ca="1" si="862"/>
        <v>3.7028113764059381E-11</v>
      </c>
      <c r="CG1177" s="82">
        <f t="shared" ca="1" si="872"/>
        <v>2.269242076865822E-10</v>
      </c>
      <c r="CH1177" s="13" t="str">
        <f t="shared" ca="1" si="873"/>
        <v/>
      </c>
      <c r="CI1177" s="81">
        <f t="shared" ca="1" si="882"/>
        <v>0.1131775965863165</v>
      </c>
      <c r="CJ1177" s="81">
        <f t="shared" ca="1" si="883"/>
        <v>0.13063724757458739</v>
      </c>
      <c r="CK1177" s="81">
        <f t="shared" ca="1" si="884"/>
        <v>0.39004625943939081</v>
      </c>
      <c r="CL1177" s="81">
        <f t="shared" ca="1" si="885"/>
        <v>0.17284488538116416</v>
      </c>
      <c r="CM1177" s="89">
        <f t="shared" ca="1" si="874"/>
        <v>0.80670598898145884</v>
      </c>
    </row>
    <row r="1178" spans="1:91" x14ac:dyDescent="0.3">
      <c r="A1178">
        <v>1113</v>
      </c>
      <c r="B1178" s="3">
        <f t="shared" si="887"/>
        <v>3.2805555555555554</v>
      </c>
      <c r="C1178" s="3">
        <f t="shared" si="875"/>
        <v>37.1</v>
      </c>
      <c r="D1178" s="4">
        <f t="shared" ca="1" si="863"/>
        <v>1178</v>
      </c>
      <c r="E1178" s="58">
        <f>(0.5*(COS(B1178*2*PI())+1)*('key variables'!$B$4-'key variables'!$B$6)+'key variables'!$B$6)/'key variables'!$B$4</f>
        <v>1</v>
      </c>
      <c r="F1178" s="10">
        <f t="shared" ca="1" si="876"/>
        <v>11689222.907461114</v>
      </c>
      <c r="G1178" s="10">
        <f t="shared" ca="1" si="877"/>
        <v>13492492.798713122</v>
      </c>
      <c r="H1178" s="10">
        <f t="shared" ca="1" si="878"/>
        <v>40309474.521088287</v>
      </c>
      <c r="I1178" s="10">
        <f t="shared" ca="1" si="879"/>
        <v>17912154.249750931</v>
      </c>
      <c r="J1178" s="10">
        <f t="shared" ca="1" si="864"/>
        <v>83403344.477013454</v>
      </c>
      <c r="K1178" s="82">
        <f t="shared" ca="1" si="840"/>
        <v>2249832.832292099</v>
      </c>
      <c r="L1178" s="82">
        <f t="shared" ca="1" si="841"/>
        <v>2596909.4377209195</v>
      </c>
      <c r="M1178" s="82">
        <f t="shared" ca="1" si="842"/>
        <v>7778311.98309422</v>
      </c>
      <c r="N1178" s="82">
        <f t="shared" ca="1" si="843"/>
        <v>3496312.733215793</v>
      </c>
      <c r="O1178" s="82">
        <f t="shared" ca="1" si="865"/>
        <v>16121366.986323033</v>
      </c>
      <c r="P1178" s="10">
        <f ca="1">IF(IF($A1178&gt;='key variables'!$B$26,K1178*SUMPRODUCT(Z1178:AC1178,'control variables'!$O$3:$R$3)/J1178+F$65*'key variables'!$B$25/scenario!J$65,K1178*SUMPRODUCT(Z1178:AC1178,'control variables'!$O$7:$R$7)/J1178+F$65*'key variables'!$B$25/scenario!J$65)&lt;'key variables'!$B$28,0,IF($A1178&gt;='key variables'!$B$26,K1178*SUMPRODUCT(Z1178:AC1178,'control variables'!$O$3:$R$3)/J1178+F$65*'key variables'!$B$25/scenario!J$65,K1178*SUMPRODUCT(Z1178:AC1178,'control variables'!$O$7:$R$7)/J1178+F$65*'key variables'!$B$25/scenario!J$65))</f>
        <v>8.3665097993773195E-63</v>
      </c>
      <c r="Q1178" s="10">
        <f ca="1">IF(IF($A1178&gt;='key variables'!$B$26,L1178*SUMPRODUCT(Z1178:AC1178,'control variables'!$O$4:$R$4)/J1178+G$65*'key variables'!$B$25/scenario!J$65,L1178*SUMPRODUCT(Z1178:AC1178,'control variables'!$O$7:$R$7)/J1178+G$65*'key variables'!$B$25/scenario!J$65)&lt;'key variables'!$B$28,0,IF($A1178&gt;='key variables'!$B$26,L1178*SUMPRODUCT(Z1178:AC1178,'control variables'!$O$4:$R$4)/J1178+G$65*'key variables'!$B$25/scenario!J$65,L1178*SUMPRODUCT(Z1178:AC1178,'control variables'!$O$7:$R$7)/J1178+G$65*'key variables'!$B$25/scenario!J$65))</f>
        <v>9.6571922797714164E-63</v>
      </c>
      <c r="R1178" s="10">
        <f ca="1">IF(IF($A1178&gt;='key variables'!$B$26,M1178*SUMPRODUCT(Z1178:AC1178,'control variables'!$O$5:$R$5)/J1178+H$65*'key variables'!$B$25/scenario!J$65,M1178*SUMPRODUCT(Z1178:AC1178,'control variables'!$O$7:$R$7)/J1178+H$65*'key variables'!$B$25/scenario!J$65)&lt;'key variables'!$B$28,0,IF($A1178&gt;='key variables'!$B$26,M1178*SUMPRODUCT(Z1178:AC1178,'control variables'!$O$5:$R$5)/J1178+H$65*'key variables'!$B$25/scenario!J$65,M1178*SUMPRODUCT(Z1178:AC1178,'control variables'!$O$7:$R$7)/J1178+H$65*'key variables'!$B$25/scenario!J$65))</f>
        <v>2.8925403921175752E-62</v>
      </c>
      <c r="S1178" s="10">
        <f ca="1">IF(IF($A1178&gt;='key variables'!$B$26,N1178*SUMPRODUCT(Z1178:AC1178,'control variables'!$O$6:$R$6)/J1178+I$65*'key variables'!$B$25/scenario!J$65,N1178*SUMPRODUCT(Z1178:AC1178,'control variables'!$O$7:$R$7)/J1178+I$65*'key variables'!$B$25/scenario!J$65)&lt;'key variables'!$B$28,0,IF($A1178&gt;='key variables'!$B$26,N1178*SUMPRODUCT(Z1178:AC1178,'control variables'!$O$6:$R$6)/J1178+I$65*'key variables'!$B$25/scenario!J$65,N1178*SUMPRODUCT(Z1178:AC1178,'control variables'!$O$7:$R$7)/J1178+I$65*'key variables'!$B$25/scenario!J$65))</f>
        <v>1.3001825879808217E-62</v>
      </c>
      <c r="T1178" s="10">
        <f t="shared" ca="1" si="886"/>
        <v>5.99509318801327E-62</v>
      </c>
      <c r="U1178" s="82">
        <f ca="1">SUMPRODUCT(P1148:P1177,'control variables'!AD$7:AD$36)</f>
        <v>1.7738548559925829E-62</v>
      </c>
      <c r="V1178" s="82">
        <f ca="1">SUMPRODUCT(Q1148:Q1177,'control variables'!AE$7:AE$36)</f>
        <v>2.0475034191678766E-62</v>
      </c>
      <c r="W1178" s="82">
        <f ca="1">SUMPRODUCT(R1148:R1177,'control variables'!AF$7:AF$36)</f>
        <v>6.1327207446698051E-62</v>
      </c>
      <c r="X1178" s="82">
        <f ca="1">SUMPRODUCT(S1148:S1177,'control variables'!AG$7:AG$36)</f>
        <v>2.7566276173350489E-62</v>
      </c>
      <c r="Y1178" s="82">
        <f t="shared" ca="1" si="880"/>
        <v>1.2710706637165313E-61</v>
      </c>
      <c r="Z1178" s="10">
        <f ca="1">IF($A1178&gt;='key variables'!$B$26,SUMPRODUCT(P1148:P1177,'control variables'!V$7:V$36)*$E1178,SUMPRODUCT(P1148:P1177,'control variables'!Z$7:Z$36)*$E1178)</f>
        <v>4.3283854245100133E-62</v>
      </c>
      <c r="AA1178" s="10">
        <f ca="1">IF($A1178&gt;='key variables'!$B$26,SUMPRODUCT(Q1148:Q1177,'control variables'!W$7:W$36)*$E1178,SUMPRODUCT(Q1148:Q1177,'control variables'!AA$7:AA$36)*$E1178)</f>
        <v>4.9961156214224726E-62</v>
      </c>
      <c r="AB1178" s="10">
        <f ca="1">IF($A1178&gt;='key variables'!$B$26,SUMPRODUCT(R1148:R1177,'control variables'!X$7:X$36)*$E1178,SUMPRODUCT(R1148:R1177,'control variables'!AB$7:AB$36)*$E1178)</f>
        <v>1.4964459461913254E-61</v>
      </c>
      <c r="AC1178" s="10">
        <f ca="1">IF($A1178&gt;='key variables'!$B$26,SUMPRODUCT(S1148:S1177,'control variables'!Y$7:Y$36)*$E1178,SUMPRODUCT(S1148:S1177,'control variables'!AC$7:AC$36)*$E1178)</f>
        <v>6.7264504530153547E-62</v>
      </c>
      <c r="AD1178" s="10">
        <f t="shared" ca="1" si="881"/>
        <v>3.1015410960861095E-61</v>
      </c>
      <c r="AE1178" s="82">
        <f ca="1">SUMPRODUCT(P1148:P1177,'control variables'!AL$7:AL$36)</f>
        <v>5.8933158424360001E-62</v>
      </c>
      <c r="AF1178" s="82">
        <f ca="1">SUMPRODUCT(Q1148:Q1177,'control variables'!AM$7:AM$36)</f>
        <v>6.7846778650640517E-62</v>
      </c>
      <c r="AG1178" s="82">
        <f ca="1">SUMPRODUCT(R1148:R1177,'control variables'!AN$7:AN$36)</f>
        <v>1.9344899684295935E-61</v>
      </c>
      <c r="AH1178" s="82">
        <f ca="1">SUMPRODUCT(S1148:S1177,'control variables'!AO$7:AO$36)</f>
        <v>8.3761496767386883E-62</v>
      </c>
      <c r="AI1178" s="82">
        <f t="shared" ca="1" si="844"/>
        <v>4.0399043068534673E-61</v>
      </c>
      <c r="AJ1178" s="10">
        <f ca="1">SUMPRODUCT(P1148:P1177,'control variables'!AP$7:AP$36)</f>
        <v>5.6310862091921917E-65</v>
      </c>
      <c r="AK1178" s="10">
        <f ca="1">SUMPRODUCT(Q1148:Q1177,'control variables'!AQ$7:AQ$36)</f>
        <v>1.6249452749755162E-64</v>
      </c>
      <c r="AL1178" s="10">
        <f ca="1">SUMPRODUCT(R1148:R1177,'control variables'!AR$7:AR$36)</f>
        <v>5.8404799739062874E-63</v>
      </c>
      <c r="AM1178" s="10">
        <f ca="1">SUMPRODUCT(S1148:S1177,'control variables'!AS$7:AS$36)</f>
        <v>4.3754447291482995E-63</v>
      </c>
      <c r="AN1178" s="10">
        <f t="shared" ca="1" si="866"/>
        <v>1.0434730092644061E-62</v>
      </c>
      <c r="AO1178" s="82">
        <f ca="1">SUMPRODUCT(P1148:P1177,'control variables'!AX$7:AX$36)</f>
        <v>7.6574179016453224E-65</v>
      </c>
      <c r="AP1178" s="82">
        <f ca="1">SUMPRODUCT(Q1148:Q1177,'control variables'!AY$7:AY$36)</f>
        <v>1.7677420768276958E-64</v>
      </c>
      <c r="AQ1178" s="82">
        <f ca="1">SUMPRODUCT(R1148:R1177,'control variables'!AZ$7:AZ$36)</f>
        <v>1.5884322933428062E-63</v>
      </c>
      <c r="AR1178" s="82">
        <f ca="1">SUMPRODUCT(S1148:S1177,'control variables'!BA$7:BA$36)</f>
        <v>1.1899874216788546E-63</v>
      </c>
      <c r="AS1178" s="82">
        <f t="shared" ca="1" si="867"/>
        <v>3.0317681017208834E-63</v>
      </c>
      <c r="AT1178" s="10">
        <f ca="1">SUMPRODUCT(P1148:P1177,'control variables'!AT$7:AT$36)</f>
        <v>-6.7579701129171021E-65</v>
      </c>
      <c r="AU1178" s="10">
        <f ca="1">SUMPRODUCT(Q1148:Q1177,'control variables'!AU$7:AU$36)</f>
        <v>7.3309108663247221E-65</v>
      </c>
      <c r="AV1178" s="10">
        <f ca="1">SUMPRODUCT(R1148:R1177,'control variables'!AV$7:AV$36)</f>
        <v>3.1567489662917045E-62</v>
      </c>
      <c r="AW1178" s="10">
        <f ca="1">SUMPRODUCT(S1148:S1177,'control variables'!AW$7:AW$36)</f>
        <v>2.3649050570354727E-62</v>
      </c>
      <c r="AX1178" s="10">
        <f t="shared" ca="1" si="845"/>
        <v>5.522226964080585E-62</v>
      </c>
      <c r="AY1178" s="82">
        <f ca="1">SUMPRODUCT(P1148:P1177,'control variables'!BB$7:BB$36)</f>
        <v>2.4494021908392731E-64</v>
      </c>
      <c r="AZ1178" s="82">
        <f ca="1">SUMPRODUCT(Q1148:Q1177,'control variables'!BC$7:BC$36)</f>
        <v>6.2459712186903538E-64</v>
      </c>
      <c r="BA1178" s="82">
        <f ca="1">SUMPRODUCT(R1148:R1177,'control variables'!BD$7:BD$36)</f>
        <v>4.3723718417944498E-63</v>
      </c>
      <c r="BB1178" s="82">
        <f ca="1">SUMPRODUCT(S1148:S1177,'control variables'!BE$7:BE$36)</f>
        <v>6.2134525095104691E-64</v>
      </c>
      <c r="BC1178" s="82">
        <f t="shared" ca="1" si="868"/>
        <v>5.8632544336984597E-63</v>
      </c>
      <c r="BD1178" s="10">
        <f ca="1">SUMPRODUCT(P1148:P1177,'control variables'!BF$7:BF$36)</f>
        <v>5.1239360360568798E-65</v>
      </c>
      <c r="BE1178" s="10">
        <f ca="1">SUMPRODUCT(Q1148:Q1177,'control variables'!BG$7:BG$36)</f>
        <v>5.9143940204473113E-65</v>
      </c>
      <c r="BF1178" s="10">
        <f ca="1">SUMPRODUCT(R1148:R1177,'control variables'!BH$7:BH$36)</f>
        <v>1.7714904191021699E-63</v>
      </c>
      <c r="BG1178" s="10">
        <f ca="1">SUMPRODUCT(S1148:S1177,'control variables'!BI$7:BI$36)</f>
        <v>3.9813808719284902E-63</v>
      </c>
      <c r="BH1178" s="10">
        <f t="shared" ca="1" si="869"/>
        <v>5.8632545915957024E-63</v>
      </c>
      <c r="BI1178" s="82">
        <f t="shared" ca="1" si="846"/>
        <v>5.911051894231476E-62</v>
      </c>
      <c r="BJ1178" s="82">
        <f t="shared" ca="1" si="847"/>
        <v>6.8544684881172799E-62</v>
      </c>
      <c r="BK1178" s="82">
        <f t="shared" ca="1" si="848"/>
        <v>2.2938885834767086E-61</v>
      </c>
      <c r="BL1178" s="82">
        <f t="shared" ca="1" si="849"/>
        <v>1.0803189258869265E-61</v>
      </c>
      <c r="BM1178" s="82">
        <f t="shared" ca="1" si="839"/>
        <v>4.6507595475985106E-61</v>
      </c>
      <c r="BN1178" s="10">
        <f ca="1">BN1177+BI1178-INDIRECT(ADDRESS(MAX($D1178-'key variables'!$B$9*30,34),scenario!BI$4),TRUE)</f>
        <v>9439390.0751690175</v>
      </c>
      <c r="BO1178" s="10">
        <f ca="1">BO1177+BJ1178-INDIRECT(ADDRESS(MAX($D1178-'key variables'!$B$9*30,34),scenario!BJ$4),TRUE)</f>
        <v>10895583.360992203</v>
      </c>
      <c r="BP1178" s="10">
        <f ca="1">BP1177+BK1178-INDIRECT(ADDRESS(MAX($D1178-'key variables'!$B$9*30,34),scenario!BK$4),TRUE)</f>
        <v>32531162.537994072</v>
      </c>
      <c r="BQ1178" s="10">
        <f ca="1">BQ1177+BL1178-INDIRECT(ADDRESS(MAX($D1178-'key variables'!$B$9*30,34),scenario!BL$4),TRUE)</f>
        <v>14415841.516535141</v>
      </c>
      <c r="BR1178" s="10">
        <f t="shared" ca="1" si="870"/>
        <v>67281977.490690395</v>
      </c>
      <c r="BS1178" s="82">
        <f t="shared" ca="1" si="851"/>
        <v>-2.3433848477536824E-9</v>
      </c>
      <c r="BT1178" s="82">
        <f t="shared" ca="1" si="852"/>
        <v>-3.4288309057018498E-10</v>
      </c>
      <c r="BU1178" s="82">
        <f t="shared" ca="1" si="853"/>
        <v>-4.2578247660364599E-9</v>
      </c>
      <c r="BV1178" s="82">
        <f t="shared" ca="1" si="854"/>
        <v>-2.9943922343414556E-9</v>
      </c>
      <c r="BW1178" s="82">
        <f t="shared" ca="1" si="871"/>
        <v>-9.9384849387017825E-9</v>
      </c>
      <c r="BX1178" s="10">
        <f t="shared" ca="1" si="855"/>
        <v>-1.8625994260191893E-12</v>
      </c>
      <c r="BY1178" s="10">
        <f t="shared" ca="1" si="856"/>
        <v>2.8902850229962428E-12</v>
      </c>
      <c r="BZ1178" s="10">
        <f t="shared" ca="1" si="857"/>
        <v>-3.5034723983035463E-11</v>
      </c>
      <c r="CA1178" s="10">
        <f t="shared" ca="1" si="858"/>
        <v>-2.0257049910634696E-11</v>
      </c>
      <c r="CB1178" s="10">
        <v>0</v>
      </c>
      <c r="CC1178" s="82">
        <f t="shared" ca="1" si="859"/>
        <v>3.9725652202851362E-13</v>
      </c>
      <c r="CD1178" s="82">
        <f t="shared" ca="1" si="860"/>
        <v>3.4270724516460853E-13</v>
      </c>
      <c r="CE1178" s="82">
        <f t="shared" ca="1" si="861"/>
        <v>1.8915613015532971E-10</v>
      </c>
      <c r="CF1178" s="82">
        <f t="shared" ca="1" si="862"/>
        <v>3.7028113764059381E-11</v>
      </c>
      <c r="CG1178" s="82">
        <f t="shared" ca="1" si="872"/>
        <v>2.269242076865822E-10</v>
      </c>
      <c r="CH1178" s="13" t="str">
        <f t="shared" ca="1" si="873"/>
        <v/>
      </c>
      <c r="CI1178" s="81">
        <f t="shared" ca="1" si="882"/>
        <v>0.1131775965863165</v>
      </c>
      <c r="CJ1178" s="81">
        <f t="shared" ca="1" si="883"/>
        <v>0.13063724757458739</v>
      </c>
      <c r="CK1178" s="81">
        <f t="shared" ca="1" si="884"/>
        <v>0.39004625943939081</v>
      </c>
      <c r="CL1178" s="81">
        <f t="shared" ca="1" si="885"/>
        <v>0.17284488538116416</v>
      </c>
      <c r="CM1178" s="89">
        <f t="shared" ca="1" si="874"/>
        <v>0.80670598898145884</v>
      </c>
    </row>
    <row r="1179" spans="1:91" x14ac:dyDescent="0.3">
      <c r="A1179">
        <v>1114</v>
      </c>
      <c r="B1179" s="3">
        <f t="shared" si="887"/>
        <v>3.2833333333333332</v>
      </c>
      <c r="C1179" s="3">
        <f t="shared" si="875"/>
        <v>37.133333333333333</v>
      </c>
      <c r="D1179" s="4">
        <f t="shared" ca="1" si="863"/>
        <v>1179</v>
      </c>
      <c r="E1179" s="58">
        <f>(0.5*(COS(B1179*2*PI())+1)*('key variables'!$B$4-'key variables'!$B$6)+'key variables'!$B$6)/'key variables'!$B$4</f>
        <v>1</v>
      </c>
      <c r="F1179" s="10">
        <f t="shared" ca="1" si="876"/>
        <v>11689222.907461114</v>
      </c>
      <c r="G1179" s="10">
        <f t="shared" ca="1" si="877"/>
        <v>13492492.798713122</v>
      </c>
      <c r="H1179" s="10">
        <f t="shared" ca="1" si="878"/>
        <v>40309474.521088287</v>
      </c>
      <c r="I1179" s="10">
        <f t="shared" ca="1" si="879"/>
        <v>17912154.249750931</v>
      </c>
      <c r="J1179" s="10">
        <f t="shared" ca="1" si="864"/>
        <v>83403344.477013454</v>
      </c>
      <c r="K1179" s="82">
        <f t="shared" ca="1" si="840"/>
        <v>2249832.832292099</v>
      </c>
      <c r="L1179" s="82">
        <f t="shared" ca="1" si="841"/>
        <v>2596909.4377209195</v>
      </c>
      <c r="M1179" s="82">
        <f t="shared" ca="1" si="842"/>
        <v>7778311.98309422</v>
      </c>
      <c r="N1179" s="82">
        <f t="shared" ca="1" si="843"/>
        <v>3496312.733215793</v>
      </c>
      <c r="O1179" s="82">
        <f t="shared" ca="1" si="865"/>
        <v>16121366.986323033</v>
      </c>
      <c r="P1179" s="10">
        <f ca="1">IF(IF($A1179&gt;='key variables'!$B$26,K1179*SUMPRODUCT(Z1179:AC1179,'control variables'!$O$3:$R$3)/J1179+F$65*'key variables'!$B$25/scenario!J$65,K1179*SUMPRODUCT(Z1179:AC1179,'control variables'!$O$7:$R$7)/J1179+F$65*'key variables'!$B$25/scenario!J$65)&lt;'key variables'!$B$28,0,IF($A1179&gt;='key variables'!$B$26,K1179*SUMPRODUCT(Z1179:AC1179,'control variables'!$O$3:$R$3)/J1179+F$65*'key variables'!$B$25/scenario!J$65,K1179*SUMPRODUCT(Z1179:AC1179,'control variables'!$O$7:$R$7)/J1179+F$65*'key variables'!$B$25/scenario!J$65))</f>
        <v>7.198956886309779E-63</v>
      </c>
      <c r="Q1179" s="10">
        <f ca="1">IF(IF($A1179&gt;='key variables'!$B$26,L1179*SUMPRODUCT(Z1179:AC1179,'control variables'!$O$4:$R$4)/J1179+G$65*'key variables'!$B$25/scenario!J$65,L1179*SUMPRODUCT(Z1179:AC1179,'control variables'!$O$7:$R$7)/J1179+G$65*'key variables'!$B$25/scenario!J$65)&lt;'key variables'!$B$28,0,IF($A1179&gt;='key variables'!$B$26,L1179*SUMPRODUCT(Z1179:AC1179,'control variables'!$O$4:$R$4)/J1179+G$65*'key variables'!$B$25/scenario!J$65,L1179*SUMPRODUCT(Z1179:AC1179,'control variables'!$O$7:$R$7)/J1179+G$65*'key variables'!$B$25/scenario!J$65))</f>
        <v>8.309523628365588E-63</v>
      </c>
      <c r="R1179" s="10">
        <f ca="1">IF(IF($A1179&gt;='key variables'!$B$26,M1179*SUMPRODUCT(Z1179:AC1179,'control variables'!$O$5:$R$5)/J1179+H$65*'key variables'!$B$25/scenario!J$65,M1179*SUMPRODUCT(Z1179:AC1179,'control variables'!$O$7:$R$7)/J1179+H$65*'key variables'!$B$25/scenario!J$65)&lt;'key variables'!$B$28,0,IF($A1179&gt;='key variables'!$B$26,M1179*SUMPRODUCT(Z1179:AC1179,'control variables'!$O$5:$R$5)/J1179+H$65*'key variables'!$B$25/scenario!J$65,M1179*SUMPRODUCT(Z1179:AC1179,'control variables'!$O$7:$R$7)/J1179+H$65*'key variables'!$B$25/scenario!J$65))</f>
        <v>2.4888841433394106E-62</v>
      </c>
      <c r="S1179" s="10">
        <f ca="1">IF(IF($A1179&gt;='key variables'!$B$26,N1179*SUMPRODUCT(Z1179:AC1179,'control variables'!$O$6:$R$6)/J1179+I$65*'key variables'!$B$25/scenario!J$65,N1179*SUMPRODUCT(Z1179:AC1179,'control variables'!$O$7:$R$7)/J1179+I$65*'key variables'!$B$25/scenario!J$65)&lt;'key variables'!$B$28,0,IF($A1179&gt;='key variables'!$B$26,N1179*SUMPRODUCT(Z1179:AC1179,'control variables'!$O$6:$R$6)/J1179+I$65*'key variables'!$B$25/scenario!J$65,N1179*SUMPRODUCT(Z1179:AC1179,'control variables'!$O$7:$R$7)/J1179+I$65*'key variables'!$B$25/scenario!J$65))</f>
        <v>1.1187411022815302E-62</v>
      </c>
      <c r="T1179" s="10">
        <f t="shared" ca="1" si="886"/>
        <v>5.1584732970884768E-62</v>
      </c>
      <c r="U1179" s="82">
        <f ca="1">SUMPRODUCT(P1149:P1178,'control variables'!AD$7:AD$36)</f>
        <v>1.5263120389594537E-62</v>
      </c>
      <c r="V1179" s="82">
        <f ca="1">SUMPRODUCT(Q1149:Q1178,'control variables'!AE$7:AE$36)</f>
        <v>1.761772733506919E-62</v>
      </c>
      <c r="W1179" s="82">
        <f ca="1">SUMPRODUCT(R1149:R1178,'control variables'!AF$7:AF$36)</f>
        <v>5.2768948217739918E-62</v>
      </c>
      <c r="X1179" s="82">
        <f ca="1">SUMPRODUCT(S1149:S1178,'control variables'!AG$7:AG$36)</f>
        <v>2.3719381013911959E-62</v>
      </c>
      <c r="Y1179" s="82">
        <f t="shared" ca="1" si="880"/>
        <v>1.0936917695631562E-61</v>
      </c>
      <c r="Z1179" s="10">
        <f ca="1">IF($A1179&gt;='key variables'!$B$26,SUMPRODUCT(P1149:P1178,'control variables'!V$7:V$36)*$E1179,SUMPRODUCT(P1149:P1178,'control variables'!Z$7:Z$36)*$E1179)</f>
        <v>3.7243558909951105E-62</v>
      </c>
      <c r="AA1179" s="10">
        <f ca="1">IF($A1179&gt;='key variables'!$B$26,SUMPRODUCT(Q1149:Q1178,'control variables'!W$7:W$36)*$E1179,SUMPRODUCT(Q1149:Q1178,'control variables'!AA$7:AA$36)*$E1179)</f>
        <v>4.2989038225134232E-62</v>
      </c>
      <c r="AB1179" s="10">
        <f ca="1">IF($A1179&gt;='key variables'!$B$26,SUMPRODUCT(R1149:R1178,'control variables'!X$7:X$36)*$E1179,SUMPRODUCT(R1149:R1178,'control variables'!AB$7:AB$36)*$E1179)</f>
        <v>1.2876157570658877E-61</v>
      </c>
      <c r="AC1179" s="10">
        <f ca="1">IF($A1179&gt;='key variables'!$B$26,SUMPRODUCT(S1149:S1178,'control variables'!Y$7:Y$36)*$E1179,SUMPRODUCT(S1149:S1178,'control variables'!AC$7:AC$36)*$E1179)</f>
        <v>5.7877690901360503E-62</v>
      </c>
      <c r="AD1179" s="10">
        <f t="shared" ca="1" si="881"/>
        <v>2.6687186374303461E-61</v>
      </c>
      <c r="AE1179" s="82">
        <f ca="1">SUMPRODUCT(P1149:P1178,'control variables'!AL$7:AL$36)</f>
        <v>5.070899058799968E-62</v>
      </c>
      <c r="AF1179" s="82">
        <f ca="1">SUMPRODUCT(Q1149:Q1178,'control variables'!AM$7:AM$36)</f>
        <v>5.837870821800929E-62</v>
      </c>
      <c r="AG1179" s="82">
        <f ca="1">SUMPRODUCT(R1149:R1178,'control variables'!AN$7:AN$36)</f>
        <v>1.664530397222493E-61</v>
      </c>
      <c r="AH1179" s="82">
        <f ca="1">SUMPRODUCT(S1149:S1178,'control variables'!AO$7:AO$36)</f>
        <v>7.2072515113299985E-62</v>
      </c>
      <c r="AI1179" s="82">
        <f t="shared" ca="1" si="844"/>
        <v>3.476132536415582E-61</v>
      </c>
      <c r="AJ1179" s="10">
        <f ca="1">SUMPRODUCT(P1149:P1178,'control variables'!AP$7:AP$36)</f>
        <v>4.8452637736807781E-65</v>
      </c>
      <c r="AK1179" s="10">
        <f ca="1">SUMPRODUCT(Q1149:Q1178,'control variables'!AQ$7:AQ$36)</f>
        <v>1.3981829051383117E-64</v>
      </c>
      <c r="AL1179" s="10">
        <f ca="1">SUMPRODUCT(R1149:R1178,'control variables'!AR$7:AR$36)</f>
        <v>5.025436476586243E-63</v>
      </c>
      <c r="AM1179" s="10">
        <f ca="1">SUMPRODUCT(S1149:S1178,'control variables'!AS$7:AS$36)</f>
        <v>3.7648480332759884E-63</v>
      </c>
      <c r="AN1179" s="10">
        <f t="shared" ca="1" si="866"/>
        <v>8.9785554381128706E-63</v>
      </c>
      <c r="AO1179" s="82">
        <f ca="1">SUMPRODUCT(P1149:P1178,'control variables'!AX$7:AX$36)</f>
        <v>6.5888193113099697E-65</v>
      </c>
      <c r="AP1179" s="82">
        <f ca="1">SUMPRODUCT(Q1149:Q1178,'control variables'!AY$7:AY$36)</f>
        <v>1.5210523028545809E-64</v>
      </c>
      <c r="AQ1179" s="82">
        <f ca="1">SUMPRODUCT(R1149:R1178,'control variables'!AZ$7:AZ$36)</f>
        <v>1.3667653383311749E-63</v>
      </c>
      <c r="AR1179" s="82">
        <f ca="1">SUMPRODUCT(S1149:S1178,'control variables'!BA$7:BA$36)</f>
        <v>1.023923756660703E-63</v>
      </c>
      <c r="AS1179" s="82">
        <f t="shared" ca="1" si="867"/>
        <v>2.6086825183904356E-63</v>
      </c>
      <c r="AT1179" s="10">
        <f ca="1">SUMPRODUCT(P1149:P1178,'control variables'!AT$7:AT$36)</f>
        <v>-5.8148901571215597E-65</v>
      </c>
      <c r="AU1179" s="10">
        <f ca="1">SUMPRODUCT(Q1149:Q1178,'control variables'!AU$7:AU$36)</f>
        <v>6.3078765852852215E-65</v>
      </c>
      <c r="AV1179" s="10">
        <f ca="1">SUMPRODUCT(R1149:R1178,'control variables'!AV$7:AV$36)</f>
        <v>2.7162222066516058E-62</v>
      </c>
      <c r="AW1179" s="10">
        <f ca="1">SUMPRODUCT(S1149:S1178,'control variables'!AW$7:AW$36)</f>
        <v>2.0348807273352405E-62</v>
      </c>
      <c r="AX1179" s="10">
        <f t="shared" ca="1" si="845"/>
        <v>4.7515959204150098E-62</v>
      </c>
      <c r="AY1179" s="82">
        <f ca="1">SUMPRODUCT(P1149:P1178,'control variables'!BB$7:BB$36)</f>
        <v>2.1075862207675898E-64</v>
      </c>
      <c r="AZ1179" s="82">
        <f ca="1">SUMPRODUCT(Q1149:Q1178,'control variables'!BC$7:BC$36)</f>
        <v>5.3743411045583318E-64</v>
      </c>
      <c r="BA1179" s="82">
        <f ca="1">SUMPRODUCT(R1149:R1178,'control variables'!BD$7:BD$36)</f>
        <v>3.7622039697289046E-63</v>
      </c>
      <c r="BB1179" s="82">
        <f ca="1">SUMPRODUCT(S1149:S1178,'control variables'!BE$7:BE$36)</f>
        <v>5.3463604063941039E-64</v>
      </c>
      <c r="BC1179" s="82">
        <f t="shared" ca="1" si="868"/>
        <v>5.0450327429009077E-63</v>
      </c>
      <c r="BD1179" s="10">
        <f ca="1">SUMPRODUCT(P1149:P1178,'control variables'!BF$7:BF$36)</f>
        <v>4.408886799430731E-65</v>
      </c>
      <c r="BE1179" s="10">
        <f ca="1">SUMPRODUCT(Q1149:Q1178,'control variables'!BG$7:BG$36)</f>
        <v>5.0890357607681757E-65</v>
      </c>
      <c r="BF1179" s="10">
        <f ca="1">SUMPRODUCT(R1149:R1178,'control variables'!BH$7:BH$36)</f>
        <v>1.524277561065727E-63</v>
      </c>
      <c r="BG1179" s="10">
        <f ca="1">SUMPRODUCT(S1149:S1178,'control variables'!BI$7:BI$36)</f>
        <v>3.4257760920957517E-63</v>
      </c>
      <c r="BH1179" s="10">
        <f t="shared" ca="1" si="869"/>
        <v>5.0450328787634684E-63</v>
      </c>
      <c r="BI1179" s="82">
        <f t="shared" ca="1" si="846"/>
        <v>5.0861600308505225E-62</v>
      </c>
      <c r="BJ1179" s="82">
        <f t="shared" ca="1" si="847"/>
        <v>5.8979221094317969E-62</v>
      </c>
      <c r="BK1179" s="82">
        <f t="shared" ca="1" si="848"/>
        <v>1.9737746575849429E-61</v>
      </c>
      <c r="BL1179" s="82">
        <f t="shared" ca="1" si="849"/>
        <v>9.2955958427291795E-62</v>
      </c>
      <c r="BM1179" s="82">
        <f t="shared" ca="1" si="839"/>
        <v>4.0017424558860924E-61</v>
      </c>
      <c r="BN1179" s="10">
        <f ca="1">BN1178+BI1179-INDIRECT(ADDRESS(MAX($D1179-'key variables'!$B$9*30,34),scenario!BI$4),TRUE)</f>
        <v>9439390.0751690175</v>
      </c>
      <c r="BO1179" s="10">
        <f ca="1">BO1178+BJ1179-INDIRECT(ADDRESS(MAX($D1179-'key variables'!$B$9*30,34),scenario!BJ$4),TRUE)</f>
        <v>10895583.360992203</v>
      </c>
      <c r="BP1179" s="10">
        <f ca="1">BP1178+BK1179-INDIRECT(ADDRESS(MAX($D1179-'key variables'!$B$9*30,34),scenario!BK$4),TRUE)</f>
        <v>32531162.537994072</v>
      </c>
      <c r="BQ1179" s="10">
        <f ca="1">BQ1178+BL1179-INDIRECT(ADDRESS(MAX($D1179-'key variables'!$B$9*30,34),scenario!BL$4),TRUE)</f>
        <v>14415841.516535141</v>
      </c>
      <c r="BR1179" s="10">
        <f t="shared" ca="1" si="870"/>
        <v>67281977.490690395</v>
      </c>
      <c r="BS1179" s="82">
        <f t="shared" ca="1" si="851"/>
        <v>-2.3433848477536824E-9</v>
      </c>
      <c r="BT1179" s="82">
        <f t="shared" ca="1" si="852"/>
        <v>-3.4288309057018498E-10</v>
      </c>
      <c r="BU1179" s="82">
        <f t="shared" ca="1" si="853"/>
        <v>-4.2578247660364599E-9</v>
      </c>
      <c r="BV1179" s="82">
        <f t="shared" ca="1" si="854"/>
        <v>-2.9943922343414556E-9</v>
      </c>
      <c r="BW1179" s="82">
        <f t="shared" ca="1" si="871"/>
        <v>-9.9384849387017825E-9</v>
      </c>
      <c r="BX1179" s="10">
        <f t="shared" ca="1" si="855"/>
        <v>-1.8625994260191893E-12</v>
      </c>
      <c r="BY1179" s="10">
        <f t="shared" ca="1" si="856"/>
        <v>2.8902850229962428E-12</v>
      </c>
      <c r="BZ1179" s="10">
        <f t="shared" ca="1" si="857"/>
        <v>-3.5034723983035463E-11</v>
      </c>
      <c r="CA1179" s="10">
        <f t="shared" ca="1" si="858"/>
        <v>-2.0257049910634696E-11</v>
      </c>
      <c r="CB1179" s="10">
        <v>0</v>
      </c>
      <c r="CC1179" s="82">
        <f t="shared" ca="1" si="859"/>
        <v>3.9725652202851362E-13</v>
      </c>
      <c r="CD1179" s="82">
        <f t="shared" ca="1" si="860"/>
        <v>3.4270724516460853E-13</v>
      </c>
      <c r="CE1179" s="82">
        <f t="shared" ca="1" si="861"/>
        <v>1.8915613015532971E-10</v>
      </c>
      <c r="CF1179" s="82">
        <f t="shared" ca="1" si="862"/>
        <v>3.7028113764059381E-11</v>
      </c>
      <c r="CG1179" s="82">
        <f t="shared" ca="1" si="872"/>
        <v>2.269242076865822E-10</v>
      </c>
      <c r="CH1179" s="13" t="str">
        <f t="shared" ca="1" si="873"/>
        <v/>
      </c>
      <c r="CI1179" s="81">
        <f t="shared" ca="1" si="882"/>
        <v>0.1131775965863165</v>
      </c>
      <c r="CJ1179" s="81">
        <f t="shared" ca="1" si="883"/>
        <v>0.13063724757458739</v>
      </c>
      <c r="CK1179" s="81">
        <f t="shared" ca="1" si="884"/>
        <v>0.39004625943939081</v>
      </c>
      <c r="CL1179" s="81">
        <f t="shared" ca="1" si="885"/>
        <v>0.17284488538116416</v>
      </c>
      <c r="CM1179" s="89">
        <f t="shared" ca="1" si="874"/>
        <v>0.80670598898145884</v>
      </c>
    </row>
    <row r="1180" spans="1:91" x14ac:dyDescent="0.3">
      <c r="A1180">
        <v>1115</v>
      </c>
      <c r="B1180" s="3">
        <f t="shared" si="887"/>
        <v>3.286111111111111</v>
      </c>
      <c r="C1180" s="3">
        <f t="shared" si="875"/>
        <v>37.166666666666664</v>
      </c>
      <c r="D1180" s="4">
        <f t="shared" ca="1" si="863"/>
        <v>1180</v>
      </c>
      <c r="E1180" s="58">
        <f>(0.5*(COS(B1180*2*PI())+1)*('key variables'!$B$4-'key variables'!$B$6)+'key variables'!$B$6)/'key variables'!$B$4</f>
        <v>1</v>
      </c>
      <c r="F1180" s="10">
        <f t="shared" ca="1" si="876"/>
        <v>11689222.907461114</v>
      </c>
      <c r="G1180" s="10">
        <f t="shared" ca="1" si="877"/>
        <v>13492492.798713122</v>
      </c>
      <c r="H1180" s="10">
        <f t="shared" ca="1" si="878"/>
        <v>40309474.521088287</v>
      </c>
      <c r="I1180" s="10">
        <f t="shared" ca="1" si="879"/>
        <v>17912154.249750931</v>
      </c>
      <c r="J1180" s="10">
        <f t="shared" ca="1" si="864"/>
        <v>83403344.477013454</v>
      </c>
      <c r="K1180" s="82">
        <f t="shared" ca="1" si="840"/>
        <v>2249832.832292099</v>
      </c>
      <c r="L1180" s="82">
        <f t="shared" ca="1" si="841"/>
        <v>2596909.4377209195</v>
      </c>
      <c r="M1180" s="82">
        <f t="shared" ca="1" si="842"/>
        <v>7778311.98309422</v>
      </c>
      <c r="N1180" s="82">
        <f t="shared" ca="1" si="843"/>
        <v>3496312.733215793</v>
      </c>
      <c r="O1180" s="82">
        <f t="shared" ca="1" si="865"/>
        <v>16121366.986323033</v>
      </c>
      <c r="P1180" s="10">
        <f ca="1">IF(IF($A1180&gt;='key variables'!$B$26,K1180*SUMPRODUCT(Z1180:AC1180,'control variables'!$O$3:$R$3)/J1180+F$65*'key variables'!$B$25/scenario!J$65,K1180*SUMPRODUCT(Z1180:AC1180,'control variables'!$O$7:$R$7)/J1180+F$65*'key variables'!$B$25/scenario!J$65)&lt;'key variables'!$B$28,0,IF($A1180&gt;='key variables'!$B$26,K1180*SUMPRODUCT(Z1180:AC1180,'control variables'!$O$3:$R$3)/J1180+F$65*'key variables'!$B$25/scenario!J$65,K1180*SUMPRODUCT(Z1180:AC1180,'control variables'!$O$7:$R$7)/J1180+F$65*'key variables'!$B$25/scenario!J$65))</f>
        <v>6.1943368852330861E-63</v>
      </c>
      <c r="Q1180" s="10">
        <f ca="1">IF(IF($A1180&gt;='key variables'!$B$26,L1180*SUMPRODUCT(Z1180:AC1180,'control variables'!$O$4:$R$4)/J1180+G$65*'key variables'!$B$25/scenario!J$65,L1180*SUMPRODUCT(Z1180:AC1180,'control variables'!$O$7:$R$7)/J1180+G$65*'key variables'!$B$25/scenario!J$65)&lt;'key variables'!$B$28,0,IF($A1180&gt;='key variables'!$B$26,L1180*SUMPRODUCT(Z1180:AC1180,'control variables'!$O$4:$R$4)/J1180+G$65*'key variables'!$B$25/scenario!J$65,L1180*SUMPRODUCT(Z1180:AC1180,'control variables'!$O$7:$R$7)/J1180+G$65*'key variables'!$B$25/scenario!J$65))</f>
        <v>7.1499231795351985E-63</v>
      </c>
      <c r="R1180" s="10">
        <f ca="1">IF(IF($A1180&gt;='key variables'!$B$26,M1180*SUMPRODUCT(Z1180:AC1180,'control variables'!$O$5:$R$5)/J1180+H$65*'key variables'!$B$25/scenario!J$65,M1180*SUMPRODUCT(Z1180:AC1180,'control variables'!$O$7:$R$7)/J1180+H$65*'key variables'!$B$25/scenario!J$65)&lt;'key variables'!$B$28,0,IF($A1180&gt;='key variables'!$B$26,M1180*SUMPRODUCT(Z1180:AC1180,'control variables'!$O$5:$R$5)/J1180+H$65*'key variables'!$B$25/scenario!J$65,M1180*SUMPRODUCT(Z1180:AC1180,'control variables'!$O$7:$R$7)/J1180+H$65*'key variables'!$B$25/scenario!J$65))</f>
        <v>2.1415584362614358E-62</v>
      </c>
      <c r="S1180" s="10">
        <f ca="1">IF(IF($A1180&gt;='key variables'!$B$26,N1180*SUMPRODUCT(Z1180:AC1180,'control variables'!$O$6:$R$6)/J1180+I$65*'key variables'!$B$25/scenario!J$65,N1180*SUMPRODUCT(Z1180:AC1180,'control variables'!$O$7:$R$7)/J1180+I$65*'key variables'!$B$25/scenario!J$65)&lt;'key variables'!$B$28,0,IF($A1180&gt;='key variables'!$B$26,N1180*SUMPRODUCT(Z1180:AC1180,'control variables'!$O$6:$R$6)/J1180+I$65*'key variables'!$B$25/scenario!J$65,N1180*SUMPRODUCT(Z1180:AC1180,'control variables'!$O$7:$R$7)/J1180+I$65*'key variables'!$B$25/scenario!J$65))</f>
        <v>9.6261991623637619E-63</v>
      </c>
      <c r="T1180" s="10">
        <f t="shared" ca="1" si="886"/>
        <v>4.4386043589746403E-62</v>
      </c>
      <c r="U1180" s="82">
        <f ca="1">SUMPRODUCT(P1150:P1179,'control variables'!AD$7:AD$36)</f>
        <v>1.313314013490124E-62</v>
      </c>
      <c r="V1180" s="82">
        <f ca="1">SUMPRODUCT(Q1150:Q1179,'control variables'!AE$7:AE$36)</f>
        <v>1.5159159860108417E-62</v>
      </c>
      <c r="W1180" s="82">
        <f ca="1">SUMPRODUCT(R1150:R1179,'control variables'!AF$7:AF$36)</f>
        <v>4.5405000683044167E-62</v>
      </c>
      <c r="X1180" s="82">
        <f ca="1">SUMPRODUCT(S1150:S1179,'control variables'!AG$7:AG$36)</f>
        <v>2.0409323049118451E-62</v>
      </c>
      <c r="Y1180" s="82">
        <f t="shared" ca="1" si="880"/>
        <v>9.4106623727172278E-62</v>
      </c>
      <c r="Z1180" s="10">
        <f ca="1">IF($A1180&gt;='key variables'!$B$26,SUMPRODUCT(P1150:P1179,'control variables'!V$7:V$36)*$E1180,SUMPRODUCT(P1150:P1179,'control variables'!Z$7:Z$36)*$E1180)</f>
        <v>3.2046191460318496E-62</v>
      </c>
      <c r="AA1180" s="10">
        <f ca="1">IF($A1180&gt;='key variables'!$B$26,SUMPRODUCT(Q1150:Q1179,'control variables'!W$7:W$36)*$E1180,SUMPRODUCT(Q1150:Q1179,'control variables'!AA$7:AA$36)*$E1180)</f>
        <v>3.6989884693578836E-62</v>
      </c>
      <c r="AB1180" s="10">
        <f ca="1">IF($A1180&gt;='key variables'!$B$26,SUMPRODUCT(R1150:R1179,'control variables'!X$7:X$36)*$E1180,SUMPRODUCT(R1150:R1179,'control variables'!AB$7:AB$36)*$E1180)</f>
        <v>1.107927982339821E-61</v>
      </c>
      <c r="AC1180" s="10">
        <f ca="1">IF($A1180&gt;='key variables'!$B$26,SUMPRODUCT(S1150:S1179,'control variables'!Y$7:Y$36)*$E1180,SUMPRODUCT(S1150:S1179,'control variables'!AC$7:AC$36)*$E1180)</f>
        <v>4.9800814374121467E-62</v>
      </c>
      <c r="AD1180" s="10">
        <f t="shared" ca="1" si="881"/>
        <v>2.296296887620009E-61</v>
      </c>
      <c r="AE1180" s="82">
        <f ca="1">SUMPRODUCT(P1150:P1179,'control variables'!AL$7:AL$36)</f>
        <v>4.3632511733682223E-62</v>
      </c>
      <c r="AF1180" s="82">
        <f ca="1">SUMPRODUCT(Q1150:Q1179,'control variables'!AM$7:AM$36)</f>
        <v>5.0231914336750762E-62</v>
      </c>
      <c r="AG1180" s="82">
        <f ca="1">SUMPRODUCT(R1150:R1179,'control variables'!AN$7:AN$36)</f>
        <v>1.4322438929610353E-61</v>
      </c>
      <c r="AH1180" s="82">
        <f ca="1">SUMPRODUCT(S1150:S1179,'control variables'!AO$7:AO$36)</f>
        <v>6.2014739889167652E-62</v>
      </c>
      <c r="AI1180" s="82">
        <f t="shared" ca="1" si="844"/>
        <v>2.9910355525570413E-61</v>
      </c>
      <c r="AJ1180" s="10">
        <f ca="1">SUMPRODUCT(P1150:P1179,'control variables'!AP$7:AP$36)</f>
        <v>4.1691034667912023E-65</v>
      </c>
      <c r="AK1180" s="10">
        <f ca="1">SUMPRODUCT(Q1150:Q1179,'control variables'!AQ$7:AQ$36)</f>
        <v>1.2030653993873512E-64</v>
      </c>
      <c r="AL1180" s="10">
        <f ca="1">SUMPRODUCT(R1150:R1179,'control variables'!AR$7:AR$36)</f>
        <v>4.3241329296626714E-63</v>
      </c>
      <c r="AM1180" s="10">
        <f ca="1">SUMPRODUCT(S1150:S1179,'control variables'!AS$7:AS$36)</f>
        <v>3.2394605785412646E-63</v>
      </c>
      <c r="AN1180" s="10">
        <f t="shared" ca="1" si="866"/>
        <v>7.7255910828105827E-63</v>
      </c>
      <c r="AO1180" s="82">
        <f ca="1">SUMPRODUCT(P1150:P1179,'control variables'!AX$7:AX$36)</f>
        <v>5.6693444806980277E-65</v>
      </c>
      <c r="AP1180" s="82">
        <f ca="1">SUMPRODUCT(Q1150:Q1179,'control variables'!AY$7:AY$36)</f>
        <v>1.3087882776265073E-64</v>
      </c>
      <c r="AQ1180" s="82">
        <f ca="1">SUMPRODUCT(R1150:R1179,'control variables'!AZ$7:AZ$36)</f>
        <v>1.1760321783261425E-63</v>
      </c>
      <c r="AR1180" s="82">
        <f ca="1">SUMPRODUCT(S1150:S1179,'control variables'!BA$7:BA$36)</f>
        <v>8.8103440452760255E-64</v>
      </c>
      <c r="AS1180" s="82">
        <f t="shared" ca="1" si="867"/>
        <v>2.2446388554233763E-63</v>
      </c>
      <c r="AT1180" s="10">
        <f ca="1">SUMPRODUCT(P1150:P1179,'control variables'!AT$7:AT$36)</f>
        <v>-5.0034177385247008E-65</v>
      </c>
      <c r="AU1180" s="10">
        <f ca="1">SUMPRODUCT(Q1150:Q1179,'control variables'!AU$7:AU$36)</f>
        <v>5.4276075293679734E-65</v>
      </c>
      <c r="AV1180" s="10">
        <f ca="1">SUMPRODUCT(R1150:R1179,'control variables'!AV$7:AV$36)</f>
        <v>2.3371712970177164E-62</v>
      </c>
      <c r="AW1180" s="10">
        <f ca="1">SUMPRODUCT(S1150:S1179,'control variables'!AW$7:AW$36)</f>
        <v>1.7509115480817753E-62</v>
      </c>
      <c r="AX1180" s="10">
        <f t="shared" ca="1" si="845"/>
        <v>4.0885070348903349E-62</v>
      </c>
      <c r="AY1180" s="82">
        <f ca="1">SUMPRODUCT(P1150:P1179,'control variables'!BB$7:BB$36)</f>
        <v>1.8134709336760303E-64</v>
      </c>
      <c r="AZ1180" s="82">
        <f ca="1">SUMPRODUCT(Q1150:Q1179,'control variables'!BC$7:BC$36)</f>
        <v>4.6243476469623451E-64</v>
      </c>
      <c r="BA1180" s="82">
        <f ca="1">SUMPRODUCT(R1150:R1179,'control variables'!BD$7:BD$36)</f>
        <v>3.2371854961070642E-63</v>
      </c>
      <c r="BB1180" s="82">
        <f ca="1">SUMPRODUCT(S1150:S1179,'control variables'!BE$7:BE$36)</f>
        <v>4.600271676866892E-64</v>
      </c>
      <c r="BC1180" s="82">
        <f t="shared" ca="1" si="868"/>
        <v>4.3409945218575911E-63</v>
      </c>
      <c r="BD1180" s="10">
        <f ca="1">SUMPRODUCT(P1150:P1179,'control variables'!BF$7:BF$36)</f>
        <v>3.7936232367867851E-65</v>
      </c>
      <c r="BE1180" s="10">
        <f ca="1">SUMPRODUCT(Q1150:Q1179,'control variables'!BG$7:BG$36)</f>
        <v>4.3788568845500449E-65</v>
      </c>
      <c r="BF1180" s="10">
        <f ca="1">SUMPRODUCT(R1150:R1179,'control variables'!BH$7:BH$36)</f>
        <v>1.3115634485599088E-63</v>
      </c>
      <c r="BG1180" s="10">
        <f ca="1">SUMPRODUCT(S1150:S1179,'control variables'!BI$7:BI$36)</f>
        <v>2.9477063889871492E-63</v>
      </c>
      <c r="BH1180" s="10">
        <f t="shared" ca="1" si="869"/>
        <v>4.3409946387604266E-63</v>
      </c>
      <c r="BI1180" s="82">
        <f t="shared" ca="1" si="846"/>
        <v>4.3763824649664578E-62</v>
      </c>
      <c r="BJ1180" s="82">
        <f t="shared" ca="1" si="847"/>
        <v>5.0748625176740678E-62</v>
      </c>
      <c r="BK1180" s="82">
        <f t="shared" ca="1" si="848"/>
        <v>1.6983328776238776E-61</v>
      </c>
      <c r="BL1180" s="82">
        <f t="shared" ca="1" si="849"/>
        <v>7.998388253767208E-62</v>
      </c>
      <c r="BM1180" s="82">
        <f t="shared" ca="1" si="839"/>
        <v>3.4432962012646509E-61</v>
      </c>
      <c r="BN1180" s="10">
        <f ca="1">BN1179+BI1180-INDIRECT(ADDRESS(MAX($D1180-'key variables'!$B$9*30,34),scenario!BI$4),TRUE)</f>
        <v>9439390.0751690175</v>
      </c>
      <c r="BO1180" s="10">
        <f ca="1">BO1179+BJ1180-INDIRECT(ADDRESS(MAX($D1180-'key variables'!$B$9*30,34),scenario!BJ$4),TRUE)</f>
        <v>10895583.360992203</v>
      </c>
      <c r="BP1180" s="10">
        <f ca="1">BP1179+BK1180-INDIRECT(ADDRESS(MAX($D1180-'key variables'!$B$9*30,34),scenario!BK$4),TRUE)</f>
        <v>32531162.537994072</v>
      </c>
      <c r="BQ1180" s="10">
        <f ca="1">BQ1179+BL1180-INDIRECT(ADDRESS(MAX($D1180-'key variables'!$B$9*30,34),scenario!BL$4),TRUE)</f>
        <v>14415841.516535141</v>
      </c>
      <c r="BR1180" s="10">
        <f t="shared" ca="1" si="870"/>
        <v>67281977.490690395</v>
      </c>
      <c r="BS1180" s="82">
        <f t="shared" ca="1" si="851"/>
        <v>-2.3433848477536824E-9</v>
      </c>
      <c r="BT1180" s="82">
        <f t="shared" ca="1" si="852"/>
        <v>-3.4288309057018498E-10</v>
      </c>
      <c r="BU1180" s="82">
        <f t="shared" ca="1" si="853"/>
        <v>-4.2578247660364599E-9</v>
      </c>
      <c r="BV1180" s="82">
        <f t="shared" ca="1" si="854"/>
        <v>-2.9943922343414556E-9</v>
      </c>
      <c r="BW1180" s="82">
        <f t="shared" ca="1" si="871"/>
        <v>-9.9384849387017825E-9</v>
      </c>
      <c r="BX1180" s="10">
        <f t="shared" ca="1" si="855"/>
        <v>-1.8625994260191893E-12</v>
      </c>
      <c r="BY1180" s="10">
        <f t="shared" ca="1" si="856"/>
        <v>2.8902850229962428E-12</v>
      </c>
      <c r="BZ1180" s="10">
        <f t="shared" ca="1" si="857"/>
        <v>-3.5034723983035463E-11</v>
      </c>
      <c r="CA1180" s="10">
        <f t="shared" ca="1" si="858"/>
        <v>-2.0257049910634696E-11</v>
      </c>
      <c r="CB1180" s="10">
        <v>0</v>
      </c>
      <c r="CC1180" s="82">
        <f t="shared" ca="1" si="859"/>
        <v>3.9725652202851362E-13</v>
      </c>
      <c r="CD1180" s="82">
        <f t="shared" ca="1" si="860"/>
        <v>3.4270724516460853E-13</v>
      </c>
      <c r="CE1180" s="82">
        <f t="shared" ca="1" si="861"/>
        <v>1.8915613015532971E-10</v>
      </c>
      <c r="CF1180" s="82">
        <f t="shared" ca="1" si="862"/>
        <v>3.7028113764059381E-11</v>
      </c>
      <c r="CG1180" s="82">
        <f t="shared" ca="1" si="872"/>
        <v>2.269242076865822E-10</v>
      </c>
      <c r="CH1180" s="13" t="str">
        <f t="shared" ca="1" si="873"/>
        <v/>
      </c>
      <c r="CI1180" s="81">
        <f t="shared" ca="1" si="882"/>
        <v>0.1131775965863165</v>
      </c>
      <c r="CJ1180" s="81">
        <f t="shared" ca="1" si="883"/>
        <v>0.13063724757458739</v>
      </c>
      <c r="CK1180" s="81">
        <f t="shared" ca="1" si="884"/>
        <v>0.39004625943939081</v>
      </c>
      <c r="CL1180" s="81">
        <f t="shared" ca="1" si="885"/>
        <v>0.17284488538116416</v>
      </c>
      <c r="CM1180" s="89">
        <f t="shared" ca="1" si="874"/>
        <v>0.80670598898145884</v>
      </c>
    </row>
    <row r="1181" spans="1:91" x14ac:dyDescent="0.3">
      <c r="A1181">
        <v>1116</v>
      </c>
      <c r="B1181" s="3">
        <f t="shared" si="887"/>
        <v>3.2888888888888888</v>
      </c>
      <c r="C1181" s="3">
        <f t="shared" si="875"/>
        <v>37.200000000000003</v>
      </c>
      <c r="D1181" s="4">
        <f t="shared" ca="1" si="863"/>
        <v>1181</v>
      </c>
      <c r="E1181" s="58">
        <f>(0.5*(COS(B1181*2*PI())+1)*('key variables'!$B$4-'key variables'!$B$6)+'key variables'!$B$6)/'key variables'!$B$4</f>
        <v>1</v>
      </c>
      <c r="F1181" s="10">
        <f t="shared" ca="1" si="876"/>
        <v>11689222.907461114</v>
      </c>
      <c r="G1181" s="10">
        <f t="shared" ca="1" si="877"/>
        <v>13492492.798713122</v>
      </c>
      <c r="H1181" s="10">
        <f t="shared" ca="1" si="878"/>
        <v>40309474.521088287</v>
      </c>
      <c r="I1181" s="10">
        <f t="shared" ca="1" si="879"/>
        <v>17912154.249750931</v>
      </c>
      <c r="J1181" s="10">
        <f t="shared" ca="1" si="864"/>
        <v>83403344.477013454</v>
      </c>
      <c r="K1181" s="82">
        <f t="shared" ca="1" si="840"/>
        <v>2249832.832292099</v>
      </c>
      <c r="L1181" s="82">
        <f t="shared" ca="1" si="841"/>
        <v>2596909.4377209195</v>
      </c>
      <c r="M1181" s="82">
        <f t="shared" ca="1" si="842"/>
        <v>7778311.98309422</v>
      </c>
      <c r="N1181" s="82">
        <f t="shared" ca="1" si="843"/>
        <v>3496312.733215793</v>
      </c>
      <c r="O1181" s="82">
        <f t="shared" ca="1" si="865"/>
        <v>16121366.986323033</v>
      </c>
      <c r="P1181" s="10">
        <f ca="1">IF(IF($A1181&gt;='key variables'!$B$26,K1181*SUMPRODUCT(Z1181:AC1181,'control variables'!$O$3:$R$3)/J1181+F$65*'key variables'!$B$25/scenario!J$65,K1181*SUMPRODUCT(Z1181:AC1181,'control variables'!$O$7:$R$7)/J1181+F$65*'key variables'!$B$25/scenario!J$65)&lt;'key variables'!$B$28,0,IF($A1181&gt;='key variables'!$B$26,K1181*SUMPRODUCT(Z1181:AC1181,'control variables'!$O$3:$R$3)/J1181+F$65*'key variables'!$B$25/scenario!J$65,K1181*SUMPRODUCT(Z1181:AC1181,'control variables'!$O$7:$R$7)/J1181+F$65*'key variables'!$B$25/scenario!J$65))</f>
        <v>5.3299123822684389E-63</v>
      </c>
      <c r="Q1181" s="10">
        <f ca="1">IF(IF($A1181&gt;='key variables'!$B$26,L1181*SUMPRODUCT(Z1181:AC1181,'control variables'!$O$4:$R$4)/J1181+G$65*'key variables'!$B$25/scenario!J$65,L1181*SUMPRODUCT(Z1181:AC1181,'control variables'!$O$7:$R$7)/J1181+G$65*'key variables'!$B$25/scenario!J$65)&lt;'key variables'!$B$28,0,IF($A1181&gt;='key variables'!$B$26,L1181*SUMPRODUCT(Z1181:AC1181,'control variables'!$O$4:$R$4)/J1181+G$65*'key variables'!$B$25/scenario!J$65,L1181*SUMPRODUCT(Z1181:AC1181,'control variables'!$O$7:$R$7)/J1181+G$65*'key variables'!$B$25/scenario!J$65))</f>
        <v>6.1521458701610157E-63</v>
      </c>
      <c r="R1181" s="10">
        <f ca="1">IF(IF($A1181&gt;='key variables'!$B$26,M1181*SUMPRODUCT(Z1181:AC1181,'control variables'!$O$5:$R$5)/J1181+H$65*'key variables'!$B$25/scenario!J$65,M1181*SUMPRODUCT(Z1181:AC1181,'control variables'!$O$7:$R$7)/J1181+H$65*'key variables'!$B$25/scenario!J$65)&lt;'key variables'!$B$28,0,IF($A1181&gt;='key variables'!$B$26,M1181*SUMPRODUCT(Z1181:AC1181,'control variables'!$O$5:$R$5)/J1181+H$65*'key variables'!$B$25/scenario!J$65,M1181*SUMPRODUCT(Z1181:AC1181,'control variables'!$O$7:$R$7)/J1181+H$65*'key variables'!$B$25/scenario!J$65))</f>
        <v>1.8427023002239816E-62</v>
      </c>
      <c r="S1181" s="10">
        <f ca="1">IF(IF($A1181&gt;='key variables'!$B$26,N1181*SUMPRODUCT(Z1181:AC1181,'control variables'!$O$6:$R$6)/J1181+I$65*'key variables'!$B$25/scenario!J$65,N1181*SUMPRODUCT(Z1181:AC1181,'control variables'!$O$7:$R$7)/J1181+I$65*'key variables'!$B$25/scenario!J$65)&lt;'key variables'!$B$28,0,IF($A1181&gt;='key variables'!$B$26,N1181*SUMPRODUCT(Z1181:AC1181,'control variables'!$O$6:$R$6)/J1181+I$65*'key variables'!$B$25/scenario!J$65,N1181*SUMPRODUCT(Z1181:AC1181,'control variables'!$O$7:$R$7)/J1181+I$65*'key variables'!$B$25/scenario!J$65))</f>
        <v>8.2828556244619027E-63</v>
      </c>
      <c r="T1181" s="10">
        <f t="shared" ca="1" si="886"/>
        <v>3.8191936879131171E-62</v>
      </c>
      <c r="U1181" s="82">
        <f ca="1">SUMPRODUCT(P1151:P1180,'control variables'!AD$7:AD$36)</f>
        <v>1.1300400272053128E-62</v>
      </c>
      <c r="V1181" s="82">
        <f ca="1">SUMPRODUCT(Q1151:Q1180,'control variables'!AE$7:AE$36)</f>
        <v>1.3043687377706812E-62</v>
      </c>
      <c r="W1181" s="82">
        <f ca="1">SUMPRODUCT(R1151:R1180,'control variables'!AF$7:AF$36)</f>
        <v>3.9068697722009293E-62</v>
      </c>
      <c r="X1181" s="82">
        <f ca="1">SUMPRODUCT(S1151:S1180,'control variables'!AG$7:AG$36)</f>
        <v>1.7561186233273424E-62</v>
      </c>
      <c r="Y1181" s="82">
        <f t="shared" ca="1" si="880"/>
        <v>8.0973971605042665E-62</v>
      </c>
      <c r="Z1181" s="10">
        <f ca="1">IF($A1181&gt;='key variables'!$B$26,SUMPRODUCT(P1151:P1180,'control variables'!V$7:V$36)*$E1181,SUMPRODUCT(P1151:P1180,'control variables'!Z$7:Z$36)*$E1181)</f>
        <v>2.7574120657867565E-62</v>
      </c>
      <c r="AA1181" s="10">
        <f ca="1">IF($A1181&gt;='key variables'!$B$26,SUMPRODUCT(Q1151:Q1180,'control variables'!W$7:W$36)*$E1181,SUMPRODUCT(Q1151:Q1180,'control variables'!AA$7:AA$36)*$E1181)</f>
        <v>3.1827917677029764E-62</v>
      </c>
      <c r="AB1181" s="10">
        <f ca="1">IF($A1181&gt;='key variables'!$B$26,SUMPRODUCT(R1151:R1180,'control variables'!X$7:X$36)*$E1181,SUMPRODUCT(R1151:R1180,'control variables'!AB$7:AB$36)*$E1181)</f>
        <v>9.5331577554527794E-62</v>
      </c>
      <c r="AC1181" s="10">
        <f ca="1">IF($A1181&gt;='key variables'!$B$26,SUMPRODUCT(S1151:S1180,'control variables'!Y$7:Y$36)*$E1181,SUMPRODUCT(S1151:S1180,'control variables'!AC$7:AC$36)*$E1181)</f>
        <v>4.2851072212823957E-62</v>
      </c>
      <c r="AD1181" s="10">
        <f t="shared" ca="1" si="881"/>
        <v>1.9758468810224907E-61</v>
      </c>
      <c r="AE1181" s="82">
        <f ca="1">SUMPRODUCT(P1151:P1180,'control variables'!AL$7:AL$36)</f>
        <v>3.7543560976353786E-62</v>
      </c>
      <c r="AF1181" s="82">
        <f ca="1">SUMPRODUCT(Q1151:Q1180,'control variables'!AM$7:AM$36)</f>
        <v>4.322201184226049E-62</v>
      </c>
      <c r="AG1181" s="82">
        <f ca="1">SUMPRODUCT(R1151:R1180,'control variables'!AN$7:AN$36)</f>
        <v>1.2323731500170293E-61</v>
      </c>
      <c r="AH1181" s="82">
        <f ca="1">SUMPRODUCT(S1151:S1180,'control variables'!AO$7:AO$36)</f>
        <v>5.3360534976133031E-62</v>
      </c>
      <c r="AI1181" s="82">
        <f t="shared" ca="1" si="844"/>
        <v>2.5736342279645025E-61</v>
      </c>
      <c r="AJ1181" s="10">
        <f ca="1">SUMPRODUCT(P1151:P1180,'control variables'!AP$7:AP$36)</f>
        <v>3.5873018536628317E-65</v>
      </c>
      <c r="AK1181" s="10">
        <f ca="1">SUMPRODUCT(Q1151:Q1180,'control variables'!AQ$7:AQ$36)</f>
        <v>1.0351766924656184E-64</v>
      </c>
      <c r="AL1181" s="10">
        <f ca="1">SUMPRODUCT(R1151:R1180,'control variables'!AR$7:AR$36)</f>
        <v>3.7206968350925463E-63</v>
      </c>
      <c r="AM1181" s="10">
        <f ca="1">SUMPRODUCT(S1151:S1180,'control variables'!AS$7:AS$36)</f>
        <v>2.7873913494435106E-63</v>
      </c>
      <c r="AN1181" s="10">
        <f t="shared" ca="1" si="866"/>
        <v>6.6474788723192467E-63</v>
      </c>
      <c r="AO1181" s="82">
        <f ca="1">SUMPRODUCT(P1151:P1180,'control variables'!AX$7:AX$36)</f>
        <v>4.8781830738094587E-65</v>
      </c>
      <c r="AP1181" s="82">
        <f ca="1">SUMPRODUCT(Q1151:Q1180,'control variables'!AY$7:AY$36)</f>
        <v>1.1261458612816169E-64</v>
      </c>
      <c r="AQ1181" s="82">
        <f ca="1">SUMPRODUCT(R1151:R1180,'control variables'!AZ$7:AZ$36)</f>
        <v>1.0119159783106901E-63</v>
      </c>
      <c r="AR1181" s="82">
        <f ca="1">SUMPRODUCT(S1151:S1180,'control variables'!BA$7:BA$36)</f>
        <v>7.5808537199369157E-64</v>
      </c>
      <c r="AS1181" s="82">
        <f t="shared" ca="1" si="867"/>
        <v>1.9313977671706379E-63</v>
      </c>
      <c r="AT1181" s="10">
        <f ca="1">SUMPRODUCT(P1151:P1180,'control variables'!AT$7:AT$36)</f>
        <v>-4.3051869235266599E-65</v>
      </c>
      <c r="AU1181" s="10">
        <f ca="1">SUMPRODUCT(Q1151:Q1180,'control variables'!AU$7:AU$36)</f>
        <v>4.6701807009941477E-65</v>
      </c>
      <c r="AV1181" s="10">
        <f ca="1">SUMPRODUCT(R1151:R1180,'control variables'!AV$7:AV$36)</f>
        <v>2.0110172349769399E-62</v>
      </c>
      <c r="AW1181" s="10">
        <f ca="1">SUMPRODUCT(S1151:S1180,'control variables'!AW$7:AW$36)</f>
        <v>1.5065704874116951E-62</v>
      </c>
      <c r="AX1181" s="10">
        <f t="shared" ca="1" si="845"/>
        <v>3.5179527161661026E-62</v>
      </c>
      <c r="AY1181" s="82">
        <f ca="1">SUMPRODUCT(P1151:P1180,'control variables'!BB$7:BB$36)</f>
        <v>1.560399662363548E-64</v>
      </c>
      <c r="AZ1181" s="82">
        <f ca="1">SUMPRODUCT(Q1151:Q1180,'control variables'!BC$7:BC$36)</f>
        <v>3.9790163564103714E-64</v>
      </c>
      <c r="BA1181" s="82">
        <f ca="1">SUMPRODUCT(R1151:R1180,'control variables'!BD$7:BD$36)</f>
        <v>2.7854337565225269E-63</v>
      </c>
      <c r="BB1181" s="82">
        <f ca="1">SUMPRODUCT(S1151:S1180,'control variables'!BE$7:BE$36)</f>
        <v>3.9583002065618218E-64</v>
      </c>
      <c r="BC1181" s="82">
        <f t="shared" ca="1" si="868"/>
        <v>3.7352053790561009E-63</v>
      </c>
      <c r="BD1181" s="10">
        <f ca="1">SUMPRODUCT(P1151:P1180,'control variables'!BF$7:BF$36)</f>
        <v>3.2642201801477115E-65</v>
      </c>
      <c r="BE1181" s="10">
        <f ca="1">SUMPRODUCT(Q1151:Q1180,'control variables'!BG$7:BG$36)</f>
        <v>3.7677840197524977E-65</v>
      </c>
      <c r="BF1181" s="10">
        <f ca="1">SUMPRODUCT(R1151:R1180,'control variables'!BH$7:BH$36)</f>
        <v>1.128533754964977E-63</v>
      </c>
      <c r="BG1181" s="10">
        <f ca="1">SUMPRODUCT(S1151:S1180,'control variables'!BI$7:BI$36)</f>
        <v>2.5363516826810755E-63</v>
      </c>
      <c r="BH1181" s="10">
        <f t="shared" ca="1" si="869"/>
        <v>3.7352054796450548E-63</v>
      </c>
      <c r="BI1181" s="82">
        <f t="shared" ca="1" si="846"/>
        <v>3.7656549073354874E-62</v>
      </c>
      <c r="BJ1181" s="82">
        <f t="shared" ca="1" si="847"/>
        <v>4.3666615284911467E-62</v>
      </c>
      <c r="BK1181" s="82">
        <f t="shared" ca="1" si="848"/>
        <v>1.4613292110799487E-61</v>
      </c>
      <c r="BL1181" s="82">
        <f t="shared" ca="1" si="849"/>
        <v>6.8822069870906165E-62</v>
      </c>
      <c r="BM1181" s="82">
        <f t="shared" ca="1" si="839"/>
        <v>2.9627815533716736E-61</v>
      </c>
      <c r="BN1181" s="10">
        <f ca="1">BN1180+BI1181-INDIRECT(ADDRESS(MAX($D1181-'key variables'!$B$9*30,34),scenario!BI$4),TRUE)</f>
        <v>9439390.0751690175</v>
      </c>
      <c r="BO1181" s="10">
        <f ca="1">BO1180+BJ1181-INDIRECT(ADDRESS(MAX($D1181-'key variables'!$B$9*30,34),scenario!BJ$4),TRUE)</f>
        <v>10895583.360992203</v>
      </c>
      <c r="BP1181" s="10">
        <f ca="1">BP1180+BK1181-INDIRECT(ADDRESS(MAX($D1181-'key variables'!$B$9*30,34),scenario!BK$4),TRUE)</f>
        <v>32531162.537994072</v>
      </c>
      <c r="BQ1181" s="10">
        <f ca="1">BQ1180+BL1181-INDIRECT(ADDRESS(MAX($D1181-'key variables'!$B$9*30,34),scenario!BL$4),TRUE)</f>
        <v>14415841.516535141</v>
      </c>
      <c r="BR1181" s="10">
        <f t="shared" ca="1" si="870"/>
        <v>67281977.490690395</v>
      </c>
      <c r="BS1181" s="82">
        <f t="shared" ca="1" si="851"/>
        <v>-2.3433848477536824E-9</v>
      </c>
      <c r="BT1181" s="82">
        <f t="shared" ca="1" si="852"/>
        <v>-3.4288309057018498E-10</v>
      </c>
      <c r="BU1181" s="82">
        <f t="shared" ca="1" si="853"/>
        <v>-4.2578247660364599E-9</v>
      </c>
      <c r="BV1181" s="82">
        <f t="shared" ca="1" si="854"/>
        <v>-2.9943922343414556E-9</v>
      </c>
      <c r="BW1181" s="82">
        <f t="shared" ca="1" si="871"/>
        <v>-9.9384849387017825E-9</v>
      </c>
      <c r="BX1181" s="10">
        <f t="shared" ca="1" si="855"/>
        <v>-1.8625994260191893E-12</v>
      </c>
      <c r="BY1181" s="10">
        <f t="shared" ca="1" si="856"/>
        <v>2.8902850229962428E-12</v>
      </c>
      <c r="BZ1181" s="10">
        <f t="shared" ca="1" si="857"/>
        <v>-3.5034723983035463E-11</v>
      </c>
      <c r="CA1181" s="10">
        <f t="shared" ca="1" si="858"/>
        <v>-2.0257049910634696E-11</v>
      </c>
      <c r="CB1181" s="10">
        <v>0</v>
      </c>
      <c r="CC1181" s="82">
        <f t="shared" ca="1" si="859"/>
        <v>3.9725652202851362E-13</v>
      </c>
      <c r="CD1181" s="82">
        <f t="shared" ca="1" si="860"/>
        <v>3.4270724516460853E-13</v>
      </c>
      <c r="CE1181" s="82">
        <f t="shared" ca="1" si="861"/>
        <v>1.8915613015532971E-10</v>
      </c>
      <c r="CF1181" s="82">
        <f t="shared" ca="1" si="862"/>
        <v>3.7028113764059381E-11</v>
      </c>
      <c r="CG1181" s="82">
        <f t="shared" ca="1" si="872"/>
        <v>2.269242076865822E-10</v>
      </c>
      <c r="CH1181" s="13" t="str">
        <f t="shared" ca="1" si="873"/>
        <v/>
      </c>
      <c r="CI1181" s="81">
        <f t="shared" ca="1" si="882"/>
        <v>0.1131775965863165</v>
      </c>
      <c r="CJ1181" s="81">
        <f t="shared" ca="1" si="883"/>
        <v>0.13063724757458739</v>
      </c>
      <c r="CK1181" s="81">
        <f t="shared" ca="1" si="884"/>
        <v>0.39004625943939081</v>
      </c>
      <c r="CL1181" s="81">
        <f t="shared" ca="1" si="885"/>
        <v>0.17284488538116416</v>
      </c>
      <c r="CM1181" s="89">
        <f t="shared" ca="1" si="874"/>
        <v>0.80670598898145884</v>
      </c>
    </row>
    <row r="1182" spans="1:91" x14ac:dyDescent="0.3">
      <c r="A1182">
        <v>1117</v>
      </c>
      <c r="B1182" s="3">
        <f t="shared" si="887"/>
        <v>3.2916666666666665</v>
      </c>
      <c r="C1182" s="3">
        <f t="shared" si="875"/>
        <v>37.233333333333334</v>
      </c>
      <c r="D1182" s="4">
        <f t="shared" ca="1" si="863"/>
        <v>1182</v>
      </c>
      <c r="E1182" s="58">
        <f>(0.5*(COS(B1182*2*PI())+1)*('key variables'!$B$4-'key variables'!$B$6)+'key variables'!$B$6)/'key variables'!$B$4</f>
        <v>1</v>
      </c>
      <c r="F1182" s="10">
        <f t="shared" ca="1" si="876"/>
        <v>11689222.907461114</v>
      </c>
      <c r="G1182" s="10">
        <f t="shared" ca="1" si="877"/>
        <v>13492492.798713122</v>
      </c>
      <c r="H1182" s="10">
        <f t="shared" ca="1" si="878"/>
        <v>40309474.521088287</v>
      </c>
      <c r="I1182" s="10">
        <f t="shared" ca="1" si="879"/>
        <v>17912154.249750931</v>
      </c>
      <c r="J1182" s="10">
        <f t="shared" ca="1" si="864"/>
        <v>83403344.477013454</v>
      </c>
      <c r="K1182" s="82">
        <f t="shared" ca="1" si="840"/>
        <v>2249832.832292099</v>
      </c>
      <c r="L1182" s="82">
        <f t="shared" ca="1" si="841"/>
        <v>2596909.4377209195</v>
      </c>
      <c r="M1182" s="82">
        <f t="shared" ca="1" si="842"/>
        <v>7778311.98309422</v>
      </c>
      <c r="N1182" s="82">
        <f t="shared" ca="1" si="843"/>
        <v>3496312.733215793</v>
      </c>
      <c r="O1182" s="82">
        <f t="shared" ca="1" si="865"/>
        <v>16121366.986323033</v>
      </c>
      <c r="P1182" s="10">
        <f ca="1">IF(IF($A1182&gt;='key variables'!$B$26,K1182*SUMPRODUCT(Z1182:AC1182,'control variables'!$O$3:$R$3)/J1182+F$65*'key variables'!$B$25/scenario!J$65,K1182*SUMPRODUCT(Z1182:AC1182,'control variables'!$O$7:$R$7)/J1182+F$65*'key variables'!$B$25/scenario!J$65)&lt;'key variables'!$B$28,0,IF($A1182&gt;='key variables'!$B$26,K1182*SUMPRODUCT(Z1182:AC1182,'control variables'!$O$3:$R$3)/J1182+F$65*'key variables'!$B$25/scenario!J$65,K1182*SUMPRODUCT(Z1182:AC1182,'control variables'!$O$7:$R$7)/J1182+F$65*'key variables'!$B$25/scenario!J$65))</f>
        <v>4.5861189872286806E-63</v>
      </c>
      <c r="Q1182" s="10">
        <f ca="1">IF(IF($A1182&gt;='key variables'!$B$26,L1182*SUMPRODUCT(Z1182:AC1182,'control variables'!$O$4:$R$4)/J1182+G$65*'key variables'!$B$25/scenario!J$65,L1182*SUMPRODUCT(Z1182:AC1182,'control variables'!$O$7:$R$7)/J1182+G$65*'key variables'!$B$25/scenario!J$65)&lt;'key variables'!$B$28,0,IF($A1182&gt;='key variables'!$B$26,L1182*SUMPRODUCT(Z1182:AC1182,'control variables'!$O$4:$R$4)/J1182+G$65*'key variables'!$B$25/scenario!J$65,L1182*SUMPRODUCT(Z1182:AC1182,'control variables'!$O$7:$R$7)/J1182+G$65*'key variables'!$B$25/scenario!J$65))</f>
        <v>5.2936091559797303E-63</v>
      </c>
      <c r="R1182" s="10">
        <f ca="1">IF(IF($A1182&gt;='key variables'!$B$26,M1182*SUMPRODUCT(Z1182:AC1182,'control variables'!$O$5:$R$5)/J1182+H$65*'key variables'!$B$25/scenario!J$65,M1182*SUMPRODUCT(Z1182:AC1182,'control variables'!$O$7:$R$7)/J1182+H$65*'key variables'!$B$25/scenario!J$65)&lt;'key variables'!$B$28,0,IF($A1182&gt;='key variables'!$B$26,M1182*SUMPRODUCT(Z1182:AC1182,'control variables'!$O$5:$R$5)/J1182+H$65*'key variables'!$B$25/scenario!J$65,M1182*SUMPRODUCT(Z1182:AC1182,'control variables'!$O$7:$R$7)/J1182+H$65*'key variables'!$B$25/scenario!J$65))</f>
        <v>1.5855517691025227E-62</v>
      </c>
      <c r="S1182" s="10">
        <f ca="1">IF(IF($A1182&gt;='key variables'!$B$26,N1182*SUMPRODUCT(Z1182:AC1182,'control variables'!$O$6:$R$6)/J1182+I$65*'key variables'!$B$25/scenario!J$65,N1182*SUMPRODUCT(Z1182:AC1182,'control variables'!$O$7:$R$7)/J1182+I$65*'key variables'!$B$25/scenario!J$65)&lt;'key variables'!$B$28,0,IF($A1182&gt;='key variables'!$B$26,N1182*SUMPRODUCT(Z1182:AC1182,'control variables'!$O$6:$R$6)/J1182+I$65*'key variables'!$B$25/scenario!J$65,N1182*SUMPRODUCT(Z1182:AC1182,'control variables'!$O$7:$R$7)/J1182+I$65*'key variables'!$B$25/scenario!J$65))</f>
        <v>7.126976716201006E-63</v>
      </c>
      <c r="T1182" s="10">
        <f t="shared" ca="1" si="886"/>
        <v>3.286222255043464E-62</v>
      </c>
      <c r="U1182" s="82">
        <f ca="1">SUMPRODUCT(P1152:P1181,'control variables'!AD$7:AD$36)</f>
        <v>9.723420674485839E-63</v>
      </c>
      <c r="V1182" s="82">
        <f ca="1">SUMPRODUCT(Q1152:Q1181,'control variables'!AE$7:AE$36)</f>
        <v>1.1223430716306939E-62</v>
      </c>
      <c r="W1182" s="82">
        <f ca="1">SUMPRODUCT(R1152:R1181,'control variables'!AF$7:AF$36)</f>
        <v>3.3616630739612165E-62</v>
      </c>
      <c r="X1182" s="82">
        <f ca="1">SUMPRODUCT(S1152:S1181,'control variables'!AG$7:AG$36)</f>
        <v>1.5110509112796505E-62</v>
      </c>
      <c r="Y1182" s="82">
        <f t="shared" ca="1" si="880"/>
        <v>6.9673991243201437E-62</v>
      </c>
      <c r="Z1182" s="10">
        <f ca="1">IF($A1182&gt;='key variables'!$B$26,SUMPRODUCT(P1152:P1181,'control variables'!V$7:V$36)*$E1182,SUMPRODUCT(P1152:P1181,'control variables'!Z$7:Z$36)*$E1182)</f>
        <v>2.3726130794547833E-62</v>
      </c>
      <c r="AA1182" s="10">
        <f ca="1">IF($A1182&gt;='key variables'!$B$26,SUMPRODUCT(Q1152:Q1181,'control variables'!W$7:W$36)*$E1182,SUMPRODUCT(Q1152:Q1181,'control variables'!AA$7:AA$36)*$E1182)</f>
        <v>2.7386307149847251E-62</v>
      </c>
      <c r="AB1182" s="10">
        <f ca="1">IF($A1182&gt;='key variables'!$B$26,SUMPRODUCT(R1152:R1181,'control variables'!X$7:X$36)*$E1182,SUMPRODUCT(R1152:R1181,'control variables'!AB$7:AB$36)*$E1182)</f>
        <v>8.2027982178425206E-62</v>
      </c>
      <c r="AC1182" s="10">
        <f ca="1">IF($A1182&gt;='key variables'!$B$26,SUMPRODUCT(S1152:S1181,'control variables'!Y$7:Y$36)*$E1182,SUMPRODUCT(S1152:S1181,'control variables'!AC$7:AC$36)*$E1182)</f>
        <v>3.687117194498782E-62</v>
      </c>
      <c r="AD1182" s="10">
        <f t="shared" ca="1" si="881"/>
        <v>1.7001159206780812E-61</v>
      </c>
      <c r="AE1182" s="82">
        <f ca="1">SUMPRODUCT(P1152:P1181,'control variables'!AL$7:AL$36)</f>
        <v>3.2304328006336467E-62</v>
      </c>
      <c r="AF1182" s="82">
        <f ca="1">SUMPRODUCT(Q1152:Q1181,'control variables'!AM$7:AM$36)</f>
        <v>3.7190346662255946E-62</v>
      </c>
      <c r="AG1182" s="82">
        <f ca="1">SUMPRODUCT(R1152:R1181,'control variables'!AN$7:AN$36)</f>
        <v>1.0603945238286407E-61</v>
      </c>
      <c r="AH1182" s="82">
        <f ca="1">SUMPRODUCT(S1152:S1181,'control variables'!AO$7:AO$36)</f>
        <v>4.591403105177699E-62</v>
      </c>
      <c r="AI1182" s="82">
        <f t="shared" ca="1" si="844"/>
        <v>2.2144815810323347E-61</v>
      </c>
      <c r="AJ1182" s="10">
        <f ca="1">SUMPRODUCT(P1152:P1181,'control variables'!AP$7:AP$36)</f>
        <v>3.0866911056053394E-65</v>
      </c>
      <c r="AK1182" s="10">
        <f ca="1">SUMPRODUCT(Q1152:Q1181,'control variables'!AQ$7:AQ$36)</f>
        <v>8.9071698443804815E-65</v>
      </c>
      <c r="AL1182" s="10">
        <f ca="1">SUMPRODUCT(R1152:R1181,'control variables'!AR$7:AR$36)</f>
        <v>3.2014707142103618E-63</v>
      </c>
      <c r="AM1182" s="10">
        <f ca="1">SUMPRODUCT(S1152:S1181,'control variables'!AS$7:AS$36)</f>
        <v>2.3984087308915976E-63</v>
      </c>
      <c r="AN1182" s="10">
        <f t="shared" ca="1" si="866"/>
        <v>5.7198180546018178E-63</v>
      </c>
      <c r="AO1182" s="82">
        <f ca="1">SUMPRODUCT(P1152:P1181,'control variables'!AX$7:AX$36)</f>
        <v>4.1974288531275096E-65</v>
      </c>
      <c r="AP1182" s="82">
        <f ca="1">SUMPRODUCT(Q1152:Q1181,'control variables'!AY$7:AY$36)</f>
        <v>9.6899133539124374E-65</v>
      </c>
      <c r="AQ1182" s="82">
        <f ca="1">SUMPRODUCT(R1152:R1181,'control variables'!AZ$7:AZ$36)</f>
        <v>8.7070232093301434E-64</v>
      </c>
      <c r="AR1182" s="82">
        <f ca="1">SUMPRODUCT(S1152:S1181,'control variables'!BA$7:BA$36)</f>
        <v>6.5229397203728468E-64</v>
      </c>
      <c r="AS1182" s="82">
        <f t="shared" ca="1" si="867"/>
        <v>1.6618697150406986E-63</v>
      </c>
      <c r="AT1182" s="10">
        <f ca="1">SUMPRODUCT(P1152:P1181,'control variables'!AT$7:AT$36)</f>
        <v>-3.704394758765444E-65</v>
      </c>
      <c r="AU1182" s="10">
        <f ca="1">SUMPRODUCT(Q1152:Q1181,'control variables'!AU$7:AU$36)</f>
        <v>4.0184533723052674E-65</v>
      </c>
      <c r="AV1182" s="10">
        <f ca="1">SUMPRODUCT(R1152:R1181,'control variables'!AV$7:AV$36)</f>
        <v>1.7303782245378315E-62</v>
      </c>
      <c r="AW1182" s="10">
        <f ca="1">SUMPRODUCT(S1152:S1181,'control variables'!AW$7:AW$36)</f>
        <v>1.2963274107287488E-62</v>
      </c>
      <c r="AX1182" s="10">
        <f t="shared" ca="1" si="845"/>
        <v>3.0270196938801199E-62</v>
      </c>
      <c r="AY1182" s="82">
        <f ca="1">SUMPRODUCT(P1152:P1181,'control variables'!BB$7:BB$36)</f>
        <v>1.342644682685193E-64</v>
      </c>
      <c r="AZ1182" s="82">
        <f ca="1">SUMPRODUCT(Q1152:Q1181,'control variables'!BC$7:BC$36)</f>
        <v>3.4237415465468752E-64</v>
      </c>
      <c r="BA1182" s="82">
        <f ca="1">SUMPRODUCT(R1152:R1181,'control variables'!BD$7:BD$36)</f>
        <v>2.3967243215767168E-63</v>
      </c>
      <c r="BB1182" s="82">
        <f ca="1">SUMPRODUCT(S1152:S1181,'control variables'!BE$7:BE$36)</f>
        <v>3.4059163514313285E-64</v>
      </c>
      <c r="BC1182" s="82">
        <f t="shared" ca="1" si="868"/>
        <v>3.2139545796430561E-63</v>
      </c>
      <c r="BD1182" s="10">
        <f ca="1">SUMPRODUCT(P1152:P1181,'control variables'!BF$7:BF$36)</f>
        <v>2.8086957294969803E-65</v>
      </c>
      <c r="BE1182" s="10">
        <f ca="1">SUMPRODUCT(Q1152:Q1181,'control variables'!BG$7:BG$36)</f>
        <v>3.2419868458343178E-65</v>
      </c>
      <c r="BF1182" s="10">
        <f ca="1">SUMPRODUCT(R1152:R1181,'control variables'!BH$7:BH$36)</f>
        <v>9.7104599666432047E-64</v>
      </c>
      <c r="BG1182" s="10">
        <f ca="1">SUMPRODUCT(S1152:S1181,'control variables'!BI$7:BI$36)</f>
        <v>2.1824018437771109E-63</v>
      </c>
      <c r="BH1182" s="10">
        <f t="shared" ca="1" si="869"/>
        <v>3.2139546661947444E-63</v>
      </c>
      <c r="BI1182" s="82">
        <f t="shared" ca="1" si="846"/>
        <v>3.2401548527017332E-62</v>
      </c>
      <c r="BJ1182" s="82">
        <f t="shared" ca="1" si="847"/>
        <v>3.7572905350633687E-62</v>
      </c>
      <c r="BK1182" s="82">
        <f t="shared" ca="1" si="848"/>
        <v>1.2573995894981911E-61</v>
      </c>
      <c r="BL1182" s="82">
        <f t="shared" ca="1" si="849"/>
        <v>5.9217896794207608E-62</v>
      </c>
      <c r="BM1182" s="82">
        <f t="shared" ca="1" si="839"/>
        <v>2.5493230962167775E-61</v>
      </c>
      <c r="BN1182" s="10">
        <f ca="1">BN1181+BI1182-INDIRECT(ADDRESS(MAX($D1182-'key variables'!$B$9*30,34),scenario!BI$4),TRUE)</f>
        <v>9439390.0751690175</v>
      </c>
      <c r="BO1182" s="10">
        <f ca="1">BO1181+BJ1182-INDIRECT(ADDRESS(MAX($D1182-'key variables'!$B$9*30,34),scenario!BJ$4),TRUE)</f>
        <v>10895583.360992203</v>
      </c>
      <c r="BP1182" s="10">
        <f ca="1">BP1181+BK1182-INDIRECT(ADDRESS(MAX($D1182-'key variables'!$B$9*30,34),scenario!BK$4),TRUE)</f>
        <v>32531162.537994072</v>
      </c>
      <c r="BQ1182" s="10">
        <f ca="1">BQ1181+BL1182-INDIRECT(ADDRESS(MAX($D1182-'key variables'!$B$9*30,34),scenario!BL$4),TRUE)</f>
        <v>14415841.516535141</v>
      </c>
      <c r="BR1182" s="10">
        <f t="shared" ca="1" si="870"/>
        <v>67281977.490690395</v>
      </c>
      <c r="BS1182" s="82">
        <f t="shared" ca="1" si="851"/>
        <v>-2.3433848477536824E-9</v>
      </c>
      <c r="BT1182" s="82">
        <f t="shared" ca="1" si="852"/>
        <v>-3.4288309057018498E-10</v>
      </c>
      <c r="BU1182" s="82">
        <f t="shared" ca="1" si="853"/>
        <v>-4.2578247660364599E-9</v>
      </c>
      <c r="BV1182" s="82">
        <f t="shared" ca="1" si="854"/>
        <v>-2.9943922343414556E-9</v>
      </c>
      <c r="BW1182" s="82">
        <f t="shared" ca="1" si="871"/>
        <v>-9.9384849387017825E-9</v>
      </c>
      <c r="BX1182" s="10">
        <f t="shared" ca="1" si="855"/>
        <v>-1.8625994260191893E-12</v>
      </c>
      <c r="BY1182" s="10">
        <f t="shared" ca="1" si="856"/>
        <v>2.8902850229962428E-12</v>
      </c>
      <c r="BZ1182" s="10">
        <f t="shared" ca="1" si="857"/>
        <v>-3.5034723983035463E-11</v>
      </c>
      <c r="CA1182" s="10">
        <f t="shared" ca="1" si="858"/>
        <v>-2.0257049910634696E-11</v>
      </c>
      <c r="CB1182" s="10">
        <v>0</v>
      </c>
      <c r="CC1182" s="82">
        <f t="shared" ca="1" si="859"/>
        <v>3.9725652202851362E-13</v>
      </c>
      <c r="CD1182" s="82">
        <f t="shared" ca="1" si="860"/>
        <v>3.4270724516460853E-13</v>
      </c>
      <c r="CE1182" s="82">
        <f t="shared" ca="1" si="861"/>
        <v>1.8915613015532971E-10</v>
      </c>
      <c r="CF1182" s="82">
        <f t="shared" ca="1" si="862"/>
        <v>3.7028113764059381E-11</v>
      </c>
      <c r="CG1182" s="82">
        <f t="shared" ca="1" si="872"/>
        <v>2.269242076865822E-10</v>
      </c>
      <c r="CH1182" s="13" t="str">
        <f t="shared" ca="1" si="873"/>
        <v/>
      </c>
      <c r="CI1182" s="81">
        <f t="shared" ca="1" si="882"/>
        <v>0.1131775965863165</v>
      </c>
      <c r="CJ1182" s="81">
        <f t="shared" ca="1" si="883"/>
        <v>0.13063724757458739</v>
      </c>
      <c r="CK1182" s="81">
        <f t="shared" ca="1" si="884"/>
        <v>0.39004625943939081</v>
      </c>
      <c r="CL1182" s="81">
        <f t="shared" ca="1" si="885"/>
        <v>0.17284488538116416</v>
      </c>
      <c r="CM1182" s="89">
        <f t="shared" ca="1" si="874"/>
        <v>0.80670598898145884</v>
      </c>
    </row>
    <row r="1183" spans="1:91" x14ac:dyDescent="0.3">
      <c r="A1183">
        <v>1118</v>
      </c>
      <c r="B1183" s="3">
        <f t="shared" si="887"/>
        <v>3.2944444444444443</v>
      </c>
      <c r="C1183" s="3">
        <f t="shared" si="875"/>
        <v>37.266666666666666</v>
      </c>
      <c r="D1183" s="4">
        <f t="shared" ca="1" si="863"/>
        <v>1183</v>
      </c>
      <c r="E1183" s="58">
        <f>(0.5*(COS(B1183*2*PI())+1)*('key variables'!$B$4-'key variables'!$B$6)+'key variables'!$B$6)/'key variables'!$B$4</f>
        <v>1</v>
      </c>
      <c r="F1183" s="10">
        <f t="shared" ca="1" si="876"/>
        <v>11689222.907461114</v>
      </c>
      <c r="G1183" s="10">
        <f t="shared" ca="1" si="877"/>
        <v>13492492.798713122</v>
      </c>
      <c r="H1183" s="10">
        <f t="shared" ca="1" si="878"/>
        <v>40309474.521088287</v>
      </c>
      <c r="I1183" s="10">
        <f t="shared" ca="1" si="879"/>
        <v>17912154.249750931</v>
      </c>
      <c r="J1183" s="10">
        <f t="shared" ca="1" si="864"/>
        <v>83403344.477013454</v>
      </c>
      <c r="K1183" s="82">
        <f t="shared" ca="1" si="840"/>
        <v>2249832.832292099</v>
      </c>
      <c r="L1183" s="82">
        <f t="shared" ca="1" si="841"/>
        <v>2596909.4377209195</v>
      </c>
      <c r="M1183" s="82">
        <f t="shared" ca="1" si="842"/>
        <v>7778311.98309422</v>
      </c>
      <c r="N1183" s="82">
        <f t="shared" ca="1" si="843"/>
        <v>3496312.733215793</v>
      </c>
      <c r="O1183" s="82">
        <f t="shared" ca="1" si="865"/>
        <v>16121366.986323033</v>
      </c>
      <c r="P1183" s="10">
        <f ca="1">IF(IF($A1183&gt;='key variables'!$B$26,K1183*SUMPRODUCT(Z1183:AC1183,'control variables'!$O$3:$R$3)/J1183+F$65*'key variables'!$B$25/scenario!J$65,K1183*SUMPRODUCT(Z1183:AC1183,'control variables'!$O$7:$R$7)/J1183+F$65*'key variables'!$B$25/scenario!J$65)&lt;'key variables'!$B$28,0,IF($A1183&gt;='key variables'!$B$26,K1183*SUMPRODUCT(Z1183:AC1183,'control variables'!$O$3:$R$3)/J1183+F$65*'key variables'!$B$25/scenario!J$65,K1183*SUMPRODUCT(Z1183:AC1183,'control variables'!$O$7:$R$7)/J1183+F$65*'key variables'!$B$25/scenario!J$65))</f>
        <v>3.9461225357081532E-63</v>
      </c>
      <c r="Q1183" s="10">
        <f ca="1">IF(IF($A1183&gt;='key variables'!$B$26,L1183*SUMPRODUCT(Z1183:AC1183,'control variables'!$O$4:$R$4)/J1183+G$65*'key variables'!$B$25/scenario!J$65,L1183*SUMPRODUCT(Z1183:AC1183,'control variables'!$O$7:$R$7)/J1183+G$65*'key variables'!$B$25/scenario!J$65)&lt;'key variables'!$B$28,0,IF($A1183&gt;='key variables'!$B$26,L1183*SUMPRODUCT(Z1183:AC1183,'control variables'!$O$4:$R$4)/J1183+G$65*'key variables'!$B$25/scenario!J$65,L1183*SUMPRODUCT(Z1183:AC1183,'control variables'!$O$7:$R$7)/J1183+G$65*'key variables'!$B$25/scenario!J$65))</f>
        <v>4.5548819042450679E-63</v>
      </c>
      <c r="R1183" s="10">
        <f ca="1">IF(IF($A1183&gt;='key variables'!$B$26,M1183*SUMPRODUCT(Z1183:AC1183,'control variables'!$O$5:$R$5)/J1183+H$65*'key variables'!$B$25/scenario!J$65,M1183*SUMPRODUCT(Z1183:AC1183,'control variables'!$O$7:$R$7)/J1183+H$65*'key variables'!$B$25/scenario!J$65)&lt;'key variables'!$B$28,0,IF($A1183&gt;='key variables'!$B$26,M1183*SUMPRODUCT(Z1183:AC1183,'control variables'!$O$5:$R$5)/J1183+H$65*'key variables'!$B$25/scenario!J$65,M1183*SUMPRODUCT(Z1183:AC1183,'control variables'!$O$7:$R$7)/J1183+H$65*'key variables'!$B$25/scenario!J$65))</f>
        <v>1.3642867934763879E-62</v>
      </c>
      <c r="S1183" s="10">
        <f ca="1">IF(IF($A1183&gt;='key variables'!$B$26,N1183*SUMPRODUCT(Z1183:AC1183,'control variables'!$O$6:$R$6)/J1183+I$65*'key variables'!$B$25/scenario!J$65,N1183*SUMPRODUCT(Z1183:AC1183,'control variables'!$O$7:$R$7)/J1183+I$65*'key variables'!$B$25/scenario!J$65)&lt;'key variables'!$B$28,0,IF($A1183&gt;='key variables'!$B$26,N1183*SUMPRODUCT(Z1183:AC1183,'control variables'!$O$6:$R$6)/J1183+I$65*'key variables'!$B$25/scenario!J$65,N1183*SUMPRODUCT(Z1183:AC1183,'control variables'!$O$7:$R$7)/J1183+I$65*'key variables'!$B$25/scenario!J$65))</f>
        <v>6.1324016035316446E-63</v>
      </c>
      <c r="T1183" s="10">
        <f t="shared" ca="1" si="886"/>
        <v>2.8276273978248741E-62</v>
      </c>
      <c r="U1183" s="82">
        <f ca="1">SUMPRODUCT(P1153:P1182,'control variables'!AD$7:AD$36)</f>
        <v>8.3665097993773195E-63</v>
      </c>
      <c r="V1183" s="82">
        <f ca="1">SUMPRODUCT(Q1153:Q1182,'control variables'!AE$7:AE$36)</f>
        <v>9.6571922797714164E-63</v>
      </c>
      <c r="W1183" s="82">
        <f ca="1">SUMPRODUCT(R1153:R1182,'control variables'!AF$7:AF$36)</f>
        <v>2.8925403921175752E-62</v>
      </c>
      <c r="X1183" s="82">
        <f ca="1">SUMPRODUCT(S1153:S1182,'control variables'!AG$7:AG$36)</f>
        <v>1.3001825879808217E-62</v>
      </c>
      <c r="Y1183" s="82">
        <f t="shared" ca="1" si="880"/>
        <v>5.99509318801327E-62</v>
      </c>
      <c r="Z1183" s="10">
        <f ca="1">IF($A1183&gt;='key variables'!$B$26,SUMPRODUCT(P1153:P1182,'control variables'!V$7:V$36)*$E1183,SUMPRODUCT(P1153:P1182,'control variables'!Z$7:Z$36)*$E1183)</f>
        <v>2.0415130892646386E-62</v>
      </c>
      <c r="AA1183" s="10">
        <f ca="1">IF($A1183&gt;='key variables'!$B$26,SUMPRODUCT(Q1153:Q1182,'control variables'!W$7:W$36)*$E1183,SUMPRODUCT(Q1153:Q1182,'control variables'!AA$7:AA$36)*$E1183)</f>
        <v>2.3564526806824611E-62</v>
      </c>
      <c r="AB1183" s="10">
        <f ca="1">IF($A1183&gt;='key variables'!$B$26,SUMPRODUCT(R1153:R1182,'control variables'!X$7:X$36)*$E1183,SUMPRODUCT(R1153:R1182,'control variables'!AB$7:AB$36)*$E1183)</f>
        <v>7.0580913825908556E-62</v>
      </c>
      <c r="AC1183" s="10">
        <f ca="1">IF($A1183&gt;='key variables'!$B$26,SUMPRODUCT(S1153:S1182,'control variables'!Y$7:Y$36)*$E1183,SUMPRODUCT(S1153:S1182,'control variables'!AC$7:AC$36)*$E1183)</f>
        <v>3.1725771384315725E-62</v>
      </c>
      <c r="AD1183" s="10">
        <f t="shared" ca="1" si="881"/>
        <v>1.4628634290969527E-61</v>
      </c>
      <c r="AE1183" s="82">
        <f ca="1">SUMPRODUCT(P1153:P1182,'control variables'!AL$7:AL$36)</f>
        <v>2.7796234049248822E-62</v>
      </c>
      <c r="AF1183" s="82">
        <f ca="1">SUMPRODUCT(Q1153:Q1182,'control variables'!AM$7:AM$36)</f>
        <v>3.2000405022942954E-62</v>
      </c>
      <c r="AG1183" s="82">
        <f ca="1">SUMPRODUCT(R1153:R1182,'control variables'!AN$7:AN$36)</f>
        <v>9.1241564793117386E-62</v>
      </c>
      <c r="AH1183" s="82">
        <f ca="1">SUMPRODUCT(S1153:S1182,'control variables'!AO$7:AO$36)</f>
        <v>3.9506692509107095E-62</v>
      </c>
      <c r="AI1183" s="82">
        <f t="shared" ca="1" si="844"/>
        <v>1.9054489637441627E-61</v>
      </c>
      <c r="AJ1183" s="10">
        <f ca="1">SUMPRODUCT(P1153:P1182,'control variables'!AP$7:AP$36)</f>
        <v>2.6559409746059828E-65</v>
      </c>
      <c r="AK1183" s="10">
        <f ca="1">SUMPRODUCT(Q1153:Q1182,'control variables'!AQ$7:AQ$36)</f>
        <v>7.664167403892362E-65</v>
      </c>
      <c r="AL1183" s="10">
        <f ca="1">SUMPRODUCT(R1153:R1182,'control variables'!AR$7:AR$36)</f>
        <v>2.7547030000609184E-63</v>
      </c>
      <c r="AM1183" s="10">
        <f ca="1">SUMPRODUCT(S1153:S1182,'control variables'!AS$7:AS$36)</f>
        <v>2.0637089375933797E-63</v>
      </c>
      <c r="AN1183" s="10">
        <f t="shared" ca="1" si="866"/>
        <v>4.9216130214392822E-63</v>
      </c>
      <c r="AO1183" s="82">
        <f ca="1">SUMPRODUCT(P1153:P1182,'control variables'!AX$7:AX$36)</f>
        <v>3.6116744104293732E-65</v>
      </c>
      <c r="AP1183" s="82">
        <f ca="1">SUMPRODUCT(Q1153:Q1182,'control variables'!AY$7:AY$36)</f>
        <v>8.337678451304121E-65</v>
      </c>
      <c r="AQ1183" s="82">
        <f ca="1">SUMPRODUCT(R1153:R1182,'control variables'!AZ$7:AZ$36)</f>
        <v>7.4919513865544525E-64</v>
      </c>
      <c r="AR1183" s="82">
        <f ca="1">SUMPRODUCT(S1153:S1182,'control variables'!BA$7:BA$36)</f>
        <v>5.6126584376267137E-64</v>
      </c>
      <c r="AS1183" s="82">
        <f t="shared" ca="1" si="867"/>
        <v>1.4299545110354517E-63</v>
      </c>
      <c r="AT1183" s="10">
        <f ca="1">SUMPRODUCT(P1153:P1182,'control variables'!AT$7:AT$36)</f>
        <v>-3.1874436052425479E-65</v>
      </c>
      <c r="AU1183" s="10">
        <f ca="1">SUMPRODUCT(Q1153:Q1182,'control variables'!AU$7:AU$36)</f>
        <v>3.4576750963734948E-65</v>
      </c>
      <c r="AV1183" s="10">
        <f ca="1">SUMPRODUCT(R1153:R1182,'control variables'!AV$7:AV$36)</f>
        <v>1.4889026050485498E-62</v>
      </c>
      <c r="AW1183" s="10">
        <f ca="1">SUMPRODUCT(S1153:S1182,'control variables'!AW$7:AW$36)</f>
        <v>1.1154239179965348E-62</v>
      </c>
      <c r="AX1183" s="10">
        <f t="shared" ca="1" si="845"/>
        <v>2.6045967545362154E-62</v>
      </c>
      <c r="AY1183" s="82">
        <f ca="1">SUMPRODUCT(P1153:P1182,'control variables'!BB$7:BB$36)</f>
        <v>1.1552775788302011E-64</v>
      </c>
      <c r="AZ1183" s="82">
        <f ca="1">SUMPRODUCT(Q1153:Q1182,'control variables'!BC$7:BC$36)</f>
        <v>2.945955765843114E-64</v>
      </c>
      <c r="BA1183" s="82">
        <f ca="1">SUMPRODUCT(R1153:R1182,'control variables'!BD$7:BD$36)</f>
        <v>2.0622595889010938E-63</v>
      </c>
      <c r="BB1183" s="82">
        <f ca="1">SUMPRODUCT(S1153:S1182,'control variables'!BE$7:BE$36)</f>
        <v>2.9306180904917463E-64</v>
      </c>
      <c r="BC1183" s="82">
        <f t="shared" ca="1" si="868"/>
        <v>2.7654447324176E-63</v>
      </c>
      <c r="BD1183" s="10">
        <f ca="1">SUMPRODUCT(P1153:P1182,'control variables'!BF$7:BF$36)</f>
        <v>2.4167400682320384E-65</v>
      </c>
      <c r="BE1183" s="10">
        <f ca="1">SUMPRODUCT(Q1153:Q1182,'control variables'!BG$7:BG$36)</f>
        <v>2.7895650741820316E-65</v>
      </c>
      <c r="BF1183" s="10">
        <f ca="1">SUMPRODUCT(R1153:R1182,'control variables'!BH$7:BH$36)</f>
        <v>8.3553577683377915E-64</v>
      </c>
      <c r="BG1183" s="10">
        <f ca="1">SUMPRODUCT(S1153:S1182,'control variables'!BI$7:BI$36)</f>
        <v>1.8778459786330129E-63</v>
      </c>
      <c r="BH1183" s="10">
        <f t="shared" ca="1" si="869"/>
        <v>2.7654448068909324E-63</v>
      </c>
      <c r="BI1183" s="82">
        <f t="shared" ca="1" si="846"/>
        <v>2.7879887371079415E-62</v>
      </c>
      <c r="BJ1183" s="82">
        <f t="shared" ca="1" si="847"/>
        <v>3.2329577350491001E-62</v>
      </c>
      <c r="BK1183" s="82">
        <f t="shared" ca="1" si="848"/>
        <v>1.0819285043250397E-61</v>
      </c>
      <c r="BL1183" s="82">
        <f t="shared" ca="1" si="849"/>
        <v>5.0953993498121613E-62</v>
      </c>
      <c r="BM1183" s="82">
        <f t="shared" ca="1" si="839"/>
        <v>2.1935630865219602E-61</v>
      </c>
      <c r="BN1183" s="10">
        <f ca="1">BN1182+BI1183-INDIRECT(ADDRESS(MAX($D1183-'key variables'!$B$9*30,34),scenario!BI$4),TRUE)</f>
        <v>9439390.0751690175</v>
      </c>
      <c r="BO1183" s="10">
        <f ca="1">BO1182+BJ1183-INDIRECT(ADDRESS(MAX($D1183-'key variables'!$B$9*30,34),scenario!BJ$4),TRUE)</f>
        <v>10895583.360992203</v>
      </c>
      <c r="BP1183" s="10">
        <f ca="1">BP1182+BK1183-INDIRECT(ADDRESS(MAX($D1183-'key variables'!$B$9*30,34),scenario!BK$4),TRUE)</f>
        <v>32531162.537994072</v>
      </c>
      <c r="BQ1183" s="10">
        <f ca="1">BQ1182+BL1183-INDIRECT(ADDRESS(MAX($D1183-'key variables'!$B$9*30,34),scenario!BL$4),TRUE)</f>
        <v>14415841.516535141</v>
      </c>
      <c r="BR1183" s="10">
        <f t="shared" ca="1" si="870"/>
        <v>67281977.490690395</v>
      </c>
      <c r="BS1183" s="82">
        <f t="shared" ca="1" si="851"/>
        <v>-2.3433848477536824E-9</v>
      </c>
      <c r="BT1183" s="82">
        <f t="shared" ca="1" si="852"/>
        <v>-3.4288309057018498E-10</v>
      </c>
      <c r="BU1183" s="82">
        <f t="shared" ca="1" si="853"/>
        <v>-4.2578247660364599E-9</v>
      </c>
      <c r="BV1183" s="82">
        <f t="shared" ca="1" si="854"/>
        <v>-2.9943922343414556E-9</v>
      </c>
      <c r="BW1183" s="82">
        <f t="shared" ca="1" si="871"/>
        <v>-9.9384849387017825E-9</v>
      </c>
      <c r="BX1183" s="10">
        <f t="shared" ca="1" si="855"/>
        <v>-1.8625994260191893E-12</v>
      </c>
      <c r="BY1183" s="10">
        <f t="shared" ca="1" si="856"/>
        <v>2.8902850229962428E-12</v>
      </c>
      <c r="BZ1183" s="10">
        <f t="shared" ca="1" si="857"/>
        <v>-3.5034723983035463E-11</v>
      </c>
      <c r="CA1183" s="10">
        <f t="shared" ca="1" si="858"/>
        <v>-2.0257049910634696E-11</v>
      </c>
      <c r="CB1183" s="10">
        <v>0</v>
      </c>
      <c r="CC1183" s="82">
        <f t="shared" ca="1" si="859"/>
        <v>3.9725652202851362E-13</v>
      </c>
      <c r="CD1183" s="82">
        <f t="shared" ca="1" si="860"/>
        <v>3.4270724516460853E-13</v>
      </c>
      <c r="CE1183" s="82">
        <f t="shared" ca="1" si="861"/>
        <v>1.8915613015532971E-10</v>
      </c>
      <c r="CF1183" s="82">
        <f t="shared" ca="1" si="862"/>
        <v>3.7028113764059381E-11</v>
      </c>
      <c r="CG1183" s="82">
        <f t="shared" ca="1" si="872"/>
        <v>2.269242076865822E-10</v>
      </c>
      <c r="CH1183" s="13" t="str">
        <f t="shared" ca="1" si="873"/>
        <v/>
      </c>
      <c r="CI1183" s="81">
        <f t="shared" ca="1" si="882"/>
        <v>0.1131775965863165</v>
      </c>
      <c r="CJ1183" s="81">
        <f t="shared" ca="1" si="883"/>
        <v>0.13063724757458739</v>
      </c>
      <c r="CK1183" s="81">
        <f t="shared" ca="1" si="884"/>
        <v>0.39004625943939081</v>
      </c>
      <c r="CL1183" s="81">
        <f t="shared" ca="1" si="885"/>
        <v>0.17284488538116416</v>
      </c>
      <c r="CM1183" s="89">
        <f t="shared" ca="1" si="874"/>
        <v>0.80670598898145884</v>
      </c>
    </row>
    <row r="1184" spans="1:91" x14ac:dyDescent="0.3">
      <c r="A1184">
        <v>1119</v>
      </c>
      <c r="B1184" s="3">
        <f t="shared" si="887"/>
        <v>3.2972222222222221</v>
      </c>
      <c r="C1184" s="3">
        <f t="shared" si="875"/>
        <v>37.299999999999997</v>
      </c>
      <c r="D1184" s="4">
        <f t="shared" ca="1" si="863"/>
        <v>1184</v>
      </c>
      <c r="E1184" s="58">
        <f>(0.5*(COS(B1184*2*PI())+1)*('key variables'!$B$4-'key variables'!$B$6)+'key variables'!$B$6)/'key variables'!$B$4</f>
        <v>1</v>
      </c>
      <c r="F1184" s="10">
        <f t="shared" ca="1" si="876"/>
        <v>11689222.907461114</v>
      </c>
      <c r="G1184" s="10">
        <f t="shared" ca="1" si="877"/>
        <v>13492492.798713122</v>
      </c>
      <c r="H1184" s="10">
        <f t="shared" ca="1" si="878"/>
        <v>40309474.521088287</v>
      </c>
      <c r="I1184" s="10">
        <f t="shared" ca="1" si="879"/>
        <v>17912154.249750931</v>
      </c>
      <c r="J1184" s="10">
        <f t="shared" ca="1" si="864"/>
        <v>83403344.477013454</v>
      </c>
      <c r="K1184" s="82">
        <f t="shared" ca="1" si="840"/>
        <v>2249832.832292099</v>
      </c>
      <c r="L1184" s="82">
        <f t="shared" ca="1" si="841"/>
        <v>2596909.4377209195</v>
      </c>
      <c r="M1184" s="82">
        <f t="shared" ca="1" si="842"/>
        <v>7778311.98309422</v>
      </c>
      <c r="N1184" s="82">
        <f t="shared" ca="1" si="843"/>
        <v>3496312.733215793</v>
      </c>
      <c r="O1184" s="82">
        <f t="shared" ca="1" si="865"/>
        <v>16121366.986323033</v>
      </c>
      <c r="P1184" s="10">
        <f ca="1">IF(IF($A1184&gt;='key variables'!$B$26,K1184*SUMPRODUCT(Z1184:AC1184,'control variables'!$O$3:$R$3)/J1184+F$65*'key variables'!$B$25/scenario!J$65,K1184*SUMPRODUCT(Z1184:AC1184,'control variables'!$O$7:$R$7)/J1184+F$65*'key variables'!$B$25/scenario!J$65)&lt;'key variables'!$B$28,0,IF($A1184&gt;='key variables'!$B$26,K1184*SUMPRODUCT(Z1184:AC1184,'control variables'!$O$3:$R$3)/J1184+F$65*'key variables'!$B$25/scenario!J$65,K1184*SUMPRODUCT(Z1184:AC1184,'control variables'!$O$7:$R$7)/J1184+F$65*'key variables'!$B$25/scenario!J$65))</f>
        <v>3.3954380839633628E-63</v>
      </c>
      <c r="Q1184" s="10">
        <f ca="1">IF(IF($A1184&gt;='key variables'!$B$26,L1184*SUMPRODUCT(Z1184:AC1184,'control variables'!$O$4:$R$4)/J1184+G$65*'key variables'!$B$25/scenario!J$65,L1184*SUMPRODUCT(Z1184:AC1184,'control variables'!$O$7:$R$7)/J1184+G$65*'key variables'!$B$25/scenario!J$65)&lt;'key variables'!$B$28,0,IF($A1184&gt;='key variables'!$B$26,L1184*SUMPRODUCT(Z1184:AC1184,'control variables'!$O$4:$R$4)/J1184+G$65*'key variables'!$B$25/scenario!J$65,L1184*SUMPRODUCT(Z1184:AC1184,'control variables'!$O$7:$R$7)/J1184+G$65*'key variables'!$B$25/scenario!J$65))</f>
        <v>3.9192446118133125E-63</v>
      </c>
      <c r="R1184" s="10">
        <f ca="1">IF(IF($A1184&gt;='key variables'!$B$26,M1184*SUMPRODUCT(Z1184:AC1184,'control variables'!$O$5:$R$5)/J1184+H$65*'key variables'!$B$25/scenario!J$65,M1184*SUMPRODUCT(Z1184:AC1184,'control variables'!$O$7:$R$7)/J1184+H$65*'key variables'!$B$25/scenario!J$65)&lt;'key variables'!$B$28,0,IF($A1184&gt;='key variables'!$B$26,M1184*SUMPRODUCT(Z1184:AC1184,'control variables'!$O$5:$R$5)/J1184+H$65*'key variables'!$B$25/scenario!J$65,M1184*SUMPRODUCT(Z1184:AC1184,'control variables'!$O$7:$R$7)/J1184+H$65*'key variables'!$B$25/scenario!J$65))</f>
        <v>1.1738995163227199E-62</v>
      </c>
      <c r="S1184" s="10">
        <f ca="1">IF(IF($A1184&gt;='key variables'!$B$26,N1184*SUMPRODUCT(Z1184:AC1184,'control variables'!$O$6:$R$6)/J1184+I$65*'key variables'!$B$25/scenario!J$65,N1184*SUMPRODUCT(Z1184:AC1184,'control variables'!$O$7:$R$7)/J1184+I$65*'key variables'!$B$25/scenario!J$65)&lt;'key variables'!$B$28,0,IF($A1184&gt;='key variables'!$B$26,N1184*SUMPRODUCT(Z1184:AC1184,'control variables'!$O$6:$R$6)/J1184+I$65*'key variables'!$B$25/scenario!J$65,N1184*SUMPRODUCT(Z1184:AC1184,'control variables'!$O$7:$R$7)/J1184+I$65*'key variables'!$B$25/scenario!J$65))</f>
        <v>5.2766202170284821E-63</v>
      </c>
      <c r="T1184" s="10">
        <f t="shared" ca="1" si="886"/>
        <v>2.4330298076032355E-62</v>
      </c>
      <c r="U1184" s="82">
        <f ca="1">SUMPRODUCT(P1154:P1183,'control variables'!AD$7:AD$36)</f>
        <v>7.198956886309779E-63</v>
      </c>
      <c r="V1184" s="82">
        <f ca="1">SUMPRODUCT(Q1154:Q1183,'control variables'!AE$7:AE$36)</f>
        <v>8.309523628365588E-63</v>
      </c>
      <c r="W1184" s="82">
        <f ca="1">SUMPRODUCT(R1154:R1183,'control variables'!AF$7:AF$36)</f>
        <v>2.4888841433394106E-62</v>
      </c>
      <c r="X1184" s="82">
        <f ca="1">SUMPRODUCT(S1154:S1183,'control variables'!AG$7:AG$36)</f>
        <v>1.1187411022815302E-62</v>
      </c>
      <c r="Y1184" s="82">
        <f t="shared" ca="1" si="880"/>
        <v>5.1584732970884768E-62</v>
      </c>
      <c r="Z1184" s="10">
        <f ca="1">IF($A1184&gt;='key variables'!$B$26,SUMPRODUCT(P1154:P1183,'control variables'!V$7:V$36)*$E1184,SUMPRODUCT(P1154:P1183,'control variables'!Z$7:Z$36)*$E1184)</f>
        <v>1.756618358774532E-62</v>
      </c>
      <c r="AA1184" s="10">
        <f ca="1">IF($A1184&gt;='key variables'!$B$26,SUMPRODUCT(Q1154:Q1183,'control variables'!W$7:W$36)*$E1184,SUMPRODUCT(Q1154:Q1183,'control variables'!AA$7:AA$36)*$E1184)</f>
        <v>2.0276078866392644E-62</v>
      </c>
      <c r="AB1184" s="10">
        <f ca="1">IF($A1184&gt;='key variables'!$B$26,SUMPRODUCT(R1154:R1183,'control variables'!X$7:X$36)*$E1184,SUMPRODUCT(R1154:R1183,'control variables'!AB$7:AB$36)*$E1184)</f>
        <v>6.0731292715019319E-62</v>
      </c>
      <c r="AC1184" s="10">
        <f ca="1">IF($A1184&gt;='key variables'!$B$26,SUMPRODUCT(S1154:S1183,'control variables'!Y$7:Y$36)*$E1184,SUMPRODUCT(S1154:S1183,'control variables'!AC$7:AC$36)*$E1184)</f>
        <v>2.7298415451280246E-62</v>
      </c>
      <c r="AD1184" s="10">
        <f t="shared" ca="1" si="881"/>
        <v>1.2587197062043754E-61</v>
      </c>
      <c r="AE1184" s="82">
        <f ca="1">SUMPRODUCT(P1154:P1183,'control variables'!AL$7:AL$36)</f>
        <v>2.3917248090381845E-62</v>
      </c>
      <c r="AF1184" s="82">
        <f ca="1">SUMPRODUCT(Q1154:Q1183,'control variables'!AM$7:AM$36)</f>
        <v>2.7534723753238484E-62</v>
      </c>
      <c r="AG1184" s="82">
        <f ca="1">SUMPRODUCT(R1154:R1183,'control variables'!AN$7:AN$36)</f>
        <v>7.8508733861039436E-62</v>
      </c>
      <c r="AH1184" s="82">
        <f ca="1">SUMPRODUCT(S1154:S1183,'control variables'!AO$7:AO$36)</f>
        <v>3.399350301543024E-62</v>
      </c>
      <c r="AI1184" s="82">
        <f t="shared" ca="1" si="844"/>
        <v>1.6395420872009001E-61</v>
      </c>
      <c r="AJ1184" s="10">
        <f ca="1">SUMPRODUCT(P1154:P1183,'control variables'!AP$7:AP$36)</f>
        <v>2.2853023575248858E-65</v>
      </c>
      <c r="AK1184" s="10">
        <f ca="1">SUMPRODUCT(Q1154:Q1183,'control variables'!AQ$7:AQ$36)</f>
        <v>6.5946269152984446E-65</v>
      </c>
      <c r="AL1184" s="10">
        <f ca="1">SUMPRODUCT(R1154:R1183,'control variables'!AR$7:AR$36)</f>
        <v>2.3702820659461467E-63</v>
      </c>
      <c r="AM1184" s="10">
        <f ca="1">SUMPRODUCT(S1154:S1183,'control variables'!AS$7:AS$36)</f>
        <v>1.7757167593029774E-63</v>
      </c>
      <c r="AN1184" s="10">
        <f t="shared" ca="1" si="866"/>
        <v>4.2347981179773577E-63</v>
      </c>
      <c r="AO1184" s="82">
        <f ca="1">SUMPRODUCT(P1154:P1183,'control variables'!AX$7:AX$36)</f>
        <v>3.1076624532256483E-65</v>
      </c>
      <c r="AP1184" s="82">
        <f ca="1">SUMPRODUCT(Q1154:Q1183,'control variables'!AY$7:AY$36)</f>
        <v>7.1741489751580357E-65</v>
      </c>
      <c r="AQ1184" s="82">
        <f ca="1">SUMPRODUCT(R1154:R1183,'control variables'!AZ$7:AZ$36)</f>
        <v>6.4464437763699696E-64</v>
      </c>
      <c r="AR1184" s="82">
        <f ca="1">SUMPRODUCT(S1154:S1183,'control variables'!BA$7:BA$36)</f>
        <v>4.8294076118890942E-64</v>
      </c>
      <c r="AS1184" s="82">
        <f t="shared" ca="1" si="867"/>
        <v>1.2304032531097432E-63</v>
      </c>
      <c r="AT1184" s="10">
        <f ca="1">SUMPRODUCT(P1154:P1183,'control variables'!AT$7:AT$36)</f>
        <v>-2.7426333849979714E-65</v>
      </c>
      <c r="AU1184" s="10">
        <f ca="1">SUMPRODUCT(Q1154:Q1183,'control variables'!AU$7:AU$36)</f>
        <v>2.9751538625476034E-65</v>
      </c>
      <c r="AV1184" s="10">
        <f ca="1">SUMPRODUCT(R1154:R1183,'control variables'!AV$7:AV$36)</f>
        <v>1.281125095013522E-62</v>
      </c>
      <c r="AW1184" s="10">
        <f ca="1">SUMPRODUCT(S1154:S1183,'control variables'!AW$7:AW$36)</f>
        <v>9.5976564758382495E-63</v>
      </c>
      <c r="AX1184" s="10">
        <f t="shared" ca="1" si="845"/>
        <v>2.2411232630748967E-62</v>
      </c>
      <c r="AY1184" s="82">
        <f ca="1">SUMPRODUCT(P1154:P1183,'control variables'!BB$7:BB$36)</f>
        <v>9.9405769922578046E-65</v>
      </c>
      <c r="AZ1184" s="82">
        <f ca="1">SUMPRODUCT(Q1154:Q1183,'control variables'!BC$7:BC$36)</f>
        <v>2.5348453603507021E-64</v>
      </c>
      <c r="BA1184" s="82">
        <f ca="1">SUMPRODUCT(R1154:R1183,'control variables'!BD$7:BD$36)</f>
        <v>1.7744696683416101E-63</v>
      </c>
      <c r="BB1184" s="82">
        <f ca="1">SUMPRODUCT(S1154:S1183,'control variables'!BE$7:BE$36)</f>
        <v>2.5216480694566033E-64</v>
      </c>
      <c r="BC1184" s="82">
        <f t="shared" ca="1" si="868"/>
        <v>2.3795247812449185E-63</v>
      </c>
      <c r="BD1184" s="10">
        <f ca="1">SUMPRODUCT(P1154:P1183,'control variables'!BF$7:BF$36)</f>
        <v>2.0794821226307118E-65</v>
      </c>
      <c r="BE1184" s="10">
        <f ca="1">SUMPRODUCT(Q1154:Q1183,'control variables'!BG$7:BG$36)</f>
        <v>2.4002791106617232E-65</v>
      </c>
      <c r="BF1184" s="10">
        <f ca="1">SUMPRODUCT(R1154:R1183,'control variables'!BH$7:BH$36)</f>
        <v>7.1893611298266716E-64</v>
      </c>
      <c r="BG1184" s="10">
        <f ca="1">SUMPRODUCT(S1154:S1183,'control variables'!BI$7:BI$36)</f>
        <v>1.6157911200098486E-63</v>
      </c>
      <c r="BH1184" s="10">
        <f t="shared" ca="1" si="869"/>
        <v>2.3795248453254401E-63</v>
      </c>
      <c r="BI1184" s="82">
        <f t="shared" ca="1" si="846"/>
        <v>2.3989227526454444E-62</v>
      </c>
      <c r="BJ1184" s="82">
        <f t="shared" ca="1" si="847"/>
        <v>2.781795982789903E-62</v>
      </c>
      <c r="BK1184" s="82">
        <f t="shared" ca="1" si="848"/>
        <v>9.3094454479516267E-62</v>
      </c>
      <c r="BL1184" s="82">
        <f t="shared" ca="1" si="849"/>
        <v>4.3843324298214156E-62</v>
      </c>
      <c r="BM1184" s="82">
        <f t="shared" ca="1" si="839"/>
        <v>1.8874496613208388E-61</v>
      </c>
      <c r="BN1184" s="10">
        <f ca="1">BN1183+BI1184-INDIRECT(ADDRESS(MAX($D1184-'key variables'!$B$9*30,34),scenario!BI$4),TRUE)</f>
        <v>9439390.0751690175</v>
      </c>
      <c r="BO1184" s="10">
        <f ca="1">BO1183+BJ1184-INDIRECT(ADDRESS(MAX($D1184-'key variables'!$B$9*30,34),scenario!BJ$4),TRUE)</f>
        <v>10895583.360992203</v>
      </c>
      <c r="BP1184" s="10">
        <f ca="1">BP1183+BK1184-INDIRECT(ADDRESS(MAX($D1184-'key variables'!$B$9*30,34),scenario!BK$4),TRUE)</f>
        <v>32531162.537994072</v>
      </c>
      <c r="BQ1184" s="10">
        <f ca="1">BQ1183+BL1184-INDIRECT(ADDRESS(MAX($D1184-'key variables'!$B$9*30,34),scenario!BL$4),TRUE)</f>
        <v>14415841.516535141</v>
      </c>
      <c r="BR1184" s="10">
        <f t="shared" ca="1" si="870"/>
        <v>67281977.490690395</v>
      </c>
      <c r="BS1184" s="82">
        <f t="shared" ca="1" si="851"/>
        <v>-2.3433848477536824E-9</v>
      </c>
      <c r="BT1184" s="82">
        <f t="shared" ca="1" si="852"/>
        <v>-3.4288309057018498E-10</v>
      </c>
      <c r="BU1184" s="82">
        <f t="shared" ca="1" si="853"/>
        <v>-4.2578247660364599E-9</v>
      </c>
      <c r="BV1184" s="82">
        <f t="shared" ca="1" si="854"/>
        <v>-2.9943922343414556E-9</v>
      </c>
      <c r="BW1184" s="82">
        <f t="shared" ca="1" si="871"/>
        <v>-9.9384849387017825E-9</v>
      </c>
      <c r="BX1184" s="10">
        <f t="shared" ca="1" si="855"/>
        <v>-1.8625994260191893E-12</v>
      </c>
      <c r="BY1184" s="10">
        <f t="shared" ca="1" si="856"/>
        <v>2.8902850229962428E-12</v>
      </c>
      <c r="BZ1184" s="10">
        <f t="shared" ca="1" si="857"/>
        <v>-3.5034723983035463E-11</v>
      </c>
      <c r="CA1184" s="10">
        <f t="shared" ca="1" si="858"/>
        <v>-2.0257049910634696E-11</v>
      </c>
      <c r="CB1184" s="10">
        <v>0</v>
      </c>
      <c r="CC1184" s="82">
        <f t="shared" ca="1" si="859"/>
        <v>3.9725652202851362E-13</v>
      </c>
      <c r="CD1184" s="82">
        <f t="shared" ca="1" si="860"/>
        <v>3.4270724516460853E-13</v>
      </c>
      <c r="CE1184" s="82">
        <f t="shared" ca="1" si="861"/>
        <v>1.8915613015532971E-10</v>
      </c>
      <c r="CF1184" s="82">
        <f t="shared" ca="1" si="862"/>
        <v>3.7028113764059381E-11</v>
      </c>
      <c r="CG1184" s="82">
        <f t="shared" ca="1" si="872"/>
        <v>2.269242076865822E-10</v>
      </c>
      <c r="CH1184" s="13" t="str">
        <f t="shared" ca="1" si="873"/>
        <v/>
      </c>
      <c r="CI1184" s="81">
        <f t="shared" ca="1" si="882"/>
        <v>0.1131775965863165</v>
      </c>
      <c r="CJ1184" s="81">
        <f t="shared" ca="1" si="883"/>
        <v>0.13063724757458739</v>
      </c>
      <c r="CK1184" s="81">
        <f t="shared" ca="1" si="884"/>
        <v>0.39004625943939081</v>
      </c>
      <c r="CL1184" s="81">
        <f t="shared" ca="1" si="885"/>
        <v>0.17284488538116416</v>
      </c>
      <c r="CM1184" s="89">
        <f t="shared" ca="1" si="874"/>
        <v>0.80670598898145884</v>
      </c>
    </row>
    <row r="1185" spans="1:91" x14ac:dyDescent="0.3">
      <c r="A1185">
        <v>1120</v>
      </c>
      <c r="B1185" s="3">
        <f t="shared" si="887"/>
        <v>3.3</v>
      </c>
      <c r="C1185" s="3">
        <f t="shared" si="875"/>
        <v>37.333333333333336</v>
      </c>
      <c r="D1185" s="4">
        <f t="shared" ca="1" si="863"/>
        <v>1185</v>
      </c>
      <c r="E1185" s="58">
        <f>(0.5*(COS(B1185*2*PI())+1)*('key variables'!$B$4-'key variables'!$B$6)+'key variables'!$B$6)/'key variables'!$B$4</f>
        <v>1</v>
      </c>
      <c r="F1185" s="10">
        <f t="shared" ca="1" si="876"/>
        <v>11689222.907461114</v>
      </c>
      <c r="G1185" s="10">
        <f t="shared" ca="1" si="877"/>
        <v>13492492.798713122</v>
      </c>
      <c r="H1185" s="10">
        <f t="shared" ca="1" si="878"/>
        <v>40309474.521088287</v>
      </c>
      <c r="I1185" s="10">
        <f t="shared" ca="1" si="879"/>
        <v>17912154.249750931</v>
      </c>
      <c r="J1185" s="10">
        <f t="shared" ca="1" si="864"/>
        <v>83403344.477013454</v>
      </c>
      <c r="K1185" s="82">
        <f t="shared" ca="1" si="840"/>
        <v>2249832.832292099</v>
      </c>
      <c r="L1185" s="82">
        <f t="shared" ca="1" si="841"/>
        <v>2596909.4377209195</v>
      </c>
      <c r="M1185" s="82">
        <f t="shared" ca="1" si="842"/>
        <v>7778311.98309422</v>
      </c>
      <c r="N1185" s="82">
        <f t="shared" ca="1" si="843"/>
        <v>3496312.733215793</v>
      </c>
      <c r="O1185" s="82">
        <f t="shared" ca="1" si="865"/>
        <v>16121366.986323033</v>
      </c>
      <c r="P1185" s="10">
        <f ca="1">IF(IF($A1185&gt;='key variables'!$B$26,K1185*SUMPRODUCT(Z1185:AC1185,'control variables'!$O$3:$R$3)/J1185+F$65*'key variables'!$B$25/scenario!J$65,K1185*SUMPRODUCT(Z1185:AC1185,'control variables'!$O$7:$R$7)/J1185+F$65*'key variables'!$B$25/scenario!J$65)&lt;'key variables'!$B$28,0,IF($A1185&gt;='key variables'!$B$26,K1185*SUMPRODUCT(Z1185:AC1185,'control variables'!$O$3:$R$3)/J1185+F$65*'key variables'!$B$25/scenario!J$65,K1185*SUMPRODUCT(Z1185:AC1185,'control variables'!$O$7:$R$7)/J1185+F$65*'key variables'!$B$25/scenario!J$65))</f>
        <v>2.9216020733527093E-63</v>
      </c>
      <c r="Q1185" s="10">
        <f ca="1">IF(IF($A1185&gt;='key variables'!$B$26,L1185*SUMPRODUCT(Z1185:AC1185,'control variables'!$O$4:$R$4)/J1185+G$65*'key variables'!$B$25/scenario!J$65,L1185*SUMPRODUCT(Z1185:AC1185,'control variables'!$O$7:$R$7)/J1185+G$65*'key variables'!$B$25/scenario!J$65)&lt;'key variables'!$B$28,0,IF($A1185&gt;='key variables'!$B$26,L1185*SUMPRODUCT(Z1185:AC1185,'control variables'!$O$4:$R$4)/J1185+G$65*'key variables'!$B$25/scenario!J$65,L1185*SUMPRODUCT(Z1185:AC1185,'control variables'!$O$7:$R$7)/J1185+G$65*'key variables'!$B$25/scenario!J$65))</f>
        <v>3.3723109951351301E-63</v>
      </c>
      <c r="R1185" s="10">
        <f ca="1">IF(IF($A1185&gt;='key variables'!$B$26,M1185*SUMPRODUCT(Z1185:AC1185,'control variables'!$O$5:$R$5)/J1185+H$65*'key variables'!$B$25/scenario!J$65,M1185*SUMPRODUCT(Z1185:AC1185,'control variables'!$O$7:$R$7)/J1185+H$65*'key variables'!$B$25/scenario!J$65)&lt;'key variables'!$B$28,0,IF($A1185&gt;='key variables'!$B$26,M1185*SUMPRODUCT(Z1185:AC1185,'control variables'!$O$5:$R$5)/J1185+H$65*'key variables'!$B$25/scenario!J$65,M1185*SUMPRODUCT(Z1185:AC1185,'control variables'!$O$7:$R$7)/J1185+H$65*'key variables'!$B$25/scenario!J$65))</f>
        <v>1.0100809309392219E-62</v>
      </c>
      <c r="S1185" s="10">
        <f ca="1">IF(IF($A1185&gt;='key variables'!$B$26,N1185*SUMPRODUCT(Z1185:AC1185,'control variables'!$O$6:$R$6)/J1185+I$65*'key variables'!$B$25/scenario!J$65,N1185*SUMPRODUCT(Z1185:AC1185,'control variables'!$O$7:$R$7)/J1185+I$65*'key variables'!$B$25/scenario!J$65)&lt;'key variables'!$B$28,0,IF($A1185&gt;='key variables'!$B$26,N1185*SUMPRODUCT(Z1185:AC1185,'control variables'!$O$6:$R$6)/J1185+I$65*'key variables'!$B$25/scenario!J$65,N1185*SUMPRODUCT(Z1185:AC1185,'control variables'!$O$7:$R$7)/J1185+I$65*'key variables'!$B$25/scenario!J$65))</f>
        <v>4.5402637848635195E-63</v>
      </c>
      <c r="T1185" s="10">
        <f t="shared" ca="1" si="886"/>
        <v>2.0934986162743577E-62</v>
      </c>
      <c r="U1185" s="82">
        <f ca="1">SUMPRODUCT(P1155:P1184,'control variables'!AD$7:AD$36)</f>
        <v>6.1943368852330861E-63</v>
      </c>
      <c r="V1185" s="82">
        <f ca="1">SUMPRODUCT(Q1155:Q1184,'control variables'!AE$7:AE$36)</f>
        <v>7.1499231795351985E-63</v>
      </c>
      <c r="W1185" s="82">
        <f ca="1">SUMPRODUCT(R1155:R1184,'control variables'!AF$7:AF$36)</f>
        <v>2.1415584362614358E-62</v>
      </c>
      <c r="X1185" s="82">
        <f ca="1">SUMPRODUCT(S1155:S1184,'control variables'!AG$7:AG$36)</f>
        <v>9.6261991623637619E-63</v>
      </c>
      <c r="Y1185" s="82">
        <f t="shared" ca="1" si="880"/>
        <v>4.4386043589746403E-62</v>
      </c>
      <c r="Z1185" s="10">
        <f ca="1">IF($A1185&gt;='key variables'!$B$26,SUMPRODUCT(P1155:P1184,'control variables'!V$7:V$36)*$E1185,SUMPRODUCT(P1155:P1184,'control variables'!Z$7:Z$36)*$E1185)</f>
        <v>1.5114809082586946E-62</v>
      </c>
      <c r="AA1185" s="10">
        <f ca="1">IF($A1185&gt;='key variables'!$B$26,SUMPRODUCT(Q1155:Q1184,'control variables'!W$7:W$36)*$E1185,SUMPRODUCT(Q1155:Q1184,'control variables'!AA$7:AA$36)*$E1185)</f>
        <v>1.7446536379296554E-62</v>
      </c>
      <c r="AB1185" s="10">
        <f ca="1">IF($A1185&gt;='key variables'!$B$26,SUMPRODUCT(R1155:R1184,'control variables'!X$7:X$36)*$E1185,SUMPRODUCT(R1155:R1184,'control variables'!AB$7:AB$36)*$E1185)</f>
        <v>5.2256193847740694E-62</v>
      </c>
      <c r="AC1185" s="10">
        <f ca="1">IF($A1185&gt;='key variables'!$B$26,SUMPRODUCT(S1155:S1184,'control variables'!Y$7:Y$36)*$E1185,SUMPRODUCT(S1155:S1184,'control variables'!AC$7:AC$36)*$E1185)</f>
        <v>2.3488900462767081E-62</v>
      </c>
      <c r="AD1185" s="10">
        <f t="shared" ca="1" si="881"/>
        <v>1.0830643977239129E-61</v>
      </c>
      <c r="AE1185" s="82">
        <f ca="1">SUMPRODUCT(P1155:P1184,'control variables'!AL$7:AL$36)</f>
        <v>2.0579577622038803E-62</v>
      </c>
      <c r="AF1185" s="82">
        <f ca="1">SUMPRODUCT(Q1155:Q1184,'control variables'!AM$7:AM$36)</f>
        <v>2.369223175842887E-62</v>
      </c>
      <c r="AG1185" s="82">
        <f ca="1">SUMPRODUCT(R1155:R1184,'control variables'!AN$7:AN$36)</f>
        <v>6.7552779332960971E-62</v>
      </c>
      <c r="AH1185" s="82">
        <f ca="1">SUMPRODUCT(S1155:S1184,'control variables'!AO$7:AO$36)</f>
        <v>2.9249683379434638E-62</v>
      </c>
      <c r="AI1185" s="82">
        <f t="shared" ca="1" si="844"/>
        <v>1.4107427209286329E-61</v>
      </c>
      <c r="AJ1185" s="10">
        <f ca="1">SUMPRODUCT(P1155:P1184,'control variables'!AP$7:AP$36)</f>
        <v>1.966386646105187E-65</v>
      </c>
      <c r="AK1185" s="10">
        <f ca="1">SUMPRODUCT(Q1155:Q1184,'control variables'!AQ$7:AQ$36)</f>
        <v>5.6743416290583758E-65</v>
      </c>
      <c r="AL1185" s="10">
        <f ca="1">SUMPRODUCT(R1155:R1184,'control variables'!AR$7:AR$36)</f>
        <v>2.0395073704939122E-63</v>
      </c>
      <c r="AM1185" s="10">
        <f ca="1">SUMPRODUCT(S1155:S1184,'control variables'!AS$7:AS$36)</f>
        <v>1.5279141122229078E-63</v>
      </c>
      <c r="AN1185" s="10">
        <f t="shared" ca="1" si="866"/>
        <v>3.6438287654684557E-63</v>
      </c>
      <c r="AO1185" s="82">
        <f ca="1">SUMPRODUCT(P1155:P1184,'control variables'!AX$7:AX$36)</f>
        <v>2.6739857544468736E-65</v>
      </c>
      <c r="AP1185" s="82">
        <f ca="1">SUMPRODUCT(Q1155:Q1184,'control variables'!AY$7:AY$36)</f>
        <v>6.1729909372687268E-65</v>
      </c>
      <c r="AQ1185" s="82">
        <f ca="1">SUMPRODUCT(R1155:R1184,'control variables'!AZ$7:AZ$36)</f>
        <v>5.5468375617705384E-64</v>
      </c>
      <c r="AR1185" s="82">
        <f ca="1">SUMPRODUCT(S1155:S1184,'control variables'!BA$7:BA$36)</f>
        <v>4.155460044640524E-64</v>
      </c>
      <c r="AS1185" s="82">
        <f t="shared" ca="1" si="867"/>
        <v>1.0586995275582622E-63</v>
      </c>
      <c r="AT1185" s="10">
        <f ca="1">SUMPRODUCT(P1155:P1184,'control variables'!AT$7:AT$36)</f>
        <v>-2.3598967749997385E-65</v>
      </c>
      <c r="AU1185" s="10">
        <f ca="1">SUMPRODUCT(Q1155:Q1184,'control variables'!AU$7:AU$36)</f>
        <v>2.5599688400786016E-65</v>
      </c>
      <c r="AV1185" s="10">
        <f ca="1">SUMPRODUCT(R1155:R1184,'control variables'!AV$7:AV$36)</f>
        <v>1.1023430971966673E-62</v>
      </c>
      <c r="AW1185" s="10">
        <f ca="1">SUMPRODUCT(S1155:S1184,'control variables'!AW$7:AW$36)</f>
        <v>8.2582960919156162E-63</v>
      </c>
      <c r="AX1185" s="10">
        <f t="shared" ca="1" si="845"/>
        <v>1.9283727784533079E-62</v>
      </c>
      <c r="AY1185" s="82">
        <f ca="1">SUMPRODUCT(P1155:P1184,'control variables'!BB$7:BB$36)</f>
        <v>8.5533617850579566E-65</v>
      </c>
      <c r="AZ1185" s="82">
        <f ca="1">SUMPRODUCT(Q1155:Q1184,'control variables'!BC$7:BC$36)</f>
        <v>2.1811057298929135E-64</v>
      </c>
      <c r="BA1185" s="82">
        <f ca="1">SUMPRODUCT(R1155:R1184,'control variables'!BD$7:BD$36)</f>
        <v>1.5268410537696852E-63</v>
      </c>
      <c r="BB1185" s="82">
        <f ca="1">SUMPRODUCT(S1155:S1184,'control variables'!BE$7:BE$36)</f>
        <v>2.1697501311497225E-64</v>
      </c>
      <c r="BC1185" s="82">
        <f t="shared" ca="1" si="868"/>
        <v>2.0474602577245283E-63</v>
      </c>
      <c r="BD1185" s="10">
        <f ca="1">SUMPRODUCT(P1155:P1184,'control variables'!BF$7:BF$36)</f>
        <v>1.7892887841695464E-65</v>
      </c>
      <c r="BE1185" s="10">
        <f ca="1">SUMPRODUCT(Q1155:Q1184,'control variables'!BG$7:BG$36)</f>
        <v>2.0653183044200533E-65</v>
      </c>
      <c r="BF1185" s="10">
        <f ca="1">SUMPRODUCT(R1155:R1184,'control variables'!BH$7:BH$36)</f>
        <v>6.1860802239884468E-64</v>
      </c>
      <c r="BG1185" s="10">
        <f ca="1">SUMPRODUCT(S1155:S1184,'control variables'!BI$7:BI$36)</f>
        <v>1.3903062195778232E-63</v>
      </c>
      <c r="BH1185" s="10">
        <f t="shared" ca="1" si="869"/>
        <v>2.0474603128625637E-63</v>
      </c>
      <c r="BI1185" s="82">
        <f t="shared" ca="1" si="846"/>
        <v>2.0641512272139389E-62</v>
      </c>
      <c r="BJ1185" s="82">
        <f t="shared" ca="1" si="847"/>
        <v>2.3935942019818947E-62</v>
      </c>
      <c r="BK1185" s="82">
        <f t="shared" ca="1" si="848"/>
        <v>8.0103051358697334E-62</v>
      </c>
      <c r="BL1185" s="82">
        <f t="shared" ca="1" si="849"/>
        <v>3.7724954484465224E-62</v>
      </c>
      <c r="BM1185" s="82">
        <f t="shared" ca="1" si="839"/>
        <v>1.6240546013512089E-61</v>
      </c>
      <c r="BN1185" s="10">
        <f ca="1">BN1184+BI1185-INDIRECT(ADDRESS(MAX($D1185-'key variables'!$B$9*30,34),scenario!BI$4),TRUE)</f>
        <v>9439390.0751690175</v>
      </c>
      <c r="BO1185" s="10">
        <f ca="1">BO1184+BJ1185-INDIRECT(ADDRESS(MAX($D1185-'key variables'!$B$9*30,34),scenario!BJ$4),TRUE)</f>
        <v>10895583.360992203</v>
      </c>
      <c r="BP1185" s="10">
        <f ca="1">BP1184+BK1185-INDIRECT(ADDRESS(MAX($D1185-'key variables'!$B$9*30,34),scenario!BK$4),TRUE)</f>
        <v>32531162.537994072</v>
      </c>
      <c r="BQ1185" s="10">
        <f ca="1">BQ1184+BL1185-INDIRECT(ADDRESS(MAX($D1185-'key variables'!$B$9*30,34),scenario!BL$4),TRUE)</f>
        <v>14415841.516535141</v>
      </c>
      <c r="BR1185" s="10">
        <f t="shared" ca="1" si="870"/>
        <v>67281977.490690395</v>
      </c>
      <c r="BS1185" s="82">
        <f t="shared" ca="1" si="851"/>
        <v>-2.3433848477536824E-9</v>
      </c>
      <c r="BT1185" s="82">
        <f t="shared" ca="1" si="852"/>
        <v>-3.4288309057018498E-10</v>
      </c>
      <c r="BU1185" s="82">
        <f t="shared" ca="1" si="853"/>
        <v>-4.2578247660364599E-9</v>
      </c>
      <c r="BV1185" s="82">
        <f t="shared" ca="1" si="854"/>
        <v>-2.9943922343414556E-9</v>
      </c>
      <c r="BW1185" s="82">
        <f t="shared" ca="1" si="871"/>
        <v>-9.9384849387017825E-9</v>
      </c>
      <c r="BX1185" s="10">
        <f t="shared" ca="1" si="855"/>
        <v>-1.8625994260191893E-12</v>
      </c>
      <c r="BY1185" s="10">
        <f t="shared" ca="1" si="856"/>
        <v>2.8902850229962428E-12</v>
      </c>
      <c r="BZ1185" s="10">
        <f t="shared" ca="1" si="857"/>
        <v>-3.5034723983035463E-11</v>
      </c>
      <c r="CA1185" s="10">
        <f t="shared" ca="1" si="858"/>
        <v>-2.0257049910634696E-11</v>
      </c>
      <c r="CB1185" s="10">
        <v>0</v>
      </c>
      <c r="CC1185" s="82">
        <f t="shared" ca="1" si="859"/>
        <v>3.9725652202851362E-13</v>
      </c>
      <c r="CD1185" s="82">
        <f t="shared" ca="1" si="860"/>
        <v>3.4270724516460853E-13</v>
      </c>
      <c r="CE1185" s="82">
        <f t="shared" ca="1" si="861"/>
        <v>1.8915613015532971E-10</v>
      </c>
      <c r="CF1185" s="82">
        <f t="shared" ca="1" si="862"/>
        <v>3.7028113764059381E-11</v>
      </c>
      <c r="CG1185" s="82">
        <f t="shared" ca="1" si="872"/>
        <v>2.269242076865822E-10</v>
      </c>
      <c r="CH1185" s="13" t="str">
        <f t="shared" ca="1" si="873"/>
        <v/>
      </c>
      <c r="CI1185" s="81">
        <f t="shared" ca="1" si="882"/>
        <v>0.1131775965863165</v>
      </c>
      <c r="CJ1185" s="81">
        <f t="shared" ca="1" si="883"/>
        <v>0.13063724757458739</v>
      </c>
      <c r="CK1185" s="81">
        <f t="shared" ca="1" si="884"/>
        <v>0.39004625943939081</v>
      </c>
      <c r="CL1185" s="81">
        <f t="shared" ca="1" si="885"/>
        <v>0.17284488538116416</v>
      </c>
      <c r="CM1185" s="89">
        <f t="shared" ca="1" si="874"/>
        <v>0.80670598898145884</v>
      </c>
    </row>
    <row r="1186" spans="1:91" x14ac:dyDescent="0.3">
      <c r="A1186">
        <v>1121</v>
      </c>
      <c r="B1186" s="3">
        <f t="shared" si="887"/>
        <v>3.3027777777777776</v>
      </c>
      <c r="C1186" s="3">
        <f t="shared" si="875"/>
        <v>37.366666666666667</v>
      </c>
      <c r="D1186" s="4">
        <f t="shared" ca="1" si="863"/>
        <v>1186</v>
      </c>
      <c r="E1186" s="58">
        <f>(0.5*(COS(B1186*2*PI())+1)*('key variables'!$B$4-'key variables'!$B$6)+'key variables'!$B$6)/'key variables'!$B$4</f>
        <v>1</v>
      </c>
      <c r="F1186" s="10">
        <f t="shared" ca="1" si="876"/>
        <v>11689222.907461114</v>
      </c>
      <c r="G1186" s="10">
        <f t="shared" ca="1" si="877"/>
        <v>13492492.798713122</v>
      </c>
      <c r="H1186" s="10">
        <f t="shared" ca="1" si="878"/>
        <v>40309474.521088287</v>
      </c>
      <c r="I1186" s="10">
        <f t="shared" ca="1" si="879"/>
        <v>17912154.249750931</v>
      </c>
      <c r="J1186" s="10">
        <f t="shared" ca="1" si="864"/>
        <v>83403344.477013454</v>
      </c>
      <c r="K1186" s="82">
        <f t="shared" ca="1" si="840"/>
        <v>2249832.832292099</v>
      </c>
      <c r="L1186" s="82">
        <f t="shared" ca="1" si="841"/>
        <v>2596909.4377209195</v>
      </c>
      <c r="M1186" s="82">
        <f t="shared" ca="1" si="842"/>
        <v>7778311.98309422</v>
      </c>
      <c r="N1186" s="82">
        <f t="shared" ca="1" si="843"/>
        <v>3496312.733215793</v>
      </c>
      <c r="O1186" s="82">
        <f t="shared" ca="1" si="865"/>
        <v>16121366.986323033</v>
      </c>
      <c r="P1186" s="10">
        <f ca="1">IF(IF($A1186&gt;='key variables'!$B$26,K1186*SUMPRODUCT(Z1186:AC1186,'control variables'!$O$3:$R$3)/J1186+F$65*'key variables'!$B$25/scenario!J$65,K1186*SUMPRODUCT(Z1186:AC1186,'control variables'!$O$7:$R$7)/J1186+F$65*'key variables'!$B$25/scenario!J$65)&lt;'key variables'!$B$28,0,IF($A1186&gt;='key variables'!$B$26,K1186*SUMPRODUCT(Z1186:AC1186,'control variables'!$O$3:$R$3)/J1186+F$65*'key variables'!$B$25/scenario!J$65,K1186*SUMPRODUCT(Z1186:AC1186,'control variables'!$O$7:$R$7)/J1186+F$65*'key variables'!$B$25/scenario!J$65))</f>
        <v>2.5138902444822046E-63</v>
      </c>
      <c r="Q1186" s="10">
        <f ca="1">IF(IF($A1186&gt;='key variables'!$B$26,L1186*SUMPRODUCT(Z1186:AC1186,'control variables'!$O$4:$R$4)/J1186+G$65*'key variables'!$B$25/scenario!J$65,L1186*SUMPRODUCT(Z1186:AC1186,'control variables'!$O$7:$R$7)/J1186+G$65*'key variables'!$B$25/scenario!J$65)&lt;'key variables'!$B$28,0,IF($A1186&gt;='key variables'!$B$26,L1186*SUMPRODUCT(Z1186:AC1186,'control variables'!$O$4:$R$4)/J1186+G$65*'key variables'!$B$25/scenario!J$65,L1186*SUMPRODUCT(Z1186:AC1186,'control variables'!$O$7:$R$7)/J1186+G$65*'key variables'!$B$25/scenario!J$65))</f>
        <v>2.9017023876566858E-63</v>
      </c>
      <c r="R1186" s="10">
        <f ca="1">IF(IF($A1186&gt;='key variables'!$B$26,M1186*SUMPRODUCT(Z1186:AC1186,'control variables'!$O$5:$R$5)/J1186+H$65*'key variables'!$B$25/scenario!J$65,M1186*SUMPRODUCT(Z1186:AC1186,'control variables'!$O$7:$R$7)/J1186+H$65*'key variables'!$B$25/scenario!J$65)&lt;'key variables'!$B$28,0,IF($A1186&gt;='key variables'!$B$26,M1186*SUMPRODUCT(Z1186:AC1186,'control variables'!$O$5:$R$5)/J1186+H$65*'key variables'!$B$25/scenario!J$65,M1186*SUMPRODUCT(Z1186:AC1186,'control variables'!$O$7:$R$7)/J1186+H$65*'key variables'!$B$25/scenario!J$65))</f>
        <v>8.6912335584143934E-63</v>
      </c>
      <c r="S1186" s="10">
        <f ca="1">IF(IF($A1186&gt;='key variables'!$B$26,N1186*SUMPRODUCT(Z1186:AC1186,'control variables'!$O$6:$R$6)/J1186+I$65*'key variables'!$B$25/scenario!J$65,N1186*SUMPRODUCT(Z1186:AC1186,'control variables'!$O$7:$R$7)/J1186+I$65*'key variables'!$B$25/scenario!J$65)&lt;'key variables'!$B$28,0,IF($A1186&gt;='key variables'!$B$26,N1186*SUMPRODUCT(Z1186:AC1186,'control variables'!$O$6:$R$6)/J1186+I$65*'key variables'!$B$25/scenario!J$65,N1186*SUMPRODUCT(Z1186:AC1186,'control variables'!$O$7:$R$7)/J1186+I$65*'key variables'!$B$25/scenario!J$65))</f>
        <v>3.9066664622969474E-63</v>
      </c>
      <c r="T1186" s="10">
        <f t="shared" ca="1" si="886"/>
        <v>1.801349265285023E-62</v>
      </c>
      <c r="U1186" s="82">
        <f ca="1">SUMPRODUCT(P1156:P1185,'control variables'!AD$7:AD$36)</f>
        <v>5.3299123822684389E-63</v>
      </c>
      <c r="V1186" s="82">
        <f ca="1">SUMPRODUCT(Q1156:Q1185,'control variables'!AE$7:AE$36)</f>
        <v>6.1521458701610157E-63</v>
      </c>
      <c r="W1186" s="82">
        <f ca="1">SUMPRODUCT(R1156:R1185,'control variables'!AF$7:AF$36)</f>
        <v>1.8427023002239816E-62</v>
      </c>
      <c r="X1186" s="82">
        <f ca="1">SUMPRODUCT(S1156:S1185,'control variables'!AG$7:AG$36)</f>
        <v>8.2828556244619027E-63</v>
      </c>
      <c r="Y1186" s="82">
        <f t="shared" ca="1" si="880"/>
        <v>3.8191936879131171E-62</v>
      </c>
      <c r="Z1186" s="10">
        <f ca="1">IF($A1186&gt;='key variables'!$B$26,SUMPRODUCT(P1156:P1185,'control variables'!V$7:V$36)*$E1186,SUMPRODUCT(P1156:P1185,'control variables'!Z$7:Z$36)*$E1186)</f>
        <v>1.3005525785488855E-62</v>
      </c>
      <c r="AA1186" s="10">
        <f ca="1">IF($A1186&gt;='key variables'!$B$26,SUMPRODUCT(Q1156:Q1185,'control variables'!W$7:W$36)*$E1186,SUMPRODUCT(Q1156:Q1185,'control variables'!AA$7:AA$36)*$E1186)</f>
        <v>1.5011858734611013E-62</v>
      </c>
      <c r="AB1186" s="10">
        <f ca="1">IF($A1186&gt;='key variables'!$B$26,SUMPRODUCT(R1156:R1185,'control variables'!X$7:X$36)*$E1186,SUMPRODUCT(R1156:R1185,'control variables'!AB$7:AB$36)*$E1186)</f>
        <v>4.4963801581936799E-62</v>
      </c>
      <c r="AC1186" s="10">
        <f ca="1">IF($A1186&gt;='key variables'!$B$26,SUMPRODUCT(S1156:S1185,'control variables'!Y$7:Y$36)*$E1186,SUMPRODUCT(S1156:S1185,'control variables'!AC$7:AC$36)*$E1186)</f>
        <v>2.0211006237136907E-62</v>
      </c>
      <c r="AD1186" s="10">
        <f t="shared" ca="1" si="881"/>
        <v>9.3192192339173564E-62</v>
      </c>
      <c r="AE1186" s="82">
        <f ca="1">SUMPRODUCT(P1156:P1185,'control variables'!AL$7:AL$36)</f>
        <v>1.7707681648869774E-62</v>
      </c>
      <c r="AF1186" s="82">
        <f ca="1">SUMPRODUCT(Q1156:Q1185,'control variables'!AM$7:AM$36)</f>
        <v>2.038596249323496E-62</v>
      </c>
      <c r="AG1186" s="82">
        <f ca="1">SUMPRODUCT(R1156:R1185,'control variables'!AN$7:AN$36)</f>
        <v>5.8125736732487694E-62</v>
      </c>
      <c r="AH1186" s="82">
        <f ca="1">SUMPRODUCT(S1156:S1185,'control variables'!AO$7:AO$36)</f>
        <v>2.5167867442458892E-62</v>
      </c>
      <c r="AI1186" s="82">
        <f t="shared" ca="1" si="844"/>
        <v>1.2138724831705133E-61</v>
      </c>
      <c r="AJ1186" s="10">
        <f ca="1">SUMPRODUCT(P1156:P1185,'control variables'!AP$7:AP$36)</f>
        <v>1.6919758688599269E-65</v>
      </c>
      <c r="AK1186" s="10">
        <f ca="1">SUMPRODUCT(Q1156:Q1185,'control variables'!AQ$7:AQ$36)</f>
        <v>4.8824828662513827E-65</v>
      </c>
      <c r="AL1186" s="10">
        <f ca="1">SUMPRODUCT(R1156:R1185,'control variables'!AR$7:AR$36)</f>
        <v>1.7548925396094605E-63</v>
      </c>
      <c r="AM1186" s="10">
        <f ca="1">SUMPRODUCT(S1156:S1185,'control variables'!AS$7:AS$36)</f>
        <v>1.314692516190638E-63</v>
      </c>
      <c r="AN1186" s="10">
        <f t="shared" ca="1" si="866"/>
        <v>3.1353296431512119E-63</v>
      </c>
      <c r="AO1186" s="82">
        <f ca="1">SUMPRODUCT(P1156:P1185,'control variables'!AX$7:AX$36)</f>
        <v>2.3008289743833508E-65</v>
      </c>
      <c r="AP1186" s="82">
        <f ca="1">SUMPRODUCT(Q1156:Q1185,'control variables'!AY$7:AY$36)</f>
        <v>5.3115452778512203E-65</v>
      </c>
      <c r="AQ1186" s="82">
        <f ca="1">SUMPRODUCT(R1156:R1185,'control variables'!AZ$7:AZ$36)</f>
        <v>4.772772090163772E-64</v>
      </c>
      <c r="AR1186" s="82">
        <f ca="1">SUMPRODUCT(S1156:S1185,'control variables'!BA$7:BA$36)</f>
        <v>3.5755623816249493E-64</v>
      </c>
      <c r="AS1186" s="82">
        <f t="shared" ca="1" si="867"/>
        <v>9.1095718970121778E-64</v>
      </c>
      <c r="AT1186" s="10">
        <f ca="1">SUMPRODUCT(P1156:P1185,'control variables'!AT$7:AT$36)</f>
        <v>-2.0305713549309421E-65</v>
      </c>
      <c r="AU1186" s="10">
        <f ca="1">SUMPRODUCT(Q1156:Q1185,'control variables'!AU$7:AU$36)</f>
        <v>2.2027232085945686E-65</v>
      </c>
      <c r="AV1186" s="10">
        <f ca="1">SUMPRODUCT(R1156:R1185,'control variables'!AV$7:AV$36)</f>
        <v>9.4851026544313869E-63</v>
      </c>
      <c r="AW1186" s="10">
        <f ca="1">SUMPRODUCT(S1156:S1185,'control variables'!AW$7:AW$36)</f>
        <v>7.1058444854156198E-63</v>
      </c>
      <c r="AX1186" s="10">
        <f t="shared" ca="1" si="845"/>
        <v>1.6592668658383644E-62</v>
      </c>
      <c r="AY1186" s="82">
        <f ca="1">SUMPRODUCT(P1156:P1185,'control variables'!BB$7:BB$36)</f>
        <v>7.3597335328794655E-65</v>
      </c>
      <c r="AZ1186" s="82">
        <f ca="1">SUMPRODUCT(Q1156:Q1185,'control variables'!BC$7:BC$36)</f>
        <v>1.8767307384437553E-64</v>
      </c>
      <c r="BA1186" s="82">
        <f ca="1">SUMPRODUCT(R1156:R1185,'control variables'!BD$7:BD$36)</f>
        <v>1.3137692038744542E-63</v>
      </c>
      <c r="BB1186" s="82">
        <f ca="1">SUMPRODUCT(S1156:S1185,'control variables'!BE$7:BE$36)</f>
        <v>1.8669598222874688E-64</v>
      </c>
      <c r="BC1186" s="82">
        <f t="shared" ca="1" si="868"/>
        <v>1.7617355952763714E-63</v>
      </c>
      <c r="BD1186" s="10">
        <f ca="1">SUMPRODUCT(P1156:P1185,'control variables'!BF$7:BF$36)</f>
        <v>1.5395921505228962E-65</v>
      </c>
      <c r="BE1186" s="10">
        <f ca="1">SUMPRODUCT(Q1156:Q1185,'control variables'!BG$7:BG$36)</f>
        <v>1.7771015377443234E-65</v>
      </c>
      <c r="BF1186" s="10">
        <f ca="1">SUMPRODUCT(R1156:R1185,'control variables'!BH$7:BH$36)</f>
        <v>5.322807944486098E-64</v>
      </c>
      <c r="BG1186" s="10">
        <f ca="1">SUMPRODUCT(S1156:S1185,'control variables'!BI$7:BI$36)</f>
        <v>1.1962879113885691E-63</v>
      </c>
      <c r="BH1186" s="10">
        <f t="shared" ca="1" si="869"/>
        <v>1.761735642719851E-63</v>
      </c>
      <c r="BI1186" s="82">
        <f t="shared" ca="1" si="846"/>
        <v>1.776097327064926E-62</v>
      </c>
      <c r="BJ1186" s="82">
        <f t="shared" ca="1" si="847"/>
        <v>2.0595662799165284E-62</v>
      </c>
      <c r="BK1186" s="82">
        <f t="shared" ca="1" si="848"/>
        <v>6.892460859079354E-62</v>
      </c>
      <c r="BL1186" s="82">
        <f t="shared" ca="1" si="849"/>
        <v>3.2460407910103258E-62</v>
      </c>
      <c r="BM1186" s="82">
        <f t="shared" ref="BM1186:BM1249" ca="1" si="888">SUM(BI1186:BL1186)</f>
        <v>1.3974165257071134E-61</v>
      </c>
      <c r="BN1186" s="10">
        <f ca="1">BN1185+BI1186-INDIRECT(ADDRESS(MAX($D1186-'key variables'!$B$9*30,34),scenario!BI$4),TRUE)</f>
        <v>9439390.0751690175</v>
      </c>
      <c r="BO1186" s="10">
        <f ca="1">BO1185+BJ1186-INDIRECT(ADDRESS(MAX($D1186-'key variables'!$B$9*30,34),scenario!BJ$4),TRUE)</f>
        <v>10895583.360992203</v>
      </c>
      <c r="BP1186" s="10">
        <f ca="1">BP1185+BK1186-INDIRECT(ADDRESS(MAX($D1186-'key variables'!$B$9*30,34),scenario!BK$4),TRUE)</f>
        <v>32531162.537994072</v>
      </c>
      <c r="BQ1186" s="10">
        <f ca="1">BQ1185+BL1186-INDIRECT(ADDRESS(MAX($D1186-'key variables'!$B$9*30,34),scenario!BL$4),TRUE)</f>
        <v>14415841.516535141</v>
      </c>
      <c r="BR1186" s="10">
        <f t="shared" ca="1" si="870"/>
        <v>67281977.490690395</v>
      </c>
      <c r="BS1186" s="82">
        <f t="shared" ca="1" si="851"/>
        <v>-2.3433848477536824E-9</v>
      </c>
      <c r="BT1186" s="82">
        <f t="shared" ca="1" si="852"/>
        <v>-3.4288309057018498E-10</v>
      </c>
      <c r="BU1186" s="82">
        <f t="shared" ca="1" si="853"/>
        <v>-4.2578247660364599E-9</v>
      </c>
      <c r="BV1186" s="82">
        <f t="shared" ca="1" si="854"/>
        <v>-2.9943922343414556E-9</v>
      </c>
      <c r="BW1186" s="82">
        <f t="shared" ca="1" si="871"/>
        <v>-9.9384849387017825E-9</v>
      </c>
      <c r="BX1186" s="10">
        <f t="shared" ca="1" si="855"/>
        <v>-1.8625994260191893E-12</v>
      </c>
      <c r="BY1186" s="10">
        <f t="shared" ca="1" si="856"/>
        <v>2.8902850229962428E-12</v>
      </c>
      <c r="BZ1186" s="10">
        <f t="shared" ca="1" si="857"/>
        <v>-3.5034723983035463E-11</v>
      </c>
      <c r="CA1186" s="10">
        <f t="shared" ca="1" si="858"/>
        <v>-2.0257049910634696E-11</v>
      </c>
      <c r="CB1186" s="10">
        <v>0</v>
      </c>
      <c r="CC1186" s="82">
        <f t="shared" ca="1" si="859"/>
        <v>3.9725652202851362E-13</v>
      </c>
      <c r="CD1186" s="82">
        <f t="shared" ca="1" si="860"/>
        <v>3.4270724516460853E-13</v>
      </c>
      <c r="CE1186" s="82">
        <f t="shared" ca="1" si="861"/>
        <v>1.8915613015532971E-10</v>
      </c>
      <c r="CF1186" s="82">
        <f t="shared" ca="1" si="862"/>
        <v>3.7028113764059381E-11</v>
      </c>
      <c r="CG1186" s="82">
        <f t="shared" ca="1" si="872"/>
        <v>2.269242076865822E-10</v>
      </c>
      <c r="CH1186" s="13" t="str">
        <f t="shared" ca="1" si="873"/>
        <v/>
      </c>
      <c r="CI1186" s="81">
        <f t="shared" ca="1" si="882"/>
        <v>0.1131775965863165</v>
      </c>
      <c r="CJ1186" s="81">
        <f t="shared" ca="1" si="883"/>
        <v>0.13063724757458739</v>
      </c>
      <c r="CK1186" s="81">
        <f t="shared" ca="1" si="884"/>
        <v>0.39004625943939081</v>
      </c>
      <c r="CL1186" s="81">
        <f t="shared" ca="1" si="885"/>
        <v>0.17284488538116416</v>
      </c>
      <c r="CM1186" s="89">
        <f t="shared" ca="1" si="874"/>
        <v>0.80670598898145884</v>
      </c>
    </row>
    <row r="1187" spans="1:91" x14ac:dyDescent="0.3">
      <c r="A1187">
        <v>1122</v>
      </c>
      <c r="B1187" s="3">
        <f t="shared" si="887"/>
        <v>3.3055555555555554</v>
      </c>
      <c r="C1187" s="3">
        <f t="shared" si="875"/>
        <v>37.4</v>
      </c>
      <c r="D1187" s="4">
        <f t="shared" ca="1" si="863"/>
        <v>1187</v>
      </c>
      <c r="E1187" s="58">
        <f>(0.5*(COS(B1187*2*PI())+1)*('key variables'!$B$4-'key variables'!$B$6)+'key variables'!$B$6)/'key variables'!$B$4</f>
        <v>1</v>
      </c>
      <c r="F1187" s="10">
        <f t="shared" ca="1" si="876"/>
        <v>11689222.907461114</v>
      </c>
      <c r="G1187" s="10">
        <f t="shared" ca="1" si="877"/>
        <v>13492492.798713122</v>
      </c>
      <c r="H1187" s="10">
        <f t="shared" ca="1" si="878"/>
        <v>40309474.521088287</v>
      </c>
      <c r="I1187" s="10">
        <f t="shared" ca="1" si="879"/>
        <v>17912154.249750931</v>
      </c>
      <c r="J1187" s="10">
        <f t="shared" ca="1" si="864"/>
        <v>83403344.477013454</v>
      </c>
      <c r="K1187" s="82">
        <f t="shared" ref="K1187:K1250" ca="1" si="889">MAX(F1187-BN1186-BS1186,0.001)</f>
        <v>2249832.832292099</v>
      </c>
      <c r="L1187" s="82">
        <f t="shared" ref="L1187:L1250" ca="1" si="890">MAX(G1187-BO1186-BT1186,0.001)</f>
        <v>2596909.4377209195</v>
      </c>
      <c r="M1187" s="82">
        <f t="shared" ref="M1187:M1250" ca="1" si="891">MAX(H1187-BP1186-BU1186,0.001)</f>
        <v>7778311.98309422</v>
      </c>
      <c r="N1187" s="82">
        <f t="shared" ref="N1187:N1250" ca="1" si="892">MAX(I1187-BQ1186-BV1186,0.001)</f>
        <v>3496312.733215793</v>
      </c>
      <c r="O1187" s="82">
        <f t="shared" ca="1" si="865"/>
        <v>16121366.986323033</v>
      </c>
      <c r="P1187" s="10">
        <f ca="1">IF(IF($A1187&gt;='key variables'!$B$26,K1187*SUMPRODUCT(Z1187:AC1187,'control variables'!$O$3:$R$3)/J1187+F$65*'key variables'!$B$25/scenario!J$65,K1187*SUMPRODUCT(Z1187:AC1187,'control variables'!$O$7:$R$7)/J1187+F$65*'key variables'!$B$25/scenario!J$65)&lt;'key variables'!$B$28,0,IF($A1187&gt;='key variables'!$B$26,K1187*SUMPRODUCT(Z1187:AC1187,'control variables'!$O$3:$R$3)/J1187+F$65*'key variables'!$B$25/scenario!J$65,K1187*SUMPRODUCT(Z1187:AC1187,'control variables'!$O$7:$R$7)/J1187+F$65*'key variables'!$B$25/scenario!J$65))</f>
        <v>2.163074916650316E-63</v>
      </c>
      <c r="Q1187" s="10">
        <f ca="1">IF(IF($A1187&gt;='key variables'!$B$26,L1187*SUMPRODUCT(Z1187:AC1187,'control variables'!$O$4:$R$4)/J1187+G$65*'key variables'!$B$25/scenario!J$65,L1187*SUMPRODUCT(Z1187:AC1187,'control variables'!$O$7:$R$7)/J1187+G$65*'key variables'!$B$25/scenario!J$65)&lt;'key variables'!$B$28,0,IF($A1187&gt;='key variables'!$B$26,L1187*SUMPRODUCT(Z1187:AC1187,'control variables'!$O$4:$R$4)/J1187+G$65*'key variables'!$B$25/scenario!J$65,L1187*SUMPRODUCT(Z1187:AC1187,'control variables'!$O$7:$R$7)/J1187+G$65*'key variables'!$B$25/scenario!J$65))</f>
        <v>2.4967675753152553E-63</v>
      </c>
      <c r="R1187" s="10">
        <f ca="1">IF(IF($A1187&gt;='key variables'!$B$26,M1187*SUMPRODUCT(Z1187:AC1187,'control variables'!$O$5:$R$5)/J1187+H$65*'key variables'!$B$25/scenario!J$65,M1187*SUMPRODUCT(Z1187:AC1187,'control variables'!$O$7:$R$7)/J1187+H$65*'key variables'!$B$25/scenario!J$65)&lt;'key variables'!$B$28,0,IF($A1187&gt;='key variables'!$B$26,M1187*SUMPRODUCT(Z1187:AC1187,'control variables'!$O$5:$R$5)/J1187+H$65*'key variables'!$B$25/scenario!J$65,M1187*SUMPRODUCT(Z1187:AC1187,'control variables'!$O$7:$R$7)/J1187+H$65*'key variables'!$B$25/scenario!J$65))</f>
        <v>7.4783651936355337E-63</v>
      </c>
      <c r="S1187" s="10">
        <f ca="1">IF(IF($A1187&gt;='key variables'!$B$26,N1187*SUMPRODUCT(Z1187:AC1187,'control variables'!$O$6:$R$6)/J1187+I$65*'key variables'!$B$25/scenario!J$65,N1187*SUMPRODUCT(Z1187:AC1187,'control variables'!$O$7:$R$7)/J1187+I$65*'key variables'!$B$25/scenario!J$65)&lt;'key variables'!$B$28,0,IF($A1187&gt;='key variables'!$B$26,N1187*SUMPRODUCT(Z1187:AC1187,'control variables'!$O$6:$R$6)/J1187+I$65*'key variables'!$B$25/scenario!J$65,N1187*SUMPRODUCT(Z1187:AC1187,'control variables'!$O$7:$R$7)/J1187+I$65*'key variables'!$B$25/scenario!J$65))</f>
        <v>3.3614881361115734E-63</v>
      </c>
      <c r="T1187" s="10">
        <f t="shared" ca="1" si="886"/>
        <v>1.5499695821712679E-62</v>
      </c>
      <c r="U1187" s="82">
        <f ca="1">SUMPRODUCT(P1157:P1186,'control variables'!AD$7:AD$36)</f>
        <v>4.5861189872286806E-63</v>
      </c>
      <c r="V1187" s="82">
        <f ca="1">SUMPRODUCT(Q1157:Q1186,'control variables'!AE$7:AE$36)</f>
        <v>5.2936091559797303E-63</v>
      </c>
      <c r="W1187" s="82">
        <f ca="1">SUMPRODUCT(R1157:R1186,'control variables'!AF$7:AF$36)</f>
        <v>1.5855517691025227E-62</v>
      </c>
      <c r="X1187" s="82">
        <f ca="1">SUMPRODUCT(S1157:S1186,'control variables'!AG$7:AG$36)</f>
        <v>7.126976716201006E-63</v>
      </c>
      <c r="Y1187" s="82">
        <f t="shared" ca="1" si="880"/>
        <v>3.286222255043464E-62</v>
      </c>
      <c r="Z1187" s="10">
        <f ca="1">IF($A1187&gt;='key variables'!$B$26,SUMPRODUCT(P1157:P1186,'control variables'!V$7:V$36)*$E1187,SUMPRODUCT(P1157:P1186,'control variables'!Z$7:Z$36)*$E1187)</f>
        <v>1.1190594603796743E-62</v>
      </c>
      <c r="AA1187" s="10">
        <f ca="1">IF($A1187&gt;='key variables'!$B$26,SUMPRODUCT(Q1157:Q1186,'control variables'!W$7:W$36)*$E1187,SUMPRODUCT(Q1157:Q1186,'control variables'!AA$7:AA$36)*$E1187)</f>
        <v>1.2916942238193603E-62</v>
      </c>
      <c r="AB1187" s="10">
        <f ca="1">IF($A1187&gt;='key variables'!$B$26,SUMPRODUCT(R1157:R1186,'control variables'!X$7:X$36)*$E1187,SUMPRODUCT(R1157:R1186,'control variables'!AB$7:AB$36)*$E1187)</f>
        <v>3.8689068296679862E-62</v>
      </c>
      <c r="AC1187" s="10">
        <f ca="1">IF($A1187&gt;='key variables'!$B$26,SUMPRODUCT(S1157:S1186,'control variables'!Y$7:Y$36)*$E1187,SUMPRODUCT(S1157:S1186,'control variables'!AC$7:AC$36)*$E1187)</f>
        <v>1.7390544685779893E-62</v>
      </c>
      <c r="AD1187" s="10">
        <f t="shared" ca="1" si="881"/>
        <v>8.0187149824450103E-62</v>
      </c>
      <c r="AE1187" s="82">
        <f ca="1">SUMPRODUCT(P1157:P1186,'control variables'!AL$7:AL$36)</f>
        <v>1.5236560979848477E-62</v>
      </c>
      <c r="AF1187" s="82">
        <f ca="1">SUMPRODUCT(Q1157:Q1186,'control variables'!AM$7:AM$36)</f>
        <v>1.7541085661030265E-62</v>
      </c>
      <c r="AG1187" s="82">
        <f ca="1">SUMPRODUCT(R1157:R1186,'control variables'!AN$7:AN$36)</f>
        <v>5.0014245217679004E-62</v>
      </c>
      <c r="AH1187" s="82">
        <f ca="1">SUMPRODUCT(S1157:S1186,'control variables'!AO$7:AO$36)</f>
        <v>2.165567207631858E-62</v>
      </c>
      <c r="AI1187" s="82">
        <f t="shared" ref="AI1187:AI1250" ca="1" si="893">SUM(AE1187:AH1187)</f>
        <v>1.0444756393487634E-61</v>
      </c>
      <c r="AJ1187" s="10">
        <f ca="1">SUMPRODUCT(P1157:P1186,'control variables'!AP$7:AP$36)</f>
        <v>1.4558593278054464E-65</v>
      </c>
      <c r="AK1187" s="10">
        <f ca="1">SUMPRODUCT(Q1157:Q1186,'control variables'!AQ$7:AQ$36)</f>
        <v>4.201128606208752E-65</v>
      </c>
      <c r="AL1187" s="10">
        <f ca="1">SUMPRODUCT(R1157:R1186,'control variables'!AR$7:AR$36)</f>
        <v>1.5099959284928382E-63</v>
      </c>
      <c r="AM1187" s="10">
        <f ca="1">SUMPRODUCT(S1157:S1186,'control variables'!AS$7:AS$36)</f>
        <v>1.1312261587878517E-63</v>
      </c>
      <c r="AN1187" s="10">
        <f t="shared" ca="1" si="866"/>
        <v>2.6977919666208319E-63</v>
      </c>
      <c r="AO1187" s="82">
        <f ca="1">SUMPRODUCT(P1157:P1186,'control variables'!AX$7:AX$36)</f>
        <v>1.9797465115729436E-65</v>
      </c>
      <c r="AP1187" s="82">
        <f ca="1">SUMPRODUCT(Q1157:Q1186,'control variables'!AY$7:AY$36)</f>
        <v>4.570315026437797E-65</v>
      </c>
      <c r="AQ1187" s="82">
        <f ca="1">SUMPRODUCT(R1157:R1186,'control variables'!AZ$7:AZ$36)</f>
        <v>4.106728053773246E-64</v>
      </c>
      <c r="AR1187" s="82">
        <f ca="1">SUMPRODUCT(S1157:S1186,'control variables'!BA$7:BA$36)</f>
        <v>3.0765898859695193E-64</v>
      </c>
      <c r="AS1187" s="82">
        <f t="shared" ca="1" si="867"/>
        <v>7.8383240935438387E-64</v>
      </c>
      <c r="AT1187" s="10">
        <f ca="1">SUMPRODUCT(P1157:P1186,'control variables'!AT$7:AT$36)</f>
        <v>-1.7472035519293166E-65</v>
      </c>
      <c r="AU1187" s="10">
        <f ca="1">SUMPRODUCT(Q1157:Q1186,'control variables'!AU$7:AU$36)</f>
        <v>1.8953314812738793E-65</v>
      </c>
      <c r="AV1187" s="10">
        <f ca="1">SUMPRODUCT(R1157:R1186,'control variables'!AV$7:AV$36)</f>
        <v>8.1614492433339362E-63</v>
      </c>
      <c r="AW1187" s="10">
        <f ca="1">SUMPRODUCT(S1157:S1186,'control variables'!AW$7:AW$36)</f>
        <v>6.1142183918957879E-63</v>
      </c>
      <c r="AX1187" s="10">
        <f t="shared" ref="AX1187:AX1250" ca="1" si="894">SUM(AT1187:AW1187)</f>
        <v>1.427714891452317E-62</v>
      </c>
      <c r="AY1187" s="82">
        <f ca="1">SUMPRODUCT(P1157:P1186,'control variables'!BB$7:BB$36)</f>
        <v>6.3326770264311245E-65</v>
      </c>
      <c r="AZ1187" s="82">
        <f ca="1">SUMPRODUCT(Q1157:Q1186,'control variables'!BC$7:BC$36)</f>
        <v>1.6148315124515166E-64</v>
      </c>
      <c r="BA1187" s="82">
        <f ca="1">SUMPRODUCT(R1157:R1186,'control variables'!BD$7:BD$36)</f>
        <v>1.1304316954194706E-63</v>
      </c>
      <c r="BB1187" s="82">
        <f ca="1">SUMPRODUCT(S1157:S1186,'control variables'!BE$7:BE$36)</f>
        <v>1.606424135201556E-64</v>
      </c>
      <c r="BC1187" s="82">
        <f t="shared" ca="1" si="868"/>
        <v>1.5158840304490891E-63</v>
      </c>
      <c r="BD1187" s="10">
        <f ca="1">SUMPRODUCT(P1157:P1186,'control variables'!BF$7:BF$36)</f>
        <v>1.3247408752141993E-65</v>
      </c>
      <c r="BE1187" s="10">
        <f ca="1">SUMPRODUCT(Q1157:Q1186,'control variables'!BG$7:BG$36)</f>
        <v>1.529105643761792E-65</v>
      </c>
      <c r="BF1187" s="10">
        <f ca="1">SUMPRODUCT(R1157:R1186,'control variables'!BH$7:BH$36)</f>
        <v>4.5800059792333564E-64</v>
      </c>
      <c r="BG1187" s="10">
        <f ca="1">SUMPRODUCT(S1157:S1186,'control variables'!BI$7:BI$36)</f>
        <v>1.0293450081586989E-63</v>
      </c>
      <c r="BH1187" s="10">
        <f t="shared" ca="1" si="869"/>
        <v>1.5158840712717945E-63</v>
      </c>
      <c r="BI1187" s="82">
        <f t="shared" ref="BI1187:BI1250" ca="1" si="895">AE1187+AT1187+AY1187</f>
        <v>1.5282415714593497E-62</v>
      </c>
      <c r="BJ1187" s="82">
        <f t="shared" ref="BJ1187:BJ1250" ca="1" si="896">AF1187+AU1187+AZ1187</f>
        <v>1.7721522127088156E-62</v>
      </c>
      <c r="BK1187" s="82">
        <f t="shared" ref="BK1187:BK1250" ca="1" si="897">AG1187+AV1187+BA1187</f>
        <v>5.9306126156432412E-62</v>
      </c>
      <c r="BL1187" s="82">
        <f t="shared" ref="BL1187:BL1250" ca="1" si="898">AH1187+AW1187+BB1187</f>
        <v>2.7930532881734522E-62</v>
      </c>
      <c r="BM1187" s="82">
        <f t="shared" ca="1" si="888"/>
        <v>1.2024059687984858E-61</v>
      </c>
      <c r="BN1187" s="10">
        <f ca="1">BN1186+BI1187-INDIRECT(ADDRESS(MAX($D1187-'key variables'!$B$9*30,34),scenario!BI$4),TRUE)</f>
        <v>9439390.0751690175</v>
      </c>
      <c r="BO1187" s="10">
        <f ca="1">BO1186+BJ1187-INDIRECT(ADDRESS(MAX($D1187-'key variables'!$B$9*30,34),scenario!BJ$4),TRUE)</f>
        <v>10895583.360992203</v>
      </c>
      <c r="BP1187" s="10">
        <f ca="1">BP1186+BK1187-INDIRECT(ADDRESS(MAX($D1187-'key variables'!$B$9*30,34),scenario!BK$4),TRUE)</f>
        <v>32531162.537994072</v>
      </c>
      <c r="BQ1187" s="10">
        <f ca="1">BQ1186+BL1187-INDIRECT(ADDRESS(MAX($D1187-'key variables'!$B$9*30,34),scenario!BL$4),TRUE)</f>
        <v>14415841.516535141</v>
      </c>
      <c r="BR1187" s="10">
        <f t="shared" ca="1" si="870"/>
        <v>67281977.490690395</v>
      </c>
      <c r="BS1187" s="82">
        <f t="shared" ref="BS1187:BS1250" ca="1" si="899">BS1186+P1187-BI1187-BD1187</f>
        <v>-2.3433848477536824E-9</v>
      </c>
      <c r="BT1187" s="82">
        <f t="shared" ref="BT1187:BT1250" ca="1" si="900">BT1186+Q1187-BJ1187-BE1187</f>
        <v>-3.4288309057018498E-10</v>
      </c>
      <c r="BU1187" s="82">
        <f t="shared" ref="BU1187:BU1250" ca="1" si="901">BU1186+R1187-BK1187-BF1187</f>
        <v>-4.2578247660364599E-9</v>
      </c>
      <c r="BV1187" s="82">
        <f t="shared" ref="BV1187:BV1250" ca="1" si="902">BV1186+S1187-BL1187-BG1187</f>
        <v>-2.9943922343414556E-9</v>
      </c>
      <c r="BW1187" s="82">
        <f t="shared" ca="1" si="871"/>
        <v>-9.9384849387017825E-9</v>
      </c>
      <c r="BX1187" s="10">
        <f t="shared" ref="BX1187:BX1250" ca="1" si="903">BX1186+AO1187-AY1187-BD1187</f>
        <v>-1.8625994260191893E-12</v>
      </c>
      <c r="BY1187" s="10">
        <f t="shared" ref="BY1187:BY1250" ca="1" si="904">BY1186+AP1187-AZ1187-BE1187</f>
        <v>2.8902850229962428E-12</v>
      </c>
      <c r="BZ1187" s="10">
        <f t="shared" ref="BZ1187:BZ1250" ca="1" si="905">BZ1186+AQ1187-BA1187-BF1187</f>
        <v>-3.5034723983035463E-11</v>
      </c>
      <c r="CA1187" s="10">
        <f t="shared" ref="CA1187:CA1250" ca="1" si="906">CA1186+AR1187-BB1187-BG1187</f>
        <v>-2.0257049910634696E-11</v>
      </c>
      <c r="CB1187" s="10">
        <v>0</v>
      </c>
      <c r="CC1187" s="82">
        <f t="shared" ref="CC1187:CC1250" ca="1" si="907">CC1186+AJ1187-AO1187-AT1187</f>
        <v>3.9725652202851362E-13</v>
      </c>
      <c r="CD1187" s="82">
        <f t="shared" ref="CD1187:CD1250" ca="1" si="908">CD1186+AK1187-AP1187-AU1187</f>
        <v>3.4270724516460853E-13</v>
      </c>
      <c r="CE1187" s="82">
        <f t="shared" ref="CE1187:CE1250" ca="1" si="909">CE1186+AL1187-AQ1187-AV1187</f>
        <v>1.8915613015532971E-10</v>
      </c>
      <c r="CF1187" s="82">
        <f t="shared" ref="CF1187:CF1250" ca="1" si="910">CF1186+AM1187-AR1187-AW1187</f>
        <v>3.7028113764059381E-11</v>
      </c>
      <c r="CG1187" s="82">
        <f t="shared" ca="1" si="872"/>
        <v>2.269242076865822E-10</v>
      </c>
      <c r="CH1187" s="13" t="str">
        <f t="shared" ca="1" si="873"/>
        <v/>
      </c>
      <c r="CI1187" s="81">
        <f t="shared" ca="1" si="882"/>
        <v>0.1131775965863165</v>
      </c>
      <c r="CJ1187" s="81">
        <f t="shared" ca="1" si="883"/>
        <v>0.13063724757458739</v>
      </c>
      <c r="CK1187" s="81">
        <f t="shared" ca="1" si="884"/>
        <v>0.39004625943939081</v>
      </c>
      <c r="CL1187" s="81">
        <f t="shared" ca="1" si="885"/>
        <v>0.17284488538116416</v>
      </c>
      <c r="CM1187" s="89">
        <f t="shared" ca="1" si="874"/>
        <v>0.80670598898145884</v>
      </c>
    </row>
    <row r="1188" spans="1:91" x14ac:dyDescent="0.3">
      <c r="A1188">
        <v>1123</v>
      </c>
      <c r="B1188" s="3">
        <f t="shared" si="887"/>
        <v>3.3083333333333331</v>
      </c>
      <c r="C1188" s="3">
        <f t="shared" si="875"/>
        <v>37.43333333333333</v>
      </c>
      <c r="D1188" s="4">
        <f t="shared" ref="D1188:D1251" ca="1" si="911">CELL("Zeile",D1188)</f>
        <v>1188</v>
      </c>
      <c r="E1188" s="58">
        <f>(0.5*(COS(B1188*2*PI())+1)*('key variables'!$B$4-'key variables'!$B$6)+'key variables'!$B$6)/'key variables'!$B$4</f>
        <v>1</v>
      </c>
      <c r="F1188" s="10">
        <f t="shared" ca="1" si="876"/>
        <v>11689222.907461114</v>
      </c>
      <c r="G1188" s="10">
        <f t="shared" ca="1" si="877"/>
        <v>13492492.798713122</v>
      </c>
      <c r="H1188" s="10">
        <f t="shared" ca="1" si="878"/>
        <v>40309474.521088287</v>
      </c>
      <c r="I1188" s="10">
        <f t="shared" ca="1" si="879"/>
        <v>17912154.249750931</v>
      </c>
      <c r="J1188" s="10">
        <f t="shared" ref="J1188:J1251" ca="1" si="912">SUM(F1188:I1188)</f>
        <v>83403344.477013454</v>
      </c>
      <c r="K1188" s="82">
        <f t="shared" ca="1" si="889"/>
        <v>2249832.832292099</v>
      </c>
      <c r="L1188" s="82">
        <f t="shared" ca="1" si="890"/>
        <v>2596909.4377209195</v>
      </c>
      <c r="M1188" s="82">
        <f t="shared" ca="1" si="891"/>
        <v>7778311.98309422</v>
      </c>
      <c r="N1188" s="82">
        <f t="shared" ca="1" si="892"/>
        <v>3496312.733215793</v>
      </c>
      <c r="O1188" s="82">
        <f t="shared" ref="O1188:O1251" ca="1" si="913">SUM(K1188:N1188)</f>
        <v>16121366.986323033</v>
      </c>
      <c r="P1188" s="10">
        <f ca="1">IF(IF($A1188&gt;='key variables'!$B$26,K1188*SUMPRODUCT(Z1188:AC1188,'control variables'!$O$3:$R$3)/J1188+F$65*'key variables'!$B$25/scenario!J$65,K1188*SUMPRODUCT(Z1188:AC1188,'control variables'!$O$7:$R$7)/J1188+F$65*'key variables'!$B$25/scenario!J$65)&lt;'key variables'!$B$28,0,IF($A1188&gt;='key variables'!$B$26,K1188*SUMPRODUCT(Z1188:AC1188,'control variables'!$O$3:$R$3)/J1188+F$65*'key variables'!$B$25/scenario!J$65,K1188*SUMPRODUCT(Z1188:AC1188,'control variables'!$O$7:$R$7)/J1188+F$65*'key variables'!$B$25/scenario!J$65))</f>
        <v>1.8612161391339901E-63</v>
      </c>
      <c r="Q1188" s="10">
        <f ca="1">IF(IF($A1188&gt;='key variables'!$B$26,L1188*SUMPRODUCT(Z1188:AC1188,'control variables'!$O$4:$R$4)/J1188+G$65*'key variables'!$B$25/scenario!J$65,L1188*SUMPRODUCT(Z1188:AC1188,'control variables'!$O$7:$R$7)/J1188+G$65*'key variables'!$B$25/scenario!J$65)&lt;'key variables'!$B$28,0,IF($A1188&gt;='key variables'!$B$26,L1188*SUMPRODUCT(Z1188:AC1188,'control variables'!$O$4:$R$4)/J1188+G$65*'key variables'!$B$25/scenario!J$65,L1188*SUMPRODUCT(Z1188:AC1188,'control variables'!$O$7:$R$7)/J1188+G$65*'key variables'!$B$25/scenario!J$65))</f>
        <v>2.1483417292080935E-63</v>
      </c>
      <c r="R1188" s="10">
        <f ca="1">IF(IF($A1188&gt;='key variables'!$B$26,M1188*SUMPRODUCT(Z1188:AC1188,'control variables'!$O$5:$R$5)/J1188+H$65*'key variables'!$B$25/scenario!J$65,M1188*SUMPRODUCT(Z1188:AC1188,'control variables'!$O$7:$R$7)/J1188+H$65*'key variables'!$B$25/scenario!J$65)&lt;'key variables'!$B$28,0,IF($A1188&gt;='key variables'!$B$26,M1188*SUMPRODUCT(Z1188:AC1188,'control variables'!$O$5:$R$5)/J1188+H$65*'key variables'!$B$25/scenario!J$65,M1188*SUMPRODUCT(Z1188:AC1188,'control variables'!$O$7:$R$7)/J1188+H$65*'key variables'!$B$25/scenario!J$65))</f>
        <v>6.4347535471802948E-63</v>
      </c>
      <c r="S1188" s="10">
        <f ca="1">IF(IF($A1188&gt;='key variables'!$B$26,N1188*SUMPRODUCT(Z1188:AC1188,'control variables'!$O$6:$R$6)/J1188+I$65*'key variables'!$B$25/scenario!J$65,N1188*SUMPRODUCT(Z1188:AC1188,'control variables'!$O$7:$R$7)/J1188+I$65*'key variables'!$B$25/scenario!J$65)&lt;'key variables'!$B$28,0,IF($A1188&gt;='key variables'!$B$26,N1188*SUMPRODUCT(Z1188:AC1188,'control variables'!$O$6:$R$6)/J1188+I$65*'key variables'!$B$25/scenario!J$65,N1188*SUMPRODUCT(Z1188:AC1188,'control variables'!$O$7:$R$7)/J1188+I$65*'key variables'!$B$25/scenario!J$65))</f>
        <v>2.8923898669801449E-63</v>
      </c>
      <c r="T1188" s="10">
        <f t="shared" ca="1" si="886"/>
        <v>1.3336701282502523E-62</v>
      </c>
      <c r="U1188" s="82">
        <f ca="1">SUMPRODUCT(P1158:P1187,'control variables'!AD$7:AD$36)</f>
        <v>3.9461225357081532E-63</v>
      </c>
      <c r="V1188" s="82">
        <f ca="1">SUMPRODUCT(Q1158:Q1187,'control variables'!AE$7:AE$36)</f>
        <v>4.5548819042450679E-63</v>
      </c>
      <c r="W1188" s="82">
        <f ca="1">SUMPRODUCT(R1158:R1187,'control variables'!AF$7:AF$36)</f>
        <v>1.3642867934763879E-62</v>
      </c>
      <c r="X1188" s="82">
        <f ca="1">SUMPRODUCT(S1158:S1187,'control variables'!AG$7:AG$36)</f>
        <v>6.1324016035316446E-63</v>
      </c>
      <c r="Y1188" s="82">
        <f t="shared" ca="1" si="880"/>
        <v>2.8276273978248741E-62</v>
      </c>
      <c r="Z1188" s="10">
        <f ca="1">IF($A1188&gt;='key variables'!$B$26,SUMPRODUCT(P1158:P1187,'control variables'!V$7:V$36)*$E1188,SUMPRODUCT(P1158:P1187,'control variables'!Z$7:Z$36)*$E1188)</f>
        <v>9.6289384721570979E-63</v>
      </c>
      <c r="AA1188" s="10">
        <f ca="1">IF($A1188&gt;='key variables'!$B$26,SUMPRODUCT(Q1158:Q1187,'control variables'!W$7:W$36)*$E1188,SUMPRODUCT(Q1158:Q1187,'control variables'!AA$7:AA$36)*$E1188)</f>
        <v>1.111437295903606E-62</v>
      </c>
      <c r="AB1188" s="10">
        <f ca="1">IF($A1188&gt;='key variables'!$B$26,SUMPRODUCT(R1158:R1187,'control variables'!X$7:X$36)*$E1188,SUMPRODUCT(R1158:R1187,'control variables'!AB$7:AB$36)*$E1188)</f>
        <v>3.3289978894188591E-62</v>
      </c>
      <c r="AC1188" s="10">
        <f ca="1">IF($A1188&gt;='key variables'!$B$26,SUMPRODUCT(S1158:S1187,'control variables'!Y$7:Y$36)*$E1188,SUMPRODUCT(S1158:S1187,'control variables'!AC$7:AC$36)*$E1188)</f>
        <v>1.4963680725227947E-62</v>
      </c>
      <c r="AD1188" s="10">
        <f t="shared" ca="1" si="881"/>
        <v>6.8996971050609695E-62</v>
      </c>
      <c r="AE1188" s="82">
        <f ca="1">SUMPRODUCT(P1158:P1187,'control variables'!AL$7:AL$36)</f>
        <v>1.3110287111325991E-62</v>
      </c>
      <c r="AF1188" s="82">
        <f ca="1">SUMPRODUCT(Q1158:Q1187,'control variables'!AM$7:AM$36)</f>
        <v>1.5093213590955432E-62</v>
      </c>
      <c r="AG1188" s="82">
        <f ca="1">SUMPRODUCT(R1158:R1187,'control variables'!AN$7:AN$36)</f>
        <v>4.3034718617098024E-62</v>
      </c>
      <c r="AH1188" s="82">
        <f ca="1">SUMPRODUCT(S1158:S1187,'control variables'!AO$7:AO$36)</f>
        <v>1.8633606289815474E-62</v>
      </c>
      <c r="AI1188" s="82">
        <f t="shared" ca="1" si="893"/>
        <v>8.9871825609194928E-62</v>
      </c>
      <c r="AJ1188" s="10">
        <f ca="1">SUMPRODUCT(P1158:P1187,'control variables'!AP$7:AP$36)</f>
        <v>1.2526930326649914E-65</v>
      </c>
      <c r="AK1188" s="10">
        <f ca="1">SUMPRODUCT(Q1158:Q1187,'control variables'!AQ$7:AQ$36)</f>
        <v>3.6148578601067797E-65</v>
      </c>
      <c r="AL1188" s="10">
        <f ca="1">SUMPRODUCT(R1158:R1187,'control variables'!AR$7:AR$36)</f>
        <v>1.2992748288578204E-63</v>
      </c>
      <c r="AM1188" s="10">
        <f ca="1">SUMPRODUCT(S1158:S1187,'control variables'!AS$7:AS$36)</f>
        <v>9.7336267345143832E-64</v>
      </c>
      <c r="AN1188" s="10">
        <f t="shared" ref="AN1188:AN1251" ca="1" si="914">SUM(AJ1188:AM1188)</f>
        <v>2.3213130112369762E-63</v>
      </c>
      <c r="AO1188" s="82">
        <f ca="1">SUMPRODUCT(P1158:P1187,'control variables'!AX$7:AX$36)</f>
        <v>1.7034713547692879E-65</v>
      </c>
      <c r="AP1188" s="82">
        <f ca="1">SUMPRODUCT(Q1158:Q1187,'control variables'!AY$7:AY$36)</f>
        <v>3.9325240298682435E-65</v>
      </c>
      <c r="AQ1188" s="82">
        <f ca="1">SUMPRODUCT(R1158:R1187,'control variables'!AZ$7:AZ$36)</f>
        <v>3.5336309777719737E-64</v>
      </c>
      <c r="AR1188" s="82">
        <f ca="1">SUMPRODUCT(S1158:S1187,'control variables'!BA$7:BA$36)</f>
        <v>2.647249387982511E-64</v>
      </c>
      <c r="AS1188" s="82">
        <f t="shared" ref="AS1188:AS1251" ca="1" si="915">SUM(AO1188:AR1188)</f>
        <v>6.7444799042182385E-64</v>
      </c>
      <c r="AT1188" s="10">
        <f ca="1">SUMPRODUCT(P1158:P1187,'control variables'!AT$7:AT$36)</f>
        <v>-1.5033799449900345E-65</v>
      </c>
      <c r="AU1188" s="10">
        <f ca="1">SUMPRODUCT(Q1158:Q1187,'control variables'!AU$7:AU$36)</f>
        <v>1.6308365072340916E-65</v>
      </c>
      <c r="AV1188" s="10">
        <f ca="1">SUMPRODUCT(R1158:R1187,'control variables'!AV$7:AV$36)</f>
        <v>7.022512689453775E-63</v>
      </c>
      <c r="AW1188" s="10">
        <f ca="1">SUMPRODUCT(S1158:S1187,'control variables'!AW$7:AW$36)</f>
        <v>5.2609744866390995E-63</v>
      </c>
      <c r="AX1188" s="10">
        <f t="shared" ca="1" si="894"/>
        <v>1.2284761741715316E-62</v>
      </c>
      <c r="AY1188" s="82">
        <f ca="1">SUMPRODUCT(P1158:P1187,'control variables'!BB$7:BB$36)</f>
        <v>5.4489470497715835E-65</v>
      </c>
      <c r="AZ1188" s="82">
        <f ca="1">SUMPRODUCT(Q1158:Q1187,'control variables'!BC$7:BC$36)</f>
        <v>1.3894805259964056E-64</v>
      </c>
      <c r="BA1188" s="82">
        <f ca="1">SUMPRODUCT(R1158:R1187,'control variables'!BD$7:BD$36)</f>
        <v>9.7267907806054384E-64</v>
      </c>
      <c r="BB1188" s="82">
        <f ca="1">SUMPRODUCT(S1158:S1187,'control variables'!BE$7:BE$36)</f>
        <v>1.3822464047438481E-64</v>
      </c>
      <c r="BC1188" s="82">
        <f t="shared" ref="BC1188:BC1251" ca="1" si="916">SUM(AY1188:BB1188)</f>
        <v>1.3043412416322849E-63</v>
      </c>
      <c r="BD1188" s="10">
        <f ca="1">SUMPRODUCT(P1158:P1187,'control variables'!BF$7:BF$36)</f>
        <v>1.1398722615383874E-65</v>
      </c>
      <c r="BE1188" s="10">
        <f ca="1">SUMPRODUCT(Q1158:Q1187,'control variables'!BG$7:BG$36)</f>
        <v>1.3157177685817533E-65</v>
      </c>
      <c r="BF1188" s="10">
        <f ca="1">SUMPRODUCT(R1158:R1187,'control variables'!BH$7:BH$36)</f>
        <v>3.9408626027063083E-64</v>
      </c>
      <c r="BG1188" s="10">
        <f ca="1">SUMPRODUCT(S1158:S1187,'control variables'!BI$7:BI$36)</f>
        <v>8.8569911618631813E-64</v>
      </c>
      <c r="BH1188" s="10">
        <f t="shared" ref="BH1188:BH1251" ca="1" si="917">SUM(BD1188:BG1188)</f>
        <v>1.3043412767581504E-63</v>
      </c>
      <c r="BI1188" s="82">
        <f t="shared" ca="1" si="895"/>
        <v>1.3149742782373806E-62</v>
      </c>
      <c r="BJ1188" s="82">
        <f t="shared" ca="1" si="896"/>
        <v>1.5248470008627415E-62</v>
      </c>
      <c r="BK1188" s="82">
        <f t="shared" ca="1" si="897"/>
        <v>5.1029910384612344E-62</v>
      </c>
      <c r="BL1188" s="82">
        <f t="shared" ca="1" si="898"/>
        <v>2.4032805416928958E-62</v>
      </c>
      <c r="BM1188" s="82">
        <f t="shared" ca="1" si="888"/>
        <v>1.0346092859254252E-61</v>
      </c>
      <c r="BN1188" s="10">
        <f ca="1">BN1187+BI1188-INDIRECT(ADDRESS(MAX($D1188-'key variables'!$B$9*30,34),scenario!BI$4),TRUE)</f>
        <v>9439390.0751690175</v>
      </c>
      <c r="BO1188" s="10">
        <f ca="1">BO1187+BJ1188-INDIRECT(ADDRESS(MAX($D1188-'key variables'!$B$9*30,34),scenario!BJ$4),TRUE)</f>
        <v>10895583.360992203</v>
      </c>
      <c r="BP1188" s="10">
        <f ca="1">BP1187+BK1188-INDIRECT(ADDRESS(MAX($D1188-'key variables'!$B$9*30,34),scenario!BK$4),TRUE)</f>
        <v>32531162.537994072</v>
      </c>
      <c r="BQ1188" s="10">
        <f ca="1">BQ1187+BL1188-INDIRECT(ADDRESS(MAX($D1188-'key variables'!$B$9*30,34),scenario!BL$4),TRUE)</f>
        <v>14415841.516535141</v>
      </c>
      <c r="BR1188" s="10">
        <f t="shared" ref="BR1188:BR1250" ca="1" si="918">BR1187+BM1188</f>
        <v>67281977.490690395</v>
      </c>
      <c r="BS1188" s="82">
        <f t="shared" ca="1" si="899"/>
        <v>-2.3433848477536824E-9</v>
      </c>
      <c r="BT1188" s="82">
        <f t="shared" ca="1" si="900"/>
        <v>-3.4288309057018498E-10</v>
      </c>
      <c r="BU1188" s="82">
        <f t="shared" ca="1" si="901"/>
        <v>-4.2578247660364599E-9</v>
      </c>
      <c r="BV1188" s="82">
        <f t="shared" ca="1" si="902"/>
        <v>-2.9943922343414556E-9</v>
      </c>
      <c r="BW1188" s="82">
        <f t="shared" ref="BW1188:BW1251" ca="1" si="919">SUM(BS1188:BV1188)</f>
        <v>-9.9384849387017825E-9</v>
      </c>
      <c r="BX1188" s="10">
        <f t="shared" ca="1" si="903"/>
        <v>-1.8625994260191893E-12</v>
      </c>
      <c r="BY1188" s="10">
        <f t="shared" ca="1" si="904"/>
        <v>2.8902850229962428E-12</v>
      </c>
      <c r="BZ1188" s="10">
        <f t="shared" ca="1" si="905"/>
        <v>-3.5034723983035463E-11</v>
      </c>
      <c r="CA1188" s="10">
        <f t="shared" ca="1" si="906"/>
        <v>-2.0257049910634696E-11</v>
      </c>
      <c r="CB1188" s="10">
        <v>0</v>
      </c>
      <c r="CC1188" s="82">
        <f t="shared" ca="1" si="907"/>
        <v>3.9725652202851362E-13</v>
      </c>
      <c r="CD1188" s="82">
        <f t="shared" ca="1" si="908"/>
        <v>3.4270724516460853E-13</v>
      </c>
      <c r="CE1188" s="82">
        <f t="shared" ca="1" si="909"/>
        <v>1.8915613015532971E-10</v>
      </c>
      <c r="CF1188" s="82">
        <f t="shared" ca="1" si="910"/>
        <v>3.7028113764059381E-11</v>
      </c>
      <c r="CG1188" s="82">
        <f t="shared" ref="CG1188:CG1251" ca="1" si="920">SUM(CC1188:CF1188)</f>
        <v>2.269242076865822E-10</v>
      </c>
      <c r="CH1188" s="13" t="str">
        <f t="shared" ca="1" si="873"/>
        <v/>
      </c>
      <c r="CI1188" s="81">
        <f t="shared" ca="1" si="882"/>
        <v>0.1131775965863165</v>
      </c>
      <c r="CJ1188" s="81">
        <f t="shared" ca="1" si="883"/>
        <v>0.13063724757458739</v>
      </c>
      <c r="CK1188" s="81">
        <f t="shared" ca="1" si="884"/>
        <v>0.39004625943939081</v>
      </c>
      <c r="CL1188" s="81">
        <f t="shared" ca="1" si="885"/>
        <v>0.17284488538116416</v>
      </c>
      <c r="CM1188" s="89">
        <f t="shared" ca="1" si="874"/>
        <v>0.80670598898145884</v>
      </c>
    </row>
    <row r="1189" spans="1:91" x14ac:dyDescent="0.3">
      <c r="A1189">
        <v>1124</v>
      </c>
      <c r="B1189" s="3">
        <f t="shared" si="887"/>
        <v>3.3111111111111109</v>
      </c>
      <c r="C1189" s="3">
        <f t="shared" si="875"/>
        <v>37.466666666666669</v>
      </c>
      <c r="D1189" s="4">
        <f t="shared" ca="1" si="911"/>
        <v>1189</v>
      </c>
      <c r="E1189" s="58">
        <f>(0.5*(COS(B1189*2*PI())+1)*('key variables'!$B$4-'key variables'!$B$6)+'key variables'!$B$6)/'key variables'!$B$4</f>
        <v>1</v>
      </c>
      <c r="F1189" s="10">
        <f t="shared" ca="1" si="876"/>
        <v>11689222.907461114</v>
      </c>
      <c r="G1189" s="10">
        <f t="shared" ca="1" si="877"/>
        <v>13492492.798713122</v>
      </c>
      <c r="H1189" s="10">
        <f t="shared" ca="1" si="878"/>
        <v>40309474.521088287</v>
      </c>
      <c r="I1189" s="10">
        <f t="shared" ca="1" si="879"/>
        <v>17912154.249750931</v>
      </c>
      <c r="J1189" s="10">
        <f t="shared" ca="1" si="912"/>
        <v>83403344.477013454</v>
      </c>
      <c r="K1189" s="82">
        <f t="shared" ca="1" si="889"/>
        <v>2249832.832292099</v>
      </c>
      <c r="L1189" s="82">
        <f t="shared" ca="1" si="890"/>
        <v>2596909.4377209195</v>
      </c>
      <c r="M1189" s="82">
        <f t="shared" ca="1" si="891"/>
        <v>7778311.98309422</v>
      </c>
      <c r="N1189" s="82">
        <f t="shared" ca="1" si="892"/>
        <v>3496312.733215793</v>
      </c>
      <c r="O1189" s="82">
        <f t="shared" ca="1" si="913"/>
        <v>16121366.986323033</v>
      </c>
      <c r="P1189" s="10">
        <f ca="1">IF(IF($A1189&gt;='key variables'!$B$26,K1189*SUMPRODUCT(Z1189:AC1189,'control variables'!$O$3:$R$3)/J1189+F$65*'key variables'!$B$25/scenario!J$65,K1189*SUMPRODUCT(Z1189:AC1189,'control variables'!$O$7:$R$7)/J1189+F$65*'key variables'!$B$25/scenario!J$65)&lt;'key variables'!$B$28,0,IF($A1189&gt;='key variables'!$B$26,K1189*SUMPRODUCT(Z1189:AC1189,'control variables'!$O$3:$R$3)/J1189+F$65*'key variables'!$B$25/scenario!J$65,K1189*SUMPRODUCT(Z1189:AC1189,'control variables'!$O$7:$R$7)/J1189+F$65*'key variables'!$B$25/scenario!J$65))</f>
        <v>1.6014819874742451E-63</v>
      </c>
      <c r="Q1189" s="10">
        <f ca="1">IF(IF($A1189&gt;='key variables'!$B$26,L1189*SUMPRODUCT(Z1189:AC1189,'control variables'!$O$4:$R$4)/J1189+G$65*'key variables'!$B$25/scenario!J$65,L1189*SUMPRODUCT(Z1189:AC1189,'control variables'!$O$7:$R$7)/J1189+G$65*'key variables'!$B$25/scenario!J$65)&lt;'key variables'!$B$28,0,IF($A1189&gt;='key variables'!$B$26,L1189*SUMPRODUCT(Z1189:AC1189,'control variables'!$O$4:$R$4)/J1189+G$65*'key variables'!$B$25/scenario!J$65,L1189*SUMPRODUCT(Z1189:AC1189,'control variables'!$O$7:$R$7)/J1189+G$65*'key variables'!$B$25/scenario!J$65))</f>
        <v>1.8485389793938104E-63</v>
      </c>
      <c r="R1189" s="10">
        <f ca="1">IF(IF($A1189&gt;='key variables'!$B$26,M1189*SUMPRODUCT(Z1189:AC1189,'control variables'!$O$5:$R$5)/J1189+H$65*'key variables'!$B$25/scenario!J$65,M1189*SUMPRODUCT(Z1189:AC1189,'control variables'!$O$7:$R$7)/J1189+H$65*'key variables'!$B$25/scenario!J$65)&lt;'key variables'!$B$28,0,IF($A1189&gt;='key variables'!$B$26,M1189*SUMPRODUCT(Z1189:AC1189,'control variables'!$O$5:$R$5)/J1189+H$65*'key variables'!$B$25/scenario!J$65,M1189*SUMPRODUCT(Z1189:AC1189,'control variables'!$O$7:$R$7)/J1189+H$65*'key variables'!$B$25/scenario!J$65))</f>
        <v>5.5367787131053745E-63</v>
      </c>
      <c r="S1189" s="10">
        <f ca="1">IF(IF($A1189&gt;='key variables'!$B$26,N1189*SUMPRODUCT(Z1189:AC1189,'control variables'!$O$6:$R$6)/J1189+I$65*'key variables'!$B$25/scenario!J$65,N1189*SUMPRODUCT(Z1189:AC1189,'control variables'!$O$7:$R$7)/J1189+I$65*'key variables'!$B$25/scenario!J$65)&lt;'key variables'!$B$28,0,IF($A1189&gt;='key variables'!$B$26,N1189*SUMPRODUCT(Z1189:AC1189,'control variables'!$O$6:$R$6)/J1189+I$65*'key variables'!$B$25/scenario!J$65,N1189*SUMPRODUCT(Z1189:AC1189,'control variables'!$O$7:$R$7)/J1189+I$65*'key variables'!$B$25/scenario!J$65))</f>
        <v>2.4887546241013233E-63</v>
      </c>
      <c r="T1189" s="10">
        <f t="shared" ca="1" si="886"/>
        <v>1.1475554304074753E-62</v>
      </c>
      <c r="U1189" s="82">
        <f ca="1">SUMPRODUCT(P1159:P1188,'control variables'!AD$7:AD$36)</f>
        <v>3.3954380839633628E-63</v>
      </c>
      <c r="V1189" s="82">
        <f ca="1">SUMPRODUCT(Q1159:Q1188,'control variables'!AE$7:AE$36)</f>
        <v>3.9192446118133125E-63</v>
      </c>
      <c r="W1189" s="82">
        <f ca="1">SUMPRODUCT(R1159:R1188,'control variables'!AF$7:AF$36)</f>
        <v>1.1738995163227199E-62</v>
      </c>
      <c r="X1189" s="82">
        <f ca="1">SUMPRODUCT(S1159:S1188,'control variables'!AG$7:AG$36)</f>
        <v>5.2766202170284821E-63</v>
      </c>
      <c r="Y1189" s="82">
        <f t="shared" ca="1" si="880"/>
        <v>2.4330298076032355E-62</v>
      </c>
      <c r="Z1189" s="10">
        <f ca="1">IF($A1189&gt;='key variables'!$B$26,SUMPRODUCT(P1159:P1188,'control variables'!V$7:V$36)*$E1189,SUMPRODUCT(P1159:P1188,'control variables'!Z$7:Z$36)*$E1189)</f>
        <v>8.2852126614550248E-63</v>
      </c>
      <c r="AA1189" s="10">
        <f ca="1">IF($A1189&gt;='key variables'!$B$26,SUMPRODUCT(Q1159:Q1188,'control variables'!W$7:W$36)*$E1189,SUMPRODUCT(Q1159:Q1188,'control variables'!AA$7:AA$36)*$E1189)</f>
        <v>9.5633536168717304E-63</v>
      </c>
      <c r="AB1189" s="10">
        <f ca="1">IF($A1189&gt;='key variables'!$B$26,SUMPRODUCT(R1159:R1188,'control variables'!X$7:X$36)*$E1189,SUMPRODUCT(R1159:R1188,'control variables'!AB$7:AB$36)*$E1189)</f>
        <v>2.8644336593409883E-62</v>
      </c>
      <c r="AC1189" s="10">
        <f ca="1">IF($A1189&gt;='key variables'!$B$26,SUMPRODUCT(S1159:S1188,'control variables'!Y$7:Y$36)*$E1189,SUMPRODUCT(S1159:S1188,'control variables'!AC$7:AC$36)*$E1189)</f>
        <v>1.2875487507280271E-62</v>
      </c>
      <c r="AD1189" s="10">
        <f t="shared" ca="1" si="881"/>
        <v>5.9368390379016907E-62</v>
      </c>
      <c r="AE1189" s="82">
        <f ca="1">SUMPRODUCT(P1159:P1188,'control variables'!AL$7:AL$36)</f>
        <v>1.1280736405592076E-62</v>
      </c>
      <c r="AF1189" s="82">
        <f ca="1">SUMPRODUCT(Q1159:Q1188,'control variables'!AM$7:AM$36)</f>
        <v>1.2986943961416227E-62</v>
      </c>
      <c r="AG1189" s="82">
        <f ca="1">SUMPRODUCT(R1159:R1188,'control variables'!AN$7:AN$36)</f>
        <v>3.7029190351515382E-62</v>
      </c>
      <c r="AH1189" s="82">
        <f ca="1">SUMPRODUCT(S1159:S1188,'control variables'!AO$7:AO$36)</f>
        <v>1.6033272121050516E-62</v>
      </c>
      <c r="AI1189" s="82">
        <f t="shared" ca="1" si="893"/>
        <v>7.7330142839574202E-62</v>
      </c>
      <c r="AJ1189" s="10">
        <f ca="1">SUMPRODUCT(P1159:P1188,'control variables'!AP$7:AP$36)</f>
        <v>1.0778787511379114E-65</v>
      </c>
      <c r="AK1189" s="10">
        <f ca="1">SUMPRODUCT(Q1159:Q1188,'control variables'!AQ$7:AQ$36)</f>
        <v>3.110401650038529E-65</v>
      </c>
      <c r="AL1189" s="10">
        <f ca="1">SUMPRODUCT(R1159:R1188,'control variables'!AR$7:AR$36)</f>
        <v>1.117960021646195E-63</v>
      </c>
      <c r="AM1189" s="10">
        <f ca="1">SUMPRODUCT(S1159:S1188,'control variables'!AS$7:AS$36)</f>
        <v>8.3752915958356283E-64</v>
      </c>
      <c r="AN1189" s="10">
        <f t="shared" ca="1" si="914"/>
        <v>1.9973719852415222E-63</v>
      </c>
      <c r="AO1189" s="82">
        <f ca="1">SUMPRODUCT(P1159:P1188,'control variables'!AX$7:AX$36)</f>
        <v>1.4657506097656765E-65</v>
      </c>
      <c r="AP1189" s="82">
        <f ca="1">SUMPRODUCT(Q1159:Q1188,'control variables'!AY$7:AY$36)</f>
        <v>3.3837372601303426E-65</v>
      </c>
      <c r="AQ1189" s="82">
        <f ca="1">SUMPRODUCT(R1159:R1188,'control variables'!AZ$7:AZ$36)</f>
        <v>3.0405100419535002E-64</v>
      </c>
      <c r="AR1189" s="82">
        <f ca="1">SUMPRODUCT(S1159:S1188,'control variables'!BA$7:BA$36)</f>
        <v>2.2778236885366943E-64</v>
      </c>
      <c r="AS1189" s="82">
        <f t="shared" ca="1" si="915"/>
        <v>5.8032825174797958E-64</v>
      </c>
      <c r="AT1189" s="10">
        <f ca="1">SUMPRODUCT(P1159:P1188,'control variables'!AT$7:AT$36)</f>
        <v>-1.2935821109695609E-65</v>
      </c>
      <c r="AU1189" s="10">
        <f ca="1">SUMPRODUCT(Q1159:Q1188,'control variables'!AU$7:AU$36)</f>
        <v>1.4032520113789902E-65</v>
      </c>
      <c r="AV1189" s="10">
        <f ca="1">SUMPRODUCT(R1159:R1188,'control variables'!AV$7:AV$36)</f>
        <v>6.0425156125082933E-63</v>
      </c>
      <c r="AW1189" s="10">
        <f ca="1">SUMPRODUCT(S1159:S1188,'control variables'!AW$7:AW$36)</f>
        <v>4.5268014282502086E-63</v>
      </c>
      <c r="AX1189" s="10">
        <f t="shared" ca="1" si="894"/>
        <v>1.0570413739762596E-62</v>
      </c>
      <c r="AY1189" s="82">
        <f ca="1">SUMPRODUCT(P1159:P1188,'control variables'!BB$7:BB$36)</f>
        <v>4.6885422748216901E-65</v>
      </c>
      <c r="AZ1189" s="82">
        <f ca="1">SUMPRODUCT(Q1159:Q1188,'control variables'!BC$7:BC$36)</f>
        <v>1.1955774439850203E-64</v>
      </c>
      <c r="BA1189" s="82">
        <f ca="1">SUMPRODUCT(R1159:R1188,'control variables'!BD$7:BD$36)</f>
        <v>8.3694096045815274E-64</v>
      </c>
      <c r="BB1189" s="82">
        <f ca="1">SUMPRODUCT(S1159:S1188,'control variables'!BE$7:BE$36)</f>
        <v>1.189352849948045E-64</v>
      </c>
      <c r="BC1189" s="82">
        <f t="shared" ca="1" si="916"/>
        <v>1.1223194125996762E-63</v>
      </c>
      <c r="BD1189" s="10">
        <f ca="1">SUMPRODUCT(P1159:P1188,'control variables'!BF$7:BF$36)</f>
        <v>9.8080220587633864E-66</v>
      </c>
      <c r="BE1189" s="10">
        <f ca="1">SUMPRODUCT(Q1159:Q1188,'control variables'!BG$7:BG$36)</f>
        <v>1.1321083364148685E-65</v>
      </c>
      <c r="BF1189" s="10">
        <f ca="1">SUMPRODUCT(R1159:R1188,'control variables'!BH$7:BH$36)</f>
        <v>3.3909121786798977E-64</v>
      </c>
      <c r="BG1189" s="10">
        <f ca="1">SUMPRODUCT(S1159:S1188,'control variables'!BI$7:BI$36)</f>
        <v>7.6209911953279796E-64</v>
      </c>
      <c r="BH1189" s="10">
        <f t="shared" ca="1" si="917"/>
        <v>1.1223194428236998E-63</v>
      </c>
      <c r="BI1189" s="82">
        <f t="shared" ca="1" si="895"/>
        <v>1.1314686007230598E-62</v>
      </c>
      <c r="BJ1189" s="82">
        <f t="shared" ca="1" si="896"/>
        <v>1.3120534225928519E-62</v>
      </c>
      <c r="BK1189" s="82">
        <f t="shared" ca="1" si="897"/>
        <v>4.3908646924481835E-62</v>
      </c>
      <c r="BL1189" s="82">
        <f t="shared" ca="1" si="898"/>
        <v>2.067900883429553E-62</v>
      </c>
      <c r="BM1189" s="82">
        <f t="shared" ca="1" si="888"/>
        <v>8.9022875991936494E-62</v>
      </c>
      <c r="BN1189" s="10">
        <f ca="1">BN1188+BI1189-INDIRECT(ADDRESS(MAX($D1189-'key variables'!$B$9*30,34),scenario!BI$4),TRUE)</f>
        <v>9439390.0751690175</v>
      </c>
      <c r="BO1189" s="10">
        <f ca="1">BO1188+BJ1189-INDIRECT(ADDRESS(MAX($D1189-'key variables'!$B$9*30,34),scenario!BJ$4),TRUE)</f>
        <v>10895583.360992203</v>
      </c>
      <c r="BP1189" s="10">
        <f ca="1">BP1188+BK1189-INDIRECT(ADDRESS(MAX($D1189-'key variables'!$B$9*30,34),scenario!BK$4),TRUE)</f>
        <v>32531162.537994072</v>
      </c>
      <c r="BQ1189" s="10">
        <f ca="1">BQ1188+BL1189-INDIRECT(ADDRESS(MAX($D1189-'key variables'!$B$9*30,34),scenario!BL$4),TRUE)</f>
        <v>14415841.516535141</v>
      </c>
      <c r="BR1189" s="10">
        <f t="shared" ca="1" si="918"/>
        <v>67281977.490690395</v>
      </c>
      <c r="BS1189" s="82">
        <f t="shared" ca="1" si="899"/>
        <v>-2.3433848477536824E-9</v>
      </c>
      <c r="BT1189" s="82">
        <f t="shared" ca="1" si="900"/>
        <v>-3.4288309057018498E-10</v>
      </c>
      <c r="BU1189" s="82">
        <f t="shared" ca="1" si="901"/>
        <v>-4.2578247660364599E-9</v>
      </c>
      <c r="BV1189" s="82">
        <f t="shared" ca="1" si="902"/>
        <v>-2.9943922343414556E-9</v>
      </c>
      <c r="BW1189" s="82">
        <f t="shared" ca="1" si="919"/>
        <v>-9.9384849387017825E-9</v>
      </c>
      <c r="BX1189" s="10">
        <f t="shared" ca="1" si="903"/>
        <v>-1.8625994260191893E-12</v>
      </c>
      <c r="BY1189" s="10">
        <f t="shared" ca="1" si="904"/>
        <v>2.8902850229962428E-12</v>
      </c>
      <c r="BZ1189" s="10">
        <f t="shared" ca="1" si="905"/>
        <v>-3.5034723983035463E-11</v>
      </c>
      <c r="CA1189" s="10">
        <f t="shared" ca="1" si="906"/>
        <v>-2.0257049910634696E-11</v>
      </c>
      <c r="CB1189" s="10">
        <v>0</v>
      </c>
      <c r="CC1189" s="82">
        <f t="shared" ca="1" si="907"/>
        <v>3.9725652202851362E-13</v>
      </c>
      <c r="CD1189" s="82">
        <f t="shared" ca="1" si="908"/>
        <v>3.4270724516460853E-13</v>
      </c>
      <c r="CE1189" s="82">
        <f t="shared" ca="1" si="909"/>
        <v>1.8915613015532971E-10</v>
      </c>
      <c r="CF1189" s="82">
        <f t="shared" ca="1" si="910"/>
        <v>3.7028113764059381E-11</v>
      </c>
      <c r="CG1189" s="82">
        <f t="shared" ca="1" si="920"/>
        <v>2.269242076865822E-10</v>
      </c>
      <c r="CH1189" s="13" t="str">
        <f t="shared" ca="1" si="873"/>
        <v/>
      </c>
      <c r="CI1189" s="81">
        <f t="shared" ca="1" si="882"/>
        <v>0.1131775965863165</v>
      </c>
      <c r="CJ1189" s="81">
        <f t="shared" ca="1" si="883"/>
        <v>0.13063724757458739</v>
      </c>
      <c r="CK1189" s="81">
        <f t="shared" ca="1" si="884"/>
        <v>0.39004625943939081</v>
      </c>
      <c r="CL1189" s="81">
        <f t="shared" ca="1" si="885"/>
        <v>0.17284488538116416</v>
      </c>
      <c r="CM1189" s="89">
        <f t="shared" ca="1" si="874"/>
        <v>0.80670598898145884</v>
      </c>
    </row>
    <row r="1190" spans="1:91" x14ac:dyDescent="0.3">
      <c r="A1190">
        <v>1125</v>
      </c>
      <c r="B1190" s="3">
        <f t="shared" si="887"/>
        <v>3.3138888888888891</v>
      </c>
      <c r="C1190" s="3">
        <f t="shared" si="875"/>
        <v>37.5</v>
      </c>
      <c r="D1190" s="4">
        <f t="shared" ca="1" si="911"/>
        <v>1190</v>
      </c>
      <c r="E1190" s="58">
        <f>(0.5*(COS(B1190*2*PI())+1)*('key variables'!$B$4-'key variables'!$B$6)+'key variables'!$B$6)/'key variables'!$B$4</f>
        <v>1</v>
      </c>
      <c r="F1190" s="10">
        <f t="shared" ca="1" si="876"/>
        <v>11689222.907461114</v>
      </c>
      <c r="G1190" s="10">
        <f t="shared" ca="1" si="877"/>
        <v>13492492.798713122</v>
      </c>
      <c r="H1190" s="10">
        <f t="shared" ca="1" si="878"/>
        <v>40309474.521088287</v>
      </c>
      <c r="I1190" s="10">
        <f t="shared" ca="1" si="879"/>
        <v>17912154.249750931</v>
      </c>
      <c r="J1190" s="10">
        <f t="shared" ca="1" si="912"/>
        <v>83403344.477013454</v>
      </c>
      <c r="K1190" s="82">
        <f t="shared" ca="1" si="889"/>
        <v>2249832.832292099</v>
      </c>
      <c r="L1190" s="82">
        <f t="shared" ca="1" si="890"/>
        <v>2596909.4377209195</v>
      </c>
      <c r="M1190" s="82">
        <f t="shared" ca="1" si="891"/>
        <v>7778311.98309422</v>
      </c>
      <c r="N1190" s="82">
        <f t="shared" ca="1" si="892"/>
        <v>3496312.733215793</v>
      </c>
      <c r="O1190" s="82">
        <f t="shared" ca="1" si="913"/>
        <v>16121366.986323033</v>
      </c>
      <c r="P1190" s="10">
        <f ca="1">IF(IF($A1190&gt;='key variables'!$B$26,K1190*SUMPRODUCT(Z1190:AC1190,'control variables'!$O$3:$R$3)/J1190+F$65*'key variables'!$B$25/scenario!J$65,K1190*SUMPRODUCT(Z1190:AC1190,'control variables'!$O$7:$R$7)/J1190+F$65*'key variables'!$B$25/scenario!J$65)&lt;'key variables'!$B$28,0,IF($A1190&gt;='key variables'!$B$26,K1190*SUMPRODUCT(Z1190:AC1190,'control variables'!$O$3:$R$3)/J1190+F$65*'key variables'!$B$25/scenario!J$65,K1190*SUMPRODUCT(Z1190:AC1190,'control variables'!$O$7:$R$7)/J1190+F$65*'key variables'!$B$25/scenario!J$65))</f>
        <v>1.3779939375540848E-63</v>
      </c>
      <c r="Q1190" s="10">
        <f ca="1">IF(IF($A1190&gt;='key variables'!$B$26,L1190*SUMPRODUCT(Z1190:AC1190,'control variables'!$O$4:$R$4)/J1190+G$65*'key variables'!$B$25/scenario!J$65,L1190*SUMPRODUCT(Z1190:AC1190,'control variables'!$O$7:$R$7)/J1190+G$65*'key variables'!$B$25/scenario!J$65)&lt;'key variables'!$B$28,0,IF($A1190&gt;='key variables'!$B$26,L1190*SUMPRODUCT(Z1190:AC1190,'control variables'!$O$4:$R$4)/J1190+G$65*'key variables'!$B$25/scenario!J$65,L1190*SUMPRODUCT(Z1190:AC1190,'control variables'!$O$7:$R$7)/J1190+G$65*'key variables'!$B$25/scenario!J$65))</f>
        <v>1.5905739351801803E-63</v>
      </c>
      <c r="R1190" s="10">
        <f ca="1">IF(IF($A1190&gt;='key variables'!$B$26,M1190*SUMPRODUCT(Z1190:AC1190,'control variables'!$O$5:$R$5)/J1190+H$65*'key variables'!$B$25/scenario!J$65,M1190*SUMPRODUCT(Z1190:AC1190,'control variables'!$O$7:$R$7)/J1190+H$65*'key variables'!$B$25/scenario!J$65)&lt;'key variables'!$B$28,0,IF($A1190&gt;='key variables'!$B$26,M1190*SUMPRODUCT(Z1190:AC1190,'control variables'!$O$5:$R$5)/J1190+H$65*'key variables'!$B$25/scenario!J$65,M1190*SUMPRODUCT(Z1190:AC1190,'control variables'!$O$7:$R$7)/J1190+H$65*'key variables'!$B$25/scenario!J$65))</f>
        <v>4.7641169616092314E-63</v>
      </c>
      <c r="S1190" s="10">
        <f ca="1">IF(IF($A1190&gt;='key variables'!$B$26,N1190*SUMPRODUCT(Z1190:AC1190,'control variables'!$O$6:$R$6)/J1190+I$65*'key variables'!$B$25/scenario!J$65,N1190*SUMPRODUCT(Z1190:AC1190,'control variables'!$O$7:$R$7)/J1190+I$65*'key variables'!$B$25/scenario!J$65)&lt;'key variables'!$B$28,0,IF($A1190&gt;='key variables'!$B$26,N1190*SUMPRODUCT(Z1190:AC1190,'control variables'!$O$6:$R$6)/J1190+I$65*'key variables'!$B$25/scenario!J$65,N1190*SUMPRODUCT(Z1190:AC1190,'control variables'!$O$7:$R$7)/J1190+I$65*'key variables'!$B$25/scenario!J$65))</f>
        <v>2.1414469915331919E-63</v>
      </c>
      <c r="T1190" s="10">
        <f t="shared" ca="1" si="886"/>
        <v>9.8741318258766892E-63</v>
      </c>
      <c r="U1190" s="82">
        <f ca="1">SUMPRODUCT(P1160:P1189,'control variables'!AD$7:AD$36)</f>
        <v>2.9216020733527093E-63</v>
      </c>
      <c r="V1190" s="82">
        <f ca="1">SUMPRODUCT(Q1160:Q1189,'control variables'!AE$7:AE$36)</f>
        <v>3.3723109951351301E-63</v>
      </c>
      <c r="W1190" s="82">
        <f ca="1">SUMPRODUCT(R1160:R1189,'control variables'!AF$7:AF$36)</f>
        <v>1.0100809309392219E-62</v>
      </c>
      <c r="X1190" s="82">
        <f ca="1">SUMPRODUCT(S1160:S1189,'control variables'!AG$7:AG$36)</f>
        <v>4.5402637848635195E-63</v>
      </c>
      <c r="Y1190" s="82">
        <f t="shared" ca="1" si="880"/>
        <v>2.0934986162743577E-62</v>
      </c>
      <c r="Z1190" s="10">
        <f ca="1">IF($A1190&gt;='key variables'!$B$26,SUMPRODUCT(P1160:P1189,'control variables'!V$7:V$36)*$E1190,SUMPRODUCT(P1160:P1189,'control variables'!Z$7:Z$36)*$E1190)</f>
        <v>7.1290048268588329E-63</v>
      </c>
      <c r="AA1190" s="10">
        <f ca="1">IF($A1190&gt;='key variables'!$B$26,SUMPRODUCT(Q1160:Q1189,'control variables'!W$7:W$36)*$E1190,SUMPRODUCT(Q1160:Q1189,'control variables'!AA$7:AA$36)*$E1190)</f>
        <v>8.2287802234473187E-63</v>
      </c>
      <c r="AB1190" s="10">
        <f ca="1">IF($A1190&gt;='key variables'!$B$26,SUMPRODUCT(R1160:R1189,'control variables'!X$7:X$36)*$E1190,SUMPRODUCT(R1160:R1189,'control variables'!AB$7:AB$36)*$E1190)</f>
        <v>2.4646997268592273E-62</v>
      </c>
      <c r="AC1190" s="10">
        <f ca="1">IF($A1190&gt;='key variables'!$B$26,SUMPRODUCT(S1160:S1189,'control variables'!Y$7:Y$36)*$E1190,SUMPRODUCT(S1160:S1189,'control variables'!AC$7:AC$36)*$E1190)</f>
        <v>1.1078703267882306E-62</v>
      </c>
      <c r="AD1190" s="10">
        <f t="shared" ca="1" si="881"/>
        <v>5.108348558678073E-62</v>
      </c>
      <c r="AE1190" s="82">
        <f ca="1">SUMPRODUCT(P1160:P1189,'control variables'!AL$7:AL$36)</f>
        <v>9.7065009157972399E-63</v>
      </c>
      <c r="AF1190" s="82">
        <f ca="1">SUMPRODUCT(Q1160:Q1189,'control variables'!AM$7:AM$36)</f>
        <v>1.1174605887644425E-62</v>
      </c>
      <c r="AG1190" s="82">
        <f ca="1">SUMPRODUCT(R1160:R1189,'control variables'!AN$7:AN$36)</f>
        <v>3.1861738200002705E-62</v>
      </c>
      <c r="AH1190" s="82">
        <f ca="1">SUMPRODUCT(S1160:S1189,'control variables'!AO$7:AO$36)</f>
        <v>1.3795816596605866E-62</v>
      </c>
      <c r="AI1190" s="82">
        <f t="shared" ca="1" si="893"/>
        <v>6.6538661600050233E-62</v>
      </c>
      <c r="AJ1190" s="10">
        <f ca="1">SUMPRODUCT(P1160:P1189,'control variables'!AP$7:AP$36)</f>
        <v>9.2745993779733166E-66</v>
      </c>
      <c r="AK1190" s="10">
        <f ca="1">SUMPRODUCT(Q1160:Q1189,'control variables'!AQ$7:AQ$36)</f>
        <v>2.6763426942260536E-65</v>
      </c>
      <c r="AL1190" s="10">
        <f ca="1">SUMPRODUCT(R1160:R1189,'control variables'!AR$7:AR$36)</f>
        <v>9.6194783600778104E-64</v>
      </c>
      <c r="AM1190" s="10">
        <f ca="1">SUMPRODUCT(S1160:S1189,'control variables'!AS$7:AS$36)</f>
        <v>7.2065131762805911E-64</v>
      </c>
      <c r="AN1190" s="10">
        <f t="shared" ca="1" si="914"/>
        <v>1.7186371799560741E-63</v>
      </c>
      <c r="AO1190" s="82">
        <f ca="1">SUMPRODUCT(P1160:P1189,'control variables'!AX$7:AX$36)</f>
        <v>1.2612039785778656E-65</v>
      </c>
      <c r="AP1190" s="82">
        <f ca="1">SUMPRODUCT(Q1160:Q1189,'control variables'!AY$7:AY$36)</f>
        <v>2.9115341085348725E-65</v>
      </c>
      <c r="AQ1190" s="82">
        <f ca="1">SUMPRODUCT(R1160:R1189,'control variables'!AZ$7:AZ$36)</f>
        <v>2.616204514102673E-64</v>
      </c>
      <c r="AR1190" s="82">
        <f ca="1">SUMPRODUCT(S1160:S1189,'control variables'!BA$7:BA$36)</f>
        <v>1.9599516311582167E-64</v>
      </c>
      <c r="AS1190" s="82">
        <f t="shared" ca="1" si="915"/>
        <v>4.9934299539721639E-64</v>
      </c>
      <c r="AT1190" s="10">
        <f ca="1">SUMPRODUCT(P1160:P1189,'control variables'!AT$7:AT$36)</f>
        <v>-1.1130617269419253E-65</v>
      </c>
      <c r="AU1190" s="10">
        <f ca="1">SUMPRODUCT(Q1160:Q1189,'control variables'!AU$7:AU$36)</f>
        <v>1.2074271079317534E-65</v>
      </c>
      <c r="AV1190" s="10">
        <f ca="1">SUMPRODUCT(R1160:R1189,'control variables'!AV$7:AV$36)</f>
        <v>5.199277885569251E-63</v>
      </c>
      <c r="AW1190" s="10">
        <f ca="1">SUMPRODUCT(S1160:S1189,'control variables'!AW$7:AW$36)</f>
        <v>3.8950827879606586E-63</v>
      </c>
      <c r="AX1190" s="10">
        <f t="shared" ca="1" si="894"/>
        <v>9.0953043273398084E-63</v>
      </c>
      <c r="AY1190" s="82">
        <f ca="1">SUMPRODUCT(P1160:P1189,'control variables'!BB$7:BB$36)</f>
        <v>4.0342525743045414E-65</v>
      </c>
      <c r="AZ1190" s="82">
        <f ca="1">SUMPRODUCT(Q1160:Q1189,'control variables'!BC$7:BC$36)</f>
        <v>1.0287336870307832E-64</v>
      </c>
      <c r="BA1190" s="82">
        <f ca="1">SUMPRODUCT(R1160:R1189,'control variables'!BD$7:BD$36)</f>
        <v>7.2014520214550645E-64</v>
      </c>
      <c r="BB1190" s="82">
        <f ca="1">SUMPRODUCT(S1160:S1189,'control variables'!BE$7:BE$36)</f>
        <v>1.0233777399056987E-64</v>
      </c>
      <c r="BC1190" s="82">
        <f t="shared" ca="1" si="916"/>
        <v>9.656988705822001E-64</v>
      </c>
      <c r="BD1190" s="10">
        <f ca="1">SUMPRODUCT(P1160:P1189,'control variables'!BF$7:BF$36)</f>
        <v>8.4393049950491768E-66</v>
      </c>
      <c r="BE1190" s="10">
        <f ca="1">SUMPRODUCT(Q1160:Q1189,'control variables'!BG$7:BG$36)</f>
        <v>9.7412174250833865E-66</v>
      </c>
      <c r="BF1190" s="10">
        <f ca="1">SUMPRODUCT(R1160:R1189,'control variables'!BH$7:BH$36)</f>
        <v>2.9177077616518364E-64</v>
      </c>
      <c r="BG1190" s="10">
        <f ca="1">SUMPRODUCT(S1160:S1189,'control variables'!BI$7:BI$36)</f>
        <v>6.557475980031216E-64</v>
      </c>
      <c r="BH1190" s="10">
        <f t="shared" ca="1" si="917"/>
        <v>9.6569889658843778E-64</v>
      </c>
      <c r="BI1190" s="82">
        <f t="shared" ca="1" si="895"/>
        <v>9.7357128242708655E-63</v>
      </c>
      <c r="BJ1190" s="82">
        <f t="shared" ca="1" si="896"/>
        <v>1.1289553527426823E-62</v>
      </c>
      <c r="BK1190" s="82">
        <f t="shared" ca="1" si="897"/>
        <v>3.7781161287717463E-62</v>
      </c>
      <c r="BL1190" s="82">
        <f t="shared" ca="1" si="898"/>
        <v>1.7793237158557094E-62</v>
      </c>
      <c r="BM1190" s="82">
        <f t="shared" ca="1" si="888"/>
        <v>7.6599664797972243E-62</v>
      </c>
      <c r="BN1190" s="10">
        <f ca="1">BN1189+BI1190-INDIRECT(ADDRESS(MAX($D1190-'key variables'!$B$9*30,34),scenario!BI$4),TRUE)</f>
        <v>9439390.0751690175</v>
      </c>
      <c r="BO1190" s="10">
        <f ca="1">BO1189+BJ1190-INDIRECT(ADDRESS(MAX($D1190-'key variables'!$B$9*30,34),scenario!BJ$4),TRUE)</f>
        <v>10895583.360992203</v>
      </c>
      <c r="BP1190" s="10">
        <f ca="1">BP1189+BK1190-INDIRECT(ADDRESS(MAX($D1190-'key variables'!$B$9*30,34),scenario!BK$4),TRUE)</f>
        <v>32531162.537994072</v>
      </c>
      <c r="BQ1190" s="10">
        <f ca="1">BQ1189+BL1190-INDIRECT(ADDRESS(MAX($D1190-'key variables'!$B$9*30,34),scenario!BL$4),TRUE)</f>
        <v>14415841.516535141</v>
      </c>
      <c r="BR1190" s="10">
        <f t="shared" ca="1" si="918"/>
        <v>67281977.490690395</v>
      </c>
      <c r="BS1190" s="82">
        <f t="shared" ca="1" si="899"/>
        <v>-2.3433848477536824E-9</v>
      </c>
      <c r="BT1190" s="82">
        <f t="shared" ca="1" si="900"/>
        <v>-3.4288309057018498E-10</v>
      </c>
      <c r="BU1190" s="82">
        <f t="shared" ca="1" si="901"/>
        <v>-4.2578247660364599E-9</v>
      </c>
      <c r="BV1190" s="82">
        <f t="shared" ca="1" si="902"/>
        <v>-2.9943922343414556E-9</v>
      </c>
      <c r="BW1190" s="82">
        <f t="shared" ca="1" si="919"/>
        <v>-9.9384849387017825E-9</v>
      </c>
      <c r="BX1190" s="10">
        <f t="shared" ca="1" si="903"/>
        <v>-1.8625994260191893E-12</v>
      </c>
      <c r="BY1190" s="10">
        <f t="shared" ca="1" si="904"/>
        <v>2.8902850229962428E-12</v>
      </c>
      <c r="BZ1190" s="10">
        <f t="shared" ca="1" si="905"/>
        <v>-3.5034723983035463E-11</v>
      </c>
      <c r="CA1190" s="10">
        <f t="shared" ca="1" si="906"/>
        <v>-2.0257049910634696E-11</v>
      </c>
      <c r="CB1190" s="10">
        <v>0</v>
      </c>
      <c r="CC1190" s="82">
        <f t="shared" ca="1" si="907"/>
        <v>3.9725652202851362E-13</v>
      </c>
      <c r="CD1190" s="82">
        <f t="shared" ca="1" si="908"/>
        <v>3.4270724516460853E-13</v>
      </c>
      <c r="CE1190" s="82">
        <f t="shared" ca="1" si="909"/>
        <v>1.8915613015532971E-10</v>
      </c>
      <c r="CF1190" s="82">
        <f t="shared" ca="1" si="910"/>
        <v>3.7028113764059381E-11</v>
      </c>
      <c r="CG1190" s="82">
        <f t="shared" ca="1" si="920"/>
        <v>2.269242076865822E-10</v>
      </c>
      <c r="CH1190" s="13" t="str">
        <f t="shared" ca="1" si="873"/>
        <v/>
      </c>
      <c r="CI1190" s="81">
        <f t="shared" ca="1" si="882"/>
        <v>0.1131775965863165</v>
      </c>
      <c r="CJ1190" s="81">
        <f t="shared" ca="1" si="883"/>
        <v>0.13063724757458739</v>
      </c>
      <c r="CK1190" s="81">
        <f t="shared" ca="1" si="884"/>
        <v>0.39004625943939081</v>
      </c>
      <c r="CL1190" s="81">
        <f t="shared" ca="1" si="885"/>
        <v>0.17284488538116416</v>
      </c>
      <c r="CM1190" s="89">
        <f t="shared" ca="1" si="874"/>
        <v>0.80670598898145884</v>
      </c>
    </row>
    <row r="1191" spans="1:91" x14ac:dyDescent="0.3">
      <c r="A1191">
        <v>1126</v>
      </c>
      <c r="B1191" s="3">
        <f t="shared" si="887"/>
        <v>3.3166666666666669</v>
      </c>
      <c r="C1191" s="3">
        <f t="shared" si="875"/>
        <v>37.533333333333331</v>
      </c>
      <c r="D1191" s="4">
        <f t="shared" ca="1" si="911"/>
        <v>1191</v>
      </c>
      <c r="E1191" s="58">
        <f>(0.5*(COS(B1191*2*PI())+1)*('key variables'!$B$4-'key variables'!$B$6)+'key variables'!$B$6)/'key variables'!$B$4</f>
        <v>1</v>
      </c>
      <c r="F1191" s="10">
        <f t="shared" ca="1" si="876"/>
        <v>11689222.907461114</v>
      </c>
      <c r="G1191" s="10">
        <f t="shared" ca="1" si="877"/>
        <v>13492492.798713122</v>
      </c>
      <c r="H1191" s="10">
        <f t="shared" ca="1" si="878"/>
        <v>40309474.521088287</v>
      </c>
      <c r="I1191" s="10">
        <f t="shared" ca="1" si="879"/>
        <v>17912154.249750931</v>
      </c>
      <c r="J1191" s="10">
        <f t="shared" ca="1" si="912"/>
        <v>83403344.477013454</v>
      </c>
      <c r="K1191" s="82">
        <f t="shared" ca="1" si="889"/>
        <v>2249832.832292099</v>
      </c>
      <c r="L1191" s="82">
        <f t="shared" ca="1" si="890"/>
        <v>2596909.4377209195</v>
      </c>
      <c r="M1191" s="82">
        <f t="shared" ca="1" si="891"/>
        <v>7778311.98309422</v>
      </c>
      <c r="N1191" s="82">
        <f t="shared" ca="1" si="892"/>
        <v>3496312.733215793</v>
      </c>
      <c r="O1191" s="82">
        <f t="shared" ca="1" si="913"/>
        <v>16121366.986323033</v>
      </c>
      <c r="P1191" s="10">
        <f ca="1">IF(IF($A1191&gt;='key variables'!$B$26,K1191*SUMPRODUCT(Z1191:AC1191,'control variables'!$O$3:$R$3)/J1191+F$65*'key variables'!$B$25/scenario!J$65,K1191*SUMPRODUCT(Z1191:AC1191,'control variables'!$O$7:$R$7)/J1191+F$65*'key variables'!$B$25/scenario!J$65)&lt;'key variables'!$B$28,0,IF($A1191&gt;='key variables'!$B$26,K1191*SUMPRODUCT(Z1191:AC1191,'control variables'!$O$3:$R$3)/J1191+F$65*'key variables'!$B$25/scenario!J$65,K1191*SUMPRODUCT(Z1191:AC1191,'control variables'!$O$7:$R$7)/J1191+F$65*'key variables'!$B$25/scenario!J$65))</f>
        <v>1.1856938178434236E-63</v>
      </c>
      <c r="Q1191" s="10">
        <f ca="1">IF(IF($A1191&gt;='key variables'!$B$26,L1191*SUMPRODUCT(Z1191:AC1191,'control variables'!$O$4:$R$4)/J1191+G$65*'key variables'!$B$25/scenario!J$65,L1191*SUMPRODUCT(Z1191:AC1191,'control variables'!$O$7:$R$7)/J1191+G$65*'key variables'!$B$25/scenario!J$65)&lt;'key variables'!$B$28,0,IF($A1191&gt;='key variables'!$B$26,L1191*SUMPRODUCT(Z1191:AC1191,'control variables'!$O$4:$R$4)/J1191+G$65*'key variables'!$B$25/scenario!J$65,L1191*SUMPRODUCT(Z1191:AC1191,'control variables'!$O$7:$R$7)/J1191+G$65*'key variables'!$B$25/scenario!J$65))</f>
        <v>1.3686081123938217E-63</v>
      </c>
      <c r="R1191" s="10">
        <f ca="1">IF(IF($A1191&gt;='key variables'!$B$26,M1191*SUMPRODUCT(Z1191:AC1191,'control variables'!$O$5:$R$5)/J1191+H$65*'key variables'!$B$25/scenario!J$65,M1191*SUMPRODUCT(Z1191:AC1191,'control variables'!$O$7:$R$7)/J1191+H$65*'key variables'!$B$25/scenario!J$65)&lt;'key variables'!$B$28,0,IF($A1191&gt;='key variables'!$B$26,M1191*SUMPRODUCT(Z1191:AC1191,'control variables'!$O$5:$R$5)/J1191+H$65*'key variables'!$B$25/scenario!J$65,M1191*SUMPRODUCT(Z1191:AC1191,'control variables'!$O$7:$R$7)/J1191+H$65*'key variables'!$B$25/scenario!J$65))</f>
        <v>4.0992807551022708E-63</v>
      </c>
      <c r="S1191" s="10">
        <f ca="1">IF(IF($A1191&gt;='key variables'!$B$26,N1191*SUMPRODUCT(Z1191:AC1191,'control variables'!$O$6:$R$6)/J1191+I$65*'key variables'!$B$25/scenario!J$65,N1191*SUMPRODUCT(Z1191:AC1191,'control variables'!$O$7:$R$7)/J1191+I$65*'key variables'!$B$25/scenario!J$65)&lt;'key variables'!$B$28,0,IF($A1191&gt;='key variables'!$B$26,N1191*SUMPRODUCT(Z1191:AC1191,'control variables'!$O$6:$R$6)/J1191+I$65*'key variables'!$B$25/scenario!J$65,N1191*SUMPRODUCT(Z1191:AC1191,'control variables'!$O$7:$R$7)/J1191+I$65*'key variables'!$B$25/scenario!J$65))</f>
        <v>1.8426064076937542E-63</v>
      </c>
      <c r="T1191" s="10">
        <f t="shared" ca="1" si="886"/>
        <v>8.4961890930332704E-63</v>
      </c>
      <c r="U1191" s="82">
        <f ca="1">SUMPRODUCT(P1161:P1190,'control variables'!AD$7:AD$36)</f>
        <v>2.5138902444822046E-63</v>
      </c>
      <c r="V1191" s="82">
        <f ca="1">SUMPRODUCT(Q1161:Q1190,'control variables'!AE$7:AE$36)</f>
        <v>2.9017023876566858E-63</v>
      </c>
      <c r="W1191" s="82">
        <f ca="1">SUMPRODUCT(R1161:R1190,'control variables'!AF$7:AF$36)</f>
        <v>8.6912335584143934E-63</v>
      </c>
      <c r="X1191" s="82">
        <f ca="1">SUMPRODUCT(S1161:S1190,'control variables'!AG$7:AG$36)</f>
        <v>3.9066664622969474E-63</v>
      </c>
      <c r="Y1191" s="82">
        <f t="shared" ca="1" si="880"/>
        <v>1.801349265285023E-62</v>
      </c>
      <c r="Z1191" s="10">
        <f ca="1">IF($A1191&gt;='key variables'!$B$26,SUMPRODUCT(P1161:P1190,'control variables'!V$7:V$36)*$E1191,SUMPRODUCT(P1161:P1190,'control variables'!Z$7:Z$36)*$E1191)</f>
        <v>6.1341466897786538E-63</v>
      </c>
      <c r="AA1191" s="10">
        <f ca="1">IF($A1191&gt;='key variables'!$B$26,SUMPRODUCT(Q1161:Q1190,'control variables'!W$7:W$36)*$E1191,SUMPRODUCT(Q1161:Q1190,'control variables'!AA$7:AA$36)*$E1191)</f>
        <v>7.080447579219313E-63</v>
      </c>
      <c r="AB1191" s="10">
        <f ca="1">IF($A1191&gt;='key variables'!$B$26,SUMPRODUCT(R1161:R1190,'control variables'!X$7:X$36)*$E1191,SUMPRODUCT(R1161:R1190,'control variables'!AB$7:AB$36)*$E1191)</f>
        <v>2.1207489738050172E-62</v>
      </c>
      <c r="AC1191" s="10">
        <f ca="1">IF($A1191&gt;='key variables'!$B$26,SUMPRODUCT(S1161:S1190,'control variables'!Y$7:Y$36)*$E1191,SUMPRODUCT(S1161:S1190,'control variables'!AC$7:AC$36)*$E1191)</f>
        <v>9.5326616587050196E-63</v>
      </c>
      <c r="AD1191" s="10">
        <f t="shared" ca="1" si="881"/>
        <v>4.3954745665753159E-62</v>
      </c>
      <c r="AE1191" s="82">
        <f ca="1">SUMPRODUCT(P1161:P1190,'control variables'!AL$7:AL$36)</f>
        <v>8.3519512060992653E-63</v>
      </c>
      <c r="AF1191" s="82">
        <f ca="1">SUMPRODUCT(Q1161:Q1190,'control variables'!AM$7:AM$36)</f>
        <v>9.615180993709328E-63</v>
      </c>
      <c r="AG1191" s="82">
        <f ca="1">SUMPRODUCT(R1161:R1190,'control variables'!AN$7:AN$36)</f>
        <v>2.7415407992682917E-62</v>
      </c>
      <c r="AH1191" s="82">
        <f ca="1">SUMPRODUCT(S1161:S1190,'control variables'!AO$7:AO$36)</f>
        <v>1.1870599721020366E-62</v>
      </c>
      <c r="AI1191" s="82">
        <f t="shared" ca="1" si="893"/>
        <v>5.7253139913511878E-62</v>
      </c>
      <c r="AJ1191" s="10">
        <f ca="1">SUMPRODUCT(P1161:P1190,'control variables'!AP$7:AP$36)</f>
        <v>7.9803218619064549E-66</v>
      </c>
      <c r="AK1191" s="10">
        <f ca="1">SUMPRODUCT(Q1161:Q1190,'control variables'!AQ$7:AQ$36)</f>
        <v>2.3028570013935155E-65</v>
      </c>
      <c r="AL1191" s="10">
        <f ca="1">SUMPRODUCT(R1161:R1190,'control variables'!AR$7:AR$36)</f>
        <v>8.2770727153327445E-64</v>
      </c>
      <c r="AM1191" s="10">
        <f ca="1">SUMPRODUCT(S1161:S1190,'control variables'!AS$7:AS$36)</f>
        <v>6.2008386890945216E-64</v>
      </c>
      <c r="AN1191" s="10">
        <f t="shared" ca="1" si="914"/>
        <v>1.4788000323185682E-63</v>
      </c>
      <c r="AO1191" s="82">
        <f ca="1">SUMPRODUCT(P1161:P1190,'control variables'!AX$7:AX$36)</f>
        <v>1.0852019879663746E-65</v>
      </c>
      <c r="AP1191" s="82">
        <f ca="1">SUMPRODUCT(Q1161:Q1190,'control variables'!AY$7:AY$36)</f>
        <v>2.5052272719411489E-65</v>
      </c>
      <c r="AQ1191" s="82">
        <f ca="1">SUMPRODUCT(R1161:R1190,'control variables'!AZ$7:AZ$36)</f>
        <v>2.2511111508165441E-64</v>
      </c>
      <c r="AR1191" s="82">
        <f ca="1">SUMPRODUCT(S1161:S1190,'control variables'!BA$7:BA$36)</f>
        <v>1.686438865225574E-64</v>
      </c>
      <c r="AS1191" s="82">
        <f t="shared" ca="1" si="915"/>
        <v>4.296592942032871E-64</v>
      </c>
      <c r="AT1191" s="10">
        <f ca="1">SUMPRODUCT(P1161:P1190,'control variables'!AT$7:AT$36)</f>
        <v>-9.5773310211777824E-66</v>
      </c>
      <c r="AU1191" s="10">
        <f ca="1">SUMPRODUCT(Q1161:Q1190,'control variables'!AU$7:AU$36)</f>
        <v>1.0389297212093528E-65</v>
      </c>
      <c r="AV1191" s="10">
        <f ca="1">SUMPRODUCT(R1161:R1190,'control variables'!AV$7:AV$36)</f>
        <v>4.4737146355751126E-63</v>
      </c>
      <c r="AW1191" s="10">
        <f ca="1">SUMPRODUCT(S1161:S1190,'control variables'!AW$7:AW$36)</f>
        <v>3.3515209724875962E-63</v>
      </c>
      <c r="AX1191" s="10">
        <f t="shared" ca="1" si="894"/>
        <v>7.8260475742536244E-63</v>
      </c>
      <c r="AY1191" s="82">
        <f ca="1">SUMPRODUCT(P1161:P1190,'control variables'!BB$7:BB$36)</f>
        <v>3.4712695075148456E-65</v>
      </c>
      <c r="AZ1191" s="82">
        <f ca="1">SUMPRODUCT(Q1161:Q1190,'control variables'!BC$7:BC$36)</f>
        <v>8.85173105394592E-65</v>
      </c>
      <c r="BA1191" s="82">
        <f ca="1">SUMPRODUCT(R1161:R1190,'control variables'!BD$7:BD$36)</f>
        <v>6.1964838223391372E-64</v>
      </c>
      <c r="BB1191" s="82">
        <f ca="1">SUMPRODUCT(S1161:S1190,'control variables'!BE$7:BE$36)</f>
        <v>8.805645848330422E-65</v>
      </c>
      <c r="BC1191" s="82">
        <f t="shared" ca="1" si="916"/>
        <v>8.3093484633182565E-64</v>
      </c>
      <c r="BD1191" s="10">
        <f ca="1">SUMPRODUCT(P1161:P1190,'control variables'!BF$7:BF$36)</f>
        <v>7.2615934561266454E-66</v>
      </c>
      <c r="BE1191" s="10">
        <f ca="1">SUMPRODUCT(Q1161:Q1190,'control variables'!BG$7:BG$36)</f>
        <v>8.381822999665174E-66</v>
      </c>
      <c r="BF1191" s="10">
        <f ca="1">SUMPRODUCT(R1161:R1190,'control variables'!BH$7:BH$36)</f>
        <v>2.5105393869910059E-64</v>
      </c>
      <c r="BG1191" s="10">
        <f ca="1">SUMPRODUCT(S1161:S1190,'control variables'!BI$7:BI$36)</f>
        <v>5.6423751355398041E-64</v>
      </c>
      <c r="BH1191" s="10">
        <f t="shared" ca="1" si="917"/>
        <v>8.3093486870887285E-64</v>
      </c>
      <c r="BI1191" s="82">
        <f t="shared" ca="1" si="895"/>
        <v>8.3770865701532366E-63</v>
      </c>
      <c r="BJ1191" s="82">
        <f t="shared" ca="1" si="896"/>
        <v>9.7140876014608806E-63</v>
      </c>
      <c r="BK1191" s="82">
        <f t="shared" ca="1" si="897"/>
        <v>3.2508771010491944E-62</v>
      </c>
      <c r="BL1191" s="82">
        <f t="shared" ca="1" si="898"/>
        <v>1.5310177151991266E-62</v>
      </c>
      <c r="BM1191" s="82">
        <f t="shared" ca="1" si="888"/>
        <v>6.5910122334097328E-62</v>
      </c>
      <c r="BN1191" s="10">
        <f ca="1">BN1190+BI1191-INDIRECT(ADDRESS(MAX($D1191-'key variables'!$B$9*30,34),scenario!BI$4),TRUE)</f>
        <v>9439390.0751690175</v>
      </c>
      <c r="BO1191" s="10">
        <f ca="1">BO1190+BJ1191-INDIRECT(ADDRESS(MAX($D1191-'key variables'!$B$9*30,34),scenario!BJ$4),TRUE)</f>
        <v>10895583.360992203</v>
      </c>
      <c r="BP1191" s="10">
        <f ca="1">BP1190+BK1191-INDIRECT(ADDRESS(MAX($D1191-'key variables'!$B$9*30,34),scenario!BK$4),TRUE)</f>
        <v>32531162.537994072</v>
      </c>
      <c r="BQ1191" s="10">
        <f ca="1">BQ1190+BL1191-INDIRECT(ADDRESS(MAX($D1191-'key variables'!$B$9*30,34),scenario!BL$4),TRUE)</f>
        <v>14415841.516535141</v>
      </c>
      <c r="BR1191" s="10">
        <f t="shared" ca="1" si="918"/>
        <v>67281977.490690395</v>
      </c>
      <c r="BS1191" s="82">
        <f t="shared" ca="1" si="899"/>
        <v>-2.3433848477536824E-9</v>
      </c>
      <c r="BT1191" s="82">
        <f t="shared" ca="1" si="900"/>
        <v>-3.4288309057018498E-10</v>
      </c>
      <c r="BU1191" s="82">
        <f t="shared" ca="1" si="901"/>
        <v>-4.2578247660364599E-9</v>
      </c>
      <c r="BV1191" s="82">
        <f t="shared" ca="1" si="902"/>
        <v>-2.9943922343414556E-9</v>
      </c>
      <c r="BW1191" s="82">
        <f t="shared" ca="1" si="919"/>
        <v>-9.9384849387017825E-9</v>
      </c>
      <c r="BX1191" s="10">
        <f t="shared" ca="1" si="903"/>
        <v>-1.8625994260191893E-12</v>
      </c>
      <c r="BY1191" s="10">
        <f t="shared" ca="1" si="904"/>
        <v>2.8902850229962428E-12</v>
      </c>
      <c r="BZ1191" s="10">
        <f t="shared" ca="1" si="905"/>
        <v>-3.5034723983035463E-11</v>
      </c>
      <c r="CA1191" s="10">
        <f t="shared" ca="1" si="906"/>
        <v>-2.0257049910634696E-11</v>
      </c>
      <c r="CB1191" s="10">
        <v>0</v>
      </c>
      <c r="CC1191" s="82">
        <f t="shared" ca="1" si="907"/>
        <v>3.9725652202851362E-13</v>
      </c>
      <c r="CD1191" s="82">
        <f t="shared" ca="1" si="908"/>
        <v>3.4270724516460853E-13</v>
      </c>
      <c r="CE1191" s="82">
        <f t="shared" ca="1" si="909"/>
        <v>1.8915613015532971E-10</v>
      </c>
      <c r="CF1191" s="82">
        <f t="shared" ca="1" si="910"/>
        <v>3.7028113764059381E-11</v>
      </c>
      <c r="CG1191" s="82">
        <f t="shared" ca="1" si="920"/>
        <v>2.269242076865822E-10</v>
      </c>
      <c r="CH1191" s="13" t="str">
        <f t="shared" ca="1" si="873"/>
        <v/>
      </c>
      <c r="CI1191" s="81">
        <f t="shared" ca="1" si="882"/>
        <v>0.1131775965863165</v>
      </c>
      <c r="CJ1191" s="81">
        <f t="shared" ca="1" si="883"/>
        <v>0.13063724757458739</v>
      </c>
      <c r="CK1191" s="81">
        <f t="shared" ca="1" si="884"/>
        <v>0.39004625943939081</v>
      </c>
      <c r="CL1191" s="81">
        <f t="shared" ca="1" si="885"/>
        <v>0.17284488538116416</v>
      </c>
      <c r="CM1191" s="89">
        <f t="shared" ca="1" si="874"/>
        <v>0.80670598898145884</v>
      </c>
    </row>
    <row r="1192" spans="1:91" x14ac:dyDescent="0.3">
      <c r="A1192">
        <v>1127</v>
      </c>
      <c r="B1192" s="3">
        <f t="shared" si="887"/>
        <v>3.3194444444444446</v>
      </c>
      <c r="C1192" s="3">
        <f t="shared" si="875"/>
        <v>37.56666666666667</v>
      </c>
      <c r="D1192" s="4">
        <f t="shared" ca="1" si="911"/>
        <v>1192</v>
      </c>
      <c r="E1192" s="58">
        <f>(0.5*(COS(B1192*2*PI())+1)*('key variables'!$B$4-'key variables'!$B$6)+'key variables'!$B$6)/'key variables'!$B$4</f>
        <v>1</v>
      </c>
      <c r="F1192" s="10">
        <f t="shared" ca="1" si="876"/>
        <v>11689222.907461114</v>
      </c>
      <c r="G1192" s="10">
        <f t="shared" ca="1" si="877"/>
        <v>13492492.798713122</v>
      </c>
      <c r="H1192" s="10">
        <f t="shared" ca="1" si="878"/>
        <v>40309474.521088287</v>
      </c>
      <c r="I1192" s="10">
        <f t="shared" ca="1" si="879"/>
        <v>17912154.249750931</v>
      </c>
      <c r="J1192" s="10">
        <f t="shared" ca="1" si="912"/>
        <v>83403344.477013454</v>
      </c>
      <c r="K1192" s="82">
        <f t="shared" ca="1" si="889"/>
        <v>2249832.832292099</v>
      </c>
      <c r="L1192" s="82">
        <f t="shared" ca="1" si="890"/>
        <v>2596909.4377209195</v>
      </c>
      <c r="M1192" s="82">
        <f t="shared" ca="1" si="891"/>
        <v>7778311.98309422</v>
      </c>
      <c r="N1192" s="82">
        <f t="shared" ca="1" si="892"/>
        <v>3496312.733215793</v>
      </c>
      <c r="O1192" s="82">
        <f t="shared" ca="1" si="913"/>
        <v>16121366.986323033</v>
      </c>
      <c r="P1192" s="10">
        <f ca="1">IF(IF($A1192&gt;='key variables'!$B$26,K1192*SUMPRODUCT(Z1192:AC1192,'control variables'!$O$3:$R$3)/J1192+F$65*'key variables'!$B$25/scenario!J$65,K1192*SUMPRODUCT(Z1192:AC1192,'control variables'!$O$7:$R$7)/J1192+F$65*'key variables'!$B$25/scenario!J$65)&lt;'key variables'!$B$28,0,IF($A1192&gt;='key variables'!$B$26,K1192*SUMPRODUCT(Z1192:AC1192,'control variables'!$O$3:$R$3)/J1192+F$65*'key variables'!$B$25/scenario!J$65,K1192*SUMPRODUCT(Z1192:AC1192,'control variables'!$O$7:$R$7)/J1192+F$65*'key variables'!$B$25/scenario!J$65))</f>
        <v>1.0202293285611315E-63</v>
      </c>
      <c r="Q1192" s="10">
        <f ca="1">IF(IF($A1192&gt;='key variables'!$B$26,L1192*SUMPRODUCT(Z1192:AC1192,'control variables'!$O$4:$R$4)/J1192+G$65*'key variables'!$B$25/scenario!J$65,L1192*SUMPRODUCT(Z1192:AC1192,'control variables'!$O$7:$R$7)/J1192+G$65*'key variables'!$B$25/scenario!J$65)&lt;'key variables'!$B$28,0,IF($A1192&gt;='key variables'!$B$26,L1192*SUMPRODUCT(Z1192:AC1192,'control variables'!$O$4:$R$4)/J1192+G$65*'key variables'!$B$25/scenario!J$65,L1192*SUMPRODUCT(Z1192:AC1192,'control variables'!$O$7:$R$7)/J1192+G$65*'key variables'!$B$25/scenario!J$65))</f>
        <v>1.1776177918431665E-63</v>
      </c>
      <c r="R1192" s="10">
        <f ca="1">IF(IF($A1192&gt;='key variables'!$B$26,M1192*SUMPRODUCT(Z1192:AC1192,'control variables'!$O$5:$R$5)/J1192+H$65*'key variables'!$B$25/scenario!J$65,M1192*SUMPRODUCT(Z1192:AC1192,'control variables'!$O$7:$R$7)/J1192+H$65*'key variables'!$B$25/scenario!J$65)&lt;'key variables'!$B$28,0,IF($A1192&gt;='key variables'!$B$26,M1192*SUMPRODUCT(Z1192:AC1192,'control variables'!$O$5:$R$5)/J1192+H$65*'key variables'!$B$25/scenario!J$65,M1192*SUMPRODUCT(Z1192:AC1192,'control variables'!$O$7:$R$7)/J1192+H$65*'key variables'!$B$25/scenario!J$65))</f>
        <v>3.5272229553901896E-63</v>
      </c>
      <c r="S1192" s="10">
        <f ca="1">IF(IF($A1192&gt;='key variables'!$B$26,N1192*SUMPRODUCT(Z1192:AC1192,'control variables'!$O$6:$R$6)/J1192+I$65*'key variables'!$B$25/scenario!J$65,N1192*SUMPRODUCT(Z1192:AC1192,'control variables'!$O$7:$R$7)/J1192+I$65*'key variables'!$B$25/scenario!J$65)&lt;'key variables'!$B$28,0,IF($A1192&gt;='key variables'!$B$26,N1192*SUMPRODUCT(Z1192:AC1192,'control variables'!$O$6:$R$6)/J1192+I$65*'key variables'!$B$25/scenario!J$65,N1192*SUMPRODUCT(Z1192:AC1192,'control variables'!$O$7:$R$7)/J1192+I$65*'key variables'!$B$25/scenario!J$65))</f>
        <v>1.5854692584490509E-63</v>
      </c>
      <c r="T1192" s="10">
        <f t="shared" ca="1" si="886"/>
        <v>7.3105393342435379E-63</v>
      </c>
      <c r="U1192" s="82">
        <f ca="1">SUMPRODUCT(P1162:P1191,'control variables'!AD$7:AD$36)</f>
        <v>2.163074916650316E-63</v>
      </c>
      <c r="V1192" s="82">
        <f ca="1">SUMPRODUCT(Q1162:Q1191,'control variables'!AE$7:AE$36)</f>
        <v>2.4967675753152553E-63</v>
      </c>
      <c r="W1192" s="82">
        <f ca="1">SUMPRODUCT(R1162:R1191,'control variables'!AF$7:AF$36)</f>
        <v>7.4783651936355337E-63</v>
      </c>
      <c r="X1192" s="82">
        <f ca="1">SUMPRODUCT(S1162:S1191,'control variables'!AG$7:AG$36)</f>
        <v>3.3614881361115734E-63</v>
      </c>
      <c r="Y1192" s="82">
        <f t="shared" ca="1" si="880"/>
        <v>1.5499695821712679E-62</v>
      </c>
      <c r="Z1192" s="10">
        <f ca="1">IF($A1192&gt;='key variables'!$B$26,SUMPRODUCT(P1162:P1191,'control variables'!V$7:V$36)*$E1192,SUMPRODUCT(P1162:P1191,'control variables'!Z$7:Z$36)*$E1192)</f>
        <v>5.2781217751400905E-63</v>
      </c>
      <c r="AA1192" s="10">
        <f ca="1">IF($A1192&gt;='key variables'!$B$26,SUMPRODUCT(Q1162:Q1191,'control variables'!W$7:W$36)*$E1192,SUMPRODUCT(Q1162:Q1191,'control variables'!AA$7:AA$36)*$E1192)</f>
        <v>6.092365643600857E-63</v>
      </c>
      <c r="AB1192" s="10">
        <f ca="1">IF($A1192&gt;='key variables'!$B$26,SUMPRODUCT(R1162:R1191,'control variables'!X$7:X$36)*$E1192,SUMPRODUCT(R1162:R1191,'control variables'!AB$7:AB$36)*$E1192)</f>
        <v>1.8247968143471599E-62</v>
      </c>
      <c r="AC1192" s="10">
        <f ca="1">IF($A1192&gt;='key variables'!$B$26,SUMPRODUCT(S1162:S1191,'control variables'!Y$7:Y$36)*$E1192,SUMPRODUCT(S1162:S1191,'control variables'!AC$7:AC$36)*$E1192)</f>
        <v>8.2023713517795887E-63</v>
      </c>
      <c r="AD1192" s="10">
        <f t="shared" ca="1" si="881"/>
        <v>3.7820826913992136E-62</v>
      </c>
      <c r="AE1192" s="82">
        <f ca="1">SUMPRODUCT(P1162:P1191,'control variables'!AL$7:AL$36)</f>
        <v>7.1864299559831288E-63</v>
      </c>
      <c r="AF1192" s="82">
        <f ca="1">SUMPRODUCT(Q1162:Q1191,'control variables'!AM$7:AM$36)</f>
        <v>8.2733750497645201E-63</v>
      </c>
      <c r="AG1192" s="82">
        <f ca="1">SUMPRODUCT(R1162:R1191,'control variables'!AN$7:AN$36)</f>
        <v>2.3589566604536285E-62</v>
      </c>
      <c r="AH1192" s="82">
        <f ca="1">SUMPRODUCT(S1162:S1191,'control variables'!AO$7:AO$36)</f>
        <v>1.0214048349363862E-62</v>
      </c>
      <c r="AI1192" s="82">
        <f t="shared" ca="1" si="893"/>
        <v>4.9263419959647801E-62</v>
      </c>
      <c r="AJ1192" s="10">
        <f ca="1">SUMPRODUCT(P1162:P1191,'control variables'!AP$7:AP$36)</f>
        <v>6.8666617741863746E-66</v>
      </c>
      <c r="AK1192" s="10">
        <f ca="1">SUMPRODUCT(Q1162:Q1191,'control variables'!AQ$7:AQ$36)</f>
        <v>1.9814915258453863E-65</v>
      </c>
      <c r="AL1192" s="10">
        <f ca="1">SUMPRODUCT(R1162:R1191,'control variables'!AR$7:AR$36)</f>
        <v>7.1220008165132598E-64</v>
      </c>
      <c r="AM1192" s="10">
        <f ca="1">SUMPRODUCT(S1162:S1191,'control variables'!AS$7:AS$36)</f>
        <v>5.3355068543725883E-64</v>
      </c>
      <c r="AN1192" s="10">
        <f t="shared" ca="1" si="914"/>
        <v>1.272432344121225E-63</v>
      </c>
      <c r="AO1192" s="82">
        <f ca="1">SUMPRODUCT(P1162:P1191,'control variables'!AX$7:AX$36)</f>
        <v>9.3376121126267369E-66</v>
      </c>
      <c r="AP1192" s="82">
        <f ca="1">SUMPRODUCT(Q1162:Q1191,'control variables'!AY$7:AY$36)</f>
        <v>2.1556208686272094E-65</v>
      </c>
      <c r="AQ1192" s="82">
        <f ca="1">SUMPRODUCT(R1162:R1191,'control variables'!AZ$7:AZ$36)</f>
        <v>1.9369668487360885E-64</v>
      </c>
      <c r="AR1192" s="82">
        <f ca="1">SUMPRODUCT(S1162:S1191,'control variables'!BA$7:BA$36)</f>
        <v>1.4510950173105236E-64</v>
      </c>
      <c r="AS1192" s="82">
        <f t="shared" ca="1" si="915"/>
        <v>3.6970000740356006E-64</v>
      </c>
      <c r="AT1192" s="10">
        <f ca="1">SUMPRODUCT(P1162:P1191,'control variables'!AT$7:AT$36)</f>
        <v>-8.2408070701724942E-66</v>
      </c>
      <c r="AU1192" s="10">
        <f ca="1">SUMPRODUCT(Q1162:Q1191,'control variables'!AU$7:AU$36)</f>
        <v>8.9394627511804438E-66</v>
      </c>
      <c r="AV1192" s="10">
        <f ca="1">SUMPRODUCT(R1162:R1191,'control variables'!AV$7:AV$36)</f>
        <v>3.8494042982601003E-63</v>
      </c>
      <c r="AW1192" s="10">
        <f ca="1">SUMPRODUCT(S1162:S1191,'control variables'!AW$7:AW$36)</f>
        <v>2.8838136287483855E-63</v>
      </c>
      <c r="AX1192" s="10">
        <f t="shared" ca="1" si="894"/>
        <v>6.7339165826894943E-63</v>
      </c>
      <c r="AY1192" s="82">
        <f ca="1">SUMPRODUCT(P1162:P1191,'control variables'!BB$7:BB$36)</f>
        <v>2.9868511631004142E-65</v>
      </c>
      <c r="AZ1192" s="82">
        <f ca="1">SUMPRODUCT(Q1162:Q1191,'control variables'!BC$7:BC$36)</f>
        <v>7.616465139538681E-65</v>
      </c>
      <c r="BA1192" s="82">
        <f ca="1">SUMPRODUCT(R1162:R1191,'control variables'!BD$7:BD$36)</f>
        <v>5.3317597126409234E-64</v>
      </c>
      <c r="BB1192" s="82">
        <f ca="1">SUMPRODUCT(S1162:S1191,'control variables'!BE$7:BE$36)</f>
        <v>7.5768111600086045E-65</v>
      </c>
      <c r="BC1192" s="82">
        <f t="shared" ca="1" si="916"/>
        <v>7.1497724589056939E-64</v>
      </c>
      <c r="BD1192" s="10">
        <f ca="1">SUMPRODUCT(P1162:P1191,'control variables'!BF$7:BF$36)</f>
        <v>6.2482324732895926E-66</v>
      </c>
      <c r="BE1192" s="10">
        <f ca="1">SUMPRODUCT(Q1162:Q1191,'control variables'!BG$7:BG$36)</f>
        <v>7.2121331176544089E-66</v>
      </c>
      <c r="BF1192" s="10">
        <f ca="1">SUMPRODUCT(R1162:R1191,'control variables'!BH$7:BH$36)</f>
        <v>2.1601916739135295E-64</v>
      </c>
      <c r="BG1192" s="10">
        <f ca="1">SUMPRODUCT(S1162:S1191,'control variables'!BI$7:BI$36)</f>
        <v>4.8549773216258534E-64</v>
      </c>
      <c r="BH1192" s="10">
        <f t="shared" ca="1" si="917"/>
        <v>7.1497726514488236E-64</v>
      </c>
      <c r="BI1192" s="82">
        <f t="shared" ca="1" si="895"/>
        <v>7.2080576605439604E-63</v>
      </c>
      <c r="BJ1192" s="82">
        <f t="shared" ca="1" si="896"/>
        <v>8.3584791639110879E-63</v>
      </c>
      <c r="BK1192" s="82">
        <f t="shared" ca="1" si="897"/>
        <v>2.7972146874060477E-62</v>
      </c>
      <c r="BL1192" s="82">
        <f t="shared" ca="1" si="898"/>
        <v>1.3173630089712333E-62</v>
      </c>
      <c r="BM1192" s="82">
        <f t="shared" ca="1" si="888"/>
        <v>5.6712313788227859E-62</v>
      </c>
      <c r="BN1192" s="10">
        <f ca="1">BN1191+BI1192-INDIRECT(ADDRESS(MAX($D1192-'key variables'!$B$9*30,34),scenario!BI$4),TRUE)</f>
        <v>9439390.0751690175</v>
      </c>
      <c r="BO1192" s="10">
        <f ca="1">BO1191+BJ1192-INDIRECT(ADDRESS(MAX($D1192-'key variables'!$B$9*30,34),scenario!BJ$4),TRUE)</f>
        <v>10895583.360992203</v>
      </c>
      <c r="BP1192" s="10">
        <f ca="1">BP1191+BK1192-INDIRECT(ADDRESS(MAX($D1192-'key variables'!$B$9*30,34),scenario!BK$4),TRUE)</f>
        <v>32531162.537994072</v>
      </c>
      <c r="BQ1192" s="10">
        <f ca="1">BQ1191+BL1192-INDIRECT(ADDRESS(MAX($D1192-'key variables'!$B$9*30,34),scenario!BL$4),TRUE)</f>
        <v>14415841.516535141</v>
      </c>
      <c r="BR1192" s="10">
        <f t="shared" ca="1" si="918"/>
        <v>67281977.490690395</v>
      </c>
      <c r="BS1192" s="82">
        <f t="shared" ca="1" si="899"/>
        <v>-2.3433848477536824E-9</v>
      </c>
      <c r="BT1192" s="82">
        <f t="shared" ca="1" si="900"/>
        <v>-3.4288309057018498E-10</v>
      </c>
      <c r="BU1192" s="82">
        <f t="shared" ca="1" si="901"/>
        <v>-4.2578247660364599E-9</v>
      </c>
      <c r="BV1192" s="82">
        <f t="shared" ca="1" si="902"/>
        <v>-2.9943922343414556E-9</v>
      </c>
      <c r="BW1192" s="82">
        <f t="shared" ca="1" si="919"/>
        <v>-9.9384849387017825E-9</v>
      </c>
      <c r="BX1192" s="10">
        <f t="shared" ca="1" si="903"/>
        <v>-1.8625994260191893E-12</v>
      </c>
      <c r="BY1192" s="10">
        <f t="shared" ca="1" si="904"/>
        <v>2.8902850229962428E-12</v>
      </c>
      <c r="BZ1192" s="10">
        <f t="shared" ca="1" si="905"/>
        <v>-3.5034723983035463E-11</v>
      </c>
      <c r="CA1192" s="10">
        <f t="shared" ca="1" si="906"/>
        <v>-2.0257049910634696E-11</v>
      </c>
      <c r="CB1192" s="10">
        <v>0</v>
      </c>
      <c r="CC1192" s="82">
        <f t="shared" ca="1" si="907"/>
        <v>3.9725652202851362E-13</v>
      </c>
      <c r="CD1192" s="82">
        <f t="shared" ca="1" si="908"/>
        <v>3.4270724516460853E-13</v>
      </c>
      <c r="CE1192" s="82">
        <f t="shared" ca="1" si="909"/>
        <v>1.8915613015532971E-10</v>
      </c>
      <c r="CF1192" s="82">
        <f t="shared" ca="1" si="910"/>
        <v>3.7028113764059381E-11</v>
      </c>
      <c r="CG1192" s="82">
        <f t="shared" ca="1" si="920"/>
        <v>2.269242076865822E-10</v>
      </c>
      <c r="CH1192" s="13" t="str">
        <f t="shared" ca="1" si="873"/>
        <v/>
      </c>
      <c r="CI1192" s="81">
        <f t="shared" ca="1" si="882"/>
        <v>0.1131775965863165</v>
      </c>
      <c r="CJ1192" s="81">
        <f t="shared" ca="1" si="883"/>
        <v>0.13063724757458739</v>
      </c>
      <c r="CK1192" s="81">
        <f t="shared" ca="1" si="884"/>
        <v>0.39004625943939081</v>
      </c>
      <c r="CL1192" s="81">
        <f t="shared" ca="1" si="885"/>
        <v>0.17284488538116416</v>
      </c>
      <c r="CM1192" s="89">
        <f t="shared" ca="1" si="874"/>
        <v>0.80670598898145884</v>
      </c>
    </row>
    <row r="1193" spans="1:91" x14ac:dyDescent="0.3">
      <c r="A1193">
        <v>1128</v>
      </c>
      <c r="B1193" s="3">
        <f t="shared" si="887"/>
        <v>3.3222222222222224</v>
      </c>
      <c r="C1193" s="3">
        <f t="shared" si="875"/>
        <v>37.6</v>
      </c>
      <c r="D1193" s="4">
        <f t="shared" ca="1" si="911"/>
        <v>1193</v>
      </c>
      <c r="E1193" s="58">
        <f>(0.5*(COS(B1193*2*PI())+1)*('key variables'!$B$4-'key variables'!$B$6)+'key variables'!$B$6)/'key variables'!$B$4</f>
        <v>1</v>
      </c>
      <c r="F1193" s="10">
        <f t="shared" ca="1" si="876"/>
        <v>11689222.907461114</v>
      </c>
      <c r="G1193" s="10">
        <f t="shared" ca="1" si="877"/>
        <v>13492492.798713122</v>
      </c>
      <c r="H1193" s="10">
        <f t="shared" ca="1" si="878"/>
        <v>40309474.521088287</v>
      </c>
      <c r="I1193" s="10">
        <f t="shared" ca="1" si="879"/>
        <v>17912154.249750931</v>
      </c>
      <c r="J1193" s="10">
        <f t="shared" ca="1" si="912"/>
        <v>83403344.477013454</v>
      </c>
      <c r="K1193" s="82">
        <f t="shared" ca="1" si="889"/>
        <v>2249832.832292099</v>
      </c>
      <c r="L1193" s="82">
        <f t="shared" ca="1" si="890"/>
        <v>2596909.4377209195</v>
      </c>
      <c r="M1193" s="82">
        <f t="shared" ca="1" si="891"/>
        <v>7778311.98309422</v>
      </c>
      <c r="N1193" s="82">
        <f t="shared" ca="1" si="892"/>
        <v>3496312.733215793</v>
      </c>
      <c r="O1193" s="82">
        <f t="shared" ca="1" si="913"/>
        <v>16121366.986323033</v>
      </c>
      <c r="P1193" s="10">
        <f ca="1">IF(IF($A1193&gt;='key variables'!$B$26,K1193*SUMPRODUCT(Z1193:AC1193,'control variables'!$O$3:$R$3)/J1193+F$65*'key variables'!$B$25/scenario!J$65,K1193*SUMPRODUCT(Z1193:AC1193,'control variables'!$O$7:$R$7)/J1193+F$65*'key variables'!$B$25/scenario!J$65)&lt;'key variables'!$B$28,0,IF($A1193&gt;='key variables'!$B$26,K1193*SUMPRODUCT(Z1193:AC1193,'control variables'!$O$3:$R$3)/J1193+F$65*'key variables'!$B$25/scenario!J$65,K1193*SUMPRODUCT(Z1193:AC1193,'control variables'!$O$7:$R$7)/J1193+F$65*'key variables'!$B$25/scenario!J$65))</f>
        <v>8.7785553672655512E-64</v>
      </c>
      <c r="Q1193" s="10">
        <f ca="1">IF(IF($A1193&gt;='key variables'!$B$26,L1193*SUMPRODUCT(Z1193:AC1193,'control variables'!$O$4:$R$4)/J1193+G$65*'key variables'!$B$25/scenario!J$65,L1193*SUMPRODUCT(Z1193:AC1193,'control variables'!$O$7:$R$7)/J1193+G$65*'key variables'!$B$25/scenario!J$65)&lt;'key variables'!$B$28,0,IF($A1193&gt;='key variables'!$B$26,L1193*SUMPRODUCT(Z1193:AC1193,'control variables'!$O$4:$R$4)/J1193+G$65*'key variables'!$B$25/scenario!J$65,L1193*SUMPRODUCT(Z1193:AC1193,'control variables'!$O$7:$R$7)/J1193+G$65*'key variables'!$B$25/scenario!J$65))</f>
        <v>1.0132803182351177E-63</v>
      </c>
      <c r="R1193" s="10">
        <f ca="1">IF(IF($A1193&gt;='key variables'!$B$26,M1193*SUMPRODUCT(Z1193:AC1193,'control variables'!$O$5:$R$5)/J1193+H$65*'key variables'!$B$25/scenario!J$65,M1193*SUMPRODUCT(Z1193:AC1193,'control variables'!$O$7:$R$7)/J1193+H$65*'key variables'!$B$25/scenario!J$65)&lt;'key variables'!$B$28,0,IF($A1193&gt;='key variables'!$B$26,M1193*SUMPRODUCT(Z1193:AC1193,'control variables'!$O$5:$R$5)/J1193+H$65*'key variables'!$B$25/scenario!J$65,M1193*SUMPRODUCT(Z1193:AC1193,'control variables'!$O$7:$R$7)/J1193+H$65*'key variables'!$B$25/scenario!J$65))</f>
        <v>3.0349962640509873E-63</v>
      </c>
      <c r="S1193" s="10">
        <f ca="1">IF(IF($A1193&gt;='key variables'!$B$26,N1193*SUMPRODUCT(Z1193:AC1193,'control variables'!$O$6:$R$6)/J1193+I$65*'key variables'!$B$25/scenario!J$65,N1193*SUMPRODUCT(Z1193:AC1193,'control variables'!$O$7:$R$7)/J1193+I$65*'key variables'!$B$25/scenario!J$65)&lt;'key variables'!$B$28,0,IF($A1193&gt;='key variables'!$B$26,N1193*SUMPRODUCT(Z1193:AC1193,'control variables'!$O$6:$R$6)/J1193+I$65*'key variables'!$B$25/scenario!J$65,N1193*SUMPRODUCT(Z1193:AC1193,'control variables'!$O$7:$R$7)/J1193+I$65*'key variables'!$B$25/scenario!J$65))</f>
        <v>1.364215797248421E-63</v>
      </c>
      <c r="T1193" s="10">
        <f t="shared" ca="1" si="886"/>
        <v>6.2903479162610814E-63</v>
      </c>
      <c r="U1193" s="82">
        <f ca="1">SUMPRODUCT(P1163:P1192,'control variables'!AD$7:AD$36)</f>
        <v>1.8612161391339901E-63</v>
      </c>
      <c r="V1193" s="82">
        <f ca="1">SUMPRODUCT(Q1163:Q1192,'control variables'!AE$7:AE$36)</f>
        <v>2.1483417292080935E-63</v>
      </c>
      <c r="W1193" s="82">
        <f ca="1">SUMPRODUCT(R1163:R1192,'control variables'!AF$7:AF$36)</f>
        <v>6.4347535471802948E-63</v>
      </c>
      <c r="X1193" s="82">
        <f ca="1">SUMPRODUCT(S1163:S1192,'control variables'!AG$7:AG$36)</f>
        <v>2.8923898669801449E-63</v>
      </c>
      <c r="Y1193" s="82">
        <f t="shared" ca="1" si="880"/>
        <v>1.3336701282502523E-62</v>
      </c>
      <c r="Z1193" s="10">
        <f ca="1">IF($A1193&gt;='key variables'!$B$26,SUMPRODUCT(P1163:P1192,'control variables'!V$7:V$36)*$E1193,SUMPRODUCT(P1163:P1192,'control variables'!Z$7:Z$36)*$E1193)</f>
        <v>4.5415557993793649E-63</v>
      </c>
      <c r="AA1193" s="10">
        <f ca="1">IF($A1193&gt;='key variables'!$B$26,SUMPRODUCT(Q1163:Q1192,'control variables'!W$7:W$36)*$E1193,SUMPRODUCT(Q1163:Q1192,'control variables'!AA$7:AA$36)*$E1193)</f>
        <v>5.2421713062693966E-63</v>
      </c>
      <c r="AB1193" s="10">
        <f ca="1">IF($A1193&gt;='key variables'!$B$26,SUMPRODUCT(R1163:R1192,'control variables'!X$7:X$36)*$E1193,SUMPRODUCT(R1163:R1192,'control variables'!AB$7:AB$36)*$E1193)</f>
        <v>1.5701450076277131E-62</v>
      </c>
      <c r="AC1193" s="10">
        <f ca="1">IF($A1193&gt;='key variables'!$B$26,SUMPRODUCT(S1163:S1192,'control variables'!Y$7:Y$36)*$E1193,SUMPRODUCT(S1163:S1192,'control variables'!AC$7:AC$36)*$E1193)</f>
        <v>7.0577240860171395E-63</v>
      </c>
      <c r="AD1193" s="10">
        <f t="shared" ca="1" si="881"/>
        <v>3.2542901267943033E-62</v>
      </c>
      <c r="AE1193" s="82">
        <f ca="1">SUMPRODUCT(P1163:P1192,'control variables'!AL$7:AL$36)</f>
        <v>6.1835580977217063E-63</v>
      </c>
      <c r="AF1193" s="82">
        <f ca="1">SUMPRODUCT(Q1163:Q1192,'control variables'!AM$7:AM$36)</f>
        <v>7.1188191630348127E-63</v>
      </c>
      <c r="AG1193" s="82">
        <f ca="1">SUMPRODUCT(R1163:R1192,'control variables'!AN$7:AN$36)</f>
        <v>2.0297624340968164E-62</v>
      </c>
      <c r="AH1193" s="82">
        <f ca="1">SUMPRODUCT(S1163:S1192,'control variables'!AO$7:AO$36)</f>
        <v>8.7886700027801988E-63</v>
      </c>
      <c r="AI1193" s="82">
        <f t="shared" ca="1" si="893"/>
        <v>4.2388671604504879E-62</v>
      </c>
      <c r="AJ1193" s="10">
        <f ca="1">SUMPRODUCT(P1163:P1192,'control variables'!AP$7:AP$36)</f>
        <v>5.9084138129998001E-66</v>
      </c>
      <c r="AK1193" s="10">
        <f ca="1">SUMPRODUCT(Q1163:Q1192,'control variables'!AQ$7:AQ$36)</f>
        <v>1.7049728509504371E-65</v>
      </c>
      <c r="AL1193" s="10">
        <f ca="1">SUMPRODUCT(R1163:R1192,'control variables'!AR$7:AR$36)</f>
        <v>6.1281200944936279E-64</v>
      </c>
      <c r="AM1193" s="10">
        <f ca="1">SUMPRODUCT(S1163:S1192,'control variables'!AS$7:AS$36)</f>
        <v>4.5909327464239945E-64</v>
      </c>
      <c r="AN1193" s="10">
        <f t="shared" ca="1" si="914"/>
        <v>1.0948634264142663E-63</v>
      </c>
      <c r="AO1193" s="82">
        <f ca="1">SUMPRODUCT(P1163:P1192,'control variables'!AX$7:AX$36)</f>
        <v>8.0345411207056503E-66</v>
      </c>
      <c r="AP1193" s="82">
        <f ca="1">SUMPRODUCT(Q1163:Q1192,'control variables'!AY$7:AY$36)</f>
        <v>1.8548023092773846E-65</v>
      </c>
      <c r="AQ1193" s="82">
        <f ca="1">SUMPRODUCT(R1163:R1192,'control variables'!AZ$7:AZ$36)</f>
        <v>1.6666616269666253E-64</v>
      </c>
      <c r="AR1193" s="82">
        <f ca="1">SUMPRODUCT(S1163:S1192,'control variables'!BA$7:BA$36)</f>
        <v>1.2485935853842994E-64</v>
      </c>
      <c r="AS1193" s="82">
        <f t="shared" ca="1" si="915"/>
        <v>3.1810808544857197E-64</v>
      </c>
      <c r="AT1193" s="10">
        <f ca="1">SUMPRODUCT(P1163:P1192,'control variables'!AT$7:AT$36)</f>
        <v>-7.0907960701825628E-66</v>
      </c>
      <c r="AU1193" s="10">
        <f ca="1">SUMPRODUCT(Q1163:Q1192,'control variables'!AU$7:AU$36)</f>
        <v>7.691953810573419E-66</v>
      </c>
      <c r="AV1193" s="10">
        <f ca="1">SUMPRODUCT(R1163:R1192,'control variables'!AV$7:AV$36)</f>
        <v>3.3122169513519806E-63</v>
      </c>
      <c r="AW1193" s="10">
        <f ca="1">SUMPRODUCT(S1163:S1192,'control variables'!AW$7:AW$36)</f>
        <v>2.4813752065475726E-63</v>
      </c>
      <c r="AX1193" s="10">
        <f t="shared" ca="1" si="894"/>
        <v>5.7941933156399449E-63</v>
      </c>
      <c r="AY1193" s="82">
        <f ca="1">SUMPRODUCT(P1163:P1192,'control variables'!BB$7:BB$36)</f>
        <v>2.570033773292707E-65</v>
      </c>
      <c r="AZ1193" s="82">
        <f ca="1">SUMPRODUCT(Q1163:Q1192,'control variables'!BC$7:BC$36)</f>
        <v>6.5535815388277136E-65</v>
      </c>
      <c r="BA1193" s="82">
        <f ca="1">SUMPRODUCT(R1163:R1192,'control variables'!BD$7:BD$36)</f>
        <v>4.5877085212189801E-64</v>
      </c>
      <c r="BB1193" s="82">
        <f ca="1">SUMPRODUCT(S1163:S1192,'control variables'!BE$7:BE$36)</f>
        <v>6.5194613028090019E-65</v>
      </c>
      <c r="BC1193" s="82">
        <f t="shared" ca="1" si="916"/>
        <v>6.1520161827119218E-64</v>
      </c>
      <c r="BD1193" s="10">
        <f ca="1">SUMPRODUCT(P1163:P1192,'control variables'!BF$7:BF$36)</f>
        <v>5.3762867993294171E-66</v>
      </c>
      <c r="BE1193" s="10">
        <f ca="1">SUMPRODUCT(Q1163:Q1192,'control variables'!BG$7:BG$36)</f>
        <v>6.2056743633032229E-66</v>
      </c>
      <c r="BF1193" s="10">
        <f ca="1">SUMPRODUCT(R1163:R1192,'control variables'!BH$7:BH$36)</f>
        <v>1.8587352551509892E-64</v>
      </c>
      <c r="BG1193" s="10">
        <f ca="1">SUMPRODUCT(S1163:S1192,'control variables'!BI$7:BI$36)</f>
        <v>4.1774614816081938E-64</v>
      </c>
      <c r="BH1193" s="10">
        <f t="shared" ca="1" si="917"/>
        <v>6.1520163483855089E-64</v>
      </c>
      <c r="BI1193" s="82">
        <f t="shared" ca="1" si="895"/>
        <v>6.2021676393844503E-63</v>
      </c>
      <c r="BJ1193" s="82">
        <f t="shared" ca="1" si="896"/>
        <v>7.1920469322336631E-63</v>
      </c>
      <c r="BK1193" s="82">
        <f t="shared" ca="1" si="897"/>
        <v>2.4068612144442044E-62</v>
      </c>
      <c r="BL1193" s="82">
        <f t="shared" ca="1" si="898"/>
        <v>1.1335239822355863E-62</v>
      </c>
      <c r="BM1193" s="82">
        <f t="shared" ca="1" si="888"/>
        <v>4.8798066538416018E-62</v>
      </c>
      <c r="BN1193" s="10">
        <f ca="1">BN1192+BI1193-INDIRECT(ADDRESS(MAX($D1193-'key variables'!$B$9*30,34),scenario!BI$4),TRUE)</f>
        <v>9439390.0751690175</v>
      </c>
      <c r="BO1193" s="10">
        <f ca="1">BO1192+BJ1193-INDIRECT(ADDRESS(MAX($D1193-'key variables'!$B$9*30,34),scenario!BJ$4),TRUE)</f>
        <v>10895583.360992203</v>
      </c>
      <c r="BP1193" s="10">
        <f ca="1">BP1192+BK1193-INDIRECT(ADDRESS(MAX($D1193-'key variables'!$B$9*30,34),scenario!BK$4),TRUE)</f>
        <v>32531162.537994072</v>
      </c>
      <c r="BQ1193" s="10">
        <f ca="1">BQ1192+BL1193-INDIRECT(ADDRESS(MAX($D1193-'key variables'!$B$9*30,34),scenario!BL$4),TRUE)</f>
        <v>14415841.516535141</v>
      </c>
      <c r="BR1193" s="10">
        <f t="shared" ca="1" si="918"/>
        <v>67281977.490690395</v>
      </c>
      <c r="BS1193" s="82">
        <f t="shared" ca="1" si="899"/>
        <v>-2.3433848477536824E-9</v>
      </c>
      <c r="BT1193" s="82">
        <f t="shared" ca="1" si="900"/>
        <v>-3.4288309057018498E-10</v>
      </c>
      <c r="BU1193" s="82">
        <f t="shared" ca="1" si="901"/>
        <v>-4.2578247660364599E-9</v>
      </c>
      <c r="BV1193" s="82">
        <f t="shared" ca="1" si="902"/>
        <v>-2.9943922343414556E-9</v>
      </c>
      <c r="BW1193" s="82">
        <f t="shared" ca="1" si="919"/>
        <v>-9.9384849387017825E-9</v>
      </c>
      <c r="BX1193" s="10">
        <f t="shared" ca="1" si="903"/>
        <v>-1.8625994260191893E-12</v>
      </c>
      <c r="BY1193" s="10">
        <f t="shared" ca="1" si="904"/>
        <v>2.8902850229962428E-12</v>
      </c>
      <c r="BZ1193" s="10">
        <f t="shared" ca="1" si="905"/>
        <v>-3.5034723983035463E-11</v>
      </c>
      <c r="CA1193" s="10">
        <f t="shared" ca="1" si="906"/>
        <v>-2.0257049910634696E-11</v>
      </c>
      <c r="CB1193" s="10">
        <v>0</v>
      </c>
      <c r="CC1193" s="82">
        <f t="shared" ca="1" si="907"/>
        <v>3.9725652202851362E-13</v>
      </c>
      <c r="CD1193" s="82">
        <f t="shared" ca="1" si="908"/>
        <v>3.4270724516460853E-13</v>
      </c>
      <c r="CE1193" s="82">
        <f t="shared" ca="1" si="909"/>
        <v>1.8915613015532971E-10</v>
      </c>
      <c r="CF1193" s="82">
        <f t="shared" ca="1" si="910"/>
        <v>3.7028113764059381E-11</v>
      </c>
      <c r="CG1193" s="82">
        <f t="shared" ca="1" si="920"/>
        <v>2.269242076865822E-10</v>
      </c>
      <c r="CH1193" s="13" t="str">
        <f t="shared" ca="1" si="873"/>
        <v/>
      </c>
      <c r="CI1193" s="81">
        <f t="shared" ca="1" si="882"/>
        <v>0.1131775965863165</v>
      </c>
      <c r="CJ1193" s="81">
        <f t="shared" ca="1" si="883"/>
        <v>0.13063724757458739</v>
      </c>
      <c r="CK1193" s="81">
        <f t="shared" ca="1" si="884"/>
        <v>0.39004625943939081</v>
      </c>
      <c r="CL1193" s="81">
        <f t="shared" ca="1" si="885"/>
        <v>0.17284488538116416</v>
      </c>
      <c r="CM1193" s="89">
        <f t="shared" ca="1" si="874"/>
        <v>0.80670598898145884</v>
      </c>
    </row>
    <row r="1194" spans="1:91" x14ac:dyDescent="0.3">
      <c r="A1194">
        <v>1129</v>
      </c>
      <c r="B1194" s="3">
        <f t="shared" si="887"/>
        <v>3.3250000000000002</v>
      </c>
      <c r="C1194" s="3">
        <f t="shared" si="875"/>
        <v>37.633333333333333</v>
      </c>
      <c r="D1194" s="4">
        <f t="shared" ca="1" si="911"/>
        <v>1194</v>
      </c>
      <c r="E1194" s="58">
        <f>(0.5*(COS(B1194*2*PI())+1)*('key variables'!$B$4-'key variables'!$B$6)+'key variables'!$B$6)/'key variables'!$B$4</f>
        <v>1</v>
      </c>
      <c r="F1194" s="10">
        <f t="shared" ca="1" si="876"/>
        <v>11689222.907461114</v>
      </c>
      <c r="G1194" s="10">
        <f t="shared" ca="1" si="877"/>
        <v>13492492.798713122</v>
      </c>
      <c r="H1194" s="10">
        <f t="shared" ca="1" si="878"/>
        <v>40309474.521088287</v>
      </c>
      <c r="I1194" s="10">
        <f t="shared" ca="1" si="879"/>
        <v>17912154.249750931</v>
      </c>
      <c r="J1194" s="10">
        <f t="shared" ca="1" si="912"/>
        <v>83403344.477013454</v>
      </c>
      <c r="K1194" s="82">
        <f t="shared" ca="1" si="889"/>
        <v>2249832.832292099</v>
      </c>
      <c r="L1194" s="82">
        <f t="shared" ca="1" si="890"/>
        <v>2596909.4377209195</v>
      </c>
      <c r="M1194" s="82">
        <f t="shared" ca="1" si="891"/>
        <v>7778311.98309422</v>
      </c>
      <c r="N1194" s="82">
        <f t="shared" ca="1" si="892"/>
        <v>3496312.733215793</v>
      </c>
      <c r="O1194" s="82">
        <f t="shared" ca="1" si="913"/>
        <v>16121366.986323033</v>
      </c>
      <c r="P1194" s="10">
        <f ca="1">IF(IF($A1194&gt;='key variables'!$B$26,K1194*SUMPRODUCT(Z1194:AC1194,'control variables'!$O$3:$R$3)/J1194+F$65*'key variables'!$B$25/scenario!J$65,K1194*SUMPRODUCT(Z1194:AC1194,'control variables'!$O$7:$R$7)/J1194+F$65*'key variables'!$B$25/scenario!J$65)&lt;'key variables'!$B$28,0,IF($A1194&gt;='key variables'!$B$26,K1194*SUMPRODUCT(Z1194:AC1194,'control variables'!$O$3:$R$3)/J1194+F$65*'key variables'!$B$25/scenario!J$65,K1194*SUMPRODUCT(Z1194:AC1194,'control variables'!$O$7:$R$7)/J1194+F$65*'key variables'!$B$25/scenario!J$65))</f>
        <v>7.5535011765278063E-64</v>
      </c>
      <c r="Q1194" s="10">
        <f ca="1">IF(IF($A1194&gt;='key variables'!$B$26,L1194*SUMPRODUCT(Z1194:AC1194,'control variables'!$O$4:$R$4)/J1194+G$65*'key variables'!$B$25/scenario!J$65,L1194*SUMPRODUCT(Z1194:AC1194,'control variables'!$O$7:$R$7)/J1194+G$65*'key variables'!$B$25/scenario!J$65)&lt;'key variables'!$B$28,0,IF($A1194&gt;='key variables'!$B$26,L1194*SUMPRODUCT(Z1194:AC1194,'control variables'!$O$4:$R$4)/J1194+G$65*'key variables'!$B$25/scenario!J$65,L1194*SUMPRODUCT(Z1194:AC1194,'control variables'!$O$7:$R$7)/J1194+G$65*'key variables'!$B$25/scenario!J$65))</f>
        <v>8.7187626616582279E-64</v>
      </c>
      <c r="R1194" s="10">
        <f ca="1">IF(IF($A1194&gt;='key variables'!$B$26,M1194*SUMPRODUCT(Z1194:AC1194,'control variables'!$O$5:$R$5)/J1194+H$65*'key variables'!$B$25/scenario!J$65,M1194*SUMPRODUCT(Z1194:AC1194,'control variables'!$O$7:$R$7)/J1194+H$65*'key variables'!$B$25/scenario!J$65)&lt;'key variables'!$B$28,0,IF($A1194&gt;='key variables'!$B$26,M1194*SUMPRODUCT(Z1194:AC1194,'control variables'!$O$5:$R$5)/J1194+H$65*'key variables'!$B$25/scenario!J$65,M1194*SUMPRODUCT(Z1194:AC1194,'control variables'!$O$7:$R$7)/J1194+H$65*'key variables'!$B$25/scenario!J$65))</f>
        <v>2.6114601881707487E-63</v>
      </c>
      <c r="S1194" s="10">
        <f ca="1">IF(IF($A1194&gt;='key variables'!$B$26,N1194*SUMPRODUCT(Z1194:AC1194,'control variables'!$O$6:$R$6)/J1194+I$65*'key variables'!$B$25/scenario!J$65,N1194*SUMPRODUCT(Z1194:AC1194,'control variables'!$O$7:$R$7)/J1194+I$65*'key variables'!$B$25/scenario!J$65)&lt;'key variables'!$B$28,0,IF($A1194&gt;='key variables'!$B$26,N1194*SUMPRODUCT(Z1194:AC1194,'control variables'!$O$6:$R$6)/J1194+I$65*'key variables'!$B$25/scenario!J$65,N1194*SUMPRODUCT(Z1194:AC1194,'control variables'!$O$7:$R$7)/J1194+I$65*'key variables'!$B$25/scenario!J$65))</f>
        <v>1.1738384276732732E-63</v>
      </c>
      <c r="T1194" s="10">
        <f t="shared" ca="1" si="886"/>
        <v>5.4125249996626251E-63</v>
      </c>
      <c r="U1194" s="82">
        <f ca="1">SUMPRODUCT(P1164:P1193,'control variables'!AD$7:AD$36)</f>
        <v>1.6014819874742451E-63</v>
      </c>
      <c r="V1194" s="82">
        <f ca="1">SUMPRODUCT(Q1164:Q1193,'control variables'!AE$7:AE$36)</f>
        <v>1.8485389793938104E-63</v>
      </c>
      <c r="W1194" s="82">
        <f ca="1">SUMPRODUCT(R1164:R1193,'control variables'!AF$7:AF$36)</f>
        <v>5.5367787131053745E-63</v>
      </c>
      <c r="X1194" s="82">
        <f ca="1">SUMPRODUCT(S1164:S1193,'control variables'!AG$7:AG$36)</f>
        <v>2.4887546241013233E-63</v>
      </c>
      <c r="Y1194" s="82">
        <f t="shared" ca="1" si="880"/>
        <v>1.1475554304074753E-62</v>
      </c>
      <c r="Z1194" s="10">
        <f ca="1">IF($A1194&gt;='key variables'!$B$26,SUMPRODUCT(P1164:P1193,'control variables'!V$7:V$36)*$E1194,SUMPRODUCT(P1164:P1193,'control variables'!Z$7:Z$36)*$E1194)</f>
        <v>3.9077781751878777E-63</v>
      </c>
      <c r="AA1194" s="10">
        <f ca="1">IF($A1194&gt;='key variables'!$B$26,SUMPRODUCT(Q1164:Q1193,'control variables'!W$7:W$36)*$E1194,SUMPRODUCT(Q1164:Q1193,'control variables'!AA$7:AA$36)*$E1194)</f>
        <v>4.5106222462432649E-63</v>
      </c>
      <c r="AB1194" s="10">
        <f ca="1">IF($A1194&gt;='key variables'!$B$26,SUMPRODUCT(R1164:R1193,'control variables'!X$7:X$36)*$E1194,SUMPRODUCT(R1164:R1193,'control variables'!AB$7:AB$36)*$E1194)</f>
        <v>1.3510300574808033E-62</v>
      </c>
      <c r="AC1194" s="10">
        <f ca="1">IF($A1194&gt;='key variables'!$B$26,SUMPRODUCT(S1164:S1193,'control variables'!Y$7:Y$36)*$E1194,SUMPRODUCT(S1164:S1193,'control variables'!AC$7:AC$36)*$E1194)</f>
        <v>6.0728132314491402E-63</v>
      </c>
      <c r="AD1194" s="10">
        <f t="shared" ca="1" si="881"/>
        <v>2.8001514227688315E-62</v>
      </c>
      <c r="AE1194" s="82">
        <f ca="1">SUMPRODUCT(P1164:P1193,'control variables'!AL$7:AL$36)</f>
        <v>5.3206377828904657E-63</v>
      </c>
      <c r="AF1194" s="82">
        <f ca="1">SUMPRODUCT(Q1164:Q1193,'control variables'!AM$7:AM$36)</f>
        <v>6.1253824432187552E-63</v>
      </c>
      <c r="AG1194" s="82">
        <f ca="1">SUMPRODUCT(R1164:R1193,'control variables'!AN$7:AN$36)</f>
        <v>1.7465075166232037E-62</v>
      </c>
      <c r="AH1194" s="82">
        <f ca="1">SUMPRODUCT(S1164:S1193,'control variables'!AO$7:AO$36)</f>
        <v>7.5622043068338433E-63</v>
      </c>
      <c r="AI1194" s="82">
        <f t="shared" ca="1" si="893"/>
        <v>3.6473299699175099E-62</v>
      </c>
      <c r="AJ1194" s="10">
        <f ca="1">SUMPRODUCT(P1164:P1193,'control variables'!AP$7:AP$36)</f>
        <v>5.0838900958949901E-66</v>
      </c>
      <c r="AK1194" s="10">
        <f ca="1">SUMPRODUCT(Q1164:Q1193,'control variables'!AQ$7:AQ$36)</f>
        <v>1.4670425709935062E-65</v>
      </c>
      <c r="AL1194" s="10">
        <f ca="1">SUMPRODUCT(R1164:R1193,'control variables'!AR$7:AR$36)</f>
        <v>5.2729361958879919E-64</v>
      </c>
      <c r="AM1194" s="10">
        <f ca="1">SUMPRODUCT(S1164:S1193,'control variables'!AS$7:AS$36)</f>
        <v>3.9502645310848539E-64</v>
      </c>
      <c r="AN1194" s="10">
        <f t="shared" ca="1" si="914"/>
        <v>9.4207438850311462E-64</v>
      </c>
      <c r="AO1194" s="82">
        <f ca="1">SUMPRODUCT(P1164:P1193,'control variables'!AX$7:AX$36)</f>
        <v>6.9133146934875801E-66</v>
      </c>
      <c r="AP1194" s="82">
        <f ca="1">SUMPRODUCT(Q1164:Q1193,'control variables'!AY$7:AY$36)</f>
        <v>1.595963212534513E-65</v>
      </c>
      <c r="AQ1194" s="82">
        <f ca="1">SUMPRODUCT(R1164:R1193,'control variables'!AZ$7:AZ$36)</f>
        <v>1.4340777079461047E-64</v>
      </c>
      <c r="AR1194" s="82">
        <f ca="1">SUMPRODUCT(S1164:S1193,'control variables'!BA$7:BA$36)</f>
        <v>1.0743513848957064E-64</v>
      </c>
      <c r="AS1194" s="82">
        <f t="shared" ca="1" si="915"/>
        <v>2.7371585610301385E-64</v>
      </c>
      <c r="AT1194" s="10">
        <f ca="1">SUMPRODUCT(P1164:P1193,'control variables'!AT$7:AT$36)</f>
        <v>-6.1012699946467796E-66</v>
      </c>
      <c r="AU1194" s="10">
        <f ca="1">SUMPRODUCT(Q1164:Q1193,'control variables'!AU$7:AU$36)</f>
        <v>6.6185357074374673E-66</v>
      </c>
      <c r="AV1194" s="10">
        <f ca="1">SUMPRODUCT(R1164:R1193,'control variables'!AV$7:AV$36)</f>
        <v>2.8499945141595318E-63</v>
      </c>
      <c r="AW1194" s="10">
        <f ca="1">SUMPRODUCT(S1164:S1193,'control variables'!AW$7:AW$36)</f>
        <v>2.1350973774062255E-63</v>
      </c>
      <c r="AX1194" s="10">
        <f t="shared" ca="1" si="894"/>
        <v>4.9856091572785486E-63</v>
      </c>
      <c r="AY1194" s="82">
        <f ca="1">SUMPRODUCT(P1164:P1193,'control variables'!BB$7:BB$36)</f>
        <v>2.2113835725945394E-65</v>
      </c>
      <c r="AZ1194" s="82">
        <f ca="1">SUMPRODUCT(Q1164:Q1193,'control variables'!BC$7:BC$36)</f>
        <v>5.6390241666181663E-65</v>
      </c>
      <c r="BA1194" s="82">
        <f ca="1">SUMPRODUCT(R1164:R1193,'control variables'!BD$7:BD$36)</f>
        <v>3.9474902490007785E-64</v>
      </c>
      <c r="BB1194" s="82">
        <f ca="1">SUMPRODUCT(S1164:S1193,'control variables'!BE$7:BE$36)</f>
        <v>5.609665435924072E-65</v>
      </c>
      <c r="BC1194" s="82">
        <f t="shared" ca="1" si="916"/>
        <v>5.2934975665144563E-64</v>
      </c>
      <c r="BD1194" s="10">
        <f ca="1">SUMPRODUCT(P1164:P1193,'control variables'!BF$7:BF$36)</f>
        <v>4.6260218185233473E-66</v>
      </c>
      <c r="BE1194" s="10">
        <f ca="1">SUMPRODUCT(Q1164:Q1193,'control variables'!BG$7:BG$36)</f>
        <v>5.3396677065056091E-66</v>
      </c>
      <c r="BF1194" s="10">
        <f ca="1">SUMPRODUCT(R1164:R1193,'control variables'!BH$7:BH$36)</f>
        <v>1.5993473127697599E-64</v>
      </c>
      <c r="BG1194" s="10">
        <f ca="1">SUMPRODUCT(S1164:S1193,'control variables'!BI$7:BI$36)</f>
        <v>3.5944935010481173E-64</v>
      </c>
      <c r="BH1194" s="10">
        <f t="shared" ca="1" si="917"/>
        <v>5.2934977090681667E-64</v>
      </c>
      <c r="BI1194" s="82">
        <f t="shared" ca="1" si="895"/>
        <v>5.3366503486217639E-63</v>
      </c>
      <c r="BJ1194" s="82">
        <f t="shared" ca="1" si="896"/>
        <v>6.188391220592375E-63</v>
      </c>
      <c r="BK1194" s="82">
        <f t="shared" ca="1" si="897"/>
        <v>2.0709818705291647E-62</v>
      </c>
      <c r="BL1194" s="82">
        <f t="shared" ca="1" si="898"/>
        <v>9.7533983385993094E-63</v>
      </c>
      <c r="BM1194" s="82">
        <f t="shared" ca="1" si="888"/>
        <v>4.1988258613105099E-62</v>
      </c>
      <c r="BN1194" s="10">
        <f ca="1">BN1193+BI1194-INDIRECT(ADDRESS(MAX($D1194-'key variables'!$B$9*30,34),scenario!BI$4),TRUE)</f>
        <v>9439390.0751690175</v>
      </c>
      <c r="BO1194" s="10">
        <f ca="1">BO1193+BJ1194-INDIRECT(ADDRESS(MAX($D1194-'key variables'!$B$9*30,34),scenario!BJ$4),TRUE)</f>
        <v>10895583.360992203</v>
      </c>
      <c r="BP1194" s="10">
        <f ca="1">BP1193+BK1194-INDIRECT(ADDRESS(MAX($D1194-'key variables'!$B$9*30,34),scenario!BK$4),TRUE)</f>
        <v>32531162.537994072</v>
      </c>
      <c r="BQ1194" s="10">
        <f ca="1">BQ1193+BL1194-INDIRECT(ADDRESS(MAX($D1194-'key variables'!$B$9*30,34),scenario!BL$4),TRUE)</f>
        <v>14415841.516535141</v>
      </c>
      <c r="BR1194" s="10">
        <f t="shared" ca="1" si="918"/>
        <v>67281977.490690395</v>
      </c>
      <c r="BS1194" s="82">
        <f t="shared" ca="1" si="899"/>
        <v>-2.3433848477536824E-9</v>
      </c>
      <c r="BT1194" s="82">
        <f t="shared" ca="1" si="900"/>
        <v>-3.4288309057018498E-10</v>
      </c>
      <c r="BU1194" s="82">
        <f t="shared" ca="1" si="901"/>
        <v>-4.2578247660364599E-9</v>
      </c>
      <c r="BV1194" s="82">
        <f t="shared" ca="1" si="902"/>
        <v>-2.9943922343414556E-9</v>
      </c>
      <c r="BW1194" s="82">
        <f t="shared" ca="1" si="919"/>
        <v>-9.9384849387017825E-9</v>
      </c>
      <c r="BX1194" s="10">
        <f t="shared" ca="1" si="903"/>
        <v>-1.8625994260191893E-12</v>
      </c>
      <c r="BY1194" s="10">
        <f t="shared" ca="1" si="904"/>
        <v>2.8902850229962428E-12</v>
      </c>
      <c r="BZ1194" s="10">
        <f t="shared" ca="1" si="905"/>
        <v>-3.5034723983035463E-11</v>
      </c>
      <c r="CA1194" s="10">
        <f t="shared" ca="1" si="906"/>
        <v>-2.0257049910634696E-11</v>
      </c>
      <c r="CB1194" s="10">
        <v>0</v>
      </c>
      <c r="CC1194" s="82">
        <f t="shared" ca="1" si="907"/>
        <v>3.9725652202851362E-13</v>
      </c>
      <c r="CD1194" s="82">
        <f t="shared" ca="1" si="908"/>
        <v>3.4270724516460853E-13</v>
      </c>
      <c r="CE1194" s="82">
        <f t="shared" ca="1" si="909"/>
        <v>1.8915613015532971E-10</v>
      </c>
      <c r="CF1194" s="82">
        <f t="shared" ca="1" si="910"/>
        <v>3.7028113764059381E-11</v>
      </c>
      <c r="CG1194" s="82">
        <f t="shared" ca="1" si="920"/>
        <v>2.269242076865822E-10</v>
      </c>
      <c r="CH1194" s="13" t="str">
        <f t="shared" ca="1" si="873"/>
        <v/>
      </c>
      <c r="CI1194" s="81">
        <f t="shared" ca="1" si="882"/>
        <v>0.1131775965863165</v>
      </c>
      <c r="CJ1194" s="81">
        <f t="shared" ca="1" si="883"/>
        <v>0.13063724757458739</v>
      </c>
      <c r="CK1194" s="81">
        <f t="shared" ca="1" si="884"/>
        <v>0.39004625943939081</v>
      </c>
      <c r="CL1194" s="81">
        <f t="shared" ca="1" si="885"/>
        <v>0.17284488538116416</v>
      </c>
      <c r="CM1194" s="89">
        <f t="shared" ca="1" si="874"/>
        <v>0.80670598898145884</v>
      </c>
    </row>
    <row r="1195" spans="1:91" x14ac:dyDescent="0.3">
      <c r="A1195">
        <v>1130</v>
      </c>
      <c r="B1195" s="3">
        <f t="shared" si="887"/>
        <v>3.3277777777777779</v>
      </c>
      <c r="C1195" s="3">
        <f t="shared" si="875"/>
        <v>37.666666666666664</v>
      </c>
      <c r="D1195" s="4">
        <f t="shared" ca="1" si="911"/>
        <v>1195</v>
      </c>
      <c r="E1195" s="58">
        <f>(0.5*(COS(B1195*2*PI())+1)*('key variables'!$B$4-'key variables'!$B$6)+'key variables'!$B$6)/'key variables'!$B$4</f>
        <v>1</v>
      </c>
      <c r="F1195" s="10">
        <f t="shared" ca="1" si="876"/>
        <v>11689222.907461114</v>
      </c>
      <c r="G1195" s="10">
        <f t="shared" ca="1" si="877"/>
        <v>13492492.798713122</v>
      </c>
      <c r="H1195" s="10">
        <f t="shared" ca="1" si="878"/>
        <v>40309474.521088287</v>
      </c>
      <c r="I1195" s="10">
        <f t="shared" ca="1" si="879"/>
        <v>17912154.249750931</v>
      </c>
      <c r="J1195" s="10">
        <f t="shared" ca="1" si="912"/>
        <v>83403344.477013454</v>
      </c>
      <c r="K1195" s="82">
        <f t="shared" ca="1" si="889"/>
        <v>2249832.832292099</v>
      </c>
      <c r="L1195" s="82">
        <f t="shared" ca="1" si="890"/>
        <v>2596909.4377209195</v>
      </c>
      <c r="M1195" s="82">
        <f t="shared" ca="1" si="891"/>
        <v>7778311.98309422</v>
      </c>
      <c r="N1195" s="82">
        <f t="shared" ca="1" si="892"/>
        <v>3496312.733215793</v>
      </c>
      <c r="O1195" s="82">
        <f t="shared" ca="1" si="913"/>
        <v>16121366.986323033</v>
      </c>
      <c r="P1195" s="10">
        <f ca="1">IF(IF($A1195&gt;='key variables'!$B$26,K1195*SUMPRODUCT(Z1195:AC1195,'control variables'!$O$3:$R$3)/J1195+F$65*'key variables'!$B$25/scenario!J$65,K1195*SUMPRODUCT(Z1195:AC1195,'control variables'!$O$7:$R$7)/J1195+F$65*'key variables'!$B$25/scenario!J$65)&lt;'key variables'!$B$28,0,IF($A1195&gt;='key variables'!$B$26,K1195*SUMPRODUCT(Z1195:AC1195,'control variables'!$O$3:$R$3)/J1195+F$65*'key variables'!$B$25/scenario!J$65,K1195*SUMPRODUCT(Z1195:AC1195,'control variables'!$O$7:$R$7)/J1195+F$65*'key variables'!$B$25/scenario!J$65))</f>
        <v>6.4994042455506288E-64</v>
      </c>
      <c r="Q1195" s="10">
        <f ca="1">IF(IF($A1195&gt;='key variables'!$B$26,L1195*SUMPRODUCT(Z1195:AC1195,'control variables'!$O$4:$R$4)/J1195+G$65*'key variables'!$B$25/scenario!J$65,L1195*SUMPRODUCT(Z1195:AC1195,'control variables'!$O$7:$R$7)/J1195+G$65*'key variables'!$B$25/scenario!J$65)&lt;'key variables'!$B$28,0,IF($A1195&gt;='key variables'!$B$26,L1195*SUMPRODUCT(Z1195:AC1195,'control variables'!$O$4:$R$4)/J1195+G$65*'key variables'!$B$25/scenario!J$65,L1195*SUMPRODUCT(Z1195:AC1195,'control variables'!$O$7:$R$7)/J1195+G$65*'key variables'!$B$25/scenario!J$65))</f>
        <v>7.5020525892309935E-64</v>
      </c>
      <c r="R1195" s="10">
        <f ca="1">IF(IF($A1195&gt;='key variables'!$B$26,M1195*SUMPRODUCT(Z1195:AC1195,'control variables'!$O$5:$R$5)/J1195+H$65*'key variables'!$B$25/scenario!J$65,M1195*SUMPRODUCT(Z1195:AC1195,'control variables'!$O$7:$R$7)/J1195+H$65*'key variables'!$B$25/scenario!J$65)&lt;'key variables'!$B$28,0,IF($A1195&gt;='key variables'!$B$26,M1195*SUMPRODUCT(Z1195:AC1195,'control variables'!$O$5:$R$5)/J1195+H$65*'key variables'!$B$25/scenario!J$65,M1195*SUMPRODUCT(Z1195:AC1195,'control variables'!$O$7:$R$7)/J1195+H$65*'key variables'!$B$25/scenario!J$65))</f>
        <v>2.2470288992376281E-63</v>
      </c>
      <c r="S1195" s="10">
        <f ca="1">IF(IF($A1195&gt;='key variables'!$B$26,N1195*SUMPRODUCT(Z1195:AC1195,'control variables'!$O$6:$R$6)/J1195+I$65*'key variables'!$B$25/scenario!J$65,N1195*SUMPRODUCT(Z1195:AC1195,'control variables'!$O$7:$R$7)/J1195+I$65*'key variables'!$B$25/scenario!J$65)&lt;'key variables'!$B$28,0,IF($A1195&gt;='key variables'!$B$26,N1195*SUMPRODUCT(Z1195:AC1195,'control variables'!$O$6:$R$6)/J1195+I$65*'key variables'!$B$25/scenario!J$65,N1195*SUMPRODUCT(Z1195:AC1195,'control variables'!$O$7:$R$7)/J1195+I$65*'key variables'!$B$25/scenario!J$65))</f>
        <v>1.0100283672580507E-63</v>
      </c>
      <c r="T1195" s="10">
        <f t="shared" ca="1" si="886"/>
        <v>4.6572029499738412E-63</v>
      </c>
      <c r="U1195" s="82">
        <f ca="1">SUMPRODUCT(P1165:P1194,'control variables'!AD$7:AD$36)</f>
        <v>1.3779939375540848E-63</v>
      </c>
      <c r="V1195" s="82">
        <f ca="1">SUMPRODUCT(Q1165:Q1194,'control variables'!AE$7:AE$36)</f>
        <v>1.5905739351801803E-63</v>
      </c>
      <c r="W1195" s="82">
        <f ca="1">SUMPRODUCT(R1165:R1194,'control variables'!AF$7:AF$36)</f>
        <v>4.7641169616092314E-63</v>
      </c>
      <c r="X1195" s="82">
        <f ca="1">SUMPRODUCT(S1165:S1194,'control variables'!AG$7:AG$36)</f>
        <v>2.1414469915331919E-63</v>
      </c>
      <c r="Y1195" s="82">
        <f t="shared" ca="1" si="880"/>
        <v>9.8741318258766892E-63</v>
      </c>
      <c r="Z1195" s="10">
        <f ca="1">IF($A1195&gt;='key variables'!$B$26,SUMPRODUCT(P1165:P1194,'control variables'!V$7:V$36)*$E1195,SUMPRODUCT(P1165:P1194,'control variables'!Z$7:Z$36)*$E1195)</f>
        <v>3.362444708608788E-63</v>
      </c>
      <c r="AA1195" s="10">
        <f ca="1">IF($A1195&gt;='key variables'!$B$26,SUMPRODUCT(Q1165:Q1194,'control variables'!W$7:W$36)*$E1195,SUMPRODUCT(Q1165:Q1194,'control variables'!AA$7:AA$36)*$E1195)</f>
        <v>3.8811614233155814E-63</v>
      </c>
      <c r="AB1195" s="10">
        <f ca="1">IF($A1195&gt;='key variables'!$B$26,SUMPRODUCT(R1165:R1194,'control variables'!X$7:X$36)*$E1195,SUMPRODUCT(R1165:R1194,'control variables'!AB$7:AB$36)*$E1195)</f>
        <v>1.1624927680879295E-62</v>
      </c>
      <c r="AC1195" s="10">
        <f ca="1">IF($A1195&gt;='key variables'!$B$26,SUMPRODUCT(S1165:S1194,'control variables'!Y$7:Y$36)*$E1195,SUMPRODUCT(S1165:S1194,'control variables'!AC$7:AC$36)*$E1195)</f>
        <v>5.2253474483550668E-63</v>
      </c>
      <c r="AD1195" s="10">
        <f t="shared" ca="1" si="881"/>
        <v>2.4093881261158733E-62</v>
      </c>
      <c r="AE1195" s="82">
        <f ca="1">SUMPRODUCT(P1165:P1194,'control variables'!AL$7:AL$36)</f>
        <v>4.5781386653667742E-63</v>
      </c>
      <c r="AF1195" s="82">
        <f ca="1">SUMPRODUCT(Q1165:Q1194,'control variables'!AM$7:AM$36)</f>
        <v>5.2705805859657951E-63</v>
      </c>
      <c r="AG1195" s="82">
        <f ca="1">SUMPRODUCT(R1165:R1194,'control variables'!AN$7:AN$36)</f>
        <v>1.5027810419491954E-62</v>
      </c>
      <c r="AH1195" s="82">
        <f ca="1">SUMPRODUCT(S1165:S1194,'control variables'!AO$7:AO$36)</f>
        <v>6.5068928472915533E-63</v>
      </c>
      <c r="AI1195" s="82">
        <f t="shared" ca="1" si="893"/>
        <v>3.1383422518116074E-62</v>
      </c>
      <c r="AJ1195" s="10">
        <f ca="1">SUMPRODUCT(P1165:P1194,'control variables'!AP$7:AP$36)</f>
        <v>4.3744293011895098E-66</v>
      </c>
      <c r="AK1195" s="10">
        <f ca="1">SUMPRODUCT(Q1165:Q1194,'control variables'!AQ$7:AQ$36)</f>
        <v>1.2623156456171632E-65</v>
      </c>
      <c r="AL1195" s="10">
        <f ca="1">SUMPRODUCT(R1165:R1194,'control variables'!AR$7:AR$36)</f>
        <v>4.5370938717223646E-64</v>
      </c>
      <c r="AM1195" s="10">
        <f ca="1">SUMPRODUCT(S1165:S1194,'control variables'!AS$7:AS$36)</f>
        <v>3.3990020606818713E-64</v>
      </c>
      <c r="AN1195" s="10">
        <f t="shared" ca="1" si="914"/>
        <v>8.1060717899778467E-64</v>
      </c>
      <c r="AO1195" s="82">
        <f ca="1">SUMPRODUCT(P1165:P1194,'control variables'!AX$7:AX$36)</f>
        <v>5.9485562813316797E-66</v>
      </c>
      <c r="AP1195" s="82">
        <f ca="1">SUMPRODUCT(Q1165:Q1194,'control variables'!AY$7:AY$36)</f>
        <v>1.3732453119253507E-65</v>
      </c>
      <c r="AQ1195" s="82">
        <f ca="1">SUMPRODUCT(R1165:R1194,'control variables'!AZ$7:AZ$36)</f>
        <v>1.2339510547026809E-64</v>
      </c>
      <c r="AR1195" s="82">
        <f ca="1">SUMPRODUCT(S1165:S1194,'control variables'!BA$7:BA$36)</f>
        <v>9.2442481824225143E-65</v>
      </c>
      <c r="AS1195" s="82">
        <f t="shared" ca="1" si="915"/>
        <v>2.3551859669507842E-64</v>
      </c>
      <c r="AT1195" s="10">
        <f ca="1">SUMPRODUCT(P1165:P1194,'control variables'!AT$7:AT$36)</f>
        <v>-5.249833048240336E-66</v>
      </c>
      <c r="AU1195" s="10">
        <f ca="1">SUMPRODUCT(Q1165:Q1194,'control variables'!AU$7:AU$36)</f>
        <v>5.6949139307636078E-66</v>
      </c>
      <c r="AV1195" s="10">
        <f ca="1">SUMPRODUCT(R1165:R1194,'control variables'!AV$7:AV$36)</f>
        <v>2.4522755755549158E-63</v>
      </c>
      <c r="AW1195" s="10">
        <f ca="1">SUMPRODUCT(S1165:S1194,'control variables'!AW$7:AW$36)</f>
        <v>1.837142887128926E-63</v>
      </c>
      <c r="AX1195" s="10">
        <f t="shared" ca="1" si="894"/>
        <v>4.2898635435663649E-63</v>
      </c>
      <c r="AY1195" s="82">
        <f ca="1">SUMPRODUCT(P1165:P1194,'control variables'!BB$7:BB$36)</f>
        <v>1.9027832847798262E-65</v>
      </c>
      <c r="AZ1195" s="82">
        <f ca="1">SUMPRODUCT(Q1165:Q1194,'control variables'!BC$7:BC$36)</f>
        <v>4.8520939830088309E-65</v>
      </c>
      <c r="BA1195" s="82">
        <f ca="1">SUMPRODUCT(R1165:R1194,'control variables'!BD$7:BD$36)</f>
        <v>3.3966149318082279E-64</v>
      </c>
      <c r="BB1195" s="82">
        <f ca="1">SUMPRODUCT(S1165:S1194,'control variables'!BE$7:BE$36)</f>
        <v>4.8268322858888091E-65</v>
      </c>
      <c r="BC1195" s="82">
        <f t="shared" ca="1" si="916"/>
        <v>4.5547858871759743E-64</v>
      </c>
      <c r="BD1195" s="10">
        <f ca="1">SUMPRODUCT(P1165:P1194,'control variables'!BF$7:BF$36)</f>
        <v>3.9804568960352487E-66</v>
      </c>
      <c r="BE1195" s="10">
        <f ca="1">SUMPRODUCT(Q1165:Q1194,'control variables'!BG$7:BG$36)</f>
        <v>4.5945129484238958E-66</v>
      </c>
      <c r="BF1195" s="10">
        <f ca="1">SUMPRODUCT(R1165:R1194,'control variables'!BH$7:BH$36)</f>
        <v>1.376157158355544E-64</v>
      </c>
      <c r="BG1195" s="10">
        <f ca="1">SUMPRODUCT(S1165:S1194,'control variables'!BI$7:BI$36)</f>
        <v>3.0928791530360682E-64</v>
      </c>
      <c r="BH1195" s="10">
        <f t="shared" ca="1" si="917"/>
        <v>4.5547860098362036E-64</v>
      </c>
      <c r="BI1195" s="82">
        <f t="shared" ca="1" si="895"/>
        <v>4.591916665166332E-63</v>
      </c>
      <c r="BJ1195" s="82">
        <f t="shared" ca="1" si="896"/>
        <v>5.3247964397266472E-63</v>
      </c>
      <c r="BK1195" s="82">
        <f t="shared" ca="1" si="897"/>
        <v>1.7819747488227694E-62</v>
      </c>
      <c r="BL1195" s="82">
        <f t="shared" ca="1" si="898"/>
        <v>8.3923040572793672E-63</v>
      </c>
      <c r="BM1195" s="82">
        <f t="shared" ca="1" si="888"/>
        <v>3.6128764650400038E-62</v>
      </c>
      <c r="BN1195" s="10">
        <f ca="1">BN1194+BI1195-INDIRECT(ADDRESS(MAX($D1195-'key variables'!$B$9*30,34),scenario!BI$4),TRUE)</f>
        <v>9439390.0751690175</v>
      </c>
      <c r="BO1195" s="10">
        <f ca="1">BO1194+BJ1195-INDIRECT(ADDRESS(MAX($D1195-'key variables'!$B$9*30,34),scenario!BJ$4),TRUE)</f>
        <v>10895583.360992203</v>
      </c>
      <c r="BP1195" s="10">
        <f ca="1">BP1194+BK1195-INDIRECT(ADDRESS(MAX($D1195-'key variables'!$B$9*30,34),scenario!BK$4),TRUE)</f>
        <v>32531162.537994072</v>
      </c>
      <c r="BQ1195" s="10">
        <f ca="1">BQ1194+BL1195-INDIRECT(ADDRESS(MAX($D1195-'key variables'!$B$9*30,34),scenario!BL$4),TRUE)</f>
        <v>14415841.516535141</v>
      </c>
      <c r="BR1195" s="10">
        <f t="shared" ca="1" si="918"/>
        <v>67281977.490690395</v>
      </c>
      <c r="BS1195" s="82">
        <f t="shared" ca="1" si="899"/>
        <v>-2.3433848477536824E-9</v>
      </c>
      <c r="BT1195" s="82">
        <f t="shared" ca="1" si="900"/>
        <v>-3.4288309057018498E-10</v>
      </c>
      <c r="BU1195" s="82">
        <f t="shared" ca="1" si="901"/>
        <v>-4.2578247660364599E-9</v>
      </c>
      <c r="BV1195" s="82">
        <f t="shared" ca="1" si="902"/>
        <v>-2.9943922343414556E-9</v>
      </c>
      <c r="BW1195" s="82">
        <f t="shared" ca="1" si="919"/>
        <v>-9.9384849387017825E-9</v>
      </c>
      <c r="BX1195" s="10">
        <f t="shared" ca="1" si="903"/>
        <v>-1.8625994260191893E-12</v>
      </c>
      <c r="BY1195" s="10">
        <f t="shared" ca="1" si="904"/>
        <v>2.8902850229962428E-12</v>
      </c>
      <c r="BZ1195" s="10">
        <f t="shared" ca="1" si="905"/>
        <v>-3.5034723983035463E-11</v>
      </c>
      <c r="CA1195" s="10">
        <f t="shared" ca="1" si="906"/>
        <v>-2.0257049910634696E-11</v>
      </c>
      <c r="CB1195" s="10">
        <v>0</v>
      </c>
      <c r="CC1195" s="82">
        <f t="shared" ca="1" si="907"/>
        <v>3.9725652202851362E-13</v>
      </c>
      <c r="CD1195" s="82">
        <f t="shared" ca="1" si="908"/>
        <v>3.4270724516460853E-13</v>
      </c>
      <c r="CE1195" s="82">
        <f t="shared" ca="1" si="909"/>
        <v>1.8915613015532971E-10</v>
      </c>
      <c r="CF1195" s="82">
        <f t="shared" ca="1" si="910"/>
        <v>3.7028113764059381E-11</v>
      </c>
      <c r="CG1195" s="82">
        <f t="shared" ca="1" si="920"/>
        <v>2.269242076865822E-10</v>
      </c>
      <c r="CH1195" s="13" t="str">
        <f t="shared" ca="1" si="873"/>
        <v/>
      </c>
      <c r="CI1195" s="81">
        <f t="shared" ca="1" si="882"/>
        <v>0.1131775965863165</v>
      </c>
      <c r="CJ1195" s="81">
        <f t="shared" ca="1" si="883"/>
        <v>0.13063724757458739</v>
      </c>
      <c r="CK1195" s="81">
        <f t="shared" ca="1" si="884"/>
        <v>0.39004625943939081</v>
      </c>
      <c r="CL1195" s="81">
        <f t="shared" ca="1" si="885"/>
        <v>0.17284488538116416</v>
      </c>
      <c r="CM1195" s="89">
        <f t="shared" ca="1" si="874"/>
        <v>0.80670598898145884</v>
      </c>
    </row>
    <row r="1196" spans="1:91" x14ac:dyDescent="0.3">
      <c r="A1196">
        <v>1131</v>
      </c>
      <c r="B1196" s="3">
        <f t="shared" si="887"/>
        <v>3.3305555555555557</v>
      </c>
      <c r="C1196" s="3">
        <f t="shared" si="875"/>
        <v>37.700000000000003</v>
      </c>
      <c r="D1196" s="4">
        <f t="shared" ca="1" si="911"/>
        <v>1196</v>
      </c>
      <c r="E1196" s="58">
        <f>(0.5*(COS(B1196*2*PI())+1)*('key variables'!$B$4-'key variables'!$B$6)+'key variables'!$B$6)/'key variables'!$B$4</f>
        <v>1</v>
      </c>
      <c r="F1196" s="10">
        <f t="shared" ca="1" si="876"/>
        <v>11689222.907461114</v>
      </c>
      <c r="G1196" s="10">
        <f t="shared" ca="1" si="877"/>
        <v>13492492.798713122</v>
      </c>
      <c r="H1196" s="10">
        <f t="shared" ca="1" si="878"/>
        <v>40309474.521088287</v>
      </c>
      <c r="I1196" s="10">
        <f t="shared" ca="1" si="879"/>
        <v>17912154.249750931</v>
      </c>
      <c r="J1196" s="10">
        <f t="shared" ca="1" si="912"/>
        <v>83403344.477013454</v>
      </c>
      <c r="K1196" s="82">
        <f t="shared" ca="1" si="889"/>
        <v>2249832.832292099</v>
      </c>
      <c r="L1196" s="82">
        <f t="shared" ca="1" si="890"/>
        <v>2596909.4377209195</v>
      </c>
      <c r="M1196" s="82">
        <f t="shared" ca="1" si="891"/>
        <v>7778311.98309422</v>
      </c>
      <c r="N1196" s="82">
        <f t="shared" ca="1" si="892"/>
        <v>3496312.733215793</v>
      </c>
      <c r="O1196" s="82">
        <f t="shared" ca="1" si="913"/>
        <v>16121366.986323033</v>
      </c>
      <c r="P1196" s="10">
        <f ca="1">IF(IF($A1196&gt;='key variables'!$B$26,K1196*SUMPRODUCT(Z1196:AC1196,'control variables'!$O$3:$R$3)/J1196+F$65*'key variables'!$B$25/scenario!J$65,K1196*SUMPRODUCT(Z1196:AC1196,'control variables'!$O$7:$R$7)/J1196+F$65*'key variables'!$B$25/scenario!J$65)&lt;'key variables'!$B$28,0,IF($A1196&gt;='key variables'!$B$26,K1196*SUMPRODUCT(Z1196:AC1196,'control variables'!$O$3:$R$3)/J1196+F$65*'key variables'!$B$25/scenario!J$65,K1196*SUMPRODUCT(Z1196:AC1196,'control variables'!$O$7:$R$7)/J1196+F$65*'key variables'!$B$25/scenario!J$65))</f>
        <v>5.5924073565180064E-64</v>
      </c>
      <c r="Q1196" s="10">
        <f ca="1">IF(IF($A1196&gt;='key variables'!$B$26,L1196*SUMPRODUCT(Z1196:AC1196,'control variables'!$O$4:$R$4)/J1196+G$65*'key variables'!$B$25/scenario!J$65,L1196*SUMPRODUCT(Z1196:AC1196,'control variables'!$O$7:$R$7)/J1196+G$65*'key variables'!$B$25/scenario!J$65)&lt;'key variables'!$B$28,0,IF($A1196&gt;='key variables'!$B$26,L1196*SUMPRODUCT(Z1196:AC1196,'control variables'!$O$4:$R$4)/J1196+G$65*'key variables'!$B$25/scenario!J$65,L1196*SUMPRODUCT(Z1196:AC1196,'control variables'!$O$7:$R$7)/J1196+G$65*'key variables'!$B$25/scenario!J$65))</f>
        <v>6.4551353484008412E-64</v>
      </c>
      <c r="R1196" s="10">
        <f ca="1">IF(IF($A1196&gt;='key variables'!$B$26,M1196*SUMPRODUCT(Z1196:AC1196,'control variables'!$O$5:$R$5)/J1196+H$65*'key variables'!$B$25/scenario!J$65,M1196*SUMPRODUCT(Z1196:AC1196,'control variables'!$O$7:$R$7)/J1196+H$65*'key variables'!$B$25/scenario!J$65)&lt;'key variables'!$B$28,0,IF($A1196&gt;='key variables'!$B$26,M1196*SUMPRODUCT(Z1196:AC1196,'control variables'!$O$5:$R$5)/J1196+H$65*'key variables'!$B$25/scenario!J$65,M1196*SUMPRODUCT(Z1196:AC1196,'control variables'!$O$7:$R$7)/J1196+H$65*'key variables'!$B$25/scenario!J$65))</f>
        <v>1.9334542785221778E-63</v>
      </c>
      <c r="S1196" s="10">
        <f ca="1">IF(IF($A1196&gt;='key variables'!$B$26,N1196*SUMPRODUCT(Z1196:AC1196,'control variables'!$O$6:$R$6)/J1196+I$65*'key variables'!$B$25/scenario!J$65,N1196*SUMPRODUCT(Z1196:AC1196,'control variables'!$O$7:$R$7)/J1196+I$65*'key variables'!$B$25/scenario!J$65)&lt;'key variables'!$B$28,0,IF($A1196&gt;='key variables'!$B$26,N1196*SUMPRODUCT(Z1196:AC1196,'control variables'!$O$6:$R$6)/J1196+I$65*'key variables'!$B$25/scenario!J$65,N1196*SUMPRODUCT(Z1196:AC1196,'control variables'!$O$7:$R$7)/J1196+I$65*'key variables'!$B$25/scenario!J$65))</f>
        <v>8.6907812746262801E-64</v>
      </c>
      <c r="T1196" s="10">
        <f t="shared" ca="1" si="886"/>
        <v>4.00728667647669E-63</v>
      </c>
      <c r="U1196" s="82">
        <f ca="1">SUMPRODUCT(P1166:P1195,'control variables'!AD$7:AD$36)</f>
        <v>1.1856938178434236E-63</v>
      </c>
      <c r="V1196" s="82">
        <f ca="1">SUMPRODUCT(Q1166:Q1195,'control variables'!AE$7:AE$36)</f>
        <v>1.3686081123938217E-63</v>
      </c>
      <c r="W1196" s="82">
        <f ca="1">SUMPRODUCT(R1166:R1195,'control variables'!AF$7:AF$36)</f>
        <v>4.0992807551022708E-63</v>
      </c>
      <c r="X1196" s="82">
        <f ca="1">SUMPRODUCT(S1166:S1195,'control variables'!AG$7:AG$36)</f>
        <v>1.8426064076937542E-63</v>
      </c>
      <c r="Y1196" s="82">
        <f t="shared" ca="1" si="880"/>
        <v>8.4961890930332704E-63</v>
      </c>
      <c r="Z1196" s="10">
        <f ca="1">IF($A1196&gt;='key variables'!$B$26,SUMPRODUCT(P1166:P1195,'control variables'!V$7:V$36)*$E1196,SUMPRODUCT(P1166:P1195,'control variables'!Z$7:Z$36)*$E1196)</f>
        <v>2.8932129490455698E-63</v>
      </c>
      <c r="AA1196" s="10">
        <f ca="1">IF($A1196&gt;='key variables'!$B$26,SUMPRODUCT(Q1166:Q1195,'control variables'!W$7:W$36)*$E1196,SUMPRODUCT(Q1166:Q1195,'control variables'!AA$7:AA$36)*$E1196)</f>
        <v>3.3395423450453669E-63</v>
      </c>
      <c r="AB1196" s="10">
        <f ca="1">IF($A1196&gt;='key variables'!$B$26,SUMPRODUCT(R1166:R1195,'control variables'!X$7:X$36)*$E1196,SUMPRODUCT(R1166:R1195,'control variables'!AB$7:AB$36)*$E1196)</f>
        <v>1.0002660032424469E-62</v>
      </c>
      <c r="AC1196" s="10">
        <f ca="1">IF($A1196&gt;='key variables'!$B$26,SUMPRODUCT(S1166:S1195,'control variables'!Y$7:Y$36)*$E1196,SUMPRODUCT(S1166:S1195,'control variables'!AC$7:AC$36)*$E1196)</f>
        <v>4.4961461707122616E-63</v>
      </c>
      <c r="AD1196" s="10">
        <f t="shared" ca="1" si="881"/>
        <v>2.0731561497227666E-62</v>
      </c>
      <c r="AE1196" s="82">
        <f ca="1">SUMPRODUCT(P1166:P1195,'control variables'!AL$7:AL$36)</f>
        <v>3.9392558739339668E-63</v>
      </c>
      <c r="AF1196" s="82">
        <f ca="1">SUMPRODUCT(Q1166:Q1195,'control variables'!AM$7:AM$36)</f>
        <v>4.535066988986614E-63</v>
      </c>
      <c r="AG1196" s="82">
        <f ca="1">SUMPRODUCT(R1166:R1195,'control variables'!AN$7:AN$36)</f>
        <v>1.2930667853112552E-62</v>
      </c>
      <c r="AH1196" s="82">
        <f ca="1">SUMPRODUCT(S1166:S1195,'control variables'!AO$7:AO$36)</f>
        <v>5.5988509180943862E-63</v>
      </c>
      <c r="AI1196" s="82">
        <f t="shared" ca="1" si="893"/>
        <v>2.7003841634127518E-62</v>
      </c>
      <c r="AJ1196" s="10">
        <f ca="1">SUMPRODUCT(P1166:P1195,'control variables'!AP$7:AP$36)</f>
        <v>3.7639743090741689E-66</v>
      </c>
      <c r="AK1196" s="10">
        <f ca="1">SUMPRODUCT(Q1166:Q1195,'control variables'!AQ$7:AQ$36)</f>
        <v>1.0861585210105873E-65</v>
      </c>
      <c r="AL1196" s="10">
        <f ca="1">SUMPRODUCT(R1166:R1195,'control variables'!AR$7:AR$36)</f>
        <v>3.9039389129862165E-64</v>
      </c>
      <c r="AM1196" s="10">
        <f ca="1">SUMPRODUCT(S1166:S1195,'control variables'!AS$7:AS$36)</f>
        <v>2.924668694363811E-64</v>
      </c>
      <c r="AN1196" s="10">
        <f t="shared" ca="1" si="914"/>
        <v>6.9748632025418283E-64</v>
      </c>
      <c r="AO1196" s="82">
        <f ca="1">SUMPRODUCT(P1166:P1195,'control variables'!AX$7:AX$36)</f>
        <v>5.1184306517254214E-66</v>
      </c>
      <c r="AP1196" s="82">
        <f ca="1">SUMPRODUCT(Q1166:Q1195,'control variables'!AY$7:AY$36)</f>
        <v>1.1816078665937124E-65</v>
      </c>
      <c r="AQ1196" s="82">
        <f ca="1">SUMPRODUCT(R1166:R1195,'control variables'!AZ$7:AZ$36)</f>
        <v>1.0617522306950756E-64</v>
      </c>
      <c r="AR1196" s="82">
        <f ca="1">SUMPRODUCT(S1166:S1195,'control variables'!BA$7:BA$36)</f>
        <v>7.9542061991680377E-65</v>
      </c>
      <c r="AS1196" s="82">
        <f t="shared" ca="1" si="915"/>
        <v>2.026517943788505E-64</v>
      </c>
      <c r="AT1196" s="10">
        <f ca="1">SUMPRODUCT(P1166:P1195,'control variables'!AT$7:AT$36)</f>
        <v>-4.5172147861966535E-66</v>
      </c>
      <c r="AU1196" s="10">
        <f ca="1">SUMPRODUCT(Q1166:Q1195,'control variables'!AU$7:AU$36)</f>
        <v>4.9001842873432624E-66</v>
      </c>
      <c r="AV1196" s="10">
        <f ca="1">SUMPRODUCT(R1166:R1195,'control variables'!AV$7:AV$36)</f>
        <v>2.1100586224239211E-63</v>
      </c>
      <c r="AW1196" s="10">
        <f ca="1">SUMPRODUCT(S1166:S1195,'control variables'!AW$7:AW$36)</f>
        <v>1.5807681764044702E-63</v>
      </c>
      <c r="AX1196" s="10">
        <f t="shared" ca="1" si="894"/>
        <v>3.6912097683295382E-63</v>
      </c>
      <c r="AY1196" s="82">
        <f ca="1">SUMPRODUCT(P1166:P1195,'control variables'!BB$7:BB$36)</f>
        <v>1.6372484057976433E-65</v>
      </c>
      <c r="AZ1196" s="82">
        <f ca="1">SUMPRODUCT(Q1166:Q1195,'control variables'!BC$7:BC$36)</f>
        <v>4.174980515125119E-65</v>
      </c>
      <c r="BA1196" s="82">
        <f ca="1">SUMPRODUCT(R1166:R1195,'control variables'!BD$7:BD$36)</f>
        <v>2.9226146911706627E-64</v>
      </c>
      <c r="BB1196" s="82">
        <f ca="1">SUMPRODUCT(S1166:S1195,'control variables'!BE$7:BE$36)</f>
        <v>4.1532441073753077E-65</v>
      </c>
      <c r="BC1196" s="82">
        <f t="shared" ca="1" si="916"/>
        <v>3.9191619940004697E-64</v>
      </c>
      <c r="BD1196" s="10">
        <f ca="1">SUMPRODUCT(P1166:P1195,'control variables'!BF$7:BF$36)</f>
        <v>3.4249810577530049E-66</v>
      </c>
      <c r="BE1196" s="10">
        <f ca="1">SUMPRODUCT(Q1166:Q1195,'control variables'!BG$7:BG$36)</f>
        <v>3.953345113126782E-66</v>
      </c>
      <c r="BF1196" s="10">
        <f ca="1">SUMPRODUCT(R1166:R1195,'control variables'!BH$7:BH$36)</f>
        <v>1.1841133626025833E-64</v>
      </c>
      <c r="BG1196" s="10">
        <f ca="1">SUMPRODUCT(S1166:S1195,'control variables'!BI$7:BI$36)</f>
        <v>2.6612654752319884E-64</v>
      </c>
      <c r="BH1196" s="10">
        <f t="shared" ca="1" si="917"/>
        <v>3.9191620995433697E-64</v>
      </c>
      <c r="BI1196" s="82">
        <f t="shared" ca="1" si="895"/>
        <v>3.9511111432057463E-63</v>
      </c>
      <c r="BJ1196" s="82">
        <f t="shared" ca="1" si="896"/>
        <v>4.5817169784252088E-63</v>
      </c>
      <c r="BK1196" s="82">
        <f t="shared" ca="1" si="897"/>
        <v>1.5332987944653541E-62</v>
      </c>
      <c r="BL1196" s="82">
        <f t="shared" ca="1" si="898"/>
        <v>7.2211515355726097E-63</v>
      </c>
      <c r="BM1196" s="82">
        <f t="shared" ca="1" si="888"/>
        <v>3.1086967601857106E-62</v>
      </c>
      <c r="BN1196" s="10">
        <f ca="1">BN1195+BI1196-INDIRECT(ADDRESS(MAX($D1196-'key variables'!$B$9*30,34),scenario!BI$4),TRUE)</f>
        <v>9439390.0751690175</v>
      </c>
      <c r="BO1196" s="10">
        <f ca="1">BO1195+BJ1196-INDIRECT(ADDRESS(MAX($D1196-'key variables'!$B$9*30,34),scenario!BJ$4),TRUE)</f>
        <v>10895583.360992203</v>
      </c>
      <c r="BP1196" s="10">
        <f ca="1">BP1195+BK1196-INDIRECT(ADDRESS(MAX($D1196-'key variables'!$B$9*30,34),scenario!BK$4),TRUE)</f>
        <v>32531162.537994072</v>
      </c>
      <c r="BQ1196" s="10">
        <f ca="1">BQ1195+BL1196-INDIRECT(ADDRESS(MAX($D1196-'key variables'!$B$9*30,34),scenario!BL$4),TRUE)</f>
        <v>14415841.516535141</v>
      </c>
      <c r="BR1196" s="10">
        <f t="shared" ca="1" si="918"/>
        <v>67281977.490690395</v>
      </c>
      <c r="BS1196" s="82">
        <f t="shared" ca="1" si="899"/>
        <v>-2.3433848477536824E-9</v>
      </c>
      <c r="BT1196" s="82">
        <f t="shared" ca="1" si="900"/>
        <v>-3.4288309057018498E-10</v>
      </c>
      <c r="BU1196" s="82">
        <f t="shared" ca="1" si="901"/>
        <v>-4.2578247660364599E-9</v>
      </c>
      <c r="BV1196" s="82">
        <f t="shared" ca="1" si="902"/>
        <v>-2.9943922343414556E-9</v>
      </c>
      <c r="BW1196" s="82">
        <f t="shared" ca="1" si="919"/>
        <v>-9.9384849387017825E-9</v>
      </c>
      <c r="BX1196" s="10">
        <f t="shared" ca="1" si="903"/>
        <v>-1.8625994260191893E-12</v>
      </c>
      <c r="BY1196" s="10">
        <f t="shared" ca="1" si="904"/>
        <v>2.8902850229962428E-12</v>
      </c>
      <c r="BZ1196" s="10">
        <f t="shared" ca="1" si="905"/>
        <v>-3.5034723983035463E-11</v>
      </c>
      <c r="CA1196" s="10">
        <f t="shared" ca="1" si="906"/>
        <v>-2.0257049910634696E-11</v>
      </c>
      <c r="CB1196" s="10">
        <v>0</v>
      </c>
      <c r="CC1196" s="82">
        <f t="shared" ca="1" si="907"/>
        <v>3.9725652202851362E-13</v>
      </c>
      <c r="CD1196" s="82">
        <f t="shared" ca="1" si="908"/>
        <v>3.4270724516460853E-13</v>
      </c>
      <c r="CE1196" s="82">
        <f t="shared" ca="1" si="909"/>
        <v>1.8915613015532971E-10</v>
      </c>
      <c r="CF1196" s="82">
        <f t="shared" ca="1" si="910"/>
        <v>3.7028113764059381E-11</v>
      </c>
      <c r="CG1196" s="82">
        <f t="shared" ca="1" si="920"/>
        <v>2.269242076865822E-10</v>
      </c>
      <c r="CH1196" s="13" t="str">
        <f t="shared" ca="1" si="873"/>
        <v/>
      </c>
      <c r="CI1196" s="81">
        <f t="shared" ca="1" si="882"/>
        <v>0.1131775965863165</v>
      </c>
      <c r="CJ1196" s="81">
        <f t="shared" ca="1" si="883"/>
        <v>0.13063724757458739</v>
      </c>
      <c r="CK1196" s="81">
        <f t="shared" ca="1" si="884"/>
        <v>0.39004625943939081</v>
      </c>
      <c r="CL1196" s="81">
        <f t="shared" ca="1" si="885"/>
        <v>0.17284488538116416</v>
      </c>
      <c r="CM1196" s="89">
        <f t="shared" ca="1" si="874"/>
        <v>0.80670598898145884</v>
      </c>
    </row>
    <row r="1197" spans="1:91" x14ac:dyDescent="0.3">
      <c r="A1197">
        <v>1132</v>
      </c>
      <c r="B1197" s="3">
        <f t="shared" si="887"/>
        <v>3.3333333333333335</v>
      </c>
      <c r="C1197" s="3">
        <f t="shared" si="875"/>
        <v>37.733333333333334</v>
      </c>
      <c r="D1197" s="4">
        <f t="shared" ca="1" si="911"/>
        <v>1197</v>
      </c>
      <c r="E1197" s="58">
        <f>(0.5*(COS(B1197*2*PI())+1)*('key variables'!$B$4-'key variables'!$B$6)+'key variables'!$B$6)/'key variables'!$B$4</f>
        <v>1</v>
      </c>
      <c r="F1197" s="10">
        <f t="shared" ca="1" si="876"/>
        <v>11689222.907461114</v>
      </c>
      <c r="G1197" s="10">
        <f t="shared" ca="1" si="877"/>
        <v>13492492.798713122</v>
      </c>
      <c r="H1197" s="10">
        <f t="shared" ca="1" si="878"/>
        <v>40309474.521088287</v>
      </c>
      <c r="I1197" s="10">
        <f t="shared" ca="1" si="879"/>
        <v>17912154.249750931</v>
      </c>
      <c r="J1197" s="10">
        <f t="shared" ca="1" si="912"/>
        <v>83403344.477013454</v>
      </c>
      <c r="K1197" s="82">
        <f t="shared" ca="1" si="889"/>
        <v>2249832.832292099</v>
      </c>
      <c r="L1197" s="82">
        <f t="shared" ca="1" si="890"/>
        <v>2596909.4377209195</v>
      </c>
      <c r="M1197" s="82">
        <f t="shared" ca="1" si="891"/>
        <v>7778311.98309422</v>
      </c>
      <c r="N1197" s="82">
        <f t="shared" ca="1" si="892"/>
        <v>3496312.733215793</v>
      </c>
      <c r="O1197" s="82">
        <f t="shared" ca="1" si="913"/>
        <v>16121366.986323033</v>
      </c>
      <c r="P1197" s="10">
        <f ca="1">IF(IF($A1197&gt;='key variables'!$B$26,K1197*SUMPRODUCT(Z1197:AC1197,'control variables'!$O$3:$R$3)/J1197+F$65*'key variables'!$B$25/scenario!J$65,K1197*SUMPRODUCT(Z1197:AC1197,'control variables'!$O$7:$R$7)/J1197+F$65*'key variables'!$B$25/scenario!J$65)&lt;'key variables'!$B$28,0,IF($A1197&gt;='key variables'!$B$26,K1197*SUMPRODUCT(Z1197:AC1197,'control variables'!$O$3:$R$3)/J1197+F$65*'key variables'!$B$25/scenario!J$65,K1197*SUMPRODUCT(Z1197:AC1197,'control variables'!$O$7:$R$7)/J1197+F$65*'key variables'!$B$25/scenario!J$65))</f>
        <v>4.8119825848110651E-64</v>
      </c>
      <c r="Q1197" s="10">
        <f ca="1">IF(IF($A1197&gt;='key variables'!$B$26,L1197*SUMPRODUCT(Z1197:AC1197,'control variables'!$O$4:$R$4)/J1197+G$65*'key variables'!$B$25/scenario!J$65,L1197*SUMPRODUCT(Z1197:AC1197,'control variables'!$O$7:$R$7)/J1197+G$65*'key variables'!$B$25/scenario!J$65)&lt;'key variables'!$B$28,0,IF($A1197&gt;='key variables'!$B$26,L1197*SUMPRODUCT(Z1197:AC1197,'control variables'!$O$4:$R$4)/J1197+G$65*'key variables'!$B$25/scenario!J$65,L1197*SUMPRODUCT(Z1197:AC1197,'control variables'!$O$7:$R$7)/J1197+G$65*'key variables'!$B$25/scenario!J$65))</f>
        <v>5.5543162182025404E-64</v>
      </c>
      <c r="R1197" s="10">
        <f ca="1">IF(IF($A1197&gt;='key variables'!$B$26,M1197*SUMPRODUCT(Z1197:AC1197,'control variables'!$O$5:$R$5)/J1197+H$65*'key variables'!$B$25/scenario!J$65,M1197*SUMPRODUCT(Z1197:AC1197,'control variables'!$O$7:$R$7)/J1197+H$65*'key variables'!$B$25/scenario!J$65)&lt;'key variables'!$B$28,0,IF($A1197&gt;='key variables'!$B$26,M1197*SUMPRODUCT(Z1197:AC1197,'control variables'!$O$5:$R$5)/J1197+H$65*'key variables'!$B$25/scenario!J$65,M1197*SUMPRODUCT(Z1197:AC1197,'control variables'!$O$7:$R$7)/J1197+H$65*'key variables'!$B$25/scenario!J$65))</f>
        <v>1.6636392386426484E-63</v>
      </c>
      <c r="S1197" s="10">
        <f ca="1">IF(IF($A1197&gt;='key variables'!$B$26,N1197*SUMPRODUCT(Z1197:AC1197,'control variables'!$O$6:$R$6)/J1197+I$65*'key variables'!$B$25/scenario!J$65,N1197*SUMPRODUCT(Z1197:AC1197,'control variables'!$O$7:$R$7)/J1197+I$65*'key variables'!$B$25/scenario!J$65)&lt;'key variables'!$B$28,0,IF($A1197&gt;='key variables'!$B$26,N1197*SUMPRODUCT(Z1197:AC1197,'control variables'!$O$6:$R$6)/J1197+I$65*'key variables'!$B$25/scenario!J$65,N1197*SUMPRODUCT(Z1197:AC1197,'control variables'!$O$7:$R$7)/J1197+I$65*'key variables'!$B$25/scenario!J$65))</f>
        <v>7.477976026399841E-64</v>
      </c>
      <c r="T1197" s="10">
        <f t="shared" ca="1" si="886"/>
        <v>3.4480667215839929E-63</v>
      </c>
      <c r="U1197" s="82">
        <f ca="1">SUMPRODUCT(P1167:P1196,'control variables'!AD$7:AD$36)</f>
        <v>1.0202293285611315E-63</v>
      </c>
      <c r="V1197" s="82">
        <f ca="1">SUMPRODUCT(Q1167:Q1196,'control variables'!AE$7:AE$36)</f>
        <v>1.1776177918431665E-63</v>
      </c>
      <c r="W1197" s="82">
        <f ca="1">SUMPRODUCT(R1167:R1196,'control variables'!AF$7:AF$36)</f>
        <v>3.5272229553901896E-63</v>
      </c>
      <c r="X1197" s="82">
        <f ca="1">SUMPRODUCT(S1167:S1196,'control variables'!AG$7:AG$36)</f>
        <v>1.5854692584490509E-63</v>
      </c>
      <c r="Y1197" s="82">
        <f t="shared" ca="1" si="880"/>
        <v>7.3105393342435379E-63</v>
      </c>
      <c r="Z1197" s="10">
        <f ca="1">IF($A1197&gt;='key variables'!$B$26,SUMPRODUCT(P1167:P1196,'control variables'!V$7:V$36)*$E1197,SUMPRODUCT(P1167:P1196,'control variables'!Z$7:Z$36)*$E1197)</f>
        <v>2.4894628444279564E-63</v>
      </c>
      <c r="AA1197" s="10">
        <f ca="1">IF($A1197&gt;='key variables'!$B$26,SUMPRODUCT(Q1167:Q1196,'control variables'!W$7:W$36)*$E1197,SUMPRODUCT(Q1167:Q1196,'control variables'!AA$7:AA$36)*$E1197)</f>
        <v>2.8735066280298542E-63</v>
      </c>
      <c r="AB1197" s="10">
        <f ca="1">IF($A1197&gt;='key variables'!$B$26,SUMPRODUCT(R1167:R1196,'control variables'!X$7:X$36)*$E1197,SUMPRODUCT(R1167:R1196,'control variables'!AB$7:AB$36)*$E1197)</f>
        <v>8.6067810889550404E-63</v>
      </c>
      <c r="AC1197" s="10">
        <f ca="1">IF($A1197&gt;='key variables'!$B$26,SUMPRODUCT(S1167:S1196,'control variables'!Y$7:Y$36)*$E1197,SUMPRODUCT(S1167:S1196,'control variables'!AC$7:AC$36)*$E1197)</f>
        <v>3.8687054953205636E-63</v>
      </c>
      <c r="AD1197" s="10">
        <f t="shared" ca="1" si="881"/>
        <v>1.7838456056733416E-62</v>
      </c>
      <c r="AE1197" s="82">
        <f ca="1">SUMPRODUCT(P1167:P1196,'control variables'!AL$7:AL$36)</f>
        <v>3.3895296701503629E-63</v>
      </c>
      <c r="AF1197" s="82">
        <f ca="1">SUMPRODUCT(Q1167:Q1196,'control variables'!AM$7:AM$36)</f>
        <v>3.9021948833038079E-63</v>
      </c>
      <c r="AG1197" s="82">
        <f ca="1">SUMPRODUCT(R1167:R1196,'control variables'!AN$7:AN$36)</f>
        <v>1.1126183153777837E-62</v>
      </c>
      <c r="AH1197" s="82">
        <f ca="1">SUMPRODUCT(S1167:S1196,'control variables'!AO$7:AO$36)</f>
        <v>4.8175269423860826E-63</v>
      </c>
      <c r="AI1197" s="82">
        <f t="shared" ca="1" si="893"/>
        <v>2.3235434649618093E-62</v>
      </c>
      <c r="AJ1197" s="10">
        <f ca="1">SUMPRODUCT(P1167:P1196,'control variables'!AP$7:AP$36)</f>
        <v>3.2387087832275375E-66</v>
      </c>
      <c r="AK1197" s="10">
        <f ca="1">SUMPRODUCT(Q1167:Q1196,'control variables'!AQ$7:AQ$36)</f>
        <v>9.3458425938079472E-66</v>
      </c>
      <c r="AL1197" s="10">
        <f ca="1">SUMPRODUCT(R1167:R1196,'control variables'!AR$7:AR$36)</f>
        <v>3.3591412184166111E-64</v>
      </c>
      <c r="AM1197" s="10">
        <f ca="1">SUMPRODUCT(S1167:S1196,'control variables'!AS$7:AS$36)</f>
        <v>2.5165289161595181E-64</v>
      </c>
      <c r="AN1197" s="10">
        <f t="shared" ca="1" si="914"/>
        <v>6.0015156483464839E-64</v>
      </c>
      <c r="AO1197" s="82">
        <f ca="1">SUMPRODUCT(P1167:P1196,'control variables'!AX$7:AX$36)</f>
        <v>4.4041496957405298E-66</v>
      </c>
      <c r="AP1197" s="82">
        <f ca="1">SUMPRODUCT(Q1167:Q1196,'control variables'!AY$7:AY$36)</f>
        <v>1.0167135749683462E-65</v>
      </c>
      <c r="AQ1197" s="82">
        <f ca="1">SUMPRODUCT(R1167:R1196,'control variables'!AZ$7:AZ$36)</f>
        <v>9.135838857543628E-65</v>
      </c>
      <c r="AR1197" s="82">
        <f ca="1">SUMPRODUCT(S1167:S1196,'control variables'!BA$7:BA$36)</f>
        <v>6.8441905723806652E-65</v>
      </c>
      <c r="AS1197" s="82">
        <f t="shared" ca="1" si="915"/>
        <v>1.7437157974466692E-64</v>
      </c>
      <c r="AT1197" s="10">
        <f ca="1">SUMPRODUCT(P1167:P1196,'control variables'!AT$7:AT$36)</f>
        <v>-3.8868339692198787E-66</v>
      </c>
      <c r="AU1197" s="10">
        <f ca="1">SUMPRODUCT(Q1167:Q1196,'control variables'!AU$7:AU$36)</f>
        <v>4.2163597802971797E-66</v>
      </c>
      <c r="AV1197" s="10">
        <f ca="1">SUMPRODUCT(R1167:R1196,'control variables'!AV$7:AV$36)</f>
        <v>1.8155983097690926E-63</v>
      </c>
      <c r="AW1197" s="10">
        <f ca="1">SUMPRODUCT(S1167:S1196,'control variables'!AW$7:AW$36)</f>
        <v>1.360170754838925E-63</v>
      </c>
      <c r="AX1197" s="10">
        <f t="shared" ca="1" si="894"/>
        <v>3.1760985904190947E-63</v>
      </c>
      <c r="AY1197" s="82">
        <f ca="1">SUMPRODUCT(P1167:P1196,'control variables'!BB$7:BB$36)</f>
        <v>1.4087691245391078E-65</v>
      </c>
      <c r="AZ1197" s="82">
        <f ca="1">SUMPRODUCT(Q1167:Q1196,'control variables'!BC$7:BC$36)</f>
        <v>3.5923587553565072E-65</v>
      </c>
      <c r="BA1197" s="82">
        <f ca="1">SUMPRODUCT(R1167:R1196,'control variables'!BD$7:BD$36)</f>
        <v>2.5147615507005168E-64</v>
      </c>
      <c r="BB1197" s="82">
        <f ca="1">SUMPRODUCT(S1167:S1196,'control variables'!BE$7:BE$36)</f>
        <v>3.5736556801188752E-65</v>
      </c>
      <c r="BC1197" s="82">
        <f t="shared" ca="1" si="916"/>
        <v>3.372239906701966E-64</v>
      </c>
      <c r="BD1197" s="10">
        <f ca="1">SUMPRODUCT(P1167:P1196,'control variables'!BF$7:BF$36)</f>
        <v>2.9470223023018035E-66</v>
      </c>
      <c r="BE1197" s="10">
        <f ca="1">SUMPRODUCT(Q1167:Q1196,'control variables'!BG$7:BG$36)</f>
        <v>3.4016527451173612E-66</v>
      </c>
      <c r="BF1197" s="10">
        <f ca="1">SUMPRODUCT(R1167:R1196,'control variables'!BH$7:BH$36)</f>
        <v>1.0188694270714568E-64</v>
      </c>
      <c r="BG1197" s="10">
        <f ca="1">SUMPRODUCT(S1167:S1196,'control variables'!BI$7:BI$36)</f>
        <v>2.2898838199706234E-64</v>
      </c>
      <c r="BH1197" s="10">
        <f t="shared" ca="1" si="917"/>
        <v>3.3722399975162718E-64</v>
      </c>
      <c r="BI1197" s="82">
        <f t="shared" ca="1" si="895"/>
        <v>3.3997305274265337E-63</v>
      </c>
      <c r="BJ1197" s="82">
        <f t="shared" ca="1" si="896"/>
        <v>3.9423348306376702E-63</v>
      </c>
      <c r="BK1197" s="82">
        <f t="shared" ca="1" si="897"/>
        <v>1.3193257618616981E-62</v>
      </c>
      <c r="BL1197" s="82">
        <f t="shared" ca="1" si="898"/>
        <v>6.2134342540261962E-63</v>
      </c>
      <c r="BM1197" s="82">
        <f t="shared" ca="1" si="888"/>
        <v>2.6748757230707382E-62</v>
      </c>
      <c r="BN1197" s="10">
        <f ca="1">BN1196+BI1197-INDIRECT(ADDRESS(MAX($D1197-'key variables'!$B$9*30,34),scenario!BI$4),TRUE)</f>
        <v>9439390.0751690175</v>
      </c>
      <c r="BO1197" s="10">
        <f ca="1">BO1196+BJ1197-INDIRECT(ADDRESS(MAX($D1197-'key variables'!$B$9*30,34),scenario!BJ$4),TRUE)</f>
        <v>10895583.360992203</v>
      </c>
      <c r="BP1197" s="10">
        <f ca="1">BP1196+BK1197-INDIRECT(ADDRESS(MAX($D1197-'key variables'!$B$9*30,34),scenario!BK$4),TRUE)</f>
        <v>32531162.537994072</v>
      </c>
      <c r="BQ1197" s="10">
        <f ca="1">BQ1196+BL1197-INDIRECT(ADDRESS(MAX($D1197-'key variables'!$B$9*30,34),scenario!BL$4),TRUE)</f>
        <v>14415841.516535141</v>
      </c>
      <c r="BR1197" s="10">
        <f t="shared" ca="1" si="918"/>
        <v>67281977.490690395</v>
      </c>
      <c r="BS1197" s="82">
        <f t="shared" ca="1" si="899"/>
        <v>-2.3433848477536824E-9</v>
      </c>
      <c r="BT1197" s="82">
        <f t="shared" ca="1" si="900"/>
        <v>-3.4288309057018498E-10</v>
      </c>
      <c r="BU1197" s="82">
        <f t="shared" ca="1" si="901"/>
        <v>-4.2578247660364599E-9</v>
      </c>
      <c r="BV1197" s="82">
        <f t="shared" ca="1" si="902"/>
        <v>-2.9943922343414556E-9</v>
      </c>
      <c r="BW1197" s="82">
        <f t="shared" ca="1" si="919"/>
        <v>-9.9384849387017825E-9</v>
      </c>
      <c r="BX1197" s="10">
        <f t="shared" ca="1" si="903"/>
        <v>-1.8625994260191893E-12</v>
      </c>
      <c r="BY1197" s="10">
        <f t="shared" ca="1" si="904"/>
        <v>2.8902850229962428E-12</v>
      </c>
      <c r="BZ1197" s="10">
        <f t="shared" ca="1" si="905"/>
        <v>-3.5034723983035463E-11</v>
      </c>
      <c r="CA1197" s="10">
        <f t="shared" ca="1" si="906"/>
        <v>-2.0257049910634696E-11</v>
      </c>
      <c r="CB1197" s="10">
        <v>0</v>
      </c>
      <c r="CC1197" s="82">
        <f t="shared" ca="1" si="907"/>
        <v>3.9725652202851362E-13</v>
      </c>
      <c r="CD1197" s="82">
        <f t="shared" ca="1" si="908"/>
        <v>3.4270724516460853E-13</v>
      </c>
      <c r="CE1197" s="82">
        <f t="shared" ca="1" si="909"/>
        <v>1.8915613015532971E-10</v>
      </c>
      <c r="CF1197" s="82">
        <f t="shared" ca="1" si="910"/>
        <v>3.7028113764059381E-11</v>
      </c>
      <c r="CG1197" s="82">
        <f t="shared" ca="1" si="920"/>
        <v>2.269242076865822E-10</v>
      </c>
      <c r="CH1197" s="13" t="str">
        <f t="shared" ca="1" si="873"/>
        <v/>
      </c>
      <c r="CI1197" s="81">
        <f t="shared" ca="1" si="882"/>
        <v>0.1131775965863165</v>
      </c>
      <c r="CJ1197" s="81">
        <f t="shared" ca="1" si="883"/>
        <v>0.13063724757458739</v>
      </c>
      <c r="CK1197" s="81">
        <f t="shared" ca="1" si="884"/>
        <v>0.39004625943939081</v>
      </c>
      <c r="CL1197" s="81">
        <f t="shared" ca="1" si="885"/>
        <v>0.17284488538116416</v>
      </c>
      <c r="CM1197" s="89">
        <f t="shared" ca="1" si="874"/>
        <v>0.80670598898145884</v>
      </c>
    </row>
    <row r="1198" spans="1:91" x14ac:dyDescent="0.3">
      <c r="A1198">
        <v>1133</v>
      </c>
      <c r="B1198" s="3">
        <f t="shared" si="887"/>
        <v>3.3361111111111112</v>
      </c>
      <c r="C1198" s="3">
        <f t="shared" si="875"/>
        <v>37.766666666666666</v>
      </c>
      <c r="D1198" s="4">
        <f t="shared" ca="1" si="911"/>
        <v>1198</v>
      </c>
      <c r="E1198" s="58">
        <f>(0.5*(COS(B1198*2*PI())+1)*('key variables'!$B$4-'key variables'!$B$6)+'key variables'!$B$6)/'key variables'!$B$4</f>
        <v>1</v>
      </c>
      <c r="F1198" s="10">
        <f t="shared" ca="1" si="876"/>
        <v>11689222.907461114</v>
      </c>
      <c r="G1198" s="10">
        <f t="shared" ca="1" si="877"/>
        <v>13492492.798713122</v>
      </c>
      <c r="H1198" s="10">
        <f t="shared" ca="1" si="878"/>
        <v>40309474.521088287</v>
      </c>
      <c r="I1198" s="10">
        <f t="shared" ca="1" si="879"/>
        <v>17912154.249750931</v>
      </c>
      <c r="J1198" s="10">
        <f t="shared" ca="1" si="912"/>
        <v>83403344.477013454</v>
      </c>
      <c r="K1198" s="82">
        <f t="shared" ca="1" si="889"/>
        <v>2249832.832292099</v>
      </c>
      <c r="L1198" s="82">
        <f t="shared" ca="1" si="890"/>
        <v>2596909.4377209195</v>
      </c>
      <c r="M1198" s="82">
        <f t="shared" ca="1" si="891"/>
        <v>7778311.98309422</v>
      </c>
      <c r="N1198" s="82">
        <f t="shared" ca="1" si="892"/>
        <v>3496312.733215793</v>
      </c>
      <c r="O1198" s="82">
        <f t="shared" ca="1" si="913"/>
        <v>16121366.986323033</v>
      </c>
      <c r="P1198" s="10">
        <f ca="1">IF(IF($A1198&gt;='key variables'!$B$26,K1198*SUMPRODUCT(Z1198:AC1198,'control variables'!$O$3:$R$3)/J1198+F$65*'key variables'!$B$25/scenario!J$65,K1198*SUMPRODUCT(Z1198:AC1198,'control variables'!$O$7:$R$7)/J1198+F$65*'key variables'!$B$25/scenario!J$65)&lt;'key variables'!$B$28,0,IF($A1198&gt;='key variables'!$B$26,K1198*SUMPRODUCT(Z1198:AC1198,'control variables'!$O$3:$R$3)/J1198+F$65*'key variables'!$B$25/scenario!J$65,K1198*SUMPRODUCT(Z1198:AC1198,'control variables'!$O$7:$R$7)/J1198+F$65*'key variables'!$B$25/scenario!J$65))</f>
        <v>4.1404666935675549E-64</v>
      </c>
      <c r="Q1198" s="10">
        <f ca="1">IF(IF($A1198&gt;='key variables'!$B$26,L1198*SUMPRODUCT(Z1198:AC1198,'control variables'!$O$4:$R$4)/J1198+G$65*'key variables'!$B$25/scenario!J$65,L1198*SUMPRODUCT(Z1198:AC1198,'control variables'!$O$7:$R$7)/J1198+G$65*'key variables'!$B$25/scenario!J$65)&lt;'key variables'!$B$28,0,IF($A1198&gt;='key variables'!$B$26,L1198*SUMPRODUCT(Z1198:AC1198,'control variables'!$O$4:$R$4)/J1198+G$65*'key variables'!$B$25/scenario!J$65,L1198*SUMPRODUCT(Z1198:AC1198,'control variables'!$O$7:$R$7)/J1198+G$65*'key variables'!$B$25/scenario!J$65))</f>
        <v>4.7792070943067794E-64</v>
      </c>
      <c r="R1198" s="10">
        <f ca="1">IF(IF($A1198&gt;='key variables'!$B$26,M1198*SUMPRODUCT(Z1198:AC1198,'control variables'!$O$5:$R$5)/J1198+H$65*'key variables'!$B$25/scenario!J$65,M1198*SUMPRODUCT(Z1198:AC1198,'control variables'!$O$7:$R$7)/J1198+H$65*'key variables'!$B$25/scenario!J$65)&lt;'key variables'!$B$28,0,IF($A1198&gt;='key variables'!$B$26,M1198*SUMPRODUCT(Z1198:AC1198,'control variables'!$O$5:$R$5)/J1198+H$65*'key variables'!$B$25/scenario!J$65,M1198*SUMPRODUCT(Z1198:AC1198,'control variables'!$O$7:$R$7)/J1198+H$65*'key variables'!$B$25/scenario!J$65))</f>
        <v>1.4314770962502196E-63</v>
      </c>
      <c r="S1198" s="10">
        <f ca="1">IF(IF($A1198&gt;='key variables'!$B$26,N1198*SUMPRODUCT(Z1198:AC1198,'control variables'!$O$6:$R$6)/J1198+I$65*'key variables'!$B$25/scenario!J$65,N1198*SUMPRODUCT(Z1198:AC1198,'control variables'!$O$7:$R$7)/J1198+I$65*'key variables'!$B$25/scenario!J$65)&lt;'key variables'!$B$28,0,IF($A1198&gt;='key variables'!$B$26,N1198*SUMPRODUCT(Z1198:AC1198,'control variables'!$O$6:$R$6)/J1198+I$65*'key variables'!$B$25/scenario!J$65,N1198*SUMPRODUCT(Z1198:AC1198,'control variables'!$O$7:$R$7)/J1198+I$65*'key variables'!$B$25/scenario!J$65))</f>
        <v>6.4344186885333207E-64</v>
      </c>
      <c r="T1198" s="10">
        <f t="shared" ca="1" si="886"/>
        <v>2.9668863438909853E-63</v>
      </c>
      <c r="U1198" s="82">
        <f ca="1">SUMPRODUCT(P1168:P1197,'control variables'!AD$7:AD$36)</f>
        <v>8.7785553672655512E-64</v>
      </c>
      <c r="V1198" s="82">
        <f ca="1">SUMPRODUCT(Q1168:Q1197,'control variables'!AE$7:AE$36)</f>
        <v>1.0132803182351177E-63</v>
      </c>
      <c r="W1198" s="82">
        <f ca="1">SUMPRODUCT(R1168:R1197,'control variables'!AF$7:AF$36)</f>
        <v>3.0349962640509873E-63</v>
      </c>
      <c r="X1198" s="82">
        <f ca="1">SUMPRODUCT(S1168:S1197,'control variables'!AG$7:AG$36)</f>
        <v>1.364215797248421E-63</v>
      </c>
      <c r="Y1198" s="82">
        <f t="shared" ca="1" si="880"/>
        <v>6.2903479162610814E-63</v>
      </c>
      <c r="Z1198" s="10">
        <f ca="1">IF($A1198&gt;='key variables'!$B$26,SUMPRODUCT(P1168:P1197,'control variables'!V$7:V$36)*$E1198,SUMPRODUCT(P1168:P1197,'control variables'!Z$7:Z$36)*$E1198)</f>
        <v>2.1420563791655138E-63</v>
      </c>
      <c r="AA1198" s="10">
        <f ca="1">IF($A1198&gt;='key variables'!$B$26,SUMPRODUCT(Q1168:Q1197,'control variables'!W$7:W$36)*$E1198,SUMPRODUCT(Q1168:Q1197,'control variables'!AA$7:AA$36)*$E1198)</f>
        <v>2.4725065557506305E-63</v>
      </c>
      <c r="AB1198" s="10">
        <f ca="1">IF($A1198&gt;='key variables'!$B$26,SUMPRODUCT(R1168:R1197,'control variables'!X$7:X$36)*$E1198,SUMPRODUCT(R1168:R1197,'control variables'!AB$7:AB$36)*$E1198)</f>
        <v>7.4056981316038224E-63</v>
      </c>
      <c r="AC1198" s="10">
        <f ca="1">IF($A1198&gt;='key variables'!$B$26,SUMPRODUCT(S1168:S1197,'control variables'!Y$7:Y$36)*$E1198,SUMPRODUCT(S1168:S1197,'control variables'!AC$7:AC$36)*$E1198)</f>
        <v>3.3288246514353282E-63</v>
      </c>
      <c r="AD1198" s="10">
        <f t="shared" ca="1" si="881"/>
        <v>1.5349085717955295E-62</v>
      </c>
      <c r="AE1198" s="82">
        <f ca="1">SUMPRODUCT(P1168:P1197,'control variables'!AL$7:AL$36)</f>
        <v>2.9165181832568145E-63</v>
      </c>
      <c r="AF1198" s="82">
        <f ca="1">SUMPRODUCT(Q1168:Q1197,'control variables'!AM$7:AM$36)</f>
        <v>3.3576405694251947E-63</v>
      </c>
      <c r="AG1198" s="82">
        <f ca="1">SUMPRODUCT(R1168:R1197,'control variables'!AN$7:AN$36)</f>
        <v>9.5735156898034205E-63</v>
      </c>
      <c r="AH1198" s="82">
        <f ca="1">SUMPRODUCT(S1168:S1197,'control variables'!AO$7:AO$36)</f>
        <v>4.145237331755034E-63</v>
      </c>
      <c r="AI1198" s="82">
        <f t="shared" ca="1" si="893"/>
        <v>1.9992911774240464E-62</v>
      </c>
      <c r="AJ1198" s="10">
        <f ca="1">SUMPRODUCT(P1168:P1197,'control variables'!AP$7:AP$36)</f>
        <v>2.7867444677472438E-66</v>
      </c>
      <c r="AK1198" s="10">
        <f ca="1">SUMPRODUCT(Q1168:Q1197,'control variables'!AQ$7:AQ$36)</f>
        <v>8.0416230318726613E-66</v>
      </c>
      <c r="AL1198" s="10">
        <f ca="1">SUMPRODUCT(R1168:R1197,'control variables'!AR$7:AR$36)</f>
        <v>2.8903704634645933E-64</v>
      </c>
      <c r="AM1198" s="10">
        <f ca="1">SUMPRODUCT(S1168:S1197,'control variables'!AS$7:AS$36)</f>
        <v>2.1653453596543407E-64</v>
      </c>
      <c r="AN1198" s="10">
        <f t="shared" ca="1" si="914"/>
        <v>5.1639994981151329E-64</v>
      </c>
      <c r="AO1198" s="82">
        <f ca="1">SUMPRODUCT(P1168:P1197,'control variables'!AX$7:AX$36)</f>
        <v>3.7895471995801751E-66</v>
      </c>
      <c r="AP1198" s="82">
        <f ca="1">SUMPRODUCT(Q1168:Q1197,'control variables'!AY$7:AY$36)</f>
        <v>8.7483040926668746E-66</v>
      </c>
      <c r="AQ1198" s="82">
        <f ca="1">SUMPRODUCT(R1168:R1197,'control variables'!AZ$7:AZ$36)</f>
        <v>7.8609254794185538E-65</v>
      </c>
      <c r="AR1198" s="82">
        <f ca="1">SUMPRODUCT(S1168:S1197,'control variables'!BA$7:BA$36)</f>
        <v>5.8890784847850525E-65</v>
      </c>
      <c r="AS1198" s="82">
        <f t="shared" ca="1" si="915"/>
        <v>1.5003789093428311E-64</v>
      </c>
      <c r="AT1198" s="10">
        <f ca="1">SUMPRODUCT(P1168:P1197,'control variables'!AT$7:AT$36)</f>
        <v>-3.3444232827816354E-66</v>
      </c>
      <c r="AU1198" s="10">
        <f ca="1">SUMPRODUCT(Q1168:Q1197,'control variables'!AU$7:AU$36)</f>
        <v>3.627963512071549E-66</v>
      </c>
      <c r="AV1198" s="10">
        <f ca="1">SUMPRODUCT(R1168:R1197,'control variables'!AV$7:AV$36)</f>
        <v>1.562230161477535E-63</v>
      </c>
      <c r="AW1198" s="10">
        <f ca="1">SUMPRODUCT(S1168:S1197,'control variables'!AW$7:AW$36)</f>
        <v>1.1703578740604126E-63</v>
      </c>
      <c r="AX1198" s="10">
        <f t="shared" ca="1" si="894"/>
        <v>2.7328715757672373E-63</v>
      </c>
      <c r="AY1198" s="82">
        <f ca="1">SUMPRODUCT(P1168:P1197,'control variables'!BB$7:BB$36)</f>
        <v>1.2121743036835033E-65</v>
      </c>
      <c r="AZ1198" s="82">
        <f ca="1">SUMPRODUCT(Q1168:Q1197,'control variables'!BC$7:BC$36)</f>
        <v>3.091042312756711E-65</v>
      </c>
      <c r="BA1198" s="82">
        <f ca="1">SUMPRODUCT(R1168:R1197,'control variables'!BD$7:BD$36)</f>
        <v>2.1638246314120031E-64</v>
      </c>
      <c r="BB1198" s="82">
        <f ca="1">SUMPRODUCT(S1168:S1197,'control variables'!BE$7:BE$36)</f>
        <v>3.0749492661332379E-65</v>
      </c>
      <c r="BC1198" s="82">
        <f t="shared" ca="1" si="916"/>
        <v>2.9016412196693485E-64</v>
      </c>
      <c r="BD1198" s="10">
        <f ca="1">SUMPRODUCT(P1168:P1197,'control variables'!BF$7:BF$36)</f>
        <v>2.5357630608217346E-66</v>
      </c>
      <c r="BE1198" s="10">
        <f ca="1">SUMPRODUCT(Q1168:Q1197,'control variables'!BG$7:BG$36)</f>
        <v>2.9269494737363179E-66</v>
      </c>
      <c r="BF1198" s="10">
        <f ca="1">SUMPRODUCT(R1168:R1197,'control variables'!BH$7:BH$36)</f>
        <v>8.7668541054149678E-65</v>
      </c>
      <c r="BG1198" s="10">
        <f ca="1">SUMPRODUCT(S1168:S1197,'control variables'!BI$7:BI$36)</f>
        <v>1.9703287619233707E-64</v>
      </c>
      <c r="BH1198" s="10">
        <f t="shared" ca="1" si="917"/>
        <v>2.901641297810448E-64</v>
      </c>
      <c r="BI1198" s="82">
        <f t="shared" ca="1" si="895"/>
        <v>2.9252955030108679E-63</v>
      </c>
      <c r="BJ1198" s="82">
        <f t="shared" ca="1" si="896"/>
        <v>3.3921789560648331E-63</v>
      </c>
      <c r="BK1198" s="82">
        <f t="shared" ca="1" si="897"/>
        <v>1.1352128314422157E-62</v>
      </c>
      <c r="BL1198" s="82">
        <f t="shared" ca="1" si="898"/>
        <v>5.3463446984767797E-63</v>
      </c>
      <c r="BM1198" s="82">
        <f t="shared" ca="1" si="888"/>
        <v>2.3015947471974639E-62</v>
      </c>
      <c r="BN1198" s="10">
        <f ca="1">BN1197+BI1198-INDIRECT(ADDRESS(MAX($D1198-'key variables'!$B$9*30,34),scenario!BI$4),TRUE)</f>
        <v>9439390.0751690175</v>
      </c>
      <c r="BO1198" s="10">
        <f ca="1">BO1197+BJ1198-INDIRECT(ADDRESS(MAX($D1198-'key variables'!$B$9*30,34),scenario!BJ$4),TRUE)</f>
        <v>10895583.360992203</v>
      </c>
      <c r="BP1198" s="10">
        <f ca="1">BP1197+BK1198-INDIRECT(ADDRESS(MAX($D1198-'key variables'!$B$9*30,34),scenario!BK$4),TRUE)</f>
        <v>32531162.537994072</v>
      </c>
      <c r="BQ1198" s="10">
        <f ca="1">BQ1197+BL1198-INDIRECT(ADDRESS(MAX($D1198-'key variables'!$B$9*30,34),scenario!BL$4),TRUE)</f>
        <v>14415841.516535141</v>
      </c>
      <c r="BR1198" s="10">
        <f t="shared" ca="1" si="918"/>
        <v>67281977.490690395</v>
      </c>
      <c r="BS1198" s="82">
        <f t="shared" ca="1" si="899"/>
        <v>-2.3433848477536824E-9</v>
      </c>
      <c r="BT1198" s="82">
        <f t="shared" ca="1" si="900"/>
        <v>-3.4288309057018498E-10</v>
      </c>
      <c r="BU1198" s="82">
        <f t="shared" ca="1" si="901"/>
        <v>-4.2578247660364599E-9</v>
      </c>
      <c r="BV1198" s="82">
        <f t="shared" ca="1" si="902"/>
        <v>-2.9943922343414556E-9</v>
      </c>
      <c r="BW1198" s="82">
        <f t="shared" ca="1" si="919"/>
        <v>-9.9384849387017825E-9</v>
      </c>
      <c r="BX1198" s="10">
        <f t="shared" ca="1" si="903"/>
        <v>-1.8625994260191893E-12</v>
      </c>
      <c r="BY1198" s="10">
        <f t="shared" ca="1" si="904"/>
        <v>2.8902850229962428E-12</v>
      </c>
      <c r="BZ1198" s="10">
        <f t="shared" ca="1" si="905"/>
        <v>-3.5034723983035463E-11</v>
      </c>
      <c r="CA1198" s="10">
        <f t="shared" ca="1" si="906"/>
        <v>-2.0257049910634696E-11</v>
      </c>
      <c r="CB1198" s="10">
        <v>0</v>
      </c>
      <c r="CC1198" s="82">
        <f t="shared" ca="1" si="907"/>
        <v>3.9725652202851362E-13</v>
      </c>
      <c r="CD1198" s="82">
        <f t="shared" ca="1" si="908"/>
        <v>3.4270724516460853E-13</v>
      </c>
      <c r="CE1198" s="82">
        <f t="shared" ca="1" si="909"/>
        <v>1.8915613015532971E-10</v>
      </c>
      <c r="CF1198" s="82">
        <f t="shared" ca="1" si="910"/>
        <v>3.7028113764059381E-11</v>
      </c>
      <c r="CG1198" s="82">
        <f t="shared" ca="1" si="920"/>
        <v>2.269242076865822E-10</v>
      </c>
      <c r="CH1198" s="13" t="str">
        <f t="shared" ca="1" si="873"/>
        <v/>
      </c>
      <c r="CI1198" s="81">
        <f t="shared" ca="1" si="882"/>
        <v>0.1131775965863165</v>
      </c>
      <c r="CJ1198" s="81">
        <f t="shared" ca="1" si="883"/>
        <v>0.13063724757458739</v>
      </c>
      <c r="CK1198" s="81">
        <f t="shared" ca="1" si="884"/>
        <v>0.39004625943939081</v>
      </c>
      <c r="CL1198" s="81">
        <f t="shared" ca="1" si="885"/>
        <v>0.17284488538116416</v>
      </c>
      <c r="CM1198" s="89">
        <f t="shared" ca="1" si="874"/>
        <v>0.80670598898145884</v>
      </c>
    </row>
    <row r="1199" spans="1:91" x14ac:dyDescent="0.3">
      <c r="A1199">
        <v>1134</v>
      </c>
      <c r="B1199" s="3">
        <f t="shared" si="887"/>
        <v>3.338888888888889</v>
      </c>
      <c r="C1199" s="3">
        <f t="shared" si="875"/>
        <v>37.799999999999997</v>
      </c>
      <c r="D1199" s="4">
        <f t="shared" ca="1" si="911"/>
        <v>1199</v>
      </c>
      <c r="E1199" s="58">
        <f>(0.5*(COS(B1199*2*PI())+1)*('key variables'!$B$4-'key variables'!$B$6)+'key variables'!$B$6)/'key variables'!$B$4</f>
        <v>1</v>
      </c>
      <c r="F1199" s="10">
        <f t="shared" ca="1" si="876"/>
        <v>11689222.907461114</v>
      </c>
      <c r="G1199" s="10">
        <f t="shared" ca="1" si="877"/>
        <v>13492492.798713122</v>
      </c>
      <c r="H1199" s="10">
        <f t="shared" ca="1" si="878"/>
        <v>40309474.521088287</v>
      </c>
      <c r="I1199" s="10">
        <f t="shared" ca="1" si="879"/>
        <v>17912154.249750931</v>
      </c>
      <c r="J1199" s="10">
        <f t="shared" ca="1" si="912"/>
        <v>83403344.477013454</v>
      </c>
      <c r="K1199" s="82">
        <f t="shared" ca="1" si="889"/>
        <v>2249832.832292099</v>
      </c>
      <c r="L1199" s="82">
        <f t="shared" ca="1" si="890"/>
        <v>2596909.4377209195</v>
      </c>
      <c r="M1199" s="82">
        <f t="shared" ca="1" si="891"/>
        <v>7778311.98309422</v>
      </c>
      <c r="N1199" s="82">
        <f t="shared" ca="1" si="892"/>
        <v>3496312.733215793</v>
      </c>
      <c r="O1199" s="82">
        <f t="shared" ca="1" si="913"/>
        <v>16121366.986323033</v>
      </c>
      <c r="P1199" s="10">
        <f ca="1">IF(IF($A1199&gt;='key variables'!$B$26,K1199*SUMPRODUCT(Z1199:AC1199,'control variables'!$O$3:$R$3)/J1199+F$65*'key variables'!$B$25/scenario!J$65,K1199*SUMPRODUCT(Z1199:AC1199,'control variables'!$O$7:$R$7)/J1199+F$65*'key variables'!$B$25/scenario!J$65)&lt;'key variables'!$B$28,0,IF($A1199&gt;='key variables'!$B$26,K1199*SUMPRODUCT(Z1199:AC1199,'control variables'!$O$3:$R$3)/J1199+F$65*'key variables'!$B$25/scenario!J$65,K1199*SUMPRODUCT(Z1199:AC1199,'control variables'!$O$7:$R$7)/J1199+F$65*'key variables'!$B$25/scenario!J$65))</f>
        <v>3.5626613642899014E-64</v>
      </c>
      <c r="Q1199" s="10">
        <f ca="1">IF(IF($A1199&gt;='key variables'!$B$26,L1199*SUMPRODUCT(Z1199:AC1199,'control variables'!$O$4:$R$4)/J1199+G$65*'key variables'!$B$25/scenario!J$65,L1199*SUMPRODUCT(Z1199:AC1199,'control variables'!$O$7:$R$7)/J1199+G$65*'key variables'!$B$25/scenario!J$65)&lt;'key variables'!$B$28,0,IF($A1199&gt;='key variables'!$B$26,L1199*SUMPRODUCT(Z1199:AC1199,'control variables'!$O$4:$R$4)/J1199+G$65*'key variables'!$B$25/scenario!J$65,L1199*SUMPRODUCT(Z1199:AC1199,'control variables'!$O$7:$R$7)/J1199+G$65*'key variables'!$B$25/scenario!J$65))</f>
        <v>4.1122650481113362E-64</v>
      </c>
      <c r="R1199" s="10">
        <f ca="1">IF(IF($A1199&gt;='key variables'!$B$26,M1199*SUMPRODUCT(Z1199:AC1199,'control variables'!$O$5:$R$5)/J1199+H$65*'key variables'!$B$25/scenario!J$65,M1199*SUMPRODUCT(Z1199:AC1199,'control variables'!$O$7:$R$7)/J1199+H$65*'key variables'!$B$25/scenario!J$65)&lt;'key variables'!$B$28,0,IF($A1199&gt;='key variables'!$B$26,M1199*SUMPRODUCT(Z1199:AC1199,'control variables'!$O$5:$R$5)/J1199+H$65*'key variables'!$B$25/scenario!J$65,M1199*SUMPRODUCT(Z1199:AC1199,'control variables'!$O$7:$R$7)/J1199+H$65*'key variables'!$B$25/scenario!J$65))</f>
        <v>1.2317133603802399E-63</v>
      </c>
      <c r="S1199" s="10">
        <f ca="1">IF(IF($A1199&gt;='key variables'!$B$26,N1199*SUMPRODUCT(Z1199:AC1199,'control variables'!$O$6:$R$6)/J1199+I$65*'key variables'!$B$25/scenario!J$65,N1199*SUMPRODUCT(Z1199:AC1199,'control variables'!$O$7:$R$7)/J1199+I$65*'key variables'!$B$25/scenario!J$65)&lt;'key variables'!$B$28,0,IF($A1199&gt;='key variables'!$B$26,N1199*SUMPRODUCT(Z1199:AC1199,'control variables'!$O$6:$R$6)/J1199+I$65*'key variables'!$B$25/scenario!J$65,N1199*SUMPRODUCT(Z1199:AC1199,'control variables'!$O$7:$R$7)/J1199+I$65*'key variables'!$B$25/scenario!J$65))</f>
        <v>5.5364905842415622E-64</v>
      </c>
      <c r="T1199" s="10">
        <f t="shared" ca="1" si="886"/>
        <v>2.55285506004452E-63</v>
      </c>
      <c r="U1199" s="82">
        <f ca="1">SUMPRODUCT(P1169:P1198,'control variables'!AD$7:AD$36)</f>
        <v>7.5535011765278063E-64</v>
      </c>
      <c r="V1199" s="82">
        <f ca="1">SUMPRODUCT(Q1169:Q1198,'control variables'!AE$7:AE$36)</f>
        <v>8.7187626616582279E-64</v>
      </c>
      <c r="W1199" s="82">
        <f ca="1">SUMPRODUCT(R1169:R1198,'control variables'!AF$7:AF$36)</f>
        <v>2.6114601881707487E-63</v>
      </c>
      <c r="X1199" s="82">
        <f ca="1">SUMPRODUCT(S1169:S1198,'control variables'!AG$7:AG$36)</f>
        <v>1.1738384276732732E-63</v>
      </c>
      <c r="Y1199" s="82">
        <f t="shared" ca="1" si="880"/>
        <v>5.4125249996626251E-63</v>
      </c>
      <c r="Z1199" s="10">
        <f ca="1">IF($A1199&gt;='key variables'!$B$26,SUMPRODUCT(P1169:P1198,'control variables'!V$7:V$36)*$E1199,SUMPRODUCT(P1169:P1198,'control variables'!Z$7:Z$36)*$E1199)</f>
        <v>1.8431307548106916E-63</v>
      </c>
      <c r="AA1199" s="10">
        <f ca="1">IF($A1199&gt;='key variables'!$B$26,SUMPRODUCT(Q1169:Q1198,'control variables'!W$7:W$36)*$E1199,SUMPRODUCT(Q1169:Q1198,'control variables'!AA$7:AA$36)*$E1199)</f>
        <v>2.127466353686911E-63</v>
      </c>
      <c r="AB1199" s="10">
        <f ca="1">IF($A1199&gt;='key variables'!$B$26,SUMPRODUCT(R1169:R1198,'control variables'!X$7:X$36)*$E1199,SUMPRODUCT(R1169:R1198,'control variables'!AB$7:AB$36)*$E1199)</f>
        <v>6.3722272298549949E-63</v>
      </c>
      <c r="AC1199" s="10">
        <f ca="1">IF($A1199&gt;='key variables'!$B$26,SUMPRODUCT(S1169:S1198,'control variables'!Y$7:Y$36)*$E1199,SUMPRODUCT(S1169:S1198,'control variables'!AC$7:AC$36)*$E1199)</f>
        <v>2.8642845968520397E-63</v>
      </c>
      <c r="AD1199" s="10">
        <f t="shared" ca="1" si="881"/>
        <v>1.3207108935204638E-62</v>
      </c>
      <c r="AE1199" s="82">
        <f ca="1">SUMPRODUCT(P1169:P1198,'control variables'!AL$7:AL$36)</f>
        <v>2.5095158151810149E-63</v>
      </c>
      <c r="AF1199" s="82">
        <f ca="1">SUMPRODUCT(Q1169:Q1198,'control variables'!AM$7:AM$36)</f>
        <v>2.8890792312005142E-63</v>
      </c>
      <c r="AG1199" s="82">
        <f ca="1">SUMPRODUCT(R1169:R1198,'control variables'!AN$7:AN$36)</f>
        <v>8.2375241712421572E-63</v>
      </c>
      <c r="AH1199" s="82">
        <f ca="1">SUMPRODUCT(S1169:S1198,'control variables'!AO$7:AO$36)</f>
        <v>3.5667662562287603E-63</v>
      </c>
      <c r="AI1199" s="82">
        <f t="shared" ca="1" si="893"/>
        <v>1.7202885473852447E-62</v>
      </c>
      <c r="AJ1199" s="10">
        <f ca="1">SUMPRODUCT(P1169:P1198,'control variables'!AP$7:AP$36)</f>
        <v>2.3978521220363355E-66</v>
      </c>
      <c r="AK1199" s="10">
        <f ca="1">SUMPRODUCT(Q1169:Q1198,'control variables'!AQ$7:AQ$36)</f>
        <v>6.9194083184741636E-66</v>
      </c>
      <c r="AL1199" s="10">
        <f ca="1">SUMPRODUCT(R1169:R1198,'control variables'!AR$7:AR$36)</f>
        <v>2.4870170299081512E-64</v>
      </c>
      <c r="AM1199" s="10">
        <f ca="1">SUMPRODUCT(S1169:S1198,'control variables'!AS$7:AS$36)</f>
        <v>1.8631697400608679E-64</v>
      </c>
      <c r="AN1199" s="10">
        <f t="shared" ca="1" si="914"/>
        <v>4.4433593743741243E-64</v>
      </c>
      <c r="AO1199" s="82">
        <f ca="1">SUMPRODUCT(P1169:P1198,'control variables'!AX$7:AX$36)</f>
        <v>3.2607129570856443E-66</v>
      </c>
      <c r="AP1199" s="82">
        <f ca="1">SUMPRODUCT(Q1169:Q1198,'control variables'!AY$7:AY$36)</f>
        <v>7.5274714906953705E-66</v>
      </c>
      <c r="AQ1199" s="82">
        <f ca="1">SUMPRODUCT(R1169:R1198,'control variables'!AZ$7:AZ$36)</f>
        <v>6.7639272492144765E-65</v>
      </c>
      <c r="AR1199" s="82">
        <f ca="1">SUMPRODUCT(S1169:S1198,'control variables'!BA$7:BA$36)</f>
        <v>5.0672530276863343E-65</v>
      </c>
      <c r="AS1199" s="82">
        <f t="shared" ca="1" si="915"/>
        <v>1.2909998721678914E-64</v>
      </c>
      <c r="AT1199" s="10">
        <f ca="1">SUMPRODUCT(P1169:P1198,'control variables'!AT$7:AT$36)</f>
        <v>-2.8777064271301652E-66</v>
      </c>
      <c r="AU1199" s="10">
        <f ca="1">SUMPRODUCT(Q1169:Q1198,'control variables'!AU$7:AU$36)</f>
        <v>3.1216783981358516E-66</v>
      </c>
      <c r="AV1199" s="10">
        <f ca="1">SUMPRODUCT(R1169:R1198,'control variables'!AV$7:AV$36)</f>
        <v>1.3442197342321356E-63</v>
      </c>
      <c r="AW1199" s="10">
        <f ca="1">SUMPRODUCT(S1169:S1198,'control variables'!AW$7:AW$36)</f>
        <v>1.007033527593686E-63</v>
      </c>
      <c r="AX1199" s="10">
        <f t="shared" ca="1" si="894"/>
        <v>2.3514972337968273E-63</v>
      </c>
      <c r="AY1199" s="82">
        <f ca="1">SUMPRODUCT(P1169:P1198,'control variables'!BB$7:BB$36)</f>
        <v>1.0430144421225185E-65</v>
      </c>
      <c r="AZ1199" s="82">
        <f ca="1">SUMPRODUCT(Q1169:Q1198,'control variables'!BC$7:BC$36)</f>
        <v>2.6596849674342063E-65</v>
      </c>
      <c r="BA1199" s="82">
        <f ca="1">SUMPRODUCT(R1169:R1198,'control variables'!BD$7:BD$36)</f>
        <v>1.861861230620863E-64</v>
      </c>
      <c r="BB1199" s="82">
        <f ca="1">SUMPRODUCT(S1169:S1198,'control variables'!BE$7:BE$36)</f>
        <v>2.6458377179132199E-65</v>
      </c>
      <c r="BC1199" s="82">
        <f t="shared" ca="1" si="916"/>
        <v>2.4967149433678574E-64</v>
      </c>
      <c r="BD1199" s="10">
        <f ca="1">SUMPRODUCT(P1169:P1198,'control variables'!BF$7:BF$36)</f>
        <v>2.1818953645534744E-66</v>
      </c>
      <c r="BE1199" s="10">
        <f ca="1">SUMPRODUCT(Q1169:Q1198,'control variables'!BG$7:BG$36)</f>
        <v>2.5184914110066623E-66</v>
      </c>
      <c r="BF1199" s="10">
        <f ca="1">SUMPRODUCT(R1169:R1198,'control variables'!BH$7:BH$36)</f>
        <v>7.5434328348180998E-65</v>
      </c>
      <c r="BG1199" s="10">
        <f ca="1">SUMPRODUCT(S1169:S1198,'control variables'!BI$7:BI$36)</f>
        <v>1.6953678593668945E-64</v>
      </c>
      <c r="BH1199" s="10">
        <f t="shared" ca="1" si="917"/>
        <v>2.4967150106043058E-64</v>
      </c>
      <c r="BI1199" s="82">
        <f t="shared" ca="1" si="895"/>
        <v>2.5170682531751101E-63</v>
      </c>
      <c r="BJ1199" s="82">
        <f t="shared" ca="1" si="896"/>
        <v>2.9187977592729917E-63</v>
      </c>
      <c r="BK1199" s="82">
        <f t="shared" ca="1" si="897"/>
        <v>9.7679300285363796E-63</v>
      </c>
      <c r="BL1199" s="82">
        <f t="shared" ca="1" si="898"/>
        <v>4.6002581610015785E-63</v>
      </c>
      <c r="BM1199" s="82">
        <f t="shared" ca="1" si="888"/>
        <v>1.9804054201986059E-62</v>
      </c>
      <c r="BN1199" s="10">
        <f ca="1">BN1198+BI1199-INDIRECT(ADDRESS(MAX($D1199-'key variables'!$B$9*30,34),scenario!BI$4),TRUE)</f>
        <v>9439390.0751690175</v>
      </c>
      <c r="BO1199" s="10">
        <f ca="1">BO1198+BJ1199-INDIRECT(ADDRESS(MAX($D1199-'key variables'!$B$9*30,34),scenario!BJ$4),TRUE)</f>
        <v>10895583.360992203</v>
      </c>
      <c r="BP1199" s="10">
        <f ca="1">BP1198+BK1199-INDIRECT(ADDRESS(MAX($D1199-'key variables'!$B$9*30,34),scenario!BK$4),TRUE)</f>
        <v>32531162.537994072</v>
      </c>
      <c r="BQ1199" s="10">
        <f ca="1">BQ1198+BL1199-INDIRECT(ADDRESS(MAX($D1199-'key variables'!$B$9*30,34),scenario!BL$4),TRUE)</f>
        <v>14415841.516535141</v>
      </c>
      <c r="BR1199" s="10">
        <f t="shared" ca="1" si="918"/>
        <v>67281977.490690395</v>
      </c>
      <c r="BS1199" s="82">
        <f t="shared" ca="1" si="899"/>
        <v>-2.3433848477536824E-9</v>
      </c>
      <c r="BT1199" s="82">
        <f t="shared" ca="1" si="900"/>
        <v>-3.4288309057018498E-10</v>
      </c>
      <c r="BU1199" s="82">
        <f t="shared" ca="1" si="901"/>
        <v>-4.2578247660364599E-9</v>
      </c>
      <c r="BV1199" s="82">
        <f t="shared" ca="1" si="902"/>
        <v>-2.9943922343414556E-9</v>
      </c>
      <c r="BW1199" s="82">
        <f t="shared" ca="1" si="919"/>
        <v>-9.9384849387017825E-9</v>
      </c>
      <c r="BX1199" s="10">
        <f t="shared" ca="1" si="903"/>
        <v>-1.8625994260191893E-12</v>
      </c>
      <c r="BY1199" s="10">
        <f t="shared" ca="1" si="904"/>
        <v>2.8902850229962428E-12</v>
      </c>
      <c r="BZ1199" s="10">
        <f t="shared" ca="1" si="905"/>
        <v>-3.5034723983035463E-11</v>
      </c>
      <c r="CA1199" s="10">
        <f t="shared" ca="1" si="906"/>
        <v>-2.0257049910634696E-11</v>
      </c>
      <c r="CB1199" s="10">
        <v>0</v>
      </c>
      <c r="CC1199" s="82">
        <f t="shared" ca="1" si="907"/>
        <v>3.9725652202851362E-13</v>
      </c>
      <c r="CD1199" s="82">
        <f t="shared" ca="1" si="908"/>
        <v>3.4270724516460853E-13</v>
      </c>
      <c r="CE1199" s="82">
        <f t="shared" ca="1" si="909"/>
        <v>1.8915613015532971E-10</v>
      </c>
      <c r="CF1199" s="82">
        <f t="shared" ca="1" si="910"/>
        <v>3.7028113764059381E-11</v>
      </c>
      <c r="CG1199" s="82">
        <f t="shared" ca="1" si="920"/>
        <v>2.269242076865822E-10</v>
      </c>
      <c r="CH1199" s="13" t="str">
        <f t="shared" ca="1" si="873"/>
        <v/>
      </c>
      <c r="CI1199" s="81">
        <f t="shared" ca="1" si="882"/>
        <v>0.1131775965863165</v>
      </c>
      <c r="CJ1199" s="81">
        <f t="shared" ca="1" si="883"/>
        <v>0.13063724757458739</v>
      </c>
      <c r="CK1199" s="81">
        <f t="shared" ca="1" si="884"/>
        <v>0.39004625943939081</v>
      </c>
      <c r="CL1199" s="81">
        <f t="shared" ca="1" si="885"/>
        <v>0.17284488538116416</v>
      </c>
      <c r="CM1199" s="89">
        <f t="shared" ca="1" si="874"/>
        <v>0.80670598898145884</v>
      </c>
    </row>
    <row r="1200" spans="1:91" x14ac:dyDescent="0.3">
      <c r="A1200">
        <v>1135</v>
      </c>
      <c r="B1200" s="3">
        <f t="shared" si="887"/>
        <v>3.3416666666666668</v>
      </c>
      <c r="C1200" s="3">
        <f t="shared" si="875"/>
        <v>37.833333333333336</v>
      </c>
      <c r="D1200" s="4">
        <f t="shared" ca="1" si="911"/>
        <v>1200</v>
      </c>
      <c r="E1200" s="58">
        <f>(0.5*(COS(B1200*2*PI())+1)*('key variables'!$B$4-'key variables'!$B$6)+'key variables'!$B$6)/'key variables'!$B$4</f>
        <v>1</v>
      </c>
      <c r="F1200" s="10">
        <f t="shared" ca="1" si="876"/>
        <v>11689222.907461114</v>
      </c>
      <c r="G1200" s="10">
        <f t="shared" ca="1" si="877"/>
        <v>13492492.798713122</v>
      </c>
      <c r="H1200" s="10">
        <f t="shared" ca="1" si="878"/>
        <v>40309474.521088287</v>
      </c>
      <c r="I1200" s="10">
        <f t="shared" ca="1" si="879"/>
        <v>17912154.249750931</v>
      </c>
      <c r="J1200" s="10">
        <f t="shared" ca="1" si="912"/>
        <v>83403344.477013454</v>
      </c>
      <c r="K1200" s="82">
        <f t="shared" ca="1" si="889"/>
        <v>2249832.832292099</v>
      </c>
      <c r="L1200" s="82">
        <f t="shared" ca="1" si="890"/>
        <v>2596909.4377209195</v>
      </c>
      <c r="M1200" s="82">
        <f t="shared" ca="1" si="891"/>
        <v>7778311.98309422</v>
      </c>
      <c r="N1200" s="82">
        <f t="shared" ca="1" si="892"/>
        <v>3496312.733215793</v>
      </c>
      <c r="O1200" s="82">
        <f t="shared" ca="1" si="913"/>
        <v>16121366.986323033</v>
      </c>
      <c r="P1200" s="10">
        <f ca="1">IF(IF($A1200&gt;='key variables'!$B$26,K1200*SUMPRODUCT(Z1200:AC1200,'control variables'!$O$3:$R$3)/J1200+F$65*'key variables'!$B$25/scenario!J$65,K1200*SUMPRODUCT(Z1200:AC1200,'control variables'!$O$7:$R$7)/J1200+F$65*'key variables'!$B$25/scenario!J$65)&lt;'key variables'!$B$28,0,IF($A1200&gt;='key variables'!$B$26,K1200*SUMPRODUCT(Z1200:AC1200,'control variables'!$O$3:$R$3)/J1200+F$65*'key variables'!$B$25/scenario!J$65,K1200*SUMPRODUCT(Z1200:AC1200,'control variables'!$O$7:$R$7)/J1200+F$65*'key variables'!$B$25/scenario!J$65))</f>
        <v>3.0654892155810773E-64</v>
      </c>
      <c r="Q1200" s="10">
        <f ca="1">IF(IF($A1200&gt;='key variables'!$B$26,L1200*SUMPRODUCT(Z1200:AC1200,'control variables'!$O$4:$R$4)/J1200+G$65*'key variables'!$B$25/scenario!J$65,L1200*SUMPRODUCT(Z1200:AC1200,'control variables'!$O$7:$R$7)/J1200+G$65*'key variables'!$B$25/scenario!J$65)&lt;'key variables'!$B$28,0,IF($A1200&gt;='key variables'!$B$26,L1200*SUMPRODUCT(Z1200:AC1200,'control variables'!$O$4:$R$4)/J1200+G$65*'key variables'!$B$25/scenario!J$65,L1200*SUMPRODUCT(Z1200:AC1200,'control variables'!$O$7:$R$7)/J1200+G$65*'key variables'!$B$25/scenario!J$65))</f>
        <v>3.5383952802679325E-64</v>
      </c>
      <c r="R1200" s="10">
        <f ca="1">IF(IF($A1200&gt;='key variables'!$B$26,M1200*SUMPRODUCT(Z1200:AC1200,'control variables'!$O$5:$R$5)/J1200+H$65*'key variables'!$B$25/scenario!J$65,M1200*SUMPRODUCT(Z1200:AC1200,'control variables'!$O$7:$R$7)/J1200+H$65*'key variables'!$B$25/scenario!J$65)&lt;'key variables'!$B$28,0,IF($A1200&gt;='key variables'!$B$26,M1200*SUMPRODUCT(Z1200:AC1200,'control variables'!$O$5:$R$5)/J1200+H$65*'key variables'!$B$25/scenario!J$65,M1200*SUMPRODUCT(Z1200:AC1200,'control variables'!$O$7:$R$7)/J1200+H$65*'key variables'!$B$25/scenario!J$65))</f>
        <v>1.0598268083459391E-63</v>
      </c>
      <c r="S1200" s="10">
        <f ca="1">IF(IF($A1200&gt;='key variables'!$B$26,N1200*SUMPRODUCT(Z1200:AC1200,'control variables'!$O$6:$R$6)/J1200+I$65*'key variables'!$B$25/scenario!J$65,N1200*SUMPRODUCT(Z1200:AC1200,'control variables'!$O$7:$R$7)/J1200+I$65*'key variables'!$B$25/scenario!J$65)&lt;'key variables'!$B$28,0,IF($A1200&gt;='key variables'!$B$26,N1200*SUMPRODUCT(Z1200:AC1200,'control variables'!$O$6:$R$6)/J1200+I$65*'key variables'!$B$25/scenario!J$65,N1200*SUMPRODUCT(Z1200:AC1200,'control variables'!$O$7:$R$7)/J1200+I$65*'key variables'!$B$25/scenario!J$65))</f>
        <v>4.7638690413511992E-64</v>
      </c>
      <c r="T1200" s="10">
        <f t="shared" ca="1" si="886"/>
        <v>2.1966021620659601E-63</v>
      </c>
      <c r="U1200" s="82">
        <f ca="1">SUMPRODUCT(P1170:P1199,'control variables'!AD$7:AD$36)</f>
        <v>6.4994042455506288E-64</v>
      </c>
      <c r="V1200" s="82">
        <f ca="1">SUMPRODUCT(Q1170:Q1199,'control variables'!AE$7:AE$36)</f>
        <v>7.5020525892309935E-64</v>
      </c>
      <c r="W1200" s="82">
        <f ca="1">SUMPRODUCT(R1170:R1199,'control variables'!AF$7:AF$36)</f>
        <v>2.2470288992376281E-63</v>
      </c>
      <c r="X1200" s="82">
        <f ca="1">SUMPRODUCT(S1170:S1199,'control variables'!AG$7:AG$36)</f>
        <v>1.0100283672580507E-63</v>
      </c>
      <c r="Y1200" s="82">
        <f t="shared" ca="1" si="880"/>
        <v>4.6572029499738412E-63</v>
      </c>
      <c r="Z1200" s="10">
        <f ca="1">IF($A1200&gt;='key variables'!$B$26,SUMPRODUCT(P1170:P1199,'control variables'!V$7:V$36)*$E1200,SUMPRODUCT(P1170:P1199,'control variables'!Z$7:Z$36)*$E1200)</f>
        <v>1.5859204325202958E-63</v>
      </c>
      <c r="AA1200" s="10">
        <f ca="1">IF($A1200&gt;='key variables'!$B$26,SUMPRODUCT(Q1170:Q1199,'control variables'!W$7:W$36)*$E1200,SUMPRODUCT(Q1170:Q1199,'control variables'!AA$7:AA$36)*$E1200)</f>
        <v>1.8305767786713897E-63</v>
      </c>
      <c r="AB1200" s="10">
        <f ca="1">IF($A1200&gt;='key variables'!$B$26,SUMPRODUCT(R1170:R1199,'control variables'!X$7:X$36)*$E1200,SUMPRODUCT(R1170:R1199,'control variables'!AB$7:AB$36)*$E1200)</f>
        <v>5.4829779917199699E-63</v>
      </c>
      <c r="AC1200" s="10">
        <f ca="1">IF($A1200&gt;='key variables'!$B$26,SUMPRODUCT(S1170:S1199,'control variables'!Y$7:Y$36)*$E1200,SUMPRODUCT(S1170:S1199,'control variables'!AC$7:AC$36)*$E1200)</f>
        <v>2.4645714661558952E-63</v>
      </c>
      <c r="AD1200" s="10">
        <f t="shared" ca="1" si="881"/>
        <v>1.1364046669067549E-62</v>
      </c>
      <c r="AE1200" s="82">
        <f ca="1">SUMPRODUCT(P1170:P1199,'control variables'!AL$7:AL$36)</f>
        <v>2.1593109423412419E-63</v>
      </c>
      <c r="AF1200" s="82">
        <f ca="1">SUMPRODUCT(Q1170:Q1199,'control variables'!AM$7:AM$36)</f>
        <v>2.4859059901051492E-63</v>
      </c>
      <c r="AG1200" s="82">
        <f ca="1">SUMPRODUCT(R1170:R1199,'control variables'!AN$7:AN$36)</f>
        <v>7.087971302336912E-63</v>
      </c>
      <c r="AH1200" s="82">
        <f ca="1">SUMPRODUCT(S1170:S1199,'control variables'!AO$7:AO$36)</f>
        <v>3.0690212666751924E-63</v>
      </c>
      <c r="AI1200" s="82">
        <f t="shared" ca="1" si="893"/>
        <v>1.4802209501458495E-62</v>
      </c>
      <c r="AJ1200" s="10">
        <f ca="1">SUMPRODUCT(P1170:P1199,'control variables'!AP$7:AP$36)</f>
        <v>2.0632300039343447E-66</v>
      </c>
      <c r="AK1200" s="10">
        <f ca="1">SUMPRODUCT(Q1170:Q1199,'control variables'!AQ$7:AQ$36)</f>
        <v>5.9537995362386437E-66</v>
      </c>
      <c r="AL1200" s="10">
        <f ca="1">SUMPRODUCT(R1170:R1199,'control variables'!AR$7:AR$36)</f>
        <v>2.139951879953513E-64</v>
      </c>
      <c r="AM1200" s="10">
        <f ca="1">SUMPRODUCT(S1170:S1199,'control variables'!AS$7:AS$36)</f>
        <v>1.6031629618808845E-64</v>
      </c>
      <c r="AN1200" s="10">
        <f t="shared" ca="1" si="914"/>
        <v>3.823285137236127E-64</v>
      </c>
      <c r="AO1200" s="82">
        <f ca="1">SUMPRODUCT(P1170:P1199,'control variables'!AX$7:AX$36)</f>
        <v>2.8056779421256719E-66</v>
      </c>
      <c r="AP1200" s="82">
        <f ca="1">SUMPRODUCT(Q1170:Q1199,'control variables'!AY$7:AY$36)</f>
        <v>6.4770070225071743E-66</v>
      </c>
      <c r="AQ1200" s="82">
        <f ca="1">SUMPRODUCT(R1170:R1199,'control variables'!AZ$7:AZ$36)</f>
        <v>5.8200159704414536E-65</v>
      </c>
      <c r="AR1200" s="82">
        <f ca="1">SUMPRODUCT(S1170:S1199,'control variables'!BA$7:BA$36)</f>
        <v>4.360113948716295E-65</v>
      </c>
      <c r="AS1200" s="82">
        <f t="shared" ca="1" si="915"/>
        <v>1.1108398415621033E-64</v>
      </c>
      <c r="AT1200" s="10">
        <f ca="1">SUMPRODUCT(P1170:P1199,'control variables'!AT$7:AT$36)</f>
        <v>-2.4761202696384159E-66</v>
      </c>
      <c r="AU1200" s="10">
        <f ca="1">SUMPRODUCT(Q1170:Q1199,'control variables'!AU$7:AU$36)</f>
        <v>2.6860457634050847E-66</v>
      </c>
      <c r="AV1200" s="10">
        <f ca="1">SUMPRODUCT(R1170:R1199,'control variables'!AV$7:AV$36)</f>
        <v>1.1566328307156409E-63</v>
      </c>
      <c r="AW1200" s="10">
        <f ca="1">SUMPRODUCT(S1170:S1199,'control variables'!AW$7:AW$36)</f>
        <v>8.6650121998960049E-64</v>
      </c>
      <c r="AX1200" s="10">
        <f t="shared" ca="1" si="894"/>
        <v>2.0233439761990081E-63</v>
      </c>
      <c r="AY1200" s="82">
        <f ca="1">SUMPRODUCT(P1170:P1199,'control variables'!BB$7:BB$36)</f>
        <v>8.9746097006870065E-66</v>
      </c>
      <c r="AZ1200" s="82">
        <f ca="1">SUMPRODUCT(Q1170:Q1199,'control variables'!BC$7:BC$36)</f>
        <v>2.2885238732583695E-65</v>
      </c>
      <c r="BA1200" s="82">
        <f ca="1">SUMPRODUCT(R1170:R1199,'control variables'!BD$7:BD$36)</f>
        <v>1.6020370559452188E-64</v>
      </c>
      <c r="BB1200" s="82">
        <f ca="1">SUMPRODUCT(S1170:S1199,'control variables'!BE$7:BE$36)</f>
        <v>2.2766090181173437E-65</v>
      </c>
      <c r="BC1200" s="82">
        <f t="shared" ca="1" si="916"/>
        <v>2.1482964420896601E-64</v>
      </c>
      <c r="BD1200" s="10">
        <f ca="1">SUMPRODUCT(P1170:P1199,'control variables'!BF$7:BF$36)</f>
        <v>1.8774101789767403E-66</v>
      </c>
      <c r="BE1200" s="10">
        <f ca="1">SUMPRODUCT(Q1170:Q1199,'control variables'!BG$7:BG$36)</f>
        <v>2.1670339868277953E-66</v>
      </c>
      <c r="BF1200" s="10">
        <f ca="1">SUMPRODUCT(R1170:R1199,'control variables'!BH$7:BH$36)</f>
        <v>6.4907409487132534E-65</v>
      </c>
      <c r="BG1200" s="10">
        <f ca="1">SUMPRODUCT(S1170:S1199,'control variables'!BI$7:BI$36)</f>
        <v>1.4587779634138397E-64</v>
      </c>
      <c r="BH1200" s="10">
        <f t="shared" ca="1" si="917"/>
        <v>2.1482964999432105E-64</v>
      </c>
      <c r="BI1200" s="82">
        <f t="shared" ca="1" si="895"/>
        <v>2.1658094317722903E-63</v>
      </c>
      <c r="BJ1200" s="82">
        <f t="shared" ca="1" si="896"/>
        <v>2.5114772746011378E-63</v>
      </c>
      <c r="BK1200" s="82">
        <f t="shared" ca="1" si="897"/>
        <v>8.4048078386470748E-63</v>
      </c>
      <c r="BL1200" s="82">
        <f t="shared" ca="1" si="898"/>
        <v>3.9582885768459667E-63</v>
      </c>
      <c r="BM1200" s="82">
        <f t="shared" ca="1" si="888"/>
        <v>1.704038312186647E-62</v>
      </c>
      <c r="BN1200" s="10">
        <f ca="1">BN1199+BI1200-INDIRECT(ADDRESS(MAX($D1200-'key variables'!$B$9*30,34),scenario!BI$4),TRUE)</f>
        <v>9439390.0751690175</v>
      </c>
      <c r="BO1200" s="10">
        <f ca="1">BO1199+BJ1200-INDIRECT(ADDRESS(MAX($D1200-'key variables'!$B$9*30,34),scenario!BJ$4),TRUE)</f>
        <v>10895583.360992203</v>
      </c>
      <c r="BP1200" s="10">
        <f ca="1">BP1199+BK1200-INDIRECT(ADDRESS(MAX($D1200-'key variables'!$B$9*30,34),scenario!BK$4),TRUE)</f>
        <v>32531162.537994072</v>
      </c>
      <c r="BQ1200" s="10">
        <f ca="1">BQ1199+BL1200-INDIRECT(ADDRESS(MAX($D1200-'key variables'!$B$9*30,34),scenario!BL$4),TRUE)</f>
        <v>14415841.516535141</v>
      </c>
      <c r="BR1200" s="10">
        <f t="shared" ca="1" si="918"/>
        <v>67281977.490690395</v>
      </c>
      <c r="BS1200" s="82">
        <f t="shared" ca="1" si="899"/>
        <v>-2.3433848477536824E-9</v>
      </c>
      <c r="BT1200" s="82">
        <f t="shared" ca="1" si="900"/>
        <v>-3.4288309057018498E-10</v>
      </c>
      <c r="BU1200" s="82">
        <f t="shared" ca="1" si="901"/>
        <v>-4.2578247660364599E-9</v>
      </c>
      <c r="BV1200" s="82">
        <f t="shared" ca="1" si="902"/>
        <v>-2.9943922343414556E-9</v>
      </c>
      <c r="BW1200" s="82">
        <f t="shared" ca="1" si="919"/>
        <v>-9.9384849387017825E-9</v>
      </c>
      <c r="BX1200" s="10">
        <f t="shared" ca="1" si="903"/>
        <v>-1.8625994260191893E-12</v>
      </c>
      <c r="BY1200" s="10">
        <f t="shared" ca="1" si="904"/>
        <v>2.8902850229962428E-12</v>
      </c>
      <c r="BZ1200" s="10">
        <f t="shared" ca="1" si="905"/>
        <v>-3.5034723983035463E-11</v>
      </c>
      <c r="CA1200" s="10">
        <f t="shared" ca="1" si="906"/>
        <v>-2.0257049910634696E-11</v>
      </c>
      <c r="CB1200" s="10">
        <v>0</v>
      </c>
      <c r="CC1200" s="82">
        <f t="shared" ca="1" si="907"/>
        <v>3.9725652202851362E-13</v>
      </c>
      <c r="CD1200" s="82">
        <f t="shared" ca="1" si="908"/>
        <v>3.4270724516460853E-13</v>
      </c>
      <c r="CE1200" s="82">
        <f t="shared" ca="1" si="909"/>
        <v>1.8915613015532971E-10</v>
      </c>
      <c r="CF1200" s="82">
        <f t="shared" ca="1" si="910"/>
        <v>3.7028113764059381E-11</v>
      </c>
      <c r="CG1200" s="82">
        <f t="shared" ca="1" si="920"/>
        <v>2.269242076865822E-10</v>
      </c>
      <c r="CH1200" s="13" t="str">
        <f t="shared" ca="1" si="873"/>
        <v/>
      </c>
      <c r="CI1200" s="81">
        <f t="shared" ca="1" si="882"/>
        <v>0.1131775965863165</v>
      </c>
      <c r="CJ1200" s="81">
        <f t="shared" ca="1" si="883"/>
        <v>0.13063724757458739</v>
      </c>
      <c r="CK1200" s="81">
        <f t="shared" ca="1" si="884"/>
        <v>0.39004625943939081</v>
      </c>
      <c r="CL1200" s="81">
        <f t="shared" ca="1" si="885"/>
        <v>0.17284488538116416</v>
      </c>
      <c r="CM1200" s="89">
        <f t="shared" ca="1" si="874"/>
        <v>0.80670598898145884</v>
      </c>
    </row>
    <row r="1201" spans="1:91" x14ac:dyDescent="0.3">
      <c r="A1201">
        <v>1136</v>
      </c>
      <c r="B1201" s="3">
        <f t="shared" si="887"/>
        <v>3.3444444444444446</v>
      </c>
      <c r="C1201" s="3">
        <f t="shared" si="875"/>
        <v>37.866666666666667</v>
      </c>
      <c r="D1201" s="4">
        <f t="shared" ca="1" si="911"/>
        <v>1201</v>
      </c>
      <c r="E1201" s="58">
        <f>(0.5*(COS(B1201*2*PI())+1)*('key variables'!$B$4-'key variables'!$B$6)+'key variables'!$B$6)/'key variables'!$B$4</f>
        <v>1</v>
      </c>
      <c r="F1201" s="10">
        <f t="shared" ca="1" si="876"/>
        <v>11689222.907461114</v>
      </c>
      <c r="G1201" s="10">
        <f t="shared" ca="1" si="877"/>
        <v>13492492.798713122</v>
      </c>
      <c r="H1201" s="10">
        <f t="shared" ca="1" si="878"/>
        <v>40309474.521088287</v>
      </c>
      <c r="I1201" s="10">
        <f t="shared" ca="1" si="879"/>
        <v>17912154.249750931</v>
      </c>
      <c r="J1201" s="10">
        <f t="shared" ca="1" si="912"/>
        <v>83403344.477013454</v>
      </c>
      <c r="K1201" s="82">
        <f t="shared" ca="1" si="889"/>
        <v>2249832.832292099</v>
      </c>
      <c r="L1201" s="82">
        <f t="shared" ca="1" si="890"/>
        <v>2596909.4377209195</v>
      </c>
      <c r="M1201" s="82">
        <f t="shared" ca="1" si="891"/>
        <v>7778311.98309422</v>
      </c>
      <c r="N1201" s="82">
        <f t="shared" ca="1" si="892"/>
        <v>3496312.733215793</v>
      </c>
      <c r="O1201" s="82">
        <f t="shared" ca="1" si="913"/>
        <v>16121366.986323033</v>
      </c>
      <c r="P1201" s="10">
        <f ca="1">IF(IF($A1201&gt;='key variables'!$B$26,K1201*SUMPRODUCT(Z1201:AC1201,'control variables'!$O$3:$R$3)/J1201+F$65*'key variables'!$B$25/scenario!J$65,K1201*SUMPRODUCT(Z1201:AC1201,'control variables'!$O$7:$R$7)/J1201+F$65*'key variables'!$B$25/scenario!J$65)&lt;'key variables'!$B$28,0,IF($A1201&gt;='key variables'!$B$26,K1201*SUMPRODUCT(Z1201:AC1201,'control variables'!$O$3:$R$3)/J1201+F$65*'key variables'!$B$25/scenario!J$65,K1201*SUMPRODUCT(Z1201:AC1201,'control variables'!$O$7:$R$7)/J1201+F$65*'key variables'!$B$25/scenario!J$65))</f>
        <v>2.6376978247319108E-64</v>
      </c>
      <c r="Q1201" s="10">
        <f ca="1">IF(IF($A1201&gt;='key variables'!$B$26,L1201*SUMPRODUCT(Z1201:AC1201,'control variables'!$O$4:$R$4)/J1201+G$65*'key variables'!$B$25/scenario!J$65,L1201*SUMPRODUCT(Z1201:AC1201,'control variables'!$O$7:$R$7)/J1201+G$65*'key variables'!$B$25/scenario!J$65)&lt;'key variables'!$B$28,0,IF($A1201&gt;='key variables'!$B$26,L1201*SUMPRODUCT(Z1201:AC1201,'control variables'!$O$4:$R$4)/J1201+G$65*'key variables'!$B$25/scenario!J$65,L1201*SUMPRODUCT(Z1201:AC1201,'control variables'!$O$7:$R$7)/J1201+G$65*'key variables'!$B$25/scenario!J$65))</f>
        <v>3.0446094823514921E-64</v>
      </c>
      <c r="R1201" s="10">
        <f ca="1">IF(IF($A1201&gt;='key variables'!$B$26,M1201*SUMPRODUCT(Z1201:AC1201,'control variables'!$O$5:$R$5)/J1201+H$65*'key variables'!$B$25/scenario!J$65,M1201*SUMPRODUCT(Z1201:AC1201,'control variables'!$O$7:$R$7)/J1201+H$65*'key variables'!$B$25/scenario!J$65)&lt;'key variables'!$B$28,0,IF($A1201&gt;='key variables'!$B$26,M1201*SUMPRODUCT(Z1201:AC1201,'control variables'!$O$5:$R$5)/J1201+H$65*'key variables'!$B$25/scenario!J$65,M1201*SUMPRODUCT(Z1201:AC1201,'control variables'!$O$7:$R$7)/J1201+H$65*'key variables'!$B$25/scenario!J$65))</f>
        <v>9.1192715758314829E-64</v>
      </c>
      <c r="S1201" s="10">
        <f ca="1">IF(IF($A1201&gt;='key variables'!$B$26,N1201*SUMPRODUCT(Z1201:AC1201,'control variables'!$O$6:$R$6)/J1201+I$65*'key variables'!$B$25/scenario!J$65,N1201*SUMPRODUCT(Z1201:AC1201,'control variables'!$O$7:$R$7)/J1201+I$65*'key variables'!$B$25/scenario!J$65)&lt;'key variables'!$B$28,0,IF($A1201&gt;='key variables'!$B$26,N1201*SUMPRODUCT(Z1201:AC1201,'control variables'!$O$6:$R$6)/J1201+I$65*'key variables'!$B$25/scenario!J$65,N1201*SUMPRODUCT(Z1201:AC1201,'control variables'!$O$7:$R$7)/J1201+I$65*'key variables'!$B$25/scenario!J$65))</f>
        <v>4.0990674323079861E-64</v>
      </c>
      <c r="T1201" s="10">
        <f t="shared" ca="1" si="886"/>
        <v>1.8900646315222873E-63</v>
      </c>
      <c r="U1201" s="82">
        <f ca="1">SUMPRODUCT(P1171:P1200,'control variables'!AD$7:AD$36)</f>
        <v>5.5924073565180064E-64</v>
      </c>
      <c r="V1201" s="82">
        <f ca="1">SUMPRODUCT(Q1171:Q1200,'control variables'!AE$7:AE$36)</f>
        <v>6.4551353484008412E-64</v>
      </c>
      <c r="W1201" s="82">
        <f ca="1">SUMPRODUCT(R1171:R1200,'control variables'!AF$7:AF$36)</f>
        <v>1.9334542785221778E-63</v>
      </c>
      <c r="X1201" s="82">
        <f ca="1">SUMPRODUCT(S1171:S1200,'control variables'!AG$7:AG$36)</f>
        <v>8.6907812746262801E-64</v>
      </c>
      <c r="Y1201" s="82">
        <f t="shared" ca="1" si="880"/>
        <v>4.00728667647669E-63</v>
      </c>
      <c r="Z1201" s="10">
        <f ca="1">IF($A1201&gt;='key variables'!$B$26,SUMPRODUCT(P1171:P1200,'control variables'!V$7:V$36)*$E1201,SUMPRODUCT(P1171:P1200,'control variables'!Z$7:Z$36)*$E1201)</f>
        <v>1.3646040096290907E-63</v>
      </c>
      <c r="AA1201" s="10">
        <f ca="1">IF($A1201&gt;='key variables'!$B$26,SUMPRODUCT(Q1171:Q1200,'control variables'!W$7:W$36)*$E1201,SUMPRODUCT(Q1171:Q1200,'control variables'!AA$7:AA$36)*$E1201)</f>
        <v>1.5751183734603371E-63</v>
      </c>
      <c r="AB1201" s="10">
        <f ca="1">IF($A1201&gt;='key variables'!$B$26,SUMPRODUCT(R1171:R1200,'control variables'!X$7:X$36)*$E1201,SUMPRODUCT(R1171:R1200,'control variables'!AB$7:AB$36)*$E1201)</f>
        <v>4.7178241725020328E-63</v>
      </c>
      <c r="AC1201" s="10">
        <f ca="1">IF($A1201&gt;='key variables'!$B$26,SUMPRODUCT(S1171:S1200,'control variables'!Y$7:Y$36)*$E1201,SUMPRODUCT(S1171:S1200,'control variables'!AC$7:AC$36)*$E1201)</f>
        <v>2.1206386119820302E-63</v>
      </c>
      <c r="AD1201" s="10">
        <f t="shared" ca="1" si="881"/>
        <v>9.7781851675734907E-63</v>
      </c>
      <c r="AE1201" s="82">
        <f ca="1">SUMPRODUCT(P1171:P1200,'control variables'!AL$7:AL$36)</f>
        <v>1.8579774303507626E-63</v>
      </c>
      <c r="AF1201" s="82">
        <f ca="1">SUMPRODUCT(Q1171:Q1200,'control variables'!AM$7:AM$36)</f>
        <v>2.1389958866142855E-63</v>
      </c>
      <c r="AG1201" s="82">
        <f ca="1">SUMPRODUCT(R1171:R1200,'control variables'!AN$7:AN$36)</f>
        <v>6.0988394253386344E-63</v>
      </c>
      <c r="AH1201" s="82">
        <f ca="1">SUMPRODUCT(S1171:S1200,'control variables'!AO$7:AO$36)</f>
        <v>2.6407369753641933E-63</v>
      </c>
      <c r="AI1201" s="82">
        <f t="shared" ca="1" si="893"/>
        <v>1.2736549717667875E-62</v>
      </c>
      <c r="AJ1201" s="10">
        <f ca="1">SUMPRODUCT(P1171:P1200,'control variables'!AP$7:AP$36)</f>
        <v>1.7753046612064633E-66</v>
      </c>
      <c r="AK1201" s="10">
        <f ca="1">SUMPRODUCT(Q1171:Q1200,'control variables'!AQ$7:AQ$36)</f>
        <v>5.1229422063550466E-66</v>
      </c>
      <c r="AL1201" s="10">
        <f ca="1">SUMPRODUCT(R1171:R1200,'control variables'!AR$7:AR$36)</f>
        <v>1.841319940091322E-64</v>
      </c>
      <c r="AM1201" s="10">
        <f ca="1">SUMPRODUCT(S1171:S1200,'control variables'!AS$7:AS$36)</f>
        <v>1.3794403306822309E-64</v>
      </c>
      <c r="AN1201" s="10">
        <f t="shared" ca="1" si="914"/>
        <v>3.2897427394491679E-64</v>
      </c>
      <c r="AO1201" s="82">
        <f ca="1">SUMPRODUCT(P1171:P1200,'control variables'!AX$7:AX$36)</f>
        <v>2.4141434154223188E-66</v>
      </c>
      <c r="AP1201" s="82">
        <f ca="1">SUMPRODUCT(Q1171:Q1200,'control variables'!AY$7:AY$36)</f>
        <v>5.573135683272027E-66</v>
      </c>
      <c r="AQ1201" s="82">
        <f ca="1">SUMPRODUCT(R1171:R1200,'control variables'!AZ$7:AZ$36)</f>
        <v>5.0078282406315571E-65</v>
      </c>
      <c r="AR1201" s="82">
        <f ca="1">SUMPRODUCT(S1171:S1200,'control variables'!BA$7:BA$36)</f>
        <v>3.7516566751099225E-65</v>
      </c>
      <c r="AS1201" s="82">
        <f t="shared" ca="1" si="915"/>
        <v>9.5582128256109147E-65</v>
      </c>
      <c r="AT1201" s="10">
        <f ca="1">SUMPRODUCT(P1171:P1200,'control variables'!AT$7:AT$36)</f>
        <v>-2.1305757710068501E-66</v>
      </c>
      <c r="AU1201" s="10">
        <f ca="1">SUMPRODUCT(Q1171:Q1200,'control variables'!AU$7:AU$36)</f>
        <v>2.3112059997643682E-66</v>
      </c>
      <c r="AV1201" s="10">
        <f ca="1">SUMPRODUCT(R1171:R1200,'control variables'!AV$7:AV$36)</f>
        <v>9.9522382466247046E-64</v>
      </c>
      <c r="AW1201" s="10">
        <f ca="1">SUMPRODUCT(S1171:S1200,'control variables'!AW$7:AW$36)</f>
        <v>7.4558030459776879E-64</v>
      </c>
      <c r="AX1201" s="10">
        <f t="shared" ca="1" si="894"/>
        <v>1.7409847594889967E-63</v>
      </c>
      <c r="AY1201" s="82">
        <f ca="1">SUMPRODUCT(P1171:P1200,'control variables'!BB$7:BB$36)</f>
        <v>7.7221959760940868E-66</v>
      </c>
      <c r="AZ1201" s="82">
        <f ca="1">SUMPRODUCT(Q1171:Q1200,'control variables'!BC$7:BC$36)</f>
        <v>1.969158596826579E-65</v>
      </c>
      <c r="BA1201" s="82">
        <f ca="1">SUMPRODUCT(R1171:R1200,'control variables'!BD$7:BD$36)</f>
        <v>1.3784715457906502E-64</v>
      </c>
      <c r="BB1201" s="82">
        <f ca="1">SUMPRODUCT(S1171:S1200,'control variables'!BE$7:BE$36)</f>
        <v>1.9589064689352986E-65</v>
      </c>
      <c r="BC1201" s="82">
        <f t="shared" ca="1" si="916"/>
        <v>1.8485000121277789E-64</v>
      </c>
      <c r="BD1201" s="10">
        <f ca="1">SUMPRODUCT(P1171:P1200,'control variables'!BF$7:BF$36)</f>
        <v>1.615416136532652E-66</v>
      </c>
      <c r="BE1201" s="10">
        <f ca="1">SUMPRODUCT(Q1171:Q1200,'control variables'!BG$7:BG$36)</f>
        <v>1.8646227180063013E-66</v>
      </c>
      <c r="BF1201" s="10">
        <f ca="1">SUMPRODUCT(R1171:R1200,'control variables'!BH$7:BH$36)</f>
        <v>5.5849530294543824E-65</v>
      </c>
      <c r="BG1201" s="10">
        <f ca="1">SUMPRODUCT(S1171:S1200,'control variables'!BI$7:BI$36)</f>
        <v>1.2552043704169939E-64</v>
      </c>
      <c r="BH1201" s="10">
        <f t="shared" ca="1" si="917"/>
        <v>1.8485000619078217E-64</v>
      </c>
      <c r="BI1201" s="82">
        <f t="shared" ca="1" si="895"/>
        <v>1.8635690505558499E-63</v>
      </c>
      <c r="BJ1201" s="82">
        <f t="shared" ca="1" si="896"/>
        <v>2.1609986785823157E-63</v>
      </c>
      <c r="BK1201" s="82">
        <f t="shared" ca="1" si="897"/>
        <v>7.2319104045801699E-63</v>
      </c>
      <c r="BL1201" s="82">
        <f t="shared" ca="1" si="898"/>
        <v>3.4059063446513152E-63</v>
      </c>
      <c r="BM1201" s="82">
        <f t="shared" ca="1" si="888"/>
        <v>1.4662384478369651E-62</v>
      </c>
      <c r="BN1201" s="10">
        <f ca="1">BN1200+BI1201-INDIRECT(ADDRESS(MAX($D1201-'key variables'!$B$9*30,34),scenario!BI$4),TRUE)</f>
        <v>9439390.0751690175</v>
      </c>
      <c r="BO1201" s="10">
        <f ca="1">BO1200+BJ1201-INDIRECT(ADDRESS(MAX($D1201-'key variables'!$B$9*30,34),scenario!BJ$4),TRUE)</f>
        <v>10895583.360992203</v>
      </c>
      <c r="BP1201" s="10">
        <f ca="1">BP1200+BK1201-INDIRECT(ADDRESS(MAX($D1201-'key variables'!$B$9*30,34),scenario!BK$4),TRUE)</f>
        <v>32531162.537994072</v>
      </c>
      <c r="BQ1201" s="10">
        <f ca="1">BQ1200+BL1201-INDIRECT(ADDRESS(MAX($D1201-'key variables'!$B$9*30,34),scenario!BL$4),TRUE)</f>
        <v>14415841.516535141</v>
      </c>
      <c r="BR1201" s="10">
        <f t="shared" ca="1" si="918"/>
        <v>67281977.490690395</v>
      </c>
      <c r="BS1201" s="82">
        <f t="shared" ca="1" si="899"/>
        <v>-2.3433848477536824E-9</v>
      </c>
      <c r="BT1201" s="82">
        <f t="shared" ca="1" si="900"/>
        <v>-3.4288309057018498E-10</v>
      </c>
      <c r="BU1201" s="82">
        <f t="shared" ca="1" si="901"/>
        <v>-4.2578247660364599E-9</v>
      </c>
      <c r="BV1201" s="82">
        <f t="shared" ca="1" si="902"/>
        <v>-2.9943922343414556E-9</v>
      </c>
      <c r="BW1201" s="82">
        <f t="shared" ca="1" si="919"/>
        <v>-9.9384849387017825E-9</v>
      </c>
      <c r="BX1201" s="10">
        <f t="shared" ca="1" si="903"/>
        <v>-1.8625994260191893E-12</v>
      </c>
      <c r="BY1201" s="10">
        <f t="shared" ca="1" si="904"/>
        <v>2.8902850229962428E-12</v>
      </c>
      <c r="BZ1201" s="10">
        <f t="shared" ca="1" si="905"/>
        <v>-3.5034723983035463E-11</v>
      </c>
      <c r="CA1201" s="10">
        <f t="shared" ca="1" si="906"/>
        <v>-2.0257049910634696E-11</v>
      </c>
      <c r="CB1201" s="10">
        <v>0</v>
      </c>
      <c r="CC1201" s="82">
        <f t="shared" ca="1" si="907"/>
        <v>3.9725652202851362E-13</v>
      </c>
      <c r="CD1201" s="82">
        <f t="shared" ca="1" si="908"/>
        <v>3.4270724516460853E-13</v>
      </c>
      <c r="CE1201" s="82">
        <f t="shared" ca="1" si="909"/>
        <v>1.8915613015532971E-10</v>
      </c>
      <c r="CF1201" s="82">
        <f t="shared" ca="1" si="910"/>
        <v>3.7028113764059381E-11</v>
      </c>
      <c r="CG1201" s="82">
        <f t="shared" ca="1" si="920"/>
        <v>2.269242076865822E-10</v>
      </c>
      <c r="CH1201" s="13" t="str">
        <f t="shared" ca="1" si="873"/>
        <v/>
      </c>
      <c r="CI1201" s="81">
        <f t="shared" ca="1" si="882"/>
        <v>0.1131775965863165</v>
      </c>
      <c r="CJ1201" s="81">
        <f t="shared" ca="1" si="883"/>
        <v>0.13063724757458739</v>
      </c>
      <c r="CK1201" s="81">
        <f t="shared" ca="1" si="884"/>
        <v>0.39004625943939081</v>
      </c>
      <c r="CL1201" s="81">
        <f t="shared" ca="1" si="885"/>
        <v>0.17284488538116416</v>
      </c>
      <c r="CM1201" s="89">
        <f t="shared" ca="1" si="874"/>
        <v>0.80670598898145884</v>
      </c>
    </row>
    <row r="1202" spans="1:91" x14ac:dyDescent="0.3">
      <c r="A1202">
        <v>1137</v>
      </c>
      <c r="B1202" s="3">
        <f t="shared" si="887"/>
        <v>3.3472222222222223</v>
      </c>
      <c r="C1202" s="3">
        <f t="shared" si="875"/>
        <v>37.9</v>
      </c>
      <c r="D1202" s="4">
        <f t="shared" ca="1" si="911"/>
        <v>1202</v>
      </c>
      <c r="E1202" s="58">
        <f>(0.5*(COS(B1202*2*PI())+1)*('key variables'!$B$4-'key variables'!$B$6)+'key variables'!$B$6)/'key variables'!$B$4</f>
        <v>1</v>
      </c>
      <c r="F1202" s="10">
        <f t="shared" ca="1" si="876"/>
        <v>11689222.907461114</v>
      </c>
      <c r="G1202" s="10">
        <f t="shared" ca="1" si="877"/>
        <v>13492492.798713122</v>
      </c>
      <c r="H1202" s="10">
        <f t="shared" ca="1" si="878"/>
        <v>40309474.521088287</v>
      </c>
      <c r="I1202" s="10">
        <f t="shared" ca="1" si="879"/>
        <v>17912154.249750931</v>
      </c>
      <c r="J1202" s="10">
        <f t="shared" ca="1" si="912"/>
        <v>83403344.477013454</v>
      </c>
      <c r="K1202" s="82">
        <f t="shared" ca="1" si="889"/>
        <v>2249832.832292099</v>
      </c>
      <c r="L1202" s="82">
        <f t="shared" ca="1" si="890"/>
        <v>2596909.4377209195</v>
      </c>
      <c r="M1202" s="82">
        <f t="shared" ca="1" si="891"/>
        <v>7778311.98309422</v>
      </c>
      <c r="N1202" s="82">
        <f t="shared" ca="1" si="892"/>
        <v>3496312.733215793</v>
      </c>
      <c r="O1202" s="82">
        <f t="shared" ca="1" si="913"/>
        <v>16121366.986323033</v>
      </c>
      <c r="P1202" s="10">
        <f ca="1">IF(IF($A1202&gt;='key variables'!$B$26,K1202*SUMPRODUCT(Z1202:AC1202,'control variables'!$O$3:$R$3)/J1202+F$65*'key variables'!$B$25/scenario!J$65,K1202*SUMPRODUCT(Z1202:AC1202,'control variables'!$O$7:$R$7)/J1202+F$65*'key variables'!$B$25/scenario!J$65)&lt;'key variables'!$B$28,0,IF($A1202&gt;='key variables'!$B$26,K1202*SUMPRODUCT(Z1202:AC1202,'control variables'!$O$3:$R$3)/J1202+F$65*'key variables'!$B$25/scenario!J$65,K1202*SUMPRODUCT(Z1202:AC1202,'control variables'!$O$7:$R$7)/J1202+F$65*'key variables'!$B$25/scenario!J$65))</f>
        <v>2.2696050533247872E-64</v>
      </c>
      <c r="Q1202" s="10">
        <f ca="1">IF(IF($A1202&gt;='key variables'!$B$26,L1202*SUMPRODUCT(Z1202:AC1202,'control variables'!$O$4:$R$4)/J1202+G$65*'key variables'!$B$25/scenario!J$65,L1202*SUMPRODUCT(Z1202:AC1202,'control variables'!$O$7:$R$7)/J1202+G$65*'key variables'!$B$25/scenario!J$65)&lt;'key variables'!$B$28,0,IF($A1202&gt;='key variables'!$B$26,L1202*SUMPRODUCT(Z1202:AC1202,'control variables'!$O$4:$R$4)/J1202+G$65*'key variables'!$B$25/scenario!J$65,L1202*SUMPRODUCT(Z1202:AC1202,'control variables'!$O$7:$R$7)/J1202+G$65*'key variables'!$B$25/scenario!J$65))</f>
        <v>2.6197318744226631E-64</v>
      </c>
      <c r="R1202" s="10">
        <f ca="1">IF(IF($A1202&gt;='key variables'!$B$26,M1202*SUMPRODUCT(Z1202:AC1202,'control variables'!$O$5:$R$5)/J1202+H$65*'key variables'!$B$25/scenario!J$65,M1202*SUMPRODUCT(Z1202:AC1202,'control variables'!$O$7:$R$7)/J1202+H$65*'key variables'!$B$25/scenario!J$65)&lt;'key variables'!$B$28,0,IF($A1202&gt;='key variables'!$B$26,M1202*SUMPRODUCT(Z1202:AC1202,'control variables'!$O$5:$R$5)/J1202+H$65*'key variables'!$B$25/scenario!J$65,M1202*SUMPRODUCT(Z1202:AC1202,'control variables'!$O$7:$R$7)/J1202+H$65*'key variables'!$B$25/scenario!J$65))</f>
        <v>7.8466701746822863E-64</v>
      </c>
      <c r="S1202" s="10">
        <f ca="1">IF(IF($A1202&gt;='key variables'!$B$26,N1202*SUMPRODUCT(Z1202:AC1202,'control variables'!$O$6:$R$6)/J1202+I$65*'key variables'!$B$25/scenario!J$65,N1202*SUMPRODUCT(Z1202:AC1202,'control variables'!$O$7:$R$7)/J1202+I$65*'key variables'!$B$25/scenario!J$65)&lt;'key variables'!$B$28,0,IF($A1202&gt;='key variables'!$B$26,N1202*SUMPRODUCT(Z1202:AC1202,'control variables'!$O$6:$R$6)/J1202+I$65*'key variables'!$B$25/scenario!J$65,N1202*SUMPRODUCT(Z1202:AC1202,'control variables'!$O$7:$R$7)/J1202+I$65*'key variables'!$B$25/scenario!J$65))</f>
        <v>3.5270394019568281E-64</v>
      </c>
      <c r="T1202" s="10">
        <f t="shared" ca="1" si="886"/>
        <v>1.6263046504386564E-63</v>
      </c>
      <c r="U1202" s="82">
        <f ca="1">SUMPRODUCT(P1172:P1201,'control variables'!AD$7:AD$36)</f>
        <v>4.8119825848110651E-64</v>
      </c>
      <c r="V1202" s="82">
        <f ca="1">SUMPRODUCT(Q1172:Q1201,'control variables'!AE$7:AE$36)</f>
        <v>5.5543162182025404E-64</v>
      </c>
      <c r="W1202" s="82">
        <f ca="1">SUMPRODUCT(R1172:R1201,'control variables'!AF$7:AF$36)</f>
        <v>1.6636392386426484E-63</v>
      </c>
      <c r="X1202" s="82">
        <f ca="1">SUMPRODUCT(S1172:S1201,'control variables'!AG$7:AG$36)</f>
        <v>7.477976026399841E-64</v>
      </c>
      <c r="Y1202" s="82">
        <f t="shared" ca="1" si="880"/>
        <v>3.4480667215839929E-63</v>
      </c>
      <c r="Z1202" s="10">
        <f ca="1">IF($A1202&gt;='key variables'!$B$26,SUMPRODUCT(P1172:P1201,'control variables'!V$7:V$36)*$E1202,SUMPRODUCT(P1172:P1201,'control variables'!Z$7:Z$36)*$E1202)</f>
        <v>1.1741724647159818E-63</v>
      </c>
      <c r="AA1202" s="10">
        <f ca="1">IF($A1202&gt;='key variables'!$B$26,SUMPRODUCT(Q1172:Q1201,'control variables'!W$7:W$36)*$E1202,SUMPRODUCT(Q1172:Q1201,'control variables'!AA$7:AA$36)*$E1202)</f>
        <v>1.3553093862651398E-63</v>
      </c>
      <c r="AB1202" s="10">
        <f ca="1">IF($A1202&gt;='key variables'!$B$26,SUMPRODUCT(R1172:R1201,'control variables'!X$7:X$36)*$E1202,SUMPRODUCT(R1172:R1201,'control variables'!AB$7:AB$36)*$E1202)</f>
        <v>4.0594481605173024E-63</v>
      </c>
      <c r="AC1202" s="10">
        <f ca="1">IF($A1202&gt;='key variables'!$B$26,SUMPRODUCT(S1172:S1201,'control variables'!Y$7:Y$36)*$E1202,SUMPRODUCT(S1172:S1201,'control variables'!AC$7:AC$36)*$E1202)</f>
        <v>1.8247018536019234E-63</v>
      </c>
      <c r="AD1202" s="10">
        <f t="shared" ca="1" si="881"/>
        <v>8.4136318651003472E-63</v>
      </c>
      <c r="AE1202" s="82">
        <f ca="1">SUMPRODUCT(P1172:P1201,'control variables'!AL$7:AL$36)</f>
        <v>1.5986952430064977E-63</v>
      </c>
      <c r="AF1202" s="82">
        <f ca="1">SUMPRODUCT(Q1172:Q1201,'control variables'!AM$7:AM$36)</f>
        <v>1.8404973563619377E-63</v>
      </c>
      <c r="AG1202" s="82">
        <f ca="1">SUMPRODUCT(R1172:R1201,'control variables'!AN$7:AN$36)</f>
        <v>5.2477416667589153E-63</v>
      </c>
      <c r="AH1202" s="82">
        <f ca="1">SUMPRODUCT(S1172:S1201,'control variables'!AO$7:AO$36)</f>
        <v>2.2722200881358891E-63</v>
      </c>
      <c r="AI1202" s="82">
        <f t="shared" ca="1" si="893"/>
        <v>1.0959154354263238E-62</v>
      </c>
      <c r="AJ1202" s="10">
        <f ca="1">SUMPRODUCT(P1172:P1201,'control variables'!AP$7:AP$36)</f>
        <v>1.527559522734474E-66</v>
      </c>
      <c r="AK1202" s="10">
        <f ca="1">SUMPRODUCT(Q1172:Q1201,'control variables'!AQ$7:AQ$36)</f>
        <v>4.4080316594324051E-66</v>
      </c>
      <c r="AL1202" s="10">
        <f ca="1">SUMPRODUCT(R1172:R1201,'control variables'!AR$7:AR$36)</f>
        <v>1.5843623183954779E-64</v>
      </c>
      <c r="AM1202" s="10">
        <f ca="1">SUMPRODUCT(S1172:S1201,'control variables'!AS$7:AS$36)</f>
        <v>1.1869383656919128E-64</v>
      </c>
      <c r="AN1202" s="10">
        <f t="shared" ca="1" si="914"/>
        <v>2.8306565959090597E-64</v>
      </c>
      <c r="AO1202" s="82">
        <f ca="1">SUMPRODUCT(P1172:P1201,'control variables'!AX$7:AX$36)</f>
        <v>2.0772478347288111E-66</v>
      </c>
      <c r="AP1202" s="82">
        <f ca="1">SUMPRODUCT(Q1172:Q1201,'control variables'!AY$7:AY$36)</f>
        <v>4.7954002884710572E-66</v>
      </c>
      <c r="AQ1202" s="82">
        <f ca="1">SUMPRODUCT(R1172:R1201,'control variables'!AZ$7:AZ$36)</f>
        <v>4.3089819366534729E-65</v>
      </c>
      <c r="AR1202" s="82">
        <f ca="1">SUMPRODUCT(S1172:S1201,'control variables'!BA$7:BA$36)</f>
        <v>3.2281100846093202E-65</v>
      </c>
      <c r="AS1202" s="82">
        <f t="shared" ca="1" si="915"/>
        <v>8.2243568335827793E-65</v>
      </c>
      <c r="AT1202" s="10">
        <f ca="1">SUMPRODUCT(P1172:P1201,'control variables'!AT$7:AT$36)</f>
        <v>-1.8332522743995427E-66</v>
      </c>
      <c r="AU1202" s="10">
        <f ca="1">SUMPRODUCT(Q1172:Q1201,'control variables'!AU$7:AU$36)</f>
        <v>1.9886754150365648E-66</v>
      </c>
      <c r="AV1202" s="10">
        <f ca="1">SUMPRODUCT(R1172:R1201,'control variables'!AV$7:AV$36)</f>
        <v>8.5633957023592762E-64</v>
      </c>
      <c r="AW1202" s="10">
        <f ca="1">SUMPRODUCT(S1172:S1201,'control variables'!AW$7:AW$36)</f>
        <v>6.4153399646774119E-64</v>
      </c>
      <c r="AX1202" s="10">
        <f t="shared" ca="1" si="894"/>
        <v>1.4980289898443059E-63</v>
      </c>
      <c r="AY1202" s="82">
        <f ca="1">SUMPRODUCT(P1172:P1201,'control variables'!BB$7:BB$36)</f>
        <v>6.6445575553707749E-66</v>
      </c>
      <c r="AZ1202" s="82">
        <f ca="1">SUMPRODUCT(Q1172:Q1201,'control variables'!BC$7:BC$36)</f>
        <v>1.6943609917143529E-65</v>
      </c>
      <c r="BA1202" s="82">
        <f ca="1">SUMPRODUCT(R1172:R1201,'control variables'!BD$7:BD$36)</f>
        <v>1.1861047754811993E-64</v>
      </c>
      <c r="BB1202" s="82">
        <f ca="1">SUMPRODUCT(S1172:S1201,'control variables'!BE$7:BE$36)</f>
        <v>1.6855395561991805E-65</v>
      </c>
      <c r="BC1202" s="82">
        <f t="shared" ca="1" si="916"/>
        <v>1.5905404058262603E-64</v>
      </c>
      <c r="BD1202" s="10">
        <f ca="1">SUMPRODUCT(P1172:P1201,'control variables'!BF$7:BF$36)</f>
        <v>1.3899835653348769E-66</v>
      </c>
      <c r="BE1202" s="10">
        <f ca="1">SUMPRODUCT(Q1172:Q1201,'control variables'!BG$7:BG$36)</f>
        <v>1.6044131756303161E-66</v>
      </c>
      <c r="BF1202" s="10">
        <f ca="1">SUMPRODUCT(R1172:R1201,'control variables'!BH$7:BH$36)</f>
        <v>4.8055685148542623E-65</v>
      </c>
      <c r="BG1202" s="10">
        <f ca="1">SUMPRODUCT(S1172:S1201,'control variables'!BI$7:BI$36)</f>
        <v>1.0800396297643814E-64</v>
      </c>
      <c r="BH1202" s="10">
        <f t="shared" ca="1" si="917"/>
        <v>1.5905404486594595E-64</v>
      </c>
      <c r="BI1202" s="82">
        <f t="shared" ca="1" si="895"/>
        <v>1.6035065482874689E-63</v>
      </c>
      <c r="BJ1202" s="82">
        <f t="shared" ca="1" si="896"/>
        <v>1.8594296416941177E-63</v>
      </c>
      <c r="BK1202" s="82">
        <f t="shared" ca="1" si="897"/>
        <v>6.2226917145429629E-63</v>
      </c>
      <c r="BL1202" s="82">
        <f t="shared" ca="1" si="898"/>
        <v>2.9306094801656223E-63</v>
      </c>
      <c r="BM1202" s="82">
        <f t="shared" ca="1" si="888"/>
        <v>1.2616237384690171E-62</v>
      </c>
      <c r="BN1202" s="10">
        <f ca="1">BN1201+BI1202-INDIRECT(ADDRESS(MAX($D1202-'key variables'!$B$9*30,34),scenario!BI$4),TRUE)</f>
        <v>9439390.0751690175</v>
      </c>
      <c r="BO1202" s="10">
        <f ca="1">BO1201+BJ1202-INDIRECT(ADDRESS(MAX($D1202-'key variables'!$B$9*30,34),scenario!BJ$4),TRUE)</f>
        <v>10895583.360992203</v>
      </c>
      <c r="BP1202" s="10">
        <f ca="1">BP1201+BK1202-INDIRECT(ADDRESS(MAX($D1202-'key variables'!$B$9*30,34),scenario!BK$4),TRUE)</f>
        <v>32531162.537994072</v>
      </c>
      <c r="BQ1202" s="10">
        <f ca="1">BQ1201+BL1202-INDIRECT(ADDRESS(MAX($D1202-'key variables'!$B$9*30,34),scenario!BL$4),TRUE)</f>
        <v>14415841.516535141</v>
      </c>
      <c r="BR1202" s="10">
        <f t="shared" ca="1" si="918"/>
        <v>67281977.490690395</v>
      </c>
      <c r="BS1202" s="82">
        <f t="shared" ca="1" si="899"/>
        <v>-2.3433848477536824E-9</v>
      </c>
      <c r="BT1202" s="82">
        <f t="shared" ca="1" si="900"/>
        <v>-3.4288309057018498E-10</v>
      </c>
      <c r="BU1202" s="82">
        <f t="shared" ca="1" si="901"/>
        <v>-4.2578247660364599E-9</v>
      </c>
      <c r="BV1202" s="82">
        <f t="shared" ca="1" si="902"/>
        <v>-2.9943922343414556E-9</v>
      </c>
      <c r="BW1202" s="82">
        <f t="shared" ca="1" si="919"/>
        <v>-9.9384849387017825E-9</v>
      </c>
      <c r="BX1202" s="10">
        <f t="shared" ca="1" si="903"/>
        <v>-1.8625994260191893E-12</v>
      </c>
      <c r="BY1202" s="10">
        <f t="shared" ca="1" si="904"/>
        <v>2.8902850229962428E-12</v>
      </c>
      <c r="BZ1202" s="10">
        <f t="shared" ca="1" si="905"/>
        <v>-3.5034723983035463E-11</v>
      </c>
      <c r="CA1202" s="10">
        <f t="shared" ca="1" si="906"/>
        <v>-2.0257049910634696E-11</v>
      </c>
      <c r="CB1202" s="10">
        <v>0</v>
      </c>
      <c r="CC1202" s="82">
        <f t="shared" ca="1" si="907"/>
        <v>3.9725652202851362E-13</v>
      </c>
      <c r="CD1202" s="82">
        <f t="shared" ca="1" si="908"/>
        <v>3.4270724516460853E-13</v>
      </c>
      <c r="CE1202" s="82">
        <f t="shared" ca="1" si="909"/>
        <v>1.8915613015532971E-10</v>
      </c>
      <c r="CF1202" s="82">
        <f t="shared" ca="1" si="910"/>
        <v>3.7028113764059381E-11</v>
      </c>
      <c r="CG1202" s="82">
        <f t="shared" ca="1" si="920"/>
        <v>2.269242076865822E-10</v>
      </c>
      <c r="CH1202" s="13" t="str">
        <f t="shared" ca="1" si="873"/>
        <v/>
      </c>
      <c r="CI1202" s="81">
        <f t="shared" ca="1" si="882"/>
        <v>0.1131775965863165</v>
      </c>
      <c r="CJ1202" s="81">
        <f t="shared" ca="1" si="883"/>
        <v>0.13063724757458739</v>
      </c>
      <c r="CK1202" s="81">
        <f t="shared" ca="1" si="884"/>
        <v>0.39004625943939081</v>
      </c>
      <c r="CL1202" s="81">
        <f t="shared" ca="1" si="885"/>
        <v>0.17284488538116416</v>
      </c>
      <c r="CM1202" s="89">
        <f t="shared" ca="1" si="874"/>
        <v>0.80670598898145884</v>
      </c>
    </row>
    <row r="1203" spans="1:91" x14ac:dyDescent="0.3">
      <c r="A1203">
        <v>1138</v>
      </c>
      <c r="B1203" s="3">
        <f t="shared" si="887"/>
        <v>3.35</v>
      </c>
      <c r="C1203" s="3">
        <f t="shared" si="875"/>
        <v>37.93333333333333</v>
      </c>
      <c r="D1203" s="4">
        <f t="shared" ca="1" si="911"/>
        <v>1203</v>
      </c>
      <c r="E1203" s="58">
        <f>(0.5*(COS(B1203*2*PI())+1)*('key variables'!$B$4-'key variables'!$B$6)+'key variables'!$B$6)/'key variables'!$B$4</f>
        <v>1</v>
      </c>
      <c r="F1203" s="10">
        <f t="shared" ca="1" si="876"/>
        <v>11689222.907461114</v>
      </c>
      <c r="G1203" s="10">
        <f t="shared" ca="1" si="877"/>
        <v>13492492.798713122</v>
      </c>
      <c r="H1203" s="10">
        <f t="shared" ca="1" si="878"/>
        <v>40309474.521088287</v>
      </c>
      <c r="I1203" s="10">
        <f t="shared" ca="1" si="879"/>
        <v>17912154.249750931</v>
      </c>
      <c r="J1203" s="10">
        <f t="shared" ca="1" si="912"/>
        <v>83403344.477013454</v>
      </c>
      <c r="K1203" s="82">
        <f t="shared" ca="1" si="889"/>
        <v>2249832.832292099</v>
      </c>
      <c r="L1203" s="82">
        <f t="shared" ca="1" si="890"/>
        <v>2596909.4377209195</v>
      </c>
      <c r="M1203" s="82">
        <f t="shared" ca="1" si="891"/>
        <v>7778311.98309422</v>
      </c>
      <c r="N1203" s="82">
        <f t="shared" ca="1" si="892"/>
        <v>3496312.733215793</v>
      </c>
      <c r="O1203" s="82">
        <f t="shared" ca="1" si="913"/>
        <v>16121366.986323033</v>
      </c>
      <c r="P1203" s="10">
        <f ca="1">IF(IF($A1203&gt;='key variables'!$B$26,K1203*SUMPRODUCT(Z1203:AC1203,'control variables'!$O$3:$R$3)/J1203+F$65*'key variables'!$B$25/scenario!J$65,K1203*SUMPRODUCT(Z1203:AC1203,'control variables'!$O$7:$R$7)/J1203+F$65*'key variables'!$B$25/scenario!J$65)&lt;'key variables'!$B$28,0,IF($A1203&gt;='key variables'!$B$26,K1203*SUMPRODUCT(Z1203:AC1203,'control variables'!$O$3:$R$3)/J1203+F$65*'key variables'!$B$25/scenario!J$65,K1203*SUMPRODUCT(Z1203:AC1203,'control variables'!$O$7:$R$7)/J1203+F$65*'key variables'!$B$25/scenario!J$65))</f>
        <v>1.9528799128463305E-64</v>
      </c>
      <c r="Q1203" s="10">
        <f ca="1">IF(IF($A1203&gt;='key variables'!$B$26,L1203*SUMPRODUCT(Z1203:AC1203,'control variables'!$O$4:$R$4)/J1203+G$65*'key variables'!$B$25/scenario!J$65,L1203*SUMPRODUCT(Z1203:AC1203,'control variables'!$O$7:$R$7)/J1203+G$65*'key variables'!$B$25/scenario!J$65)&lt;'key variables'!$B$28,0,IF($A1203&gt;='key variables'!$B$26,L1203*SUMPRODUCT(Z1203:AC1203,'control variables'!$O$4:$R$4)/J1203+G$65*'key variables'!$B$25/scenario!J$65,L1203*SUMPRODUCT(Z1203:AC1203,'control variables'!$O$7:$R$7)/J1203+G$65*'key variables'!$B$25/scenario!J$65))</f>
        <v>2.2541462652758589E-64</v>
      </c>
      <c r="R1203" s="10">
        <f ca="1">IF(IF($A1203&gt;='key variables'!$B$26,M1203*SUMPRODUCT(Z1203:AC1203,'control variables'!$O$5:$R$5)/J1203+H$65*'key variables'!$B$25/scenario!J$65,M1203*SUMPRODUCT(Z1203:AC1203,'control variables'!$O$7:$R$7)/J1203+H$65*'key variables'!$B$25/scenario!J$65)&lt;'key variables'!$B$28,0,IF($A1203&gt;='key variables'!$B$26,M1203*SUMPRODUCT(Z1203:AC1203,'control variables'!$O$5:$R$5)/J1203+H$65*'key variables'!$B$25/scenario!J$65,M1203*SUMPRODUCT(Z1203:AC1203,'control variables'!$O$7:$R$7)/J1203+H$65*'key variables'!$B$25/scenario!J$65))</f>
        <v>6.7516612832790481E-64</v>
      </c>
      <c r="S1203" s="10">
        <f ca="1">IF(IF($A1203&gt;='key variables'!$B$26,N1203*SUMPRODUCT(Z1203:AC1203,'control variables'!$O$6:$R$6)/J1203+I$65*'key variables'!$B$25/scenario!J$65,N1203*SUMPRODUCT(Z1203:AC1203,'control variables'!$O$7:$R$7)/J1203+I$65*'key variables'!$B$25/scenario!J$65)&lt;'key variables'!$B$28,0,IF($A1203&gt;='key variables'!$B$26,N1203*SUMPRODUCT(Z1203:AC1203,'control variables'!$O$6:$R$6)/J1203+I$65*'key variables'!$B$25/scenario!J$65,N1203*SUMPRODUCT(Z1203:AC1203,'control variables'!$O$7:$R$7)/J1203+I$65*'key variables'!$B$25/scenario!J$65))</f>
        <v>3.0348383256412093E-64</v>
      </c>
      <c r="T1203" s="10">
        <f t="shared" ca="1" si="886"/>
        <v>1.3993525787042447E-63</v>
      </c>
      <c r="U1203" s="82">
        <f ca="1">SUMPRODUCT(P1173:P1202,'control variables'!AD$7:AD$36)</f>
        <v>4.1404666935675549E-64</v>
      </c>
      <c r="V1203" s="82">
        <f ca="1">SUMPRODUCT(Q1173:Q1202,'control variables'!AE$7:AE$36)</f>
        <v>4.7792070943067794E-64</v>
      </c>
      <c r="W1203" s="82">
        <f ca="1">SUMPRODUCT(R1173:R1202,'control variables'!AF$7:AF$36)</f>
        <v>1.4314770962502196E-63</v>
      </c>
      <c r="X1203" s="82">
        <f ca="1">SUMPRODUCT(S1173:S1202,'control variables'!AG$7:AG$36)</f>
        <v>6.4344186885333207E-64</v>
      </c>
      <c r="Y1203" s="82">
        <f t="shared" ca="1" si="880"/>
        <v>2.9668863438909853E-63</v>
      </c>
      <c r="Z1203" s="10">
        <f ca="1">IF($A1203&gt;='key variables'!$B$26,SUMPRODUCT(P1173:P1202,'control variables'!V$7:V$36)*$E1203,SUMPRODUCT(P1173:P1202,'control variables'!Z$7:Z$36)*$E1203)</f>
        <v>1.0103157891731085E-63</v>
      </c>
      <c r="AA1203" s="10">
        <f ca="1">IF($A1203&gt;='key variables'!$B$26,SUMPRODUCT(Q1173:Q1202,'control variables'!W$7:W$36)*$E1203,SUMPRODUCT(Q1173:Q1202,'control variables'!AA$7:AA$36)*$E1203)</f>
        <v>1.166174913230827E-63</v>
      </c>
      <c r="AB1203" s="10">
        <f ca="1">IF($A1203&gt;='key variables'!$B$26,SUMPRODUCT(R1173:R1202,'control variables'!X$7:X$36)*$E1203,SUMPRODUCT(R1173:R1202,'control variables'!AB$7:AB$36)*$E1203)</f>
        <v>3.492949030185633E-63</v>
      </c>
      <c r="AC1203" s="10">
        <f ca="1">IF($A1203&gt;='key variables'!$B$26,SUMPRODUCT(S1173:S1202,'control variables'!Y$7:Y$36)*$E1203,SUMPRODUCT(S1173:S1202,'control variables'!AC$7:AC$36)*$E1203)</f>
        <v>1.5700632987279156E-63</v>
      </c>
      <c r="AD1203" s="10">
        <f t="shared" ca="1" si="881"/>
        <v>7.2395030313174843E-63</v>
      </c>
      <c r="AE1203" s="82">
        <f ca="1">SUMPRODUCT(P1173:P1202,'control variables'!AL$7:AL$36)</f>
        <v>1.3755960854320485E-63</v>
      </c>
      <c r="AF1203" s="82">
        <f ca="1">SUMPRODUCT(Q1173:Q1202,'control variables'!AM$7:AM$36)</f>
        <v>1.5836545268617062E-63</v>
      </c>
      <c r="AG1203" s="82">
        <f ca="1">SUMPRODUCT(R1173:R1202,'control variables'!AN$7:AN$36)</f>
        <v>4.5154152586184165E-63</v>
      </c>
      <c r="AH1203" s="82">
        <f ca="1">SUMPRODUCT(S1173:S1202,'control variables'!AO$7:AO$36)</f>
        <v>1.955130017527105E-63</v>
      </c>
      <c r="AI1203" s="82">
        <f t="shared" ca="1" si="893"/>
        <v>9.429795888439276E-63</v>
      </c>
      <c r="AJ1203" s="10">
        <f ca="1">SUMPRODUCT(P1173:P1202,'control variables'!AP$7:AP$36)</f>
        <v>1.3143874099395502E-66</v>
      </c>
      <c r="AK1203" s="10">
        <f ca="1">SUMPRODUCT(Q1173:Q1202,'control variables'!AQ$7:AQ$36)</f>
        <v>3.7928874322365807E-66</v>
      </c>
      <c r="AL1203" s="10">
        <f ca="1">SUMPRODUCT(R1173:R1202,'control variables'!AR$7:AR$36)</f>
        <v>1.3632633315354187E-64</v>
      </c>
      <c r="AM1203" s="10">
        <f ca="1">SUMPRODUCT(S1173:S1202,'control variables'!AS$7:AS$36)</f>
        <v>1.0213001987948443E-64</v>
      </c>
      <c r="AN1203" s="10">
        <f t="shared" ca="1" si="914"/>
        <v>2.4356362787520243E-64</v>
      </c>
      <c r="AO1203" s="82">
        <f ca="1">SUMPRODUCT(P1173:P1202,'control variables'!AX$7:AX$36)</f>
        <v>1.7873662928723291E-66</v>
      </c>
      <c r="AP1203" s="82">
        <f ca="1">SUMPRODUCT(Q1173:Q1202,'control variables'!AY$7:AY$36)</f>
        <v>4.1261984695063558E-66</v>
      </c>
      <c r="AQ1203" s="82">
        <f ca="1">SUMPRODUCT(R1173:R1202,'control variables'!AZ$7:AZ$36)</f>
        <v>3.7076601748753893E-65</v>
      </c>
      <c r="AR1203" s="82">
        <f ca="1">SUMPRODUCT(S1173:S1202,'control variables'!BA$7:BA$36)</f>
        <v>2.7776248257181137E-65</v>
      </c>
      <c r="AS1203" s="82">
        <f t="shared" ca="1" si="915"/>
        <v>7.0766414768313709E-65</v>
      </c>
      <c r="AT1203" s="10">
        <f ca="1">SUMPRODUCT(P1173:P1202,'control variables'!AT$7:AT$36)</f>
        <v>-1.5774205016904286E-66</v>
      </c>
      <c r="AU1203" s="10">
        <f ca="1">SUMPRODUCT(Q1173:Q1202,'control variables'!AU$7:AU$36)</f>
        <v>1.7111542228490481E-66</v>
      </c>
      <c r="AV1203" s="10">
        <f ca="1">SUMPRODUCT(R1173:R1202,'control variables'!AV$7:AV$36)</f>
        <v>7.3683672092612659E-64</v>
      </c>
      <c r="AW1203" s="10">
        <f ca="1">SUMPRODUCT(S1173:S1202,'control variables'!AW$7:AW$36)</f>
        <v>5.5200743110550168E-64</v>
      </c>
      <c r="AX1203" s="10">
        <f t="shared" ca="1" si="894"/>
        <v>1.288977885752787E-63</v>
      </c>
      <c r="AY1203" s="82">
        <f ca="1">SUMPRODUCT(P1173:P1202,'control variables'!BB$7:BB$36)</f>
        <v>5.7173044096928176E-66</v>
      </c>
      <c r="AZ1203" s="82">
        <f ca="1">SUMPRODUCT(Q1173:Q1202,'control variables'!BC$7:BC$36)</f>
        <v>1.4579116049209101E-65</v>
      </c>
      <c r="BA1203" s="82">
        <f ca="1">SUMPRODUCT(R1173:R1202,'control variables'!BD$7:BD$36)</f>
        <v>1.0205829367427255E-64</v>
      </c>
      <c r="BB1203" s="82">
        <f ca="1">SUMPRODUCT(S1173:S1202,'control variables'!BE$7:BE$36)</f>
        <v>1.4503212075542789E-65</v>
      </c>
      <c r="BC1203" s="82">
        <f t="shared" ca="1" si="916"/>
        <v>1.3685792620871726E-64</v>
      </c>
      <c r="BD1203" s="10">
        <f ca="1">SUMPRODUCT(P1173:P1202,'control variables'!BF$7:BF$36)</f>
        <v>1.1960102837947631E-66</v>
      </c>
      <c r="BE1203" s="10">
        <f ca="1">SUMPRODUCT(Q1173:Q1202,'control variables'!BG$7:BG$36)</f>
        <v>1.3805160761360283E-66</v>
      </c>
      <c r="BF1203" s="10">
        <f ca="1">SUMPRODUCT(R1173:R1202,'control variables'!BH$7:BH$36)</f>
        <v>4.1349477120337924E-65</v>
      </c>
      <c r="BG1203" s="10">
        <f ca="1">SUMPRODUCT(S1173:S1202,'control variables'!BI$7:BI$36)</f>
        <v>9.2931926414027846E-65</v>
      </c>
      <c r="BH1203" s="10">
        <f t="shared" ca="1" si="917"/>
        <v>1.3685792989429655E-64</v>
      </c>
      <c r="BI1203" s="82">
        <f t="shared" ca="1" si="895"/>
        <v>1.3797359693400511E-63</v>
      </c>
      <c r="BJ1203" s="82">
        <f t="shared" ca="1" si="896"/>
        <v>1.5999447971337643E-63</v>
      </c>
      <c r="BK1203" s="82">
        <f t="shared" ca="1" si="897"/>
        <v>5.354310273218816E-63</v>
      </c>
      <c r="BL1203" s="82">
        <f t="shared" ca="1" si="898"/>
        <v>2.5216406607081499E-63</v>
      </c>
      <c r="BM1203" s="82">
        <f t="shared" ca="1" si="888"/>
        <v>1.0855631700400781E-62</v>
      </c>
      <c r="BN1203" s="10">
        <f ca="1">BN1202+BI1203-INDIRECT(ADDRESS(MAX($D1203-'key variables'!$B$9*30,34),scenario!BI$4),TRUE)</f>
        <v>9439390.0751690175</v>
      </c>
      <c r="BO1203" s="10">
        <f ca="1">BO1202+BJ1203-INDIRECT(ADDRESS(MAX($D1203-'key variables'!$B$9*30,34),scenario!BJ$4),TRUE)</f>
        <v>10895583.360992203</v>
      </c>
      <c r="BP1203" s="10">
        <f ca="1">BP1202+BK1203-INDIRECT(ADDRESS(MAX($D1203-'key variables'!$B$9*30,34),scenario!BK$4),TRUE)</f>
        <v>32531162.537994072</v>
      </c>
      <c r="BQ1203" s="10">
        <f ca="1">BQ1202+BL1203-INDIRECT(ADDRESS(MAX($D1203-'key variables'!$B$9*30,34),scenario!BL$4),TRUE)</f>
        <v>14415841.516535141</v>
      </c>
      <c r="BR1203" s="10">
        <f t="shared" ca="1" si="918"/>
        <v>67281977.490690395</v>
      </c>
      <c r="BS1203" s="82">
        <f t="shared" ca="1" si="899"/>
        <v>-2.3433848477536824E-9</v>
      </c>
      <c r="BT1203" s="82">
        <f t="shared" ca="1" si="900"/>
        <v>-3.4288309057018498E-10</v>
      </c>
      <c r="BU1203" s="82">
        <f t="shared" ca="1" si="901"/>
        <v>-4.2578247660364599E-9</v>
      </c>
      <c r="BV1203" s="82">
        <f t="shared" ca="1" si="902"/>
        <v>-2.9943922343414556E-9</v>
      </c>
      <c r="BW1203" s="82">
        <f t="shared" ca="1" si="919"/>
        <v>-9.9384849387017825E-9</v>
      </c>
      <c r="BX1203" s="10">
        <f t="shared" ca="1" si="903"/>
        <v>-1.8625994260191893E-12</v>
      </c>
      <c r="BY1203" s="10">
        <f t="shared" ca="1" si="904"/>
        <v>2.8902850229962428E-12</v>
      </c>
      <c r="BZ1203" s="10">
        <f t="shared" ca="1" si="905"/>
        <v>-3.5034723983035463E-11</v>
      </c>
      <c r="CA1203" s="10">
        <f t="shared" ca="1" si="906"/>
        <v>-2.0257049910634696E-11</v>
      </c>
      <c r="CB1203" s="10">
        <v>0</v>
      </c>
      <c r="CC1203" s="82">
        <f t="shared" ca="1" si="907"/>
        <v>3.9725652202851362E-13</v>
      </c>
      <c r="CD1203" s="82">
        <f t="shared" ca="1" si="908"/>
        <v>3.4270724516460853E-13</v>
      </c>
      <c r="CE1203" s="82">
        <f t="shared" ca="1" si="909"/>
        <v>1.8915613015532971E-10</v>
      </c>
      <c r="CF1203" s="82">
        <f t="shared" ca="1" si="910"/>
        <v>3.7028113764059381E-11</v>
      </c>
      <c r="CG1203" s="82">
        <f t="shared" ca="1" si="920"/>
        <v>2.269242076865822E-10</v>
      </c>
      <c r="CH1203" s="13" t="str">
        <f t="shared" ca="1" si="873"/>
        <v/>
      </c>
      <c r="CI1203" s="81">
        <f t="shared" ca="1" si="882"/>
        <v>0.1131775965863165</v>
      </c>
      <c r="CJ1203" s="81">
        <f t="shared" ca="1" si="883"/>
        <v>0.13063724757458739</v>
      </c>
      <c r="CK1203" s="81">
        <f t="shared" ca="1" si="884"/>
        <v>0.39004625943939081</v>
      </c>
      <c r="CL1203" s="81">
        <f t="shared" ca="1" si="885"/>
        <v>0.17284488538116416</v>
      </c>
      <c r="CM1203" s="89">
        <f t="shared" ca="1" si="874"/>
        <v>0.80670598898145884</v>
      </c>
    </row>
    <row r="1204" spans="1:91" x14ac:dyDescent="0.3">
      <c r="A1204">
        <v>1139</v>
      </c>
      <c r="B1204" s="3">
        <f t="shared" si="887"/>
        <v>3.3527777777777779</v>
      </c>
      <c r="C1204" s="3">
        <f t="shared" si="875"/>
        <v>37.966666666666669</v>
      </c>
      <c r="D1204" s="4">
        <f t="shared" ca="1" si="911"/>
        <v>1204</v>
      </c>
      <c r="E1204" s="58">
        <f>(0.5*(COS(B1204*2*PI())+1)*('key variables'!$B$4-'key variables'!$B$6)+'key variables'!$B$6)/'key variables'!$B$4</f>
        <v>1</v>
      </c>
      <c r="F1204" s="10">
        <f t="shared" ca="1" si="876"/>
        <v>11689222.907461114</v>
      </c>
      <c r="G1204" s="10">
        <f t="shared" ca="1" si="877"/>
        <v>13492492.798713122</v>
      </c>
      <c r="H1204" s="10">
        <f t="shared" ca="1" si="878"/>
        <v>40309474.521088287</v>
      </c>
      <c r="I1204" s="10">
        <f t="shared" ca="1" si="879"/>
        <v>17912154.249750931</v>
      </c>
      <c r="J1204" s="10">
        <f t="shared" ca="1" si="912"/>
        <v>83403344.477013454</v>
      </c>
      <c r="K1204" s="82">
        <f t="shared" ca="1" si="889"/>
        <v>2249832.832292099</v>
      </c>
      <c r="L1204" s="82">
        <f t="shared" ca="1" si="890"/>
        <v>2596909.4377209195</v>
      </c>
      <c r="M1204" s="82">
        <f t="shared" ca="1" si="891"/>
        <v>7778311.98309422</v>
      </c>
      <c r="N1204" s="82">
        <f t="shared" ca="1" si="892"/>
        <v>3496312.733215793</v>
      </c>
      <c r="O1204" s="82">
        <f t="shared" ca="1" si="913"/>
        <v>16121366.986323033</v>
      </c>
      <c r="P1204" s="10">
        <f ca="1">IF(IF($A1204&gt;='key variables'!$B$26,K1204*SUMPRODUCT(Z1204:AC1204,'control variables'!$O$3:$R$3)/J1204+F$65*'key variables'!$B$25/scenario!J$65,K1204*SUMPRODUCT(Z1204:AC1204,'control variables'!$O$7:$R$7)/J1204+F$65*'key variables'!$B$25/scenario!J$65)&lt;'key variables'!$B$28,0,IF($A1204&gt;='key variables'!$B$26,K1204*SUMPRODUCT(Z1204:AC1204,'control variables'!$O$3:$R$3)/J1204+F$65*'key variables'!$B$25/scenario!J$65,K1204*SUMPRODUCT(Z1204:AC1204,'control variables'!$O$7:$R$7)/J1204+F$65*'key variables'!$B$25/scenario!J$65))</f>
        <v>1.6803540106732986E-64</v>
      </c>
      <c r="Q1204" s="10">
        <f ca="1">IF(IF($A1204&gt;='key variables'!$B$26,L1204*SUMPRODUCT(Z1204:AC1204,'control variables'!$O$4:$R$4)/J1204+G$65*'key variables'!$B$25/scenario!J$65,L1204*SUMPRODUCT(Z1204:AC1204,'control variables'!$O$7:$R$7)/J1204+G$65*'key variables'!$B$25/scenario!J$65)&lt;'key variables'!$B$28,0,IF($A1204&gt;='key variables'!$B$26,L1204*SUMPRODUCT(Z1204:AC1204,'control variables'!$O$4:$R$4)/J1204+G$65*'key variables'!$B$25/scenario!J$65,L1204*SUMPRODUCT(Z1204:AC1204,'control variables'!$O$7:$R$7)/J1204+G$65*'key variables'!$B$25/scenario!J$65))</f>
        <v>1.9395784106252827E-64</v>
      </c>
      <c r="R1204" s="10">
        <f ca="1">IF(IF($A1204&gt;='key variables'!$B$26,M1204*SUMPRODUCT(Z1204:AC1204,'control variables'!$O$5:$R$5)/J1204+H$65*'key variables'!$B$25/scenario!J$65,M1204*SUMPRODUCT(Z1204:AC1204,'control variables'!$O$7:$R$7)/J1204+H$65*'key variables'!$B$25/scenario!J$65)&lt;'key variables'!$B$28,0,IF($A1204&gt;='key variables'!$B$26,M1204*SUMPRODUCT(Z1204:AC1204,'control variables'!$O$5:$R$5)/J1204+H$65*'key variables'!$B$25/scenario!J$65,M1204*SUMPRODUCT(Z1204:AC1204,'control variables'!$O$7:$R$7)/J1204+H$65*'key variables'!$B$25/scenario!J$65))</f>
        <v>5.8094617295386744E-64</v>
      </c>
      <c r="S1204" s="10">
        <f ca="1">IF(IF($A1204&gt;='key variables'!$B$26,N1204*SUMPRODUCT(Z1204:AC1204,'control variables'!$O$6:$R$6)/J1204+I$65*'key variables'!$B$25/scenario!J$65,N1204*SUMPRODUCT(Z1204:AC1204,'control variables'!$O$7:$R$7)/J1204+I$65*'key variables'!$B$25/scenario!J$65)&lt;'key variables'!$B$28,0,IF($A1204&gt;='key variables'!$B$26,N1204*SUMPRODUCT(Z1204:AC1204,'control variables'!$O$6:$R$6)/J1204+I$65*'key variables'!$B$25/scenario!J$65,N1204*SUMPRODUCT(Z1204:AC1204,'control variables'!$O$7:$R$7)/J1204+I$65*'key variables'!$B$25/scenario!J$65))</f>
        <v>2.6113242901882035E-64</v>
      </c>
      <c r="T1204" s="10">
        <f t="shared" ca="1" si="886"/>
        <v>1.204071844102546E-63</v>
      </c>
      <c r="U1204" s="82">
        <f ca="1">SUMPRODUCT(P1174:P1203,'control variables'!AD$7:AD$36)</f>
        <v>3.5626613642899014E-64</v>
      </c>
      <c r="V1204" s="82">
        <f ca="1">SUMPRODUCT(Q1174:Q1203,'control variables'!AE$7:AE$36)</f>
        <v>4.1122650481113362E-64</v>
      </c>
      <c r="W1204" s="82">
        <f ca="1">SUMPRODUCT(R1174:R1203,'control variables'!AF$7:AF$36)</f>
        <v>1.2317133603802399E-63</v>
      </c>
      <c r="X1204" s="82">
        <f ca="1">SUMPRODUCT(S1174:S1203,'control variables'!AG$7:AG$36)</f>
        <v>5.5364905842415622E-64</v>
      </c>
      <c r="Y1204" s="82">
        <f t="shared" ca="1" si="880"/>
        <v>2.55285506004452E-63</v>
      </c>
      <c r="Z1204" s="10">
        <f ca="1">IF($A1204&gt;='key variables'!$B$26,SUMPRODUCT(P1174:P1203,'control variables'!V$7:V$36)*$E1204,SUMPRODUCT(P1174:P1203,'control variables'!Z$7:Z$36)*$E1204)</f>
        <v>8.6932543942715058E-64</v>
      </c>
      <c r="AA1204" s="10">
        <f ca="1">IF($A1204&gt;='key variables'!$B$26,SUMPRODUCT(Q1174:Q1203,'control variables'!W$7:W$36)*$E1204,SUMPRODUCT(Q1174:Q1203,'control variables'!AA$7:AA$36)*$E1204)</f>
        <v>1.0034343021829235E-63</v>
      </c>
      <c r="AB1204" s="10">
        <f ca="1">IF($A1204&gt;='key variables'!$B$26,SUMPRODUCT(R1174:R1203,'control variables'!X$7:X$36)*$E1204,SUMPRODUCT(R1174:R1203,'control variables'!AB$7:AB$36)*$E1204)</f>
        <v>3.0055052916157946E-63</v>
      </c>
      <c r="AC1204" s="10">
        <f ca="1">IF($A1204&gt;='key variables'!$B$26,SUMPRODUCT(S1174:S1203,'control variables'!Y$7:Y$36)*$E1204,SUMPRODUCT(S1174:S1203,'control variables'!AC$7:AC$36)*$E1204)</f>
        <v>1.3509597511211657E-63</v>
      </c>
      <c r="AD1204" s="10">
        <f t="shared" ca="1" si="881"/>
        <v>6.2292247843470341E-63</v>
      </c>
      <c r="AE1204" s="82">
        <f ca="1">SUMPRODUCT(P1174:P1203,'control variables'!AL$7:AL$36)</f>
        <v>1.1836305878394893E-63</v>
      </c>
      <c r="AF1204" s="82">
        <f ca="1">SUMPRODUCT(Q1174:Q1203,'control variables'!AM$7:AM$36)</f>
        <v>1.362654312857583E-63</v>
      </c>
      <c r="AG1204" s="82">
        <f ca="1">SUMPRODUCT(R1174:R1203,'control variables'!AN$7:AN$36)</f>
        <v>3.8852855671069199E-63</v>
      </c>
      <c r="AH1204" s="82">
        <f ca="1">SUMPRODUCT(S1174:S1203,'control variables'!AO$7:AO$36)</f>
        <v>1.6822901115056657E-63</v>
      </c>
      <c r="AI1204" s="82">
        <f t="shared" ca="1" si="893"/>
        <v>8.1138605793096569E-63</v>
      </c>
      <c r="AJ1204" s="10">
        <f ca="1">SUMPRODUCT(P1174:P1203,'control variables'!AP$7:AP$36)</f>
        <v>1.1309636303500692E-66</v>
      </c>
      <c r="AK1204" s="10">
        <f ca="1">SUMPRODUCT(Q1174:Q1203,'control variables'!AQ$7:AQ$36)</f>
        <v>3.2635870576915516E-66</v>
      </c>
      <c r="AL1204" s="10">
        <f ca="1">SUMPRODUCT(R1174:R1203,'control variables'!AR$7:AR$36)</f>
        <v>1.1730188792871469E-64</v>
      </c>
      <c r="AM1204" s="10">
        <f ca="1">SUMPRODUCT(S1174:S1203,'control variables'!AS$7:AS$36)</f>
        <v>8.7877696619095446E-65</v>
      </c>
      <c r="AN1204" s="10">
        <f t="shared" ca="1" si="914"/>
        <v>2.0957413523585174E-64</v>
      </c>
      <c r="AO1204" s="82">
        <f ca="1">SUMPRODUCT(P1174:P1203,'control variables'!AX$7:AX$36)</f>
        <v>1.5379379443730378E-66</v>
      </c>
      <c r="AP1204" s="82">
        <f ca="1">SUMPRODUCT(Q1174:Q1203,'control variables'!AY$7:AY$36)</f>
        <v>3.5503842819313263E-66</v>
      </c>
      <c r="AQ1204" s="82">
        <f ca="1">SUMPRODUCT(R1174:R1203,'control variables'!AZ$7:AZ$36)</f>
        <v>3.1902533300089138E-65</v>
      </c>
      <c r="AR1204" s="82">
        <f ca="1">SUMPRODUCT(S1174:S1203,'control variables'!BA$7:BA$36)</f>
        <v>2.3900051331053986E-65</v>
      </c>
      <c r="AS1204" s="82">
        <f t="shared" ca="1" si="915"/>
        <v>6.0890906857447486E-65</v>
      </c>
      <c r="AT1204" s="10">
        <f ca="1">SUMPRODUCT(P1174:P1203,'control variables'!AT$7:AT$36)</f>
        <v>-1.357290250720282E-66</v>
      </c>
      <c r="AU1204" s="10">
        <f ca="1">SUMPRODUCT(Q1174:Q1203,'control variables'!AU$7:AU$36)</f>
        <v>1.4723613276630625E-66</v>
      </c>
      <c r="AV1204" s="10">
        <f ca="1">SUMPRODUCT(R1174:R1203,'control variables'!AV$7:AV$36)</f>
        <v>6.3401058665966556E-64</v>
      </c>
      <c r="AW1204" s="10">
        <f ca="1">SUMPRODUCT(S1174:S1203,'control variables'!AW$7:AW$36)</f>
        <v>4.7497436717839977E-64</v>
      </c>
      <c r="AX1204" s="10">
        <f t="shared" ca="1" si="894"/>
        <v>1.1091000249150082E-63</v>
      </c>
      <c r="AY1204" s="82">
        <f ca="1">SUMPRODUCT(P1174:P1203,'control variables'!BB$7:BB$36)</f>
        <v>4.9194501576213572E-66</v>
      </c>
      <c r="AZ1204" s="82">
        <f ca="1">SUMPRODUCT(Q1174:Q1203,'control variables'!BC$7:BC$36)</f>
        <v>1.2544589129217845E-65</v>
      </c>
      <c r="BA1204" s="82">
        <f ca="1">SUMPRODUCT(R1174:R1203,'control variables'!BD$7:BD$36)</f>
        <v>8.7815979861293137E-65</v>
      </c>
      <c r="BB1204" s="82">
        <f ca="1">SUMPRODUCT(S1174:S1203,'control variables'!BE$7:BE$36)</f>
        <v>1.2479277613779944E-65</v>
      </c>
      <c r="BC1204" s="82">
        <f t="shared" ca="1" si="916"/>
        <v>1.1775929676191228E-64</v>
      </c>
      <c r="BD1204" s="10">
        <f ca="1">SUMPRODUCT(P1174:P1203,'control variables'!BF$7:BF$36)</f>
        <v>1.0291061237103228E-66</v>
      </c>
      <c r="BE1204" s="10">
        <f ca="1">SUMPRODUCT(Q1174:Q1203,'control variables'!BG$7:BG$36)</f>
        <v>1.187863990035663E-66</v>
      </c>
      <c r="BF1204" s="10">
        <f ca="1">SUMPRODUCT(R1174:R1203,'control variables'!BH$7:BH$36)</f>
        <v>3.557912560897495E-65</v>
      </c>
      <c r="BG1204" s="10">
        <f ca="1">SUMPRODUCT(S1174:S1203,'control variables'!BI$7:BI$36)</f>
        <v>7.9963204210445189E-65</v>
      </c>
      <c r="BH1204" s="10">
        <f t="shared" ca="1" si="917"/>
        <v>1.1775929993316612E-64</v>
      </c>
      <c r="BI1204" s="82">
        <f t="shared" ca="1" si="895"/>
        <v>1.1871927477463904E-63</v>
      </c>
      <c r="BJ1204" s="82">
        <f t="shared" ca="1" si="896"/>
        <v>1.3766712633144641E-63</v>
      </c>
      <c r="BK1204" s="82">
        <f t="shared" ca="1" si="897"/>
        <v>4.6071121336278783E-63</v>
      </c>
      <c r="BL1204" s="82">
        <f t="shared" ca="1" si="898"/>
        <v>2.1697437562978456E-63</v>
      </c>
      <c r="BM1204" s="82">
        <f t="shared" ca="1" si="888"/>
        <v>9.3407199009865779E-63</v>
      </c>
      <c r="BN1204" s="10">
        <f ca="1">BN1203+BI1204-INDIRECT(ADDRESS(MAX($D1204-'key variables'!$B$9*30,34),scenario!BI$4),TRUE)</f>
        <v>9439390.0751690175</v>
      </c>
      <c r="BO1204" s="10">
        <f ca="1">BO1203+BJ1204-INDIRECT(ADDRESS(MAX($D1204-'key variables'!$B$9*30,34),scenario!BJ$4),TRUE)</f>
        <v>10895583.360992203</v>
      </c>
      <c r="BP1204" s="10">
        <f ca="1">BP1203+BK1204-INDIRECT(ADDRESS(MAX($D1204-'key variables'!$B$9*30,34),scenario!BK$4),TRUE)</f>
        <v>32531162.537994072</v>
      </c>
      <c r="BQ1204" s="10">
        <f ca="1">BQ1203+BL1204-INDIRECT(ADDRESS(MAX($D1204-'key variables'!$B$9*30,34),scenario!BL$4),TRUE)</f>
        <v>14415841.516535141</v>
      </c>
      <c r="BR1204" s="10">
        <f t="shared" ca="1" si="918"/>
        <v>67281977.490690395</v>
      </c>
      <c r="BS1204" s="82">
        <f t="shared" ca="1" si="899"/>
        <v>-2.3433848477536824E-9</v>
      </c>
      <c r="BT1204" s="82">
        <f t="shared" ca="1" si="900"/>
        <v>-3.4288309057018498E-10</v>
      </c>
      <c r="BU1204" s="82">
        <f t="shared" ca="1" si="901"/>
        <v>-4.2578247660364599E-9</v>
      </c>
      <c r="BV1204" s="82">
        <f t="shared" ca="1" si="902"/>
        <v>-2.9943922343414556E-9</v>
      </c>
      <c r="BW1204" s="82">
        <f t="shared" ca="1" si="919"/>
        <v>-9.9384849387017825E-9</v>
      </c>
      <c r="BX1204" s="10">
        <f t="shared" ca="1" si="903"/>
        <v>-1.8625994260191893E-12</v>
      </c>
      <c r="BY1204" s="10">
        <f t="shared" ca="1" si="904"/>
        <v>2.8902850229962428E-12</v>
      </c>
      <c r="BZ1204" s="10">
        <f t="shared" ca="1" si="905"/>
        <v>-3.5034723983035463E-11</v>
      </c>
      <c r="CA1204" s="10">
        <f t="shared" ca="1" si="906"/>
        <v>-2.0257049910634696E-11</v>
      </c>
      <c r="CB1204" s="10">
        <v>0</v>
      </c>
      <c r="CC1204" s="82">
        <f t="shared" ca="1" si="907"/>
        <v>3.9725652202851362E-13</v>
      </c>
      <c r="CD1204" s="82">
        <f t="shared" ca="1" si="908"/>
        <v>3.4270724516460853E-13</v>
      </c>
      <c r="CE1204" s="82">
        <f t="shared" ca="1" si="909"/>
        <v>1.8915613015532971E-10</v>
      </c>
      <c r="CF1204" s="82">
        <f t="shared" ca="1" si="910"/>
        <v>3.7028113764059381E-11</v>
      </c>
      <c r="CG1204" s="82">
        <f t="shared" ca="1" si="920"/>
        <v>2.269242076865822E-10</v>
      </c>
      <c r="CH1204" s="13" t="str">
        <f t="shared" ca="1" si="873"/>
        <v/>
      </c>
      <c r="CI1204" s="81">
        <f t="shared" ca="1" si="882"/>
        <v>0.1131775965863165</v>
      </c>
      <c r="CJ1204" s="81">
        <f t="shared" ca="1" si="883"/>
        <v>0.13063724757458739</v>
      </c>
      <c r="CK1204" s="81">
        <f t="shared" ca="1" si="884"/>
        <v>0.39004625943939081</v>
      </c>
      <c r="CL1204" s="81">
        <f t="shared" ca="1" si="885"/>
        <v>0.17284488538116416</v>
      </c>
      <c r="CM1204" s="89">
        <f t="shared" ca="1" si="874"/>
        <v>0.80670598898145884</v>
      </c>
    </row>
    <row r="1205" spans="1:91" x14ac:dyDescent="0.3">
      <c r="A1205">
        <v>1140</v>
      </c>
      <c r="B1205" s="3">
        <f t="shared" si="887"/>
        <v>3.3555555555555556</v>
      </c>
      <c r="C1205" s="3">
        <f t="shared" si="875"/>
        <v>38</v>
      </c>
      <c r="D1205" s="4">
        <f t="shared" ca="1" si="911"/>
        <v>1205</v>
      </c>
      <c r="E1205" s="58">
        <f>(0.5*(COS(B1205*2*PI())+1)*('key variables'!$B$4-'key variables'!$B$6)+'key variables'!$B$6)/'key variables'!$B$4</f>
        <v>1</v>
      </c>
      <c r="F1205" s="10">
        <f t="shared" ca="1" si="876"/>
        <v>11689222.907461114</v>
      </c>
      <c r="G1205" s="10">
        <f t="shared" ca="1" si="877"/>
        <v>13492492.798713122</v>
      </c>
      <c r="H1205" s="10">
        <f t="shared" ca="1" si="878"/>
        <v>40309474.521088287</v>
      </c>
      <c r="I1205" s="10">
        <f t="shared" ca="1" si="879"/>
        <v>17912154.249750931</v>
      </c>
      <c r="J1205" s="10">
        <f t="shared" ca="1" si="912"/>
        <v>83403344.477013454</v>
      </c>
      <c r="K1205" s="82">
        <f t="shared" ca="1" si="889"/>
        <v>2249832.832292099</v>
      </c>
      <c r="L1205" s="82">
        <f t="shared" ca="1" si="890"/>
        <v>2596909.4377209195</v>
      </c>
      <c r="M1205" s="82">
        <f t="shared" ca="1" si="891"/>
        <v>7778311.98309422</v>
      </c>
      <c r="N1205" s="82">
        <f t="shared" ca="1" si="892"/>
        <v>3496312.733215793</v>
      </c>
      <c r="O1205" s="82">
        <f t="shared" ca="1" si="913"/>
        <v>16121366.986323033</v>
      </c>
      <c r="P1205" s="10">
        <f ca="1">IF(IF($A1205&gt;='key variables'!$B$26,K1205*SUMPRODUCT(Z1205:AC1205,'control variables'!$O$3:$R$3)/J1205+F$65*'key variables'!$B$25/scenario!J$65,K1205*SUMPRODUCT(Z1205:AC1205,'control variables'!$O$7:$R$7)/J1205+F$65*'key variables'!$B$25/scenario!J$65)&lt;'key variables'!$B$28,0,IF($A1205&gt;='key variables'!$B$26,K1205*SUMPRODUCT(Z1205:AC1205,'control variables'!$O$3:$R$3)/J1205+F$65*'key variables'!$B$25/scenario!J$65,K1205*SUMPRODUCT(Z1205:AC1205,'control variables'!$O$7:$R$7)/J1205+F$65*'key variables'!$B$25/scenario!J$65))</f>
        <v>1.4458593089169763E-64</v>
      </c>
      <c r="Q1205" s="10">
        <f ca="1">IF(IF($A1205&gt;='key variables'!$B$26,L1205*SUMPRODUCT(Z1205:AC1205,'control variables'!$O$4:$R$4)/J1205+G$65*'key variables'!$B$25/scenario!J$65,L1205*SUMPRODUCT(Z1205:AC1205,'control variables'!$O$7:$R$7)/J1205+G$65*'key variables'!$B$25/scenario!J$65)&lt;'key variables'!$B$28,0,IF($A1205&gt;='key variables'!$B$26,L1205*SUMPRODUCT(Z1205:AC1205,'control variables'!$O$4:$R$4)/J1205+G$65*'key variables'!$B$25/scenario!J$65,L1205*SUMPRODUCT(Z1205:AC1205,'control variables'!$O$7:$R$7)/J1205+G$65*'key variables'!$B$25/scenario!J$65))</f>
        <v>1.6689087433744302E-64</v>
      </c>
      <c r="R1205" s="10">
        <f ca="1">IF(IF($A1205&gt;='key variables'!$B$26,M1205*SUMPRODUCT(Z1205:AC1205,'control variables'!$O$5:$R$5)/J1205+H$65*'key variables'!$B$25/scenario!J$65,M1205*SUMPRODUCT(Z1205:AC1205,'control variables'!$O$7:$R$7)/J1205+H$65*'key variables'!$B$25/scenario!J$65)&lt;'key variables'!$B$28,0,IF($A1205&gt;='key variables'!$B$26,M1205*SUMPRODUCT(Z1205:AC1205,'control variables'!$O$5:$R$5)/J1205+H$65*'key variables'!$B$25/scenario!J$65,M1205*SUMPRODUCT(Z1205:AC1205,'control variables'!$O$7:$R$7)/J1205+H$65*'key variables'!$B$25/scenario!J$65))</f>
        <v>4.9987468522092916E-64</v>
      </c>
      <c r="S1205" s="10">
        <f ca="1">IF(IF($A1205&gt;='key variables'!$B$26,N1205*SUMPRODUCT(Z1205:AC1205,'control variables'!$O$6:$R$6)/J1205+I$65*'key variables'!$B$25/scenario!J$65,N1205*SUMPRODUCT(Z1205:AC1205,'control variables'!$O$7:$R$7)/J1205+I$65*'key variables'!$B$25/scenario!J$65)&lt;'key variables'!$B$28,0,IF($A1205&gt;='key variables'!$B$26,N1205*SUMPRODUCT(Z1205:AC1205,'control variables'!$O$6:$R$6)/J1205+I$65*'key variables'!$B$25/scenario!J$65,N1205*SUMPRODUCT(Z1205:AC1205,'control variables'!$O$7:$R$7)/J1205+I$65*'key variables'!$B$25/scenario!J$65))</f>
        <v>2.246911965923649E-64</v>
      </c>
      <c r="T1205" s="10">
        <f t="shared" ca="1" si="886"/>
        <v>1.0360426870424347E-63</v>
      </c>
      <c r="U1205" s="82">
        <f ca="1">SUMPRODUCT(P1175:P1204,'control variables'!AD$7:AD$36)</f>
        <v>3.0654892155810773E-64</v>
      </c>
      <c r="V1205" s="82">
        <f ca="1">SUMPRODUCT(Q1175:Q1204,'control variables'!AE$7:AE$36)</f>
        <v>3.5383952802679325E-64</v>
      </c>
      <c r="W1205" s="82">
        <f ca="1">SUMPRODUCT(R1175:R1204,'control variables'!AF$7:AF$36)</f>
        <v>1.0598268083459391E-63</v>
      </c>
      <c r="X1205" s="82">
        <f ca="1">SUMPRODUCT(S1175:S1204,'control variables'!AG$7:AG$36)</f>
        <v>4.7638690413511992E-64</v>
      </c>
      <c r="Y1205" s="82">
        <f t="shared" ca="1" si="880"/>
        <v>2.1966021620659601E-63</v>
      </c>
      <c r="Z1205" s="10">
        <f ca="1">IF($A1205&gt;='key variables'!$B$26,SUMPRODUCT(P1175:P1204,'control variables'!V$7:V$36)*$E1205,SUMPRODUCT(P1175:P1204,'control variables'!Z$7:Z$36)*$E1205)</f>
        <v>7.480104020285894E-64</v>
      </c>
      <c r="AA1205" s="10">
        <f ca="1">IF($A1205&gt;='key variables'!$B$26,SUMPRODUCT(Q1175:Q1204,'control variables'!W$7:W$36)*$E1205,SUMPRODUCT(Q1175:Q1204,'control variables'!AA$7:AA$36)*$E1205)</f>
        <v>8.6340426926851043E-64</v>
      </c>
      <c r="AB1205" s="10">
        <f ca="1">IF($A1205&gt;='key variables'!$B$26,SUMPRODUCT(R1175:R1204,'control variables'!X$7:X$36)*$E1205,SUMPRODUCT(R1175:R1204,'control variables'!AB$7:AB$36)*$E1205)</f>
        <v>2.5860847037468733E-63</v>
      </c>
      <c r="AC1205" s="10">
        <f ca="1">IF($A1205&gt;='key variables'!$B$26,SUMPRODUCT(S1175:S1204,'control variables'!Y$7:Y$36)*$E1205,SUMPRODUCT(S1175:S1204,'control variables'!AC$7:AC$36)*$E1205)</f>
        <v>1.1624322730351532E-63</v>
      </c>
      <c r="AD1205" s="10">
        <f t="shared" ca="1" si="881"/>
        <v>5.3599316480791267E-63</v>
      </c>
      <c r="AE1205" s="82">
        <f ca="1">SUMPRODUCT(P1175:P1204,'control variables'!AL$7:AL$36)</f>
        <v>1.018454023899925E-63</v>
      </c>
      <c r="AF1205" s="82">
        <f ca="1">SUMPRODUCT(Q1175:Q1204,'control variables'!AM$7:AM$36)</f>
        <v>1.1724948496368114E-63</v>
      </c>
      <c r="AG1205" s="82">
        <f ca="1">SUMPRODUCT(R1175:R1204,'control variables'!AN$7:AN$36)</f>
        <v>3.3430909613810577E-63</v>
      </c>
      <c r="AH1205" s="82">
        <f ca="1">SUMPRODUCT(S1175:S1204,'control variables'!AO$7:AO$36)</f>
        <v>1.4475252253808276E-63</v>
      </c>
      <c r="AI1205" s="82">
        <f t="shared" ca="1" si="893"/>
        <v>6.981565060298621E-63</v>
      </c>
      <c r="AJ1205" s="10">
        <f ca="1">SUMPRODUCT(P1175:P1204,'control variables'!AP$7:AP$36)</f>
        <v>9.7313678106018487E-67</v>
      </c>
      <c r="AK1205" s="10">
        <f ca="1">SUMPRODUCT(Q1175:Q1204,'control variables'!AQ$7:AQ$36)</f>
        <v>2.8081509597692268E-66</v>
      </c>
      <c r="AL1205" s="10">
        <f ca="1">SUMPRODUCT(R1175:R1204,'control variables'!AR$7:AR$36)</f>
        <v>1.0093231874830376E-64</v>
      </c>
      <c r="AM1205" s="10">
        <f ca="1">SUMPRODUCT(S1175:S1204,'control variables'!AS$7:AS$36)</f>
        <v>7.5614296092280014E-65</v>
      </c>
      <c r="AN1205" s="10">
        <f t="shared" ca="1" si="914"/>
        <v>1.803279025814132E-64</v>
      </c>
      <c r="AO1205" s="82">
        <f ca="1">SUMPRODUCT(P1175:P1204,'control variables'!AX$7:AX$36)</f>
        <v>1.3233175148118986E-66</v>
      </c>
      <c r="AP1205" s="82">
        <f ca="1">SUMPRODUCT(Q1175:Q1204,'control variables'!AY$7:AY$36)</f>
        <v>3.0549254095605995E-66</v>
      </c>
      <c r="AQ1205" s="82">
        <f ca="1">SUMPRODUCT(R1175:R1204,'control variables'!AZ$7:AZ$36)</f>
        <v>2.7450510105001816E-65</v>
      </c>
      <c r="AR1205" s="82">
        <f ca="1">SUMPRODUCT(S1175:S1204,'control variables'!BA$7:BA$36)</f>
        <v>2.0564780683774929E-65</v>
      </c>
      <c r="AS1205" s="82">
        <f t="shared" ca="1" si="915"/>
        <v>5.2393533713149241E-65</v>
      </c>
      <c r="AT1205" s="10">
        <f ca="1">SUMPRODUCT(P1175:P1204,'control variables'!AT$7:AT$36)</f>
        <v>-1.1678793465192758E-66</v>
      </c>
      <c r="AU1205" s="10">
        <f ca="1">SUMPRODUCT(Q1175:Q1204,'control variables'!AU$7:AU$36)</f>
        <v>1.2668921656800169E-66</v>
      </c>
      <c r="AV1205" s="10">
        <f ca="1">SUMPRODUCT(R1175:R1204,'control variables'!AV$7:AV$36)</f>
        <v>5.4553391895466331E-64</v>
      </c>
      <c r="AW1205" s="10">
        <f ca="1">SUMPRODUCT(S1175:S1204,'control variables'!AW$7:AW$36)</f>
        <v>4.0869132689882882E-64</v>
      </c>
      <c r="AX1205" s="10">
        <f t="shared" ca="1" si="894"/>
        <v>9.543242586726528E-64</v>
      </c>
      <c r="AY1205" s="82">
        <f ca="1">SUMPRODUCT(P1175:P1204,'control variables'!BB$7:BB$36)</f>
        <v>4.2329370834779585E-66</v>
      </c>
      <c r="AZ1205" s="82">
        <f ca="1">SUMPRODUCT(Q1175:Q1204,'control variables'!BC$7:BC$36)</f>
        <v>1.0793982014391569E-65</v>
      </c>
      <c r="BA1205" s="82">
        <f ca="1">SUMPRODUCT(R1175:R1204,'control variables'!BD$7:BD$36)</f>
        <v>7.5561191955760036E-65</v>
      </c>
      <c r="BB1205" s="82">
        <f ca="1">SUMPRODUCT(S1175:S1204,'control variables'!BE$7:BE$36)</f>
        <v>1.0737784771444216E-65</v>
      </c>
      <c r="BC1205" s="82">
        <f t="shared" ca="1" si="916"/>
        <v>1.0132589582507378E-64</v>
      </c>
      <c r="BD1205" s="10">
        <f ca="1">SUMPRODUCT(P1175:P1204,'control variables'!BF$7:BF$36)</f>
        <v>8.8549356824746325E-67</v>
      </c>
      <c r="BE1205" s="10">
        <f ca="1">SUMPRODUCT(Q1175:Q1204,'control variables'!BG$7:BG$36)</f>
        <v>1.0220966515455569E-66</v>
      </c>
      <c r="BF1205" s="10">
        <f ca="1">SUMPRODUCT(R1175:R1204,'control variables'!BH$7:BH$36)</f>
        <v>3.0614031113747524E-65</v>
      </c>
      <c r="BG1205" s="10">
        <f ca="1">SUMPRODUCT(S1175:S1204,'control variables'!BI$7:BI$36)</f>
        <v>6.8804277220236165E-65</v>
      </c>
      <c r="BH1205" s="10">
        <f t="shared" ca="1" si="917"/>
        <v>1.013258985537767E-64</v>
      </c>
      <c r="BI1205" s="82">
        <f t="shared" ca="1" si="895"/>
        <v>1.0215190816368837E-63</v>
      </c>
      <c r="BJ1205" s="82">
        <f t="shared" ca="1" si="896"/>
        <v>1.1845557238168831E-63</v>
      </c>
      <c r="BK1205" s="82">
        <f t="shared" ca="1" si="897"/>
        <v>3.9641860722914813E-63</v>
      </c>
      <c r="BL1205" s="82">
        <f t="shared" ca="1" si="898"/>
        <v>1.8669543370511005E-63</v>
      </c>
      <c r="BM1205" s="82">
        <f t="shared" ca="1" si="888"/>
        <v>8.0372152147963486E-63</v>
      </c>
      <c r="BN1205" s="10">
        <f ca="1">BN1204+BI1205-INDIRECT(ADDRESS(MAX($D1205-'key variables'!$B$9*30,34),scenario!BI$4),TRUE)</f>
        <v>9439390.0751690175</v>
      </c>
      <c r="BO1205" s="10">
        <f ca="1">BO1204+BJ1205-INDIRECT(ADDRESS(MAX($D1205-'key variables'!$B$9*30,34),scenario!BJ$4),TRUE)</f>
        <v>10895583.360992203</v>
      </c>
      <c r="BP1205" s="10">
        <f ca="1">BP1204+BK1205-INDIRECT(ADDRESS(MAX($D1205-'key variables'!$B$9*30,34),scenario!BK$4),TRUE)</f>
        <v>32531162.537994072</v>
      </c>
      <c r="BQ1205" s="10">
        <f ca="1">BQ1204+BL1205-INDIRECT(ADDRESS(MAX($D1205-'key variables'!$B$9*30,34),scenario!BL$4),TRUE)</f>
        <v>14415841.516535141</v>
      </c>
      <c r="BR1205" s="10">
        <f t="shared" ca="1" si="918"/>
        <v>67281977.490690395</v>
      </c>
      <c r="BS1205" s="82">
        <f t="shared" ca="1" si="899"/>
        <v>-2.3433848477536824E-9</v>
      </c>
      <c r="BT1205" s="82">
        <f t="shared" ca="1" si="900"/>
        <v>-3.4288309057018498E-10</v>
      </c>
      <c r="BU1205" s="82">
        <f t="shared" ca="1" si="901"/>
        <v>-4.2578247660364599E-9</v>
      </c>
      <c r="BV1205" s="82">
        <f t="shared" ca="1" si="902"/>
        <v>-2.9943922343414556E-9</v>
      </c>
      <c r="BW1205" s="82">
        <f t="shared" ca="1" si="919"/>
        <v>-9.9384849387017825E-9</v>
      </c>
      <c r="BX1205" s="10">
        <f t="shared" ca="1" si="903"/>
        <v>-1.8625994260191893E-12</v>
      </c>
      <c r="BY1205" s="10">
        <f t="shared" ca="1" si="904"/>
        <v>2.8902850229962428E-12</v>
      </c>
      <c r="BZ1205" s="10">
        <f t="shared" ca="1" si="905"/>
        <v>-3.5034723983035463E-11</v>
      </c>
      <c r="CA1205" s="10">
        <f t="shared" ca="1" si="906"/>
        <v>-2.0257049910634696E-11</v>
      </c>
      <c r="CB1205" s="10">
        <v>0</v>
      </c>
      <c r="CC1205" s="82">
        <f t="shared" ca="1" si="907"/>
        <v>3.9725652202851362E-13</v>
      </c>
      <c r="CD1205" s="82">
        <f t="shared" ca="1" si="908"/>
        <v>3.4270724516460853E-13</v>
      </c>
      <c r="CE1205" s="82">
        <f t="shared" ca="1" si="909"/>
        <v>1.8915613015532971E-10</v>
      </c>
      <c r="CF1205" s="82">
        <f t="shared" ca="1" si="910"/>
        <v>3.7028113764059381E-11</v>
      </c>
      <c r="CG1205" s="82">
        <f t="shared" ca="1" si="920"/>
        <v>2.269242076865822E-10</v>
      </c>
      <c r="CH1205" s="13" t="str">
        <f t="shared" ca="1" si="873"/>
        <v/>
      </c>
      <c r="CI1205" s="81">
        <f t="shared" ca="1" si="882"/>
        <v>0.1131775965863165</v>
      </c>
      <c r="CJ1205" s="81">
        <f t="shared" ca="1" si="883"/>
        <v>0.13063724757458739</v>
      </c>
      <c r="CK1205" s="81">
        <f t="shared" ca="1" si="884"/>
        <v>0.39004625943939081</v>
      </c>
      <c r="CL1205" s="81">
        <f t="shared" ca="1" si="885"/>
        <v>0.17284488538116416</v>
      </c>
      <c r="CM1205" s="89">
        <f t="shared" ca="1" si="874"/>
        <v>0.80670598898145884</v>
      </c>
    </row>
    <row r="1206" spans="1:91" x14ac:dyDescent="0.3">
      <c r="A1206">
        <v>1141</v>
      </c>
      <c r="B1206" s="3">
        <f t="shared" si="887"/>
        <v>3.3583333333333334</v>
      </c>
      <c r="C1206" s="3">
        <f t="shared" si="875"/>
        <v>38.033333333333331</v>
      </c>
      <c r="D1206" s="4">
        <f t="shared" ca="1" si="911"/>
        <v>1206</v>
      </c>
      <c r="E1206" s="58">
        <f>(0.5*(COS(B1206*2*PI())+1)*('key variables'!$B$4-'key variables'!$B$6)+'key variables'!$B$6)/'key variables'!$B$4</f>
        <v>1</v>
      </c>
      <c r="F1206" s="10">
        <f t="shared" ca="1" si="876"/>
        <v>11689222.907461114</v>
      </c>
      <c r="G1206" s="10">
        <f t="shared" ca="1" si="877"/>
        <v>13492492.798713122</v>
      </c>
      <c r="H1206" s="10">
        <f t="shared" ca="1" si="878"/>
        <v>40309474.521088287</v>
      </c>
      <c r="I1206" s="10">
        <f t="shared" ca="1" si="879"/>
        <v>17912154.249750931</v>
      </c>
      <c r="J1206" s="10">
        <f t="shared" ca="1" si="912"/>
        <v>83403344.477013454</v>
      </c>
      <c r="K1206" s="82">
        <f t="shared" ca="1" si="889"/>
        <v>2249832.832292099</v>
      </c>
      <c r="L1206" s="82">
        <f t="shared" ca="1" si="890"/>
        <v>2596909.4377209195</v>
      </c>
      <c r="M1206" s="82">
        <f t="shared" ca="1" si="891"/>
        <v>7778311.98309422</v>
      </c>
      <c r="N1206" s="82">
        <f t="shared" ca="1" si="892"/>
        <v>3496312.733215793</v>
      </c>
      <c r="O1206" s="82">
        <f t="shared" ca="1" si="913"/>
        <v>16121366.986323033</v>
      </c>
      <c r="P1206" s="10">
        <f ca="1">IF(IF($A1206&gt;='key variables'!$B$26,K1206*SUMPRODUCT(Z1206:AC1206,'control variables'!$O$3:$R$3)/J1206+F$65*'key variables'!$B$25/scenario!J$65,K1206*SUMPRODUCT(Z1206:AC1206,'control variables'!$O$7:$R$7)/J1206+F$65*'key variables'!$B$25/scenario!J$65)&lt;'key variables'!$B$28,0,IF($A1206&gt;='key variables'!$B$26,K1206*SUMPRODUCT(Z1206:AC1206,'control variables'!$O$3:$R$3)/J1206+F$65*'key variables'!$B$25/scenario!J$65,K1206*SUMPRODUCT(Z1206:AC1206,'control variables'!$O$7:$R$7)/J1206+F$65*'key variables'!$B$25/scenario!J$65))</f>
        <v>1.2440885241463098E-64</v>
      </c>
      <c r="Q1206" s="10">
        <f ca="1">IF(IF($A1206&gt;='key variables'!$B$26,L1206*SUMPRODUCT(Z1206:AC1206,'control variables'!$O$4:$R$4)/J1206+G$65*'key variables'!$B$25/scenario!J$65,L1206*SUMPRODUCT(Z1206:AC1206,'control variables'!$O$7:$R$7)/J1206+G$65*'key variables'!$B$25/scenario!J$65)&lt;'key variables'!$B$28,0,IF($A1206&gt;='key variables'!$B$26,L1206*SUMPRODUCT(Z1206:AC1206,'control variables'!$O$4:$R$4)/J1206+G$65*'key variables'!$B$25/scenario!J$65,L1206*SUMPRODUCT(Z1206:AC1206,'control variables'!$O$7:$R$7)/J1206+G$65*'key variables'!$B$25/scenario!J$65))</f>
        <v>1.4360112375213059E-64</v>
      </c>
      <c r="R1206" s="10">
        <f ca="1">IF(IF($A1206&gt;='key variables'!$B$26,M1206*SUMPRODUCT(Z1206:AC1206,'control variables'!$O$5:$R$5)/J1206+H$65*'key variables'!$B$25/scenario!J$65,M1206*SUMPRODUCT(Z1206:AC1206,'control variables'!$O$7:$R$7)/J1206+H$65*'key variables'!$B$25/scenario!J$65)&lt;'key variables'!$B$28,0,IF($A1206&gt;='key variables'!$B$26,M1206*SUMPRODUCT(Z1206:AC1206,'control variables'!$O$5:$R$5)/J1206+H$65*'key variables'!$B$25/scenario!J$65,M1206*SUMPRODUCT(Z1206:AC1206,'control variables'!$O$7:$R$7)/J1206+H$65*'key variables'!$B$25/scenario!J$65))</f>
        <v>4.3011678630089774E-64</v>
      </c>
      <c r="S1206" s="10">
        <f ca="1">IF(IF($A1206&gt;='key variables'!$B$26,N1206*SUMPRODUCT(Z1206:AC1206,'control variables'!$O$6:$R$6)/J1206+I$65*'key variables'!$B$25/scenario!J$65,N1206*SUMPRODUCT(Z1206:AC1206,'control variables'!$O$7:$R$7)/J1206+I$65*'key variables'!$B$25/scenario!J$65)&lt;'key variables'!$B$28,0,IF($A1206&gt;='key variables'!$B$26,N1206*SUMPRODUCT(Z1206:AC1206,'control variables'!$O$6:$R$6)/J1206+I$65*'key variables'!$B$25/scenario!J$65,N1206*SUMPRODUCT(Z1206:AC1206,'control variables'!$O$7:$R$7)/J1206+I$65*'key variables'!$B$25/scenario!J$65))</f>
        <v>1.9333536633425997E-64</v>
      </c>
      <c r="T1206" s="10">
        <f t="shared" ca="1" si="886"/>
        <v>8.9146212880191916E-64</v>
      </c>
      <c r="U1206" s="82">
        <f ca="1">SUMPRODUCT(P1176:P1205,'control variables'!AD$7:AD$36)</f>
        <v>2.6376978247319108E-64</v>
      </c>
      <c r="V1206" s="82">
        <f ca="1">SUMPRODUCT(Q1176:Q1205,'control variables'!AE$7:AE$36)</f>
        <v>3.0446094823514921E-64</v>
      </c>
      <c r="W1206" s="82">
        <f ca="1">SUMPRODUCT(R1176:R1205,'control variables'!AF$7:AF$36)</f>
        <v>9.1192715758314829E-64</v>
      </c>
      <c r="X1206" s="82">
        <f ca="1">SUMPRODUCT(S1176:S1205,'control variables'!AG$7:AG$36)</f>
        <v>4.0990674323079861E-64</v>
      </c>
      <c r="Y1206" s="82">
        <f t="shared" ca="1" si="880"/>
        <v>1.8900646315222873E-63</v>
      </c>
      <c r="Z1206" s="10">
        <f ca="1">IF($A1206&gt;='key variables'!$B$26,SUMPRODUCT(P1176:P1205,'control variables'!V$7:V$36)*$E1206,SUMPRODUCT(P1176:P1205,'control variables'!Z$7:Z$36)*$E1206)</f>
        <v>6.4362497192268068E-64</v>
      </c>
      <c r="AA1206" s="10">
        <f ca="1">IF($A1206&gt;='key variables'!$B$26,SUMPRODUCT(Q1176:Q1205,'control variables'!W$7:W$36)*$E1206,SUMPRODUCT(Q1176:Q1205,'control variables'!AA$7:AA$36)*$E1206)</f>
        <v>7.4291553574495371E-64</v>
      </c>
      <c r="AB1206" s="10">
        <f ca="1">IF($A1206&gt;='key variables'!$B$26,SUMPRODUCT(R1176:R1205,'control variables'!X$7:X$36)*$E1206,SUMPRODUCT(R1176:R1205,'control variables'!AB$7:AB$36)*$E1206)</f>
        <v>2.2251945832902181E-63</v>
      </c>
      <c r="AC1206" s="10">
        <f ca="1">IF($A1206&gt;='key variables'!$B$26,SUMPRODUCT(S1176:S1205,'control variables'!Y$7:Y$36)*$E1206,SUMPRODUCT(S1176:S1205,'control variables'!AC$7:AC$36)*$E1206)</f>
        <v>1.0002139503210719E-63</v>
      </c>
      <c r="AD1206" s="10">
        <f t="shared" ca="1" si="881"/>
        <v>4.6119490412789247E-63</v>
      </c>
      <c r="AE1206" s="82">
        <f ca="1">SUMPRODUCT(P1176:P1205,'control variables'!AL$7:AL$36)</f>
        <v>8.7632797720382065E-64</v>
      </c>
      <c r="AF1206" s="82">
        <f ca="1">SUMPRODUCT(Q1176:Q1205,'control variables'!AM$7:AM$36)</f>
        <v>1.0088722865756852E-63</v>
      </c>
      <c r="AG1206" s="82">
        <f ca="1">SUMPRODUCT(R1176:R1205,'control variables'!AN$7:AN$36)</f>
        <v>2.8765600322114398E-63</v>
      </c>
      <c r="AH1206" s="82">
        <f ca="1">SUMPRODUCT(S1176:S1205,'control variables'!AO$7:AO$36)</f>
        <v>1.2455219606792298E-63</v>
      </c>
      <c r="AI1206" s="82">
        <f t="shared" ca="1" si="893"/>
        <v>6.0072822566701751E-63</v>
      </c>
      <c r="AJ1206" s="10">
        <f ca="1">SUMPRODUCT(P1176:P1205,'control variables'!AP$7:AP$36)</f>
        <v>8.3733479065021159E-67</v>
      </c>
      <c r="AK1206" s="10">
        <f ca="1">SUMPRODUCT(Q1176:Q1205,'control variables'!AQ$7:AQ$36)</f>
        <v>2.4162713215411119E-66</v>
      </c>
      <c r="AL1206" s="10">
        <f ca="1">SUMPRODUCT(R1176:R1205,'control variables'!AR$7:AR$36)</f>
        <v>8.6847135607059611E-65</v>
      </c>
      <c r="AM1206" s="10">
        <f ca="1">SUMPRODUCT(S1176:S1205,'control variables'!AS$7:AS$36)</f>
        <v>6.5062262593357491E-65</v>
      </c>
      <c r="AN1206" s="10">
        <f t="shared" ca="1" si="914"/>
        <v>1.5516300431260843E-64</v>
      </c>
      <c r="AO1206" s="82">
        <f ca="1">SUMPRODUCT(P1176:P1205,'control variables'!AX$7:AX$36)</f>
        <v>1.1386475321810385E-66</v>
      </c>
      <c r="AP1206" s="82">
        <f ca="1">SUMPRODUCT(Q1176:Q1205,'control variables'!AY$7:AY$36)</f>
        <v>2.6286082060115178E-66</v>
      </c>
      <c r="AQ1206" s="82">
        <f ca="1">SUMPRODUCT(R1176:R1205,'control variables'!AZ$7:AZ$36)</f>
        <v>2.3619770189933508E-65</v>
      </c>
      <c r="AR1206" s="82">
        <f ca="1">SUMPRODUCT(S1176:S1205,'control variables'!BA$7:BA$36)</f>
        <v>1.7694949634784407E-65</v>
      </c>
      <c r="AS1206" s="82">
        <f t="shared" ca="1" si="915"/>
        <v>4.508197556291047E-65</v>
      </c>
      <c r="AT1206" s="10">
        <f ca="1">SUMPRODUCT(P1176:P1205,'control variables'!AT$7:AT$36)</f>
        <v>-1.0049008804877799E-66</v>
      </c>
      <c r="AU1206" s="10">
        <f ca="1">SUMPRODUCT(Q1176:Q1205,'control variables'!AU$7:AU$36)</f>
        <v>1.0900963841592406E-66</v>
      </c>
      <c r="AV1206" s="10">
        <f ca="1">SUMPRODUCT(R1176:R1205,'control variables'!AV$7:AV$36)</f>
        <v>4.694042386547523E-64</v>
      </c>
      <c r="AW1206" s="10">
        <f ca="1">SUMPRODUCT(S1176:S1205,'control variables'!AW$7:AW$36)</f>
        <v>3.5165813615282873E-64</v>
      </c>
      <c r="AX1206" s="10">
        <f t="shared" ca="1" si="894"/>
        <v>8.2114757031125248E-64</v>
      </c>
      <c r="AY1206" s="82">
        <f ca="1">SUMPRODUCT(P1176:P1205,'control variables'!BB$7:BB$36)</f>
        <v>3.6422274397727519E-66</v>
      </c>
      <c r="AZ1206" s="82">
        <f ca="1">SUMPRODUCT(Q1176:Q1205,'control variables'!BC$7:BC$36)</f>
        <v>9.2876734763391251E-66</v>
      </c>
      <c r="BA1206" s="82">
        <f ca="1">SUMPRODUCT(R1176:R1205,'control variables'!BD$7:BD$36)</f>
        <v>6.5016569180159029E-65</v>
      </c>
      <c r="BB1206" s="82">
        <f ca="1">SUMPRODUCT(S1176:S1205,'control variables'!BE$7:BE$36)</f>
        <v>9.2393186021073915E-66</v>
      </c>
      <c r="BC1206" s="82">
        <f t="shared" ca="1" si="916"/>
        <v>8.7185788698378301E-65</v>
      </c>
      <c r="BD1206" s="10">
        <f ca="1">SUMPRODUCT(P1176:P1205,'control variables'!BF$7:BF$36)</f>
        <v>7.6192225596777884E-67</v>
      </c>
      <c r="BE1206" s="10">
        <f ca="1">SUMPRODUCT(Q1176:Q1205,'control variables'!BG$7:BG$36)</f>
        <v>8.7946227334433758E-67</v>
      </c>
      <c r="BF1206" s="10">
        <f ca="1">SUMPRODUCT(R1176:R1205,'control variables'!BH$7:BH$36)</f>
        <v>2.6341819395277247E-65</v>
      </c>
      <c r="BG1206" s="10">
        <f ca="1">SUMPRODUCT(S1176:S1205,'control variables'!BI$7:BI$36)</f>
        <v>5.9202587121699259E-65</v>
      </c>
      <c r="BH1206" s="10">
        <f t="shared" ca="1" si="917"/>
        <v>8.7185791046288622E-65</v>
      </c>
      <c r="BI1206" s="82">
        <f t="shared" ca="1" si="895"/>
        <v>8.7896530376310565E-64</v>
      </c>
      <c r="BJ1206" s="82">
        <f t="shared" ca="1" si="896"/>
        <v>1.0192500564361836E-63</v>
      </c>
      <c r="BK1206" s="82">
        <f t="shared" ca="1" si="897"/>
        <v>3.4109808400463513E-63</v>
      </c>
      <c r="BL1206" s="82">
        <f t="shared" ca="1" si="898"/>
        <v>1.6064194154341659E-63</v>
      </c>
      <c r="BM1206" s="82">
        <f t="shared" ca="1" si="888"/>
        <v>6.9156156156798062E-63</v>
      </c>
      <c r="BN1206" s="10">
        <f ca="1">BN1205+BI1206-INDIRECT(ADDRESS(MAX($D1206-'key variables'!$B$9*30,34),scenario!BI$4),TRUE)</f>
        <v>9439390.0751690175</v>
      </c>
      <c r="BO1206" s="10">
        <f ca="1">BO1205+BJ1206-INDIRECT(ADDRESS(MAX($D1206-'key variables'!$B$9*30,34),scenario!BJ$4),TRUE)</f>
        <v>10895583.360992203</v>
      </c>
      <c r="BP1206" s="10">
        <f ca="1">BP1205+BK1206-INDIRECT(ADDRESS(MAX($D1206-'key variables'!$B$9*30,34),scenario!BK$4),TRUE)</f>
        <v>32531162.537994072</v>
      </c>
      <c r="BQ1206" s="10">
        <f ca="1">BQ1205+BL1206-INDIRECT(ADDRESS(MAX($D1206-'key variables'!$B$9*30,34),scenario!BL$4),TRUE)</f>
        <v>14415841.516535141</v>
      </c>
      <c r="BR1206" s="10">
        <f t="shared" ca="1" si="918"/>
        <v>67281977.490690395</v>
      </c>
      <c r="BS1206" s="82">
        <f t="shared" ca="1" si="899"/>
        <v>-2.3433848477536824E-9</v>
      </c>
      <c r="BT1206" s="82">
        <f t="shared" ca="1" si="900"/>
        <v>-3.4288309057018498E-10</v>
      </c>
      <c r="BU1206" s="82">
        <f t="shared" ca="1" si="901"/>
        <v>-4.2578247660364599E-9</v>
      </c>
      <c r="BV1206" s="82">
        <f t="shared" ca="1" si="902"/>
        <v>-2.9943922343414556E-9</v>
      </c>
      <c r="BW1206" s="82">
        <f t="shared" ca="1" si="919"/>
        <v>-9.9384849387017825E-9</v>
      </c>
      <c r="BX1206" s="10">
        <f t="shared" ca="1" si="903"/>
        <v>-1.8625994260191893E-12</v>
      </c>
      <c r="BY1206" s="10">
        <f t="shared" ca="1" si="904"/>
        <v>2.8902850229962428E-12</v>
      </c>
      <c r="BZ1206" s="10">
        <f t="shared" ca="1" si="905"/>
        <v>-3.5034723983035463E-11</v>
      </c>
      <c r="CA1206" s="10">
        <f t="shared" ca="1" si="906"/>
        <v>-2.0257049910634696E-11</v>
      </c>
      <c r="CB1206" s="10">
        <v>0</v>
      </c>
      <c r="CC1206" s="82">
        <f t="shared" ca="1" si="907"/>
        <v>3.9725652202851362E-13</v>
      </c>
      <c r="CD1206" s="82">
        <f t="shared" ca="1" si="908"/>
        <v>3.4270724516460853E-13</v>
      </c>
      <c r="CE1206" s="82">
        <f t="shared" ca="1" si="909"/>
        <v>1.8915613015532971E-10</v>
      </c>
      <c r="CF1206" s="82">
        <f t="shared" ca="1" si="910"/>
        <v>3.7028113764059381E-11</v>
      </c>
      <c r="CG1206" s="82">
        <f t="shared" ca="1" si="920"/>
        <v>2.269242076865822E-10</v>
      </c>
      <c r="CH1206" s="13" t="str">
        <f t="shared" ca="1" si="873"/>
        <v/>
      </c>
      <c r="CI1206" s="81">
        <f t="shared" ca="1" si="882"/>
        <v>0.1131775965863165</v>
      </c>
      <c r="CJ1206" s="81">
        <f t="shared" ca="1" si="883"/>
        <v>0.13063724757458739</v>
      </c>
      <c r="CK1206" s="81">
        <f t="shared" ca="1" si="884"/>
        <v>0.39004625943939081</v>
      </c>
      <c r="CL1206" s="81">
        <f t="shared" ca="1" si="885"/>
        <v>0.17284488538116416</v>
      </c>
      <c r="CM1206" s="89">
        <f t="shared" ca="1" si="874"/>
        <v>0.80670598898145884</v>
      </c>
    </row>
    <row r="1207" spans="1:91" x14ac:dyDescent="0.3">
      <c r="A1207">
        <v>1142</v>
      </c>
      <c r="B1207" s="3">
        <f t="shared" si="887"/>
        <v>3.3611111111111112</v>
      </c>
      <c r="C1207" s="3">
        <f t="shared" si="875"/>
        <v>38.06666666666667</v>
      </c>
      <c r="D1207" s="4">
        <f t="shared" ca="1" si="911"/>
        <v>1207</v>
      </c>
      <c r="E1207" s="58">
        <f>(0.5*(COS(B1207*2*PI())+1)*('key variables'!$B$4-'key variables'!$B$6)+'key variables'!$B$6)/'key variables'!$B$4</f>
        <v>1</v>
      </c>
      <c r="F1207" s="10">
        <f t="shared" ca="1" si="876"/>
        <v>11689222.907461114</v>
      </c>
      <c r="G1207" s="10">
        <f t="shared" ca="1" si="877"/>
        <v>13492492.798713122</v>
      </c>
      <c r="H1207" s="10">
        <f t="shared" ca="1" si="878"/>
        <v>40309474.521088287</v>
      </c>
      <c r="I1207" s="10">
        <f t="shared" ca="1" si="879"/>
        <v>17912154.249750931</v>
      </c>
      <c r="J1207" s="10">
        <f t="shared" ca="1" si="912"/>
        <v>83403344.477013454</v>
      </c>
      <c r="K1207" s="82">
        <f t="shared" ca="1" si="889"/>
        <v>2249832.832292099</v>
      </c>
      <c r="L1207" s="82">
        <f t="shared" ca="1" si="890"/>
        <v>2596909.4377209195</v>
      </c>
      <c r="M1207" s="82">
        <f t="shared" ca="1" si="891"/>
        <v>7778311.98309422</v>
      </c>
      <c r="N1207" s="82">
        <f t="shared" ca="1" si="892"/>
        <v>3496312.733215793</v>
      </c>
      <c r="O1207" s="82">
        <f t="shared" ca="1" si="913"/>
        <v>16121366.986323033</v>
      </c>
      <c r="P1207" s="10">
        <f ca="1">IF(IF($A1207&gt;='key variables'!$B$26,K1207*SUMPRODUCT(Z1207:AC1207,'control variables'!$O$3:$R$3)/J1207+F$65*'key variables'!$B$25/scenario!J$65,K1207*SUMPRODUCT(Z1207:AC1207,'control variables'!$O$7:$R$7)/J1207+F$65*'key variables'!$B$25/scenario!J$65)&lt;'key variables'!$B$28,0,IF($A1207&gt;='key variables'!$B$26,K1207*SUMPRODUCT(Z1207:AC1207,'control variables'!$O$3:$R$3)/J1207+F$65*'key variables'!$B$25/scenario!J$65,K1207*SUMPRODUCT(Z1207:AC1207,'control variables'!$O$7:$R$7)/J1207+F$65*'key variables'!$B$25/scenario!J$65))</f>
        <v>1.0704750084376418E-64</v>
      </c>
      <c r="Q1207" s="10">
        <f ca="1">IF(IF($A1207&gt;='key variables'!$B$26,L1207*SUMPRODUCT(Z1207:AC1207,'control variables'!$O$4:$R$4)/J1207+G$65*'key variables'!$B$25/scenario!J$65,L1207*SUMPRODUCT(Z1207:AC1207,'control variables'!$O$7:$R$7)/J1207+G$65*'key variables'!$B$25/scenario!J$65)&lt;'key variables'!$B$28,0,IF($A1207&gt;='key variables'!$B$26,L1207*SUMPRODUCT(Z1207:AC1207,'control variables'!$O$4:$R$4)/J1207+G$65*'key variables'!$B$25/scenario!J$65,L1207*SUMPRODUCT(Z1207:AC1207,'control variables'!$O$7:$R$7)/J1207+G$65*'key variables'!$B$25/scenario!J$65))</f>
        <v>1.2356147587302927E-64</v>
      </c>
      <c r="R1207" s="10">
        <f ca="1">IF(IF($A1207&gt;='key variables'!$B$26,M1207*SUMPRODUCT(Z1207:AC1207,'control variables'!$O$5:$R$5)/J1207+H$65*'key variables'!$B$25/scenario!J$65,M1207*SUMPRODUCT(Z1207:AC1207,'control variables'!$O$7:$R$7)/J1207+H$65*'key variables'!$B$25/scenario!J$65)&lt;'key variables'!$B$28,0,IF($A1207&gt;='key variables'!$B$26,M1207*SUMPRODUCT(Z1207:AC1207,'control variables'!$O$5:$R$5)/J1207+H$65*'key variables'!$B$25/scenario!J$65,M1207*SUMPRODUCT(Z1207:AC1207,'control variables'!$O$7:$R$7)/J1207+H$65*'key variables'!$B$25/scenario!J$65))</f>
        <v>3.7009365612513011E-64</v>
      </c>
      <c r="S1207" s="10">
        <f ca="1">IF(IF($A1207&gt;='key variables'!$B$26,N1207*SUMPRODUCT(Z1207:AC1207,'control variables'!$O$6:$R$6)/J1207+I$65*'key variables'!$B$25/scenario!J$65,N1207*SUMPRODUCT(Z1207:AC1207,'control variables'!$O$7:$R$7)/J1207+I$65*'key variables'!$B$25/scenario!J$65)&lt;'key variables'!$B$28,0,IF($A1207&gt;='key variables'!$B$26,N1207*SUMPRODUCT(Z1207:AC1207,'control variables'!$O$6:$R$6)/J1207+I$65*'key variables'!$B$25/scenario!J$65,N1207*SUMPRODUCT(Z1207:AC1207,'control variables'!$O$7:$R$7)/J1207+I$65*'key variables'!$B$25/scenario!J$65))</f>
        <v>1.663552664389195E-64</v>
      </c>
      <c r="T1207" s="10">
        <f t="shared" ca="1" si="886"/>
        <v>7.6705789928084301E-64</v>
      </c>
      <c r="U1207" s="82">
        <f ca="1">SUMPRODUCT(P1177:P1206,'control variables'!AD$7:AD$36)</f>
        <v>2.2696050533247872E-64</v>
      </c>
      <c r="V1207" s="82">
        <f ca="1">SUMPRODUCT(Q1177:Q1206,'control variables'!AE$7:AE$36)</f>
        <v>2.6197318744226631E-64</v>
      </c>
      <c r="W1207" s="82">
        <f ca="1">SUMPRODUCT(R1177:R1206,'control variables'!AF$7:AF$36)</f>
        <v>7.8466701746822863E-64</v>
      </c>
      <c r="X1207" s="82">
        <f ca="1">SUMPRODUCT(S1177:S1206,'control variables'!AG$7:AG$36)</f>
        <v>3.5270394019568281E-64</v>
      </c>
      <c r="Y1207" s="82">
        <f t="shared" ca="1" si="880"/>
        <v>1.6263046504386564E-63</v>
      </c>
      <c r="Z1207" s="10">
        <f ca="1">IF($A1207&gt;='key variables'!$B$26,SUMPRODUCT(P1177:P1206,'control variables'!V$7:V$36)*$E1207,SUMPRODUCT(P1177:P1206,'control variables'!Z$7:Z$36)*$E1207)</f>
        <v>5.5380660931856746E-64</v>
      </c>
      <c r="AA1207" s="10">
        <f ca="1">IF($A1207&gt;='key variables'!$B$26,SUMPRODUCT(Q1177:Q1206,'control variables'!W$7:W$36)*$E1207,SUMPRODUCT(Q1177:Q1206,'control variables'!AA$7:AA$36)*$E1207)</f>
        <v>6.3924109816923865E-64</v>
      </c>
      <c r="AB1207" s="10">
        <f ca="1">IF($A1207&gt;='key variables'!$B$26,SUMPRODUCT(R1177:R1206,'control variables'!X$7:X$36)*$E1207,SUMPRODUCT(R1177:R1206,'control variables'!AB$7:AB$36)*$E1207)</f>
        <v>1.9146669582516432E-63</v>
      </c>
      <c r="AC1207" s="10">
        <f ca="1">IF($A1207&gt;='key variables'!$B$26,SUMPRODUCT(S1177:S1206,'control variables'!Y$7:Y$36)*$E1207,SUMPRODUCT(S1177:S1206,'control variables'!AC$7:AC$36)*$E1207)</f>
        <v>8.6063331999956399E-64</v>
      </c>
      <c r="AD1207" s="10">
        <f t="shared" ca="1" si="881"/>
        <v>3.9683479857390139E-63</v>
      </c>
      <c r="AE1207" s="82">
        <f ca="1">SUMPRODUCT(P1177:P1206,'control variables'!AL$7:AL$36)</f>
        <v>7.5403573024284109E-64</v>
      </c>
      <c r="AF1207" s="82">
        <f ca="1">SUMPRODUCT(Q1177:Q1206,'control variables'!AM$7:AM$36)</f>
        <v>8.6808337873358615E-64</v>
      </c>
      <c r="AG1207" s="82">
        <f ca="1">SUMPRODUCT(R1177:R1206,'control variables'!AN$7:AN$36)</f>
        <v>2.475133855017207E-63</v>
      </c>
      <c r="AH1207" s="82">
        <f ca="1">SUMPRODUCT(S1177:S1206,'control variables'!AO$7:AO$36)</f>
        <v>1.0717084077937887E-63</v>
      </c>
      <c r="AI1207" s="82">
        <f t="shared" ca="1" si="893"/>
        <v>5.168961371787423E-63</v>
      </c>
      <c r="AJ1207" s="10">
        <f ca="1">SUMPRODUCT(P1177:P1206,'control variables'!AP$7:AP$36)</f>
        <v>7.2048407302967964E-67</v>
      </c>
      <c r="AK1207" s="10">
        <f ca="1">SUMPRODUCT(Q1177:Q1206,'control variables'!AQ$7:AQ$36)</f>
        <v>2.0790787899030278E-66</v>
      </c>
      <c r="AL1207" s="10">
        <f ca="1">SUMPRODUCT(R1177:R1206,'control variables'!AR$7:AR$36)</f>
        <v>7.4727550666498045E-65</v>
      </c>
      <c r="AM1207" s="10">
        <f ca="1">SUMPRODUCT(S1177:S1206,'control variables'!AS$7:AS$36)</f>
        <v>5.5982773530033462E-65</v>
      </c>
      <c r="AN1207" s="10">
        <f t="shared" ca="1" si="914"/>
        <v>1.3350988705946421E-64</v>
      </c>
      <c r="AO1207" s="82">
        <f ca="1">SUMPRODUCT(P1177:P1206,'control variables'!AX$7:AX$36)</f>
        <v>9.7974838844799951E-67</v>
      </c>
      <c r="AP1207" s="82">
        <f ca="1">SUMPRODUCT(Q1177:Q1206,'control variables'!AY$7:AY$36)</f>
        <v>2.2617838979266345E-66</v>
      </c>
      <c r="AQ1207" s="82">
        <f ca="1">SUMPRODUCT(R1177:R1206,'control variables'!AZ$7:AZ$36)</f>
        <v>2.0323612992664087E-65</v>
      </c>
      <c r="AR1207" s="82">
        <f ca="1">SUMPRODUCT(S1177:S1206,'control variables'!BA$7:BA$36)</f>
        <v>1.5225605728175519E-65</v>
      </c>
      <c r="AS1207" s="82">
        <f t="shared" ca="1" si="915"/>
        <v>3.8790751007214239E-65</v>
      </c>
      <c r="AT1207" s="10">
        <f ca="1">SUMPRODUCT(P1177:P1206,'control variables'!AT$7:AT$36)</f>
        <v>-8.6466618543668904E-67</v>
      </c>
      <c r="AU1207" s="10">
        <f ca="1">SUMPRODUCT(Q1177:Q1206,'control variables'!AU$7:AU$36)</f>
        <v>9.3797259068155431E-67</v>
      </c>
      <c r="AV1207" s="10">
        <f ca="1">SUMPRODUCT(R1177:R1206,'control variables'!AV$7:AV$36)</f>
        <v>4.0389851411853109E-64</v>
      </c>
      <c r="AW1207" s="10">
        <f ca="1">SUMPRODUCT(S1177:S1206,'control variables'!AW$7:AW$36)</f>
        <v>3.025839712842602E-64</v>
      </c>
      <c r="AX1207" s="10">
        <f t="shared" ca="1" si="894"/>
        <v>7.0655579180803609E-64</v>
      </c>
      <c r="AY1207" s="82">
        <f ca="1">SUMPRODUCT(P1177:P1206,'control variables'!BB$7:BB$36)</f>
        <v>3.1339517836947905E-66</v>
      </c>
      <c r="AZ1207" s="82">
        <f ca="1">SUMPRODUCT(Q1177:Q1206,'control variables'!BC$7:BC$36)</f>
        <v>7.9915714597339546E-66</v>
      </c>
      <c r="BA1207" s="82">
        <f ca="1">SUMPRODUCT(R1177:R1206,'control variables'!BD$7:BD$36)</f>
        <v>5.5943456667985617E-65</v>
      </c>
      <c r="BB1207" s="82">
        <f ca="1">SUMPRODUCT(S1177:S1206,'control variables'!BE$7:BE$36)</f>
        <v>7.9499645455983756E-66</v>
      </c>
      <c r="BC1207" s="82">
        <f t="shared" ca="1" si="916"/>
        <v>7.5018944457012733E-65</v>
      </c>
      <c r="BD1207" s="10">
        <f ca="1">SUMPRODUCT(P1177:P1206,'control variables'!BF$7:BF$36)</f>
        <v>6.5559541588538527E-67</v>
      </c>
      <c r="BE1207" s="10">
        <f ca="1">SUMPRODUCT(Q1177:Q1206,'control variables'!BG$7:BG$36)</f>
        <v>7.5673263293291984E-67</v>
      </c>
      <c r="BF1207" s="10">
        <f ca="1">SUMPRODUCT(R1177:R1206,'control variables'!BH$7:BH$36)</f>
        <v>2.2665798126199918E-65</v>
      </c>
      <c r="BG1207" s="10">
        <f ca="1">SUMPRODUCT(S1177:S1206,'control variables'!BI$7:BI$36)</f>
        <v>5.0940820302252143E-65</v>
      </c>
      <c r="BH1207" s="10">
        <f t="shared" ca="1" si="917"/>
        <v>7.5018946477270361E-65</v>
      </c>
      <c r="BI1207" s="82">
        <f t="shared" ca="1" si="895"/>
        <v>7.5630501584109914E-64</v>
      </c>
      <c r="BJ1207" s="82">
        <f t="shared" ca="1" si="896"/>
        <v>8.7701292278400172E-64</v>
      </c>
      <c r="BK1207" s="82">
        <f t="shared" ca="1" si="897"/>
        <v>2.9349758258037237E-63</v>
      </c>
      <c r="BL1207" s="82">
        <f t="shared" ca="1" si="898"/>
        <v>1.3822423436236472E-63</v>
      </c>
      <c r="BM1207" s="82">
        <f t="shared" ca="1" si="888"/>
        <v>5.9505361080524716E-63</v>
      </c>
      <c r="BN1207" s="10">
        <f ca="1">BN1206+BI1207-INDIRECT(ADDRESS(MAX($D1207-'key variables'!$B$9*30,34),scenario!BI$4),TRUE)</f>
        <v>9439390.0751690175</v>
      </c>
      <c r="BO1207" s="10">
        <f ca="1">BO1206+BJ1207-INDIRECT(ADDRESS(MAX($D1207-'key variables'!$B$9*30,34),scenario!BJ$4),TRUE)</f>
        <v>10895583.360992203</v>
      </c>
      <c r="BP1207" s="10">
        <f ca="1">BP1206+BK1207-INDIRECT(ADDRESS(MAX($D1207-'key variables'!$B$9*30,34),scenario!BK$4),TRUE)</f>
        <v>32531162.537994072</v>
      </c>
      <c r="BQ1207" s="10">
        <f ca="1">BQ1206+BL1207-INDIRECT(ADDRESS(MAX($D1207-'key variables'!$B$9*30,34),scenario!BL$4),TRUE)</f>
        <v>14415841.516535141</v>
      </c>
      <c r="BR1207" s="10">
        <f t="shared" ca="1" si="918"/>
        <v>67281977.490690395</v>
      </c>
      <c r="BS1207" s="82">
        <f t="shared" ca="1" si="899"/>
        <v>-2.3433848477536824E-9</v>
      </c>
      <c r="BT1207" s="82">
        <f t="shared" ca="1" si="900"/>
        <v>-3.4288309057018498E-10</v>
      </c>
      <c r="BU1207" s="82">
        <f t="shared" ca="1" si="901"/>
        <v>-4.2578247660364599E-9</v>
      </c>
      <c r="BV1207" s="82">
        <f t="shared" ca="1" si="902"/>
        <v>-2.9943922343414556E-9</v>
      </c>
      <c r="BW1207" s="82">
        <f t="shared" ca="1" si="919"/>
        <v>-9.9384849387017825E-9</v>
      </c>
      <c r="BX1207" s="10">
        <f t="shared" ca="1" si="903"/>
        <v>-1.8625994260191893E-12</v>
      </c>
      <c r="BY1207" s="10">
        <f t="shared" ca="1" si="904"/>
        <v>2.8902850229962428E-12</v>
      </c>
      <c r="BZ1207" s="10">
        <f t="shared" ca="1" si="905"/>
        <v>-3.5034723983035463E-11</v>
      </c>
      <c r="CA1207" s="10">
        <f t="shared" ca="1" si="906"/>
        <v>-2.0257049910634696E-11</v>
      </c>
      <c r="CB1207" s="10">
        <v>0</v>
      </c>
      <c r="CC1207" s="82">
        <f t="shared" ca="1" si="907"/>
        <v>3.9725652202851362E-13</v>
      </c>
      <c r="CD1207" s="82">
        <f t="shared" ca="1" si="908"/>
        <v>3.4270724516460853E-13</v>
      </c>
      <c r="CE1207" s="82">
        <f t="shared" ca="1" si="909"/>
        <v>1.8915613015532971E-10</v>
      </c>
      <c r="CF1207" s="82">
        <f t="shared" ca="1" si="910"/>
        <v>3.7028113764059381E-11</v>
      </c>
      <c r="CG1207" s="82">
        <f t="shared" ca="1" si="920"/>
        <v>2.269242076865822E-10</v>
      </c>
      <c r="CH1207" s="13" t="str">
        <f t="shared" ca="1" si="873"/>
        <v/>
      </c>
      <c r="CI1207" s="81">
        <f t="shared" ca="1" si="882"/>
        <v>0.1131775965863165</v>
      </c>
      <c r="CJ1207" s="81">
        <f t="shared" ca="1" si="883"/>
        <v>0.13063724757458739</v>
      </c>
      <c r="CK1207" s="81">
        <f t="shared" ca="1" si="884"/>
        <v>0.39004625943939081</v>
      </c>
      <c r="CL1207" s="81">
        <f t="shared" ca="1" si="885"/>
        <v>0.17284488538116416</v>
      </c>
      <c r="CM1207" s="89">
        <f t="shared" ca="1" si="874"/>
        <v>0.80670598898145884</v>
      </c>
    </row>
    <row r="1208" spans="1:91" x14ac:dyDescent="0.3">
      <c r="A1208">
        <v>1143</v>
      </c>
      <c r="B1208" s="3">
        <f t="shared" si="887"/>
        <v>3.3638888888888889</v>
      </c>
      <c r="C1208" s="3">
        <f t="shared" si="875"/>
        <v>38.1</v>
      </c>
      <c r="D1208" s="4">
        <f t="shared" ca="1" si="911"/>
        <v>1208</v>
      </c>
      <c r="E1208" s="58">
        <f>(0.5*(COS(B1208*2*PI())+1)*('key variables'!$B$4-'key variables'!$B$6)+'key variables'!$B$6)/'key variables'!$B$4</f>
        <v>1</v>
      </c>
      <c r="F1208" s="10">
        <f t="shared" ca="1" si="876"/>
        <v>11689222.907461114</v>
      </c>
      <c r="G1208" s="10">
        <f t="shared" ca="1" si="877"/>
        <v>13492492.798713122</v>
      </c>
      <c r="H1208" s="10">
        <f t="shared" ca="1" si="878"/>
        <v>40309474.521088287</v>
      </c>
      <c r="I1208" s="10">
        <f t="shared" ca="1" si="879"/>
        <v>17912154.249750931</v>
      </c>
      <c r="J1208" s="10">
        <f t="shared" ca="1" si="912"/>
        <v>83403344.477013454</v>
      </c>
      <c r="K1208" s="82">
        <f t="shared" ca="1" si="889"/>
        <v>2249832.832292099</v>
      </c>
      <c r="L1208" s="82">
        <f t="shared" ca="1" si="890"/>
        <v>2596909.4377209195</v>
      </c>
      <c r="M1208" s="82">
        <f t="shared" ca="1" si="891"/>
        <v>7778311.98309422</v>
      </c>
      <c r="N1208" s="82">
        <f t="shared" ca="1" si="892"/>
        <v>3496312.733215793</v>
      </c>
      <c r="O1208" s="82">
        <f t="shared" ca="1" si="913"/>
        <v>16121366.986323033</v>
      </c>
      <c r="P1208" s="10">
        <f ca="1">IF(IF($A1208&gt;='key variables'!$B$26,K1208*SUMPRODUCT(Z1208:AC1208,'control variables'!$O$3:$R$3)/J1208+F$65*'key variables'!$B$25/scenario!J$65,K1208*SUMPRODUCT(Z1208:AC1208,'control variables'!$O$7:$R$7)/J1208+F$65*'key variables'!$B$25/scenario!J$65)&lt;'key variables'!$B$28,0,IF($A1208&gt;='key variables'!$B$26,K1208*SUMPRODUCT(Z1208:AC1208,'control variables'!$O$3:$R$3)/J1208+F$65*'key variables'!$B$25/scenario!J$65,K1208*SUMPRODUCT(Z1208:AC1208,'control variables'!$O$7:$R$7)/J1208+F$65*'key variables'!$B$25/scenario!J$65))</f>
        <v>9.2108939311685545E-65</v>
      </c>
      <c r="Q1208" s="10">
        <f ca="1">IF(IF($A1208&gt;='key variables'!$B$26,L1208*SUMPRODUCT(Z1208:AC1208,'control variables'!$O$4:$R$4)/J1208+G$65*'key variables'!$B$25/scenario!J$65,L1208*SUMPRODUCT(Z1208:AC1208,'control variables'!$O$7:$R$7)/J1208+G$65*'key variables'!$B$25/scenario!J$65)&lt;'key variables'!$B$28,0,IF($A1208&gt;='key variables'!$B$26,L1208*SUMPRODUCT(Z1208:AC1208,'control variables'!$O$4:$R$4)/J1208+G$65*'key variables'!$B$25/scenario!J$65,L1208*SUMPRODUCT(Z1208:AC1208,'control variables'!$O$7:$R$7)/J1208+G$65*'key variables'!$B$25/scenario!J$65))</f>
        <v>1.0631837635389442E-64</v>
      </c>
      <c r="R1208" s="10">
        <f ca="1">IF(IF($A1208&gt;='key variables'!$B$26,M1208*SUMPRODUCT(Z1208:AC1208,'control variables'!$O$5:$R$5)/J1208+H$65*'key variables'!$B$25/scenario!J$65,M1208*SUMPRODUCT(Z1208:AC1208,'control variables'!$O$7:$R$7)/J1208+H$65*'key variables'!$B$25/scenario!J$65)&lt;'key variables'!$B$28,0,IF($A1208&gt;='key variables'!$B$26,M1208*SUMPRODUCT(Z1208:AC1208,'control variables'!$O$5:$R$5)/J1208+H$65*'key variables'!$B$25/scenario!J$65,M1208*SUMPRODUCT(Z1208:AC1208,'control variables'!$O$7:$R$7)/J1208+H$65*'key variables'!$B$25/scenario!J$65))</f>
        <v>3.1844680018660337E-64</v>
      </c>
      <c r="S1208" s="10">
        <f ca="1">IF(IF($A1208&gt;='key variables'!$B$26,N1208*SUMPRODUCT(Z1208:AC1208,'control variables'!$O$6:$R$6)/J1208+I$65*'key variables'!$B$25/scenario!J$65,N1208*SUMPRODUCT(Z1208:AC1208,'control variables'!$O$7:$R$7)/J1208+I$65*'key variables'!$B$25/scenario!J$65)&lt;'key variables'!$B$28,0,IF($A1208&gt;='key variables'!$B$26,N1208*SUMPRODUCT(Z1208:AC1208,'control variables'!$O$6:$R$6)/J1208+I$65*'key variables'!$B$25/scenario!J$65,N1208*SUMPRODUCT(Z1208:AC1208,'control variables'!$O$7:$R$7)/J1208+I$65*'key variables'!$B$25/scenario!J$65))</f>
        <v>1.4314026035007909E-64</v>
      </c>
      <c r="T1208" s="10">
        <f t="shared" ca="1" si="886"/>
        <v>6.6001437620226242E-64</v>
      </c>
      <c r="U1208" s="82">
        <f ca="1">SUMPRODUCT(P1178:P1207,'control variables'!AD$7:AD$36)</f>
        <v>1.9528799128463305E-64</v>
      </c>
      <c r="V1208" s="82">
        <f ca="1">SUMPRODUCT(Q1178:Q1207,'control variables'!AE$7:AE$36)</f>
        <v>2.2541462652758589E-64</v>
      </c>
      <c r="W1208" s="82">
        <f ca="1">SUMPRODUCT(R1178:R1207,'control variables'!AF$7:AF$36)</f>
        <v>6.7516612832790481E-64</v>
      </c>
      <c r="X1208" s="82">
        <f ca="1">SUMPRODUCT(S1178:S1207,'control variables'!AG$7:AG$36)</f>
        <v>3.0348383256412093E-64</v>
      </c>
      <c r="Y1208" s="82">
        <f t="shared" ca="1" si="880"/>
        <v>1.3993525787042447E-63</v>
      </c>
      <c r="Z1208" s="10">
        <f ca="1">IF($A1208&gt;='key variables'!$B$26,SUMPRODUCT(P1178:P1207,'control variables'!V$7:V$36)*$E1208,SUMPRODUCT(P1178:P1207,'control variables'!Z$7:Z$36)*$E1208)</f>
        <v>4.7652246868036806E-64</v>
      </c>
      <c r="AA1208" s="10">
        <f ca="1">IF($A1208&gt;='key variables'!$B$26,SUMPRODUCT(Q1178:Q1207,'control variables'!W$7:W$36)*$E1208,SUMPRODUCT(Q1178:Q1207,'control variables'!AA$7:AA$36)*$E1208)</f>
        <v>5.5003450853785676E-64</v>
      </c>
      <c r="AB1208" s="10">
        <f ca="1">IF($A1208&gt;='key variables'!$B$26,SUMPRODUCT(R1178:R1207,'control variables'!X$7:X$36)*$E1208,SUMPRODUCT(R1178:R1207,'control variables'!AB$7:AB$36)*$E1208)</f>
        <v>1.6474737034457685E-63</v>
      </c>
      <c r="AC1208" s="10">
        <f ca="1">IF($A1208&gt;='key variables'!$B$26,SUMPRODUCT(S1178:S1207,'control variables'!Y$7:Y$36)*$E1208,SUMPRODUCT(S1178:S1207,'control variables'!AC$7:AC$36)*$E1208)</f>
        <v>7.4053127458950975E-64</v>
      </c>
      <c r="AD1208" s="10">
        <f t="shared" ca="1" si="881"/>
        <v>3.4145619552535031E-63</v>
      </c>
      <c r="AE1208" s="82">
        <f ca="1">SUMPRODUCT(P1178:P1207,'control variables'!AL$7:AL$36)</f>
        <v>6.488094609247128E-64</v>
      </c>
      <c r="AF1208" s="82">
        <f ca="1">SUMPRODUCT(Q1178:Q1207,'control variables'!AM$7:AM$36)</f>
        <v>7.4694167186540781E-64</v>
      </c>
      <c r="AG1208" s="82">
        <f ca="1">SUMPRODUCT(R1178:R1207,'control variables'!AN$7:AN$36)</f>
        <v>2.1297270113089136E-63</v>
      </c>
      <c r="AH1208" s="82">
        <f ca="1">SUMPRODUCT(S1178:S1207,'control variables'!AO$7:AO$36)</f>
        <v>9.2215067063895519E-64</v>
      </c>
      <c r="AI1208" s="82">
        <f t="shared" ca="1" si="893"/>
        <v>4.4476288147379894E-63</v>
      </c>
      <c r="AJ1208" s="10">
        <f ca="1">SUMPRODUCT(P1178:P1207,'control variables'!AP$7:AP$36)</f>
        <v>6.199399634241216E-67</v>
      </c>
      <c r="AK1208" s="10">
        <f ca="1">SUMPRODUCT(Q1178:Q1207,'control variables'!AQ$7:AQ$36)</f>
        <v>1.7889417368359437E-66</v>
      </c>
      <c r="AL1208" s="10">
        <f ca="1">SUMPRODUCT(R1178:R1207,'control variables'!AR$7:AR$36)</f>
        <v>6.4299263177542325E-65</v>
      </c>
      <c r="AM1208" s="10">
        <f ca="1">SUMPRODUCT(S1178:S1207,'control variables'!AS$7:AS$36)</f>
        <v>4.8170334187470858E-65</v>
      </c>
      <c r="AN1208" s="10">
        <f t="shared" ca="1" si="914"/>
        <v>1.1487847906527326E-64</v>
      </c>
      <c r="AO1208" s="82">
        <f ca="1">SUMPRODUCT(P1178:P1207,'control variables'!AX$7:AX$36)</f>
        <v>8.4302374311371403E-67</v>
      </c>
      <c r="AP1208" s="82">
        <f ca="1">SUMPRODUCT(Q1178:Q1207,'control variables'!AY$7:AY$36)</f>
        <v>1.946150205732784E-66</v>
      </c>
      <c r="AQ1208" s="82">
        <f ca="1">SUMPRODUCT(R1178:R1207,'control variables'!AZ$7:AZ$36)</f>
        <v>1.748743708148446E-65</v>
      </c>
      <c r="AR1208" s="82">
        <f ca="1">SUMPRODUCT(S1178:S1207,'control variables'!BA$7:BA$36)</f>
        <v>1.3100860673496664E-65</v>
      </c>
      <c r="AS1208" s="82">
        <f t="shared" ca="1" si="915"/>
        <v>3.3377471703827624E-65</v>
      </c>
      <c r="AT1208" s="10">
        <f ca="1">SUMPRODUCT(P1178:P1207,'control variables'!AT$7:AT$36)</f>
        <v>-7.4400135053591099E-67</v>
      </c>
      <c r="AU1208" s="10">
        <f ca="1">SUMPRODUCT(Q1178:Q1207,'control variables'!AU$7:AU$36)</f>
        <v>8.0707779023450737E-67</v>
      </c>
      <c r="AV1208" s="10">
        <f ca="1">SUMPRODUCT(R1178:R1207,'control variables'!AV$7:AV$36)</f>
        <v>3.4753416410272888E-64</v>
      </c>
      <c r="AW1208" s="10">
        <f ca="1">SUMPRODUCT(S1178:S1207,'control variables'!AW$7:AW$36)</f>
        <v>2.6035814407650673E-64</v>
      </c>
      <c r="AX1208" s="10">
        <f t="shared" ca="1" si="894"/>
        <v>6.0795538461893417E-64</v>
      </c>
      <c r="AY1208" s="82">
        <f ca="1">SUMPRODUCT(P1178:P1207,'control variables'!BB$7:BB$36)</f>
        <v>2.6966063885171748E-66</v>
      </c>
      <c r="AZ1208" s="82">
        <f ca="1">SUMPRODUCT(Q1178:Q1207,'control variables'!BC$7:BC$36)</f>
        <v>6.8763414819367348E-66</v>
      </c>
      <c r="BA1208" s="82">
        <f ca="1">SUMPRODUCT(R1178:R1207,'control variables'!BD$7:BD$36)</f>
        <v>4.8136504023928999E-65</v>
      </c>
      <c r="BB1208" s="82">
        <f ca="1">SUMPRODUCT(S1178:S1207,'control variables'!BE$7:BE$36)</f>
        <v>6.8405408448470928E-66</v>
      </c>
      <c r="BC1208" s="82">
        <f t="shared" ca="1" si="916"/>
        <v>6.4549992739230005E-65</v>
      </c>
      <c r="BD1208" s="10">
        <f ca="1">SUMPRODUCT(P1178:P1207,'control variables'!BF$7:BF$36)</f>
        <v>5.6410656856846994E-67</v>
      </c>
      <c r="BE1208" s="10">
        <f ca="1">SUMPRODUCT(Q1178:Q1207,'control variables'!BG$7:BG$36)</f>
        <v>6.511300087586367E-67</v>
      </c>
      <c r="BF1208" s="10">
        <f ca="1">SUMPRODUCT(R1178:R1207,'control variables'!BH$7:BH$36)</f>
        <v>1.9502768468215762E-65</v>
      </c>
      <c r="BG1208" s="10">
        <f ca="1">SUMPRODUCT(S1178:S1207,'control variables'!BI$7:BI$36)</f>
        <v>4.3831989432016249E-65</v>
      </c>
      <c r="BH1208" s="10">
        <f t="shared" ca="1" si="917"/>
        <v>6.4549994477559118E-65</v>
      </c>
      <c r="BI1208" s="82">
        <f t="shared" ca="1" si="895"/>
        <v>6.5076206596269403E-64</v>
      </c>
      <c r="BJ1208" s="82">
        <f t="shared" ca="1" si="896"/>
        <v>7.5462509113757906E-64</v>
      </c>
      <c r="BK1208" s="82">
        <f t="shared" ca="1" si="897"/>
        <v>2.525397679435571E-63</v>
      </c>
      <c r="BL1208" s="82">
        <f t="shared" ca="1" si="898"/>
        <v>1.189349355560309E-63</v>
      </c>
      <c r="BM1208" s="82">
        <f t="shared" ca="1" si="888"/>
        <v>5.1201341920961531E-63</v>
      </c>
      <c r="BN1208" s="10">
        <f ca="1">BN1207+BI1208-INDIRECT(ADDRESS(MAX($D1208-'key variables'!$B$9*30,34),scenario!BI$4),TRUE)</f>
        <v>9439390.0751690175</v>
      </c>
      <c r="BO1208" s="10">
        <f ca="1">BO1207+BJ1208-INDIRECT(ADDRESS(MAX($D1208-'key variables'!$B$9*30,34),scenario!BJ$4),TRUE)</f>
        <v>10895583.360992203</v>
      </c>
      <c r="BP1208" s="10">
        <f ca="1">BP1207+BK1208-INDIRECT(ADDRESS(MAX($D1208-'key variables'!$B$9*30,34),scenario!BK$4),TRUE)</f>
        <v>32531162.537994072</v>
      </c>
      <c r="BQ1208" s="10">
        <f ca="1">BQ1207+BL1208-INDIRECT(ADDRESS(MAX($D1208-'key variables'!$B$9*30,34),scenario!BL$4),TRUE)</f>
        <v>14415841.516535141</v>
      </c>
      <c r="BR1208" s="10">
        <f t="shared" ca="1" si="918"/>
        <v>67281977.490690395</v>
      </c>
      <c r="BS1208" s="82">
        <f t="shared" ca="1" si="899"/>
        <v>-2.3433848477536824E-9</v>
      </c>
      <c r="BT1208" s="82">
        <f t="shared" ca="1" si="900"/>
        <v>-3.4288309057018498E-10</v>
      </c>
      <c r="BU1208" s="82">
        <f t="shared" ca="1" si="901"/>
        <v>-4.2578247660364599E-9</v>
      </c>
      <c r="BV1208" s="82">
        <f t="shared" ca="1" si="902"/>
        <v>-2.9943922343414556E-9</v>
      </c>
      <c r="BW1208" s="82">
        <f t="shared" ca="1" si="919"/>
        <v>-9.9384849387017825E-9</v>
      </c>
      <c r="BX1208" s="10">
        <f t="shared" ca="1" si="903"/>
        <v>-1.8625994260191893E-12</v>
      </c>
      <c r="BY1208" s="10">
        <f t="shared" ca="1" si="904"/>
        <v>2.8902850229962428E-12</v>
      </c>
      <c r="BZ1208" s="10">
        <f t="shared" ca="1" si="905"/>
        <v>-3.5034723983035463E-11</v>
      </c>
      <c r="CA1208" s="10">
        <f t="shared" ca="1" si="906"/>
        <v>-2.0257049910634696E-11</v>
      </c>
      <c r="CB1208" s="10">
        <v>0</v>
      </c>
      <c r="CC1208" s="82">
        <f t="shared" ca="1" si="907"/>
        <v>3.9725652202851362E-13</v>
      </c>
      <c r="CD1208" s="82">
        <f t="shared" ca="1" si="908"/>
        <v>3.4270724516460853E-13</v>
      </c>
      <c r="CE1208" s="82">
        <f t="shared" ca="1" si="909"/>
        <v>1.8915613015532971E-10</v>
      </c>
      <c r="CF1208" s="82">
        <f t="shared" ca="1" si="910"/>
        <v>3.7028113764059381E-11</v>
      </c>
      <c r="CG1208" s="82">
        <f t="shared" ca="1" si="920"/>
        <v>2.269242076865822E-10</v>
      </c>
      <c r="CH1208" s="13" t="str">
        <f t="shared" ca="1" si="873"/>
        <v/>
      </c>
      <c r="CI1208" s="81">
        <f t="shared" ca="1" si="882"/>
        <v>0.1131775965863165</v>
      </c>
      <c r="CJ1208" s="81">
        <f t="shared" ca="1" si="883"/>
        <v>0.13063724757458739</v>
      </c>
      <c r="CK1208" s="81">
        <f t="shared" ca="1" si="884"/>
        <v>0.39004625943939081</v>
      </c>
      <c r="CL1208" s="81">
        <f t="shared" ca="1" si="885"/>
        <v>0.17284488538116416</v>
      </c>
      <c r="CM1208" s="89">
        <f t="shared" ca="1" si="874"/>
        <v>0.80670598898145884</v>
      </c>
    </row>
    <row r="1209" spans="1:91" x14ac:dyDescent="0.3">
      <c r="A1209">
        <v>1144</v>
      </c>
      <c r="B1209" s="3">
        <f t="shared" si="887"/>
        <v>3.3666666666666667</v>
      </c>
      <c r="C1209" s="3">
        <f t="shared" si="875"/>
        <v>38.133333333333333</v>
      </c>
      <c r="D1209" s="4">
        <f t="shared" ca="1" si="911"/>
        <v>1209</v>
      </c>
      <c r="E1209" s="58">
        <f>(0.5*(COS(B1209*2*PI())+1)*('key variables'!$B$4-'key variables'!$B$6)+'key variables'!$B$6)/'key variables'!$B$4</f>
        <v>1</v>
      </c>
      <c r="F1209" s="10">
        <f t="shared" ca="1" si="876"/>
        <v>11689222.907461114</v>
      </c>
      <c r="G1209" s="10">
        <f t="shared" ca="1" si="877"/>
        <v>13492492.798713122</v>
      </c>
      <c r="H1209" s="10">
        <f t="shared" ca="1" si="878"/>
        <v>40309474.521088287</v>
      </c>
      <c r="I1209" s="10">
        <f t="shared" ca="1" si="879"/>
        <v>17912154.249750931</v>
      </c>
      <c r="J1209" s="10">
        <f t="shared" ca="1" si="912"/>
        <v>83403344.477013454</v>
      </c>
      <c r="K1209" s="82">
        <f t="shared" ca="1" si="889"/>
        <v>2249832.832292099</v>
      </c>
      <c r="L1209" s="82">
        <f t="shared" ca="1" si="890"/>
        <v>2596909.4377209195</v>
      </c>
      <c r="M1209" s="82">
        <f t="shared" ca="1" si="891"/>
        <v>7778311.98309422</v>
      </c>
      <c r="N1209" s="82">
        <f t="shared" ca="1" si="892"/>
        <v>3496312.733215793</v>
      </c>
      <c r="O1209" s="82">
        <f t="shared" ca="1" si="913"/>
        <v>16121366.986323033</v>
      </c>
      <c r="P1209" s="10">
        <f ca="1">IF(IF($A1209&gt;='key variables'!$B$26,K1209*SUMPRODUCT(Z1209:AC1209,'control variables'!$O$3:$R$3)/J1209+F$65*'key variables'!$B$25/scenario!J$65,K1209*SUMPRODUCT(Z1209:AC1209,'control variables'!$O$7:$R$7)/J1209+F$65*'key variables'!$B$25/scenario!J$65)&lt;'key variables'!$B$28,0,IF($A1209&gt;='key variables'!$B$26,K1209*SUMPRODUCT(Z1209:AC1209,'control variables'!$O$3:$R$3)/J1209+F$65*'key variables'!$B$25/scenario!J$65,K1209*SUMPRODUCT(Z1209:AC1209,'control variables'!$O$7:$R$7)/J1209+F$65*'key variables'!$B$25/scenario!J$65))</f>
        <v>7.9255065594723721E-65</v>
      </c>
      <c r="Q1209" s="10">
        <f ca="1">IF(IF($A1209&gt;='key variables'!$B$26,L1209*SUMPRODUCT(Z1209:AC1209,'control variables'!$O$4:$R$4)/J1209+G$65*'key variables'!$B$25/scenario!J$65,L1209*SUMPRODUCT(Z1209:AC1209,'control variables'!$O$7:$R$7)/J1209+G$65*'key variables'!$B$25/scenario!J$65)&lt;'key variables'!$B$28,0,IF($A1209&gt;='key variables'!$B$26,L1209*SUMPRODUCT(Z1209:AC1209,'control variables'!$O$4:$R$4)/J1209+G$65*'key variables'!$B$25/scenario!J$65,L1209*SUMPRODUCT(Z1209:AC1209,'control variables'!$O$7:$R$7)/J1209+G$65*'key variables'!$B$25/scenario!J$65))</f>
        <v>9.1481564708273818E-65</v>
      </c>
      <c r="R1209" s="10">
        <f ca="1">IF(IF($A1209&gt;='key variables'!$B$26,M1209*SUMPRODUCT(Z1209:AC1209,'control variables'!$O$5:$R$5)/J1209+H$65*'key variables'!$B$25/scenario!J$65,M1209*SUMPRODUCT(Z1209:AC1209,'control variables'!$O$7:$R$7)/J1209+H$65*'key variables'!$B$25/scenario!J$65)&lt;'key variables'!$B$28,0,IF($A1209&gt;='key variables'!$B$26,M1209*SUMPRODUCT(Z1209:AC1209,'control variables'!$O$5:$R$5)/J1209+H$65*'key variables'!$B$25/scenario!J$65,M1209*SUMPRODUCT(Z1209:AC1209,'control variables'!$O$7:$R$7)/J1209+H$65*'key variables'!$B$25/scenario!J$65))</f>
        <v>2.7400730293739478E-64</v>
      </c>
      <c r="S1209" s="10">
        <f ca="1">IF(IF($A1209&gt;='key variables'!$B$26,N1209*SUMPRODUCT(Z1209:AC1209,'control variables'!$O$6:$R$6)/J1209+I$65*'key variables'!$B$25/scenario!J$65,N1209*SUMPRODUCT(Z1209:AC1209,'control variables'!$O$7:$R$7)/J1209+I$65*'key variables'!$B$25/scenario!J$65)&lt;'key variables'!$B$28,0,IF($A1209&gt;='key variables'!$B$26,N1209*SUMPRODUCT(Z1209:AC1209,'control variables'!$O$6:$R$6)/J1209+I$65*'key variables'!$B$25/scenario!J$65,N1209*SUMPRODUCT(Z1209:AC1209,'control variables'!$O$7:$R$7)/J1209+I$65*'key variables'!$B$25/scenario!J$65))</f>
        <v>1.2316492631516062E-64</v>
      </c>
      <c r="T1209" s="10">
        <f t="shared" ca="1" si="886"/>
        <v>5.6790885955555293E-64</v>
      </c>
      <c r="U1209" s="82">
        <f ca="1">SUMPRODUCT(P1179:P1208,'control variables'!AD$7:AD$36)</f>
        <v>1.6803540106732986E-64</v>
      </c>
      <c r="V1209" s="82">
        <f ca="1">SUMPRODUCT(Q1179:Q1208,'control variables'!AE$7:AE$36)</f>
        <v>1.9395784106252827E-64</v>
      </c>
      <c r="W1209" s="82">
        <f ca="1">SUMPRODUCT(R1179:R1208,'control variables'!AF$7:AF$36)</f>
        <v>5.8094617295386744E-64</v>
      </c>
      <c r="X1209" s="82">
        <f ca="1">SUMPRODUCT(S1179:S1208,'control variables'!AG$7:AG$36)</f>
        <v>2.6113242901882035E-64</v>
      </c>
      <c r="Y1209" s="82">
        <f t="shared" ca="1" si="880"/>
        <v>1.204071844102546E-63</v>
      </c>
      <c r="Z1209" s="10">
        <f ca="1">IF($A1209&gt;='key variables'!$B$26,SUMPRODUCT(P1179:P1208,'control variables'!V$7:V$36)*$E1209,SUMPRODUCT(P1179:P1208,'control variables'!Z$7:Z$36)*$E1209)</f>
        <v>4.100233896389132E-64</v>
      </c>
      <c r="AA1209" s="10">
        <f ca="1">IF($A1209&gt;='key variables'!$B$26,SUMPRODUCT(Q1179:Q1208,'control variables'!W$7:W$36)*$E1209,SUMPRODUCT(Q1179:Q1208,'control variables'!AA$7:AA$36)*$E1209)</f>
        <v>4.7327676748090581E-64</v>
      </c>
      <c r="AB1209" s="10">
        <f ca="1">IF($A1209&gt;='key variables'!$B$26,SUMPRODUCT(R1179:R1208,'control variables'!X$7:X$36)*$E1209,SUMPRODUCT(R1179:R1208,'control variables'!AB$7:AB$36)*$E1209)</f>
        <v>1.4175674739923073E-63</v>
      </c>
      <c r="AC1209" s="10">
        <f ca="1">IF($A1209&gt;='key variables'!$B$26,SUMPRODUCT(S1179:S1208,'control variables'!Y$7:Y$36)*$E1209,SUMPRODUCT(S1179:S1208,'control variables'!AC$7:AC$36)*$E1209)</f>
        <v>6.3718956250199768E-64</v>
      </c>
      <c r="AD1209" s="10">
        <f t="shared" ca="1" si="881"/>
        <v>2.938057193614124E-63</v>
      </c>
      <c r="AE1209" s="82">
        <f ca="1">SUMPRODUCT(P1179:P1208,'control variables'!AL$7:AL$36)</f>
        <v>5.5826759887074041E-64</v>
      </c>
      <c r="AF1209" s="82">
        <f ca="1">SUMPRODUCT(Q1179:Q1208,'control variables'!AM$7:AM$36)</f>
        <v>6.427053838803149E-64</v>
      </c>
      <c r="AG1209" s="82">
        <f ca="1">SUMPRODUCT(R1179:R1208,'control variables'!AN$7:AN$36)</f>
        <v>1.8325219597738742E-63</v>
      </c>
      <c r="AH1209" s="82">
        <f ca="1">SUMPRODUCT(S1179:S1208,'control variables'!AO$7:AO$36)</f>
        <v>7.9346383137034796E-64</v>
      </c>
      <c r="AI1209" s="82">
        <f t="shared" ca="1" si="893"/>
        <v>3.8269587738952773E-63</v>
      </c>
      <c r="AJ1209" s="10">
        <f ca="1">SUMPRODUCT(P1179:P1208,'control variables'!AP$7:AP$36)</f>
        <v>5.3342686207370085E-67</v>
      </c>
      <c r="AK1209" s="10">
        <f ca="1">SUMPRODUCT(Q1179:Q1208,'control variables'!AQ$7:AQ$36)</f>
        <v>1.5392935339130996E-66</v>
      </c>
      <c r="AL1209" s="10">
        <f ca="1">SUMPRODUCT(R1179:R1208,'control variables'!AR$7:AR$36)</f>
        <v>5.5326251272790444E-65</v>
      </c>
      <c r="AM1209" s="10">
        <f ca="1">SUMPRODUCT(S1179:S1208,'control variables'!AS$7:AS$36)</f>
        <v>4.1448126797215446E-65</v>
      </c>
      <c r="AN1209" s="10">
        <f t="shared" ca="1" si="914"/>
        <v>9.8847098465992702E-65</v>
      </c>
      <c r="AO1209" s="82">
        <f ca="1">SUMPRODUCT(P1179:P1208,'control variables'!AX$7:AX$36)</f>
        <v>7.2537912777712842E-67</v>
      </c>
      <c r="AP1209" s="82">
        <f ca="1">SUMPRODUCT(Q1179:Q1208,'control variables'!AY$7:AY$36)</f>
        <v>1.6745634393921269E-66</v>
      </c>
      <c r="AQ1209" s="82">
        <f ca="1">SUMPRODUCT(R1179:R1208,'control variables'!AZ$7:AZ$36)</f>
        <v>1.504705171217645E-65</v>
      </c>
      <c r="AR1209" s="82">
        <f ca="1">SUMPRODUCT(S1179:S1208,'control variables'!BA$7:BA$36)</f>
        <v>1.1272625434452135E-65</v>
      </c>
      <c r="AS1209" s="82">
        <f t="shared" ca="1" si="915"/>
        <v>2.8719619713797843E-65</v>
      </c>
      <c r="AT1209" s="10">
        <f ca="1">SUMPRODUCT(P1179:P1208,'control variables'!AT$7:AT$36)</f>
        <v>-6.4017538666636104E-67</v>
      </c>
      <c r="AU1209" s="10">
        <f ca="1">SUMPRODUCT(Q1179:Q1208,'control variables'!AU$7:AU$36)</f>
        <v>6.944494604224104E-67</v>
      </c>
      <c r="AV1209" s="10">
        <f ca="1">SUMPRODUCT(R1179:R1208,'control variables'!AV$7:AV$36)</f>
        <v>2.9903550272318539E-64</v>
      </c>
      <c r="AW1209" s="10">
        <f ca="1">SUMPRODUCT(S1179:S1208,'control variables'!AW$7:AW$36)</f>
        <v>2.240249637125744E-64</v>
      </c>
      <c r="AX1209" s="10">
        <f t="shared" ca="1" si="894"/>
        <v>5.231147405095158E-64</v>
      </c>
      <c r="AY1209" s="82">
        <f ca="1">SUMPRODUCT(P1179:P1208,'control variables'!BB$7:BB$36)</f>
        <v>2.3202928814745979E-66</v>
      </c>
      <c r="AZ1209" s="82">
        <f ca="1">SUMPRODUCT(Q1179:Q1208,'control variables'!BC$7:BC$36)</f>
        <v>5.9167427100474199E-66</v>
      </c>
      <c r="BA1209" s="82">
        <f ca="1">SUMPRODUCT(R1179:R1208,'control variables'!BD$7:BD$36)</f>
        <v>4.1419017659159727E-65</v>
      </c>
      <c r="BB1209" s="82">
        <f ca="1">SUMPRODUCT(S1179:S1208,'control variables'!BE$7:BE$36)</f>
        <v>5.8859380795514469E-66</v>
      </c>
      <c r="BC1209" s="82">
        <f t="shared" ca="1" si="916"/>
        <v>5.5541991330233186E-65</v>
      </c>
      <c r="BD1209" s="10">
        <f ca="1">SUMPRODUCT(P1179:P1208,'control variables'!BF$7:BF$36)</f>
        <v>4.8538506065107419E-67</v>
      </c>
      <c r="BE1209" s="10">
        <f ca="1">SUMPRODUCT(Q1179:Q1208,'control variables'!BG$7:BG$36)</f>
        <v>5.6026431245975474E-67</v>
      </c>
      <c r="BF1209" s="10">
        <f ca="1">SUMPRODUCT(R1179:R1208,'control variables'!BH$7:BH$36)</f>
        <v>1.6781142045254807E-65</v>
      </c>
      <c r="BG1209" s="10">
        <f ca="1">SUMPRODUCT(S1179:S1208,'control variables'!BI$7:BI$36)</f>
        <v>3.7715201407611502E-65</v>
      </c>
      <c r="BH1209" s="10">
        <f t="shared" ca="1" si="917"/>
        <v>5.554199282597714E-65</v>
      </c>
      <c r="BI1209" s="82">
        <f t="shared" ca="1" si="895"/>
        <v>5.5994771636554861E-64</v>
      </c>
      <c r="BJ1209" s="82">
        <f t="shared" ca="1" si="896"/>
        <v>6.4931657605078464E-64</v>
      </c>
      <c r="BK1209" s="82">
        <f t="shared" ca="1" si="897"/>
        <v>2.1729764801562193E-63</v>
      </c>
      <c r="BL1209" s="82">
        <f t="shared" ca="1" si="898"/>
        <v>1.0233747331624738E-63</v>
      </c>
      <c r="BM1209" s="82">
        <f t="shared" ca="1" si="888"/>
        <v>4.4056155057350261E-63</v>
      </c>
      <c r="BN1209" s="10">
        <f ca="1">BN1208+BI1209-INDIRECT(ADDRESS(MAX($D1209-'key variables'!$B$9*30,34),scenario!BI$4),TRUE)</f>
        <v>9439390.0751690175</v>
      </c>
      <c r="BO1209" s="10">
        <f ca="1">BO1208+BJ1209-INDIRECT(ADDRESS(MAX($D1209-'key variables'!$B$9*30,34),scenario!BJ$4),TRUE)</f>
        <v>10895583.360992203</v>
      </c>
      <c r="BP1209" s="10">
        <f ca="1">BP1208+BK1209-INDIRECT(ADDRESS(MAX($D1209-'key variables'!$B$9*30,34),scenario!BK$4),TRUE)</f>
        <v>32531162.537994072</v>
      </c>
      <c r="BQ1209" s="10">
        <f ca="1">BQ1208+BL1209-INDIRECT(ADDRESS(MAX($D1209-'key variables'!$B$9*30,34),scenario!BL$4),TRUE)</f>
        <v>14415841.516535141</v>
      </c>
      <c r="BR1209" s="10">
        <f t="shared" ca="1" si="918"/>
        <v>67281977.490690395</v>
      </c>
      <c r="BS1209" s="82">
        <f t="shared" ca="1" si="899"/>
        <v>-2.3433848477536824E-9</v>
      </c>
      <c r="BT1209" s="82">
        <f t="shared" ca="1" si="900"/>
        <v>-3.4288309057018498E-10</v>
      </c>
      <c r="BU1209" s="82">
        <f t="shared" ca="1" si="901"/>
        <v>-4.2578247660364599E-9</v>
      </c>
      <c r="BV1209" s="82">
        <f t="shared" ca="1" si="902"/>
        <v>-2.9943922343414556E-9</v>
      </c>
      <c r="BW1209" s="82">
        <f t="shared" ca="1" si="919"/>
        <v>-9.9384849387017825E-9</v>
      </c>
      <c r="BX1209" s="10">
        <f t="shared" ca="1" si="903"/>
        <v>-1.8625994260191893E-12</v>
      </c>
      <c r="BY1209" s="10">
        <f t="shared" ca="1" si="904"/>
        <v>2.8902850229962428E-12</v>
      </c>
      <c r="BZ1209" s="10">
        <f t="shared" ca="1" si="905"/>
        <v>-3.5034723983035463E-11</v>
      </c>
      <c r="CA1209" s="10">
        <f t="shared" ca="1" si="906"/>
        <v>-2.0257049910634696E-11</v>
      </c>
      <c r="CB1209" s="10">
        <v>0</v>
      </c>
      <c r="CC1209" s="82">
        <f t="shared" ca="1" si="907"/>
        <v>3.9725652202851362E-13</v>
      </c>
      <c r="CD1209" s="82">
        <f t="shared" ca="1" si="908"/>
        <v>3.4270724516460853E-13</v>
      </c>
      <c r="CE1209" s="82">
        <f t="shared" ca="1" si="909"/>
        <v>1.8915613015532971E-10</v>
      </c>
      <c r="CF1209" s="82">
        <f t="shared" ca="1" si="910"/>
        <v>3.7028113764059381E-11</v>
      </c>
      <c r="CG1209" s="82">
        <f t="shared" ca="1" si="920"/>
        <v>2.269242076865822E-10</v>
      </c>
      <c r="CH1209" s="13" t="str">
        <f t="shared" ca="1" si="873"/>
        <v/>
      </c>
      <c r="CI1209" s="81">
        <f t="shared" ca="1" si="882"/>
        <v>0.1131775965863165</v>
      </c>
      <c r="CJ1209" s="81">
        <f t="shared" ca="1" si="883"/>
        <v>0.13063724757458739</v>
      </c>
      <c r="CK1209" s="81">
        <f t="shared" ca="1" si="884"/>
        <v>0.39004625943939081</v>
      </c>
      <c r="CL1209" s="81">
        <f t="shared" ca="1" si="885"/>
        <v>0.17284488538116416</v>
      </c>
      <c r="CM1209" s="89">
        <f t="shared" ca="1" si="874"/>
        <v>0.80670598898145884</v>
      </c>
    </row>
    <row r="1210" spans="1:91" x14ac:dyDescent="0.3">
      <c r="A1210">
        <v>1145</v>
      </c>
      <c r="B1210" s="3">
        <f t="shared" si="887"/>
        <v>3.3694444444444445</v>
      </c>
      <c r="C1210" s="3">
        <f t="shared" si="875"/>
        <v>38.166666666666664</v>
      </c>
      <c r="D1210" s="4">
        <f t="shared" ca="1" si="911"/>
        <v>1210</v>
      </c>
      <c r="E1210" s="58">
        <f>(0.5*(COS(B1210*2*PI())+1)*('key variables'!$B$4-'key variables'!$B$6)+'key variables'!$B$6)/'key variables'!$B$4</f>
        <v>1</v>
      </c>
      <c r="F1210" s="10">
        <f t="shared" ca="1" si="876"/>
        <v>11689222.907461114</v>
      </c>
      <c r="G1210" s="10">
        <f t="shared" ca="1" si="877"/>
        <v>13492492.798713122</v>
      </c>
      <c r="H1210" s="10">
        <f t="shared" ca="1" si="878"/>
        <v>40309474.521088287</v>
      </c>
      <c r="I1210" s="10">
        <f t="shared" ca="1" si="879"/>
        <v>17912154.249750931</v>
      </c>
      <c r="J1210" s="10">
        <f t="shared" ca="1" si="912"/>
        <v>83403344.477013454</v>
      </c>
      <c r="K1210" s="82">
        <f t="shared" ca="1" si="889"/>
        <v>2249832.832292099</v>
      </c>
      <c r="L1210" s="82">
        <f t="shared" ca="1" si="890"/>
        <v>2596909.4377209195</v>
      </c>
      <c r="M1210" s="82">
        <f t="shared" ca="1" si="891"/>
        <v>7778311.98309422</v>
      </c>
      <c r="N1210" s="82">
        <f t="shared" ca="1" si="892"/>
        <v>3496312.733215793</v>
      </c>
      <c r="O1210" s="82">
        <f t="shared" ca="1" si="913"/>
        <v>16121366.986323033</v>
      </c>
      <c r="P1210" s="10">
        <f ca="1">IF(IF($A1210&gt;='key variables'!$B$26,K1210*SUMPRODUCT(Z1210:AC1210,'control variables'!$O$3:$R$3)/J1210+F$65*'key variables'!$B$25/scenario!J$65,K1210*SUMPRODUCT(Z1210:AC1210,'control variables'!$O$7:$R$7)/J1210+F$65*'key variables'!$B$25/scenario!J$65)&lt;'key variables'!$B$28,0,IF($A1210&gt;='key variables'!$B$26,K1210*SUMPRODUCT(Z1210:AC1210,'control variables'!$O$3:$R$3)/J1210+F$65*'key variables'!$B$25/scenario!J$65,K1210*SUMPRODUCT(Z1210:AC1210,'control variables'!$O$7:$R$7)/J1210+F$65*'key variables'!$B$25/scenario!J$65))</f>
        <v>6.8194959896005068E-65</v>
      </c>
      <c r="Q1210" s="10">
        <f ca="1">IF(IF($A1210&gt;='key variables'!$B$26,L1210*SUMPRODUCT(Z1210:AC1210,'control variables'!$O$4:$R$4)/J1210+G$65*'key variables'!$B$25/scenario!J$65,L1210*SUMPRODUCT(Z1210:AC1210,'control variables'!$O$7:$R$7)/J1210+G$65*'key variables'!$B$25/scenario!J$65)&lt;'key variables'!$B$28,0,IF($A1210&gt;='key variables'!$B$26,L1210*SUMPRODUCT(Z1210:AC1210,'control variables'!$O$4:$R$4)/J1210+G$65*'key variables'!$B$25/scenario!J$65,L1210*SUMPRODUCT(Z1210:AC1210,'control variables'!$O$7:$R$7)/J1210+G$65*'key variables'!$B$25/scenario!J$65))</f>
        <v>7.8715241602422542E-65</v>
      </c>
      <c r="R1210" s="10">
        <f ca="1">IF(IF($A1210&gt;='key variables'!$B$26,M1210*SUMPRODUCT(Z1210:AC1210,'control variables'!$O$5:$R$5)/J1210+H$65*'key variables'!$B$25/scenario!J$65,M1210*SUMPRODUCT(Z1210:AC1210,'control variables'!$O$7:$R$7)/J1210+H$65*'key variables'!$B$25/scenario!J$65)&lt;'key variables'!$B$28,0,IF($A1210&gt;='key variables'!$B$26,M1210*SUMPRODUCT(Z1210:AC1210,'control variables'!$O$5:$R$5)/J1210+H$65*'key variables'!$B$25/scenario!J$65,M1210*SUMPRODUCT(Z1210:AC1210,'control variables'!$O$7:$R$7)/J1210+H$65*'key variables'!$B$25/scenario!J$65))</f>
        <v>2.3576937189831976E-64</v>
      </c>
      <c r="S1210" s="10">
        <f ca="1">IF(IF($A1210&gt;='key variables'!$B$26,N1210*SUMPRODUCT(Z1210:AC1210,'control variables'!$O$6:$R$6)/J1210+I$65*'key variables'!$B$25/scenario!J$65,N1210*SUMPRODUCT(Z1210:AC1210,'control variables'!$O$7:$R$7)/J1210+I$65*'key variables'!$B$25/scenario!J$65)&lt;'key variables'!$B$28,0,IF($A1210&gt;='key variables'!$B$26,N1210*SUMPRODUCT(Z1210:AC1210,'control variables'!$O$6:$R$6)/J1210+I$65*'key variables'!$B$25/scenario!J$65,N1210*SUMPRODUCT(Z1210:AC1210,'control variables'!$O$7:$R$7)/J1210+I$65*'key variables'!$B$25/scenario!J$65))</f>
        <v>1.0597716559351332E-64</v>
      </c>
      <c r="T1210" s="10">
        <f t="shared" ca="1" si="886"/>
        <v>4.886567389902607E-64</v>
      </c>
      <c r="U1210" s="82">
        <f ca="1">SUMPRODUCT(P1180:P1209,'control variables'!AD$7:AD$36)</f>
        <v>1.4458593089169763E-64</v>
      </c>
      <c r="V1210" s="82">
        <f ca="1">SUMPRODUCT(Q1180:Q1209,'control variables'!AE$7:AE$36)</f>
        <v>1.6689087433744302E-64</v>
      </c>
      <c r="W1210" s="82">
        <f ca="1">SUMPRODUCT(R1180:R1209,'control variables'!AF$7:AF$36)</f>
        <v>4.9987468522092916E-64</v>
      </c>
      <c r="X1210" s="82">
        <f ca="1">SUMPRODUCT(S1180:S1209,'control variables'!AG$7:AG$36)</f>
        <v>2.246911965923649E-64</v>
      </c>
      <c r="Y1210" s="82">
        <f t="shared" ca="1" si="880"/>
        <v>1.0360426870424347E-63</v>
      </c>
      <c r="Z1210" s="10">
        <f ca="1">IF($A1210&gt;='key variables'!$B$26,SUMPRODUCT(P1180:P1209,'control variables'!V$7:V$36)*$E1210,SUMPRODUCT(P1180:P1209,'control variables'!Z$7:Z$36)*$E1210)</f>
        <v>3.5280430850733204E-64</v>
      </c>
      <c r="AA1210" s="10">
        <f ca="1">IF($A1210&gt;='key variables'!$B$26,SUMPRODUCT(Q1180:Q1209,'control variables'!W$7:W$36)*$E1210,SUMPRODUCT(Q1180:Q1209,'control variables'!AA$7:AA$36)*$E1210)</f>
        <v>4.0723062855202468E-64</v>
      </c>
      <c r="AB1210" s="10">
        <f ca="1">IF($A1210&gt;='key variables'!$B$26,SUMPRODUCT(R1180:R1209,'control variables'!X$7:X$36)*$E1210,SUMPRODUCT(R1180:R1209,'control variables'!AB$7:AB$36)*$E1210)</f>
        <v>1.2197448366659645E-63</v>
      </c>
      <c r="AC1210" s="10">
        <f ca="1">IF($A1210&gt;='key variables'!$B$26,SUMPRODUCT(S1180:S1209,'control variables'!Y$7:Y$36)*$E1210,SUMPRODUCT(S1180:S1209,'control variables'!AC$7:AC$36)*$E1210)</f>
        <v>5.4826926625961376E-64</v>
      </c>
      <c r="AD1210" s="10">
        <f t="shared" ca="1" si="881"/>
        <v>2.5280490399849349E-63</v>
      </c>
      <c r="AE1210" s="82">
        <f ca="1">SUMPRODUCT(P1180:P1209,'control variables'!AL$7:AL$36)</f>
        <v>4.8036092369045632E-64</v>
      </c>
      <c r="AF1210" s="82">
        <f ca="1">SUMPRODUCT(Q1180:Q1209,'control variables'!AM$7:AM$36)</f>
        <v>5.5301535049871289E-64</v>
      </c>
      <c r="AG1210" s="82">
        <f ca="1">SUMPRODUCT(R1180:R1209,'control variables'!AN$7:AN$36)</f>
        <v>1.5767921030355888E-63</v>
      </c>
      <c r="AH1210" s="82">
        <f ca="1">SUMPRODUCT(S1180:S1209,'control variables'!AO$7:AO$36)</f>
        <v>6.8273534004662661E-64</v>
      </c>
      <c r="AI1210" s="82">
        <f t="shared" ca="1" si="893"/>
        <v>3.2929037172713845E-63</v>
      </c>
      <c r="AJ1210" s="10">
        <f ca="1">SUMPRODUCT(P1180:P1209,'control variables'!AP$7:AP$36)</f>
        <v>4.5898673092498977E-67</v>
      </c>
      <c r="AK1210" s="10">
        <f ca="1">SUMPRODUCT(Q1180:Q1209,'control variables'!AQ$7:AQ$36)</f>
        <v>1.3244839307832471E-66</v>
      </c>
      <c r="AL1210" s="10">
        <f ca="1">SUMPRODUCT(R1180:R1209,'control variables'!AR$7:AR$36)</f>
        <v>4.7605430118973031E-65</v>
      </c>
      <c r="AM1210" s="10">
        <f ca="1">SUMPRODUCT(S1180:S1209,'control variables'!AS$7:AS$36)</f>
        <v>3.5664008647149665E-65</v>
      </c>
      <c r="AN1210" s="10">
        <f t="shared" ca="1" si="914"/>
        <v>8.5052909427830934E-65</v>
      </c>
      <c r="AO1210" s="82">
        <f ca="1">SUMPRODUCT(P1180:P1209,'control variables'!AX$7:AX$36)</f>
        <v>6.2415190949578364E-67</v>
      </c>
      <c r="AP1210" s="82">
        <f ca="1">SUMPRODUCT(Q1180:Q1209,'control variables'!AY$7:AY$36)</f>
        <v>1.4408768163364541E-66</v>
      </c>
      <c r="AQ1210" s="82">
        <f ca="1">SUMPRODUCT(R1180:R1209,'control variables'!AZ$7:AZ$36)</f>
        <v>1.2947224008521929E-65</v>
      </c>
      <c r="AR1210" s="82">
        <f ca="1">SUMPRODUCT(S1180:S1209,'control variables'!BA$7:BA$36)</f>
        <v>9.6995218369528073E-66</v>
      </c>
      <c r="AS1210" s="82">
        <f t="shared" ca="1" si="915"/>
        <v>2.4711774571306974E-65</v>
      </c>
      <c r="AT1210" s="10">
        <f ca="1">SUMPRODUCT(P1180:P1209,'control variables'!AT$7:AT$36)</f>
        <v>-5.508384163526376E-67</v>
      </c>
      <c r="AU1210" s="10">
        <f ca="1">SUMPRODUCT(Q1180:Q1209,'control variables'!AU$7:AU$36)</f>
        <v>5.9753850114107294E-67</v>
      </c>
      <c r="AV1210" s="10">
        <f ca="1">SUMPRODUCT(R1180:R1209,'control variables'!AV$7:AV$36)</f>
        <v>2.5730486704747557E-64</v>
      </c>
      <c r="AW1210" s="10">
        <f ca="1">SUMPRODUCT(S1180:S1209,'control variables'!AW$7:AW$36)</f>
        <v>1.9276210676810127E-64</v>
      </c>
      <c r="AX1210" s="10">
        <f t="shared" ca="1" si="894"/>
        <v>4.5011367390036526E-64</v>
      </c>
      <c r="AY1210" s="82">
        <f ca="1">SUMPRODUCT(P1180:P1209,'control variables'!BB$7:BB$36)</f>
        <v>1.9964942153764406E-66</v>
      </c>
      <c r="AZ1210" s="82">
        <f ca="1">SUMPRODUCT(Q1180:Q1209,'control variables'!BC$7:BC$36)</f>
        <v>5.0910566889181393E-66</v>
      </c>
      <c r="BA1210" s="82">
        <f ca="1">SUMPRODUCT(R1180:R1209,'control variables'!BD$7:BD$36)</f>
        <v>3.5638961711822297E-65</v>
      </c>
      <c r="BB1210" s="82">
        <f ca="1">SUMPRODUCT(S1180:S1209,'control variables'!BE$7:BE$36)</f>
        <v>5.0645508684318346E-66</v>
      </c>
      <c r="BC1210" s="82">
        <f t="shared" ca="1" si="916"/>
        <v>4.7791063484548707E-65</v>
      </c>
      <c r="BD1210" s="10">
        <f ca="1">SUMPRODUCT(P1180:P1209,'control variables'!BF$7:BF$36)</f>
        <v>4.1764920004587857E-67</v>
      </c>
      <c r="BE1210" s="10">
        <f ca="1">SUMPRODUCT(Q1180:Q1209,'control variables'!BG$7:BG$36)</f>
        <v>4.8207899435388786E-67</v>
      </c>
      <c r="BF1210" s="10">
        <f ca="1">SUMPRODUCT(R1180:R1209,'control variables'!BH$7:BH$36)</f>
        <v>1.4439320694493272E-65</v>
      </c>
      <c r="BG1210" s="10">
        <f ca="1">SUMPRODUCT(S1180:S1209,'control variables'!BI$7:BI$36)</f>
        <v>3.2452015882667391E-65</v>
      </c>
      <c r="BH1210" s="10">
        <f t="shared" ca="1" si="917"/>
        <v>4.7791064771560431E-65</v>
      </c>
      <c r="BI1210" s="82">
        <f t="shared" ca="1" si="895"/>
        <v>4.8180657948948012E-64</v>
      </c>
      <c r="BJ1210" s="82">
        <f t="shared" ca="1" si="896"/>
        <v>5.5870394568877211E-64</v>
      </c>
      <c r="BK1210" s="82">
        <f t="shared" ca="1" si="897"/>
        <v>1.8697359317948866E-63</v>
      </c>
      <c r="BL1210" s="82">
        <f t="shared" ca="1" si="898"/>
        <v>8.8056199768315982E-64</v>
      </c>
      <c r="BM1210" s="82">
        <f t="shared" ca="1" si="888"/>
        <v>3.790808454656299E-63</v>
      </c>
      <c r="BN1210" s="10">
        <f ca="1">BN1209+BI1210-INDIRECT(ADDRESS(MAX($D1210-'key variables'!$B$9*30,34),scenario!BI$4),TRUE)</f>
        <v>9439390.0751690175</v>
      </c>
      <c r="BO1210" s="10">
        <f ca="1">BO1209+BJ1210-INDIRECT(ADDRESS(MAX($D1210-'key variables'!$B$9*30,34),scenario!BJ$4),TRUE)</f>
        <v>10895583.360992203</v>
      </c>
      <c r="BP1210" s="10">
        <f ca="1">BP1209+BK1210-INDIRECT(ADDRESS(MAX($D1210-'key variables'!$B$9*30,34),scenario!BK$4),TRUE)</f>
        <v>32531162.537994072</v>
      </c>
      <c r="BQ1210" s="10">
        <f ca="1">BQ1209+BL1210-INDIRECT(ADDRESS(MAX($D1210-'key variables'!$B$9*30,34),scenario!BL$4),TRUE)</f>
        <v>14415841.516535141</v>
      </c>
      <c r="BR1210" s="10">
        <f t="shared" ca="1" si="918"/>
        <v>67281977.490690395</v>
      </c>
      <c r="BS1210" s="82">
        <f t="shared" ca="1" si="899"/>
        <v>-2.3433848477536824E-9</v>
      </c>
      <c r="BT1210" s="82">
        <f t="shared" ca="1" si="900"/>
        <v>-3.4288309057018498E-10</v>
      </c>
      <c r="BU1210" s="82">
        <f t="shared" ca="1" si="901"/>
        <v>-4.2578247660364599E-9</v>
      </c>
      <c r="BV1210" s="82">
        <f t="shared" ca="1" si="902"/>
        <v>-2.9943922343414556E-9</v>
      </c>
      <c r="BW1210" s="82">
        <f t="shared" ca="1" si="919"/>
        <v>-9.9384849387017825E-9</v>
      </c>
      <c r="BX1210" s="10">
        <f t="shared" ca="1" si="903"/>
        <v>-1.8625994260191893E-12</v>
      </c>
      <c r="BY1210" s="10">
        <f t="shared" ca="1" si="904"/>
        <v>2.8902850229962428E-12</v>
      </c>
      <c r="BZ1210" s="10">
        <f t="shared" ca="1" si="905"/>
        <v>-3.5034723983035463E-11</v>
      </c>
      <c r="CA1210" s="10">
        <f t="shared" ca="1" si="906"/>
        <v>-2.0257049910634696E-11</v>
      </c>
      <c r="CB1210" s="10">
        <v>0</v>
      </c>
      <c r="CC1210" s="82">
        <f t="shared" ca="1" si="907"/>
        <v>3.9725652202851362E-13</v>
      </c>
      <c r="CD1210" s="82">
        <f t="shared" ca="1" si="908"/>
        <v>3.4270724516460853E-13</v>
      </c>
      <c r="CE1210" s="82">
        <f t="shared" ca="1" si="909"/>
        <v>1.8915613015532971E-10</v>
      </c>
      <c r="CF1210" s="82">
        <f t="shared" ca="1" si="910"/>
        <v>3.7028113764059381E-11</v>
      </c>
      <c r="CG1210" s="82">
        <f t="shared" ca="1" si="920"/>
        <v>2.269242076865822E-10</v>
      </c>
      <c r="CH1210" s="13" t="str">
        <f t="shared" ca="1" si="873"/>
        <v/>
      </c>
      <c r="CI1210" s="81">
        <f t="shared" ca="1" si="882"/>
        <v>0.1131775965863165</v>
      </c>
      <c r="CJ1210" s="81">
        <f t="shared" ca="1" si="883"/>
        <v>0.13063724757458739</v>
      </c>
      <c r="CK1210" s="81">
        <f t="shared" ca="1" si="884"/>
        <v>0.39004625943939081</v>
      </c>
      <c r="CL1210" s="81">
        <f t="shared" ca="1" si="885"/>
        <v>0.17284488538116416</v>
      </c>
      <c r="CM1210" s="89">
        <f t="shared" ca="1" si="874"/>
        <v>0.80670598898145884</v>
      </c>
    </row>
    <row r="1211" spans="1:91" x14ac:dyDescent="0.3">
      <c r="A1211">
        <v>1146</v>
      </c>
      <c r="B1211" s="3">
        <f t="shared" si="887"/>
        <v>3.3722222222222222</v>
      </c>
      <c r="C1211" s="3">
        <f t="shared" si="875"/>
        <v>38.200000000000003</v>
      </c>
      <c r="D1211" s="4">
        <f t="shared" ca="1" si="911"/>
        <v>1211</v>
      </c>
      <c r="E1211" s="58">
        <f>(0.5*(COS(B1211*2*PI())+1)*('key variables'!$B$4-'key variables'!$B$6)+'key variables'!$B$6)/'key variables'!$B$4</f>
        <v>1</v>
      </c>
      <c r="F1211" s="10">
        <f t="shared" ca="1" si="876"/>
        <v>11689222.907461114</v>
      </c>
      <c r="G1211" s="10">
        <f t="shared" ca="1" si="877"/>
        <v>13492492.798713122</v>
      </c>
      <c r="H1211" s="10">
        <f t="shared" ca="1" si="878"/>
        <v>40309474.521088287</v>
      </c>
      <c r="I1211" s="10">
        <f t="shared" ca="1" si="879"/>
        <v>17912154.249750931</v>
      </c>
      <c r="J1211" s="10">
        <f t="shared" ca="1" si="912"/>
        <v>83403344.477013454</v>
      </c>
      <c r="K1211" s="82">
        <f t="shared" ca="1" si="889"/>
        <v>2249832.832292099</v>
      </c>
      <c r="L1211" s="82">
        <f t="shared" ca="1" si="890"/>
        <v>2596909.4377209195</v>
      </c>
      <c r="M1211" s="82">
        <f t="shared" ca="1" si="891"/>
        <v>7778311.98309422</v>
      </c>
      <c r="N1211" s="82">
        <f t="shared" ca="1" si="892"/>
        <v>3496312.733215793</v>
      </c>
      <c r="O1211" s="82">
        <f t="shared" ca="1" si="913"/>
        <v>16121366.986323033</v>
      </c>
      <c r="P1211" s="10">
        <f ca="1">IF(IF($A1211&gt;='key variables'!$B$26,K1211*SUMPRODUCT(Z1211:AC1211,'control variables'!$O$3:$R$3)/J1211+F$65*'key variables'!$B$25/scenario!J$65,K1211*SUMPRODUCT(Z1211:AC1211,'control variables'!$O$7:$R$7)/J1211+F$65*'key variables'!$B$25/scenario!J$65)&lt;'key variables'!$B$28,0,IF($A1211&gt;='key variables'!$B$26,K1211*SUMPRODUCT(Z1211:AC1211,'control variables'!$O$3:$R$3)/J1211+F$65*'key variables'!$B$25/scenario!J$65,K1211*SUMPRODUCT(Z1211:AC1211,'control variables'!$O$7:$R$7)/J1211+F$65*'key variables'!$B$25/scenario!J$65))</f>
        <v>5.8678300501303751E-65</v>
      </c>
      <c r="Q1211" s="10">
        <f ca="1">IF(IF($A1211&gt;='key variables'!$B$26,L1211*SUMPRODUCT(Z1211:AC1211,'control variables'!$O$4:$R$4)/J1211+G$65*'key variables'!$B$25/scenario!J$65,L1211*SUMPRODUCT(Z1211:AC1211,'control variables'!$O$7:$R$7)/J1211+G$65*'key variables'!$B$25/scenario!J$65)&lt;'key variables'!$B$28,0,IF($A1211&gt;='key variables'!$B$26,L1211*SUMPRODUCT(Z1211:AC1211,'control variables'!$O$4:$R$4)/J1211+G$65*'key variables'!$B$25/scenario!J$65,L1211*SUMPRODUCT(Z1211:AC1211,'control variables'!$O$7:$R$7)/J1211+G$65*'key variables'!$B$25/scenario!J$65))</f>
        <v>6.77304687593233E-65</v>
      </c>
      <c r="R1211" s="10">
        <f ca="1">IF(IF($A1211&gt;='key variables'!$B$26,M1211*SUMPRODUCT(Z1211:AC1211,'control variables'!$O$5:$R$5)/J1211+H$65*'key variables'!$B$25/scenario!J$65,M1211*SUMPRODUCT(Z1211:AC1211,'control variables'!$O$7:$R$7)/J1211+H$65*'key variables'!$B$25/scenario!J$65)&lt;'key variables'!$B$28,0,IF($A1211&gt;='key variables'!$B$26,M1211*SUMPRODUCT(Z1211:AC1211,'control variables'!$O$5:$R$5)/J1211+H$65*'key variables'!$B$25/scenario!J$65,M1211*SUMPRODUCT(Z1211:AC1211,'control variables'!$O$7:$R$7)/J1211+H$65*'key variables'!$B$25/scenario!J$65))</f>
        <v>2.0286757370853283E-64</v>
      </c>
      <c r="S1211" s="10">
        <f ca="1">IF(IF($A1211&gt;='key variables'!$B$26,N1211*SUMPRODUCT(Z1211:AC1211,'control variables'!$O$6:$R$6)/J1211+I$65*'key variables'!$B$25/scenario!J$65,N1211*SUMPRODUCT(Z1211:AC1211,'control variables'!$O$7:$R$7)/J1211+I$65*'key variables'!$B$25/scenario!J$65)&lt;'key variables'!$B$28,0,IF($A1211&gt;='key variables'!$B$26,N1211*SUMPRODUCT(Z1211:AC1211,'control variables'!$O$6:$R$6)/J1211+I$65*'key variables'!$B$25/scenario!J$65,N1211*SUMPRODUCT(Z1211:AC1211,'control variables'!$O$7:$R$7)/J1211+I$65*'key variables'!$B$25/scenario!J$65))</f>
        <v>9.1187970173392445E-65</v>
      </c>
      <c r="T1211" s="10">
        <f t="shared" ca="1" si="886"/>
        <v>4.2046431314255234E-64</v>
      </c>
      <c r="U1211" s="82">
        <f ca="1">SUMPRODUCT(P1181:P1210,'control variables'!AD$7:AD$36)</f>
        <v>1.2440885241463098E-64</v>
      </c>
      <c r="V1211" s="82">
        <f ca="1">SUMPRODUCT(Q1181:Q1210,'control variables'!AE$7:AE$36)</f>
        <v>1.4360112375213059E-64</v>
      </c>
      <c r="W1211" s="82">
        <f ca="1">SUMPRODUCT(R1181:R1210,'control variables'!AF$7:AF$36)</f>
        <v>4.3011678630089774E-64</v>
      </c>
      <c r="X1211" s="82">
        <f ca="1">SUMPRODUCT(S1181:S1210,'control variables'!AG$7:AG$36)</f>
        <v>1.9333536633425997E-64</v>
      </c>
      <c r="Y1211" s="82">
        <f t="shared" ca="1" si="880"/>
        <v>8.9146212880191916E-64</v>
      </c>
      <c r="Z1211" s="10">
        <f ca="1">IF($A1211&gt;='key variables'!$B$26,SUMPRODUCT(P1181:P1210,'control variables'!V$7:V$36)*$E1211,SUMPRODUCT(P1181:P1210,'control variables'!Z$7:Z$36)*$E1211)</f>
        <v>3.0357019440025579E-64</v>
      </c>
      <c r="AA1211" s="10">
        <f ca="1">IF($A1211&gt;='key variables'!$B$26,SUMPRODUCT(Q1181:Q1210,'control variables'!W$7:W$36)*$E1211,SUMPRODUCT(Q1181:Q1210,'control variables'!AA$7:AA$36)*$E1211)</f>
        <v>3.5040127939000867E-64</v>
      </c>
      <c r="AB1211" s="10">
        <f ca="1">IF($A1211&gt;='key variables'!$B$26,SUMPRODUCT(R1181:R1210,'control variables'!X$7:X$36)*$E1211,SUMPRODUCT(R1181:R1210,'control variables'!AB$7:AB$36)*$E1211)</f>
        <v>1.0495285013723123E-63</v>
      </c>
      <c r="AC1211" s="10">
        <f ca="1">IF($A1211&gt;='key variables'!$B$26,SUMPRODUCT(S1181:S1210,'control variables'!Y$7:Y$36)*$E1211,SUMPRODUCT(S1181:S1210,'control variables'!AC$7:AC$36)*$E1211)</f>
        <v>4.717578661278102E-64</v>
      </c>
      <c r="AD1211" s="10">
        <f t="shared" ca="1" si="881"/>
        <v>2.1752578412903867E-63</v>
      </c>
      <c r="AE1211" s="82">
        <f ca="1">SUMPRODUCT(P1181:P1210,'control variables'!AL$7:AL$36)</f>
        <v>4.1332618528372578E-64</v>
      </c>
      <c r="AF1211" s="82">
        <f ca="1">SUMPRODUCT(Q1181:Q1210,'control variables'!AM$7:AM$36)</f>
        <v>4.7584163064077487E-64</v>
      </c>
      <c r="AG1211" s="82">
        <f ca="1">SUMPRODUCT(R1181:R1210,'control variables'!AN$7:AN$36)</f>
        <v>1.3567495455837217E-63</v>
      </c>
      <c r="AH1211" s="82">
        <f ca="1">SUMPRODUCT(S1181:S1210,'control variables'!AO$7:AO$36)</f>
        <v>5.8745909532329857E-64</v>
      </c>
      <c r="AI1211" s="82">
        <f t="shared" ca="1" si="893"/>
        <v>2.8333764568315209E-63</v>
      </c>
      <c r="AJ1211" s="10">
        <f ca="1">SUMPRODUCT(P1181:P1210,'control variables'!AP$7:AP$36)</f>
        <v>3.9493477764923996E-67</v>
      </c>
      <c r="AK1211" s="10">
        <f ca="1">SUMPRODUCT(Q1181:Q1210,'control variables'!AQ$7:AQ$36)</f>
        <v>1.1396511739014923E-66</v>
      </c>
      <c r="AL1211" s="10">
        <f ca="1">SUMPRODUCT(R1181:R1210,'control variables'!AR$7:AR$36)</f>
        <v>4.0962055528366944E-65</v>
      </c>
      <c r="AM1211" s="10">
        <f ca="1">SUMPRODUCT(S1181:S1210,'control variables'!AS$7:AS$36)</f>
        <v>3.0687068658297376E-65</v>
      </c>
      <c r="AN1211" s="10">
        <f t="shared" ca="1" si="914"/>
        <v>7.3183710138215051E-65</v>
      </c>
      <c r="AO1211" s="82">
        <f ca="1">SUMPRODUCT(P1181:P1210,'control variables'!AX$7:AX$36)</f>
        <v>5.3705102781359119E-67</v>
      </c>
      <c r="AP1211" s="82">
        <f ca="1">SUMPRODUCT(Q1181:Q1210,'control variables'!AY$7:AY$36)</f>
        <v>1.2398013422588034E-66</v>
      </c>
      <c r="AQ1211" s="82">
        <f ca="1">SUMPRODUCT(R1181:R1210,'control variables'!AZ$7:AZ$36)</f>
        <v>1.1140428884895491E-65</v>
      </c>
      <c r="AR1211" s="82">
        <f ca="1">SUMPRODUCT(S1181:S1210,'control variables'!BA$7:BA$36)</f>
        <v>8.345946063105115E-66</v>
      </c>
      <c r="AS1211" s="82">
        <f t="shared" ca="1" si="915"/>
        <v>2.1263227318073001E-65</v>
      </c>
      <c r="AT1211" s="10">
        <f ca="1">SUMPRODUCT(P1181:P1210,'control variables'!AT$7:AT$36)</f>
        <v>-4.7396848933840068E-67</v>
      </c>
      <c r="AU1211" s="10">
        <f ca="1">SUMPRODUCT(Q1181:Q1210,'control variables'!AU$7:AU$36)</f>
        <v>5.1415154117729034E-67</v>
      </c>
      <c r="AV1211" s="10">
        <f ca="1">SUMPRODUCT(R1181:R1210,'control variables'!AV$7:AV$36)</f>
        <v>2.2139777385431456E-64</v>
      </c>
      <c r="AW1211" s="10">
        <f ca="1">SUMPRODUCT(S1181:S1210,'control variables'!AW$7:AW$36)</f>
        <v>1.6586200568857071E-64</v>
      </c>
      <c r="AX1211" s="10">
        <f t="shared" ca="1" si="894"/>
        <v>3.8729996259472415E-64</v>
      </c>
      <c r="AY1211" s="82">
        <f ca="1">SUMPRODUCT(P1181:P1210,'control variables'!BB$7:BB$36)</f>
        <v>1.7178819035545217E-66</v>
      </c>
      <c r="AZ1211" s="82">
        <f ca="1">SUMPRODUCT(Q1181:Q1210,'control variables'!BC$7:BC$36)</f>
        <v>4.3805957906137182E-66</v>
      </c>
      <c r="BA1211" s="82">
        <f ca="1">SUMPRODUCT(R1181:R1210,'control variables'!BD$7:BD$36)</f>
        <v>3.0665517042165964E-65</v>
      </c>
      <c r="BB1211" s="82">
        <f ca="1">SUMPRODUCT(S1181:S1210,'control variables'!BE$7:BE$36)</f>
        <v>4.3577888778755793E-66</v>
      </c>
      <c r="BC1211" s="82">
        <f t="shared" ca="1" si="916"/>
        <v>4.1121783614209787E-65</v>
      </c>
      <c r="BD1211" s="10">
        <f ca="1">SUMPRODUCT(P1181:P1210,'control variables'!BF$7:BF$36)</f>
        <v>3.5936593117428956E-67</v>
      </c>
      <c r="BE1211" s="10">
        <f ca="1">SUMPRODUCT(Q1181:Q1210,'control variables'!BG$7:BG$36)</f>
        <v>4.1480449785733895E-67</v>
      </c>
      <c r="BF1211" s="10">
        <f ca="1">SUMPRODUCT(R1181:R1210,'control variables'!BH$7:BH$36)</f>
        <v>1.2424302324368766E-65</v>
      </c>
      <c r="BG1211" s="10">
        <f ca="1">SUMPRODUCT(S1181:S1210,'control variables'!BI$7:BI$36)</f>
        <v>2.7923311968217624E-65</v>
      </c>
      <c r="BH1211" s="10">
        <f t="shared" ca="1" si="917"/>
        <v>4.1121784721618014E-65</v>
      </c>
      <c r="BI1211" s="82">
        <f t="shared" ca="1" si="895"/>
        <v>4.1457009869794189E-64</v>
      </c>
      <c r="BJ1211" s="82">
        <f t="shared" ca="1" si="896"/>
        <v>4.8073637797256588E-64</v>
      </c>
      <c r="BK1211" s="82">
        <f t="shared" ca="1" si="897"/>
        <v>1.6088128364802023E-63</v>
      </c>
      <c r="BL1211" s="82">
        <f t="shared" ca="1" si="898"/>
        <v>7.5767888988974492E-64</v>
      </c>
      <c r="BM1211" s="82">
        <f t="shared" ca="1" si="888"/>
        <v>3.2617982030404552E-63</v>
      </c>
      <c r="BN1211" s="10">
        <f ca="1">BN1210+BI1211-INDIRECT(ADDRESS(MAX($D1211-'key variables'!$B$9*30,34),scenario!BI$4),TRUE)</f>
        <v>9439390.0751690175</v>
      </c>
      <c r="BO1211" s="10">
        <f ca="1">BO1210+BJ1211-INDIRECT(ADDRESS(MAX($D1211-'key variables'!$B$9*30,34),scenario!BJ$4),TRUE)</f>
        <v>10895583.360992203</v>
      </c>
      <c r="BP1211" s="10">
        <f ca="1">BP1210+BK1211-INDIRECT(ADDRESS(MAX($D1211-'key variables'!$B$9*30,34),scenario!BK$4),TRUE)</f>
        <v>32531162.537994072</v>
      </c>
      <c r="BQ1211" s="10">
        <f ca="1">BQ1210+BL1211-INDIRECT(ADDRESS(MAX($D1211-'key variables'!$B$9*30,34),scenario!BL$4),TRUE)</f>
        <v>14415841.516535141</v>
      </c>
      <c r="BR1211" s="10">
        <f t="shared" ca="1" si="918"/>
        <v>67281977.490690395</v>
      </c>
      <c r="BS1211" s="82">
        <f t="shared" ca="1" si="899"/>
        <v>-2.3433848477536824E-9</v>
      </c>
      <c r="BT1211" s="82">
        <f t="shared" ca="1" si="900"/>
        <v>-3.4288309057018498E-10</v>
      </c>
      <c r="BU1211" s="82">
        <f t="shared" ca="1" si="901"/>
        <v>-4.2578247660364599E-9</v>
      </c>
      <c r="BV1211" s="82">
        <f t="shared" ca="1" si="902"/>
        <v>-2.9943922343414556E-9</v>
      </c>
      <c r="BW1211" s="82">
        <f t="shared" ca="1" si="919"/>
        <v>-9.9384849387017825E-9</v>
      </c>
      <c r="BX1211" s="10">
        <f t="shared" ca="1" si="903"/>
        <v>-1.8625994260191893E-12</v>
      </c>
      <c r="BY1211" s="10">
        <f t="shared" ca="1" si="904"/>
        <v>2.8902850229962428E-12</v>
      </c>
      <c r="BZ1211" s="10">
        <f t="shared" ca="1" si="905"/>
        <v>-3.5034723983035463E-11</v>
      </c>
      <c r="CA1211" s="10">
        <f t="shared" ca="1" si="906"/>
        <v>-2.0257049910634696E-11</v>
      </c>
      <c r="CB1211" s="10">
        <v>0</v>
      </c>
      <c r="CC1211" s="82">
        <f t="shared" ca="1" si="907"/>
        <v>3.9725652202851362E-13</v>
      </c>
      <c r="CD1211" s="82">
        <f t="shared" ca="1" si="908"/>
        <v>3.4270724516460853E-13</v>
      </c>
      <c r="CE1211" s="82">
        <f t="shared" ca="1" si="909"/>
        <v>1.8915613015532971E-10</v>
      </c>
      <c r="CF1211" s="82">
        <f t="shared" ca="1" si="910"/>
        <v>3.7028113764059381E-11</v>
      </c>
      <c r="CG1211" s="82">
        <f t="shared" ca="1" si="920"/>
        <v>2.269242076865822E-10</v>
      </c>
      <c r="CH1211" s="13" t="str">
        <f t="shared" ca="1" si="873"/>
        <v/>
      </c>
      <c r="CI1211" s="81">
        <f t="shared" ca="1" si="882"/>
        <v>0.1131775965863165</v>
      </c>
      <c r="CJ1211" s="81">
        <f t="shared" ca="1" si="883"/>
        <v>0.13063724757458739</v>
      </c>
      <c r="CK1211" s="81">
        <f t="shared" ca="1" si="884"/>
        <v>0.39004625943939081</v>
      </c>
      <c r="CL1211" s="81">
        <f t="shared" ca="1" si="885"/>
        <v>0.17284488538116416</v>
      </c>
      <c r="CM1211" s="89">
        <f t="shared" ca="1" si="874"/>
        <v>0.80670598898145884</v>
      </c>
    </row>
    <row r="1212" spans="1:91" x14ac:dyDescent="0.3">
      <c r="A1212">
        <v>1147</v>
      </c>
      <c r="B1212" s="3">
        <f t="shared" si="887"/>
        <v>3.375</v>
      </c>
      <c r="C1212" s="3">
        <f t="shared" si="875"/>
        <v>38.233333333333334</v>
      </c>
      <c r="D1212" s="4">
        <f t="shared" ca="1" si="911"/>
        <v>1212</v>
      </c>
      <c r="E1212" s="58">
        <f>(0.5*(COS(B1212*2*PI())+1)*('key variables'!$B$4-'key variables'!$B$6)+'key variables'!$B$6)/'key variables'!$B$4</f>
        <v>1</v>
      </c>
      <c r="F1212" s="10">
        <f t="shared" ca="1" si="876"/>
        <v>11689222.907461114</v>
      </c>
      <c r="G1212" s="10">
        <f t="shared" ca="1" si="877"/>
        <v>13492492.798713122</v>
      </c>
      <c r="H1212" s="10">
        <f t="shared" ca="1" si="878"/>
        <v>40309474.521088287</v>
      </c>
      <c r="I1212" s="10">
        <f t="shared" ca="1" si="879"/>
        <v>17912154.249750931</v>
      </c>
      <c r="J1212" s="10">
        <f t="shared" ca="1" si="912"/>
        <v>83403344.477013454</v>
      </c>
      <c r="K1212" s="82">
        <f t="shared" ca="1" si="889"/>
        <v>2249832.832292099</v>
      </c>
      <c r="L1212" s="82">
        <f t="shared" ca="1" si="890"/>
        <v>2596909.4377209195</v>
      </c>
      <c r="M1212" s="82">
        <f t="shared" ca="1" si="891"/>
        <v>7778311.98309422</v>
      </c>
      <c r="N1212" s="82">
        <f t="shared" ca="1" si="892"/>
        <v>3496312.733215793</v>
      </c>
      <c r="O1212" s="82">
        <f t="shared" ca="1" si="913"/>
        <v>16121366.986323033</v>
      </c>
      <c r="P1212" s="10">
        <f ca="1">IF(IF($A1212&gt;='key variables'!$B$26,K1212*SUMPRODUCT(Z1212:AC1212,'control variables'!$O$3:$R$3)/J1212+F$65*'key variables'!$B$25/scenario!J$65,K1212*SUMPRODUCT(Z1212:AC1212,'control variables'!$O$7:$R$7)/J1212+F$65*'key variables'!$B$25/scenario!J$65)&lt;'key variables'!$B$28,0,IF($A1212&gt;='key variables'!$B$26,K1212*SUMPRODUCT(Z1212:AC1212,'control variables'!$O$3:$R$3)/J1212+F$65*'key variables'!$B$25/scenario!J$65,K1212*SUMPRODUCT(Z1212:AC1212,'control variables'!$O$7:$R$7)/J1212+F$65*'key variables'!$B$25/scenario!J$65))</f>
        <v>5.0489698285210187E-65</v>
      </c>
      <c r="Q1212" s="10">
        <f ca="1">IF(IF($A1212&gt;='key variables'!$B$26,L1212*SUMPRODUCT(Z1212:AC1212,'control variables'!$O$4:$R$4)/J1212+G$65*'key variables'!$B$25/scenario!J$65,L1212*SUMPRODUCT(Z1212:AC1212,'control variables'!$O$7:$R$7)/J1212+G$65*'key variables'!$B$25/scenario!J$65)&lt;'key variables'!$B$28,0,IF($A1212&gt;='key variables'!$B$26,L1212*SUMPRODUCT(Z1212:AC1212,'control variables'!$O$4:$R$4)/J1212+G$65*'key variables'!$B$25/scenario!J$65,L1212*SUMPRODUCT(Z1212:AC1212,'control variables'!$O$7:$R$7)/J1212+G$65*'key variables'!$B$25/scenario!J$65))</f>
        <v>5.8278629461978148E-65</v>
      </c>
      <c r="R1212" s="10">
        <f ca="1">IF(IF($A1212&gt;='key variables'!$B$26,M1212*SUMPRODUCT(Z1212:AC1212,'control variables'!$O$5:$R$5)/J1212+H$65*'key variables'!$B$25/scenario!J$65,M1212*SUMPRODUCT(Z1212:AC1212,'control variables'!$O$7:$R$7)/J1212+H$65*'key variables'!$B$25/scenario!J$65)&lt;'key variables'!$B$28,0,IF($A1212&gt;='key variables'!$B$26,M1212*SUMPRODUCT(Z1212:AC1212,'control variables'!$O$5:$R$5)/J1212+H$65*'key variables'!$B$25/scenario!J$65,M1212*SUMPRODUCT(Z1212:AC1212,'control variables'!$O$7:$R$7)/J1212+H$65*'key variables'!$B$25/scenario!J$65))</f>
        <v>1.745572469020108E-64</v>
      </c>
      <c r="S1212" s="10">
        <f ca="1">IF(IF($A1212&gt;='key variables'!$B$26,N1212*SUMPRODUCT(Z1212:AC1212,'control variables'!$O$6:$R$6)/J1212+I$65*'key variables'!$B$25/scenario!J$65,N1212*SUMPRODUCT(Z1212:AC1212,'control variables'!$O$7:$R$7)/J1212+I$65*'key variables'!$B$25/scenario!J$65)&lt;'key variables'!$B$28,0,IF($A1212&gt;='key variables'!$B$26,N1212*SUMPRODUCT(Z1212:AC1212,'control variables'!$O$6:$R$6)/J1212+I$65*'key variables'!$B$25/scenario!J$65,N1212*SUMPRODUCT(Z1212:AC1212,'control variables'!$O$7:$R$7)/J1212+I$65*'key variables'!$B$25/scenario!J$65))</f>
        <v>7.8462618411946582E-65</v>
      </c>
      <c r="T1212" s="10">
        <f t="shared" ca="1" si="886"/>
        <v>3.617881930611457E-64</v>
      </c>
      <c r="U1212" s="82">
        <f ca="1">SUMPRODUCT(P1182:P1211,'control variables'!AD$7:AD$36)</f>
        <v>1.0704750084376418E-64</v>
      </c>
      <c r="V1212" s="82">
        <f ca="1">SUMPRODUCT(Q1182:Q1211,'control variables'!AE$7:AE$36)</f>
        <v>1.2356147587302927E-64</v>
      </c>
      <c r="W1212" s="82">
        <f ca="1">SUMPRODUCT(R1182:R1211,'control variables'!AF$7:AF$36)</f>
        <v>3.7009365612513011E-64</v>
      </c>
      <c r="X1212" s="82">
        <f ca="1">SUMPRODUCT(S1182:S1211,'control variables'!AG$7:AG$36)</f>
        <v>1.663552664389195E-64</v>
      </c>
      <c r="Y1212" s="82">
        <f t="shared" ca="1" si="880"/>
        <v>7.6705789928084301E-64</v>
      </c>
      <c r="Z1212" s="10">
        <f ca="1">IF($A1212&gt;='key variables'!$B$26,SUMPRODUCT(P1182:P1211,'control variables'!V$7:V$36)*$E1212,SUMPRODUCT(P1182:P1211,'control variables'!Z$7:Z$36)*$E1212)</f>
        <v>2.6120673899393133E-64</v>
      </c>
      <c r="AA1212" s="10">
        <f ca="1">IF($A1212&gt;='key variables'!$B$26,SUMPRODUCT(Q1182:Q1211,'control variables'!W$7:W$36)*$E1212,SUMPRODUCT(Q1182:Q1211,'control variables'!AA$7:AA$36)*$E1212)</f>
        <v>3.0150250985473062E-64</v>
      </c>
      <c r="AB1212" s="10">
        <f ca="1">IF($A1212&gt;='key variables'!$B$26,SUMPRODUCT(R1182:R1211,'control variables'!X$7:X$36)*$E1212,SUMPRODUCT(R1182:R1211,'control variables'!AB$7:AB$36)*$E1212)</f>
        <v>9.0306598731228564E-64</v>
      </c>
      <c r="AC1212" s="10">
        <f ca="1">IF($A1212&gt;='key variables'!$B$26,SUMPRODUCT(S1182:S1211,'control variables'!Y$7:Y$36)*$E1212,SUMPRODUCT(S1182:S1211,'control variables'!AC$7:AC$36)*$E1212)</f>
        <v>4.0592369105745468E-64</v>
      </c>
      <c r="AD1212" s="10">
        <f t="shared" ca="1" si="881"/>
        <v>1.8716989272184022E-63</v>
      </c>
      <c r="AE1212" s="82">
        <f ca="1">SUMPRODUCT(P1182:P1211,'control variables'!AL$7:AL$36)</f>
        <v>3.55646196465566E-64</v>
      </c>
      <c r="AF1212" s="82">
        <f ca="1">SUMPRODUCT(Q1182:Q1211,'control variables'!AM$7:AM$36)</f>
        <v>4.0943756307429765E-64</v>
      </c>
      <c r="AG1212" s="82">
        <f ca="1">SUMPRODUCT(R1182:R1211,'control variables'!AN$7:AN$36)</f>
        <v>1.1674140972026976E-63</v>
      </c>
      <c r="AH1212" s="82">
        <f ca="1">SUMPRODUCT(S1182:S1211,'control variables'!AO$7:AO$36)</f>
        <v>5.0547872423668536E-64</v>
      </c>
      <c r="AI1212" s="82">
        <f t="shared" ca="1" si="893"/>
        <v>2.4379765809792464E-63</v>
      </c>
      <c r="AJ1212" s="10">
        <f ca="1">SUMPRODUCT(P1182:P1211,'control variables'!AP$7:AP$36)</f>
        <v>3.3982132399018018E-67</v>
      </c>
      <c r="AK1212" s="10">
        <f ca="1">SUMPRODUCT(Q1182:Q1211,'control variables'!AQ$7:AQ$36)</f>
        <v>9.8061197119015888E-67</v>
      </c>
      <c r="AL1212" s="10">
        <f ca="1">SUMPRODUCT(R1182:R1211,'control variables'!AR$7:AR$36)</f>
        <v>3.5245768999791001E-65</v>
      </c>
      <c r="AM1212" s="10">
        <f ca="1">SUMPRODUCT(S1182:S1211,'control variables'!AS$7:AS$36)</f>
        <v>2.6404664493998748E-65</v>
      </c>
      <c r="AN1212" s="10">
        <f t="shared" ca="1" si="914"/>
        <v>6.2970866788970088E-65</v>
      </c>
      <c r="AO1212" s="82">
        <f ca="1">SUMPRODUCT(P1182:P1211,'control variables'!AX$7:AX$36)</f>
        <v>4.6210514153298919E-67</v>
      </c>
      <c r="AP1212" s="82">
        <f ca="1">SUMPRODUCT(Q1182:Q1211,'control variables'!AY$7:AY$36)</f>
        <v>1.0667861060981948E-66</v>
      </c>
      <c r="AQ1212" s="82">
        <f ca="1">SUMPRODUCT(R1182:R1211,'control variables'!AZ$7:AZ$36)</f>
        <v>9.5857734181261166E-66</v>
      </c>
      <c r="AR1212" s="82">
        <f ca="1">SUMPRODUCT(S1182:S1211,'control variables'!BA$7:BA$36)</f>
        <v>7.1812628353381239E-66</v>
      </c>
      <c r="AS1212" s="82">
        <f t="shared" ca="1" si="915"/>
        <v>1.8295927501095426E-65</v>
      </c>
      <c r="AT1212" s="10">
        <f ca="1">SUMPRODUCT(P1182:P1211,'control variables'!AT$7:AT$36)</f>
        <v>-4.0782582008933614E-67</v>
      </c>
      <c r="AU1212" s="10">
        <f ca="1">SUMPRODUCT(Q1182:Q1211,'control variables'!AU$7:AU$36)</f>
        <v>4.4240129596698916E-67</v>
      </c>
      <c r="AV1212" s="10">
        <f ca="1">SUMPRODUCT(R1182:R1211,'control variables'!AV$7:AV$36)</f>
        <v>1.9050154328640056E-64</v>
      </c>
      <c r="AW1212" s="10">
        <f ca="1">SUMPRODUCT(S1182:S1211,'control variables'!AW$7:AW$36)</f>
        <v>1.4271583451892381E-64</v>
      </c>
      <c r="AX1212" s="10">
        <f t="shared" ca="1" si="894"/>
        <v>3.3325195328120205E-64</v>
      </c>
      <c r="AY1212" s="82">
        <f ca="1">SUMPRODUCT(P1182:P1211,'control variables'!BB$7:BB$36)</f>
        <v>1.4781501553229749E-66</v>
      </c>
      <c r="AZ1212" s="82">
        <f ca="1">SUMPRODUCT(Q1182:Q1211,'control variables'!BC$7:BC$36)</f>
        <v>3.7692802601301345E-66</v>
      </c>
      <c r="BA1212" s="82">
        <f ca="1">SUMPRODUCT(R1182:R1211,'control variables'!BD$7:BD$36)</f>
        <v>2.6386120422566256E-65</v>
      </c>
      <c r="BB1212" s="82">
        <f ca="1">SUMPRODUCT(S1182:S1211,'control variables'!BE$7:BE$36)</f>
        <v>3.7496560697032127E-66</v>
      </c>
      <c r="BC1212" s="82">
        <f t="shared" ca="1" si="916"/>
        <v>3.5383206907722582E-65</v>
      </c>
      <c r="BD1212" s="10">
        <f ca="1">SUMPRODUCT(P1182:P1211,'control variables'!BF$7:BF$36)</f>
        <v>3.0921613754935428E-67</v>
      </c>
      <c r="BE1212" s="10">
        <f ca="1">SUMPRODUCT(Q1182:Q1211,'control variables'!BG$7:BG$36)</f>
        <v>3.5691820937622127E-67</v>
      </c>
      <c r="BF1212" s="10">
        <f ca="1">SUMPRODUCT(R1182:R1211,'control variables'!BH$7:BH$36)</f>
        <v>1.0690481326187639E-65</v>
      </c>
      <c r="BG1212" s="10">
        <f ca="1">SUMPRODUCT(S1182:S1211,'control variables'!BI$7:BI$36)</f>
        <v>2.4026592187477924E-65</v>
      </c>
      <c r="BH1212" s="10">
        <f t="shared" ca="1" si="917"/>
        <v>3.538320786059114E-65</v>
      </c>
      <c r="BI1212" s="82">
        <f t="shared" ca="1" si="895"/>
        <v>3.5671652080079969E-64</v>
      </c>
      <c r="BJ1212" s="82">
        <f t="shared" ca="1" si="896"/>
        <v>4.1364924463039478E-64</v>
      </c>
      <c r="BK1212" s="82">
        <f t="shared" ca="1" si="897"/>
        <v>1.3843017609116645E-63</v>
      </c>
      <c r="BL1212" s="82">
        <f t="shared" ca="1" si="898"/>
        <v>6.5194421482531236E-64</v>
      </c>
      <c r="BM1212" s="82">
        <f t="shared" ca="1" si="888"/>
        <v>2.8066117411681716E-63</v>
      </c>
      <c r="BN1212" s="10">
        <f ca="1">BN1211+BI1212-INDIRECT(ADDRESS(MAX($D1212-'key variables'!$B$9*30,34),scenario!BI$4),TRUE)</f>
        <v>9439390.0751690175</v>
      </c>
      <c r="BO1212" s="10">
        <f ca="1">BO1211+BJ1212-INDIRECT(ADDRESS(MAX($D1212-'key variables'!$B$9*30,34),scenario!BJ$4),TRUE)</f>
        <v>10895583.360992203</v>
      </c>
      <c r="BP1212" s="10">
        <f ca="1">BP1211+BK1212-INDIRECT(ADDRESS(MAX($D1212-'key variables'!$B$9*30,34),scenario!BK$4),TRUE)</f>
        <v>32531162.537994072</v>
      </c>
      <c r="BQ1212" s="10">
        <f ca="1">BQ1211+BL1212-INDIRECT(ADDRESS(MAX($D1212-'key variables'!$B$9*30,34),scenario!BL$4),TRUE)</f>
        <v>14415841.516535141</v>
      </c>
      <c r="BR1212" s="10">
        <f t="shared" ca="1" si="918"/>
        <v>67281977.490690395</v>
      </c>
      <c r="BS1212" s="82">
        <f t="shared" ca="1" si="899"/>
        <v>-2.3433848477536824E-9</v>
      </c>
      <c r="BT1212" s="82">
        <f t="shared" ca="1" si="900"/>
        <v>-3.4288309057018498E-10</v>
      </c>
      <c r="BU1212" s="82">
        <f t="shared" ca="1" si="901"/>
        <v>-4.2578247660364599E-9</v>
      </c>
      <c r="BV1212" s="82">
        <f t="shared" ca="1" si="902"/>
        <v>-2.9943922343414556E-9</v>
      </c>
      <c r="BW1212" s="82">
        <f t="shared" ca="1" si="919"/>
        <v>-9.9384849387017825E-9</v>
      </c>
      <c r="BX1212" s="10">
        <f t="shared" ca="1" si="903"/>
        <v>-1.8625994260191893E-12</v>
      </c>
      <c r="BY1212" s="10">
        <f t="shared" ca="1" si="904"/>
        <v>2.8902850229962428E-12</v>
      </c>
      <c r="BZ1212" s="10">
        <f t="shared" ca="1" si="905"/>
        <v>-3.5034723983035463E-11</v>
      </c>
      <c r="CA1212" s="10">
        <f t="shared" ca="1" si="906"/>
        <v>-2.0257049910634696E-11</v>
      </c>
      <c r="CB1212" s="10">
        <v>0</v>
      </c>
      <c r="CC1212" s="82">
        <f t="shared" ca="1" si="907"/>
        <v>3.9725652202851362E-13</v>
      </c>
      <c r="CD1212" s="82">
        <f t="shared" ca="1" si="908"/>
        <v>3.4270724516460853E-13</v>
      </c>
      <c r="CE1212" s="82">
        <f t="shared" ca="1" si="909"/>
        <v>1.8915613015532971E-10</v>
      </c>
      <c r="CF1212" s="82">
        <f t="shared" ca="1" si="910"/>
        <v>3.7028113764059381E-11</v>
      </c>
      <c r="CG1212" s="82">
        <f t="shared" ca="1" si="920"/>
        <v>2.269242076865822E-10</v>
      </c>
      <c r="CH1212" s="13" t="str">
        <f t="shared" ca="1" si="873"/>
        <v/>
      </c>
      <c r="CI1212" s="81">
        <f t="shared" ca="1" si="882"/>
        <v>0.1131775965863165</v>
      </c>
      <c r="CJ1212" s="81">
        <f t="shared" ca="1" si="883"/>
        <v>0.13063724757458739</v>
      </c>
      <c r="CK1212" s="81">
        <f t="shared" ca="1" si="884"/>
        <v>0.39004625943939081</v>
      </c>
      <c r="CL1212" s="81">
        <f t="shared" ca="1" si="885"/>
        <v>0.17284488538116416</v>
      </c>
      <c r="CM1212" s="89">
        <f t="shared" ca="1" si="874"/>
        <v>0.80670598898145884</v>
      </c>
    </row>
    <row r="1213" spans="1:91" x14ac:dyDescent="0.3">
      <c r="A1213">
        <v>1148</v>
      </c>
      <c r="B1213" s="3">
        <f t="shared" si="887"/>
        <v>3.3777777777777778</v>
      </c>
      <c r="C1213" s="3">
        <f t="shared" si="875"/>
        <v>38.266666666666666</v>
      </c>
      <c r="D1213" s="4">
        <f t="shared" ca="1" si="911"/>
        <v>1213</v>
      </c>
      <c r="E1213" s="58">
        <f>(0.5*(COS(B1213*2*PI())+1)*('key variables'!$B$4-'key variables'!$B$6)+'key variables'!$B$6)/'key variables'!$B$4</f>
        <v>1</v>
      </c>
      <c r="F1213" s="10">
        <f t="shared" ca="1" si="876"/>
        <v>11689222.907461114</v>
      </c>
      <c r="G1213" s="10">
        <f t="shared" ca="1" si="877"/>
        <v>13492492.798713122</v>
      </c>
      <c r="H1213" s="10">
        <f t="shared" ca="1" si="878"/>
        <v>40309474.521088287</v>
      </c>
      <c r="I1213" s="10">
        <f t="shared" ca="1" si="879"/>
        <v>17912154.249750931</v>
      </c>
      <c r="J1213" s="10">
        <f t="shared" ca="1" si="912"/>
        <v>83403344.477013454</v>
      </c>
      <c r="K1213" s="82">
        <f t="shared" ca="1" si="889"/>
        <v>2249832.832292099</v>
      </c>
      <c r="L1213" s="82">
        <f t="shared" ca="1" si="890"/>
        <v>2596909.4377209195</v>
      </c>
      <c r="M1213" s="82">
        <f t="shared" ca="1" si="891"/>
        <v>7778311.98309422</v>
      </c>
      <c r="N1213" s="82">
        <f t="shared" ca="1" si="892"/>
        <v>3496312.733215793</v>
      </c>
      <c r="O1213" s="82">
        <f t="shared" ca="1" si="913"/>
        <v>16121366.986323033</v>
      </c>
      <c r="P1213" s="10">
        <f ca="1">IF(IF($A1213&gt;='key variables'!$B$26,K1213*SUMPRODUCT(Z1213:AC1213,'control variables'!$O$3:$R$3)/J1213+F$65*'key variables'!$B$25/scenario!J$65,K1213*SUMPRODUCT(Z1213:AC1213,'control variables'!$O$7:$R$7)/J1213+F$65*'key variables'!$B$25/scenario!J$65)&lt;'key variables'!$B$28,0,IF($A1213&gt;='key variables'!$B$26,K1213*SUMPRODUCT(Z1213:AC1213,'control variables'!$O$3:$R$3)/J1213+F$65*'key variables'!$B$25/scenario!J$65,K1213*SUMPRODUCT(Z1213:AC1213,'control variables'!$O$7:$R$7)/J1213+F$65*'key variables'!$B$25/scenario!J$65))</f>
        <v>4.3443821841345205E-65</v>
      </c>
      <c r="Q1213" s="10">
        <f ca="1">IF(IF($A1213&gt;='key variables'!$B$26,L1213*SUMPRODUCT(Z1213:AC1213,'control variables'!$O$4:$R$4)/J1213+G$65*'key variables'!$B$25/scenario!J$65,L1213*SUMPRODUCT(Z1213:AC1213,'control variables'!$O$7:$R$7)/J1213+G$65*'key variables'!$B$25/scenario!J$65)&lt;'key variables'!$B$28,0,IF($A1213&gt;='key variables'!$B$26,L1213*SUMPRODUCT(Z1213:AC1213,'control variables'!$O$4:$R$4)/J1213+G$65*'key variables'!$B$25/scenario!J$65,L1213*SUMPRODUCT(Z1213:AC1213,'control variables'!$O$7:$R$7)/J1213+G$65*'key variables'!$B$25/scenario!J$65))</f>
        <v>5.014580164852356E-65</v>
      </c>
      <c r="R1213" s="10">
        <f ca="1">IF(IF($A1213&gt;='key variables'!$B$26,M1213*SUMPRODUCT(Z1213:AC1213,'control variables'!$O$5:$R$5)/J1213+H$65*'key variables'!$B$25/scenario!J$65,M1213*SUMPRODUCT(Z1213:AC1213,'control variables'!$O$7:$R$7)/J1213+H$65*'key variables'!$B$25/scenario!J$65)&lt;'key variables'!$B$28,0,IF($A1213&gt;='key variables'!$B$26,M1213*SUMPRODUCT(Z1213:AC1213,'control variables'!$O$5:$R$5)/J1213+H$65*'key variables'!$B$25/scenario!J$65,M1213*SUMPRODUCT(Z1213:AC1213,'control variables'!$O$7:$R$7)/J1213+H$65*'key variables'!$B$25/scenario!J$65))</f>
        <v>1.5019764809622675E-64</v>
      </c>
      <c r="S1213" s="10">
        <f ca="1">IF(IF($A1213&gt;='key variables'!$B$26,N1213*SUMPRODUCT(Z1213:AC1213,'control variables'!$O$6:$R$6)/J1213+I$65*'key variables'!$B$25/scenario!J$65,N1213*SUMPRODUCT(Z1213:AC1213,'control variables'!$O$7:$R$7)/J1213+I$65*'key variables'!$B$25/scenario!J$65)&lt;'key variables'!$B$28,0,IF($A1213&gt;='key variables'!$B$26,N1213*SUMPRODUCT(Z1213:AC1213,'control variables'!$O$6:$R$6)/J1213+I$65*'key variables'!$B$25/scenario!J$65,N1213*SUMPRODUCT(Z1213:AC1213,'control variables'!$O$7:$R$7)/J1213+I$65*'key variables'!$B$25/scenario!J$65))</f>
        <v>6.7513099330454209E-65</v>
      </c>
      <c r="T1213" s="10">
        <f t="shared" ca="1" si="886"/>
        <v>3.1130037091654966E-64</v>
      </c>
      <c r="U1213" s="82">
        <f ca="1">SUMPRODUCT(P1183:P1212,'control variables'!AD$7:AD$36)</f>
        <v>9.2108939311685545E-65</v>
      </c>
      <c r="V1213" s="82">
        <f ca="1">SUMPRODUCT(Q1183:Q1212,'control variables'!AE$7:AE$36)</f>
        <v>1.0631837635389442E-64</v>
      </c>
      <c r="W1213" s="82">
        <f ca="1">SUMPRODUCT(R1183:R1212,'control variables'!AF$7:AF$36)</f>
        <v>3.1844680018660337E-64</v>
      </c>
      <c r="X1213" s="82">
        <f ca="1">SUMPRODUCT(S1183:S1212,'control variables'!AG$7:AG$36)</f>
        <v>1.4314026035007909E-64</v>
      </c>
      <c r="Y1213" s="82">
        <f t="shared" ca="1" si="880"/>
        <v>6.6001437620226242E-64</v>
      </c>
      <c r="Z1213" s="10">
        <f ca="1">IF($A1213&gt;='key variables'!$B$26,SUMPRODUCT(P1183:P1212,'control variables'!V$7:V$36)*$E1213,SUMPRODUCT(P1183:P1212,'control variables'!Z$7:Z$36)*$E1213)</f>
        <v>2.2475513655297865E-64</v>
      </c>
      <c r="AA1213" s="10">
        <f ca="1">IF($A1213&gt;='key variables'!$B$26,SUMPRODUCT(Q1183:Q1212,'control variables'!W$7:W$36)*$E1213,SUMPRODUCT(Q1183:Q1212,'control variables'!AA$7:AA$36)*$E1213)</f>
        <v>2.5942760142585813E-64</v>
      </c>
      <c r="AB1213" s="10">
        <f ca="1">IF($A1213&gt;='key variables'!$B$26,SUMPRODUCT(R1183:R1212,'control variables'!X$7:X$36)*$E1213,SUMPRODUCT(R1183:R1212,'control variables'!AB$7:AB$36)*$E1213)</f>
        <v>7.7704243036179427E-64</v>
      </c>
      <c r="AC1213" s="10">
        <f ca="1">IF($A1213&gt;='key variables'!$B$26,SUMPRODUCT(S1183:S1212,'control variables'!Y$7:Y$36)*$E1213,SUMPRODUCT(S1183:S1212,'control variables'!AC$7:AC$36)*$E1213)</f>
        <v>3.4927672603357671E-64</v>
      </c>
      <c r="AD1213" s="10">
        <f t="shared" ca="1" si="881"/>
        <v>1.6105018943742079E-63</v>
      </c>
      <c r="AE1213" s="82">
        <f ca="1">SUMPRODUCT(P1183:P1212,'control variables'!AL$7:AL$36)</f>
        <v>3.0601549469603403E-64</v>
      </c>
      <c r="AF1213" s="82">
        <f ca="1">SUMPRODUCT(Q1183:Q1212,'control variables'!AM$7:AM$36)</f>
        <v>3.5230023449288015E-64</v>
      </c>
      <c r="AG1213" s="82">
        <f ca="1">SUMPRODUCT(R1183:R1212,'control variables'!AN$7:AN$36)</f>
        <v>1.0045005570731487E-63</v>
      </c>
      <c r="AH1213" s="82">
        <f ca="1">SUMPRODUCT(S1183:S1212,'control variables'!AO$7:AO$36)</f>
        <v>4.3493877733790449E-64</v>
      </c>
      <c r="AI1213" s="82">
        <f t="shared" ca="1" si="893"/>
        <v>2.0977550635999675E-63</v>
      </c>
      <c r="AJ1213" s="10">
        <f ca="1">SUMPRODUCT(P1183:P1212,'control variables'!AP$7:AP$36)</f>
        <v>2.9239899541336645E-67</v>
      </c>
      <c r="AK1213" s="10">
        <f ca="1">SUMPRODUCT(Q1183:Q1212,'control variables'!AQ$7:AQ$36)</f>
        <v>8.4376681221631958E-67</v>
      </c>
      <c r="AL1213" s="10">
        <f ca="1">SUMPRODUCT(R1183:R1212,'control variables'!AR$7:AR$36)</f>
        <v>3.032719467718945E-65</v>
      </c>
      <c r="AM1213" s="10">
        <f ca="1">SUMPRODUCT(S1183:S1212,'control variables'!AS$7:AS$36)</f>
        <v>2.271987314279114E-65</v>
      </c>
      <c r="AN1213" s="10">
        <f t="shared" ca="1" si="914"/>
        <v>5.4183233627610274E-65</v>
      </c>
      <c r="AO1213" s="82">
        <f ca="1">SUMPRODUCT(P1183:P1212,'control variables'!AX$7:AX$36)</f>
        <v>3.9761801164514937E-67</v>
      </c>
      <c r="AP1213" s="82">
        <f ca="1">SUMPRODUCT(Q1183:Q1212,'control variables'!AY$7:AY$36)</f>
        <v>9.179152799518341E-67</v>
      </c>
      <c r="AQ1213" s="82">
        <f ca="1">SUMPRODUCT(R1183:R1212,'control variables'!AZ$7:AZ$36)</f>
        <v>8.2480713240974337E-66</v>
      </c>
      <c r="AR1213" s="82">
        <f ca="1">SUMPRODUCT(S1183:S1212,'control variables'!BA$7:BA$36)</f>
        <v>6.1791120527589039E-66</v>
      </c>
      <c r="AS1213" s="82">
        <f t="shared" ca="1" si="915"/>
        <v>1.5742716668453321E-65</v>
      </c>
      <c r="AT1213" s="10">
        <f ca="1">SUMPRODUCT(P1183:P1212,'control variables'!AT$7:AT$36)</f>
        <v>-3.509134114879741E-67</v>
      </c>
      <c r="AU1213" s="10">
        <f ca="1">SUMPRODUCT(Q1183:Q1212,'control variables'!AU$7:AU$36)</f>
        <v>3.8066385296661693E-67</v>
      </c>
      <c r="AV1213" s="10">
        <f ca="1">SUMPRODUCT(R1183:R1212,'control variables'!AV$7:AV$36)</f>
        <v>1.639169055890357E-64</v>
      </c>
      <c r="AW1213" s="10">
        <f ca="1">SUMPRODUCT(S1183:S1212,'control variables'!AW$7:AW$36)</f>
        <v>1.2279972943698921E-64</v>
      </c>
      <c r="AX1213" s="10">
        <f t="shared" ca="1" si="894"/>
        <v>2.8674638546750355E-64</v>
      </c>
      <c r="AY1213" s="82">
        <f ca="1">SUMPRODUCT(P1183:P1212,'control variables'!BB$7:BB$36)</f>
        <v>1.271873157962974E-66</v>
      </c>
      <c r="AZ1213" s="82">
        <f ca="1">SUMPRODUCT(Q1183:Q1212,'control variables'!BC$7:BC$36)</f>
        <v>3.2432742847100794E-66</v>
      </c>
      <c r="BA1213" s="82">
        <f ca="1">SUMPRODUCT(R1183:R1212,'control variables'!BD$7:BD$36)</f>
        <v>2.2703916910868823E-65</v>
      </c>
      <c r="BB1213" s="82">
        <f ca="1">SUMPRODUCT(S1183:S1212,'control variables'!BE$7:BE$36)</f>
        <v>3.2263886652343623E-66</v>
      </c>
      <c r="BC1213" s="82">
        <f t="shared" ca="1" si="916"/>
        <v>3.0445453018776241E-65</v>
      </c>
      <c r="BD1213" s="10">
        <f ca="1">SUMPRODUCT(P1183:P1212,'control variables'!BF$7:BF$36)</f>
        <v>2.6606478641006423E-67</v>
      </c>
      <c r="BE1213" s="10">
        <f ca="1">SUMPRODUCT(Q1183:Q1212,'control variables'!BG$7:BG$36)</f>
        <v>3.0710999722124684E-67</v>
      </c>
      <c r="BF1213" s="10">
        <f ca="1">SUMPRODUCT(R1183:R1212,'control variables'!BH$7:BH$36)</f>
        <v>9.1986163892203181E-66</v>
      </c>
      <c r="BG1213" s="10">
        <f ca="1">SUMPRODUCT(S1183:S1212,'control variables'!BI$7:BI$36)</f>
        <v>2.0673662665819625E-65</v>
      </c>
      <c r="BH1213" s="10">
        <f t="shared" ca="1" si="917"/>
        <v>3.0445453838671253E-65</v>
      </c>
      <c r="BI1213" s="82">
        <f t="shared" ca="1" si="895"/>
        <v>3.0693645444250905E-64</v>
      </c>
      <c r="BJ1213" s="82">
        <f t="shared" ca="1" si="896"/>
        <v>3.5592417263055686E-64</v>
      </c>
      <c r="BK1213" s="82">
        <f t="shared" ca="1" si="897"/>
        <v>1.1911213795730532E-63</v>
      </c>
      <c r="BL1213" s="82">
        <f t="shared" ca="1" si="898"/>
        <v>5.6096489544012811E-64</v>
      </c>
      <c r="BM1213" s="82">
        <f t="shared" ca="1" si="888"/>
        <v>2.4149469020862472E-63</v>
      </c>
      <c r="BN1213" s="10">
        <f ca="1">BN1212+BI1213-INDIRECT(ADDRESS(MAX($D1213-'key variables'!$B$9*30,34),scenario!BI$4),TRUE)</f>
        <v>9439390.0751690175</v>
      </c>
      <c r="BO1213" s="10">
        <f ca="1">BO1212+BJ1213-INDIRECT(ADDRESS(MAX($D1213-'key variables'!$B$9*30,34),scenario!BJ$4),TRUE)</f>
        <v>10895583.360992203</v>
      </c>
      <c r="BP1213" s="10">
        <f ca="1">BP1212+BK1213-INDIRECT(ADDRESS(MAX($D1213-'key variables'!$B$9*30,34),scenario!BK$4),TRUE)</f>
        <v>32531162.537994072</v>
      </c>
      <c r="BQ1213" s="10">
        <f ca="1">BQ1212+BL1213-INDIRECT(ADDRESS(MAX($D1213-'key variables'!$B$9*30,34),scenario!BL$4),TRUE)</f>
        <v>14415841.516535141</v>
      </c>
      <c r="BR1213" s="10">
        <f t="shared" ca="1" si="918"/>
        <v>67281977.490690395</v>
      </c>
      <c r="BS1213" s="82">
        <f t="shared" ca="1" si="899"/>
        <v>-2.3433848477536824E-9</v>
      </c>
      <c r="BT1213" s="82">
        <f t="shared" ca="1" si="900"/>
        <v>-3.4288309057018498E-10</v>
      </c>
      <c r="BU1213" s="82">
        <f t="shared" ca="1" si="901"/>
        <v>-4.2578247660364599E-9</v>
      </c>
      <c r="BV1213" s="82">
        <f t="shared" ca="1" si="902"/>
        <v>-2.9943922343414556E-9</v>
      </c>
      <c r="BW1213" s="82">
        <f t="shared" ca="1" si="919"/>
        <v>-9.9384849387017825E-9</v>
      </c>
      <c r="BX1213" s="10">
        <f t="shared" ca="1" si="903"/>
        <v>-1.8625994260191893E-12</v>
      </c>
      <c r="BY1213" s="10">
        <f t="shared" ca="1" si="904"/>
        <v>2.8902850229962428E-12</v>
      </c>
      <c r="BZ1213" s="10">
        <f t="shared" ca="1" si="905"/>
        <v>-3.5034723983035463E-11</v>
      </c>
      <c r="CA1213" s="10">
        <f t="shared" ca="1" si="906"/>
        <v>-2.0257049910634696E-11</v>
      </c>
      <c r="CB1213" s="10">
        <v>0</v>
      </c>
      <c r="CC1213" s="82">
        <f t="shared" ca="1" si="907"/>
        <v>3.9725652202851362E-13</v>
      </c>
      <c r="CD1213" s="82">
        <f t="shared" ca="1" si="908"/>
        <v>3.4270724516460853E-13</v>
      </c>
      <c r="CE1213" s="82">
        <f t="shared" ca="1" si="909"/>
        <v>1.8915613015532971E-10</v>
      </c>
      <c r="CF1213" s="82">
        <f t="shared" ca="1" si="910"/>
        <v>3.7028113764059381E-11</v>
      </c>
      <c r="CG1213" s="82">
        <f t="shared" ca="1" si="920"/>
        <v>2.269242076865822E-10</v>
      </c>
      <c r="CH1213" s="13" t="str">
        <f t="shared" ca="1" si="873"/>
        <v/>
      </c>
      <c r="CI1213" s="81">
        <f t="shared" ca="1" si="882"/>
        <v>0.1131775965863165</v>
      </c>
      <c r="CJ1213" s="81">
        <f t="shared" ca="1" si="883"/>
        <v>0.13063724757458739</v>
      </c>
      <c r="CK1213" s="81">
        <f t="shared" ca="1" si="884"/>
        <v>0.39004625943939081</v>
      </c>
      <c r="CL1213" s="81">
        <f t="shared" ca="1" si="885"/>
        <v>0.17284488538116416</v>
      </c>
      <c r="CM1213" s="89">
        <f t="shared" ca="1" si="874"/>
        <v>0.80670598898145884</v>
      </c>
    </row>
    <row r="1214" spans="1:91" x14ac:dyDescent="0.3">
      <c r="A1214">
        <v>1149</v>
      </c>
      <c r="B1214" s="3">
        <f t="shared" si="887"/>
        <v>3.3805555555555555</v>
      </c>
      <c r="C1214" s="3">
        <f t="shared" si="875"/>
        <v>38.299999999999997</v>
      </c>
      <c r="D1214" s="4">
        <f t="shared" ca="1" si="911"/>
        <v>1214</v>
      </c>
      <c r="E1214" s="58">
        <f>(0.5*(COS(B1214*2*PI())+1)*('key variables'!$B$4-'key variables'!$B$6)+'key variables'!$B$6)/'key variables'!$B$4</f>
        <v>1</v>
      </c>
      <c r="F1214" s="10">
        <f t="shared" ca="1" si="876"/>
        <v>11689222.907461114</v>
      </c>
      <c r="G1214" s="10">
        <f t="shared" ca="1" si="877"/>
        <v>13492492.798713122</v>
      </c>
      <c r="H1214" s="10">
        <f t="shared" ca="1" si="878"/>
        <v>40309474.521088287</v>
      </c>
      <c r="I1214" s="10">
        <f t="shared" ca="1" si="879"/>
        <v>17912154.249750931</v>
      </c>
      <c r="J1214" s="10">
        <f t="shared" ca="1" si="912"/>
        <v>83403344.477013454</v>
      </c>
      <c r="K1214" s="82">
        <f t="shared" ca="1" si="889"/>
        <v>2249832.832292099</v>
      </c>
      <c r="L1214" s="82">
        <f t="shared" ca="1" si="890"/>
        <v>2596909.4377209195</v>
      </c>
      <c r="M1214" s="82">
        <f t="shared" ca="1" si="891"/>
        <v>7778311.98309422</v>
      </c>
      <c r="N1214" s="82">
        <f t="shared" ca="1" si="892"/>
        <v>3496312.733215793</v>
      </c>
      <c r="O1214" s="82">
        <f t="shared" ca="1" si="913"/>
        <v>16121366.986323033</v>
      </c>
      <c r="P1214" s="10">
        <f ca="1">IF(IF($A1214&gt;='key variables'!$B$26,K1214*SUMPRODUCT(Z1214:AC1214,'control variables'!$O$3:$R$3)/J1214+F$65*'key variables'!$B$25/scenario!J$65,K1214*SUMPRODUCT(Z1214:AC1214,'control variables'!$O$7:$R$7)/J1214+F$65*'key variables'!$B$25/scenario!J$65)&lt;'key variables'!$B$28,0,IF($A1214&gt;='key variables'!$B$26,K1214*SUMPRODUCT(Z1214:AC1214,'control variables'!$O$3:$R$3)/J1214+F$65*'key variables'!$B$25/scenario!J$65,K1214*SUMPRODUCT(Z1214:AC1214,'control variables'!$O$7:$R$7)/J1214+F$65*'key variables'!$B$25/scenario!J$65))</f>
        <v>3.7381202904423042E-65</v>
      </c>
      <c r="Q1214" s="10">
        <f ca="1">IF(IF($A1214&gt;='key variables'!$B$26,L1214*SUMPRODUCT(Z1214:AC1214,'control variables'!$O$4:$R$4)/J1214+G$65*'key variables'!$B$25/scenario!J$65,L1214*SUMPRODUCT(Z1214:AC1214,'control variables'!$O$7:$R$7)/J1214+G$65*'key variables'!$B$25/scenario!J$65)&lt;'key variables'!$B$28,0,IF($A1214&gt;='key variables'!$B$26,L1214*SUMPRODUCT(Z1214:AC1214,'control variables'!$O$4:$R$4)/J1214+G$65*'key variables'!$B$25/scenario!J$65,L1214*SUMPRODUCT(Z1214:AC1214,'control variables'!$O$7:$R$7)/J1214+G$65*'key variables'!$B$25/scenario!J$65))</f>
        <v>4.314791624627397E-65</v>
      </c>
      <c r="R1214" s="10">
        <f ca="1">IF(IF($A1214&gt;='key variables'!$B$26,M1214*SUMPRODUCT(Z1214:AC1214,'control variables'!$O$5:$R$5)/J1214+H$65*'key variables'!$B$25/scenario!J$65,M1214*SUMPRODUCT(Z1214:AC1214,'control variables'!$O$7:$R$7)/J1214+H$65*'key variables'!$B$25/scenario!J$65)&lt;'key variables'!$B$28,0,IF($A1214&gt;='key variables'!$B$26,M1214*SUMPRODUCT(Z1214:AC1214,'control variables'!$O$5:$R$5)/J1214+H$65*'key variables'!$B$25/scenario!J$65,M1214*SUMPRODUCT(Z1214:AC1214,'control variables'!$O$7:$R$7)/J1214+H$65*'key variables'!$B$25/scenario!J$65))</f>
        <v>1.2923745014322916E-64</v>
      </c>
      <c r="S1214" s="10">
        <f ca="1">IF(IF($A1214&gt;='key variables'!$B$26,N1214*SUMPRODUCT(Z1214:AC1214,'control variables'!$O$6:$R$6)/J1214+I$65*'key variables'!$B$25/scenario!J$65,N1214*SUMPRODUCT(Z1214:AC1214,'control variables'!$O$7:$R$7)/J1214+I$65*'key variables'!$B$25/scenario!J$65)&lt;'key variables'!$B$28,0,IF($A1214&gt;='key variables'!$B$26,N1214*SUMPRODUCT(Z1214:AC1214,'control variables'!$O$6:$R$6)/J1214+I$65*'key variables'!$B$25/scenario!J$65,N1214*SUMPRODUCT(Z1214:AC1214,'control variables'!$O$7:$R$7)/J1214+I$65*'key variables'!$B$25/scenario!J$65))</f>
        <v>5.8091594105018806E-65</v>
      </c>
      <c r="T1214" s="10">
        <f t="shared" ca="1" si="886"/>
        <v>2.6785816339894496E-64</v>
      </c>
      <c r="U1214" s="82">
        <f ca="1">SUMPRODUCT(P1184:P1213,'control variables'!AD$7:AD$36)</f>
        <v>7.9255065594723721E-65</v>
      </c>
      <c r="V1214" s="82">
        <f ca="1">SUMPRODUCT(Q1184:Q1213,'control variables'!AE$7:AE$36)</f>
        <v>9.1481564708273818E-65</v>
      </c>
      <c r="W1214" s="82">
        <f ca="1">SUMPRODUCT(R1184:R1213,'control variables'!AF$7:AF$36)</f>
        <v>2.7400730293739478E-64</v>
      </c>
      <c r="X1214" s="82">
        <f ca="1">SUMPRODUCT(S1184:S1213,'control variables'!AG$7:AG$36)</f>
        <v>1.2316492631516062E-64</v>
      </c>
      <c r="Y1214" s="82">
        <f t="shared" ca="1" si="880"/>
        <v>5.6790885955555293E-64</v>
      </c>
      <c r="Z1214" s="10">
        <f ca="1">IF($A1214&gt;='key variables'!$B$26,SUMPRODUCT(P1184:P1213,'control variables'!V$7:V$36)*$E1214,SUMPRODUCT(P1184:P1213,'control variables'!Z$7:Z$36)*$E1214)</f>
        <v>1.9339038342391957E-64</v>
      </c>
      <c r="AA1214" s="10">
        <f ca="1">IF($A1214&gt;='key variables'!$B$26,SUMPRODUCT(Q1184:Q1213,'control variables'!W$7:W$36)*$E1214,SUMPRODUCT(Q1184:Q1213,'control variables'!AA$7:AA$36)*$E1214)</f>
        <v>2.2322427900849498E-64</v>
      </c>
      <c r="AB1214" s="10">
        <f ca="1">IF($A1214&gt;='key variables'!$B$26,SUMPRODUCT(R1184:R1213,'control variables'!X$7:X$36)*$E1214,SUMPRODUCT(R1184:R1213,'control variables'!AB$7:AB$36)*$E1214)</f>
        <v>6.6860555824894313E-64</v>
      </c>
      <c r="AC1214" s="10">
        <f ca="1">IF($A1214&gt;='key variables'!$B$26,SUMPRODUCT(S1184:S1213,'control variables'!Y$7:Y$36)*$E1214,SUMPRODUCT(S1184:S1213,'control variables'!AC$7:AC$36)*$E1214)</f>
        <v>3.0053488878890566E-64</v>
      </c>
      <c r="AD1214" s="10">
        <f t="shared" ca="1" si="881"/>
        <v>1.3857551094702635E-63</v>
      </c>
      <c r="AE1214" s="82">
        <f ca="1">SUMPRODUCT(P1184:P1213,'control variables'!AL$7:AL$36)</f>
        <v>2.6331079574226608E-64</v>
      </c>
      <c r="AF1214" s="82">
        <f ca="1">SUMPRODUCT(Q1184:Q1213,'control variables'!AM$7:AM$36)</f>
        <v>3.0313646430436594E-64</v>
      </c>
      <c r="AG1214" s="82">
        <f ca="1">SUMPRODUCT(R1184:R1213,'control variables'!AN$7:AN$36)</f>
        <v>8.6432172746417533E-64</v>
      </c>
      <c r="AH1214" s="82">
        <f ca="1">SUMPRODUCT(S1184:S1213,'control variables'!AO$7:AO$36)</f>
        <v>3.7424273458364893E-64</v>
      </c>
      <c r="AI1214" s="82">
        <f t="shared" ca="1" si="893"/>
        <v>1.8050117220944563E-63</v>
      </c>
      <c r="AJ1214" s="10">
        <f ca="1">SUMPRODUCT(P1184:P1213,'control variables'!AP$7:AP$36)</f>
        <v>2.5159448946534184E-67</v>
      </c>
      <c r="AK1214" s="10">
        <f ca="1">SUMPRODUCT(Q1184:Q1213,'control variables'!AQ$7:AQ$36)</f>
        <v>7.2601850101178425E-67</v>
      </c>
      <c r="AL1214" s="10">
        <f ca="1">SUMPRODUCT(R1184:R1213,'control variables'!AR$7:AR$36)</f>
        <v>2.6095011205276918E-65</v>
      </c>
      <c r="AM1214" s="10">
        <f ca="1">SUMPRODUCT(S1184:S1213,'control variables'!AS$7:AS$36)</f>
        <v>1.9549297274420674E-65</v>
      </c>
      <c r="AN1214" s="10">
        <f t="shared" ca="1" si="914"/>
        <v>4.6621921470174721E-65</v>
      </c>
      <c r="AO1214" s="82">
        <f ca="1">SUMPRODUCT(P1184:P1213,'control variables'!AX$7:AX$36)</f>
        <v>3.4213011060677756E-67</v>
      </c>
      <c r="AP1214" s="82">
        <f ca="1">SUMPRODUCT(Q1184:Q1213,'control variables'!AY$7:AY$36)</f>
        <v>7.8981949272921786E-67</v>
      </c>
      <c r="AQ1214" s="82">
        <f ca="1">SUMPRODUCT(R1184:R1213,'control variables'!AZ$7:AZ$36)</f>
        <v>7.0970465918541854E-66</v>
      </c>
      <c r="AR1214" s="82">
        <f ca="1">SUMPRODUCT(S1184:S1213,'control variables'!BA$7:BA$36)</f>
        <v>5.3168121869407424E-66</v>
      </c>
      <c r="AS1214" s="82">
        <f t="shared" ca="1" si="915"/>
        <v>1.3545808382130923E-65</v>
      </c>
      <c r="AT1214" s="10">
        <f ca="1">SUMPRODUCT(P1184:P1213,'control variables'!AT$7:AT$36)</f>
        <v>-3.0194317352234773E-67</v>
      </c>
      <c r="AU1214" s="10">
        <f ca="1">SUMPRODUCT(Q1184:Q1213,'control variables'!AU$7:AU$36)</f>
        <v>3.2754191788398967E-67</v>
      </c>
      <c r="AV1214" s="10">
        <f ca="1">SUMPRODUCT(R1184:R1213,'control variables'!AV$7:AV$36)</f>
        <v>1.4104217464259745E-64</v>
      </c>
      <c r="AW1214" s="10">
        <f ca="1">SUMPRODUCT(S1184:S1213,'control variables'!AW$7:AW$36)</f>
        <v>1.0566293222212988E-64</v>
      </c>
      <c r="AX1214" s="10">
        <f t="shared" ca="1" si="894"/>
        <v>2.4673070560908897E-64</v>
      </c>
      <c r="AY1214" s="82">
        <f ca="1">SUMPRODUCT(P1184:P1213,'control variables'!BB$7:BB$36)</f>
        <v>1.0943822751168677E-66</v>
      </c>
      <c r="AZ1214" s="82">
        <f ca="1">SUMPRODUCT(Q1184:Q1213,'control variables'!BC$7:BC$36)</f>
        <v>2.7906728499669904E-66</v>
      </c>
      <c r="BA1214" s="82">
        <f ca="1">SUMPRODUCT(R1184:R1213,'control variables'!BD$7:BD$36)</f>
        <v>1.9535567747003489E-65</v>
      </c>
      <c r="BB1214" s="82">
        <f ca="1">SUMPRODUCT(S1184:S1213,'control variables'!BE$7:BE$36)</f>
        <v>2.7761436317482573E-66</v>
      </c>
      <c r="BC1214" s="82">
        <f t="shared" ca="1" si="916"/>
        <v>2.6196766503835604E-65</v>
      </c>
      <c r="BD1214" s="10">
        <f ca="1">SUMPRODUCT(P1184:P1213,'control variables'!BF$7:BF$36)</f>
        <v>2.2893523969503108E-67</v>
      </c>
      <c r="BE1214" s="10">
        <f ca="1">SUMPRODUCT(Q1184:Q1213,'control variables'!BG$7:BG$36)</f>
        <v>2.642525595936095E-67</v>
      </c>
      <c r="BF1214" s="10">
        <f ca="1">SUMPRODUCT(R1184:R1213,'control variables'!BH$7:BH$36)</f>
        <v>7.9149423579983249E-66</v>
      </c>
      <c r="BG1214" s="10">
        <f ca="1">SUMPRODUCT(S1184:S1213,'control variables'!BI$7:BI$36)</f>
        <v>1.778863705202667E-65</v>
      </c>
      <c r="BH1214" s="10">
        <f t="shared" ca="1" si="917"/>
        <v>2.6196767209313633E-65</v>
      </c>
      <c r="BI1214" s="82">
        <f t="shared" ca="1" si="895"/>
        <v>2.6410323484386061E-64</v>
      </c>
      <c r="BJ1214" s="82">
        <f t="shared" ca="1" si="896"/>
        <v>3.0625467907221691E-64</v>
      </c>
      <c r="BK1214" s="82">
        <f t="shared" ca="1" si="897"/>
        <v>1.0248994698537764E-63</v>
      </c>
      <c r="BL1214" s="82">
        <f t="shared" ca="1" si="898"/>
        <v>4.8268181043752702E-64</v>
      </c>
      <c r="BM1214" s="82">
        <f t="shared" ca="1" si="888"/>
        <v>2.077939194207381E-63</v>
      </c>
      <c r="BN1214" s="10">
        <f ca="1">BN1213+BI1214-INDIRECT(ADDRESS(MAX($D1214-'key variables'!$B$9*30,34),scenario!BI$4),TRUE)</f>
        <v>9439390.0751690175</v>
      </c>
      <c r="BO1214" s="10">
        <f ca="1">BO1213+BJ1214-INDIRECT(ADDRESS(MAX($D1214-'key variables'!$B$9*30,34),scenario!BJ$4),TRUE)</f>
        <v>10895583.360992203</v>
      </c>
      <c r="BP1214" s="10">
        <f ca="1">BP1213+BK1214-INDIRECT(ADDRESS(MAX($D1214-'key variables'!$B$9*30,34),scenario!BK$4),TRUE)</f>
        <v>32531162.537994072</v>
      </c>
      <c r="BQ1214" s="10">
        <f ca="1">BQ1213+BL1214-INDIRECT(ADDRESS(MAX($D1214-'key variables'!$B$9*30,34),scenario!BL$4),TRUE)</f>
        <v>14415841.516535141</v>
      </c>
      <c r="BR1214" s="10">
        <f t="shared" ca="1" si="918"/>
        <v>67281977.490690395</v>
      </c>
      <c r="BS1214" s="82">
        <f t="shared" ca="1" si="899"/>
        <v>-2.3433848477536824E-9</v>
      </c>
      <c r="BT1214" s="82">
        <f t="shared" ca="1" si="900"/>
        <v>-3.4288309057018498E-10</v>
      </c>
      <c r="BU1214" s="82">
        <f t="shared" ca="1" si="901"/>
        <v>-4.2578247660364599E-9</v>
      </c>
      <c r="BV1214" s="82">
        <f t="shared" ca="1" si="902"/>
        <v>-2.9943922343414556E-9</v>
      </c>
      <c r="BW1214" s="82">
        <f t="shared" ca="1" si="919"/>
        <v>-9.9384849387017825E-9</v>
      </c>
      <c r="BX1214" s="10">
        <f t="shared" ca="1" si="903"/>
        <v>-1.8625994260191893E-12</v>
      </c>
      <c r="BY1214" s="10">
        <f t="shared" ca="1" si="904"/>
        <v>2.8902850229962428E-12</v>
      </c>
      <c r="BZ1214" s="10">
        <f t="shared" ca="1" si="905"/>
        <v>-3.5034723983035463E-11</v>
      </c>
      <c r="CA1214" s="10">
        <f t="shared" ca="1" si="906"/>
        <v>-2.0257049910634696E-11</v>
      </c>
      <c r="CB1214" s="10">
        <v>0</v>
      </c>
      <c r="CC1214" s="82">
        <f t="shared" ca="1" si="907"/>
        <v>3.9725652202851362E-13</v>
      </c>
      <c r="CD1214" s="82">
        <f t="shared" ca="1" si="908"/>
        <v>3.4270724516460853E-13</v>
      </c>
      <c r="CE1214" s="82">
        <f t="shared" ca="1" si="909"/>
        <v>1.8915613015532971E-10</v>
      </c>
      <c r="CF1214" s="82">
        <f t="shared" ca="1" si="910"/>
        <v>3.7028113764059381E-11</v>
      </c>
      <c r="CG1214" s="82">
        <f t="shared" ca="1" si="920"/>
        <v>2.269242076865822E-10</v>
      </c>
      <c r="CH1214" s="13" t="str">
        <f t="shared" ca="1" si="873"/>
        <v/>
      </c>
      <c r="CI1214" s="81">
        <f t="shared" ca="1" si="882"/>
        <v>0.1131775965863165</v>
      </c>
      <c r="CJ1214" s="81">
        <f t="shared" ca="1" si="883"/>
        <v>0.13063724757458739</v>
      </c>
      <c r="CK1214" s="81">
        <f t="shared" ca="1" si="884"/>
        <v>0.39004625943939081</v>
      </c>
      <c r="CL1214" s="81">
        <f t="shared" ca="1" si="885"/>
        <v>0.17284488538116416</v>
      </c>
      <c r="CM1214" s="89">
        <f t="shared" ca="1" si="874"/>
        <v>0.80670598898145884</v>
      </c>
    </row>
    <row r="1215" spans="1:91" x14ac:dyDescent="0.3">
      <c r="A1215">
        <v>1150</v>
      </c>
      <c r="B1215" s="3">
        <f t="shared" si="887"/>
        <v>3.3833333333333333</v>
      </c>
      <c r="C1215" s="3">
        <f t="shared" si="875"/>
        <v>38.333333333333336</v>
      </c>
      <c r="D1215" s="4">
        <f t="shared" ca="1" si="911"/>
        <v>1215</v>
      </c>
      <c r="E1215" s="58">
        <f>(0.5*(COS(B1215*2*PI())+1)*('key variables'!$B$4-'key variables'!$B$6)+'key variables'!$B$6)/'key variables'!$B$4</f>
        <v>1</v>
      </c>
      <c r="F1215" s="10">
        <f t="shared" ca="1" si="876"/>
        <v>11689222.907461114</v>
      </c>
      <c r="G1215" s="10">
        <f t="shared" ca="1" si="877"/>
        <v>13492492.798713122</v>
      </c>
      <c r="H1215" s="10">
        <f t="shared" ca="1" si="878"/>
        <v>40309474.521088287</v>
      </c>
      <c r="I1215" s="10">
        <f t="shared" ca="1" si="879"/>
        <v>17912154.249750931</v>
      </c>
      <c r="J1215" s="10">
        <f t="shared" ca="1" si="912"/>
        <v>83403344.477013454</v>
      </c>
      <c r="K1215" s="82">
        <f t="shared" ca="1" si="889"/>
        <v>2249832.832292099</v>
      </c>
      <c r="L1215" s="82">
        <f t="shared" ca="1" si="890"/>
        <v>2596909.4377209195</v>
      </c>
      <c r="M1215" s="82">
        <f t="shared" ca="1" si="891"/>
        <v>7778311.98309422</v>
      </c>
      <c r="N1215" s="82">
        <f t="shared" ca="1" si="892"/>
        <v>3496312.733215793</v>
      </c>
      <c r="O1215" s="82">
        <f t="shared" ca="1" si="913"/>
        <v>16121366.986323033</v>
      </c>
      <c r="P1215" s="10">
        <f ca="1">IF(IF($A1215&gt;='key variables'!$B$26,K1215*SUMPRODUCT(Z1215:AC1215,'control variables'!$O$3:$R$3)/J1215+F$65*'key variables'!$B$25/scenario!J$65,K1215*SUMPRODUCT(Z1215:AC1215,'control variables'!$O$7:$R$7)/J1215+F$65*'key variables'!$B$25/scenario!J$65)&lt;'key variables'!$B$28,0,IF($A1215&gt;='key variables'!$B$26,K1215*SUMPRODUCT(Z1215:AC1215,'control variables'!$O$3:$R$3)/J1215+F$65*'key variables'!$B$25/scenario!J$65,K1215*SUMPRODUCT(Z1215:AC1215,'control variables'!$O$7:$R$7)/J1215+F$65*'key variables'!$B$25/scenario!J$65))</f>
        <v>3.2164627128909552E-65</v>
      </c>
      <c r="Q1215" s="10">
        <f ca="1">IF(IF($A1215&gt;='key variables'!$B$26,L1215*SUMPRODUCT(Z1215:AC1215,'control variables'!$O$4:$R$4)/J1215+G$65*'key variables'!$B$25/scenario!J$65,L1215*SUMPRODUCT(Z1215:AC1215,'control variables'!$O$7:$R$7)/J1215+G$65*'key variables'!$B$25/scenario!J$65)&lt;'key variables'!$B$28,0,IF($A1215&gt;='key variables'!$B$26,L1215*SUMPRODUCT(Z1215:AC1215,'control variables'!$O$4:$R$4)/J1215+G$65*'key variables'!$B$25/scenario!J$65,L1215*SUMPRODUCT(Z1215:AC1215,'control variables'!$O$7:$R$7)/J1215+G$65*'key variables'!$B$25/scenario!J$65))</f>
        <v>3.7126591163994043E-65</v>
      </c>
      <c r="R1215" s="10">
        <f ca="1">IF(IF($A1215&gt;='key variables'!$B$26,M1215*SUMPRODUCT(Z1215:AC1215,'control variables'!$O$5:$R$5)/J1215+H$65*'key variables'!$B$25/scenario!J$65,M1215*SUMPRODUCT(Z1215:AC1215,'control variables'!$O$7:$R$7)/J1215+H$65*'key variables'!$B$25/scenario!J$65)&lt;'key variables'!$B$28,0,IF($A1215&gt;='key variables'!$B$26,M1215*SUMPRODUCT(Z1215:AC1215,'control variables'!$O$5:$R$5)/J1215+H$65*'key variables'!$B$25/scenario!J$65,M1215*SUMPRODUCT(Z1215:AC1215,'control variables'!$O$7:$R$7)/J1215+H$65*'key variables'!$B$25/scenario!J$65))</f>
        <v>1.1120226402495336E-64</v>
      </c>
      <c r="S1215" s="10">
        <f ca="1">IF(IF($A1215&gt;='key variables'!$B$26,N1215*SUMPRODUCT(Z1215:AC1215,'control variables'!$O$6:$R$6)/J1215+I$65*'key variables'!$B$25/scenario!J$65,N1215*SUMPRODUCT(Z1215:AC1215,'control variables'!$O$7:$R$7)/J1215+I$65*'key variables'!$B$25/scenario!J$65)&lt;'key variables'!$B$28,0,IF($A1215&gt;='key variables'!$B$26,N1215*SUMPRODUCT(Z1215:AC1215,'control variables'!$O$6:$R$6)/J1215+I$65*'key variables'!$B$25/scenario!J$65,N1215*SUMPRODUCT(Z1215:AC1215,'control variables'!$O$7:$R$7)/J1215+I$65*'key variables'!$B$25/scenario!J$65))</f>
        <v>4.9984867220278909E-65</v>
      </c>
      <c r="T1215" s="10">
        <f t="shared" ca="1" si="886"/>
        <v>2.3047834953813588E-64</v>
      </c>
      <c r="U1215" s="82">
        <f ca="1">SUMPRODUCT(P1185:P1214,'control variables'!AD$7:AD$36)</f>
        <v>6.8194959896005068E-65</v>
      </c>
      <c r="V1215" s="82">
        <f ca="1">SUMPRODUCT(Q1185:Q1214,'control variables'!AE$7:AE$36)</f>
        <v>7.8715241602422542E-65</v>
      </c>
      <c r="W1215" s="82">
        <f ca="1">SUMPRODUCT(R1185:R1214,'control variables'!AF$7:AF$36)</f>
        <v>2.3576937189831976E-64</v>
      </c>
      <c r="X1215" s="82">
        <f ca="1">SUMPRODUCT(S1185:S1214,'control variables'!AG$7:AG$36)</f>
        <v>1.0597716559351332E-64</v>
      </c>
      <c r="Y1215" s="82">
        <f t="shared" ca="1" si="880"/>
        <v>4.886567389902607E-64</v>
      </c>
      <c r="Z1215" s="10">
        <f ca="1">IF($A1215&gt;='key variables'!$B$26,SUMPRODUCT(P1185:P1214,'control variables'!V$7:V$36)*$E1215,SUMPRODUCT(P1185:P1214,'control variables'!Z$7:Z$36)*$E1215)</f>
        <v>1.6640260585116749E-64</v>
      </c>
      <c r="AA1215" s="10">
        <f ca="1">IF($A1215&gt;='key variables'!$B$26,SUMPRODUCT(Q1185:Q1214,'control variables'!W$7:W$36)*$E1215,SUMPRODUCT(Q1185:Q1214,'control variables'!AA$7:AA$36)*$E1215)</f>
        <v>1.9207315823371665E-64</v>
      </c>
      <c r="AB1215" s="10">
        <f ca="1">IF($A1215&gt;='key variables'!$B$26,SUMPRODUCT(R1185:R1214,'control variables'!X$7:X$36)*$E1215,SUMPRODUCT(R1185:R1214,'control variables'!AB$7:AB$36)*$E1215)</f>
        <v>5.7530113550329584E-64</v>
      </c>
      <c r="AC1215" s="10">
        <f ca="1">IF($A1215&gt;='key variables'!$B$26,SUMPRODUCT(S1185:S1214,'control variables'!Y$7:Y$36)*$E1215,SUMPRODUCT(S1185:S1214,'control variables'!AC$7:AC$36)*$E1215)</f>
        <v>2.5859501262811622E-64</v>
      </c>
      <c r="AD1215" s="10">
        <f t="shared" ca="1" si="881"/>
        <v>1.1923719122162962E-63</v>
      </c>
      <c r="AE1215" s="82">
        <f ca="1">SUMPRODUCT(P1185:P1214,'control variables'!AL$7:AL$36)</f>
        <v>2.2656557055482948E-64</v>
      </c>
      <c r="AF1215" s="82">
        <f ca="1">SUMPRODUCT(Q1185:Q1214,'control variables'!AM$7:AM$36)</f>
        <v>2.6083353626836479E-64</v>
      </c>
      <c r="AG1215" s="82">
        <f ca="1">SUMPRODUCT(R1185:R1214,'control variables'!AN$7:AN$36)</f>
        <v>7.4370496193986172E-64</v>
      </c>
      <c r="AH1215" s="82">
        <f ca="1">SUMPRODUCT(S1185:S1214,'control variables'!AO$7:AO$36)</f>
        <v>3.2201687153738544E-64</v>
      </c>
      <c r="AI1215" s="82">
        <f t="shared" ca="1" si="893"/>
        <v>1.5531209403004412E-63</v>
      </c>
      <c r="AJ1215" s="10">
        <f ca="1">SUMPRODUCT(P1185:P1214,'control variables'!AP$7:AP$36)</f>
        <v>2.1648428388010935E-67</v>
      </c>
      <c r="AK1215" s="10">
        <f ca="1">SUMPRODUCT(Q1185:Q1214,'control variables'!AQ$7:AQ$36)</f>
        <v>6.2470205770105941E-67</v>
      </c>
      <c r="AL1215" s="10">
        <f ca="1">SUMPRODUCT(R1185:R1214,'control variables'!AR$7:AR$36)</f>
        <v>2.2453432209992804E-65</v>
      </c>
      <c r="AM1215" s="10">
        <f ca="1">SUMPRODUCT(S1185:S1214,'control variables'!AS$7:AS$36)</f>
        <v>1.6821177720568972E-65</v>
      </c>
      <c r="AN1215" s="10">
        <f t="shared" ca="1" si="914"/>
        <v>4.0115796272142948E-65</v>
      </c>
      <c r="AO1215" s="82">
        <f ca="1">SUMPRODUCT(P1185:P1214,'control variables'!AX$7:AX$36)</f>
        <v>2.9438558907202812E-67</v>
      </c>
      <c r="AP1215" s="82">
        <f ca="1">SUMPRODUCT(Q1185:Q1214,'control variables'!AY$7:AY$36)</f>
        <v>6.795995716813568E-67</v>
      </c>
      <c r="AQ1215" s="82">
        <f ca="1">SUMPRODUCT(R1185:R1214,'control variables'!AZ$7:AZ$36)</f>
        <v>6.1066482511850441E-66</v>
      </c>
      <c r="AR1215" s="82">
        <f ca="1">SUMPRODUCT(S1185:S1214,'control variables'!BA$7:BA$36)</f>
        <v>4.5748469342905077E-66</v>
      </c>
      <c r="AS1215" s="82">
        <f t="shared" ca="1" si="915"/>
        <v>1.1655480346228937E-65</v>
      </c>
      <c r="AT1215" s="10">
        <f ca="1">SUMPRODUCT(P1185:P1214,'control variables'!AT$7:AT$36)</f>
        <v>-2.598067701378549E-67</v>
      </c>
      <c r="AU1215" s="10">
        <f ca="1">SUMPRODUCT(Q1185:Q1214,'control variables'!AU$7:AU$36)</f>
        <v>2.8183318992604922E-67</v>
      </c>
      <c r="AV1215" s="10">
        <f ca="1">SUMPRODUCT(R1185:R1214,'control variables'!AV$7:AV$36)</f>
        <v>1.2135963009079388E-64</v>
      </c>
      <c r="AW1215" s="10">
        <f ca="1">SUMPRODUCT(S1185:S1214,'control variables'!AW$7:AW$36)</f>
        <v>9.0917588312010135E-65</v>
      </c>
      <c r="AX1215" s="10">
        <f t="shared" ca="1" si="894"/>
        <v>2.1229924482259223E-64</v>
      </c>
      <c r="AY1215" s="82">
        <f ca="1">SUMPRODUCT(P1185:P1214,'control variables'!BB$7:BB$36)</f>
        <v>9.4166038224138474E-67</v>
      </c>
      <c r="AZ1215" s="82">
        <f ca="1">SUMPRODUCT(Q1185:Q1214,'control variables'!BC$7:BC$36)</f>
        <v>2.4012322954791499E-66</v>
      </c>
      <c r="BA1215" s="82">
        <f ca="1">SUMPRODUCT(R1185:R1214,'control variables'!BD$7:BD$36)</f>
        <v>1.6809364159321112E-65</v>
      </c>
      <c r="BB1215" s="82">
        <f ca="1">SUMPRODUCT(S1185:S1214,'control variables'!BE$7:BE$36)</f>
        <v>2.3887306408995754E-66</v>
      </c>
      <c r="BC1215" s="82">
        <f t="shared" ca="1" si="916"/>
        <v>2.2540987477941223E-65</v>
      </c>
      <c r="BD1215" s="10">
        <f ca="1">SUMPRODUCT(P1185:P1214,'control variables'!BF$7:BF$36)</f>
        <v>1.9698714993965392E-67</v>
      </c>
      <c r="BE1215" s="10">
        <f ca="1">SUMPRODUCT(Q1185:Q1214,'control variables'!BG$7:BG$36)</f>
        <v>2.273759105323683E-67</v>
      </c>
      <c r="BF1215" s="10">
        <f ca="1">SUMPRODUCT(R1185:R1214,'control variables'!BH$7:BH$36)</f>
        <v>6.8104060306123964E-66</v>
      </c>
      <c r="BG1215" s="10">
        <f ca="1">SUMPRODUCT(S1185:S1214,'control variables'!BI$7:BI$36)</f>
        <v>1.5306218993884833E-65</v>
      </c>
      <c r="BH1215" s="10">
        <f t="shared" ca="1" si="917"/>
        <v>2.254098808496925E-65</v>
      </c>
      <c r="BI1215" s="82">
        <f t="shared" ca="1" si="895"/>
        <v>2.2724742416693299E-64</v>
      </c>
      <c r="BJ1215" s="82">
        <f t="shared" ca="1" si="896"/>
        <v>2.6351660175376999E-64</v>
      </c>
      <c r="BK1215" s="82">
        <f t="shared" ca="1" si="897"/>
        <v>8.8187395618997674E-64</v>
      </c>
      <c r="BL1215" s="82">
        <f t="shared" ca="1" si="898"/>
        <v>4.1532319049029511E-64</v>
      </c>
      <c r="BM1215" s="82">
        <f t="shared" ca="1" si="888"/>
        <v>1.7879611726009747E-63</v>
      </c>
      <c r="BN1215" s="10">
        <f ca="1">BN1214+BI1215-INDIRECT(ADDRESS(MAX($D1215-'key variables'!$B$9*30,34),scenario!BI$4),TRUE)</f>
        <v>9439390.0751690175</v>
      </c>
      <c r="BO1215" s="10">
        <f ca="1">BO1214+BJ1215-INDIRECT(ADDRESS(MAX($D1215-'key variables'!$B$9*30,34),scenario!BJ$4),TRUE)</f>
        <v>10895583.360992203</v>
      </c>
      <c r="BP1215" s="10">
        <f ca="1">BP1214+BK1215-INDIRECT(ADDRESS(MAX($D1215-'key variables'!$B$9*30,34),scenario!BK$4),TRUE)</f>
        <v>32531162.537994072</v>
      </c>
      <c r="BQ1215" s="10">
        <f ca="1">BQ1214+BL1215-INDIRECT(ADDRESS(MAX($D1215-'key variables'!$B$9*30,34),scenario!BL$4),TRUE)</f>
        <v>14415841.516535141</v>
      </c>
      <c r="BR1215" s="10">
        <f t="shared" ca="1" si="918"/>
        <v>67281977.490690395</v>
      </c>
      <c r="BS1215" s="82">
        <f t="shared" ca="1" si="899"/>
        <v>-2.3433848477536824E-9</v>
      </c>
      <c r="BT1215" s="82">
        <f t="shared" ca="1" si="900"/>
        <v>-3.4288309057018498E-10</v>
      </c>
      <c r="BU1215" s="82">
        <f t="shared" ca="1" si="901"/>
        <v>-4.2578247660364599E-9</v>
      </c>
      <c r="BV1215" s="82">
        <f t="shared" ca="1" si="902"/>
        <v>-2.9943922343414556E-9</v>
      </c>
      <c r="BW1215" s="82">
        <f t="shared" ca="1" si="919"/>
        <v>-9.9384849387017825E-9</v>
      </c>
      <c r="BX1215" s="10">
        <f t="shared" ca="1" si="903"/>
        <v>-1.8625994260191893E-12</v>
      </c>
      <c r="BY1215" s="10">
        <f t="shared" ca="1" si="904"/>
        <v>2.8902850229962428E-12</v>
      </c>
      <c r="BZ1215" s="10">
        <f t="shared" ca="1" si="905"/>
        <v>-3.5034723983035463E-11</v>
      </c>
      <c r="CA1215" s="10">
        <f t="shared" ca="1" si="906"/>
        <v>-2.0257049910634696E-11</v>
      </c>
      <c r="CB1215" s="10">
        <v>0</v>
      </c>
      <c r="CC1215" s="82">
        <f t="shared" ca="1" si="907"/>
        <v>3.9725652202851362E-13</v>
      </c>
      <c r="CD1215" s="82">
        <f t="shared" ca="1" si="908"/>
        <v>3.4270724516460853E-13</v>
      </c>
      <c r="CE1215" s="82">
        <f t="shared" ca="1" si="909"/>
        <v>1.8915613015532971E-10</v>
      </c>
      <c r="CF1215" s="82">
        <f t="shared" ca="1" si="910"/>
        <v>3.7028113764059381E-11</v>
      </c>
      <c r="CG1215" s="82">
        <f t="shared" ca="1" si="920"/>
        <v>2.269242076865822E-10</v>
      </c>
      <c r="CH1215" s="13" t="str">
        <f t="shared" ca="1" si="873"/>
        <v/>
      </c>
      <c r="CI1215" s="81">
        <f t="shared" ca="1" si="882"/>
        <v>0.1131775965863165</v>
      </c>
      <c r="CJ1215" s="81">
        <f t="shared" ca="1" si="883"/>
        <v>0.13063724757458739</v>
      </c>
      <c r="CK1215" s="81">
        <f t="shared" ca="1" si="884"/>
        <v>0.39004625943939081</v>
      </c>
      <c r="CL1215" s="81">
        <f t="shared" ca="1" si="885"/>
        <v>0.17284488538116416</v>
      </c>
      <c r="CM1215" s="89">
        <f t="shared" ca="1" si="874"/>
        <v>0.80670598898145884</v>
      </c>
    </row>
    <row r="1216" spans="1:91" x14ac:dyDescent="0.3">
      <c r="A1216">
        <v>1151</v>
      </c>
      <c r="B1216" s="3">
        <f t="shared" si="887"/>
        <v>3.3861111111111111</v>
      </c>
      <c r="C1216" s="3">
        <f t="shared" si="875"/>
        <v>38.366666666666667</v>
      </c>
      <c r="D1216" s="4">
        <f t="shared" ca="1" si="911"/>
        <v>1216</v>
      </c>
      <c r="E1216" s="58">
        <f>(0.5*(COS(B1216*2*PI())+1)*('key variables'!$B$4-'key variables'!$B$6)+'key variables'!$B$6)/'key variables'!$B$4</f>
        <v>1</v>
      </c>
      <c r="F1216" s="10">
        <f t="shared" ca="1" si="876"/>
        <v>11689222.907461114</v>
      </c>
      <c r="G1216" s="10">
        <f t="shared" ca="1" si="877"/>
        <v>13492492.798713122</v>
      </c>
      <c r="H1216" s="10">
        <f t="shared" ca="1" si="878"/>
        <v>40309474.521088287</v>
      </c>
      <c r="I1216" s="10">
        <f t="shared" ca="1" si="879"/>
        <v>17912154.249750931</v>
      </c>
      <c r="J1216" s="10">
        <f t="shared" ca="1" si="912"/>
        <v>83403344.477013454</v>
      </c>
      <c r="K1216" s="82">
        <f t="shared" ca="1" si="889"/>
        <v>2249832.832292099</v>
      </c>
      <c r="L1216" s="82">
        <f t="shared" ca="1" si="890"/>
        <v>2596909.4377209195</v>
      </c>
      <c r="M1216" s="82">
        <f t="shared" ca="1" si="891"/>
        <v>7778311.98309422</v>
      </c>
      <c r="N1216" s="82">
        <f t="shared" ca="1" si="892"/>
        <v>3496312.733215793</v>
      </c>
      <c r="O1216" s="82">
        <f t="shared" ca="1" si="913"/>
        <v>16121366.986323033</v>
      </c>
      <c r="P1216" s="10">
        <f ca="1">IF(IF($A1216&gt;='key variables'!$B$26,K1216*SUMPRODUCT(Z1216:AC1216,'control variables'!$O$3:$R$3)/J1216+F$65*'key variables'!$B$25/scenario!J$65,K1216*SUMPRODUCT(Z1216:AC1216,'control variables'!$O$7:$R$7)/J1216+F$65*'key variables'!$B$25/scenario!J$65)&lt;'key variables'!$B$28,0,IF($A1216&gt;='key variables'!$B$26,K1216*SUMPRODUCT(Z1216:AC1216,'control variables'!$O$3:$R$3)/J1216+F$65*'key variables'!$B$25/scenario!J$65,K1216*SUMPRODUCT(Z1216:AC1216,'control variables'!$O$7:$R$7)/J1216+F$65*'key variables'!$B$25/scenario!J$65))</f>
        <v>2.7676028537309923E-65</v>
      </c>
      <c r="Q1216" s="10">
        <f ca="1">IF(IF($A1216&gt;='key variables'!$B$26,L1216*SUMPRODUCT(Z1216:AC1216,'control variables'!$O$4:$R$4)/J1216+G$65*'key variables'!$B$25/scenario!J$65,L1216*SUMPRODUCT(Z1216:AC1216,'control variables'!$O$7:$R$7)/J1216+G$65*'key variables'!$B$25/scenario!J$65)&lt;'key variables'!$B$28,0,IF($A1216&gt;='key variables'!$B$26,L1216*SUMPRODUCT(Z1216:AC1216,'control variables'!$O$4:$R$4)/J1216+G$65*'key variables'!$B$25/scenario!J$65,L1216*SUMPRODUCT(Z1216:AC1216,'control variables'!$O$7:$R$7)/J1216+G$65*'key variables'!$B$25/scenario!J$65))</f>
        <v>3.1945546653771286E-65</v>
      </c>
      <c r="R1216" s="10">
        <f ca="1">IF(IF($A1216&gt;='key variables'!$B$26,M1216*SUMPRODUCT(Z1216:AC1216,'control variables'!$O$5:$R$5)/J1216+H$65*'key variables'!$B$25/scenario!J$65,M1216*SUMPRODUCT(Z1216:AC1216,'control variables'!$O$7:$R$7)/J1216+H$65*'key variables'!$B$25/scenario!J$65)&lt;'key variables'!$B$28,0,IF($A1216&gt;='key variables'!$B$26,M1216*SUMPRODUCT(Z1216:AC1216,'control variables'!$O$5:$R$5)/J1216+H$65*'key variables'!$B$25/scenario!J$65,M1216*SUMPRODUCT(Z1216:AC1216,'control variables'!$O$7:$R$7)/J1216+H$65*'key variables'!$B$25/scenario!J$65))</f>
        <v>9.5683902077692757E-65</v>
      </c>
      <c r="S1216" s="10">
        <f ca="1">IF(IF($A1216&gt;='key variables'!$B$26,N1216*SUMPRODUCT(Z1216:AC1216,'control variables'!$O$6:$R$6)/J1216+I$65*'key variables'!$B$25/scenario!J$65,N1216*SUMPRODUCT(Z1216:AC1216,'control variables'!$O$7:$R$7)/J1216+I$65*'key variables'!$B$25/scenario!J$65)&lt;'key variables'!$B$28,0,IF($A1216&gt;='key variables'!$B$26,N1216*SUMPRODUCT(Z1216:AC1216,'control variables'!$O$6:$R$6)/J1216+I$65*'key variables'!$B$25/scenario!J$65,N1216*SUMPRODUCT(Z1216:AC1216,'control variables'!$O$7:$R$7)/J1216+I$65*'key variables'!$B$25/scenario!J$65))</f>
        <v>4.3009440341955735E-65</v>
      </c>
      <c r="T1216" s="10">
        <f t="shared" ca="1" si="886"/>
        <v>1.9831491761072972E-64</v>
      </c>
      <c r="U1216" s="82">
        <f ca="1">SUMPRODUCT(P1186:P1215,'control variables'!AD$7:AD$36)</f>
        <v>5.8678300501303751E-65</v>
      </c>
      <c r="V1216" s="82">
        <f ca="1">SUMPRODUCT(Q1186:Q1215,'control variables'!AE$7:AE$36)</f>
        <v>6.77304687593233E-65</v>
      </c>
      <c r="W1216" s="82">
        <f ca="1">SUMPRODUCT(R1186:R1215,'control variables'!AF$7:AF$36)</f>
        <v>2.0286757370853283E-64</v>
      </c>
      <c r="X1216" s="82">
        <f ca="1">SUMPRODUCT(S1186:S1215,'control variables'!AG$7:AG$36)</f>
        <v>9.1187970173392445E-65</v>
      </c>
      <c r="Y1216" s="82">
        <f t="shared" ca="1" si="880"/>
        <v>4.2046431314255234E-64</v>
      </c>
      <c r="Z1216" s="10">
        <f ca="1">IF($A1216&gt;='key variables'!$B$26,SUMPRODUCT(P1186:P1215,'control variables'!V$7:V$36)*$E1216,SUMPRODUCT(P1186:P1215,'control variables'!Z$7:Z$36)*$E1216)</f>
        <v>1.4318099351073617E-64</v>
      </c>
      <c r="AA1216" s="10">
        <f ca="1">IF($A1216&gt;='key variables'!$B$26,SUMPRODUCT(Q1186:Q1215,'control variables'!W$7:W$36)*$E1216,SUMPRODUCT(Q1186:Q1215,'control variables'!AA$7:AA$36)*$E1216)</f>
        <v>1.6526920045498454E-64</v>
      </c>
      <c r="AB1216" s="10">
        <f ca="1">IF($A1216&gt;='key variables'!$B$26,SUMPRODUCT(R1186:R1215,'control variables'!X$7:X$36)*$E1216,SUMPRODUCT(R1186:R1215,'control variables'!AB$7:AB$36)*$E1216)</f>
        <v>4.9501741711239314E-64</v>
      </c>
      <c r="AC1216" s="10">
        <f ca="1">IF($A1216&gt;='key variables'!$B$26,SUMPRODUCT(S1186:S1215,'control variables'!Y$7:Y$36)*$E1216,SUMPRODUCT(S1186:S1215,'control variables'!AC$7:AC$36)*$E1216)</f>
        <v>2.2250787862139276E-64</v>
      </c>
      <c r="AD1216" s="10">
        <f t="shared" ca="1" si="881"/>
        <v>1.0259754896995066E-63</v>
      </c>
      <c r="AE1216" s="82">
        <f ca="1">SUMPRODUCT(P1186:P1215,'control variables'!AL$7:AL$36)</f>
        <v>1.9494816996064286E-64</v>
      </c>
      <c r="AF1216" s="82">
        <f ca="1">SUMPRODUCT(Q1186:Q1215,'control variables'!AM$7:AM$36)</f>
        <v>2.244340145563957E-64</v>
      </c>
      <c r="AG1216" s="82">
        <f ca="1">SUMPRODUCT(R1186:R1215,'control variables'!AN$7:AN$36)</f>
        <v>6.3992035932811387E-64</v>
      </c>
      <c r="AH1216" s="82">
        <f ca="1">SUMPRODUCT(S1186:S1215,'control variables'!AO$7:AO$36)</f>
        <v>2.7707916807012217E-64</v>
      </c>
      <c r="AI1216" s="82">
        <f t="shared" ca="1" si="893"/>
        <v>1.3363817119152745E-63</v>
      </c>
      <c r="AJ1216" s="10">
        <f ca="1">SUMPRODUCT(P1186:P1215,'control variables'!AP$7:AP$36)</f>
        <v>1.8627373463813353E-67</v>
      </c>
      <c r="AK1216" s="10">
        <f ca="1">SUMPRODUCT(Q1186:Q1215,'control variables'!AQ$7:AQ$36)</f>
        <v>5.3752440241134215E-67</v>
      </c>
      <c r="AL1216" s="10">
        <f ca="1">SUMPRODUCT(R1186:R1215,'control variables'!AR$7:AR$36)</f>
        <v>1.9320038379856771E-65</v>
      </c>
      <c r="AM1216" s="10">
        <f ca="1">SUMPRODUCT(S1186:S1215,'control variables'!AS$7:AS$36)</f>
        <v>1.4473769360354205E-65</v>
      </c>
      <c r="AN1216" s="10">
        <f t="shared" ca="1" si="914"/>
        <v>3.451760587726045E-65</v>
      </c>
      <c r="AO1216" s="82">
        <f ca="1">SUMPRODUCT(P1186:P1215,'control variables'!AX$7:AX$36)</f>
        <v>2.5330385244252816E-67</v>
      </c>
      <c r="AP1216" s="82">
        <f ca="1">SUMPRODUCT(Q1186:Q1215,'control variables'!AY$7:AY$36)</f>
        <v>5.8476092585857013E-67</v>
      </c>
      <c r="AQ1216" s="82">
        <f ca="1">SUMPRODUCT(R1186:R1215,'control variables'!AZ$7:AZ$36)</f>
        <v>5.2544607649192022E-66</v>
      </c>
      <c r="AR1216" s="82">
        <f ca="1">SUMPRODUCT(S1186:S1215,'control variables'!BA$7:BA$36)</f>
        <v>3.9364235064751817E-66</v>
      </c>
      <c r="AS1216" s="82">
        <f t="shared" ca="1" si="915"/>
        <v>1.0028949049695482E-65</v>
      </c>
      <c r="AT1216" s="10">
        <f ca="1">SUMPRODUCT(P1186:P1215,'control variables'!AT$7:AT$36)</f>
        <v>-2.2355053443348776E-67</v>
      </c>
      <c r="AU1216" s="10">
        <f ca="1">SUMPRODUCT(Q1186:Q1215,'control variables'!AU$7:AU$36)</f>
        <v>2.4250315030525462E-67</v>
      </c>
      <c r="AV1216" s="10">
        <f ca="1">SUMPRODUCT(R1186:R1215,'control variables'!AV$7:AV$36)</f>
        <v>1.0442379985345271E-64</v>
      </c>
      <c r="AW1216" s="10">
        <f ca="1">SUMPRODUCT(S1186:S1215,'control variables'!AW$7:AW$36)</f>
        <v>7.822996854843044E-65</v>
      </c>
      <c r="AX1216" s="10">
        <f t="shared" ca="1" si="894"/>
        <v>1.8267272101775491E-64</v>
      </c>
      <c r="AY1216" s="82">
        <f ca="1">SUMPRODUCT(P1186:P1215,'control variables'!BB$7:BB$36)</f>
        <v>8.1025094763006734E-67</v>
      </c>
      <c r="AZ1216" s="82">
        <f ca="1">SUMPRODUCT(Q1186:Q1215,'control variables'!BC$7:BC$36)</f>
        <v>2.0661384715590262E-66</v>
      </c>
      <c r="BA1216" s="82">
        <f ca="1">SUMPRODUCT(R1186:R1215,'control variables'!BD$7:BD$36)</f>
        <v>1.446360439071496E-65</v>
      </c>
      <c r="BB1216" s="82">
        <f ca="1">SUMPRODUCT(S1186:S1215,'control variables'!BE$7:BE$36)</f>
        <v>2.0553814325446693E-66</v>
      </c>
      <c r="BC1216" s="82">
        <f t="shared" ca="1" si="916"/>
        <v>1.9395375242448725E-65</v>
      </c>
      <c r="BD1216" s="10">
        <f ca="1">SUMPRODUCT(P1186:P1215,'control variables'!BF$7:BF$36)</f>
        <v>1.6949744081793243E-67</v>
      </c>
      <c r="BE1216" s="10">
        <f ca="1">SUMPRODUCT(Q1186:Q1215,'control variables'!BG$7:BG$36)</f>
        <v>1.9564542636760843E-67</v>
      </c>
      <c r="BF1216" s="10">
        <f ca="1">SUMPRODUCT(R1186:R1215,'control variables'!BH$7:BH$36)</f>
        <v>5.8600086019491283E-66</v>
      </c>
      <c r="BG1216" s="10">
        <f ca="1">SUMPRODUCT(S1186:S1215,'control variables'!BI$7:BI$36)</f>
        <v>1.317022429563085E-65</v>
      </c>
      <c r="BH1216" s="10">
        <f t="shared" ca="1" si="917"/>
        <v>1.9395375764765519E-65</v>
      </c>
      <c r="BI1216" s="82">
        <f t="shared" ca="1" si="895"/>
        <v>1.9553487037383945E-64</v>
      </c>
      <c r="BJ1216" s="82">
        <f t="shared" ca="1" si="896"/>
        <v>2.2674265617825998E-64</v>
      </c>
      <c r="BK1216" s="82">
        <f t="shared" ca="1" si="897"/>
        <v>7.5880776357228154E-64</v>
      </c>
      <c r="BL1216" s="82">
        <f t="shared" ca="1" si="898"/>
        <v>3.5736451805109733E-64</v>
      </c>
      <c r="BM1216" s="82">
        <f t="shared" ca="1" si="888"/>
        <v>1.5384498081754783E-63</v>
      </c>
      <c r="BN1216" s="10">
        <f ca="1">BN1215+BI1216-INDIRECT(ADDRESS(MAX($D1216-'key variables'!$B$9*30,34),scenario!BI$4),TRUE)</f>
        <v>9439390.0751690175</v>
      </c>
      <c r="BO1216" s="10">
        <f ca="1">BO1215+BJ1216-INDIRECT(ADDRESS(MAX($D1216-'key variables'!$B$9*30,34),scenario!BJ$4),TRUE)</f>
        <v>10895583.360992203</v>
      </c>
      <c r="BP1216" s="10">
        <f ca="1">BP1215+BK1216-INDIRECT(ADDRESS(MAX($D1216-'key variables'!$B$9*30,34),scenario!BK$4),TRUE)</f>
        <v>32531162.537994072</v>
      </c>
      <c r="BQ1216" s="10">
        <f ca="1">BQ1215+BL1216-INDIRECT(ADDRESS(MAX($D1216-'key variables'!$B$9*30,34),scenario!BL$4),TRUE)</f>
        <v>14415841.516535141</v>
      </c>
      <c r="BR1216" s="10">
        <f t="shared" ca="1" si="918"/>
        <v>67281977.490690395</v>
      </c>
      <c r="BS1216" s="82">
        <f t="shared" ca="1" si="899"/>
        <v>-2.3433848477536824E-9</v>
      </c>
      <c r="BT1216" s="82">
        <f t="shared" ca="1" si="900"/>
        <v>-3.4288309057018498E-10</v>
      </c>
      <c r="BU1216" s="82">
        <f t="shared" ca="1" si="901"/>
        <v>-4.2578247660364599E-9</v>
      </c>
      <c r="BV1216" s="82">
        <f t="shared" ca="1" si="902"/>
        <v>-2.9943922343414556E-9</v>
      </c>
      <c r="BW1216" s="82">
        <f t="shared" ca="1" si="919"/>
        <v>-9.9384849387017825E-9</v>
      </c>
      <c r="BX1216" s="10">
        <f t="shared" ca="1" si="903"/>
        <v>-1.8625994260191893E-12</v>
      </c>
      <c r="BY1216" s="10">
        <f t="shared" ca="1" si="904"/>
        <v>2.8902850229962428E-12</v>
      </c>
      <c r="BZ1216" s="10">
        <f t="shared" ca="1" si="905"/>
        <v>-3.5034723983035463E-11</v>
      </c>
      <c r="CA1216" s="10">
        <f t="shared" ca="1" si="906"/>
        <v>-2.0257049910634696E-11</v>
      </c>
      <c r="CB1216" s="10">
        <v>0</v>
      </c>
      <c r="CC1216" s="82">
        <f t="shared" ca="1" si="907"/>
        <v>3.9725652202851362E-13</v>
      </c>
      <c r="CD1216" s="82">
        <f t="shared" ca="1" si="908"/>
        <v>3.4270724516460853E-13</v>
      </c>
      <c r="CE1216" s="82">
        <f t="shared" ca="1" si="909"/>
        <v>1.8915613015532971E-10</v>
      </c>
      <c r="CF1216" s="82">
        <f t="shared" ca="1" si="910"/>
        <v>3.7028113764059381E-11</v>
      </c>
      <c r="CG1216" s="82">
        <f t="shared" ca="1" si="920"/>
        <v>2.269242076865822E-10</v>
      </c>
      <c r="CH1216" s="13" t="str">
        <f t="shared" ca="1" si="873"/>
        <v/>
      </c>
      <c r="CI1216" s="81">
        <f t="shared" ca="1" si="882"/>
        <v>0.1131775965863165</v>
      </c>
      <c r="CJ1216" s="81">
        <f t="shared" ca="1" si="883"/>
        <v>0.13063724757458739</v>
      </c>
      <c r="CK1216" s="81">
        <f t="shared" ca="1" si="884"/>
        <v>0.39004625943939081</v>
      </c>
      <c r="CL1216" s="81">
        <f t="shared" ca="1" si="885"/>
        <v>0.17284488538116416</v>
      </c>
      <c r="CM1216" s="89">
        <f t="shared" ca="1" si="874"/>
        <v>0.80670598898145884</v>
      </c>
    </row>
    <row r="1217" spans="1:91" x14ac:dyDescent="0.3">
      <c r="A1217">
        <v>1152</v>
      </c>
      <c r="B1217" s="3">
        <f t="shared" si="887"/>
        <v>3.3888888888888888</v>
      </c>
      <c r="C1217" s="3">
        <f t="shared" si="875"/>
        <v>38.4</v>
      </c>
      <c r="D1217" s="4">
        <f t="shared" ca="1" si="911"/>
        <v>1217</v>
      </c>
      <c r="E1217" s="58">
        <f>(0.5*(COS(B1217*2*PI())+1)*('key variables'!$B$4-'key variables'!$B$6)+'key variables'!$B$6)/'key variables'!$B$4</f>
        <v>1</v>
      </c>
      <c r="F1217" s="10">
        <f t="shared" ca="1" si="876"/>
        <v>11689222.907461114</v>
      </c>
      <c r="G1217" s="10">
        <f t="shared" ca="1" si="877"/>
        <v>13492492.798713122</v>
      </c>
      <c r="H1217" s="10">
        <f t="shared" ca="1" si="878"/>
        <v>40309474.521088287</v>
      </c>
      <c r="I1217" s="10">
        <f t="shared" ca="1" si="879"/>
        <v>17912154.249750931</v>
      </c>
      <c r="J1217" s="10">
        <f t="shared" ca="1" si="912"/>
        <v>83403344.477013454</v>
      </c>
      <c r="K1217" s="82">
        <f t="shared" ca="1" si="889"/>
        <v>2249832.832292099</v>
      </c>
      <c r="L1217" s="82">
        <f t="shared" ca="1" si="890"/>
        <v>2596909.4377209195</v>
      </c>
      <c r="M1217" s="82">
        <f t="shared" ca="1" si="891"/>
        <v>7778311.98309422</v>
      </c>
      <c r="N1217" s="82">
        <f t="shared" ca="1" si="892"/>
        <v>3496312.733215793</v>
      </c>
      <c r="O1217" s="82">
        <f t="shared" ca="1" si="913"/>
        <v>16121366.986323033</v>
      </c>
      <c r="P1217" s="10">
        <f ca="1">IF(IF($A1217&gt;='key variables'!$B$26,K1217*SUMPRODUCT(Z1217:AC1217,'control variables'!$O$3:$R$3)/J1217+F$65*'key variables'!$B$25/scenario!J$65,K1217*SUMPRODUCT(Z1217:AC1217,'control variables'!$O$7:$R$7)/J1217+F$65*'key variables'!$B$25/scenario!J$65)&lt;'key variables'!$B$28,0,IF($A1217&gt;='key variables'!$B$26,K1217*SUMPRODUCT(Z1217:AC1217,'control variables'!$O$3:$R$3)/J1217+F$65*'key variables'!$B$25/scenario!J$65,K1217*SUMPRODUCT(Z1217:AC1217,'control variables'!$O$7:$R$7)/J1217+F$65*'key variables'!$B$25/scenario!J$65))</f>
        <v>2.3813817350599606E-65</v>
      </c>
      <c r="Q1217" s="10">
        <f ca="1">IF(IF($A1217&gt;='key variables'!$B$26,L1217*SUMPRODUCT(Z1217:AC1217,'control variables'!$O$4:$R$4)/J1217+G$65*'key variables'!$B$25/scenario!J$65,L1217*SUMPRODUCT(Z1217:AC1217,'control variables'!$O$7:$R$7)/J1217+G$65*'key variables'!$B$25/scenario!J$65)&lt;'key variables'!$B$28,0,IF($A1217&gt;='key variables'!$B$26,L1217*SUMPRODUCT(Z1217:AC1217,'control variables'!$O$4:$R$4)/J1217+G$65*'key variables'!$B$25/scenario!J$65,L1217*SUMPRODUCT(Z1217:AC1217,'control variables'!$O$7:$R$7)/J1217+G$65*'key variables'!$B$25/scenario!J$65))</f>
        <v>2.7487520911911571E-65</v>
      </c>
      <c r="R1217" s="10">
        <f ca="1">IF(IF($A1217&gt;='key variables'!$B$26,M1217*SUMPRODUCT(Z1217:AC1217,'control variables'!$O$5:$R$5)/J1217+H$65*'key variables'!$B$25/scenario!J$65,M1217*SUMPRODUCT(Z1217:AC1217,'control variables'!$O$7:$R$7)/J1217+H$65*'key variables'!$B$25/scenario!J$65)&lt;'key variables'!$B$28,0,IF($A1217&gt;='key variables'!$B$26,M1217*SUMPRODUCT(Z1217:AC1217,'control variables'!$O$5:$R$5)/J1217+H$65*'key variables'!$B$25/scenario!J$65,M1217*SUMPRODUCT(Z1217:AC1217,'control variables'!$O$7:$R$7)/J1217+H$65*'key variables'!$B$25/scenario!J$65))</f>
        <v>8.2331139541898704E-65</v>
      </c>
      <c r="S1217" s="10">
        <f ca="1">IF(IF($A1217&gt;='key variables'!$B$26,N1217*SUMPRODUCT(Z1217:AC1217,'control variables'!$O$6:$R$6)/J1217+I$65*'key variables'!$B$25/scenario!J$65,N1217*SUMPRODUCT(Z1217:AC1217,'control variables'!$O$7:$R$7)/J1217+I$65*'key variables'!$B$25/scenario!J$65)&lt;'key variables'!$B$28,0,IF($A1217&gt;='key variables'!$B$26,N1217*SUMPRODUCT(Z1217:AC1217,'control variables'!$O$6:$R$6)/J1217+I$65*'key variables'!$B$25/scenario!J$65,N1217*SUMPRODUCT(Z1217:AC1217,'control variables'!$O$7:$R$7)/J1217+I$65*'key variables'!$B$25/scenario!J$65))</f>
        <v>3.700743967921913E-65</v>
      </c>
      <c r="T1217" s="10">
        <f t="shared" ca="1" si="886"/>
        <v>1.7063991748362899E-64</v>
      </c>
      <c r="U1217" s="82">
        <f ca="1">SUMPRODUCT(P1187:P1216,'control variables'!AD$7:AD$36)</f>
        <v>5.0489698285210187E-65</v>
      </c>
      <c r="V1217" s="82">
        <f ca="1">SUMPRODUCT(Q1187:Q1216,'control variables'!AE$7:AE$36)</f>
        <v>5.8278629461978148E-65</v>
      </c>
      <c r="W1217" s="82">
        <f ca="1">SUMPRODUCT(R1187:R1216,'control variables'!AF$7:AF$36)</f>
        <v>1.745572469020108E-64</v>
      </c>
      <c r="X1217" s="82">
        <f ca="1">SUMPRODUCT(S1187:S1216,'control variables'!AG$7:AG$36)</f>
        <v>7.8462618411946582E-65</v>
      </c>
      <c r="Y1217" s="82">
        <f t="shared" ca="1" si="880"/>
        <v>3.617881930611457E-64</v>
      </c>
      <c r="Z1217" s="10">
        <f ca="1">IF($A1217&gt;='key variables'!$B$26,SUMPRODUCT(P1187:P1216,'control variables'!V$7:V$36)*$E1217,SUMPRODUCT(P1187:P1216,'control variables'!Z$7:Z$36)*$E1217)</f>
        <v>1.231999751317454E-64</v>
      </c>
      <c r="AA1217" s="10">
        <f ca="1">IF($A1217&gt;='key variables'!$B$26,SUMPRODUCT(Q1187:Q1216,'control variables'!W$7:W$36)*$E1217,SUMPRODUCT(Q1187:Q1216,'control variables'!AA$7:AA$36)*$E1217)</f>
        <v>1.4220575571415347E-64</v>
      </c>
      <c r="AB1217" s="10">
        <f ca="1">IF($A1217&gt;='key variables'!$B$26,SUMPRODUCT(R1187:R1216,'control variables'!X$7:X$36)*$E1217,SUMPRODUCT(R1187:R1216,'control variables'!AB$7:AB$36)*$E1217)</f>
        <v>4.2593735371346446E-64</v>
      </c>
      <c r="AC1217" s="10">
        <f ca="1">IF($A1217&gt;='key variables'!$B$26,SUMPRODUCT(S1187:S1216,'control variables'!Y$7:Y$36)*$E1217,SUMPRODUCT(S1187:S1216,'control variables'!AC$7:AC$36)*$E1217)</f>
        <v>1.9145673207469053E-64</v>
      </c>
      <c r="AD1217" s="10">
        <f t="shared" ca="1" si="881"/>
        <v>8.8279981663405382E-64</v>
      </c>
      <c r="AE1217" s="82">
        <f ca="1">SUMPRODUCT(P1187:P1216,'control variables'!AL$7:AL$36)</f>
        <v>1.6774300207191651E-64</v>
      </c>
      <c r="AF1217" s="82">
        <f ca="1">SUMPRODUCT(Q1187:Q1216,'control variables'!AM$7:AM$36)</f>
        <v>1.9311407425031193E-64</v>
      </c>
      <c r="AG1217" s="82">
        <f ca="1">SUMPRODUCT(R1187:R1216,'control variables'!AN$7:AN$36)</f>
        <v>5.5061897827667802E-64</v>
      </c>
      <c r="AH1217" s="82">
        <f ca="1">SUMPRODUCT(S1187:S1216,'control variables'!AO$7:AO$36)</f>
        <v>2.3841255587602922E-64</v>
      </c>
      <c r="AI1217" s="82">
        <f t="shared" ca="1" si="893"/>
        <v>1.1498886104749357E-63</v>
      </c>
      <c r="AJ1217" s="10">
        <f ca="1">SUMPRODUCT(P1187:P1216,'control variables'!AP$7:AP$36)</f>
        <v>1.6027909090737387E-67</v>
      </c>
      <c r="AK1217" s="10">
        <f ca="1">SUMPRODUCT(Q1187:Q1216,'control variables'!AQ$7:AQ$36)</f>
        <v>4.6251245633952135E-67</v>
      </c>
      <c r="AL1217" s="10">
        <f ca="1">SUMPRODUCT(R1187:R1216,'control variables'!AR$7:AR$36)</f>
        <v>1.66239120820477E-65</v>
      </c>
      <c r="AM1217" s="10">
        <f ca="1">SUMPRODUCT(S1187:S1216,'control variables'!AS$7:AS$36)</f>
        <v>1.2453943652266589E-65</v>
      </c>
      <c r="AN1217" s="10">
        <f t="shared" ca="1" si="914"/>
        <v>2.9700647281561181E-65</v>
      </c>
      <c r="AO1217" s="82">
        <f ca="1">SUMPRODUCT(P1187:P1216,'control variables'!AX$7:AX$36)</f>
        <v>2.1795510393182722E-67</v>
      </c>
      <c r="AP1217" s="82">
        <f ca="1">SUMPRODUCT(Q1187:Q1216,'control variables'!AY$7:AY$36)</f>
        <v>5.0315708640749375E-67</v>
      </c>
      <c r="AQ1217" s="82">
        <f ca="1">SUMPRODUCT(R1187:R1216,'control variables'!AZ$7:AZ$36)</f>
        <v>4.5211967014339619E-66</v>
      </c>
      <c r="AR1217" s="82">
        <f ca="1">SUMPRODUCT(S1187:S1216,'control variables'!BA$7:BA$36)</f>
        <v>3.3870925617609725E-66</v>
      </c>
      <c r="AS1217" s="82">
        <f t="shared" ca="1" si="915"/>
        <v>8.6294014535342549E-66</v>
      </c>
      <c r="AT1217" s="10">
        <f ca="1">SUMPRODUCT(P1187:P1216,'control variables'!AT$7:AT$36)</f>
        <v>-1.9235388446182942E-67</v>
      </c>
      <c r="AU1217" s="10">
        <f ca="1">SUMPRODUCT(Q1187:Q1216,'control variables'!AU$7:AU$36)</f>
        <v>2.0866164813095159E-67</v>
      </c>
      <c r="AV1217" s="10">
        <f ca="1">SUMPRODUCT(R1187:R1216,'control variables'!AV$7:AV$36)</f>
        <v>8.9851377823712868E-65</v>
      </c>
      <c r="AW1217" s="10">
        <f ca="1">SUMPRODUCT(S1187:S1216,'control variables'!AW$7:AW$36)</f>
        <v>6.7312915935320517E-65</v>
      </c>
      <c r="AX1217" s="10">
        <f t="shared" ca="1" si="894"/>
        <v>1.5718060152270249E-64</v>
      </c>
      <c r="AY1217" s="82">
        <f ca="1">SUMPRODUCT(P1187:P1216,'control variables'!BB$7:BB$36)</f>
        <v>6.9717980124933561E-67</v>
      </c>
      <c r="AZ1217" s="82">
        <f ca="1">SUMPRODUCT(Q1187:Q1216,'control variables'!BC$7:BC$36)</f>
        <v>1.7778072499247441E-66</v>
      </c>
      <c r="BA1217" s="82">
        <f ca="1">SUMPRODUCT(R1187:R1216,'control variables'!BD$7:BD$36)</f>
        <v>1.2445197212001977E-65</v>
      </c>
      <c r="BB1217" s="82">
        <f ca="1">SUMPRODUCT(S1187:S1216,'control variables'!BE$7:BE$36)</f>
        <v>1.7685513640242138E-66</v>
      </c>
      <c r="BC1217" s="82">
        <f t="shared" ca="1" si="916"/>
        <v>1.6688735627200272E-65</v>
      </c>
      <c r="BD1217" s="10">
        <f ca="1">SUMPRODUCT(P1187:P1216,'control variables'!BF$7:BF$36)</f>
        <v>1.4584394186437854E-67</v>
      </c>
      <c r="BE1217" s="10">
        <f ca="1">SUMPRODUCT(Q1187:Q1216,'control variables'!BG$7:BG$36)</f>
        <v>1.6834295580803976E-67</v>
      </c>
      <c r="BF1217" s="10">
        <f ca="1">SUMPRODUCT(R1187:R1216,'control variables'!BH$7:BH$36)</f>
        <v>5.0422398694824849E-66</v>
      </c>
      <c r="BG1217" s="10">
        <f ca="1">SUMPRODUCT(S1187:S1216,'control variables'!BI$7:BI$36)</f>
        <v>1.1332309309472452E-65</v>
      </c>
      <c r="BH1217" s="10">
        <f t="shared" ca="1" si="917"/>
        <v>1.6688736076627356E-65</v>
      </c>
      <c r="BI1217" s="82">
        <f t="shared" ca="1" si="895"/>
        <v>1.6824782798870401E-64</v>
      </c>
      <c r="BJ1217" s="82">
        <f t="shared" ca="1" si="896"/>
        <v>1.9510054314836764E-64</v>
      </c>
      <c r="BK1217" s="82">
        <f t="shared" ca="1" si="897"/>
        <v>6.5291555331239279E-64</v>
      </c>
      <c r="BL1217" s="82">
        <f t="shared" ca="1" si="898"/>
        <v>3.0749402317537394E-64</v>
      </c>
      <c r="BM1217" s="82">
        <f t="shared" ca="1" si="888"/>
        <v>1.3237579476248383E-63</v>
      </c>
      <c r="BN1217" s="10">
        <f ca="1">BN1216+BI1217-INDIRECT(ADDRESS(MAX($D1217-'key variables'!$B$9*30,34),scenario!BI$4),TRUE)</f>
        <v>9439390.0751690175</v>
      </c>
      <c r="BO1217" s="10">
        <f ca="1">BO1216+BJ1217-INDIRECT(ADDRESS(MAX($D1217-'key variables'!$B$9*30,34),scenario!BJ$4),TRUE)</f>
        <v>10895583.360992203</v>
      </c>
      <c r="BP1217" s="10">
        <f ca="1">BP1216+BK1217-INDIRECT(ADDRESS(MAX($D1217-'key variables'!$B$9*30,34),scenario!BK$4),TRUE)</f>
        <v>32531162.537994072</v>
      </c>
      <c r="BQ1217" s="10">
        <f ca="1">BQ1216+BL1217-INDIRECT(ADDRESS(MAX($D1217-'key variables'!$B$9*30,34),scenario!BL$4),TRUE)</f>
        <v>14415841.516535141</v>
      </c>
      <c r="BR1217" s="10">
        <f t="shared" ca="1" si="918"/>
        <v>67281977.490690395</v>
      </c>
      <c r="BS1217" s="82">
        <f t="shared" ca="1" si="899"/>
        <v>-2.3433848477536824E-9</v>
      </c>
      <c r="BT1217" s="82">
        <f t="shared" ca="1" si="900"/>
        <v>-3.4288309057018498E-10</v>
      </c>
      <c r="BU1217" s="82">
        <f t="shared" ca="1" si="901"/>
        <v>-4.2578247660364599E-9</v>
      </c>
      <c r="BV1217" s="82">
        <f t="shared" ca="1" si="902"/>
        <v>-2.9943922343414556E-9</v>
      </c>
      <c r="BW1217" s="82">
        <f t="shared" ca="1" si="919"/>
        <v>-9.9384849387017825E-9</v>
      </c>
      <c r="BX1217" s="10">
        <f t="shared" ca="1" si="903"/>
        <v>-1.8625994260191893E-12</v>
      </c>
      <c r="BY1217" s="10">
        <f t="shared" ca="1" si="904"/>
        <v>2.8902850229962428E-12</v>
      </c>
      <c r="BZ1217" s="10">
        <f t="shared" ca="1" si="905"/>
        <v>-3.5034723983035463E-11</v>
      </c>
      <c r="CA1217" s="10">
        <f t="shared" ca="1" si="906"/>
        <v>-2.0257049910634696E-11</v>
      </c>
      <c r="CB1217" s="10">
        <v>0</v>
      </c>
      <c r="CC1217" s="82">
        <f t="shared" ca="1" si="907"/>
        <v>3.9725652202851362E-13</v>
      </c>
      <c r="CD1217" s="82">
        <f t="shared" ca="1" si="908"/>
        <v>3.4270724516460853E-13</v>
      </c>
      <c r="CE1217" s="82">
        <f t="shared" ca="1" si="909"/>
        <v>1.8915613015532971E-10</v>
      </c>
      <c r="CF1217" s="82">
        <f t="shared" ca="1" si="910"/>
        <v>3.7028113764059381E-11</v>
      </c>
      <c r="CG1217" s="82">
        <f t="shared" ca="1" si="920"/>
        <v>2.269242076865822E-10</v>
      </c>
      <c r="CH1217" s="13" t="str">
        <f t="shared" ref="CH1217:CH1280" ca="1" si="921">IF(BW1217&gt;1,A1217,"")</f>
        <v/>
      </c>
      <c r="CI1217" s="81">
        <f t="shared" ca="1" si="882"/>
        <v>0.1131775965863165</v>
      </c>
      <c r="CJ1217" s="81">
        <f t="shared" ca="1" si="883"/>
        <v>0.13063724757458739</v>
      </c>
      <c r="CK1217" s="81">
        <f t="shared" ca="1" si="884"/>
        <v>0.39004625943939081</v>
      </c>
      <c r="CL1217" s="81">
        <f t="shared" ca="1" si="885"/>
        <v>0.17284488538116416</v>
      </c>
      <c r="CM1217" s="89">
        <f t="shared" ref="CM1217:CM1280" ca="1" si="922">SUM(CI1217:CL1217)</f>
        <v>0.80670598898145884</v>
      </c>
    </row>
    <row r="1218" spans="1:91" x14ac:dyDescent="0.3">
      <c r="A1218">
        <v>1153</v>
      </c>
      <c r="B1218" s="3">
        <f t="shared" si="887"/>
        <v>3.3916666666666666</v>
      </c>
      <c r="C1218" s="3">
        <f t="shared" ref="C1218:C1281" si="923">A1218/30</f>
        <v>38.43333333333333</v>
      </c>
      <c r="D1218" s="4">
        <f t="shared" ca="1" si="911"/>
        <v>1218</v>
      </c>
      <c r="E1218" s="58">
        <f>(0.5*(COS(B1218*2*PI())+1)*('key variables'!$B$4-'key variables'!$B$6)+'key variables'!$B$6)/'key variables'!$B$4</f>
        <v>1</v>
      </c>
      <c r="F1218" s="10">
        <f t="shared" ref="F1218:F1281" ca="1" si="924">MAX(F1217-BD1217,0.001)</f>
        <v>11689222.907461114</v>
      </c>
      <c r="G1218" s="10">
        <f t="shared" ref="G1218:G1281" ca="1" si="925">MAX(G1217-BE1217,0.001)</f>
        <v>13492492.798713122</v>
      </c>
      <c r="H1218" s="10">
        <f t="shared" ref="H1218:H1281" ca="1" si="926">MAX(H1217-BF1217,0.001)</f>
        <v>40309474.521088287</v>
      </c>
      <c r="I1218" s="10">
        <f t="shared" ref="I1218:I1281" ca="1" si="927">MAX(I1217-BG1217,0.001)</f>
        <v>17912154.249750931</v>
      </c>
      <c r="J1218" s="10">
        <f t="shared" ca="1" si="912"/>
        <v>83403344.477013454</v>
      </c>
      <c r="K1218" s="82">
        <f t="shared" ca="1" si="889"/>
        <v>2249832.832292099</v>
      </c>
      <c r="L1218" s="82">
        <f t="shared" ca="1" si="890"/>
        <v>2596909.4377209195</v>
      </c>
      <c r="M1218" s="82">
        <f t="shared" ca="1" si="891"/>
        <v>7778311.98309422</v>
      </c>
      <c r="N1218" s="82">
        <f t="shared" ca="1" si="892"/>
        <v>3496312.733215793</v>
      </c>
      <c r="O1218" s="82">
        <f t="shared" ca="1" si="913"/>
        <v>16121366.986323033</v>
      </c>
      <c r="P1218" s="10">
        <f ca="1">IF(IF($A1218&gt;='key variables'!$B$26,K1218*SUMPRODUCT(Z1218:AC1218,'control variables'!$O$3:$R$3)/J1218+F$65*'key variables'!$B$25/scenario!J$65,K1218*SUMPRODUCT(Z1218:AC1218,'control variables'!$O$7:$R$7)/J1218+F$65*'key variables'!$B$25/scenario!J$65)&lt;'key variables'!$B$28,0,IF($A1218&gt;='key variables'!$B$26,K1218*SUMPRODUCT(Z1218:AC1218,'control variables'!$O$3:$R$3)/J1218+F$65*'key variables'!$B$25/scenario!J$65,K1218*SUMPRODUCT(Z1218:AC1218,'control variables'!$O$7:$R$7)/J1218+F$65*'key variables'!$B$25/scenario!J$65))</f>
        <v>2.0490580721985346E-65</v>
      </c>
      <c r="Q1218" s="10">
        <f ca="1">IF(IF($A1218&gt;='key variables'!$B$26,L1218*SUMPRODUCT(Z1218:AC1218,'control variables'!$O$4:$R$4)/J1218+G$65*'key variables'!$B$25/scenario!J$65,L1218*SUMPRODUCT(Z1218:AC1218,'control variables'!$O$7:$R$7)/J1218+G$65*'key variables'!$B$25/scenario!J$65)&lt;'key variables'!$B$28,0,IF($A1218&gt;='key variables'!$B$26,L1218*SUMPRODUCT(Z1218:AC1218,'control variables'!$O$4:$R$4)/J1218+G$65*'key variables'!$B$25/scenario!J$65,L1218*SUMPRODUCT(Z1218:AC1218,'control variables'!$O$7:$R$7)/J1218+G$65*'key variables'!$B$25/scenario!J$65))</f>
        <v>2.3651616110115267E-65</v>
      </c>
      <c r="R1218" s="10">
        <f ca="1">IF(IF($A1218&gt;='key variables'!$B$26,M1218*SUMPRODUCT(Z1218:AC1218,'control variables'!$O$5:$R$5)/J1218+H$65*'key variables'!$B$25/scenario!J$65,M1218*SUMPRODUCT(Z1218:AC1218,'control variables'!$O$7:$R$7)/J1218+H$65*'key variables'!$B$25/scenario!J$65)&lt;'key variables'!$B$28,0,IF($A1218&gt;='key variables'!$B$26,M1218*SUMPRODUCT(Z1218:AC1218,'control variables'!$O$5:$R$5)/J1218+H$65*'key variables'!$B$25/scenario!J$65,M1218*SUMPRODUCT(Z1218:AC1218,'control variables'!$O$7:$R$7)/J1218+H$65*'key variables'!$B$25/scenario!J$65))</f>
        <v>7.0841765344850832E-65</v>
      </c>
      <c r="S1218" s="10">
        <f ca="1">IF(IF($A1218&gt;='key variables'!$B$26,N1218*SUMPRODUCT(Z1218:AC1218,'control variables'!$O$6:$R$6)/J1218+I$65*'key variables'!$B$25/scenario!J$65,N1218*SUMPRODUCT(Z1218:AC1218,'control variables'!$O$7:$R$7)/J1218+I$65*'key variables'!$B$25/scenario!J$65)&lt;'key variables'!$B$28,0,IF($A1218&gt;='key variables'!$B$26,N1218*SUMPRODUCT(Z1218:AC1218,'control variables'!$O$6:$R$6)/J1218+I$65*'key variables'!$B$25/scenario!J$65,N1218*SUMPRODUCT(Z1218:AC1218,'control variables'!$O$7:$R$7)/J1218+I$65*'key variables'!$B$25/scenario!J$65))</f>
        <v>3.184302285084712E-65</v>
      </c>
      <c r="T1218" s="10">
        <f t="shared" ca="1" si="886"/>
        <v>1.4682698502779857E-64</v>
      </c>
      <c r="U1218" s="82">
        <f ca="1">SUMPRODUCT(P1188:P1217,'control variables'!AD$7:AD$36)</f>
        <v>4.3443821841345205E-65</v>
      </c>
      <c r="V1218" s="82">
        <f ca="1">SUMPRODUCT(Q1188:Q1217,'control variables'!AE$7:AE$36)</f>
        <v>5.014580164852356E-65</v>
      </c>
      <c r="W1218" s="82">
        <f ca="1">SUMPRODUCT(R1188:R1217,'control variables'!AF$7:AF$36)</f>
        <v>1.5019764809622675E-64</v>
      </c>
      <c r="X1218" s="82">
        <f ca="1">SUMPRODUCT(S1188:S1217,'control variables'!AG$7:AG$36)</f>
        <v>6.7513099330454209E-65</v>
      </c>
      <c r="Y1218" s="82">
        <f t="shared" ca="1" si="880"/>
        <v>3.1130037091654966E-64</v>
      </c>
      <c r="Z1218" s="10">
        <f ca="1">IF($A1218&gt;='key variables'!$B$26,SUMPRODUCT(P1188:P1217,'control variables'!V$7:V$36)*$E1218,SUMPRODUCT(P1188:P1217,'control variables'!Z$7:Z$36)*$E1218)</f>
        <v>1.0600732332063734E-64</v>
      </c>
      <c r="AA1218" s="10">
        <f ca="1">IF($A1218&gt;='key variables'!$B$26,SUMPRODUCT(Q1188:Q1217,'control variables'!W$7:W$36)*$E1218,SUMPRODUCT(Q1188:Q1217,'control variables'!AA$7:AA$36)*$E1218)</f>
        <v>1.2236083252391376E-64</v>
      </c>
      <c r="AB1218" s="10">
        <f ca="1">IF($A1218&gt;='key variables'!$B$26,SUMPRODUCT(R1188:R1217,'control variables'!X$7:X$36)*$E1218,SUMPRODUCT(R1188:R1217,'control variables'!AB$7:AB$36)*$E1218)</f>
        <v>3.6649746658759903E-64</v>
      </c>
      <c r="AC1218" s="10">
        <f ca="1">IF($A1218&gt;='key variables'!$B$26,SUMPRODUCT(S1188:S1217,'control variables'!Y$7:Y$36)*$E1218,SUMPRODUCT(S1188:S1217,'control variables'!AC$7:AC$36)*$E1218)</f>
        <v>1.6473879704318752E-64</v>
      </c>
      <c r="AD1218" s="10">
        <f t="shared" ca="1" si="881"/>
        <v>7.5960441947533766E-64</v>
      </c>
      <c r="AE1218" s="82">
        <f ca="1">SUMPRODUCT(P1188:P1217,'control variables'!AL$7:AL$36)</f>
        <v>1.4433433640223228E-64</v>
      </c>
      <c r="AF1218" s="82">
        <f ca="1">SUMPRODUCT(Q1188:Q1217,'control variables'!AM$7:AM$36)</f>
        <v>1.6616485583643122E-64</v>
      </c>
      <c r="AG1218" s="82">
        <f ca="1">SUMPRODUCT(R1188:R1217,'control variables'!AN$7:AN$36)</f>
        <v>4.7377967401565227E-64</v>
      </c>
      <c r="AH1218" s="82">
        <f ca="1">SUMPRODUCT(S1188:S1217,'control variables'!AO$7:AO$36)</f>
        <v>2.051418993179442E-64</v>
      </c>
      <c r="AI1218" s="82">
        <f t="shared" ca="1" si="893"/>
        <v>9.8942076557226005E-64</v>
      </c>
      <c r="AJ1218" s="10">
        <f ca="1">SUMPRODUCT(P1188:P1217,'control variables'!AP$7:AP$36)</f>
        <v>1.3791201981320639E-67</v>
      </c>
      <c r="AK1218" s="10">
        <f ca="1">SUMPRODUCT(Q1188:Q1217,'control variables'!AQ$7:AQ$36)</f>
        <v>3.9796848535541746E-67</v>
      </c>
      <c r="AL1218" s="10">
        <f ca="1">SUMPRODUCT(R1188:R1217,'control variables'!AR$7:AR$36)</f>
        <v>1.4304032294251601E-65</v>
      </c>
      <c r="AM1218" s="10">
        <f ca="1">SUMPRODUCT(S1188:S1217,'control variables'!AS$7:AS$36)</f>
        <v>1.0715986183853056E-65</v>
      </c>
      <c r="AN1218" s="10">
        <f t="shared" ca="1" si="914"/>
        <v>2.5555898983273282E-65</v>
      </c>
      <c r="AO1218" s="82">
        <f ca="1">SUMPRODUCT(P1188:P1217,'control variables'!AX$7:AX$36)</f>
        <v>1.8753930061411845E-67</v>
      </c>
      <c r="AP1218" s="82">
        <f ca="1">SUMPRODUCT(Q1188:Q1217,'control variables'!AY$7:AY$36)</f>
        <v>4.3294112586330501E-67</v>
      </c>
      <c r="AQ1218" s="82">
        <f ca="1">SUMPRODUCT(R1188:R1217,'control variables'!AZ$7:AZ$36)</f>
        <v>3.8902602051062516E-66</v>
      </c>
      <c r="AR1218" s="82">
        <f ca="1">SUMPRODUCT(S1188:S1217,'control variables'!BA$7:BA$36)</f>
        <v>2.9144211752279942E-66</v>
      </c>
      <c r="AS1218" s="82">
        <f t="shared" ca="1" si="915"/>
        <v>7.4251618068116692E-66</v>
      </c>
      <c r="AT1218" s="10">
        <f ca="1">SUMPRODUCT(P1188:P1217,'control variables'!AT$7:AT$36)</f>
        <v>-1.6551075112085362E-67</v>
      </c>
      <c r="AU1218" s="10">
        <f ca="1">SUMPRODUCT(Q1188:Q1217,'control variables'!AU$7:AU$36)</f>
        <v>1.7954275375770905E-67</v>
      </c>
      <c r="AV1218" s="10">
        <f ca="1">SUMPRODUCT(R1188:R1217,'control variables'!AV$7:AV$36)</f>
        <v>7.7312548558370257E-65</v>
      </c>
      <c r="AW1218" s="10">
        <f ca="1">SUMPRODUCT(S1188:S1217,'control variables'!AW$7:AW$36)</f>
        <v>5.7919346457495601E-65</v>
      </c>
      <c r="AX1218" s="10">
        <f t="shared" ca="1" si="894"/>
        <v>1.3524592701850271E-64</v>
      </c>
      <c r="AY1218" s="82">
        <f ca="1">SUMPRODUCT(P1188:P1217,'control variables'!BB$7:BB$36)</f>
        <v>5.9988782079398578E-67</v>
      </c>
      <c r="AZ1218" s="82">
        <f ca="1">SUMPRODUCT(Q1188:Q1217,'control variables'!BC$7:BC$36)</f>
        <v>1.5297128732616449E-66</v>
      </c>
      <c r="BA1218" s="82">
        <f ca="1">SUMPRODUCT(R1188:R1217,'control variables'!BD$7:BD$36)</f>
        <v>1.0708460316091764E-65</v>
      </c>
      <c r="BB1218" s="82">
        <f ca="1">SUMPRODUCT(S1188:S1217,'control variables'!BE$7:BE$36)</f>
        <v>1.5217486533969316E-66</v>
      </c>
      <c r="BC1218" s="82">
        <f t="shared" ca="1" si="916"/>
        <v>1.4359809663544328E-65</v>
      </c>
      <c r="BD1218" s="10">
        <f ca="1">SUMPRODUCT(P1188:P1217,'control variables'!BF$7:BF$36)</f>
        <v>1.2549130698314272E-67</v>
      </c>
      <c r="BE1218" s="10">
        <f ca="1">SUMPRODUCT(Q1188:Q1217,'control variables'!BG$7:BG$36)</f>
        <v>1.4485056613048207E-67</v>
      </c>
      <c r="BF1218" s="10">
        <f ca="1">SUMPRODUCT(R1188:R1217,'control variables'!BH$7:BH$36)</f>
        <v>4.3385913960846868E-66</v>
      </c>
      <c r="BG1218" s="10">
        <f ca="1">SUMPRODUCT(S1188:S1217,'control variables'!BI$7:BI$36)</f>
        <v>9.750876781055203E-66</v>
      </c>
      <c r="BH1218" s="10">
        <f t="shared" ca="1" si="917"/>
        <v>1.4359810050253515E-65</v>
      </c>
      <c r="BI1218" s="82">
        <f t="shared" ca="1" si="895"/>
        <v>1.4476871347190541E-64</v>
      </c>
      <c r="BJ1218" s="82">
        <f t="shared" ca="1" si="896"/>
        <v>1.6787411146345058E-64</v>
      </c>
      <c r="BK1218" s="82">
        <f t="shared" ca="1" si="897"/>
        <v>5.6180068289011427E-64</v>
      </c>
      <c r="BL1218" s="82">
        <f t="shared" ca="1" si="898"/>
        <v>2.6458299442883672E-64</v>
      </c>
      <c r="BM1218" s="82">
        <f t="shared" ca="1" si="888"/>
        <v>1.1390265022543069E-63</v>
      </c>
      <c r="BN1218" s="10">
        <f ca="1">BN1217+BI1218-INDIRECT(ADDRESS(MAX($D1218-'key variables'!$B$9*30,34),scenario!BI$4),TRUE)</f>
        <v>9439390.0751690175</v>
      </c>
      <c r="BO1218" s="10">
        <f ca="1">BO1217+BJ1218-INDIRECT(ADDRESS(MAX($D1218-'key variables'!$B$9*30,34),scenario!BJ$4),TRUE)</f>
        <v>10895583.360992203</v>
      </c>
      <c r="BP1218" s="10">
        <f ca="1">BP1217+BK1218-INDIRECT(ADDRESS(MAX($D1218-'key variables'!$B$9*30,34),scenario!BK$4),TRUE)</f>
        <v>32531162.537994072</v>
      </c>
      <c r="BQ1218" s="10">
        <f ca="1">BQ1217+BL1218-INDIRECT(ADDRESS(MAX($D1218-'key variables'!$B$9*30,34),scenario!BL$4),TRUE)</f>
        <v>14415841.516535141</v>
      </c>
      <c r="BR1218" s="10">
        <f t="shared" ca="1" si="918"/>
        <v>67281977.490690395</v>
      </c>
      <c r="BS1218" s="82">
        <f t="shared" ca="1" si="899"/>
        <v>-2.3433848477536824E-9</v>
      </c>
      <c r="BT1218" s="82">
        <f t="shared" ca="1" si="900"/>
        <v>-3.4288309057018498E-10</v>
      </c>
      <c r="BU1218" s="82">
        <f t="shared" ca="1" si="901"/>
        <v>-4.2578247660364599E-9</v>
      </c>
      <c r="BV1218" s="82">
        <f t="shared" ca="1" si="902"/>
        <v>-2.9943922343414556E-9</v>
      </c>
      <c r="BW1218" s="82">
        <f t="shared" ca="1" si="919"/>
        <v>-9.9384849387017825E-9</v>
      </c>
      <c r="BX1218" s="10">
        <f t="shared" ca="1" si="903"/>
        <v>-1.8625994260191893E-12</v>
      </c>
      <c r="BY1218" s="10">
        <f t="shared" ca="1" si="904"/>
        <v>2.8902850229962428E-12</v>
      </c>
      <c r="BZ1218" s="10">
        <f t="shared" ca="1" si="905"/>
        <v>-3.5034723983035463E-11</v>
      </c>
      <c r="CA1218" s="10">
        <f t="shared" ca="1" si="906"/>
        <v>-2.0257049910634696E-11</v>
      </c>
      <c r="CB1218" s="10">
        <v>0</v>
      </c>
      <c r="CC1218" s="82">
        <f t="shared" ca="1" si="907"/>
        <v>3.9725652202851362E-13</v>
      </c>
      <c r="CD1218" s="82">
        <f t="shared" ca="1" si="908"/>
        <v>3.4270724516460853E-13</v>
      </c>
      <c r="CE1218" s="82">
        <f t="shared" ca="1" si="909"/>
        <v>1.8915613015532971E-10</v>
      </c>
      <c r="CF1218" s="82">
        <f t="shared" ca="1" si="910"/>
        <v>3.7028113764059381E-11</v>
      </c>
      <c r="CG1218" s="82">
        <f t="shared" ca="1" si="920"/>
        <v>2.269242076865822E-10</v>
      </c>
      <c r="CH1218" s="13" t="str">
        <f t="shared" ca="1" si="921"/>
        <v/>
      </c>
      <c r="CI1218" s="81">
        <f t="shared" ca="1" si="882"/>
        <v>0.1131775965863165</v>
      </c>
      <c r="CJ1218" s="81">
        <f t="shared" ca="1" si="883"/>
        <v>0.13063724757458739</v>
      </c>
      <c r="CK1218" s="81">
        <f t="shared" ca="1" si="884"/>
        <v>0.39004625943939081</v>
      </c>
      <c r="CL1218" s="81">
        <f t="shared" ca="1" si="885"/>
        <v>0.17284488538116416</v>
      </c>
      <c r="CM1218" s="89">
        <f t="shared" ca="1" si="922"/>
        <v>0.80670598898145884</v>
      </c>
    </row>
    <row r="1219" spans="1:91" x14ac:dyDescent="0.3">
      <c r="A1219">
        <v>1154</v>
      </c>
      <c r="B1219" s="3">
        <f t="shared" si="887"/>
        <v>3.3944444444444444</v>
      </c>
      <c r="C1219" s="3">
        <f t="shared" si="923"/>
        <v>38.466666666666669</v>
      </c>
      <c r="D1219" s="4">
        <f t="shared" ca="1" si="911"/>
        <v>1219</v>
      </c>
      <c r="E1219" s="58">
        <f>(0.5*(COS(B1219*2*PI())+1)*('key variables'!$B$4-'key variables'!$B$6)+'key variables'!$B$6)/'key variables'!$B$4</f>
        <v>1</v>
      </c>
      <c r="F1219" s="10">
        <f t="shared" ca="1" si="924"/>
        <v>11689222.907461114</v>
      </c>
      <c r="G1219" s="10">
        <f t="shared" ca="1" si="925"/>
        <v>13492492.798713122</v>
      </c>
      <c r="H1219" s="10">
        <f t="shared" ca="1" si="926"/>
        <v>40309474.521088287</v>
      </c>
      <c r="I1219" s="10">
        <f t="shared" ca="1" si="927"/>
        <v>17912154.249750931</v>
      </c>
      <c r="J1219" s="10">
        <f t="shared" ca="1" si="912"/>
        <v>83403344.477013454</v>
      </c>
      <c r="K1219" s="82">
        <f t="shared" ca="1" si="889"/>
        <v>2249832.832292099</v>
      </c>
      <c r="L1219" s="82">
        <f t="shared" ca="1" si="890"/>
        <v>2596909.4377209195</v>
      </c>
      <c r="M1219" s="82">
        <f t="shared" ca="1" si="891"/>
        <v>7778311.98309422</v>
      </c>
      <c r="N1219" s="82">
        <f t="shared" ca="1" si="892"/>
        <v>3496312.733215793</v>
      </c>
      <c r="O1219" s="82">
        <f t="shared" ca="1" si="913"/>
        <v>16121366.986323033</v>
      </c>
      <c r="P1219" s="10">
        <f ca="1">IF(IF($A1219&gt;='key variables'!$B$26,K1219*SUMPRODUCT(Z1219:AC1219,'control variables'!$O$3:$R$3)/J1219+F$65*'key variables'!$B$25/scenario!J$65,K1219*SUMPRODUCT(Z1219:AC1219,'control variables'!$O$7:$R$7)/J1219+F$65*'key variables'!$B$25/scenario!J$65)&lt;'key variables'!$B$28,0,IF($A1219&gt;='key variables'!$B$26,K1219*SUMPRODUCT(Z1219:AC1219,'control variables'!$O$3:$R$3)/J1219+F$65*'key variables'!$B$25/scenario!J$65,K1219*SUMPRODUCT(Z1219:AC1219,'control variables'!$O$7:$R$7)/J1219+F$65*'key variables'!$B$25/scenario!J$65))</f>
        <v>1.7631104335047974E-65</v>
      </c>
      <c r="Q1219" s="10">
        <f ca="1">IF(IF($A1219&gt;='key variables'!$B$26,L1219*SUMPRODUCT(Z1219:AC1219,'control variables'!$O$4:$R$4)/J1219+G$65*'key variables'!$B$25/scenario!J$65,L1219*SUMPRODUCT(Z1219:AC1219,'control variables'!$O$7:$R$7)/J1219+G$65*'key variables'!$B$25/scenario!J$65)&lt;'key variables'!$B$28,0,IF($A1219&gt;='key variables'!$B$26,L1219*SUMPRODUCT(Z1219:AC1219,'control variables'!$O$4:$R$4)/J1219+G$65*'key variables'!$B$25/scenario!J$65,L1219*SUMPRODUCT(Z1219:AC1219,'control variables'!$O$7:$R$7)/J1219+G$65*'key variables'!$B$25/scenario!J$65))</f>
        <v>2.0351014790055206E-65</v>
      </c>
      <c r="R1219" s="10">
        <f ca="1">IF(IF($A1219&gt;='key variables'!$B$26,M1219*SUMPRODUCT(Z1219:AC1219,'control variables'!$O$5:$R$5)/J1219+H$65*'key variables'!$B$25/scenario!J$65,M1219*SUMPRODUCT(Z1219:AC1219,'control variables'!$O$7:$R$7)/J1219+H$65*'key variables'!$B$25/scenario!J$65)&lt;'key variables'!$B$28,0,IF($A1219&gt;='key variables'!$B$26,M1219*SUMPRODUCT(Z1219:AC1219,'control variables'!$O$5:$R$5)/J1219+H$65*'key variables'!$B$25/scenario!J$65,M1219*SUMPRODUCT(Z1219:AC1219,'control variables'!$O$7:$R$7)/J1219+H$65*'key variables'!$B$25/scenario!J$65))</f>
        <v>6.0955742202753577E-65</v>
      </c>
      <c r="S1219" s="10">
        <f ca="1">IF(IF($A1219&gt;='key variables'!$B$26,N1219*SUMPRODUCT(Z1219:AC1219,'control variables'!$O$6:$R$6)/J1219+I$65*'key variables'!$B$25/scenario!J$65,N1219*SUMPRODUCT(Z1219:AC1219,'control variables'!$O$7:$R$7)/J1219+I$65*'key variables'!$B$25/scenario!J$65)&lt;'key variables'!$B$28,0,IF($A1219&gt;='key variables'!$B$26,N1219*SUMPRODUCT(Z1219:AC1219,'control variables'!$O$6:$R$6)/J1219+I$65*'key variables'!$B$25/scenario!J$65,N1219*SUMPRODUCT(Z1219:AC1219,'control variables'!$O$7:$R$7)/J1219+I$65*'key variables'!$B$25/scenario!J$65))</f>
        <v>2.7399304384976231E-65</v>
      </c>
      <c r="T1219" s="10">
        <f t="shared" ca="1" si="886"/>
        <v>1.2633716571283298E-64</v>
      </c>
      <c r="U1219" s="82">
        <f ca="1">SUMPRODUCT(P1189:P1218,'control variables'!AD$7:AD$36)</f>
        <v>3.7381202904423042E-65</v>
      </c>
      <c r="V1219" s="82">
        <f ca="1">SUMPRODUCT(Q1189:Q1218,'control variables'!AE$7:AE$36)</f>
        <v>4.314791624627397E-65</v>
      </c>
      <c r="W1219" s="82">
        <f ca="1">SUMPRODUCT(R1189:R1218,'control variables'!AF$7:AF$36)</f>
        <v>1.2923745014322916E-64</v>
      </c>
      <c r="X1219" s="82">
        <f ca="1">SUMPRODUCT(S1189:S1218,'control variables'!AG$7:AG$36)</f>
        <v>5.8091594105018806E-65</v>
      </c>
      <c r="Y1219" s="82">
        <f t="shared" ref="Y1219:Y1282" ca="1" si="928">SUM(U1219:X1219)</f>
        <v>2.6785816339894496E-64</v>
      </c>
      <c r="Z1219" s="10">
        <f ca="1">IF($A1219&gt;='key variables'!$B$26,SUMPRODUCT(P1189:P1218,'control variables'!V$7:V$36)*$E1219,SUMPRODUCT(P1189:P1218,'control variables'!Z$7:Z$36)*$E1219)</f>
        <v>9.1213919366372675E-65</v>
      </c>
      <c r="AA1219" s="10">
        <f ca="1">IF($A1219&gt;='key variables'!$B$26,SUMPRODUCT(Q1189:Q1218,'control variables'!W$7:W$36)*$E1219,SUMPRODUCT(Q1189:Q1218,'control variables'!AA$7:AA$36)*$E1219)</f>
        <v>1.0528528371271206E-64</v>
      </c>
      <c r="AB1219" s="10">
        <f ca="1">IF($A1219&gt;='key variables'!$B$26,SUMPRODUCT(R1189:R1218,'control variables'!X$7:X$36)*$E1219,SUMPRODUCT(R1189:R1218,'control variables'!AB$7:AB$36)*$E1219)</f>
        <v>3.1535246168028731E-64</v>
      </c>
      <c r="AC1219" s="10">
        <f ca="1">IF($A1219&gt;='key variables'!$B$26,SUMPRODUCT(S1189:S1218,'control variables'!Y$7:Y$36)*$E1219,SUMPRODUCT(S1189:S1218,'control variables'!AC$7:AC$36)*$E1219)</f>
        <v>1.4174937050868079E-64</v>
      </c>
      <c r="AD1219" s="10">
        <f t="shared" ref="AD1219:AD1282" ca="1" si="929">SUM(Z1219:AC1219)</f>
        <v>6.5360103526805285E-64</v>
      </c>
      <c r="AE1219" s="82">
        <f ca="1">SUMPRODUCT(P1189:P1218,'control variables'!AL$7:AL$36)</f>
        <v>1.2419236813075088E-64</v>
      </c>
      <c r="AF1219" s="82">
        <f ca="1">SUMPRODUCT(Q1189:Q1218,'control variables'!AM$7:AM$36)</f>
        <v>1.4297642169442953E-64</v>
      </c>
      <c r="AG1219" s="82">
        <f ca="1">SUMPRODUCT(R1189:R1218,'control variables'!AN$7:AN$36)</f>
        <v>4.0766335409090494E-64</v>
      </c>
      <c r="AH1219" s="82">
        <f ca="1">SUMPRODUCT(S1189:S1218,'control variables'!AO$7:AO$36)</f>
        <v>1.7651418861369098E-64</v>
      </c>
      <c r="AI1219" s="82">
        <f t="shared" ca="1" si="893"/>
        <v>8.5134633252977625E-64</v>
      </c>
      <c r="AJ1219" s="10">
        <f ca="1">SUMPRODUCT(P1189:P1218,'control variables'!AP$7:AP$36)</f>
        <v>1.1866629078867083E-67</v>
      </c>
      <c r="AK1219" s="10">
        <f ca="1">SUMPRODUCT(Q1189:Q1218,'control variables'!AQ$7:AQ$36)</f>
        <v>3.4243167543972525E-67</v>
      </c>
      <c r="AL1219" s="10">
        <f ca="1">SUMPRODUCT(R1189:R1218,'control variables'!AR$7:AR$36)</f>
        <v>1.230789352501134E-65</v>
      </c>
      <c r="AM1219" s="10">
        <f ca="1">SUMPRODUCT(S1189:S1218,'control variables'!AS$7:AS$36)</f>
        <v>9.2205620242733557E-66</v>
      </c>
      <c r="AN1219" s="10">
        <f t="shared" ca="1" si="914"/>
        <v>2.198955351551309E-65</v>
      </c>
      <c r="AO1219" s="82">
        <f ca="1">SUMPRODUCT(P1189:P1218,'control variables'!AX$7:AX$36)</f>
        <v>1.6136804617263564E-67</v>
      </c>
      <c r="AP1219" s="82">
        <f ca="1">SUMPRODUCT(Q1189:Q1218,'control variables'!AY$7:AY$36)</f>
        <v>3.7252385691729098E-67</v>
      </c>
      <c r="AQ1219" s="82">
        <f ca="1">SUMPRODUCT(R1189:R1218,'control variables'!AZ$7:AZ$36)</f>
        <v>3.3473713848002538E-66</v>
      </c>
      <c r="AR1219" s="82">
        <f ca="1">SUMPRODUCT(S1189:S1218,'control variables'!BA$7:BA$36)</f>
        <v>2.5077114462444206E-66</v>
      </c>
      <c r="AS1219" s="82">
        <f t="shared" ca="1" si="915"/>
        <v>6.3889747341346017E-66</v>
      </c>
      <c r="AT1219" s="10">
        <f ca="1">SUMPRODUCT(P1189:P1218,'control variables'!AT$7:AT$36)</f>
        <v>-1.42413597797788E-67</v>
      </c>
      <c r="AU1219" s="10">
        <f ca="1">SUMPRODUCT(Q1189:Q1218,'control variables'!AU$7:AU$36)</f>
        <v>1.544874236144775E-67</v>
      </c>
      <c r="AV1219" s="10">
        <f ca="1">SUMPRODUCT(R1189:R1218,'control variables'!AV$7:AV$36)</f>
        <v>6.652352261439552E-65</v>
      </c>
      <c r="AW1219" s="10">
        <f ca="1">SUMPRODUCT(S1189:S1218,'control variables'!AW$7:AW$36)</f>
        <v>4.9836656865181968E-65</v>
      </c>
      <c r="AX1219" s="10">
        <f t="shared" ca="1" si="894"/>
        <v>1.1637225330539418E-64</v>
      </c>
      <c r="AY1219" s="82">
        <f ca="1">SUMPRODUCT(P1189:P1218,'control variables'!BB$7:BB$36)</f>
        <v>5.1617301145570179E-67</v>
      </c>
      <c r="AZ1219" s="82">
        <f ca="1">SUMPRODUCT(Q1189:Q1218,'control variables'!BC$7:BC$36)</f>
        <v>1.3162402587352771E-66</v>
      </c>
      <c r="BA1219" s="82">
        <f ca="1">SUMPRODUCT(R1189:R1218,'control variables'!BD$7:BD$36)</f>
        <v>9.2140863971785743E-66</v>
      </c>
      <c r="BB1219" s="82">
        <f ca="1">SUMPRODUCT(S1189:S1218,'control variables'!BE$7:BE$36)</f>
        <v>1.3093874519121227E-66</v>
      </c>
      <c r="BC1219" s="82">
        <f t="shared" ca="1" si="916"/>
        <v>1.2355887119281676E-65</v>
      </c>
      <c r="BD1219" s="10">
        <f ca="1">SUMPRODUCT(P1189:P1218,'control variables'!BF$7:BF$36)</f>
        <v>1.0797889804008191E-67</v>
      </c>
      <c r="BE1219" s="10">
        <f ca="1">SUMPRODUCT(Q1189:Q1218,'control variables'!BG$7:BG$36)</f>
        <v>1.2463655760117708E-67</v>
      </c>
      <c r="BF1219" s="10">
        <f ca="1">SUMPRODUCT(R1189:R1218,'control variables'!BH$7:BH$36)</f>
        <v>3.7331376113433546E-66</v>
      </c>
      <c r="BG1219" s="10">
        <f ca="1">SUMPRODUCT(S1189:S1218,'control variables'!BI$7:BI$36)</f>
        <v>8.3901343850406841E-66</v>
      </c>
      <c r="BH1219" s="10">
        <f t="shared" ca="1" si="917"/>
        <v>1.2355887452025298E-65</v>
      </c>
      <c r="BI1219" s="82">
        <f t="shared" ca="1" si="895"/>
        <v>1.2456612754440879E-64</v>
      </c>
      <c r="BJ1219" s="82">
        <f t="shared" ca="1" si="896"/>
        <v>1.4444714937677928E-64</v>
      </c>
      <c r="BK1219" s="82">
        <f t="shared" ca="1" si="897"/>
        <v>4.8340096310247908E-64</v>
      </c>
      <c r="BL1219" s="82">
        <f t="shared" ca="1" si="898"/>
        <v>2.2766023293078507E-64</v>
      </c>
      <c r="BM1219" s="82">
        <f t="shared" ca="1" si="888"/>
        <v>9.8007447295445216E-64</v>
      </c>
      <c r="BN1219" s="10">
        <f ca="1">BN1218+BI1219-INDIRECT(ADDRESS(MAX($D1219-'key variables'!$B$9*30,34),scenario!BI$4),TRUE)</f>
        <v>9439390.0751690175</v>
      </c>
      <c r="BO1219" s="10">
        <f ca="1">BO1218+BJ1219-INDIRECT(ADDRESS(MAX($D1219-'key variables'!$B$9*30,34),scenario!BJ$4),TRUE)</f>
        <v>10895583.360992203</v>
      </c>
      <c r="BP1219" s="10">
        <f ca="1">BP1218+BK1219-INDIRECT(ADDRESS(MAX($D1219-'key variables'!$B$9*30,34),scenario!BK$4),TRUE)</f>
        <v>32531162.537994072</v>
      </c>
      <c r="BQ1219" s="10">
        <f ca="1">BQ1218+BL1219-INDIRECT(ADDRESS(MAX($D1219-'key variables'!$B$9*30,34),scenario!BL$4),TRUE)</f>
        <v>14415841.516535141</v>
      </c>
      <c r="BR1219" s="10">
        <f t="shared" ca="1" si="918"/>
        <v>67281977.490690395</v>
      </c>
      <c r="BS1219" s="82">
        <f t="shared" ca="1" si="899"/>
        <v>-2.3433848477536824E-9</v>
      </c>
      <c r="BT1219" s="82">
        <f t="shared" ca="1" si="900"/>
        <v>-3.4288309057018498E-10</v>
      </c>
      <c r="BU1219" s="82">
        <f t="shared" ca="1" si="901"/>
        <v>-4.2578247660364599E-9</v>
      </c>
      <c r="BV1219" s="82">
        <f t="shared" ca="1" si="902"/>
        <v>-2.9943922343414556E-9</v>
      </c>
      <c r="BW1219" s="82">
        <f t="shared" ca="1" si="919"/>
        <v>-9.9384849387017825E-9</v>
      </c>
      <c r="BX1219" s="10">
        <f t="shared" ca="1" si="903"/>
        <v>-1.8625994260191893E-12</v>
      </c>
      <c r="BY1219" s="10">
        <f t="shared" ca="1" si="904"/>
        <v>2.8902850229962428E-12</v>
      </c>
      <c r="BZ1219" s="10">
        <f t="shared" ca="1" si="905"/>
        <v>-3.5034723983035463E-11</v>
      </c>
      <c r="CA1219" s="10">
        <f t="shared" ca="1" si="906"/>
        <v>-2.0257049910634696E-11</v>
      </c>
      <c r="CB1219" s="10">
        <v>0</v>
      </c>
      <c r="CC1219" s="82">
        <f t="shared" ca="1" si="907"/>
        <v>3.9725652202851362E-13</v>
      </c>
      <c r="CD1219" s="82">
        <f t="shared" ca="1" si="908"/>
        <v>3.4270724516460853E-13</v>
      </c>
      <c r="CE1219" s="82">
        <f t="shared" ca="1" si="909"/>
        <v>1.8915613015532971E-10</v>
      </c>
      <c r="CF1219" s="82">
        <f t="shared" ca="1" si="910"/>
        <v>3.7028113764059381E-11</v>
      </c>
      <c r="CG1219" s="82">
        <f t="shared" ca="1" si="920"/>
        <v>2.269242076865822E-10</v>
      </c>
      <c r="CH1219" s="13" t="str">
        <f t="shared" ca="1" si="921"/>
        <v/>
      </c>
      <c r="CI1219" s="81">
        <f t="shared" ref="CI1219:CI1282" ca="1" si="930">BN1219/$J1219</f>
        <v>0.1131775965863165</v>
      </c>
      <c r="CJ1219" s="81">
        <f t="shared" ref="CJ1219:CJ1282" ca="1" si="931">BO1219/$J1219</f>
        <v>0.13063724757458739</v>
      </c>
      <c r="CK1219" s="81">
        <f t="shared" ref="CK1219:CK1282" ca="1" si="932">BP1219/$J1219</f>
        <v>0.39004625943939081</v>
      </c>
      <c r="CL1219" s="81">
        <f t="shared" ref="CL1219:CL1282" ca="1" si="933">BQ1219/$J1219</f>
        <v>0.17284488538116416</v>
      </c>
      <c r="CM1219" s="89">
        <f t="shared" ca="1" si="922"/>
        <v>0.80670598898145884</v>
      </c>
    </row>
    <row r="1220" spans="1:91" x14ac:dyDescent="0.3">
      <c r="A1220">
        <v>1155</v>
      </c>
      <c r="B1220" s="3">
        <f t="shared" si="887"/>
        <v>3.3972222222222221</v>
      </c>
      <c r="C1220" s="3">
        <f t="shared" si="923"/>
        <v>38.5</v>
      </c>
      <c r="D1220" s="4">
        <f t="shared" ca="1" si="911"/>
        <v>1220</v>
      </c>
      <c r="E1220" s="58">
        <f>(0.5*(COS(B1220*2*PI())+1)*('key variables'!$B$4-'key variables'!$B$6)+'key variables'!$B$6)/'key variables'!$B$4</f>
        <v>1</v>
      </c>
      <c r="F1220" s="10">
        <f t="shared" ca="1" si="924"/>
        <v>11689222.907461114</v>
      </c>
      <c r="G1220" s="10">
        <f t="shared" ca="1" si="925"/>
        <v>13492492.798713122</v>
      </c>
      <c r="H1220" s="10">
        <f t="shared" ca="1" si="926"/>
        <v>40309474.521088287</v>
      </c>
      <c r="I1220" s="10">
        <f t="shared" ca="1" si="927"/>
        <v>17912154.249750931</v>
      </c>
      <c r="J1220" s="10">
        <f t="shared" ca="1" si="912"/>
        <v>83403344.477013454</v>
      </c>
      <c r="K1220" s="82">
        <f t="shared" ca="1" si="889"/>
        <v>2249832.832292099</v>
      </c>
      <c r="L1220" s="82">
        <f t="shared" ca="1" si="890"/>
        <v>2596909.4377209195</v>
      </c>
      <c r="M1220" s="82">
        <f t="shared" ca="1" si="891"/>
        <v>7778311.98309422</v>
      </c>
      <c r="N1220" s="82">
        <f t="shared" ca="1" si="892"/>
        <v>3496312.733215793</v>
      </c>
      <c r="O1220" s="82">
        <f t="shared" ca="1" si="913"/>
        <v>16121366.986323033</v>
      </c>
      <c r="P1220" s="10">
        <f ca="1">IF(IF($A1220&gt;='key variables'!$B$26,K1220*SUMPRODUCT(Z1220:AC1220,'control variables'!$O$3:$R$3)/J1220+F$65*'key variables'!$B$25/scenario!J$65,K1220*SUMPRODUCT(Z1220:AC1220,'control variables'!$O$7:$R$7)/J1220+F$65*'key variables'!$B$25/scenario!J$65)&lt;'key variables'!$B$28,0,IF($A1220&gt;='key variables'!$B$26,K1220*SUMPRODUCT(Z1220:AC1220,'control variables'!$O$3:$R$3)/J1220+F$65*'key variables'!$B$25/scenario!J$65,K1220*SUMPRODUCT(Z1220:AC1220,'control variables'!$O$7:$R$7)/J1220+F$65*'key variables'!$B$25/scenario!J$65))</f>
        <v>1.5170670089394541E-65</v>
      </c>
      <c r="Q1220" s="10">
        <f ca="1">IF(IF($A1220&gt;='key variables'!$B$26,L1220*SUMPRODUCT(Z1220:AC1220,'control variables'!$O$4:$R$4)/J1220+G$65*'key variables'!$B$25/scenario!J$65,L1220*SUMPRODUCT(Z1220:AC1220,'control variables'!$O$7:$R$7)/J1220+G$65*'key variables'!$B$25/scenario!J$65)&lt;'key variables'!$B$28,0,IF($A1220&gt;='key variables'!$B$26,L1220*SUMPRODUCT(Z1220:AC1220,'control variables'!$O$4:$R$4)/J1220+G$65*'key variables'!$B$25/scenario!J$65,L1220*SUMPRODUCT(Z1220:AC1220,'control variables'!$O$7:$R$7)/J1220+G$65*'key variables'!$B$25/scenario!J$65))</f>
        <v>1.7511014936857406E-65</v>
      </c>
      <c r="R1220" s="10">
        <f ca="1">IF(IF($A1220&gt;='key variables'!$B$26,M1220*SUMPRODUCT(Z1220:AC1220,'control variables'!$O$5:$R$5)/J1220+H$65*'key variables'!$B$25/scenario!J$65,M1220*SUMPRODUCT(Z1220:AC1220,'control variables'!$O$7:$R$7)/J1220+H$65*'key variables'!$B$25/scenario!J$65)&lt;'key variables'!$B$28,0,IF($A1220&gt;='key variables'!$B$26,M1220*SUMPRODUCT(Z1220:AC1220,'control variables'!$O$5:$R$5)/J1220+H$65*'key variables'!$B$25/scenario!J$65,M1220*SUMPRODUCT(Z1220:AC1220,'control variables'!$O$7:$R$7)/J1220+H$65*'key variables'!$B$25/scenario!J$65))</f>
        <v>5.2449321235874934E-65</v>
      </c>
      <c r="S1220" s="10">
        <f ca="1">IF(IF($A1220&gt;='key variables'!$B$26,N1220*SUMPRODUCT(Z1220:AC1220,'control variables'!$O$6:$R$6)/J1220+I$65*'key variables'!$B$25/scenario!J$65,N1220*SUMPRODUCT(Z1220:AC1220,'control variables'!$O$7:$R$7)/J1220+I$65*'key variables'!$B$25/scenario!J$65)&lt;'key variables'!$B$28,0,IF($A1220&gt;='key variables'!$B$26,N1220*SUMPRODUCT(Z1220:AC1220,'control variables'!$O$6:$R$6)/J1220+I$65*'key variables'!$B$25/scenario!J$65,N1220*SUMPRODUCT(Z1220:AC1220,'control variables'!$O$7:$R$7)/J1220+I$65*'key variables'!$B$25/scenario!J$65))</f>
        <v>2.3575710267739426E-65</v>
      </c>
      <c r="T1220" s="10">
        <f t="shared" ca="1" si="886"/>
        <v>1.087067165298663E-64</v>
      </c>
      <c r="U1220" s="82">
        <f ca="1">SUMPRODUCT(P1190:P1219,'control variables'!AD$7:AD$36)</f>
        <v>3.2164627128909552E-65</v>
      </c>
      <c r="V1220" s="82">
        <f ca="1">SUMPRODUCT(Q1190:Q1219,'control variables'!AE$7:AE$36)</f>
        <v>3.7126591163994043E-65</v>
      </c>
      <c r="W1220" s="82">
        <f ca="1">SUMPRODUCT(R1190:R1219,'control variables'!AF$7:AF$36)</f>
        <v>1.1120226402495336E-64</v>
      </c>
      <c r="X1220" s="82">
        <f ca="1">SUMPRODUCT(S1190:S1219,'control variables'!AG$7:AG$36)</f>
        <v>4.9984867220278909E-65</v>
      </c>
      <c r="Y1220" s="82">
        <f t="shared" ca="1" si="928"/>
        <v>2.3047834953813588E-64</v>
      </c>
      <c r="Z1220" s="10">
        <f ca="1">IF($A1220&gt;='key variables'!$B$26,SUMPRODUCT(P1190:P1219,'control variables'!V$7:V$36)*$E1220,SUMPRODUCT(P1190:P1219,'control variables'!Z$7:Z$36)*$E1220)</f>
        <v>7.8484946374977603E-65</v>
      </c>
      <c r="AA1220" s="10">
        <f ca="1">IF($A1220&gt;='key variables'!$B$26,SUMPRODUCT(Q1190:Q1219,'control variables'!W$7:W$36)*$E1220,SUMPRODUCT(Q1190:Q1219,'control variables'!AA$7:AA$36)*$E1220)</f>
        <v>9.0592640944150644E-65</v>
      </c>
      <c r="AB1220" s="10">
        <f ca="1">IF($A1220&gt;='key variables'!$B$26,SUMPRODUCT(R1190:R1219,'control variables'!X$7:X$36)*$E1220,SUMPRODUCT(R1190:R1219,'control variables'!AB$7:AB$36)*$E1220)</f>
        <v>2.7134478176276168E-64</v>
      </c>
      <c r="AC1220" s="10">
        <f ca="1">IF($A1220&gt;='key variables'!$B$26,SUMPRODUCT(S1190:S1219,'control variables'!Y$7:Y$36)*$E1220,SUMPRODUCT(S1190:S1219,'control variables'!AC$7:AC$36)*$E1220)</f>
        <v>1.2196813622682795E-64</v>
      </c>
      <c r="AD1220" s="10">
        <f t="shared" ca="1" si="929"/>
        <v>5.6239050530871786E-64</v>
      </c>
      <c r="AE1220" s="82">
        <f ca="1">SUMPRODUCT(P1190:P1219,'control variables'!AL$7:AL$36)</f>
        <v>1.0686122710912604E-64</v>
      </c>
      <c r="AF1220" s="82">
        <f ca="1">SUMPRODUCT(Q1190:Q1219,'control variables'!AM$7:AM$36)</f>
        <v>1.2302395147061792E-64</v>
      </c>
      <c r="AG1220" s="82">
        <f ca="1">SUMPRODUCT(R1190:R1219,'control variables'!AN$7:AN$36)</f>
        <v>3.5077361774527333E-64</v>
      </c>
      <c r="AH1220" s="82">
        <f ca="1">SUMPRODUCT(S1190:S1219,'control variables'!AO$7:AO$36)</f>
        <v>1.518814970785653E-64</v>
      </c>
      <c r="AI1220" s="82">
        <f t="shared" ca="1" si="893"/>
        <v>7.3254029340358258E-64</v>
      </c>
      <c r="AJ1220" s="10">
        <f ca="1">SUMPRODUCT(P1190:P1219,'control variables'!AP$7:AP$36)</f>
        <v>1.0210631813393922E-67</v>
      </c>
      <c r="AK1220" s="10">
        <f ca="1">SUMPRODUCT(Q1190:Q1219,'control variables'!AQ$7:AQ$36)</f>
        <v>2.9464507029931108E-67</v>
      </c>
      <c r="AL1220" s="10">
        <f ca="1">SUMPRODUCT(R1190:R1219,'control variables'!AR$7:AR$36)</f>
        <v>1.0590317464809796E-65</v>
      </c>
      <c r="AM1220" s="10">
        <f ca="1">SUMPRODUCT(S1190:S1219,'control variables'!AS$7:AS$36)</f>
        <v>7.9338254627072037E-66</v>
      </c>
      <c r="AN1220" s="10">
        <f t="shared" ca="1" si="914"/>
        <v>1.892089431595025E-65</v>
      </c>
      <c r="AO1220" s="82">
        <f ca="1">SUMPRODUCT(P1190:P1219,'control variables'!AX$7:AX$36)</f>
        <v>1.3884901052901518E-67</v>
      </c>
      <c r="AP1220" s="82">
        <f ca="1">SUMPRODUCT(Q1190:Q1219,'control variables'!AY$7:AY$36)</f>
        <v>3.2053786457872832E-67</v>
      </c>
      <c r="AQ1220" s="82">
        <f ca="1">SUMPRODUCT(R1190:R1219,'control variables'!AZ$7:AZ$36)</f>
        <v>2.880243119232055E-66</v>
      </c>
      <c r="AR1220" s="82">
        <f ca="1">SUMPRODUCT(S1190:S1219,'control variables'!BA$7:BA$36)</f>
        <v>2.157758374485227E-66</v>
      </c>
      <c r="AS1220" s="82">
        <f t="shared" ca="1" si="915"/>
        <v>5.4973883688250258E-66</v>
      </c>
      <c r="AT1220" s="10">
        <f ca="1">SUMPRODUCT(P1190:P1219,'control variables'!AT$7:AT$36)</f>
        <v>-1.2253967008403438E-67</v>
      </c>
      <c r="AU1220" s="10">
        <f ca="1">SUMPRODUCT(Q1190:Q1219,'control variables'!AU$7:AU$36)</f>
        <v>1.3292858417024397E-67</v>
      </c>
      <c r="AV1220" s="10">
        <f ca="1">SUMPRODUCT(R1190:R1219,'control variables'!AV$7:AV$36)</f>
        <v>5.7240113585013583E-65</v>
      </c>
      <c r="AW1220" s="10">
        <f ca="1">SUMPRODUCT(S1190:S1219,'control variables'!AW$7:AW$36)</f>
        <v>4.2881912856536791E-65</v>
      </c>
      <c r="AX1220" s="10">
        <f t="shared" ca="1" si="894"/>
        <v>1.0013241535563659E-64</v>
      </c>
      <c r="AY1220" s="82">
        <f ca="1">SUMPRODUCT(P1190:P1219,'control variables'!BB$7:BB$36)</f>
        <v>4.4414066850466616E-67</v>
      </c>
      <c r="AZ1220" s="82">
        <f ca="1">SUMPRODUCT(Q1190:Q1219,'control variables'!BC$7:BC$36)</f>
        <v>1.1325579126633803E-66</v>
      </c>
      <c r="BA1220" s="82">
        <f ca="1">SUMPRODUCT(R1190:R1219,'control variables'!BD$7:BD$36)</f>
        <v>7.9282535143816791E-66</v>
      </c>
      <c r="BB1220" s="82">
        <f ca="1">SUMPRODUCT(S1190:S1219,'control variables'!BE$7:BE$36)</f>
        <v>1.1266614203322804E-66</v>
      </c>
      <c r="BC1220" s="82">
        <f t="shared" ca="1" si="916"/>
        <v>1.0631613515882006E-65</v>
      </c>
      <c r="BD1220" s="10">
        <f ca="1">SUMPRODUCT(P1190:P1219,'control variables'!BF$7:BF$36)</f>
        <v>9.2910359308925094E-68</v>
      </c>
      <c r="BE1220" s="10">
        <f ca="1">SUMPRODUCT(Q1190:Q1219,'control variables'!BG$7:BG$36)</f>
        <v>1.0724342959542317E-67</v>
      </c>
      <c r="BF1220" s="10">
        <f ca="1">SUMPRODUCT(R1190:R1219,'control variables'!BH$7:BH$36)</f>
        <v>3.2121753705138135E-66</v>
      </c>
      <c r="BG1220" s="10">
        <f ca="1">SUMPRODUCT(S1190:S1219,'control variables'!BI$7:BI$36)</f>
        <v>7.2192846427728347E-66</v>
      </c>
      <c r="BH1220" s="10">
        <f t="shared" ca="1" si="917"/>
        <v>1.0631613802190997E-65</v>
      </c>
      <c r="BI1220" s="82">
        <f t="shared" ca="1" si="895"/>
        <v>1.0718282810754667E-64</v>
      </c>
      <c r="BJ1220" s="82">
        <f t="shared" ca="1" si="896"/>
        <v>1.2428943796745155E-64</v>
      </c>
      <c r="BK1220" s="82">
        <f t="shared" ca="1" si="897"/>
        <v>4.1594198484466862E-64</v>
      </c>
      <c r="BL1220" s="82">
        <f t="shared" ca="1" si="898"/>
        <v>1.9589007135543435E-64</v>
      </c>
      <c r="BM1220" s="82">
        <f t="shared" ca="1" si="888"/>
        <v>8.4330432227510115E-64</v>
      </c>
      <c r="BN1220" s="10">
        <f ca="1">BN1219+BI1220-INDIRECT(ADDRESS(MAX($D1220-'key variables'!$B$9*30,34),scenario!BI$4),TRUE)</f>
        <v>9439390.0751690175</v>
      </c>
      <c r="BO1220" s="10">
        <f ca="1">BO1219+BJ1220-INDIRECT(ADDRESS(MAX($D1220-'key variables'!$B$9*30,34),scenario!BJ$4),TRUE)</f>
        <v>10895583.360992203</v>
      </c>
      <c r="BP1220" s="10">
        <f ca="1">BP1219+BK1220-INDIRECT(ADDRESS(MAX($D1220-'key variables'!$B$9*30,34),scenario!BK$4),TRUE)</f>
        <v>32531162.537994072</v>
      </c>
      <c r="BQ1220" s="10">
        <f ca="1">BQ1219+BL1220-INDIRECT(ADDRESS(MAX($D1220-'key variables'!$B$9*30,34),scenario!BL$4),TRUE)</f>
        <v>14415841.516535141</v>
      </c>
      <c r="BR1220" s="10">
        <f t="shared" ca="1" si="918"/>
        <v>67281977.490690395</v>
      </c>
      <c r="BS1220" s="82">
        <f t="shared" ca="1" si="899"/>
        <v>-2.3433848477536824E-9</v>
      </c>
      <c r="BT1220" s="82">
        <f t="shared" ca="1" si="900"/>
        <v>-3.4288309057018498E-10</v>
      </c>
      <c r="BU1220" s="82">
        <f t="shared" ca="1" si="901"/>
        <v>-4.2578247660364599E-9</v>
      </c>
      <c r="BV1220" s="82">
        <f t="shared" ca="1" si="902"/>
        <v>-2.9943922343414556E-9</v>
      </c>
      <c r="BW1220" s="82">
        <f t="shared" ca="1" si="919"/>
        <v>-9.9384849387017825E-9</v>
      </c>
      <c r="BX1220" s="10">
        <f t="shared" ca="1" si="903"/>
        <v>-1.8625994260191893E-12</v>
      </c>
      <c r="BY1220" s="10">
        <f t="shared" ca="1" si="904"/>
        <v>2.8902850229962428E-12</v>
      </c>
      <c r="BZ1220" s="10">
        <f t="shared" ca="1" si="905"/>
        <v>-3.5034723983035463E-11</v>
      </c>
      <c r="CA1220" s="10">
        <f t="shared" ca="1" si="906"/>
        <v>-2.0257049910634696E-11</v>
      </c>
      <c r="CB1220" s="10">
        <v>0</v>
      </c>
      <c r="CC1220" s="82">
        <f t="shared" ca="1" si="907"/>
        <v>3.9725652202851362E-13</v>
      </c>
      <c r="CD1220" s="82">
        <f t="shared" ca="1" si="908"/>
        <v>3.4270724516460853E-13</v>
      </c>
      <c r="CE1220" s="82">
        <f t="shared" ca="1" si="909"/>
        <v>1.8915613015532971E-10</v>
      </c>
      <c r="CF1220" s="82">
        <f t="shared" ca="1" si="910"/>
        <v>3.7028113764059381E-11</v>
      </c>
      <c r="CG1220" s="82">
        <f t="shared" ca="1" si="920"/>
        <v>2.269242076865822E-10</v>
      </c>
      <c r="CH1220" s="13" t="str">
        <f t="shared" ca="1" si="921"/>
        <v/>
      </c>
      <c r="CI1220" s="81">
        <f t="shared" ca="1" si="930"/>
        <v>0.1131775965863165</v>
      </c>
      <c r="CJ1220" s="81">
        <f t="shared" ca="1" si="931"/>
        <v>0.13063724757458739</v>
      </c>
      <c r="CK1220" s="81">
        <f t="shared" ca="1" si="932"/>
        <v>0.39004625943939081</v>
      </c>
      <c r="CL1220" s="81">
        <f t="shared" ca="1" si="933"/>
        <v>0.17284488538116416</v>
      </c>
      <c r="CM1220" s="89">
        <f t="shared" ca="1" si="922"/>
        <v>0.80670598898145884</v>
      </c>
    </row>
    <row r="1221" spans="1:91" x14ac:dyDescent="0.3">
      <c r="A1221">
        <v>1156</v>
      </c>
      <c r="B1221" s="3">
        <f t="shared" si="887"/>
        <v>3.4</v>
      </c>
      <c r="C1221" s="3">
        <f t="shared" si="923"/>
        <v>38.533333333333331</v>
      </c>
      <c r="D1221" s="4">
        <f t="shared" ca="1" si="911"/>
        <v>1221</v>
      </c>
      <c r="E1221" s="58">
        <f>(0.5*(COS(B1221*2*PI())+1)*('key variables'!$B$4-'key variables'!$B$6)+'key variables'!$B$6)/'key variables'!$B$4</f>
        <v>1</v>
      </c>
      <c r="F1221" s="10">
        <f t="shared" ca="1" si="924"/>
        <v>11689222.907461114</v>
      </c>
      <c r="G1221" s="10">
        <f t="shared" ca="1" si="925"/>
        <v>13492492.798713122</v>
      </c>
      <c r="H1221" s="10">
        <f t="shared" ca="1" si="926"/>
        <v>40309474.521088287</v>
      </c>
      <c r="I1221" s="10">
        <f t="shared" ca="1" si="927"/>
        <v>17912154.249750931</v>
      </c>
      <c r="J1221" s="10">
        <f t="shared" ca="1" si="912"/>
        <v>83403344.477013454</v>
      </c>
      <c r="K1221" s="82">
        <f t="shared" ca="1" si="889"/>
        <v>2249832.832292099</v>
      </c>
      <c r="L1221" s="82">
        <f t="shared" ca="1" si="890"/>
        <v>2596909.4377209195</v>
      </c>
      <c r="M1221" s="82">
        <f t="shared" ca="1" si="891"/>
        <v>7778311.98309422</v>
      </c>
      <c r="N1221" s="82">
        <f t="shared" ca="1" si="892"/>
        <v>3496312.733215793</v>
      </c>
      <c r="O1221" s="82">
        <f t="shared" ca="1" si="913"/>
        <v>16121366.986323033</v>
      </c>
      <c r="P1221" s="10">
        <f ca="1">IF(IF($A1221&gt;='key variables'!$B$26,K1221*SUMPRODUCT(Z1221:AC1221,'control variables'!$O$3:$R$3)/J1221+F$65*'key variables'!$B$25/scenario!J$65,K1221*SUMPRODUCT(Z1221:AC1221,'control variables'!$O$7:$R$7)/J1221+F$65*'key variables'!$B$25/scenario!J$65)&lt;'key variables'!$B$28,0,IF($A1221&gt;='key variables'!$B$26,K1221*SUMPRODUCT(Z1221:AC1221,'control variables'!$O$3:$R$3)/J1221+F$65*'key variables'!$B$25/scenario!J$65,K1221*SUMPRODUCT(Z1221:AC1221,'control variables'!$O$7:$R$7)/J1221+F$65*'key variables'!$B$25/scenario!J$65))</f>
        <v>1.3053591345594176E-65</v>
      </c>
      <c r="Q1221" s="10">
        <f ca="1">IF(IF($A1221&gt;='key variables'!$B$26,L1221*SUMPRODUCT(Z1221:AC1221,'control variables'!$O$4:$R$4)/J1221+G$65*'key variables'!$B$25/scenario!J$65,L1221*SUMPRODUCT(Z1221:AC1221,'control variables'!$O$7:$R$7)/J1221+G$65*'key variables'!$B$25/scenario!J$65)&lt;'key variables'!$B$28,0,IF($A1221&gt;='key variables'!$B$26,L1221*SUMPRODUCT(Z1221:AC1221,'control variables'!$O$4:$R$4)/J1221+G$65*'key variables'!$B$25/scenario!J$65,L1221*SUMPRODUCT(Z1221:AC1221,'control variables'!$O$7:$R$7)/J1221+G$65*'key variables'!$B$25/scenario!J$65))</f>
        <v>1.5067339259597257E-65</v>
      </c>
      <c r="R1221" s="10">
        <f ca="1">IF(IF($A1221&gt;='key variables'!$B$26,M1221*SUMPRODUCT(Z1221:AC1221,'control variables'!$O$5:$R$5)/J1221+H$65*'key variables'!$B$25/scenario!J$65,M1221*SUMPRODUCT(Z1221:AC1221,'control variables'!$O$7:$R$7)/J1221+H$65*'key variables'!$B$25/scenario!J$65)&lt;'key variables'!$B$28,0,IF($A1221&gt;='key variables'!$B$26,M1221*SUMPRODUCT(Z1221:AC1221,'control variables'!$O$5:$R$5)/J1221+H$65*'key variables'!$B$25/scenario!J$65,M1221*SUMPRODUCT(Z1221:AC1221,'control variables'!$O$7:$R$7)/J1221+H$65*'key variables'!$B$25/scenario!J$65))</f>
        <v>4.5129977893694353E-65</v>
      </c>
      <c r="S1221" s="10">
        <f ca="1">IF(IF($A1221&gt;='key variables'!$B$26,N1221*SUMPRODUCT(Z1221:AC1221,'control variables'!$O$6:$R$6)/J1221+I$65*'key variables'!$B$25/scenario!J$65,N1221*SUMPRODUCT(Z1221:AC1221,'control variables'!$O$7:$R$7)/J1221+I$65*'key variables'!$B$25/scenario!J$65)&lt;'key variables'!$B$28,0,IF($A1221&gt;='key variables'!$B$26,N1221*SUMPRODUCT(Z1221:AC1221,'control variables'!$O$6:$R$6)/J1221+I$65*'key variables'!$B$25/scenario!J$65,N1221*SUMPRODUCT(Z1221:AC1221,'control variables'!$O$7:$R$7)/J1221+I$65*'key variables'!$B$25/scenario!J$65))</f>
        <v>2.0285701666687639E-65</v>
      </c>
      <c r="T1221" s="10">
        <f t="shared" ref="T1221:T1284" ca="1" si="934">SUM(P1221:S1221)</f>
        <v>9.3536610165573438E-65</v>
      </c>
      <c r="U1221" s="82">
        <f ca="1">SUMPRODUCT(P1191:P1220,'control variables'!AD$7:AD$36)</f>
        <v>2.7676028537309923E-65</v>
      </c>
      <c r="V1221" s="82">
        <f ca="1">SUMPRODUCT(Q1191:Q1220,'control variables'!AE$7:AE$36)</f>
        <v>3.1945546653771286E-65</v>
      </c>
      <c r="W1221" s="82">
        <f ca="1">SUMPRODUCT(R1191:R1220,'control variables'!AF$7:AF$36)</f>
        <v>9.5683902077692757E-65</v>
      </c>
      <c r="X1221" s="82">
        <f ca="1">SUMPRODUCT(S1191:S1220,'control variables'!AG$7:AG$36)</f>
        <v>4.3009440341955735E-65</v>
      </c>
      <c r="Y1221" s="82">
        <f t="shared" ca="1" si="928"/>
        <v>1.9831491761072972E-64</v>
      </c>
      <c r="Z1221" s="10">
        <f ca="1">IF($A1221&gt;='key variables'!$B$26,SUMPRODUCT(P1191:P1220,'control variables'!V$7:V$36)*$E1221,SUMPRODUCT(P1191:P1220,'control variables'!Z$7:Z$36)*$E1221)</f>
        <v>6.7532311408976045E-65</v>
      </c>
      <c r="AA1221" s="10">
        <f ca="1">IF($A1221&gt;='key variables'!$B$26,SUMPRODUCT(Q1191:Q1220,'control variables'!W$7:W$36)*$E1221,SUMPRODUCT(Q1191:Q1220,'control variables'!AA$7:AA$36)*$E1221)</f>
        <v>7.79503678370664E-65</v>
      </c>
      <c r="AB1221" s="10">
        <f ca="1">IF($A1221&gt;='key variables'!$B$26,SUMPRODUCT(R1191:R1220,'control variables'!X$7:X$36)*$E1221,SUMPRODUCT(R1191:R1220,'control variables'!AB$7:AB$36)*$E1221)</f>
        <v>2.334784076127706E-64</v>
      </c>
      <c r="AC1221" s="10">
        <f ca="1">IF($A1221&gt;='key variables'!$B$26,SUMPRODUCT(S1191:S1220,'control variables'!Y$7:Y$36)*$E1221,SUMPRODUCT(S1191:S1220,'control variables'!AC$7:AC$36)*$E1221)</f>
        <v>1.0494738848759146E-64</v>
      </c>
      <c r="AD1221" s="10">
        <f t="shared" ca="1" si="929"/>
        <v>4.8390847534640455E-64</v>
      </c>
      <c r="AE1221" s="82">
        <f ca="1">SUMPRODUCT(P1191:P1220,'control variables'!AL$7:AL$36)</f>
        <v>9.194866022077817E-65</v>
      </c>
      <c r="AF1221" s="82">
        <f ca="1">SUMPRODUCT(Q1191:Q1220,'control variables'!AM$7:AM$36)</f>
        <v>1.058558638975549E-64</v>
      </c>
      <c r="AG1221" s="82">
        <f ca="1">SUMPRODUCT(R1191:R1220,'control variables'!AN$7:AN$36)</f>
        <v>3.0182288810455567E-64</v>
      </c>
      <c r="AH1221" s="82">
        <f ca="1">SUMPRODUCT(S1191:S1220,'control variables'!AO$7:AO$36)</f>
        <v>1.3068631669781251E-64</v>
      </c>
      <c r="AI1221" s="82">
        <f t="shared" ca="1" si="893"/>
        <v>6.3031372892070117E-64</v>
      </c>
      <c r="AJ1221" s="10">
        <f ca="1">SUMPRODUCT(P1191:P1220,'control variables'!AP$7:AP$36)</f>
        <v>8.7857302470471748E-68</v>
      </c>
      <c r="AK1221" s="10">
        <f ca="1">SUMPRODUCT(Q1191:Q1220,'control variables'!AQ$7:AQ$36)</f>
        <v>2.5352712286386386E-67</v>
      </c>
      <c r="AL1221" s="10">
        <f ca="1">SUMPRODUCT(R1191:R1220,'control variables'!AR$7:AR$36)</f>
        <v>9.1124304721633587E-66</v>
      </c>
      <c r="AM1221" s="10">
        <f ca="1">SUMPRODUCT(S1191:S1220,'control variables'!AS$7:AS$36)</f>
        <v>6.826653983455171E-66</v>
      </c>
      <c r="AN1221" s="10">
        <f t="shared" ca="1" si="914"/>
        <v>1.6280468880952866E-65</v>
      </c>
      <c r="AO1221" s="82">
        <f ca="1">SUMPRODUCT(P1191:P1220,'control variables'!AX$7:AX$36)</f>
        <v>1.1947252372543042E-67</v>
      </c>
      <c r="AP1221" s="82">
        <f ca="1">SUMPRODUCT(Q1191:Q1220,'control variables'!AY$7:AY$36)</f>
        <v>2.7580655767639299E-67</v>
      </c>
      <c r="AQ1221" s="82">
        <f ca="1">SUMPRODUCT(R1191:R1220,'control variables'!AZ$7:AZ$36)</f>
        <v>2.4783029643956379E-66</v>
      </c>
      <c r="AR1221" s="82">
        <f ca="1">SUMPRODUCT(S1191:S1220,'control variables'!BA$7:BA$36)</f>
        <v>1.8566415245397928E-66</v>
      </c>
      <c r="AS1221" s="82">
        <f t="shared" ca="1" si="915"/>
        <v>4.7302235703372542E-66</v>
      </c>
      <c r="AT1221" s="10">
        <f ca="1">SUMPRODUCT(P1191:P1220,'control variables'!AT$7:AT$36)</f>
        <v>-1.0543916435300687E-67</v>
      </c>
      <c r="AU1221" s="10">
        <f ca="1">SUMPRODUCT(Q1191:Q1220,'control variables'!AU$7:AU$36)</f>
        <v>1.1437829744381678E-67</v>
      </c>
      <c r="AV1221" s="10">
        <f ca="1">SUMPRODUCT(R1191:R1220,'control variables'!AV$7:AV$36)</f>
        <v>4.9252211465365868E-65</v>
      </c>
      <c r="AW1221" s="10">
        <f ca="1">SUMPRODUCT(S1191:S1220,'control variables'!AW$7:AW$36)</f>
        <v>3.6897708753018723E-65</v>
      </c>
      <c r="AX1221" s="10">
        <f t="shared" ca="1" si="894"/>
        <v>8.6158859351475396E-65</v>
      </c>
      <c r="AY1221" s="82">
        <f ca="1">SUMPRODUCT(P1191:P1220,'control variables'!BB$7:BB$36)</f>
        <v>3.8216049472144996E-67</v>
      </c>
      <c r="AZ1221" s="82">
        <f ca="1">SUMPRODUCT(Q1191:Q1220,'control variables'!BC$7:BC$36)</f>
        <v>9.7450858004367343E-67</v>
      </c>
      <c r="BA1221" s="82">
        <f ca="1">SUMPRODUCT(R1191:R1220,'control variables'!BD$7:BD$36)</f>
        <v>6.8218596048277546E-66</v>
      </c>
      <c r="BB1221" s="82">
        <f ca="1">SUMPRODUCT(S1191:S1220,'control variables'!BE$7:BE$36)</f>
        <v>9.6943494777765941E-67</v>
      </c>
      <c r="BC1221" s="82">
        <f t="shared" ca="1" si="916"/>
        <v>9.1479636273705375E-66</v>
      </c>
      <c r="BD1221" s="10">
        <f ca="1">SUMPRODUCT(P1191:P1220,'control variables'!BF$7:BF$36)</f>
        <v>7.994464681153928E-68</v>
      </c>
      <c r="BE1221" s="10">
        <f ca="1">SUMPRODUCT(Q1191:Q1220,'control variables'!BG$7:BG$36)</f>
        <v>9.2277526054521447E-68</v>
      </c>
      <c r="BF1221" s="10">
        <f ca="1">SUMPRODUCT(R1191:R1220,'control variables'!BH$7:BH$36)</f>
        <v>2.7639138132983625E-66</v>
      </c>
      <c r="BG1221" s="10">
        <f ca="1">SUMPRODUCT(S1191:S1220,'control variables'!BI$7:BI$36)</f>
        <v>6.2118278875604641E-66</v>
      </c>
      <c r="BH1221" s="10">
        <f t="shared" ca="1" si="917"/>
        <v>9.1479638737248876E-66</v>
      </c>
      <c r="BI1221" s="82">
        <f t="shared" ca="1" si="895"/>
        <v>9.2225381551146621E-65</v>
      </c>
      <c r="BJ1221" s="82">
        <f t="shared" ca="1" si="896"/>
        <v>1.0694475077504238E-64</v>
      </c>
      <c r="BK1221" s="82">
        <f t="shared" ca="1" si="897"/>
        <v>3.5789695917474928E-64</v>
      </c>
      <c r="BL1221" s="82">
        <f t="shared" ca="1" si="898"/>
        <v>1.6855346039860891E-64</v>
      </c>
      <c r="BM1221" s="82">
        <f t="shared" ca="1" si="888"/>
        <v>7.2562055189954722E-64</v>
      </c>
      <c r="BN1221" s="10">
        <f ca="1">BN1220+BI1221-INDIRECT(ADDRESS(MAX($D1221-'key variables'!$B$9*30,34),scenario!BI$4),TRUE)</f>
        <v>9439390.0751690175</v>
      </c>
      <c r="BO1221" s="10">
        <f ca="1">BO1220+BJ1221-INDIRECT(ADDRESS(MAX($D1221-'key variables'!$B$9*30,34),scenario!BJ$4),TRUE)</f>
        <v>10895583.360992203</v>
      </c>
      <c r="BP1221" s="10">
        <f ca="1">BP1220+BK1221-INDIRECT(ADDRESS(MAX($D1221-'key variables'!$B$9*30,34),scenario!BK$4),TRUE)</f>
        <v>32531162.537994072</v>
      </c>
      <c r="BQ1221" s="10">
        <f ca="1">BQ1220+BL1221-INDIRECT(ADDRESS(MAX($D1221-'key variables'!$B$9*30,34),scenario!BL$4),TRUE)</f>
        <v>14415841.516535141</v>
      </c>
      <c r="BR1221" s="10">
        <f t="shared" ca="1" si="918"/>
        <v>67281977.490690395</v>
      </c>
      <c r="BS1221" s="82">
        <f t="shared" ca="1" si="899"/>
        <v>-2.3433848477536824E-9</v>
      </c>
      <c r="BT1221" s="82">
        <f t="shared" ca="1" si="900"/>
        <v>-3.4288309057018498E-10</v>
      </c>
      <c r="BU1221" s="82">
        <f t="shared" ca="1" si="901"/>
        <v>-4.2578247660364599E-9</v>
      </c>
      <c r="BV1221" s="82">
        <f t="shared" ca="1" si="902"/>
        <v>-2.9943922343414556E-9</v>
      </c>
      <c r="BW1221" s="82">
        <f t="shared" ca="1" si="919"/>
        <v>-9.9384849387017825E-9</v>
      </c>
      <c r="BX1221" s="10">
        <f t="shared" ca="1" si="903"/>
        <v>-1.8625994260191893E-12</v>
      </c>
      <c r="BY1221" s="10">
        <f t="shared" ca="1" si="904"/>
        <v>2.8902850229962428E-12</v>
      </c>
      <c r="BZ1221" s="10">
        <f t="shared" ca="1" si="905"/>
        <v>-3.5034723983035463E-11</v>
      </c>
      <c r="CA1221" s="10">
        <f t="shared" ca="1" si="906"/>
        <v>-2.0257049910634696E-11</v>
      </c>
      <c r="CB1221" s="10">
        <v>0</v>
      </c>
      <c r="CC1221" s="82">
        <f t="shared" ca="1" si="907"/>
        <v>3.9725652202851362E-13</v>
      </c>
      <c r="CD1221" s="82">
        <f t="shared" ca="1" si="908"/>
        <v>3.4270724516460853E-13</v>
      </c>
      <c r="CE1221" s="82">
        <f t="shared" ca="1" si="909"/>
        <v>1.8915613015532971E-10</v>
      </c>
      <c r="CF1221" s="82">
        <f t="shared" ca="1" si="910"/>
        <v>3.7028113764059381E-11</v>
      </c>
      <c r="CG1221" s="82">
        <f t="shared" ca="1" si="920"/>
        <v>2.269242076865822E-10</v>
      </c>
      <c r="CH1221" s="13" t="str">
        <f t="shared" ca="1" si="921"/>
        <v/>
      </c>
      <c r="CI1221" s="81">
        <f t="shared" ca="1" si="930"/>
        <v>0.1131775965863165</v>
      </c>
      <c r="CJ1221" s="81">
        <f t="shared" ca="1" si="931"/>
        <v>0.13063724757458739</v>
      </c>
      <c r="CK1221" s="81">
        <f t="shared" ca="1" si="932"/>
        <v>0.39004625943939081</v>
      </c>
      <c r="CL1221" s="81">
        <f t="shared" ca="1" si="933"/>
        <v>0.17284488538116416</v>
      </c>
      <c r="CM1221" s="89">
        <f t="shared" ca="1" si="922"/>
        <v>0.80670598898145884</v>
      </c>
    </row>
    <row r="1222" spans="1:91" x14ac:dyDescent="0.3">
      <c r="A1222">
        <v>1157</v>
      </c>
      <c r="B1222" s="3">
        <f t="shared" ref="B1222:B1285" si="935">(A1222+68)/360</f>
        <v>3.4027777777777777</v>
      </c>
      <c r="C1222" s="3">
        <f t="shared" si="923"/>
        <v>38.56666666666667</v>
      </c>
      <c r="D1222" s="4">
        <f t="shared" ca="1" si="911"/>
        <v>1222</v>
      </c>
      <c r="E1222" s="58">
        <f>(0.5*(COS(B1222*2*PI())+1)*('key variables'!$B$4-'key variables'!$B$6)+'key variables'!$B$6)/'key variables'!$B$4</f>
        <v>1</v>
      </c>
      <c r="F1222" s="10">
        <f t="shared" ca="1" si="924"/>
        <v>11689222.907461114</v>
      </c>
      <c r="G1222" s="10">
        <f t="shared" ca="1" si="925"/>
        <v>13492492.798713122</v>
      </c>
      <c r="H1222" s="10">
        <f t="shared" ca="1" si="926"/>
        <v>40309474.521088287</v>
      </c>
      <c r="I1222" s="10">
        <f t="shared" ca="1" si="927"/>
        <v>17912154.249750931</v>
      </c>
      <c r="J1222" s="10">
        <f t="shared" ca="1" si="912"/>
        <v>83403344.477013454</v>
      </c>
      <c r="K1222" s="82">
        <f t="shared" ca="1" si="889"/>
        <v>2249832.832292099</v>
      </c>
      <c r="L1222" s="82">
        <f t="shared" ca="1" si="890"/>
        <v>2596909.4377209195</v>
      </c>
      <c r="M1222" s="82">
        <f t="shared" ca="1" si="891"/>
        <v>7778311.98309422</v>
      </c>
      <c r="N1222" s="82">
        <f t="shared" ca="1" si="892"/>
        <v>3496312.733215793</v>
      </c>
      <c r="O1222" s="82">
        <f t="shared" ca="1" si="913"/>
        <v>16121366.986323033</v>
      </c>
      <c r="P1222" s="10">
        <f ca="1">IF(IF($A1222&gt;='key variables'!$B$26,K1222*SUMPRODUCT(Z1222:AC1222,'control variables'!$O$3:$R$3)/J1222+F$65*'key variables'!$B$25/scenario!J$65,K1222*SUMPRODUCT(Z1222:AC1222,'control variables'!$O$7:$R$7)/J1222+F$65*'key variables'!$B$25/scenario!J$65)&lt;'key variables'!$B$28,0,IF($A1222&gt;='key variables'!$B$26,K1222*SUMPRODUCT(Z1222:AC1222,'control variables'!$O$3:$R$3)/J1222+F$65*'key variables'!$B$25/scenario!J$65,K1222*SUMPRODUCT(Z1222:AC1222,'control variables'!$O$7:$R$7)/J1222+F$65*'key variables'!$B$25/scenario!J$65))</f>
        <v>1.1231952577816004E-65</v>
      </c>
      <c r="Q1222" s="10">
        <f ca="1">IF(IF($A1222&gt;='key variables'!$B$26,L1222*SUMPRODUCT(Z1222:AC1222,'control variables'!$O$4:$R$4)/J1222+G$65*'key variables'!$B$25/scenario!J$65,L1222*SUMPRODUCT(Z1222:AC1222,'control variables'!$O$7:$R$7)/J1222+G$65*'key variables'!$B$25/scenario!J$65)&lt;'key variables'!$B$28,0,IF($A1222&gt;='key variables'!$B$26,L1222*SUMPRODUCT(Z1222:AC1222,'control variables'!$O$4:$R$4)/J1222+G$65*'key variables'!$B$25/scenario!J$65,L1222*SUMPRODUCT(Z1222:AC1222,'control variables'!$O$7:$R$7)/J1222+G$65*'key variables'!$B$25/scenario!J$65))</f>
        <v>1.2964680413010002E-65</v>
      </c>
      <c r="R1222" s="10">
        <f ca="1">IF(IF($A1222&gt;='key variables'!$B$26,M1222*SUMPRODUCT(Z1222:AC1222,'control variables'!$O$5:$R$5)/J1222+H$65*'key variables'!$B$25/scenario!J$65,M1222*SUMPRODUCT(Z1222:AC1222,'control variables'!$O$7:$R$7)/J1222+H$65*'key variables'!$B$25/scenario!J$65)&lt;'key variables'!$B$28,0,IF($A1222&gt;='key variables'!$B$26,M1222*SUMPRODUCT(Z1222:AC1222,'control variables'!$O$5:$R$5)/J1222+H$65*'key variables'!$B$25/scenario!J$65,M1222*SUMPRODUCT(Z1222:AC1222,'control variables'!$O$7:$R$7)/J1222+H$65*'key variables'!$B$25/scenario!J$65))</f>
        <v>3.883205457561277E-65</v>
      </c>
      <c r="S1222" s="10">
        <f ca="1">IF(IF($A1222&gt;='key variables'!$B$26,N1222*SUMPRODUCT(Z1222:AC1222,'control variables'!$O$6:$R$6)/J1222+I$65*'key variables'!$B$25/scenario!J$65,N1222*SUMPRODUCT(Z1222:AC1222,'control variables'!$O$7:$R$7)/J1222+I$65*'key variables'!$B$25/scenario!J$65)&lt;'key variables'!$B$28,0,IF($A1222&gt;='key variables'!$B$26,N1222*SUMPRODUCT(Z1222:AC1222,'control variables'!$O$6:$R$6)/J1222+I$65*'key variables'!$B$25/scenario!J$65,N1222*SUMPRODUCT(Z1222:AC1222,'control variables'!$O$7:$R$7)/J1222+I$65*'key variables'!$B$25/scenario!J$65))</f>
        <v>1.7454816310368214E-65</v>
      </c>
      <c r="T1222" s="10">
        <f t="shared" ca="1" si="934"/>
        <v>8.0483503876806992E-65</v>
      </c>
      <c r="U1222" s="82">
        <f ca="1">SUMPRODUCT(P1192:P1221,'control variables'!AD$7:AD$36)</f>
        <v>2.3813817350599606E-65</v>
      </c>
      <c r="V1222" s="82">
        <f ca="1">SUMPRODUCT(Q1192:Q1221,'control variables'!AE$7:AE$36)</f>
        <v>2.7487520911911571E-65</v>
      </c>
      <c r="W1222" s="82">
        <f ca="1">SUMPRODUCT(R1192:R1221,'control variables'!AF$7:AF$36)</f>
        <v>8.2331139541898704E-65</v>
      </c>
      <c r="X1222" s="82">
        <f ca="1">SUMPRODUCT(S1192:S1221,'control variables'!AG$7:AG$36)</f>
        <v>3.700743967921913E-65</v>
      </c>
      <c r="Y1222" s="82">
        <f t="shared" ca="1" si="928"/>
        <v>1.7063991748362899E-64</v>
      </c>
      <c r="Z1222" s="10">
        <f ca="1">IF($A1222&gt;='key variables'!$B$26,SUMPRODUCT(P1192:P1221,'control variables'!V$7:V$36)*$E1222,SUMPRODUCT(P1192:P1221,'control variables'!Z$7:Z$36)*$E1222)</f>
        <v>5.8108125123124513E-65</v>
      </c>
      <c r="AA1222" s="10">
        <f ca="1">IF($A1222&gt;='key variables'!$B$26,SUMPRODUCT(Q1192:Q1221,'control variables'!W$7:W$36)*$E1222,SUMPRODUCT(Q1192:Q1221,'control variables'!AA$7:AA$36)*$E1222)</f>
        <v>6.7072333719467373E-65</v>
      </c>
      <c r="AB1222" s="10">
        <f ca="1">IF($A1222&gt;='key variables'!$B$26,SUMPRODUCT(R1192:R1221,'control variables'!X$7:X$36)*$E1222,SUMPRODUCT(R1192:R1221,'control variables'!AB$7:AB$36)*$E1222)</f>
        <v>2.0089631526083807E-64</v>
      </c>
      <c r="AC1222" s="10">
        <f ca="1">IF($A1222&gt;='key variables'!$B$26,SUMPRODUCT(S1192:S1221,'control variables'!Y$7:Y$36)*$E1222,SUMPRODUCT(S1192:S1221,'control variables'!AC$7:AC$36)*$E1222)</f>
        <v>9.0301899259019991E-65</v>
      </c>
      <c r="AD1222" s="10">
        <f t="shared" ca="1" si="929"/>
        <v>4.1637867336244992E-64</v>
      </c>
      <c r="AE1222" s="82">
        <f ca="1">SUMPRODUCT(P1192:P1221,'control variables'!AL$7:AL$36)</f>
        <v>7.9117153574910514E-65</v>
      </c>
      <c r="AF1222" s="82">
        <f ca="1">SUMPRODUCT(Q1192:Q1221,'control variables'!AM$7:AM$36)</f>
        <v>9.10835962229184E-65</v>
      </c>
      <c r="AG1222" s="82">
        <f ca="1">SUMPRODUCT(R1192:R1221,'control variables'!AN$7:AN$36)</f>
        <v>2.5970327064314318E-64</v>
      </c>
      <c r="AH1222" s="82">
        <f ca="1">SUMPRODUCT(S1192:S1221,'control variables'!AO$7:AO$36)</f>
        <v>1.1244894013130757E-64</v>
      </c>
      <c r="AI1222" s="82">
        <f t="shared" ca="1" si="893"/>
        <v>5.4235296057227966E-64</v>
      </c>
      <c r="AJ1222" s="10">
        <f ca="1">SUMPRODUCT(P1192:P1221,'control variables'!AP$7:AP$36)</f>
        <v>7.5596747962869366E-68</v>
      </c>
      <c r="AK1222" s="10">
        <f ca="1">SUMPRODUCT(Q1192:Q1221,'control variables'!AQ$7:AQ$36)</f>
        <v>2.1814721679319076E-67</v>
      </c>
      <c r="AL1222" s="10">
        <f ca="1">SUMPRODUCT(R1192:R1221,'control variables'!AR$7:AR$36)</f>
        <v>7.8407837523218817E-66</v>
      </c>
      <c r="AM1222" s="10">
        <f ca="1">SUMPRODUCT(S1192:S1221,'control variables'!AS$7:AS$36)</f>
        <v>5.8739891404067109E-66</v>
      </c>
      <c r="AN1222" s="10">
        <f t="shared" ca="1" si="914"/>
        <v>1.4008516857484652E-65</v>
      </c>
      <c r="AO1222" s="82">
        <f ca="1">SUMPRODUCT(P1192:P1221,'control variables'!AX$7:AX$36)</f>
        <v>1.0280004064084256E-67</v>
      </c>
      <c r="AP1222" s="82">
        <f ca="1">SUMPRODUCT(Q1192:Q1221,'control variables'!AY$7:AY$36)</f>
        <v>2.3731753924696748E-67</v>
      </c>
      <c r="AQ1222" s="82">
        <f ca="1">SUMPRODUCT(R1192:R1221,'control variables'!AZ$7:AZ$36)</f>
        <v>2.1324538690226313E-66</v>
      </c>
      <c r="AR1222" s="82">
        <f ca="1">SUMPRODUCT(S1192:S1221,'control variables'!BA$7:BA$36)</f>
        <v>1.5975457638846239E-66</v>
      </c>
      <c r="AS1222" s="82">
        <f t="shared" ca="1" si="915"/>
        <v>4.0701172127950652E-66</v>
      </c>
      <c r="AT1222" s="10">
        <f ca="1">SUMPRODUCT(P1192:P1221,'control variables'!AT$7:AT$36)</f>
        <v>-9.0725047422082745E-68</v>
      </c>
      <c r="AU1222" s="10">
        <f ca="1">SUMPRODUCT(Q1192:Q1221,'control variables'!AU$7:AU$36)</f>
        <v>9.8416717576645277E-68</v>
      </c>
      <c r="AV1222" s="10">
        <f ca="1">SUMPRODUCT(R1192:R1221,'control variables'!AV$7:AV$36)</f>
        <v>4.2379027264268507E-65</v>
      </c>
      <c r="AW1222" s="10">
        <f ca="1">SUMPRODUCT(S1192:S1221,'control variables'!AW$7:AW$36)</f>
        <v>3.1748604960262636E-65</v>
      </c>
      <c r="AX1222" s="10">
        <f t="shared" ca="1" si="894"/>
        <v>7.4135323894685708E-65</v>
      </c>
      <c r="AY1222" s="82">
        <f ca="1">SUMPRODUCT(P1192:P1221,'control variables'!BB$7:BB$36)</f>
        <v>3.2882970212444977E-67</v>
      </c>
      <c r="AZ1222" s="82">
        <f ca="1">SUMPRODUCT(Q1192:Q1221,'control variables'!BC$7:BC$36)</f>
        <v>8.3851515402462042E-67</v>
      </c>
      <c r="BA1222" s="82">
        <f ca="1">SUMPRODUCT(R1192:R1221,'control variables'!BD$7:BD$36)</f>
        <v>5.8698638210246669E-66</v>
      </c>
      <c r="BB1222" s="82">
        <f ca="1">SUMPRODUCT(S1192:S1221,'control variables'!BE$7:BE$36)</f>
        <v>8.3414955106521855E-67</v>
      </c>
      <c r="BC1222" s="82">
        <f t="shared" ca="1" si="916"/>
        <v>7.871358228238956E-66</v>
      </c>
      <c r="BD1222" s="10">
        <f ca="1">SUMPRODUCT(P1192:P1221,'control variables'!BF$7:BF$36)</f>
        <v>6.8788309520699658E-68</v>
      </c>
      <c r="BE1222" s="10">
        <f ca="1">SUMPRODUCT(Q1192:Q1221,'control variables'!BG$7:BG$36)</f>
        <v>7.9400125927213793E-68</v>
      </c>
      <c r="BF1222" s="10">
        <f ca="1">SUMPRODUCT(R1192:R1221,'control variables'!BH$7:BH$36)</f>
        <v>2.3782075030727668E-66</v>
      </c>
      <c r="BG1222" s="10">
        <f ca="1">SUMPRODUCT(S1192:S1221,'control variables'!BI$7:BI$36)</f>
        <v>5.3449625016936861E-66</v>
      </c>
      <c r="BH1222" s="10">
        <f t="shared" ca="1" si="917"/>
        <v>7.8713584402143658E-66</v>
      </c>
      <c r="BI1222" s="82">
        <f t="shared" ca="1" si="895"/>
        <v>7.9355258229612867E-65</v>
      </c>
      <c r="BJ1222" s="82">
        <f t="shared" ca="1" si="896"/>
        <v>9.2020528094519656E-65</v>
      </c>
      <c r="BK1222" s="82">
        <f t="shared" ca="1" si="897"/>
        <v>3.0795216172843635E-64</v>
      </c>
      <c r="BL1222" s="82">
        <f t="shared" ca="1" si="898"/>
        <v>1.4503169464263543E-64</v>
      </c>
      <c r="BM1222" s="82">
        <f t="shared" ca="1" si="888"/>
        <v>6.2435964269520432E-64</v>
      </c>
      <c r="BN1222" s="10">
        <f ca="1">BN1221+BI1222-INDIRECT(ADDRESS(MAX($D1222-'key variables'!$B$9*30,34),scenario!BI$4),TRUE)</f>
        <v>9439390.0751690175</v>
      </c>
      <c r="BO1222" s="10">
        <f ca="1">BO1221+BJ1222-INDIRECT(ADDRESS(MAX($D1222-'key variables'!$B$9*30,34),scenario!BJ$4),TRUE)</f>
        <v>10895583.360992203</v>
      </c>
      <c r="BP1222" s="10">
        <f ca="1">BP1221+BK1222-INDIRECT(ADDRESS(MAX($D1222-'key variables'!$B$9*30,34),scenario!BK$4),TRUE)</f>
        <v>32531162.537994072</v>
      </c>
      <c r="BQ1222" s="10">
        <f ca="1">BQ1221+BL1222-INDIRECT(ADDRESS(MAX($D1222-'key variables'!$B$9*30,34),scenario!BL$4),TRUE)</f>
        <v>14415841.516535141</v>
      </c>
      <c r="BR1222" s="10">
        <f t="shared" ca="1" si="918"/>
        <v>67281977.490690395</v>
      </c>
      <c r="BS1222" s="82">
        <f t="shared" ca="1" si="899"/>
        <v>-2.3433848477536824E-9</v>
      </c>
      <c r="BT1222" s="82">
        <f t="shared" ca="1" si="900"/>
        <v>-3.4288309057018498E-10</v>
      </c>
      <c r="BU1222" s="82">
        <f t="shared" ca="1" si="901"/>
        <v>-4.2578247660364599E-9</v>
      </c>
      <c r="BV1222" s="82">
        <f t="shared" ca="1" si="902"/>
        <v>-2.9943922343414556E-9</v>
      </c>
      <c r="BW1222" s="82">
        <f t="shared" ca="1" si="919"/>
        <v>-9.9384849387017825E-9</v>
      </c>
      <c r="BX1222" s="10">
        <f t="shared" ca="1" si="903"/>
        <v>-1.8625994260191893E-12</v>
      </c>
      <c r="BY1222" s="10">
        <f t="shared" ca="1" si="904"/>
        <v>2.8902850229962428E-12</v>
      </c>
      <c r="BZ1222" s="10">
        <f t="shared" ca="1" si="905"/>
        <v>-3.5034723983035463E-11</v>
      </c>
      <c r="CA1222" s="10">
        <f t="shared" ca="1" si="906"/>
        <v>-2.0257049910634696E-11</v>
      </c>
      <c r="CB1222" s="10">
        <v>0</v>
      </c>
      <c r="CC1222" s="82">
        <f t="shared" ca="1" si="907"/>
        <v>3.9725652202851362E-13</v>
      </c>
      <c r="CD1222" s="82">
        <f t="shared" ca="1" si="908"/>
        <v>3.4270724516460853E-13</v>
      </c>
      <c r="CE1222" s="82">
        <f t="shared" ca="1" si="909"/>
        <v>1.8915613015532971E-10</v>
      </c>
      <c r="CF1222" s="82">
        <f t="shared" ca="1" si="910"/>
        <v>3.7028113764059381E-11</v>
      </c>
      <c r="CG1222" s="82">
        <f t="shared" ca="1" si="920"/>
        <v>2.269242076865822E-10</v>
      </c>
      <c r="CH1222" s="13" t="str">
        <f t="shared" ca="1" si="921"/>
        <v/>
      </c>
      <c r="CI1222" s="81">
        <f t="shared" ca="1" si="930"/>
        <v>0.1131775965863165</v>
      </c>
      <c r="CJ1222" s="81">
        <f t="shared" ca="1" si="931"/>
        <v>0.13063724757458739</v>
      </c>
      <c r="CK1222" s="81">
        <f t="shared" ca="1" si="932"/>
        <v>0.39004625943939081</v>
      </c>
      <c r="CL1222" s="81">
        <f t="shared" ca="1" si="933"/>
        <v>0.17284488538116416</v>
      </c>
      <c r="CM1222" s="89">
        <f t="shared" ca="1" si="922"/>
        <v>0.80670598898145884</v>
      </c>
    </row>
    <row r="1223" spans="1:91" x14ac:dyDescent="0.3">
      <c r="A1223">
        <v>1158</v>
      </c>
      <c r="B1223" s="3">
        <f t="shared" si="935"/>
        <v>3.4055555555555554</v>
      </c>
      <c r="C1223" s="3">
        <f t="shared" si="923"/>
        <v>38.6</v>
      </c>
      <c r="D1223" s="4">
        <f t="shared" ca="1" si="911"/>
        <v>1223</v>
      </c>
      <c r="E1223" s="58">
        <f>(0.5*(COS(B1223*2*PI())+1)*('key variables'!$B$4-'key variables'!$B$6)+'key variables'!$B$6)/'key variables'!$B$4</f>
        <v>1</v>
      </c>
      <c r="F1223" s="10">
        <f t="shared" ca="1" si="924"/>
        <v>11689222.907461114</v>
      </c>
      <c r="G1223" s="10">
        <f t="shared" ca="1" si="925"/>
        <v>13492492.798713122</v>
      </c>
      <c r="H1223" s="10">
        <f t="shared" ca="1" si="926"/>
        <v>40309474.521088287</v>
      </c>
      <c r="I1223" s="10">
        <f t="shared" ca="1" si="927"/>
        <v>17912154.249750931</v>
      </c>
      <c r="J1223" s="10">
        <f t="shared" ca="1" si="912"/>
        <v>83403344.477013454</v>
      </c>
      <c r="K1223" s="82">
        <f t="shared" ca="1" si="889"/>
        <v>2249832.832292099</v>
      </c>
      <c r="L1223" s="82">
        <f t="shared" ca="1" si="890"/>
        <v>2596909.4377209195</v>
      </c>
      <c r="M1223" s="82">
        <f t="shared" ca="1" si="891"/>
        <v>7778311.98309422</v>
      </c>
      <c r="N1223" s="82">
        <f t="shared" ca="1" si="892"/>
        <v>3496312.733215793</v>
      </c>
      <c r="O1223" s="82">
        <f t="shared" ca="1" si="913"/>
        <v>16121366.986323033</v>
      </c>
      <c r="P1223" s="10">
        <f ca="1">IF(IF($A1223&gt;='key variables'!$B$26,K1223*SUMPRODUCT(Z1223:AC1223,'control variables'!$O$3:$R$3)/J1223+F$65*'key variables'!$B$25/scenario!J$65,K1223*SUMPRODUCT(Z1223:AC1223,'control variables'!$O$7:$R$7)/J1223+F$65*'key variables'!$B$25/scenario!J$65)&lt;'key variables'!$B$28,0,IF($A1223&gt;='key variables'!$B$26,K1223*SUMPRODUCT(Z1223:AC1223,'control variables'!$O$3:$R$3)/J1223+F$65*'key variables'!$B$25/scenario!J$65,K1223*SUMPRODUCT(Z1223:AC1223,'control variables'!$O$7:$R$7)/J1223+F$65*'key variables'!$B$25/scenario!J$65))</f>
        <v>9.6645249089161805E-66</v>
      </c>
      <c r="Q1223" s="10">
        <f ca="1">IF(IF($A1223&gt;='key variables'!$B$26,L1223*SUMPRODUCT(Z1223:AC1223,'control variables'!$O$4:$R$4)/J1223+G$65*'key variables'!$B$25/scenario!J$65,L1223*SUMPRODUCT(Z1223:AC1223,'control variables'!$O$7:$R$7)/J1223+G$65*'key variables'!$B$25/scenario!J$65)&lt;'key variables'!$B$28,0,IF($A1223&gt;='key variables'!$B$26,L1223*SUMPRODUCT(Z1223:AC1223,'control variables'!$O$4:$R$4)/J1223+G$65*'key variables'!$B$25/scenario!J$65,L1223*SUMPRODUCT(Z1223:AC1223,'control variables'!$O$7:$R$7)/J1223+G$65*'key variables'!$B$25/scenario!J$65))</f>
        <v>1.1155449234636665E-65</v>
      </c>
      <c r="R1223" s="10">
        <f ca="1">IF(IF($A1223&gt;='key variables'!$B$26,M1223*SUMPRODUCT(Z1223:AC1223,'control variables'!$O$5:$R$5)/J1223+H$65*'key variables'!$B$25/scenario!J$65,M1223*SUMPRODUCT(Z1223:AC1223,'control variables'!$O$7:$R$7)/J1223+H$65*'key variables'!$B$25/scenario!J$65)&lt;'key variables'!$B$28,0,IF($A1223&gt;='key variables'!$B$26,M1223*SUMPRODUCT(Z1223:AC1223,'control variables'!$O$5:$R$5)/J1223+H$65*'key variables'!$B$25/scenario!J$65,M1223*SUMPRODUCT(Z1223:AC1223,'control variables'!$O$7:$R$7)/J1223+H$65*'key variables'!$B$25/scenario!J$65))</f>
        <v>3.3413011327312425E-65</v>
      </c>
      <c r="S1223" s="10">
        <f ca="1">IF(IF($A1223&gt;='key variables'!$B$26,N1223*SUMPRODUCT(Z1223:AC1223,'control variables'!$O$6:$R$6)/J1223+I$65*'key variables'!$B$25/scenario!J$65,N1223*SUMPRODUCT(Z1223:AC1223,'control variables'!$O$7:$R$7)/J1223+I$65*'key variables'!$B$25/scenario!J$65)&lt;'key variables'!$B$28,0,IF($A1223&gt;='key variables'!$B$26,N1223*SUMPRODUCT(Z1223:AC1223,'control variables'!$O$6:$R$6)/J1223+I$65*'key variables'!$B$25/scenario!J$65,N1223*SUMPRODUCT(Z1223:AC1223,'control variables'!$O$7:$R$7)/J1223+I$65*'key variables'!$B$25/scenario!J$65))</f>
        <v>1.5018983194898018E-65</v>
      </c>
      <c r="T1223" s="10">
        <f t="shared" ca="1" si="934"/>
        <v>6.9251968665763289E-65</v>
      </c>
      <c r="U1223" s="82">
        <f ca="1">SUMPRODUCT(P1193:P1222,'control variables'!AD$7:AD$36)</f>
        <v>2.0490580721985346E-65</v>
      </c>
      <c r="V1223" s="82">
        <f ca="1">SUMPRODUCT(Q1193:Q1222,'control variables'!AE$7:AE$36)</f>
        <v>2.3651616110115267E-65</v>
      </c>
      <c r="W1223" s="82">
        <f ca="1">SUMPRODUCT(R1193:R1222,'control variables'!AF$7:AF$36)</f>
        <v>7.0841765344850832E-65</v>
      </c>
      <c r="X1223" s="82">
        <f ca="1">SUMPRODUCT(S1193:S1222,'control variables'!AG$7:AG$36)</f>
        <v>3.184302285084712E-65</v>
      </c>
      <c r="Y1223" s="82">
        <f t="shared" ca="1" si="928"/>
        <v>1.4682698502779857E-64</v>
      </c>
      <c r="Z1223" s="10">
        <f ca="1">IF($A1223&gt;='key variables'!$B$26,SUMPRODUCT(P1193:P1222,'control variables'!V$7:V$36)*$E1223,SUMPRODUCT(P1193:P1222,'control variables'!Z$7:Z$36)*$E1223)</f>
        <v>4.9999091322023077E-65</v>
      </c>
      <c r="AA1223" s="10">
        <f ca="1">IF($A1223&gt;='key variables'!$B$26,SUMPRODUCT(Q1193:Q1222,'control variables'!W$7:W$36)*$E1223,SUMPRODUCT(Q1193:Q1222,'control variables'!AA$7:AA$36)*$E1223)</f>
        <v>5.771233767592833E-65</v>
      </c>
      <c r="AB1223" s="10">
        <f ca="1">IF($A1223&gt;='key variables'!$B$26,SUMPRODUCT(R1193:R1222,'control variables'!X$7:X$36)*$E1223,SUMPRODUCT(R1193:R1222,'control variables'!AB$7:AB$36)*$E1223)</f>
        <v>1.7286107909524089E-64</v>
      </c>
      <c r="AC1223" s="10">
        <f ca="1">IF($A1223&gt;='key variables'!$B$26,SUMPRODUCT(S1193:S1222,'control variables'!Y$7:Y$36)*$E1223,SUMPRODUCT(S1193:S1222,'control variables'!AC$7:AC$36)*$E1223)</f>
        <v>7.7700199378952073E-65</v>
      </c>
      <c r="AD1223" s="10">
        <f t="shared" ca="1" si="929"/>
        <v>3.5827270747214437E-64</v>
      </c>
      <c r="AE1223" s="82">
        <f ca="1">SUMPRODUCT(P1193:P1222,'control variables'!AL$7:AL$36)</f>
        <v>6.8076293605216399E-65</v>
      </c>
      <c r="AF1223" s="82">
        <f ca="1">SUMPRODUCT(Q1193:Q1222,'control variables'!AM$7:AM$36)</f>
        <v>7.837280992698281E-65</v>
      </c>
      <c r="AG1223" s="82">
        <f ca="1">SUMPRODUCT(R1193:R1222,'control variables'!AN$7:AN$36)</f>
        <v>2.2346147837330844E-64</v>
      </c>
      <c r="AH1223" s="82">
        <f ca="1">SUMPRODUCT(S1193:S1222,'control variables'!AO$7:AO$36)</f>
        <v>9.6756603569239963E-65</v>
      </c>
      <c r="AI1223" s="82">
        <f t="shared" ca="1" si="893"/>
        <v>4.6666718547474761E-64</v>
      </c>
      <c r="AJ1223" s="10">
        <f ca="1">SUMPRODUCT(P1193:P1222,'control variables'!AP$7:AP$36)</f>
        <v>6.5047163318977631E-68</v>
      </c>
      <c r="AK1223" s="10">
        <f ca="1">SUMPRODUCT(Q1193:Q1222,'control variables'!AQ$7:AQ$36)</f>
        <v>1.8770460397710085E-67</v>
      </c>
      <c r="AL1223" s="10">
        <f ca="1">SUMPRODUCT(R1193:R1222,'control variables'!AR$7:AR$36)</f>
        <v>6.7465963157115314E-66</v>
      </c>
      <c r="AM1223" s="10">
        <f ca="1">SUMPRODUCT(S1193:S1222,'control variables'!AS$7:AS$36)</f>
        <v>5.0542694129859215E-66</v>
      </c>
      <c r="AN1223" s="10">
        <f t="shared" ca="1" si="914"/>
        <v>1.205361749599353E-65</v>
      </c>
      <c r="AO1223" s="82">
        <f ca="1">SUMPRODUCT(P1193:P1222,'control variables'!AX$7:AX$36)</f>
        <v>8.8454215465019561E-68</v>
      </c>
      <c r="AP1223" s="82">
        <f ca="1">SUMPRODUCT(Q1193:Q1222,'control variables'!AY$7:AY$36)</f>
        <v>2.0419969310634161E-67</v>
      </c>
      <c r="AQ1223" s="82">
        <f ca="1">SUMPRODUCT(R1193:R1222,'control variables'!AZ$7:AZ$36)</f>
        <v>1.8348682823847217E-66</v>
      </c>
      <c r="AR1223" s="82">
        <f ca="1">SUMPRODUCT(S1193:S1222,'control variables'!BA$7:BA$36)</f>
        <v>1.3746070170106265E-66</v>
      </c>
      <c r="AS1223" s="82">
        <f t="shared" ca="1" si="915"/>
        <v>3.5021292079667092E-66</v>
      </c>
      <c r="AT1223" s="10">
        <f ca="1">SUMPRODUCT(P1193:P1222,'control variables'!AT$7:AT$36)</f>
        <v>-7.8064296888601417E-68</v>
      </c>
      <c r="AU1223" s="10">
        <f ca="1">SUMPRODUCT(Q1193:Q1222,'control variables'!AU$7:AU$36)</f>
        <v>8.4682588524443704E-68</v>
      </c>
      <c r="AV1223" s="10">
        <f ca="1">SUMPRODUCT(R1193:R1222,'control variables'!AV$7:AV$36)</f>
        <v>3.6465001234077537E-65</v>
      </c>
      <c r="AW1223" s="10">
        <f ca="1">SUMPRODUCT(S1193:S1222,'control variables'!AW$7:AW$36)</f>
        <v>2.7318062584044547E-65</v>
      </c>
      <c r="AX1223" s="10">
        <f t="shared" ca="1" si="894"/>
        <v>6.3789682109757925E-65</v>
      </c>
      <c r="AY1223" s="82">
        <f ca="1">SUMPRODUCT(P1193:P1222,'control variables'!BB$7:BB$36)</f>
        <v>2.8294126287979529E-67</v>
      </c>
      <c r="AZ1223" s="82">
        <f ca="1">SUMPRODUCT(Q1193:Q1222,'control variables'!BC$7:BC$36)</f>
        <v>7.2149971578230983E-67</v>
      </c>
      <c r="BA1223" s="82">
        <f ca="1">SUMPRODUCT(R1193:R1222,'control variables'!BD$7:BD$36)</f>
        <v>5.0507197851141169E-66</v>
      </c>
      <c r="BB1223" s="82">
        <f ca="1">SUMPRODUCT(S1193:S1222,'control variables'!BE$7:BE$36)</f>
        <v>7.177433360922008E-67</v>
      </c>
      <c r="BC1223" s="82">
        <f t="shared" ca="1" si="916"/>
        <v>6.7729040998684218E-66</v>
      </c>
      <c r="BD1223" s="10">
        <f ca="1">SUMPRODUCT(P1193:P1222,'control variables'!BF$7:BF$36)</f>
        <v>5.9188847726982299E-68</v>
      </c>
      <c r="BE1223" s="10">
        <f ca="1">SUMPRODUCT(Q1193:Q1222,'control variables'!BG$7:BG$36)</f>
        <v>6.831977694690811E-68</v>
      </c>
      <c r="BF1223" s="10">
        <f ca="1">SUMPRODUCT(R1193:R1222,'control variables'!BH$7:BH$36)</f>
        <v>2.0463268067400685E-66</v>
      </c>
      <c r="BG1223" s="10">
        <f ca="1">SUMPRODUCT(S1193:S1222,'control variables'!BI$7:BI$36)</f>
        <v>4.5990688508485415E-66</v>
      </c>
      <c r="BH1223" s="10">
        <f t="shared" ca="1" si="917"/>
        <v>6.7729042822625001E-66</v>
      </c>
      <c r="BI1223" s="82">
        <f t="shared" ca="1" si="895"/>
        <v>6.828117057120759E-65</v>
      </c>
      <c r="BJ1223" s="82">
        <f t="shared" ca="1" si="896"/>
        <v>7.9178992231289573E-65</v>
      </c>
      <c r="BK1223" s="82">
        <f t="shared" ca="1" si="897"/>
        <v>2.6497719939250011E-64</v>
      </c>
      <c r="BL1223" s="82">
        <f t="shared" ca="1" si="898"/>
        <v>1.2479240948937672E-64</v>
      </c>
      <c r="BM1223" s="82">
        <f t="shared" ca="1" si="888"/>
        <v>5.3722977168437393E-64</v>
      </c>
      <c r="BN1223" s="10">
        <f ca="1">BN1222+BI1223-INDIRECT(ADDRESS(MAX($D1223-'key variables'!$B$9*30,34),scenario!BI$4),TRUE)</f>
        <v>9439390.0751690175</v>
      </c>
      <c r="BO1223" s="10">
        <f ca="1">BO1222+BJ1223-INDIRECT(ADDRESS(MAX($D1223-'key variables'!$B$9*30,34),scenario!BJ$4),TRUE)</f>
        <v>10895583.360992203</v>
      </c>
      <c r="BP1223" s="10">
        <f ca="1">BP1222+BK1223-INDIRECT(ADDRESS(MAX($D1223-'key variables'!$B$9*30,34),scenario!BK$4),TRUE)</f>
        <v>32531162.537994072</v>
      </c>
      <c r="BQ1223" s="10">
        <f ca="1">BQ1222+BL1223-INDIRECT(ADDRESS(MAX($D1223-'key variables'!$B$9*30,34),scenario!BL$4),TRUE)</f>
        <v>14415841.516535141</v>
      </c>
      <c r="BR1223" s="10">
        <f t="shared" ca="1" si="918"/>
        <v>67281977.490690395</v>
      </c>
      <c r="BS1223" s="82">
        <f t="shared" ca="1" si="899"/>
        <v>-2.3433848477536824E-9</v>
      </c>
      <c r="BT1223" s="82">
        <f t="shared" ca="1" si="900"/>
        <v>-3.4288309057018498E-10</v>
      </c>
      <c r="BU1223" s="82">
        <f t="shared" ca="1" si="901"/>
        <v>-4.2578247660364599E-9</v>
      </c>
      <c r="BV1223" s="82">
        <f t="shared" ca="1" si="902"/>
        <v>-2.9943922343414556E-9</v>
      </c>
      <c r="BW1223" s="82">
        <f t="shared" ca="1" si="919"/>
        <v>-9.9384849387017825E-9</v>
      </c>
      <c r="BX1223" s="10">
        <f t="shared" ca="1" si="903"/>
        <v>-1.8625994260191893E-12</v>
      </c>
      <c r="BY1223" s="10">
        <f t="shared" ca="1" si="904"/>
        <v>2.8902850229962428E-12</v>
      </c>
      <c r="BZ1223" s="10">
        <f t="shared" ca="1" si="905"/>
        <v>-3.5034723983035463E-11</v>
      </c>
      <c r="CA1223" s="10">
        <f t="shared" ca="1" si="906"/>
        <v>-2.0257049910634696E-11</v>
      </c>
      <c r="CB1223" s="10">
        <v>0</v>
      </c>
      <c r="CC1223" s="82">
        <f t="shared" ca="1" si="907"/>
        <v>3.9725652202851362E-13</v>
      </c>
      <c r="CD1223" s="82">
        <f t="shared" ca="1" si="908"/>
        <v>3.4270724516460853E-13</v>
      </c>
      <c r="CE1223" s="82">
        <f t="shared" ca="1" si="909"/>
        <v>1.8915613015532971E-10</v>
      </c>
      <c r="CF1223" s="82">
        <f t="shared" ca="1" si="910"/>
        <v>3.7028113764059381E-11</v>
      </c>
      <c r="CG1223" s="82">
        <f t="shared" ca="1" si="920"/>
        <v>2.269242076865822E-10</v>
      </c>
      <c r="CH1223" s="13" t="str">
        <f t="shared" ca="1" si="921"/>
        <v/>
      </c>
      <c r="CI1223" s="81">
        <f t="shared" ca="1" si="930"/>
        <v>0.1131775965863165</v>
      </c>
      <c r="CJ1223" s="81">
        <f t="shared" ca="1" si="931"/>
        <v>0.13063724757458739</v>
      </c>
      <c r="CK1223" s="81">
        <f t="shared" ca="1" si="932"/>
        <v>0.39004625943939081</v>
      </c>
      <c r="CL1223" s="81">
        <f t="shared" ca="1" si="933"/>
        <v>0.17284488538116416</v>
      </c>
      <c r="CM1223" s="89">
        <f t="shared" ca="1" si="922"/>
        <v>0.80670598898145884</v>
      </c>
    </row>
    <row r="1224" spans="1:91" x14ac:dyDescent="0.3">
      <c r="A1224">
        <v>1159</v>
      </c>
      <c r="B1224" s="3">
        <f t="shared" si="935"/>
        <v>3.4083333333333332</v>
      </c>
      <c r="C1224" s="3">
        <f t="shared" si="923"/>
        <v>38.633333333333333</v>
      </c>
      <c r="D1224" s="4">
        <f t="shared" ca="1" si="911"/>
        <v>1224</v>
      </c>
      <c r="E1224" s="58">
        <f>(0.5*(COS(B1224*2*PI())+1)*('key variables'!$B$4-'key variables'!$B$6)+'key variables'!$B$6)/'key variables'!$B$4</f>
        <v>1</v>
      </c>
      <c r="F1224" s="10">
        <f t="shared" ca="1" si="924"/>
        <v>11689222.907461114</v>
      </c>
      <c r="G1224" s="10">
        <f t="shared" ca="1" si="925"/>
        <v>13492492.798713122</v>
      </c>
      <c r="H1224" s="10">
        <f t="shared" ca="1" si="926"/>
        <v>40309474.521088287</v>
      </c>
      <c r="I1224" s="10">
        <f t="shared" ca="1" si="927"/>
        <v>17912154.249750931</v>
      </c>
      <c r="J1224" s="10">
        <f t="shared" ca="1" si="912"/>
        <v>83403344.477013454</v>
      </c>
      <c r="K1224" s="82">
        <f t="shared" ca="1" si="889"/>
        <v>2249832.832292099</v>
      </c>
      <c r="L1224" s="82">
        <f t="shared" ca="1" si="890"/>
        <v>2596909.4377209195</v>
      </c>
      <c r="M1224" s="82">
        <f t="shared" ca="1" si="891"/>
        <v>7778311.98309422</v>
      </c>
      <c r="N1224" s="82">
        <f t="shared" ca="1" si="892"/>
        <v>3496312.733215793</v>
      </c>
      <c r="O1224" s="82">
        <f t="shared" ca="1" si="913"/>
        <v>16121366.986323033</v>
      </c>
      <c r="P1224" s="10">
        <f ca="1">IF(IF($A1224&gt;='key variables'!$B$26,K1224*SUMPRODUCT(Z1224:AC1224,'control variables'!$O$3:$R$3)/J1224+F$65*'key variables'!$B$25/scenario!J$65,K1224*SUMPRODUCT(Z1224:AC1224,'control variables'!$O$7:$R$7)/J1224+F$65*'key variables'!$B$25/scenario!J$65)&lt;'key variables'!$B$28,0,IF($A1224&gt;='key variables'!$B$26,K1224*SUMPRODUCT(Z1224:AC1224,'control variables'!$O$3:$R$3)/J1224+F$65*'key variables'!$B$25/scenario!J$65,K1224*SUMPRODUCT(Z1224:AC1224,'control variables'!$O$7:$R$7)/J1224+F$65*'key variables'!$B$25/scenario!J$65))</f>
        <v>8.3158329834422282E-66</v>
      </c>
      <c r="Q1224" s="10">
        <f ca="1">IF(IF($A1224&gt;='key variables'!$B$26,L1224*SUMPRODUCT(Z1224:AC1224,'control variables'!$O$4:$R$4)/J1224+G$65*'key variables'!$B$25/scenario!J$65,L1224*SUMPRODUCT(Z1224:AC1224,'control variables'!$O$7:$R$7)/J1224+G$65*'key variables'!$B$25/scenario!J$65)&lt;'key variables'!$B$28,0,IF($A1224&gt;='key variables'!$B$26,L1224*SUMPRODUCT(Z1224:AC1224,'control variables'!$O$4:$R$4)/J1224+G$65*'key variables'!$B$25/scenario!J$65,L1224*SUMPRODUCT(Z1224:AC1224,'control variables'!$O$7:$R$7)/J1224+G$65*'key variables'!$B$25/scenario!J$65))</f>
        <v>9.5986976664443413E-66</v>
      </c>
      <c r="R1224" s="10">
        <f ca="1">IF(IF($A1224&gt;='key variables'!$B$26,M1224*SUMPRODUCT(Z1224:AC1224,'control variables'!$O$5:$R$5)/J1224+H$65*'key variables'!$B$25/scenario!J$65,M1224*SUMPRODUCT(Z1224:AC1224,'control variables'!$O$7:$R$7)/J1224+H$65*'key variables'!$B$25/scenario!J$65)&lt;'key variables'!$B$28,0,IF($A1224&gt;='key variables'!$B$26,M1224*SUMPRODUCT(Z1224:AC1224,'control variables'!$O$5:$R$5)/J1224+H$65*'key variables'!$B$25/scenario!J$65,M1224*SUMPRODUCT(Z1224:AC1224,'control variables'!$O$7:$R$7)/J1224+H$65*'key variables'!$B$25/scenario!J$65))</f>
        <v>2.8750199755339398E-65</v>
      </c>
      <c r="S1224" s="10">
        <f ca="1">IF(IF($A1224&gt;='key variables'!$B$26,N1224*SUMPRODUCT(Z1224:AC1224,'control variables'!$O$6:$R$6)/J1224+I$65*'key variables'!$B$25/scenario!J$65,N1224*SUMPRODUCT(Z1224:AC1224,'control variables'!$O$7:$R$7)/J1224+I$65*'key variables'!$B$25/scenario!J$65)&lt;'key variables'!$B$28,0,IF($A1224&gt;='key variables'!$B$26,N1224*SUMPRODUCT(Z1224:AC1224,'control variables'!$O$6:$R$6)/J1224+I$65*'key variables'!$B$25/scenario!J$65,N1224*SUMPRODUCT(Z1224:AC1224,'control variables'!$O$7:$R$7)/J1224+I$65*'key variables'!$B$25/scenario!J$65))</f>
        <v>1.2923072474537577E-65</v>
      </c>
      <c r="T1224" s="10">
        <f t="shared" ca="1" si="934"/>
        <v>5.9587802879763546E-65</v>
      </c>
      <c r="U1224" s="82">
        <f ca="1">SUMPRODUCT(P1194:P1223,'control variables'!AD$7:AD$36)</f>
        <v>1.7631104335047974E-65</v>
      </c>
      <c r="V1224" s="82">
        <f ca="1">SUMPRODUCT(Q1194:Q1223,'control variables'!AE$7:AE$36)</f>
        <v>2.0351014790055206E-65</v>
      </c>
      <c r="W1224" s="82">
        <f ca="1">SUMPRODUCT(R1194:R1223,'control variables'!AF$7:AF$36)</f>
        <v>6.0955742202753577E-65</v>
      </c>
      <c r="X1224" s="82">
        <f ca="1">SUMPRODUCT(S1194:S1223,'control variables'!AG$7:AG$36)</f>
        <v>2.7399304384976231E-65</v>
      </c>
      <c r="Y1224" s="82">
        <f t="shared" ca="1" si="928"/>
        <v>1.2633716571283298E-64</v>
      </c>
      <c r="Z1224" s="10">
        <f ca="1">IF($A1224&gt;='key variables'!$B$26,SUMPRODUCT(P1194:P1223,'control variables'!V$7:V$36)*$E1224,SUMPRODUCT(P1194:P1223,'control variables'!Z$7:Z$36)*$E1224)</f>
        <v>4.302167945930074E-65</v>
      </c>
      <c r="AA1224" s="10">
        <f ca="1">IF($A1224&gt;='key variables'!$B$26,SUMPRODUCT(Q1194:Q1223,'control variables'!W$7:W$36)*$E1224,SUMPRODUCT(Q1194:Q1223,'control variables'!AA$7:AA$36)*$E1224)</f>
        <v>4.9658536319180668E-65</v>
      </c>
      <c r="AB1224" s="10">
        <f ca="1">IF($A1224&gt;='key variables'!$B$26,SUMPRODUCT(R1194:R1223,'control variables'!X$7:X$36)*$E1224,SUMPRODUCT(R1194:R1223,'control variables'!AB$7:AB$36)*$E1224)</f>
        <v>1.4873818181868862E-64</v>
      </c>
      <c r="AC1224" s="10">
        <f ca="1">IF($A1224&gt;='key variables'!$B$26,SUMPRODUCT(S1194:S1223,'control variables'!Y$7:Y$36)*$E1224,SUMPRODUCT(S1194:S1223,'control variables'!AC$7:AC$36)*$E1224)</f>
        <v>6.6857076463160362E-65</v>
      </c>
      <c r="AD1224" s="10">
        <f t="shared" ca="1" si="929"/>
        <v>3.0827547406033042E-64</v>
      </c>
      <c r="AE1224" s="82">
        <f ca="1">SUMPRODUCT(P1194:P1223,'control variables'!AL$7:AL$36)</f>
        <v>5.8576194183169814E-65</v>
      </c>
      <c r="AF1224" s="82">
        <f ca="1">SUMPRODUCT(Q1194:Q1223,'control variables'!AM$7:AM$36)</f>
        <v>6.7435823689023985E-65</v>
      </c>
      <c r="AG1224" s="82">
        <f ca="1">SUMPRODUCT(R1194:R1223,'control variables'!AN$7:AN$36)</f>
        <v>1.9227725624372305E-64</v>
      </c>
      <c r="AH1224" s="82">
        <f ca="1">SUMPRODUCT(S1194:S1223,'control variables'!AO$7:AO$36)</f>
        <v>8.3254144710685241E-65</v>
      </c>
      <c r="AI1224" s="82">
        <f t="shared" ca="1" si="893"/>
        <v>4.0154341882660213E-64</v>
      </c>
      <c r="AJ1224" s="10">
        <f ca="1">SUMPRODUCT(P1194:P1223,'control variables'!AP$7:AP$36)</f>
        <v>5.5969781371070904E-68</v>
      </c>
      <c r="AK1224" s="10">
        <f ca="1">SUMPRODUCT(Q1194:Q1223,'control variables'!AQ$7:AQ$36)</f>
        <v>1.6151028132347007E-67</v>
      </c>
      <c r="AL1224" s="10">
        <f ca="1">SUMPRODUCT(R1194:R1223,'control variables'!AR$7:AR$36)</f>
        <v>5.8051035821123922E-66</v>
      </c>
      <c r="AM1224" s="10">
        <f ca="1">SUMPRODUCT(S1194:S1223,'control variables'!AS$7:AS$36)</f>
        <v>4.3489422074887045E-66</v>
      </c>
      <c r="AN1224" s="10">
        <f t="shared" ca="1" si="914"/>
        <v>1.0371525852295638E-65</v>
      </c>
      <c r="AO1224" s="82">
        <f ca="1">SUMPRODUCT(P1194:P1223,'control variables'!AX$7:AX$36)</f>
        <v>7.6110361287382228E-68</v>
      </c>
      <c r="AP1224" s="82">
        <f ca="1">SUMPRODUCT(Q1194:Q1223,'control variables'!AY$7:AY$36)</f>
        <v>1.7570346800760922E-67</v>
      </c>
      <c r="AQ1224" s="82">
        <f ca="1">SUMPRODUCT(R1194:R1223,'control variables'!AZ$7:AZ$36)</f>
        <v>1.5788109945114732E-66</v>
      </c>
      <c r="AR1224" s="82">
        <f ca="1">SUMPRODUCT(S1194:S1223,'control variables'!BA$7:BA$36)</f>
        <v>1.1827795446812109E-66</v>
      </c>
      <c r="AS1224" s="82">
        <f t="shared" ca="1" si="915"/>
        <v>3.0134043684876757E-66</v>
      </c>
      <c r="AT1224" s="10">
        <f ca="1">SUMPRODUCT(P1194:P1223,'control variables'!AT$7:AT$36)</f>
        <v>-6.7170363883749231E-68</v>
      </c>
      <c r="AU1224" s="10">
        <f ca="1">SUMPRODUCT(Q1194:Q1223,'control variables'!AU$7:AU$36)</f>
        <v>7.2865067803297508E-68</v>
      </c>
      <c r="AV1224" s="10">
        <f ca="1">SUMPRODUCT(R1194:R1223,'control variables'!AV$7:AV$36)</f>
        <v>3.1376282110240821E-65</v>
      </c>
      <c r="AW1224" s="10">
        <f ca="1">SUMPRODUCT(S1194:S1223,'control variables'!AW$7:AW$36)</f>
        <v>2.3505805822959249E-65</v>
      </c>
      <c r="AX1224" s="10">
        <f t="shared" ca="1" si="894"/>
        <v>5.488778263711962E-65</v>
      </c>
      <c r="AY1224" s="82">
        <f ca="1">SUMPRODUCT(P1194:P1223,'control variables'!BB$7:BB$36)</f>
        <v>2.4345659082133435E-67</v>
      </c>
      <c r="AZ1224" s="82">
        <f ca="1">SUMPRODUCT(Q1194:Q1223,'control variables'!BC$7:BC$36)</f>
        <v>6.2081387244513568E-67</v>
      </c>
      <c r="BA1224" s="82">
        <f ca="1">SUMPRODUCT(R1194:R1223,'control variables'!BD$7:BD$36)</f>
        <v>4.345887932931654E-66</v>
      </c>
      <c r="BB1224" s="82">
        <f ca="1">SUMPRODUCT(S1194:S1223,'control variables'!BE$7:BE$36)</f>
        <v>6.1758169844592312E-67</v>
      </c>
      <c r="BC1224" s="82">
        <f t="shared" ca="1" si="916"/>
        <v>5.8277400946440463E-66</v>
      </c>
      <c r="BD1224" s="10">
        <f ca="1">SUMPRODUCT(P1194:P1223,'control variables'!BF$7:BF$36)</f>
        <v>5.0928998250693819E-68</v>
      </c>
      <c r="BE1224" s="10">
        <f ca="1">SUMPRODUCT(Q1194:Q1223,'control variables'!BG$7:BG$36)</f>
        <v>5.878569923622118E-68</v>
      </c>
      <c r="BF1224" s="10">
        <f ca="1">SUMPRODUCT(R1194:R1223,'control variables'!BH$7:BH$36)</f>
        <v>1.7607603182533905E-66</v>
      </c>
      <c r="BG1224" s="10">
        <f ca="1">SUMPRODUCT(S1194:S1223,'control variables'!BI$7:BI$36)</f>
        <v>3.9572652358445846E-66</v>
      </c>
      <c r="BH1224" s="10">
        <f t="shared" ca="1" si="917"/>
        <v>5.82774025158489E-66</v>
      </c>
      <c r="BI1224" s="82">
        <f t="shared" ca="1" si="895"/>
        <v>5.8752480410107404E-65</v>
      </c>
      <c r="BJ1224" s="82">
        <f t="shared" ca="1" si="896"/>
        <v>6.8129502629272414E-65</v>
      </c>
      <c r="BK1224" s="82">
        <f t="shared" ca="1" si="897"/>
        <v>2.2799942628689552E-64</v>
      </c>
      <c r="BL1224" s="82">
        <f t="shared" ca="1" si="898"/>
        <v>1.0737753223209042E-64</v>
      </c>
      <c r="BM1224" s="82">
        <f t="shared" ca="1" si="888"/>
        <v>4.6225894155836573E-64</v>
      </c>
      <c r="BN1224" s="10">
        <f ca="1">BN1223+BI1224-INDIRECT(ADDRESS(MAX($D1224-'key variables'!$B$9*30,34),scenario!BI$4),TRUE)</f>
        <v>9439390.0751690175</v>
      </c>
      <c r="BO1224" s="10">
        <f ca="1">BO1223+BJ1224-INDIRECT(ADDRESS(MAX($D1224-'key variables'!$B$9*30,34),scenario!BJ$4),TRUE)</f>
        <v>10895583.360992203</v>
      </c>
      <c r="BP1224" s="10">
        <f ca="1">BP1223+BK1224-INDIRECT(ADDRESS(MAX($D1224-'key variables'!$B$9*30,34),scenario!BK$4),TRUE)</f>
        <v>32531162.537994072</v>
      </c>
      <c r="BQ1224" s="10">
        <f ca="1">BQ1223+BL1224-INDIRECT(ADDRESS(MAX($D1224-'key variables'!$B$9*30,34),scenario!BL$4),TRUE)</f>
        <v>14415841.516535141</v>
      </c>
      <c r="BR1224" s="10">
        <f t="shared" ca="1" si="918"/>
        <v>67281977.490690395</v>
      </c>
      <c r="BS1224" s="82">
        <f t="shared" ca="1" si="899"/>
        <v>-2.3433848477536824E-9</v>
      </c>
      <c r="BT1224" s="82">
        <f t="shared" ca="1" si="900"/>
        <v>-3.4288309057018498E-10</v>
      </c>
      <c r="BU1224" s="82">
        <f t="shared" ca="1" si="901"/>
        <v>-4.2578247660364599E-9</v>
      </c>
      <c r="BV1224" s="82">
        <f t="shared" ca="1" si="902"/>
        <v>-2.9943922343414556E-9</v>
      </c>
      <c r="BW1224" s="82">
        <f t="shared" ca="1" si="919"/>
        <v>-9.9384849387017825E-9</v>
      </c>
      <c r="BX1224" s="10">
        <f t="shared" ca="1" si="903"/>
        <v>-1.8625994260191893E-12</v>
      </c>
      <c r="BY1224" s="10">
        <f t="shared" ca="1" si="904"/>
        <v>2.8902850229962428E-12</v>
      </c>
      <c r="BZ1224" s="10">
        <f t="shared" ca="1" si="905"/>
        <v>-3.5034723983035463E-11</v>
      </c>
      <c r="CA1224" s="10">
        <f t="shared" ca="1" si="906"/>
        <v>-2.0257049910634696E-11</v>
      </c>
      <c r="CB1224" s="10">
        <v>0</v>
      </c>
      <c r="CC1224" s="82">
        <f t="shared" ca="1" si="907"/>
        <v>3.9725652202851362E-13</v>
      </c>
      <c r="CD1224" s="82">
        <f t="shared" ca="1" si="908"/>
        <v>3.4270724516460853E-13</v>
      </c>
      <c r="CE1224" s="82">
        <f t="shared" ca="1" si="909"/>
        <v>1.8915613015532971E-10</v>
      </c>
      <c r="CF1224" s="82">
        <f t="shared" ca="1" si="910"/>
        <v>3.7028113764059381E-11</v>
      </c>
      <c r="CG1224" s="82">
        <f t="shared" ca="1" si="920"/>
        <v>2.269242076865822E-10</v>
      </c>
      <c r="CH1224" s="13" t="str">
        <f t="shared" ca="1" si="921"/>
        <v/>
      </c>
      <c r="CI1224" s="81">
        <f t="shared" ca="1" si="930"/>
        <v>0.1131775965863165</v>
      </c>
      <c r="CJ1224" s="81">
        <f t="shared" ca="1" si="931"/>
        <v>0.13063724757458739</v>
      </c>
      <c r="CK1224" s="81">
        <f t="shared" ca="1" si="932"/>
        <v>0.39004625943939081</v>
      </c>
      <c r="CL1224" s="81">
        <f t="shared" ca="1" si="933"/>
        <v>0.17284488538116416</v>
      </c>
      <c r="CM1224" s="89">
        <f t="shared" ca="1" si="922"/>
        <v>0.80670598898145884</v>
      </c>
    </row>
    <row r="1225" spans="1:91" x14ac:dyDescent="0.3">
      <c r="A1225">
        <v>1160</v>
      </c>
      <c r="B1225" s="3">
        <f t="shared" si="935"/>
        <v>3.411111111111111</v>
      </c>
      <c r="C1225" s="3">
        <f t="shared" si="923"/>
        <v>38.666666666666664</v>
      </c>
      <c r="D1225" s="4">
        <f t="shared" ca="1" si="911"/>
        <v>1225</v>
      </c>
      <c r="E1225" s="58">
        <f>(0.5*(COS(B1225*2*PI())+1)*('key variables'!$B$4-'key variables'!$B$6)+'key variables'!$B$6)/'key variables'!$B$4</f>
        <v>1</v>
      </c>
      <c r="F1225" s="10">
        <f t="shared" ca="1" si="924"/>
        <v>11689222.907461114</v>
      </c>
      <c r="G1225" s="10">
        <f t="shared" ca="1" si="925"/>
        <v>13492492.798713122</v>
      </c>
      <c r="H1225" s="10">
        <f t="shared" ca="1" si="926"/>
        <v>40309474.521088287</v>
      </c>
      <c r="I1225" s="10">
        <f t="shared" ca="1" si="927"/>
        <v>17912154.249750931</v>
      </c>
      <c r="J1225" s="10">
        <f t="shared" ca="1" si="912"/>
        <v>83403344.477013454</v>
      </c>
      <c r="K1225" s="82">
        <f t="shared" ca="1" si="889"/>
        <v>2249832.832292099</v>
      </c>
      <c r="L1225" s="82">
        <f t="shared" ca="1" si="890"/>
        <v>2596909.4377209195</v>
      </c>
      <c r="M1225" s="82">
        <f t="shared" ca="1" si="891"/>
        <v>7778311.98309422</v>
      </c>
      <c r="N1225" s="82">
        <f t="shared" ca="1" si="892"/>
        <v>3496312.733215793</v>
      </c>
      <c r="O1225" s="82">
        <f t="shared" ca="1" si="913"/>
        <v>16121366.986323033</v>
      </c>
      <c r="P1225" s="10">
        <f ca="1">IF(IF($A1225&gt;='key variables'!$B$26,K1225*SUMPRODUCT(Z1225:AC1225,'control variables'!$O$3:$R$3)/J1225+F$65*'key variables'!$B$25/scenario!J$65,K1225*SUMPRODUCT(Z1225:AC1225,'control variables'!$O$7:$R$7)/J1225+F$65*'key variables'!$B$25/scenario!J$65)&lt;'key variables'!$B$28,0,IF($A1225&gt;='key variables'!$B$26,K1225*SUMPRODUCT(Z1225:AC1225,'control variables'!$O$3:$R$3)/J1225+F$65*'key variables'!$B$25/scenario!J$65,K1225*SUMPRODUCT(Z1225:AC1225,'control variables'!$O$7:$R$7)/J1225+F$65*'key variables'!$B$25/scenario!J$65))</f>
        <v>7.1553520592313088E-66</v>
      </c>
      <c r="Q1225" s="10">
        <f ca="1">IF(IF($A1225&gt;='key variables'!$B$26,L1225*SUMPRODUCT(Z1225:AC1225,'control variables'!$O$4:$R$4)/J1225+G$65*'key variables'!$B$25/scenario!J$65,L1225*SUMPRODUCT(Z1225:AC1225,'control variables'!$O$7:$R$7)/J1225+G$65*'key variables'!$B$25/scenario!J$65)&lt;'key variables'!$B$28,0,IF($A1225&gt;='key variables'!$B$26,L1225*SUMPRODUCT(Z1225:AC1225,'control variables'!$O$4:$R$4)/J1225+G$65*'key variables'!$B$25/scenario!J$65,L1225*SUMPRODUCT(Z1225:AC1225,'control variables'!$O$7:$R$7)/J1225+G$65*'key variables'!$B$25/scenario!J$65))</f>
        <v>8.2591919835673819E-66</v>
      </c>
      <c r="R1225" s="10">
        <f ca="1">IF(IF($A1225&gt;='key variables'!$B$26,M1225*SUMPRODUCT(Z1225:AC1225,'control variables'!$O$5:$R$5)/J1225+H$65*'key variables'!$B$25/scenario!J$65,M1225*SUMPRODUCT(Z1225:AC1225,'control variables'!$O$7:$R$7)/J1225+H$65*'key variables'!$B$25/scenario!J$65)&lt;'key variables'!$B$28,0,IF($A1225&gt;='key variables'!$B$26,M1225*SUMPRODUCT(Z1225:AC1225,'control variables'!$O$5:$R$5)/J1225+H$65*'key variables'!$B$25/scenario!J$65,M1225*SUMPRODUCT(Z1225:AC1225,'control variables'!$O$7:$R$7)/J1225+H$65*'key variables'!$B$25/scenario!J$65))</f>
        <v>2.4738087144401145E-65</v>
      </c>
      <c r="S1225" s="10">
        <f ca="1">IF(IF($A1225&gt;='key variables'!$B$26,N1225*SUMPRODUCT(Z1225:AC1225,'control variables'!$O$6:$R$6)/J1225+I$65*'key variables'!$B$25/scenario!J$65,N1225*SUMPRODUCT(Z1225:AC1225,'control variables'!$O$7:$R$7)/J1225+I$65*'key variables'!$B$25/scenario!J$65)&lt;'key variables'!$B$28,0,IF($A1225&gt;='key variables'!$B$26,N1225*SUMPRODUCT(Z1225:AC1225,'control variables'!$O$6:$R$6)/J1225+I$65*'key variables'!$B$25/scenario!J$65,N1225*SUMPRODUCT(Z1225:AC1225,'control variables'!$O$7:$R$7)/J1225+I$65*'key variables'!$B$25/scenario!J$65))</f>
        <v>1.1119647716157177E-65</v>
      </c>
      <c r="T1225" s="10">
        <f t="shared" ca="1" si="934"/>
        <v>5.1272278903357015E-65</v>
      </c>
      <c r="U1225" s="82">
        <f ca="1">SUMPRODUCT(P1195:P1224,'control variables'!AD$7:AD$36)</f>
        <v>1.5170670089394541E-65</v>
      </c>
      <c r="V1225" s="82">
        <f ca="1">SUMPRODUCT(Q1195:Q1224,'control variables'!AE$7:AE$36)</f>
        <v>1.7511014936857406E-65</v>
      </c>
      <c r="W1225" s="82">
        <f ca="1">SUMPRODUCT(R1195:R1224,'control variables'!AF$7:AF$36)</f>
        <v>5.2449321235874934E-65</v>
      </c>
      <c r="X1225" s="82">
        <f ca="1">SUMPRODUCT(S1195:S1224,'control variables'!AG$7:AG$36)</f>
        <v>2.3575710267739426E-65</v>
      </c>
      <c r="Y1225" s="82">
        <f t="shared" ca="1" si="928"/>
        <v>1.087067165298663E-64</v>
      </c>
      <c r="Z1225" s="10">
        <f ca="1">IF($A1225&gt;='key variables'!$B$26,SUMPRODUCT(P1195:P1224,'control variables'!V$7:V$36)*$E1225,SUMPRODUCT(P1195:P1224,'control variables'!Z$7:Z$36)*$E1225)</f>
        <v>3.7017970818273046E-65</v>
      </c>
      <c r="AA1225" s="10">
        <f ca="1">IF($A1225&gt;='key variables'!$B$26,SUMPRODUCT(Q1195:Q1224,'control variables'!W$7:W$36)*$E1225,SUMPRODUCT(Q1195:Q1224,'control variables'!AA$7:AA$36)*$E1225)</f>
        <v>4.2728649170486397E-65</v>
      </c>
      <c r="AB1225" s="10">
        <f ca="1">IF($A1225&gt;='key variables'!$B$26,SUMPRODUCT(R1195:R1224,'control variables'!X$7:X$36)*$E1225,SUMPRODUCT(R1195:R1224,'control variables'!AB$7:AB$36)*$E1225)</f>
        <v>1.2798165351345627E-64</v>
      </c>
      <c r="AC1225" s="10">
        <f ca="1">IF($A1225&gt;='key variables'!$B$26,SUMPRODUCT(S1195:S1224,'control variables'!Y$7:Y$36)*$E1225,SUMPRODUCT(S1195:S1224,'control variables'!AC$7:AC$36)*$E1225)</f>
        <v>5.7527119736216502E-65</v>
      </c>
      <c r="AD1225" s="10">
        <f t="shared" ca="1" si="929"/>
        <v>2.6525539323843221E-64</v>
      </c>
      <c r="AE1225" s="82">
        <f ca="1">SUMPRODUCT(P1195:P1224,'control variables'!AL$7:AL$36)</f>
        <v>5.0401840982739717E-65</v>
      </c>
      <c r="AF1225" s="82">
        <f ca="1">SUMPRODUCT(Q1195:Q1224,'control variables'!AM$7:AM$36)</f>
        <v>5.8025102339114285E-65</v>
      </c>
      <c r="AG1225" s="82">
        <f ca="1">SUMPRODUCT(R1195:R1224,'control variables'!AN$7:AN$36)</f>
        <v>1.6544481642984745E-64</v>
      </c>
      <c r="AH1225" s="82">
        <f ca="1">SUMPRODUCT(S1195:S1224,'control variables'!AO$7:AO$36)</f>
        <v>7.1635964428491409E-65</v>
      </c>
      <c r="AI1225" s="82">
        <f t="shared" ca="1" si="893"/>
        <v>3.4550772418019286E-64</v>
      </c>
      <c r="AJ1225" s="10">
        <f ca="1">SUMPRODUCT(P1195:P1224,'control variables'!AP$7:AP$36)</f>
        <v>4.815915509433952E-68</v>
      </c>
      <c r="AK1225" s="10">
        <f ca="1">SUMPRODUCT(Q1195:Q1224,'control variables'!AQ$7:AQ$36)</f>
        <v>1.3897139665454759E-67</v>
      </c>
      <c r="AL1225" s="10">
        <f ca="1">SUMPRODUCT(R1195:R1224,'control variables'!AR$7:AR$36)</f>
        <v>4.9949968876268887E-66</v>
      </c>
      <c r="AM1225" s="10">
        <f ca="1">SUMPRODUCT(S1195:S1224,'control variables'!AS$7:AS$36)</f>
        <v>3.7420439590107414E-66</v>
      </c>
      <c r="AN1225" s="10">
        <f t="shared" ca="1" si="914"/>
        <v>8.9241713983865168E-66</v>
      </c>
      <c r="AO1225" s="82">
        <f ca="1">SUMPRODUCT(P1195:P1224,'control variables'!AX$7:AX$36)</f>
        <v>6.5489101506831943E-68</v>
      </c>
      <c r="AP1225" s="82">
        <f ca="1">SUMPRODUCT(Q1195:Q1224,'control variables'!AY$7:AY$36)</f>
        <v>1.5118391316006436E-67</v>
      </c>
      <c r="AQ1225" s="82">
        <f ca="1">SUMPRODUCT(R1195:R1224,'control variables'!AZ$7:AZ$36)</f>
        <v>1.3584866991927582E-66</v>
      </c>
      <c r="AR1225" s="82">
        <f ca="1">SUMPRODUCT(S1195:S1224,'control variables'!BA$7:BA$36)</f>
        <v>1.0177217444725713E-66</v>
      </c>
      <c r="AS1225" s="82">
        <f t="shared" ca="1" si="915"/>
        <v>2.592881458332226E-66</v>
      </c>
      <c r="AT1225" s="10">
        <f ca="1">SUMPRODUCT(P1195:P1224,'control variables'!AT$7:AT$36)</f>
        <v>-5.7796687654969225E-68</v>
      </c>
      <c r="AU1225" s="10">
        <f ca="1">SUMPRODUCT(Q1195:Q1224,'control variables'!AU$7:AU$36)</f>
        <v>6.2696691238324699E-68</v>
      </c>
      <c r="AV1225" s="10">
        <f ca="1">SUMPRODUCT(R1195:R1224,'control variables'!AV$7:AV$36)</f>
        <v>2.6997697675693568E-65</v>
      </c>
      <c r="AW1225" s="10">
        <f ca="1">SUMPRODUCT(S1195:S1224,'control variables'!AW$7:AW$36)</f>
        <v>2.0225552441239844E-65</v>
      </c>
      <c r="AX1225" s="10">
        <f t="shared" ca="1" si="894"/>
        <v>4.7228150120516767E-65</v>
      </c>
      <c r="AY1225" s="82">
        <f ca="1">SUMPRODUCT(P1195:P1224,'control variables'!BB$7:BB$36)</f>
        <v>2.0948203528563222E-67</v>
      </c>
      <c r="AZ1225" s="82">
        <f ca="1">SUMPRODUCT(Q1195:Q1224,'control variables'!BC$7:BC$36)</f>
        <v>5.3417881641496122E-67</v>
      </c>
      <c r="BA1225" s="82">
        <f ca="1">SUMPRODUCT(R1195:R1224,'control variables'!BD$7:BD$36)</f>
        <v>3.7394159108302679E-66</v>
      </c>
      <c r="BB1225" s="82">
        <f ca="1">SUMPRODUCT(S1195:S1224,'control variables'!BE$7:BE$36)</f>
        <v>5.3139769479706568E-67</v>
      </c>
      <c r="BC1225" s="82">
        <f t="shared" ca="1" si="916"/>
        <v>5.0144744573279275E-66</v>
      </c>
      <c r="BD1225" s="10">
        <f ca="1">SUMPRODUCT(P1195:P1224,'control variables'!BF$7:BF$36)</f>
        <v>4.382181715689595E-68</v>
      </c>
      <c r="BE1225" s="10">
        <f ca="1">SUMPRODUCT(Q1195:Q1224,'control variables'!BG$7:BG$36)</f>
        <v>5.0582109443608923E-68</v>
      </c>
      <c r="BF1225" s="10">
        <f ca="1">SUMPRODUCT(R1195:R1224,'control variables'!BH$7:BH$36)</f>
        <v>1.5150448540889335E-66</v>
      </c>
      <c r="BG1225" s="10">
        <f ca="1">SUMPRODUCT(S1195:S1224,'control variables'!BI$7:BI$36)</f>
        <v>3.4050258116781163E-66</v>
      </c>
      <c r="BH1225" s="10">
        <f t="shared" ca="1" si="917"/>
        <v>5.0144745923675553E-66</v>
      </c>
      <c r="BI1225" s="82">
        <f t="shared" ca="1" si="895"/>
        <v>5.0553526330370378E-65</v>
      </c>
      <c r="BJ1225" s="82">
        <f t="shared" ca="1" si="896"/>
        <v>5.8621977846767572E-65</v>
      </c>
      <c r="BK1225" s="82">
        <f t="shared" ca="1" si="897"/>
        <v>1.9618193001637126E-64</v>
      </c>
      <c r="BL1225" s="82">
        <f t="shared" ca="1" si="898"/>
        <v>9.2392914564528314E-65</v>
      </c>
      <c r="BM1225" s="82">
        <f t="shared" ca="1" si="888"/>
        <v>3.9775034875803753E-64</v>
      </c>
      <c r="BN1225" s="10">
        <f ca="1">BN1224+BI1225-INDIRECT(ADDRESS(MAX($D1225-'key variables'!$B$9*30,34),scenario!BI$4),TRUE)</f>
        <v>9439390.0751690175</v>
      </c>
      <c r="BO1225" s="10">
        <f ca="1">BO1224+BJ1225-INDIRECT(ADDRESS(MAX($D1225-'key variables'!$B$9*30,34),scenario!BJ$4),TRUE)</f>
        <v>10895583.360992203</v>
      </c>
      <c r="BP1225" s="10">
        <f ca="1">BP1224+BK1225-INDIRECT(ADDRESS(MAX($D1225-'key variables'!$B$9*30,34),scenario!BK$4),TRUE)</f>
        <v>32531162.537994072</v>
      </c>
      <c r="BQ1225" s="10">
        <f ca="1">BQ1224+BL1225-INDIRECT(ADDRESS(MAX($D1225-'key variables'!$B$9*30,34),scenario!BL$4),TRUE)</f>
        <v>14415841.516535141</v>
      </c>
      <c r="BR1225" s="10">
        <f t="shared" ca="1" si="918"/>
        <v>67281977.490690395</v>
      </c>
      <c r="BS1225" s="82">
        <f t="shared" ca="1" si="899"/>
        <v>-2.3433848477536824E-9</v>
      </c>
      <c r="BT1225" s="82">
        <f t="shared" ca="1" si="900"/>
        <v>-3.4288309057018498E-10</v>
      </c>
      <c r="BU1225" s="82">
        <f t="shared" ca="1" si="901"/>
        <v>-4.2578247660364599E-9</v>
      </c>
      <c r="BV1225" s="82">
        <f t="shared" ca="1" si="902"/>
        <v>-2.9943922343414556E-9</v>
      </c>
      <c r="BW1225" s="82">
        <f t="shared" ca="1" si="919"/>
        <v>-9.9384849387017825E-9</v>
      </c>
      <c r="BX1225" s="10">
        <f t="shared" ca="1" si="903"/>
        <v>-1.8625994260191893E-12</v>
      </c>
      <c r="BY1225" s="10">
        <f t="shared" ca="1" si="904"/>
        <v>2.8902850229962428E-12</v>
      </c>
      <c r="BZ1225" s="10">
        <f t="shared" ca="1" si="905"/>
        <v>-3.5034723983035463E-11</v>
      </c>
      <c r="CA1225" s="10">
        <f t="shared" ca="1" si="906"/>
        <v>-2.0257049910634696E-11</v>
      </c>
      <c r="CB1225" s="10">
        <v>0</v>
      </c>
      <c r="CC1225" s="82">
        <f t="shared" ca="1" si="907"/>
        <v>3.9725652202851362E-13</v>
      </c>
      <c r="CD1225" s="82">
        <f t="shared" ca="1" si="908"/>
        <v>3.4270724516460853E-13</v>
      </c>
      <c r="CE1225" s="82">
        <f t="shared" ca="1" si="909"/>
        <v>1.8915613015532971E-10</v>
      </c>
      <c r="CF1225" s="82">
        <f t="shared" ca="1" si="910"/>
        <v>3.7028113764059381E-11</v>
      </c>
      <c r="CG1225" s="82">
        <f t="shared" ca="1" si="920"/>
        <v>2.269242076865822E-10</v>
      </c>
      <c r="CH1225" s="13" t="str">
        <f t="shared" ca="1" si="921"/>
        <v/>
      </c>
      <c r="CI1225" s="81">
        <f t="shared" ca="1" si="930"/>
        <v>0.1131775965863165</v>
      </c>
      <c r="CJ1225" s="81">
        <f t="shared" ca="1" si="931"/>
        <v>0.13063724757458739</v>
      </c>
      <c r="CK1225" s="81">
        <f t="shared" ca="1" si="932"/>
        <v>0.39004625943939081</v>
      </c>
      <c r="CL1225" s="81">
        <f t="shared" ca="1" si="933"/>
        <v>0.17284488538116416</v>
      </c>
      <c r="CM1225" s="89">
        <f t="shared" ca="1" si="922"/>
        <v>0.80670598898145884</v>
      </c>
    </row>
    <row r="1226" spans="1:91" x14ac:dyDescent="0.3">
      <c r="A1226">
        <v>1161</v>
      </c>
      <c r="B1226" s="3">
        <f t="shared" si="935"/>
        <v>3.4138888888888888</v>
      </c>
      <c r="C1226" s="3">
        <f t="shared" si="923"/>
        <v>38.700000000000003</v>
      </c>
      <c r="D1226" s="4">
        <f t="shared" ca="1" si="911"/>
        <v>1226</v>
      </c>
      <c r="E1226" s="58">
        <f>(0.5*(COS(B1226*2*PI())+1)*('key variables'!$B$4-'key variables'!$B$6)+'key variables'!$B$6)/'key variables'!$B$4</f>
        <v>1</v>
      </c>
      <c r="F1226" s="10">
        <f t="shared" ca="1" si="924"/>
        <v>11689222.907461114</v>
      </c>
      <c r="G1226" s="10">
        <f t="shared" ca="1" si="925"/>
        <v>13492492.798713122</v>
      </c>
      <c r="H1226" s="10">
        <f t="shared" ca="1" si="926"/>
        <v>40309474.521088287</v>
      </c>
      <c r="I1226" s="10">
        <f t="shared" ca="1" si="927"/>
        <v>17912154.249750931</v>
      </c>
      <c r="J1226" s="10">
        <f t="shared" ca="1" si="912"/>
        <v>83403344.477013454</v>
      </c>
      <c r="K1226" s="82">
        <f t="shared" ca="1" si="889"/>
        <v>2249832.832292099</v>
      </c>
      <c r="L1226" s="82">
        <f t="shared" ca="1" si="890"/>
        <v>2596909.4377209195</v>
      </c>
      <c r="M1226" s="82">
        <f t="shared" ca="1" si="891"/>
        <v>7778311.98309422</v>
      </c>
      <c r="N1226" s="82">
        <f t="shared" ca="1" si="892"/>
        <v>3496312.733215793</v>
      </c>
      <c r="O1226" s="82">
        <f t="shared" ca="1" si="913"/>
        <v>16121366.986323033</v>
      </c>
      <c r="P1226" s="10">
        <f ca="1">IF(IF($A1226&gt;='key variables'!$B$26,K1226*SUMPRODUCT(Z1226:AC1226,'control variables'!$O$3:$R$3)/J1226+F$65*'key variables'!$B$25/scenario!J$65,K1226*SUMPRODUCT(Z1226:AC1226,'control variables'!$O$7:$R$7)/J1226+F$65*'key variables'!$B$25/scenario!J$65)&lt;'key variables'!$B$28,0,IF($A1226&gt;='key variables'!$B$26,K1226*SUMPRODUCT(Z1226:AC1226,'control variables'!$O$3:$R$3)/J1226+F$65*'key variables'!$B$25/scenario!J$65,K1226*SUMPRODUCT(Z1226:AC1226,'control variables'!$O$7:$R$7)/J1226+F$65*'key variables'!$B$25/scenario!J$65))</f>
        <v>6.1568171454968982E-66</v>
      </c>
      <c r="Q1226" s="10">
        <f ca="1">IF(IF($A1226&gt;='key variables'!$B$26,L1226*SUMPRODUCT(Z1226:AC1226,'control variables'!$O$4:$R$4)/J1226+G$65*'key variables'!$B$25/scenario!J$65,L1226*SUMPRODUCT(Z1226:AC1226,'control variables'!$O$7:$R$7)/J1226+G$65*'key variables'!$B$25/scenario!J$65)&lt;'key variables'!$B$28,0,IF($A1226&gt;='key variables'!$B$26,L1226*SUMPRODUCT(Z1226:AC1226,'control variables'!$O$4:$R$4)/J1226+G$65*'key variables'!$B$25/scenario!J$65,L1226*SUMPRODUCT(Z1226:AC1226,'control variables'!$O$7:$R$7)/J1226+G$65*'key variables'!$B$25/scenario!J$65))</f>
        <v>7.1066153546945083E-66</v>
      </c>
      <c r="R1226" s="10">
        <f ca="1">IF(IF($A1226&gt;='key variables'!$B$26,M1226*SUMPRODUCT(Z1226:AC1226,'control variables'!$O$5:$R$5)/J1226+H$65*'key variables'!$B$25/scenario!J$65,M1226*SUMPRODUCT(Z1226:AC1226,'control variables'!$O$7:$R$7)/J1226+H$65*'key variables'!$B$25/scenario!J$65)&lt;'key variables'!$B$28,0,IF($A1226&gt;='key variables'!$B$26,M1226*SUMPRODUCT(Z1226:AC1226,'control variables'!$O$5:$R$5)/J1226+H$65*'key variables'!$B$25/scenario!J$65,M1226*SUMPRODUCT(Z1226:AC1226,'control variables'!$O$7:$R$7)/J1226+H$65*'key variables'!$B$25/scenario!J$65))</f>
        <v>2.1285867951242028E-65</v>
      </c>
      <c r="S1226" s="10">
        <f ca="1">IF(IF($A1226&gt;='key variables'!$B$26,N1226*SUMPRODUCT(Z1226:AC1226,'control variables'!$O$6:$R$6)/J1226+I$65*'key variables'!$B$25/scenario!J$65,N1226*SUMPRODUCT(Z1226:AC1226,'control variables'!$O$7:$R$7)/J1226+I$65*'key variables'!$B$25/scenario!J$65)&lt;'key variables'!$B$28,0,IF($A1226&gt;='key variables'!$B$26,N1226*SUMPRODUCT(Z1226:AC1226,'control variables'!$O$6:$R$6)/J1226+I$65*'key variables'!$B$25/scenario!J$65,N1226*SUMPRODUCT(Z1226:AC1226,'control variables'!$O$7:$R$7)/J1226+I$65*'key variables'!$B$25/scenario!J$65))</f>
        <v>9.5678922775571544E-66</v>
      </c>
      <c r="T1226" s="10">
        <f t="shared" ca="1" si="934"/>
        <v>4.4117192728990587E-65</v>
      </c>
      <c r="U1226" s="82">
        <f ca="1">SUMPRODUCT(P1196:P1225,'control variables'!AD$7:AD$36)</f>
        <v>1.3053591345594176E-65</v>
      </c>
      <c r="V1226" s="82">
        <f ca="1">SUMPRODUCT(Q1196:Q1225,'control variables'!AE$7:AE$36)</f>
        <v>1.5067339259597257E-65</v>
      </c>
      <c r="W1226" s="82">
        <f ca="1">SUMPRODUCT(R1196:R1225,'control variables'!AF$7:AF$36)</f>
        <v>4.5129977893694353E-65</v>
      </c>
      <c r="X1226" s="82">
        <f ca="1">SUMPRODUCT(S1196:S1225,'control variables'!AG$7:AG$36)</f>
        <v>2.0285701666687639E-65</v>
      </c>
      <c r="Y1226" s="82">
        <f t="shared" ca="1" si="928"/>
        <v>9.3536610165573438E-65</v>
      </c>
      <c r="Z1226" s="10">
        <f ca="1">IF($A1226&gt;='key variables'!$B$26,SUMPRODUCT(P1196:P1225,'control variables'!V$7:V$36)*$E1226,SUMPRODUCT(P1196:P1225,'control variables'!Z$7:Z$36)*$E1226)</f>
        <v>3.1852084361301397E-65</v>
      </c>
      <c r="AA1226" s="10">
        <f ca="1">IF($A1226&gt;='key variables'!$B$26,SUMPRODUCT(Q1196:Q1225,'control variables'!W$7:W$36)*$E1226,SUMPRODUCT(Q1196:Q1225,'control variables'!AA$7:AA$36)*$E1226)</f>
        <v>3.6765833132889069E-65</v>
      </c>
      <c r="AB1226" s="10">
        <f ca="1">IF($A1226&gt;='key variables'!$B$26,SUMPRODUCT(R1196:R1225,'control variables'!X$7:X$36)*$E1226,SUMPRODUCT(R1196:R1225,'control variables'!AB$7:AB$36)*$E1226)</f>
        <v>1.1012171478608426E-64</v>
      </c>
      <c r="AC1226" s="10">
        <f ca="1">IF($A1226&gt;='key variables'!$B$26,SUMPRODUCT(S1196:S1225,'control variables'!Y$7:Y$36)*$E1226,SUMPRODUCT(S1196:S1225,'control variables'!AC$7:AC$36)*$E1226)</f>
        <v>4.9499165686201103E-65</v>
      </c>
      <c r="AD1226" s="10">
        <f t="shared" ca="1" si="929"/>
        <v>2.2823879796647581E-64</v>
      </c>
      <c r="AE1226" s="82">
        <f ca="1">SUMPRODUCT(P1196:P1225,'control variables'!AL$7:AL$36)</f>
        <v>4.3368225093382331E-65</v>
      </c>
      <c r="AF1226" s="82">
        <f ca="1">SUMPRODUCT(Q1196:Q1225,'control variables'!AM$7:AM$36)</f>
        <v>4.9927654431730363E-65</v>
      </c>
      <c r="AG1226" s="82">
        <f ca="1">SUMPRODUCT(R1196:R1225,'control variables'!AN$7:AN$36)</f>
        <v>1.4235686434390487E-64</v>
      </c>
      <c r="AH1226" s="82">
        <f ca="1">SUMPRODUCT(S1196:S1225,'control variables'!AO$7:AO$36)</f>
        <v>6.1639110190047499E-65</v>
      </c>
      <c r="AI1226" s="82">
        <f t="shared" ca="1" si="893"/>
        <v>2.9729185405906507E-64</v>
      </c>
      <c r="AJ1226" s="10">
        <f ca="1">SUMPRODUCT(P1196:P1225,'control variables'!AP$7:AP$36)</f>
        <v>4.1438507755176369E-68</v>
      </c>
      <c r="AK1226" s="10">
        <f ca="1">SUMPRODUCT(Q1196:Q1225,'control variables'!AQ$7:AQ$36)</f>
        <v>1.1957783077249274E-67</v>
      </c>
      <c r="AL1226" s="10">
        <f ca="1">SUMPRODUCT(R1196:R1225,'control variables'!AR$7:AR$36)</f>
        <v>4.2979412088842304E-66</v>
      </c>
      <c r="AM1226" s="10">
        <f ca="1">SUMPRODUCT(S1196:S1225,'control variables'!AS$7:AS$36)</f>
        <v>3.2198388304761466E-66</v>
      </c>
      <c r="AN1226" s="10">
        <f t="shared" ca="1" si="914"/>
        <v>7.6787963778880462E-66</v>
      </c>
      <c r="AO1226" s="82">
        <f ca="1">SUMPRODUCT(P1196:P1225,'control variables'!AX$7:AX$36)</f>
        <v>5.635004674302015E-68</v>
      </c>
      <c r="AP1226" s="82">
        <f ca="1">SUMPRODUCT(Q1196:Q1225,'control variables'!AY$7:AY$36)</f>
        <v>1.3008608115464196E-67</v>
      </c>
      <c r="AQ1226" s="82">
        <f ca="1">SUMPRODUCT(R1196:R1225,'control variables'!AZ$7:AZ$36)</f>
        <v>1.1689088296820982E-66</v>
      </c>
      <c r="AR1226" s="82">
        <f ca="1">SUMPRODUCT(S1196:S1225,'control variables'!BA$7:BA$36)</f>
        <v>8.7569788793689087E-67</v>
      </c>
      <c r="AS1226" s="82">
        <f t="shared" ca="1" si="915"/>
        <v>2.231042845516651E-66</v>
      </c>
      <c r="AT1226" s="10">
        <f ca="1">SUMPRODUCT(P1196:P1225,'control variables'!AT$7:AT$36)</f>
        <v>-4.9731115193411083E-68</v>
      </c>
      <c r="AU1226" s="10">
        <f ca="1">SUMPRODUCT(Q1196:Q1225,'control variables'!AU$7:AU$36)</f>
        <v>5.3947319487101724E-68</v>
      </c>
      <c r="AV1226" s="10">
        <f ca="1">SUMPRODUCT(R1196:R1225,'control variables'!AV$7:AV$36)</f>
        <v>2.3230148085335261E-65</v>
      </c>
      <c r="AW1226" s="10">
        <f ca="1">SUMPRODUCT(S1196:S1225,'control variables'!AW$7:AW$36)</f>
        <v>1.7403060955850395E-65</v>
      </c>
      <c r="AX1226" s="10">
        <f t="shared" ca="1" si="894"/>
        <v>4.0637425245479347E-65</v>
      </c>
      <c r="AY1226" s="82">
        <f ca="1">SUMPRODUCT(P1196:P1225,'control variables'!BB$7:BB$36)</f>
        <v>1.8024865525047588E-67</v>
      </c>
      <c r="AZ1226" s="82">
        <f ca="1">SUMPRODUCT(Q1196:Q1225,'control variables'!BC$7:BC$36)</f>
        <v>4.5963374945637412E-67</v>
      </c>
      <c r="BA1226" s="82">
        <f ca="1">SUMPRODUCT(R1196:R1225,'control variables'!BD$7:BD$36)</f>
        <v>3.2175775284517626E-66</v>
      </c>
      <c r="BB1226" s="82">
        <f ca="1">SUMPRODUCT(S1196:S1225,'control variables'!BE$7:BE$36)</f>
        <v>4.5724073551114399E-67</v>
      </c>
      <c r="BC1226" s="82">
        <f t="shared" ca="1" si="916"/>
        <v>4.3147006686697567E-66</v>
      </c>
      <c r="BD1226" s="10">
        <f ca="1">SUMPRODUCT(P1196:P1225,'control variables'!BF$7:BF$36)</f>
        <v>3.7706448681351361E-68</v>
      </c>
      <c r="BE1226" s="10">
        <f ca="1">SUMPRODUCT(Q1196:Q1225,'control variables'!BG$7:BG$36)</f>
        <v>4.3523336951119642E-68</v>
      </c>
      <c r="BF1226" s="10">
        <f ca="1">SUMPRODUCT(R1196:R1225,'control variables'!BH$7:BH$36)</f>
        <v>1.3036191729821995E-66</v>
      </c>
      <c r="BG1226" s="10">
        <f ca="1">SUMPRODUCT(S1196:S1225,'control variables'!BI$7:BI$36)</f>
        <v>2.9298518262498283E-66</v>
      </c>
      <c r="BH1226" s="10">
        <f t="shared" ca="1" si="917"/>
        <v>4.3147007848644987E-66</v>
      </c>
      <c r="BI1226" s="82">
        <f t="shared" ca="1" si="895"/>
        <v>4.3498742633439393E-65</v>
      </c>
      <c r="BJ1226" s="82">
        <f t="shared" ca="1" si="896"/>
        <v>5.0441235500673839E-65</v>
      </c>
      <c r="BK1226" s="82">
        <f t="shared" ca="1" si="897"/>
        <v>1.6880458995769189E-64</v>
      </c>
      <c r="BL1226" s="82">
        <f t="shared" ca="1" si="898"/>
        <v>7.9499411881409028E-65</v>
      </c>
      <c r="BM1226" s="82">
        <f t="shared" ca="1" si="888"/>
        <v>3.4224397997321417E-64</v>
      </c>
      <c r="BN1226" s="10">
        <f ca="1">BN1225+BI1226-INDIRECT(ADDRESS(MAX($D1226-'key variables'!$B$9*30,34),scenario!BI$4),TRUE)</f>
        <v>9439390.0751690175</v>
      </c>
      <c r="BO1226" s="10">
        <f ca="1">BO1225+BJ1226-INDIRECT(ADDRESS(MAX($D1226-'key variables'!$B$9*30,34),scenario!BJ$4),TRUE)</f>
        <v>10895583.360992203</v>
      </c>
      <c r="BP1226" s="10">
        <f ca="1">BP1225+BK1226-INDIRECT(ADDRESS(MAX($D1226-'key variables'!$B$9*30,34),scenario!BK$4),TRUE)</f>
        <v>32531162.537994072</v>
      </c>
      <c r="BQ1226" s="10">
        <f ca="1">BQ1225+BL1226-INDIRECT(ADDRESS(MAX($D1226-'key variables'!$B$9*30,34),scenario!BL$4),TRUE)</f>
        <v>14415841.516535141</v>
      </c>
      <c r="BR1226" s="10">
        <f t="shared" ca="1" si="918"/>
        <v>67281977.490690395</v>
      </c>
      <c r="BS1226" s="82">
        <f t="shared" ca="1" si="899"/>
        <v>-2.3433848477536824E-9</v>
      </c>
      <c r="BT1226" s="82">
        <f t="shared" ca="1" si="900"/>
        <v>-3.4288309057018498E-10</v>
      </c>
      <c r="BU1226" s="82">
        <f t="shared" ca="1" si="901"/>
        <v>-4.2578247660364599E-9</v>
      </c>
      <c r="BV1226" s="82">
        <f t="shared" ca="1" si="902"/>
        <v>-2.9943922343414556E-9</v>
      </c>
      <c r="BW1226" s="82">
        <f t="shared" ca="1" si="919"/>
        <v>-9.9384849387017825E-9</v>
      </c>
      <c r="BX1226" s="10">
        <f t="shared" ca="1" si="903"/>
        <v>-1.8625994260191893E-12</v>
      </c>
      <c r="BY1226" s="10">
        <f t="shared" ca="1" si="904"/>
        <v>2.8902850229962428E-12</v>
      </c>
      <c r="BZ1226" s="10">
        <f t="shared" ca="1" si="905"/>
        <v>-3.5034723983035463E-11</v>
      </c>
      <c r="CA1226" s="10">
        <f t="shared" ca="1" si="906"/>
        <v>-2.0257049910634696E-11</v>
      </c>
      <c r="CB1226" s="10">
        <v>0</v>
      </c>
      <c r="CC1226" s="82">
        <f t="shared" ca="1" si="907"/>
        <v>3.9725652202851362E-13</v>
      </c>
      <c r="CD1226" s="82">
        <f t="shared" ca="1" si="908"/>
        <v>3.4270724516460853E-13</v>
      </c>
      <c r="CE1226" s="82">
        <f t="shared" ca="1" si="909"/>
        <v>1.8915613015532971E-10</v>
      </c>
      <c r="CF1226" s="82">
        <f t="shared" ca="1" si="910"/>
        <v>3.7028113764059381E-11</v>
      </c>
      <c r="CG1226" s="82">
        <f t="shared" ca="1" si="920"/>
        <v>2.269242076865822E-10</v>
      </c>
      <c r="CH1226" s="13" t="str">
        <f t="shared" ca="1" si="921"/>
        <v/>
      </c>
      <c r="CI1226" s="81">
        <f t="shared" ca="1" si="930"/>
        <v>0.1131775965863165</v>
      </c>
      <c r="CJ1226" s="81">
        <f t="shared" ca="1" si="931"/>
        <v>0.13063724757458739</v>
      </c>
      <c r="CK1226" s="81">
        <f t="shared" ca="1" si="932"/>
        <v>0.39004625943939081</v>
      </c>
      <c r="CL1226" s="81">
        <f t="shared" ca="1" si="933"/>
        <v>0.17284488538116416</v>
      </c>
      <c r="CM1226" s="89">
        <f t="shared" ca="1" si="922"/>
        <v>0.80670598898145884</v>
      </c>
    </row>
    <row r="1227" spans="1:91" x14ac:dyDescent="0.3">
      <c r="A1227">
        <v>1162</v>
      </c>
      <c r="B1227" s="3">
        <f t="shared" si="935"/>
        <v>3.4166666666666665</v>
      </c>
      <c r="C1227" s="3">
        <f t="shared" si="923"/>
        <v>38.733333333333334</v>
      </c>
      <c r="D1227" s="4">
        <f t="shared" ca="1" si="911"/>
        <v>1227</v>
      </c>
      <c r="E1227" s="58">
        <f>(0.5*(COS(B1227*2*PI())+1)*('key variables'!$B$4-'key variables'!$B$6)+'key variables'!$B$6)/'key variables'!$B$4</f>
        <v>1</v>
      </c>
      <c r="F1227" s="10">
        <f t="shared" ca="1" si="924"/>
        <v>11689222.907461114</v>
      </c>
      <c r="G1227" s="10">
        <f t="shared" ca="1" si="925"/>
        <v>13492492.798713122</v>
      </c>
      <c r="H1227" s="10">
        <f t="shared" ca="1" si="926"/>
        <v>40309474.521088287</v>
      </c>
      <c r="I1227" s="10">
        <f t="shared" ca="1" si="927"/>
        <v>17912154.249750931</v>
      </c>
      <c r="J1227" s="10">
        <f t="shared" ca="1" si="912"/>
        <v>83403344.477013454</v>
      </c>
      <c r="K1227" s="82">
        <f t="shared" ca="1" si="889"/>
        <v>2249832.832292099</v>
      </c>
      <c r="L1227" s="82">
        <f t="shared" ca="1" si="890"/>
        <v>2596909.4377209195</v>
      </c>
      <c r="M1227" s="82">
        <f t="shared" ca="1" si="891"/>
        <v>7778311.98309422</v>
      </c>
      <c r="N1227" s="82">
        <f t="shared" ca="1" si="892"/>
        <v>3496312.733215793</v>
      </c>
      <c r="O1227" s="82">
        <f t="shared" ca="1" si="913"/>
        <v>16121366.986323033</v>
      </c>
      <c r="P1227" s="10">
        <f ca="1">IF(IF($A1227&gt;='key variables'!$B$26,K1227*SUMPRODUCT(Z1227:AC1227,'control variables'!$O$3:$R$3)/J1227+F$65*'key variables'!$B$25/scenario!J$65,K1227*SUMPRODUCT(Z1227:AC1227,'control variables'!$O$7:$R$7)/J1227+F$65*'key variables'!$B$25/scenario!J$65)&lt;'key variables'!$B$28,0,IF($A1227&gt;='key variables'!$B$26,K1227*SUMPRODUCT(Z1227:AC1227,'control variables'!$O$3:$R$3)/J1227+F$65*'key variables'!$B$25/scenario!J$65,K1227*SUMPRODUCT(Z1227:AC1227,'control variables'!$O$7:$R$7)/J1227+F$65*'key variables'!$B$25/scenario!J$65))</f>
        <v>5.2976285512297792E-66</v>
      </c>
      <c r="Q1227" s="10">
        <f ca="1">IF(IF($A1227&gt;='key variables'!$B$26,L1227*SUMPRODUCT(Z1227:AC1227,'control variables'!$O$4:$R$4)/J1227+G$65*'key variables'!$B$25/scenario!J$65,L1227*SUMPRODUCT(Z1227:AC1227,'control variables'!$O$7:$R$7)/J1227+G$65*'key variables'!$B$25/scenario!J$65)&lt;'key variables'!$B$28,0,IF($A1227&gt;='key variables'!$B$26,L1227*SUMPRODUCT(Z1227:AC1227,'control variables'!$O$4:$R$4)/J1227+G$65*'key variables'!$B$25/scenario!J$65,L1227*SUMPRODUCT(Z1227:AC1227,'control variables'!$O$7:$R$7)/J1227+G$65*'key variables'!$B$25/scenario!J$65))</f>
        <v>6.114881685770627E-66</v>
      </c>
      <c r="R1227" s="10">
        <f ca="1">IF(IF($A1227&gt;='key variables'!$B$26,M1227*SUMPRODUCT(Z1227:AC1227,'control variables'!$O$5:$R$5)/J1227+H$65*'key variables'!$B$25/scenario!J$65,M1227*SUMPRODUCT(Z1227:AC1227,'control variables'!$O$7:$R$7)/J1227+H$65*'key variables'!$B$25/scenario!J$65)&lt;'key variables'!$B$28,0,IF($A1227&gt;='key variables'!$B$26,M1227*SUMPRODUCT(Z1227:AC1227,'control variables'!$O$5:$R$5)/J1227+H$65*'key variables'!$B$25/scenario!J$65,M1227*SUMPRODUCT(Z1227:AC1227,'control variables'!$O$7:$R$7)/J1227+H$65*'key variables'!$B$25/scenario!J$65))</f>
        <v>1.8315408616395706E-65</v>
      </c>
      <c r="S1227" s="10">
        <f ca="1">IF(IF($A1227&gt;='key variables'!$B$26,N1227*SUMPRODUCT(Z1227:AC1227,'control variables'!$O$6:$R$6)/J1227+I$65*'key variables'!$B$25/scenario!J$65,N1227*SUMPRODUCT(Z1227:AC1227,'control variables'!$O$7:$R$7)/J1227+I$65*'key variables'!$B$25/scenario!J$65)&lt;'key variables'!$B$28,0,IF($A1227&gt;='key variables'!$B$26,N1227*SUMPRODUCT(Z1227:AC1227,'control variables'!$O$6:$R$6)/J1227+I$65*'key variables'!$B$25/scenario!J$65,N1227*SUMPRODUCT(Z1227:AC1227,'control variables'!$O$7:$R$7)/J1227+I$65*'key variables'!$B$25/scenario!J$65))</f>
        <v>8.2326855105239435E-66</v>
      </c>
      <c r="T1227" s="10">
        <f t="shared" ca="1" si="934"/>
        <v>3.7960604363920057E-65</v>
      </c>
      <c r="U1227" s="82">
        <f ca="1">SUMPRODUCT(P1197:P1226,'control variables'!AD$7:AD$36)</f>
        <v>1.1231952577816004E-65</v>
      </c>
      <c r="V1227" s="82">
        <f ca="1">SUMPRODUCT(Q1197:Q1226,'control variables'!AE$7:AE$36)</f>
        <v>1.2964680413010002E-65</v>
      </c>
      <c r="W1227" s="82">
        <f ca="1">SUMPRODUCT(R1197:R1226,'control variables'!AF$7:AF$36)</f>
        <v>3.883205457561277E-65</v>
      </c>
      <c r="X1227" s="82">
        <f ca="1">SUMPRODUCT(S1197:S1226,'control variables'!AG$7:AG$36)</f>
        <v>1.7454816310368214E-65</v>
      </c>
      <c r="Y1227" s="82">
        <f t="shared" ca="1" si="928"/>
        <v>8.0483503876806992E-65</v>
      </c>
      <c r="Z1227" s="10">
        <f ca="1">IF($A1227&gt;='key variables'!$B$26,SUMPRODUCT(P1197:P1226,'control variables'!V$7:V$36)*$E1227,SUMPRODUCT(P1197:P1226,'control variables'!Z$7:Z$36)*$E1227)</f>
        <v>2.7407101354638542E-65</v>
      </c>
      <c r="AA1227" s="10">
        <f ca="1">IF($A1227&gt;='key variables'!$B$26,SUMPRODUCT(Q1197:Q1226,'control variables'!W$7:W$36)*$E1227,SUMPRODUCT(Q1197:Q1226,'control variables'!AA$7:AA$36)*$E1227)</f>
        <v>3.1635132684913201E-65</v>
      </c>
      <c r="AB1227" s="10">
        <f ca="1">IF($A1227&gt;='key variables'!$B$26,SUMPRODUCT(R1197:R1226,'control variables'!X$7:X$36)*$E1227,SUMPRODUCT(R1197:R1226,'control variables'!AB$7:AB$36)*$E1227)</f>
        <v>9.4754144320792445E-65</v>
      </c>
      <c r="AC1227" s="10">
        <f ca="1">IF($A1227&gt;='key variables'!$B$26,SUMPRODUCT(S1197:S1226,'control variables'!Y$7:Y$36)*$E1227,SUMPRODUCT(S1197:S1226,'control variables'!AC$7:AC$36)*$E1227)</f>
        <v>4.2591518832594581E-65</v>
      </c>
      <c r="AD1227" s="10">
        <f t="shared" ca="1" si="929"/>
        <v>1.9638789719293877E-64</v>
      </c>
      <c r="AE1227" s="82">
        <f ca="1">SUMPRODUCT(P1197:P1226,'control variables'!AL$7:AL$36)</f>
        <v>3.7316155741104063E-65</v>
      </c>
      <c r="AF1227" s="82">
        <f ca="1">SUMPRODUCT(Q1197:Q1226,'control variables'!AM$7:AM$36)</f>
        <v>4.2960211642296868E-65</v>
      </c>
      <c r="AG1227" s="82">
        <f ca="1">SUMPRODUCT(R1197:R1226,'control variables'!AN$7:AN$36)</f>
        <v>1.2249085382751764E-64</v>
      </c>
      <c r="AH1227" s="82">
        <f ca="1">SUMPRODUCT(S1197:S1226,'control variables'!AO$7:AO$36)</f>
        <v>5.3037324692032887E-65</v>
      </c>
      <c r="AI1227" s="82">
        <f t="shared" ca="1" si="893"/>
        <v>2.5580454590295147E-64</v>
      </c>
      <c r="AJ1227" s="10">
        <f ca="1">SUMPRODUCT(P1197:P1226,'control variables'!AP$7:AP$36)</f>
        <v>3.5655731949866401E-68</v>
      </c>
      <c r="AK1227" s="10">
        <f ca="1">SUMPRODUCT(Q1197:Q1226,'control variables'!AQ$7:AQ$36)</f>
        <v>1.0289065200804403E-67</v>
      </c>
      <c r="AL1227" s="10">
        <f ca="1">SUMPRODUCT(R1197:R1226,'control variables'!AR$7:AR$36)</f>
        <v>3.698160189205119E-66</v>
      </c>
      <c r="AM1227" s="10">
        <f ca="1">SUMPRODUCT(S1197:S1226,'control variables'!AS$7:AS$36)</f>
        <v>2.7705078314961184E-66</v>
      </c>
      <c r="AN1227" s="10">
        <f t="shared" ca="1" si="914"/>
        <v>6.6072144046591478E-66</v>
      </c>
      <c r="AO1227" s="82">
        <f ca="1">SUMPRODUCT(P1197:P1226,'control variables'!AX$7:AX$36)</f>
        <v>4.8486354139540286E-68</v>
      </c>
      <c r="AP1227" s="82">
        <f ca="1">SUMPRODUCT(Q1197:Q1226,'control variables'!AY$7:AY$36)</f>
        <v>1.1193246792240186E-67</v>
      </c>
      <c r="AQ1227" s="82">
        <f ca="1">SUMPRODUCT(R1197:R1226,'control variables'!AZ$7:AZ$36)</f>
        <v>1.0057866984790397E-66</v>
      </c>
      <c r="AR1227" s="82">
        <f ca="1">SUMPRODUCT(S1197:S1226,'control variables'!BA$7:BA$36)</f>
        <v>7.534935704204155E-67</v>
      </c>
      <c r="AS1227" s="82">
        <f t="shared" ca="1" si="915"/>
        <v>1.9196990909613974E-66</v>
      </c>
      <c r="AT1227" s="10">
        <f ca="1">SUMPRODUCT(P1197:P1226,'control variables'!AT$7:AT$36)</f>
        <v>-4.2791099606686279E-68</v>
      </c>
      <c r="AU1227" s="10">
        <f ca="1">SUMPRODUCT(Q1197:Q1226,'control variables'!AU$7:AU$36)</f>
        <v>4.6418929330427478E-68</v>
      </c>
      <c r="AV1227" s="10">
        <f ca="1">SUMPRODUCT(R1197:R1226,'control variables'!AV$7:AV$36)</f>
        <v>1.9988362954091873E-65</v>
      </c>
      <c r="AW1227" s="10">
        <f ca="1">SUMPRODUCT(S1197:S1226,'control variables'!AW$7:AW$36)</f>
        <v>1.4974450340130166E-65</v>
      </c>
      <c r="AX1227" s="10">
        <f t="shared" ca="1" si="894"/>
        <v>3.4966441123945783E-65</v>
      </c>
      <c r="AY1227" s="82">
        <f ca="1">SUMPRODUCT(P1197:P1226,'control variables'!BB$7:BB$36)</f>
        <v>1.5509481600799237E-67</v>
      </c>
      <c r="AZ1227" s="82">
        <f ca="1">SUMPRODUCT(Q1197:Q1226,'control variables'!BC$7:BC$36)</f>
        <v>3.9549150424417272E-67</v>
      </c>
      <c r="BA1227" s="82">
        <f ca="1">SUMPRODUCT(R1197:R1226,'control variables'!BD$7:BD$36)</f>
        <v>2.7685620959181021E-66</v>
      </c>
      <c r="BB1227" s="82">
        <f ca="1">SUMPRODUCT(S1197:S1226,'control variables'!BE$7:BE$36)</f>
        <v>3.9343243724572944E-67</v>
      </c>
      <c r="BC1227" s="82">
        <f t="shared" ca="1" si="916"/>
        <v>3.7125808534159965E-66</v>
      </c>
      <c r="BD1227" s="10">
        <f ca="1">SUMPRODUCT(P1197:P1226,'control variables'!BF$7:BF$36)</f>
        <v>3.2444484606126105E-68</v>
      </c>
      <c r="BE1227" s="10">
        <f ca="1">SUMPRODUCT(Q1197:Q1226,'control variables'!BG$7:BG$36)</f>
        <v>3.7449621619132352E-68</v>
      </c>
      <c r="BF1227" s="10">
        <f ca="1">SUMPRODUCT(R1197:R1226,'control variables'!BH$7:BH$36)</f>
        <v>1.1216981091881494E-66</v>
      </c>
      <c r="BG1227" s="10">
        <f ca="1">SUMPRODUCT(S1197:S1226,'control variables'!BI$7:BI$36)</f>
        <v>2.5209887379822648E-66</v>
      </c>
      <c r="BH1227" s="10">
        <f t="shared" ca="1" si="917"/>
        <v>3.7125809533956727E-66</v>
      </c>
      <c r="BI1227" s="82">
        <f t="shared" ca="1" si="895"/>
        <v>3.7428459457505368E-65</v>
      </c>
      <c r="BJ1227" s="82">
        <f t="shared" ca="1" si="896"/>
        <v>4.3402122075871467E-65</v>
      </c>
      <c r="BK1227" s="82">
        <f t="shared" ca="1" si="897"/>
        <v>1.452477788775276E-64</v>
      </c>
      <c r="BL1227" s="82">
        <f t="shared" ca="1" si="898"/>
        <v>6.8405207469408783E-65</v>
      </c>
      <c r="BM1227" s="82">
        <f t="shared" ca="1" si="888"/>
        <v>2.9448356788031321E-64</v>
      </c>
      <c r="BN1227" s="10">
        <f ca="1">BN1226+BI1227-INDIRECT(ADDRESS(MAX($D1227-'key variables'!$B$9*30,34),scenario!BI$4),TRUE)</f>
        <v>9439390.0751690175</v>
      </c>
      <c r="BO1227" s="10">
        <f ca="1">BO1226+BJ1227-INDIRECT(ADDRESS(MAX($D1227-'key variables'!$B$9*30,34),scenario!BJ$4),TRUE)</f>
        <v>10895583.360992203</v>
      </c>
      <c r="BP1227" s="10">
        <f ca="1">BP1226+BK1227-INDIRECT(ADDRESS(MAX($D1227-'key variables'!$B$9*30,34),scenario!BK$4),TRUE)</f>
        <v>32531162.537994072</v>
      </c>
      <c r="BQ1227" s="10">
        <f ca="1">BQ1226+BL1227-INDIRECT(ADDRESS(MAX($D1227-'key variables'!$B$9*30,34),scenario!BL$4),TRUE)</f>
        <v>14415841.516535141</v>
      </c>
      <c r="BR1227" s="10">
        <f t="shared" ca="1" si="918"/>
        <v>67281977.490690395</v>
      </c>
      <c r="BS1227" s="82">
        <f t="shared" ca="1" si="899"/>
        <v>-2.3433848477536824E-9</v>
      </c>
      <c r="BT1227" s="82">
        <f t="shared" ca="1" si="900"/>
        <v>-3.4288309057018498E-10</v>
      </c>
      <c r="BU1227" s="82">
        <f t="shared" ca="1" si="901"/>
        <v>-4.2578247660364599E-9</v>
      </c>
      <c r="BV1227" s="82">
        <f t="shared" ca="1" si="902"/>
        <v>-2.9943922343414556E-9</v>
      </c>
      <c r="BW1227" s="82">
        <f t="shared" ca="1" si="919"/>
        <v>-9.9384849387017825E-9</v>
      </c>
      <c r="BX1227" s="10">
        <f t="shared" ca="1" si="903"/>
        <v>-1.8625994260191893E-12</v>
      </c>
      <c r="BY1227" s="10">
        <f t="shared" ca="1" si="904"/>
        <v>2.8902850229962428E-12</v>
      </c>
      <c r="BZ1227" s="10">
        <f t="shared" ca="1" si="905"/>
        <v>-3.5034723983035463E-11</v>
      </c>
      <c r="CA1227" s="10">
        <f t="shared" ca="1" si="906"/>
        <v>-2.0257049910634696E-11</v>
      </c>
      <c r="CB1227" s="10">
        <v>0</v>
      </c>
      <c r="CC1227" s="82">
        <f t="shared" ca="1" si="907"/>
        <v>3.9725652202851362E-13</v>
      </c>
      <c r="CD1227" s="82">
        <f t="shared" ca="1" si="908"/>
        <v>3.4270724516460853E-13</v>
      </c>
      <c r="CE1227" s="82">
        <f t="shared" ca="1" si="909"/>
        <v>1.8915613015532971E-10</v>
      </c>
      <c r="CF1227" s="82">
        <f t="shared" ca="1" si="910"/>
        <v>3.7028113764059381E-11</v>
      </c>
      <c r="CG1227" s="82">
        <f t="shared" ca="1" si="920"/>
        <v>2.269242076865822E-10</v>
      </c>
      <c r="CH1227" s="13" t="str">
        <f t="shared" ca="1" si="921"/>
        <v/>
      </c>
      <c r="CI1227" s="81">
        <f t="shared" ca="1" si="930"/>
        <v>0.1131775965863165</v>
      </c>
      <c r="CJ1227" s="81">
        <f t="shared" ca="1" si="931"/>
        <v>0.13063724757458739</v>
      </c>
      <c r="CK1227" s="81">
        <f t="shared" ca="1" si="932"/>
        <v>0.39004625943939081</v>
      </c>
      <c r="CL1227" s="81">
        <f t="shared" ca="1" si="933"/>
        <v>0.17284488538116416</v>
      </c>
      <c r="CM1227" s="89">
        <f t="shared" ca="1" si="922"/>
        <v>0.80670598898145884</v>
      </c>
    </row>
    <row r="1228" spans="1:91" x14ac:dyDescent="0.3">
      <c r="A1228">
        <v>1163</v>
      </c>
      <c r="B1228" s="3">
        <f t="shared" si="935"/>
        <v>3.4194444444444443</v>
      </c>
      <c r="C1228" s="3">
        <f t="shared" si="923"/>
        <v>38.766666666666666</v>
      </c>
      <c r="D1228" s="4">
        <f t="shared" ca="1" si="911"/>
        <v>1228</v>
      </c>
      <c r="E1228" s="58">
        <f>(0.5*(COS(B1228*2*PI())+1)*('key variables'!$B$4-'key variables'!$B$6)+'key variables'!$B$6)/'key variables'!$B$4</f>
        <v>1</v>
      </c>
      <c r="F1228" s="10">
        <f t="shared" ca="1" si="924"/>
        <v>11689222.907461114</v>
      </c>
      <c r="G1228" s="10">
        <f t="shared" ca="1" si="925"/>
        <v>13492492.798713122</v>
      </c>
      <c r="H1228" s="10">
        <f t="shared" ca="1" si="926"/>
        <v>40309474.521088287</v>
      </c>
      <c r="I1228" s="10">
        <f t="shared" ca="1" si="927"/>
        <v>17912154.249750931</v>
      </c>
      <c r="J1228" s="10">
        <f t="shared" ca="1" si="912"/>
        <v>83403344.477013454</v>
      </c>
      <c r="K1228" s="82">
        <f t="shared" ca="1" si="889"/>
        <v>2249832.832292099</v>
      </c>
      <c r="L1228" s="82">
        <f t="shared" ca="1" si="890"/>
        <v>2596909.4377209195</v>
      </c>
      <c r="M1228" s="82">
        <f t="shared" ca="1" si="891"/>
        <v>7778311.98309422</v>
      </c>
      <c r="N1228" s="82">
        <f t="shared" ca="1" si="892"/>
        <v>3496312.733215793</v>
      </c>
      <c r="O1228" s="82">
        <f t="shared" ca="1" si="913"/>
        <v>16121366.986323033</v>
      </c>
      <c r="P1228" s="10">
        <f ca="1">IF(IF($A1228&gt;='key variables'!$B$26,K1228*SUMPRODUCT(Z1228:AC1228,'control variables'!$O$3:$R$3)/J1228+F$65*'key variables'!$B$25/scenario!J$65,K1228*SUMPRODUCT(Z1228:AC1228,'control variables'!$O$7:$R$7)/J1228+F$65*'key variables'!$B$25/scenario!J$65)&lt;'key variables'!$B$28,0,IF($A1228&gt;='key variables'!$B$26,K1228*SUMPRODUCT(Z1228:AC1228,'control variables'!$O$3:$R$3)/J1228+F$65*'key variables'!$B$25/scenario!J$65,K1228*SUMPRODUCT(Z1228:AC1228,'control variables'!$O$7:$R$7)/J1228+F$65*'key variables'!$B$25/scenario!J$65))</f>
        <v>4.558340389779417E-66</v>
      </c>
      <c r="Q1228" s="10">
        <f ca="1">IF(IF($A1228&gt;='key variables'!$B$26,L1228*SUMPRODUCT(Z1228:AC1228,'control variables'!$O$4:$R$4)/J1228+G$65*'key variables'!$B$25/scenario!J$65,L1228*SUMPRODUCT(Z1228:AC1228,'control variables'!$O$7:$R$7)/J1228+G$65*'key variables'!$B$25/scenario!J$65)&lt;'key variables'!$B$28,0,IF($A1228&gt;='key variables'!$B$26,L1228*SUMPRODUCT(Z1228:AC1228,'control variables'!$O$4:$R$4)/J1228+G$65*'key variables'!$B$25/scenario!J$65,L1228*SUMPRODUCT(Z1228:AC1228,'control variables'!$O$7:$R$7)/J1228+G$65*'key variables'!$B$25/scenario!J$65))</f>
        <v>5.2615452173407217E-66</v>
      </c>
      <c r="R1228" s="10">
        <f ca="1">IF(IF($A1228&gt;='key variables'!$B$26,M1228*SUMPRODUCT(Z1228:AC1228,'control variables'!$O$5:$R$5)/J1228+H$65*'key variables'!$B$25/scenario!J$65,M1228*SUMPRODUCT(Z1228:AC1228,'control variables'!$O$7:$R$7)/J1228+H$65*'key variables'!$B$25/scenario!J$65)&lt;'key variables'!$B$28,0,IF($A1228&gt;='key variables'!$B$26,M1228*SUMPRODUCT(Z1228:AC1228,'control variables'!$O$5:$R$5)/J1228+H$65*'key variables'!$B$25/scenario!J$65,M1228*SUMPRODUCT(Z1228:AC1228,'control variables'!$O$7:$R$7)/J1228+H$65*'key variables'!$B$25/scenario!J$65))</f>
        <v>1.5759479179046976E-65</v>
      </c>
      <c r="S1228" s="10">
        <f ca="1">IF(IF($A1228&gt;='key variables'!$B$26,N1228*SUMPRODUCT(Z1228:AC1228,'control variables'!$O$6:$R$6)/J1228+I$65*'key variables'!$B$25/scenario!J$65,N1228*SUMPRODUCT(Z1228:AC1228,'control variables'!$O$7:$R$7)/J1228+I$65*'key variables'!$B$25/scenario!J$65)&lt;'key variables'!$B$28,0,IF($A1228&gt;='key variables'!$B$26,N1228*SUMPRODUCT(Z1228:AC1228,'control variables'!$O$6:$R$6)/J1228+I$65*'key variables'!$B$25/scenario!J$65,N1228*SUMPRODUCT(Z1228:AC1228,'control variables'!$O$7:$R$7)/J1228+I$65*'key variables'!$B$25/scenario!J$65))</f>
        <v>7.0838078804640915E-66</v>
      </c>
      <c r="T1228" s="10">
        <f t="shared" ca="1" si="934"/>
        <v>3.2663172666631205E-65</v>
      </c>
      <c r="U1228" s="82">
        <f ca="1">SUMPRODUCT(P1198:P1227,'control variables'!AD$7:AD$36)</f>
        <v>9.6645249089161805E-66</v>
      </c>
      <c r="V1228" s="82">
        <f ca="1">SUMPRODUCT(Q1198:Q1227,'control variables'!AE$7:AE$36)</f>
        <v>1.1155449234636665E-65</v>
      </c>
      <c r="W1228" s="82">
        <f ca="1">SUMPRODUCT(R1198:R1227,'control variables'!AF$7:AF$36)</f>
        <v>3.3413011327312425E-65</v>
      </c>
      <c r="X1228" s="82">
        <f ca="1">SUMPRODUCT(S1198:S1227,'control variables'!AG$7:AG$36)</f>
        <v>1.5018983194898018E-65</v>
      </c>
      <c r="Y1228" s="82">
        <f t="shared" ca="1" si="928"/>
        <v>6.9251968665763289E-65</v>
      </c>
      <c r="Z1228" s="10">
        <f ca="1">IF($A1228&gt;='key variables'!$B$26,SUMPRODUCT(P1198:P1227,'control variables'!V$7:V$36)*$E1228,SUMPRODUCT(P1198:P1227,'control variables'!Z$7:Z$36)*$E1228)</f>
        <v>2.3582419164255265E-65</v>
      </c>
      <c r="AA1228" s="10">
        <f ca="1">IF($A1228&gt;='key variables'!$B$26,SUMPRODUCT(Q1198:Q1227,'control variables'!W$7:W$36)*$E1228,SUMPRODUCT(Q1198:Q1227,'control variables'!AA$7:AA$36)*$E1228)</f>
        <v>2.7220425452478297E-65</v>
      </c>
      <c r="AB1228" s="10">
        <f ca="1">IF($A1228&gt;='key variables'!$B$26,SUMPRODUCT(R1198:R1227,'control variables'!X$7:X$36)*$E1228,SUMPRODUCT(R1198:R1227,'control variables'!AB$7:AB$36)*$E1228)</f>
        <v>8.1531130199038004E-65</v>
      </c>
      <c r="AC1228" s="10">
        <f ca="1">IF($A1228&gt;='key variables'!$B$26,SUMPRODUCT(S1198:S1227,'control variables'!Y$7:Y$36)*$E1228,SUMPRODUCT(S1198:S1227,'control variables'!AC$7:AC$36)*$E1228)</f>
        <v>3.6647839439705113E-65</v>
      </c>
      <c r="AD1228" s="10">
        <f t="shared" ca="1" si="929"/>
        <v>1.6898181425547668E-64</v>
      </c>
      <c r="AE1228" s="82">
        <f ca="1">SUMPRODUCT(P1198:P1227,'control variables'!AL$7:AL$36)</f>
        <v>3.210865734753848E-65</v>
      </c>
      <c r="AF1228" s="82">
        <f ca="1">SUMPRODUCT(Q1198:Q1227,'control variables'!AM$7:AM$36)</f>
        <v>3.6965080882670572E-65</v>
      </c>
      <c r="AG1228" s="82">
        <f ca="1">SUMPRODUCT(R1198:R1227,'control variables'!AN$7:AN$36)</f>
        <v>1.0539716044284097E-64</v>
      </c>
      <c r="AH1228" s="82">
        <f ca="1">SUMPRODUCT(S1198:S1227,'control variables'!AO$7:AO$36)</f>
        <v>4.5635925012790205E-65</v>
      </c>
      <c r="AI1228" s="82">
        <f t="shared" ca="1" si="893"/>
        <v>2.2010682368584021E-64</v>
      </c>
      <c r="AJ1228" s="10">
        <f ca="1">SUMPRODUCT(P1198:P1227,'control variables'!AP$7:AP$36)</f>
        <v>3.0679946980521094E-68</v>
      </c>
      <c r="AK1228" s="10">
        <f ca="1">SUMPRODUCT(Q1198:Q1227,'control variables'!AQ$7:AQ$36)</f>
        <v>8.8532181945850227E-68</v>
      </c>
      <c r="AL1228" s="10">
        <f ca="1">SUMPRODUCT(R1198:R1227,'control variables'!AR$7:AR$36)</f>
        <v>3.1820790746861122E-66</v>
      </c>
      <c r="AM1228" s="10">
        <f ca="1">SUMPRODUCT(S1198:S1227,'control variables'!AS$7:AS$36)</f>
        <v>2.3838813209312869E-66</v>
      </c>
      <c r="AN1228" s="10">
        <f t="shared" ca="1" si="914"/>
        <v>5.6851725245437707E-66</v>
      </c>
      <c r="AO1228" s="82">
        <f ca="1">SUMPRODUCT(P1198:P1227,'control variables'!AX$7:AX$36)</f>
        <v>4.1720045920567325E-68</v>
      </c>
      <c r="AP1228" s="82">
        <f ca="1">SUMPRODUCT(Q1198:Q1227,'control variables'!AY$7:AY$36)</f>
        <v>9.631220545652084E-68</v>
      </c>
      <c r="AQ1228" s="82">
        <f ca="1">SUMPRODUCT(R1198:R1227,'control variables'!AZ$7:AZ$36)</f>
        <v>8.6542838684218677E-67</v>
      </c>
      <c r="AR1228" s="82">
        <f ca="1">SUMPRODUCT(S1198:S1227,'control variables'!BA$7:BA$36)</f>
        <v>6.483429599248068E-67</v>
      </c>
      <c r="AS1228" s="82">
        <f t="shared" ca="1" si="915"/>
        <v>1.6518035981440817E-66</v>
      </c>
      <c r="AT1228" s="10">
        <f ca="1">SUMPRODUCT(P1198:P1227,'control variables'!AT$7:AT$36)</f>
        <v>-3.6819568562418795E-68</v>
      </c>
      <c r="AU1228" s="10">
        <f ca="1">SUMPRODUCT(Q1198:Q1227,'control variables'!AU$7:AU$36)</f>
        <v>3.9941131842489266E-68</v>
      </c>
      <c r="AV1228" s="10">
        <f ca="1">SUMPRODUCT(R1198:R1227,'control variables'!AV$7:AV$36)</f>
        <v>1.71989714450736E-65</v>
      </c>
      <c r="AW1228" s="10">
        <f ca="1">SUMPRODUCT(S1198:S1227,'control variables'!AW$7:AW$36)</f>
        <v>1.2884754214093789E-65</v>
      </c>
      <c r="AX1228" s="10">
        <f t="shared" ca="1" si="894"/>
        <v>3.0086847222447456E-65</v>
      </c>
      <c r="AY1228" s="82">
        <f ca="1">SUMPRODUCT(P1198:P1227,'control variables'!BB$7:BB$36)</f>
        <v>1.3345121448549339E-67</v>
      </c>
      <c r="AZ1228" s="82">
        <f ca="1">SUMPRODUCT(Q1198:Q1227,'control variables'!BC$7:BC$36)</f>
        <v>3.4030035895822407E-67</v>
      </c>
      <c r="BA1228" s="82">
        <f ca="1">SUMPRODUCT(R1198:R1227,'control variables'!BD$7:BD$36)</f>
        <v>2.3822071142579925E-66</v>
      </c>
      <c r="BB1228" s="82">
        <f ca="1">SUMPRODUCT(S1198:S1227,'control variables'!BE$7:BE$36)</f>
        <v>3.3852863635187286E-67</v>
      </c>
      <c r="BC1228" s="82">
        <f t="shared" ca="1" si="916"/>
        <v>3.1944873240535825E-66</v>
      </c>
      <c r="BD1228" s="10">
        <f ca="1">SUMPRODUCT(P1198:P1227,'control variables'!BF$7:BF$36)</f>
        <v>2.791683168714228E-68</v>
      </c>
      <c r="BE1228" s="10">
        <f ca="1">SUMPRODUCT(Q1198:Q1227,'control variables'!BG$7:BG$36)</f>
        <v>3.2223497959066929E-68</v>
      </c>
      <c r="BF1228" s="10">
        <f ca="1">SUMPRODUCT(R1198:R1227,'control variables'!BH$7:BH$36)</f>
        <v>9.6516427054226099E-67</v>
      </c>
      <c r="BG1228" s="10">
        <f ca="1">SUMPRODUCT(S1198:S1227,'control variables'!BI$7:BI$36)</f>
        <v>2.1691828098925481E-66</v>
      </c>
      <c r="BH1228" s="10">
        <f t="shared" ca="1" si="917"/>
        <v>3.1944874100810182E-66</v>
      </c>
      <c r="BI1228" s="82">
        <f t="shared" ca="1" si="895"/>
        <v>3.2205288993461556E-65</v>
      </c>
      <c r="BJ1228" s="82">
        <f t="shared" ca="1" si="896"/>
        <v>3.7345322373471285E-65</v>
      </c>
      <c r="BK1228" s="82">
        <f t="shared" ca="1" si="897"/>
        <v>1.2497833900217257E-64</v>
      </c>
      <c r="BL1228" s="82">
        <f t="shared" ca="1" si="898"/>
        <v>5.885920786323586E-65</v>
      </c>
      <c r="BM1228" s="82">
        <f t="shared" ca="1" si="888"/>
        <v>2.5338815823234127E-64</v>
      </c>
      <c r="BN1228" s="10">
        <f ca="1">BN1227+BI1228-INDIRECT(ADDRESS(MAX($D1228-'key variables'!$B$9*30,34),scenario!BI$4),TRUE)</f>
        <v>9439390.0751690175</v>
      </c>
      <c r="BO1228" s="10">
        <f ca="1">BO1227+BJ1228-INDIRECT(ADDRESS(MAX($D1228-'key variables'!$B$9*30,34),scenario!BJ$4),TRUE)</f>
        <v>10895583.360992203</v>
      </c>
      <c r="BP1228" s="10">
        <f ca="1">BP1227+BK1228-INDIRECT(ADDRESS(MAX($D1228-'key variables'!$B$9*30,34),scenario!BK$4),TRUE)</f>
        <v>32531162.537994072</v>
      </c>
      <c r="BQ1228" s="10">
        <f ca="1">BQ1227+BL1228-INDIRECT(ADDRESS(MAX($D1228-'key variables'!$B$9*30,34),scenario!BL$4),TRUE)</f>
        <v>14415841.516535141</v>
      </c>
      <c r="BR1228" s="10">
        <f t="shared" ca="1" si="918"/>
        <v>67281977.490690395</v>
      </c>
      <c r="BS1228" s="82">
        <f t="shared" ca="1" si="899"/>
        <v>-2.3433848477536824E-9</v>
      </c>
      <c r="BT1228" s="82">
        <f t="shared" ca="1" si="900"/>
        <v>-3.4288309057018498E-10</v>
      </c>
      <c r="BU1228" s="82">
        <f t="shared" ca="1" si="901"/>
        <v>-4.2578247660364599E-9</v>
      </c>
      <c r="BV1228" s="82">
        <f t="shared" ca="1" si="902"/>
        <v>-2.9943922343414556E-9</v>
      </c>
      <c r="BW1228" s="82">
        <f t="shared" ca="1" si="919"/>
        <v>-9.9384849387017825E-9</v>
      </c>
      <c r="BX1228" s="10">
        <f t="shared" ca="1" si="903"/>
        <v>-1.8625994260191893E-12</v>
      </c>
      <c r="BY1228" s="10">
        <f t="shared" ca="1" si="904"/>
        <v>2.8902850229962428E-12</v>
      </c>
      <c r="BZ1228" s="10">
        <f t="shared" ca="1" si="905"/>
        <v>-3.5034723983035463E-11</v>
      </c>
      <c r="CA1228" s="10">
        <f t="shared" ca="1" si="906"/>
        <v>-2.0257049910634696E-11</v>
      </c>
      <c r="CB1228" s="10">
        <v>0</v>
      </c>
      <c r="CC1228" s="82">
        <f t="shared" ca="1" si="907"/>
        <v>3.9725652202851362E-13</v>
      </c>
      <c r="CD1228" s="82">
        <f t="shared" ca="1" si="908"/>
        <v>3.4270724516460853E-13</v>
      </c>
      <c r="CE1228" s="82">
        <f t="shared" ca="1" si="909"/>
        <v>1.8915613015532971E-10</v>
      </c>
      <c r="CF1228" s="82">
        <f t="shared" ca="1" si="910"/>
        <v>3.7028113764059381E-11</v>
      </c>
      <c r="CG1228" s="82">
        <f t="shared" ca="1" si="920"/>
        <v>2.269242076865822E-10</v>
      </c>
      <c r="CH1228" s="13" t="str">
        <f t="shared" ca="1" si="921"/>
        <v/>
      </c>
      <c r="CI1228" s="81">
        <f t="shared" ca="1" si="930"/>
        <v>0.1131775965863165</v>
      </c>
      <c r="CJ1228" s="81">
        <f t="shared" ca="1" si="931"/>
        <v>0.13063724757458739</v>
      </c>
      <c r="CK1228" s="81">
        <f t="shared" ca="1" si="932"/>
        <v>0.39004625943939081</v>
      </c>
      <c r="CL1228" s="81">
        <f t="shared" ca="1" si="933"/>
        <v>0.17284488538116416</v>
      </c>
      <c r="CM1228" s="89">
        <f t="shared" ca="1" si="922"/>
        <v>0.80670598898145884</v>
      </c>
    </row>
    <row r="1229" spans="1:91" x14ac:dyDescent="0.3">
      <c r="A1229">
        <v>1164</v>
      </c>
      <c r="B1229" s="3">
        <f t="shared" si="935"/>
        <v>3.4222222222222221</v>
      </c>
      <c r="C1229" s="3">
        <f t="shared" si="923"/>
        <v>38.799999999999997</v>
      </c>
      <c r="D1229" s="4">
        <f t="shared" ca="1" si="911"/>
        <v>1229</v>
      </c>
      <c r="E1229" s="58">
        <f>(0.5*(COS(B1229*2*PI())+1)*('key variables'!$B$4-'key variables'!$B$6)+'key variables'!$B$6)/'key variables'!$B$4</f>
        <v>1</v>
      </c>
      <c r="F1229" s="10">
        <f t="shared" ca="1" si="924"/>
        <v>11689222.907461114</v>
      </c>
      <c r="G1229" s="10">
        <f t="shared" ca="1" si="925"/>
        <v>13492492.798713122</v>
      </c>
      <c r="H1229" s="10">
        <f t="shared" ca="1" si="926"/>
        <v>40309474.521088287</v>
      </c>
      <c r="I1229" s="10">
        <f t="shared" ca="1" si="927"/>
        <v>17912154.249750931</v>
      </c>
      <c r="J1229" s="10">
        <f t="shared" ca="1" si="912"/>
        <v>83403344.477013454</v>
      </c>
      <c r="K1229" s="82">
        <f t="shared" ca="1" si="889"/>
        <v>2249832.832292099</v>
      </c>
      <c r="L1229" s="82">
        <f t="shared" ca="1" si="890"/>
        <v>2596909.4377209195</v>
      </c>
      <c r="M1229" s="82">
        <f t="shared" ca="1" si="891"/>
        <v>7778311.98309422</v>
      </c>
      <c r="N1229" s="82">
        <f t="shared" ca="1" si="892"/>
        <v>3496312.733215793</v>
      </c>
      <c r="O1229" s="82">
        <f t="shared" ca="1" si="913"/>
        <v>16121366.986323033</v>
      </c>
      <c r="P1229" s="10">
        <f ca="1">IF(IF($A1229&gt;='key variables'!$B$26,K1229*SUMPRODUCT(Z1229:AC1229,'control variables'!$O$3:$R$3)/J1229+F$65*'key variables'!$B$25/scenario!J$65,K1229*SUMPRODUCT(Z1229:AC1229,'control variables'!$O$7:$R$7)/J1229+F$65*'key variables'!$B$25/scenario!J$65)&lt;'key variables'!$B$28,0,IF($A1229&gt;='key variables'!$B$26,K1229*SUMPRODUCT(Z1229:AC1229,'control variables'!$O$3:$R$3)/J1229+F$65*'key variables'!$B$25/scenario!J$65,K1229*SUMPRODUCT(Z1229:AC1229,'control variables'!$O$7:$R$7)/J1229+F$65*'key variables'!$B$25/scenario!J$65))</f>
        <v>3.9222204630165898E-66</v>
      </c>
      <c r="Q1229" s="10">
        <f ca="1">IF(IF($A1229&gt;='key variables'!$B$26,L1229*SUMPRODUCT(Z1229:AC1229,'control variables'!$O$4:$R$4)/J1229+G$65*'key variables'!$B$25/scenario!J$65,L1229*SUMPRODUCT(Z1229:AC1229,'control variables'!$O$7:$R$7)/J1229+G$65*'key variables'!$B$25/scenario!J$65)&lt;'key variables'!$B$28,0,IF($A1229&gt;='key variables'!$B$26,L1229*SUMPRODUCT(Z1229:AC1229,'control variables'!$O$4:$R$4)/J1229+G$65*'key variables'!$B$25/scenario!J$65,L1229*SUMPRODUCT(Z1229:AC1229,'control variables'!$O$7:$R$7)/J1229+G$65*'key variables'!$B$25/scenario!J$65))</f>
        <v>4.5272925130410218E-66</v>
      </c>
      <c r="R1229" s="10">
        <f ca="1">IF(IF($A1229&gt;='key variables'!$B$26,M1229*SUMPRODUCT(Z1229:AC1229,'control variables'!$O$5:$R$5)/J1229+H$65*'key variables'!$B$25/scenario!J$65,M1229*SUMPRODUCT(Z1229:AC1229,'control variables'!$O$7:$R$7)/J1229+H$65*'key variables'!$B$25/scenario!J$65)&lt;'key variables'!$B$28,0,IF($A1229&gt;='key variables'!$B$26,M1229*SUMPRODUCT(Z1229:AC1229,'control variables'!$O$5:$R$5)/J1229+H$65*'key variables'!$B$25/scenario!J$65,M1229*SUMPRODUCT(Z1229:AC1229,'control variables'!$O$7:$R$7)/J1229+H$65*'key variables'!$B$25/scenario!J$65))</f>
        <v>1.3560231671407295E-65</v>
      </c>
      <c r="S1229" s="10">
        <f ca="1">IF(IF($A1229&gt;='key variables'!$B$26,N1229*SUMPRODUCT(Z1229:AC1229,'control variables'!$O$6:$R$6)/J1229+I$65*'key variables'!$B$25/scenario!J$65,N1229*SUMPRODUCT(Z1229:AC1229,'control variables'!$O$7:$R$7)/J1229+I$65*'key variables'!$B$25/scenario!J$65)&lt;'key variables'!$B$28,0,IF($A1229&gt;='key variables'!$B$26,N1229*SUMPRODUCT(Z1229:AC1229,'control variables'!$O$6:$R$6)/J1229+I$65*'key variables'!$B$25/scenario!J$65,N1229*SUMPRODUCT(Z1229:AC1229,'control variables'!$O$7:$R$7)/J1229+I$65*'key variables'!$B$25/scenario!J$65))</f>
        <v>6.0952570122081079E-66</v>
      </c>
      <c r="T1229" s="10">
        <f t="shared" ca="1" si="934"/>
        <v>2.8105001659673013E-65</v>
      </c>
      <c r="U1229" s="82">
        <f ca="1">SUMPRODUCT(P1199:P1228,'control variables'!AD$7:AD$36)</f>
        <v>8.3158329834422282E-66</v>
      </c>
      <c r="V1229" s="82">
        <f ca="1">SUMPRODUCT(Q1199:Q1228,'control variables'!AE$7:AE$36)</f>
        <v>9.5986976664443413E-66</v>
      </c>
      <c r="W1229" s="82">
        <f ca="1">SUMPRODUCT(R1199:R1228,'control variables'!AF$7:AF$36)</f>
        <v>2.8750199755339398E-65</v>
      </c>
      <c r="X1229" s="82">
        <f ca="1">SUMPRODUCT(S1199:S1228,'control variables'!AG$7:AG$36)</f>
        <v>1.2923072474537577E-65</v>
      </c>
      <c r="Y1229" s="82">
        <f t="shared" ca="1" si="928"/>
        <v>5.9587802879763546E-65</v>
      </c>
      <c r="Z1229" s="10">
        <f ca="1">IF($A1229&gt;='key variables'!$B$26,SUMPRODUCT(P1199:P1228,'control variables'!V$7:V$36)*$E1229,SUMPRODUCT(P1199:P1228,'control variables'!Z$7:Z$36)*$E1229)</f>
        <v>2.0291474331506113E-65</v>
      </c>
      <c r="AA1229" s="10">
        <f ca="1">IF($A1229&gt;='key variables'!$B$26,SUMPRODUCT(Q1199:Q1228,'control variables'!W$7:W$36)*$E1229,SUMPRODUCT(Q1199:Q1228,'control variables'!AA$7:AA$36)*$E1229)</f>
        <v>2.3421794028614528E-65</v>
      </c>
      <c r="AB1229" s="10">
        <f ca="1">IF($A1229&gt;='key variables'!$B$26,SUMPRODUCT(R1199:R1228,'control variables'!X$7:X$36)*$E1229,SUMPRODUCT(R1199:R1228,'control variables'!AB$7:AB$36)*$E1229)</f>
        <v>7.0153397924504567E-65</v>
      </c>
      <c r="AC1229" s="10">
        <f ca="1">IF($A1229&gt;='key variables'!$B$26,SUMPRODUCT(S1199:S1228,'control variables'!Y$7:Y$36)*$E1229,SUMPRODUCT(S1199:S1228,'control variables'!AC$7:AC$36)*$E1229)</f>
        <v>3.1533605102868061E-65</v>
      </c>
      <c r="AD1229" s="10">
        <f t="shared" ca="1" si="929"/>
        <v>1.4540027138749327E-64</v>
      </c>
      <c r="AE1229" s="82">
        <f ca="1">SUMPRODUCT(P1199:P1228,'control variables'!AL$7:AL$36)</f>
        <v>2.7627869382215585E-65</v>
      </c>
      <c r="AF1229" s="82">
        <f ca="1">SUMPRODUCT(Q1199:Q1228,'control variables'!AM$7:AM$36)</f>
        <v>3.1806575257116738E-65</v>
      </c>
      <c r="AG1229" s="82">
        <f ca="1">SUMPRODUCT(R1199:R1228,'control variables'!AN$7:AN$36)</f>
        <v>9.0688905190065871E-65</v>
      </c>
      <c r="AH1229" s="82">
        <f ca="1">SUMPRODUCT(S1199:S1228,'control variables'!AO$7:AO$36)</f>
        <v>3.9267396382944996E-65</v>
      </c>
      <c r="AI1229" s="82">
        <f t="shared" ca="1" si="893"/>
        <v>1.8939074621234319E-64</v>
      </c>
      <c r="AJ1229" s="10">
        <f ca="1">SUMPRODUCT(P1199:P1228,'control variables'!AP$7:AP$36)</f>
        <v>2.6398536651863975E-68</v>
      </c>
      <c r="AK1229" s="10">
        <f ca="1">SUMPRODUCT(Q1199:Q1228,'control variables'!AQ$7:AQ$36)</f>
        <v>7.6177447485514578E-68</v>
      </c>
      <c r="AL1229" s="10">
        <f ca="1">SUMPRODUCT(R1199:R1228,'control variables'!AR$7:AR$36)</f>
        <v>2.7380174788295532E-66</v>
      </c>
      <c r="AM1229" s="10">
        <f ca="1">SUMPRODUCT(S1199:S1228,'control variables'!AS$7:AS$36)</f>
        <v>2.0512088389283654E-66</v>
      </c>
      <c r="AN1229" s="10">
        <f t="shared" ca="1" si="914"/>
        <v>4.8918023018952971E-66</v>
      </c>
      <c r="AO1229" s="82">
        <f ca="1">SUMPRODUCT(P1199:P1228,'control variables'!AX$7:AX$36)</f>
        <v>3.589798124653859E-68</v>
      </c>
      <c r="AP1229" s="82">
        <f ca="1">SUMPRODUCT(Q1199:Q1228,'control variables'!AY$7:AY$36)</f>
        <v>8.2871762698288574E-68</v>
      </c>
      <c r="AQ1229" s="82">
        <f ca="1">SUMPRODUCT(R1199:R1228,'control variables'!AZ$7:AZ$36)</f>
        <v>7.4465718614579388E-67</v>
      </c>
      <c r="AR1229" s="82">
        <f ca="1">SUMPRODUCT(S1199:S1228,'control variables'!BA$7:BA$36)</f>
        <v>5.5786619844615817E-67</v>
      </c>
      <c r="AS1229" s="82">
        <f t="shared" ca="1" si="915"/>
        <v>1.4212931285367793E-66</v>
      </c>
      <c r="AT1229" s="10">
        <f ca="1">SUMPRODUCT(P1199:P1228,'control variables'!AT$7:AT$36)</f>
        <v>-3.1681369293693683E-68</v>
      </c>
      <c r="AU1229" s="10">
        <f ca="1">SUMPRODUCT(Q1199:Q1228,'control variables'!AU$7:AU$36)</f>
        <v>3.4367316003848443E-68</v>
      </c>
      <c r="AV1229" s="10">
        <f ca="1">SUMPRODUCT(R1199:R1228,'control variables'!AV$7:AV$36)</f>
        <v>1.4798841678422807E-65</v>
      </c>
      <c r="AW1229" s="10">
        <f ca="1">SUMPRODUCT(S1199:S1228,'control variables'!AW$7:AW$36)</f>
        <v>1.1086676798593231E-65</v>
      </c>
      <c r="AX1229" s="10">
        <f t="shared" ca="1" si="894"/>
        <v>2.5888204423726194E-65</v>
      </c>
      <c r="AY1229" s="82">
        <f ca="1">SUMPRODUCT(P1199:P1228,'control variables'!BB$7:BB$36)</f>
        <v>1.1482799429437677E-67</v>
      </c>
      <c r="AZ1229" s="82">
        <f ca="1">SUMPRODUCT(Q1199:Q1228,'control variables'!BC$7:BC$36)</f>
        <v>2.9281118068113954E-67</v>
      </c>
      <c r="BA1229" s="82">
        <f ca="1">SUMPRODUCT(R1199:R1228,'control variables'!BD$7:BD$36)</f>
        <v>2.0497682690911416E-66</v>
      </c>
      <c r="BB1229" s="82">
        <f ca="1">SUMPRODUCT(S1199:S1228,'control variables'!BE$7:BE$36)</f>
        <v>2.9128670333473493E-67</v>
      </c>
      <c r="BC1229" s="82">
        <f t="shared" ca="1" si="916"/>
        <v>2.7486941474013929E-66</v>
      </c>
      <c r="BD1229" s="10">
        <f ca="1">SUMPRODUCT(P1199:P1228,'control variables'!BF$7:BF$36)</f>
        <v>2.4021016234638419E-68</v>
      </c>
      <c r="BE1229" s="10">
        <f ca="1">SUMPRODUCT(Q1199:Q1228,'control variables'!BG$7:BG$36)</f>
        <v>2.7726683897588795E-68</v>
      </c>
      <c r="BF1229" s="10">
        <f ca="1">SUMPRODUCT(R1199:R1228,'control variables'!BH$7:BH$36)</f>
        <v>8.3047485014091349E-67</v>
      </c>
      <c r="BG1229" s="10">
        <f ca="1">SUMPRODUCT(S1199:S1228,'control variables'!BI$7:BI$36)</f>
        <v>1.8664716711504923E-66</v>
      </c>
      <c r="BH1229" s="10">
        <f t="shared" ca="1" si="917"/>
        <v>2.7486942214236329E-66</v>
      </c>
      <c r="BI1229" s="82">
        <f t="shared" ca="1" si="895"/>
        <v>2.7711016007216268E-65</v>
      </c>
      <c r="BJ1229" s="82">
        <f t="shared" ca="1" si="896"/>
        <v>3.2133753753801722E-65</v>
      </c>
      <c r="BK1229" s="82">
        <f t="shared" ca="1" si="897"/>
        <v>1.0753751513757981E-64</v>
      </c>
      <c r="BL1229" s="82">
        <f t="shared" ca="1" si="898"/>
        <v>5.0645359884872964E-65</v>
      </c>
      <c r="BM1229" s="82">
        <f t="shared" ca="1" si="888"/>
        <v>2.1802764478347076E-64</v>
      </c>
      <c r="BN1229" s="10">
        <f ca="1">BN1228+BI1229-INDIRECT(ADDRESS(MAX($D1229-'key variables'!$B$9*30,34),scenario!BI$4),TRUE)</f>
        <v>9439390.0751690175</v>
      </c>
      <c r="BO1229" s="10">
        <f ca="1">BO1228+BJ1229-INDIRECT(ADDRESS(MAX($D1229-'key variables'!$B$9*30,34),scenario!BJ$4),TRUE)</f>
        <v>10895583.360992203</v>
      </c>
      <c r="BP1229" s="10">
        <f ca="1">BP1228+BK1229-INDIRECT(ADDRESS(MAX($D1229-'key variables'!$B$9*30,34),scenario!BK$4),TRUE)</f>
        <v>32531162.537994072</v>
      </c>
      <c r="BQ1229" s="10">
        <f ca="1">BQ1228+BL1229-INDIRECT(ADDRESS(MAX($D1229-'key variables'!$B$9*30,34),scenario!BL$4),TRUE)</f>
        <v>14415841.516535141</v>
      </c>
      <c r="BR1229" s="10">
        <f t="shared" ca="1" si="918"/>
        <v>67281977.490690395</v>
      </c>
      <c r="BS1229" s="82">
        <f t="shared" ca="1" si="899"/>
        <v>-2.3433848477536824E-9</v>
      </c>
      <c r="BT1229" s="82">
        <f t="shared" ca="1" si="900"/>
        <v>-3.4288309057018498E-10</v>
      </c>
      <c r="BU1229" s="82">
        <f t="shared" ca="1" si="901"/>
        <v>-4.2578247660364599E-9</v>
      </c>
      <c r="BV1229" s="82">
        <f t="shared" ca="1" si="902"/>
        <v>-2.9943922343414556E-9</v>
      </c>
      <c r="BW1229" s="82">
        <f t="shared" ca="1" si="919"/>
        <v>-9.9384849387017825E-9</v>
      </c>
      <c r="BX1229" s="10">
        <f t="shared" ca="1" si="903"/>
        <v>-1.8625994260191893E-12</v>
      </c>
      <c r="BY1229" s="10">
        <f t="shared" ca="1" si="904"/>
        <v>2.8902850229962428E-12</v>
      </c>
      <c r="BZ1229" s="10">
        <f t="shared" ca="1" si="905"/>
        <v>-3.5034723983035463E-11</v>
      </c>
      <c r="CA1229" s="10">
        <f t="shared" ca="1" si="906"/>
        <v>-2.0257049910634696E-11</v>
      </c>
      <c r="CB1229" s="10">
        <v>0</v>
      </c>
      <c r="CC1229" s="82">
        <f t="shared" ca="1" si="907"/>
        <v>3.9725652202851362E-13</v>
      </c>
      <c r="CD1229" s="82">
        <f t="shared" ca="1" si="908"/>
        <v>3.4270724516460853E-13</v>
      </c>
      <c r="CE1229" s="82">
        <f t="shared" ca="1" si="909"/>
        <v>1.8915613015532971E-10</v>
      </c>
      <c r="CF1229" s="82">
        <f t="shared" ca="1" si="910"/>
        <v>3.7028113764059381E-11</v>
      </c>
      <c r="CG1229" s="82">
        <f t="shared" ca="1" si="920"/>
        <v>2.269242076865822E-10</v>
      </c>
      <c r="CH1229" s="13" t="str">
        <f t="shared" ca="1" si="921"/>
        <v/>
      </c>
      <c r="CI1229" s="81">
        <f t="shared" ca="1" si="930"/>
        <v>0.1131775965863165</v>
      </c>
      <c r="CJ1229" s="81">
        <f t="shared" ca="1" si="931"/>
        <v>0.13063724757458739</v>
      </c>
      <c r="CK1229" s="81">
        <f t="shared" ca="1" si="932"/>
        <v>0.39004625943939081</v>
      </c>
      <c r="CL1229" s="81">
        <f t="shared" ca="1" si="933"/>
        <v>0.17284488538116416</v>
      </c>
      <c r="CM1229" s="89">
        <f t="shared" ca="1" si="922"/>
        <v>0.80670598898145884</v>
      </c>
    </row>
    <row r="1230" spans="1:91" x14ac:dyDescent="0.3">
      <c r="A1230">
        <v>1165</v>
      </c>
      <c r="B1230" s="3">
        <f t="shared" si="935"/>
        <v>3.4249999999999998</v>
      </c>
      <c r="C1230" s="3">
        <f t="shared" si="923"/>
        <v>38.833333333333336</v>
      </c>
      <c r="D1230" s="4">
        <f t="shared" ca="1" si="911"/>
        <v>1230</v>
      </c>
      <c r="E1230" s="58">
        <f>(0.5*(COS(B1230*2*PI())+1)*('key variables'!$B$4-'key variables'!$B$6)+'key variables'!$B$6)/'key variables'!$B$4</f>
        <v>1</v>
      </c>
      <c r="F1230" s="10">
        <f t="shared" ca="1" si="924"/>
        <v>11689222.907461114</v>
      </c>
      <c r="G1230" s="10">
        <f t="shared" ca="1" si="925"/>
        <v>13492492.798713122</v>
      </c>
      <c r="H1230" s="10">
        <f t="shared" ca="1" si="926"/>
        <v>40309474.521088287</v>
      </c>
      <c r="I1230" s="10">
        <f t="shared" ca="1" si="927"/>
        <v>17912154.249750931</v>
      </c>
      <c r="J1230" s="10">
        <f t="shared" ca="1" si="912"/>
        <v>83403344.477013454</v>
      </c>
      <c r="K1230" s="82">
        <f t="shared" ca="1" si="889"/>
        <v>2249832.832292099</v>
      </c>
      <c r="L1230" s="82">
        <f t="shared" ca="1" si="890"/>
        <v>2596909.4377209195</v>
      </c>
      <c r="M1230" s="82">
        <f t="shared" ca="1" si="891"/>
        <v>7778311.98309422</v>
      </c>
      <c r="N1230" s="82">
        <f t="shared" ca="1" si="892"/>
        <v>3496312.733215793</v>
      </c>
      <c r="O1230" s="82">
        <f t="shared" ca="1" si="913"/>
        <v>16121366.986323033</v>
      </c>
      <c r="P1230" s="10">
        <f ca="1">IF(IF($A1230&gt;='key variables'!$B$26,K1230*SUMPRODUCT(Z1230:AC1230,'control variables'!$O$3:$R$3)/J1230+F$65*'key variables'!$B$25/scenario!J$65,K1230*SUMPRODUCT(Z1230:AC1230,'control variables'!$O$7:$R$7)/J1230+F$65*'key variables'!$B$25/scenario!J$65)&lt;'key variables'!$B$28,0,IF($A1230&gt;='key variables'!$B$26,K1230*SUMPRODUCT(Z1230:AC1230,'control variables'!$O$3:$R$3)/J1230+F$65*'key variables'!$B$25/scenario!J$65,K1230*SUMPRODUCT(Z1230:AC1230,'control variables'!$O$7:$R$7)/J1230+F$65*'key variables'!$B$25/scenario!J$65))</f>
        <v>3.3748715640014997E-66</v>
      </c>
      <c r="Q1230" s="10">
        <f ca="1">IF(IF($A1230&gt;='key variables'!$B$26,L1230*SUMPRODUCT(Z1230:AC1230,'control variables'!$O$4:$R$4)/J1230+G$65*'key variables'!$B$25/scenario!J$65,L1230*SUMPRODUCT(Z1230:AC1230,'control variables'!$O$7:$R$7)/J1230+G$65*'key variables'!$B$25/scenario!J$65)&lt;'key variables'!$B$28,0,IF($A1230&gt;='key variables'!$B$26,L1230*SUMPRODUCT(Z1230:AC1230,'control variables'!$O$4:$R$4)/J1230+G$65*'key variables'!$B$25/scenario!J$65,L1230*SUMPRODUCT(Z1230:AC1230,'control variables'!$O$7:$R$7)/J1230+G$65*'key variables'!$B$25/scenario!J$65))</f>
        <v>3.8955053414891137E-66</v>
      </c>
      <c r="R1230" s="10">
        <f ca="1">IF(IF($A1230&gt;='key variables'!$B$26,M1230*SUMPRODUCT(Z1230:AC1230,'control variables'!$O$5:$R$5)/J1230+H$65*'key variables'!$B$25/scenario!J$65,M1230*SUMPRODUCT(Z1230:AC1230,'control variables'!$O$7:$R$7)/J1230+H$65*'key variables'!$B$25/scenario!J$65)&lt;'key variables'!$B$28,0,IF($A1230&gt;='key variables'!$B$26,M1230*SUMPRODUCT(Z1230:AC1230,'control variables'!$O$5:$R$5)/J1230+H$65*'key variables'!$B$25/scenario!J$65,M1230*SUMPRODUCT(Z1230:AC1230,'control variables'!$O$7:$R$7)/J1230+H$65*'key variables'!$B$25/scenario!J$65))</f>
        <v>1.1667890854331979E-65</v>
      </c>
      <c r="S1230" s="10">
        <f ca="1">IF(IF($A1230&gt;='key variables'!$B$26,N1230*SUMPRODUCT(Z1230:AC1230,'control variables'!$O$6:$R$6)/J1230+I$65*'key variables'!$B$25/scenario!J$65,N1230*SUMPRODUCT(Z1230:AC1230,'control variables'!$O$7:$R$7)/J1230+I$65*'key variables'!$B$25/scenario!J$65)&lt;'key variables'!$B$28,0,IF($A1230&gt;='key variables'!$B$26,N1230*SUMPRODUCT(Z1230:AC1230,'control variables'!$O$6:$R$6)/J1230+I$65*'key variables'!$B$25/scenario!J$65,N1230*SUMPRODUCT(Z1230:AC1230,'control variables'!$O$7:$R$7)/J1230+I$65*'key variables'!$B$25/scenario!J$65))</f>
        <v>5.2446591821513531E-66</v>
      </c>
      <c r="T1230" s="10">
        <f t="shared" ca="1" si="934"/>
        <v>2.4182926941973944E-65</v>
      </c>
      <c r="U1230" s="82">
        <f ca="1">SUMPRODUCT(P1200:P1229,'control variables'!AD$7:AD$36)</f>
        <v>7.1553520592313088E-66</v>
      </c>
      <c r="V1230" s="82">
        <f ca="1">SUMPRODUCT(Q1200:Q1229,'control variables'!AE$7:AE$36)</f>
        <v>8.2591919835673819E-66</v>
      </c>
      <c r="W1230" s="82">
        <f ca="1">SUMPRODUCT(R1200:R1229,'control variables'!AF$7:AF$36)</f>
        <v>2.4738087144401145E-65</v>
      </c>
      <c r="X1230" s="82">
        <f ca="1">SUMPRODUCT(S1200:S1229,'control variables'!AG$7:AG$36)</f>
        <v>1.1119647716157177E-65</v>
      </c>
      <c r="Y1230" s="82">
        <f t="shared" ca="1" si="928"/>
        <v>5.1272278903357015E-65</v>
      </c>
      <c r="Z1230" s="10">
        <f ca="1">IF($A1230&gt;='key variables'!$B$26,SUMPRODUCT(P1200:P1229,'control variables'!V$7:V$36)*$E1230,SUMPRODUCT(P1200:P1229,'control variables'!Z$7:Z$36)*$E1230)</f>
        <v>1.7459783395346754E-65</v>
      </c>
      <c r="AA1230" s="10">
        <f ca="1">IF($A1230&gt;='key variables'!$B$26,SUMPRODUCT(Q1200:Q1229,'control variables'!W$7:W$36)*$E1230,SUMPRODUCT(Q1200:Q1229,'control variables'!AA$7:AA$36)*$E1230)</f>
        <v>2.0153264557769704E-65</v>
      </c>
      <c r="AB1230" s="10">
        <f ca="1">IF($A1230&gt;='key variables'!$B$26,SUMPRODUCT(R1200:R1229,'control variables'!X$7:X$36)*$E1230,SUMPRODUCT(R1200:R1229,'control variables'!AB$7:AB$36)*$E1230)</f>
        <v>6.0363436988292232E-65</v>
      </c>
      <c r="AC1230" s="10">
        <f ca="1">IF($A1230&gt;='key variables'!$B$26,SUMPRODUCT(S1200:S1229,'control variables'!Y$7:Y$36)*$E1230,SUMPRODUCT(S1200:S1229,'control variables'!AC$7:AC$36)*$E1230)</f>
        <v>2.713306612302784E-65</v>
      </c>
      <c r="AD1230" s="10">
        <f t="shared" ca="1" si="929"/>
        <v>1.2510955106443652E-64</v>
      </c>
      <c r="AE1230" s="82">
        <f ca="1">SUMPRODUCT(P1200:P1229,'control variables'!AL$7:AL$36)</f>
        <v>2.3772378842844429E-65</v>
      </c>
      <c r="AF1230" s="82">
        <f ca="1">SUMPRODUCT(Q1200:Q1229,'control variables'!AM$7:AM$36)</f>
        <v>2.7367943081139077E-65</v>
      </c>
      <c r="AG1230" s="82">
        <f ca="1">SUMPRODUCT(R1200:R1229,'control variables'!AN$7:AN$36)</f>
        <v>7.8033198333014475E-65</v>
      </c>
      <c r="AH1230" s="82">
        <f ca="1">SUMPRODUCT(S1200:S1229,'control variables'!AO$7:AO$36)</f>
        <v>3.3787600848742982E-65</v>
      </c>
      <c r="AI1230" s="82">
        <f t="shared" ca="1" si="893"/>
        <v>1.6296112110574098E-64</v>
      </c>
      <c r="AJ1230" s="10">
        <f ca="1">SUMPRODUCT(P1200:P1229,'control variables'!AP$7:AP$36)</f>
        <v>2.2714600445765478E-68</v>
      </c>
      <c r="AK1230" s="10">
        <f ca="1">SUMPRODUCT(Q1200:Q1229,'control variables'!AQ$7:AQ$36)</f>
        <v>6.5546825774131247E-68</v>
      </c>
      <c r="AL1230" s="10">
        <f ca="1">SUMPRODUCT(R1200:R1229,'control variables'!AR$7:AR$36)</f>
        <v>2.3559250221070131E-66</v>
      </c>
      <c r="AM1230" s="10">
        <f ca="1">SUMPRODUCT(S1200:S1229,'control variables'!AS$7:AS$36)</f>
        <v>1.7649610590741021E-66</v>
      </c>
      <c r="AN1230" s="10">
        <f t="shared" ca="1" si="914"/>
        <v>4.2091475074010119E-66</v>
      </c>
      <c r="AO1230" s="82">
        <f ca="1">SUMPRODUCT(P1200:P1229,'control variables'!AX$7:AX$36)</f>
        <v>3.0888390200489808E-68</v>
      </c>
      <c r="AP1230" s="82">
        <f ca="1">SUMPRODUCT(Q1200:Q1229,'control variables'!AY$7:AY$36)</f>
        <v>7.1306944121654632E-68</v>
      </c>
      <c r="AQ1230" s="82">
        <f ca="1">SUMPRODUCT(R1200:R1229,'control variables'!AZ$7:AZ$36)</f>
        <v>6.407396999096687E-67</v>
      </c>
      <c r="AR1230" s="82">
        <f ca="1">SUMPRODUCT(S1200:S1229,'control variables'!BA$7:BA$36)</f>
        <v>4.8001553900556298E-67</v>
      </c>
      <c r="AS1230" s="82">
        <f t="shared" ca="1" si="915"/>
        <v>1.2229505732373763E-66</v>
      </c>
      <c r="AT1230" s="10">
        <f ca="1">SUMPRODUCT(P1200:P1229,'control variables'!AT$7:AT$36)</f>
        <v>-2.7260209706744584E-68</v>
      </c>
      <c r="AU1230" s="10">
        <f ca="1">SUMPRODUCT(Q1200:Q1229,'control variables'!AU$7:AU$36)</f>
        <v>2.9571330476216318E-68</v>
      </c>
      <c r="AV1230" s="10">
        <f ca="1">SUMPRODUCT(R1200:R1229,'control variables'!AV$7:AV$36)</f>
        <v>1.2733651876941447E-65</v>
      </c>
      <c r="AW1230" s="10">
        <f ca="1">SUMPRODUCT(S1200:S1229,'control variables'!AW$7:AW$36)</f>
        <v>9.5395224770385937E-66</v>
      </c>
      <c r="AX1230" s="10">
        <f t="shared" ca="1" si="894"/>
        <v>2.2275485474749513E-65</v>
      </c>
      <c r="AY1230" s="82">
        <f ca="1">SUMPRODUCT(P1200:P1229,'control variables'!BB$7:BB$36)</f>
        <v>9.8803658883919184E-68</v>
      </c>
      <c r="AZ1230" s="82">
        <f ca="1">SUMPRODUCT(Q1200:Q1229,'control variables'!BC$7:BC$36)</f>
        <v>2.5194915396021774E-67</v>
      </c>
      <c r="BA1230" s="82">
        <f ca="1">SUMPRODUCT(R1200:R1229,'control variables'!BD$7:BD$36)</f>
        <v>1.763721521871783E-66</v>
      </c>
      <c r="BB1230" s="82">
        <f ca="1">SUMPRODUCT(S1200:S1229,'control variables'!BE$7:BE$36)</f>
        <v>2.506374186065175E-67</v>
      </c>
      <c r="BC1230" s="82">
        <f t="shared" ca="1" si="916"/>
        <v>2.3651117533224377E-66</v>
      </c>
      <c r="BD1230" s="10">
        <f ca="1">SUMPRODUCT(P1200:P1229,'control variables'!BF$7:BF$36)</f>
        <v>2.0668864841511252E-68</v>
      </c>
      <c r="BE1230" s="10">
        <f ca="1">SUMPRODUCT(Q1200:Q1229,'control variables'!BG$7:BG$36)</f>
        <v>2.3857403716175276E-68</v>
      </c>
      <c r="BF1230" s="10">
        <f ca="1">SUMPRODUCT(R1200:R1229,'control variables'!BH$7:BH$36)</f>
        <v>7.1458144252385488E-67</v>
      </c>
      <c r="BG1230" s="10">
        <f ca="1">SUMPRODUCT(S1200:S1229,'control variables'!BI$7:BI$36)</f>
        <v>1.6060041059332755E-66</v>
      </c>
      <c r="BH1230" s="10">
        <f t="shared" ca="1" si="917"/>
        <v>2.365111817014817E-66</v>
      </c>
      <c r="BI1230" s="82">
        <f t="shared" ca="1" si="895"/>
        <v>2.3843922292021604E-65</v>
      </c>
      <c r="BJ1230" s="82">
        <f t="shared" ca="1" si="896"/>
        <v>2.7649463565575512E-65</v>
      </c>
      <c r="BK1230" s="82">
        <f t="shared" ca="1" si="897"/>
        <v>9.2530571731827711E-65</v>
      </c>
      <c r="BL1230" s="82">
        <f t="shared" ca="1" si="898"/>
        <v>4.3577760744388092E-65</v>
      </c>
      <c r="BM1230" s="82">
        <f t="shared" ca="1" si="888"/>
        <v>1.8760171833381291E-64</v>
      </c>
      <c r="BN1230" s="10">
        <f ca="1">BN1229+BI1230-INDIRECT(ADDRESS(MAX($D1230-'key variables'!$B$9*30,34),scenario!BI$4),TRUE)</f>
        <v>9439390.0751690175</v>
      </c>
      <c r="BO1230" s="10">
        <f ca="1">BO1229+BJ1230-INDIRECT(ADDRESS(MAX($D1230-'key variables'!$B$9*30,34),scenario!BJ$4),TRUE)</f>
        <v>10895583.360992203</v>
      </c>
      <c r="BP1230" s="10">
        <f ca="1">BP1229+BK1230-INDIRECT(ADDRESS(MAX($D1230-'key variables'!$B$9*30,34),scenario!BK$4),TRUE)</f>
        <v>32531162.537994072</v>
      </c>
      <c r="BQ1230" s="10">
        <f ca="1">BQ1229+BL1230-INDIRECT(ADDRESS(MAX($D1230-'key variables'!$B$9*30,34),scenario!BL$4),TRUE)</f>
        <v>14415841.516535141</v>
      </c>
      <c r="BR1230" s="10">
        <f t="shared" ca="1" si="918"/>
        <v>67281977.490690395</v>
      </c>
      <c r="BS1230" s="82">
        <f t="shared" ca="1" si="899"/>
        <v>-2.3433848477536824E-9</v>
      </c>
      <c r="BT1230" s="82">
        <f t="shared" ca="1" si="900"/>
        <v>-3.4288309057018498E-10</v>
      </c>
      <c r="BU1230" s="82">
        <f t="shared" ca="1" si="901"/>
        <v>-4.2578247660364599E-9</v>
      </c>
      <c r="BV1230" s="82">
        <f t="shared" ca="1" si="902"/>
        <v>-2.9943922343414556E-9</v>
      </c>
      <c r="BW1230" s="82">
        <f t="shared" ca="1" si="919"/>
        <v>-9.9384849387017825E-9</v>
      </c>
      <c r="BX1230" s="10">
        <f t="shared" ca="1" si="903"/>
        <v>-1.8625994260191893E-12</v>
      </c>
      <c r="BY1230" s="10">
        <f t="shared" ca="1" si="904"/>
        <v>2.8902850229962428E-12</v>
      </c>
      <c r="BZ1230" s="10">
        <f t="shared" ca="1" si="905"/>
        <v>-3.5034723983035463E-11</v>
      </c>
      <c r="CA1230" s="10">
        <f t="shared" ca="1" si="906"/>
        <v>-2.0257049910634696E-11</v>
      </c>
      <c r="CB1230" s="10">
        <v>0</v>
      </c>
      <c r="CC1230" s="82">
        <f t="shared" ca="1" si="907"/>
        <v>3.9725652202851362E-13</v>
      </c>
      <c r="CD1230" s="82">
        <f t="shared" ca="1" si="908"/>
        <v>3.4270724516460853E-13</v>
      </c>
      <c r="CE1230" s="82">
        <f t="shared" ca="1" si="909"/>
        <v>1.8915613015532971E-10</v>
      </c>
      <c r="CF1230" s="82">
        <f t="shared" ca="1" si="910"/>
        <v>3.7028113764059381E-11</v>
      </c>
      <c r="CG1230" s="82">
        <f t="shared" ca="1" si="920"/>
        <v>2.269242076865822E-10</v>
      </c>
      <c r="CH1230" s="13" t="str">
        <f t="shared" ca="1" si="921"/>
        <v/>
      </c>
      <c r="CI1230" s="81">
        <f t="shared" ca="1" si="930"/>
        <v>0.1131775965863165</v>
      </c>
      <c r="CJ1230" s="81">
        <f t="shared" ca="1" si="931"/>
        <v>0.13063724757458739</v>
      </c>
      <c r="CK1230" s="81">
        <f t="shared" ca="1" si="932"/>
        <v>0.39004625943939081</v>
      </c>
      <c r="CL1230" s="81">
        <f t="shared" ca="1" si="933"/>
        <v>0.17284488538116416</v>
      </c>
      <c r="CM1230" s="89">
        <f t="shared" ca="1" si="922"/>
        <v>0.80670598898145884</v>
      </c>
    </row>
    <row r="1231" spans="1:91" x14ac:dyDescent="0.3">
      <c r="A1231">
        <v>1166</v>
      </c>
      <c r="B1231" s="3">
        <f t="shared" si="935"/>
        <v>3.4277777777777776</v>
      </c>
      <c r="C1231" s="3">
        <f t="shared" si="923"/>
        <v>38.866666666666667</v>
      </c>
      <c r="D1231" s="4">
        <f t="shared" ca="1" si="911"/>
        <v>1231</v>
      </c>
      <c r="E1231" s="58">
        <f>(0.5*(COS(B1231*2*PI())+1)*('key variables'!$B$4-'key variables'!$B$6)+'key variables'!$B$6)/'key variables'!$B$4</f>
        <v>1</v>
      </c>
      <c r="F1231" s="10">
        <f t="shared" ca="1" si="924"/>
        <v>11689222.907461114</v>
      </c>
      <c r="G1231" s="10">
        <f t="shared" ca="1" si="925"/>
        <v>13492492.798713122</v>
      </c>
      <c r="H1231" s="10">
        <f t="shared" ca="1" si="926"/>
        <v>40309474.521088287</v>
      </c>
      <c r="I1231" s="10">
        <f t="shared" ca="1" si="927"/>
        <v>17912154.249750931</v>
      </c>
      <c r="J1231" s="10">
        <f t="shared" ca="1" si="912"/>
        <v>83403344.477013454</v>
      </c>
      <c r="K1231" s="82">
        <f t="shared" ca="1" si="889"/>
        <v>2249832.832292099</v>
      </c>
      <c r="L1231" s="82">
        <f t="shared" ca="1" si="890"/>
        <v>2596909.4377209195</v>
      </c>
      <c r="M1231" s="82">
        <f t="shared" ca="1" si="891"/>
        <v>7778311.98309422</v>
      </c>
      <c r="N1231" s="82">
        <f t="shared" ca="1" si="892"/>
        <v>3496312.733215793</v>
      </c>
      <c r="O1231" s="82">
        <f t="shared" ca="1" si="913"/>
        <v>16121366.986323033</v>
      </c>
      <c r="P1231" s="10">
        <f ca="1">IF(IF($A1231&gt;='key variables'!$B$26,K1231*SUMPRODUCT(Z1231:AC1231,'control variables'!$O$3:$R$3)/J1231+F$65*'key variables'!$B$25/scenario!J$65,K1231*SUMPRODUCT(Z1231:AC1231,'control variables'!$O$7:$R$7)/J1231+F$65*'key variables'!$B$25/scenario!J$65)&lt;'key variables'!$B$28,0,IF($A1231&gt;='key variables'!$B$26,K1231*SUMPRODUCT(Z1231:AC1231,'control variables'!$O$3:$R$3)/J1231+F$65*'key variables'!$B$25/scenario!J$65,K1231*SUMPRODUCT(Z1231:AC1231,'control variables'!$O$7:$R$7)/J1231+F$65*'key variables'!$B$25/scenario!J$65))</f>
        <v>2.9039056271574391E-66</v>
      </c>
      <c r="Q1231" s="10">
        <f ca="1">IF(IF($A1231&gt;='key variables'!$B$26,L1231*SUMPRODUCT(Z1231:AC1231,'control variables'!$O$4:$R$4)/J1231+G$65*'key variables'!$B$25/scenario!J$65,L1231*SUMPRODUCT(Z1231:AC1231,'control variables'!$O$7:$R$7)/J1231+G$65*'key variables'!$B$25/scenario!J$65)&lt;'key variables'!$B$28,0,IF($A1231&gt;='key variables'!$B$26,L1231*SUMPRODUCT(Z1231:AC1231,'control variables'!$O$4:$R$4)/J1231+G$65*'key variables'!$B$25/scenario!J$65,L1231*SUMPRODUCT(Z1231:AC1231,'control variables'!$O$7:$R$7)/J1231+G$65*'key variables'!$B$25/scenario!J$65))</f>
        <v>3.3518845583443584E-66</v>
      </c>
      <c r="R1231" s="10">
        <f ca="1">IF(IF($A1231&gt;='key variables'!$B$26,M1231*SUMPRODUCT(Z1231:AC1231,'control variables'!$O$5:$R$5)/J1231+H$65*'key variables'!$B$25/scenario!J$65,M1231*SUMPRODUCT(Z1231:AC1231,'control variables'!$O$7:$R$7)/J1231+H$65*'key variables'!$B$25/scenario!J$65)&lt;'key variables'!$B$28,0,IF($A1231&gt;='key variables'!$B$26,M1231*SUMPRODUCT(Z1231:AC1231,'control variables'!$O$5:$R$5)/J1231+H$65*'key variables'!$B$25/scenario!J$65,M1231*SUMPRODUCT(Z1231:AC1231,'control variables'!$O$7:$R$7)/J1231+H$65*'key variables'!$B$25/scenario!J$65))</f>
        <v>1.00396276617946E-65</v>
      </c>
      <c r="S1231" s="10">
        <f ca="1">IF(IF($A1231&gt;='key variables'!$B$26,N1231*SUMPRODUCT(Z1231:AC1231,'control variables'!$O$6:$R$6)/J1231+I$65*'key variables'!$B$25/scenario!J$65,N1231*SUMPRODUCT(Z1231:AC1231,'control variables'!$O$7:$R$7)/J1231+I$65*'key variables'!$B$25/scenario!J$65)&lt;'key variables'!$B$28,0,IF($A1231&gt;='key variables'!$B$26,N1231*SUMPRODUCT(Z1231:AC1231,'control variables'!$O$6:$R$6)/J1231+I$65*'key variables'!$B$25/scenario!J$65,N1231*SUMPRODUCT(Z1231:AC1231,'control variables'!$O$7:$R$7)/J1231+I$65*'key variables'!$B$25/scenario!J$65))</f>
        <v>4.512762937121799E-66</v>
      </c>
      <c r="T1231" s="10">
        <f t="shared" ca="1" si="934"/>
        <v>2.0808180784418198E-65</v>
      </c>
      <c r="U1231" s="82">
        <f ca="1">SUMPRODUCT(P1201:P1230,'control variables'!AD$7:AD$36)</f>
        <v>6.1568171454968982E-66</v>
      </c>
      <c r="V1231" s="82">
        <f ca="1">SUMPRODUCT(Q1201:Q1230,'control variables'!AE$7:AE$36)</f>
        <v>7.1066153546945083E-66</v>
      </c>
      <c r="W1231" s="82">
        <f ca="1">SUMPRODUCT(R1201:R1230,'control variables'!AF$7:AF$36)</f>
        <v>2.1285867951242028E-65</v>
      </c>
      <c r="X1231" s="82">
        <f ca="1">SUMPRODUCT(S1201:S1230,'control variables'!AG$7:AG$36)</f>
        <v>9.5678922775571544E-66</v>
      </c>
      <c r="Y1231" s="82">
        <f t="shared" ca="1" si="928"/>
        <v>4.4117192728990587E-65</v>
      </c>
      <c r="Z1231" s="10">
        <f ca="1">IF($A1231&gt;='key variables'!$B$26,SUMPRODUCT(P1201:P1230,'control variables'!V$7:V$36)*$E1231,SUMPRODUCT(P1201:P1230,'control variables'!Z$7:Z$36)*$E1231)</f>
        <v>1.5023257119326313E-65</v>
      </c>
      <c r="AA1231" s="10">
        <f ca="1">IF($A1231&gt;='key variables'!$B$26,SUMPRODUCT(Q1201:Q1230,'control variables'!W$7:W$36)*$E1231,SUMPRODUCT(Q1201:Q1230,'control variables'!AA$7:AA$36)*$E1231)</f>
        <v>1.7340860902425151E-65</v>
      </c>
      <c r="AB1231" s="10">
        <f ca="1">IF($A1231&gt;='key variables'!$B$26,SUMPRODUCT(R1201:R1230,'control variables'!X$7:X$36)*$E1231,SUMPRODUCT(R1201:R1230,'control variables'!AB$7:AB$36)*$E1231)</f>
        <v>5.1939672672173849E-65</v>
      </c>
      <c r="AC1231" s="10">
        <f ca="1">IF($A1231&gt;='key variables'!$B$26,SUMPRODUCT(S1201:S1230,'control variables'!Y$7:Y$36)*$E1231,SUMPRODUCT(S1201:S1230,'control variables'!AC$7:AC$36)*$E1231)</f>
        <v>2.3346625761151608E-65</v>
      </c>
      <c r="AD1231" s="10">
        <f t="shared" ca="1" si="929"/>
        <v>1.0765041645507693E-64</v>
      </c>
      <c r="AE1231" s="82">
        <f ca="1">SUMPRODUCT(P1201:P1230,'control variables'!AL$7:AL$36)</f>
        <v>2.045492499003548E-65</v>
      </c>
      <c r="AF1231" s="82">
        <f ca="1">SUMPRODUCT(Q1201:Q1230,'control variables'!AM$7:AM$36)</f>
        <v>2.354872545810722E-65</v>
      </c>
      <c r="AG1231" s="82">
        <f ca="1">SUMPRODUCT(R1201:R1230,'control variables'!AN$7:AN$36)</f>
        <v>6.7143605155645714E-65</v>
      </c>
      <c r="AH1231" s="82">
        <f ca="1">SUMPRODUCT(S1201:S1230,'control variables'!AO$7:AO$36)</f>
        <v>2.9072515019351003E-65</v>
      </c>
      <c r="AI1231" s="82">
        <f t="shared" ca="1" si="893"/>
        <v>1.4021977062313941E-64</v>
      </c>
      <c r="AJ1231" s="10">
        <f ca="1">SUMPRODUCT(P1201:P1230,'control variables'!AP$7:AP$36)</f>
        <v>1.9544760386342788E-68</v>
      </c>
      <c r="AK1231" s="10">
        <f ca="1">SUMPRODUCT(Q1201:Q1230,'control variables'!AQ$7:AQ$36)</f>
        <v>5.6399715544174527E-68</v>
      </c>
      <c r="AL1231" s="10">
        <f ca="1">SUMPRODUCT(R1201:R1230,'control variables'!AR$7:AR$36)</f>
        <v>2.0271538632261058E-66</v>
      </c>
      <c r="AM1231" s="10">
        <f ca="1">SUMPRODUCT(S1201:S1230,'control variables'!AS$7:AS$36)</f>
        <v>1.5186593782793089E-66</v>
      </c>
      <c r="AN1231" s="10">
        <f t="shared" ca="1" si="914"/>
        <v>3.6217577174359318E-66</v>
      </c>
      <c r="AO1231" s="82">
        <f ca="1">SUMPRODUCT(P1201:P1230,'control variables'!AX$7:AX$36)</f>
        <v>2.6577891459278415E-68</v>
      </c>
      <c r="AP1231" s="82">
        <f ca="1">SUMPRODUCT(Q1201:Q1230,'control variables'!AY$7:AY$36)</f>
        <v>6.1356004921490387E-68</v>
      </c>
      <c r="AQ1231" s="82">
        <f ca="1">SUMPRODUCT(R1201:R1230,'control variables'!AZ$7:AZ$36)</f>
        <v>5.5132397924640811E-67</v>
      </c>
      <c r="AR1231" s="82">
        <f ca="1">SUMPRODUCT(S1201:S1230,'control variables'!BA$7:BA$36)</f>
        <v>4.1302899929872602E-67</v>
      </c>
      <c r="AS1231" s="82">
        <f t="shared" ca="1" si="915"/>
        <v>1.052286874925903E-66</v>
      </c>
      <c r="AT1231" s="10">
        <f ca="1">SUMPRODUCT(P1201:P1230,'control variables'!AT$7:AT$36)</f>
        <v>-2.3456026359429261E-68</v>
      </c>
      <c r="AU1231" s="10">
        <f ca="1">SUMPRODUCT(Q1201:Q1230,'control variables'!AU$7:AU$36)</f>
        <v>2.5444628438126449E-68</v>
      </c>
      <c r="AV1231" s="10">
        <f ca="1">SUMPRODUCT(R1201:R1230,'control variables'!AV$7:AV$36)</f>
        <v>1.0956660909451347E-65</v>
      </c>
      <c r="AW1231" s="10">
        <f ca="1">SUMPRODUCT(S1201:S1230,'control variables'!AW$7:AW$36)</f>
        <v>8.2082747376086343E-66</v>
      </c>
      <c r="AX1231" s="10">
        <f t="shared" ca="1" si="894"/>
        <v>1.9166924249138678E-65</v>
      </c>
      <c r="AY1231" s="82">
        <f ca="1">SUMPRODUCT(P1201:P1230,'control variables'!BB$7:BB$36)</f>
        <v>8.501553187303145E-68</v>
      </c>
      <c r="AZ1231" s="82">
        <f ca="1">SUMPRODUCT(Q1201:Q1230,'control variables'!BC$7:BC$36)</f>
        <v>2.1678945467043176E-67</v>
      </c>
      <c r="BA1231" s="82">
        <f ca="1">SUMPRODUCT(R1201:R1230,'control variables'!BD$7:BD$36)</f>
        <v>1.5175928194522185E-66</v>
      </c>
      <c r="BB1231" s="82">
        <f ca="1">SUMPRODUCT(S1201:S1230,'control variables'!BE$7:BE$36)</f>
        <v>2.1566077299982176E-67</v>
      </c>
      <c r="BC1231" s="82">
        <f t="shared" ca="1" si="916"/>
        <v>2.0350585789955035E-66</v>
      </c>
      <c r="BD1231" s="10">
        <f ca="1">SUMPRODUCT(P1201:P1230,'control variables'!BF$7:BF$36)</f>
        <v>1.7784508767811115E-68</v>
      </c>
      <c r="BE1231" s="10">
        <f ca="1">SUMPRODUCT(Q1201:Q1230,'control variables'!BG$7:BG$36)</f>
        <v>2.0528084576535727E-68</v>
      </c>
      <c r="BF1231" s="10">
        <f ca="1">SUMPRODUCT(R1201:R1230,'control variables'!BH$7:BH$36)</f>
        <v>6.1486104957041279E-67</v>
      </c>
      <c r="BG1231" s="10">
        <f ca="1">SUMPRODUCT(S1201:S1230,'control variables'!BI$7:BI$36)</f>
        <v>1.381884990884802E-66</v>
      </c>
      <c r="BH1231" s="10">
        <f t="shared" ca="1" si="917"/>
        <v>2.0350586337995617E-66</v>
      </c>
      <c r="BI1231" s="82">
        <f t="shared" ca="1" si="895"/>
        <v>2.0516484495549085E-65</v>
      </c>
      <c r="BJ1231" s="82">
        <f t="shared" ca="1" si="896"/>
        <v>2.3790959541215777E-65</v>
      </c>
      <c r="BK1231" s="82">
        <f t="shared" ca="1" si="897"/>
        <v>7.9617858884549288E-65</v>
      </c>
      <c r="BL1231" s="82">
        <f t="shared" ca="1" si="898"/>
        <v>3.7496450529959462E-65</v>
      </c>
      <c r="BM1231" s="82">
        <f t="shared" ca="1" si="888"/>
        <v>1.6142175345127363E-64</v>
      </c>
      <c r="BN1231" s="10">
        <f ca="1">BN1230+BI1231-INDIRECT(ADDRESS(MAX($D1231-'key variables'!$B$9*30,34),scenario!BI$4),TRUE)</f>
        <v>9439390.0751690175</v>
      </c>
      <c r="BO1231" s="10">
        <f ca="1">BO1230+BJ1231-INDIRECT(ADDRESS(MAX($D1231-'key variables'!$B$9*30,34),scenario!BJ$4),TRUE)</f>
        <v>10895583.360992203</v>
      </c>
      <c r="BP1231" s="10">
        <f ca="1">BP1230+BK1231-INDIRECT(ADDRESS(MAX($D1231-'key variables'!$B$9*30,34),scenario!BK$4),TRUE)</f>
        <v>32531162.537994072</v>
      </c>
      <c r="BQ1231" s="10">
        <f ca="1">BQ1230+BL1231-INDIRECT(ADDRESS(MAX($D1231-'key variables'!$B$9*30,34),scenario!BL$4),TRUE)</f>
        <v>14415841.516535141</v>
      </c>
      <c r="BR1231" s="10">
        <f t="shared" ca="1" si="918"/>
        <v>67281977.490690395</v>
      </c>
      <c r="BS1231" s="82">
        <f t="shared" ca="1" si="899"/>
        <v>-2.3433848477536824E-9</v>
      </c>
      <c r="BT1231" s="82">
        <f t="shared" ca="1" si="900"/>
        <v>-3.4288309057018498E-10</v>
      </c>
      <c r="BU1231" s="82">
        <f t="shared" ca="1" si="901"/>
        <v>-4.2578247660364599E-9</v>
      </c>
      <c r="BV1231" s="82">
        <f t="shared" ca="1" si="902"/>
        <v>-2.9943922343414556E-9</v>
      </c>
      <c r="BW1231" s="82">
        <f t="shared" ca="1" si="919"/>
        <v>-9.9384849387017825E-9</v>
      </c>
      <c r="BX1231" s="10">
        <f t="shared" ca="1" si="903"/>
        <v>-1.8625994260191893E-12</v>
      </c>
      <c r="BY1231" s="10">
        <f t="shared" ca="1" si="904"/>
        <v>2.8902850229962428E-12</v>
      </c>
      <c r="BZ1231" s="10">
        <f t="shared" ca="1" si="905"/>
        <v>-3.5034723983035463E-11</v>
      </c>
      <c r="CA1231" s="10">
        <f t="shared" ca="1" si="906"/>
        <v>-2.0257049910634696E-11</v>
      </c>
      <c r="CB1231" s="10">
        <v>0</v>
      </c>
      <c r="CC1231" s="82">
        <f t="shared" ca="1" si="907"/>
        <v>3.9725652202851362E-13</v>
      </c>
      <c r="CD1231" s="82">
        <f t="shared" ca="1" si="908"/>
        <v>3.4270724516460853E-13</v>
      </c>
      <c r="CE1231" s="82">
        <f t="shared" ca="1" si="909"/>
        <v>1.8915613015532971E-10</v>
      </c>
      <c r="CF1231" s="82">
        <f t="shared" ca="1" si="910"/>
        <v>3.7028113764059381E-11</v>
      </c>
      <c r="CG1231" s="82">
        <f t="shared" ca="1" si="920"/>
        <v>2.269242076865822E-10</v>
      </c>
      <c r="CH1231" s="13" t="str">
        <f t="shared" ca="1" si="921"/>
        <v/>
      </c>
      <c r="CI1231" s="81">
        <f t="shared" ca="1" si="930"/>
        <v>0.1131775965863165</v>
      </c>
      <c r="CJ1231" s="81">
        <f t="shared" ca="1" si="931"/>
        <v>0.13063724757458739</v>
      </c>
      <c r="CK1231" s="81">
        <f t="shared" ca="1" si="932"/>
        <v>0.39004625943939081</v>
      </c>
      <c r="CL1231" s="81">
        <f t="shared" ca="1" si="933"/>
        <v>0.17284488538116416</v>
      </c>
      <c r="CM1231" s="89">
        <f t="shared" ca="1" si="922"/>
        <v>0.80670598898145884</v>
      </c>
    </row>
    <row r="1232" spans="1:91" x14ac:dyDescent="0.3">
      <c r="A1232">
        <v>1167</v>
      </c>
      <c r="B1232" s="3">
        <f t="shared" si="935"/>
        <v>3.4305555555555554</v>
      </c>
      <c r="C1232" s="3">
        <f t="shared" si="923"/>
        <v>38.9</v>
      </c>
      <c r="D1232" s="4">
        <f t="shared" ca="1" si="911"/>
        <v>1232</v>
      </c>
      <c r="E1232" s="58">
        <f>(0.5*(COS(B1232*2*PI())+1)*('key variables'!$B$4-'key variables'!$B$6)+'key variables'!$B$6)/'key variables'!$B$4</f>
        <v>1</v>
      </c>
      <c r="F1232" s="10">
        <f t="shared" ca="1" si="924"/>
        <v>11689222.907461114</v>
      </c>
      <c r="G1232" s="10">
        <f t="shared" ca="1" si="925"/>
        <v>13492492.798713122</v>
      </c>
      <c r="H1232" s="10">
        <f t="shared" ca="1" si="926"/>
        <v>40309474.521088287</v>
      </c>
      <c r="I1232" s="10">
        <f t="shared" ca="1" si="927"/>
        <v>17912154.249750931</v>
      </c>
      <c r="J1232" s="10">
        <f t="shared" ca="1" si="912"/>
        <v>83403344.477013454</v>
      </c>
      <c r="K1232" s="82">
        <f t="shared" ca="1" si="889"/>
        <v>2249832.832292099</v>
      </c>
      <c r="L1232" s="82">
        <f t="shared" ca="1" si="890"/>
        <v>2596909.4377209195</v>
      </c>
      <c r="M1232" s="82">
        <f t="shared" ca="1" si="891"/>
        <v>7778311.98309422</v>
      </c>
      <c r="N1232" s="82">
        <f t="shared" ca="1" si="892"/>
        <v>3496312.733215793</v>
      </c>
      <c r="O1232" s="82">
        <f t="shared" ca="1" si="913"/>
        <v>16121366.986323033</v>
      </c>
      <c r="P1232" s="10">
        <f ca="1">IF(IF($A1232&gt;='key variables'!$B$26,K1232*SUMPRODUCT(Z1232:AC1232,'control variables'!$O$3:$R$3)/J1232+F$65*'key variables'!$B$25/scenario!J$65,K1232*SUMPRODUCT(Z1232:AC1232,'control variables'!$O$7:$R$7)/J1232+F$65*'key variables'!$B$25/scenario!J$65)&lt;'key variables'!$B$28,0,IF($A1232&gt;='key variables'!$B$26,K1232*SUMPRODUCT(Z1232:AC1232,'control variables'!$O$3:$R$3)/J1232+F$65*'key variables'!$B$25/scenario!J$65,K1232*SUMPRODUCT(Z1232:AC1232,'control variables'!$O$7:$R$7)/J1232+F$65*'key variables'!$B$25/scenario!J$65))</f>
        <v>2.4986633510397179E-66</v>
      </c>
      <c r="Q1232" s="10">
        <f ca="1">IF(IF($A1232&gt;='key variables'!$B$26,L1232*SUMPRODUCT(Z1232:AC1232,'control variables'!$O$4:$R$4)/J1232+G$65*'key variables'!$B$25/scenario!J$65,L1232*SUMPRODUCT(Z1232:AC1232,'control variables'!$O$7:$R$7)/J1232+G$65*'key variables'!$B$25/scenario!J$65)&lt;'key variables'!$B$28,0,IF($A1232&gt;='key variables'!$B$26,L1232*SUMPRODUCT(Z1232:AC1232,'control variables'!$O$4:$R$4)/J1232+G$65*'key variables'!$B$25/scenario!J$65,L1232*SUMPRODUCT(Z1232:AC1232,'control variables'!$O$7:$R$7)/J1232+G$65*'key variables'!$B$25/scenario!J$65))</f>
        <v>2.8841264759176434E-66</v>
      </c>
      <c r="R1232" s="10">
        <f ca="1">IF(IF($A1232&gt;='key variables'!$B$26,M1232*SUMPRODUCT(Z1232:AC1232,'control variables'!$O$5:$R$5)/J1232+H$65*'key variables'!$B$25/scenario!J$65,M1232*SUMPRODUCT(Z1232:AC1232,'control variables'!$O$7:$R$7)/J1232+H$65*'key variables'!$B$25/scenario!J$65)&lt;'key variables'!$B$28,0,IF($A1232&gt;='key variables'!$B$26,M1232*SUMPRODUCT(Z1232:AC1232,'control variables'!$O$5:$R$5)/J1232+H$65*'key variables'!$B$25/scenario!J$65,M1232*SUMPRODUCT(Z1232:AC1232,'control variables'!$O$7:$R$7)/J1232+H$65*'key variables'!$B$25/scenario!J$65))</f>
        <v>8.6385898570562209E-66</v>
      </c>
      <c r="S1232" s="10">
        <f ca="1">IF(IF($A1232&gt;='key variables'!$B$26,N1232*SUMPRODUCT(Z1232:AC1232,'control variables'!$O$6:$R$6)/J1232+I$65*'key variables'!$B$25/scenario!J$65,N1232*SUMPRODUCT(Z1232:AC1232,'control variables'!$O$7:$R$7)/J1232+I$65*'key variables'!$B$25/scenario!J$65)&lt;'key variables'!$B$28,0,IF($A1232&gt;='key variables'!$B$26,N1232*SUMPRODUCT(Z1232:AC1232,'control variables'!$O$6:$R$6)/J1232+I$65*'key variables'!$B$25/scenario!J$65,N1232*SUMPRODUCT(Z1232:AC1232,'control variables'!$O$7:$R$7)/J1232+I$65*'key variables'!$B$25/scenario!J$65))</f>
        <v>3.8830033791264305E-66</v>
      </c>
      <c r="T1232" s="10">
        <f t="shared" ca="1" si="934"/>
        <v>1.7904383063140014E-65</v>
      </c>
      <c r="U1232" s="82">
        <f ca="1">SUMPRODUCT(P1202:P1231,'control variables'!AD$7:AD$36)</f>
        <v>5.2976285512297792E-66</v>
      </c>
      <c r="V1232" s="82">
        <f ca="1">SUMPRODUCT(Q1202:Q1231,'control variables'!AE$7:AE$36)</f>
        <v>6.114881685770627E-66</v>
      </c>
      <c r="W1232" s="82">
        <f ca="1">SUMPRODUCT(R1202:R1231,'control variables'!AF$7:AF$36)</f>
        <v>1.8315408616395706E-65</v>
      </c>
      <c r="X1232" s="82">
        <f ca="1">SUMPRODUCT(S1202:S1231,'control variables'!AG$7:AG$36)</f>
        <v>8.2326855105239435E-66</v>
      </c>
      <c r="Y1232" s="82">
        <f t="shared" ca="1" si="928"/>
        <v>3.7960604363920057E-65</v>
      </c>
      <c r="Z1232" s="10">
        <f ca="1">IF($A1232&gt;='key variables'!$B$26,SUMPRODUCT(P1202:P1231,'control variables'!V$7:V$36)*$E1232,SUMPRODUCT(P1202:P1231,'control variables'!Z$7:Z$36)*$E1232)</f>
        <v>1.29267499695065E-65</v>
      </c>
      <c r="AA1232" s="10">
        <f ca="1">IF($A1232&gt;='key variables'!$B$26,SUMPRODUCT(Q1202:Q1231,'control variables'!W$7:W$36)*$E1232,SUMPRODUCT(Q1202:Q1231,'control variables'!AA$7:AA$36)*$E1232)</f>
        <v>1.4920930352265237E-65</v>
      </c>
      <c r="AB1232" s="10">
        <f ca="1">IF($A1232&gt;='key variables'!$B$26,SUMPRODUCT(R1202:R1231,'control variables'!X$7:X$36)*$E1232,SUMPRODUCT(R1202:R1231,'control variables'!AB$7:AB$36)*$E1232)</f>
        <v>4.4691451181214213E-65</v>
      </c>
      <c r="AC1232" s="10">
        <f ca="1">IF($A1232&gt;='key variables'!$B$26,SUMPRODUCT(S1202:S1231,'control variables'!Y$7:Y$36)*$E1232,SUMPRODUCT(S1202:S1231,'control variables'!AC$7:AC$36)*$E1232)</f>
        <v>2.0088586080165527E-65</v>
      </c>
      <c r="AD1232" s="10">
        <f t="shared" ca="1" si="929"/>
        <v>9.2627717583151485E-65</v>
      </c>
      <c r="AE1232" s="82">
        <f ca="1">SUMPRODUCT(P1202:P1231,'control variables'!AL$7:AL$36)</f>
        <v>1.7600424388067452E-65</v>
      </c>
      <c r="AF1232" s="82">
        <f ca="1">SUMPRODUCT(Q1202:Q1231,'control variables'!AM$7:AM$36)</f>
        <v>2.0262482608109353E-65</v>
      </c>
      <c r="AG1232" s="82">
        <f ca="1">SUMPRODUCT(R1202:R1231,'control variables'!AN$7:AN$36)</f>
        <v>5.7773663128067463E-65</v>
      </c>
      <c r="AH1232" s="82">
        <f ca="1">SUMPRODUCT(S1202:S1231,'control variables'!AO$7:AO$36)</f>
        <v>2.5015423064044944E-65</v>
      </c>
      <c r="AI1232" s="82">
        <f t="shared" ca="1" si="893"/>
        <v>1.206519931882892E-64</v>
      </c>
      <c r="AJ1232" s="10">
        <f ca="1">SUMPRODUCT(P1202:P1231,'control variables'!AP$7:AP$36)</f>
        <v>1.6817273958731133E-68</v>
      </c>
      <c r="AK1232" s="10">
        <f ca="1">SUMPRODUCT(Q1202:Q1231,'control variables'!AQ$7:AQ$36)</f>
        <v>4.8529091621080283E-68</v>
      </c>
      <c r="AL1232" s="10">
        <f ca="1">SUMPRODUCT(R1202:R1231,'control variables'!AR$7:AR$36)</f>
        <v>1.7442629738349398E-66</v>
      </c>
      <c r="AM1232" s="10">
        <f ca="1">SUMPRODUCT(S1202:S1231,'control variables'!AS$7:AS$36)</f>
        <v>1.3067292875263754E-66</v>
      </c>
      <c r="AN1232" s="10">
        <f t="shared" ca="1" si="914"/>
        <v>3.116338626941127E-66</v>
      </c>
      <c r="AO1232" s="82">
        <f ca="1">SUMPRODUCT(P1202:P1231,'control variables'!AX$7:AX$36)</f>
        <v>2.2868926151094246E-68</v>
      </c>
      <c r="AP1232" s="82">
        <f ca="1">SUMPRODUCT(Q1202:Q1231,'control variables'!AY$7:AY$36)</f>
        <v>5.2793726982653343E-68</v>
      </c>
      <c r="AQ1232" s="82">
        <f ca="1">SUMPRODUCT(R1202:R1231,'control variables'!AZ$7:AZ$36)</f>
        <v>4.7438629155481671E-67</v>
      </c>
      <c r="AR1232" s="82">
        <f ca="1">SUMPRODUCT(S1202:S1231,'control variables'!BA$7:BA$36)</f>
        <v>3.5539048301461322E-67</v>
      </c>
      <c r="AS1232" s="82">
        <f t="shared" ca="1" si="915"/>
        <v>9.0543942770317751E-67</v>
      </c>
      <c r="AT1232" s="10">
        <f ca="1">SUMPRODUCT(P1202:P1231,'control variables'!AT$7:AT$36)</f>
        <v>-2.0182719740344341E-68</v>
      </c>
      <c r="AU1232" s="10">
        <f ca="1">SUMPRODUCT(Q1202:Q1231,'control variables'!AU$7:AU$36)</f>
        <v>2.1893810860996886E-68</v>
      </c>
      <c r="AV1232" s="10">
        <f ca="1">SUMPRODUCT(R1202:R1231,'control variables'!AV$7:AV$36)</f>
        <v>9.4276504057792829E-66</v>
      </c>
      <c r="AW1232" s="10">
        <f ca="1">SUMPRODUCT(S1202:S1231,'control variables'!AW$7:AW$36)</f>
        <v>7.0628036497881279E-66</v>
      </c>
      <c r="AX1232" s="10">
        <f t="shared" ca="1" si="894"/>
        <v>1.6492165146688063E-65</v>
      </c>
      <c r="AY1232" s="82">
        <f ca="1">SUMPRODUCT(P1202:P1231,'control variables'!BB$7:BB$36)</f>
        <v>7.3151548650095237E-68</v>
      </c>
      <c r="AZ1232" s="82">
        <f ca="1">SUMPRODUCT(Q1202:Q1231,'control variables'!BC$7:BC$36)</f>
        <v>1.8653631860865084E-67</v>
      </c>
      <c r="BA1232" s="82">
        <f ca="1">SUMPRODUCT(R1202:R1231,'control variables'!BD$7:BD$36)</f>
        <v>1.3058115678084697E-66</v>
      </c>
      <c r="BB1232" s="82">
        <f ca="1">SUMPRODUCT(S1202:S1231,'control variables'!BE$7:BE$36)</f>
        <v>1.8556514533808413E-67</v>
      </c>
      <c r="BC1232" s="82">
        <f t="shared" ca="1" si="916"/>
        <v>1.7510645804053001E-66</v>
      </c>
      <c r="BD1232" s="10">
        <f ca="1">SUMPRODUCT(P1202:P1231,'control variables'!BF$7:BF$36)</f>
        <v>1.5302666814924331E-68</v>
      </c>
      <c r="BE1232" s="10">
        <f ca="1">SUMPRODUCT(Q1202:Q1231,'control variables'!BG$7:BG$36)</f>
        <v>1.7663374497690796E-68</v>
      </c>
      <c r="BF1232" s="10">
        <f ca="1">SUMPRODUCT(R1202:R1231,'control variables'!BH$7:BH$36)</f>
        <v>5.2905671457625208E-67</v>
      </c>
      <c r="BG1232" s="10">
        <f ca="1">SUMPRODUCT(S1202:S1231,'control variables'!BI$7:BI$36)</f>
        <v>1.1890418716725425E-66</v>
      </c>
      <c r="BH1232" s="10">
        <f t="shared" ca="1" si="917"/>
        <v>1.7510646275614099E-66</v>
      </c>
      <c r="BI1232" s="82">
        <f t="shared" ca="1" si="895"/>
        <v>1.7653393216977203E-65</v>
      </c>
      <c r="BJ1232" s="82">
        <f t="shared" ca="1" si="896"/>
        <v>2.0470912737579002E-65</v>
      </c>
      <c r="BK1232" s="82">
        <f t="shared" ca="1" si="897"/>
        <v>6.8507125101655213E-65</v>
      </c>
      <c r="BL1232" s="82">
        <f t="shared" ca="1" si="898"/>
        <v>3.2263791859171156E-65</v>
      </c>
      <c r="BM1232" s="82">
        <f t="shared" ca="1" si="888"/>
        <v>1.3889522291538257E-64</v>
      </c>
      <c r="BN1232" s="10">
        <f ca="1">BN1231+BI1232-INDIRECT(ADDRESS(MAX($D1232-'key variables'!$B$9*30,34),scenario!BI$4),TRUE)</f>
        <v>9439390.0751690175</v>
      </c>
      <c r="BO1232" s="10">
        <f ca="1">BO1231+BJ1232-INDIRECT(ADDRESS(MAX($D1232-'key variables'!$B$9*30,34),scenario!BJ$4),TRUE)</f>
        <v>10895583.360992203</v>
      </c>
      <c r="BP1232" s="10">
        <f ca="1">BP1231+BK1232-INDIRECT(ADDRESS(MAX($D1232-'key variables'!$B$9*30,34),scenario!BK$4),TRUE)</f>
        <v>32531162.537994072</v>
      </c>
      <c r="BQ1232" s="10">
        <f ca="1">BQ1231+BL1232-INDIRECT(ADDRESS(MAX($D1232-'key variables'!$B$9*30,34),scenario!BL$4),TRUE)</f>
        <v>14415841.516535141</v>
      </c>
      <c r="BR1232" s="10">
        <f t="shared" ca="1" si="918"/>
        <v>67281977.490690395</v>
      </c>
      <c r="BS1232" s="82">
        <f t="shared" ca="1" si="899"/>
        <v>-2.3433848477536824E-9</v>
      </c>
      <c r="BT1232" s="82">
        <f t="shared" ca="1" si="900"/>
        <v>-3.4288309057018498E-10</v>
      </c>
      <c r="BU1232" s="82">
        <f t="shared" ca="1" si="901"/>
        <v>-4.2578247660364599E-9</v>
      </c>
      <c r="BV1232" s="82">
        <f t="shared" ca="1" si="902"/>
        <v>-2.9943922343414556E-9</v>
      </c>
      <c r="BW1232" s="82">
        <f t="shared" ca="1" si="919"/>
        <v>-9.9384849387017825E-9</v>
      </c>
      <c r="BX1232" s="10">
        <f t="shared" ca="1" si="903"/>
        <v>-1.8625994260191893E-12</v>
      </c>
      <c r="BY1232" s="10">
        <f t="shared" ca="1" si="904"/>
        <v>2.8902850229962428E-12</v>
      </c>
      <c r="BZ1232" s="10">
        <f t="shared" ca="1" si="905"/>
        <v>-3.5034723983035463E-11</v>
      </c>
      <c r="CA1232" s="10">
        <f t="shared" ca="1" si="906"/>
        <v>-2.0257049910634696E-11</v>
      </c>
      <c r="CB1232" s="10">
        <v>0</v>
      </c>
      <c r="CC1232" s="82">
        <f t="shared" ca="1" si="907"/>
        <v>3.9725652202851362E-13</v>
      </c>
      <c r="CD1232" s="82">
        <f t="shared" ca="1" si="908"/>
        <v>3.4270724516460853E-13</v>
      </c>
      <c r="CE1232" s="82">
        <f t="shared" ca="1" si="909"/>
        <v>1.8915613015532971E-10</v>
      </c>
      <c r="CF1232" s="82">
        <f t="shared" ca="1" si="910"/>
        <v>3.7028113764059381E-11</v>
      </c>
      <c r="CG1232" s="82">
        <f t="shared" ca="1" si="920"/>
        <v>2.269242076865822E-10</v>
      </c>
      <c r="CH1232" s="13" t="str">
        <f t="shared" ca="1" si="921"/>
        <v/>
      </c>
      <c r="CI1232" s="81">
        <f t="shared" ca="1" si="930"/>
        <v>0.1131775965863165</v>
      </c>
      <c r="CJ1232" s="81">
        <f t="shared" ca="1" si="931"/>
        <v>0.13063724757458739</v>
      </c>
      <c r="CK1232" s="81">
        <f t="shared" ca="1" si="932"/>
        <v>0.39004625943939081</v>
      </c>
      <c r="CL1232" s="81">
        <f t="shared" ca="1" si="933"/>
        <v>0.17284488538116416</v>
      </c>
      <c r="CM1232" s="89">
        <f t="shared" ca="1" si="922"/>
        <v>0.80670598898145884</v>
      </c>
    </row>
    <row r="1233" spans="1:91" x14ac:dyDescent="0.3">
      <c r="A1233">
        <v>1168</v>
      </c>
      <c r="B1233" s="3">
        <f t="shared" si="935"/>
        <v>3.4333333333333331</v>
      </c>
      <c r="C1233" s="3">
        <f t="shared" si="923"/>
        <v>38.93333333333333</v>
      </c>
      <c r="D1233" s="4">
        <f t="shared" ca="1" si="911"/>
        <v>1233</v>
      </c>
      <c r="E1233" s="58">
        <f>(0.5*(COS(B1233*2*PI())+1)*('key variables'!$B$4-'key variables'!$B$6)+'key variables'!$B$6)/'key variables'!$B$4</f>
        <v>1</v>
      </c>
      <c r="F1233" s="10">
        <f t="shared" ca="1" si="924"/>
        <v>11689222.907461114</v>
      </c>
      <c r="G1233" s="10">
        <f t="shared" ca="1" si="925"/>
        <v>13492492.798713122</v>
      </c>
      <c r="H1233" s="10">
        <f t="shared" ca="1" si="926"/>
        <v>40309474.521088287</v>
      </c>
      <c r="I1233" s="10">
        <f t="shared" ca="1" si="927"/>
        <v>17912154.249750931</v>
      </c>
      <c r="J1233" s="10">
        <f t="shared" ca="1" si="912"/>
        <v>83403344.477013454</v>
      </c>
      <c r="K1233" s="82">
        <f t="shared" ca="1" si="889"/>
        <v>2249832.832292099</v>
      </c>
      <c r="L1233" s="82">
        <f t="shared" ca="1" si="890"/>
        <v>2596909.4377209195</v>
      </c>
      <c r="M1233" s="82">
        <f t="shared" ca="1" si="891"/>
        <v>7778311.98309422</v>
      </c>
      <c r="N1233" s="82">
        <f t="shared" ca="1" si="892"/>
        <v>3496312.733215793</v>
      </c>
      <c r="O1233" s="82">
        <f t="shared" ca="1" si="913"/>
        <v>16121366.986323033</v>
      </c>
      <c r="P1233" s="10">
        <f ca="1">IF(IF($A1233&gt;='key variables'!$B$26,K1233*SUMPRODUCT(Z1233:AC1233,'control variables'!$O$3:$R$3)/J1233+F$65*'key variables'!$B$25/scenario!J$65,K1233*SUMPRODUCT(Z1233:AC1233,'control variables'!$O$7:$R$7)/J1233+F$65*'key variables'!$B$25/scenario!J$65)&lt;'key variables'!$B$28,0,IF($A1233&gt;='key variables'!$B$26,K1233*SUMPRODUCT(Z1233:AC1233,'control variables'!$O$3:$R$3)/J1233+F$65*'key variables'!$B$25/scenario!J$65,K1233*SUMPRODUCT(Z1233:AC1233,'control variables'!$O$7:$R$7)/J1233+F$65*'key variables'!$B$25/scenario!J$65))</f>
        <v>2.1499729479640356E-66</v>
      </c>
      <c r="Q1233" s="10">
        <f ca="1">IF(IF($A1233&gt;='key variables'!$B$26,L1233*SUMPRODUCT(Z1233:AC1233,'control variables'!$O$4:$R$4)/J1233+G$65*'key variables'!$B$25/scenario!J$65,L1233*SUMPRODUCT(Z1233:AC1233,'control variables'!$O$7:$R$7)/J1233+G$65*'key variables'!$B$25/scenario!J$65)&lt;'key variables'!$B$28,0,IF($A1233&gt;='key variables'!$B$26,L1233*SUMPRODUCT(Z1233:AC1233,'control variables'!$O$4:$R$4)/J1233+G$65*'key variables'!$B$25/scenario!J$65,L1233*SUMPRODUCT(Z1233:AC1233,'control variables'!$O$7:$R$7)/J1233+G$65*'key variables'!$B$25/scenario!J$65))</f>
        <v>2.4816443956524075E-66</v>
      </c>
      <c r="R1233" s="10">
        <f ca="1">IF(IF($A1233&gt;='key variables'!$B$26,M1233*SUMPRODUCT(Z1233:AC1233,'control variables'!$O$5:$R$5)/J1233+H$65*'key variables'!$B$25/scenario!J$65,M1233*SUMPRODUCT(Z1233:AC1233,'control variables'!$O$7:$R$7)/J1233+H$65*'key variables'!$B$25/scenario!J$65)&lt;'key variables'!$B$28,0,IF($A1233&gt;='key variables'!$B$26,M1233*SUMPRODUCT(Z1233:AC1233,'control variables'!$O$5:$R$5)/J1233+H$65*'key variables'!$B$25/scenario!J$65,M1233*SUMPRODUCT(Z1233:AC1233,'control variables'!$O$7:$R$7)/J1233+H$65*'key variables'!$B$25/scenario!J$65))</f>
        <v>7.4330679615159384E-66</v>
      </c>
      <c r="S1233" s="10">
        <f ca="1">IF(IF($A1233&gt;='key variables'!$B$26,N1233*SUMPRODUCT(Z1233:AC1233,'control variables'!$O$6:$R$6)/J1233+I$65*'key variables'!$B$25/scenario!J$65,N1233*SUMPRODUCT(Z1233:AC1233,'control variables'!$O$7:$R$7)/J1233+I$65*'key variables'!$B$25/scenario!J$65)&lt;'key variables'!$B$28,0,IF($A1233&gt;='key variables'!$B$26,N1233*SUMPRODUCT(Z1233:AC1233,'control variables'!$O$6:$R$6)/J1233+I$65*'key variables'!$B$25/scenario!J$65,N1233*SUMPRODUCT(Z1233:AC1233,'control variables'!$O$7:$R$7)/J1233+I$65*'key variables'!$B$25/scenario!J$65))</f>
        <v>3.3411272544982633E-66</v>
      </c>
      <c r="T1233" s="10">
        <f t="shared" ca="1" si="934"/>
        <v>1.5405812559630644E-65</v>
      </c>
      <c r="U1233" s="82">
        <f ca="1">SUMPRODUCT(P1203:P1232,'control variables'!AD$7:AD$36)</f>
        <v>4.558340389779417E-66</v>
      </c>
      <c r="V1233" s="82">
        <f ca="1">SUMPRODUCT(Q1203:Q1232,'control variables'!AE$7:AE$36)</f>
        <v>5.2615452173407217E-66</v>
      </c>
      <c r="W1233" s="82">
        <f ca="1">SUMPRODUCT(R1203:R1232,'control variables'!AF$7:AF$36)</f>
        <v>1.5759479179046976E-65</v>
      </c>
      <c r="X1233" s="82">
        <f ca="1">SUMPRODUCT(S1203:S1232,'control variables'!AG$7:AG$36)</f>
        <v>7.0838078804640915E-66</v>
      </c>
      <c r="Y1233" s="82">
        <f t="shared" ca="1" si="928"/>
        <v>3.2663172666631205E-65</v>
      </c>
      <c r="Z1233" s="10">
        <f ca="1">IF($A1233&gt;='key variables'!$B$26,SUMPRODUCT(P1203:P1232,'control variables'!V$7:V$36)*$E1233,SUMPRODUCT(P1203:P1232,'control variables'!Z$7:Z$36)*$E1233)</f>
        <v>1.1122812013859055E-65</v>
      </c>
      <c r="AA1233" s="10">
        <f ca="1">IF($A1233&gt;='key variables'!$B$26,SUMPRODUCT(Q1203:Q1232,'control variables'!W$7:W$36)*$E1233,SUMPRODUCT(Q1203:Q1232,'control variables'!AA$7:AA$36)*$E1233)</f>
        <v>1.2838702981927164E-65</v>
      </c>
      <c r="AB1233" s="10">
        <f ca="1">IF($A1233&gt;='key variables'!$B$26,SUMPRODUCT(R1203:R1232,'control variables'!X$7:X$36)*$E1233,SUMPRODUCT(R1203:R1232,'control variables'!AB$7:AB$36)*$E1233)</f>
        <v>3.8454724605010857E-65</v>
      </c>
      <c r="AC1233" s="10">
        <f ca="1">IF($A1233&gt;='key variables'!$B$26,SUMPRODUCT(S1203:S1232,'control variables'!Y$7:Y$36)*$E1233,SUMPRODUCT(S1203:S1232,'control variables'!AC$7:AC$36)*$E1233)</f>
        <v>1.728520835639224E-65</v>
      </c>
      <c r="AD1233" s="10">
        <f t="shared" ca="1" si="929"/>
        <v>7.9701447957189315E-65</v>
      </c>
      <c r="AE1233" s="82">
        <f ca="1">SUMPRODUCT(P1203:P1232,'control variables'!AL$7:AL$36)</f>
        <v>1.5144271552742677E-65</v>
      </c>
      <c r="AF1233" s="82">
        <f ca="1">SUMPRODUCT(Q1203:Q1232,'control variables'!AM$7:AM$36)</f>
        <v>1.7434837489371891E-65</v>
      </c>
      <c r="AG1233" s="82">
        <f ca="1">SUMPRODUCT(R1203:R1232,'control variables'!AN$7:AN$36)</f>
        <v>4.9711303757045383E-65</v>
      </c>
      <c r="AH1233" s="82">
        <f ca="1">SUMPRODUCT(S1203:S1232,'control variables'!AO$7:AO$36)</f>
        <v>2.1524501428811061E-65</v>
      </c>
      <c r="AI1233" s="82">
        <f t="shared" ca="1" si="893"/>
        <v>1.0381491422797102E-64</v>
      </c>
      <c r="AJ1233" s="10">
        <f ca="1">SUMPRODUCT(P1203:P1232,'control variables'!AP$7:AP$36)</f>
        <v>1.447041037149996E-68</v>
      </c>
      <c r="AK1233" s="10">
        <f ca="1">SUMPRODUCT(Q1203:Q1232,'control variables'!AQ$7:AQ$36)</f>
        <v>4.1756819353505723E-68</v>
      </c>
      <c r="AL1233" s="10">
        <f ca="1">SUMPRODUCT(R1203:R1232,'control variables'!AR$7:AR$36)</f>
        <v>1.5008497268429385E-66</v>
      </c>
      <c r="AM1233" s="10">
        <f ca="1">SUMPRODUCT(S1203:S1232,'control variables'!AS$7:AS$36)</f>
        <v>1.1243742048423584E-66</v>
      </c>
      <c r="AN1233" s="10">
        <f t="shared" ca="1" si="914"/>
        <v>2.6814511614103026E-66</v>
      </c>
      <c r="AO1233" s="82">
        <f ca="1">SUMPRODUCT(P1203:P1232,'control variables'!AX$7:AX$36)</f>
        <v>1.9677549820139168E-68</v>
      </c>
      <c r="AP1233" s="82">
        <f ca="1">SUMPRODUCT(Q1203:Q1232,'control variables'!AY$7:AY$36)</f>
        <v>4.5426321552150316E-68</v>
      </c>
      <c r="AQ1233" s="82">
        <f ca="1">SUMPRODUCT(R1203:R1232,'control variables'!AZ$7:AZ$36)</f>
        <v>4.0818531768332789E-67</v>
      </c>
      <c r="AR1233" s="82">
        <f ca="1">SUMPRODUCT(S1203:S1232,'control variables'!BA$7:BA$36)</f>
        <v>3.0579546625492774E-67</v>
      </c>
      <c r="AS1233" s="82">
        <f t="shared" ca="1" si="915"/>
        <v>7.7908465531054508E-67</v>
      </c>
      <c r="AT1233" s="10">
        <f ca="1">SUMPRODUCT(P1203:P1232,'control variables'!AT$7:AT$36)</f>
        <v>-1.7366205591491188E-68</v>
      </c>
      <c r="AU1233" s="10">
        <f ca="1">SUMPRODUCT(Q1203:Q1232,'control variables'!AU$7:AU$36)</f>
        <v>1.8838512622918072E-68</v>
      </c>
      <c r="AV1233" s="10">
        <f ca="1">SUMPRODUCT(R1203:R1232,'control variables'!AV$7:AV$36)</f>
        <v>8.1120145004141579E-66</v>
      </c>
      <c r="AW1233" s="10">
        <f ca="1">SUMPRODUCT(S1203:S1232,'control variables'!AW$7:AW$36)</f>
        <v>6.0771839381674106E-66</v>
      </c>
      <c r="AX1233" s="10">
        <f t="shared" ca="1" si="894"/>
        <v>1.4190670745612996E-65</v>
      </c>
      <c r="AY1233" s="82">
        <f ca="1">SUMPRODUCT(P1203:P1232,'control variables'!BB$7:BB$36)</f>
        <v>6.2943193461390737E-68</v>
      </c>
      <c r="AZ1233" s="82">
        <f ca="1">SUMPRODUCT(Q1203:Q1232,'control variables'!BC$7:BC$36)</f>
        <v>1.6050503108172602E-67</v>
      </c>
      <c r="BA1233" s="82">
        <f ca="1">SUMPRODUCT(R1203:R1232,'control variables'!BD$7:BD$36)</f>
        <v>1.1235845536208406E-66</v>
      </c>
      <c r="BB1233" s="82">
        <f ca="1">SUMPRODUCT(S1203:S1232,'control variables'!BE$7:BE$36)</f>
        <v>1.5966938579216139E-67</v>
      </c>
      <c r="BC1233" s="82">
        <f t="shared" ca="1" si="916"/>
        <v>1.5067021639561187E-66</v>
      </c>
      <c r="BD1233" s="10">
        <f ca="1">SUMPRODUCT(P1203:P1232,'control variables'!BF$7:BF$36)</f>
        <v>1.3167167825991502E-68</v>
      </c>
      <c r="BE1233" s="10">
        <f ca="1">SUMPRODUCT(Q1203:Q1232,'control variables'!BG$7:BG$36)</f>
        <v>1.5198436925883178E-68</v>
      </c>
      <c r="BF1233" s="10">
        <f ca="1">SUMPRODUCT(R1203:R1232,'control variables'!BH$7:BH$36)</f>
        <v>4.552264408906326E-67</v>
      </c>
      <c r="BG1233" s="10">
        <f ca="1">SUMPRODUCT(S1203:S1232,'control variables'!BI$7:BI$36)</f>
        <v>1.0231101588890496E-66</v>
      </c>
      <c r="BH1233" s="10">
        <f t="shared" ca="1" si="917"/>
        <v>1.5067022045315569E-66</v>
      </c>
      <c r="BI1233" s="82">
        <f t="shared" ca="1" si="895"/>
        <v>1.5189848540612577E-65</v>
      </c>
      <c r="BJ1233" s="82">
        <f t="shared" ca="1" si="896"/>
        <v>1.7614181033076535E-65</v>
      </c>
      <c r="BK1233" s="82">
        <f t="shared" ca="1" si="897"/>
        <v>5.8946902811080381E-65</v>
      </c>
      <c r="BL1233" s="82">
        <f t="shared" ca="1" si="898"/>
        <v>2.7761354752770634E-65</v>
      </c>
      <c r="BM1233" s="82">
        <f t="shared" ca="1" si="888"/>
        <v>1.1951228713754013E-64</v>
      </c>
      <c r="BN1233" s="10">
        <f ca="1">BN1232+BI1233-INDIRECT(ADDRESS(MAX($D1233-'key variables'!$B$9*30,34),scenario!BI$4),TRUE)</f>
        <v>9439390.0751690175</v>
      </c>
      <c r="BO1233" s="10">
        <f ca="1">BO1232+BJ1233-INDIRECT(ADDRESS(MAX($D1233-'key variables'!$B$9*30,34),scenario!BJ$4),TRUE)</f>
        <v>10895583.360992203</v>
      </c>
      <c r="BP1233" s="10">
        <f ca="1">BP1232+BK1233-INDIRECT(ADDRESS(MAX($D1233-'key variables'!$B$9*30,34),scenario!BK$4),TRUE)</f>
        <v>32531162.537994072</v>
      </c>
      <c r="BQ1233" s="10">
        <f ca="1">BQ1232+BL1233-INDIRECT(ADDRESS(MAX($D1233-'key variables'!$B$9*30,34),scenario!BL$4),TRUE)</f>
        <v>14415841.516535141</v>
      </c>
      <c r="BR1233" s="10">
        <f t="shared" ca="1" si="918"/>
        <v>67281977.490690395</v>
      </c>
      <c r="BS1233" s="82">
        <f t="shared" ca="1" si="899"/>
        <v>-2.3433848477536824E-9</v>
      </c>
      <c r="BT1233" s="82">
        <f t="shared" ca="1" si="900"/>
        <v>-3.4288309057018498E-10</v>
      </c>
      <c r="BU1233" s="82">
        <f t="shared" ca="1" si="901"/>
        <v>-4.2578247660364599E-9</v>
      </c>
      <c r="BV1233" s="82">
        <f t="shared" ca="1" si="902"/>
        <v>-2.9943922343414556E-9</v>
      </c>
      <c r="BW1233" s="82">
        <f t="shared" ca="1" si="919"/>
        <v>-9.9384849387017825E-9</v>
      </c>
      <c r="BX1233" s="10">
        <f t="shared" ca="1" si="903"/>
        <v>-1.8625994260191893E-12</v>
      </c>
      <c r="BY1233" s="10">
        <f t="shared" ca="1" si="904"/>
        <v>2.8902850229962428E-12</v>
      </c>
      <c r="BZ1233" s="10">
        <f t="shared" ca="1" si="905"/>
        <v>-3.5034723983035463E-11</v>
      </c>
      <c r="CA1233" s="10">
        <f t="shared" ca="1" si="906"/>
        <v>-2.0257049910634696E-11</v>
      </c>
      <c r="CB1233" s="10">
        <v>0</v>
      </c>
      <c r="CC1233" s="82">
        <f t="shared" ca="1" si="907"/>
        <v>3.9725652202851362E-13</v>
      </c>
      <c r="CD1233" s="82">
        <f t="shared" ca="1" si="908"/>
        <v>3.4270724516460853E-13</v>
      </c>
      <c r="CE1233" s="82">
        <f t="shared" ca="1" si="909"/>
        <v>1.8915613015532971E-10</v>
      </c>
      <c r="CF1233" s="82">
        <f t="shared" ca="1" si="910"/>
        <v>3.7028113764059381E-11</v>
      </c>
      <c r="CG1233" s="82">
        <f t="shared" ca="1" si="920"/>
        <v>2.269242076865822E-10</v>
      </c>
      <c r="CH1233" s="13" t="str">
        <f t="shared" ca="1" si="921"/>
        <v/>
      </c>
      <c r="CI1233" s="81">
        <f t="shared" ca="1" si="930"/>
        <v>0.1131775965863165</v>
      </c>
      <c r="CJ1233" s="81">
        <f t="shared" ca="1" si="931"/>
        <v>0.13063724757458739</v>
      </c>
      <c r="CK1233" s="81">
        <f t="shared" ca="1" si="932"/>
        <v>0.39004625943939081</v>
      </c>
      <c r="CL1233" s="81">
        <f t="shared" ca="1" si="933"/>
        <v>0.17284488538116416</v>
      </c>
      <c r="CM1233" s="89">
        <f t="shared" ca="1" si="922"/>
        <v>0.80670598898145884</v>
      </c>
    </row>
    <row r="1234" spans="1:91" x14ac:dyDescent="0.3">
      <c r="A1234">
        <v>1169</v>
      </c>
      <c r="B1234" s="3">
        <f t="shared" si="935"/>
        <v>3.4361111111111109</v>
      </c>
      <c r="C1234" s="3">
        <f t="shared" si="923"/>
        <v>38.966666666666669</v>
      </c>
      <c r="D1234" s="4">
        <f t="shared" ca="1" si="911"/>
        <v>1234</v>
      </c>
      <c r="E1234" s="58">
        <f>(0.5*(COS(B1234*2*PI())+1)*('key variables'!$B$4-'key variables'!$B$6)+'key variables'!$B$6)/'key variables'!$B$4</f>
        <v>1</v>
      </c>
      <c r="F1234" s="10">
        <f t="shared" ca="1" si="924"/>
        <v>11689222.907461114</v>
      </c>
      <c r="G1234" s="10">
        <f t="shared" ca="1" si="925"/>
        <v>13492492.798713122</v>
      </c>
      <c r="H1234" s="10">
        <f t="shared" ca="1" si="926"/>
        <v>40309474.521088287</v>
      </c>
      <c r="I1234" s="10">
        <f t="shared" ca="1" si="927"/>
        <v>17912154.249750931</v>
      </c>
      <c r="J1234" s="10">
        <f t="shared" ca="1" si="912"/>
        <v>83403344.477013454</v>
      </c>
      <c r="K1234" s="82">
        <f t="shared" ca="1" si="889"/>
        <v>2249832.832292099</v>
      </c>
      <c r="L1234" s="82">
        <f t="shared" ca="1" si="890"/>
        <v>2596909.4377209195</v>
      </c>
      <c r="M1234" s="82">
        <f t="shared" ca="1" si="891"/>
        <v>7778311.98309422</v>
      </c>
      <c r="N1234" s="82">
        <f t="shared" ca="1" si="892"/>
        <v>3496312.733215793</v>
      </c>
      <c r="O1234" s="82">
        <f t="shared" ca="1" si="913"/>
        <v>16121366.986323033</v>
      </c>
      <c r="P1234" s="10">
        <f ca="1">IF(IF($A1234&gt;='key variables'!$B$26,K1234*SUMPRODUCT(Z1234:AC1234,'control variables'!$O$3:$R$3)/J1234+F$65*'key variables'!$B$25/scenario!J$65,K1234*SUMPRODUCT(Z1234:AC1234,'control variables'!$O$7:$R$7)/J1234+F$65*'key variables'!$B$25/scenario!J$65)&lt;'key variables'!$B$28,0,IF($A1234&gt;='key variables'!$B$26,K1234*SUMPRODUCT(Z1234:AC1234,'control variables'!$O$3:$R$3)/J1234+F$65*'key variables'!$B$25/scenario!J$65,K1234*SUMPRODUCT(Z1234:AC1234,'control variables'!$O$7:$R$7)/J1234+F$65*'key variables'!$B$25/scenario!J$65))</f>
        <v>1.8499425603107948E-66</v>
      </c>
      <c r="Q1234" s="10">
        <f ca="1">IF(IF($A1234&gt;='key variables'!$B$26,L1234*SUMPRODUCT(Z1234:AC1234,'control variables'!$O$4:$R$4)/J1234+G$65*'key variables'!$B$25/scenario!J$65,L1234*SUMPRODUCT(Z1234:AC1234,'control variables'!$O$7:$R$7)/J1234+G$65*'key variables'!$B$25/scenario!J$65)&lt;'key variables'!$B$28,0,IF($A1234&gt;='key variables'!$B$26,L1234*SUMPRODUCT(Z1234:AC1234,'control variables'!$O$4:$R$4)/J1234+G$65*'key variables'!$B$25/scenario!J$65,L1234*SUMPRODUCT(Z1234:AC1234,'control variables'!$O$7:$R$7)/J1234+G$65*'key variables'!$B$25/scenario!J$65))</f>
        <v>2.1353290009632933E-66</v>
      </c>
      <c r="R1234" s="10">
        <f ca="1">IF(IF($A1234&gt;='key variables'!$B$26,M1234*SUMPRODUCT(Z1234:AC1234,'control variables'!$O$5:$R$5)/J1234+H$65*'key variables'!$B$25/scenario!J$65,M1234*SUMPRODUCT(Z1234:AC1234,'control variables'!$O$7:$R$7)/J1234+H$65*'key variables'!$B$25/scenario!J$65)&lt;'key variables'!$B$28,0,IF($A1234&gt;='key variables'!$B$26,M1234*SUMPRODUCT(Z1234:AC1234,'control variables'!$O$5:$R$5)/J1234+H$65*'key variables'!$B$25/scenario!J$65,M1234*SUMPRODUCT(Z1234:AC1234,'control variables'!$O$7:$R$7)/J1234+H$65*'key variables'!$B$25/scenario!J$65))</f>
        <v>6.3957775788353581E-66</v>
      </c>
      <c r="S1234" s="10">
        <f ca="1">IF(IF($A1234&gt;='key variables'!$B$26,N1234*SUMPRODUCT(Z1234:AC1234,'control variables'!$O$6:$R$6)/J1234+I$65*'key variables'!$B$25/scenario!J$65,N1234*SUMPRODUCT(Z1234:AC1234,'control variables'!$O$7:$R$7)/J1234+I$65*'key variables'!$B$25/scenario!J$65)&lt;'key variables'!$B$28,0,IF($A1234&gt;='key variables'!$B$26,N1234*SUMPRODUCT(Z1234:AC1234,'control variables'!$O$6:$R$6)/J1234+I$65*'key variables'!$B$25/scenario!J$65,N1234*SUMPRODUCT(Z1234:AC1234,'control variables'!$O$7:$R$7)/J1234+I$65*'key variables'!$B$25/scenario!J$65))</f>
        <v>2.8748703621428482E-66</v>
      </c>
      <c r="T1234" s="10">
        <f t="shared" ca="1" si="934"/>
        <v>1.3255919502252295E-65</v>
      </c>
      <c r="U1234" s="82">
        <f ca="1">SUMPRODUCT(P1204:P1233,'control variables'!AD$7:AD$36)</f>
        <v>3.9222204630165898E-66</v>
      </c>
      <c r="V1234" s="82">
        <f ca="1">SUMPRODUCT(Q1204:Q1233,'control variables'!AE$7:AE$36)</f>
        <v>4.5272925130410218E-66</v>
      </c>
      <c r="W1234" s="82">
        <f ca="1">SUMPRODUCT(R1204:R1233,'control variables'!AF$7:AF$36)</f>
        <v>1.3560231671407295E-65</v>
      </c>
      <c r="X1234" s="82">
        <f ca="1">SUMPRODUCT(S1204:S1233,'control variables'!AG$7:AG$36)</f>
        <v>6.0952570122081079E-66</v>
      </c>
      <c r="Y1234" s="82">
        <f t="shared" ca="1" si="928"/>
        <v>2.8105001659673013E-65</v>
      </c>
      <c r="Z1234" s="10">
        <f ca="1">IF($A1234&gt;='key variables'!$B$26,SUMPRODUCT(P1204:P1233,'control variables'!V$7:V$36)*$E1234,SUMPRODUCT(P1204:P1233,'control variables'!Z$7:Z$36)*$E1234)</f>
        <v>9.5706149950675049E-66</v>
      </c>
      <c r="AA1234" s="10">
        <f ca="1">IF($A1234&gt;='key variables'!$B$26,SUMPRODUCT(Q1204:Q1233,'control variables'!W$7:W$36)*$E1234,SUMPRODUCT(Q1204:Q1233,'control variables'!AA$7:AA$36)*$E1234)</f>
        <v>1.1047052051490963E-65</v>
      </c>
      <c r="AB1234" s="10">
        <f ca="1">IF($A1234&gt;='key variables'!$B$26,SUMPRODUCT(R1204:R1233,'control variables'!X$7:X$36)*$E1234,SUMPRODUCT(R1204:R1233,'control variables'!AB$7:AB$36)*$E1234)</f>
        <v>3.3088338045930758E-65</v>
      </c>
      <c r="AC1234" s="10">
        <f ca="1">IF($A1234&gt;='key variables'!$B$26,SUMPRODUCT(S1204:S1233,'control variables'!Y$7:Y$36)*$E1234,SUMPRODUCT(S1204:S1233,'control variables'!AC$7:AC$36)*$E1234)</f>
        <v>1.4873044162072271E-65</v>
      </c>
      <c r="AD1234" s="10">
        <f t="shared" ca="1" si="929"/>
        <v>6.8579049254561495E-65</v>
      </c>
      <c r="AE1234" s="82">
        <f ca="1">SUMPRODUCT(P1204:P1233,'control variables'!AL$7:AL$36)</f>
        <v>1.303087674514841E-65</v>
      </c>
      <c r="AF1234" s="82">
        <f ca="1">SUMPRODUCT(Q1204:Q1233,'control variables'!AM$7:AM$36)</f>
        <v>1.5001792433823124E-65</v>
      </c>
      <c r="AG1234" s="82">
        <f ca="1">SUMPRODUCT(R1204:R1233,'control variables'!AN$7:AN$36)</f>
        <v>4.2774052871587341E-65</v>
      </c>
      <c r="AH1234" s="82">
        <f ca="1">SUMPRODUCT(S1204:S1233,'control variables'!AO$7:AO$36)</f>
        <v>1.8520740607613537E-65</v>
      </c>
      <c r="AI1234" s="82">
        <f t="shared" ca="1" si="893"/>
        <v>8.9327462658172419E-65</v>
      </c>
      <c r="AJ1234" s="10">
        <f ca="1">SUMPRODUCT(P1204:P1233,'control variables'!AP$7:AP$36)</f>
        <v>1.2451053412904759E-68</v>
      </c>
      <c r="AK1234" s="10">
        <f ca="1">SUMPRODUCT(Q1204:Q1233,'control variables'!AQ$7:AQ$36)</f>
        <v>3.5929622918470279E-68</v>
      </c>
      <c r="AL1234" s="10">
        <f ca="1">SUMPRODUCT(R1204:R1233,'control variables'!AR$7:AR$36)</f>
        <v>1.2914049867217336E-66</v>
      </c>
      <c r="AM1234" s="10">
        <f ca="1">SUMPRODUCT(S1204:S1233,'control variables'!AS$7:AS$36)</f>
        <v>9.6746691497826257E-67</v>
      </c>
      <c r="AN1234" s="10">
        <f t="shared" ca="1" si="914"/>
        <v>2.3072525780313714E-66</v>
      </c>
      <c r="AO1234" s="82">
        <f ca="1">SUMPRODUCT(P1204:P1233,'control variables'!AX$7:AX$36)</f>
        <v>1.6931532524343372E-68</v>
      </c>
      <c r="AP1234" s="82">
        <f ca="1">SUMPRODUCT(Q1204:Q1233,'control variables'!AY$7:AY$36)</f>
        <v>3.9087043247342351E-68</v>
      </c>
      <c r="AQ1234" s="82">
        <f ca="1">SUMPRODUCT(R1204:R1233,'control variables'!AZ$7:AZ$36)</f>
        <v>3.5122274091469278E-67</v>
      </c>
      <c r="AR1234" s="82">
        <f ca="1">SUMPRODUCT(S1204:S1233,'control variables'!BA$7:BA$36)</f>
        <v>2.6312147244028357E-67</v>
      </c>
      <c r="AS1234" s="82">
        <f t="shared" ca="1" si="915"/>
        <v>6.7036278912666207E-67</v>
      </c>
      <c r="AT1234" s="10">
        <f ca="1">SUMPRODUCT(P1204:P1233,'control variables'!AT$7:AT$36)</f>
        <v>-1.494273817037081E-68</v>
      </c>
      <c r="AU1234" s="10">
        <f ca="1">SUMPRODUCT(Q1204:Q1233,'control variables'!AU$7:AU$36)</f>
        <v>1.62095836168964E-68</v>
      </c>
      <c r="AV1234" s="10">
        <f ca="1">SUMPRODUCT(R1204:R1233,'control variables'!AV$7:AV$36)</f>
        <v>6.9799766031407271E-66</v>
      </c>
      <c r="AW1234" s="10">
        <f ca="1">SUMPRODUCT(S1204:S1233,'control variables'!AW$7:AW$36)</f>
        <v>5.2291082195705474E-66</v>
      </c>
      <c r="AX1234" s="10">
        <f t="shared" ca="1" si="894"/>
        <v>1.2210351668157802E-65</v>
      </c>
      <c r="AY1234" s="82">
        <f ca="1">SUMPRODUCT(P1204:P1233,'control variables'!BB$7:BB$36)</f>
        <v>5.4159422134296843E-68</v>
      </c>
      <c r="AZ1234" s="82">
        <f ca="1">SUMPRODUCT(Q1204:Q1233,'control variables'!BC$7:BC$36)</f>
        <v>1.3810642986148809E-67</v>
      </c>
      <c r="BA1234" s="82">
        <f ca="1">SUMPRODUCT(R1204:R1233,'control variables'!BD$7:BD$36)</f>
        <v>9.6678746019541488E-67</v>
      </c>
      <c r="BB1234" s="82">
        <f ca="1">SUMPRODUCT(S1204:S1233,'control variables'!BE$7:BE$36)</f>
        <v>1.3738739951836084E-67</v>
      </c>
      <c r="BC1234" s="82">
        <f t="shared" ca="1" si="916"/>
        <v>1.2964407117095607E-66</v>
      </c>
      <c r="BD1234" s="10">
        <f ca="1">SUMPRODUCT(P1204:P1233,'control variables'!BF$7:BF$36)</f>
        <v>1.132967937253511E-68</v>
      </c>
      <c r="BE1234" s="10">
        <f ca="1">SUMPRODUCT(Q1204:Q1233,'control variables'!BG$7:BG$36)</f>
        <v>1.3077483298576262E-68</v>
      </c>
      <c r="BF1234" s="10">
        <f ca="1">SUMPRODUCT(R1204:R1233,'control variables'!BH$7:BH$36)</f>
        <v>3.9169923899734324E-67</v>
      </c>
      <c r="BG1234" s="10">
        <f ca="1">SUMPRODUCT(S1204:S1233,'control variables'!BI$7:BI$36)</f>
        <v>8.8033434495421039E-67</v>
      </c>
      <c r="BH1234" s="10">
        <f t="shared" ca="1" si="917"/>
        <v>1.296440746622665E-66</v>
      </c>
      <c r="BI1234" s="82">
        <f t="shared" ca="1" si="895"/>
        <v>1.3070093429112336E-65</v>
      </c>
      <c r="BJ1234" s="82">
        <f t="shared" ca="1" si="896"/>
        <v>1.5156108447301509E-65</v>
      </c>
      <c r="BK1234" s="82">
        <f t="shared" ca="1" si="897"/>
        <v>5.0720816934923481E-65</v>
      </c>
      <c r="BL1234" s="82">
        <f t="shared" ca="1" si="898"/>
        <v>2.3887236226702444E-65</v>
      </c>
      <c r="BM1234" s="82">
        <f t="shared" ca="1" si="888"/>
        <v>1.0283425503803978E-64</v>
      </c>
      <c r="BN1234" s="10">
        <f ca="1">BN1233+BI1234-INDIRECT(ADDRESS(MAX($D1234-'key variables'!$B$9*30,34),scenario!BI$4),TRUE)</f>
        <v>9439390.0751690175</v>
      </c>
      <c r="BO1234" s="10">
        <f ca="1">BO1233+BJ1234-INDIRECT(ADDRESS(MAX($D1234-'key variables'!$B$9*30,34),scenario!BJ$4),TRUE)</f>
        <v>10895583.360992203</v>
      </c>
      <c r="BP1234" s="10">
        <f ca="1">BP1233+BK1234-INDIRECT(ADDRESS(MAX($D1234-'key variables'!$B$9*30,34),scenario!BK$4),TRUE)</f>
        <v>32531162.537994072</v>
      </c>
      <c r="BQ1234" s="10">
        <f ca="1">BQ1233+BL1234-INDIRECT(ADDRESS(MAX($D1234-'key variables'!$B$9*30,34),scenario!BL$4),TRUE)</f>
        <v>14415841.516535141</v>
      </c>
      <c r="BR1234" s="10">
        <f t="shared" ca="1" si="918"/>
        <v>67281977.490690395</v>
      </c>
      <c r="BS1234" s="82">
        <f t="shared" ca="1" si="899"/>
        <v>-2.3433848477536824E-9</v>
      </c>
      <c r="BT1234" s="82">
        <f t="shared" ca="1" si="900"/>
        <v>-3.4288309057018498E-10</v>
      </c>
      <c r="BU1234" s="82">
        <f t="shared" ca="1" si="901"/>
        <v>-4.2578247660364599E-9</v>
      </c>
      <c r="BV1234" s="82">
        <f t="shared" ca="1" si="902"/>
        <v>-2.9943922343414556E-9</v>
      </c>
      <c r="BW1234" s="82">
        <f t="shared" ca="1" si="919"/>
        <v>-9.9384849387017825E-9</v>
      </c>
      <c r="BX1234" s="10">
        <f t="shared" ca="1" si="903"/>
        <v>-1.8625994260191893E-12</v>
      </c>
      <c r="BY1234" s="10">
        <f t="shared" ca="1" si="904"/>
        <v>2.8902850229962428E-12</v>
      </c>
      <c r="BZ1234" s="10">
        <f t="shared" ca="1" si="905"/>
        <v>-3.5034723983035463E-11</v>
      </c>
      <c r="CA1234" s="10">
        <f t="shared" ca="1" si="906"/>
        <v>-2.0257049910634696E-11</v>
      </c>
      <c r="CB1234" s="10">
        <v>0</v>
      </c>
      <c r="CC1234" s="82">
        <f t="shared" ca="1" si="907"/>
        <v>3.9725652202851362E-13</v>
      </c>
      <c r="CD1234" s="82">
        <f t="shared" ca="1" si="908"/>
        <v>3.4270724516460853E-13</v>
      </c>
      <c r="CE1234" s="82">
        <f t="shared" ca="1" si="909"/>
        <v>1.8915613015532971E-10</v>
      </c>
      <c r="CF1234" s="82">
        <f t="shared" ca="1" si="910"/>
        <v>3.7028113764059381E-11</v>
      </c>
      <c r="CG1234" s="82">
        <f t="shared" ca="1" si="920"/>
        <v>2.269242076865822E-10</v>
      </c>
      <c r="CH1234" s="13" t="str">
        <f t="shared" ca="1" si="921"/>
        <v/>
      </c>
      <c r="CI1234" s="81">
        <f t="shared" ca="1" si="930"/>
        <v>0.1131775965863165</v>
      </c>
      <c r="CJ1234" s="81">
        <f t="shared" ca="1" si="931"/>
        <v>0.13063724757458739</v>
      </c>
      <c r="CK1234" s="81">
        <f t="shared" ca="1" si="932"/>
        <v>0.39004625943939081</v>
      </c>
      <c r="CL1234" s="81">
        <f t="shared" ca="1" si="933"/>
        <v>0.17284488538116416</v>
      </c>
      <c r="CM1234" s="89">
        <f t="shared" ca="1" si="922"/>
        <v>0.80670598898145884</v>
      </c>
    </row>
    <row r="1235" spans="1:91" x14ac:dyDescent="0.3">
      <c r="A1235">
        <v>1170</v>
      </c>
      <c r="B1235" s="3">
        <f t="shared" si="935"/>
        <v>3.4388888888888891</v>
      </c>
      <c r="C1235" s="3">
        <f t="shared" si="923"/>
        <v>39</v>
      </c>
      <c r="D1235" s="4">
        <f t="shared" ca="1" si="911"/>
        <v>1235</v>
      </c>
      <c r="E1235" s="58">
        <f>(0.5*(COS(B1235*2*PI())+1)*('key variables'!$B$4-'key variables'!$B$6)+'key variables'!$B$6)/'key variables'!$B$4</f>
        <v>1</v>
      </c>
      <c r="F1235" s="10">
        <f t="shared" ca="1" si="924"/>
        <v>11689222.907461114</v>
      </c>
      <c r="G1235" s="10">
        <f t="shared" ca="1" si="925"/>
        <v>13492492.798713122</v>
      </c>
      <c r="H1235" s="10">
        <f t="shared" ca="1" si="926"/>
        <v>40309474.521088287</v>
      </c>
      <c r="I1235" s="10">
        <f t="shared" ca="1" si="927"/>
        <v>17912154.249750931</v>
      </c>
      <c r="J1235" s="10">
        <f t="shared" ca="1" si="912"/>
        <v>83403344.477013454</v>
      </c>
      <c r="K1235" s="82">
        <f t="shared" ca="1" si="889"/>
        <v>2249832.832292099</v>
      </c>
      <c r="L1235" s="82">
        <f t="shared" ca="1" si="890"/>
        <v>2596909.4377209195</v>
      </c>
      <c r="M1235" s="82">
        <f t="shared" ca="1" si="891"/>
        <v>7778311.98309422</v>
      </c>
      <c r="N1235" s="82">
        <f t="shared" ca="1" si="892"/>
        <v>3496312.733215793</v>
      </c>
      <c r="O1235" s="82">
        <f t="shared" ca="1" si="913"/>
        <v>16121366.986323033</v>
      </c>
      <c r="P1235" s="10">
        <f ca="1">IF(IF($A1235&gt;='key variables'!$B$26,K1235*SUMPRODUCT(Z1235:AC1235,'control variables'!$O$3:$R$3)/J1235+F$65*'key variables'!$B$25/scenario!J$65,K1235*SUMPRODUCT(Z1235:AC1235,'control variables'!$O$7:$R$7)/J1235+F$65*'key variables'!$B$25/scenario!J$65)&lt;'key variables'!$B$28,0,IF($A1235&gt;='key variables'!$B$26,K1235*SUMPRODUCT(Z1235:AC1235,'control variables'!$O$3:$R$3)/J1235+F$65*'key variables'!$B$25/scenario!J$65,K1235*SUMPRODUCT(Z1235:AC1235,'control variables'!$O$7:$R$7)/J1235+F$65*'key variables'!$B$25/scenario!J$65))</f>
        <v>1.5917816452946857E-66</v>
      </c>
      <c r="Q1235" s="10">
        <f ca="1">IF(IF($A1235&gt;='key variables'!$B$26,L1235*SUMPRODUCT(Z1235:AC1235,'control variables'!$O$4:$R$4)/J1235+G$65*'key variables'!$B$25/scenario!J$65,L1235*SUMPRODUCT(Z1235:AC1235,'control variables'!$O$7:$R$7)/J1235+G$65*'key variables'!$B$25/scenario!J$65)&lt;'key variables'!$B$28,0,IF($A1235&gt;='key variables'!$B$26,L1235*SUMPRODUCT(Z1235:AC1235,'control variables'!$O$4:$R$4)/J1235+G$65*'key variables'!$B$25/scenario!J$65,L1235*SUMPRODUCT(Z1235:AC1235,'control variables'!$O$7:$R$7)/J1235+G$65*'key variables'!$B$25/scenario!J$65))</f>
        <v>1.8373421874394696E-66</v>
      </c>
      <c r="R1235" s="10">
        <f ca="1">IF(IF($A1235&gt;='key variables'!$B$26,M1235*SUMPRODUCT(Z1235:AC1235,'control variables'!$O$5:$R$5)/J1235+H$65*'key variables'!$B$25/scenario!J$65,M1235*SUMPRODUCT(Z1235:AC1235,'control variables'!$O$7:$R$7)/J1235+H$65*'key variables'!$B$25/scenario!J$65)&lt;'key variables'!$B$28,0,IF($A1235&gt;='key variables'!$B$26,M1235*SUMPRODUCT(Z1235:AC1235,'control variables'!$O$5:$R$5)/J1235+H$65*'key variables'!$B$25/scenario!J$65,M1235*SUMPRODUCT(Z1235:AC1235,'control variables'!$O$7:$R$7)/J1235+H$65*'key variables'!$B$25/scenario!J$65))</f>
        <v>5.5032418712865496E-66</v>
      </c>
      <c r="S1235" s="10">
        <f ca="1">IF(IF($A1235&gt;='key variables'!$B$26,N1235*SUMPRODUCT(Z1235:AC1235,'control variables'!$O$6:$R$6)/J1235+I$65*'key variables'!$B$25/scenario!J$65,N1235*SUMPRODUCT(Z1235:AC1235,'control variables'!$O$7:$R$7)/J1235+I$65*'key variables'!$B$25/scenario!J$65)&lt;'key variables'!$B$28,0,IF($A1235&gt;='key variables'!$B$26,N1235*SUMPRODUCT(Z1235:AC1235,'control variables'!$O$6:$R$6)/J1235+I$65*'key variables'!$B$25/scenario!J$65,N1235*SUMPRODUCT(Z1235:AC1235,'control variables'!$O$7:$R$7)/J1235+I$65*'key variables'!$B$25/scenario!J$65))</f>
        <v>2.4736799797134598E-66</v>
      </c>
      <c r="T1235" s="10">
        <f t="shared" ca="1" si="934"/>
        <v>1.1406045683734164E-65</v>
      </c>
      <c r="U1235" s="82">
        <f ca="1">SUMPRODUCT(P1205:P1234,'control variables'!AD$7:AD$36)</f>
        <v>3.3748715640014997E-66</v>
      </c>
      <c r="V1235" s="82">
        <f ca="1">SUMPRODUCT(Q1205:Q1234,'control variables'!AE$7:AE$36)</f>
        <v>3.8955053414891137E-66</v>
      </c>
      <c r="W1235" s="82">
        <f ca="1">SUMPRODUCT(R1205:R1234,'control variables'!AF$7:AF$36)</f>
        <v>1.1667890854331979E-65</v>
      </c>
      <c r="X1235" s="82">
        <f ca="1">SUMPRODUCT(S1205:S1234,'control variables'!AG$7:AG$36)</f>
        <v>5.2446591821513531E-66</v>
      </c>
      <c r="Y1235" s="82">
        <f t="shared" ca="1" si="928"/>
        <v>2.4182926941973944E-65</v>
      </c>
      <c r="Z1235" s="10">
        <f ca="1">IF($A1235&gt;='key variables'!$B$26,SUMPRODUCT(P1205:P1234,'control variables'!V$7:V$36)*$E1235,SUMPRODUCT(P1205:P1234,'control variables'!Z$7:Z$36)*$E1235)</f>
        <v>8.2350282707000052E-66</v>
      </c>
      <c r="AA1235" s="10">
        <f ca="1">IF($A1235&gt;='key variables'!$B$26,SUMPRODUCT(Q1205:Q1234,'control variables'!W$7:W$36)*$E1235,SUMPRODUCT(Q1205:Q1234,'control variables'!AA$7:AA$36)*$E1235)</f>
        <v>9.505427394039782E-66</v>
      </c>
      <c r="AB1235" s="10">
        <f ca="1">IF($A1235&gt;='key variables'!$B$26,SUMPRODUCT(R1205:R1234,'control variables'!X$7:X$36)*$E1235,SUMPRODUCT(R1205:R1234,'control variables'!AB$7:AB$36)*$E1235)</f>
        <v>2.84708348814732E-65</v>
      </c>
      <c r="AC1235" s="10">
        <f ca="1">IF($A1235&gt;='key variables'!$B$26,SUMPRODUCT(S1205:S1234,'control variables'!Y$7:Y$36)*$E1235,SUMPRODUCT(S1205:S1234,'control variables'!AC$7:AC$36)*$E1235)</f>
        <v>1.2797499346610268E-65</v>
      </c>
      <c r="AD1235" s="10">
        <f t="shared" ca="1" si="929"/>
        <v>5.9008789892823253E-65</v>
      </c>
      <c r="AE1235" s="82">
        <f ca="1">SUMPRODUCT(P1205:P1234,'control variables'!AL$7:AL$36)</f>
        <v>1.1212407817429661E-65</v>
      </c>
      <c r="AF1235" s="82">
        <f ca="1">SUMPRODUCT(Q1205:Q1234,'control variables'!AM$7:AM$36)</f>
        <v>1.2908280697465826E-65</v>
      </c>
      <c r="AG1235" s="82">
        <f ca="1">SUMPRODUCT(R1205:R1234,'control variables'!AN$7:AN$36)</f>
        <v>3.6804900712386666E-65</v>
      </c>
      <c r="AH1235" s="82">
        <f ca="1">SUMPRODUCT(S1205:S1234,'control variables'!AO$7:AO$36)</f>
        <v>1.5936156932088904E-65</v>
      </c>
      <c r="AI1235" s="82">
        <f t="shared" ca="1" si="893"/>
        <v>7.6861746159371066E-65</v>
      </c>
      <c r="AJ1235" s="10">
        <f ca="1">SUMPRODUCT(P1205:P1234,'control variables'!AP$7:AP$36)</f>
        <v>1.0713499279629445E-68</v>
      </c>
      <c r="AK1235" s="10">
        <f ca="1">SUMPRODUCT(Q1205:Q1234,'control variables'!AQ$7:AQ$36)</f>
        <v>3.0915616252632111E-68</v>
      </c>
      <c r="AL1235" s="10">
        <f ca="1">SUMPRODUCT(R1205:R1234,'control variables'!AR$7:AR$36)</f>
        <v>1.1111884220666459E-66</v>
      </c>
      <c r="AM1235" s="10">
        <f ca="1">SUMPRODUCT(S1205:S1234,'control variables'!AS$7:AS$36)</f>
        <v>8.3245615876503196E-67</v>
      </c>
      <c r="AN1235" s="10">
        <f t="shared" ca="1" si="914"/>
        <v>1.9852736963639396E-66</v>
      </c>
      <c r="AO1235" s="82">
        <f ca="1">SUMPRODUCT(P1205:P1234,'control variables'!AX$7:AX$36)</f>
        <v>1.4568724065914724E-68</v>
      </c>
      <c r="AP1235" s="82">
        <f ca="1">SUMPRODUCT(Q1205:Q1234,'control variables'!AY$7:AY$36)</f>
        <v>3.3632416132696771E-68</v>
      </c>
      <c r="AQ1235" s="82">
        <f ca="1">SUMPRODUCT(R1205:R1234,'control variables'!AZ$7:AZ$36)</f>
        <v>3.0220933578833586E-67</v>
      </c>
      <c r="AR1235" s="82">
        <f ca="1">SUMPRODUCT(S1205:S1234,'control variables'!BA$7:BA$36)</f>
        <v>2.2640266746605911E-67</v>
      </c>
      <c r="AS1235" s="82">
        <f t="shared" ca="1" si="915"/>
        <v>5.7681314345300646E-67</v>
      </c>
      <c r="AT1235" s="10">
        <f ca="1">SUMPRODUCT(P1205:P1234,'control variables'!AT$7:AT$36)</f>
        <v>-1.2857467502150189E-68</v>
      </c>
      <c r="AU1235" s="10">
        <f ca="1">SUMPRODUCT(Q1205:Q1234,'control variables'!AU$7:AU$36)</f>
        <v>1.3947523686849134E-68</v>
      </c>
      <c r="AV1235" s="10">
        <f ca="1">SUMPRODUCT(R1205:R1234,'control variables'!AV$7:AV$36)</f>
        <v>6.0059154699371599E-66</v>
      </c>
      <c r="AW1235" s="10">
        <f ca="1">SUMPRODUCT(S1205:S1234,'control variables'!AW$7:AW$36)</f>
        <v>4.4993821233960844E-66</v>
      </c>
      <c r="AX1235" s="10">
        <f t="shared" ca="1" si="894"/>
        <v>1.0506387649517943E-65</v>
      </c>
      <c r="AY1235" s="82">
        <f ca="1">SUMPRODUCT(P1205:P1234,'control variables'!BB$7:BB$36)</f>
        <v>4.6601432889168721E-68</v>
      </c>
      <c r="AZ1235" s="82">
        <f ca="1">SUMPRODUCT(Q1205:Q1234,'control variables'!BC$7:BC$36)</f>
        <v>1.188335707643603E-67</v>
      </c>
      <c r="BA1235" s="82">
        <f ca="1">SUMPRODUCT(R1205:R1234,'control variables'!BD$7:BD$36)</f>
        <v>8.3187152242261334E-67</v>
      </c>
      <c r="BB1235" s="82">
        <f ca="1">SUMPRODUCT(S1205:S1234,'control variables'!BE$7:BE$36)</f>
        <v>1.1821488166170641E-67</v>
      </c>
      <c r="BC1235" s="82">
        <f t="shared" ca="1" si="916"/>
        <v>1.1155214077378488E-66</v>
      </c>
      <c r="BD1235" s="10">
        <f ca="1">SUMPRODUCT(P1205:P1234,'control variables'!BF$7:BF$36)</f>
        <v>9.7486138538514315E-69</v>
      </c>
      <c r="BE1235" s="10">
        <f ca="1">SUMPRODUCT(Q1205:Q1234,'control variables'!BG$7:BG$36)</f>
        <v>1.1252510390281675E-68</v>
      </c>
      <c r="BF1235" s="10">
        <f ca="1">SUMPRODUCT(R1205:R1234,'control variables'!BH$7:BH$36)</f>
        <v>3.3703730725948484E-67</v>
      </c>
      <c r="BG1235" s="10">
        <f ca="1">SUMPRODUCT(S1205:S1234,'control variables'!BI$7:BI$36)</f>
        <v>7.5748300627518443E-67</v>
      </c>
      <c r="BH1235" s="10">
        <f t="shared" ca="1" si="917"/>
        <v>1.1155214377788024E-66</v>
      </c>
      <c r="BI1235" s="82">
        <f t="shared" ca="1" si="895"/>
        <v>1.1246151782816681E-65</v>
      </c>
      <c r="BJ1235" s="82">
        <f t="shared" ca="1" si="896"/>
        <v>1.3041061791917035E-65</v>
      </c>
      <c r="BK1235" s="82">
        <f t="shared" ca="1" si="897"/>
        <v>4.3642687704746441E-65</v>
      </c>
      <c r="BL1235" s="82">
        <f t="shared" ca="1" si="898"/>
        <v>2.0553753937146695E-65</v>
      </c>
      <c r="BM1235" s="82">
        <f t="shared" ca="1" si="888"/>
        <v>8.8483655216626861E-65</v>
      </c>
      <c r="BN1235" s="10">
        <f ca="1">BN1234+BI1235-INDIRECT(ADDRESS(MAX($D1235-'key variables'!$B$9*30,34),scenario!BI$4),TRUE)</f>
        <v>9439390.0751690175</v>
      </c>
      <c r="BO1235" s="10">
        <f ca="1">BO1234+BJ1235-INDIRECT(ADDRESS(MAX($D1235-'key variables'!$B$9*30,34),scenario!BJ$4),TRUE)</f>
        <v>10895583.360992203</v>
      </c>
      <c r="BP1235" s="10">
        <f ca="1">BP1234+BK1235-INDIRECT(ADDRESS(MAX($D1235-'key variables'!$B$9*30,34),scenario!BK$4),TRUE)</f>
        <v>32531162.537994072</v>
      </c>
      <c r="BQ1235" s="10">
        <f ca="1">BQ1234+BL1235-INDIRECT(ADDRESS(MAX($D1235-'key variables'!$B$9*30,34),scenario!BL$4),TRUE)</f>
        <v>14415841.516535141</v>
      </c>
      <c r="BR1235" s="10">
        <f t="shared" ca="1" si="918"/>
        <v>67281977.490690395</v>
      </c>
      <c r="BS1235" s="82">
        <f t="shared" ca="1" si="899"/>
        <v>-2.3433848477536824E-9</v>
      </c>
      <c r="BT1235" s="82">
        <f t="shared" ca="1" si="900"/>
        <v>-3.4288309057018498E-10</v>
      </c>
      <c r="BU1235" s="82">
        <f t="shared" ca="1" si="901"/>
        <v>-4.2578247660364599E-9</v>
      </c>
      <c r="BV1235" s="82">
        <f t="shared" ca="1" si="902"/>
        <v>-2.9943922343414556E-9</v>
      </c>
      <c r="BW1235" s="82">
        <f t="shared" ca="1" si="919"/>
        <v>-9.9384849387017825E-9</v>
      </c>
      <c r="BX1235" s="10">
        <f t="shared" ca="1" si="903"/>
        <v>-1.8625994260191893E-12</v>
      </c>
      <c r="BY1235" s="10">
        <f t="shared" ca="1" si="904"/>
        <v>2.8902850229962428E-12</v>
      </c>
      <c r="BZ1235" s="10">
        <f t="shared" ca="1" si="905"/>
        <v>-3.5034723983035463E-11</v>
      </c>
      <c r="CA1235" s="10">
        <f t="shared" ca="1" si="906"/>
        <v>-2.0257049910634696E-11</v>
      </c>
      <c r="CB1235" s="10">
        <v>0</v>
      </c>
      <c r="CC1235" s="82">
        <f t="shared" ca="1" si="907"/>
        <v>3.9725652202851362E-13</v>
      </c>
      <c r="CD1235" s="82">
        <f t="shared" ca="1" si="908"/>
        <v>3.4270724516460853E-13</v>
      </c>
      <c r="CE1235" s="82">
        <f t="shared" ca="1" si="909"/>
        <v>1.8915613015532971E-10</v>
      </c>
      <c r="CF1235" s="82">
        <f t="shared" ca="1" si="910"/>
        <v>3.7028113764059381E-11</v>
      </c>
      <c r="CG1235" s="82">
        <f t="shared" ca="1" si="920"/>
        <v>2.269242076865822E-10</v>
      </c>
      <c r="CH1235" s="13" t="str">
        <f t="shared" ca="1" si="921"/>
        <v/>
      </c>
      <c r="CI1235" s="81">
        <f t="shared" ca="1" si="930"/>
        <v>0.1131775965863165</v>
      </c>
      <c r="CJ1235" s="81">
        <f t="shared" ca="1" si="931"/>
        <v>0.13063724757458739</v>
      </c>
      <c r="CK1235" s="81">
        <f t="shared" ca="1" si="932"/>
        <v>0.39004625943939081</v>
      </c>
      <c r="CL1235" s="81">
        <f t="shared" ca="1" si="933"/>
        <v>0.17284488538116416</v>
      </c>
      <c r="CM1235" s="89">
        <f t="shared" ca="1" si="922"/>
        <v>0.80670598898145884</v>
      </c>
    </row>
    <row r="1236" spans="1:91" x14ac:dyDescent="0.3">
      <c r="A1236">
        <v>1171</v>
      </c>
      <c r="B1236" s="3">
        <f t="shared" si="935"/>
        <v>3.4416666666666669</v>
      </c>
      <c r="C1236" s="3">
        <f t="shared" si="923"/>
        <v>39.033333333333331</v>
      </c>
      <c r="D1236" s="4">
        <f t="shared" ca="1" si="911"/>
        <v>1236</v>
      </c>
      <c r="E1236" s="58">
        <f>(0.5*(COS(B1236*2*PI())+1)*('key variables'!$B$4-'key variables'!$B$6)+'key variables'!$B$6)/'key variables'!$B$4</f>
        <v>1</v>
      </c>
      <c r="F1236" s="10">
        <f t="shared" ca="1" si="924"/>
        <v>11689222.907461114</v>
      </c>
      <c r="G1236" s="10">
        <f t="shared" ca="1" si="925"/>
        <v>13492492.798713122</v>
      </c>
      <c r="H1236" s="10">
        <f t="shared" ca="1" si="926"/>
        <v>40309474.521088287</v>
      </c>
      <c r="I1236" s="10">
        <f t="shared" ca="1" si="927"/>
        <v>17912154.249750931</v>
      </c>
      <c r="J1236" s="10">
        <f t="shared" ca="1" si="912"/>
        <v>83403344.477013454</v>
      </c>
      <c r="K1236" s="82">
        <f t="shared" ca="1" si="889"/>
        <v>2249832.832292099</v>
      </c>
      <c r="L1236" s="82">
        <f t="shared" ca="1" si="890"/>
        <v>2596909.4377209195</v>
      </c>
      <c r="M1236" s="82">
        <f t="shared" ca="1" si="891"/>
        <v>7778311.98309422</v>
      </c>
      <c r="N1236" s="82">
        <f t="shared" ca="1" si="892"/>
        <v>3496312.733215793</v>
      </c>
      <c r="O1236" s="82">
        <f t="shared" ca="1" si="913"/>
        <v>16121366.986323033</v>
      </c>
      <c r="P1236" s="10">
        <f ca="1">IF(IF($A1236&gt;='key variables'!$B$26,K1236*SUMPRODUCT(Z1236:AC1236,'control variables'!$O$3:$R$3)/J1236+F$65*'key variables'!$B$25/scenario!J$65,K1236*SUMPRODUCT(Z1236:AC1236,'control variables'!$O$7:$R$7)/J1236+F$65*'key variables'!$B$25/scenario!J$65)&lt;'key variables'!$B$28,0,IF($A1236&gt;='key variables'!$B$26,K1236*SUMPRODUCT(Z1236:AC1236,'control variables'!$O$3:$R$3)/J1236+F$65*'key variables'!$B$25/scenario!J$65,K1236*SUMPRODUCT(Z1236:AC1236,'control variables'!$O$7:$R$7)/J1236+F$65*'key variables'!$B$25/scenario!J$65))</f>
        <v>1.3696472856278183E-66</v>
      </c>
      <c r="Q1236" s="10">
        <f ca="1">IF(IF($A1236&gt;='key variables'!$B$26,L1236*SUMPRODUCT(Z1236:AC1236,'control variables'!$O$4:$R$4)/J1236+G$65*'key variables'!$B$25/scenario!J$65,L1236*SUMPRODUCT(Z1236:AC1236,'control variables'!$O$7:$R$7)/J1236+G$65*'key variables'!$B$25/scenario!J$65)&lt;'key variables'!$B$28,0,IF($A1236&gt;='key variables'!$B$26,L1236*SUMPRODUCT(Z1236:AC1236,'control variables'!$O$4:$R$4)/J1236+G$65*'key variables'!$B$25/scenario!J$65,L1236*SUMPRODUCT(Z1236:AC1236,'control variables'!$O$7:$R$7)/J1236+G$65*'key variables'!$B$25/scenario!J$65))</f>
        <v>1.5809396642025407E-66</v>
      </c>
      <c r="R1236" s="10">
        <f ca="1">IF(IF($A1236&gt;='key variables'!$B$26,M1236*SUMPRODUCT(Z1236:AC1236,'control variables'!$O$5:$R$5)/J1236+H$65*'key variables'!$B$25/scenario!J$65,M1236*SUMPRODUCT(Z1236:AC1236,'control variables'!$O$7:$R$7)/J1236+H$65*'key variables'!$B$25/scenario!J$65)&lt;'key variables'!$B$28,0,IF($A1236&gt;='key variables'!$B$26,M1236*SUMPRODUCT(Z1236:AC1236,'control variables'!$O$5:$R$5)/J1236+H$65*'key variables'!$B$25/scenario!J$65,M1236*SUMPRODUCT(Z1236:AC1236,'control variables'!$O$7:$R$7)/J1236+H$65*'key variables'!$B$25/scenario!J$65))</f>
        <v>4.7352602120032388E-66</v>
      </c>
      <c r="S1236" s="10">
        <f ca="1">IF(IF($A1236&gt;='key variables'!$B$26,N1236*SUMPRODUCT(Z1236:AC1236,'control variables'!$O$6:$R$6)/J1236+I$65*'key variables'!$B$25/scenario!J$65,N1236*SUMPRODUCT(Z1236:AC1236,'control variables'!$O$7:$R$7)/J1236+I$65*'key variables'!$B$25/scenario!J$65)&lt;'key variables'!$B$28,0,IF($A1236&gt;='key variables'!$B$26,N1236*SUMPRODUCT(Z1236:AC1236,'control variables'!$O$6:$R$6)/J1236+I$65*'key variables'!$B$25/scenario!J$65,N1236*SUMPRODUCT(Z1236:AC1236,'control variables'!$O$7:$R$7)/J1236+I$65*'key variables'!$B$25/scenario!J$65))</f>
        <v>2.1284760254282148E-66</v>
      </c>
      <c r="T1236" s="10">
        <f t="shared" ca="1" si="934"/>
        <v>9.8143231872618121E-66</v>
      </c>
      <c r="U1236" s="82">
        <f ca="1">SUMPRODUCT(P1206:P1235,'control variables'!AD$7:AD$36)</f>
        <v>2.9039056271574391E-66</v>
      </c>
      <c r="V1236" s="82">
        <f ca="1">SUMPRODUCT(Q1206:Q1235,'control variables'!AE$7:AE$36)</f>
        <v>3.3518845583443584E-66</v>
      </c>
      <c r="W1236" s="82">
        <f ca="1">SUMPRODUCT(R1206:R1235,'control variables'!AF$7:AF$36)</f>
        <v>1.00396276617946E-65</v>
      </c>
      <c r="X1236" s="82">
        <f ca="1">SUMPRODUCT(S1206:S1235,'control variables'!AG$7:AG$36)</f>
        <v>4.512762937121799E-66</v>
      </c>
      <c r="Y1236" s="82">
        <f t="shared" ca="1" si="928"/>
        <v>2.0808180784418198E-65</v>
      </c>
      <c r="Z1236" s="10">
        <f ca="1">IF($A1236&gt;='key variables'!$B$26,SUMPRODUCT(P1206:P1235,'control variables'!V$7:V$36)*$E1236,SUMPRODUCT(P1206:P1235,'control variables'!Z$7:Z$36)*$E1236)</f>
        <v>7.0858237066457184E-66</v>
      </c>
      <c r="AA1236" s="10">
        <f ca="1">IF($A1236&gt;='key variables'!$B$26,SUMPRODUCT(Q1206:Q1235,'control variables'!W$7:W$36)*$E1236,SUMPRODUCT(Q1206:Q1235,'control variables'!AA$7:AA$36)*$E1236)</f>
        <v>8.1789376498110566E-66</v>
      </c>
      <c r="AB1236" s="10">
        <f ca="1">IF($A1236&gt;='key variables'!$B$26,SUMPRODUCT(R1206:R1235,'control variables'!X$7:X$36)*$E1236,SUMPRODUCT(R1206:R1235,'control variables'!AB$7:AB$36)*$E1236)</f>
        <v>2.4497707854740623E-65</v>
      </c>
      <c r="AC1236" s="10">
        <f ca="1">IF($A1236&gt;='key variables'!$B$26,SUMPRODUCT(S1206:S1235,'control variables'!Y$7:Y$36)*$E1236,SUMPRODUCT(S1206:S1235,'control variables'!AC$7:AC$36)*$E1236)</f>
        <v>1.1011598415348967E-65</v>
      </c>
      <c r="AD1236" s="10">
        <f t="shared" ca="1" si="929"/>
        <v>5.0774067626546365E-65</v>
      </c>
      <c r="AE1236" s="82">
        <f ca="1">SUMPRODUCT(P1206:P1235,'control variables'!AL$7:AL$36)</f>
        <v>9.6477076349574496E-66</v>
      </c>
      <c r="AF1236" s="82">
        <f ca="1">SUMPRODUCT(Q1206:Q1235,'control variables'!AM$7:AM$36)</f>
        <v>1.1106920143015585E-65</v>
      </c>
      <c r="AG1236" s="82">
        <f ca="1">SUMPRODUCT(R1206:R1235,'control variables'!AN$7:AN$36)</f>
        <v>3.1668748353477488E-65</v>
      </c>
      <c r="AH1236" s="82">
        <f ca="1">SUMPRODUCT(S1206:S1235,'control variables'!AO$7:AO$36)</f>
        <v>1.3712253907371641E-65</v>
      </c>
      <c r="AI1236" s="82">
        <f t="shared" ca="1" si="893"/>
        <v>6.6135630038822166E-65</v>
      </c>
      <c r="AJ1236" s="10">
        <f ca="1">SUMPRODUCT(P1206:P1235,'control variables'!AP$7:AP$36)</f>
        <v>9.2184221694574961E-69</v>
      </c>
      <c r="AK1236" s="10">
        <f ca="1">SUMPRODUCT(Q1206:Q1235,'control variables'!AQ$7:AQ$36)</f>
        <v>2.6601318094787939E-68</v>
      </c>
      <c r="AL1236" s="10">
        <f ca="1">SUMPRODUCT(R1206:R1235,'control variables'!AR$7:AR$36)</f>
        <v>9.5612121838663688E-67</v>
      </c>
      <c r="AM1236" s="10">
        <f ca="1">SUMPRODUCT(S1206:S1235,'control variables'!AS$7:AS$36)</f>
        <v>7.1628625799715567E-67</v>
      </c>
      <c r="AN1236" s="10">
        <f t="shared" ca="1" si="914"/>
        <v>1.7082272166480378E-66</v>
      </c>
      <c r="AO1236" s="82">
        <f ca="1">SUMPRODUCT(P1206:P1235,'control variables'!AX$7:AX$36)</f>
        <v>1.2535647355229239E-68</v>
      </c>
      <c r="AP1236" s="82">
        <f ca="1">SUMPRODUCT(Q1206:Q1235,'control variables'!AY$7:AY$36)</f>
        <v>2.8938986450447152E-68</v>
      </c>
      <c r="AQ1236" s="82">
        <f ca="1">SUMPRODUCT(R1206:R1235,'control variables'!AZ$7:AZ$36)</f>
        <v>2.6003578925377755E-67</v>
      </c>
      <c r="AR1236" s="82">
        <f ca="1">SUMPRODUCT(S1206:S1235,'control variables'!BA$7:BA$36)</f>
        <v>1.9480800012389784E-67</v>
      </c>
      <c r="AS1236" s="82">
        <f t="shared" ca="1" si="915"/>
        <v>4.9631842318335174E-67</v>
      </c>
      <c r="AT1236" s="10">
        <f ca="1">SUMPRODUCT(P1206:P1235,'control variables'!AT$7:AT$36)</f>
        <v>-1.1063197968404598E-68</v>
      </c>
      <c r="AU1236" s="10">
        <f ca="1">SUMPRODUCT(Q1206:Q1235,'control variables'!AU$7:AU$36)</f>
        <v>1.200113596949163E-68</v>
      </c>
      <c r="AV1236" s="10">
        <f ca="1">SUMPRODUCT(R1206:R1235,'control variables'!AV$7:AV$36)</f>
        <v>5.1677853212000577E-66</v>
      </c>
      <c r="AW1236" s="10">
        <f ca="1">SUMPRODUCT(S1206:S1235,'control variables'!AW$7:AW$36)</f>
        <v>3.8714898683047099E-66</v>
      </c>
      <c r="AX1236" s="10">
        <f t="shared" ca="1" si="894"/>
        <v>9.0402131275058547E-66</v>
      </c>
      <c r="AY1236" s="82">
        <f ca="1">SUMPRODUCT(P1206:P1235,'control variables'!BB$7:BB$36)</f>
        <v>4.0098166888461974E-68</v>
      </c>
      <c r="AZ1236" s="82">
        <f ca="1">SUMPRODUCT(Q1206:Q1235,'control variables'!BC$7:BC$36)</f>
        <v>1.0225025405964879E-67</v>
      </c>
      <c r="BA1236" s="82">
        <f ca="1">SUMPRODUCT(R1206:R1235,'control variables'!BD$7:BD$36)</f>
        <v>7.1578320810847286E-67</v>
      </c>
      <c r="BB1236" s="82">
        <f ca="1">SUMPRODUCT(S1206:S1235,'control variables'!BE$7:BE$36)</f>
        <v>1.0171790349975743E-67</v>
      </c>
      <c r="BC1236" s="82">
        <f t="shared" ca="1" si="916"/>
        <v>9.5984953255634105E-67</v>
      </c>
      <c r="BD1236" s="10">
        <f ca="1">SUMPRODUCT(P1206:P1235,'control variables'!BF$7:BF$36)</f>
        <v>8.3881872510783224E-69</v>
      </c>
      <c r="BE1236" s="10">
        <f ca="1">SUMPRODUCT(Q1206:Q1235,'control variables'!BG$7:BG$36)</f>
        <v>9.6822138627530846E-69</v>
      </c>
      <c r="BF1236" s="10">
        <f ca="1">SUMPRODUCT(R1206:R1235,'control variables'!BH$7:BH$36)</f>
        <v>2.9000349037056685E-67</v>
      </c>
      <c r="BG1236" s="10">
        <f ca="1">SUMPRODUCT(S1206:S1235,'control variables'!BI$7:BI$36)</f>
        <v>6.5177566692065807E-67</v>
      </c>
      <c r="BH1236" s="10">
        <f t="shared" ca="1" si="917"/>
        <v>9.5984955840505625E-67</v>
      </c>
      <c r="BI1236" s="82">
        <f t="shared" ca="1" si="895"/>
        <v>9.6767426038775058E-66</v>
      </c>
      <c r="BJ1236" s="82">
        <f t="shared" ca="1" si="896"/>
        <v>1.1221171533044726E-65</v>
      </c>
      <c r="BK1236" s="82">
        <f t="shared" ca="1" si="897"/>
        <v>3.7552316882786018E-65</v>
      </c>
      <c r="BL1236" s="82">
        <f t="shared" ca="1" si="898"/>
        <v>1.7685461679176109E-65</v>
      </c>
      <c r="BM1236" s="82">
        <f t="shared" ca="1" si="888"/>
        <v>7.6135692698884365E-65</v>
      </c>
      <c r="BN1236" s="10">
        <f ca="1">BN1235+BI1236-INDIRECT(ADDRESS(MAX($D1236-'key variables'!$B$9*30,34),scenario!BI$4),TRUE)</f>
        <v>9439390.0751690175</v>
      </c>
      <c r="BO1236" s="10">
        <f ca="1">BO1235+BJ1236-INDIRECT(ADDRESS(MAX($D1236-'key variables'!$B$9*30,34),scenario!BJ$4),TRUE)</f>
        <v>10895583.360992203</v>
      </c>
      <c r="BP1236" s="10">
        <f ca="1">BP1235+BK1236-INDIRECT(ADDRESS(MAX($D1236-'key variables'!$B$9*30,34),scenario!BK$4),TRUE)</f>
        <v>32531162.537994072</v>
      </c>
      <c r="BQ1236" s="10">
        <f ca="1">BQ1235+BL1236-INDIRECT(ADDRESS(MAX($D1236-'key variables'!$B$9*30,34),scenario!BL$4),TRUE)</f>
        <v>14415841.516535141</v>
      </c>
      <c r="BR1236" s="10">
        <f t="shared" ca="1" si="918"/>
        <v>67281977.490690395</v>
      </c>
      <c r="BS1236" s="82">
        <f t="shared" ca="1" si="899"/>
        <v>-2.3433848477536824E-9</v>
      </c>
      <c r="BT1236" s="82">
        <f t="shared" ca="1" si="900"/>
        <v>-3.4288309057018498E-10</v>
      </c>
      <c r="BU1236" s="82">
        <f t="shared" ca="1" si="901"/>
        <v>-4.2578247660364599E-9</v>
      </c>
      <c r="BV1236" s="82">
        <f t="shared" ca="1" si="902"/>
        <v>-2.9943922343414556E-9</v>
      </c>
      <c r="BW1236" s="82">
        <f t="shared" ca="1" si="919"/>
        <v>-9.9384849387017825E-9</v>
      </c>
      <c r="BX1236" s="10">
        <f t="shared" ca="1" si="903"/>
        <v>-1.8625994260191893E-12</v>
      </c>
      <c r="BY1236" s="10">
        <f t="shared" ca="1" si="904"/>
        <v>2.8902850229962428E-12</v>
      </c>
      <c r="BZ1236" s="10">
        <f t="shared" ca="1" si="905"/>
        <v>-3.5034723983035463E-11</v>
      </c>
      <c r="CA1236" s="10">
        <f t="shared" ca="1" si="906"/>
        <v>-2.0257049910634696E-11</v>
      </c>
      <c r="CB1236" s="10">
        <v>0</v>
      </c>
      <c r="CC1236" s="82">
        <f t="shared" ca="1" si="907"/>
        <v>3.9725652202851362E-13</v>
      </c>
      <c r="CD1236" s="82">
        <f t="shared" ca="1" si="908"/>
        <v>3.4270724516460853E-13</v>
      </c>
      <c r="CE1236" s="82">
        <f t="shared" ca="1" si="909"/>
        <v>1.8915613015532971E-10</v>
      </c>
      <c r="CF1236" s="82">
        <f t="shared" ca="1" si="910"/>
        <v>3.7028113764059381E-11</v>
      </c>
      <c r="CG1236" s="82">
        <f t="shared" ca="1" si="920"/>
        <v>2.269242076865822E-10</v>
      </c>
      <c r="CH1236" s="13" t="str">
        <f t="shared" ca="1" si="921"/>
        <v/>
      </c>
      <c r="CI1236" s="81">
        <f t="shared" ca="1" si="930"/>
        <v>0.1131775965863165</v>
      </c>
      <c r="CJ1236" s="81">
        <f t="shared" ca="1" si="931"/>
        <v>0.13063724757458739</v>
      </c>
      <c r="CK1236" s="81">
        <f t="shared" ca="1" si="932"/>
        <v>0.39004625943939081</v>
      </c>
      <c r="CL1236" s="81">
        <f t="shared" ca="1" si="933"/>
        <v>0.17284488538116416</v>
      </c>
      <c r="CM1236" s="89">
        <f t="shared" ca="1" si="922"/>
        <v>0.80670598898145884</v>
      </c>
    </row>
    <row r="1237" spans="1:91" x14ac:dyDescent="0.3">
      <c r="A1237">
        <v>1172</v>
      </c>
      <c r="B1237" s="3">
        <f t="shared" si="935"/>
        <v>3.4444444444444446</v>
      </c>
      <c r="C1237" s="3">
        <f t="shared" si="923"/>
        <v>39.06666666666667</v>
      </c>
      <c r="D1237" s="4">
        <f t="shared" ca="1" si="911"/>
        <v>1237</v>
      </c>
      <c r="E1237" s="58">
        <f>(0.5*(COS(B1237*2*PI())+1)*('key variables'!$B$4-'key variables'!$B$6)+'key variables'!$B$6)/'key variables'!$B$4</f>
        <v>1</v>
      </c>
      <c r="F1237" s="10">
        <f t="shared" ca="1" si="924"/>
        <v>11689222.907461114</v>
      </c>
      <c r="G1237" s="10">
        <f t="shared" ca="1" si="925"/>
        <v>13492492.798713122</v>
      </c>
      <c r="H1237" s="10">
        <f t="shared" ca="1" si="926"/>
        <v>40309474.521088287</v>
      </c>
      <c r="I1237" s="10">
        <f t="shared" ca="1" si="927"/>
        <v>17912154.249750931</v>
      </c>
      <c r="J1237" s="10">
        <f t="shared" ca="1" si="912"/>
        <v>83403344.477013454</v>
      </c>
      <c r="K1237" s="82">
        <f t="shared" ca="1" si="889"/>
        <v>2249832.832292099</v>
      </c>
      <c r="L1237" s="82">
        <f t="shared" ca="1" si="890"/>
        <v>2596909.4377209195</v>
      </c>
      <c r="M1237" s="82">
        <f t="shared" ca="1" si="891"/>
        <v>7778311.98309422</v>
      </c>
      <c r="N1237" s="82">
        <f t="shared" ca="1" si="892"/>
        <v>3496312.733215793</v>
      </c>
      <c r="O1237" s="82">
        <f t="shared" ca="1" si="913"/>
        <v>16121366.986323033</v>
      </c>
      <c r="P1237" s="10">
        <f ca="1">IF(IF($A1237&gt;='key variables'!$B$26,K1237*SUMPRODUCT(Z1237:AC1237,'control variables'!$O$3:$R$3)/J1237+F$65*'key variables'!$B$25/scenario!J$65,K1237*SUMPRODUCT(Z1237:AC1237,'control variables'!$O$7:$R$7)/J1237+F$65*'key variables'!$B$25/scenario!J$65)&lt;'key variables'!$B$28,0,IF($A1237&gt;='key variables'!$B$26,K1237*SUMPRODUCT(Z1237:AC1237,'control variables'!$O$3:$R$3)/J1237+F$65*'key variables'!$B$25/scenario!J$65,K1237*SUMPRODUCT(Z1237:AC1237,'control variables'!$O$7:$R$7)/J1237+F$65*'key variables'!$B$25/scenario!J$65))</f>
        <v>1.1785119476486742E-66</v>
      </c>
      <c r="Q1237" s="10">
        <f ca="1">IF(IF($A1237&gt;='key variables'!$B$26,L1237*SUMPRODUCT(Z1237:AC1237,'control variables'!$O$4:$R$4)/J1237+G$65*'key variables'!$B$25/scenario!J$65,L1237*SUMPRODUCT(Z1237:AC1237,'control variables'!$O$7:$R$7)/J1237+G$65*'key variables'!$B$25/scenario!J$65)&lt;'key variables'!$B$28,0,IF($A1237&gt;='key variables'!$B$26,L1237*SUMPRODUCT(Z1237:AC1237,'control variables'!$O$4:$R$4)/J1237+G$65*'key variables'!$B$25/scenario!J$65,L1237*SUMPRODUCT(Z1237:AC1237,'control variables'!$O$7:$R$7)/J1237+G$65*'key variables'!$B$25/scenario!J$65))</f>
        <v>1.3603183113821484E-66</v>
      </c>
      <c r="R1237" s="10">
        <f ca="1">IF(IF($A1237&gt;='key variables'!$B$26,M1237*SUMPRODUCT(Z1237:AC1237,'control variables'!$O$5:$R$5)/J1237+H$65*'key variables'!$B$25/scenario!J$65,M1237*SUMPRODUCT(Z1237:AC1237,'control variables'!$O$7:$R$7)/J1237+H$65*'key variables'!$B$25/scenario!J$65)&lt;'key variables'!$B$28,0,IF($A1237&gt;='key variables'!$B$26,M1237*SUMPRODUCT(Z1237:AC1237,'control variables'!$O$5:$R$5)/J1237+H$65*'key variables'!$B$25/scenario!J$65,M1237*SUMPRODUCT(Z1237:AC1237,'control variables'!$O$7:$R$7)/J1237+H$65*'key variables'!$B$25/scenario!J$65))</f>
        <v>4.0744509872212795E-66</v>
      </c>
      <c r="S1237" s="10">
        <f ca="1">IF(IF($A1237&gt;='key variables'!$B$26,N1237*SUMPRODUCT(Z1237:AC1237,'control variables'!$O$6:$R$6)/J1237+I$65*'key variables'!$B$25/scenario!J$65,N1237*SUMPRODUCT(Z1237:AC1237,'control variables'!$O$7:$R$7)/J1237+I$65*'key variables'!$B$25/scenario!J$65)&lt;'key variables'!$B$28,0,IF($A1237&gt;='key variables'!$B$26,N1237*SUMPRODUCT(Z1237:AC1237,'control variables'!$O$6:$R$6)/J1237+I$65*'key variables'!$B$25/scenario!J$65,N1237*SUMPRODUCT(Z1237:AC1237,'control variables'!$O$7:$R$7)/J1237+I$65*'key variables'!$B$25/scenario!J$65))</f>
        <v>1.8314455499403257E-66</v>
      </c>
      <c r="T1237" s="10">
        <f t="shared" ca="1" si="934"/>
        <v>8.4447267961924276E-66</v>
      </c>
      <c r="U1237" s="82">
        <f ca="1">SUMPRODUCT(P1207:P1236,'control variables'!AD$7:AD$36)</f>
        <v>2.4986633510397179E-66</v>
      </c>
      <c r="V1237" s="82">
        <f ca="1">SUMPRODUCT(Q1207:Q1236,'control variables'!AE$7:AE$36)</f>
        <v>2.8841264759176434E-66</v>
      </c>
      <c r="W1237" s="82">
        <f ca="1">SUMPRODUCT(R1207:R1236,'control variables'!AF$7:AF$36)</f>
        <v>8.6385898570562209E-66</v>
      </c>
      <c r="X1237" s="82">
        <f ca="1">SUMPRODUCT(S1207:S1236,'control variables'!AG$7:AG$36)</f>
        <v>3.8830033791264305E-66</v>
      </c>
      <c r="Y1237" s="82">
        <f t="shared" ca="1" si="928"/>
        <v>1.7904383063140014E-65</v>
      </c>
      <c r="Z1237" s="10">
        <f ca="1">IF($A1237&gt;='key variables'!$B$26,SUMPRODUCT(P1207:P1236,'control variables'!V$7:V$36)*$E1237,SUMPRODUCT(P1207:P1236,'control variables'!Z$7:Z$36)*$E1237)</f>
        <v>6.0969915282870722E-66</v>
      </c>
      <c r="AA1237" s="10">
        <f ca="1">IF($A1237&gt;='key variables'!$B$26,SUMPRODUCT(Q1207:Q1236,'control variables'!W$7:W$36)*$E1237,SUMPRODUCT(Q1207:Q1236,'control variables'!AA$7:AA$36)*$E1237)</f>
        <v>7.0375605752816775E-66</v>
      </c>
      <c r="AB1237" s="10">
        <f ca="1">IF($A1237&gt;='key variables'!$B$26,SUMPRODUCT(R1207:R1236,'control variables'!X$7:X$36)*$E1237,SUMPRODUCT(R1207:R1236,'control variables'!AB$7:AB$36)*$E1237)</f>
        <v>2.1079033777360268E-65</v>
      </c>
      <c r="AC1237" s="10">
        <f ca="1">IF($A1237&gt;='key variables'!$B$26,SUMPRODUCT(S1207:S1236,'control variables'!Y$7:Y$36)*$E1237,SUMPRODUCT(S1207:S1236,'control variables'!AC$7:AC$36)*$E1237)</f>
        <v>9.4749213402408439E-66</v>
      </c>
      <c r="AD1237" s="10">
        <f t="shared" ca="1" si="929"/>
        <v>4.3688507221169865E-65</v>
      </c>
      <c r="AE1237" s="82">
        <f ca="1">SUMPRODUCT(P1207:P1236,'control variables'!AL$7:AL$36)</f>
        <v>8.3013625730707279E-66</v>
      </c>
      <c r="AF1237" s="82">
        <f ca="1">SUMPRODUCT(Q1207:Q1236,'control variables'!AM$7:AM$36)</f>
        <v>9.5569408470908353E-66</v>
      </c>
      <c r="AG1237" s="82">
        <f ca="1">SUMPRODUCT(R1207:R1236,'control variables'!AN$7:AN$36)</f>
        <v>2.7249350028496461E-65</v>
      </c>
      <c r="AH1237" s="82">
        <f ca="1">SUMPRODUCT(S1207:S1236,'control variables'!AO$7:AO$36)</f>
        <v>1.1798698269695217E-65</v>
      </c>
      <c r="AI1237" s="82">
        <f t="shared" ca="1" si="893"/>
        <v>5.690635171835324E-65</v>
      </c>
      <c r="AJ1237" s="10">
        <f ca="1">SUMPRODUCT(P1207:P1236,'control variables'!AP$7:AP$36)</f>
        <v>7.9319842262858372E-69</v>
      </c>
      <c r="AK1237" s="10">
        <f ca="1">SUMPRODUCT(Q1207:Q1236,'control variables'!AQ$7:AQ$36)</f>
        <v>2.2889083581500519E-68</v>
      </c>
      <c r="AL1237" s="10">
        <f ca="1">SUMPRODUCT(R1207:R1236,'control variables'!AR$7:AR$36)</f>
        <v>8.2269376290740172E-67</v>
      </c>
      <c r="AM1237" s="10">
        <f ca="1">SUMPRODUCT(S1207:S1236,'control variables'!AS$7:AS$36)</f>
        <v>6.1632795672592943E-67</v>
      </c>
      <c r="AN1237" s="10">
        <f t="shared" ca="1" si="914"/>
        <v>1.4698427874411175E-66</v>
      </c>
      <c r="AO1237" s="82">
        <f ca="1">SUMPRODUCT(P1207:P1236,'control variables'!AX$7:AX$36)</f>
        <v>1.0786288071878543E-68</v>
      </c>
      <c r="AP1237" s="82">
        <f ca="1">SUMPRODUCT(Q1207:Q1236,'control variables'!AY$7:AY$36)</f>
        <v>2.4900528510201115E-68</v>
      </c>
      <c r="AQ1237" s="82">
        <f ca="1">SUMPRODUCT(R1207:R1236,'control variables'!AZ$7:AZ$36)</f>
        <v>2.2374759375466267E-67</v>
      </c>
      <c r="AR1237" s="82">
        <f ca="1">SUMPRODUCT(S1207:S1236,'control variables'!BA$7:BA$36)</f>
        <v>1.6762239304429499E-67</v>
      </c>
      <c r="AS1237" s="82">
        <f t="shared" ca="1" si="915"/>
        <v>4.2705680338103731E-67</v>
      </c>
      <c r="AT1237" s="10">
        <f ca="1">SUMPRODUCT(P1207:P1236,'control variables'!AT$7:AT$36)</f>
        <v>-9.5193201357610459E-69</v>
      </c>
      <c r="AU1237" s="10">
        <f ca="1">SUMPRODUCT(Q1207:Q1236,'control variables'!AU$7:AU$36)</f>
        <v>1.0326368163405698E-68</v>
      </c>
      <c r="AV1237" s="10">
        <f ca="1">SUMPRODUCT(R1207:R1236,'control variables'!AV$7:AV$36)</f>
        <v>4.4466168829196337E-66</v>
      </c>
      <c r="AW1237" s="10">
        <f ca="1">SUMPRODUCT(S1207:S1236,'control variables'!AW$7:AW$36)</f>
        <v>3.3312204630161331E-66</v>
      </c>
      <c r="AX1237" s="10">
        <f t="shared" ca="1" si="894"/>
        <v>7.778644393963411E-66</v>
      </c>
      <c r="AY1237" s="82">
        <f ca="1">SUMPRODUCT(P1207:P1236,'control variables'!BB$7:BB$36)</f>
        <v>3.4502436687706523E-68</v>
      </c>
      <c r="AZ1237" s="82">
        <f ca="1">SUMPRODUCT(Q1207:Q1236,'control variables'!BC$7:BC$36)</f>
        <v>8.7981152026430098E-68</v>
      </c>
      <c r="BA1237" s="82">
        <f ca="1">SUMPRODUCT(R1207:R1236,'control variables'!BD$7:BD$36)</f>
        <v>6.1589510783826522E-67</v>
      </c>
      <c r="BB1237" s="82">
        <f ca="1">SUMPRODUCT(S1207:S1236,'control variables'!BE$7:BE$36)</f>
        <v>8.7523091398885499E-68</v>
      </c>
      <c r="BC1237" s="82">
        <f t="shared" ca="1" si="916"/>
        <v>8.2590178795128735E-67</v>
      </c>
      <c r="BD1237" s="10">
        <f ca="1">SUMPRODUCT(P1207:P1236,'control variables'!BF$7:BF$36)</f>
        <v>7.2176092328608131E-69</v>
      </c>
      <c r="BE1237" s="10">
        <f ca="1">SUMPRODUCT(Q1207:Q1236,'control variables'!BG$7:BG$36)</f>
        <v>8.3310534300907543E-69</v>
      </c>
      <c r="BF1237" s="10">
        <f ca="1">SUMPRODUCT(R1207:R1236,'control variables'!BH$7:BH$36)</f>
        <v>2.4953327900392151E-67</v>
      </c>
      <c r="BG1237" s="10">
        <f ca="1">SUMPRODUCT(S1207:S1236,'control variables'!BI$7:BI$36)</f>
        <v>5.6081986852592135E-67</v>
      </c>
      <c r="BH1237" s="10">
        <f t="shared" ca="1" si="917"/>
        <v>8.2590181019279448E-67</v>
      </c>
      <c r="BI1237" s="82">
        <f t="shared" ca="1" si="895"/>
        <v>8.3263456896226731E-66</v>
      </c>
      <c r="BJ1237" s="82">
        <f t="shared" ca="1" si="896"/>
        <v>9.6552483672806713E-66</v>
      </c>
      <c r="BK1237" s="82">
        <f t="shared" ca="1" si="897"/>
        <v>3.2311862019254359E-65</v>
      </c>
      <c r="BL1237" s="82">
        <f t="shared" ca="1" si="898"/>
        <v>1.5217441824110235E-65</v>
      </c>
      <c r="BM1237" s="82">
        <f t="shared" ca="1" si="888"/>
        <v>6.5510897900267937E-65</v>
      </c>
      <c r="BN1237" s="10">
        <f ca="1">BN1236+BI1237-INDIRECT(ADDRESS(MAX($D1237-'key variables'!$B$9*30,34),scenario!BI$4),TRUE)</f>
        <v>9439390.0751690175</v>
      </c>
      <c r="BO1237" s="10">
        <f ca="1">BO1236+BJ1237-INDIRECT(ADDRESS(MAX($D1237-'key variables'!$B$9*30,34),scenario!BJ$4),TRUE)</f>
        <v>10895583.360992203</v>
      </c>
      <c r="BP1237" s="10">
        <f ca="1">BP1236+BK1237-INDIRECT(ADDRESS(MAX($D1237-'key variables'!$B$9*30,34),scenario!BK$4),TRUE)</f>
        <v>32531162.537994072</v>
      </c>
      <c r="BQ1237" s="10">
        <f ca="1">BQ1236+BL1237-INDIRECT(ADDRESS(MAX($D1237-'key variables'!$B$9*30,34),scenario!BL$4),TRUE)</f>
        <v>14415841.516535141</v>
      </c>
      <c r="BR1237" s="10">
        <f t="shared" ca="1" si="918"/>
        <v>67281977.490690395</v>
      </c>
      <c r="BS1237" s="82">
        <f t="shared" ca="1" si="899"/>
        <v>-2.3433848477536824E-9</v>
      </c>
      <c r="BT1237" s="82">
        <f t="shared" ca="1" si="900"/>
        <v>-3.4288309057018498E-10</v>
      </c>
      <c r="BU1237" s="82">
        <f t="shared" ca="1" si="901"/>
        <v>-4.2578247660364599E-9</v>
      </c>
      <c r="BV1237" s="82">
        <f t="shared" ca="1" si="902"/>
        <v>-2.9943922343414556E-9</v>
      </c>
      <c r="BW1237" s="82">
        <f t="shared" ca="1" si="919"/>
        <v>-9.9384849387017825E-9</v>
      </c>
      <c r="BX1237" s="10">
        <f t="shared" ca="1" si="903"/>
        <v>-1.8625994260191893E-12</v>
      </c>
      <c r="BY1237" s="10">
        <f t="shared" ca="1" si="904"/>
        <v>2.8902850229962428E-12</v>
      </c>
      <c r="BZ1237" s="10">
        <f t="shared" ca="1" si="905"/>
        <v>-3.5034723983035463E-11</v>
      </c>
      <c r="CA1237" s="10">
        <f t="shared" ca="1" si="906"/>
        <v>-2.0257049910634696E-11</v>
      </c>
      <c r="CB1237" s="10">
        <v>0</v>
      </c>
      <c r="CC1237" s="82">
        <f t="shared" ca="1" si="907"/>
        <v>3.9725652202851362E-13</v>
      </c>
      <c r="CD1237" s="82">
        <f t="shared" ca="1" si="908"/>
        <v>3.4270724516460853E-13</v>
      </c>
      <c r="CE1237" s="82">
        <f t="shared" ca="1" si="909"/>
        <v>1.8915613015532971E-10</v>
      </c>
      <c r="CF1237" s="82">
        <f t="shared" ca="1" si="910"/>
        <v>3.7028113764059381E-11</v>
      </c>
      <c r="CG1237" s="82">
        <f t="shared" ca="1" si="920"/>
        <v>2.269242076865822E-10</v>
      </c>
      <c r="CH1237" s="13" t="str">
        <f t="shared" ca="1" si="921"/>
        <v/>
      </c>
      <c r="CI1237" s="81">
        <f t="shared" ca="1" si="930"/>
        <v>0.1131775965863165</v>
      </c>
      <c r="CJ1237" s="81">
        <f t="shared" ca="1" si="931"/>
        <v>0.13063724757458739</v>
      </c>
      <c r="CK1237" s="81">
        <f t="shared" ca="1" si="932"/>
        <v>0.39004625943939081</v>
      </c>
      <c r="CL1237" s="81">
        <f t="shared" ca="1" si="933"/>
        <v>0.17284488538116416</v>
      </c>
      <c r="CM1237" s="89">
        <f t="shared" ca="1" si="922"/>
        <v>0.80670598898145884</v>
      </c>
    </row>
    <row r="1238" spans="1:91" x14ac:dyDescent="0.3">
      <c r="A1238">
        <v>1173</v>
      </c>
      <c r="B1238" s="3">
        <f t="shared" si="935"/>
        <v>3.4472222222222224</v>
      </c>
      <c r="C1238" s="3">
        <f t="shared" si="923"/>
        <v>39.1</v>
      </c>
      <c r="D1238" s="4">
        <f t="shared" ca="1" si="911"/>
        <v>1238</v>
      </c>
      <c r="E1238" s="58">
        <f>(0.5*(COS(B1238*2*PI())+1)*('key variables'!$B$4-'key variables'!$B$6)+'key variables'!$B$6)/'key variables'!$B$4</f>
        <v>1</v>
      </c>
      <c r="F1238" s="10">
        <f t="shared" ca="1" si="924"/>
        <v>11689222.907461114</v>
      </c>
      <c r="G1238" s="10">
        <f t="shared" ca="1" si="925"/>
        <v>13492492.798713122</v>
      </c>
      <c r="H1238" s="10">
        <f t="shared" ca="1" si="926"/>
        <v>40309474.521088287</v>
      </c>
      <c r="I1238" s="10">
        <f t="shared" ca="1" si="927"/>
        <v>17912154.249750931</v>
      </c>
      <c r="J1238" s="10">
        <f t="shared" ca="1" si="912"/>
        <v>83403344.477013454</v>
      </c>
      <c r="K1238" s="82">
        <f t="shared" ca="1" si="889"/>
        <v>2249832.832292099</v>
      </c>
      <c r="L1238" s="82">
        <f t="shared" ca="1" si="890"/>
        <v>2596909.4377209195</v>
      </c>
      <c r="M1238" s="82">
        <f t="shared" ca="1" si="891"/>
        <v>7778311.98309422</v>
      </c>
      <c r="N1238" s="82">
        <f t="shared" ca="1" si="892"/>
        <v>3496312.733215793</v>
      </c>
      <c r="O1238" s="82">
        <f t="shared" ca="1" si="913"/>
        <v>16121366.986323033</v>
      </c>
      <c r="P1238" s="10">
        <f ca="1">IF(IF($A1238&gt;='key variables'!$B$26,K1238*SUMPRODUCT(Z1238:AC1238,'control variables'!$O$3:$R$3)/J1238+F$65*'key variables'!$B$25/scenario!J$65,K1238*SUMPRODUCT(Z1238:AC1238,'control variables'!$O$7:$R$7)/J1238+F$65*'key variables'!$B$25/scenario!J$65)&lt;'key variables'!$B$28,0,IF($A1238&gt;='key variables'!$B$26,K1238*SUMPRODUCT(Z1238:AC1238,'control variables'!$O$3:$R$3)/J1238+F$65*'key variables'!$B$25/scenario!J$65,K1238*SUMPRODUCT(Z1238:AC1238,'control variables'!$O$7:$R$7)/J1238+F$65*'key variables'!$B$25/scenario!J$65))</f>
        <v>1.0140496939064368E-66</v>
      </c>
      <c r="Q1238" s="10">
        <f ca="1">IF(IF($A1238&gt;='key variables'!$B$26,L1238*SUMPRODUCT(Z1238:AC1238,'control variables'!$O$4:$R$4)/J1238+G$65*'key variables'!$B$25/scenario!J$65,L1238*SUMPRODUCT(Z1238:AC1238,'control variables'!$O$7:$R$7)/J1238+G$65*'key variables'!$B$25/scenario!J$65)&lt;'key variables'!$B$28,0,IF($A1238&gt;='key variables'!$B$26,L1238*SUMPRODUCT(Z1238:AC1238,'control variables'!$O$4:$R$4)/J1238+G$65*'key variables'!$B$25/scenario!J$65,L1238*SUMPRODUCT(Z1238:AC1238,'control variables'!$O$7:$R$7)/J1238+G$65*'key variables'!$B$25/scenario!J$65))</f>
        <v>1.1704848389739108E-66</v>
      </c>
      <c r="R1238" s="10">
        <f ca="1">IF(IF($A1238&gt;='key variables'!$B$26,M1238*SUMPRODUCT(Z1238:AC1238,'control variables'!$O$5:$R$5)/J1238+H$65*'key variables'!$B$25/scenario!J$65,M1238*SUMPRODUCT(Z1238:AC1238,'control variables'!$O$7:$R$7)/J1238+H$65*'key variables'!$B$25/scenario!J$65)&lt;'key variables'!$B$28,0,IF($A1238&gt;='key variables'!$B$26,M1238*SUMPRODUCT(Z1238:AC1238,'control variables'!$O$5:$R$5)/J1238+H$65*'key variables'!$B$25/scenario!J$65,M1238*SUMPRODUCT(Z1238:AC1238,'control variables'!$O$7:$R$7)/J1238+H$65*'key variables'!$B$25/scenario!J$65))</f>
        <v>3.5058582008200534E-66</v>
      </c>
      <c r="S1238" s="10">
        <f ca="1">IF(IF($A1238&gt;='key variables'!$B$26,N1238*SUMPRODUCT(Z1238:AC1238,'control variables'!$O$6:$R$6)/J1238+I$65*'key variables'!$B$25/scenario!J$65,N1238*SUMPRODUCT(Z1238:AC1238,'control variables'!$O$7:$R$7)/J1238+I$65*'key variables'!$B$25/scenario!J$65)&lt;'key variables'!$B$28,0,IF($A1238&gt;='key variables'!$B$26,N1238*SUMPRODUCT(Z1238:AC1238,'control variables'!$O$6:$R$6)/J1238+I$65*'key variables'!$B$25/scenario!J$65,N1238*SUMPRODUCT(Z1238:AC1238,'control variables'!$O$7:$R$7)/J1238+I$65*'key variables'!$B$25/scenario!J$65))</f>
        <v>1.5758659070267953E-66</v>
      </c>
      <c r="T1238" s="10">
        <f t="shared" ca="1" si="934"/>
        <v>7.2662586407271965E-66</v>
      </c>
      <c r="U1238" s="82">
        <f ca="1">SUMPRODUCT(P1208:P1237,'control variables'!AD$7:AD$36)</f>
        <v>2.1499729479640356E-66</v>
      </c>
      <c r="V1238" s="82">
        <f ca="1">SUMPRODUCT(Q1208:Q1237,'control variables'!AE$7:AE$36)</f>
        <v>2.4816443956524075E-66</v>
      </c>
      <c r="W1238" s="82">
        <f ca="1">SUMPRODUCT(R1208:R1237,'control variables'!AF$7:AF$36)</f>
        <v>7.4330679615159384E-66</v>
      </c>
      <c r="X1238" s="82">
        <f ca="1">SUMPRODUCT(S1208:S1237,'control variables'!AG$7:AG$36)</f>
        <v>3.3411272544982633E-66</v>
      </c>
      <c r="Y1238" s="82">
        <f t="shared" ca="1" si="928"/>
        <v>1.5405812559630644E-65</v>
      </c>
      <c r="Z1238" s="10">
        <f ca="1">IF($A1238&gt;='key variables'!$B$26,SUMPRODUCT(P1208:P1237,'control variables'!V$7:V$36)*$E1238,SUMPRODUCT(P1208:P1237,'control variables'!Z$7:Z$36)*$E1238)</f>
        <v>5.2461516451700423E-66</v>
      </c>
      <c r="AA1238" s="10">
        <f ca="1">IF($A1238&gt;='key variables'!$B$26,SUMPRODUCT(Q1208:Q1237,'control variables'!W$7:W$36)*$E1238,SUMPRODUCT(Q1208:Q1237,'control variables'!AA$7:AA$36)*$E1238)</f>
        <v>6.0554635542310448E-66</v>
      </c>
      <c r="AB1238" s="10">
        <f ca="1">IF($A1238&gt;='key variables'!$B$26,SUMPRODUCT(R1208:R1237,'control variables'!X$7:X$36)*$E1238,SUMPRODUCT(R1208:R1237,'control variables'!AB$7:AB$36)*$E1238)</f>
        <v>1.8137438311442364E-65</v>
      </c>
      <c r="AC1238" s="10">
        <f ca="1">IF($A1238&gt;='key variables'!$B$26,SUMPRODUCT(S1208:S1237,'control variables'!Y$7:Y$36)*$E1238,SUMPRODUCT(S1208:S1237,'control variables'!AC$7:AC$36)*$E1238)</f>
        <v>8.1526887394127997E-66</v>
      </c>
      <c r="AD1238" s="10">
        <f t="shared" ca="1" si="929"/>
        <v>3.7591742250256255E-65</v>
      </c>
      <c r="AE1238" s="82">
        <f ca="1">SUMPRODUCT(P1208:P1237,'control variables'!AL$7:AL$36)</f>
        <v>7.1429010058184043E-66</v>
      </c>
      <c r="AF1238" s="82">
        <f ca="1">SUMPRODUCT(Q1208:Q1237,'control variables'!AM$7:AM$36)</f>
        <v>8.2232623606489115E-66</v>
      </c>
      <c r="AG1238" s="82">
        <f ca="1">SUMPRODUCT(R1208:R1237,'control variables'!AN$7:AN$36)</f>
        <v>2.3446682157679412E-65</v>
      </c>
      <c r="AH1238" s="82">
        <f ca="1">SUMPRODUCT(S1208:S1237,'control variables'!AO$7:AO$36)</f>
        <v>1.0152180801178914E-65</v>
      </c>
      <c r="AI1238" s="82">
        <f t="shared" ca="1" si="893"/>
        <v>4.8965026325325634E-65</v>
      </c>
      <c r="AJ1238" s="10">
        <f ca="1">SUMPRODUCT(P1208:P1237,'control variables'!AP$7:AP$36)</f>
        <v>6.825069693000399E-69</v>
      </c>
      <c r="AK1238" s="10">
        <f ca="1">SUMPRODUCT(Q1208:Q1237,'control variables'!AQ$7:AQ$36)</f>
        <v>1.9694894265542714E-68</v>
      </c>
      <c r="AL1238" s="10">
        <f ca="1">SUMPRODUCT(R1208:R1237,'control variables'!AR$7:AR$36)</f>
        <v>7.0788621203158481E-67</v>
      </c>
      <c r="AM1238" s="10">
        <f ca="1">SUMPRODUCT(S1208:S1237,'control variables'!AS$7:AS$36)</f>
        <v>5.3031891370372679E-67</v>
      </c>
      <c r="AN1238" s="10">
        <f t="shared" ca="1" si="914"/>
        <v>1.2647250896938546E-66</v>
      </c>
      <c r="AO1238" s="82">
        <f ca="1">SUMPRODUCT(P1208:P1237,'control variables'!AX$7:AX$36)</f>
        <v>9.2810532294541979E-69</v>
      </c>
      <c r="AP1238" s="82">
        <f ca="1">SUMPRODUCT(Q1208:Q1237,'control variables'!AY$7:AY$36)</f>
        <v>2.1425640498814293E-68</v>
      </c>
      <c r="AQ1238" s="82">
        <f ca="1">SUMPRODUCT(R1208:R1237,'control variables'!AZ$7:AZ$36)</f>
        <v>1.9252344400233087E-67</v>
      </c>
      <c r="AR1238" s="82">
        <f ca="1">SUMPRODUCT(S1208:S1237,'control variables'!BA$7:BA$36)</f>
        <v>1.4423055845769306E-67</v>
      </c>
      <c r="AS1238" s="82">
        <f t="shared" ca="1" si="915"/>
        <v>3.674606961882924E-67</v>
      </c>
      <c r="AT1238" s="10">
        <f ca="1">SUMPRODUCT(P1208:P1237,'control variables'!AT$7:AT$36)</f>
        <v>-8.1908916486806294E-69</v>
      </c>
      <c r="AU1238" s="10">
        <f ca="1">SUMPRODUCT(Q1208:Q1237,'control variables'!AU$7:AU$36)</f>
        <v>8.8853154999056185E-69</v>
      </c>
      <c r="AV1238" s="10">
        <f ca="1">SUMPRODUCT(R1208:R1237,'control variables'!AV$7:AV$36)</f>
        <v>3.8260880579447904E-66</v>
      </c>
      <c r="AW1238" s="10">
        <f ca="1">SUMPRODUCT(S1208:S1237,'control variables'!AW$7:AW$36)</f>
        <v>2.86634607107385E-66</v>
      </c>
      <c r="AX1238" s="10">
        <f t="shared" ca="1" si="894"/>
        <v>6.6931285528698653E-66</v>
      </c>
      <c r="AY1238" s="82">
        <f ca="1">SUMPRODUCT(P1208:P1237,'control variables'!BB$7:BB$36)</f>
        <v>2.9687594964141189E-68</v>
      </c>
      <c r="AZ1238" s="82">
        <f ca="1">SUMPRODUCT(Q1208:Q1237,'control variables'!BC$7:BC$36)</f>
        <v>7.5703314217509865E-68</v>
      </c>
      <c r="BA1238" s="82">
        <f ca="1">SUMPRODUCT(R1208:R1237,'control variables'!BD$7:BD$36)</f>
        <v>5.2994646921309665E-67</v>
      </c>
      <c r="BB1238" s="82">
        <f ca="1">SUMPRODUCT(S1208:S1237,'control variables'!BE$7:BE$36)</f>
        <v>7.5309176304798062E-68</v>
      </c>
      <c r="BC1238" s="82">
        <f t="shared" ca="1" si="916"/>
        <v>7.1064655469954574E-67</v>
      </c>
      <c r="BD1238" s="10">
        <f ca="1">SUMPRODUCT(P1208:P1237,'control variables'!BF$7:BF$36)</f>
        <v>6.2103862823974067E-69</v>
      </c>
      <c r="BE1238" s="10">
        <f ca="1">SUMPRODUCT(Q1208:Q1237,'control variables'!BG$7:BG$36)</f>
        <v>7.1684484807787115E-69</v>
      </c>
      <c r="BF1238" s="10">
        <f ca="1">SUMPRODUCT(R1208:R1237,'control variables'!BH$7:BH$36)</f>
        <v>2.1471071693269716E-67</v>
      </c>
      <c r="BG1238" s="10">
        <f ca="1">SUMPRODUCT(S1208:S1237,'control variables'!BI$7:BI$36)</f>
        <v>4.8255702214136007E-67</v>
      </c>
      <c r="BH1238" s="10">
        <f t="shared" ca="1" si="917"/>
        <v>7.1064657383723332E-67</v>
      </c>
      <c r="BI1238" s="82">
        <f t="shared" ca="1" si="895"/>
        <v>7.1643977091338651E-66</v>
      </c>
      <c r="BJ1238" s="82">
        <f t="shared" ca="1" si="896"/>
        <v>8.3078509903663261E-66</v>
      </c>
      <c r="BK1238" s="82">
        <f t="shared" ca="1" si="897"/>
        <v>2.78027166848373E-65</v>
      </c>
      <c r="BL1238" s="82">
        <f t="shared" ca="1" si="898"/>
        <v>1.3093836048557563E-65</v>
      </c>
      <c r="BM1238" s="82">
        <f t="shared" ca="1" si="888"/>
        <v>5.636880143289506E-65</v>
      </c>
      <c r="BN1238" s="10">
        <f ca="1">BN1237+BI1238-INDIRECT(ADDRESS(MAX($D1238-'key variables'!$B$9*30,34),scenario!BI$4),TRUE)</f>
        <v>9439390.0751690175</v>
      </c>
      <c r="BO1238" s="10">
        <f ca="1">BO1237+BJ1238-INDIRECT(ADDRESS(MAX($D1238-'key variables'!$B$9*30,34),scenario!BJ$4),TRUE)</f>
        <v>10895583.360992203</v>
      </c>
      <c r="BP1238" s="10">
        <f ca="1">BP1237+BK1238-INDIRECT(ADDRESS(MAX($D1238-'key variables'!$B$9*30,34),scenario!BK$4),TRUE)</f>
        <v>32531162.537994072</v>
      </c>
      <c r="BQ1238" s="10">
        <f ca="1">BQ1237+BL1238-INDIRECT(ADDRESS(MAX($D1238-'key variables'!$B$9*30,34),scenario!BL$4),TRUE)</f>
        <v>14415841.516535141</v>
      </c>
      <c r="BR1238" s="10">
        <f t="shared" ca="1" si="918"/>
        <v>67281977.490690395</v>
      </c>
      <c r="BS1238" s="82">
        <f t="shared" ca="1" si="899"/>
        <v>-2.3433848477536824E-9</v>
      </c>
      <c r="BT1238" s="82">
        <f t="shared" ca="1" si="900"/>
        <v>-3.4288309057018498E-10</v>
      </c>
      <c r="BU1238" s="82">
        <f t="shared" ca="1" si="901"/>
        <v>-4.2578247660364599E-9</v>
      </c>
      <c r="BV1238" s="82">
        <f t="shared" ca="1" si="902"/>
        <v>-2.9943922343414556E-9</v>
      </c>
      <c r="BW1238" s="82">
        <f t="shared" ca="1" si="919"/>
        <v>-9.9384849387017825E-9</v>
      </c>
      <c r="BX1238" s="10">
        <f t="shared" ca="1" si="903"/>
        <v>-1.8625994260191893E-12</v>
      </c>
      <c r="BY1238" s="10">
        <f t="shared" ca="1" si="904"/>
        <v>2.8902850229962428E-12</v>
      </c>
      <c r="BZ1238" s="10">
        <f t="shared" ca="1" si="905"/>
        <v>-3.5034723983035463E-11</v>
      </c>
      <c r="CA1238" s="10">
        <f t="shared" ca="1" si="906"/>
        <v>-2.0257049910634696E-11</v>
      </c>
      <c r="CB1238" s="10">
        <v>0</v>
      </c>
      <c r="CC1238" s="82">
        <f t="shared" ca="1" si="907"/>
        <v>3.9725652202851362E-13</v>
      </c>
      <c r="CD1238" s="82">
        <f t="shared" ca="1" si="908"/>
        <v>3.4270724516460853E-13</v>
      </c>
      <c r="CE1238" s="82">
        <f t="shared" ca="1" si="909"/>
        <v>1.8915613015532971E-10</v>
      </c>
      <c r="CF1238" s="82">
        <f t="shared" ca="1" si="910"/>
        <v>3.7028113764059381E-11</v>
      </c>
      <c r="CG1238" s="82">
        <f t="shared" ca="1" si="920"/>
        <v>2.269242076865822E-10</v>
      </c>
      <c r="CH1238" s="13" t="str">
        <f t="shared" ca="1" si="921"/>
        <v/>
      </c>
      <c r="CI1238" s="81">
        <f t="shared" ca="1" si="930"/>
        <v>0.1131775965863165</v>
      </c>
      <c r="CJ1238" s="81">
        <f t="shared" ca="1" si="931"/>
        <v>0.13063724757458739</v>
      </c>
      <c r="CK1238" s="81">
        <f t="shared" ca="1" si="932"/>
        <v>0.39004625943939081</v>
      </c>
      <c r="CL1238" s="81">
        <f t="shared" ca="1" si="933"/>
        <v>0.17284488538116416</v>
      </c>
      <c r="CM1238" s="89">
        <f t="shared" ca="1" si="922"/>
        <v>0.80670598898145884</v>
      </c>
    </row>
    <row r="1239" spans="1:91" x14ac:dyDescent="0.3">
      <c r="A1239">
        <v>1174</v>
      </c>
      <c r="B1239" s="3">
        <f t="shared" si="935"/>
        <v>3.45</v>
      </c>
      <c r="C1239" s="3">
        <f t="shared" si="923"/>
        <v>39.133333333333333</v>
      </c>
      <c r="D1239" s="4">
        <f t="shared" ca="1" si="911"/>
        <v>1239</v>
      </c>
      <c r="E1239" s="58">
        <f>(0.5*(COS(B1239*2*PI())+1)*('key variables'!$B$4-'key variables'!$B$6)+'key variables'!$B$6)/'key variables'!$B$4</f>
        <v>1</v>
      </c>
      <c r="F1239" s="10">
        <f t="shared" ca="1" si="924"/>
        <v>11689222.907461114</v>
      </c>
      <c r="G1239" s="10">
        <f t="shared" ca="1" si="925"/>
        <v>13492492.798713122</v>
      </c>
      <c r="H1239" s="10">
        <f t="shared" ca="1" si="926"/>
        <v>40309474.521088287</v>
      </c>
      <c r="I1239" s="10">
        <f t="shared" ca="1" si="927"/>
        <v>17912154.249750931</v>
      </c>
      <c r="J1239" s="10">
        <f t="shared" ca="1" si="912"/>
        <v>83403344.477013454</v>
      </c>
      <c r="K1239" s="82">
        <f t="shared" ca="1" si="889"/>
        <v>2249832.832292099</v>
      </c>
      <c r="L1239" s="82">
        <f t="shared" ca="1" si="890"/>
        <v>2596909.4377209195</v>
      </c>
      <c r="M1239" s="82">
        <f t="shared" ca="1" si="891"/>
        <v>7778311.98309422</v>
      </c>
      <c r="N1239" s="82">
        <f t="shared" ca="1" si="892"/>
        <v>3496312.733215793</v>
      </c>
      <c r="O1239" s="82">
        <f t="shared" ca="1" si="913"/>
        <v>16121366.986323033</v>
      </c>
      <c r="P1239" s="10">
        <f ca="1">IF(IF($A1239&gt;='key variables'!$B$26,K1239*SUMPRODUCT(Z1239:AC1239,'control variables'!$O$3:$R$3)/J1239+F$65*'key variables'!$B$25/scenario!J$65,K1239*SUMPRODUCT(Z1239:AC1239,'control variables'!$O$7:$R$7)/J1239+F$65*'key variables'!$B$25/scenario!J$65)&lt;'key variables'!$B$28,0,IF($A1239&gt;='key variables'!$B$26,K1239*SUMPRODUCT(Z1239:AC1239,'control variables'!$O$3:$R$3)/J1239+F$65*'key variables'!$B$25/scenario!J$65,K1239*SUMPRODUCT(Z1239:AC1239,'control variables'!$O$7:$R$7)/J1239+F$65*'key variables'!$B$25/scenario!J$65))</f>
        <v>8.7253827486718282E-67</v>
      </c>
      <c r="Q1239" s="10">
        <f ca="1">IF(IF($A1239&gt;='key variables'!$B$26,L1239*SUMPRODUCT(Z1239:AC1239,'control variables'!$O$4:$R$4)/J1239+G$65*'key variables'!$B$25/scenario!J$65,L1239*SUMPRODUCT(Z1239:AC1239,'control variables'!$O$7:$R$7)/J1239+G$65*'key variables'!$B$25/scenario!J$65)&lt;'key variables'!$B$28,0,IF($A1239&gt;='key variables'!$B$26,L1239*SUMPRODUCT(Z1239:AC1239,'control variables'!$O$4:$R$4)/J1239+G$65*'key variables'!$B$25/scenario!J$65,L1239*SUMPRODUCT(Z1239:AC1239,'control variables'!$O$7:$R$7)/J1239+G$65*'key variables'!$B$25/scenario!J$65))</f>
        <v>1.0071427744553119E-66</v>
      </c>
      <c r="R1239" s="10">
        <f ca="1">IF(IF($A1239&gt;='key variables'!$B$26,M1239*SUMPRODUCT(Z1239:AC1239,'control variables'!$O$5:$R$5)/J1239+H$65*'key variables'!$B$25/scenario!J$65,M1239*SUMPRODUCT(Z1239:AC1239,'control variables'!$O$7:$R$7)/J1239+H$65*'key variables'!$B$25/scenario!J$65)&lt;'key variables'!$B$28,0,IF($A1239&gt;='key variables'!$B$26,M1239*SUMPRODUCT(Z1239:AC1239,'control variables'!$O$5:$R$5)/J1239+H$65*'key variables'!$B$25/scenario!J$65,M1239*SUMPRODUCT(Z1239:AC1239,'control variables'!$O$7:$R$7)/J1239+H$65*'key variables'!$B$25/scenario!J$65))</f>
        <v>3.0166129775043733E-66</v>
      </c>
      <c r="S1239" s="10">
        <f ca="1">IF(IF($A1239&gt;='key variables'!$B$26,N1239*SUMPRODUCT(Z1239:AC1239,'control variables'!$O$6:$R$6)/J1239+I$65*'key variables'!$B$25/scenario!J$65,N1239*SUMPRODUCT(Z1239:AC1239,'control variables'!$O$7:$R$7)/J1239+I$65*'key variables'!$B$25/scenario!J$65)&lt;'key variables'!$B$28,0,IF($A1239&gt;='key variables'!$B$26,N1239*SUMPRODUCT(Z1239:AC1239,'control variables'!$O$6:$R$6)/J1239+I$65*'key variables'!$B$25/scenario!J$65,N1239*SUMPRODUCT(Z1239:AC1239,'control variables'!$O$7:$R$7)/J1239+I$65*'key variables'!$B$25/scenario!J$65))</f>
        <v>1.3559526009442646E-66</v>
      </c>
      <c r="T1239" s="10">
        <f t="shared" ca="1" si="934"/>
        <v>6.2522466277711325E-66</v>
      </c>
      <c r="U1239" s="82">
        <f ca="1">SUMPRODUCT(P1209:P1238,'control variables'!AD$7:AD$36)</f>
        <v>1.8499425603107948E-66</v>
      </c>
      <c r="V1239" s="82">
        <f ca="1">SUMPRODUCT(Q1209:Q1238,'control variables'!AE$7:AE$36)</f>
        <v>2.1353290009632933E-66</v>
      </c>
      <c r="W1239" s="82">
        <f ca="1">SUMPRODUCT(R1209:R1238,'control variables'!AF$7:AF$36)</f>
        <v>6.3957775788353581E-66</v>
      </c>
      <c r="X1239" s="82">
        <f ca="1">SUMPRODUCT(S1209:S1238,'control variables'!AG$7:AG$36)</f>
        <v>2.8748703621428482E-66</v>
      </c>
      <c r="Y1239" s="82">
        <f t="shared" ca="1" si="928"/>
        <v>1.3255919502252295E-65</v>
      </c>
      <c r="Z1239" s="10">
        <f ca="1">IF($A1239&gt;='key variables'!$B$26,SUMPRODUCT(P1209:P1238,'control variables'!V$7:V$36)*$E1239,SUMPRODUCT(P1209:P1238,'control variables'!Z$7:Z$36)*$E1239)</f>
        <v>4.5140471257719757E-66</v>
      </c>
      <c r="AA1239" s="10">
        <f ca="1">IF($A1239&gt;='key variables'!$B$26,SUMPRODUCT(Q1209:Q1238,'control variables'!W$7:W$36)*$E1239,SUMPRODUCT(Q1209:Q1238,'control variables'!AA$7:AA$36)*$E1239)</f>
        <v>5.210418932010802E-66</v>
      </c>
      <c r="AB1239" s="10">
        <f ca="1">IF($A1239&gt;='key variables'!$B$26,SUMPRODUCT(R1209:R1238,'control variables'!X$7:X$36)*$E1239,SUMPRODUCT(R1209:R1238,'control variables'!AB$7:AB$36)*$E1239)</f>
        <v>1.56063447677901E-65</v>
      </c>
      <c r="AC1239" s="10">
        <f ca="1">IF($A1239&gt;='key variables'!$B$26,SUMPRODUCT(S1209:S1238,'control variables'!Y$7:Y$36)*$E1239,SUMPRODUCT(S1209:S1238,'control variables'!AC$7:AC$36)*$E1239)</f>
        <v>7.0149747206301083E-66</v>
      </c>
      <c r="AD1239" s="10">
        <f t="shared" ca="1" si="929"/>
        <v>3.2345785546202984E-65</v>
      </c>
      <c r="AE1239" s="82">
        <f ca="1">SUMPRODUCT(P1209:P1238,'control variables'!AL$7:AL$36)</f>
        <v>6.1461036462172691E-66</v>
      </c>
      <c r="AF1239" s="82">
        <f ca="1">SUMPRODUCT(Q1209:Q1238,'control variables'!AM$7:AM$36)</f>
        <v>7.0756997384418761E-66</v>
      </c>
      <c r="AG1239" s="82">
        <f ca="1">SUMPRODUCT(R1209:R1238,'control variables'!AN$7:AN$36)</f>
        <v>2.0174679529175383E-65</v>
      </c>
      <c r="AH1239" s="82">
        <f ca="1">SUMPRODUCT(S1209:S1238,'control variables'!AO$7:AO$36)</f>
        <v>8.7354361187921225E-66</v>
      </c>
      <c r="AI1239" s="82">
        <f t="shared" ca="1" si="893"/>
        <v>4.2131919032626654E-65</v>
      </c>
      <c r="AJ1239" s="10">
        <f ca="1">SUMPRODUCT(P1209:P1238,'control variables'!AP$7:AP$36)</f>
        <v>5.872625938910172E-69</v>
      </c>
      <c r="AK1239" s="10">
        <f ca="1">SUMPRODUCT(Q1209:Q1238,'control variables'!AQ$7:AQ$36)</f>
        <v>1.6946456538976852E-68</v>
      </c>
      <c r="AL1239" s="10">
        <f ca="1">SUMPRODUCT(R1209:R1238,'control variables'!AR$7:AR$36)</f>
        <v>6.0910014367135451E-67</v>
      </c>
      <c r="AM1239" s="10">
        <f ca="1">SUMPRODUCT(S1209:S1238,'control variables'!AS$7:AS$36)</f>
        <v>4.5631249915369763E-67</v>
      </c>
      <c r="AN1239" s="10">
        <f t="shared" ca="1" si="914"/>
        <v>1.0882317253029391E-66</v>
      </c>
      <c r="AO1239" s="82">
        <f ca="1">SUMPRODUCT(P1209:P1238,'control variables'!AX$7:AX$36)</f>
        <v>7.9858750734218458E-69</v>
      </c>
      <c r="AP1239" s="82">
        <f ca="1">SUMPRODUCT(Q1209:Q1238,'control variables'!AY$7:AY$36)</f>
        <v>1.8435675796855745E-68</v>
      </c>
      <c r="AQ1239" s="82">
        <f ca="1">SUMPRODUCT(R1209:R1238,'control variables'!AZ$7:AZ$36)</f>
        <v>1.6565664849634268E-67</v>
      </c>
      <c r="AR1239" s="82">
        <f ca="1">SUMPRODUCT(S1209:S1238,'control variables'!BA$7:BA$36)</f>
        <v>1.2410307247863275E-67</v>
      </c>
      <c r="AS1239" s="82">
        <f t="shared" ca="1" si="915"/>
        <v>3.1618127184525302E-67</v>
      </c>
      <c r="AT1239" s="10">
        <f ca="1">SUMPRODUCT(P1209:P1238,'control variables'!AT$7:AT$36)</f>
        <v>-7.0478463843639116E-69</v>
      </c>
      <c r="AU1239" s="10">
        <f ca="1">SUMPRODUCT(Q1209:Q1238,'control variables'!AU$7:AU$36)</f>
        <v>7.6453628500908704E-69</v>
      </c>
      <c r="AV1239" s="10">
        <f ca="1">SUMPRODUCT(R1209:R1238,'control variables'!AV$7:AV$36)</f>
        <v>3.2921545104051902E-66</v>
      </c>
      <c r="AW1239" s="10">
        <f ca="1">SUMPRODUCT(S1209:S1238,'control variables'!AW$7:AW$36)</f>
        <v>2.4663452600557305E-66</v>
      </c>
      <c r="AX1239" s="10">
        <f t="shared" ca="1" si="894"/>
        <v>5.7590972869266482E-66</v>
      </c>
      <c r="AY1239" s="82">
        <f ca="1">SUMPRODUCT(P1209:P1238,'control variables'!BB$7:BB$36)</f>
        <v>2.5544668126843755E-68</v>
      </c>
      <c r="AZ1239" s="82">
        <f ca="1">SUMPRODUCT(Q1209:Q1238,'control variables'!BC$7:BC$36)</f>
        <v>6.5138858170365898E-68</v>
      </c>
      <c r="BA1239" s="82">
        <f ca="1">SUMPRODUCT(R1209:R1238,'control variables'!BD$7:BD$36)</f>
        <v>4.5599202957977934E-67</v>
      </c>
      <c r="BB1239" s="82">
        <f ca="1">SUMPRODUCT(S1209:S1238,'control variables'!BE$7:BE$36)</f>
        <v>6.4799722508194852E-68</v>
      </c>
      <c r="BC1239" s="82">
        <f t="shared" ca="1" si="916"/>
        <v>6.1147527838518386E-67</v>
      </c>
      <c r="BD1239" s="10">
        <f ca="1">SUMPRODUCT(P1209:P1238,'control variables'!BF$7:BF$36)</f>
        <v>5.3437220736460553E-69</v>
      </c>
      <c r="BE1239" s="10">
        <f ca="1">SUMPRODUCT(Q1209:Q1238,'control variables'!BG$7:BG$36)</f>
        <v>6.1680859512887355E-69</v>
      </c>
      <c r="BF1239" s="10">
        <f ca="1">SUMPRODUCT(R1209:R1238,'control variables'!BH$7:BH$36)</f>
        <v>1.847476703298894E-67</v>
      </c>
      <c r="BG1239" s="10">
        <f ca="1">SUMPRODUCT(S1209:S1238,'control variables'!BI$7:BI$36)</f>
        <v>4.1521581649736816E-67</v>
      </c>
      <c r="BH1239" s="10">
        <f t="shared" ca="1" si="917"/>
        <v>6.1147529485219232E-67</v>
      </c>
      <c r="BI1239" s="82">
        <f t="shared" ca="1" si="895"/>
        <v>6.1646004679597494E-66</v>
      </c>
      <c r="BJ1239" s="82">
        <f t="shared" ca="1" si="896"/>
        <v>7.1484839594623325E-66</v>
      </c>
      <c r="BK1239" s="82">
        <f t="shared" ca="1" si="897"/>
        <v>2.3922826069160353E-65</v>
      </c>
      <c r="BL1239" s="82">
        <f t="shared" ca="1" si="898"/>
        <v>1.1266581101356048E-65</v>
      </c>
      <c r="BM1239" s="82">
        <f t="shared" ca="1" si="888"/>
        <v>4.8502491597938484E-65</v>
      </c>
      <c r="BN1239" s="10">
        <f ca="1">BN1238+BI1239-INDIRECT(ADDRESS(MAX($D1239-'key variables'!$B$9*30,34),scenario!BI$4),TRUE)</f>
        <v>9439390.0751690175</v>
      </c>
      <c r="BO1239" s="10">
        <f ca="1">BO1238+BJ1239-INDIRECT(ADDRESS(MAX($D1239-'key variables'!$B$9*30,34),scenario!BJ$4),TRUE)</f>
        <v>10895583.360992203</v>
      </c>
      <c r="BP1239" s="10">
        <f ca="1">BP1238+BK1239-INDIRECT(ADDRESS(MAX($D1239-'key variables'!$B$9*30,34),scenario!BK$4),TRUE)</f>
        <v>32531162.537994072</v>
      </c>
      <c r="BQ1239" s="10">
        <f ca="1">BQ1238+BL1239-INDIRECT(ADDRESS(MAX($D1239-'key variables'!$B$9*30,34),scenario!BL$4),TRUE)</f>
        <v>14415841.516535141</v>
      </c>
      <c r="BR1239" s="10">
        <f t="shared" ca="1" si="918"/>
        <v>67281977.490690395</v>
      </c>
      <c r="BS1239" s="82">
        <f t="shared" ca="1" si="899"/>
        <v>-2.3433848477536824E-9</v>
      </c>
      <c r="BT1239" s="82">
        <f t="shared" ca="1" si="900"/>
        <v>-3.4288309057018498E-10</v>
      </c>
      <c r="BU1239" s="82">
        <f t="shared" ca="1" si="901"/>
        <v>-4.2578247660364599E-9</v>
      </c>
      <c r="BV1239" s="82">
        <f t="shared" ca="1" si="902"/>
        <v>-2.9943922343414556E-9</v>
      </c>
      <c r="BW1239" s="82">
        <f t="shared" ca="1" si="919"/>
        <v>-9.9384849387017825E-9</v>
      </c>
      <c r="BX1239" s="10">
        <f t="shared" ca="1" si="903"/>
        <v>-1.8625994260191893E-12</v>
      </c>
      <c r="BY1239" s="10">
        <f t="shared" ca="1" si="904"/>
        <v>2.8902850229962428E-12</v>
      </c>
      <c r="BZ1239" s="10">
        <f t="shared" ca="1" si="905"/>
        <v>-3.5034723983035463E-11</v>
      </c>
      <c r="CA1239" s="10">
        <f t="shared" ca="1" si="906"/>
        <v>-2.0257049910634696E-11</v>
      </c>
      <c r="CB1239" s="10">
        <v>0</v>
      </c>
      <c r="CC1239" s="82">
        <f t="shared" ca="1" si="907"/>
        <v>3.9725652202851362E-13</v>
      </c>
      <c r="CD1239" s="82">
        <f t="shared" ca="1" si="908"/>
        <v>3.4270724516460853E-13</v>
      </c>
      <c r="CE1239" s="82">
        <f t="shared" ca="1" si="909"/>
        <v>1.8915613015532971E-10</v>
      </c>
      <c r="CF1239" s="82">
        <f t="shared" ca="1" si="910"/>
        <v>3.7028113764059381E-11</v>
      </c>
      <c r="CG1239" s="82">
        <f t="shared" ca="1" si="920"/>
        <v>2.269242076865822E-10</v>
      </c>
      <c r="CH1239" s="13" t="str">
        <f t="shared" ca="1" si="921"/>
        <v/>
      </c>
      <c r="CI1239" s="81">
        <f t="shared" ca="1" si="930"/>
        <v>0.1131775965863165</v>
      </c>
      <c r="CJ1239" s="81">
        <f t="shared" ca="1" si="931"/>
        <v>0.13063724757458739</v>
      </c>
      <c r="CK1239" s="81">
        <f t="shared" ca="1" si="932"/>
        <v>0.39004625943939081</v>
      </c>
      <c r="CL1239" s="81">
        <f t="shared" ca="1" si="933"/>
        <v>0.17284488538116416</v>
      </c>
      <c r="CM1239" s="89">
        <f t="shared" ca="1" si="922"/>
        <v>0.80670598898145884</v>
      </c>
    </row>
    <row r="1240" spans="1:91" x14ac:dyDescent="0.3">
      <c r="A1240">
        <v>1175</v>
      </c>
      <c r="B1240" s="3">
        <f t="shared" si="935"/>
        <v>3.4527777777777779</v>
      </c>
      <c r="C1240" s="3">
        <f t="shared" si="923"/>
        <v>39.166666666666664</v>
      </c>
      <c r="D1240" s="4">
        <f t="shared" ca="1" si="911"/>
        <v>1240</v>
      </c>
      <c r="E1240" s="58">
        <f>(0.5*(COS(B1240*2*PI())+1)*('key variables'!$B$4-'key variables'!$B$6)+'key variables'!$B$6)/'key variables'!$B$4</f>
        <v>1</v>
      </c>
      <c r="F1240" s="10">
        <f t="shared" ca="1" si="924"/>
        <v>11689222.907461114</v>
      </c>
      <c r="G1240" s="10">
        <f t="shared" ca="1" si="925"/>
        <v>13492492.798713122</v>
      </c>
      <c r="H1240" s="10">
        <f t="shared" ca="1" si="926"/>
        <v>40309474.521088287</v>
      </c>
      <c r="I1240" s="10">
        <f t="shared" ca="1" si="927"/>
        <v>17912154.249750931</v>
      </c>
      <c r="J1240" s="10">
        <f t="shared" ca="1" si="912"/>
        <v>83403344.477013454</v>
      </c>
      <c r="K1240" s="82">
        <f t="shared" ca="1" si="889"/>
        <v>2249832.832292099</v>
      </c>
      <c r="L1240" s="82">
        <f t="shared" ca="1" si="890"/>
        <v>2596909.4377209195</v>
      </c>
      <c r="M1240" s="82">
        <f t="shared" ca="1" si="891"/>
        <v>7778311.98309422</v>
      </c>
      <c r="N1240" s="82">
        <f t="shared" ca="1" si="892"/>
        <v>3496312.733215793</v>
      </c>
      <c r="O1240" s="82">
        <f t="shared" ca="1" si="913"/>
        <v>16121366.986323033</v>
      </c>
      <c r="P1240" s="10">
        <f ca="1">IF(IF($A1240&gt;='key variables'!$B$26,K1240*SUMPRODUCT(Z1240:AC1240,'control variables'!$O$3:$R$3)/J1240+F$65*'key variables'!$B$25/scenario!J$65,K1240*SUMPRODUCT(Z1240:AC1240,'control variables'!$O$7:$R$7)/J1240+F$65*'key variables'!$B$25/scenario!J$65)&lt;'key variables'!$B$28,0,IF($A1240&gt;='key variables'!$B$26,K1240*SUMPRODUCT(Z1240:AC1240,'control variables'!$O$3:$R$3)/J1240+F$65*'key variables'!$B$25/scenario!J$65,K1240*SUMPRODUCT(Z1240:AC1240,'control variables'!$O$7:$R$7)/J1240+F$65*'key variables'!$B$25/scenario!J$65))</f>
        <v>7.5077488379819442E-67</v>
      </c>
      <c r="Q1240" s="10">
        <f ca="1">IF(IF($A1240&gt;='key variables'!$B$26,L1240*SUMPRODUCT(Z1240:AC1240,'control variables'!$O$4:$R$4)/J1240+G$65*'key variables'!$B$25/scenario!J$65,L1240*SUMPRODUCT(Z1240:AC1240,'control variables'!$O$7:$R$7)/J1240+G$65*'key variables'!$B$25/scenario!J$65)&lt;'key variables'!$B$28,0,IF($A1240&gt;='key variables'!$B$26,L1240*SUMPRODUCT(Z1240:AC1240,'control variables'!$O$4:$R$4)/J1240+G$65*'key variables'!$B$25/scenario!J$65,L1240*SUMPRODUCT(Z1240:AC1240,'control variables'!$O$7:$R$7)/J1240+G$65*'key variables'!$B$25/scenario!J$65))</f>
        <v>8.6659522136719628E-67</v>
      </c>
      <c r="R1240" s="10">
        <f ca="1">IF(IF($A1240&gt;='key variables'!$B$26,M1240*SUMPRODUCT(Z1240:AC1240,'control variables'!$O$5:$R$5)/J1240+H$65*'key variables'!$B$25/scenario!J$65,M1240*SUMPRODUCT(Z1240:AC1240,'control variables'!$O$7:$R$7)/J1240+H$65*'key variables'!$B$25/scenario!J$65)&lt;'key variables'!$B$28,0,IF($A1240&gt;='key variables'!$B$26,M1240*SUMPRODUCT(Z1240:AC1240,'control variables'!$O$5:$R$5)/J1240+H$65*'key variables'!$B$25/scenario!J$65,M1240*SUMPRODUCT(Z1240:AC1240,'control variables'!$O$7:$R$7)/J1240+H$65*'key variables'!$B$25/scenario!J$65))</f>
        <v>2.5956423034791422E-66</v>
      </c>
      <c r="S1240" s="10">
        <f ca="1">IF(IF($A1240&gt;='key variables'!$B$26,N1240*SUMPRODUCT(Z1240:AC1240,'control variables'!$O$6:$R$6)/J1240+I$65*'key variables'!$B$25/scenario!J$65,N1240*SUMPRODUCT(Z1240:AC1240,'control variables'!$O$7:$R$7)/J1240+I$65*'key variables'!$B$25/scenario!J$65)&lt;'key variables'!$B$28,0,IF($A1240&gt;='key variables'!$B$26,N1240*SUMPRODUCT(Z1240:AC1240,'control variables'!$O$6:$R$6)/J1240+I$65*'key variables'!$B$25/scenario!J$65,N1240*SUMPRODUCT(Z1240:AC1240,'control variables'!$O$7:$R$7)/J1240+I$65*'key variables'!$B$25/scenario!J$65))</f>
        <v>1.1667283668040251E-66</v>
      </c>
      <c r="T1240" s="10">
        <f t="shared" ca="1" si="934"/>
        <v>5.3797407754485579E-66</v>
      </c>
      <c r="U1240" s="82">
        <f ca="1">SUMPRODUCT(P1210:P1239,'control variables'!AD$7:AD$36)</f>
        <v>1.5917816452946857E-66</v>
      </c>
      <c r="V1240" s="82">
        <f ca="1">SUMPRODUCT(Q1210:Q1239,'control variables'!AE$7:AE$36)</f>
        <v>1.8373421874394696E-66</v>
      </c>
      <c r="W1240" s="82">
        <f ca="1">SUMPRODUCT(R1210:R1239,'control variables'!AF$7:AF$36)</f>
        <v>5.5032418712865496E-66</v>
      </c>
      <c r="X1240" s="82">
        <f ca="1">SUMPRODUCT(S1210:S1239,'control variables'!AG$7:AG$36)</f>
        <v>2.4736799797134598E-66</v>
      </c>
      <c r="Y1240" s="82">
        <f t="shared" ca="1" si="928"/>
        <v>1.1406045683734164E-65</v>
      </c>
      <c r="Z1240" s="10">
        <f ca="1">IF($A1240&gt;='key variables'!$B$26,SUMPRODUCT(P1210:P1239,'control variables'!V$7:V$36)*$E1240,SUMPRODUCT(P1210:P1239,'control variables'!Z$7:Z$36)*$E1240)</f>
        <v>3.8841083582572979E-66</v>
      </c>
      <c r="AA1240" s="10">
        <f ca="1">IF($A1240&gt;='key variables'!$B$26,SUMPRODUCT(Q1210:Q1239,'control variables'!W$7:W$36)*$E1240,SUMPRODUCT(Q1210:Q1239,'control variables'!AA$7:AA$36)*$E1240)</f>
        <v>4.4833009403693848E-66</v>
      </c>
      <c r="AB1240" s="10">
        <f ca="1">IF($A1240&gt;='key variables'!$B$26,SUMPRODUCT(R1210:R1239,'control variables'!X$7:X$36)*$E1240,SUMPRODUCT(R1210:R1239,'control variables'!AB$7:AB$36)*$E1240)</f>
        <v>1.3428467285673747E-65</v>
      </c>
      <c r="AC1240" s="10">
        <f ca="1">IF($A1240&gt;='key variables'!$B$26,SUMPRODUCT(S1210:S1239,'control variables'!Y$7:Y$36)*$E1240,SUMPRODUCT(S1210:S1239,'control variables'!AC$7:AC$36)*$E1240)</f>
        <v>6.0360295730637481E-66</v>
      </c>
      <c r="AD1240" s="10">
        <f t="shared" ca="1" si="929"/>
        <v>2.7831906157364179E-65</v>
      </c>
      <c r="AE1240" s="82">
        <f ca="1">SUMPRODUCT(P1210:P1239,'control variables'!AL$7:AL$36)</f>
        <v>5.2884101290603212E-66</v>
      </c>
      <c r="AF1240" s="82">
        <f ca="1">SUMPRODUCT(Q1210:Q1239,'control variables'!AM$7:AM$36)</f>
        <v>6.0882803676758385E-66</v>
      </c>
      <c r="AG1240" s="82">
        <f ca="1">SUMPRODUCT(R1210:R1239,'control variables'!AN$7:AN$36)</f>
        <v>1.7359287398009069E-65</v>
      </c>
      <c r="AH1240" s="82">
        <f ca="1">SUMPRODUCT(S1210:S1239,'control variables'!AO$7:AO$36)</f>
        <v>7.5163992525267876E-66</v>
      </c>
      <c r="AI1240" s="82">
        <f t="shared" ca="1" si="893"/>
        <v>3.6252377147272012E-65</v>
      </c>
      <c r="AJ1240" s="10">
        <f ca="1">SUMPRODUCT(P1210:P1239,'control variables'!AP$7:AP$36)</f>
        <v>5.0530964473125085E-69</v>
      </c>
      <c r="AK1240" s="10">
        <f ca="1">SUMPRODUCT(Q1210:Q1239,'control variables'!AQ$7:AQ$36)</f>
        <v>1.458156542276404E-68</v>
      </c>
      <c r="AL1240" s="10">
        <f ca="1">SUMPRODUCT(R1210:R1239,'control variables'!AR$7:AR$36)</f>
        <v>5.2409974755082724E-67</v>
      </c>
      <c r="AM1240" s="10">
        <f ca="1">SUMPRODUCT(S1210:S1239,'control variables'!AS$7:AS$36)</f>
        <v>3.9263373698985245E-67</v>
      </c>
      <c r="AN1240" s="10">
        <f t="shared" ca="1" si="914"/>
        <v>9.3636814641075632E-67</v>
      </c>
      <c r="AO1240" s="82">
        <f ca="1">SUMPRODUCT(P1210:P1239,'control variables'!AX$7:AX$36)</f>
        <v>6.8714400307400003E-69</v>
      </c>
      <c r="AP1240" s="82">
        <f ca="1">SUMPRODUCT(Q1210:Q1239,'control variables'!AY$7:AY$36)</f>
        <v>1.5862962981460528E-68</v>
      </c>
      <c r="AQ1240" s="82">
        <f ca="1">SUMPRODUCT(R1210:R1239,'control variables'!AZ$7:AZ$36)</f>
        <v>1.4253913508169212E-67</v>
      </c>
      <c r="AR1240" s="82">
        <f ca="1">SUMPRODUCT(S1210:S1239,'control variables'!BA$7:BA$36)</f>
        <v>1.0678439273432125E-67</v>
      </c>
      <c r="AS1240" s="82">
        <f t="shared" ca="1" si="915"/>
        <v>2.7205793082821391E-67</v>
      </c>
      <c r="AT1240" s="10">
        <f ca="1">SUMPRODUCT(P1210:P1239,'control variables'!AT$7:AT$36)</f>
        <v>-6.0643139707009258E-69</v>
      </c>
      <c r="AU1240" s="10">
        <f ca="1">SUMPRODUCT(Q1210:Q1239,'control variables'!AU$7:AU$36)</f>
        <v>6.5784465515231812E-69</v>
      </c>
      <c r="AV1240" s="10">
        <f ca="1">SUMPRODUCT(R1210:R1239,'control variables'!AV$7:AV$36)</f>
        <v>2.832731802362932E-66</v>
      </c>
      <c r="AW1240" s="10">
        <f ca="1">SUMPRODUCT(S1210:S1239,'control variables'!AW$7:AW$36)</f>
        <v>2.1221648715713115E-66</v>
      </c>
      <c r="AX1240" s="10">
        <f t="shared" ca="1" si="894"/>
        <v>4.9554108065150654E-66</v>
      </c>
      <c r="AY1240" s="82">
        <f ca="1">SUMPRODUCT(P1210:P1239,'control variables'!BB$7:BB$36)</f>
        <v>2.1979889933784131E-68</v>
      </c>
      <c r="AZ1240" s="82">
        <f ca="1">SUMPRODUCT(Q1210:Q1239,'control variables'!BC$7:BC$36)</f>
        <v>5.6048680135032192E-68</v>
      </c>
      <c r="BA1240" s="82">
        <f ca="1">SUMPRODUCT(R1210:R1239,'control variables'!BD$7:BD$36)</f>
        <v>3.9235798919282193E-67</v>
      </c>
      <c r="BB1240" s="82">
        <f ca="1">SUMPRODUCT(S1210:S1239,'control variables'!BE$7:BE$36)</f>
        <v>5.5756871116800817E-68</v>
      </c>
      <c r="BC1240" s="82">
        <f t="shared" ca="1" si="916"/>
        <v>5.2614343037843903E-67</v>
      </c>
      <c r="BD1240" s="10">
        <f ca="1">SUMPRODUCT(P1210:P1239,'control variables'!BF$7:BF$36)</f>
        <v>4.5980015254942907E-69</v>
      </c>
      <c r="BE1240" s="10">
        <f ca="1">SUMPRODUCT(Q1210:Q1239,'control variables'!BG$7:BG$36)</f>
        <v>5.3073247864581992E-69</v>
      </c>
      <c r="BF1240" s="10">
        <f ca="1">SUMPRODUCT(R1210:R1239,'control variables'!BH$7:BH$36)</f>
        <v>1.5896599005358618E-67</v>
      </c>
      <c r="BG1240" s="10">
        <f ca="1">SUMPRODUCT(S1210:S1239,'control variables'!BI$7:BI$36)</f>
        <v>3.5727212818192517E-67</v>
      </c>
      <c r="BH1240" s="10">
        <f t="shared" ca="1" si="917"/>
        <v>5.261434445474638E-67</v>
      </c>
      <c r="BI1240" s="82">
        <f t="shared" ca="1" si="895"/>
        <v>5.3043257050234048E-66</v>
      </c>
      <c r="BJ1240" s="82">
        <f t="shared" ca="1" si="896"/>
        <v>6.1509074943623937E-66</v>
      </c>
      <c r="BK1240" s="82">
        <f t="shared" ca="1" si="897"/>
        <v>2.0584377189564824E-65</v>
      </c>
      <c r="BL1240" s="82">
        <f t="shared" ca="1" si="898"/>
        <v>9.6943209952149014E-66</v>
      </c>
      <c r="BM1240" s="82">
        <f t="shared" ca="1" si="888"/>
        <v>4.1733931384165523E-65</v>
      </c>
      <c r="BN1240" s="10">
        <f ca="1">BN1239+BI1240-INDIRECT(ADDRESS(MAX($D1240-'key variables'!$B$9*30,34),scenario!BI$4),TRUE)</f>
        <v>9439390.0751690175</v>
      </c>
      <c r="BO1240" s="10">
        <f ca="1">BO1239+BJ1240-INDIRECT(ADDRESS(MAX($D1240-'key variables'!$B$9*30,34),scenario!BJ$4),TRUE)</f>
        <v>10895583.360992203</v>
      </c>
      <c r="BP1240" s="10">
        <f ca="1">BP1239+BK1240-INDIRECT(ADDRESS(MAX($D1240-'key variables'!$B$9*30,34),scenario!BK$4),TRUE)</f>
        <v>32531162.537994072</v>
      </c>
      <c r="BQ1240" s="10">
        <f ca="1">BQ1239+BL1240-INDIRECT(ADDRESS(MAX($D1240-'key variables'!$B$9*30,34),scenario!BL$4),TRUE)</f>
        <v>14415841.516535141</v>
      </c>
      <c r="BR1240" s="10">
        <f t="shared" ca="1" si="918"/>
        <v>67281977.490690395</v>
      </c>
      <c r="BS1240" s="82">
        <f t="shared" ca="1" si="899"/>
        <v>-2.3433848477536824E-9</v>
      </c>
      <c r="BT1240" s="82">
        <f t="shared" ca="1" si="900"/>
        <v>-3.4288309057018498E-10</v>
      </c>
      <c r="BU1240" s="82">
        <f t="shared" ca="1" si="901"/>
        <v>-4.2578247660364599E-9</v>
      </c>
      <c r="BV1240" s="82">
        <f t="shared" ca="1" si="902"/>
        <v>-2.9943922343414556E-9</v>
      </c>
      <c r="BW1240" s="82">
        <f t="shared" ca="1" si="919"/>
        <v>-9.9384849387017825E-9</v>
      </c>
      <c r="BX1240" s="10">
        <f t="shared" ca="1" si="903"/>
        <v>-1.8625994260191893E-12</v>
      </c>
      <c r="BY1240" s="10">
        <f t="shared" ca="1" si="904"/>
        <v>2.8902850229962428E-12</v>
      </c>
      <c r="BZ1240" s="10">
        <f t="shared" ca="1" si="905"/>
        <v>-3.5034723983035463E-11</v>
      </c>
      <c r="CA1240" s="10">
        <f t="shared" ca="1" si="906"/>
        <v>-2.0257049910634696E-11</v>
      </c>
      <c r="CB1240" s="10">
        <v>0</v>
      </c>
      <c r="CC1240" s="82">
        <f t="shared" ca="1" si="907"/>
        <v>3.9725652202851362E-13</v>
      </c>
      <c r="CD1240" s="82">
        <f t="shared" ca="1" si="908"/>
        <v>3.4270724516460853E-13</v>
      </c>
      <c r="CE1240" s="82">
        <f t="shared" ca="1" si="909"/>
        <v>1.8915613015532971E-10</v>
      </c>
      <c r="CF1240" s="82">
        <f t="shared" ca="1" si="910"/>
        <v>3.7028113764059381E-11</v>
      </c>
      <c r="CG1240" s="82">
        <f t="shared" ca="1" si="920"/>
        <v>2.269242076865822E-10</v>
      </c>
      <c r="CH1240" s="13" t="str">
        <f t="shared" ca="1" si="921"/>
        <v/>
      </c>
      <c r="CI1240" s="81">
        <f t="shared" ca="1" si="930"/>
        <v>0.1131775965863165</v>
      </c>
      <c r="CJ1240" s="81">
        <f t="shared" ca="1" si="931"/>
        <v>0.13063724757458739</v>
      </c>
      <c r="CK1240" s="81">
        <f t="shared" ca="1" si="932"/>
        <v>0.39004625943939081</v>
      </c>
      <c r="CL1240" s="81">
        <f t="shared" ca="1" si="933"/>
        <v>0.17284488538116416</v>
      </c>
      <c r="CM1240" s="89">
        <f t="shared" ca="1" si="922"/>
        <v>0.80670598898145884</v>
      </c>
    </row>
    <row r="1241" spans="1:91" x14ac:dyDescent="0.3">
      <c r="A1241">
        <v>1176</v>
      </c>
      <c r="B1241" s="3">
        <f t="shared" si="935"/>
        <v>3.4555555555555557</v>
      </c>
      <c r="C1241" s="3">
        <f t="shared" si="923"/>
        <v>39.200000000000003</v>
      </c>
      <c r="D1241" s="4">
        <f t="shared" ca="1" si="911"/>
        <v>1241</v>
      </c>
      <c r="E1241" s="58">
        <f>(0.5*(COS(B1241*2*PI())+1)*('key variables'!$B$4-'key variables'!$B$6)+'key variables'!$B$6)/'key variables'!$B$4</f>
        <v>1</v>
      </c>
      <c r="F1241" s="10">
        <f t="shared" ca="1" si="924"/>
        <v>11689222.907461114</v>
      </c>
      <c r="G1241" s="10">
        <f t="shared" ca="1" si="925"/>
        <v>13492492.798713122</v>
      </c>
      <c r="H1241" s="10">
        <f t="shared" ca="1" si="926"/>
        <v>40309474.521088287</v>
      </c>
      <c r="I1241" s="10">
        <f t="shared" ca="1" si="927"/>
        <v>17912154.249750931</v>
      </c>
      <c r="J1241" s="10">
        <f t="shared" ca="1" si="912"/>
        <v>83403344.477013454</v>
      </c>
      <c r="K1241" s="82">
        <f t="shared" ca="1" si="889"/>
        <v>2249832.832292099</v>
      </c>
      <c r="L1241" s="82">
        <f t="shared" ca="1" si="890"/>
        <v>2596909.4377209195</v>
      </c>
      <c r="M1241" s="82">
        <f t="shared" ca="1" si="891"/>
        <v>7778311.98309422</v>
      </c>
      <c r="N1241" s="82">
        <f t="shared" ca="1" si="892"/>
        <v>3496312.733215793</v>
      </c>
      <c r="O1241" s="82">
        <f t="shared" ca="1" si="913"/>
        <v>16121366.986323033</v>
      </c>
      <c r="P1241" s="10">
        <f ca="1">IF(IF($A1241&gt;='key variables'!$B$26,K1241*SUMPRODUCT(Z1241:AC1241,'control variables'!$O$3:$R$3)/J1241+F$65*'key variables'!$B$25/scenario!J$65,K1241*SUMPRODUCT(Z1241:AC1241,'control variables'!$O$7:$R$7)/J1241+F$65*'key variables'!$B$25/scenario!J$65)&lt;'key variables'!$B$28,0,IF($A1241&gt;='key variables'!$B$26,K1241*SUMPRODUCT(Z1241:AC1241,'control variables'!$O$3:$R$3)/J1241+F$65*'key variables'!$B$25/scenario!J$65,K1241*SUMPRODUCT(Z1241:AC1241,'control variables'!$O$7:$R$7)/J1241+F$65*'key variables'!$B$25/scenario!J$65))</f>
        <v>6.460036681233182E-67</v>
      </c>
      <c r="Q1241" s="10">
        <f ca="1">IF(IF($A1241&gt;='key variables'!$B$26,L1241*SUMPRODUCT(Z1241:AC1241,'control variables'!$O$4:$R$4)/J1241+G$65*'key variables'!$B$25/scenario!J$65,L1241*SUMPRODUCT(Z1241:AC1241,'control variables'!$O$7:$R$7)/J1241+G$65*'key variables'!$B$25/scenario!J$65)&lt;'key variables'!$B$28,0,IF($A1241&gt;='key variables'!$B$26,L1241*SUMPRODUCT(Z1241:AC1241,'control variables'!$O$4:$R$4)/J1241+G$65*'key variables'!$B$25/scenario!J$65,L1241*SUMPRODUCT(Z1241:AC1241,'control variables'!$O$7:$R$7)/J1241+G$65*'key variables'!$B$25/scenario!J$65))</f>
        <v>7.4566118801042145E-67</v>
      </c>
      <c r="R1241" s="10">
        <f ca="1">IF(IF($A1241&gt;='key variables'!$B$26,M1241*SUMPRODUCT(Z1241:AC1241,'control variables'!$O$5:$R$5)/J1241+H$65*'key variables'!$B$25/scenario!J$65,M1241*SUMPRODUCT(Z1241:AC1241,'control variables'!$O$7:$R$7)/J1241+H$65*'key variables'!$B$25/scenario!J$65)&lt;'key variables'!$B$28,0,IF($A1241&gt;='key variables'!$B$26,M1241*SUMPRODUCT(Z1241:AC1241,'control variables'!$O$5:$R$5)/J1241+H$65*'key variables'!$B$25/scenario!J$65,M1241*SUMPRODUCT(Z1241:AC1241,'control variables'!$O$7:$R$7)/J1241+H$65*'key variables'!$B$25/scenario!J$65))</f>
        <v>2.2334184125881089E-66</v>
      </c>
      <c r="S1241" s="10">
        <f ca="1">IF(IF($A1241&gt;='key variables'!$B$26,N1241*SUMPRODUCT(Z1241:AC1241,'control variables'!$O$6:$R$6)/J1241+I$65*'key variables'!$B$25/scenario!J$65,N1241*SUMPRODUCT(Z1241:AC1241,'control variables'!$O$7:$R$7)/J1241+I$65*'key variables'!$B$25/scenario!J$65)&lt;'key variables'!$B$28,0,IF($A1241&gt;='key variables'!$B$26,N1241*SUMPRODUCT(Z1241:AC1241,'control variables'!$O$6:$R$6)/J1241+I$65*'key variables'!$B$25/scenario!J$65,N1241*SUMPRODUCT(Z1241:AC1241,'control variables'!$O$7:$R$7)/J1241+I$65*'key variables'!$B$25/scenario!J$65))</f>
        <v>1.0039105208819469E-66</v>
      </c>
      <c r="T1241" s="10">
        <f t="shared" ca="1" si="934"/>
        <v>4.6289937896037955E-66</v>
      </c>
      <c r="U1241" s="82">
        <f ca="1">SUMPRODUCT(P1211:P1240,'control variables'!AD$7:AD$36)</f>
        <v>1.3696472856278183E-66</v>
      </c>
      <c r="V1241" s="82">
        <f ca="1">SUMPRODUCT(Q1211:Q1240,'control variables'!AE$7:AE$36)</f>
        <v>1.5809396642025407E-66</v>
      </c>
      <c r="W1241" s="82">
        <f ca="1">SUMPRODUCT(R1211:R1240,'control variables'!AF$7:AF$36)</f>
        <v>4.7352602120032388E-66</v>
      </c>
      <c r="X1241" s="82">
        <f ca="1">SUMPRODUCT(S1211:S1240,'control variables'!AG$7:AG$36)</f>
        <v>2.1284760254282148E-66</v>
      </c>
      <c r="Y1241" s="82">
        <f t="shared" ca="1" si="928"/>
        <v>9.8143231872618121E-66</v>
      </c>
      <c r="Z1241" s="10">
        <f ca="1">IF($A1241&gt;='key variables'!$B$26,SUMPRODUCT(P1211:P1240,'control variables'!V$7:V$36)*$E1241,SUMPRODUCT(P1211:P1240,'control variables'!Z$7:Z$36)*$E1241)</f>
        <v>3.3420780329368403E-66</v>
      </c>
      <c r="AA1241" s="10">
        <f ca="1">IF($A1241&gt;='key variables'!$B$26,SUMPRODUCT(Q1211:Q1240,'control variables'!W$7:W$36)*$E1241,SUMPRODUCT(Q1211:Q1240,'control variables'!AA$7:AA$36)*$E1241)</f>
        <v>3.857652826806392E-66</v>
      </c>
      <c r="AB1241" s="10">
        <f ca="1">IF($A1241&gt;='key variables'!$B$26,SUMPRODUCT(R1211:R1240,'control variables'!X$7:X$36)*$E1241,SUMPRODUCT(R1211:R1240,'control variables'!AB$7:AB$36)*$E1241)</f>
        <v>1.155451429053264E-65</v>
      </c>
      <c r="AC1241" s="10">
        <f ca="1">IF($A1241&gt;='key variables'!$B$26,SUMPRODUCT(S1211:S1240,'control variables'!Y$7:Y$36)*$E1241,SUMPRODUCT(S1211:S1240,'control variables'!AC$7:AC$36)*$E1241)</f>
        <v>5.1936969779454226E-66</v>
      </c>
      <c r="AD1241" s="10">
        <f t="shared" ca="1" si="929"/>
        <v>2.3947942128221294E-65</v>
      </c>
      <c r="AE1241" s="82">
        <f ca="1">SUMPRODUCT(P1211:P1240,'control variables'!AL$7:AL$36)</f>
        <v>4.5504084055531312E-66</v>
      </c>
      <c r="AF1241" s="82">
        <f ca="1">SUMPRODUCT(Q1211:Q1240,'control variables'!AM$7:AM$36)</f>
        <v>5.2386561337592211E-66</v>
      </c>
      <c r="AG1241" s="82">
        <f ca="1">SUMPRODUCT(R1211:R1240,'control variables'!AN$7:AN$36)</f>
        <v>1.4936785416139576E-65</v>
      </c>
      <c r="AH1241" s="82">
        <f ca="1">SUMPRODUCT(S1211:S1240,'control variables'!AO$7:AO$36)</f>
        <v>6.4674799237381617E-66</v>
      </c>
      <c r="AI1241" s="82">
        <f t="shared" ca="1" si="893"/>
        <v>3.1193329879190087E-65</v>
      </c>
      <c r="AJ1241" s="10">
        <f ca="1">SUMPRODUCT(P1211:P1240,'control variables'!AP$7:AP$36)</f>
        <v>4.3479329300821769E-69</v>
      </c>
      <c r="AK1241" s="10">
        <f ca="1">SUMPRODUCT(Q1211:Q1240,'control variables'!AQ$7:AQ$36)</f>
        <v>1.2546696690798877E-68</v>
      </c>
      <c r="AL1241" s="10">
        <f ca="1">SUMPRODUCT(R1211:R1240,'control variables'!AR$7:AR$36)</f>
        <v>4.5096122244726822E-67</v>
      </c>
      <c r="AM1241" s="10">
        <f ca="1">SUMPRODUCT(S1211:S1240,'control variables'!AS$7:AS$36)</f>
        <v>3.3784139533440921E-67</v>
      </c>
      <c r="AN1241" s="10">
        <f t="shared" ca="1" si="914"/>
        <v>8.0569724740255843E-67</v>
      </c>
      <c r="AO1241" s="82">
        <f ca="1">SUMPRODUCT(P1211:P1240,'control variables'!AX$7:AX$36)</f>
        <v>5.9125252601559171E-69</v>
      </c>
      <c r="AP1241" s="82">
        <f ca="1">SUMPRODUCT(Q1211:Q1240,'control variables'!AY$7:AY$36)</f>
        <v>1.3649274229160831E-68</v>
      </c>
      <c r="AQ1241" s="82">
        <f ca="1">SUMPRODUCT(R1211:R1240,'control variables'!AZ$7:AZ$36)</f>
        <v>1.2264768854288058E-67</v>
      </c>
      <c r="AR1241" s="82">
        <f ca="1">SUMPRODUCT(S1211:S1240,'control variables'!BA$7:BA$36)</f>
        <v>9.188254814240027E-68</v>
      </c>
      <c r="AS1241" s="82">
        <f t="shared" ca="1" si="915"/>
        <v>2.340920361745976E-67</v>
      </c>
      <c r="AT1241" s="10">
        <f ca="1">SUMPRODUCT(P1211:P1240,'control variables'!AT$7:AT$36)</f>
        <v>-5.2180342660174969E-69</v>
      </c>
      <c r="AU1241" s="10">
        <f ca="1">SUMPRODUCT(Q1211:Q1240,'control variables'!AU$7:AU$36)</f>
        <v>5.6604192475616616E-69</v>
      </c>
      <c r="AV1241" s="10">
        <f ca="1">SUMPRODUCT(R1211:R1240,'control variables'!AV$7:AV$36)</f>
        <v>2.437421888540318E-66</v>
      </c>
      <c r="AW1241" s="10">
        <f ca="1">SUMPRODUCT(S1211:S1240,'control variables'!AW$7:AW$36)</f>
        <v>1.8260151224851286E-66</v>
      </c>
      <c r="AX1241" s="10">
        <f t="shared" ca="1" si="894"/>
        <v>4.2638793960069906E-66</v>
      </c>
      <c r="AY1241" s="82">
        <f ca="1">SUMPRODUCT(P1211:P1240,'control variables'!BB$7:BB$36)</f>
        <v>1.8912579294525273E-68</v>
      </c>
      <c r="AZ1241" s="82">
        <f ca="1">SUMPRODUCT(Q1211:Q1240,'control variables'!BC$7:BC$36)</f>
        <v>4.8227043474770589E-68</v>
      </c>
      <c r="BA1241" s="82">
        <f ca="1">SUMPRODUCT(R1211:R1240,'control variables'!BD$7:BD$36)</f>
        <v>3.3760412835571453E-67</v>
      </c>
      <c r="BB1241" s="82">
        <f ca="1">SUMPRODUCT(S1211:S1240,'control variables'!BE$7:BE$36)</f>
        <v>4.7975956630715201E-68</v>
      </c>
      <c r="BC1241" s="82">
        <f t="shared" ca="1" si="916"/>
        <v>4.527197077557256E-67</v>
      </c>
      <c r="BD1241" s="10">
        <f ca="1">SUMPRODUCT(P1211:P1240,'control variables'!BF$7:BF$36)</f>
        <v>3.9563468565689765E-69</v>
      </c>
      <c r="BE1241" s="10">
        <f ca="1">SUMPRODUCT(Q1211:Q1240,'control variables'!BG$7:BG$36)</f>
        <v>4.5666835078827518E-69</v>
      </c>
      <c r="BF1241" s="10">
        <f ca="1">SUMPRODUCT(R1211:R1240,'control variables'!BH$7:BH$36)</f>
        <v>1.367821631991022E-67</v>
      </c>
      <c r="BG1241" s="10">
        <f ca="1">SUMPRODUCT(S1211:S1240,'control variables'!BI$7:BI$36)</f>
        <v>3.0741452638389798E-67</v>
      </c>
      <c r="BH1241" s="10">
        <f t="shared" ca="1" si="917"/>
        <v>4.527197199474519E-67</v>
      </c>
      <c r="BI1241" s="82">
        <f t="shared" ca="1" si="895"/>
        <v>4.5641029505816391E-66</v>
      </c>
      <c r="BJ1241" s="82">
        <f t="shared" ca="1" si="896"/>
        <v>5.2925435964815537E-66</v>
      </c>
      <c r="BK1241" s="82">
        <f t="shared" ca="1" si="897"/>
        <v>1.7711811433035606E-65</v>
      </c>
      <c r="BL1241" s="82">
        <f t="shared" ca="1" si="898"/>
        <v>8.3414710028540065E-66</v>
      </c>
      <c r="BM1241" s="82">
        <f t="shared" ca="1" si="888"/>
        <v>3.5909928982952804E-65</v>
      </c>
      <c r="BN1241" s="10">
        <f ca="1">BN1240+BI1241-INDIRECT(ADDRESS(MAX($D1241-'key variables'!$B$9*30,34),scenario!BI$4),TRUE)</f>
        <v>9439390.0751690175</v>
      </c>
      <c r="BO1241" s="10">
        <f ca="1">BO1240+BJ1241-INDIRECT(ADDRESS(MAX($D1241-'key variables'!$B$9*30,34),scenario!BJ$4),TRUE)</f>
        <v>10895583.360992203</v>
      </c>
      <c r="BP1241" s="10">
        <f ca="1">BP1240+BK1241-INDIRECT(ADDRESS(MAX($D1241-'key variables'!$B$9*30,34),scenario!BK$4),TRUE)</f>
        <v>32531162.537994072</v>
      </c>
      <c r="BQ1241" s="10">
        <f ca="1">BQ1240+BL1241-INDIRECT(ADDRESS(MAX($D1241-'key variables'!$B$9*30,34),scenario!BL$4),TRUE)</f>
        <v>14415841.516535141</v>
      </c>
      <c r="BR1241" s="10">
        <f t="shared" ca="1" si="918"/>
        <v>67281977.490690395</v>
      </c>
      <c r="BS1241" s="82">
        <f t="shared" ca="1" si="899"/>
        <v>-2.3433848477536824E-9</v>
      </c>
      <c r="BT1241" s="82">
        <f t="shared" ca="1" si="900"/>
        <v>-3.4288309057018498E-10</v>
      </c>
      <c r="BU1241" s="82">
        <f t="shared" ca="1" si="901"/>
        <v>-4.2578247660364599E-9</v>
      </c>
      <c r="BV1241" s="82">
        <f t="shared" ca="1" si="902"/>
        <v>-2.9943922343414556E-9</v>
      </c>
      <c r="BW1241" s="82">
        <f t="shared" ca="1" si="919"/>
        <v>-9.9384849387017825E-9</v>
      </c>
      <c r="BX1241" s="10">
        <f t="shared" ca="1" si="903"/>
        <v>-1.8625994260191893E-12</v>
      </c>
      <c r="BY1241" s="10">
        <f t="shared" ca="1" si="904"/>
        <v>2.8902850229962428E-12</v>
      </c>
      <c r="BZ1241" s="10">
        <f t="shared" ca="1" si="905"/>
        <v>-3.5034723983035463E-11</v>
      </c>
      <c r="CA1241" s="10">
        <f t="shared" ca="1" si="906"/>
        <v>-2.0257049910634696E-11</v>
      </c>
      <c r="CB1241" s="10">
        <v>0</v>
      </c>
      <c r="CC1241" s="82">
        <f t="shared" ca="1" si="907"/>
        <v>3.9725652202851362E-13</v>
      </c>
      <c r="CD1241" s="82">
        <f t="shared" ca="1" si="908"/>
        <v>3.4270724516460853E-13</v>
      </c>
      <c r="CE1241" s="82">
        <f t="shared" ca="1" si="909"/>
        <v>1.8915613015532971E-10</v>
      </c>
      <c r="CF1241" s="82">
        <f t="shared" ca="1" si="910"/>
        <v>3.7028113764059381E-11</v>
      </c>
      <c r="CG1241" s="82">
        <f t="shared" ca="1" si="920"/>
        <v>2.269242076865822E-10</v>
      </c>
      <c r="CH1241" s="13" t="str">
        <f t="shared" ca="1" si="921"/>
        <v/>
      </c>
      <c r="CI1241" s="81">
        <f t="shared" ca="1" si="930"/>
        <v>0.1131775965863165</v>
      </c>
      <c r="CJ1241" s="81">
        <f t="shared" ca="1" si="931"/>
        <v>0.13063724757458739</v>
      </c>
      <c r="CK1241" s="81">
        <f t="shared" ca="1" si="932"/>
        <v>0.39004625943939081</v>
      </c>
      <c r="CL1241" s="81">
        <f t="shared" ca="1" si="933"/>
        <v>0.17284488538116416</v>
      </c>
      <c r="CM1241" s="89">
        <f t="shared" ca="1" si="922"/>
        <v>0.80670598898145884</v>
      </c>
    </row>
    <row r="1242" spans="1:91" x14ac:dyDescent="0.3">
      <c r="A1242">
        <v>1177</v>
      </c>
      <c r="B1242" s="3">
        <f t="shared" si="935"/>
        <v>3.4583333333333335</v>
      </c>
      <c r="C1242" s="3">
        <f t="shared" si="923"/>
        <v>39.233333333333334</v>
      </c>
      <c r="D1242" s="4">
        <f t="shared" ca="1" si="911"/>
        <v>1242</v>
      </c>
      <c r="E1242" s="58">
        <f>(0.5*(COS(B1242*2*PI())+1)*('key variables'!$B$4-'key variables'!$B$6)+'key variables'!$B$6)/'key variables'!$B$4</f>
        <v>1</v>
      </c>
      <c r="F1242" s="10">
        <f t="shared" ca="1" si="924"/>
        <v>11689222.907461114</v>
      </c>
      <c r="G1242" s="10">
        <f t="shared" ca="1" si="925"/>
        <v>13492492.798713122</v>
      </c>
      <c r="H1242" s="10">
        <f t="shared" ca="1" si="926"/>
        <v>40309474.521088287</v>
      </c>
      <c r="I1242" s="10">
        <f t="shared" ca="1" si="927"/>
        <v>17912154.249750931</v>
      </c>
      <c r="J1242" s="10">
        <f t="shared" ca="1" si="912"/>
        <v>83403344.477013454</v>
      </c>
      <c r="K1242" s="82">
        <f t="shared" ca="1" si="889"/>
        <v>2249832.832292099</v>
      </c>
      <c r="L1242" s="82">
        <f t="shared" ca="1" si="890"/>
        <v>2596909.4377209195</v>
      </c>
      <c r="M1242" s="82">
        <f t="shared" ca="1" si="891"/>
        <v>7778311.98309422</v>
      </c>
      <c r="N1242" s="82">
        <f t="shared" ca="1" si="892"/>
        <v>3496312.733215793</v>
      </c>
      <c r="O1242" s="82">
        <f t="shared" ca="1" si="913"/>
        <v>16121366.986323033</v>
      </c>
      <c r="P1242" s="10">
        <f ca="1">IF(IF($A1242&gt;='key variables'!$B$26,K1242*SUMPRODUCT(Z1242:AC1242,'control variables'!$O$3:$R$3)/J1242+F$65*'key variables'!$B$25/scenario!J$65,K1242*SUMPRODUCT(Z1242:AC1242,'control variables'!$O$7:$R$7)/J1242+F$65*'key variables'!$B$25/scenario!J$65)&lt;'key variables'!$B$28,0,IF($A1242&gt;='key variables'!$B$26,K1242*SUMPRODUCT(Z1242:AC1242,'control variables'!$O$3:$R$3)/J1242+F$65*'key variables'!$B$25/scenario!J$65,K1242*SUMPRODUCT(Z1242:AC1242,'control variables'!$O$7:$R$7)/J1242+F$65*'key variables'!$B$25/scenario!J$65))</f>
        <v>5.5585335662474919E-67</v>
      </c>
      <c r="Q1242" s="10">
        <f ca="1">IF(IF($A1242&gt;='key variables'!$B$26,L1242*SUMPRODUCT(Z1242:AC1242,'control variables'!$O$4:$R$4)/J1242+G$65*'key variables'!$B$25/scenario!J$65,L1242*SUMPRODUCT(Z1242:AC1242,'control variables'!$O$7:$R$7)/J1242+G$65*'key variables'!$B$25/scenario!J$65)&lt;'key variables'!$B$28,0,IF($A1242&gt;='key variables'!$B$26,L1242*SUMPRODUCT(Z1242:AC1242,'control variables'!$O$4:$R$4)/J1242+G$65*'key variables'!$B$25/scenario!J$65,L1242*SUMPRODUCT(Z1242:AC1242,'control variables'!$O$7:$R$7)/J1242+G$65*'key variables'!$B$25/scenario!J$65))</f>
        <v>6.4160359253760393E-67</v>
      </c>
      <c r="R1242" s="10">
        <f ca="1">IF(IF($A1242&gt;='key variables'!$B$26,M1242*SUMPRODUCT(Z1242:AC1242,'control variables'!$O$5:$R$5)/J1242+H$65*'key variables'!$B$25/scenario!J$65,M1242*SUMPRODUCT(Z1242:AC1242,'control variables'!$O$7:$R$7)/J1242+H$65*'key variables'!$B$25/scenario!J$65)&lt;'key variables'!$B$28,0,IF($A1242&gt;='key variables'!$B$26,M1242*SUMPRODUCT(Z1242:AC1242,'control variables'!$O$5:$R$5)/J1242+H$65*'key variables'!$B$25/scenario!J$65,M1242*SUMPRODUCT(Z1242:AC1242,'control variables'!$O$7:$R$7)/J1242+H$65*'key variables'!$B$25/scenario!J$65))</f>
        <v>1.921743145810796E-66</v>
      </c>
      <c r="S1242" s="10">
        <f ca="1">IF(IF($A1242&gt;='key variables'!$B$26,N1242*SUMPRODUCT(Z1242:AC1242,'control variables'!$O$6:$R$6)/J1242+I$65*'key variables'!$B$25/scenario!J$65,N1242*SUMPRODUCT(Z1242:AC1242,'control variables'!$O$7:$R$7)/J1242+I$65*'key variables'!$B$25/scenario!J$65)&lt;'key variables'!$B$28,0,IF($A1242&gt;='key variables'!$B$26,N1242*SUMPRODUCT(Z1242:AC1242,'control variables'!$O$6:$R$6)/J1242+I$65*'key variables'!$B$25/scenario!J$65,N1242*SUMPRODUCT(Z1242:AC1242,'control variables'!$O$7:$R$7)/J1242+I$65*'key variables'!$B$25/scenario!J$65))</f>
        <v>8.6381403127978295E-67</v>
      </c>
      <c r="T1242" s="10">
        <f t="shared" ca="1" si="934"/>
        <v>3.983014126252932E-66</v>
      </c>
      <c r="U1242" s="82">
        <f ca="1">SUMPRODUCT(P1212:P1241,'control variables'!AD$7:AD$36)</f>
        <v>1.1785119476486742E-66</v>
      </c>
      <c r="V1242" s="82">
        <f ca="1">SUMPRODUCT(Q1212:Q1241,'control variables'!AE$7:AE$36)</f>
        <v>1.3603183113821484E-66</v>
      </c>
      <c r="W1242" s="82">
        <f ca="1">SUMPRODUCT(R1212:R1241,'control variables'!AF$7:AF$36)</f>
        <v>4.0744509872212795E-66</v>
      </c>
      <c r="X1242" s="82">
        <f ca="1">SUMPRODUCT(S1212:S1241,'control variables'!AG$7:AG$36)</f>
        <v>1.8314455499403257E-66</v>
      </c>
      <c r="Y1242" s="82">
        <f t="shared" ca="1" si="928"/>
        <v>8.4447267961924276E-66</v>
      </c>
      <c r="Z1242" s="10">
        <f ca="1">IF($A1242&gt;='key variables'!$B$26,SUMPRODUCT(P1212:P1241,'control variables'!V$7:V$36)*$E1242,SUMPRODUCT(P1212:P1241,'control variables'!Z$7:Z$36)*$E1242)</f>
        <v>2.8756884587150006E-66</v>
      </c>
      <c r="AA1242" s="10">
        <f ca="1">IF($A1242&gt;='key variables'!$B$26,SUMPRODUCT(Q1212:Q1241,'control variables'!W$7:W$36)*$E1242,SUMPRODUCT(Q1212:Q1241,'control variables'!AA$7:AA$36)*$E1242)</f>
        <v>3.3193143913603177E-66</v>
      </c>
      <c r="AB1242" s="10">
        <f ca="1">IF($A1242&gt;='key variables'!$B$26,SUMPRODUCT(R1212:R1241,'control variables'!X$7:X$36)*$E1242,SUMPRODUCT(R1212:R1241,'control variables'!AB$7:AB$36)*$E1242)</f>
        <v>9.9420728851576131E-66</v>
      </c>
      <c r="AC1242" s="10">
        <f ca="1">IF($A1242&gt;='key variables'!$B$26,SUMPRODUCT(S1212:S1241,'control variables'!Y$7:Y$36)*$E1242,SUMPRODUCT(S1212:S1241,'control variables'!AC$7:AC$36)*$E1242)</f>
        <v>4.4689125479264005E-66</v>
      </c>
      <c r="AD1242" s="10">
        <f t="shared" ca="1" si="929"/>
        <v>2.0605988283159331E-65</v>
      </c>
      <c r="AE1242" s="82">
        <f ca="1">SUMPRODUCT(P1212:P1241,'control variables'!AL$7:AL$36)</f>
        <v>3.9153953933235894E-66</v>
      </c>
      <c r="AF1242" s="82">
        <f ca="1">SUMPRODUCT(Q1212:Q1241,'control variables'!AM$7:AM$36)</f>
        <v>4.5075976187754789E-66</v>
      </c>
      <c r="AG1242" s="82">
        <f ca="1">SUMPRODUCT(R1212:R1241,'control variables'!AN$7:AN$36)</f>
        <v>1.2852345459375711E-65</v>
      </c>
      <c r="AH1242" s="82">
        <f ca="1">SUMPRODUCT(S1212:S1241,'control variables'!AO$7:AO$36)</f>
        <v>5.5649380985043814E-66</v>
      </c>
      <c r="AI1242" s="82">
        <f t="shared" ca="1" si="893"/>
        <v>2.6840276569979164E-65</v>
      </c>
      <c r="AJ1242" s="10">
        <f ca="1">SUMPRODUCT(P1212:P1241,'control variables'!AP$7:AP$36)</f>
        <v>3.7411755270468581E-69</v>
      </c>
      <c r="AK1242" s="10">
        <f ca="1">SUMPRODUCT(Q1212:Q1241,'control variables'!AQ$7:AQ$36)</f>
        <v>1.0795795464124003E-68</v>
      </c>
      <c r="AL1242" s="10">
        <f ca="1">SUMPRODUCT(R1212:R1241,'control variables'!AR$7:AR$36)</f>
        <v>3.8802923508642234E-67</v>
      </c>
      <c r="AM1242" s="10">
        <f ca="1">SUMPRODUCT(S1212:S1241,'control variables'!AS$7:AS$36)</f>
        <v>2.9069536733276281E-67</v>
      </c>
      <c r="AN1242" s="10">
        <f t="shared" ca="1" si="914"/>
        <v>6.9326157341035597E-67</v>
      </c>
      <c r="AO1242" s="82">
        <f ca="1">SUMPRODUCT(P1212:P1241,'control variables'!AX$7:AX$36)</f>
        <v>5.0874277874207251E-69</v>
      </c>
      <c r="AP1242" s="82">
        <f ca="1">SUMPRODUCT(Q1212:Q1241,'control variables'!AY$7:AY$36)</f>
        <v>1.1744507454286502E-68</v>
      </c>
      <c r="AQ1242" s="82">
        <f ca="1">SUMPRODUCT(R1212:R1241,'control variables'!AZ$7:AZ$36)</f>
        <v>1.0553210875238085E-67</v>
      </c>
      <c r="AR1242" s="82">
        <f ca="1">SUMPRODUCT(S1212:S1241,'control variables'!BA$7:BA$36)</f>
        <v>7.9060267488200582E-68</v>
      </c>
      <c r="AS1242" s="82">
        <f t="shared" ca="1" si="915"/>
        <v>2.0142431148228866E-67</v>
      </c>
      <c r="AT1242" s="10">
        <f ca="1">SUMPRODUCT(P1212:P1241,'control variables'!AT$7:AT$36)</f>
        <v>-4.4898535486258327E-69</v>
      </c>
      <c r="AU1242" s="10">
        <f ca="1">SUMPRODUCT(Q1212:Q1241,'control variables'!AU$7:AU$36)</f>
        <v>4.8705033638599469E-69</v>
      </c>
      <c r="AV1242" s="10">
        <f ca="1">SUMPRODUCT(R1212:R1241,'control variables'!AV$7:AV$36)</f>
        <v>2.0972777789198844E-66</v>
      </c>
      <c r="AW1242" s="10">
        <f ca="1">SUMPRODUCT(S1212:S1241,'control variables'!AW$7:AW$36)</f>
        <v>1.5711932999228023E-66</v>
      </c>
      <c r="AX1242" s="10">
        <f t="shared" ca="1" si="894"/>
        <v>3.6688517286579208E-66</v>
      </c>
      <c r="AY1242" s="82">
        <f ca="1">SUMPRODUCT(P1212:P1241,'control variables'!BB$7:BB$36)</f>
        <v>1.6273314227198486E-68</v>
      </c>
      <c r="AZ1242" s="82">
        <f ca="1">SUMPRODUCT(Q1212:Q1241,'control variables'!BC$7:BC$36)</f>
        <v>4.1496922259614186E-68</v>
      </c>
      <c r="BA1242" s="82">
        <f ca="1">SUMPRODUCT(R1212:R1241,'control variables'!BD$7:BD$36)</f>
        <v>2.9049121114444464E-67</v>
      </c>
      <c r="BB1242" s="82">
        <f ca="1">SUMPRODUCT(S1212:S1241,'control variables'!BE$7:BE$36)</f>
        <v>4.1280874778834475E-68</v>
      </c>
      <c r="BC1242" s="82">
        <f t="shared" ca="1" si="916"/>
        <v>3.8954232241009182E-67</v>
      </c>
      <c r="BD1242" s="10">
        <f ca="1">SUMPRODUCT(P1212:P1241,'control variables'!BF$7:BF$36)</f>
        <v>3.4042355929406837E-69</v>
      </c>
      <c r="BE1242" s="10">
        <f ca="1">SUMPRODUCT(Q1212:Q1241,'control variables'!BG$7:BG$36)</f>
        <v>3.9293992925361299E-69</v>
      </c>
      <c r="BF1242" s="10">
        <f ca="1">SUMPRODUCT(R1212:R1241,'control variables'!BH$7:BH$36)</f>
        <v>1.1769410653888326E-67</v>
      </c>
      <c r="BG1242" s="10">
        <f ca="1">SUMPRODUCT(S1212:S1241,'control variables'!BI$7:BI$36)</f>
        <v>2.6451459147609324E-67</v>
      </c>
      <c r="BH1242" s="10">
        <f t="shared" ca="1" si="917"/>
        <v>3.8954233290045332E-67</v>
      </c>
      <c r="BI1242" s="82">
        <f t="shared" ca="1" si="895"/>
        <v>3.9271788540021623E-66</v>
      </c>
      <c r="BJ1242" s="82">
        <f t="shared" ca="1" si="896"/>
        <v>4.553965044398953E-66</v>
      </c>
      <c r="BK1242" s="82">
        <f t="shared" ca="1" si="897"/>
        <v>1.524011444944004E-65</v>
      </c>
      <c r="BL1242" s="82">
        <f t="shared" ca="1" si="898"/>
        <v>7.1774122732060189E-66</v>
      </c>
      <c r="BM1242" s="82">
        <f t="shared" ca="1" si="888"/>
        <v>3.0898670621047172E-65</v>
      </c>
      <c r="BN1242" s="10">
        <f ca="1">BN1241+BI1242-INDIRECT(ADDRESS(MAX($D1242-'key variables'!$B$9*30,34),scenario!BI$4),TRUE)</f>
        <v>9439390.0751690175</v>
      </c>
      <c r="BO1242" s="10">
        <f ca="1">BO1241+BJ1242-INDIRECT(ADDRESS(MAX($D1242-'key variables'!$B$9*30,34),scenario!BJ$4),TRUE)</f>
        <v>10895583.360992203</v>
      </c>
      <c r="BP1242" s="10">
        <f ca="1">BP1241+BK1242-INDIRECT(ADDRESS(MAX($D1242-'key variables'!$B$9*30,34),scenario!BK$4),TRUE)</f>
        <v>32531162.537994072</v>
      </c>
      <c r="BQ1242" s="10">
        <f ca="1">BQ1241+BL1242-INDIRECT(ADDRESS(MAX($D1242-'key variables'!$B$9*30,34),scenario!BL$4),TRUE)</f>
        <v>14415841.516535141</v>
      </c>
      <c r="BR1242" s="10">
        <f t="shared" ca="1" si="918"/>
        <v>67281977.490690395</v>
      </c>
      <c r="BS1242" s="82">
        <f t="shared" ca="1" si="899"/>
        <v>-2.3433848477536824E-9</v>
      </c>
      <c r="BT1242" s="82">
        <f t="shared" ca="1" si="900"/>
        <v>-3.4288309057018498E-10</v>
      </c>
      <c r="BU1242" s="82">
        <f t="shared" ca="1" si="901"/>
        <v>-4.2578247660364599E-9</v>
      </c>
      <c r="BV1242" s="82">
        <f t="shared" ca="1" si="902"/>
        <v>-2.9943922343414556E-9</v>
      </c>
      <c r="BW1242" s="82">
        <f t="shared" ca="1" si="919"/>
        <v>-9.9384849387017825E-9</v>
      </c>
      <c r="BX1242" s="10">
        <f t="shared" ca="1" si="903"/>
        <v>-1.8625994260191893E-12</v>
      </c>
      <c r="BY1242" s="10">
        <f t="shared" ca="1" si="904"/>
        <v>2.8902850229962428E-12</v>
      </c>
      <c r="BZ1242" s="10">
        <f t="shared" ca="1" si="905"/>
        <v>-3.5034723983035463E-11</v>
      </c>
      <c r="CA1242" s="10">
        <f t="shared" ca="1" si="906"/>
        <v>-2.0257049910634696E-11</v>
      </c>
      <c r="CB1242" s="10">
        <v>0</v>
      </c>
      <c r="CC1242" s="82">
        <f t="shared" ca="1" si="907"/>
        <v>3.9725652202851362E-13</v>
      </c>
      <c r="CD1242" s="82">
        <f t="shared" ca="1" si="908"/>
        <v>3.4270724516460853E-13</v>
      </c>
      <c r="CE1242" s="82">
        <f t="shared" ca="1" si="909"/>
        <v>1.8915613015532971E-10</v>
      </c>
      <c r="CF1242" s="82">
        <f t="shared" ca="1" si="910"/>
        <v>3.7028113764059381E-11</v>
      </c>
      <c r="CG1242" s="82">
        <f t="shared" ca="1" si="920"/>
        <v>2.269242076865822E-10</v>
      </c>
      <c r="CH1242" s="13" t="str">
        <f t="shared" ca="1" si="921"/>
        <v/>
      </c>
      <c r="CI1242" s="81">
        <f t="shared" ca="1" si="930"/>
        <v>0.1131775965863165</v>
      </c>
      <c r="CJ1242" s="81">
        <f t="shared" ca="1" si="931"/>
        <v>0.13063724757458739</v>
      </c>
      <c r="CK1242" s="81">
        <f t="shared" ca="1" si="932"/>
        <v>0.39004625943939081</v>
      </c>
      <c r="CL1242" s="81">
        <f t="shared" ca="1" si="933"/>
        <v>0.17284488538116416</v>
      </c>
      <c r="CM1242" s="89">
        <f t="shared" ca="1" si="922"/>
        <v>0.80670598898145884</v>
      </c>
    </row>
    <row r="1243" spans="1:91" x14ac:dyDescent="0.3">
      <c r="A1243">
        <v>1178</v>
      </c>
      <c r="B1243" s="3">
        <f t="shared" si="935"/>
        <v>3.4611111111111112</v>
      </c>
      <c r="C1243" s="3">
        <f t="shared" si="923"/>
        <v>39.266666666666666</v>
      </c>
      <c r="D1243" s="4">
        <f t="shared" ca="1" si="911"/>
        <v>1243</v>
      </c>
      <c r="E1243" s="58">
        <f>(0.5*(COS(B1243*2*PI())+1)*('key variables'!$B$4-'key variables'!$B$6)+'key variables'!$B$6)/'key variables'!$B$4</f>
        <v>1</v>
      </c>
      <c r="F1243" s="10">
        <f t="shared" ca="1" si="924"/>
        <v>11689222.907461114</v>
      </c>
      <c r="G1243" s="10">
        <f t="shared" ca="1" si="925"/>
        <v>13492492.798713122</v>
      </c>
      <c r="H1243" s="10">
        <f t="shared" ca="1" si="926"/>
        <v>40309474.521088287</v>
      </c>
      <c r="I1243" s="10">
        <f t="shared" ca="1" si="927"/>
        <v>17912154.249750931</v>
      </c>
      <c r="J1243" s="10">
        <f t="shared" ca="1" si="912"/>
        <v>83403344.477013454</v>
      </c>
      <c r="K1243" s="82">
        <f t="shared" ca="1" si="889"/>
        <v>2249832.832292099</v>
      </c>
      <c r="L1243" s="82">
        <f t="shared" ca="1" si="890"/>
        <v>2596909.4377209195</v>
      </c>
      <c r="M1243" s="82">
        <f t="shared" ca="1" si="891"/>
        <v>7778311.98309422</v>
      </c>
      <c r="N1243" s="82">
        <f t="shared" ca="1" si="892"/>
        <v>3496312.733215793</v>
      </c>
      <c r="O1243" s="82">
        <f t="shared" ca="1" si="913"/>
        <v>16121366.986323033</v>
      </c>
      <c r="P1243" s="10">
        <f ca="1">IF(IF($A1243&gt;='key variables'!$B$26,K1243*SUMPRODUCT(Z1243:AC1243,'control variables'!$O$3:$R$3)/J1243+F$65*'key variables'!$B$25/scenario!J$65,K1243*SUMPRODUCT(Z1243:AC1243,'control variables'!$O$7:$R$7)/J1243+F$65*'key variables'!$B$25/scenario!J$65)&lt;'key variables'!$B$28,0,IF($A1243&gt;='key variables'!$B$26,K1243*SUMPRODUCT(Z1243:AC1243,'control variables'!$O$3:$R$3)/J1243+F$65*'key variables'!$B$25/scenario!J$65,K1243*SUMPRODUCT(Z1243:AC1243,'control variables'!$O$7:$R$7)/J1243+F$65*'key variables'!$B$25/scenario!J$65))</f>
        <v>4.7828359081704087E-67</v>
      </c>
      <c r="Q1243" s="10">
        <f ca="1">IF(IF($A1243&gt;='key variables'!$B$26,L1243*SUMPRODUCT(Z1243:AC1243,'control variables'!$O$4:$R$4)/J1243+G$65*'key variables'!$B$25/scenario!J$65,L1243*SUMPRODUCT(Z1243:AC1243,'control variables'!$O$7:$R$7)/J1243+G$65*'key variables'!$B$25/scenario!J$65)&lt;'key variables'!$B$28,0,IF($A1243&gt;='key variables'!$B$26,L1243*SUMPRODUCT(Z1243:AC1243,'control variables'!$O$4:$R$4)/J1243+G$65*'key variables'!$B$25/scenario!J$65,L1243*SUMPRODUCT(Z1243:AC1243,'control variables'!$O$7:$R$7)/J1243+G$65*'key variables'!$B$25/scenario!J$65))</f>
        <v>5.5206731498999012E-67</v>
      </c>
      <c r="R1243" s="10">
        <f ca="1">IF(IF($A1243&gt;='key variables'!$B$26,M1243*SUMPRODUCT(Z1243:AC1243,'control variables'!$O$5:$R$5)/J1243+H$65*'key variables'!$B$25/scenario!J$65,M1243*SUMPRODUCT(Z1243:AC1243,'control variables'!$O$7:$R$7)/J1243+H$65*'key variables'!$B$25/scenario!J$65)&lt;'key variables'!$B$28,0,IF($A1243&gt;='key variables'!$B$26,M1243*SUMPRODUCT(Z1243:AC1243,'control variables'!$O$5:$R$5)/J1243+H$65*'key variables'!$B$25/scenario!J$65,M1243*SUMPRODUCT(Z1243:AC1243,'control variables'!$O$7:$R$7)/J1243+H$65*'key variables'!$B$25/scenario!J$65))</f>
        <v>1.6535624035583981E-66</v>
      </c>
      <c r="S1243" s="10">
        <f ca="1">IF(IF($A1243&gt;='key variables'!$B$26,N1243*SUMPRODUCT(Z1243:AC1243,'control variables'!$O$6:$R$6)/J1243+I$65*'key variables'!$B$25/scenario!J$65,N1243*SUMPRODUCT(Z1243:AC1243,'control variables'!$O$7:$R$7)/J1243+I$65*'key variables'!$B$25/scenario!J$65)&lt;'key variables'!$B$28,0,IF($A1243&gt;='key variables'!$B$26,N1243*SUMPRODUCT(Z1243:AC1243,'control variables'!$O$6:$R$6)/J1243+I$65*'key variables'!$B$25/scenario!J$65,N1243*SUMPRODUCT(Z1243:AC1243,'control variables'!$O$7:$R$7)/J1243+I$65*'key variables'!$B$25/scenario!J$65))</f>
        <v>7.4326811515064793E-67</v>
      </c>
      <c r="T1243" s="10">
        <f t="shared" ca="1" si="934"/>
        <v>3.427181424516077E-66</v>
      </c>
      <c r="U1243" s="82">
        <f ca="1">SUMPRODUCT(P1213:P1242,'control variables'!AD$7:AD$36)</f>
        <v>1.0140496939064368E-66</v>
      </c>
      <c r="V1243" s="82">
        <f ca="1">SUMPRODUCT(Q1213:Q1242,'control variables'!AE$7:AE$36)</f>
        <v>1.1704848389739108E-66</v>
      </c>
      <c r="W1243" s="82">
        <f ca="1">SUMPRODUCT(R1213:R1242,'control variables'!AF$7:AF$36)</f>
        <v>3.5058582008200534E-66</v>
      </c>
      <c r="X1243" s="82">
        <f ca="1">SUMPRODUCT(S1213:S1242,'control variables'!AG$7:AG$36)</f>
        <v>1.5758659070267953E-66</v>
      </c>
      <c r="Y1243" s="82">
        <f t="shared" ca="1" si="928"/>
        <v>7.2662586407271965E-66</v>
      </c>
      <c r="Z1243" s="10">
        <f ca="1">IF($A1243&gt;='key variables'!$B$26,SUMPRODUCT(P1213:P1242,'control variables'!V$7:V$36)*$E1243,SUMPRODUCT(P1213:P1242,'control variables'!Z$7:Z$36)*$E1243)</f>
        <v>2.4743839102762615E-66</v>
      </c>
      <c r="AA1243" s="10">
        <f ca="1">IF($A1243&gt;='key variables'!$B$26,SUMPRODUCT(Q1213:Q1242,'control variables'!W$7:W$36)*$E1243,SUMPRODUCT(Q1213:Q1242,'control variables'!AA$7:AA$36)*$E1243)</f>
        <v>2.8561015009256255E-66</v>
      </c>
      <c r="AB1243" s="10">
        <f ca="1">IF($A1243&gt;='key variables'!$B$26,SUMPRODUCT(R1213:R1242,'control variables'!X$7:X$36)*$E1243,SUMPRODUCT(R1213:R1242,'control variables'!AB$7:AB$36)*$E1243)</f>
        <v>8.5546489249466927E-66</v>
      </c>
      <c r="AC1243" s="10">
        <f ca="1">IF($A1243&gt;='key variables'!$B$26,SUMPRODUCT(S1213:S1242,'control variables'!Y$7:Y$36)*$E1243,SUMPRODUCT(S1213:S1242,'control variables'!AC$7:AC$36)*$E1243)</f>
        <v>3.8452723456566466E-66</v>
      </c>
      <c r="AD1243" s="10">
        <f t="shared" ca="1" si="929"/>
        <v>1.7730406681805226E-65</v>
      </c>
      <c r="AE1243" s="82">
        <f ca="1">SUMPRODUCT(P1213:P1242,'control variables'!AL$7:AL$36)</f>
        <v>3.3689989380625893E-66</v>
      </c>
      <c r="AF1243" s="82">
        <f ca="1">SUMPRODUCT(Q1213:Q1242,'control variables'!AM$7:AM$36)</f>
        <v>3.8785588849501369E-66</v>
      </c>
      <c r="AG1243" s="82">
        <f ca="1">SUMPRODUCT(R1213:R1242,'control variables'!AN$7:AN$36)</f>
        <v>1.1058790710660624E-65</v>
      </c>
      <c r="AH1243" s="82">
        <f ca="1">SUMPRODUCT(S1213:S1242,'control variables'!AO$7:AO$36)</f>
        <v>4.7883466829976549E-66</v>
      </c>
      <c r="AI1243" s="82">
        <f t="shared" ca="1" si="893"/>
        <v>2.3094695216671007E-65</v>
      </c>
      <c r="AJ1243" s="10">
        <f ca="1">SUMPRODUCT(P1213:P1242,'control variables'!AP$7:AP$36)</f>
        <v>3.2190915888644587E-69</v>
      </c>
      <c r="AK1243" s="10">
        <f ca="1">SUMPRODUCT(Q1213:Q1242,'control variables'!AQ$7:AQ$36)</f>
        <v>9.2892338577588969E-69</v>
      </c>
      <c r="AL1243" s="10">
        <f ca="1">SUMPRODUCT(R1213:R1242,'control variables'!AR$7:AR$36)</f>
        <v>3.3387945523267267E-67</v>
      </c>
      <c r="AM1243" s="10">
        <f ca="1">SUMPRODUCT(S1213:S1242,'control variables'!AS$7:AS$36)</f>
        <v>2.5012860400095321E-67</v>
      </c>
      <c r="AN1243" s="10">
        <f t="shared" ca="1" si="914"/>
        <v>5.9651638468024925E-67</v>
      </c>
      <c r="AO1243" s="82">
        <f ca="1">SUMPRODUCT(P1213:P1242,'control variables'!AX$7:AX$36)</f>
        <v>4.3774733051268188E-69</v>
      </c>
      <c r="AP1243" s="82">
        <f ca="1">SUMPRODUCT(Q1213:Q1242,'control variables'!AY$7:AY$36)</f>
        <v>1.0105552355971049E-68</v>
      </c>
      <c r="AQ1243" s="82">
        <f ca="1">SUMPRODUCT(R1213:R1242,'control variables'!AZ$7:AZ$36)</f>
        <v>9.0805021358641933E-68</v>
      </c>
      <c r="AR1243" s="82">
        <f ca="1">SUMPRODUCT(S1213:S1242,'control variables'!BA$7:BA$36)</f>
        <v>6.8027346015901886E-68</v>
      </c>
      <c r="AS1243" s="82">
        <f t="shared" ca="1" si="915"/>
        <v>1.7331539303564166E-67</v>
      </c>
      <c r="AT1243" s="10">
        <f ca="1">SUMPRODUCT(P1213:P1242,'control variables'!AT$7:AT$36)</f>
        <v>-3.8632910135129393E-69</v>
      </c>
      <c r="AU1243" s="10">
        <f ca="1">SUMPRODUCT(Q1213:Q1242,'control variables'!AU$7:AU$36)</f>
        <v>4.1908208526408539E-69</v>
      </c>
      <c r="AV1243" s="10">
        <f ca="1">SUMPRODUCT(R1213:R1242,'control variables'!AV$7:AV$36)</f>
        <v>1.804601042860605E-66</v>
      </c>
      <c r="AW1243" s="10">
        <f ca="1">SUMPRODUCT(S1213:S1242,'control variables'!AW$7:AW$36)</f>
        <v>1.3519320597753758E-66</v>
      </c>
      <c r="AX1243" s="10">
        <f t="shared" ca="1" si="894"/>
        <v>3.1568606324751088E-66</v>
      </c>
      <c r="AY1243" s="82">
        <f ca="1">SUMPRODUCT(P1213:P1242,'control variables'!BB$7:BB$36)</f>
        <v>1.4002360641195023E-68</v>
      </c>
      <c r="AZ1243" s="82">
        <f ca="1">SUMPRODUCT(Q1213:Q1242,'control variables'!BC$7:BC$36)</f>
        <v>3.5705994665032793E-68</v>
      </c>
      <c r="BA1243" s="82">
        <f ca="1">SUMPRODUCT(R1213:R1242,'control variables'!BD$7:BD$36)</f>
        <v>2.4995293796660694E-67</v>
      </c>
      <c r="BB1243" s="82">
        <f ca="1">SUMPRODUCT(S1213:S1242,'control variables'!BE$7:BE$36)</f>
        <v>3.5520096777284574E-68</v>
      </c>
      <c r="BC1243" s="82">
        <f t="shared" ca="1" si="916"/>
        <v>3.3518139005011931E-67</v>
      </c>
      <c r="BD1243" s="10">
        <f ca="1">SUMPRODUCT(P1213:P1242,'control variables'!BF$7:BF$36)</f>
        <v>2.9291718831483506E-69</v>
      </c>
      <c r="BE1243" s="10">
        <f ca="1">SUMPRODUCT(Q1213:Q1242,'control variables'!BG$7:BG$36)</f>
        <v>3.3810485823095627E-69</v>
      </c>
      <c r="BF1243" s="10">
        <f ca="1">SUMPRODUCT(R1213:R1242,'control variables'!BH$7:BH$36)</f>
        <v>1.0126980294808587E-67</v>
      </c>
      <c r="BG1243" s="10">
        <f ca="1">SUMPRODUCT(S1213:S1242,'control variables'!BI$7:BI$36)</f>
        <v>2.2760137566299901E-67</v>
      </c>
      <c r="BH1243" s="10">
        <f t="shared" ca="1" si="917"/>
        <v>3.3518139907654283E-67</v>
      </c>
      <c r="BI1243" s="82">
        <f t="shared" ca="1" si="895"/>
        <v>3.3791380076902709E-66</v>
      </c>
      <c r="BJ1243" s="82">
        <f t="shared" ca="1" si="896"/>
        <v>3.9184557004678106E-66</v>
      </c>
      <c r="BK1243" s="82">
        <f t="shared" ca="1" si="897"/>
        <v>1.3113344691487835E-65</v>
      </c>
      <c r="BL1243" s="82">
        <f t="shared" ca="1" si="898"/>
        <v>6.1757988395503146E-66</v>
      </c>
      <c r="BM1243" s="82">
        <f t="shared" ca="1" si="888"/>
        <v>2.6586737239196234E-65</v>
      </c>
      <c r="BN1243" s="10">
        <f ca="1">BN1242+BI1243-INDIRECT(ADDRESS(MAX($D1243-'key variables'!$B$9*30,34),scenario!BI$4),TRUE)</f>
        <v>9439390.0751690175</v>
      </c>
      <c r="BO1243" s="10">
        <f ca="1">BO1242+BJ1243-INDIRECT(ADDRESS(MAX($D1243-'key variables'!$B$9*30,34),scenario!BJ$4),TRUE)</f>
        <v>10895583.360992203</v>
      </c>
      <c r="BP1243" s="10">
        <f ca="1">BP1242+BK1243-INDIRECT(ADDRESS(MAX($D1243-'key variables'!$B$9*30,34),scenario!BK$4),TRUE)</f>
        <v>32531162.537994072</v>
      </c>
      <c r="BQ1243" s="10">
        <f ca="1">BQ1242+BL1243-INDIRECT(ADDRESS(MAX($D1243-'key variables'!$B$9*30,34),scenario!BL$4),TRUE)</f>
        <v>14415841.516535141</v>
      </c>
      <c r="BR1243" s="10">
        <f t="shared" ca="1" si="918"/>
        <v>67281977.490690395</v>
      </c>
      <c r="BS1243" s="82">
        <f t="shared" ca="1" si="899"/>
        <v>-2.3433848477536824E-9</v>
      </c>
      <c r="BT1243" s="82">
        <f t="shared" ca="1" si="900"/>
        <v>-3.4288309057018498E-10</v>
      </c>
      <c r="BU1243" s="82">
        <f t="shared" ca="1" si="901"/>
        <v>-4.2578247660364599E-9</v>
      </c>
      <c r="BV1243" s="82">
        <f t="shared" ca="1" si="902"/>
        <v>-2.9943922343414556E-9</v>
      </c>
      <c r="BW1243" s="82">
        <f t="shared" ca="1" si="919"/>
        <v>-9.9384849387017825E-9</v>
      </c>
      <c r="BX1243" s="10">
        <f t="shared" ca="1" si="903"/>
        <v>-1.8625994260191893E-12</v>
      </c>
      <c r="BY1243" s="10">
        <f t="shared" ca="1" si="904"/>
        <v>2.8902850229962428E-12</v>
      </c>
      <c r="BZ1243" s="10">
        <f t="shared" ca="1" si="905"/>
        <v>-3.5034723983035463E-11</v>
      </c>
      <c r="CA1243" s="10">
        <f t="shared" ca="1" si="906"/>
        <v>-2.0257049910634696E-11</v>
      </c>
      <c r="CB1243" s="10">
        <v>0</v>
      </c>
      <c r="CC1243" s="82">
        <f t="shared" ca="1" si="907"/>
        <v>3.9725652202851362E-13</v>
      </c>
      <c r="CD1243" s="82">
        <f t="shared" ca="1" si="908"/>
        <v>3.4270724516460853E-13</v>
      </c>
      <c r="CE1243" s="82">
        <f t="shared" ca="1" si="909"/>
        <v>1.8915613015532971E-10</v>
      </c>
      <c r="CF1243" s="82">
        <f t="shared" ca="1" si="910"/>
        <v>3.7028113764059381E-11</v>
      </c>
      <c r="CG1243" s="82">
        <f t="shared" ca="1" si="920"/>
        <v>2.269242076865822E-10</v>
      </c>
      <c r="CH1243" s="13" t="str">
        <f t="shared" ca="1" si="921"/>
        <v/>
      </c>
      <c r="CI1243" s="81">
        <f t="shared" ca="1" si="930"/>
        <v>0.1131775965863165</v>
      </c>
      <c r="CJ1243" s="81">
        <f t="shared" ca="1" si="931"/>
        <v>0.13063724757458739</v>
      </c>
      <c r="CK1243" s="81">
        <f t="shared" ca="1" si="932"/>
        <v>0.39004625943939081</v>
      </c>
      <c r="CL1243" s="81">
        <f t="shared" ca="1" si="933"/>
        <v>0.17284488538116416</v>
      </c>
      <c r="CM1243" s="89">
        <f t="shared" ca="1" si="922"/>
        <v>0.80670598898145884</v>
      </c>
    </row>
    <row r="1244" spans="1:91" x14ac:dyDescent="0.3">
      <c r="A1244">
        <v>1179</v>
      </c>
      <c r="B1244" s="3">
        <f t="shared" si="935"/>
        <v>3.463888888888889</v>
      </c>
      <c r="C1244" s="3">
        <f t="shared" si="923"/>
        <v>39.299999999999997</v>
      </c>
      <c r="D1244" s="4">
        <f t="shared" ca="1" si="911"/>
        <v>1244</v>
      </c>
      <c r="E1244" s="58">
        <f>(0.5*(COS(B1244*2*PI())+1)*('key variables'!$B$4-'key variables'!$B$6)+'key variables'!$B$6)/'key variables'!$B$4</f>
        <v>1</v>
      </c>
      <c r="F1244" s="10">
        <f t="shared" ca="1" si="924"/>
        <v>11689222.907461114</v>
      </c>
      <c r="G1244" s="10">
        <f t="shared" ca="1" si="925"/>
        <v>13492492.798713122</v>
      </c>
      <c r="H1244" s="10">
        <f t="shared" ca="1" si="926"/>
        <v>40309474.521088287</v>
      </c>
      <c r="I1244" s="10">
        <f t="shared" ca="1" si="927"/>
        <v>17912154.249750931</v>
      </c>
      <c r="J1244" s="10">
        <f t="shared" ca="1" si="912"/>
        <v>83403344.477013454</v>
      </c>
      <c r="K1244" s="82">
        <f t="shared" ca="1" si="889"/>
        <v>2249832.832292099</v>
      </c>
      <c r="L1244" s="82">
        <f t="shared" ca="1" si="890"/>
        <v>2596909.4377209195</v>
      </c>
      <c r="M1244" s="82">
        <f t="shared" ca="1" si="891"/>
        <v>7778311.98309422</v>
      </c>
      <c r="N1244" s="82">
        <f t="shared" ca="1" si="892"/>
        <v>3496312.733215793</v>
      </c>
      <c r="O1244" s="82">
        <f t="shared" ca="1" si="913"/>
        <v>16121366.986323033</v>
      </c>
      <c r="P1244" s="10">
        <f ca="1">IF(IF($A1244&gt;='key variables'!$B$26,K1244*SUMPRODUCT(Z1244:AC1244,'control variables'!$O$3:$R$3)/J1244+F$65*'key variables'!$B$25/scenario!J$65,K1244*SUMPRODUCT(Z1244:AC1244,'control variables'!$O$7:$R$7)/J1244+F$65*'key variables'!$B$25/scenario!J$65)&lt;'key variables'!$B$28,0,IF($A1244&gt;='key variables'!$B$26,K1244*SUMPRODUCT(Z1244:AC1244,'control variables'!$O$3:$R$3)/J1244+F$65*'key variables'!$B$25/scenario!J$65,K1244*SUMPRODUCT(Z1244:AC1244,'control variables'!$O$7:$R$7)/J1244+F$65*'key variables'!$B$25/scenario!J$65))</f>
        <v>4.1153874581938133E-67</v>
      </c>
      <c r="Q1244" s="10">
        <f ca="1">IF(IF($A1244&gt;='key variables'!$B$26,L1244*SUMPRODUCT(Z1244:AC1244,'control variables'!$O$4:$R$4)/J1244+G$65*'key variables'!$B$25/scenario!J$65,L1244*SUMPRODUCT(Z1244:AC1244,'control variables'!$O$7:$R$7)/J1244+G$65*'key variables'!$B$25/scenario!J$65)&lt;'key variables'!$B$28,0,IF($A1244&gt;='key variables'!$B$26,L1244*SUMPRODUCT(Z1244:AC1244,'control variables'!$O$4:$R$4)/J1244+G$65*'key variables'!$B$25/scenario!J$65,L1244*SUMPRODUCT(Z1244:AC1244,'control variables'!$O$7:$R$7)/J1244+G$65*'key variables'!$B$25/scenario!J$65))</f>
        <v>4.7502589422049439E-67</v>
      </c>
      <c r="R1244" s="10">
        <f ca="1">IF(IF($A1244&gt;='key variables'!$B$26,M1244*SUMPRODUCT(Z1244:AC1244,'control variables'!$O$5:$R$5)/J1244+H$65*'key variables'!$B$25/scenario!J$65,M1244*SUMPRODUCT(Z1244:AC1244,'control variables'!$O$7:$R$7)/J1244+H$65*'key variables'!$B$25/scenario!J$65)&lt;'key variables'!$B$28,0,IF($A1244&gt;='key variables'!$B$26,M1244*SUMPRODUCT(Z1244:AC1244,'control variables'!$O$5:$R$5)/J1244+H$65*'key variables'!$B$25/scenario!J$65,M1244*SUMPRODUCT(Z1244:AC1244,'control variables'!$O$7:$R$7)/J1244+H$65*'key variables'!$B$25/scenario!J$65))</f>
        <v>1.4228064912952872E-66</v>
      </c>
      <c r="S1244" s="10">
        <f ca="1">IF(IF($A1244&gt;='key variables'!$B$26,N1244*SUMPRODUCT(Z1244:AC1244,'control variables'!$O$6:$R$6)/J1244+I$65*'key variables'!$B$25/scenario!J$65,N1244*SUMPRODUCT(Z1244:AC1244,'control variables'!$O$7:$R$7)/J1244+I$65*'key variables'!$B$25/scenario!J$65)&lt;'key variables'!$B$28,0,IF($A1244&gt;='key variables'!$B$26,N1244*SUMPRODUCT(Z1244:AC1244,'control variables'!$O$6:$R$6)/J1244+I$65*'key variables'!$B$25/scenario!J$65,N1244*SUMPRODUCT(Z1244:AC1244,'control variables'!$O$7:$R$7)/J1244+I$65*'key variables'!$B$25/scenario!J$65))</f>
        <v>6.3954447484618726E-67</v>
      </c>
      <c r="T1244" s="10">
        <f t="shared" ca="1" si="934"/>
        <v>2.94891560618135E-66</v>
      </c>
      <c r="U1244" s="82">
        <f ca="1">SUMPRODUCT(P1214:P1243,'control variables'!AD$7:AD$36)</f>
        <v>8.7253827486718282E-67</v>
      </c>
      <c r="V1244" s="82">
        <f ca="1">SUMPRODUCT(Q1214:Q1243,'control variables'!AE$7:AE$36)</f>
        <v>1.0071427744553119E-66</v>
      </c>
      <c r="W1244" s="82">
        <f ca="1">SUMPRODUCT(R1214:R1243,'control variables'!AF$7:AF$36)</f>
        <v>3.0166129775043733E-66</v>
      </c>
      <c r="X1244" s="82">
        <f ca="1">SUMPRODUCT(S1214:S1243,'control variables'!AG$7:AG$36)</f>
        <v>1.3559526009442646E-66</v>
      </c>
      <c r="Y1244" s="82">
        <f t="shared" ca="1" si="928"/>
        <v>6.2522466277711325E-66</v>
      </c>
      <c r="Z1244" s="10">
        <f ca="1">IF($A1244&gt;='key variables'!$B$26,SUMPRODUCT(P1214:P1243,'control variables'!V$7:V$36)*$E1244,SUMPRODUCT(P1214:P1243,'control variables'!Z$7:Z$36)*$E1244)</f>
        <v>2.1290817219365654E-66</v>
      </c>
      <c r="AA1244" s="10">
        <f ca="1">IF($A1244&gt;='key variables'!$B$26,SUMPRODUCT(Q1214:Q1243,'control variables'!W$7:W$36)*$E1244,SUMPRODUCT(Q1214:Q1243,'control variables'!AA$7:AA$36)*$E1244)</f>
        <v>2.4575303275947259E-66</v>
      </c>
      <c r="AB1244" s="10">
        <f ca="1">IF($A1244&gt;='key variables'!$B$26,SUMPRODUCT(R1214:R1243,'control variables'!X$7:X$36)*$E1244,SUMPRODUCT(R1214:R1243,'control variables'!AB$7:AB$36)*$E1244)</f>
        <v>7.3608410514012662E-66</v>
      </c>
      <c r="AC1244" s="10">
        <f ca="1">IF($A1244&gt;='key variables'!$B$26,SUMPRODUCT(S1214:S1243,'control variables'!Y$7:Y$36)*$E1244,SUMPRODUCT(S1214:S1243,'control variables'!AC$7:AC$36)*$E1244)</f>
        <v>3.3086616159299441E-66</v>
      </c>
      <c r="AD1244" s="10">
        <f t="shared" ca="1" si="929"/>
        <v>1.5256114716862502E-65</v>
      </c>
      <c r="AE1244" s="82">
        <f ca="1">SUMPRODUCT(P1214:P1243,'control variables'!AL$7:AL$36)</f>
        <v>2.8988525307101268E-66</v>
      </c>
      <c r="AF1244" s="82">
        <f ca="1">SUMPRODUCT(Q1214:Q1243,'control variables'!AM$7:AM$36)</f>
        <v>3.3373029929215942E-66</v>
      </c>
      <c r="AG1244" s="82">
        <f ca="1">SUMPRODUCT(R1214:R1243,'control variables'!AN$7:AN$36)</f>
        <v>9.515527914243774E-66</v>
      </c>
      <c r="AH1244" s="82">
        <f ca="1">SUMPRODUCT(S1214:S1243,'control variables'!AO$7:AO$36)</f>
        <v>4.1201292001319466E-66</v>
      </c>
      <c r="AI1244" s="82">
        <f t="shared" ca="1" si="893"/>
        <v>1.987181263800744E-65</v>
      </c>
      <c r="AJ1244" s="10">
        <f ca="1">SUMPRODUCT(P1214:P1243,'control variables'!AP$7:AP$36)</f>
        <v>2.7698648680292498E-69</v>
      </c>
      <c r="AK1244" s="10">
        <f ca="1">SUMPRODUCT(Q1214:Q1243,'control variables'!AQ$7:AQ$36)</f>
        <v>7.9929140887198151E-69</v>
      </c>
      <c r="AL1244" s="10">
        <f ca="1">SUMPRODUCT(R1214:R1243,'control variables'!AR$7:AR$36)</f>
        <v>2.872863190363435E-67</v>
      </c>
      <c r="AM1244" s="10">
        <f ca="1">SUMPRODUCT(S1214:S1243,'control variables'!AS$7:AS$36)</f>
        <v>2.1522296386597543E-67</v>
      </c>
      <c r="AN1244" s="10">
        <f t="shared" ca="1" si="914"/>
        <v>5.1327206185906794E-67</v>
      </c>
      <c r="AO1244" s="82">
        <f ca="1">SUMPRODUCT(P1214:P1243,'control variables'!AX$7:AX$36)</f>
        <v>3.7665935199078271E-69</v>
      </c>
      <c r="AP1244" s="82">
        <f ca="1">SUMPRODUCT(Q1214:Q1243,'control variables'!AY$7:AY$36)</f>
        <v>8.6953147091749327E-69</v>
      </c>
      <c r="AQ1244" s="82">
        <f ca="1">SUMPRODUCT(R1214:R1243,'control variables'!AZ$7:AZ$36)</f>
        <v>7.8133110400462819E-68</v>
      </c>
      <c r="AR1244" s="82">
        <f ca="1">SUMPRODUCT(S1214:S1243,'control variables'!BA$7:BA$36)</f>
        <v>5.8534077267799662E-68</v>
      </c>
      <c r="AS1244" s="82">
        <f t="shared" ca="1" si="915"/>
        <v>1.4912909589734524E-67</v>
      </c>
      <c r="AT1244" s="10">
        <f ca="1">SUMPRODUCT(P1214:P1243,'control variables'!AT$7:AT$36)</f>
        <v>-3.3241657647514568E-69</v>
      </c>
      <c r="AU1244" s="10">
        <f ca="1">SUMPRODUCT(Q1214:Q1243,'control variables'!AU$7:AU$36)</f>
        <v>3.6059885615211826E-69</v>
      </c>
      <c r="AV1244" s="10">
        <f ca="1">SUMPRODUCT(R1214:R1243,'control variables'!AV$7:AV$36)</f>
        <v>1.5527675716712888E-66</v>
      </c>
      <c r="AW1244" s="10">
        <f ca="1">SUMPRODUCT(S1214:S1243,'control variables'!AW$7:AW$36)</f>
        <v>1.1632688952646957E-66</v>
      </c>
      <c r="AX1244" s="10">
        <f t="shared" ca="1" si="894"/>
        <v>2.7163182897327544E-66</v>
      </c>
      <c r="AY1244" s="82">
        <f ca="1">SUMPRODUCT(P1214:P1243,'control variables'!BB$7:BB$36)</f>
        <v>1.2048320384448266E-68</v>
      </c>
      <c r="AZ1244" s="82">
        <f ca="1">SUMPRODUCT(Q1214:Q1243,'control variables'!BC$7:BC$36)</f>
        <v>3.0723195494913398E-68</v>
      </c>
      <c r="BA1244" s="82">
        <f ca="1">SUMPRODUCT(R1214:R1243,'control variables'!BD$7:BD$36)</f>
        <v>2.1507181216258027E-67</v>
      </c>
      <c r="BB1244" s="82">
        <f ca="1">SUMPRODUCT(S1214:S1243,'control variables'!BE$7:BE$36)</f>
        <v>3.0563239801171777E-68</v>
      </c>
      <c r="BC1244" s="82">
        <f t="shared" ca="1" si="916"/>
        <v>2.8840656784311373E-67</v>
      </c>
      <c r="BD1244" s="10">
        <f ca="1">SUMPRODUCT(P1214:P1243,'control variables'!BF$7:BF$36)</f>
        <v>2.5204036814664594E-69</v>
      </c>
      <c r="BE1244" s="10">
        <f ca="1">SUMPRODUCT(Q1214:Q1243,'control variables'!BG$7:BG$36)</f>
        <v>2.9092206377833755E-69</v>
      </c>
      <c r="BF1244" s="10">
        <f ca="1">SUMPRODUCT(R1214:R1243,'control variables'!BH$7:BH$36)</f>
        <v>8.7137523625755621E-68</v>
      </c>
      <c r="BG1244" s="10">
        <f ca="1">SUMPRODUCT(S1214:S1243,'control variables'!BI$7:BI$36)</f>
        <v>1.9583942766488732E-67</v>
      </c>
      <c r="BH1244" s="10">
        <f t="shared" ca="1" si="917"/>
        <v>2.8840657560989276E-67</v>
      </c>
      <c r="BI1244" s="82">
        <f t="shared" ca="1" si="895"/>
        <v>2.9075766853298236E-66</v>
      </c>
      <c r="BJ1244" s="82">
        <f t="shared" ca="1" si="896"/>
        <v>3.3716321769780287E-66</v>
      </c>
      <c r="BK1244" s="82">
        <f t="shared" ca="1" si="897"/>
        <v>1.1283367298077644E-65</v>
      </c>
      <c r="BL1244" s="82">
        <f t="shared" ca="1" si="898"/>
        <v>5.3139613351978137E-66</v>
      </c>
      <c r="BM1244" s="82">
        <f t="shared" ca="1" si="888"/>
        <v>2.287653749558331E-65</v>
      </c>
      <c r="BN1244" s="10">
        <f ca="1">BN1243+BI1244-INDIRECT(ADDRESS(MAX($D1244-'key variables'!$B$9*30,34),scenario!BI$4),TRUE)</f>
        <v>9439390.0751690175</v>
      </c>
      <c r="BO1244" s="10">
        <f ca="1">BO1243+BJ1244-INDIRECT(ADDRESS(MAX($D1244-'key variables'!$B$9*30,34),scenario!BJ$4),TRUE)</f>
        <v>10895583.360992203</v>
      </c>
      <c r="BP1244" s="10">
        <f ca="1">BP1243+BK1244-INDIRECT(ADDRESS(MAX($D1244-'key variables'!$B$9*30,34),scenario!BK$4),TRUE)</f>
        <v>32531162.537994072</v>
      </c>
      <c r="BQ1244" s="10">
        <f ca="1">BQ1243+BL1244-INDIRECT(ADDRESS(MAX($D1244-'key variables'!$B$9*30,34),scenario!BL$4),TRUE)</f>
        <v>14415841.516535141</v>
      </c>
      <c r="BR1244" s="10">
        <f t="shared" ca="1" si="918"/>
        <v>67281977.490690395</v>
      </c>
      <c r="BS1244" s="82">
        <f t="shared" ca="1" si="899"/>
        <v>-2.3433848477536824E-9</v>
      </c>
      <c r="BT1244" s="82">
        <f t="shared" ca="1" si="900"/>
        <v>-3.4288309057018498E-10</v>
      </c>
      <c r="BU1244" s="82">
        <f t="shared" ca="1" si="901"/>
        <v>-4.2578247660364599E-9</v>
      </c>
      <c r="BV1244" s="82">
        <f t="shared" ca="1" si="902"/>
        <v>-2.9943922343414556E-9</v>
      </c>
      <c r="BW1244" s="82">
        <f t="shared" ca="1" si="919"/>
        <v>-9.9384849387017825E-9</v>
      </c>
      <c r="BX1244" s="10">
        <f t="shared" ca="1" si="903"/>
        <v>-1.8625994260191893E-12</v>
      </c>
      <c r="BY1244" s="10">
        <f t="shared" ca="1" si="904"/>
        <v>2.8902850229962428E-12</v>
      </c>
      <c r="BZ1244" s="10">
        <f t="shared" ca="1" si="905"/>
        <v>-3.5034723983035463E-11</v>
      </c>
      <c r="CA1244" s="10">
        <f t="shared" ca="1" si="906"/>
        <v>-2.0257049910634696E-11</v>
      </c>
      <c r="CB1244" s="10">
        <v>0</v>
      </c>
      <c r="CC1244" s="82">
        <f t="shared" ca="1" si="907"/>
        <v>3.9725652202851362E-13</v>
      </c>
      <c r="CD1244" s="82">
        <f t="shared" ca="1" si="908"/>
        <v>3.4270724516460853E-13</v>
      </c>
      <c r="CE1244" s="82">
        <f t="shared" ca="1" si="909"/>
        <v>1.8915613015532971E-10</v>
      </c>
      <c r="CF1244" s="82">
        <f t="shared" ca="1" si="910"/>
        <v>3.7028113764059381E-11</v>
      </c>
      <c r="CG1244" s="82">
        <f t="shared" ca="1" si="920"/>
        <v>2.269242076865822E-10</v>
      </c>
      <c r="CH1244" s="13" t="str">
        <f t="shared" ca="1" si="921"/>
        <v/>
      </c>
      <c r="CI1244" s="81">
        <f t="shared" ca="1" si="930"/>
        <v>0.1131775965863165</v>
      </c>
      <c r="CJ1244" s="81">
        <f t="shared" ca="1" si="931"/>
        <v>0.13063724757458739</v>
      </c>
      <c r="CK1244" s="81">
        <f t="shared" ca="1" si="932"/>
        <v>0.39004625943939081</v>
      </c>
      <c r="CL1244" s="81">
        <f t="shared" ca="1" si="933"/>
        <v>0.17284488538116416</v>
      </c>
      <c r="CM1244" s="89">
        <f t="shared" ca="1" si="922"/>
        <v>0.80670598898145884</v>
      </c>
    </row>
    <row r="1245" spans="1:91" x14ac:dyDescent="0.3">
      <c r="A1245">
        <v>1180</v>
      </c>
      <c r="B1245" s="3">
        <f t="shared" si="935"/>
        <v>3.4666666666666668</v>
      </c>
      <c r="C1245" s="3">
        <f t="shared" si="923"/>
        <v>39.333333333333336</v>
      </c>
      <c r="D1245" s="4">
        <f t="shared" ca="1" si="911"/>
        <v>1245</v>
      </c>
      <c r="E1245" s="58">
        <f>(0.5*(COS(B1245*2*PI())+1)*('key variables'!$B$4-'key variables'!$B$6)+'key variables'!$B$6)/'key variables'!$B$4</f>
        <v>1</v>
      </c>
      <c r="F1245" s="10">
        <f t="shared" ca="1" si="924"/>
        <v>11689222.907461114</v>
      </c>
      <c r="G1245" s="10">
        <f t="shared" ca="1" si="925"/>
        <v>13492492.798713122</v>
      </c>
      <c r="H1245" s="10">
        <f t="shared" ca="1" si="926"/>
        <v>40309474.521088287</v>
      </c>
      <c r="I1245" s="10">
        <f t="shared" ca="1" si="927"/>
        <v>17912154.249750931</v>
      </c>
      <c r="J1245" s="10">
        <f t="shared" ca="1" si="912"/>
        <v>83403344.477013454</v>
      </c>
      <c r="K1245" s="82">
        <f t="shared" ca="1" si="889"/>
        <v>2249832.832292099</v>
      </c>
      <c r="L1245" s="82">
        <f t="shared" ca="1" si="890"/>
        <v>2596909.4377209195</v>
      </c>
      <c r="M1245" s="82">
        <f t="shared" ca="1" si="891"/>
        <v>7778311.98309422</v>
      </c>
      <c r="N1245" s="82">
        <f t="shared" ca="1" si="892"/>
        <v>3496312.733215793</v>
      </c>
      <c r="O1245" s="82">
        <f t="shared" ca="1" si="913"/>
        <v>16121366.986323033</v>
      </c>
      <c r="P1245" s="10">
        <f ca="1">IF(IF($A1245&gt;='key variables'!$B$26,K1245*SUMPRODUCT(Z1245:AC1245,'control variables'!$O$3:$R$3)/J1245+F$65*'key variables'!$B$25/scenario!J$65,K1245*SUMPRODUCT(Z1245:AC1245,'control variables'!$O$7:$R$7)/J1245+F$65*'key variables'!$B$25/scenario!J$65)&lt;'key variables'!$B$28,0,IF($A1245&gt;='key variables'!$B$26,K1245*SUMPRODUCT(Z1245:AC1245,'control variables'!$O$3:$R$3)/J1245+F$65*'key variables'!$B$25/scenario!J$65,K1245*SUMPRODUCT(Z1245:AC1245,'control variables'!$O$7:$R$7)/J1245+F$65*'key variables'!$B$25/scenario!J$65))</f>
        <v>3.541081955608564E-67</v>
      </c>
      <c r="Q1245" s="10">
        <f ca="1">IF(IF($A1245&gt;='key variables'!$B$26,L1245*SUMPRODUCT(Z1245:AC1245,'control variables'!$O$4:$R$4)/J1245+G$65*'key variables'!$B$25/scenario!J$65,L1245*SUMPRODUCT(Z1245:AC1245,'control variables'!$O$7:$R$7)/J1245+G$65*'key variables'!$B$25/scenario!J$65)&lt;'key variables'!$B$28,0,IF($A1245&gt;='key variables'!$B$26,L1245*SUMPRODUCT(Z1245:AC1245,'control variables'!$O$4:$R$4)/J1245+G$65*'key variables'!$B$25/scenario!J$65,L1245*SUMPRODUCT(Z1245:AC1245,'control variables'!$O$7:$R$7)/J1245+G$65*'key variables'!$B$25/scenario!J$65))</f>
        <v>4.0873566330234875E-67</v>
      </c>
      <c r="R1245" s="10">
        <f ca="1">IF(IF($A1245&gt;='key variables'!$B$26,M1245*SUMPRODUCT(Z1245:AC1245,'control variables'!$O$5:$R$5)/J1245+H$65*'key variables'!$B$25/scenario!J$65,M1245*SUMPRODUCT(Z1245:AC1245,'control variables'!$O$7:$R$7)/J1245+H$65*'key variables'!$B$25/scenario!J$65)&lt;'key variables'!$B$28,0,IF($A1245&gt;='key variables'!$B$26,M1245*SUMPRODUCT(Z1245:AC1245,'control variables'!$O$5:$R$5)/J1245+H$65*'key variables'!$B$25/scenario!J$65,M1245*SUMPRODUCT(Z1245:AC1245,'control variables'!$O$7:$R$7)/J1245+H$65*'key variables'!$B$25/scenario!J$65))</f>
        <v>1.2242527450525167E-66</v>
      </c>
      <c r="S1245" s="10">
        <f ca="1">IF(IF($A1245&gt;='key variables'!$B$26,N1245*SUMPRODUCT(Z1245:AC1245,'control variables'!$O$6:$R$6)/J1245+I$65*'key variables'!$B$25/scenario!J$65,N1245*SUMPRODUCT(Z1245:AC1245,'control variables'!$O$7:$R$7)/J1245+I$65*'key variables'!$B$25/scenario!J$65)&lt;'key variables'!$B$28,0,IF($A1245&gt;='key variables'!$B$26,N1245*SUMPRODUCT(Z1245:AC1245,'control variables'!$O$6:$R$6)/J1245+I$65*'key variables'!$B$25/scenario!J$65,N1245*SUMPRODUCT(Z1245:AC1245,'control variables'!$O$7:$R$7)/J1245+I$65*'key variables'!$B$25/scenario!J$65))</f>
        <v>5.5029554876490907E-67</v>
      </c>
      <c r="T1245" s="10">
        <f t="shared" ca="1" si="934"/>
        <v>2.5373921526806311E-66</v>
      </c>
      <c r="U1245" s="82">
        <f ca="1">SUMPRODUCT(P1215:P1244,'control variables'!AD$7:AD$36)</f>
        <v>7.5077488379819442E-67</v>
      </c>
      <c r="V1245" s="82">
        <f ca="1">SUMPRODUCT(Q1215:Q1244,'control variables'!AE$7:AE$36)</f>
        <v>8.6659522136719628E-67</v>
      </c>
      <c r="W1245" s="82">
        <f ca="1">SUMPRODUCT(R1215:R1244,'control variables'!AF$7:AF$36)</f>
        <v>2.5956423034791422E-66</v>
      </c>
      <c r="X1245" s="82">
        <f ca="1">SUMPRODUCT(S1215:S1244,'control variables'!AG$7:AG$36)</f>
        <v>1.1667283668040251E-66</v>
      </c>
      <c r="Y1245" s="82">
        <f t="shared" ca="1" si="928"/>
        <v>5.3797407754485579E-66</v>
      </c>
      <c r="Z1245" s="10">
        <f ca="1">IF($A1245&gt;='key variables'!$B$26,SUMPRODUCT(P1215:P1244,'control variables'!V$7:V$36)*$E1245,SUMPRODUCT(P1215:P1244,'control variables'!Z$7:Z$36)*$E1245)</f>
        <v>1.8319667210324968E-66</v>
      </c>
      <c r="AA1245" s="10">
        <f ca="1">IF($A1245&gt;='key variables'!$B$26,SUMPRODUCT(Q1215:Q1244,'control variables'!W$7:W$36)*$E1245,SUMPRODUCT(Q1215:Q1244,'control variables'!AA$7:AA$36)*$E1245)</f>
        <v>2.1145800697526099E-66</v>
      </c>
      <c r="AB1245" s="10">
        <f ca="1">IF($A1245&gt;='key variables'!$B$26,SUMPRODUCT(R1215:R1244,'control variables'!X$7:X$36)*$E1245,SUMPRODUCT(R1215:R1244,'control variables'!AB$7:AB$36)*$E1245)</f>
        <v>6.3336299898866668E-66</v>
      </c>
      <c r="AC1245" s="10">
        <f ca="1">IF($A1245&gt;='key variables'!$B$26,SUMPRODUCT(S1215:S1244,'control variables'!Y$7:Y$36)*$E1245,SUMPRODUCT(S1215:S1244,'control variables'!AC$7:AC$36)*$E1245)</f>
        <v>2.8469353285452972E-66</v>
      </c>
      <c r="AD1245" s="10">
        <f t="shared" ca="1" si="929"/>
        <v>1.312711210921707E-65</v>
      </c>
      <c r="AE1245" s="82">
        <f ca="1">SUMPRODUCT(P1215:P1244,'control variables'!AL$7:AL$36)</f>
        <v>2.4943154181096356E-66</v>
      </c>
      <c r="AF1245" s="82">
        <f ca="1">SUMPRODUCT(Q1215:Q1244,'control variables'!AM$7:AM$36)</f>
        <v>2.8715797792268443E-66</v>
      </c>
      <c r="AG1245" s="82">
        <f ca="1">SUMPRODUCT(R1215:R1244,'control variables'!AN$7:AN$36)</f>
        <v>8.1876286346089532E-66</v>
      </c>
      <c r="AH1245" s="82">
        <f ca="1">SUMPRODUCT(S1215:S1244,'control variables'!AO$7:AO$36)</f>
        <v>3.5451619837920212E-66</v>
      </c>
      <c r="AI1245" s="82">
        <f t="shared" ca="1" si="893"/>
        <v>1.7098685815737453E-65</v>
      </c>
      <c r="AJ1245" s="10">
        <f ca="1">SUMPRODUCT(P1215:P1244,'control variables'!AP$7:AP$36)</f>
        <v>2.38332808351348E-69</v>
      </c>
      <c r="AK1245" s="10">
        <f ca="1">SUMPRODUCT(Q1215:Q1244,'control variables'!AQ$7:AQ$36)</f>
        <v>6.8774967460092448E-69</v>
      </c>
      <c r="AL1245" s="10">
        <f ca="1">SUMPRODUCT(R1215:R1244,'control variables'!AR$7:AR$36)</f>
        <v>2.4719529103081871E-67</v>
      </c>
      <c r="AM1245" s="10">
        <f ca="1">SUMPRODUCT(S1215:S1244,'control variables'!AS$7:AS$36)</f>
        <v>1.8518843280746266E-67</v>
      </c>
      <c r="AN1245" s="10">
        <f t="shared" ca="1" si="914"/>
        <v>4.4164454866780405E-67</v>
      </c>
      <c r="AO1245" s="82">
        <f ca="1">SUMPRODUCT(P1215:P1244,'control variables'!AX$7:AX$36)</f>
        <v>3.24096248116369E-69</v>
      </c>
      <c r="AP1245" s="82">
        <f ca="1">SUMPRODUCT(Q1215:Q1244,'control variables'!AY$7:AY$36)</f>
        <v>7.4818768166511233E-69</v>
      </c>
      <c r="AQ1245" s="82">
        <f ca="1">SUMPRODUCT(R1215:R1244,'control variables'!AZ$7:AZ$36)</f>
        <v>6.7229574416810777E-68</v>
      </c>
      <c r="AR1245" s="82">
        <f ca="1">SUMPRODUCT(S1215:S1244,'control variables'!BA$7:BA$36)</f>
        <v>5.0365601515482223E-68</v>
      </c>
      <c r="AS1245" s="82">
        <f t="shared" ca="1" si="915"/>
        <v>1.283180152301078E-67</v>
      </c>
      <c r="AT1245" s="10">
        <f ca="1">SUMPRODUCT(P1215:P1244,'control variables'!AT$7:AT$36)</f>
        <v>-2.8602758614080338E-69</v>
      </c>
      <c r="AU1245" s="10">
        <f ca="1">SUMPRODUCT(Q1215:Q1244,'control variables'!AU$7:AU$36)</f>
        <v>3.1027700689299675E-69</v>
      </c>
      <c r="AV1245" s="10">
        <f ca="1">SUMPRODUCT(R1215:R1244,'control variables'!AV$7:AV$36)</f>
        <v>1.3360776561516119E-66</v>
      </c>
      <c r="AW1245" s="10">
        <f ca="1">SUMPRODUCT(S1215:S1244,'control variables'!AW$7:AW$36)</f>
        <v>1.0009338212714477E-66</v>
      </c>
      <c r="AX1245" s="10">
        <f t="shared" ca="1" si="894"/>
        <v>2.3372539716305814E-66</v>
      </c>
      <c r="AY1245" s="82">
        <f ca="1">SUMPRODUCT(P1215:P1244,'control variables'!BB$7:BB$36)</f>
        <v>1.0366967956763243E-68</v>
      </c>
      <c r="AZ1245" s="82">
        <f ca="1">SUMPRODUCT(Q1215:Q1244,'control variables'!BC$7:BC$36)</f>
        <v>2.6435749802624915E-68</v>
      </c>
      <c r="BA1245" s="82">
        <f ca="1">SUMPRODUCT(R1215:R1244,'control variables'!BD$7:BD$36)</f>
        <v>1.8505837444117532E-67</v>
      </c>
      <c r="BB1245" s="82">
        <f ca="1">SUMPRODUCT(S1215:S1244,'control variables'!BE$7:BE$36)</f>
        <v>2.6298116049652866E-68</v>
      </c>
      <c r="BC1245" s="82">
        <f t="shared" ca="1" si="916"/>
        <v>2.4815920825021636E-67</v>
      </c>
      <c r="BD1245" s="10">
        <f ca="1">SUMPRODUCT(P1215:P1244,'control variables'!BF$7:BF$36)</f>
        <v>2.1686793984659986E-69</v>
      </c>
      <c r="BE1245" s="10">
        <f ca="1">SUMPRODUCT(Q1215:Q1244,'control variables'!BG$7:BG$36)</f>
        <v>2.5032366478222346E-69</v>
      </c>
      <c r="BF1245" s="10">
        <f ca="1">SUMPRODUCT(R1215:R1244,'control variables'!BH$7:BH$36)</f>
        <v>7.4977414812602197E-68</v>
      </c>
      <c r="BG1245" s="10">
        <f ca="1">SUMPRODUCT(S1215:S1244,'control variables'!BI$7:BI$36)</f>
        <v>1.6850988407424496E-67</v>
      </c>
      <c r="BH1245" s="10">
        <f t="shared" ca="1" si="917"/>
        <v>2.4815921493313541E-67</v>
      </c>
      <c r="BI1245" s="82">
        <f t="shared" ca="1" si="895"/>
        <v>2.5018221102049908E-66</v>
      </c>
      <c r="BJ1245" s="82">
        <f t="shared" ca="1" si="896"/>
        <v>2.9011182990983993E-66</v>
      </c>
      <c r="BK1245" s="82">
        <f t="shared" ca="1" si="897"/>
        <v>9.7087646652017414E-66</v>
      </c>
      <c r="BL1245" s="82">
        <f t="shared" ca="1" si="898"/>
        <v>4.5723939211131216E-66</v>
      </c>
      <c r="BM1245" s="82">
        <f t="shared" ca="1" si="888"/>
        <v>1.9684098995618254E-65</v>
      </c>
      <c r="BN1245" s="10">
        <f ca="1">BN1244+BI1245-INDIRECT(ADDRESS(MAX($D1245-'key variables'!$B$9*30,34),scenario!BI$4),TRUE)</f>
        <v>9439390.0751690175</v>
      </c>
      <c r="BO1245" s="10">
        <f ca="1">BO1244+BJ1245-INDIRECT(ADDRESS(MAX($D1245-'key variables'!$B$9*30,34),scenario!BJ$4),TRUE)</f>
        <v>10895583.360992203</v>
      </c>
      <c r="BP1245" s="10">
        <f ca="1">BP1244+BK1245-INDIRECT(ADDRESS(MAX($D1245-'key variables'!$B$9*30,34),scenario!BK$4),TRUE)</f>
        <v>32531162.537994072</v>
      </c>
      <c r="BQ1245" s="10">
        <f ca="1">BQ1244+BL1245-INDIRECT(ADDRESS(MAX($D1245-'key variables'!$B$9*30,34),scenario!BL$4),TRUE)</f>
        <v>14415841.516535141</v>
      </c>
      <c r="BR1245" s="10">
        <f t="shared" ca="1" si="918"/>
        <v>67281977.490690395</v>
      </c>
      <c r="BS1245" s="82">
        <f t="shared" ca="1" si="899"/>
        <v>-2.3433848477536824E-9</v>
      </c>
      <c r="BT1245" s="82">
        <f t="shared" ca="1" si="900"/>
        <v>-3.4288309057018498E-10</v>
      </c>
      <c r="BU1245" s="82">
        <f t="shared" ca="1" si="901"/>
        <v>-4.2578247660364599E-9</v>
      </c>
      <c r="BV1245" s="82">
        <f t="shared" ca="1" si="902"/>
        <v>-2.9943922343414556E-9</v>
      </c>
      <c r="BW1245" s="82">
        <f t="shared" ca="1" si="919"/>
        <v>-9.9384849387017825E-9</v>
      </c>
      <c r="BX1245" s="10">
        <f t="shared" ca="1" si="903"/>
        <v>-1.8625994260191893E-12</v>
      </c>
      <c r="BY1245" s="10">
        <f t="shared" ca="1" si="904"/>
        <v>2.8902850229962428E-12</v>
      </c>
      <c r="BZ1245" s="10">
        <f t="shared" ca="1" si="905"/>
        <v>-3.5034723983035463E-11</v>
      </c>
      <c r="CA1245" s="10">
        <f t="shared" ca="1" si="906"/>
        <v>-2.0257049910634696E-11</v>
      </c>
      <c r="CB1245" s="10">
        <v>0</v>
      </c>
      <c r="CC1245" s="82">
        <f t="shared" ca="1" si="907"/>
        <v>3.9725652202851362E-13</v>
      </c>
      <c r="CD1245" s="82">
        <f t="shared" ca="1" si="908"/>
        <v>3.4270724516460853E-13</v>
      </c>
      <c r="CE1245" s="82">
        <f t="shared" ca="1" si="909"/>
        <v>1.8915613015532971E-10</v>
      </c>
      <c r="CF1245" s="82">
        <f t="shared" ca="1" si="910"/>
        <v>3.7028113764059381E-11</v>
      </c>
      <c r="CG1245" s="82">
        <f t="shared" ca="1" si="920"/>
        <v>2.269242076865822E-10</v>
      </c>
      <c r="CH1245" s="13" t="str">
        <f t="shared" ca="1" si="921"/>
        <v/>
      </c>
      <c r="CI1245" s="81">
        <f t="shared" ca="1" si="930"/>
        <v>0.1131775965863165</v>
      </c>
      <c r="CJ1245" s="81">
        <f t="shared" ca="1" si="931"/>
        <v>0.13063724757458739</v>
      </c>
      <c r="CK1245" s="81">
        <f t="shared" ca="1" si="932"/>
        <v>0.39004625943939081</v>
      </c>
      <c r="CL1245" s="81">
        <f t="shared" ca="1" si="933"/>
        <v>0.17284488538116416</v>
      </c>
      <c r="CM1245" s="89">
        <f t="shared" ca="1" si="922"/>
        <v>0.80670598898145884</v>
      </c>
    </row>
    <row r="1246" spans="1:91" x14ac:dyDescent="0.3">
      <c r="A1246">
        <v>1181</v>
      </c>
      <c r="B1246" s="3">
        <f t="shared" si="935"/>
        <v>3.4694444444444446</v>
      </c>
      <c r="C1246" s="3">
        <f t="shared" si="923"/>
        <v>39.366666666666667</v>
      </c>
      <c r="D1246" s="4">
        <f t="shared" ca="1" si="911"/>
        <v>1246</v>
      </c>
      <c r="E1246" s="58">
        <f>(0.5*(COS(B1246*2*PI())+1)*('key variables'!$B$4-'key variables'!$B$6)+'key variables'!$B$6)/'key variables'!$B$4</f>
        <v>1</v>
      </c>
      <c r="F1246" s="10">
        <f t="shared" ca="1" si="924"/>
        <v>11689222.907461114</v>
      </c>
      <c r="G1246" s="10">
        <f t="shared" ca="1" si="925"/>
        <v>13492492.798713122</v>
      </c>
      <c r="H1246" s="10">
        <f t="shared" ca="1" si="926"/>
        <v>40309474.521088287</v>
      </c>
      <c r="I1246" s="10">
        <f t="shared" ca="1" si="927"/>
        <v>17912154.249750931</v>
      </c>
      <c r="J1246" s="10">
        <f t="shared" ca="1" si="912"/>
        <v>83403344.477013454</v>
      </c>
      <c r="K1246" s="82">
        <f t="shared" ca="1" si="889"/>
        <v>2249832.832292099</v>
      </c>
      <c r="L1246" s="82">
        <f t="shared" ca="1" si="890"/>
        <v>2596909.4377209195</v>
      </c>
      <c r="M1246" s="82">
        <f t="shared" ca="1" si="891"/>
        <v>7778311.98309422</v>
      </c>
      <c r="N1246" s="82">
        <f t="shared" ca="1" si="892"/>
        <v>3496312.733215793</v>
      </c>
      <c r="O1246" s="82">
        <f t="shared" ca="1" si="913"/>
        <v>16121366.986323033</v>
      </c>
      <c r="P1246" s="10">
        <f ca="1">IF(IF($A1246&gt;='key variables'!$B$26,K1246*SUMPRODUCT(Z1246:AC1246,'control variables'!$O$3:$R$3)/J1246+F$65*'key variables'!$B$25/scenario!J$65,K1246*SUMPRODUCT(Z1246:AC1246,'control variables'!$O$7:$R$7)/J1246+F$65*'key variables'!$B$25/scenario!J$65)&lt;'key variables'!$B$28,0,IF($A1246&gt;='key variables'!$B$26,K1246*SUMPRODUCT(Z1246:AC1246,'control variables'!$O$3:$R$3)/J1246+F$65*'key variables'!$B$25/scenario!J$65,K1246*SUMPRODUCT(Z1246:AC1246,'control variables'!$O$7:$R$7)/J1246+F$65*'key variables'!$B$25/scenario!J$65))</f>
        <v>3.0469212300704927E-67</v>
      </c>
      <c r="Q1246" s="10">
        <f ca="1">IF(IF($A1246&gt;='key variables'!$B$26,L1246*SUMPRODUCT(Z1246:AC1246,'control variables'!$O$4:$R$4)/J1246+G$65*'key variables'!$B$25/scenario!J$65,L1246*SUMPRODUCT(Z1246:AC1246,'control variables'!$O$7:$R$7)/J1246+G$65*'key variables'!$B$25/scenario!J$65)&lt;'key variables'!$B$28,0,IF($A1246&gt;='key variables'!$B$26,L1246*SUMPRODUCT(Z1246:AC1246,'control variables'!$O$4:$R$4)/J1246+G$65*'key variables'!$B$25/scenario!J$65,L1246*SUMPRODUCT(Z1246:AC1246,'control variables'!$O$7:$R$7)/J1246+G$65*'key variables'!$B$25/scenario!J$65))</f>
        <v>3.5169628537694814E-67</v>
      </c>
      <c r="R1246" s="10">
        <f ca="1">IF(IF($A1246&gt;='key variables'!$B$26,M1246*SUMPRODUCT(Z1246:AC1246,'control variables'!$O$5:$R$5)/J1246+H$65*'key variables'!$B$25/scenario!J$65,M1246*SUMPRODUCT(Z1246:AC1246,'control variables'!$O$7:$R$7)/J1246+H$65*'key variables'!$B$25/scenario!J$65)&lt;'key variables'!$B$28,0,IF($A1246&gt;='key variables'!$B$26,M1246*SUMPRODUCT(Z1246:AC1246,'control variables'!$O$5:$R$5)/J1246+H$65*'key variables'!$B$25/scenario!J$65,M1246*SUMPRODUCT(Z1246:AC1246,'control variables'!$O$7:$R$7)/J1246+H$65*'key variables'!$B$25/scenario!J$65))</f>
        <v>1.0534073276571558E-66</v>
      </c>
      <c r="S1246" s="10">
        <f ca="1">IF(IF($A1246&gt;='key variables'!$B$26,N1246*SUMPRODUCT(Z1246:AC1246,'control variables'!$O$6:$R$6)/J1246+I$65*'key variables'!$B$25/scenario!J$65,N1246*SUMPRODUCT(Z1246:AC1246,'control variables'!$O$7:$R$7)/J1246+I$65*'key variables'!$B$25/scenario!J$65)&lt;'key variables'!$B$28,0,IF($A1246&gt;='key variables'!$B$26,N1246*SUMPRODUCT(Z1246:AC1246,'control variables'!$O$6:$R$6)/J1246+I$65*'key variables'!$B$25/scenario!J$65,N1246*SUMPRODUCT(Z1246:AC1246,'control variables'!$O$7:$R$7)/J1246+I$65*'key variables'!$B$25/scenario!J$65))</f>
        <v>4.7350137934238748E-67</v>
      </c>
      <c r="T1246" s="10">
        <f t="shared" ca="1" si="934"/>
        <v>2.1832971153835407E-66</v>
      </c>
      <c r="U1246" s="82">
        <f ca="1">SUMPRODUCT(P1216:P1245,'control variables'!AD$7:AD$36)</f>
        <v>6.460036681233182E-67</v>
      </c>
      <c r="V1246" s="82">
        <f ca="1">SUMPRODUCT(Q1216:Q1245,'control variables'!AE$7:AE$36)</f>
        <v>7.4566118801042145E-67</v>
      </c>
      <c r="W1246" s="82">
        <f ca="1">SUMPRODUCT(R1216:R1245,'control variables'!AF$7:AF$36)</f>
        <v>2.2334184125881089E-66</v>
      </c>
      <c r="X1246" s="82">
        <f ca="1">SUMPRODUCT(S1216:S1245,'control variables'!AG$7:AG$36)</f>
        <v>1.0039105208819469E-66</v>
      </c>
      <c r="Y1246" s="82">
        <f t="shared" ca="1" si="928"/>
        <v>4.6289937896037955E-66</v>
      </c>
      <c r="Z1246" s="10">
        <f ca="1">IF($A1246&gt;='key variables'!$B$26,SUMPRODUCT(P1216:P1245,'control variables'!V$7:V$36)*$E1246,SUMPRODUCT(P1216:P1245,'control variables'!Z$7:Z$36)*$E1246)</f>
        <v>1.576314348289986E-66</v>
      </c>
      <c r="AA1246" s="10">
        <f ca="1">IF($A1246&gt;='key variables'!$B$26,SUMPRODUCT(Q1216:Q1245,'control variables'!W$7:W$36)*$E1246,SUMPRODUCT(Q1216:Q1245,'control variables'!AA$7:AA$36)*$E1246)</f>
        <v>1.8194887856262263E-66</v>
      </c>
      <c r="AB1246" s="10">
        <f ca="1">IF($A1246&gt;='key variables'!$B$26,SUMPRODUCT(R1216:R1245,'control variables'!X$7:X$36)*$E1246,SUMPRODUCT(R1216:R1245,'control variables'!AB$7:AB$36)*$E1246)</f>
        <v>5.4497670264398933E-66</v>
      </c>
      <c r="AC1246" s="10">
        <f ca="1">IF($A1246&gt;='key variables'!$B$26,SUMPRODUCT(S1216:S1245,'control variables'!Y$7:Y$36)*$E1246,SUMPRODUCT(S1216:S1245,'control variables'!AC$7:AC$36)*$E1246)</f>
        <v>2.4496433016590873E-66</v>
      </c>
      <c r="AD1246" s="10">
        <f t="shared" ca="1" si="929"/>
        <v>1.1295213462015193E-65</v>
      </c>
      <c r="AE1246" s="82">
        <f ca="1">SUMPRODUCT(P1216:P1245,'control variables'!AL$7:AL$36)</f>
        <v>2.1462317724369886E-66</v>
      </c>
      <c r="AF1246" s="82">
        <f ca="1">SUMPRODUCT(Q1216:Q1245,'control variables'!AM$7:AM$36)</f>
        <v>2.4708486001882836E-66</v>
      </c>
      <c r="AG1246" s="82">
        <f ca="1">SUMPRODUCT(R1216:R1245,'control variables'!AN$7:AN$36)</f>
        <v>7.045038726429516E-66</v>
      </c>
      <c r="AH1246" s="82">
        <f ca="1">SUMPRODUCT(S1216:S1245,'control variables'!AO$7:AO$36)</f>
        <v>3.0504318871655003E-66</v>
      </c>
      <c r="AI1246" s="82">
        <f t="shared" ca="1" si="893"/>
        <v>1.4712550986220287E-65</v>
      </c>
      <c r="AJ1246" s="10">
        <f ca="1">SUMPRODUCT(P1216:P1245,'control variables'!AP$7:AP$36)</f>
        <v>2.0507328062200815E-69</v>
      </c>
      <c r="AK1246" s="10">
        <f ca="1">SUMPRODUCT(Q1216:Q1245,'control variables'!AQ$7:AQ$36)</f>
        <v>5.9177367561251435E-69</v>
      </c>
      <c r="AL1246" s="10">
        <f ca="1">SUMPRODUCT(R1216:R1245,'control variables'!AR$7:AR$36)</f>
        <v>2.1269899698941441E-67</v>
      </c>
      <c r="AM1246" s="10">
        <f ca="1">SUMPRODUCT(S1216:S1245,'control variables'!AS$7:AS$36)</f>
        <v>1.5934524378653339E-67</v>
      </c>
      <c r="AN1246" s="10">
        <f t="shared" ca="1" si="914"/>
        <v>3.8001271033829301E-67</v>
      </c>
      <c r="AO1246" s="82">
        <f ca="1">SUMPRODUCT(P1216:P1245,'control variables'!AX$7:AX$36)</f>
        <v>2.7886836603934218E-69</v>
      </c>
      <c r="AP1246" s="82">
        <f ca="1">SUMPRODUCT(Q1216:Q1245,'control variables'!AY$7:AY$36)</f>
        <v>6.4377751204882088E-69</v>
      </c>
      <c r="AQ1246" s="82">
        <f ca="1">SUMPRODUCT(R1216:R1245,'control variables'!AZ$7:AZ$36)</f>
        <v>5.7847635312349277E-68</v>
      </c>
      <c r="AR1246" s="82">
        <f ca="1">SUMPRODUCT(S1216:S1245,'control variables'!BA$7:BA$36)</f>
        <v>4.3337042871807802E-68</v>
      </c>
      <c r="AS1246" s="82">
        <f t="shared" ca="1" si="915"/>
        <v>1.104111369650387E-67</v>
      </c>
      <c r="AT1246" s="10">
        <f ca="1">SUMPRODUCT(P1216:P1245,'control variables'!AT$7:AT$36)</f>
        <v>-2.4611221528434106E-69</v>
      </c>
      <c r="AU1246" s="10">
        <f ca="1">SUMPRODUCT(Q1216:Q1245,'control variables'!AU$7:AU$36)</f>
        <v>2.6697761061633703E-69</v>
      </c>
      <c r="AV1246" s="10">
        <f ca="1">SUMPRODUCT(R1216:R1245,'control variables'!AV$7:AV$36)</f>
        <v>1.1496269859282455E-66</v>
      </c>
      <c r="AW1246" s="10">
        <f ca="1">SUMPRODUCT(S1216:S1245,'control variables'!AW$7:AW$36)</f>
        <v>8.6125273240207472E-67</v>
      </c>
      <c r="AX1246" s="10">
        <f t="shared" ca="1" si="894"/>
        <v>2.0110883722836403E-66</v>
      </c>
      <c r="AY1246" s="82">
        <f ca="1">SUMPRODUCT(P1216:P1245,'control variables'!BB$7:BB$36)</f>
        <v>8.9202495607006932E-69</v>
      </c>
      <c r="AZ1246" s="82">
        <f ca="1">SUMPRODUCT(Q1216:Q1245,'control variables'!BC$7:BC$36)</f>
        <v>2.27466204725575E-68</v>
      </c>
      <c r="BA1246" s="82">
        <f ca="1">SUMPRODUCT(R1216:R1245,'control variables'!BD$7:BD$36)</f>
        <v>1.5923333516584713E-67</v>
      </c>
      <c r="BB1246" s="82">
        <f ca="1">SUMPRODUCT(S1216:S1245,'control variables'!BE$7:BE$36)</f>
        <v>2.2628193616257092E-68</v>
      </c>
      <c r="BC1246" s="82">
        <f t="shared" ca="1" si="916"/>
        <v>2.135283988153624E-67</v>
      </c>
      <c r="BD1246" s="10">
        <f ca="1">SUMPRODUCT(P1216:P1245,'control variables'!BF$7:BF$36)</f>
        <v>1.8660385111778507E-69</v>
      </c>
      <c r="BE1246" s="10">
        <f ca="1">SUMPRODUCT(Q1216:Q1245,'control variables'!BG$7:BG$36)</f>
        <v>2.1539080376436163E-69</v>
      </c>
      <c r="BF1246" s="10">
        <f ca="1">SUMPRODUCT(R1216:R1245,'control variables'!BH$7:BH$36)</f>
        <v>6.451425858881554E-68</v>
      </c>
      <c r="BG1246" s="10">
        <f ca="1">SUMPRODUCT(S1216:S1245,'control variables'!BI$7:BI$36)</f>
        <v>1.4499419942803791E-67</v>
      </c>
      <c r="BH1246" s="10">
        <f t="shared" ca="1" si="917"/>
        <v>2.1352840456567494E-67</v>
      </c>
      <c r="BI1246" s="82">
        <f t="shared" ca="1" si="895"/>
        <v>2.1526908998448459E-66</v>
      </c>
      <c r="BJ1246" s="82">
        <f t="shared" ca="1" si="896"/>
        <v>2.4962649967670043E-66</v>
      </c>
      <c r="BK1246" s="82">
        <f t="shared" ca="1" si="897"/>
        <v>8.3538990475236081E-66</v>
      </c>
      <c r="BL1246" s="82">
        <f t="shared" ca="1" si="898"/>
        <v>3.9343128131838325E-66</v>
      </c>
      <c r="BM1246" s="82">
        <f t="shared" ca="1" si="888"/>
        <v>1.6937167757319288E-65</v>
      </c>
      <c r="BN1246" s="10">
        <f ca="1">BN1245+BI1246-INDIRECT(ADDRESS(MAX($D1246-'key variables'!$B$9*30,34),scenario!BI$4),TRUE)</f>
        <v>9439390.0751690175</v>
      </c>
      <c r="BO1246" s="10">
        <f ca="1">BO1245+BJ1246-INDIRECT(ADDRESS(MAX($D1246-'key variables'!$B$9*30,34),scenario!BJ$4),TRUE)</f>
        <v>10895583.360992203</v>
      </c>
      <c r="BP1246" s="10">
        <f ca="1">BP1245+BK1246-INDIRECT(ADDRESS(MAX($D1246-'key variables'!$B$9*30,34),scenario!BK$4),TRUE)</f>
        <v>32531162.537994072</v>
      </c>
      <c r="BQ1246" s="10">
        <f ca="1">BQ1245+BL1246-INDIRECT(ADDRESS(MAX($D1246-'key variables'!$B$9*30,34),scenario!BL$4),TRUE)</f>
        <v>14415841.516535141</v>
      </c>
      <c r="BR1246" s="10">
        <f t="shared" ca="1" si="918"/>
        <v>67281977.490690395</v>
      </c>
      <c r="BS1246" s="82">
        <f t="shared" ca="1" si="899"/>
        <v>-2.3433848477536824E-9</v>
      </c>
      <c r="BT1246" s="82">
        <f t="shared" ca="1" si="900"/>
        <v>-3.4288309057018498E-10</v>
      </c>
      <c r="BU1246" s="82">
        <f t="shared" ca="1" si="901"/>
        <v>-4.2578247660364599E-9</v>
      </c>
      <c r="BV1246" s="82">
        <f t="shared" ca="1" si="902"/>
        <v>-2.9943922343414556E-9</v>
      </c>
      <c r="BW1246" s="82">
        <f t="shared" ca="1" si="919"/>
        <v>-9.9384849387017825E-9</v>
      </c>
      <c r="BX1246" s="10">
        <f t="shared" ca="1" si="903"/>
        <v>-1.8625994260191893E-12</v>
      </c>
      <c r="BY1246" s="10">
        <f t="shared" ca="1" si="904"/>
        <v>2.8902850229962428E-12</v>
      </c>
      <c r="BZ1246" s="10">
        <f t="shared" ca="1" si="905"/>
        <v>-3.5034723983035463E-11</v>
      </c>
      <c r="CA1246" s="10">
        <f t="shared" ca="1" si="906"/>
        <v>-2.0257049910634696E-11</v>
      </c>
      <c r="CB1246" s="10">
        <v>0</v>
      </c>
      <c r="CC1246" s="82">
        <f t="shared" ca="1" si="907"/>
        <v>3.9725652202851362E-13</v>
      </c>
      <c r="CD1246" s="82">
        <f t="shared" ca="1" si="908"/>
        <v>3.4270724516460853E-13</v>
      </c>
      <c r="CE1246" s="82">
        <f t="shared" ca="1" si="909"/>
        <v>1.8915613015532971E-10</v>
      </c>
      <c r="CF1246" s="82">
        <f t="shared" ca="1" si="910"/>
        <v>3.7028113764059381E-11</v>
      </c>
      <c r="CG1246" s="82">
        <f t="shared" ca="1" si="920"/>
        <v>2.269242076865822E-10</v>
      </c>
      <c r="CH1246" s="13" t="str">
        <f t="shared" ca="1" si="921"/>
        <v/>
      </c>
      <c r="CI1246" s="81">
        <f t="shared" ca="1" si="930"/>
        <v>0.1131775965863165</v>
      </c>
      <c r="CJ1246" s="81">
        <f t="shared" ca="1" si="931"/>
        <v>0.13063724757458739</v>
      </c>
      <c r="CK1246" s="81">
        <f t="shared" ca="1" si="932"/>
        <v>0.39004625943939081</v>
      </c>
      <c r="CL1246" s="81">
        <f t="shared" ca="1" si="933"/>
        <v>0.17284488538116416</v>
      </c>
      <c r="CM1246" s="89">
        <f t="shared" ca="1" si="922"/>
        <v>0.80670598898145884</v>
      </c>
    </row>
    <row r="1247" spans="1:91" x14ac:dyDescent="0.3">
      <c r="A1247">
        <v>1182</v>
      </c>
      <c r="B1247" s="3">
        <f t="shared" si="935"/>
        <v>3.4722222222222223</v>
      </c>
      <c r="C1247" s="3">
        <f t="shared" si="923"/>
        <v>39.4</v>
      </c>
      <c r="D1247" s="4">
        <f t="shared" ca="1" si="911"/>
        <v>1247</v>
      </c>
      <c r="E1247" s="58">
        <f>(0.5*(COS(B1247*2*PI())+1)*('key variables'!$B$4-'key variables'!$B$6)+'key variables'!$B$6)/'key variables'!$B$4</f>
        <v>1</v>
      </c>
      <c r="F1247" s="10">
        <f t="shared" ca="1" si="924"/>
        <v>11689222.907461114</v>
      </c>
      <c r="G1247" s="10">
        <f t="shared" ca="1" si="925"/>
        <v>13492492.798713122</v>
      </c>
      <c r="H1247" s="10">
        <f t="shared" ca="1" si="926"/>
        <v>40309474.521088287</v>
      </c>
      <c r="I1247" s="10">
        <f t="shared" ca="1" si="927"/>
        <v>17912154.249750931</v>
      </c>
      <c r="J1247" s="10">
        <f t="shared" ca="1" si="912"/>
        <v>83403344.477013454</v>
      </c>
      <c r="K1247" s="82">
        <f t="shared" ca="1" si="889"/>
        <v>2249832.832292099</v>
      </c>
      <c r="L1247" s="82">
        <f t="shared" ca="1" si="890"/>
        <v>2596909.4377209195</v>
      </c>
      <c r="M1247" s="82">
        <f t="shared" ca="1" si="891"/>
        <v>7778311.98309422</v>
      </c>
      <c r="N1247" s="82">
        <f t="shared" ca="1" si="892"/>
        <v>3496312.733215793</v>
      </c>
      <c r="O1247" s="82">
        <f t="shared" ca="1" si="913"/>
        <v>16121366.986323033</v>
      </c>
      <c r="P1247" s="10">
        <f ca="1">IF(IF($A1247&gt;='key variables'!$B$26,K1247*SUMPRODUCT(Z1247:AC1247,'control variables'!$O$3:$R$3)/J1247+F$65*'key variables'!$B$25/scenario!J$65,K1247*SUMPRODUCT(Z1247:AC1247,'control variables'!$O$7:$R$7)/J1247+F$65*'key variables'!$B$25/scenario!J$65)&lt;'key variables'!$B$28,0,IF($A1247&gt;='key variables'!$B$26,K1247*SUMPRODUCT(Z1247:AC1247,'control variables'!$O$3:$R$3)/J1247+F$65*'key variables'!$B$25/scenario!J$65,K1247*SUMPRODUCT(Z1247:AC1247,'control variables'!$O$7:$R$7)/J1247+F$65*'key variables'!$B$25/scenario!J$65))</f>
        <v>2.6217210159595985E-67</v>
      </c>
      <c r="Q1247" s="10">
        <f ca="1">IF(IF($A1247&gt;='key variables'!$B$26,L1247*SUMPRODUCT(Z1247:AC1247,'control variables'!$O$4:$R$4)/J1247+G$65*'key variables'!$B$25/scenario!J$65,L1247*SUMPRODUCT(Z1247:AC1247,'control variables'!$O$7:$R$7)/J1247+G$65*'key variables'!$B$25/scenario!J$65)&lt;'key variables'!$B$28,0,IF($A1247&gt;='key variables'!$B$26,L1247*SUMPRODUCT(Z1247:AC1247,'control variables'!$O$4:$R$4)/J1247+G$65*'key variables'!$B$25/scenario!J$65,L1247*SUMPRODUCT(Z1247:AC1247,'control variables'!$O$7:$R$7)/J1247+G$65*'key variables'!$B$25/scenario!J$65))</f>
        <v>3.0261679675464964E-67</v>
      </c>
      <c r="R1247" s="10">
        <f ca="1">IF(IF($A1247&gt;='key variables'!$B$26,M1247*SUMPRODUCT(Z1247:AC1247,'control variables'!$O$5:$R$5)/J1247+H$65*'key variables'!$B$25/scenario!J$65,M1247*SUMPRODUCT(Z1247:AC1247,'control variables'!$O$7:$R$7)/J1247+H$65*'key variables'!$B$25/scenario!J$65)&lt;'key variables'!$B$28,0,IF($A1247&gt;='key variables'!$B$26,M1247*SUMPRODUCT(Z1247:AC1247,'control variables'!$O$5:$R$5)/J1247+H$65*'key variables'!$B$25/scenario!J$65,M1247*SUMPRODUCT(Z1247:AC1247,'control variables'!$O$7:$R$7)/J1247+H$65*'key variables'!$B$25/scenario!J$65))</f>
        <v>9.0640352038923849E-67</v>
      </c>
      <c r="S1247" s="10">
        <f ca="1">IF(IF($A1247&gt;='key variables'!$B$26,N1247*SUMPRODUCT(Z1247:AC1247,'control variables'!$O$6:$R$6)/J1247+I$65*'key variables'!$B$25/scenario!J$65,N1247*SUMPRODUCT(Z1247:AC1247,'control variables'!$O$7:$R$7)/J1247+I$65*'key variables'!$B$25/scenario!J$65)&lt;'key variables'!$B$28,0,IF($A1247&gt;='key variables'!$B$26,N1247*SUMPRODUCT(Z1247:AC1247,'control variables'!$O$6:$R$6)/J1247+I$65*'key variables'!$B$25/scenario!J$65,N1247*SUMPRODUCT(Z1247:AC1247,'control variables'!$O$7:$R$7)/J1247+I$65*'key variables'!$B$25/scenario!J$65))</f>
        <v>4.0742389565452429E-67</v>
      </c>
      <c r="T1247" s="10">
        <f t="shared" ca="1" si="934"/>
        <v>1.8786163143943723E-66</v>
      </c>
      <c r="U1247" s="82">
        <f ca="1">SUMPRODUCT(P1217:P1246,'control variables'!AD$7:AD$36)</f>
        <v>5.5585335662474919E-67</v>
      </c>
      <c r="V1247" s="82">
        <f ca="1">SUMPRODUCT(Q1217:Q1246,'control variables'!AE$7:AE$36)</f>
        <v>6.4160359253760393E-67</v>
      </c>
      <c r="W1247" s="82">
        <f ca="1">SUMPRODUCT(R1217:R1246,'control variables'!AF$7:AF$36)</f>
        <v>1.921743145810796E-66</v>
      </c>
      <c r="X1247" s="82">
        <f ca="1">SUMPRODUCT(S1217:S1246,'control variables'!AG$7:AG$36)</f>
        <v>8.6381403127978295E-67</v>
      </c>
      <c r="Y1247" s="82">
        <f t="shared" ca="1" si="928"/>
        <v>3.983014126252932E-66</v>
      </c>
      <c r="Z1247" s="10">
        <f ca="1">IF($A1247&gt;='key variables'!$B$26,SUMPRODUCT(P1217:P1246,'control variables'!V$7:V$36)*$E1247,SUMPRODUCT(P1217:P1246,'control variables'!Z$7:Z$36)*$E1247)</f>
        <v>1.3563384618823578E-66</v>
      </c>
      <c r="AA1247" s="10">
        <f ca="1">IF($A1247&gt;='key variables'!$B$26,SUMPRODUCT(Q1217:Q1246,'control variables'!W$7:W$36)*$E1247,SUMPRODUCT(Q1217:Q1246,'control variables'!AA$7:AA$36)*$E1247)</f>
        <v>1.5655777184199557E-66</v>
      </c>
      <c r="AB1247" s="10">
        <f ca="1">IF($A1247&gt;='key variables'!$B$26,SUMPRODUCT(R1217:R1246,'control variables'!X$7:X$36)*$E1247,SUMPRODUCT(R1217:R1246,'control variables'!AB$7:AB$36)*$E1247)</f>
        <v>4.689247823111777E-66</v>
      </c>
      <c r="AC1247" s="10">
        <f ca="1">IF($A1247&gt;='key variables'!$B$26,SUMPRODUCT(S1217:S1246,'control variables'!Y$7:Y$36)*$E1247,SUMPRODUCT(S1217:S1246,'control variables'!AC$7:AC$36)*$E1247)</f>
        <v>2.1077936843860262E-66</v>
      </c>
      <c r="AD1247" s="10">
        <f t="shared" ca="1" si="929"/>
        <v>9.7189576878001169E-66</v>
      </c>
      <c r="AE1247" s="82">
        <f ca="1">SUMPRODUCT(P1217:P1246,'control variables'!AL$7:AL$36)</f>
        <v>1.8467234687219302E-66</v>
      </c>
      <c r="AF1247" s="82">
        <f ca="1">SUMPRODUCT(Q1217:Q1246,'control variables'!AM$7:AM$36)</f>
        <v>2.1260397671055343E-66</v>
      </c>
      <c r="AG1247" s="82">
        <f ca="1">SUMPRODUCT(R1217:R1246,'control variables'!AN$7:AN$36)</f>
        <v>6.0618981236026859E-66</v>
      </c>
      <c r="AH1247" s="82">
        <f ca="1">SUMPRODUCT(S1217:S1246,'control variables'!AO$7:AO$36)</f>
        <v>2.624741758141895E-66</v>
      </c>
      <c r="AI1247" s="82">
        <f t="shared" ca="1" si="893"/>
        <v>1.2659403117572047E-65</v>
      </c>
      <c r="AJ1247" s="10">
        <f ca="1">SUMPRODUCT(P1217:P1246,'control variables'!AP$7:AP$36)</f>
        <v>1.7645514570984173E-69</v>
      </c>
      <c r="AK1247" s="10">
        <f ca="1">SUMPRODUCT(Q1217:Q1246,'control variables'!AQ$7:AQ$36)</f>
        <v>5.0919120150969327E-69</v>
      </c>
      <c r="AL1247" s="10">
        <f ca="1">SUMPRODUCT(R1217:R1246,'control variables'!AR$7:AR$36)</f>
        <v>1.8301668746053333E-67</v>
      </c>
      <c r="AM1247" s="10">
        <f ca="1">SUMPRODUCT(S1217:S1246,'control variables'!AS$7:AS$36)</f>
        <v>1.3710849178030606E-67</v>
      </c>
      <c r="AN1247" s="10">
        <f t="shared" ca="1" si="914"/>
        <v>3.2698164271303473E-67</v>
      </c>
      <c r="AO1247" s="82">
        <f ca="1">SUMPRODUCT(P1217:P1246,'control variables'!AX$7:AX$36)</f>
        <v>2.3995206988489902E-69</v>
      </c>
      <c r="AP1247" s="82">
        <f ca="1">SUMPRODUCT(Q1217:Q1246,'control variables'!AY$7:AY$36)</f>
        <v>5.5393786235213197E-69</v>
      </c>
      <c r="AQ1247" s="82">
        <f ca="1">SUMPRODUCT(R1217:R1246,'control variables'!AZ$7:AZ$36)</f>
        <v>4.9774953065801409E-68</v>
      </c>
      <c r="AR1247" s="82">
        <f ca="1">SUMPRODUCT(S1217:S1246,'control variables'!BA$7:BA$36)</f>
        <v>3.7289325022666244E-68</v>
      </c>
      <c r="AS1247" s="82">
        <f t="shared" ca="1" si="915"/>
        <v>9.5003177410837962E-68</v>
      </c>
      <c r="AT1247" s="10">
        <f ca="1">SUMPRODUCT(P1217:P1246,'control variables'!AT$7:AT$36)</f>
        <v>-2.1176706530099629E-69</v>
      </c>
      <c r="AU1247" s="10">
        <f ca="1">SUMPRODUCT(Q1217:Q1246,'control variables'!AU$7:AU$36)</f>
        <v>2.2972067857735052E-69</v>
      </c>
      <c r="AV1247" s="10">
        <f ca="1">SUMPRODUCT(R1217:R1246,'control variables'!AV$7:AV$36)</f>
        <v>9.8919565093339762E-67</v>
      </c>
      <c r="AW1247" s="10">
        <f ca="1">SUMPRODUCT(S1217:S1246,'control variables'!AW$7:AW$36)</f>
        <v>7.4106424751220346E-67</v>
      </c>
      <c r="AX1247" s="10">
        <f t="shared" ca="1" si="894"/>
        <v>1.7304394345783648E-66</v>
      </c>
      <c r="AY1247" s="82">
        <f ca="1">SUMPRODUCT(P1217:P1246,'control variables'!BB$7:BB$36)</f>
        <v>7.6754218356843829E-69</v>
      </c>
      <c r="AZ1247" s="82">
        <f ca="1">SUMPRODUCT(Q1217:Q1246,'control variables'!BC$7:BC$36)</f>
        <v>1.9572311993632055E-68</v>
      </c>
      <c r="BA1247" s="82">
        <f ca="1">SUMPRODUCT(R1217:R1246,'control variables'!BD$7:BD$36)</f>
        <v>1.3701220009418542E-67</v>
      </c>
      <c r="BB1247" s="82">
        <f ca="1">SUMPRODUCT(S1217:S1246,'control variables'!BE$7:BE$36)</f>
        <v>1.9470411696718369E-68</v>
      </c>
      <c r="BC1247" s="82">
        <f t="shared" ca="1" si="916"/>
        <v>1.8373034562022024E-67</v>
      </c>
      <c r="BD1247" s="10">
        <f ca="1">SUMPRODUCT(P1217:P1246,'control variables'!BF$7:BF$36)</f>
        <v>1.6056313937698171E-69</v>
      </c>
      <c r="BE1247" s="10">
        <f ca="1">SUMPRODUCT(Q1217:Q1246,'control variables'!BG$7:BG$36)</f>
        <v>1.8533285051822361E-69</v>
      </c>
      <c r="BF1247" s="10">
        <f ca="1">SUMPRODUCT(R1217:R1246,'control variables'!BH$7:BH$36)</f>
        <v>5.5511243908145464E-68</v>
      </c>
      <c r="BG1247" s="10">
        <f ca="1">SUMPRODUCT(S1217:S1246,'control variables'!BI$7:BI$36)</f>
        <v>1.2476014676097469E-67</v>
      </c>
      <c r="BH1247" s="10">
        <f t="shared" ca="1" si="917"/>
        <v>1.837303505680722E-67</v>
      </c>
      <c r="BI1247" s="82">
        <f t="shared" ca="1" si="895"/>
        <v>1.8522812199046047E-66</v>
      </c>
      <c r="BJ1247" s="82">
        <f t="shared" ca="1" si="896"/>
        <v>2.1479092858849399E-66</v>
      </c>
      <c r="BK1247" s="82">
        <f t="shared" ca="1" si="897"/>
        <v>7.1881059746302691E-66</v>
      </c>
      <c r="BL1247" s="82">
        <f t="shared" ca="1" si="898"/>
        <v>3.3852764173508169E-66</v>
      </c>
      <c r="BM1247" s="82">
        <f t="shared" ca="1" si="888"/>
        <v>1.4573572897770631E-65</v>
      </c>
      <c r="BN1247" s="10">
        <f ca="1">BN1246+BI1247-INDIRECT(ADDRESS(MAX($D1247-'key variables'!$B$9*30,34),scenario!BI$4),TRUE)</f>
        <v>9439390.0751690175</v>
      </c>
      <c r="BO1247" s="10">
        <f ca="1">BO1246+BJ1247-INDIRECT(ADDRESS(MAX($D1247-'key variables'!$B$9*30,34),scenario!BJ$4),TRUE)</f>
        <v>10895583.360992203</v>
      </c>
      <c r="BP1247" s="10">
        <f ca="1">BP1246+BK1247-INDIRECT(ADDRESS(MAX($D1247-'key variables'!$B$9*30,34),scenario!BK$4),TRUE)</f>
        <v>32531162.537994072</v>
      </c>
      <c r="BQ1247" s="10">
        <f ca="1">BQ1246+BL1247-INDIRECT(ADDRESS(MAX($D1247-'key variables'!$B$9*30,34),scenario!BL$4),TRUE)</f>
        <v>14415841.516535141</v>
      </c>
      <c r="BR1247" s="10">
        <f t="shared" ca="1" si="918"/>
        <v>67281977.490690395</v>
      </c>
      <c r="BS1247" s="82">
        <f t="shared" ca="1" si="899"/>
        <v>-2.3433848477536824E-9</v>
      </c>
      <c r="BT1247" s="82">
        <f t="shared" ca="1" si="900"/>
        <v>-3.4288309057018498E-10</v>
      </c>
      <c r="BU1247" s="82">
        <f t="shared" ca="1" si="901"/>
        <v>-4.2578247660364599E-9</v>
      </c>
      <c r="BV1247" s="82">
        <f t="shared" ca="1" si="902"/>
        <v>-2.9943922343414556E-9</v>
      </c>
      <c r="BW1247" s="82">
        <f t="shared" ca="1" si="919"/>
        <v>-9.9384849387017825E-9</v>
      </c>
      <c r="BX1247" s="10">
        <f t="shared" ca="1" si="903"/>
        <v>-1.8625994260191893E-12</v>
      </c>
      <c r="BY1247" s="10">
        <f t="shared" ca="1" si="904"/>
        <v>2.8902850229962428E-12</v>
      </c>
      <c r="BZ1247" s="10">
        <f t="shared" ca="1" si="905"/>
        <v>-3.5034723983035463E-11</v>
      </c>
      <c r="CA1247" s="10">
        <f t="shared" ca="1" si="906"/>
        <v>-2.0257049910634696E-11</v>
      </c>
      <c r="CB1247" s="10">
        <v>0</v>
      </c>
      <c r="CC1247" s="82">
        <f t="shared" ca="1" si="907"/>
        <v>3.9725652202851362E-13</v>
      </c>
      <c r="CD1247" s="82">
        <f t="shared" ca="1" si="908"/>
        <v>3.4270724516460853E-13</v>
      </c>
      <c r="CE1247" s="82">
        <f t="shared" ca="1" si="909"/>
        <v>1.8915613015532971E-10</v>
      </c>
      <c r="CF1247" s="82">
        <f t="shared" ca="1" si="910"/>
        <v>3.7028113764059381E-11</v>
      </c>
      <c r="CG1247" s="82">
        <f t="shared" ca="1" si="920"/>
        <v>2.269242076865822E-10</v>
      </c>
      <c r="CH1247" s="13" t="str">
        <f t="shared" ca="1" si="921"/>
        <v/>
      </c>
      <c r="CI1247" s="81">
        <f t="shared" ca="1" si="930"/>
        <v>0.1131775965863165</v>
      </c>
      <c r="CJ1247" s="81">
        <f t="shared" ca="1" si="931"/>
        <v>0.13063724757458739</v>
      </c>
      <c r="CK1247" s="81">
        <f t="shared" ca="1" si="932"/>
        <v>0.39004625943939081</v>
      </c>
      <c r="CL1247" s="81">
        <f t="shared" ca="1" si="933"/>
        <v>0.17284488538116416</v>
      </c>
      <c r="CM1247" s="89">
        <f t="shared" ca="1" si="922"/>
        <v>0.80670598898145884</v>
      </c>
    </row>
    <row r="1248" spans="1:91" x14ac:dyDescent="0.3">
      <c r="A1248">
        <v>1183</v>
      </c>
      <c r="B1248" s="3">
        <f t="shared" si="935"/>
        <v>3.4750000000000001</v>
      </c>
      <c r="C1248" s="3">
        <f t="shared" si="923"/>
        <v>39.43333333333333</v>
      </c>
      <c r="D1248" s="4">
        <f t="shared" ca="1" si="911"/>
        <v>1248</v>
      </c>
      <c r="E1248" s="58">
        <f>(0.5*(COS(B1248*2*PI())+1)*('key variables'!$B$4-'key variables'!$B$6)+'key variables'!$B$6)/'key variables'!$B$4</f>
        <v>1</v>
      </c>
      <c r="F1248" s="10">
        <f t="shared" ca="1" si="924"/>
        <v>11689222.907461114</v>
      </c>
      <c r="G1248" s="10">
        <f t="shared" ca="1" si="925"/>
        <v>13492492.798713122</v>
      </c>
      <c r="H1248" s="10">
        <f t="shared" ca="1" si="926"/>
        <v>40309474.521088287</v>
      </c>
      <c r="I1248" s="10">
        <f t="shared" ca="1" si="927"/>
        <v>17912154.249750931</v>
      </c>
      <c r="J1248" s="10">
        <f t="shared" ca="1" si="912"/>
        <v>83403344.477013454</v>
      </c>
      <c r="K1248" s="82">
        <f t="shared" ca="1" si="889"/>
        <v>2249832.832292099</v>
      </c>
      <c r="L1248" s="82">
        <f t="shared" ca="1" si="890"/>
        <v>2596909.4377209195</v>
      </c>
      <c r="M1248" s="82">
        <f t="shared" ca="1" si="891"/>
        <v>7778311.98309422</v>
      </c>
      <c r="N1248" s="82">
        <f t="shared" ca="1" si="892"/>
        <v>3496312.733215793</v>
      </c>
      <c r="O1248" s="82">
        <f t="shared" ca="1" si="913"/>
        <v>16121366.986323033</v>
      </c>
      <c r="P1248" s="10">
        <f ca="1">IF(IF($A1248&gt;='key variables'!$B$26,K1248*SUMPRODUCT(Z1248:AC1248,'control variables'!$O$3:$R$3)/J1248+F$65*'key variables'!$B$25/scenario!J$65,K1248*SUMPRODUCT(Z1248:AC1248,'control variables'!$O$7:$R$7)/J1248+F$65*'key variables'!$B$25/scenario!J$65)&lt;'key variables'!$B$28,0,IF($A1248&gt;='key variables'!$B$26,K1248*SUMPRODUCT(Z1248:AC1248,'control variables'!$O$3:$R$3)/J1248+F$65*'key variables'!$B$25/scenario!J$65,K1248*SUMPRODUCT(Z1248:AC1248,'control variables'!$O$7:$R$7)/J1248+F$65*'key variables'!$B$25/scenario!J$65))</f>
        <v>2.2558578205729347E-67</v>
      </c>
      <c r="Q1248" s="10">
        <f ca="1">IF(IF($A1248&gt;='key variables'!$B$26,L1248*SUMPRODUCT(Z1248:AC1248,'control variables'!$O$4:$R$4)/J1248+G$65*'key variables'!$B$25/scenario!J$65,L1248*SUMPRODUCT(Z1248:AC1248,'control variables'!$O$7:$R$7)/J1248+G$65*'key variables'!$B$25/scenario!J$65)&lt;'key variables'!$B$28,0,IF($A1248&gt;='key variables'!$B$26,L1248*SUMPRODUCT(Z1248:AC1248,'control variables'!$O$4:$R$4)/J1248+G$65*'key variables'!$B$25/scenario!J$65,L1248*SUMPRODUCT(Z1248:AC1248,'control variables'!$O$7:$R$7)/J1248+G$65*'key variables'!$B$25/scenario!J$65))</f>
        <v>2.6038638872711641E-67</v>
      </c>
      <c r="R1248" s="10">
        <f ca="1">IF(IF($A1248&gt;='key variables'!$B$26,M1248*SUMPRODUCT(Z1248:AC1248,'control variables'!$O$5:$R$5)/J1248+H$65*'key variables'!$B$25/scenario!J$65,M1248*SUMPRODUCT(Z1248:AC1248,'control variables'!$O$7:$R$7)/J1248+H$65*'key variables'!$B$25/scenario!J$65)&lt;'key variables'!$B$28,0,IF($A1248&gt;='key variables'!$B$26,M1248*SUMPRODUCT(Z1248:AC1248,'control variables'!$O$5:$R$5)/J1248+H$65*'key variables'!$B$25/scenario!J$65,M1248*SUMPRODUCT(Z1248:AC1248,'control variables'!$O$7:$R$7)/J1248+H$65*'key variables'!$B$25/scenario!J$65))</f>
        <v>7.7991420811664769E-67</v>
      </c>
      <c r="S1248" s="10">
        <f ca="1">IF(IF($A1248&gt;='key variables'!$B$26,N1248*SUMPRODUCT(Z1248:AC1248,'control variables'!$O$6:$R$6)/J1248+I$65*'key variables'!$B$25/scenario!J$65,N1248*SUMPRODUCT(Z1248:AC1248,'control variables'!$O$7:$R$7)/J1248+I$65*'key variables'!$B$25/scenario!J$65)&lt;'key variables'!$B$28,0,IF($A1248&gt;='key variables'!$B$26,N1248*SUMPRODUCT(Z1248:AC1248,'control variables'!$O$6:$R$6)/J1248+I$65*'key variables'!$B$25/scenario!J$65,N1248*SUMPRODUCT(Z1248:AC1248,'control variables'!$O$7:$R$7)/J1248+I$65*'key variables'!$B$25/scenario!J$65))</f>
        <v>3.5056757591888384E-67</v>
      </c>
      <c r="T1248" s="10">
        <f t="shared" ca="1" si="934"/>
        <v>1.6164539548199412E-66</v>
      </c>
      <c r="U1248" s="82">
        <f ca="1">SUMPRODUCT(P1218:P1247,'control variables'!AD$7:AD$36)</f>
        <v>4.7828359081704087E-67</v>
      </c>
      <c r="V1248" s="82">
        <f ca="1">SUMPRODUCT(Q1218:Q1247,'control variables'!AE$7:AE$36)</f>
        <v>5.5206731498999012E-67</v>
      </c>
      <c r="W1248" s="82">
        <f ca="1">SUMPRODUCT(R1218:R1247,'control variables'!AF$7:AF$36)</f>
        <v>1.6535624035583981E-66</v>
      </c>
      <c r="X1248" s="82">
        <f ca="1">SUMPRODUCT(S1218:S1247,'control variables'!AG$7:AG$36)</f>
        <v>7.4326811515064793E-67</v>
      </c>
      <c r="Y1248" s="82">
        <f t="shared" ca="1" si="928"/>
        <v>3.427181424516077E-66</v>
      </c>
      <c r="Z1248" s="10">
        <f ca="1">IF($A1248&gt;='key variables'!$B$26,SUMPRODUCT(P1218:P1247,'control variables'!V$7:V$36)*$E1248,SUMPRODUCT(P1218:P1247,'control variables'!Z$7:Z$36)*$E1248)</f>
        <v>1.1670603805497869E-66</v>
      </c>
      <c r="AA1248" s="10">
        <f ca="1">IF($A1248&gt;='key variables'!$B$26,SUMPRODUCT(Q1218:Q1247,'control variables'!W$7:W$36)*$E1248,SUMPRODUCT(Q1218:Q1247,'control variables'!AA$7:AA$36)*$E1248)</f>
        <v>1.347100137014279E-66</v>
      </c>
      <c r="AB1248" s="10">
        <f ca="1">IF($A1248&gt;='key variables'!$B$26,SUMPRODUCT(R1218:R1247,'control variables'!X$7:X$36)*$E1248,SUMPRODUCT(R1218:R1247,'control variables'!AB$7:AB$36)*$E1248)</f>
        <v>4.0348596627850831E-66</v>
      </c>
      <c r="AC1248" s="10">
        <f ca="1">IF($A1248&gt;='key variables'!$B$26,SUMPRODUCT(S1218:S1247,'control variables'!Y$7:Y$36)*$E1248,SUMPRODUCT(S1218:S1247,'control variables'!AC$7:AC$36)*$E1248)</f>
        <v>1.8136494455860637E-66</v>
      </c>
      <c r="AD1248" s="10">
        <f t="shared" ca="1" si="929"/>
        <v>8.3626696259352124E-66</v>
      </c>
      <c r="AE1248" s="82">
        <f ca="1">SUMPRODUCT(P1218:P1247,'control variables'!AL$7:AL$36)</f>
        <v>1.5890117804266564E-66</v>
      </c>
      <c r="AF1248" s="82">
        <f ca="1">SUMPRODUCT(Q1218:Q1247,'control variables'!AM$7:AM$36)</f>
        <v>1.8293492733507498E-66</v>
      </c>
      <c r="AG1248" s="82">
        <f ca="1">SUMPRODUCT(R1218:R1247,'control variables'!AN$7:AN$36)</f>
        <v>5.2159555522502063E-66</v>
      </c>
      <c r="AH1248" s="82">
        <f ca="1">SUMPRODUCT(S1218:S1247,'control variables'!AO$7:AO$36)</f>
        <v>2.2584570158474844E-66</v>
      </c>
      <c r="AI1248" s="82">
        <f t="shared" ca="1" si="893"/>
        <v>1.0892773621875097E-65</v>
      </c>
      <c r="AJ1248" s="10">
        <f ca="1">SUMPRODUCT(P1218:P1247,'control variables'!AP$7:AP$36)</f>
        <v>1.5183069365761126E-69</v>
      </c>
      <c r="AK1248" s="10">
        <f ca="1">SUMPRODUCT(Q1218:Q1247,'control variables'!AQ$7:AQ$36)</f>
        <v>4.3813317553627605E-69</v>
      </c>
      <c r="AL1248" s="10">
        <f ca="1">SUMPRODUCT(R1218:R1247,'control variables'!AR$7:AR$36)</f>
        <v>1.5747656718237137E-67</v>
      </c>
      <c r="AM1248" s="10">
        <f ca="1">SUMPRODUCT(S1218:S1247,'control variables'!AS$7:AS$36)</f>
        <v>1.1797489571420125E-67</v>
      </c>
      <c r="AN1248" s="10">
        <f t="shared" ca="1" si="914"/>
        <v>2.8135110158851149E-67</v>
      </c>
      <c r="AO1248" s="82">
        <f ca="1">SUMPRODUCT(P1218:P1247,'control variables'!AX$7:AX$36)</f>
        <v>2.0646657295623347E-69</v>
      </c>
      <c r="AP1248" s="82">
        <f ca="1">SUMPRODUCT(Q1218:Q1247,'control variables'!AY$7:AY$36)</f>
        <v>4.7663540525158897E-69</v>
      </c>
      <c r="AQ1248" s="82">
        <f ca="1">SUMPRODUCT(R1218:R1247,'control variables'!AZ$7:AZ$36)</f>
        <v>4.282881987008082E-68</v>
      </c>
      <c r="AR1248" s="82">
        <f ca="1">SUMPRODUCT(S1218:S1247,'control variables'!BA$7:BA$36)</f>
        <v>3.2085570876609243E-68</v>
      </c>
      <c r="AS1248" s="82">
        <f t="shared" ca="1" si="915"/>
        <v>8.174541052876829E-68</v>
      </c>
      <c r="AT1248" s="10">
        <f ca="1">SUMPRODUCT(P1218:P1247,'control variables'!AT$7:AT$36)</f>
        <v>-1.8221480755997938E-69</v>
      </c>
      <c r="AU1248" s="10">
        <f ca="1">SUMPRODUCT(Q1218:Q1247,'control variables'!AU$7:AU$36)</f>
        <v>1.9766298021849609E-69</v>
      </c>
      <c r="AV1248" s="10">
        <f ca="1">SUMPRODUCT(R1218:R1247,'control variables'!AV$7:AV$36)</f>
        <v>8.5115263281286823E-67</v>
      </c>
      <c r="AW1248" s="10">
        <f ca="1">SUMPRODUCT(S1218:S1247,'control variables'!AW$7:AW$36)</f>
        <v>6.3764815864113408E-67</v>
      </c>
      <c r="AX1248" s="10">
        <f t="shared" ca="1" si="894"/>
        <v>1.4889552731805874E-66</v>
      </c>
      <c r="AY1248" s="82">
        <f ca="1">SUMPRODUCT(P1218:P1247,'control variables'!BB$7:BB$36)</f>
        <v>6.6043107824298404E-69</v>
      </c>
      <c r="AZ1248" s="82">
        <f ca="1">SUMPRODUCT(Q1218:Q1247,'control variables'!BC$7:BC$36)</f>
        <v>1.684098071791508E-68</v>
      </c>
      <c r="BA1248" s="82">
        <f ca="1">SUMPRODUCT(R1218:R1247,'control variables'!BD$7:BD$36)</f>
        <v>1.1789204160734967E-67</v>
      </c>
      <c r="BB1248" s="82">
        <f ca="1">SUMPRODUCT(S1218:S1247,'control variables'!BE$7:BE$36)</f>
        <v>1.6753300686244238E-68</v>
      </c>
      <c r="BC1248" s="82">
        <f t="shared" ca="1" si="916"/>
        <v>1.5809063379393885E-67</v>
      </c>
      <c r="BD1248" s="10">
        <f ca="1">SUMPRODUCT(P1218:P1247,'control variables'!BF$7:BF$36)</f>
        <v>1.3815642909920059E-69</v>
      </c>
      <c r="BE1248" s="10">
        <f ca="1">SUMPRODUCT(Q1218:Q1247,'control variables'!BG$7:BG$36)</f>
        <v>1.5946950789406659E-69</v>
      </c>
      <c r="BF1248" s="10">
        <f ca="1">SUMPRODUCT(R1218:R1247,'control variables'!BH$7:BH$36)</f>
        <v>4.7764606888993032E-68</v>
      </c>
      <c r="BG1248" s="10">
        <f ca="1">SUMPRODUCT(S1218:S1247,'control variables'!BI$7:BI$36)</f>
        <v>1.0734977179238852E-67</v>
      </c>
      <c r="BH1248" s="10">
        <f t="shared" ca="1" si="917"/>
        <v>1.5809063805131423E-67</v>
      </c>
      <c r="BI1248" s="82">
        <f t="shared" ca="1" si="895"/>
        <v>1.5937939431334865E-66</v>
      </c>
      <c r="BJ1248" s="82">
        <f t="shared" ca="1" si="896"/>
        <v>1.8481668838708498E-66</v>
      </c>
      <c r="BK1248" s="82">
        <f t="shared" ca="1" si="897"/>
        <v>6.185000226670424E-66</v>
      </c>
      <c r="BL1248" s="82">
        <f t="shared" ca="1" si="898"/>
        <v>2.9128584751748627E-66</v>
      </c>
      <c r="BM1248" s="82">
        <f t="shared" ca="1" si="888"/>
        <v>1.2539819528849624E-65</v>
      </c>
      <c r="BN1248" s="10">
        <f ca="1">BN1247+BI1248-INDIRECT(ADDRESS(MAX($D1248-'key variables'!$B$9*30,34),scenario!BI$4),TRUE)</f>
        <v>9439390.0751690175</v>
      </c>
      <c r="BO1248" s="10">
        <f ca="1">BO1247+BJ1248-INDIRECT(ADDRESS(MAX($D1248-'key variables'!$B$9*30,34),scenario!BJ$4),TRUE)</f>
        <v>10895583.360992203</v>
      </c>
      <c r="BP1248" s="10">
        <f ca="1">BP1247+BK1248-INDIRECT(ADDRESS(MAX($D1248-'key variables'!$B$9*30,34),scenario!BK$4),TRUE)</f>
        <v>32531162.537994072</v>
      </c>
      <c r="BQ1248" s="10">
        <f ca="1">BQ1247+BL1248-INDIRECT(ADDRESS(MAX($D1248-'key variables'!$B$9*30,34),scenario!BL$4),TRUE)</f>
        <v>14415841.516535141</v>
      </c>
      <c r="BR1248" s="10">
        <f t="shared" ca="1" si="918"/>
        <v>67281977.490690395</v>
      </c>
      <c r="BS1248" s="82">
        <f t="shared" ca="1" si="899"/>
        <v>-2.3433848477536824E-9</v>
      </c>
      <c r="BT1248" s="82">
        <f t="shared" ca="1" si="900"/>
        <v>-3.4288309057018498E-10</v>
      </c>
      <c r="BU1248" s="82">
        <f t="shared" ca="1" si="901"/>
        <v>-4.2578247660364599E-9</v>
      </c>
      <c r="BV1248" s="82">
        <f t="shared" ca="1" si="902"/>
        <v>-2.9943922343414556E-9</v>
      </c>
      <c r="BW1248" s="82">
        <f t="shared" ca="1" si="919"/>
        <v>-9.9384849387017825E-9</v>
      </c>
      <c r="BX1248" s="10">
        <f t="shared" ca="1" si="903"/>
        <v>-1.8625994260191893E-12</v>
      </c>
      <c r="BY1248" s="10">
        <f t="shared" ca="1" si="904"/>
        <v>2.8902850229962428E-12</v>
      </c>
      <c r="BZ1248" s="10">
        <f t="shared" ca="1" si="905"/>
        <v>-3.5034723983035463E-11</v>
      </c>
      <c r="CA1248" s="10">
        <f t="shared" ca="1" si="906"/>
        <v>-2.0257049910634696E-11</v>
      </c>
      <c r="CB1248" s="10">
        <v>0</v>
      </c>
      <c r="CC1248" s="82">
        <f t="shared" ca="1" si="907"/>
        <v>3.9725652202851362E-13</v>
      </c>
      <c r="CD1248" s="82">
        <f t="shared" ca="1" si="908"/>
        <v>3.4270724516460853E-13</v>
      </c>
      <c r="CE1248" s="82">
        <f t="shared" ca="1" si="909"/>
        <v>1.8915613015532971E-10</v>
      </c>
      <c r="CF1248" s="82">
        <f t="shared" ca="1" si="910"/>
        <v>3.7028113764059381E-11</v>
      </c>
      <c r="CG1248" s="82">
        <f t="shared" ca="1" si="920"/>
        <v>2.269242076865822E-10</v>
      </c>
      <c r="CH1248" s="13" t="str">
        <f t="shared" ca="1" si="921"/>
        <v/>
      </c>
      <c r="CI1248" s="81">
        <f t="shared" ca="1" si="930"/>
        <v>0.1131775965863165</v>
      </c>
      <c r="CJ1248" s="81">
        <f t="shared" ca="1" si="931"/>
        <v>0.13063724757458739</v>
      </c>
      <c r="CK1248" s="81">
        <f t="shared" ca="1" si="932"/>
        <v>0.39004625943939081</v>
      </c>
      <c r="CL1248" s="81">
        <f t="shared" ca="1" si="933"/>
        <v>0.17284488538116416</v>
      </c>
      <c r="CM1248" s="89">
        <f t="shared" ca="1" si="922"/>
        <v>0.80670598898145884</v>
      </c>
    </row>
    <row r="1249" spans="1:91" x14ac:dyDescent="0.3">
      <c r="A1249">
        <v>1184</v>
      </c>
      <c r="B1249" s="3">
        <f t="shared" si="935"/>
        <v>3.4777777777777779</v>
      </c>
      <c r="C1249" s="3">
        <f t="shared" si="923"/>
        <v>39.466666666666669</v>
      </c>
      <c r="D1249" s="4">
        <f t="shared" ca="1" si="911"/>
        <v>1249</v>
      </c>
      <c r="E1249" s="58">
        <f>(0.5*(COS(B1249*2*PI())+1)*('key variables'!$B$4-'key variables'!$B$6)+'key variables'!$B$6)/'key variables'!$B$4</f>
        <v>1</v>
      </c>
      <c r="F1249" s="10">
        <f t="shared" ca="1" si="924"/>
        <v>11689222.907461114</v>
      </c>
      <c r="G1249" s="10">
        <f t="shared" ca="1" si="925"/>
        <v>13492492.798713122</v>
      </c>
      <c r="H1249" s="10">
        <f t="shared" ca="1" si="926"/>
        <v>40309474.521088287</v>
      </c>
      <c r="I1249" s="10">
        <f t="shared" ca="1" si="927"/>
        <v>17912154.249750931</v>
      </c>
      <c r="J1249" s="10">
        <f t="shared" ca="1" si="912"/>
        <v>83403344.477013454</v>
      </c>
      <c r="K1249" s="82">
        <f t="shared" ca="1" si="889"/>
        <v>2249832.832292099</v>
      </c>
      <c r="L1249" s="82">
        <f t="shared" ca="1" si="890"/>
        <v>2596909.4377209195</v>
      </c>
      <c r="M1249" s="82">
        <f t="shared" ca="1" si="891"/>
        <v>7778311.98309422</v>
      </c>
      <c r="N1249" s="82">
        <f t="shared" ca="1" si="892"/>
        <v>3496312.733215793</v>
      </c>
      <c r="O1249" s="82">
        <f t="shared" ca="1" si="913"/>
        <v>16121366.986323033</v>
      </c>
      <c r="P1249" s="10">
        <f ca="1">IF(IF($A1249&gt;='key variables'!$B$26,K1249*SUMPRODUCT(Z1249:AC1249,'control variables'!$O$3:$R$3)/J1249+F$65*'key variables'!$B$25/scenario!J$65,K1249*SUMPRODUCT(Z1249:AC1249,'control variables'!$O$7:$R$7)/J1249+F$65*'key variables'!$B$25/scenario!J$65)&lt;'key variables'!$B$28,0,IF($A1249&gt;='key variables'!$B$26,K1249*SUMPRODUCT(Z1249:AC1249,'control variables'!$O$3:$R$3)/J1249+F$65*'key variables'!$B$25/scenario!J$65,K1249*SUMPRODUCT(Z1249:AC1249,'control variables'!$O$7:$R$7)/J1249+F$65*'key variables'!$B$25/scenario!J$65))</f>
        <v>1.9410511170569545E-67</v>
      </c>
      <c r="Q1249" s="10">
        <f ca="1">IF(IF($A1249&gt;='key variables'!$B$26,L1249*SUMPRODUCT(Z1249:AC1249,'control variables'!$O$4:$R$4)/J1249+G$65*'key variables'!$B$25/scenario!J$65,L1249*SUMPRODUCT(Z1249:AC1249,'control variables'!$O$7:$R$7)/J1249+G$65*'key variables'!$B$25/scenario!J$65)&lt;'key variables'!$B$28,0,IF($A1249&gt;='key variables'!$B$26,L1249*SUMPRODUCT(Z1249:AC1249,'control variables'!$O$4:$R$4)/J1249+G$65*'key variables'!$B$25/scenario!J$65,L1249*SUMPRODUCT(Z1249:AC1249,'control variables'!$O$7:$R$7)/J1249+G$65*'key variables'!$B$25/scenario!J$65))</f>
        <v>2.2404926680034745E-67</v>
      </c>
      <c r="R1249" s="10">
        <f ca="1">IF(IF($A1249&gt;='key variables'!$B$26,M1249*SUMPRODUCT(Z1249:AC1249,'control variables'!$O$5:$R$5)/J1249+H$65*'key variables'!$B$25/scenario!J$65,M1249*SUMPRODUCT(Z1249:AC1249,'control variables'!$O$7:$R$7)/J1249+H$65*'key variables'!$B$25/scenario!J$65)&lt;'key variables'!$B$28,0,IF($A1249&gt;='key variables'!$B$26,M1249*SUMPRODUCT(Z1249:AC1249,'control variables'!$O$5:$R$5)/J1249+H$65*'key variables'!$B$25/scenario!J$65,M1249*SUMPRODUCT(Z1249:AC1249,'control variables'!$O$7:$R$7)/J1249+H$65*'key variables'!$B$25/scenario!J$65))</f>
        <v>6.7107657719710623E-67</v>
      </c>
      <c r="S1249" s="10">
        <f ca="1">IF(IF($A1249&gt;='key variables'!$B$26,N1249*SUMPRODUCT(Z1249:AC1249,'control variables'!$O$6:$R$6)/J1249+I$65*'key variables'!$B$25/scenario!J$65,N1249*SUMPRODUCT(Z1249:AC1249,'control variables'!$O$7:$R$7)/J1249+I$65*'key variables'!$B$25/scenario!J$65)&lt;'key variables'!$B$28,0,IF($A1249&gt;='key variables'!$B$26,N1249*SUMPRODUCT(Z1249:AC1249,'control variables'!$O$6:$R$6)/J1249+I$65*'key variables'!$B$25/scenario!J$65,N1249*SUMPRODUCT(Z1249:AC1249,'control variables'!$O$7:$R$7)/J1249+I$65*'key variables'!$B$25/scenario!J$65))</f>
        <v>3.0164559957438943E-67</v>
      </c>
      <c r="T1249" s="10">
        <f t="shared" ca="1" si="934"/>
        <v>1.3908765552775385E-66</v>
      </c>
      <c r="U1249" s="82">
        <f ca="1">SUMPRODUCT(P1219:P1248,'control variables'!AD$7:AD$36)</f>
        <v>4.1153874581938133E-67</v>
      </c>
      <c r="V1249" s="82">
        <f ca="1">SUMPRODUCT(Q1219:Q1248,'control variables'!AE$7:AE$36)</f>
        <v>4.7502589422049439E-67</v>
      </c>
      <c r="W1249" s="82">
        <f ca="1">SUMPRODUCT(R1219:R1248,'control variables'!AF$7:AF$36)</f>
        <v>1.4228064912952872E-66</v>
      </c>
      <c r="X1249" s="82">
        <f ca="1">SUMPRODUCT(S1219:S1248,'control variables'!AG$7:AG$36)</f>
        <v>6.3954447484618726E-67</v>
      </c>
      <c r="Y1249" s="82">
        <f t="shared" ca="1" si="928"/>
        <v>2.94891560618135E-66</v>
      </c>
      <c r="Z1249" s="10">
        <f ca="1">IF($A1249&gt;='key variables'!$B$26,SUMPRODUCT(P1219:P1248,'control variables'!V$7:V$36)*$E1249,SUMPRODUCT(P1219:P1248,'control variables'!Z$7:Z$36)*$E1249)</f>
        <v>1.0041962018527121E-66</v>
      </c>
      <c r="AA1249" s="10">
        <f ca="1">IF($A1249&gt;='key variables'!$B$26,SUMPRODUCT(Q1219:Q1248,'control variables'!W$7:W$36)*$E1249,SUMPRODUCT(Q1219:Q1248,'control variables'!AA$7:AA$36)*$E1249)</f>
        <v>1.1591112710618648E-66</v>
      </c>
      <c r="AB1249" s="10">
        <f ca="1">IF($A1249&gt;='key variables'!$B$26,SUMPRODUCT(R1219:R1248,'control variables'!X$7:X$36)*$E1249,SUMPRODUCT(R1219:R1248,'control variables'!AB$7:AB$36)*$E1249)</f>
        <v>3.4717918763284126E-66</v>
      </c>
      <c r="AC1249" s="10">
        <f ca="1">IF($A1249&gt;='key variables'!$B$26,SUMPRODUCT(S1219:S1248,'control variables'!Y$7:Y$36)*$E1249,SUMPRODUCT(S1219:S1248,'control variables'!AC$7:AC$36)*$E1249)</f>
        <v>1.5605532627984773E-66</v>
      </c>
      <c r="AD1249" s="10">
        <f t="shared" ca="1" si="929"/>
        <v>7.1956526120414669E-66</v>
      </c>
      <c r="AE1249" s="82">
        <f ca="1">SUMPRODUCT(P1219:P1248,'control variables'!AL$7:AL$36)</f>
        <v>1.3672639575443048E-66</v>
      </c>
      <c r="AF1249" s="82">
        <f ca="1">SUMPRODUCT(Q1219:Q1248,'control variables'!AM$7:AM$36)</f>
        <v>1.5740621674565313E-66</v>
      </c>
      <c r="AG1249" s="82">
        <f ca="1">SUMPRODUCT(R1219:R1248,'control variables'!AN$7:AN$36)</f>
        <v>4.4880649209724202E-66</v>
      </c>
      <c r="AH1249" s="82">
        <f ca="1">SUMPRODUCT(S1219:S1248,'control variables'!AO$7:AO$36)</f>
        <v>1.9432875926207522E-66</v>
      </c>
      <c r="AI1249" s="82">
        <f t="shared" ca="1" si="893"/>
        <v>9.372678638594008E-66</v>
      </c>
      <c r="AJ1249" s="10">
        <f ca="1">SUMPRODUCT(P1219:P1248,'control variables'!AP$7:AP$36)</f>
        <v>1.3064260293354346E-69</v>
      </c>
      <c r="AK1249" s="10">
        <f ca="1">SUMPRODUCT(Q1219:Q1248,'control variables'!AQ$7:AQ$36)</f>
        <v>3.769913520429261E-69</v>
      </c>
      <c r="AL1249" s="10">
        <f ca="1">SUMPRODUCT(R1219:R1248,'control variables'!AR$7:AR$36)</f>
        <v>1.3550059044146831E-67</v>
      </c>
      <c r="AM1249" s="10">
        <f ca="1">SUMPRODUCT(S1219:S1248,'control variables'!AS$7:AS$36)</f>
        <v>1.0151140777682905E-67</v>
      </c>
      <c r="AN1249" s="10">
        <f t="shared" ca="1" si="914"/>
        <v>2.4208833776806204E-67</v>
      </c>
      <c r="AO1249" s="82">
        <f ca="1">SUMPRODUCT(P1219:P1248,'control variables'!AX$7:AX$36)</f>
        <v>1.7765400302126927E-69</v>
      </c>
      <c r="AP1249" s="82">
        <f ca="1">SUMPRODUCT(Q1219:Q1248,'control variables'!AY$7:AY$36)</f>
        <v>4.1012056582427633E-69</v>
      </c>
      <c r="AQ1249" s="82">
        <f ca="1">SUMPRODUCT(R1219:R1248,'control variables'!AZ$7:AZ$36)</f>
        <v>3.6852024933884189E-68</v>
      </c>
      <c r="AR1249" s="82">
        <f ca="1">SUMPRODUCT(S1219:S1248,'control variables'!BA$7:BA$36)</f>
        <v>2.7608004646159326E-68</v>
      </c>
      <c r="AS1249" s="82">
        <f t="shared" ca="1" si="915"/>
        <v>7.0337775268498973E-68</v>
      </c>
      <c r="AT1249" s="10">
        <f ca="1">SUMPRODUCT(P1219:P1248,'control variables'!AT$7:AT$36)</f>
        <v>-1.5678659024210465E-69</v>
      </c>
      <c r="AU1249" s="10">
        <f ca="1">SUMPRODUCT(Q1219:Q1248,'control variables'!AU$7:AU$36)</f>
        <v>1.7007895845868264E-69</v>
      </c>
      <c r="AV1249" s="10">
        <f ca="1">SUMPRODUCT(R1219:R1248,'control variables'!AV$7:AV$36)</f>
        <v>7.3237362463197424E-67</v>
      </c>
      <c r="AW1249" s="10">
        <f ca="1">SUMPRODUCT(S1219:S1248,'control variables'!AW$7:AW$36)</f>
        <v>5.4866386495286067E-67</v>
      </c>
      <c r="AX1249" s="10">
        <f t="shared" ca="1" si="894"/>
        <v>1.2811704132670006E-66</v>
      </c>
      <c r="AY1249" s="82">
        <f ca="1">SUMPRODUCT(P1219:P1248,'control variables'!BB$7:BB$36)</f>
        <v>5.6826741050421902E-69</v>
      </c>
      <c r="AZ1249" s="82">
        <f ca="1">SUMPRODUCT(Q1219:Q1248,'control variables'!BC$7:BC$36)</f>
        <v>1.4490808834105242E-68</v>
      </c>
      <c r="BA1249" s="82">
        <f ca="1">SUMPRODUCT(R1219:R1248,'control variables'!BD$7:BD$36)</f>
        <v>1.0144011602466701E-67</v>
      </c>
      <c r="BB1249" s="82">
        <f ca="1">SUMPRODUCT(S1219:S1248,'control variables'!BE$7:BE$36)</f>
        <v>1.441536461866482E-68</v>
      </c>
      <c r="BC1249" s="82">
        <f t="shared" ca="1" si="916"/>
        <v>1.3602896358247926E-67</v>
      </c>
      <c r="BD1249" s="10">
        <f ca="1">SUMPRODUCT(P1219:P1248,'control variables'!BF$7:BF$36)</f>
        <v>1.1887659256978113E-69</v>
      </c>
      <c r="BE1249" s="10">
        <f ca="1">SUMPRODUCT(Q1219:Q1248,'control variables'!BG$7:BG$36)</f>
        <v>1.3721541473552848E-69</v>
      </c>
      <c r="BF1249" s="10">
        <f ca="1">SUMPRODUCT(R1219:R1248,'control variables'!BH$7:BH$36)</f>
        <v>4.1099019057025113E-68</v>
      </c>
      <c r="BG1249" s="10">
        <f ca="1">SUMPRODUCT(S1219:S1248,'control variables'!BI$7:BI$36)</f>
        <v>9.2369028115656432E-68</v>
      </c>
      <c r="BH1249" s="10">
        <f t="shared" ca="1" si="917"/>
        <v>1.3602896724573463E-67</v>
      </c>
      <c r="BI1249" s="82">
        <f t="shared" ca="1" si="895"/>
        <v>1.371378765746926E-66</v>
      </c>
      <c r="BJ1249" s="82">
        <f t="shared" ca="1" si="896"/>
        <v>1.5902537658752236E-66</v>
      </c>
      <c r="BK1249" s="82">
        <f t="shared" ca="1" si="897"/>
        <v>5.321878661629061E-66</v>
      </c>
      <c r="BL1249" s="82">
        <f t="shared" ca="1" si="898"/>
        <v>2.5063668221922776E-66</v>
      </c>
      <c r="BM1249" s="82">
        <f t="shared" ca="1" si="888"/>
        <v>1.0789878015443488E-65</v>
      </c>
      <c r="BN1249" s="10">
        <f ca="1">BN1248+BI1249-INDIRECT(ADDRESS(MAX($D1249-'key variables'!$B$9*30,34),scenario!BI$4),TRUE)</f>
        <v>9439390.0751690175</v>
      </c>
      <c r="BO1249" s="10">
        <f ca="1">BO1248+BJ1249-INDIRECT(ADDRESS(MAX($D1249-'key variables'!$B$9*30,34),scenario!BJ$4),TRUE)</f>
        <v>10895583.360992203</v>
      </c>
      <c r="BP1249" s="10">
        <f ca="1">BP1248+BK1249-INDIRECT(ADDRESS(MAX($D1249-'key variables'!$B$9*30,34),scenario!BK$4),TRUE)</f>
        <v>32531162.537994072</v>
      </c>
      <c r="BQ1249" s="10">
        <f ca="1">BQ1248+BL1249-INDIRECT(ADDRESS(MAX($D1249-'key variables'!$B$9*30,34),scenario!BL$4),TRUE)</f>
        <v>14415841.516535141</v>
      </c>
      <c r="BR1249" s="10">
        <f t="shared" ca="1" si="918"/>
        <v>67281977.490690395</v>
      </c>
      <c r="BS1249" s="82">
        <f t="shared" ca="1" si="899"/>
        <v>-2.3433848477536824E-9</v>
      </c>
      <c r="BT1249" s="82">
        <f t="shared" ca="1" si="900"/>
        <v>-3.4288309057018498E-10</v>
      </c>
      <c r="BU1249" s="82">
        <f t="shared" ca="1" si="901"/>
        <v>-4.2578247660364599E-9</v>
      </c>
      <c r="BV1249" s="82">
        <f t="shared" ca="1" si="902"/>
        <v>-2.9943922343414556E-9</v>
      </c>
      <c r="BW1249" s="82">
        <f t="shared" ca="1" si="919"/>
        <v>-9.9384849387017825E-9</v>
      </c>
      <c r="BX1249" s="10">
        <f t="shared" ca="1" si="903"/>
        <v>-1.8625994260191893E-12</v>
      </c>
      <c r="BY1249" s="10">
        <f t="shared" ca="1" si="904"/>
        <v>2.8902850229962428E-12</v>
      </c>
      <c r="BZ1249" s="10">
        <f t="shared" ca="1" si="905"/>
        <v>-3.5034723983035463E-11</v>
      </c>
      <c r="CA1249" s="10">
        <f t="shared" ca="1" si="906"/>
        <v>-2.0257049910634696E-11</v>
      </c>
      <c r="CB1249" s="10">
        <v>0</v>
      </c>
      <c r="CC1249" s="82">
        <f t="shared" ca="1" si="907"/>
        <v>3.9725652202851362E-13</v>
      </c>
      <c r="CD1249" s="82">
        <f t="shared" ca="1" si="908"/>
        <v>3.4270724516460853E-13</v>
      </c>
      <c r="CE1249" s="82">
        <f t="shared" ca="1" si="909"/>
        <v>1.8915613015532971E-10</v>
      </c>
      <c r="CF1249" s="82">
        <f t="shared" ca="1" si="910"/>
        <v>3.7028113764059381E-11</v>
      </c>
      <c r="CG1249" s="82">
        <f t="shared" ca="1" si="920"/>
        <v>2.269242076865822E-10</v>
      </c>
      <c r="CH1249" s="13" t="str">
        <f t="shared" ca="1" si="921"/>
        <v/>
      </c>
      <c r="CI1249" s="81">
        <f t="shared" ca="1" si="930"/>
        <v>0.1131775965863165</v>
      </c>
      <c r="CJ1249" s="81">
        <f t="shared" ca="1" si="931"/>
        <v>0.13063724757458739</v>
      </c>
      <c r="CK1249" s="81">
        <f t="shared" ca="1" si="932"/>
        <v>0.39004625943939081</v>
      </c>
      <c r="CL1249" s="81">
        <f t="shared" ca="1" si="933"/>
        <v>0.17284488538116416</v>
      </c>
      <c r="CM1249" s="89">
        <f t="shared" ca="1" si="922"/>
        <v>0.80670598898145884</v>
      </c>
    </row>
    <row r="1250" spans="1:91" x14ac:dyDescent="0.3">
      <c r="A1250">
        <v>1185</v>
      </c>
      <c r="B1250" s="3">
        <f t="shared" si="935"/>
        <v>3.4805555555555556</v>
      </c>
      <c r="C1250" s="3">
        <f t="shared" si="923"/>
        <v>39.5</v>
      </c>
      <c r="D1250" s="4">
        <f t="shared" ca="1" si="911"/>
        <v>1250</v>
      </c>
      <c r="E1250" s="58">
        <f>(0.5*(COS(B1250*2*PI())+1)*('key variables'!$B$4-'key variables'!$B$6)+'key variables'!$B$6)/'key variables'!$B$4</f>
        <v>1</v>
      </c>
      <c r="F1250" s="10">
        <f t="shared" ca="1" si="924"/>
        <v>11689222.907461114</v>
      </c>
      <c r="G1250" s="10">
        <f t="shared" ca="1" si="925"/>
        <v>13492492.798713122</v>
      </c>
      <c r="H1250" s="10">
        <f t="shared" ca="1" si="926"/>
        <v>40309474.521088287</v>
      </c>
      <c r="I1250" s="10">
        <f t="shared" ca="1" si="927"/>
        <v>17912154.249750931</v>
      </c>
      <c r="J1250" s="10">
        <f t="shared" ca="1" si="912"/>
        <v>83403344.477013454</v>
      </c>
      <c r="K1250" s="82">
        <f t="shared" ca="1" si="889"/>
        <v>2249832.832292099</v>
      </c>
      <c r="L1250" s="82">
        <f t="shared" ca="1" si="890"/>
        <v>2596909.4377209195</v>
      </c>
      <c r="M1250" s="82">
        <f t="shared" ca="1" si="891"/>
        <v>7778311.98309422</v>
      </c>
      <c r="N1250" s="82">
        <f t="shared" ca="1" si="892"/>
        <v>3496312.733215793</v>
      </c>
      <c r="O1250" s="82">
        <f t="shared" ca="1" si="913"/>
        <v>16121366.986323033</v>
      </c>
      <c r="P1250" s="10">
        <f ca="1">IF(IF($A1250&gt;='key variables'!$B$26,K1250*SUMPRODUCT(Z1250:AC1250,'control variables'!$O$3:$R$3)/J1250+F$65*'key variables'!$B$25/scenario!J$65,K1250*SUMPRODUCT(Z1250:AC1250,'control variables'!$O$7:$R$7)/J1250+F$65*'key variables'!$B$25/scenario!J$65)&lt;'key variables'!$B$28,0,IF($A1250&gt;='key variables'!$B$26,K1250*SUMPRODUCT(Z1250:AC1250,'control variables'!$O$3:$R$3)/J1250+F$65*'key variables'!$B$25/scenario!J$65,K1250*SUMPRODUCT(Z1250:AC1250,'control variables'!$O$7:$R$7)/J1250+F$65*'key variables'!$B$25/scenario!J$65))</f>
        <v>1.6701759324845876E-67</v>
      </c>
      <c r="Q1250" s="10">
        <f ca="1">IF(IF($A1250&gt;='key variables'!$B$26,L1250*SUMPRODUCT(Z1250:AC1250,'control variables'!$O$4:$R$4)/J1250+G$65*'key variables'!$B$25/scenario!J$65,L1250*SUMPRODUCT(Z1250:AC1250,'control variables'!$O$7:$R$7)/J1250+G$65*'key variables'!$B$25/scenario!J$65)&lt;'key variables'!$B$28,0,IF($A1250&gt;='key variables'!$B$26,L1250*SUMPRODUCT(Z1250:AC1250,'control variables'!$O$4:$R$4)/J1250+G$65*'key variables'!$B$25/scenario!J$65,L1250*SUMPRODUCT(Z1250:AC1250,'control variables'!$O$7:$R$7)/J1250+G$65*'key variables'!$B$25/scenario!J$65))</f>
        <v>1.9278301834117981E-67</v>
      </c>
      <c r="R1250" s="10">
        <f ca="1">IF(IF($A1250&gt;='key variables'!$B$26,M1250*SUMPRODUCT(Z1250:AC1250,'control variables'!$O$5:$R$5)/J1250+H$65*'key variables'!$B$25/scenario!J$65,M1250*SUMPRODUCT(Z1250:AC1250,'control variables'!$O$7:$R$7)/J1250+H$65*'key variables'!$B$25/scenario!J$65)&lt;'key variables'!$B$28,0,IF($A1250&gt;='key variables'!$B$26,M1250*SUMPRODUCT(Z1250:AC1250,'control variables'!$O$5:$R$5)/J1250+H$65*'key variables'!$B$25/scenario!J$65,M1250*SUMPRODUCT(Z1250:AC1250,'control variables'!$O$7:$R$7)/J1250+H$65*'key variables'!$B$25/scenario!J$65))</f>
        <v>5.7742732184618455E-67</v>
      </c>
      <c r="S1250" s="10">
        <f ca="1">IF(IF($A1250&gt;='key variables'!$B$26,N1250*SUMPRODUCT(Z1250:AC1250,'control variables'!$O$6:$R$6)/J1250+I$65*'key variables'!$B$25/scenario!J$65,N1250*SUMPRODUCT(Z1250:AC1250,'control variables'!$O$7:$R$7)/J1250+I$65*'key variables'!$B$25/scenario!J$65)&lt;'key variables'!$B$28,0,IF($A1250&gt;='key variables'!$B$26,N1250*SUMPRODUCT(Z1250:AC1250,'control variables'!$O$6:$R$6)/J1250+I$65*'key variables'!$B$25/scenario!J$65,N1250*SUMPRODUCT(Z1250:AC1250,'control variables'!$O$7:$R$7)/J1250+I$65*'key variables'!$B$25/scenario!J$65))</f>
        <v>2.5955072286447451E-67</v>
      </c>
      <c r="T1250" s="10">
        <f t="shared" ca="1" si="934"/>
        <v>1.1967786563002974E-66</v>
      </c>
      <c r="U1250" s="82">
        <f ca="1">SUMPRODUCT(P1220:P1249,'control variables'!AD$7:AD$36)</f>
        <v>3.541081955608564E-67</v>
      </c>
      <c r="V1250" s="82">
        <f ca="1">SUMPRODUCT(Q1220:Q1249,'control variables'!AE$7:AE$36)</f>
        <v>4.0873566330234875E-67</v>
      </c>
      <c r="W1250" s="82">
        <f ca="1">SUMPRODUCT(R1220:R1249,'control variables'!AF$7:AF$36)</f>
        <v>1.2242527450525167E-66</v>
      </c>
      <c r="X1250" s="82">
        <f ca="1">SUMPRODUCT(S1220:S1249,'control variables'!AG$7:AG$36)</f>
        <v>5.5029554876490907E-67</v>
      </c>
      <c r="Y1250" s="82">
        <f t="shared" ca="1" si="928"/>
        <v>2.5373921526806311E-66</v>
      </c>
      <c r="Z1250" s="10">
        <f ca="1">IF($A1250&gt;='key variables'!$B$26,SUMPRODUCT(P1220:P1249,'control variables'!V$7:V$36)*$E1250,SUMPRODUCT(P1220:P1249,'control variables'!Z$7:Z$36)*$E1250)</f>
        <v>8.640598452501355E-67</v>
      </c>
      <c r="AA1250" s="10">
        <f ca="1">IF($A1250&gt;='key variables'!$B$26,SUMPRODUCT(Q1220:Q1249,'control variables'!W$7:W$36)*$E1250,SUMPRODUCT(Q1220:Q1249,'control variables'!AA$7:AA$36)*$E1250)</f>
        <v>9.9735639674158116E-67</v>
      </c>
      <c r="AB1250" s="10">
        <f ca="1">IF($A1250&gt;='key variables'!$B$26,SUMPRODUCT(R1220:R1249,'control variables'!X$7:X$36)*$E1250,SUMPRODUCT(R1220:R1249,'control variables'!AB$7:AB$36)*$E1250)</f>
        <v>2.9873006349420537E-66</v>
      </c>
      <c r="AC1250" s="10">
        <f ca="1">IF($A1250&gt;='key variables'!$B$26,SUMPRODUCT(S1220:S1249,'control variables'!Y$7:Y$36)*$E1250,SUMPRODUCT(S1220:S1249,'control variables'!AC$7:AC$36)*$E1250)</f>
        <v>1.3427768480606352E-66</v>
      </c>
      <c r="AD1250" s="10">
        <f t="shared" ca="1" si="929"/>
        <v>6.1914937249944054E-66</v>
      </c>
      <c r="AE1250" s="82">
        <f ca="1">SUMPRODUCT(P1220:P1249,'control variables'!AL$7:AL$36)</f>
        <v>1.1764612148424541E-66</v>
      </c>
      <c r="AF1250" s="82">
        <f ca="1">SUMPRODUCT(Q1220:Q1249,'control variables'!AM$7:AM$36)</f>
        <v>1.3544005746260233E-66</v>
      </c>
      <c r="AG1250" s="82">
        <f ca="1">SUMPRODUCT(R1220:R1249,'control variables'!AN$7:AN$36)</f>
        <v>3.8617519902318654E-66</v>
      </c>
      <c r="AH1250" s="82">
        <f ca="1">SUMPRODUCT(S1220:S1249,'control variables'!AO$7:AO$36)</f>
        <v>1.6721003061537924E-66</v>
      </c>
      <c r="AI1250" s="82">
        <f t="shared" ca="1" si="893"/>
        <v>8.0647140858541355E-66</v>
      </c>
      <c r="AJ1250" s="10">
        <f ca="1">SUMPRODUCT(P1220:P1249,'control variables'!AP$7:AP$36)</f>
        <v>1.1241132665664995E-69</v>
      </c>
      <c r="AK1250" s="10">
        <f ca="1">SUMPRODUCT(Q1220:Q1249,'control variables'!AQ$7:AQ$36)</f>
        <v>3.2438191730447062E-69</v>
      </c>
      <c r="AL1250" s="10">
        <f ca="1">SUMPRODUCT(R1220:R1249,'control variables'!AR$7:AR$36)</f>
        <v>1.165913782507311E-67</v>
      </c>
      <c r="AM1250" s="10">
        <f ca="1">SUMPRODUCT(S1220:S1249,'control variables'!AS$7:AS$36)</f>
        <v>8.7345412313793233E-68</v>
      </c>
      <c r="AN1250" s="10">
        <f t="shared" ca="1" si="914"/>
        <v>2.0830472300413552E-67</v>
      </c>
      <c r="AO1250" s="82">
        <f ca="1">SUMPRODUCT(P1220:P1249,'control variables'!AX$7:AX$36)</f>
        <v>1.5286224950404639E-69</v>
      </c>
      <c r="AP1250" s="82">
        <f ca="1">SUMPRODUCT(Q1220:Q1249,'control variables'!AY$7:AY$36)</f>
        <v>3.5288792368087276E-69</v>
      </c>
      <c r="AQ1250" s="82">
        <f ca="1">SUMPRODUCT(R1220:R1249,'control variables'!AZ$7:AZ$36)</f>
        <v>3.1709296353419688E-68</v>
      </c>
      <c r="AR1250" s="82">
        <f ca="1">SUMPRODUCT(S1220:S1249,'control variables'!BA$7:BA$36)</f>
        <v>2.375528624606799E-68</v>
      </c>
      <c r="AS1250" s="82">
        <f t="shared" ca="1" si="915"/>
        <v>6.052208433133687E-68</v>
      </c>
      <c r="AT1250" s="10">
        <f ca="1">SUMPRODUCT(P1220:P1249,'control variables'!AT$7:AT$36)</f>
        <v>-1.3490690031683618E-69</v>
      </c>
      <c r="AU1250" s="10">
        <f ca="1">SUMPRODUCT(Q1220:Q1249,'control variables'!AU$7:AU$36)</f>
        <v>1.4634430826862287E-69</v>
      </c>
      <c r="AV1250" s="10">
        <f ca="1">SUMPRODUCT(R1220:R1249,'control variables'!AV$7:AV$36)</f>
        <v>6.3017031890507071E-67</v>
      </c>
      <c r="AW1250" s="10">
        <f ca="1">SUMPRODUCT(S1220:S1249,'control variables'!AW$7:AW$36)</f>
        <v>4.7209739826823631E-67</v>
      </c>
      <c r="AX1250" s="10">
        <f t="shared" ca="1" si="894"/>
        <v>1.1023820912528248E-66</v>
      </c>
      <c r="AY1250" s="82">
        <f ca="1">SUMPRODUCT(P1220:P1249,'control variables'!BB$7:BB$36)</f>
        <v>4.889652538767412E-69</v>
      </c>
      <c r="AZ1250" s="82">
        <f ca="1">SUMPRODUCT(Q1220:Q1249,'control variables'!BC$7:BC$36)</f>
        <v>1.2468605254277537E-68</v>
      </c>
      <c r="BA1250" s="82">
        <f ca="1">SUMPRODUCT(R1220:R1249,'control variables'!BD$7:BD$36)</f>
        <v>8.7284069380781684E-68</v>
      </c>
      <c r="BB1250" s="82">
        <f ca="1">SUMPRODUCT(S1220:S1249,'control variables'!BE$7:BE$36)</f>
        <v>1.2403689337449531E-68</v>
      </c>
      <c r="BC1250" s="82">
        <f t="shared" ca="1" si="916"/>
        <v>1.1704601651127617E-67</v>
      </c>
      <c r="BD1250" s="10">
        <f ca="1">SUMPRODUCT(P1220:P1249,'control variables'!BF$7:BF$36)</f>
        <v>1.0228727213885056E-69</v>
      </c>
      <c r="BE1250" s="10">
        <f ca="1">SUMPRODUCT(Q1220:Q1249,'control variables'!BG$7:BG$36)</f>
        <v>1.1806689748832941E-69</v>
      </c>
      <c r="BF1250" s="10">
        <f ca="1">SUMPRODUCT(R1220:R1249,'control variables'!BH$7:BH$36)</f>
        <v>3.5363619162098894E-68</v>
      </c>
      <c r="BG1250" s="10">
        <f ca="1">SUMPRODUCT(S1220:S1249,'control variables'!BI$7:BI$36)</f>
        <v>7.9478858804950722E-68</v>
      </c>
      <c r="BH1250" s="10">
        <f t="shared" ca="1" si="917"/>
        <v>1.1704601966332142E-67</v>
      </c>
      <c r="BI1250" s="82">
        <f t="shared" ca="1" si="895"/>
        <v>1.1800017983780533E-66</v>
      </c>
      <c r="BJ1250" s="82">
        <f t="shared" ca="1" si="896"/>
        <v>1.3683326229629872E-66</v>
      </c>
      <c r="BK1250" s="82">
        <f t="shared" ca="1" si="897"/>
        <v>4.5792063785177181E-66</v>
      </c>
      <c r="BL1250" s="82">
        <f t="shared" ca="1" si="898"/>
        <v>2.1566013937594784E-66</v>
      </c>
      <c r="BM1250" s="82">
        <f t="shared" ref="BM1250:BM1313" ca="1" si="936">SUM(BI1250:BL1250)</f>
        <v>9.2841421936182375E-66</v>
      </c>
      <c r="BN1250" s="10">
        <f ca="1">BN1249+BI1250-INDIRECT(ADDRESS(MAX($D1250-'key variables'!$B$9*30,34),scenario!BI$4),TRUE)</f>
        <v>9439390.0751690175</v>
      </c>
      <c r="BO1250" s="10">
        <f ca="1">BO1249+BJ1250-INDIRECT(ADDRESS(MAX($D1250-'key variables'!$B$9*30,34),scenario!BJ$4),TRUE)</f>
        <v>10895583.360992203</v>
      </c>
      <c r="BP1250" s="10">
        <f ca="1">BP1249+BK1250-INDIRECT(ADDRESS(MAX($D1250-'key variables'!$B$9*30,34),scenario!BK$4),TRUE)</f>
        <v>32531162.537994072</v>
      </c>
      <c r="BQ1250" s="10">
        <f ca="1">BQ1249+BL1250-INDIRECT(ADDRESS(MAX($D1250-'key variables'!$B$9*30,34),scenario!BL$4),TRUE)</f>
        <v>14415841.516535141</v>
      </c>
      <c r="BR1250" s="10">
        <f t="shared" ca="1" si="918"/>
        <v>67281977.490690395</v>
      </c>
      <c r="BS1250" s="82">
        <f t="shared" ca="1" si="899"/>
        <v>-2.3433848477536824E-9</v>
      </c>
      <c r="BT1250" s="82">
        <f t="shared" ca="1" si="900"/>
        <v>-3.4288309057018498E-10</v>
      </c>
      <c r="BU1250" s="82">
        <f t="shared" ca="1" si="901"/>
        <v>-4.2578247660364599E-9</v>
      </c>
      <c r="BV1250" s="82">
        <f t="shared" ca="1" si="902"/>
        <v>-2.9943922343414556E-9</v>
      </c>
      <c r="BW1250" s="82">
        <f t="shared" ca="1" si="919"/>
        <v>-9.9384849387017825E-9</v>
      </c>
      <c r="BX1250" s="10">
        <f t="shared" ca="1" si="903"/>
        <v>-1.8625994260191893E-12</v>
      </c>
      <c r="BY1250" s="10">
        <f t="shared" ca="1" si="904"/>
        <v>2.8902850229962428E-12</v>
      </c>
      <c r="BZ1250" s="10">
        <f t="shared" ca="1" si="905"/>
        <v>-3.5034723983035463E-11</v>
      </c>
      <c r="CA1250" s="10">
        <f t="shared" ca="1" si="906"/>
        <v>-2.0257049910634696E-11</v>
      </c>
      <c r="CB1250" s="10">
        <v>0</v>
      </c>
      <c r="CC1250" s="82">
        <f t="shared" ca="1" si="907"/>
        <v>3.9725652202851362E-13</v>
      </c>
      <c r="CD1250" s="82">
        <f t="shared" ca="1" si="908"/>
        <v>3.4270724516460853E-13</v>
      </c>
      <c r="CE1250" s="82">
        <f t="shared" ca="1" si="909"/>
        <v>1.8915613015532971E-10</v>
      </c>
      <c r="CF1250" s="82">
        <f t="shared" ca="1" si="910"/>
        <v>3.7028113764059381E-11</v>
      </c>
      <c r="CG1250" s="82">
        <f t="shared" ca="1" si="920"/>
        <v>2.269242076865822E-10</v>
      </c>
      <c r="CH1250" s="13" t="str">
        <f t="shared" ca="1" si="921"/>
        <v/>
      </c>
      <c r="CI1250" s="81">
        <f t="shared" ca="1" si="930"/>
        <v>0.1131775965863165</v>
      </c>
      <c r="CJ1250" s="81">
        <f t="shared" ca="1" si="931"/>
        <v>0.13063724757458739</v>
      </c>
      <c r="CK1250" s="81">
        <f t="shared" ca="1" si="932"/>
        <v>0.39004625943939081</v>
      </c>
      <c r="CL1250" s="81">
        <f t="shared" ca="1" si="933"/>
        <v>0.17284488538116416</v>
      </c>
      <c r="CM1250" s="89">
        <f t="shared" ca="1" si="922"/>
        <v>0.80670598898145884</v>
      </c>
    </row>
    <row r="1251" spans="1:91" x14ac:dyDescent="0.3">
      <c r="A1251">
        <v>1186</v>
      </c>
      <c r="B1251" s="3">
        <f t="shared" si="935"/>
        <v>3.4833333333333334</v>
      </c>
      <c r="C1251" s="3">
        <f t="shared" si="923"/>
        <v>39.533333333333331</v>
      </c>
      <c r="D1251" s="4">
        <f t="shared" ca="1" si="911"/>
        <v>1251</v>
      </c>
      <c r="E1251" s="58">
        <f>(0.5*(COS(B1251*2*PI())+1)*('key variables'!$B$4-'key variables'!$B$6)+'key variables'!$B$6)/'key variables'!$B$4</f>
        <v>1</v>
      </c>
      <c r="F1251" s="10">
        <f t="shared" ca="1" si="924"/>
        <v>11689222.907461114</v>
      </c>
      <c r="G1251" s="10">
        <f t="shared" ca="1" si="925"/>
        <v>13492492.798713122</v>
      </c>
      <c r="H1251" s="10">
        <f t="shared" ca="1" si="926"/>
        <v>40309474.521088287</v>
      </c>
      <c r="I1251" s="10">
        <f t="shared" ca="1" si="927"/>
        <v>17912154.249750931</v>
      </c>
      <c r="J1251" s="10">
        <f t="shared" ca="1" si="912"/>
        <v>83403344.477013454</v>
      </c>
      <c r="K1251" s="82">
        <f t="shared" ref="K1251:K1314" ca="1" si="937">MAX(F1251-BN1250-BS1250,0.001)</f>
        <v>2249832.832292099</v>
      </c>
      <c r="L1251" s="82">
        <f t="shared" ref="L1251:L1314" ca="1" si="938">MAX(G1251-BO1250-BT1250,0.001)</f>
        <v>2596909.4377209195</v>
      </c>
      <c r="M1251" s="82">
        <f t="shared" ref="M1251:M1314" ca="1" si="939">MAX(H1251-BP1250-BU1250,0.001)</f>
        <v>7778311.98309422</v>
      </c>
      <c r="N1251" s="82">
        <f t="shared" ref="N1251:N1314" ca="1" si="940">MAX(I1251-BQ1250-BV1250,0.001)</f>
        <v>3496312.733215793</v>
      </c>
      <c r="O1251" s="82">
        <f t="shared" ca="1" si="913"/>
        <v>16121366.986323033</v>
      </c>
      <c r="P1251" s="10">
        <f ca="1">IF(IF($A1251&gt;='key variables'!$B$26,K1251*SUMPRODUCT(Z1251:AC1251,'control variables'!$O$3:$R$3)/J1251+F$65*'key variables'!$B$25/scenario!J$65,K1251*SUMPRODUCT(Z1251:AC1251,'control variables'!$O$7:$R$7)/J1251+F$65*'key variables'!$B$25/scenario!J$65)&lt;'key variables'!$B$28,0,IF($A1251&gt;='key variables'!$B$26,K1251*SUMPRODUCT(Z1251:AC1251,'control variables'!$O$3:$R$3)/J1251+F$65*'key variables'!$B$25/scenario!J$65,K1251*SUMPRODUCT(Z1251:AC1251,'control variables'!$O$7:$R$7)/J1251+F$65*'key variables'!$B$25/scenario!J$65))</f>
        <v>1.4371015894111108E-67</v>
      </c>
      <c r="Q1251" s="10">
        <f ca="1">IF(IF($A1251&gt;='key variables'!$B$26,L1251*SUMPRODUCT(Z1251:AC1251,'control variables'!$O$4:$R$4)/J1251+G$65*'key variables'!$B$25/scenario!J$65,L1251*SUMPRODUCT(Z1251:AC1251,'control variables'!$O$7:$R$7)/J1251+G$65*'key variables'!$B$25/scenario!J$65)&lt;'key variables'!$B$28,0,IF($A1251&gt;='key variables'!$B$26,L1251*SUMPRODUCT(Z1251:AC1251,'control variables'!$O$4:$R$4)/J1251+G$65*'key variables'!$B$25/scenario!J$65,L1251*SUMPRODUCT(Z1251:AC1251,'control variables'!$O$7:$R$7)/J1251+G$65*'key variables'!$B$25/scenario!J$65))</f>
        <v>1.6587999903545341E-67</v>
      </c>
      <c r="R1251" s="10">
        <f ca="1">IF(IF($A1251&gt;='key variables'!$B$26,M1251*SUMPRODUCT(Z1251:AC1251,'control variables'!$O$5:$R$5)/J1251+H$65*'key variables'!$B$25/scenario!J$65,M1251*SUMPRODUCT(Z1251:AC1251,'control variables'!$O$7:$R$7)/J1251+H$65*'key variables'!$B$25/scenario!J$65)&lt;'key variables'!$B$28,0,IF($A1251&gt;='key variables'!$B$26,M1251*SUMPRODUCT(Z1251:AC1251,'control variables'!$O$5:$R$5)/J1251+H$65*'key variables'!$B$25/scenario!J$65,M1251*SUMPRODUCT(Z1251:AC1251,'control variables'!$O$7:$R$7)/J1251+H$65*'key variables'!$B$25/scenario!J$65))</f>
        <v>4.9684689250676324E-67</v>
      </c>
      <c r="S1251" s="10">
        <f ca="1">IF(IF($A1251&gt;='key variables'!$B$26,N1251*SUMPRODUCT(Z1251:AC1251,'control variables'!$O$6:$R$6)/J1251+I$65*'key variables'!$B$25/scenario!J$65,N1251*SUMPRODUCT(Z1251:AC1251,'control variables'!$O$7:$R$7)/J1251+I$65*'key variables'!$B$25/scenario!J$65)&lt;'key variables'!$B$28,0,IF($A1251&gt;='key variables'!$B$26,N1251*SUMPRODUCT(Z1251:AC1251,'control variables'!$O$6:$R$6)/J1251+I$65*'key variables'!$B$25/scenario!J$65,N1251*SUMPRODUCT(Z1251:AC1251,'control variables'!$O$7:$R$7)/J1251+I$65*'key variables'!$B$25/scenario!J$65))</f>
        <v>2.2333021875513175E-67</v>
      </c>
      <c r="T1251" s="10">
        <f t="shared" ca="1" si="934"/>
        <v>1.0297672692384595E-66</v>
      </c>
      <c r="U1251" s="82">
        <f ca="1">SUMPRODUCT(P1221:P1250,'control variables'!AD$7:AD$36)</f>
        <v>3.0469212300704927E-67</v>
      </c>
      <c r="V1251" s="82">
        <f ca="1">SUMPRODUCT(Q1221:Q1250,'control variables'!AE$7:AE$36)</f>
        <v>3.5169628537694814E-67</v>
      </c>
      <c r="W1251" s="82">
        <f ca="1">SUMPRODUCT(R1221:R1250,'control variables'!AF$7:AF$36)</f>
        <v>1.0534073276571558E-66</v>
      </c>
      <c r="X1251" s="82">
        <f ca="1">SUMPRODUCT(S1221:S1250,'control variables'!AG$7:AG$36)</f>
        <v>4.7350137934238748E-67</v>
      </c>
      <c r="Y1251" s="82">
        <f t="shared" ca="1" si="928"/>
        <v>2.1832971153835407E-66</v>
      </c>
      <c r="Z1251" s="10">
        <f ca="1">IF($A1251&gt;='key variables'!$B$26,SUMPRODUCT(P1221:P1250,'control variables'!V$7:V$36)*$E1251,SUMPRODUCT(P1221:P1250,'control variables'!Z$7:Z$36)*$E1251)</f>
        <v>7.4347962559132789E-67</v>
      </c>
      <c r="AA1251" s="10">
        <f ca="1">IF($A1251&gt;='key variables'!$B$26,SUMPRODUCT(Q1221:Q1250,'control variables'!W$7:W$36)*$E1251,SUMPRODUCT(Q1221:Q1250,'control variables'!AA$7:AA$36)*$E1251)</f>
        <v>8.5817454023209106E-67</v>
      </c>
      <c r="AB1251" s="10">
        <f ca="1">IF($A1251&gt;='key variables'!$B$26,SUMPRODUCT(R1221:R1250,'control variables'!X$7:X$36)*$E1251,SUMPRODUCT(R1221:R1250,'control variables'!AB$7:AB$36)*$E1251)</f>
        <v>2.5704205209912294E-66</v>
      </c>
      <c r="AC1251" s="10">
        <f ca="1">IF($A1251&gt;='key variables'!$B$26,SUMPRODUCT(S1221:S1250,'control variables'!Y$7:Y$36)*$E1251,SUMPRODUCT(S1221:S1250,'control variables'!AC$7:AC$36)*$E1251)</f>
        <v>1.1553913004252848E-66</v>
      </c>
      <c r="AD1251" s="10">
        <f t="shared" ca="1" si="929"/>
        <v>5.3274659872399332E-66</v>
      </c>
      <c r="AE1251" s="82">
        <f ca="1">SUMPRODUCT(P1221:P1250,'control variables'!AL$7:AL$36)</f>
        <v>1.0122851424493383E-66</v>
      </c>
      <c r="AF1251" s="82">
        <f ca="1">SUMPRODUCT(Q1221:Q1250,'control variables'!AM$7:AM$36)</f>
        <v>1.1653929269588138E-66</v>
      </c>
      <c r="AG1251" s="82">
        <f ca="1">SUMPRODUCT(R1221:R1250,'control variables'!AN$7:AN$36)</f>
        <v>3.32284151335952E-66</v>
      </c>
      <c r="AH1251" s="82">
        <f ca="1">SUMPRODUCT(S1221:S1250,'control variables'!AO$7:AO$36)</f>
        <v>1.4387574152464892E-66</v>
      </c>
      <c r="AI1251" s="82">
        <f t="shared" ref="AI1251:AI1314" ca="1" si="941">SUM(AE1251:AH1251)</f>
        <v>6.9392769980141619E-66</v>
      </c>
      <c r="AJ1251" s="10">
        <f ca="1">SUMPRODUCT(P1221:P1250,'control variables'!AP$7:AP$36)</f>
        <v>9.6724239084060678E-70</v>
      </c>
      <c r="AK1251" s="10">
        <f ca="1">SUMPRODUCT(Q1221:Q1250,'control variables'!AQ$7:AQ$36)</f>
        <v>2.7911416987131095E-69</v>
      </c>
      <c r="AL1251" s="10">
        <f ca="1">SUMPRODUCT(R1221:R1250,'control variables'!AR$7:AR$36)</f>
        <v>1.0032096124538296E-67</v>
      </c>
      <c r="AM1251" s="10">
        <f ca="1">SUMPRODUCT(S1221:S1250,'control variables'!AS$7:AS$36)</f>
        <v>7.5156292473445407E-68</v>
      </c>
      <c r="AN1251" s="10">
        <f t="shared" ca="1" si="914"/>
        <v>1.7923563780838209E-67</v>
      </c>
      <c r="AO1251" s="82">
        <f ca="1">SUMPRODUCT(P1221:P1250,'control variables'!AX$7:AX$36)</f>
        <v>1.3153020436381482E-69</v>
      </c>
      <c r="AP1251" s="82">
        <f ca="1">SUMPRODUCT(Q1221:Q1250,'control variables'!AY$7:AY$36)</f>
        <v>3.0364214101166183E-69</v>
      </c>
      <c r="AQ1251" s="82">
        <f ca="1">SUMPRODUCT(R1221:R1250,'control variables'!AZ$7:AZ$36)</f>
        <v>2.7284239523687359E-68</v>
      </c>
      <c r="AR1251" s="82">
        <f ca="1">SUMPRODUCT(S1221:S1250,'control variables'!BA$7:BA$36)</f>
        <v>2.044021767835841E-68</v>
      </c>
      <c r="AS1251" s="82">
        <f t="shared" ca="1" si="915"/>
        <v>5.207618065580054E-68</v>
      </c>
      <c r="AT1251" s="10">
        <f ca="1">SUMPRODUCT(P1221:P1250,'control variables'!AT$7:AT$36)</f>
        <v>-1.1608053804214465E-69</v>
      </c>
      <c r="AU1251" s="10">
        <f ca="1">SUMPRODUCT(Q1221:Q1250,'control variables'!AU$7:AU$36)</f>
        <v>1.2592184686869703E-69</v>
      </c>
      <c r="AV1251" s="10">
        <f ca="1">SUMPRODUCT(R1221:R1250,'control variables'!AV$7:AV$36)</f>
        <v>5.4222956353524203E-67</v>
      </c>
      <c r="AW1251" s="10">
        <f ca="1">SUMPRODUCT(S1221:S1250,'control variables'!AW$7:AW$36)</f>
        <v>4.06215841225094E-67</v>
      </c>
      <c r="AX1251" s="10">
        <f t="shared" ref="AX1251:AX1314" ca="1" si="942">SUM(AT1251:AW1251)</f>
        <v>9.4854381784860151E-67</v>
      </c>
      <c r="AY1251" s="82">
        <f ca="1">SUMPRODUCT(P1221:P1250,'control variables'!BB$7:BB$36)</f>
        <v>4.2072977453802264E-69</v>
      </c>
      <c r="AZ1251" s="82">
        <f ca="1">SUMPRODUCT(Q1221:Q1250,'control variables'!BC$7:BC$36)</f>
        <v>1.0728601747964257E-68</v>
      </c>
      <c r="BA1251" s="82">
        <f ca="1">SUMPRODUCT(R1221:R1250,'control variables'!BD$7:BD$36)</f>
        <v>7.5103509994177545E-68</v>
      </c>
      <c r="BB1251" s="82">
        <f ca="1">SUMPRODUCT(S1221:S1250,'control variables'!BE$7:BE$36)</f>
        <v>1.0672744897534837E-68</v>
      </c>
      <c r="BC1251" s="82">
        <f t="shared" ca="1" si="916"/>
        <v>1.0071215438505687E-67</v>
      </c>
      <c r="BD1251" s="10">
        <f ca="1">SUMPRODUCT(P1221:P1250,'control variables'!BF$7:BF$36)</f>
        <v>8.8013004204049923E-70</v>
      </c>
      <c r="BE1251" s="10">
        <f ca="1">SUMPRODUCT(Q1221:Q1250,'control variables'!BG$7:BG$36)</f>
        <v>1.0159057063222451E-69</v>
      </c>
      <c r="BF1251" s="10">
        <f ca="1">SUMPRODUCT(R1221:R1250,'control variables'!BH$7:BH$36)</f>
        <v>3.0428598758203284E-68</v>
      </c>
      <c r="BG1251" s="10">
        <f ca="1">SUMPRODUCT(S1221:S1250,'control variables'!BI$7:BI$36)</f>
        <v>6.8387522590665743E-68</v>
      </c>
      <c r="BH1251" s="10">
        <f t="shared" ca="1" si="917"/>
        <v>1.0071215709723177E-67</v>
      </c>
      <c r="BI1251" s="82">
        <f t="shared" ref="BI1251:BI1314" ca="1" si="943">AE1251+AT1251+AY1251</f>
        <v>1.0153316348142972E-66</v>
      </c>
      <c r="BJ1251" s="82">
        <f t="shared" ref="BJ1251:BJ1314" ca="1" si="944">AF1251+AU1251+AZ1251</f>
        <v>1.177380747175465E-66</v>
      </c>
      <c r="BK1251" s="82">
        <f t="shared" ref="BK1251:BK1314" ca="1" si="945">AG1251+AV1251+BA1251</f>
        <v>3.9401745868889398E-66</v>
      </c>
      <c r="BL1251" s="82">
        <f t="shared" ref="BL1251:BL1314" ca="1" si="946">AH1251+AW1251+BB1251</f>
        <v>1.855646001369118E-66</v>
      </c>
      <c r="BM1251" s="82">
        <f t="shared" ca="1" si="936"/>
        <v>7.9885329702478204E-66</v>
      </c>
      <c r="BN1251" s="10">
        <f ca="1">BN1250+BI1251-INDIRECT(ADDRESS(MAX($D1251-'key variables'!$B$9*30,34),scenario!BI$4),TRUE)</f>
        <v>9439390.0751690175</v>
      </c>
      <c r="BO1251" s="10">
        <f ca="1">BO1250+BJ1251-INDIRECT(ADDRESS(MAX($D1251-'key variables'!$B$9*30,34),scenario!BJ$4),TRUE)</f>
        <v>10895583.360992203</v>
      </c>
      <c r="BP1251" s="10">
        <f ca="1">BP1250+BK1251-INDIRECT(ADDRESS(MAX($D1251-'key variables'!$B$9*30,34),scenario!BK$4),TRUE)</f>
        <v>32531162.537994072</v>
      </c>
      <c r="BQ1251" s="10">
        <f ca="1">BQ1250+BL1251-INDIRECT(ADDRESS(MAX($D1251-'key variables'!$B$9*30,34),scenario!BL$4),TRUE)</f>
        <v>14415841.516535141</v>
      </c>
      <c r="BR1251" s="10">
        <f t="shared" ref="BR1251" ca="1" si="947">BR1250+BM1251</f>
        <v>67281977.490690395</v>
      </c>
      <c r="BS1251" s="82">
        <f t="shared" ref="BS1251:BS1314" ca="1" si="948">BS1250+P1251-BI1251-BD1251</f>
        <v>-2.3433848477536824E-9</v>
      </c>
      <c r="BT1251" s="82">
        <f t="shared" ref="BT1251:BT1314" ca="1" si="949">BT1250+Q1251-BJ1251-BE1251</f>
        <v>-3.4288309057018498E-10</v>
      </c>
      <c r="BU1251" s="82">
        <f t="shared" ref="BU1251:BU1314" ca="1" si="950">BU1250+R1251-BK1251-BF1251</f>
        <v>-4.2578247660364599E-9</v>
      </c>
      <c r="BV1251" s="82">
        <f t="shared" ref="BV1251:BV1314" ca="1" si="951">BV1250+S1251-BL1251-BG1251</f>
        <v>-2.9943922343414556E-9</v>
      </c>
      <c r="BW1251" s="82">
        <f t="shared" ca="1" si="919"/>
        <v>-9.9384849387017825E-9</v>
      </c>
      <c r="BX1251" s="10">
        <f t="shared" ref="BX1251:BX1314" ca="1" si="952">BX1250+AO1251-AY1251-BD1251</f>
        <v>-1.8625994260191893E-12</v>
      </c>
      <c r="BY1251" s="10">
        <f t="shared" ref="BY1251:BY1314" ca="1" si="953">BY1250+AP1251-AZ1251-BE1251</f>
        <v>2.8902850229962428E-12</v>
      </c>
      <c r="BZ1251" s="10">
        <f t="shared" ref="BZ1251:BZ1314" ca="1" si="954">BZ1250+AQ1251-BA1251-BF1251</f>
        <v>-3.5034723983035463E-11</v>
      </c>
      <c r="CA1251" s="10">
        <f t="shared" ref="CA1251:CA1314" ca="1" si="955">CA1250+AR1251-BB1251-BG1251</f>
        <v>-2.0257049910634696E-11</v>
      </c>
      <c r="CB1251" s="10">
        <v>0</v>
      </c>
      <c r="CC1251" s="82">
        <f t="shared" ref="CC1251:CC1314" ca="1" si="956">CC1250+AJ1251-AO1251-AT1251</f>
        <v>3.9725652202851362E-13</v>
      </c>
      <c r="CD1251" s="82">
        <f t="shared" ref="CD1251:CD1314" ca="1" si="957">CD1250+AK1251-AP1251-AU1251</f>
        <v>3.4270724516460853E-13</v>
      </c>
      <c r="CE1251" s="82">
        <f t="shared" ref="CE1251:CE1314" ca="1" si="958">CE1250+AL1251-AQ1251-AV1251</f>
        <v>1.8915613015532971E-10</v>
      </c>
      <c r="CF1251" s="82">
        <f t="shared" ref="CF1251:CF1314" ca="1" si="959">CF1250+AM1251-AR1251-AW1251</f>
        <v>3.7028113764059381E-11</v>
      </c>
      <c r="CG1251" s="82">
        <f t="shared" ca="1" si="920"/>
        <v>2.269242076865822E-10</v>
      </c>
      <c r="CH1251" s="13" t="str">
        <f t="shared" ca="1" si="921"/>
        <v/>
      </c>
      <c r="CI1251" s="81">
        <f t="shared" ca="1" si="930"/>
        <v>0.1131775965863165</v>
      </c>
      <c r="CJ1251" s="81">
        <f t="shared" ca="1" si="931"/>
        <v>0.13063724757458739</v>
      </c>
      <c r="CK1251" s="81">
        <f t="shared" ca="1" si="932"/>
        <v>0.39004625943939081</v>
      </c>
      <c r="CL1251" s="81">
        <f t="shared" ca="1" si="933"/>
        <v>0.17284488538116416</v>
      </c>
      <c r="CM1251" s="89">
        <f t="shared" ca="1" si="922"/>
        <v>0.80670598898145884</v>
      </c>
    </row>
    <row r="1252" spans="1:91" x14ac:dyDescent="0.3">
      <c r="A1252">
        <v>1187</v>
      </c>
      <c r="B1252" s="3">
        <f t="shared" si="935"/>
        <v>3.4861111111111112</v>
      </c>
      <c r="C1252" s="3">
        <f t="shared" si="923"/>
        <v>39.56666666666667</v>
      </c>
      <c r="D1252" s="4">
        <f t="shared" ref="D1252:D1315" ca="1" si="960">CELL("Zeile",D1252)</f>
        <v>1252</v>
      </c>
      <c r="E1252" s="58">
        <f>(0.5*(COS(B1252*2*PI())+1)*('key variables'!$B$4-'key variables'!$B$6)+'key variables'!$B$6)/'key variables'!$B$4</f>
        <v>1</v>
      </c>
      <c r="F1252" s="10">
        <f t="shared" ca="1" si="924"/>
        <v>11689222.907461114</v>
      </c>
      <c r="G1252" s="10">
        <f t="shared" ca="1" si="925"/>
        <v>13492492.798713122</v>
      </c>
      <c r="H1252" s="10">
        <f t="shared" ca="1" si="926"/>
        <v>40309474.521088287</v>
      </c>
      <c r="I1252" s="10">
        <f t="shared" ca="1" si="927"/>
        <v>17912154.249750931</v>
      </c>
      <c r="J1252" s="10">
        <f t="shared" ref="J1252:J1315" ca="1" si="961">SUM(F1252:I1252)</f>
        <v>83403344.477013454</v>
      </c>
      <c r="K1252" s="82">
        <f t="shared" ca="1" si="937"/>
        <v>2249832.832292099</v>
      </c>
      <c r="L1252" s="82">
        <f t="shared" ca="1" si="938"/>
        <v>2596909.4377209195</v>
      </c>
      <c r="M1252" s="82">
        <f t="shared" ca="1" si="939"/>
        <v>7778311.98309422</v>
      </c>
      <c r="N1252" s="82">
        <f t="shared" ca="1" si="940"/>
        <v>3496312.733215793</v>
      </c>
      <c r="O1252" s="82">
        <f t="shared" ref="O1252:O1315" ca="1" si="962">SUM(K1252:N1252)</f>
        <v>16121366.986323033</v>
      </c>
      <c r="P1252" s="10">
        <f ca="1">IF(IF($A1252&gt;='key variables'!$B$26,K1252*SUMPRODUCT(Z1252:AC1252,'control variables'!$O$3:$R$3)/J1252+F$65*'key variables'!$B$25/scenario!J$65,K1252*SUMPRODUCT(Z1252:AC1252,'control variables'!$O$7:$R$7)/J1252+F$65*'key variables'!$B$25/scenario!J$65)&lt;'key variables'!$B$28,0,IF($A1252&gt;='key variables'!$B$26,K1252*SUMPRODUCT(Z1252:AC1252,'control variables'!$O$3:$R$3)/J1252+F$65*'key variables'!$B$25/scenario!J$65,K1252*SUMPRODUCT(Z1252:AC1252,'control variables'!$O$7:$R$7)/J1252+F$65*'key variables'!$B$25/scenario!J$65))</f>
        <v>1.236552951170609E-67</v>
      </c>
      <c r="Q1252" s="10">
        <f ca="1">IF(IF($A1252&gt;='key variables'!$B$26,L1252*SUMPRODUCT(Z1252:AC1252,'control variables'!$O$4:$R$4)/J1252+G$65*'key variables'!$B$25/scenario!J$65,L1252*SUMPRODUCT(Z1252:AC1252,'control variables'!$O$7:$R$7)/J1252+G$65*'key variables'!$B$25/scenario!J$65)&lt;'key variables'!$B$28,0,IF($A1252&gt;='key variables'!$B$26,L1252*SUMPRODUCT(Z1252:AC1252,'control variables'!$O$4:$R$4)/J1252+G$65*'key variables'!$B$25/scenario!J$65,L1252*SUMPRODUCT(Z1252:AC1252,'control variables'!$O$7:$R$7)/J1252+G$65*'key variables'!$B$25/scenario!J$65))</f>
        <v>1.4273131688033316E-67</v>
      </c>
      <c r="R1252" s="10">
        <f ca="1">IF(IF($A1252&gt;='key variables'!$B$26,M1252*SUMPRODUCT(Z1252:AC1252,'control variables'!$O$5:$R$5)/J1252+H$65*'key variables'!$B$25/scenario!J$65,M1252*SUMPRODUCT(Z1252:AC1252,'control variables'!$O$7:$R$7)/J1252+H$65*'key variables'!$B$25/scenario!J$65)&lt;'key variables'!$B$28,0,IF($A1252&gt;='key variables'!$B$26,M1252*SUMPRODUCT(Z1252:AC1252,'control variables'!$O$5:$R$5)/J1252+H$65*'key variables'!$B$25/scenario!J$65,M1252*SUMPRODUCT(Z1252:AC1252,'control variables'!$O$7:$R$7)/J1252+H$65*'key variables'!$B$25/scenario!J$65))</f>
        <v>4.2751152440165451E-67</v>
      </c>
      <c r="S1252" s="10">
        <f ca="1">IF(IF($A1252&gt;='key variables'!$B$26,N1252*SUMPRODUCT(Z1252:AC1252,'control variables'!$O$6:$R$6)/J1252+I$65*'key variables'!$B$25/scenario!J$65,N1252*SUMPRODUCT(Z1252:AC1252,'control variables'!$O$7:$R$7)/J1252+I$65*'key variables'!$B$25/scenario!J$65)&lt;'key variables'!$B$28,0,IF($A1252&gt;='key variables'!$B$26,N1252*SUMPRODUCT(Z1252:AC1252,'control variables'!$O$6:$R$6)/J1252+I$65*'key variables'!$B$25/scenario!J$65,N1252*SUMPRODUCT(Z1252:AC1252,'control variables'!$O$7:$R$7)/J1252+I$65*'key variables'!$B$25/scenario!J$65))</f>
        <v>1.9216431400677761E-67</v>
      </c>
      <c r="T1252" s="10">
        <f t="shared" ca="1" si="934"/>
        <v>8.8606245040582609E-67</v>
      </c>
      <c r="U1252" s="82">
        <f ca="1">SUMPRODUCT(P1222:P1251,'control variables'!AD$7:AD$36)</f>
        <v>2.6217210159595985E-67</v>
      </c>
      <c r="V1252" s="82">
        <f ca="1">SUMPRODUCT(Q1222:Q1251,'control variables'!AE$7:AE$36)</f>
        <v>3.0261679675464964E-67</v>
      </c>
      <c r="W1252" s="82">
        <f ca="1">SUMPRODUCT(R1222:R1251,'control variables'!AF$7:AF$36)</f>
        <v>9.0640352038923849E-67</v>
      </c>
      <c r="X1252" s="82">
        <f ca="1">SUMPRODUCT(S1222:S1251,'control variables'!AG$7:AG$36)</f>
        <v>4.0742389565452429E-67</v>
      </c>
      <c r="Y1252" s="82">
        <f t="shared" ca="1" si="928"/>
        <v>1.8786163143943723E-66</v>
      </c>
      <c r="Z1252" s="10">
        <f ca="1">IF($A1252&gt;='key variables'!$B$26,SUMPRODUCT(P1222:P1251,'control variables'!V$7:V$36)*$E1252,SUMPRODUCT(P1222:P1251,'control variables'!Z$7:Z$36)*$E1252)</f>
        <v>6.397264688412906E-67</v>
      </c>
      <c r="AA1252" s="10">
        <f ca="1">IF($A1252&gt;='key variables'!$B$26,SUMPRODUCT(Q1222:Q1251,'control variables'!W$7:W$36)*$E1252,SUMPRODUCT(Q1222:Q1251,'control variables'!AA$7:AA$36)*$E1252)</f>
        <v>7.384156194401801E-67</v>
      </c>
      <c r="AB1252" s="10">
        <f ca="1">IF($A1252&gt;='key variables'!$B$26,SUMPRODUCT(R1222:R1251,'control variables'!X$7:X$36)*$E1252,SUMPRODUCT(R1222:R1251,'control variables'!AB$7:AB$36)*$E1252)</f>
        <v>2.2117163493526269E-66</v>
      </c>
      <c r="AC1252" s="10">
        <f ca="1">IF($A1252&gt;='key variables'!$B$26,SUMPRODUCT(S1222:S1251,'control variables'!Y$7:Y$36)*$E1252,SUMPRODUCT(S1222:S1251,'control variables'!AC$7:AC$36)*$E1252)</f>
        <v>9.9415555088431941E-67</v>
      </c>
      <c r="AD1252" s="10">
        <f t="shared" ca="1" si="929"/>
        <v>4.5840139885184167E-66</v>
      </c>
      <c r="AE1252" s="82">
        <f ca="1">SUMPRODUCT(P1222:P1251,'control variables'!AL$7:AL$36)</f>
        <v>8.7101996793060671E-67</v>
      </c>
      <c r="AF1252" s="82">
        <f ca="1">SUMPRODUCT(Q1222:Q1251,'control variables'!AM$7:AM$36)</f>
        <v>1.0027614426999491E-66</v>
      </c>
      <c r="AG1252" s="82">
        <f ca="1">SUMPRODUCT(R1222:R1251,'control variables'!AN$7:AN$36)</f>
        <v>2.8591364103220021E-66</v>
      </c>
      <c r="AH1252" s="82">
        <f ca="1">SUMPRODUCT(S1222:S1251,'control variables'!AO$7:AO$36)</f>
        <v>1.2379777052300635E-66</v>
      </c>
      <c r="AI1252" s="82">
        <f t="shared" ca="1" si="941"/>
        <v>5.9708955261826217E-66</v>
      </c>
      <c r="AJ1252" s="10">
        <f ca="1">SUMPRODUCT(P1222:P1251,'control variables'!AP$7:AP$36)</f>
        <v>8.3226296714443055E-70</v>
      </c>
      <c r="AK1252" s="10">
        <f ca="1">SUMPRODUCT(Q1222:Q1251,'control variables'!AQ$7:AQ$36)</f>
        <v>2.4016357160201462E-69</v>
      </c>
      <c r="AL1252" s="10">
        <f ca="1">SUMPRODUCT(R1222:R1251,'control variables'!AR$7:AR$36)</f>
        <v>8.6321093516488414E-68</v>
      </c>
      <c r="AM1252" s="10">
        <f ca="1">SUMPRODUCT(S1222:S1251,'control variables'!AS$7:AS$36)</f>
        <v>6.4668173733746105E-68</v>
      </c>
      <c r="AN1252" s="10">
        <f t="shared" ref="AN1252:AN1315" ca="1" si="963">SUM(AJ1252:AM1252)</f>
        <v>1.5422316593339911E-67</v>
      </c>
      <c r="AO1252" s="82">
        <f ca="1">SUMPRODUCT(P1222:P1251,'control variables'!AX$7:AX$36)</f>
        <v>1.1317506262086605E-69</v>
      </c>
      <c r="AP1252" s="82">
        <f ca="1">SUMPRODUCT(Q1222:Q1251,'control variables'!AY$7:AY$36)</f>
        <v>2.6126864540007298E-69</v>
      </c>
      <c r="AQ1252" s="82">
        <f ca="1">SUMPRODUCT(R1222:R1251,'control variables'!AZ$7:AZ$36)</f>
        <v>2.347670279683328E-68</v>
      </c>
      <c r="AR1252" s="82">
        <f ca="1">SUMPRODUCT(S1222:S1251,'control variables'!BA$7:BA$36)</f>
        <v>1.7587769493109388E-68</v>
      </c>
      <c r="AS1252" s="82">
        <f t="shared" ref="AS1252:AS1315" ca="1" si="964">SUM(AO1252:AR1252)</f>
        <v>4.4808909370152055E-68</v>
      </c>
      <c r="AT1252" s="10">
        <f ca="1">SUMPRODUCT(P1222:P1251,'control variables'!AT$7:AT$36)</f>
        <v>-9.9881409182982821E-70</v>
      </c>
      <c r="AU1252" s="10">
        <f ca="1">SUMPRODUCT(Q1222:Q1251,'control variables'!AU$7:AU$36)</f>
        <v>1.083493557516324E-69</v>
      </c>
      <c r="AV1252" s="10">
        <f ca="1">SUMPRODUCT(R1222:R1251,'control variables'!AV$7:AV$36)</f>
        <v>4.6656100858966238E-67</v>
      </c>
      <c r="AW1252" s="10">
        <f ca="1">SUMPRODUCT(S1222:S1251,'control variables'!AW$7:AW$36)</f>
        <v>3.4952810641937635E-67</v>
      </c>
      <c r="AX1252" s="10">
        <f t="shared" ca="1" si="942"/>
        <v>8.161737944747252E-67</v>
      </c>
      <c r="AY1252" s="82">
        <f ca="1">SUMPRODUCT(P1222:P1251,'control variables'!BB$7:BB$36)</f>
        <v>3.6201660911357324E-69</v>
      </c>
      <c r="AZ1252" s="82">
        <f ca="1">SUMPRODUCT(Q1222:Q1251,'control variables'!BC$7:BC$36)</f>
        <v>9.2314170766561041E-69</v>
      </c>
      <c r="BA1252" s="82">
        <f ca="1">SUMPRODUCT(R1222:R1251,'control variables'!BD$7:BD$36)</f>
        <v>6.462275709028144E-68</v>
      </c>
      <c r="BB1252" s="82">
        <f ca="1">SUMPRODUCT(S1222:S1251,'control variables'!BE$7:BE$36)</f>
        <v>9.1833550929031687E-69</v>
      </c>
      <c r="BC1252" s="82">
        <f t="shared" ref="BC1252:BC1315" ca="1" si="965">SUM(AY1252:BB1252)</f>
        <v>8.6657695350976431E-68</v>
      </c>
      <c r="BD1252" s="10">
        <f ca="1">SUMPRODUCT(P1222:P1251,'control variables'!BF$7:BF$36)</f>
        <v>7.5730721399108719E-70</v>
      </c>
      <c r="BE1252" s="10">
        <f ca="1">SUMPRODUCT(Q1222:Q1251,'control variables'!BG$7:BG$36)</f>
        <v>8.7413527931494605E-70</v>
      </c>
      <c r="BF1252" s="10">
        <f ca="1">SUMPRODUCT(R1222:R1251,'control variables'!BH$7:BH$36)</f>
        <v>2.6182264268360497E-68</v>
      </c>
      <c r="BG1252" s="10">
        <f ca="1">SUMPRODUCT(S1222:S1251,'control variables'!BI$7:BI$36)</f>
        <v>5.8843990922998714E-68</v>
      </c>
      <c r="BH1252" s="10">
        <f t="shared" ref="BH1252:BH1315" ca="1" si="966">SUM(BD1252:BG1252)</f>
        <v>8.665769768466525E-68</v>
      </c>
      <c r="BI1252" s="82">
        <f t="shared" ca="1" si="943"/>
        <v>8.7364131992991253E-67</v>
      </c>
      <c r="BJ1252" s="82">
        <f t="shared" ca="1" si="944"/>
        <v>1.0130763533341214E-66</v>
      </c>
      <c r="BK1252" s="82">
        <f t="shared" ca="1" si="945"/>
        <v>3.3903201760019458E-66</v>
      </c>
      <c r="BL1252" s="82">
        <f t="shared" ca="1" si="946"/>
        <v>1.596689166742343E-66</v>
      </c>
      <c r="BM1252" s="82">
        <f t="shared" ca="1" si="936"/>
        <v>6.8737270160083231E-66</v>
      </c>
      <c r="BN1252" s="10">
        <f ca="1">BN1251+BI1252-INDIRECT(ADDRESS(MAX($D1252-'key variables'!$B$9*30,34),scenario!BI$4),TRUE)</f>
        <v>9439390.0751690175</v>
      </c>
      <c r="BO1252" s="10">
        <f ca="1">BO1251+BJ1252-INDIRECT(ADDRESS(MAX($D1252-'key variables'!$B$9*30,34),scenario!BJ$4),TRUE)</f>
        <v>10895583.360992203</v>
      </c>
      <c r="BP1252" s="10">
        <f ca="1">BP1251+BK1252-INDIRECT(ADDRESS(MAX($D1252-'key variables'!$B$9*30,34),scenario!BK$4),TRUE)</f>
        <v>32531162.537994072</v>
      </c>
      <c r="BQ1252" s="10">
        <f ca="1">BQ1251+BL1252-INDIRECT(ADDRESS(MAX($D1252-'key variables'!$B$9*30,34),scenario!BL$4),TRUE)</f>
        <v>14415841.516535141</v>
      </c>
      <c r="BR1252" s="10">
        <f t="shared" ref="BR1252:BR1315" ca="1" si="967">BR1251+BM1252</f>
        <v>67281977.490690395</v>
      </c>
      <c r="BS1252" s="82">
        <f t="shared" ca="1" si="948"/>
        <v>-2.3433848477536824E-9</v>
      </c>
      <c r="BT1252" s="82">
        <f t="shared" ca="1" si="949"/>
        <v>-3.4288309057018498E-10</v>
      </c>
      <c r="BU1252" s="82">
        <f t="shared" ca="1" si="950"/>
        <v>-4.2578247660364599E-9</v>
      </c>
      <c r="BV1252" s="82">
        <f t="shared" ca="1" si="951"/>
        <v>-2.9943922343414556E-9</v>
      </c>
      <c r="BW1252" s="82">
        <f t="shared" ref="BW1252:BW1315" ca="1" si="968">SUM(BS1252:BV1252)</f>
        <v>-9.9384849387017825E-9</v>
      </c>
      <c r="BX1252" s="10">
        <f t="shared" ca="1" si="952"/>
        <v>-1.8625994260191893E-12</v>
      </c>
      <c r="BY1252" s="10">
        <f t="shared" ca="1" si="953"/>
        <v>2.8902850229962428E-12</v>
      </c>
      <c r="BZ1252" s="10">
        <f t="shared" ca="1" si="954"/>
        <v>-3.5034723983035463E-11</v>
      </c>
      <c r="CA1252" s="10">
        <f t="shared" ca="1" si="955"/>
        <v>-2.0257049910634696E-11</v>
      </c>
      <c r="CB1252" s="10">
        <v>0</v>
      </c>
      <c r="CC1252" s="82">
        <f t="shared" ca="1" si="956"/>
        <v>3.9725652202851362E-13</v>
      </c>
      <c r="CD1252" s="82">
        <f t="shared" ca="1" si="957"/>
        <v>3.4270724516460853E-13</v>
      </c>
      <c r="CE1252" s="82">
        <f t="shared" ca="1" si="958"/>
        <v>1.8915613015532971E-10</v>
      </c>
      <c r="CF1252" s="82">
        <f t="shared" ca="1" si="959"/>
        <v>3.7028113764059381E-11</v>
      </c>
      <c r="CG1252" s="82">
        <f t="shared" ref="CG1252:CG1315" ca="1" si="969">SUM(CC1252:CF1252)</f>
        <v>2.269242076865822E-10</v>
      </c>
      <c r="CH1252" s="13" t="str">
        <f t="shared" ca="1" si="921"/>
        <v/>
      </c>
      <c r="CI1252" s="81">
        <f t="shared" ca="1" si="930"/>
        <v>0.1131775965863165</v>
      </c>
      <c r="CJ1252" s="81">
        <f t="shared" ca="1" si="931"/>
        <v>0.13063724757458739</v>
      </c>
      <c r="CK1252" s="81">
        <f t="shared" ca="1" si="932"/>
        <v>0.39004625943939081</v>
      </c>
      <c r="CL1252" s="81">
        <f t="shared" ca="1" si="933"/>
        <v>0.17284488538116416</v>
      </c>
      <c r="CM1252" s="89">
        <f t="shared" ca="1" si="922"/>
        <v>0.80670598898145884</v>
      </c>
    </row>
    <row r="1253" spans="1:91" x14ac:dyDescent="0.3">
      <c r="A1253">
        <v>1188</v>
      </c>
      <c r="B1253" s="3">
        <f t="shared" si="935"/>
        <v>3.4888888888888889</v>
      </c>
      <c r="C1253" s="3">
        <f t="shared" si="923"/>
        <v>39.6</v>
      </c>
      <c r="D1253" s="4">
        <f t="shared" ca="1" si="960"/>
        <v>1253</v>
      </c>
      <c r="E1253" s="58">
        <f>(0.5*(COS(B1253*2*PI())+1)*('key variables'!$B$4-'key variables'!$B$6)+'key variables'!$B$6)/'key variables'!$B$4</f>
        <v>1</v>
      </c>
      <c r="F1253" s="10">
        <f t="shared" ca="1" si="924"/>
        <v>11689222.907461114</v>
      </c>
      <c r="G1253" s="10">
        <f t="shared" ca="1" si="925"/>
        <v>13492492.798713122</v>
      </c>
      <c r="H1253" s="10">
        <f t="shared" ca="1" si="926"/>
        <v>40309474.521088287</v>
      </c>
      <c r="I1253" s="10">
        <f t="shared" ca="1" si="927"/>
        <v>17912154.249750931</v>
      </c>
      <c r="J1253" s="10">
        <f t="shared" ca="1" si="961"/>
        <v>83403344.477013454</v>
      </c>
      <c r="K1253" s="82">
        <f t="shared" ca="1" si="937"/>
        <v>2249832.832292099</v>
      </c>
      <c r="L1253" s="82">
        <f t="shared" ca="1" si="938"/>
        <v>2596909.4377209195</v>
      </c>
      <c r="M1253" s="82">
        <f t="shared" ca="1" si="939"/>
        <v>7778311.98309422</v>
      </c>
      <c r="N1253" s="82">
        <f t="shared" ca="1" si="940"/>
        <v>3496312.733215793</v>
      </c>
      <c r="O1253" s="82">
        <f t="shared" ca="1" si="962"/>
        <v>16121366.986323033</v>
      </c>
      <c r="P1253" s="10">
        <f ca="1">IF(IF($A1253&gt;='key variables'!$B$26,K1253*SUMPRODUCT(Z1253:AC1253,'control variables'!$O$3:$R$3)/J1253+F$65*'key variables'!$B$25/scenario!J$65,K1253*SUMPRODUCT(Z1253:AC1253,'control variables'!$O$7:$R$7)/J1253+F$65*'key variables'!$B$25/scenario!J$65)&lt;'key variables'!$B$28,0,IF($A1253&gt;='key variables'!$B$26,K1253*SUMPRODUCT(Z1253:AC1253,'control variables'!$O$3:$R$3)/J1253+F$65*'key variables'!$B$25/scenario!J$65,K1253*SUMPRODUCT(Z1253:AC1253,'control variables'!$O$7:$R$7)/J1253+F$65*'key variables'!$B$25/scenario!J$65))</f>
        <v>1.0639910304986274E-67</v>
      </c>
      <c r="Q1253" s="10">
        <f ca="1">IF(IF($A1253&gt;='key variables'!$B$26,L1253*SUMPRODUCT(Z1253:AC1253,'control variables'!$O$4:$R$4)/J1253+G$65*'key variables'!$B$25/scenario!J$65,L1253*SUMPRODUCT(Z1253:AC1253,'control variables'!$O$7:$R$7)/J1253+G$65*'key variables'!$B$25/scenario!J$65)&lt;'key variables'!$B$28,0,IF($A1253&gt;='key variables'!$B$26,L1253*SUMPRODUCT(Z1253:AC1253,'control variables'!$O$4:$R$4)/J1253+G$65*'key variables'!$B$25/scenario!J$65,L1253*SUMPRODUCT(Z1253:AC1253,'control variables'!$O$7:$R$7)/J1253+G$65*'key variables'!$B$25/scenario!J$65))</f>
        <v>1.2281305122288998E-67</v>
      </c>
      <c r="R1253" s="10">
        <f ca="1">IF(IF($A1253&gt;='key variables'!$B$26,M1253*SUMPRODUCT(Z1253:AC1253,'control variables'!$O$5:$R$5)/J1253+H$65*'key variables'!$B$25/scenario!J$65,M1253*SUMPRODUCT(Z1253:AC1253,'control variables'!$O$7:$R$7)/J1253+H$65*'key variables'!$B$25/scenario!J$65)&lt;'key variables'!$B$28,0,IF($A1253&gt;='key variables'!$B$26,M1253*SUMPRODUCT(Z1253:AC1253,'control variables'!$O$5:$R$5)/J1253+H$65*'key variables'!$B$25/scenario!J$65,M1253*SUMPRODUCT(Z1253:AC1253,'control variables'!$O$7:$R$7)/J1253+H$65*'key variables'!$B$25/scenario!J$65))</f>
        <v>3.6785196053880632E-67</v>
      </c>
      <c r="S1253" s="10">
        <f ca="1">IF(IF($A1253&gt;='key variables'!$B$26,N1253*SUMPRODUCT(Z1253:AC1253,'control variables'!$O$6:$R$6)/J1253+I$65*'key variables'!$B$25/scenario!J$65,N1253*SUMPRODUCT(Z1253:AC1253,'control variables'!$O$7:$R$7)/J1253+I$65*'key variables'!$B$25/scenario!J$65)&lt;'key variables'!$B$28,0,IF($A1253&gt;='key variables'!$B$26,N1253*SUMPRODUCT(Z1253:AC1253,'control variables'!$O$6:$R$6)/J1253+I$65*'key variables'!$B$25/scenario!J$65,N1253*SUMPRODUCT(Z1253:AC1253,'control variables'!$O$7:$R$7)/J1253+I$65*'key variables'!$B$25/scenario!J$65))</f>
        <v>1.6534763536941597E-67</v>
      </c>
      <c r="T1253" s="10">
        <f t="shared" ca="1" si="934"/>
        <v>7.6241175018097496E-67</v>
      </c>
      <c r="U1253" s="82">
        <f ca="1">SUMPRODUCT(P1223:P1252,'control variables'!AD$7:AD$36)</f>
        <v>2.2558578205729347E-67</v>
      </c>
      <c r="V1253" s="82">
        <f ca="1">SUMPRODUCT(Q1223:Q1252,'control variables'!AE$7:AE$36)</f>
        <v>2.6038638872711641E-67</v>
      </c>
      <c r="W1253" s="82">
        <f ca="1">SUMPRODUCT(R1223:R1252,'control variables'!AF$7:AF$36)</f>
        <v>7.7991420811664769E-67</v>
      </c>
      <c r="X1253" s="82">
        <f ca="1">SUMPRODUCT(S1223:S1252,'control variables'!AG$7:AG$36)</f>
        <v>3.5056757591888384E-67</v>
      </c>
      <c r="Y1253" s="82">
        <f t="shared" ca="1" si="928"/>
        <v>1.6164539548199412E-66</v>
      </c>
      <c r="Z1253" s="10">
        <f ca="1">IF($A1253&gt;='key variables'!$B$26,SUMPRODUCT(P1223:P1252,'control variables'!V$7:V$36)*$E1253,SUMPRODUCT(P1223:P1252,'control variables'!Z$7:Z$36)*$E1253)</f>
        <v>5.5045214535724365E-67</v>
      </c>
      <c r="AA1253" s="10">
        <f ca="1">IF($A1253&gt;='key variables'!$B$26,SUMPRODUCT(Q1223:Q1252,'control variables'!W$7:W$36)*$E1253,SUMPRODUCT(Q1223:Q1252,'control variables'!AA$7:AA$36)*$E1253)</f>
        <v>6.353691486649809E-67</v>
      </c>
      <c r="AB1253" s="10">
        <f ca="1">IF($A1253&gt;='key variables'!$B$26,SUMPRODUCT(R1223:R1252,'control variables'!X$7:X$36)*$E1253,SUMPRODUCT(R1223:R1252,'control variables'!AB$7:AB$36)*$E1253)</f>
        <v>1.9030696222839569E-66</v>
      </c>
      <c r="AC1253" s="10">
        <f ca="1">IF($A1253&gt;='key variables'!$B$26,SUMPRODUCT(S1223:S1252,'control variables'!Y$7:Y$36)*$E1253,SUMPRODUCT(S1223:S1252,'control variables'!AC$7:AC$36)*$E1253)</f>
        <v>8.5542037488970822E-67</v>
      </c>
      <c r="AD1253" s="10">
        <f t="shared" ca="1" si="929"/>
        <v>3.9443112911958897E-66</v>
      </c>
      <c r="AE1253" s="82">
        <f ca="1">SUMPRODUCT(P1223:P1252,'control variables'!AL$7:AL$36)</f>
        <v>7.4946845776885901E-67</v>
      </c>
      <c r="AF1253" s="82">
        <f ca="1">SUMPRODUCT(Q1223:Q1252,'control variables'!AM$7:AM$36)</f>
        <v>8.6282530784676693E-67</v>
      </c>
      <c r="AG1253" s="82">
        <f ca="1">SUMPRODUCT(R1223:R1252,'control variables'!AN$7:AN$36)</f>
        <v>2.4601417130376738E-66</v>
      </c>
      <c r="AH1253" s="82">
        <f ca="1">SUMPRODUCT(S1223:S1252,'control variables'!AO$7:AO$36)</f>
        <v>1.0652169590271961E-66</v>
      </c>
      <c r="AI1253" s="82">
        <f t="shared" ca="1" si="941"/>
        <v>5.1376524376804961E-66</v>
      </c>
      <c r="AJ1253" s="10">
        <f ca="1">SUMPRODUCT(P1223:P1252,'control variables'!AP$7:AP$36)</f>
        <v>7.1612002641662154E-70</v>
      </c>
      <c r="AK1253" s="10">
        <f ca="1">SUMPRODUCT(Q1223:Q1252,'control variables'!AQ$7:AQ$36)</f>
        <v>2.0664855944515254E-69</v>
      </c>
      <c r="AL1253" s="10">
        <f ca="1">SUMPRODUCT(R1223:R1252,'control variables'!AR$7:AR$36)</f>
        <v>7.4274918156501086E-68</v>
      </c>
      <c r="AM1253" s="10">
        <f ca="1">SUMPRODUCT(S1223:S1252,'control variables'!AS$7:AS$36)</f>
        <v>5.5643680075564723E-68</v>
      </c>
      <c r="AN1253" s="10">
        <f t="shared" ca="1" si="963"/>
        <v>1.3270120385293396E-67</v>
      </c>
      <c r="AO1253" s="82">
        <f ca="1">SUMPRODUCT(P1223:P1252,'control variables'!AX$7:AX$36)</f>
        <v>9.7381395103805633E-70</v>
      </c>
      <c r="AP1253" s="82">
        <f ca="1">SUMPRODUCT(Q1223:Q1252,'control variables'!AY$7:AY$36)</f>
        <v>2.2480840387226549E-69</v>
      </c>
      <c r="AQ1253" s="82">
        <f ca="1">SUMPRODUCT(R1223:R1252,'control variables'!AZ$7:AZ$36)</f>
        <v>2.0200510764917709E-68</v>
      </c>
      <c r="AR1253" s="82">
        <f ca="1">SUMPRODUCT(S1223:S1252,'control variables'!BA$7:BA$36)</f>
        <v>1.5133382658163166E-68</v>
      </c>
      <c r="AS1253" s="82">
        <f t="shared" ca="1" si="964"/>
        <v>3.8555791412841581E-68</v>
      </c>
      <c r="AT1253" s="10">
        <f ca="1">SUMPRODUCT(P1223:P1252,'control variables'!AT$7:AT$36)</f>
        <v>-8.594288128434082E-70</v>
      </c>
      <c r="AU1253" s="10">
        <f ca="1">SUMPRODUCT(Q1223:Q1252,'control variables'!AU$7:AU$36)</f>
        <v>9.3229119360320875E-70</v>
      </c>
      <c r="AV1253" s="10">
        <f ca="1">SUMPRODUCT(R1223:R1252,'control variables'!AV$7:AV$36)</f>
        <v>4.0145205900794661E-67</v>
      </c>
      <c r="AW1253" s="10">
        <f ca="1">SUMPRODUCT(S1223:S1252,'control variables'!AW$7:AW$36)</f>
        <v>3.0075118884745213E-67</v>
      </c>
      <c r="AX1253" s="10">
        <f t="shared" ca="1" si="942"/>
        <v>7.0227611023615855E-67</v>
      </c>
      <c r="AY1253" s="82">
        <f ca="1">SUMPRODUCT(P1223:P1252,'control variables'!BB$7:BB$36)</f>
        <v>3.1149691133220652E-69</v>
      </c>
      <c r="AZ1253" s="82">
        <f ca="1">SUMPRODUCT(Q1223:Q1252,'control variables'!BC$7:BC$36)</f>
        <v>7.9431656841347664E-69</v>
      </c>
      <c r="BA1253" s="82">
        <f ca="1">SUMPRODUCT(R1223:R1252,'control variables'!BD$7:BD$36)</f>
        <v>5.5604601359820278E-68</v>
      </c>
      <c r="BB1253" s="82">
        <f ca="1">SUMPRODUCT(S1223:S1252,'control variables'!BE$7:BE$36)</f>
        <v>7.9018107873851493E-69</v>
      </c>
      <c r="BC1253" s="82">
        <f t="shared" ca="1" si="965"/>
        <v>7.456454694466225E-68</v>
      </c>
      <c r="BD1253" s="10">
        <f ca="1">SUMPRODUCT(P1223:P1252,'control variables'!BF$7:BF$36)</f>
        <v>6.5162440658576234E-70</v>
      </c>
      <c r="BE1253" s="10">
        <f ca="1">SUMPRODUCT(Q1223:Q1252,'control variables'!BG$7:BG$36)</f>
        <v>7.5214902504016706E-70</v>
      </c>
      <c r="BF1253" s="10">
        <f ca="1">SUMPRODUCT(R1223:R1252,'control variables'!BH$7:BH$36)</f>
        <v>2.2528509040642537E-68</v>
      </c>
      <c r="BG1253" s="10">
        <f ca="1">SUMPRODUCT(S1223:S1252,'control variables'!BI$7:BI$36)</f>
        <v>5.0632266480414509E-68</v>
      </c>
      <c r="BH1253" s="10">
        <f t="shared" ca="1" si="966"/>
        <v>7.4564548952682972E-68</v>
      </c>
      <c r="BI1253" s="82">
        <f t="shared" ca="1" si="943"/>
        <v>7.5172399806933768E-67</v>
      </c>
      <c r="BJ1253" s="82">
        <f t="shared" ca="1" si="944"/>
        <v>8.7170076472450493E-67</v>
      </c>
      <c r="BK1253" s="82">
        <f t="shared" ca="1" si="945"/>
        <v>2.9171983734054404E-66</v>
      </c>
      <c r="BL1253" s="82">
        <f t="shared" ca="1" si="946"/>
        <v>1.3738699586620332E-66</v>
      </c>
      <c r="BM1253" s="82">
        <f t="shared" ca="1" si="936"/>
        <v>5.9144930948613165E-66</v>
      </c>
      <c r="BN1253" s="10">
        <f ca="1">BN1252+BI1253-INDIRECT(ADDRESS(MAX($D1253-'key variables'!$B$9*30,34),scenario!BI$4),TRUE)</f>
        <v>9439390.0751690175</v>
      </c>
      <c r="BO1253" s="10">
        <f ca="1">BO1252+BJ1253-INDIRECT(ADDRESS(MAX($D1253-'key variables'!$B$9*30,34),scenario!BJ$4),TRUE)</f>
        <v>10895583.360992203</v>
      </c>
      <c r="BP1253" s="10">
        <f ca="1">BP1252+BK1253-INDIRECT(ADDRESS(MAX($D1253-'key variables'!$B$9*30,34),scenario!BK$4),TRUE)</f>
        <v>32531162.537994072</v>
      </c>
      <c r="BQ1253" s="10">
        <f ca="1">BQ1252+BL1253-INDIRECT(ADDRESS(MAX($D1253-'key variables'!$B$9*30,34),scenario!BL$4),TRUE)</f>
        <v>14415841.516535141</v>
      </c>
      <c r="BR1253" s="10">
        <f t="shared" ca="1" si="967"/>
        <v>67281977.490690395</v>
      </c>
      <c r="BS1253" s="82">
        <f t="shared" ca="1" si="948"/>
        <v>-2.3433848477536824E-9</v>
      </c>
      <c r="BT1253" s="82">
        <f t="shared" ca="1" si="949"/>
        <v>-3.4288309057018498E-10</v>
      </c>
      <c r="BU1253" s="82">
        <f t="shared" ca="1" si="950"/>
        <v>-4.2578247660364599E-9</v>
      </c>
      <c r="BV1253" s="82">
        <f t="shared" ca="1" si="951"/>
        <v>-2.9943922343414556E-9</v>
      </c>
      <c r="BW1253" s="82">
        <f t="shared" ca="1" si="968"/>
        <v>-9.9384849387017825E-9</v>
      </c>
      <c r="BX1253" s="10">
        <f t="shared" ca="1" si="952"/>
        <v>-1.8625994260191893E-12</v>
      </c>
      <c r="BY1253" s="10">
        <f t="shared" ca="1" si="953"/>
        <v>2.8902850229962428E-12</v>
      </c>
      <c r="BZ1253" s="10">
        <f t="shared" ca="1" si="954"/>
        <v>-3.5034723983035463E-11</v>
      </c>
      <c r="CA1253" s="10">
        <f t="shared" ca="1" si="955"/>
        <v>-2.0257049910634696E-11</v>
      </c>
      <c r="CB1253" s="10">
        <v>0</v>
      </c>
      <c r="CC1253" s="82">
        <f t="shared" ca="1" si="956"/>
        <v>3.9725652202851362E-13</v>
      </c>
      <c r="CD1253" s="82">
        <f t="shared" ca="1" si="957"/>
        <v>3.4270724516460853E-13</v>
      </c>
      <c r="CE1253" s="82">
        <f t="shared" ca="1" si="958"/>
        <v>1.8915613015532971E-10</v>
      </c>
      <c r="CF1253" s="82">
        <f t="shared" ca="1" si="959"/>
        <v>3.7028113764059381E-11</v>
      </c>
      <c r="CG1253" s="82">
        <f t="shared" ca="1" si="969"/>
        <v>2.269242076865822E-10</v>
      </c>
      <c r="CH1253" s="13" t="str">
        <f t="shared" ca="1" si="921"/>
        <v/>
      </c>
      <c r="CI1253" s="81">
        <f t="shared" ca="1" si="930"/>
        <v>0.1131775965863165</v>
      </c>
      <c r="CJ1253" s="81">
        <f t="shared" ca="1" si="931"/>
        <v>0.13063724757458739</v>
      </c>
      <c r="CK1253" s="81">
        <f t="shared" ca="1" si="932"/>
        <v>0.39004625943939081</v>
      </c>
      <c r="CL1253" s="81">
        <f t="shared" ca="1" si="933"/>
        <v>0.17284488538116416</v>
      </c>
      <c r="CM1253" s="89">
        <f t="shared" ca="1" si="922"/>
        <v>0.80670598898145884</v>
      </c>
    </row>
    <row r="1254" spans="1:91" x14ac:dyDescent="0.3">
      <c r="A1254">
        <v>1189</v>
      </c>
      <c r="B1254" s="3">
        <f t="shared" si="935"/>
        <v>3.4916666666666667</v>
      </c>
      <c r="C1254" s="3">
        <f t="shared" si="923"/>
        <v>39.633333333333333</v>
      </c>
      <c r="D1254" s="4">
        <f t="shared" ca="1" si="960"/>
        <v>1254</v>
      </c>
      <c r="E1254" s="58">
        <f>(0.5*(COS(B1254*2*PI())+1)*('key variables'!$B$4-'key variables'!$B$6)+'key variables'!$B$6)/'key variables'!$B$4</f>
        <v>1</v>
      </c>
      <c r="F1254" s="10">
        <f t="shared" ca="1" si="924"/>
        <v>11689222.907461114</v>
      </c>
      <c r="G1254" s="10">
        <f t="shared" ca="1" si="925"/>
        <v>13492492.798713122</v>
      </c>
      <c r="H1254" s="10">
        <f t="shared" ca="1" si="926"/>
        <v>40309474.521088287</v>
      </c>
      <c r="I1254" s="10">
        <f t="shared" ca="1" si="927"/>
        <v>17912154.249750931</v>
      </c>
      <c r="J1254" s="10">
        <f t="shared" ca="1" si="961"/>
        <v>83403344.477013454</v>
      </c>
      <c r="K1254" s="82">
        <f t="shared" ca="1" si="937"/>
        <v>2249832.832292099</v>
      </c>
      <c r="L1254" s="82">
        <f t="shared" ca="1" si="938"/>
        <v>2596909.4377209195</v>
      </c>
      <c r="M1254" s="82">
        <f t="shared" ca="1" si="939"/>
        <v>7778311.98309422</v>
      </c>
      <c r="N1254" s="82">
        <f t="shared" ca="1" si="940"/>
        <v>3496312.733215793</v>
      </c>
      <c r="O1254" s="82">
        <f t="shared" ca="1" si="962"/>
        <v>16121366.986323033</v>
      </c>
      <c r="P1254" s="10">
        <f ca="1">IF(IF($A1254&gt;='key variables'!$B$26,K1254*SUMPRODUCT(Z1254:AC1254,'control variables'!$O$3:$R$3)/J1254+F$65*'key variables'!$B$25/scenario!J$65,K1254*SUMPRODUCT(Z1254:AC1254,'control variables'!$O$7:$R$7)/J1254+F$65*'key variables'!$B$25/scenario!J$65)&lt;'key variables'!$B$28,0,IF($A1254&gt;='key variables'!$B$26,K1254*SUMPRODUCT(Z1254:AC1254,'control variables'!$O$3:$R$3)/J1254+F$65*'key variables'!$B$25/scenario!J$65,K1254*SUMPRODUCT(Z1254:AC1254,'control variables'!$O$7:$R$7)/J1254+F$65*'key variables'!$B$25/scenario!J$65))</f>
        <v>9.1551025931386636E-68</v>
      </c>
      <c r="Q1254" s="10">
        <f ca="1">IF(IF($A1254&gt;='key variables'!$B$26,L1254*SUMPRODUCT(Z1254:AC1254,'control variables'!$O$4:$R$4)/J1254+G$65*'key variables'!$B$25/scenario!J$65,L1254*SUMPRODUCT(Z1254:AC1254,'control variables'!$O$7:$R$7)/J1254+G$65*'key variables'!$B$25/scenario!J$65)&lt;'key variables'!$B$28,0,IF($A1254&gt;='key variables'!$B$26,L1254*SUMPRODUCT(Z1254:AC1254,'control variables'!$O$4:$R$4)/J1254+G$65*'key variables'!$B$25/scenario!J$65,L1254*SUMPRODUCT(Z1254:AC1254,'control variables'!$O$7:$R$7)/J1254+G$65*'key variables'!$B$25/scenario!J$65))</f>
        <v>1.056743949425053E-67</v>
      </c>
      <c r="R1254" s="10">
        <f ca="1">IF(IF($A1254&gt;='key variables'!$B$26,M1254*SUMPRODUCT(Z1254:AC1254,'control variables'!$O$5:$R$5)/J1254+H$65*'key variables'!$B$25/scenario!J$65,M1254*SUMPRODUCT(Z1254:AC1254,'control variables'!$O$7:$R$7)/J1254+H$65*'key variables'!$B$25/scenario!J$65)&lt;'key variables'!$B$28,0,IF($A1254&gt;='key variables'!$B$26,M1254*SUMPRODUCT(Z1254:AC1254,'control variables'!$O$5:$R$5)/J1254+H$65*'key variables'!$B$25/scenario!J$65,M1254*SUMPRODUCT(Z1254:AC1254,'control variables'!$O$7:$R$7)/J1254+H$65*'key variables'!$B$25/scenario!J$65))</f>
        <v>3.165179349530533E-67</v>
      </c>
      <c r="S1254" s="10">
        <f ca="1">IF(IF($A1254&gt;='key variables'!$B$26,N1254*SUMPRODUCT(Z1254:AC1254,'control variables'!$O$6:$R$6)/J1254+I$65*'key variables'!$B$25/scenario!J$65,N1254*SUMPRODUCT(Z1254:AC1254,'control variables'!$O$7:$R$7)/J1254+I$65*'key variables'!$B$25/scenario!J$65)&lt;'key variables'!$B$28,0,IF($A1254&gt;='key variables'!$B$26,N1254*SUMPRODUCT(Z1254:AC1254,'control variables'!$O$6:$R$6)/J1254+I$65*'key variables'!$B$25/scenario!J$65,N1254*SUMPRODUCT(Z1254:AC1254,'control variables'!$O$7:$R$7)/J1254+I$65*'key variables'!$B$25/scenario!J$65))</f>
        <v>1.4227324497561534E-67</v>
      </c>
      <c r="T1254" s="10">
        <f t="shared" ca="1" si="934"/>
        <v>6.5601660080256053E-67</v>
      </c>
      <c r="U1254" s="82">
        <f ca="1">SUMPRODUCT(P1224:P1253,'control variables'!AD$7:AD$36)</f>
        <v>1.9410511170569545E-67</v>
      </c>
      <c r="V1254" s="82">
        <f ca="1">SUMPRODUCT(Q1224:Q1253,'control variables'!AE$7:AE$36)</f>
        <v>2.2404926680034745E-67</v>
      </c>
      <c r="W1254" s="82">
        <f ca="1">SUMPRODUCT(R1224:R1253,'control variables'!AF$7:AF$36)</f>
        <v>6.7107657719710623E-67</v>
      </c>
      <c r="X1254" s="82">
        <f ca="1">SUMPRODUCT(S1224:S1253,'control variables'!AG$7:AG$36)</f>
        <v>3.0164559957438943E-67</v>
      </c>
      <c r="Y1254" s="82">
        <f t="shared" ca="1" si="928"/>
        <v>1.3908765552775385E-66</v>
      </c>
      <c r="Z1254" s="10">
        <f ca="1">IF($A1254&gt;='key variables'!$B$26,SUMPRODUCT(P1224:P1253,'control variables'!V$7:V$36)*$E1254,SUMPRODUCT(P1224:P1253,'control variables'!Z$7:Z$36)*$E1254)</f>
        <v>4.7363612275915172E-67</v>
      </c>
      <c r="AA1254" s="10">
        <f ca="1">IF($A1254&gt;='key variables'!$B$26,SUMPRODUCT(Q1224:Q1253,'control variables'!W$7:W$36)*$E1254,SUMPRODUCT(Q1224:Q1253,'control variables'!AA$7:AA$36)*$E1254)</f>
        <v>5.4670289258144025E-67</v>
      </c>
      <c r="AB1254" s="10">
        <f ca="1">IF($A1254&gt;='key variables'!$B$26,SUMPRODUCT(R1224:R1253,'control variables'!X$7:X$36)*$E1254,SUMPRODUCT(R1224:R1253,'control variables'!AB$7:AB$36)*$E1254)</f>
        <v>1.6374947846816219E-66</v>
      </c>
      <c r="AC1254" s="10">
        <f ca="1">IF($A1254&gt;='key variables'!$B$26,SUMPRODUCT(S1224:S1253,'control variables'!Y$7:Y$36)*$E1254,SUMPRODUCT(S1224:S1253,'control variables'!AC$7:AC$36)*$E1254)</f>
        <v>7.3604580000136748E-67</v>
      </c>
      <c r="AD1254" s="10">
        <f t="shared" ca="1" si="929"/>
        <v>3.3938796000235812E-66</v>
      </c>
      <c r="AE1254" s="82">
        <f ca="1">SUMPRODUCT(P1224:P1253,'control variables'!AL$7:AL$36)</f>
        <v>6.4487955485675165E-67</v>
      </c>
      <c r="AF1254" s="82">
        <f ca="1">SUMPRODUCT(Q1224:Q1253,'control variables'!AM$7:AM$36)</f>
        <v>7.4241736883737677E-67</v>
      </c>
      <c r="AG1254" s="82">
        <f ca="1">SUMPRODUCT(R1224:R1253,'control variables'!AN$7:AN$36)</f>
        <v>2.1168270343373779E-66</v>
      </c>
      <c r="AH1254" s="82">
        <f ca="1">SUMPRODUCT(S1224:S1253,'control variables'!AO$7:AO$36)</f>
        <v>9.165651085681536E-67</v>
      </c>
      <c r="AI1254" s="82">
        <f t="shared" ca="1" si="941"/>
        <v>4.42068906659966E-66</v>
      </c>
      <c r="AJ1254" s="10">
        <f ca="1">SUMPRODUCT(P1224:P1253,'control variables'!AP$7:AP$36)</f>
        <v>6.1618492289102033E-70</v>
      </c>
      <c r="AK1254" s="10">
        <f ca="1">SUMPRODUCT(Q1224:Q1253,'control variables'!AQ$7:AQ$36)</f>
        <v>1.7781059315491342E-69</v>
      </c>
      <c r="AL1254" s="10">
        <f ca="1">SUMPRODUCT(R1224:R1253,'control variables'!AR$7:AR$36)</f>
        <v>6.390979588437633E-68</v>
      </c>
      <c r="AM1254" s="10">
        <f ca="1">SUMPRODUCT(S1224:S1253,'control variables'!AS$7:AS$36)</f>
        <v>4.787856148682429E-68</v>
      </c>
      <c r="AN1254" s="10">
        <f t="shared" ca="1" si="963"/>
        <v>1.1418264822564077E-67</v>
      </c>
      <c r="AO1254" s="82">
        <f ca="1">SUMPRODUCT(P1224:P1253,'control variables'!AX$7:AX$36)</f>
        <v>8.3791746103395546E-70</v>
      </c>
      <c r="AP1254" s="82">
        <f ca="1">SUMPRODUCT(Q1224:Q1253,'control variables'!AY$7:AY$36)</f>
        <v>1.9343621724760365E-69</v>
      </c>
      <c r="AQ1254" s="82">
        <f ca="1">SUMPRODUCT(R1224:R1253,'control variables'!AZ$7:AZ$36)</f>
        <v>1.7381513864825965E-68</v>
      </c>
      <c r="AR1254" s="82">
        <f ca="1">SUMPRODUCT(S1224:S1253,'control variables'!BA$7:BA$36)</f>
        <v>1.3021507404228819E-68</v>
      </c>
      <c r="AS1254" s="82">
        <f t="shared" ca="1" si="964"/>
        <v>3.3175300902564776E-68</v>
      </c>
      <c r="AT1254" s="10">
        <f ca="1">SUMPRODUCT(P1224:P1253,'control variables'!AT$7:AT$36)</f>
        <v>-7.3949485733854795E-70</v>
      </c>
      <c r="AU1254" s="10">
        <f ca="1">SUMPRODUCT(Q1224:Q1253,'control variables'!AU$7:AU$36)</f>
        <v>8.0218923651237376E-70</v>
      </c>
      <c r="AV1254" s="10">
        <f ca="1">SUMPRODUCT(R1224:R1253,'control variables'!AV$7:AV$36)</f>
        <v>3.4542911369488739E-67</v>
      </c>
      <c r="AW1254" s="10">
        <f ca="1">SUMPRODUCT(S1224:S1253,'control variables'!AW$7:AW$36)</f>
        <v>2.5878112784620858E-67</v>
      </c>
      <c r="AX1254" s="10">
        <f t="shared" ca="1" si="942"/>
        <v>6.0427293592026981E-67</v>
      </c>
      <c r="AY1254" s="82">
        <f ca="1">SUMPRODUCT(P1224:P1253,'control variables'!BB$7:BB$36)</f>
        <v>2.6802727644759473E-69</v>
      </c>
      <c r="AZ1254" s="82">
        <f ca="1">SUMPRODUCT(Q1224:Q1253,'control variables'!BC$7:BC$36)</f>
        <v>6.834690769758895E-69</v>
      </c>
      <c r="BA1254" s="82">
        <f ca="1">SUMPRODUCT(R1224:R1253,'control variables'!BD$7:BD$36)</f>
        <v>4.7844936236085023E-68</v>
      </c>
      <c r="BB1254" s="82">
        <f ca="1">SUMPRODUCT(S1224:S1253,'control variables'!BE$7:BE$36)</f>
        <v>6.7991069808340988E-69</v>
      </c>
      <c r="BC1254" s="82">
        <f t="shared" ca="1" si="965"/>
        <v>6.4159006751153964E-68</v>
      </c>
      <c r="BD1254" s="10">
        <f ca="1">SUMPRODUCT(P1224:P1253,'control variables'!BF$7:BF$36)</f>
        <v>5.6068971668774335E-70</v>
      </c>
      <c r="BE1254" s="10">
        <f ca="1">SUMPRODUCT(Q1224:Q1253,'control variables'!BG$7:BG$36)</f>
        <v>6.4718604689222835E-70</v>
      </c>
      <c r="BF1254" s="10">
        <f ca="1">SUMPRODUCT(R1224:R1253,'control variables'!BH$7:BH$36)</f>
        <v>1.938463818072575E-68</v>
      </c>
      <c r="BG1254" s="10">
        <f ca="1">SUMPRODUCT(S1224:S1253,'control variables'!BI$7:BI$36)</f>
        <v>4.3566494534648125E-68</v>
      </c>
      <c r="BH1254" s="10">
        <f t="shared" ca="1" si="966"/>
        <v>6.4159008478953849E-68</v>
      </c>
      <c r="BI1254" s="82">
        <f t="shared" ca="1" si="943"/>
        <v>6.4682033276388907E-67</v>
      </c>
      <c r="BJ1254" s="82">
        <f t="shared" ca="1" si="944"/>
        <v>7.5005424884364798E-67</v>
      </c>
      <c r="BK1254" s="82">
        <f t="shared" ca="1" si="945"/>
        <v>2.5101010842683504E-66</v>
      </c>
      <c r="BL1254" s="82">
        <f t="shared" ca="1" si="946"/>
        <v>1.1821453433951963E-66</v>
      </c>
      <c r="BM1254" s="82">
        <f t="shared" ca="1" si="936"/>
        <v>5.0891210092710844E-66</v>
      </c>
      <c r="BN1254" s="10">
        <f ca="1">BN1253+BI1254-INDIRECT(ADDRESS(MAX($D1254-'key variables'!$B$9*30,34),scenario!BI$4),TRUE)</f>
        <v>9439390.0751690175</v>
      </c>
      <c r="BO1254" s="10">
        <f ca="1">BO1253+BJ1254-INDIRECT(ADDRESS(MAX($D1254-'key variables'!$B$9*30,34),scenario!BJ$4),TRUE)</f>
        <v>10895583.360992203</v>
      </c>
      <c r="BP1254" s="10">
        <f ca="1">BP1253+BK1254-INDIRECT(ADDRESS(MAX($D1254-'key variables'!$B$9*30,34),scenario!BK$4),TRUE)</f>
        <v>32531162.537994072</v>
      </c>
      <c r="BQ1254" s="10">
        <f ca="1">BQ1253+BL1254-INDIRECT(ADDRESS(MAX($D1254-'key variables'!$B$9*30,34),scenario!BL$4),TRUE)</f>
        <v>14415841.516535141</v>
      </c>
      <c r="BR1254" s="10">
        <f t="shared" ca="1" si="967"/>
        <v>67281977.490690395</v>
      </c>
      <c r="BS1254" s="82">
        <f t="shared" ca="1" si="948"/>
        <v>-2.3433848477536824E-9</v>
      </c>
      <c r="BT1254" s="82">
        <f t="shared" ca="1" si="949"/>
        <v>-3.4288309057018498E-10</v>
      </c>
      <c r="BU1254" s="82">
        <f t="shared" ca="1" si="950"/>
        <v>-4.2578247660364599E-9</v>
      </c>
      <c r="BV1254" s="82">
        <f t="shared" ca="1" si="951"/>
        <v>-2.9943922343414556E-9</v>
      </c>
      <c r="BW1254" s="82">
        <f t="shared" ca="1" si="968"/>
        <v>-9.9384849387017825E-9</v>
      </c>
      <c r="BX1254" s="10">
        <f t="shared" ca="1" si="952"/>
        <v>-1.8625994260191893E-12</v>
      </c>
      <c r="BY1254" s="10">
        <f t="shared" ca="1" si="953"/>
        <v>2.8902850229962428E-12</v>
      </c>
      <c r="BZ1254" s="10">
        <f t="shared" ca="1" si="954"/>
        <v>-3.5034723983035463E-11</v>
      </c>
      <c r="CA1254" s="10">
        <f t="shared" ca="1" si="955"/>
        <v>-2.0257049910634696E-11</v>
      </c>
      <c r="CB1254" s="10">
        <v>0</v>
      </c>
      <c r="CC1254" s="82">
        <f t="shared" ca="1" si="956"/>
        <v>3.9725652202851362E-13</v>
      </c>
      <c r="CD1254" s="82">
        <f t="shared" ca="1" si="957"/>
        <v>3.4270724516460853E-13</v>
      </c>
      <c r="CE1254" s="82">
        <f t="shared" ca="1" si="958"/>
        <v>1.8915613015532971E-10</v>
      </c>
      <c r="CF1254" s="82">
        <f t="shared" ca="1" si="959"/>
        <v>3.7028113764059381E-11</v>
      </c>
      <c r="CG1254" s="82">
        <f t="shared" ca="1" si="969"/>
        <v>2.269242076865822E-10</v>
      </c>
      <c r="CH1254" s="13" t="str">
        <f t="shared" ca="1" si="921"/>
        <v/>
      </c>
      <c r="CI1254" s="81">
        <f t="shared" ca="1" si="930"/>
        <v>0.1131775965863165</v>
      </c>
      <c r="CJ1254" s="81">
        <f t="shared" ca="1" si="931"/>
        <v>0.13063724757458739</v>
      </c>
      <c r="CK1254" s="81">
        <f t="shared" ca="1" si="932"/>
        <v>0.39004625943939081</v>
      </c>
      <c r="CL1254" s="81">
        <f t="shared" ca="1" si="933"/>
        <v>0.17284488538116416</v>
      </c>
      <c r="CM1254" s="89">
        <f t="shared" ca="1" si="922"/>
        <v>0.80670598898145884</v>
      </c>
    </row>
    <row r="1255" spans="1:91" x14ac:dyDescent="0.3">
      <c r="A1255">
        <v>1190</v>
      </c>
      <c r="B1255" s="3">
        <f t="shared" si="935"/>
        <v>3.4944444444444445</v>
      </c>
      <c r="C1255" s="3">
        <f t="shared" si="923"/>
        <v>39.666666666666664</v>
      </c>
      <c r="D1255" s="4">
        <f t="shared" ca="1" si="960"/>
        <v>1255</v>
      </c>
      <c r="E1255" s="58">
        <f>(0.5*(COS(B1255*2*PI())+1)*('key variables'!$B$4-'key variables'!$B$6)+'key variables'!$B$6)/'key variables'!$B$4</f>
        <v>1</v>
      </c>
      <c r="F1255" s="10">
        <f t="shared" ca="1" si="924"/>
        <v>11689222.907461114</v>
      </c>
      <c r="G1255" s="10">
        <f t="shared" ca="1" si="925"/>
        <v>13492492.798713122</v>
      </c>
      <c r="H1255" s="10">
        <f t="shared" ca="1" si="926"/>
        <v>40309474.521088287</v>
      </c>
      <c r="I1255" s="10">
        <f t="shared" ca="1" si="927"/>
        <v>17912154.249750931</v>
      </c>
      <c r="J1255" s="10">
        <f t="shared" ca="1" si="961"/>
        <v>83403344.477013454</v>
      </c>
      <c r="K1255" s="82">
        <f t="shared" ca="1" si="937"/>
        <v>2249832.832292099</v>
      </c>
      <c r="L1255" s="82">
        <f t="shared" ca="1" si="938"/>
        <v>2596909.4377209195</v>
      </c>
      <c r="M1255" s="82">
        <f t="shared" ca="1" si="939"/>
        <v>7778311.98309422</v>
      </c>
      <c r="N1255" s="82">
        <f t="shared" ca="1" si="940"/>
        <v>3496312.733215793</v>
      </c>
      <c r="O1255" s="82">
        <f t="shared" ca="1" si="962"/>
        <v>16121366.986323033</v>
      </c>
      <c r="P1255" s="10">
        <f ca="1">IF(IF($A1255&gt;='key variables'!$B$26,K1255*SUMPRODUCT(Z1255:AC1255,'control variables'!$O$3:$R$3)/J1255+F$65*'key variables'!$B$25/scenario!J$65,K1255*SUMPRODUCT(Z1255:AC1255,'control variables'!$O$7:$R$7)/J1255+F$65*'key variables'!$B$25/scenario!J$65)&lt;'key variables'!$B$28,0,IF($A1255&gt;='key variables'!$B$26,K1255*SUMPRODUCT(Z1255:AC1255,'control variables'!$O$3:$R$3)/J1255+F$65*'key variables'!$B$25/scenario!J$65,K1255*SUMPRODUCT(Z1255:AC1255,'control variables'!$O$7:$R$7)/J1255+F$65*'key variables'!$B$25/scenario!J$65))</f>
        <v>7.8775009458129456E-68</v>
      </c>
      <c r="Q1255" s="10">
        <f ca="1">IF(IF($A1255&gt;='key variables'!$B$26,L1255*SUMPRODUCT(Z1255:AC1255,'control variables'!$O$4:$R$4)/J1255+G$65*'key variables'!$B$25/scenario!J$65,L1255*SUMPRODUCT(Z1255:AC1255,'control variables'!$O$7:$R$7)/J1255+G$65*'key variables'!$B$25/scenario!J$65)&lt;'key variables'!$B$28,0,IF($A1255&gt;='key variables'!$B$26,L1255*SUMPRODUCT(Z1255:AC1255,'control variables'!$O$4:$R$4)/J1255+G$65*'key variables'!$B$25/scenario!J$65,L1255*SUMPRODUCT(Z1255:AC1255,'control variables'!$O$7:$R$7)/J1255+G$65*'key variables'!$B$25/scenario!J$65))</f>
        <v>9.0927451400892017E-68</v>
      </c>
      <c r="R1255" s="10">
        <f ca="1">IF(IF($A1255&gt;='key variables'!$B$26,M1255*SUMPRODUCT(Z1255:AC1255,'control variables'!$O$5:$R$5)/J1255+H$65*'key variables'!$B$25/scenario!J$65,M1255*SUMPRODUCT(Z1255:AC1255,'control variables'!$O$7:$R$7)/J1255+H$65*'key variables'!$B$25/scenario!J$65)&lt;'key variables'!$B$28,0,IF($A1255&gt;='key variables'!$B$26,M1255*SUMPRODUCT(Z1255:AC1255,'control variables'!$O$5:$R$5)/J1255+H$65*'key variables'!$B$25/scenario!J$65,M1255*SUMPRODUCT(Z1255:AC1255,'control variables'!$O$7:$R$7)/J1255+H$65*'key variables'!$B$25/scenario!J$65))</f>
        <v>2.7234761233894923E-67</v>
      </c>
      <c r="S1255" s="10">
        <f ca="1">IF(IF($A1255&gt;='key variables'!$B$26,N1255*SUMPRODUCT(Z1255:AC1255,'control variables'!$O$6:$R$6)/J1255+I$65*'key variables'!$B$25/scenario!J$65,N1255*SUMPRODUCT(Z1255:AC1255,'control variables'!$O$7:$R$7)/J1255+I$65*'key variables'!$B$25/scenario!J$65)&lt;'key variables'!$B$28,0,IF($A1255&gt;='key variables'!$B$26,N1255*SUMPRODUCT(Z1255:AC1255,'control variables'!$O$6:$R$6)/J1255+I$65*'key variables'!$B$25/scenario!J$65,N1255*SUMPRODUCT(Z1255:AC1255,'control variables'!$O$7:$R$7)/J1255+I$65*'key variables'!$B$25/scenario!J$65))</f>
        <v>1.224189036067432E-67</v>
      </c>
      <c r="T1255" s="10">
        <f t="shared" ca="1" si="934"/>
        <v>5.6446897680471389E-67</v>
      </c>
      <c r="U1255" s="82">
        <f ca="1">SUMPRODUCT(P1225:P1254,'control variables'!AD$7:AD$36)</f>
        <v>1.6701759324845876E-67</v>
      </c>
      <c r="V1255" s="82">
        <f ca="1">SUMPRODUCT(Q1225:Q1254,'control variables'!AE$7:AE$36)</f>
        <v>1.9278301834117981E-67</v>
      </c>
      <c r="W1255" s="82">
        <f ca="1">SUMPRODUCT(R1225:R1254,'control variables'!AF$7:AF$36)</f>
        <v>5.7742732184618455E-67</v>
      </c>
      <c r="X1255" s="82">
        <f ca="1">SUMPRODUCT(S1225:S1254,'control variables'!AG$7:AG$36)</f>
        <v>2.5955072286447451E-67</v>
      </c>
      <c r="Y1255" s="82">
        <f t="shared" ca="1" si="928"/>
        <v>1.1967786563002974E-66</v>
      </c>
      <c r="Z1255" s="10">
        <f ca="1">IF($A1255&gt;='key variables'!$B$26,SUMPRODUCT(P1225:P1254,'control variables'!V$7:V$36)*$E1255,SUMPRODUCT(P1225:P1254,'control variables'!Z$7:Z$36)*$E1255)</f>
        <v>4.0753983552326995E-67</v>
      </c>
      <c r="AA1255" s="10">
        <f ca="1">IF($A1255&gt;='key variables'!$B$26,SUMPRODUCT(Q1225:Q1254,'control variables'!W$7:W$36)*$E1255,SUMPRODUCT(Q1225:Q1254,'control variables'!AA$7:AA$36)*$E1255)</f>
        <v>4.7041008110784149E-67</v>
      </c>
      <c r="AB1255" s="10">
        <f ca="1">IF($A1255&gt;='key variables'!$B$26,SUMPRODUCT(R1225:R1254,'control variables'!X$7:X$36)*$E1255,SUMPRODUCT(R1225:R1254,'control variables'!AB$7:AB$36)*$E1255)</f>
        <v>1.4089811210592807E-66</v>
      </c>
      <c r="AC1255" s="10">
        <f ca="1">IF($A1255&gt;='key variables'!$B$26,SUMPRODUCT(S1225:S1254,'control variables'!Y$7:Y$36)*$E1255,SUMPRODUCT(S1225:S1254,'control variables'!AC$7:AC$36)*$E1255)</f>
        <v>6.3333003936164612E-67</v>
      </c>
      <c r="AD1255" s="10">
        <f t="shared" ca="1" si="929"/>
        <v>2.9202610770520385E-66</v>
      </c>
      <c r="AE1255" s="82">
        <f ca="1">SUMPRODUCT(P1225:P1254,'control variables'!AL$7:AL$36)</f>
        <v>5.5488611423390859E-67</v>
      </c>
      <c r="AF1255" s="82">
        <f ca="1">SUMPRODUCT(Q1225:Q1254,'control variables'!AM$7:AM$36)</f>
        <v>6.3881245083889082E-67</v>
      </c>
      <c r="AG1255" s="82">
        <f ca="1">SUMPRODUCT(R1225:R1254,'control variables'!AN$7:AN$36)</f>
        <v>1.8214221845654131E-66</v>
      </c>
      <c r="AH1255" s="82">
        <f ca="1">SUMPRODUCT(S1225:S1254,'control variables'!AO$7:AO$36)</f>
        <v>7.8865773880633756E-67</v>
      </c>
      <c r="AI1255" s="82">
        <f t="shared" ca="1" si="941"/>
        <v>3.8037784884445503E-66</v>
      </c>
      <c r="AJ1255" s="10">
        <f ca="1">SUMPRODUCT(P1225:P1254,'control variables'!AP$7:AP$36)</f>
        <v>5.3019584035110003E-70</v>
      </c>
      <c r="AK1255" s="10">
        <f ca="1">SUMPRODUCT(Q1225:Q1254,'control variables'!AQ$7:AQ$36)</f>
        <v>1.5299698736343542E-69</v>
      </c>
      <c r="AL1255" s="10">
        <f ca="1">SUMPRODUCT(R1225:R1254,'control variables'!AR$7:AR$36)</f>
        <v>5.49911344415954E-68</v>
      </c>
      <c r="AM1255" s="10">
        <f ca="1">SUMPRODUCT(S1225:S1254,'control variables'!AS$7:AS$36)</f>
        <v>4.1197071202597841E-68</v>
      </c>
      <c r="AN1255" s="10">
        <f t="shared" ca="1" si="963"/>
        <v>9.8248371358178688E-68</v>
      </c>
      <c r="AO1255" s="82">
        <f ca="1">SUMPRODUCT(P1225:P1254,'control variables'!AX$7:AX$36)</f>
        <v>7.2098543131074128E-70</v>
      </c>
      <c r="AP1255" s="82">
        <f ca="1">SUMPRODUCT(Q1225:Q1254,'control variables'!AY$7:AY$36)</f>
        <v>1.6644204352930911E-69</v>
      </c>
      <c r="AQ1255" s="82">
        <f ca="1">SUMPRODUCT(R1225:R1254,'control variables'!AZ$7:AZ$36)</f>
        <v>1.4955910162322472E-68</v>
      </c>
      <c r="AR1255" s="82">
        <f ca="1">SUMPRODUCT(S1225:S1254,'control variables'!BA$7:BA$36)</f>
        <v>1.120434597528154E-68</v>
      </c>
      <c r="AS1255" s="82">
        <f t="shared" ca="1" si="964"/>
        <v>2.8545662004207847E-68</v>
      </c>
      <c r="AT1255" s="10">
        <f ca="1">SUMPRODUCT(P1225:P1254,'control variables'!AT$7:AT$36)</f>
        <v>-6.362977780799608E-70</v>
      </c>
      <c r="AU1255" s="10">
        <f ca="1">SUMPRODUCT(Q1225:Q1254,'control variables'!AU$7:AU$36)</f>
        <v>6.9024310815295258E-70</v>
      </c>
      <c r="AV1255" s="10">
        <f ca="1">SUMPRODUCT(R1225:R1254,'control variables'!AV$7:AV$36)</f>
        <v>2.9722421372778034E-67</v>
      </c>
      <c r="AW1255" s="10">
        <f ca="1">SUMPRODUCT(S1225:S1254,'control variables'!AW$7:AW$36)</f>
        <v>2.2266802131686088E-67</v>
      </c>
      <c r="AX1255" s="10">
        <f t="shared" ca="1" si="942"/>
        <v>5.1994618037471424E-67</v>
      </c>
      <c r="AY1255" s="82">
        <f ca="1">SUMPRODUCT(P1225:P1254,'control variables'!BB$7:BB$36)</f>
        <v>2.3062386273005644E-69</v>
      </c>
      <c r="AZ1255" s="82">
        <f ca="1">SUMPRODUCT(Q1225:Q1254,'control variables'!BC$7:BC$36)</f>
        <v>5.8809043869661897E-69</v>
      </c>
      <c r="BA1255" s="82">
        <f ca="1">SUMPRODUCT(R1225:R1254,'control variables'!BD$7:BD$36)</f>
        <v>4.1168138381604617E-68</v>
      </c>
      <c r="BB1255" s="82">
        <f ca="1">SUMPRODUCT(S1225:S1254,'control variables'!BE$7:BE$36)</f>
        <v>5.8502863433059494E-69</v>
      </c>
      <c r="BC1255" s="82">
        <f t="shared" ca="1" si="965"/>
        <v>5.5205567739177327E-68</v>
      </c>
      <c r="BD1255" s="10">
        <f ca="1">SUMPRODUCT(P1225:P1254,'control variables'!BF$7:BF$36)</f>
        <v>4.8244503309285766E-70</v>
      </c>
      <c r="BE1255" s="10">
        <f ca="1">SUMPRODUCT(Q1225:Q1254,'control variables'!BG$7:BG$36)</f>
        <v>5.5687073352201948E-70</v>
      </c>
      <c r="BF1255" s="10">
        <f ca="1">SUMPRODUCT(R1225:R1254,'control variables'!BH$7:BH$36)</f>
        <v>1.6679496930744658E-68</v>
      </c>
      <c r="BG1255" s="10">
        <f ca="1">SUMPRODUCT(S1225:S1254,'control variables'!BI$7:BI$36)</f>
        <v>3.7486756528501857E-68</v>
      </c>
      <c r="BH1255" s="10">
        <f t="shared" ca="1" si="966"/>
        <v>5.5205569225861389E-68</v>
      </c>
      <c r="BI1255" s="82">
        <f t="shared" ca="1" si="943"/>
        <v>5.5655605508312913E-67</v>
      </c>
      <c r="BJ1255" s="82">
        <f t="shared" ca="1" si="944"/>
        <v>6.4538359833401001E-67</v>
      </c>
      <c r="BK1255" s="82">
        <f t="shared" ca="1" si="945"/>
        <v>2.1598145366747981E-66</v>
      </c>
      <c r="BL1255" s="82">
        <f t="shared" ca="1" si="946"/>
        <v>1.0171760464665044E-66</v>
      </c>
      <c r="BM1255" s="82">
        <f t="shared" ca="1" si="936"/>
        <v>4.3789302365584416E-66</v>
      </c>
      <c r="BN1255" s="10">
        <f ca="1">BN1254+BI1255-INDIRECT(ADDRESS(MAX($D1255-'key variables'!$B$9*30,34),scenario!BI$4),TRUE)</f>
        <v>9439390.0751690175</v>
      </c>
      <c r="BO1255" s="10">
        <f ca="1">BO1254+BJ1255-INDIRECT(ADDRESS(MAX($D1255-'key variables'!$B$9*30,34),scenario!BJ$4),TRUE)</f>
        <v>10895583.360992203</v>
      </c>
      <c r="BP1255" s="10">
        <f ca="1">BP1254+BK1255-INDIRECT(ADDRESS(MAX($D1255-'key variables'!$B$9*30,34),scenario!BK$4),TRUE)</f>
        <v>32531162.537994072</v>
      </c>
      <c r="BQ1255" s="10">
        <f ca="1">BQ1254+BL1255-INDIRECT(ADDRESS(MAX($D1255-'key variables'!$B$9*30,34),scenario!BL$4),TRUE)</f>
        <v>14415841.516535141</v>
      </c>
      <c r="BR1255" s="10">
        <f t="shared" ca="1" si="967"/>
        <v>67281977.490690395</v>
      </c>
      <c r="BS1255" s="82">
        <f t="shared" ca="1" si="948"/>
        <v>-2.3433848477536824E-9</v>
      </c>
      <c r="BT1255" s="82">
        <f t="shared" ca="1" si="949"/>
        <v>-3.4288309057018498E-10</v>
      </c>
      <c r="BU1255" s="82">
        <f t="shared" ca="1" si="950"/>
        <v>-4.2578247660364599E-9</v>
      </c>
      <c r="BV1255" s="82">
        <f t="shared" ca="1" si="951"/>
        <v>-2.9943922343414556E-9</v>
      </c>
      <c r="BW1255" s="82">
        <f t="shared" ca="1" si="968"/>
        <v>-9.9384849387017825E-9</v>
      </c>
      <c r="BX1255" s="10">
        <f t="shared" ca="1" si="952"/>
        <v>-1.8625994260191893E-12</v>
      </c>
      <c r="BY1255" s="10">
        <f t="shared" ca="1" si="953"/>
        <v>2.8902850229962428E-12</v>
      </c>
      <c r="BZ1255" s="10">
        <f t="shared" ca="1" si="954"/>
        <v>-3.5034723983035463E-11</v>
      </c>
      <c r="CA1255" s="10">
        <f t="shared" ca="1" si="955"/>
        <v>-2.0257049910634696E-11</v>
      </c>
      <c r="CB1255" s="10">
        <v>0</v>
      </c>
      <c r="CC1255" s="82">
        <f t="shared" ca="1" si="956"/>
        <v>3.9725652202851362E-13</v>
      </c>
      <c r="CD1255" s="82">
        <f t="shared" ca="1" si="957"/>
        <v>3.4270724516460853E-13</v>
      </c>
      <c r="CE1255" s="82">
        <f t="shared" ca="1" si="958"/>
        <v>1.8915613015532971E-10</v>
      </c>
      <c r="CF1255" s="82">
        <f t="shared" ca="1" si="959"/>
        <v>3.7028113764059381E-11</v>
      </c>
      <c r="CG1255" s="82">
        <f t="shared" ca="1" si="969"/>
        <v>2.269242076865822E-10</v>
      </c>
      <c r="CH1255" s="13" t="str">
        <f t="shared" ca="1" si="921"/>
        <v/>
      </c>
      <c r="CI1255" s="81">
        <f t="shared" ca="1" si="930"/>
        <v>0.1131775965863165</v>
      </c>
      <c r="CJ1255" s="81">
        <f t="shared" ca="1" si="931"/>
        <v>0.13063724757458739</v>
      </c>
      <c r="CK1255" s="81">
        <f t="shared" ca="1" si="932"/>
        <v>0.39004625943939081</v>
      </c>
      <c r="CL1255" s="81">
        <f t="shared" ca="1" si="933"/>
        <v>0.17284488538116416</v>
      </c>
      <c r="CM1255" s="89">
        <f t="shared" ca="1" si="922"/>
        <v>0.80670598898145884</v>
      </c>
    </row>
    <row r="1256" spans="1:91" x14ac:dyDescent="0.3">
      <c r="A1256">
        <v>1191</v>
      </c>
      <c r="B1256" s="3">
        <f t="shared" si="935"/>
        <v>3.4972222222222222</v>
      </c>
      <c r="C1256" s="3">
        <f t="shared" si="923"/>
        <v>39.700000000000003</v>
      </c>
      <c r="D1256" s="4">
        <f t="shared" ca="1" si="960"/>
        <v>1256</v>
      </c>
      <c r="E1256" s="58">
        <f>(0.5*(COS(B1256*2*PI())+1)*('key variables'!$B$4-'key variables'!$B$6)+'key variables'!$B$6)/'key variables'!$B$4</f>
        <v>1</v>
      </c>
      <c r="F1256" s="10">
        <f t="shared" ca="1" si="924"/>
        <v>11689222.907461114</v>
      </c>
      <c r="G1256" s="10">
        <f t="shared" ca="1" si="925"/>
        <v>13492492.798713122</v>
      </c>
      <c r="H1256" s="10">
        <f t="shared" ca="1" si="926"/>
        <v>40309474.521088287</v>
      </c>
      <c r="I1256" s="10">
        <f t="shared" ca="1" si="927"/>
        <v>17912154.249750931</v>
      </c>
      <c r="J1256" s="10">
        <f t="shared" ca="1" si="961"/>
        <v>83403344.477013454</v>
      </c>
      <c r="K1256" s="82">
        <f t="shared" ca="1" si="937"/>
        <v>2249832.832292099</v>
      </c>
      <c r="L1256" s="82">
        <f t="shared" ca="1" si="938"/>
        <v>2596909.4377209195</v>
      </c>
      <c r="M1256" s="82">
        <f t="shared" ca="1" si="939"/>
        <v>7778311.98309422</v>
      </c>
      <c r="N1256" s="82">
        <f t="shared" ca="1" si="940"/>
        <v>3496312.733215793</v>
      </c>
      <c r="O1256" s="82">
        <f t="shared" ca="1" si="962"/>
        <v>16121366.986323033</v>
      </c>
      <c r="P1256" s="10">
        <f ca="1">IF(IF($A1256&gt;='key variables'!$B$26,K1256*SUMPRODUCT(Z1256:AC1256,'control variables'!$O$3:$R$3)/J1256+F$65*'key variables'!$B$25/scenario!J$65,K1256*SUMPRODUCT(Z1256:AC1256,'control variables'!$O$7:$R$7)/J1256+F$65*'key variables'!$B$25/scenario!J$65)&lt;'key variables'!$B$28,0,IF($A1256&gt;='key variables'!$B$26,K1256*SUMPRODUCT(Z1256:AC1256,'control variables'!$O$3:$R$3)/J1256+F$65*'key variables'!$B$25/scenario!J$65,K1256*SUMPRODUCT(Z1256:AC1256,'control variables'!$O$7:$R$7)/J1256+F$65*'key variables'!$B$25/scenario!J$65))</f>
        <v>6.7781895964542524E-68</v>
      </c>
      <c r="Q1256" s="10">
        <f ca="1">IF(IF($A1256&gt;='key variables'!$B$26,L1256*SUMPRODUCT(Z1256:AC1256,'control variables'!$O$4:$R$4)/J1256+G$65*'key variables'!$B$25/scenario!J$65,L1256*SUMPRODUCT(Z1256:AC1256,'control variables'!$O$7:$R$7)/J1256+G$65*'key variables'!$B$25/scenario!J$65)&lt;'key variables'!$B$28,0,IF($A1256&gt;='key variables'!$B$26,L1256*SUMPRODUCT(Z1256:AC1256,'control variables'!$O$4:$R$4)/J1256+G$65*'key variables'!$B$25/scenario!J$65,L1256*SUMPRODUCT(Z1256:AC1256,'control variables'!$O$7:$R$7)/J1256+G$65*'key variables'!$B$25/scenario!J$65))</f>
        <v>7.823845523563086E-68</v>
      </c>
      <c r="R1256" s="10">
        <f ca="1">IF(IF($A1256&gt;='key variables'!$B$26,M1256*SUMPRODUCT(Z1256:AC1256,'control variables'!$O$5:$R$5)/J1256+H$65*'key variables'!$B$25/scenario!J$65,M1256*SUMPRODUCT(Z1256:AC1256,'control variables'!$O$7:$R$7)/J1256+H$65*'key variables'!$B$25/scenario!J$65)&lt;'key variables'!$B$28,0,IF($A1256&gt;='key variables'!$B$26,M1256*SUMPRODUCT(Z1256:AC1256,'control variables'!$O$5:$R$5)/J1256+H$65*'key variables'!$B$25/scenario!J$65,M1256*SUMPRODUCT(Z1256:AC1256,'control variables'!$O$7:$R$7)/J1256+H$65*'key variables'!$B$25/scenario!J$65))</f>
        <v>2.3434129240647335E-67</v>
      </c>
      <c r="S1256" s="10">
        <f ca="1">IF(IF($A1256&gt;='key variables'!$B$26,N1256*SUMPRODUCT(Z1256:AC1256,'control variables'!$O$6:$R$6)/J1256+I$65*'key variables'!$B$25/scenario!J$65,N1256*SUMPRODUCT(Z1256:AC1256,'control variables'!$O$7:$R$7)/J1256+I$65*'key variables'!$B$25/scenario!J$65)&lt;'key variables'!$B$28,0,IF($A1256&gt;='key variables'!$B$26,N1256*SUMPRODUCT(Z1256:AC1256,'control variables'!$O$6:$R$6)/J1256+I$65*'key variables'!$B$25/scenario!J$65,N1256*SUMPRODUCT(Z1256:AC1256,'control variables'!$O$7:$R$7)/J1256+I$65*'key variables'!$B$25/scenario!J$65))</f>
        <v>1.0533525093102111E-67</v>
      </c>
      <c r="T1256" s="10">
        <f t="shared" ca="1" si="934"/>
        <v>4.8569689453766784E-67</v>
      </c>
      <c r="U1256" s="82">
        <f ca="1">SUMPRODUCT(P1226:P1255,'control variables'!AD$7:AD$36)</f>
        <v>1.4371015894111108E-67</v>
      </c>
      <c r="V1256" s="82">
        <f ca="1">SUMPRODUCT(Q1226:Q1255,'control variables'!AE$7:AE$36)</f>
        <v>1.6587999903545341E-67</v>
      </c>
      <c r="W1256" s="82">
        <f ca="1">SUMPRODUCT(R1226:R1255,'control variables'!AF$7:AF$36)</f>
        <v>4.9684689250676324E-67</v>
      </c>
      <c r="X1256" s="82">
        <f ca="1">SUMPRODUCT(S1226:S1255,'control variables'!AG$7:AG$36)</f>
        <v>2.2333021875513175E-67</v>
      </c>
      <c r="Y1256" s="82">
        <f t="shared" ca="1" si="928"/>
        <v>1.0297672692384595E-66</v>
      </c>
      <c r="Z1256" s="10">
        <f ca="1">IF($A1256&gt;='key variables'!$B$26,SUMPRODUCT(P1226:P1255,'control variables'!V$7:V$36)*$E1256,SUMPRODUCT(P1226:P1255,'control variables'!Z$7:Z$36)*$E1256)</f>
        <v>3.5066733628927952E-67</v>
      </c>
      <c r="AA1256" s="10">
        <f ca="1">IF($A1256&gt;='key variables'!$B$26,SUMPRODUCT(Q1226:Q1255,'control variables'!W$7:W$36)*$E1256,SUMPRODUCT(Q1226:Q1255,'control variables'!AA$7:AA$36)*$E1256)</f>
        <v>4.0476399047938441E-67</v>
      </c>
      <c r="AB1256" s="10">
        <f ca="1">IF($A1256&gt;='key variables'!$B$26,SUMPRODUCT(R1226:R1255,'control variables'!X$7:X$36)*$E1256,SUMPRODUCT(R1226:R1255,'control variables'!AB$7:AB$36)*$E1256)</f>
        <v>1.2123567159253305E-66</v>
      </c>
      <c r="AC1256" s="10">
        <f ca="1">IF($A1256&gt;='key variables'!$B$26,SUMPRODUCT(S1226:S1255,'control variables'!Y$7:Y$36)*$E1256,SUMPRODUCT(S1226:S1255,'control variables'!AC$7:AC$36)*$E1256)</f>
        <v>5.4494834255841003E-67</v>
      </c>
      <c r="AD1256" s="10">
        <f t="shared" ca="1" si="929"/>
        <v>2.5127363852524044E-66</v>
      </c>
      <c r="AE1256" s="82">
        <f ca="1">SUMPRODUCT(P1226:P1255,'control variables'!AL$7:AL$36)</f>
        <v>4.774513278498964E-67</v>
      </c>
      <c r="AF1256" s="82">
        <f ca="1">SUMPRODUCT(Q1226:Q1255,'control variables'!AM$7:AM$36)</f>
        <v>5.4966567927396993E-67</v>
      </c>
      <c r="AG1256" s="82">
        <f ca="1">SUMPRODUCT(R1226:R1255,'control variables'!AN$7:AN$36)</f>
        <v>1.5672413100419098E-66</v>
      </c>
      <c r="AH1256" s="82">
        <f ca="1">SUMPRODUCT(S1226:S1255,'control variables'!AO$7:AO$36)</f>
        <v>6.7859994141690187E-67</v>
      </c>
      <c r="AI1256" s="82">
        <f t="shared" ca="1" si="941"/>
        <v>3.272958258582678E-66</v>
      </c>
      <c r="AJ1256" s="10">
        <f ca="1">SUMPRODUCT(P1226:P1255,'control variables'!AP$7:AP$36)</f>
        <v>4.5620660078261353E-70</v>
      </c>
      <c r="AK1256" s="10">
        <f ca="1">SUMPRODUCT(Q1226:Q1255,'control variables'!AQ$7:AQ$36)</f>
        <v>1.3164613945072143E-69</v>
      </c>
      <c r="AL1256" s="10">
        <f ca="1">SUMPRODUCT(R1226:R1255,'control variables'!AR$7:AR$36)</f>
        <v>4.7317079100746821E-68</v>
      </c>
      <c r="AM1256" s="10">
        <f ca="1">SUMPRODUCT(S1226:S1255,'control variables'!AS$7:AS$36)</f>
        <v>3.5447988054924509E-68</v>
      </c>
      <c r="AN1256" s="10">
        <f t="shared" ca="1" si="963"/>
        <v>8.4537735150961159E-68</v>
      </c>
      <c r="AO1256" s="82">
        <f ca="1">SUMPRODUCT(P1226:P1255,'control variables'!AX$7:AX$36)</f>
        <v>6.2037135676931617E-70</v>
      </c>
      <c r="AP1256" s="82">
        <f ca="1">SUMPRODUCT(Q1226:Q1255,'control variables'!AY$7:AY$36)</f>
        <v>1.4321492763039242E-69</v>
      </c>
      <c r="AQ1256" s="82">
        <f ca="1">SUMPRODUCT(R1226:R1255,'control variables'!AZ$7:AZ$36)</f>
        <v>1.2868801332437924E-68</v>
      </c>
      <c r="AR1256" s="82">
        <f ca="1">SUMPRODUCT(S1226:S1255,'control variables'!BA$7:BA$36)</f>
        <v>9.6407708291160354E-69</v>
      </c>
      <c r="AS1256" s="82">
        <f t="shared" ca="1" si="964"/>
        <v>2.45620927946272E-68</v>
      </c>
      <c r="AT1256" s="10">
        <f ca="1">SUMPRODUCT(P1226:P1255,'control variables'!AT$7:AT$36)</f>
        <v>-5.4750193104336834E-70</v>
      </c>
      <c r="AU1256" s="10">
        <f ca="1">SUMPRODUCT(Q1226:Q1255,'control variables'!AU$7:AU$36)</f>
        <v>5.939191485839636E-70</v>
      </c>
      <c r="AV1256" s="10">
        <f ca="1">SUMPRODUCT(R1226:R1255,'control variables'!AV$7:AV$36)</f>
        <v>2.5574634483220983E-67</v>
      </c>
      <c r="AW1256" s="10">
        <f ca="1">SUMPRODUCT(S1226:S1255,'control variables'!AW$7:AW$36)</f>
        <v>1.9159452673315352E-67</v>
      </c>
      <c r="AX1256" s="10">
        <f t="shared" ca="1" si="942"/>
        <v>4.4738728878290391E-67</v>
      </c>
      <c r="AY1256" s="82">
        <f ca="1">SUMPRODUCT(P1226:P1255,'control variables'!BB$7:BB$36)</f>
        <v>1.9844012432417953E-69</v>
      </c>
      <c r="AZ1256" s="82">
        <f ca="1">SUMPRODUCT(Q1226:Q1255,'control variables'!BC$7:BC$36)</f>
        <v>5.0602196315398503E-69</v>
      </c>
      <c r="BA1256" s="82">
        <f ca="1">SUMPRODUCT(R1226:R1255,'control variables'!BD$7:BD$36)</f>
        <v>3.5423092831477212E-68</v>
      </c>
      <c r="BB1256" s="82">
        <f ca="1">SUMPRODUCT(S1226:S1255,'control variables'!BE$7:BE$36)</f>
        <v>5.0338743595520477E-69</v>
      </c>
      <c r="BC1256" s="82">
        <f t="shared" ca="1" si="965"/>
        <v>4.750158806581091E-68</v>
      </c>
      <c r="BD1256" s="10">
        <f ca="1">SUMPRODUCT(P1226:P1255,'control variables'!BF$7:BF$36)</f>
        <v>4.151194556071954E-70</v>
      </c>
      <c r="BE1256" s="10">
        <f ca="1">SUMPRODUCT(Q1226:Q1255,'control variables'!BG$7:BG$36)</f>
        <v>4.7915899198146925E-70</v>
      </c>
      <c r="BF1256" s="10">
        <f ca="1">SUMPRODUCT(R1226:R1255,'control variables'!BH$7:BH$36)</f>
        <v>1.4351860234324201E-68</v>
      </c>
      <c r="BG1256" s="10">
        <f ca="1">SUMPRODUCT(S1226:S1255,'control variables'!BI$7:BI$36)</f>
        <v>3.2255450663114195E-68</v>
      </c>
      <c r="BH1256" s="10">
        <f t="shared" ca="1" si="966"/>
        <v>4.7501589345027061E-68</v>
      </c>
      <c r="BI1256" s="82">
        <f t="shared" ca="1" si="943"/>
        <v>4.7888822716209482E-67</v>
      </c>
      <c r="BJ1256" s="82">
        <f t="shared" ca="1" si="944"/>
        <v>5.5531981805409371E-67</v>
      </c>
      <c r="BK1256" s="82">
        <f t="shared" ca="1" si="945"/>
        <v>1.8584107477055967E-66</v>
      </c>
      <c r="BL1256" s="82">
        <f t="shared" ca="1" si="946"/>
        <v>8.7522834250960752E-67</v>
      </c>
      <c r="BM1256" s="82">
        <f t="shared" ca="1" si="936"/>
        <v>3.7678471354313929E-66</v>
      </c>
      <c r="BN1256" s="10">
        <f ca="1">BN1255+BI1256-INDIRECT(ADDRESS(MAX($D1256-'key variables'!$B$9*30,34),scenario!BI$4),TRUE)</f>
        <v>9439390.0751690175</v>
      </c>
      <c r="BO1256" s="10">
        <f ca="1">BO1255+BJ1256-INDIRECT(ADDRESS(MAX($D1256-'key variables'!$B$9*30,34),scenario!BJ$4),TRUE)</f>
        <v>10895583.360992203</v>
      </c>
      <c r="BP1256" s="10">
        <f ca="1">BP1255+BK1256-INDIRECT(ADDRESS(MAX($D1256-'key variables'!$B$9*30,34),scenario!BK$4),TRUE)</f>
        <v>32531162.537994072</v>
      </c>
      <c r="BQ1256" s="10">
        <f ca="1">BQ1255+BL1256-INDIRECT(ADDRESS(MAX($D1256-'key variables'!$B$9*30,34),scenario!BL$4),TRUE)</f>
        <v>14415841.516535141</v>
      </c>
      <c r="BR1256" s="10">
        <f t="shared" ca="1" si="967"/>
        <v>67281977.490690395</v>
      </c>
      <c r="BS1256" s="82">
        <f t="shared" ca="1" si="948"/>
        <v>-2.3433848477536824E-9</v>
      </c>
      <c r="BT1256" s="82">
        <f t="shared" ca="1" si="949"/>
        <v>-3.4288309057018498E-10</v>
      </c>
      <c r="BU1256" s="82">
        <f t="shared" ca="1" si="950"/>
        <v>-4.2578247660364599E-9</v>
      </c>
      <c r="BV1256" s="82">
        <f t="shared" ca="1" si="951"/>
        <v>-2.9943922343414556E-9</v>
      </c>
      <c r="BW1256" s="82">
        <f t="shared" ca="1" si="968"/>
        <v>-9.9384849387017825E-9</v>
      </c>
      <c r="BX1256" s="10">
        <f t="shared" ca="1" si="952"/>
        <v>-1.8625994260191893E-12</v>
      </c>
      <c r="BY1256" s="10">
        <f t="shared" ca="1" si="953"/>
        <v>2.8902850229962428E-12</v>
      </c>
      <c r="BZ1256" s="10">
        <f t="shared" ca="1" si="954"/>
        <v>-3.5034723983035463E-11</v>
      </c>
      <c r="CA1256" s="10">
        <f t="shared" ca="1" si="955"/>
        <v>-2.0257049910634696E-11</v>
      </c>
      <c r="CB1256" s="10">
        <v>0</v>
      </c>
      <c r="CC1256" s="82">
        <f t="shared" ca="1" si="956"/>
        <v>3.9725652202851362E-13</v>
      </c>
      <c r="CD1256" s="82">
        <f t="shared" ca="1" si="957"/>
        <v>3.4270724516460853E-13</v>
      </c>
      <c r="CE1256" s="82">
        <f t="shared" ca="1" si="958"/>
        <v>1.8915613015532971E-10</v>
      </c>
      <c r="CF1256" s="82">
        <f t="shared" ca="1" si="959"/>
        <v>3.7028113764059381E-11</v>
      </c>
      <c r="CG1256" s="82">
        <f t="shared" ca="1" si="969"/>
        <v>2.269242076865822E-10</v>
      </c>
      <c r="CH1256" s="13" t="str">
        <f t="shared" ca="1" si="921"/>
        <v/>
      </c>
      <c r="CI1256" s="81">
        <f t="shared" ca="1" si="930"/>
        <v>0.1131775965863165</v>
      </c>
      <c r="CJ1256" s="81">
        <f t="shared" ca="1" si="931"/>
        <v>0.13063724757458739</v>
      </c>
      <c r="CK1256" s="81">
        <f t="shared" ca="1" si="932"/>
        <v>0.39004625943939081</v>
      </c>
      <c r="CL1256" s="81">
        <f t="shared" ca="1" si="933"/>
        <v>0.17284488538116416</v>
      </c>
      <c r="CM1256" s="89">
        <f t="shared" ca="1" si="922"/>
        <v>0.80670598898145884</v>
      </c>
    </row>
    <row r="1257" spans="1:91" x14ac:dyDescent="0.3">
      <c r="A1257">
        <v>1192</v>
      </c>
      <c r="B1257" s="3">
        <f t="shared" si="935"/>
        <v>3.5</v>
      </c>
      <c r="C1257" s="3">
        <f t="shared" si="923"/>
        <v>39.733333333333334</v>
      </c>
      <c r="D1257" s="4">
        <f t="shared" ca="1" si="960"/>
        <v>1257</v>
      </c>
      <c r="E1257" s="58">
        <f>(0.5*(COS(B1257*2*PI())+1)*('key variables'!$B$4-'key variables'!$B$6)+'key variables'!$B$6)/'key variables'!$B$4</f>
        <v>1</v>
      </c>
      <c r="F1257" s="10">
        <f t="shared" ca="1" si="924"/>
        <v>11689222.907461114</v>
      </c>
      <c r="G1257" s="10">
        <f t="shared" ca="1" si="925"/>
        <v>13492492.798713122</v>
      </c>
      <c r="H1257" s="10">
        <f t="shared" ca="1" si="926"/>
        <v>40309474.521088287</v>
      </c>
      <c r="I1257" s="10">
        <f t="shared" ca="1" si="927"/>
        <v>17912154.249750931</v>
      </c>
      <c r="J1257" s="10">
        <f t="shared" ca="1" si="961"/>
        <v>83403344.477013454</v>
      </c>
      <c r="K1257" s="82">
        <f t="shared" ca="1" si="937"/>
        <v>2249832.832292099</v>
      </c>
      <c r="L1257" s="82">
        <f t="shared" ca="1" si="938"/>
        <v>2596909.4377209195</v>
      </c>
      <c r="M1257" s="82">
        <f t="shared" ca="1" si="939"/>
        <v>7778311.98309422</v>
      </c>
      <c r="N1257" s="82">
        <f t="shared" ca="1" si="940"/>
        <v>3496312.733215793</v>
      </c>
      <c r="O1257" s="82">
        <f t="shared" ca="1" si="962"/>
        <v>16121366.986323033</v>
      </c>
      <c r="P1257" s="10">
        <f ca="1">IF(IF($A1257&gt;='key variables'!$B$26,K1257*SUMPRODUCT(Z1257:AC1257,'control variables'!$O$3:$R$3)/J1257+F$65*'key variables'!$B$25/scenario!J$65,K1257*SUMPRODUCT(Z1257:AC1257,'control variables'!$O$7:$R$7)/J1257+F$65*'key variables'!$B$25/scenario!J$65)&lt;'key variables'!$B$28,0,IF($A1257&gt;='key variables'!$B$26,K1257*SUMPRODUCT(Z1257:AC1257,'control variables'!$O$3:$R$3)/J1257+F$65*'key variables'!$B$25/scenario!J$65,K1257*SUMPRODUCT(Z1257:AC1257,'control variables'!$O$7:$R$7)/J1257+F$65*'key variables'!$B$25/scenario!J$65))</f>
        <v>5.8322879960935802E-68</v>
      </c>
      <c r="Q1257" s="10">
        <f ca="1">IF(IF($A1257&gt;='key variables'!$B$26,L1257*SUMPRODUCT(Z1257:AC1257,'control variables'!$O$4:$R$4)/J1257+G$65*'key variables'!$B$25/scenario!J$65,L1257*SUMPRODUCT(Z1257:AC1257,'control variables'!$O$7:$R$7)/J1257+G$65*'key variables'!$B$25/scenario!J$65)&lt;'key variables'!$B$28,0,IF($A1257&gt;='key variables'!$B$26,L1257*SUMPRODUCT(Z1257:AC1257,'control variables'!$O$4:$R$4)/J1257+G$65*'key variables'!$B$25/scenario!J$65,L1257*SUMPRODUCT(Z1257:AC1257,'control variables'!$O$7:$R$7)/J1257+G$65*'key variables'!$B$25/scenario!J$65))</f>
        <v>6.7320218298758612E-68</v>
      </c>
      <c r="R1257" s="10">
        <f ca="1">IF(IF($A1257&gt;='key variables'!$B$26,M1257*SUMPRODUCT(Z1257:AC1257,'control variables'!$O$5:$R$5)/J1257+H$65*'key variables'!$B$25/scenario!J$65,M1257*SUMPRODUCT(Z1257:AC1257,'control variables'!$O$7:$R$7)/J1257+H$65*'key variables'!$B$25/scenario!J$65)&lt;'key variables'!$B$28,0,IF($A1257&gt;='key variables'!$B$26,M1257*SUMPRODUCT(Z1257:AC1257,'control variables'!$O$5:$R$5)/J1257+H$65*'key variables'!$B$25/scenario!J$65,M1257*SUMPRODUCT(Z1257:AC1257,'control variables'!$O$7:$R$7)/J1257+H$65*'key variables'!$B$25/scenario!J$65))</f>
        <v>2.0163878381423417E-67</v>
      </c>
      <c r="S1257" s="10">
        <f ca="1">IF(IF($A1257&gt;='key variables'!$B$26,N1257*SUMPRODUCT(Z1257:AC1257,'control variables'!$O$6:$R$6)/J1257+I$65*'key variables'!$B$25/scenario!J$65,N1257*SUMPRODUCT(Z1257:AC1257,'control variables'!$O$7:$R$7)/J1257+I$65*'key variables'!$B$25/scenario!J$65)&lt;'key variables'!$B$28,0,IF($A1257&gt;='key variables'!$B$26,N1257*SUMPRODUCT(Z1257:AC1257,'control variables'!$O$6:$R$6)/J1257+I$65*'key variables'!$B$25/scenario!J$65,N1257*SUMPRODUCT(Z1257:AC1257,'control variables'!$O$7:$R$7)/J1257+I$65*'key variables'!$B$25/scenario!J$65))</f>
        <v>9.0635635198500603E-68</v>
      </c>
      <c r="T1257" s="10">
        <f t="shared" ca="1" si="934"/>
        <v>4.1791751727242915E-67</v>
      </c>
      <c r="U1257" s="82">
        <f ca="1">SUMPRODUCT(P1227:P1256,'control variables'!AD$7:AD$36)</f>
        <v>1.236552951170609E-67</v>
      </c>
      <c r="V1257" s="82">
        <f ca="1">SUMPRODUCT(Q1227:Q1256,'control variables'!AE$7:AE$36)</f>
        <v>1.4273131688033316E-67</v>
      </c>
      <c r="W1257" s="82">
        <f ca="1">SUMPRODUCT(R1227:R1256,'control variables'!AF$7:AF$36)</f>
        <v>4.2751152440165451E-67</v>
      </c>
      <c r="X1257" s="82">
        <f ca="1">SUMPRODUCT(S1227:S1256,'control variables'!AG$7:AG$36)</f>
        <v>1.9216431400677761E-67</v>
      </c>
      <c r="Y1257" s="82">
        <f t="shared" ca="1" si="928"/>
        <v>8.8606245040582609E-67</v>
      </c>
      <c r="Z1257" s="10">
        <f ca="1">IF($A1257&gt;='key variables'!$B$26,SUMPRODUCT(P1227:P1256,'control variables'!V$7:V$36)*$E1257,SUMPRODUCT(P1227:P1256,'control variables'!Z$7:Z$36)*$E1257)</f>
        <v>3.0173143830794274E-67</v>
      </c>
      <c r="AA1257" s="10">
        <f ca="1">IF($A1257&gt;='key variables'!$B$26,SUMPRODUCT(Q1227:Q1256,'control variables'!W$7:W$36)*$E1257,SUMPRODUCT(Q1227:Q1256,'control variables'!AA$7:AA$36)*$E1257)</f>
        <v>3.4827886256807551E-67</v>
      </c>
      <c r="AB1257" s="10">
        <f ca="1">IF($A1257&gt;='key variables'!$B$26,SUMPRODUCT(R1227:R1256,'control variables'!X$7:X$36)*$E1257,SUMPRODUCT(R1227:R1256,'control variables'!AB$7:AB$36)*$E1257)</f>
        <v>1.043171398594923E-66</v>
      </c>
      <c r="AC1257" s="10">
        <f ca="1">IF($A1257&gt;='key variables'!$B$26,SUMPRODUCT(S1227:S1256,'control variables'!Y$7:Y$36)*$E1257,SUMPRODUCT(S1227:S1256,'control variables'!AC$7:AC$36)*$E1257)</f>
        <v>4.6890037989747437E-67</v>
      </c>
      <c r="AD1257" s="10">
        <f t="shared" ca="1" si="929"/>
        <v>2.1620820793684158E-66</v>
      </c>
      <c r="AE1257" s="82">
        <f ca="1">SUMPRODUCT(P1227:P1256,'control variables'!AL$7:AL$36)</f>
        <v>4.108226257929647E-67</v>
      </c>
      <c r="AF1257" s="82">
        <f ca="1">SUMPRODUCT(Q1227:Q1256,'control variables'!AM$7:AM$36)</f>
        <v>4.7295940862604287E-67</v>
      </c>
      <c r="AG1257" s="82">
        <f ca="1">SUMPRODUCT(R1227:R1256,'control variables'!AN$7:AN$36)</f>
        <v>1.3485315731387863E-66</v>
      </c>
      <c r="AH1257" s="82">
        <f ca="1">SUMPRODUCT(S1227:S1256,'control variables'!AO$7:AO$36)</f>
        <v>5.8390079477062251E-67</v>
      </c>
      <c r="AI1257" s="82">
        <f t="shared" ca="1" si="941"/>
        <v>2.8162144023284164E-66</v>
      </c>
      <c r="AJ1257" s="10">
        <f ca="1">SUMPRODUCT(P1227:P1256,'control variables'!AP$7:AP$36)</f>
        <v>3.9254261681835362E-70</v>
      </c>
      <c r="AK1257" s="10">
        <f ca="1">SUMPRODUCT(Q1227:Q1256,'control variables'!AQ$7:AQ$36)</f>
        <v>1.1327481887673191E-69</v>
      </c>
      <c r="AL1257" s="10">
        <f ca="1">SUMPRODUCT(R1227:R1256,'control variables'!AR$7:AR$36)</f>
        <v>4.0713944117741625E-68</v>
      </c>
      <c r="AM1257" s="10">
        <f ca="1">SUMPRODUCT(S1227:S1256,'control variables'!AS$7:AS$36)</f>
        <v>3.0501193906785125E-68</v>
      </c>
      <c r="AN1257" s="10">
        <f t="shared" ca="1" si="963"/>
        <v>7.2740428830112426E-68</v>
      </c>
      <c r="AO1257" s="82">
        <f ca="1">SUMPRODUCT(P1227:P1256,'control variables'!AX$7:AX$36)</f>
        <v>5.3379805414393908E-70</v>
      </c>
      <c r="AP1257" s="82">
        <f ca="1">SUMPRODUCT(Q1227:Q1256,'control variables'!AY$7:AY$36)</f>
        <v>1.232291737187594E-69</v>
      </c>
      <c r="AQ1257" s="82">
        <f ca="1">SUMPRODUCT(R1227:R1256,'control variables'!AZ$7:AZ$36)</f>
        <v>1.107295015391022E-68</v>
      </c>
      <c r="AR1257" s="82">
        <f ca="1">SUMPRODUCT(S1227:S1256,'control variables'!BA$7:BA$36)</f>
        <v>8.2953938038493327E-69</v>
      </c>
      <c r="AS1257" s="82">
        <f t="shared" ca="1" si="964"/>
        <v>2.1134433749091089E-68</v>
      </c>
      <c r="AT1257" s="10">
        <f ca="1">SUMPRODUCT(P1227:P1256,'control variables'!AT$7:AT$36)</f>
        <v>-4.7109761313444006E-70</v>
      </c>
      <c r="AU1257" s="10">
        <f ca="1">SUMPRODUCT(Q1227:Q1256,'control variables'!AU$7:AU$36)</f>
        <v>5.1103727206869211E-70</v>
      </c>
      <c r="AV1257" s="10">
        <f ca="1">SUMPRODUCT(R1227:R1256,'control variables'!AV$7:AV$36)</f>
        <v>2.2005674461953271E-67</v>
      </c>
      <c r="AW1257" s="10">
        <f ca="1">SUMPRODUCT(S1227:S1256,'control variables'!AW$7:AW$36)</f>
        <v>1.6485736235049321E-67</v>
      </c>
      <c r="AX1257" s="10">
        <f t="shared" ca="1" si="942"/>
        <v>3.8495404662896016E-67</v>
      </c>
      <c r="AY1257" s="82">
        <f ca="1">SUMPRODUCT(P1227:P1256,'control variables'!BB$7:BB$36)</f>
        <v>1.7074765150338347E-69</v>
      </c>
      <c r="AZ1257" s="82">
        <f ca="1">SUMPRODUCT(Q1227:Q1256,'control variables'!BC$7:BC$36)</f>
        <v>4.3540620684416023E-69</v>
      </c>
      <c r="BA1257" s="82">
        <f ca="1">SUMPRODUCT(R1227:R1256,'control variables'!BD$7:BD$36)</f>
        <v>3.0479772831023594E-68</v>
      </c>
      <c r="BB1257" s="82">
        <f ca="1">SUMPRODUCT(S1227:S1256,'control variables'!BE$7:BE$36)</f>
        <v>4.3313932995348338E-69</v>
      </c>
      <c r="BC1257" s="82">
        <f t="shared" ca="1" si="965"/>
        <v>4.0872704714033865E-68</v>
      </c>
      <c r="BD1257" s="10">
        <f ca="1">SUMPRODUCT(P1227:P1256,'control variables'!BF$7:BF$36)</f>
        <v>3.5718921452850044E-70</v>
      </c>
      <c r="BE1257" s="10">
        <f ca="1">SUMPRODUCT(Q1227:Q1256,'control variables'!BG$7:BG$36)</f>
        <v>4.1229198407428826E-70</v>
      </c>
      <c r="BF1257" s="10">
        <f ca="1">SUMPRODUCT(R1227:R1256,'control variables'!BH$7:BH$36)</f>
        <v>1.2349047039057221E-68</v>
      </c>
      <c r="BG1257" s="10">
        <f ca="1">SUMPRODUCT(S1227:S1256,'control variables'!BI$7:BI$36)</f>
        <v>2.7754177577074405E-68</v>
      </c>
      <c r="BH1257" s="10">
        <f t="shared" ca="1" si="966"/>
        <v>4.0872705814734416E-68</v>
      </c>
      <c r="BI1257" s="82">
        <f t="shared" ca="1" si="943"/>
        <v>4.120590046948641E-67</v>
      </c>
      <c r="BJ1257" s="82">
        <f t="shared" ca="1" si="944"/>
        <v>4.7782450796655319E-67</v>
      </c>
      <c r="BK1257" s="82">
        <f t="shared" ca="1" si="945"/>
        <v>1.5990680905893426E-66</v>
      </c>
      <c r="BL1257" s="82">
        <f t="shared" ca="1" si="946"/>
        <v>7.5308955042065058E-67</v>
      </c>
      <c r="BM1257" s="82">
        <f t="shared" ca="1" si="936"/>
        <v>3.2420411536714104E-66</v>
      </c>
      <c r="BN1257" s="10">
        <f ca="1">BN1256+BI1257-INDIRECT(ADDRESS(MAX($D1257-'key variables'!$B$9*30,34),scenario!BI$4),TRUE)</f>
        <v>9439390.0751690175</v>
      </c>
      <c r="BO1257" s="10">
        <f ca="1">BO1256+BJ1257-INDIRECT(ADDRESS(MAX($D1257-'key variables'!$B$9*30,34),scenario!BJ$4),TRUE)</f>
        <v>10895583.360992203</v>
      </c>
      <c r="BP1257" s="10">
        <f ca="1">BP1256+BK1257-INDIRECT(ADDRESS(MAX($D1257-'key variables'!$B$9*30,34),scenario!BK$4),TRUE)</f>
        <v>32531162.537994072</v>
      </c>
      <c r="BQ1257" s="10">
        <f ca="1">BQ1256+BL1257-INDIRECT(ADDRESS(MAX($D1257-'key variables'!$B$9*30,34),scenario!BL$4),TRUE)</f>
        <v>14415841.516535141</v>
      </c>
      <c r="BR1257" s="10">
        <f t="shared" ca="1" si="967"/>
        <v>67281977.490690395</v>
      </c>
      <c r="BS1257" s="82">
        <f t="shared" ca="1" si="948"/>
        <v>-2.3433848477536824E-9</v>
      </c>
      <c r="BT1257" s="82">
        <f t="shared" ca="1" si="949"/>
        <v>-3.4288309057018498E-10</v>
      </c>
      <c r="BU1257" s="82">
        <f t="shared" ca="1" si="950"/>
        <v>-4.2578247660364599E-9</v>
      </c>
      <c r="BV1257" s="82">
        <f t="shared" ca="1" si="951"/>
        <v>-2.9943922343414556E-9</v>
      </c>
      <c r="BW1257" s="82">
        <f t="shared" ca="1" si="968"/>
        <v>-9.9384849387017825E-9</v>
      </c>
      <c r="BX1257" s="10">
        <f t="shared" ca="1" si="952"/>
        <v>-1.8625994260191893E-12</v>
      </c>
      <c r="BY1257" s="10">
        <f t="shared" ca="1" si="953"/>
        <v>2.8902850229962428E-12</v>
      </c>
      <c r="BZ1257" s="10">
        <f t="shared" ca="1" si="954"/>
        <v>-3.5034723983035463E-11</v>
      </c>
      <c r="CA1257" s="10">
        <f t="shared" ca="1" si="955"/>
        <v>-2.0257049910634696E-11</v>
      </c>
      <c r="CB1257" s="10">
        <v>0</v>
      </c>
      <c r="CC1257" s="82">
        <f t="shared" ca="1" si="956"/>
        <v>3.9725652202851362E-13</v>
      </c>
      <c r="CD1257" s="82">
        <f t="shared" ca="1" si="957"/>
        <v>3.4270724516460853E-13</v>
      </c>
      <c r="CE1257" s="82">
        <f t="shared" ca="1" si="958"/>
        <v>1.8915613015532971E-10</v>
      </c>
      <c r="CF1257" s="82">
        <f t="shared" ca="1" si="959"/>
        <v>3.7028113764059381E-11</v>
      </c>
      <c r="CG1257" s="82">
        <f t="shared" ca="1" si="969"/>
        <v>2.269242076865822E-10</v>
      </c>
      <c r="CH1257" s="13" t="str">
        <f t="shared" ca="1" si="921"/>
        <v/>
      </c>
      <c r="CI1257" s="81">
        <f t="shared" ca="1" si="930"/>
        <v>0.1131775965863165</v>
      </c>
      <c r="CJ1257" s="81">
        <f t="shared" ca="1" si="931"/>
        <v>0.13063724757458739</v>
      </c>
      <c r="CK1257" s="81">
        <f t="shared" ca="1" si="932"/>
        <v>0.39004625943939081</v>
      </c>
      <c r="CL1257" s="81">
        <f t="shared" ca="1" si="933"/>
        <v>0.17284488538116416</v>
      </c>
      <c r="CM1257" s="89">
        <f t="shared" ca="1" si="922"/>
        <v>0.80670598898145884</v>
      </c>
    </row>
    <row r="1258" spans="1:91" x14ac:dyDescent="0.3">
      <c r="A1258">
        <v>1193</v>
      </c>
      <c r="B1258" s="3">
        <f t="shared" si="935"/>
        <v>3.5027777777777778</v>
      </c>
      <c r="C1258" s="3">
        <f t="shared" si="923"/>
        <v>39.766666666666666</v>
      </c>
      <c r="D1258" s="4">
        <f t="shared" ca="1" si="960"/>
        <v>1258</v>
      </c>
      <c r="E1258" s="58">
        <f>(0.5*(COS(B1258*2*PI())+1)*('key variables'!$B$4-'key variables'!$B$6)+'key variables'!$B$6)/'key variables'!$B$4</f>
        <v>1</v>
      </c>
      <c r="F1258" s="10">
        <f t="shared" ca="1" si="924"/>
        <v>11689222.907461114</v>
      </c>
      <c r="G1258" s="10">
        <f t="shared" ca="1" si="925"/>
        <v>13492492.798713122</v>
      </c>
      <c r="H1258" s="10">
        <f t="shared" ca="1" si="926"/>
        <v>40309474.521088287</v>
      </c>
      <c r="I1258" s="10">
        <f t="shared" ca="1" si="927"/>
        <v>17912154.249750931</v>
      </c>
      <c r="J1258" s="10">
        <f t="shared" ca="1" si="961"/>
        <v>83403344.477013454</v>
      </c>
      <c r="K1258" s="82">
        <f t="shared" ca="1" si="937"/>
        <v>2249832.832292099</v>
      </c>
      <c r="L1258" s="82">
        <f t="shared" ca="1" si="938"/>
        <v>2596909.4377209195</v>
      </c>
      <c r="M1258" s="82">
        <f t="shared" ca="1" si="939"/>
        <v>7778311.98309422</v>
      </c>
      <c r="N1258" s="82">
        <f t="shared" ca="1" si="940"/>
        <v>3496312.733215793</v>
      </c>
      <c r="O1258" s="82">
        <f t="shared" ca="1" si="962"/>
        <v>16121366.986323033</v>
      </c>
      <c r="P1258" s="10">
        <f ca="1">IF(IF($A1258&gt;='key variables'!$B$26,K1258*SUMPRODUCT(Z1258:AC1258,'control variables'!$O$3:$R$3)/J1258+F$65*'key variables'!$B$25/scenario!J$65,K1258*SUMPRODUCT(Z1258:AC1258,'control variables'!$O$7:$R$7)/J1258+F$65*'key variables'!$B$25/scenario!J$65)&lt;'key variables'!$B$28,0,IF($A1258&gt;='key variables'!$B$26,K1258*SUMPRODUCT(Z1258:AC1258,'control variables'!$O$3:$R$3)/J1258+F$65*'key variables'!$B$25/scenario!J$65,K1258*SUMPRODUCT(Z1258:AC1258,'control variables'!$O$7:$R$7)/J1258+F$65*'key variables'!$B$25/scenario!J$65))</f>
        <v>5.0183876956128822E-68</v>
      </c>
      <c r="Q1258" s="10">
        <f ca="1">IF(IF($A1258&gt;='key variables'!$B$26,L1258*SUMPRODUCT(Z1258:AC1258,'control variables'!$O$4:$R$4)/J1258+G$65*'key variables'!$B$25/scenario!J$65,L1258*SUMPRODUCT(Z1258:AC1258,'control variables'!$O$7:$R$7)/J1258+G$65*'key variables'!$B$25/scenario!J$65)&lt;'key variables'!$B$28,0,IF($A1258&gt;='key variables'!$B$26,L1258*SUMPRODUCT(Z1258:AC1258,'control variables'!$O$4:$R$4)/J1258+G$65*'key variables'!$B$25/scenario!J$65,L1258*SUMPRODUCT(Z1258:AC1258,'control variables'!$O$7:$R$7)/J1258+G$65*'key variables'!$B$25/scenario!J$65))</f>
        <v>5.7925629770468338E-68</v>
      </c>
      <c r="R1258" s="10">
        <f ca="1">IF(IF($A1258&gt;='key variables'!$B$26,M1258*SUMPRODUCT(Z1258:AC1258,'control variables'!$O$5:$R$5)/J1258+H$65*'key variables'!$B$25/scenario!J$65,M1258*SUMPRODUCT(Z1258:AC1258,'control variables'!$O$7:$R$7)/J1258+H$65*'key variables'!$B$25/scenario!J$65)&lt;'key variables'!$B$28,0,IF($A1258&gt;='key variables'!$B$26,M1258*SUMPRODUCT(Z1258:AC1258,'control variables'!$O$5:$R$5)/J1258+H$65*'key variables'!$B$25/scenario!J$65,M1258*SUMPRODUCT(Z1258:AC1258,'control variables'!$O$7:$R$7)/J1258+H$65*'key variables'!$B$25/scenario!J$65))</f>
        <v>1.7349993558779376E-67</v>
      </c>
      <c r="S1258" s="10">
        <f ca="1">IF(IF($A1258&gt;='key variables'!$B$26,N1258*SUMPRODUCT(Z1258:AC1258,'control variables'!$O$6:$R$6)/J1258+I$65*'key variables'!$B$25/scenario!J$65,N1258*SUMPRODUCT(Z1258:AC1258,'control variables'!$O$7:$R$7)/J1258+I$65*'key variables'!$B$25/scenario!J$65)&lt;'key variables'!$B$28,0,IF($A1258&gt;='key variables'!$B$26,N1258*SUMPRODUCT(Z1258:AC1258,'control variables'!$O$6:$R$6)/J1258+I$65*'key variables'!$B$25/scenario!J$65,N1258*SUMPRODUCT(Z1258:AC1258,'control variables'!$O$7:$R$7)/J1258+I$65*'key variables'!$B$25/scenario!J$65))</f>
        <v>7.7987362209970534E-68</v>
      </c>
      <c r="T1258" s="10">
        <f t="shared" ca="1" si="934"/>
        <v>3.5959680452436149E-67</v>
      </c>
      <c r="U1258" s="82">
        <f ca="1">SUMPRODUCT(P1228:P1257,'control variables'!AD$7:AD$36)</f>
        <v>1.0639910304986274E-67</v>
      </c>
      <c r="V1258" s="82">
        <f ca="1">SUMPRODUCT(Q1228:Q1257,'control variables'!AE$7:AE$36)</f>
        <v>1.2281305122288998E-67</v>
      </c>
      <c r="W1258" s="82">
        <f ca="1">SUMPRODUCT(R1228:R1257,'control variables'!AF$7:AF$36)</f>
        <v>3.6785196053880632E-67</v>
      </c>
      <c r="X1258" s="82">
        <f ca="1">SUMPRODUCT(S1228:S1257,'control variables'!AG$7:AG$36)</f>
        <v>1.6534763536941597E-67</v>
      </c>
      <c r="Y1258" s="82">
        <f t="shared" ca="1" si="928"/>
        <v>7.6241175018097496E-67</v>
      </c>
      <c r="Z1258" s="10">
        <f ca="1">IF($A1258&gt;='key variables'!$B$26,SUMPRODUCT(P1228:P1257,'control variables'!V$7:V$36)*$E1258,SUMPRODUCT(P1228:P1257,'control variables'!Z$7:Z$36)*$E1258)</f>
        <v>2.5962458273637385E-67</v>
      </c>
      <c r="AA1258" s="10">
        <f ca="1">IF($A1258&gt;='key variables'!$B$26,SUMPRODUCT(Q1228:Q1257,'control variables'!W$7:W$36)*$E1258,SUMPRODUCT(Q1228:Q1257,'control variables'!AA$7:AA$36)*$E1258)</f>
        <v>2.9967627794175149E-67</v>
      </c>
      <c r="AB1258" s="10">
        <f ca="1">IF($A1258&gt;='key variables'!$B$26,SUMPRODUCT(R1228:R1257,'control variables'!X$7:X$36)*$E1258,SUMPRODUCT(R1228:R1257,'control variables'!AB$7:AB$36)*$E1258)</f>
        <v>8.9759602314399261E-67</v>
      </c>
      <c r="AC1258" s="10">
        <f ca="1">IF($A1258&gt;='key variables'!$B$26,SUMPRODUCT(S1228:S1257,'control variables'!Y$7:Y$36)*$E1258,SUMPRODUCT(S1228:S1257,'control variables'!AC$7:AC$36)*$E1258)</f>
        <v>4.0346496924050995E-67</v>
      </c>
      <c r="AD1258" s="10">
        <f t="shared" ca="1" si="929"/>
        <v>1.8603618530626279E-66</v>
      </c>
      <c r="AE1258" s="82">
        <f ca="1">SUMPRODUCT(P1228:P1257,'control variables'!AL$7:AL$36)</f>
        <v>3.5349201063796537E-67</v>
      </c>
      <c r="AF1258" s="82">
        <f ca="1">SUMPRODUCT(Q1228:Q1257,'control variables'!AM$7:AM$36)</f>
        <v>4.069575573707996E-67</v>
      </c>
      <c r="AG1258" s="82">
        <f ca="1">SUMPRODUCT(R1228:R1257,'control variables'!AN$7:AN$36)</f>
        <v>1.1603429491681405E-66</v>
      </c>
      <c r="AH1258" s="82">
        <f ca="1">SUMPRODUCT(S1228:S1257,'control variables'!AO$7:AO$36)</f>
        <v>5.024169872780848E-67</v>
      </c>
      <c r="AI1258" s="82">
        <f t="shared" ca="1" si="941"/>
        <v>2.4232095044549904E-66</v>
      </c>
      <c r="AJ1258" s="10">
        <f ca="1">SUMPRODUCT(P1228:P1257,'control variables'!AP$7:AP$36)</f>
        <v>3.3776299105331434E-70</v>
      </c>
      <c r="AK1258" s="10">
        <f ca="1">SUMPRODUCT(Q1228:Q1257,'control variables'!AQ$7:AQ$36)</f>
        <v>9.7467230297015052E-70</v>
      </c>
      <c r="AL1258" s="10">
        <f ca="1">SUMPRODUCT(R1228:R1257,'control variables'!AR$7:AR$36)</f>
        <v>3.5032281728405021E-68</v>
      </c>
      <c r="AM1258" s="10">
        <f ca="1">SUMPRODUCT(S1228:S1257,'control variables'!AS$7:AS$36)</f>
        <v>2.6244728707813482E-68</v>
      </c>
      <c r="AN1258" s="10">
        <f t="shared" ca="1" si="963"/>
        <v>6.2589445730241968E-68</v>
      </c>
      <c r="AO1258" s="82">
        <f ca="1">SUMPRODUCT(P1228:P1257,'control variables'!AX$7:AX$36)</f>
        <v>4.5930612285475017E-70</v>
      </c>
      <c r="AP1258" s="82">
        <f ca="1">SUMPRODUCT(Q1228:Q1257,'control variables'!AY$7:AY$36)</f>
        <v>1.0603244722225165E-69</v>
      </c>
      <c r="AQ1258" s="82">
        <f ca="1">SUMPRODUCT(R1228:R1257,'control variables'!AZ$7:AZ$36)</f>
        <v>9.5277113962371301E-69</v>
      </c>
      <c r="AR1258" s="82">
        <f ca="1">SUMPRODUCT(S1228:S1257,'control variables'!BA$7:BA$36)</f>
        <v>7.1377651829580318E-69</v>
      </c>
      <c r="AS1258" s="82">
        <f t="shared" ca="1" si="964"/>
        <v>1.8185107174272428E-68</v>
      </c>
      <c r="AT1258" s="10">
        <f ca="1">SUMPRODUCT(P1228:P1257,'control variables'!AT$7:AT$36)</f>
        <v>-4.053555768799416E-70</v>
      </c>
      <c r="AU1258" s="10">
        <f ca="1">SUMPRODUCT(Q1228:Q1257,'control variables'!AU$7:AU$36)</f>
        <v>4.3972162552103651E-70</v>
      </c>
      <c r="AV1258" s="10">
        <f ca="1">SUMPRODUCT(R1228:R1257,'control variables'!AV$7:AV$36)</f>
        <v>1.8934765571846942E-67</v>
      </c>
      <c r="AW1258" s="10">
        <f ca="1">SUMPRODUCT(S1228:S1257,'control variables'!AW$7:AW$36)</f>
        <v>1.4185138993565486E-67</v>
      </c>
      <c r="AX1258" s="10">
        <f t="shared" ca="1" si="942"/>
        <v>3.3123341170276538E-67</v>
      </c>
      <c r="AY1258" s="82">
        <f ca="1">SUMPRODUCT(P1228:P1257,'control variables'!BB$7:BB$36)</f>
        <v>1.4691968468177598E-69</v>
      </c>
      <c r="AZ1258" s="82">
        <f ca="1">SUMPRODUCT(Q1228:Q1257,'control variables'!BC$7:BC$36)</f>
        <v>3.7464493394080186E-69</v>
      </c>
      <c r="BA1258" s="82">
        <f ca="1">SUMPRODUCT(R1228:R1257,'control variables'!BD$7:BD$36)</f>
        <v>2.6226296959741277E-68</v>
      </c>
      <c r="BB1258" s="82">
        <f ca="1">SUMPRODUCT(S1228:S1257,'control variables'!BE$7:BE$36)</f>
        <v>3.7269440147339598E-69</v>
      </c>
      <c r="BC1258" s="82">
        <f t="shared" ca="1" si="965"/>
        <v>3.5168887160701018E-68</v>
      </c>
      <c r="BD1258" s="10">
        <f ca="1">SUMPRODUCT(P1228:P1257,'control variables'!BF$7:BF$36)</f>
        <v>3.0734318339493315E-70</v>
      </c>
      <c r="BE1258" s="10">
        <f ca="1">SUMPRODUCT(Q1228:Q1257,'control variables'!BG$7:BG$36)</f>
        <v>3.5475631883474507E-70</v>
      </c>
      <c r="BF1258" s="10">
        <f ca="1">SUMPRODUCT(R1228:R1257,'control variables'!BH$7:BH$36)</f>
        <v>1.062572797414291E-68</v>
      </c>
      <c r="BG1258" s="10">
        <f ca="1">SUMPRODUCT(S1228:S1257,'control variables'!BI$7:BI$36)</f>
        <v>2.3881060631425369E-68</v>
      </c>
      <c r="BH1258" s="10">
        <f t="shared" ca="1" si="966"/>
        <v>3.516888810779796E-68</v>
      </c>
      <c r="BI1258" s="82">
        <f t="shared" ca="1" si="943"/>
        <v>3.5455585190790317E-67</v>
      </c>
      <c r="BJ1258" s="82">
        <f t="shared" ca="1" si="944"/>
        <v>4.1114372833572869E-67</v>
      </c>
      <c r="BK1258" s="82">
        <f t="shared" ca="1" si="945"/>
        <v>1.3759169018463513E-66</v>
      </c>
      <c r="BL1258" s="82">
        <f t="shared" ca="1" si="946"/>
        <v>6.4799532122847354E-67</v>
      </c>
      <c r="BM1258" s="82">
        <f t="shared" ca="1" si="936"/>
        <v>2.7896118033184567E-66</v>
      </c>
      <c r="BN1258" s="10">
        <f ca="1">BN1257+BI1258-INDIRECT(ADDRESS(MAX($D1258-'key variables'!$B$9*30,34),scenario!BI$4),TRUE)</f>
        <v>9439390.0751690175</v>
      </c>
      <c r="BO1258" s="10">
        <f ca="1">BO1257+BJ1258-INDIRECT(ADDRESS(MAX($D1258-'key variables'!$B$9*30,34),scenario!BJ$4),TRUE)</f>
        <v>10895583.360992203</v>
      </c>
      <c r="BP1258" s="10">
        <f ca="1">BP1257+BK1258-INDIRECT(ADDRESS(MAX($D1258-'key variables'!$B$9*30,34),scenario!BK$4),TRUE)</f>
        <v>32531162.537994072</v>
      </c>
      <c r="BQ1258" s="10">
        <f ca="1">BQ1257+BL1258-INDIRECT(ADDRESS(MAX($D1258-'key variables'!$B$9*30,34),scenario!BL$4),TRUE)</f>
        <v>14415841.516535141</v>
      </c>
      <c r="BR1258" s="10">
        <f t="shared" ca="1" si="967"/>
        <v>67281977.490690395</v>
      </c>
      <c r="BS1258" s="82">
        <f t="shared" ca="1" si="948"/>
        <v>-2.3433848477536824E-9</v>
      </c>
      <c r="BT1258" s="82">
        <f t="shared" ca="1" si="949"/>
        <v>-3.4288309057018498E-10</v>
      </c>
      <c r="BU1258" s="82">
        <f t="shared" ca="1" si="950"/>
        <v>-4.2578247660364599E-9</v>
      </c>
      <c r="BV1258" s="82">
        <f t="shared" ca="1" si="951"/>
        <v>-2.9943922343414556E-9</v>
      </c>
      <c r="BW1258" s="82">
        <f t="shared" ca="1" si="968"/>
        <v>-9.9384849387017825E-9</v>
      </c>
      <c r="BX1258" s="10">
        <f t="shared" ca="1" si="952"/>
        <v>-1.8625994260191893E-12</v>
      </c>
      <c r="BY1258" s="10">
        <f t="shared" ca="1" si="953"/>
        <v>2.8902850229962428E-12</v>
      </c>
      <c r="BZ1258" s="10">
        <f t="shared" ca="1" si="954"/>
        <v>-3.5034723983035463E-11</v>
      </c>
      <c r="CA1258" s="10">
        <f t="shared" ca="1" si="955"/>
        <v>-2.0257049910634696E-11</v>
      </c>
      <c r="CB1258" s="10">
        <v>0</v>
      </c>
      <c r="CC1258" s="82">
        <f t="shared" ca="1" si="956"/>
        <v>3.9725652202851362E-13</v>
      </c>
      <c r="CD1258" s="82">
        <f t="shared" ca="1" si="957"/>
        <v>3.4270724516460853E-13</v>
      </c>
      <c r="CE1258" s="82">
        <f t="shared" ca="1" si="958"/>
        <v>1.8915613015532971E-10</v>
      </c>
      <c r="CF1258" s="82">
        <f t="shared" ca="1" si="959"/>
        <v>3.7028113764059381E-11</v>
      </c>
      <c r="CG1258" s="82">
        <f t="shared" ca="1" si="969"/>
        <v>2.269242076865822E-10</v>
      </c>
      <c r="CH1258" s="13" t="str">
        <f t="shared" ca="1" si="921"/>
        <v/>
      </c>
      <c r="CI1258" s="81">
        <f t="shared" ca="1" si="930"/>
        <v>0.1131775965863165</v>
      </c>
      <c r="CJ1258" s="81">
        <f t="shared" ca="1" si="931"/>
        <v>0.13063724757458739</v>
      </c>
      <c r="CK1258" s="81">
        <f t="shared" ca="1" si="932"/>
        <v>0.39004625943939081</v>
      </c>
      <c r="CL1258" s="81">
        <f t="shared" ca="1" si="933"/>
        <v>0.17284488538116416</v>
      </c>
      <c r="CM1258" s="89">
        <f t="shared" ca="1" si="922"/>
        <v>0.80670598898145884</v>
      </c>
    </row>
    <row r="1259" spans="1:91" x14ac:dyDescent="0.3">
      <c r="A1259">
        <v>1194</v>
      </c>
      <c r="B1259" s="3">
        <f t="shared" si="935"/>
        <v>3.5055555555555555</v>
      </c>
      <c r="C1259" s="3">
        <f t="shared" si="923"/>
        <v>39.799999999999997</v>
      </c>
      <c r="D1259" s="4">
        <f t="shared" ca="1" si="960"/>
        <v>1259</v>
      </c>
      <c r="E1259" s="58">
        <f>(0.5*(COS(B1259*2*PI())+1)*('key variables'!$B$4-'key variables'!$B$6)+'key variables'!$B$6)/'key variables'!$B$4</f>
        <v>1</v>
      </c>
      <c r="F1259" s="10">
        <f t="shared" ca="1" si="924"/>
        <v>11689222.907461114</v>
      </c>
      <c r="G1259" s="10">
        <f t="shared" ca="1" si="925"/>
        <v>13492492.798713122</v>
      </c>
      <c r="H1259" s="10">
        <f t="shared" ca="1" si="926"/>
        <v>40309474.521088287</v>
      </c>
      <c r="I1259" s="10">
        <f t="shared" ca="1" si="927"/>
        <v>17912154.249750931</v>
      </c>
      <c r="J1259" s="10">
        <f t="shared" ca="1" si="961"/>
        <v>83403344.477013454</v>
      </c>
      <c r="K1259" s="82">
        <f t="shared" ca="1" si="937"/>
        <v>2249832.832292099</v>
      </c>
      <c r="L1259" s="82">
        <f t="shared" ca="1" si="938"/>
        <v>2596909.4377209195</v>
      </c>
      <c r="M1259" s="82">
        <f t="shared" ca="1" si="939"/>
        <v>7778311.98309422</v>
      </c>
      <c r="N1259" s="82">
        <f t="shared" ca="1" si="940"/>
        <v>3496312.733215793</v>
      </c>
      <c r="O1259" s="82">
        <f t="shared" ca="1" si="962"/>
        <v>16121366.986323033</v>
      </c>
      <c r="P1259" s="10">
        <f ca="1">IF(IF($A1259&gt;='key variables'!$B$26,K1259*SUMPRODUCT(Z1259:AC1259,'control variables'!$O$3:$R$3)/J1259+F$65*'key variables'!$B$25/scenario!J$65,K1259*SUMPRODUCT(Z1259:AC1259,'control variables'!$O$7:$R$7)/J1259+F$65*'key variables'!$B$25/scenario!J$65)&lt;'key variables'!$B$28,0,IF($A1259&gt;='key variables'!$B$26,K1259*SUMPRODUCT(Z1259:AC1259,'control variables'!$O$3:$R$3)/J1259+F$65*'key variables'!$B$25/scenario!J$65,K1259*SUMPRODUCT(Z1259:AC1259,'control variables'!$O$7:$R$7)/J1259+F$65*'key variables'!$B$25/scenario!J$65))</f>
        <v>4.3180678115255903E-68</v>
      </c>
      <c r="Q1259" s="10">
        <f ca="1">IF(IF($A1259&gt;='key variables'!$B$26,L1259*SUMPRODUCT(Z1259:AC1259,'control variables'!$O$4:$R$4)/J1259+G$65*'key variables'!$B$25/scenario!J$65,L1259*SUMPRODUCT(Z1259:AC1259,'control variables'!$O$7:$R$7)/J1259+G$65*'key variables'!$B$25/scenario!J$65)&lt;'key variables'!$B$28,0,IF($A1259&gt;='key variables'!$B$26,L1259*SUMPRODUCT(Z1259:AC1259,'control variables'!$O$4:$R$4)/J1259+G$65*'key variables'!$B$25/scenario!J$65,L1259*SUMPRODUCT(Z1259:AC1259,'control variables'!$O$7:$R$7)/J1259+G$65*'key variables'!$B$25/scenario!J$65))</f>
        <v>4.9842063336969914E-68</v>
      </c>
      <c r="R1259" s="10">
        <f ca="1">IF(IF($A1259&gt;='key variables'!$B$26,M1259*SUMPRODUCT(Z1259:AC1259,'control variables'!$O$5:$R$5)/J1259+H$65*'key variables'!$B$25/scenario!J$65,M1259*SUMPRODUCT(Z1259:AC1259,'control variables'!$O$7:$R$7)/J1259+H$65*'key variables'!$B$25/scenario!J$65)&lt;'key variables'!$B$28,0,IF($A1259&gt;='key variables'!$B$26,M1259*SUMPRODUCT(Z1259:AC1259,'control variables'!$O$5:$R$5)/J1259+H$65*'key variables'!$B$25/scenario!J$65,M1259*SUMPRODUCT(Z1259:AC1259,'control variables'!$O$7:$R$7)/J1259+H$65*'key variables'!$B$25/scenario!J$65))</f>
        <v>1.4928788539362131E-67</v>
      </c>
      <c r="S1259" s="10">
        <f ca="1">IF(IF($A1259&gt;='key variables'!$B$26,N1259*SUMPRODUCT(Z1259:AC1259,'control variables'!$O$6:$R$6)/J1259+I$65*'key variables'!$B$25/scenario!J$65,N1259*SUMPRODUCT(Z1259:AC1259,'control variables'!$O$7:$R$7)/J1259+I$65*'key variables'!$B$25/scenario!J$65)&lt;'key variables'!$B$28,0,IF($A1259&gt;='key variables'!$B$26,N1259*SUMPRODUCT(Z1259:AC1259,'control variables'!$O$6:$R$6)/J1259+I$65*'key variables'!$B$25/scenario!J$65,N1259*SUMPRODUCT(Z1259:AC1259,'control variables'!$O$7:$R$7)/J1259+I$65*'key variables'!$B$25/scenario!J$65))</f>
        <v>6.7104165499021703E-68</v>
      </c>
      <c r="T1259" s="10">
        <f t="shared" ca="1" si="934"/>
        <v>3.0941479234486881E-67</v>
      </c>
      <c r="U1259" s="82">
        <f ca="1">SUMPRODUCT(P1229:P1258,'control variables'!AD$7:AD$36)</f>
        <v>9.1551025931386636E-68</v>
      </c>
      <c r="V1259" s="82">
        <f ca="1">SUMPRODUCT(Q1229:Q1258,'control variables'!AE$7:AE$36)</f>
        <v>1.056743949425053E-67</v>
      </c>
      <c r="W1259" s="82">
        <f ca="1">SUMPRODUCT(R1229:R1258,'control variables'!AF$7:AF$36)</f>
        <v>3.165179349530533E-67</v>
      </c>
      <c r="X1259" s="82">
        <f ca="1">SUMPRODUCT(S1229:S1258,'control variables'!AG$7:AG$36)</f>
        <v>1.4227324497561534E-67</v>
      </c>
      <c r="Y1259" s="82">
        <f t="shared" ca="1" si="928"/>
        <v>6.5601660080256053E-67</v>
      </c>
      <c r="Z1259" s="10">
        <f ca="1">IF($A1259&gt;='key variables'!$B$26,SUMPRODUCT(P1229:P1258,'control variables'!V$7:V$36)*$E1259,SUMPRODUCT(P1229:P1258,'control variables'!Z$7:Z$36)*$E1259)</f>
        <v>2.233937714247851E-67</v>
      </c>
      <c r="AA1259" s="10">
        <f ca="1">IF($A1259&gt;='key variables'!$B$26,SUMPRODUCT(Q1229:Q1258,'control variables'!W$7:W$36)*$E1259,SUMPRODUCT(Q1229:Q1258,'control variables'!AA$7:AA$36)*$E1259)</f>
        <v>2.5785622158872236E-67</v>
      </c>
      <c r="AB1259" s="10">
        <f ca="1">IF($A1259&gt;='key variables'!$B$26,SUMPRODUCT(R1229:R1258,'control variables'!X$7:X$36)*$E1259,SUMPRODUCT(R1229:R1258,'control variables'!AB$7:AB$36)*$E1259)</f>
        <v>7.7233580392359517E-67</v>
      </c>
      <c r="AC1259" s="10">
        <f ca="1">IF($A1259&gt;='key variables'!$B$26,SUMPRODUCT(S1229:S1258,'control variables'!Y$7:Y$36)*$E1259,SUMPRODUCT(S1229:S1258,'control variables'!AC$7:AC$36)*$E1259)</f>
        <v>3.4716112074773434E-67</v>
      </c>
      <c r="AD1259" s="10">
        <f t="shared" ca="1" si="929"/>
        <v>1.6007469176848369E-66</v>
      </c>
      <c r="AE1259" s="82">
        <f ca="1">SUMPRODUCT(P1229:P1258,'control variables'!AL$7:AL$36)</f>
        <v>3.0416192716669817E-67</v>
      </c>
      <c r="AF1259" s="82">
        <f ca="1">SUMPRODUCT(Q1229:Q1258,'control variables'!AM$7:AM$36)</f>
        <v>3.5016631550331378E-67</v>
      </c>
      <c r="AG1259" s="82">
        <f ca="1">SUMPRODUCT(R1229:R1258,'control variables'!AN$7:AN$36)</f>
        <v>9.984161932155604E-67</v>
      </c>
      <c r="AH1259" s="82">
        <f ca="1">SUMPRODUCT(S1229:S1258,'control variables'!AO$7:AO$36)</f>
        <v>4.3230430813978963E-67</v>
      </c>
      <c r="AI1259" s="82">
        <f t="shared" ca="1" si="941"/>
        <v>2.085048744025362E-66</v>
      </c>
      <c r="AJ1259" s="10">
        <f ca="1">SUMPRODUCT(P1229:P1258,'control variables'!AP$7:AP$36)</f>
        <v>2.906279044297318E-70</v>
      </c>
      <c r="AK1259" s="10">
        <f ca="1">SUMPRODUCT(Q1229:Q1258,'control variables'!AQ$7:AQ$36)</f>
        <v>8.3865602929008602E-70</v>
      </c>
      <c r="AL1259" s="10">
        <f ca="1">SUMPRODUCT(R1229:R1258,'control variables'!AR$7:AR$36)</f>
        <v>3.014349971963403E-68</v>
      </c>
      <c r="AM1259" s="10">
        <f ca="1">SUMPRODUCT(S1229:S1258,'control variables'!AS$7:AS$36)</f>
        <v>2.2582256519260556E-68</v>
      </c>
      <c r="AN1259" s="10">
        <f t="shared" ca="1" si="963"/>
        <v>5.3855040172614403E-68</v>
      </c>
      <c r="AO1259" s="82">
        <f ca="1">SUMPRODUCT(P1229:P1258,'control variables'!AX$7:AX$36)</f>
        <v>3.9520959818818823E-70</v>
      </c>
      <c r="AP1259" s="82">
        <f ca="1">SUMPRODUCT(Q1229:Q1258,'control variables'!AY$7:AY$36)</f>
        <v>9.1235537208086172E-70</v>
      </c>
      <c r="AQ1259" s="82">
        <f ca="1">SUMPRODUCT(R1229:R1258,'control variables'!AZ$7:AZ$36)</f>
        <v>8.1981119022675696E-69</v>
      </c>
      <c r="AR1259" s="82">
        <f ca="1">SUMPRODUCT(S1229:S1258,'control variables'!BA$7:BA$36)</f>
        <v>6.1416845314090505E-69</v>
      </c>
      <c r="AS1259" s="82">
        <f t="shared" ca="1" si="964"/>
        <v>1.564736140394567E-68</v>
      </c>
      <c r="AT1259" s="10">
        <f ca="1">SUMPRODUCT(P1229:P1258,'control variables'!AT$7:AT$36)</f>
        <v>-3.4878789262890878E-70</v>
      </c>
      <c r="AU1259" s="10">
        <f ca="1">SUMPRODUCT(Q1229:Q1258,'control variables'!AU$7:AU$36)</f>
        <v>3.7835813260382392E-70</v>
      </c>
      <c r="AV1259" s="10">
        <f ca="1">SUMPRODUCT(R1229:R1258,'control variables'!AV$7:AV$36)</f>
        <v>1.6292404392361301E-67</v>
      </c>
      <c r="AW1259" s="10">
        <f ca="1">SUMPRODUCT(S1229:S1258,'control variables'!AW$7:AW$36)</f>
        <v>1.2205591876386714E-67</v>
      </c>
      <c r="AX1259" s="10">
        <f t="shared" ca="1" si="942"/>
        <v>2.8500953292745508E-67</v>
      </c>
      <c r="AY1259" s="82">
        <f ca="1">SUMPRODUCT(P1229:P1258,'control variables'!BB$7:BB$36)</f>
        <v>1.2641692905840499E-69</v>
      </c>
      <c r="AZ1259" s="82">
        <f ca="1">SUMPRODUCT(Q1229:Q1258,'control variables'!BC$7:BC$36)</f>
        <v>3.2236294366319122E-69</v>
      </c>
      <c r="BA1259" s="82">
        <f ca="1">SUMPRODUCT(R1229:R1258,'control variables'!BD$7:BD$36)</f>
        <v>2.2566396935886742E-68</v>
      </c>
      <c r="BB1259" s="82">
        <f ca="1">SUMPRODUCT(S1229:S1258,'control variables'!BE$7:BE$36)</f>
        <v>3.2068460951013173E-69</v>
      </c>
      <c r="BC1259" s="82">
        <f t="shared" ca="1" si="965"/>
        <v>3.0261041758204022E-68</v>
      </c>
      <c r="BD1259" s="10">
        <f ca="1">SUMPRODUCT(P1229:P1258,'control variables'!BF$7:BF$36)</f>
        <v>2.6445320445641428E-70</v>
      </c>
      <c r="BE1259" s="10">
        <f ca="1">SUMPRODUCT(Q1229:Q1258,'control variables'!BG$7:BG$36)</f>
        <v>3.0524980017681553E-70</v>
      </c>
      <c r="BF1259" s="10">
        <f ca="1">SUMPRODUCT(R1229:R1258,'control variables'!BH$7:BH$36)</f>
        <v>9.1428994175329461E-69</v>
      </c>
      <c r="BG1259" s="10">
        <f ca="1">SUMPRODUCT(S1229:S1258,'control variables'!BI$7:BI$36)</f>
        <v>2.0548440150966673E-68</v>
      </c>
      <c r="BH1259" s="10">
        <f t="shared" ca="1" si="966"/>
        <v>3.0261042573132848E-68</v>
      </c>
      <c r="BI1259" s="82">
        <f t="shared" ca="1" si="943"/>
        <v>3.0507730856465327E-67</v>
      </c>
      <c r="BJ1259" s="82">
        <f t="shared" ca="1" si="944"/>
        <v>3.5376830307254955E-67</v>
      </c>
      <c r="BK1259" s="82">
        <f t="shared" ca="1" si="945"/>
        <v>1.1839066340750602E-66</v>
      </c>
      <c r="BL1259" s="82">
        <f t="shared" ca="1" si="946"/>
        <v>5.5756707299875807E-67</v>
      </c>
      <c r="BM1259" s="82">
        <f t="shared" ca="1" si="936"/>
        <v>2.4003193187110208E-66</v>
      </c>
      <c r="BN1259" s="10">
        <f ca="1">BN1258+BI1259-INDIRECT(ADDRESS(MAX($D1259-'key variables'!$B$9*30,34),scenario!BI$4),TRUE)</f>
        <v>9439390.0751690175</v>
      </c>
      <c r="BO1259" s="10">
        <f ca="1">BO1258+BJ1259-INDIRECT(ADDRESS(MAX($D1259-'key variables'!$B$9*30,34),scenario!BJ$4),TRUE)</f>
        <v>10895583.360992203</v>
      </c>
      <c r="BP1259" s="10">
        <f ca="1">BP1258+BK1259-INDIRECT(ADDRESS(MAX($D1259-'key variables'!$B$9*30,34),scenario!BK$4),TRUE)</f>
        <v>32531162.537994072</v>
      </c>
      <c r="BQ1259" s="10">
        <f ca="1">BQ1258+BL1259-INDIRECT(ADDRESS(MAX($D1259-'key variables'!$B$9*30,34),scenario!BL$4),TRUE)</f>
        <v>14415841.516535141</v>
      </c>
      <c r="BR1259" s="10">
        <f t="shared" ca="1" si="967"/>
        <v>67281977.490690395</v>
      </c>
      <c r="BS1259" s="82">
        <f t="shared" ca="1" si="948"/>
        <v>-2.3433848477536824E-9</v>
      </c>
      <c r="BT1259" s="82">
        <f t="shared" ca="1" si="949"/>
        <v>-3.4288309057018498E-10</v>
      </c>
      <c r="BU1259" s="82">
        <f t="shared" ca="1" si="950"/>
        <v>-4.2578247660364599E-9</v>
      </c>
      <c r="BV1259" s="82">
        <f t="shared" ca="1" si="951"/>
        <v>-2.9943922343414556E-9</v>
      </c>
      <c r="BW1259" s="82">
        <f t="shared" ca="1" si="968"/>
        <v>-9.9384849387017825E-9</v>
      </c>
      <c r="BX1259" s="10">
        <f t="shared" ca="1" si="952"/>
        <v>-1.8625994260191893E-12</v>
      </c>
      <c r="BY1259" s="10">
        <f t="shared" ca="1" si="953"/>
        <v>2.8902850229962428E-12</v>
      </c>
      <c r="BZ1259" s="10">
        <f t="shared" ca="1" si="954"/>
        <v>-3.5034723983035463E-11</v>
      </c>
      <c r="CA1259" s="10">
        <f t="shared" ca="1" si="955"/>
        <v>-2.0257049910634696E-11</v>
      </c>
      <c r="CB1259" s="10">
        <v>0</v>
      </c>
      <c r="CC1259" s="82">
        <f t="shared" ca="1" si="956"/>
        <v>3.9725652202851362E-13</v>
      </c>
      <c r="CD1259" s="82">
        <f t="shared" ca="1" si="957"/>
        <v>3.4270724516460853E-13</v>
      </c>
      <c r="CE1259" s="82">
        <f t="shared" ca="1" si="958"/>
        <v>1.8915613015532971E-10</v>
      </c>
      <c r="CF1259" s="82">
        <f t="shared" ca="1" si="959"/>
        <v>3.7028113764059381E-11</v>
      </c>
      <c r="CG1259" s="82">
        <f t="shared" ca="1" si="969"/>
        <v>2.269242076865822E-10</v>
      </c>
      <c r="CH1259" s="13" t="str">
        <f t="shared" ca="1" si="921"/>
        <v/>
      </c>
      <c r="CI1259" s="81">
        <f t="shared" ca="1" si="930"/>
        <v>0.1131775965863165</v>
      </c>
      <c r="CJ1259" s="81">
        <f t="shared" ca="1" si="931"/>
        <v>0.13063724757458739</v>
      </c>
      <c r="CK1259" s="81">
        <f t="shared" ca="1" si="932"/>
        <v>0.39004625943939081</v>
      </c>
      <c r="CL1259" s="81">
        <f t="shared" ca="1" si="933"/>
        <v>0.17284488538116416</v>
      </c>
      <c r="CM1259" s="89">
        <f t="shared" ca="1" si="922"/>
        <v>0.80670598898145884</v>
      </c>
    </row>
    <row r="1260" spans="1:91" x14ac:dyDescent="0.3">
      <c r="A1260">
        <v>1195</v>
      </c>
      <c r="B1260" s="3">
        <f t="shared" si="935"/>
        <v>3.5083333333333333</v>
      </c>
      <c r="C1260" s="3">
        <f t="shared" si="923"/>
        <v>39.833333333333336</v>
      </c>
      <c r="D1260" s="4">
        <f t="shared" ca="1" si="960"/>
        <v>1260</v>
      </c>
      <c r="E1260" s="58">
        <f>(0.5*(COS(B1260*2*PI())+1)*('key variables'!$B$4-'key variables'!$B$6)+'key variables'!$B$6)/'key variables'!$B$4</f>
        <v>1</v>
      </c>
      <c r="F1260" s="10">
        <f t="shared" ca="1" si="924"/>
        <v>11689222.907461114</v>
      </c>
      <c r="G1260" s="10">
        <f t="shared" ca="1" si="925"/>
        <v>13492492.798713122</v>
      </c>
      <c r="H1260" s="10">
        <f t="shared" ca="1" si="926"/>
        <v>40309474.521088287</v>
      </c>
      <c r="I1260" s="10">
        <f t="shared" ca="1" si="927"/>
        <v>17912154.249750931</v>
      </c>
      <c r="J1260" s="10">
        <f t="shared" ca="1" si="961"/>
        <v>83403344.477013454</v>
      </c>
      <c r="K1260" s="82">
        <f t="shared" ca="1" si="937"/>
        <v>2249832.832292099</v>
      </c>
      <c r="L1260" s="82">
        <f t="shared" ca="1" si="938"/>
        <v>2596909.4377209195</v>
      </c>
      <c r="M1260" s="82">
        <f t="shared" ca="1" si="939"/>
        <v>7778311.98309422</v>
      </c>
      <c r="N1260" s="82">
        <f t="shared" ca="1" si="940"/>
        <v>3496312.733215793</v>
      </c>
      <c r="O1260" s="82">
        <f t="shared" ca="1" si="962"/>
        <v>16121366.986323033</v>
      </c>
      <c r="P1260" s="10">
        <f ca="1">IF(IF($A1260&gt;='key variables'!$B$26,K1260*SUMPRODUCT(Z1260:AC1260,'control variables'!$O$3:$R$3)/J1260+F$65*'key variables'!$B$25/scenario!J$65,K1260*SUMPRODUCT(Z1260:AC1260,'control variables'!$O$7:$R$7)/J1260+F$65*'key variables'!$B$25/scenario!J$65)&lt;'key variables'!$B$28,0,IF($A1260&gt;='key variables'!$B$26,K1260*SUMPRODUCT(Z1260:AC1260,'control variables'!$O$3:$R$3)/J1260+F$65*'key variables'!$B$25/scenario!J$65,K1260*SUMPRODUCT(Z1260:AC1260,'control variables'!$O$7:$R$7)/J1260+F$65*'key variables'!$B$25/scenario!J$65))</f>
        <v>3.7154781088821906E-68</v>
      </c>
      <c r="Q1260" s="10">
        <f ca="1">IF(IF($A1260&gt;='key variables'!$B$26,L1260*SUMPRODUCT(Z1260:AC1260,'control variables'!$O$4:$R$4)/J1260+G$65*'key variables'!$B$25/scenario!J$65,L1260*SUMPRODUCT(Z1260:AC1260,'control variables'!$O$7:$R$7)/J1260+G$65*'key variables'!$B$25/scenario!J$65)&lt;'key variables'!$B$28,0,IF($A1260&gt;='key variables'!$B$26,L1260*SUMPRODUCT(Z1260:AC1260,'control variables'!$O$4:$R$4)/J1260+G$65*'key variables'!$B$25/scenario!J$65,L1260*SUMPRODUCT(Z1260:AC1260,'control variables'!$O$7:$R$7)/J1260+G$65*'key variables'!$B$25/scenario!J$65))</f>
        <v>4.2886564851005434E-68</v>
      </c>
      <c r="R1260" s="10">
        <f ca="1">IF(IF($A1260&gt;='key variables'!$B$26,M1260*SUMPRODUCT(Z1260:AC1260,'control variables'!$O$5:$R$5)/J1260+H$65*'key variables'!$B$25/scenario!J$65,M1260*SUMPRODUCT(Z1260:AC1260,'control variables'!$O$7:$R$7)/J1260+H$65*'key variables'!$B$25/scenario!J$65)&lt;'key variables'!$B$28,0,IF($A1260&gt;='key variables'!$B$26,M1260*SUMPRODUCT(Z1260:AC1260,'control variables'!$O$5:$R$5)/J1260+H$65*'key variables'!$B$25/scenario!J$65,M1260*SUMPRODUCT(Z1260:AC1260,'control variables'!$O$7:$R$7)/J1260+H$65*'key variables'!$B$25/scenario!J$65))</f>
        <v>1.2845464552937257E-67</v>
      </c>
      <c r="S1260" s="10">
        <f ca="1">IF(IF($A1260&gt;='key variables'!$B$26,N1260*SUMPRODUCT(Z1260:AC1260,'control variables'!$O$6:$R$6)/J1260+I$65*'key variables'!$B$25/scenario!J$65,N1260*SUMPRODUCT(Z1260:AC1260,'control variables'!$O$7:$R$7)/J1260+I$65*'key variables'!$B$25/scenario!J$65)&lt;'key variables'!$B$28,0,IF($A1260&gt;='key variables'!$B$26,N1260*SUMPRODUCT(Z1260:AC1260,'control variables'!$O$6:$R$6)/J1260+I$65*'key variables'!$B$25/scenario!J$65,N1260*SUMPRODUCT(Z1260:AC1260,'control variables'!$O$7:$R$7)/J1260+I$65*'key variables'!$B$25/scenario!J$65))</f>
        <v>5.7739727306027527E-68</v>
      </c>
      <c r="T1260" s="10">
        <f t="shared" ca="1" si="934"/>
        <v>2.6623571877522743E-67</v>
      </c>
      <c r="U1260" s="82">
        <f ca="1">SUMPRODUCT(P1230:P1259,'control variables'!AD$7:AD$36)</f>
        <v>7.8775009458129456E-68</v>
      </c>
      <c r="V1260" s="82">
        <f ca="1">SUMPRODUCT(Q1230:Q1259,'control variables'!AE$7:AE$36)</f>
        <v>9.0927451400892017E-68</v>
      </c>
      <c r="W1260" s="82">
        <f ca="1">SUMPRODUCT(R1230:R1259,'control variables'!AF$7:AF$36)</f>
        <v>2.7234761233894923E-67</v>
      </c>
      <c r="X1260" s="82">
        <f ca="1">SUMPRODUCT(S1230:S1259,'control variables'!AG$7:AG$36)</f>
        <v>1.224189036067432E-67</v>
      </c>
      <c r="Y1260" s="82">
        <f t="shared" ca="1" si="928"/>
        <v>5.6446897680471389E-67</v>
      </c>
      <c r="Z1260" s="10">
        <f ca="1">IF($A1260&gt;='key variables'!$B$26,SUMPRODUCT(P1230:P1259,'control variables'!V$7:V$36)*$E1260,SUMPRODUCT(P1230:P1259,'control variables'!Z$7:Z$36)*$E1260)</f>
        <v>1.9221899785222994E-67</v>
      </c>
      <c r="AA1260" s="10">
        <f ca="1">IF($A1260&gt;='key variables'!$B$26,SUMPRODUCT(Q1230:Q1259,'control variables'!W$7:W$36)*$E1260,SUMPRODUCT(Q1230:Q1259,'control variables'!AA$7:AA$36)*$E1260)</f>
        <v>2.2187218644291901E-67</v>
      </c>
      <c r="AB1260" s="10">
        <f ca="1">IF($A1260&gt;='key variables'!$B$26,SUMPRODUCT(R1230:R1259,'control variables'!X$7:X$36)*$E1260,SUMPRODUCT(R1230:R1259,'control variables'!AB$7:AB$36)*$E1260)</f>
        <v>6.6455574517024666E-67</v>
      </c>
      <c r="AC1260" s="10">
        <f ca="1">IF($A1260&gt;='key variables'!$B$26,SUMPRODUCT(S1230:S1259,'control variables'!Y$7:Y$36)*$E1260,SUMPRODUCT(S1230:S1259,'control variables'!AC$7:AC$36)*$E1260)</f>
        <v>2.9871451785688793E-67</v>
      </c>
      <c r="AD1260" s="10">
        <f t="shared" ca="1" si="929"/>
        <v>1.3773614473222837E-66</v>
      </c>
      <c r="AE1260" s="82">
        <f ca="1">SUMPRODUCT(P1230:P1259,'control variables'!AL$7:AL$36)</f>
        <v>2.6171589499517723E-67</v>
      </c>
      <c r="AF1260" s="82">
        <f ca="1">SUMPRODUCT(Q1230:Q1259,'control variables'!AM$7:AM$36)</f>
        <v>3.0130033536014241E-67</v>
      </c>
      <c r="AG1260" s="82">
        <f ca="1">SUMPRODUCT(R1230:R1259,'control variables'!AN$7:AN$36)</f>
        <v>8.5908644128849175E-67</v>
      </c>
      <c r="AH1260" s="82">
        <f ca="1">SUMPRODUCT(S1230:S1259,'control variables'!AO$7:AO$36)</f>
        <v>3.7197590759959978E-67</v>
      </c>
      <c r="AI1260" s="82">
        <f t="shared" ca="1" si="941"/>
        <v>1.7940785792434112E-66</v>
      </c>
      <c r="AJ1260" s="10">
        <f ca="1">SUMPRODUCT(P1230:P1259,'control variables'!AP$7:AP$36)</f>
        <v>2.500705555982152E-70</v>
      </c>
      <c r="AK1260" s="10">
        <f ca="1">SUMPRODUCT(Q1230:Q1259,'control variables'!AQ$7:AQ$36)</f>
        <v>7.2162093179552863E-70</v>
      </c>
      <c r="AL1260" s="10">
        <f ca="1">SUMPRODUCT(R1230:R1259,'control variables'!AR$7:AR$36)</f>
        <v>2.5936951021115973E-68</v>
      </c>
      <c r="AM1260" s="10">
        <f ca="1">SUMPRODUCT(S1230:S1259,'control variables'!AS$7:AS$36)</f>
        <v>1.9430885157134932E-68</v>
      </c>
      <c r="AN1260" s="10">
        <f t="shared" ca="1" si="963"/>
        <v>4.6339527665644645E-68</v>
      </c>
      <c r="AO1260" s="82">
        <f ca="1">SUMPRODUCT(P1230:P1259,'control variables'!AX$7:AX$36)</f>
        <v>3.400577931103752E-70</v>
      </c>
      <c r="AP1260" s="82">
        <f ca="1">SUMPRODUCT(Q1230:Q1259,'control variables'!AY$7:AY$36)</f>
        <v>7.8503547430160987E-70</v>
      </c>
      <c r="AQ1260" s="82">
        <f ca="1">SUMPRODUCT(R1230:R1259,'control variables'!AZ$7:AZ$36)</f>
        <v>7.0540590459787327E-69</v>
      </c>
      <c r="AR1260" s="82">
        <f ca="1">SUMPRODUCT(S1230:S1259,'control variables'!BA$7:BA$36)</f>
        <v>5.2846077051412827E-69</v>
      </c>
      <c r="AS1260" s="82">
        <f t="shared" ca="1" si="964"/>
        <v>1.3463760018532001E-68</v>
      </c>
      <c r="AT1260" s="10">
        <f ca="1">SUMPRODUCT(P1230:P1259,'control variables'!AT$7:AT$36)</f>
        <v>-3.0011427246391731E-70</v>
      </c>
      <c r="AU1260" s="10">
        <f ca="1">SUMPRODUCT(Q1230:Q1259,'control variables'!AU$7:AU$36)</f>
        <v>3.2555796258104253E-70</v>
      </c>
      <c r="AV1260" s="10">
        <f ca="1">SUMPRODUCT(R1230:R1259,'control variables'!AV$7:AV$36)</f>
        <v>1.401878675904525E-67</v>
      </c>
      <c r="AW1260" s="10">
        <f ca="1">SUMPRODUCT(S1230:S1259,'control variables'!AW$7:AW$36)</f>
        <v>1.0502292090369681E-67</v>
      </c>
      <c r="AX1260" s="10">
        <f t="shared" ca="1" si="942"/>
        <v>2.4523623218426643E-67</v>
      </c>
      <c r="AY1260" s="82">
        <f ca="1">SUMPRODUCT(P1230:P1259,'control variables'!BB$7:BB$36)</f>
        <v>1.0877534883887564E-69</v>
      </c>
      <c r="AZ1260" s="82">
        <f ca="1">SUMPRODUCT(Q1230:Q1259,'control variables'!BC$7:BC$36)</f>
        <v>2.7737694556312346E-69</v>
      </c>
      <c r="BA1260" s="82">
        <f ca="1">SUMPRODUCT(R1230:R1259,'control variables'!BD$7:BD$36)</f>
        <v>1.9417238790886556E-68</v>
      </c>
      <c r="BB1260" s="82">
        <f ca="1">SUMPRODUCT(S1230:S1259,'control variables'!BE$7:BE$36)</f>
        <v>2.7593282423912816E-69</v>
      </c>
      <c r="BC1260" s="82">
        <f t="shared" ca="1" si="965"/>
        <v>2.6038089977297829E-68</v>
      </c>
      <c r="BD1260" s="10">
        <f ca="1">SUMPRODUCT(P1230:P1259,'control variables'!BF$7:BF$36)</f>
        <v>2.2754855524939221E-70</v>
      </c>
      <c r="BE1260" s="10">
        <f ca="1">SUMPRODUCT(Q1230:Q1259,'control variables'!BG$7:BG$36)</f>
        <v>2.6265195448538391E-70</v>
      </c>
      <c r="BF1260" s="10">
        <f ca="1">SUMPRODUCT(R1230:R1259,'control variables'!BH$7:BH$36)</f>
        <v>7.8670007328008036E-69</v>
      </c>
      <c r="BG1260" s="10">
        <f ca="1">SUMPRODUCT(S1230:S1259,'control variables'!BI$7:BI$36)</f>
        <v>1.7680889435967128E-68</v>
      </c>
      <c r="BH1260" s="10">
        <f t="shared" ca="1" si="966"/>
        <v>2.6038090678502707E-68</v>
      </c>
      <c r="BI1260" s="82">
        <f t="shared" ca="1" si="943"/>
        <v>2.6250353421110206E-67</v>
      </c>
      <c r="BJ1260" s="82">
        <f t="shared" ca="1" si="944"/>
        <v>3.0439966277835469E-67</v>
      </c>
      <c r="BK1260" s="82">
        <f t="shared" ca="1" si="945"/>
        <v>1.0186915476698309E-66</v>
      </c>
      <c r="BL1260" s="82">
        <f t="shared" ca="1" si="946"/>
        <v>4.7975815674568787E-67</v>
      </c>
      <c r="BM1260" s="82">
        <f t="shared" ca="1" si="936"/>
        <v>2.0653529014049756E-66</v>
      </c>
      <c r="BN1260" s="10">
        <f ca="1">BN1259+BI1260-INDIRECT(ADDRESS(MAX($D1260-'key variables'!$B$9*30,34),scenario!BI$4),TRUE)</f>
        <v>9439390.0751690175</v>
      </c>
      <c r="BO1260" s="10">
        <f ca="1">BO1259+BJ1260-INDIRECT(ADDRESS(MAX($D1260-'key variables'!$B$9*30,34),scenario!BJ$4),TRUE)</f>
        <v>10895583.360992203</v>
      </c>
      <c r="BP1260" s="10">
        <f ca="1">BP1259+BK1260-INDIRECT(ADDRESS(MAX($D1260-'key variables'!$B$9*30,34),scenario!BK$4),TRUE)</f>
        <v>32531162.537994072</v>
      </c>
      <c r="BQ1260" s="10">
        <f ca="1">BQ1259+BL1260-INDIRECT(ADDRESS(MAX($D1260-'key variables'!$B$9*30,34),scenario!BL$4),TRUE)</f>
        <v>14415841.516535141</v>
      </c>
      <c r="BR1260" s="10">
        <f t="shared" ca="1" si="967"/>
        <v>67281977.490690395</v>
      </c>
      <c r="BS1260" s="82">
        <f t="shared" ca="1" si="948"/>
        <v>-2.3433848477536824E-9</v>
      </c>
      <c r="BT1260" s="82">
        <f t="shared" ca="1" si="949"/>
        <v>-3.4288309057018498E-10</v>
      </c>
      <c r="BU1260" s="82">
        <f t="shared" ca="1" si="950"/>
        <v>-4.2578247660364599E-9</v>
      </c>
      <c r="BV1260" s="82">
        <f t="shared" ca="1" si="951"/>
        <v>-2.9943922343414556E-9</v>
      </c>
      <c r="BW1260" s="82">
        <f t="shared" ca="1" si="968"/>
        <v>-9.9384849387017825E-9</v>
      </c>
      <c r="BX1260" s="10">
        <f t="shared" ca="1" si="952"/>
        <v>-1.8625994260191893E-12</v>
      </c>
      <c r="BY1260" s="10">
        <f t="shared" ca="1" si="953"/>
        <v>2.8902850229962428E-12</v>
      </c>
      <c r="BZ1260" s="10">
        <f t="shared" ca="1" si="954"/>
        <v>-3.5034723983035463E-11</v>
      </c>
      <c r="CA1260" s="10">
        <f t="shared" ca="1" si="955"/>
        <v>-2.0257049910634696E-11</v>
      </c>
      <c r="CB1260" s="10">
        <v>0</v>
      </c>
      <c r="CC1260" s="82">
        <f t="shared" ca="1" si="956"/>
        <v>3.9725652202851362E-13</v>
      </c>
      <c r="CD1260" s="82">
        <f t="shared" ca="1" si="957"/>
        <v>3.4270724516460853E-13</v>
      </c>
      <c r="CE1260" s="82">
        <f t="shared" ca="1" si="958"/>
        <v>1.8915613015532971E-10</v>
      </c>
      <c r="CF1260" s="82">
        <f t="shared" ca="1" si="959"/>
        <v>3.7028113764059381E-11</v>
      </c>
      <c r="CG1260" s="82">
        <f t="shared" ca="1" si="969"/>
        <v>2.269242076865822E-10</v>
      </c>
      <c r="CH1260" s="13" t="str">
        <f t="shared" ca="1" si="921"/>
        <v/>
      </c>
      <c r="CI1260" s="81">
        <f t="shared" ca="1" si="930"/>
        <v>0.1131775965863165</v>
      </c>
      <c r="CJ1260" s="81">
        <f t="shared" ca="1" si="931"/>
        <v>0.13063724757458739</v>
      </c>
      <c r="CK1260" s="81">
        <f t="shared" ca="1" si="932"/>
        <v>0.39004625943939081</v>
      </c>
      <c r="CL1260" s="81">
        <f t="shared" ca="1" si="933"/>
        <v>0.17284488538116416</v>
      </c>
      <c r="CM1260" s="89">
        <f t="shared" ca="1" si="922"/>
        <v>0.80670598898145884</v>
      </c>
    </row>
    <row r="1261" spans="1:91" x14ac:dyDescent="0.3">
      <c r="A1261">
        <v>1196</v>
      </c>
      <c r="B1261" s="3">
        <f t="shared" si="935"/>
        <v>3.5111111111111111</v>
      </c>
      <c r="C1261" s="3">
        <f t="shared" si="923"/>
        <v>39.866666666666667</v>
      </c>
      <c r="D1261" s="4">
        <f t="shared" ca="1" si="960"/>
        <v>1261</v>
      </c>
      <c r="E1261" s="58">
        <f>(0.5*(COS(B1261*2*PI())+1)*('key variables'!$B$4-'key variables'!$B$6)+'key variables'!$B$6)/'key variables'!$B$4</f>
        <v>1</v>
      </c>
      <c r="F1261" s="10">
        <f t="shared" ca="1" si="924"/>
        <v>11689222.907461114</v>
      </c>
      <c r="G1261" s="10">
        <f t="shared" ca="1" si="925"/>
        <v>13492492.798713122</v>
      </c>
      <c r="H1261" s="10">
        <f t="shared" ca="1" si="926"/>
        <v>40309474.521088287</v>
      </c>
      <c r="I1261" s="10">
        <f t="shared" ca="1" si="927"/>
        <v>17912154.249750931</v>
      </c>
      <c r="J1261" s="10">
        <f t="shared" ca="1" si="961"/>
        <v>83403344.477013454</v>
      </c>
      <c r="K1261" s="82">
        <f t="shared" ca="1" si="937"/>
        <v>2249832.832292099</v>
      </c>
      <c r="L1261" s="82">
        <f t="shared" ca="1" si="938"/>
        <v>2596909.4377209195</v>
      </c>
      <c r="M1261" s="82">
        <f t="shared" ca="1" si="939"/>
        <v>7778311.98309422</v>
      </c>
      <c r="N1261" s="82">
        <f t="shared" ca="1" si="940"/>
        <v>3496312.733215793</v>
      </c>
      <c r="O1261" s="82">
        <f t="shared" ca="1" si="962"/>
        <v>16121366.986323033</v>
      </c>
      <c r="P1261" s="10">
        <f ca="1">IF(IF($A1261&gt;='key variables'!$B$26,K1261*SUMPRODUCT(Z1261:AC1261,'control variables'!$O$3:$R$3)/J1261+F$65*'key variables'!$B$25/scenario!J$65,K1261*SUMPRODUCT(Z1261:AC1261,'control variables'!$O$7:$R$7)/J1261+F$65*'key variables'!$B$25/scenario!J$65)&lt;'key variables'!$B$28,0,IF($A1261&gt;='key variables'!$B$26,K1261*SUMPRODUCT(Z1261:AC1261,'control variables'!$O$3:$R$3)/J1261+F$65*'key variables'!$B$25/scenario!J$65,K1261*SUMPRODUCT(Z1261:AC1261,'control variables'!$O$7:$R$7)/J1261+F$65*'key variables'!$B$25/scenario!J$65))</f>
        <v>3.1969802652787642E-68</v>
      </c>
      <c r="Q1261" s="10">
        <f ca="1">IF(IF($A1261&gt;='key variables'!$B$26,L1261*SUMPRODUCT(Z1261:AC1261,'control variables'!$O$4:$R$4)/J1261+G$65*'key variables'!$B$25/scenario!J$65,L1261*SUMPRODUCT(Z1261:AC1261,'control variables'!$O$7:$R$7)/J1261+G$65*'key variables'!$B$25/scenario!J$65)&lt;'key variables'!$B$28,0,IF($A1261&gt;='key variables'!$B$26,L1261*SUMPRODUCT(Z1261:AC1261,'control variables'!$O$4:$R$4)/J1261+G$65*'key variables'!$B$25/scenario!J$65,L1261*SUMPRODUCT(Z1261:AC1261,'control variables'!$O$7:$R$7)/J1261+G$65*'key variables'!$B$25/scenario!J$65))</f>
        <v>3.6901711558061465E-68</v>
      </c>
      <c r="R1261" s="10">
        <f ca="1">IF(IF($A1261&gt;='key variables'!$B$26,M1261*SUMPRODUCT(Z1261:AC1261,'control variables'!$O$5:$R$5)/J1261+H$65*'key variables'!$B$25/scenario!J$65,M1261*SUMPRODUCT(Z1261:AC1261,'control variables'!$O$7:$R$7)/J1261+H$65*'key variables'!$B$25/scenario!J$65)&lt;'key variables'!$B$28,0,IF($A1261&gt;='key variables'!$B$26,M1261*SUMPRODUCT(Z1261:AC1261,'control variables'!$O$5:$R$5)/J1261+H$65*'key variables'!$B$25/scenario!J$65,M1261*SUMPRODUCT(Z1261:AC1261,'control variables'!$O$7:$R$7)/J1261+H$65*'key variables'!$B$25/scenario!J$65))</f>
        <v>1.1052870040037275E-67</v>
      </c>
      <c r="S1261" s="10">
        <f ca="1">IF(IF($A1261&gt;='key variables'!$B$26,N1261*SUMPRODUCT(Z1261:AC1261,'control variables'!$O$6:$R$6)/J1261+I$65*'key variables'!$B$25/scenario!J$65,N1261*SUMPRODUCT(Z1261:AC1261,'control variables'!$O$7:$R$7)/J1261+I$65*'key variables'!$B$25/scenario!J$65)&lt;'key variables'!$B$28,0,IF($A1261&gt;='key variables'!$B$26,N1261*SUMPRODUCT(Z1261:AC1261,'control variables'!$O$6:$R$6)/J1261+I$65*'key variables'!$B$25/scenario!J$65,N1261*SUMPRODUCT(Z1261:AC1261,'control variables'!$O$7:$R$7)/J1261+I$65*'key variables'!$B$25/scenario!J$65))</f>
        <v>4.9682103705216702E-68</v>
      </c>
      <c r="T1261" s="10">
        <f t="shared" ca="1" si="934"/>
        <v>2.2908231831643852E-67</v>
      </c>
      <c r="U1261" s="82">
        <f ca="1">SUMPRODUCT(P1231:P1260,'control variables'!AD$7:AD$36)</f>
        <v>6.7781895964542524E-68</v>
      </c>
      <c r="V1261" s="82">
        <f ca="1">SUMPRODUCT(Q1231:Q1260,'control variables'!AE$7:AE$36)</f>
        <v>7.823845523563086E-68</v>
      </c>
      <c r="W1261" s="82">
        <f ca="1">SUMPRODUCT(R1231:R1260,'control variables'!AF$7:AF$36)</f>
        <v>2.3434129240647335E-67</v>
      </c>
      <c r="X1261" s="82">
        <f ca="1">SUMPRODUCT(S1231:S1260,'control variables'!AG$7:AG$36)</f>
        <v>1.0533525093102111E-67</v>
      </c>
      <c r="Y1261" s="82">
        <f t="shared" ca="1" si="928"/>
        <v>4.8569689453766784E-67</v>
      </c>
      <c r="Z1261" s="10">
        <f ca="1">IF($A1261&gt;='key variables'!$B$26,SUMPRODUCT(P1231:P1260,'control variables'!V$7:V$36)*$E1261,SUMPRODUCT(P1231:P1260,'control variables'!Z$7:Z$36)*$E1261)</f>
        <v>1.6539468804194359E-67</v>
      </c>
      <c r="AA1261" s="10">
        <f ca="1">IF($A1261&gt;='key variables'!$B$26,SUMPRODUCT(Q1231:Q1260,'control variables'!W$7:W$36)*$E1261,SUMPRODUCT(Q1231:Q1260,'control variables'!AA$7:AA$36)*$E1261)</f>
        <v>1.9090975123135997E-67</v>
      </c>
      <c r="AB1261" s="10">
        <f ca="1">IF($A1261&gt;='key variables'!$B$26,SUMPRODUCT(R1231:R1260,'control variables'!X$7:X$36)*$E1261,SUMPRODUCT(R1231:R1260,'control variables'!AB$7:AB$36)*$E1261)</f>
        <v>5.7181647697181128E-67</v>
      </c>
      <c r="AC1261" s="10">
        <f ca="1">IF($A1261&gt;='key variables'!$B$26,SUMPRODUCT(S1231:S1260,'control variables'!Y$7:Y$36)*$E1261,SUMPRODUCT(S1231:S1260,'control variables'!AC$7:AC$36)*$E1261)</f>
        <v>2.5702867586751593E-67</v>
      </c>
      <c r="AD1261" s="10">
        <f t="shared" ca="1" si="929"/>
        <v>1.1851495921126308E-66</v>
      </c>
      <c r="AE1261" s="82">
        <f ca="1">SUMPRODUCT(P1231:P1260,'control variables'!AL$7:AL$36)</f>
        <v>2.2519323944047512E-67</v>
      </c>
      <c r="AF1261" s="82">
        <f ca="1">SUMPRODUCT(Q1231:Q1260,'control variables'!AM$7:AM$36)</f>
        <v>2.5925364053834909E-67</v>
      </c>
      <c r="AG1261" s="82">
        <f ca="1">SUMPRODUCT(R1231:R1260,'control variables'!AN$7:AN$36)</f>
        <v>7.3920026399890614E-67</v>
      </c>
      <c r="AH1261" s="82">
        <f ca="1">SUMPRODUCT(S1231:S1260,'control variables'!AO$7:AO$36)</f>
        <v>3.200663820120987E-67</v>
      </c>
      <c r="AI1261" s="82">
        <f t="shared" ca="1" si="941"/>
        <v>1.5437135259898291E-66</v>
      </c>
      <c r="AJ1261" s="10">
        <f ca="1">SUMPRODUCT(P1231:P1260,'control variables'!AP$7:AP$36)</f>
        <v>2.1517301616273343E-70</v>
      </c>
      <c r="AK1261" s="10">
        <f ca="1">SUMPRODUCT(Q1231:Q1260,'control variables'!AQ$7:AQ$36)</f>
        <v>6.2091817266996249E-70</v>
      </c>
      <c r="AL1261" s="10">
        <f ca="1">SUMPRODUCT(R1231:R1260,'control variables'!AR$7:AR$36)</f>
        <v>2.2317429446773485E-68</v>
      </c>
      <c r="AM1261" s="10">
        <f ca="1">SUMPRODUCT(S1231:S1260,'control variables'!AS$7:AS$36)</f>
        <v>1.6719290105829049E-68</v>
      </c>
      <c r="AN1261" s="10">
        <f t="shared" ca="1" si="963"/>
        <v>3.9872810741435229E-68</v>
      </c>
      <c r="AO1261" s="82">
        <f ca="1">SUMPRODUCT(P1231:P1260,'control variables'!AX$7:AX$36)</f>
        <v>2.9260246508495572E-70</v>
      </c>
      <c r="AP1261" s="82">
        <f ca="1">SUMPRODUCT(Q1231:Q1260,'control variables'!AY$7:AY$36)</f>
        <v>6.7548316672522754E-70</v>
      </c>
      <c r="AQ1261" s="82">
        <f ca="1">SUMPRODUCT(R1231:R1260,'control variables'!AZ$7:AZ$36)</f>
        <v>6.0696596505825952E-69</v>
      </c>
      <c r="AR1261" s="82">
        <f ca="1">SUMPRODUCT(S1231:S1260,'control variables'!BA$7:BA$36)</f>
        <v>4.5471366128327467E-69</v>
      </c>
      <c r="AS1261" s="82">
        <f t="shared" ca="1" si="964"/>
        <v>1.1584881895225525E-68</v>
      </c>
      <c r="AT1261" s="10">
        <f ca="1">SUMPRODUCT(P1231:P1260,'control variables'!AT$7:AT$36)</f>
        <v>-2.5823309363657992E-70</v>
      </c>
      <c r="AU1261" s="10">
        <f ca="1">SUMPRODUCT(Q1231:Q1260,'control variables'!AU$7:AU$36)</f>
        <v>2.8012609711999703E-70</v>
      </c>
      <c r="AV1261" s="10">
        <f ca="1">SUMPRODUCT(R1231:R1260,'control variables'!AV$7:AV$36)</f>
        <v>1.2062454224848717E-67</v>
      </c>
      <c r="AW1261" s="10">
        <f ca="1">SUMPRODUCT(S1231:S1260,'control variables'!AW$7:AW$36)</f>
        <v>9.0366891068041904E-68</v>
      </c>
      <c r="AX1261" s="10">
        <f t="shared" ca="1" si="942"/>
        <v>2.1101332632001248E-67</v>
      </c>
      <c r="AY1261" s="82">
        <f ca="1">SUMPRODUCT(P1231:P1260,'control variables'!BB$7:BB$36)</f>
        <v>9.3595664782781052E-70</v>
      </c>
      <c r="AZ1261" s="82">
        <f ca="1">SUMPRODUCT(Q1231:Q1260,'control variables'!BC$7:BC$36)</f>
        <v>2.3866877828958442E-69</v>
      </c>
      <c r="BA1261" s="82">
        <f ca="1">SUMPRODUCT(R1231:R1260,'control variables'!BD$7:BD$36)</f>
        <v>1.6707548100544578E-68</v>
      </c>
      <c r="BB1261" s="82">
        <f ca="1">SUMPRODUCT(S1231:S1260,'control variables'!BE$7:BE$36)</f>
        <v>2.3742618521321981E-69</v>
      </c>
      <c r="BC1261" s="82">
        <f t="shared" ca="1" si="965"/>
        <v>2.2404454383400429E-68</v>
      </c>
      <c r="BD1261" s="10">
        <f ca="1">SUMPRODUCT(P1231:P1260,'control variables'!BF$7:BF$36)</f>
        <v>1.9579397838085015E-70</v>
      </c>
      <c r="BE1261" s="10">
        <f ca="1">SUMPRODUCT(Q1231:Q1260,'control variables'!BG$7:BG$36)</f>
        <v>2.2599867110488567E-70</v>
      </c>
      <c r="BF1261" s="10">
        <f ca="1">SUMPRODUCT(R1231:R1260,'control variables'!BH$7:BH$36)</f>
        <v>6.7691546962887009E-69</v>
      </c>
      <c r="BG1261" s="10">
        <f ca="1">SUMPRODUCT(S1231:S1260,'control variables'!BI$7:BI$36)</f>
        <v>1.5213507640977191E-68</v>
      </c>
      <c r="BH1261" s="10">
        <f t="shared" ca="1" si="966"/>
        <v>2.240445498675163E-68</v>
      </c>
      <c r="BI1261" s="82">
        <f t="shared" ca="1" si="943"/>
        <v>2.2587096299466637E-67</v>
      </c>
      <c r="BJ1261" s="82">
        <f t="shared" ca="1" si="944"/>
        <v>2.6192045441836494E-67</v>
      </c>
      <c r="BK1261" s="82">
        <f t="shared" ca="1" si="945"/>
        <v>8.7653235434793789E-67</v>
      </c>
      <c r="BL1261" s="82">
        <f t="shared" ca="1" si="946"/>
        <v>4.1280753493227281E-67</v>
      </c>
      <c r="BM1261" s="82">
        <f t="shared" ca="1" si="936"/>
        <v>1.777131306693242E-66</v>
      </c>
      <c r="BN1261" s="10">
        <f ca="1">BN1260+BI1261-INDIRECT(ADDRESS(MAX($D1261-'key variables'!$B$9*30,34),scenario!BI$4),TRUE)</f>
        <v>9439390.0751690175</v>
      </c>
      <c r="BO1261" s="10">
        <f ca="1">BO1260+BJ1261-INDIRECT(ADDRESS(MAX($D1261-'key variables'!$B$9*30,34),scenario!BJ$4),TRUE)</f>
        <v>10895583.360992203</v>
      </c>
      <c r="BP1261" s="10">
        <f ca="1">BP1260+BK1261-INDIRECT(ADDRESS(MAX($D1261-'key variables'!$B$9*30,34),scenario!BK$4),TRUE)</f>
        <v>32531162.537994072</v>
      </c>
      <c r="BQ1261" s="10">
        <f ca="1">BQ1260+BL1261-INDIRECT(ADDRESS(MAX($D1261-'key variables'!$B$9*30,34),scenario!BL$4),TRUE)</f>
        <v>14415841.516535141</v>
      </c>
      <c r="BR1261" s="10">
        <f t="shared" ca="1" si="967"/>
        <v>67281977.490690395</v>
      </c>
      <c r="BS1261" s="82">
        <f t="shared" ca="1" si="948"/>
        <v>-2.3433848477536824E-9</v>
      </c>
      <c r="BT1261" s="82">
        <f t="shared" ca="1" si="949"/>
        <v>-3.4288309057018498E-10</v>
      </c>
      <c r="BU1261" s="82">
        <f t="shared" ca="1" si="950"/>
        <v>-4.2578247660364599E-9</v>
      </c>
      <c r="BV1261" s="82">
        <f t="shared" ca="1" si="951"/>
        <v>-2.9943922343414556E-9</v>
      </c>
      <c r="BW1261" s="82">
        <f t="shared" ca="1" si="968"/>
        <v>-9.9384849387017825E-9</v>
      </c>
      <c r="BX1261" s="10">
        <f t="shared" ca="1" si="952"/>
        <v>-1.8625994260191893E-12</v>
      </c>
      <c r="BY1261" s="10">
        <f t="shared" ca="1" si="953"/>
        <v>2.8902850229962428E-12</v>
      </c>
      <c r="BZ1261" s="10">
        <f t="shared" ca="1" si="954"/>
        <v>-3.5034723983035463E-11</v>
      </c>
      <c r="CA1261" s="10">
        <f t="shared" ca="1" si="955"/>
        <v>-2.0257049910634696E-11</v>
      </c>
      <c r="CB1261" s="10">
        <v>0</v>
      </c>
      <c r="CC1261" s="82">
        <f t="shared" ca="1" si="956"/>
        <v>3.9725652202851362E-13</v>
      </c>
      <c r="CD1261" s="82">
        <f t="shared" ca="1" si="957"/>
        <v>3.4270724516460853E-13</v>
      </c>
      <c r="CE1261" s="82">
        <f t="shared" ca="1" si="958"/>
        <v>1.8915613015532971E-10</v>
      </c>
      <c r="CF1261" s="82">
        <f t="shared" ca="1" si="959"/>
        <v>3.7028113764059381E-11</v>
      </c>
      <c r="CG1261" s="82">
        <f t="shared" ca="1" si="969"/>
        <v>2.269242076865822E-10</v>
      </c>
      <c r="CH1261" s="13" t="str">
        <f t="shared" ca="1" si="921"/>
        <v/>
      </c>
      <c r="CI1261" s="81">
        <f t="shared" ca="1" si="930"/>
        <v>0.1131775965863165</v>
      </c>
      <c r="CJ1261" s="81">
        <f t="shared" ca="1" si="931"/>
        <v>0.13063724757458739</v>
      </c>
      <c r="CK1261" s="81">
        <f t="shared" ca="1" si="932"/>
        <v>0.39004625943939081</v>
      </c>
      <c r="CL1261" s="81">
        <f t="shared" ca="1" si="933"/>
        <v>0.17284488538116416</v>
      </c>
      <c r="CM1261" s="89">
        <f t="shared" ca="1" si="922"/>
        <v>0.80670598898145884</v>
      </c>
    </row>
    <row r="1262" spans="1:91" x14ac:dyDescent="0.3">
      <c r="A1262">
        <v>1197</v>
      </c>
      <c r="B1262" s="3">
        <f t="shared" si="935"/>
        <v>3.5138888888888888</v>
      </c>
      <c r="C1262" s="3">
        <f t="shared" si="923"/>
        <v>39.9</v>
      </c>
      <c r="D1262" s="4">
        <f t="shared" ca="1" si="960"/>
        <v>1262</v>
      </c>
      <c r="E1262" s="58">
        <f>(0.5*(COS(B1262*2*PI())+1)*('key variables'!$B$4-'key variables'!$B$6)+'key variables'!$B$6)/'key variables'!$B$4</f>
        <v>1</v>
      </c>
      <c r="F1262" s="10">
        <f t="shared" ca="1" si="924"/>
        <v>11689222.907461114</v>
      </c>
      <c r="G1262" s="10">
        <f t="shared" ca="1" si="925"/>
        <v>13492492.798713122</v>
      </c>
      <c r="H1262" s="10">
        <f t="shared" ca="1" si="926"/>
        <v>40309474.521088287</v>
      </c>
      <c r="I1262" s="10">
        <f t="shared" ca="1" si="927"/>
        <v>17912154.249750931</v>
      </c>
      <c r="J1262" s="10">
        <f t="shared" ca="1" si="961"/>
        <v>83403344.477013454</v>
      </c>
      <c r="K1262" s="82">
        <f t="shared" ca="1" si="937"/>
        <v>2249832.832292099</v>
      </c>
      <c r="L1262" s="82">
        <f t="shared" ca="1" si="938"/>
        <v>2596909.4377209195</v>
      </c>
      <c r="M1262" s="82">
        <f t="shared" ca="1" si="939"/>
        <v>7778311.98309422</v>
      </c>
      <c r="N1262" s="82">
        <f t="shared" ca="1" si="940"/>
        <v>3496312.733215793</v>
      </c>
      <c r="O1262" s="82">
        <f t="shared" ca="1" si="962"/>
        <v>16121366.986323033</v>
      </c>
      <c r="P1262" s="10">
        <f ca="1">IF(IF($A1262&gt;='key variables'!$B$26,K1262*SUMPRODUCT(Z1262:AC1262,'control variables'!$O$3:$R$3)/J1262+F$65*'key variables'!$B$25/scenario!J$65,K1262*SUMPRODUCT(Z1262:AC1262,'control variables'!$O$7:$R$7)/J1262+F$65*'key variables'!$B$25/scenario!J$65)&lt;'key variables'!$B$28,0,IF($A1262&gt;='key variables'!$B$26,K1262*SUMPRODUCT(Z1262:AC1262,'control variables'!$O$3:$R$3)/J1262+F$65*'key variables'!$B$25/scenario!J$65,K1262*SUMPRODUCT(Z1262:AC1262,'control variables'!$O$7:$R$7)/J1262+F$65*'key variables'!$B$25/scenario!J$65))</f>
        <v>2.7508391967505876E-68</v>
      </c>
      <c r="Q1262" s="10">
        <f ca="1">IF(IF($A1262&gt;='key variables'!$B$26,L1262*SUMPRODUCT(Z1262:AC1262,'control variables'!$O$4:$R$4)/J1262+G$65*'key variables'!$B$25/scenario!J$65,L1262*SUMPRODUCT(Z1262:AC1262,'control variables'!$O$7:$R$7)/J1262+G$65*'key variables'!$B$25/scenario!J$65)&lt;'key variables'!$B$28,0,IF($A1262&gt;='key variables'!$B$26,L1262*SUMPRODUCT(Z1262:AC1262,'control variables'!$O$4:$R$4)/J1262+G$65*'key variables'!$B$25/scenario!J$65,L1262*SUMPRODUCT(Z1262:AC1262,'control variables'!$O$7:$R$7)/J1262+G$65*'key variables'!$B$25/scenario!J$65))</f>
        <v>3.1752049170765942E-68</v>
      </c>
      <c r="R1262" s="10">
        <f ca="1">IF(IF($A1262&gt;='key variables'!$B$26,M1262*SUMPRODUCT(Z1262:AC1262,'control variables'!$O$5:$R$5)/J1262+H$65*'key variables'!$B$25/scenario!J$65,M1262*SUMPRODUCT(Z1262:AC1262,'control variables'!$O$7:$R$7)/J1262+H$65*'key variables'!$B$25/scenario!J$65)&lt;'key variables'!$B$28,0,IF($A1262&gt;='key variables'!$B$26,M1262*SUMPRODUCT(Z1262:AC1262,'control variables'!$O$5:$R$5)/J1262+H$65*'key variables'!$B$25/scenario!J$65,M1262*SUMPRODUCT(Z1262:AC1262,'control variables'!$O$7:$R$7)/J1262+H$65*'key variables'!$B$25/scenario!J$65))</f>
        <v>9.5104334777848887E-68</v>
      </c>
      <c r="S1262" s="10">
        <f ca="1">IF(IF($A1262&gt;='key variables'!$B$26,N1262*SUMPRODUCT(Z1262:AC1262,'control variables'!$O$6:$R$6)/J1262+I$65*'key variables'!$B$25/scenario!J$65,N1262*SUMPRODUCT(Z1262:AC1262,'control variables'!$O$7:$R$7)/J1262+I$65*'key variables'!$B$25/scenario!J$65)&lt;'key variables'!$B$28,0,IF($A1262&gt;='key variables'!$B$26,N1262*SUMPRODUCT(Z1262:AC1262,'control variables'!$O$6:$R$6)/J1262+I$65*'key variables'!$B$25/scenario!J$65,N1262*SUMPRODUCT(Z1262:AC1262,'control variables'!$O$7:$R$7)/J1262+I$65*'key variables'!$B$25/scenario!J$65))</f>
        <v>4.2748927709574342E-68</v>
      </c>
      <c r="T1262" s="10">
        <f t="shared" ca="1" si="934"/>
        <v>1.9711370362569505E-67</v>
      </c>
      <c r="U1262" s="82">
        <f ca="1">SUMPRODUCT(P1232:P1261,'control variables'!AD$7:AD$36)</f>
        <v>5.8322879960935802E-68</v>
      </c>
      <c r="V1262" s="82">
        <f ca="1">SUMPRODUCT(Q1232:Q1261,'control variables'!AE$7:AE$36)</f>
        <v>6.7320218298758612E-68</v>
      </c>
      <c r="W1262" s="82">
        <f ca="1">SUMPRODUCT(R1232:R1261,'control variables'!AF$7:AF$36)</f>
        <v>2.0163878381423417E-67</v>
      </c>
      <c r="X1262" s="82">
        <f ca="1">SUMPRODUCT(S1232:S1261,'control variables'!AG$7:AG$36)</f>
        <v>9.0635635198500603E-68</v>
      </c>
      <c r="Y1262" s="82">
        <f t="shared" ca="1" si="928"/>
        <v>4.1791751727242915E-67</v>
      </c>
      <c r="Z1262" s="10">
        <f ca="1">IF($A1262&gt;='key variables'!$B$26,SUMPRODUCT(P1232:P1261,'control variables'!V$7:V$36)*$E1262,SUMPRODUCT(P1232:P1261,'control variables'!Z$7:Z$36)*$E1262)</f>
        <v>1.4231373141130169E-67</v>
      </c>
      <c r="AA1262" s="10">
        <f ca="1">IF($A1262&gt;='key variables'!$B$26,SUMPRODUCT(Q1232:Q1261,'control variables'!W$7:W$36)*$E1262,SUMPRODUCT(Q1232:Q1261,'control variables'!AA$7:AA$36)*$E1262)</f>
        <v>1.6426814779957255E-67</v>
      </c>
      <c r="AB1262" s="10">
        <f ca="1">IF($A1262&gt;='key variables'!$B$26,SUMPRODUCT(R1232:R1261,'control variables'!X$7:X$36)*$E1262,SUMPRODUCT(R1232:R1261,'control variables'!AB$7:AB$36)*$E1262)</f>
        <v>4.9201904537397299E-67</v>
      </c>
      <c r="AC1262" s="10">
        <f ca="1">IF($A1262&gt;='key variables'!$B$26,SUMPRODUCT(S1232:S1261,'control variables'!Y$7:Y$36)*$E1262,SUMPRODUCT(S1232:S1261,'control variables'!AC$7:AC$36)*$E1262)</f>
        <v>2.2116012536712146E-67</v>
      </c>
      <c r="AD1262" s="10">
        <f t="shared" ca="1" si="929"/>
        <v>1.0197610499519687E-66</v>
      </c>
      <c r="AE1262" s="82">
        <f ca="1">SUMPRODUCT(P1232:P1261,'control variables'!AL$7:AL$36)</f>
        <v>1.9376734871464214E-67</v>
      </c>
      <c r="AF1262" s="82">
        <f ca="1">SUMPRODUCT(Q1232:Q1261,'control variables'!AM$7:AM$36)</f>
        <v>2.2307459449737728E-67</v>
      </c>
      <c r="AG1262" s="82">
        <f ca="1">SUMPRODUCT(R1232:R1261,'control variables'!AN$7:AN$36)</f>
        <v>6.3604429546870121E-67</v>
      </c>
      <c r="AH1262" s="82">
        <f ca="1">SUMPRODUCT(S1232:S1261,'control variables'!AO$7:AO$36)</f>
        <v>2.7540087086657595E-67</v>
      </c>
      <c r="AI1262" s="82">
        <f t="shared" ca="1" si="941"/>
        <v>1.3282871095472966E-66</v>
      </c>
      <c r="AJ1262" s="10">
        <f ca="1">SUMPRODUCT(P1232:P1261,'control variables'!AP$7:AP$36)</f>
        <v>1.8514545534483713E-70</v>
      </c>
      <c r="AK1262" s="10">
        <f ca="1">SUMPRODUCT(Q1232:Q1261,'control variables'!AQ$7:AQ$36)</f>
        <v>5.3426856146274884E-70</v>
      </c>
      <c r="AL1262" s="10">
        <f ca="1">SUMPRODUCT(R1232:R1261,'control variables'!AR$7:AR$36)</f>
        <v>1.9203014907427707E-68</v>
      </c>
      <c r="AM1262" s="10">
        <f ca="1">SUMPRODUCT(S1232:S1261,'control variables'!AS$7:AS$36)</f>
        <v>1.4386100241049972E-68</v>
      </c>
      <c r="AN1262" s="10">
        <f t="shared" ca="1" si="963"/>
        <v>3.4308529165285268E-68</v>
      </c>
      <c r="AO1262" s="82">
        <f ca="1">SUMPRODUCT(P1232:P1261,'control variables'!AX$7:AX$36)</f>
        <v>2.5176956478689961E-70</v>
      </c>
      <c r="AP1262" s="82">
        <f ca="1">SUMPRODUCT(Q1232:Q1261,'control variables'!AY$7:AY$36)</f>
        <v>5.8121896839764974E-70</v>
      </c>
      <c r="AQ1262" s="82">
        <f ca="1">SUMPRODUCT(R1232:R1261,'control variables'!AZ$7:AZ$36)</f>
        <v>5.2226339521373917E-69</v>
      </c>
      <c r="AR1262" s="82">
        <f ca="1">SUMPRODUCT(S1232:S1261,'control variables'!BA$7:BA$36)</f>
        <v>3.9125801818077014E-69</v>
      </c>
      <c r="AS1262" s="82">
        <f t="shared" ca="1" si="964"/>
        <v>9.9682026671296422E-69</v>
      </c>
      <c r="AT1262" s="10">
        <f ca="1">SUMPRODUCT(P1232:P1261,'control variables'!AT$7:AT$36)</f>
        <v>-2.2219646570502944E-70</v>
      </c>
      <c r="AU1262" s="10">
        <f ca="1">SUMPRODUCT(Q1232:Q1261,'control variables'!AU$7:AU$36)</f>
        <v>2.410342836205334E-70</v>
      </c>
      <c r="AV1262" s="10">
        <f ca="1">SUMPRODUCT(R1232:R1261,'control variables'!AV$7:AV$36)</f>
        <v>1.0379129408804861E-67</v>
      </c>
      <c r="AW1262" s="10">
        <f ca="1">SUMPRODUCT(S1232:S1261,'control variables'!AW$7:AW$36)</f>
        <v>7.7756121530761053E-68</v>
      </c>
      <c r="AX1262" s="10">
        <f t="shared" ca="1" si="942"/>
        <v>1.8156625343672518E-67</v>
      </c>
      <c r="AY1262" s="82">
        <f ca="1">SUMPRODUCT(P1232:P1261,'control variables'!BB$7:BB$36)</f>
        <v>8.0534317376511138E-70</v>
      </c>
      <c r="AZ1262" s="82">
        <f ca="1">SUMPRODUCT(Q1232:Q1261,'control variables'!BC$7:BC$36)</f>
        <v>2.0536236569552826E-69</v>
      </c>
      <c r="BA1262" s="82">
        <f ca="1">SUMPRODUCT(R1232:R1261,'control variables'!BD$7:BD$36)</f>
        <v>1.4375996841684084E-68</v>
      </c>
      <c r="BB1262" s="82">
        <f ca="1">SUMPRODUCT(S1232:S1261,'control variables'!BE$7:BE$36)</f>
        <v>2.0429317744397782E-69</v>
      </c>
      <c r="BC1262" s="82">
        <f t="shared" ca="1" si="965"/>
        <v>1.9277895446844257E-68</v>
      </c>
      <c r="BD1262" s="10">
        <f ca="1">SUMPRODUCT(P1232:P1261,'control variables'!BF$7:BF$36)</f>
        <v>1.6847077727294518E-70</v>
      </c>
      <c r="BE1262" s="10">
        <f ca="1">SUMPRODUCT(Q1232:Q1261,'control variables'!BG$7:BG$36)</f>
        <v>1.9446038176737239E-70</v>
      </c>
      <c r="BF1262" s="10">
        <f ca="1">SUMPRODUCT(R1232:R1261,'control variables'!BH$7:BH$36)</f>
        <v>5.8245139232336222E-69</v>
      </c>
      <c r="BG1262" s="10">
        <f ca="1">SUMPRODUCT(S1232:S1261,'control variables'!BI$7:BI$36)</f>
        <v>1.3090450883723389E-68</v>
      </c>
      <c r="BH1262" s="10">
        <f t="shared" ca="1" si="966"/>
        <v>1.9277895965997328E-68</v>
      </c>
      <c r="BI1262" s="82">
        <f t="shared" ca="1" si="943"/>
        <v>1.9435049542270221E-67</v>
      </c>
      <c r="BJ1262" s="82">
        <f t="shared" ca="1" si="944"/>
        <v>2.2536925243795308E-67</v>
      </c>
      <c r="BK1262" s="82">
        <f t="shared" ca="1" si="945"/>
        <v>7.5421158639843395E-67</v>
      </c>
      <c r="BL1262" s="82">
        <f t="shared" ca="1" si="946"/>
        <v>3.5519992417177679E-67</v>
      </c>
      <c r="BM1262" s="82">
        <f t="shared" ca="1" si="936"/>
        <v>1.529131258430866E-66</v>
      </c>
      <c r="BN1262" s="10">
        <f ca="1">BN1261+BI1262-INDIRECT(ADDRESS(MAX($D1262-'key variables'!$B$9*30,34),scenario!BI$4),TRUE)</f>
        <v>9439390.0751690175</v>
      </c>
      <c r="BO1262" s="10">
        <f ca="1">BO1261+BJ1262-INDIRECT(ADDRESS(MAX($D1262-'key variables'!$B$9*30,34),scenario!BJ$4),TRUE)</f>
        <v>10895583.360992203</v>
      </c>
      <c r="BP1262" s="10">
        <f ca="1">BP1261+BK1262-INDIRECT(ADDRESS(MAX($D1262-'key variables'!$B$9*30,34),scenario!BK$4),TRUE)</f>
        <v>32531162.537994072</v>
      </c>
      <c r="BQ1262" s="10">
        <f ca="1">BQ1261+BL1262-INDIRECT(ADDRESS(MAX($D1262-'key variables'!$B$9*30,34),scenario!BL$4),TRUE)</f>
        <v>14415841.516535141</v>
      </c>
      <c r="BR1262" s="10">
        <f t="shared" ca="1" si="967"/>
        <v>67281977.490690395</v>
      </c>
      <c r="BS1262" s="82">
        <f t="shared" ca="1" si="948"/>
        <v>-2.3433848477536824E-9</v>
      </c>
      <c r="BT1262" s="82">
        <f t="shared" ca="1" si="949"/>
        <v>-3.4288309057018498E-10</v>
      </c>
      <c r="BU1262" s="82">
        <f t="shared" ca="1" si="950"/>
        <v>-4.2578247660364599E-9</v>
      </c>
      <c r="BV1262" s="82">
        <f t="shared" ca="1" si="951"/>
        <v>-2.9943922343414556E-9</v>
      </c>
      <c r="BW1262" s="82">
        <f t="shared" ca="1" si="968"/>
        <v>-9.9384849387017825E-9</v>
      </c>
      <c r="BX1262" s="10">
        <f t="shared" ca="1" si="952"/>
        <v>-1.8625994260191893E-12</v>
      </c>
      <c r="BY1262" s="10">
        <f t="shared" ca="1" si="953"/>
        <v>2.8902850229962428E-12</v>
      </c>
      <c r="BZ1262" s="10">
        <f t="shared" ca="1" si="954"/>
        <v>-3.5034723983035463E-11</v>
      </c>
      <c r="CA1262" s="10">
        <f t="shared" ca="1" si="955"/>
        <v>-2.0257049910634696E-11</v>
      </c>
      <c r="CB1262" s="10">
        <v>0</v>
      </c>
      <c r="CC1262" s="82">
        <f t="shared" ca="1" si="956"/>
        <v>3.9725652202851362E-13</v>
      </c>
      <c r="CD1262" s="82">
        <f t="shared" ca="1" si="957"/>
        <v>3.4270724516460853E-13</v>
      </c>
      <c r="CE1262" s="82">
        <f t="shared" ca="1" si="958"/>
        <v>1.8915613015532971E-10</v>
      </c>
      <c r="CF1262" s="82">
        <f t="shared" ca="1" si="959"/>
        <v>3.7028113764059381E-11</v>
      </c>
      <c r="CG1262" s="82">
        <f t="shared" ca="1" si="969"/>
        <v>2.269242076865822E-10</v>
      </c>
      <c r="CH1262" s="13" t="str">
        <f t="shared" ca="1" si="921"/>
        <v/>
      </c>
      <c r="CI1262" s="81">
        <f t="shared" ca="1" si="930"/>
        <v>0.1131775965863165</v>
      </c>
      <c r="CJ1262" s="81">
        <f t="shared" ca="1" si="931"/>
        <v>0.13063724757458739</v>
      </c>
      <c r="CK1262" s="81">
        <f t="shared" ca="1" si="932"/>
        <v>0.39004625943939081</v>
      </c>
      <c r="CL1262" s="81">
        <f t="shared" ca="1" si="933"/>
        <v>0.17284488538116416</v>
      </c>
      <c r="CM1262" s="89">
        <f t="shared" ca="1" si="922"/>
        <v>0.80670598898145884</v>
      </c>
    </row>
    <row r="1263" spans="1:91" x14ac:dyDescent="0.3">
      <c r="A1263">
        <v>1198</v>
      </c>
      <c r="B1263" s="3">
        <f t="shared" si="935"/>
        <v>3.5166666666666666</v>
      </c>
      <c r="C1263" s="3">
        <f t="shared" si="923"/>
        <v>39.93333333333333</v>
      </c>
      <c r="D1263" s="4">
        <f t="shared" ca="1" si="960"/>
        <v>1263</v>
      </c>
      <c r="E1263" s="58">
        <f>(0.5*(COS(B1263*2*PI())+1)*('key variables'!$B$4-'key variables'!$B$6)+'key variables'!$B$6)/'key variables'!$B$4</f>
        <v>1</v>
      </c>
      <c r="F1263" s="10">
        <f t="shared" ca="1" si="924"/>
        <v>11689222.907461114</v>
      </c>
      <c r="G1263" s="10">
        <f t="shared" ca="1" si="925"/>
        <v>13492492.798713122</v>
      </c>
      <c r="H1263" s="10">
        <f t="shared" ca="1" si="926"/>
        <v>40309474.521088287</v>
      </c>
      <c r="I1263" s="10">
        <f t="shared" ca="1" si="927"/>
        <v>17912154.249750931</v>
      </c>
      <c r="J1263" s="10">
        <f t="shared" ca="1" si="961"/>
        <v>83403344.477013454</v>
      </c>
      <c r="K1263" s="82">
        <f t="shared" ca="1" si="937"/>
        <v>2249832.832292099</v>
      </c>
      <c r="L1263" s="82">
        <f t="shared" ca="1" si="938"/>
        <v>2596909.4377209195</v>
      </c>
      <c r="M1263" s="82">
        <f t="shared" ca="1" si="939"/>
        <v>7778311.98309422</v>
      </c>
      <c r="N1263" s="82">
        <f t="shared" ca="1" si="940"/>
        <v>3496312.733215793</v>
      </c>
      <c r="O1263" s="82">
        <f t="shared" ca="1" si="962"/>
        <v>16121366.986323033</v>
      </c>
      <c r="P1263" s="10">
        <f ca="1">IF(IF($A1263&gt;='key variables'!$B$26,K1263*SUMPRODUCT(Z1263:AC1263,'control variables'!$O$3:$R$3)/J1263+F$65*'key variables'!$B$25/scenario!J$65,K1263*SUMPRODUCT(Z1263:AC1263,'control variables'!$O$7:$R$7)/J1263+F$65*'key variables'!$B$25/scenario!J$65)&lt;'key variables'!$B$28,0,IF($A1263&gt;='key variables'!$B$26,K1263*SUMPRODUCT(Z1263:AC1263,'control variables'!$O$3:$R$3)/J1263+F$65*'key variables'!$B$25/scenario!J$65,K1263*SUMPRODUCT(Z1263:AC1263,'control variables'!$O$7:$R$7)/J1263+F$65*'key variables'!$B$25/scenario!J$65))</f>
        <v>2.3669574593759954E-68</v>
      </c>
      <c r="Q1263" s="10">
        <f ca="1">IF(IF($A1263&gt;='key variables'!$B$26,L1263*SUMPRODUCT(Z1263:AC1263,'control variables'!$O$4:$R$4)/J1263+G$65*'key variables'!$B$25/scenario!J$65,L1263*SUMPRODUCT(Z1263:AC1263,'control variables'!$O$7:$R$7)/J1263+G$65*'key variables'!$B$25/scenario!J$65)&lt;'key variables'!$B$28,0,IF($A1263&gt;='key variables'!$B$26,L1263*SUMPRODUCT(Z1263:AC1263,'control variables'!$O$4:$R$4)/J1263+G$65*'key variables'!$B$25/scenario!J$65,L1263*SUMPRODUCT(Z1263:AC1263,'control variables'!$O$7:$R$7)/J1263+G$65*'key variables'!$B$25/scenario!J$65))</f>
        <v>2.7321026152308402E-68</v>
      </c>
      <c r="R1263" s="10">
        <f ca="1">IF(IF($A1263&gt;='key variables'!$B$26,M1263*SUMPRODUCT(Z1263:AC1263,'control variables'!$O$5:$R$5)/J1263+H$65*'key variables'!$B$25/scenario!J$65,M1263*SUMPRODUCT(Z1263:AC1263,'control variables'!$O$7:$R$7)/J1263+H$65*'key variables'!$B$25/scenario!J$65)&lt;'key variables'!$B$28,0,IF($A1263&gt;='key variables'!$B$26,M1263*SUMPRODUCT(Z1263:AC1263,'control variables'!$O$5:$R$5)/J1263+H$65*'key variables'!$B$25/scenario!J$65,M1263*SUMPRODUCT(Z1263:AC1263,'control variables'!$O$7:$R$7)/J1263+H$65*'key variables'!$B$25/scenario!J$65))</f>
        <v>8.1832451306978864E-68</v>
      </c>
      <c r="S1263" s="10">
        <f ca="1">IF(IF($A1263&gt;='key variables'!$B$26,N1263*SUMPRODUCT(Z1263:AC1263,'control variables'!$O$6:$R$6)/J1263+I$65*'key variables'!$B$25/scenario!J$65,N1263*SUMPRODUCT(Z1263:AC1263,'control variables'!$O$7:$R$7)/J1263+I$65*'key variables'!$B$25/scenario!J$65)&lt;'key variables'!$B$28,0,IF($A1263&gt;='key variables'!$B$26,N1263*SUMPRODUCT(Z1263:AC1263,'control variables'!$O$6:$R$6)/J1263+I$65*'key variables'!$B$25/scenario!J$65,N1263*SUMPRODUCT(Z1263:AC1263,'control variables'!$O$7:$R$7)/J1263+I$65*'key variables'!$B$25/scenario!J$65))</f>
        <v>3.6783281786164095E-68</v>
      </c>
      <c r="T1263" s="10">
        <f t="shared" ca="1" si="934"/>
        <v>1.6960633383921134E-67</v>
      </c>
      <c r="U1263" s="82">
        <f ca="1">SUMPRODUCT(P1233:P1262,'control variables'!AD$7:AD$36)</f>
        <v>5.0183876956128822E-68</v>
      </c>
      <c r="V1263" s="82">
        <f ca="1">SUMPRODUCT(Q1233:Q1262,'control variables'!AE$7:AE$36)</f>
        <v>5.7925629770468338E-68</v>
      </c>
      <c r="W1263" s="82">
        <f ca="1">SUMPRODUCT(R1233:R1262,'control variables'!AF$7:AF$36)</f>
        <v>1.7349993558779376E-67</v>
      </c>
      <c r="X1263" s="82">
        <f ca="1">SUMPRODUCT(S1233:S1262,'control variables'!AG$7:AG$36)</f>
        <v>7.7987362209970534E-68</v>
      </c>
      <c r="Y1263" s="82">
        <f t="shared" ca="1" si="928"/>
        <v>3.5959680452436149E-67</v>
      </c>
      <c r="Z1263" s="10">
        <f ca="1">IF($A1263&gt;='key variables'!$B$26,SUMPRODUCT(P1233:P1262,'control variables'!V$7:V$36)*$E1263,SUMPRODUCT(P1233:P1262,'control variables'!Z$7:Z$36)*$E1263)</f>
        <v>1.2245374012901777E-67</v>
      </c>
      <c r="AA1263" s="10">
        <f ca="1">IF($A1263&gt;='key variables'!$B$26,SUMPRODUCT(Q1233:Q1262,'control variables'!W$7:W$36)*$E1263,SUMPRODUCT(Q1233:Q1262,'control variables'!AA$7:AA$36)*$E1263)</f>
        <v>1.4134440073100709E-67</v>
      </c>
      <c r="AB1263" s="10">
        <f ca="1">IF($A1263&gt;='key variables'!$B$26,SUMPRODUCT(R1233:R1262,'control variables'!X$7:X$36)*$E1263,SUMPRODUCT(R1233:R1262,'control variables'!AB$7:AB$36)*$E1263)</f>
        <v>4.2335740707004773E-67</v>
      </c>
      <c r="AC1263" s="10">
        <f ca="1">IF($A1263&gt;='key variables'!$B$26,SUMPRODUCT(S1233:S1262,'control variables'!Y$7:Y$36)*$E1263,SUMPRODUCT(S1233:S1262,'control variables'!AC$7:AC$36)*$E1263)</f>
        <v>1.9029705882938997E-67</v>
      </c>
      <c r="AD1263" s="10">
        <f t="shared" ca="1" si="929"/>
        <v>8.774526067594626E-67</v>
      </c>
      <c r="AE1263" s="82">
        <f ca="1">SUMPRODUCT(P1233:P1262,'control variables'!AL$7:AL$36)</f>
        <v>1.6672696534402901E-67</v>
      </c>
      <c r="AF1263" s="82">
        <f ca="1">SUMPRODUCT(Q1233:Q1262,'control variables'!AM$7:AM$36)</f>
        <v>1.9194436231188973E-67</v>
      </c>
      <c r="AG1263" s="82">
        <f ca="1">SUMPRODUCT(R1233:R1262,'control variables'!AN$7:AN$36)</f>
        <v>5.4728382212655054E-67</v>
      </c>
      <c r="AH1263" s="82">
        <f ca="1">SUMPRODUCT(S1233:S1262,'control variables'!AO$7:AO$36)</f>
        <v>2.3696846634521394E-67</v>
      </c>
      <c r="AI1263" s="82">
        <f t="shared" ca="1" si="941"/>
        <v>1.1429236161276833E-66</v>
      </c>
      <c r="AJ1263" s="10">
        <f ca="1">SUMPRODUCT(P1233:P1262,'control variables'!AP$7:AP$36)</f>
        <v>1.5930826386205553E-70</v>
      </c>
      <c r="AK1263" s="10">
        <f ca="1">SUMPRODUCT(Q1233:Q1262,'control variables'!AQ$7:AQ$36)</f>
        <v>4.597109705133351E-70</v>
      </c>
      <c r="AL1263" s="10">
        <f ca="1">SUMPRODUCT(R1233:R1262,'control variables'!AR$7:AR$36)</f>
        <v>1.6523219325700753E-68</v>
      </c>
      <c r="AM1263" s="10">
        <f ca="1">SUMPRODUCT(S1233:S1262,'control variables'!AS$7:AS$36)</f>
        <v>1.2378508826363575E-68</v>
      </c>
      <c r="AN1263" s="10">
        <f t="shared" ca="1" si="963"/>
        <v>2.9520747386439717E-68</v>
      </c>
      <c r="AO1263" s="82">
        <f ca="1">SUMPRODUCT(P1233:P1262,'control variables'!AX$7:AX$36)</f>
        <v>2.1663492730514245E-70</v>
      </c>
      <c r="AP1263" s="82">
        <f ca="1">SUMPRODUCT(Q1233:Q1262,'control variables'!AY$7:AY$36)</f>
        <v>5.0010941184955472E-70</v>
      </c>
      <c r="AQ1263" s="82">
        <f ca="1">SUMPRODUCT(R1233:R1262,'control variables'!AZ$7:AZ$36)</f>
        <v>4.4938113449903501E-69</v>
      </c>
      <c r="AR1263" s="82">
        <f ca="1">SUMPRODUCT(S1233:S1262,'control variables'!BA$7:BA$36)</f>
        <v>3.366576591490997E-69</v>
      </c>
      <c r="AS1263" s="82">
        <f t="shared" ca="1" si="964"/>
        <v>8.5771322756360438E-69</v>
      </c>
      <c r="AT1263" s="10">
        <f ca="1">SUMPRODUCT(P1233:P1262,'control variables'!AT$7:AT$36)</f>
        <v>-1.9118877707164891E-70</v>
      </c>
      <c r="AU1263" s="10">
        <f ca="1">SUMPRODUCT(Q1233:Q1262,'control variables'!AU$7:AU$36)</f>
        <v>2.0739776292808808E-70</v>
      </c>
      <c r="AV1263" s="10">
        <f ca="1">SUMPRODUCT(R1233:R1262,'control variables'!AV$7:AV$36)</f>
        <v>8.9307138727043731E-68</v>
      </c>
      <c r="AW1263" s="10">
        <f ca="1">SUMPRODUCT(S1233:S1262,'control variables'!AW$7:AW$36)</f>
        <v>6.6905194635434824E-68</v>
      </c>
      <c r="AX1263" s="10">
        <f t="shared" ca="1" si="942"/>
        <v>1.5622854234833498E-67</v>
      </c>
      <c r="AY1263" s="82">
        <f ca="1">SUMPRODUCT(P1233:P1262,'control variables'!BB$7:BB$36)</f>
        <v>6.9295691102285123E-70</v>
      </c>
      <c r="AZ1263" s="82">
        <f ca="1">SUMPRODUCT(Q1233:Q1262,'control variables'!BC$7:BC$36)</f>
        <v>1.7670388873777699E-69</v>
      </c>
      <c r="BA1263" s="82">
        <f ca="1">SUMPRODUCT(R1233:R1262,'control variables'!BD$7:BD$36)</f>
        <v>1.2369815364193052E-68</v>
      </c>
      <c r="BB1263" s="82">
        <f ca="1">SUMPRODUCT(S1233:S1262,'control variables'!BE$7:BE$36)</f>
        <v>1.7578390653362854E-69</v>
      </c>
      <c r="BC1263" s="82">
        <f t="shared" ca="1" si="965"/>
        <v>1.6587650227929957E-68</v>
      </c>
      <c r="BD1263" s="10">
        <f ca="1">SUMPRODUCT(P1233:P1262,'control variables'!BF$7:BF$36)</f>
        <v>1.4496055001110426E-70</v>
      </c>
      <c r="BE1263" s="10">
        <f ca="1">SUMPRODUCT(Q1233:Q1262,'control variables'!BG$7:BG$36)</f>
        <v>1.6732328509826684E-70</v>
      </c>
      <c r="BF1263" s="10">
        <f ca="1">SUMPRODUCT(R1233:R1262,'control variables'!BH$7:BH$36)</f>
        <v>5.0116985006329128E-69</v>
      </c>
      <c r="BG1263" s="10">
        <f ca="1">SUMPRODUCT(S1233:S1262,'control variables'!BI$7:BI$36)</f>
        <v>1.1263668338892534E-68</v>
      </c>
      <c r="BH1263" s="10">
        <f t="shared" ca="1" si="966"/>
        <v>1.6587650674634817E-68</v>
      </c>
      <c r="BI1263" s="82">
        <f t="shared" ca="1" si="943"/>
        <v>1.6722873347798022E-67</v>
      </c>
      <c r="BJ1263" s="82">
        <f t="shared" ca="1" si="944"/>
        <v>1.939187989621956E-67</v>
      </c>
      <c r="BK1263" s="82">
        <f t="shared" ca="1" si="945"/>
        <v>6.4896077621778735E-67</v>
      </c>
      <c r="BL1263" s="82">
        <f t="shared" ca="1" si="946"/>
        <v>3.0563150004598505E-67</v>
      </c>
      <c r="BM1263" s="82">
        <f t="shared" ca="1" si="936"/>
        <v>1.3157398087039483E-66</v>
      </c>
      <c r="BN1263" s="10">
        <f ca="1">BN1262+BI1263-INDIRECT(ADDRESS(MAX($D1263-'key variables'!$B$9*30,34),scenario!BI$4),TRUE)</f>
        <v>9439390.0751690175</v>
      </c>
      <c r="BO1263" s="10">
        <f ca="1">BO1262+BJ1263-INDIRECT(ADDRESS(MAX($D1263-'key variables'!$B$9*30,34),scenario!BJ$4),TRUE)</f>
        <v>10895583.360992203</v>
      </c>
      <c r="BP1263" s="10">
        <f ca="1">BP1262+BK1263-INDIRECT(ADDRESS(MAX($D1263-'key variables'!$B$9*30,34),scenario!BK$4),TRUE)</f>
        <v>32531162.537994072</v>
      </c>
      <c r="BQ1263" s="10">
        <f ca="1">BQ1262+BL1263-INDIRECT(ADDRESS(MAX($D1263-'key variables'!$B$9*30,34),scenario!BL$4),TRUE)</f>
        <v>14415841.516535141</v>
      </c>
      <c r="BR1263" s="10">
        <f t="shared" ca="1" si="967"/>
        <v>67281977.490690395</v>
      </c>
      <c r="BS1263" s="82">
        <f t="shared" ca="1" si="948"/>
        <v>-2.3433848477536824E-9</v>
      </c>
      <c r="BT1263" s="82">
        <f t="shared" ca="1" si="949"/>
        <v>-3.4288309057018498E-10</v>
      </c>
      <c r="BU1263" s="82">
        <f t="shared" ca="1" si="950"/>
        <v>-4.2578247660364599E-9</v>
      </c>
      <c r="BV1263" s="82">
        <f t="shared" ca="1" si="951"/>
        <v>-2.9943922343414556E-9</v>
      </c>
      <c r="BW1263" s="82">
        <f t="shared" ca="1" si="968"/>
        <v>-9.9384849387017825E-9</v>
      </c>
      <c r="BX1263" s="10">
        <f t="shared" ca="1" si="952"/>
        <v>-1.8625994260191893E-12</v>
      </c>
      <c r="BY1263" s="10">
        <f t="shared" ca="1" si="953"/>
        <v>2.8902850229962428E-12</v>
      </c>
      <c r="BZ1263" s="10">
        <f t="shared" ca="1" si="954"/>
        <v>-3.5034723983035463E-11</v>
      </c>
      <c r="CA1263" s="10">
        <f t="shared" ca="1" si="955"/>
        <v>-2.0257049910634696E-11</v>
      </c>
      <c r="CB1263" s="10">
        <v>0</v>
      </c>
      <c r="CC1263" s="82">
        <f t="shared" ca="1" si="956"/>
        <v>3.9725652202851362E-13</v>
      </c>
      <c r="CD1263" s="82">
        <f t="shared" ca="1" si="957"/>
        <v>3.4270724516460853E-13</v>
      </c>
      <c r="CE1263" s="82">
        <f t="shared" ca="1" si="958"/>
        <v>1.8915613015532971E-10</v>
      </c>
      <c r="CF1263" s="82">
        <f t="shared" ca="1" si="959"/>
        <v>3.7028113764059381E-11</v>
      </c>
      <c r="CG1263" s="82">
        <f t="shared" ca="1" si="969"/>
        <v>2.269242076865822E-10</v>
      </c>
      <c r="CH1263" s="13" t="str">
        <f t="shared" ca="1" si="921"/>
        <v/>
      </c>
      <c r="CI1263" s="81">
        <f t="shared" ca="1" si="930"/>
        <v>0.1131775965863165</v>
      </c>
      <c r="CJ1263" s="81">
        <f t="shared" ca="1" si="931"/>
        <v>0.13063724757458739</v>
      </c>
      <c r="CK1263" s="81">
        <f t="shared" ca="1" si="932"/>
        <v>0.39004625943939081</v>
      </c>
      <c r="CL1263" s="81">
        <f t="shared" ca="1" si="933"/>
        <v>0.17284488538116416</v>
      </c>
      <c r="CM1263" s="89">
        <f t="shared" ca="1" si="922"/>
        <v>0.80670598898145884</v>
      </c>
    </row>
    <row r="1264" spans="1:91" x14ac:dyDescent="0.3">
      <c r="A1264">
        <v>1199</v>
      </c>
      <c r="B1264" s="3">
        <f t="shared" si="935"/>
        <v>3.5194444444444444</v>
      </c>
      <c r="C1264" s="3">
        <f t="shared" si="923"/>
        <v>39.966666666666669</v>
      </c>
      <c r="D1264" s="4">
        <f t="shared" ca="1" si="960"/>
        <v>1264</v>
      </c>
      <c r="E1264" s="58">
        <f>(0.5*(COS(B1264*2*PI())+1)*('key variables'!$B$4-'key variables'!$B$6)+'key variables'!$B$6)/'key variables'!$B$4</f>
        <v>1</v>
      </c>
      <c r="F1264" s="10">
        <f t="shared" ca="1" si="924"/>
        <v>11689222.907461114</v>
      </c>
      <c r="G1264" s="10">
        <f t="shared" ca="1" si="925"/>
        <v>13492492.798713122</v>
      </c>
      <c r="H1264" s="10">
        <f t="shared" ca="1" si="926"/>
        <v>40309474.521088287</v>
      </c>
      <c r="I1264" s="10">
        <f t="shared" ca="1" si="927"/>
        <v>17912154.249750931</v>
      </c>
      <c r="J1264" s="10">
        <f t="shared" ca="1" si="961"/>
        <v>83403344.477013454</v>
      </c>
      <c r="K1264" s="82">
        <f t="shared" ca="1" si="937"/>
        <v>2249832.832292099</v>
      </c>
      <c r="L1264" s="82">
        <f t="shared" ca="1" si="938"/>
        <v>2596909.4377209195</v>
      </c>
      <c r="M1264" s="82">
        <f t="shared" ca="1" si="939"/>
        <v>7778311.98309422</v>
      </c>
      <c r="N1264" s="82">
        <f t="shared" ca="1" si="940"/>
        <v>3496312.733215793</v>
      </c>
      <c r="O1264" s="82">
        <f t="shared" ca="1" si="962"/>
        <v>16121366.986323033</v>
      </c>
      <c r="P1264" s="10">
        <f ca="1">IF(IF($A1264&gt;='key variables'!$B$26,K1264*SUMPRODUCT(Z1264:AC1264,'control variables'!$O$3:$R$3)/J1264+F$65*'key variables'!$B$25/scenario!J$65,K1264*SUMPRODUCT(Z1264:AC1264,'control variables'!$O$7:$R$7)/J1264+F$65*'key variables'!$B$25/scenario!J$65)&lt;'key variables'!$B$28,0,IF($A1264&gt;='key variables'!$B$26,K1264*SUMPRODUCT(Z1264:AC1264,'control variables'!$O$3:$R$3)/J1264+F$65*'key variables'!$B$25/scenario!J$65,K1264*SUMPRODUCT(Z1264:AC1264,'control variables'!$O$7:$R$7)/J1264+F$65*'key variables'!$B$25/scenario!J$65))</f>
        <v>2.0366467153418381E-68</v>
      </c>
      <c r="Q1264" s="10">
        <f ca="1">IF(IF($A1264&gt;='key variables'!$B$26,L1264*SUMPRODUCT(Z1264:AC1264,'control variables'!$O$4:$R$4)/J1264+G$65*'key variables'!$B$25/scenario!J$65,L1264*SUMPRODUCT(Z1264:AC1264,'control variables'!$O$7:$R$7)/J1264+G$65*'key variables'!$B$25/scenario!J$65)&lt;'key variables'!$B$28,0,IF($A1264&gt;='key variables'!$B$26,L1264*SUMPRODUCT(Z1264:AC1264,'control variables'!$O$4:$R$4)/J1264+G$65*'key variables'!$B$25/scenario!J$65,L1264*SUMPRODUCT(Z1264:AC1264,'control variables'!$O$7:$R$7)/J1264+G$65*'key variables'!$B$25/scenario!J$65))</f>
        <v>2.3508355822979889E-68</v>
      </c>
      <c r="R1264" s="10">
        <f ca="1">IF(IF($A1264&gt;='key variables'!$B$26,M1264*SUMPRODUCT(Z1264:AC1264,'control variables'!$O$5:$R$5)/J1264+H$65*'key variables'!$B$25/scenario!J$65,M1264*SUMPRODUCT(Z1264:AC1264,'control variables'!$O$7:$R$7)/J1264+H$65*'key variables'!$B$25/scenario!J$65)&lt;'key variables'!$B$28,0,IF($A1264&gt;='key variables'!$B$26,M1264*SUMPRODUCT(Z1264:AC1264,'control variables'!$O$5:$R$5)/J1264+H$65*'key variables'!$B$25/scenario!J$65,M1264*SUMPRODUCT(Z1264:AC1264,'control variables'!$O$7:$R$7)/J1264+H$65*'key variables'!$B$25/scenario!J$65))</f>
        <v>7.0412669438793915E-68</v>
      </c>
      <c r="S1264" s="10">
        <f ca="1">IF(IF($A1264&gt;='key variables'!$B$26,N1264*SUMPRODUCT(Z1264:AC1264,'control variables'!$O$6:$R$6)/J1264+I$65*'key variables'!$B$25/scenario!J$65,N1264*SUMPRODUCT(Z1264:AC1264,'control variables'!$O$7:$R$7)/J1264+I$65*'key variables'!$B$25/scenario!J$65)&lt;'key variables'!$B$28,0,IF($A1264&gt;='key variables'!$B$26,N1264*SUMPRODUCT(Z1264:AC1264,'control variables'!$O$6:$R$6)/J1264+I$65*'key variables'!$B$25/scenario!J$65,N1264*SUMPRODUCT(Z1264:AC1264,'control variables'!$O$7:$R$7)/J1264+I$65*'key variables'!$B$25/scenario!J$65))</f>
        <v>3.1650146365129105E-68</v>
      </c>
      <c r="T1264" s="10">
        <f t="shared" ca="1" si="934"/>
        <v>1.459376387803213E-67</v>
      </c>
      <c r="U1264" s="82">
        <f ca="1">SUMPRODUCT(P1234:P1263,'control variables'!AD$7:AD$36)</f>
        <v>4.3180678115255903E-68</v>
      </c>
      <c r="V1264" s="82">
        <f ca="1">SUMPRODUCT(Q1234:Q1263,'control variables'!AE$7:AE$36)</f>
        <v>4.9842063336969914E-68</v>
      </c>
      <c r="W1264" s="82">
        <f ca="1">SUMPRODUCT(R1234:R1263,'control variables'!AF$7:AF$36)</f>
        <v>1.4928788539362131E-67</v>
      </c>
      <c r="X1264" s="82">
        <f ca="1">SUMPRODUCT(S1234:S1263,'control variables'!AG$7:AG$36)</f>
        <v>6.7104165499021703E-68</v>
      </c>
      <c r="Y1264" s="82">
        <f t="shared" ca="1" si="928"/>
        <v>3.0941479234486881E-67</v>
      </c>
      <c r="Z1264" s="10">
        <f ca="1">IF($A1264&gt;='key variables'!$B$26,SUMPRODUCT(P1234:P1263,'control variables'!V$7:V$36)*$E1264,SUMPRODUCT(P1234:P1263,'control variables'!Z$7:Z$36)*$E1264)</f>
        <v>1.053652259896701E-67</v>
      </c>
      <c r="AA1264" s="10">
        <f ca="1">IF($A1264&gt;='key variables'!$B$26,SUMPRODUCT(Q1234:Q1263,'control variables'!W$7:W$36)*$E1264,SUMPRODUCT(Q1234:Q1263,'control variables'!AA$7:AA$36)*$E1264)</f>
        <v>1.216196802948277E-67</v>
      </c>
      <c r="AB1264" s="10">
        <f ca="1">IF($A1264&gt;='key variables'!$B$26,SUMPRODUCT(R1234:R1263,'control variables'!X$7:X$36)*$E1264,SUMPRODUCT(R1234:R1263,'control variables'!AB$7:AB$36)*$E1264)</f>
        <v>3.6427755349357275E-67</v>
      </c>
      <c r="AC1264" s="10">
        <f ca="1">IF($A1264&gt;='key variables'!$B$26,SUMPRODUCT(S1234:S1263,'control variables'!Y$7:Y$36)*$E1264,SUMPRODUCT(S1234:S1263,'control variables'!AC$7:AC$36)*$E1264)</f>
        <v>1.6374095709614686E-67</v>
      </c>
      <c r="AD1264" s="10">
        <f t="shared" ca="1" si="929"/>
        <v>7.5500341687421742E-67</v>
      </c>
      <c r="AE1264" s="82">
        <f ca="1">SUMPRODUCT(P1234:P1263,'control variables'!AL$7:AL$36)</f>
        <v>1.4346008838551286E-67</v>
      </c>
      <c r="AF1264" s="82">
        <f ca="1">SUMPRODUCT(Q1234:Q1263,'control variables'!AM$7:AM$36)</f>
        <v>1.6515837810365788E-67</v>
      </c>
      <c r="AG1264" s="82">
        <f ca="1">SUMPRODUCT(R1234:R1263,'control variables'!AN$7:AN$36)</f>
        <v>4.7090994148564732E-67</v>
      </c>
      <c r="AH1264" s="82">
        <f ca="1">SUMPRODUCT(S1234:S1263,'control variables'!AO$7:AO$36)</f>
        <v>2.038993335979968E-67</v>
      </c>
      <c r="AI1264" s="82">
        <f t="shared" ca="1" si="941"/>
        <v>9.8342774157281494E-67</v>
      </c>
      <c r="AJ1264" s="10">
        <f ca="1">SUMPRODUCT(P1234:P1263,'control variables'!AP$7:AP$36)</f>
        <v>1.3707667243288894E-70</v>
      </c>
      <c r="AK1264" s="10">
        <f ca="1">SUMPRODUCT(Q1234:Q1263,'control variables'!AQ$7:AQ$36)</f>
        <v>3.9555794904291303E-70</v>
      </c>
      <c r="AL1264" s="10">
        <f ca="1">SUMPRODUCT(R1234:R1263,'control variables'!AR$7:AR$36)</f>
        <v>1.4217391289927511E-68</v>
      </c>
      <c r="AM1264" s="10">
        <f ca="1">SUMPRODUCT(S1234:S1263,'control variables'!AS$7:AS$36)</f>
        <v>1.0651078346245251E-68</v>
      </c>
      <c r="AN1264" s="10">
        <f t="shared" ca="1" si="963"/>
        <v>2.5401104257648563E-68</v>
      </c>
      <c r="AO1264" s="82">
        <f ca="1">SUMPRODUCT(P1234:P1263,'control variables'!AX$7:AX$36)</f>
        <v>1.8640335565669734E-70</v>
      </c>
      <c r="AP1264" s="82">
        <f ca="1">SUMPRODUCT(Q1234:Q1263,'control variables'!AY$7:AY$36)</f>
        <v>4.3031875664696367E-70</v>
      </c>
      <c r="AQ1264" s="82">
        <f ca="1">SUMPRODUCT(R1234:R1263,'control variables'!AZ$7:AZ$36)</f>
        <v>3.866696496333873E-69</v>
      </c>
      <c r="AR1264" s="82">
        <f ca="1">SUMPRODUCT(S1234:S1263,'control variables'!BA$7:BA$36)</f>
        <v>2.8967682244760154E-69</v>
      </c>
      <c r="AS1264" s="82">
        <f t="shared" ca="1" si="964"/>
        <v>7.3801868331135501E-69</v>
      </c>
      <c r="AT1264" s="10">
        <f ca="1">SUMPRODUCT(P1234:P1263,'control variables'!AT$7:AT$36)</f>
        <v>-1.6450823536805376E-70</v>
      </c>
      <c r="AU1264" s="10">
        <f ca="1">SUMPRODUCT(Q1234:Q1263,'control variables'!AU$7:AU$36)</f>
        <v>1.7845524471237983E-70</v>
      </c>
      <c r="AV1264" s="10">
        <f ca="1">SUMPRODUCT(R1234:R1263,'control variables'!AV$7:AV$36)</f>
        <v>7.6844258448549673E-68</v>
      </c>
      <c r="AW1264" s="10">
        <f ca="1">SUMPRODUCT(S1234:S1263,'control variables'!AW$7:AW$36)</f>
        <v>5.7568522980336018E-68</v>
      </c>
      <c r="AX1264" s="10">
        <f t="shared" ca="1" si="942"/>
        <v>1.3442672843823002E-67</v>
      </c>
      <c r="AY1264" s="82">
        <f ca="1">SUMPRODUCT(P1234:P1263,'control variables'!BB$7:BB$36)</f>
        <v>5.9625423816454311E-70</v>
      </c>
      <c r="AZ1264" s="82">
        <f ca="1">SUMPRODUCT(Q1234:Q1263,'control variables'!BC$7:BC$36)</f>
        <v>1.5204472440362314E-69</v>
      </c>
      <c r="BA1264" s="82">
        <f ca="1">SUMPRODUCT(R1234:R1263,'control variables'!BD$7:BD$36)</f>
        <v>1.0643598063444048E-68</v>
      </c>
      <c r="BB1264" s="82">
        <f ca="1">SUMPRODUCT(S1234:S1263,'control variables'!BE$7:BE$36)</f>
        <v>1.5125312642756747E-69</v>
      </c>
      <c r="BC1264" s="82">
        <f t="shared" ca="1" si="965"/>
        <v>1.4272830809920497E-68</v>
      </c>
      <c r="BD1264" s="10">
        <f ca="1">SUMPRODUCT(P1234:P1263,'control variables'!BF$7:BF$36)</f>
        <v>1.2473119314619819E-70</v>
      </c>
      <c r="BE1264" s="10">
        <f ca="1">SUMPRODUCT(Q1234:Q1263,'control variables'!BG$7:BG$36)</f>
        <v>1.4397319125685981E-70</v>
      </c>
      <c r="BF1264" s="10">
        <f ca="1">SUMPRODUCT(R1234:R1263,'control variables'!BH$7:BH$36)</f>
        <v>4.3123120988784232E-69</v>
      </c>
      <c r="BG1264" s="10">
        <f ca="1">SUMPRODUCT(S1234:S1263,'control variables'!BI$7:BI$36)</f>
        <v>9.6918147110058648E-69</v>
      </c>
      <c r="BH1264" s="10">
        <f t="shared" ca="1" si="966"/>
        <v>1.4272831194287346E-68</v>
      </c>
      <c r="BI1264" s="82">
        <f t="shared" ca="1" si="943"/>
        <v>1.4389183438830933E-67</v>
      </c>
      <c r="BJ1264" s="82">
        <f t="shared" ca="1" si="944"/>
        <v>1.6685728059240648E-67</v>
      </c>
      <c r="BK1264" s="82">
        <f t="shared" ca="1" si="945"/>
        <v>5.5839779799764108E-67</v>
      </c>
      <c r="BL1264" s="82">
        <f t="shared" ca="1" si="946"/>
        <v>2.6298038784260851E-67</v>
      </c>
      <c r="BM1264" s="82">
        <f t="shared" ca="1" si="936"/>
        <v>1.1321273008209654E-66</v>
      </c>
      <c r="BN1264" s="10">
        <f ca="1">BN1263+BI1264-INDIRECT(ADDRESS(MAX($D1264-'key variables'!$B$9*30,34),scenario!BI$4),TRUE)</f>
        <v>9439390.0751690175</v>
      </c>
      <c r="BO1264" s="10">
        <f ca="1">BO1263+BJ1264-INDIRECT(ADDRESS(MAX($D1264-'key variables'!$B$9*30,34),scenario!BJ$4),TRUE)</f>
        <v>10895583.360992203</v>
      </c>
      <c r="BP1264" s="10">
        <f ca="1">BP1263+BK1264-INDIRECT(ADDRESS(MAX($D1264-'key variables'!$B$9*30,34),scenario!BK$4),TRUE)</f>
        <v>32531162.537994072</v>
      </c>
      <c r="BQ1264" s="10">
        <f ca="1">BQ1263+BL1264-INDIRECT(ADDRESS(MAX($D1264-'key variables'!$B$9*30,34),scenario!BL$4),TRUE)</f>
        <v>14415841.516535141</v>
      </c>
      <c r="BR1264" s="10">
        <f t="shared" ca="1" si="967"/>
        <v>67281977.490690395</v>
      </c>
      <c r="BS1264" s="82">
        <f t="shared" ca="1" si="948"/>
        <v>-2.3433848477536824E-9</v>
      </c>
      <c r="BT1264" s="82">
        <f t="shared" ca="1" si="949"/>
        <v>-3.4288309057018498E-10</v>
      </c>
      <c r="BU1264" s="82">
        <f t="shared" ca="1" si="950"/>
        <v>-4.2578247660364599E-9</v>
      </c>
      <c r="BV1264" s="82">
        <f t="shared" ca="1" si="951"/>
        <v>-2.9943922343414556E-9</v>
      </c>
      <c r="BW1264" s="82">
        <f t="shared" ca="1" si="968"/>
        <v>-9.9384849387017825E-9</v>
      </c>
      <c r="BX1264" s="10">
        <f t="shared" ca="1" si="952"/>
        <v>-1.8625994260191893E-12</v>
      </c>
      <c r="BY1264" s="10">
        <f t="shared" ca="1" si="953"/>
        <v>2.8902850229962428E-12</v>
      </c>
      <c r="BZ1264" s="10">
        <f t="shared" ca="1" si="954"/>
        <v>-3.5034723983035463E-11</v>
      </c>
      <c r="CA1264" s="10">
        <f t="shared" ca="1" si="955"/>
        <v>-2.0257049910634696E-11</v>
      </c>
      <c r="CB1264" s="10">
        <v>0</v>
      </c>
      <c r="CC1264" s="82">
        <f t="shared" ca="1" si="956"/>
        <v>3.9725652202851362E-13</v>
      </c>
      <c r="CD1264" s="82">
        <f t="shared" ca="1" si="957"/>
        <v>3.4270724516460853E-13</v>
      </c>
      <c r="CE1264" s="82">
        <f t="shared" ca="1" si="958"/>
        <v>1.8915613015532971E-10</v>
      </c>
      <c r="CF1264" s="82">
        <f t="shared" ca="1" si="959"/>
        <v>3.7028113764059381E-11</v>
      </c>
      <c r="CG1264" s="82">
        <f t="shared" ca="1" si="969"/>
        <v>2.269242076865822E-10</v>
      </c>
      <c r="CH1264" s="13" t="str">
        <f t="shared" ca="1" si="921"/>
        <v/>
      </c>
      <c r="CI1264" s="81">
        <f t="shared" ca="1" si="930"/>
        <v>0.1131775965863165</v>
      </c>
      <c r="CJ1264" s="81">
        <f t="shared" ca="1" si="931"/>
        <v>0.13063724757458739</v>
      </c>
      <c r="CK1264" s="81">
        <f t="shared" ca="1" si="932"/>
        <v>0.39004625943939081</v>
      </c>
      <c r="CL1264" s="81">
        <f t="shared" ca="1" si="933"/>
        <v>0.17284488538116416</v>
      </c>
      <c r="CM1264" s="89">
        <f t="shared" ca="1" si="922"/>
        <v>0.80670598898145884</v>
      </c>
    </row>
    <row r="1265" spans="1:91" x14ac:dyDescent="0.3">
      <c r="A1265">
        <v>1200</v>
      </c>
      <c r="B1265" s="3">
        <f t="shared" si="935"/>
        <v>3.5222222222222221</v>
      </c>
      <c r="C1265" s="3">
        <f t="shared" si="923"/>
        <v>40</v>
      </c>
      <c r="D1265" s="4">
        <f t="shared" ca="1" si="960"/>
        <v>1265</v>
      </c>
      <c r="E1265" s="58">
        <f>(0.5*(COS(B1265*2*PI())+1)*('key variables'!$B$4-'key variables'!$B$6)+'key variables'!$B$6)/'key variables'!$B$4</f>
        <v>1</v>
      </c>
      <c r="F1265" s="10">
        <f t="shared" ca="1" si="924"/>
        <v>11689222.907461114</v>
      </c>
      <c r="G1265" s="10">
        <f t="shared" ca="1" si="925"/>
        <v>13492492.798713122</v>
      </c>
      <c r="H1265" s="10">
        <f t="shared" ca="1" si="926"/>
        <v>40309474.521088287</v>
      </c>
      <c r="I1265" s="10">
        <f t="shared" ca="1" si="927"/>
        <v>17912154.249750931</v>
      </c>
      <c r="J1265" s="10">
        <f t="shared" ca="1" si="961"/>
        <v>83403344.477013454</v>
      </c>
      <c r="K1265" s="82">
        <f t="shared" ca="1" si="937"/>
        <v>2249832.832292099</v>
      </c>
      <c r="L1265" s="82">
        <f t="shared" ca="1" si="938"/>
        <v>2596909.4377209195</v>
      </c>
      <c r="M1265" s="82">
        <f t="shared" ca="1" si="939"/>
        <v>7778311.98309422</v>
      </c>
      <c r="N1265" s="82">
        <f t="shared" ca="1" si="940"/>
        <v>3496312.733215793</v>
      </c>
      <c r="O1265" s="82">
        <f t="shared" ca="1" si="962"/>
        <v>16121366.986323033</v>
      </c>
      <c r="P1265" s="10">
        <f ca="1">IF(IF($A1265&gt;='key variables'!$B$26,K1265*SUMPRODUCT(Z1265:AC1265,'control variables'!$O$3:$R$3)/J1265+F$65*'key variables'!$B$25/scenario!J$65,K1265*SUMPRODUCT(Z1265:AC1265,'control variables'!$O$7:$R$7)/J1265+F$65*'key variables'!$B$25/scenario!J$65)&lt;'key variables'!$B$28,0,IF($A1265&gt;='key variables'!$B$26,K1265*SUMPRODUCT(Z1265:AC1265,'control variables'!$O$3:$R$3)/J1265+F$65*'key variables'!$B$25/scenario!J$65,K1265*SUMPRODUCT(Z1265:AC1265,'control variables'!$O$7:$R$7)/J1265+F$65*'key variables'!$B$25/scenario!J$65))</f>
        <v>1.752431091096257E-68</v>
      </c>
      <c r="Q1265" s="10">
        <f ca="1">IF(IF($A1265&gt;='key variables'!$B$26,L1265*SUMPRODUCT(Z1265:AC1265,'control variables'!$O$4:$R$4)/J1265+G$65*'key variables'!$B$25/scenario!J$65,L1265*SUMPRODUCT(Z1265:AC1265,'control variables'!$O$7:$R$7)/J1265+G$65*'key variables'!$B$25/scenario!J$65)&lt;'key variables'!$B$28,0,IF($A1265&gt;='key variables'!$B$26,L1265*SUMPRODUCT(Z1265:AC1265,'control variables'!$O$4:$R$4)/J1265+G$65*'key variables'!$B$25/scenario!J$65,L1265*SUMPRODUCT(Z1265:AC1265,'control variables'!$O$7:$R$7)/J1265+G$65*'key variables'!$B$25/scenario!J$65))</f>
        <v>2.0227746586785463E-68</v>
      </c>
      <c r="R1265" s="10">
        <f ca="1">IF(IF($A1265&gt;='key variables'!$B$26,M1265*SUMPRODUCT(Z1265:AC1265,'control variables'!$O$5:$R$5)/J1265+H$65*'key variables'!$B$25/scenario!J$65,M1265*SUMPRODUCT(Z1265:AC1265,'control variables'!$O$7:$R$7)/J1265+H$65*'key variables'!$B$25/scenario!J$65)&lt;'key variables'!$B$28,0,IF($A1265&gt;='key variables'!$B$26,M1265*SUMPRODUCT(Z1265:AC1265,'control variables'!$O$5:$R$5)/J1265+H$65*'key variables'!$B$25/scenario!J$65,M1265*SUMPRODUCT(Z1265:AC1265,'control variables'!$O$7:$R$7)/J1265+H$65*'key variables'!$B$25/scenario!J$65))</f>
        <v>6.0586526962244839E-68</v>
      </c>
      <c r="S1265" s="10">
        <f ca="1">IF(IF($A1265&gt;='key variables'!$B$26,N1265*SUMPRODUCT(Z1265:AC1265,'control variables'!$O$6:$R$6)/J1265+I$65*'key variables'!$B$25/scenario!J$65,N1265*SUMPRODUCT(Z1265:AC1265,'control variables'!$O$7:$R$7)/J1265+I$65*'key variables'!$B$25/scenario!J$65)&lt;'key variables'!$B$28,0,IF($A1265&gt;='key variables'!$B$26,N1265*SUMPRODUCT(Z1265:AC1265,'control variables'!$O$6:$R$6)/J1265+I$65*'key variables'!$B$25/scenario!J$65,N1265*SUMPRODUCT(Z1265:AC1265,'control variables'!$O$7:$R$7)/J1265+I$65*'key variables'!$B$25/scenario!J$65))</f>
        <v>2.7233343962008658E-68</v>
      </c>
      <c r="T1265" s="10">
        <f t="shared" ca="1" si="934"/>
        <v>1.2557192842200152E-67</v>
      </c>
      <c r="U1265" s="82">
        <f ca="1">SUMPRODUCT(P1235:P1264,'control variables'!AD$7:AD$36)</f>
        <v>3.7154781088821906E-68</v>
      </c>
      <c r="V1265" s="82">
        <f ca="1">SUMPRODUCT(Q1235:Q1264,'control variables'!AE$7:AE$36)</f>
        <v>4.2886564851005434E-68</v>
      </c>
      <c r="W1265" s="82">
        <f ca="1">SUMPRODUCT(R1235:R1264,'control variables'!AF$7:AF$36)</f>
        <v>1.2845464552937257E-67</v>
      </c>
      <c r="X1265" s="82">
        <f ca="1">SUMPRODUCT(S1235:S1264,'control variables'!AG$7:AG$36)</f>
        <v>5.7739727306027527E-68</v>
      </c>
      <c r="Y1265" s="82">
        <f t="shared" ca="1" si="928"/>
        <v>2.6623571877522743E-67</v>
      </c>
      <c r="Z1265" s="10">
        <f ca="1">IF($A1265&gt;='key variables'!$B$26,SUMPRODUCT(P1235:P1264,'control variables'!V$7:V$36)*$E1265,SUMPRODUCT(P1235:P1264,'control variables'!Z$7:Z$36)*$E1265)</f>
        <v>9.066142721453275E-68</v>
      </c>
      <c r="AA1265" s="10">
        <f ca="1">IF($A1265&gt;='key variables'!$B$26,SUMPRODUCT(Q1235:Q1264,'control variables'!W$7:W$36)*$E1265,SUMPRODUCT(Q1235:Q1264,'control variables'!AA$7:AA$36)*$E1265)</f>
        <v>1.0464755985039374E-67</v>
      </c>
      <c r="AB1265" s="10">
        <f ca="1">IF($A1265&gt;='key variables'!$B$26,SUMPRODUCT(R1235:R1264,'control variables'!X$7:X$36)*$E1265,SUMPRODUCT(R1235:R1264,'control variables'!AB$7:AB$36)*$E1265)</f>
        <v>3.1344233917538815E-67</v>
      </c>
      <c r="AC1265" s="10">
        <f ca="1">IF($A1265&gt;='key variables'!$B$26,SUMPRODUCT(S1235:S1264,'control variables'!Y$7:Y$36)*$E1265,SUMPRODUCT(S1235:S1264,'control variables'!AC$7:AC$36)*$E1265)</f>
        <v>1.4089077989796782E-67</v>
      </c>
      <c r="AD1265" s="10">
        <f t="shared" ca="1" si="929"/>
        <v>6.4964210613828247E-67</v>
      </c>
      <c r="AE1265" s="82">
        <f ca="1">SUMPRODUCT(P1235:P1264,'control variables'!AL$7:AL$36)</f>
        <v>1.2344012210089817E-67</v>
      </c>
      <c r="AF1265" s="82">
        <f ca="1">SUMPRODUCT(Q1235:Q1264,'control variables'!AM$7:AM$36)</f>
        <v>1.4211039870766319E-67</v>
      </c>
      <c r="AG1265" s="82">
        <f ca="1">SUMPRODUCT(R1235:R1264,'control variables'!AN$7:AN$36)</f>
        <v>4.0519409495488104E-67</v>
      </c>
      <c r="AH1265" s="82">
        <f ca="1">SUMPRODUCT(S1235:S1264,'control variables'!AO$7:AO$36)</f>
        <v>1.7544502390094855E-67</v>
      </c>
      <c r="AI1265" s="82">
        <f t="shared" ca="1" si="941"/>
        <v>8.4618963966439096E-67</v>
      </c>
      <c r="AJ1265" s="10">
        <f ca="1">SUMPRODUCT(P1235:P1264,'control variables'!AP$7:AP$36)</f>
        <v>1.1794751678132492E-70</v>
      </c>
      <c r="AK1265" s="10">
        <f ca="1">SUMPRODUCT(Q1235:Q1264,'control variables'!AQ$7:AQ$36)</f>
        <v>3.4035753133391241E-70</v>
      </c>
      <c r="AL1265" s="10">
        <f ca="1">SUMPRODUCT(R1235:R1264,'control variables'!AR$7:AR$36)</f>
        <v>1.2233343339847856E-68</v>
      </c>
      <c r="AM1265" s="10">
        <f ca="1">SUMPRODUCT(S1235:S1264,'control variables'!AS$7:AS$36)</f>
        <v>9.1647121256027103E-69</v>
      </c>
      <c r="AN1265" s="10">
        <f t="shared" ca="1" si="963"/>
        <v>2.1856360513565804E-68</v>
      </c>
      <c r="AO1265" s="82">
        <f ca="1">SUMPRODUCT(P1235:P1264,'control variables'!AX$7:AX$36)</f>
        <v>1.6039062321254971E-70</v>
      </c>
      <c r="AP1265" s="82">
        <f ca="1">SUMPRODUCT(Q1235:Q1264,'control variables'!AY$7:AY$36)</f>
        <v>3.7026744135320089E-70</v>
      </c>
      <c r="AQ1265" s="82">
        <f ca="1">SUMPRODUCT(R1235:R1264,'control variables'!AZ$7:AZ$36)</f>
        <v>3.3270960098109672E-69</v>
      </c>
      <c r="AR1265" s="82">
        <f ca="1">SUMPRODUCT(S1235:S1264,'control variables'!BA$7:BA$36)</f>
        <v>2.4925219784224734E-69</v>
      </c>
      <c r="AS1265" s="82">
        <f t="shared" ca="1" si="964"/>
        <v>6.3502760527991911E-69</v>
      </c>
      <c r="AT1265" s="10">
        <f ca="1">SUMPRODUCT(P1235:P1264,'control variables'!AT$7:AT$36)</f>
        <v>-1.4155098389362574E-70</v>
      </c>
      <c r="AU1265" s="10">
        <f ca="1">SUMPRODUCT(Q1235:Q1264,'control variables'!AU$7:AU$36)</f>
        <v>1.5355167729749114E-70</v>
      </c>
      <c r="AV1265" s="10">
        <f ca="1">SUMPRODUCT(R1235:R1264,'control variables'!AV$7:AV$36)</f>
        <v>6.6120582751570693E-68</v>
      </c>
      <c r="AW1265" s="10">
        <f ca="1">SUMPRODUCT(S1235:S1264,'control variables'!AW$7:AW$36)</f>
        <v>4.9534791075582936E-68</v>
      </c>
      <c r="AX1265" s="10">
        <f t="shared" ca="1" si="942"/>
        <v>1.156673745205575E-67</v>
      </c>
      <c r="AY1265" s="82">
        <f ca="1">SUMPRODUCT(P1235:P1264,'control variables'!BB$7:BB$36)</f>
        <v>5.1304649809236985E-70</v>
      </c>
      <c r="AZ1265" s="82">
        <f ca="1">SUMPRODUCT(Q1235:Q1264,'control variables'!BC$7:BC$36)</f>
        <v>1.3082676552342037E-69</v>
      </c>
      <c r="BA1265" s="82">
        <f ca="1">SUMPRODUCT(R1235:R1264,'control variables'!BD$7:BD$36)</f>
        <v>9.1582757220515852E-69</v>
      </c>
      <c r="BB1265" s="82">
        <f ca="1">SUMPRODUCT(S1235:S1264,'control variables'!BE$7:BE$36)</f>
        <v>1.3014563565713626E-69</v>
      </c>
      <c r="BC1265" s="82">
        <f t="shared" ca="1" si="965"/>
        <v>1.2281046231949523E-68</v>
      </c>
      <c r="BD1265" s="10">
        <f ca="1">SUMPRODUCT(P1235:P1264,'control variables'!BF$7:BF$36)</f>
        <v>1.0732485867694649E-70</v>
      </c>
      <c r="BE1265" s="10">
        <f ca="1">SUMPRODUCT(Q1235:Q1264,'control variables'!BG$7:BG$36)</f>
        <v>1.2388162106972068E-70</v>
      </c>
      <c r="BF1265" s="10">
        <f ca="1">SUMPRODUCT(R1235:R1264,'control variables'!BH$7:BH$36)</f>
        <v>3.7105256103863388E-69</v>
      </c>
      <c r="BG1265" s="10">
        <f ca="1">SUMPRODUCT(S1235:S1264,'control variables'!BI$7:BI$36)</f>
        <v>8.339314472544674E-69</v>
      </c>
      <c r="BH1265" s="10">
        <f t="shared" ca="1" si="966"/>
        <v>1.2281046562677681E-68</v>
      </c>
      <c r="BI1265" s="82">
        <f t="shared" ca="1" si="943"/>
        <v>1.2381161761509692E-67</v>
      </c>
      <c r="BJ1265" s="82">
        <f t="shared" ca="1" si="944"/>
        <v>1.4357221804019488E-67</v>
      </c>
      <c r="BK1265" s="82">
        <f t="shared" ca="1" si="945"/>
        <v>4.8047295342850331E-67</v>
      </c>
      <c r="BL1265" s="82">
        <f t="shared" ca="1" si="946"/>
        <v>2.2628127133310285E-67</v>
      </c>
      <c r="BM1265" s="82">
        <f t="shared" ca="1" si="936"/>
        <v>9.7413806041689799E-67</v>
      </c>
      <c r="BN1265" s="10">
        <f ca="1">BN1264+BI1265-INDIRECT(ADDRESS(MAX($D1265-'key variables'!$B$9*30,34),scenario!BI$4),TRUE)</f>
        <v>9439390.0751690175</v>
      </c>
      <c r="BO1265" s="10">
        <f ca="1">BO1264+BJ1265-INDIRECT(ADDRESS(MAX($D1265-'key variables'!$B$9*30,34),scenario!BJ$4),TRUE)</f>
        <v>10895583.360992203</v>
      </c>
      <c r="BP1265" s="10">
        <f ca="1">BP1264+BK1265-INDIRECT(ADDRESS(MAX($D1265-'key variables'!$B$9*30,34),scenario!BK$4),TRUE)</f>
        <v>32531162.537994072</v>
      </c>
      <c r="BQ1265" s="10">
        <f ca="1">BQ1264+BL1265-INDIRECT(ADDRESS(MAX($D1265-'key variables'!$B$9*30,34),scenario!BL$4),TRUE)</f>
        <v>14415841.516535141</v>
      </c>
      <c r="BR1265" s="10">
        <f t="shared" ca="1" si="967"/>
        <v>67281977.490690395</v>
      </c>
      <c r="BS1265" s="82">
        <f t="shared" ca="1" si="948"/>
        <v>-2.3433848477536824E-9</v>
      </c>
      <c r="BT1265" s="82">
        <f t="shared" ca="1" si="949"/>
        <v>-3.4288309057018498E-10</v>
      </c>
      <c r="BU1265" s="82">
        <f t="shared" ca="1" si="950"/>
        <v>-4.2578247660364599E-9</v>
      </c>
      <c r="BV1265" s="82">
        <f t="shared" ca="1" si="951"/>
        <v>-2.9943922343414556E-9</v>
      </c>
      <c r="BW1265" s="82">
        <f t="shared" ca="1" si="968"/>
        <v>-9.9384849387017825E-9</v>
      </c>
      <c r="BX1265" s="10">
        <f t="shared" ca="1" si="952"/>
        <v>-1.8625994260191893E-12</v>
      </c>
      <c r="BY1265" s="10">
        <f t="shared" ca="1" si="953"/>
        <v>2.8902850229962428E-12</v>
      </c>
      <c r="BZ1265" s="10">
        <f t="shared" ca="1" si="954"/>
        <v>-3.5034723983035463E-11</v>
      </c>
      <c r="CA1265" s="10">
        <f t="shared" ca="1" si="955"/>
        <v>-2.0257049910634696E-11</v>
      </c>
      <c r="CB1265" s="10">
        <v>0</v>
      </c>
      <c r="CC1265" s="82">
        <f t="shared" ca="1" si="956"/>
        <v>3.9725652202851362E-13</v>
      </c>
      <c r="CD1265" s="82">
        <f t="shared" ca="1" si="957"/>
        <v>3.4270724516460853E-13</v>
      </c>
      <c r="CE1265" s="82">
        <f t="shared" ca="1" si="958"/>
        <v>1.8915613015532971E-10</v>
      </c>
      <c r="CF1265" s="82">
        <f t="shared" ca="1" si="959"/>
        <v>3.7028113764059381E-11</v>
      </c>
      <c r="CG1265" s="82">
        <f t="shared" ca="1" si="969"/>
        <v>2.269242076865822E-10</v>
      </c>
      <c r="CH1265" s="13" t="str">
        <f t="shared" ca="1" si="921"/>
        <v/>
      </c>
      <c r="CI1265" s="81">
        <f t="shared" ca="1" si="930"/>
        <v>0.1131775965863165</v>
      </c>
      <c r="CJ1265" s="81">
        <f t="shared" ca="1" si="931"/>
        <v>0.13063724757458739</v>
      </c>
      <c r="CK1265" s="81">
        <f t="shared" ca="1" si="932"/>
        <v>0.39004625943939081</v>
      </c>
      <c r="CL1265" s="81">
        <f t="shared" ca="1" si="933"/>
        <v>0.17284488538116416</v>
      </c>
      <c r="CM1265" s="89">
        <f t="shared" ca="1" si="922"/>
        <v>0.80670598898145884</v>
      </c>
    </row>
    <row r="1266" spans="1:91" x14ac:dyDescent="0.3">
      <c r="A1266">
        <v>1201</v>
      </c>
      <c r="B1266" s="3">
        <f t="shared" si="935"/>
        <v>3.5249999999999999</v>
      </c>
      <c r="C1266" s="3">
        <f t="shared" si="923"/>
        <v>40.033333333333331</v>
      </c>
      <c r="D1266" s="4">
        <f t="shared" ca="1" si="960"/>
        <v>1266</v>
      </c>
      <c r="E1266" s="58">
        <f>(0.5*(COS(B1266*2*PI())+1)*('key variables'!$B$4-'key variables'!$B$6)+'key variables'!$B$6)/'key variables'!$B$4</f>
        <v>1</v>
      </c>
      <c r="F1266" s="10">
        <f t="shared" ca="1" si="924"/>
        <v>11689222.907461114</v>
      </c>
      <c r="G1266" s="10">
        <f t="shared" ca="1" si="925"/>
        <v>13492492.798713122</v>
      </c>
      <c r="H1266" s="10">
        <f t="shared" ca="1" si="926"/>
        <v>40309474.521088287</v>
      </c>
      <c r="I1266" s="10">
        <f t="shared" ca="1" si="927"/>
        <v>17912154.249750931</v>
      </c>
      <c r="J1266" s="10">
        <f t="shared" ca="1" si="961"/>
        <v>83403344.477013454</v>
      </c>
      <c r="K1266" s="82">
        <f t="shared" ca="1" si="937"/>
        <v>2249832.832292099</v>
      </c>
      <c r="L1266" s="82">
        <f t="shared" ca="1" si="938"/>
        <v>2596909.4377209195</v>
      </c>
      <c r="M1266" s="82">
        <f t="shared" ca="1" si="939"/>
        <v>7778311.98309422</v>
      </c>
      <c r="N1266" s="82">
        <f t="shared" ca="1" si="940"/>
        <v>3496312.733215793</v>
      </c>
      <c r="O1266" s="82">
        <f t="shared" ca="1" si="962"/>
        <v>16121366.986323033</v>
      </c>
      <c r="P1266" s="10">
        <f ca="1">IF(IF($A1266&gt;='key variables'!$B$26,K1266*SUMPRODUCT(Z1266:AC1266,'control variables'!$O$3:$R$3)/J1266+F$65*'key variables'!$B$25/scenario!J$65,K1266*SUMPRODUCT(Z1266:AC1266,'control variables'!$O$7:$R$7)/J1266+F$65*'key variables'!$B$25/scenario!J$65)&lt;'key variables'!$B$28,0,IF($A1266&gt;='key variables'!$B$26,K1266*SUMPRODUCT(Z1266:AC1266,'control variables'!$O$3:$R$3)/J1266+F$65*'key variables'!$B$25/scenario!J$65,K1266*SUMPRODUCT(Z1266:AC1266,'control variables'!$O$7:$R$7)/J1266+F$65*'key variables'!$B$25/scenario!J$65))</f>
        <v>1.5078779770233089E-68</v>
      </c>
      <c r="Q1266" s="10">
        <f ca="1">IF(IF($A1266&gt;='key variables'!$B$26,L1266*SUMPRODUCT(Z1266:AC1266,'control variables'!$O$4:$R$4)/J1266+G$65*'key variables'!$B$25/scenario!J$65,L1266*SUMPRODUCT(Z1266:AC1266,'control variables'!$O$7:$R$7)/J1266+G$65*'key variables'!$B$25/scenario!J$65)&lt;'key variables'!$B$28,0,IF($A1266&gt;='key variables'!$B$26,L1266*SUMPRODUCT(Z1266:AC1266,'control variables'!$O$4:$R$4)/J1266+G$65*'key variables'!$B$25/scenario!J$65,L1266*SUMPRODUCT(Z1266:AC1266,'control variables'!$O$7:$R$7)/J1266+G$65*'key variables'!$B$25/scenario!J$65))</f>
        <v>1.7404948906688198E-68</v>
      </c>
      <c r="R1266" s="10">
        <f ca="1">IF(IF($A1266&gt;='key variables'!$B$26,M1266*SUMPRODUCT(Z1266:AC1266,'control variables'!$O$5:$R$5)/J1266+H$65*'key variables'!$B$25/scenario!J$65,M1266*SUMPRODUCT(Z1266:AC1266,'control variables'!$O$7:$R$7)/J1266+H$65*'key variables'!$B$25/scenario!J$65)&lt;'key variables'!$B$28,0,IF($A1266&gt;='key variables'!$B$26,M1266*SUMPRODUCT(Z1266:AC1266,'control variables'!$O$5:$R$5)/J1266+H$65*'key variables'!$B$25/scenario!J$65,M1266*SUMPRODUCT(Z1266:AC1266,'control variables'!$O$7:$R$7)/J1266+H$65*'key variables'!$B$25/scenario!J$65))</f>
        <v>5.2131630267726101E-68</v>
      </c>
      <c r="S1266" s="10">
        <f ca="1">IF(IF($A1266&gt;='key variables'!$B$26,N1266*SUMPRODUCT(Z1266:AC1266,'control variables'!$O$6:$R$6)/J1266+I$65*'key variables'!$B$25/scenario!J$65,N1266*SUMPRODUCT(Z1266:AC1266,'control variables'!$O$7:$R$7)/J1266+I$65*'key variables'!$B$25/scenario!J$65)&lt;'key variables'!$B$28,0,IF($A1266&gt;='key variables'!$B$26,N1266*SUMPRODUCT(Z1266:AC1266,'control variables'!$O$6:$R$6)/J1266+I$65*'key variables'!$B$25/scenario!J$65,N1266*SUMPRODUCT(Z1266:AC1266,'control variables'!$O$7:$R$7)/J1266+I$65*'key variables'!$B$25/scenario!J$65))</f>
        <v>2.3432909750148903E-68</v>
      </c>
      <c r="T1266" s="10">
        <f t="shared" ca="1" si="934"/>
        <v>1.080482686947963E-67</v>
      </c>
      <c r="U1266" s="82">
        <f ca="1">SUMPRODUCT(P1236:P1265,'control variables'!AD$7:AD$36)</f>
        <v>3.1969802652787642E-68</v>
      </c>
      <c r="V1266" s="82">
        <f ca="1">SUMPRODUCT(Q1236:Q1265,'control variables'!AE$7:AE$36)</f>
        <v>3.6901711558061465E-68</v>
      </c>
      <c r="W1266" s="82">
        <f ca="1">SUMPRODUCT(R1236:R1265,'control variables'!AF$7:AF$36)</f>
        <v>1.1052870040037275E-67</v>
      </c>
      <c r="X1266" s="82">
        <f ca="1">SUMPRODUCT(S1236:S1265,'control variables'!AG$7:AG$36)</f>
        <v>4.9682103705216702E-68</v>
      </c>
      <c r="Y1266" s="82">
        <f t="shared" ca="1" si="928"/>
        <v>2.2908231831643852E-67</v>
      </c>
      <c r="Z1266" s="10">
        <f ca="1">IF($A1266&gt;='key variables'!$B$26,SUMPRODUCT(P1236:P1265,'control variables'!V$7:V$36)*$E1266,SUMPRODUCT(P1236:P1265,'control variables'!Z$7:Z$36)*$E1266)</f>
        <v>7.800955493021815E-68</v>
      </c>
      <c r="AA1266" s="10">
        <f ca="1">IF($A1266&gt;='key variables'!$B$26,SUMPRODUCT(Q1236:Q1265,'control variables'!W$7:W$36)*$E1266,SUMPRODUCT(Q1236:Q1265,'control variables'!AA$7:AA$36)*$E1266)</f>
        <v>9.0043911940027301E-68</v>
      </c>
      <c r="AB1266" s="10">
        <f ca="1">IF($A1266&gt;='key variables'!$B$26,SUMPRODUCT(R1236:R1265,'control variables'!X$7:X$36)*$E1266,SUMPRODUCT(R1236:R1265,'control variables'!AB$7:AB$36)*$E1266)</f>
        <v>2.6970121833068847E-67</v>
      </c>
      <c r="AC1266" s="10">
        <f ca="1">IF($A1266&gt;='key variables'!$B$26,SUMPRODUCT(S1236:S1265,'control variables'!Y$7:Y$36)*$E1266,SUMPRODUCT(S1236:S1265,'control variables'!AC$7:AC$36)*$E1266)</f>
        <v>1.2122936259986429E-67</v>
      </c>
      <c r="AD1266" s="10">
        <f t="shared" ca="1" si="929"/>
        <v>5.5898404780079822E-67</v>
      </c>
      <c r="AE1266" s="82">
        <f ca="1">SUMPRODUCT(P1236:P1265,'control variables'!AL$7:AL$36)</f>
        <v>1.0621395759451789E-67</v>
      </c>
      <c r="AF1266" s="82">
        <f ca="1">SUMPRODUCT(Q1236:Q1265,'control variables'!AM$7:AM$36)</f>
        <v>1.2227878266142724E-67</v>
      </c>
      <c r="AG1266" s="82">
        <f ca="1">SUMPRODUCT(R1236:R1265,'control variables'!AN$7:AN$36)</f>
        <v>3.4864894563137866E-67</v>
      </c>
      <c r="AH1266" s="82">
        <f ca="1">SUMPRODUCT(S1236:S1265,'control variables'!AO$7:AO$36)</f>
        <v>1.5096153512836601E-67</v>
      </c>
      <c r="AI1266" s="82">
        <f t="shared" ca="1" si="941"/>
        <v>7.2810322101568981E-67</v>
      </c>
      <c r="AJ1266" s="10">
        <f ca="1">SUMPRODUCT(P1236:P1265,'control variables'!AP$7:AP$36)</f>
        <v>1.0148784959521015E-70</v>
      </c>
      <c r="AK1266" s="10">
        <f ca="1">SUMPRODUCT(Q1236:Q1265,'control variables'!AQ$7:AQ$36)</f>
        <v>2.928603746075842E-70</v>
      </c>
      <c r="AL1266" s="10">
        <f ca="1">SUMPRODUCT(R1236:R1265,'control variables'!AR$7:AR$36)</f>
        <v>1.0526170815642151E-68</v>
      </c>
      <c r="AM1266" s="10">
        <f ca="1">SUMPRODUCT(S1236:S1265,'control variables'!AS$7:AS$36)</f>
        <v>7.8857694605897311E-69</v>
      </c>
      <c r="AN1266" s="10">
        <f t="shared" ca="1" si="963"/>
        <v>1.8806288500434674E-68</v>
      </c>
      <c r="AO1266" s="82">
        <f ca="1">SUMPRODUCT(P1236:P1265,'control variables'!AX$7:AX$36)</f>
        <v>1.380079876989371E-70</v>
      </c>
      <c r="AP1266" s="82">
        <f ca="1">SUMPRODUCT(Q1236:Q1265,'control variables'!AY$7:AY$36)</f>
        <v>3.1859633355169335E-70</v>
      </c>
      <c r="AQ1266" s="82">
        <f ca="1">SUMPRODUCT(R1236:R1265,'control variables'!AZ$7:AZ$36)</f>
        <v>2.8627971885032709E-69</v>
      </c>
      <c r="AR1266" s="82">
        <f ca="1">SUMPRODUCT(S1236:S1265,'control variables'!BA$7:BA$36)</f>
        <v>2.1446886086451959E-69</v>
      </c>
      <c r="AS1266" s="82">
        <f t="shared" ca="1" si="964"/>
        <v>5.4640901183990977E-69</v>
      </c>
      <c r="AT1266" s="10">
        <f ca="1">SUMPRODUCT(P1236:P1265,'control variables'!AT$7:AT$36)</f>
        <v>-1.2179743461733384E-70</v>
      </c>
      <c r="AU1266" s="10">
        <f ca="1">SUMPRODUCT(Q1236:Q1265,'control variables'!AU$7:AU$36)</f>
        <v>1.3212342197548872E-70</v>
      </c>
      <c r="AV1266" s="10">
        <f ca="1">SUMPRODUCT(R1236:R1265,'control variables'!AV$7:AV$36)</f>
        <v>5.6893404291675117E-68</v>
      </c>
      <c r="AW1266" s="10">
        <f ca="1">SUMPRODUCT(S1236:S1265,'control variables'!AW$7:AW$36)</f>
        <v>4.26221726713359E-68</v>
      </c>
      <c r="AX1266" s="10">
        <f t="shared" ca="1" si="942"/>
        <v>9.9525902950369174E-68</v>
      </c>
      <c r="AY1266" s="82">
        <f ca="1">SUMPRODUCT(P1236:P1265,'control variables'!BB$7:BB$36)</f>
        <v>4.414504624991973E-70</v>
      </c>
      <c r="AZ1266" s="82">
        <f ca="1">SUMPRODUCT(Q1236:Q1265,'control variables'!BC$7:BC$36)</f>
        <v>1.1256978921468031E-69</v>
      </c>
      <c r="BA1266" s="82">
        <f ca="1">SUMPRODUCT(R1236:R1265,'control variables'!BD$7:BD$36)</f>
        <v>7.8802312621320065E-69</v>
      </c>
      <c r="BB1266" s="82">
        <f ca="1">SUMPRODUCT(S1236:S1265,'control variables'!BE$7:BE$36)</f>
        <v>1.119837115480143E-69</v>
      </c>
      <c r="BC1266" s="82">
        <f t="shared" ca="1" si="965"/>
        <v>1.056721673225815E-68</v>
      </c>
      <c r="BD1266" s="10">
        <f ca="1">SUMPRODUCT(P1236:P1265,'control variables'!BF$7:BF$36)</f>
        <v>9.2347591644741873E-71</v>
      </c>
      <c r="BE1266" s="10">
        <f ca="1">SUMPRODUCT(Q1236:Q1265,'control variables'!BG$7:BG$36)</f>
        <v>1.065938450407909E-70</v>
      </c>
      <c r="BF1266" s="10">
        <f ca="1">SUMPRODUCT(R1236:R1265,'control variables'!BH$7:BH$36)</f>
        <v>3.1927188917782154E-69</v>
      </c>
      <c r="BG1266" s="10">
        <f ca="1">SUMPRODUCT(S1236:S1265,'control variables'!BI$7:BI$36)</f>
        <v>7.1755566883691903E-69</v>
      </c>
      <c r="BH1266" s="10">
        <f t="shared" ca="1" si="966"/>
        <v>1.0567217016832939E-68</v>
      </c>
      <c r="BI1266" s="82">
        <f t="shared" ca="1" si="943"/>
        <v>1.0653361062239975E-67</v>
      </c>
      <c r="BJ1266" s="82">
        <f t="shared" ca="1" si="944"/>
        <v>1.2353660397554953E-67</v>
      </c>
      <c r="BK1266" s="82">
        <f t="shared" ca="1" si="945"/>
        <v>4.1342258118518581E-67</v>
      </c>
      <c r="BL1266" s="82">
        <f t="shared" ca="1" si="946"/>
        <v>1.9470354491518203E-67</v>
      </c>
      <c r="BM1266" s="82">
        <f t="shared" ca="1" si="936"/>
        <v>8.3819634069831719E-67</v>
      </c>
      <c r="BN1266" s="10">
        <f ca="1">BN1265+BI1266-INDIRECT(ADDRESS(MAX($D1266-'key variables'!$B$9*30,34),scenario!BI$4),TRUE)</f>
        <v>9439390.0751690175</v>
      </c>
      <c r="BO1266" s="10">
        <f ca="1">BO1265+BJ1266-INDIRECT(ADDRESS(MAX($D1266-'key variables'!$B$9*30,34),scenario!BJ$4),TRUE)</f>
        <v>10895583.360992203</v>
      </c>
      <c r="BP1266" s="10">
        <f ca="1">BP1265+BK1266-INDIRECT(ADDRESS(MAX($D1266-'key variables'!$B$9*30,34),scenario!BK$4),TRUE)</f>
        <v>32531162.537994072</v>
      </c>
      <c r="BQ1266" s="10">
        <f ca="1">BQ1265+BL1266-INDIRECT(ADDRESS(MAX($D1266-'key variables'!$B$9*30,34),scenario!BL$4),TRUE)</f>
        <v>14415841.516535141</v>
      </c>
      <c r="BR1266" s="10">
        <f t="shared" ca="1" si="967"/>
        <v>67281977.490690395</v>
      </c>
      <c r="BS1266" s="82">
        <f t="shared" ca="1" si="948"/>
        <v>-2.3433848477536824E-9</v>
      </c>
      <c r="BT1266" s="82">
        <f t="shared" ca="1" si="949"/>
        <v>-3.4288309057018498E-10</v>
      </c>
      <c r="BU1266" s="82">
        <f t="shared" ca="1" si="950"/>
        <v>-4.2578247660364599E-9</v>
      </c>
      <c r="BV1266" s="82">
        <f t="shared" ca="1" si="951"/>
        <v>-2.9943922343414556E-9</v>
      </c>
      <c r="BW1266" s="82">
        <f t="shared" ca="1" si="968"/>
        <v>-9.9384849387017825E-9</v>
      </c>
      <c r="BX1266" s="10">
        <f t="shared" ca="1" si="952"/>
        <v>-1.8625994260191893E-12</v>
      </c>
      <c r="BY1266" s="10">
        <f t="shared" ca="1" si="953"/>
        <v>2.8902850229962428E-12</v>
      </c>
      <c r="BZ1266" s="10">
        <f t="shared" ca="1" si="954"/>
        <v>-3.5034723983035463E-11</v>
      </c>
      <c r="CA1266" s="10">
        <f t="shared" ca="1" si="955"/>
        <v>-2.0257049910634696E-11</v>
      </c>
      <c r="CB1266" s="10">
        <v>0</v>
      </c>
      <c r="CC1266" s="82">
        <f t="shared" ca="1" si="956"/>
        <v>3.9725652202851362E-13</v>
      </c>
      <c r="CD1266" s="82">
        <f t="shared" ca="1" si="957"/>
        <v>3.4270724516460853E-13</v>
      </c>
      <c r="CE1266" s="82">
        <f t="shared" ca="1" si="958"/>
        <v>1.8915613015532971E-10</v>
      </c>
      <c r="CF1266" s="82">
        <f t="shared" ca="1" si="959"/>
        <v>3.7028113764059381E-11</v>
      </c>
      <c r="CG1266" s="82">
        <f t="shared" ca="1" si="969"/>
        <v>2.269242076865822E-10</v>
      </c>
      <c r="CH1266" s="13" t="str">
        <f t="shared" ca="1" si="921"/>
        <v/>
      </c>
      <c r="CI1266" s="81">
        <f t="shared" ca="1" si="930"/>
        <v>0.1131775965863165</v>
      </c>
      <c r="CJ1266" s="81">
        <f t="shared" ca="1" si="931"/>
        <v>0.13063724757458739</v>
      </c>
      <c r="CK1266" s="81">
        <f t="shared" ca="1" si="932"/>
        <v>0.39004625943939081</v>
      </c>
      <c r="CL1266" s="81">
        <f t="shared" ca="1" si="933"/>
        <v>0.17284488538116416</v>
      </c>
      <c r="CM1266" s="89">
        <f t="shared" ca="1" si="922"/>
        <v>0.80670598898145884</v>
      </c>
    </row>
    <row r="1267" spans="1:91" x14ac:dyDescent="0.3">
      <c r="A1267">
        <v>1202</v>
      </c>
      <c r="B1267" s="3">
        <f t="shared" si="935"/>
        <v>3.5277777777777777</v>
      </c>
      <c r="C1267" s="3">
        <f t="shared" si="923"/>
        <v>40.06666666666667</v>
      </c>
      <c r="D1267" s="4">
        <f t="shared" ca="1" si="960"/>
        <v>1267</v>
      </c>
      <c r="E1267" s="58">
        <f>(0.5*(COS(B1267*2*PI())+1)*('key variables'!$B$4-'key variables'!$B$6)+'key variables'!$B$6)/'key variables'!$B$4</f>
        <v>1</v>
      </c>
      <c r="F1267" s="10">
        <f t="shared" ca="1" si="924"/>
        <v>11689222.907461114</v>
      </c>
      <c r="G1267" s="10">
        <f t="shared" ca="1" si="925"/>
        <v>13492492.798713122</v>
      </c>
      <c r="H1267" s="10">
        <f t="shared" ca="1" si="926"/>
        <v>40309474.521088287</v>
      </c>
      <c r="I1267" s="10">
        <f t="shared" ca="1" si="927"/>
        <v>17912154.249750931</v>
      </c>
      <c r="J1267" s="10">
        <f t="shared" ca="1" si="961"/>
        <v>83403344.477013454</v>
      </c>
      <c r="K1267" s="82">
        <f t="shared" ca="1" si="937"/>
        <v>2249832.832292099</v>
      </c>
      <c r="L1267" s="82">
        <f t="shared" ca="1" si="938"/>
        <v>2596909.4377209195</v>
      </c>
      <c r="M1267" s="82">
        <f t="shared" ca="1" si="939"/>
        <v>7778311.98309422</v>
      </c>
      <c r="N1267" s="82">
        <f t="shared" ca="1" si="940"/>
        <v>3496312.733215793</v>
      </c>
      <c r="O1267" s="82">
        <f t="shared" ca="1" si="962"/>
        <v>16121366.986323033</v>
      </c>
      <c r="P1267" s="10">
        <f ca="1">IF(IF($A1267&gt;='key variables'!$B$26,K1267*SUMPRODUCT(Z1267:AC1267,'control variables'!$O$3:$R$3)/J1267+F$65*'key variables'!$B$25/scenario!J$65,K1267*SUMPRODUCT(Z1267:AC1267,'control variables'!$O$7:$R$7)/J1267+F$65*'key variables'!$B$25/scenario!J$65)&lt;'key variables'!$B$28,0,IF($A1267&gt;='key variables'!$B$26,K1267*SUMPRODUCT(Z1267:AC1267,'control variables'!$O$3:$R$3)/J1267+F$65*'key variables'!$B$25/scenario!J$65,K1267*SUMPRODUCT(Z1267:AC1267,'control variables'!$O$7:$R$7)/J1267+F$65*'key variables'!$B$25/scenario!J$65))</f>
        <v>1.2974524391538638E-68</v>
      </c>
      <c r="Q1267" s="10">
        <f ca="1">IF(IF($A1267&gt;='key variables'!$B$26,L1267*SUMPRODUCT(Z1267:AC1267,'control variables'!$O$4:$R$4)/J1267+G$65*'key variables'!$B$25/scenario!J$65,L1267*SUMPRODUCT(Z1267:AC1267,'control variables'!$O$7:$R$7)/J1267+G$65*'key variables'!$B$25/scenario!J$65)&lt;'key variables'!$B$28,0,IF($A1267&gt;='key variables'!$B$26,L1267*SUMPRODUCT(Z1267:AC1267,'control variables'!$O$4:$R$4)/J1267+G$65*'key variables'!$B$25/scenario!J$65,L1267*SUMPRODUCT(Z1267:AC1267,'control variables'!$O$7:$R$7)/J1267+G$65*'key variables'!$B$25/scenario!J$65))</f>
        <v>1.4976074825968433E-68</v>
      </c>
      <c r="R1267" s="10">
        <f ca="1">IF(IF($A1267&gt;='key variables'!$B$26,M1267*SUMPRODUCT(Z1267:AC1267,'control variables'!$O$5:$R$5)/J1267+H$65*'key variables'!$B$25/scenario!J$65,M1267*SUMPRODUCT(Z1267:AC1267,'control variables'!$O$7:$R$7)/J1267+H$65*'key variables'!$B$25/scenario!J$65)&lt;'key variables'!$B$28,0,IF($A1267&gt;='key variables'!$B$26,M1267*SUMPRODUCT(Z1267:AC1267,'control variables'!$O$5:$R$5)/J1267+H$65*'key variables'!$B$25/scenario!J$65,M1267*SUMPRODUCT(Z1267:AC1267,'control variables'!$O$7:$R$7)/J1267+H$65*'key variables'!$B$25/scenario!J$65))</f>
        <v>4.4856620945849301E-68</v>
      </c>
      <c r="S1267" s="10">
        <f ca="1">IF(IF($A1267&gt;='key variables'!$B$26,N1267*SUMPRODUCT(Z1267:AC1267,'control variables'!$O$6:$R$6)/J1267+I$65*'key variables'!$B$25/scenario!J$65,N1267*SUMPRODUCT(Z1267:AC1267,'control variables'!$O$7:$R$7)/J1267+I$65*'key variables'!$B$25/scenario!J$65)&lt;'key variables'!$B$28,0,IF($A1267&gt;='key variables'!$B$26,N1267*SUMPRODUCT(Z1267:AC1267,'control variables'!$O$6:$R$6)/J1267+I$65*'key variables'!$B$25/scenario!J$65,N1267*SUMPRODUCT(Z1267:AC1267,'control variables'!$O$7:$R$7)/J1267+I$65*'key variables'!$B$25/scenario!J$65))</f>
        <v>2.0162829071767184E-68</v>
      </c>
      <c r="T1267" s="10">
        <f t="shared" ca="1" si="934"/>
        <v>9.2970049235123551E-68</v>
      </c>
      <c r="U1267" s="82">
        <f ca="1">SUMPRODUCT(P1237:P1266,'control variables'!AD$7:AD$36)</f>
        <v>2.7508391967505876E-68</v>
      </c>
      <c r="V1267" s="82">
        <f ca="1">SUMPRODUCT(Q1237:Q1266,'control variables'!AE$7:AE$36)</f>
        <v>3.1752049170765942E-68</v>
      </c>
      <c r="W1267" s="82">
        <f ca="1">SUMPRODUCT(R1237:R1266,'control variables'!AF$7:AF$36)</f>
        <v>9.5104334777848887E-68</v>
      </c>
      <c r="X1267" s="82">
        <f ca="1">SUMPRODUCT(S1237:S1266,'control variables'!AG$7:AG$36)</f>
        <v>4.2748927709574342E-68</v>
      </c>
      <c r="Y1267" s="82">
        <f t="shared" ca="1" si="928"/>
        <v>1.9711370362569505E-67</v>
      </c>
      <c r="Z1267" s="10">
        <f ca="1">IF($A1267&gt;='key variables'!$B$26,SUMPRODUCT(P1237:P1266,'control variables'!V$7:V$36)*$E1267,SUMPRODUCT(P1237:P1266,'control variables'!Z$7:Z$36)*$E1267)</f>
        <v>6.7123261207995159E-68</v>
      </c>
      <c r="AA1267" s="10">
        <f ca="1">IF($A1267&gt;='key variables'!$B$26,SUMPRODUCT(Q1237:Q1266,'control variables'!W$7:W$36)*$E1267,SUMPRODUCT(Q1237:Q1266,'control variables'!AA$7:AA$36)*$E1267)</f>
        <v>7.7478214389849291E-68</v>
      </c>
      <c r="AB1267" s="10">
        <f ca="1">IF($A1267&gt;='key variables'!$B$26,SUMPRODUCT(R1237:R1266,'control variables'!X$7:X$36)*$E1267,SUMPRODUCT(R1237:R1266,'control variables'!AB$7:AB$36)*$E1267)</f>
        <v>2.3206420472875666E-67</v>
      </c>
      <c r="AC1267" s="10">
        <f ca="1">IF($A1267&gt;='key variables'!$B$26,SUMPRODUCT(S1237:S1266,'control variables'!Y$7:Y$36)*$E1267,SUMPRODUCT(S1237:S1266,'control variables'!AC$7:AC$36)*$E1267)</f>
        <v>1.0431171129162979E-67</v>
      </c>
      <c r="AD1267" s="10">
        <f t="shared" ca="1" si="929"/>
        <v>4.809773916182309E-67</v>
      </c>
      <c r="AE1267" s="82">
        <f ca="1">SUMPRODUCT(P1237:P1266,'control variables'!AL$7:AL$36)</f>
        <v>9.1391717667524584E-68</v>
      </c>
      <c r="AF1267" s="82">
        <f ca="1">SUMPRODUCT(Q1237:Q1266,'control variables'!AM$7:AM$36)</f>
        <v>1.0521468397199196E-67</v>
      </c>
      <c r="AG1267" s="82">
        <f ca="1">SUMPRODUCT(R1237:R1266,'control variables'!AN$7:AN$36)</f>
        <v>2.9999471562735259E-67</v>
      </c>
      <c r="AH1267" s="82">
        <f ca="1">SUMPRODUCT(S1237:S1266,'control variables'!AO$7:AO$36)</f>
        <v>1.2989473614925176E-67</v>
      </c>
      <c r="AI1267" s="82">
        <f t="shared" ca="1" si="941"/>
        <v>6.2649585341612091E-67</v>
      </c>
      <c r="AJ1267" s="10">
        <f ca="1">SUMPRODUCT(P1237:P1266,'control variables'!AP$7:AP$36)</f>
        <v>8.7325141694638912E-71</v>
      </c>
      <c r="AK1267" s="10">
        <f ca="1">SUMPRODUCT(Q1237:Q1266,'control variables'!AQ$7:AQ$36)</f>
        <v>2.5199148283618097E-70</v>
      </c>
      <c r="AL1267" s="10">
        <f ca="1">SUMPRODUCT(R1237:R1266,'control variables'!AR$7:AR$36)</f>
        <v>9.0572355374973517E-69</v>
      </c>
      <c r="AM1267" s="10">
        <f ca="1">SUMPRODUCT(S1237:S1266,'control variables'!AS$7:AS$36)</f>
        <v>6.7853042335991612E-69</v>
      </c>
      <c r="AN1267" s="10">
        <f t="shared" ca="1" si="963"/>
        <v>1.6181856395627333E-68</v>
      </c>
      <c r="AO1267" s="82">
        <f ca="1">SUMPRODUCT(P1237:P1266,'control variables'!AX$7:AX$36)</f>
        <v>1.1874886628172733E-70</v>
      </c>
      <c r="AP1267" s="82">
        <f ca="1">SUMPRODUCT(Q1237:Q1266,'control variables'!AY$7:AY$36)</f>
        <v>2.7413596880573903E-70</v>
      </c>
      <c r="AQ1267" s="82">
        <f ca="1">SUMPRODUCT(R1237:R1266,'control variables'!AZ$7:AZ$36)</f>
        <v>2.4632916267925417E-69</v>
      </c>
      <c r="AR1267" s="82">
        <f ca="1">SUMPRODUCT(S1237:S1266,'control variables'!BA$7:BA$36)</f>
        <v>1.8453956546307481E-69</v>
      </c>
      <c r="AS1267" s="82">
        <f t="shared" ca="1" si="964"/>
        <v>4.7015721165107566E-69</v>
      </c>
      <c r="AT1267" s="10">
        <f ca="1">SUMPRODUCT(P1237:P1266,'control variables'!AT$7:AT$36)</f>
        <v>-1.0480050841972096E-70</v>
      </c>
      <c r="AU1267" s="10">
        <f ca="1">SUMPRODUCT(Q1237:Q1266,'control variables'!AU$7:AU$36)</f>
        <v>1.1368549625604303E-70</v>
      </c>
      <c r="AV1267" s="10">
        <f ca="1">SUMPRODUCT(R1237:R1266,'control variables'!AV$7:AV$36)</f>
        <v>4.8953885722053854E-68</v>
      </c>
      <c r="AW1267" s="10">
        <f ca="1">SUMPRODUCT(S1237:S1266,'control variables'!AW$7:AW$36)</f>
        <v>3.6674215511542748E-68</v>
      </c>
      <c r="AX1267" s="10">
        <f t="shared" ca="1" si="942"/>
        <v>8.5636986221432923E-68</v>
      </c>
      <c r="AY1267" s="82">
        <f ca="1">SUMPRODUCT(P1237:P1266,'control variables'!BB$7:BB$36)</f>
        <v>3.7984570904461921E-70</v>
      </c>
      <c r="AZ1267" s="82">
        <f ca="1">SUMPRODUCT(Q1237:Q1266,'control variables'!BC$7:BC$36)</f>
        <v>9.68605880695647E-70</v>
      </c>
      <c r="BA1267" s="82">
        <f ca="1">SUMPRODUCT(R1237:R1266,'control variables'!BD$7:BD$36)</f>
        <v>6.7805388950193923E-69</v>
      </c>
      <c r="BB1267" s="82">
        <f ca="1">SUMPRODUCT(S1237:S1266,'control variables'!BE$7:BE$36)</f>
        <v>9.6356297994547806E-70</v>
      </c>
      <c r="BC1267" s="82">
        <f t="shared" ca="1" si="965"/>
        <v>9.0925534647051364E-69</v>
      </c>
      <c r="BD1267" s="10">
        <f ca="1">SUMPRODUCT(P1237:P1266,'control variables'!BF$7:BF$36)</f>
        <v>7.9460413810131003E-71</v>
      </c>
      <c r="BE1267" s="10">
        <f ca="1">SUMPRODUCT(Q1237:Q1266,'control variables'!BG$7:BG$36)</f>
        <v>9.1718591526869471E-71</v>
      </c>
      <c r="BF1267" s="10">
        <f ca="1">SUMPRODUCT(R1237:R1266,'control variables'!BH$7:BH$36)</f>
        <v>2.7471725012177383E-69</v>
      </c>
      <c r="BG1267" s="10">
        <f ca="1">SUMPRODUCT(S1237:S1266,'control variables'!BI$7:BI$36)</f>
        <v>6.1742022030125539E-69</v>
      </c>
      <c r="BH1267" s="10">
        <f t="shared" ca="1" si="966"/>
        <v>9.0925537095672927E-69</v>
      </c>
      <c r="BI1267" s="82">
        <f t="shared" ca="1" si="943"/>
        <v>9.1666762868149471E-68</v>
      </c>
      <c r="BJ1267" s="82">
        <f t="shared" ca="1" si="944"/>
        <v>1.0629697534894365E-67</v>
      </c>
      <c r="BK1267" s="82">
        <f t="shared" ca="1" si="945"/>
        <v>3.5572914024442589E-67</v>
      </c>
      <c r="BL1267" s="82">
        <f t="shared" ca="1" si="946"/>
        <v>1.6753251464073997E-67</v>
      </c>
      <c r="BM1267" s="82">
        <f t="shared" ca="1" si="936"/>
        <v>7.2122539310225891E-67</v>
      </c>
      <c r="BN1267" s="10">
        <f ca="1">BN1266+BI1267-INDIRECT(ADDRESS(MAX($D1267-'key variables'!$B$9*30,34),scenario!BI$4),TRUE)</f>
        <v>9439390.0751690175</v>
      </c>
      <c r="BO1267" s="10">
        <f ca="1">BO1266+BJ1267-INDIRECT(ADDRESS(MAX($D1267-'key variables'!$B$9*30,34),scenario!BJ$4),TRUE)</f>
        <v>10895583.360992203</v>
      </c>
      <c r="BP1267" s="10">
        <f ca="1">BP1266+BK1267-INDIRECT(ADDRESS(MAX($D1267-'key variables'!$B$9*30,34),scenario!BK$4),TRUE)</f>
        <v>32531162.537994072</v>
      </c>
      <c r="BQ1267" s="10">
        <f ca="1">BQ1266+BL1267-INDIRECT(ADDRESS(MAX($D1267-'key variables'!$B$9*30,34),scenario!BL$4),TRUE)</f>
        <v>14415841.516535141</v>
      </c>
      <c r="BR1267" s="10">
        <f t="shared" ca="1" si="967"/>
        <v>67281977.490690395</v>
      </c>
      <c r="BS1267" s="82">
        <f t="shared" ca="1" si="948"/>
        <v>-2.3433848477536824E-9</v>
      </c>
      <c r="BT1267" s="82">
        <f t="shared" ca="1" si="949"/>
        <v>-3.4288309057018498E-10</v>
      </c>
      <c r="BU1267" s="82">
        <f t="shared" ca="1" si="950"/>
        <v>-4.2578247660364599E-9</v>
      </c>
      <c r="BV1267" s="82">
        <f t="shared" ca="1" si="951"/>
        <v>-2.9943922343414556E-9</v>
      </c>
      <c r="BW1267" s="82">
        <f t="shared" ca="1" si="968"/>
        <v>-9.9384849387017825E-9</v>
      </c>
      <c r="BX1267" s="10">
        <f t="shared" ca="1" si="952"/>
        <v>-1.8625994260191893E-12</v>
      </c>
      <c r="BY1267" s="10">
        <f t="shared" ca="1" si="953"/>
        <v>2.8902850229962428E-12</v>
      </c>
      <c r="BZ1267" s="10">
        <f t="shared" ca="1" si="954"/>
        <v>-3.5034723983035463E-11</v>
      </c>
      <c r="CA1267" s="10">
        <f t="shared" ca="1" si="955"/>
        <v>-2.0257049910634696E-11</v>
      </c>
      <c r="CB1267" s="10">
        <v>0</v>
      </c>
      <c r="CC1267" s="82">
        <f t="shared" ca="1" si="956"/>
        <v>3.9725652202851362E-13</v>
      </c>
      <c r="CD1267" s="82">
        <f t="shared" ca="1" si="957"/>
        <v>3.4270724516460853E-13</v>
      </c>
      <c r="CE1267" s="82">
        <f t="shared" ca="1" si="958"/>
        <v>1.8915613015532971E-10</v>
      </c>
      <c r="CF1267" s="82">
        <f t="shared" ca="1" si="959"/>
        <v>3.7028113764059381E-11</v>
      </c>
      <c r="CG1267" s="82">
        <f t="shared" ca="1" si="969"/>
        <v>2.269242076865822E-10</v>
      </c>
      <c r="CH1267" s="13" t="str">
        <f t="shared" ca="1" si="921"/>
        <v/>
      </c>
      <c r="CI1267" s="81">
        <f t="shared" ca="1" si="930"/>
        <v>0.1131775965863165</v>
      </c>
      <c r="CJ1267" s="81">
        <f t="shared" ca="1" si="931"/>
        <v>0.13063724757458739</v>
      </c>
      <c r="CK1267" s="81">
        <f t="shared" ca="1" si="932"/>
        <v>0.39004625943939081</v>
      </c>
      <c r="CL1267" s="81">
        <f t="shared" ca="1" si="933"/>
        <v>0.17284488538116416</v>
      </c>
      <c r="CM1267" s="89">
        <f t="shared" ca="1" si="922"/>
        <v>0.80670598898145884</v>
      </c>
    </row>
    <row r="1268" spans="1:91" x14ac:dyDescent="0.3">
      <c r="A1268">
        <v>1203</v>
      </c>
      <c r="B1268" s="3">
        <f t="shared" si="935"/>
        <v>3.5305555555555554</v>
      </c>
      <c r="C1268" s="3">
        <f t="shared" si="923"/>
        <v>40.1</v>
      </c>
      <c r="D1268" s="4">
        <f t="shared" ca="1" si="960"/>
        <v>1268</v>
      </c>
      <c r="E1268" s="58">
        <f>(0.5*(COS(B1268*2*PI())+1)*('key variables'!$B$4-'key variables'!$B$6)+'key variables'!$B$6)/'key variables'!$B$4</f>
        <v>1</v>
      </c>
      <c r="F1268" s="10">
        <f t="shared" ca="1" si="924"/>
        <v>11689222.907461114</v>
      </c>
      <c r="G1268" s="10">
        <f t="shared" ca="1" si="925"/>
        <v>13492492.798713122</v>
      </c>
      <c r="H1268" s="10">
        <f t="shared" ca="1" si="926"/>
        <v>40309474.521088287</v>
      </c>
      <c r="I1268" s="10">
        <f t="shared" ca="1" si="927"/>
        <v>17912154.249750931</v>
      </c>
      <c r="J1268" s="10">
        <f t="shared" ca="1" si="961"/>
        <v>83403344.477013454</v>
      </c>
      <c r="K1268" s="82">
        <f t="shared" ca="1" si="937"/>
        <v>2249832.832292099</v>
      </c>
      <c r="L1268" s="82">
        <f t="shared" ca="1" si="938"/>
        <v>2596909.4377209195</v>
      </c>
      <c r="M1268" s="82">
        <f t="shared" ca="1" si="939"/>
        <v>7778311.98309422</v>
      </c>
      <c r="N1268" s="82">
        <f t="shared" ca="1" si="940"/>
        <v>3496312.733215793</v>
      </c>
      <c r="O1268" s="82">
        <f t="shared" ca="1" si="962"/>
        <v>16121366.986323033</v>
      </c>
      <c r="P1268" s="10">
        <f ca="1">IF(IF($A1268&gt;='key variables'!$B$26,K1268*SUMPRODUCT(Z1268:AC1268,'control variables'!$O$3:$R$3)/J1268+F$65*'key variables'!$B$25/scenario!J$65,K1268*SUMPRODUCT(Z1268:AC1268,'control variables'!$O$7:$R$7)/J1268+F$65*'key variables'!$B$25/scenario!J$65)&lt;'key variables'!$B$28,0,IF($A1268&gt;='key variables'!$B$26,K1268*SUMPRODUCT(Z1268:AC1268,'control variables'!$O$3:$R$3)/J1268+F$65*'key variables'!$B$25/scenario!J$65,K1268*SUMPRODUCT(Z1268:AC1268,'control variables'!$O$7:$R$7)/J1268+F$65*'key variables'!$B$25/scenario!J$65))</f>
        <v>1.116391947834841E-68</v>
      </c>
      <c r="Q1268" s="10">
        <f ca="1">IF(IF($A1268&gt;='key variables'!$B$26,L1268*SUMPRODUCT(Z1268:AC1268,'control variables'!$O$4:$R$4)/J1268+G$65*'key variables'!$B$25/scenario!J$65,L1268*SUMPRODUCT(Z1268:AC1268,'control variables'!$O$7:$R$7)/J1268+G$65*'key variables'!$B$25/scenario!J$65)&lt;'key variables'!$B$28,0,IF($A1268&gt;='key variables'!$B$26,L1268*SUMPRODUCT(Z1268:AC1268,'control variables'!$O$4:$R$4)/J1268+G$65*'key variables'!$B$25/scenario!J$65,L1268*SUMPRODUCT(Z1268:AC1268,'control variables'!$O$7:$R$7)/J1268+G$65*'key variables'!$B$25/scenario!J$65))</f>
        <v>1.2886152001676966E-68</v>
      </c>
      <c r="R1268" s="10">
        <f ca="1">IF(IF($A1268&gt;='key variables'!$B$26,M1268*SUMPRODUCT(Z1268:AC1268,'control variables'!$O$5:$R$5)/J1268+H$65*'key variables'!$B$25/scenario!J$65,M1268*SUMPRODUCT(Z1268:AC1268,'control variables'!$O$7:$R$7)/J1268+H$65*'key variables'!$B$25/scenario!J$65)&lt;'key variables'!$B$28,0,IF($A1268&gt;='key variables'!$B$26,M1268*SUMPRODUCT(Z1268:AC1268,'control variables'!$O$5:$R$5)/J1268+H$65*'key variables'!$B$25/scenario!J$65,M1268*SUMPRODUCT(Z1268:AC1268,'control variables'!$O$7:$R$7)/J1268+H$65*'key variables'!$B$25/scenario!J$65))</f>
        <v>3.8596844801250688E-68</v>
      </c>
      <c r="S1268" s="10">
        <f ca="1">IF(IF($A1268&gt;='key variables'!$B$26,N1268*SUMPRODUCT(Z1268:AC1268,'control variables'!$O$6:$R$6)/J1268+I$65*'key variables'!$B$25/scenario!J$65,N1268*SUMPRODUCT(Z1268:AC1268,'control variables'!$O$7:$R$7)/J1268+I$65*'key variables'!$B$25/scenario!J$65)&lt;'key variables'!$B$28,0,IF($A1268&gt;='key variables'!$B$26,N1268*SUMPRODUCT(Z1268:AC1268,'control variables'!$O$6:$R$6)/J1268+I$65*'key variables'!$B$25/scenario!J$65,N1268*SUMPRODUCT(Z1268:AC1268,'control variables'!$O$7:$R$7)/J1268+I$65*'key variables'!$B$25/scenario!J$65))</f>
        <v>1.7349090681097191E-68</v>
      </c>
      <c r="T1268" s="10">
        <f t="shared" ca="1" si="934"/>
        <v>7.9996006962373254E-68</v>
      </c>
      <c r="U1268" s="82">
        <f ca="1">SUMPRODUCT(P1238:P1267,'control variables'!AD$7:AD$36)</f>
        <v>2.3669574593759954E-68</v>
      </c>
      <c r="V1268" s="82">
        <f ca="1">SUMPRODUCT(Q1238:Q1267,'control variables'!AE$7:AE$36)</f>
        <v>2.7321026152308402E-68</v>
      </c>
      <c r="W1268" s="82">
        <f ca="1">SUMPRODUCT(R1238:R1267,'control variables'!AF$7:AF$36)</f>
        <v>8.1832451306978864E-68</v>
      </c>
      <c r="X1268" s="82">
        <f ca="1">SUMPRODUCT(S1238:S1267,'control variables'!AG$7:AG$36)</f>
        <v>3.6783281786164095E-68</v>
      </c>
      <c r="Y1268" s="82">
        <f t="shared" ca="1" si="928"/>
        <v>1.6960633383921134E-67</v>
      </c>
      <c r="Z1268" s="10">
        <f ca="1">IF($A1268&gt;='key variables'!$B$26,SUMPRODUCT(P1238:P1267,'control variables'!V$7:V$36)*$E1268,SUMPRODUCT(P1238:P1267,'control variables'!Z$7:Z$36)*$E1268)</f>
        <v>5.7756158194045327E-68</v>
      </c>
      <c r="AA1268" s="10">
        <f ca="1">IF($A1268&gt;='key variables'!$B$26,SUMPRODUCT(Q1238:Q1267,'control variables'!W$7:W$36)*$E1268,SUMPRODUCT(Q1238:Q1267,'control variables'!AA$7:AA$36)*$E1268)</f>
        <v>6.6666069650967561E-68</v>
      </c>
      <c r="AB1268" s="10">
        <f ca="1">IF($A1268&gt;='key variables'!$B$26,SUMPRODUCT(R1238:R1267,'control variables'!X$7:X$36)*$E1268,SUMPRODUCT(R1238:R1267,'control variables'!AB$7:AB$36)*$E1268)</f>
        <v>1.9967946548301683E-67</v>
      </c>
      <c r="AC1268" s="10">
        <f ca="1">IF($A1268&gt;='key variables'!$B$26,SUMPRODUCT(S1238:S1267,'control variables'!Y$7:Y$36)*$E1268,SUMPRODUCT(S1238:S1267,'control variables'!AC$7:AC$36)*$E1268)</f>
        <v>8.9754931307380349E-68</v>
      </c>
      <c r="AD1268" s="10">
        <f t="shared" ca="1" si="929"/>
        <v>4.1385662463541009E-67</v>
      </c>
      <c r="AE1268" s="82">
        <f ca="1">SUMPRODUCT(P1238:P1267,'control variables'!AL$7:AL$36)</f>
        <v>7.863793278569657E-68</v>
      </c>
      <c r="AF1268" s="82">
        <f ca="1">SUMPRODUCT(Q1238:Q1267,'control variables'!AM$7:AM$36)</f>
        <v>9.0531893451849107E-68</v>
      </c>
      <c r="AG1268" s="82">
        <f ca="1">SUMPRODUCT(R1238:R1267,'control variables'!AN$7:AN$36)</f>
        <v>2.5813022104902174E-67</v>
      </c>
      <c r="AH1268" s="82">
        <f ca="1">SUMPRODUCT(S1238:S1267,'control variables'!AO$7:AO$36)</f>
        <v>1.1176782526049794E-67</v>
      </c>
      <c r="AI1268" s="82">
        <f t="shared" ca="1" si="941"/>
        <v>5.3906787254706531E-67</v>
      </c>
      <c r="AJ1268" s="10">
        <f ca="1">SUMPRODUCT(P1238:P1267,'control variables'!AP$7:AP$36)</f>
        <v>7.5138850634871134E-71</v>
      </c>
      <c r="AK1268" s="10">
        <f ca="1">SUMPRODUCT(Q1238:Q1267,'control variables'!AQ$7:AQ$36)</f>
        <v>2.1682587651901762E-70</v>
      </c>
      <c r="AL1268" s="10">
        <f ca="1">SUMPRODUCT(R1238:R1267,'control variables'!AR$7:AR$36)</f>
        <v>7.7932913134756551E-69</v>
      </c>
      <c r="AM1268" s="10">
        <f ca="1">SUMPRODUCT(S1238:S1267,'control variables'!AS$7:AS$36)</f>
        <v>5.8384097801225373E-69</v>
      </c>
      <c r="AN1268" s="10">
        <f t="shared" ca="1" si="963"/>
        <v>1.3923665820752081E-68</v>
      </c>
      <c r="AO1268" s="82">
        <f ca="1">SUMPRODUCT(P1238:P1267,'control variables'!AX$7:AX$36)</f>
        <v>1.0217737015307673E-70</v>
      </c>
      <c r="AP1268" s="82">
        <f ca="1">SUMPRODUCT(Q1238:Q1267,'control variables'!AY$7:AY$36)</f>
        <v>2.3588008234522786E-70</v>
      </c>
      <c r="AQ1268" s="82">
        <f ca="1">SUMPRODUCT(R1238:R1267,'control variables'!AZ$7:AZ$36)</f>
        <v>2.1195373751916463E-69</v>
      </c>
      <c r="AR1268" s="82">
        <f ca="1">SUMPRODUCT(S1238:S1267,'control variables'!BA$7:BA$36)</f>
        <v>1.5878692638188151E-69</v>
      </c>
      <c r="AS1268" s="82">
        <f t="shared" ca="1" si="964"/>
        <v>4.045464091508766E-69</v>
      </c>
      <c r="AT1268" s="10">
        <f ca="1">SUMPRODUCT(P1238:P1267,'control variables'!AT$7:AT$36)</f>
        <v>-9.0175516418216192E-71</v>
      </c>
      <c r="AU1268" s="10">
        <f ca="1">SUMPRODUCT(Q1238:Q1267,'control variables'!AU$7:AU$36)</f>
        <v>9.7820597330430018E-71</v>
      </c>
      <c r="AV1268" s="10">
        <f ca="1">SUMPRODUCT(R1238:R1267,'control variables'!AV$7:AV$36)</f>
        <v>4.2122333109157472E-68</v>
      </c>
      <c r="AW1268" s="10">
        <f ca="1">SUMPRODUCT(S1238:S1267,'control variables'!AW$7:AW$36)</f>
        <v>3.15563003734818E-68</v>
      </c>
      <c r="AX1268" s="10">
        <f t="shared" ca="1" si="942"/>
        <v>7.368627856355148E-68</v>
      </c>
      <c r="AY1268" s="82">
        <f ca="1">SUMPRODUCT(P1238:P1267,'control variables'!BB$7:BB$36)</f>
        <v>3.2683794657905002E-70</v>
      </c>
      <c r="AZ1268" s="82">
        <f ca="1">SUMPRODUCT(Q1238:Q1267,'control variables'!BC$7:BC$36)</f>
        <v>8.3343618093569248E-70</v>
      </c>
      <c r="BA1268" s="82">
        <f ca="1">SUMPRODUCT(R1238:R1267,'control variables'!BD$7:BD$36)</f>
        <v>5.8343094482270336E-69</v>
      </c>
      <c r="BB1268" s="82">
        <f ca="1">SUMPRODUCT(S1238:S1267,'control variables'!BE$7:BE$36)</f>
        <v>8.2909702088533222E-70</v>
      </c>
      <c r="BC1268" s="82">
        <f t="shared" ca="1" si="965"/>
        <v>7.8236805966271085E-69</v>
      </c>
      <c r="BD1268" s="10">
        <f ca="1">SUMPRODUCT(P1238:P1267,'control variables'!BF$7:BF$36)</f>
        <v>6.8371651609138268E-71</v>
      </c>
      <c r="BE1268" s="10">
        <f ca="1">SUMPRODUCT(Q1238:Q1267,'control variables'!BG$7:BG$36)</f>
        <v>7.8919191145169323E-71</v>
      </c>
      <c r="BF1268" s="10">
        <f ca="1">SUMPRODUCT(R1238:R1267,'control variables'!BH$7:BH$36)</f>
        <v>2.363802454040536E-69</v>
      </c>
      <c r="BG1268" s="10">
        <f ca="1">SUMPRODUCT(S1238:S1267,'control variables'!BI$7:BI$36)</f>
        <v>5.3125875105237185E-69</v>
      </c>
      <c r="BH1268" s="10">
        <f t="shared" ca="1" si="966"/>
        <v>7.8236808073185617E-69</v>
      </c>
      <c r="BI1268" s="82">
        <f t="shared" ca="1" si="943"/>
        <v>7.8874595215857406E-68</v>
      </c>
      <c r="BJ1268" s="82">
        <f t="shared" ca="1" si="944"/>
        <v>9.1463150230115222E-68</v>
      </c>
      <c r="BK1268" s="82">
        <f t="shared" ca="1" si="945"/>
        <v>3.0608686360640623E-67</v>
      </c>
      <c r="BL1268" s="82">
        <f t="shared" ca="1" si="946"/>
        <v>1.4415322265486508E-67</v>
      </c>
      <c r="BM1268" s="82">
        <f t="shared" ca="1" si="936"/>
        <v>6.2057783170724402E-67</v>
      </c>
      <c r="BN1268" s="10">
        <f ca="1">BN1267+BI1268-INDIRECT(ADDRESS(MAX($D1268-'key variables'!$B$9*30,34),scenario!BI$4),TRUE)</f>
        <v>9439390.0751690175</v>
      </c>
      <c r="BO1268" s="10">
        <f ca="1">BO1267+BJ1268-INDIRECT(ADDRESS(MAX($D1268-'key variables'!$B$9*30,34),scenario!BJ$4),TRUE)</f>
        <v>10895583.360992203</v>
      </c>
      <c r="BP1268" s="10">
        <f ca="1">BP1267+BK1268-INDIRECT(ADDRESS(MAX($D1268-'key variables'!$B$9*30,34),scenario!BK$4),TRUE)</f>
        <v>32531162.537994072</v>
      </c>
      <c r="BQ1268" s="10">
        <f ca="1">BQ1267+BL1268-INDIRECT(ADDRESS(MAX($D1268-'key variables'!$B$9*30,34),scenario!BL$4),TRUE)</f>
        <v>14415841.516535141</v>
      </c>
      <c r="BR1268" s="10">
        <f t="shared" ca="1" si="967"/>
        <v>67281977.490690395</v>
      </c>
      <c r="BS1268" s="82">
        <f t="shared" ca="1" si="948"/>
        <v>-2.3433848477536824E-9</v>
      </c>
      <c r="BT1268" s="82">
        <f t="shared" ca="1" si="949"/>
        <v>-3.4288309057018498E-10</v>
      </c>
      <c r="BU1268" s="82">
        <f t="shared" ca="1" si="950"/>
        <v>-4.2578247660364599E-9</v>
      </c>
      <c r="BV1268" s="82">
        <f t="shared" ca="1" si="951"/>
        <v>-2.9943922343414556E-9</v>
      </c>
      <c r="BW1268" s="82">
        <f t="shared" ca="1" si="968"/>
        <v>-9.9384849387017825E-9</v>
      </c>
      <c r="BX1268" s="10">
        <f t="shared" ca="1" si="952"/>
        <v>-1.8625994260191893E-12</v>
      </c>
      <c r="BY1268" s="10">
        <f t="shared" ca="1" si="953"/>
        <v>2.8902850229962428E-12</v>
      </c>
      <c r="BZ1268" s="10">
        <f t="shared" ca="1" si="954"/>
        <v>-3.5034723983035463E-11</v>
      </c>
      <c r="CA1268" s="10">
        <f t="shared" ca="1" si="955"/>
        <v>-2.0257049910634696E-11</v>
      </c>
      <c r="CB1268" s="10">
        <v>0</v>
      </c>
      <c r="CC1268" s="82">
        <f t="shared" ca="1" si="956"/>
        <v>3.9725652202851362E-13</v>
      </c>
      <c r="CD1268" s="82">
        <f t="shared" ca="1" si="957"/>
        <v>3.4270724516460853E-13</v>
      </c>
      <c r="CE1268" s="82">
        <f t="shared" ca="1" si="958"/>
        <v>1.8915613015532971E-10</v>
      </c>
      <c r="CF1268" s="82">
        <f t="shared" ca="1" si="959"/>
        <v>3.7028113764059381E-11</v>
      </c>
      <c r="CG1268" s="82">
        <f t="shared" ca="1" si="969"/>
        <v>2.269242076865822E-10</v>
      </c>
      <c r="CH1268" s="13" t="str">
        <f t="shared" ca="1" si="921"/>
        <v/>
      </c>
      <c r="CI1268" s="81">
        <f t="shared" ca="1" si="930"/>
        <v>0.1131775965863165</v>
      </c>
      <c r="CJ1268" s="81">
        <f t="shared" ca="1" si="931"/>
        <v>0.13063724757458739</v>
      </c>
      <c r="CK1268" s="81">
        <f t="shared" ca="1" si="932"/>
        <v>0.39004625943939081</v>
      </c>
      <c r="CL1268" s="81">
        <f t="shared" ca="1" si="933"/>
        <v>0.17284488538116416</v>
      </c>
      <c r="CM1268" s="89">
        <f t="shared" ca="1" si="922"/>
        <v>0.80670598898145884</v>
      </c>
    </row>
    <row r="1269" spans="1:91" x14ac:dyDescent="0.3">
      <c r="A1269">
        <v>1204</v>
      </c>
      <c r="B1269" s="3">
        <f t="shared" si="935"/>
        <v>3.5333333333333332</v>
      </c>
      <c r="C1269" s="3">
        <f t="shared" si="923"/>
        <v>40.133333333333333</v>
      </c>
      <c r="D1269" s="4">
        <f t="shared" ca="1" si="960"/>
        <v>1269</v>
      </c>
      <c r="E1269" s="58">
        <f>(0.5*(COS(B1269*2*PI())+1)*('key variables'!$B$4-'key variables'!$B$6)+'key variables'!$B$6)/'key variables'!$B$4</f>
        <v>1</v>
      </c>
      <c r="F1269" s="10">
        <f t="shared" ca="1" si="924"/>
        <v>11689222.907461114</v>
      </c>
      <c r="G1269" s="10">
        <f t="shared" ca="1" si="925"/>
        <v>13492492.798713122</v>
      </c>
      <c r="H1269" s="10">
        <f t="shared" ca="1" si="926"/>
        <v>40309474.521088287</v>
      </c>
      <c r="I1269" s="10">
        <f t="shared" ca="1" si="927"/>
        <v>17912154.249750931</v>
      </c>
      <c r="J1269" s="10">
        <f t="shared" ca="1" si="961"/>
        <v>83403344.477013454</v>
      </c>
      <c r="K1269" s="82">
        <f t="shared" ca="1" si="937"/>
        <v>2249832.832292099</v>
      </c>
      <c r="L1269" s="82">
        <f t="shared" ca="1" si="938"/>
        <v>2596909.4377209195</v>
      </c>
      <c r="M1269" s="82">
        <f t="shared" ca="1" si="939"/>
        <v>7778311.98309422</v>
      </c>
      <c r="N1269" s="82">
        <f t="shared" ca="1" si="940"/>
        <v>3496312.733215793</v>
      </c>
      <c r="O1269" s="82">
        <f t="shared" ca="1" si="962"/>
        <v>16121366.986323033</v>
      </c>
      <c r="P1269" s="10">
        <f ca="1">IF(IF($A1269&gt;='key variables'!$B$26,K1269*SUMPRODUCT(Z1269:AC1269,'control variables'!$O$3:$R$3)/J1269+F$65*'key variables'!$B$25/scenario!J$65,K1269*SUMPRODUCT(Z1269:AC1269,'control variables'!$O$7:$R$7)/J1269+F$65*'key variables'!$B$25/scenario!J$65)&lt;'key variables'!$B$28,0,IF($A1269&gt;='key variables'!$B$26,K1269*SUMPRODUCT(Z1269:AC1269,'control variables'!$O$3:$R$3)/J1269+F$65*'key variables'!$B$25/scenario!J$65,K1269*SUMPRODUCT(Z1269:AC1269,'control variables'!$O$7:$R$7)/J1269+F$65*'key variables'!$B$25/scenario!J$65))</f>
        <v>9.6059858810953204E-69</v>
      </c>
      <c r="Q1269" s="10">
        <f ca="1">IF(IF($A1269&gt;='key variables'!$B$26,L1269*SUMPRODUCT(Z1269:AC1269,'control variables'!$O$4:$R$4)/J1269+G$65*'key variables'!$B$25/scenario!J$65,L1269*SUMPRODUCT(Z1269:AC1269,'control variables'!$O$7:$R$7)/J1269+G$65*'key variables'!$B$25/scenario!J$65)&lt;'key variables'!$B$28,0,IF($A1269&gt;='key variables'!$B$26,L1269*SUMPRODUCT(Z1269:AC1269,'control variables'!$O$4:$R$4)/J1269+G$65*'key variables'!$B$25/scenario!J$65,L1269*SUMPRODUCT(Z1269:AC1269,'control variables'!$O$7:$R$7)/J1269+G$65*'key variables'!$B$25/scenario!J$65))</f>
        <v>1.1087879523838142E-68</v>
      </c>
      <c r="R1269" s="10">
        <f ca="1">IF(IF($A1269&gt;='key variables'!$B$26,M1269*SUMPRODUCT(Z1269:AC1269,'control variables'!$O$5:$R$5)/J1269+H$65*'key variables'!$B$25/scenario!J$65,M1269*SUMPRODUCT(Z1269:AC1269,'control variables'!$O$7:$R$7)/J1269+H$65*'key variables'!$B$25/scenario!J$65)&lt;'key variables'!$B$28,0,IF($A1269&gt;='key variables'!$B$26,M1269*SUMPRODUCT(Z1269:AC1269,'control variables'!$O$5:$R$5)/J1269+H$65*'key variables'!$B$25/scenario!J$65,M1269*SUMPRODUCT(Z1269:AC1269,'control variables'!$O$7:$R$7)/J1269+H$65*'key variables'!$B$25/scenario!J$65))</f>
        <v>3.3210625258871153E-68</v>
      </c>
      <c r="S1269" s="10">
        <f ca="1">IF(IF($A1269&gt;='key variables'!$B$26,N1269*SUMPRODUCT(Z1269:AC1269,'control variables'!$O$6:$R$6)/J1269+I$65*'key variables'!$B$25/scenario!J$65,N1269*SUMPRODUCT(Z1269:AC1269,'control variables'!$O$7:$R$7)/J1269+I$65*'key variables'!$B$25/scenario!J$65)&lt;'key variables'!$B$28,0,IF($A1269&gt;='key variables'!$B$26,N1269*SUMPRODUCT(Z1269:AC1269,'control variables'!$O$6:$R$6)/J1269+I$65*'key variables'!$B$25/scenario!J$65,N1269*SUMPRODUCT(Z1269:AC1269,'control variables'!$O$7:$R$7)/J1269+I$65*'key variables'!$B$25/scenario!J$65))</f>
        <v>1.4928011658958773E-68</v>
      </c>
      <c r="T1269" s="10">
        <f t="shared" ca="1" si="934"/>
        <v>6.8832502322763391E-68</v>
      </c>
      <c r="U1269" s="82">
        <f ca="1">SUMPRODUCT(P1239:P1268,'control variables'!AD$7:AD$36)</f>
        <v>2.0366467153418381E-68</v>
      </c>
      <c r="V1269" s="82">
        <f ca="1">SUMPRODUCT(Q1239:Q1268,'control variables'!AE$7:AE$36)</f>
        <v>2.3508355822979889E-68</v>
      </c>
      <c r="W1269" s="82">
        <f ca="1">SUMPRODUCT(R1239:R1268,'control variables'!AF$7:AF$36)</f>
        <v>7.0412669438793915E-68</v>
      </c>
      <c r="X1269" s="82">
        <f ca="1">SUMPRODUCT(S1239:S1268,'control variables'!AG$7:AG$36)</f>
        <v>3.1650146365129105E-68</v>
      </c>
      <c r="Y1269" s="82">
        <f t="shared" ca="1" si="928"/>
        <v>1.459376387803213E-67</v>
      </c>
      <c r="Z1269" s="10">
        <f ca="1">IF($A1269&gt;='key variables'!$B$26,SUMPRODUCT(P1239:P1268,'control variables'!V$7:V$36)*$E1269,SUMPRODUCT(P1239:P1268,'control variables'!Z$7:Z$36)*$E1269)</f>
        <v>4.969624165010415E-68</v>
      </c>
      <c r="AA1269" s="10">
        <f ca="1">IF($A1269&gt;='key variables'!$B$26,SUMPRODUCT(Q1239:Q1268,'control variables'!W$7:W$36)*$E1269,SUMPRODUCT(Q1239:Q1268,'control variables'!AA$7:AA$36)*$E1269)</f>
        <v>5.7362768072387741E-68</v>
      </c>
      <c r="AB1269" s="10">
        <f ca="1">IF($A1269&gt;='key variables'!$B$26,SUMPRODUCT(R1239:R1268,'control variables'!X$7:X$36)*$E1269,SUMPRODUCT(R1239:R1268,'control variables'!AB$7:AB$36)*$E1269)</f>
        <v>1.7181404164501252E-67</v>
      </c>
      <c r="AC1269" s="10">
        <f ca="1">IF($A1269&gt;='key variables'!$B$26,SUMPRODUCT(S1239:S1268,'control variables'!Y$7:Y$36)*$E1269,SUMPRODUCT(S1239:S1268,'control variables'!AC$7:AC$36)*$E1269)</f>
        <v>7.7229561227982578E-68</v>
      </c>
      <c r="AD1269" s="10">
        <f t="shared" ca="1" si="929"/>
        <v>3.5610261259548697E-67</v>
      </c>
      <c r="AE1269" s="82">
        <f ca="1">SUMPRODUCT(P1239:P1268,'control variables'!AL$7:AL$36)</f>
        <v>6.7663948447761199E-68</v>
      </c>
      <c r="AF1269" s="82">
        <f ca="1">SUMPRODUCT(Q1239:Q1268,'control variables'!AM$7:AM$36)</f>
        <v>7.7898097704296939E-68</v>
      </c>
      <c r="AG1269" s="82">
        <f ca="1">SUMPRODUCT(R1239:R1268,'control variables'!AN$7:AN$36)</f>
        <v>2.221079490666255E-67</v>
      </c>
      <c r="AH1269" s="82">
        <f ca="1">SUMPRODUCT(S1239:S1268,'control variables'!AO$7:AO$36)</f>
        <v>9.6170538805418406E-68</v>
      </c>
      <c r="AI1269" s="82">
        <f t="shared" ca="1" si="941"/>
        <v>4.6384053402410207E-67</v>
      </c>
      <c r="AJ1269" s="10">
        <f ca="1">SUMPRODUCT(P1239:P1268,'control variables'!AP$7:AP$36)</f>
        <v>6.4653165917234207E-71</v>
      </c>
      <c r="AK1269" s="10">
        <f ca="1">SUMPRODUCT(Q1239:Q1268,'control variables'!AQ$7:AQ$36)</f>
        <v>1.8656765776009831E-70</v>
      </c>
      <c r="AL1269" s="10">
        <f ca="1">SUMPRODUCT(R1239:R1268,'control variables'!AR$7:AR$36)</f>
        <v>6.7057314834364144E-69</v>
      </c>
      <c r="AM1269" s="10">
        <f ca="1">SUMPRODUCT(S1239:S1268,'control variables'!AS$7:AS$36)</f>
        <v>5.0236551799460806E-69</v>
      </c>
      <c r="AN1269" s="10">
        <f t="shared" ca="1" si="963"/>
        <v>1.1980607487059828E-68</v>
      </c>
      <c r="AO1269" s="82">
        <f ca="1">SUMPRODUCT(P1239:P1268,'control variables'!AX$7:AX$36)</f>
        <v>8.7918439125387767E-71</v>
      </c>
      <c r="AP1269" s="82">
        <f ca="1">SUMPRODUCT(Q1239:Q1268,'control variables'!AY$7:AY$36)</f>
        <v>2.0296283442695266E-70</v>
      </c>
      <c r="AQ1269" s="82">
        <f ca="1">SUMPRODUCT(R1239:R1268,'control variables'!AZ$7:AZ$36)</f>
        <v>1.823754295257321E-69</v>
      </c>
      <c r="AR1269" s="82">
        <f ca="1">SUMPRODUCT(S1239:S1268,'control variables'!BA$7:BA$36)</f>
        <v>1.3662808800126973E-69</v>
      </c>
      <c r="AS1269" s="82">
        <f t="shared" ca="1" si="964"/>
        <v>3.4809164488223585E-69</v>
      </c>
      <c r="AT1269" s="10">
        <f ca="1">SUMPRODUCT(P1239:P1268,'control variables'!AT$7:AT$36)</f>
        <v>-7.7591453361325516E-71</v>
      </c>
      <c r="AU1269" s="10">
        <f ca="1">SUMPRODUCT(Q1239:Q1268,'control variables'!AU$7:AU$36)</f>
        <v>8.4169657319620447E-71</v>
      </c>
      <c r="AV1269" s="10">
        <f ca="1">SUMPRODUCT(R1239:R1268,'control variables'!AV$7:AV$36)</f>
        <v>3.6244128946836599E-68</v>
      </c>
      <c r="AW1269" s="10">
        <f ca="1">SUMPRODUCT(S1239:S1268,'control variables'!AW$7:AW$36)</f>
        <v>2.7152594251075172E-68</v>
      </c>
      <c r="AX1269" s="10">
        <f t="shared" ca="1" si="942"/>
        <v>6.3403301401870062E-68</v>
      </c>
      <c r="AY1269" s="82">
        <f ca="1">SUMPRODUCT(P1239:P1268,'control variables'!BB$7:BB$36)</f>
        <v>2.812274583611574E-70</v>
      </c>
      <c r="AZ1269" s="82">
        <f ca="1">SUMPRODUCT(Q1239:Q1268,'control variables'!BC$7:BC$36)</f>
        <v>7.1712951731596242E-70</v>
      </c>
      <c r="BA1269" s="82">
        <f ca="1">SUMPRODUCT(R1239:R1268,'control variables'!BD$7:BD$36)</f>
        <v>5.0201270525377442E-69</v>
      </c>
      <c r="BB1269" s="82">
        <f ca="1">SUMPRODUCT(S1239:S1268,'control variables'!BE$7:BE$36)</f>
        <v>7.133958904064874E-70</v>
      </c>
      <c r="BC1269" s="82">
        <f t="shared" ca="1" si="965"/>
        <v>6.7318799186213515E-69</v>
      </c>
      <c r="BD1269" s="10">
        <f ca="1">SUMPRODUCT(P1239:P1268,'control variables'!BF$7:BF$36)</f>
        <v>5.8830334749217844E-71</v>
      </c>
      <c r="BE1269" s="10">
        <f ca="1">SUMPRODUCT(Q1239:Q1268,'control variables'!BG$7:BG$36)</f>
        <v>6.7905956985647503E-71</v>
      </c>
      <c r="BF1269" s="10">
        <f ca="1">SUMPRODUCT(R1239:R1268,'control variables'!BH$7:BH$36)</f>
        <v>2.033931993440988E-69</v>
      </c>
      <c r="BG1269" s="10">
        <f ca="1">SUMPRODUCT(S1239:S1268,'control variables'!BI$7:BI$36)</f>
        <v>4.5712118147347961E-69</v>
      </c>
      <c r="BH1269" s="10">
        <f t="shared" ca="1" si="966"/>
        <v>6.7318800999106496E-69</v>
      </c>
      <c r="BI1269" s="82">
        <f t="shared" ca="1" si="943"/>
        <v>6.7867584452761026E-68</v>
      </c>
      <c r="BJ1269" s="82">
        <f t="shared" ca="1" si="944"/>
        <v>7.8699396878932517E-68</v>
      </c>
      <c r="BK1269" s="82">
        <f t="shared" ca="1" si="945"/>
        <v>2.6337220506599986E-67</v>
      </c>
      <c r="BL1269" s="82">
        <f t="shared" ca="1" si="946"/>
        <v>1.2403652894690007E-67</v>
      </c>
      <c r="BM1269" s="82">
        <f t="shared" ca="1" si="936"/>
        <v>5.339757153445935E-67</v>
      </c>
      <c r="BN1269" s="10">
        <f ca="1">BN1268+BI1269-INDIRECT(ADDRESS(MAX($D1269-'key variables'!$B$9*30,34),scenario!BI$4),TRUE)</f>
        <v>9439390.0751690175</v>
      </c>
      <c r="BO1269" s="10">
        <f ca="1">BO1268+BJ1269-INDIRECT(ADDRESS(MAX($D1269-'key variables'!$B$9*30,34),scenario!BJ$4),TRUE)</f>
        <v>10895583.360992203</v>
      </c>
      <c r="BP1269" s="10">
        <f ca="1">BP1268+BK1269-INDIRECT(ADDRESS(MAX($D1269-'key variables'!$B$9*30,34),scenario!BK$4),TRUE)</f>
        <v>32531162.537994072</v>
      </c>
      <c r="BQ1269" s="10">
        <f ca="1">BQ1268+BL1269-INDIRECT(ADDRESS(MAX($D1269-'key variables'!$B$9*30,34),scenario!BL$4),TRUE)</f>
        <v>14415841.516535141</v>
      </c>
      <c r="BR1269" s="10">
        <f t="shared" ca="1" si="967"/>
        <v>67281977.490690395</v>
      </c>
      <c r="BS1269" s="82">
        <f t="shared" ca="1" si="948"/>
        <v>-2.3433848477536824E-9</v>
      </c>
      <c r="BT1269" s="82">
        <f t="shared" ca="1" si="949"/>
        <v>-3.4288309057018498E-10</v>
      </c>
      <c r="BU1269" s="82">
        <f t="shared" ca="1" si="950"/>
        <v>-4.2578247660364599E-9</v>
      </c>
      <c r="BV1269" s="82">
        <f t="shared" ca="1" si="951"/>
        <v>-2.9943922343414556E-9</v>
      </c>
      <c r="BW1269" s="82">
        <f t="shared" ca="1" si="968"/>
        <v>-9.9384849387017825E-9</v>
      </c>
      <c r="BX1269" s="10">
        <f t="shared" ca="1" si="952"/>
        <v>-1.8625994260191893E-12</v>
      </c>
      <c r="BY1269" s="10">
        <f t="shared" ca="1" si="953"/>
        <v>2.8902850229962428E-12</v>
      </c>
      <c r="BZ1269" s="10">
        <f t="shared" ca="1" si="954"/>
        <v>-3.5034723983035463E-11</v>
      </c>
      <c r="CA1269" s="10">
        <f t="shared" ca="1" si="955"/>
        <v>-2.0257049910634696E-11</v>
      </c>
      <c r="CB1269" s="10">
        <v>0</v>
      </c>
      <c r="CC1269" s="82">
        <f t="shared" ca="1" si="956"/>
        <v>3.9725652202851362E-13</v>
      </c>
      <c r="CD1269" s="82">
        <f t="shared" ca="1" si="957"/>
        <v>3.4270724516460853E-13</v>
      </c>
      <c r="CE1269" s="82">
        <f t="shared" ca="1" si="958"/>
        <v>1.8915613015532971E-10</v>
      </c>
      <c r="CF1269" s="82">
        <f t="shared" ca="1" si="959"/>
        <v>3.7028113764059381E-11</v>
      </c>
      <c r="CG1269" s="82">
        <f t="shared" ca="1" si="969"/>
        <v>2.269242076865822E-10</v>
      </c>
      <c r="CH1269" s="13" t="str">
        <f t="shared" ca="1" si="921"/>
        <v/>
      </c>
      <c r="CI1269" s="81">
        <f t="shared" ca="1" si="930"/>
        <v>0.1131775965863165</v>
      </c>
      <c r="CJ1269" s="81">
        <f t="shared" ca="1" si="931"/>
        <v>0.13063724757458739</v>
      </c>
      <c r="CK1269" s="81">
        <f t="shared" ca="1" si="932"/>
        <v>0.39004625943939081</v>
      </c>
      <c r="CL1269" s="81">
        <f t="shared" ca="1" si="933"/>
        <v>0.17284488538116416</v>
      </c>
      <c r="CM1269" s="89">
        <f t="shared" ca="1" si="922"/>
        <v>0.80670598898145884</v>
      </c>
    </row>
    <row r="1270" spans="1:91" x14ac:dyDescent="0.3">
      <c r="A1270">
        <v>1205</v>
      </c>
      <c r="B1270" s="3">
        <f t="shared" si="935"/>
        <v>3.536111111111111</v>
      </c>
      <c r="C1270" s="3">
        <f t="shared" si="923"/>
        <v>40.166666666666664</v>
      </c>
      <c r="D1270" s="4">
        <f t="shared" ca="1" si="960"/>
        <v>1270</v>
      </c>
      <c r="E1270" s="58">
        <f>(0.5*(COS(B1270*2*PI())+1)*('key variables'!$B$4-'key variables'!$B$6)+'key variables'!$B$6)/'key variables'!$B$4</f>
        <v>1</v>
      </c>
      <c r="F1270" s="10">
        <f t="shared" ca="1" si="924"/>
        <v>11689222.907461114</v>
      </c>
      <c r="G1270" s="10">
        <f t="shared" ca="1" si="925"/>
        <v>13492492.798713122</v>
      </c>
      <c r="H1270" s="10">
        <f t="shared" ca="1" si="926"/>
        <v>40309474.521088287</v>
      </c>
      <c r="I1270" s="10">
        <f t="shared" ca="1" si="927"/>
        <v>17912154.249750931</v>
      </c>
      <c r="J1270" s="10">
        <f t="shared" ca="1" si="961"/>
        <v>83403344.477013454</v>
      </c>
      <c r="K1270" s="82">
        <f t="shared" ca="1" si="937"/>
        <v>2249832.832292099</v>
      </c>
      <c r="L1270" s="82">
        <f t="shared" ca="1" si="938"/>
        <v>2596909.4377209195</v>
      </c>
      <c r="M1270" s="82">
        <f t="shared" ca="1" si="939"/>
        <v>7778311.98309422</v>
      </c>
      <c r="N1270" s="82">
        <f t="shared" ca="1" si="940"/>
        <v>3496312.733215793</v>
      </c>
      <c r="O1270" s="82">
        <f t="shared" ca="1" si="962"/>
        <v>16121366.986323033</v>
      </c>
      <c r="P1270" s="10">
        <f ca="1">IF(IF($A1270&gt;='key variables'!$B$26,K1270*SUMPRODUCT(Z1270:AC1270,'control variables'!$O$3:$R$3)/J1270+F$65*'key variables'!$B$25/scenario!J$65,K1270*SUMPRODUCT(Z1270:AC1270,'control variables'!$O$7:$R$7)/J1270+F$65*'key variables'!$B$25/scenario!J$65)&lt;'key variables'!$B$28,0,IF($A1270&gt;='key variables'!$B$26,K1270*SUMPRODUCT(Z1270:AC1270,'control variables'!$O$3:$R$3)/J1270+F$65*'key variables'!$B$25/scenario!J$65,K1270*SUMPRODUCT(Z1270:AC1270,'control variables'!$O$7:$R$7)/J1270+F$65*'key variables'!$B$25/scenario!J$65))</f>
        <v>8.2654631222271925E-69</v>
      </c>
      <c r="Q1270" s="10">
        <f ca="1">IF(IF($A1270&gt;='key variables'!$B$26,L1270*SUMPRODUCT(Z1270:AC1270,'control variables'!$O$4:$R$4)/J1270+G$65*'key variables'!$B$25/scenario!J$65,L1270*SUMPRODUCT(Z1270:AC1270,'control variables'!$O$7:$R$7)/J1270+G$65*'key variables'!$B$25/scenario!J$65)&lt;'key variables'!$B$28,0,IF($A1270&gt;='key variables'!$B$26,L1270*SUMPRODUCT(Z1270:AC1270,'control variables'!$O$4:$R$4)/J1270+G$65*'key variables'!$B$25/scenario!J$65,L1270*SUMPRODUCT(Z1270:AC1270,'control variables'!$O$7:$R$7)/J1270+G$65*'key variables'!$B$25/scenario!J$65))</f>
        <v>9.5405573610454039E-69</v>
      </c>
      <c r="R1270" s="10">
        <f ca="1">IF(IF($A1270&gt;='key variables'!$B$26,M1270*SUMPRODUCT(Z1270:AC1270,'control variables'!$O$5:$R$5)/J1270+H$65*'key variables'!$B$25/scenario!J$65,M1270*SUMPRODUCT(Z1270:AC1270,'control variables'!$O$7:$R$7)/J1270+H$65*'key variables'!$B$25/scenario!J$65)&lt;'key variables'!$B$28,0,IF($A1270&gt;='key variables'!$B$26,M1270*SUMPRODUCT(Z1270:AC1270,'control variables'!$O$5:$R$5)/J1270+H$65*'key variables'!$B$25/scenario!J$65,M1270*SUMPRODUCT(Z1270:AC1270,'control variables'!$O$7:$R$7)/J1270+H$65*'key variables'!$B$25/scenario!J$65))</f>
        <v>2.8576056819272208E-68</v>
      </c>
      <c r="S1270" s="10">
        <f ca="1">IF(IF($A1270&gt;='key variables'!$B$26,N1270*SUMPRODUCT(Z1270:AC1270,'control variables'!$O$6:$R$6)/J1270+I$65*'key variables'!$B$25/scenario!J$65,N1270*SUMPRODUCT(Z1270:AC1270,'control variables'!$O$7:$R$7)/J1270+I$65*'key variables'!$B$25/scenario!J$65)&lt;'key variables'!$B$28,0,IF($A1270&gt;='key variables'!$B$26,N1270*SUMPRODUCT(Z1270:AC1270,'control variables'!$O$6:$R$6)/J1270+I$65*'key variables'!$B$25/scenario!J$65,N1270*SUMPRODUCT(Z1270:AC1270,'control variables'!$O$7:$R$7)/J1270+I$65*'key variables'!$B$25/scenario!J$65))</f>
        <v>1.2844796086795015E-68</v>
      </c>
      <c r="T1270" s="10">
        <f t="shared" ca="1" si="934"/>
        <v>5.9226873389339822E-68</v>
      </c>
      <c r="U1270" s="82">
        <f ca="1">SUMPRODUCT(P1240:P1269,'control variables'!AD$7:AD$36)</f>
        <v>1.752431091096257E-68</v>
      </c>
      <c r="V1270" s="82">
        <f ca="1">SUMPRODUCT(Q1240:Q1269,'control variables'!AE$7:AE$36)</f>
        <v>2.0227746586785463E-68</v>
      </c>
      <c r="W1270" s="82">
        <f ca="1">SUMPRODUCT(R1240:R1269,'control variables'!AF$7:AF$36)</f>
        <v>6.0586526962244839E-68</v>
      </c>
      <c r="X1270" s="82">
        <f ca="1">SUMPRODUCT(S1240:S1269,'control variables'!AG$7:AG$36)</f>
        <v>2.7233343962008658E-68</v>
      </c>
      <c r="Y1270" s="82">
        <f t="shared" ca="1" si="928"/>
        <v>1.2557192842200152E-67</v>
      </c>
      <c r="Z1270" s="10">
        <f ca="1">IF($A1270&gt;='key variables'!$B$26,SUMPRODUCT(P1240:P1269,'control variables'!V$7:V$36)*$E1270,SUMPRODUCT(P1240:P1269,'control variables'!Z$7:Z$36)*$E1270)</f>
        <v>4.2761092693318624E-68</v>
      </c>
      <c r="AA1270" s="10">
        <f ca="1">IF($A1270&gt;='key variables'!$B$26,SUMPRODUCT(Q1240:Q1269,'control variables'!W$7:W$36)*$E1270,SUMPRODUCT(Q1240:Q1269,'control variables'!AA$7:AA$36)*$E1270)</f>
        <v>4.9357749424167359E-68</v>
      </c>
      <c r="AB1270" s="10">
        <f ca="1">IF($A1270&gt;='key variables'!$B$26,SUMPRODUCT(R1240:R1269,'control variables'!X$7:X$36)*$E1270,SUMPRODUCT(R1240:R1269,'control variables'!AB$7:AB$36)*$E1270)</f>
        <v>1.4783725925440658E-67</v>
      </c>
      <c r="AC1270" s="10">
        <f ca="1">IF($A1270&gt;='key variables'!$B$26,SUMPRODUCT(S1240:S1269,'control variables'!Y$7:Y$36)*$E1270,SUMPRODUCT(S1240:S1269,'control variables'!AC$7:AC$36)*$E1270)</f>
        <v>6.6452116230144912E-68</v>
      </c>
      <c r="AD1270" s="10">
        <f t="shared" ca="1" si="929"/>
        <v>3.0640821760203749E-67</v>
      </c>
      <c r="AE1270" s="82">
        <f ca="1">SUMPRODUCT(P1240:P1269,'control variables'!AL$7:AL$36)</f>
        <v>5.8221392111340589E-68</v>
      </c>
      <c r="AF1270" s="82">
        <f ca="1">SUMPRODUCT(Q1240:Q1269,'control variables'!AM$7:AM$36)</f>
        <v>6.7027357924151028E-68</v>
      </c>
      <c r="AG1270" s="82">
        <f ca="1">SUMPRODUCT(R1240:R1269,'control variables'!AN$7:AN$36)</f>
        <v>1.9111261299859204E-67</v>
      </c>
      <c r="AH1270" s="82">
        <f ca="1">SUMPRODUCT(S1240:S1269,'control variables'!AO$7:AO$36)</f>
        <v>8.2749865737910877E-68</v>
      </c>
      <c r="AI1270" s="82">
        <f t="shared" ca="1" si="941"/>
        <v>3.9911122877199447E-67</v>
      </c>
      <c r="AJ1270" s="10">
        <f ca="1">SUMPRODUCT(P1240:P1269,'control variables'!AP$7:AP$36)</f>
        <v>5.563076661145393E-71</v>
      </c>
      <c r="AK1270" s="10">
        <f ca="1">SUMPRODUCT(Q1240:Q1269,'control variables'!AQ$7:AQ$36)</f>
        <v>1.6053199683035165E-70</v>
      </c>
      <c r="AL1270" s="10">
        <f ca="1">SUMPRODUCT(R1240:R1269,'control variables'!AR$7:AR$36)</f>
        <v>5.7699414687856702E-69</v>
      </c>
      <c r="AM1270" s="10">
        <f ca="1">SUMPRODUCT(S1240:S1269,'control variables'!AS$7:AS$36)</f>
        <v>4.322600214346278E-69</v>
      </c>
      <c r="AN1270" s="10">
        <f t="shared" ca="1" si="963"/>
        <v>1.0308704446573753E-68</v>
      </c>
      <c r="AO1270" s="82">
        <f ca="1">SUMPRODUCT(P1240:P1269,'control variables'!AX$7:AX$36)</f>
        <v>7.5649352950309464E-71</v>
      </c>
      <c r="AP1270" s="82">
        <f ca="1">SUMPRODUCT(Q1240:Q1269,'control variables'!AY$7:AY$36)</f>
        <v>1.7463921391350158E-70</v>
      </c>
      <c r="AQ1270" s="82">
        <f ca="1">SUMPRODUCT(R1240:R1269,'control variables'!AZ$7:AZ$36)</f>
        <v>1.5692479728831341E-69</v>
      </c>
      <c r="AR1270" s="82">
        <f ca="1">SUMPRODUCT(S1240:S1269,'control variables'!BA$7:BA$36)</f>
        <v>1.1756153265406833E-69</v>
      </c>
      <c r="AS1270" s="82">
        <f t="shared" ca="1" si="964"/>
        <v>2.9951518662876284E-69</v>
      </c>
      <c r="AT1270" s="10">
        <f ca="1">SUMPRODUCT(P1240:P1269,'control variables'!AT$7:AT$36)</f>
        <v>-6.6763506036396528E-71</v>
      </c>
      <c r="AU1270" s="10">
        <f ca="1">SUMPRODUCT(Q1240:Q1269,'control variables'!AU$7:AU$36)</f>
        <v>7.2423716544802544E-71</v>
      </c>
      <c r="AV1270" s="10">
        <f ca="1">SUMPRODUCT(R1240:R1269,'control variables'!AV$7:AV$36)</f>
        <v>3.1186232721504494E-68</v>
      </c>
      <c r="AW1270" s="10">
        <f ca="1">SUMPRODUCT(S1240:S1269,'control variables'!AW$7:AW$36)</f>
        <v>2.3363428723827094E-68</v>
      </c>
      <c r="AX1270" s="10">
        <f t="shared" ca="1" si="942"/>
        <v>5.4555321655839994E-68</v>
      </c>
      <c r="AY1270" s="82">
        <f ca="1">SUMPRODUCT(P1240:P1269,'control variables'!BB$7:BB$36)</f>
        <v>2.4198194904870944E-70</v>
      </c>
      <c r="AZ1270" s="82">
        <f ca="1">SUMPRODUCT(Q1240:Q1269,'control variables'!BC$7:BC$36)</f>
        <v>6.1705353855462935E-70</v>
      </c>
      <c r="BA1270" s="82">
        <f ca="1">SUMPRODUCT(R1240:R1269,'control variables'!BD$7:BD$36)</f>
        <v>4.3195644398463893E-69</v>
      </c>
      <c r="BB1270" s="82">
        <f ca="1">SUMPRODUCT(S1240:S1269,'control variables'!BE$7:BE$36)</f>
        <v>6.1384094216791641E-70</v>
      </c>
      <c r="BC1270" s="82">
        <f t="shared" ca="1" si="965"/>
        <v>5.7924408696176444E-69</v>
      </c>
      <c r="BD1270" s="10">
        <f ca="1">SUMPRODUCT(P1240:P1269,'control variables'!BF$7:BF$36)</f>
        <v>5.0620516036246287E-71</v>
      </c>
      <c r="BE1270" s="10">
        <f ca="1">SUMPRODUCT(Q1240:Q1269,'control variables'!BG$7:BG$36)</f>
        <v>5.8429628170598196E-71</v>
      </c>
      <c r="BF1270" s="10">
        <f ca="1">SUMPRODUCT(R1240:R1269,'control variables'!BH$7:BH$36)</f>
        <v>1.7500952107362056E-69</v>
      </c>
      <c r="BG1270" s="10">
        <f ca="1">SUMPRODUCT(S1240:S1269,'control variables'!BI$7:BI$36)</f>
        <v>3.9332956706648303E-69</v>
      </c>
      <c r="BH1270" s="10">
        <f t="shared" ca="1" si="966"/>
        <v>5.7924410256078809E-69</v>
      </c>
      <c r="BI1270" s="82">
        <f t="shared" ca="1" si="943"/>
        <v>5.8396610554352899E-68</v>
      </c>
      <c r="BJ1270" s="82">
        <f t="shared" ca="1" si="944"/>
        <v>6.7716835179250459E-68</v>
      </c>
      <c r="BK1270" s="82">
        <f t="shared" ca="1" si="945"/>
        <v>2.2661841015994292E-67</v>
      </c>
      <c r="BL1270" s="82">
        <f t="shared" ca="1" si="946"/>
        <v>1.067271354039059E-67</v>
      </c>
      <c r="BM1270" s="82">
        <f t="shared" ca="1" si="936"/>
        <v>4.5945899129745216E-67</v>
      </c>
      <c r="BN1270" s="10">
        <f ca="1">BN1269+BI1270-INDIRECT(ADDRESS(MAX($D1270-'key variables'!$B$9*30,34),scenario!BI$4),TRUE)</f>
        <v>9439390.0751690175</v>
      </c>
      <c r="BO1270" s="10">
        <f ca="1">BO1269+BJ1270-INDIRECT(ADDRESS(MAX($D1270-'key variables'!$B$9*30,34),scenario!BJ$4),TRUE)</f>
        <v>10895583.360992203</v>
      </c>
      <c r="BP1270" s="10">
        <f ca="1">BP1269+BK1270-INDIRECT(ADDRESS(MAX($D1270-'key variables'!$B$9*30,34),scenario!BK$4),TRUE)</f>
        <v>32531162.537994072</v>
      </c>
      <c r="BQ1270" s="10">
        <f ca="1">BQ1269+BL1270-INDIRECT(ADDRESS(MAX($D1270-'key variables'!$B$9*30,34),scenario!BL$4),TRUE)</f>
        <v>14415841.516535141</v>
      </c>
      <c r="BR1270" s="10">
        <f t="shared" ca="1" si="967"/>
        <v>67281977.490690395</v>
      </c>
      <c r="BS1270" s="82">
        <f t="shared" ca="1" si="948"/>
        <v>-2.3433848477536824E-9</v>
      </c>
      <c r="BT1270" s="82">
        <f t="shared" ca="1" si="949"/>
        <v>-3.4288309057018498E-10</v>
      </c>
      <c r="BU1270" s="82">
        <f t="shared" ca="1" si="950"/>
        <v>-4.2578247660364599E-9</v>
      </c>
      <c r="BV1270" s="82">
        <f t="shared" ca="1" si="951"/>
        <v>-2.9943922343414556E-9</v>
      </c>
      <c r="BW1270" s="82">
        <f t="shared" ca="1" si="968"/>
        <v>-9.9384849387017825E-9</v>
      </c>
      <c r="BX1270" s="10">
        <f t="shared" ca="1" si="952"/>
        <v>-1.8625994260191893E-12</v>
      </c>
      <c r="BY1270" s="10">
        <f t="shared" ca="1" si="953"/>
        <v>2.8902850229962428E-12</v>
      </c>
      <c r="BZ1270" s="10">
        <f t="shared" ca="1" si="954"/>
        <v>-3.5034723983035463E-11</v>
      </c>
      <c r="CA1270" s="10">
        <f t="shared" ca="1" si="955"/>
        <v>-2.0257049910634696E-11</v>
      </c>
      <c r="CB1270" s="10">
        <v>0</v>
      </c>
      <c r="CC1270" s="82">
        <f t="shared" ca="1" si="956"/>
        <v>3.9725652202851362E-13</v>
      </c>
      <c r="CD1270" s="82">
        <f t="shared" ca="1" si="957"/>
        <v>3.4270724516460853E-13</v>
      </c>
      <c r="CE1270" s="82">
        <f t="shared" ca="1" si="958"/>
        <v>1.8915613015532971E-10</v>
      </c>
      <c r="CF1270" s="82">
        <f t="shared" ca="1" si="959"/>
        <v>3.7028113764059381E-11</v>
      </c>
      <c r="CG1270" s="82">
        <f t="shared" ca="1" si="969"/>
        <v>2.269242076865822E-10</v>
      </c>
      <c r="CH1270" s="13" t="str">
        <f t="shared" ca="1" si="921"/>
        <v/>
      </c>
      <c r="CI1270" s="81">
        <f t="shared" ca="1" si="930"/>
        <v>0.1131775965863165</v>
      </c>
      <c r="CJ1270" s="81">
        <f t="shared" ca="1" si="931"/>
        <v>0.13063724757458739</v>
      </c>
      <c r="CK1270" s="81">
        <f t="shared" ca="1" si="932"/>
        <v>0.39004625943939081</v>
      </c>
      <c r="CL1270" s="81">
        <f t="shared" ca="1" si="933"/>
        <v>0.17284488538116416</v>
      </c>
      <c r="CM1270" s="89">
        <f t="shared" ca="1" si="922"/>
        <v>0.80670598898145884</v>
      </c>
    </row>
    <row r="1271" spans="1:91" x14ac:dyDescent="0.3">
      <c r="A1271">
        <v>1206</v>
      </c>
      <c r="B1271" s="3">
        <f t="shared" si="935"/>
        <v>3.5388888888888888</v>
      </c>
      <c r="C1271" s="3">
        <f t="shared" si="923"/>
        <v>40.200000000000003</v>
      </c>
      <c r="D1271" s="4">
        <f t="shared" ca="1" si="960"/>
        <v>1271</v>
      </c>
      <c r="E1271" s="58">
        <f>(0.5*(COS(B1271*2*PI())+1)*('key variables'!$B$4-'key variables'!$B$6)+'key variables'!$B$6)/'key variables'!$B$4</f>
        <v>1</v>
      </c>
      <c r="F1271" s="10">
        <f t="shared" ca="1" si="924"/>
        <v>11689222.907461114</v>
      </c>
      <c r="G1271" s="10">
        <f t="shared" ca="1" si="925"/>
        <v>13492492.798713122</v>
      </c>
      <c r="H1271" s="10">
        <f t="shared" ca="1" si="926"/>
        <v>40309474.521088287</v>
      </c>
      <c r="I1271" s="10">
        <f t="shared" ca="1" si="927"/>
        <v>17912154.249750931</v>
      </c>
      <c r="J1271" s="10">
        <f t="shared" ca="1" si="961"/>
        <v>83403344.477013454</v>
      </c>
      <c r="K1271" s="82">
        <f t="shared" ca="1" si="937"/>
        <v>2249832.832292099</v>
      </c>
      <c r="L1271" s="82">
        <f t="shared" ca="1" si="938"/>
        <v>2596909.4377209195</v>
      </c>
      <c r="M1271" s="82">
        <f t="shared" ca="1" si="939"/>
        <v>7778311.98309422</v>
      </c>
      <c r="N1271" s="82">
        <f t="shared" ca="1" si="940"/>
        <v>3496312.733215793</v>
      </c>
      <c r="O1271" s="82">
        <f t="shared" ca="1" si="962"/>
        <v>16121366.986323033</v>
      </c>
      <c r="P1271" s="10">
        <f ca="1">IF(IF($A1271&gt;='key variables'!$B$26,K1271*SUMPRODUCT(Z1271:AC1271,'control variables'!$O$3:$R$3)/J1271+F$65*'key variables'!$B$25/scenario!J$65,K1271*SUMPRODUCT(Z1271:AC1271,'control variables'!$O$7:$R$7)/J1271+F$65*'key variables'!$B$25/scenario!J$65)&lt;'key variables'!$B$28,0,IF($A1271&gt;='key variables'!$B$26,K1271*SUMPRODUCT(Z1271:AC1271,'control variables'!$O$3:$R$3)/J1271+F$65*'key variables'!$B$25/scenario!J$65,K1271*SUMPRODUCT(Z1271:AC1271,'control variables'!$O$7:$R$7)/J1271+F$65*'key variables'!$B$25/scenario!J$65))</f>
        <v>7.1120113511043169E-69</v>
      </c>
      <c r="Q1271" s="10">
        <f ca="1">IF(IF($A1271&gt;='key variables'!$B$26,L1271*SUMPRODUCT(Z1271:AC1271,'control variables'!$O$4:$R$4)/J1271+G$65*'key variables'!$B$25/scenario!J$65,L1271*SUMPRODUCT(Z1271:AC1271,'control variables'!$O$7:$R$7)/J1271+G$65*'key variables'!$B$25/scenario!J$65)&lt;'key variables'!$B$28,0,IF($A1271&gt;='key variables'!$B$26,L1271*SUMPRODUCT(Z1271:AC1271,'control variables'!$O$4:$R$4)/J1271+G$65*'key variables'!$B$25/scenario!J$65,L1271*SUMPRODUCT(Z1271:AC1271,'control variables'!$O$7:$R$7)/J1271+G$65*'key variables'!$B$25/scenario!J$65))</f>
        <v>8.2091652027519267E-69</v>
      </c>
      <c r="R1271" s="10">
        <f ca="1">IF(IF($A1271&gt;='key variables'!$B$26,M1271*SUMPRODUCT(Z1271:AC1271,'control variables'!$O$5:$R$5)/J1271+H$65*'key variables'!$B$25/scenario!J$65,M1271*SUMPRODUCT(Z1271:AC1271,'control variables'!$O$7:$R$7)/J1271+H$65*'key variables'!$B$25/scenario!J$65)&lt;'key variables'!$B$28,0,IF($A1271&gt;='key variables'!$B$26,M1271*SUMPRODUCT(Z1271:AC1271,'control variables'!$O$5:$R$5)/J1271+H$65*'key variables'!$B$25/scenario!J$65,M1271*SUMPRODUCT(Z1271:AC1271,'control variables'!$O$7:$R$7)/J1271+H$65*'key variables'!$B$25/scenario!J$65))</f>
        <v>2.4588245989742325E-68</v>
      </c>
      <c r="S1271" s="10">
        <f ca="1">IF(IF($A1271&gt;='key variables'!$B$26,N1271*SUMPRODUCT(Z1271:AC1271,'control variables'!$O$6:$R$6)/J1271+I$65*'key variables'!$B$25/scenario!J$65,N1271*SUMPRODUCT(Z1271:AC1271,'control variables'!$O$7:$R$7)/J1271+I$65*'key variables'!$B$25/scenario!J$65)&lt;'key variables'!$B$28,0,IF($A1271&gt;='key variables'!$B$26,N1271*SUMPRODUCT(Z1271:AC1271,'control variables'!$O$6:$R$6)/J1271+I$65*'key variables'!$B$25/scenario!J$65,N1271*SUMPRODUCT(Z1271:AC1271,'control variables'!$O$7:$R$7)/J1271+I$65*'key variables'!$B$25/scenario!J$65))</f>
        <v>1.105229485886217E-68</v>
      </c>
      <c r="T1271" s="10">
        <f t="shared" ca="1" si="934"/>
        <v>5.0961717402460735E-68</v>
      </c>
      <c r="U1271" s="82">
        <f ca="1">SUMPRODUCT(P1241:P1270,'control variables'!AD$7:AD$36)</f>
        <v>1.5078779770233089E-68</v>
      </c>
      <c r="V1271" s="82">
        <f ca="1">SUMPRODUCT(Q1241:Q1270,'control variables'!AE$7:AE$36)</f>
        <v>1.7404948906688198E-68</v>
      </c>
      <c r="W1271" s="82">
        <f ca="1">SUMPRODUCT(R1241:R1270,'control variables'!AF$7:AF$36)</f>
        <v>5.2131630267726101E-68</v>
      </c>
      <c r="X1271" s="82">
        <f ca="1">SUMPRODUCT(S1241:S1270,'control variables'!AG$7:AG$36)</f>
        <v>2.3432909750148903E-68</v>
      </c>
      <c r="Y1271" s="82">
        <f t="shared" ca="1" si="928"/>
        <v>1.080482686947963E-67</v>
      </c>
      <c r="Z1271" s="10">
        <f ca="1">IF($A1271&gt;='key variables'!$B$26,SUMPRODUCT(P1241:P1270,'control variables'!V$7:V$36)*$E1271,SUMPRODUCT(P1241:P1270,'control variables'!Z$7:Z$36)*$E1271)</f>
        <v>3.6793749137018599E-68</v>
      </c>
      <c r="AA1271" s="10">
        <f ca="1">IF($A1271&gt;='key variables'!$B$26,SUMPRODUCT(Q1241:Q1270,'control variables'!W$7:W$36)*$E1271,SUMPRODUCT(Q1241:Q1270,'control variables'!AA$7:AA$36)*$E1271)</f>
        <v>4.2469837319297396E-68</v>
      </c>
      <c r="AB1271" s="10">
        <f ca="1">IF($A1271&gt;='key variables'!$B$26,SUMPRODUCT(R1241:R1270,'control variables'!X$7:X$36)*$E1271,SUMPRODUCT(R1241:R1270,'control variables'!AB$7:AB$36)*$E1271)</f>
        <v>1.2720645538978316E-67</v>
      </c>
      <c r="AC1271" s="10">
        <f ca="1">IF($A1271&gt;='key variables'!$B$26,SUMPRODUCT(S1241:S1270,'control variables'!Y$7:Y$36)*$E1271,SUMPRODUCT(S1241:S1270,'control variables'!AC$7:AC$36)*$E1271)</f>
        <v>5.7178672016910044E-68</v>
      </c>
      <c r="AD1271" s="10">
        <f t="shared" ca="1" si="929"/>
        <v>2.6364871386300922E-67</v>
      </c>
      <c r="AE1271" s="82">
        <f ca="1">SUMPRODUCT(P1241:P1270,'control variables'!AL$7:AL$36)</f>
        <v>5.0096551814434185E-68</v>
      </c>
      <c r="AF1271" s="82">
        <f ca="1">SUMPRODUCT(Q1241:Q1270,'control variables'!AM$7:AM$36)</f>
        <v>5.7673638287632151E-68</v>
      </c>
      <c r="AG1271" s="82">
        <f ca="1">SUMPRODUCT(R1241:R1270,'control variables'!AN$7:AN$36)</f>
        <v>1.6444270005029642E-67</v>
      </c>
      <c r="AH1271" s="82">
        <f ca="1">SUMPRODUCT(S1241:S1270,'control variables'!AO$7:AO$36)</f>
        <v>7.1202057976371369E-68</v>
      </c>
      <c r="AI1271" s="82">
        <f t="shared" ca="1" si="941"/>
        <v>3.4341494812873414E-67</v>
      </c>
      <c r="AJ1271" s="10">
        <f ca="1">SUMPRODUCT(P1241:P1270,'control variables'!AP$7:AP$36)</f>
        <v>4.7867450106617287E-71</v>
      </c>
      <c r="AK1271" s="10">
        <f ca="1">SUMPRODUCT(Q1241:Q1270,'control variables'!AQ$7:AQ$36)</f>
        <v>1.3812963251903802E-70</v>
      </c>
      <c r="AL1271" s="10">
        <f ca="1">SUMPRODUCT(R1241:R1270,'control variables'!AR$7:AR$36)</f>
        <v>4.9647416744088933E-69</v>
      </c>
      <c r="AM1271" s="10">
        <f ca="1">SUMPRODUCT(S1241:S1270,'control variables'!AS$7:AS$36)</f>
        <v>3.7193780113839406E-69</v>
      </c>
      <c r="AN1271" s="10">
        <f t="shared" ca="1" si="963"/>
        <v>8.8701167684184901E-69</v>
      </c>
      <c r="AO1271" s="82">
        <f ca="1">SUMPRODUCT(P1241:P1270,'control variables'!AX$7:AX$36)</f>
        <v>6.5092427239736357E-71</v>
      </c>
      <c r="AP1271" s="82">
        <f ca="1">SUMPRODUCT(Q1241:Q1270,'control variables'!AY$7:AY$36)</f>
        <v>1.5026817654787163E-70</v>
      </c>
      <c r="AQ1271" s="82">
        <f ca="1">SUMPRODUCT(R1241:R1270,'control variables'!AZ$7:AZ$36)</f>
        <v>1.3502582046285873E-69</v>
      </c>
      <c r="AR1271" s="82">
        <f ca="1">SUMPRODUCT(S1241:S1270,'control variables'!BA$7:BA$36)</f>
        <v>1.0115572985142803E-69</v>
      </c>
      <c r="AS1271" s="82">
        <f t="shared" ca="1" si="964"/>
        <v>2.5771761069304755E-69</v>
      </c>
      <c r="AT1271" s="10">
        <f ca="1">SUMPRODUCT(P1241:P1270,'control variables'!AT$7:AT$36)</f>
        <v>-5.7446607134873891E-71</v>
      </c>
      <c r="AU1271" s="10">
        <f ca="1">SUMPRODUCT(Q1241:Q1270,'control variables'!AU$7:AU$36)</f>
        <v>6.2316930889288805E-71</v>
      </c>
      <c r="AV1271" s="10">
        <f ca="1">SUMPRODUCT(R1241:R1270,'control variables'!AV$7:AV$36)</f>
        <v>2.6834169826137452E-68</v>
      </c>
      <c r="AW1271" s="10">
        <f ca="1">SUMPRODUCT(S1241:S1270,'control variables'!AW$7:AW$36)</f>
        <v>2.010304417640443E-68</v>
      </c>
      <c r="AX1271" s="10">
        <f t="shared" ca="1" si="942"/>
        <v>4.6942084326296296E-68</v>
      </c>
      <c r="AY1271" s="82">
        <f ca="1">SUMPRODUCT(P1241:P1270,'control variables'!BB$7:BB$36)</f>
        <v>2.0821318091284842E-70</v>
      </c>
      <c r="AZ1271" s="82">
        <f ca="1">SUMPRODUCT(Q1241:Q1270,'control variables'!BC$7:BC$36)</f>
        <v>5.3094324002707479E-70</v>
      </c>
      <c r="BA1271" s="82">
        <f ca="1">SUMPRODUCT(R1241:R1270,'control variables'!BD$7:BD$36)</f>
        <v>3.7167658815633456E-69</v>
      </c>
      <c r="BB1271" s="82">
        <f ca="1">SUMPRODUCT(S1241:S1270,'control variables'!BE$7:BE$36)</f>
        <v>5.2817896395071362E-70</v>
      </c>
      <c r="BC1271" s="82">
        <f t="shared" ca="1" si="965"/>
        <v>4.9841012664539828E-69</v>
      </c>
      <c r="BD1271" s="10">
        <f ca="1">SUMPRODUCT(P1241:P1270,'control variables'!BF$7:BF$36)</f>
        <v>4.3556383874051217E-71</v>
      </c>
      <c r="BE1271" s="10">
        <f ca="1">SUMPRODUCT(Q1241:Q1270,'control variables'!BG$7:BG$36)</f>
        <v>5.027572837057496E-71</v>
      </c>
      <c r="BF1271" s="10">
        <f ca="1">SUMPRODUCT(R1241:R1270,'control variables'!BH$7:BH$36)</f>
        <v>1.5058680705740463E-69</v>
      </c>
      <c r="BG1271" s="10">
        <f ca="1">SUMPRODUCT(S1241:S1270,'control variables'!BI$7:BI$36)</f>
        <v>3.3844012178569879E-69</v>
      </c>
      <c r="BH1271" s="10">
        <f t="shared" ca="1" si="966"/>
        <v>4.9841014006756605E-69</v>
      </c>
      <c r="BI1271" s="82">
        <f t="shared" ca="1" si="943"/>
        <v>5.0247318388212156E-68</v>
      </c>
      <c r="BJ1271" s="82">
        <f t="shared" ca="1" si="944"/>
        <v>5.8266898458548517E-68</v>
      </c>
      <c r="BK1271" s="82">
        <f t="shared" ca="1" si="945"/>
        <v>1.9499363575799721E-67</v>
      </c>
      <c r="BL1271" s="82">
        <f t="shared" ca="1" si="946"/>
        <v>9.1833281116726512E-68</v>
      </c>
      <c r="BM1271" s="82">
        <f t="shared" ca="1" si="936"/>
        <v>3.9534113372148439E-67</v>
      </c>
      <c r="BN1271" s="10">
        <f ca="1">BN1270+BI1271-INDIRECT(ADDRESS(MAX($D1271-'key variables'!$B$9*30,34),scenario!BI$4),TRUE)</f>
        <v>9439390.0751690175</v>
      </c>
      <c r="BO1271" s="10">
        <f ca="1">BO1270+BJ1271-INDIRECT(ADDRESS(MAX($D1271-'key variables'!$B$9*30,34),scenario!BJ$4),TRUE)</f>
        <v>10895583.360992203</v>
      </c>
      <c r="BP1271" s="10">
        <f ca="1">BP1270+BK1271-INDIRECT(ADDRESS(MAX($D1271-'key variables'!$B$9*30,34),scenario!BK$4),TRUE)</f>
        <v>32531162.537994072</v>
      </c>
      <c r="BQ1271" s="10">
        <f ca="1">BQ1270+BL1271-INDIRECT(ADDRESS(MAX($D1271-'key variables'!$B$9*30,34),scenario!BL$4),TRUE)</f>
        <v>14415841.516535141</v>
      </c>
      <c r="BR1271" s="10">
        <f t="shared" ca="1" si="967"/>
        <v>67281977.490690395</v>
      </c>
      <c r="BS1271" s="82">
        <f t="shared" ca="1" si="948"/>
        <v>-2.3433848477536824E-9</v>
      </c>
      <c r="BT1271" s="82">
        <f t="shared" ca="1" si="949"/>
        <v>-3.4288309057018498E-10</v>
      </c>
      <c r="BU1271" s="82">
        <f t="shared" ca="1" si="950"/>
        <v>-4.2578247660364599E-9</v>
      </c>
      <c r="BV1271" s="82">
        <f t="shared" ca="1" si="951"/>
        <v>-2.9943922343414556E-9</v>
      </c>
      <c r="BW1271" s="82">
        <f t="shared" ca="1" si="968"/>
        <v>-9.9384849387017825E-9</v>
      </c>
      <c r="BX1271" s="10">
        <f t="shared" ca="1" si="952"/>
        <v>-1.8625994260191893E-12</v>
      </c>
      <c r="BY1271" s="10">
        <f t="shared" ca="1" si="953"/>
        <v>2.8902850229962428E-12</v>
      </c>
      <c r="BZ1271" s="10">
        <f t="shared" ca="1" si="954"/>
        <v>-3.5034723983035463E-11</v>
      </c>
      <c r="CA1271" s="10">
        <f t="shared" ca="1" si="955"/>
        <v>-2.0257049910634696E-11</v>
      </c>
      <c r="CB1271" s="10">
        <v>0</v>
      </c>
      <c r="CC1271" s="82">
        <f t="shared" ca="1" si="956"/>
        <v>3.9725652202851362E-13</v>
      </c>
      <c r="CD1271" s="82">
        <f t="shared" ca="1" si="957"/>
        <v>3.4270724516460853E-13</v>
      </c>
      <c r="CE1271" s="82">
        <f t="shared" ca="1" si="958"/>
        <v>1.8915613015532971E-10</v>
      </c>
      <c r="CF1271" s="82">
        <f t="shared" ca="1" si="959"/>
        <v>3.7028113764059381E-11</v>
      </c>
      <c r="CG1271" s="82">
        <f t="shared" ca="1" si="969"/>
        <v>2.269242076865822E-10</v>
      </c>
      <c r="CH1271" s="13" t="str">
        <f t="shared" ca="1" si="921"/>
        <v/>
      </c>
      <c r="CI1271" s="81">
        <f t="shared" ca="1" si="930"/>
        <v>0.1131775965863165</v>
      </c>
      <c r="CJ1271" s="81">
        <f t="shared" ca="1" si="931"/>
        <v>0.13063724757458739</v>
      </c>
      <c r="CK1271" s="81">
        <f t="shared" ca="1" si="932"/>
        <v>0.39004625943939081</v>
      </c>
      <c r="CL1271" s="81">
        <f t="shared" ca="1" si="933"/>
        <v>0.17284488538116416</v>
      </c>
      <c r="CM1271" s="89">
        <f t="shared" ca="1" si="922"/>
        <v>0.80670598898145884</v>
      </c>
    </row>
    <row r="1272" spans="1:91" x14ac:dyDescent="0.3">
      <c r="A1272">
        <v>1207</v>
      </c>
      <c r="B1272" s="3">
        <f t="shared" si="935"/>
        <v>3.5416666666666665</v>
      </c>
      <c r="C1272" s="3">
        <f t="shared" si="923"/>
        <v>40.233333333333334</v>
      </c>
      <c r="D1272" s="4">
        <f t="shared" ca="1" si="960"/>
        <v>1272</v>
      </c>
      <c r="E1272" s="58">
        <f>(0.5*(COS(B1272*2*PI())+1)*('key variables'!$B$4-'key variables'!$B$6)+'key variables'!$B$6)/'key variables'!$B$4</f>
        <v>1</v>
      </c>
      <c r="F1272" s="10">
        <f t="shared" ca="1" si="924"/>
        <v>11689222.907461114</v>
      </c>
      <c r="G1272" s="10">
        <f t="shared" ca="1" si="925"/>
        <v>13492492.798713122</v>
      </c>
      <c r="H1272" s="10">
        <f t="shared" ca="1" si="926"/>
        <v>40309474.521088287</v>
      </c>
      <c r="I1272" s="10">
        <f t="shared" ca="1" si="927"/>
        <v>17912154.249750931</v>
      </c>
      <c r="J1272" s="10">
        <f t="shared" ca="1" si="961"/>
        <v>83403344.477013454</v>
      </c>
      <c r="K1272" s="82">
        <f t="shared" ca="1" si="937"/>
        <v>2249832.832292099</v>
      </c>
      <c r="L1272" s="82">
        <f t="shared" ca="1" si="938"/>
        <v>2596909.4377209195</v>
      </c>
      <c r="M1272" s="82">
        <f t="shared" ca="1" si="939"/>
        <v>7778311.98309422</v>
      </c>
      <c r="N1272" s="82">
        <f t="shared" ca="1" si="940"/>
        <v>3496312.733215793</v>
      </c>
      <c r="O1272" s="82">
        <f t="shared" ca="1" si="962"/>
        <v>16121366.986323033</v>
      </c>
      <c r="P1272" s="10">
        <f ca="1">IF(IF($A1272&gt;='key variables'!$B$26,K1272*SUMPRODUCT(Z1272:AC1272,'control variables'!$O$3:$R$3)/J1272+F$65*'key variables'!$B$25/scenario!J$65,K1272*SUMPRODUCT(Z1272:AC1272,'control variables'!$O$7:$R$7)/J1272+F$65*'key variables'!$B$25/scenario!J$65)&lt;'key variables'!$B$28,0,IF($A1272&gt;='key variables'!$B$26,K1272*SUMPRODUCT(Z1272:AC1272,'control variables'!$O$3:$R$3)/J1272+F$65*'key variables'!$B$25/scenario!J$65,K1272*SUMPRODUCT(Z1272:AC1272,'control variables'!$O$7:$R$7)/J1272+F$65*'key variables'!$B$25/scenario!J$65))</f>
        <v>6.1195246667082428E-69</v>
      </c>
      <c r="Q1272" s="10">
        <f ca="1">IF(IF($A1272&gt;='key variables'!$B$26,L1272*SUMPRODUCT(Z1272:AC1272,'control variables'!$O$4:$R$4)/J1272+G$65*'key variables'!$B$25/scenario!J$65,L1272*SUMPRODUCT(Z1272:AC1272,'control variables'!$O$7:$R$7)/J1272+G$65*'key variables'!$B$25/scenario!J$65)&lt;'key variables'!$B$28,0,IF($A1272&gt;='key variables'!$B$26,L1272*SUMPRODUCT(Z1272:AC1272,'control variables'!$O$4:$R$4)/J1272+G$65*'key variables'!$B$25/scenario!J$65,L1272*SUMPRODUCT(Z1272:AC1272,'control variables'!$O$7:$R$7)/J1272+G$65*'key variables'!$B$25/scenario!J$65))</f>
        <v>7.0635698498319975E-69</v>
      </c>
      <c r="R1272" s="10">
        <f ca="1">IF(IF($A1272&gt;='key variables'!$B$26,M1272*SUMPRODUCT(Z1272:AC1272,'control variables'!$O$5:$R$5)/J1272+H$65*'key variables'!$B$25/scenario!J$65,M1272*SUMPRODUCT(Z1272:AC1272,'control variables'!$O$7:$R$7)/J1272+H$65*'key variables'!$B$25/scenario!J$65)&lt;'key variables'!$B$28,0,IF($A1272&gt;='key variables'!$B$26,M1272*SUMPRODUCT(Z1272:AC1272,'control variables'!$O$5:$R$5)/J1272+H$65*'key variables'!$B$25/scenario!J$65,M1272*SUMPRODUCT(Z1272:AC1272,'control variables'!$O$7:$R$7)/J1272+H$65*'key variables'!$B$25/scenario!J$65))</f>
        <v>2.1156937245601308E-68</v>
      </c>
      <c r="S1272" s="10">
        <f ca="1">IF(IF($A1272&gt;='key variables'!$B$26,N1272*SUMPRODUCT(Z1272:AC1272,'control variables'!$O$6:$R$6)/J1272+I$65*'key variables'!$B$25/scenario!J$65,N1272*SUMPRODUCT(Z1272:AC1272,'control variables'!$O$7:$R$7)/J1272+I$65*'key variables'!$B$25/scenario!J$65)&lt;'key variables'!$B$28,0,IF($A1272&gt;='key variables'!$B$26,N1272*SUMPRODUCT(Z1272:AC1272,'control variables'!$O$6:$R$6)/J1272+I$65*'key variables'!$B$25/scenario!J$65,N1272*SUMPRODUCT(Z1272:AC1272,'control variables'!$O$7:$R$7)/J1272+I$65*'key variables'!$B$25/scenario!J$65))</f>
        <v>9.5099385635876082E-69</v>
      </c>
      <c r="T1272" s="10">
        <f t="shared" ca="1" si="934"/>
        <v>4.384997032572916E-68</v>
      </c>
      <c r="U1272" s="82">
        <f ca="1">SUMPRODUCT(P1242:P1271,'control variables'!AD$7:AD$36)</f>
        <v>1.2974524391538638E-68</v>
      </c>
      <c r="V1272" s="82">
        <f ca="1">SUMPRODUCT(Q1242:Q1271,'control variables'!AE$7:AE$36)</f>
        <v>1.4976074825968433E-68</v>
      </c>
      <c r="W1272" s="82">
        <f ca="1">SUMPRODUCT(R1242:R1271,'control variables'!AF$7:AF$36)</f>
        <v>4.4856620945849301E-68</v>
      </c>
      <c r="X1272" s="82">
        <f ca="1">SUMPRODUCT(S1242:S1271,'control variables'!AG$7:AG$36)</f>
        <v>2.0162829071767184E-68</v>
      </c>
      <c r="Y1272" s="82">
        <f t="shared" ca="1" si="928"/>
        <v>9.2970049235123551E-68</v>
      </c>
      <c r="Z1272" s="10">
        <f ca="1">IF($A1272&gt;='key variables'!$B$26,SUMPRODUCT(P1242:P1271,'control variables'!V$7:V$36)*$E1272,SUMPRODUCT(P1242:P1271,'control variables'!Z$7:Z$36)*$E1272)</f>
        <v>3.1659152989076539E-68</v>
      </c>
      <c r="AA1272" s="10">
        <f ca="1">IF($A1272&gt;='key variables'!$B$26,SUMPRODUCT(Q1242:Q1271,'control variables'!W$7:W$36)*$E1272,SUMPRODUCT(Q1242:Q1271,'control variables'!AA$7:AA$36)*$E1272)</f>
        <v>3.6543138675695658E-68</v>
      </c>
      <c r="AB1272" s="10">
        <f ca="1">IF($A1272&gt;='key variables'!$B$26,SUMPRODUCT(R1242:R1271,'control variables'!X$7:X$36)*$E1272,SUMPRODUCT(R1242:R1271,'control variables'!AB$7:AB$36)*$E1272)</f>
        <v>1.0945469616009922E-67</v>
      </c>
      <c r="AC1272" s="10">
        <f ca="1">IF($A1272&gt;='key variables'!$B$26,SUMPRODUCT(S1242:S1271,'control variables'!Y$7:Y$36)*$E1272,SUMPRODUCT(S1242:S1271,'control variables'!AC$7:AC$36)*$E1272)</f>
        <v>4.9199344115609394E-68</v>
      </c>
      <c r="AD1272" s="10">
        <f t="shared" ca="1" si="929"/>
        <v>2.2685633194048082E-67</v>
      </c>
      <c r="AE1272" s="82">
        <f ca="1">SUMPRODUCT(P1242:P1271,'control variables'!AL$7:AL$36)</f>
        <v>4.3105539264621028E-68</v>
      </c>
      <c r="AF1272" s="82">
        <f ca="1">SUMPRODUCT(Q1242:Q1271,'control variables'!AM$7:AM$36)</f>
        <v>4.9625237460450897E-68</v>
      </c>
      <c r="AG1272" s="82">
        <f ca="1">SUMPRODUCT(R1242:R1271,'control variables'!AN$7:AN$36)</f>
        <v>1.4149459408014565E-67</v>
      </c>
      <c r="AH1272" s="82">
        <f ca="1">SUMPRODUCT(S1242:S1271,'control variables'!AO$7:AO$36)</f>
        <v>6.1265755718899166E-68</v>
      </c>
      <c r="AI1272" s="82">
        <f t="shared" ca="1" si="941"/>
        <v>2.9549112652411674E-67</v>
      </c>
      <c r="AJ1272" s="10">
        <f ca="1">SUMPRODUCT(P1242:P1271,'control variables'!AP$7:AP$36)</f>
        <v>4.1187510424092142E-71</v>
      </c>
      <c r="AK1272" s="10">
        <f ca="1">SUMPRODUCT(Q1242:Q1271,'control variables'!AQ$7:AQ$36)</f>
        <v>1.1885353547310445E-70</v>
      </c>
      <c r="AL1272" s="10">
        <f ca="1">SUMPRODUCT(R1242:R1271,'control variables'!AR$7:AR$36)</f>
        <v>4.2719081340698465E-69</v>
      </c>
      <c r="AM1272" s="10">
        <f ca="1">SUMPRODUCT(S1242:S1271,'control variables'!AS$7:AS$36)</f>
        <v>3.2003359333702545E-69</v>
      </c>
      <c r="AN1272" s="10">
        <f t="shared" ca="1" si="963"/>
        <v>7.6322851133372981E-69</v>
      </c>
      <c r="AO1272" s="82">
        <f ca="1">SUMPRODUCT(P1242:P1271,'control variables'!AX$7:AX$36)</f>
        <v>5.600872867668115E-71</v>
      </c>
      <c r="AP1272" s="82">
        <f ca="1">SUMPRODUCT(Q1242:Q1271,'control variables'!AY$7:AY$36)</f>
        <v>1.2929813629490108E-70</v>
      </c>
      <c r="AQ1272" s="82">
        <f ca="1">SUMPRODUCT(R1242:R1271,'control variables'!AZ$7:AZ$36)</f>
        <v>1.1618286278981823E-69</v>
      </c>
      <c r="AR1272" s="82">
        <f ca="1">SUMPRODUCT(S1242:S1271,'control variables'!BA$7:BA$36)</f>
        <v>8.7039369517959231E-70</v>
      </c>
      <c r="AS1272" s="82">
        <f t="shared" ca="1" si="964"/>
        <v>2.2175291880493568E-69</v>
      </c>
      <c r="AT1272" s="10">
        <f ca="1">SUMPRODUCT(P1242:P1271,'control variables'!AT$7:AT$36)</f>
        <v>-4.9429888680643387E-71</v>
      </c>
      <c r="AU1272" s="10">
        <f ca="1">SUMPRODUCT(Q1242:Q1271,'control variables'!AU$7:AU$36)</f>
        <v>5.3620554988476164E-71</v>
      </c>
      <c r="AV1272" s="10">
        <f ca="1">SUMPRODUCT(R1242:R1271,'control variables'!AV$7:AV$36)</f>
        <v>2.3089440673655295E-68</v>
      </c>
      <c r="AW1272" s="10">
        <f ca="1">SUMPRODUCT(S1242:S1271,'control variables'!AW$7:AW$36)</f>
        <v>1.7297648814119273E-68</v>
      </c>
      <c r="AX1272" s="10">
        <f t="shared" ca="1" si="942"/>
        <v>4.0391280154082402E-68</v>
      </c>
      <c r="AY1272" s="82">
        <f ca="1">SUMPRODUCT(P1242:P1271,'control variables'!BB$7:BB$36)</f>
        <v>1.7915687048673174E-70</v>
      </c>
      <c r="AZ1272" s="82">
        <f ca="1">SUMPRODUCT(Q1242:Q1271,'control variables'!BC$7:BC$36)</f>
        <v>4.5684970025577549E-70</v>
      </c>
      <c r="BA1272" s="82">
        <f ca="1">SUMPRODUCT(R1242:R1271,'control variables'!BD$7:BD$36)</f>
        <v>3.1980883282863153E-69</v>
      </c>
      <c r="BB1272" s="82">
        <f ca="1">SUMPRODUCT(S1242:S1271,'control variables'!BE$7:BE$36)</f>
        <v>4.5447118104373047E-70</v>
      </c>
      <c r="BC1272" s="82">
        <f t="shared" ca="1" si="965"/>
        <v>4.2885660800725531E-69</v>
      </c>
      <c r="BD1272" s="10">
        <f ca="1">SUMPRODUCT(P1242:P1271,'control variables'!BF$7:BF$36)</f>
        <v>3.7478056818410731E-71</v>
      </c>
      <c r="BE1272" s="10">
        <f ca="1">SUMPRODUCT(Q1242:Q1271,'control variables'!BG$7:BG$36)</f>
        <v>4.325971159377923E-71</v>
      </c>
      <c r="BF1272" s="10">
        <f ca="1">SUMPRODUCT(R1242:R1271,'control variables'!BH$7:BH$36)</f>
        <v>1.295723016704035E-69</v>
      </c>
      <c r="BG1272" s="10">
        <f ca="1">SUMPRODUCT(S1242:S1271,'control variables'!BI$7:BI$36)</f>
        <v>2.9121054104472669E-69</v>
      </c>
      <c r="BH1272" s="10">
        <f t="shared" ca="1" si="966"/>
        <v>4.2885661955634918E-69</v>
      </c>
      <c r="BI1272" s="82">
        <f t="shared" ca="1" si="943"/>
        <v>4.3235266246427118E-68</v>
      </c>
      <c r="BJ1272" s="82">
        <f t="shared" ca="1" si="944"/>
        <v>5.013570771569514E-68</v>
      </c>
      <c r="BK1272" s="82">
        <f t="shared" ca="1" si="945"/>
        <v>1.6778212308208725E-67</v>
      </c>
      <c r="BL1272" s="82">
        <f t="shared" ca="1" si="946"/>
        <v>7.9017875714062182E-68</v>
      </c>
      <c r="BM1272" s="82">
        <f t="shared" ca="1" si="936"/>
        <v>3.4017097275827167E-67</v>
      </c>
      <c r="BN1272" s="10">
        <f ca="1">BN1271+BI1272-INDIRECT(ADDRESS(MAX($D1272-'key variables'!$B$9*30,34),scenario!BI$4),TRUE)</f>
        <v>9439390.0751690175</v>
      </c>
      <c r="BO1272" s="10">
        <f ca="1">BO1271+BJ1272-INDIRECT(ADDRESS(MAX($D1272-'key variables'!$B$9*30,34),scenario!BJ$4),TRUE)</f>
        <v>10895583.360992203</v>
      </c>
      <c r="BP1272" s="10">
        <f ca="1">BP1271+BK1272-INDIRECT(ADDRESS(MAX($D1272-'key variables'!$B$9*30,34),scenario!BK$4),TRUE)</f>
        <v>32531162.537994072</v>
      </c>
      <c r="BQ1272" s="10">
        <f ca="1">BQ1271+BL1272-INDIRECT(ADDRESS(MAX($D1272-'key variables'!$B$9*30,34),scenario!BL$4),TRUE)</f>
        <v>14415841.516535141</v>
      </c>
      <c r="BR1272" s="10">
        <f t="shared" ca="1" si="967"/>
        <v>67281977.490690395</v>
      </c>
      <c r="BS1272" s="82">
        <f t="shared" ca="1" si="948"/>
        <v>-2.3433848477536824E-9</v>
      </c>
      <c r="BT1272" s="82">
        <f t="shared" ca="1" si="949"/>
        <v>-3.4288309057018498E-10</v>
      </c>
      <c r="BU1272" s="82">
        <f t="shared" ca="1" si="950"/>
        <v>-4.2578247660364599E-9</v>
      </c>
      <c r="BV1272" s="82">
        <f t="shared" ca="1" si="951"/>
        <v>-2.9943922343414556E-9</v>
      </c>
      <c r="BW1272" s="82">
        <f t="shared" ca="1" si="968"/>
        <v>-9.9384849387017825E-9</v>
      </c>
      <c r="BX1272" s="10">
        <f t="shared" ca="1" si="952"/>
        <v>-1.8625994260191893E-12</v>
      </c>
      <c r="BY1272" s="10">
        <f t="shared" ca="1" si="953"/>
        <v>2.8902850229962428E-12</v>
      </c>
      <c r="BZ1272" s="10">
        <f t="shared" ca="1" si="954"/>
        <v>-3.5034723983035463E-11</v>
      </c>
      <c r="CA1272" s="10">
        <f t="shared" ca="1" si="955"/>
        <v>-2.0257049910634696E-11</v>
      </c>
      <c r="CB1272" s="10">
        <v>0</v>
      </c>
      <c r="CC1272" s="82">
        <f t="shared" ca="1" si="956"/>
        <v>3.9725652202851362E-13</v>
      </c>
      <c r="CD1272" s="82">
        <f t="shared" ca="1" si="957"/>
        <v>3.4270724516460853E-13</v>
      </c>
      <c r="CE1272" s="82">
        <f t="shared" ca="1" si="958"/>
        <v>1.8915613015532971E-10</v>
      </c>
      <c r="CF1272" s="82">
        <f t="shared" ca="1" si="959"/>
        <v>3.7028113764059381E-11</v>
      </c>
      <c r="CG1272" s="82">
        <f t="shared" ca="1" si="969"/>
        <v>2.269242076865822E-10</v>
      </c>
      <c r="CH1272" s="13" t="str">
        <f t="shared" ca="1" si="921"/>
        <v/>
      </c>
      <c r="CI1272" s="81">
        <f t="shared" ca="1" si="930"/>
        <v>0.1131775965863165</v>
      </c>
      <c r="CJ1272" s="81">
        <f t="shared" ca="1" si="931"/>
        <v>0.13063724757458739</v>
      </c>
      <c r="CK1272" s="81">
        <f t="shared" ca="1" si="932"/>
        <v>0.39004625943939081</v>
      </c>
      <c r="CL1272" s="81">
        <f t="shared" ca="1" si="933"/>
        <v>0.17284488538116416</v>
      </c>
      <c r="CM1272" s="89">
        <f t="shared" ca="1" si="922"/>
        <v>0.80670598898145884</v>
      </c>
    </row>
    <row r="1273" spans="1:91" x14ac:dyDescent="0.3">
      <c r="A1273">
        <v>1208</v>
      </c>
      <c r="B1273" s="3">
        <f t="shared" si="935"/>
        <v>3.5444444444444443</v>
      </c>
      <c r="C1273" s="3">
        <f t="shared" si="923"/>
        <v>40.266666666666666</v>
      </c>
      <c r="D1273" s="4">
        <f t="shared" ca="1" si="960"/>
        <v>1273</v>
      </c>
      <c r="E1273" s="58">
        <f>(0.5*(COS(B1273*2*PI())+1)*('key variables'!$B$4-'key variables'!$B$6)+'key variables'!$B$6)/'key variables'!$B$4</f>
        <v>1</v>
      </c>
      <c r="F1273" s="10">
        <f t="shared" ca="1" si="924"/>
        <v>11689222.907461114</v>
      </c>
      <c r="G1273" s="10">
        <f t="shared" ca="1" si="925"/>
        <v>13492492.798713122</v>
      </c>
      <c r="H1273" s="10">
        <f t="shared" ca="1" si="926"/>
        <v>40309474.521088287</v>
      </c>
      <c r="I1273" s="10">
        <f t="shared" ca="1" si="927"/>
        <v>17912154.249750931</v>
      </c>
      <c r="J1273" s="10">
        <f t="shared" ca="1" si="961"/>
        <v>83403344.477013454</v>
      </c>
      <c r="K1273" s="82">
        <f t="shared" ca="1" si="937"/>
        <v>2249832.832292099</v>
      </c>
      <c r="L1273" s="82">
        <f t="shared" ca="1" si="938"/>
        <v>2596909.4377209195</v>
      </c>
      <c r="M1273" s="82">
        <f t="shared" ca="1" si="939"/>
        <v>7778311.98309422</v>
      </c>
      <c r="N1273" s="82">
        <f t="shared" ca="1" si="940"/>
        <v>3496312.733215793</v>
      </c>
      <c r="O1273" s="82">
        <f t="shared" ca="1" si="962"/>
        <v>16121366.986323033</v>
      </c>
      <c r="P1273" s="10">
        <f ca="1">IF(IF($A1273&gt;='key variables'!$B$26,K1273*SUMPRODUCT(Z1273:AC1273,'control variables'!$O$3:$R$3)/J1273+F$65*'key variables'!$B$25/scenario!J$65,K1273*SUMPRODUCT(Z1273:AC1273,'control variables'!$O$7:$R$7)/J1273+F$65*'key variables'!$B$25/scenario!J$65)&lt;'key variables'!$B$28,0,IF($A1273&gt;='key variables'!$B$26,K1273*SUMPRODUCT(Z1273:AC1273,'control variables'!$O$3:$R$3)/J1273+F$65*'key variables'!$B$25/scenario!J$65,K1273*SUMPRODUCT(Z1273:AC1273,'control variables'!$O$7:$R$7)/J1273+F$65*'key variables'!$B$25/scenario!J$65))</f>
        <v>5.2655402666976645E-69</v>
      </c>
      <c r="Q1273" s="10">
        <f ca="1">IF(IF($A1273&gt;='key variables'!$B$26,L1273*SUMPRODUCT(Z1273:AC1273,'control variables'!$O$4:$R$4)/J1273+G$65*'key variables'!$B$25/scenario!J$65,L1273*SUMPRODUCT(Z1273:AC1273,'control variables'!$O$7:$R$7)/J1273+G$65*'key variables'!$B$25/scenario!J$65)&lt;'key variables'!$B$28,0,IF($A1273&gt;='key variables'!$B$26,L1273*SUMPRODUCT(Z1273:AC1273,'control variables'!$O$4:$R$4)/J1273+G$65*'key variables'!$B$25/scenario!J$65,L1273*SUMPRODUCT(Z1273:AC1273,'control variables'!$O$7:$R$7)/J1273+G$65*'key variables'!$B$25/scenario!J$65))</f>
        <v>6.077843214402588E-69</v>
      </c>
      <c r="R1273" s="10">
        <f ca="1">IF(IF($A1273&gt;='key variables'!$B$26,M1273*SUMPRODUCT(Z1273:AC1273,'control variables'!$O$5:$R$5)/J1273+H$65*'key variables'!$B$25/scenario!J$65,M1273*SUMPRODUCT(Z1273:AC1273,'control variables'!$O$7:$R$7)/J1273+H$65*'key variables'!$B$25/scenario!J$65)&lt;'key variables'!$B$28,0,IF($A1273&gt;='key variables'!$B$26,M1273*SUMPRODUCT(Z1273:AC1273,'control variables'!$O$5:$R$5)/J1273+H$65*'key variables'!$B$25/scenario!J$65,M1273*SUMPRODUCT(Z1273:AC1273,'control variables'!$O$7:$R$7)/J1273+H$65*'key variables'!$B$25/scenario!J$65))</f>
        <v>1.8204470290440703E-68</v>
      </c>
      <c r="S1273" s="10">
        <f ca="1">IF(IF($A1273&gt;='key variables'!$B$26,N1273*SUMPRODUCT(Z1273:AC1273,'control variables'!$O$6:$R$6)/J1273+I$65*'key variables'!$B$25/scenario!J$65,N1273*SUMPRODUCT(Z1273:AC1273,'control variables'!$O$7:$R$7)/J1273+I$65*'key variables'!$B$25/scenario!J$65)&lt;'key variables'!$B$28,0,IF($A1273&gt;='key variables'!$B$26,N1273*SUMPRODUCT(Z1273:AC1273,'control variables'!$O$6:$R$6)/J1273+I$65*'key variables'!$B$25/scenario!J$65,N1273*SUMPRODUCT(Z1273:AC1273,'control variables'!$O$7:$R$7)/J1273+I$65*'key variables'!$B$25/scenario!J$65))</f>
        <v>8.182819282159596E-69</v>
      </c>
      <c r="T1273" s="10">
        <f t="shared" ca="1" si="934"/>
        <v>3.7730673053700551E-68</v>
      </c>
      <c r="U1273" s="82">
        <f ca="1">SUMPRODUCT(P1243:P1272,'control variables'!AD$7:AD$36)</f>
        <v>1.116391947834841E-68</v>
      </c>
      <c r="V1273" s="82">
        <f ca="1">SUMPRODUCT(Q1243:Q1272,'control variables'!AE$7:AE$36)</f>
        <v>1.2886152001676966E-68</v>
      </c>
      <c r="W1273" s="82">
        <f ca="1">SUMPRODUCT(R1243:R1272,'control variables'!AF$7:AF$36)</f>
        <v>3.8596844801250688E-68</v>
      </c>
      <c r="X1273" s="82">
        <f ca="1">SUMPRODUCT(S1243:S1272,'control variables'!AG$7:AG$36)</f>
        <v>1.7349090681097191E-68</v>
      </c>
      <c r="Y1273" s="82">
        <f t="shared" ca="1" si="928"/>
        <v>7.9996006962373254E-68</v>
      </c>
      <c r="Z1273" s="10">
        <f ca="1">IF($A1273&gt;='key variables'!$B$26,SUMPRODUCT(P1243:P1272,'control variables'!V$7:V$36)*$E1273,SUMPRODUCT(P1243:P1272,'control variables'!Z$7:Z$36)*$E1273)</f>
        <v>2.7241093704618607E-68</v>
      </c>
      <c r="AA1273" s="10">
        <f ca="1">IF($A1273&gt;='key variables'!$B$26,SUMPRODUCT(Q1243:Q1272,'control variables'!W$7:W$36)*$E1273,SUMPRODUCT(Q1243:Q1272,'control variables'!AA$7:AA$36)*$E1273)</f>
        <v>3.1443515411450517E-68</v>
      </c>
      <c r="AB1273" s="10">
        <f ca="1">IF($A1273&gt;='key variables'!$B$26,SUMPRODUCT(R1243:R1272,'control variables'!X$7:X$36)*$E1273,SUMPRODUCT(R1243:R1272,'control variables'!AB$7:AB$36)*$E1273)</f>
        <v>9.4180208659928326E-68</v>
      </c>
      <c r="AC1273" s="10">
        <f ca="1">IF($A1273&gt;='key variables'!$B$26,SUMPRODUCT(S1243:S1272,'control variables'!Y$7:Y$36)*$E1273,SUMPRODUCT(S1243:S1272,'control variables'!AC$7:AC$36)*$E1273)</f>
        <v>4.2333537594057572E-68</v>
      </c>
      <c r="AD1273" s="10">
        <f t="shared" ca="1" si="929"/>
        <v>1.9519835537005503E-67</v>
      </c>
      <c r="AE1273" s="82">
        <f ca="1">SUMPRODUCT(P1243:P1272,'control variables'!AL$7:AL$36)</f>
        <v>3.7090127922904672E-68</v>
      </c>
      <c r="AF1273" s="82">
        <f ca="1">SUMPRODUCT(Q1243:Q1272,'control variables'!AM$7:AM$36)</f>
        <v>4.2699997193245331E-68</v>
      </c>
      <c r="AG1273" s="82">
        <f ca="1">SUMPRODUCT(R1243:R1272,'control variables'!AN$7:AN$36)</f>
        <v>1.2174891404593617E-67</v>
      </c>
      <c r="AH1273" s="82">
        <f ca="1">SUMPRODUCT(S1243:S1272,'control variables'!AO$7:AO$36)</f>
        <v>5.2716072126081443E-68</v>
      </c>
      <c r="AI1273" s="82">
        <f t="shared" ca="1" si="941"/>
        <v>2.5425511128816762E-67</v>
      </c>
      <c r="AJ1273" s="10">
        <f ca="1">SUMPRODUCT(P1243:P1272,'control variables'!AP$7:AP$36)</f>
        <v>3.5439761490453463E-71</v>
      </c>
      <c r="AK1273" s="10">
        <f ca="1">SUMPRODUCT(Q1243:Q1272,'control variables'!AQ$7:AQ$36)</f>
        <v>1.0226743267784719E-70</v>
      </c>
      <c r="AL1273" s="10">
        <f ca="1">SUMPRODUCT(R1243:R1272,'control variables'!AR$7:AR$36)</f>
        <v>3.6757600501147692E-69</v>
      </c>
      <c r="AM1273" s="10">
        <f ca="1">SUMPRODUCT(S1243:S1272,'control variables'!AS$7:AS$36)</f>
        <v>2.7537265787646745E-69</v>
      </c>
      <c r="AN1273" s="10">
        <f t="shared" ca="1" si="963"/>
        <v>6.5671938230477443E-69</v>
      </c>
      <c r="AO1273" s="82">
        <f ca="1">SUMPRODUCT(P1243:P1272,'control variables'!AX$7:AX$36)</f>
        <v>4.8192667273330452E-71</v>
      </c>
      <c r="AP1273" s="82">
        <f ca="1">SUMPRODUCT(Q1243:Q1272,'control variables'!AY$7:AY$36)</f>
        <v>1.1125448137722551E-70</v>
      </c>
      <c r="AQ1273" s="82">
        <f ca="1">SUMPRODUCT(R1243:R1272,'control variables'!AZ$7:AZ$36)</f>
        <v>9.9969454432981759E-70</v>
      </c>
      <c r="AR1273" s="82">
        <f ca="1">SUMPRODUCT(S1243:S1272,'control variables'!BA$7:BA$36)</f>
        <v>7.4892958186460092E-70</v>
      </c>
      <c r="AS1273" s="82">
        <f t="shared" ca="1" si="964"/>
        <v>1.9080712748449744E-69</v>
      </c>
      <c r="AT1273" s="10">
        <f ca="1">SUMPRODUCT(P1243:P1272,'control variables'!AT$7:AT$36)</f>
        <v>-4.2531909486740498E-71</v>
      </c>
      <c r="AU1273" s="10">
        <f ca="1">SUMPRODUCT(Q1243:Q1272,'control variables'!AU$7:AU$36)</f>
        <v>4.6137765070301103E-71</v>
      </c>
      <c r="AV1273" s="10">
        <f ca="1">SUMPRODUCT(R1243:R1272,'control variables'!AV$7:AV$36)</f>
        <v>1.9867291370533374E-68</v>
      </c>
      <c r="AW1273" s="10">
        <f ca="1">SUMPRODUCT(S1243:S1272,'control variables'!AW$7:AW$36)</f>
        <v>1.4883748544302184E-68</v>
      </c>
      <c r="AX1273" s="10">
        <f t="shared" ca="1" si="942"/>
        <v>3.4754645770419118E-68</v>
      </c>
      <c r="AY1273" s="82">
        <f ca="1">SUMPRODUCT(P1243:P1272,'control variables'!BB$7:BB$36)</f>
        <v>1.5415539065240284E-70</v>
      </c>
      <c r="AZ1273" s="82">
        <f ca="1">SUMPRODUCT(Q1243:Q1272,'control variables'!BC$7:BC$36)</f>
        <v>3.9309597126267005E-70</v>
      </c>
      <c r="BA1273" s="82">
        <f ca="1">SUMPRODUCT(R1243:R1272,'control variables'!BD$7:BD$36)</f>
        <v>2.7517926287084719E-69</v>
      </c>
      <c r="BB1273" s="82">
        <f ca="1">SUMPRODUCT(S1243:S1272,'control variables'!BE$7:BE$36)</f>
        <v>3.9104937624618588E-70</v>
      </c>
      <c r="BC1273" s="82">
        <f t="shared" ca="1" si="965"/>
        <v>3.6900933668697304E-69</v>
      </c>
      <c r="BD1273" s="10">
        <f ca="1">SUMPRODUCT(P1243:P1272,'control variables'!BF$7:BF$36)</f>
        <v>3.2247965004294544E-71</v>
      </c>
      <c r="BE1273" s="10">
        <f ca="1">SUMPRODUCT(Q1243:Q1272,'control variables'!BG$7:BG$36)</f>
        <v>3.7222785384293695E-71</v>
      </c>
      <c r="BF1273" s="10">
        <f ca="1">SUMPRODUCT(R1243:R1272,'control variables'!BH$7:BH$36)</f>
        <v>1.1149038676254016E-69</v>
      </c>
      <c r="BG1273" s="10">
        <f ca="1">SUMPRODUCT(S1243:S1272,'control variables'!BI$7:BI$36)</f>
        <v>2.5057188482298297E-69</v>
      </c>
      <c r="BH1273" s="10">
        <f t="shared" ca="1" si="966"/>
        <v>3.6900934662438197E-69</v>
      </c>
      <c r="BI1273" s="82">
        <f t="shared" ca="1" si="943"/>
        <v>3.7201751404070332E-68</v>
      </c>
      <c r="BJ1273" s="82">
        <f t="shared" ca="1" si="944"/>
        <v>4.3139230929578304E-68</v>
      </c>
      <c r="BK1273" s="82">
        <f t="shared" ca="1" si="945"/>
        <v>1.4436799804517801E-67</v>
      </c>
      <c r="BL1273" s="82">
        <f t="shared" ca="1" si="946"/>
        <v>6.7990870046629811E-68</v>
      </c>
      <c r="BM1273" s="82">
        <f t="shared" ca="1" si="936"/>
        <v>2.9269985042545647E-67</v>
      </c>
      <c r="BN1273" s="10">
        <f ca="1">BN1272+BI1273-INDIRECT(ADDRESS(MAX($D1273-'key variables'!$B$9*30,34),scenario!BI$4),TRUE)</f>
        <v>9439390.0751690175</v>
      </c>
      <c r="BO1273" s="10">
        <f ca="1">BO1272+BJ1273-INDIRECT(ADDRESS(MAX($D1273-'key variables'!$B$9*30,34),scenario!BJ$4),TRUE)</f>
        <v>10895583.360992203</v>
      </c>
      <c r="BP1273" s="10">
        <f ca="1">BP1272+BK1273-INDIRECT(ADDRESS(MAX($D1273-'key variables'!$B$9*30,34),scenario!BK$4),TRUE)</f>
        <v>32531162.537994072</v>
      </c>
      <c r="BQ1273" s="10">
        <f ca="1">BQ1272+BL1273-INDIRECT(ADDRESS(MAX($D1273-'key variables'!$B$9*30,34),scenario!BL$4),TRUE)</f>
        <v>14415841.516535141</v>
      </c>
      <c r="BR1273" s="10">
        <f t="shared" ca="1" si="967"/>
        <v>67281977.490690395</v>
      </c>
      <c r="BS1273" s="82">
        <f t="shared" ca="1" si="948"/>
        <v>-2.3433848477536824E-9</v>
      </c>
      <c r="BT1273" s="82">
        <f t="shared" ca="1" si="949"/>
        <v>-3.4288309057018498E-10</v>
      </c>
      <c r="BU1273" s="82">
        <f t="shared" ca="1" si="950"/>
        <v>-4.2578247660364599E-9</v>
      </c>
      <c r="BV1273" s="82">
        <f t="shared" ca="1" si="951"/>
        <v>-2.9943922343414556E-9</v>
      </c>
      <c r="BW1273" s="82">
        <f t="shared" ca="1" si="968"/>
        <v>-9.9384849387017825E-9</v>
      </c>
      <c r="BX1273" s="10">
        <f t="shared" ca="1" si="952"/>
        <v>-1.8625994260191893E-12</v>
      </c>
      <c r="BY1273" s="10">
        <f t="shared" ca="1" si="953"/>
        <v>2.8902850229962428E-12</v>
      </c>
      <c r="BZ1273" s="10">
        <f t="shared" ca="1" si="954"/>
        <v>-3.5034723983035463E-11</v>
      </c>
      <c r="CA1273" s="10">
        <f t="shared" ca="1" si="955"/>
        <v>-2.0257049910634696E-11</v>
      </c>
      <c r="CB1273" s="10">
        <v>0</v>
      </c>
      <c r="CC1273" s="82">
        <f t="shared" ca="1" si="956"/>
        <v>3.9725652202851362E-13</v>
      </c>
      <c r="CD1273" s="82">
        <f t="shared" ca="1" si="957"/>
        <v>3.4270724516460853E-13</v>
      </c>
      <c r="CE1273" s="82">
        <f t="shared" ca="1" si="958"/>
        <v>1.8915613015532971E-10</v>
      </c>
      <c r="CF1273" s="82">
        <f t="shared" ca="1" si="959"/>
        <v>3.7028113764059381E-11</v>
      </c>
      <c r="CG1273" s="82">
        <f t="shared" ca="1" si="969"/>
        <v>2.269242076865822E-10</v>
      </c>
      <c r="CH1273" s="13" t="str">
        <f t="shared" ca="1" si="921"/>
        <v/>
      </c>
      <c r="CI1273" s="81">
        <f t="shared" ca="1" si="930"/>
        <v>0.1131775965863165</v>
      </c>
      <c r="CJ1273" s="81">
        <f t="shared" ca="1" si="931"/>
        <v>0.13063724757458739</v>
      </c>
      <c r="CK1273" s="81">
        <f t="shared" ca="1" si="932"/>
        <v>0.39004625943939081</v>
      </c>
      <c r="CL1273" s="81">
        <f t="shared" ca="1" si="933"/>
        <v>0.17284488538116416</v>
      </c>
      <c r="CM1273" s="89">
        <f t="shared" ca="1" si="922"/>
        <v>0.80670598898145884</v>
      </c>
    </row>
    <row r="1274" spans="1:91" x14ac:dyDescent="0.3">
      <c r="A1274">
        <v>1209</v>
      </c>
      <c r="B1274" s="3">
        <f t="shared" si="935"/>
        <v>3.5472222222222221</v>
      </c>
      <c r="C1274" s="3">
        <f t="shared" si="923"/>
        <v>40.299999999999997</v>
      </c>
      <c r="D1274" s="4">
        <f t="shared" ca="1" si="960"/>
        <v>1274</v>
      </c>
      <c r="E1274" s="58">
        <f>(0.5*(COS(B1274*2*PI())+1)*('key variables'!$B$4-'key variables'!$B$6)+'key variables'!$B$6)/'key variables'!$B$4</f>
        <v>1</v>
      </c>
      <c r="F1274" s="10">
        <f t="shared" ca="1" si="924"/>
        <v>11689222.907461114</v>
      </c>
      <c r="G1274" s="10">
        <f t="shared" ca="1" si="925"/>
        <v>13492492.798713122</v>
      </c>
      <c r="H1274" s="10">
        <f t="shared" ca="1" si="926"/>
        <v>40309474.521088287</v>
      </c>
      <c r="I1274" s="10">
        <f t="shared" ca="1" si="927"/>
        <v>17912154.249750931</v>
      </c>
      <c r="J1274" s="10">
        <f t="shared" ca="1" si="961"/>
        <v>83403344.477013454</v>
      </c>
      <c r="K1274" s="82">
        <f t="shared" ca="1" si="937"/>
        <v>2249832.832292099</v>
      </c>
      <c r="L1274" s="82">
        <f t="shared" ca="1" si="938"/>
        <v>2596909.4377209195</v>
      </c>
      <c r="M1274" s="82">
        <f t="shared" ca="1" si="939"/>
        <v>7778311.98309422</v>
      </c>
      <c r="N1274" s="82">
        <f t="shared" ca="1" si="940"/>
        <v>3496312.733215793</v>
      </c>
      <c r="O1274" s="82">
        <f t="shared" ca="1" si="962"/>
        <v>16121366.986323033</v>
      </c>
      <c r="P1274" s="10">
        <f ca="1">IF(IF($A1274&gt;='key variables'!$B$26,K1274*SUMPRODUCT(Z1274:AC1274,'control variables'!$O$3:$R$3)/J1274+F$65*'key variables'!$B$25/scenario!J$65,K1274*SUMPRODUCT(Z1274:AC1274,'control variables'!$O$7:$R$7)/J1274+F$65*'key variables'!$B$25/scenario!J$65)&lt;'key variables'!$B$28,0,IF($A1274&gt;='key variables'!$B$26,K1274*SUMPRODUCT(Z1274:AC1274,'control variables'!$O$3:$R$3)/J1274+F$65*'key variables'!$B$25/scenario!J$65,K1274*SUMPRODUCT(Z1274:AC1274,'control variables'!$O$7:$R$7)/J1274+F$65*'key variables'!$B$25/scenario!J$65))</f>
        <v>4.5307300501704768E-69</v>
      </c>
      <c r="Q1274" s="10">
        <f ca="1">IF(IF($A1274&gt;='key variables'!$B$26,L1274*SUMPRODUCT(Z1274:AC1274,'control variables'!$O$4:$R$4)/J1274+G$65*'key variables'!$B$25/scenario!J$65,L1274*SUMPRODUCT(Z1274:AC1274,'control variables'!$O$7:$R$7)/J1274+G$65*'key variables'!$B$25/scenario!J$65)&lt;'key variables'!$B$28,0,IF($A1274&gt;='key variables'!$B$26,L1274*SUMPRODUCT(Z1274:AC1274,'control variables'!$O$4:$R$4)/J1274+G$65*'key variables'!$B$25/scenario!J$65,L1274*SUMPRODUCT(Z1274:AC1274,'control variables'!$O$7:$R$7)/J1274+G$65*'key variables'!$B$25/scenario!J$65))</f>
        <v>5.2296754932972295E-69</v>
      </c>
      <c r="R1274" s="10">
        <f ca="1">IF(IF($A1274&gt;='key variables'!$B$26,M1274*SUMPRODUCT(Z1274:AC1274,'control variables'!$O$5:$R$5)/J1274+H$65*'key variables'!$B$25/scenario!J$65,M1274*SUMPRODUCT(Z1274:AC1274,'control variables'!$O$7:$R$7)/J1274+H$65*'key variables'!$B$25/scenario!J$65)&lt;'key variables'!$B$28,0,IF($A1274&gt;='key variables'!$B$26,M1274*SUMPRODUCT(Z1274:AC1274,'control variables'!$O$5:$R$5)/J1274+H$65*'key variables'!$B$25/scenario!J$65,M1274*SUMPRODUCT(Z1274:AC1274,'control variables'!$O$7:$R$7)/J1274+H$65*'key variables'!$B$25/scenario!J$65))</f>
        <v>1.5664022382277444E-68</v>
      </c>
      <c r="S1274" s="10">
        <f ca="1">IF(IF($A1274&gt;='key variables'!$B$26,N1274*SUMPRODUCT(Z1274:AC1274,'control variables'!$O$6:$R$6)/J1274+I$65*'key variables'!$B$25/scenario!J$65,N1274*SUMPRODUCT(Z1274:AC1274,'control variables'!$O$7:$R$7)/J1274+I$65*'key variables'!$B$25/scenario!J$65)&lt;'key variables'!$B$28,0,IF($A1274&gt;='key variables'!$B$26,N1274*SUMPRODUCT(Z1274:AC1274,'control variables'!$O$6:$R$6)/J1274+I$65*'key variables'!$B$25/scenario!J$65,N1274*SUMPRODUCT(Z1274:AC1274,'control variables'!$O$7:$R$7)/J1274+I$65*'key variables'!$B$25/scenario!J$65))</f>
        <v>7.0409005228339684E-69</v>
      </c>
      <c r="T1274" s="10">
        <f t="shared" ca="1" si="934"/>
        <v>3.2465328448579121E-68</v>
      </c>
      <c r="U1274" s="82">
        <f ca="1">SUMPRODUCT(P1244:P1273,'control variables'!AD$7:AD$36)</f>
        <v>9.6059858810953204E-69</v>
      </c>
      <c r="V1274" s="82">
        <f ca="1">SUMPRODUCT(Q1244:Q1273,'control variables'!AE$7:AE$36)</f>
        <v>1.1087879523838142E-68</v>
      </c>
      <c r="W1274" s="82">
        <f ca="1">SUMPRODUCT(R1244:R1273,'control variables'!AF$7:AF$36)</f>
        <v>3.3210625258871153E-68</v>
      </c>
      <c r="X1274" s="82">
        <f ca="1">SUMPRODUCT(S1244:S1273,'control variables'!AG$7:AG$36)</f>
        <v>1.4928011658958773E-68</v>
      </c>
      <c r="Y1274" s="82">
        <f t="shared" ca="1" si="928"/>
        <v>6.8832502322763391E-68</v>
      </c>
      <c r="Z1274" s="10">
        <f ca="1">IF($A1274&gt;='key variables'!$B$26,SUMPRODUCT(P1244:P1273,'control variables'!V$7:V$36)*$E1274,SUMPRODUCT(P1244:P1273,'control variables'!Z$7:Z$36)*$E1274)</f>
        <v>2.3439578010184063E-68</v>
      </c>
      <c r="AA1274" s="10">
        <f ca="1">IF($A1274&gt;='key variables'!$B$26,SUMPRODUCT(Q1244:Q1273,'control variables'!W$7:W$36)*$E1274,SUMPRODUCT(Q1244:Q1273,'control variables'!AA$7:AA$36)*$E1274)</f>
        <v>2.7055548517721975E-68</v>
      </c>
      <c r="AB1274" s="10">
        <f ca="1">IF($A1274&gt;='key variables'!$B$26,SUMPRODUCT(R1244:R1273,'control variables'!X$7:X$36)*$E1274,SUMPRODUCT(R1244:R1273,'control variables'!AB$7:AB$36)*$E1274)</f>
        <v>8.1037287703522842E-68</v>
      </c>
      <c r="AC1274" s="10">
        <f ca="1">IF($A1274&gt;='key variables'!$B$26,SUMPRODUCT(S1244:S1273,'control variables'!Y$7:Y$36)*$E1274,SUMPRODUCT(S1244:S1273,'control variables'!AC$7:AC$36)*$E1274)</f>
        <v>3.6425859682525733E-68</v>
      </c>
      <c r="AD1274" s="10">
        <f t="shared" ca="1" si="929"/>
        <v>1.6795827391395463E-67</v>
      </c>
      <c r="AE1274" s="82">
        <f ca="1">SUMPRODUCT(P1244:P1273,'control variables'!AL$7:AL$36)</f>
        <v>3.1914171886176187E-68</v>
      </c>
      <c r="AF1274" s="82">
        <f ca="1">SUMPRODUCT(Q1244:Q1273,'control variables'!AM$7:AM$36)</f>
        <v>3.6741179561231111E-68</v>
      </c>
      <c r="AG1274" s="82">
        <f ca="1">SUMPRODUCT(R1244:R1273,'control variables'!AN$7:AN$36)</f>
        <v>1.0475875893158708E-67</v>
      </c>
      <c r="AH1274" s="82">
        <f ca="1">SUMPRODUCT(S1244:S1273,'control variables'!AO$7:AO$36)</f>
        <v>4.5359503490870423E-68</v>
      </c>
      <c r="AI1274" s="82">
        <f t="shared" ca="1" si="941"/>
        <v>2.1877361386986482E-67</v>
      </c>
      <c r="AJ1274" s="10">
        <f ca="1">SUMPRODUCT(P1244:P1273,'control variables'!AP$7:AP$36)</f>
        <v>3.0494115365748362E-71</v>
      </c>
      <c r="AK1274" s="10">
        <f ca="1">SUMPRODUCT(Q1244:Q1273,'control variables'!AQ$7:AQ$36)</f>
        <v>8.7995933355173185E-71</v>
      </c>
      <c r="AL1274" s="10">
        <f ca="1">SUMPRODUCT(R1244:R1273,'control variables'!AR$7:AR$36)</f>
        <v>3.1628048923298356E-69</v>
      </c>
      <c r="AM1274" s="10">
        <f ca="1">SUMPRODUCT(S1244:S1273,'control variables'!AS$7:AS$36)</f>
        <v>2.3694419049969469E-69</v>
      </c>
      <c r="AN1274" s="10">
        <f t="shared" ca="1" si="963"/>
        <v>5.6507368460477044E-69</v>
      </c>
      <c r="AO1274" s="82">
        <f ca="1">SUMPRODUCT(P1244:P1273,'control variables'!AX$7:AX$36)</f>
        <v>4.1467343283671171E-71</v>
      </c>
      <c r="AP1274" s="82">
        <f ca="1">SUMPRODUCT(Q1244:Q1273,'control variables'!AY$7:AY$36)</f>
        <v>9.572883245807099E-71</v>
      </c>
      <c r="AQ1274" s="82">
        <f ca="1">SUMPRODUCT(R1244:R1273,'control variables'!AZ$7:AZ$36)</f>
        <v>8.6018639751609196E-70</v>
      </c>
      <c r="AR1274" s="82">
        <f ca="1">SUMPRODUCT(S1244:S1273,'control variables'!BA$7:BA$36)</f>
        <v>6.4441587950169346E-70</v>
      </c>
      <c r="AS1274" s="82">
        <f t="shared" ca="1" si="964"/>
        <v>1.6417984527595276E-69</v>
      </c>
      <c r="AT1274" s="10">
        <f ca="1">SUMPRODUCT(P1244:P1273,'control variables'!AT$7:AT$36)</f>
        <v>-3.6596548624166153E-71</v>
      </c>
      <c r="AU1274" s="10">
        <f ca="1">SUMPRODUCT(Q1244:Q1273,'control variables'!AU$7:AU$36)</f>
        <v>3.9699204272312795E-71</v>
      </c>
      <c r="AV1274" s="10">
        <f ca="1">SUMPRODUCT(R1244:R1273,'control variables'!AV$7:AV$36)</f>
        <v>1.7094795494636093E-68</v>
      </c>
      <c r="AW1274" s="10">
        <f ca="1">SUMPRODUCT(S1244:S1273,'control variables'!AW$7:AW$36)</f>
        <v>1.2806709924021346E-68</v>
      </c>
      <c r="AX1274" s="10">
        <f t="shared" ca="1" si="942"/>
        <v>2.9904608074305585E-68</v>
      </c>
      <c r="AY1274" s="82">
        <f ca="1">SUMPRODUCT(P1244:P1273,'control variables'!BB$7:BB$36)</f>
        <v>1.3264288666481737E-70</v>
      </c>
      <c r="AZ1274" s="82">
        <f ca="1">SUMPRODUCT(Q1244:Q1273,'control variables'!BC$7:BC$36)</f>
        <v>3.3823912445696831E-70</v>
      </c>
      <c r="BA1274" s="82">
        <f ca="1">SUMPRODUCT(R1244:R1273,'control variables'!BD$7:BD$36)</f>
        <v>2.3677778391667831E-69</v>
      </c>
      <c r="BB1274" s="82">
        <f ca="1">SUMPRODUCT(S1244:S1273,'control variables'!BE$7:BE$36)</f>
        <v>3.3647813335784802E-70</v>
      </c>
      <c r="BC1274" s="82">
        <f t="shared" ca="1" si="965"/>
        <v>3.175137983646417E-69</v>
      </c>
      <c r="BD1274" s="10">
        <f ca="1">SUMPRODUCT(P1244:P1273,'control variables'!BF$7:BF$36)</f>
        <v>2.7747736547732365E-71</v>
      </c>
      <c r="BE1274" s="10">
        <f ca="1">SUMPRODUCT(Q1244:Q1273,'control variables'!BG$7:BG$36)</f>
        <v>3.2028316896232589E-71</v>
      </c>
      <c r="BF1274" s="10">
        <f ca="1">SUMPRODUCT(R1244:R1273,'control variables'!BH$7:BH$36)</f>
        <v>9.5931817064418433E-70</v>
      </c>
      <c r="BG1274" s="10">
        <f ca="1">SUMPRODUCT(S1244:S1273,'control variables'!BI$7:BI$36)</f>
        <v>2.1560438450646255E-69</v>
      </c>
      <c r="BH1274" s="10">
        <f t="shared" ca="1" si="966"/>
        <v>3.1751380691527751E-69</v>
      </c>
      <c r="BI1274" s="82">
        <f t="shared" ca="1" si="943"/>
        <v>3.2010218224216837E-68</v>
      </c>
      <c r="BJ1274" s="82">
        <f t="shared" ca="1" si="944"/>
        <v>3.7119117889960394E-68</v>
      </c>
      <c r="BK1274" s="82">
        <f t="shared" ca="1" si="945"/>
        <v>1.2422133226538995E-67</v>
      </c>
      <c r="BL1274" s="82">
        <f t="shared" ca="1" si="946"/>
        <v>5.8502691548249614E-68</v>
      </c>
      <c r="BM1274" s="82">
        <f t="shared" ca="1" si="936"/>
        <v>2.5185335992781678E-67</v>
      </c>
      <c r="BN1274" s="10">
        <f ca="1">BN1273+BI1274-INDIRECT(ADDRESS(MAX($D1274-'key variables'!$B$9*30,34),scenario!BI$4),TRUE)</f>
        <v>9439390.0751690175</v>
      </c>
      <c r="BO1274" s="10">
        <f ca="1">BO1273+BJ1274-INDIRECT(ADDRESS(MAX($D1274-'key variables'!$B$9*30,34),scenario!BJ$4),TRUE)</f>
        <v>10895583.360992203</v>
      </c>
      <c r="BP1274" s="10">
        <f ca="1">BP1273+BK1274-INDIRECT(ADDRESS(MAX($D1274-'key variables'!$B$9*30,34),scenario!BK$4),TRUE)</f>
        <v>32531162.537994072</v>
      </c>
      <c r="BQ1274" s="10">
        <f ca="1">BQ1273+BL1274-INDIRECT(ADDRESS(MAX($D1274-'key variables'!$B$9*30,34),scenario!BL$4),TRUE)</f>
        <v>14415841.516535141</v>
      </c>
      <c r="BR1274" s="10">
        <f t="shared" ca="1" si="967"/>
        <v>67281977.490690395</v>
      </c>
      <c r="BS1274" s="82">
        <f t="shared" ca="1" si="948"/>
        <v>-2.3433848477536824E-9</v>
      </c>
      <c r="BT1274" s="82">
        <f t="shared" ca="1" si="949"/>
        <v>-3.4288309057018498E-10</v>
      </c>
      <c r="BU1274" s="82">
        <f t="shared" ca="1" si="950"/>
        <v>-4.2578247660364599E-9</v>
      </c>
      <c r="BV1274" s="82">
        <f t="shared" ca="1" si="951"/>
        <v>-2.9943922343414556E-9</v>
      </c>
      <c r="BW1274" s="82">
        <f t="shared" ca="1" si="968"/>
        <v>-9.9384849387017825E-9</v>
      </c>
      <c r="BX1274" s="10">
        <f t="shared" ca="1" si="952"/>
        <v>-1.8625994260191893E-12</v>
      </c>
      <c r="BY1274" s="10">
        <f t="shared" ca="1" si="953"/>
        <v>2.8902850229962428E-12</v>
      </c>
      <c r="BZ1274" s="10">
        <f t="shared" ca="1" si="954"/>
        <v>-3.5034723983035463E-11</v>
      </c>
      <c r="CA1274" s="10">
        <f t="shared" ca="1" si="955"/>
        <v>-2.0257049910634696E-11</v>
      </c>
      <c r="CB1274" s="10">
        <v>0</v>
      </c>
      <c r="CC1274" s="82">
        <f t="shared" ca="1" si="956"/>
        <v>3.9725652202851362E-13</v>
      </c>
      <c r="CD1274" s="82">
        <f t="shared" ca="1" si="957"/>
        <v>3.4270724516460853E-13</v>
      </c>
      <c r="CE1274" s="82">
        <f t="shared" ca="1" si="958"/>
        <v>1.8915613015532971E-10</v>
      </c>
      <c r="CF1274" s="82">
        <f t="shared" ca="1" si="959"/>
        <v>3.7028113764059381E-11</v>
      </c>
      <c r="CG1274" s="82">
        <f t="shared" ca="1" si="969"/>
        <v>2.269242076865822E-10</v>
      </c>
      <c r="CH1274" s="13" t="str">
        <f t="shared" ca="1" si="921"/>
        <v/>
      </c>
      <c r="CI1274" s="81">
        <f t="shared" ca="1" si="930"/>
        <v>0.1131775965863165</v>
      </c>
      <c r="CJ1274" s="81">
        <f t="shared" ca="1" si="931"/>
        <v>0.13063724757458739</v>
      </c>
      <c r="CK1274" s="81">
        <f t="shared" ca="1" si="932"/>
        <v>0.39004625943939081</v>
      </c>
      <c r="CL1274" s="81">
        <f t="shared" ca="1" si="933"/>
        <v>0.17284488538116416</v>
      </c>
      <c r="CM1274" s="89">
        <f t="shared" ca="1" si="922"/>
        <v>0.80670598898145884</v>
      </c>
    </row>
    <row r="1275" spans="1:91" x14ac:dyDescent="0.3">
      <c r="A1275">
        <v>1210</v>
      </c>
      <c r="B1275" s="3">
        <f t="shared" si="935"/>
        <v>3.55</v>
      </c>
      <c r="C1275" s="3">
        <f t="shared" si="923"/>
        <v>40.333333333333336</v>
      </c>
      <c r="D1275" s="4">
        <f t="shared" ca="1" si="960"/>
        <v>1275</v>
      </c>
      <c r="E1275" s="58">
        <f>(0.5*(COS(B1275*2*PI())+1)*('key variables'!$B$4-'key variables'!$B$6)+'key variables'!$B$6)/'key variables'!$B$4</f>
        <v>1</v>
      </c>
      <c r="F1275" s="10">
        <f t="shared" ca="1" si="924"/>
        <v>11689222.907461114</v>
      </c>
      <c r="G1275" s="10">
        <f t="shared" ca="1" si="925"/>
        <v>13492492.798713122</v>
      </c>
      <c r="H1275" s="10">
        <f t="shared" ca="1" si="926"/>
        <v>40309474.521088287</v>
      </c>
      <c r="I1275" s="10">
        <f t="shared" ca="1" si="927"/>
        <v>17912154.249750931</v>
      </c>
      <c r="J1275" s="10">
        <f t="shared" ca="1" si="961"/>
        <v>83403344.477013454</v>
      </c>
      <c r="K1275" s="82">
        <f t="shared" ca="1" si="937"/>
        <v>2249832.832292099</v>
      </c>
      <c r="L1275" s="82">
        <f t="shared" ca="1" si="938"/>
        <v>2596909.4377209195</v>
      </c>
      <c r="M1275" s="82">
        <f t="shared" ca="1" si="939"/>
        <v>7778311.98309422</v>
      </c>
      <c r="N1275" s="82">
        <f t="shared" ca="1" si="940"/>
        <v>3496312.733215793</v>
      </c>
      <c r="O1275" s="82">
        <f t="shared" ca="1" si="962"/>
        <v>16121366.986323033</v>
      </c>
      <c r="P1275" s="10">
        <f ca="1">IF(IF($A1275&gt;='key variables'!$B$26,K1275*SUMPRODUCT(Z1275:AC1275,'control variables'!$O$3:$R$3)/J1275+F$65*'key variables'!$B$25/scenario!J$65,K1275*SUMPRODUCT(Z1275:AC1275,'control variables'!$O$7:$R$7)/J1275+F$65*'key variables'!$B$25/scenario!J$65)&lt;'key variables'!$B$28,0,IF($A1275&gt;='key variables'!$B$26,K1275*SUMPRODUCT(Z1275:AC1275,'control variables'!$O$3:$R$3)/J1275+F$65*'key variables'!$B$25/scenario!J$65,K1275*SUMPRODUCT(Z1275:AC1275,'control variables'!$O$7:$R$7)/J1275+F$65*'key variables'!$B$25/scenario!J$65))</f>
        <v>3.8984631676536022E-69</v>
      </c>
      <c r="Q1275" s="10">
        <f ca="1">IF(IF($A1275&gt;='key variables'!$B$26,L1275*SUMPRODUCT(Z1275:AC1275,'control variables'!$O$4:$R$4)/J1275+G$65*'key variables'!$B$25/scenario!J$65,L1275*SUMPRODUCT(Z1275:AC1275,'control variables'!$O$7:$R$7)/J1275+G$65*'key variables'!$B$25/scenario!J$65)&lt;'key variables'!$B$28,0,IF($A1275&gt;='key variables'!$B$26,L1275*SUMPRODUCT(Z1275:AC1275,'control variables'!$O$4:$R$4)/J1275+G$65*'key variables'!$B$25/scenario!J$65,L1275*SUMPRODUCT(Z1275:AC1275,'control variables'!$O$7:$R$7)/J1275+G$65*'key variables'!$B$25/scenario!J$65))</f>
        <v>4.4998702336354843E-69</v>
      </c>
      <c r="R1275" s="10">
        <f ca="1">IF(IF($A1275&gt;='key variables'!$B$26,M1275*SUMPRODUCT(Z1275:AC1275,'control variables'!$O$5:$R$5)/J1275+H$65*'key variables'!$B$25/scenario!J$65,M1275*SUMPRODUCT(Z1275:AC1275,'control variables'!$O$7:$R$7)/J1275+H$65*'key variables'!$B$25/scenario!J$65)&lt;'key variables'!$B$28,0,IF($A1275&gt;='key variables'!$B$26,M1275*SUMPRODUCT(Z1275:AC1275,'control variables'!$O$5:$R$5)/J1275+H$65*'key variables'!$B$25/scenario!J$65,M1275*SUMPRODUCT(Z1275:AC1275,'control variables'!$O$7:$R$7)/J1275+H$65*'key variables'!$B$25/scenario!J$65))</f>
        <v>1.3478095944452163E-68</v>
      </c>
      <c r="S1275" s="10">
        <f ca="1">IF(IF($A1275&gt;='key variables'!$B$26,N1275*SUMPRODUCT(Z1275:AC1275,'control variables'!$O$6:$R$6)/J1275+I$65*'key variables'!$B$25/scenario!J$65,N1275*SUMPRODUCT(Z1275:AC1275,'control variables'!$O$7:$R$7)/J1275+I$65*'key variables'!$B$25/scenario!J$65)&lt;'key variables'!$B$28,0,IF($A1275&gt;='key variables'!$B$26,N1275*SUMPRODUCT(Z1275:AC1275,'control variables'!$O$6:$R$6)/J1275+I$65*'key variables'!$B$25/scenario!J$65,N1275*SUMPRODUCT(Z1275:AC1275,'control variables'!$O$7:$R$7)/J1275+I$65*'key variables'!$B$25/scenario!J$65))</f>
        <v>6.0583374095193352E-69</v>
      </c>
      <c r="T1275" s="10">
        <f t="shared" ca="1" si="934"/>
        <v>2.7934766755260587E-68</v>
      </c>
      <c r="U1275" s="82">
        <f ca="1">SUMPRODUCT(P1245:P1274,'control variables'!AD$7:AD$36)</f>
        <v>8.2654631222271925E-69</v>
      </c>
      <c r="V1275" s="82">
        <f ca="1">SUMPRODUCT(Q1245:Q1274,'control variables'!AE$7:AE$36)</f>
        <v>9.5405573610454039E-69</v>
      </c>
      <c r="W1275" s="82">
        <f ca="1">SUMPRODUCT(R1245:R1274,'control variables'!AF$7:AF$36)</f>
        <v>2.8576056819272208E-68</v>
      </c>
      <c r="X1275" s="82">
        <f ca="1">SUMPRODUCT(S1245:S1274,'control variables'!AG$7:AG$36)</f>
        <v>1.2844796086795015E-68</v>
      </c>
      <c r="Y1275" s="82">
        <f t="shared" ca="1" si="928"/>
        <v>5.9226873389339822E-68</v>
      </c>
      <c r="Z1275" s="10">
        <f ca="1">IF($A1275&gt;='key variables'!$B$26,SUMPRODUCT(P1245:P1274,'control variables'!V$7:V$36)*$E1275,SUMPRODUCT(P1245:P1274,'control variables'!Z$7:Z$36)*$E1275)</f>
        <v>2.0168566770957282E-68</v>
      </c>
      <c r="AA1275" s="10">
        <f ca="1">IF($A1275&gt;='key variables'!$B$26,SUMPRODUCT(Q1245:Q1274,'control variables'!W$7:W$36)*$E1275,SUMPRODUCT(Q1245:Q1274,'control variables'!AA$7:AA$36)*$E1275)</f>
        <v>2.3279925797617417E-68</v>
      </c>
      <c r="AB1275" s="10">
        <f ca="1">IF($A1275&gt;='key variables'!$B$26,SUMPRODUCT(R1245:R1274,'control variables'!X$7:X$36)*$E1275,SUMPRODUCT(R1245:R1274,'control variables'!AB$7:AB$36)*$E1275)</f>
        <v>6.9728471531170767E-68</v>
      </c>
      <c r="AC1275" s="10">
        <f ca="1">IF($A1275&gt;='key variables'!$B$26,SUMPRODUCT(S1245:S1274,'control variables'!Y$7:Y$36)*$E1275,SUMPRODUCT(S1245:S1274,'control variables'!AC$7:AC$36)*$E1275)</f>
        <v>3.1342602792479705E-68</v>
      </c>
      <c r="AD1275" s="10">
        <f t="shared" ca="1" si="929"/>
        <v>1.4451956689222518E-67</v>
      </c>
      <c r="AE1275" s="82">
        <f ca="1">SUMPRODUCT(P1245:P1274,'control variables'!AL$7:AL$36)</f>
        <v>2.7460524517399257E-68</v>
      </c>
      <c r="AF1275" s="82">
        <f ca="1">SUMPRODUCT(Q1245:Q1274,'control variables'!AM$7:AM$36)</f>
        <v>3.1613919538246901E-68</v>
      </c>
      <c r="AG1275" s="82">
        <f ca="1">SUMPRODUCT(R1245:R1274,'control variables'!AN$7:AN$36)</f>
        <v>9.0139593103440004E-68</v>
      </c>
      <c r="AH1275" s="82">
        <f ca="1">SUMPRODUCT(S1245:S1274,'control variables'!AO$7:AO$36)</f>
        <v>3.9029549698190397E-68</v>
      </c>
      <c r="AI1275" s="82">
        <f t="shared" ca="1" si="941"/>
        <v>1.8824358685727654E-67</v>
      </c>
      <c r="AJ1275" s="10">
        <f ca="1">SUMPRODUCT(P1245:P1274,'control variables'!AP$7:AP$36)</f>
        <v>2.6238637982652857E-71</v>
      </c>
      <c r="AK1275" s="10">
        <f ca="1">SUMPRODUCT(Q1245:Q1274,'control variables'!AQ$7:AQ$36)</f>
        <v>7.571603280039514E-71</v>
      </c>
      <c r="AL1275" s="10">
        <f ca="1">SUMPRODUCT(R1245:R1274,'control variables'!AR$7:AR$36)</f>
        <v>2.7214330235275309E-69</v>
      </c>
      <c r="AM1275" s="10">
        <f ca="1">SUMPRODUCT(S1245:S1274,'control variables'!AS$7:AS$36)</f>
        <v>2.0387844546549447E-69</v>
      </c>
      <c r="AN1275" s="10">
        <f t="shared" ca="1" si="963"/>
        <v>4.8621721489655235E-69</v>
      </c>
      <c r="AO1275" s="82">
        <f ca="1">SUMPRODUCT(P1245:P1274,'control variables'!AX$7:AX$36)</f>
        <v>3.5680543458058678E-71</v>
      </c>
      <c r="AP1275" s="82">
        <f ca="1">SUMPRODUCT(Q1245:Q1274,'control variables'!AY$7:AY$36)</f>
        <v>8.2369799852946514E-71</v>
      </c>
      <c r="AQ1275" s="82">
        <f ca="1">SUMPRODUCT(R1245:R1274,'control variables'!AZ$7:AZ$36)</f>
        <v>7.4014672048425101E-70</v>
      </c>
      <c r="AR1275" s="82">
        <f ca="1">SUMPRODUCT(S1245:S1274,'control variables'!BA$7:BA$36)</f>
        <v>5.5448714513324989E-70</v>
      </c>
      <c r="AS1275" s="82">
        <f t="shared" ca="1" si="964"/>
        <v>1.4126842089285062E-69</v>
      </c>
      <c r="AT1275" s="10">
        <f ca="1">SUMPRODUCT(P1245:P1274,'control variables'!AT$7:AT$36)</f>
        <v>-3.1489471960305307E-71</v>
      </c>
      <c r="AU1275" s="10">
        <f ca="1">SUMPRODUCT(Q1245:Q1274,'control variables'!AU$7:AU$36)</f>
        <v>3.415914961319415E-71</v>
      </c>
      <c r="AV1275" s="10">
        <f ca="1">SUMPRODUCT(R1245:R1274,'control variables'!AV$7:AV$36)</f>
        <v>1.4709203562437353E-68</v>
      </c>
      <c r="AW1275" s="10">
        <f ca="1">SUMPRODUCT(S1245:S1274,'control variables'!AW$7:AW$36)</f>
        <v>1.1019523649558974E-68</v>
      </c>
      <c r="AX1275" s="10">
        <f t="shared" ca="1" si="942"/>
        <v>2.5731396889649213E-68</v>
      </c>
      <c r="AY1275" s="82">
        <f ca="1">SUMPRODUCT(P1245:P1274,'control variables'!BB$7:BB$36)</f>
        <v>1.141324692462277E-70</v>
      </c>
      <c r="AZ1275" s="82">
        <f ca="1">SUMPRODUCT(Q1245:Q1274,'control variables'!BC$7:BC$36)</f>
        <v>2.9103759304866959E-70</v>
      </c>
      <c r="BA1275" s="82">
        <f ca="1">SUMPRODUCT(R1245:R1274,'control variables'!BD$7:BD$36)</f>
        <v>2.0373526104983495E-69</v>
      </c>
      <c r="BB1275" s="82">
        <f ca="1">SUMPRODUCT(S1245:S1274,'control variables'!BE$7:BE$36)</f>
        <v>2.8952234961936221E-70</v>
      </c>
      <c r="BC1275" s="82">
        <f t="shared" ca="1" si="965"/>
        <v>2.7320450224126094E-69</v>
      </c>
      <c r="BD1275" s="10">
        <f ca="1">SUMPRODUCT(P1245:P1274,'control variables'!BF$7:BF$36)</f>
        <v>2.3875518452709428E-71</v>
      </c>
      <c r="BE1275" s="10">
        <f ca="1">SUMPRODUCT(Q1245:Q1274,'control variables'!BG$7:BG$36)</f>
        <v>2.7558740503023825E-71</v>
      </c>
      <c r="BF1275" s="10">
        <f ca="1">SUMPRODUCT(R1245:R1274,'control variables'!BH$7:BH$36)</f>
        <v>8.254445780049215E-70</v>
      </c>
      <c r="BG1275" s="10">
        <f ca="1">SUMPRODUCT(S1245:S1274,'control variables'!BI$7:BI$36)</f>
        <v>1.8551662590258338E-69</v>
      </c>
      <c r="BH1275" s="10">
        <f t="shared" ca="1" si="966"/>
        <v>2.7320450959864884E-69</v>
      </c>
      <c r="BI1275" s="82">
        <f t="shared" ca="1" si="943"/>
        <v>2.7543167514685183E-68</v>
      </c>
      <c r="BJ1275" s="82">
        <f t="shared" ca="1" si="944"/>
        <v>3.1939116280908768E-68</v>
      </c>
      <c r="BK1275" s="82">
        <f t="shared" ca="1" si="945"/>
        <v>1.068861492763757E-67</v>
      </c>
      <c r="BL1275" s="82">
        <f t="shared" ca="1" si="946"/>
        <v>5.0338595697368729E-68</v>
      </c>
      <c r="BM1275" s="82">
        <f t="shared" ca="1" si="936"/>
        <v>2.1670702876933837E-67</v>
      </c>
      <c r="BN1275" s="10">
        <f ca="1">BN1274+BI1275-INDIRECT(ADDRESS(MAX($D1275-'key variables'!$B$9*30,34),scenario!BI$4),TRUE)</f>
        <v>9439390.0751690175</v>
      </c>
      <c r="BO1275" s="10">
        <f ca="1">BO1274+BJ1275-INDIRECT(ADDRESS(MAX($D1275-'key variables'!$B$9*30,34),scenario!BJ$4),TRUE)</f>
        <v>10895583.360992203</v>
      </c>
      <c r="BP1275" s="10">
        <f ca="1">BP1274+BK1275-INDIRECT(ADDRESS(MAX($D1275-'key variables'!$B$9*30,34),scenario!BK$4),TRUE)</f>
        <v>32531162.537994072</v>
      </c>
      <c r="BQ1275" s="10">
        <f ca="1">BQ1274+BL1275-INDIRECT(ADDRESS(MAX($D1275-'key variables'!$B$9*30,34),scenario!BL$4),TRUE)</f>
        <v>14415841.516535141</v>
      </c>
      <c r="BR1275" s="10">
        <f t="shared" ca="1" si="967"/>
        <v>67281977.490690395</v>
      </c>
      <c r="BS1275" s="82">
        <f t="shared" ca="1" si="948"/>
        <v>-2.3433848477536824E-9</v>
      </c>
      <c r="BT1275" s="82">
        <f t="shared" ca="1" si="949"/>
        <v>-3.4288309057018498E-10</v>
      </c>
      <c r="BU1275" s="82">
        <f t="shared" ca="1" si="950"/>
        <v>-4.2578247660364599E-9</v>
      </c>
      <c r="BV1275" s="82">
        <f t="shared" ca="1" si="951"/>
        <v>-2.9943922343414556E-9</v>
      </c>
      <c r="BW1275" s="82">
        <f t="shared" ca="1" si="968"/>
        <v>-9.9384849387017825E-9</v>
      </c>
      <c r="BX1275" s="10">
        <f t="shared" ca="1" si="952"/>
        <v>-1.8625994260191893E-12</v>
      </c>
      <c r="BY1275" s="10">
        <f t="shared" ca="1" si="953"/>
        <v>2.8902850229962428E-12</v>
      </c>
      <c r="BZ1275" s="10">
        <f t="shared" ca="1" si="954"/>
        <v>-3.5034723983035463E-11</v>
      </c>
      <c r="CA1275" s="10">
        <f t="shared" ca="1" si="955"/>
        <v>-2.0257049910634696E-11</v>
      </c>
      <c r="CB1275" s="10">
        <v>0</v>
      </c>
      <c r="CC1275" s="82">
        <f t="shared" ca="1" si="956"/>
        <v>3.9725652202851362E-13</v>
      </c>
      <c r="CD1275" s="82">
        <f t="shared" ca="1" si="957"/>
        <v>3.4270724516460853E-13</v>
      </c>
      <c r="CE1275" s="82">
        <f t="shared" ca="1" si="958"/>
        <v>1.8915613015532971E-10</v>
      </c>
      <c r="CF1275" s="82">
        <f t="shared" ca="1" si="959"/>
        <v>3.7028113764059381E-11</v>
      </c>
      <c r="CG1275" s="82">
        <f t="shared" ca="1" si="969"/>
        <v>2.269242076865822E-10</v>
      </c>
      <c r="CH1275" s="13" t="str">
        <f t="shared" ca="1" si="921"/>
        <v/>
      </c>
      <c r="CI1275" s="81">
        <f t="shared" ca="1" si="930"/>
        <v>0.1131775965863165</v>
      </c>
      <c r="CJ1275" s="81">
        <f t="shared" ca="1" si="931"/>
        <v>0.13063724757458739</v>
      </c>
      <c r="CK1275" s="81">
        <f t="shared" ca="1" si="932"/>
        <v>0.39004625943939081</v>
      </c>
      <c r="CL1275" s="81">
        <f t="shared" ca="1" si="933"/>
        <v>0.17284488538116416</v>
      </c>
      <c r="CM1275" s="89">
        <f t="shared" ca="1" si="922"/>
        <v>0.80670598898145884</v>
      </c>
    </row>
    <row r="1276" spans="1:91" x14ac:dyDescent="0.3">
      <c r="A1276">
        <v>1211</v>
      </c>
      <c r="B1276" s="3">
        <f t="shared" si="935"/>
        <v>3.5527777777777776</v>
      </c>
      <c r="C1276" s="3">
        <f t="shared" si="923"/>
        <v>40.366666666666667</v>
      </c>
      <c r="D1276" s="4">
        <f t="shared" ca="1" si="960"/>
        <v>1276</v>
      </c>
      <c r="E1276" s="58">
        <f>(0.5*(COS(B1276*2*PI())+1)*('key variables'!$B$4-'key variables'!$B$6)+'key variables'!$B$6)/'key variables'!$B$4</f>
        <v>1</v>
      </c>
      <c r="F1276" s="10">
        <f t="shared" ca="1" si="924"/>
        <v>11689222.907461114</v>
      </c>
      <c r="G1276" s="10">
        <f t="shared" ca="1" si="925"/>
        <v>13492492.798713122</v>
      </c>
      <c r="H1276" s="10">
        <f t="shared" ca="1" si="926"/>
        <v>40309474.521088287</v>
      </c>
      <c r="I1276" s="10">
        <f t="shared" ca="1" si="927"/>
        <v>17912154.249750931</v>
      </c>
      <c r="J1276" s="10">
        <f t="shared" ca="1" si="961"/>
        <v>83403344.477013454</v>
      </c>
      <c r="K1276" s="82">
        <f t="shared" ca="1" si="937"/>
        <v>2249832.832292099</v>
      </c>
      <c r="L1276" s="82">
        <f t="shared" ca="1" si="938"/>
        <v>2596909.4377209195</v>
      </c>
      <c r="M1276" s="82">
        <f t="shared" ca="1" si="939"/>
        <v>7778311.98309422</v>
      </c>
      <c r="N1276" s="82">
        <f t="shared" ca="1" si="940"/>
        <v>3496312.733215793</v>
      </c>
      <c r="O1276" s="82">
        <f t="shared" ca="1" si="962"/>
        <v>16121366.986323033</v>
      </c>
      <c r="P1276" s="10">
        <f ca="1">IF(IF($A1276&gt;='key variables'!$B$26,K1276*SUMPRODUCT(Z1276:AC1276,'control variables'!$O$3:$R$3)/J1276+F$65*'key variables'!$B$25/scenario!J$65,K1276*SUMPRODUCT(Z1276:AC1276,'control variables'!$O$7:$R$7)/J1276+F$65*'key variables'!$B$25/scenario!J$65)&lt;'key variables'!$B$28,0,IF($A1276&gt;='key variables'!$B$26,K1276*SUMPRODUCT(Z1276:AC1276,'control variables'!$O$3:$R$3)/J1276+F$65*'key variables'!$B$25/scenario!J$65,K1276*SUMPRODUCT(Z1276:AC1276,'control variables'!$O$7:$R$7)/J1276+F$65*'key variables'!$B$25/scenario!J$65))</f>
        <v>3.3544296175800424E-69</v>
      </c>
      <c r="Q1276" s="10">
        <f ca="1">IF(IF($A1276&gt;='key variables'!$B$26,L1276*SUMPRODUCT(Z1276:AC1276,'control variables'!$O$4:$R$4)/J1276+G$65*'key variables'!$B$25/scenario!J$65,L1276*SUMPRODUCT(Z1276:AC1276,'control variables'!$O$7:$R$7)/J1276+G$65*'key variables'!$B$25/scenario!J$65)&lt;'key variables'!$B$28,0,IF($A1276&gt;='key variables'!$B$26,L1276*SUMPRODUCT(Z1276:AC1276,'control variables'!$O$4:$R$4)/J1276+G$65*'key variables'!$B$25/scenario!J$65,L1276*SUMPRODUCT(Z1276:AC1276,'control variables'!$O$7:$R$7)/J1276+G$65*'key variables'!$B$25/scenario!J$65))</f>
        <v>3.8719098623827026E-69</v>
      </c>
      <c r="R1276" s="10">
        <f ca="1">IF(IF($A1276&gt;='key variables'!$B$26,M1276*SUMPRODUCT(Z1276:AC1276,'control variables'!$O$5:$R$5)/J1276+H$65*'key variables'!$B$25/scenario!J$65,M1276*SUMPRODUCT(Z1276:AC1276,'control variables'!$O$7:$R$7)/J1276+H$65*'key variables'!$B$25/scenario!J$65)&lt;'key variables'!$B$28,0,IF($A1276&gt;='key variables'!$B$26,M1276*SUMPRODUCT(Z1276:AC1276,'control variables'!$O$5:$R$5)/J1276+H$65*'key variables'!$B$25/scenario!J$65,M1276*SUMPRODUCT(Z1276:AC1276,'control variables'!$O$7:$R$7)/J1276+H$65*'key variables'!$B$25/scenario!J$65))</f>
        <v>1.1597217231596285E-68</v>
      </c>
      <c r="S1276" s="10">
        <f ca="1">IF(IF($A1276&gt;='key variables'!$B$26,N1276*SUMPRODUCT(Z1276:AC1276,'control variables'!$O$6:$R$6)/J1276+I$65*'key variables'!$B$25/scenario!J$65,N1276*SUMPRODUCT(Z1276:AC1276,'control variables'!$O$7:$R$7)/J1276+I$65*'key variables'!$B$25/scenario!J$65)&lt;'key variables'!$B$28,0,IF($A1276&gt;='key variables'!$B$26,N1276*SUMPRODUCT(Z1276:AC1276,'control variables'!$O$6:$R$6)/J1276+I$65*'key variables'!$B$25/scenario!J$65,N1276*SUMPRODUCT(Z1276:AC1276,'control variables'!$O$7:$R$7)/J1276+I$65*'key variables'!$B$25/scenario!J$65))</f>
        <v>5.2128917385710034E-69</v>
      </c>
      <c r="T1276" s="10">
        <f t="shared" ca="1" si="934"/>
        <v>2.4036448450130032E-68</v>
      </c>
      <c r="U1276" s="82">
        <f ca="1">SUMPRODUCT(P1246:P1275,'control variables'!AD$7:AD$36)</f>
        <v>7.1120113511043169E-69</v>
      </c>
      <c r="V1276" s="82">
        <f ca="1">SUMPRODUCT(Q1246:Q1275,'control variables'!AE$7:AE$36)</f>
        <v>8.2091652027519267E-69</v>
      </c>
      <c r="W1276" s="82">
        <f ca="1">SUMPRODUCT(R1246:R1275,'control variables'!AF$7:AF$36)</f>
        <v>2.4588245989742325E-68</v>
      </c>
      <c r="X1276" s="82">
        <f ca="1">SUMPRODUCT(S1246:S1275,'control variables'!AG$7:AG$36)</f>
        <v>1.105229485886217E-68</v>
      </c>
      <c r="Y1276" s="82">
        <f t="shared" ca="1" si="928"/>
        <v>5.0961717402460735E-68</v>
      </c>
      <c r="Z1276" s="10">
        <f ca="1">IF($A1276&gt;='key variables'!$B$26,SUMPRODUCT(P1246:P1275,'control variables'!V$7:V$36)*$E1276,SUMPRODUCT(P1246:P1275,'control variables'!Z$7:Z$36)*$E1276)</f>
        <v>1.735402767992784E-68</v>
      </c>
      <c r="AA1276" s="10">
        <f ca="1">IF($A1276&gt;='key variables'!$B$26,SUMPRODUCT(Q1246:Q1275,'control variables'!W$7:W$36)*$E1276,SUMPRODUCT(Q1246:Q1275,'control variables'!AA$7:AA$36)*$E1276)</f>
        <v>2.003119414812753E-68</v>
      </c>
      <c r="AB1276" s="10">
        <f ca="1">IF($A1276&gt;='key variables'!$B$26,SUMPRODUCT(R1246:R1275,'control variables'!X$7:X$36)*$E1276,SUMPRODUCT(R1246:R1275,'control variables'!AB$7:AB$36)*$E1276)</f>
        <v>5.9997809401781457E-68</v>
      </c>
      <c r="AC1276" s="10">
        <f ca="1">IF($A1276&gt;='key variables'!$B$26,SUMPRODUCT(S1246:S1275,'control variables'!Y$7:Y$36)*$E1276,SUMPRODUCT(S1246:S1275,'control variables'!AC$7:AC$36)*$E1276)</f>
        <v>2.6968718332773225E-68</v>
      </c>
      <c r="AD1276" s="10">
        <f t="shared" ca="1" si="929"/>
        <v>1.2435174956261006E-67</v>
      </c>
      <c r="AE1276" s="82">
        <f ca="1">SUMPRODUCT(P1246:P1275,'control variables'!AL$7:AL$36)</f>
        <v>2.3628387083335864E-68</v>
      </c>
      <c r="AF1276" s="82">
        <f ca="1">SUMPRODUCT(Q1246:Q1275,'control variables'!AM$7:AM$36)</f>
        <v>2.7202172616835297E-68</v>
      </c>
      <c r="AG1276" s="82">
        <f ca="1">SUMPRODUCT(R1246:R1275,'control variables'!AN$7:AN$36)</f>
        <v>7.7560543172909016E-68</v>
      </c>
      <c r="AH1276" s="82">
        <f ca="1">SUMPRODUCT(S1246:S1275,'control variables'!AO$7:AO$36)</f>
        <v>3.3582945852793842E-68</v>
      </c>
      <c r="AI1276" s="82">
        <f t="shared" ca="1" si="941"/>
        <v>1.6197404872587401E-67</v>
      </c>
      <c r="AJ1276" s="10">
        <f ca="1">SUMPRODUCT(P1246:P1275,'control variables'!AP$7:AP$36)</f>
        <v>2.2577015759506593E-71</v>
      </c>
      <c r="AK1276" s="10">
        <f ca="1">SUMPRODUCT(Q1246:Q1275,'control variables'!AQ$7:AQ$36)</f>
        <v>6.5149801865173131E-71</v>
      </c>
      <c r="AL1276" s="10">
        <f ca="1">SUMPRODUCT(R1246:R1275,'control variables'!AR$7:AR$36)</f>
        <v>2.3416549403686186E-69</v>
      </c>
      <c r="AM1276" s="10">
        <f ca="1">SUMPRODUCT(S1246:S1275,'control variables'!AS$7:AS$36)</f>
        <v>1.7542705072349159E-69</v>
      </c>
      <c r="AN1276" s="10">
        <f t="shared" ca="1" si="963"/>
        <v>4.1836522652282142E-69</v>
      </c>
      <c r="AO1276" s="82">
        <f ca="1">SUMPRODUCT(P1246:P1275,'control variables'!AX$7:AX$36)</f>
        <v>3.0701296023556203E-71</v>
      </c>
      <c r="AP1276" s="82">
        <f ca="1">SUMPRODUCT(Q1246:Q1275,'control variables'!AY$7:AY$36)</f>
        <v>7.0875030579592471E-71</v>
      </c>
      <c r="AQ1276" s="82">
        <f ca="1">SUMPRODUCT(R1246:R1275,'control variables'!AZ$7:AZ$36)</f>
        <v>6.368586732195375E-70</v>
      </c>
      <c r="AR1276" s="82">
        <f ca="1">SUMPRODUCT(S1246:S1275,'control variables'!BA$7:BA$36)</f>
        <v>4.7710803519579289E-70</v>
      </c>
      <c r="AS1276" s="82">
        <f t="shared" ca="1" si="964"/>
        <v>1.2155430350184792E-69</v>
      </c>
      <c r="AT1276" s="10">
        <f ca="1">SUMPRODUCT(P1246:P1275,'control variables'!AT$7:AT$36)</f>
        <v>-2.7095091794641804E-71</v>
      </c>
      <c r="AU1276" s="10">
        <f ca="1">SUMPRODUCT(Q1246:Q1275,'control variables'!AU$7:AU$36)</f>
        <v>2.9392213866371378E-71</v>
      </c>
      <c r="AV1276" s="10">
        <f ca="1">SUMPRODUCT(R1246:R1275,'control variables'!AV$7:AV$36)</f>
        <v>1.2656522829366878E-68</v>
      </c>
      <c r="AW1276" s="10">
        <f ca="1">SUMPRODUCT(S1246:S1275,'control variables'!AW$7:AW$36)</f>
        <v>9.481740601887558E-69</v>
      </c>
      <c r="AX1276" s="10">
        <f t="shared" ca="1" si="942"/>
        <v>2.2140560553326165E-68</v>
      </c>
      <c r="AY1276" s="82">
        <f ca="1">SUMPRODUCT(P1246:P1275,'control variables'!BB$7:BB$36)</f>
        <v>9.8205194894150554E-71</v>
      </c>
      <c r="AZ1276" s="82">
        <f ca="1">SUMPRODUCT(Q1246:Q1275,'control variables'!BC$7:BC$36)</f>
        <v>2.5042307185353166E-70</v>
      </c>
      <c r="BA1276" s="82">
        <f ca="1">SUMPRODUCT(R1246:R1275,'control variables'!BD$7:BD$36)</f>
        <v>1.7530384780377454E-69</v>
      </c>
      <c r="BB1276" s="82">
        <f ca="1">SUMPRODUCT(S1246:S1275,'control variables'!BE$7:BE$36)</f>
        <v>2.4911928181665638E-70</v>
      </c>
      <c r="BC1276" s="82">
        <f t="shared" ca="1" si="965"/>
        <v>2.3507860266020841E-69</v>
      </c>
      <c r="BD1276" s="10">
        <f ca="1">SUMPRODUCT(P1246:P1275,'control variables'!BF$7:BF$36)</f>
        <v>2.0543671387576799E-71</v>
      </c>
      <c r="BE1276" s="10">
        <f ca="1">SUMPRODUCT(Q1246:Q1275,'control variables'!BG$7:BG$36)</f>
        <v>2.371289695220738E-71</v>
      </c>
      <c r="BF1276" s="10">
        <f ca="1">SUMPRODUCT(R1246:R1275,'control variables'!BH$7:BH$36)</f>
        <v>7.1025314875479625E-70</v>
      </c>
      <c r="BG1276" s="10">
        <f ca="1">SUMPRODUCT(S1246:S1275,'control variables'!BI$7:BI$36)</f>
        <v>1.5962763728140917E-69</v>
      </c>
      <c r="BH1276" s="10">
        <f t="shared" ca="1" si="966"/>
        <v>2.350786089908672E-69</v>
      </c>
      <c r="BI1276" s="82">
        <f t="shared" ca="1" si="943"/>
        <v>2.3699497186435375E-68</v>
      </c>
      <c r="BJ1276" s="82">
        <f t="shared" ca="1" si="944"/>
        <v>2.7481987902555201E-68</v>
      </c>
      <c r="BK1276" s="82">
        <f t="shared" ca="1" si="945"/>
        <v>9.1970104480313637E-68</v>
      </c>
      <c r="BL1276" s="82">
        <f t="shared" ca="1" si="946"/>
        <v>4.3313805736498054E-68</v>
      </c>
      <c r="BM1276" s="82">
        <f t="shared" ca="1" si="936"/>
        <v>1.8646539530580228E-67</v>
      </c>
      <c r="BN1276" s="10">
        <f ca="1">BN1275+BI1276-INDIRECT(ADDRESS(MAX($D1276-'key variables'!$B$9*30,34),scenario!BI$4),TRUE)</f>
        <v>9439390.0751690175</v>
      </c>
      <c r="BO1276" s="10">
        <f ca="1">BO1275+BJ1276-INDIRECT(ADDRESS(MAX($D1276-'key variables'!$B$9*30,34),scenario!BJ$4),TRUE)</f>
        <v>10895583.360992203</v>
      </c>
      <c r="BP1276" s="10">
        <f ca="1">BP1275+BK1276-INDIRECT(ADDRESS(MAX($D1276-'key variables'!$B$9*30,34),scenario!BK$4),TRUE)</f>
        <v>32531162.537994072</v>
      </c>
      <c r="BQ1276" s="10">
        <f ca="1">BQ1275+BL1276-INDIRECT(ADDRESS(MAX($D1276-'key variables'!$B$9*30,34),scenario!BL$4),TRUE)</f>
        <v>14415841.516535141</v>
      </c>
      <c r="BR1276" s="10">
        <f t="shared" ca="1" si="967"/>
        <v>67281977.490690395</v>
      </c>
      <c r="BS1276" s="82">
        <f t="shared" ca="1" si="948"/>
        <v>-2.3433848477536824E-9</v>
      </c>
      <c r="BT1276" s="82">
        <f t="shared" ca="1" si="949"/>
        <v>-3.4288309057018498E-10</v>
      </c>
      <c r="BU1276" s="82">
        <f t="shared" ca="1" si="950"/>
        <v>-4.2578247660364599E-9</v>
      </c>
      <c r="BV1276" s="82">
        <f t="shared" ca="1" si="951"/>
        <v>-2.9943922343414556E-9</v>
      </c>
      <c r="BW1276" s="82">
        <f t="shared" ca="1" si="968"/>
        <v>-9.9384849387017825E-9</v>
      </c>
      <c r="BX1276" s="10">
        <f t="shared" ca="1" si="952"/>
        <v>-1.8625994260191893E-12</v>
      </c>
      <c r="BY1276" s="10">
        <f t="shared" ca="1" si="953"/>
        <v>2.8902850229962428E-12</v>
      </c>
      <c r="BZ1276" s="10">
        <f t="shared" ca="1" si="954"/>
        <v>-3.5034723983035463E-11</v>
      </c>
      <c r="CA1276" s="10">
        <f t="shared" ca="1" si="955"/>
        <v>-2.0257049910634696E-11</v>
      </c>
      <c r="CB1276" s="10">
        <v>0</v>
      </c>
      <c r="CC1276" s="82">
        <f t="shared" ca="1" si="956"/>
        <v>3.9725652202851362E-13</v>
      </c>
      <c r="CD1276" s="82">
        <f t="shared" ca="1" si="957"/>
        <v>3.4270724516460853E-13</v>
      </c>
      <c r="CE1276" s="82">
        <f t="shared" ca="1" si="958"/>
        <v>1.8915613015532971E-10</v>
      </c>
      <c r="CF1276" s="82">
        <f t="shared" ca="1" si="959"/>
        <v>3.7028113764059381E-11</v>
      </c>
      <c r="CG1276" s="82">
        <f t="shared" ca="1" si="969"/>
        <v>2.269242076865822E-10</v>
      </c>
      <c r="CH1276" s="13" t="str">
        <f t="shared" ca="1" si="921"/>
        <v/>
      </c>
      <c r="CI1276" s="81">
        <f t="shared" ca="1" si="930"/>
        <v>0.1131775965863165</v>
      </c>
      <c r="CJ1276" s="81">
        <f t="shared" ca="1" si="931"/>
        <v>0.13063724757458739</v>
      </c>
      <c r="CK1276" s="81">
        <f t="shared" ca="1" si="932"/>
        <v>0.39004625943939081</v>
      </c>
      <c r="CL1276" s="81">
        <f t="shared" ca="1" si="933"/>
        <v>0.17284488538116416</v>
      </c>
      <c r="CM1276" s="89">
        <f t="shared" ca="1" si="922"/>
        <v>0.80670598898145884</v>
      </c>
    </row>
    <row r="1277" spans="1:91" x14ac:dyDescent="0.3">
      <c r="A1277">
        <v>1212</v>
      </c>
      <c r="B1277" s="3">
        <f t="shared" si="935"/>
        <v>3.5555555555555554</v>
      </c>
      <c r="C1277" s="3">
        <f t="shared" si="923"/>
        <v>40.4</v>
      </c>
      <c r="D1277" s="4">
        <f t="shared" ca="1" si="960"/>
        <v>1277</v>
      </c>
      <c r="E1277" s="58">
        <f>(0.5*(COS(B1277*2*PI())+1)*('key variables'!$B$4-'key variables'!$B$6)+'key variables'!$B$6)/'key variables'!$B$4</f>
        <v>1</v>
      </c>
      <c r="F1277" s="10">
        <f t="shared" ca="1" si="924"/>
        <v>11689222.907461114</v>
      </c>
      <c r="G1277" s="10">
        <f t="shared" ca="1" si="925"/>
        <v>13492492.798713122</v>
      </c>
      <c r="H1277" s="10">
        <f t="shared" ca="1" si="926"/>
        <v>40309474.521088287</v>
      </c>
      <c r="I1277" s="10">
        <f t="shared" ca="1" si="927"/>
        <v>17912154.249750931</v>
      </c>
      <c r="J1277" s="10">
        <f t="shared" ca="1" si="961"/>
        <v>83403344.477013454</v>
      </c>
      <c r="K1277" s="82">
        <f t="shared" ca="1" si="937"/>
        <v>2249832.832292099</v>
      </c>
      <c r="L1277" s="82">
        <f t="shared" ca="1" si="938"/>
        <v>2596909.4377209195</v>
      </c>
      <c r="M1277" s="82">
        <f t="shared" ca="1" si="939"/>
        <v>7778311.98309422</v>
      </c>
      <c r="N1277" s="82">
        <f t="shared" ca="1" si="940"/>
        <v>3496312.733215793</v>
      </c>
      <c r="O1277" s="82">
        <f t="shared" ca="1" si="962"/>
        <v>16121366.986323033</v>
      </c>
      <c r="P1277" s="10">
        <f ca="1">IF(IF($A1277&gt;='key variables'!$B$26,K1277*SUMPRODUCT(Z1277:AC1277,'control variables'!$O$3:$R$3)/J1277+F$65*'key variables'!$B$25/scenario!J$65,K1277*SUMPRODUCT(Z1277:AC1277,'control variables'!$O$7:$R$7)/J1277+F$65*'key variables'!$B$25/scenario!J$65)&lt;'key variables'!$B$28,0,IF($A1277&gt;='key variables'!$B$26,K1277*SUMPRODUCT(Z1277:AC1277,'control variables'!$O$3:$R$3)/J1277+F$65*'key variables'!$B$25/scenario!J$65,K1277*SUMPRODUCT(Z1277:AC1277,'control variables'!$O$7:$R$7)/J1277+F$65*'key variables'!$B$25/scenario!J$65))</f>
        <v>2.8863163701686666E-69</v>
      </c>
      <c r="Q1277" s="10">
        <f ca="1">IF(IF($A1277&gt;='key variables'!$B$26,L1277*SUMPRODUCT(Z1277:AC1277,'control variables'!$O$4:$R$4)/J1277+G$65*'key variables'!$B$25/scenario!J$65,L1277*SUMPRODUCT(Z1277:AC1277,'control variables'!$O$7:$R$7)/J1277+G$65*'key variables'!$B$25/scenario!J$65)&lt;'key variables'!$B$28,0,IF($A1277&gt;='key variables'!$B$26,L1277*SUMPRODUCT(Z1277:AC1277,'control variables'!$O$4:$R$4)/J1277+G$65*'key variables'!$B$25/scenario!J$65,L1277*SUMPRODUCT(Z1277:AC1277,'control variables'!$O$7:$R$7)/J1277+G$65*'key variables'!$B$25/scenario!J$65))</f>
        <v>3.331581846595723E-69</v>
      </c>
      <c r="R1277" s="10">
        <f ca="1">IF(IF($A1277&gt;='key variables'!$B$26,M1277*SUMPRODUCT(Z1277:AC1277,'control variables'!$O$5:$R$5)/J1277+H$65*'key variables'!$B$25/scenario!J$65,M1277*SUMPRODUCT(Z1277:AC1277,'control variables'!$O$7:$R$7)/J1277+H$65*'key variables'!$B$25/scenario!J$65)&lt;'key variables'!$B$28,0,IF($A1277&gt;='key variables'!$B$26,M1277*SUMPRODUCT(Z1277:AC1277,'control variables'!$O$5:$R$5)/J1277+H$65*'key variables'!$B$25/scenario!J$65,M1277*SUMPRODUCT(Z1277:AC1277,'control variables'!$O$7:$R$7)/J1277+H$65*'key variables'!$B$25/scenario!J$65))</f>
        <v>9.9788165977698515E-69</v>
      </c>
      <c r="S1277" s="10">
        <f ca="1">IF(IF($A1277&gt;='key variables'!$B$26,N1277*SUMPRODUCT(Z1277:AC1277,'control variables'!$O$6:$R$6)/J1277+I$65*'key variables'!$B$25/scenario!J$65,N1277*SUMPRODUCT(Z1277:AC1277,'control variables'!$O$7:$R$7)/J1277+I$65*'key variables'!$B$25/scenario!J$65)&lt;'key variables'!$B$28,0,IF($A1277&gt;='key variables'!$B$26,N1277*SUMPRODUCT(Z1277:AC1277,'control variables'!$O$6:$R$6)/J1277+I$65*'key variables'!$B$25/scenario!J$65,N1277*SUMPRODUCT(Z1277:AC1277,'control variables'!$O$7:$R$7)/J1277+I$65*'key variables'!$B$25/scenario!J$65))</f>
        <v>4.4854286648616693E-69</v>
      </c>
      <c r="T1277" s="10">
        <f t="shared" ca="1" si="934"/>
        <v>2.0682143479395911E-68</v>
      </c>
      <c r="U1277" s="82">
        <f ca="1">SUMPRODUCT(P1247:P1276,'control variables'!AD$7:AD$36)</f>
        <v>6.1195246667082428E-69</v>
      </c>
      <c r="V1277" s="82">
        <f ca="1">SUMPRODUCT(Q1247:Q1276,'control variables'!AE$7:AE$36)</f>
        <v>7.0635698498319975E-69</v>
      </c>
      <c r="W1277" s="82">
        <f ca="1">SUMPRODUCT(R1247:R1276,'control variables'!AF$7:AF$36)</f>
        <v>2.1156937245601308E-68</v>
      </c>
      <c r="X1277" s="82">
        <f ca="1">SUMPRODUCT(S1247:S1276,'control variables'!AG$7:AG$36)</f>
        <v>9.5099385635876082E-69</v>
      </c>
      <c r="Y1277" s="82">
        <f t="shared" ca="1" si="928"/>
        <v>4.384997032572916E-68</v>
      </c>
      <c r="Z1277" s="10">
        <f ca="1">IF($A1277&gt;='key variables'!$B$26,SUMPRODUCT(P1247:P1276,'control variables'!V$7:V$36)*$E1277,SUMPRODUCT(P1247:P1276,'control variables'!Z$7:Z$36)*$E1277)</f>
        <v>1.4932259695784384E-68</v>
      </c>
      <c r="AA1277" s="10">
        <f ca="1">IF($A1277&gt;='key variables'!$B$26,SUMPRODUCT(Q1247:Q1276,'control variables'!W$7:W$36)*$E1277,SUMPRODUCT(Q1247:Q1276,'control variables'!AA$7:AA$36)*$E1277)</f>
        <v>1.723582551285642E-68</v>
      </c>
      <c r="AB1277" s="10">
        <f ca="1">IF($A1277&gt;='key variables'!$B$26,SUMPRODUCT(R1247:R1276,'control variables'!X$7:X$36)*$E1277,SUMPRODUCT(R1247:R1276,'control variables'!AB$7:AB$36)*$E1277)</f>
        <v>5.1625068698132903E-68</v>
      </c>
      <c r="AC1277" s="10">
        <f ca="1">IF($A1277&gt;='key variables'!$B$26,SUMPRODUCT(S1247:S1276,'control variables'!Y$7:Y$36)*$E1277,SUMPRODUCT(S1247:S1276,'control variables'!AC$7:AC$36)*$E1277)</f>
        <v>2.3205212832131748E-68</v>
      </c>
      <c r="AD1277" s="10">
        <f t="shared" ca="1" si="929"/>
        <v>1.0699836673890545E-67</v>
      </c>
      <c r="AE1277" s="82">
        <f ca="1">SUMPRODUCT(P1247:P1276,'control variables'!AL$7:AL$36)</f>
        <v>2.0331027391927925E-68</v>
      </c>
      <c r="AF1277" s="82">
        <f ca="1">SUMPRODUCT(Q1247:Q1276,'control variables'!AM$7:AM$36)</f>
        <v>2.3406088390302039E-68</v>
      </c>
      <c r="AG1277" s="82">
        <f ca="1">SUMPRODUCT(R1247:R1276,'control variables'!AN$7:AN$36)</f>
        <v>6.6736909388679147E-68</v>
      </c>
      <c r="AH1277" s="82">
        <f ca="1">SUMPRODUCT(S1247:S1276,'control variables'!AO$7:AO$36)</f>
        <v>2.8896419786364429E-68</v>
      </c>
      <c r="AI1277" s="82">
        <f t="shared" ca="1" si="941"/>
        <v>1.3937044495727354E-67</v>
      </c>
      <c r="AJ1277" s="10">
        <f ca="1">SUMPRODUCT(P1247:P1276,'control variables'!AP$7:AP$36)</f>
        <v>1.9426375749457781E-71</v>
      </c>
      <c r="AK1277" s="10">
        <f ca="1">SUMPRODUCT(Q1247:Q1276,'control variables'!AQ$7:AQ$36)</f>
        <v>5.6058096628765338E-71</v>
      </c>
      <c r="AL1277" s="10">
        <f ca="1">SUMPRODUCT(R1247:R1276,'control variables'!AR$7:AR$36)</f>
        <v>2.014875182430625E-69</v>
      </c>
      <c r="AM1277" s="10">
        <f ca="1">SUMPRODUCT(S1247:S1276,'control variables'!AS$7:AS$36)</f>
        <v>1.5094607012172339E-69</v>
      </c>
      <c r="AN1277" s="10">
        <f t="shared" ca="1" si="963"/>
        <v>3.5998203560260818E-69</v>
      </c>
      <c r="AO1277" s="82">
        <f ca="1">SUMPRODUCT(P1247:P1276,'control variables'!AX$7:AX$36)</f>
        <v>2.641690641943242E-71</v>
      </c>
      <c r="AP1277" s="82">
        <f ca="1">SUMPRODUCT(Q1247:Q1276,'control variables'!AY$7:AY$36)</f>
        <v>6.0984365248260063E-71</v>
      </c>
      <c r="AQ1277" s="82">
        <f ca="1">SUMPRODUCT(R1247:R1276,'control variables'!AZ$7:AZ$36)</f>
        <v>5.4798455283242695E-70</v>
      </c>
      <c r="AR1277" s="82">
        <f ca="1">SUMPRODUCT(S1247:S1276,'control variables'!BA$7:BA$36)</f>
        <v>4.1052723989424001E-70</v>
      </c>
      <c r="AS1277" s="82">
        <f t="shared" ca="1" si="964"/>
        <v>1.0459130643943595E-69</v>
      </c>
      <c r="AT1277" s="10">
        <f ca="1">SUMPRODUCT(P1247:P1276,'control variables'!AT$7:AT$36)</f>
        <v>-2.3313950779660761E-71</v>
      </c>
      <c r="AU1277" s="10">
        <f ca="1">SUMPRODUCT(Q1247:Q1276,'control variables'!AU$7:AU$36)</f>
        <v>2.5290507689712141E-71</v>
      </c>
      <c r="AV1277" s="10">
        <f ca="1">SUMPRODUCT(R1247:R1276,'control variables'!AV$7:AV$36)</f>
        <v>1.0890295280116544E-68</v>
      </c>
      <c r="AW1277" s="10">
        <f ca="1">SUMPRODUCT(S1247:S1276,'control variables'!AW$7:AW$36)</f>
        <v>8.158556367822776E-69</v>
      </c>
      <c r="AX1277" s="10">
        <f t="shared" ca="1" si="942"/>
        <v>1.9050828204849374E-68</v>
      </c>
      <c r="AY1277" s="82">
        <f ca="1">SUMPRODUCT(P1247:P1276,'control variables'!BB$7:BB$36)</f>
        <v>8.4500583995880324E-71</v>
      </c>
      <c r="AZ1277" s="82">
        <f ca="1">SUMPRODUCT(Q1247:Q1276,'control variables'!BC$7:BC$36)</f>
        <v>2.1547633850198842E-70</v>
      </c>
      <c r="BA1277" s="82">
        <f ca="1">SUMPRODUCT(R1247:R1276,'control variables'!BD$7:BD$36)</f>
        <v>1.5084006026473664E-69</v>
      </c>
      <c r="BB1277" s="82">
        <f ca="1">SUMPRODUCT(S1247:S1276,'control variables'!BE$7:BE$36)</f>
        <v>2.1435449337309559E-70</v>
      </c>
      <c r="BC1277" s="82">
        <f t="shared" ca="1" si="965"/>
        <v>2.0227320185183308E-69</v>
      </c>
      <c r="BD1277" s="10">
        <f ca="1">SUMPRODUCT(P1247:P1276,'control variables'!BF$7:BF$36)</f>
        <v>1.767678615719642E-71</v>
      </c>
      <c r="BE1277" s="10">
        <f ca="1">SUMPRODUCT(Q1247:Q1276,'control variables'!BG$7:BG$36)</f>
        <v>2.0403743843239451E-71</v>
      </c>
      <c r="BF1277" s="10">
        <f ca="1">SUMPRODUCT(R1247:R1276,'control variables'!BH$7:BH$36)</f>
        <v>6.1113677254427985E-70</v>
      </c>
      <c r="BG1277" s="10">
        <f ca="1">SUMPRODUCT(S1247:S1276,'control variables'!BI$7:BI$36)</f>
        <v>1.3735147704457195E-69</v>
      </c>
      <c r="BH1277" s="10">
        <f t="shared" ca="1" si="966"/>
        <v>2.0227320729904353E-69</v>
      </c>
      <c r="BI1277" s="82">
        <f t="shared" ca="1" si="943"/>
        <v>2.0392214025144145E-68</v>
      </c>
      <c r="BJ1277" s="82">
        <f t="shared" ca="1" si="944"/>
        <v>2.3646855236493739E-68</v>
      </c>
      <c r="BK1277" s="82">
        <f t="shared" ca="1" si="945"/>
        <v>7.9135605271443056E-68</v>
      </c>
      <c r="BL1277" s="82">
        <f t="shared" ca="1" si="946"/>
        <v>3.7269330647560301E-68</v>
      </c>
      <c r="BM1277" s="82">
        <f t="shared" ca="1" si="936"/>
        <v>1.6044400518064122E-67</v>
      </c>
      <c r="BN1277" s="10">
        <f ca="1">BN1276+BI1277-INDIRECT(ADDRESS(MAX($D1277-'key variables'!$B$9*30,34),scenario!BI$4),TRUE)</f>
        <v>9439390.0751690175</v>
      </c>
      <c r="BO1277" s="10">
        <f ca="1">BO1276+BJ1277-INDIRECT(ADDRESS(MAX($D1277-'key variables'!$B$9*30,34),scenario!BJ$4),TRUE)</f>
        <v>10895583.360992203</v>
      </c>
      <c r="BP1277" s="10">
        <f ca="1">BP1276+BK1277-INDIRECT(ADDRESS(MAX($D1277-'key variables'!$B$9*30,34),scenario!BK$4),TRUE)</f>
        <v>32531162.537994072</v>
      </c>
      <c r="BQ1277" s="10">
        <f ca="1">BQ1276+BL1277-INDIRECT(ADDRESS(MAX($D1277-'key variables'!$B$9*30,34),scenario!BL$4),TRUE)</f>
        <v>14415841.516535141</v>
      </c>
      <c r="BR1277" s="10">
        <f t="shared" ca="1" si="967"/>
        <v>67281977.490690395</v>
      </c>
      <c r="BS1277" s="82">
        <f t="shared" ca="1" si="948"/>
        <v>-2.3433848477536824E-9</v>
      </c>
      <c r="BT1277" s="82">
        <f t="shared" ca="1" si="949"/>
        <v>-3.4288309057018498E-10</v>
      </c>
      <c r="BU1277" s="82">
        <f t="shared" ca="1" si="950"/>
        <v>-4.2578247660364599E-9</v>
      </c>
      <c r="BV1277" s="82">
        <f t="shared" ca="1" si="951"/>
        <v>-2.9943922343414556E-9</v>
      </c>
      <c r="BW1277" s="82">
        <f t="shared" ca="1" si="968"/>
        <v>-9.9384849387017825E-9</v>
      </c>
      <c r="BX1277" s="10">
        <f t="shared" ca="1" si="952"/>
        <v>-1.8625994260191893E-12</v>
      </c>
      <c r="BY1277" s="10">
        <f t="shared" ca="1" si="953"/>
        <v>2.8902850229962428E-12</v>
      </c>
      <c r="BZ1277" s="10">
        <f t="shared" ca="1" si="954"/>
        <v>-3.5034723983035463E-11</v>
      </c>
      <c r="CA1277" s="10">
        <f t="shared" ca="1" si="955"/>
        <v>-2.0257049910634696E-11</v>
      </c>
      <c r="CB1277" s="10">
        <v>0</v>
      </c>
      <c r="CC1277" s="82">
        <f t="shared" ca="1" si="956"/>
        <v>3.9725652202851362E-13</v>
      </c>
      <c r="CD1277" s="82">
        <f t="shared" ca="1" si="957"/>
        <v>3.4270724516460853E-13</v>
      </c>
      <c r="CE1277" s="82">
        <f t="shared" ca="1" si="958"/>
        <v>1.8915613015532971E-10</v>
      </c>
      <c r="CF1277" s="82">
        <f t="shared" ca="1" si="959"/>
        <v>3.7028113764059381E-11</v>
      </c>
      <c r="CG1277" s="82">
        <f t="shared" ca="1" si="969"/>
        <v>2.269242076865822E-10</v>
      </c>
      <c r="CH1277" s="13" t="str">
        <f t="shared" ca="1" si="921"/>
        <v/>
      </c>
      <c r="CI1277" s="81">
        <f t="shared" ca="1" si="930"/>
        <v>0.1131775965863165</v>
      </c>
      <c r="CJ1277" s="81">
        <f t="shared" ca="1" si="931"/>
        <v>0.13063724757458739</v>
      </c>
      <c r="CK1277" s="81">
        <f t="shared" ca="1" si="932"/>
        <v>0.39004625943939081</v>
      </c>
      <c r="CL1277" s="81">
        <f t="shared" ca="1" si="933"/>
        <v>0.17284488538116416</v>
      </c>
      <c r="CM1277" s="89">
        <f t="shared" ca="1" si="922"/>
        <v>0.80670598898145884</v>
      </c>
    </row>
    <row r="1278" spans="1:91" x14ac:dyDescent="0.3">
      <c r="A1278">
        <v>1213</v>
      </c>
      <c r="B1278" s="3">
        <f t="shared" si="935"/>
        <v>3.5583333333333331</v>
      </c>
      <c r="C1278" s="3">
        <f t="shared" si="923"/>
        <v>40.43333333333333</v>
      </c>
      <c r="D1278" s="4">
        <f t="shared" ca="1" si="960"/>
        <v>1278</v>
      </c>
      <c r="E1278" s="58">
        <f>(0.5*(COS(B1278*2*PI())+1)*('key variables'!$B$4-'key variables'!$B$6)+'key variables'!$B$6)/'key variables'!$B$4</f>
        <v>1</v>
      </c>
      <c r="F1278" s="10">
        <f t="shared" ca="1" si="924"/>
        <v>11689222.907461114</v>
      </c>
      <c r="G1278" s="10">
        <f t="shared" ca="1" si="925"/>
        <v>13492492.798713122</v>
      </c>
      <c r="H1278" s="10">
        <f t="shared" ca="1" si="926"/>
        <v>40309474.521088287</v>
      </c>
      <c r="I1278" s="10">
        <f t="shared" ca="1" si="927"/>
        <v>17912154.249750931</v>
      </c>
      <c r="J1278" s="10">
        <f t="shared" ca="1" si="961"/>
        <v>83403344.477013454</v>
      </c>
      <c r="K1278" s="82">
        <f t="shared" ca="1" si="937"/>
        <v>2249832.832292099</v>
      </c>
      <c r="L1278" s="82">
        <f t="shared" ca="1" si="938"/>
        <v>2596909.4377209195</v>
      </c>
      <c r="M1278" s="82">
        <f t="shared" ca="1" si="939"/>
        <v>7778311.98309422</v>
      </c>
      <c r="N1278" s="82">
        <f t="shared" ca="1" si="940"/>
        <v>3496312.733215793</v>
      </c>
      <c r="O1278" s="82">
        <f t="shared" ca="1" si="962"/>
        <v>16121366.986323033</v>
      </c>
      <c r="P1278" s="10">
        <f ca="1">IF(IF($A1278&gt;='key variables'!$B$26,K1278*SUMPRODUCT(Z1278:AC1278,'control variables'!$O$3:$R$3)/J1278+F$65*'key variables'!$B$25/scenario!J$65,K1278*SUMPRODUCT(Z1278:AC1278,'control variables'!$O$7:$R$7)/J1278+F$65*'key variables'!$B$25/scenario!J$65)&lt;'key variables'!$B$28,0,IF($A1278&gt;='key variables'!$B$26,K1278*SUMPRODUCT(Z1278:AC1278,'control variables'!$O$3:$R$3)/J1278+F$65*'key variables'!$B$25/scenario!J$65,K1278*SUMPRODUCT(Z1278:AC1278,'control variables'!$O$7:$R$7)/J1278+F$65*'key variables'!$B$25/scenario!J$65))</f>
        <v>2.4835286884670614E-69</v>
      </c>
      <c r="Q1278" s="10">
        <f ca="1">IF(IF($A1278&gt;='key variables'!$B$26,L1278*SUMPRODUCT(Z1278:AC1278,'control variables'!$O$4:$R$4)/J1278+G$65*'key variables'!$B$25/scenario!J$65,L1278*SUMPRODUCT(Z1278:AC1278,'control variables'!$O$7:$R$7)/J1278+G$65*'key variables'!$B$25/scenario!J$65)&lt;'key variables'!$B$28,0,IF($A1278&gt;='key variables'!$B$26,L1278*SUMPRODUCT(Z1278:AC1278,'control variables'!$O$4:$R$4)/J1278+G$65*'key variables'!$B$25/scenario!J$65,L1278*SUMPRODUCT(Z1278:AC1278,'control variables'!$O$7:$R$7)/J1278+G$65*'key variables'!$B$25/scenario!J$65))</f>
        <v>2.8666570232954187E-69</v>
      </c>
      <c r="R1278" s="10">
        <f ca="1">IF(IF($A1278&gt;='key variables'!$B$26,M1278*SUMPRODUCT(Z1278:AC1278,'control variables'!$O$5:$R$5)/J1278+H$65*'key variables'!$B$25/scenario!J$65,M1278*SUMPRODUCT(Z1278:AC1278,'control variables'!$O$7:$R$7)/J1278+H$65*'key variables'!$B$25/scenario!J$65)&lt;'key variables'!$B$28,0,IF($A1278&gt;='key variables'!$B$26,M1278*SUMPRODUCT(Z1278:AC1278,'control variables'!$O$5:$R$5)/J1278+H$65*'key variables'!$B$25/scenario!J$65,M1278*SUMPRODUCT(Z1278:AC1278,'control variables'!$O$7:$R$7)/J1278+H$65*'key variables'!$B$25/scenario!J$65))</f>
        <v>8.5862650240467187E-69</v>
      </c>
      <c r="S1278" s="10">
        <f ca="1">IF(IF($A1278&gt;='key variables'!$B$26,N1278*SUMPRODUCT(Z1278:AC1278,'control variables'!$O$6:$R$6)/J1278+I$65*'key variables'!$B$25/scenario!J$65,N1278*SUMPRODUCT(Z1278:AC1278,'control variables'!$O$7:$R$7)/J1278+I$65*'key variables'!$B$25/scenario!J$65)&lt;'key variables'!$B$28,0,IF($A1278&gt;='key variables'!$B$26,N1278*SUMPRODUCT(Z1278:AC1278,'control variables'!$O$6:$R$6)/J1278+I$65*'key variables'!$B$25/scenario!J$65,N1278*SUMPRODUCT(Z1278:AC1278,'control variables'!$O$7:$R$7)/J1278+I$65*'key variables'!$B$25/scenario!J$65))</f>
        <v>3.8594836257002201E-69</v>
      </c>
      <c r="T1278" s="10">
        <f t="shared" ca="1" si="934"/>
        <v>1.779593436150942E-68</v>
      </c>
      <c r="U1278" s="82">
        <f ca="1">SUMPRODUCT(P1248:P1277,'control variables'!AD$7:AD$36)</f>
        <v>5.2655402666976645E-69</v>
      </c>
      <c r="V1278" s="82">
        <f ca="1">SUMPRODUCT(Q1248:Q1277,'control variables'!AE$7:AE$36)</f>
        <v>6.077843214402588E-69</v>
      </c>
      <c r="W1278" s="82">
        <f ca="1">SUMPRODUCT(R1248:R1277,'control variables'!AF$7:AF$36)</f>
        <v>1.8204470290440703E-68</v>
      </c>
      <c r="X1278" s="82">
        <f ca="1">SUMPRODUCT(S1248:S1277,'control variables'!AG$7:AG$36)</f>
        <v>8.182819282159596E-69</v>
      </c>
      <c r="Y1278" s="82">
        <f t="shared" ca="1" si="928"/>
        <v>3.7730673053700551E-68</v>
      </c>
      <c r="Z1278" s="10">
        <f ca="1">IF($A1278&gt;='key variables'!$B$26,SUMPRODUCT(P1248:P1277,'control variables'!V$7:V$36)*$E1278,SUMPRODUCT(P1248:P1277,'control variables'!Z$7:Z$36)*$E1278)</f>
        <v>1.2848451306796231E-68</v>
      </c>
      <c r="AA1278" s="10">
        <f ca="1">IF($A1278&gt;='key variables'!$B$26,SUMPRODUCT(Q1248:Q1277,'control variables'!W$7:W$36)*$E1278,SUMPRODUCT(Q1248:Q1277,'control variables'!AA$7:AA$36)*$E1278)</f>
        <v>1.4830552732544008E-68</v>
      </c>
      <c r="AB1278" s="10">
        <f ca="1">IF($A1278&gt;='key variables'!$B$26,SUMPRODUCT(R1248:R1277,'control variables'!X$7:X$36)*$E1278,SUMPRODUCT(R1248:R1277,'control variables'!AB$7:AB$36)*$E1278)</f>
        <v>4.4420750435061862E-68</v>
      </c>
      <c r="AC1278" s="10">
        <f ca="1">IF($A1278&gt;='key variables'!$B$26,SUMPRODUCT(S1248:S1277,'control variables'!Y$7:Y$36)*$E1278,SUMPRODUCT(S1248:S1277,'control variables'!AC$7:AC$36)*$E1278)</f>
        <v>1.9966907434757552E-68</v>
      </c>
      <c r="AD1278" s="10">
        <f t="shared" ca="1" si="929"/>
        <v>9.206666190915965E-68</v>
      </c>
      <c r="AE1278" s="82">
        <f ca="1">SUMPRODUCT(P1248:P1277,'control variables'!AL$7:AL$36)</f>
        <v>1.749381679559682E-68</v>
      </c>
      <c r="AF1278" s="82">
        <f ca="1">SUMPRODUCT(Q1248:Q1277,'control variables'!AM$7:AM$36)</f>
        <v>2.013975065343029E-68</v>
      </c>
      <c r="AG1278" s="82">
        <f ca="1">SUMPRODUCT(R1248:R1277,'control variables'!AN$7:AN$36)</f>
        <v>5.7423722069915007E-68</v>
      </c>
      <c r="AH1278" s="82">
        <f ca="1">SUMPRODUCT(S1248:S1277,'control variables'!AO$7:AO$36)</f>
        <v>2.4863902057011712E-68</v>
      </c>
      <c r="AI1278" s="82">
        <f t="shared" ca="1" si="941"/>
        <v>1.1992119157595382E-67</v>
      </c>
      <c r="AJ1278" s="10">
        <f ca="1">SUMPRODUCT(P1248:P1277,'control variables'!AP$7:AP$36)</f>
        <v>1.6715409989480772E-71</v>
      </c>
      <c r="AK1278" s="10">
        <f ca="1">SUMPRODUCT(Q1248:Q1277,'control variables'!AQ$7:AQ$36)</f>
        <v>4.8235145889520669E-71</v>
      </c>
      <c r="AL1278" s="10">
        <f ca="1">SUMPRODUCT(R1248:R1277,'control variables'!AR$7:AR$36)</f>
        <v>1.7336977924406616E-69</v>
      </c>
      <c r="AM1278" s="10">
        <f ca="1">SUMPRODUCT(S1248:S1277,'control variables'!AS$7:AS$36)</f>
        <v>1.2988142929624658E-69</v>
      </c>
      <c r="AN1278" s="10">
        <f t="shared" ca="1" si="963"/>
        <v>3.0974626412821288E-69</v>
      </c>
      <c r="AO1278" s="82">
        <f ca="1">SUMPRODUCT(P1248:P1277,'control variables'!AX$7:AX$36)</f>
        <v>2.2730406698062777E-71</v>
      </c>
      <c r="AP1278" s="82">
        <f ca="1">SUMPRODUCT(Q1248:Q1277,'control variables'!AY$7:AY$36)</f>
        <v>5.2473949913244247E-71</v>
      </c>
      <c r="AQ1278" s="82">
        <f ca="1">SUMPRODUCT(R1248:R1277,'control variables'!AZ$7:AZ$36)</f>
        <v>4.7151288467958155E-70</v>
      </c>
      <c r="AR1278" s="82">
        <f ca="1">SUMPRODUCT(S1248:S1277,'control variables'!BA$7:BA$36)</f>
        <v>3.532378460698558E-70</v>
      </c>
      <c r="AS1278" s="82">
        <f t="shared" ca="1" si="964"/>
        <v>8.9995508736074437E-70</v>
      </c>
      <c r="AT1278" s="10">
        <f ca="1">SUMPRODUCT(P1248:P1277,'control variables'!AT$7:AT$36)</f>
        <v>-2.0060470917612184E-71</v>
      </c>
      <c r="AU1278" s="10">
        <f ca="1">SUMPRODUCT(Q1248:Q1277,'control variables'!AU$7:AU$36)</f>
        <v>2.1761197782219047E-71</v>
      </c>
      <c r="AV1278" s="10">
        <f ca="1">SUMPRODUCT(R1248:R1277,'control variables'!AV$7:AV$36)</f>
        <v>9.370546151344584E-69</v>
      </c>
      <c r="AW1278" s="10">
        <f ca="1">SUMPRODUCT(S1248:S1277,'control variables'!AW$7:AW$36)</f>
        <v>7.0200235169575138E-69</v>
      </c>
      <c r="AX1278" s="10">
        <f t="shared" ca="1" si="942"/>
        <v>1.6392270395166705E-68</v>
      </c>
      <c r="AY1278" s="82">
        <f ca="1">SUMPRODUCT(P1248:P1277,'control variables'!BB$7:BB$36)</f>
        <v>7.270846214745543E-71</v>
      </c>
      <c r="AZ1278" s="82">
        <f ca="1">SUMPRODUCT(Q1248:Q1277,'control variables'!BC$7:BC$36)</f>
        <v>1.8540644881706294E-70</v>
      </c>
      <c r="BA1278" s="82">
        <f ca="1">SUMPRODUCT(R1248:R1277,'control variables'!BD$7:BD$36)</f>
        <v>1.2979021319678913E-69</v>
      </c>
      <c r="BB1278" s="82">
        <f ca="1">SUMPRODUCT(S1248:S1277,'control variables'!BE$7:BE$36)</f>
        <v>1.8444115804352953E-70</v>
      </c>
      <c r="BC1278" s="82">
        <f t="shared" ca="1" si="965"/>
        <v>1.7404582009759391E-69</v>
      </c>
      <c r="BD1278" s="10">
        <f ca="1">SUMPRODUCT(P1248:P1277,'control variables'!BF$7:BF$36)</f>
        <v>1.5209976977932366E-71</v>
      </c>
      <c r="BE1278" s="10">
        <f ca="1">SUMPRODUCT(Q1248:Q1277,'control variables'!BG$7:BG$36)</f>
        <v>1.7556385609889731E-71</v>
      </c>
      <c r="BF1278" s="10">
        <f ca="1">SUMPRODUCT(R1248:R1277,'control variables'!BH$7:BH$36)</f>
        <v>5.2585216328942972E-70</v>
      </c>
      <c r="BG1278" s="10">
        <f ca="1">SUMPRODUCT(S1248:S1277,'control variables'!BI$7:BI$36)</f>
        <v>1.1818397219691679E-69</v>
      </c>
      <c r="BH1278" s="10">
        <f t="shared" ca="1" si="966"/>
        <v>1.7404582478464197E-69</v>
      </c>
      <c r="BI1278" s="82">
        <f t="shared" ca="1" si="943"/>
        <v>1.7546464786826663E-68</v>
      </c>
      <c r="BJ1278" s="82">
        <f t="shared" ca="1" si="944"/>
        <v>2.0346918300029572E-68</v>
      </c>
      <c r="BK1278" s="82">
        <f t="shared" ca="1" si="945"/>
        <v>6.8092170353227482E-68</v>
      </c>
      <c r="BL1278" s="82">
        <f t="shared" ca="1" si="946"/>
        <v>3.2068366732012754E-68</v>
      </c>
      <c r="BM1278" s="82">
        <f t="shared" ca="1" si="936"/>
        <v>1.3805392017209647E-67</v>
      </c>
      <c r="BN1278" s="10">
        <f ca="1">BN1277+BI1278-INDIRECT(ADDRESS(MAX($D1278-'key variables'!$B$9*30,34),scenario!BI$4),TRUE)</f>
        <v>9439390.0751690175</v>
      </c>
      <c r="BO1278" s="10">
        <f ca="1">BO1277+BJ1278-INDIRECT(ADDRESS(MAX($D1278-'key variables'!$B$9*30,34),scenario!BJ$4),TRUE)</f>
        <v>10895583.360992203</v>
      </c>
      <c r="BP1278" s="10">
        <f ca="1">BP1277+BK1278-INDIRECT(ADDRESS(MAX($D1278-'key variables'!$B$9*30,34),scenario!BK$4),TRUE)</f>
        <v>32531162.537994072</v>
      </c>
      <c r="BQ1278" s="10">
        <f ca="1">BQ1277+BL1278-INDIRECT(ADDRESS(MAX($D1278-'key variables'!$B$9*30,34),scenario!BL$4),TRUE)</f>
        <v>14415841.516535141</v>
      </c>
      <c r="BR1278" s="10">
        <f t="shared" ca="1" si="967"/>
        <v>67281977.490690395</v>
      </c>
      <c r="BS1278" s="82">
        <f t="shared" ca="1" si="948"/>
        <v>-2.3433848477536824E-9</v>
      </c>
      <c r="BT1278" s="82">
        <f t="shared" ca="1" si="949"/>
        <v>-3.4288309057018498E-10</v>
      </c>
      <c r="BU1278" s="82">
        <f t="shared" ca="1" si="950"/>
        <v>-4.2578247660364599E-9</v>
      </c>
      <c r="BV1278" s="82">
        <f t="shared" ca="1" si="951"/>
        <v>-2.9943922343414556E-9</v>
      </c>
      <c r="BW1278" s="82">
        <f t="shared" ca="1" si="968"/>
        <v>-9.9384849387017825E-9</v>
      </c>
      <c r="BX1278" s="10">
        <f t="shared" ca="1" si="952"/>
        <v>-1.8625994260191893E-12</v>
      </c>
      <c r="BY1278" s="10">
        <f t="shared" ca="1" si="953"/>
        <v>2.8902850229962428E-12</v>
      </c>
      <c r="BZ1278" s="10">
        <f t="shared" ca="1" si="954"/>
        <v>-3.5034723983035463E-11</v>
      </c>
      <c r="CA1278" s="10">
        <f t="shared" ca="1" si="955"/>
        <v>-2.0257049910634696E-11</v>
      </c>
      <c r="CB1278" s="10">
        <v>0</v>
      </c>
      <c r="CC1278" s="82">
        <f t="shared" ca="1" si="956"/>
        <v>3.9725652202851362E-13</v>
      </c>
      <c r="CD1278" s="82">
        <f t="shared" ca="1" si="957"/>
        <v>3.4270724516460853E-13</v>
      </c>
      <c r="CE1278" s="82">
        <f t="shared" ca="1" si="958"/>
        <v>1.8915613015532971E-10</v>
      </c>
      <c r="CF1278" s="82">
        <f t="shared" ca="1" si="959"/>
        <v>3.7028113764059381E-11</v>
      </c>
      <c r="CG1278" s="82">
        <f t="shared" ca="1" si="969"/>
        <v>2.269242076865822E-10</v>
      </c>
      <c r="CH1278" s="13" t="str">
        <f t="shared" ca="1" si="921"/>
        <v/>
      </c>
      <c r="CI1278" s="81">
        <f t="shared" ca="1" si="930"/>
        <v>0.1131775965863165</v>
      </c>
      <c r="CJ1278" s="81">
        <f t="shared" ca="1" si="931"/>
        <v>0.13063724757458739</v>
      </c>
      <c r="CK1278" s="81">
        <f t="shared" ca="1" si="932"/>
        <v>0.39004625943939081</v>
      </c>
      <c r="CL1278" s="81">
        <f t="shared" ca="1" si="933"/>
        <v>0.17284488538116416</v>
      </c>
      <c r="CM1278" s="89">
        <f t="shared" ca="1" si="922"/>
        <v>0.80670598898145884</v>
      </c>
    </row>
    <row r="1279" spans="1:91" x14ac:dyDescent="0.3">
      <c r="A1279">
        <v>1214</v>
      </c>
      <c r="B1279" s="3">
        <f t="shared" si="935"/>
        <v>3.5611111111111109</v>
      </c>
      <c r="C1279" s="3">
        <f t="shared" si="923"/>
        <v>40.466666666666669</v>
      </c>
      <c r="D1279" s="4">
        <f t="shared" ca="1" si="960"/>
        <v>1279</v>
      </c>
      <c r="E1279" s="58">
        <f>(0.5*(COS(B1279*2*PI())+1)*('key variables'!$B$4-'key variables'!$B$6)+'key variables'!$B$6)/'key variables'!$B$4</f>
        <v>1</v>
      </c>
      <c r="F1279" s="10">
        <f t="shared" ca="1" si="924"/>
        <v>11689222.907461114</v>
      </c>
      <c r="G1279" s="10">
        <f t="shared" ca="1" si="925"/>
        <v>13492492.798713122</v>
      </c>
      <c r="H1279" s="10">
        <f t="shared" ca="1" si="926"/>
        <v>40309474.521088287</v>
      </c>
      <c r="I1279" s="10">
        <f t="shared" ca="1" si="927"/>
        <v>17912154.249750931</v>
      </c>
      <c r="J1279" s="10">
        <f t="shared" ca="1" si="961"/>
        <v>83403344.477013454</v>
      </c>
      <c r="K1279" s="82">
        <f t="shared" ca="1" si="937"/>
        <v>2249832.832292099</v>
      </c>
      <c r="L1279" s="82">
        <f t="shared" ca="1" si="938"/>
        <v>2596909.4377209195</v>
      </c>
      <c r="M1279" s="82">
        <f t="shared" ca="1" si="939"/>
        <v>7778311.98309422</v>
      </c>
      <c r="N1279" s="82">
        <f t="shared" ca="1" si="940"/>
        <v>3496312.733215793</v>
      </c>
      <c r="O1279" s="82">
        <f t="shared" ca="1" si="962"/>
        <v>16121366.986323033</v>
      </c>
      <c r="P1279" s="10">
        <f ca="1">IF(IF($A1279&gt;='key variables'!$B$26,K1279*SUMPRODUCT(Z1279:AC1279,'control variables'!$O$3:$R$3)/J1279+F$65*'key variables'!$B$25/scenario!J$65,K1279*SUMPRODUCT(Z1279:AC1279,'control variables'!$O$7:$R$7)/J1279+F$65*'key variables'!$B$25/scenario!J$65)&lt;'key variables'!$B$28,0,IF($A1279&gt;='key variables'!$B$26,K1279*SUMPRODUCT(Z1279:AC1279,'control variables'!$O$3:$R$3)/J1279+F$65*'key variables'!$B$25/scenario!J$65,K1279*SUMPRODUCT(Z1279:AC1279,'control variables'!$O$7:$R$7)/J1279+F$65*'key variables'!$B$25/scenario!J$65))</f>
        <v>2.136950339258371E-69</v>
      </c>
      <c r="Q1279" s="10">
        <f ca="1">IF(IF($A1279&gt;='key variables'!$B$26,L1279*SUMPRODUCT(Z1279:AC1279,'control variables'!$O$4:$R$4)/J1279+G$65*'key variables'!$B$25/scenario!J$65,L1279*SUMPRODUCT(Z1279:AC1279,'control variables'!$O$7:$R$7)/J1279+G$65*'key variables'!$B$25/scenario!J$65)&lt;'key variables'!$B$28,0,IF($A1279&gt;='key variables'!$B$26,L1279*SUMPRODUCT(Z1279:AC1279,'control variables'!$O$4:$R$4)/J1279+G$65*'key variables'!$B$25/scenario!J$65,L1279*SUMPRODUCT(Z1279:AC1279,'control variables'!$O$7:$R$7)/J1279+G$65*'key variables'!$B$25/scenario!J$65))</f>
        <v>2.4666128186542922E-69</v>
      </c>
      <c r="R1279" s="10">
        <f ca="1">IF(IF($A1279&gt;='key variables'!$B$26,M1279*SUMPRODUCT(Z1279:AC1279,'control variables'!$O$5:$R$5)/J1279+H$65*'key variables'!$B$25/scenario!J$65,M1279*SUMPRODUCT(Z1279:AC1279,'control variables'!$O$7:$R$7)/J1279+H$65*'key variables'!$B$25/scenario!J$65)&lt;'key variables'!$B$28,0,IF($A1279&gt;='key variables'!$B$26,M1279*SUMPRODUCT(Z1279:AC1279,'control variables'!$O$5:$R$5)/J1279+H$65*'key variables'!$B$25/scenario!J$65,M1279*SUMPRODUCT(Z1279:AC1279,'control variables'!$O$7:$R$7)/J1279+H$65*'key variables'!$B$25/scenario!J$65))</f>
        <v>7.3880450994203491E-69</v>
      </c>
      <c r="S1279" s="10">
        <f ca="1">IF(IF($A1279&gt;='key variables'!$B$26,N1279*SUMPRODUCT(Z1279:AC1279,'control variables'!$O$6:$R$6)/J1279+I$65*'key variables'!$B$25/scenario!J$65,N1279*SUMPRODUCT(Z1279:AC1279,'control variables'!$O$7:$R$7)/J1279+I$65*'key variables'!$B$25/scenario!J$65)&lt;'key variables'!$B$28,0,IF($A1279&gt;='key variables'!$B$26,N1279*SUMPRODUCT(Z1279:AC1279,'control variables'!$O$6:$R$6)/J1279+I$65*'key variables'!$B$25/scenario!J$65,N1279*SUMPRODUCT(Z1279:AC1279,'control variables'!$O$7:$R$7)/J1279+I$65*'key variables'!$B$25/scenario!J$65))</f>
        <v>3.3208897008525932E-69</v>
      </c>
      <c r="T1279" s="10">
        <f t="shared" ca="1" si="934"/>
        <v>1.5312497958185605E-68</v>
      </c>
      <c r="U1279" s="82">
        <f ca="1">SUMPRODUCT(P1249:P1278,'control variables'!AD$7:AD$36)</f>
        <v>4.5307300501704768E-69</v>
      </c>
      <c r="V1279" s="82">
        <f ca="1">SUMPRODUCT(Q1249:Q1278,'control variables'!AE$7:AE$36)</f>
        <v>5.2296754932972295E-69</v>
      </c>
      <c r="W1279" s="82">
        <f ca="1">SUMPRODUCT(R1249:R1278,'control variables'!AF$7:AF$36)</f>
        <v>1.5664022382277444E-68</v>
      </c>
      <c r="X1279" s="82">
        <f ca="1">SUMPRODUCT(S1249:S1278,'control variables'!AG$7:AG$36)</f>
        <v>7.0409005228339684E-69</v>
      </c>
      <c r="Y1279" s="82">
        <f t="shared" ca="1" si="928"/>
        <v>3.2465328448579121E-68</v>
      </c>
      <c r="Z1279" s="10">
        <f ca="1">IF($A1279&gt;='key variables'!$B$26,SUMPRODUCT(P1249:P1278,'control variables'!V$7:V$36)*$E1279,SUMPRODUCT(P1249:P1278,'control variables'!Z$7:Z$36)*$E1279)</f>
        <v>1.1055439990085307E-68</v>
      </c>
      <c r="AA1279" s="10">
        <f ca="1">IF($A1279&gt;='key variables'!$B$26,SUMPRODUCT(Q1249:Q1278,'control variables'!W$7:W$36)*$E1279,SUMPRODUCT(Q1249:Q1278,'control variables'!AA$7:AA$36)*$E1279)</f>
        <v>1.2760937628935065E-68</v>
      </c>
      <c r="AB1279" s="10">
        <f ca="1">IF($A1279&gt;='key variables'!$B$26,SUMPRODUCT(R1249:R1278,'control variables'!X$7:X$36)*$E1279,SUMPRODUCT(R1249:R1278,'control variables'!AB$7:AB$36)*$E1279)</f>
        <v>3.8221800357340963E-68</v>
      </c>
      <c r="AC1279" s="10">
        <f ca="1">IF($A1279&gt;='key variables'!$B$26,SUMPRODUCT(S1249:S1278,'control variables'!Y$7:Y$36)*$E1279,SUMPRODUCT(S1249:S1278,'control variables'!AC$7:AC$36)*$E1279)</f>
        <v>1.7180510060055844E-68</v>
      </c>
      <c r="AD1279" s="10">
        <f t="shared" ca="1" si="929"/>
        <v>7.9218688036417178E-68</v>
      </c>
      <c r="AE1279" s="82">
        <f ca="1">SUMPRODUCT(P1249:P1278,'control variables'!AL$7:AL$36)</f>
        <v>1.5052541132250436E-68</v>
      </c>
      <c r="AF1279" s="82">
        <f ca="1">SUMPRODUCT(Q1249:Q1278,'control variables'!AM$7:AM$36)</f>
        <v>1.7329232873887802E-68</v>
      </c>
      <c r="AG1279" s="82">
        <f ca="1">SUMPRODUCT(R1249:R1278,'control variables'!AN$7:AN$36)</f>
        <v>4.9410197244198574E-68</v>
      </c>
      <c r="AH1279" s="82">
        <f ca="1">SUMPRODUCT(S1249:S1278,'control variables'!AO$7:AO$36)</f>
        <v>2.1394125295493958E-68</v>
      </c>
      <c r="AI1279" s="82">
        <f t="shared" ca="1" si="941"/>
        <v>1.0318609654583076E-67</v>
      </c>
      <c r="AJ1279" s="10">
        <f ca="1">SUMPRODUCT(P1249:P1278,'control variables'!AP$7:AP$36)</f>
        <v>1.4382761597938932E-71</v>
      </c>
      <c r="AK1279" s="10">
        <f ca="1">SUMPRODUCT(Q1249:Q1278,'control variables'!AQ$7:AQ$36)</f>
        <v>4.1503893976119569E-71</v>
      </c>
      <c r="AL1279" s="10">
        <f ca="1">SUMPRODUCT(R1249:R1278,'control variables'!AR$7:AR$36)</f>
        <v>1.4917589246832237E-69</v>
      </c>
      <c r="AM1279" s="10">
        <f ca="1">SUMPRODUCT(S1249:S1278,'control variables'!AS$7:AS$36)</f>
        <v>1.11756375389121E-69</v>
      </c>
      <c r="AN1279" s="10">
        <f t="shared" ca="1" si="963"/>
        <v>2.665209334148492E-69</v>
      </c>
      <c r="AO1279" s="82">
        <f ca="1">SUMPRODUCT(P1249:P1278,'control variables'!AX$7:AX$36)</f>
        <v>1.955836086390762E-71</v>
      </c>
      <c r="AP1279" s="82">
        <f ca="1">SUMPRODUCT(Q1249:Q1278,'control variables'!AY$7:AY$36)</f>
        <v>4.5151169620089237E-71</v>
      </c>
      <c r="AQ1279" s="82">
        <f ca="1">SUMPRODUCT(R1249:R1278,'control variables'!AZ$7:AZ$36)</f>
        <v>4.057128969597922E-70</v>
      </c>
      <c r="AR1279" s="82">
        <f ca="1">SUMPRODUCT(S1249:S1278,'control variables'!BA$7:BA$36)</f>
        <v>3.0394323146063633E-70</v>
      </c>
      <c r="AS1279" s="82">
        <f t="shared" ca="1" si="964"/>
        <v>7.7436565890442547E-70</v>
      </c>
      <c r="AT1279" s="10">
        <f ca="1">SUMPRODUCT(P1249:P1278,'control variables'!AT$7:AT$36)</f>
        <v>-1.7261016686517169E-71</v>
      </c>
      <c r="AU1279" s="10">
        <f ca="1">SUMPRODUCT(Q1249:Q1278,'control variables'!AU$7:AU$36)</f>
        <v>1.8724405801845142E-71</v>
      </c>
      <c r="AV1279" s="10">
        <f ca="1">SUMPRODUCT(R1249:R1278,'control variables'!AV$7:AV$36)</f>
        <v>8.0628791888496075E-69</v>
      </c>
      <c r="AW1279" s="10">
        <f ca="1">SUMPRODUCT(S1249:S1278,'control variables'!AW$7:AW$36)</f>
        <v>6.0403738059589828E-69</v>
      </c>
      <c r="AX1279" s="10">
        <f t="shared" ca="1" si="942"/>
        <v>1.4104716383923918E-68</v>
      </c>
      <c r="AY1279" s="82">
        <f ca="1">SUMPRODUCT(P1249:P1278,'control variables'!BB$7:BB$36)</f>
        <v>6.2561940022872434E-71</v>
      </c>
      <c r="AZ1279" s="82">
        <f ca="1">SUMPRODUCT(Q1249:Q1278,'control variables'!BC$7:BC$36)</f>
        <v>1.5953283549338283E-70</v>
      </c>
      <c r="BA1279" s="82">
        <f ca="1">SUMPRODUCT(R1249:R1278,'control variables'!BD$7:BD$36)</f>
        <v>1.1167788856688837E-69</v>
      </c>
      <c r="BB1279" s="82">
        <f ca="1">SUMPRODUCT(S1249:S1278,'control variables'!BE$7:BE$36)</f>
        <v>1.58702251793841E-70</v>
      </c>
      <c r="BC1279" s="82">
        <f t="shared" ca="1" si="965"/>
        <v>1.49757591297898E-69</v>
      </c>
      <c r="BD1279" s="10">
        <f ca="1">SUMPRODUCT(P1249:P1278,'control variables'!BF$7:BF$36)</f>
        <v>1.3087412927437044E-71</v>
      </c>
      <c r="BE1279" s="10">
        <f ca="1">SUMPRODUCT(Q1249:Q1278,'control variables'!BG$7:BG$36)</f>
        <v>1.5106378420118755E-71</v>
      </c>
      <c r="BF1279" s="10">
        <f ca="1">SUMPRODUCT(R1249:R1278,'control variables'!BH$7:BH$36)</f>
        <v>4.5246908721425027E-70</v>
      </c>
      <c r="BG1279" s="10">
        <f ca="1">SUMPRODUCT(S1249:S1278,'control variables'!BI$7:BI$36)</f>
        <v>1.0169130747468423E-69</v>
      </c>
      <c r="BH1279" s="10">
        <f t="shared" ca="1" si="966"/>
        <v>1.4975759533086483E-69</v>
      </c>
      <c r="BI1279" s="82">
        <f t="shared" ca="1" si="943"/>
        <v>1.5097842055586791E-68</v>
      </c>
      <c r="BJ1279" s="82">
        <f t="shared" ca="1" si="944"/>
        <v>1.7507490115183031E-68</v>
      </c>
      <c r="BK1279" s="82">
        <f t="shared" ca="1" si="945"/>
        <v>5.8589855318717066E-68</v>
      </c>
      <c r="BL1279" s="82">
        <f t="shared" ca="1" si="946"/>
        <v>2.7593201353246783E-68</v>
      </c>
      <c r="BM1279" s="82">
        <f t="shared" ca="1" si="936"/>
        <v>1.1878838884273367E-67</v>
      </c>
      <c r="BN1279" s="10">
        <f ca="1">BN1278+BI1279-INDIRECT(ADDRESS(MAX($D1279-'key variables'!$B$9*30,34),scenario!BI$4),TRUE)</f>
        <v>9439390.0751690175</v>
      </c>
      <c r="BO1279" s="10">
        <f ca="1">BO1278+BJ1279-INDIRECT(ADDRESS(MAX($D1279-'key variables'!$B$9*30,34),scenario!BJ$4),TRUE)</f>
        <v>10895583.360992203</v>
      </c>
      <c r="BP1279" s="10">
        <f ca="1">BP1278+BK1279-INDIRECT(ADDRESS(MAX($D1279-'key variables'!$B$9*30,34),scenario!BK$4),TRUE)</f>
        <v>32531162.537994072</v>
      </c>
      <c r="BQ1279" s="10">
        <f ca="1">BQ1278+BL1279-INDIRECT(ADDRESS(MAX($D1279-'key variables'!$B$9*30,34),scenario!BL$4),TRUE)</f>
        <v>14415841.516535141</v>
      </c>
      <c r="BR1279" s="10">
        <f t="shared" ca="1" si="967"/>
        <v>67281977.490690395</v>
      </c>
      <c r="BS1279" s="82">
        <f t="shared" ca="1" si="948"/>
        <v>-2.3433848477536824E-9</v>
      </c>
      <c r="BT1279" s="82">
        <f t="shared" ca="1" si="949"/>
        <v>-3.4288309057018498E-10</v>
      </c>
      <c r="BU1279" s="82">
        <f t="shared" ca="1" si="950"/>
        <v>-4.2578247660364599E-9</v>
      </c>
      <c r="BV1279" s="82">
        <f t="shared" ca="1" si="951"/>
        <v>-2.9943922343414556E-9</v>
      </c>
      <c r="BW1279" s="82">
        <f t="shared" ca="1" si="968"/>
        <v>-9.9384849387017825E-9</v>
      </c>
      <c r="BX1279" s="10">
        <f t="shared" ca="1" si="952"/>
        <v>-1.8625994260191893E-12</v>
      </c>
      <c r="BY1279" s="10">
        <f t="shared" ca="1" si="953"/>
        <v>2.8902850229962428E-12</v>
      </c>
      <c r="BZ1279" s="10">
        <f t="shared" ca="1" si="954"/>
        <v>-3.5034723983035463E-11</v>
      </c>
      <c r="CA1279" s="10">
        <f t="shared" ca="1" si="955"/>
        <v>-2.0257049910634696E-11</v>
      </c>
      <c r="CB1279" s="10">
        <v>0</v>
      </c>
      <c r="CC1279" s="82">
        <f t="shared" ca="1" si="956"/>
        <v>3.9725652202851362E-13</v>
      </c>
      <c r="CD1279" s="82">
        <f t="shared" ca="1" si="957"/>
        <v>3.4270724516460853E-13</v>
      </c>
      <c r="CE1279" s="82">
        <f t="shared" ca="1" si="958"/>
        <v>1.8915613015532971E-10</v>
      </c>
      <c r="CF1279" s="82">
        <f t="shared" ca="1" si="959"/>
        <v>3.7028113764059381E-11</v>
      </c>
      <c r="CG1279" s="82">
        <f t="shared" ca="1" si="969"/>
        <v>2.269242076865822E-10</v>
      </c>
      <c r="CH1279" s="13" t="str">
        <f t="shared" ca="1" si="921"/>
        <v/>
      </c>
      <c r="CI1279" s="81">
        <f t="shared" ca="1" si="930"/>
        <v>0.1131775965863165</v>
      </c>
      <c r="CJ1279" s="81">
        <f t="shared" ca="1" si="931"/>
        <v>0.13063724757458739</v>
      </c>
      <c r="CK1279" s="81">
        <f t="shared" ca="1" si="932"/>
        <v>0.39004625943939081</v>
      </c>
      <c r="CL1279" s="81">
        <f t="shared" ca="1" si="933"/>
        <v>0.17284488538116416</v>
      </c>
      <c r="CM1279" s="89">
        <f t="shared" ca="1" si="922"/>
        <v>0.80670598898145884</v>
      </c>
    </row>
    <row r="1280" spans="1:91" x14ac:dyDescent="0.3">
      <c r="A1280">
        <v>1215</v>
      </c>
      <c r="B1280" s="3">
        <f t="shared" si="935"/>
        <v>3.5638888888888891</v>
      </c>
      <c r="C1280" s="3">
        <f t="shared" si="923"/>
        <v>40.5</v>
      </c>
      <c r="D1280" s="4">
        <f t="shared" ca="1" si="960"/>
        <v>1280</v>
      </c>
      <c r="E1280" s="58">
        <f>(0.5*(COS(B1280*2*PI())+1)*('key variables'!$B$4-'key variables'!$B$6)+'key variables'!$B$6)/'key variables'!$B$4</f>
        <v>1</v>
      </c>
      <c r="F1280" s="10">
        <f t="shared" ca="1" si="924"/>
        <v>11689222.907461114</v>
      </c>
      <c r="G1280" s="10">
        <f t="shared" ca="1" si="925"/>
        <v>13492492.798713122</v>
      </c>
      <c r="H1280" s="10">
        <f t="shared" ca="1" si="926"/>
        <v>40309474.521088287</v>
      </c>
      <c r="I1280" s="10">
        <f t="shared" ca="1" si="927"/>
        <v>17912154.249750931</v>
      </c>
      <c r="J1280" s="10">
        <f t="shared" ca="1" si="961"/>
        <v>83403344.477013454</v>
      </c>
      <c r="K1280" s="82">
        <f t="shared" ca="1" si="937"/>
        <v>2249832.832292099</v>
      </c>
      <c r="L1280" s="82">
        <f t="shared" ca="1" si="938"/>
        <v>2596909.4377209195</v>
      </c>
      <c r="M1280" s="82">
        <f t="shared" ca="1" si="939"/>
        <v>7778311.98309422</v>
      </c>
      <c r="N1280" s="82">
        <f t="shared" ca="1" si="940"/>
        <v>3496312.733215793</v>
      </c>
      <c r="O1280" s="82">
        <f t="shared" ca="1" si="962"/>
        <v>16121366.986323033</v>
      </c>
      <c r="P1280" s="10">
        <f ca="1">IF(IF($A1280&gt;='key variables'!$B$26,K1280*SUMPRODUCT(Z1280:AC1280,'control variables'!$O$3:$R$3)/J1280+F$65*'key variables'!$B$25/scenario!J$65,K1280*SUMPRODUCT(Z1280:AC1280,'control variables'!$O$7:$R$7)/J1280+F$65*'key variables'!$B$25/scenario!J$65)&lt;'key variables'!$B$28,0,IF($A1280&gt;='key variables'!$B$26,K1280*SUMPRODUCT(Z1280:AC1280,'control variables'!$O$3:$R$3)/J1280+F$65*'key variables'!$B$25/scenario!J$65,K1280*SUMPRODUCT(Z1280:AC1280,'control variables'!$O$7:$R$7)/J1280+F$65*'key variables'!$B$25/scenario!J$65))</f>
        <v>1.8387372667215449E-69</v>
      </c>
      <c r="Q1280" s="10">
        <f ca="1">IF(IF($A1280&gt;='key variables'!$B$26,L1280*SUMPRODUCT(Z1280:AC1280,'control variables'!$O$4:$R$4)/J1280+G$65*'key variables'!$B$25/scenario!J$65,L1280*SUMPRODUCT(Z1280:AC1280,'control variables'!$O$7:$R$7)/J1280+G$65*'key variables'!$B$25/scenario!J$65)&lt;'key variables'!$B$28,0,IF($A1280&gt;='key variables'!$B$26,L1280*SUMPRODUCT(Z1280:AC1280,'control variables'!$O$4:$R$4)/J1280+G$65*'key variables'!$B$25/scenario!J$65,L1280*SUMPRODUCT(Z1280:AC1280,'control variables'!$O$7:$R$7)/J1280+G$65*'key variables'!$B$25/scenario!J$65))</f>
        <v>2.1223950921605174E-69</v>
      </c>
      <c r="R1280" s="10">
        <f ca="1">IF(IF($A1280&gt;='key variables'!$B$26,M1280*SUMPRODUCT(Z1280:AC1280,'control variables'!$O$5:$R$5)/J1280+H$65*'key variables'!$B$25/scenario!J$65,M1280*SUMPRODUCT(Z1280:AC1280,'control variables'!$O$7:$R$7)/J1280+H$65*'key variables'!$B$25/scenario!J$65)&lt;'key variables'!$B$28,0,IF($A1280&gt;='key variables'!$B$26,M1280*SUMPRODUCT(Z1280:AC1280,'control variables'!$O$5:$R$5)/J1280+H$65*'key variables'!$B$25/scenario!J$65,M1280*SUMPRODUCT(Z1280:AC1280,'control variables'!$O$7:$R$7)/J1280+H$65*'key variables'!$B$25/scenario!J$65))</f>
        <v>6.3570376919653829E-69</v>
      </c>
      <c r="S1280" s="10">
        <f ca="1">IF(IF($A1280&gt;='key variables'!$B$26,N1280*SUMPRODUCT(Z1280:AC1280,'control variables'!$O$6:$R$6)/J1280+I$65*'key variables'!$B$25/scenario!J$65,N1280*SUMPRODUCT(Z1280:AC1280,'control variables'!$O$7:$R$7)/J1280+I$65*'key variables'!$B$25/scenario!J$65)&lt;'key variables'!$B$28,0,IF($A1280&gt;='key variables'!$B$26,N1280*SUMPRODUCT(Z1280:AC1280,'control variables'!$O$6:$R$6)/J1280+I$65*'key variables'!$B$25/scenario!J$65,N1280*SUMPRODUCT(Z1280:AC1280,'control variables'!$O$7:$R$7)/J1280+I$65*'key variables'!$B$25/scenario!J$65))</f>
        <v>2.8574569747599278E-69</v>
      </c>
      <c r="T1280" s="10">
        <f t="shared" ca="1" si="934"/>
        <v>1.3175627025607372E-68</v>
      </c>
      <c r="U1280" s="82">
        <f ca="1">SUMPRODUCT(P1250:P1279,'control variables'!AD$7:AD$36)</f>
        <v>3.8984631676536022E-69</v>
      </c>
      <c r="V1280" s="82">
        <f ca="1">SUMPRODUCT(Q1250:Q1279,'control variables'!AE$7:AE$36)</f>
        <v>4.4998702336354843E-69</v>
      </c>
      <c r="W1280" s="82">
        <f ca="1">SUMPRODUCT(R1250:R1279,'control variables'!AF$7:AF$36)</f>
        <v>1.3478095944452163E-68</v>
      </c>
      <c r="X1280" s="82">
        <f ca="1">SUMPRODUCT(S1250:S1279,'control variables'!AG$7:AG$36)</f>
        <v>6.0583374095193352E-69</v>
      </c>
      <c r="Y1280" s="82">
        <f t="shared" ca="1" si="928"/>
        <v>2.7934766755260587E-68</v>
      </c>
      <c r="Z1280" s="10">
        <f ca="1">IF($A1280&gt;='key variables'!$B$26,SUMPRODUCT(P1250:P1279,'control variables'!V$7:V$36)*$E1280,SUMPRODUCT(P1250:P1279,'control variables'!Z$7:Z$36)*$E1280)</f>
        <v>9.5126447893161484E-69</v>
      </c>
      <c r="AA1280" s="10">
        <f ca="1">IF($A1280&gt;='key variables'!$B$26,SUMPRODUCT(Q1250:Q1279,'control variables'!W$7:W$36)*$E1280,SUMPRODUCT(Q1250:Q1279,'control variables'!AA$7:AA$36)*$E1280)</f>
        <v>1.098013891365176E-68</v>
      </c>
      <c r="AB1280" s="10">
        <f ca="1">IF($A1280&gt;='key variables'!$B$26,SUMPRODUCT(R1250:R1279,'control variables'!X$7:X$36)*$E1280,SUMPRODUCT(R1250:R1279,'control variables'!AB$7:AB$36)*$E1280)</f>
        <v>3.2887918557164188E-68</v>
      </c>
      <c r="AC1280" s="10">
        <f ca="1">IF($A1280&gt;='key variables'!$B$26,SUMPRODUCT(S1250:S1279,'control variables'!Y$7:Y$36)*$E1280,SUMPRODUCT(S1250:S1279,'control variables'!AC$7:AC$36)*$E1280)</f>
        <v>1.4782956593962101E-68</v>
      </c>
      <c r="AD1280" s="10">
        <f t="shared" ca="1" si="929"/>
        <v>6.8163658854094204E-68</v>
      </c>
      <c r="AE1280" s="82">
        <f ca="1">SUMPRODUCT(P1250:P1279,'control variables'!AL$7:AL$36)</f>
        <v>1.2951947375779131E-68</v>
      </c>
      <c r="AF1280" s="82">
        <f ca="1">SUMPRODUCT(Q1250:Q1279,'control variables'!AM$7:AM$36)</f>
        <v>1.4910925024103259E-68</v>
      </c>
      <c r="AG1280" s="82">
        <f ca="1">SUMPRODUCT(R1250:R1279,'control variables'!AN$7:AN$36)</f>
        <v>4.2514966005480687E-68</v>
      </c>
      <c r="AH1280" s="82">
        <f ca="1">SUMPRODUCT(S1250:S1279,'control variables'!AO$7:AO$36)</f>
        <v>1.8408558564532267E-68</v>
      </c>
      <c r="AI1280" s="82">
        <f t="shared" ca="1" si="941"/>
        <v>8.8786396969895344E-68</v>
      </c>
      <c r="AJ1280" s="10">
        <f ca="1">SUMPRODUCT(P1250:P1279,'control variables'!AP$7:AP$36)</f>
        <v>1.2375636093480751E-71</v>
      </c>
      <c r="AK1280" s="10">
        <f ca="1">SUMPRODUCT(Q1250:Q1279,'control variables'!AQ$7:AQ$36)</f>
        <v>3.5711993473108009E-71</v>
      </c>
      <c r="AL1280" s="10">
        <f ca="1">SUMPRODUCT(R1250:R1279,'control variables'!AR$7:AR$36)</f>
        <v>1.2835828130341316E-69</v>
      </c>
      <c r="AM1280" s="10">
        <f ca="1">SUMPRODUCT(S1250:S1279,'control variables'!AS$7:AS$36)</f>
        <v>9.6160686772447331E-70</v>
      </c>
      <c r="AN1280" s="10">
        <f t="shared" ca="1" si="963"/>
        <v>2.2932773103251934E-69</v>
      </c>
      <c r="AO1280" s="82">
        <f ca="1">SUMPRODUCT(P1250:P1279,'control variables'!AX$7:AX$36)</f>
        <v>1.6828976479133332E-71</v>
      </c>
      <c r="AP1280" s="82">
        <f ca="1">SUMPRODUCT(Q1250:Q1279,'control variables'!AY$7:AY$36)</f>
        <v>3.8850288980199804E-71</v>
      </c>
      <c r="AQ1280" s="82">
        <f ca="1">SUMPRODUCT(R1250:R1279,'control variables'!AZ$7:AZ$36)</f>
        <v>3.4909534841526884E-70</v>
      </c>
      <c r="AR1280" s="82">
        <f ca="1">SUMPRODUCT(S1250:S1279,'control variables'!BA$7:BA$36)</f>
        <v>2.6152771844403305E-70</v>
      </c>
      <c r="AS1280" s="82">
        <f t="shared" ca="1" si="964"/>
        <v>6.66302332318635E-70</v>
      </c>
      <c r="AT1280" s="10">
        <f ca="1">SUMPRODUCT(P1250:P1279,'control variables'!AT$7:AT$36)</f>
        <v>-1.4852228458437826E-71</v>
      </c>
      <c r="AU1280" s="10">
        <f ca="1">SUMPRODUCT(Q1250:Q1279,'control variables'!AU$7:AU$36)</f>
        <v>1.6111400490953124E-71</v>
      </c>
      <c r="AV1280" s="10">
        <f ca="1">SUMPRODUCT(R1250:R1279,'control variables'!AV$7:AV$36)</f>
        <v>6.9376981623057049E-69</v>
      </c>
      <c r="AW1280" s="10">
        <f ca="1">SUMPRODUCT(S1250:S1279,'control variables'!AW$7:AW$36)</f>
        <v>5.1974349697803458E-69</v>
      </c>
      <c r="AX1280" s="10">
        <f t="shared" ca="1" si="942"/>
        <v>1.2136392304118567E-68</v>
      </c>
      <c r="AY1280" s="82">
        <f ca="1">SUMPRODUCT(P1250:P1279,'control variables'!BB$7:BB$36)</f>
        <v>5.3831372907980898E-71</v>
      </c>
      <c r="AZ1280" s="82">
        <f ca="1">SUMPRODUCT(Q1250:Q1279,'control variables'!BC$7:BC$36)</f>
        <v>1.3726990491938336E-70</v>
      </c>
      <c r="BA1280" s="82">
        <f ca="1">SUMPRODUCT(R1250:R1279,'control variables'!BD$7:BD$36)</f>
        <v>9.6093152846958071E-70</v>
      </c>
      <c r="BB1280" s="82">
        <f ca="1">SUMPRODUCT(S1250:S1279,'control variables'!BE$7:BE$36)</f>
        <v>1.3655522981747667E-70</v>
      </c>
      <c r="BC1280" s="82">
        <f t="shared" ca="1" si="965"/>
        <v>1.2885880361144215E-69</v>
      </c>
      <c r="BD1280" s="10">
        <f ca="1">SUMPRODUCT(P1250:P1279,'control variables'!BF$7:BF$36)</f>
        <v>1.1261054331755469E-71</v>
      </c>
      <c r="BE1280" s="10">
        <f ca="1">SUMPRODUCT(Q1250:Q1279,'control variables'!BG$7:BG$36)</f>
        <v>1.2998271628488279E-71</v>
      </c>
      <c r="BF1280" s="10">
        <f ca="1">SUMPRODUCT(R1250:R1279,'control variables'!BH$7:BH$36)</f>
        <v>3.8932667615900646E-70</v>
      </c>
      <c r="BG1280" s="10">
        <f ca="1">SUMPRODUCT(S1250:S1279,'control variables'!BI$7:BI$36)</f>
        <v>8.7500206869680361E-70</v>
      </c>
      <c r="BH1280" s="10">
        <f t="shared" ca="1" si="966"/>
        <v>1.2885880708160538E-69</v>
      </c>
      <c r="BI1280" s="82">
        <f t="shared" ca="1" si="943"/>
        <v>1.2990926520228674E-68</v>
      </c>
      <c r="BJ1280" s="82">
        <f t="shared" ca="1" si="944"/>
        <v>1.5064306329513594E-68</v>
      </c>
      <c r="BK1280" s="82">
        <f t="shared" ca="1" si="945"/>
        <v>5.0413595696255974E-68</v>
      </c>
      <c r="BL1280" s="82">
        <f t="shared" ca="1" si="946"/>
        <v>2.3742548764130089E-68</v>
      </c>
      <c r="BM1280" s="82">
        <f t="shared" ca="1" si="936"/>
        <v>1.0221137731012835E-67</v>
      </c>
      <c r="BN1280" s="10">
        <f ca="1">BN1279+BI1280-INDIRECT(ADDRESS(MAX($D1280-'key variables'!$B$9*30,34),scenario!BI$4),TRUE)</f>
        <v>9439390.0751690175</v>
      </c>
      <c r="BO1280" s="10">
        <f ca="1">BO1279+BJ1280-INDIRECT(ADDRESS(MAX($D1280-'key variables'!$B$9*30,34),scenario!BJ$4),TRUE)</f>
        <v>10895583.360992203</v>
      </c>
      <c r="BP1280" s="10">
        <f ca="1">BP1279+BK1280-INDIRECT(ADDRESS(MAX($D1280-'key variables'!$B$9*30,34),scenario!BK$4),TRUE)</f>
        <v>32531162.537994072</v>
      </c>
      <c r="BQ1280" s="10">
        <f ca="1">BQ1279+BL1280-INDIRECT(ADDRESS(MAX($D1280-'key variables'!$B$9*30,34),scenario!BL$4),TRUE)</f>
        <v>14415841.516535141</v>
      </c>
      <c r="BR1280" s="10">
        <f t="shared" ca="1" si="967"/>
        <v>67281977.490690395</v>
      </c>
      <c r="BS1280" s="82">
        <f t="shared" ca="1" si="948"/>
        <v>-2.3433848477536824E-9</v>
      </c>
      <c r="BT1280" s="82">
        <f t="shared" ca="1" si="949"/>
        <v>-3.4288309057018498E-10</v>
      </c>
      <c r="BU1280" s="82">
        <f t="shared" ca="1" si="950"/>
        <v>-4.2578247660364599E-9</v>
      </c>
      <c r="BV1280" s="82">
        <f t="shared" ca="1" si="951"/>
        <v>-2.9943922343414556E-9</v>
      </c>
      <c r="BW1280" s="82">
        <f t="shared" ca="1" si="968"/>
        <v>-9.9384849387017825E-9</v>
      </c>
      <c r="BX1280" s="10">
        <f t="shared" ca="1" si="952"/>
        <v>-1.8625994260191893E-12</v>
      </c>
      <c r="BY1280" s="10">
        <f t="shared" ca="1" si="953"/>
        <v>2.8902850229962428E-12</v>
      </c>
      <c r="BZ1280" s="10">
        <f t="shared" ca="1" si="954"/>
        <v>-3.5034723983035463E-11</v>
      </c>
      <c r="CA1280" s="10">
        <f t="shared" ca="1" si="955"/>
        <v>-2.0257049910634696E-11</v>
      </c>
      <c r="CB1280" s="10">
        <v>0</v>
      </c>
      <c r="CC1280" s="82">
        <f t="shared" ca="1" si="956"/>
        <v>3.9725652202851362E-13</v>
      </c>
      <c r="CD1280" s="82">
        <f t="shared" ca="1" si="957"/>
        <v>3.4270724516460853E-13</v>
      </c>
      <c r="CE1280" s="82">
        <f t="shared" ca="1" si="958"/>
        <v>1.8915613015532971E-10</v>
      </c>
      <c r="CF1280" s="82">
        <f t="shared" ca="1" si="959"/>
        <v>3.7028113764059381E-11</v>
      </c>
      <c r="CG1280" s="82">
        <f t="shared" ca="1" si="969"/>
        <v>2.269242076865822E-10</v>
      </c>
      <c r="CH1280" s="13" t="str">
        <f t="shared" ca="1" si="921"/>
        <v/>
      </c>
      <c r="CI1280" s="81">
        <f t="shared" ca="1" si="930"/>
        <v>0.1131775965863165</v>
      </c>
      <c r="CJ1280" s="81">
        <f t="shared" ca="1" si="931"/>
        <v>0.13063724757458739</v>
      </c>
      <c r="CK1280" s="81">
        <f t="shared" ca="1" si="932"/>
        <v>0.39004625943939081</v>
      </c>
      <c r="CL1280" s="81">
        <f t="shared" ca="1" si="933"/>
        <v>0.17284488538116416</v>
      </c>
      <c r="CM1280" s="89">
        <f t="shared" ca="1" si="922"/>
        <v>0.80670598898145884</v>
      </c>
    </row>
    <row r="1281" spans="1:91" x14ac:dyDescent="0.3">
      <c r="A1281">
        <v>1216</v>
      </c>
      <c r="B1281" s="3">
        <f t="shared" si="935"/>
        <v>3.5666666666666669</v>
      </c>
      <c r="C1281" s="3">
        <f t="shared" si="923"/>
        <v>40.533333333333331</v>
      </c>
      <c r="D1281" s="4">
        <f t="shared" ca="1" si="960"/>
        <v>1281</v>
      </c>
      <c r="E1281" s="58">
        <f>(0.5*(COS(B1281*2*PI())+1)*('key variables'!$B$4-'key variables'!$B$6)+'key variables'!$B$6)/'key variables'!$B$4</f>
        <v>1</v>
      </c>
      <c r="F1281" s="10">
        <f t="shared" ca="1" si="924"/>
        <v>11689222.907461114</v>
      </c>
      <c r="G1281" s="10">
        <f t="shared" ca="1" si="925"/>
        <v>13492492.798713122</v>
      </c>
      <c r="H1281" s="10">
        <f t="shared" ca="1" si="926"/>
        <v>40309474.521088287</v>
      </c>
      <c r="I1281" s="10">
        <f t="shared" ca="1" si="927"/>
        <v>17912154.249750931</v>
      </c>
      <c r="J1281" s="10">
        <f t="shared" ca="1" si="961"/>
        <v>83403344.477013454</v>
      </c>
      <c r="K1281" s="82">
        <f t="shared" ca="1" si="937"/>
        <v>2249832.832292099</v>
      </c>
      <c r="L1281" s="82">
        <f t="shared" ca="1" si="938"/>
        <v>2596909.4377209195</v>
      </c>
      <c r="M1281" s="82">
        <f t="shared" ca="1" si="939"/>
        <v>7778311.98309422</v>
      </c>
      <c r="N1281" s="82">
        <f t="shared" ca="1" si="940"/>
        <v>3496312.733215793</v>
      </c>
      <c r="O1281" s="82">
        <f t="shared" ca="1" si="962"/>
        <v>16121366.986323033</v>
      </c>
      <c r="P1281" s="10">
        <f ca="1">IF(IF($A1281&gt;='key variables'!$B$26,K1281*SUMPRODUCT(Z1281:AC1281,'control variables'!$O$3:$R$3)/J1281+F$65*'key variables'!$B$25/scenario!J$65,K1281*SUMPRODUCT(Z1281:AC1281,'control variables'!$O$7:$R$7)/J1281+F$65*'key variables'!$B$25/scenario!J$65)&lt;'key variables'!$B$28,0,IF($A1281&gt;='key variables'!$B$26,K1281*SUMPRODUCT(Z1281:AC1281,'control variables'!$O$3:$R$3)/J1281+F$65*'key variables'!$B$25/scenario!J$65,K1281*SUMPRODUCT(Z1281:AC1281,'control variables'!$O$7:$R$7)/J1281+F$65*'key variables'!$B$25/scenario!J$65))</f>
        <v>1.5821400590918632E-69</v>
      </c>
      <c r="Q1281" s="10">
        <f ca="1">IF(IF($A1281&gt;='key variables'!$B$26,L1281*SUMPRODUCT(Z1281:AC1281,'control variables'!$O$4:$R$4)/J1281+G$65*'key variables'!$B$25/scenario!J$65,L1281*SUMPRODUCT(Z1281:AC1281,'control variables'!$O$7:$R$7)/J1281+G$65*'key variables'!$B$25/scenario!J$65)&lt;'key variables'!$B$28,0,IF($A1281&gt;='key variables'!$B$26,L1281*SUMPRODUCT(Z1281:AC1281,'control variables'!$O$4:$R$4)/J1281+G$65*'key variables'!$B$25/scenario!J$65,L1281*SUMPRODUCT(Z1281:AC1281,'control variables'!$O$7:$R$7)/J1281+G$65*'key variables'!$B$25/scenario!J$65))</f>
        <v>1.8262132156130604E-69</v>
      </c>
      <c r="R1281" s="10">
        <f ca="1">IF(IF($A1281&gt;='key variables'!$B$26,M1281*SUMPRODUCT(Z1281:AC1281,'control variables'!$O$5:$R$5)/J1281+H$65*'key variables'!$B$25/scenario!J$65,M1281*SUMPRODUCT(Z1281:AC1281,'control variables'!$O$7:$R$7)/J1281+H$65*'key variables'!$B$25/scenario!J$65)&lt;'key variables'!$B$28,0,IF($A1281&gt;='key variables'!$B$26,M1281*SUMPRODUCT(Z1281:AC1281,'control variables'!$O$5:$R$5)/J1281+H$65*'key variables'!$B$25/scenario!J$65,M1281*SUMPRODUCT(Z1281:AC1281,'control variables'!$O$7:$R$7)/J1281+H$65*'key variables'!$B$25/scenario!J$65))</f>
        <v>5.4699081655902702E-69</v>
      </c>
      <c r="S1281" s="10">
        <f ca="1">IF(IF($A1281&gt;='key variables'!$B$26,N1281*SUMPRODUCT(Z1281:AC1281,'control variables'!$O$6:$R$6)/J1281+I$65*'key variables'!$B$25/scenario!J$65,N1281*SUMPRODUCT(Z1281:AC1281,'control variables'!$O$7:$R$7)/J1281+I$65*'key variables'!$B$25/scenario!J$65)&lt;'key variables'!$B$28,0,IF($A1281&gt;='key variables'!$B$26,N1281*SUMPRODUCT(Z1281:AC1281,'control variables'!$O$6:$R$6)/J1281+I$65*'key variables'!$B$25/scenario!J$65,N1281*SUMPRODUCT(Z1281:AC1281,'control variables'!$O$7:$R$7)/J1281+I$65*'key variables'!$B$25/scenario!J$65))</f>
        <v>2.4586966440071429E-69</v>
      </c>
      <c r="T1281" s="10">
        <f t="shared" ca="1" si="934"/>
        <v>1.1336958084302337E-68</v>
      </c>
      <c r="U1281" s="82">
        <f ca="1">SUMPRODUCT(P1251:P1280,'control variables'!AD$7:AD$36)</f>
        <v>3.3544296175800424E-69</v>
      </c>
      <c r="V1281" s="82">
        <f ca="1">SUMPRODUCT(Q1251:Q1280,'control variables'!AE$7:AE$36)</f>
        <v>3.8719098623827026E-69</v>
      </c>
      <c r="W1281" s="82">
        <f ca="1">SUMPRODUCT(R1251:R1280,'control variables'!AF$7:AF$36)</f>
        <v>1.1597217231596285E-68</v>
      </c>
      <c r="X1281" s="82">
        <f ca="1">SUMPRODUCT(S1251:S1280,'control variables'!AG$7:AG$36)</f>
        <v>5.2128917385710034E-69</v>
      </c>
      <c r="Y1281" s="82">
        <f t="shared" ca="1" si="928"/>
        <v>2.4036448450130032E-68</v>
      </c>
      <c r="Z1281" s="10">
        <f ca="1">IF($A1281&gt;='key variables'!$B$26,SUMPRODUCT(P1251:P1280,'control variables'!V$7:V$36)*$E1281,SUMPRODUCT(P1251:P1280,'control variables'!Z$7:Z$36)*$E1281)</f>
        <v>8.1851478519947537E-69</v>
      </c>
      <c r="AA1281" s="10">
        <f ca="1">IF($A1281&gt;='key variables'!$B$26,SUMPRODUCT(Q1251:Q1280,'control variables'!W$7:W$36)*$E1281,SUMPRODUCT(Q1251:Q1280,'control variables'!AA$7:AA$36)*$E1281)</f>
        <v>9.4478520363359054E-69</v>
      </c>
      <c r="AB1281" s="10">
        <f ca="1">IF($A1281&gt;='key variables'!$B$26,SUMPRODUCT(R1251:R1280,'control variables'!X$7:X$36)*$E1281,SUMPRODUCT(R1251:R1280,'control variables'!AB$7:AB$36)*$E1281)</f>
        <v>2.8298384087366176E-68</v>
      </c>
      <c r="AC1281" s="10">
        <f ca="1">IF($A1281&gt;='key variables'!$B$26,SUMPRODUCT(S1251:S1280,'control variables'!Y$7:Y$36)*$E1281,SUMPRODUCT(S1251:S1280,'control variables'!AC$7:AC$36)*$E1281)</f>
        <v>1.2719983568302581E-68</v>
      </c>
      <c r="AD1281" s="10">
        <f t="shared" ca="1" si="929"/>
        <v>5.8651367543999415E-68</v>
      </c>
      <c r="AE1281" s="82">
        <f ca="1">SUMPRODUCT(P1251:P1280,'control variables'!AL$7:AL$36)</f>
        <v>1.1144493102598952E-68</v>
      </c>
      <c r="AF1281" s="82">
        <f ca="1">SUMPRODUCT(Q1251:Q1280,'control variables'!AM$7:AM$36)</f>
        <v>1.2830093905048199E-68</v>
      </c>
      <c r="AG1281" s="82">
        <f ca="1">SUMPRODUCT(R1251:R1280,'control variables'!AN$7:AN$36)</f>
        <v>3.6581969618820063E-68</v>
      </c>
      <c r="AH1281" s="82">
        <f ca="1">SUMPRODUCT(S1251:S1280,'control variables'!AO$7:AO$36)</f>
        <v>1.5839629979879957E-68</v>
      </c>
      <c r="AI1281" s="82">
        <f t="shared" ca="1" si="941"/>
        <v>7.6396186606347165E-68</v>
      </c>
      <c r="AJ1281" s="10">
        <f ca="1">SUMPRODUCT(P1251:P1280,'control variables'!AP$7:AP$36)</f>
        <v>1.064860650545796E-71</v>
      </c>
      <c r="AK1281" s="10">
        <f ca="1">SUMPRODUCT(Q1251:Q1280,'control variables'!AQ$7:AQ$36)</f>
        <v>3.0728357164682303E-71</v>
      </c>
      <c r="AL1281" s="10">
        <f ca="1">SUMPRODUCT(R1251:R1280,'control variables'!AR$7:AR$36)</f>
        <v>1.1044578387667296E-69</v>
      </c>
      <c r="AM1281" s="10">
        <f ca="1">SUMPRODUCT(S1251:S1280,'control variables'!AS$7:AS$36)</f>
        <v>8.2741388563760362E-70</v>
      </c>
      <c r="AN1281" s="10">
        <f t="shared" ca="1" si="963"/>
        <v>1.9732486880744734E-69</v>
      </c>
      <c r="AO1281" s="82">
        <f ca="1">SUMPRODUCT(P1251:P1280,'control variables'!AX$7:AX$36)</f>
        <v>1.4480479796129439E-71</v>
      </c>
      <c r="AP1281" s="82">
        <f ca="1">SUMPRODUCT(Q1251:Q1280,'control variables'!AY$7:AY$36)</f>
        <v>3.3428701106637062E-71</v>
      </c>
      <c r="AQ1281" s="82">
        <f ca="1">SUMPRODUCT(R1251:R1280,'control variables'!AZ$7:AZ$36)</f>
        <v>3.0037882255750798E-70</v>
      </c>
      <c r="AR1281" s="82">
        <f ca="1">SUMPRODUCT(S1251:S1280,'control variables'!BA$7:BA$36)</f>
        <v>2.2503132307257681E-70</v>
      </c>
      <c r="AS1281" s="82">
        <f t="shared" ca="1" si="964"/>
        <v>5.7331932653285129E-70</v>
      </c>
      <c r="AT1281" s="10">
        <f ca="1">SUMPRODUCT(P1251:P1280,'control variables'!AT$7:AT$36)</f>
        <v>-1.2779588490516641E-71</v>
      </c>
      <c r="AU1281" s="10">
        <f ca="1">SUMPRODUCT(Q1251:Q1280,'control variables'!AU$7:AU$36)</f>
        <v>1.3863042092064961E-71</v>
      </c>
      <c r="AV1281" s="10">
        <f ca="1">SUMPRODUCT(R1251:R1280,'control variables'!AV$7:AV$36)</f>
        <v>5.9695370182183336E-69</v>
      </c>
      <c r="AW1281" s="10">
        <f ca="1">SUMPRODUCT(S1251:S1280,'control variables'!AW$7:AW$36)</f>
        <v>4.4721289001098395E-69</v>
      </c>
      <c r="AX1281" s="10">
        <f t="shared" ca="1" si="942"/>
        <v>1.0442749371929721E-68</v>
      </c>
      <c r="AY1281" s="82">
        <f ca="1">SUMPRODUCT(P1251:P1280,'control variables'!BB$7:BB$36)</f>
        <v>4.6319163186094739E-71</v>
      </c>
      <c r="AZ1281" s="82">
        <f ca="1">SUMPRODUCT(Q1251:Q1280,'control variables'!BC$7:BC$36)</f>
        <v>1.1811378352488519E-70</v>
      </c>
      <c r="BA1281" s="82">
        <f ca="1">SUMPRODUCT(R1251:R1280,'control variables'!BD$7:BD$36)</f>
        <v>8.2683279049803102E-70</v>
      </c>
      <c r="BB1281" s="82">
        <f ca="1">SUMPRODUCT(S1251:S1280,'control variables'!BE$7:BE$36)</f>
        <v>1.1749884188617127E-70</v>
      </c>
      <c r="BC1281" s="82">
        <f t="shared" ca="1" si="965"/>
        <v>1.1087645790951823E-69</v>
      </c>
      <c r="BD1281" s="10">
        <f ca="1">SUMPRODUCT(P1251:P1280,'control variables'!BF$7:BF$36)</f>
        <v>9.6895654905864231E-72</v>
      </c>
      <c r="BE1281" s="10">
        <f ca="1">SUMPRODUCT(Q1251:Q1280,'control variables'!BG$7:BG$36)</f>
        <v>1.1184352770015879E-71</v>
      </c>
      <c r="BF1281" s="10">
        <f ca="1">SUMPRODUCT(R1251:R1280,'control variables'!BH$7:BH$36)</f>
        <v>3.3499583740015129E-70</v>
      </c>
      <c r="BG1281" s="10">
        <f ca="1">SUMPRODUCT(S1251:S1280,'control variables'!BI$7:BI$36)</f>
        <v>7.5289485329342114E-70</v>
      </c>
      <c r="BH1281" s="10">
        <f t="shared" ca="1" si="966"/>
        <v>1.1087646089541747E-69</v>
      </c>
      <c r="BI1281" s="82">
        <f t="shared" ca="1" si="943"/>
        <v>1.1178032677294529E-68</v>
      </c>
      <c r="BJ1281" s="82">
        <f t="shared" ca="1" si="944"/>
        <v>1.2962070730665151E-68</v>
      </c>
      <c r="BK1281" s="82">
        <f t="shared" ca="1" si="945"/>
        <v>4.3378339427536426E-68</v>
      </c>
      <c r="BL1281" s="82">
        <f t="shared" ca="1" si="946"/>
        <v>2.042925772187597E-68</v>
      </c>
      <c r="BM1281" s="82">
        <f t="shared" ca="1" si="936"/>
        <v>8.7947700557372075E-68</v>
      </c>
      <c r="BN1281" s="10">
        <f ca="1">BN1280+BI1281-INDIRECT(ADDRESS(MAX($D1281-'key variables'!$B$9*30,34),scenario!BI$4),TRUE)</f>
        <v>9439390.0751690175</v>
      </c>
      <c r="BO1281" s="10">
        <f ca="1">BO1280+BJ1281-INDIRECT(ADDRESS(MAX($D1281-'key variables'!$B$9*30,34),scenario!BJ$4),TRUE)</f>
        <v>10895583.360992203</v>
      </c>
      <c r="BP1281" s="10">
        <f ca="1">BP1280+BK1281-INDIRECT(ADDRESS(MAX($D1281-'key variables'!$B$9*30,34),scenario!BK$4),TRUE)</f>
        <v>32531162.537994072</v>
      </c>
      <c r="BQ1281" s="10">
        <f ca="1">BQ1280+BL1281-INDIRECT(ADDRESS(MAX($D1281-'key variables'!$B$9*30,34),scenario!BL$4),TRUE)</f>
        <v>14415841.516535141</v>
      </c>
      <c r="BR1281" s="10">
        <f t="shared" ca="1" si="967"/>
        <v>67281977.490690395</v>
      </c>
      <c r="BS1281" s="82">
        <f t="shared" ca="1" si="948"/>
        <v>-2.3433848477536824E-9</v>
      </c>
      <c r="BT1281" s="82">
        <f t="shared" ca="1" si="949"/>
        <v>-3.4288309057018498E-10</v>
      </c>
      <c r="BU1281" s="82">
        <f t="shared" ca="1" si="950"/>
        <v>-4.2578247660364599E-9</v>
      </c>
      <c r="BV1281" s="82">
        <f t="shared" ca="1" si="951"/>
        <v>-2.9943922343414556E-9</v>
      </c>
      <c r="BW1281" s="82">
        <f t="shared" ca="1" si="968"/>
        <v>-9.9384849387017825E-9</v>
      </c>
      <c r="BX1281" s="10">
        <f t="shared" ca="1" si="952"/>
        <v>-1.8625994260191893E-12</v>
      </c>
      <c r="BY1281" s="10">
        <f t="shared" ca="1" si="953"/>
        <v>2.8902850229962428E-12</v>
      </c>
      <c r="BZ1281" s="10">
        <f t="shared" ca="1" si="954"/>
        <v>-3.5034723983035463E-11</v>
      </c>
      <c r="CA1281" s="10">
        <f t="shared" ca="1" si="955"/>
        <v>-2.0257049910634696E-11</v>
      </c>
      <c r="CB1281" s="10">
        <v>0</v>
      </c>
      <c r="CC1281" s="82">
        <f t="shared" ca="1" si="956"/>
        <v>3.9725652202851362E-13</v>
      </c>
      <c r="CD1281" s="82">
        <f t="shared" ca="1" si="957"/>
        <v>3.4270724516460853E-13</v>
      </c>
      <c r="CE1281" s="82">
        <f t="shared" ca="1" si="958"/>
        <v>1.8915613015532971E-10</v>
      </c>
      <c r="CF1281" s="82">
        <f t="shared" ca="1" si="959"/>
        <v>3.7028113764059381E-11</v>
      </c>
      <c r="CG1281" s="82">
        <f t="shared" ca="1" si="969"/>
        <v>2.269242076865822E-10</v>
      </c>
      <c r="CH1281" s="13" t="str">
        <f t="shared" ref="CH1281:CH1344" ca="1" si="970">IF(BW1281&gt;1,A1281,"")</f>
        <v/>
      </c>
      <c r="CI1281" s="81">
        <f t="shared" ca="1" si="930"/>
        <v>0.1131775965863165</v>
      </c>
      <c r="CJ1281" s="81">
        <f t="shared" ca="1" si="931"/>
        <v>0.13063724757458739</v>
      </c>
      <c r="CK1281" s="81">
        <f t="shared" ca="1" si="932"/>
        <v>0.39004625943939081</v>
      </c>
      <c r="CL1281" s="81">
        <f t="shared" ca="1" si="933"/>
        <v>0.17284488538116416</v>
      </c>
      <c r="CM1281" s="89">
        <f t="shared" ref="CM1281:CM1344" ca="1" si="971">SUM(CI1281:CL1281)</f>
        <v>0.80670598898145884</v>
      </c>
    </row>
    <row r="1282" spans="1:91" x14ac:dyDescent="0.3">
      <c r="A1282">
        <v>1217</v>
      </c>
      <c r="B1282" s="3">
        <f t="shared" si="935"/>
        <v>3.5694444444444446</v>
      </c>
      <c r="C1282" s="3">
        <f t="shared" ref="C1282:C1345" si="972">A1282/30</f>
        <v>40.56666666666667</v>
      </c>
      <c r="D1282" s="4">
        <f t="shared" ca="1" si="960"/>
        <v>1282</v>
      </c>
      <c r="E1282" s="58">
        <f>(0.5*(COS(B1282*2*PI())+1)*('key variables'!$B$4-'key variables'!$B$6)+'key variables'!$B$6)/'key variables'!$B$4</f>
        <v>1</v>
      </c>
      <c r="F1282" s="10">
        <f t="shared" ref="F1282:F1345" ca="1" si="973">MAX(F1281-BD1281,0.001)</f>
        <v>11689222.907461114</v>
      </c>
      <c r="G1282" s="10">
        <f t="shared" ref="G1282:G1345" ca="1" si="974">MAX(G1281-BE1281,0.001)</f>
        <v>13492492.798713122</v>
      </c>
      <c r="H1282" s="10">
        <f t="shared" ref="H1282:H1345" ca="1" si="975">MAX(H1281-BF1281,0.001)</f>
        <v>40309474.521088287</v>
      </c>
      <c r="I1282" s="10">
        <f t="shared" ref="I1282:I1345" ca="1" si="976">MAX(I1281-BG1281,0.001)</f>
        <v>17912154.249750931</v>
      </c>
      <c r="J1282" s="10">
        <f t="shared" ca="1" si="961"/>
        <v>83403344.477013454</v>
      </c>
      <c r="K1282" s="82">
        <f t="shared" ca="1" si="937"/>
        <v>2249832.832292099</v>
      </c>
      <c r="L1282" s="82">
        <f t="shared" ca="1" si="938"/>
        <v>2596909.4377209195</v>
      </c>
      <c r="M1282" s="82">
        <f t="shared" ca="1" si="939"/>
        <v>7778311.98309422</v>
      </c>
      <c r="N1282" s="82">
        <f t="shared" ca="1" si="940"/>
        <v>3496312.733215793</v>
      </c>
      <c r="O1282" s="82">
        <f t="shared" ca="1" si="962"/>
        <v>16121366.986323033</v>
      </c>
      <c r="P1282" s="10">
        <f ca="1">IF(IF($A1282&gt;='key variables'!$B$26,K1282*SUMPRODUCT(Z1282:AC1282,'control variables'!$O$3:$R$3)/J1282+F$65*'key variables'!$B$25/scenario!J$65,K1282*SUMPRODUCT(Z1282:AC1282,'control variables'!$O$7:$R$7)/J1282+F$65*'key variables'!$B$25/scenario!J$65)&lt;'key variables'!$B$28,0,IF($A1282&gt;='key variables'!$B$26,K1282*SUMPRODUCT(Z1282:AC1282,'control variables'!$O$3:$R$3)/J1282+F$65*'key variables'!$B$25/scenario!J$65,K1282*SUMPRODUCT(Z1282:AC1282,'control variables'!$O$7:$R$7)/J1282+F$65*'key variables'!$B$25/scenario!J$65))</f>
        <v>1.361351190236294E-69</v>
      </c>
      <c r="Q1282" s="10">
        <f ca="1">IF(IF($A1282&gt;='key variables'!$B$26,L1282*SUMPRODUCT(Z1282:AC1282,'control variables'!$O$4:$R$4)/J1282+G$65*'key variables'!$B$25/scenario!J$65,L1282*SUMPRODUCT(Z1282:AC1282,'control variables'!$O$7:$R$7)/J1282+G$65*'key variables'!$B$25/scenario!J$65)&lt;'key variables'!$B$28,0,IF($A1282&gt;='key variables'!$B$26,L1282*SUMPRODUCT(Z1282:AC1282,'control variables'!$O$4:$R$4)/J1282+G$65*'key variables'!$B$25/scenario!J$65,L1282*SUMPRODUCT(Z1282:AC1282,'control variables'!$O$7:$R$7)/J1282+G$65*'key variables'!$B$25/scenario!J$65))</f>
        <v>1.5713637490015283E-69</v>
      </c>
      <c r="R1282" s="10">
        <f ca="1">IF(IF($A1282&gt;='key variables'!$B$26,M1282*SUMPRODUCT(Z1282:AC1282,'control variables'!$O$5:$R$5)/J1282+H$65*'key variables'!$B$25/scenario!J$65,M1282*SUMPRODUCT(Z1282:AC1282,'control variables'!$O$7:$R$7)/J1282+H$65*'key variables'!$B$25/scenario!J$65)&lt;'key variables'!$B$28,0,IF($A1282&gt;='key variables'!$B$26,M1282*SUMPRODUCT(Z1282:AC1282,'control variables'!$O$5:$R$5)/J1282+H$65*'key variables'!$B$25/scenario!J$65,M1282*SUMPRODUCT(Z1282:AC1282,'control variables'!$O$7:$R$7)/J1282+H$65*'key variables'!$B$25/scenario!J$65))</f>
        <v>4.7065782507167889E-69</v>
      </c>
      <c r="S1282" s="10">
        <f ca="1">IF(IF($A1282&gt;='key variables'!$B$26,N1282*SUMPRODUCT(Z1282:AC1282,'control variables'!$O$6:$R$6)/J1282+I$65*'key variables'!$B$25/scenario!J$65,N1282*SUMPRODUCT(Z1282:AC1282,'control variables'!$O$7:$R$7)/J1282+I$65*'key variables'!$B$25/scenario!J$65)&lt;'key variables'!$B$28,0,IF($A1282&gt;='key variables'!$B$26,N1282*SUMPRODUCT(Z1282:AC1282,'control variables'!$O$6:$R$6)/J1282+I$65*'key variables'!$B$25/scenario!J$65,N1282*SUMPRODUCT(Z1282:AC1282,'control variables'!$O$7:$R$7)/J1282+I$65*'key variables'!$B$25/scenario!J$65))</f>
        <v>2.1155836258076578E-69</v>
      </c>
      <c r="T1282" s="10">
        <f t="shared" ca="1" si="934"/>
        <v>9.7548768157622698E-69</v>
      </c>
      <c r="U1282" s="82">
        <f ca="1">SUMPRODUCT(P1252:P1281,'control variables'!AD$7:AD$36)</f>
        <v>2.8863163701686666E-69</v>
      </c>
      <c r="V1282" s="82">
        <f ca="1">SUMPRODUCT(Q1252:Q1281,'control variables'!AE$7:AE$36)</f>
        <v>3.331581846595723E-69</v>
      </c>
      <c r="W1282" s="82">
        <f ca="1">SUMPRODUCT(R1252:R1281,'control variables'!AF$7:AF$36)</f>
        <v>9.9788165977698515E-69</v>
      </c>
      <c r="X1282" s="82">
        <f ca="1">SUMPRODUCT(S1252:S1281,'control variables'!AG$7:AG$36)</f>
        <v>4.4854286648616693E-69</v>
      </c>
      <c r="Y1282" s="82">
        <f t="shared" ca="1" si="928"/>
        <v>2.0682143479395911E-68</v>
      </c>
      <c r="Z1282" s="10">
        <f ca="1">IF($A1282&gt;='key variables'!$B$26,SUMPRODUCT(P1252:P1281,'control variables'!V$7:V$36)*$E1282,SUMPRODUCT(P1252:P1281,'control variables'!Z$7:Z$36)*$E1282)</f>
        <v>7.0429041389477378E-69</v>
      </c>
      <c r="AA1282" s="10">
        <f ca="1">IF($A1282&gt;='key variables'!$B$26,SUMPRODUCT(Q1252:Q1281,'control variables'!W$7:W$36)*$E1282,SUMPRODUCT(Q1252:Q1281,'control variables'!AA$7:AA$36)*$E1282)</f>
        <v>8.129396977802892E-69</v>
      </c>
      <c r="AB1282" s="10">
        <f ca="1">IF($A1282&gt;='key variables'!$B$26,SUMPRODUCT(R1252:R1281,'control variables'!X$7:X$36)*$E1282,SUMPRODUCT(R1252:R1281,'control variables'!AB$7:AB$36)*$E1282)</f>
        <v>2.4349322702322739E-68</v>
      </c>
      <c r="AC1282" s="10">
        <f ca="1">IF($A1282&gt;='key variables'!$B$26,SUMPRODUCT(S1252:S1281,'control variables'!Y$7:Y$36)*$E1282,SUMPRODUCT(S1252:S1281,'control variables'!AC$7:AC$36)*$E1282)</f>
        <v>1.094490002385395E-68</v>
      </c>
      <c r="AD1282" s="10">
        <f t="shared" ca="1" si="929"/>
        <v>5.046652384292732E-68</v>
      </c>
      <c r="AE1282" s="82">
        <f ca="1">SUMPRODUCT(P1252:P1281,'control variables'!AL$7:AL$36)</f>
        <v>9.5892704711058393E-69</v>
      </c>
      <c r="AF1282" s="82">
        <f ca="1">SUMPRODUCT(Q1252:Q1281,'control variables'!AM$7:AM$36)</f>
        <v>1.103964437794862E-68</v>
      </c>
      <c r="AG1282" s="82">
        <f ca="1">SUMPRODUCT(R1252:R1281,'control variables'!AN$7:AN$36)</f>
        <v>3.1476927466430494E-68</v>
      </c>
      <c r="AH1282" s="82">
        <f ca="1">SUMPRODUCT(S1252:S1281,'control variables'!AO$7:AO$36)</f>
        <v>1.3629197365996308E-68</v>
      </c>
      <c r="AI1282" s="82">
        <f t="shared" ca="1" si="941"/>
        <v>6.5735039681481265E-68</v>
      </c>
      <c r="AJ1282" s="10">
        <f ca="1">SUMPRODUCT(P1252:P1281,'control variables'!AP$7:AP$36)</f>
        <v>9.1625852321089839E-72</v>
      </c>
      <c r="AK1282" s="10">
        <f ca="1">SUMPRODUCT(Q1252:Q1281,'control variables'!AQ$7:AQ$36)</f>
        <v>2.6440191157385598E-71</v>
      </c>
      <c r="AL1282" s="10">
        <f ca="1">SUMPRODUCT(R1252:R1281,'control variables'!AR$7:AR$36)</f>
        <v>9.5032989319158121E-70</v>
      </c>
      <c r="AM1282" s="10">
        <f ca="1">SUMPRODUCT(S1252:S1281,'control variables'!AS$7:AS$36)</f>
        <v>7.1194763798429718E-70</v>
      </c>
      <c r="AN1282" s="10">
        <f t="shared" ca="1" si="963"/>
        <v>1.6978803075653728E-69</v>
      </c>
      <c r="AO1282" s="82">
        <f ca="1">SUMPRODUCT(P1252:P1281,'control variables'!AX$7:AX$36)</f>
        <v>1.2459717641539615E-71</v>
      </c>
      <c r="AP1282" s="82">
        <f ca="1">SUMPRODUCT(Q1252:Q1281,'control variables'!AY$7:AY$36)</f>
        <v>2.8763700013824972E-71</v>
      </c>
      <c r="AQ1282" s="82">
        <f ca="1">SUMPRODUCT(R1252:R1281,'control variables'!AZ$7:AZ$36)</f>
        <v>2.5846072556001E-70</v>
      </c>
      <c r="AR1282" s="82">
        <f ca="1">SUMPRODUCT(S1252:S1281,'control variables'!BA$7:BA$36)</f>
        <v>1.936280279011083E-70</v>
      </c>
      <c r="AS1282" s="82">
        <f t="shared" ca="1" si="964"/>
        <v>4.9331217111648289E-70</v>
      </c>
      <c r="AT1282" s="10">
        <f ca="1">SUMPRODUCT(P1252:P1281,'control variables'!AT$7:AT$36)</f>
        <v>-1.0996187033075264E-71</v>
      </c>
      <c r="AU1282" s="10">
        <f ca="1">SUMPRODUCT(Q1252:Q1281,'control variables'!AU$7:AU$36)</f>
        <v>1.1928443846596705E-71</v>
      </c>
      <c r="AV1282" s="10">
        <f ca="1">SUMPRODUCT(R1252:R1281,'control variables'!AV$7:AV$36)</f>
        <v>5.1364835105532798E-69</v>
      </c>
      <c r="AW1282" s="10">
        <f ca="1">SUMPRODUCT(S1252:S1281,'control variables'!AW$7:AW$36)</f>
        <v>3.8480398534053968E-69</v>
      </c>
      <c r="AX1282" s="10">
        <f t="shared" ca="1" si="942"/>
        <v>8.9854556207721977E-69</v>
      </c>
      <c r="AY1282" s="82">
        <f ca="1">SUMPRODUCT(P1252:P1281,'control variables'!BB$7:BB$36)</f>
        <v>3.9855288140756173E-71</v>
      </c>
      <c r="AZ1282" s="82">
        <f ca="1">SUMPRODUCT(Q1252:Q1281,'control variables'!BC$7:BC$36)</f>
        <v>1.016309136861178E-70</v>
      </c>
      <c r="BA1282" s="82">
        <f ca="1">SUMPRODUCT(R1252:R1281,'control variables'!BD$7:BD$36)</f>
        <v>7.1144763512086448E-70</v>
      </c>
      <c r="BB1282" s="82">
        <f ca="1">SUMPRODUCT(S1252:S1281,'control variables'!BE$7:BE$36)</f>
        <v>1.0110178762867531E-70</v>
      </c>
      <c r="BC1282" s="82">
        <f t="shared" ca="1" si="965"/>
        <v>9.5403562457641375E-70</v>
      </c>
      <c r="BD1282" s="10">
        <f ca="1">SUMPRODUCT(P1252:P1281,'control variables'!BF$7:BF$36)</f>
        <v>8.337379132574286E-72</v>
      </c>
      <c r="BE1282" s="10">
        <f ca="1">SUMPRODUCT(Q1252:Q1281,'control variables'!BG$7:BG$36)</f>
        <v>9.6235676911077195E-72</v>
      </c>
      <c r="BF1282" s="10">
        <f ca="1">SUMPRODUCT(R1252:R1281,'control variables'!BH$7:BH$36)</f>
        <v>2.8824690920895311E-70</v>
      </c>
      <c r="BG1282" s="10">
        <f ca="1">SUMPRODUCT(S1252:S1281,'control variables'!BI$7:BI$36)</f>
        <v>6.4782779423592553E-70</v>
      </c>
      <c r="BH1282" s="10">
        <f t="shared" ca="1" si="966"/>
        <v>9.5403565026856062E-70</v>
      </c>
      <c r="BI1282" s="82">
        <f t="shared" ca="1" si="943"/>
        <v>9.6181295722135198E-69</v>
      </c>
      <c r="BJ1282" s="82">
        <f t="shared" ca="1" si="944"/>
        <v>1.1153203735481335E-68</v>
      </c>
      <c r="BK1282" s="82">
        <f t="shared" ca="1" si="945"/>
        <v>3.7324858612104638E-68</v>
      </c>
      <c r="BL1282" s="82">
        <f t="shared" ca="1" si="946"/>
        <v>1.7578339007030381E-68</v>
      </c>
      <c r="BM1282" s="82">
        <f t="shared" ca="1" si="936"/>
        <v>7.5674530926829877E-68</v>
      </c>
      <c r="BN1282" s="10">
        <f ca="1">BN1281+BI1282-INDIRECT(ADDRESS(MAX($D1282-'key variables'!$B$9*30,34),scenario!BI$4),TRUE)</f>
        <v>9439390.0751690175</v>
      </c>
      <c r="BO1282" s="10">
        <f ca="1">BO1281+BJ1282-INDIRECT(ADDRESS(MAX($D1282-'key variables'!$B$9*30,34),scenario!BJ$4),TRUE)</f>
        <v>10895583.360992203</v>
      </c>
      <c r="BP1282" s="10">
        <f ca="1">BP1281+BK1282-INDIRECT(ADDRESS(MAX($D1282-'key variables'!$B$9*30,34),scenario!BK$4),TRUE)</f>
        <v>32531162.537994072</v>
      </c>
      <c r="BQ1282" s="10">
        <f ca="1">BQ1281+BL1282-INDIRECT(ADDRESS(MAX($D1282-'key variables'!$B$9*30,34),scenario!BL$4),TRUE)</f>
        <v>14415841.516535141</v>
      </c>
      <c r="BR1282" s="10">
        <f t="shared" ca="1" si="967"/>
        <v>67281977.490690395</v>
      </c>
      <c r="BS1282" s="82">
        <f t="shared" ca="1" si="948"/>
        <v>-2.3433848477536824E-9</v>
      </c>
      <c r="BT1282" s="82">
        <f t="shared" ca="1" si="949"/>
        <v>-3.4288309057018498E-10</v>
      </c>
      <c r="BU1282" s="82">
        <f t="shared" ca="1" si="950"/>
        <v>-4.2578247660364599E-9</v>
      </c>
      <c r="BV1282" s="82">
        <f t="shared" ca="1" si="951"/>
        <v>-2.9943922343414556E-9</v>
      </c>
      <c r="BW1282" s="82">
        <f t="shared" ca="1" si="968"/>
        <v>-9.9384849387017825E-9</v>
      </c>
      <c r="BX1282" s="10">
        <f t="shared" ca="1" si="952"/>
        <v>-1.8625994260191893E-12</v>
      </c>
      <c r="BY1282" s="10">
        <f t="shared" ca="1" si="953"/>
        <v>2.8902850229962428E-12</v>
      </c>
      <c r="BZ1282" s="10">
        <f t="shared" ca="1" si="954"/>
        <v>-3.5034723983035463E-11</v>
      </c>
      <c r="CA1282" s="10">
        <f t="shared" ca="1" si="955"/>
        <v>-2.0257049910634696E-11</v>
      </c>
      <c r="CB1282" s="10">
        <v>0</v>
      </c>
      <c r="CC1282" s="82">
        <f t="shared" ca="1" si="956"/>
        <v>3.9725652202851362E-13</v>
      </c>
      <c r="CD1282" s="82">
        <f t="shared" ca="1" si="957"/>
        <v>3.4270724516460853E-13</v>
      </c>
      <c r="CE1282" s="82">
        <f t="shared" ca="1" si="958"/>
        <v>1.8915613015532971E-10</v>
      </c>
      <c r="CF1282" s="82">
        <f t="shared" ca="1" si="959"/>
        <v>3.7028113764059381E-11</v>
      </c>
      <c r="CG1282" s="82">
        <f t="shared" ca="1" si="969"/>
        <v>2.269242076865822E-10</v>
      </c>
      <c r="CH1282" s="13" t="str">
        <f t="shared" ca="1" si="970"/>
        <v/>
      </c>
      <c r="CI1282" s="81">
        <f t="shared" ca="1" si="930"/>
        <v>0.1131775965863165</v>
      </c>
      <c r="CJ1282" s="81">
        <f t="shared" ca="1" si="931"/>
        <v>0.13063724757458739</v>
      </c>
      <c r="CK1282" s="81">
        <f t="shared" ca="1" si="932"/>
        <v>0.39004625943939081</v>
      </c>
      <c r="CL1282" s="81">
        <f t="shared" ca="1" si="933"/>
        <v>0.17284488538116416</v>
      </c>
      <c r="CM1282" s="89">
        <f t="shared" ca="1" si="971"/>
        <v>0.80670598898145884</v>
      </c>
    </row>
    <row r="1283" spans="1:91" x14ac:dyDescent="0.3">
      <c r="A1283">
        <v>1218</v>
      </c>
      <c r="B1283" s="3">
        <f t="shared" si="935"/>
        <v>3.5722222222222224</v>
      </c>
      <c r="C1283" s="3">
        <f t="shared" si="972"/>
        <v>40.6</v>
      </c>
      <c r="D1283" s="4">
        <f t="shared" ca="1" si="960"/>
        <v>1283</v>
      </c>
      <c r="E1283" s="58">
        <f>(0.5*(COS(B1283*2*PI())+1)*('key variables'!$B$4-'key variables'!$B$6)+'key variables'!$B$6)/'key variables'!$B$4</f>
        <v>1</v>
      </c>
      <c r="F1283" s="10">
        <f t="shared" ca="1" si="973"/>
        <v>11689222.907461114</v>
      </c>
      <c r="G1283" s="10">
        <f t="shared" ca="1" si="974"/>
        <v>13492492.798713122</v>
      </c>
      <c r="H1283" s="10">
        <f t="shared" ca="1" si="975"/>
        <v>40309474.521088287</v>
      </c>
      <c r="I1283" s="10">
        <f t="shared" ca="1" si="976"/>
        <v>17912154.249750931</v>
      </c>
      <c r="J1283" s="10">
        <f t="shared" ca="1" si="961"/>
        <v>83403344.477013454</v>
      </c>
      <c r="K1283" s="82">
        <f t="shared" ca="1" si="937"/>
        <v>2249832.832292099</v>
      </c>
      <c r="L1283" s="82">
        <f t="shared" ca="1" si="938"/>
        <v>2596909.4377209195</v>
      </c>
      <c r="M1283" s="82">
        <f t="shared" ca="1" si="939"/>
        <v>7778311.98309422</v>
      </c>
      <c r="N1283" s="82">
        <f t="shared" ca="1" si="940"/>
        <v>3496312.733215793</v>
      </c>
      <c r="O1283" s="82">
        <f t="shared" ca="1" si="962"/>
        <v>16121366.986323033</v>
      </c>
      <c r="P1283" s="10">
        <f ca="1">IF(IF($A1283&gt;='key variables'!$B$26,K1283*SUMPRODUCT(Z1283:AC1283,'control variables'!$O$3:$R$3)/J1283+F$65*'key variables'!$B$25/scenario!J$65,K1283*SUMPRODUCT(Z1283:AC1283,'control variables'!$O$7:$R$7)/J1283+F$65*'key variables'!$B$25/scenario!J$65)&lt;'key variables'!$B$28,0,IF($A1283&gt;='key variables'!$B$26,K1283*SUMPRODUCT(Z1283:AC1283,'control variables'!$O$3:$R$3)/J1283+F$65*'key variables'!$B$25/scenario!J$65,K1283*SUMPRODUCT(Z1283:AC1283,'control variables'!$O$7:$R$7)/J1283+F$65*'key variables'!$B$25/scenario!J$65))</f>
        <v>1.1713735787851438E-69</v>
      </c>
      <c r="Q1283" s="10">
        <f ca="1">IF(IF($A1283&gt;='key variables'!$B$26,L1283*SUMPRODUCT(Z1283:AC1283,'control variables'!$O$4:$R$4)/J1283+G$65*'key variables'!$B$25/scenario!J$65,L1283*SUMPRODUCT(Z1283:AC1283,'control variables'!$O$7:$R$7)/J1283+G$65*'key variables'!$B$25/scenario!J$65)&lt;'key variables'!$B$28,0,IF($A1283&gt;='key variables'!$B$26,L1283*SUMPRODUCT(Z1283:AC1283,'control variables'!$O$4:$R$4)/J1283+G$65*'key variables'!$B$25/scenario!J$65,L1283*SUMPRODUCT(Z1283:AC1283,'control variables'!$O$7:$R$7)/J1283+G$65*'key variables'!$B$25/scenario!J$65))</f>
        <v>1.3520787225533419E-69</v>
      </c>
      <c r="R1283" s="10">
        <f ca="1">IF(IF($A1283&gt;='key variables'!$B$26,M1283*SUMPRODUCT(Z1283:AC1283,'control variables'!$O$5:$R$5)/J1283+H$65*'key variables'!$B$25/scenario!J$65,M1283*SUMPRODUCT(Z1283:AC1283,'control variables'!$O$7:$R$7)/J1283+H$65*'key variables'!$B$25/scenario!J$65)&lt;'key variables'!$B$28,0,IF($A1283&gt;='key variables'!$B$26,M1283*SUMPRODUCT(Z1283:AC1283,'control variables'!$O$5:$R$5)/J1283+H$65*'key variables'!$B$25/scenario!J$65,M1283*SUMPRODUCT(Z1283:AC1283,'control variables'!$O$7:$R$7)/J1283+H$65*'key variables'!$B$25/scenario!J$65))</f>
        <v>4.0497716158146588E-69</v>
      </c>
      <c r="S1283" s="10">
        <f ca="1">IF(IF($A1283&gt;='key variables'!$B$26,N1283*SUMPRODUCT(Z1283:AC1283,'control variables'!$O$6:$R$6)/J1283+I$65*'key variables'!$B$25/scenario!J$65,N1283*SUMPRODUCT(Z1283:AC1283,'control variables'!$O$7:$R$7)/J1283+I$65*'key variables'!$B$25/scenario!J$65)&lt;'key variables'!$B$28,0,IF($A1283&gt;='key variables'!$B$26,N1283*SUMPRODUCT(Z1283:AC1283,'control variables'!$O$6:$R$6)/J1283+I$65*'key variables'!$B$25/scenario!J$65,N1283*SUMPRODUCT(Z1283:AC1283,'control variables'!$O$7:$R$7)/J1283+I$65*'key variables'!$B$25/scenario!J$65))</f>
        <v>1.8203522946576537E-69</v>
      </c>
      <c r="T1283" s="10">
        <f t="shared" ca="1" si="934"/>
        <v>8.3935762118107978E-69</v>
      </c>
      <c r="U1283" s="82">
        <f ca="1">SUMPRODUCT(P1253:P1282,'control variables'!AD$7:AD$36)</f>
        <v>2.4835286884670614E-69</v>
      </c>
      <c r="V1283" s="82">
        <f ca="1">SUMPRODUCT(Q1253:Q1282,'control variables'!AE$7:AE$36)</f>
        <v>2.8666570232954187E-69</v>
      </c>
      <c r="W1283" s="82">
        <f ca="1">SUMPRODUCT(R1253:R1282,'control variables'!AF$7:AF$36)</f>
        <v>8.5862650240467187E-69</v>
      </c>
      <c r="X1283" s="82">
        <f ca="1">SUMPRODUCT(S1253:S1282,'control variables'!AG$7:AG$36)</f>
        <v>3.8594836257002201E-69</v>
      </c>
      <c r="Y1283" s="82">
        <f t="shared" ref="Y1283:Y1346" ca="1" si="977">SUM(U1283:X1283)</f>
        <v>1.779593436150942E-68</v>
      </c>
      <c r="Z1283" s="10">
        <f ca="1">IF($A1283&gt;='key variables'!$B$26,SUMPRODUCT(P1253:P1282,'control variables'!V$7:V$36)*$E1283,SUMPRODUCT(P1253:P1282,'control variables'!Z$7:Z$36)*$E1283)</f>
        <v>6.0600614194548558E-69</v>
      </c>
      <c r="AA1283" s="10">
        <f ca="1">IF($A1283&gt;='key variables'!$B$26,SUMPRODUCT(Q1253:Q1282,'control variables'!W$7:W$36)*$E1283,SUMPRODUCT(Q1253:Q1282,'control variables'!AA$7:AA$36)*$E1283)</f>
        <v>6.994933342366449E-69</v>
      </c>
      <c r="AB1283" s="10">
        <f ca="1">IF($A1283&gt;='key variables'!$B$26,SUMPRODUCT(R1253:R1282,'control variables'!X$7:X$36)*$E1283,SUMPRODUCT(R1253:R1282,'control variables'!AB$7:AB$36)*$E1283)</f>
        <v>2.0951355887721707E-68</v>
      </c>
      <c r="AC1283" s="10">
        <f ca="1">IF($A1283&gt;='key variables'!$B$26,SUMPRODUCT(S1253:S1282,'control variables'!Y$7:Y$36)*$E1283,SUMPRODUCT(S1253:S1282,'control variables'!AC$7:AC$36)*$E1283)</f>
        <v>9.4175307608627407E-69</v>
      </c>
      <c r="AD1283" s="10">
        <f t="shared" ref="AD1283:AD1346" ca="1" si="978">SUM(Z1283:AC1283)</f>
        <v>4.342388141040575E-68</v>
      </c>
      <c r="AE1283" s="82">
        <f ca="1">SUMPRODUCT(P1253:P1282,'control variables'!AL$7:AL$36)</f>
        <v>8.251080360629253E-69</v>
      </c>
      <c r="AF1283" s="82">
        <f ca="1">SUMPRODUCT(Q1253:Q1282,'control variables'!AM$7:AM$36)</f>
        <v>9.4990534670692835E-69</v>
      </c>
      <c r="AG1283" s="82">
        <f ca="1">SUMPRODUCT(R1253:R1282,'control variables'!AN$7:AN$36)</f>
        <v>2.7084297894588986E-68</v>
      </c>
      <c r="AH1283" s="82">
        <f ca="1">SUMPRODUCT(S1253:S1282,'control variables'!AO$7:AO$36)</f>
        <v>1.1727232332903805E-68</v>
      </c>
      <c r="AI1283" s="82">
        <f t="shared" ca="1" si="941"/>
        <v>5.6561664055191324E-68</v>
      </c>
      <c r="AJ1283" s="10">
        <f ca="1">SUMPRODUCT(P1253:P1282,'control variables'!AP$7:AP$36)</f>
        <v>7.8839393767279686E-72</v>
      </c>
      <c r="AK1283" s="10">
        <f ca="1">SUMPRODUCT(Q1253:Q1282,'control variables'!AQ$7:AQ$36)</f>
        <v>2.2750442032826435E-71</v>
      </c>
      <c r="AL1283" s="10">
        <f ca="1">SUMPRODUCT(R1253:R1282,'control variables'!AR$7:AR$36)</f>
        <v>8.1771062162226173E-70</v>
      </c>
      <c r="AM1283" s="10">
        <f ca="1">SUMPRODUCT(S1253:S1282,'control variables'!AS$7:AS$36)</f>
        <v>6.1259479449130506E-70</v>
      </c>
      <c r="AN1283" s="10">
        <f t="shared" ca="1" si="963"/>
        <v>1.4609397975231213E-69</v>
      </c>
      <c r="AO1283" s="82">
        <f ca="1">SUMPRODUCT(P1253:P1282,'control variables'!AX$7:AX$36)</f>
        <v>1.0720954408457493E-71</v>
      </c>
      <c r="AP1283" s="82">
        <f ca="1">SUMPRODUCT(Q1253:Q1282,'control variables'!AY$7:AY$36)</f>
        <v>2.4749703431374114E-71</v>
      </c>
      <c r="AQ1283" s="82">
        <f ca="1">SUMPRODUCT(R1253:R1282,'control variables'!AZ$7:AZ$36)</f>
        <v>2.2239233141749688E-70</v>
      </c>
      <c r="AR1283" s="82">
        <f ca="1">SUMPRODUCT(S1253:S1282,'control variables'!BA$7:BA$36)</f>
        <v>1.6660708685777296E-70</v>
      </c>
      <c r="AS1283" s="82">
        <f t="shared" ca="1" si="964"/>
        <v>4.2447007611510143E-70</v>
      </c>
      <c r="AT1283" s="10">
        <f ca="1">SUMPRODUCT(P1253:P1282,'control variables'!AT$7:AT$36)</f>
        <v>-9.4616606282824253E-72</v>
      </c>
      <c r="AU1283" s="10">
        <f ca="1">SUMPRODUCT(Q1253:Q1282,'control variables'!AU$7:AU$36)</f>
        <v>1.0263820282480032E-71</v>
      </c>
      <c r="AV1283" s="10">
        <f ca="1">SUMPRODUCT(R1253:R1282,'control variables'!AV$7:AV$36)</f>
        <v>4.4196832641570826E-69</v>
      </c>
      <c r="AW1283" s="10">
        <f ca="1">SUMPRODUCT(S1253:S1282,'control variables'!AW$7:AW$36)</f>
        <v>3.3110429158319978E-69</v>
      </c>
      <c r="AX1283" s="10">
        <f t="shared" ca="1" si="942"/>
        <v>7.7315283396432774E-69</v>
      </c>
      <c r="AY1283" s="82">
        <f ca="1">SUMPRODUCT(P1253:P1282,'control variables'!BB$7:BB$36)</f>
        <v>3.4293451857082739E-71</v>
      </c>
      <c r="AZ1283" s="82">
        <f ca="1">SUMPRODUCT(Q1253:Q1282,'control variables'!BC$7:BC$36)</f>
        <v>8.7448241081016208E-71</v>
      </c>
      <c r="BA1283" s="82">
        <f ca="1">SUMPRODUCT(R1253:R1282,'control variables'!BD$7:BD$36)</f>
        <v>6.1216456741416085E-70</v>
      </c>
      <c r="BB1283" s="82">
        <f ca="1">SUMPRODUCT(S1253:S1282,'control variables'!BE$7:BE$36)</f>
        <v>8.6992954974109967E-71</v>
      </c>
      <c r="BC1283" s="82">
        <f t="shared" ca="1" si="965"/>
        <v>8.2089921532636977E-70</v>
      </c>
      <c r="BD1283" s="10">
        <f ca="1">SUMPRODUCT(P1253:P1282,'control variables'!BF$7:BF$36)</f>
        <v>7.1738914265884374E-72</v>
      </c>
      <c r="BE1283" s="10">
        <f ca="1">SUMPRODUCT(Q1253:Q1282,'control variables'!BG$7:BG$36)</f>
        <v>8.2805913770547859E-72</v>
      </c>
      <c r="BF1283" s="10">
        <f ca="1">SUMPRODUCT(R1253:R1282,'control variables'!BH$7:BH$36)</f>
        <v>2.4802183010193105E-70</v>
      </c>
      <c r="BG1283" s="10">
        <f ca="1">SUMPRODUCT(S1253:S1282,'control variables'!BI$7:BI$36)</f>
        <v>5.5742292452758353E-70</v>
      </c>
      <c r="BH1283" s="10">
        <f t="shared" ca="1" si="966"/>
        <v>8.2089923743315785E-70</v>
      </c>
      <c r="BI1283" s="82">
        <f t="shared" ca="1" si="943"/>
        <v>8.2759121518580532E-69</v>
      </c>
      <c r="BJ1283" s="82">
        <f t="shared" ca="1" si="944"/>
        <v>9.5967655284327799E-69</v>
      </c>
      <c r="BK1283" s="82">
        <f t="shared" ca="1" si="945"/>
        <v>3.2116145726160229E-68</v>
      </c>
      <c r="BL1283" s="82">
        <f t="shared" ca="1" si="946"/>
        <v>1.5125268203709913E-68</v>
      </c>
      <c r="BM1283" s="82">
        <f t="shared" ca="1" si="936"/>
        <v>6.5114091610160977E-68</v>
      </c>
      <c r="BN1283" s="10">
        <f ca="1">BN1282+BI1283-INDIRECT(ADDRESS(MAX($D1283-'key variables'!$B$9*30,34),scenario!BI$4),TRUE)</f>
        <v>9439390.0751690175</v>
      </c>
      <c r="BO1283" s="10">
        <f ca="1">BO1282+BJ1283-INDIRECT(ADDRESS(MAX($D1283-'key variables'!$B$9*30,34),scenario!BJ$4),TRUE)</f>
        <v>10895583.360992203</v>
      </c>
      <c r="BP1283" s="10">
        <f ca="1">BP1282+BK1283-INDIRECT(ADDRESS(MAX($D1283-'key variables'!$B$9*30,34),scenario!BK$4),TRUE)</f>
        <v>32531162.537994072</v>
      </c>
      <c r="BQ1283" s="10">
        <f ca="1">BQ1282+BL1283-INDIRECT(ADDRESS(MAX($D1283-'key variables'!$B$9*30,34),scenario!BL$4),TRUE)</f>
        <v>14415841.516535141</v>
      </c>
      <c r="BR1283" s="10">
        <f t="shared" ca="1" si="967"/>
        <v>67281977.490690395</v>
      </c>
      <c r="BS1283" s="82">
        <f t="shared" ca="1" si="948"/>
        <v>-2.3433848477536824E-9</v>
      </c>
      <c r="BT1283" s="82">
        <f t="shared" ca="1" si="949"/>
        <v>-3.4288309057018498E-10</v>
      </c>
      <c r="BU1283" s="82">
        <f t="shared" ca="1" si="950"/>
        <v>-4.2578247660364599E-9</v>
      </c>
      <c r="BV1283" s="82">
        <f t="shared" ca="1" si="951"/>
        <v>-2.9943922343414556E-9</v>
      </c>
      <c r="BW1283" s="82">
        <f t="shared" ca="1" si="968"/>
        <v>-9.9384849387017825E-9</v>
      </c>
      <c r="BX1283" s="10">
        <f t="shared" ca="1" si="952"/>
        <v>-1.8625994260191893E-12</v>
      </c>
      <c r="BY1283" s="10">
        <f t="shared" ca="1" si="953"/>
        <v>2.8902850229962428E-12</v>
      </c>
      <c r="BZ1283" s="10">
        <f t="shared" ca="1" si="954"/>
        <v>-3.5034723983035463E-11</v>
      </c>
      <c r="CA1283" s="10">
        <f t="shared" ca="1" si="955"/>
        <v>-2.0257049910634696E-11</v>
      </c>
      <c r="CB1283" s="10">
        <v>0</v>
      </c>
      <c r="CC1283" s="82">
        <f t="shared" ca="1" si="956"/>
        <v>3.9725652202851362E-13</v>
      </c>
      <c r="CD1283" s="82">
        <f t="shared" ca="1" si="957"/>
        <v>3.4270724516460853E-13</v>
      </c>
      <c r="CE1283" s="82">
        <f t="shared" ca="1" si="958"/>
        <v>1.8915613015532971E-10</v>
      </c>
      <c r="CF1283" s="82">
        <f t="shared" ca="1" si="959"/>
        <v>3.7028113764059381E-11</v>
      </c>
      <c r="CG1283" s="82">
        <f t="shared" ca="1" si="969"/>
        <v>2.269242076865822E-10</v>
      </c>
      <c r="CH1283" s="13" t="str">
        <f t="shared" ca="1" si="970"/>
        <v/>
      </c>
      <c r="CI1283" s="81">
        <f t="shared" ref="CI1283:CI1346" ca="1" si="979">BN1283/$J1283</f>
        <v>0.1131775965863165</v>
      </c>
      <c r="CJ1283" s="81">
        <f t="shared" ref="CJ1283:CJ1346" ca="1" si="980">BO1283/$J1283</f>
        <v>0.13063724757458739</v>
      </c>
      <c r="CK1283" s="81">
        <f t="shared" ref="CK1283:CK1346" ca="1" si="981">BP1283/$J1283</f>
        <v>0.39004625943939081</v>
      </c>
      <c r="CL1283" s="81">
        <f t="shared" ref="CL1283:CL1346" ca="1" si="982">BQ1283/$J1283</f>
        <v>0.17284488538116416</v>
      </c>
      <c r="CM1283" s="89">
        <f t="shared" ca="1" si="971"/>
        <v>0.80670598898145884</v>
      </c>
    </row>
    <row r="1284" spans="1:91" x14ac:dyDescent="0.3">
      <c r="A1284">
        <v>1219</v>
      </c>
      <c r="B1284" s="3">
        <f t="shared" si="935"/>
        <v>3.5750000000000002</v>
      </c>
      <c r="C1284" s="3">
        <f t="shared" si="972"/>
        <v>40.633333333333333</v>
      </c>
      <c r="D1284" s="4">
        <f t="shared" ca="1" si="960"/>
        <v>1284</v>
      </c>
      <c r="E1284" s="58">
        <f>(0.5*(COS(B1284*2*PI())+1)*('key variables'!$B$4-'key variables'!$B$6)+'key variables'!$B$6)/'key variables'!$B$4</f>
        <v>1</v>
      </c>
      <c r="F1284" s="10">
        <f t="shared" ca="1" si="973"/>
        <v>11689222.907461114</v>
      </c>
      <c r="G1284" s="10">
        <f t="shared" ca="1" si="974"/>
        <v>13492492.798713122</v>
      </c>
      <c r="H1284" s="10">
        <f t="shared" ca="1" si="975"/>
        <v>40309474.521088287</v>
      </c>
      <c r="I1284" s="10">
        <f t="shared" ca="1" si="976"/>
        <v>17912154.249750931</v>
      </c>
      <c r="J1284" s="10">
        <f t="shared" ca="1" si="961"/>
        <v>83403344.477013454</v>
      </c>
      <c r="K1284" s="82">
        <f t="shared" ca="1" si="937"/>
        <v>2249832.832292099</v>
      </c>
      <c r="L1284" s="82">
        <f t="shared" ca="1" si="938"/>
        <v>2596909.4377209195</v>
      </c>
      <c r="M1284" s="82">
        <f t="shared" ca="1" si="939"/>
        <v>7778311.98309422</v>
      </c>
      <c r="N1284" s="82">
        <f t="shared" ca="1" si="940"/>
        <v>3496312.733215793</v>
      </c>
      <c r="O1284" s="82">
        <f t="shared" ca="1" si="962"/>
        <v>16121366.986323033</v>
      </c>
      <c r="P1284" s="10">
        <f ca="1">IF(IF($A1284&gt;='key variables'!$B$26,K1284*SUMPRODUCT(Z1284:AC1284,'control variables'!$O$3:$R$3)/J1284+F$65*'key variables'!$B$25/scenario!J$65,K1284*SUMPRODUCT(Z1284:AC1284,'control variables'!$O$7:$R$7)/J1284+F$65*'key variables'!$B$25/scenario!J$65)&lt;'key variables'!$B$28,0,IF($A1284&gt;='key variables'!$B$26,K1284*SUMPRODUCT(Z1284:AC1284,'control variables'!$O$3:$R$3)/J1284+F$65*'key variables'!$B$25/scenario!J$65,K1284*SUMPRODUCT(Z1284:AC1284,'control variables'!$O$7:$R$7)/J1284+F$65*'key variables'!$B$25/scenario!J$65))</f>
        <v>1.0079074899385458E-69</v>
      </c>
      <c r="Q1284" s="10">
        <f ca="1">IF(IF($A1284&gt;='key variables'!$B$26,L1284*SUMPRODUCT(Z1284:AC1284,'control variables'!$O$4:$R$4)/J1284+G$65*'key variables'!$B$25/scenario!J$65,L1284*SUMPRODUCT(Z1284:AC1284,'control variables'!$O$7:$R$7)/J1284+G$65*'key variables'!$B$25/scenario!J$65)&lt;'key variables'!$B$28,0,IF($A1284&gt;='key variables'!$B$26,L1284*SUMPRODUCT(Z1284:AC1284,'control variables'!$O$4:$R$4)/J1284+G$65*'key variables'!$B$25/scenario!J$65,L1284*SUMPRODUCT(Z1284:AC1284,'control variables'!$O$7:$R$7)/J1284+G$65*'key variables'!$B$25/scenario!J$65))</f>
        <v>1.1633950911385698E-69</v>
      </c>
      <c r="R1284" s="10">
        <f ca="1">IF(IF($A1284&gt;='key variables'!$B$26,M1284*SUMPRODUCT(Z1284:AC1284,'control variables'!$O$5:$R$5)/J1284+H$65*'key variables'!$B$25/scenario!J$65,M1284*SUMPRODUCT(Z1284:AC1284,'control variables'!$O$7:$R$7)/J1284+H$65*'key variables'!$B$25/scenario!J$65)&lt;'key variables'!$B$28,0,IF($A1284&gt;='key variables'!$B$26,M1284*SUMPRODUCT(Z1284:AC1284,'control variables'!$O$5:$R$5)/J1284+H$65*'key variables'!$B$25/scenario!J$65,M1284*SUMPRODUCT(Z1284:AC1284,'control variables'!$O$7:$R$7)/J1284+H$65*'key variables'!$B$25/scenario!J$65))</f>
        <v>3.4846228547799742E-69</v>
      </c>
      <c r="S1284" s="10">
        <f ca="1">IF(IF($A1284&gt;='key variables'!$B$26,N1284*SUMPRODUCT(Z1284:AC1284,'control variables'!$O$6:$R$6)/J1284+I$65*'key variables'!$B$25/scenario!J$65,N1284*SUMPRODUCT(Z1284:AC1284,'control variables'!$O$7:$R$7)/J1284+I$65*'key variables'!$B$25/scenario!J$65)&lt;'key variables'!$B$28,0,IF($A1284&gt;='key variables'!$B$26,N1284*SUMPRODUCT(Z1284:AC1284,'control variables'!$O$6:$R$6)/J1284+I$65*'key variables'!$B$25/scenario!J$65,N1284*SUMPRODUCT(Z1284:AC1284,'control variables'!$O$7:$R$7)/J1284+I$65*'key variables'!$B$25/scenario!J$65))</f>
        <v>1.5663207240982188E-69</v>
      </c>
      <c r="T1284" s="10">
        <f t="shared" ca="1" si="934"/>
        <v>7.2222461599553081E-69</v>
      </c>
      <c r="U1284" s="82">
        <f ca="1">SUMPRODUCT(P1254:P1283,'control variables'!AD$7:AD$36)</f>
        <v>2.136950339258371E-69</v>
      </c>
      <c r="V1284" s="82">
        <f ca="1">SUMPRODUCT(Q1254:Q1283,'control variables'!AE$7:AE$36)</f>
        <v>2.4666128186542922E-69</v>
      </c>
      <c r="W1284" s="82">
        <f ca="1">SUMPRODUCT(R1254:R1283,'control variables'!AF$7:AF$36)</f>
        <v>7.3880450994203491E-69</v>
      </c>
      <c r="X1284" s="82">
        <f ca="1">SUMPRODUCT(S1254:S1283,'control variables'!AG$7:AG$36)</f>
        <v>3.3208897008525932E-69</v>
      </c>
      <c r="Y1284" s="82">
        <f t="shared" ca="1" si="977"/>
        <v>1.5312497958185605E-68</v>
      </c>
      <c r="Z1284" s="10">
        <f ca="1">IF($A1284&gt;='key variables'!$B$26,SUMPRODUCT(P1254:P1283,'control variables'!V$7:V$36)*$E1284,SUMPRODUCT(P1254:P1283,'control variables'!Z$7:Z$36)*$E1284)</f>
        <v>5.214375161586692E-69</v>
      </c>
      <c r="AA1284" s="10">
        <f ca="1">IF($A1284&gt;='key variables'!$B$26,SUMPRODUCT(Q1254:Q1283,'control variables'!W$7:W$36)*$E1284,SUMPRODUCT(Q1254:Q1283,'control variables'!AA$7:AA$36)*$E1284)</f>
        <v>6.0187849846365581E-69</v>
      </c>
      <c r="AB1284" s="10">
        <f ca="1">IF($A1284&gt;='key variables'!$B$26,SUMPRODUCT(R1254:R1283,'control variables'!X$7:X$36)*$E1284,SUMPRODUCT(R1254:R1283,'control variables'!AB$7:AB$36)*$E1284)</f>
        <v>1.8027577970047507E-68</v>
      </c>
      <c r="AC1284" s="10">
        <f ca="1">IF($A1284&gt;='key variables'!$B$26,SUMPRODUCT(S1254:S1283,'control variables'!Y$7:Y$36)*$E1284,SUMPRODUCT(S1254:S1283,'control variables'!AC$7:AC$36)*$E1284)</f>
        <v>8.1033070597721374E-69</v>
      </c>
      <c r="AD1284" s="10">
        <f t="shared" ca="1" si="978"/>
        <v>3.7364045176042893E-68</v>
      </c>
      <c r="AE1284" s="82">
        <f ca="1">SUMPRODUCT(P1254:P1283,'control variables'!AL$7:AL$36)</f>
        <v>7.0996357150108356E-69</v>
      </c>
      <c r="AF1284" s="82">
        <f ca="1">SUMPRODUCT(Q1254:Q1283,'control variables'!AM$7:AM$36)</f>
        <v>8.1734532092788183E-69</v>
      </c>
      <c r="AG1284" s="82">
        <f ca="1">SUMPRODUCT(R1254:R1283,'control variables'!AN$7:AN$36)</f>
        <v>2.3304663176708194E-68</v>
      </c>
      <c r="AH1284" s="82">
        <f ca="1">SUMPRODUCT(S1254:S1283,'control variables'!AO$7:AO$36)</f>
        <v>1.0090687991137696E-68</v>
      </c>
      <c r="AI1284" s="82">
        <f t="shared" ca="1" si="941"/>
        <v>4.8668440092135552E-68</v>
      </c>
      <c r="AJ1284" s="10">
        <f ca="1">SUMPRODUCT(P1254:P1283,'control variables'!AP$7:AP$36)</f>
        <v>6.7837295393556752E-72</v>
      </c>
      <c r="AK1284" s="10">
        <f ca="1">SUMPRODUCT(Q1254:Q1283,'control variables'!AQ$7:AQ$36)</f>
        <v>1.957560025220991E-71</v>
      </c>
      <c r="AL1284" s="10">
        <f ca="1">SUMPRODUCT(R1254:R1283,'control variables'!AR$7:AR$36)</f>
        <v>7.0359847196669136E-70</v>
      </c>
      <c r="AM1284" s="10">
        <f ca="1">SUMPRODUCT(S1254:S1283,'control variables'!AS$7:AS$36)</f>
        <v>5.2710671714612996E-70</v>
      </c>
      <c r="AN1284" s="10">
        <f t="shared" ca="1" si="963"/>
        <v>1.257064518904387E-69</v>
      </c>
      <c r="AO1284" s="82">
        <f ca="1">SUMPRODUCT(P1254:P1283,'control variables'!AX$7:AX$36)</f>
        <v>9.2248369292918762E-72</v>
      </c>
      <c r="AP1284" s="82">
        <f ca="1">SUMPRODUCT(Q1254:Q1283,'control variables'!AY$7:AY$36)</f>
        <v>2.129586317638402E-71</v>
      </c>
      <c r="AQ1284" s="82">
        <f ca="1">SUMPRODUCT(R1254:R1283,'control variables'!AZ$7:AZ$36)</f>
        <v>1.9135730957246121E-70</v>
      </c>
      <c r="AR1284" s="82">
        <f ca="1">SUMPRODUCT(S1254:S1283,'control variables'!BA$7:BA$36)</f>
        <v>1.4335693903472654E-70</v>
      </c>
      <c r="AS1284" s="82">
        <f t="shared" ca="1" si="964"/>
        <v>3.6523494871286362E-70</v>
      </c>
      <c r="AT1284" s="10">
        <f ca="1">SUMPRODUCT(P1254:P1283,'control variables'!AT$7:AT$36)</f>
        <v>-8.1412785700638624E-72</v>
      </c>
      <c r="AU1284" s="10">
        <f ca="1">SUMPRODUCT(Q1254:Q1283,'control variables'!AU$7:AU$36)</f>
        <v>8.8314962241369521E-72</v>
      </c>
      <c r="AV1284" s="10">
        <f ca="1">SUMPRODUCT(R1254:R1283,'control variables'!AV$7:AV$36)</f>
        <v>3.8029130465107103E-69</v>
      </c>
      <c r="AW1284" s="10">
        <f ca="1">SUMPRODUCT(S1254:S1283,'control variables'!AW$7:AW$36)</f>
        <v>2.848984316204348E-69</v>
      </c>
      <c r="AX1284" s="10">
        <f t="shared" ca="1" si="942"/>
        <v>6.6525875803691315E-69</v>
      </c>
      <c r="AY1284" s="82">
        <f ca="1">SUMPRODUCT(P1254:P1283,'control variables'!BB$7:BB$36)</f>
        <v>2.9507774128257479E-71</v>
      </c>
      <c r="AZ1284" s="82">
        <f ca="1">SUMPRODUCT(Q1254:Q1283,'control variables'!BC$7:BC$36)</f>
        <v>7.5244771406675818E-71</v>
      </c>
      <c r="BA1284" s="82">
        <f ca="1">SUMPRODUCT(R1254:R1283,'control variables'!BD$7:BD$36)</f>
        <v>5.2673652859033395E-70</v>
      </c>
      <c r="BB1284" s="82">
        <f ca="1">SUMPRODUCT(S1254:S1283,'control variables'!BE$7:BE$36)</f>
        <v>7.4853020828101472E-71</v>
      </c>
      <c r="BC1284" s="82">
        <f t="shared" ca="1" si="965"/>
        <v>7.063420949533687E-70</v>
      </c>
      <c r="BD1284" s="10">
        <f ca="1">SUMPRODUCT(P1254:P1283,'control variables'!BF$7:BF$36)</f>
        <v>6.1727693298012021E-72</v>
      </c>
      <c r="BE1284" s="10">
        <f ca="1">SUMPRODUCT(Q1254:Q1283,'control variables'!BG$7:BG$36)</f>
        <v>7.1250284462706967E-72</v>
      </c>
      <c r="BF1284" s="10">
        <f ca="1">SUMPRODUCT(R1254:R1283,'control variables'!BH$7:BH$36)</f>
        <v>2.13410191893917E-70</v>
      </c>
      <c r="BG1284" s="10">
        <f ca="1">SUMPRODUCT(S1254:S1283,'control variables'!BI$7:BI$36)</f>
        <v>4.7963412430514845E-70</v>
      </c>
      <c r="BH1284" s="10">
        <f t="shared" ca="1" si="966"/>
        <v>7.0634211397513735E-70</v>
      </c>
      <c r="BI1284" s="82">
        <f t="shared" ca="1" si="943"/>
        <v>7.1210022105690282E-69</v>
      </c>
      <c r="BJ1284" s="82">
        <f t="shared" ca="1" si="944"/>
        <v>8.2575294769096316E-69</v>
      </c>
      <c r="BK1284" s="82">
        <f t="shared" ca="1" si="945"/>
        <v>2.7634312751809238E-68</v>
      </c>
      <c r="BL1284" s="82">
        <f t="shared" ca="1" si="946"/>
        <v>1.3014525328170145E-68</v>
      </c>
      <c r="BM1284" s="82">
        <f t="shared" ca="1" si="936"/>
        <v>5.6027369767458037E-68</v>
      </c>
      <c r="BN1284" s="10">
        <f ca="1">BN1283+BI1284-INDIRECT(ADDRESS(MAX($D1284-'key variables'!$B$9*30,34),scenario!BI$4),TRUE)</f>
        <v>9439390.0751690175</v>
      </c>
      <c r="BO1284" s="10">
        <f ca="1">BO1283+BJ1284-INDIRECT(ADDRESS(MAX($D1284-'key variables'!$B$9*30,34),scenario!BJ$4),TRUE)</f>
        <v>10895583.360992203</v>
      </c>
      <c r="BP1284" s="10">
        <f ca="1">BP1283+BK1284-INDIRECT(ADDRESS(MAX($D1284-'key variables'!$B$9*30,34),scenario!BK$4),TRUE)</f>
        <v>32531162.537994072</v>
      </c>
      <c r="BQ1284" s="10">
        <f ca="1">BQ1283+BL1284-INDIRECT(ADDRESS(MAX($D1284-'key variables'!$B$9*30,34),scenario!BL$4),TRUE)</f>
        <v>14415841.516535141</v>
      </c>
      <c r="BR1284" s="10">
        <f t="shared" ca="1" si="967"/>
        <v>67281977.490690395</v>
      </c>
      <c r="BS1284" s="82">
        <f t="shared" ca="1" si="948"/>
        <v>-2.3433848477536824E-9</v>
      </c>
      <c r="BT1284" s="82">
        <f t="shared" ca="1" si="949"/>
        <v>-3.4288309057018498E-10</v>
      </c>
      <c r="BU1284" s="82">
        <f t="shared" ca="1" si="950"/>
        <v>-4.2578247660364599E-9</v>
      </c>
      <c r="BV1284" s="82">
        <f t="shared" ca="1" si="951"/>
        <v>-2.9943922343414556E-9</v>
      </c>
      <c r="BW1284" s="82">
        <f t="shared" ca="1" si="968"/>
        <v>-9.9384849387017825E-9</v>
      </c>
      <c r="BX1284" s="10">
        <f t="shared" ca="1" si="952"/>
        <v>-1.8625994260191893E-12</v>
      </c>
      <c r="BY1284" s="10">
        <f t="shared" ca="1" si="953"/>
        <v>2.8902850229962428E-12</v>
      </c>
      <c r="BZ1284" s="10">
        <f t="shared" ca="1" si="954"/>
        <v>-3.5034723983035463E-11</v>
      </c>
      <c r="CA1284" s="10">
        <f t="shared" ca="1" si="955"/>
        <v>-2.0257049910634696E-11</v>
      </c>
      <c r="CB1284" s="10">
        <v>0</v>
      </c>
      <c r="CC1284" s="82">
        <f t="shared" ca="1" si="956"/>
        <v>3.9725652202851362E-13</v>
      </c>
      <c r="CD1284" s="82">
        <f t="shared" ca="1" si="957"/>
        <v>3.4270724516460853E-13</v>
      </c>
      <c r="CE1284" s="82">
        <f t="shared" ca="1" si="958"/>
        <v>1.8915613015532971E-10</v>
      </c>
      <c r="CF1284" s="82">
        <f t="shared" ca="1" si="959"/>
        <v>3.7028113764059381E-11</v>
      </c>
      <c r="CG1284" s="82">
        <f t="shared" ca="1" si="969"/>
        <v>2.269242076865822E-10</v>
      </c>
      <c r="CH1284" s="13" t="str">
        <f t="shared" ca="1" si="970"/>
        <v/>
      </c>
      <c r="CI1284" s="81">
        <f t="shared" ca="1" si="979"/>
        <v>0.1131775965863165</v>
      </c>
      <c r="CJ1284" s="81">
        <f t="shared" ca="1" si="980"/>
        <v>0.13063724757458739</v>
      </c>
      <c r="CK1284" s="81">
        <f t="shared" ca="1" si="981"/>
        <v>0.39004625943939081</v>
      </c>
      <c r="CL1284" s="81">
        <f t="shared" ca="1" si="982"/>
        <v>0.17284488538116416</v>
      </c>
      <c r="CM1284" s="89">
        <f t="shared" ca="1" si="971"/>
        <v>0.80670598898145884</v>
      </c>
    </row>
    <row r="1285" spans="1:91" x14ac:dyDescent="0.3">
      <c r="A1285">
        <v>1220</v>
      </c>
      <c r="B1285" s="3">
        <f t="shared" si="935"/>
        <v>3.5777777777777779</v>
      </c>
      <c r="C1285" s="3">
        <f t="shared" si="972"/>
        <v>40.666666666666664</v>
      </c>
      <c r="D1285" s="4">
        <f t="shared" ca="1" si="960"/>
        <v>1285</v>
      </c>
      <c r="E1285" s="58">
        <f>(0.5*(COS(B1285*2*PI())+1)*('key variables'!$B$4-'key variables'!$B$6)+'key variables'!$B$6)/'key variables'!$B$4</f>
        <v>1</v>
      </c>
      <c r="F1285" s="10">
        <f t="shared" ca="1" si="973"/>
        <v>11689222.907461114</v>
      </c>
      <c r="G1285" s="10">
        <f t="shared" ca="1" si="974"/>
        <v>13492492.798713122</v>
      </c>
      <c r="H1285" s="10">
        <f t="shared" ca="1" si="975"/>
        <v>40309474.521088287</v>
      </c>
      <c r="I1285" s="10">
        <f t="shared" ca="1" si="976"/>
        <v>17912154.249750931</v>
      </c>
      <c r="J1285" s="10">
        <f t="shared" ca="1" si="961"/>
        <v>83403344.477013454</v>
      </c>
      <c r="K1285" s="82">
        <f t="shared" ca="1" si="937"/>
        <v>2249832.832292099</v>
      </c>
      <c r="L1285" s="82">
        <f t="shared" ca="1" si="938"/>
        <v>2596909.4377209195</v>
      </c>
      <c r="M1285" s="82">
        <f t="shared" ca="1" si="939"/>
        <v>7778311.98309422</v>
      </c>
      <c r="N1285" s="82">
        <f t="shared" ca="1" si="940"/>
        <v>3496312.733215793</v>
      </c>
      <c r="O1285" s="82">
        <f t="shared" ca="1" si="962"/>
        <v>16121366.986323033</v>
      </c>
      <c r="P1285" s="10">
        <f ca="1">IF(IF($A1285&gt;='key variables'!$B$26,K1285*SUMPRODUCT(Z1285:AC1285,'control variables'!$O$3:$R$3)/J1285+F$65*'key variables'!$B$25/scenario!J$65,K1285*SUMPRODUCT(Z1285:AC1285,'control variables'!$O$7:$R$7)/J1285+F$65*'key variables'!$B$25/scenario!J$65)&lt;'key variables'!$B$28,0,IF($A1285&gt;='key variables'!$B$26,K1285*SUMPRODUCT(Z1285:AC1285,'control variables'!$O$3:$R$3)/J1285+F$65*'key variables'!$B$25/scenario!J$65,K1285*SUMPRODUCT(Z1285:AC1285,'control variables'!$O$7:$R$7)/J1285+F$65*'key variables'!$B$25/scenario!J$65))</f>
        <v>8.6725322021332276E-70</v>
      </c>
      <c r="Q1285" s="10">
        <f ca="1">IF(IF($A1285&gt;='key variables'!$B$26,L1285*SUMPRODUCT(Z1285:AC1285,'control variables'!$O$4:$R$4)/J1285+G$65*'key variables'!$B$25/scenario!J$65,L1285*SUMPRODUCT(Z1285:AC1285,'control variables'!$O$7:$R$7)/J1285+G$65*'key variables'!$B$25/scenario!J$65)&lt;'key variables'!$B$28,0,IF($A1285&gt;='key variables'!$B$26,L1285*SUMPRODUCT(Z1285:AC1285,'control variables'!$O$4:$R$4)/J1285+G$65*'key variables'!$B$25/scenario!J$65,L1285*SUMPRODUCT(Z1285:AC1285,'control variables'!$O$7:$R$7)/J1285+G$65*'key variables'!$B$25/scenario!J$65))</f>
        <v>1.0010424064135239E-69</v>
      </c>
      <c r="R1285" s="10">
        <f ca="1">IF(IF($A1285&gt;='key variables'!$B$26,M1285*SUMPRODUCT(Z1285:AC1285,'control variables'!$O$5:$R$5)/J1285+H$65*'key variables'!$B$25/scenario!J$65,M1285*SUMPRODUCT(Z1285:AC1285,'control variables'!$O$7:$R$7)/J1285+H$65*'key variables'!$B$25/scenario!J$65)&lt;'key variables'!$B$28,0,IF($A1285&gt;='key variables'!$B$26,M1285*SUMPRODUCT(Z1285:AC1285,'control variables'!$O$5:$R$5)/J1285+H$65*'key variables'!$B$25/scenario!J$65,M1285*SUMPRODUCT(Z1285:AC1285,'control variables'!$O$7:$R$7)/J1285+H$65*'key variables'!$B$25/scenario!J$65))</f>
        <v>2.9983410404273655E-69</v>
      </c>
      <c r="S1285" s="10">
        <f ca="1">IF(IF($A1285&gt;='key variables'!$B$26,N1285*SUMPRODUCT(Z1285:AC1285,'control variables'!$O$6:$R$6)/J1285+I$65*'key variables'!$B$25/scenario!J$65,N1285*SUMPRODUCT(Z1285:AC1285,'control variables'!$O$7:$R$7)/J1285+I$65*'key variables'!$B$25/scenario!J$65)&lt;'key variables'!$B$28,0,IF($A1285&gt;='key variables'!$B$26,N1285*SUMPRODUCT(Z1285:AC1285,'control variables'!$O$6:$R$6)/J1285+I$65*'key variables'!$B$25/scenario!J$65,N1285*SUMPRODUCT(Z1285:AC1285,'control variables'!$O$7:$R$7)/J1285+I$65*'key variables'!$B$25/scenario!J$65))</f>
        <v>1.3477394556755081E-69</v>
      </c>
      <c r="T1285" s="10">
        <f t="shared" ref="T1285:T1348" ca="1" si="983">SUM(P1285:S1285)</f>
        <v>6.2143761227297197E-69</v>
      </c>
      <c r="U1285" s="82">
        <f ca="1">SUMPRODUCT(P1255:P1284,'control variables'!AD$7:AD$36)</f>
        <v>1.8387372667215449E-69</v>
      </c>
      <c r="V1285" s="82">
        <f ca="1">SUMPRODUCT(Q1255:Q1284,'control variables'!AE$7:AE$36)</f>
        <v>2.1223950921605174E-69</v>
      </c>
      <c r="W1285" s="82">
        <f ca="1">SUMPRODUCT(R1255:R1284,'control variables'!AF$7:AF$36)</f>
        <v>6.3570376919653829E-69</v>
      </c>
      <c r="X1285" s="82">
        <f ca="1">SUMPRODUCT(S1255:S1284,'control variables'!AG$7:AG$36)</f>
        <v>2.8574569747599278E-69</v>
      </c>
      <c r="Y1285" s="82">
        <f t="shared" ca="1" si="977"/>
        <v>1.3175627025607372E-68</v>
      </c>
      <c r="Z1285" s="10">
        <f ca="1">IF($A1285&gt;='key variables'!$B$26,SUMPRODUCT(P1255:P1284,'control variables'!V$7:V$36)*$E1285,SUMPRODUCT(P1255:P1284,'control variables'!Z$7:Z$36)*$E1285)</f>
        <v>4.4867050750482565E-69</v>
      </c>
      <c r="AA1285" s="10">
        <f ca="1">IF($A1285&gt;='key variables'!$B$26,SUMPRODUCT(Q1255:Q1284,'control variables'!W$7:W$36)*$E1285,SUMPRODUCT(Q1255:Q1284,'control variables'!AA$7:AA$36)*$E1285)</f>
        <v>5.1788588851700174E-69</v>
      </c>
      <c r="AB1285" s="10">
        <f ca="1">IF($A1285&gt;='key variables'!$B$26,SUMPRODUCT(R1255:R1284,'control variables'!X$7:X$36)*$E1285,SUMPRODUCT(R1255:R1284,'control variables'!AB$7:AB$36)*$E1285)</f>
        <v>1.5511815522001644E-68</v>
      </c>
      <c r="AC1285" s="10">
        <f ca="1">IF($A1285&gt;='key variables'!$B$26,SUMPRODUCT(S1255:S1284,'control variables'!Y$7:Y$36)*$E1285,SUMPRODUCT(S1255:S1284,'control variables'!AC$7:AC$36)*$E1285)</f>
        <v>6.972484292574536E-69</v>
      </c>
      <c r="AD1285" s="10">
        <f t="shared" ca="1" si="978"/>
        <v>3.2149863774794455E-68</v>
      </c>
      <c r="AE1285" s="82">
        <f ca="1">SUMPRODUCT(P1255:P1284,'control variables'!AL$7:AL$36)</f>
        <v>6.1088760602027847E-69</v>
      </c>
      <c r="AF1285" s="82">
        <f ca="1">SUMPRODUCT(Q1255:Q1284,'control variables'!AM$7:AM$36)</f>
        <v>7.0328414926673151E-69</v>
      </c>
      <c r="AG1285" s="82">
        <f ca="1">SUMPRODUCT(R1255:R1284,'control variables'!AN$7:AN$36)</f>
        <v>2.0052479406834579E-68</v>
      </c>
      <c r="AH1285" s="82">
        <f ca="1">SUMPRODUCT(S1255:S1284,'control variables'!AO$7:AO$36)</f>
        <v>8.6825246779500043E-69</v>
      </c>
      <c r="AI1285" s="82">
        <f t="shared" ca="1" si="941"/>
        <v>4.1876721637654682E-68</v>
      </c>
      <c r="AJ1285" s="10">
        <f ca="1">SUMPRODUCT(P1255:P1284,'control variables'!AP$7:AP$36)</f>
        <v>5.8370548356785805E-72</v>
      </c>
      <c r="AK1285" s="10">
        <f ca="1">SUMPRODUCT(Q1255:Q1284,'control variables'!AQ$7:AQ$36)</f>
        <v>1.684381009746529E-71</v>
      </c>
      <c r="AL1285" s="10">
        <f ca="1">SUMPRODUCT(R1255:R1284,'control variables'!AR$7:AR$36)</f>
        <v>6.0541076104860717E-70</v>
      </c>
      <c r="AM1285" s="10">
        <f ca="1">SUMPRODUCT(S1255:S1284,'control variables'!AS$7:AS$36)</f>
        <v>4.5354856710999006E-70</v>
      </c>
      <c r="AN1285" s="10">
        <f t="shared" ca="1" si="963"/>
        <v>1.0816401930917412E-69</v>
      </c>
      <c r="AO1285" s="82">
        <f ca="1">SUMPRODUCT(P1255:P1284,'control variables'!AX$7:AX$36)</f>
        <v>7.937503801424226E-72</v>
      </c>
      <c r="AP1285" s="82">
        <f ca="1">SUMPRODUCT(Q1255:Q1284,'control variables'!AY$7:AY$36)</f>
        <v>1.8324009000138936E-71</v>
      </c>
      <c r="AQ1285" s="82">
        <f ca="1">SUMPRODUCT(R1255:R1284,'control variables'!AZ$7:AZ$36)</f>
        <v>1.6465324902803659E-70</v>
      </c>
      <c r="AR1285" s="82">
        <f ca="1">SUMPRODUCT(S1255:S1284,'control variables'!BA$7:BA$36)</f>
        <v>1.2335136732178864E-70</v>
      </c>
      <c r="AS1285" s="82">
        <f t="shared" ca="1" si="964"/>
        <v>3.1426612915138835E-70</v>
      </c>
      <c r="AT1285" s="10">
        <f ca="1">SUMPRODUCT(P1255:P1284,'control variables'!AT$7:AT$36)</f>
        <v>-7.0051568492383127E-72</v>
      </c>
      <c r="AU1285" s="10">
        <f ca="1">SUMPRODUCT(Q1255:Q1284,'control variables'!AU$7:AU$36)</f>
        <v>7.5990540958789449E-72</v>
      </c>
      <c r="AV1285" s="10">
        <f ca="1">SUMPRODUCT(R1255:R1284,'control variables'!AV$7:AV$36)</f>
        <v>3.2722135897400288E-69</v>
      </c>
      <c r="AW1285" s="10">
        <f ca="1">SUMPRODUCT(S1255:S1284,'control variables'!AW$7:AW$36)</f>
        <v>2.4514063515056535E-69</v>
      </c>
      <c r="AX1285" s="10">
        <f t="shared" ca="1" si="942"/>
        <v>5.7242138384923222E-69</v>
      </c>
      <c r="AY1285" s="82">
        <f ca="1">SUMPRODUCT(P1255:P1284,'control variables'!BB$7:BB$36)</f>
        <v>2.538994142767903E-71</v>
      </c>
      <c r="AZ1285" s="82">
        <f ca="1">SUMPRODUCT(Q1255:Q1284,'control variables'!BC$7:BC$36)</f>
        <v>6.4744305363415597E-71</v>
      </c>
      <c r="BA1285" s="82">
        <f ca="1">SUMPRODUCT(R1255:R1284,'control variables'!BD$7:BD$36)</f>
        <v>4.5323003865345511E-70</v>
      </c>
      <c r="BB1285" s="82">
        <f ca="1">SUMPRODUCT(S1255:S1284,'control variables'!BE$7:BE$36)</f>
        <v>6.4407223881056794E-71</v>
      </c>
      <c r="BC1285" s="82">
        <f t="shared" ca="1" si="965"/>
        <v>6.0777150932560658E-70</v>
      </c>
      <c r="BD1285" s="10">
        <f ca="1">SUMPRODUCT(P1255:P1284,'control variables'!BF$7:BF$36)</f>
        <v>5.3113545958771788E-72</v>
      </c>
      <c r="BE1285" s="10">
        <f ca="1">SUMPRODUCT(Q1255:Q1284,'control variables'!BG$7:BG$36)</f>
        <v>6.1307252161768814E-72</v>
      </c>
      <c r="BF1285" s="10">
        <f ca="1">SUMPRODUCT(R1255:R1284,'control variables'!BH$7:BH$36)</f>
        <v>1.8362863456608246E-70</v>
      </c>
      <c r="BG1285" s="10">
        <f ca="1">SUMPRODUCT(S1255:S1284,'control variables'!BI$7:BI$36)</f>
        <v>4.1270081131473609E-70</v>
      </c>
      <c r="BH1285" s="10">
        <f t="shared" ca="1" si="966"/>
        <v>6.0777152569287258E-70</v>
      </c>
      <c r="BI1285" s="82">
        <f t="shared" ca="1" si="943"/>
        <v>6.1272608447812254E-69</v>
      </c>
      <c r="BJ1285" s="82">
        <f t="shared" ca="1" si="944"/>
        <v>7.1051848521266089E-69</v>
      </c>
      <c r="BK1285" s="82">
        <f t="shared" ca="1" si="945"/>
        <v>2.3777923035228066E-68</v>
      </c>
      <c r="BL1285" s="82">
        <f t="shared" ca="1" si="946"/>
        <v>1.1198338253336716E-68</v>
      </c>
      <c r="BM1285" s="82">
        <f t="shared" ca="1" si="936"/>
        <v>4.8208706985472613E-68</v>
      </c>
      <c r="BN1285" s="10">
        <f ca="1">BN1284+BI1285-INDIRECT(ADDRESS(MAX($D1285-'key variables'!$B$9*30,34),scenario!BI$4),TRUE)</f>
        <v>9439390.0751690175</v>
      </c>
      <c r="BO1285" s="10">
        <f ca="1">BO1284+BJ1285-INDIRECT(ADDRESS(MAX($D1285-'key variables'!$B$9*30,34),scenario!BJ$4),TRUE)</f>
        <v>10895583.360992203</v>
      </c>
      <c r="BP1285" s="10">
        <f ca="1">BP1284+BK1285-INDIRECT(ADDRESS(MAX($D1285-'key variables'!$B$9*30,34),scenario!BK$4),TRUE)</f>
        <v>32531162.537994072</v>
      </c>
      <c r="BQ1285" s="10">
        <f ca="1">BQ1284+BL1285-INDIRECT(ADDRESS(MAX($D1285-'key variables'!$B$9*30,34),scenario!BL$4),TRUE)</f>
        <v>14415841.516535141</v>
      </c>
      <c r="BR1285" s="10">
        <f t="shared" ca="1" si="967"/>
        <v>67281977.490690395</v>
      </c>
      <c r="BS1285" s="82">
        <f t="shared" ca="1" si="948"/>
        <v>-2.3433848477536824E-9</v>
      </c>
      <c r="BT1285" s="82">
        <f t="shared" ca="1" si="949"/>
        <v>-3.4288309057018498E-10</v>
      </c>
      <c r="BU1285" s="82">
        <f t="shared" ca="1" si="950"/>
        <v>-4.2578247660364599E-9</v>
      </c>
      <c r="BV1285" s="82">
        <f t="shared" ca="1" si="951"/>
        <v>-2.9943922343414556E-9</v>
      </c>
      <c r="BW1285" s="82">
        <f t="shared" ca="1" si="968"/>
        <v>-9.9384849387017825E-9</v>
      </c>
      <c r="BX1285" s="10">
        <f t="shared" ca="1" si="952"/>
        <v>-1.8625994260191893E-12</v>
      </c>
      <c r="BY1285" s="10">
        <f t="shared" ca="1" si="953"/>
        <v>2.8902850229962428E-12</v>
      </c>
      <c r="BZ1285" s="10">
        <f t="shared" ca="1" si="954"/>
        <v>-3.5034723983035463E-11</v>
      </c>
      <c r="CA1285" s="10">
        <f t="shared" ca="1" si="955"/>
        <v>-2.0257049910634696E-11</v>
      </c>
      <c r="CB1285" s="10">
        <v>0</v>
      </c>
      <c r="CC1285" s="82">
        <f t="shared" ca="1" si="956"/>
        <v>3.9725652202851362E-13</v>
      </c>
      <c r="CD1285" s="82">
        <f t="shared" ca="1" si="957"/>
        <v>3.4270724516460853E-13</v>
      </c>
      <c r="CE1285" s="82">
        <f t="shared" ca="1" si="958"/>
        <v>1.8915613015532971E-10</v>
      </c>
      <c r="CF1285" s="82">
        <f t="shared" ca="1" si="959"/>
        <v>3.7028113764059381E-11</v>
      </c>
      <c r="CG1285" s="82">
        <f t="shared" ca="1" si="969"/>
        <v>2.269242076865822E-10</v>
      </c>
      <c r="CH1285" s="13" t="str">
        <f t="shared" ca="1" si="970"/>
        <v/>
      </c>
      <c r="CI1285" s="81">
        <f t="shared" ca="1" si="979"/>
        <v>0.1131775965863165</v>
      </c>
      <c r="CJ1285" s="81">
        <f t="shared" ca="1" si="980"/>
        <v>0.13063724757458739</v>
      </c>
      <c r="CK1285" s="81">
        <f t="shared" ca="1" si="981"/>
        <v>0.39004625943939081</v>
      </c>
      <c r="CL1285" s="81">
        <f t="shared" ca="1" si="982"/>
        <v>0.17284488538116416</v>
      </c>
      <c r="CM1285" s="89">
        <f t="shared" ca="1" si="971"/>
        <v>0.80670598898145884</v>
      </c>
    </row>
    <row r="1286" spans="1:91" x14ac:dyDescent="0.3">
      <c r="A1286">
        <v>1221</v>
      </c>
      <c r="B1286" s="3">
        <f t="shared" ref="B1286:B1349" si="984">(A1286+68)/360</f>
        <v>3.5805555555555557</v>
      </c>
      <c r="C1286" s="3">
        <f t="shared" si="972"/>
        <v>40.700000000000003</v>
      </c>
      <c r="D1286" s="4">
        <f t="shared" ca="1" si="960"/>
        <v>1286</v>
      </c>
      <c r="E1286" s="58">
        <f>(0.5*(COS(B1286*2*PI())+1)*('key variables'!$B$4-'key variables'!$B$6)+'key variables'!$B$6)/'key variables'!$B$4</f>
        <v>1</v>
      </c>
      <c r="F1286" s="10">
        <f t="shared" ca="1" si="973"/>
        <v>11689222.907461114</v>
      </c>
      <c r="G1286" s="10">
        <f t="shared" ca="1" si="974"/>
        <v>13492492.798713122</v>
      </c>
      <c r="H1286" s="10">
        <f t="shared" ca="1" si="975"/>
        <v>40309474.521088287</v>
      </c>
      <c r="I1286" s="10">
        <f t="shared" ca="1" si="976"/>
        <v>17912154.249750931</v>
      </c>
      <c r="J1286" s="10">
        <f t="shared" ca="1" si="961"/>
        <v>83403344.477013454</v>
      </c>
      <c r="K1286" s="82">
        <f t="shared" ca="1" si="937"/>
        <v>2249832.832292099</v>
      </c>
      <c r="L1286" s="82">
        <f t="shared" ca="1" si="938"/>
        <v>2596909.4377209195</v>
      </c>
      <c r="M1286" s="82">
        <f t="shared" ca="1" si="939"/>
        <v>7778311.98309422</v>
      </c>
      <c r="N1286" s="82">
        <f t="shared" ca="1" si="940"/>
        <v>3496312.733215793</v>
      </c>
      <c r="O1286" s="82">
        <f t="shared" ca="1" si="962"/>
        <v>16121366.986323033</v>
      </c>
      <c r="P1286" s="10">
        <f ca="1">IF(IF($A1286&gt;='key variables'!$B$26,K1286*SUMPRODUCT(Z1286:AC1286,'control variables'!$O$3:$R$3)/J1286+F$65*'key variables'!$B$25/scenario!J$65,K1286*SUMPRODUCT(Z1286:AC1286,'control variables'!$O$7:$R$7)/J1286+F$65*'key variables'!$B$25/scenario!J$65)&lt;'key variables'!$B$28,0,IF($A1286&gt;='key variables'!$B$26,K1286*SUMPRODUCT(Z1286:AC1286,'control variables'!$O$3:$R$3)/J1286+F$65*'key variables'!$B$25/scenario!J$65,K1286*SUMPRODUCT(Z1286:AC1286,'control variables'!$O$7:$R$7)/J1286+F$65*'key variables'!$B$25/scenario!J$65))</f>
        <v>7.4622736260868215E-70</v>
      </c>
      <c r="Q1286" s="10">
        <f ca="1">IF(IF($A1286&gt;='key variables'!$B$26,L1286*SUMPRODUCT(Z1286:AC1286,'control variables'!$O$4:$R$4)/J1286+G$65*'key variables'!$B$25/scenario!J$65,L1286*SUMPRODUCT(Z1286:AC1286,'control variables'!$O$7:$R$7)/J1286+G$65*'key variables'!$B$25/scenario!J$65)&lt;'key variables'!$B$28,0,IF($A1286&gt;='key variables'!$B$26,L1286*SUMPRODUCT(Z1286:AC1286,'control variables'!$O$4:$R$4)/J1286+G$65*'key variables'!$B$25/scenario!J$65,L1286*SUMPRODUCT(Z1286:AC1286,'control variables'!$O$7:$R$7)/J1286+G$65*'key variables'!$B$25/scenario!J$65))</f>
        <v>8.6134616440359546E-70</v>
      </c>
      <c r="R1286" s="10">
        <f ca="1">IF(IF($A1286&gt;='key variables'!$B$26,M1286*SUMPRODUCT(Z1286:AC1286,'control variables'!$O$5:$R$5)/J1286+H$65*'key variables'!$B$25/scenario!J$65,M1286*SUMPRODUCT(Z1286:AC1286,'control variables'!$O$7:$R$7)/J1286+H$65*'key variables'!$B$25/scenario!J$65)&lt;'key variables'!$B$28,0,IF($A1286&gt;='key variables'!$B$26,M1286*SUMPRODUCT(Z1286:AC1286,'control variables'!$O$5:$R$5)/J1286+H$65*'key variables'!$B$25/scenario!J$65,M1286*SUMPRODUCT(Z1286:AC1286,'control variables'!$O$7:$R$7)/J1286+H$65*'key variables'!$B$25/scenario!J$65))</f>
        <v>2.5799202293525406E-69</v>
      </c>
      <c r="S1286" s="10">
        <f ca="1">IF(IF($A1286&gt;='key variables'!$B$26,N1286*SUMPRODUCT(Z1286:AC1286,'control variables'!$O$6:$R$6)/J1286+I$65*'key variables'!$B$25/scenario!J$65,N1286*SUMPRODUCT(Z1286:AC1286,'control variables'!$O$7:$R$7)/J1286+I$65*'key variables'!$B$25/scenario!J$65)&lt;'key variables'!$B$28,0,IF($A1286&gt;='key variables'!$B$26,N1286*SUMPRODUCT(Z1286:AC1286,'control variables'!$O$6:$R$6)/J1286+I$65*'key variables'!$B$25/scenario!J$65,N1286*SUMPRODUCT(Z1286:AC1286,'control variables'!$O$7:$R$7)/J1286+I$65*'key variables'!$B$25/scenario!J$65))</f>
        <v>1.1596613723094775E-69</v>
      </c>
      <c r="T1286" s="10">
        <f t="shared" ca="1" si="983"/>
        <v>5.3471551286742958E-69</v>
      </c>
      <c r="U1286" s="82">
        <f ca="1">SUMPRODUCT(P1256:P1285,'control variables'!AD$7:AD$36)</f>
        <v>1.5821400590918632E-69</v>
      </c>
      <c r="V1286" s="82">
        <f ca="1">SUMPRODUCT(Q1256:Q1285,'control variables'!AE$7:AE$36)</f>
        <v>1.8262132156130604E-69</v>
      </c>
      <c r="W1286" s="82">
        <f ca="1">SUMPRODUCT(R1256:R1285,'control variables'!AF$7:AF$36)</f>
        <v>5.4699081655902702E-69</v>
      </c>
      <c r="X1286" s="82">
        <f ca="1">SUMPRODUCT(S1256:S1285,'control variables'!AG$7:AG$36)</f>
        <v>2.4586966440071429E-69</v>
      </c>
      <c r="Y1286" s="82">
        <f t="shared" ca="1" si="977"/>
        <v>1.1336958084302337E-68</v>
      </c>
      <c r="Z1286" s="10">
        <f ca="1">IF($A1286&gt;='key variables'!$B$26,SUMPRODUCT(P1256:P1285,'control variables'!V$7:V$36)*$E1286,SUMPRODUCT(P1256:P1285,'control variables'!Z$7:Z$36)*$E1286)</f>
        <v>3.8605819118581081E-69</v>
      </c>
      <c r="AA1286" s="10">
        <f ca="1">IF($A1286&gt;='key variables'!$B$26,SUMPRODUCT(Q1256:Q1285,'control variables'!W$7:W$36)*$E1286,SUMPRODUCT(Q1256:Q1285,'control variables'!AA$7:AA$36)*$E1286)</f>
        <v>4.4561451224734171E-69</v>
      </c>
      <c r="AB1286" s="10">
        <f ca="1">IF($A1286&gt;='key variables'!$B$26,SUMPRODUCT(R1256:R1285,'control variables'!X$7:X$36)*$E1286,SUMPRODUCT(R1256:R1285,'control variables'!AB$7:AB$36)*$E1286)</f>
        <v>1.3347129669242924E-68</v>
      </c>
      <c r="AC1286" s="10">
        <f ca="1">IF($A1286&gt;='key variables'!$B$26,SUMPRODUCT(S1256:S1285,'control variables'!Y$7:Y$36)*$E1286,SUMPRODUCT(S1256:S1285,'control variables'!AC$7:AC$36)*$E1286)</f>
        <v>5.9994687171049473E-69</v>
      </c>
      <c r="AD1286" s="10">
        <f t="shared" ca="1" si="978"/>
        <v>2.7663325420679393E-68</v>
      </c>
      <c r="AE1286" s="82">
        <f ca="1">SUMPRODUCT(P1256:P1285,'control variables'!AL$7:AL$36)</f>
        <v>5.256377681465555E-69</v>
      </c>
      <c r="AF1286" s="82">
        <f ca="1">SUMPRODUCT(Q1256:Q1285,'control variables'!AM$7:AM$36)</f>
        <v>6.0514030232452018E-69</v>
      </c>
      <c r="AG1286" s="82">
        <f ca="1">SUMPRODUCT(R1256:R1285,'control variables'!AN$7:AN$36)</f>
        <v>1.7254140397249122E-68</v>
      </c>
      <c r="AH1286" s="82">
        <f ca="1">SUMPRODUCT(S1256:S1285,'control variables'!AO$7:AO$36)</f>
        <v>7.4708716441752983E-69</v>
      </c>
      <c r="AI1286" s="82">
        <f t="shared" ca="1" si="941"/>
        <v>3.6032792746135178E-68</v>
      </c>
      <c r="AJ1286" s="10">
        <f ca="1">SUMPRODUCT(P1256:P1285,'control variables'!AP$7:AP$36)</f>
        <v>5.0224893190471749E-72</v>
      </c>
      <c r="AK1286" s="10">
        <f ca="1">SUMPRODUCT(Q1256:Q1285,'control variables'!AQ$7:AQ$36)</f>
        <v>1.4493243371551014E-71</v>
      </c>
      <c r="AL1286" s="10">
        <f ca="1">SUMPRODUCT(R1256:R1285,'control variables'!AR$7:AR$36)</f>
        <v>5.209252211264109E-70</v>
      </c>
      <c r="AM1286" s="10">
        <f ca="1">SUMPRODUCT(S1256:S1285,'control variables'!AS$7:AS$36)</f>
        <v>3.9025551380043807E-70</v>
      </c>
      <c r="AN1286" s="10">
        <f t="shared" ca="1" si="963"/>
        <v>9.3069646761744718E-70</v>
      </c>
      <c r="AO1286" s="82">
        <f ca="1">SUMPRODUCT(P1256:P1285,'control variables'!AX$7:AX$36)</f>
        <v>6.8298190071594471E-72</v>
      </c>
      <c r="AP1286" s="82">
        <f ca="1">SUMPRODUCT(Q1256:Q1285,'control variables'!AY$7:AY$36)</f>
        <v>1.5766879372587398E-71</v>
      </c>
      <c r="AQ1286" s="82">
        <f ca="1">SUMPRODUCT(R1256:R1285,'control variables'!AZ$7:AZ$36)</f>
        <v>1.4167576078520602E-70</v>
      </c>
      <c r="AR1286" s="82">
        <f ca="1">SUMPRODUCT(S1256:S1285,'control variables'!BA$7:BA$36)</f>
        <v>1.0613758861347504E-70</v>
      </c>
      <c r="AS1286" s="82">
        <f t="shared" ca="1" si="964"/>
        <v>2.704100477784279E-70</v>
      </c>
      <c r="AT1286" s="10">
        <f ca="1">SUMPRODUCT(P1256:P1285,'control variables'!AT$7:AT$36)</f>
        <v>-6.0275817932177072E-72</v>
      </c>
      <c r="AU1286" s="10">
        <f ca="1">SUMPRODUCT(Q1256:Q1285,'control variables'!AU$7:AU$36)</f>
        <v>6.538600219776198E-72</v>
      </c>
      <c r="AV1286" s="10">
        <f ca="1">SUMPRODUCT(R1256:R1285,'control variables'!AV$7:AV$36)</f>
        <v>2.8155736525986767E-69</v>
      </c>
      <c r="AW1286" s="10">
        <f ca="1">SUMPRODUCT(S1256:S1285,'control variables'!AW$7:AW$36)</f>
        <v>2.1093106992629809E-69</v>
      </c>
      <c r="AX1286" s="10">
        <f t="shared" ca="1" si="942"/>
        <v>4.9253953702882164E-69</v>
      </c>
      <c r="AY1286" s="82">
        <f ca="1">SUMPRODUCT(P1256:P1285,'control variables'!BB$7:BB$36)</f>
        <v>2.1846755465151722E-71</v>
      </c>
      <c r="AZ1286" s="82">
        <f ca="1">SUMPRODUCT(Q1256:Q1285,'control variables'!BC$7:BC$36)</f>
        <v>5.5709187477434493E-71</v>
      </c>
      <c r="BA1286" s="82">
        <f ca="1">SUMPRODUCT(R1256:R1285,'control variables'!BD$7:BD$36)</f>
        <v>3.8998143623635889E-70</v>
      </c>
      <c r="BB1286" s="82">
        <f ca="1">SUMPRODUCT(S1256:S1285,'control variables'!BE$7:BE$36)</f>
        <v>5.5419145976633881E-71</v>
      </c>
      <c r="BC1286" s="82">
        <f t="shared" ca="1" si="965"/>
        <v>5.2295652515557899E-70</v>
      </c>
      <c r="BD1286" s="10">
        <f ca="1">SUMPRODUCT(P1256:P1285,'control variables'!BF$7:BF$36)</f>
        <v>4.5701509542807028E-72</v>
      </c>
      <c r="BE1286" s="10">
        <f ca="1">SUMPRODUCT(Q1256:Q1285,'control variables'!BG$7:BG$36)</f>
        <v>5.2751777708255745E-72</v>
      </c>
      <c r="BF1286" s="10">
        <f ca="1">SUMPRODUCT(R1256:R1285,'control variables'!BH$7:BH$36)</f>
        <v>1.5800311659606813E-70</v>
      </c>
      <c r="BG1286" s="10">
        <f ca="1">SUMPRODUCT(S1256:S1285,'control variables'!BI$7:BI$36)</f>
        <v>3.551080939176061E-70</v>
      </c>
      <c r="BH1286" s="10">
        <f t="shared" ca="1" si="966"/>
        <v>5.2295653923878051E-70</v>
      </c>
      <c r="BI1286" s="82">
        <f t="shared" ca="1" si="943"/>
        <v>5.2721968551374888E-69</v>
      </c>
      <c r="BJ1286" s="82">
        <f t="shared" ca="1" si="944"/>
        <v>6.1136508109424132E-69</v>
      </c>
      <c r="BK1286" s="82">
        <f t="shared" ca="1" si="945"/>
        <v>2.045969548608416E-68</v>
      </c>
      <c r="BL1286" s="82">
        <f t="shared" ca="1" si="946"/>
        <v>9.635601489414914E-69</v>
      </c>
      <c r="BM1286" s="82">
        <f t="shared" ca="1" si="936"/>
        <v>4.1481144641578971E-68</v>
      </c>
      <c r="BN1286" s="10">
        <f ca="1">BN1285+BI1286-INDIRECT(ADDRESS(MAX($D1286-'key variables'!$B$9*30,34),scenario!BI$4),TRUE)</f>
        <v>9439390.0751690175</v>
      </c>
      <c r="BO1286" s="10">
        <f ca="1">BO1285+BJ1286-INDIRECT(ADDRESS(MAX($D1286-'key variables'!$B$9*30,34),scenario!BJ$4),TRUE)</f>
        <v>10895583.360992203</v>
      </c>
      <c r="BP1286" s="10">
        <f ca="1">BP1285+BK1286-INDIRECT(ADDRESS(MAX($D1286-'key variables'!$B$9*30,34),scenario!BK$4),TRUE)</f>
        <v>32531162.537994072</v>
      </c>
      <c r="BQ1286" s="10">
        <f ca="1">BQ1285+BL1286-INDIRECT(ADDRESS(MAX($D1286-'key variables'!$B$9*30,34),scenario!BL$4),TRUE)</f>
        <v>14415841.516535141</v>
      </c>
      <c r="BR1286" s="10">
        <f t="shared" ca="1" si="967"/>
        <v>67281977.490690395</v>
      </c>
      <c r="BS1286" s="82">
        <f t="shared" ca="1" si="948"/>
        <v>-2.3433848477536824E-9</v>
      </c>
      <c r="BT1286" s="82">
        <f t="shared" ca="1" si="949"/>
        <v>-3.4288309057018498E-10</v>
      </c>
      <c r="BU1286" s="82">
        <f t="shared" ca="1" si="950"/>
        <v>-4.2578247660364599E-9</v>
      </c>
      <c r="BV1286" s="82">
        <f t="shared" ca="1" si="951"/>
        <v>-2.9943922343414556E-9</v>
      </c>
      <c r="BW1286" s="82">
        <f t="shared" ca="1" si="968"/>
        <v>-9.9384849387017825E-9</v>
      </c>
      <c r="BX1286" s="10">
        <f t="shared" ca="1" si="952"/>
        <v>-1.8625994260191893E-12</v>
      </c>
      <c r="BY1286" s="10">
        <f t="shared" ca="1" si="953"/>
        <v>2.8902850229962428E-12</v>
      </c>
      <c r="BZ1286" s="10">
        <f t="shared" ca="1" si="954"/>
        <v>-3.5034723983035463E-11</v>
      </c>
      <c r="CA1286" s="10">
        <f t="shared" ca="1" si="955"/>
        <v>-2.0257049910634696E-11</v>
      </c>
      <c r="CB1286" s="10">
        <v>0</v>
      </c>
      <c r="CC1286" s="82">
        <f t="shared" ca="1" si="956"/>
        <v>3.9725652202851362E-13</v>
      </c>
      <c r="CD1286" s="82">
        <f t="shared" ca="1" si="957"/>
        <v>3.4270724516460853E-13</v>
      </c>
      <c r="CE1286" s="82">
        <f t="shared" ca="1" si="958"/>
        <v>1.8915613015532971E-10</v>
      </c>
      <c r="CF1286" s="82">
        <f t="shared" ca="1" si="959"/>
        <v>3.7028113764059381E-11</v>
      </c>
      <c r="CG1286" s="82">
        <f t="shared" ca="1" si="969"/>
        <v>2.269242076865822E-10</v>
      </c>
      <c r="CH1286" s="13" t="str">
        <f t="shared" ca="1" si="970"/>
        <v/>
      </c>
      <c r="CI1286" s="81">
        <f t="shared" ca="1" si="979"/>
        <v>0.1131775965863165</v>
      </c>
      <c r="CJ1286" s="81">
        <f t="shared" ca="1" si="980"/>
        <v>0.13063724757458739</v>
      </c>
      <c r="CK1286" s="81">
        <f t="shared" ca="1" si="981"/>
        <v>0.39004625943939081</v>
      </c>
      <c r="CL1286" s="81">
        <f t="shared" ca="1" si="982"/>
        <v>0.17284488538116416</v>
      </c>
      <c r="CM1286" s="89">
        <f t="shared" ca="1" si="971"/>
        <v>0.80670598898145884</v>
      </c>
    </row>
    <row r="1287" spans="1:91" x14ac:dyDescent="0.3">
      <c r="A1287">
        <v>1222</v>
      </c>
      <c r="B1287" s="3">
        <f t="shared" si="984"/>
        <v>3.5833333333333335</v>
      </c>
      <c r="C1287" s="3">
        <f t="shared" si="972"/>
        <v>40.733333333333334</v>
      </c>
      <c r="D1287" s="4">
        <f t="shared" ca="1" si="960"/>
        <v>1287</v>
      </c>
      <c r="E1287" s="58">
        <f>(0.5*(COS(B1287*2*PI())+1)*('key variables'!$B$4-'key variables'!$B$6)+'key variables'!$B$6)/'key variables'!$B$4</f>
        <v>1</v>
      </c>
      <c r="F1287" s="10">
        <f t="shared" ca="1" si="973"/>
        <v>11689222.907461114</v>
      </c>
      <c r="G1287" s="10">
        <f t="shared" ca="1" si="974"/>
        <v>13492492.798713122</v>
      </c>
      <c r="H1287" s="10">
        <f t="shared" ca="1" si="975"/>
        <v>40309474.521088287</v>
      </c>
      <c r="I1287" s="10">
        <f t="shared" ca="1" si="976"/>
        <v>17912154.249750931</v>
      </c>
      <c r="J1287" s="10">
        <f t="shared" ca="1" si="961"/>
        <v>83403344.477013454</v>
      </c>
      <c r="K1287" s="82">
        <f t="shared" ca="1" si="937"/>
        <v>2249832.832292099</v>
      </c>
      <c r="L1287" s="82">
        <f t="shared" ca="1" si="938"/>
        <v>2596909.4377209195</v>
      </c>
      <c r="M1287" s="82">
        <f t="shared" ca="1" si="939"/>
        <v>7778311.98309422</v>
      </c>
      <c r="N1287" s="82">
        <f t="shared" ca="1" si="940"/>
        <v>3496312.733215793</v>
      </c>
      <c r="O1287" s="82">
        <f t="shared" ca="1" si="962"/>
        <v>16121366.986323033</v>
      </c>
      <c r="P1287" s="10">
        <f ca="1">IF(IF($A1287&gt;='key variables'!$B$26,K1287*SUMPRODUCT(Z1287:AC1287,'control variables'!$O$3:$R$3)/J1287+F$65*'key variables'!$B$25/scenario!J$65,K1287*SUMPRODUCT(Z1287:AC1287,'control variables'!$O$7:$R$7)/J1287+F$65*'key variables'!$B$25/scenario!J$65)&lt;'key variables'!$B$28,0,IF($A1287&gt;='key variables'!$B$26,K1287*SUMPRODUCT(Z1287:AC1287,'control variables'!$O$3:$R$3)/J1287+F$65*'key variables'!$B$25/scenario!J$65,K1287*SUMPRODUCT(Z1287:AC1287,'control variables'!$O$7:$R$7)/J1287+F$65*'key variables'!$B$25/scenario!J$65))</f>
        <v>6.4209075703280433E-70</v>
      </c>
      <c r="Q1287" s="10">
        <f ca="1">IF(IF($A1287&gt;='key variables'!$B$26,L1287*SUMPRODUCT(Z1287:AC1287,'control variables'!$O$4:$R$4)/J1287+G$65*'key variables'!$B$25/scenario!J$65,L1287*SUMPRODUCT(Z1287:AC1287,'control variables'!$O$7:$R$7)/J1287+G$65*'key variables'!$B$25/scenario!J$65)&lt;'key variables'!$B$28,0,IF($A1287&gt;='key variables'!$B$26,L1287*SUMPRODUCT(Z1287:AC1287,'control variables'!$O$4:$R$4)/J1287+G$65*'key variables'!$B$25/scenario!J$65,L1287*SUMPRODUCT(Z1287:AC1287,'control variables'!$O$7:$R$7)/J1287+G$65*'key variables'!$B$25/scenario!J$65))</f>
        <v>7.4114464100565309E-70</v>
      </c>
      <c r="R1287" s="10">
        <f ca="1">IF(IF($A1287&gt;='key variables'!$B$26,M1287*SUMPRODUCT(Z1287:AC1287,'control variables'!$O$5:$R$5)/J1287+H$65*'key variables'!$B$25/scenario!J$65,M1287*SUMPRODUCT(Z1287:AC1287,'control variables'!$O$7:$R$7)/J1287+H$65*'key variables'!$B$25/scenario!J$65)&lt;'key variables'!$B$28,0,IF($A1287&gt;='key variables'!$B$26,M1287*SUMPRODUCT(Z1287:AC1287,'control variables'!$O$5:$R$5)/J1287+H$65*'key variables'!$B$25/scenario!J$65,M1287*SUMPRODUCT(Z1287:AC1287,'control variables'!$O$7:$R$7)/J1287+H$65*'key variables'!$B$25/scenario!J$65))</f>
        <v>2.2198903660651502E-69</v>
      </c>
      <c r="S1287" s="10">
        <f ca="1">IF(IF($A1287&gt;='key variables'!$B$26,N1287*SUMPRODUCT(Z1287:AC1287,'control variables'!$O$6:$R$6)/J1287+I$65*'key variables'!$B$25/scenario!J$65,N1287*SUMPRODUCT(Z1287:AC1287,'control variables'!$O$7:$R$7)/J1287+I$65*'key variables'!$B$25/scenario!J$65)&lt;'key variables'!$B$28,0,IF($A1287&gt;='key variables'!$B$26,N1287*SUMPRODUCT(Z1287:AC1287,'control variables'!$O$6:$R$6)/J1287+I$65*'key variables'!$B$25/scenario!J$65,N1287*SUMPRODUCT(Z1287:AC1287,'control variables'!$O$7:$R$7)/J1287+I$65*'key variables'!$B$25/scenario!J$65))</f>
        <v>9.9782973093464778E-70</v>
      </c>
      <c r="T1287" s="10">
        <f t="shared" ca="1" si="983"/>
        <v>4.6009554950382551E-69</v>
      </c>
      <c r="U1287" s="82">
        <f ca="1">SUMPRODUCT(P1257:P1286,'control variables'!AD$7:AD$36)</f>
        <v>1.361351190236294E-69</v>
      </c>
      <c r="V1287" s="82">
        <f ca="1">SUMPRODUCT(Q1257:Q1286,'control variables'!AE$7:AE$36)</f>
        <v>1.5713637490015283E-69</v>
      </c>
      <c r="W1287" s="82">
        <f ca="1">SUMPRODUCT(R1257:R1286,'control variables'!AF$7:AF$36)</f>
        <v>4.7065782507167889E-69</v>
      </c>
      <c r="X1287" s="82">
        <f ca="1">SUMPRODUCT(S1257:S1286,'control variables'!AG$7:AG$36)</f>
        <v>2.1155836258076578E-69</v>
      </c>
      <c r="Y1287" s="82">
        <f t="shared" ca="1" si="977"/>
        <v>9.7548768157622698E-69</v>
      </c>
      <c r="Z1287" s="10">
        <f ca="1">IF($A1287&gt;='key variables'!$B$26,SUMPRODUCT(P1257:P1286,'control variables'!V$7:V$36)*$E1287,SUMPRODUCT(P1257:P1286,'control variables'!Z$7:Z$36)*$E1287)</f>
        <v>3.3218347203277456E-69</v>
      </c>
      <c r="AA1287" s="10">
        <f ca="1">IF($A1287&gt;='key variables'!$B$26,SUMPRODUCT(Q1257:Q1286,'control variables'!W$7:W$36)*$E1287,SUMPRODUCT(Q1257:Q1286,'control variables'!AA$7:AA$36)*$E1287)</f>
        <v>3.8342866242998104E-69</v>
      </c>
      <c r="AB1287" s="10">
        <f ca="1">IF($A1287&gt;='key variables'!$B$26,SUMPRODUCT(R1257:R1286,'control variables'!X$7:X$36)*$E1287,SUMPRODUCT(R1257:R1286,'control variables'!AB$7:AB$36)*$E1287)</f>
        <v>1.1484527401380336E-68</v>
      </c>
      <c r="AC1287" s="10">
        <f ca="1">IF($A1287&gt;='key variables'!$B$26,SUMPRODUCT(S1257:S1286,'control variables'!Y$7:Y$36)*$E1287,SUMPRODUCT(S1257:S1286,'control variables'!AC$7:AC$36)*$E1287)</f>
        <v>5.1622382177114271E-69</v>
      </c>
      <c r="AD1287" s="10">
        <f t="shared" ca="1" si="978"/>
        <v>2.3802886963719323E-68</v>
      </c>
      <c r="AE1287" s="82">
        <f ca="1">SUMPRODUCT(P1257:P1286,'control variables'!AL$7:AL$36)</f>
        <v>4.5228461107937488E-69</v>
      </c>
      <c r="AF1287" s="82">
        <f ca="1">SUMPRODUCT(Q1257:Q1286,'control variables'!AM$7:AM$36)</f>
        <v>5.2069250512644023E-69</v>
      </c>
      <c r="AG1287" s="82">
        <f ca="1">SUMPRODUCT(R1257:R1286,'control variables'!AN$7:AN$36)</f>
        <v>1.4846311760655184E-68</v>
      </c>
      <c r="AH1287" s="82">
        <f ca="1">SUMPRODUCT(S1257:S1286,'control variables'!AO$7:AO$36)</f>
        <v>6.4283057283426632E-69</v>
      </c>
      <c r="AI1287" s="82">
        <f t="shared" ca="1" si="941"/>
        <v>3.1004388651055997E-68</v>
      </c>
      <c r="AJ1287" s="10">
        <f ca="1">SUMPRODUCT(P1257:P1286,'control variables'!AP$7:AP$36)</f>
        <v>4.3215970502374778E-72</v>
      </c>
      <c r="AK1287" s="10">
        <f ca="1">SUMPRODUCT(Q1257:Q1286,'control variables'!AQ$7:AQ$36)</f>
        <v>1.2470700050139907E-71</v>
      </c>
      <c r="AL1287" s="10">
        <f ca="1">SUMPRODUCT(R1257:R1286,'control variables'!AR$7:AR$36)</f>
        <v>4.4822970364052228E-70</v>
      </c>
      <c r="AM1287" s="10">
        <f ca="1">SUMPRODUCT(S1257:S1286,'control variables'!AS$7:AS$36)</f>
        <v>3.3579505503036859E-70</v>
      </c>
      <c r="AN1287" s="10">
        <f t="shared" ca="1" si="963"/>
        <v>8.0081705577126821E-70</v>
      </c>
      <c r="AO1287" s="82">
        <f ca="1">SUMPRODUCT(P1257:P1286,'control variables'!AX$7:AX$36)</f>
        <v>5.8767124826052592E-72</v>
      </c>
      <c r="AP1287" s="82">
        <f ca="1">SUMPRODUCT(Q1257:Q1286,'control variables'!AY$7:AY$36)</f>
        <v>1.3566599162215921E-71</v>
      </c>
      <c r="AQ1287" s="82">
        <f ca="1">SUMPRODUCT(R1257:R1286,'control variables'!AZ$7:AZ$36)</f>
        <v>1.2190479879719301E-70</v>
      </c>
      <c r="AR1287" s="82">
        <f ca="1">SUMPRODUCT(S1257:S1286,'control variables'!BA$7:BA$36)</f>
        <v>9.1326006036849142E-71</v>
      </c>
      <c r="AS1287" s="82">
        <f t="shared" ca="1" si="964"/>
        <v>2.3267411647886333E-70</v>
      </c>
      <c r="AT1287" s="10">
        <f ca="1">SUMPRODUCT(P1257:P1286,'control variables'!AT$7:AT$36)</f>
        <v>-5.186428092310315E-72</v>
      </c>
      <c r="AU1287" s="10">
        <f ca="1">SUMPRODUCT(Q1257:Q1286,'control variables'!AU$7:AU$36)</f>
        <v>5.6261335022266738E-72</v>
      </c>
      <c r="AV1287" s="10">
        <f ca="1">SUMPRODUCT(R1257:R1286,'control variables'!AV$7:AV$36)</f>
        <v>2.4226581718455842E-69</v>
      </c>
      <c r="AW1287" s="10">
        <f ca="1">SUMPRODUCT(S1257:S1286,'control variables'!AW$7:AW$36)</f>
        <v>1.8149547598636971E-69</v>
      </c>
      <c r="AX1287" s="10">
        <f t="shared" ca="1" si="942"/>
        <v>4.2380526371191979E-69</v>
      </c>
      <c r="AY1287" s="82">
        <f ca="1">SUMPRODUCT(P1257:P1286,'control variables'!BB$7:BB$36)</f>
        <v>1.8798023843955216E-71</v>
      </c>
      <c r="AZ1287" s="82">
        <f ca="1">SUMPRODUCT(Q1257:Q1286,'control variables'!BC$7:BC$36)</f>
        <v>4.7934927280100452E-71</v>
      </c>
      <c r="BA1287" s="82">
        <f ca="1">SUMPRODUCT(R1257:R1286,'control variables'!BD$7:BD$36)</f>
        <v>3.3555922520232524E-70</v>
      </c>
      <c r="BB1287" s="82">
        <f ca="1">SUMPRODUCT(S1257:S1286,'control variables'!BE$7:BE$36)</f>
        <v>4.768536129505139E-71</v>
      </c>
      <c r="BC1287" s="82">
        <f t="shared" ca="1" si="965"/>
        <v>4.4997753762143225E-70</v>
      </c>
      <c r="BD1287" s="10">
        <f ca="1">SUMPRODUCT(P1257:P1286,'control variables'!BF$7:BF$36)</f>
        <v>3.9323828541075633E-72</v>
      </c>
      <c r="BE1287" s="10">
        <f ca="1">SUMPRODUCT(Q1257:Q1286,'control variables'!BG$7:BG$36)</f>
        <v>4.5390226331438004E-72</v>
      </c>
      <c r="BF1287" s="10">
        <f ca="1">SUMPRODUCT(R1257:R1286,'control variables'!BH$7:BH$36)</f>
        <v>1.3595365947725629E-70</v>
      </c>
      <c r="BG1287" s="10">
        <f ca="1">SUMPRODUCT(S1257:S1286,'control variables'!BI$7:BI$36)</f>
        <v>3.0555248477480442E-70</v>
      </c>
      <c r="BH1287" s="10">
        <f t="shared" ca="1" si="966"/>
        <v>4.4997754973931205E-70</v>
      </c>
      <c r="BI1287" s="82">
        <f t="shared" ca="1" si="943"/>
        <v>4.5364577065453934E-69</v>
      </c>
      <c r="BJ1287" s="82">
        <f t="shared" ca="1" si="944"/>
        <v>5.2604861120467292E-69</v>
      </c>
      <c r="BK1287" s="82">
        <f t="shared" ca="1" si="945"/>
        <v>1.7604529157703094E-68</v>
      </c>
      <c r="BL1287" s="82">
        <f t="shared" ca="1" si="946"/>
        <v>8.2909458495014118E-69</v>
      </c>
      <c r="BM1287" s="82">
        <f t="shared" ca="1" si="936"/>
        <v>3.569241882579663E-68</v>
      </c>
      <c r="BN1287" s="10">
        <f ca="1">BN1286+BI1287-INDIRECT(ADDRESS(MAX($D1287-'key variables'!$B$9*30,34),scenario!BI$4),TRUE)</f>
        <v>9439390.0751690175</v>
      </c>
      <c r="BO1287" s="10">
        <f ca="1">BO1286+BJ1287-INDIRECT(ADDRESS(MAX($D1287-'key variables'!$B$9*30,34),scenario!BJ$4),TRUE)</f>
        <v>10895583.360992203</v>
      </c>
      <c r="BP1287" s="10">
        <f ca="1">BP1286+BK1287-INDIRECT(ADDRESS(MAX($D1287-'key variables'!$B$9*30,34),scenario!BK$4),TRUE)</f>
        <v>32531162.537994072</v>
      </c>
      <c r="BQ1287" s="10">
        <f ca="1">BQ1286+BL1287-INDIRECT(ADDRESS(MAX($D1287-'key variables'!$B$9*30,34),scenario!BL$4),TRUE)</f>
        <v>14415841.516535141</v>
      </c>
      <c r="BR1287" s="10">
        <f t="shared" ca="1" si="967"/>
        <v>67281977.490690395</v>
      </c>
      <c r="BS1287" s="82">
        <f t="shared" ca="1" si="948"/>
        <v>-2.3433848477536824E-9</v>
      </c>
      <c r="BT1287" s="82">
        <f t="shared" ca="1" si="949"/>
        <v>-3.4288309057018498E-10</v>
      </c>
      <c r="BU1287" s="82">
        <f t="shared" ca="1" si="950"/>
        <v>-4.2578247660364599E-9</v>
      </c>
      <c r="BV1287" s="82">
        <f t="shared" ca="1" si="951"/>
        <v>-2.9943922343414556E-9</v>
      </c>
      <c r="BW1287" s="82">
        <f t="shared" ca="1" si="968"/>
        <v>-9.9384849387017825E-9</v>
      </c>
      <c r="BX1287" s="10">
        <f t="shared" ca="1" si="952"/>
        <v>-1.8625994260191893E-12</v>
      </c>
      <c r="BY1287" s="10">
        <f t="shared" ca="1" si="953"/>
        <v>2.8902850229962428E-12</v>
      </c>
      <c r="BZ1287" s="10">
        <f t="shared" ca="1" si="954"/>
        <v>-3.5034723983035463E-11</v>
      </c>
      <c r="CA1287" s="10">
        <f t="shared" ca="1" si="955"/>
        <v>-2.0257049910634696E-11</v>
      </c>
      <c r="CB1287" s="10">
        <v>0</v>
      </c>
      <c r="CC1287" s="82">
        <f t="shared" ca="1" si="956"/>
        <v>3.9725652202851362E-13</v>
      </c>
      <c r="CD1287" s="82">
        <f t="shared" ca="1" si="957"/>
        <v>3.4270724516460853E-13</v>
      </c>
      <c r="CE1287" s="82">
        <f t="shared" ca="1" si="958"/>
        <v>1.8915613015532971E-10</v>
      </c>
      <c r="CF1287" s="82">
        <f t="shared" ca="1" si="959"/>
        <v>3.7028113764059381E-11</v>
      </c>
      <c r="CG1287" s="82">
        <f t="shared" ca="1" si="969"/>
        <v>2.269242076865822E-10</v>
      </c>
      <c r="CH1287" s="13" t="str">
        <f t="shared" ca="1" si="970"/>
        <v/>
      </c>
      <c r="CI1287" s="81">
        <f t="shared" ca="1" si="979"/>
        <v>0.1131775965863165</v>
      </c>
      <c r="CJ1287" s="81">
        <f t="shared" ca="1" si="980"/>
        <v>0.13063724757458739</v>
      </c>
      <c r="CK1287" s="81">
        <f t="shared" ca="1" si="981"/>
        <v>0.39004625943939081</v>
      </c>
      <c r="CL1287" s="81">
        <f t="shared" ca="1" si="982"/>
        <v>0.17284488538116416</v>
      </c>
      <c r="CM1287" s="89">
        <f t="shared" ca="1" si="971"/>
        <v>0.80670598898145884</v>
      </c>
    </row>
    <row r="1288" spans="1:91" x14ac:dyDescent="0.3">
      <c r="A1288">
        <v>1223</v>
      </c>
      <c r="B1288" s="3">
        <f t="shared" si="984"/>
        <v>3.5861111111111112</v>
      </c>
      <c r="C1288" s="3">
        <f t="shared" si="972"/>
        <v>40.766666666666666</v>
      </c>
      <c r="D1288" s="4">
        <f t="shared" ca="1" si="960"/>
        <v>1288</v>
      </c>
      <c r="E1288" s="58">
        <f>(0.5*(COS(B1288*2*PI())+1)*('key variables'!$B$4-'key variables'!$B$6)+'key variables'!$B$6)/'key variables'!$B$4</f>
        <v>1</v>
      </c>
      <c r="F1288" s="10">
        <f t="shared" ca="1" si="973"/>
        <v>11689222.907461114</v>
      </c>
      <c r="G1288" s="10">
        <f t="shared" ca="1" si="974"/>
        <v>13492492.798713122</v>
      </c>
      <c r="H1288" s="10">
        <f t="shared" ca="1" si="975"/>
        <v>40309474.521088287</v>
      </c>
      <c r="I1288" s="10">
        <f t="shared" ca="1" si="976"/>
        <v>17912154.249750931</v>
      </c>
      <c r="J1288" s="10">
        <f t="shared" ca="1" si="961"/>
        <v>83403344.477013454</v>
      </c>
      <c r="K1288" s="82">
        <f t="shared" ca="1" si="937"/>
        <v>2249832.832292099</v>
      </c>
      <c r="L1288" s="82">
        <f t="shared" ca="1" si="938"/>
        <v>2596909.4377209195</v>
      </c>
      <c r="M1288" s="82">
        <f t="shared" ca="1" si="939"/>
        <v>7778311.98309422</v>
      </c>
      <c r="N1288" s="82">
        <f t="shared" ca="1" si="940"/>
        <v>3496312.733215793</v>
      </c>
      <c r="O1288" s="82">
        <f t="shared" ca="1" si="962"/>
        <v>16121366.986323033</v>
      </c>
      <c r="P1288" s="10">
        <f ca="1">IF(IF($A1288&gt;='key variables'!$B$26,K1288*SUMPRODUCT(Z1288:AC1288,'control variables'!$O$3:$R$3)/J1288+F$65*'key variables'!$B$25/scenario!J$65,K1288*SUMPRODUCT(Z1288:AC1288,'control variables'!$O$7:$R$7)/J1288+F$65*'key variables'!$B$25/scenario!J$65)&lt;'key variables'!$B$28,0,IF($A1288&gt;='key variables'!$B$26,K1288*SUMPRODUCT(Z1288:AC1288,'control variables'!$O$3:$R$3)/J1288+F$65*'key variables'!$B$25/scenario!J$65,K1288*SUMPRODUCT(Z1288:AC1288,'control variables'!$O$7:$R$7)/J1288+F$65*'key variables'!$B$25/scenario!J$65))</f>
        <v>5.5248649530311763E-70</v>
      </c>
      <c r="Q1288" s="10">
        <f ca="1">IF(IF($A1288&gt;='key variables'!$B$26,L1288*SUMPRODUCT(Z1288:AC1288,'control variables'!$O$4:$R$4)/J1288+G$65*'key variables'!$B$25/scenario!J$65,L1288*SUMPRODUCT(Z1288:AC1288,'control variables'!$O$7:$R$7)/J1288+G$65*'key variables'!$B$25/scenario!J$65)&lt;'key variables'!$B$28,0,IF($A1288&gt;='key variables'!$B$26,L1288*SUMPRODUCT(Z1288:AC1288,'control variables'!$O$4:$R$4)/J1288+G$65*'key variables'!$B$25/scenario!J$65,L1288*SUMPRODUCT(Z1288:AC1288,'control variables'!$O$7:$R$7)/J1288+G$65*'key variables'!$B$25/scenario!J$65))</f>
        <v>6.3771733316039731E-70</v>
      </c>
      <c r="R1288" s="10">
        <f ca="1">IF(IF($A1288&gt;='key variables'!$B$26,M1288*SUMPRODUCT(Z1288:AC1288,'control variables'!$O$5:$R$5)/J1288+H$65*'key variables'!$B$25/scenario!J$65,M1288*SUMPRODUCT(Z1288:AC1288,'control variables'!$O$7:$R$7)/J1288+H$65*'key variables'!$B$25/scenario!J$65)&lt;'key variables'!$B$28,0,IF($A1288&gt;='key variables'!$B$26,M1288*SUMPRODUCT(Z1288:AC1288,'control variables'!$O$5:$R$5)/J1288+H$65*'key variables'!$B$25/scenario!J$65,M1288*SUMPRODUCT(Z1288:AC1288,'control variables'!$O$7:$R$7)/J1288+H$65*'key variables'!$B$25/scenario!J$65))</f>
        <v>1.9101029486425547E-69</v>
      </c>
      <c r="S1288" s="10">
        <f ca="1">IF(IF($A1288&gt;='key variables'!$B$26,N1288*SUMPRODUCT(Z1288:AC1288,'control variables'!$O$6:$R$6)/J1288+I$65*'key variables'!$B$25/scenario!J$65,N1288*SUMPRODUCT(Z1288:AC1288,'control variables'!$O$7:$R$7)/J1288+I$65*'key variables'!$B$25/scenario!J$65)&lt;'key variables'!$B$28,0,IF($A1288&gt;='key variables'!$B$26,N1288*SUMPRODUCT(Z1288:AC1288,'control variables'!$O$6:$R$6)/J1288+I$65*'key variables'!$B$25/scenario!J$65,N1288*SUMPRODUCT(Z1288:AC1288,'control variables'!$O$7:$R$7)/J1288+I$65*'key variables'!$B$25/scenario!J$65))</f>
        <v>8.5858182027244359E-70</v>
      </c>
      <c r="T1288" s="10">
        <f t="shared" ca="1" si="983"/>
        <v>3.9588885973785129E-69</v>
      </c>
      <c r="U1288" s="82">
        <f ca="1">SUMPRODUCT(P1258:P1287,'control variables'!AD$7:AD$36)</f>
        <v>1.1713735787851438E-69</v>
      </c>
      <c r="V1288" s="82">
        <f ca="1">SUMPRODUCT(Q1258:Q1287,'control variables'!AE$7:AE$36)</f>
        <v>1.3520787225533419E-69</v>
      </c>
      <c r="W1288" s="82">
        <f ca="1">SUMPRODUCT(R1258:R1287,'control variables'!AF$7:AF$36)</f>
        <v>4.0497716158146588E-69</v>
      </c>
      <c r="X1288" s="82">
        <f ca="1">SUMPRODUCT(S1258:S1287,'control variables'!AG$7:AG$36)</f>
        <v>1.8203522946576537E-69</v>
      </c>
      <c r="Y1288" s="82">
        <f t="shared" ca="1" si="977"/>
        <v>8.3935762118107978E-69</v>
      </c>
      <c r="Z1288" s="10">
        <f ca="1">IF($A1288&gt;='key variables'!$B$26,SUMPRODUCT(P1258:P1287,'control variables'!V$7:V$36)*$E1288,SUMPRODUCT(P1258:P1287,'control variables'!Z$7:Z$36)*$E1288)</f>
        <v>2.8582701160364544E-69</v>
      </c>
      <c r="AA1288" s="10">
        <f ca="1">IF($A1288&gt;='key variables'!$B$26,SUMPRODUCT(Q1258:Q1287,'control variables'!W$7:W$36)*$E1288,SUMPRODUCT(Q1258:Q1287,'control variables'!AA$7:AA$36)*$E1288)</f>
        <v>3.299208960484688E-69</v>
      </c>
      <c r="AB1288" s="10">
        <f ca="1">IF($A1288&gt;='key variables'!$B$26,SUMPRODUCT(R1258:R1287,'control variables'!X$7:X$36)*$E1288,SUMPRODUCT(R1258:R1287,'control variables'!AB$7:AB$36)*$E1288)</f>
        <v>9.8818527205135864E-69</v>
      </c>
      <c r="AC1288" s="10">
        <f ca="1">IF($A1288&gt;='key variables'!$B$26,SUMPRODUCT(S1258:S1287,'control variables'!Y$7:Y$36)*$E1288,SUMPRODUCT(S1258:S1287,'control variables'!AC$7:AC$36)*$E1288)</f>
        <v>4.4418438820129101E-69</v>
      </c>
      <c r="AD1288" s="10">
        <f t="shared" ca="1" si="978"/>
        <v>2.0481175679047636E-68</v>
      </c>
      <c r="AE1288" s="82">
        <f ca="1">SUMPRODUCT(P1258:P1287,'control variables'!AL$7:AL$36)</f>
        <v>3.8916794381142465E-69</v>
      </c>
      <c r="AF1288" s="82">
        <f ca="1">SUMPRODUCT(Q1258:Q1287,'control variables'!AM$7:AM$36)</f>
        <v>4.4802946333832741E-69</v>
      </c>
      <c r="AG1288" s="82">
        <f ca="1">SUMPRODUCT(R1258:R1287,'control variables'!AN$7:AN$36)</f>
        <v>1.2774497472485472E-68</v>
      </c>
      <c r="AH1288" s="82">
        <f ca="1">SUMPRODUCT(S1258:S1287,'control variables'!AO$7:AO$36)</f>
        <v>5.5312306923732047E-69</v>
      </c>
      <c r="AI1288" s="82">
        <f t="shared" ca="1" si="941"/>
        <v>2.6677702236356199E-68</v>
      </c>
      <c r="AJ1288" s="10">
        <f ca="1">SUMPRODUCT(P1258:P1287,'control variables'!AP$7:AP$36)</f>
        <v>3.7185148396023598E-72</v>
      </c>
      <c r="AK1288" s="10">
        <f ca="1">SUMPRODUCT(Q1258:Q1287,'control variables'!AQ$7:AQ$36)</f>
        <v>1.0730404213443937E-71</v>
      </c>
      <c r="AL1288" s="10">
        <f ca="1">SUMPRODUCT(R1258:R1287,'control variables'!AR$7:AR$36)</f>
        <v>3.8567890184168364E-70</v>
      </c>
      <c r="AM1288" s="10">
        <f ca="1">SUMPRODUCT(S1258:S1287,'control variables'!AS$7:AS$36)</f>
        <v>2.8893459540076764E-70</v>
      </c>
      <c r="AN1288" s="10">
        <f t="shared" ca="1" si="963"/>
        <v>6.8906241629549761E-70</v>
      </c>
      <c r="AO1288" s="82">
        <f ca="1">SUMPRODUCT(P1258:P1287,'control variables'!AX$7:AX$36)</f>
        <v>5.0566127106744599E-72</v>
      </c>
      <c r="AP1288" s="82">
        <f ca="1">SUMPRODUCT(Q1258:Q1287,'control variables'!AY$7:AY$36)</f>
        <v>1.1673369756873721E-71</v>
      </c>
      <c r="AQ1288" s="82">
        <f ca="1">SUMPRODUCT(R1258:R1287,'control variables'!AZ$7:AZ$36)</f>
        <v>1.0489288984524653E-70</v>
      </c>
      <c r="AR1288" s="82">
        <f ca="1">SUMPRODUCT(S1258:S1287,'control variables'!BA$7:BA$36)</f>
        <v>7.8581391263902521E-71</v>
      </c>
      <c r="AS1288" s="82">
        <f t="shared" ca="1" si="964"/>
        <v>2.0020426357669721E-70</v>
      </c>
      <c r="AT1288" s="10">
        <f ca="1">SUMPRODUCT(P1258:P1287,'control variables'!AT$7:AT$36)</f>
        <v>-4.4626580409033469E-72</v>
      </c>
      <c r="AU1288" s="10">
        <f ca="1">SUMPRODUCT(Q1258:Q1287,'control variables'!AU$7:AU$36)</f>
        <v>4.8410022208026662E-72</v>
      </c>
      <c r="AV1288" s="10">
        <f ca="1">SUMPRODUCT(R1258:R1287,'control variables'!AV$7:AV$36)</f>
        <v>2.0845743503079932E-69</v>
      </c>
      <c r="AW1288" s="10">
        <f ca="1">SUMPRODUCT(S1258:S1287,'control variables'!AW$7:AW$36)</f>
        <v>1.5616764194591516E-69</v>
      </c>
      <c r="AX1288" s="10">
        <f t="shared" ca="1" si="942"/>
        <v>3.646629113947044E-69</v>
      </c>
      <c r="AY1288" s="82">
        <f ca="1">SUMPRODUCT(P1258:P1287,'control variables'!BB$7:BB$36)</f>
        <v>1.6174745078351375E-71</v>
      </c>
      <c r="AZ1288" s="82">
        <f ca="1">SUMPRODUCT(Q1258:Q1287,'control variables'!BC$7:BC$36)</f>
        <v>4.1245571105829634E-71</v>
      </c>
      <c r="BA1288" s="82">
        <f ca="1">SUMPRODUCT(R1258:R1287,'control variables'!BD$7:BD$36)</f>
        <v>2.8873167580761583E-70</v>
      </c>
      <c r="BB1288" s="82">
        <f ca="1">SUMPRODUCT(S1258:S1287,'control variables'!BE$7:BE$36)</f>
        <v>4.103083224700569E-71</v>
      </c>
      <c r="BC1288" s="82">
        <f t="shared" ca="1" si="965"/>
        <v>3.8718282423880251E-70</v>
      </c>
      <c r="BD1288" s="10">
        <f ca="1">SUMPRODUCT(P1258:P1287,'control variables'!BF$7:BF$36)</f>
        <v>3.3836157855562498E-72</v>
      </c>
      <c r="BE1288" s="10">
        <f ca="1">SUMPRODUCT(Q1258:Q1287,'control variables'!BG$7:BG$36)</f>
        <v>3.9055985142596075E-72</v>
      </c>
      <c r="BF1288" s="10">
        <f ca="1">SUMPRODUCT(R1258:R1287,'control variables'!BH$7:BH$36)</f>
        <v>1.1698122115217636E-70</v>
      </c>
      <c r="BG1288" s="10">
        <f ca="1">SUMPRODUCT(S1258:S1287,'control variables'!BI$7:BI$36)</f>
        <v>2.6291239921363062E-70</v>
      </c>
      <c r="BH1288" s="10">
        <f t="shared" ca="1" si="966"/>
        <v>3.8718283466562284E-70</v>
      </c>
      <c r="BI1288" s="82">
        <f t="shared" ca="1" si="943"/>
        <v>3.9033915251516943E-69</v>
      </c>
      <c r="BJ1288" s="82">
        <f t="shared" ca="1" si="944"/>
        <v>4.5263812067099066E-69</v>
      </c>
      <c r="BK1288" s="82">
        <f t="shared" ca="1" si="945"/>
        <v>1.5147803498601082E-68</v>
      </c>
      <c r="BL1288" s="82">
        <f t="shared" ca="1" si="946"/>
        <v>7.1339379440793623E-69</v>
      </c>
      <c r="BM1288" s="82">
        <f t="shared" ca="1" si="936"/>
        <v>3.0711514174542048E-68</v>
      </c>
      <c r="BN1288" s="10">
        <f ca="1">BN1287+BI1288-INDIRECT(ADDRESS(MAX($D1288-'key variables'!$B$9*30,34),scenario!BI$4),TRUE)</f>
        <v>9439390.0751690175</v>
      </c>
      <c r="BO1288" s="10">
        <f ca="1">BO1287+BJ1288-INDIRECT(ADDRESS(MAX($D1288-'key variables'!$B$9*30,34),scenario!BJ$4),TRUE)</f>
        <v>10895583.360992203</v>
      </c>
      <c r="BP1288" s="10">
        <f ca="1">BP1287+BK1288-INDIRECT(ADDRESS(MAX($D1288-'key variables'!$B$9*30,34),scenario!BK$4),TRUE)</f>
        <v>32531162.537994072</v>
      </c>
      <c r="BQ1288" s="10">
        <f ca="1">BQ1287+BL1288-INDIRECT(ADDRESS(MAX($D1288-'key variables'!$B$9*30,34),scenario!BL$4),TRUE)</f>
        <v>14415841.516535141</v>
      </c>
      <c r="BR1288" s="10">
        <f t="shared" ca="1" si="967"/>
        <v>67281977.490690395</v>
      </c>
      <c r="BS1288" s="82">
        <f t="shared" ca="1" si="948"/>
        <v>-2.3433848477536824E-9</v>
      </c>
      <c r="BT1288" s="82">
        <f t="shared" ca="1" si="949"/>
        <v>-3.4288309057018498E-10</v>
      </c>
      <c r="BU1288" s="82">
        <f t="shared" ca="1" si="950"/>
        <v>-4.2578247660364599E-9</v>
      </c>
      <c r="BV1288" s="82">
        <f t="shared" ca="1" si="951"/>
        <v>-2.9943922343414556E-9</v>
      </c>
      <c r="BW1288" s="82">
        <f t="shared" ca="1" si="968"/>
        <v>-9.9384849387017825E-9</v>
      </c>
      <c r="BX1288" s="10">
        <f t="shared" ca="1" si="952"/>
        <v>-1.8625994260191893E-12</v>
      </c>
      <c r="BY1288" s="10">
        <f t="shared" ca="1" si="953"/>
        <v>2.8902850229962428E-12</v>
      </c>
      <c r="BZ1288" s="10">
        <f t="shared" ca="1" si="954"/>
        <v>-3.5034723983035463E-11</v>
      </c>
      <c r="CA1288" s="10">
        <f t="shared" ca="1" si="955"/>
        <v>-2.0257049910634696E-11</v>
      </c>
      <c r="CB1288" s="10">
        <v>0</v>
      </c>
      <c r="CC1288" s="82">
        <f t="shared" ca="1" si="956"/>
        <v>3.9725652202851362E-13</v>
      </c>
      <c r="CD1288" s="82">
        <f t="shared" ca="1" si="957"/>
        <v>3.4270724516460853E-13</v>
      </c>
      <c r="CE1288" s="82">
        <f t="shared" ca="1" si="958"/>
        <v>1.8915613015532971E-10</v>
      </c>
      <c r="CF1288" s="82">
        <f t="shared" ca="1" si="959"/>
        <v>3.7028113764059381E-11</v>
      </c>
      <c r="CG1288" s="82">
        <f t="shared" ca="1" si="969"/>
        <v>2.269242076865822E-10</v>
      </c>
      <c r="CH1288" s="13" t="str">
        <f t="shared" ca="1" si="970"/>
        <v/>
      </c>
      <c r="CI1288" s="81">
        <f t="shared" ca="1" si="979"/>
        <v>0.1131775965863165</v>
      </c>
      <c r="CJ1288" s="81">
        <f t="shared" ca="1" si="980"/>
        <v>0.13063724757458739</v>
      </c>
      <c r="CK1288" s="81">
        <f t="shared" ca="1" si="981"/>
        <v>0.39004625943939081</v>
      </c>
      <c r="CL1288" s="81">
        <f t="shared" ca="1" si="982"/>
        <v>0.17284488538116416</v>
      </c>
      <c r="CM1288" s="89">
        <f t="shared" ca="1" si="971"/>
        <v>0.80670598898145884</v>
      </c>
    </row>
    <row r="1289" spans="1:91" x14ac:dyDescent="0.3">
      <c r="A1289">
        <v>1224</v>
      </c>
      <c r="B1289" s="3">
        <f t="shared" si="984"/>
        <v>3.588888888888889</v>
      </c>
      <c r="C1289" s="3">
        <f t="shared" si="972"/>
        <v>40.799999999999997</v>
      </c>
      <c r="D1289" s="4">
        <f t="shared" ca="1" si="960"/>
        <v>1289</v>
      </c>
      <c r="E1289" s="58">
        <f>(0.5*(COS(B1289*2*PI())+1)*('key variables'!$B$4-'key variables'!$B$6)+'key variables'!$B$6)/'key variables'!$B$4</f>
        <v>1</v>
      </c>
      <c r="F1289" s="10">
        <f t="shared" ca="1" si="973"/>
        <v>11689222.907461114</v>
      </c>
      <c r="G1289" s="10">
        <f t="shared" ca="1" si="974"/>
        <v>13492492.798713122</v>
      </c>
      <c r="H1289" s="10">
        <f t="shared" ca="1" si="975"/>
        <v>40309474.521088287</v>
      </c>
      <c r="I1289" s="10">
        <f t="shared" ca="1" si="976"/>
        <v>17912154.249750931</v>
      </c>
      <c r="J1289" s="10">
        <f t="shared" ca="1" si="961"/>
        <v>83403344.477013454</v>
      </c>
      <c r="K1289" s="82">
        <f t="shared" ca="1" si="937"/>
        <v>2249832.832292099</v>
      </c>
      <c r="L1289" s="82">
        <f t="shared" ca="1" si="938"/>
        <v>2596909.4377209195</v>
      </c>
      <c r="M1289" s="82">
        <f t="shared" ca="1" si="939"/>
        <v>7778311.98309422</v>
      </c>
      <c r="N1289" s="82">
        <f t="shared" ca="1" si="940"/>
        <v>3496312.733215793</v>
      </c>
      <c r="O1289" s="82">
        <f t="shared" ca="1" si="962"/>
        <v>16121366.986323033</v>
      </c>
      <c r="P1289" s="10">
        <f ca="1">IF(IF($A1289&gt;='key variables'!$B$26,K1289*SUMPRODUCT(Z1289:AC1289,'control variables'!$O$3:$R$3)/J1289+F$65*'key variables'!$B$25/scenario!J$65,K1289*SUMPRODUCT(Z1289:AC1289,'control variables'!$O$7:$R$7)/J1289+F$65*'key variables'!$B$25/scenario!J$65)&lt;'key variables'!$B$28,0,IF($A1289&gt;='key variables'!$B$26,K1289*SUMPRODUCT(Z1289:AC1289,'control variables'!$O$3:$R$3)/J1289+F$65*'key variables'!$B$25/scenario!J$65,K1289*SUMPRODUCT(Z1289:AC1289,'control variables'!$O$7:$R$7)/J1289+F$65*'key variables'!$B$25/scenario!J$65))</f>
        <v>4.7538657759673557E-70</v>
      </c>
      <c r="Q1289" s="10">
        <f ca="1">IF(IF($A1289&gt;='key variables'!$B$26,L1289*SUMPRODUCT(Z1289:AC1289,'control variables'!$O$4:$R$4)/J1289+G$65*'key variables'!$B$25/scenario!J$65,L1289*SUMPRODUCT(Z1289:AC1289,'control variables'!$O$7:$R$7)/J1289+G$65*'key variables'!$B$25/scenario!J$65)&lt;'key variables'!$B$28,0,IF($A1289&gt;='key variables'!$B$26,L1289*SUMPRODUCT(Z1289:AC1289,'control variables'!$O$4:$R$4)/J1289+G$65*'key variables'!$B$25/scenario!J$65,L1289*SUMPRODUCT(Z1289:AC1289,'control variables'!$O$7:$R$7)/J1289+G$65*'key variables'!$B$25/scenario!J$65))</f>
        <v>5.4872338611446192E-70</v>
      </c>
      <c r="R1289" s="10">
        <f ca="1">IF(IF($A1289&gt;='key variables'!$B$26,M1289*SUMPRODUCT(Z1289:AC1289,'control variables'!$O$5:$R$5)/J1289+H$65*'key variables'!$B$25/scenario!J$65,M1289*SUMPRODUCT(Z1289:AC1289,'control variables'!$O$7:$R$7)/J1289+H$65*'key variables'!$B$25/scenario!J$65)&lt;'key variables'!$B$28,0,IF($A1289&gt;='key variables'!$B$26,M1289*SUMPRODUCT(Z1289:AC1289,'control variables'!$O$5:$R$5)/J1289+H$65*'key variables'!$B$25/scenario!J$65,M1289*SUMPRODUCT(Z1289:AC1289,'control variables'!$O$7:$R$7)/J1289+H$65*'key variables'!$B$25/scenario!J$65))</f>
        <v>1.6435466049073821E-69</v>
      </c>
      <c r="S1289" s="10">
        <f ca="1">IF(IF($A1289&gt;='key variables'!$B$26,N1289*SUMPRODUCT(Z1289:AC1289,'control variables'!$O$6:$R$6)/J1289+I$65*'key variables'!$B$25/scenario!J$65,N1289*SUMPRODUCT(Z1289:AC1289,'control variables'!$O$7:$R$7)/J1289+I$65*'key variables'!$B$25/scenario!J$65)&lt;'key variables'!$B$28,0,IF($A1289&gt;='key variables'!$B$26,N1289*SUMPRODUCT(Z1289:AC1289,'control variables'!$O$6:$R$6)/J1289+I$65*'key variables'!$B$25/scenario!J$65,N1289*SUMPRODUCT(Z1289:AC1289,'control variables'!$O$7:$R$7)/J1289+I$65*'key variables'!$B$25/scenario!J$65))</f>
        <v>7.3876606323591582E-70</v>
      </c>
      <c r="T1289" s="10">
        <f t="shared" ca="1" si="983"/>
        <v>3.4064226318544959E-69</v>
      </c>
      <c r="U1289" s="82">
        <f ca="1">SUMPRODUCT(P1259:P1288,'control variables'!AD$7:AD$36)</f>
        <v>1.0079074899385458E-69</v>
      </c>
      <c r="V1289" s="82">
        <f ca="1">SUMPRODUCT(Q1259:Q1288,'control variables'!AE$7:AE$36)</f>
        <v>1.1633950911385698E-69</v>
      </c>
      <c r="W1289" s="82">
        <f ca="1">SUMPRODUCT(R1259:R1288,'control variables'!AF$7:AF$36)</f>
        <v>3.4846228547799742E-69</v>
      </c>
      <c r="X1289" s="82">
        <f ca="1">SUMPRODUCT(S1259:S1288,'control variables'!AG$7:AG$36)</f>
        <v>1.5663207240982188E-69</v>
      </c>
      <c r="Y1289" s="82">
        <f t="shared" ca="1" si="977"/>
        <v>7.2222461599553081E-69</v>
      </c>
      <c r="Z1289" s="10">
        <f ca="1">IF($A1289&gt;='key variables'!$B$26,SUMPRODUCT(P1259:P1288,'control variables'!V$7:V$36)*$E1289,SUMPRODUCT(P1259:P1288,'control variables'!Z$7:Z$36)*$E1289)</f>
        <v>2.4593963107896566E-69</v>
      </c>
      <c r="AA1289" s="10">
        <f ca="1">IF($A1289&gt;='key variables'!$B$26,SUMPRODUCT(Q1259:Q1288,'control variables'!W$7:W$36)*$E1289,SUMPRODUCT(Q1259:Q1288,'control variables'!AA$7:AA$36)*$E1289)</f>
        <v>2.8388017984780033E-69</v>
      </c>
      <c r="AB1289" s="10">
        <f ca="1">IF($A1289&gt;='key variables'!$B$26,SUMPRODUCT(R1259:R1288,'control variables'!X$7:X$36)*$E1289,SUMPRODUCT(R1259:R1288,'control variables'!AB$7:AB$36)*$E1289)</f>
        <v>8.502832530852334E-69</v>
      </c>
      <c r="AC1289" s="10">
        <f ca="1">IF($A1289&gt;='key variables'!$B$26,SUMPRODUCT(S1259:S1288,'control variables'!Y$7:Y$36)*$E1289,SUMPRODUCT(S1259:S1288,'control variables'!AC$7:AC$36)*$E1289)</f>
        <v>3.8219811330059856E-69</v>
      </c>
      <c r="AD1289" s="10">
        <f t="shared" ca="1" si="978"/>
        <v>1.7623011773125979E-68</v>
      </c>
      <c r="AE1289" s="82">
        <f ca="1">SUMPRODUCT(P1259:P1288,'control variables'!AL$7:AL$36)</f>
        <v>3.3485925627443636E-69</v>
      </c>
      <c r="AF1289" s="82">
        <f ca="1">SUMPRODUCT(Q1259:Q1288,'control variables'!AM$7:AM$36)</f>
        <v>3.855066052285237E-69</v>
      </c>
      <c r="AG1289" s="82">
        <f ca="1">SUMPRODUCT(R1259:R1288,'control variables'!AN$7:AN$36)</f>
        <v>1.0991806470547679E-68</v>
      </c>
      <c r="AH1289" s="82">
        <f ca="1">SUMPRODUCT(S1259:S1288,'control variables'!AO$7:AO$36)</f>
        <v>4.7593431714610129E-69</v>
      </c>
      <c r="AI1289" s="82">
        <f t="shared" ca="1" si="941"/>
        <v>2.2954808257038293E-68</v>
      </c>
      <c r="AJ1289" s="10">
        <f ca="1">SUMPRODUCT(P1259:P1288,'control variables'!AP$7:AP$36)</f>
        <v>3.1995932178783613E-72</v>
      </c>
      <c r="AK1289" s="10">
        <f ca="1">SUMPRODUCT(Q1259:Q1288,'control variables'!AQ$7:AQ$36)</f>
        <v>9.2329680066840916E-72</v>
      </c>
      <c r="AL1289" s="10">
        <f ca="1">SUMPRODUCT(R1259:R1288,'control variables'!AR$7:AR$36)</f>
        <v>3.318571128099585E-70</v>
      </c>
      <c r="AM1289" s="10">
        <f ca="1">SUMPRODUCT(S1259:S1288,'control variables'!AS$7:AS$36)</f>
        <v>2.4861354915382919E-70</v>
      </c>
      <c r="AN1289" s="10">
        <f t="shared" ca="1" si="963"/>
        <v>5.9290322318835008E-70</v>
      </c>
      <c r="AO1289" s="82">
        <f ca="1">SUMPRODUCT(P1259:P1288,'control variables'!AX$7:AX$36)</f>
        <v>4.3509584961725287E-72</v>
      </c>
      <c r="AP1289" s="82">
        <f ca="1">SUMPRODUCT(Q1259:Q1288,'control variables'!AY$7:AY$36)</f>
        <v>1.0044341979249316E-71</v>
      </c>
      <c r="AQ1289" s="82">
        <f ca="1">SUMPRODUCT(R1259:R1288,'control variables'!AZ$7:AZ$36)</f>
        <v>9.025500594436293E-71</v>
      </c>
      <c r="AR1289" s="82">
        <f ca="1">SUMPRODUCT(S1259:S1288,'control variables'!BA$7:BA$36)</f>
        <v>6.7615297339062087E-71</v>
      </c>
      <c r="AS1289" s="82">
        <f t="shared" ca="1" si="964"/>
        <v>1.7226560375884684E-70</v>
      </c>
      <c r="AT1289" s="10">
        <f ca="1">SUMPRODUCT(P1259:P1288,'control variables'!AT$7:AT$36)</f>
        <v>-3.8398906599258246E-72</v>
      </c>
      <c r="AU1289" s="10">
        <f ca="1">SUMPRODUCT(Q1259:Q1288,'control variables'!AU$7:AU$36)</f>
        <v>4.1654366169130683E-72</v>
      </c>
      <c r="AV1289" s="10">
        <f ca="1">SUMPRODUCT(R1259:R1288,'control variables'!AV$7:AV$36)</f>
        <v>1.7936703875361913E-69</v>
      </c>
      <c r="AW1289" s="10">
        <f ca="1">SUMPRODUCT(S1259:S1288,'control variables'!AW$7:AW$36)</f>
        <v>1.3437432673406759E-69</v>
      </c>
      <c r="AX1289" s="10">
        <f t="shared" ca="1" si="942"/>
        <v>3.1377392008338542E-69</v>
      </c>
      <c r="AY1289" s="82">
        <f ca="1">SUMPRODUCT(P1259:P1288,'control variables'!BB$7:BB$36)</f>
        <v>1.3917546893301795E-71</v>
      </c>
      <c r="AZ1289" s="82">
        <f ca="1">SUMPRODUCT(Q1259:Q1288,'control variables'!BC$7:BC$36)</f>
        <v>3.5489719759151022E-71</v>
      </c>
      <c r="BA1289" s="82">
        <f ca="1">SUMPRODUCT(R1259:R1288,'control variables'!BD$7:BD$36)</f>
        <v>2.4843894714683737E-70</v>
      </c>
      <c r="BB1289" s="82">
        <f ca="1">SUMPRODUCT(S1259:S1288,'control variables'!BE$7:BE$36)</f>
        <v>3.5304947874152576E-71</v>
      </c>
      <c r="BC1289" s="82">
        <f t="shared" ca="1" si="965"/>
        <v>3.3315116167344279E-70</v>
      </c>
      <c r="BD1289" s="10">
        <f ca="1">SUMPRODUCT(P1259:P1288,'control variables'!BF$7:BF$36)</f>
        <v>2.9114295858315406E-72</v>
      </c>
      <c r="BE1289" s="10">
        <f ca="1">SUMPRODUCT(Q1259:Q1288,'control variables'!BG$7:BG$36)</f>
        <v>3.3605692210487826E-72</v>
      </c>
      <c r="BF1289" s="10">
        <f ca="1">SUMPRODUCT(R1259:R1288,'control variables'!BH$7:BH$36)</f>
        <v>1.0065640126843145E-70</v>
      </c>
      <c r="BG1289" s="10">
        <f ca="1">SUMPRODUCT(S1259:S1288,'control variables'!BI$7:BI$36)</f>
        <v>2.2622277056988046E-70</v>
      </c>
      <c r="BH1289" s="10">
        <f t="shared" ca="1" si="966"/>
        <v>3.3315117064519221E-70</v>
      </c>
      <c r="BI1289" s="82">
        <f t="shared" ca="1" si="943"/>
        <v>3.3586702189777395E-69</v>
      </c>
      <c r="BJ1289" s="82">
        <f t="shared" ca="1" si="944"/>
        <v>3.8947212086613009E-69</v>
      </c>
      <c r="BK1289" s="82">
        <f t="shared" ca="1" si="945"/>
        <v>1.3033915805230707E-68</v>
      </c>
      <c r="BL1289" s="82">
        <f t="shared" ca="1" si="946"/>
        <v>6.1383913866758415E-69</v>
      </c>
      <c r="BM1289" s="82">
        <f t="shared" ca="1" si="936"/>
        <v>2.6425698619545589E-68</v>
      </c>
      <c r="BN1289" s="10">
        <f ca="1">BN1288+BI1289-INDIRECT(ADDRESS(MAX($D1289-'key variables'!$B$9*30,34),scenario!BI$4),TRUE)</f>
        <v>9439390.0751690175</v>
      </c>
      <c r="BO1289" s="10">
        <f ca="1">BO1288+BJ1289-INDIRECT(ADDRESS(MAX($D1289-'key variables'!$B$9*30,34),scenario!BJ$4),TRUE)</f>
        <v>10895583.360992203</v>
      </c>
      <c r="BP1289" s="10">
        <f ca="1">BP1288+BK1289-INDIRECT(ADDRESS(MAX($D1289-'key variables'!$B$9*30,34),scenario!BK$4),TRUE)</f>
        <v>32531162.537994072</v>
      </c>
      <c r="BQ1289" s="10">
        <f ca="1">BQ1288+BL1289-INDIRECT(ADDRESS(MAX($D1289-'key variables'!$B$9*30,34),scenario!BL$4),TRUE)</f>
        <v>14415841.516535141</v>
      </c>
      <c r="BR1289" s="10">
        <f t="shared" ca="1" si="967"/>
        <v>67281977.490690395</v>
      </c>
      <c r="BS1289" s="82">
        <f t="shared" ca="1" si="948"/>
        <v>-2.3433848477536824E-9</v>
      </c>
      <c r="BT1289" s="82">
        <f t="shared" ca="1" si="949"/>
        <v>-3.4288309057018498E-10</v>
      </c>
      <c r="BU1289" s="82">
        <f t="shared" ca="1" si="950"/>
        <v>-4.2578247660364599E-9</v>
      </c>
      <c r="BV1289" s="82">
        <f t="shared" ca="1" si="951"/>
        <v>-2.9943922343414556E-9</v>
      </c>
      <c r="BW1289" s="82">
        <f t="shared" ca="1" si="968"/>
        <v>-9.9384849387017825E-9</v>
      </c>
      <c r="BX1289" s="10">
        <f t="shared" ca="1" si="952"/>
        <v>-1.8625994260191893E-12</v>
      </c>
      <c r="BY1289" s="10">
        <f t="shared" ca="1" si="953"/>
        <v>2.8902850229962428E-12</v>
      </c>
      <c r="BZ1289" s="10">
        <f t="shared" ca="1" si="954"/>
        <v>-3.5034723983035463E-11</v>
      </c>
      <c r="CA1289" s="10">
        <f t="shared" ca="1" si="955"/>
        <v>-2.0257049910634696E-11</v>
      </c>
      <c r="CB1289" s="10">
        <v>0</v>
      </c>
      <c r="CC1289" s="82">
        <f t="shared" ca="1" si="956"/>
        <v>3.9725652202851362E-13</v>
      </c>
      <c r="CD1289" s="82">
        <f t="shared" ca="1" si="957"/>
        <v>3.4270724516460853E-13</v>
      </c>
      <c r="CE1289" s="82">
        <f t="shared" ca="1" si="958"/>
        <v>1.8915613015532971E-10</v>
      </c>
      <c r="CF1289" s="82">
        <f t="shared" ca="1" si="959"/>
        <v>3.7028113764059381E-11</v>
      </c>
      <c r="CG1289" s="82">
        <f t="shared" ca="1" si="969"/>
        <v>2.269242076865822E-10</v>
      </c>
      <c r="CH1289" s="13" t="str">
        <f t="shared" ca="1" si="970"/>
        <v/>
      </c>
      <c r="CI1289" s="81">
        <f t="shared" ca="1" si="979"/>
        <v>0.1131775965863165</v>
      </c>
      <c r="CJ1289" s="81">
        <f t="shared" ca="1" si="980"/>
        <v>0.13063724757458739</v>
      </c>
      <c r="CK1289" s="81">
        <f t="shared" ca="1" si="981"/>
        <v>0.39004625943939081</v>
      </c>
      <c r="CL1289" s="81">
        <f t="shared" ca="1" si="982"/>
        <v>0.17284488538116416</v>
      </c>
      <c r="CM1289" s="89">
        <f t="shared" ca="1" si="971"/>
        <v>0.80670598898145884</v>
      </c>
    </row>
    <row r="1290" spans="1:91" x14ac:dyDescent="0.3">
      <c r="A1290">
        <v>1225</v>
      </c>
      <c r="B1290" s="3">
        <f t="shared" si="984"/>
        <v>3.5916666666666668</v>
      </c>
      <c r="C1290" s="3">
        <f t="shared" si="972"/>
        <v>40.833333333333336</v>
      </c>
      <c r="D1290" s="4">
        <f t="shared" ca="1" si="960"/>
        <v>1290</v>
      </c>
      <c r="E1290" s="58">
        <f>(0.5*(COS(B1290*2*PI())+1)*('key variables'!$B$4-'key variables'!$B$6)+'key variables'!$B$6)/'key variables'!$B$4</f>
        <v>1</v>
      </c>
      <c r="F1290" s="10">
        <f t="shared" ca="1" si="973"/>
        <v>11689222.907461114</v>
      </c>
      <c r="G1290" s="10">
        <f t="shared" ca="1" si="974"/>
        <v>13492492.798713122</v>
      </c>
      <c r="H1290" s="10">
        <f t="shared" ca="1" si="975"/>
        <v>40309474.521088287</v>
      </c>
      <c r="I1290" s="10">
        <f t="shared" ca="1" si="976"/>
        <v>17912154.249750931</v>
      </c>
      <c r="J1290" s="10">
        <f t="shared" ca="1" si="961"/>
        <v>83403344.477013454</v>
      </c>
      <c r="K1290" s="82">
        <f t="shared" ca="1" si="937"/>
        <v>2249832.832292099</v>
      </c>
      <c r="L1290" s="82">
        <f t="shared" ca="1" si="938"/>
        <v>2596909.4377209195</v>
      </c>
      <c r="M1290" s="82">
        <f t="shared" ca="1" si="939"/>
        <v>7778311.98309422</v>
      </c>
      <c r="N1290" s="82">
        <f t="shared" ca="1" si="940"/>
        <v>3496312.733215793</v>
      </c>
      <c r="O1290" s="82">
        <f t="shared" ca="1" si="962"/>
        <v>16121366.986323033</v>
      </c>
      <c r="P1290" s="10">
        <f ca="1">IF(IF($A1290&gt;='key variables'!$B$26,K1290*SUMPRODUCT(Z1290:AC1290,'control variables'!$O$3:$R$3)/J1290+F$65*'key variables'!$B$25/scenario!J$65,K1290*SUMPRODUCT(Z1290:AC1290,'control variables'!$O$7:$R$7)/J1290+F$65*'key variables'!$B$25/scenario!J$65)&lt;'key variables'!$B$28,0,IF($A1290&gt;='key variables'!$B$26,K1290*SUMPRODUCT(Z1290:AC1290,'control variables'!$O$3:$R$3)/J1290+F$65*'key variables'!$B$25/scenario!J$65,K1290*SUMPRODUCT(Z1290:AC1290,'control variables'!$O$7:$R$7)/J1290+F$65*'key variables'!$B$25/scenario!J$65))</f>
        <v>4.0904601303448707E-70</v>
      </c>
      <c r="Q1290" s="10">
        <f ca="1">IF(IF($A1290&gt;='key variables'!$B$26,L1290*SUMPRODUCT(Z1290:AC1290,'control variables'!$O$4:$R$4)/J1290+G$65*'key variables'!$B$25/scenario!J$65,L1290*SUMPRODUCT(Z1290:AC1290,'control variables'!$O$7:$R$7)/J1290+G$65*'key variables'!$B$25/scenario!J$65)&lt;'key variables'!$B$28,0,IF($A1290&gt;='key variables'!$B$26,L1290*SUMPRODUCT(Z1290:AC1290,'control variables'!$O$4:$R$4)/J1290+G$65*'key variables'!$B$25/scenario!J$65,L1290*SUMPRODUCT(Z1290:AC1290,'control variables'!$O$7:$R$7)/J1290+G$65*'key variables'!$B$25/scenario!J$65))</f>
        <v>4.7214861320570311E-70</v>
      </c>
      <c r="R1290" s="10">
        <f ca="1">IF(IF($A1290&gt;='key variables'!$B$26,M1290*SUMPRODUCT(Z1290:AC1290,'control variables'!$O$5:$R$5)/J1290+H$65*'key variables'!$B$25/scenario!J$65,M1290*SUMPRODUCT(Z1290:AC1290,'control variables'!$O$7:$R$7)/J1290+H$65*'key variables'!$B$25/scenario!J$65)&lt;'key variables'!$B$28,0,IF($A1290&gt;='key variables'!$B$26,M1290*SUMPRODUCT(Z1290:AC1290,'control variables'!$O$5:$R$5)/J1290+H$65*'key variables'!$B$25/scenario!J$65,M1290*SUMPRODUCT(Z1290:AC1290,'control variables'!$O$7:$R$7)/J1290+H$65*'key variables'!$B$25/scenario!J$65))</f>
        <v>1.4141884050921265E-69</v>
      </c>
      <c r="S1290" s="10">
        <f ca="1">IF(IF($A1290&gt;='key variables'!$B$26,N1290*SUMPRODUCT(Z1290:AC1290,'control variables'!$O$6:$R$6)/J1290+I$65*'key variables'!$B$25/scenario!J$65,N1290*SUMPRODUCT(Z1290:AC1290,'control variables'!$O$7:$R$7)/J1290+I$65*'key variables'!$B$25/scenario!J$65)&lt;'key variables'!$B$28,0,IF($A1290&gt;='key variables'!$B$26,N1290*SUMPRODUCT(Z1290:AC1290,'control variables'!$O$6:$R$6)/J1290+I$65*'key variables'!$B$25/scenario!J$65,N1290*SUMPRODUCT(Z1290:AC1290,'control variables'!$O$7:$R$7)/J1290+I$65*'key variables'!$B$25/scenario!J$65))</f>
        <v>6.3567068775799232E-70</v>
      </c>
      <c r="T1290" s="10">
        <f t="shared" ca="1" si="983"/>
        <v>2.9310537190903091E-69</v>
      </c>
      <c r="U1290" s="82">
        <f ca="1">SUMPRODUCT(P1260:P1289,'control variables'!AD$7:AD$36)</f>
        <v>8.6725322021332276E-70</v>
      </c>
      <c r="V1290" s="82">
        <f ca="1">SUMPRODUCT(Q1260:Q1289,'control variables'!AE$7:AE$36)</f>
        <v>1.0010424064135239E-69</v>
      </c>
      <c r="W1290" s="82">
        <f ca="1">SUMPRODUCT(R1260:R1289,'control variables'!AF$7:AF$36)</f>
        <v>2.9983410404273655E-69</v>
      </c>
      <c r="X1290" s="82">
        <f ca="1">SUMPRODUCT(S1260:S1289,'control variables'!AG$7:AG$36)</f>
        <v>1.3477394556755081E-69</v>
      </c>
      <c r="Y1290" s="82">
        <f t="shared" ca="1" si="977"/>
        <v>6.2143761227297197E-69</v>
      </c>
      <c r="Z1290" s="10">
        <f ca="1">IF($A1290&gt;='key variables'!$B$26,SUMPRODUCT(P1260:P1289,'control variables'!V$7:V$36)*$E1290,SUMPRODUCT(P1260:P1289,'control variables'!Z$7:Z$36)*$E1290)</f>
        <v>2.1161856535495571E-69</v>
      </c>
      <c r="AA1290" s="10">
        <f ca="1">IF($A1290&gt;='key variables'!$B$26,SUMPRODUCT(Q1260:Q1289,'control variables'!W$7:W$36)*$E1290,SUMPRODUCT(Q1260:Q1289,'control variables'!AA$7:AA$36)*$E1290)</f>
        <v>2.4426448120030647E-69</v>
      </c>
      <c r="AB1290" s="10">
        <f ca="1">IF($A1290&gt;='key variables'!$B$26,SUMPRODUCT(R1260:R1289,'control variables'!X$7:X$36)*$E1290,SUMPRODUCT(R1260:R1289,'control variables'!AB$7:AB$36)*$E1290)</f>
        <v>7.3162556751769917E-69</v>
      </c>
      <c r="AC1290" s="10">
        <f ca="1">IF($A1290&gt;='key variables'!$B$26,SUMPRODUCT(S1260:S1289,'control variables'!Y$7:Y$36)*$E1290,SUMPRODUCT(S1260:S1289,'control variables'!AC$7:AC$36)*$E1290)</f>
        <v>3.2886207100178452E-69</v>
      </c>
      <c r="AD1290" s="10">
        <f t="shared" ca="1" si="978"/>
        <v>1.5163706850747458E-68</v>
      </c>
      <c r="AE1290" s="82">
        <f ca="1">SUMPRODUCT(P1260:P1289,'control variables'!AL$7:AL$36)</f>
        <v>2.8812938808496194E-69</v>
      </c>
      <c r="AF1290" s="82">
        <f ca="1">SUMPRODUCT(Q1260:Q1289,'control variables'!AM$7:AM$36)</f>
        <v>3.3170886032241719E-69</v>
      </c>
      <c r="AG1290" s="82">
        <f ca="1">SUMPRODUCT(R1260:R1289,'control variables'!AN$7:AN$36)</f>
        <v>9.4578913766434404E-69</v>
      </c>
      <c r="AH1290" s="82">
        <f ca="1">SUMPRODUCT(S1260:S1289,'control variables'!AO$7:AO$36)</f>
        <v>4.0951731510612311E-69</v>
      </c>
      <c r="AI1290" s="82">
        <f t="shared" ca="1" si="941"/>
        <v>1.9751447011778464E-68</v>
      </c>
      <c r="AJ1290" s="10">
        <f ca="1">SUMPRODUCT(P1260:P1289,'control variables'!AP$7:AP$36)</f>
        <v>2.7530875097940824E-72</v>
      </c>
      <c r="AK1290" s="10">
        <f ca="1">SUMPRODUCT(Q1260:Q1289,'control variables'!AQ$7:AQ$36)</f>
        <v>7.944500180677875E-72</v>
      </c>
      <c r="AL1290" s="10">
        <f ca="1">SUMPRODUCT(R1260:R1289,'control variables'!AR$7:AR$36)</f>
        <v>2.8554619606277589E-70</v>
      </c>
      <c r="AM1290" s="10">
        <f ca="1">SUMPRODUCT(S1260:S1289,'control variables'!AS$7:AS$36)</f>
        <v>2.1391933609449386E-70</v>
      </c>
      <c r="AN1290" s="10">
        <f t="shared" ca="1" si="963"/>
        <v>5.1016311984774171E-70</v>
      </c>
      <c r="AO1290" s="82">
        <f ca="1">SUMPRODUCT(P1260:P1289,'control variables'!AX$7:AX$36)</f>
        <v>3.7437788730493631E-72</v>
      </c>
      <c r="AP1290" s="82">
        <f ca="1">SUMPRODUCT(Q1260:Q1289,'control variables'!AY$7:AY$36)</f>
        <v>8.6426462878641337E-72</v>
      </c>
      <c r="AQ1290" s="82">
        <f ca="1">SUMPRODUCT(R1260:R1289,'control variables'!AZ$7:AZ$36)</f>
        <v>7.7659850062622175E-71</v>
      </c>
      <c r="AR1290" s="82">
        <f ca="1">SUMPRODUCT(S1260:S1289,'control variables'!BA$7:BA$36)</f>
        <v>5.8179530302486678E-71</v>
      </c>
      <c r="AS1290" s="82">
        <f t="shared" ca="1" si="964"/>
        <v>1.4822580552602235E-70</v>
      </c>
      <c r="AT1290" s="10">
        <f ca="1">SUMPRODUCT(P1260:P1289,'control variables'!AT$7:AT$36)</f>
        <v>-3.3040309486049944E-72</v>
      </c>
      <c r="AU1290" s="10">
        <f ca="1">SUMPRODUCT(Q1260:Q1289,'control variables'!AU$7:AU$36)</f>
        <v>3.5841467155210913E-72</v>
      </c>
      <c r="AV1290" s="10">
        <f ca="1">SUMPRODUCT(R1260:R1289,'control variables'!AV$7:AV$36)</f>
        <v>1.5433622977510435E-69</v>
      </c>
      <c r="AW1290" s="10">
        <f ca="1">SUMPRODUCT(S1260:S1289,'control variables'!AW$7:AW$36)</f>
        <v>1.1562228551473779E-69</v>
      </c>
      <c r="AX1290" s="10">
        <f t="shared" ca="1" si="942"/>
        <v>2.6998652686653377E-69</v>
      </c>
      <c r="AY1290" s="82">
        <f ca="1">SUMPRODUCT(P1260:P1289,'control variables'!BB$7:BB$36)</f>
        <v>1.1975342460667538E-71</v>
      </c>
      <c r="AZ1290" s="82">
        <f ca="1">SUMPRODUCT(Q1260:Q1289,'control variables'!BC$7:BC$36)</f>
        <v>3.0537101919412017E-71</v>
      </c>
      <c r="BA1290" s="82">
        <f ca="1">SUMPRODUCT(R1260:R1289,'control variables'!BD$7:BD$36)</f>
        <v>2.1376909993261305E-70</v>
      </c>
      <c r="BB1290" s="82">
        <f ca="1">SUMPRODUCT(S1260:S1289,'control variables'!BE$7:BE$36)</f>
        <v>3.0378115093865601E-71</v>
      </c>
      <c r="BC1290" s="82">
        <f t="shared" ca="1" si="965"/>
        <v>2.8665965940655819E-70</v>
      </c>
      <c r="BD1290" s="10">
        <f ca="1">SUMPRODUCT(P1260:P1289,'control variables'!BF$7:BF$36)</f>
        <v>2.5051373354619036E-72</v>
      </c>
      <c r="BE1290" s="10">
        <f ca="1">SUMPRODUCT(Q1260:Q1289,'control variables'!BG$7:BG$36)</f>
        <v>2.8915991872250456E-72</v>
      </c>
      <c r="BF1290" s="10">
        <f ca="1">SUMPRODUCT(R1260:R1289,'control variables'!BH$7:BH$36)</f>
        <v>8.6609722624894954E-71</v>
      </c>
      <c r="BG1290" s="10">
        <f ca="1">SUMPRODUCT(S1260:S1289,'control variables'!BI$7:BI$36)</f>
        <v>1.9465320797871122E-70</v>
      </c>
      <c r="BH1290" s="10">
        <f t="shared" ca="1" si="966"/>
        <v>2.8665966712629313E-70</v>
      </c>
      <c r="BI1290" s="82">
        <f t="shared" ca="1" si="943"/>
        <v>2.8899651923616821E-69</v>
      </c>
      <c r="BJ1290" s="82">
        <f t="shared" ca="1" si="944"/>
        <v>3.3512098518591049E-69</v>
      </c>
      <c r="BK1290" s="82">
        <f t="shared" ca="1" si="945"/>
        <v>1.1215022774327097E-68</v>
      </c>
      <c r="BL1290" s="82">
        <f t="shared" ca="1" si="946"/>
        <v>5.2817741213024747E-69</v>
      </c>
      <c r="BM1290" s="82">
        <f t="shared" ca="1" si="936"/>
        <v>2.2737971939850359E-68</v>
      </c>
      <c r="BN1290" s="10">
        <f ca="1">BN1289+BI1290-INDIRECT(ADDRESS(MAX($D1290-'key variables'!$B$9*30,34),scenario!BI$4),TRUE)</f>
        <v>9439390.0751690175</v>
      </c>
      <c r="BO1290" s="10">
        <f ca="1">BO1289+BJ1290-INDIRECT(ADDRESS(MAX($D1290-'key variables'!$B$9*30,34),scenario!BJ$4),TRUE)</f>
        <v>10895583.360992203</v>
      </c>
      <c r="BP1290" s="10">
        <f ca="1">BP1289+BK1290-INDIRECT(ADDRESS(MAX($D1290-'key variables'!$B$9*30,34),scenario!BK$4),TRUE)</f>
        <v>32531162.537994072</v>
      </c>
      <c r="BQ1290" s="10">
        <f ca="1">BQ1289+BL1290-INDIRECT(ADDRESS(MAX($D1290-'key variables'!$B$9*30,34),scenario!BL$4),TRUE)</f>
        <v>14415841.516535141</v>
      </c>
      <c r="BR1290" s="10">
        <f t="shared" ca="1" si="967"/>
        <v>67281977.490690395</v>
      </c>
      <c r="BS1290" s="82">
        <f t="shared" ca="1" si="948"/>
        <v>-2.3433848477536824E-9</v>
      </c>
      <c r="BT1290" s="82">
        <f t="shared" ca="1" si="949"/>
        <v>-3.4288309057018498E-10</v>
      </c>
      <c r="BU1290" s="82">
        <f t="shared" ca="1" si="950"/>
        <v>-4.2578247660364599E-9</v>
      </c>
      <c r="BV1290" s="82">
        <f t="shared" ca="1" si="951"/>
        <v>-2.9943922343414556E-9</v>
      </c>
      <c r="BW1290" s="82">
        <f t="shared" ca="1" si="968"/>
        <v>-9.9384849387017825E-9</v>
      </c>
      <c r="BX1290" s="10">
        <f t="shared" ca="1" si="952"/>
        <v>-1.8625994260191893E-12</v>
      </c>
      <c r="BY1290" s="10">
        <f t="shared" ca="1" si="953"/>
        <v>2.8902850229962428E-12</v>
      </c>
      <c r="BZ1290" s="10">
        <f t="shared" ca="1" si="954"/>
        <v>-3.5034723983035463E-11</v>
      </c>
      <c r="CA1290" s="10">
        <f t="shared" ca="1" si="955"/>
        <v>-2.0257049910634696E-11</v>
      </c>
      <c r="CB1290" s="10">
        <v>0</v>
      </c>
      <c r="CC1290" s="82">
        <f t="shared" ca="1" si="956"/>
        <v>3.9725652202851362E-13</v>
      </c>
      <c r="CD1290" s="82">
        <f t="shared" ca="1" si="957"/>
        <v>3.4270724516460853E-13</v>
      </c>
      <c r="CE1290" s="82">
        <f t="shared" ca="1" si="958"/>
        <v>1.8915613015532971E-10</v>
      </c>
      <c r="CF1290" s="82">
        <f t="shared" ca="1" si="959"/>
        <v>3.7028113764059381E-11</v>
      </c>
      <c r="CG1290" s="82">
        <f t="shared" ca="1" si="969"/>
        <v>2.269242076865822E-10</v>
      </c>
      <c r="CH1290" s="13" t="str">
        <f t="shared" ca="1" si="970"/>
        <v/>
      </c>
      <c r="CI1290" s="81">
        <f t="shared" ca="1" si="979"/>
        <v>0.1131775965863165</v>
      </c>
      <c r="CJ1290" s="81">
        <f t="shared" ca="1" si="980"/>
        <v>0.13063724757458739</v>
      </c>
      <c r="CK1290" s="81">
        <f t="shared" ca="1" si="981"/>
        <v>0.39004625943939081</v>
      </c>
      <c r="CL1290" s="81">
        <f t="shared" ca="1" si="982"/>
        <v>0.17284488538116416</v>
      </c>
      <c r="CM1290" s="89">
        <f t="shared" ca="1" si="971"/>
        <v>0.80670598898145884</v>
      </c>
    </row>
    <row r="1291" spans="1:91" x14ac:dyDescent="0.3">
      <c r="A1291">
        <v>1226</v>
      </c>
      <c r="B1291" s="3">
        <f t="shared" si="984"/>
        <v>3.5944444444444446</v>
      </c>
      <c r="C1291" s="3">
        <f t="shared" si="972"/>
        <v>40.866666666666667</v>
      </c>
      <c r="D1291" s="4">
        <f t="shared" ca="1" si="960"/>
        <v>1291</v>
      </c>
      <c r="E1291" s="58">
        <f>(0.5*(COS(B1291*2*PI())+1)*('key variables'!$B$4-'key variables'!$B$6)+'key variables'!$B$6)/'key variables'!$B$4</f>
        <v>1</v>
      </c>
      <c r="F1291" s="10">
        <f t="shared" ca="1" si="973"/>
        <v>11689222.907461114</v>
      </c>
      <c r="G1291" s="10">
        <f t="shared" ca="1" si="974"/>
        <v>13492492.798713122</v>
      </c>
      <c r="H1291" s="10">
        <f t="shared" ca="1" si="975"/>
        <v>40309474.521088287</v>
      </c>
      <c r="I1291" s="10">
        <f t="shared" ca="1" si="976"/>
        <v>17912154.249750931</v>
      </c>
      <c r="J1291" s="10">
        <f t="shared" ca="1" si="961"/>
        <v>83403344.477013454</v>
      </c>
      <c r="K1291" s="82">
        <f t="shared" ca="1" si="937"/>
        <v>2249832.832292099</v>
      </c>
      <c r="L1291" s="82">
        <f t="shared" ca="1" si="938"/>
        <v>2596909.4377209195</v>
      </c>
      <c r="M1291" s="82">
        <f t="shared" ca="1" si="939"/>
        <v>7778311.98309422</v>
      </c>
      <c r="N1291" s="82">
        <f t="shared" ca="1" si="940"/>
        <v>3496312.733215793</v>
      </c>
      <c r="O1291" s="82">
        <f t="shared" ca="1" si="962"/>
        <v>16121366.986323033</v>
      </c>
      <c r="P1291" s="10">
        <f ca="1">IF(IF($A1291&gt;='key variables'!$B$26,K1291*SUMPRODUCT(Z1291:AC1291,'control variables'!$O$3:$R$3)/J1291+F$65*'key variables'!$B$25/scenario!J$65,K1291*SUMPRODUCT(Z1291:AC1291,'control variables'!$O$7:$R$7)/J1291+F$65*'key variables'!$B$25/scenario!J$65)&lt;'key variables'!$B$28,0,IF($A1291&gt;='key variables'!$B$26,K1291*SUMPRODUCT(Z1291:AC1291,'control variables'!$O$3:$R$3)/J1291+F$65*'key variables'!$B$25/scenario!J$65,K1291*SUMPRODUCT(Z1291:AC1291,'control variables'!$O$7:$R$7)/J1291+F$65*'key variables'!$B$25/scenario!J$65))</f>
        <v>3.5196332556394562E-70</v>
      </c>
      <c r="Q1291" s="10">
        <f ca="1">IF(IF($A1291&gt;='key variables'!$B$26,L1291*SUMPRODUCT(Z1291:AC1291,'control variables'!$O$4:$R$4)/J1291+G$65*'key variables'!$B$25/scenario!J$65,L1291*SUMPRODUCT(Z1291:AC1291,'control variables'!$O$7:$R$7)/J1291+G$65*'key variables'!$B$25/scenario!J$65)&lt;'key variables'!$B$28,0,IF($A1291&gt;='key variables'!$B$26,L1291*SUMPRODUCT(Z1291:AC1291,'control variables'!$O$4:$R$4)/J1291+G$65*'key variables'!$B$25/scenario!J$65,L1291*SUMPRODUCT(Z1291:AC1291,'control variables'!$O$7:$R$7)/J1291+G$65*'key variables'!$B$25/scenario!J$65))</f>
        <v>4.0625990907842825E-70</v>
      </c>
      <c r="R1291" s="10">
        <f ca="1">IF(IF($A1291&gt;='key variables'!$B$26,M1291*SUMPRODUCT(Z1291:AC1291,'control variables'!$O$5:$R$5)/J1291+H$65*'key variables'!$B$25/scenario!J$65,M1291*SUMPRODUCT(Z1291:AC1291,'control variables'!$O$7:$R$7)/J1291+H$65*'key variables'!$B$25/scenario!J$65)&lt;'key variables'!$B$28,0,IF($A1291&gt;='key variables'!$B$26,M1291*SUMPRODUCT(Z1291:AC1291,'control variables'!$O$5:$R$5)/J1291+H$65*'key variables'!$B$25/scenario!J$65,M1291*SUMPRODUCT(Z1291:AC1291,'control variables'!$O$7:$R$7)/J1291+H$65*'key variables'!$B$25/scenario!J$65))</f>
        <v>1.2168373194441379E-69</v>
      </c>
      <c r="S1291" s="10">
        <f ca="1">IF(IF($A1291&gt;='key variables'!$B$26,N1291*SUMPRODUCT(Z1291:AC1291,'control variables'!$O$6:$R$6)/J1291+I$65*'key variables'!$B$25/scenario!J$65,N1291*SUMPRODUCT(Z1291:AC1291,'control variables'!$O$7:$R$7)/J1291+I$65*'key variables'!$B$25/scenario!J$65)&lt;'key variables'!$B$28,0,IF($A1291&gt;='key variables'!$B$26,N1291*SUMPRODUCT(Z1291:AC1291,'control variables'!$O$6:$R$6)/J1291+I$65*'key variables'!$B$25/scenario!J$65,N1291*SUMPRODUCT(Z1291:AC1291,'control variables'!$O$7:$R$7)/J1291+I$65*'key variables'!$B$25/scenario!J$65))</f>
        <v>5.4696235166081506E-70</v>
      </c>
      <c r="T1291" s="10">
        <f t="shared" ca="1" si="983"/>
        <v>2.522022905747327E-69</v>
      </c>
      <c r="U1291" s="82">
        <f ca="1">SUMPRODUCT(P1261:P1290,'control variables'!AD$7:AD$36)</f>
        <v>7.4622736260868215E-70</v>
      </c>
      <c r="V1291" s="82">
        <f ca="1">SUMPRODUCT(Q1261:Q1290,'control variables'!AE$7:AE$36)</f>
        <v>8.6134616440359546E-70</v>
      </c>
      <c r="W1291" s="82">
        <f ca="1">SUMPRODUCT(R1261:R1290,'control variables'!AF$7:AF$36)</f>
        <v>2.5799202293525406E-69</v>
      </c>
      <c r="X1291" s="82">
        <f ca="1">SUMPRODUCT(S1261:S1290,'control variables'!AG$7:AG$36)</f>
        <v>1.1596613723094775E-69</v>
      </c>
      <c r="Y1291" s="82">
        <f t="shared" ca="1" si="977"/>
        <v>5.3471551286742958E-69</v>
      </c>
      <c r="Z1291" s="10">
        <f ca="1">IF($A1291&gt;='key variables'!$B$26,SUMPRODUCT(P1261:P1290,'control variables'!V$7:V$36)*$E1291,SUMPRODUCT(P1261:P1290,'control variables'!Z$7:Z$36)*$E1291)</f>
        <v>1.8208703089625695E-69</v>
      </c>
      <c r="AA1291" s="10">
        <f ca="1">IF($A1291&gt;='key variables'!$B$26,SUMPRODUCT(Q1261:Q1290,'control variables'!W$7:W$36)*$E1291,SUMPRODUCT(Q1261:Q1290,'control variables'!AA$7:AA$36)*$E1291)</f>
        <v>2.1017718393740545E-69</v>
      </c>
      <c r="AB1291" s="10">
        <f ca="1">IF($A1291&gt;='key variables'!$B$26,SUMPRODUCT(R1261:R1290,'control variables'!X$7:X$36)*$E1291,SUMPRODUCT(R1261:R1290,'control variables'!AB$7:AB$36)*$E1291)</f>
        <v>6.2952665373963168E-69</v>
      </c>
      <c r="AC1291" s="10">
        <f ca="1">IF($A1291&gt;='key variables'!$B$26,SUMPRODUCT(S1261:S1290,'control variables'!Y$7:Y$36)*$E1291,SUMPRODUCT(S1261:S1290,'control variables'!AC$7:AC$36)*$E1291)</f>
        <v>2.8296911465526424E-69</v>
      </c>
      <c r="AD1291" s="10">
        <f t="shared" ca="1" si="978"/>
        <v>1.3047599832285584E-68</v>
      </c>
      <c r="AE1291" s="82">
        <f ca="1">SUMPRODUCT(P1261:P1290,'control variables'!AL$7:AL$36)</f>
        <v>2.4792070914168238E-69</v>
      </c>
      <c r="AF1291" s="82">
        <f ca="1">SUMPRODUCT(Q1261:Q1290,'control variables'!AM$7:AM$36)</f>
        <v>2.8541863232452786E-69</v>
      </c>
      <c r="AG1291" s="82">
        <f ca="1">SUMPRODUCT(R1261:R1290,'control variables'!AN$7:AN$36)</f>
        <v>8.1380353204061966E-69</v>
      </c>
      <c r="AH1291" s="82">
        <f ca="1">SUMPRODUCT(S1261:S1290,'control variables'!AO$7:AO$36)</f>
        <v>3.5236885706698515E-69</v>
      </c>
      <c r="AI1291" s="82">
        <f t="shared" ca="1" si="941"/>
        <v>1.6995117305738149E-68</v>
      </c>
      <c r="AJ1291" s="10">
        <f ca="1">SUMPRODUCT(P1261:P1290,'control variables'!AP$7:AP$36)</f>
        <v>2.3688920185954502E-72</v>
      </c>
      <c r="AK1291" s="10">
        <f ca="1">SUMPRODUCT(Q1261:Q1290,'control variables'!AQ$7:AQ$36)</f>
        <v>6.8358390362773286E-72</v>
      </c>
      <c r="AL1291" s="10">
        <f ca="1">SUMPRODUCT(R1261:R1290,'control variables'!AR$7:AR$36)</f>
        <v>2.4569800356400403E-70</v>
      </c>
      <c r="AM1291" s="10">
        <f ca="1">SUMPRODUCT(S1261:S1290,'control variables'!AS$7:AS$36)</f>
        <v>1.8406672729970241E-70</v>
      </c>
      <c r="AN1291" s="10">
        <f t="shared" ca="1" si="963"/>
        <v>4.389694619185792E-70</v>
      </c>
      <c r="AO1291" s="82">
        <f ca="1">SUMPRODUCT(P1261:P1290,'control variables'!AX$7:AX$36)</f>
        <v>3.2213316359189154E-72</v>
      </c>
      <c r="AP1291" s="82">
        <f ca="1">SUMPRODUCT(Q1261:Q1290,'control variables'!AY$7:AY$36)</f>
        <v>7.4365583142674089E-72</v>
      </c>
      <c r="AQ1291" s="82">
        <f ca="1">SUMPRODUCT(R1261:R1290,'control variables'!AZ$7:AZ$36)</f>
        <v>6.6822357925129994E-71</v>
      </c>
      <c r="AR1291" s="82">
        <f ca="1">SUMPRODUCT(S1261:S1290,'control variables'!BA$7:BA$36)</f>
        <v>5.0060531853381278E-71</v>
      </c>
      <c r="AS1291" s="82">
        <f t="shared" ca="1" si="964"/>
        <v>1.275407797286976E-70</v>
      </c>
      <c r="AT1291" s="10">
        <f ca="1">SUMPRODUCT(P1261:P1290,'control variables'!AT$7:AT$36)</f>
        <v>-2.84295087442685E-72</v>
      </c>
      <c r="AU1291" s="10">
        <f ca="1">SUMPRODUCT(Q1261:Q1290,'control variables'!AU$7:AU$36)</f>
        <v>3.0839762694314266E-72</v>
      </c>
      <c r="AV1291" s="10">
        <f ca="1">SUMPRODUCT(R1261:R1290,'control variables'!AV$7:AV$36)</f>
        <v>1.3279848954808691E-69</v>
      </c>
      <c r="AW1291" s="10">
        <f ca="1">SUMPRODUCT(S1261:S1290,'control variables'!AW$7:AW$36)</f>
        <v>9.9487106150182935E-70</v>
      </c>
      <c r="AX1291" s="10">
        <f t="shared" ca="1" si="942"/>
        <v>2.3230969823777028E-69</v>
      </c>
      <c r="AY1291" s="82">
        <f ca="1">SUMPRODUCT(P1261:P1290,'control variables'!BB$7:BB$36)</f>
        <v>1.0304174158686418E-71</v>
      </c>
      <c r="AZ1291" s="82">
        <f ca="1">SUMPRODUCT(Q1261:Q1290,'control variables'!BC$7:BC$36)</f>
        <v>2.6275625729507422E-71</v>
      </c>
      <c r="BA1291" s="82">
        <f ca="1">SUMPRODUCT(R1261:R1290,'control variables'!BD$7:BD$36)</f>
        <v>1.8393745671040302E-70</v>
      </c>
      <c r="BB1291" s="82">
        <f ca="1">SUMPRODUCT(S1261:S1290,'control variables'!BE$7:BE$36)</f>
        <v>2.6138825638424633E-71</v>
      </c>
      <c r="BC1291" s="82">
        <f t="shared" ca="1" si="965"/>
        <v>2.4665608223702149E-70</v>
      </c>
      <c r="BD1291" s="10">
        <f ca="1">SUMPRODUCT(P1261:P1290,'control variables'!BF$7:BF$36)</f>
        <v>2.1555434828531985E-72</v>
      </c>
      <c r="BE1291" s="10">
        <f ca="1">SUMPRODUCT(Q1261:Q1290,'control variables'!BG$7:BG$36)</f>
        <v>2.4880742843175508E-72</v>
      </c>
      <c r="BF1291" s="10">
        <f ca="1">SUMPRODUCT(R1261:R1290,'control variables'!BH$7:BH$36)</f>
        <v>7.4523268849606987E-71</v>
      </c>
      <c r="BG1291" s="10">
        <f ca="1">SUMPRODUCT(S1261:S1290,'control variables'!BI$7:BI$36)</f>
        <v>1.6748920226268366E-70</v>
      </c>
      <c r="BH1291" s="10">
        <f t="shared" ca="1" si="966"/>
        <v>2.466560888794614E-70</v>
      </c>
      <c r="BI1291" s="82">
        <f t="shared" ca="1" si="943"/>
        <v>2.4866683147010832E-69</v>
      </c>
      <c r="BJ1291" s="82">
        <f t="shared" ca="1" si="944"/>
        <v>2.8835459252442175E-69</v>
      </c>
      <c r="BK1291" s="82">
        <f t="shared" ca="1" si="945"/>
        <v>9.6499576725974691E-69</v>
      </c>
      <c r="BL1291" s="82">
        <f t="shared" ca="1" si="946"/>
        <v>4.5446984578101055E-69</v>
      </c>
      <c r="BM1291" s="82">
        <f t="shared" ca="1" si="936"/>
        <v>1.9564870370352874E-68</v>
      </c>
      <c r="BN1291" s="10">
        <f ca="1">BN1290+BI1291-INDIRECT(ADDRESS(MAX($D1291-'key variables'!$B$9*30,34),scenario!BI$4),TRUE)</f>
        <v>9439390.0751690175</v>
      </c>
      <c r="BO1291" s="10">
        <f ca="1">BO1290+BJ1291-INDIRECT(ADDRESS(MAX($D1291-'key variables'!$B$9*30,34),scenario!BJ$4),TRUE)</f>
        <v>10895583.360992203</v>
      </c>
      <c r="BP1291" s="10">
        <f ca="1">BP1290+BK1291-INDIRECT(ADDRESS(MAX($D1291-'key variables'!$B$9*30,34),scenario!BK$4),TRUE)</f>
        <v>32531162.537994072</v>
      </c>
      <c r="BQ1291" s="10">
        <f ca="1">BQ1290+BL1291-INDIRECT(ADDRESS(MAX($D1291-'key variables'!$B$9*30,34),scenario!BL$4),TRUE)</f>
        <v>14415841.516535141</v>
      </c>
      <c r="BR1291" s="10">
        <f t="shared" ca="1" si="967"/>
        <v>67281977.490690395</v>
      </c>
      <c r="BS1291" s="82">
        <f t="shared" ca="1" si="948"/>
        <v>-2.3433848477536824E-9</v>
      </c>
      <c r="BT1291" s="82">
        <f t="shared" ca="1" si="949"/>
        <v>-3.4288309057018498E-10</v>
      </c>
      <c r="BU1291" s="82">
        <f t="shared" ca="1" si="950"/>
        <v>-4.2578247660364599E-9</v>
      </c>
      <c r="BV1291" s="82">
        <f t="shared" ca="1" si="951"/>
        <v>-2.9943922343414556E-9</v>
      </c>
      <c r="BW1291" s="82">
        <f t="shared" ca="1" si="968"/>
        <v>-9.9384849387017825E-9</v>
      </c>
      <c r="BX1291" s="10">
        <f t="shared" ca="1" si="952"/>
        <v>-1.8625994260191893E-12</v>
      </c>
      <c r="BY1291" s="10">
        <f t="shared" ca="1" si="953"/>
        <v>2.8902850229962428E-12</v>
      </c>
      <c r="BZ1291" s="10">
        <f t="shared" ca="1" si="954"/>
        <v>-3.5034723983035463E-11</v>
      </c>
      <c r="CA1291" s="10">
        <f t="shared" ca="1" si="955"/>
        <v>-2.0257049910634696E-11</v>
      </c>
      <c r="CB1291" s="10">
        <v>0</v>
      </c>
      <c r="CC1291" s="82">
        <f t="shared" ca="1" si="956"/>
        <v>3.9725652202851362E-13</v>
      </c>
      <c r="CD1291" s="82">
        <f t="shared" ca="1" si="957"/>
        <v>3.4270724516460853E-13</v>
      </c>
      <c r="CE1291" s="82">
        <f t="shared" ca="1" si="958"/>
        <v>1.8915613015532971E-10</v>
      </c>
      <c r="CF1291" s="82">
        <f t="shared" ca="1" si="959"/>
        <v>3.7028113764059381E-11</v>
      </c>
      <c r="CG1291" s="82">
        <f t="shared" ca="1" si="969"/>
        <v>2.269242076865822E-10</v>
      </c>
      <c r="CH1291" s="13" t="str">
        <f t="shared" ca="1" si="970"/>
        <v/>
      </c>
      <c r="CI1291" s="81">
        <f t="shared" ca="1" si="979"/>
        <v>0.1131775965863165</v>
      </c>
      <c r="CJ1291" s="81">
        <f t="shared" ca="1" si="980"/>
        <v>0.13063724757458739</v>
      </c>
      <c r="CK1291" s="81">
        <f t="shared" ca="1" si="981"/>
        <v>0.39004625943939081</v>
      </c>
      <c r="CL1291" s="81">
        <f t="shared" ca="1" si="982"/>
        <v>0.17284488538116416</v>
      </c>
      <c r="CM1291" s="89">
        <f t="shared" ca="1" si="971"/>
        <v>0.80670598898145884</v>
      </c>
    </row>
    <row r="1292" spans="1:91" x14ac:dyDescent="0.3">
      <c r="A1292">
        <v>1227</v>
      </c>
      <c r="B1292" s="3">
        <f t="shared" si="984"/>
        <v>3.5972222222222223</v>
      </c>
      <c r="C1292" s="3">
        <f t="shared" si="972"/>
        <v>40.9</v>
      </c>
      <c r="D1292" s="4">
        <f t="shared" ca="1" si="960"/>
        <v>1292</v>
      </c>
      <c r="E1292" s="58">
        <f>(0.5*(COS(B1292*2*PI())+1)*('key variables'!$B$4-'key variables'!$B$6)+'key variables'!$B$6)/'key variables'!$B$4</f>
        <v>1</v>
      </c>
      <c r="F1292" s="10">
        <f t="shared" ca="1" si="973"/>
        <v>11689222.907461114</v>
      </c>
      <c r="G1292" s="10">
        <f t="shared" ca="1" si="974"/>
        <v>13492492.798713122</v>
      </c>
      <c r="H1292" s="10">
        <f t="shared" ca="1" si="975"/>
        <v>40309474.521088287</v>
      </c>
      <c r="I1292" s="10">
        <f t="shared" ca="1" si="976"/>
        <v>17912154.249750931</v>
      </c>
      <c r="J1292" s="10">
        <f t="shared" ca="1" si="961"/>
        <v>83403344.477013454</v>
      </c>
      <c r="K1292" s="82">
        <f t="shared" ca="1" si="937"/>
        <v>2249832.832292099</v>
      </c>
      <c r="L1292" s="82">
        <f t="shared" ca="1" si="938"/>
        <v>2596909.4377209195</v>
      </c>
      <c r="M1292" s="82">
        <f t="shared" ca="1" si="939"/>
        <v>7778311.98309422</v>
      </c>
      <c r="N1292" s="82">
        <f t="shared" ca="1" si="940"/>
        <v>3496312.733215793</v>
      </c>
      <c r="O1292" s="82">
        <f t="shared" ca="1" si="962"/>
        <v>16121366.986323033</v>
      </c>
      <c r="P1292" s="10">
        <f ca="1">IF(IF($A1292&gt;='key variables'!$B$26,K1292*SUMPRODUCT(Z1292:AC1292,'control variables'!$O$3:$R$3)/J1292+F$65*'key variables'!$B$25/scenario!J$65,K1292*SUMPRODUCT(Z1292:AC1292,'control variables'!$O$7:$R$7)/J1292+F$65*'key variables'!$B$25/scenario!J$65)&lt;'key variables'!$B$28,0,IF($A1292&gt;='key variables'!$B$26,K1292*SUMPRODUCT(Z1292:AC1292,'control variables'!$O$3:$R$3)/J1292+F$65*'key variables'!$B$25/scenario!J$65,K1292*SUMPRODUCT(Z1292:AC1292,'control variables'!$O$7:$R$7)/J1292+F$65*'key variables'!$B$25/scenario!J$65))</f>
        <v>3.0284657127702567E-70</v>
      </c>
      <c r="Q1292" s="10">
        <f ca="1">IF(IF($A1292&gt;='key variables'!$B$26,L1292*SUMPRODUCT(Z1292:AC1292,'control variables'!$O$4:$R$4)/J1292+G$65*'key variables'!$B$25/scenario!J$65,L1292*SUMPRODUCT(Z1292:AC1292,'control variables'!$O$7:$R$7)/J1292+G$65*'key variables'!$B$25/scenario!J$65)&lt;'key variables'!$B$28,0,IF($A1292&gt;='key variables'!$B$26,L1292*SUMPRODUCT(Z1292:AC1292,'control variables'!$O$4:$R$4)/J1292+G$65*'key variables'!$B$25/scenario!J$65,L1292*SUMPRODUCT(Z1292:AC1292,'control variables'!$O$7:$R$7)/J1292+G$65*'key variables'!$B$25/scenario!J$65))</f>
        <v>3.4956602456969622E-70</v>
      </c>
      <c r="R1292" s="10">
        <f ca="1">IF(IF($A1292&gt;='key variables'!$B$26,M1292*SUMPRODUCT(Z1292:AC1292,'control variables'!$O$5:$R$5)/J1292+H$65*'key variables'!$B$25/scenario!J$65,M1292*SUMPRODUCT(Z1292:AC1292,'control variables'!$O$7:$R$7)/J1292+H$65*'key variables'!$B$25/scenario!J$65)&lt;'key variables'!$B$28,0,IF($A1292&gt;='key variables'!$B$26,M1292*SUMPRODUCT(Z1292:AC1292,'control variables'!$O$5:$R$5)/J1292+H$65*'key variables'!$B$25/scenario!J$65,M1292*SUMPRODUCT(Z1292:AC1292,'control variables'!$O$7:$R$7)/J1292+H$65*'key variables'!$B$25/scenario!J$65))</f>
        <v>1.0470267304274324E-69</v>
      </c>
      <c r="S1292" s="10">
        <f ca="1">IF(IF($A1292&gt;='key variables'!$B$26,N1292*SUMPRODUCT(Z1292:AC1292,'control variables'!$O$6:$R$6)/J1292+I$65*'key variables'!$B$25/scenario!J$65,N1292*SUMPRODUCT(Z1292:AC1292,'control variables'!$O$7:$R$7)/J1292+I$65*'key variables'!$B$25/scenario!J$65)&lt;'key variables'!$B$28,0,IF($A1292&gt;='key variables'!$B$26,N1292*SUMPRODUCT(Z1292:AC1292,'control variables'!$O$6:$R$6)/J1292+I$65*'key variables'!$B$25/scenario!J$65,N1292*SUMPRODUCT(Z1292:AC1292,'control variables'!$O$7:$R$7)/J1292+I$65*'key variables'!$B$25/scenario!J$65))</f>
        <v>4.7063333247202671E-70</v>
      </c>
      <c r="T1292" s="10">
        <f t="shared" ca="1" si="983"/>
        <v>2.1700726587461812E-69</v>
      </c>
      <c r="U1292" s="82">
        <f ca="1">SUMPRODUCT(P1262:P1291,'control variables'!AD$7:AD$36)</f>
        <v>6.4209075703280433E-70</v>
      </c>
      <c r="V1292" s="82">
        <f ca="1">SUMPRODUCT(Q1262:Q1291,'control variables'!AE$7:AE$36)</f>
        <v>7.4114464100565309E-70</v>
      </c>
      <c r="W1292" s="82">
        <f ca="1">SUMPRODUCT(R1262:R1291,'control variables'!AF$7:AF$36)</f>
        <v>2.2198903660651502E-69</v>
      </c>
      <c r="X1292" s="82">
        <f ca="1">SUMPRODUCT(S1262:S1291,'control variables'!AG$7:AG$36)</f>
        <v>9.9782973093464778E-70</v>
      </c>
      <c r="Y1292" s="82">
        <f t="shared" ca="1" si="977"/>
        <v>4.6009554950382551E-69</v>
      </c>
      <c r="Z1292" s="10">
        <f ca="1">IF($A1292&gt;='key variables'!$B$26,SUMPRODUCT(P1262:P1291,'control variables'!V$7:V$36)*$E1292,SUMPRODUCT(P1262:P1291,'control variables'!Z$7:Z$36)*$E1292)</f>
        <v>1.566766449106257E-69</v>
      </c>
      <c r="AA1292" s="10">
        <f ca="1">IF($A1292&gt;='key variables'!$B$26,SUMPRODUCT(Q1262:Q1291,'control variables'!W$7:W$36)*$E1292,SUMPRODUCT(Q1262:Q1291,'control variables'!AA$7:AA$36)*$E1292)</f>
        <v>1.80846795370274E-69</v>
      </c>
      <c r="AB1292" s="10">
        <f ca="1">IF($A1292&gt;='key variables'!$B$26,SUMPRODUCT(R1262:R1291,'control variables'!X$7:X$36)*$E1292,SUMPRODUCT(R1262:R1291,'control variables'!AB$7:AB$36)*$E1292)</f>
        <v>5.4167572234144337E-69</v>
      </c>
      <c r="AC1292" s="10">
        <f ca="1">IF($A1292&gt;='key variables'!$B$26,SUMPRODUCT(S1262:S1291,'control variables'!Y$7:Y$36)*$E1292,SUMPRODUCT(S1262:S1291,'control variables'!AC$7:AC$36)*$E1292)</f>
        <v>2.4348055585999632E-69</v>
      </c>
      <c r="AD1292" s="10">
        <f t="shared" ca="1" si="978"/>
        <v>1.1226797184823394E-68</v>
      </c>
      <c r="AE1292" s="82">
        <f ca="1">SUMPRODUCT(P1262:P1291,'control variables'!AL$7:AL$36)</f>
        <v>2.1332318244187685E-69</v>
      </c>
      <c r="AF1292" s="82">
        <f ca="1">SUMPRODUCT(Q1262:Q1291,'control variables'!AM$7:AM$36)</f>
        <v>2.455882414440848E-69</v>
      </c>
      <c r="AG1292" s="82">
        <f ca="1">SUMPRODUCT(R1262:R1291,'control variables'!AN$7:AN$36)</f>
        <v>7.0023661975786661E-69</v>
      </c>
      <c r="AH1292" s="82">
        <f ca="1">SUMPRODUCT(S1262:S1291,'control variables'!AO$7:AO$36)</f>
        <v>3.0319551054518253E-69</v>
      </c>
      <c r="AI1292" s="82">
        <f t="shared" ca="1" si="941"/>
        <v>1.4623435541890107E-68</v>
      </c>
      <c r="AJ1292" s="10">
        <f ca="1">SUMPRODUCT(P1262:P1291,'control variables'!AP$7:AP$36)</f>
        <v>2.0383113053260526E-72</v>
      </c>
      <c r="AK1292" s="10">
        <f ca="1">SUMPRODUCT(Q1262:Q1291,'control variables'!AQ$7:AQ$36)</f>
        <v>5.8818924120039176E-72</v>
      </c>
      <c r="AL1292" s="10">
        <f ca="1">SUMPRODUCT(R1262:R1291,'control variables'!AR$7:AR$36)</f>
        <v>2.1141065714657895E-70</v>
      </c>
      <c r="AM1292" s="10">
        <f ca="1">SUMPRODUCT(S1262:S1291,'control variables'!AS$7:AS$36)</f>
        <v>1.5838007314989544E-70</v>
      </c>
      <c r="AN1292" s="10">
        <f t="shared" ca="1" si="963"/>
        <v>3.7771093401380435E-70</v>
      </c>
      <c r="AO1292" s="82">
        <f ca="1">SUMPRODUCT(P1262:P1291,'control variables'!AX$7:AX$36)</f>
        <v>2.77179231478483E-72</v>
      </c>
      <c r="AP1292" s="82">
        <f ca="1">SUMPRODUCT(Q1262:Q1291,'control variables'!AY$7:AY$36)</f>
        <v>6.3987808501609607E-72</v>
      </c>
      <c r="AQ1292" s="82">
        <f ca="1">SUMPRODUCT(R1262:R1291,'control variables'!AZ$7:AZ$36)</f>
        <v>5.7497246197019213E-71</v>
      </c>
      <c r="AR1292" s="82">
        <f ca="1">SUMPRODUCT(S1262:S1291,'control variables'!BA$7:BA$36)</f>
        <v>4.3074545916990491E-71</v>
      </c>
      <c r="AS1292" s="82">
        <f t="shared" ca="1" si="964"/>
        <v>1.0974236527895549E-70</v>
      </c>
      <c r="AT1292" s="10">
        <f ca="1">SUMPRODUCT(P1262:P1291,'control variables'!AT$7:AT$36)</f>
        <v>-2.4462148811944005E-72</v>
      </c>
      <c r="AU1292" s="10">
        <f ca="1">SUMPRODUCT(Q1262:Q1291,'control variables'!AU$7:AU$36)</f>
        <v>2.6536049959197636E-72</v>
      </c>
      <c r="AV1292" s="10">
        <f ca="1">SUMPRODUCT(R1262:R1291,'control variables'!AV$7:AV$36)</f>
        <v>1.1426635762679547E-69</v>
      </c>
      <c r="AW1292" s="10">
        <f ca="1">SUMPRODUCT(S1262:S1291,'control variables'!AW$7:AW$36)</f>
        <v>8.5603603544717685E-70</v>
      </c>
      <c r="AX1292" s="10">
        <f t="shared" ca="1" si="942"/>
        <v>1.9989070018298569E-69</v>
      </c>
      <c r="AY1292" s="82">
        <f ca="1">SUMPRODUCT(P1262:P1291,'control variables'!BB$7:BB$36)</f>
        <v>8.8662186857095071E-72</v>
      </c>
      <c r="AZ1292" s="82">
        <f ca="1">SUMPRODUCT(Q1262:Q1291,'control variables'!BC$7:BC$36)</f>
        <v>2.2608841837681706E-71</v>
      </c>
      <c r="BA1292" s="82">
        <f ca="1">SUMPRODUCT(R1262:R1291,'control variables'!BD$7:BD$36)</f>
        <v>1.5826884237130922E-70</v>
      </c>
      <c r="BB1292" s="82">
        <f ca="1">SUMPRODUCT(S1262:S1291,'control variables'!BE$7:BE$36)</f>
        <v>2.2491132305109163E-71</v>
      </c>
      <c r="BC1292" s="82">
        <f t="shared" ca="1" si="965"/>
        <v>2.1223503519980961E-70</v>
      </c>
      <c r="BD1292" s="10">
        <f ca="1">SUMPRODUCT(P1262:P1291,'control variables'!BF$7:BF$36)</f>
        <v>1.8547357227479865E-72</v>
      </c>
      <c r="BE1292" s="10">
        <f ca="1">SUMPRODUCT(Q1262:Q1291,'control variables'!BG$7:BG$36)</f>
        <v>2.140861593692412E-72</v>
      </c>
      <c r="BF1292" s="10">
        <f ca="1">SUMPRODUCT(R1262:R1291,'control variables'!BH$7:BH$36)</f>
        <v>6.4123489046187672E-71</v>
      </c>
      <c r="BG1292" s="10">
        <f ca="1">SUMPRODUCT(S1262:S1291,'control variables'!BI$7:BI$36)</f>
        <v>1.441159545526638E-70</v>
      </c>
      <c r="BH1292" s="10">
        <f t="shared" ca="1" si="966"/>
        <v>2.1223504091529189E-70</v>
      </c>
      <c r="BI1292" s="82">
        <f t="shared" ca="1" si="943"/>
        <v>2.1396518282232837E-69</v>
      </c>
      <c r="BJ1292" s="82">
        <f t="shared" ca="1" si="944"/>
        <v>2.4811448612744495E-69</v>
      </c>
      <c r="BK1292" s="82">
        <f t="shared" ca="1" si="945"/>
        <v>8.3032986162179304E-69</v>
      </c>
      <c r="BL1292" s="82">
        <f t="shared" ca="1" si="946"/>
        <v>3.9104822732041114E-69</v>
      </c>
      <c r="BM1292" s="82">
        <f t="shared" ca="1" si="936"/>
        <v>1.6834577578919775E-68</v>
      </c>
      <c r="BN1292" s="10">
        <f ca="1">BN1291+BI1292-INDIRECT(ADDRESS(MAX($D1292-'key variables'!$B$9*30,34),scenario!BI$4),TRUE)</f>
        <v>9439390.0751690175</v>
      </c>
      <c r="BO1292" s="10">
        <f ca="1">BO1291+BJ1292-INDIRECT(ADDRESS(MAX($D1292-'key variables'!$B$9*30,34),scenario!BJ$4),TRUE)</f>
        <v>10895583.360992203</v>
      </c>
      <c r="BP1292" s="10">
        <f ca="1">BP1291+BK1292-INDIRECT(ADDRESS(MAX($D1292-'key variables'!$B$9*30,34),scenario!BK$4),TRUE)</f>
        <v>32531162.537994072</v>
      </c>
      <c r="BQ1292" s="10">
        <f ca="1">BQ1291+BL1292-INDIRECT(ADDRESS(MAX($D1292-'key variables'!$B$9*30,34),scenario!BL$4),TRUE)</f>
        <v>14415841.516535141</v>
      </c>
      <c r="BR1292" s="10">
        <f t="shared" ca="1" si="967"/>
        <v>67281977.490690395</v>
      </c>
      <c r="BS1292" s="82">
        <f t="shared" ca="1" si="948"/>
        <v>-2.3433848477536824E-9</v>
      </c>
      <c r="BT1292" s="82">
        <f t="shared" ca="1" si="949"/>
        <v>-3.4288309057018498E-10</v>
      </c>
      <c r="BU1292" s="82">
        <f t="shared" ca="1" si="950"/>
        <v>-4.2578247660364599E-9</v>
      </c>
      <c r="BV1292" s="82">
        <f t="shared" ca="1" si="951"/>
        <v>-2.9943922343414556E-9</v>
      </c>
      <c r="BW1292" s="82">
        <f t="shared" ca="1" si="968"/>
        <v>-9.9384849387017825E-9</v>
      </c>
      <c r="BX1292" s="10">
        <f t="shared" ca="1" si="952"/>
        <v>-1.8625994260191893E-12</v>
      </c>
      <c r="BY1292" s="10">
        <f t="shared" ca="1" si="953"/>
        <v>2.8902850229962428E-12</v>
      </c>
      <c r="BZ1292" s="10">
        <f t="shared" ca="1" si="954"/>
        <v>-3.5034723983035463E-11</v>
      </c>
      <c r="CA1292" s="10">
        <f t="shared" ca="1" si="955"/>
        <v>-2.0257049910634696E-11</v>
      </c>
      <c r="CB1292" s="10">
        <v>0</v>
      </c>
      <c r="CC1292" s="82">
        <f t="shared" ca="1" si="956"/>
        <v>3.9725652202851362E-13</v>
      </c>
      <c r="CD1292" s="82">
        <f t="shared" ca="1" si="957"/>
        <v>3.4270724516460853E-13</v>
      </c>
      <c r="CE1292" s="82">
        <f t="shared" ca="1" si="958"/>
        <v>1.8915613015532971E-10</v>
      </c>
      <c r="CF1292" s="82">
        <f t="shared" ca="1" si="959"/>
        <v>3.7028113764059381E-11</v>
      </c>
      <c r="CG1292" s="82">
        <f t="shared" ca="1" si="969"/>
        <v>2.269242076865822E-10</v>
      </c>
      <c r="CH1292" s="13" t="str">
        <f t="shared" ca="1" si="970"/>
        <v/>
      </c>
      <c r="CI1292" s="81">
        <f t="shared" ca="1" si="979"/>
        <v>0.1131775965863165</v>
      </c>
      <c r="CJ1292" s="81">
        <f t="shared" ca="1" si="980"/>
        <v>0.13063724757458739</v>
      </c>
      <c r="CK1292" s="81">
        <f t="shared" ca="1" si="981"/>
        <v>0.39004625943939081</v>
      </c>
      <c r="CL1292" s="81">
        <f t="shared" ca="1" si="982"/>
        <v>0.17284488538116416</v>
      </c>
      <c r="CM1292" s="89">
        <f t="shared" ca="1" si="971"/>
        <v>0.80670598898145884</v>
      </c>
    </row>
    <row r="1293" spans="1:91" x14ac:dyDescent="0.3">
      <c r="A1293">
        <v>1228</v>
      </c>
      <c r="B1293" s="3">
        <f t="shared" si="984"/>
        <v>3.6</v>
      </c>
      <c r="C1293" s="3">
        <f t="shared" si="972"/>
        <v>40.93333333333333</v>
      </c>
      <c r="D1293" s="4">
        <f t="shared" ca="1" si="960"/>
        <v>1293</v>
      </c>
      <c r="E1293" s="58">
        <f>(0.5*(COS(B1293*2*PI())+1)*('key variables'!$B$4-'key variables'!$B$6)+'key variables'!$B$6)/'key variables'!$B$4</f>
        <v>1</v>
      </c>
      <c r="F1293" s="10">
        <f t="shared" ca="1" si="973"/>
        <v>11689222.907461114</v>
      </c>
      <c r="G1293" s="10">
        <f t="shared" ca="1" si="974"/>
        <v>13492492.798713122</v>
      </c>
      <c r="H1293" s="10">
        <f t="shared" ca="1" si="975"/>
        <v>40309474.521088287</v>
      </c>
      <c r="I1293" s="10">
        <f t="shared" ca="1" si="976"/>
        <v>17912154.249750931</v>
      </c>
      <c r="J1293" s="10">
        <f t="shared" ca="1" si="961"/>
        <v>83403344.477013454</v>
      </c>
      <c r="K1293" s="82">
        <f t="shared" ca="1" si="937"/>
        <v>2249832.832292099</v>
      </c>
      <c r="L1293" s="82">
        <f t="shared" ca="1" si="938"/>
        <v>2596909.4377209195</v>
      </c>
      <c r="M1293" s="82">
        <f t="shared" ca="1" si="939"/>
        <v>7778311.98309422</v>
      </c>
      <c r="N1293" s="82">
        <f t="shared" ca="1" si="940"/>
        <v>3496312.733215793</v>
      </c>
      <c r="O1293" s="82">
        <f t="shared" ca="1" si="962"/>
        <v>16121366.986323033</v>
      </c>
      <c r="P1293" s="10">
        <f ca="1">IF(IF($A1293&gt;='key variables'!$B$26,K1293*SUMPRODUCT(Z1293:AC1293,'control variables'!$O$3:$R$3)/J1293+F$65*'key variables'!$B$25/scenario!J$65,K1293*SUMPRODUCT(Z1293:AC1293,'control variables'!$O$7:$R$7)/J1293+F$65*'key variables'!$B$25/scenario!J$65)&lt;'key variables'!$B$28,0,IF($A1293&gt;='key variables'!$B$26,K1293*SUMPRODUCT(Z1293:AC1293,'control variables'!$O$3:$R$3)/J1293+F$65*'key variables'!$B$25/scenario!J$65,K1293*SUMPRODUCT(Z1293:AC1293,'control variables'!$O$7:$R$7)/J1293+F$65*'key variables'!$B$25/scenario!J$65))</f>
        <v>2.6058409803718994E-70</v>
      </c>
      <c r="Q1293" s="10">
        <f ca="1">IF(IF($A1293&gt;='key variables'!$B$26,L1293*SUMPRODUCT(Z1293:AC1293,'control variables'!$O$4:$R$4)/J1293+G$65*'key variables'!$B$25/scenario!J$65,L1293*SUMPRODUCT(Z1293:AC1293,'control variables'!$O$7:$R$7)/J1293+G$65*'key variables'!$B$25/scenario!J$65)&lt;'key variables'!$B$28,0,IF($A1293&gt;='key variables'!$B$26,L1293*SUMPRODUCT(Z1293:AC1293,'control variables'!$O$4:$R$4)/J1293+G$65*'key variables'!$B$25/scenario!J$65,L1293*SUMPRODUCT(Z1293:AC1293,'control variables'!$O$7:$R$7)/J1293+G$65*'key variables'!$B$25/scenario!J$65))</f>
        <v>3.0078381549056944E-70</v>
      </c>
      <c r="R1293" s="10">
        <f ca="1">IF(IF($A1293&gt;='key variables'!$B$26,M1293*SUMPRODUCT(Z1293:AC1293,'control variables'!$O$5:$R$5)/J1293+H$65*'key variables'!$B$25/scenario!J$65,M1293*SUMPRODUCT(Z1293:AC1293,'control variables'!$O$7:$R$7)/J1293+H$65*'key variables'!$B$25/scenario!J$65)&lt;'key variables'!$B$28,0,IF($A1293&gt;='key variables'!$B$26,M1293*SUMPRODUCT(Z1293:AC1293,'control variables'!$O$5:$R$5)/J1293+H$65*'key variables'!$B$25/scenario!J$65,M1293*SUMPRODUCT(Z1293:AC1293,'control variables'!$O$7:$R$7)/J1293+H$65*'key variables'!$B$25/scenario!J$65))</f>
        <v>9.0091334043760527E-70</v>
      </c>
      <c r="S1293" s="10">
        <f ca="1">IF(IF($A1293&gt;='key variables'!$B$26,N1293*SUMPRODUCT(Z1293:AC1293,'control variables'!$O$6:$R$6)/J1293+I$65*'key variables'!$B$25/scenario!J$65,N1293*SUMPRODUCT(Z1293:AC1293,'control variables'!$O$7:$R$7)/J1293+I$65*'key variables'!$B$25/scenario!J$65)&lt;'key variables'!$B$28,0,IF($A1293&gt;='key variables'!$B$26,N1293*SUMPRODUCT(Z1293:AC1293,'control variables'!$O$6:$R$6)/J1293+I$65*'key variables'!$B$25/scenario!J$65,N1293*SUMPRODUCT(Z1293:AC1293,'control variables'!$O$7:$R$7)/J1293+I$65*'key variables'!$B$25/scenario!J$65))</f>
        <v>4.0495608694303753E-70</v>
      </c>
      <c r="T1293" s="10">
        <f t="shared" ca="1" si="983"/>
        <v>1.8672373409084023E-69</v>
      </c>
      <c r="U1293" s="82">
        <f ca="1">SUMPRODUCT(P1263:P1292,'control variables'!AD$7:AD$36)</f>
        <v>5.5248649530311763E-70</v>
      </c>
      <c r="V1293" s="82">
        <f ca="1">SUMPRODUCT(Q1263:Q1292,'control variables'!AE$7:AE$36)</f>
        <v>6.3771733316039731E-70</v>
      </c>
      <c r="W1293" s="82">
        <f ca="1">SUMPRODUCT(R1263:R1292,'control variables'!AF$7:AF$36)</f>
        <v>1.9101029486425547E-69</v>
      </c>
      <c r="X1293" s="82">
        <f ca="1">SUMPRODUCT(S1263:S1292,'control variables'!AG$7:AG$36)</f>
        <v>8.5858182027244359E-70</v>
      </c>
      <c r="Y1293" s="82">
        <f t="shared" ca="1" si="977"/>
        <v>3.9588885973785129E-69</v>
      </c>
      <c r="Z1293" s="10">
        <f ca="1">IF($A1293&gt;='key variables'!$B$26,SUMPRODUCT(P1263:P1292,'control variables'!V$7:V$36)*$E1293,SUMPRODUCT(P1263:P1292,'control variables'!Z$7:Z$36)*$E1293)</f>
        <v>1.3481229794139561E-69</v>
      </c>
      <c r="AA1293" s="10">
        <f ca="1">IF($A1293&gt;='key variables'!$B$26,SUMPRODUCT(Q1263:Q1292,'control variables'!W$7:W$36)*$E1293,SUMPRODUCT(Q1263:Q1292,'control variables'!AA$7:AA$36)*$E1293)</f>
        <v>1.5560948521147788E-69</v>
      </c>
      <c r="AB1293" s="10">
        <f ca="1">IF($A1293&gt;='key variables'!$B$26,SUMPRODUCT(R1263:R1292,'control variables'!X$7:X$36)*$E1293,SUMPRODUCT(R1263:R1292,'control variables'!AB$7:AB$36)*$E1293)</f>
        <v>4.6608445636279298E-69</v>
      </c>
      <c r="AC1293" s="10">
        <f ca="1">IF($A1293&gt;='key variables'!$B$26,SUMPRODUCT(S1263:S1292,'control variables'!Y$7:Y$36)*$E1293,SUMPRODUCT(S1263:S1292,'control variables'!AC$7:AC$36)*$E1293)</f>
        <v>2.0950265598461462E-69</v>
      </c>
      <c r="AD1293" s="10">
        <f t="shared" ca="1" si="978"/>
        <v>9.6600889550028112E-69</v>
      </c>
      <c r="AE1293" s="82">
        <f ca="1">SUMPRODUCT(P1263:P1292,'control variables'!AL$7:AL$36)</f>
        <v>1.8355376735036664E-69</v>
      </c>
      <c r="AF1293" s="82">
        <f ca="1">SUMPRODUCT(Q1263:Q1292,'control variables'!AM$7:AM$36)</f>
        <v>2.1131621241538331E-69</v>
      </c>
      <c r="AG1293" s="82">
        <f ca="1">SUMPRODUCT(R1263:R1292,'control variables'!AN$7:AN$36)</f>
        <v>6.0251805791554249E-69</v>
      </c>
      <c r="AH1293" s="82">
        <f ca="1">SUMPRODUCT(S1263:S1292,'control variables'!AO$7:AO$36)</f>
        <v>2.6088434256060987E-69</v>
      </c>
      <c r="AI1293" s="82">
        <f t="shared" ca="1" si="941"/>
        <v>1.2582723802419023E-68</v>
      </c>
      <c r="AJ1293" s="10">
        <f ca="1">SUMPRODUCT(P1263:P1292,'control variables'!AP$7:AP$36)</f>
        <v>1.7538633862607987E-72</v>
      </c>
      <c r="AK1293" s="10">
        <f ca="1">SUMPRODUCT(Q1263:Q1292,'control variables'!AQ$7:AQ$36)</f>
        <v>5.0610697769194374E-72</v>
      </c>
      <c r="AL1293" s="10">
        <f ca="1">SUMPRODUCT(R1263:R1292,'control variables'!AR$7:AR$36)</f>
        <v>1.8190813643915306E-70</v>
      </c>
      <c r="AM1293" s="10">
        <f ca="1">SUMPRODUCT(S1263:S1292,'control variables'!AS$7:AS$36)</f>
        <v>1.3627801145246304E-70</v>
      </c>
      <c r="AN1293" s="10">
        <f t="shared" ca="1" si="963"/>
        <v>3.2500108105479636E-70</v>
      </c>
      <c r="AO1293" s="82">
        <f ca="1">SUMPRODUCT(P1263:P1292,'control variables'!AX$7:AX$36)</f>
        <v>2.3849865535836538E-72</v>
      </c>
      <c r="AP1293" s="82">
        <f ca="1">SUMPRODUCT(Q1263:Q1292,'control variables'!AY$7:AY$36)</f>
        <v>5.5058260337759667E-72</v>
      </c>
      <c r="AQ1293" s="82">
        <f ca="1">SUMPRODUCT(R1263:R1292,'control variables'!AZ$7:AZ$36)</f>
        <v>4.9473461022502646E-71</v>
      </c>
      <c r="AR1293" s="82">
        <f ca="1">SUMPRODUCT(S1263:S1292,'control variables'!BA$7:BA$36)</f>
        <v>3.7063459720905864E-71</v>
      </c>
      <c r="AS1293" s="82">
        <f t="shared" ca="1" si="964"/>
        <v>9.4427733330768129E-71</v>
      </c>
      <c r="AT1293" s="10">
        <f ca="1">SUMPRODUCT(P1263:P1292,'control variables'!AT$7:AT$36)</f>
        <v>-2.1048437026486888E-72</v>
      </c>
      <c r="AU1293" s="10">
        <f ca="1">SUMPRODUCT(Q1263:Q1292,'control variables'!AU$7:AU$36)</f>
        <v>2.2832923664709491E-72</v>
      </c>
      <c r="AV1293" s="10">
        <f ca="1">SUMPRODUCT(R1263:R1292,'control variables'!AV$7:AV$36)</f>
        <v>9.832039904766234E-70</v>
      </c>
      <c r="AW1293" s="10">
        <f ca="1">SUMPRODUCT(S1263:S1292,'control variables'!AW$7:AW$36)</f>
        <v>7.3657554465189647E-70</v>
      </c>
      <c r="AX1293" s="10">
        <f t="shared" ca="1" si="942"/>
        <v>1.7199579837923423E-69</v>
      </c>
      <c r="AY1293" s="82">
        <f ca="1">SUMPRODUCT(P1263:P1292,'control variables'!BB$7:BB$36)</f>
        <v>7.6289310110850873E-72</v>
      </c>
      <c r="AZ1293" s="82">
        <f ca="1">SUMPRODUCT(Q1263:Q1292,'control variables'!BC$7:BC$36)</f>
        <v>1.9453760473809627E-71</v>
      </c>
      <c r="BA1293" s="82">
        <f ca="1">SUMPRODUCT(R1263:R1292,'control variables'!BD$7:BD$36)</f>
        <v>1.3618230301505314E-70</v>
      </c>
      <c r="BB1293" s="82">
        <f ca="1">SUMPRODUCT(S1263:S1292,'control variables'!BE$7:BE$36)</f>
        <v>1.9352477397542811E-71</v>
      </c>
      <c r="BC1293" s="82">
        <f t="shared" ca="1" si="965"/>
        <v>1.8261747189749065E-70</v>
      </c>
      <c r="BD1293" s="10">
        <f ca="1">SUMPRODUCT(P1263:P1292,'control variables'!BF$7:BF$36)</f>
        <v>1.5959059182067897E-72</v>
      </c>
      <c r="BE1293" s="10">
        <f ca="1">SUMPRODUCT(Q1263:Q1292,'control variables'!BG$7:BG$36)</f>
        <v>1.8421027025743953E-72</v>
      </c>
      <c r="BF1293" s="10">
        <f ca="1">SUMPRODUCT(R1263:R1292,'control variables'!BH$7:BH$36)</f>
        <v>5.5175006557408074E-71</v>
      </c>
      <c r="BG1293" s="10">
        <f ca="1">SUMPRODUCT(S1263:S1292,'control variables'!BI$7:BI$36)</f>
        <v>1.2400446163718374E-70</v>
      </c>
      <c r="BH1293" s="10">
        <f t="shared" ca="1" si="966"/>
        <v>1.82617476815373E-70</v>
      </c>
      <c r="BI1293" s="82">
        <f t="shared" ca="1" si="943"/>
        <v>1.8410617608121026E-69</v>
      </c>
      <c r="BJ1293" s="82">
        <f t="shared" ca="1" si="944"/>
        <v>2.1348991769941137E-69</v>
      </c>
      <c r="BK1293" s="82">
        <f t="shared" ca="1" si="945"/>
        <v>7.1445668726471014E-69</v>
      </c>
      <c r="BL1293" s="82">
        <f t="shared" ca="1" si="946"/>
        <v>3.3647714476555381E-69</v>
      </c>
      <c r="BM1293" s="82">
        <f t="shared" ca="1" si="936"/>
        <v>1.4485299258108857E-68</v>
      </c>
      <c r="BN1293" s="10">
        <f ca="1">BN1292+BI1293-INDIRECT(ADDRESS(MAX($D1293-'key variables'!$B$9*30,34),scenario!BI$4),TRUE)</f>
        <v>9439390.0751690175</v>
      </c>
      <c r="BO1293" s="10">
        <f ca="1">BO1292+BJ1293-INDIRECT(ADDRESS(MAX($D1293-'key variables'!$B$9*30,34),scenario!BJ$4),TRUE)</f>
        <v>10895583.360992203</v>
      </c>
      <c r="BP1293" s="10">
        <f ca="1">BP1292+BK1293-INDIRECT(ADDRESS(MAX($D1293-'key variables'!$B$9*30,34),scenario!BK$4),TRUE)</f>
        <v>32531162.537994072</v>
      </c>
      <c r="BQ1293" s="10">
        <f ca="1">BQ1292+BL1293-INDIRECT(ADDRESS(MAX($D1293-'key variables'!$B$9*30,34),scenario!BL$4),TRUE)</f>
        <v>14415841.516535141</v>
      </c>
      <c r="BR1293" s="10">
        <f t="shared" ca="1" si="967"/>
        <v>67281977.490690395</v>
      </c>
      <c r="BS1293" s="82">
        <f t="shared" ca="1" si="948"/>
        <v>-2.3433848477536824E-9</v>
      </c>
      <c r="BT1293" s="82">
        <f t="shared" ca="1" si="949"/>
        <v>-3.4288309057018498E-10</v>
      </c>
      <c r="BU1293" s="82">
        <f t="shared" ca="1" si="950"/>
        <v>-4.2578247660364599E-9</v>
      </c>
      <c r="BV1293" s="82">
        <f t="shared" ca="1" si="951"/>
        <v>-2.9943922343414556E-9</v>
      </c>
      <c r="BW1293" s="82">
        <f t="shared" ca="1" si="968"/>
        <v>-9.9384849387017825E-9</v>
      </c>
      <c r="BX1293" s="10">
        <f t="shared" ca="1" si="952"/>
        <v>-1.8625994260191893E-12</v>
      </c>
      <c r="BY1293" s="10">
        <f t="shared" ca="1" si="953"/>
        <v>2.8902850229962428E-12</v>
      </c>
      <c r="BZ1293" s="10">
        <f t="shared" ca="1" si="954"/>
        <v>-3.5034723983035463E-11</v>
      </c>
      <c r="CA1293" s="10">
        <f t="shared" ca="1" si="955"/>
        <v>-2.0257049910634696E-11</v>
      </c>
      <c r="CB1293" s="10">
        <v>0</v>
      </c>
      <c r="CC1293" s="82">
        <f t="shared" ca="1" si="956"/>
        <v>3.9725652202851362E-13</v>
      </c>
      <c r="CD1293" s="82">
        <f t="shared" ca="1" si="957"/>
        <v>3.4270724516460853E-13</v>
      </c>
      <c r="CE1293" s="82">
        <f t="shared" ca="1" si="958"/>
        <v>1.8915613015532971E-10</v>
      </c>
      <c r="CF1293" s="82">
        <f t="shared" ca="1" si="959"/>
        <v>3.7028113764059381E-11</v>
      </c>
      <c r="CG1293" s="82">
        <f t="shared" ca="1" si="969"/>
        <v>2.269242076865822E-10</v>
      </c>
      <c r="CH1293" s="13" t="str">
        <f t="shared" ca="1" si="970"/>
        <v/>
      </c>
      <c r="CI1293" s="81">
        <f t="shared" ca="1" si="979"/>
        <v>0.1131775965863165</v>
      </c>
      <c r="CJ1293" s="81">
        <f t="shared" ca="1" si="980"/>
        <v>0.13063724757458739</v>
      </c>
      <c r="CK1293" s="81">
        <f t="shared" ca="1" si="981"/>
        <v>0.39004625943939081</v>
      </c>
      <c r="CL1293" s="81">
        <f t="shared" ca="1" si="982"/>
        <v>0.17284488538116416</v>
      </c>
      <c r="CM1293" s="89">
        <f t="shared" ca="1" si="971"/>
        <v>0.80670598898145884</v>
      </c>
    </row>
    <row r="1294" spans="1:91" x14ac:dyDescent="0.3">
      <c r="A1294">
        <v>1229</v>
      </c>
      <c r="B1294" s="3">
        <f t="shared" si="984"/>
        <v>3.6027777777777779</v>
      </c>
      <c r="C1294" s="3">
        <f t="shared" si="972"/>
        <v>40.966666666666669</v>
      </c>
      <c r="D1294" s="4">
        <f t="shared" ca="1" si="960"/>
        <v>1294</v>
      </c>
      <c r="E1294" s="58">
        <f>(0.5*(COS(B1294*2*PI())+1)*('key variables'!$B$4-'key variables'!$B$6)+'key variables'!$B$6)/'key variables'!$B$4</f>
        <v>1</v>
      </c>
      <c r="F1294" s="10">
        <f t="shared" ca="1" si="973"/>
        <v>11689222.907461114</v>
      </c>
      <c r="G1294" s="10">
        <f t="shared" ca="1" si="974"/>
        <v>13492492.798713122</v>
      </c>
      <c r="H1294" s="10">
        <f t="shared" ca="1" si="975"/>
        <v>40309474.521088287</v>
      </c>
      <c r="I1294" s="10">
        <f t="shared" ca="1" si="976"/>
        <v>17912154.249750931</v>
      </c>
      <c r="J1294" s="10">
        <f t="shared" ca="1" si="961"/>
        <v>83403344.477013454</v>
      </c>
      <c r="K1294" s="82">
        <f t="shared" ca="1" si="937"/>
        <v>2249832.832292099</v>
      </c>
      <c r="L1294" s="82">
        <f t="shared" ca="1" si="938"/>
        <v>2596909.4377209195</v>
      </c>
      <c r="M1294" s="82">
        <f t="shared" ca="1" si="939"/>
        <v>7778311.98309422</v>
      </c>
      <c r="N1294" s="82">
        <f t="shared" ca="1" si="940"/>
        <v>3496312.733215793</v>
      </c>
      <c r="O1294" s="82">
        <f t="shared" ca="1" si="962"/>
        <v>16121366.986323033</v>
      </c>
      <c r="P1294" s="10">
        <f ca="1">IF(IF($A1294&gt;='key variables'!$B$26,K1294*SUMPRODUCT(Z1294:AC1294,'control variables'!$O$3:$R$3)/J1294+F$65*'key variables'!$B$25/scenario!J$65,K1294*SUMPRODUCT(Z1294:AC1294,'control variables'!$O$7:$R$7)/J1294+F$65*'key variables'!$B$25/scenario!J$65)&lt;'key variables'!$B$28,0,IF($A1294&gt;='key variables'!$B$26,K1294*SUMPRODUCT(Z1294:AC1294,'control variables'!$O$3:$R$3)/J1294+F$65*'key variables'!$B$25/scenario!J$65,K1294*SUMPRODUCT(Z1294:AC1294,'control variables'!$O$7:$R$7)/J1294+F$65*'key variables'!$B$25/scenario!J$65))</f>
        <v>2.2421938562329397E-70</v>
      </c>
      <c r="Q1294" s="10">
        <f ca="1">IF(IF($A1294&gt;='key variables'!$B$26,L1294*SUMPRODUCT(Z1294:AC1294,'control variables'!$O$4:$R$4)/J1294+G$65*'key variables'!$B$25/scenario!J$65,L1294*SUMPRODUCT(Z1294:AC1294,'control variables'!$O$7:$R$7)/J1294+G$65*'key variables'!$B$25/scenario!J$65)&lt;'key variables'!$B$28,0,IF($A1294&gt;='key variables'!$B$26,L1294*SUMPRODUCT(Z1294:AC1294,'control variables'!$O$4:$R$4)/J1294+G$65*'key variables'!$B$25/scenario!J$65,L1294*SUMPRODUCT(Z1294:AC1294,'control variables'!$O$7:$R$7)/J1294+G$65*'key variables'!$B$25/scenario!J$65))</f>
        <v>2.5880920141604565E-70</v>
      </c>
      <c r="R1294" s="10">
        <f ca="1">IF(IF($A1294&gt;='key variables'!$B$26,M1294*SUMPRODUCT(Z1294:AC1294,'control variables'!$O$5:$R$5)/J1294+H$65*'key variables'!$B$25/scenario!J$65,M1294*SUMPRODUCT(Z1294:AC1294,'control variables'!$O$7:$R$7)/J1294+H$65*'key variables'!$B$25/scenario!J$65)&lt;'key variables'!$B$28,0,IF($A1294&gt;='key variables'!$B$26,M1294*SUMPRODUCT(Z1294:AC1294,'control variables'!$O$5:$R$5)/J1294+H$65*'key variables'!$B$25/scenario!J$65,M1294*SUMPRODUCT(Z1294:AC1294,'control variables'!$O$7:$R$7)/J1294+H$65*'key variables'!$B$25/scenario!J$65))</f>
        <v>7.7519018702330826E-70</v>
      </c>
      <c r="S1294" s="10">
        <f ca="1">IF(IF($A1294&gt;='key variables'!$B$26,N1294*SUMPRODUCT(Z1294:AC1294,'control variables'!$O$6:$R$6)/J1294+I$65*'key variables'!$B$25/scenario!J$65,N1294*SUMPRODUCT(Z1294:AC1294,'control variables'!$O$7:$R$7)/J1294+I$65*'key variables'!$B$25/scenario!J$65)&lt;'key variables'!$B$28,0,IF($A1294&gt;='key variables'!$B$26,N1294*SUMPRODUCT(Z1294:AC1294,'control variables'!$O$6:$R$6)/J1294+I$65*'key variables'!$B$25/scenario!J$65,N1294*SUMPRODUCT(Z1294:AC1294,'control variables'!$O$7:$R$7)/J1294+I$65*'key variables'!$B$25/scenario!J$65))</f>
        <v>3.4844415182166059E-70</v>
      </c>
      <c r="T1294" s="10">
        <f t="shared" ca="1" si="983"/>
        <v>1.6066629258843084E-69</v>
      </c>
      <c r="U1294" s="82">
        <f ca="1">SUMPRODUCT(P1264:P1293,'control variables'!AD$7:AD$36)</f>
        <v>4.7538657759673557E-70</v>
      </c>
      <c r="V1294" s="82">
        <f ca="1">SUMPRODUCT(Q1264:Q1293,'control variables'!AE$7:AE$36)</f>
        <v>5.4872338611446192E-70</v>
      </c>
      <c r="W1294" s="82">
        <f ca="1">SUMPRODUCT(R1264:R1293,'control variables'!AF$7:AF$36)</f>
        <v>1.6435466049073821E-69</v>
      </c>
      <c r="X1294" s="82">
        <f ca="1">SUMPRODUCT(S1264:S1293,'control variables'!AG$7:AG$36)</f>
        <v>7.3876606323591582E-70</v>
      </c>
      <c r="Y1294" s="82">
        <f t="shared" ca="1" si="977"/>
        <v>3.4064226318544959E-69</v>
      </c>
      <c r="Z1294" s="10">
        <f ca="1">IF($A1294&gt;='key variables'!$B$26,SUMPRODUCT(P1264:P1293,'control variables'!V$7:V$36)*$E1294,SUMPRODUCT(P1264:P1293,'control variables'!Z$7:Z$36)*$E1294)</f>
        <v>1.1599913750136123E-69</v>
      </c>
      <c r="AA1294" s="10">
        <f ca="1">IF($A1294&gt;='key variables'!$B$26,SUMPRODUCT(Q1264:Q1293,'control variables'!W$7:W$36)*$E1294,SUMPRODUCT(Q1264:Q1293,'control variables'!AA$7:AA$36)*$E1294)</f>
        <v>1.3389406120359311E-69</v>
      </c>
      <c r="AB1294" s="10">
        <f ca="1">IF($A1294&gt;='key variables'!$B$26,SUMPRODUCT(R1264:R1293,'control variables'!X$7:X$36)*$E1294,SUMPRODUCT(R1264:R1293,'control variables'!AB$7:AB$36)*$E1294)</f>
        <v>4.0104201001289687E-69</v>
      </c>
      <c r="AC1294" s="10">
        <f ca="1">IF($A1294&gt;='key variables'!$B$26,SUMPRODUCT(S1264:S1293,'control variables'!Y$7:Y$36)*$E1294,SUMPRODUCT(S1264:S1293,'control variables'!AC$7:AC$36)*$E1294)</f>
        <v>1.8026639831496742E-69</v>
      </c>
      <c r="AD1294" s="10">
        <f t="shared" ca="1" si="978"/>
        <v>8.3120160703281856E-69</v>
      </c>
      <c r="AE1294" s="82">
        <f ca="1">SUMPRODUCT(P1264:P1293,'control variables'!AL$7:AL$36)</f>
        <v>1.5793869715820692E-69</v>
      </c>
      <c r="AF1294" s="82">
        <f ca="1">SUMPRODUCT(Q1264:Q1293,'control variables'!AM$7:AM$36)</f>
        <v>1.8182687154323823E-69</v>
      </c>
      <c r="AG1294" s="82">
        <f ca="1">SUMPRODUCT(R1264:R1293,'control variables'!AN$7:AN$36)</f>
        <v>5.1843619695274941E-69</v>
      </c>
      <c r="AH1294" s="82">
        <f ca="1">SUMPRODUCT(S1264:S1293,'control variables'!AO$7:AO$36)</f>
        <v>2.2447773079126489E-69</v>
      </c>
      <c r="AI1294" s="82">
        <f t="shared" ca="1" si="941"/>
        <v>1.0826794964454594E-68</v>
      </c>
      <c r="AJ1294" s="10">
        <f ca="1">SUMPRODUCT(P1264:P1293,'control variables'!AP$7:AP$36)</f>
        <v>1.5091103942899178E-72</v>
      </c>
      <c r="AK1294" s="10">
        <f ca="1">SUMPRODUCT(Q1264:Q1293,'control variables'!AQ$7:AQ$36)</f>
        <v>4.3547935753759744E-72</v>
      </c>
      <c r="AL1294" s="10">
        <f ca="1">SUMPRODUCT(R1264:R1293,'control variables'!AR$7:AR$36)</f>
        <v>1.5652271531336564E-70</v>
      </c>
      <c r="AM1294" s="10">
        <f ca="1">SUMPRODUCT(S1264:S1293,'control variables'!AS$7:AS$36)</f>
        <v>1.1726030955839287E-70</v>
      </c>
      <c r="AN1294" s="10">
        <f t="shared" ca="1" si="963"/>
        <v>2.7964692884142441E-70</v>
      </c>
      <c r="AO1294" s="82">
        <f ca="1">SUMPRODUCT(P1264:P1293,'control variables'!AX$7:AX$36)</f>
        <v>2.0521598355093197E-72</v>
      </c>
      <c r="AP1294" s="82">
        <f ca="1">SUMPRODUCT(Q1264:Q1293,'control variables'!AY$7:AY$36)</f>
        <v>4.7374837526186982E-72</v>
      </c>
      <c r="AQ1294" s="82">
        <f ca="1">SUMPRODUCT(R1264:R1293,'control variables'!AZ$7:AZ$36)</f>
        <v>4.256940127459494E-71</v>
      </c>
      <c r="AR1294" s="82">
        <f ca="1">SUMPRODUCT(S1264:S1293,'control variables'!BA$7:BA$36)</f>
        <v>3.1891225252391207E-71</v>
      </c>
      <c r="AS1294" s="82">
        <f t="shared" ca="1" si="964"/>
        <v>8.1250270115114164E-71</v>
      </c>
      <c r="AT1294" s="10">
        <f ca="1">SUMPRODUCT(P1264:P1293,'control variables'!AT$7:AT$36)</f>
        <v>-1.8111111360816544E-72</v>
      </c>
      <c r="AU1294" s="10">
        <f ca="1">SUMPRODUCT(Q1264:Q1293,'control variables'!AU$7:AU$36)</f>
        <v>1.9646571508573312E-72</v>
      </c>
      <c r="AV1294" s="10">
        <f ca="1">SUMPRODUCT(R1264:R1293,'control variables'!AV$7:AV$36)</f>
        <v>8.4599711320671964E-70</v>
      </c>
      <c r="AW1294" s="10">
        <f ca="1">SUMPRODUCT(S1264:S1293,'control variables'!AW$7:AW$36)</f>
        <v>6.3378585773649512E-70</v>
      </c>
      <c r="AX1294" s="10">
        <f t="shared" ca="1" si="942"/>
        <v>1.4799365169579903E-69</v>
      </c>
      <c r="AY1294" s="82">
        <f ca="1">SUMPRODUCT(P1264:P1293,'control variables'!BB$7:BB$36)</f>
        <v>6.5643077883588549E-72</v>
      </c>
      <c r="AZ1294" s="82">
        <f ca="1">SUMPRODUCT(Q1264:Q1293,'control variables'!BC$7:BC$36)</f>
        <v>1.6738973154370278E-71</v>
      </c>
      <c r="BA1294" s="82">
        <f ca="1">SUMPRODUCT(R1264:R1293,'control variables'!BD$7:BD$36)</f>
        <v>1.1717795730744335E-70</v>
      </c>
      <c r="BB1294" s="82">
        <f ca="1">SUMPRODUCT(S1264:S1293,'control variables'!BE$7:BE$36)</f>
        <v>1.6651824209727687E-71</v>
      </c>
      <c r="BC1294" s="82">
        <f t="shared" ca="1" si="965"/>
        <v>1.5713306245990017E-70</v>
      </c>
      <c r="BD1294" s="10">
        <f ca="1">SUMPRODUCT(P1264:P1293,'control variables'!BF$7:BF$36)</f>
        <v>1.3731960130653721E-72</v>
      </c>
      <c r="BE1294" s="10">
        <f ca="1">SUMPRODUCT(Q1264:Q1293,'control variables'!BG$7:BG$36)</f>
        <v>1.5850358457686587E-72</v>
      </c>
      <c r="BF1294" s="10">
        <f ca="1">SUMPRODUCT(R1264:R1293,'control variables'!BH$7:BH$36)</f>
        <v>4.7475291720593227E-71</v>
      </c>
      <c r="BG1294" s="10">
        <f ca="1">SUMPRODUCT(S1264:S1293,'control variables'!BI$7:BI$36)</f>
        <v>1.0669954311206095E-70</v>
      </c>
      <c r="BH1294" s="10">
        <f t="shared" ca="1" si="966"/>
        <v>1.5713306669148821E-70</v>
      </c>
      <c r="BI1294" s="82">
        <f t="shared" ca="1" si="943"/>
        <v>1.5841401682343465E-69</v>
      </c>
      <c r="BJ1294" s="82">
        <f t="shared" ca="1" si="944"/>
        <v>1.8369723457376098E-69</v>
      </c>
      <c r="BK1294" s="82">
        <f t="shared" ca="1" si="945"/>
        <v>6.1475370400416564E-69</v>
      </c>
      <c r="BL1294" s="82">
        <f t="shared" ca="1" si="946"/>
        <v>2.8952149898588713E-69</v>
      </c>
      <c r="BM1294" s="82">
        <f t="shared" ca="1" si="936"/>
        <v>1.2463864543872484E-68</v>
      </c>
      <c r="BN1294" s="10">
        <f ca="1">BN1293+BI1294-INDIRECT(ADDRESS(MAX($D1294-'key variables'!$B$9*30,34),scenario!BI$4),TRUE)</f>
        <v>9439390.0751690175</v>
      </c>
      <c r="BO1294" s="10">
        <f ca="1">BO1293+BJ1294-INDIRECT(ADDRESS(MAX($D1294-'key variables'!$B$9*30,34),scenario!BJ$4),TRUE)</f>
        <v>10895583.360992203</v>
      </c>
      <c r="BP1294" s="10">
        <f ca="1">BP1293+BK1294-INDIRECT(ADDRESS(MAX($D1294-'key variables'!$B$9*30,34),scenario!BK$4),TRUE)</f>
        <v>32531162.537994072</v>
      </c>
      <c r="BQ1294" s="10">
        <f ca="1">BQ1293+BL1294-INDIRECT(ADDRESS(MAX($D1294-'key variables'!$B$9*30,34),scenario!BL$4),TRUE)</f>
        <v>14415841.516535141</v>
      </c>
      <c r="BR1294" s="10">
        <f t="shared" ca="1" si="967"/>
        <v>67281977.490690395</v>
      </c>
      <c r="BS1294" s="82">
        <f t="shared" ca="1" si="948"/>
        <v>-2.3433848477536824E-9</v>
      </c>
      <c r="BT1294" s="82">
        <f t="shared" ca="1" si="949"/>
        <v>-3.4288309057018498E-10</v>
      </c>
      <c r="BU1294" s="82">
        <f t="shared" ca="1" si="950"/>
        <v>-4.2578247660364599E-9</v>
      </c>
      <c r="BV1294" s="82">
        <f t="shared" ca="1" si="951"/>
        <v>-2.9943922343414556E-9</v>
      </c>
      <c r="BW1294" s="82">
        <f t="shared" ca="1" si="968"/>
        <v>-9.9384849387017825E-9</v>
      </c>
      <c r="BX1294" s="10">
        <f t="shared" ca="1" si="952"/>
        <v>-1.8625994260191893E-12</v>
      </c>
      <c r="BY1294" s="10">
        <f t="shared" ca="1" si="953"/>
        <v>2.8902850229962428E-12</v>
      </c>
      <c r="BZ1294" s="10">
        <f t="shared" ca="1" si="954"/>
        <v>-3.5034723983035463E-11</v>
      </c>
      <c r="CA1294" s="10">
        <f t="shared" ca="1" si="955"/>
        <v>-2.0257049910634696E-11</v>
      </c>
      <c r="CB1294" s="10">
        <v>0</v>
      </c>
      <c r="CC1294" s="82">
        <f t="shared" ca="1" si="956"/>
        <v>3.9725652202851362E-13</v>
      </c>
      <c r="CD1294" s="82">
        <f t="shared" ca="1" si="957"/>
        <v>3.4270724516460853E-13</v>
      </c>
      <c r="CE1294" s="82">
        <f t="shared" ca="1" si="958"/>
        <v>1.8915613015532971E-10</v>
      </c>
      <c r="CF1294" s="82">
        <f t="shared" ca="1" si="959"/>
        <v>3.7028113764059381E-11</v>
      </c>
      <c r="CG1294" s="82">
        <f t="shared" ca="1" si="969"/>
        <v>2.269242076865822E-10</v>
      </c>
      <c r="CH1294" s="13" t="str">
        <f t="shared" ca="1" si="970"/>
        <v/>
      </c>
      <c r="CI1294" s="81">
        <f t="shared" ca="1" si="979"/>
        <v>0.1131775965863165</v>
      </c>
      <c r="CJ1294" s="81">
        <f t="shared" ca="1" si="980"/>
        <v>0.13063724757458739</v>
      </c>
      <c r="CK1294" s="81">
        <f t="shared" ca="1" si="981"/>
        <v>0.39004625943939081</v>
      </c>
      <c r="CL1294" s="81">
        <f t="shared" ca="1" si="982"/>
        <v>0.17284488538116416</v>
      </c>
      <c r="CM1294" s="89">
        <f t="shared" ca="1" si="971"/>
        <v>0.80670598898145884</v>
      </c>
    </row>
    <row r="1295" spans="1:91" x14ac:dyDescent="0.3">
      <c r="A1295">
        <v>1230</v>
      </c>
      <c r="B1295" s="3">
        <f t="shared" si="984"/>
        <v>3.6055555555555556</v>
      </c>
      <c r="C1295" s="3">
        <f t="shared" si="972"/>
        <v>41</v>
      </c>
      <c r="D1295" s="4">
        <f t="shared" ca="1" si="960"/>
        <v>1295</v>
      </c>
      <c r="E1295" s="58">
        <f>(0.5*(COS(B1295*2*PI())+1)*('key variables'!$B$4-'key variables'!$B$6)+'key variables'!$B$6)/'key variables'!$B$4</f>
        <v>1</v>
      </c>
      <c r="F1295" s="10">
        <f t="shared" ca="1" si="973"/>
        <v>11689222.907461114</v>
      </c>
      <c r="G1295" s="10">
        <f t="shared" ca="1" si="974"/>
        <v>13492492.798713122</v>
      </c>
      <c r="H1295" s="10">
        <f t="shared" ca="1" si="975"/>
        <v>40309474.521088287</v>
      </c>
      <c r="I1295" s="10">
        <f t="shared" ca="1" si="976"/>
        <v>17912154.249750931</v>
      </c>
      <c r="J1295" s="10">
        <f t="shared" ca="1" si="961"/>
        <v>83403344.477013454</v>
      </c>
      <c r="K1295" s="82">
        <f t="shared" ca="1" si="937"/>
        <v>2249832.832292099</v>
      </c>
      <c r="L1295" s="82">
        <f t="shared" ca="1" si="938"/>
        <v>2596909.4377209195</v>
      </c>
      <c r="M1295" s="82">
        <f t="shared" ca="1" si="939"/>
        <v>7778311.98309422</v>
      </c>
      <c r="N1295" s="82">
        <f t="shared" ca="1" si="940"/>
        <v>3496312.733215793</v>
      </c>
      <c r="O1295" s="82">
        <f t="shared" ca="1" si="962"/>
        <v>16121366.986323033</v>
      </c>
      <c r="P1295" s="10">
        <f ca="1">IF(IF($A1295&gt;='key variables'!$B$26,K1295*SUMPRODUCT(Z1295:AC1295,'control variables'!$O$3:$R$3)/J1295+F$65*'key variables'!$B$25/scenario!J$65,K1295*SUMPRODUCT(Z1295:AC1295,'control variables'!$O$7:$R$7)/J1295+F$65*'key variables'!$B$25/scenario!J$65)&lt;'key variables'!$B$28,0,IF($A1295&gt;='key variables'!$B$26,K1295*SUMPRODUCT(Z1295:AC1295,'control variables'!$O$3:$R$3)/J1295+F$65*'key variables'!$B$25/scenario!J$65,K1295*SUMPRODUCT(Z1295:AC1295,'control variables'!$O$7:$R$7)/J1295+F$65*'key variables'!$B$25/scenario!J$65))</f>
        <v>1.929293969508162E-70</v>
      </c>
      <c r="Q1295" s="10">
        <f ca="1">IF(IF($A1295&gt;='key variables'!$B$26,L1295*SUMPRODUCT(Z1295:AC1295,'control variables'!$O$4:$R$4)/J1295+G$65*'key variables'!$B$25/scenario!J$65,L1295*SUMPRODUCT(Z1295:AC1295,'control variables'!$O$7:$R$7)/J1295+G$65*'key variables'!$B$25/scenario!J$65)&lt;'key variables'!$B$28,0,IF($A1295&gt;='key variables'!$B$26,L1295*SUMPRODUCT(Z1295:AC1295,'control variables'!$O$4:$R$4)/J1295+G$65*'key variables'!$B$25/scenario!J$65,L1295*SUMPRODUCT(Z1295:AC1295,'control variables'!$O$7:$R$7)/J1295+G$65*'key variables'!$B$25/scenario!J$65))</f>
        <v>2.2269217719831552E-70</v>
      </c>
      <c r="R1295" s="10">
        <f ca="1">IF(IF($A1295&gt;='key variables'!$B$26,M1295*SUMPRODUCT(Z1295:AC1295,'control variables'!$O$5:$R$5)/J1295+H$65*'key variables'!$B$25/scenario!J$65,M1295*SUMPRODUCT(Z1295:AC1295,'control variables'!$O$7:$R$7)/J1295+H$65*'key variables'!$B$25/scenario!J$65)&lt;'key variables'!$B$28,0,IF($A1295&gt;='key variables'!$B$26,M1295*SUMPRODUCT(Z1295:AC1295,'control variables'!$O$5:$R$5)/J1295+H$65*'key variables'!$B$25/scenario!J$65,M1295*SUMPRODUCT(Z1295:AC1295,'control variables'!$O$7:$R$7)/J1295+H$65*'key variables'!$B$25/scenario!J$65))</f>
        <v>6.6701179690084704E-70</v>
      </c>
      <c r="S1295" s="10">
        <f ca="1">IF(IF($A1295&gt;='key variables'!$B$26,N1295*SUMPRODUCT(Z1295:AC1295,'control variables'!$O$6:$R$6)/J1295+I$65*'key variables'!$B$25/scenario!J$65,N1295*SUMPRODUCT(Z1295:AC1295,'control variables'!$O$7:$R$7)/J1295+I$65*'key variables'!$B$25/scenario!J$65)&lt;'key variables'!$B$28,0,IF($A1295&gt;='key variables'!$B$26,N1295*SUMPRODUCT(Z1295:AC1295,'control variables'!$O$6:$R$6)/J1295+I$65*'key variables'!$B$25/scenario!J$65,N1295*SUMPRODUCT(Z1295:AC1295,'control variables'!$O$7:$R$7)/J1295+I$65*'key variables'!$B$25/scenario!J$65))</f>
        <v>2.9981850095216593E-70</v>
      </c>
      <c r="T1295" s="10">
        <f t="shared" ca="1" si="983"/>
        <v>1.3824518720021448E-69</v>
      </c>
      <c r="U1295" s="82">
        <f ca="1">SUMPRODUCT(P1265:P1294,'control variables'!AD$7:AD$36)</f>
        <v>4.0904601303448707E-70</v>
      </c>
      <c r="V1295" s="82">
        <f ca="1">SUMPRODUCT(Q1265:Q1294,'control variables'!AE$7:AE$36)</f>
        <v>4.7214861320570311E-70</v>
      </c>
      <c r="W1295" s="82">
        <f ca="1">SUMPRODUCT(R1265:R1294,'control variables'!AF$7:AF$36)</f>
        <v>1.4141884050921265E-69</v>
      </c>
      <c r="X1295" s="82">
        <f ca="1">SUMPRODUCT(S1265:S1294,'control variables'!AG$7:AG$36)</f>
        <v>6.3567068775799232E-70</v>
      </c>
      <c r="Y1295" s="82">
        <f t="shared" ca="1" si="977"/>
        <v>2.9310537190903091E-69</v>
      </c>
      <c r="Z1295" s="10">
        <f ca="1">IF($A1295&gt;='key variables'!$B$26,SUMPRODUCT(P1265:P1294,'control variables'!V$7:V$36)*$E1295,SUMPRODUCT(P1265:P1294,'control variables'!Z$7:Z$36)*$E1295)</f>
        <v>9.9811368150619976E-70</v>
      </c>
      <c r="AA1295" s="10">
        <f ca="1">IF($A1295&gt;='key variables'!$B$26,SUMPRODUCT(Q1265:Q1294,'control variables'!W$7:W$36)*$E1295,SUMPRODUCT(Q1265:Q1294,'control variables'!AA$7:AA$36)*$E1295)</f>
        <v>1.1520904141047302E-69</v>
      </c>
      <c r="AB1295" s="10">
        <f ca="1">IF($A1295&gt;='key variables'!$B$26,SUMPRODUCT(R1265:R1294,'control variables'!X$7:X$36)*$E1295,SUMPRODUCT(R1265:R1294,'control variables'!AB$7:AB$36)*$E1295)</f>
        <v>3.450762873542241E-69</v>
      </c>
      <c r="AC1295" s="10">
        <f ca="1">IF($A1295&gt;='key variables'!$B$26,SUMPRODUCT(S1265:S1294,'control variables'!Y$7:Y$36)*$E1295,SUMPRODUCT(S1265:S1294,'control variables'!AC$7:AC$36)*$E1295)</f>
        <v>1.5511008301411185E-69</v>
      </c>
      <c r="AD1295" s="10">
        <f t="shared" ca="1" si="978"/>
        <v>7.1520677992942898E-69</v>
      </c>
      <c r="AE1295" s="82">
        <f ca="1">SUMPRODUCT(P1265:P1294,'control variables'!AL$7:AL$36)</f>
        <v>1.3589822982176986E-69</v>
      </c>
      <c r="AF1295" s="82">
        <f ca="1">SUMPRODUCT(Q1265:Q1294,'control variables'!AM$7:AM$36)</f>
        <v>1.5645279099652508E-69</v>
      </c>
      <c r="AG1295" s="82">
        <f ca="1">SUMPRODUCT(R1265:R1294,'control variables'!AN$7:AN$36)</f>
        <v>4.4608802471527848E-69</v>
      </c>
      <c r="AH1295" s="82">
        <f ca="1">SUMPRODUCT(S1265:S1294,'control variables'!AO$7:AO$36)</f>
        <v>1.9315168985079553E-69</v>
      </c>
      <c r="AI1295" s="82">
        <f t="shared" ca="1" si="941"/>
        <v>9.3159073538436898E-69</v>
      </c>
      <c r="AJ1295" s="10">
        <f ca="1">SUMPRODUCT(P1265:P1294,'control variables'!AP$7:AP$36)</f>
        <v>1.2985128716377801E-72</v>
      </c>
      <c r="AK1295" s="10">
        <f ca="1">SUMPRODUCT(Q1265:Q1294,'control variables'!AQ$7:AQ$36)</f>
        <v>3.7470787639839594E-72</v>
      </c>
      <c r="AL1295" s="10">
        <f ca="1">SUMPRODUCT(R1265:R1294,'control variables'!AR$7:AR$36)</f>
        <v>1.3467984933848059E-70</v>
      </c>
      <c r="AM1295" s="10">
        <f ca="1">SUMPRODUCT(S1265:S1294,'control variables'!AS$7:AS$36)</f>
        <v>1.0089654267171661E-70</v>
      </c>
      <c r="AN1295" s="10">
        <f t="shared" ca="1" si="963"/>
        <v>2.4062198364581896E-70</v>
      </c>
      <c r="AO1295" s="82">
        <f ca="1">SUMPRODUCT(P1265:P1294,'control variables'!AX$7:AX$36)</f>
        <v>1.7657793433466941E-72</v>
      </c>
      <c r="AP1295" s="82">
        <f ca="1">SUMPRODUCT(Q1265:Q1294,'control variables'!AY$7:AY$36)</f>
        <v>4.0763642310241892E-72</v>
      </c>
      <c r="AQ1295" s="82">
        <f ca="1">SUMPRODUCT(R1265:R1294,'control variables'!AZ$7:AZ$36)</f>
        <v>3.6628808404029792E-71</v>
      </c>
      <c r="AR1295" s="82">
        <f ca="1">SUMPRODUCT(S1265:S1294,'control variables'!BA$7:BA$36)</f>
        <v>2.7440780104105642E-71</v>
      </c>
      <c r="AS1295" s="82">
        <f t="shared" ca="1" si="964"/>
        <v>6.991173208250632E-71</v>
      </c>
      <c r="AT1295" s="10">
        <f ca="1">SUMPRODUCT(P1265:P1294,'control variables'!AT$7:AT$36)</f>
        <v>-1.5583691763485082E-72</v>
      </c>
      <c r="AU1295" s="10">
        <f ca="1">SUMPRODUCT(Q1265:Q1294,'control variables'!AU$7:AU$36)</f>
        <v>1.6904877260114812E-72</v>
      </c>
      <c r="AV1295" s="10">
        <f ca="1">SUMPRODUCT(R1265:R1294,'control variables'!AV$7:AV$36)</f>
        <v>7.2793756177408426E-70</v>
      </c>
      <c r="AW1295" s="10">
        <f ca="1">SUMPRODUCT(S1265:S1294,'control variables'!AW$7:AW$36)</f>
        <v>5.4534055112652409E-70</v>
      </c>
      <c r="AX1295" s="10">
        <f t="shared" ca="1" si="942"/>
        <v>1.2734102314502714E-69</v>
      </c>
      <c r="AY1295" s="82">
        <f ca="1">SUMPRODUCT(P1265:P1294,'control variables'!BB$7:BB$36)</f>
        <v>5.6482535597316775E-72</v>
      </c>
      <c r="AZ1295" s="82">
        <f ca="1">SUMPRODUCT(Q1265:Q1294,'control variables'!BC$7:BC$36)</f>
        <v>1.4403036504944625E-71</v>
      </c>
      <c r="BA1295" s="82">
        <f ca="1">SUMPRODUCT(R1265:R1294,'control variables'!BD$7:BD$36)</f>
        <v>1.0082568274107741E-70</v>
      </c>
      <c r="BB1295" s="82">
        <f ca="1">SUMPRODUCT(S1265:S1294,'control variables'!BE$7:BE$36)</f>
        <v>1.4328049262926918E-71</v>
      </c>
      <c r="BC1295" s="82">
        <f t="shared" ca="1" si="965"/>
        <v>1.3520502206868062E-70</v>
      </c>
      <c r="BD1295" s="10">
        <f ca="1">SUMPRODUCT(P1265:P1294,'control variables'!BF$7:BF$36)</f>
        <v>1.1815654474277711E-72</v>
      </c>
      <c r="BE1295" s="10">
        <f ca="1">SUMPRODUCT(Q1265:Q1294,'control variables'!BG$7:BG$36)</f>
        <v>1.363842867642774E-72</v>
      </c>
      <c r="BF1295" s="10">
        <f ca="1">SUMPRODUCT(R1265:R1294,'control variables'!BH$7:BH$36)</f>
        <v>4.0850078044128611E-71</v>
      </c>
      <c r="BG1295" s="10">
        <f ca="1">SUMPRODUCT(S1265:S1294,'control variables'!BI$7:BI$36)</f>
        <v>9.1809539350548111E-71</v>
      </c>
      <c r="BH1295" s="10">
        <f t="shared" ca="1" si="966"/>
        <v>1.3520502570974726E-70</v>
      </c>
      <c r="BI1295" s="82">
        <f t="shared" ca="1" si="943"/>
        <v>1.3630721826010819E-69</v>
      </c>
      <c r="BJ1295" s="82">
        <f t="shared" ca="1" si="944"/>
        <v>1.580621434196207E-69</v>
      </c>
      <c r="BK1295" s="82">
        <f t="shared" ca="1" si="945"/>
        <v>5.2896434916679469E-69</v>
      </c>
      <c r="BL1295" s="82">
        <f t="shared" ca="1" si="946"/>
        <v>2.4911854988974066E-69</v>
      </c>
      <c r="BM1295" s="82">
        <f t="shared" ca="1" si="936"/>
        <v>1.0724522607362642E-68</v>
      </c>
      <c r="BN1295" s="10">
        <f ca="1">BN1294+BI1295-INDIRECT(ADDRESS(MAX($D1295-'key variables'!$B$9*30,34),scenario!BI$4),TRUE)</f>
        <v>9439390.0751690175</v>
      </c>
      <c r="BO1295" s="10">
        <f ca="1">BO1294+BJ1295-INDIRECT(ADDRESS(MAX($D1295-'key variables'!$B$9*30,34),scenario!BJ$4),TRUE)</f>
        <v>10895583.360992203</v>
      </c>
      <c r="BP1295" s="10">
        <f ca="1">BP1294+BK1295-INDIRECT(ADDRESS(MAX($D1295-'key variables'!$B$9*30,34),scenario!BK$4),TRUE)</f>
        <v>32531162.537994072</v>
      </c>
      <c r="BQ1295" s="10">
        <f ca="1">BQ1294+BL1295-INDIRECT(ADDRESS(MAX($D1295-'key variables'!$B$9*30,34),scenario!BL$4),TRUE)</f>
        <v>14415841.516535141</v>
      </c>
      <c r="BR1295" s="10">
        <f t="shared" ca="1" si="967"/>
        <v>67281977.490690395</v>
      </c>
      <c r="BS1295" s="82">
        <f t="shared" ca="1" si="948"/>
        <v>-2.3433848477536824E-9</v>
      </c>
      <c r="BT1295" s="82">
        <f t="shared" ca="1" si="949"/>
        <v>-3.4288309057018498E-10</v>
      </c>
      <c r="BU1295" s="82">
        <f t="shared" ca="1" si="950"/>
        <v>-4.2578247660364599E-9</v>
      </c>
      <c r="BV1295" s="82">
        <f t="shared" ca="1" si="951"/>
        <v>-2.9943922343414556E-9</v>
      </c>
      <c r="BW1295" s="82">
        <f t="shared" ca="1" si="968"/>
        <v>-9.9384849387017825E-9</v>
      </c>
      <c r="BX1295" s="10">
        <f t="shared" ca="1" si="952"/>
        <v>-1.8625994260191893E-12</v>
      </c>
      <c r="BY1295" s="10">
        <f t="shared" ca="1" si="953"/>
        <v>2.8902850229962428E-12</v>
      </c>
      <c r="BZ1295" s="10">
        <f t="shared" ca="1" si="954"/>
        <v>-3.5034723983035463E-11</v>
      </c>
      <c r="CA1295" s="10">
        <f t="shared" ca="1" si="955"/>
        <v>-2.0257049910634696E-11</v>
      </c>
      <c r="CB1295" s="10">
        <v>0</v>
      </c>
      <c r="CC1295" s="82">
        <f t="shared" ca="1" si="956"/>
        <v>3.9725652202851362E-13</v>
      </c>
      <c r="CD1295" s="82">
        <f t="shared" ca="1" si="957"/>
        <v>3.4270724516460853E-13</v>
      </c>
      <c r="CE1295" s="82">
        <f t="shared" ca="1" si="958"/>
        <v>1.8915613015532971E-10</v>
      </c>
      <c r="CF1295" s="82">
        <f t="shared" ca="1" si="959"/>
        <v>3.7028113764059381E-11</v>
      </c>
      <c r="CG1295" s="82">
        <f t="shared" ca="1" si="969"/>
        <v>2.269242076865822E-10</v>
      </c>
      <c r="CH1295" s="13" t="str">
        <f t="shared" ca="1" si="970"/>
        <v/>
      </c>
      <c r="CI1295" s="81">
        <f t="shared" ca="1" si="979"/>
        <v>0.1131775965863165</v>
      </c>
      <c r="CJ1295" s="81">
        <f t="shared" ca="1" si="980"/>
        <v>0.13063724757458739</v>
      </c>
      <c r="CK1295" s="81">
        <f t="shared" ca="1" si="981"/>
        <v>0.39004625943939081</v>
      </c>
      <c r="CL1295" s="81">
        <f t="shared" ca="1" si="982"/>
        <v>0.17284488538116416</v>
      </c>
      <c r="CM1295" s="89">
        <f t="shared" ca="1" si="971"/>
        <v>0.80670598898145884</v>
      </c>
    </row>
    <row r="1296" spans="1:91" x14ac:dyDescent="0.3">
      <c r="A1296">
        <v>1231</v>
      </c>
      <c r="B1296" s="3">
        <f t="shared" si="984"/>
        <v>3.6083333333333334</v>
      </c>
      <c r="C1296" s="3">
        <f t="shared" si="972"/>
        <v>41.033333333333331</v>
      </c>
      <c r="D1296" s="4">
        <f t="shared" ca="1" si="960"/>
        <v>1296</v>
      </c>
      <c r="E1296" s="58">
        <f>(0.5*(COS(B1296*2*PI())+1)*('key variables'!$B$4-'key variables'!$B$6)+'key variables'!$B$6)/'key variables'!$B$4</f>
        <v>1</v>
      </c>
      <c r="F1296" s="10">
        <f t="shared" ca="1" si="973"/>
        <v>11689222.907461114</v>
      </c>
      <c r="G1296" s="10">
        <f t="shared" ca="1" si="974"/>
        <v>13492492.798713122</v>
      </c>
      <c r="H1296" s="10">
        <f t="shared" ca="1" si="975"/>
        <v>40309474.521088287</v>
      </c>
      <c r="I1296" s="10">
        <f t="shared" ca="1" si="976"/>
        <v>17912154.249750931</v>
      </c>
      <c r="J1296" s="10">
        <f t="shared" ca="1" si="961"/>
        <v>83403344.477013454</v>
      </c>
      <c r="K1296" s="82">
        <f t="shared" ca="1" si="937"/>
        <v>2249832.832292099</v>
      </c>
      <c r="L1296" s="82">
        <f t="shared" ca="1" si="938"/>
        <v>2596909.4377209195</v>
      </c>
      <c r="M1296" s="82">
        <f t="shared" ca="1" si="939"/>
        <v>7778311.98309422</v>
      </c>
      <c r="N1296" s="82">
        <f t="shared" ca="1" si="940"/>
        <v>3496312.733215793</v>
      </c>
      <c r="O1296" s="82">
        <f t="shared" ca="1" si="962"/>
        <v>16121366.986323033</v>
      </c>
      <c r="P1296" s="10">
        <f ca="1">IF(IF($A1296&gt;='key variables'!$B$26,K1296*SUMPRODUCT(Z1296:AC1296,'control variables'!$O$3:$R$3)/J1296+F$65*'key variables'!$B$25/scenario!J$65,K1296*SUMPRODUCT(Z1296:AC1296,'control variables'!$O$7:$R$7)/J1296+F$65*'key variables'!$B$25/scenario!J$65)&lt;'key variables'!$B$28,0,IF($A1296&gt;='key variables'!$B$26,K1296*SUMPRODUCT(Z1296:AC1296,'control variables'!$O$3:$R$3)/J1296+F$65*'key variables'!$B$25/scenario!J$65,K1296*SUMPRODUCT(Z1296:AC1296,'control variables'!$O$7:$R$7)/J1296+F$65*'key variables'!$B$25/scenario!J$65))</f>
        <v>1.6600595039690744E-70</v>
      </c>
      <c r="Q1296" s="10">
        <f ca="1">IF(IF($A1296&gt;='key variables'!$B$26,L1296*SUMPRODUCT(Z1296:AC1296,'control variables'!$O$4:$R$4)/J1296+G$65*'key variables'!$B$25/scenario!J$65,L1296*SUMPRODUCT(Z1296:AC1296,'control variables'!$O$7:$R$7)/J1296+G$65*'key variables'!$B$25/scenario!J$65)&lt;'key variables'!$B$28,0,IF($A1296&gt;='key variables'!$B$26,L1296*SUMPRODUCT(Z1296:AC1296,'control variables'!$O$4:$R$4)/J1296+G$65*'key variables'!$B$25/scenario!J$65,L1296*SUMPRODUCT(Z1296:AC1296,'control variables'!$O$7:$R$7)/J1296+G$65*'key variables'!$B$25/scenario!J$65))</f>
        <v>1.9161531164266922E-70</v>
      </c>
      <c r="R1296" s="10">
        <f ca="1">IF(IF($A1296&gt;='key variables'!$B$26,M1296*SUMPRODUCT(Z1296:AC1296,'control variables'!$O$5:$R$5)/J1296+H$65*'key variables'!$B$25/scenario!J$65,M1296*SUMPRODUCT(Z1296:AC1296,'control variables'!$O$7:$R$7)/J1296+H$65*'key variables'!$B$25/scenario!J$65)&lt;'key variables'!$B$28,0,IF($A1296&gt;='key variables'!$B$26,M1296*SUMPRODUCT(Z1296:AC1296,'control variables'!$O$5:$R$5)/J1296+H$65*'key variables'!$B$25/scenario!J$65,M1296*SUMPRODUCT(Z1296:AC1296,'control variables'!$O$7:$R$7)/J1296+H$65*'key variables'!$B$25/scenario!J$65))</f>
        <v>5.7392978478392369E-70</v>
      </c>
      <c r="S1296" s="10">
        <f ca="1">IF(IF($A1296&gt;='key variables'!$B$26,N1296*SUMPRODUCT(Z1296:AC1296,'control variables'!$O$6:$R$6)/J1296+I$65*'key variables'!$B$25/scenario!J$65,N1296*SUMPRODUCT(Z1296:AC1296,'control variables'!$O$7:$R$7)/J1296+I$65*'key variables'!$B$25/scenario!J$65)&lt;'key variables'!$B$28,0,IF($A1296&gt;='key variables'!$B$26,N1296*SUMPRODUCT(Z1296:AC1296,'control variables'!$O$6:$R$6)/J1296+I$65*'key variables'!$B$25/scenario!J$65,N1296*SUMPRODUCT(Z1296:AC1296,'control variables'!$O$7:$R$7)/J1296+I$65*'key variables'!$B$25/scenario!J$65))</f>
        <v>2.5797859726803983E-70</v>
      </c>
      <c r="T1296" s="10">
        <f t="shared" ca="1" si="983"/>
        <v>1.1895296440915401E-69</v>
      </c>
      <c r="U1296" s="82">
        <f ca="1">SUMPRODUCT(P1266:P1295,'control variables'!AD$7:AD$36)</f>
        <v>3.5196332556394562E-70</v>
      </c>
      <c r="V1296" s="82">
        <f ca="1">SUMPRODUCT(Q1266:Q1295,'control variables'!AE$7:AE$36)</f>
        <v>4.0625990907842825E-70</v>
      </c>
      <c r="W1296" s="82">
        <f ca="1">SUMPRODUCT(R1266:R1295,'control variables'!AF$7:AF$36)</f>
        <v>1.2168373194441379E-69</v>
      </c>
      <c r="X1296" s="82">
        <f ca="1">SUMPRODUCT(S1266:S1295,'control variables'!AG$7:AG$36)</f>
        <v>5.4696235166081506E-70</v>
      </c>
      <c r="Y1296" s="82">
        <f t="shared" ca="1" si="977"/>
        <v>2.522022905747327E-69</v>
      </c>
      <c r="Z1296" s="10">
        <f ca="1">IF($A1296&gt;='key variables'!$B$26,SUMPRODUCT(P1266:P1295,'control variables'!V$7:V$36)*$E1296,SUMPRODUCT(P1266:P1295,'control variables'!Z$7:Z$36)*$E1296)</f>
        <v>8.5882614532213165E-70</v>
      </c>
      <c r="AA1296" s="10">
        <f ca="1">IF($A1296&gt;='key variables'!$B$26,SUMPRODUCT(Q1266:Q1295,'control variables'!W$7:W$36)*$E1296,SUMPRODUCT(Q1266:Q1295,'control variables'!AA$7:AA$36)*$E1296)</f>
        <v>9.9131530580266651E-70</v>
      </c>
      <c r="AB1296" s="10">
        <f ca="1">IF($A1296&gt;='key variables'!$B$26,SUMPRODUCT(R1266:R1295,'control variables'!X$7:X$36)*$E1296,SUMPRODUCT(R1266:R1295,'control variables'!AB$7:AB$36)*$E1296)</f>
        <v>2.9692062457582858E-69</v>
      </c>
      <c r="AC1296" s="10">
        <f ca="1">IF($A1296&gt;='key variables'!$B$26,SUMPRODUCT(S1266:S1295,'control variables'!Y$7:Y$36)*$E1296,SUMPRODUCT(S1266:S1295,'control variables'!AC$7:AC$36)*$E1296)</f>
        <v>1.3346435096910159E-69</v>
      </c>
      <c r="AD1296" s="10">
        <f t="shared" ca="1" si="978"/>
        <v>6.1539912065740996E-69</v>
      </c>
      <c r="AE1296" s="82">
        <f ca="1">SUMPRODUCT(P1266:P1295,'control variables'!AL$7:AL$36)</f>
        <v>1.1693352674798177E-69</v>
      </c>
      <c r="AF1296" s="82">
        <f ca="1">SUMPRODUCT(Q1266:Q1295,'control variables'!AM$7:AM$36)</f>
        <v>1.346196830141338E-69</v>
      </c>
      <c r="AG1296" s="82">
        <f ca="1">SUMPRODUCT(R1266:R1295,'control variables'!AN$7:AN$36)</f>
        <v>3.8383609586680798E-69</v>
      </c>
      <c r="AH1296" s="82">
        <f ca="1">SUMPRODUCT(S1266:S1295,'control variables'!AO$7:AO$36)</f>
        <v>1.6619722215077581E-69</v>
      </c>
      <c r="AI1296" s="82">
        <f t="shared" ca="1" si="941"/>
        <v>8.0158652777969928E-69</v>
      </c>
      <c r="AJ1296" s="10">
        <f ca="1">SUMPRODUCT(P1266:P1295,'control variables'!AP$7:AP$36)</f>
        <v>1.1173043961455003E-72</v>
      </c>
      <c r="AK1296" s="10">
        <f ca="1">SUMPRODUCT(Q1266:Q1295,'control variables'!AQ$7:AQ$36)</f>
        <v>3.2241710245214921E-72</v>
      </c>
      <c r="AL1296" s="10">
        <f ca="1">SUMPRODUCT(R1266:R1295,'control variables'!AR$7:AR$36)</f>
        <v>1.1588517220341726E-70</v>
      </c>
      <c r="AM1296" s="10">
        <f ca="1">SUMPRODUCT(S1266:S1295,'control variables'!AS$7:AS$36)</f>
        <v>8.6816352109629019E-71</v>
      </c>
      <c r="AN1296" s="10">
        <f t="shared" ca="1" si="963"/>
        <v>2.0704299973371328E-70</v>
      </c>
      <c r="AO1296" s="82">
        <f ca="1">SUMPRODUCT(P1266:P1295,'control variables'!AX$7:AX$36)</f>
        <v>1.5193634703488093E-72</v>
      </c>
      <c r="AP1296" s="82">
        <f ca="1">SUMPRODUCT(Q1266:Q1295,'control variables'!AY$7:AY$36)</f>
        <v>3.5075044499705847E-72</v>
      </c>
      <c r="AQ1296" s="82">
        <f ca="1">SUMPRODUCT(R1266:R1295,'control variables'!AZ$7:AZ$36)</f>
        <v>3.151722986293962E-71</v>
      </c>
      <c r="AR1296" s="82">
        <f ca="1">SUMPRODUCT(S1266:S1295,'control variables'!BA$7:BA$36)</f>
        <v>2.3611398018187472E-71</v>
      </c>
      <c r="AS1296" s="82">
        <f t="shared" ca="1" si="964"/>
        <v>6.0155495801446489E-71</v>
      </c>
      <c r="AT1296" s="10">
        <f ca="1">SUMPRODUCT(P1266:P1295,'control variables'!AT$7:AT$36)</f>
        <v>-1.3408975525639073E-72</v>
      </c>
      <c r="AU1296" s="10">
        <f ca="1">SUMPRODUCT(Q1266:Q1295,'control variables'!AU$7:AU$36)</f>
        <v>1.4545788564424142E-72</v>
      </c>
      <c r="AV1296" s="10">
        <f ca="1">SUMPRODUCT(R1266:R1295,'control variables'!AV$7:AV$36)</f>
        <v>6.2635331204980046E-70</v>
      </c>
      <c r="AW1296" s="10">
        <f ca="1">SUMPRODUCT(S1266:S1295,'control variables'!AW$7:AW$36)</f>
        <v>4.692378554565785E-70</v>
      </c>
      <c r="AX1296" s="10">
        <f t="shared" ca="1" si="942"/>
        <v>1.0957048488102576E-69</v>
      </c>
      <c r="AY1296" s="82">
        <f ca="1">SUMPRODUCT(P1266:P1295,'control variables'!BB$7:BB$36)</f>
        <v>4.8600354071754419E-72</v>
      </c>
      <c r="AZ1296" s="82">
        <f ca="1">SUMPRODUCT(Q1266:Q1295,'control variables'!BC$7:BC$36)</f>
        <v>1.2393081621533408E-71</v>
      </c>
      <c r="BA1296" s="82">
        <f ca="1">SUMPRODUCT(R1266:R1295,'control variables'!BD$7:BD$36)</f>
        <v>8.6755380737112753E-71</v>
      </c>
      <c r="BB1296" s="82">
        <f ca="1">SUMPRODUCT(S1266:S1295,'control variables'!BE$7:BE$36)</f>
        <v>1.2328558907133563E-71</v>
      </c>
      <c r="BC1296" s="82">
        <f t="shared" ca="1" si="965"/>
        <v>1.1633705667295517E-70</v>
      </c>
      <c r="BD1296" s="10">
        <f ca="1">SUMPRODUCT(P1266:P1295,'control variables'!BF$7:BF$36)</f>
        <v>1.0166770754298183E-72</v>
      </c>
      <c r="BE1296" s="10">
        <f ca="1">SUMPRODUCT(Q1266:Q1295,'control variables'!BG$7:BG$36)</f>
        <v>1.1735175406825136E-72</v>
      </c>
      <c r="BF1296" s="10">
        <f ca="1">SUMPRODUCT(R1266:R1295,'control variables'!BH$7:BH$36)</f>
        <v>3.5149418060080253E-71</v>
      </c>
      <c r="BG1296" s="10">
        <f ca="1">SUMPRODUCT(S1266:S1295,'control variables'!BI$7:BI$36)</f>
        <v>7.8997447129715575E-71</v>
      </c>
      <c r="BH1296" s="10">
        <f t="shared" ca="1" si="966"/>
        <v>1.1633705980590816E-70</v>
      </c>
      <c r="BI1296" s="82">
        <f t="shared" ca="1" si="943"/>
        <v>1.1728544053344293E-69</v>
      </c>
      <c r="BJ1296" s="82">
        <f t="shared" ca="1" si="944"/>
        <v>1.3600444906193139E-69</v>
      </c>
      <c r="BK1296" s="82">
        <f t="shared" ca="1" si="945"/>
        <v>4.5514696514549928E-69</v>
      </c>
      <c r="BL1296" s="82">
        <f t="shared" ca="1" si="946"/>
        <v>2.1435386358714702E-69</v>
      </c>
      <c r="BM1296" s="82">
        <f t="shared" ca="1" si="936"/>
        <v>9.2279071832802062E-69</v>
      </c>
      <c r="BN1296" s="10">
        <f ca="1">BN1295+BI1296-INDIRECT(ADDRESS(MAX($D1296-'key variables'!$B$9*30,34),scenario!BI$4),TRUE)</f>
        <v>9439390.0751690175</v>
      </c>
      <c r="BO1296" s="10">
        <f ca="1">BO1295+BJ1296-INDIRECT(ADDRESS(MAX($D1296-'key variables'!$B$9*30,34),scenario!BJ$4),TRUE)</f>
        <v>10895583.360992203</v>
      </c>
      <c r="BP1296" s="10">
        <f ca="1">BP1295+BK1296-INDIRECT(ADDRESS(MAX($D1296-'key variables'!$B$9*30,34),scenario!BK$4),TRUE)</f>
        <v>32531162.537994072</v>
      </c>
      <c r="BQ1296" s="10">
        <f ca="1">BQ1295+BL1296-INDIRECT(ADDRESS(MAX($D1296-'key variables'!$B$9*30,34),scenario!BL$4),TRUE)</f>
        <v>14415841.516535141</v>
      </c>
      <c r="BR1296" s="10">
        <f t="shared" ca="1" si="967"/>
        <v>67281977.490690395</v>
      </c>
      <c r="BS1296" s="82">
        <f t="shared" ca="1" si="948"/>
        <v>-2.3433848477536824E-9</v>
      </c>
      <c r="BT1296" s="82">
        <f t="shared" ca="1" si="949"/>
        <v>-3.4288309057018498E-10</v>
      </c>
      <c r="BU1296" s="82">
        <f t="shared" ca="1" si="950"/>
        <v>-4.2578247660364599E-9</v>
      </c>
      <c r="BV1296" s="82">
        <f t="shared" ca="1" si="951"/>
        <v>-2.9943922343414556E-9</v>
      </c>
      <c r="BW1296" s="82">
        <f t="shared" ca="1" si="968"/>
        <v>-9.9384849387017825E-9</v>
      </c>
      <c r="BX1296" s="10">
        <f t="shared" ca="1" si="952"/>
        <v>-1.8625994260191893E-12</v>
      </c>
      <c r="BY1296" s="10">
        <f t="shared" ca="1" si="953"/>
        <v>2.8902850229962428E-12</v>
      </c>
      <c r="BZ1296" s="10">
        <f t="shared" ca="1" si="954"/>
        <v>-3.5034723983035463E-11</v>
      </c>
      <c r="CA1296" s="10">
        <f t="shared" ca="1" si="955"/>
        <v>-2.0257049910634696E-11</v>
      </c>
      <c r="CB1296" s="10">
        <v>0</v>
      </c>
      <c r="CC1296" s="82">
        <f t="shared" ca="1" si="956"/>
        <v>3.9725652202851362E-13</v>
      </c>
      <c r="CD1296" s="82">
        <f t="shared" ca="1" si="957"/>
        <v>3.4270724516460853E-13</v>
      </c>
      <c r="CE1296" s="82">
        <f t="shared" ca="1" si="958"/>
        <v>1.8915613015532971E-10</v>
      </c>
      <c r="CF1296" s="82">
        <f t="shared" ca="1" si="959"/>
        <v>3.7028113764059381E-11</v>
      </c>
      <c r="CG1296" s="82">
        <f t="shared" ca="1" si="969"/>
        <v>2.269242076865822E-10</v>
      </c>
      <c r="CH1296" s="13" t="str">
        <f t="shared" ca="1" si="970"/>
        <v/>
      </c>
      <c r="CI1296" s="81">
        <f t="shared" ca="1" si="979"/>
        <v>0.1131775965863165</v>
      </c>
      <c r="CJ1296" s="81">
        <f t="shared" ca="1" si="980"/>
        <v>0.13063724757458739</v>
      </c>
      <c r="CK1296" s="81">
        <f t="shared" ca="1" si="981"/>
        <v>0.39004625943939081</v>
      </c>
      <c r="CL1296" s="81">
        <f t="shared" ca="1" si="982"/>
        <v>0.17284488538116416</v>
      </c>
      <c r="CM1296" s="89">
        <f t="shared" ca="1" si="971"/>
        <v>0.80670598898145884</v>
      </c>
    </row>
    <row r="1297" spans="1:91" x14ac:dyDescent="0.3">
      <c r="A1297">
        <v>1232</v>
      </c>
      <c r="B1297" s="3">
        <f t="shared" si="984"/>
        <v>3.6111111111111112</v>
      </c>
      <c r="C1297" s="3">
        <f t="shared" si="972"/>
        <v>41.06666666666667</v>
      </c>
      <c r="D1297" s="4">
        <f t="shared" ca="1" si="960"/>
        <v>1297</v>
      </c>
      <c r="E1297" s="58">
        <f>(0.5*(COS(B1297*2*PI())+1)*('key variables'!$B$4-'key variables'!$B$6)+'key variables'!$B$6)/'key variables'!$B$4</f>
        <v>1</v>
      </c>
      <c r="F1297" s="10">
        <f t="shared" ca="1" si="973"/>
        <v>11689222.907461114</v>
      </c>
      <c r="G1297" s="10">
        <f t="shared" ca="1" si="974"/>
        <v>13492492.798713122</v>
      </c>
      <c r="H1297" s="10">
        <f t="shared" ca="1" si="975"/>
        <v>40309474.521088287</v>
      </c>
      <c r="I1297" s="10">
        <f t="shared" ca="1" si="976"/>
        <v>17912154.249750931</v>
      </c>
      <c r="J1297" s="10">
        <f t="shared" ca="1" si="961"/>
        <v>83403344.477013454</v>
      </c>
      <c r="K1297" s="82">
        <f t="shared" ca="1" si="937"/>
        <v>2249832.832292099</v>
      </c>
      <c r="L1297" s="82">
        <f t="shared" ca="1" si="938"/>
        <v>2596909.4377209195</v>
      </c>
      <c r="M1297" s="82">
        <f t="shared" ca="1" si="939"/>
        <v>7778311.98309422</v>
      </c>
      <c r="N1297" s="82">
        <f t="shared" ca="1" si="940"/>
        <v>3496312.733215793</v>
      </c>
      <c r="O1297" s="82">
        <f t="shared" ca="1" si="962"/>
        <v>16121366.986323033</v>
      </c>
      <c r="P1297" s="10">
        <f ca="1">IF(IF($A1297&gt;='key variables'!$B$26,K1297*SUMPRODUCT(Z1297:AC1297,'control variables'!$O$3:$R$3)/J1297+F$65*'key variables'!$B$25/scenario!J$65,K1297*SUMPRODUCT(Z1297:AC1297,'control variables'!$O$7:$R$7)/J1297+F$65*'key variables'!$B$25/scenario!J$65)&lt;'key variables'!$B$28,0,IF($A1297&gt;='key variables'!$B$26,K1297*SUMPRODUCT(Z1297:AC1297,'control variables'!$O$3:$R$3)/J1297+F$65*'key variables'!$B$25/scenario!J$65,K1297*SUMPRODUCT(Z1297:AC1297,'control variables'!$O$7:$R$7)/J1297+F$65*'key variables'!$B$25/scenario!J$65))</f>
        <v>1.4283969163188693E-70</v>
      </c>
      <c r="Q1297" s="10">
        <f ca="1">IF(IF($A1297&gt;='key variables'!$B$26,L1297*SUMPRODUCT(Z1297:AC1297,'control variables'!$O$4:$R$4)/J1297+G$65*'key variables'!$B$25/scenario!J$65,L1297*SUMPRODUCT(Z1297:AC1297,'control variables'!$O$7:$R$7)/J1297+G$65*'key variables'!$B$25/scenario!J$65)&lt;'key variables'!$B$28,0,IF($A1297&gt;='key variables'!$B$26,L1297*SUMPRODUCT(Z1297:AC1297,'control variables'!$O$4:$R$4)/J1297+G$65*'key variables'!$B$25/scenario!J$65,L1297*SUMPRODUCT(Z1297:AC1297,'control variables'!$O$7:$R$7)/J1297+G$65*'key variables'!$B$25/scenario!J$65))</f>
        <v>1.6487524670981116E-70</v>
      </c>
      <c r="R1297" s="10">
        <f ca="1">IF(IF($A1297&gt;='key variables'!$B$26,M1297*SUMPRODUCT(Z1297:AC1297,'control variables'!$O$5:$R$5)/J1297+H$65*'key variables'!$B$25/scenario!J$65,M1297*SUMPRODUCT(Z1297:AC1297,'control variables'!$O$7:$R$7)/J1297+H$65*'key variables'!$B$25/scenario!J$65)&lt;'key variables'!$B$28,0,IF($A1297&gt;='key variables'!$B$26,M1297*SUMPRODUCT(Z1297:AC1297,'control variables'!$O$5:$R$5)/J1297+H$65*'key variables'!$B$25/scenario!J$65,M1297*SUMPRODUCT(Z1297:AC1297,'control variables'!$O$7:$R$7)/J1297+H$65*'key variables'!$B$25/scenario!J$65))</f>
        <v>4.9383743944649654E-70</v>
      </c>
      <c r="S1297" s="10">
        <f ca="1">IF(IF($A1297&gt;='key variables'!$B$26,N1297*SUMPRODUCT(Z1297:AC1297,'control variables'!$O$6:$R$6)/J1297+I$65*'key variables'!$B$25/scenario!J$65,N1297*SUMPRODUCT(Z1297:AC1297,'control variables'!$O$7:$R$7)/J1297+I$65*'key variables'!$B$25/scenario!J$65)&lt;'key variables'!$B$28,0,IF($A1297&gt;='key variables'!$B$26,N1297*SUMPRODUCT(Z1297:AC1297,'control variables'!$O$6:$R$6)/J1297+I$65*'key variables'!$B$25/scenario!J$65,N1297*SUMPRODUCT(Z1297:AC1297,'control variables'!$O$7:$R$7)/J1297+I$65*'key variables'!$B$25/scenario!J$65))</f>
        <v>2.2197748450154375E-70</v>
      </c>
      <c r="T1297" s="10">
        <f t="shared" ca="1" si="983"/>
        <v>1.0235298622897383E-69</v>
      </c>
      <c r="U1297" s="82">
        <f ca="1">SUMPRODUCT(P1267:P1296,'control variables'!AD$7:AD$36)</f>
        <v>3.0284657127702567E-70</v>
      </c>
      <c r="V1297" s="82">
        <f ca="1">SUMPRODUCT(Q1267:Q1296,'control variables'!AE$7:AE$36)</f>
        <v>3.4956602456969622E-70</v>
      </c>
      <c r="W1297" s="82">
        <f ca="1">SUMPRODUCT(R1267:R1296,'control variables'!AF$7:AF$36)</f>
        <v>1.0470267304274324E-69</v>
      </c>
      <c r="X1297" s="82">
        <f ca="1">SUMPRODUCT(S1267:S1296,'control variables'!AG$7:AG$36)</f>
        <v>4.7063333247202671E-70</v>
      </c>
      <c r="Y1297" s="82">
        <f t="shared" ca="1" si="977"/>
        <v>2.1700726587461812E-69</v>
      </c>
      <c r="Z1297" s="10">
        <f ca="1">IF($A1297&gt;='key variables'!$B$26,SUMPRODUCT(P1267:P1296,'control variables'!V$7:V$36)*$E1297,SUMPRODUCT(P1267:P1296,'control variables'!Z$7:Z$36)*$E1297)</f>
        <v>7.3897629253596156E-70</v>
      </c>
      <c r="AA1297" s="10">
        <f ca="1">IF($A1297&gt;='key variables'!$B$26,SUMPRODUCT(Q1267:Q1296,'control variables'!W$7:W$36)*$E1297,SUMPRODUCT(Q1267:Q1296,'control variables'!AA$7:AA$36)*$E1297)</f>
        <v>8.5297648820581357E-70</v>
      </c>
      <c r="AB1297" s="10">
        <f ca="1">IF($A1297&gt;='key variables'!$B$26,SUMPRODUCT(R1267:R1296,'control variables'!X$7:X$36)*$E1297,SUMPRODUCT(R1267:R1296,'control variables'!AB$7:AB$36)*$E1297)</f>
        <v>2.5548512178120536E-69</v>
      </c>
      <c r="AC1297" s="10">
        <f ca="1">IF($A1297&gt;='key variables'!$B$26,SUMPRODUCT(S1267:S1296,'control variables'!Y$7:Y$36)*$E1297,SUMPRODUCT(S1267:S1296,'control variables'!AC$7:AC$36)*$E1297)</f>
        <v>1.1483929757153783E-69</v>
      </c>
      <c r="AD1297" s="10">
        <f t="shared" ca="1" si="978"/>
        <v>5.2951969742692066E-69</v>
      </c>
      <c r="AE1297" s="82">
        <f ca="1">SUMPRODUCT(P1267:P1296,'control variables'!AL$7:AL$36)</f>
        <v>1.006153626552285E-69</v>
      </c>
      <c r="AF1297" s="82">
        <f ca="1">SUMPRODUCT(Q1267:Q1296,'control variables'!AM$7:AM$36)</f>
        <v>1.1583340213616503E-69</v>
      </c>
      <c r="AG1297" s="82">
        <f ca="1">SUMPRODUCT(R1267:R1296,'control variables'!AN$7:AN$36)</f>
        <v>3.3027147183408212E-69</v>
      </c>
      <c r="AH1297" s="82">
        <f ca="1">SUMPRODUCT(S1267:S1296,'control variables'!AO$7:AO$36)</f>
        <v>1.4300427126457558E-69</v>
      </c>
      <c r="AI1297" s="82">
        <f t="shared" ca="1" si="941"/>
        <v>6.8972450789005125E-69</v>
      </c>
      <c r="AJ1297" s="10">
        <f ca="1">SUMPRODUCT(P1267:P1296,'control variables'!AP$7:AP$36)</f>
        <v>9.6138370355276126E-73</v>
      </c>
      <c r="AK1297" s="10">
        <f ca="1">SUMPRODUCT(Q1267:Q1296,'control variables'!AQ$7:AQ$36)</f>
        <v>2.7742354645119655E-72</v>
      </c>
      <c r="AL1297" s="10">
        <f ca="1">SUMPRODUCT(R1267:R1296,'control variables'!AR$7:AR$36)</f>
        <v>9.9713306798143562E-71</v>
      </c>
      <c r="AM1297" s="10">
        <f ca="1">SUMPRODUCT(S1267:S1296,'control variables'!AS$7:AS$36)</f>
        <v>7.4701063029941481E-71</v>
      </c>
      <c r="AN1297" s="10">
        <f t="shared" ca="1" si="963"/>
        <v>1.7814998899614978E-70</v>
      </c>
      <c r="AO1297" s="82">
        <f ca="1">SUMPRODUCT(P1267:P1296,'control variables'!AX$7:AX$36)</f>
        <v>1.30733512300304E-72</v>
      </c>
      <c r="AP1297" s="82">
        <f ca="1">SUMPRODUCT(Q1267:Q1296,'control variables'!AY$7:AY$36)</f>
        <v>3.0180294913127593E-72</v>
      </c>
      <c r="AQ1297" s="82">
        <f ca="1">SUMPRODUCT(R1267:R1296,'control variables'!AZ$7:AZ$36)</f>
        <v>2.711897606049585E-71</v>
      </c>
      <c r="AR1297" s="82">
        <f ca="1">SUMPRODUCT(S1267:S1296,'control variables'!BA$7:BA$36)</f>
        <v>2.0316409163960159E-71</v>
      </c>
      <c r="AS1297" s="82">
        <f t="shared" ca="1" si="964"/>
        <v>5.1760749838771805E-71</v>
      </c>
      <c r="AT1297" s="10">
        <f ca="1">SUMPRODUCT(P1267:P1296,'control variables'!AT$7:AT$36)</f>
        <v>-1.1537742620685513E-72</v>
      </c>
      <c r="AU1297" s="10">
        <f ca="1">SUMPRODUCT(Q1267:Q1296,'control variables'!AU$7:AU$36)</f>
        <v>1.251591252070973E-72</v>
      </c>
      <c r="AV1297" s="10">
        <f ca="1">SUMPRODUCT(R1267:R1296,'control variables'!AV$7:AV$36)</f>
        <v>5.3894522293865474E-70</v>
      </c>
      <c r="AW1297" s="10">
        <f ca="1">SUMPRODUCT(S1267:S1296,'control variables'!AW$7:AW$36)</f>
        <v>4.0375534982434126E-70</v>
      </c>
      <c r="AX1297" s="10">
        <f t="shared" ca="1" si="942"/>
        <v>9.4279838975299837E-70</v>
      </c>
      <c r="AY1297" s="82">
        <f ca="1">SUMPRODUCT(P1267:P1296,'control variables'!BB$7:BB$36)</f>
        <v>4.1818137074074714E-72</v>
      </c>
      <c r="AZ1297" s="82">
        <f ca="1">SUMPRODUCT(Q1267:Q1296,'control variables'!BC$7:BC$36)</f>
        <v>1.0663617496578698E-71</v>
      </c>
      <c r="BA1297" s="82">
        <f ca="1">SUMPRODUCT(R1267:R1296,'control variables'!BD$7:BD$36)</f>
        <v>7.4648600259614463E-71</v>
      </c>
      <c r="BB1297" s="82">
        <f ca="1">SUMPRODUCT(S1267:S1296,'control variables'!BE$7:BE$36)</f>
        <v>1.060809897687449E-71</v>
      </c>
      <c r="BC1297" s="82">
        <f t="shared" ca="1" si="965"/>
        <v>1.0010213044047513E-70</v>
      </c>
      <c r="BD1297" s="10">
        <f ca="1">SUMPRODUCT(P1267:P1296,'control variables'!BF$7:BF$36)</f>
        <v>8.747990032669894E-73</v>
      </c>
      <c r="BE1297" s="10">
        <f ca="1">SUMPRODUCT(Q1267:Q1296,'control variables'!BG$7:BG$36)</f>
        <v>1.0097522602950221E-72</v>
      </c>
      <c r="BF1297" s="10">
        <f ca="1">SUMPRODUCT(R1267:R1296,'control variables'!BH$7:BH$36)</f>
        <v>3.0244289585632066E-71</v>
      </c>
      <c r="BG1297" s="10">
        <f ca="1">SUMPRODUCT(S1267:S1296,'control variables'!BI$7:BI$36)</f>
        <v>6.7973292287028022E-71</v>
      </c>
      <c r="BH1297" s="10">
        <f t="shared" ca="1" si="966"/>
        <v>1.001021331362221E-70</v>
      </c>
      <c r="BI1297" s="82">
        <f t="shared" ca="1" si="943"/>
        <v>1.009181665997624E-69</v>
      </c>
      <c r="BJ1297" s="82">
        <f t="shared" ca="1" si="944"/>
        <v>1.1702492301103001E-69</v>
      </c>
      <c r="BK1297" s="82">
        <f t="shared" ca="1" si="945"/>
        <v>3.9163085415390907E-69</v>
      </c>
      <c r="BL1297" s="82">
        <f t="shared" ca="1" si="946"/>
        <v>1.8444061614469716E-69</v>
      </c>
      <c r="BM1297" s="82">
        <f t="shared" ca="1" si="936"/>
        <v>7.9401455990939872E-69</v>
      </c>
      <c r="BN1297" s="10">
        <f ca="1">BN1296+BI1297-INDIRECT(ADDRESS(MAX($D1297-'key variables'!$B$9*30,34),scenario!BI$4),TRUE)</f>
        <v>9439390.0751690175</v>
      </c>
      <c r="BO1297" s="10">
        <f ca="1">BO1296+BJ1297-INDIRECT(ADDRESS(MAX($D1297-'key variables'!$B$9*30,34),scenario!BJ$4),TRUE)</f>
        <v>10895583.360992203</v>
      </c>
      <c r="BP1297" s="10">
        <f ca="1">BP1296+BK1297-INDIRECT(ADDRESS(MAX($D1297-'key variables'!$B$9*30,34),scenario!BK$4),TRUE)</f>
        <v>32531162.537994072</v>
      </c>
      <c r="BQ1297" s="10">
        <f ca="1">BQ1296+BL1297-INDIRECT(ADDRESS(MAX($D1297-'key variables'!$B$9*30,34),scenario!BL$4),TRUE)</f>
        <v>14415841.516535141</v>
      </c>
      <c r="BR1297" s="10">
        <f t="shared" ca="1" si="967"/>
        <v>67281977.490690395</v>
      </c>
      <c r="BS1297" s="82">
        <f t="shared" ca="1" si="948"/>
        <v>-2.3433848477536824E-9</v>
      </c>
      <c r="BT1297" s="82">
        <f t="shared" ca="1" si="949"/>
        <v>-3.4288309057018498E-10</v>
      </c>
      <c r="BU1297" s="82">
        <f t="shared" ca="1" si="950"/>
        <v>-4.2578247660364599E-9</v>
      </c>
      <c r="BV1297" s="82">
        <f t="shared" ca="1" si="951"/>
        <v>-2.9943922343414556E-9</v>
      </c>
      <c r="BW1297" s="82">
        <f t="shared" ca="1" si="968"/>
        <v>-9.9384849387017825E-9</v>
      </c>
      <c r="BX1297" s="10">
        <f t="shared" ca="1" si="952"/>
        <v>-1.8625994260191893E-12</v>
      </c>
      <c r="BY1297" s="10">
        <f t="shared" ca="1" si="953"/>
        <v>2.8902850229962428E-12</v>
      </c>
      <c r="BZ1297" s="10">
        <f t="shared" ca="1" si="954"/>
        <v>-3.5034723983035463E-11</v>
      </c>
      <c r="CA1297" s="10">
        <f t="shared" ca="1" si="955"/>
        <v>-2.0257049910634696E-11</v>
      </c>
      <c r="CB1297" s="10">
        <v>0</v>
      </c>
      <c r="CC1297" s="82">
        <f t="shared" ca="1" si="956"/>
        <v>3.9725652202851362E-13</v>
      </c>
      <c r="CD1297" s="82">
        <f t="shared" ca="1" si="957"/>
        <v>3.4270724516460853E-13</v>
      </c>
      <c r="CE1297" s="82">
        <f t="shared" ca="1" si="958"/>
        <v>1.8915613015532971E-10</v>
      </c>
      <c r="CF1297" s="82">
        <f t="shared" ca="1" si="959"/>
        <v>3.7028113764059381E-11</v>
      </c>
      <c r="CG1297" s="82">
        <f t="shared" ca="1" si="969"/>
        <v>2.269242076865822E-10</v>
      </c>
      <c r="CH1297" s="13" t="str">
        <f t="shared" ca="1" si="970"/>
        <v/>
      </c>
      <c r="CI1297" s="81">
        <f t="shared" ca="1" si="979"/>
        <v>0.1131775965863165</v>
      </c>
      <c r="CJ1297" s="81">
        <f t="shared" ca="1" si="980"/>
        <v>0.13063724757458739</v>
      </c>
      <c r="CK1297" s="81">
        <f t="shared" ca="1" si="981"/>
        <v>0.39004625943939081</v>
      </c>
      <c r="CL1297" s="81">
        <f t="shared" ca="1" si="982"/>
        <v>0.17284488538116416</v>
      </c>
      <c r="CM1297" s="89">
        <f t="shared" ca="1" si="971"/>
        <v>0.80670598898145884</v>
      </c>
    </row>
    <row r="1298" spans="1:91" x14ac:dyDescent="0.3">
      <c r="A1298">
        <v>1233</v>
      </c>
      <c r="B1298" s="3">
        <f t="shared" si="984"/>
        <v>3.6138888888888889</v>
      </c>
      <c r="C1298" s="3">
        <f t="shared" si="972"/>
        <v>41.1</v>
      </c>
      <c r="D1298" s="4">
        <f t="shared" ca="1" si="960"/>
        <v>1298</v>
      </c>
      <c r="E1298" s="58">
        <f>(0.5*(COS(B1298*2*PI())+1)*('key variables'!$B$4-'key variables'!$B$6)+'key variables'!$B$6)/'key variables'!$B$4</f>
        <v>1</v>
      </c>
      <c r="F1298" s="10">
        <f t="shared" ca="1" si="973"/>
        <v>11689222.907461114</v>
      </c>
      <c r="G1298" s="10">
        <f t="shared" ca="1" si="974"/>
        <v>13492492.798713122</v>
      </c>
      <c r="H1298" s="10">
        <f t="shared" ca="1" si="975"/>
        <v>40309474.521088287</v>
      </c>
      <c r="I1298" s="10">
        <f t="shared" ca="1" si="976"/>
        <v>17912154.249750931</v>
      </c>
      <c r="J1298" s="10">
        <f t="shared" ca="1" si="961"/>
        <v>83403344.477013454</v>
      </c>
      <c r="K1298" s="82">
        <f t="shared" ca="1" si="937"/>
        <v>2249832.832292099</v>
      </c>
      <c r="L1298" s="82">
        <f t="shared" ca="1" si="938"/>
        <v>2596909.4377209195</v>
      </c>
      <c r="M1298" s="82">
        <f t="shared" ca="1" si="939"/>
        <v>7778311.98309422</v>
      </c>
      <c r="N1298" s="82">
        <f t="shared" ca="1" si="940"/>
        <v>3496312.733215793</v>
      </c>
      <c r="O1298" s="82">
        <f t="shared" ca="1" si="962"/>
        <v>16121366.986323033</v>
      </c>
      <c r="P1298" s="10">
        <f ca="1">IF(IF($A1298&gt;='key variables'!$B$26,K1298*SUMPRODUCT(Z1298:AC1298,'control variables'!$O$3:$R$3)/J1298+F$65*'key variables'!$B$25/scenario!J$65,K1298*SUMPRODUCT(Z1298:AC1298,'control variables'!$O$7:$R$7)/J1298+F$65*'key variables'!$B$25/scenario!J$65)&lt;'key variables'!$B$28,0,IF($A1298&gt;='key variables'!$B$26,K1298*SUMPRODUCT(Z1298:AC1298,'control variables'!$O$3:$R$3)/J1298+F$65*'key variables'!$B$25/scenario!J$65,K1298*SUMPRODUCT(Z1298:AC1298,'control variables'!$O$7:$R$7)/J1298+F$65*'key variables'!$B$25/scenario!J$65))</f>
        <v>1.2290630219404864E-70</v>
      </c>
      <c r="Q1298" s="10">
        <f ca="1">IF(IF($A1298&gt;='key variables'!$B$26,L1298*SUMPRODUCT(Z1298:AC1298,'control variables'!$O$4:$R$4)/J1298+G$65*'key variables'!$B$25/scenario!J$65,L1298*SUMPRODUCT(Z1298:AC1298,'control variables'!$O$7:$R$7)/J1298+G$65*'key variables'!$B$25/scenario!J$65)&lt;'key variables'!$B$28,0,IF($A1298&gt;='key variables'!$B$26,L1298*SUMPRODUCT(Z1298:AC1298,'control variables'!$O$4:$R$4)/J1298+G$65*'key variables'!$B$25/scenario!J$65,L1298*SUMPRODUCT(Z1298:AC1298,'control variables'!$O$7:$R$7)/J1298+G$65*'key variables'!$B$25/scenario!J$65))</f>
        <v>1.4186677851879844E-70</v>
      </c>
      <c r="R1298" s="10">
        <f ca="1">IF(IF($A1298&gt;='key variables'!$B$26,M1298*SUMPRODUCT(Z1298:AC1298,'control variables'!$O$5:$R$5)/J1298+H$65*'key variables'!$B$25/scenario!J$65,M1298*SUMPRODUCT(Z1298:AC1298,'control variables'!$O$7:$R$7)/J1298+H$65*'key variables'!$B$25/scenario!J$65)&lt;'key variables'!$B$28,0,IF($A1298&gt;='key variables'!$B$26,M1298*SUMPRODUCT(Z1298:AC1298,'control variables'!$O$5:$R$5)/J1298+H$65*'key variables'!$B$25/scenario!J$65,M1298*SUMPRODUCT(Z1298:AC1298,'control variables'!$O$7:$R$7)/J1298+H$65*'key variables'!$B$25/scenario!J$65))</f>
        <v>4.2492204284342514E-70</v>
      </c>
      <c r="S1298" s="10">
        <f ca="1">IF(IF($A1298&gt;='key variables'!$B$26,N1298*SUMPRODUCT(Z1298:AC1298,'control variables'!$O$6:$R$6)/J1298+I$65*'key variables'!$B$25/scenario!J$65,N1298*SUMPRODUCT(Z1298:AC1298,'control variables'!$O$7:$R$7)/J1298+I$65*'key variables'!$B$25/scenario!J$65)&lt;'key variables'!$B$28,0,IF($A1298&gt;='key variables'!$B$26,N1298*SUMPRODUCT(Z1298:AC1298,'control variables'!$O$6:$R$6)/J1298+I$65*'key variables'!$B$25/scenario!J$65,N1298*SUMPRODUCT(Z1298:AC1298,'control variables'!$O$7:$R$7)/J1298+I$65*'key variables'!$B$25/scenario!J$65))</f>
        <v>1.9100035486446723E-70</v>
      </c>
      <c r="T1298" s="10">
        <f t="shared" ca="1" si="983"/>
        <v>8.8069547842073951E-70</v>
      </c>
      <c r="U1298" s="82">
        <f ca="1">SUMPRODUCT(P1268:P1297,'control variables'!AD$7:AD$36)</f>
        <v>2.6058409803718994E-70</v>
      </c>
      <c r="V1298" s="82">
        <f ca="1">SUMPRODUCT(Q1268:Q1297,'control variables'!AE$7:AE$36)</f>
        <v>3.0078381549056944E-70</v>
      </c>
      <c r="W1298" s="82">
        <f ca="1">SUMPRODUCT(R1268:R1297,'control variables'!AF$7:AF$36)</f>
        <v>9.0091334043760527E-70</v>
      </c>
      <c r="X1298" s="82">
        <f ca="1">SUMPRODUCT(S1268:S1297,'control variables'!AG$7:AG$36)</f>
        <v>4.0495608694303753E-70</v>
      </c>
      <c r="Y1298" s="82">
        <f t="shared" ca="1" si="977"/>
        <v>1.8672373409084023E-69</v>
      </c>
      <c r="Z1298" s="10">
        <f ca="1">IF($A1298&gt;='key variables'!$B$26,SUMPRODUCT(P1268:P1297,'control variables'!V$7:V$36)*$E1298,SUMPRODUCT(P1268:P1297,'control variables'!Z$7:Z$36)*$E1298)</f>
        <v>6.3585157939662773E-70</v>
      </c>
      <c r="AA1298" s="10">
        <f ca="1">IF($A1298&gt;='key variables'!$B$26,SUMPRODUCT(Q1268:Q1297,'control variables'!W$7:W$36)*$E1298,SUMPRODUCT(Q1268:Q1297,'control variables'!AA$7:AA$36)*$E1298)</f>
        <v>7.3394295959428465E-70</v>
      </c>
      <c r="AB1298" s="10">
        <f ca="1">IF($A1298&gt;='key variables'!$B$26,SUMPRODUCT(R1268:R1297,'control variables'!X$7:X$36)*$E1298,SUMPRODUCT(R1268:R1297,'control variables'!AB$7:AB$36)*$E1298)</f>
        <v>2.1983197544732285E-69</v>
      </c>
      <c r="AC1298" s="10">
        <f ca="1">IF($A1298&gt;='key variables'!$B$26,SUMPRODUCT(S1268:S1297,'control variables'!Y$7:Y$36)*$E1298,SUMPRODUCT(S1268:S1297,'control variables'!AC$7:AC$36)*$E1298)</f>
        <v>9.8813384780010595E-70</v>
      </c>
      <c r="AD1298" s="10">
        <f t="shared" ca="1" si="978"/>
        <v>4.5562481412642466E-69</v>
      </c>
      <c r="AE1298" s="82">
        <f ca="1">SUMPRODUCT(P1268:P1297,'control variables'!AL$7:AL$36)</f>
        <v>8.6574410981903286E-70</v>
      </c>
      <c r="AF1298" s="82">
        <f ca="1">SUMPRODUCT(Q1268:Q1297,'control variables'!AM$7:AM$36)</f>
        <v>9.9668761283814784E-70</v>
      </c>
      <c r="AG1298" s="82">
        <f ca="1">SUMPRODUCT(R1268:R1297,'control variables'!AN$7:AN$36)</f>
        <v>2.8418183251139999E-69</v>
      </c>
      <c r="AH1298" s="82">
        <f ca="1">SUMPRODUCT(S1268:S1297,'control variables'!AO$7:AO$36)</f>
        <v>1.2304791461171154E-69</v>
      </c>
      <c r="AI1298" s="82">
        <f t="shared" ca="1" si="941"/>
        <v>5.934729193888296E-69</v>
      </c>
      <c r="AJ1298" s="10">
        <f ca="1">SUMPRODUCT(P1268:P1297,'control variables'!AP$7:AP$36)</f>
        <v>8.2722186419864659E-73</v>
      </c>
      <c r="AK1298" s="10">
        <f ca="1">SUMPRODUCT(Q1268:Q1297,'control variables'!AQ$7:AQ$36)</f>
        <v>2.3870887598768629E-72</v>
      </c>
      <c r="AL1298" s="10">
        <f ca="1">SUMPRODUCT(R1268:R1297,'control variables'!AR$7:AR$36)</f>
        <v>8.5798237717314371E-71</v>
      </c>
      <c r="AM1298" s="10">
        <f ca="1">SUMPRODUCT(S1268:S1297,'control variables'!AS$7:AS$36)</f>
        <v>6.4276471911152481E-71</v>
      </c>
      <c r="AN1298" s="10">
        <f t="shared" ca="1" si="963"/>
        <v>1.5328902025254236E-70</v>
      </c>
      <c r="AO1298" s="82">
        <f ca="1">SUMPRODUCT(P1268:P1297,'control variables'!AX$7:AX$36)</f>
        <v>1.1248954955097078E-72</v>
      </c>
      <c r="AP1298" s="82">
        <f ca="1">SUMPRODUCT(Q1268:Q1297,'control variables'!AY$7:AY$36)</f>
        <v>2.5968611416900511E-72</v>
      </c>
      <c r="AQ1298" s="82">
        <f ca="1">SUMPRODUCT(R1268:R1297,'control variables'!AZ$7:AZ$36)</f>
        <v>2.3334501977743044E-71</v>
      </c>
      <c r="AR1298" s="82">
        <f ca="1">SUMPRODUCT(S1268:S1297,'control variables'!BA$7:BA$36)</f>
        <v>1.748123855264752E-71</v>
      </c>
      <c r="AS1298" s="82">
        <f t="shared" ca="1" si="964"/>
        <v>4.4537497167590321E-71</v>
      </c>
      <c r="AT1298" s="10">
        <f ca="1">SUMPRODUCT(P1268:P1297,'control variables'!AT$7:AT$36)</f>
        <v>-9.9276417148086738E-73</v>
      </c>
      <c r="AU1298" s="10">
        <f ca="1">SUMPRODUCT(Q1268:Q1297,'control variables'!AU$7:AU$36)</f>
        <v>1.0769307248778929E-72</v>
      </c>
      <c r="AV1298" s="10">
        <f ca="1">SUMPRODUCT(R1268:R1297,'control variables'!AV$7:AV$36)</f>
        <v>4.6373500026340105E-70</v>
      </c>
      <c r="AW1298" s="10">
        <f ca="1">SUMPRODUCT(S1268:S1297,'control variables'!AW$7:AW$36)</f>
        <v>3.4741097849651493E-70</v>
      </c>
      <c r="AX1298" s="10">
        <f t="shared" ca="1" si="942"/>
        <v>8.1123014531331301E-70</v>
      </c>
      <c r="AY1298" s="82">
        <f ca="1">SUMPRODUCT(P1268:P1297,'control variables'!BB$7:BB$36)</f>
        <v>3.5982383703711432E-72</v>
      </c>
      <c r="AZ1298" s="82">
        <f ca="1">SUMPRODUCT(Q1268:Q1297,'control variables'!BC$7:BC$36)</f>
        <v>9.1755014278094882E-72</v>
      </c>
      <c r="BA1298" s="82">
        <f ca="1">SUMPRODUCT(R1268:R1297,'control variables'!BD$7:BD$36)</f>
        <v>6.4231330360998702E-71</v>
      </c>
      <c r="BB1298" s="82">
        <f ca="1">SUMPRODUCT(S1268:S1297,'control variables'!BE$7:BE$36)</f>
        <v>9.1277305604674018E-72</v>
      </c>
      <c r="BC1298" s="82">
        <f t="shared" ca="1" si="965"/>
        <v>8.6132800719646747E-71</v>
      </c>
      <c r="BD1298" s="10">
        <f ca="1">SUMPRODUCT(P1268:P1297,'control variables'!BF$7:BF$36)</f>
        <v>7.5272012580138606E-73</v>
      </c>
      <c r="BE1298" s="10">
        <f ca="1">SUMPRODUCT(Q1268:Q1297,'control variables'!BG$7:BG$36)</f>
        <v>8.688405514398278E-73</v>
      </c>
      <c r="BF1298" s="10">
        <f ca="1">SUMPRODUCT(R1268:R1297,'control variables'!BH$7:BH$36)</f>
        <v>2.6023675583364231E-71</v>
      </c>
      <c r="BG1298" s="10">
        <f ca="1">SUMPRODUCT(S1268:S1297,'control variables'!BI$7:BI$36)</f>
        <v>5.8487566778594685E-71</v>
      </c>
      <c r="BH1298" s="10">
        <f t="shared" ca="1" si="966"/>
        <v>8.6132803039200123E-71</v>
      </c>
      <c r="BI1298" s="82">
        <f t="shared" ca="1" si="943"/>
        <v>8.6834958401792306E-70</v>
      </c>
      <c r="BJ1298" s="82">
        <f t="shared" ca="1" si="944"/>
        <v>1.0069400449908353E-69</v>
      </c>
      <c r="BK1298" s="82">
        <f t="shared" ca="1" si="945"/>
        <v>3.3697846557383993E-69</v>
      </c>
      <c r="BL1298" s="82">
        <f t="shared" ca="1" si="946"/>
        <v>1.5870178551740977E-69</v>
      </c>
      <c r="BM1298" s="82">
        <f t="shared" ca="1" si="936"/>
        <v>6.8320921399212554E-69</v>
      </c>
      <c r="BN1298" s="10">
        <f ca="1">BN1297+BI1298-INDIRECT(ADDRESS(MAX($D1298-'key variables'!$B$9*30,34),scenario!BI$4),TRUE)</f>
        <v>9439390.0751690175</v>
      </c>
      <c r="BO1298" s="10">
        <f ca="1">BO1297+BJ1298-INDIRECT(ADDRESS(MAX($D1298-'key variables'!$B$9*30,34),scenario!BJ$4),TRUE)</f>
        <v>10895583.360992203</v>
      </c>
      <c r="BP1298" s="10">
        <f ca="1">BP1297+BK1298-INDIRECT(ADDRESS(MAX($D1298-'key variables'!$B$9*30,34),scenario!BK$4),TRUE)</f>
        <v>32531162.537994072</v>
      </c>
      <c r="BQ1298" s="10">
        <f ca="1">BQ1297+BL1298-INDIRECT(ADDRESS(MAX($D1298-'key variables'!$B$9*30,34),scenario!BL$4),TRUE)</f>
        <v>14415841.516535141</v>
      </c>
      <c r="BR1298" s="10">
        <f t="shared" ca="1" si="967"/>
        <v>67281977.490690395</v>
      </c>
      <c r="BS1298" s="82">
        <f t="shared" ca="1" si="948"/>
        <v>-2.3433848477536824E-9</v>
      </c>
      <c r="BT1298" s="82">
        <f t="shared" ca="1" si="949"/>
        <v>-3.4288309057018498E-10</v>
      </c>
      <c r="BU1298" s="82">
        <f t="shared" ca="1" si="950"/>
        <v>-4.2578247660364599E-9</v>
      </c>
      <c r="BV1298" s="82">
        <f t="shared" ca="1" si="951"/>
        <v>-2.9943922343414556E-9</v>
      </c>
      <c r="BW1298" s="82">
        <f t="shared" ca="1" si="968"/>
        <v>-9.9384849387017825E-9</v>
      </c>
      <c r="BX1298" s="10">
        <f t="shared" ca="1" si="952"/>
        <v>-1.8625994260191893E-12</v>
      </c>
      <c r="BY1298" s="10">
        <f t="shared" ca="1" si="953"/>
        <v>2.8902850229962428E-12</v>
      </c>
      <c r="BZ1298" s="10">
        <f t="shared" ca="1" si="954"/>
        <v>-3.5034723983035463E-11</v>
      </c>
      <c r="CA1298" s="10">
        <f t="shared" ca="1" si="955"/>
        <v>-2.0257049910634696E-11</v>
      </c>
      <c r="CB1298" s="10">
        <v>0</v>
      </c>
      <c r="CC1298" s="82">
        <f t="shared" ca="1" si="956"/>
        <v>3.9725652202851362E-13</v>
      </c>
      <c r="CD1298" s="82">
        <f t="shared" ca="1" si="957"/>
        <v>3.4270724516460853E-13</v>
      </c>
      <c r="CE1298" s="82">
        <f t="shared" ca="1" si="958"/>
        <v>1.8915613015532971E-10</v>
      </c>
      <c r="CF1298" s="82">
        <f t="shared" ca="1" si="959"/>
        <v>3.7028113764059381E-11</v>
      </c>
      <c r="CG1298" s="82">
        <f t="shared" ca="1" si="969"/>
        <v>2.269242076865822E-10</v>
      </c>
      <c r="CH1298" s="13" t="str">
        <f t="shared" ca="1" si="970"/>
        <v/>
      </c>
      <c r="CI1298" s="81">
        <f t="shared" ca="1" si="979"/>
        <v>0.1131775965863165</v>
      </c>
      <c r="CJ1298" s="81">
        <f t="shared" ca="1" si="980"/>
        <v>0.13063724757458739</v>
      </c>
      <c r="CK1298" s="81">
        <f t="shared" ca="1" si="981"/>
        <v>0.39004625943939081</v>
      </c>
      <c r="CL1298" s="81">
        <f t="shared" ca="1" si="982"/>
        <v>0.17284488538116416</v>
      </c>
      <c r="CM1298" s="89">
        <f t="shared" ca="1" si="971"/>
        <v>0.80670598898145884</v>
      </c>
    </row>
    <row r="1299" spans="1:91" x14ac:dyDescent="0.3">
      <c r="A1299">
        <v>1234</v>
      </c>
      <c r="B1299" s="3">
        <f t="shared" si="984"/>
        <v>3.6166666666666667</v>
      </c>
      <c r="C1299" s="3">
        <f t="shared" si="972"/>
        <v>41.133333333333333</v>
      </c>
      <c r="D1299" s="4">
        <f t="shared" ca="1" si="960"/>
        <v>1299</v>
      </c>
      <c r="E1299" s="58">
        <f>(0.5*(COS(B1299*2*PI())+1)*('key variables'!$B$4-'key variables'!$B$6)+'key variables'!$B$6)/'key variables'!$B$4</f>
        <v>1</v>
      </c>
      <c r="F1299" s="10">
        <f t="shared" ca="1" si="973"/>
        <v>11689222.907461114</v>
      </c>
      <c r="G1299" s="10">
        <f t="shared" ca="1" si="974"/>
        <v>13492492.798713122</v>
      </c>
      <c r="H1299" s="10">
        <f t="shared" ca="1" si="975"/>
        <v>40309474.521088287</v>
      </c>
      <c r="I1299" s="10">
        <f t="shared" ca="1" si="976"/>
        <v>17912154.249750931</v>
      </c>
      <c r="J1299" s="10">
        <f t="shared" ca="1" si="961"/>
        <v>83403344.477013454</v>
      </c>
      <c r="K1299" s="82">
        <f t="shared" ca="1" si="937"/>
        <v>2249832.832292099</v>
      </c>
      <c r="L1299" s="82">
        <f t="shared" ca="1" si="938"/>
        <v>2596909.4377209195</v>
      </c>
      <c r="M1299" s="82">
        <f t="shared" ca="1" si="939"/>
        <v>7778311.98309422</v>
      </c>
      <c r="N1299" s="82">
        <f t="shared" ca="1" si="940"/>
        <v>3496312.733215793</v>
      </c>
      <c r="O1299" s="82">
        <f t="shared" ca="1" si="962"/>
        <v>16121366.986323033</v>
      </c>
      <c r="P1299" s="10">
        <f ca="1">IF(IF($A1299&gt;='key variables'!$B$26,K1299*SUMPRODUCT(Z1299:AC1299,'control variables'!$O$3:$R$3)/J1299+F$65*'key variables'!$B$25/scenario!J$65,K1299*SUMPRODUCT(Z1299:AC1299,'control variables'!$O$7:$R$7)/J1299+F$65*'key variables'!$B$25/scenario!J$65)&lt;'key variables'!$B$28,0,IF($A1299&gt;='key variables'!$B$26,K1299*SUMPRODUCT(Z1299:AC1299,'control variables'!$O$3:$R$3)/J1299+F$65*'key variables'!$B$25/scenario!J$65,K1299*SUMPRODUCT(Z1299:AC1299,'control variables'!$O$7:$R$7)/J1299+F$65*'key variables'!$B$25/scenario!J$65))</f>
        <v>1.0575463266851951E-70</v>
      </c>
      <c r="Q1299" s="10">
        <f ca="1">IF(IF($A1299&gt;='key variables'!$B$26,L1299*SUMPRODUCT(Z1299:AC1299,'control variables'!$O$4:$R$4)/J1299+G$65*'key variables'!$B$25/scenario!J$65,L1299*SUMPRODUCT(Z1299:AC1299,'control variables'!$O$7:$R$7)/J1299+G$65*'key variables'!$B$25/scenario!J$65)&lt;'key variables'!$B$28,0,IF($A1299&gt;='key variables'!$B$26,L1299*SUMPRODUCT(Z1299:AC1299,'control variables'!$O$4:$R$4)/J1299+G$65*'key variables'!$B$25/scenario!J$65,L1299*SUMPRODUCT(Z1299:AC1299,'control variables'!$O$7:$R$7)/J1299+G$65*'key variables'!$B$25/scenario!J$65))</f>
        <v>1.2206915985833167E-70</v>
      </c>
      <c r="R1299" s="10">
        <f ca="1">IF(IF($A1299&gt;='key variables'!$B$26,M1299*SUMPRODUCT(Z1299:AC1299,'control variables'!$O$5:$R$5)/J1299+H$65*'key variables'!$B$25/scenario!J$65,M1299*SUMPRODUCT(Z1299:AC1299,'control variables'!$O$7:$R$7)/J1299+H$65*'key variables'!$B$25/scenario!J$65)&lt;'key variables'!$B$28,0,IF($A1299&gt;='key variables'!$B$26,M1299*SUMPRODUCT(Z1299:AC1299,'control variables'!$O$5:$R$5)/J1299+H$65*'key variables'!$B$25/scenario!J$65,M1299*SUMPRODUCT(Z1299:AC1299,'control variables'!$O$7:$R$7)/J1299+H$65*'key variables'!$B$25/scenario!J$65))</f>
        <v>3.6562384313470373E-70</v>
      </c>
      <c r="S1299" s="10">
        <f ca="1">IF(IF($A1299&gt;='key variables'!$B$26,N1299*SUMPRODUCT(Z1299:AC1299,'control variables'!$O$6:$R$6)/J1299+I$65*'key variables'!$B$25/scenario!J$65,N1299*SUMPRODUCT(Z1299:AC1299,'control variables'!$O$7:$R$7)/J1299+I$65*'key variables'!$B$25/scenario!J$65)&lt;'key variables'!$B$28,0,IF($A1299&gt;='key variables'!$B$26,N1299*SUMPRODUCT(Z1299:AC1299,'control variables'!$O$6:$R$6)/J1299+I$65*'key variables'!$B$25/scenario!J$65,N1299*SUMPRODUCT(Z1299:AC1299,'control variables'!$O$7:$R$7)/J1299+I$65*'key variables'!$B$25/scenario!J$65))</f>
        <v>1.6434610762560792E-70</v>
      </c>
      <c r="T1299" s="10">
        <f t="shared" ca="1" si="983"/>
        <v>7.5779374328716289E-70</v>
      </c>
      <c r="U1299" s="82">
        <f ca="1">SUMPRODUCT(P1269:P1298,'control variables'!AD$7:AD$36)</f>
        <v>2.2421938562329397E-70</v>
      </c>
      <c r="V1299" s="82">
        <f ca="1">SUMPRODUCT(Q1269:Q1298,'control variables'!AE$7:AE$36)</f>
        <v>2.5880920141604565E-70</v>
      </c>
      <c r="W1299" s="82">
        <f ca="1">SUMPRODUCT(R1269:R1298,'control variables'!AF$7:AF$36)</f>
        <v>7.7519018702330826E-70</v>
      </c>
      <c r="X1299" s="82">
        <f ca="1">SUMPRODUCT(S1269:S1298,'control variables'!AG$7:AG$36)</f>
        <v>3.4844415182166059E-70</v>
      </c>
      <c r="Y1299" s="82">
        <f t="shared" ca="1" si="977"/>
        <v>1.6066629258843084E-69</v>
      </c>
      <c r="Z1299" s="10">
        <f ca="1">IF($A1299&gt;='key variables'!$B$26,SUMPRODUCT(P1269:P1298,'control variables'!V$7:V$36)*$E1299,SUMPRODUCT(P1269:P1298,'control variables'!Z$7:Z$36)*$E1299)</f>
        <v>5.4711799973137937E-70</v>
      </c>
      <c r="AA1299" s="10">
        <f ca="1">IF($A1299&gt;='key variables'!$B$26,SUMPRODUCT(Q1269:Q1298,'control variables'!W$7:W$36)*$E1299,SUMPRODUCT(Q1269:Q1298,'control variables'!AA$7:AA$36)*$E1299)</f>
        <v>6.3152065195968476E-70</v>
      </c>
      <c r="AB1299" s="10">
        <f ca="1">IF($A1299&gt;='key variables'!$B$26,SUMPRODUCT(R1269:R1298,'control variables'!X$7:X$36)*$E1299,SUMPRODUCT(R1269:R1298,'control variables'!AB$7:AB$36)*$E1299)</f>
        <v>1.891542532580754E-69</v>
      </c>
      <c r="AC1299" s="10">
        <f ca="1">IF($A1299&gt;='key variables'!$B$26,SUMPRODUCT(S1269:S1298,'control variables'!Y$7:Y$36)*$E1299,SUMPRODUCT(S1269:S1298,'control variables'!AC$7:AC$36)*$E1299)</f>
        <v>8.5023900512801403E-70</v>
      </c>
      <c r="AD1299" s="10">
        <f t="shared" ca="1" si="978"/>
        <v>3.9204201893998322E-69</v>
      </c>
      <c r="AE1299" s="82">
        <f ca="1">SUMPRODUCT(P1269:P1298,'control variables'!AL$7:AL$36)</f>
        <v>7.4492884973704433E-70</v>
      </c>
      <c r="AF1299" s="82">
        <f ca="1">SUMPRODUCT(Q1269:Q1298,'control variables'!AM$7:AM$36)</f>
        <v>8.5759908563961151E-70</v>
      </c>
      <c r="AG1299" s="82">
        <f ca="1">SUMPRODUCT(R1269:R1298,'control variables'!AN$7:AN$36)</f>
        <v>2.4452403800140601E-69</v>
      </c>
      <c r="AH1299" s="82">
        <f ca="1">SUMPRODUCT(S1269:S1298,'control variables'!AO$7:AO$36)</f>
        <v>1.0587648296377609E-69</v>
      </c>
      <c r="AI1299" s="82">
        <f t="shared" ca="1" si="941"/>
        <v>5.1065331450284772E-69</v>
      </c>
      <c r="AJ1299" s="10">
        <f ca="1">SUMPRODUCT(P1269:P1298,'control variables'!AP$7:AP$36)</f>
        <v>7.117824132856541E-73</v>
      </c>
      <c r="AK1299" s="10">
        <f ca="1">SUMPRODUCT(Q1269:Q1298,'control variables'!AQ$7:AQ$36)</f>
        <v>2.0539686772884893E-72</v>
      </c>
      <c r="AL1299" s="10">
        <f ca="1">SUMPRODUCT(R1269:R1298,'control variables'!AR$7:AR$36)</f>
        <v>7.3825027288472582E-71</v>
      </c>
      <c r="AM1299" s="10">
        <f ca="1">SUMPRODUCT(S1269:S1298,'control variables'!AS$7:AS$36)</f>
        <v>5.5306640545251816E-71</v>
      </c>
      <c r="AN1299" s="10">
        <f t="shared" ca="1" si="963"/>
        <v>1.3189741892429855E-70</v>
      </c>
      <c r="AO1299" s="82">
        <f ca="1">SUMPRODUCT(P1269:P1298,'control variables'!AX$7:AX$36)</f>
        <v>9.6791545912982321E-73</v>
      </c>
      <c r="AP1299" s="82">
        <f ca="1">SUMPRODUCT(Q1269:Q1298,'control variables'!AY$7:AY$36)</f>
        <v>2.2344671609840498E-72</v>
      </c>
      <c r="AQ1299" s="82">
        <f ca="1">SUMPRODUCT(R1269:R1298,'control variables'!AZ$7:AZ$36)</f>
        <v>2.0078154180108027E-71</v>
      </c>
      <c r="AR1299" s="82">
        <f ca="1">SUMPRODUCT(S1269:S1298,'control variables'!BA$7:BA$36)</f>
        <v>1.504171819283258E-71</v>
      </c>
      <c r="AS1299" s="82">
        <f t="shared" ca="1" si="964"/>
        <v>3.8322254993054481E-71</v>
      </c>
      <c r="AT1299" s="10">
        <f ca="1">SUMPRODUCT(P1269:P1298,'control variables'!AT$7:AT$36)</f>
        <v>-8.5422316355808493E-73</v>
      </c>
      <c r="AU1299" s="10">
        <f ca="1">SUMPRODUCT(Q1269:Q1298,'control variables'!AU$7:AU$36)</f>
        <v>9.2664420933509106E-73</v>
      </c>
      <c r="AV1299" s="10">
        <f ca="1">SUMPRODUCT(R1269:R1298,'control variables'!AV$7:AV$36)</f>
        <v>3.9902042232921787E-70</v>
      </c>
      <c r="AW1299" s="10">
        <f ca="1">SUMPRODUCT(S1269:S1298,'control variables'!AW$7:AW$36)</f>
        <v>2.9892950776358891E-70</v>
      </c>
      <c r="AX1299" s="10">
        <f t="shared" ca="1" si="942"/>
        <v>6.9802235113858382E-70</v>
      </c>
      <c r="AY1299" s="82">
        <f ca="1">SUMPRODUCT(P1269:P1298,'control variables'!BB$7:BB$36)</f>
        <v>3.0961014229488274E-72</v>
      </c>
      <c r="AZ1299" s="82">
        <f ca="1">SUMPRODUCT(Q1269:Q1298,'control variables'!BC$7:BC$36)</f>
        <v>7.8950531073292294E-72</v>
      </c>
      <c r="BA1299" s="82">
        <f ca="1">SUMPRODUCT(R1269:R1298,'control variables'!BD$7:BD$36)</f>
        <v>5.5267798533333975E-71</v>
      </c>
      <c r="BB1299" s="82">
        <f ca="1">SUMPRODUCT(S1269:S1298,'control variables'!BE$7:BE$36)</f>
        <v>7.8539487014701807E-72</v>
      </c>
      <c r="BC1299" s="82">
        <f t="shared" ca="1" si="965"/>
        <v>7.4112901765082207E-71</v>
      </c>
      <c r="BD1299" s="10">
        <f ca="1">SUMPRODUCT(P1269:P1298,'control variables'!BF$7:BF$36)</f>
        <v>6.4767745010053644E-73</v>
      </c>
      <c r="BE1299" s="10">
        <f ca="1">SUMPRODUCT(Q1269:Q1298,'control variables'!BG$7:BG$36)</f>
        <v>7.4759318053490452E-73</v>
      </c>
      <c r="BF1299" s="10">
        <f ca="1">SUMPRODUCT(R1269:R1298,'control variables'!BH$7:BH$36)</f>
        <v>2.2392051529288204E-71</v>
      </c>
      <c r="BG1299" s="10">
        <f ca="1">SUMPRODUCT(S1269:S1298,'control variables'!BI$7:BI$36)</f>
        <v>5.0325581601016496E-71</v>
      </c>
      <c r="BH1299" s="10">
        <f t="shared" ca="1" si="966"/>
        <v>7.4112903760940142E-71</v>
      </c>
      <c r="BI1299" s="82">
        <f t="shared" ca="1" si="943"/>
        <v>7.4717072799643504E-70</v>
      </c>
      <c r="BJ1299" s="82">
        <f t="shared" ca="1" si="944"/>
        <v>8.6642078295627585E-70</v>
      </c>
      <c r="BK1299" s="82">
        <f t="shared" ca="1" si="945"/>
        <v>2.899528600876612E-69</v>
      </c>
      <c r="BL1299" s="82">
        <f t="shared" ca="1" si="946"/>
        <v>1.3655482861028201E-69</v>
      </c>
      <c r="BM1299" s="82">
        <f t="shared" ca="1" si="936"/>
        <v>5.8786683979321432E-69</v>
      </c>
      <c r="BN1299" s="10">
        <f ca="1">BN1298+BI1299-INDIRECT(ADDRESS(MAX($D1299-'key variables'!$B$9*30,34),scenario!BI$4),TRUE)</f>
        <v>9439390.0751690175</v>
      </c>
      <c r="BO1299" s="10">
        <f ca="1">BO1298+BJ1299-INDIRECT(ADDRESS(MAX($D1299-'key variables'!$B$9*30,34),scenario!BJ$4),TRUE)</f>
        <v>10895583.360992203</v>
      </c>
      <c r="BP1299" s="10">
        <f ca="1">BP1298+BK1299-INDIRECT(ADDRESS(MAX($D1299-'key variables'!$B$9*30,34),scenario!BK$4),TRUE)</f>
        <v>32531162.537994072</v>
      </c>
      <c r="BQ1299" s="10">
        <f ca="1">BQ1298+BL1299-INDIRECT(ADDRESS(MAX($D1299-'key variables'!$B$9*30,34),scenario!BL$4),TRUE)</f>
        <v>14415841.516535141</v>
      </c>
      <c r="BR1299" s="10">
        <f t="shared" ca="1" si="967"/>
        <v>67281977.490690395</v>
      </c>
      <c r="BS1299" s="82">
        <f t="shared" ca="1" si="948"/>
        <v>-2.3433848477536824E-9</v>
      </c>
      <c r="BT1299" s="82">
        <f t="shared" ca="1" si="949"/>
        <v>-3.4288309057018498E-10</v>
      </c>
      <c r="BU1299" s="82">
        <f t="shared" ca="1" si="950"/>
        <v>-4.2578247660364599E-9</v>
      </c>
      <c r="BV1299" s="82">
        <f t="shared" ca="1" si="951"/>
        <v>-2.9943922343414556E-9</v>
      </c>
      <c r="BW1299" s="82">
        <f t="shared" ca="1" si="968"/>
        <v>-9.9384849387017825E-9</v>
      </c>
      <c r="BX1299" s="10">
        <f t="shared" ca="1" si="952"/>
        <v>-1.8625994260191893E-12</v>
      </c>
      <c r="BY1299" s="10">
        <f t="shared" ca="1" si="953"/>
        <v>2.8902850229962428E-12</v>
      </c>
      <c r="BZ1299" s="10">
        <f t="shared" ca="1" si="954"/>
        <v>-3.5034723983035463E-11</v>
      </c>
      <c r="CA1299" s="10">
        <f t="shared" ca="1" si="955"/>
        <v>-2.0257049910634696E-11</v>
      </c>
      <c r="CB1299" s="10">
        <v>0</v>
      </c>
      <c r="CC1299" s="82">
        <f t="shared" ca="1" si="956"/>
        <v>3.9725652202851362E-13</v>
      </c>
      <c r="CD1299" s="82">
        <f t="shared" ca="1" si="957"/>
        <v>3.4270724516460853E-13</v>
      </c>
      <c r="CE1299" s="82">
        <f t="shared" ca="1" si="958"/>
        <v>1.8915613015532971E-10</v>
      </c>
      <c r="CF1299" s="82">
        <f t="shared" ca="1" si="959"/>
        <v>3.7028113764059381E-11</v>
      </c>
      <c r="CG1299" s="82">
        <f t="shared" ca="1" si="969"/>
        <v>2.269242076865822E-10</v>
      </c>
      <c r="CH1299" s="13" t="str">
        <f t="shared" ca="1" si="970"/>
        <v/>
      </c>
      <c r="CI1299" s="81">
        <f t="shared" ca="1" si="979"/>
        <v>0.1131775965863165</v>
      </c>
      <c r="CJ1299" s="81">
        <f t="shared" ca="1" si="980"/>
        <v>0.13063724757458739</v>
      </c>
      <c r="CK1299" s="81">
        <f t="shared" ca="1" si="981"/>
        <v>0.39004625943939081</v>
      </c>
      <c r="CL1299" s="81">
        <f t="shared" ca="1" si="982"/>
        <v>0.17284488538116416</v>
      </c>
      <c r="CM1299" s="89">
        <f t="shared" ca="1" si="971"/>
        <v>0.80670598898145884</v>
      </c>
    </row>
    <row r="1300" spans="1:91" x14ac:dyDescent="0.3">
      <c r="A1300">
        <v>1235</v>
      </c>
      <c r="B1300" s="3">
        <f t="shared" si="984"/>
        <v>3.6194444444444445</v>
      </c>
      <c r="C1300" s="3">
        <f t="shared" si="972"/>
        <v>41.166666666666664</v>
      </c>
      <c r="D1300" s="4">
        <f t="shared" ca="1" si="960"/>
        <v>1300</v>
      </c>
      <c r="E1300" s="58">
        <f>(0.5*(COS(B1300*2*PI())+1)*('key variables'!$B$4-'key variables'!$B$6)+'key variables'!$B$6)/'key variables'!$B$4</f>
        <v>1</v>
      </c>
      <c r="F1300" s="10">
        <f t="shared" ca="1" si="973"/>
        <v>11689222.907461114</v>
      </c>
      <c r="G1300" s="10">
        <f t="shared" ca="1" si="974"/>
        <v>13492492.798713122</v>
      </c>
      <c r="H1300" s="10">
        <f t="shared" ca="1" si="975"/>
        <v>40309474.521088287</v>
      </c>
      <c r="I1300" s="10">
        <f t="shared" ca="1" si="976"/>
        <v>17912154.249750931</v>
      </c>
      <c r="J1300" s="10">
        <f t="shared" ca="1" si="961"/>
        <v>83403344.477013454</v>
      </c>
      <c r="K1300" s="82">
        <f t="shared" ca="1" si="937"/>
        <v>2249832.832292099</v>
      </c>
      <c r="L1300" s="82">
        <f t="shared" ca="1" si="938"/>
        <v>2596909.4377209195</v>
      </c>
      <c r="M1300" s="82">
        <f t="shared" ca="1" si="939"/>
        <v>7778311.98309422</v>
      </c>
      <c r="N1300" s="82">
        <f t="shared" ca="1" si="940"/>
        <v>3496312.733215793</v>
      </c>
      <c r="O1300" s="82">
        <f t="shared" ca="1" si="962"/>
        <v>16121366.986323033</v>
      </c>
      <c r="P1300" s="10">
        <f ca="1">IF(IF($A1300&gt;='key variables'!$B$26,K1300*SUMPRODUCT(Z1300:AC1300,'control variables'!$O$3:$R$3)/J1300+F$65*'key variables'!$B$25/scenario!J$65,K1300*SUMPRODUCT(Z1300:AC1300,'control variables'!$O$7:$R$7)/J1300+F$65*'key variables'!$B$25/scenario!J$65)&lt;'key variables'!$B$28,0,IF($A1300&gt;='key variables'!$B$26,K1300*SUMPRODUCT(Z1300:AC1300,'control variables'!$O$3:$R$3)/J1300+F$65*'key variables'!$B$25/scenario!J$65,K1300*SUMPRODUCT(Z1300:AC1300,'control variables'!$O$7:$R$7)/J1300+F$65*'key variables'!$B$25/scenario!J$65))</f>
        <v>9.0996491890185958E-71</v>
      </c>
      <c r="Q1300" s="10">
        <f ca="1">IF(IF($A1300&gt;='key variables'!$B$26,L1300*SUMPRODUCT(Z1300:AC1300,'control variables'!$O$4:$R$4)/J1300+G$65*'key variables'!$B$25/scenario!J$65,L1300*SUMPRODUCT(Z1300:AC1300,'control variables'!$O$7:$R$7)/J1300+G$65*'key variables'!$B$25/scenario!J$65)&lt;'key variables'!$B$28,0,IF($A1300&gt;='key variables'!$B$26,L1300*SUMPRODUCT(Z1300:AC1300,'control variables'!$O$4:$R$4)/J1300+G$65*'key variables'!$B$25/scenario!J$65,L1300*SUMPRODUCT(Z1300:AC1300,'control variables'!$O$7:$R$7)/J1300+G$65*'key variables'!$B$25/scenario!J$65))</f>
        <v>1.050343141931883E-70</v>
      </c>
      <c r="R1300" s="10">
        <f ca="1">IF(IF($A1300&gt;='key variables'!$B$26,M1300*SUMPRODUCT(Z1300:AC1300,'control variables'!$O$5:$R$5)/J1300+H$65*'key variables'!$B$25/scenario!J$65,M1300*SUMPRODUCT(Z1300:AC1300,'control variables'!$O$7:$R$7)/J1300+H$65*'key variables'!$B$25/scenario!J$65)&lt;'key variables'!$B$28,0,IF($A1300&gt;='key variables'!$B$26,M1300*SUMPRODUCT(Z1300:AC1300,'control variables'!$O$5:$R$5)/J1300+H$65*'key variables'!$B$25/scenario!J$65,M1300*SUMPRODUCT(Z1300:AC1300,'control variables'!$O$7:$R$7)/J1300+H$65*'key variables'!$B$25/scenario!J$65))</f>
        <v>3.1460075305589413E-70</v>
      </c>
      <c r="S1300" s="10">
        <f ca="1">IF(IF($A1300&gt;='key variables'!$B$26,N1300*SUMPRODUCT(Z1300:AC1300,'control variables'!$O$6:$R$6)/J1300+I$65*'key variables'!$B$25/scenario!J$65,N1300*SUMPRODUCT(Z1300:AC1300,'control variables'!$O$7:$R$7)/J1300+I$65*'key variables'!$B$25/scenario!J$65)&lt;'key variables'!$B$28,0,IF($A1300&gt;='key variables'!$B$26,N1300*SUMPRODUCT(Z1300:AC1300,'control variables'!$O$6:$R$6)/J1300+I$65*'key variables'!$B$25/scenario!J$65,N1300*SUMPRODUCT(Z1300:AC1300,'control variables'!$O$7:$R$7)/J1300+I$65*'key variables'!$B$25/scenario!J$65))</f>
        <v>1.4141148120302597E-70</v>
      </c>
      <c r="T1300" s="10">
        <f t="shared" ca="1" si="983"/>
        <v>6.5204304034229431E-70</v>
      </c>
      <c r="U1300" s="82">
        <f ca="1">SUMPRODUCT(P1270:P1299,'control variables'!AD$7:AD$36)</f>
        <v>1.929293969508162E-70</v>
      </c>
      <c r="V1300" s="82">
        <f ca="1">SUMPRODUCT(Q1270:Q1299,'control variables'!AE$7:AE$36)</f>
        <v>2.2269217719831552E-70</v>
      </c>
      <c r="W1300" s="82">
        <f ca="1">SUMPRODUCT(R1270:R1299,'control variables'!AF$7:AF$36)</f>
        <v>6.6701179690084704E-70</v>
      </c>
      <c r="X1300" s="82">
        <f ca="1">SUMPRODUCT(S1270:S1299,'control variables'!AG$7:AG$36)</f>
        <v>2.9981850095216593E-70</v>
      </c>
      <c r="Y1300" s="82">
        <f t="shared" ca="1" si="977"/>
        <v>1.3824518720021448E-69</v>
      </c>
      <c r="Z1300" s="10">
        <f ca="1">IF($A1300&gt;='key variables'!$B$26,SUMPRODUCT(P1270:P1299,'control variables'!V$7:V$36)*$E1300,SUMPRODUCT(P1270:P1299,'control variables'!Z$7:Z$36)*$E1300)</f>
        <v>4.7076725973396739E-70</v>
      </c>
      <c r="AA1300" s="10">
        <f ca="1">IF($A1300&gt;='key variables'!$B$26,SUMPRODUCT(Q1270:Q1299,'control variables'!W$7:W$36)*$E1300,SUMPRODUCT(Q1270:Q1299,'control variables'!AA$7:AA$36)*$E1300)</f>
        <v>5.4339145656775231E-70</v>
      </c>
      <c r="AB1300" s="10">
        <f ca="1">IF($A1300&gt;='key variables'!$B$26,SUMPRODUCT(R1270:R1299,'control variables'!X$7:X$36)*$E1300,SUMPRODUCT(R1270:R1299,'control variables'!AB$7:AB$36)*$E1300)</f>
        <v>1.6275763092614224E-69</v>
      </c>
      <c r="AC1300" s="10">
        <f ca="1">IF($A1300&gt;='key variables'!$B$26,SUMPRODUCT(S1270:S1299,'control variables'!Y$7:Y$36)*$E1300,SUMPRODUCT(S1270:S1299,'control variables'!AC$7:AC$36)*$E1300)</f>
        <v>7.3158749439713061E-70</v>
      </c>
      <c r="AD1300" s="10">
        <f t="shared" ca="1" si="978"/>
        <v>3.3733225199602728E-69</v>
      </c>
      <c r="AE1300" s="82">
        <f ca="1">SUMPRODUCT(P1270:P1299,'control variables'!AL$7:AL$36)</f>
        <v>6.4097345263665879E-70</v>
      </c>
      <c r="AF1300" s="82">
        <f ca="1">SUMPRODUCT(Q1270:Q1299,'control variables'!AM$7:AM$36)</f>
        <v>7.3792046998113158E-70</v>
      </c>
      <c r="AG1300" s="82">
        <f ca="1">SUMPRODUCT(R1270:R1299,'control variables'!AN$7:AN$36)</f>
        <v>2.1040051938617329E-69</v>
      </c>
      <c r="AH1300" s="82">
        <f ca="1">SUMPRODUCT(S1270:S1299,'control variables'!AO$7:AO$36)</f>
        <v>9.1101337882501881E-70</v>
      </c>
      <c r="AI1300" s="82">
        <f t="shared" ca="1" si="941"/>
        <v>4.3939124953045422E-69</v>
      </c>
      <c r="AJ1300" s="10">
        <f ca="1">SUMPRODUCT(P1270:P1299,'control variables'!AP$7:AP$36)</f>
        <v>6.1245262702714054E-73</v>
      </c>
      <c r="AK1300" s="10">
        <f ca="1">SUMPRODUCT(Q1270:Q1299,'control variables'!AQ$7:AQ$36)</f>
        <v>1.7673357598566421E-72</v>
      </c>
      <c r="AL1300" s="10">
        <f ca="1">SUMPRODUCT(R1270:R1299,'control variables'!AR$7:AR$36)</f>
        <v>6.3522687634921734E-71</v>
      </c>
      <c r="AM1300" s="10">
        <f ca="1">SUMPRODUCT(S1270:S1299,'control variables'!AS$7:AS$36)</f>
        <v>4.758855608362913E-71</v>
      </c>
      <c r="AN1300" s="10">
        <f t="shared" ca="1" si="963"/>
        <v>1.1349103210543465E-70</v>
      </c>
      <c r="AO1300" s="82">
        <f ca="1">SUMPRODUCT(P1270:P1299,'control variables'!AX$7:AX$36)</f>
        <v>8.3284210823334359E-73</v>
      </c>
      <c r="AP1300" s="82">
        <f ca="1">SUMPRODUCT(Q1270:Q1299,'control variables'!AY$7:AY$36)</f>
        <v>1.9226455405569938E-72</v>
      </c>
      <c r="AQ1300" s="82">
        <f ca="1">SUMPRODUCT(R1270:R1299,'control variables'!AZ$7:AZ$36)</f>
        <v>1.7276232236055678E-71</v>
      </c>
      <c r="AR1300" s="82">
        <f ca="1">SUMPRODUCT(S1270:S1299,'control variables'!BA$7:BA$36)</f>
        <v>1.2942634785927381E-71</v>
      </c>
      <c r="AS1300" s="82">
        <f t="shared" ca="1" si="964"/>
        <v>3.29743546707734E-71</v>
      </c>
      <c r="AT1300" s="10">
        <f ca="1">SUMPRODUCT(P1270:P1299,'control variables'!AT$7:AT$36)</f>
        <v>-7.3501566043698193E-73</v>
      </c>
      <c r="AU1300" s="10">
        <f ca="1">SUMPRODUCT(Q1270:Q1299,'control variables'!AU$7:AU$36)</f>
        <v>7.9733029326618601E-73</v>
      </c>
      <c r="AV1300" s="10">
        <f ca="1">SUMPRODUCT(R1270:R1299,'control variables'!AV$7:AV$36)</f>
        <v>3.4333681379527568E-70</v>
      </c>
      <c r="AW1300" s="10">
        <f ca="1">SUMPRODUCT(S1270:S1299,'control variables'!AW$7:AW$36)</f>
        <v>2.5721366376646605E-70</v>
      </c>
      <c r="AX1300" s="10">
        <f t="shared" ca="1" si="942"/>
        <v>6.0061279219457087E-70</v>
      </c>
      <c r="AY1300" s="82">
        <f ca="1">SUMPRODUCT(P1270:P1299,'control variables'!BB$7:BB$36)</f>
        <v>2.6640380748863533E-72</v>
      </c>
      <c r="AZ1300" s="82">
        <f ca="1">SUMPRODUCT(Q1270:Q1299,'control variables'!BC$7:BC$36)</f>
        <v>6.7932923402562947E-72</v>
      </c>
      <c r="BA1300" s="82">
        <f ca="1">SUMPRODUCT(R1270:R1299,'control variables'!BD$7:BD$36)</f>
        <v>4.7555134504514382E-71</v>
      </c>
      <c r="BB1300" s="82">
        <f ca="1">SUMPRODUCT(S1270:S1299,'control variables'!BE$7:BE$36)</f>
        <v>6.7579240860245609E-72</v>
      </c>
      <c r="BC1300" s="82">
        <f t="shared" ca="1" si="965"/>
        <v>6.3770389005681589E-71</v>
      </c>
      <c r="BD1300" s="10">
        <f ca="1">SUMPRODUCT(P1270:P1299,'control variables'!BF$7:BF$36)</f>
        <v>5.5729356103256224E-73</v>
      </c>
      <c r="BE1300" s="10">
        <f ca="1">SUMPRODUCT(Q1270:Q1299,'control variables'!BG$7:BG$36)</f>
        <v>6.4326597401111404E-73</v>
      </c>
      <c r="BF1300" s="10">
        <f ca="1">SUMPRODUCT(R1270:R1299,'control variables'!BH$7:BH$36)</f>
        <v>1.9267223420615612E-71</v>
      </c>
      <c r="BG1300" s="10">
        <f ca="1">SUMPRODUCT(S1270:S1299,'control variables'!BI$7:BI$36)</f>
        <v>4.3302607767356717E-71</v>
      </c>
      <c r="BH1300" s="10">
        <f t="shared" ca="1" si="966"/>
        <v>6.3770390723016002E-71</v>
      </c>
      <c r="BI1300" s="82">
        <f t="shared" ca="1" si="943"/>
        <v>6.4290247505110818E-70</v>
      </c>
      <c r="BJ1300" s="82">
        <f t="shared" ca="1" si="944"/>
        <v>7.4551109261465411E-70</v>
      </c>
      <c r="BK1300" s="82">
        <f t="shared" ca="1" si="945"/>
        <v>2.4948971421615234E-69</v>
      </c>
      <c r="BL1300" s="82">
        <f t="shared" ca="1" si="946"/>
        <v>1.1749849666775095E-69</v>
      </c>
      <c r="BM1300" s="82">
        <f t="shared" ca="1" si="936"/>
        <v>5.0582956765047956E-69</v>
      </c>
      <c r="BN1300" s="10">
        <f ca="1">BN1299+BI1300-INDIRECT(ADDRESS(MAX($D1300-'key variables'!$B$9*30,34),scenario!BI$4),TRUE)</f>
        <v>9439390.0751690175</v>
      </c>
      <c r="BO1300" s="10">
        <f ca="1">BO1299+BJ1300-INDIRECT(ADDRESS(MAX($D1300-'key variables'!$B$9*30,34),scenario!BJ$4),TRUE)</f>
        <v>10895583.360992203</v>
      </c>
      <c r="BP1300" s="10">
        <f ca="1">BP1299+BK1300-INDIRECT(ADDRESS(MAX($D1300-'key variables'!$B$9*30,34),scenario!BK$4),TRUE)</f>
        <v>32531162.537994072</v>
      </c>
      <c r="BQ1300" s="10">
        <f ca="1">BQ1299+BL1300-INDIRECT(ADDRESS(MAX($D1300-'key variables'!$B$9*30,34),scenario!BL$4),TRUE)</f>
        <v>14415841.516535141</v>
      </c>
      <c r="BR1300" s="10">
        <f t="shared" ca="1" si="967"/>
        <v>67281977.490690395</v>
      </c>
      <c r="BS1300" s="82">
        <f t="shared" ca="1" si="948"/>
        <v>-2.3433848477536824E-9</v>
      </c>
      <c r="BT1300" s="82">
        <f t="shared" ca="1" si="949"/>
        <v>-3.4288309057018498E-10</v>
      </c>
      <c r="BU1300" s="82">
        <f t="shared" ca="1" si="950"/>
        <v>-4.2578247660364599E-9</v>
      </c>
      <c r="BV1300" s="82">
        <f t="shared" ca="1" si="951"/>
        <v>-2.9943922343414556E-9</v>
      </c>
      <c r="BW1300" s="82">
        <f t="shared" ca="1" si="968"/>
        <v>-9.9384849387017825E-9</v>
      </c>
      <c r="BX1300" s="10">
        <f t="shared" ca="1" si="952"/>
        <v>-1.8625994260191893E-12</v>
      </c>
      <c r="BY1300" s="10">
        <f t="shared" ca="1" si="953"/>
        <v>2.8902850229962428E-12</v>
      </c>
      <c r="BZ1300" s="10">
        <f t="shared" ca="1" si="954"/>
        <v>-3.5034723983035463E-11</v>
      </c>
      <c r="CA1300" s="10">
        <f t="shared" ca="1" si="955"/>
        <v>-2.0257049910634696E-11</v>
      </c>
      <c r="CB1300" s="10">
        <v>0</v>
      </c>
      <c r="CC1300" s="82">
        <f t="shared" ca="1" si="956"/>
        <v>3.9725652202851362E-13</v>
      </c>
      <c r="CD1300" s="82">
        <f t="shared" ca="1" si="957"/>
        <v>3.4270724516460853E-13</v>
      </c>
      <c r="CE1300" s="82">
        <f t="shared" ca="1" si="958"/>
        <v>1.8915613015532971E-10</v>
      </c>
      <c r="CF1300" s="82">
        <f t="shared" ca="1" si="959"/>
        <v>3.7028113764059381E-11</v>
      </c>
      <c r="CG1300" s="82">
        <f t="shared" ca="1" si="969"/>
        <v>2.269242076865822E-10</v>
      </c>
      <c r="CH1300" s="13" t="str">
        <f t="shared" ca="1" si="970"/>
        <v/>
      </c>
      <c r="CI1300" s="81">
        <f t="shared" ca="1" si="979"/>
        <v>0.1131775965863165</v>
      </c>
      <c r="CJ1300" s="81">
        <f t="shared" ca="1" si="980"/>
        <v>0.13063724757458739</v>
      </c>
      <c r="CK1300" s="81">
        <f t="shared" ca="1" si="981"/>
        <v>0.39004625943939081</v>
      </c>
      <c r="CL1300" s="81">
        <f t="shared" ca="1" si="982"/>
        <v>0.17284488538116416</v>
      </c>
      <c r="CM1300" s="89">
        <f t="shared" ca="1" si="971"/>
        <v>0.80670598898145884</v>
      </c>
    </row>
    <row r="1301" spans="1:91" x14ac:dyDescent="0.3">
      <c r="A1301">
        <v>1236</v>
      </c>
      <c r="B1301" s="3">
        <f t="shared" si="984"/>
        <v>3.6222222222222222</v>
      </c>
      <c r="C1301" s="3">
        <f t="shared" si="972"/>
        <v>41.2</v>
      </c>
      <c r="D1301" s="4">
        <f t="shared" ca="1" si="960"/>
        <v>1301</v>
      </c>
      <c r="E1301" s="58">
        <f>(0.5*(COS(B1301*2*PI())+1)*('key variables'!$B$4-'key variables'!$B$6)+'key variables'!$B$6)/'key variables'!$B$4</f>
        <v>1</v>
      </c>
      <c r="F1301" s="10">
        <f t="shared" ca="1" si="973"/>
        <v>11689222.907461114</v>
      </c>
      <c r="G1301" s="10">
        <f t="shared" ca="1" si="974"/>
        <v>13492492.798713122</v>
      </c>
      <c r="H1301" s="10">
        <f t="shared" ca="1" si="975"/>
        <v>40309474.521088287</v>
      </c>
      <c r="I1301" s="10">
        <f t="shared" ca="1" si="976"/>
        <v>17912154.249750931</v>
      </c>
      <c r="J1301" s="10">
        <f t="shared" ca="1" si="961"/>
        <v>83403344.477013454</v>
      </c>
      <c r="K1301" s="82">
        <f t="shared" ca="1" si="937"/>
        <v>2249832.832292099</v>
      </c>
      <c r="L1301" s="82">
        <f t="shared" ca="1" si="938"/>
        <v>2596909.4377209195</v>
      </c>
      <c r="M1301" s="82">
        <f t="shared" ca="1" si="939"/>
        <v>7778311.98309422</v>
      </c>
      <c r="N1301" s="82">
        <f t="shared" ca="1" si="940"/>
        <v>3496312.733215793</v>
      </c>
      <c r="O1301" s="82">
        <f t="shared" ca="1" si="962"/>
        <v>16121366.986323033</v>
      </c>
      <c r="P1301" s="10">
        <f ca="1">IF(IF($A1301&gt;='key variables'!$B$26,K1301*SUMPRODUCT(Z1301:AC1301,'control variables'!$O$3:$R$3)/J1301+F$65*'key variables'!$B$25/scenario!J$65,K1301*SUMPRODUCT(Z1301:AC1301,'control variables'!$O$7:$R$7)/J1301+F$65*'key variables'!$B$25/scenario!J$65)&lt;'key variables'!$B$28,0,IF($A1301&gt;='key variables'!$B$26,K1301*SUMPRODUCT(Z1301:AC1301,'control variables'!$O$3:$R$3)/J1301+F$65*'key variables'!$B$25/scenario!J$65,K1301*SUMPRODUCT(Z1301:AC1301,'control variables'!$O$7:$R$7)/J1301+F$65*'key variables'!$B$25/scenario!J$65))</f>
        <v>7.8297861071248717E-71</v>
      </c>
      <c r="Q1301" s="10">
        <f ca="1">IF(IF($A1301&gt;='key variables'!$B$26,L1301*SUMPRODUCT(Z1301:AC1301,'control variables'!$O$4:$R$4)/J1301+G$65*'key variables'!$B$25/scenario!J$65,L1301*SUMPRODUCT(Z1301:AC1301,'control variables'!$O$7:$R$7)/J1301+G$65*'key variables'!$B$25/scenario!J$65)&lt;'key variables'!$B$28,0,IF($A1301&gt;='key variables'!$B$26,L1301*SUMPRODUCT(Z1301:AC1301,'control variables'!$O$4:$R$4)/J1301+G$65*'key variables'!$B$25/scenario!J$65,L1301*SUMPRODUCT(Z1301:AC1301,'control variables'!$O$7:$R$7)/J1301+G$65*'key variables'!$B$25/scenario!J$65))</f>
        <v>9.0376694415173438E-71</v>
      </c>
      <c r="R1301" s="10">
        <f ca="1">IF(IF($A1301&gt;='key variables'!$B$26,M1301*SUMPRODUCT(Z1301:AC1301,'control variables'!$O$5:$R$5)/J1301+H$65*'key variables'!$B$25/scenario!J$65,M1301*SUMPRODUCT(Z1301:AC1301,'control variables'!$O$7:$R$7)/J1301+H$65*'key variables'!$B$25/scenario!J$65)&lt;'key variables'!$B$28,0,IF($A1301&gt;='key variables'!$B$26,M1301*SUMPRODUCT(Z1301:AC1301,'control variables'!$O$5:$R$5)/J1301+H$65*'key variables'!$B$25/scenario!J$65,M1301*SUMPRODUCT(Z1301:AC1301,'control variables'!$O$7:$R$7)/J1301+H$65*'key variables'!$B$25/scenario!J$65))</f>
        <v>2.7069797465826553E-70</v>
      </c>
      <c r="S1301" s="10">
        <f ca="1">IF(IF($A1301&gt;='key variables'!$B$26,N1301*SUMPRODUCT(Z1301:AC1301,'control variables'!$O$6:$R$6)/J1301+I$65*'key variables'!$B$25/scenario!J$65,N1301*SUMPRODUCT(Z1301:AC1301,'control variables'!$O$7:$R$7)/J1301+I$65*'key variables'!$B$25/scenario!J$65)&lt;'key variables'!$B$28,0,IF($A1301&gt;='key variables'!$B$26,N1301*SUMPRODUCT(Z1301:AC1301,'control variables'!$O$6:$R$6)/J1301+I$65*'key variables'!$B$25/scenario!J$65,N1301*SUMPRODUCT(Z1301:AC1301,'control variables'!$O$7:$R$7)/J1301+I$65*'key variables'!$B$25/scenario!J$65))</f>
        <v>1.2167739963509706E-70</v>
      </c>
      <c r="T1301" s="10">
        <f t="shared" ca="1" si="983"/>
        <v>5.610499297797848E-70</v>
      </c>
      <c r="U1301" s="82">
        <f ca="1">SUMPRODUCT(P1271:P1300,'control variables'!AD$7:AD$36)</f>
        <v>1.6600595039690744E-70</v>
      </c>
      <c r="V1301" s="82">
        <f ca="1">SUMPRODUCT(Q1271:Q1300,'control variables'!AE$7:AE$36)</f>
        <v>1.9161531164266922E-70</v>
      </c>
      <c r="W1301" s="82">
        <f ca="1">SUMPRODUCT(R1271:R1300,'control variables'!AF$7:AF$36)</f>
        <v>5.7392978478392369E-70</v>
      </c>
      <c r="X1301" s="82">
        <f ca="1">SUMPRODUCT(S1271:S1300,'control variables'!AG$7:AG$36)</f>
        <v>2.5797859726803983E-70</v>
      </c>
      <c r="Y1301" s="82">
        <f t="shared" ca="1" si="977"/>
        <v>1.1895296440915401E-69</v>
      </c>
      <c r="Z1301" s="10">
        <f ca="1">IF($A1301&gt;='key variables'!$B$26,SUMPRODUCT(P1271:P1300,'control variables'!V$7:V$36)*$E1301,SUMPRODUCT(P1271:P1300,'control variables'!Z$7:Z$36)*$E1301)</f>
        <v>4.0507132455199647E-70</v>
      </c>
      <c r="AA1301" s="10">
        <f ca="1">IF($A1301&gt;='key variables'!$B$26,SUMPRODUCT(Q1271:Q1300,'control variables'!W$7:W$36)*$E1301,SUMPRODUCT(Q1271:Q1300,'control variables'!AA$7:AA$36)*$E1301)</f>
        <v>4.67560758550891E-70</v>
      </c>
      <c r="AB1301" s="10">
        <f ca="1">IF($A1301&gt;='key variables'!$B$26,SUMPRODUCT(R1271:R1300,'control variables'!X$7:X$36)*$E1301,SUMPRODUCT(R1271:R1300,'control variables'!AB$7:AB$36)*$E1301)</f>
        <v>1.4004467765548072E-69</v>
      </c>
      <c r="AC1301" s="10">
        <f ca="1">IF($A1301&gt;='key variables'!$B$26,SUMPRODUCT(S1271:S1300,'control variables'!Y$7:Y$36)*$E1301,SUMPRODUCT(S1271:S1300,'control variables'!AC$7:AC$36)*$E1301)</f>
        <v>6.2949389375248393E-70</v>
      </c>
      <c r="AD1301" s="10">
        <f t="shared" ca="1" si="978"/>
        <v>2.9025727534101786E-69</v>
      </c>
      <c r="AE1301" s="82">
        <f ca="1">SUMPRODUCT(P1271:P1300,'control variables'!AL$7:AL$36)</f>
        <v>5.5152511159956485E-70</v>
      </c>
      <c r="AF1301" s="82">
        <f ca="1">SUMPRODUCT(Q1271:Q1300,'control variables'!AM$7:AM$36)</f>
        <v>6.3494309769588537E-70</v>
      </c>
      <c r="AG1301" s="82">
        <f ca="1">SUMPRODUCT(R1271:R1300,'control variables'!AN$7:AN$36)</f>
        <v>1.8103896418444113E-69</v>
      </c>
      <c r="AH1301" s="82">
        <f ca="1">SUMPRODUCT(S1271:S1300,'control variables'!AO$7:AO$36)</f>
        <v>7.8388075724250212E-70</v>
      </c>
      <c r="AI1301" s="82">
        <f t="shared" ca="1" si="941"/>
        <v>3.7807386083823637E-69</v>
      </c>
      <c r="AJ1301" s="10">
        <f ca="1">SUMPRODUCT(P1271:P1300,'control variables'!AP$7:AP$36)</f>
        <v>5.2698438926154017E-73</v>
      </c>
      <c r="AK1301" s="10">
        <f ca="1">SUMPRODUCT(Q1271:Q1300,'control variables'!AQ$7:AQ$36)</f>
        <v>1.5207026877310793E-72</v>
      </c>
      <c r="AL1301" s="10">
        <f ca="1">SUMPRODUCT(R1271:R1300,'control variables'!AR$7:AR$36)</f>
        <v>5.4658047447737323E-71</v>
      </c>
      <c r="AM1301" s="10">
        <f ca="1">SUMPRODUCT(S1271:S1300,'control variables'!AS$7:AS$36)</f>
        <v>4.0947536277705461E-71</v>
      </c>
      <c r="AN1301" s="10">
        <f t="shared" ca="1" si="963"/>
        <v>9.7653270802435401E-71</v>
      </c>
      <c r="AO1301" s="82">
        <f ca="1">SUMPRODUCT(P1271:P1300,'control variables'!AX$7:AX$36)</f>
        <v>7.1661834791867549E-73</v>
      </c>
      <c r="AP1301" s="82">
        <f ca="1">SUMPRODUCT(Q1271:Q1300,'control variables'!AY$7:AY$36)</f>
        <v>1.6543388684198616E-72</v>
      </c>
      <c r="AQ1301" s="82">
        <f ca="1">SUMPRODUCT(R1271:R1300,'control variables'!AZ$7:AZ$36)</f>
        <v>1.4865320666270705E-71</v>
      </c>
      <c r="AR1301" s="82">
        <f ca="1">SUMPRODUCT(S1271:S1300,'control variables'!BA$7:BA$36)</f>
        <v>1.1136480091863263E-71</v>
      </c>
      <c r="AS1301" s="82">
        <f t="shared" ca="1" si="964"/>
        <v>2.8372757974472503E-71</v>
      </c>
      <c r="AT1301" s="10">
        <f ca="1">SUMPRODUCT(P1271:P1300,'control variables'!AT$7:AT$36)</f>
        <v>-6.3244365657016886E-73</v>
      </c>
      <c r="AU1301" s="10">
        <f ca="1">SUMPRODUCT(Q1271:Q1300,'control variables'!AU$7:AU$36)</f>
        <v>6.8606223419462231E-73</v>
      </c>
      <c r="AV1301" s="10">
        <f ca="1">SUMPRODUCT(R1271:R1300,'control variables'!AV$7:AV$36)</f>
        <v>2.9542389589732064E-70</v>
      </c>
      <c r="AW1301" s="10">
        <f ca="1">SUMPRODUCT(S1271:S1300,'control variables'!AW$7:AW$36)</f>
        <v>2.2131929806170553E-70</v>
      </c>
      <c r="AX1301" s="10">
        <f t="shared" ca="1" si="942"/>
        <v>5.1679681253665058E-70</v>
      </c>
      <c r="AY1301" s="82">
        <f ca="1">SUMPRODUCT(P1271:P1300,'control variables'!BB$7:BB$36)</f>
        <v>2.2922695011989246E-72</v>
      </c>
      <c r="AZ1301" s="82">
        <f ca="1">SUMPRODUCT(Q1271:Q1300,'control variables'!BC$7:BC$36)</f>
        <v>5.8452831403177561E-72</v>
      </c>
      <c r="BA1301" s="82">
        <f ca="1">SUMPRODUCT(R1271:R1300,'control variables'!BD$7:BD$36)</f>
        <v>4.091877870580406E-71</v>
      </c>
      <c r="BB1301" s="82">
        <f ca="1">SUMPRODUCT(S1271:S1300,'control variables'!BE$7:BE$36)</f>
        <v>5.8148505533174704E-72</v>
      </c>
      <c r="BC1301" s="82">
        <f t="shared" ca="1" si="965"/>
        <v>5.4871181900638213E-71</v>
      </c>
      <c r="BD1301" s="10">
        <f ca="1">SUMPRODUCT(P1271:P1300,'control variables'!BF$7:BF$36)</f>
        <v>4.7952281358590571E-73</v>
      </c>
      <c r="BE1301" s="10">
        <f ca="1">SUMPRODUCT(Q1271:Q1300,'control variables'!BG$7:BG$36)</f>
        <v>5.5349770984320479E-73</v>
      </c>
      <c r="BF1301" s="10">
        <f ca="1">SUMPRODUCT(R1271:R1300,'control variables'!BH$7:BH$36)</f>
        <v>1.6578467491215147E-71</v>
      </c>
      <c r="BG1301" s="10">
        <f ca="1">SUMPRODUCT(S1271:S1300,'control variables'!BI$7:BI$36)</f>
        <v>3.7259695363673027E-71</v>
      </c>
      <c r="BH1301" s="10">
        <f t="shared" ca="1" si="966"/>
        <v>5.487118337831728E-71</v>
      </c>
      <c r="BI1301" s="82">
        <f t="shared" ca="1" si="943"/>
        <v>5.5318493744419363E-70</v>
      </c>
      <c r="BJ1301" s="82">
        <f t="shared" ca="1" si="944"/>
        <v>6.414744430703977E-70</v>
      </c>
      <c r="BK1301" s="82">
        <f t="shared" ca="1" si="945"/>
        <v>2.146732316447536E-69</v>
      </c>
      <c r="BL1301" s="82">
        <f t="shared" ca="1" si="946"/>
        <v>1.0110149058575252E-69</v>
      </c>
      <c r="BM1301" s="82">
        <f t="shared" ca="1" si="936"/>
        <v>4.3524066028196525E-69</v>
      </c>
      <c r="BN1301" s="10">
        <f ca="1">BN1300+BI1301-INDIRECT(ADDRESS(MAX($D1301-'key variables'!$B$9*30,34),scenario!BI$4),TRUE)</f>
        <v>9439390.0751690175</v>
      </c>
      <c r="BO1301" s="10">
        <f ca="1">BO1300+BJ1301-INDIRECT(ADDRESS(MAX($D1301-'key variables'!$B$9*30,34),scenario!BJ$4),TRUE)</f>
        <v>10895583.360992203</v>
      </c>
      <c r="BP1301" s="10">
        <f ca="1">BP1300+BK1301-INDIRECT(ADDRESS(MAX($D1301-'key variables'!$B$9*30,34),scenario!BK$4),TRUE)</f>
        <v>32531162.537994072</v>
      </c>
      <c r="BQ1301" s="10">
        <f ca="1">BQ1300+BL1301-INDIRECT(ADDRESS(MAX($D1301-'key variables'!$B$9*30,34),scenario!BL$4),TRUE)</f>
        <v>14415841.516535141</v>
      </c>
      <c r="BR1301" s="10">
        <f t="shared" ca="1" si="967"/>
        <v>67281977.490690395</v>
      </c>
      <c r="BS1301" s="82">
        <f t="shared" ca="1" si="948"/>
        <v>-2.3433848477536824E-9</v>
      </c>
      <c r="BT1301" s="82">
        <f t="shared" ca="1" si="949"/>
        <v>-3.4288309057018498E-10</v>
      </c>
      <c r="BU1301" s="82">
        <f t="shared" ca="1" si="950"/>
        <v>-4.2578247660364599E-9</v>
      </c>
      <c r="BV1301" s="82">
        <f t="shared" ca="1" si="951"/>
        <v>-2.9943922343414556E-9</v>
      </c>
      <c r="BW1301" s="82">
        <f t="shared" ca="1" si="968"/>
        <v>-9.9384849387017825E-9</v>
      </c>
      <c r="BX1301" s="10">
        <f t="shared" ca="1" si="952"/>
        <v>-1.8625994260191893E-12</v>
      </c>
      <c r="BY1301" s="10">
        <f t="shared" ca="1" si="953"/>
        <v>2.8902850229962428E-12</v>
      </c>
      <c r="BZ1301" s="10">
        <f t="shared" ca="1" si="954"/>
        <v>-3.5034723983035463E-11</v>
      </c>
      <c r="CA1301" s="10">
        <f t="shared" ca="1" si="955"/>
        <v>-2.0257049910634696E-11</v>
      </c>
      <c r="CB1301" s="10">
        <v>0</v>
      </c>
      <c r="CC1301" s="82">
        <f t="shared" ca="1" si="956"/>
        <v>3.9725652202851362E-13</v>
      </c>
      <c r="CD1301" s="82">
        <f t="shared" ca="1" si="957"/>
        <v>3.4270724516460853E-13</v>
      </c>
      <c r="CE1301" s="82">
        <f t="shared" ca="1" si="958"/>
        <v>1.8915613015532971E-10</v>
      </c>
      <c r="CF1301" s="82">
        <f t="shared" ca="1" si="959"/>
        <v>3.7028113764059381E-11</v>
      </c>
      <c r="CG1301" s="82">
        <f t="shared" ca="1" si="969"/>
        <v>2.269242076865822E-10</v>
      </c>
      <c r="CH1301" s="13" t="str">
        <f t="shared" ca="1" si="970"/>
        <v/>
      </c>
      <c r="CI1301" s="81">
        <f t="shared" ca="1" si="979"/>
        <v>0.1131775965863165</v>
      </c>
      <c r="CJ1301" s="81">
        <f t="shared" ca="1" si="980"/>
        <v>0.13063724757458739</v>
      </c>
      <c r="CK1301" s="81">
        <f t="shared" ca="1" si="981"/>
        <v>0.39004625943939081</v>
      </c>
      <c r="CL1301" s="81">
        <f t="shared" ca="1" si="982"/>
        <v>0.17284488538116416</v>
      </c>
      <c r="CM1301" s="89">
        <f t="shared" ca="1" si="971"/>
        <v>0.80670598898145884</v>
      </c>
    </row>
    <row r="1302" spans="1:91" x14ac:dyDescent="0.3">
      <c r="A1302">
        <v>1237</v>
      </c>
      <c r="B1302" s="3">
        <f t="shared" si="984"/>
        <v>3.625</v>
      </c>
      <c r="C1302" s="3">
        <f t="shared" si="972"/>
        <v>41.233333333333334</v>
      </c>
      <c r="D1302" s="4">
        <f t="shared" ca="1" si="960"/>
        <v>1302</v>
      </c>
      <c r="E1302" s="58">
        <f>(0.5*(COS(B1302*2*PI())+1)*('key variables'!$B$4-'key variables'!$B$6)+'key variables'!$B$6)/'key variables'!$B$4</f>
        <v>1</v>
      </c>
      <c r="F1302" s="10">
        <f t="shared" ca="1" si="973"/>
        <v>11689222.907461114</v>
      </c>
      <c r="G1302" s="10">
        <f t="shared" ca="1" si="974"/>
        <v>13492492.798713122</v>
      </c>
      <c r="H1302" s="10">
        <f t="shared" ca="1" si="975"/>
        <v>40309474.521088287</v>
      </c>
      <c r="I1302" s="10">
        <f t="shared" ca="1" si="976"/>
        <v>17912154.249750931</v>
      </c>
      <c r="J1302" s="10">
        <f t="shared" ca="1" si="961"/>
        <v>83403344.477013454</v>
      </c>
      <c r="K1302" s="82">
        <f t="shared" ca="1" si="937"/>
        <v>2249832.832292099</v>
      </c>
      <c r="L1302" s="82">
        <f t="shared" ca="1" si="938"/>
        <v>2596909.4377209195</v>
      </c>
      <c r="M1302" s="82">
        <f t="shared" ca="1" si="939"/>
        <v>7778311.98309422</v>
      </c>
      <c r="N1302" s="82">
        <f t="shared" ca="1" si="940"/>
        <v>3496312.733215793</v>
      </c>
      <c r="O1302" s="82">
        <f t="shared" ca="1" si="962"/>
        <v>16121366.986323033</v>
      </c>
      <c r="P1302" s="10">
        <f ca="1">IF(IF($A1302&gt;='key variables'!$B$26,K1302*SUMPRODUCT(Z1302:AC1302,'control variables'!$O$3:$R$3)/J1302+F$65*'key variables'!$B$25/scenario!J$65,K1302*SUMPRODUCT(Z1302:AC1302,'control variables'!$O$7:$R$7)/J1302+F$65*'key variables'!$B$25/scenario!J$65)&lt;'key variables'!$B$28,0,IF($A1302&gt;='key variables'!$B$26,K1302*SUMPRODUCT(Z1302:AC1302,'control variables'!$O$3:$R$3)/J1302+F$65*'key variables'!$B$25/scenario!J$65,K1302*SUMPRODUCT(Z1302:AC1302,'control variables'!$O$7:$R$7)/J1302+F$65*'key variables'!$B$25/scenario!J$65))</f>
        <v>6.7371334004072191E-71</v>
      </c>
      <c r="Q1302" s="10">
        <f ca="1">IF(IF($A1302&gt;='key variables'!$B$26,L1302*SUMPRODUCT(Z1302:AC1302,'control variables'!$O$4:$R$4)/J1302+G$65*'key variables'!$B$25/scenario!J$65,L1302*SUMPRODUCT(Z1302:AC1302,'control variables'!$O$7:$R$7)/J1302+G$65*'key variables'!$B$25/scenario!J$65)&lt;'key variables'!$B$28,0,IF($A1302&gt;='key variables'!$B$26,L1302*SUMPRODUCT(Z1302:AC1302,'control variables'!$O$4:$R$4)/J1302+G$65*'key variables'!$B$25/scenario!J$65,L1302*SUMPRODUCT(Z1302:AC1302,'control variables'!$O$7:$R$7)/J1302+G$65*'key variables'!$B$25/scenario!J$65))</f>
        <v>7.7764556813218571E-71</v>
      </c>
      <c r="R1302" s="10">
        <f ca="1">IF(IF($A1302&gt;='key variables'!$B$26,M1302*SUMPRODUCT(Z1302:AC1302,'control variables'!$O$5:$R$5)/J1302+H$65*'key variables'!$B$25/scenario!J$65,M1302*SUMPRODUCT(Z1302:AC1302,'control variables'!$O$7:$R$7)/J1302+H$65*'key variables'!$B$25/scenario!J$65)&lt;'key variables'!$B$28,0,IF($A1302&gt;='key variables'!$B$26,M1302*SUMPRODUCT(Z1302:AC1302,'control variables'!$O$5:$R$5)/J1302+H$65*'key variables'!$B$25/scenario!J$65,M1302*SUMPRODUCT(Z1302:AC1302,'control variables'!$O$7:$R$7)/J1302+H$65*'key variables'!$B$25/scenario!J$65))</f>
        <v>2.3292186293994024E-70</v>
      </c>
      <c r="S1302" s="10">
        <f ca="1">IF(IF($A1302&gt;='key variables'!$B$26,N1302*SUMPRODUCT(Z1302:AC1302,'control variables'!$O$6:$R$6)/J1302+I$65*'key variables'!$B$25/scenario!J$65,N1302*SUMPRODUCT(Z1302:AC1302,'control variables'!$O$7:$R$7)/J1302+I$65*'key variables'!$B$25/scenario!J$65)&lt;'key variables'!$B$28,0,IF($A1302&gt;='key variables'!$B$26,N1302*SUMPRODUCT(Z1302:AC1302,'control variables'!$O$6:$R$6)/J1302+I$65*'key variables'!$B$25/scenario!J$65,N1302*SUMPRODUCT(Z1302:AC1302,'control variables'!$O$7:$R$7)/J1302+I$65*'key variables'!$B$25/scenario!J$65))</f>
        <v>1.0469722441208903E-70</v>
      </c>
      <c r="T1302" s="10">
        <f t="shared" ca="1" si="983"/>
        <v>4.8275497816932005E-70</v>
      </c>
      <c r="U1302" s="82">
        <f ca="1">SUMPRODUCT(P1272:P1301,'control variables'!AD$7:AD$36)</f>
        <v>1.4283969163188693E-70</v>
      </c>
      <c r="V1302" s="82">
        <f ca="1">SUMPRODUCT(Q1272:Q1301,'control variables'!AE$7:AE$36)</f>
        <v>1.6487524670981116E-70</v>
      </c>
      <c r="W1302" s="82">
        <f ca="1">SUMPRODUCT(R1272:R1301,'control variables'!AF$7:AF$36)</f>
        <v>4.9383743944649654E-70</v>
      </c>
      <c r="X1302" s="82">
        <f ca="1">SUMPRODUCT(S1272:S1301,'control variables'!AG$7:AG$36)</f>
        <v>2.2197748450154375E-70</v>
      </c>
      <c r="Y1302" s="82">
        <f t="shared" ca="1" si="977"/>
        <v>1.0235298622897383E-69</v>
      </c>
      <c r="Z1302" s="10">
        <f ca="1">IF($A1302&gt;='key variables'!$B$26,SUMPRODUCT(P1272:P1301,'control variables'!V$7:V$36)*$E1302,SUMPRODUCT(P1272:P1301,'control variables'!Z$7:Z$36)*$E1302)</f>
        <v>3.4854330793316587E-70</v>
      </c>
      <c r="AA1302" s="10">
        <f ca="1">IF($A1302&gt;='key variables'!$B$26,SUMPRODUCT(Q1272:Q1301,'control variables'!W$7:W$36)*$E1302,SUMPRODUCT(Q1272:Q1301,'control variables'!AA$7:AA$36)*$E1302)</f>
        <v>4.0231229308889031E-70</v>
      </c>
      <c r="AB1302" s="10">
        <f ca="1">IF($A1302&gt;='key variables'!$B$26,SUMPRODUCT(R1272:R1301,'control variables'!X$7:X$36)*$E1302,SUMPRODUCT(R1272:R1301,'control variables'!AB$7:AB$36)*$E1302)</f>
        <v>1.2050133457968222E-69</v>
      </c>
      <c r="AC1302" s="10">
        <f ca="1">IF($A1302&gt;='key variables'!$B$26,SUMPRODUCT(S1272:S1301,'control variables'!Y$7:Y$36)*$E1302,SUMPRODUCT(S1272:S1301,'control variables'!AC$7:AC$36)*$E1302)</f>
        <v>5.4164753403583824E-70</v>
      </c>
      <c r="AD1302" s="10">
        <f t="shared" ca="1" si="978"/>
        <v>2.4975164808547168E-69</v>
      </c>
      <c r="AE1302" s="82">
        <f ca="1">SUMPRODUCT(P1272:P1301,'control variables'!AL$7:AL$36)</f>
        <v>4.7455935573253689E-70</v>
      </c>
      <c r="AF1302" s="82">
        <f ca="1">SUMPRODUCT(Q1272:Q1301,'control variables'!AM$7:AM$36)</f>
        <v>5.4633629735458505E-70</v>
      </c>
      <c r="AG1302" s="82">
        <f ca="1">SUMPRODUCT(R1272:R1301,'control variables'!AN$7:AN$36)</f>
        <v>1.5577483671900679E-69</v>
      </c>
      <c r="AH1302" s="82">
        <f ca="1">SUMPRODUCT(S1272:S1301,'control variables'!AO$7:AO$36)</f>
        <v>6.7448959132476336E-70</v>
      </c>
      <c r="AI1302" s="82">
        <f t="shared" ca="1" si="941"/>
        <v>3.2531336116019534E-69</v>
      </c>
      <c r="AJ1302" s="10">
        <f ca="1">SUMPRODUCT(P1272:P1301,'control variables'!AP$7:AP$36)</f>
        <v>4.5344331017630181E-73</v>
      </c>
      <c r="AK1302" s="10">
        <f ca="1">SUMPRODUCT(Q1272:Q1301,'control variables'!AQ$7:AQ$36)</f>
        <v>1.3084874515638788E-72</v>
      </c>
      <c r="AL1302" s="10">
        <f ca="1">SUMPRODUCT(R1272:R1301,'control variables'!AR$7:AR$36)</f>
        <v>4.7030474654487384E-71</v>
      </c>
      <c r="AM1302" s="10">
        <f ca="1">SUMPRODUCT(S1272:S1301,'control variables'!AS$7:AS$36)</f>
        <v>3.5233275921788364E-71</v>
      </c>
      <c r="AN1302" s="10">
        <f t="shared" ca="1" si="963"/>
        <v>8.4025681338015934E-71</v>
      </c>
      <c r="AO1302" s="82">
        <f ca="1">SUMPRODUCT(P1272:P1301,'control variables'!AX$7:AX$36)</f>
        <v>6.1661370324206635E-73</v>
      </c>
      <c r="AP1302" s="82">
        <f ca="1">SUMPRODUCT(Q1272:Q1301,'control variables'!AY$7:AY$36)</f>
        <v>1.4234745998848245E-72</v>
      </c>
      <c r="AQ1302" s="82">
        <f ca="1">SUMPRODUCT(R1272:R1301,'control variables'!AZ$7:AZ$36)</f>
        <v>1.2790853670621073E-71</v>
      </c>
      <c r="AR1302" s="82">
        <f ca="1">SUMPRODUCT(S1272:S1301,'control variables'!BA$7:BA$36)</f>
        <v>9.5823756822154866E-72</v>
      </c>
      <c r="AS1302" s="82">
        <f t="shared" ca="1" si="964"/>
        <v>2.4413317655963448E-71</v>
      </c>
      <c r="AT1302" s="10">
        <f ca="1">SUMPRODUCT(P1272:P1301,'control variables'!AT$7:AT$36)</f>
        <v>-5.4418565517100203E-73</v>
      </c>
      <c r="AU1302" s="10">
        <f ca="1">SUMPRODUCT(Q1272:Q1301,'control variables'!AU$7:AU$36)</f>
        <v>5.9032171881995912E-73</v>
      </c>
      <c r="AV1302" s="10">
        <f ca="1">SUMPRODUCT(R1272:R1301,'control variables'!AV$7:AV$36)</f>
        <v>2.5419726274733632E-70</v>
      </c>
      <c r="AW1302" s="10">
        <f ca="1">SUMPRODUCT(S1272:S1301,'control variables'!AW$7:AW$36)</f>
        <v>1.9043401885134249E-70</v>
      </c>
      <c r="AX1302" s="10">
        <f t="shared" ca="1" si="942"/>
        <v>4.4467741766232776E-70</v>
      </c>
      <c r="AY1302" s="82">
        <f ca="1">SUMPRODUCT(P1272:P1301,'control variables'!BB$7:BB$36)</f>
        <v>1.972381519491204E-72</v>
      </c>
      <c r="AZ1302" s="82">
        <f ca="1">SUMPRODUCT(Q1272:Q1301,'control variables'!BC$7:BC$36)</f>
        <v>5.0295693574102752E-72</v>
      </c>
      <c r="BA1302" s="82">
        <f ca="1">SUMPRODUCT(R1272:R1301,'control variables'!BD$7:BD$36)</f>
        <v>3.5208531491286581E-71</v>
      </c>
      <c r="BB1302" s="82">
        <f ca="1">SUMPRODUCT(S1272:S1301,'control variables'!BE$7:BE$36)</f>
        <v>5.0033836614621003E-72</v>
      </c>
      <c r="BC1302" s="82">
        <f t="shared" ca="1" si="965"/>
        <v>4.7213866029650158E-71</v>
      </c>
      <c r="BD1302" s="10">
        <f ca="1">SUMPRODUCT(P1272:P1301,'control variables'!BF$7:BF$36)</f>
        <v>4.126050340924502E-73</v>
      </c>
      <c r="BE1302" s="10">
        <f ca="1">SUMPRODUCT(Q1272:Q1301,'control variables'!BG$7:BG$36)</f>
        <v>4.7625667636569154E-73</v>
      </c>
      <c r="BF1302" s="10">
        <f ca="1">SUMPRODUCT(R1272:R1301,'control variables'!BH$7:BH$36)</f>
        <v>1.4264929531216063E-71</v>
      </c>
      <c r="BG1302" s="10">
        <f ca="1">SUMPRODUCT(S1272:S1301,'control variables'!BI$7:BI$36)</f>
        <v>3.2060076059443768E-71</v>
      </c>
      <c r="BH1302" s="10">
        <f t="shared" ca="1" si="966"/>
        <v>4.7213867301117971E-71</v>
      </c>
      <c r="BI1302" s="82">
        <f t="shared" ca="1" si="943"/>
        <v>4.7598755159685713E-70</v>
      </c>
      <c r="BJ1302" s="82">
        <f t="shared" ca="1" si="944"/>
        <v>5.5195618843081531E-70</v>
      </c>
      <c r="BK1302" s="82">
        <f t="shared" ca="1" si="945"/>
        <v>1.8471541614286909E-69</v>
      </c>
      <c r="BL1302" s="82">
        <f t="shared" ca="1" si="946"/>
        <v>8.6992699383756807E-70</v>
      </c>
      <c r="BM1302" s="82">
        <f t="shared" ca="1" si="936"/>
        <v>3.7450248952939315E-69</v>
      </c>
      <c r="BN1302" s="10">
        <f ca="1">BN1301+BI1302-INDIRECT(ADDRESS(MAX($D1302-'key variables'!$B$9*30,34),scenario!BI$4),TRUE)</f>
        <v>9439390.0751690175</v>
      </c>
      <c r="BO1302" s="10">
        <f ca="1">BO1301+BJ1302-INDIRECT(ADDRESS(MAX($D1302-'key variables'!$B$9*30,34),scenario!BJ$4),TRUE)</f>
        <v>10895583.360992203</v>
      </c>
      <c r="BP1302" s="10">
        <f ca="1">BP1301+BK1302-INDIRECT(ADDRESS(MAX($D1302-'key variables'!$B$9*30,34),scenario!BK$4),TRUE)</f>
        <v>32531162.537994072</v>
      </c>
      <c r="BQ1302" s="10">
        <f ca="1">BQ1301+BL1302-INDIRECT(ADDRESS(MAX($D1302-'key variables'!$B$9*30,34),scenario!BL$4),TRUE)</f>
        <v>14415841.516535141</v>
      </c>
      <c r="BR1302" s="10">
        <f t="shared" ca="1" si="967"/>
        <v>67281977.490690395</v>
      </c>
      <c r="BS1302" s="82">
        <f t="shared" ca="1" si="948"/>
        <v>-2.3433848477536824E-9</v>
      </c>
      <c r="BT1302" s="82">
        <f t="shared" ca="1" si="949"/>
        <v>-3.4288309057018498E-10</v>
      </c>
      <c r="BU1302" s="82">
        <f t="shared" ca="1" si="950"/>
        <v>-4.2578247660364599E-9</v>
      </c>
      <c r="BV1302" s="82">
        <f t="shared" ca="1" si="951"/>
        <v>-2.9943922343414556E-9</v>
      </c>
      <c r="BW1302" s="82">
        <f t="shared" ca="1" si="968"/>
        <v>-9.9384849387017825E-9</v>
      </c>
      <c r="BX1302" s="10">
        <f t="shared" ca="1" si="952"/>
        <v>-1.8625994260191893E-12</v>
      </c>
      <c r="BY1302" s="10">
        <f t="shared" ca="1" si="953"/>
        <v>2.8902850229962428E-12</v>
      </c>
      <c r="BZ1302" s="10">
        <f t="shared" ca="1" si="954"/>
        <v>-3.5034723983035463E-11</v>
      </c>
      <c r="CA1302" s="10">
        <f t="shared" ca="1" si="955"/>
        <v>-2.0257049910634696E-11</v>
      </c>
      <c r="CB1302" s="10">
        <v>0</v>
      </c>
      <c r="CC1302" s="82">
        <f t="shared" ca="1" si="956"/>
        <v>3.9725652202851362E-13</v>
      </c>
      <c r="CD1302" s="82">
        <f t="shared" ca="1" si="957"/>
        <v>3.4270724516460853E-13</v>
      </c>
      <c r="CE1302" s="82">
        <f t="shared" ca="1" si="958"/>
        <v>1.8915613015532971E-10</v>
      </c>
      <c r="CF1302" s="82">
        <f t="shared" ca="1" si="959"/>
        <v>3.7028113764059381E-11</v>
      </c>
      <c r="CG1302" s="82">
        <f t="shared" ca="1" si="969"/>
        <v>2.269242076865822E-10</v>
      </c>
      <c r="CH1302" s="13" t="str">
        <f t="shared" ca="1" si="970"/>
        <v/>
      </c>
      <c r="CI1302" s="81">
        <f t="shared" ca="1" si="979"/>
        <v>0.1131775965863165</v>
      </c>
      <c r="CJ1302" s="81">
        <f t="shared" ca="1" si="980"/>
        <v>0.13063724757458739</v>
      </c>
      <c r="CK1302" s="81">
        <f t="shared" ca="1" si="981"/>
        <v>0.39004625943939081</v>
      </c>
      <c r="CL1302" s="81">
        <f t="shared" ca="1" si="982"/>
        <v>0.17284488538116416</v>
      </c>
      <c r="CM1302" s="89">
        <f t="shared" ca="1" si="971"/>
        <v>0.80670598898145884</v>
      </c>
    </row>
    <row r="1303" spans="1:91" x14ac:dyDescent="0.3">
      <c r="A1303">
        <v>1238</v>
      </c>
      <c r="B1303" s="3">
        <f t="shared" si="984"/>
        <v>3.6277777777777778</v>
      </c>
      <c r="C1303" s="3">
        <f t="shared" si="972"/>
        <v>41.266666666666666</v>
      </c>
      <c r="D1303" s="4">
        <f t="shared" ca="1" si="960"/>
        <v>1303</v>
      </c>
      <c r="E1303" s="58">
        <f>(0.5*(COS(B1303*2*PI())+1)*('key variables'!$B$4-'key variables'!$B$6)+'key variables'!$B$6)/'key variables'!$B$4</f>
        <v>1</v>
      </c>
      <c r="F1303" s="10">
        <f t="shared" ca="1" si="973"/>
        <v>11689222.907461114</v>
      </c>
      <c r="G1303" s="10">
        <f t="shared" ca="1" si="974"/>
        <v>13492492.798713122</v>
      </c>
      <c r="H1303" s="10">
        <f t="shared" ca="1" si="975"/>
        <v>40309474.521088287</v>
      </c>
      <c r="I1303" s="10">
        <f t="shared" ca="1" si="976"/>
        <v>17912154.249750931</v>
      </c>
      <c r="J1303" s="10">
        <f t="shared" ca="1" si="961"/>
        <v>83403344.477013454</v>
      </c>
      <c r="K1303" s="82">
        <f t="shared" ca="1" si="937"/>
        <v>2249832.832292099</v>
      </c>
      <c r="L1303" s="82">
        <f t="shared" ca="1" si="938"/>
        <v>2596909.4377209195</v>
      </c>
      <c r="M1303" s="82">
        <f t="shared" ca="1" si="939"/>
        <v>7778311.98309422</v>
      </c>
      <c r="N1303" s="82">
        <f t="shared" ca="1" si="940"/>
        <v>3496312.733215793</v>
      </c>
      <c r="O1303" s="82">
        <f t="shared" ca="1" si="962"/>
        <v>16121366.986323033</v>
      </c>
      <c r="P1303" s="10">
        <f ca="1">IF(IF($A1303&gt;='key variables'!$B$26,K1303*SUMPRODUCT(Z1303:AC1303,'control variables'!$O$3:$R$3)/J1303+F$65*'key variables'!$B$25/scenario!J$65,K1303*SUMPRODUCT(Z1303:AC1303,'control variables'!$O$7:$R$7)/J1303+F$65*'key variables'!$B$25/scenario!J$65)&lt;'key variables'!$B$28,0,IF($A1303&gt;='key variables'!$B$26,K1303*SUMPRODUCT(Z1303:AC1303,'control variables'!$O$3:$R$3)/J1303+F$65*'key variables'!$B$25/scenario!J$65,K1303*SUMPRODUCT(Z1303:AC1303,'control variables'!$O$7:$R$7)/J1303+F$65*'key variables'!$B$25/scenario!J$65))</f>
        <v>5.7969612239573088E-71</v>
      </c>
      <c r="Q1303" s="10">
        <f ca="1">IF(IF($A1303&gt;='key variables'!$B$26,L1303*SUMPRODUCT(Z1303:AC1303,'control variables'!$O$4:$R$4)/J1303+G$65*'key variables'!$B$25/scenario!J$65,L1303*SUMPRODUCT(Z1303:AC1303,'control variables'!$O$7:$R$7)/J1303+G$65*'key variables'!$B$25/scenario!J$65)&lt;'key variables'!$B$28,0,IF($A1303&gt;='key variables'!$B$26,L1303*SUMPRODUCT(Z1303:AC1303,'control variables'!$O$4:$R$4)/J1303+G$65*'key variables'!$B$25/scenario!J$65,L1303*SUMPRODUCT(Z1303:AC1303,'control variables'!$O$7:$R$7)/J1303+G$65*'key variables'!$B$25/scenario!J$65))</f>
        <v>6.6912452767701646E-71</v>
      </c>
      <c r="R1303" s="10">
        <f ca="1">IF(IF($A1303&gt;='key variables'!$B$26,M1303*SUMPRODUCT(Z1303:AC1303,'control variables'!$O$5:$R$5)/J1303+H$65*'key variables'!$B$25/scenario!J$65,M1303*SUMPRODUCT(Z1303:AC1303,'control variables'!$O$7:$R$7)/J1303+H$65*'key variables'!$B$25/scenario!J$65)&lt;'key variables'!$B$28,0,IF($A1303&gt;='key variables'!$B$26,M1303*SUMPRODUCT(Z1303:AC1303,'control variables'!$O$5:$R$5)/J1303+H$65*'key variables'!$B$25/scenario!J$65,M1303*SUMPRODUCT(Z1303:AC1303,'control variables'!$O$7:$R$7)/J1303+H$65*'key variables'!$B$25/scenario!J$65))</f>
        <v>2.0041743682752647E-70</v>
      </c>
      <c r="S1303" s="10">
        <f ca="1">IF(IF($A1303&gt;='key variables'!$B$26,N1303*SUMPRODUCT(Z1303:AC1303,'control variables'!$O$6:$R$6)/J1303+I$65*'key variables'!$B$25/scenario!J$65,N1303*SUMPRODUCT(Z1303:AC1303,'control variables'!$O$7:$R$7)/J1303+I$65*'key variables'!$B$25/scenario!J$65)&lt;'key variables'!$B$28,0,IF($A1303&gt;='key variables'!$B$26,N1303*SUMPRODUCT(Z1303:AC1303,'control variables'!$O$6:$R$6)/J1303+I$65*'key variables'!$B$25/scenario!J$65,N1303*SUMPRODUCT(Z1303:AC1303,'control variables'!$O$7:$R$7)/J1303+I$65*'key variables'!$B$25/scenario!J$65))</f>
        <v>9.0086645773727974E-71</v>
      </c>
      <c r="T1303" s="10">
        <f t="shared" ca="1" si="983"/>
        <v>4.1538614760852915E-70</v>
      </c>
      <c r="U1303" s="82">
        <f ca="1">SUMPRODUCT(P1273:P1302,'control variables'!AD$7:AD$36)</f>
        <v>1.2290630219404864E-70</v>
      </c>
      <c r="V1303" s="82">
        <f ca="1">SUMPRODUCT(Q1273:Q1302,'control variables'!AE$7:AE$36)</f>
        <v>1.4186677851879844E-70</v>
      </c>
      <c r="W1303" s="82">
        <f ca="1">SUMPRODUCT(R1273:R1302,'control variables'!AF$7:AF$36)</f>
        <v>4.2492204284342514E-70</v>
      </c>
      <c r="X1303" s="82">
        <f ca="1">SUMPRODUCT(S1273:S1302,'control variables'!AG$7:AG$36)</f>
        <v>1.9100035486446723E-70</v>
      </c>
      <c r="Y1303" s="82">
        <f t="shared" ca="1" si="977"/>
        <v>8.8069547842073951E-70</v>
      </c>
      <c r="Z1303" s="10">
        <f ca="1">IF($A1303&gt;='key variables'!$B$26,SUMPRODUCT(P1273:P1302,'control variables'!V$7:V$36)*$E1303,SUMPRODUCT(P1273:P1302,'control variables'!Z$7:Z$36)*$E1303)</f>
        <v>2.9990381975162439E-70</v>
      </c>
      <c r="AA1303" s="10">
        <f ca="1">IF($A1303&gt;='key variables'!$B$26,SUMPRODUCT(Q1273:Q1302,'control variables'!W$7:W$36)*$E1303,SUMPRODUCT(Q1273:Q1302,'control variables'!AA$7:AA$36)*$E1303)</f>
        <v>3.4616930144453994E-70</v>
      </c>
      <c r="AB1303" s="10">
        <f ca="1">IF($A1303&gt;='key variables'!$B$26,SUMPRODUCT(R1273:R1302,'control variables'!X$7:X$36)*$E1303,SUMPRODUCT(R1273:R1302,'control variables'!AB$7:AB$36)*$E1303)</f>
        <v>1.0368528014471278E-69</v>
      </c>
      <c r="AC1303" s="10">
        <f ca="1">IF($A1303&gt;='key variables'!$B$26,SUMPRODUCT(S1273:S1302,'control variables'!Y$7:Y$36)*$E1303,SUMPRODUCT(S1273:S1302,'control variables'!AC$7:AC$36)*$E1303)</f>
        <v>4.6606020175703553E-70</v>
      </c>
      <c r="AD1303" s="10">
        <f t="shared" ca="1" si="978"/>
        <v>2.1489861244003275E-69</v>
      </c>
      <c r="AE1303" s="82">
        <f ca="1">SUMPRODUCT(P1273:P1302,'control variables'!AL$7:AL$36)</f>
        <v>4.0833423062120142E-70</v>
      </c>
      <c r="AF1303" s="82">
        <f ca="1">SUMPRODUCT(Q1273:Q1302,'control variables'!AM$7:AM$36)</f>
        <v>4.7009464452841462E-70</v>
      </c>
      <c r="AG1303" s="82">
        <f ca="1">SUMPRODUCT(R1273:R1302,'control variables'!AN$7:AN$36)</f>
        <v>1.3403633778036541E-69</v>
      </c>
      <c r="AH1303" s="82">
        <f ca="1">SUMPRODUCT(S1273:S1302,'control variables'!AO$7:AO$36)</f>
        <v>5.8036404721274047E-70</v>
      </c>
      <c r="AI1303" s="82">
        <f t="shared" ca="1" si="941"/>
        <v>2.7991563001660105E-69</v>
      </c>
      <c r="AJ1303" s="10">
        <f ca="1">SUMPRODUCT(P1273:P1302,'control variables'!AP$7:AP$36)</f>
        <v>3.9016494555325054E-73</v>
      </c>
      <c r="AK1303" s="10">
        <f ca="1">SUMPRODUCT(Q1273:Q1302,'control variables'!AQ$7:AQ$36)</f>
        <v>1.1258870157286834E-72</v>
      </c>
      <c r="AL1303" s="10">
        <f ca="1">SUMPRODUCT(R1273:R1302,'control variables'!AR$7:AR$36)</f>
        <v>4.0467335543614348E-71</v>
      </c>
      <c r="AM1303" s="10">
        <f ca="1">SUMPRODUCT(S1273:S1302,'control variables'!AS$7:AS$36)</f>
        <v>3.0316445017884083E-71</v>
      </c>
      <c r="AN1303" s="10">
        <f t="shared" ca="1" si="963"/>
        <v>7.2299832522780364E-71</v>
      </c>
      <c r="AO1303" s="82">
        <f ca="1">SUMPRODUCT(P1273:P1302,'control variables'!AX$7:AX$36)</f>
        <v>5.3056478407254372E-73</v>
      </c>
      <c r="AP1303" s="82">
        <f ca="1">SUMPRODUCT(Q1273:Q1302,'control variables'!AY$7:AY$36)</f>
        <v>1.2248276185716765E-72</v>
      </c>
      <c r="AQ1303" s="82">
        <f ca="1">SUMPRODUCT(R1273:R1302,'control variables'!AZ$7:AZ$36)</f>
        <v>1.1005880148583758E-71</v>
      </c>
      <c r="AR1303" s="82">
        <f ca="1">SUMPRODUCT(S1273:S1302,'control variables'!BA$7:BA$36)</f>
        <v>8.2451477448609039E-72</v>
      </c>
      <c r="AS1303" s="82">
        <f t="shared" ca="1" si="964"/>
        <v>2.1006420296088883E-71</v>
      </c>
      <c r="AT1303" s="10">
        <f ca="1">SUMPRODUCT(P1273:P1302,'control variables'!AT$7:AT$36)</f>
        <v>-4.6824412612483282E-73</v>
      </c>
      <c r="AU1303" s="10">
        <f ca="1">SUMPRODUCT(Q1273:Q1302,'control variables'!AU$7:AU$36)</f>
        <v>5.0794186641046611E-73</v>
      </c>
      <c r="AV1303" s="10">
        <f ca="1">SUMPRODUCT(R1273:R1302,'control variables'!AV$7:AV$36)</f>
        <v>2.1872383813764588E-70</v>
      </c>
      <c r="AW1303" s="10">
        <f ca="1">SUMPRODUCT(S1273:S1302,'control variables'!AW$7:AW$36)</f>
        <v>1.6385880424111257E-70</v>
      </c>
      <c r="AX1303" s="10">
        <f t="shared" ca="1" si="942"/>
        <v>3.8262234011904408E-70</v>
      </c>
      <c r="AY1303" s="82">
        <f ca="1">SUMPRODUCT(P1273:P1302,'control variables'!BB$7:BB$36)</f>
        <v>1.6971341530285569E-72</v>
      </c>
      <c r="AZ1303" s="82">
        <f ca="1">SUMPRODUCT(Q1273:Q1302,'control variables'!BC$7:BC$36)</f>
        <v>4.3276890637713876E-72</v>
      </c>
      <c r="BA1303" s="82">
        <f ca="1">SUMPRODUCT(R1273:R1302,'control variables'!BD$7:BD$36)</f>
        <v>3.029515369179589E-71</v>
      </c>
      <c r="BB1303" s="82">
        <f ca="1">SUMPRODUCT(S1273:S1302,'control variables'!BE$7:BE$36)</f>
        <v>4.3051576019445006E-72</v>
      </c>
      <c r="BC1303" s="82">
        <f t="shared" ca="1" si="965"/>
        <v>4.0625134510540341E-71</v>
      </c>
      <c r="BD1303" s="10">
        <f ca="1">SUMPRODUCT(P1273:P1302,'control variables'!BF$7:BF$36)</f>
        <v>3.5502568248076312E-73</v>
      </c>
      <c r="BE1303" s="10">
        <f ca="1">SUMPRODUCT(Q1273:Q1302,'control variables'!BG$7:BG$36)</f>
        <v>4.0979468884731071E-73</v>
      </c>
      <c r="BF1303" s="10">
        <f ca="1">SUMPRODUCT(R1273:R1302,'control variables'!BH$7:BH$36)</f>
        <v>1.227424758279905E-71</v>
      </c>
      <c r="BG1303" s="10">
        <f ca="1">SUMPRODUCT(S1273:S1302,'control variables'!BI$7:BI$36)</f>
        <v>2.7586067650446705E-71</v>
      </c>
      <c r="BH1303" s="10">
        <f t="shared" ca="1" si="966"/>
        <v>4.0625135604573831E-71</v>
      </c>
      <c r="BI1303" s="82">
        <f t="shared" ca="1" si="943"/>
        <v>4.0956312064810512E-70</v>
      </c>
      <c r="BJ1303" s="82">
        <f t="shared" ca="1" si="944"/>
        <v>4.7493027545859649E-70</v>
      </c>
      <c r="BK1303" s="82">
        <f t="shared" ca="1" si="945"/>
        <v>1.5893823696330958E-69</v>
      </c>
      <c r="BL1303" s="82">
        <f t="shared" ca="1" si="946"/>
        <v>7.4852800905579756E-70</v>
      </c>
      <c r="BM1303" s="82">
        <f t="shared" ca="1" si="936"/>
        <v>3.2224037747955954E-69</v>
      </c>
      <c r="BN1303" s="10">
        <f ca="1">BN1302+BI1303-INDIRECT(ADDRESS(MAX($D1303-'key variables'!$B$9*30,34),scenario!BI$4),TRUE)</f>
        <v>9439390.0751690175</v>
      </c>
      <c r="BO1303" s="10">
        <f ca="1">BO1302+BJ1303-INDIRECT(ADDRESS(MAX($D1303-'key variables'!$B$9*30,34),scenario!BJ$4),TRUE)</f>
        <v>10895583.360992203</v>
      </c>
      <c r="BP1303" s="10">
        <f ca="1">BP1302+BK1303-INDIRECT(ADDRESS(MAX($D1303-'key variables'!$B$9*30,34),scenario!BK$4),TRUE)</f>
        <v>32531162.537994072</v>
      </c>
      <c r="BQ1303" s="10">
        <f ca="1">BQ1302+BL1303-INDIRECT(ADDRESS(MAX($D1303-'key variables'!$B$9*30,34),scenario!BL$4),TRUE)</f>
        <v>14415841.516535141</v>
      </c>
      <c r="BR1303" s="10">
        <f t="shared" ca="1" si="967"/>
        <v>67281977.490690395</v>
      </c>
      <c r="BS1303" s="82">
        <f t="shared" ca="1" si="948"/>
        <v>-2.3433848477536824E-9</v>
      </c>
      <c r="BT1303" s="82">
        <f t="shared" ca="1" si="949"/>
        <v>-3.4288309057018498E-10</v>
      </c>
      <c r="BU1303" s="82">
        <f t="shared" ca="1" si="950"/>
        <v>-4.2578247660364599E-9</v>
      </c>
      <c r="BV1303" s="82">
        <f t="shared" ca="1" si="951"/>
        <v>-2.9943922343414556E-9</v>
      </c>
      <c r="BW1303" s="82">
        <f t="shared" ca="1" si="968"/>
        <v>-9.9384849387017825E-9</v>
      </c>
      <c r="BX1303" s="10">
        <f t="shared" ca="1" si="952"/>
        <v>-1.8625994260191893E-12</v>
      </c>
      <c r="BY1303" s="10">
        <f t="shared" ca="1" si="953"/>
        <v>2.8902850229962428E-12</v>
      </c>
      <c r="BZ1303" s="10">
        <f t="shared" ca="1" si="954"/>
        <v>-3.5034723983035463E-11</v>
      </c>
      <c r="CA1303" s="10">
        <f t="shared" ca="1" si="955"/>
        <v>-2.0257049910634696E-11</v>
      </c>
      <c r="CB1303" s="10">
        <v>0</v>
      </c>
      <c r="CC1303" s="82">
        <f t="shared" ca="1" si="956"/>
        <v>3.9725652202851362E-13</v>
      </c>
      <c r="CD1303" s="82">
        <f t="shared" ca="1" si="957"/>
        <v>3.4270724516460853E-13</v>
      </c>
      <c r="CE1303" s="82">
        <f t="shared" ca="1" si="958"/>
        <v>1.8915613015532971E-10</v>
      </c>
      <c r="CF1303" s="82">
        <f t="shared" ca="1" si="959"/>
        <v>3.7028113764059381E-11</v>
      </c>
      <c r="CG1303" s="82">
        <f t="shared" ca="1" si="969"/>
        <v>2.269242076865822E-10</v>
      </c>
      <c r="CH1303" s="13" t="str">
        <f t="shared" ca="1" si="970"/>
        <v/>
      </c>
      <c r="CI1303" s="81">
        <f t="shared" ca="1" si="979"/>
        <v>0.1131775965863165</v>
      </c>
      <c r="CJ1303" s="81">
        <f t="shared" ca="1" si="980"/>
        <v>0.13063724757458739</v>
      </c>
      <c r="CK1303" s="81">
        <f t="shared" ca="1" si="981"/>
        <v>0.39004625943939081</v>
      </c>
      <c r="CL1303" s="81">
        <f t="shared" ca="1" si="982"/>
        <v>0.17284488538116416</v>
      </c>
      <c r="CM1303" s="89">
        <f t="shared" ca="1" si="971"/>
        <v>0.80670598898145884</v>
      </c>
    </row>
    <row r="1304" spans="1:91" x14ac:dyDescent="0.3">
      <c r="A1304">
        <v>1239</v>
      </c>
      <c r="B1304" s="3">
        <f t="shared" si="984"/>
        <v>3.6305555555555555</v>
      </c>
      <c r="C1304" s="3">
        <f t="shared" si="972"/>
        <v>41.3</v>
      </c>
      <c r="D1304" s="4">
        <f t="shared" ca="1" si="960"/>
        <v>1304</v>
      </c>
      <c r="E1304" s="58">
        <f>(0.5*(COS(B1304*2*PI())+1)*('key variables'!$B$4-'key variables'!$B$6)+'key variables'!$B$6)/'key variables'!$B$4</f>
        <v>1</v>
      </c>
      <c r="F1304" s="10">
        <f t="shared" ca="1" si="973"/>
        <v>11689222.907461114</v>
      </c>
      <c r="G1304" s="10">
        <f t="shared" ca="1" si="974"/>
        <v>13492492.798713122</v>
      </c>
      <c r="H1304" s="10">
        <f t="shared" ca="1" si="975"/>
        <v>40309474.521088287</v>
      </c>
      <c r="I1304" s="10">
        <f t="shared" ca="1" si="976"/>
        <v>17912154.249750931</v>
      </c>
      <c r="J1304" s="10">
        <f t="shared" ca="1" si="961"/>
        <v>83403344.477013454</v>
      </c>
      <c r="K1304" s="82">
        <f t="shared" ca="1" si="937"/>
        <v>2249832.832292099</v>
      </c>
      <c r="L1304" s="82">
        <f t="shared" ca="1" si="938"/>
        <v>2596909.4377209195</v>
      </c>
      <c r="M1304" s="82">
        <f t="shared" ca="1" si="939"/>
        <v>7778311.98309422</v>
      </c>
      <c r="N1304" s="82">
        <f t="shared" ca="1" si="940"/>
        <v>3496312.733215793</v>
      </c>
      <c r="O1304" s="82">
        <f t="shared" ca="1" si="962"/>
        <v>16121366.986323033</v>
      </c>
      <c r="P1304" s="10">
        <f ca="1">IF(IF($A1304&gt;='key variables'!$B$26,K1304*SUMPRODUCT(Z1304:AC1304,'control variables'!$O$3:$R$3)/J1304+F$65*'key variables'!$B$25/scenario!J$65,K1304*SUMPRODUCT(Z1304:AC1304,'control variables'!$O$7:$R$7)/J1304+F$65*'key variables'!$B$25/scenario!J$65)&lt;'key variables'!$B$28,0,IF($A1304&gt;='key variables'!$B$26,K1304*SUMPRODUCT(Z1304:AC1304,'control variables'!$O$3:$R$3)/J1304+F$65*'key variables'!$B$25/scenario!J$65,K1304*SUMPRODUCT(Z1304:AC1304,'control variables'!$O$7:$R$7)/J1304+F$65*'key variables'!$B$25/scenario!J$65))</f>
        <v>4.987990801849556E-71</v>
      </c>
      <c r="Q1304" s="10">
        <f ca="1">IF(IF($A1304&gt;='key variables'!$B$26,L1304*SUMPRODUCT(Z1304:AC1304,'control variables'!$O$4:$R$4)/J1304+G$65*'key variables'!$B$25/scenario!J$65,L1304*SUMPRODUCT(Z1304:AC1304,'control variables'!$O$7:$R$7)/J1304+G$65*'key variables'!$B$25/scenario!J$65)&lt;'key variables'!$B$28,0,IF($A1304&gt;='key variables'!$B$26,L1304*SUMPRODUCT(Z1304:AC1304,'control variables'!$O$4:$R$4)/J1304+G$65*'key variables'!$B$25/scenario!J$65,L1304*SUMPRODUCT(Z1304:AC1304,'control variables'!$O$7:$R$7)/J1304+G$65*'key variables'!$B$25/scenario!J$65))</f>
        <v>5.7574768234631645E-71</v>
      </c>
      <c r="R1304" s="10">
        <f ca="1">IF(IF($A1304&gt;='key variables'!$B$26,M1304*SUMPRODUCT(Z1304:AC1304,'control variables'!$O$5:$R$5)/J1304+H$65*'key variables'!$B$25/scenario!J$65,M1304*SUMPRODUCT(Z1304:AC1304,'control variables'!$O$7:$R$7)/J1304+H$65*'key variables'!$B$25/scenario!J$65)&lt;'key variables'!$B$28,0,IF($A1304&gt;='key variables'!$B$26,M1304*SUMPRODUCT(Z1304:AC1304,'control variables'!$O$5:$R$5)/J1304+H$65*'key variables'!$B$25/scenario!J$65,M1304*SUMPRODUCT(Z1304:AC1304,'control variables'!$O$7:$R$7)/J1304+H$65*'key variables'!$B$25/scenario!J$65))</f>
        <v>1.7244902851765712E-70</v>
      </c>
      <c r="S1304" s="10">
        <f ca="1">IF(IF($A1304&gt;='key variables'!$B$26,N1304*SUMPRODUCT(Z1304:AC1304,'control variables'!$O$6:$R$6)/J1304+I$65*'key variables'!$B$25/scenario!J$65,N1304*SUMPRODUCT(Z1304:AC1304,'control variables'!$O$7:$R$7)/J1304+I$65*'key variables'!$B$25/scenario!J$65)&lt;'key variables'!$B$28,0,IF($A1304&gt;='key variables'!$B$26,N1304*SUMPRODUCT(Z1304:AC1304,'control variables'!$O$6:$R$6)/J1304+I$65*'key variables'!$B$25/scenario!J$65,N1304*SUMPRODUCT(Z1304:AC1304,'control variables'!$O$7:$R$7)/J1304+I$65*'key variables'!$B$25/scenario!J$65))</f>
        <v>7.7514984684007185E-71</v>
      </c>
      <c r="T1304" s="10">
        <f t="shared" ca="1" si="983"/>
        <v>3.5741868945479154E-70</v>
      </c>
      <c r="U1304" s="82">
        <f ca="1">SUMPRODUCT(P1274:P1303,'control variables'!AD$7:AD$36)</f>
        <v>1.0575463266851951E-70</v>
      </c>
      <c r="V1304" s="82">
        <f ca="1">SUMPRODUCT(Q1274:Q1303,'control variables'!AE$7:AE$36)</f>
        <v>1.2206915985833167E-70</v>
      </c>
      <c r="W1304" s="82">
        <f ca="1">SUMPRODUCT(R1274:R1303,'control variables'!AF$7:AF$36)</f>
        <v>3.6562384313470373E-70</v>
      </c>
      <c r="X1304" s="82">
        <f ca="1">SUMPRODUCT(S1274:S1303,'control variables'!AG$7:AG$36)</f>
        <v>1.6434610762560792E-70</v>
      </c>
      <c r="Y1304" s="82">
        <f t="shared" ca="1" si="977"/>
        <v>7.5779374328716289E-70</v>
      </c>
      <c r="Z1304" s="10">
        <f ca="1">IF($A1304&gt;='key variables'!$B$26,SUMPRODUCT(P1274:P1303,'control variables'!V$7:V$36)*$E1304,SUMPRODUCT(P1274:P1303,'control variables'!Z$7:Z$36)*$E1304)</f>
        <v>2.5805200976304926E-70</v>
      </c>
      <c r="AA1304" s="10">
        <f ca="1">IF($A1304&gt;='key variables'!$B$26,SUMPRODUCT(Q1274:Q1303,'control variables'!W$7:W$36)*$E1304,SUMPRODUCT(Q1274:Q1303,'control variables'!AA$7:AA$36)*$E1304)</f>
        <v>2.978611077045161E-70</v>
      </c>
      <c r="AB1304" s="10">
        <f ca="1">IF($A1304&gt;='key variables'!$B$26,SUMPRODUCT(R1274:R1303,'control variables'!X$7:X$36)*$E1304,SUMPRODUCT(R1274:R1303,'control variables'!AB$7:AB$36)*$E1304)</f>
        <v>8.921591911149041E-70</v>
      </c>
      <c r="AC1304" s="10">
        <f ca="1">IF($A1304&gt;='key variables'!$B$26,SUMPRODUCT(S1274:S1303,'control variables'!Y$7:Y$36)*$E1304,SUMPRODUCT(S1274:S1303,'control variables'!AC$7:AC$36)*$E1304)</f>
        <v>4.0102114015613108E-70</v>
      </c>
      <c r="AD1304" s="10">
        <f t="shared" ca="1" si="978"/>
        <v>1.8490934487386005E-69</v>
      </c>
      <c r="AE1304" s="82">
        <f ca="1">SUMPRODUCT(P1274:P1303,'control variables'!AL$7:AL$36)</f>
        <v>3.5135087293691845E-70</v>
      </c>
      <c r="AF1304" s="82">
        <f ca="1">SUMPRODUCT(Q1274:Q1303,'control variables'!AM$7:AM$36)</f>
        <v>4.0449257331857161E-70</v>
      </c>
      <c r="AG1304" s="82">
        <f ca="1">SUMPRODUCT(R1274:R1303,'control variables'!AN$7:AN$36)</f>
        <v>1.1533146318092163E-69</v>
      </c>
      <c r="AH1304" s="82">
        <f ca="1">SUMPRODUCT(S1274:S1303,'control variables'!AO$7:AO$36)</f>
        <v>4.9937379557718594E-70</v>
      </c>
      <c r="AI1304" s="82">
        <f t="shared" ca="1" si="941"/>
        <v>2.408531873641892E-69</v>
      </c>
      <c r="AJ1304" s="10">
        <f ca="1">SUMPRODUCT(P1274:P1303,'control variables'!AP$7:AP$36)</f>
        <v>3.3571712565212061E-73</v>
      </c>
      <c r="AK1304" s="10">
        <f ca="1">SUMPRODUCT(Q1274:Q1303,'control variables'!AQ$7:AQ$36)</f>
        <v>9.6876861193541048E-73</v>
      </c>
      <c r="AL1304" s="10">
        <f ca="1">SUMPRODUCT(R1274:R1303,'control variables'!AR$7:AR$36)</f>
        <v>3.4820087571521499E-71</v>
      </c>
      <c r="AM1304" s="10">
        <f ca="1">SUMPRODUCT(S1274:S1303,'control variables'!AS$7:AS$36)</f>
        <v>2.6085761669241285E-71</v>
      </c>
      <c r="AN1304" s="10">
        <f t="shared" ca="1" si="963"/>
        <v>6.2210334978350313E-71</v>
      </c>
      <c r="AO1304" s="82">
        <f ca="1">SUMPRODUCT(P1274:P1303,'control variables'!AX$7:AX$36)</f>
        <v>4.5652405812239275E-73</v>
      </c>
      <c r="AP1304" s="82">
        <f ca="1">SUMPRODUCT(Q1274:Q1303,'control variables'!AY$7:AY$36)</f>
        <v>1.0539019771321155E-72</v>
      </c>
      <c r="AQ1304" s="82">
        <f ca="1">SUMPRODUCT(R1274:R1303,'control variables'!AZ$7:AZ$36)</f>
        <v>9.4700010620251616E-72</v>
      </c>
      <c r="AR1304" s="82">
        <f ca="1">SUMPRODUCT(S1274:S1303,'control variables'!BA$7:BA$36)</f>
        <v>7.0945310003611755E-72</v>
      </c>
      <c r="AS1304" s="82">
        <f t="shared" ca="1" si="964"/>
        <v>1.8074958097640844E-71</v>
      </c>
      <c r="AT1304" s="10">
        <f ca="1">SUMPRODUCT(P1274:P1303,'control variables'!AT$7:AT$36)</f>
        <v>-4.0290029618937982E-73</v>
      </c>
      <c r="AU1304" s="10">
        <f ca="1">SUMPRODUCT(Q1274:Q1303,'control variables'!AU$7:AU$36)</f>
        <v>4.3705818611636779E-73</v>
      </c>
      <c r="AV1304" s="10">
        <f ca="1">SUMPRODUCT(R1274:R1303,'control variables'!AV$7:AV$36)</f>
        <v>1.8820075736698482E-70</v>
      </c>
      <c r="AW1304" s="10">
        <f ca="1">SUMPRODUCT(S1274:S1303,'control variables'!AW$7:AW$36)</f>
        <v>1.4099218138271192E-70</v>
      </c>
      <c r="AX1304" s="10">
        <f t="shared" ca="1" si="942"/>
        <v>3.2922709663962373E-70</v>
      </c>
      <c r="AY1304" s="82">
        <f ca="1">SUMPRODUCT(P1274:P1303,'control variables'!BB$7:BB$36)</f>
        <v>1.4602977694289853E-72</v>
      </c>
      <c r="AZ1304" s="82">
        <f ca="1">SUMPRODUCT(Q1274:Q1303,'control variables'!BC$7:BC$36)</f>
        <v>3.7237567079361173E-72</v>
      </c>
      <c r="BA1304" s="82">
        <f ca="1">SUMPRODUCT(R1274:R1303,'control variables'!BD$7:BD$36)</f>
        <v>2.6067441564175169E-71</v>
      </c>
      <c r="BB1304" s="82">
        <f ca="1">SUMPRODUCT(S1274:S1303,'control variables'!BE$7:BE$36)</f>
        <v>3.7043695290327518E-72</v>
      </c>
      <c r="BC1304" s="82">
        <f t="shared" ca="1" si="965"/>
        <v>3.4955865570573025E-71</v>
      </c>
      <c r="BD1304" s="10">
        <f ca="1">SUMPRODUCT(P1274:P1303,'control variables'!BF$7:BF$36)</f>
        <v>3.0548157391770905E-73</v>
      </c>
      <c r="BE1304" s="10">
        <f ca="1">SUMPRODUCT(Q1274:Q1303,'control variables'!BG$7:BG$36)</f>
        <v>3.5260752308807225E-73</v>
      </c>
      <c r="BF1304" s="10">
        <f ca="1">SUMPRODUCT(R1274:R1303,'control variables'!BH$7:BH$36)</f>
        <v>1.0561366839854625E-71</v>
      </c>
      <c r="BG1304" s="10">
        <f ca="1">SUMPRODUCT(S1274:S1303,'control variables'!BI$7:BI$36)</f>
        <v>2.3736410575072889E-71</v>
      </c>
      <c r="BH1304" s="10">
        <f t="shared" ca="1" si="966"/>
        <v>3.4955866511933295E-71</v>
      </c>
      <c r="BI1304" s="82">
        <f t="shared" ca="1" si="943"/>
        <v>3.5240827041015803E-70</v>
      </c>
      <c r="BJ1304" s="82">
        <f t="shared" ca="1" si="944"/>
        <v>4.0865338821262409E-70</v>
      </c>
      <c r="BK1304" s="82">
        <f t="shared" ca="1" si="945"/>
        <v>1.3675828307403763E-69</v>
      </c>
      <c r="BL1304" s="82">
        <f t="shared" ca="1" si="946"/>
        <v>6.4407034648893057E-70</v>
      </c>
      <c r="BM1304" s="82">
        <f t="shared" ca="1" si="936"/>
        <v>2.772714835852089E-69</v>
      </c>
      <c r="BN1304" s="10">
        <f ca="1">BN1303+BI1304-INDIRECT(ADDRESS(MAX($D1304-'key variables'!$B$9*30,34),scenario!BI$4),TRUE)</f>
        <v>9439390.0751690175</v>
      </c>
      <c r="BO1304" s="10">
        <f ca="1">BO1303+BJ1304-INDIRECT(ADDRESS(MAX($D1304-'key variables'!$B$9*30,34),scenario!BJ$4),TRUE)</f>
        <v>10895583.360992203</v>
      </c>
      <c r="BP1304" s="10">
        <f ca="1">BP1303+BK1304-INDIRECT(ADDRESS(MAX($D1304-'key variables'!$B$9*30,34),scenario!BK$4),TRUE)</f>
        <v>32531162.537994072</v>
      </c>
      <c r="BQ1304" s="10">
        <f ca="1">BQ1303+BL1304-INDIRECT(ADDRESS(MAX($D1304-'key variables'!$B$9*30,34),scenario!BL$4),TRUE)</f>
        <v>14415841.516535141</v>
      </c>
      <c r="BR1304" s="10">
        <f t="shared" ca="1" si="967"/>
        <v>67281977.490690395</v>
      </c>
      <c r="BS1304" s="82">
        <f t="shared" ca="1" si="948"/>
        <v>-2.3433848477536824E-9</v>
      </c>
      <c r="BT1304" s="82">
        <f t="shared" ca="1" si="949"/>
        <v>-3.4288309057018498E-10</v>
      </c>
      <c r="BU1304" s="82">
        <f t="shared" ca="1" si="950"/>
        <v>-4.2578247660364599E-9</v>
      </c>
      <c r="BV1304" s="82">
        <f t="shared" ca="1" si="951"/>
        <v>-2.9943922343414556E-9</v>
      </c>
      <c r="BW1304" s="82">
        <f t="shared" ca="1" si="968"/>
        <v>-9.9384849387017825E-9</v>
      </c>
      <c r="BX1304" s="10">
        <f t="shared" ca="1" si="952"/>
        <v>-1.8625994260191893E-12</v>
      </c>
      <c r="BY1304" s="10">
        <f t="shared" ca="1" si="953"/>
        <v>2.8902850229962428E-12</v>
      </c>
      <c r="BZ1304" s="10">
        <f t="shared" ca="1" si="954"/>
        <v>-3.5034723983035463E-11</v>
      </c>
      <c r="CA1304" s="10">
        <f t="shared" ca="1" si="955"/>
        <v>-2.0257049910634696E-11</v>
      </c>
      <c r="CB1304" s="10">
        <v>0</v>
      </c>
      <c r="CC1304" s="82">
        <f t="shared" ca="1" si="956"/>
        <v>3.9725652202851362E-13</v>
      </c>
      <c r="CD1304" s="82">
        <f t="shared" ca="1" si="957"/>
        <v>3.4270724516460853E-13</v>
      </c>
      <c r="CE1304" s="82">
        <f t="shared" ca="1" si="958"/>
        <v>1.8915613015532971E-10</v>
      </c>
      <c r="CF1304" s="82">
        <f t="shared" ca="1" si="959"/>
        <v>3.7028113764059381E-11</v>
      </c>
      <c r="CG1304" s="82">
        <f t="shared" ca="1" si="969"/>
        <v>2.269242076865822E-10</v>
      </c>
      <c r="CH1304" s="13" t="str">
        <f t="shared" ca="1" si="970"/>
        <v/>
      </c>
      <c r="CI1304" s="81">
        <f t="shared" ca="1" si="979"/>
        <v>0.1131775965863165</v>
      </c>
      <c r="CJ1304" s="81">
        <f t="shared" ca="1" si="980"/>
        <v>0.13063724757458739</v>
      </c>
      <c r="CK1304" s="81">
        <f t="shared" ca="1" si="981"/>
        <v>0.39004625943939081</v>
      </c>
      <c r="CL1304" s="81">
        <f t="shared" ca="1" si="982"/>
        <v>0.17284488538116416</v>
      </c>
      <c r="CM1304" s="89">
        <f t="shared" ca="1" si="971"/>
        <v>0.80670598898145884</v>
      </c>
    </row>
    <row r="1305" spans="1:91" x14ac:dyDescent="0.3">
      <c r="A1305">
        <v>1240</v>
      </c>
      <c r="B1305" s="3">
        <f t="shared" si="984"/>
        <v>3.6333333333333333</v>
      </c>
      <c r="C1305" s="3">
        <f t="shared" si="972"/>
        <v>41.333333333333336</v>
      </c>
      <c r="D1305" s="4">
        <f t="shared" ca="1" si="960"/>
        <v>1305</v>
      </c>
      <c r="E1305" s="58">
        <f>(0.5*(COS(B1305*2*PI())+1)*('key variables'!$B$4-'key variables'!$B$6)+'key variables'!$B$6)/'key variables'!$B$4</f>
        <v>1</v>
      </c>
      <c r="F1305" s="10">
        <f t="shared" ca="1" si="973"/>
        <v>11689222.907461114</v>
      </c>
      <c r="G1305" s="10">
        <f t="shared" ca="1" si="974"/>
        <v>13492492.798713122</v>
      </c>
      <c r="H1305" s="10">
        <f t="shared" ca="1" si="975"/>
        <v>40309474.521088287</v>
      </c>
      <c r="I1305" s="10">
        <f t="shared" ca="1" si="976"/>
        <v>17912154.249750931</v>
      </c>
      <c r="J1305" s="10">
        <f t="shared" ca="1" si="961"/>
        <v>83403344.477013454</v>
      </c>
      <c r="K1305" s="82">
        <f t="shared" ca="1" si="937"/>
        <v>2249832.832292099</v>
      </c>
      <c r="L1305" s="82">
        <f t="shared" ca="1" si="938"/>
        <v>2596909.4377209195</v>
      </c>
      <c r="M1305" s="82">
        <f t="shared" ca="1" si="939"/>
        <v>7778311.98309422</v>
      </c>
      <c r="N1305" s="82">
        <f t="shared" ca="1" si="940"/>
        <v>3496312.733215793</v>
      </c>
      <c r="O1305" s="82">
        <f t="shared" ca="1" si="962"/>
        <v>16121366.986323033</v>
      </c>
      <c r="P1305" s="10">
        <f ca="1">IF(IF($A1305&gt;='key variables'!$B$26,K1305*SUMPRODUCT(Z1305:AC1305,'control variables'!$O$3:$R$3)/J1305+F$65*'key variables'!$B$25/scenario!J$65,K1305*SUMPRODUCT(Z1305:AC1305,'control variables'!$O$7:$R$7)/J1305+F$65*'key variables'!$B$25/scenario!J$65)&lt;'key variables'!$B$28,0,IF($A1305&gt;='key variables'!$B$26,K1305*SUMPRODUCT(Z1305:AC1305,'control variables'!$O$3:$R$3)/J1305+F$65*'key variables'!$B$25/scenario!J$65,K1305*SUMPRODUCT(Z1305:AC1305,'control variables'!$O$7:$R$7)/J1305+F$65*'key variables'!$B$25/scenario!J$65))</f>
        <v>4.2919128277955512E-71</v>
      </c>
      <c r="Q1305" s="10">
        <f ca="1">IF(IF($A1305&gt;='key variables'!$B$26,L1305*SUMPRODUCT(Z1305:AC1305,'control variables'!$O$4:$R$4)/J1305+G$65*'key variables'!$B$25/scenario!J$65,L1305*SUMPRODUCT(Z1305:AC1305,'control variables'!$O$7:$R$7)/J1305+G$65*'key variables'!$B$25/scenario!J$65)&lt;'key variables'!$B$28,0,IF($A1305&gt;='key variables'!$B$26,L1305*SUMPRODUCT(Z1305:AC1305,'control variables'!$O$4:$R$4)/J1305+G$65*'key variables'!$B$25/scenario!J$65,L1305*SUMPRODUCT(Z1305:AC1305,'control variables'!$O$7:$R$7)/J1305+G$65*'key variables'!$B$25/scenario!J$65))</f>
        <v>4.9540164799811594E-71</v>
      </c>
      <c r="R1305" s="10">
        <f ca="1">IF(IF($A1305&gt;='key variables'!$B$26,M1305*SUMPRODUCT(Z1305:AC1305,'control variables'!$O$5:$R$5)/J1305+H$65*'key variables'!$B$25/scenario!J$65,M1305*SUMPRODUCT(Z1305:AC1305,'control variables'!$O$7:$R$7)/J1305+H$65*'key variables'!$B$25/scenario!J$65)&lt;'key variables'!$B$28,0,IF($A1305&gt;='key variables'!$B$26,M1305*SUMPRODUCT(Z1305:AC1305,'control variables'!$O$5:$R$5)/J1305+H$65*'key variables'!$B$25/scenario!J$65,M1305*SUMPRODUCT(Z1305:AC1305,'control variables'!$O$7:$R$7)/J1305+H$65*'key variables'!$B$25/scenario!J$65))</f>
        <v>1.4838363321788195E-70</v>
      </c>
      <c r="S1305" s="10">
        <f ca="1">IF(IF($A1305&gt;='key variables'!$B$26,N1305*SUMPRODUCT(Z1305:AC1305,'control variables'!$O$6:$R$6)/J1305+I$65*'key variables'!$B$25/scenario!J$65,N1305*SUMPRODUCT(Z1305:AC1305,'control variables'!$O$7:$R$7)/J1305+I$65*'key variables'!$B$25/scenario!J$65)&lt;'key variables'!$B$28,0,IF($A1305&gt;='key variables'!$B$26,N1305*SUMPRODUCT(Z1305:AC1305,'control variables'!$O$6:$R$6)/J1305+I$65*'key variables'!$B$25/scenario!J$65,N1305*SUMPRODUCT(Z1305:AC1305,'control variables'!$O$7:$R$7)/J1305+I$65*'key variables'!$B$25/scenario!J$65))</f>
        <v>6.6697708622137989E-71</v>
      </c>
      <c r="T1305" s="10">
        <f t="shared" ca="1" si="983"/>
        <v>3.0754063491778705E-70</v>
      </c>
      <c r="U1305" s="82">
        <f ca="1">SUMPRODUCT(P1275:P1304,'control variables'!AD$7:AD$36)</f>
        <v>9.0996491890185958E-71</v>
      </c>
      <c r="V1305" s="82">
        <f ca="1">SUMPRODUCT(Q1275:Q1304,'control variables'!AE$7:AE$36)</f>
        <v>1.050343141931883E-70</v>
      </c>
      <c r="W1305" s="82">
        <f ca="1">SUMPRODUCT(R1275:R1304,'control variables'!AF$7:AF$36)</f>
        <v>3.1460075305589413E-70</v>
      </c>
      <c r="X1305" s="82">
        <f ca="1">SUMPRODUCT(S1275:S1304,'control variables'!AG$7:AG$36)</f>
        <v>1.4141148120302597E-70</v>
      </c>
      <c r="Y1305" s="82">
        <f t="shared" ca="1" si="977"/>
        <v>6.5204304034229431E-70</v>
      </c>
      <c r="Z1305" s="10">
        <f ca="1">IF($A1305&gt;='key variables'!$B$26,SUMPRODUCT(P1275:P1304,'control variables'!V$7:V$36)*$E1305,SUMPRODUCT(P1275:P1304,'control variables'!Z$7:Z$36)*$E1305)</f>
        <v>2.220406522260982E-70</v>
      </c>
      <c r="AA1305" s="10">
        <f ca="1">IF($A1305&gt;='key variables'!$B$26,SUMPRODUCT(Q1275:Q1304,'control variables'!W$7:W$36)*$E1305,SUMPRODUCT(Q1275:Q1304,'control variables'!AA$7:AA$36)*$E1305)</f>
        <v>2.5629435976192548E-70</v>
      </c>
      <c r="AB1305" s="10">
        <f ca="1">IF($A1305&gt;='key variables'!$B$26,SUMPRODUCT(R1275:R1304,'control variables'!X$7:X$36)*$E1305,SUMPRODUCT(R1275:R1304,'control variables'!AB$7:AB$36)*$E1305)</f>
        <v>7.6765768600895054E-70</v>
      </c>
      <c r="AC1305" s="10">
        <f ca="1">IF($A1305&gt;='key variables'!$B$26,SUMPRODUCT(S1275:S1304,'control variables'!Y$7:Y$36)*$E1305,SUMPRODUCT(S1275:S1304,'control variables'!AC$7:AC$36)*$E1305)</f>
        <v>3.4505832990211054E-70</v>
      </c>
      <c r="AD1305" s="10">
        <f t="shared" ca="1" si="978"/>
        <v>1.5910510278990845E-69</v>
      </c>
      <c r="AE1305" s="82">
        <f ca="1">SUMPRODUCT(P1275:P1304,'control variables'!AL$7:AL$36)</f>
        <v>3.0231958688776411E-70</v>
      </c>
      <c r="AF1305" s="82">
        <f ca="1">SUMPRODUCT(Q1275:Q1304,'control variables'!AM$7:AM$36)</f>
        <v>3.4804532188196513E-70</v>
      </c>
      <c r="AG1305" s="82">
        <f ca="1">SUMPRODUCT(R1275:R1304,'control variables'!AN$7:AN$36)</f>
        <v>9.9236868297969523E-70</v>
      </c>
      <c r="AH1305" s="82">
        <f ca="1">SUMPRODUCT(S1275:S1304,'control variables'!AO$7:AO$36)</f>
        <v>4.2968579619432127E-70</v>
      </c>
      <c r="AI1305" s="82">
        <f t="shared" ca="1" si="941"/>
        <v>2.0724193879437457E-69</v>
      </c>
      <c r="AJ1305" s="10">
        <f ca="1">SUMPRODUCT(P1275:P1304,'control variables'!AP$7:AP$36)</f>
        <v>2.8886754112752386E-73</v>
      </c>
      <c r="AK1305" s="10">
        <f ca="1">SUMPRODUCT(Q1275:Q1304,'control variables'!AQ$7:AQ$36)</f>
        <v>8.3357620290509193E-73</v>
      </c>
      <c r="AL1305" s="10">
        <f ca="1">SUMPRODUCT(R1275:R1304,'control variables'!AR$7:AR$36)</f>
        <v>2.9960917421452177E-71</v>
      </c>
      <c r="AM1305" s="10">
        <f ca="1">SUMPRODUCT(S1275:S1304,'control variables'!AS$7:AS$36)</f>
        <v>2.244547345386443E-71</v>
      </c>
      <c r="AN1305" s="10">
        <f t="shared" ca="1" si="963"/>
        <v>5.3528834619349221E-71</v>
      </c>
      <c r="AO1305" s="82">
        <f ca="1">SUMPRODUCT(P1275:P1304,'control variables'!AX$7:AX$36)</f>
        <v>3.9281577274084883E-73</v>
      </c>
      <c r="AP1305" s="82">
        <f ca="1">SUMPRODUCT(Q1275:Q1304,'control variables'!AY$7:AY$36)</f>
        <v>9.0682914114741156E-73</v>
      </c>
      <c r="AQ1305" s="82">
        <f ca="1">SUMPRODUCT(R1275:R1304,'control variables'!AZ$7:AZ$36)</f>
        <v>8.1484550898274034E-72</v>
      </c>
      <c r="AR1305" s="82">
        <f ca="1">SUMPRODUCT(S1275:S1304,'control variables'!BA$7:BA$36)</f>
        <v>6.1044837124304154E-72</v>
      </c>
      <c r="AS1305" s="82">
        <f t="shared" ca="1" si="964"/>
        <v>1.5552583716146078E-71</v>
      </c>
      <c r="AT1305" s="10">
        <f ca="1">SUMPRODUCT(P1275:P1304,'control variables'!AT$7:AT$36)</f>
        <v>-3.4667524825760131E-73</v>
      </c>
      <c r="AU1305" s="10">
        <f ca="1">SUMPRODUCT(Q1275:Q1304,'control variables'!AU$7:AU$36)</f>
        <v>3.7606637822795065E-73</v>
      </c>
      <c r="AV1305" s="10">
        <f ca="1">SUMPRODUCT(R1275:R1304,'control variables'!AV$7:AV$36)</f>
        <v>1.619371961240763E-70</v>
      </c>
      <c r="AW1305" s="10">
        <f ca="1">SUMPRODUCT(S1275:S1304,'control variables'!AW$7:AW$36)</f>
        <v>1.2131661342898958E-70</v>
      </c>
      <c r="AX1305" s="10">
        <f t="shared" ca="1" si="942"/>
        <v>2.8328320068303622E-70</v>
      </c>
      <c r="AY1305" s="82">
        <f ca="1">SUMPRODUCT(P1275:P1304,'control variables'!BB$7:BB$36)</f>
        <v>1.256512086327325E-72</v>
      </c>
      <c r="AZ1305" s="82">
        <f ca="1">SUMPRODUCT(Q1275:Q1304,'control variables'!BC$7:BC$36)</f>
        <v>3.2041035794321395E-72</v>
      </c>
      <c r="BA1305" s="82">
        <f ca="1">SUMPRODUCT(R1275:R1304,'control variables'!BD$7:BD$36)</f>
        <v>2.2429709933628853E-71</v>
      </c>
      <c r="BB1305" s="82">
        <f ca="1">SUMPRODUCT(S1275:S1304,'control variables'!BE$7:BE$36)</f>
        <v>3.1874218963385653E-72</v>
      </c>
      <c r="BC1305" s="82">
        <f t="shared" ca="1" si="965"/>
        <v>3.0077747495726881E-71</v>
      </c>
      <c r="BD1305" s="10">
        <f ca="1">SUMPRODUCT(P1275:P1304,'control variables'!BF$7:BF$36)</f>
        <v>2.6285138402148452E-73</v>
      </c>
      <c r="BE1305" s="10">
        <f ca="1">SUMPRODUCT(Q1275:Q1304,'control variables'!BG$7:BG$36)</f>
        <v>3.0340087053844526E-73</v>
      </c>
      <c r="BF1305" s="10">
        <f ca="1">SUMPRODUCT(R1275:R1304,'control variables'!BH$7:BH$36)</f>
        <v>9.0875199293107667E-72</v>
      </c>
      <c r="BG1305" s="10">
        <f ca="1">SUMPRODUCT(S1275:S1304,'control variables'!BI$7:BI$36)</f>
        <v>2.0423976121848908E-71</v>
      </c>
      <c r="BH1305" s="10">
        <f t="shared" ca="1" si="966"/>
        <v>3.0077748305719608E-71</v>
      </c>
      <c r="BI1305" s="82">
        <f t="shared" ca="1" si="943"/>
        <v>3.0322942372583386E-70</v>
      </c>
      <c r="BJ1305" s="82">
        <f t="shared" ca="1" si="944"/>
        <v>3.5162549183962516E-70</v>
      </c>
      <c r="BK1305" s="82">
        <f t="shared" ca="1" si="945"/>
        <v>1.1767355890374004E-69</v>
      </c>
      <c r="BL1305" s="82">
        <f t="shared" ca="1" si="946"/>
        <v>5.5418983151964947E-70</v>
      </c>
      <c r="BM1305" s="82">
        <f t="shared" ca="1" si="936"/>
        <v>2.3857803361225089E-69</v>
      </c>
      <c r="BN1305" s="10">
        <f ca="1">BN1304+BI1305-INDIRECT(ADDRESS(MAX($D1305-'key variables'!$B$9*30,34),scenario!BI$4),TRUE)</f>
        <v>9439390.0751690175</v>
      </c>
      <c r="BO1305" s="10">
        <f ca="1">BO1304+BJ1305-INDIRECT(ADDRESS(MAX($D1305-'key variables'!$B$9*30,34),scenario!BJ$4),TRUE)</f>
        <v>10895583.360992203</v>
      </c>
      <c r="BP1305" s="10">
        <f ca="1">BP1304+BK1305-INDIRECT(ADDRESS(MAX($D1305-'key variables'!$B$9*30,34),scenario!BK$4),TRUE)</f>
        <v>32531162.537994072</v>
      </c>
      <c r="BQ1305" s="10">
        <f ca="1">BQ1304+BL1305-INDIRECT(ADDRESS(MAX($D1305-'key variables'!$B$9*30,34),scenario!BL$4),TRUE)</f>
        <v>14415841.516535141</v>
      </c>
      <c r="BR1305" s="10">
        <f t="shared" ca="1" si="967"/>
        <v>67281977.490690395</v>
      </c>
      <c r="BS1305" s="82">
        <f t="shared" ca="1" si="948"/>
        <v>-2.3433848477536824E-9</v>
      </c>
      <c r="BT1305" s="82">
        <f t="shared" ca="1" si="949"/>
        <v>-3.4288309057018498E-10</v>
      </c>
      <c r="BU1305" s="82">
        <f t="shared" ca="1" si="950"/>
        <v>-4.2578247660364599E-9</v>
      </c>
      <c r="BV1305" s="82">
        <f t="shared" ca="1" si="951"/>
        <v>-2.9943922343414556E-9</v>
      </c>
      <c r="BW1305" s="82">
        <f t="shared" ca="1" si="968"/>
        <v>-9.9384849387017825E-9</v>
      </c>
      <c r="BX1305" s="10">
        <f t="shared" ca="1" si="952"/>
        <v>-1.8625994260191893E-12</v>
      </c>
      <c r="BY1305" s="10">
        <f t="shared" ca="1" si="953"/>
        <v>2.8902850229962428E-12</v>
      </c>
      <c r="BZ1305" s="10">
        <f t="shared" ca="1" si="954"/>
        <v>-3.5034723983035463E-11</v>
      </c>
      <c r="CA1305" s="10">
        <f t="shared" ca="1" si="955"/>
        <v>-2.0257049910634696E-11</v>
      </c>
      <c r="CB1305" s="10">
        <v>0</v>
      </c>
      <c r="CC1305" s="82">
        <f t="shared" ca="1" si="956"/>
        <v>3.9725652202851362E-13</v>
      </c>
      <c r="CD1305" s="82">
        <f t="shared" ca="1" si="957"/>
        <v>3.4270724516460853E-13</v>
      </c>
      <c r="CE1305" s="82">
        <f t="shared" ca="1" si="958"/>
        <v>1.8915613015532971E-10</v>
      </c>
      <c r="CF1305" s="82">
        <f t="shared" ca="1" si="959"/>
        <v>3.7028113764059381E-11</v>
      </c>
      <c r="CG1305" s="82">
        <f t="shared" ca="1" si="969"/>
        <v>2.269242076865822E-10</v>
      </c>
      <c r="CH1305" s="13" t="str">
        <f t="shared" ca="1" si="970"/>
        <v/>
      </c>
      <c r="CI1305" s="81">
        <f t="shared" ca="1" si="979"/>
        <v>0.1131775965863165</v>
      </c>
      <c r="CJ1305" s="81">
        <f t="shared" ca="1" si="980"/>
        <v>0.13063724757458739</v>
      </c>
      <c r="CK1305" s="81">
        <f t="shared" ca="1" si="981"/>
        <v>0.39004625943939081</v>
      </c>
      <c r="CL1305" s="81">
        <f t="shared" ca="1" si="982"/>
        <v>0.17284488538116416</v>
      </c>
      <c r="CM1305" s="89">
        <f t="shared" ca="1" si="971"/>
        <v>0.80670598898145884</v>
      </c>
    </row>
    <row r="1306" spans="1:91" x14ac:dyDescent="0.3">
      <c r="A1306">
        <v>1241</v>
      </c>
      <c r="B1306" s="3">
        <f t="shared" si="984"/>
        <v>3.6361111111111111</v>
      </c>
      <c r="C1306" s="3">
        <f t="shared" si="972"/>
        <v>41.366666666666667</v>
      </c>
      <c r="D1306" s="4">
        <f t="shared" ca="1" si="960"/>
        <v>1306</v>
      </c>
      <c r="E1306" s="58">
        <f>(0.5*(COS(B1306*2*PI())+1)*('key variables'!$B$4-'key variables'!$B$6)+'key variables'!$B$6)/'key variables'!$B$4</f>
        <v>1</v>
      </c>
      <c r="F1306" s="10">
        <f t="shared" ca="1" si="973"/>
        <v>11689222.907461114</v>
      </c>
      <c r="G1306" s="10">
        <f t="shared" ca="1" si="974"/>
        <v>13492492.798713122</v>
      </c>
      <c r="H1306" s="10">
        <f t="shared" ca="1" si="975"/>
        <v>40309474.521088287</v>
      </c>
      <c r="I1306" s="10">
        <f t="shared" ca="1" si="976"/>
        <v>17912154.249750931</v>
      </c>
      <c r="J1306" s="10">
        <f t="shared" ca="1" si="961"/>
        <v>83403344.477013454</v>
      </c>
      <c r="K1306" s="82">
        <f t="shared" ca="1" si="937"/>
        <v>2249832.832292099</v>
      </c>
      <c r="L1306" s="82">
        <f t="shared" ca="1" si="938"/>
        <v>2596909.4377209195</v>
      </c>
      <c r="M1306" s="82">
        <f t="shared" ca="1" si="939"/>
        <v>7778311.98309422</v>
      </c>
      <c r="N1306" s="82">
        <f t="shared" ca="1" si="940"/>
        <v>3496312.733215793</v>
      </c>
      <c r="O1306" s="82">
        <f t="shared" ca="1" si="962"/>
        <v>16121366.986323033</v>
      </c>
      <c r="P1306" s="10">
        <f ca="1">IF(IF($A1306&gt;='key variables'!$B$26,K1306*SUMPRODUCT(Z1306:AC1306,'control variables'!$O$3:$R$3)/J1306+F$65*'key variables'!$B$25/scenario!J$65,K1306*SUMPRODUCT(Z1306:AC1306,'control variables'!$O$7:$R$7)/J1306+F$65*'key variables'!$B$25/scenario!J$65)&lt;'key variables'!$B$28,0,IF($A1306&gt;='key variables'!$B$26,K1306*SUMPRODUCT(Z1306:AC1306,'control variables'!$O$3:$R$3)/J1306+F$65*'key variables'!$B$25/scenario!J$65,K1306*SUMPRODUCT(Z1306:AC1306,'control variables'!$O$7:$R$7)/J1306+F$65*'key variables'!$B$25/scenario!J$65))</f>
        <v>3.6929730733596485E-71</v>
      </c>
      <c r="Q1306" s="10">
        <f ca="1">IF(IF($A1306&gt;='key variables'!$B$26,L1306*SUMPRODUCT(Z1306:AC1306,'control variables'!$O$4:$R$4)/J1306+G$65*'key variables'!$B$25/scenario!J$65,L1306*SUMPRODUCT(Z1306:AC1306,'control variables'!$O$7:$R$7)/J1306+G$65*'key variables'!$B$25/scenario!J$65)&lt;'key variables'!$B$28,0,IF($A1306&gt;='key variables'!$B$26,L1306*SUMPRODUCT(Z1306:AC1306,'control variables'!$O$4:$R$4)/J1306+G$65*'key variables'!$B$25/scenario!J$65,L1306*SUMPRODUCT(Z1306:AC1306,'control variables'!$O$7:$R$7)/J1306+G$65*'key variables'!$B$25/scenario!J$65))</f>
        <v>4.2626796488192481E-71</v>
      </c>
      <c r="R1306" s="10">
        <f ca="1">IF(IF($A1306&gt;='key variables'!$B$26,M1306*SUMPRODUCT(Z1306:AC1306,'control variables'!$O$5:$R$5)/J1306+H$65*'key variables'!$B$25/scenario!J$65,M1306*SUMPRODUCT(Z1306:AC1306,'control variables'!$O$7:$R$7)/J1306+H$65*'key variables'!$B$25/scenario!J$65)&lt;'key variables'!$B$28,0,IF($A1306&gt;='key variables'!$B$26,M1306*SUMPRODUCT(Z1306:AC1306,'control variables'!$O$5:$R$5)/J1306+H$65*'key variables'!$B$25/scenario!J$65,M1306*SUMPRODUCT(Z1306:AC1306,'control variables'!$O$7:$R$7)/J1306+H$65*'key variables'!$B$25/scenario!J$65))</f>
        <v>1.2767658244409609E-70</v>
      </c>
      <c r="S1306" s="10">
        <f ca="1">IF(IF($A1306&gt;='key variables'!$B$26,N1306*SUMPRODUCT(Z1306:AC1306,'control variables'!$O$6:$R$6)/J1306+I$65*'key variables'!$B$25/scenario!J$65,N1306*SUMPRODUCT(Z1306:AC1306,'control variables'!$O$7:$R$7)/J1306+I$65*'key variables'!$B$25/scenario!J$65)&lt;'key variables'!$B$28,0,IF($A1306&gt;='key variables'!$B$26,N1306*SUMPRODUCT(Z1306:AC1306,'control variables'!$O$6:$R$6)/J1306+I$65*'key variables'!$B$25/scenario!J$65,N1306*SUMPRODUCT(Z1306:AC1306,'control variables'!$O$7:$R$7)/J1306+I$65*'key variables'!$B$25/scenario!J$65))</f>
        <v>5.7389991800662111E-71</v>
      </c>
      <c r="T1306" s="10">
        <f t="shared" ca="1" si="983"/>
        <v>2.6462310146654716E-70</v>
      </c>
      <c r="U1306" s="82">
        <f ca="1">SUMPRODUCT(P1276:P1305,'control variables'!AD$7:AD$36)</f>
        <v>7.8297861071248717E-71</v>
      </c>
      <c r="V1306" s="82">
        <f ca="1">SUMPRODUCT(Q1276:Q1305,'control variables'!AE$7:AE$36)</f>
        <v>9.0376694415173438E-71</v>
      </c>
      <c r="W1306" s="82">
        <f ca="1">SUMPRODUCT(R1276:R1305,'control variables'!AF$7:AF$36)</f>
        <v>2.7069797465826553E-70</v>
      </c>
      <c r="X1306" s="82">
        <f ca="1">SUMPRODUCT(S1276:S1305,'control variables'!AG$7:AG$36)</f>
        <v>1.2167739963509706E-70</v>
      </c>
      <c r="Y1306" s="82">
        <f t="shared" ca="1" si="977"/>
        <v>5.610499297797848E-70</v>
      </c>
      <c r="Z1306" s="10">
        <f ca="1">IF($A1306&gt;='key variables'!$B$26,SUMPRODUCT(P1276:P1305,'control variables'!V$7:V$36)*$E1306,SUMPRODUCT(P1276:P1305,'control variables'!Z$7:Z$36)*$E1306)</f>
        <v>1.9105470748420694E-70</v>
      </c>
      <c r="AA1306" s="10">
        <f ca="1">IF($A1306&gt;='key variables'!$B$26,SUMPRODUCT(Q1276:Q1305,'control variables'!W$7:W$36)*$E1306,SUMPRODUCT(Q1276:Q1305,'control variables'!AA$7:AA$36)*$E1306)</f>
        <v>2.2052828364197796E-70</v>
      </c>
      <c r="AB1306" s="10">
        <f ca="1">IF($A1306&gt;='key variables'!$B$26,SUMPRODUCT(R1276:R1305,'control variables'!X$7:X$36)*$E1306,SUMPRODUCT(R1276:R1305,'control variables'!AB$7:AB$36)*$E1306)</f>
        <v>6.6053046222859439E-70</v>
      </c>
      <c r="AC1306" s="10">
        <f ca="1">IF($A1306&gt;='key variables'!$B$26,SUMPRODUCT(S1276:S1305,'control variables'!Y$7:Y$36)*$E1306,SUMPRODUCT(S1276:S1305,'control variables'!AC$7:AC$36)*$E1306)</f>
        <v>2.9690517310004551E-70</v>
      </c>
      <c r="AD1306" s="10">
        <f t="shared" ca="1" si="978"/>
        <v>1.369018626454825E-69</v>
      </c>
      <c r="AE1306" s="82">
        <f ca="1">SUMPRODUCT(P1276:P1305,'control variables'!AL$7:AL$36)</f>
        <v>2.6013065472701363E-70</v>
      </c>
      <c r="AF1306" s="82">
        <f ca="1">SUMPRODUCT(Q1276:Q1305,'control variables'!AM$7:AM$36)</f>
        <v>2.9947532803900556E-70</v>
      </c>
      <c r="AG1306" s="82">
        <f ca="1">SUMPRODUCT(R1276:R1305,'control variables'!AN$7:AN$36)</f>
        <v>8.5388286578311787E-70</v>
      </c>
      <c r="AH1306" s="82">
        <f ca="1">SUMPRODUCT(S1276:S1305,'control variables'!AO$7:AO$36)</f>
        <v>3.6972281102124913E-70</v>
      </c>
      <c r="AI1306" s="82">
        <f t="shared" ca="1" si="941"/>
        <v>1.7832116595703862E-69</v>
      </c>
      <c r="AJ1306" s="10">
        <f ca="1">SUMPRODUCT(P1276:P1305,'control variables'!AP$7:AP$36)</f>
        <v>2.4855585235627554E-73</v>
      </c>
      <c r="AK1306" s="10">
        <f ca="1">SUMPRODUCT(Q1276:Q1305,'control variables'!AQ$7:AQ$36)</f>
        <v>7.1724999911124082E-73</v>
      </c>
      <c r="AL1306" s="10">
        <f ca="1">SUMPRODUCT(R1276:R1305,'control variables'!AR$7:AR$36)</f>
        <v>2.5779848223852482E-71</v>
      </c>
      <c r="AM1306" s="10">
        <f ca="1">SUMPRODUCT(S1276:S1305,'control variables'!AS$7:AS$36)</f>
        <v>1.9313190274301317E-71</v>
      </c>
      <c r="AN1306" s="10">
        <f t="shared" ca="1" si="963"/>
        <v>4.6058844349621317E-71</v>
      </c>
      <c r="AO1306" s="82">
        <f ca="1">SUMPRODUCT(P1276:P1305,'control variables'!AX$7:AX$36)</f>
        <v>3.3799802785556961E-73</v>
      </c>
      <c r="AP1306" s="82">
        <f ca="1">SUMPRODUCT(Q1276:Q1305,'control variables'!AY$7:AY$36)</f>
        <v>7.8028043316884731E-73</v>
      </c>
      <c r="AQ1306" s="82">
        <f ca="1">SUMPRODUCT(R1276:R1305,'control variables'!AZ$7:AZ$36)</f>
        <v>7.0113318801186113E-72</v>
      </c>
      <c r="AR1306" s="82">
        <f ca="1">SUMPRODUCT(S1276:S1305,'control variables'!BA$7:BA$36)</f>
        <v>5.2525982892218118E-72</v>
      </c>
      <c r="AS1306" s="82">
        <f t="shared" ca="1" si="964"/>
        <v>1.3382208630364839E-71</v>
      </c>
      <c r="AT1306" s="10">
        <f ca="1">SUMPRODUCT(P1276:P1305,'control variables'!AT$7:AT$36)</f>
        <v>-2.9829644924852111E-73</v>
      </c>
      <c r="AU1306" s="10">
        <f ca="1">SUMPRODUCT(Q1276:Q1305,'control variables'!AU$7:AU$36)</f>
        <v>3.2358602430073954E-73</v>
      </c>
      <c r="AV1306" s="10">
        <f ca="1">SUMPRODUCT(R1276:R1305,'control variables'!AV$7:AV$36)</f>
        <v>1.3933873516455811E-70</v>
      </c>
      <c r="AW1306" s="10">
        <f ca="1">SUMPRODUCT(S1276:S1305,'control variables'!AW$7:AW$36)</f>
        <v>1.0438678620007183E-70</v>
      </c>
      <c r="AX1306" s="10">
        <f t="shared" ca="1" si="942"/>
        <v>2.4375081093968218E-70</v>
      </c>
      <c r="AY1306" s="82">
        <f ca="1">SUMPRODUCT(P1276:P1305,'control variables'!BB$7:BB$36)</f>
        <v>1.0811648529080534E-72</v>
      </c>
      <c r="AZ1306" s="82">
        <f ca="1">SUMPRODUCT(Q1276:Q1305,'control variables'!BC$7:BC$36)</f>
        <v>2.7569684469047695E-72</v>
      </c>
      <c r="BA1306" s="82">
        <f ca="1">SUMPRODUCT(R1276:R1305,'control variables'!BD$7:BD$36)</f>
        <v>1.929962656550595E-71</v>
      </c>
      <c r="BB1306" s="82">
        <f ca="1">SUMPRODUCT(S1276:S1305,'control variables'!BE$7:BE$36)</f>
        <v>2.7426147055883291E-72</v>
      </c>
      <c r="BC1306" s="82">
        <f t="shared" ca="1" si="965"/>
        <v>2.58803745709071E-71</v>
      </c>
      <c r="BD1306" s="10">
        <f ca="1">SUMPRODUCT(P1276:P1305,'control variables'!BF$7:BF$36)</f>
        <v>2.261702700949869E-73</v>
      </c>
      <c r="BE1306" s="10">
        <f ca="1">SUMPRODUCT(Q1276:Q1305,'control variables'!BG$7:BG$36)</f>
        <v>2.610610444079897E-73</v>
      </c>
      <c r="BF1306" s="10">
        <f ca="1">SUMPRODUCT(R1276:R1305,'control variables'!BH$7:BH$36)</f>
        <v>7.8193494949899034E-72</v>
      </c>
      <c r="BG1306" s="10">
        <f ca="1">SUMPRODUCT(S1276:S1305,'control variables'!BI$7:BI$36)</f>
        <v>1.7573794458371828E-71</v>
      </c>
      <c r="BH1306" s="10">
        <f t="shared" ca="1" si="966"/>
        <v>2.5880375267864709E-71</v>
      </c>
      <c r="BI1306" s="82">
        <f t="shared" ca="1" si="943"/>
        <v>2.6091352313067318E-70</v>
      </c>
      <c r="BJ1306" s="82">
        <f t="shared" ca="1" si="944"/>
        <v>3.0255588251021103E-70</v>
      </c>
      <c r="BK1306" s="82">
        <f t="shared" ca="1" si="945"/>
        <v>1.0125212275131819E-69</v>
      </c>
      <c r="BL1306" s="82">
        <f t="shared" ca="1" si="946"/>
        <v>4.7685221192690931E-70</v>
      </c>
      <c r="BM1306" s="82">
        <f t="shared" ca="1" si="936"/>
        <v>2.0528428450809754E-69</v>
      </c>
      <c r="BN1306" s="10">
        <f ca="1">BN1305+BI1306-INDIRECT(ADDRESS(MAX($D1306-'key variables'!$B$9*30,34),scenario!BI$4),TRUE)</f>
        <v>9439390.0751690175</v>
      </c>
      <c r="BO1306" s="10">
        <f ca="1">BO1305+BJ1306-INDIRECT(ADDRESS(MAX($D1306-'key variables'!$B$9*30,34),scenario!BJ$4),TRUE)</f>
        <v>10895583.360992203</v>
      </c>
      <c r="BP1306" s="10">
        <f ca="1">BP1305+BK1306-INDIRECT(ADDRESS(MAX($D1306-'key variables'!$B$9*30,34),scenario!BK$4),TRUE)</f>
        <v>32531162.537994072</v>
      </c>
      <c r="BQ1306" s="10">
        <f ca="1">BQ1305+BL1306-INDIRECT(ADDRESS(MAX($D1306-'key variables'!$B$9*30,34),scenario!BL$4),TRUE)</f>
        <v>14415841.516535141</v>
      </c>
      <c r="BR1306" s="10">
        <f t="shared" ca="1" si="967"/>
        <v>67281977.490690395</v>
      </c>
      <c r="BS1306" s="82">
        <f t="shared" ca="1" si="948"/>
        <v>-2.3433848477536824E-9</v>
      </c>
      <c r="BT1306" s="82">
        <f t="shared" ca="1" si="949"/>
        <v>-3.4288309057018498E-10</v>
      </c>
      <c r="BU1306" s="82">
        <f t="shared" ca="1" si="950"/>
        <v>-4.2578247660364599E-9</v>
      </c>
      <c r="BV1306" s="82">
        <f t="shared" ca="1" si="951"/>
        <v>-2.9943922343414556E-9</v>
      </c>
      <c r="BW1306" s="82">
        <f t="shared" ca="1" si="968"/>
        <v>-9.9384849387017825E-9</v>
      </c>
      <c r="BX1306" s="10">
        <f t="shared" ca="1" si="952"/>
        <v>-1.8625994260191893E-12</v>
      </c>
      <c r="BY1306" s="10">
        <f t="shared" ca="1" si="953"/>
        <v>2.8902850229962428E-12</v>
      </c>
      <c r="BZ1306" s="10">
        <f t="shared" ca="1" si="954"/>
        <v>-3.5034723983035463E-11</v>
      </c>
      <c r="CA1306" s="10">
        <f t="shared" ca="1" si="955"/>
        <v>-2.0257049910634696E-11</v>
      </c>
      <c r="CB1306" s="10">
        <v>0</v>
      </c>
      <c r="CC1306" s="82">
        <f t="shared" ca="1" si="956"/>
        <v>3.9725652202851362E-13</v>
      </c>
      <c r="CD1306" s="82">
        <f t="shared" ca="1" si="957"/>
        <v>3.4270724516460853E-13</v>
      </c>
      <c r="CE1306" s="82">
        <f t="shared" ca="1" si="958"/>
        <v>1.8915613015532971E-10</v>
      </c>
      <c r="CF1306" s="82">
        <f t="shared" ca="1" si="959"/>
        <v>3.7028113764059381E-11</v>
      </c>
      <c r="CG1306" s="82">
        <f t="shared" ca="1" si="969"/>
        <v>2.269242076865822E-10</v>
      </c>
      <c r="CH1306" s="13" t="str">
        <f t="shared" ca="1" si="970"/>
        <v/>
      </c>
      <c r="CI1306" s="81">
        <f t="shared" ca="1" si="979"/>
        <v>0.1131775965863165</v>
      </c>
      <c r="CJ1306" s="81">
        <f t="shared" ca="1" si="980"/>
        <v>0.13063724757458739</v>
      </c>
      <c r="CK1306" s="81">
        <f t="shared" ca="1" si="981"/>
        <v>0.39004625943939081</v>
      </c>
      <c r="CL1306" s="81">
        <f t="shared" ca="1" si="982"/>
        <v>0.17284488538116416</v>
      </c>
      <c r="CM1306" s="89">
        <f t="shared" ca="1" si="971"/>
        <v>0.80670598898145884</v>
      </c>
    </row>
    <row r="1307" spans="1:91" x14ac:dyDescent="0.3">
      <c r="A1307">
        <v>1242</v>
      </c>
      <c r="B1307" s="3">
        <f t="shared" si="984"/>
        <v>3.6388888888888888</v>
      </c>
      <c r="C1307" s="3">
        <f t="shared" si="972"/>
        <v>41.4</v>
      </c>
      <c r="D1307" s="4">
        <f t="shared" ca="1" si="960"/>
        <v>1307</v>
      </c>
      <c r="E1307" s="58">
        <f>(0.5*(COS(B1307*2*PI())+1)*('key variables'!$B$4-'key variables'!$B$6)+'key variables'!$B$6)/'key variables'!$B$4</f>
        <v>1</v>
      </c>
      <c r="F1307" s="10">
        <f t="shared" ca="1" si="973"/>
        <v>11689222.907461114</v>
      </c>
      <c r="G1307" s="10">
        <f t="shared" ca="1" si="974"/>
        <v>13492492.798713122</v>
      </c>
      <c r="H1307" s="10">
        <f t="shared" ca="1" si="975"/>
        <v>40309474.521088287</v>
      </c>
      <c r="I1307" s="10">
        <f t="shared" ca="1" si="976"/>
        <v>17912154.249750931</v>
      </c>
      <c r="J1307" s="10">
        <f t="shared" ca="1" si="961"/>
        <v>83403344.477013454</v>
      </c>
      <c r="K1307" s="82">
        <f t="shared" ca="1" si="937"/>
        <v>2249832.832292099</v>
      </c>
      <c r="L1307" s="82">
        <f t="shared" ca="1" si="938"/>
        <v>2596909.4377209195</v>
      </c>
      <c r="M1307" s="82">
        <f t="shared" ca="1" si="939"/>
        <v>7778311.98309422</v>
      </c>
      <c r="N1307" s="82">
        <f t="shared" ca="1" si="940"/>
        <v>3496312.733215793</v>
      </c>
      <c r="O1307" s="82">
        <f t="shared" ca="1" si="962"/>
        <v>16121366.986323033</v>
      </c>
      <c r="P1307" s="10">
        <f ca="1">IF(IF($A1307&gt;='key variables'!$B$26,K1307*SUMPRODUCT(Z1307:AC1307,'control variables'!$O$3:$R$3)/J1307+F$65*'key variables'!$B$25/scenario!J$65,K1307*SUMPRODUCT(Z1307:AC1307,'control variables'!$O$7:$R$7)/J1307+F$65*'key variables'!$B$25/scenario!J$65)&lt;'key variables'!$B$28,0,IF($A1307&gt;='key variables'!$B$26,K1307*SUMPRODUCT(Z1307:AC1307,'control variables'!$O$3:$R$3)/J1307+F$65*'key variables'!$B$25/scenario!J$65,K1307*SUMPRODUCT(Z1307:AC1307,'control variables'!$O$7:$R$7)/J1307+F$65*'key variables'!$B$25/scenario!J$65))</f>
        <v>3.1776158248685334E-71</v>
      </c>
      <c r="Q1307" s="10">
        <f ca="1">IF(IF($A1307&gt;='key variables'!$B$26,L1307*SUMPRODUCT(Z1307:AC1307,'control variables'!$O$4:$R$4)/J1307+G$65*'key variables'!$B$25/scenario!J$65,L1307*SUMPRODUCT(Z1307:AC1307,'control variables'!$O$7:$R$7)/J1307+G$65*'key variables'!$B$25/scenario!J$65)&lt;'key variables'!$B$28,0,IF($A1307&gt;='key variables'!$B$26,L1307*SUMPRODUCT(Z1307:AC1307,'control variables'!$O$4:$R$4)/J1307+G$65*'key variables'!$B$25/scenario!J$65,L1307*SUMPRODUCT(Z1307:AC1307,'control variables'!$O$7:$R$7)/J1307+G$65*'key variables'!$B$25/scenario!J$65))</f>
        <v>3.6678194071180985E-71</v>
      </c>
      <c r="R1307" s="10">
        <f ca="1">IF(IF($A1307&gt;='key variables'!$B$26,M1307*SUMPRODUCT(Z1307:AC1307,'control variables'!$O$5:$R$5)/J1307+H$65*'key variables'!$B$25/scenario!J$65,M1307*SUMPRODUCT(Z1307:AC1307,'control variables'!$O$7:$R$7)/J1307+H$65*'key variables'!$B$25/scenario!J$65)&lt;'key variables'!$B$28,0,IF($A1307&gt;='key variables'!$B$26,M1307*SUMPRODUCT(Z1307:AC1307,'control variables'!$O$5:$R$5)/J1307+H$65*'key variables'!$B$25/scenario!J$65,M1307*SUMPRODUCT(Z1307:AC1307,'control variables'!$O$7:$R$7)/J1307+H$65*'key variables'!$B$25/scenario!J$65))</f>
        <v>1.0985921662039181E-70</v>
      </c>
      <c r="S1307" s="10">
        <f ca="1">IF(IF($A1307&gt;='key variables'!$B$26,N1307*SUMPRODUCT(Z1307:AC1307,'control variables'!$O$6:$R$6)/J1307+I$65*'key variables'!$B$25/scenario!J$65,N1307*SUMPRODUCT(Z1307:AC1307,'control variables'!$O$7:$R$7)/J1307+I$65*'key variables'!$B$25/scenario!J$65)&lt;'key variables'!$B$28,0,IF($A1307&gt;='key variables'!$B$26,N1307*SUMPRODUCT(Z1307:AC1307,'control variables'!$O$6:$R$6)/J1307+I$65*'key variables'!$B$25/scenario!J$65,N1307*SUMPRODUCT(Z1307:AC1307,'control variables'!$O$7:$R$7)/J1307+I$65*'key variables'!$B$25/scenario!J$65))</f>
        <v>4.9381174060106515E-71</v>
      </c>
      <c r="T1307" s="10">
        <f t="shared" ca="1" si="983"/>
        <v>2.2769474300036466E-70</v>
      </c>
      <c r="U1307" s="82">
        <f ca="1">SUMPRODUCT(P1277:P1306,'control variables'!AD$7:AD$36)</f>
        <v>6.7371334004072191E-71</v>
      </c>
      <c r="V1307" s="82">
        <f ca="1">SUMPRODUCT(Q1277:Q1306,'control variables'!AE$7:AE$36)</f>
        <v>7.7764556813218571E-71</v>
      </c>
      <c r="W1307" s="82">
        <f ca="1">SUMPRODUCT(R1277:R1306,'control variables'!AF$7:AF$36)</f>
        <v>2.3292186293994024E-70</v>
      </c>
      <c r="X1307" s="82">
        <f ca="1">SUMPRODUCT(S1277:S1306,'control variables'!AG$7:AG$36)</f>
        <v>1.0469722441208903E-70</v>
      </c>
      <c r="Y1307" s="82">
        <f t="shared" ca="1" si="977"/>
        <v>4.8275497816932005E-70</v>
      </c>
      <c r="Z1307" s="10">
        <f ca="1">IF($A1307&gt;='key variables'!$B$26,SUMPRODUCT(P1277:P1306,'control variables'!V$7:V$36)*$E1307,SUMPRODUCT(P1277:P1306,'control variables'!Z$7:Z$36)*$E1307)</f>
        <v>1.6439287529522723E-70</v>
      </c>
      <c r="AA1307" s="10">
        <f ca="1">IF($A1307&gt;='key variables'!$B$26,SUMPRODUCT(Q1277:Q1306,'control variables'!W$7:W$36)*$E1307,SUMPRODUCT(Q1277:Q1306,'control variables'!AA$7:AA$36)*$E1307)</f>
        <v>1.897533911056495E-70</v>
      </c>
      <c r="AB1307" s="10">
        <f ca="1">IF($A1307&gt;='key variables'!$B$26,SUMPRODUCT(R1277:R1306,'control variables'!X$7:X$36)*$E1307,SUMPRODUCT(R1277:R1306,'control variables'!AB$7:AB$36)*$E1307)</f>
        <v>5.6835292537777507E-70</v>
      </c>
      <c r="AC1307" s="10">
        <f ca="1">IF($A1307&gt;='key variables'!$B$26,SUMPRODUCT(S1277:S1306,'control variables'!Y$7:Y$36)*$E1307,SUMPRODUCT(S1277:S1306,'control variables'!AC$7:AC$36)*$E1307)</f>
        <v>2.554718265708178E-70</v>
      </c>
      <c r="AD1307" s="10">
        <f t="shared" ca="1" si="978"/>
        <v>1.1779710183494696E-69</v>
      </c>
      <c r="AE1307" s="82">
        <f ca="1">SUMPRODUCT(P1277:P1306,'control variables'!AL$7:AL$36)</f>
        <v>2.2382922067774072E-70</v>
      </c>
      <c r="AF1307" s="82">
        <f ca="1">SUMPRODUCT(Q1277:Q1306,'control variables'!AM$7:AM$36)</f>
        <v>2.5768331440031696E-70</v>
      </c>
      <c r="AG1307" s="82">
        <f ca="1">SUMPRODUCT(R1277:R1306,'control variables'!AN$7:AN$36)</f>
        <v>7.3472285147969399E-70</v>
      </c>
      <c r="AH1307" s="82">
        <f ca="1">SUMPRODUCT(S1277:S1306,'control variables'!AO$7:AO$36)</f>
        <v>3.1812770680377649E-70</v>
      </c>
      <c r="AI1307" s="82">
        <f t="shared" ca="1" si="941"/>
        <v>1.5343630933615283E-69</v>
      </c>
      <c r="AJ1307" s="10">
        <f ca="1">SUMPRODUCT(P1277:P1306,'control variables'!AP$7:AP$36)</f>
        <v>2.1386969092966096E-73</v>
      </c>
      <c r="AK1307" s="10">
        <f ca="1">SUMPRODUCT(Q1277:Q1306,'control variables'!AQ$7:AQ$36)</f>
        <v>6.1715720702219732E-73</v>
      </c>
      <c r="AL1307" s="10">
        <f ca="1">SUMPRODUCT(R1277:R1306,'control variables'!AR$7:AR$36)</f>
        <v>2.2182250466369651E-71</v>
      </c>
      <c r="AM1307" s="10">
        <f ca="1">SUMPRODUCT(S1277:S1306,'control variables'!AS$7:AS$36)</f>
        <v>1.661801963491876E-71</v>
      </c>
      <c r="AN1307" s="10">
        <f t="shared" ca="1" si="963"/>
        <v>3.9631296999240269E-71</v>
      </c>
      <c r="AO1307" s="82">
        <f ca="1">SUMPRODUCT(P1277:P1306,'control variables'!AX$7:AX$36)</f>
        <v>2.9083014166445746E-73</v>
      </c>
      <c r="AP1307" s="82">
        <f ca="1">SUMPRODUCT(Q1277:Q1306,'control variables'!AY$7:AY$36)</f>
        <v>6.7139169526003713E-73</v>
      </c>
      <c r="AQ1307" s="82">
        <f ca="1">SUMPRODUCT(R1277:R1306,'control variables'!AZ$7:AZ$36)</f>
        <v>6.032895093762962E-72</v>
      </c>
      <c r="AR1307" s="82">
        <f ca="1">SUMPRODUCT(S1277:S1306,'control variables'!BA$7:BA$36)</f>
        <v>4.5195941356605585E-72</v>
      </c>
      <c r="AS1307" s="82">
        <f t="shared" ca="1" si="964"/>
        <v>1.1514711066348014E-71</v>
      </c>
      <c r="AT1307" s="10">
        <f ca="1">SUMPRODUCT(P1277:P1306,'control variables'!AT$7:AT$36)</f>
        <v>-2.5666894905677632E-73</v>
      </c>
      <c r="AU1307" s="10">
        <f ca="1">SUMPRODUCT(Q1277:Q1306,'control variables'!AU$7:AU$36)</f>
        <v>2.7842934435178514E-73</v>
      </c>
      <c r="AV1307" s="10">
        <f ca="1">SUMPRODUCT(R1277:R1306,'control variables'!AV$7:AV$36)</f>
        <v>1.1989390690933583E-70</v>
      </c>
      <c r="AW1307" s="10">
        <f ca="1">SUMPRODUCT(S1277:S1306,'control variables'!AW$7:AW$36)</f>
        <v>8.9819529454287225E-71</v>
      </c>
      <c r="AX1307" s="10">
        <f t="shared" ca="1" si="942"/>
        <v>2.0973519675891807E-70</v>
      </c>
      <c r="AY1307" s="82">
        <f ca="1">SUMPRODUCT(P1277:P1306,'control variables'!BB$7:BB$36)</f>
        <v>9.3028746152401587E-73</v>
      </c>
      <c r="AZ1307" s="82">
        <f ca="1">SUMPRODUCT(Q1277:Q1306,'control variables'!BC$7:BC$36)</f>
        <v>2.3722313679308677E-72</v>
      </c>
      <c r="BA1307" s="82">
        <f ca="1">SUMPRODUCT(R1277:R1306,'control variables'!BD$7:BD$36)</f>
        <v>1.6606348752175802E-71</v>
      </c>
      <c r="BB1307" s="82">
        <f ca="1">SUMPRODUCT(S1277:S1306,'control variables'!BE$7:BE$36)</f>
        <v>2.359880702316158E-72</v>
      </c>
      <c r="BC1307" s="82">
        <f t="shared" ca="1" si="965"/>
        <v>2.2268748283946846E-71</v>
      </c>
      <c r="BD1307" s="10">
        <f ca="1">SUMPRODUCT(P1277:P1306,'control variables'!BF$7:BF$36)</f>
        <v>1.9460803398569222E-73</v>
      </c>
      <c r="BE1307" s="10">
        <f ca="1">SUMPRODUCT(Q1277:Q1306,'control variables'!BG$7:BG$36)</f>
        <v>2.2462977375918367E-73</v>
      </c>
      <c r="BF1307" s="10">
        <f ca="1">SUMPRODUCT(R1277:R1306,'control variables'!BH$7:BH$36)</f>
        <v>6.7281532255672419E-72</v>
      </c>
      <c r="BG1307" s="10">
        <f ca="1">SUMPRODUCT(S1277:S1306,'control variables'!BI$7:BI$36)</f>
        <v>1.5121357850331362E-71</v>
      </c>
      <c r="BH1307" s="10">
        <f t="shared" ca="1" si="966"/>
        <v>2.2268748883643478E-71</v>
      </c>
      <c r="BI1307" s="82">
        <f t="shared" ca="1" si="943"/>
        <v>2.2450283919020797E-70</v>
      </c>
      <c r="BJ1307" s="82">
        <f t="shared" ca="1" si="944"/>
        <v>2.6033397511259959E-70</v>
      </c>
      <c r="BK1307" s="82">
        <f t="shared" ca="1" si="945"/>
        <v>8.7122310714120557E-70</v>
      </c>
      <c r="BL1307" s="82">
        <f t="shared" ca="1" si="946"/>
        <v>4.1030711696037984E-70</v>
      </c>
      <c r="BM1307" s="82">
        <f t="shared" ca="1" si="936"/>
        <v>1.766367038404393E-69</v>
      </c>
      <c r="BN1307" s="10">
        <f ca="1">BN1306+BI1307-INDIRECT(ADDRESS(MAX($D1307-'key variables'!$B$9*30,34),scenario!BI$4),TRUE)</f>
        <v>9439390.0751690175</v>
      </c>
      <c r="BO1307" s="10">
        <f ca="1">BO1306+BJ1307-INDIRECT(ADDRESS(MAX($D1307-'key variables'!$B$9*30,34),scenario!BJ$4),TRUE)</f>
        <v>10895583.360992203</v>
      </c>
      <c r="BP1307" s="10">
        <f ca="1">BP1306+BK1307-INDIRECT(ADDRESS(MAX($D1307-'key variables'!$B$9*30,34),scenario!BK$4),TRUE)</f>
        <v>32531162.537994072</v>
      </c>
      <c r="BQ1307" s="10">
        <f ca="1">BQ1306+BL1307-INDIRECT(ADDRESS(MAX($D1307-'key variables'!$B$9*30,34),scenario!BL$4),TRUE)</f>
        <v>14415841.516535141</v>
      </c>
      <c r="BR1307" s="10">
        <f t="shared" ca="1" si="967"/>
        <v>67281977.490690395</v>
      </c>
      <c r="BS1307" s="82">
        <f t="shared" ca="1" si="948"/>
        <v>-2.3433848477536824E-9</v>
      </c>
      <c r="BT1307" s="82">
        <f t="shared" ca="1" si="949"/>
        <v>-3.4288309057018498E-10</v>
      </c>
      <c r="BU1307" s="82">
        <f t="shared" ca="1" si="950"/>
        <v>-4.2578247660364599E-9</v>
      </c>
      <c r="BV1307" s="82">
        <f t="shared" ca="1" si="951"/>
        <v>-2.9943922343414556E-9</v>
      </c>
      <c r="BW1307" s="82">
        <f t="shared" ca="1" si="968"/>
        <v>-9.9384849387017825E-9</v>
      </c>
      <c r="BX1307" s="10">
        <f t="shared" ca="1" si="952"/>
        <v>-1.8625994260191893E-12</v>
      </c>
      <c r="BY1307" s="10">
        <f t="shared" ca="1" si="953"/>
        <v>2.8902850229962428E-12</v>
      </c>
      <c r="BZ1307" s="10">
        <f t="shared" ca="1" si="954"/>
        <v>-3.5034723983035463E-11</v>
      </c>
      <c r="CA1307" s="10">
        <f t="shared" ca="1" si="955"/>
        <v>-2.0257049910634696E-11</v>
      </c>
      <c r="CB1307" s="10">
        <v>0</v>
      </c>
      <c r="CC1307" s="82">
        <f t="shared" ca="1" si="956"/>
        <v>3.9725652202851362E-13</v>
      </c>
      <c r="CD1307" s="82">
        <f t="shared" ca="1" si="957"/>
        <v>3.4270724516460853E-13</v>
      </c>
      <c r="CE1307" s="82">
        <f t="shared" ca="1" si="958"/>
        <v>1.8915613015532971E-10</v>
      </c>
      <c r="CF1307" s="82">
        <f t="shared" ca="1" si="959"/>
        <v>3.7028113764059381E-11</v>
      </c>
      <c r="CG1307" s="82">
        <f t="shared" ca="1" si="969"/>
        <v>2.269242076865822E-10</v>
      </c>
      <c r="CH1307" s="13" t="str">
        <f t="shared" ca="1" si="970"/>
        <v/>
      </c>
      <c r="CI1307" s="81">
        <f t="shared" ca="1" si="979"/>
        <v>0.1131775965863165</v>
      </c>
      <c r="CJ1307" s="81">
        <f t="shared" ca="1" si="980"/>
        <v>0.13063724757458739</v>
      </c>
      <c r="CK1307" s="81">
        <f t="shared" ca="1" si="981"/>
        <v>0.39004625943939081</v>
      </c>
      <c r="CL1307" s="81">
        <f t="shared" ca="1" si="982"/>
        <v>0.17284488538116416</v>
      </c>
      <c r="CM1307" s="89">
        <f t="shared" ca="1" si="971"/>
        <v>0.80670598898145884</v>
      </c>
    </row>
    <row r="1308" spans="1:91" x14ac:dyDescent="0.3">
      <c r="A1308">
        <v>1243</v>
      </c>
      <c r="B1308" s="3">
        <f t="shared" si="984"/>
        <v>3.6416666666666666</v>
      </c>
      <c r="C1308" s="3">
        <f t="shared" si="972"/>
        <v>41.43333333333333</v>
      </c>
      <c r="D1308" s="4">
        <f t="shared" ca="1" si="960"/>
        <v>1308</v>
      </c>
      <c r="E1308" s="58">
        <f>(0.5*(COS(B1308*2*PI())+1)*('key variables'!$B$4-'key variables'!$B$6)+'key variables'!$B$6)/'key variables'!$B$4</f>
        <v>1</v>
      </c>
      <c r="F1308" s="10">
        <f t="shared" ca="1" si="973"/>
        <v>11689222.907461114</v>
      </c>
      <c r="G1308" s="10">
        <f t="shared" ca="1" si="974"/>
        <v>13492492.798713122</v>
      </c>
      <c r="H1308" s="10">
        <f t="shared" ca="1" si="975"/>
        <v>40309474.521088287</v>
      </c>
      <c r="I1308" s="10">
        <f t="shared" ca="1" si="976"/>
        <v>17912154.249750931</v>
      </c>
      <c r="J1308" s="10">
        <f t="shared" ca="1" si="961"/>
        <v>83403344.477013454</v>
      </c>
      <c r="K1308" s="82">
        <f t="shared" ca="1" si="937"/>
        <v>2249832.832292099</v>
      </c>
      <c r="L1308" s="82">
        <f t="shared" ca="1" si="938"/>
        <v>2596909.4377209195</v>
      </c>
      <c r="M1308" s="82">
        <f t="shared" ca="1" si="939"/>
        <v>7778311.98309422</v>
      </c>
      <c r="N1308" s="82">
        <f t="shared" ca="1" si="940"/>
        <v>3496312.733215793</v>
      </c>
      <c r="O1308" s="82">
        <f t="shared" ca="1" si="962"/>
        <v>16121366.986323033</v>
      </c>
      <c r="P1308" s="10">
        <f ca="1">IF(IF($A1308&gt;='key variables'!$B$26,K1308*SUMPRODUCT(Z1308:AC1308,'control variables'!$O$3:$R$3)/J1308+F$65*'key variables'!$B$25/scenario!J$65,K1308*SUMPRODUCT(Z1308:AC1308,'control variables'!$O$7:$R$7)/J1308+F$65*'key variables'!$B$25/scenario!J$65)&lt;'key variables'!$B$28,0,IF($A1308&gt;='key variables'!$B$26,K1308*SUMPRODUCT(Z1308:AC1308,'control variables'!$O$3:$R$3)/J1308+F$65*'key variables'!$B$25/scenario!J$65,K1308*SUMPRODUCT(Z1308:AC1308,'control variables'!$O$7:$R$7)/J1308+F$65*'key variables'!$B$25/scenario!J$65))</f>
        <v>2.7341770789758445E-71</v>
      </c>
      <c r="Q1308" s="10">
        <f ca="1">IF(IF($A1308&gt;='key variables'!$B$26,L1308*SUMPRODUCT(Z1308:AC1308,'control variables'!$O$4:$R$4)/J1308+G$65*'key variables'!$B$25/scenario!J$65,L1308*SUMPRODUCT(Z1308:AC1308,'control variables'!$O$7:$R$7)/J1308+G$65*'key variables'!$B$25/scenario!J$65)&lt;'key variables'!$B$28,0,IF($A1308&gt;='key variables'!$B$26,L1308*SUMPRODUCT(Z1308:AC1308,'control variables'!$O$4:$R$4)/J1308+G$65*'key variables'!$B$25/scenario!J$65,L1308*SUMPRODUCT(Z1308:AC1308,'control variables'!$O$7:$R$7)/J1308+G$65*'key variables'!$B$25/scenario!J$65))</f>
        <v>3.1559723722045537E-71</v>
      </c>
      <c r="R1308" s="10">
        <f ca="1">IF(IF($A1308&gt;='key variables'!$B$26,M1308*SUMPRODUCT(Z1308:AC1308,'control variables'!$O$5:$R$5)/J1308+H$65*'key variables'!$B$25/scenario!J$65,M1308*SUMPRODUCT(Z1308:AC1308,'control variables'!$O$7:$R$7)/J1308+H$65*'key variables'!$B$25/scenario!J$65)&lt;'key variables'!$B$28,0,IF($A1308&gt;='key variables'!$B$26,M1308*SUMPRODUCT(Z1308:AC1308,'control variables'!$O$5:$R$5)/J1308+H$65*'key variables'!$B$25/scenario!J$65,M1308*SUMPRODUCT(Z1308:AC1308,'control variables'!$O$7:$R$7)/J1308+H$65*'key variables'!$B$25/scenario!J$65))</f>
        <v>9.4528277977135511E-71</v>
      </c>
      <c r="S1308" s="10">
        <f ca="1">IF(IF($A1308&gt;='key variables'!$B$26,N1308*SUMPRODUCT(Z1308:AC1308,'control variables'!$O$6:$R$6)/J1308+I$65*'key variables'!$B$25/scenario!J$65,N1308*SUMPRODUCT(Z1308:AC1308,'control variables'!$O$7:$R$7)/J1308+I$65*'key variables'!$B$25/scenario!J$65)&lt;'key variables'!$B$28,0,IF($A1308&gt;='key variables'!$B$26,N1308*SUMPRODUCT(Z1308:AC1308,'control variables'!$O$6:$R$6)/J1308+I$65*'key variables'!$B$25/scenario!J$65,N1308*SUMPRODUCT(Z1308:AC1308,'control variables'!$O$7:$R$7)/J1308+I$65*'key variables'!$B$25/scenario!J$65))</f>
        <v>4.2489993029174885E-71</v>
      </c>
      <c r="T1308" s="10">
        <f t="shared" ca="1" si="983"/>
        <v>1.9591976551811439E-70</v>
      </c>
      <c r="U1308" s="82">
        <f ca="1">SUMPRODUCT(P1278:P1307,'control variables'!AD$7:AD$36)</f>
        <v>5.7969612239573088E-71</v>
      </c>
      <c r="V1308" s="82">
        <f ca="1">SUMPRODUCT(Q1278:Q1307,'control variables'!AE$7:AE$36)</f>
        <v>6.6912452767701646E-71</v>
      </c>
      <c r="W1308" s="82">
        <f ca="1">SUMPRODUCT(R1278:R1307,'control variables'!AF$7:AF$36)</f>
        <v>2.0041743682752647E-70</v>
      </c>
      <c r="X1308" s="82">
        <f ca="1">SUMPRODUCT(S1278:S1307,'control variables'!AG$7:AG$36)</f>
        <v>9.0086645773727974E-71</v>
      </c>
      <c r="Y1308" s="82">
        <f t="shared" ca="1" si="977"/>
        <v>4.1538614760852915E-70</v>
      </c>
      <c r="Z1308" s="10">
        <f ca="1">IF($A1308&gt;='key variables'!$B$26,SUMPRODUCT(P1278:P1307,'control variables'!V$7:V$36)*$E1308,SUMPRODUCT(P1278:P1307,'control variables'!Z$7:Z$36)*$E1308)</f>
        <v>1.414517224081803E-70</v>
      </c>
      <c r="AA1308" s="10">
        <f ca="1">IF($A1308&gt;='key variables'!$B$26,SUMPRODUCT(Q1278:Q1307,'control variables'!W$7:W$36)*$E1308,SUMPRODUCT(Q1278:Q1307,'control variables'!AA$7:AA$36)*$E1308)</f>
        <v>1.6327315862372087E-70</v>
      </c>
      <c r="AB1308" s="10">
        <f ca="1">IF($A1308&gt;='key variables'!$B$26,SUMPRODUCT(R1278:R1307,'control variables'!X$7:X$36)*$E1308,SUMPRODUCT(R1278:R1307,'control variables'!AB$7:AB$36)*$E1308)</f>
        <v>4.8903883508355626E-70</v>
      </c>
      <c r="AC1308" s="10">
        <f ca="1">IF($A1308&gt;='key variables'!$B$26,SUMPRODUCT(S1278:S1307,'control variables'!Y$7:Y$36)*$E1308,SUMPRODUCT(S1278:S1307,'control variables'!AC$7:AC$36)*$E1308)</f>
        <v>2.1982053559382724E-70</v>
      </c>
      <c r="AD1308" s="10">
        <f t="shared" ca="1" si="978"/>
        <v>1.0135842517092846E-69</v>
      </c>
      <c r="AE1308" s="82">
        <f ca="1">SUMPRODUCT(P1278:P1307,'control variables'!AL$7:AL$36)</f>
        <v>1.9259367982516408E-70</v>
      </c>
      <c r="AF1308" s="82">
        <f ca="1">SUMPRODUCT(Q1278:Q1307,'control variables'!AM$7:AM$36)</f>
        <v>2.2172340858638011E-70</v>
      </c>
      <c r="AG1308" s="82">
        <f ca="1">SUMPRODUCT(R1278:R1307,'control variables'!AN$7:AN$36)</f>
        <v>6.3219170932932556E-70</v>
      </c>
      <c r="AH1308" s="82">
        <f ca="1">SUMPRODUCT(S1278:S1307,'control variables'!AO$7:AO$36)</f>
        <v>2.7373273928292463E-70</v>
      </c>
      <c r="AI1308" s="82">
        <f t="shared" ca="1" si="941"/>
        <v>1.3202415370237944E-69</v>
      </c>
      <c r="AJ1308" s="10">
        <f ca="1">SUMPRODUCT(P1278:P1307,'control variables'!AP$7:AP$36)</f>
        <v>1.8402401015601692E-73</v>
      </c>
      <c r="AK1308" s="10">
        <f ca="1">SUMPRODUCT(Q1278:Q1307,'control variables'!AQ$7:AQ$36)</f>
        <v>5.3103244147981775E-73</v>
      </c>
      <c r="AL1308" s="10">
        <f ca="1">SUMPRODUCT(R1278:R1307,'control variables'!AR$7:AR$36)</f>
        <v>1.9086700258285127E-71</v>
      </c>
      <c r="AM1308" s="10">
        <f ca="1">SUMPRODUCT(S1278:S1307,'control variables'!AS$7:AS$36)</f>
        <v>1.4298962142676658E-71</v>
      </c>
      <c r="AN1308" s="10">
        <f t="shared" ca="1" si="963"/>
        <v>3.4100718852597623E-71</v>
      </c>
      <c r="AO1308" s="82">
        <f ca="1">SUMPRODUCT(P1278:P1307,'control variables'!AX$7:AX$36)</f>
        <v>2.5024457047042695E-73</v>
      </c>
      <c r="AP1308" s="82">
        <f ca="1">SUMPRODUCT(Q1278:Q1307,'control variables'!AY$7:AY$36)</f>
        <v>5.7769846493972473E-73</v>
      </c>
      <c r="AQ1308" s="82">
        <f ca="1">SUMPRODUCT(R1278:R1307,'control variables'!AZ$7:AZ$36)</f>
        <v>5.1909999176552331E-72</v>
      </c>
      <c r="AR1308" s="82">
        <f ca="1">SUMPRODUCT(S1278:S1307,'control variables'!BA$7:BA$36)</f>
        <v>3.888881278625933E-72</v>
      </c>
      <c r="AS1308" s="82">
        <f t="shared" ca="1" si="964"/>
        <v>9.9078242316913179E-72</v>
      </c>
      <c r="AT1308" s="10">
        <f ca="1">SUMPRODUCT(P1278:P1307,'control variables'!AT$7:AT$36)</f>
        <v>-2.2085059871102923E-73</v>
      </c>
      <c r="AU1308" s="10">
        <f ca="1">SUMPRODUCT(Q1278:Q1307,'control variables'!AU$7:AU$36)</f>
        <v>2.3957431401337491E-73</v>
      </c>
      <c r="AV1308" s="10">
        <f ca="1">SUMPRODUCT(R1278:R1307,'control variables'!AV$7:AV$36)</f>
        <v>1.0316261947554095E-70</v>
      </c>
      <c r="AW1308" s="10">
        <f ca="1">SUMPRODUCT(S1278:S1307,'control variables'!AW$7:AW$36)</f>
        <v>7.7285144653529127E-71</v>
      </c>
      <c r="AX1308" s="10">
        <f t="shared" ca="1" si="942"/>
        <v>1.8046648784437244E-70</v>
      </c>
      <c r="AY1308" s="82">
        <f ca="1">SUMPRODUCT(P1278:P1307,'control variables'!BB$7:BB$36)</f>
        <v>8.004651267944958E-73</v>
      </c>
      <c r="AZ1308" s="82">
        <f ca="1">SUMPRODUCT(Q1278:Q1307,'control variables'!BC$7:BC$36)</f>
        <v>2.0411846458790969E-72</v>
      </c>
      <c r="BA1308" s="82">
        <f ca="1">SUMPRODUCT(R1278:R1307,'control variables'!BD$7:BD$36)</f>
        <v>1.4288919940646607E-71</v>
      </c>
      <c r="BB1308" s="82">
        <f ca="1">SUMPRODUCT(S1278:S1307,'control variables'!BE$7:BE$36)</f>
        <v>2.0305575252027859E-72</v>
      </c>
      <c r="BC1308" s="82">
        <f t="shared" ca="1" si="965"/>
        <v>1.9161127238522983E-71</v>
      </c>
      <c r="BD1308" s="10">
        <f ca="1">SUMPRODUCT(P1278:P1307,'control variables'!BF$7:BF$36)</f>
        <v>1.6745033233532754E-73</v>
      </c>
      <c r="BE1308" s="10">
        <f ca="1">SUMPRODUCT(Q1278:Q1307,'control variables'!BG$7:BG$36)</f>
        <v>1.9328251510495288E-73</v>
      </c>
      <c r="BF1308" s="10">
        <f ca="1">SUMPRODUCT(R1278:R1307,'control variables'!BH$7:BH$36)</f>
        <v>5.7892342394614177E-72</v>
      </c>
      <c r="BG1308" s="10">
        <f ca="1">SUMPRODUCT(S1278:S1307,'control variables'!BI$7:BI$36)</f>
        <v>1.3011160667629793E-71</v>
      </c>
      <c r="BH1308" s="10">
        <f t="shared" ca="1" si="966"/>
        <v>1.9161127754531489E-71</v>
      </c>
      <c r="BI1308" s="82">
        <f t="shared" ca="1" si="943"/>
        <v>1.9317329435324753E-70</v>
      </c>
      <c r="BJ1308" s="82">
        <f t="shared" ca="1" si="944"/>
        <v>2.240041675462726E-70</v>
      </c>
      <c r="BK1308" s="82">
        <f t="shared" ca="1" si="945"/>
        <v>7.4964324874551305E-70</v>
      </c>
      <c r="BL1308" s="82">
        <f t="shared" ca="1" si="946"/>
        <v>3.5304844146165656E-70</v>
      </c>
      <c r="BM1308" s="82">
        <f t="shared" ca="1" si="936"/>
        <v>1.5198691521066897E-69</v>
      </c>
      <c r="BN1308" s="10">
        <f ca="1">BN1307+BI1308-INDIRECT(ADDRESS(MAX($D1308-'key variables'!$B$9*30,34),scenario!BI$4),TRUE)</f>
        <v>9439390.0751690175</v>
      </c>
      <c r="BO1308" s="10">
        <f ca="1">BO1307+BJ1308-INDIRECT(ADDRESS(MAX($D1308-'key variables'!$B$9*30,34),scenario!BJ$4),TRUE)</f>
        <v>10895583.360992203</v>
      </c>
      <c r="BP1308" s="10">
        <f ca="1">BP1307+BK1308-INDIRECT(ADDRESS(MAX($D1308-'key variables'!$B$9*30,34),scenario!BK$4),TRUE)</f>
        <v>32531162.537994072</v>
      </c>
      <c r="BQ1308" s="10">
        <f ca="1">BQ1307+BL1308-INDIRECT(ADDRESS(MAX($D1308-'key variables'!$B$9*30,34),scenario!BL$4),TRUE)</f>
        <v>14415841.516535141</v>
      </c>
      <c r="BR1308" s="10">
        <f t="shared" ca="1" si="967"/>
        <v>67281977.490690395</v>
      </c>
      <c r="BS1308" s="82">
        <f t="shared" ca="1" si="948"/>
        <v>-2.3433848477536824E-9</v>
      </c>
      <c r="BT1308" s="82">
        <f t="shared" ca="1" si="949"/>
        <v>-3.4288309057018498E-10</v>
      </c>
      <c r="BU1308" s="82">
        <f t="shared" ca="1" si="950"/>
        <v>-4.2578247660364599E-9</v>
      </c>
      <c r="BV1308" s="82">
        <f t="shared" ca="1" si="951"/>
        <v>-2.9943922343414556E-9</v>
      </c>
      <c r="BW1308" s="82">
        <f t="shared" ca="1" si="968"/>
        <v>-9.9384849387017825E-9</v>
      </c>
      <c r="BX1308" s="10">
        <f t="shared" ca="1" si="952"/>
        <v>-1.8625994260191893E-12</v>
      </c>
      <c r="BY1308" s="10">
        <f t="shared" ca="1" si="953"/>
        <v>2.8902850229962428E-12</v>
      </c>
      <c r="BZ1308" s="10">
        <f t="shared" ca="1" si="954"/>
        <v>-3.5034723983035463E-11</v>
      </c>
      <c r="CA1308" s="10">
        <f t="shared" ca="1" si="955"/>
        <v>-2.0257049910634696E-11</v>
      </c>
      <c r="CB1308" s="10">
        <v>0</v>
      </c>
      <c r="CC1308" s="82">
        <f t="shared" ca="1" si="956"/>
        <v>3.9725652202851362E-13</v>
      </c>
      <c r="CD1308" s="82">
        <f t="shared" ca="1" si="957"/>
        <v>3.4270724516460853E-13</v>
      </c>
      <c r="CE1308" s="82">
        <f t="shared" ca="1" si="958"/>
        <v>1.8915613015532971E-10</v>
      </c>
      <c r="CF1308" s="82">
        <f t="shared" ca="1" si="959"/>
        <v>3.7028113764059381E-11</v>
      </c>
      <c r="CG1308" s="82">
        <f t="shared" ca="1" si="969"/>
        <v>2.269242076865822E-10</v>
      </c>
      <c r="CH1308" s="13" t="str">
        <f t="shared" ca="1" si="970"/>
        <v/>
      </c>
      <c r="CI1308" s="81">
        <f t="shared" ca="1" si="979"/>
        <v>0.1131775965863165</v>
      </c>
      <c r="CJ1308" s="81">
        <f t="shared" ca="1" si="980"/>
        <v>0.13063724757458739</v>
      </c>
      <c r="CK1308" s="81">
        <f t="shared" ca="1" si="981"/>
        <v>0.39004625943939081</v>
      </c>
      <c r="CL1308" s="81">
        <f t="shared" ca="1" si="982"/>
        <v>0.17284488538116416</v>
      </c>
      <c r="CM1308" s="89">
        <f t="shared" ca="1" si="971"/>
        <v>0.80670598898145884</v>
      </c>
    </row>
    <row r="1309" spans="1:91" x14ac:dyDescent="0.3">
      <c r="A1309">
        <v>1244</v>
      </c>
      <c r="B1309" s="3">
        <f t="shared" si="984"/>
        <v>3.6444444444444444</v>
      </c>
      <c r="C1309" s="3">
        <f t="shared" si="972"/>
        <v>41.466666666666669</v>
      </c>
      <c r="D1309" s="4">
        <f t="shared" ca="1" si="960"/>
        <v>1309</v>
      </c>
      <c r="E1309" s="58">
        <f>(0.5*(COS(B1309*2*PI())+1)*('key variables'!$B$4-'key variables'!$B$6)+'key variables'!$B$6)/'key variables'!$B$4</f>
        <v>1</v>
      </c>
      <c r="F1309" s="10">
        <f t="shared" ca="1" si="973"/>
        <v>11689222.907461114</v>
      </c>
      <c r="G1309" s="10">
        <f t="shared" ca="1" si="974"/>
        <v>13492492.798713122</v>
      </c>
      <c r="H1309" s="10">
        <f t="shared" ca="1" si="975"/>
        <v>40309474.521088287</v>
      </c>
      <c r="I1309" s="10">
        <f t="shared" ca="1" si="976"/>
        <v>17912154.249750931</v>
      </c>
      <c r="J1309" s="10">
        <f t="shared" ca="1" si="961"/>
        <v>83403344.477013454</v>
      </c>
      <c r="K1309" s="82">
        <f t="shared" ca="1" si="937"/>
        <v>2249832.832292099</v>
      </c>
      <c r="L1309" s="82">
        <f t="shared" ca="1" si="938"/>
        <v>2596909.4377209195</v>
      </c>
      <c r="M1309" s="82">
        <f t="shared" ca="1" si="939"/>
        <v>7778311.98309422</v>
      </c>
      <c r="N1309" s="82">
        <f t="shared" ca="1" si="940"/>
        <v>3496312.733215793</v>
      </c>
      <c r="O1309" s="82">
        <f t="shared" ca="1" si="962"/>
        <v>16121366.986323033</v>
      </c>
      <c r="P1309" s="10">
        <f ca="1">IF(IF($A1309&gt;='key variables'!$B$26,K1309*SUMPRODUCT(Z1309:AC1309,'control variables'!$O$3:$R$3)/J1309+F$65*'key variables'!$B$25/scenario!J$65,K1309*SUMPRODUCT(Z1309:AC1309,'control variables'!$O$7:$R$7)/J1309+F$65*'key variables'!$B$25/scenario!J$65)&lt;'key variables'!$B$28,0,IF($A1309&gt;='key variables'!$B$26,K1309*SUMPRODUCT(Z1309:AC1309,'control variables'!$O$3:$R$3)/J1309+F$65*'key variables'!$B$25/scenario!J$65,K1309*SUMPRODUCT(Z1309:AC1309,'control variables'!$O$7:$R$7)/J1309+F$65*'key variables'!$B$25/scenario!J$65))</f>
        <v>2.3526205530230116E-71</v>
      </c>
      <c r="Q1309" s="10">
        <f ca="1">IF(IF($A1309&gt;='key variables'!$B$26,L1309*SUMPRODUCT(Z1309:AC1309,'control variables'!$O$4:$R$4)/J1309+G$65*'key variables'!$B$25/scenario!J$65,L1309*SUMPRODUCT(Z1309:AC1309,'control variables'!$O$7:$R$7)/J1309+G$65*'key variables'!$B$25/scenario!J$65)&lt;'key variables'!$B$28,0,IF($A1309&gt;='key variables'!$B$26,L1309*SUMPRODUCT(Z1309:AC1309,'control variables'!$O$4:$R$4)/J1309+G$65*'key variables'!$B$25/scenario!J$65,L1309*SUMPRODUCT(Z1309:AC1309,'control variables'!$O$7:$R$7)/J1309+G$65*'key variables'!$B$25/scenario!J$65))</f>
        <v>2.7155539868699267E-71</v>
      </c>
      <c r="R1309" s="10">
        <f ca="1">IF(IF($A1309&gt;='key variables'!$B$26,M1309*SUMPRODUCT(Z1309:AC1309,'control variables'!$O$5:$R$5)/J1309+H$65*'key variables'!$B$25/scenario!J$65,M1309*SUMPRODUCT(Z1309:AC1309,'control variables'!$O$7:$R$7)/J1309+H$65*'key variables'!$B$25/scenario!J$65)&lt;'key variables'!$B$28,0,IF($A1309&gt;='key variables'!$B$26,M1309*SUMPRODUCT(Z1309:AC1309,'control variables'!$O$5:$R$5)/J1309+H$65*'key variables'!$B$25/scenario!J$65,M1309*SUMPRODUCT(Z1309:AC1309,'control variables'!$O$7:$R$7)/J1309+H$65*'key variables'!$B$25/scenario!J$65))</f>
        <v>8.1336783678320875E-71</v>
      </c>
      <c r="S1309" s="10">
        <f ca="1">IF(IF($A1309&gt;='key variables'!$B$26,N1309*SUMPRODUCT(Z1309:AC1309,'control variables'!$O$6:$R$6)/J1309+I$65*'key variables'!$B$25/scenario!J$65,N1309*SUMPRODUCT(Z1309:AC1309,'control variables'!$O$7:$R$7)/J1309+I$65*'key variables'!$B$25/scenario!J$65)&lt;'key variables'!$B$28,0,IF($A1309&gt;='key variables'!$B$26,N1309*SUMPRODUCT(Z1309:AC1309,'control variables'!$O$6:$R$6)/J1309+I$65*'key variables'!$B$25/scenario!J$65,N1309*SUMPRODUCT(Z1309:AC1309,'control variables'!$O$7:$R$7)/J1309+I$65*'key variables'!$B$25/scenario!J$65))</f>
        <v>3.6560481640671555E-71</v>
      </c>
      <c r="T1309" s="10">
        <f t="shared" ca="1" si="983"/>
        <v>1.6857901071792183E-70</v>
      </c>
      <c r="U1309" s="82">
        <f ca="1">SUMPRODUCT(P1279:P1308,'control variables'!AD$7:AD$36)</f>
        <v>4.987990801849556E-71</v>
      </c>
      <c r="V1309" s="82">
        <f ca="1">SUMPRODUCT(Q1279:Q1308,'control variables'!AE$7:AE$36)</f>
        <v>5.7574768234631645E-71</v>
      </c>
      <c r="W1309" s="82">
        <f ca="1">SUMPRODUCT(R1279:R1308,'control variables'!AF$7:AF$36)</f>
        <v>1.7244902851765712E-70</v>
      </c>
      <c r="X1309" s="82">
        <f ca="1">SUMPRODUCT(S1279:S1308,'control variables'!AG$7:AG$36)</f>
        <v>7.7514984684007185E-71</v>
      </c>
      <c r="Y1309" s="82">
        <f t="shared" ca="1" si="977"/>
        <v>3.5741868945479154E-70</v>
      </c>
      <c r="Z1309" s="10">
        <f ca="1">IF($A1309&gt;='key variables'!$B$26,SUMPRODUCT(P1279:P1308,'control variables'!V$7:V$36)*$E1309,SUMPRODUCT(P1279:P1308,'control variables'!Z$7:Z$36)*$E1309)</f>
        <v>1.2171202514895002E-70</v>
      </c>
      <c r="AA1309" s="10">
        <f ca="1">IF($A1309&gt;='key variables'!$B$26,SUMPRODUCT(Q1279:Q1308,'control variables'!W$7:W$36)*$E1309,SUMPRODUCT(Q1279:Q1308,'control variables'!AA$7:AA$36)*$E1309)</f>
        <v>1.4048826306415896E-70</v>
      </c>
      <c r="AB1309" s="10">
        <f ca="1">IF($A1309&gt;='key variables'!$B$26,SUMPRODUCT(R1279:R1308,'control variables'!X$7:X$36)*$E1309,SUMPRODUCT(R1279:R1308,'control variables'!AB$7:AB$36)*$E1309)</f>
        <v>4.2079308743051967E-70</v>
      </c>
      <c r="AC1309" s="10">
        <f ca="1">IF($A1309&gt;='key variables'!$B$26,SUMPRODUCT(S1279:S1308,'control variables'!Y$7:Y$36)*$E1309,SUMPRODUCT(S1279:S1308,'control variables'!AC$7:AC$36)*$E1309)</f>
        <v>1.891444098449826E-70</v>
      </c>
      <c r="AD1309" s="10">
        <f t="shared" ca="1" si="978"/>
        <v>8.7213778548861128E-70</v>
      </c>
      <c r="AE1309" s="82">
        <f ca="1">SUMPRODUCT(P1279:P1308,'control variables'!AL$7:AL$36)</f>
        <v>1.6571708285577991E-70</v>
      </c>
      <c r="AF1309" s="82">
        <f ca="1">SUMPRODUCT(Q1279:Q1308,'control variables'!AM$7:AM$36)</f>
        <v>1.9078173543976412E-70</v>
      </c>
      <c r="AG1309" s="82">
        <f ca="1">SUMPRODUCT(R1279:R1308,'control variables'!AN$7:AN$36)</f>
        <v>5.4396886736247153E-70</v>
      </c>
      <c r="AH1309" s="82">
        <f ca="1">SUMPRODUCT(S1279:S1308,'control variables'!AO$7:AO$36)</f>
        <v>2.3553312381417541E-70</v>
      </c>
      <c r="AI1309" s="82">
        <f t="shared" ca="1" si="941"/>
        <v>1.1360008094721908E-69</v>
      </c>
      <c r="AJ1309" s="10">
        <f ca="1">SUMPRODUCT(P1279:P1308,'control variables'!AP$7:AP$36)</f>
        <v>1.5834331721664822E-73</v>
      </c>
      <c r="AK1309" s="10">
        <f ca="1">SUMPRODUCT(Q1279:Q1308,'control variables'!AQ$7:AQ$36)</f>
        <v>4.5692645357680076E-73</v>
      </c>
      <c r="AL1309" s="10">
        <f ca="1">SUMPRODUCT(R1279:R1308,'control variables'!AR$7:AR$36)</f>
        <v>1.642313647580246E-71</v>
      </c>
      <c r="AM1309" s="10">
        <f ca="1">SUMPRODUCT(S1279:S1308,'control variables'!AS$7:AS$36)</f>
        <v>1.2303530917009879E-71</v>
      </c>
      <c r="AN1309" s="10">
        <f t="shared" ca="1" si="963"/>
        <v>2.9341937163605788E-71</v>
      </c>
      <c r="AO1309" s="82">
        <f ca="1">SUMPRODUCT(P1279:P1308,'control variables'!AX$7:AX$36)</f>
        <v>2.1532274712494696E-73</v>
      </c>
      <c r="AP1309" s="82">
        <f ca="1">SUMPRODUCT(Q1279:Q1308,'control variables'!AY$7:AY$36)</f>
        <v>4.9708019737190085E-73</v>
      </c>
      <c r="AQ1309" s="82">
        <f ca="1">SUMPRODUCT(R1279:R1308,'control variables'!AZ$7:AZ$36)</f>
        <v>4.4665918644855824E-72</v>
      </c>
      <c r="AR1309" s="82">
        <f ca="1">SUMPRODUCT(S1279:S1308,'control variables'!BA$7:BA$36)</f>
        <v>3.3461848885767101E-72</v>
      </c>
      <c r="AS1309" s="82">
        <f t="shared" ca="1" si="964"/>
        <v>8.5251796975591409E-72</v>
      </c>
      <c r="AT1309" s="10">
        <f ca="1">SUMPRODUCT(P1279:P1308,'control variables'!AT$7:AT$36)</f>
        <v>-1.9003072685753987E-73</v>
      </c>
      <c r="AU1309" s="10">
        <f ca="1">SUMPRODUCT(Q1279:Q1308,'control variables'!AU$7:AU$36)</f>
        <v>2.0614153320873272E-73</v>
      </c>
      <c r="AV1309" s="10">
        <f ca="1">SUMPRODUCT(R1279:R1308,'control variables'!AV$7:AV$36)</f>
        <v>8.8766196142921403E-71</v>
      </c>
      <c r="AW1309" s="10">
        <f ca="1">SUMPRODUCT(S1279:S1308,'control variables'!AW$7:AW$36)</f>
        <v>6.6499942945668848E-71</v>
      </c>
      <c r="AX1309" s="10">
        <f t="shared" ca="1" si="942"/>
        <v>1.5528224989494145E-70</v>
      </c>
      <c r="AY1309" s="82">
        <f ca="1">SUMPRODUCT(P1279:P1308,'control variables'!BB$7:BB$36)</f>
        <v>6.8875959927961184E-73</v>
      </c>
      <c r="AZ1309" s="82">
        <f ca="1">SUMPRODUCT(Q1279:Q1308,'control variables'!BC$7:BC$36)</f>
        <v>1.756335749917457E-72</v>
      </c>
      <c r="BA1309" s="82">
        <f ca="1">SUMPRODUCT(R1279:R1308,'control variables'!BD$7:BD$36)</f>
        <v>1.229489011203965E-71</v>
      </c>
      <c r="BB1309" s="82">
        <f ca="1">SUMPRODUCT(S1279:S1308,'control variables'!BE$7:BE$36)</f>
        <v>1.7471916521504204E-72</v>
      </c>
      <c r="BC1309" s="82">
        <f t="shared" ca="1" si="965"/>
        <v>1.6487177113387139E-71</v>
      </c>
      <c r="BD1309" s="10">
        <f ca="1">SUMPRODUCT(P1279:P1308,'control variables'!BF$7:BF$36)</f>
        <v>1.4408250895373182E-73</v>
      </c>
      <c r="BE1309" s="10">
        <f ca="1">SUMPRODUCT(Q1279:Q1308,'control variables'!BG$7:BG$36)</f>
        <v>1.6630979063953677E-73</v>
      </c>
      <c r="BF1309" s="10">
        <f ca="1">SUMPRODUCT(R1279:R1308,'control variables'!BH$7:BH$36)</f>
        <v>4.9813421240160294E-72</v>
      </c>
      <c r="BG1309" s="10">
        <f ca="1">SUMPRODUCT(S1279:S1308,'control variables'!BI$7:BI$36)</f>
        <v>1.1195443133776961E-71</v>
      </c>
      <c r="BH1309" s="10">
        <f t="shared" ca="1" si="966"/>
        <v>1.6487177557386259E-71</v>
      </c>
      <c r="BI1309" s="82">
        <f t="shared" ca="1" si="943"/>
        <v>1.6621581172820199E-70</v>
      </c>
      <c r="BJ1309" s="82">
        <f t="shared" ca="1" si="944"/>
        <v>1.9274421272289029E-70</v>
      </c>
      <c r="BK1309" s="82">
        <f t="shared" ca="1" si="945"/>
        <v>6.4502995361743263E-70</v>
      </c>
      <c r="BL1309" s="82">
        <f t="shared" ca="1" si="946"/>
        <v>3.0378025841199466E-70</v>
      </c>
      <c r="BM1309" s="82">
        <f t="shared" ca="1" si="936"/>
        <v>1.3077702364805195E-69</v>
      </c>
      <c r="BN1309" s="10">
        <f ca="1">BN1308+BI1309-INDIRECT(ADDRESS(MAX($D1309-'key variables'!$B$9*30,34),scenario!BI$4),TRUE)</f>
        <v>9439390.0751690175</v>
      </c>
      <c r="BO1309" s="10">
        <f ca="1">BO1308+BJ1309-INDIRECT(ADDRESS(MAX($D1309-'key variables'!$B$9*30,34),scenario!BJ$4),TRUE)</f>
        <v>10895583.360992203</v>
      </c>
      <c r="BP1309" s="10">
        <f ca="1">BP1308+BK1309-INDIRECT(ADDRESS(MAX($D1309-'key variables'!$B$9*30,34),scenario!BK$4),TRUE)</f>
        <v>32531162.537994072</v>
      </c>
      <c r="BQ1309" s="10">
        <f ca="1">BQ1308+BL1309-INDIRECT(ADDRESS(MAX($D1309-'key variables'!$B$9*30,34),scenario!BL$4),TRUE)</f>
        <v>14415841.516535141</v>
      </c>
      <c r="BR1309" s="10">
        <f t="shared" ca="1" si="967"/>
        <v>67281977.490690395</v>
      </c>
      <c r="BS1309" s="82">
        <f t="shared" ca="1" si="948"/>
        <v>-2.3433848477536824E-9</v>
      </c>
      <c r="BT1309" s="82">
        <f t="shared" ca="1" si="949"/>
        <v>-3.4288309057018498E-10</v>
      </c>
      <c r="BU1309" s="82">
        <f t="shared" ca="1" si="950"/>
        <v>-4.2578247660364599E-9</v>
      </c>
      <c r="BV1309" s="82">
        <f t="shared" ca="1" si="951"/>
        <v>-2.9943922343414556E-9</v>
      </c>
      <c r="BW1309" s="82">
        <f t="shared" ca="1" si="968"/>
        <v>-9.9384849387017825E-9</v>
      </c>
      <c r="BX1309" s="10">
        <f t="shared" ca="1" si="952"/>
        <v>-1.8625994260191893E-12</v>
      </c>
      <c r="BY1309" s="10">
        <f t="shared" ca="1" si="953"/>
        <v>2.8902850229962428E-12</v>
      </c>
      <c r="BZ1309" s="10">
        <f t="shared" ca="1" si="954"/>
        <v>-3.5034723983035463E-11</v>
      </c>
      <c r="CA1309" s="10">
        <f t="shared" ca="1" si="955"/>
        <v>-2.0257049910634696E-11</v>
      </c>
      <c r="CB1309" s="10">
        <v>0</v>
      </c>
      <c r="CC1309" s="82">
        <f t="shared" ca="1" si="956"/>
        <v>3.9725652202851362E-13</v>
      </c>
      <c r="CD1309" s="82">
        <f t="shared" ca="1" si="957"/>
        <v>3.4270724516460853E-13</v>
      </c>
      <c r="CE1309" s="82">
        <f t="shared" ca="1" si="958"/>
        <v>1.8915613015532971E-10</v>
      </c>
      <c r="CF1309" s="82">
        <f t="shared" ca="1" si="959"/>
        <v>3.7028113764059381E-11</v>
      </c>
      <c r="CG1309" s="82">
        <f t="shared" ca="1" si="969"/>
        <v>2.269242076865822E-10</v>
      </c>
      <c r="CH1309" s="13" t="str">
        <f t="shared" ca="1" si="970"/>
        <v/>
      </c>
      <c r="CI1309" s="81">
        <f t="shared" ca="1" si="979"/>
        <v>0.1131775965863165</v>
      </c>
      <c r="CJ1309" s="81">
        <f t="shared" ca="1" si="980"/>
        <v>0.13063724757458739</v>
      </c>
      <c r="CK1309" s="81">
        <f t="shared" ca="1" si="981"/>
        <v>0.39004625943939081</v>
      </c>
      <c r="CL1309" s="81">
        <f t="shared" ca="1" si="982"/>
        <v>0.17284488538116416</v>
      </c>
      <c r="CM1309" s="89">
        <f t="shared" ca="1" si="971"/>
        <v>0.80670598898145884</v>
      </c>
    </row>
    <row r="1310" spans="1:91" x14ac:dyDescent="0.3">
      <c r="A1310">
        <v>1245</v>
      </c>
      <c r="B1310" s="3">
        <f t="shared" si="984"/>
        <v>3.6472222222222221</v>
      </c>
      <c r="C1310" s="3">
        <f t="shared" si="972"/>
        <v>41.5</v>
      </c>
      <c r="D1310" s="4">
        <f t="shared" ca="1" si="960"/>
        <v>1310</v>
      </c>
      <c r="E1310" s="58">
        <f>(0.5*(COS(B1310*2*PI())+1)*('key variables'!$B$4-'key variables'!$B$6)+'key variables'!$B$6)/'key variables'!$B$4</f>
        <v>1</v>
      </c>
      <c r="F1310" s="10">
        <f t="shared" ca="1" si="973"/>
        <v>11689222.907461114</v>
      </c>
      <c r="G1310" s="10">
        <f t="shared" ca="1" si="974"/>
        <v>13492492.798713122</v>
      </c>
      <c r="H1310" s="10">
        <f t="shared" ca="1" si="975"/>
        <v>40309474.521088287</v>
      </c>
      <c r="I1310" s="10">
        <f t="shared" ca="1" si="976"/>
        <v>17912154.249750931</v>
      </c>
      <c r="J1310" s="10">
        <f t="shared" ca="1" si="961"/>
        <v>83403344.477013454</v>
      </c>
      <c r="K1310" s="82">
        <f t="shared" ca="1" si="937"/>
        <v>2249832.832292099</v>
      </c>
      <c r="L1310" s="82">
        <f t="shared" ca="1" si="938"/>
        <v>2596909.4377209195</v>
      </c>
      <c r="M1310" s="82">
        <f t="shared" ca="1" si="939"/>
        <v>7778311.98309422</v>
      </c>
      <c r="N1310" s="82">
        <f t="shared" ca="1" si="940"/>
        <v>3496312.733215793</v>
      </c>
      <c r="O1310" s="82">
        <f t="shared" ca="1" si="962"/>
        <v>16121366.986323033</v>
      </c>
      <c r="P1310" s="10">
        <f ca="1">IF(IF($A1310&gt;='key variables'!$B$26,K1310*SUMPRODUCT(Z1310:AC1310,'control variables'!$O$3:$R$3)/J1310+F$65*'key variables'!$B$25/scenario!J$65,K1310*SUMPRODUCT(Z1310:AC1310,'control variables'!$O$7:$R$7)/J1310+F$65*'key variables'!$B$25/scenario!J$65)&lt;'key variables'!$B$28,0,IF($A1310&gt;='key variables'!$B$26,K1310*SUMPRODUCT(Z1310:AC1310,'control variables'!$O$3:$R$3)/J1310+F$65*'key variables'!$B$25/scenario!J$65,K1310*SUMPRODUCT(Z1310:AC1310,'control variables'!$O$7:$R$7)/J1310+F$65*'key variables'!$B$25/scenario!J$65))</f>
        <v>2.0243105353584162E-71</v>
      </c>
      <c r="Q1310" s="10">
        <f ca="1">IF(IF($A1310&gt;='key variables'!$B$26,L1310*SUMPRODUCT(Z1310:AC1310,'control variables'!$O$4:$R$4)/J1310+G$65*'key variables'!$B$25/scenario!J$65,L1310*SUMPRODUCT(Z1310:AC1310,'control variables'!$O$7:$R$7)/J1310+G$65*'key variables'!$B$25/scenario!J$65)&lt;'key variables'!$B$28,0,IF($A1310&gt;='key variables'!$B$26,L1310*SUMPRODUCT(Z1310:AC1310,'control variables'!$O$4:$R$4)/J1310+G$65*'key variables'!$B$25/scenario!J$65,L1310*SUMPRODUCT(Z1310:AC1310,'control variables'!$O$7:$R$7)/J1310+G$65*'key variables'!$B$25/scenario!J$65))</f>
        <v>2.3365963278233644E-71</v>
      </c>
      <c r="R1310" s="10">
        <f ca="1">IF(IF($A1310&gt;='key variables'!$B$26,M1310*SUMPRODUCT(Z1310:AC1310,'control variables'!$O$5:$R$5)/J1310+H$65*'key variables'!$B$25/scenario!J$65,M1310*SUMPRODUCT(Z1310:AC1310,'control variables'!$O$7:$R$7)/J1310+H$65*'key variables'!$B$25/scenario!J$65)&lt;'key variables'!$B$28,0,IF($A1310&gt;='key variables'!$B$26,M1310*SUMPRODUCT(Z1310:AC1310,'control variables'!$O$5:$R$5)/J1310+H$65*'key variables'!$B$25/scenario!J$65,M1310*SUMPRODUCT(Z1310:AC1310,'control variables'!$O$7:$R$7)/J1310+H$65*'key variables'!$B$25/scenario!J$65))</f>
        <v>6.998617261105894E-71</v>
      </c>
      <c r="S1310" s="10">
        <f ca="1">IF(IF($A1310&gt;='key variables'!$B$26,N1310*SUMPRODUCT(Z1310:AC1310,'control variables'!$O$6:$R$6)/J1310+I$65*'key variables'!$B$25/scenario!J$65,N1310*SUMPRODUCT(Z1310:AC1310,'control variables'!$O$7:$R$7)/J1310+I$65*'key variables'!$B$25/scenario!J$65)&lt;'key variables'!$B$28,0,IF($A1310&gt;='key variables'!$B$26,N1310*SUMPRODUCT(Z1310:AC1310,'control variables'!$O$6:$R$6)/J1310+I$65*'key variables'!$B$25/scenario!J$65,N1310*SUMPRODUCT(Z1310:AC1310,'control variables'!$O$7:$R$7)/J1310+I$65*'key variables'!$B$25/scenario!J$65))</f>
        <v>3.1458438152251177E-71</v>
      </c>
      <c r="T1310" s="10">
        <f t="shared" ca="1" si="983"/>
        <v>1.4505367939512794E-70</v>
      </c>
      <c r="U1310" s="82">
        <f ca="1">SUMPRODUCT(P1280:P1309,'control variables'!AD$7:AD$36)</f>
        <v>4.2919128277955512E-71</v>
      </c>
      <c r="V1310" s="82">
        <f ca="1">SUMPRODUCT(Q1280:Q1309,'control variables'!AE$7:AE$36)</f>
        <v>4.9540164799811594E-71</v>
      </c>
      <c r="W1310" s="82">
        <f ca="1">SUMPRODUCT(R1280:R1309,'control variables'!AF$7:AF$36)</f>
        <v>1.4838363321788195E-70</v>
      </c>
      <c r="X1310" s="82">
        <f ca="1">SUMPRODUCT(S1280:S1309,'control variables'!AG$7:AG$36)</f>
        <v>6.6697708622137989E-71</v>
      </c>
      <c r="Y1310" s="82">
        <f t="shared" ca="1" si="977"/>
        <v>3.0754063491778705E-70</v>
      </c>
      <c r="Z1310" s="10">
        <f ca="1">IF($A1310&gt;='key variables'!$B$26,SUMPRODUCT(P1280:P1309,'control variables'!V$7:V$36)*$E1310,SUMPRODUCT(P1280:P1309,'control variables'!Z$7:Z$36)*$E1310)</f>
        <v>1.0472701790870482E-70</v>
      </c>
      <c r="AA1310" s="10">
        <f ca="1">IF($A1310&gt;='key variables'!$B$26,SUMPRODUCT(Q1280:Q1309,'control variables'!W$7:W$36)*$E1310,SUMPRODUCT(Q1280:Q1309,'control variables'!AA$7:AA$36)*$E1310)</f>
        <v>1.2088301730151545E-70</v>
      </c>
      <c r="AB1310" s="10">
        <f ca="1">IF($A1310&gt;='key variables'!$B$26,SUMPRODUCT(R1280:R1309,'control variables'!X$7:X$36)*$E1310,SUMPRODUCT(R1280:R1309,'control variables'!AB$7:AB$36)*$E1310)</f>
        <v>3.6207108664295687E-70</v>
      </c>
      <c r="AC1310" s="10">
        <f ca="1">IF($A1310&gt;='key variables'!$B$26,SUMPRODUCT(S1280:S1309,'control variables'!Y$7:Y$36)*$E1310,SUMPRODUCT(S1280:S1309,'control variables'!AC$7:AC$36)*$E1310)</f>
        <v>1.6274916116895934E-70</v>
      </c>
      <c r="AD1310" s="10">
        <f t="shared" ca="1" si="978"/>
        <v>7.5043028302213663E-70</v>
      </c>
      <c r="AE1310" s="82">
        <f ca="1">SUMPRODUCT(P1280:P1309,'control variables'!AL$7:AL$36)</f>
        <v>1.4259113577953066E-70</v>
      </c>
      <c r="AF1310" s="82">
        <f ca="1">SUMPRODUCT(Q1280:Q1309,'control variables'!AM$7:AM$36)</f>
        <v>1.641579967106999E-70</v>
      </c>
      <c r="AG1310" s="82">
        <f ca="1">SUMPRODUCT(R1280:R1309,'control variables'!AN$7:AN$36)</f>
        <v>4.6805759122264409E-70</v>
      </c>
      <c r="AH1310" s="82">
        <f ca="1">SUMPRODUCT(S1280:S1309,'control variables'!AO$7:AO$36)</f>
        <v>2.0266429422724242E-70</v>
      </c>
      <c r="AI1310" s="82">
        <f t="shared" ca="1" si="941"/>
        <v>9.7747101794011708E-70</v>
      </c>
      <c r="AJ1310" s="10">
        <f ca="1">SUMPRODUCT(P1280:P1309,'control variables'!AP$7:AP$36)</f>
        <v>1.362463848381271E-73</v>
      </c>
      <c r="AK1310" s="10">
        <f ca="1">SUMPRODUCT(Q1280:Q1309,'control variables'!AQ$7:AQ$36)</f>
        <v>3.9316201359838607E-73</v>
      </c>
      <c r="AL1310" s="10">
        <f ca="1">SUMPRODUCT(R1280:R1309,'control variables'!AR$7:AR$36)</f>
        <v>1.4131275079135476E-71</v>
      </c>
      <c r="AM1310" s="10">
        <f ca="1">SUMPRODUCT(S1280:S1309,'control variables'!AS$7:AS$36)</f>
        <v>1.0586563662128933E-71</v>
      </c>
      <c r="AN1310" s="10">
        <f t="shared" ca="1" si="963"/>
        <v>2.5247247139700924E-71</v>
      </c>
      <c r="AO1310" s="82">
        <f ca="1">SUMPRODUCT(P1280:P1309,'control variables'!AX$7:AX$36)</f>
        <v>1.8527429123547343E-73</v>
      </c>
      <c r="AP1310" s="82">
        <f ca="1">SUMPRODUCT(Q1280:Q1309,'control variables'!AY$7:AY$36)</f>
        <v>4.2771227139242678E-73</v>
      </c>
      <c r="AQ1310" s="82">
        <f ca="1">SUMPRODUCT(R1280:R1309,'control variables'!AZ$7:AZ$36)</f>
        <v>3.8432755153847854E-72</v>
      </c>
      <c r="AR1310" s="82">
        <f ca="1">SUMPRODUCT(S1280:S1309,'control variables'!BA$7:BA$36)</f>
        <v>2.8792221994741302E-72</v>
      </c>
      <c r="AS1310" s="82">
        <f t="shared" ca="1" si="964"/>
        <v>7.3354842774868165E-72</v>
      </c>
      <c r="AT1310" s="10">
        <f ca="1">SUMPRODUCT(P1280:P1309,'control variables'!AT$7:AT$36)</f>
        <v>-1.6351179195694657E-73</v>
      </c>
      <c r="AU1310" s="10">
        <f ca="1">SUMPRODUCT(Q1280:Q1309,'control variables'!AU$7:AU$36)</f>
        <v>1.7737432282191434E-73</v>
      </c>
      <c r="AV1310" s="10">
        <f ca="1">SUMPRODUCT(R1280:R1309,'control variables'!AV$7:AV$36)</f>
        <v>7.6378804820400505E-71</v>
      </c>
      <c r="AW1310" s="10">
        <f ca="1">SUMPRODUCT(S1280:S1309,'control variables'!AW$7:AW$36)</f>
        <v>5.7219824477293959E-71</v>
      </c>
      <c r="AX1310" s="10">
        <f t="shared" ca="1" si="942"/>
        <v>1.3361249182855944E-70</v>
      </c>
      <c r="AY1310" s="82">
        <f ca="1">SUMPRODUCT(P1280:P1309,'control variables'!BB$7:BB$36)</f>
        <v>5.9264266452122652E-73</v>
      </c>
      <c r="AZ1310" s="82">
        <f ca="1">SUMPRODUCT(Q1280:Q1309,'control variables'!BC$7:BC$36)</f>
        <v>1.5112377376861909E-72</v>
      </c>
      <c r="BA1310" s="82">
        <f ca="1">SUMPRODUCT(R1280:R1309,'control variables'!BD$7:BD$36)</f>
        <v>1.0579128688174999E-71</v>
      </c>
      <c r="BB1310" s="82">
        <f ca="1">SUMPRODUCT(S1280:S1309,'control variables'!BE$7:BE$36)</f>
        <v>1.5033697058344865E-72</v>
      </c>
      <c r="BC1310" s="82">
        <f t="shared" ca="1" si="965"/>
        <v>1.4186378796216904E-71</v>
      </c>
      <c r="BD1310" s="10">
        <f ca="1">SUMPRODUCT(P1280:P1309,'control variables'!BF$7:BF$36)</f>
        <v>1.2397568339744914E-73</v>
      </c>
      <c r="BE1310" s="10">
        <f ca="1">SUMPRODUCT(Q1280:Q1309,'control variables'!BG$7:BG$36)</f>
        <v>1.4310113073367072E-73</v>
      </c>
      <c r="BF1310" s="10">
        <f ca="1">SUMPRODUCT(R1280:R1309,'control variables'!BH$7:BH$36)</f>
        <v>4.2861919780957063E-72</v>
      </c>
      <c r="BG1310" s="10">
        <f ca="1">SUMPRODUCT(S1280:S1309,'control variables'!BI$7:BI$36)</f>
        <v>9.6331103860287759E-72</v>
      </c>
      <c r="BH1310" s="10">
        <f t="shared" ca="1" si="966"/>
        <v>1.4186379178255603E-71</v>
      </c>
      <c r="BI1310" s="82">
        <f t="shared" ca="1" si="943"/>
        <v>1.4302026665209494E-70</v>
      </c>
      <c r="BJ1310" s="82">
        <f t="shared" ca="1" si="944"/>
        <v>1.6584660877120802E-70</v>
      </c>
      <c r="BK1310" s="82">
        <f t="shared" ca="1" si="945"/>
        <v>5.550155247312196E-70</v>
      </c>
      <c r="BL1310" s="82">
        <f t="shared" ca="1" si="946"/>
        <v>2.6138748841037086E-70</v>
      </c>
      <c r="BM1310" s="82">
        <f t="shared" ca="1" si="936"/>
        <v>1.1252698885648935E-69</v>
      </c>
      <c r="BN1310" s="10">
        <f ca="1">BN1309+BI1310-INDIRECT(ADDRESS(MAX($D1310-'key variables'!$B$9*30,34),scenario!BI$4),TRUE)</f>
        <v>9439390.0751690175</v>
      </c>
      <c r="BO1310" s="10">
        <f ca="1">BO1309+BJ1310-INDIRECT(ADDRESS(MAX($D1310-'key variables'!$B$9*30,34),scenario!BJ$4),TRUE)</f>
        <v>10895583.360992203</v>
      </c>
      <c r="BP1310" s="10">
        <f ca="1">BP1309+BK1310-INDIRECT(ADDRESS(MAX($D1310-'key variables'!$B$9*30,34),scenario!BK$4),TRUE)</f>
        <v>32531162.537994072</v>
      </c>
      <c r="BQ1310" s="10">
        <f ca="1">BQ1309+BL1310-INDIRECT(ADDRESS(MAX($D1310-'key variables'!$B$9*30,34),scenario!BL$4),TRUE)</f>
        <v>14415841.516535141</v>
      </c>
      <c r="BR1310" s="10">
        <f t="shared" ca="1" si="967"/>
        <v>67281977.490690395</v>
      </c>
      <c r="BS1310" s="82">
        <f t="shared" ca="1" si="948"/>
        <v>-2.3433848477536824E-9</v>
      </c>
      <c r="BT1310" s="82">
        <f t="shared" ca="1" si="949"/>
        <v>-3.4288309057018498E-10</v>
      </c>
      <c r="BU1310" s="82">
        <f t="shared" ca="1" si="950"/>
        <v>-4.2578247660364599E-9</v>
      </c>
      <c r="BV1310" s="82">
        <f t="shared" ca="1" si="951"/>
        <v>-2.9943922343414556E-9</v>
      </c>
      <c r="BW1310" s="82">
        <f t="shared" ca="1" si="968"/>
        <v>-9.9384849387017825E-9</v>
      </c>
      <c r="BX1310" s="10">
        <f t="shared" ca="1" si="952"/>
        <v>-1.8625994260191893E-12</v>
      </c>
      <c r="BY1310" s="10">
        <f t="shared" ca="1" si="953"/>
        <v>2.8902850229962428E-12</v>
      </c>
      <c r="BZ1310" s="10">
        <f t="shared" ca="1" si="954"/>
        <v>-3.5034723983035463E-11</v>
      </c>
      <c r="CA1310" s="10">
        <f t="shared" ca="1" si="955"/>
        <v>-2.0257049910634696E-11</v>
      </c>
      <c r="CB1310" s="10">
        <v>0</v>
      </c>
      <c r="CC1310" s="82">
        <f t="shared" ca="1" si="956"/>
        <v>3.9725652202851362E-13</v>
      </c>
      <c r="CD1310" s="82">
        <f t="shared" ca="1" si="957"/>
        <v>3.4270724516460853E-13</v>
      </c>
      <c r="CE1310" s="82">
        <f t="shared" ca="1" si="958"/>
        <v>1.8915613015532971E-10</v>
      </c>
      <c r="CF1310" s="82">
        <f t="shared" ca="1" si="959"/>
        <v>3.7028113764059381E-11</v>
      </c>
      <c r="CG1310" s="82">
        <f t="shared" ca="1" si="969"/>
        <v>2.269242076865822E-10</v>
      </c>
      <c r="CH1310" s="13" t="str">
        <f t="shared" ca="1" si="970"/>
        <v/>
      </c>
      <c r="CI1310" s="81">
        <f t="shared" ca="1" si="979"/>
        <v>0.1131775965863165</v>
      </c>
      <c r="CJ1310" s="81">
        <f t="shared" ca="1" si="980"/>
        <v>0.13063724757458739</v>
      </c>
      <c r="CK1310" s="81">
        <f t="shared" ca="1" si="981"/>
        <v>0.39004625943939081</v>
      </c>
      <c r="CL1310" s="81">
        <f t="shared" ca="1" si="982"/>
        <v>0.17284488538116416</v>
      </c>
      <c r="CM1310" s="89">
        <f t="shared" ca="1" si="971"/>
        <v>0.80670598898145884</v>
      </c>
    </row>
    <row r="1311" spans="1:91" x14ac:dyDescent="0.3">
      <c r="A1311">
        <v>1246</v>
      </c>
      <c r="B1311" s="3">
        <f t="shared" si="984"/>
        <v>3.65</v>
      </c>
      <c r="C1311" s="3">
        <f t="shared" si="972"/>
        <v>41.533333333333331</v>
      </c>
      <c r="D1311" s="4">
        <f t="shared" ca="1" si="960"/>
        <v>1311</v>
      </c>
      <c r="E1311" s="58">
        <f>(0.5*(COS(B1311*2*PI())+1)*('key variables'!$B$4-'key variables'!$B$6)+'key variables'!$B$6)/'key variables'!$B$4</f>
        <v>1</v>
      </c>
      <c r="F1311" s="10">
        <f t="shared" ca="1" si="973"/>
        <v>11689222.907461114</v>
      </c>
      <c r="G1311" s="10">
        <f t="shared" ca="1" si="974"/>
        <v>13492492.798713122</v>
      </c>
      <c r="H1311" s="10">
        <f t="shared" ca="1" si="975"/>
        <v>40309474.521088287</v>
      </c>
      <c r="I1311" s="10">
        <f t="shared" ca="1" si="976"/>
        <v>17912154.249750931</v>
      </c>
      <c r="J1311" s="10">
        <f t="shared" ca="1" si="961"/>
        <v>83403344.477013454</v>
      </c>
      <c r="K1311" s="82">
        <f t="shared" ca="1" si="937"/>
        <v>2249832.832292099</v>
      </c>
      <c r="L1311" s="82">
        <f t="shared" ca="1" si="938"/>
        <v>2596909.4377209195</v>
      </c>
      <c r="M1311" s="82">
        <f t="shared" ca="1" si="939"/>
        <v>7778311.98309422</v>
      </c>
      <c r="N1311" s="82">
        <f t="shared" ca="1" si="940"/>
        <v>3496312.733215793</v>
      </c>
      <c r="O1311" s="82">
        <f t="shared" ca="1" si="962"/>
        <v>16121366.986323033</v>
      </c>
      <c r="P1311" s="10">
        <f ca="1">IF(IF($A1311&gt;='key variables'!$B$26,K1311*SUMPRODUCT(Z1311:AC1311,'control variables'!$O$3:$R$3)/J1311+F$65*'key variables'!$B$25/scenario!J$65,K1311*SUMPRODUCT(Z1311:AC1311,'control variables'!$O$7:$R$7)/J1311+F$65*'key variables'!$B$25/scenario!J$65)&lt;'key variables'!$B$28,0,IF($A1311&gt;='key variables'!$B$26,K1311*SUMPRODUCT(Z1311:AC1311,'control variables'!$O$3:$R$3)/J1311+F$65*'key variables'!$B$25/scenario!J$65,K1311*SUMPRODUCT(Z1311:AC1311,'control variables'!$O$7:$R$7)/J1311+F$65*'key variables'!$B$25/scenario!J$65))</f>
        <v>1.7418164345701836E-71</v>
      </c>
      <c r="Q1311" s="10">
        <f ca="1">IF(IF($A1311&gt;='key variables'!$B$26,L1311*SUMPRODUCT(Z1311:AC1311,'control variables'!$O$4:$R$4)/J1311+G$65*'key variables'!$B$25/scenario!J$65,L1311*SUMPRODUCT(Z1311:AC1311,'control variables'!$O$7:$R$7)/J1311+G$65*'key variables'!$B$25/scenario!J$65)&lt;'key variables'!$B$28,0,IF($A1311&gt;='key variables'!$B$26,L1311*SUMPRODUCT(Z1311:AC1311,'control variables'!$O$4:$R$4)/J1311+G$65*'key variables'!$B$25/scenario!J$65,L1311*SUMPRODUCT(Z1311:AC1311,'control variables'!$O$7:$R$7)/J1311+G$65*'key variables'!$B$25/scenario!J$65))</f>
        <v>2.0105225031783344E-71</v>
      </c>
      <c r="R1311" s="10">
        <f ca="1">IF(IF($A1311&gt;='key variables'!$B$26,M1311*SUMPRODUCT(Z1311:AC1311,'control variables'!$O$5:$R$5)/J1311+H$65*'key variables'!$B$25/scenario!J$65,M1311*SUMPRODUCT(Z1311:AC1311,'control variables'!$O$7:$R$7)/J1311+H$65*'key variables'!$B$25/scenario!J$65)&lt;'key variables'!$B$28,0,IF($A1311&gt;='key variables'!$B$26,M1311*SUMPRODUCT(Z1311:AC1311,'control variables'!$O$5:$R$5)/J1311+H$65*'key variables'!$B$25/scenario!J$65,M1311*SUMPRODUCT(Z1311:AC1311,'control variables'!$O$7:$R$7)/J1311+H$65*'key variables'!$B$25/scenario!J$65))</f>
        <v>6.0219548096668111E-71</v>
      </c>
      <c r="S1311" s="10">
        <f ca="1">IF(IF($A1311&gt;='key variables'!$B$26,N1311*SUMPRODUCT(Z1311:AC1311,'control variables'!$O$6:$R$6)/J1311+I$65*'key variables'!$B$25/scenario!J$65,N1311*SUMPRODUCT(Z1311:AC1311,'control variables'!$O$7:$R$7)/J1311+I$65*'key variables'!$B$25/scenario!J$65)&lt;'key variables'!$B$28,0,IF($A1311&gt;='key variables'!$B$26,N1311*SUMPRODUCT(Z1311:AC1311,'control variables'!$O$6:$R$6)/J1311+I$65*'key variables'!$B$25/scenario!J$65,N1311*SUMPRODUCT(Z1311:AC1311,'control variables'!$O$7:$R$7)/J1311+I$65*'key variables'!$B$25/scenario!J$65))</f>
        <v>2.7068388778502816E-71</v>
      </c>
      <c r="T1311" s="10">
        <f t="shared" ca="1" si="983"/>
        <v>1.2481132625265611E-70</v>
      </c>
      <c r="U1311" s="82">
        <f ca="1">SUMPRODUCT(P1281:P1310,'control variables'!AD$7:AD$36)</f>
        <v>3.6929730733596485E-71</v>
      </c>
      <c r="V1311" s="82">
        <f ca="1">SUMPRODUCT(Q1281:Q1310,'control variables'!AE$7:AE$36)</f>
        <v>4.2626796488192481E-71</v>
      </c>
      <c r="W1311" s="82">
        <f ca="1">SUMPRODUCT(R1281:R1310,'control variables'!AF$7:AF$36)</f>
        <v>1.2767658244409609E-70</v>
      </c>
      <c r="X1311" s="82">
        <f ca="1">SUMPRODUCT(S1281:S1310,'control variables'!AG$7:AG$36)</f>
        <v>5.7389991800662111E-71</v>
      </c>
      <c r="Y1311" s="82">
        <f t="shared" ca="1" si="977"/>
        <v>2.6462310146654716E-70</v>
      </c>
      <c r="Z1311" s="10">
        <f ca="1">IF($A1311&gt;='key variables'!$B$26,SUMPRODUCT(P1281:P1310,'control variables'!V$7:V$36)*$E1311,SUMPRODUCT(P1281:P1310,'control variables'!Z$7:Z$36)*$E1311)</f>
        <v>9.0112281564849109E-71</v>
      </c>
      <c r="AA1311" s="10">
        <f ca="1">IF($A1311&gt;='key variables'!$B$26,SUMPRODUCT(Q1281:Q1310,'control variables'!W$7:W$36)*$E1311,SUMPRODUCT(Q1281:Q1310,'control variables'!AA$7:AA$36)*$E1311)</f>
        <v>1.0401369874752506E-70</v>
      </c>
      <c r="AB1311" s="10">
        <f ca="1">IF($A1311&gt;='key variables'!$B$26,SUMPRODUCT(R1281:R1310,'control variables'!X$7:X$36)*$E1311,SUMPRODUCT(R1281:R1310,'control variables'!AB$7:AB$36)*$E1311)</f>
        <v>3.1154378648023239E-70</v>
      </c>
      <c r="AC1311" s="10">
        <f ca="1">IF($A1311&gt;='key variables'!$B$26,SUMPRODUCT(S1281:S1310,'control variables'!Y$7:Y$36)*$E1311,SUMPRODUCT(S1281:S1310,'control variables'!AC$7:AC$36)*$E1311)</f>
        <v>1.4003738985946308E-70</v>
      </c>
      <c r="AD1311" s="10">
        <f t="shared" ca="1" si="978"/>
        <v>6.4570715665206967E-70</v>
      </c>
      <c r="AE1311" s="82">
        <f ca="1">SUMPRODUCT(P1281:P1310,'control variables'!AL$7:AL$36)</f>
        <v>1.2269243250311897E-70</v>
      </c>
      <c r="AF1311" s="82">
        <f ca="1">SUMPRODUCT(Q1281:Q1310,'control variables'!AM$7:AM$36)</f>
        <v>1.4124962131177625E-70</v>
      </c>
      <c r="AG1311" s="82">
        <f ca="1">SUMPRODUCT(R1281:R1310,'control variables'!AN$7:AN$36)</f>
        <v>4.0273979237705548E-70</v>
      </c>
      <c r="AH1311" s="82">
        <f ca="1">SUMPRODUCT(S1281:S1310,'control variables'!AO$7:AO$36)</f>
        <v>1.7438233522954845E-70</v>
      </c>
      <c r="AI1311" s="82">
        <f t="shared" ca="1" si="941"/>
        <v>8.4106418142149921E-70</v>
      </c>
      <c r="AJ1311" s="10">
        <f ca="1">SUMPRODUCT(P1281:P1310,'control variables'!AP$7:AP$36)</f>
        <v>1.1723309646254718E-73</v>
      </c>
      <c r="AK1311" s="10">
        <f ca="1">SUMPRODUCT(Q1281:Q1310,'control variables'!AQ$7:AQ$36)</f>
        <v>3.3829595053365873E-73</v>
      </c>
      <c r="AL1311" s="10">
        <f ca="1">SUMPRODUCT(R1281:R1310,'control variables'!AR$7:AR$36)</f>
        <v>1.2159244712873154E-71</v>
      </c>
      <c r="AM1311" s="10">
        <f ca="1">SUMPRODUCT(S1281:S1310,'control variables'!AS$7:AS$36)</f>
        <v>9.1092005155497567E-72</v>
      </c>
      <c r="AN1311" s="10">
        <f t="shared" ca="1" si="963"/>
        <v>2.1723974275419115E-71</v>
      </c>
      <c r="AO1311" s="82">
        <f ca="1">SUMPRODUCT(P1281:P1310,'control variables'!AX$7:AX$36)</f>
        <v>1.5941912060451333E-73</v>
      </c>
      <c r="AP1311" s="82">
        <f ca="1">SUMPRODUCT(Q1281:Q1310,'control variables'!AY$7:AY$36)</f>
        <v>3.680246931317609E-73</v>
      </c>
      <c r="AQ1311" s="82">
        <f ca="1">SUMPRODUCT(R1281:R1310,'control variables'!AZ$7:AZ$36)</f>
        <v>3.3069434448668481E-72</v>
      </c>
      <c r="AR1311" s="82">
        <f ca="1">SUMPRODUCT(S1281:S1310,'control variables'!BA$7:BA$36)</f>
        <v>2.4774245147794995E-72</v>
      </c>
      <c r="AS1311" s="82">
        <f t="shared" ca="1" si="964"/>
        <v>6.3118117733826212E-72</v>
      </c>
      <c r="AT1311" s="10">
        <f ca="1">SUMPRODUCT(P1281:P1310,'control variables'!AT$7:AT$36)</f>
        <v>-1.4069359493117664E-73</v>
      </c>
      <c r="AU1311" s="10">
        <f ca="1">SUMPRODUCT(Q1281:Q1310,'control variables'!AU$7:AU$36)</f>
        <v>1.5262159889281295E-73</v>
      </c>
      <c r="AV1311" s="10">
        <f ca="1">SUMPRODUCT(R1281:R1310,'control variables'!AV$7:AV$36)</f>
        <v>6.572008353720634E-71</v>
      </c>
      <c r="AW1311" s="10">
        <f ca="1">SUMPRODUCT(S1281:S1310,'control variables'!AW$7:AW$36)</f>
        <v>4.9234753718319897E-71</v>
      </c>
      <c r="AX1311" s="10">
        <f t="shared" ca="1" si="942"/>
        <v>1.1496676525948788E-70</v>
      </c>
      <c r="AY1311" s="82">
        <f ca="1">SUMPRODUCT(P1281:P1310,'control variables'!BB$7:BB$36)</f>
        <v>5.099389223441283E-73</v>
      </c>
      <c r="AZ1311" s="82">
        <f ca="1">SUMPRODUCT(Q1281:Q1310,'control variables'!BC$7:BC$36)</f>
        <v>1.30034334261784E-72</v>
      </c>
      <c r="BA1311" s="82">
        <f ca="1">SUMPRODUCT(R1281:R1310,'control variables'!BD$7:BD$36)</f>
        <v>9.1028030979612179E-72</v>
      </c>
      <c r="BB1311" s="82">
        <f ca="1">SUMPRODUCT(S1281:S1310,'control variables'!BE$7:BE$36)</f>
        <v>1.2935733006960881E-72</v>
      </c>
      <c r="BC1311" s="82">
        <f t="shared" ca="1" si="965"/>
        <v>1.2206658663619275E-71</v>
      </c>
      <c r="BD1311" s="10">
        <f ca="1">SUMPRODUCT(P1281:P1310,'control variables'!BF$7:BF$36)</f>
        <v>1.0667478089793808E-73</v>
      </c>
      <c r="BE1311" s="10">
        <f ca="1">SUMPRODUCT(Q1281:Q1310,'control variables'!BG$7:BG$36)</f>
        <v>1.2313125726698443E-73</v>
      </c>
      <c r="BF1311" s="10">
        <f ca="1">SUMPRODUCT(R1281:R1310,'control variables'!BH$7:BH$36)</f>
        <v>3.6880505726598553E-72</v>
      </c>
      <c r="BG1311" s="10">
        <f ca="1">SUMPRODUCT(S1281:S1310,'control variables'!BI$7:BI$36)</f>
        <v>8.2888023815193988E-72</v>
      </c>
      <c r="BH1311" s="10">
        <f t="shared" ca="1" si="966"/>
        <v>1.2206658992344177E-71</v>
      </c>
      <c r="BI1311" s="82">
        <f t="shared" ca="1" si="943"/>
        <v>1.2306167783053192E-70</v>
      </c>
      <c r="BJ1311" s="82">
        <f t="shared" ca="1" si="944"/>
        <v>1.427025862532869E-70</v>
      </c>
      <c r="BK1311" s="82">
        <f t="shared" ca="1" si="945"/>
        <v>4.7756267901222303E-70</v>
      </c>
      <c r="BL1311" s="82">
        <f t="shared" ca="1" si="946"/>
        <v>2.2491066224856445E-70</v>
      </c>
      <c r="BM1311" s="82">
        <f t="shared" ca="1" si="936"/>
        <v>9.6823760534460618E-70</v>
      </c>
      <c r="BN1311" s="10">
        <f ca="1">BN1310+BI1311-INDIRECT(ADDRESS(MAX($D1311-'key variables'!$B$9*30,34),scenario!BI$4),TRUE)</f>
        <v>9439390.0751690175</v>
      </c>
      <c r="BO1311" s="10">
        <f ca="1">BO1310+BJ1311-INDIRECT(ADDRESS(MAX($D1311-'key variables'!$B$9*30,34),scenario!BJ$4),TRUE)</f>
        <v>10895583.360992203</v>
      </c>
      <c r="BP1311" s="10">
        <f ca="1">BP1310+BK1311-INDIRECT(ADDRESS(MAX($D1311-'key variables'!$B$9*30,34),scenario!BK$4),TRUE)</f>
        <v>32531162.537994072</v>
      </c>
      <c r="BQ1311" s="10">
        <f ca="1">BQ1310+BL1311-INDIRECT(ADDRESS(MAX($D1311-'key variables'!$B$9*30,34),scenario!BL$4),TRUE)</f>
        <v>14415841.516535141</v>
      </c>
      <c r="BR1311" s="10">
        <f t="shared" ca="1" si="967"/>
        <v>67281977.490690395</v>
      </c>
      <c r="BS1311" s="82">
        <f t="shared" ca="1" si="948"/>
        <v>-2.3433848477536824E-9</v>
      </c>
      <c r="BT1311" s="82">
        <f t="shared" ca="1" si="949"/>
        <v>-3.4288309057018498E-10</v>
      </c>
      <c r="BU1311" s="82">
        <f t="shared" ca="1" si="950"/>
        <v>-4.2578247660364599E-9</v>
      </c>
      <c r="BV1311" s="82">
        <f t="shared" ca="1" si="951"/>
        <v>-2.9943922343414556E-9</v>
      </c>
      <c r="BW1311" s="82">
        <f t="shared" ca="1" si="968"/>
        <v>-9.9384849387017825E-9</v>
      </c>
      <c r="BX1311" s="10">
        <f t="shared" ca="1" si="952"/>
        <v>-1.8625994260191893E-12</v>
      </c>
      <c r="BY1311" s="10">
        <f t="shared" ca="1" si="953"/>
        <v>2.8902850229962428E-12</v>
      </c>
      <c r="BZ1311" s="10">
        <f t="shared" ca="1" si="954"/>
        <v>-3.5034723983035463E-11</v>
      </c>
      <c r="CA1311" s="10">
        <f t="shared" ca="1" si="955"/>
        <v>-2.0257049910634696E-11</v>
      </c>
      <c r="CB1311" s="10">
        <v>0</v>
      </c>
      <c r="CC1311" s="82">
        <f t="shared" ca="1" si="956"/>
        <v>3.9725652202851362E-13</v>
      </c>
      <c r="CD1311" s="82">
        <f t="shared" ca="1" si="957"/>
        <v>3.4270724516460853E-13</v>
      </c>
      <c r="CE1311" s="82">
        <f t="shared" ca="1" si="958"/>
        <v>1.8915613015532971E-10</v>
      </c>
      <c r="CF1311" s="82">
        <f t="shared" ca="1" si="959"/>
        <v>3.7028113764059381E-11</v>
      </c>
      <c r="CG1311" s="82">
        <f t="shared" ca="1" si="969"/>
        <v>2.269242076865822E-10</v>
      </c>
      <c r="CH1311" s="13" t="str">
        <f t="shared" ca="1" si="970"/>
        <v/>
      </c>
      <c r="CI1311" s="81">
        <f t="shared" ca="1" si="979"/>
        <v>0.1131775965863165</v>
      </c>
      <c r="CJ1311" s="81">
        <f t="shared" ca="1" si="980"/>
        <v>0.13063724757458739</v>
      </c>
      <c r="CK1311" s="81">
        <f t="shared" ca="1" si="981"/>
        <v>0.39004625943939081</v>
      </c>
      <c r="CL1311" s="81">
        <f t="shared" ca="1" si="982"/>
        <v>0.17284488538116416</v>
      </c>
      <c r="CM1311" s="89">
        <f t="shared" ca="1" si="971"/>
        <v>0.80670598898145884</v>
      </c>
    </row>
    <row r="1312" spans="1:91" x14ac:dyDescent="0.3">
      <c r="A1312">
        <v>1247</v>
      </c>
      <c r="B1312" s="3">
        <f t="shared" si="984"/>
        <v>3.6527777777777777</v>
      </c>
      <c r="C1312" s="3">
        <f t="shared" si="972"/>
        <v>41.56666666666667</v>
      </c>
      <c r="D1312" s="4">
        <f t="shared" ca="1" si="960"/>
        <v>1312</v>
      </c>
      <c r="E1312" s="58">
        <f>(0.5*(COS(B1312*2*PI())+1)*('key variables'!$B$4-'key variables'!$B$6)+'key variables'!$B$6)/'key variables'!$B$4</f>
        <v>1</v>
      </c>
      <c r="F1312" s="10">
        <f t="shared" ca="1" si="973"/>
        <v>11689222.907461114</v>
      </c>
      <c r="G1312" s="10">
        <f t="shared" ca="1" si="974"/>
        <v>13492492.798713122</v>
      </c>
      <c r="H1312" s="10">
        <f t="shared" ca="1" si="975"/>
        <v>40309474.521088287</v>
      </c>
      <c r="I1312" s="10">
        <f t="shared" ca="1" si="976"/>
        <v>17912154.249750931</v>
      </c>
      <c r="J1312" s="10">
        <f t="shared" ca="1" si="961"/>
        <v>83403344.477013454</v>
      </c>
      <c r="K1312" s="82">
        <f t="shared" ca="1" si="937"/>
        <v>2249832.832292099</v>
      </c>
      <c r="L1312" s="82">
        <f t="shared" ca="1" si="938"/>
        <v>2596909.4377209195</v>
      </c>
      <c r="M1312" s="82">
        <f t="shared" ca="1" si="939"/>
        <v>7778311.98309422</v>
      </c>
      <c r="N1312" s="82">
        <f t="shared" ca="1" si="940"/>
        <v>3496312.733215793</v>
      </c>
      <c r="O1312" s="82">
        <f t="shared" ca="1" si="962"/>
        <v>16121366.986323033</v>
      </c>
      <c r="P1312" s="10">
        <f ca="1">IF(IF($A1312&gt;='key variables'!$B$26,K1312*SUMPRODUCT(Z1312:AC1312,'control variables'!$O$3:$R$3)/J1312+F$65*'key variables'!$B$25/scenario!J$65,K1312*SUMPRODUCT(Z1312:AC1312,'control variables'!$O$7:$R$7)/J1312+F$65*'key variables'!$B$25/scenario!J$65)&lt;'key variables'!$B$28,0,IF($A1312&gt;='key variables'!$B$26,K1312*SUMPRODUCT(Z1312:AC1312,'control variables'!$O$3:$R$3)/J1312+F$65*'key variables'!$B$25/scenario!J$65,K1312*SUMPRODUCT(Z1312:AC1312,'control variables'!$O$7:$R$7)/J1312+F$65*'key variables'!$B$25/scenario!J$65))</f>
        <v>1.4987446040247045E-71</v>
      </c>
      <c r="Q1312" s="10">
        <f ca="1">IF(IF($A1312&gt;='key variables'!$B$26,L1312*SUMPRODUCT(Z1312:AC1312,'control variables'!$O$4:$R$4)/J1312+G$65*'key variables'!$B$25/scenario!J$65,L1312*SUMPRODUCT(Z1312:AC1312,'control variables'!$O$7:$R$7)/J1312+G$65*'key variables'!$B$25/scenario!J$65)&lt;'key variables'!$B$28,0,IF($A1312&gt;='key variables'!$B$26,L1312*SUMPRODUCT(Z1312:AC1312,'control variables'!$O$4:$R$4)/J1312+G$65*'key variables'!$B$25/scenario!J$65,L1312*SUMPRODUCT(Z1312:AC1312,'control variables'!$O$7:$R$7)/J1312+G$65*'key variables'!$B$25/scenario!J$65))</f>
        <v>1.7299525329443412E-71</v>
      </c>
      <c r="R1312" s="10">
        <f ca="1">IF(IF($A1312&gt;='key variables'!$B$26,M1312*SUMPRODUCT(Z1312:AC1312,'control variables'!$O$5:$R$5)/J1312+H$65*'key variables'!$B$25/scenario!J$65,M1312*SUMPRODUCT(Z1312:AC1312,'control variables'!$O$7:$R$7)/J1312+H$65*'key variables'!$B$25/scenario!J$65)&lt;'key variables'!$B$28,0,IF($A1312&gt;='key variables'!$B$26,M1312*SUMPRODUCT(Z1312:AC1312,'control variables'!$O$5:$R$5)/J1312+H$65*'key variables'!$B$25/scenario!J$65,M1312*SUMPRODUCT(Z1312:AC1312,'control variables'!$O$7:$R$7)/J1312+H$65*'key variables'!$B$25/scenario!J$65))</f>
        <v>5.1815863586657912E-71</v>
      </c>
      <c r="S1312" s="10">
        <f ca="1">IF(IF($A1312&gt;='key variables'!$B$26,N1312*SUMPRODUCT(Z1312:AC1312,'control variables'!$O$6:$R$6)/J1312+I$65*'key variables'!$B$25/scenario!J$65,N1312*SUMPRODUCT(Z1312:AC1312,'control variables'!$O$7:$R$7)/J1312+I$65*'key variables'!$B$25/scenario!J$65)&lt;'key variables'!$B$28,0,IF($A1312&gt;='key variables'!$B$26,N1312*SUMPRODUCT(Z1312:AC1312,'control variables'!$O$6:$R$6)/J1312+I$65*'key variables'!$B$25/scenario!J$65,N1312*SUMPRODUCT(Z1312:AC1312,'control variables'!$O$7:$R$7)/J1312+I$65*'key variables'!$B$25/scenario!J$65))</f>
        <v>2.329097419007578E-71</v>
      </c>
      <c r="T1312" s="10">
        <f t="shared" ca="1" si="983"/>
        <v>1.0739380914642416E-70</v>
      </c>
      <c r="U1312" s="82">
        <f ca="1">SUMPRODUCT(P1282:P1311,'control variables'!AD$7:AD$36)</f>
        <v>3.1776158248685334E-71</v>
      </c>
      <c r="V1312" s="82">
        <f ca="1">SUMPRODUCT(Q1282:Q1311,'control variables'!AE$7:AE$36)</f>
        <v>3.6678194071180985E-71</v>
      </c>
      <c r="W1312" s="82">
        <f ca="1">SUMPRODUCT(R1282:R1311,'control variables'!AF$7:AF$36)</f>
        <v>1.0985921662039181E-70</v>
      </c>
      <c r="X1312" s="82">
        <f ca="1">SUMPRODUCT(S1282:S1311,'control variables'!AG$7:AG$36)</f>
        <v>4.9381174060106515E-71</v>
      </c>
      <c r="Y1312" s="82">
        <f t="shared" ca="1" si="977"/>
        <v>2.2769474300036466E-70</v>
      </c>
      <c r="Z1312" s="10">
        <f ca="1">IF($A1312&gt;='key variables'!$B$26,SUMPRODUCT(P1282:P1311,'control variables'!V$7:V$36)*$E1312,SUMPRODUCT(P1282:P1311,'control variables'!Z$7:Z$36)*$E1312)</f>
        <v>7.7537042980650925E-71</v>
      </c>
      <c r="AA1312" s="10">
        <f ca="1">IF($A1312&gt;='key variables'!$B$26,SUMPRODUCT(Q1282:Q1311,'control variables'!W$7:W$36)*$E1312,SUMPRODUCT(Q1282:Q1311,'control variables'!AA$7:AA$36)*$E1312)</f>
        <v>8.9498506644284981E-71</v>
      </c>
      <c r="AB1312" s="10">
        <f ca="1">IF($A1312&gt;='key variables'!$B$26,SUMPRODUCT(R1282:R1311,'control variables'!X$7:X$36)*$E1312,SUMPRODUCT(R1282:R1311,'control variables'!AB$7:AB$36)*$E1312)</f>
        <v>2.6806761013246087E-70</v>
      </c>
      <c r="AC1312" s="10">
        <f ca="1">IF($A1312&gt;='key variables'!$B$26,SUMPRODUCT(S1282:S1311,'control variables'!Y$7:Y$36)*$E1312,SUMPRODUCT(S1282:S1311,'control variables'!AC$7:AC$36)*$E1312)</f>
        <v>1.2049506380123513E-70</v>
      </c>
      <c r="AD1312" s="10">
        <f t="shared" ca="1" si="978"/>
        <v>5.5559822355863189E-70</v>
      </c>
      <c r="AE1312" s="82">
        <f ca="1">SUMPRODUCT(P1282:P1311,'control variables'!AL$7:AL$36)</f>
        <v>1.0557060865836349E-70</v>
      </c>
      <c r="AF1312" s="82">
        <f ca="1">SUMPRODUCT(Q1282:Q1311,'control variables'!AM$7:AM$36)</f>
        <v>1.2153812741685185E-70</v>
      </c>
      <c r="AG1312" s="82">
        <f ca="1">SUMPRODUCT(R1282:R1311,'control variables'!AN$7:AN$36)</f>
        <v>3.4653714287641863E-70</v>
      </c>
      <c r="AH1312" s="82">
        <f ca="1">SUMPRODUCT(S1282:S1311,'control variables'!AO$7:AO$36)</f>
        <v>1.5004714548293126E-70</v>
      </c>
      <c r="AI1312" s="82">
        <f t="shared" ca="1" si="941"/>
        <v>7.2369302443456532E-70</v>
      </c>
      <c r="AJ1312" s="10">
        <f ca="1">SUMPRODUCT(P1282:P1311,'control variables'!AP$7:AP$36)</f>
        <v>1.0087312718444246E-73</v>
      </c>
      <c r="AK1312" s="10">
        <f ca="1">SUMPRODUCT(Q1282:Q1311,'control variables'!AQ$7:AQ$36)</f>
        <v>2.9108648900240919E-73</v>
      </c>
      <c r="AL1312" s="10">
        <f ca="1">SUMPRODUCT(R1282:R1311,'control variables'!AR$7:AR$36)</f>
        <v>1.046241270936881E-71</v>
      </c>
      <c r="AM1312" s="10">
        <f ca="1">SUMPRODUCT(S1282:S1311,'control variables'!AS$7:AS$36)</f>
        <v>7.8380045386517169E-72</v>
      </c>
      <c r="AN1312" s="10">
        <f t="shared" ca="1" si="963"/>
        <v>1.8692376864207378E-71</v>
      </c>
      <c r="AO1312" s="82">
        <f ca="1">SUMPRODUCT(P1282:P1311,'control variables'!AX$7:AX$36)</f>
        <v>1.3717205903120138E-73</v>
      </c>
      <c r="AP1312" s="82">
        <f ca="1">SUMPRODUCT(Q1282:Q1311,'control variables'!AY$7:AY$36)</f>
        <v>3.1666656257907161E-73</v>
      </c>
      <c r="AQ1312" s="82">
        <f ca="1">SUMPRODUCT(R1282:R1311,'control variables'!AZ$7:AZ$36)</f>
        <v>2.8454569295828699E-72</v>
      </c>
      <c r="AR1312" s="82">
        <f ca="1">SUMPRODUCT(S1282:S1311,'control variables'!BA$7:BA$36)</f>
        <v>2.1316980077298078E-72</v>
      </c>
      <c r="AS1312" s="82">
        <f t="shared" ca="1" si="964"/>
        <v>5.4309935589229504E-72</v>
      </c>
      <c r="AT1312" s="10">
        <f ca="1">SUMPRODUCT(P1282:P1311,'control variables'!AT$7:AT$36)</f>
        <v>-1.2105969494768948E-73</v>
      </c>
      <c r="AU1312" s="10">
        <f ca="1">SUMPRODUCT(Q1282:Q1311,'control variables'!AU$7:AU$36)</f>
        <v>1.3132313673149553E-73</v>
      </c>
      <c r="AV1312" s="10">
        <f ca="1">SUMPRODUCT(R1282:R1311,'control variables'!AV$7:AV$36)</f>
        <v>5.6548795052416894E-71</v>
      </c>
      <c r="AW1312" s="10">
        <f ca="1">SUMPRODUCT(S1282:S1311,'control variables'!AW$7:AW$36)</f>
        <v>4.2364005759324433E-71</v>
      </c>
      <c r="AX1312" s="10">
        <f t="shared" ca="1" si="942"/>
        <v>9.8923064253525129E-71</v>
      </c>
      <c r="AY1312" s="82">
        <f ca="1">SUMPRODUCT(P1282:P1311,'control variables'!BB$7:BB$36)</f>
        <v>4.3877655134998693E-73</v>
      </c>
      <c r="AZ1312" s="82">
        <f ca="1">SUMPRODUCT(Q1282:Q1311,'control variables'!BC$7:BC$36)</f>
        <v>1.1188794234846271E-72</v>
      </c>
      <c r="BA1312" s="82">
        <f ca="1">SUMPRODUCT(R1282:R1311,'control variables'!BD$7:BD$36)</f>
        <v>7.832499885635353E-72</v>
      </c>
      <c r="BB1312" s="82">
        <f ca="1">SUMPRODUCT(S1282:S1311,'control variables'!BE$7:BE$36)</f>
        <v>1.1130541461489297E-72</v>
      </c>
      <c r="BC1312" s="82">
        <f t="shared" ca="1" si="965"/>
        <v>1.0503210006618896E-71</v>
      </c>
      <c r="BD1312" s="10">
        <f ca="1">SUMPRODUCT(P1282:P1311,'control variables'!BF$7:BF$36)</f>
        <v>9.1788232722556916E-74</v>
      </c>
      <c r="BE1312" s="10">
        <f ca="1">SUMPRODUCT(Q1282:Q1311,'control variables'!BG$7:BG$36)</f>
        <v>1.0594819508704941E-73</v>
      </c>
      <c r="BF1312" s="10">
        <f ca="1">SUMPRODUCT(R1282:R1311,'control variables'!BH$7:BH$36)</f>
        <v>3.1733802629484045E-72</v>
      </c>
      <c r="BG1312" s="10">
        <f ca="1">SUMPRODUCT(S1282:S1311,'control variables'!BI$7:BI$36)</f>
        <v>7.1320935987119749E-72</v>
      </c>
      <c r="BH1312" s="10">
        <f t="shared" ca="1" si="966"/>
        <v>1.0503210289469985E-71</v>
      </c>
      <c r="BI1312" s="82">
        <f t="shared" ca="1" si="943"/>
        <v>1.0588832551476579E-70</v>
      </c>
      <c r="BJ1312" s="82">
        <f t="shared" ca="1" si="944"/>
        <v>1.2278832997706797E-70</v>
      </c>
      <c r="BK1312" s="82">
        <f t="shared" ca="1" si="945"/>
        <v>4.1091843781447086E-70</v>
      </c>
      <c r="BL1312" s="82">
        <f t="shared" ca="1" si="946"/>
        <v>1.935242053884046E-70</v>
      </c>
      <c r="BM1312" s="82">
        <f t="shared" ca="1" si="936"/>
        <v>8.3311929869470919E-70</v>
      </c>
      <c r="BN1312" s="10">
        <f ca="1">BN1311+BI1312-INDIRECT(ADDRESS(MAX($D1312-'key variables'!$B$9*30,34),scenario!BI$4),TRUE)</f>
        <v>9439390.0751690175</v>
      </c>
      <c r="BO1312" s="10">
        <f ca="1">BO1311+BJ1312-INDIRECT(ADDRESS(MAX($D1312-'key variables'!$B$9*30,34),scenario!BJ$4),TRUE)</f>
        <v>10895583.360992203</v>
      </c>
      <c r="BP1312" s="10">
        <f ca="1">BP1311+BK1312-INDIRECT(ADDRESS(MAX($D1312-'key variables'!$B$9*30,34),scenario!BK$4),TRUE)</f>
        <v>32531162.537994072</v>
      </c>
      <c r="BQ1312" s="10">
        <f ca="1">BQ1311+BL1312-INDIRECT(ADDRESS(MAX($D1312-'key variables'!$B$9*30,34),scenario!BL$4),TRUE)</f>
        <v>14415841.516535141</v>
      </c>
      <c r="BR1312" s="10">
        <f t="shared" ca="1" si="967"/>
        <v>67281977.490690395</v>
      </c>
      <c r="BS1312" s="82">
        <f t="shared" ca="1" si="948"/>
        <v>-2.3433848477536824E-9</v>
      </c>
      <c r="BT1312" s="82">
        <f t="shared" ca="1" si="949"/>
        <v>-3.4288309057018498E-10</v>
      </c>
      <c r="BU1312" s="82">
        <f t="shared" ca="1" si="950"/>
        <v>-4.2578247660364599E-9</v>
      </c>
      <c r="BV1312" s="82">
        <f t="shared" ca="1" si="951"/>
        <v>-2.9943922343414556E-9</v>
      </c>
      <c r="BW1312" s="82">
        <f t="shared" ca="1" si="968"/>
        <v>-9.9384849387017825E-9</v>
      </c>
      <c r="BX1312" s="10">
        <f t="shared" ca="1" si="952"/>
        <v>-1.8625994260191893E-12</v>
      </c>
      <c r="BY1312" s="10">
        <f t="shared" ca="1" si="953"/>
        <v>2.8902850229962428E-12</v>
      </c>
      <c r="BZ1312" s="10">
        <f t="shared" ca="1" si="954"/>
        <v>-3.5034723983035463E-11</v>
      </c>
      <c r="CA1312" s="10">
        <f t="shared" ca="1" si="955"/>
        <v>-2.0257049910634696E-11</v>
      </c>
      <c r="CB1312" s="10">
        <v>0</v>
      </c>
      <c r="CC1312" s="82">
        <f t="shared" ca="1" si="956"/>
        <v>3.9725652202851362E-13</v>
      </c>
      <c r="CD1312" s="82">
        <f t="shared" ca="1" si="957"/>
        <v>3.4270724516460853E-13</v>
      </c>
      <c r="CE1312" s="82">
        <f t="shared" ca="1" si="958"/>
        <v>1.8915613015532971E-10</v>
      </c>
      <c r="CF1312" s="82">
        <f t="shared" ca="1" si="959"/>
        <v>3.7028113764059381E-11</v>
      </c>
      <c r="CG1312" s="82">
        <f t="shared" ca="1" si="969"/>
        <v>2.269242076865822E-10</v>
      </c>
      <c r="CH1312" s="13" t="str">
        <f t="shared" ca="1" si="970"/>
        <v/>
      </c>
      <c r="CI1312" s="81">
        <f t="shared" ca="1" si="979"/>
        <v>0.1131775965863165</v>
      </c>
      <c r="CJ1312" s="81">
        <f t="shared" ca="1" si="980"/>
        <v>0.13063724757458739</v>
      </c>
      <c r="CK1312" s="81">
        <f t="shared" ca="1" si="981"/>
        <v>0.39004625943939081</v>
      </c>
      <c r="CL1312" s="81">
        <f t="shared" ca="1" si="982"/>
        <v>0.17284488538116416</v>
      </c>
      <c r="CM1312" s="89">
        <f t="shared" ca="1" si="971"/>
        <v>0.80670598898145884</v>
      </c>
    </row>
    <row r="1313" spans="1:91" x14ac:dyDescent="0.3">
      <c r="A1313">
        <v>1248</v>
      </c>
      <c r="B1313" s="3">
        <f t="shared" si="984"/>
        <v>3.6555555555555554</v>
      </c>
      <c r="C1313" s="3">
        <f t="shared" si="972"/>
        <v>41.6</v>
      </c>
      <c r="D1313" s="4">
        <f t="shared" ca="1" si="960"/>
        <v>1313</v>
      </c>
      <c r="E1313" s="58">
        <f>(0.5*(COS(B1313*2*PI())+1)*('key variables'!$B$4-'key variables'!$B$6)+'key variables'!$B$6)/'key variables'!$B$4</f>
        <v>1</v>
      </c>
      <c r="F1313" s="10">
        <f t="shared" ca="1" si="973"/>
        <v>11689222.907461114</v>
      </c>
      <c r="G1313" s="10">
        <f t="shared" ca="1" si="974"/>
        <v>13492492.798713122</v>
      </c>
      <c r="H1313" s="10">
        <f t="shared" ca="1" si="975"/>
        <v>40309474.521088287</v>
      </c>
      <c r="I1313" s="10">
        <f t="shared" ca="1" si="976"/>
        <v>17912154.249750931</v>
      </c>
      <c r="J1313" s="10">
        <f t="shared" ca="1" si="961"/>
        <v>83403344.477013454</v>
      </c>
      <c r="K1313" s="82">
        <f t="shared" ca="1" si="937"/>
        <v>2249832.832292099</v>
      </c>
      <c r="L1313" s="82">
        <f t="shared" ca="1" si="938"/>
        <v>2596909.4377209195</v>
      </c>
      <c r="M1313" s="82">
        <f t="shared" ca="1" si="939"/>
        <v>7778311.98309422</v>
      </c>
      <c r="N1313" s="82">
        <f t="shared" ca="1" si="940"/>
        <v>3496312.733215793</v>
      </c>
      <c r="O1313" s="82">
        <f t="shared" ca="1" si="962"/>
        <v>16121366.986323033</v>
      </c>
      <c r="P1313" s="10">
        <f ca="1">IF(IF($A1313&gt;='key variables'!$B$26,K1313*SUMPRODUCT(Z1313:AC1313,'control variables'!$O$3:$R$3)/J1313+F$65*'key variables'!$B$25/scenario!J$65,K1313*SUMPRODUCT(Z1313:AC1313,'control variables'!$O$7:$R$7)/J1313+F$65*'key variables'!$B$25/scenario!J$65)&lt;'key variables'!$B$28,0,IF($A1313&gt;='key variables'!$B$26,K1313*SUMPRODUCT(Z1313:AC1313,'control variables'!$O$3:$R$3)/J1313+F$65*'key variables'!$B$25/scenario!J$65,K1313*SUMPRODUCT(Z1313:AC1313,'control variables'!$O$7:$R$7)/J1313+F$65*'key variables'!$B$25/scenario!J$65))</f>
        <v>1.2895936354208629E-71</v>
      </c>
      <c r="Q1313" s="10">
        <f ca="1">IF(IF($A1313&gt;='key variables'!$B$26,L1313*SUMPRODUCT(Z1313:AC1313,'control variables'!$O$4:$R$4)/J1313+G$65*'key variables'!$B$25/scenario!J$65,L1313*SUMPRODUCT(Z1313:AC1313,'control variables'!$O$7:$R$7)/J1313+G$65*'key variables'!$B$25/scenario!J$65)&lt;'key variables'!$B$28,0,IF($A1313&gt;='key variables'!$B$26,L1313*SUMPRODUCT(Z1313:AC1313,'control variables'!$O$4:$R$4)/J1313+G$65*'key variables'!$B$25/scenario!J$65,L1313*SUMPRODUCT(Z1313:AC1313,'control variables'!$O$7:$R$7)/J1313+G$65*'key variables'!$B$25/scenario!J$65))</f>
        <v>1.4885363190461563E-71</v>
      </c>
      <c r="R1313" s="10">
        <f ca="1">IF(IF($A1313&gt;='key variables'!$B$26,M1313*SUMPRODUCT(Z1313:AC1313,'control variables'!$O$5:$R$5)/J1313+H$65*'key variables'!$B$25/scenario!J$65,M1313*SUMPRODUCT(Z1313:AC1313,'control variables'!$O$7:$R$7)/J1313+H$65*'key variables'!$B$25/scenario!J$65)&lt;'key variables'!$B$28,0,IF($A1313&gt;='key variables'!$B$26,M1313*SUMPRODUCT(Z1313:AC1313,'control variables'!$O$5:$R$5)/J1313+H$65*'key variables'!$B$25/scenario!J$65,M1313*SUMPRODUCT(Z1313:AC1313,'control variables'!$O$7:$R$7)/J1313+H$65*'key variables'!$B$25/scenario!J$65))</f>
        <v>4.4584919749334583E-71</v>
      </c>
      <c r="S1313" s="10">
        <f ca="1">IF(IF($A1313&gt;='key variables'!$B$26,N1313*SUMPRODUCT(Z1313:AC1313,'control variables'!$O$6:$R$6)/J1313+I$65*'key variables'!$B$25/scenario!J$65,N1313*SUMPRODUCT(Z1313:AC1313,'control variables'!$O$7:$R$7)/J1313+I$65*'key variables'!$B$25/scenario!J$65)&lt;'key variables'!$B$28,0,IF($A1313&gt;='key variables'!$B$26,N1313*SUMPRODUCT(Z1313:AC1313,'control variables'!$O$6:$R$6)/J1313+I$65*'key variables'!$B$25/scenario!J$65,N1313*SUMPRODUCT(Z1313:AC1313,'control variables'!$O$7:$R$7)/J1313+I$65*'key variables'!$B$25/scenario!J$65))</f>
        <v>2.0040700728873622E-71</v>
      </c>
      <c r="T1313" s="10">
        <f t="shared" ca="1" si="983"/>
        <v>9.2406920022878397E-71</v>
      </c>
      <c r="U1313" s="82">
        <f ca="1">SUMPRODUCT(P1283:P1312,'control variables'!AD$7:AD$36)</f>
        <v>2.7341770789758445E-71</v>
      </c>
      <c r="V1313" s="82">
        <f ca="1">SUMPRODUCT(Q1283:Q1312,'control variables'!AE$7:AE$36)</f>
        <v>3.1559723722045537E-71</v>
      </c>
      <c r="W1313" s="82">
        <f ca="1">SUMPRODUCT(R1283:R1312,'control variables'!AF$7:AF$36)</f>
        <v>9.4528277977135511E-71</v>
      </c>
      <c r="X1313" s="82">
        <f ca="1">SUMPRODUCT(S1283:S1312,'control variables'!AG$7:AG$36)</f>
        <v>4.2489993029174885E-71</v>
      </c>
      <c r="Y1313" s="82">
        <f t="shared" ca="1" si="977"/>
        <v>1.9591976551811439E-70</v>
      </c>
      <c r="Z1313" s="10">
        <f ca="1">IF($A1313&gt;='key variables'!$B$26,SUMPRODUCT(P1283:P1312,'control variables'!V$7:V$36)*$E1313,SUMPRODUCT(P1283:P1312,'control variables'!Z$7:Z$36)*$E1313)</f>
        <v>6.6716688666425464E-71</v>
      </c>
      <c r="AA1313" s="10">
        <f ca="1">IF($A1313&gt;='key variables'!$B$26,SUMPRODUCT(Q1283:Q1312,'control variables'!W$7:W$36)*$E1313,SUMPRODUCT(Q1283:Q1312,'control variables'!AA$7:AA$36)*$E1313)</f>
        <v>7.7008920824938131E-71</v>
      </c>
      <c r="AB1313" s="10">
        <f ca="1">IF($A1313&gt;='key variables'!$B$26,SUMPRODUCT(R1283:R1312,'control variables'!X$7:X$36)*$E1313,SUMPRODUCT(R1283:R1312,'control variables'!AB$7:AB$36)*$E1313)</f>
        <v>2.3065856781800591E-70</v>
      </c>
      <c r="AC1313" s="10">
        <f ca="1">IF($A1313&gt;='key variables'!$B$26,SUMPRODUCT(S1283:S1312,'control variables'!Y$7:Y$36)*$E1313,SUMPRODUCT(S1283:S1312,'control variables'!AC$7:AC$36)*$E1313)</f>
        <v>1.0367988445824775E-70</v>
      </c>
      <c r="AD1313" s="10">
        <f t="shared" ca="1" si="978"/>
        <v>4.7806406176761724E-70</v>
      </c>
      <c r="AE1313" s="82">
        <f ca="1">SUMPRODUCT(P1283:P1312,'control variables'!AL$7:AL$36)</f>
        <v>9.0838148572969303E-71</v>
      </c>
      <c r="AF1313" s="82">
        <f ca="1">SUMPRODUCT(Q1283:Q1312,'control variables'!AM$7:AM$36)</f>
        <v>1.0457738773961149E-70</v>
      </c>
      <c r="AG1313" s="82">
        <f ca="1">SUMPRODUCT(R1283:R1312,'control variables'!AN$7:AN$36)</f>
        <v>2.9817761658009167E-70</v>
      </c>
      <c r="AH1313" s="82">
        <f ca="1">SUMPRODUCT(S1283:S1312,'control variables'!AO$7:AO$36)</f>
        <v>1.2910795028601609E-70</v>
      </c>
      <c r="AI1313" s="82">
        <f t="shared" ca="1" si="941"/>
        <v>6.2270110317868865E-70</v>
      </c>
      <c r="AJ1313" s="10">
        <f ca="1">SUMPRODUCT(P1283:P1312,'control variables'!AP$7:AP$36)</f>
        <v>8.6796204271713236E-74</v>
      </c>
      <c r="AK1313" s="10">
        <f ca="1">SUMPRODUCT(Q1283:Q1312,'control variables'!AQ$7:AQ$36)</f>
        <v>2.5046514433911137E-73</v>
      </c>
      <c r="AL1313" s="10">
        <f ca="1">SUMPRODUCT(R1283:R1312,'control variables'!AR$7:AR$36)</f>
        <v>9.0023749242642576E-72</v>
      </c>
      <c r="AM1313" s="10">
        <f ca="1">SUMPRODUCT(S1283:S1312,'control variables'!AS$7:AS$36)</f>
        <v>6.744204943458451E-72</v>
      </c>
      <c r="AN1313" s="10">
        <f t="shared" ca="1" si="963"/>
        <v>1.6083841216333533E-71</v>
      </c>
      <c r="AO1313" s="82">
        <f ca="1">SUMPRODUCT(P1283:P1312,'control variables'!AX$7:AX$36)</f>
        <v>1.1802959210607193E-73</v>
      </c>
      <c r="AP1313" s="82">
        <f ca="1">SUMPRODUCT(Q1283:Q1312,'control variables'!AY$7:AY$36)</f>
        <v>2.7247549886480971E-73</v>
      </c>
      <c r="AQ1313" s="82">
        <f ca="1">SUMPRODUCT(R1283:R1312,'control variables'!AZ$7:AZ$36)</f>
        <v>2.4483712144152429E-72</v>
      </c>
      <c r="AR1313" s="82">
        <f ca="1">SUMPRODUCT(S1283:S1312,'control variables'!BA$7:BA$36)</f>
        <v>1.8342179021198856E-72</v>
      </c>
      <c r="AS1313" s="82">
        <f t="shared" ca="1" si="964"/>
        <v>4.6730942075060101E-72</v>
      </c>
      <c r="AT1313" s="10">
        <f ca="1">SUMPRODUCT(P1283:P1312,'control variables'!AT$7:AT$36)</f>
        <v>-1.0416572089153503E-73</v>
      </c>
      <c r="AU1313" s="10">
        <f ca="1">SUMPRODUCT(Q1283:Q1312,'control variables'!AU$7:AU$36)</f>
        <v>1.1299689143678066E-73</v>
      </c>
      <c r="AV1313" s="10">
        <f ca="1">SUMPRODUCT(R1283:R1312,'control variables'!AV$7:AV$36)</f>
        <v>4.8657366968651022E-71</v>
      </c>
      <c r="AW1313" s="10">
        <f ca="1">SUMPRODUCT(S1283:S1312,'control variables'!AW$7:AW$36)</f>
        <v>3.6452075991765859E-71</v>
      </c>
      <c r="AX1313" s="10">
        <f t="shared" ca="1" si="942"/>
        <v>8.5118274130962126E-71</v>
      </c>
      <c r="AY1313" s="82">
        <f ca="1">SUMPRODUCT(P1283:P1312,'control variables'!BB$7:BB$36)</f>
        <v>3.7754494426425394E-73</v>
      </c>
      <c r="AZ1313" s="82">
        <f ca="1">SUMPRODUCT(Q1283:Q1312,'control variables'!BC$7:BC$36)</f>
        <v>9.6273893460860447E-73</v>
      </c>
      <c r="BA1313" s="82">
        <f ca="1">SUMPRODUCT(R1283:R1312,'control variables'!BD$7:BD$36)</f>
        <v>6.7394684690277569E-72</v>
      </c>
      <c r="BB1313" s="82">
        <f ca="1">SUMPRODUCT(S1283:S1312,'control variables'!BE$7:BE$36)</f>
        <v>9.577265792303078E-73</v>
      </c>
      <c r="BC1313" s="82">
        <f t="shared" ca="1" si="965"/>
        <v>9.0374789271309231E-72</v>
      </c>
      <c r="BD1313" s="10">
        <f ca="1">SUMPRODUCT(P1283:P1312,'control variables'!BF$7:BF$36)</f>
        <v>7.8979113858138844E-74</v>
      </c>
      <c r="BE1313" s="10">
        <f ca="1">SUMPRODUCT(Q1283:Q1312,'control variables'!BG$7:BG$36)</f>
        <v>9.1163042523510997E-74</v>
      </c>
      <c r="BF1313" s="10">
        <f ca="1">SUMPRODUCT(R1283:R1312,'control variables'!BH$7:BH$36)</f>
        <v>2.7305325929974056E-72</v>
      </c>
      <c r="BG1313" s="10">
        <f ca="1">SUMPRODUCT(S1283:S1312,'control variables'!BI$7:BI$36)</f>
        <v>6.1368044211308679E-72</v>
      </c>
      <c r="BH1313" s="10">
        <f t="shared" ca="1" si="966"/>
        <v>9.0374791705099232E-72</v>
      </c>
      <c r="BI1313" s="82">
        <f t="shared" ca="1" si="943"/>
        <v>9.1111527796342017E-71</v>
      </c>
      <c r="BJ1313" s="82">
        <f t="shared" ca="1" si="944"/>
        <v>1.0565312356565688E-70</v>
      </c>
      <c r="BK1313" s="82">
        <f t="shared" ca="1" si="945"/>
        <v>3.5357445201777048E-70</v>
      </c>
      <c r="BL1313" s="82">
        <f t="shared" ca="1" si="946"/>
        <v>1.6651775285701227E-70</v>
      </c>
      <c r="BM1313" s="82">
        <f t="shared" ca="1" si="936"/>
        <v>7.1685685623678161E-70</v>
      </c>
      <c r="BN1313" s="10">
        <f ca="1">BN1312+BI1313-INDIRECT(ADDRESS(MAX($D1313-'key variables'!$B$9*30,34),scenario!BI$4),TRUE)</f>
        <v>9439390.0751690175</v>
      </c>
      <c r="BO1313" s="10">
        <f ca="1">BO1312+BJ1313-INDIRECT(ADDRESS(MAX($D1313-'key variables'!$B$9*30,34),scenario!BJ$4),TRUE)</f>
        <v>10895583.360992203</v>
      </c>
      <c r="BP1313" s="10">
        <f ca="1">BP1312+BK1313-INDIRECT(ADDRESS(MAX($D1313-'key variables'!$B$9*30,34),scenario!BK$4),TRUE)</f>
        <v>32531162.537994072</v>
      </c>
      <c r="BQ1313" s="10">
        <f ca="1">BQ1312+BL1313-INDIRECT(ADDRESS(MAX($D1313-'key variables'!$B$9*30,34),scenario!BL$4),TRUE)</f>
        <v>14415841.516535141</v>
      </c>
      <c r="BR1313" s="10">
        <f t="shared" ca="1" si="967"/>
        <v>67281977.490690395</v>
      </c>
      <c r="BS1313" s="82">
        <f t="shared" ca="1" si="948"/>
        <v>-2.3433848477536824E-9</v>
      </c>
      <c r="BT1313" s="82">
        <f t="shared" ca="1" si="949"/>
        <v>-3.4288309057018498E-10</v>
      </c>
      <c r="BU1313" s="82">
        <f t="shared" ca="1" si="950"/>
        <v>-4.2578247660364599E-9</v>
      </c>
      <c r="BV1313" s="82">
        <f t="shared" ca="1" si="951"/>
        <v>-2.9943922343414556E-9</v>
      </c>
      <c r="BW1313" s="82">
        <f t="shared" ca="1" si="968"/>
        <v>-9.9384849387017825E-9</v>
      </c>
      <c r="BX1313" s="10">
        <f t="shared" ca="1" si="952"/>
        <v>-1.8625994260191893E-12</v>
      </c>
      <c r="BY1313" s="10">
        <f t="shared" ca="1" si="953"/>
        <v>2.8902850229962428E-12</v>
      </c>
      <c r="BZ1313" s="10">
        <f t="shared" ca="1" si="954"/>
        <v>-3.5034723983035463E-11</v>
      </c>
      <c r="CA1313" s="10">
        <f t="shared" ca="1" si="955"/>
        <v>-2.0257049910634696E-11</v>
      </c>
      <c r="CB1313" s="10">
        <v>0</v>
      </c>
      <c r="CC1313" s="82">
        <f t="shared" ca="1" si="956"/>
        <v>3.9725652202851362E-13</v>
      </c>
      <c r="CD1313" s="82">
        <f t="shared" ca="1" si="957"/>
        <v>3.4270724516460853E-13</v>
      </c>
      <c r="CE1313" s="82">
        <f t="shared" ca="1" si="958"/>
        <v>1.8915613015532971E-10</v>
      </c>
      <c r="CF1313" s="82">
        <f t="shared" ca="1" si="959"/>
        <v>3.7028113764059381E-11</v>
      </c>
      <c r="CG1313" s="82">
        <f t="shared" ca="1" si="969"/>
        <v>2.269242076865822E-10</v>
      </c>
      <c r="CH1313" s="13" t="str">
        <f t="shared" ca="1" si="970"/>
        <v/>
      </c>
      <c r="CI1313" s="81">
        <f t="shared" ca="1" si="979"/>
        <v>0.1131775965863165</v>
      </c>
      <c r="CJ1313" s="81">
        <f t="shared" ca="1" si="980"/>
        <v>0.13063724757458739</v>
      </c>
      <c r="CK1313" s="81">
        <f t="shared" ca="1" si="981"/>
        <v>0.39004625943939081</v>
      </c>
      <c r="CL1313" s="81">
        <f t="shared" ca="1" si="982"/>
        <v>0.17284488538116416</v>
      </c>
      <c r="CM1313" s="89">
        <f t="shared" ca="1" si="971"/>
        <v>0.80670598898145884</v>
      </c>
    </row>
    <row r="1314" spans="1:91" x14ac:dyDescent="0.3">
      <c r="A1314">
        <v>1249</v>
      </c>
      <c r="B1314" s="3">
        <f t="shared" si="984"/>
        <v>3.6583333333333332</v>
      </c>
      <c r="C1314" s="3">
        <f t="shared" si="972"/>
        <v>41.633333333333333</v>
      </c>
      <c r="D1314" s="4">
        <f t="shared" ca="1" si="960"/>
        <v>1314</v>
      </c>
      <c r="E1314" s="58">
        <f>(0.5*(COS(B1314*2*PI())+1)*('key variables'!$B$4-'key variables'!$B$6)+'key variables'!$B$6)/'key variables'!$B$4</f>
        <v>1</v>
      </c>
      <c r="F1314" s="10">
        <f t="shared" ca="1" si="973"/>
        <v>11689222.907461114</v>
      </c>
      <c r="G1314" s="10">
        <f t="shared" ca="1" si="974"/>
        <v>13492492.798713122</v>
      </c>
      <c r="H1314" s="10">
        <f t="shared" ca="1" si="975"/>
        <v>40309474.521088287</v>
      </c>
      <c r="I1314" s="10">
        <f t="shared" ca="1" si="976"/>
        <v>17912154.249750931</v>
      </c>
      <c r="J1314" s="10">
        <f t="shared" ca="1" si="961"/>
        <v>83403344.477013454</v>
      </c>
      <c r="K1314" s="82">
        <f t="shared" ca="1" si="937"/>
        <v>2249832.832292099</v>
      </c>
      <c r="L1314" s="82">
        <f t="shared" ca="1" si="938"/>
        <v>2596909.4377209195</v>
      </c>
      <c r="M1314" s="82">
        <f t="shared" ca="1" si="939"/>
        <v>7778311.98309422</v>
      </c>
      <c r="N1314" s="82">
        <f t="shared" ca="1" si="940"/>
        <v>3496312.733215793</v>
      </c>
      <c r="O1314" s="82">
        <f t="shared" ca="1" si="962"/>
        <v>16121366.986323033</v>
      </c>
      <c r="P1314" s="10">
        <f ca="1">IF(IF($A1314&gt;='key variables'!$B$26,K1314*SUMPRODUCT(Z1314:AC1314,'control variables'!$O$3:$R$3)/J1314+F$65*'key variables'!$B$25/scenario!J$65,K1314*SUMPRODUCT(Z1314:AC1314,'control variables'!$O$7:$R$7)/J1314+F$65*'key variables'!$B$25/scenario!J$65)&lt;'key variables'!$B$28,0,IF($A1314&gt;='key variables'!$B$26,K1314*SUMPRODUCT(Z1314:AC1314,'control variables'!$O$3:$R$3)/J1314+F$65*'key variables'!$B$25/scenario!J$65,K1314*SUMPRODUCT(Z1314:AC1314,'control variables'!$O$7:$R$7)/J1314+F$65*'key variables'!$B$25/scenario!J$65))</f>
        <v>1.1096298462406905E-71</v>
      </c>
      <c r="Q1314" s="10">
        <f ca="1">IF(IF($A1314&gt;='key variables'!$B$26,L1314*SUMPRODUCT(Z1314:AC1314,'control variables'!$O$4:$R$4)/J1314+G$65*'key variables'!$B$25/scenario!J$65,L1314*SUMPRODUCT(Z1314:AC1314,'control variables'!$O$7:$R$7)/J1314+G$65*'key variables'!$B$25/scenario!J$65)&lt;'key variables'!$B$28,0,IF($A1314&gt;='key variables'!$B$26,L1314*SUMPRODUCT(Z1314:AC1314,'control variables'!$O$4:$R$4)/J1314+G$65*'key variables'!$B$25/scenario!J$65,L1314*SUMPRODUCT(Z1314:AC1314,'control variables'!$O$7:$R$7)/J1314+G$65*'key variables'!$B$25/scenario!J$65))</f>
        <v>1.2808099245060436E-71</v>
      </c>
      <c r="R1314" s="10">
        <f ca="1">IF(IF($A1314&gt;='key variables'!$B$26,M1314*SUMPRODUCT(Z1314:AC1314,'control variables'!$O$5:$R$5)/J1314+H$65*'key variables'!$B$25/scenario!J$65,M1314*SUMPRODUCT(Z1314:AC1314,'control variables'!$O$7:$R$7)/J1314+H$65*'key variables'!$B$25/scenario!J$65)&lt;'key variables'!$B$28,0,IF($A1314&gt;='key variables'!$B$26,M1314*SUMPRODUCT(Z1314:AC1314,'control variables'!$O$5:$R$5)/J1314+H$65*'key variables'!$B$25/scenario!J$65,M1314*SUMPRODUCT(Z1314:AC1314,'control variables'!$O$7:$R$7)/J1314+H$65*'key variables'!$B$25/scenario!J$65))</f>
        <v>3.8363059716840237E-71</v>
      </c>
      <c r="S1314" s="10">
        <f ca="1">IF(IF($A1314&gt;='key variables'!$B$26,N1314*SUMPRODUCT(Z1314:AC1314,'control variables'!$O$6:$R$6)/J1314+I$65*'key variables'!$B$25/scenario!J$65,N1314*SUMPRODUCT(Z1314:AC1314,'control variables'!$O$7:$R$7)/J1314+I$65*'key variables'!$B$25/scenario!J$65)&lt;'key variables'!$B$28,0,IF($A1314&gt;='key variables'!$B$26,N1314*SUMPRODUCT(Z1314:AC1314,'control variables'!$O$6:$R$6)/J1314+I$65*'key variables'!$B$25/scenario!J$65,N1314*SUMPRODUCT(Z1314:AC1314,'control variables'!$O$7:$R$7)/J1314+I$65*'key variables'!$B$25/scenario!J$65))</f>
        <v>1.7244005442907115E-71</v>
      </c>
      <c r="T1314" s="10">
        <f t="shared" ca="1" si="983"/>
        <v>7.9511462867214691E-71</v>
      </c>
      <c r="U1314" s="82">
        <f ca="1">SUMPRODUCT(P1284:P1313,'control variables'!AD$7:AD$36)</f>
        <v>2.3526205530230116E-71</v>
      </c>
      <c r="V1314" s="82">
        <f ca="1">SUMPRODUCT(Q1284:Q1313,'control variables'!AE$7:AE$36)</f>
        <v>2.7155539868699267E-71</v>
      </c>
      <c r="W1314" s="82">
        <f ca="1">SUMPRODUCT(R1284:R1313,'control variables'!AF$7:AF$36)</f>
        <v>8.1336783678320875E-71</v>
      </c>
      <c r="X1314" s="82">
        <f ca="1">SUMPRODUCT(S1284:S1313,'control variables'!AG$7:AG$36)</f>
        <v>3.6560481640671555E-71</v>
      </c>
      <c r="Y1314" s="82">
        <f t="shared" ca="1" si="977"/>
        <v>1.6857901071792183E-70</v>
      </c>
      <c r="Z1314" s="10">
        <f ca="1">IF($A1314&gt;='key variables'!$B$26,SUMPRODUCT(P1284:P1313,'control variables'!V$7:V$36)*$E1314,SUMPRODUCT(P1284:P1313,'control variables'!Z$7:Z$36)*$E1314)</f>
        <v>5.7406323165090287E-71</v>
      </c>
      <c r="AA1314" s="10">
        <f ca="1">IF($A1314&gt;='key variables'!$B$26,SUMPRODUCT(Q1284:Q1313,'control variables'!W$7:W$36)*$E1314,SUMPRODUCT(Q1284:Q1313,'control variables'!AA$7:AA$36)*$E1314)</f>
        <v>6.6262266365986134E-71</v>
      </c>
      <c r="AB1314" s="10">
        <f ca="1">IF($A1314&gt;='key variables'!$B$26,SUMPRODUCT(R1284:R1313,'control variables'!X$7:X$36)*$E1314,SUMPRODUCT(R1284:R1313,'control variables'!AB$7:AB$36)*$E1314)</f>
        <v>1.984699862902651E-70</v>
      </c>
      <c r="AC1314" s="10">
        <f ca="1">IF($A1314&gt;='key variables'!$B$26,SUMPRODUCT(S1284:S1313,'control variables'!Y$7:Y$36)*$E1314,SUMPRODUCT(S1284:S1313,'control variables'!AC$7:AC$36)*$E1314)</f>
        <v>8.9211276397244521E-71</v>
      </c>
      <c r="AD1314" s="10">
        <f t="shared" ca="1" si="978"/>
        <v>4.1134985221858603E-70</v>
      </c>
      <c r="AE1314" s="82">
        <f ca="1">SUMPRODUCT(P1284:P1313,'control variables'!AL$7:AL$36)</f>
        <v>7.8161614686410587E-71</v>
      </c>
      <c r="AF1314" s="82">
        <f ca="1">SUMPRODUCT(Q1284:Q1313,'control variables'!AM$7:AM$36)</f>
        <v>8.998353240157504E-71</v>
      </c>
      <c r="AG1314" s="82">
        <f ca="1">SUMPRODUCT(R1284:R1313,'control variables'!AN$7:AN$36)</f>
        <v>2.5656669957913008E-70</v>
      </c>
      <c r="AH1314" s="82">
        <f ca="1">SUMPRODUCT(S1284:S1313,'control variables'!AO$7:AO$36)</f>
        <v>1.1109083597296812E-70</v>
      </c>
      <c r="AI1314" s="82">
        <f t="shared" ca="1" si="941"/>
        <v>5.3580268264008381E-70</v>
      </c>
      <c r="AJ1314" s="10">
        <f ca="1">SUMPRODUCT(P1284:P1313,'control variables'!AP$7:AP$36)</f>
        <v>7.4683726838388989E-74</v>
      </c>
      <c r="AK1314" s="10">
        <f ca="1">SUMPRODUCT(Q1284:Q1313,'control variables'!AQ$7:AQ$36)</f>
        <v>2.155125397396671E-73</v>
      </c>
      <c r="AL1314" s="10">
        <f ca="1">SUMPRODUCT(R1284:R1313,'control variables'!AR$7:AR$36)</f>
        <v>7.7460865412478198E-72</v>
      </c>
      <c r="AM1314" s="10">
        <f ca="1">SUMPRODUCT(S1284:S1313,'control variables'!AS$7:AS$36)</f>
        <v>5.8030459277066903E-72</v>
      </c>
      <c r="AN1314" s="10">
        <f t="shared" ca="1" si="963"/>
        <v>1.3839328735532566E-71</v>
      </c>
      <c r="AO1314" s="82">
        <f ca="1">SUMPRODUCT(P1284:P1313,'control variables'!AX$7:AX$36)</f>
        <v>1.015584712449126E-73</v>
      </c>
      <c r="AP1314" s="82">
        <f ca="1">SUMPRODUCT(Q1284:Q1313,'control variables'!AY$7:AY$36)</f>
        <v>2.3445133226874401E-73</v>
      </c>
      <c r="AQ1314" s="82">
        <f ca="1">SUMPRODUCT(R1284:R1313,'control variables'!AZ$7:AZ$36)</f>
        <v>2.1066991179008783E-72</v>
      </c>
      <c r="AR1314" s="82">
        <f ca="1">SUMPRODUCT(S1284:S1313,'control variables'!BA$7:BA$36)</f>
        <v>1.5782513753155919E-72</v>
      </c>
      <c r="AS1314" s="82">
        <f t="shared" ca="1" si="964"/>
        <v>4.0209602967301269E-72</v>
      </c>
      <c r="AT1314" s="10">
        <f ca="1">SUMPRODUCT(P1284:P1313,'control variables'!AT$7:AT$36)</f>
        <v>-8.9629313980526138E-74</v>
      </c>
      <c r="AU1314" s="10">
        <f ca="1">SUMPRODUCT(Q1284:Q1313,'control variables'!AU$7:AU$36)</f>
        <v>9.7228087846254936E-74</v>
      </c>
      <c r="AV1314" s="10">
        <f ca="1">SUMPRODUCT(R1284:R1313,'control variables'!AV$7:AV$36)</f>
        <v>4.1867193777116248E-71</v>
      </c>
      <c r="AW1314" s="10">
        <f ca="1">SUMPRODUCT(S1284:S1313,'control variables'!AW$7:AW$36)</f>
        <v>3.1365160595489973E-71</v>
      </c>
      <c r="AX1314" s="10">
        <f t="shared" ca="1" si="942"/>
        <v>7.3239953146471953E-71</v>
      </c>
      <c r="AY1314" s="82">
        <f ca="1">SUMPRODUCT(P1284:P1313,'control variables'!BB$7:BB$36)</f>
        <v>3.2485825530317034E-73</v>
      </c>
      <c r="AZ1314" s="82">
        <f ca="1">SUMPRODUCT(Q1284:Q1313,'control variables'!BC$7:BC$36)</f>
        <v>8.2838797171252669E-73</v>
      </c>
      <c r="BA1314" s="82">
        <f ca="1">SUMPRODUCT(R1284:R1313,'control variables'!BD$7:BD$36)</f>
        <v>5.7989704319459354E-72</v>
      </c>
      <c r="BB1314" s="82">
        <f ca="1">SUMPRODUCT(S1284:S1313,'control variables'!BE$7:BE$36)</f>
        <v>8.2407509440377042E-73</v>
      </c>
      <c r="BC1314" s="82">
        <f t="shared" ca="1" si="965"/>
        <v>7.7762917533654028E-72</v>
      </c>
      <c r="BD1314" s="10">
        <f ca="1">SUMPRODUCT(P1284:P1313,'control variables'!BF$7:BF$36)</f>
        <v>6.7957517437678583E-74</v>
      </c>
      <c r="BE1314" s="10">
        <f ca="1">SUMPRODUCT(Q1284:Q1313,'control variables'!BG$7:BG$36)</f>
        <v>7.8441169434884879E-74</v>
      </c>
      <c r="BF1314" s="10">
        <f ca="1">SUMPRODUCT(R1284:R1313,'control variables'!BH$7:BH$36)</f>
        <v>2.349484657881468E-72</v>
      </c>
      <c r="BG1314" s="10">
        <f ca="1">SUMPRODUCT(S1284:S1313,'control variables'!BI$7:BI$36)</f>
        <v>5.2804086180266451E-72</v>
      </c>
      <c r="BH1314" s="10">
        <f t="shared" ca="1" si="966"/>
        <v>7.7762919627806762E-72</v>
      </c>
      <c r="BI1314" s="82">
        <f t="shared" ca="1" si="943"/>
        <v>7.8396843627733229E-71</v>
      </c>
      <c r="BJ1314" s="82">
        <f t="shared" ca="1" si="944"/>
        <v>9.0909148461133823E-71</v>
      </c>
      <c r="BK1314" s="82">
        <f t="shared" ca="1" si="945"/>
        <v>3.0423286378819222E-70</v>
      </c>
      <c r="BL1314" s="82">
        <f t="shared" ca="1" si="946"/>
        <v>1.4328007166286187E-70</v>
      </c>
      <c r="BM1314" s="82">
        <f t="shared" ref="BM1314:BM1377" ca="1" si="985">SUM(BI1314:BL1314)</f>
        <v>6.1681892753992109E-70</v>
      </c>
      <c r="BN1314" s="10">
        <f ca="1">BN1313+BI1314-INDIRECT(ADDRESS(MAX($D1314-'key variables'!$B$9*30,34),scenario!BI$4),TRUE)</f>
        <v>9439390.0751690175</v>
      </c>
      <c r="BO1314" s="10">
        <f ca="1">BO1313+BJ1314-INDIRECT(ADDRESS(MAX($D1314-'key variables'!$B$9*30,34),scenario!BJ$4),TRUE)</f>
        <v>10895583.360992203</v>
      </c>
      <c r="BP1314" s="10">
        <f ca="1">BP1313+BK1314-INDIRECT(ADDRESS(MAX($D1314-'key variables'!$B$9*30,34),scenario!BK$4),TRUE)</f>
        <v>32531162.537994072</v>
      </c>
      <c r="BQ1314" s="10">
        <f ca="1">BQ1313+BL1314-INDIRECT(ADDRESS(MAX($D1314-'key variables'!$B$9*30,34),scenario!BL$4),TRUE)</f>
        <v>14415841.516535141</v>
      </c>
      <c r="BR1314" s="10">
        <f t="shared" ca="1" si="967"/>
        <v>67281977.490690395</v>
      </c>
      <c r="BS1314" s="82">
        <f t="shared" ca="1" si="948"/>
        <v>-2.3433848477536824E-9</v>
      </c>
      <c r="BT1314" s="82">
        <f t="shared" ca="1" si="949"/>
        <v>-3.4288309057018498E-10</v>
      </c>
      <c r="BU1314" s="82">
        <f t="shared" ca="1" si="950"/>
        <v>-4.2578247660364599E-9</v>
      </c>
      <c r="BV1314" s="82">
        <f t="shared" ca="1" si="951"/>
        <v>-2.9943922343414556E-9</v>
      </c>
      <c r="BW1314" s="82">
        <f t="shared" ca="1" si="968"/>
        <v>-9.9384849387017825E-9</v>
      </c>
      <c r="BX1314" s="10">
        <f t="shared" ca="1" si="952"/>
        <v>-1.8625994260191893E-12</v>
      </c>
      <c r="BY1314" s="10">
        <f t="shared" ca="1" si="953"/>
        <v>2.8902850229962428E-12</v>
      </c>
      <c r="BZ1314" s="10">
        <f t="shared" ca="1" si="954"/>
        <v>-3.5034723983035463E-11</v>
      </c>
      <c r="CA1314" s="10">
        <f t="shared" ca="1" si="955"/>
        <v>-2.0257049910634696E-11</v>
      </c>
      <c r="CB1314" s="10">
        <v>0</v>
      </c>
      <c r="CC1314" s="82">
        <f t="shared" ca="1" si="956"/>
        <v>3.9725652202851362E-13</v>
      </c>
      <c r="CD1314" s="82">
        <f t="shared" ca="1" si="957"/>
        <v>3.4270724516460853E-13</v>
      </c>
      <c r="CE1314" s="82">
        <f t="shared" ca="1" si="958"/>
        <v>1.8915613015532971E-10</v>
      </c>
      <c r="CF1314" s="82">
        <f t="shared" ca="1" si="959"/>
        <v>3.7028113764059381E-11</v>
      </c>
      <c r="CG1314" s="82">
        <f t="shared" ca="1" si="969"/>
        <v>2.269242076865822E-10</v>
      </c>
      <c r="CH1314" s="13" t="str">
        <f t="shared" ca="1" si="970"/>
        <v/>
      </c>
      <c r="CI1314" s="81">
        <f t="shared" ca="1" si="979"/>
        <v>0.1131775965863165</v>
      </c>
      <c r="CJ1314" s="81">
        <f t="shared" ca="1" si="980"/>
        <v>0.13063724757458739</v>
      </c>
      <c r="CK1314" s="81">
        <f t="shared" ca="1" si="981"/>
        <v>0.39004625943939081</v>
      </c>
      <c r="CL1314" s="81">
        <f t="shared" ca="1" si="982"/>
        <v>0.17284488538116416</v>
      </c>
      <c r="CM1314" s="89">
        <f t="shared" ca="1" si="971"/>
        <v>0.80670598898145884</v>
      </c>
    </row>
    <row r="1315" spans="1:91" x14ac:dyDescent="0.3">
      <c r="A1315">
        <v>1250</v>
      </c>
      <c r="B1315" s="3">
        <f t="shared" si="984"/>
        <v>3.661111111111111</v>
      </c>
      <c r="C1315" s="3">
        <f t="shared" si="972"/>
        <v>41.666666666666664</v>
      </c>
      <c r="D1315" s="4">
        <f t="shared" ca="1" si="960"/>
        <v>1315</v>
      </c>
      <c r="E1315" s="58">
        <f>(0.5*(COS(B1315*2*PI())+1)*('key variables'!$B$4-'key variables'!$B$6)+'key variables'!$B$6)/'key variables'!$B$4</f>
        <v>1</v>
      </c>
      <c r="F1315" s="10">
        <f t="shared" ca="1" si="973"/>
        <v>11689222.907461114</v>
      </c>
      <c r="G1315" s="10">
        <f t="shared" ca="1" si="974"/>
        <v>13492492.798713122</v>
      </c>
      <c r="H1315" s="10">
        <f t="shared" ca="1" si="975"/>
        <v>40309474.521088287</v>
      </c>
      <c r="I1315" s="10">
        <f t="shared" ca="1" si="976"/>
        <v>17912154.249750931</v>
      </c>
      <c r="J1315" s="10">
        <f t="shared" ca="1" si="961"/>
        <v>83403344.477013454</v>
      </c>
      <c r="K1315" s="82">
        <f t="shared" ref="K1315:K1378" ca="1" si="986">MAX(F1315-BN1314-BS1314,0.001)</f>
        <v>2249832.832292099</v>
      </c>
      <c r="L1315" s="82">
        <f t="shared" ref="L1315:L1378" ca="1" si="987">MAX(G1315-BO1314-BT1314,0.001)</f>
        <v>2596909.4377209195</v>
      </c>
      <c r="M1315" s="82">
        <f t="shared" ref="M1315:M1378" ca="1" si="988">MAX(H1315-BP1314-BU1314,0.001)</f>
        <v>7778311.98309422</v>
      </c>
      <c r="N1315" s="82">
        <f t="shared" ref="N1315:N1378" ca="1" si="989">MAX(I1315-BQ1314-BV1314,0.001)</f>
        <v>3496312.733215793</v>
      </c>
      <c r="O1315" s="82">
        <f t="shared" ca="1" si="962"/>
        <v>16121366.986323033</v>
      </c>
      <c r="P1315" s="10">
        <f ca="1">IF(IF($A1315&gt;='key variables'!$B$26,K1315*SUMPRODUCT(Z1315:AC1315,'control variables'!$O$3:$R$3)/J1315+F$65*'key variables'!$B$25/scenario!J$65,K1315*SUMPRODUCT(Z1315:AC1315,'control variables'!$O$7:$R$7)/J1315+F$65*'key variables'!$B$25/scenario!J$65)&lt;'key variables'!$B$28,0,IF($A1315&gt;='key variables'!$B$26,K1315*SUMPRODUCT(Z1315:AC1315,'control variables'!$O$3:$R$3)/J1315+F$65*'key variables'!$B$25/scenario!J$65,K1315*SUMPRODUCT(Z1315:AC1315,'control variables'!$O$7:$R$7)/J1315+F$65*'key variables'!$B$25/scenario!J$65))</f>
        <v>9.5478014302257828E-72</v>
      </c>
      <c r="Q1315" s="10">
        <f ca="1">IF(IF($A1315&gt;='key variables'!$B$26,L1315*SUMPRODUCT(Z1315:AC1315,'control variables'!$O$4:$R$4)/J1315+G$65*'key variables'!$B$25/scenario!J$65,L1315*SUMPRODUCT(Z1315:AC1315,'control variables'!$O$7:$R$7)/J1315+G$65*'key variables'!$B$25/scenario!J$65)&lt;'key variables'!$B$28,0,IF($A1315&gt;='key variables'!$B$26,L1315*SUMPRODUCT(Z1315:AC1315,'control variables'!$O$4:$R$4)/J1315+G$65*'key variables'!$B$25/scenario!J$65,L1315*SUMPRODUCT(Z1315:AC1315,'control variables'!$O$7:$R$7)/J1315+G$65*'key variables'!$B$25/scenario!J$65))</f>
        <v>1.1020719089772571E-71</v>
      </c>
      <c r="R1315" s="10">
        <f ca="1">IF(IF($A1315&gt;='key variables'!$B$26,M1315*SUMPRODUCT(Z1315:AC1315,'control variables'!$O$5:$R$5)/J1315+H$65*'key variables'!$B$25/scenario!J$65,M1315*SUMPRODUCT(Z1315:AC1315,'control variables'!$O$7:$R$7)/J1315+H$65*'key variables'!$B$25/scenario!J$65)&lt;'key variables'!$B$28,0,IF($A1315&gt;='key variables'!$B$26,M1315*SUMPRODUCT(Z1315:AC1315,'control variables'!$O$5:$R$5)/J1315+H$65*'key variables'!$B$25/scenario!J$65,M1315*SUMPRODUCT(Z1315:AC1315,'control variables'!$O$7:$R$7)/J1315+H$65*'key variables'!$B$25/scenario!J$65))</f>
        <v>3.3009465063796927E-71</v>
      </c>
      <c r="S1315" s="10">
        <f ca="1">IF(IF($A1315&gt;='key variables'!$B$26,N1315*SUMPRODUCT(Z1315:AC1315,'control variables'!$O$6:$R$6)/J1315+I$65*'key variables'!$B$25/scenario!J$65,N1315*SUMPRODUCT(Z1315:AC1315,'control variables'!$O$7:$R$7)/J1315+I$65*'key variables'!$B$25/scenario!J$65)&lt;'key variables'!$B$28,0,IF($A1315&gt;='key variables'!$B$26,N1315*SUMPRODUCT(Z1315:AC1315,'control variables'!$O$6:$R$6)/J1315+I$65*'key variables'!$B$25/scenario!J$65,N1315*SUMPRODUCT(Z1315:AC1315,'control variables'!$O$7:$R$7)/J1315+I$65*'key variables'!$B$25/scenario!J$65))</f>
        <v>1.4837591147029859E-71</v>
      </c>
      <c r="T1315" s="10">
        <f t="shared" ca="1" si="983"/>
        <v>6.8415576730825138E-71</v>
      </c>
      <c r="U1315" s="82">
        <f ca="1">SUMPRODUCT(P1285:P1314,'control variables'!AD$7:AD$36)</f>
        <v>2.0243105353584162E-71</v>
      </c>
      <c r="V1315" s="82">
        <f ca="1">SUMPRODUCT(Q1285:Q1314,'control variables'!AE$7:AE$36)</f>
        <v>2.3365963278233644E-71</v>
      </c>
      <c r="W1315" s="82">
        <f ca="1">SUMPRODUCT(R1285:R1314,'control variables'!AF$7:AF$36)</f>
        <v>6.998617261105894E-71</v>
      </c>
      <c r="X1315" s="82">
        <f ca="1">SUMPRODUCT(S1285:S1314,'control variables'!AG$7:AG$36)</f>
        <v>3.1458438152251177E-71</v>
      </c>
      <c r="Y1315" s="82">
        <f t="shared" ca="1" si="977"/>
        <v>1.4505367939512794E-70</v>
      </c>
      <c r="Z1315" s="10">
        <f ca="1">IF($A1315&gt;='key variables'!$B$26,SUMPRODUCT(P1285:P1314,'control variables'!V$7:V$36)*$E1315,SUMPRODUCT(P1285:P1314,'control variables'!Z$7:Z$36)*$E1315)</f>
        <v>4.939522636999826E-71</v>
      </c>
      <c r="AA1315" s="10">
        <f ca="1">IF($A1315&gt;='key variables'!$B$26,SUMPRODUCT(Q1285:Q1314,'control variables'!W$7:W$36)*$E1315,SUMPRODUCT(Q1285:Q1314,'control variables'!AA$7:AA$36)*$E1315)</f>
        <v>5.7015315848122361E-71</v>
      </c>
      <c r="AB1315" s="10">
        <f ca="1">IF($A1315&gt;='key variables'!$B$26,SUMPRODUCT(R1285:R1314,'control variables'!X$7:X$36)*$E1315,SUMPRODUCT(R1285:R1314,'control variables'!AB$7:AB$36)*$E1315)</f>
        <v>1.7077334620900682E-70</v>
      </c>
      <c r="AC1315" s="10">
        <f ca="1">IF($A1315&gt;='key variables'!$B$26,SUMPRODUCT(S1285:S1314,'control variables'!Y$7:Y$36)*$E1315,SUMPRODUCT(S1285:S1314,'control variables'!AC$7:AC$36)*$E1315)</f>
        <v>7.6761773781012803E-71</v>
      </c>
      <c r="AD1315" s="10">
        <f t="shared" ca="1" si="978"/>
        <v>3.5394566220814023E-70</v>
      </c>
      <c r="AE1315" s="82">
        <f ca="1">SUMPRODUCT(P1285:P1314,'control variables'!AL$7:AL$36)</f>
        <v>6.7254100907609641E-71</v>
      </c>
      <c r="AF1315" s="82">
        <f ca="1">SUMPRODUCT(Q1285:Q1314,'control variables'!AM$7:AM$36)</f>
        <v>7.7426260862684905E-71</v>
      </c>
      <c r="AG1315" s="82">
        <f ca="1">SUMPRODUCT(R1285:R1314,'control variables'!AN$7:AN$36)</f>
        <v>2.2076261822706711E-70</v>
      </c>
      <c r="AH1315" s="82">
        <f ca="1">SUMPRODUCT(S1285:S1314,'control variables'!AO$7:AO$36)</f>
        <v>9.5588023896539273E-71</v>
      </c>
      <c r="AI1315" s="82">
        <f t="shared" ref="AI1315:AI1378" ca="1" si="990">SUM(AE1315:AH1315)</f>
        <v>4.610310038939009E-70</v>
      </c>
      <c r="AJ1315" s="10">
        <f ca="1">SUMPRODUCT(P1285:P1314,'control variables'!AP$7:AP$36)</f>
        <v>6.4261554998538757E-74</v>
      </c>
      <c r="AK1315" s="10">
        <f ca="1">SUMPRODUCT(Q1285:Q1314,'control variables'!AQ$7:AQ$36)</f>
        <v>1.8543759814402596E-73</v>
      </c>
      <c r="AL1315" s="10">
        <f ca="1">SUMPRODUCT(R1285:R1314,'control variables'!AR$7:AR$36)</f>
        <v>6.6651141736806135E-72</v>
      </c>
      <c r="AM1315" s="10">
        <f ca="1">SUMPRODUCT(S1285:S1314,'control variables'!AS$7:AS$36)</f>
        <v>4.9932263804848705E-72</v>
      </c>
      <c r="AN1315" s="10">
        <f t="shared" ca="1" si="963"/>
        <v>1.1908039707308048E-71</v>
      </c>
      <c r="AO1315" s="82">
        <f ca="1">SUMPRODUCT(P1285:P1314,'control variables'!AX$7:AX$36)</f>
        <v>8.7385908038507387E-74</v>
      </c>
      <c r="AP1315" s="82">
        <f ca="1">SUMPRODUCT(Q1285:Q1314,'control variables'!AY$7:AY$36)</f>
        <v>2.0173346752862136E-73</v>
      </c>
      <c r="AQ1315" s="82">
        <f ca="1">SUMPRODUCT(R1285:R1314,'control variables'!AZ$7:AZ$36)</f>
        <v>1.8127076267004436E-72</v>
      </c>
      <c r="AR1315" s="82">
        <f ca="1">SUMPRODUCT(S1285:S1314,'control variables'!BA$7:BA$36)</f>
        <v>1.3580051752884654E-72</v>
      </c>
      <c r="AS1315" s="82">
        <f t="shared" ca="1" si="964"/>
        <v>3.4598321775560377E-72</v>
      </c>
      <c r="AT1315" s="10">
        <f ca="1">SUMPRODUCT(P1285:P1314,'control variables'!AT$7:AT$36)</f>
        <v>-7.7121473896241913E-74</v>
      </c>
      <c r="AU1315" s="10">
        <f ca="1">SUMPRODUCT(Q1285:Q1314,'control variables'!AU$7:AU$36)</f>
        <v>8.3659832992202151E-74</v>
      </c>
      <c r="AV1315" s="10">
        <f ca="1">SUMPRODUCT(R1285:R1314,'control variables'!AV$7:AV$36)</f>
        <v>3.6024594505903626E-71</v>
      </c>
      <c r="AW1315" s="10">
        <f ca="1">SUMPRODUCT(S1285:S1314,'control variables'!AW$7:AW$36)</f>
        <v>2.6988128176927457E-71</v>
      </c>
      <c r="AX1315" s="10">
        <f t="shared" ref="AX1315:AX1378" ca="1" si="991">SUM(AT1315:AW1315)</f>
        <v>6.3019261041927043E-71</v>
      </c>
      <c r="AY1315" s="82">
        <f ca="1">SUMPRODUCT(P1285:P1314,'control variables'!BB$7:BB$36)</f>
        <v>2.795240345338976E-73</v>
      </c>
      <c r="AZ1315" s="82">
        <f ca="1">SUMPRODUCT(Q1285:Q1314,'control variables'!BC$7:BC$36)</f>
        <v>7.1278578959411753E-73</v>
      </c>
      <c r="BA1315" s="82">
        <f ca="1">SUMPRODUCT(R1285:R1314,'control variables'!BD$7:BD$36)</f>
        <v>4.9897196233094708E-72</v>
      </c>
      <c r="BB1315" s="82">
        <f ca="1">SUMPRODUCT(S1285:S1314,'control variables'!BE$7:BE$36)</f>
        <v>7.0907477764932896E-73</v>
      </c>
      <c r="BC1315" s="82">
        <f t="shared" ca="1" si="965"/>
        <v>6.6911042250868143E-72</v>
      </c>
      <c r="BD1315" s="10">
        <f ca="1">SUMPRODUCT(P1285:P1314,'control variables'!BF$7:BF$36)</f>
        <v>5.8473993321672052E-74</v>
      </c>
      <c r="BE1315" s="10">
        <f ca="1">SUMPRODUCT(Q1285:Q1314,'control variables'!BG$7:BG$36)</f>
        <v>6.7494643574729842E-74</v>
      </c>
      <c r="BF1315" s="10">
        <f ca="1">SUMPRODUCT(R1285:R1314,'control variables'!BH$7:BH$36)</f>
        <v>2.0216122568091405E-72</v>
      </c>
      <c r="BG1315" s="10">
        <f ca="1">SUMPRODUCT(S1285:S1314,'control variables'!BI$7:BI$36)</f>
        <v>4.5435235115724821E-72</v>
      </c>
      <c r="BH1315" s="10">
        <f t="shared" ca="1" si="966"/>
        <v>6.6911044052780248E-72</v>
      </c>
      <c r="BI1315" s="82">
        <f t="shared" ref="BI1315:BI1378" ca="1" si="992">AE1315+AT1315+AY1315</f>
        <v>6.7456503468247299E-71</v>
      </c>
      <c r="BJ1315" s="82">
        <f t="shared" ref="BJ1315:BJ1378" ca="1" si="993">AF1315+AU1315+AZ1315</f>
        <v>7.8222706485271217E-71</v>
      </c>
      <c r="BK1315" s="82">
        <f t="shared" ref="BK1315:BK1378" ca="1" si="994">AG1315+AV1315+BA1315</f>
        <v>2.6177693235628018E-70</v>
      </c>
      <c r="BL1315" s="82">
        <f t="shared" ref="BL1315:BL1378" ca="1" si="995">AH1315+AW1315+BB1315</f>
        <v>1.2328522685111606E-70</v>
      </c>
      <c r="BM1315" s="82">
        <f t="shared" ca="1" si="985"/>
        <v>5.3074136916091482E-70</v>
      </c>
      <c r="BN1315" s="10">
        <f ca="1">BN1314+BI1315-INDIRECT(ADDRESS(MAX($D1315-'key variables'!$B$9*30,34),scenario!BI$4),TRUE)</f>
        <v>9439390.0751690175</v>
      </c>
      <c r="BO1315" s="10">
        <f ca="1">BO1314+BJ1315-INDIRECT(ADDRESS(MAX($D1315-'key variables'!$B$9*30,34),scenario!BJ$4),TRUE)</f>
        <v>10895583.360992203</v>
      </c>
      <c r="BP1315" s="10">
        <f ca="1">BP1314+BK1315-INDIRECT(ADDRESS(MAX($D1315-'key variables'!$B$9*30,34),scenario!BK$4),TRUE)</f>
        <v>32531162.537994072</v>
      </c>
      <c r="BQ1315" s="10">
        <f ca="1">BQ1314+BL1315-INDIRECT(ADDRESS(MAX($D1315-'key variables'!$B$9*30,34),scenario!BL$4),TRUE)</f>
        <v>14415841.516535141</v>
      </c>
      <c r="BR1315" s="10">
        <f t="shared" ca="1" si="967"/>
        <v>67281977.490690395</v>
      </c>
      <c r="BS1315" s="82">
        <f t="shared" ref="BS1315:BS1378" ca="1" si="996">BS1314+P1315-BI1315-BD1315</f>
        <v>-2.3433848477536824E-9</v>
      </c>
      <c r="BT1315" s="82">
        <f t="shared" ref="BT1315:BT1378" ca="1" si="997">BT1314+Q1315-BJ1315-BE1315</f>
        <v>-3.4288309057018498E-10</v>
      </c>
      <c r="BU1315" s="82">
        <f t="shared" ref="BU1315:BU1378" ca="1" si="998">BU1314+R1315-BK1315-BF1315</f>
        <v>-4.2578247660364599E-9</v>
      </c>
      <c r="BV1315" s="82">
        <f t="shared" ref="BV1315:BV1378" ca="1" si="999">BV1314+S1315-BL1315-BG1315</f>
        <v>-2.9943922343414556E-9</v>
      </c>
      <c r="BW1315" s="82">
        <f t="shared" ca="1" si="968"/>
        <v>-9.9384849387017825E-9</v>
      </c>
      <c r="BX1315" s="10">
        <f t="shared" ref="BX1315:BX1378" ca="1" si="1000">BX1314+AO1315-AY1315-BD1315</f>
        <v>-1.8625994260191893E-12</v>
      </c>
      <c r="BY1315" s="10">
        <f t="shared" ref="BY1315:BY1378" ca="1" si="1001">BY1314+AP1315-AZ1315-BE1315</f>
        <v>2.8902850229962428E-12</v>
      </c>
      <c r="BZ1315" s="10">
        <f t="shared" ref="BZ1315:BZ1378" ca="1" si="1002">BZ1314+AQ1315-BA1315-BF1315</f>
        <v>-3.5034723983035463E-11</v>
      </c>
      <c r="CA1315" s="10">
        <f t="shared" ref="CA1315:CA1378" ca="1" si="1003">CA1314+AR1315-BB1315-BG1315</f>
        <v>-2.0257049910634696E-11</v>
      </c>
      <c r="CB1315" s="10">
        <v>0</v>
      </c>
      <c r="CC1315" s="82">
        <f t="shared" ref="CC1315:CC1378" ca="1" si="1004">CC1314+AJ1315-AO1315-AT1315</f>
        <v>3.9725652202851362E-13</v>
      </c>
      <c r="CD1315" s="82">
        <f t="shared" ref="CD1315:CD1378" ca="1" si="1005">CD1314+AK1315-AP1315-AU1315</f>
        <v>3.4270724516460853E-13</v>
      </c>
      <c r="CE1315" s="82">
        <f t="shared" ref="CE1315:CE1378" ca="1" si="1006">CE1314+AL1315-AQ1315-AV1315</f>
        <v>1.8915613015532971E-10</v>
      </c>
      <c r="CF1315" s="82">
        <f t="shared" ref="CF1315:CF1378" ca="1" si="1007">CF1314+AM1315-AR1315-AW1315</f>
        <v>3.7028113764059381E-11</v>
      </c>
      <c r="CG1315" s="82">
        <f t="shared" ca="1" si="969"/>
        <v>2.269242076865822E-10</v>
      </c>
      <c r="CH1315" s="13" t="str">
        <f t="shared" ca="1" si="970"/>
        <v/>
      </c>
      <c r="CI1315" s="81">
        <f t="shared" ca="1" si="979"/>
        <v>0.1131775965863165</v>
      </c>
      <c r="CJ1315" s="81">
        <f t="shared" ca="1" si="980"/>
        <v>0.13063724757458739</v>
      </c>
      <c r="CK1315" s="81">
        <f t="shared" ca="1" si="981"/>
        <v>0.39004625943939081</v>
      </c>
      <c r="CL1315" s="81">
        <f t="shared" ca="1" si="982"/>
        <v>0.17284488538116416</v>
      </c>
      <c r="CM1315" s="89">
        <f t="shared" ca="1" si="971"/>
        <v>0.80670598898145884</v>
      </c>
    </row>
    <row r="1316" spans="1:91" x14ac:dyDescent="0.3">
      <c r="A1316">
        <v>1251</v>
      </c>
      <c r="B1316" s="3">
        <f t="shared" si="984"/>
        <v>3.6638888888888888</v>
      </c>
      <c r="C1316" s="3">
        <f t="shared" si="972"/>
        <v>41.7</v>
      </c>
      <c r="D1316" s="4">
        <f t="shared" ref="D1316:D1379" ca="1" si="1008">CELL("Zeile",D1316)</f>
        <v>1316</v>
      </c>
      <c r="E1316" s="58">
        <f>(0.5*(COS(B1316*2*PI())+1)*('key variables'!$B$4-'key variables'!$B$6)+'key variables'!$B$6)/'key variables'!$B$4</f>
        <v>1</v>
      </c>
      <c r="F1316" s="10">
        <f t="shared" ca="1" si="973"/>
        <v>11689222.907461114</v>
      </c>
      <c r="G1316" s="10">
        <f t="shared" ca="1" si="974"/>
        <v>13492492.798713122</v>
      </c>
      <c r="H1316" s="10">
        <f t="shared" ca="1" si="975"/>
        <v>40309474.521088287</v>
      </c>
      <c r="I1316" s="10">
        <f t="shared" ca="1" si="976"/>
        <v>17912154.249750931</v>
      </c>
      <c r="J1316" s="10">
        <f t="shared" ref="J1316:J1379" ca="1" si="1009">SUM(F1316:I1316)</f>
        <v>83403344.477013454</v>
      </c>
      <c r="K1316" s="82">
        <f t="shared" ca="1" si="986"/>
        <v>2249832.832292099</v>
      </c>
      <c r="L1316" s="82">
        <f t="shared" ca="1" si="987"/>
        <v>2596909.4377209195</v>
      </c>
      <c r="M1316" s="82">
        <f t="shared" ca="1" si="988"/>
        <v>7778311.98309422</v>
      </c>
      <c r="N1316" s="82">
        <f t="shared" ca="1" si="989"/>
        <v>3496312.733215793</v>
      </c>
      <c r="O1316" s="82">
        <f t="shared" ref="O1316:O1379" ca="1" si="1010">SUM(K1316:N1316)</f>
        <v>16121366.986323033</v>
      </c>
      <c r="P1316" s="10">
        <f ca="1">IF(IF($A1316&gt;='key variables'!$B$26,K1316*SUMPRODUCT(Z1316:AC1316,'control variables'!$O$3:$R$3)/J1316+F$65*'key variables'!$B$25/scenario!J$65,K1316*SUMPRODUCT(Z1316:AC1316,'control variables'!$O$7:$R$7)/J1316+F$65*'key variables'!$B$25/scenario!J$65)&lt;'key variables'!$B$28,0,IF($A1316&gt;='key variables'!$B$26,K1316*SUMPRODUCT(Z1316:AC1316,'control variables'!$O$3:$R$3)/J1316+F$65*'key variables'!$B$25/scenario!J$65,K1316*SUMPRODUCT(Z1316:AC1316,'control variables'!$O$7:$R$7)/J1316+F$65*'key variables'!$B$25/scenario!J$65))</f>
        <v>8.2153983564757016E-72</v>
      </c>
      <c r="Q1316" s="10">
        <f ca="1">IF(IF($A1316&gt;='key variables'!$B$26,L1316*SUMPRODUCT(Z1316:AC1316,'control variables'!$O$4:$R$4)/J1316+G$65*'key variables'!$B$25/scenario!J$65,L1316*SUMPRODUCT(Z1316:AC1316,'control variables'!$O$7:$R$7)/J1316+G$65*'key variables'!$B$25/scenario!J$65)&lt;'key variables'!$B$28,0,IF($A1316&gt;='key variables'!$B$26,L1316*SUMPRODUCT(Z1316:AC1316,'control variables'!$O$4:$R$4)/J1316+G$65*'key variables'!$B$25/scenario!J$65,L1316*SUMPRODUCT(Z1316:AC1316,'control variables'!$O$7:$R$7)/J1316+G$65*'key variables'!$B$25/scenario!J$65))</f>
        <v>9.4827692174948082E-72</v>
      </c>
      <c r="R1316" s="10">
        <f ca="1">IF(IF($A1316&gt;='key variables'!$B$26,M1316*SUMPRODUCT(Z1316:AC1316,'control variables'!$O$5:$R$5)/J1316+H$65*'key variables'!$B$25/scenario!J$65,M1316*SUMPRODUCT(Z1316:AC1316,'control variables'!$O$7:$R$7)/J1316+H$65*'key variables'!$B$25/scenario!J$65)&lt;'key variables'!$B$28,0,IF($A1316&gt;='key variables'!$B$26,M1316*SUMPRODUCT(Z1316:AC1316,'control variables'!$O$5:$R$5)/J1316+H$65*'key variables'!$B$25/scenario!J$65,M1316*SUMPRODUCT(Z1316:AC1316,'control variables'!$O$7:$R$7)/J1316+H$65*'key variables'!$B$25/scenario!J$65))</f>
        <v>2.8402968684995625E-71</v>
      </c>
      <c r="S1316" s="10">
        <f ca="1">IF(IF($A1316&gt;='key variables'!$B$26,N1316*SUMPRODUCT(Z1316:AC1316,'control variables'!$O$6:$R$6)/J1316+I$65*'key variables'!$B$25/scenario!J$65,N1316*SUMPRODUCT(Z1316:AC1316,'control variables'!$O$7:$R$7)/J1316+I$65*'key variables'!$B$25/scenario!J$65)&lt;'key variables'!$B$28,0,IF($A1316&gt;='key variables'!$B$26,N1316*SUMPRODUCT(Z1316:AC1316,'control variables'!$O$6:$R$6)/J1316+I$65*'key variables'!$B$25/scenario!J$65,N1316*SUMPRODUCT(Z1316:AC1316,'control variables'!$O$7:$R$7)/J1316+I$65*'key variables'!$B$25/scenario!J$65))</f>
        <v>1.2766993827235988E-71</v>
      </c>
      <c r="T1316" s="10">
        <f t="shared" ca="1" si="983"/>
        <v>5.8868130086202115E-71</v>
      </c>
      <c r="U1316" s="82">
        <f ca="1">SUMPRODUCT(P1286:P1315,'control variables'!AD$7:AD$36)</f>
        <v>1.7418164345701836E-71</v>
      </c>
      <c r="V1316" s="82">
        <f ca="1">SUMPRODUCT(Q1286:Q1315,'control variables'!AE$7:AE$36)</f>
        <v>2.0105225031783344E-71</v>
      </c>
      <c r="W1316" s="82">
        <f ca="1">SUMPRODUCT(R1286:R1315,'control variables'!AF$7:AF$36)</f>
        <v>6.0219548096668111E-71</v>
      </c>
      <c r="X1316" s="82">
        <f ca="1">SUMPRODUCT(S1286:S1315,'control variables'!AG$7:AG$36)</f>
        <v>2.7068388778502816E-71</v>
      </c>
      <c r="Y1316" s="82">
        <f t="shared" ca="1" si="977"/>
        <v>1.2481132625265611E-70</v>
      </c>
      <c r="Z1316" s="10">
        <f ca="1">IF($A1316&gt;='key variables'!$B$26,SUMPRODUCT(P1286:P1315,'control variables'!V$7:V$36)*$E1316,SUMPRODUCT(P1286:P1315,'control variables'!Z$7:Z$36)*$E1316)</f>
        <v>4.250208432835334E-71</v>
      </c>
      <c r="AA1316" s="10">
        <f ca="1">IF($A1316&gt;='key variables'!$B$26,SUMPRODUCT(Q1286:Q1315,'control variables'!W$7:W$36)*$E1316,SUMPRODUCT(Q1286:Q1315,'control variables'!AA$7:AA$36)*$E1316)</f>
        <v>4.9058784426513853E-71</v>
      </c>
      <c r="AB1316" s="10">
        <f ca="1">IF($A1316&gt;='key variables'!$B$26,SUMPRODUCT(R1286:R1315,'control variables'!X$7:X$36)*$E1316,SUMPRODUCT(R1286:R1315,'control variables'!AB$7:AB$36)*$E1316)</f>
        <v>1.4694179367135768E-70</v>
      </c>
      <c r="AC1316" s="10">
        <f ca="1">IF($A1316&gt;='key variables'!$B$26,SUMPRODUCT(S1286:S1315,'control variables'!Y$7:Y$36)*$E1316,SUMPRODUCT(S1286:S1315,'control variables'!AC$7:AC$36)*$E1316)</f>
        <v>6.6049608883181313E-71</v>
      </c>
      <c r="AD1316" s="10">
        <f t="shared" ca="1" si="978"/>
        <v>3.0455227130940616E-70</v>
      </c>
      <c r="AE1316" s="82">
        <f ca="1">SUMPRODUCT(P1286:P1315,'control variables'!AL$7:AL$36)</f>
        <v>5.7868739112388643E-71</v>
      </c>
      <c r="AF1316" s="82">
        <f ca="1">SUMPRODUCT(Q1286:Q1315,'control variables'!AM$7:AM$36)</f>
        <v>6.6621366278699236E-71</v>
      </c>
      <c r="AG1316" s="82">
        <f ca="1">SUMPRODUCT(R1286:R1315,'control variables'!AN$7:AN$36)</f>
        <v>1.8995502411815767E-70</v>
      </c>
      <c r="AH1316" s="82">
        <f ca="1">SUMPRODUCT(S1286:S1315,'control variables'!AO$7:AO$36)</f>
        <v>8.224864123507625E-71</v>
      </c>
      <c r="AI1316" s="82">
        <f t="shared" ca="1" si="990"/>
        <v>3.9669377074432182E-70</v>
      </c>
      <c r="AJ1316" s="10">
        <f ca="1">SUMPRODUCT(P1286:P1315,'control variables'!AP$7:AP$36)</f>
        <v>5.5293805299329904E-74</v>
      </c>
      <c r="AK1316" s="10">
        <f ca="1">SUMPRODUCT(Q1286:Q1315,'control variables'!AQ$7:AQ$36)</f>
        <v>1.5955963790767761E-73</v>
      </c>
      <c r="AL1316" s="10">
        <f ca="1">SUMPRODUCT(R1286:R1315,'control variables'!AR$7:AR$36)</f>
        <v>5.73499233601926E-72</v>
      </c>
      <c r="AM1316" s="10">
        <f ca="1">SUMPRODUCT(S1286:S1315,'control variables'!AS$7:AS$36)</f>
        <v>4.2964177773831698E-72</v>
      </c>
      <c r="AN1316" s="10">
        <f t="shared" ref="AN1316:AN1379" ca="1" si="1011">SUM(AJ1316:AM1316)</f>
        <v>1.0246263556609438E-71</v>
      </c>
      <c r="AO1316" s="82">
        <f ca="1">SUMPRODUCT(P1286:P1315,'control variables'!AX$7:AX$36)</f>
        <v>7.5191136988456783E-74</v>
      </c>
      <c r="AP1316" s="82">
        <f ca="1">SUMPRODUCT(Q1286:Q1315,'control variables'!AY$7:AY$36)</f>
        <v>1.735814061166109E-73</v>
      </c>
      <c r="AQ1316" s="82">
        <f ca="1">SUMPRODUCT(R1286:R1315,'control variables'!AZ$7:AZ$36)</f>
        <v>1.5597428754667379E-72</v>
      </c>
      <c r="AR1316" s="82">
        <f ca="1">SUMPRODUCT(S1286:S1315,'control variables'!BA$7:BA$36)</f>
        <v>1.1684945028110549E-72</v>
      </c>
      <c r="AS1316" s="82">
        <f t="shared" ref="AS1316:AS1379" ca="1" si="1012">SUM(AO1316:AR1316)</f>
        <v>2.9770099213828601E-72</v>
      </c>
      <c r="AT1316" s="10">
        <f ca="1">SUMPRODUCT(P1286:P1315,'control variables'!AT$7:AT$36)</f>
        <v>-6.6359112569142164E-74</v>
      </c>
      <c r="AU1316" s="10">
        <f ca="1">SUMPRODUCT(Q1286:Q1315,'control variables'!AU$7:AU$36)</f>
        <v>7.198503859656787E-74</v>
      </c>
      <c r="AV1316" s="10">
        <f ca="1">SUMPRODUCT(R1286:R1315,'control variables'!AV$7:AV$36)</f>
        <v>3.0997334481589182E-71</v>
      </c>
      <c r="AW1316" s="10">
        <f ca="1">SUMPRODUCT(S1286:S1315,'control variables'!AW$7:AW$36)</f>
        <v>2.3221914017522905E-71</v>
      </c>
      <c r="AX1316" s="10">
        <f t="shared" ca="1" si="991"/>
        <v>5.4224874425139514E-71</v>
      </c>
      <c r="AY1316" s="82">
        <f ca="1">SUMPRODUCT(P1286:P1315,'control variables'!BB$7:BB$36)</f>
        <v>2.4051623933395255E-73</v>
      </c>
      <c r="AZ1316" s="82">
        <f ca="1">SUMPRODUCT(Q1286:Q1315,'control variables'!BC$7:BC$36)</f>
        <v>6.133159813957579E-73</v>
      </c>
      <c r="BA1316" s="82">
        <f ca="1">SUMPRODUCT(R1286:R1315,'control variables'!BD$7:BD$36)</f>
        <v>4.293400390883684E-72</v>
      </c>
      <c r="BB1316" s="82">
        <f ca="1">SUMPRODUCT(S1286:S1315,'control variables'!BE$7:BE$36)</f>
        <v>6.101228440379195E-73</v>
      </c>
      <c r="BC1316" s="82">
        <f t="shared" ref="BC1316:BC1379" ca="1" si="1013">SUM(AY1316:BB1316)</f>
        <v>5.7573554556513133E-72</v>
      </c>
      <c r="BD1316" s="10">
        <f ca="1">SUMPRODUCT(P1286:P1315,'control variables'!BF$7:BF$36)</f>
        <v>5.0313902330504959E-74</v>
      </c>
      <c r="BE1316" s="10">
        <f ca="1">SUMPRODUCT(Q1286:Q1315,'control variables'!BG$7:BG$36)</f>
        <v>5.8075713864279244E-74</v>
      </c>
      <c r="BF1316" s="10">
        <f ca="1">SUMPRODUCT(R1286:R1315,'control variables'!BH$7:BH$36)</f>
        <v>1.7394947028792778E-72</v>
      </c>
      <c r="BG1316" s="10">
        <f ca="1">SUMPRODUCT(S1286:S1315,'control variables'!BI$7:BI$36)</f>
        <v>3.9094712916226392E-72</v>
      </c>
      <c r="BH1316" s="10">
        <f t="shared" ref="BH1316:BH1379" ca="1" si="1014">SUM(BD1316:BG1316)</f>
        <v>5.757355610696701E-72</v>
      </c>
      <c r="BI1316" s="82">
        <f t="shared" ca="1" si="992"/>
        <v>5.8042896239153452E-71</v>
      </c>
      <c r="BJ1316" s="82">
        <f t="shared" ca="1" si="993"/>
        <v>6.7306667298691563E-71</v>
      </c>
      <c r="BK1316" s="82">
        <f t="shared" ca="1" si="994"/>
        <v>2.2524575899063052E-70</v>
      </c>
      <c r="BL1316" s="82">
        <f t="shared" ca="1" si="995"/>
        <v>1.0608067809663707E-70</v>
      </c>
      <c r="BM1316" s="82">
        <f t="shared" ca="1" si="985"/>
        <v>4.5667600062511261E-70</v>
      </c>
      <c r="BN1316" s="10">
        <f ca="1">BN1315+BI1316-INDIRECT(ADDRESS(MAX($D1316-'key variables'!$B$9*30,34),scenario!BI$4),TRUE)</f>
        <v>9439390.0751690175</v>
      </c>
      <c r="BO1316" s="10">
        <f ca="1">BO1315+BJ1316-INDIRECT(ADDRESS(MAX($D1316-'key variables'!$B$9*30,34),scenario!BJ$4),TRUE)</f>
        <v>10895583.360992203</v>
      </c>
      <c r="BP1316" s="10">
        <f ca="1">BP1315+BK1316-INDIRECT(ADDRESS(MAX($D1316-'key variables'!$B$9*30,34),scenario!BK$4),TRUE)</f>
        <v>32531162.537994072</v>
      </c>
      <c r="BQ1316" s="10">
        <f ca="1">BQ1315+BL1316-INDIRECT(ADDRESS(MAX($D1316-'key variables'!$B$9*30,34),scenario!BL$4),TRUE)</f>
        <v>14415841.516535141</v>
      </c>
      <c r="BR1316" s="10">
        <f t="shared" ref="BR1316:BR1378" ca="1" si="1015">BR1315+BM1316</f>
        <v>67281977.490690395</v>
      </c>
      <c r="BS1316" s="82">
        <f t="shared" ca="1" si="996"/>
        <v>-2.3433848477536824E-9</v>
      </c>
      <c r="BT1316" s="82">
        <f t="shared" ca="1" si="997"/>
        <v>-3.4288309057018498E-10</v>
      </c>
      <c r="BU1316" s="82">
        <f t="shared" ca="1" si="998"/>
        <v>-4.2578247660364599E-9</v>
      </c>
      <c r="BV1316" s="82">
        <f t="shared" ca="1" si="999"/>
        <v>-2.9943922343414556E-9</v>
      </c>
      <c r="BW1316" s="82">
        <f t="shared" ref="BW1316:BW1379" ca="1" si="1016">SUM(BS1316:BV1316)</f>
        <v>-9.9384849387017825E-9</v>
      </c>
      <c r="BX1316" s="10">
        <f t="shared" ca="1" si="1000"/>
        <v>-1.8625994260191893E-12</v>
      </c>
      <c r="BY1316" s="10">
        <f t="shared" ca="1" si="1001"/>
        <v>2.8902850229962428E-12</v>
      </c>
      <c r="BZ1316" s="10">
        <f t="shared" ca="1" si="1002"/>
        <v>-3.5034723983035463E-11</v>
      </c>
      <c r="CA1316" s="10">
        <f t="shared" ca="1" si="1003"/>
        <v>-2.0257049910634696E-11</v>
      </c>
      <c r="CB1316" s="10">
        <v>0</v>
      </c>
      <c r="CC1316" s="82">
        <f t="shared" ca="1" si="1004"/>
        <v>3.9725652202851362E-13</v>
      </c>
      <c r="CD1316" s="82">
        <f t="shared" ca="1" si="1005"/>
        <v>3.4270724516460853E-13</v>
      </c>
      <c r="CE1316" s="82">
        <f t="shared" ca="1" si="1006"/>
        <v>1.8915613015532971E-10</v>
      </c>
      <c r="CF1316" s="82">
        <f t="shared" ca="1" si="1007"/>
        <v>3.7028113764059381E-11</v>
      </c>
      <c r="CG1316" s="82">
        <f t="shared" ref="CG1316:CG1379" ca="1" si="1017">SUM(CC1316:CF1316)</f>
        <v>2.269242076865822E-10</v>
      </c>
      <c r="CH1316" s="13" t="str">
        <f t="shared" ca="1" si="970"/>
        <v/>
      </c>
      <c r="CI1316" s="81">
        <f t="shared" ca="1" si="979"/>
        <v>0.1131775965863165</v>
      </c>
      <c r="CJ1316" s="81">
        <f t="shared" ca="1" si="980"/>
        <v>0.13063724757458739</v>
      </c>
      <c r="CK1316" s="81">
        <f t="shared" ca="1" si="981"/>
        <v>0.39004625943939081</v>
      </c>
      <c r="CL1316" s="81">
        <f t="shared" ca="1" si="982"/>
        <v>0.17284488538116416</v>
      </c>
      <c r="CM1316" s="89">
        <f t="shared" ca="1" si="971"/>
        <v>0.80670598898145884</v>
      </c>
    </row>
    <row r="1317" spans="1:91" x14ac:dyDescent="0.3">
      <c r="A1317">
        <v>1252</v>
      </c>
      <c r="B1317" s="3">
        <f t="shared" si="984"/>
        <v>3.6666666666666665</v>
      </c>
      <c r="C1317" s="3">
        <f t="shared" si="972"/>
        <v>41.733333333333334</v>
      </c>
      <c r="D1317" s="4">
        <f t="shared" ca="1" si="1008"/>
        <v>1317</v>
      </c>
      <c r="E1317" s="58">
        <f>(0.5*(COS(B1317*2*PI())+1)*('key variables'!$B$4-'key variables'!$B$6)+'key variables'!$B$6)/'key variables'!$B$4</f>
        <v>1</v>
      </c>
      <c r="F1317" s="10">
        <f t="shared" ca="1" si="973"/>
        <v>11689222.907461114</v>
      </c>
      <c r="G1317" s="10">
        <f t="shared" ca="1" si="974"/>
        <v>13492492.798713122</v>
      </c>
      <c r="H1317" s="10">
        <f t="shared" ca="1" si="975"/>
        <v>40309474.521088287</v>
      </c>
      <c r="I1317" s="10">
        <f t="shared" ca="1" si="976"/>
        <v>17912154.249750931</v>
      </c>
      <c r="J1317" s="10">
        <f t="shared" ca="1" si="1009"/>
        <v>83403344.477013454</v>
      </c>
      <c r="K1317" s="82">
        <f t="shared" ca="1" si="986"/>
        <v>2249832.832292099</v>
      </c>
      <c r="L1317" s="82">
        <f t="shared" ca="1" si="987"/>
        <v>2596909.4377209195</v>
      </c>
      <c r="M1317" s="82">
        <f t="shared" ca="1" si="988"/>
        <v>7778311.98309422</v>
      </c>
      <c r="N1317" s="82">
        <f t="shared" ca="1" si="989"/>
        <v>3496312.733215793</v>
      </c>
      <c r="O1317" s="82">
        <f t="shared" ca="1" si="1010"/>
        <v>16121366.986323033</v>
      </c>
      <c r="P1317" s="10">
        <f ca="1">IF(IF($A1317&gt;='key variables'!$B$26,K1317*SUMPRODUCT(Z1317:AC1317,'control variables'!$O$3:$R$3)/J1317+F$65*'key variables'!$B$25/scenario!J$65,K1317*SUMPRODUCT(Z1317:AC1317,'control variables'!$O$7:$R$7)/J1317+F$65*'key variables'!$B$25/scenario!J$65)&lt;'key variables'!$B$28,0,IF($A1317&gt;='key variables'!$B$26,K1317*SUMPRODUCT(Z1317:AC1317,'control variables'!$O$3:$R$3)/J1317+F$65*'key variables'!$B$25/scenario!J$65,K1317*SUMPRODUCT(Z1317:AC1317,'control variables'!$O$7:$R$7)/J1317+F$65*'key variables'!$B$25/scenario!J$65))</f>
        <v>7.0689331621329706E-72</v>
      </c>
      <c r="Q1317" s="10">
        <f ca="1">IF(IF($A1317&gt;='key variables'!$B$26,L1317*SUMPRODUCT(Z1317:AC1317,'control variables'!$O$4:$R$4)/J1317+G$65*'key variables'!$B$25/scenario!J$65,L1317*SUMPRODUCT(Z1317:AC1317,'control variables'!$O$7:$R$7)/J1317+G$65*'key variables'!$B$25/scenario!J$65)&lt;'key variables'!$B$28,0,IF($A1317&gt;='key variables'!$B$26,L1317*SUMPRODUCT(Z1317:AC1317,'control variables'!$O$4:$R$4)/J1317+G$65*'key variables'!$B$25/scenario!J$65,L1317*SUMPRODUCT(Z1317:AC1317,'control variables'!$O$7:$R$7)/J1317+G$65*'key variables'!$B$25/scenario!J$65))</f>
        <v>8.1594414393265146E-72</v>
      </c>
      <c r="R1317" s="10">
        <f ca="1">IF(IF($A1317&gt;='key variables'!$B$26,M1317*SUMPRODUCT(Z1317:AC1317,'control variables'!$O$5:$R$5)/J1317+H$65*'key variables'!$B$25/scenario!J$65,M1317*SUMPRODUCT(Z1317:AC1317,'control variables'!$O$7:$R$7)/J1317+H$65*'key variables'!$B$25/scenario!J$65)&lt;'key variables'!$B$28,0,IF($A1317&gt;='key variables'!$B$26,M1317*SUMPRODUCT(Z1317:AC1317,'control variables'!$O$5:$R$5)/J1317+H$65*'key variables'!$B$25/scenario!J$65,M1317*SUMPRODUCT(Z1317:AC1317,'control variables'!$O$7:$R$7)/J1317+H$65*'key variables'!$B$25/scenario!J$65))</f>
        <v>2.443931243846845E-71</v>
      </c>
      <c r="S1317" s="10">
        <f ca="1">IF(IF($A1317&gt;='key variables'!$B$26,N1317*SUMPRODUCT(Z1317:AC1317,'control variables'!$O$6:$R$6)/J1317+I$65*'key variables'!$B$25/scenario!J$65,N1317*SUMPRODUCT(Z1317:AC1317,'control variables'!$O$7:$R$7)/J1317+I$65*'key variables'!$B$25/scenario!J$65)&lt;'key variables'!$B$28,0,IF($A1317&gt;='key variables'!$B$26,N1317*SUMPRODUCT(Z1317:AC1317,'control variables'!$O$6:$R$6)/J1317+I$65*'key variables'!$B$25/scenario!J$65,N1317*SUMPRODUCT(Z1317:AC1317,'control variables'!$O$7:$R$7)/J1317+I$65*'key variables'!$B$25/scenario!J$65))</f>
        <v>1.0985349964795995E-71</v>
      </c>
      <c r="T1317" s="10">
        <f t="shared" ca="1" si="983"/>
        <v>5.0653037004723934E-71</v>
      </c>
      <c r="U1317" s="82">
        <f ca="1">SUMPRODUCT(P1287:P1316,'control variables'!AD$7:AD$36)</f>
        <v>1.4987446040247045E-71</v>
      </c>
      <c r="V1317" s="82">
        <f ca="1">SUMPRODUCT(Q1287:Q1316,'control variables'!AE$7:AE$36)</f>
        <v>1.7299525329443412E-71</v>
      </c>
      <c r="W1317" s="82">
        <f ca="1">SUMPRODUCT(R1287:R1316,'control variables'!AF$7:AF$36)</f>
        <v>5.1815863586657912E-71</v>
      </c>
      <c r="X1317" s="82">
        <f ca="1">SUMPRODUCT(S1287:S1316,'control variables'!AG$7:AG$36)</f>
        <v>2.329097419007578E-71</v>
      </c>
      <c r="Y1317" s="82">
        <f t="shared" ca="1" si="977"/>
        <v>1.0739380914642416E-70</v>
      </c>
      <c r="Z1317" s="10">
        <f ca="1">IF($A1317&gt;='key variables'!$B$26,SUMPRODUCT(P1287:P1316,'control variables'!V$7:V$36)*$E1317,SUMPRODUCT(P1287:P1316,'control variables'!Z$7:Z$36)*$E1317)</f>
        <v>3.6570885589698374E-71</v>
      </c>
      <c r="AA1317" s="10">
        <f ca="1">IF($A1317&gt;='key variables'!$B$26,SUMPRODUCT(Q1287:Q1316,'control variables'!W$7:W$36)*$E1317,SUMPRODUCT(Q1287:Q1316,'control variables'!AA$7:AA$36)*$E1317)</f>
        <v>4.2212593118282596E-71</v>
      </c>
      <c r="AB1317" s="10">
        <f ca="1">IF($A1317&gt;='key variables'!$B$26,SUMPRODUCT(R1287:R1316,'control variables'!X$7:X$36)*$E1317,SUMPRODUCT(R1287:R1316,'control variables'!AB$7:AB$36)*$E1317)</f>
        <v>1.2643595272139171E-70</v>
      </c>
      <c r="AC1317" s="10">
        <f ca="1">IF($A1317&gt;='key variables'!$B$26,SUMPRODUCT(S1287:S1316,'control variables'!Y$7:Y$36)*$E1317,SUMPRODUCT(S1287:S1316,'control variables'!AC$7:AC$36)*$E1317)</f>
        <v>5.6832334881509868E-71</v>
      </c>
      <c r="AD1317" s="10">
        <f t="shared" ca="1" si="978"/>
        <v>2.6205176631088254E-70</v>
      </c>
      <c r="AE1317" s="82">
        <f ca="1">SUMPRODUCT(P1287:P1316,'control variables'!AL$7:AL$36)</f>
        <v>4.979311181422385E-71</v>
      </c>
      <c r="AF1317" s="82">
        <f ca="1">SUMPRODUCT(Q1287:Q1316,'control variables'!AM$7:AM$36)</f>
        <v>5.7324303090292532E-71</v>
      </c>
      <c r="AG1317" s="82">
        <f ca="1">SUMPRODUCT(R1287:R1316,'control variables'!AN$7:AN$36)</f>
        <v>1.6344665359339287E-70</v>
      </c>
      <c r="AH1317" s="82">
        <f ca="1">SUMPRODUCT(S1287:S1316,'control variables'!AO$7:AO$36)</f>
        <v>7.0770779740548732E-71</v>
      </c>
      <c r="AI1317" s="82">
        <f t="shared" ca="1" si="990"/>
        <v>3.4133484823845797E-70</v>
      </c>
      <c r="AJ1317" s="10">
        <f ca="1">SUMPRODUCT(P1287:P1316,'control variables'!AP$7:AP$36)</f>
        <v>4.7577512006202251E-74</v>
      </c>
      <c r="AK1317" s="10">
        <f ca="1">SUMPRODUCT(Q1287:Q1316,'control variables'!AQ$7:AQ$36)</f>
        <v>1.3729296703603456E-73</v>
      </c>
      <c r="AL1317" s="10">
        <f ca="1">SUMPRODUCT(R1287:R1316,'control variables'!AR$7:AR$36)</f>
        <v>4.934669720149301E-72</v>
      </c>
      <c r="AM1317" s="10">
        <f ca="1">SUMPRODUCT(S1287:S1316,'control variables'!AS$7:AS$36)</f>
        <v>3.6968493537482366E-72</v>
      </c>
      <c r="AN1317" s="10">
        <f t="shared" ca="1" si="1011"/>
        <v>8.8163895529397752E-72</v>
      </c>
      <c r="AO1317" s="82">
        <f ca="1">SUMPRODUCT(P1287:P1316,'control variables'!AX$7:AX$36)</f>
        <v>6.4698155669739272E-74</v>
      </c>
      <c r="AP1317" s="82">
        <f ca="1">SUMPRODUCT(Q1287:Q1316,'control variables'!AY$7:AY$36)</f>
        <v>1.4935798664713368E-73</v>
      </c>
      <c r="AQ1317" s="82">
        <f ca="1">SUMPRODUCT(R1287:R1316,'control variables'!AZ$7:AZ$36)</f>
        <v>1.3420795509077842E-72</v>
      </c>
      <c r="AR1317" s="82">
        <f ca="1">SUMPRODUCT(S1287:S1316,'control variables'!BA$7:BA$36)</f>
        <v>1.0054301912432861E-72</v>
      </c>
      <c r="AS1317" s="82">
        <f t="shared" ca="1" si="1012"/>
        <v>2.5615658844679429E-72</v>
      </c>
      <c r="AT1317" s="10">
        <f ca="1">SUMPRODUCT(P1287:P1316,'control variables'!AT$7:AT$36)</f>
        <v>-5.7098647088728224E-74</v>
      </c>
      <c r="AU1317" s="10">
        <f ca="1">SUMPRODUCT(Q1287:Q1316,'control variables'!AU$7:AU$36)</f>
        <v>6.1939470787998861E-74</v>
      </c>
      <c r="AV1317" s="10">
        <f ca="1">SUMPRODUCT(R1287:R1316,'control variables'!AV$7:AV$36)</f>
        <v>2.6671632481694089E-71</v>
      </c>
      <c r="AW1317" s="10">
        <f ca="1">SUMPRODUCT(S1287:S1316,'control variables'!AW$7:AW$36)</f>
        <v>1.9981277956810868E-71</v>
      </c>
      <c r="AX1317" s="10">
        <f t="shared" ca="1" si="991"/>
        <v>4.6657751262204231E-71</v>
      </c>
      <c r="AY1317" s="82">
        <f ca="1">SUMPRODUCT(P1287:P1316,'control variables'!BB$7:BB$36)</f>
        <v>2.0695201212234931E-73</v>
      </c>
      <c r="AZ1317" s="82">
        <f ca="1">SUMPRODUCT(Q1287:Q1316,'control variables'!BC$7:BC$36)</f>
        <v>5.2772726186030858E-73</v>
      </c>
      <c r="BA1317" s="82">
        <f ca="1">SUMPRODUCT(R1287:R1316,'control variables'!BD$7:BD$36)</f>
        <v>3.6942530458683665E-72</v>
      </c>
      <c r="BB1317" s="82">
        <f ca="1">SUMPRODUCT(S1287:S1316,'control variables'!BE$7:BE$36)</f>
        <v>5.2497972929029283E-73</v>
      </c>
      <c r="BC1317" s="82">
        <f t="shared" ca="1" si="1013"/>
        <v>4.9539120491413175E-72</v>
      </c>
      <c r="BD1317" s="10">
        <f ca="1">SUMPRODUCT(P1287:P1316,'control variables'!BF$7:BF$36)</f>
        <v>4.3292558348077698E-74</v>
      </c>
      <c r="BE1317" s="10">
        <f ca="1">SUMPRODUCT(Q1287:Q1316,'control variables'!BG$7:BG$36)</f>
        <v>4.9971203079416168E-74</v>
      </c>
      <c r="BF1317" s="10">
        <f ca="1">SUMPRODUCT(R1287:R1316,'control variables'!BH$7:BH$36)</f>
        <v>1.4967468717868659E-72</v>
      </c>
      <c r="BG1317" s="10">
        <f ca="1">SUMPRODUCT(S1287:S1316,'control variables'!BI$7:BI$36)</f>
        <v>3.3639015493356404E-72</v>
      </c>
      <c r="BH1317" s="10">
        <f t="shared" ca="1" si="1014"/>
        <v>4.9539121825500005E-72</v>
      </c>
      <c r="BI1317" s="82">
        <f t="shared" ca="1" si="992"/>
        <v>4.9942965179257468E-71</v>
      </c>
      <c r="BJ1317" s="82">
        <f t="shared" ca="1" si="993"/>
        <v>5.7913969822940838E-71</v>
      </c>
      <c r="BK1317" s="82">
        <f t="shared" ca="1" si="994"/>
        <v>1.9381253912095533E-70</v>
      </c>
      <c r="BL1317" s="82">
        <f t="shared" ca="1" si="995"/>
        <v>9.1277037426649901E-71</v>
      </c>
      <c r="BM1317" s="82">
        <f t="shared" ca="1" si="985"/>
        <v>3.9294651154980354E-70</v>
      </c>
      <c r="BN1317" s="10">
        <f ca="1">BN1316+BI1317-INDIRECT(ADDRESS(MAX($D1317-'key variables'!$B$9*30,34),scenario!BI$4),TRUE)</f>
        <v>9439390.0751690175</v>
      </c>
      <c r="BO1317" s="10">
        <f ca="1">BO1316+BJ1317-INDIRECT(ADDRESS(MAX($D1317-'key variables'!$B$9*30,34),scenario!BJ$4),TRUE)</f>
        <v>10895583.360992203</v>
      </c>
      <c r="BP1317" s="10">
        <f ca="1">BP1316+BK1317-INDIRECT(ADDRESS(MAX($D1317-'key variables'!$B$9*30,34),scenario!BK$4),TRUE)</f>
        <v>32531162.537994072</v>
      </c>
      <c r="BQ1317" s="10">
        <f ca="1">BQ1316+BL1317-INDIRECT(ADDRESS(MAX($D1317-'key variables'!$B$9*30,34),scenario!BL$4),TRUE)</f>
        <v>14415841.516535141</v>
      </c>
      <c r="BR1317" s="10">
        <f t="shared" ca="1" si="1015"/>
        <v>67281977.490690395</v>
      </c>
      <c r="BS1317" s="82">
        <f t="shared" ca="1" si="996"/>
        <v>-2.3433848477536824E-9</v>
      </c>
      <c r="BT1317" s="82">
        <f t="shared" ca="1" si="997"/>
        <v>-3.4288309057018498E-10</v>
      </c>
      <c r="BU1317" s="82">
        <f t="shared" ca="1" si="998"/>
        <v>-4.2578247660364599E-9</v>
      </c>
      <c r="BV1317" s="82">
        <f t="shared" ca="1" si="999"/>
        <v>-2.9943922343414556E-9</v>
      </c>
      <c r="BW1317" s="82">
        <f t="shared" ca="1" si="1016"/>
        <v>-9.9384849387017825E-9</v>
      </c>
      <c r="BX1317" s="10">
        <f t="shared" ca="1" si="1000"/>
        <v>-1.8625994260191893E-12</v>
      </c>
      <c r="BY1317" s="10">
        <f t="shared" ca="1" si="1001"/>
        <v>2.8902850229962428E-12</v>
      </c>
      <c r="BZ1317" s="10">
        <f t="shared" ca="1" si="1002"/>
        <v>-3.5034723983035463E-11</v>
      </c>
      <c r="CA1317" s="10">
        <f t="shared" ca="1" si="1003"/>
        <v>-2.0257049910634696E-11</v>
      </c>
      <c r="CB1317" s="10">
        <v>0</v>
      </c>
      <c r="CC1317" s="82">
        <f t="shared" ca="1" si="1004"/>
        <v>3.9725652202851362E-13</v>
      </c>
      <c r="CD1317" s="82">
        <f t="shared" ca="1" si="1005"/>
        <v>3.4270724516460853E-13</v>
      </c>
      <c r="CE1317" s="82">
        <f t="shared" ca="1" si="1006"/>
        <v>1.8915613015532971E-10</v>
      </c>
      <c r="CF1317" s="82">
        <f t="shared" ca="1" si="1007"/>
        <v>3.7028113764059381E-11</v>
      </c>
      <c r="CG1317" s="82">
        <f t="shared" ca="1" si="1017"/>
        <v>2.269242076865822E-10</v>
      </c>
      <c r="CH1317" s="13" t="str">
        <f t="shared" ca="1" si="970"/>
        <v/>
      </c>
      <c r="CI1317" s="81">
        <f t="shared" ca="1" si="979"/>
        <v>0.1131775965863165</v>
      </c>
      <c r="CJ1317" s="81">
        <f t="shared" ca="1" si="980"/>
        <v>0.13063724757458739</v>
      </c>
      <c r="CK1317" s="81">
        <f t="shared" ca="1" si="981"/>
        <v>0.39004625943939081</v>
      </c>
      <c r="CL1317" s="81">
        <f t="shared" ca="1" si="982"/>
        <v>0.17284488538116416</v>
      </c>
      <c r="CM1317" s="89">
        <f t="shared" ca="1" si="971"/>
        <v>0.80670598898145884</v>
      </c>
    </row>
    <row r="1318" spans="1:91" x14ac:dyDescent="0.3">
      <c r="A1318">
        <v>1253</v>
      </c>
      <c r="B1318" s="3">
        <f t="shared" si="984"/>
        <v>3.6694444444444443</v>
      </c>
      <c r="C1318" s="3">
        <f t="shared" si="972"/>
        <v>41.766666666666666</v>
      </c>
      <c r="D1318" s="4">
        <f t="shared" ca="1" si="1008"/>
        <v>1318</v>
      </c>
      <c r="E1318" s="58">
        <f>(0.5*(COS(B1318*2*PI())+1)*('key variables'!$B$4-'key variables'!$B$6)+'key variables'!$B$6)/'key variables'!$B$4</f>
        <v>1</v>
      </c>
      <c r="F1318" s="10">
        <f t="shared" ca="1" si="973"/>
        <v>11689222.907461114</v>
      </c>
      <c r="G1318" s="10">
        <f t="shared" ca="1" si="974"/>
        <v>13492492.798713122</v>
      </c>
      <c r="H1318" s="10">
        <f t="shared" ca="1" si="975"/>
        <v>40309474.521088287</v>
      </c>
      <c r="I1318" s="10">
        <f t="shared" ca="1" si="976"/>
        <v>17912154.249750931</v>
      </c>
      <c r="J1318" s="10">
        <f t="shared" ca="1" si="1009"/>
        <v>83403344.477013454</v>
      </c>
      <c r="K1318" s="82">
        <f t="shared" ca="1" si="986"/>
        <v>2249832.832292099</v>
      </c>
      <c r="L1318" s="82">
        <f t="shared" ca="1" si="987"/>
        <v>2596909.4377209195</v>
      </c>
      <c r="M1318" s="82">
        <f t="shared" ca="1" si="988"/>
        <v>7778311.98309422</v>
      </c>
      <c r="N1318" s="82">
        <f t="shared" ca="1" si="989"/>
        <v>3496312.733215793</v>
      </c>
      <c r="O1318" s="82">
        <f t="shared" ca="1" si="1010"/>
        <v>16121366.986323033</v>
      </c>
      <c r="P1318" s="10">
        <f ca="1">IF(IF($A1318&gt;='key variables'!$B$26,K1318*SUMPRODUCT(Z1318:AC1318,'control variables'!$O$3:$R$3)/J1318+F$65*'key variables'!$B$25/scenario!J$65,K1318*SUMPRODUCT(Z1318:AC1318,'control variables'!$O$7:$R$7)/J1318+F$65*'key variables'!$B$25/scenario!J$65)&lt;'key variables'!$B$28,0,IF($A1318&gt;='key variables'!$B$26,K1318*SUMPRODUCT(Z1318:AC1318,'control variables'!$O$3:$R$3)/J1318+F$65*'key variables'!$B$25/scenario!J$65,K1318*SUMPRODUCT(Z1318:AC1318,'control variables'!$O$7:$R$7)/J1318+F$65*'key variables'!$B$25/scenario!J$65))</f>
        <v>6.0824580723240346E-72</v>
      </c>
      <c r="Q1318" s="10">
        <f ca="1">IF(IF($A1318&gt;='key variables'!$B$26,L1318*SUMPRODUCT(Z1318:AC1318,'control variables'!$O$4:$R$4)/J1318+G$65*'key variables'!$B$25/scenario!J$65,L1318*SUMPRODUCT(Z1318:AC1318,'control variables'!$O$7:$R$7)/J1318+G$65*'key variables'!$B$25/scenario!J$65)&lt;'key variables'!$B$28,0,IF($A1318&gt;='key variables'!$B$26,L1318*SUMPRODUCT(Z1318:AC1318,'control variables'!$O$4:$R$4)/J1318+G$65*'key variables'!$B$25/scenario!J$65,L1318*SUMPRODUCT(Z1318:AC1318,'control variables'!$O$7:$R$7)/J1318+G$65*'key variables'!$B$25/scenario!J$65))</f>
        <v>7.0207850760484024E-72</v>
      </c>
      <c r="R1318" s="10">
        <f ca="1">IF(IF($A1318&gt;='key variables'!$B$26,M1318*SUMPRODUCT(Z1318:AC1318,'control variables'!$O$5:$R$5)/J1318+H$65*'key variables'!$B$25/scenario!J$65,M1318*SUMPRODUCT(Z1318:AC1318,'control variables'!$O$7:$R$7)/J1318+H$65*'key variables'!$B$25/scenario!J$65)&lt;'key variables'!$B$28,0,IF($A1318&gt;='key variables'!$B$26,M1318*SUMPRODUCT(Z1318:AC1318,'control variables'!$O$5:$R$5)/J1318+H$65*'key variables'!$B$25/scenario!J$65,M1318*SUMPRODUCT(Z1318:AC1318,'control variables'!$O$7:$R$7)/J1318+H$65*'key variables'!$B$25/scenario!J$65))</f>
        <v>2.1028787486591235E-71</v>
      </c>
      <c r="S1318" s="10">
        <f ca="1">IF(IF($A1318&gt;='key variables'!$B$26,N1318*SUMPRODUCT(Z1318:AC1318,'control variables'!$O$6:$R$6)/J1318+I$65*'key variables'!$B$25/scenario!J$65,N1318*SUMPRODUCT(Z1318:AC1318,'control variables'!$O$7:$R$7)/J1318+I$65*'key variables'!$B$25/scenario!J$65)&lt;'key variables'!$B$28,0,IF($A1318&gt;='key variables'!$B$26,N1318*SUMPRODUCT(Z1318:AC1318,'control variables'!$O$6:$R$6)/J1318+I$65*'key variables'!$B$25/scenario!J$65,N1318*SUMPRODUCT(Z1318:AC1318,'control variables'!$O$7:$R$7)/J1318+I$65*'key variables'!$B$25/scenario!J$65))</f>
        <v>9.4523358812627951E-72</v>
      </c>
      <c r="T1318" s="10">
        <f t="shared" ca="1" si="983"/>
        <v>4.3584366516226466E-71</v>
      </c>
      <c r="U1318" s="82">
        <f ca="1">SUMPRODUCT(P1288:P1317,'control variables'!AD$7:AD$36)</f>
        <v>1.2895936354208629E-71</v>
      </c>
      <c r="V1318" s="82">
        <f ca="1">SUMPRODUCT(Q1288:Q1317,'control variables'!AE$7:AE$36)</f>
        <v>1.4885363190461563E-71</v>
      </c>
      <c r="W1318" s="82">
        <f ca="1">SUMPRODUCT(R1288:R1317,'control variables'!AF$7:AF$36)</f>
        <v>4.4584919749334583E-71</v>
      </c>
      <c r="X1318" s="82">
        <f ca="1">SUMPRODUCT(S1288:S1317,'control variables'!AG$7:AG$36)</f>
        <v>2.0040700728873622E-71</v>
      </c>
      <c r="Y1318" s="82">
        <f t="shared" ca="1" si="977"/>
        <v>9.2406920022878397E-71</v>
      </c>
      <c r="Z1318" s="10">
        <f ca="1">IF($A1318&gt;='key variables'!$B$26,SUMPRODUCT(P1288:P1317,'control variables'!V$7:V$36)*$E1318,SUMPRODUCT(P1288:P1317,'control variables'!Z$7:Z$36)*$E1318)</f>
        <v>3.1467390222145007E-71</v>
      </c>
      <c r="AA1318" s="10">
        <f ca="1">IF($A1318&gt;='key variables'!$B$26,SUMPRODUCT(Q1288:Q1317,'control variables'!W$7:W$36)*$E1318,SUMPRODUCT(Q1288:Q1317,'control variables'!AA$7:AA$36)*$E1318)</f>
        <v>3.6321793101882234E-71</v>
      </c>
      <c r="AB1318" s="10">
        <f ca="1">IF($A1318&gt;='key variables'!$B$26,SUMPRODUCT(R1288:R1317,'control variables'!X$7:X$36)*$E1318,SUMPRODUCT(R1288:R1317,'control variables'!AB$7:AB$36)*$E1318)</f>
        <v>1.0879171773497988E-70</v>
      </c>
      <c r="AC1318" s="10">
        <f ca="1">IF($A1318&gt;='key variables'!$B$26,SUMPRODUCT(S1288:S1317,'control variables'!Y$7:Y$36)*$E1318,SUMPRODUCT(S1288:S1317,'control variables'!AC$7:AC$36)*$E1318)</f>
        <v>4.8901338595307549E-71</v>
      </c>
      <c r="AD1318" s="10">
        <f t="shared" ca="1" si="978"/>
        <v>2.2548223965431469E-70</v>
      </c>
      <c r="AE1318" s="82">
        <f ca="1">SUMPRODUCT(P1288:P1317,'control variables'!AL$7:AL$36)</f>
        <v>4.2844444551117123E-71</v>
      </c>
      <c r="AF1318" s="82">
        <f ca="1">SUMPRODUCT(Q1288:Q1317,'control variables'!AM$7:AM$36)</f>
        <v>4.9324652260071927E-71</v>
      </c>
      <c r="AG1318" s="82">
        <f ca="1">SUMPRODUCT(R1288:R1317,'control variables'!AN$7:AN$36)</f>
        <v>1.4063754667663413E-70</v>
      </c>
      <c r="AH1318" s="82">
        <f ca="1">SUMPRODUCT(S1288:S1317,'control variables'!AO$7:AO$36)</f>
        <v>6.0894662694431299E-71</v>
      </c>
      <c r="AI1318" s="82">
        <f t="shared" ca="1" si="990"/>
        <v>2.9370130618225449E-70</v>
      </c>
      <c r="AJ1318" s="10">
        <f ca="1">SUMPRODUCT(P1288:P1317,'control variables'!AP$7:AP$36)</f>
        <v>4.0938033409824871E-74</v>
      </c>
      <c r="AK1318" s="10">
        <f ca="1">SUMPRODUCT(Q1288:Q1317,'control variables'!AQ$7:AQ$36)</f>
        <v>1.181336273053218E-73</v>
      </c>
      <c r="AL1318" s="10">
        <f ca="1">SUMPRODUCT(R1288:R1317,'control variables'!AR$7:AR$36)</f>
        <v>4.2460327442844914E-72</v>
      </c>
      <c r="AM1318" s="10">
        <f ca="1">SUMPRODUCT(S1288:S1317,'control variables'!AS$7:AS$36)</f>
        <v>3.1809511673310232E-72</v>
      </c>
      <c r="AN1318" s="10">
        <f t="shared" ca="1" si="1011"/>
        <v>7.5860555723306617E-72</v>
      </c>
      <c r="AO1318" s="82">
        <f ca="1">SUMPRODUCT(P1288:P1317,'control variables'!AX$7:AX$36)</f>
        <v>5.5669478009202346E-74</v>
      </c>
      <c r="AP1318" s="82">
        <f ca="1">SUMPRODUCT(Q1288:Q1317,'control variables'!AY$7:AY$36)</f>
        <v>1.2851496409874171E-73</v>
      </c>
      <c r="AQ1318" s="82">
        <f ca="1">SUMPRODUCT(R1288:R1317,'control variables'!AZ$7:AZ$36)</f>
        <v>1.1547913116293961E-72</v>
      </c>
      <c r="AR1318" s="82">
        <f ca="1">SUMPRODUCT(S1288:S1317,'control variables'!BA$7:BA$36)</f>
        <v>8.6512163046690126E-73</v>
      </c>
      <c r="AS1318" s="82">
        <f t="shared" ca="1" si="1012"/>
        <v>2.2040973842042413E-72</v>
      </c>
      <c r="AT1318" s="10">
        <f ca="1">SUMPRODUCT(P1288:P1317,'control variables'!AT$7:AT$36)</f>
        <v>-4.9130486728045726E-74</v>
      </c>
      <c r="AU1318" s="10">
        <f ca="1">SUMPRODUCT(Q1288:Q1317,'control variables'!AU$7:AU$36)</f>
        <v>5.3295769736244624E-74</v>
      </c>
      <c r="AV1318" s="10">
        <f ca="1">SUMPRODUCT(R1288:R1317,'control variables'!AV$7:AV$36)</f>
        <v>2.2949585541333561E-71</v>
      </c>
      <c r="AW1318" s="10">
        <f ca="1">SUMPRODUCT(S1288:S1317,'control variables'!AW$7:AW$36)</f>
        <v>1.7192875164642618E-71</v>
      </c>
      <c r="AX1318" s="10">
        <f t="shared" ca="1" si="991"/>
        <v>4.0146625988984373E-71</v>
      </c>
      <c r="AY1318" s="82">
        <f ca="1">SUMPRODUCT(P1288:P1317,'control variables'!BB$7:BB$36)</f>
        <v>1.7807169877632048E-73</v>
      </c>
      <c r="AZ1318" s="82">
        <f ca="1">SUMPRODUCT(Q1288:Q1317,'control variables'!BC$7:BC$36)</f>
        <v>4.5408251432938279E-73</v>
      </c>
      <c r="BA1318" s="82">
        <f ca="1">SUMPRODUCT(R1288:R1317,'control variables'!BD$7:BD$36)</f>
        <v>3.1787171762237441E-72</v>
      </c>
      <c r="BB1318" s="82">
        <f ca="1">SUMPRODUCT(S1288:S1317,'control variables'!BE$7:BE$36)</f>
        <v>4.5171840205442359E-73</v>
      </c>
      <c r="BC1318" s="82">
        <f t="shared" ca="1" si="1013"/>
        <v>4.262589791383871E-72</v>
      </c>
      <c r="BD1318" s="10">
        <f ca="1">SUMPRODUCT(P1288:P1317,'control variables'!BF$7:BF$36)</f>
        <v>3.7251048348626496E-74</v>
      </c>
      <c r="BE1318" s="10">
        <f ca="1">SUMPRODUCT(Q1288:Q1317,'control variables'!BG$7:BG$36)</f>
        <v>4.2997683042518079E-74</v>
      </c>
      <c r="BF1318" s="10">
        <f ca="1">SUMPRODUCT(R1288:R1317,'control variables'!BH$7:BH$36)</f>
        <v>1.2878746882618383E-72</v>
      </c>
      <c r="BG1318" s="10">
        <f ca="1">SUMPRODUCT(S1288:S1317,'control variables'!BI$7:BI$36)</f>
        <v>2.8944664865222868E-72</v>
      </c>
      <c r="BH1318" s="10">
        <f t="shared" ca="1" si="1014"/>
        <v>4.2625899061752699E-72</v>
      </c>
      <c r="BI1318" s="82">
        <f t="shared" ca="1" si="992"/>
        <v>4.2973385763165396E-71</v>
      </c>
      <c r="BJ1318" s="82">
        <f t="shared" ca="1" si="993"/>
        <v>4.9832030544137551E-71</v>
      </c>
      <c r="BK1318" s="82">
        <f t="shared" ca="1" si="994"/>
        <v>1.6676584939419146E-70</v>
      </c>
      <c r="BL1318" s="82">
        <f t="shared" ca="1" si="995"/>
        <v>7.8539256261128338E-71</v>
      </c>
      <c r="BM1318" s="82">
        <f t="shared" ca="1" si="985"/>
        <v>3.3811052196262275E-70</v>
      </c>
      <c r="BN1318" s="10">
        <f ca="1">BN1317+BI1318-INDIRECT(ADDRESS(MAX($D1318-'key variables'!$B$9*30,34),scenario!BI$4),TRUE)</f>
        <v>9439390.0751690175</v>
      </c>
      <c r="BO1318" s="10">
        <f ca="1">BO1317+BJ1318-INDIRECT(ADDRESS(MAX($D1318-'key variables'!$B$9*30,34),scenario!BJ$4),TRUE)</f>
        <v>10895583.360992203</v>
      </c>
      <c r="BP1318" s="10">
        <f ca="1">BP1317+BK1318-INDIRECT(ADDRESS(MAX($D1318-'key variables'!$B$9*30,34),scenario!BK$4),TRUE)</f>
        <v>32531162.537994072</v>
      </c>
      <c r="BQ1318" s="10">
        <f ca="1">BQ1317+BL1318-INDIRECT(ADDRESS(MAX($D1318-'key variables'!$B$9*30,34),scenario!BL$4),TRUE)</f>
        <v>14415841.516535141</v>
      </c>
      <c r="BR1318" s="10">
        <f t="shared" ca="1" si="1015"/>
        <v>67281977.490690395</v>
      </c>
      <c r="BS1318" s="82">
        <f t="shared" ca="1" si="996"/>
        <v>-2.3433848477536824E-9</v>
      </c>
      <c r="BT1318" s="82">
        <f t="shared" ca="1" si="997"/>
        <v>-3.4288309057018498E-10</v>
      </c>
      <c r="BU1318" s="82">
        <f t="shared" ca="1" si="998"/>
        <v>-4.2578247660364599E-9</v>
      </c>
      <c r="BV1318" s="82">
        <f t="shared" ca="1" si="999"/>
        <v>-2.9943922343414556E-9</v>
      </c>
      <c r="BW1318" s="82">
        <f t="shared" ca="1" si="1016"/>
        <v>-9.9384849387017825E-9</v>
      </c>
      <c r="BX1318" s="10">
        <f t="shared" ca="1" si="1000"/>
        <v>-1.8625994260191893E-12</v>
      </c>
      <c r="BY1318" s="10">
        <f t="shared" ca="1" si="1001"/>
        <v>2.8902850229962428E-12</v>
      </c>
      <c r="BZ1318" s="10">
        <f t="shared" ca="1" si="1002"/>
        <v>-3.5034723983035463E-11</v>
      </c>
      <c r="CA1318" s="10">
        <f t="shared" ca="1" si="1003"/>
        <v>-2.0257049910634696E-11</v>
      </c>
      <c r="CB1318" s="10">
        <v>0</v>
      </c>
      <c r="CC1318" s="82">
        <f t="shared" ca="1" si="1004"/>
        <v>3.9725652202851362E-13</v>
      </c>
      <c r="CD1318" s="82">
        <f t="shared" ca="1" si="1005"/>
        <v>3.4270724516460853E-13</v>
      </c>
      <c r="CE1318" s="82">
        <f t="shared" ca="1" si="1006"/>
        <v>1.8915613015532971E-10</v>
      </c>
      <c r="CF1318" s="82">
        <f t="shared" ca="1" si="1007"/>
        <v>3.7028113764059381E-11</v>
      </c>
      <c r="CG1318" s="82">
        <f t="shared" ca="1" si="1017"/>
        <v>2.269242076865822E-10</v>
      </c>
      <c r="CH1318" s="13" t="str">
        <f t="shared" ca="1" si="970"/>
        <v/>
      </c>
      <c r="CI1318" s="81">
        <f t="shared" ca="1" si="979"/>
        <v>0.1131775965863165</v>
      </c>
      <c r="CJ1318" s="81">
        <f t="shared" ca="1" si="980"/>
        <v>0.13063724757458739</v>
      </c>
      <c r="CK1318" s="81">
        <f t="shared" ca="1" si="981"/>
        <v>0.39004625943939081</v>
      </c>
      <c r="CL1318" s="81">
        <f t="shared" ca="1" si="982"/>
        <v>0.17284488538116416</v>
      </c>
      <c r="CM1318" s="89">
        <f t="shared" ca="1" si="971"/>
        <v>0.80670598898145884</v>
      </c>
    </row>
    <row r="1319" spans="1:91" x14ac:dyDescent="0.3">
      <c r="A1319">
        <v>1254</v>
      </c>
      <c r="B1319" s="3">
        <f t="shared" si="984"/>
        <v>3.6722222222222221</v>
      </c>
      <c r="C1319" s="3">
        <f t="shared" si="972"/>
        <v>41.8</v>
      </c>
      <c r="D1319" s="4">
        <f t="shared" ca="1" si="1008"/>
        <v>1319</v>
      </c>
      <c r="E1319" s="58">
        <f>(0.5*(COS(B1319*2*PI())+1)*('key variables'!$B$4-'key variables'!$B$6)+'key variables'!$B$6)/'key variables'!$B$4</f>
        <v>1</v>
      </c>
      <c r="F1319" s="10">
        <f t="shared" ca="1" si="973"/>
        <v>11689222.907461114</v>
      </c>
      <c r="G1319" s="10">
        <f t="shared" ca="1" si="974"/>
        <v>13492492.798713122</v>
      </c>
      <c r="H1319" s="10">
        <f t="shared" ca="1" si="975"/>
        <v>40309474.521088287</v>
      </c>
      <c r="I1319" s="10">
        <f t="shared" ca="1" si="976"/>
        <v>17912154.249750931</v>
      </c>
      <c r="J1319" s="10">
        <f t="shared" ca="1" si="1009"/>
        <v>83403344.477013454</v>
      </c>
      <c r="K1319" s="82">
        <f t="shared" ca="1" si="986"/>
        <v>2249832.832292099</v>
      </c>
      <c r="L1319" s="82">
        <f t="shared" ca="1" si="987"/>
        <v>2596909.4377209195</v>
      </c>
      <c r="M1319" s="82">
        <f t="shared" ca="1" si="988"/>
        <v>7778311.98309422</v>
      </c>
      <c r="N1319" s="82">
        <f t="shared" ca="1" si="989"/>
        <v>3496312.733215793</v>
      </c>
      <c r="O1319" s="82">
        <f t="shared" ca="1" si="1010"/>
        <v>16121366.986323033</v>
      </c>
      <c r="P1319" s="10">
        <f ca="1">IF(IF($A1319&gt;='key variables'!$B$26,K1319*SUMPRODUCT(Z1319:AC1319,'control variables'!$O$3:$R$3)/J1319+F$65*'key variables'!$B$25/scenario!J$65,K1319*SUMPRODUCT(Z1319:AC1319,'control variables'!$O$7:$R$7)/J1319+F$65*'key variables'!$B$25/scenario!J$65)&lt;'key variables'!$B$28,0,IF($A1319&gt;='key variables'!$B$26,K1319*SUMPRODUCT(Z1319:AC1319,'control variables'!$O$3:$R$3)/J1319+F$65*'key variables'!$B$25/scenario!J$65,K1319*SUMPRODUCT(Z1319:AC1319,'control variables'!$O$7:$R$7)/J1319+F$65*'key variables'!$B$25/scenario!J$65))</f>
        <v>5.2336463442266573E-72</v>
      </c>
      <c r="Q1319" s="10">
        <f ca="1">IF(IF($A1319&gt;='key variables'!$B$26,L1319*SUMPRODUCT(Z1319:AC1319,'control variables'!$O$4:$R$4)/J1319+G$65*'key variables'!$B$25/scenario!J$65,L1319*SUMPRODUCT(Z1319:AC1319,'control variables'!$O$7:$R$7)/J1319+G$65*'key variables'!$B$25/scenario!J$65)&lt;'key variables'!$B$28,0,IF($A1319&gt;='key variables'!$B$26,L1319*SUMPRODUCT(Z1319:AC1319,'control variables'!$O$4:$R$4)/J1319+G$65*'key variables'!$B$25/scenario!J$65,L1319*SUMPRODUCT(Z1319:AC1319,'control variables'!$O$7:$R$7)/J1319+G$65*'key variables'!$B$25/scenario!J$65))</f>
        <v>6.0410290888897547E-72</v>
      </c>
      <c r="R1319" s="10">
        <f ca="1">IF(IF($A1319&gt;='key variables'!$B$26,M1319*SUMPRODUCT(Z1319:AC1319,'control variables'!$O$5:$R$5)/J1319+H$65*'key variables'!$B$25/scenario!J$65,M1319*SUMPRODUCT(Z1319:AC1319,'control variables'!$O$7:$R$7)/J1319+H$65*'key variables'!$B$25/scenario!J$65)&lt;'key variables'!$B$28,0,IF($A1319&gt;='key variables'!$B$26,M1319*SUMPRODUCT(Z1319:AC1319,'control variables'!$O$5:$R$5)/J1319+H$65*'key variables'!$B$25/scenario!J$65,M1319*SUMPRODUCT(Z1319:AC1319,'control variables'!$O$7:$R$7)/J1319+H$65*'key variables'!$B$25/scenario!J$65))</f>
        <v>1.8094203929410061E-71</v>
      </c>
      <c r="S1319" s="10">
        <f ca="1">IF(IF($A1319&gt;='key variables'!$B$26,N1319*SUMPRODUCT(Z1319:AC1319,'control variables'!$O$6:$R$6)/J1319+I$65*'key variables'!$B$25/scenario!J$65,N1319*SUMPRODUCT(Z1319:AC1319,'control variables'!$O$7:$R$7)/J1319+I$65*'key variables'!$B$25/scenario!J$65)&lt;'key variables'!$B$28,0,IF($A1319&gt;='key variables'!$B$26,N1319*SUMPRODUCT(Z1319:AC1319,'control variables'!$O$6:$R$6)/J1319+I$65*'key variables'!$B$25/scenario!J$65,N1319*SUMPRODUCT(Z1319:AC1319,'control variables'!$O$7:$R$7)/J1319+I$65*'key variables'!$B$25/scenario!J$65))</f>
        <v>8.1332550987024769E-72</v>
      </c>
      <c r="T1319" s="10">
        <f t="shared" ca="1" si="983"/>
        <v>3.7502134461228951E-71</v>
      </c>
      <c r="U1319" s="82">
        <f ca="1">SUMPRODUCT(P1289:P1318,'control variables'!AD$7:AD$36)</f>
        <v>1.1096298462406905E-71</v>
      </c>
      <c r="V1319" s="82">
        <f ca="1">SUMPRODUCT(Q1289:Q1318,'control variables'!AE$7:AE$36)</f>
        <v>1.2808099245060436E-71</v>
      </c>
      <c r="W1319" s="82">
        <f ca="1">SUMPRODUCT(R1289:R1318,'control variables'!AF$7:AF$36)</f>
        <v>3.8363059716840237E-71</v>
      </c>
      <c r="X1319" s="82">
        <f ca="1">SUMPRODUCT(S1289:S1318,'control variables'!AG$7:AG$36)</f>
        <v>1.7244005442907115E-71</v>
      </c>
      <c r="Y1319" s="82">
        <f t="shared" ca="1" si="977"/>
        <v>7.9511462867214691E-71</v>
      </c>
      <c r="Z1319" s="10">
        <f ca="1">IF($A1319&gt;='key variables'!$B$26,SUMPRODUCT(P1289:P1318,'control variables'!V$7:V$36)*$E1319,SUMPRODUCT(P1289:P1318,'control variables'!Z$7:Z$36)*$E1319)</f>
        <v>2.7076091580119533E-71</v>
      </c>
      <c r="AA1319" s="10">
        <f ca="1">IF($A1319&gt;='key variables'!$B$26,SUMPRODUCT(Q1289:Q1318,'control variables'!W$7:W$36)*$E1319,SUMPRODUCT(Q1289:Q1318,'control variables'!AA$7:AA$36)*$E1319)</f>
        <v>3.1253058783648934E-71</v>
      </c>
      <c r="AB1319" s="10">
        <f ca="1">IF($A1319&gt;='key variables'!$B$26,SUMPRODUCT(R1289:R1318,'control variables'!X$7:X$36)*$E1319,SUMPRODUCT(R1289:R1318,'control variables'!AB$7:AB$36)*$E1319)</f>
        <v>9.3609749386774422E-71</v>
      </c>
      <c r="AC1319" s="10">
        <f ca="1">IF($A1319&gt;='key variables'!$B$26,SUMPRODUCT(S1289:S1318,'control variables'!Y$7:Y$36)*$E1319,SUMPRODUCT(S1289:S1318,'control variables'!AC$7:AC$36)*$E1319)</f>
        <v>4.2077118974587961E-71</v>
      </c>
      <c r="AD1319" s="10">
        <f t="shared" ca="1" si="978"/>
        <v>1.9401601872513085E-70</v>
      </c>
      <c r="AE1319" s="82">
        <f ca="1">SUMPRODUCT(P1289:P1318,'control variables'!AL$7:AL$36)</f>
        <v>3.6865469178597943E-71</v>
      </c>
      <c r="AF1319" s="82">
        <f ca="1">SUMPRODUCT(Q1289:Q1318,'control variables'!AM$7:AM$36)</f>
        <v>4.2441358890048455E-71</v>
      </c>
      <c r="AG1319" s="82">
        <f ca="1">SUMPRODUCT(R1289:R1318,'control variables'!AN$7:AN$36)</f>
        <v>1.2101146827041548E-70</v>
      </c>
      <c r="AH1319" s="82">
        <f ca="1">SUMPRODUCT(S1289:S1318,'control variables'!AO$7:AO$36)</f>
        <v>5.2396765420177242E-71</v>
      </c>
      <c r="AI1319" s="82">
        <f t="shared" ca="1" si="990"/>
        <v>2.5271506175923911E-70</v>
      </c>
      <c r="AJ1319" s="10">
        <f ca="1">SUMPRODUCT(P1289:P1318,'control variables'!AP$7:AP$36)</f>
        <v>3.5225099186469927E-74</v>
      </c>
      <c r="AK1319" s="10">
        <f ca="1">SUMPRODUCT(Q1289:Q1318,'control variables'!AQ$7:AQ$36)</f>
        <v>1.016479882516475E-73</v>
      </c>
      <c r="AL1319" s="10">
        <f ca="1">SUMPRODUCT(R1289:R1318,'control variables'!AR$7:AR$36)</f>
        <v>3.6534955909856966E-72</v>
      </c>
      <c r="AM1319" s="10">
        <f ca="1">SUMPRODUCT(S1289:S1318,'control variables'!AS$7:AS$36)</f>
        <v>2.7370469718181783E-72</v>
      </c>
      <c r="AN1319" s="10">
        <f t="shared" ca="1" si="1011"/>
        <v>6.5274156502419922E-72</v>
      </c>
      <c r="AO1319" s="82">
        <f ca="1">SUMPRODUCT(P1289:P1318,'control variables'!AX$7:AX$36)</f>
        <v>4.7900759298870951E-74</v>
      </c>
      <c r="AP1319" s="82">
        <f ca="1">SUMPRODUCT(Q1289:Q1318,'control variables'!AY$7:AY$36)</f>
        <v>1.1058060146673675E-73</v>
      </c>
      <c r="AQ1319" s="82">
        <f ca="1">SUMPRODUCT(R1289:R1318,'control variables'!AZ$7:AZ$36)</f>
        <v>9.9363929098892162E-73</v>
      </c>
      <c r="AR1319" s="82">
        <f ca="1">SUMPRODUCT(S1289:S1318,'control variables'!BA$7:BA$36)</f>
        <v>7.4439323785992144E-73</v>
      </c>
      <c r="AS1319" s="82">
        <f t="shared" ca="1" si="1012"/>
        <v>1.8965138896144508E-72</v>
      </c>
      <c r="AT1319" s="10">
        <f ca="1">SUMPRODUCT(P1289:P1318,'control variables'!AT$7:AT$36)</f>
        <v>-4.2274289308181942E-74</v>
      </c>
      <c r="AU1319" s="10">
        <f ca="1">SUMPRODUCT(Q1289:Q1318,'control variables'!AU$7:AU$36)</f>
        <v>4.5858303851203717E-74</v>
      </c>
      <c r="AV1319" s="10">
        <f ca="1">SUMPRODUCT(R1289:R1318,'control variables'!AV$7:AV$36)</f>
        <v>1.9746953130089519E-71</v>
      </c>
      <c r="AW1319" s="10">
        <f ca="1">SUMPRODUCT(S1289:S1318,'control variables'!AW$7:AW$36)</f>
        <v>1.4793596138640757E-71</v>
      </c>
      <c r="AX1319" s="10">
        <f t="shared" ca="1" si="991"/>
        <v>3.4544133283273299E-71</v>
      </c>
      <c r="AY1319" s="82">
        <f ca="1">SUMPRODUCT(P1289:P1318,'control variables'!BB$7:BB$36)</f>
        <v>1.5322165549343898E-73</v>
      </c>
      <c r="AZ1319" s="82">
        <f ca="1">SUMPRODUCT(Q1289:Q1318,'control variables'!BC$7:BC$36)</f>
        <v>3.9071494827241583E-73</v>
      </c>
      <c r="BA1319" s="82">
        <f ca="1">SUMPRODUCT(R1289:R1318,'control variables'!BD$7:BD$36)</f>
        <v>2.7351247358976631E-72</v>
      </c>
      <c r="BB1319" s="82">
        <f ca="1">SUMPRODUCT(S1289:S1318,'control variables'!BE$7:BE$36)</f>
        <v>3.8868074969380498E-73</v>
      </c>
      <c r="BC1319" s="82">
        <f t="shared" ca="1" si="1013"/>
        <v>3.667742089357323E-72</v>
      </c>
      <c r="BD1319" s="10">
        <f ca="1">SUMPRODUCT(P1289:P1318,'control variables'!BF$7:BF$36)</f>
        <v>3.2052635742034482E-74</v>
      </c>
      <c r="BE1319" s="10">
        <f ca="1">SUMPRODUCT(Q1289:Q1318,'control variables'!BG$7:BG$36)</f>
        <v>3.6997323120010962E-74</v>
      </c>
      <c r="BF1319" s="10">
        <f ca="1">SUMPRODUCT(R1289:R1318,'control variables'!BH$7:BH$36)</f>
        <v>1.1081507794871221E-72</v>
      </c>
      <c r="BG1319" s="10">
        <f ca="1">SUMPRODUCT(S1289:S1318,'control variables'!BI$7:BI$36)</f>
        <v>2.4905414497803253E-72</v>
      </c>
      <c r="BH1319" s="10">
        <f t="shared" ca="1" si="1014"/>
        <v>3.667742188129493E-72</v>
      </c>
      <c r="BI1319" s="82">
        <f t="shared" ca="1" si="992"/>
        <v>3.6976416544783205E-71</v>
      </c>
      <c r="BJ1319" s="82">
        <f t="shared" ca="1" si="993"/>
        <v>4.2877932142172075E-71</v>
      </c>
      <c r="BK1319" s="82">
        <f t="shared" ca="1" si="994"/>
        <v>1.4349354613640266E-70</v>
      </c>
      <c r="BL1319" s="82">
        <f t="shared" ca="1" si="995"/>
        <v>6.7579042308511801E-71</v>
      </c>
      <c r="BM1319" s="82">
        <f t="shared" ca="1" si="985"/>
        <v>2.9092693713186969E-70</v>
      </c>
      <c r="BN1319" s="10">
        <f ca="1">BN1318+BI1319-INDIRECT(ADDRESS(MAX($D1319-'key variables'!$B$9*30,34),scenario!BI$4),TRUE)</f>
        <v>9439390.0751690175</v>
      </c>
      <c r="BO1319" s="10">
        <f ca="1">BO1318+BJ1319-INDIRECT(ADDRESS(MAX($D1319-'key variables'!$B$9*30,34),scenario!BJ$4),TRUE)</f>
        <v>10895583.360992203</v>
      </c>
      <c r="BP1319" s="10">
        <f ca="1">BP1318+BK1319-INDIRECT(ADDRESS(MAX($D1319-'key variables'!$B$9*30,34),scenario!BK$4),TRUE)</f>
        <v>32531162.537994072</v>
      </c>
      <c r="BQ1319" s="10">
        <f ca="1">BQ1318+BL1319-INDIRECT(ADDRESS(MAX($D1319-'key variables'!$B$9*30,34),scenario!BL$4),TRUE)</f>
        <v>14415841.516535141</v>
      </c>
      <c r="BR1319" s="10">
        <f t="shared" ca="1" si="1015"/>
        <v>67281977.490690395</v>
      </c>
      <c r="BS1319" s="82">
        <f t="shared" ca="1" si="996"/>
        <v>-2.3433848477536824E-9</v>
      </c>
      <c r="BT1319" s="82">
        <f t="shared" ca="1" si="997"/>
        <v>-3.4288309057018498E-10</v>
      </c>
      <c r="BU1319" s="82">
        <f t="shared" ca="1" si="998"/>
        <v>-4.2578247660364599E-9</v>
      </c>
      <c r="BV1319" s="82">
        <f t="shared" ca="1" si="999"/>
        <v>-2.9943922343414556E-9</v>
      </c>
      <c r="BW1319" s="82">
        <f t="shared" ca="1" si="1016"/>
        <v>-9.9384849387017825E-9</v>
      </c>
      <c r="BX1319" s="10">
        <f t="shared" ca="1" si="1000"/>
        <v>-1.8625994260191893E-12</v>
      </c>
      <c r="BY1319" s="10">
        <f t="shared" ca="1" si="1001"/>
        <v>2.8902850229962428E-12</v>
      </c>
      <c r="BZ1319" s="10">
        <f t="shared" ca="1" si="1002"/>
        <v>-3.5034723983035463E-11</v>
      </c>
      <c r="CA1319" s="10">
        <f t="shared" ca="1" si="1003"/>
        <v>-2.0257049910634696E-11</v>
      </c>
      <c r="CB1319" s="10">
        <v>0</v>
      </c>
      <c r="CC1319" s="82">
        <f t="shared" ca="1" si="1004"/>
        <v>3.9725652202851362E-13</v>
      </c>
      <c r="CD1319" s="82">
        <f t="shared" ca="1" si="1005"/>
        <v>3.4270724516460853E-13</v>
      </c>
      <c r="CE1319" s="82">
        <f t="shared" ca="1" si="1006"/>
        <v>1.8915613015532971E-10</v>
      </c>
      <c r="CF1319" s="82">
        <f t="shared" ca="1" si="1007"/>
        <v>3.7028113764059381E-11</v>
      </c>
      <c r="CG1319" s="82">
        <f t="shared" ca="1" si="1017"/>
        <v>2.269242076865822E-10</v>
      </c>
      <c r="CH1319" s="13" t="str">
        <f t="shared" ca="1" si="970"/>
        <v/>
      </c>
      <c r="CI1319" s="81">
        <f t="shared" ca="1" si="979"/>
        <v>0.1131775965863165</v>
      </c>
      <c r="CJ1319" s="81">
        <f t="shared" ca="1" si="980"/>
        <v>0.13063724757458739</v>
      </c>
      <c r="CK1319" s="81">
        <f t="shared" ca="1" si="981"/>
        <v>0.39004625943939081</v>
      </c>
      <c r="CL1319" s="81">
        <f t="shared" ca="1" si="982"/>
        <v>0.17284488538116416</v>
      </c>
      <c r="CM1319" s="89">
        <f t="shared" ca="1" si="971"/>
        <v>0.80670598898145884</v>
      </c>
    </row>
    <row r="1320" spans="1:91" x14ac:dyDescent="0.3">
      <c r="A1320">
        <v>1255</v>
      </c>
      <c r="B1320" s="3">
        <f t="shared" si="984"/>
        <v>3.6749999999999998</v>
      </c>
      <c r="C1320" s="3">
        <f t="shared" si="972"/>
        <v>41.833333333333336</v>
      </c>
      <c r="D1320" s="4">
        <f t="shared" ca="1" si="1008"/>
        <v>1320</v>
      </c>
      <c r="E1320" s="58">
        <f>(0.5*(COS(B1320*2*PI())+1)*('key variables'!$B$4-'key variables'!$B$6)+'key variables'!$B$6)/'key variables'!$B$4</f>
        <v>1</v>
      </c>
      <c r="F1320" s="10">
        <f t="shared" ca="1" si="973"/>
        <v>11689222.907461114</v>
      </c>
      <c r="G1320" s="10">
        <f t="shared" ca="1" si="974"/>
        <v>13492492.798713122</v>
      </c>
      <c r="H1320" s="10">
        <f t="shared" ca="1" si="975"/>
        <v>40309474.521088287</v>
      </c>
      <c r="I1320" s="10">
        <f t="shared" ca="1" si="976"/>
        <v>17912154.249750931</v>
      </c>
      <c r="J1320" s="10">
        <f t="shared" ca="1" si="1009"/>
        <v>83403344.477013454</v>
      </c>
      <c r="K1320" s="82">
        <f t="shared" ca="1" si="986"/>
        <v>2249832.832292099</v>
      </c>
      <c r="L1320" s="82">
        <f t="shared" ca="1" si="987"/>
        <v>2596909.4377209195</v>
      </c>
      <c r="M1320" s="82">
        <f t="shared" ca="1" si="988"/>
        <v>7778311.98309422</v>
      </c>
      <c r="N1320" s="82">
        <f t="shared" ca="1" si="989"/>
        <v>3496312.733215793</v>
      </c>
      <c r="O1320" s="82">
        <f t="shared" ca="1" si="1010"/>
        <v>16121366.986323033</v>
      </c>
      <c r="P1320" s="10">
        <f ca="1">IF(IF($A1320&gt;='key variables'!$B$26,K1320*SUMPRODUCT(Z1320:AC1320,'control variables'!$O$3:$R$3)/J1320+F$65*'key variables'!$B$25/scenario!J$65,K1320*SUMPRODUCT(Z1320:AC1320,'control variables'!$O$7:$R$7)/J1320+F$65*'key variables'!$B$25/scenario!J$65)&lt;'key variables'!$B$28,0,IF($A1320&gt;='key variables'!$B$26,K1320*SUMPRODUCT(Z1320:AC1320,'control variables'!$O$3:$R$3)/J1320+F$65*'key variables'!$B$25/scenario!J$65,K1320*SUMPRODUCT(Z1320:AC1320,'control variables'!$O$7:$R$7)/J1320+F$65*'key variables'!$B$25/scenario!J$65))</f>
        <v>4.5032869492466996E-72</v>
      </c>
      <c r="Q1320" s="10">
        <f ca="1">IF(IF($A1320&gt;='key variables'!$B$26,L1320*SUMPRODUCT(Z1320:AC1320,'control variables'!$O$4:$R$4)/J1320+G$65*'key variables'!$B$25/scenario!J$65,L1320*SUMPRODUCT(Z1320:AC1320,'control variables'!$O$7:$R$7)/J1320+G$65*'key variables'!$B$25/scenario!J$65)&lt;'key variables'!$B$28,0,IF($A1320&gt;='key variables'!$B$26,L1320*SUMPRODUCT(Z1320:AC1320,'control variables'!$O$4:$R$4)/J1320+G$65*'key variables'!$B$25/scenario!J$65,L1320*SUMPRODUCT(Z1320:AC1320,'control variables'!$O$7:$R$7)/J1320+G$65*'key variables'!$B$25/scenario!J$65))</f>
        <v>5.1979988074713415E-72</v>
      </c>
      <c r="R1320" s="10">
        <f ca="1">IF(IF($A1320&gt;='key variables'!$B$26,M1320*SUMPRODUCT(Z1320:AC1320,'control variables'!$O$5:$R$5)/J1320+H$65*'key variables'!$B$25/scenario!J$65,M1320*SUMPRODUCT(Z1320:AC1320,'control variables'!$O$7:$R$7)/J1320+H$65*'key variables'!$B$25/scenario!J$65)&lt;'key variables'!$B$28,0,IF($A1320&gt;='key variables'!$B$26,M1320*SUMPRODUCT(Z1320:AC1320,'control variables'!$O$5:$R$5)/J1320+H$65*'key variables'!$B$25/scenario!J$65,M1320*SUMPRODUCT(Z1320:AC1320,'control variables'!$O$7:$R$7)/J1320+H$65*'key variables'!$B$25/scenario!J$65))</f>
        <v>1.5569143777207391E-71</v>
      </c>
      <c r="S1320" s="10">
        <f ca="1">IF(IF($A1320&gt;='key variables'!$B$26,N1320*SUMPRODUCT(Z1320:AC1320,'control variables'!$O$6:$R$6)/J1320+I$65*'key variables'!$B$25/scenario!J$65,N1320*SUMPRODUCT(Z1320:AC1320,'control variables'!$O$7:$R$7)/J1320+I$65*'key variables'!$B$25/scenario!J$65)&lt;'key variables'!$B$28,0,IF($A1320&gt;='key variables'!$B$26,N1320*SUMPRODUCT(Z1320:AC1320,'control variables'!$O$6:$R$6)/J1320+I$65*'key variables'!$B$25/scenario!J$65,N1320*SUMPRODUCT(Z1320:AC1320,'control variables'!$O$7:$R$7)/J1320+I$65*'key variables'!$B$25/scenario!J$65))</f>
        <v>6.9982530595106698E-72</v>
      </c>
      <c r="T1320" s="10">
        <f t="shared" ca="1" si="983"/>
        <v>3.2268682593436103E-71</v>
      </c>
      <c r="U1320" s="82">
        <f ca="1">SUMPRODUCT(P1290:P1319,'control variables'!AD$7:AD$36)</f>
        <v>9.5478014302257828E-72</v>
      </c>
      <c r="V1320" s="82">
        <f ca="1">SUMPRODUCT(Q1290:Q1319,'control variables'!AE$7:AE$36)</f>
        <v>1.1020719089772571E-71</v>
      </c>
      <c r="W1320" s="82">
        <f ca="1">SUMPRODUCT(R1290:R1319,'control variables'!AF$7:AF$36)</f>
        <v>3.3009465063796927E-71</v>
      </c>
      <c r="X1320" s="82">
        <f ca="1">SUMPRODUCT(S1290:S1319,'control variables'!AG$7:AG$36)</f>
        <v>1.4837591147029859E-71</v>
      </c>
      <c r="Y1320" s="82">
        <f t="shared" ca="1" si="977"/>
        <v>6.8415576730825138E-71</v>
      </c>
      <c r="Z1320" s="10">
        <f ca="1">IF($A1320&gt;='key variables'!$B$26,SUMPRODUCT(P1290:P1319,'control variables'!V$7:V$36)*$E1320,SUMPRODUCT(P1290:P1319,'control variables'!Z$7:Z$36)*$E1320)</f>
        <v>2.3297602059769626E-71</v>
      </c>
      <c r="AA1320" s="10">
        <f ca="1">IF($A1320&gt;='key variables'!$B$26,SUMPRODUCT(Q1290:Q1319,'control variables'!W$7:W$36)*$E1320,SUMPRODUCT(Q1290:Q1319,'control variables'!AA$7:AA$36)*$E1320)</f>
        <v>2.689167025962711E-71</v>
      </c>
      <c r="AB1320" s="10">
        <f ca="1">IF($A1320&gt;='key variables'!$B$26,SUMPRODUCT(R1290:R1319,'control variables'!X$7:X$36)*$E1320,SUMPRODUCT(R1290:R1319,'control variables'!AB$7:AB$36)*$E1320)</f>
        <v>8.0546436463124346E-71</v>
      </c>
      <c r="AC1320" s="10">
        <f ca="1">IF($A1320&gt;='key variables'!$B$26,SUMPRODUCT(S1290:S1319,'control variables'!Y$7:Y$36)*$E1320,SUMPRODUCT(S1290:S1319,'control variables'!AC$7:AC$36)*$E1320)</f>
        <v>3.6205224479714374E-71</v>
      </c>
      <c r="AD1320" s="10">
        <f t="shared" ca="1" si="978"/>
        <v>1.6694093326223545E-70</v>
      </c>
      <c r="AE1320" s="82">
        <f ca="1">SUMPRODUCT(P1290:P1319,'control variables'!AL$7:AL$36)</f>
        <v>3.1720864443386002E-71</v>
      </c>
      <c r="AF1320" s="82">
        <f ca="1">SUMPRODUCT(Q1290:Q1319,'control variables'!AM$7:AM$36)</f>
        <v>3.6518634433273308E-71</v>
      </c>
      <c r="AG1320" s="82">
        <f ca="1">SUMPRODUCT(R1290:R1319,'control variables'!AN$7:AN$36)</f>
        <v>1.0412422428437256E-70</v>
      </c>
      <c r="AH1320" s="82">
        <f ca="1">SUMPRODUCT(S1290:S1319,'control variables'!AO$7:AO$36)</f>
        <v>4.5084756282723346E-71</v>
      </c>
      <c r="AI1320" s="82">
        <f t="shared" ca="1" si="990"/>
        <v>2.174484794437552E-70</v>
      </c>
      <c r="AJ1320" s="10">
        <f ca="1">SUMPRODUCT(P1290:P1319,'control variables'!AP$7:AP$36)</f>
        <v>3.0309409352303125E-74</v>
      </c>
      <c r="AK1320" s="10">
        <f ca="1">SUMPRODUCT(Q1290:Q1319,'control variables'!AQ$7:AQ$36)</f>
        <v>8.7462932877720982E-74</v>
      </c>
      <c r="AL1320" s="10">
        <f ca="1">SUMPRODUCT(R1290:R1319,'control variables'!AR$7:AR$36)</f>
        <v>3.1436474556913067E-72</v>
      </c>
      <c r="AM1320" s="10">
        <f ca="1">SUMPRODUCT(S1290:S1319,'control variables'!AS$7:AS$36)</f>
        <v>2.3550899500996543E-72</v>
      </c>
      <c r="AN1320" s="10">
        <f t="shared" ca="1" si="1011"/>
        <v>5.6165097480209849E-72</v>
      </c>
      <c r="AO1320" s="82">
        <f ca="1">SUMPRODUCT(P1290:P1319,'control variables'!AX$7:AX$36)</f>
        <v>4.1216171292805855E-74</v>
      </c>
      <c r="AP1320" s="82">
        <f ca="1">SUMPRODUCT(Q1290:Q1319,'control variables'!AY$7:AY$36)</f>
        <v>9.5148993010262107E-74</v>
      </c>
      <c r="AQ1320" s="82">
        <f ca="1">SUMPRODUCT(R1290:R1319,'control variables'!AZ$7:AZ$36)</f>
        <v>8.5497615946198307E-73</v>
      </c>
      <c r="AR1320" s="82">
        <f ca="1">SUMPRODUCT(S1290:S1319,'control variables'!BA$7:BA$36)</f>
        <v>6.4051258581122454E-73</v>
      </c>
      <c r="AS1320" s="82">
        <f t="shared" ca="1" si="1012"/>
        <v>1.6318539095762757E-72</v>
      </c>
      <c r="AT1320" s="10">
        <f ca="1">SUMPRODUCT(P1290:P1319,'control variables'!AT$7:AT$36)</f>
        <v>-3.6374879540766004E-74</v>
      </c>
      <c r="AU1320" s="10">
        <f ca="1">SUMPRODUCT(Q1290:Q1319,'control variables'!AU$7:AU$36)</f>
        <v>3.9458742082472613E-74</v>
      </c>
      <c r="AV1320" s="10">
        <f ca="1">SUMPRODUCT(R1290:R1319,'control variables'!AV$7:AV$36)</f>
        <v>1.6991250548714417E-71</v>
      </c>
      <c r="AW1320" s="10">
        <f ca="1">SUMPRODUCT(S1290:S1319,'control variables'!AW$7:AW$36)</f>
        <v>1.2729138356292826E-71</v>
      </c>
      <c r="AX1320" s="10">
        <f t="shared" ca="1" si="991"/>
        <v>2.9723472767548947E-71</v>
      </c>
      <c r="AY1320" s="82">
        <f ca="1">SUMPRODUCT(P1290:P1319,'control variables'!BB$7:BB$36)</f>
        <v>1.3183945496942719E-73</v>
      </c>
      <c r="AZ1320" s="82">
        <f ca="1">SUMPRODUCT(Q1290:Q1319,'control variables'!BC$7:BC$36)</f>
        <v>3.3619037506646046E-73</v>
      </c>
      <c r="BA1320" s="82">
        <f ca="1">SUMPRODUCT(R1290:R1319,'control variables'!BD$7:BD$36)</f>
        <v>2.3534359636884835E-72</v>
      </c>
      <c r="BB1320" s="82">
        <f ca="1">SUMPRODUCT(S1290:S1319,'control variables'!BE$7:BE$36)</f>
        <v>3.3444005047272099E-73</v>
      </c>
      <c r="BC1320" s="82">
        <f t="shared" ca="1" si="1013"/>
        <v>3.1559058441970922E-72</v>
      </c>
      <c r="BD1320" s="10">
        <f ca="1">SUMPRODUCT(P1290:P1319,'control variables'!BF$7:BF$36)</f>
        <v>2.7579665635086147E-74</v>
      </c>
      <c r="BE1320" s="10">
        <f ca="1">SUMPRODUCT(Q1290:Q1319,'control variables'!BG$7:BG$36)</f>
        <v>3.183431806530049E-74</v>
      </c>
      <c r="BF1320" s="10">
        <f ca="1">SUMPRODUCT(R1290:R1319,'control variables'!BH$7:BH$36)</f>
        <v>9.5350748117836421E-73</v>
      </c>
      <c r="BG1320" s="10">
        <f ca="1">SUMPRODUCT(S1290:S1319,'control variables'!BI$7:BI$36)</f>
        <v>2.1429844643067785E-72</v>
      </c>
      <c r="BH1320" s="10">
        <f t="shared" ca="1" si="1014"/>
        <v>3.1559059291855296E-72</v>
      </c>
      <c r="BI1320" s="82">
        <f t="shared" ca="1" si="992"/>
        <v>3.1816329018814664E-71</v>
      </c>
      <c r="BJ1320" s="82">
        <f t="shared" ca="1" si="993"/>
        <v>3.6894283550422244E-71</v>
      </c>
      <c r="BK1320" s="82">
        <f t="shared" ca="1" si="994"/>
        <v>1.2346891079677547E-70</v>
      </c>
      <c r="BL1320" s="82">
        <f t="shared" ca="1" si="995"/>
        <v>5.8148334689488888E-71</v>
      </c>
      <c r="BM1320" s="82">
        <f t="shared" ca="1" si="985"/>
        <v>2.5032785805550126E-70</v>
      </c>
      <c r="BN1320" s="10">
        <f ca="1">BN1319+BI1320-INDIRECT(ADDRESS(MAX($D1320-'key variables'!$B$9*30,34),scenario!BI$4),TRUE)</f>
        <v>9439390.0751690175</v>
      </c>
      <c r="BO1320" s="10">
        <f ca="1">BO1319+BJ1320-INDIRECT(ADDRESS(MAX($D1320-'key variables'!$B$9*30,34),scenario!BJ$4),TRUE)</f>
        <v>10895583.360992203</v>
      </c>
      <c r="BP1320" s="10">
        <f ca="1">BP1319+BK1320-INDIRECT(ADDRESS(MAX($D1320-'key variables'!$B$9*30,34),scenario!BK$4),TRUE)</f>
        <v>32531162.537994072</v>
      </c>
      <c r="BQ1320" s="10">
        <f ca="1">BQ1319+BL1320-INDIRECT(ADDRESS(MAX($D1320-'key variables'!$B$9*30,34),scenario!BL$4),TRUE)</f>
        <v>14415841.516535141</v>
      </c>
      <c r="BR1320" s="10">
        <f t="shared" ca="1" si="1015"/>
        <v>67281977.490690395</v>
      </c>
      <c r="BS1320" s="82">
        <f t="shared" ca="1" si="996"/>
        <v>-2.3433848477536824E-9</v>
      </c>
      <c r="BT1320" s="82">
        <f t="shared" ca="1" si="997"/>
        <v>-3.4288309057018498E-10</v>
      </c>
      <c r="BU1320" s="82">
        <f t="shared" ca="1" si="998"/>
        <v>-4.2578247660364599E-9</v>
      </c>
      <c r="BV1320" s="82">
        <f t="shared" ca="1" si="999"/>
        <v>-2.9943922343414556E-9</v>
      </c>
      <c r="BW1320" s="82">
        <f t="shared" ca="1" si="1016"/>
        <v>-9.9384849387017825E-9</v>
      </c>
      <c r="BX1320" s="10">
        <f t="shared" ca="1" si="1000"/>
        <v>-1.8625994260191893E-12</v>
      </c>
      <c r="BY1320" s="10">
        <f t="shared" ca="1" si="1001"/>
        <v>2.8902850229962428E-12</v>
      </c>
      <c r="BZ1320" s="10">
        <f t="shared" ca="1" si="1002"/>
        <v>-3.5034723983035463E-11</v>
      </c>
      <c r="CA1320" s="10">
        <f t="shared" ca="1" si="1003"/>
        <v>-2.0257049910634696E-11</v>
      </c>
      <c r="CB1320" s="10">
        <v>0</v>
      </c>
      <c r="CC1320" s="82">
        <f t="shared" ca="1" si="1004"/>
        <v>3.9725652202851362E-13</v>
      </c>
      <c r="CD1320" s="82">
        <f t="shared" ca="1" si="1005"/>
        <v>3.4270724516460853E-13</v>
      </c>
      <c r="CE1320" s="82">
        <f t="shared" ca="1" si="1006"/>
        <v>1.8915613015532971E-10</v>
      </c>
      <c r="CF1320" s="82">
        <f t="shared" ca="1" si="1007"/>
        <v>3.7028113764059381E-11</v>
      </c>
      <c r="CG1320" s="82">
        <f t="shared" ca="1" si="1017"/>
        <v>2.269242076865822E-10</v>
      </c>
      <c r="CH1320" s="13" t="str">
        <f t="shared" ca="1" si="970"/>
        <v/>
      </c>
      <c r="CI1320" s="81">
        <f t="shared" ca="1" si="979"/>
        <v>0.1131775965863165</v>
      </c>
      <c r="CJ1320" s="81">
        <f t="shared" ca="1" si="980"/>
        <v>0.13063724757458739</v>
      </c>
      <c r="CK1320" s="81">
        <f t="shared" ca="1" si="981"/>
        <v>0.39004625943939081</v>
      </c>
      <c r="CL1320" s="81">
        <f t="shared" ca="1" si="982"/>
        <v>0.17284488538116416</v>
      </c>
      <c r="CM1320" s="89">
        <f t="shared" ca="1" si="971"/>
        <v>0.80670598898145884</v>
      </c>
    </row>
    <row r="1321" spans="1:91" x14ac:dyDescent="0.3">
      <c r="A1321">
        <v>1256</v>
      </c>
      <c r="B1321" s="3">
        <f t="shared" si="984"/>
        <v>3.6777777777777776</v>
      </c>
      <c r="C1321" s="3">
        <f t="shared" si="972"/>
        <v>41.866666666666667</v>
      </c>
      <c r="D1321" s="4">
        <f t="shared" ca="1" si="1008"/>
        <v>1321</v>
      </c>
      <c r="E1321" s="58">
        <f>(0.5*(COS(B1321*2*PI())+1)*('key variables'!$B$4-'key variables'!$B$6)+'key variables'!$B$6)/'key variables'!$B$4</f>
        <v>1</v>
      </c>
      <c r="F1321" s="10">
        <f t="shared" ca="1" si="973"/>
        <v>11689222.907461114</v>
      </c>
      <c r="G1321" s="10">
        <f t="shared" ca="1" si="974"/>
        <v>13492492.798713122</v>
      </c>
      <c r="H1321" s="10">
        <f t="shared" ca="1" si="975"/>
        <v>40309474.521088287</v>
      </c>
      <c r="I1321" s="10">
        <f t="shared" ca="1" si="976"/>
        <v>17912154.249750931</v>
      </c>
      <c r="J1321" s="10">
        <f t="shared" ca="1" si="1009"/>
        <v>83403344.477013454</v>
      </c>
      <c r="K1321" s="82">
        <f t="shared" ca="1" si="986"/>
        <v>2249832.832292099</v>
      </c>
      <c r="L1321" s="82">
        <f t="shared" ca="1" si="987"/>
        <v>2596909.4377209195</v>
      </c>
      <c r="M1321" s="82">
        <f t="shared" ca="1" si="988"/>
        <v>7778311.98309422</v>
      </c>
      <c r="N1321" s="82">
        <f t="shared" ca="1" si="989"/>
        <v>3496312.733215793</v>
      </c>
      <c r="O1321" s="82">
        <f t="shared" ca="1" si="1010"/>
        <v>16121366.986323033</v>
      </c>
      <c r="P1321" s="10">
        <f ca="1">IF(IF($A1321&gt;='key variables'!$B$26,K1321*SUMPRODUCT(Z1321:AC1321,'control variables'!$O$3:$R$3)/J1321+F$65*'key variables'!$B$25/scenario!J$65,K1321*SUMPRODUCT(Z1321:AC1321,'control variables'!$O$7:$R$7)/J1321+F$65*'key variables'!$B$25/scenario!J$65)&lt;'key variables'!$B$28,0,IF($A1321&gt;='key variables'!$B$26,K1321*SUMPRODUCT(Z1321:AC1321,'control variables'!$O$3:$R$3)/J1321+F$65*'key variables'!$B$25/scenario!J$65,K1321*SUMPRODUCT(Z1321:AC1321,'control variables'!$O$7:$R$7)/J1321+F$65*'key variables'!$B$25/scenario!J$65))</f>
        <v>3.8748497726879226E-72</v>
      </c>
      <c r="Q1321" s="10">
        <f ca="1">IF(IF($A1321&gt;='key variables'!$B$26,L1321*SUMPRODUCT(Z1321:AC1321,'control variables'!$O$4:$R$4)/J1321+G$65*'key variables'!$B$25/scenario!J$65,L1321*SUMPRODUCT(Z1321:AC1321,'control variables'!$O$7:$R$7)/J1321+G$65*'key variables'!$B$25/scenario!J$65)&lt;'key variables'!$B$28,0,IF($A1321&gt;='key variables'!$B$26,L1321*SUMPRODUCT(Z1321:AC1321,'control variables'!$O$4:$R$4)/J1321+G$65*'key variables'!$B$25/scenario!J$65,L1321*SUMPRODUCT(Z1321:AC1321,'control variables'!$O$7:$R$7)/J1321+G$65*'key variables'!$B$25/scenario!J$65))</f>
        <v>4.4726140538149906E-72</v>
      </c>
      <c r="R1321" s="10">
        <f ca="1">IF(IF($A1321&gt;='key variables'!$B$26,M1321*SUMPRODUCT(Z1321:AC1321,'control variables'!$O$5:$R$5)/J1321+H$65*'key variables'!$B$25/scenario!J$65,M1321*SUMPRODUCT(Z1321:AC1321,'control variables'!$O$7:$R$7)/J1321+H$65*'key variables'!$B$25/scenario!J$65)&lt;'key variables'!$B$28,0,IF($A1321&gt;='key variables'!$B$26,M1321*SUMPRODUCT(Z1321:AC1321,'control variables'!$O$5:$R$5)/J1321+H$65*'key variables'!$B$25/scenario!J$65,M1321*SUMPRODUCT(Z1321:AC1321,'control variables'!$O$7:$R$7)/J1321+H$65*'key variables'!$B$25/scenario!J$65))</f>
        <v>1.3396457722097681E-71</v>
      </c>
      <c r="S1321" s="10">
        <f ca="1">IF(IF($A1321&gt;='key variables'!$B$26,N1321*SUMPRODUCT(Z1321:AC1321,'control variables'!$O$6:$R$6)/J1321+I$65*'key variables'!$B$25/scenario!J$65,N1321*SUMPRODUCT(Z1321:AC1321,'control variables'!$O$7:$R$7)/J1321+I$65*'key variables'!$B$25/scenario!J$65)&lt;'key variables'!$B$28,0,IF($A1321&gt;='key variables'!$B$26,N1321*SUMPRODUCT(Z1321:AC1321,'control variables'!$O$6:$R$6)/J1321+I$65*'key variables'!$B$25/scenario!J$65,N1321*SUMPRODUCT(Z1321:AC1321,'control variables'!$O$7:$R$7)/J1321+I$65*'key variables'!$B$25/scenario!J$65))</f>
        <v>6.0216414326858705E-72</v>
      </c>
      <c r="T1321" s="10">
        <f t="shared" ca="1" si="983"/>
        <v>2.7765562981286467E-71</v>
      </c>
      <c r="U1321" s="82">
        <f ca="1">SUMPRODUCT(P1291:P1320,'control variables'!AD$7:AD$36)</f>
        <v>8.2153983564757016E-72</v>
      </c>
      <c r="V1321" s="82">
        <f ca="1">SUMPRODUCT(Q1291:Q1320,'control variables'!AE$7:AE$36)</f>
        <v>9.4827692174948082E-72</v>
      </c>
      <c r="W1321" s="82">
        <f ca="1">SUMPRODUCT(R1291:R1320,'control variables'!AF$7:AF$36)</f>
        <v>2.8402968684995625E-71</v>
      </c>
      <c r="X1321" s="82">
        <f ca="1">SUMPRODUCT(S1291:S1320,'control variables'!AG$7:AG$36)</f>
        <v>1.2766993827235988E-71</v>
      </c>
      <c r="Y1321" s="82">
        <f t="shared" ca="1" si="977"/>
        <v>5.8868130086202115E-71</v>
      </c>
      <c r="Z1321" s="10">
        <f ca="1">IF($A1321&gt;='key variables'!$B$26,SUMPRODUCT(P1291:P1320,'control variables'!V$7:V$36)*$E1321,SUMPRODUCT(P1291:P1320,'control variables'!Z$7:Z$36)*$E1321)</f>
        <v>2.0046403674225774E-71</v>
      </c>
      <c r="AA1321" s="10">
        <f ca="1">IF($A1321&gt;='key variables'!$B$26,SUMPRODUCT(Q1291:Q1320,'control variables'!W$7:W$36)*$E1321,SUMPRODUCT(Q1291:Q1320,'control variables'!AA$7:AA$36)*$E1321)</f>
        <v>2.3138916877181288E-71</v>
      </c>
      <c r="AB1321" s="10">
        <f ca="1">IF($A1321&gt;='key variables'!$B$26,SUMPRODUCT(R1291:R1320,'control variables'!X$7:X$36)*$E1321,SUMPRODUCT(R1291:R1320,'control variables'!AB$7:AB$36)*$E1321)</f>
        <v>6.9306118960988692E-71</v>
      </c>
      <c r="AC1321" s="10">
        <f ca="1">IF($A1321&gt;='key variables'!$B$26,SUMPRODUCT(S1291:S1320,'control variables'!Y$7:Y$36)*$E1321,SUMPRODUCT(S1291:S1320,'control variables'!AC$7:AC$36)*$E1321)</f>
        <v>3.1152757402857453E-71</v>
      </c>
      <c r="AD1321" s="10">
        <f t="shared" ca="1" si="978"/>
        <v>1.4364419691525321E-70</v>
      </c>
      <c r="AE1321" s="82">
        <f ca="1">SUMPRODUCT(P1291:P1320,'control variables'!AL$7:AL$36)</f>
        <v>2.7294193277752243E-71</v>
      </c>
      <c r="AF1321" s="82">
        <f ca="1">SUMPRODUCT(Q1291:Q1320,'control variables'!AM$7:AM$36)</f>
        <v>3.14224307550095E-71</v>
      </c>
      <c r="AG1321" s="82">
        <f ca="1">SUMPRODUCT(R1291:R1320,'control variables'!AN$7:AN$36)</f>
        <v>8.9593608256986215E-71</v>
      </c>
      <c r="AH1321" s="82">
        <f ca="1">SUMPRODUCT(S1291:S1320,'control variables'!AO$7:AO$36)</f>
        <v>3.8793143675426651E-71</v>
      </c>
      <c r="AI1321" s="82">
        <f t="shared" ca="1" si="990"/>
        <v>1.8710337596517462E-70</v>
      </c>
      <c r="AJ1321" s="10">
        <f ca="1">SUMPRODUCT(P1291:P1320,'control variables'!AP$7:AP$36)</f>
        <v>2.6079707836233449E-74</v>
      </c>
      <c r="AK1321" s="10">
        <f ca="1">SUMPRODUCT(Q1291:Q1320,'control variables'!AQ$7:AQ$36)</f>
        <v>7.5257412951787947E-74</v>
      </c>
      <c r="AL1321" s="10">
        <f ca="1">SUMPRODUCT(R1291:R1320,'control variables'!AR$7:AR$36)</f>
        <v>2.7049490219880537E-72</v>
      </c>
      <c r="AM1321" s="10">
        <f ca="1">SUMPRODUCT(S1291:S1320,'control variables'!AS$7:AS$36)</f>
        <v>2.0264353261632094E-72</v>
      </c>
      <c r="AN1321" s="10">
        <f t="shared" ca="1" si="1011"/>
        <v>4.8327214689392842E-72</v>
      </c>
      <c r="AO1321" s="82">
        <f ca="1">SUMPRODUCT(P1291:P1320,'control variables'!AX$7:AX$36)</f>
        <v>3.5464422712772195E-74</v>
      </c>
      <c r="AP1321" s="82">
        <f ca="1">SUMPRODUCT(Q1291:Q1320,'control variables'!AY$7:AY$36)</f>
        <v>8.1870877448520634E-74</v>
      </c>
      <c r="AQ1321" s="82">
        <f ca="1">SUMPRODUCT(R1291:R1320,'control variables'!AZ$7:AZ$36)</f>
        <v>7.3566357518013236E-73</v>
      </c>
      <c r="AR1321" s="82">
        <f ca="1">SUMPRODUCT(S1291:S1320,'control variables'!BA$7:BA$36)</f>
        <v>5.5112855909604924E-73</v>
      </c>
      <c r="AS1321" s="82">
        <f t="shared" ca="1" si="1012"/>
        <v>1.4041274344374744E-72</v>
      </c>
      <c r="AT1321" s="10">
        <f ca="1">SUMPRODUCT(P1291:P1320,'control variables'!AT$7:AT$36)</f>
        <v>-3.1298736968930014E-74</v>
      </c>
      <c r="AU1321" s="10">
        <f ca="1">SUMPRODUCT(Q1291:Q1320,'control variables'!AU$7:AU$36)</f>
        <v>3.3952244107916915E-74</v>
      </c>
      <c r="AV1321" s="10">
        <f ca="1">SUMPRODUCT(R1291:R1320,'control variables'!AV$7:AV$36)</f>
        <v>1.4620108393799543E-71</v>
      </c>
      <c r="AW1321" s="10">
        <f ca="1">SUMPRODUCT(S1291:S1320,'control variables'!AW$7:AW$36)</f>
        <v>1.0952777254099946E-71</v>
      </c>
      <c r="AX1321" s="10">
        <f t="shared" ca="1" si="991"/>
        <v>2.5575539155038474E-71</v>
      </c>
      <c r="AY1321" s="82">
        <f ca="1">SUMPRODUCT(P1291:P1320,'control variables'!BB$7:BB$36)</f>
        <v>1.1344115706529427E-73</v>
      </c>
      <c r="AZ1321" s="82">
        <f ca="1">SUMPRODUCT(Q1291:Q1320,'control variables'!BC$7:BC$36)</f>
        <v>2.8927474822008683E-73</v>
      </c>
      <c r="BA1321" s="82">
        <f ca="1">SUMPRODUCT(R1291:R1320,'control variables'!BD$7:BD$36)</f>
        <v>2.0250121548348916E-72</v>
      </c>
      <c r="BB1321" s="82">
        <f ca="1">SUMPRODUCT(S1291:S1320,'control variables'!BE$7:BE$36)</f>
        <v>2.8776868277708503E-73</v>
      </c>
      <c r="BC1321" s="82">
        <f t="shared" ca="1" si="1013"/>
        <v>2.7154967428973577E-72</v>
      </c>
      <c r="BD1321" s="10">
        <f ca="1">SUMPRODUCT(P1291:P1320,'control variables'!BF$7:BF$36)</f>
        <v>2.3730901965907143E-74</v>
      </c>
      <c r="BE1321" s="10">
        <f ca="1">SUMPRODUCT(Q1291:Q1320,'control variables'!BG$7:BG$36)</f>
        <v>2.7391814358984813E-74</v>
      </c>
      <c r="BF1321" s="10">
        <f ca="1">SUMPRODUCT(R1291:R1320,'control variables'!BH$7:BH$36)</f>
        <v>8.2044477474797825E-73</v>
      </c>
      <c r="BG1321" s="10">
        <f ca="1">SUMPRODUCT(S1291:S1320,'control variables'!BI$7:BI$36)</f>
        <v>1.8439293249527228E-72</v>
      </c>
      <c r="BH1321" s="10">
        <f t="shared" ca="1" si="1014"/>
        <v>2.7154968160255932E-72</v>
      </c>
      <c r="BI1321" s="82">
        <f t="shared" ca="1" si="992"/>
        <v>2.7376335697848611E-71</v>
      </c>
      <c r="BJ1321" s="82">
        <f t="shared" ca="1" si="993"/>
        <v>3.1745657747337503E-71</v>
      </c>
      <c r="BK1321" s="82">
        <f t="shared" ca="1" si="994"/>
        <v>1.0623872880562066E-70</v>
      </c>
      <c r="BL1321" s="82">
        <f t="shared" ca="1" si="995"/>
        <v>5.0033689612303678E-71</v>
      </c>
      <c r="BM1321" s="82">
        <f t="shared" ca="1" si="985"/>
        <v>2.1539441186311044E-70</v>
      </c>
      <c r="BN1321" s="10">
        <f ca="1">BN1320+BI1321-INDIRECT(ADDRESS(MAX($D1321-'key variables'!$B$9*30,34),scenario!BI$4),TRUE)</f>
        <v>9439390.0751690175</v>
      </c>
      <c r="BO1321" s="10">
        <f ca="1">BO1320+BJ1321-INDIRECT(ADDRESS(MAX($D1321-'key variables'!$B$9*30,34),scenario!BJ$4),TRUE)</f>
        <v>10895583.360992203</v>
      </c>
      <c r="BP1321" s="10">
        <f ca="1">BP1320+BK1321-INDIRECT(ADDRESS(MAX($D1321-'key variables'!$B$9*30,34),scenario!BK$4),TRUE)</f>
        <v>32531162.537994072</v>
      </c>
      <c r="BQ1321" s="10">
        <f ca="1">BQ1320+BL1321-INDIRECT(ADDRESS(MAX($D1321-'key variables'!$B$9*30,34),scenario!BL$4),TRUE)</f>
        <v>14415841.516535141</v>
      </c>
      <c r="BR1321" s="10">
        <f t="shared" ca="1" si="1015"/>
        <v>67281977.490690395</v>
      </c>
      <c r="BS1321" s="82">
        <f t="shared" ca="1" si="996"/>
        <v>-2.3433848477536824E-9</v>
      </c>
      <c r="BT1321" s="82">
        <f t="shared" ca="1" si="997"/>
        <v>-3.4288309057018498E-10</v>
      </c>
      <c r="BU1321" s="82">
        <f t="shared" ca="1" si="998"/>
        <v>-4.2578247660364599E-9</v>
      </c>
      <c r="BV1321" s="82">
        <f t="shared" ca="1" si="999"/>
        <v>-2.9943922343414556E-9</v>
      </c>
      <c r="BW1321" s="82">
        <f t="shared" ca="1" si="1016"/>
        <v>-9.9384849387017825E-9</v>
      </c>
      <c r="BX1321" s="10">
        <f t="shared" ca="1" si="1000"/>
        <v>-1.8625994260191893E-12</v>
      </c>
      <c r="BY1321" s="10">
        <f t="shared" ca="1" si="1001"/>
        <v>2.8902850229962428E-12</v>
      </c>
      <c r="BZ1321" s="10">
        <f t="shared" ca="1" si="1002"/>
        <v>-3.5034723983035463E-11</v>
      </c>
      <c r="CA1321" s="10">
        <f t="shared" ca="1" si="1003"/>
        <v>-2.0257049910634696E-11</v>
      </c>
      <c r="CB1321" s="10">
        <v>0</v>
      </c>
      <c r="CC1321" s="82">
        <f t="shared" ca="1" si="1004"/>
        <v>3.9725652202851362E-13</v>
      </c>
      <c r="CD1321" s="82">
        <f t="shared" ca="1" si="1005"/>
        <v>3.4270724516460853E-13</v>
      </c>
      <c r="CE1321" s="82">
        <f t="shared" ca="1" si="1006"/>
        <v>1.8915613015532971E-10</v>
      </c>
      <c r="CF1321" s="82">
        <f t="shared" ca="1" si="1007"/>
        <v>3.7028113764059381E-11</v>
      </c>
      <c r="CG1321" s="82">
        <f t="shared" ca="1" si="1017"/>
        <v>2.269242076865822E-10</v>
      </c>
      <c r="CH1321" s="13" t="str">
        <f t="shared" ca="1" si="970"/>
        <v/>
      </c>
      <c r="CI1321" s="81">
        <f t="shared" ca="1" si="979"/>
        <v>0.1131775965863165</v>
      </c>
      <c r="CJ1321" s="81">
        <f t="shared" ca="1" si="980"/>
        <v>0.13063724757458739</v>
      </c>
      <c r="CK1321" s="81">
        <f t="shared" ca="1" si="981"/>
        <v>0.39004625943939081</v>
      </c>
      <c r="CL1321" s="81">
        <f t="shared" ca="1" si="982"/>
        <v>0.17284488538116416</v>
      </c>
      <c r="CM1321" s="89">
        <f t="shared" ca="1" si="971"/>
        <v>0.80670598898145884</v>
      </c>
    </row>
    <row r="1322" spans="1:91" x14ac:dyDescent="0.3">
      <c r="A1322">
        <v>1257</v>
      </c>
      <c r="B1322" s="3">
        <f t="shared" si="984"/>
        <v>3.6805555555555554</v>
      </c>
      <c r="C1322" s="3">
        <f t="shared" si="972"/>
        <v>41.9</v>
      </c>
      <c r="D1322" s="4">
        <f t="shared" ca="1" si="1008"/>
        <v>1322</v>
      </c>
      <c r="E1322" s="58">
        <f>(0.5*(COS(B1322*2*PI())+1)*('key variables'!$B$4-'key variables'!$B$6)+'key variables'!$B$6)/'key variables'!$B$4</f>
        <v>1</v>
      </c>
      <c r="F1322" s="10">
        <f t="shared" ca="1" si="973"/>
        <v>11689222.907461114</v>
      </c>
      <c r="G1322" s="10">
        <f t="shared" ca="1" si="974"/>
        <v>13492492.798713122</v>
      </c>
      <c r="H1322" s="10">
        <f t="shared" ca="1" si="975"/>
        <v>40309474.521088287</v>
      </c>
      <c r="I1322" s="10">
        <f t="shared" ca="1" si="976"/>
        <v>17912154.249750931</v>
      </c>
      <c r="J1322" s="10">
        <f t="shared" ca="1" si="1009"/>
        <v>83403344.477013454</v>
      </c>
      <c r="K1322" s="82">
        <f t="shared" ca="1" si="986"/>
        <v>2249832.832292099</v>
      </c>
      <c r="L1322" s="82">
        <f t="shared" ca="1" si="987"/>
        <v>2596909.4377209195</v>
      </c>
      <c r="M1322" s="82">
        <f t="shared" ca="1" si="988"/>
        <v>7778311.98309422</v>
      </c>
      <c r="N1322" s="82">
        <f t="shared" ca="1" si="989"/>
        <v>3496312.733215793</v>
      </c>
      <c r="O1322" s="82">
        <f t="shared" ca="1" si="1010"/>
        <v>16121366.986323033</v>
      </c>
      <c r="P1322" s="10">
        <f ca="1">IF(IF($A1322&gt;='key variables'!$B$26,K1322*SUMPRODUCT(Z1322:AC1322,'control variables'!$O$3:$R$3)/J1322+F$65*'key variables'!$B$25/scenario!J$65,K1322*SUMPRODUCT(Z1322:AC1322,'control variables'!$O$7:$R$7)/J1322+F$65*'key variables'!$B$25/scenario!J$65)&lt;'key variables'!$B$28,0,IF($A1322&gt;='key variables'!$B$26,K1322*SUMPRODUCT(Z1322:AC1322,'control variables'!$O$3:$R$3)/J1322+F$65*'key variables'!$B$25/scenario!J$65,K1322*SUMPRODUCT(Z1322:AC1322,'control variables'!$O$7:$R$7)/J1322+F$65*'key variables'!$B$25/scenario!J$65))</f>
        <v>3.3341114901441578E-72</v>
      </c>
      <c r="Q1322" s="10">
        <f ca="1">IF(IF($A1322&gt;='key variables'!$B$26,L1322*SUMPRODUCT(Z1322:AC1322,'control variables'!$O$4:$R$4)/J1322+G$65*'key variables'!$B$25/scenario!J$65,L1322*SUMPRODUCT(Z1322:AC1322,'control variables'!$O$7:$R$7)/J1322+G$65*'key variables'!$B$25/scenario!J$65)&lt;'key variables'!$B$28,0,IF($A1322&gt;='key variables'!$B$26,L1322*SUMPRODUCT(Z1322:AC1322,'control variables'!$O$4:$R$4)/J1322+G$65*'key variables'!$B$25/scenario!J$65,L1322*SUMPRODUCT(Z1322:AC1322,'control variables'!$O$7:$R$7)/J1322+G$65*'key variables'!$B$25/scenario!J$65))</f>
        <v>3.848457303535781E-72</v>
      </c>
      <c r="R1322" s="10">
        <f ca="1">IF(IF($A1322&gt;='key variables'!$B$26,M1322*SUMPRODUCT(Z1322:AC1322,'control variables'!$O$5:$R$5)/J1322+H$65*'key variables'!$B$25/scenario!J$65,M1322*SUMPRODUCT(Z1322:AC1322,'control variables'!$O$7:$R$7)/J1322+H$65*'key variables'!$B$25/scenario!J$65)&lt;'key variables'!$B$28,0,IF($A1322&gt;='key variables'!$B$26,M1322*SUMPRODUCT(Z1322:AC1322,'control variables'!$O$5:$R$5)/J1322+H$65*'key variables'!$B$25/scenario!J$65,M1322*SUMPRODUCT(Z1322:AC1322,'control variables'!$O$7:$R$7)/J1322+H$65*'key variables'!$B$25/scenario!J$65))</f>
        <v>1.1526971686309453E-71</v>
      </c>
      <c r="S1322" s="10">
        <f ca="1">IF(IF($A1322&gt;='key variables'!$B$26,N1322*SUMPRODUCT(Z1322:AC1322,'control variables'!$O$6:$R$6)/J1322+I$65*'key variables'!$B$25/scenario!J$65,N1322*SUMPRODUCT(Z1322:AC1322,'control variables'!$O$7:$R$7)/J1322+I$65*'key variables'!$B$25/scenario!J$65)&lt;'key variables'!$B$28,0,IF($A1322&gt;='key variables'!$B$26,N1322*SUMPRODUCT(Z1322:AC1322,'control variables'!$O$6:$R$6)/J1322+I$65*'key variables'!$B$25/scenario!J$65,N1322*SUMPRODUCT(Z1322:AC1322,'control variables'!$O$7:$R$7)/J1322+I$65*'key variables'!$B$25/scenario!J$65))</f>
        <v>5.1813167136849054E-72</v>
      </c>
      <c r="T1322" s="10">
        <f t="shared" ca="1" si="983"/>
        <v>2.3890857193674292E-71</v>
      </c>
      <c r="U1322" s="82">
        <f ca="1">SUMPRODUCT(P1292:P1321,'control variables'!AD$7:AD$36)</f>
        <v>7.0689331621329706E-72</v>
      </c>
      <c r="V1322" s="82">
        <f ca="1">SUMPRODUCT(Q1292:Q1321,'control variables'!AE$7:AE$36)</f>
        <v>8.1594414393265146E-72</v>
      </c>
      <c r="W1322" s="82">
        <f ca="1">SUMPRODUCT(R1292:R1321,'control variables'!AF$7:AF$36)</f>
        <v>2.443931243846845E-71</v>
      </c>
      <c r="X1322" s="82">
        <f ca="1">SUMPRODUCT(S1292:S1321,'control variables'!AG$7:AG$36)</f>
        <v>1.0985349964795995E-71</v>
      </c>
      <c r="Y1322" s="82">
        <f t="shared" ca="1" si="977"/>
        <v>5.0653037004723934E-71</v>
      </c>
      <c r="Z1322" s="10">
        <f ca="1">IF($A1322&gt;='key variables'!$B$26,SUMPRODUCT(P1292:P1321,'control variables'!V$7:V$36)*$E1322,SUMPRODUCT(P1292:P1321,'control variables'!Z$7:Z$36)*$E1322)</f>
        <v>1.724891253782478E-71</v>
      </c>
      <c r="AA1322" s="10">
        <f ca="1">IF($A1322&gt;='key variables'!$B$26,SUMPRODUCT(Q1292:Q1321,'control variables'!W$7:W$36)*$E1322,SUMPRODUCT(Q1292:Q1321,'control variables'!AA$7:AA$36)*$E1322)</f>
        <v>1.9909863131592979E-71</v>
      </c>
      <c r="AB1322" s="10">
        <f ca="1">IF($A1322&gt;='key variables'!$B$26,SUMPRODUCT(R1292:R1321,'control variables'!X$7:X$36)*$E1322,SUMPRODUCT(R1292:R1321,'control variables'!AB$7:AB$36)*$E1322)</f>
        <v>5.9634396459411016E-71</v>
      </c>
      <c r="AC1322" s="10">
        <f ca="1">IF($A1322&gt;='key variables'!$B$26,SUMPRODUCT(S1292:S1321,'control variables'!Y$7:Y$36)*$E1322,SUMPRODUCT(S1292:S1321,'control variables'!AC$7:AC$36)*$E1322)</f>
        <v>2.6805366014097039E-71</v>
      </c>
      <c r="AD1322" s="10">
        <f t="shared" ca="1" si="978"/>
        <v>1.2359853814292582E-70</v>
      </c>
      <c r="AE1322" s="82">
        <f ca="1">SUMPRODUCT(P1292:P1321,'control variables'!AL$7:AL$36)</f>
        <v>2.3485267496820292E-71</v>
      </c>
      <c r="AF1322" s="82">
        <f ca="1">SUMPRODUCT(Q1292:Q1321,'control variables'!AM$7:AM$36)</f>
        <v>2.7037406241393945E-71</v>
      </c>
      <c r="AG1322" s="82">
        <f ca="1">SUMPRODUCT(R1292:R1321,'control variables'!AN$7:AN$36)</f>
        <v>7.709075093403639E-71</v>
      </c>
      <c r="AH1322" s="82">
        <f ca="1">SUMPRODUCT(S1292:S1321,'control variables'!AO$7:AO$36)</f>
        <v>3.337953047334053E-71</v>
      </c>
      <c r="AI1322" s="82">
        <f t="shared" ca="1" si="990"/>
        <v>1.6099295514559116E-70</v>
      </c>
      <c r="AJ1322" s="10">
        <f ca="1">SUMPRODUCT(P1292:P1321,'control variables'!AP$7:AP$36)</f>
        <v>2.2440264437934806E-74</v>
      </c>
      <c r="AK1322" s="10">
        <f ca="1">SUMPRODUCT(Q1292:Q1321,'control variables'!AQ$7:AQ$36)</f>
        <v>6.4755182771130497E-74</v>
      </c>
      <c r="AL1322" s="10">
        <f ca="1">SUMPRODUCT(R1292:R1321,'control variables'!AR$7:AR$36)</f>
        <v>2.3274712939925169E-72</v>
      </c>
      <c r="AM1322" s="10">
        <f ca="1">SUMPRODUCT(S1292:S1321,'control variables'!AS$7:AS$36)</f>
        <v>1.7436447091748787E-72</v>
      </c>
      <c r="AN1322" s="10">
        <f t="shared" ca="1" si="1011"/>
        <v>4.158311450376461E-72</v>
      </c>
      <c r="AO1322" s="82">
        <f ca="1">SUMPRODUCT(P1292:P1321,'control variables'!AX$7:AX$36)</f>
        <v>3.0515335095419796E-74</v>
      </c>
      <c r="AP1322" s="82">
        <f ca="1">SUMPRODUCT(Q1292:Q1321,'control variables'!AY$7:AY$36)</f>
        <v>7.0445733182565185E-74</v>
      </c>
      <c r="AQ1322" s="82">
        <f ca="1">SUMPRODUCT(R1292:R1321,'control variables'!AZ$7:AZ$36)</f>
        <v>6.3300115430982262E-73</v>
      </c>
      <c r="AR1322" s="82">
        <f ca="1">SUMPRODUCT(S1292:S1321,'control variables'!BA$7:BA$36)</f>
        <v>4.7421814243757616E-73</v>
      </c>
      <c r="AS1322" s="82">
        <f t="shared" ca="1" si="1012"/>
        <v>1.2081803650253838E-72</v>
      </c>
      <c r="AT1322" s="10">
        <f ca="1">SUMPRODUCT(P1292:P1321,'control variables'!AT$7:AT$36)</f>
        <v>-2.6930974018825217E-74</v>
      </c>
      <c r="AU1322" s="10">
        <f ca="1">SUMPRODUCT(Q1292:Q1321,'control variables'!AU$7:AU$36)</f>
        <v>2.9214182184373972E-74</v>
      </c>
      <c r="AV1322" s="10">
        <f ca="1">SUMPRODUCT(R1292:R1321,'control variables'!AV$7:AV$36)</f>
        <v>1.2579860960417673E-71</v>
      </c>
      <c r="AW1322" s="10">
        <f ca="1">SUMPRODUCT(S1292:S1321,'control variables'!AW$7:AW$36)</f>
        <v>9.4243087175357481E-72</v>
      </c>
      <c r="AX1322" s="10">
        <f t="shared" ca="1" si="991"/>
        <v>2.200645288611897E-71</v>
      </c>
      <c r="AY1322" s="82">
        <f ca="1">SUMPRODUCT(P1292:P1321,'control variables'!BB$7:BB$36)</f>
        <v>9.7610355862719411E-74</v>
      </c>
      <c r="AZ1322" s="82">
        <f ca="1">SUMPRODUCT(Q1292:Q1321,'control variables'!BC$7:BC$36)</f>
        <v>2.4890623338414192E-73</v>
      </c>
      <c r="BA1322" s="82">
        <f ca="1">SUMPRODUCT(R1292:R1321,'control variables'!BD$7:BD$36)</f>
        <v>1.7424201425060921E-72</v>
      </c>
      <c r="BB1322" s="82">
        <f ca="1">SUMPRODUCT(S1292:S1321,'control variables'!BE$7:BE$36)</f>
        <v>2.4761034053848503E-73</v>
      </c>
      <c r="BC1322" s="82">
        <f t="shared" ca="1" si="1013"/>
        <v>2.3365470722914387E-72</v>
      </c>
      <c r="BD1322" s="10">
        <f ca="1">SUMPRODUCT(P1292:P1321,'control variables'!BF$7:BF$36)</f>
        <v>2.0419236243352533E-74</v>
      </c>
      <c r="BE1322" s="10">
        <f ca="1">SUMPRODUCT(Q1292:Q1321,'control variables'!BG$7:BG$36)</f>
        <v>2.3569265480667808E-74</v>
      </c>
      <c r="BF1322" s="10">
        <f ca="1">SUMPRODUCT(R1292:R1321,'control variables'!BH$7:BH$36)</f>
        <v>7.0595107190915076E-73</v>
      </c>
      <c r="BG1322" s="10">
        <f ca="1">SUMPRODUCT(S1292:S1321,'control variables'!BI$7:BI$36)</f>
        <v>1.5866075615814006E-72</v>
      </c>
      <c r="BH1322" s="10">
        <f t="shared" ca="1" si="1014"/>
        <v>2.3365471352145714E-72</v>
      </c>
      <c r="BI1322" s="82">
        <f t="shared" ca="1" si="992"/>
        <v>2.3555946878664185E-71</v>
      </c>
      <c r="BJ1322" s="82">
        <f t="shared" ca="1" si="993"/>
        <v>2.7315526656962463E-71</v>
      </c>
      <c r="BK1322" s="82">
        <f t="shared" ca="1" si="994"/>
        <v>9.1413032036960156E-71</v>
      </c>
      <c r="BL1322" s="82">
        <f t="shared" ca="1" si="995"/>
        <v>4.3051449531414766E-71</v>
      </c>
      <c r="BM1322" s="82">
        <f t="shared" ca="1" si="985"/>
        <v>1.8533595510400157E-70</v>
      </c>
      <c r="BN1322" s="10">
        <f ca="1">BN1321+BI1322-INDIRECT(ADDRESS(MAX($D1322-'key variables'!$B$9*30,34),scenario!BI$4),TRUE)</f>
        <v>9439390.0751690175</v>
      </c>
      <c r="BO1322" s="10">
        <f ca="1">BO1321+BJ1322-INDIRECT(ADDRESS(MAX($D1322-'key variables'!$B$9*30,34),scenario!BJ$4),TRUE)</f>
        <v>10895583.360992203</v>
      </c>
      <c r="BP1322" s="10">
        <f ca="1">BP1321+BK1322-INDIRECT(ADDRESS(MAX($D1322-'key variables'!$B$9*30,34),scenario!BK$4),TRUE)</f>
        <v>32531162.537994072</v>
      </c>
      <c r="BQ1322" s="10">
        <f ca="1">BQ1321+BL1322-INDIRECT(ADDRESS(MAX($D1322-'key variables'!$B$9*30,34),scenario!BL$4),TRUE)</f>
        <v>14415841.516535141</v>
      </c>
      <c r="BR1322" s="10">
        <f t="shared" ca="1" si="1015"/>
        <v>67281977.490690395</v>
      </c>
      <c r="BS1322" s="82">
        <f t="shared" ca="1" si="996"/>
        <v>-2.3433848477536824E-9</v>
      </c>
      <c r="BT1322" s="82">
        <f t="shared" ca="1" si="997"/>
        <v>-3.4288309057018498E-10</v>
      </c>
      <c r="BU1322" s="82">
        <f t="shared" ca="1" si="998"/>
        <v>-4.2578247660364599E-9</v>
      </c>
      <c r="BV1322" s="82">
        <f t="shared" ca="1" si="999"/>
        <v>-2.9943922343414556E-9</v>
      </c>
      <c r="BW1322" s="82">
        <f t="shared" ca="1" si="1016"/>
        <v>-9.9384849387017825E-9</v>
      </c>
      <c r="BX1322" s="10">
        <f t="shared" ca="1" si="1000"/>
        <v>-1.8625994260191893E-12</v>
      </c>
      <c r="BY1322" s="10">
        <f t="shared" ca="1" si="1001"/>
        <v>2.8902850229962428E-12</v>
      </c>
      <c r="BZ1322" s="10">
        <f t="shared" ca="1" si="1002"/>
        <v>-3.5034723983035463E-11</v>
      </c>
      <c r="CA1322" s="10">
        <f t="shared" ca="1" si="1003"/>
        <v>-2.0257049910634696E-11</v>
      </c>
      <c r="CB1322" s="10">
        <v>0</v>
      </c>
      <c r="CC1322" s="82">
        <f t="shared" ca="1" si="1004"/>
        <v>3.9725652202851362E-13</v>
      </c>
      <c r="CD1322" s="82">
        <f t="shared" ca="1" si="1005"/>
        <v>3.4270724516460853E-13</v>
      </c>
      <c r="CE1322" s="82">
        <f t="shared" ca="1" si="1006"/>
        <v>1.8915613015532971E-10</v>
      </c>
      <c r="CF1322" s="82">
        <f t="shared" ca="1" si="1007"/>
        <v>3.7028113764059381E-11</v>
      </c>
      <c r="CG1322" s="82">
        <f t="shared" ca="1" si="1017"/>
        <v>2.269242076865822E-10</v>
      </c>
      <c r="CH1322" s="13" t="str">
        <f t="shared" ca="1" si="970"/>
        <v/>
      </c>
      <c r="CI1322" s="81">
        <f t="shared" ca="1" si="979"/>
        <v>0.1131775965863165</v>
      </c>
      <c r="CJ1322" s="81">
        <f t="shared" ca="1" si="980"/>
        <v>0.13063724757458739</v>
      </c>
      <c r="CK1322" s="81">
        <f t="shared" ca="1" si="981"/>
        <v>0.39004625943939081</v>
      </c>
      <c r="CL1322" s="81">
        <f t="shared" ca="1" si="982"/>
        <v>0.17284488538116416</v>
      </c>
      <c r="CM1322" s="89">
        <f t="shared" ca="1" si="971"/>
        <v>0.80670598898145884</v>
      </c>
    </row>
    <row r="1323" spans="1:91" x14ac:dyDescent="0.3">
      <c r="A1323">
        <v>1258</v>
      </c>
      <c r="B1323" s="3">
        <f t="shared" si="984"/>
        <v>3.6833333333333331</v>
      </c>
      <c r="C1323" s="3">
        <f t="shared" si="972"/>
        <v>41.93333333333333</v>
      </c>
      <c r="D1323" s="4">
        <f t="shared" ca="1" si="1008"/>
        <v>1323</v>
      </c>
      <c r="E1323" s="58">
        <f>(0.5*(COS(B1323*2*PI())+1)*('key variables'!$B$4-'key variables'!$B$6)+'key variables'!$B$6)/'key variables'!$B$4</f>
        <v>1</v>
      </c>
      <c r="F1323" s="10">
        <f t="shared" ca="1" si="973"/>
        <v>11689222.907461114</v>
      </c>
      <c r="G1323" s="10">
        <f t="shared" ca="1" si="974"/>
        <v>13492492.798713122</v>
      </c>
      <c r="H1323" s="10">
        <f t="shared" ca="1" si="975"/>
        <v>40309474.521088287</v>
      </c>
      <c r="I1323" s="10">
        <f t="shared" ca="1" si="976"/>
        <v>17912154.249750931</v>
      </c>
      <c r="J1323" s="10">
        <f t="shared" ca="1" si="1009"/>
        <v>83403344.477013454</v>
      </c>
      <c r="K1323" s="82">
        <f t="shared" ca="1" si="986"/>
        <v>2249832.832292099</v>
      </c>
      <c r="L1323" s="82">
        <f t="shared" ca="1" si="987"/>
        <v>2596909.4377209195</v>
      </c>
      <c r="M1323" s="82">
        <f t="shared" ca="1" si="988"/>
        <v>7778311.98309422</v>
      </c>
      <c r="N1323" s="82">
        <f t="shared" ca="1" si="989"/>
        <v>3496312.733215793</v>
      </c>
      <c r="O1323" s="82">
        <f t="shared" ca="1" si="1010"/>
        <v>16121366.986323033</v>
      </c>
      <c r="P1323" s="10">
        <f ca="1">IF(IF($A1323&gt;='key variables'!$B$26,K1323*SUMPRODUCT(Z1323:AC1323,'control variables'!$O$3:$R$3)/J1323+F$65*'key variables'!$B$25/scenario!J$65,K1323*SUMPRODUCT(Z1323:AC1323,'control variables'!$O$7:$R$7)/J1323+F$65*'key variables'!$B$25/scenario!J$65)&lt;'key variables'!$B$28,0,IF($A1323&gt;='key variables'!$B$26,K1323*SUMPRODUCT(Z1323:AC1323,'control variables'!$O$3:$R$3)/J1323+F$65*'key variables'!$B$25/scenario!J$65,K1323*SUMPRODUCT(Z1323:AC1323,'control variables'!$O$7:$R$7)/J1323+F$65*'key variables'!$B$25/scenario!J$65))</f>
        <v>2.8688336531302708E-72</v>
      </c>
      <c r="Q1323" s="10">
        <f ca="1">IF(IF($A1323&gt;='key variables'!$B$26,L1323*SUMPRODUCT(Z1323:AC1323,'control variables'!$O$4:$R$4)/J1323+G$65*'key variables'!$B$25/scenario!J$65,L1323*SUMPRODUCT(Z1323:AC1323,'control variables'!$O$7:$R$7)/J1323+G$65*'key variables'!$B$25/scenario!J$65)&lt;'key variables'!$B$28,0,IF($A1323&gt;='key variables'!$B$26,L1323*SUMPRODUCT(Z1323:AC1323,'control variables'!$O$4:$R$4)/J1323+G$65*'key variables'!$B$25/scenario!J$65,L1323*SUMPRODUCT(Z1323:AC1323,'control variables'!$O$7:$R$7)/J1323+G$65*'key variables'!$B$25/scenario!J$65))</f>
        <v>3.3114021104738356E-72</v>
      </c>
      <c r="R1323" s="10">
        <f ca="1">IF(IF($A1323&gt;='key variables'!$B$26,M1323*SUMPRODUCT(Z1323:AC1323,'control variables'!$O$5:$R$5)/J1323+H$65*'key variables'!$B$25/scenario!J$65,M1323*SUMPRODUCT(Z1323:AC1323,'control variables'!$O$7:$R$7)/J1323+H$65*'key variables'!$B$25/scenario!J$65)&lt;'key variables'!$B$28,0,IF($A1323&gt;='key variables'!$B$26,M1323*SUMPRODUCT(Z1323:AC1323,'control variables'!$O$5:$R$5)/J1323+H$65*'key variables'!$B$25/scenario!J$65,M1323*SUMPRODUCT(Z1323:AC1323,'control variables'!$O$7:$R$7)/J1323+H$65*'key variables'!$B$25/scenario!J$65))</f>
        <v>9.9183738726549102E-72</v>
      </c>
      <c r="S1323" s="10">
        <f ca="1">IF(IF($A1323&gt;='key variables'!$B$26,N1323*SUMPRODUCT(Z1323:AC1323,'control variables'!$O$6:$R$6)/J1323+I$65*'key variables'!$B$25/scenario!J$65,N1323*SUMPRODUCT(Z1323:AC1323,'control variables'!$O$7:$R$7)/J1323+I$65*'key variables'!$B$25/scenario!J$65)&lt;'key variables'!$B$28,0,IF($A1323&gt;='key variables'!$B$26,N1323*SUMPRODUCT(Z1323:AC1323,'control variables'!$O$6:$R$6)/J1323+I$65*'key variables'!$B$25/scenario!J$65,N1323*SUMPRODUCT(Z1323:AC1323,'control variables'!$O$7:$R$7)/J1323+I$65*'key variables'!$B$25/scenario!J$65))</f>
        <v>4.4582599591181949E-72</v>
      </c>
      <c r="T1323" s="10">
        <f t="shared" ca="1" si="983"/>
        <v>2.0556869595377211E-71</v>
      </c>
      <c r="U1323" s="82">
        <f ca="1">SUMPRODUCT(P1293:P1322,'control variables'!AD$7:AD$36)</f>
        <v>6.0824580723240346E-72</v>
      </c>
      <c r="V1323" s="82">
        <f ca="1">SUMPRODUCT(Q1293:Q1322,'control variables'!AE$7:AE$36)</f>
        <v>7.0207850760484024E-72</v>
      </c>
      <c r="W1323" s="82">
        <f ca="1">SUMPRODUCT(R1293:R1322,'control variables'!AF$7:AF$36)</f>
        <v>2.1028787486591235E-71</v>
      </c>
      <c r="X1323" s="82">
        <f ca="1">SUMPRODUCT(S1293:S1322,'control variables'!AG$7:AG$36)</f>
        <v>9.4523358812627951E-72</v>
      </c>
      <c r="Y1323" s="82">
        <f t="shared" ca="1" si="977"/>
        <v>4.3584366516226466E-71</v>
      </c>
      <c r="Z1323" s="10">
        <f ca="1">IF($A1323&gt;='key variables'!$B$26,SUMPRODUCT(P1293:P1322,'control variables'!V$7:V$36)*$E1323,SUMPRODUCT(P1293:P1322,'control variables'!Z$7:Z$36)*$E1323)</f>
        <v>1.4841813453056674E-71</v>
      </c>
      <c r="AA1323" s="10">
        <f ca="1">IF($A1323&gt;='key variables'!$B$26,SUMPRODUCT(Q1293:Q1322,'control variables'!W$7:W$36)*$E1323,SUMPRODUCT(Q1293:Q1322,'control variables'!AA$7:AA$36)*$E1323)</f>
        <v>1.7131426333515304E-71</v>
      </c>
      <c r="AB1323" s="10">
        <f ca="1">IF($A1323&gt;='key variables'!$B$26,SUMPRODUCT(R1293:R1322,'control variables'!X$7:X$36)*$E1323,SUMPRODUCT(R1293:R1322,'control variables'!AB$7:AB$36)*$E1323)</f>
        <v>5.1312370312929734E-71</v>
      </c>
      <c r="AC1323" s="10">
        <f ca="1">IF($A1323&gt;='key variables'!$B$26,SUMPRODUCT(S1293:S1322,'control variables'!Y$7:Y$36)*$E1323,SUMPRODUCT(S1293:S1322,'control variables'!AC$7:AC$36)*$E1323)</f>
        <v>2.3064656455861668E-71</v>
      </c>
      <c r="AD1323" s="10">
        <f t="shared" ca="1" si="978"/>
        <v>1.063502665553634E-70</v>
      </c>
      <c r="AE1323" s="82">
        <f ca="1">SUMPRODUCT(P1293:P1322,'control variables'!AL$7:AL$36)</f>
        <v>2.020788025439769E-71</v>
      </c>
      <c r="AF1323" s="82">
        <f ca="1">SUMPRODUCT(Q1293:Q1322,'control variables'!AM$7:AM$36)</f>
        <v>2.3264315289981995E-71</v>
      </c>
      <c r="AG1323" s="82">
        <f ca="1">SUMPRODUCT(R1293:R1322,'control variables'!AN$7:AN$36)</f>
        <v>6.6332677020073245E-71</v>
      </c>
      <c r="AH1323" s="82">
        <f ca="1">SUMPRODUCT(S1293:S1322,'control variables'!AO$7:AO$36)</f>
        <v>2.8721391180433E-71</v>
      </c>
      <c r="AI1323" s="82">
        <f t="shared" ca="1" si="990"/>
        <v>1.3852626374488593E-70</v>
      </c>
      <c r="AJ1323" s="10">
        <f ca="1">SUMPRODUCT(P1293:P1322,'control variables'!AP$7:AP$36)</f>
        <v>1.9308708180573263E-74</v>
      </c>
      <c r="AK1323" s="10">
        <f ca="1">SUMPRODUCT(Q1293:Q1322,'control variables'!AQ$7:AQ$36)</f>
        <v>5.5718546934490316E-74</v>
      </c>
      <c r="AL1323" s="10">
        <f ca="1">SUMPRODUCT(R1293:R1322,'control variables'!AR$7:AR$36)</f>
        <v>2.0026708748757804E-72</v>
      </c>
      <c r="AM1323" s="10">
        <f ca="1">SUMPRODUCT(S1293:S1322,'control variables'!AS$7:AS$36)</f>
        <v>1.5003177414943477E-72</v>
      </c>
      <c r="AN1323" s="10">
        <f t="shared" ca="1" si="1011"/>
        <v>3.5780158714851917E-72</v>
      </c>
      <c r="AO1323" s="82">
        <f ca="1">SUMPRODUCT(P1293:P1322,'control variables'!AX$7:AX$36)</f>
        <v>2.6256896482637541E-74</v>
      </c>
      <c r="AP1323" s="82">
        <f ca="1">SUMPRODUCT(Q1293:Q1322,'control variables'!AY$7:AY$36)</f>
        <v>6.0614976635001701E-74</v>
      </c>
      <c r="AQ1323" s="82">
        <f ca="1">SUMPRODUCT(R1293:R1322,'control variables'!AZ$7:AZ$36)</f>
        <v>5.4466535366992455E-73</v>
      </c>
      <c r="AR1323" s="82">
        <f ca="1">SUMPRODUCT(S1293:S1322,'control variables'!BA$7:BA$36)</f>
        <v>4.0804063390544277E-73</v>
      </c>
      <c r="AS1323" s="82">
        <f t="shared" ca="1" si="1012"/>
        <v>1.0395778606930066E-72</v>
      </c>
      <c r="AT1323" s="10">
        <f ca="1">SUMPRODUCT(P1293:P1322,'control variables'!AT$7:AT$36)</f>
        <v>-2.3172735766386218E-74</v>
      </c>
      <c r="AU1323" s="10">
        <f ca="1">SUMPRODUCT(Q1293:Q1322,'control variables'!AU$7:AU$36)</f>
        <v>2.5137320466625167E-74</v>
      </c>
      <c r="AV1323" s="10">
        <f ca="1">SUMPRODUCT(R1293:R1322,'control variables'!AV$7:AV$36)</f>
        <v>1.0824331634268626E-71</v>
      </c>
      <c r="AW1323" s="10">
        <f ca="1">SUMPRODUCT(S1293:S1322,'control variables'!AW$7:AW$36)</f>
        <v>8.1091391473494315E-72</v>
      </c>
      <c r="AX1323" s="10">
        <f t="shared" ca="1" si="991"/>
        <v>1.8935435366318294E-71</v>
      </c>
      <c r="AY1323" s="82">
        <f ca="1">SUMPRODUCT(P1293:P1322,'control variables'!BB$7:BB$36)</f>
        <v>8.3988755211327234E-74</v>
      </c>
      <c r="AZ1323" s="82">
        <f ca="1">SUMPRODUCT(Q1293:Q1322,'control variables'!BC$7:BC$36)</f>
        <v>2.1417117601410782E-73</v>
      </c>
      <c r="BA1323" s="82">
        <f ca="1">SUMPRODUCT(R1293:R1322,'control variables'!BD$7:BD$36)</f>
        <v>1.4992640640512564E-72</v>
      </c>
      <c r="BB1323" s="82">
        <f ca="1">SUMPRODUCT(S1293:S1322,'control variables'!BE$7:BE$36)</f>
        <v>2.130561260172913E-73</v>
      </c>
      <c r="BC1323" s="82">
        <f t="shared" ca="1" si="1013"/>
        <v>2.0104801212939827E-72</v>
      </c>
      <c r="BD1323" s="10">
        <f ca="1">SUMPRODUCT(P1293:P1322,'control variables'!BF$7:BF$36)</f>
        <v>1.7569716033585391E-74</v>
      </c>
      <c r="BE1323" s="10">
        <f ca="1">SUMPRODUCT(Q1293:Q1322,'control variables'!BG$7:BG$36)</f>
        <v>2.0280156254636187E-74</v>
      </c>
      <c r="BF1323" s="10">
        <f ca="1">SUMPRODUCT(R1293:R1322,'control variables'!BH$7:BH$36)</f>
        <v>6.0743505384962204E-73</v>
      </c>
      <c r="BG1323" s="10">
        <f ca="1">SUMPRODUCT(S1293:S1322,'control variables'!BI$7:BI$36)</f>
        <v>1.3651952492983006E-72</v>
      </c>
      <c r="BH1323" s="10">
        <f t="shared" ca="1" si="1014"/>
        <v>2.0104801754361442E-72</v>
      </c>
      <c r="BI1323" s="82">
        <f t="shared" ca="1" si="992"/>
        <v>2.026869627384263E-71</v>
      </c>
      <c r="BJ1323" s="82">
        <f t="shared" ca="1" si="993"/>
        <v>2.3503623786462728E-71</v>
      </c>
      <c r="BK1323" s="82">
        <f t="shared" ca="1" si="994"/>
        <v>7.8656272718393134E-71</v>
      </c>
      <c r="BL1323" s="82">
        <f t="shared" ca="1" si="995"/>
        <v>3.7043586453799728E-71</v>
      </c>
      <c r="BM1323" s="82">
        <f t="shared" ca="1" si="985"/>
        <v>1.5947217923249823E-70</v>
      </c>
      <c r="BN1323" s="10">
        <f ca="1">BN1322+BI1323-INDIRECT(ADDRESS(MAX($D1323-'key variables'!$B$9*30,34),scenario!BI$4),TRUE)</f>
        <v>9439390.0751690175</v>
      </c>
      <c r="BO1323" s="10">
        <f ca="1">BO1322+BJ1323-INDIRECT(ADDRESS(MAX($D1323-'key variables'!$B$9*30,34),scenario!BJ$4),TRUE)</f>
        <v>10895583.360992203</v>
      </c>
      <c r="BP1323" s="10">
        <f ca="1">BP1322+BK1323-INDIRECT(ADDRESS(MAX($D1323-'key variables'!$B$9*30,34),scenario!BK$4),TRUE)</f>
        <v>32531162.537994072</v>
      </c>
      <c r="BQ1323" s="10">
        <f ca="1">BQ1322+BL1323-INDIRECT(ADDRESS(MAX($D1323-'key variables'!$B$9*30,34),scenario!BL$4),TRUE)</f>
        <v>14415841.516535141</v>
      </c>
      <c r="BR1323" s="10">
        <f t="shared" ca="1" si="1015"/>
        <v>67281977.490690395</v>
      </c>
      <c r="BS1323" s="82">
        <f t="shared" ca="1" si="996"/>
        <v>-2.3433848477536824E-9</v>
      </c>
      <c r="BT1323" s="82">
        <f t="shared" ca="1" si="997"/>
        <v>-3.4288309057018498E-10</v>
      </c>
      <c r="BU1323" s="82">
        <f t="shared" ca="1" si="998"/>
        <v>-4.2578247660364599E-9</v>
      </c>
      <c r="BV1323" s="82">
        <f t="shared" ca="1" si="999"/>
        <v>-2.9943922343414556E-9</v>
      </c>
      <c r="BW1323" s="82">
        <f t="shared" ca="1" si="1016"/>
        <v>-9.9384849387017825E-9</v>
      </c>
      <c r="BX1323" s="10">
        <f t="shared" ca="1" si="1000"/>
        <v>-1.8625994260191893E-12</v>
      </c>
      <c r="BY1323" s="10">
        <f t="shared" ca="1" si="1001"/>
        <v>2.8902850229962428E-12</v>
      </c>
      <c r="BZ1323" s="10">
        <f t="shared" ca="1" si="1002"/>
        <v>-3.5034723983035463E-11</v>
      </c>
      <c r="CA1323" s="10">
        <f t="shared" ca="1" si="1003"/>
        <v>-2.0257049910634696E-11</v>
      </c>
      <c r="CB1323" s="10">
        <v>0</v>
      </c>
      <c r="CC1323" s="82">
        <f t="shared" ca="1" si="1004"/>
        <v>3.9725652202851362E-13</v>
      </c>
      <c r="CD1323" s="82">
        <f t="shared" ca="1" si="1005"/>
        <v>3.4270724516460853E-13</v>
      </c>
      <c r="CE1323" s="82">
        <f t="shared" ca="1" si="1006"/>
        <v>1.8915613015532971E-10</v>
      </c>
      <c r="CF1323" s="82">
        <f t="shared" ca="1" si="1007"/>
        <v>3.7028113764059381E-11</v>
      </c>
      <c r="CG1323" s="82">
        <f t="shared" ca="1" si="1017"/>
        <v>2.269242076865822E-10</v>
      </c>
      <c r="CH1323" s="13" t="str">
        <f t="shared" ca="1" si="970"/>
        <v/>
      </c>
      <c r="CI1323" s="81">
        <f t="shared" ca="1" si="979"/>
        <v>0.1131775965863165</v>
      </c>
      <c r="CJ1323" s="81">
        <f t="shared" ca="1" si="980"/>
        <v>0.13063724757458739</v>
      </c>
      <c r="CK1323" s="81">
        <f t="shared" ca="1" si="981"/>
        <v>0.39004625943939081</v>
      </c>
      <c r="CL1323" s="81">
        <f t="shared" ca="1" si="982"/>
        <v>0.17284488538116416</v>
      </c>
      <c r="CM1323" s="89">
        <f t="shared" ca="1" si="971"/>
        <v>0.80670598898145884</v>
      </c>
    </row>
    <row r="1324" spans="1:91" x14ac:dyDescent="0.3">
      <c r="A1324">
        <v>1259</v>
      </c>
      <c r="B1324" s="3">
        <f t="shared" si="984"/>
        <v>3.6861111111111109</v>
      </c>
      <c r="C1324" s="3">
        <f t="shared" si="972"/>
        <v>41.966666666666669</v>
      </c>
      <c r="D1324" s="4">
        <f t="shared" ca="1" si="1008"/>
        <v>1324</v>
      </c>
      <c r="E1324" s="58">
        <f>(0.5*(COS(B1324*2*PI())+1)*('key variables'!$B$4-'key variables'!$B$6)+'key variables'!$B$6)/'key variables'!$B$4</f>
        <v>1</v>
      </c>
      <c r="F1324" s="10">
        <f t="shared" ca="1" si="973"/>
        <v>11689222.907461114</v>
      </c>
      <c r="G1324" s="10">
        <f t="shared" ca="1" si="974"/>
        <v>13492492.798713122</v>
      </c>
      <c r="H1324" s="10">
        <f t="shared" ca="1" si="975"/>
        <v>40309474.521088287</v>
      </c>
      <c r="I1324" s="10">
        <f t="shared" ca="1" si="976"/>
        <v>17912154.249750931</v>
      </c>
      <c r="J1324" s="10">
        <f t="shared" ca="1" si="1009"/>
        <v>83403344.477013454</v>
      </c>
      <c r="K1324" s="82">
        <f t="shared" ca="1" si="986"/>
        <v>2249832.832292099</v>
      </c>
      <c r="L1324" s="82">
        <f t="shared" ca="1" si="987"/>
        <v>2596909.4377209195</v>
      </c>
      <c r="M1324" s="82">
        <f t="shared" ca="1" si="988"/>
        <v>7778311.98309422</v>
      </c>
      <c r="N1324" s="82">
        <f t="shared" ca="1" si="989"/>
        <v>3496312.733215793</v>
      </c>
      <c r="O1324" s="82">
        <f t="shared" ca="1" si="1010"/>
        <v>16121366.986323033</v>
      </c>
      <c r="P1324" s="10">
        <f ca="1">IF(IF($A1324&gt;='key variables'!$B$26,K1324*SUMPRODUCT(Z1324:AC1324,'control variables'!$O$3:$R$3)/J1324+F$65*'key variables'!$B$25/scenario!J$65,K1324*SUMPRODUCT(Z1324:AC1324,'control variables'!$O$7:$R$7)/J1324+F$65*'key variables'!$B$25/scenario!J$65)&lt;'key variables'!$B$28,0,IF($A1324&gt;='key variables'!$B$26,K1324*SUMPRODUCT(Z1324:AC1324,'control variables'!$O$3:$R$3)/J1324+F$65*'key variables'!$B$25/scenario!J$65,K1324*SUMPRODUCT(Z1324:AC1324,'control variables'!$O$7:$R$7)/J1324+F$65*'key variables'!$B$25/scenario!J$65))</f>
        <v>2.4684856981123099E-72</v>
      </c>
      <c r="Q1324" s="10">
        <f ca="1">IF(IF($A1324&gt;='key variables'!$B$26,L1324*SUMPRODUCT(Z1324:AC1324,'control variables'!$O$4:$R$4)/J1324+G$65*'key variables'!$B$25/scenario!J$65,L1324*SUMPRODUCT(Z1324:AC1324,'control variables'!$O$7:$R$7)/J1324+G$65*'key variables'!$B$25/scenario!J$65)&lt;'key variables'!$B$28,0,IF($A1324&gt;='key variables'!$B$26,L1324*SUMPRODUCT(Z1324:AC1324,'control variables'!$O$4:$R$4)/J1324+G$65*'key variables'!$B$25/scenario!J$65,L1324*SUMPRODUCT(Z1324:AC1324,'control variables'!$O$7:$R$7)/J1324+G$65*'key variables'!$B$25/scenario!J$65))</f>
        <v>2.8492933849561206E-72</v>
      </c>
      <c r="R1324" s="10">
        <f ca="1">IF(IF($A1324&gt;='key variables'!$B$26,M1324*SUMPRODUCT(Z1324:AC1324,'control variables'!$O$5:$R$5)/J1324+H$65*'key variables'!$B$25/scenario!J$65,M1324*SUMPRODUCT(Z1324:AC1324,'control variables'!$O$7:$R$7)/J1324+H$65*'key variables'!$B$25/scenario!J$65)&lt;'key variables'!$B$28,0,IF($A1324&gt;='key variables'!$B$26,M1324*SUMPRODUCT(Z1324:AC1324,'control variables'!$O$5:$R$5)/J1324+H$65*'key variables'!$B$25/scenario!J$65,M1324*SUMPRODUCT(Z1324:AC1324,'control variables'!$O$7:$R$7)/J1324+H$65*'key variables'!$B$25/scenario!J$65))</f>
        <v>8.5342571279672903E-72</v>
      </c>
      <c r="S1324" s="10">
        <f ca="1">IF(IF($A1324&gt;='key variables'!$B$26,N1324*SUMPRODUCT(Z1324:AC1324,'control variables'!$O$6:$R$6)/J1324+I$65*'key variables'!$B$25/scenario!J$65,N1324*SUMPRODUCT(Z1324:AC1324,'control variables'!$O$7:$R$7)/J1324+I$65*'key variables'!$B$25/scenario!J$65)&lt;'key variables'!$B$28,0,IF($A1324&gt;='key variables'!$B$26,N1324*SUMPRODUCT(Z1324:AC1324,'control variables'!$O$6:$R$6)/J1324+I$65*'key variables'!$B$25/scenario!J$65,N1324*SUMPRODUCT(Z1324:AC1324,'control variables'!$O$7:$R$7)/J1324+I$65*'key variables'!$B$25/scenario!J$65))</f>
        <v>3.836106333855218E-72</v>
      </c>
      <c r="T1324" s="10">
        <f t="shared" ca="1" si="983"/>
        <v>1.768814254489094E-71</v>
      </c>
      <c r="U1324" s="82">
        <f ca="1">SUMPRODUCT(P1294:P1323,'control variables'!AD$7:AD$36)</f>
        <v>5.2336463442266573E-72</v>
      </c>
      <c r="V1324" s="82">
        <f ca="1">SUMPRODUCT(Q1294:Q1323,'control variables'!AE$7:AE$36)</f>
        <v>6.0410290888897547E-72</v>
      </c>
      <c r="W1324" s="82">
        <f ca="1">SUMPRODUCT(R1294:R1323,'control variables'!AF$7:AF$36)</f>
        <v>1.8094203929410061E-71</v>
      </c>
      <c r="X1324" s="82">
        <f ca="1">SUMPRODUCT(S1294:S1323,'control variables'!AG$7:AG$36)</f>
        <v>8.1332550987024769E-72</v>
      </c>
      <c r="Y1324" s="82">
        <f t="shared" ca="1" si="977"/>
        <v>3.7502134461228951E-71</v>
      </c>
      <c r="Z1324" s="10">
        <f ca="1">IF($A1324&gt;='key variables'!$B$26,SUMPRODUCT(P1294:P1323,'control variables'!V$7:V$36)*$E1324,SUMPRODUCT(P1294:P1323,'control variables'!Z$7:Z$36)*$E1324)</f>
        <v>1.2770626907191275E-71</v>
      </c>
      <c r="AA1324" s="10">
        <f ca="1">IF($A1324&gt;='key variables'!$B$26,SUMPRODUCT(Q1294:Q1323,'control variables'!W$7:W$36)*$E1324,SUMPRODUCT(Q1294:Q1323,'control variables'!AA$7:AA$36)*$E1324)</f>
        <v>1.4740722539421096E-71</v>
      </c>
      <c r="AB1324" s="10">
        <f ca="1">IF($A1324&gt;='key variables'!$B$26,SUMPRODUCT(R1294:R1323,'control variables'!X$7:X$36)*$E1324,SUMPRODUCT(R1294:R1323,'control variables'!AB$7:AB$36)*$E1324)</f>
        <v>4.4151689351351199E-71</v>
      </c>
      <c r="AC1324" s="10">
        <f ca="1">IF($A1324&gt;='key variables'!$B$26,SUMPRODUCT(S1294:S1323,'control variables'!Y$7:Y$36)*$E1324,SUMPRODUCT(S1294:S1323,'control variables'!AC$7:AC$36)*$E1324)</f>
        <v>1.9845965809500681E-71</v>
      </c>
      <c r="AD1324" s="10">
        <f t="shared" ca="1" si="978"/>
        <v>9.1509004607464253E-71</v>
      </c>
      <c r="AE1324" s="82">
        <f ca="1">SUMPRODUCT(P1294:P1323,'control variables'!AL$7:AL$36)</f>
        <v>1.7387854936349532E-71</v>
      </c>
      <c r="AF1324" s="82">
        <f ca="1">SUMPRODUCT(Q1294:Q1323,'control variables'!AM$7:AM$36)</f>
        <v>2.0017762098905623E-71</v>
      </c>
      <c r="AG1324" s="82">
        <f ca="1">SUMPRODUCT(R1294:R1323,'control variables'!AN$7:AN$36)</f>
        <v>5.7075900640976804E-71</v>
      </c>
      <c r="AH1324" s="82">
        <f ca="1">SUMPRODUCT(S1294:S1323,'control variables'!AO$7:AO$36)</f>
        <v>2.471329882840316E-71</v>
      </c>
      <c r="AI1324" s="82">
        <f t="shared" ca="1" si="990"/>
        <v>1.1919481650463512E-70</v>
      </c>
      <c r="AJ1324" s="10">
        <f ca="1">SUMPRODUCT(P1294:P1323,'control variables'!AP$7:AP$36)</f>
        <v>1.661416302083686E-74</v>
      </c>
      <c r="AK1324" s="10">
        <f ca="1">SUMPRODUCT(Q1294:Q1323,'control variables'!AQ$7:AQ$36)</f>
        <v>4.7942980617685623E-74</v>
      </c>
      <c r="AL1324" s="10">
        <f ca="1">SUMPRODUCT(R1294:R1323,'control variables'!AR$7:AR$36)</f>
        <v>1.7231966054437693E-72</v>
      </c>
      <c r="AM1324" s="10">
        <f ca="1">SUMPRODUCT(S1294:S1323,'control variables'!AS$7:AS$36)</f>
        <v>1.2909472403399701E-72</v>
      </c>
      <c r="AN1324" s="10">
        <f t="shared" ca="1" si="1011"/>
        <v>3.0787009894222617E-72</v>
      </c>
      <c r="AO1324" s="82">
        <f ca="1">SUMPRODUCT(P1294:P1323,'control variables'!AX$7:AX$36)</f>
        <v>2.2592726271697501E-74</v>
      </c>
      <c r="AP1324" s="82">
        <f ca="1">SUMPRODUCT(Q1294:Q1323,'control variables'!AY$7:AY$36)</f>
        <v>5.215610976664708E-74</v>
      </c>
      <c r="AQ1324" s="82">
        <f ca="1">SUMPRODUCT(R1294:R1323,'control variables'!AZ$7:AZ$36)</f>
        <v>4.6865688232723747E-73</v>
      </c>
      <c r="AR1324" s="82">
        <f ca="1">SUMPRODUCT(S1294:S1323,'control variables'!BA$7:BA$36)</f>
        <v>3.5109824786990838E-73</v>
      </c>
      <c r="AS1324" s="82">
        <f t="shared" ca="1" si="1012"/>
        <v>8.9450396623549045E-73</v>
      </c>
      <c r="AT1324" s="10">
        <f ca="1">SUMPRODUCT(P1294:P1323,'control variables'!AT$7:AT$36)</f>
        <v>-1.9938962568654207E-74</v>
      </c>
      <c r="AU1324" s="10">
        <f ca="1">SUMPRODUCT(Q1294:Q1323,'control variables'!AU$7:AU$36)</f>
        <v>2.1629387954587134E-74</v>
      </c>
      <c r="AV1324" s="10">
        <f ca="1">SUMPRODUCT(R1294:R1323,'control variables'!AV$7:AV$36)</f>
        <v>9.3137877832902848E-72</v>
      </c>
      <c r="AW1324" s="10">
        <f ca="1">SUMPRODUCT(S1294:S1323,'control variables'!AW$7:AW$36)</f>
        <v>6.9775025078199477E-72</v>
      </c>
      <c r="AX1324" s="10">
        <f t="shared" ca="1" si="991"/>
        <v>1.6292980716496165E-71</v>
      </c>
      <c r="AY1324" s="82">
        <f ca="1">SUMPRODUCT(P1294:P1323,'control variables'!BB$7:BB$36)</f>
        <v>7.2268059465629316E-74</v>
      </c>
      <c r="AZ1324" s="82">
        <f ca="1">SUMPRODUCT(Q1294:Q1323,'control variables'!BC$7:BC$36)</f>
        <v>1.8428342276376407E-73</v>
      </c>
      <c r="BA1324" s="82">
        <f ca="1">SUMPRODUCT(R1294:R1323,'control variables'!BD$7:BD$36)</f>
        <v>1.2900406043989647E-72</v>
      </c>
      <c r="BB1324" s="82">
        <f ca="1">SUMPRODUCT(S1294:S1323,'control variables'!BE$7:BE$36)</f>
        <v>1.833239788563704E-73</v>
      </c>
      <c r="BC1324" s="82">
        <f t="shared" ca="1" si="1013"/>
        <v>1.7299160654847283E-72</v>
      </c>
      <c r="BD1324" s="10">
        <f ca="1">SUMPRODUCT(P1294:P1323,'control variables'!BF$7:BF$36)</f>
        <v>1.5117848572878082E-74</v>
      </c>
      <c r="BE1324" s="10">
        <f ca="1">SUMPRODUCT(Q1294:Q1323,'control variables'!BG$7:BG$36)</f>
        <v>1.7450044764857305E-74</v>
      </c>
      <c r="BF1324" s="10">
        <f ca="1">SUMPRODUCT(R1294:R1323,'control variables'!BH$7:BH$36)</f>
        <v>5.2266702230147904E-73</v>
      </c>
      <c r="BG1324" s="10">
        <f ca="1">SUMPRODUCT(S1294:S1323,'control variables'!BI$7:BI$36)</f>
        <v>1.1746811964320951E-72</v>
      </c>
      <c r="BH1324" s="10">
        <f t="shared" ca="1" si="1014"/>
        <v>1.7299161120713096E-72</v>
      </c>
      <c r="BI1324" s="82">
        <f t="shared" ca="1" si="992"/>
        <v>1.7440184033246507E-71</v>
      </c>
      <c r="BJ1324" s="82">
        <f t="shared" ca="1" si="993"/>
        <v>2.0223674909623974E-71</v>
      </c>
      <c r="BK1324" s="82">
        <f t="shared" ca="1" si="994"/>
        <v>6.7679729028666055E-71</v>
      </c>
      <c r="BL1324" s="82">
        <f t="shared" ca="1" si="995"/>
        <v>3.1874125315079481E-71</v>
      </c>
      <c r="BM1324" s="82">
        <f t="shared" ca="1" si="985"/>
        <v>1.3721771328661601E-70</v>
      </c>
      <c r="BN1324" s="10">
        <f ca="1">BN1323+BI1324-INDIRECT(ADDRESS(MAX($D1324-'key variables'!$B$9*30,34),scenario!BI$4),TRUE)</f>
        <v>9439390.0751690175</v>
      </c>
      <c r="BO1324" s="10">
        <f ca="1">BO1323+BJ1324-INDIRECT(ADDRESS(MAX($D1324-'key variables'!$B$9*30,34),scenario!BJ$4),TRUE)</f>
        <v>10895583.360992203</v>
      </c>
      <c r="BP1324" s="10">
        <f ca="1">BP1323+BK1324-INDIRECT(ADDRESS(MAX($D1324-'key variables'!$B$9*30,34),scenario!BK$4),TRUE)</f>
        <v>32531162.537994072</v>
      </c>
      <c r="BQ1324" s="10">
        <f ca="1">BQ1323+BL1324-INDIRECT(ADDRESS(MAX($D1324-'key variables'!$B$9*30,34),scenario!BL$4),TRUE)</f>
        <v>14415841.516535141</v>
      </c>
      <c r="BR1324" s="10">
        <f t="shared" ca="1" si="1015"/>
        <v>67281977.490690395</v>
      </c>
      <c r="BS1324" s="82">
        <f t="shared" ca="1" si="996"/>
        <v>-2.3433848477536824E-9</v>
      </c>
      <c r="BT1324" s="82">
        <f t="shared" ca="1" si="997"/>
        <v>-3.4288309057018498E-10</v>
      </c>
      <c r="BU1324" s="82">
        <f t="shared" ca="1" si="998"/>
        <v>-4.2578247660364599E-9</v>
      </c>
      <c r="BV1324" s="82">
        <f t="shared" ca="1" si="999"/>
        <v>-2.9943922343414556E-9</v>
      </c>
      <c r="BW1324" s="82">
        <f t="shared" ca="1" si="1016"/>
        <v>-9.9384849387017825E-9</v>
      </c>
      <c r="BX1324" s="10">
        <f t="shared" ca="1" si="1000"/>
        <v>-1.8625994260191893E-12</v>
      </c>
      <c r="BY1324" s="10">
        <f t="shared" ca="1" si="1001"/>
        <v>2.8902850229962428E-12</v>
      </c>
      <c r="BZ1324" s="10">
        <f t="shared" ca="1" si="1002"/>
        <v>-3.5034723983035463E-11</v>
      </c>
      <c r="CA1324" s="10">
        <f t="shared" ca="1" si="1003"/>
        <v>-2.0257049910634696E-11</v>
      </c>
      <c r="CB1324" s="10">
        <v>0</v>
      </c>
      <c r="CC1324" s="82">
        <f t="shared" ca="1" si="1004"/>
        <v>3.9725652202851362E-13</v>
      </c>
      <c r="CD1324" s="82">
        <f t="shared" ca="1" si="1005"/>
        <v>3.4270724516460853E-13</v>
      </c>
      <c r="CE1324" s="82">
        <f t="shared" ca="1" si="1006"/>
        <v>1.8915613015532971E-10</v>
      </c>
      <c r="CF1324" s="82">
        <f t="shared" ca="1" si="1007"/>
        <v>3.7028113764059381E-11</v>
      </c>
      <c r="CG1324" s="82">
        <f t="shared" ca="1" si="1017"/>
        <v>2.269242076865822E-10</v>
      </c>
      <c r="CH1324" s="13" t="str">
        <f t="shared" ca="1" si="970"/>
        <v/>
      </c>
      <c r="CI1324" s="81">
        <f t="shared" ca="1" si="979"/>
        <v>0.1131775965863165</v>
      </c>
      <c r="CJ1324" s="81">
        <f t="shared" ca="1" si="980"/>
        <v>0.13063724757458739</v>
      </c>
      <c r="CK1324" s="81">
        <f t="shared" ca="1" si="981"/>
        <v>0.39004625943939081</v>
      </c>
      <c r="CL1324" s="81">
        <f t="shared" ca="1" si="982"/>
        <v>0.17284488538116416</v>
      </c>
      <c r="CM1324" s="89">
        <f t="shared" ca="1" si="971"/>
        <v>0.80670598898145884</v>
      </c>
    </row>
    <row r="1325" spans="1:91" x14ac:dyDescent="0.3">
      <c r="A1325">
        <v>1260</v>
      </c>
      <c r="B1325" s="3">
        <f t="shared" si="984"/>
        <v>3.6888888888888891</v>
      </c>
      <c r="C1325" s="3">
        <f t="shared" si="972"/>
        <v>42</v>
      </c>
      <c r="D1325" s="4">
        <f t="shared" ca="1" si="1008"/>
        <v>1325</v>
      </c>
      <c r="E1325" s="58">
        <f>(0.5*(COS(B1325*2*PI())+1)*('key variables'!$B$4-'key variables'!$B$6)+'key variables'!$B$6)/'key variables'!$B$4</f>
        <v>1</v>
      </c>
      <c r="F1325" s="10">
        <f t="shared" ca="1" si="973"/>
        <v>11689222.907461114</v>
      </c>
      <c r="G1325" s="10">
        <f t="shared" ca="1" si="974"/>
        <v>13492492.798713122</v>
      </c>
      <c r="H1325" s="10">
        <f t="shared" ca="1" si="975"/>
        <v>40309474.521088287</v>
      </c>
      <c r="I1325" s="10">
        <f t="shared" ca="1" si="976"/>
        <v>17912154.249750931</v>
      </c>
      <c r="J1325" s="10">
        <f t="shared" ca="1" si="1009"/>
        <v>83403344.477013454</v>
      </c>
      <c r="K1325" s="82">
        <f t="shared" ca="1" si="986"/>
        <v>2249832.832292099</v>
      </c>
      <c r="L1325" s="82">
        <f t="shared" ca="1" si="987"/>
        <v>2596909.4377209195</v>
      </c>
      <c r="M1325" s="82">
        <f t="shared" ca="1" si="988"/>
        <v>7778311.98309422</v>
      </c>
      <c r="N1325" s="82">
        <f t="shared" ca="1" si="989"/>
        <v>3496312.733215793</v>
      </c>
      <c r="O1325" s="82">
        <f t="shared" ca="1" si="1010"/>
        <v>16121366.986323033</v>
      </c>
      <c r="P1325" s="10">
        <f ca="1">IF(IF($A1325&gt;='key variables'!$B$26,K1325*SUMPRODUCT(Z1325:AC1325,'control variables'!$O$3:$R$3)/J1325+F$65*'key variables'!$B$25/scenario!J$65,K1325*SUMPRODUCT(Z1325:AC1325,'control variables'!$O$7:$R$7)/J1325+F$65*'key variables'!$B$25/scenario!J$65)&lt;'key variables'!$B$28,0,IF($A1325&gt;='key variables'!$B$26,K1325*SUMPRODUCT(Z1325:AC1325,'control variables'!$O$3:$R$3)/J1325+F$65*'key variables'!$B$25/scenario!J$65,K1325*SUMPRODUCT(Z1325:AC1325,'control variables'!$O$7:$R$7)/J1325+F$65*'key variables'!$B$25/scenario!J$65))</f>
        <v>2.1240066098417046E-72</v>
      </c>
      <c r="Q1325" s="10">
        <f ca="1">IF(IF($A1325&gt;='key variables'!$B$26,L1325*SUMPRODUCT(Z1325:AC1325,'control variables'!$O$4:$R$4)/J1325+G$65*'key variables'!$B$25/scenario!J$65,L1325*SUMPRODUCT(Z1325:AC1325,'control variables'!$O$7:$R$7)/J1325+G$65*'key variables'!$B$25/scenario!J$65)&lt;'key variables'!$B$28,0,IF($A1325&gt;='key variables'!$B$26,L1325*SUMPRODUCT(Z1325:AC1325,'control variables'!$O$4:$R$4)/J1325+G$65*'key variables'!$B$25/scenario!J$65,L1325*SUMPRODUCT(Z1325:AC1325,'control variables'!$O$7:$R$7)/J1325+G$65*'key variables'!$B$25/scenario!J$65))</f>
        <v>2.451672289474086E-72</v>
      </c>
      <c r="R1325" s="10">
        <f ca="1">IF(IF($A1325&gt;='key variables'!$B$26,M1325*SUMPRODUCT(Z1325:AC1325,'control variables'!$O$5:$R$5)/J1325+H$65*'key variables'!$B$25/scenario!J$65,M1325*SUMPRODUCT(Z1325:AC1325,'control variables'!$O$7:$R$7)/J1325+H$65*'key variables'!$B$25/scenario!J$65)&lt;'key variables'!$B$28,0,IF($A1325&gt;='key variables'!$B$26,M1325*SUMPRODUCT(Z1325:AC1325,'control variables'!$O$5:$R$5)/J1325+H$65*'key variables'!$B$25/scenario!J$65,M1325*SUMPRODUCT(Z1325:AC1325,'control variables'!$O$7:$R$7)/J1325+H$65*'key variables'!$B$25/scenario!J$65))</f>
        <v>7.3432949454611263E-72</v>
      </c>
      <c r="S1325" s="10">
        <f ca="1">IF(IF($A1325&gt;='key variables'!$B$26,N1325*SUMPRODUCT(Z1325:AC1325,'control variables'!$O$6:$R$6)/J1325+I$65*'key variables'!$B$25/scenario!J$65,N1325*SUMPRODUCT(Z1325:AC1325,'control variables'!$O$7:$R$7)/J1325+I$65*'key variables'!$B$25/scenario!J$65)&lt;'key variables'!$B$28,0,IF($A1325&gt;='key variables'!$B$26,N1325*SUMPRODUCT(Z1325:AC1325,'control variables'!$O$6:$R$6)/J1325+I$65*'key variables'!$B$25/scenario!J$65,N1325*SUMPRODUCT(Z1325:AC1325,'control variables'!$O$7:$R$7)/J1325+I$65*'key variables'!$B$25/scenario!J$65))</f>
        <v>3.3007747281642957E-72</v>
      </c>
      <c r="T1325" s="10">
        <f t="shared" ca="1" si="983"/>
        <v>1.5219748572941211E-71</v>
      </c>
      <c r="U1325" s="82">
        <f ca="1">SUMPRODUCT(P1295:P1324,'control variables'!AD$7:AD$36)</f>
        <v>4.5032869492466996E-72</v>
      </c>
      <c r="V1325" s="82">
        <f ca="1">SUMPRODUCT(Q1295:Q1324,'control variables'!AE$7:AE$36)</f>
        <v>5.1979988074713415E-72</v>
      </c>
      <c r="W1325" s="82">
        <f ca="1">SUMPRODUCT(R1295:R1324,'control variables'!AF$7:AF$36)</f>
        <v>1.5569143777207391E-71</v>
      </c>
      <c r="X1325" s="82">
        <f ca="1">SUMPRODUCT(S1295:S1324,'control variables'!AG$7:AG$36)</f>
        <v>6.9982530595106698E-72</v>
      </c>
      <c r="Y1325" s="82">
        <f t="shared" ca="1" si="977"/>
        <v>3.2268682593436103E-71</v>
      </c>
      <c r="Z1325" s="10">
        <f ca="1">IF($A1325&gt;='key variables'!$B$26,SUMPRODUCT(P1295:P1324,'control variables'!V$7:V$36)*$E1325,SUMPRODUCT(P1295:P1324,'control variables'!Z$7:Z$36)*$E1325)</f>
        <v>1.0988476045633736E-71</v>
      </c>
      <c r="AA1325" s="10">
        <f ca="1">IF($A1325&gt;='key variables'!$B$26,SUMPRODUCT(Q1295:Q1324,'control variables'!W$7:W$36)*$E1325,SUMPRODUCT(Q1295:Q1324,'control variables'!AA$7:AA$36)*$E1325)</f>
        <v>1.2683643308736114E-71</v>
      </c>
      <c r="AB1325" s="10">
        <f ca="1">IF($A1325&gt;='key variables'!$B$26,SUMPRODUCT(R1295:R1324,'control variables'!X$7:X$36)*$E1325,SUMPRODUCT(R1295:R1324,'control variables'!AB$7:AB$36)*$E1325)</f>
        <v>3.7990286955950942E-71</v>
      </c>
      <c r="AC1325" s="10">
        <f ca="1">IF($A1325&gt;='key variables'!$B$26,SUMPRODUCT(S1295:S1324,'control variables'!Y$7:Y$36)*$E1325,SUMPRODUCT(S1295:S1324,'control variables'!AC$7:AC$36)*$E1325)</f>
        <v>1.707644593213846E-71</v>
      </c>
      <c r="AD1325" s="10">
        <f t="shared" ca="1" si="978"/>
        <v>7.8738852242459257E-71</v>
      </c>
      <c r="AE1325" s="82">
        <f ca="1">SUMPRODUCT(P1295:P1324,'control variables'!AL$7:AL$36)</f>
        <v>1.4961366332410812E-71</v>
      </c>
      <c r="AF1325" s="82">
        <f ca="1">SUMPRODUCT(Q1295:Q1324,'control variables'!AM$7:AM$36)</f>
        <v>1.7224267916491624E-71</v>
      </c>
      <c r="AG1325" s="82">
        <f ca="1">SUMPRODUCT(R1295:R1324,'control variables'!AN$7:AN$36)</f>
        <v>4.9110914564669862E-71</v>
      </c>
      <c r="AH1325" s="82">
        <f ca="1">SUMPRODUCT(S1295:S1324,'control variables'!AO$7:AO$36)</f>
        <v>2.1264538863912568E-71</v>
      </c>
      <c r="AI1325" s="82">
        <f t="shared" ca="1" si="990"/>
        <v>1.0256108767748487E-70</v>
      </c>
      <c r="AJ1325" s="10">
        <f ca="1">SUMPRODUCT(P1295:P1324,'control variables'!AP$7:AP$36)</f>
        <v>1.4295643722072548E-74</v>
      </c>
      <c r="AK1325" s="10">
        <f ca="1">SUMPRODUCT(Q1295:Q1324,'control variables'!AQ$7:AQ$36)</f>
        <v>4.1252500593926444E-74</v>
      </c>
      <c r="AL1325" s="10">
        <f ca="1">SUMPRODUCT(R1295:R1324,'control variables'!AR$7:AR$36)</f>
        <v>1.4827231864532479E-72</v>
      </c>
      <c r="AM1325" s="10">
        <f ca="1">SUMPRODUCT(S1295:S1324,'control variables'!AS$7:AS$36)</f>
        <v>1.1107945545464737E-72</v>
      </c>
      <c r="AN1325" s="10">
        <f t="shared" ca="1" si="1011"/>
        <v>2.6490658853157204E-72</v>
      </c>
      <c r="AO1325" s="82">
        <f ca="1">SUMPRODUCT(P1295:P1324,'control variables'!AX$7:AX$36)</f>
        <v>1.9439893847522109E-74</v>
      </c>
      <c r="AP1325" s="82">
        <f ca="1">SUMPRODUCT(Q1295:Q1324,'control variables'!AY$7:AY$36)</f>
        <v>4.4877684311763691E-74</v>
      </c>
      <c r="AQ1325" s="82">
        <f ca="1">SUMPRODUCT(R1295:R1324,'control variables'!AZ$7:AZ$36)</f>
        <v>4.0325545194451773E-73</v>
      </c>
      <c r="AR1325" s="82">
        <f ca="1">SUMPRODUCT(S1295:S1324,'control variables'!BA$7:BA$36)</f>
        <v>3.0210221584423261E-73</v>
      </c>
      <c r="AS1325" s="82">
        <f t="shared" ca="1" si="1012"/>
        <v>7.6967524594803618E-73</v>
      </c>
      <c r="AT1325" s="10">
        <f ca="1">SUMPRODUCT(P1295:P1324,'control variables'!AT$7:AT$36)</f>
        <v>-1.7156464921629461E-74</v>
      </c>
      <c r="AU1325" s="10">
        <f ca="1">SUMPRODUCT(Q1295:Q1324,'control variables'!AU$7:AU$36)</f>
        <v>1.8610990137599496E-74</v>
      </c>
      <c r="AV1325" s="10">
        <f ca="1">SUMPRODUCT(R1295:R1324,'control variables'!AV$7:AV$36)</f>
        <v>8.0140414949535655E-72</v>
      </c>
      <c r="AW1325" s="10">
        <f ca="1">SUMPRODUCT(S1295:S1324,'control variables'!AW$7:AW$36)</f>
        <v>6.0037866365318298E-72</v>
      </c>
      <c r="AX1325" s="10">
        <f t="shared" ca="1" si="991"/>
        <v>1.4019282656701366E-71</v>
      </c>
      <c r="AY1325" s="82">
        <f ca="1">SUMPRODUCT(P1295:P1324,'control variables'!BB$7:BB$36)</f>
        <v>6.2182995875897637E-74</v>
      </c>
      <c r="AZ1325" s="82">
        <f ca="1">SUMPRODUCT(Q1295:Q1324,'control variables'!BC$7:BC$36)</f>
        <v>1.5856652859435749E-73</v>
      </c>
      <c r="BA1325" s="82">
        <f ca="1">SUMPRODUCT(R1295:R1324,'control variables'!BD$7:BD$36)</f>
        <v>1.1100144403522177E-72</v>
      </c>
      <c r="BB1325" s="82">
        <f ca="1">SUMPRODUCT(S1295:S1324,'control variables'!BE$7:BE$36)</f>
        <v>1.5774097582626375E-73</v>
      </c>
      <c r="BC1325" s="82">
        <f t="shared" ca="1" si="1013"/>
        <v>1.4885049406487365E-72</v>
      </c>
      <c r="BD1325" s="10">
        <f ca="1">SUMPRODUCT(P1295:P1324,'control variables'!BF$7:BF$36)</f>
        <v>1.3008141112559158E-74</v>
      </c>
      <c r="BE1325" s="10">
        <f ca="1">SUMPRODUCT(Q1295:Q1324,'control variables'!BG$7:BG$36)</f>
        <v>1.5014877522253414E-74</v>
      </c>
      <c r="BF1325" s="10">
        <f ca="1">SUMPRODUCT(R1295:R1324,'control variables'!BH$7:BH$36)</f>
        <v>4.4972843511452029E-73</v>
      </c>
      <c r="BG1325" s="10">
        <f ca="1">SUMPRODUCT(S1295:S1324,'control variables'!BI$7:BI$36)</f>
        <v>1.0107535269847912E-72</v>
      </c>
      <c r="BH1325" s="10">
        <f t="shared" ca="1" si="1014"/>
        <v>1.4885049807341242E-72</v>
      </c>
      <c r="BI1325" s="82">
        <f t="shared" ca="1" si="992"/>
        <v>1.500639286336508E-71</v>
      </c>
      <c r="BJ1325" s="82">
        <f t="shared" ca="1" si="993"/>
        <v>1.7401445435223582E-71</v>
      </c>
      <c r="BK1325" s="82">
        <f t="shared" ca="1" si="994"/>
        <v>5.8234970499975648E-71</v>
      </c>
      <c r="BL1325" s="82">
        <f t="shared" ca="1" si="995"/>
        <v>2.7426066476270665E-71</v>
      </c>
      <c r="BM1325" s="82">
        <f t="shared" ca="1" si="985"/>
        <v>1.1806887527483498E-70</v>
      </c>
      <c r="BN1325" s="10">
        <f ca="1">BN1324+BI1325-INDIRECT(ADDRESS(MAX($D1325-'key variables'!$B$9*30,34),scenario!BI$4),TRUE)</f>
        <v>9439390.0751690175</v>
      </c>
      <c r="BO1325" s="10">
        <f ca="1">BO1324+BJ1325-INDIRECT(ADDRESS(MAX($D1325-'key variables'!$B$9*30,34),scenario!BJ$4),TRUE)</f>
        <v>10895583.360992203</v>
      </c>
      <c r="BP1325" s="10">
        <f ca="1">BP1324+BK1325-INDIRECT(ADDRESS(MAX($D1325-'key variables'!$B$9*30,34),scenario!BK$4),TRUE)</f>
        <v>32531162.537994072</v>
      </c>
      <c r="BQ1325" s="10">
        <f ca="1">BQ1324+BL1325-INDIRECT(ADDRESS(MAX($D1325-'key variables'!$B$9*30,34),scenario!BL$4),TRUE)</f>
        <v>14415841.516535141</v>
      </c>
      <c r="BR1325" s="10">
        <f t="shared" ca="1" si="1015"/>
        <v>67281977.490690395</v>
      </c>
      <c r="BS1325" s="82">
        <f t="shared" ca="1" si="996"/>
        <v>-2.3433848477536824E-9</v>
      </c>
      <c r="BT1325" s="82">
        <f t="shared" ca="1" si="997"/>
        <v>-3.4288309057018498E-10</v>
      </c>
      <c r="BU1325" s="82">
        <f t="shared" ca="1" si="998"/>
        <v>-4.2578247660364599E-9</v>
      </c>
      <c r="BV1325" s="82">
        <f t="shared" ca="1" si="999"/>
        <v>-2.9943922343414556E-9</v>
      </c>
      <c r="BW1325" s="82">
        <f t="shared" ca="1" si="1016"/>
        <v>-9.9384849387017825E-9</v>
      </c>
      <c r="BX1325" s="10">
        <f t="shared" ca="1" si="1000"/>
        <v>-1.8625994260191893E-12</v>
      </c>
      <c r="BY1325" s="10">
        <f t="shared" ca="1" si="1001"/>
        <v>2.8902850229962428E-12</v>
      </c>
      <c r="BZ1325" s="10">
        <f t="shared" ca="1" si="1002"/>
        <v>-3.5034723983035463E-11</v>
      </c>
      <c r="CA1325" s="10">
        <f t="shared" ca="1" si="1003"/>
        <v>-2.0257049910634696E-11</v>
      </c>
      <c r="CB1325" s="10">
        <v>0</v>
      </c>
      <c r="CC1325" s="82">
        <f t="shared" ca="1" si="1004"/>
        <v>3.9725652202851362E-13</v>
      </c>
      <c r="CD1325" s="82">
        <f t="shared" ca="1" si="1005"/>
        <v>3.4270724516460853E-13</v>
      </c>
      <c r="CE1325" s="82">
        <f t="shared" ca="1" si="1006"/>
        <v>1.8915613015532971E-10</v>
      </c>
      <c r="CF1325" s="82">
        <f t="shared" ca="1" si="1007"/>
        <v>3.7028113764059381E-11</v>
      </c>
      <c r="CG1325" s="82">
        <f t="shared" ca="1" si="1017"/>
        <v>2.269242076865822E-10</v>
      </c>
      <c r="CH1325" s="13" t="str">
        <f t="shared" ca="1" si="970"/>
        <v/>
      </c>
      <c r="CI1325" s="81">
        <f t="shared" ca="1" si="979"/>
        <v>0.1131775965863165</v>
      </c>
      <c r="CJ1325" s="81">
        <f t="shared" ca="1" si="980"/>
        <v>0.13063724757458739</v>
      </c>
      <c r="CK1325" s="81">
        <f t="shared" ca="1" si="981"/>
        <v>0.39004625943939081</v>
      </c>
      <c r="CL1325" s="81">
        <f t="shared" ca="1" si="982"/>
        <v>0.17284488538116416</v>
      </c>
      <c r="CM1325" s="89">
        <f t="shared" ca="1" si="971"/>
        <v>0.80670598898145884</v>
      </c>
    </row>
    <row r="1326" spans="1:91" x14ac:dyDescent="0.3">
      <c r="A1326">
        <v>1261</v>
      </c>
      <c r="B1326" s="3">
        <f t="shared" si="984"/>
        <v>3.6916666666666669</v>
      </c>
      <c r="C1326" s="3">
        <f t="shared" si="972"/>
        <v>42.033333333333331</v>
      </c>
      <c r="D1326" s="4">
        <f t="shared" ca="1" si="1008"/>
        <v>1326</v>
      </c>
      <c r="E1326" s="58">
        <f>(0.5*(COS(B1326*2*PI())+1)*('key variables'!$B$4-'key variables'!$B$6)+'key variables'!$B$6)/'key variables'!$B$4</f>
        <v>1</v>
      </c>
      <c r="F1326" s="10">
        <f t="shared" ca="1" si="973"/>
        <v>11689222.907461114</v>
      </c>
      <c r="G1326" s="10">
        <f t="shared" ca="1" si="974"/>
        <v>13492492.798713122</v>
      </c>
      <c r="H1326" s="10">
        <f t="shared" ca="1" si="975"/>
        <v>40309474.521088287</v>
      </c>
      <c r="I1326" s="10">
        <f t="shared" ca="1" si="976"/>
        <v>17912154.249750931</v>
      </c>
      <c r="J1326" s="10">
        <f t="shared" ca="1" si="1009"/>
        <v>83403344.477013454</v>
      </c>
      <c r="K1326" s="82">
        <f t="shared" ca="1" si="986"/>
        <v>2249832.832292099</v>
      </c>
      <c r="L1326" s="82">
        <f t="shared" ca="1" si="987"/>
        <v>2596909.4377209195</v>
      </c>
      <c r="M1326" s="82">
        <f t="shared" ca="1" si="988"/>
        <v>7778311.98309422</v>
      </c>
      <c r="N1326" s="82">
        <f t="shared" ca="1" si="989"/>
        <v>3496312.733215793</v>
      </c>
      <c r="O1326" s="82">
        <f t="shared" ca="1" si="1010"/>
        <v>16121366.986323033</v>
      </c>
      <c r="P1326" s="10">
        <f ca="1">IF(IF($A1326&gt;='key variables'!$B$26,K1326*SUMPRODUCT(Z1326:AC1326,'control variables'!$O$3:$R$3)/J1326+F$65*'key variables'!$B$25/scenario!J$65,K1326*SUMPRODUCT(Z1326:AC1326,'control variables'!$O$7:$R$7)/J1326+F$65*'key variables'!$B$25/scenario!J$65)&lt;'key variables'!$B$28,0,IF($A1326&gt;='key variables'!$B$26,K1326*SUMPRODUCT(Z1326:AC1326,'control variables'!$O$3:$R$3)/J1326+F$65*'key variables'!$B$25/scenario!J$65,K1326*SUMPRODUCT(Z1326:AC1326,'control variables'!$O$7:$R$7)/J1326+F$65*'key variables'!$B$25/scenario!J$65))</f>
        <v>1.827599844755508E-72</v>
      </c>
      <c r="Q1326" s="10">
        <f ca="1">IF(IF($A1326&gt;='key variables'!$B$26,L1326*SUMPRODUCT(Z1326:AC1326,'control variables'!$O$4:$R$4)/J1326+G$65*'key variables'!$B$25/scenario!J$65,L1326*SUMPRODUCT(Z1326:AC1326,'control variables'!$O$7:$R$7)/J1326+G$65*'key variables'!$B$25/scenario!J$65)&lt;'key variables'!$B$28,0,IF($A1326&gt;='key variables'!$B$26,L1326*SUMPRODUCT(Z1326:AC1326,'control variables'!$O$4:$R$4)/J1326+G$65*'key variables'!$B$25/scenario!J$65,L1326*SUMPRODUCT(Z1326:AC1326,'control variables'!$O$7:$R$7)/J1326+G$65*'key variables'!$B$25/scenario!J$65))</f>
        <v>2.1095395253822448E-72</v>
      </c>
      <c r="R1326" s="10">
        <f ca="1">IF(IF($A1326&gt;='key variables'!$B$26,M1326*SUMPRODUCT(Z1326:AC1326,'control variables'!$O$5:$R$5)/J1326+H$65*'key variables'!$B$25/scenario!J$65,M1326*SUMPRODUCT(Z1326:AC1326,'control variables'!$O$7:$R$7)/J1326+H$65*'key variables'!$B$25/scenario!J$65)&lt;'key variables'!$B$28,0,IF($A1326&gt;='key variables'!$B$26,M1326*SUMPRODUCT(Z1326:AC1326,'control variables'!$O$5:$R$5)/J1326+H$65*'key variables'!$B$25/scenario!J$65,M1326*SUMPRODUCT(Z1326:AC1326,'control variables'!$O$7:$R$7)/J1326+H$65*'key variables'!$B$25/scenario!J$65))</f>
        <v>6.3185324566004328E-72</v>
      </c>
      <c r="S1326" s="10">
        <f ca="1">IF(IF($A1326&gt;='key variables'!$B$26,N1326*SUMPRODUCT(Z1326:AC1326,'control variables'!$O$6:$R$6)/J1326+I$65*'key variables'!$B$25/scenario!J$65,N1326*SUMPRODUCT(Z1326:AC1326,'control variables'!$O$7:$R$7)/J1326+I$65*'key variables'!$B$25/scenario!J$65)&lt;'key variables'!$B$28,0,IF($A1326&gt;='key variables'!$B$26,N1326*SUMPRODUCT(Z1326:AC1326,'control variables'!$O$6:$R$6)/J1326+I$65*'key variables'!$B$25/scenario!J$65,N1326*SUMPRODUCT(Z1326:AC1326,'control variables'!$O$7:$R$7)/J1326+I$65*'key variables'!$B$25/scenario!J$65))</f>
        <v>2.8401490620669745E-72</v>
      </c>
      <c r="T1326" s="10">
        <f t="shared" ca="1" si="983"/>
        <v>1.309582088880516E-71</v>
      </c>
      <c r="U1326" s="82">
        <f ca="1">SUMPRODUCT(P1296:P1325,'control variables'!AD$7:AD$36)</f>
        <v>3.8748497726879226E-72</v>
      </c>
      <c r="V1326" s="82">
        <f ca="1">SUMPRODUCT(Q1296:Q1325,'control variables'!AE$7:AE$36)</f>
        <v>4.4726140538149906E-72</v>
      </c>
      <c r="W1326" s="82">
        <f ca="1">SUMPRODUCT(R1296:R1325,'control variables'!AF$7:AF$36)</f>
        <v>1.3396457722097681E-71</v>
      </c>
      <c r="X1326" s="82">
        <f ca="1">SUMPRODUCT(S1296:S1325,'control variables'!AG$7:AG$36)</f>
        <v>6.0216414326858705E-72</v>
      </c>
      <c r="Y1326" s="82">
        <f t="shared" ca="1" si="977"/>
        <v>2.7765562981286467E-71</v>
      </c>
      <c r="Z1326" s="10">
        <f ca="1">IF($A1326&gt;='key variables'!$B$26,SUMPRODUCT(P1296:P1325,'control variables'!V$7:V$36)*$E1326,SUMPRODUCT(P1296:P1325,'control variables'!Z$7:Z$36)*$E1326)</f>
        <v>9.4550257151019539E-72</v>
      </c>
      <c r="AA1326" s="10">
        <f ca="1">IF($A1326&gt;='key variables'!$B$26,SUMPRODUCT(Q1296:Q1325,'control variables'!W$7:W$36)*$E1326,SUMPRODUCT(Q1296:Q1325,'control variables'!AA$7:AA$36)*$E1326)</f>
        <v>1.0913631075615129E-71</v>
      </c>
      <c r="AB1326" s="10">
        <f ca="1">IF($A1326&gt;='key variables'!$B$26,SUMPRODUCT(R1296:R1325,'control variables'!X$7:X$36)*$E1326,SUMPRODUCT(R1296:R1325,'control variables'!AB$7:AB$36)*$E1326)</f>
        <v>3.2688713029988002E-71</v>
      </c>
      <c r="AC1326" s="10">
        <f ca="1">IF($A1326&gt;='key variables'!$B$26,SUMPRODUCT(S1296:S1325,'control variables'!Y$7:Y$36)*$E1326,SUMPRODUCT(S1296:S1325,'control variables'!AC$7:AC$36)*$E1326)</f>
        <v>1.469341469557761E-71</v>
      </c>
      <c r="AD1326" s="10">
        <f t="shared" ca="1" si="978"/>
        <v>6.7750784516282689E-71</v>
      </c>
      <c r="AE1326" s="82">
        <f ca="1">SUMPRODUCT(P1296:P1325,'control variables'!AL$7:AL$36)</f>
        <v>1.2873496089770694E-71</v>
      </c>
      <c r="AF1326" s="82">
        <f ca="1">SUMPRODUCT(Q1296:Q1325,'control variables'!AM$7:AM$36)</f>
        <v>1.4820608007690433E-71</v>
      </c>
      <c r="AG1326" s="82">
        <f ca="1">SUMPRODUCT(R1296:R1325,'control variables'!AN$7:AN$36)</f>
        <v>4.2257448455342067E-71</v>
      </c>
      <c r="AH1326" s="82">
        <f ca="1">SUMPRODUCT(S1296:S1325,'control variables'!AO$7:AO$36)</f>
        <v>1.8297056019698743E-71</v>
      </c>
      <c r="AI1326" s="82">
        <f t="shared" ca="1" si="990"/>
        <v>8.8248608572501935E-71</v>
      </c>
      <c r="AJ1326" s="10">
        <f ca="1">SUMPRODUCT(P1296:P1325,'control variables'!AP$7:AP$36)</f>
        <v>1.2300675584567502E-74</v>
      </c>
      <c r="AK1326" s="10">
        <f ca="1">SUMPRODUCT(Q1296:Q1325,'control variables'!AQ$7:AQ$36)</f>
        <v>3.5495682231824738E-74</v>
      </c>
      <c r="AL1326" s="10">
        <f ca="1">SUMPRODUCT(R1296:R1325,'control variables'!AR$7:AR$36)</f>
        <v>1.2758080190622868E-72</v>
      </c>
      <c r="AM1326" s="10">
        <f ca="1">SUMPRODUCT(S1296:S1325,'control variables'!AS$7:AS$36)</f>
        <v>9.5578231538351734E-73</v>
      </c>
      <c r="AN1326" s="10">
        <f t="shared" ca="1" si="1011"/>
        <v>2.2793866922621966E-72</v>
      </c>
      <c r="AO1326" s="82">
        <f ca="1">SUMPRODUCT(P1296:P1325,'control variables'!AX$7:AX$36)</f>
        <v>1.6727041626505482E-74</v>
      </c>
      <c r="AP1326" s="82">
        <f ca="1">SUMPRODUCT(Q1296:Q1325,'control variables'!AY$7:AY$36)</f>
        <v>3.8614968758161545E-74</v>
      </c>
      <c r="AQ1326" s="82">
        <f ca="1">SUMPRODUCT(R1296:R1325,'control variables'!AZ$7:AZ$36)</f>
        <v>3.4698084175243626E-73</v>
      </c>
      <c r="AR1326" s="82">
        <f ca="1">SUMPRODUCT(S1296:S1325,'control variables'!BA$7:BA$36)</f>
        <v>2.5994361798071927E-73</v>
      </c>
      <c r="AS1326" s="82">
        <f t="shared" ca="1" si="1012"/>
        <v>6.6226647011782252E-73</v>
      </c>
      <c r="AT1326" s="10">
        <f ca="1">SUMPRODUCT(P1296:P1325,'control variables'!AT$7:AT$36)</f>
        <v>-1.4762266973199359E-74</v>
      </c>
      <c r="AU1326" s="10">
        <f ca="1">SUMPRODUCT(Q1296:Q1325,'control variables'!AU$7:AU$36)</f>
        <v>1.6013812070367357E-74</v>
      </c>
      <c r="AV1326" s="10">
        <f ca="1">SUMPRODUCT(R1296:R1325,'control variables'!AV$7:AV$36)</f>
        <v>6.8956758063633783E-72</v>
      </c>
      <c r="AW1326" s="10">
        <f ca="1">SUMPRODUCT(S1296:S1325,'control variables'!AW$7:AW$36)</f>
        <v>5.1659535681428592E-72</v>
      </c>
      <c r="AX1326" s="10">
        <f t="shared" ca="1" si="991"/>
        <v>1.2062880919603406E-71</v>
      </c>
      <c r="AY1326" s="82">
        <f ca="1">SUMPRODUCT(P1296:P1325,'control variables'!BB$7:BB$36)</f>
        <v>5.3505310709787563E-74</v>
      </c>
      <c r="AZ1326" s="82">
        <f ca="1">SUMPRODUCT(Q1296:Q1325,'control variables'!BC$7:BC$36)</f>
        <v>1.3643844689544786E-73</v>
      </c>
      <c r="BA1326" s="82">
        <f ca="1">SUMPRODUCT(R1296:R1325,'control variables'!BD$7:BD$36)</f>
        <v>9.551110667284011E-73</v>
      </c>
      <c r="BB1326" s="82">
        <f ca="1">SUMPRODUCT(S1296:S1325,'control variables'!BE$7:BE$36)</f>
        <v>1.3572810065461478E-73</v>
      </c>
      <c r="BC1326" s="82">
        <f t="shared" ca="1" si="1013"/>
        <v>1.2807829249882513E-72</v>
      </c>
      <c r="BD1326" s="10">
        <f ca="1">SUMPRODUCT(P1296:P1325,'control variables'!BF$7:BF$36)</f>
        <v>1.1192844959951718E-74</v>
      </c>
      <c r="BE1326" s="10">
        <f ca="1">SUMPRODUCT(Q1296:Q1325,'control variables'!BG$7:BG$36)</f>
        <v>1.291953975168581E-74</v>
      </c>
      <c r="BF1326" s="10">
        <f ca="1">SUMPRODUCT(R1296:R1325,'control variables'!BH$7:BH$36)</f>
        <v>3.8696848417938317E-73</v>
      </c>
      <c r="BG1326" s="10">
        <f ca="1">SUMPRODUCT(S1296:S1325,'control variables'!BI$7:BI$36)</f>
        <v>8.6970209058867126E-73</v>
      </c>
      <c r="BH1326" s="10">
        <f t="shared" ca="1" si="1014"/>
        <v>1.2807829594796919E-72</v>
      </c>
      <c r="BI1326" s="82">
        <f t="shared" ca="1" si="992"/>
        <v>1.2912239133507283E-71</v>
      </c>
      <c r="BJ1326" s="82">
        <f t="shared" ca="1" si="993"/>
        <v>1.4973060266656248E-71</v>
      </c>
      <c r="BK1326" s="82">
        <f t="shared" ca="1" si="994"/>
        <v>5.0108235328433845E-71</v>
      </c>
      <c r="BL1326" s="82">
        <f t="shared" ca="1" si="995"/>
        <v>2.3598737688496217E-71</v>
      </c>
      <c r="BM1326" s="82">
        <f t="shared" ca="1" si="985"/>
        <v>1.0159227241709359E-70</v>
      </c>
      <c r="BN1326" s="10">
        <f ca="1">BN1325+BI1326-INDIRECT(ADDRESS(MAX($D1326-'key variables'!$B$9*30,34),scenario!BI$4),TRUE)</f>
        <v>9439390.0751690175</v>
      </c>
      <c r="BO1326" s="10">
        <f ca="1">BO1325+BJ1326-INDIRECT(ADDRESS(MAX($D1326-'key variables'!$B$9*30,34),scenario!BJ$4),TRUE)</f>
        <v>10895583.360992203</v>
      </c>
      <c r="BP1326" s="10">
        <f ca="1">BP1325+BK1326-INDIRECT(ADDRESS(MAX($D1326-'key variables'!$B$9*30,34),scenario!BK$4),TRUE)</f>
        <v>32531162.537994072</v>
      </c>
      <c r="BQ1326" s="10">
        <f ca="1">BQ1325+BL1326-INDIRECT(ADDRESS(MAX($D1326-'key variables'!$B$9*30,34),scenario!BL$4),TRUE)</f>
        <v>14415841.516535141</v>
      </c>
      <c r="BR1326" s="10">
        <f t="shared" ca="1" si="1015"/>
        <v>67281977.490690395</v>
      </c>
      <c r="BS1326" s="82">
        <f t="shared" ca="1" si="996"/>
        <v>-2.3433848477536824E-9</v>
      </c>
      <c r="BT1326" s="82">
        <f t="shared" ca="1" si="997"/>
        <v>-3.4288309057018498E-10</v>
      </c>
      <c r="BU1326" s="82">
        <f t="shared" ca="1" si="998"/>
        <v>-4.2578247660364599E-9</v>
      </c>
      <c r="BV1326" s="82">
        <f t="shared" ca="1" si="999"/>
        <v>-2.9943922343414556E-9</v>
      </c>
      <c r="BW1326" s="82">
        <f t="shared" ca="1" si="1016"/>
        <v>-9.9384849387017825E-9</v>
      </c>
      <c r="BX1326" s="10">
        <f t="shared" ca="1" si="1000"/>
        <v>-1.8625994260191893E-12</v>
      </c>
      <c r="BY1326" s="10">
        <f t="shared" ca="1" si="1001"/>
        <v>2.8902850229962428E-12</v>
      </c>
      <c r="BZ1326" s="10">
        <f t="shared" ca="1" si="1002"/>
        <v>-3.5034723983035463E-11</v>
      </c>
      <c r="CA1326" s="10">
        <f t="shared" ca="1" si="1003"/>
        <v>-2.0257049910634696E-11</v>
      </c>
      <c r="CB1326" s="10">
        <v>0</v>
      </c>
      <c r="CC1326" s="82">
        <f t="shared" ca="1" si="1004"/>
        <v>3.9725652202851362E-13</v>
      </c>
      <c r="CD1326" s="82">
        <f t="shared" ca="1" si="1005"/>
        <v>3.4270724516460853E-13</v>
      </c>
      <c r="CE1326" s="82">
        <f t="shared" ca="1" si="1006"/>
        <v>1.8915613015532971E-10</v>
      </c>
      <c r="CF1326" s="82">
        <f t="shared" ca="1" si="1007"/>
        <v>3.7028113764059381E-11</v>
      </c>
      <c r="CG1326" s="82">
        <f t="shared" ca="1" si="1017"/>
        <v>2.269242076865822E-10</v>
      </c>
      <c r="CH1326" s="13" t="str">
        <f t="shared" ca="1" si="970"/>
        <v/>
      </c>
      <c r="CI1326" s="81">
        <f t="shared" ca="1" si="979"/>
        <v>0.1131775965863165</v>
      </c>
      <c r="CJ1326" s="81">
        <f t="shared" ca="1" si="980"/>
        <v>0.13063724757458739</v>
      </c>
      <c r="CK1326" s="81">
        <f t="shared" ca="1" si="981"/>
        <v>0.39004625943939081</v>
      </c>
      <c r="CL1326" s="81">
        <f t="shared" ca="1" si="982"/>
        <v>0.17284488538116416</v>
      </c>
      <c r="CM1326" s="89">
        <f t="shared" ca="1" si="971"/>
        <v>0.80670598898145884</v>
      </c>
    </row>
    <row r="1327" spans="1:91" x14ac:dyDescent="0.3">
      <c r="A1327">
        <v>1262</v>
      </c>
      <c r="B1327" s="3">
        <f t="shared" si="984"/>
        <v>3.6944444444444446</v>
      </c>
      <c r="C1327" s="3">
        <f t="shared" si="972"/>
        <v>42.06666666666667</v>
      </c>
      <c r="D1327" s="4">
        <f t="shared" ca="1" si="1008"/>
        <v>1327</v>
      </c>
      <c r="E1327" s="58">
        <f>(0.5*(COS(B1327*2*PI())+1)*('key variables'!$B$4-'key variables'!$B$6)+'key variables'!$B$6)/'key variables'!$B$4</f>
        <v>1</v>
      </c>
      <c r="F1327" s="10">
        <f t="shared" ca="1" si="973"/>
        <v>11689222.907461114</v>
      </c>
      <c r="G1327" s="10">
        <f t="shared" ca="1" si="974"/>
        <v>13492492.798713122</v>
      </c>
      <c r="H1327" s="10">
        <f t="shared" ca="1" si="975"/>
        <v>40309474.521088287</v>
      </c>
      <c r="I1327" s="10">
        <f t="shared" ca="1" si="976"/>
        <v>17912154.249750931</v>
      </c>
      <c r="J1327" s="10">
        <f t="shared" ca="1" si="1009"/>
        <v>83403344.477013454</v>
      </c>
      <c r="K1327" s="82">
        <f t="shared" ca="1" si="986"/>
        <v>2249832.832292099</v>
      </c>
      <c r="L1327" s="82">
        <f t="shared" ca="1" si="987"/>
        <v>2596909.4377209195</v>
      </c>
      <c r="M1327" s="82">
        <f t="shared" ca="1" si="988"/>
        <v>7778311.98309422</v>
      </c>
      <c r="N1327" s="82">
        <f t="shared" ca="1" si="989"/>
        <v>3496312.733215793</v>
      </c>
      <c r="O1327" s="82">
        <f t="shared" ca="1" si="1010"/>
        <v>16121366.986323033</v>
      </c>
      <c r="P1327" s="10">
        <f ca="1">IF(IF($A1327&gt;='key variables'!$B$26,K1327*SUMPRODUCT(Z1327:AC1327,'control variables'!$O$3:$R$3)/J1327+F$65*'key variables'!$B$25/scenario!J$65,K1327*SUMPRODUCT(Z1327:AC1327,'control variables'!$O$7:$R$7)/J1327+F$65*'key variables'!$B$25/scenario!J$65)&lt;'key variables'!$B$28,0,IF($A1327&gt;='key variables'!$B$26,K1327*SUMPRODUCT(Z1327:AC1327,'control variables'!$O$3:$R$3)/J1327+F$65*'key variables'!$B$25/scenario!J$65,K1327*SUMPRODUCT(Z1327:AC1327,'control variables'!$O$7:$R$7)/J1327+F$65*'key variables'!$B$25/scenario!J$65))</f>
        <v>1.5725568729747441E-72</v>
      </c>
      <c r="Q1327" s="10">
        <f ca="1">IF(IF($A1327&gt;='key variables'!$B$26,L1327*SUMPRODUCT(Z1327:AC1327,'control variables'!$O$4:$R$4)/J1327+G$65*'key variables'!$B$25/scenario!J$65,L1327*SUMPRODUCT(Z1327:AC1327,'control variables'!$O$7:$R$7)/J1327+G$65*'key variables'!$B$25/scenario!J$65)&lt;'key variables'!$B$28,0,IF($A1327&gt;='key variables'!$B$26,L1327*SUMPRODUCT(Z1327:AC1327,'control variables'!$O$4:$R$4)/J1327+G$65*'key variables'!$B$25/scenario!J$65,L1327*SUMPRODUCT(Z1327:AC1327,'control variables'!$O$7:$R$7)/J1327+G$65*'key variables'!$B$25/scenario!J$65))</f>
        <v>1.8151516531210468E-72</v>
      </c>
      <c r="R1327" s="10">
        <f ca="1">IF(IF($A1327&gt;='key variables'!$B$26,M1327*SUMPRODUCT(Z1327:AC1327,'control variables'!$O$5:$R$5)/J1327+H$65*'key variables'!$B$25/scenario!J$65,M1327*SUMPRODUCT(Z1327:AC1327,'control variables'!$O$7:$R$7)/J1327+H$65*'key variables'!$B$25/scenario!J$65)&lt;'key variables'!$B$28,0,IF($A1327&gt;='key variables'!$B$26,M1327*SUMPRODUCT(Z1327:AC1327,'control variables'!$O$5:$R$5)/J1327+H$65*'key variables'!$B$25/scenario!J$65,M1327*SUMPRODUCT(Z1327:AC1327,'control variables'!$O$7:$R$7)/J1327+H$65*'key variables'!$B$25/scenario!J$65))</f>
        <v>5.4367763656000153E-72</v>
      </c>
      <c r="S1327" s="10">
        <f ca="1">IF(IF($A1327&gt;='key variables'!$B$26,N1327*SUMPRODUCT(Z1327:AC1327,'control variables'!$O$6:$R$6)/J1327+I$65*'key variables'!$B$25/scenario!J$65,N1327*SUMPRODUCT(Z1327:AC1327,'control variables'!$O$7:$R$7)/J1327+I$65*'key variables'!$B$25/scenario!J$65)&lt;'key variables'!$B$28,0,IF($A1327&gt;='key variables'!$B$26,N1327*SUMPRODUCT(Z1327:AC1327,'control variables'!$O$6:$R$6)/J1327+I$65*'key variables'!$B$25/scenario!J$65,N1327*SUMPRODUCT(Z1327:AC1327,'control variables'!$O$7:$R$7)/J1327+I$65*'key variables'!$B$25/scenario!J$65))</f>
        <v>2.4438040639162368E-72</v>
      </c>
      <c r="T1327" s="10">
        <f t="shared" ca="1" si="983"/>
        <v>1.1268288955612043E-71</v>
      </c>
      <c r="U1327" s="82">
        <f ca="1">SUMPRODUCT(P1297:P1326,'control variables'!AD$7:AD$36)</f>
        <v>3.3341114901441578E-72</v>
      </c>
      <c r="V1327" s="82">
        <f ca="1">SUMPRODUCT(Q1297:Q1326,'control variables'!AE$7:AE$36)</f>
        <v>3.848457303535781E-72</v>
      </c>
      <c r="W1327" s="82">
        <f ca="1">SUMPRODUCT(R1297:R1326,'control variables'!AF$7:AF$36)</f>
        <v>1.1526971686309453E-71</v>
      </c>
      <c r="X1327" s="82">
        <f ca="1">SUMPRODUCT(S1297:S1326,'control variables'!AG$7:AG$36)</f>
        <v>5.1813167136849054E-72</v>
      </c>
      <c r="Y1327" s="82">
        <f t="shared" ca="1" si="977"/>
        <v>2.3890857193674292E-71</v>
      </c>
      <c r="Z1327" s="10">
        <f ca="1">IF($A1327&gt;='key variables'!$B$26,SUMPRODUCT(P1297:P1326,'control variables'!V$7:V$36)*$E1327,SUMPRODUCT(P1297:P1326,'control variables'!Z$7:Z$36)*$E1327)</f>
        <v>8.1355695641490945E-72</v>
      </c>
      <c r="AA1327" s="10">
        <f ca="1">IF($A1327&gt;='key variables'!$B$26,SUMPRODUCT(Q1297:Q1326,'control variables'!W$7:W$36)*$E1327,SUMPRODUCT(Q1297:Q1326,'control variables'!AA$7:AA$36)*$E1327)</f>
        <v>9.3906254185337002E-72</v>
      </c>
      <c r="AB1327" s="10">
        <f ca="1">IF($A1327&gt;='key variables'!$B$26,SUMPRODUCT(R1297:R1326,'control variables'!X$7:X$36)*$E1327,SUMPRODUCT(R1297:R1326,'control variables'!AB$7:AB$36)*$E1327)</f>
        <v>2.8126977845570735E-71</v>
      </c>
      <c r="AC1327" s="10">
        <f ca="1">IF($A1327&gt;='key variables'!$B$26,SUMPRODUCT(S1297:S1326,'control variables'!Y$7:Y$36)*$E1327,SUMPRODUCT(S1297:S1326,'control variables'!AC$7:AC$36)*$E1327)</f>
        <v>1.2642937311088345E-71</v>
      </c>
      <c r="AD1327" s="10">
        <f t="shared" ca="1" si="978"/>
        <v>5.8296110139341868E-71</v>
      </c>
      <c r="AE1327" s="82">
        <f ca="1">SUMPRODUCT(P1297:P1326,'control variables'!AL$7:AL$36)</f>
        <v>1.1076989754226331E-71</v>
      </c>
      <c r="AF1327" s="82">
        <f ca="1">SUMPRODUCT(Q1297:Q1326,'control variables'!AM$7:AM$36)</f>
        <v>1.2752380698125944E-71</v>
      </c>
      <c r="AG1327" s="82">
        <f ca="1">SUMPRODUCT(R1297:R1326,'control variables'!AN$7:AN$36)</f>
        <v>3.6360388841964461E-71</v>
      </c>
      <c r="AH1327" s="82">
        <f ca="1">SUMPRODUCT(S1297:S1326,'control variables'!AO$7:AO$36)</f>
        <v>1.5743687701412767E-71</v>
      </c>
      <c r="AI1327" s="82">
        <f t="shared" ca="1" si="990"/>
        <v>7.5933446995729497E-71</v>
      </c>
      <c r="AJ1327" s="10">
        <f ca="1">SUMPRODUCT(P1297:P1326,'control variables'!AP$7:AP$36)</f>
        <v>1.058410679353717E-74</v>
      </c>
      <c r="AK1327" s="10">
        <f ca="1">SUMPRODUCT(Q1297:Q1326,'control variables'!AQ$7:AQ$36)</f>
        <v>3.05422323244128E-74</v>
      </c>
      <c r="AL1327" s="10">
        <f ca="1">SUMPRODUCT(R1297:R1326,'control variables'!AR$7:AR$36)</f>
        <v>1.0977680233065942E-72</v>
      </c>
      <c r="AM1327" s="10">
        <f ca="1">SUMPRODUCT(S1297:S1326,'control variables'!AS$7:AS$36)</f>
        <v>8.2240215408047116E-73</v>
      </c>
      <c r="AN1327" s="10">
        <f t="shared" ca="1" si="1011"/>
        <v>1.9612965165050153E-72</v>
      </c>
      <c r="AO1327" s="82">
        <f ca="1">SUMPRODUCT(P1297:P1326,'control variables'!AX$7:AX$36)</f>
        <v>1.439277003102107E-74</v>
      </c>
      <c r="AP1327" s="82">
        <f ca="1">SUMPRODUCT(Q1297:Q1326,'control variables'!AY$7:AY$36)</f>
        <v>3.3226220003578248E-74</v>
      </c>
      <c r="AQ1327" s="82">
        <f ca="1">SUMPRODUCT(R1297:R1326,'control variables'!AZ$7:AZ$36)</f>
        <v>2.9855939693480931E-73</v>
      </c>
      <c r="AR1327" s="82">
        <f ca="1">SUMPRODUCT(S1297:S1326,'control variables'!BA$7:BA$36)</f>
        <v>2.2366828505404391E-73</v>
      </c>
      <c r="AS1327" s="82">
        <f t="shared" ca="1" si="1012"/>
        <v>5.6984667202345251E-73</v>
      </c>
      <c r="AT1327" s="10">
        <f ca="1">SUMPRODUCT(P1297:P1326,'control variables'!AT$7:AT$36)</f>
        <v>-1.27021812001184E-74</v>
      </c>
      <c r="AU1327" s="10">
        <f ca="1">SUMPRODUCT(Q1297:Q1326,'control variables'!AU$7:AU$36)</f>
        <v>1.3779072211045724E-74</v>
      </c>
      <c r="AV1327" s="10">
        <f ca="1">SUMPRODUCT(R1297:R1326,'control variables'!AV$7:AV$36)</f>
        <v>5.9333789145473761E-72</v>
      </c>
      <c r="AW1327" s="10">
        <f ca="1">SUMPRODUCT(S1297:S1326,'control variables'!AW$7:AW$36)</f>
        <v>4.4450407524182249E-72</v>
      </c>
      <c r="AX1327" s="10">
        <f t="shared" ca="1" si="991"/>
        <v>1.0379496557976529E-71</v>
      </c>
      <c r="AY1327" s="82">
        <f ca="1">SUMPRODUCT(P1297:P1326,'control variables'!BB$7:BB$36)</f>
        <v>4.6038603219832111E-74</v>
      </c>
      <c r="AZ1327" s="82">
        <f ca="1">SUMPRODUCT(Q1297:Q1326,'control variables'!BC$7:BC$36)</f>
        <v>1.1739835611123017E-73</v>
      </c>
      <c r="BA1327" s="82">
        <f ca="1">SUMPRODUCT(R1297:R1326,'control variables'!BD$7:BD$36)</f>
        <v>8.2182457869431261E-73</v>
      </c>
      <c r="BB1327" s="82">
        <f ca="1">SUMPRODUCT(S1297:S1326,'control variables'!BE$7:BE$36)</f>
        <v>1.1678713923767915E-73</v>
      </c>
      <c r="BC1327" s="82">
        <f t="shared" ca="1" si="1013"/>
        <v>1.1020486772630541E-72</v>
      </c>
      <c r="BD1327" s="10">
        <f ca="1">SUMPRODUCT(P1297:P1326,'control variables'!BF$7:BF$36)</f>
        <v>9.6308747893702445E-75</v>
      </c>
      <c r="BE1327" s="10">
        <f ca="1">SUMPRODUCT(Q1297:Q1326,'control variables'!BG$7:BG$36)</f>
        <v>1.111660798751154E-74</v>
      </c>
      <c r="BF1327" s="10">
        <f ca="1">SUMPRODUCT(R1297:R1326,'control variables'!BH$7:BH$36)</f>
        <v>3.3296673293508354E-73</v>
      </c>
      <c r="BG1327" s="10">
        <f ca="1">SUMPRODUCT(S1297:S1326,'control variables'!BI$7:BI$36)</f>
        <v>7.4833449122922206E-73</v>
      </c>
      <c r="BH1327" s="10">
        <f t="shared" ca="1" si="1014"/>
        <v>1.1020487069411874E-72</v>
      </c>
      <c r="BI1327" s="82">
        <f t="shared" ca="1" si="992"/>
        <v>1.1110326176246046E-71</v>
      </c>
      <c r="BJ1327" s="82">
        <f t="shared" ca="1" si="993"/>
        <v>1.288355812644822E-71</v>
      </c>
      <c r="BK1327" s="82">
        <f t="shared" ca="1" si="994"/>
        <v>4.3115592335206148E-71</v>
      </c>
      <c r="BL1327" s="82">
        <f t="shared" ca="1" si="995"/>
        <v>2.0305515593068668E-71</v>
      </c>
      <c r="BM1327" s="82">
        <f t="shared" ca="1" si="985"/>
        <v>8.7414992230969075E-71</v>
      </c>
      <c r="BN1327" s="10">
        <f ca="1">BN1326+BI1327-INDIRECT(ADDRESS(MAX($D1327-'key variables'!$B$9*30,34),scenario!BI$4),TRUE)</f>
        <v>9439390.0751690175</v>
      </c>
      <c r="BO1327" s="10">
        <f ca="1">BO1326+BJ1327-INDIRECT(ADDRESS(MAX($D1327-'key variables'!$B$9*30,34),scenario!BJ$4),TRUE)</f>
        <v>10895583.360992203</v>
      </c>
      <c r="BP1327" s="10">
        <f ca="1">BP1326+BK1327-INDIRECT(ADDRESS(MAX($D1327-'key variables'!$B$9*30,34),scenario!BK$4),TRUE)</f>
        <v>32531162.537994072</v>
      </c>
      <c r="BQ1327" s="10">
        <f ca="1">BQ1326+BL1327-INDIRECT(ADDRESS(MAX($D1327-'key variables'!$B$9*30,34),scenario!BL$4),TRUE)</f>
        <v>14415841.516535141</v>
      </c>
      <c r="BR1327" s="10">
        <f t="shared" ca="1" si="1015"/>
        <v>67281977.490690395</v>
      </c>
      <c r="BS1327" s="82">
        <f t="shared" ca="1" si="996"/>
        <v>-2.3433848477536824E-9</v>
      </c>
      <c r="BT1327" s="82">
        <f t="shared" ca="1" si="997"/>
        <v>-3.4288309057018498E-10</v>
      </c>
      <c r="BU1327" s="82">
        <f t="shared" ca="1" si="998"/>
        <v>-4.2578247660364599E-9</v>
      </c>
      <c r="BV1327" s="82">
        <f t="shared" ca="1" si="999"/>
        <v>-2.9943922343414556E-9</v>
      </c>
      <c r="BW1327" s="82">
        <f t="shared" ca="1" si="1016"/>
        <v>-9.9384849387017825E-9</v>
      </c>
      <c r="BX1327" s="10">
        <f t="shared" ca="1" si="1000"/>
        <v>-1.8625994260191893E-12</v>
      </c>
      <c r="BY1327" s="10">
        <f t="shared" ca="1" si="1001"/>
        <v>2.8902850229962428E-12</v>
      </c>
      <c r="BZ1327" s="10">
        <f t="shared" ca="1" si="1002"/>
        <v>-3.5034723983035463E-11</v>
      </c>
      <c r="CA1327" s="10">
        <f t="shared" ca="1" si="1003"/>
        <v>-2.0257049910634696E-11</v>
      </c>
      <c r="CB1327" s="10">
        <v>0</v>
      </c>
      <c r="CC1327" s="82">
        <f t="shared" ca="1" si="1004"/>
        <v>3.9725652202851362E-13</v>
      </c>
      <c r="CD1327" s="82">
        <f t="shared" ca="1" si="1005"/>
        <v>3.4270724516460853E-13</v>
      </c>
      <c r="CE1327" s="82">
        <f t="shared" ca="1" si="1006"/>
        <v>1.8915613015532971E-10</v>
      </c>
      <c r="CF1327" s="82">
        <f t="shared" ca="1" si="1007"/>
        <v>3.7028113764059381E-11</v>
      </c>
      <c r="CG1327" s="82">
        <f t="shared" ca="1" si="1017"/>
        <v>2.269242076865822E-10</v>
      </c>
      <c r="CH1327" s="13" t="str">
        <f t="shared" ca="1" si="970"/>
        <v/>
      </c>
      <c r="CI1327" s="81">
        <f t="shared" ca="1" si="979"/>
        <v>0.1131775965863165</v>
      </c>
      <c r="CJ1327" s="81">
        <f t="shared" ca="1" si="980"/>
        <v>0.13063724757458739</v>
      </c>
      <c r="CK1327" s="81">
        <f t="shared" ca="1" si="981"/>
        <v>0.39004625943939081</v>
      </c>
      <c r="CL1327" s="81">
        <f t="shared" ca="1" si="982"/>
        <v>0.17284488538116416</v>
      </c>
      <c r="CM1327" s="89">
        <f t="shared" ca="1" si="971"/>
        <v>0.80670598898145884</v>
      </c>
    </row>
    <row r="1328" spans="1:91" x14ac:dyDescent="0.3">
      <c r="A1328">
        <v>1263</v>
      </c>
      <c r="B1328" s="3">
        <f t="shared" si="984"/>
        <v>3.6972222222222224</v>
      </c>
      <c r="C1328" s="3">
        <f t="shared" si="972"/>
        <v>42.1</v>
      </c>
      <c r="D1328" s="4">
        <f t="shared" ca="1" si="1008"/>
        <v>1328</v>
      </c>
      <c r="E1328" s="58">
        <f>(0.5*(COS(B1328*2*PI())+1)*('key variables'!$B$4-'key variables'!$B$6)+'key variables'!$B$6)/'key variables'!$B$4</f>
        <v>1</v>
      </c>
      <c r="F1328" s="10">
        <f t="shared" ca="1" si="973"/>
        <v>11689222.907461114</v>
      </c>
      <c r="G1328" s="10">
        <f t="shared" ca="1" si="974"/>
        <v>13492492.798713122</v>
      </c>
      <c r="H1328" s="10">
        <f t="shared" ca="1" si="975"/>
        <v>40309474.521088287</v>
      </c>
      <c r="I1328" s="10">
        <f t="shared" ca="1" si="976"/>
        <v>17912154.249750931</v>
      </c>
      <c r="J1328" s="10">
        <f t="shared" ca="1" si="1009"/>
        <v>83403344.477013454</v>
      </c>
      <c r="K1328" s="82">
        <f t="shared" ca="1" si="986"/>
        <v>2249832.832292099</v>
      </c>
      <c r="L1328" s="82">
        <f t="shared" ca="1" si="987"/>
        <v>2596909.4377209195</v>
      </c>
      <c r="M1328" s="82">
        <f t="shared" ca="1" si="988"/>
        <v>7778311.98309422</v>
      </c>
      <c r="N1328" s="82">
        <f t="shared" ca="1" si="989"/>
        <v>3496312.733215793</v>
      </c>
      <c r="O1328" s="82">
        <f t="shared" ca="1" si="1010"/>
        <v>16121366.986323033</v>
      </c>
      <c r="P1328" s="10">
        <f ca="1">IF(IF($A1328&gt;='key variables'!$B$26,K1328*SUMPRODUCT(Z1328:AC1328,'control variables'!$O$3:$R$3)/J1328+F$65*'key variables'!$B$25/scenario!J$65,K1328*SUMPRODUCT(Z1328:AC1328,'control variables'!$O$7:$R$7)/J1328+F$65*'key variables'!$B$25/scenario!J$65)&lt;'key variables'!$B$28,0,IF($A1328&gt;='key variables'!$B$26,K1328*SUMPRODUCT(Z1328:AC1328,'control variables'!$O$3:$R$3)/J1328+F$65*'key variables'!$B$25/scenario!J$65,K1328*SUMPRODUCT(Z1328:AC1328,'control variables'!$O$7:$R$7)/J1328+F$65*'key variables'!$B$25/scenario!J$65))</f>
        <v>1.3531053451533471E-72</v>
      </c>
      <c r="Q1328" s="10">
        <f ca="1">IF(IF($A1328&gt;='key variables'!$B$26,L1328*SUMPRODUCT(Z1328:AC1328,'control variables'!$O$4:$R$4)/J1328+G$65*'key variables'!$B$25/scenario!J$65,L1328*SUMPRODUCT(Z1328:AC1328,'control variables'!$O$7:$R$7)/J1328+G$65*'key variables'!$B$25/scenario!J$65)&lt;'key variables'!$B$28,0,IF($A1328&gt;='key variables'!$B$26,L1328*SUMPRODUCT(Z1328:AC1328,'control variables'!$O$4:$R$4)/J1328+G$65*'key variables'!$B$25/scenario!J$65,L1328*SUMPRODUCT(Z1328:AC1328,'control variables'!$O$7:$R$7)/J1328+G$65*'key variables'!$B$25/scenario!J$65))</f>
        <v>1.561845836110163E-72</v>
      </c>
      <c r="R1328" s="10">
        <f ca="1">IF(IF($A1328&gt;='key variables'!$B$26,M1328*SUMPRODUCT(Z1328:AC1328,'control variables'!$O$5:$R$5)/J1328+H$65*'key variables'!$B$25/scenario!J$65,M1328*SUMPRODUCT(Z1328:AC1328,'control variables'!$O$7:$R$7)/J1328+H$65*'key variables'!$B$25/scenario!J$65)&lt;'key variables'!$B$28,0,IF($A1328&gt;='key variables'!$B$26,M1328*SUMPRODUCT(Z1328:AC1328,'control variables'!$O$5:$R$5)/J1328+H$65*'key variables'!$B$25/scenario!J$65,M1328*SUMPRODUCT(Z1328:AC1328,'control variables'!$O$7:$R$7)/J1328+H$65*'key variables'!$B$25/scenario!J$65))</f>
        <v>4.6780700190389343E-72</v>
      </c>
      <c r="S1328" s="10">
        <f ca="1">IF(IF($A1328&gt;='key variables'!$B$26,N1328*SUMPRODUCT(Z1328:AC1328,'control variables'!$O$6:$R$6)/J1328+I$65*'key variables'!$B$25/scenario!J$65,N1328*SUMPRODUCT(Z1328:AC1328,'control variables'!$O$7:$R$7)/J1328+I$65*'key variables'!$B$25/scenario!J$65)&lt;'key variables'!$B$28,0,IF($A1328&gt;='key variables'!$B$26,N1328*SUMPRODUCT(Z1328:AC1328,'control variables'!$O$6:$R$6)/J1328+I$65*'key variables'!$B$25/scenario!J$65,N1328*SUMPRODUCT(Z1328:AC1328,'control variables'!$O$7:$R$7)/J1328+I$65*'key variables'!$B$25/scenario!J$65))</f>
        <v>2.1027693167861909E-72</v>
      </c>
      <c r="T1328" s="10">
        <f t="shared" ca="1" si="983"/>
        <v>9.6957905170886356E-72</v>
      </c>
      <c r="U1328" s="82">
        <f ca="1">SUMPRODUCT(P1298:P1327,'control variables'!AD$7:AD$36)</f>
        <v>2.8688336531302708E-72</v>
      </c>
      <c r="V1328" s="82">
        <f ca="1">SUMPRODUCT(Q1298:Q1327,'control variables'!AE$7:AE$36)</f>
        <v>3.3114021104738356E-72</v>
      </c>
      <c r="W1328" s="82">
        <f ca="1">SUMPRODUCT(R1298:R1327,'control variables'!AF$7:AF$36)</f>
        <v>9.9183738726549102E-72</v>
      </c>
      <c r="X1328" s="82">
        <f ca="1">SUMPRODUCT(S1298:S1327,'control variables'!AG$7:AG$36)</f>
        <v>4.4582599591181949E-72</v>
      </c>
      <c r="Y1328" s="82">
        <f t="shared" ca="1" si="977"/>
        <v>2.0556869595377211E-71</v>
      </c>
      <c r="Z1328" s="10">
        <f ca="1">IF($A1328&gt;='key variables'!$B$26,SUMPRODUCT(P1298:P1327,'control variables'!V$7:V$36)*$E1328,SUMPRODUCT(P1298:P1327,'control variables'!Z$7:Z$36)*$E1328)</f>
        <v>7.0002445395142291E-72</v>
      </c>
      <c r="AA1328" s="10">
        <f ca="1">IF($A1328&gt;='key variables'!$B$26,SUMPRODUCT(Q1298:Q1327,'control variables'!W$7:W$36)*$E1328,SUMPRODUCT(Q1298:Q1327,'control variables'!AA$7:AA$36)*$E1328)</f>
        <v>8.0801563787734037E-72</v>
      </c>
      <c r="AB1328" s="10">
        <f ca="1">IF($A1328&gt;='key variables'!$B$26,SUMPRODUCT(R1298:R1327,'control variables'!X$7:X$36)*$E1328,SUMPRODUCT(R1298:R1327,'control variables'!AB$7:AB$36)*$E1328)</f>
        <v>2.4201836334133511E-71</v>
      </c>
      <c r="AC1328" s="10">
        <f ca="1">IF($A1328&gt;='key variables'!$B$26,SUMPRODUCT(S1298:S1327,'control variables'!Y$7:Y$36)*$E1328,SUMPRODUCT(S1298:S1327,'control variables'!AC$7:AC$36)*$E1328)</f>
        <v>1.0878605631420664E-71</v>
      </c>
      <c r="AD1328" s="10">
        <f t="shared" ca="1" si="978"/>
        <v>5.0160842883841809E-71</v>
      </c>
      <c r="AE1328" s="82">
        <f ca="1">SUMPRODUCT(P1298:P1327,'control variables'!AL$7:AL$36)</f>
        <v>9.5311872672049467E-72</v>
      </c>
      <c r="AF1328" s="82">
        <f ca="1">SUMPRODUCT(Q1298:Q1327,'control variables'!AM$7:AM$36)</f>
        <v>1.0972776109154886E-71</v>
      </c>
      <c r="AG1328" s="82">
        <f ca="1">SUMPRODUCT(R1298:R1327,'control variables'!AN$7:AN$36)</f>
        <v>3.1286268458353161E-71</v>
      </c>
      <c r="AH1328" s="82">
        <f ca="1">SUMPRODUCT(S1298:S1327,'control variables'!AO$7:AO$36)</f>
        <v>1.3546643906689888E-71</v>
      </c>
      <c r="AI1328" s="82">
        <f t="shared" ca="1" si="990"/>
        <v>6.5336875741402883E-71</v>
      </c>
      <c r="AJ1328" s="10">
        <f ca="1">SUMPRODUCT(P1298:P1327,'control variables'!AP$7:AP$36)</f>
        <v>9.1070865048700869E-75</v>
      </c>
      <c r="AK1328" s="10">
        <f ca="1">SUMPRODUCT(Q1298:Q1327,'control variables'!AQ$7:AQ$36)</f>
        <v>2.6280040182522556E-74</v>
      </c>
      <c r="AL1328" s="10">
        <f ca="1">SUMPRODUCT(R1298:R1327,'control variables'!AR$7:AR$36)</f>
        <v>9.445736466527352E-73</v>
      </c>
      <c r="AM1328" s="10">
        <f ca="1">SUMPRODUCT(S1298:S1327,'control variables'!AS$7:AS$36)</f>
        <v>7.0763529744197936E-73</v>
      </c>
      <c r="AN1328" s="10">
        <f t="shared" ca="1" si="1011"/>
        <v>1.6875960707821073E-72</v>
      </c>
      <c r="AO1328" s="82">
        <f ca="1">SUMPRODUCT(P1298:P1327,'control variables'!AX$7:AX$36)</f>
        <v>1.2384247841985863E-74</v>
      </c>
      <c r="AP1328" s="82">
        <f ca="1">SUMPRODUCT(Q1298:Q1327,'control variables'!AY$7:AY$36)</f>
        <v>2.8589475305294631E-74</v>
      </c>
      <c r="AQ1328" s="82">
        <f ca="1">SUMPRODUCT(R1298:R1327,'control variables'!AZ$7:AZ$36)</f>
        <v>2.5689520219008223E-73</v>
      </c>
      <c r="AR1328" s="82">
        <f ca="1">SUMPRODUCT(S1298:S1327,'control variables'!BA$7:BA$36)</f>
        <v>1.9245520289221994E-73</v>
      </c>
      <c r="AS1328" s="82">
        <f t="shared" ca="1" si="1012"/>
        <v>4.903241282295826E-73</v>
      </c>
      <c r="AT1328" s="10">
        <f ca="1">SUMPRODUCT(P1298:P1327,'control variables'!AT$7:AT$36)</f>
        <v>-1.0929581989918025E-74</v>
      </c>
      <c r="AU1328" s="10">
        <f ca="1">SUMPRODUCT(Q1298:Q1327,'control variables'!AU$7:AU$36)</f>
        <v>1.1856192027415063E-74</v>
      </c>
      <c r="AV1328" s="10">
        <f ca="1">SUMPRODUCT(R1298:R1327,'control variables'!AV$7:AV$36)</f>
        <v>5.1053712982138754E-72</v>
      </c>
      <c r="AW1328" s="10">
        <f ca="1">SUMPRODUCT(S1298:S1327,'control variables'!AW$7:AW$36)</f>
        <v>3.8247318776738158E-72</v>
      </c>
      <c r="AX1328" s="10">
        <f t="shared" ca="1" si="991"/>
        <v>8.9310297859251891E-72</v>
      </c>
      <c r="AY1328" s="82">
        <f ca="1">SUMPRODUCT(P1298:P1327,'control variables'!BB$7:BB$36)</f>
        <v>3.9613880534767406E-74</v>
      </c>
      <c r="AZ1328" s="82">
        <f ca="1">SUMPRODUCT(Q1298:Q1327,'control variables'!BC$7:BC$36)</f>
        <v>1.0101532472134183E-73</v>
      </c>
      <c r="BA1328" s="82">
        <f ca="1">SUMPRODUCT(R1298:R1327,'control variables'!BD$7:BD$36)</f>
        <v>7.0713832314764956E-73</v>
      </c>
      <c r="BB1328" s="82">
        <f ca="1">SUMPRODUCT(S1298:S1327,'control variables'!BE$7:BE$36)</f>
        <v>1.004894036352031E-73</v>
      </c>
      <c r="BC1328" s="82">
        <f t="shared" ca="1" si="1013"/>
        <v>9.4825693203896188E-73</v>
      </c>
      <c r="BD1328" s="10">
        <f ca="1">SUMPRODUCT(P1298:P1327,'control variables'!BF$7:BF$36)</f>
        <v>8.2868787641035528E-75</v>
      </c>
      <c r="BE1328" s="10">
        <f ca="1">SUMPRODUCT(Q1298:Q1327,'control variables'!BG$7:BG$36)</f>
        <v>9.565276745394912E-75</v>
      </c>
      <c r="BF1328" s="10">
        <f ca="1">SUMPRODUCT(R1298:R1327,'control variables'!BH$7:BH$36)</f>
        <v>2.8650096784127212E-73</v>
      </c>
      <c r="BG1328" s="10">
        <f ca="1">SUMPRODUCT(S1298:S1327,'control variables'!BI$7:BI$36)</f>
        <v>6.4390383422471838E-73</v>
      </c>
      <c r="BH1328" s="10">
        <f t="shared" ca="1" si="1014"/>
        <v>9.48256957575489E-73</v>
      </c>
      <c r="BI1328" s="82">
        <f t="shared" ca="1" si="992"/>
        <v>9.559871565749796E-72</v>
      </c>
      <c r="BJ1328" s="82">
        <f t="shared" ca="1" si="993"/>
        <v>1.1085647625903642E-71</v>
      </c>
      <c r="BK1328" s="82">
        <f t="shared" ca="1" si="994"/>
        <v>3.7098778079714691E-71</v>
      </c>
      <c r="BL1328" s="82">
        <f t="shared" ca="1" si="995"/>
        <v>1.7471865187998907E-71</v>
      </c>
      <c r="BM1328" s="82">
        <f t="shared" ca="1" si="985"/>
        <v>7.5216162459367037E-71</v>
      </c>
      <c r="BN1328" s="10">
        <f ca="1">BN1327+BI1328-INDIRECT(ADDRESS(MAX($D1328-'key variables'!$B$9*30,34),scenario!BI$4),TRUE)</f>
        <v>9439390.0751690175</v>
      </c>
      <c r="BO1328" s="10">
        <f ca="1">BO1327+BJ1328-INDIRECT(ADDRESS(MAX($D1328-'key variables'!$B$9*30,34),scenario!BJ$4),TRUE)</f>
        <v>10895583.360992203</v>
      </c>
      <c r="BP1328" s="10">
        <f ca="1">BP1327+BK1328-INDIRECT(ADDRESS(MAX($D1328-'key variables'!$B$9*30,34),scenario!BK$4),TRUE)</f>
        <v>32531162.537994072</v>
      </c>
      <c r="BQ1328" s="10">
        <f ca="1">BQ1327+BL1328-INDIRECT(ADDRESS(MAX($D1328-'key variables'!$B$9*30,34),scenario!BL$4),TRUE)</f>
        <v>14415841.516535141</v>
      </c>
      <c r="BR1328" s="10">
        <f t="shared" ca="1" si="1015"/>
        <v>67281977.490690395</v>
      </c>
      <c r="BS1328" s="82">
        <f t="shared" ca="1" si="996"/>
        <v>-2.3433848477536824E-9</v>
      </c>
      <c r="BT1328" s="82">
        <f t="shared" ca="1" si="997"/>
        <v>-3.4288309057018498E-10</v>
      </c>
      <c r="BU1328" s="82">
        <f t="shared" ca="1" si="998"/>
        <v>-4.2578247660364599E-9</v>
      </c>
      <c r="BV1328" s="82">
        <f t="shared" ca="1" si="999"/>
        <v>-2.9943922343414556E-9</v>
      </c>
      <c r="BW1328" s="82">
        <f t="shared" ca="1" si="1016"/>
        <v>-9.9384849387017825E-9</v>
      </c>
      <c r="BX1328" s="10">
        <f t="shared" ca="1" si="1000"/>
        <v>-1.8625994260191893E-12</v>
      </c>
      <c r="BY1328" s="10">
        <f t="shared" ca="1" si="1001"/>
        <v>2.8902850229962428E-12</v>
      </c>
      <c r="BZ1328" s="10">
        <f t="shared" ca="1" si="1002"/>
        <v>-3.5034723983035463E-11</v>
      </c>
      <c r="CA1328" s="10">
        <f t="shared" ca="1" si="1003"/>
        <v>-2.0257049910634696E-11</v>
      </c>
      <c r="CB1328" s="10">
        <v>0</v>
      </c>
      <c r="CC1328" s="82">
        <f t="shared" ca="1" si="1004"/>
        <v>3.9725652202851362E-13</v>
      </c>
      <c r="CD1328" s="82">
        <f t="shared" ca="1" si="1005"/>
        <v>3.4270724516460853E-13</v>
      </c>
      <c r="CE1328" s="82">
        <f t="shared" ca="1" si="1006"/>
        <v>1.8915613015532971E-10</v>
      </c>
      <c r="CF1328" s="82">
        <f t="shared" ca="1" si="1007"/>
        <v>3.7028113764059381E-11</v>
      </c>
      <c r="CG1328" s="82">
        <f t="shared" ca="1" si="1017"/>
        <v>2.269242076865822E-10</v>
      </c>
      <c r="CH1328" s="13" t="str">
        <f t="shared" ca="1" si="970"/>
        <v/>
      </c>
      <c r="CI1328" s="81">
        <f t="shared" ca="1" si="979"/>
        <v>0.1131775965863165</v>
      </c>
      <c r="CJ1328" s="81">
        <f t="shared" ca="1" si="980"/>
        <v>0.13063724757458739</v>
      </c>
      <c r="CK1328" s="81">
        <f t="shared" ca="1" si="981"/>
        <v>0.39004625943939081</v>
      </c>
      <c r="CL1328" s="81">
        <f t="shared" ca="1" si="982"/>
        <v>0.17284488538116416</v>
      </c>
      <c r="CM1328" s="89">
        <f t="shared" ca="1" si="971"/>
        <v>0.80670598898145884</v>
      </c>
    </row>
    <row r="1329" spans="1:91" x14ac:dyDescent="0.3">
      <c r="A1329">
        <v>1264</v>
      </c>
      <c r="B1329" s="3">
        <f t="shared" si="984"/>
        <v>3.7</v>
      </c>
      <c r="C1329" s="3">
        <f t="shared" si="972"/>
        <v>42.133333333333333</v>
      </c>
      <c r="D1329" s="4">
        <f t="shared" ca="1" si="1008"/>
        <v>1329</v>
      </c>
      <c r="E1329" s="58">
        <f>(0.5*(COS(B1329*2*PI())+1)*('key variables'!$B$4-'key variables'!$B$6)+'key variables'!$B$6)/'key variables'!$B$4</f>
        <v>1</v>
      </c>
      <c r="F1329" s="10">
        <f t="shared" ca="1" si="973"/>
        <v>11689222.907461114</v>
      </c>
      <c r="G1329" s="10">
        <f t="shared" ca="1" si="974"/>
        <v>13492492.798713122</v>
      </c>
      <c r="H1329" s="10">
        <f t="shared" ca="1" si="975"/>
        <v>40309474.521088287</v>
      </c>
      <c r="I1329" s="10">
        <f t="shared" ca="1" si="976"/>
        <v>17912154.249750931</v>
      </c>
      <c r="J1329" s="10">
        <f t="shared" ca="1" si="1009"/>
        <v>83403344.477013454</v>
      </c>
      <c r="K1329" s="82">
        <f t="shared" ca="1" si="986"/>
        <v>2249832.832292099</v>
      </c>
      <c r="L1329" s="82">
        <f t="shared" ca="1" si="987"/>
        <v>2596909.4377209195</v>
      </c>
      <c r="M1329" s="82">
        <f t="shared" ca="1" si="988"/>
        <v>7778311.98309422</v>
      </c>
      <c r="N1329" s="82">
        <f t="shared" ca="1" si="989"/>
        <v>3496312.733215793</v>
      </c>
      <c r="O1329" s="82">
        <f t="shared" ca="1" si="1010"/>
        <v>16121366.986323033</v>
      </c>
      <c r="P1329" s="10">
        <f ca="1">IF(IF($A1329&gt;='key variables'!$B$26,K1329*SUMPRODUCT(Z1329:AC1329,'control variables'!$O$3:$R$3)/J1329+F$65*'key variables'!$B$25/scenario!J$65,K1329*SUMPRODUCT(Z1329:AC1329,'control variables'!$O$7:$R$7)/J1329+F$65*'key variables'!$B$25/scenario!J$65)&lt;'key variables'!$B$28,0,IF($A1329&gt;='key variables'!$B$26,K1329*SUMPRODUCT(Z1329:AC1329,'control variables'!$O$3:$R$3)/J1329+F$65*'key variables'!$B$25/scenario!J$65,K1329*SUMPRODUCT(Z1329:AC1329,'control variables'!$O$7:$R$7)/J1329+F$65*'key variables'!$B$25/scenario!J$65))</f>
        <v>1.1642784477607655E-72</v>
      </c>
      <c r="Q1329" s="10">
        <f ca="1">IF(IF($A1329&gt;='key variables'!$B$26,L1329*SUMPRODUCT(Z1329:AC1329,'control variables'!$O$4:$R$4)/J1329+G$65*'key variables'!$B$25/scenario!J$65,L1329*SUMPRODUCT(Z1329:AC1329,'control variables'!$O$7:$R$7)/J1329+G$65*'key variables'!$B$25/scenario!J$65)&lt;'key variables'!$B$28,0,IF($A1329&gt;='key variables'!$B$26,L1329*SUMPRODUCT(Z1329:AC1329,'control variables'!$O$4:$R$4)/J1329+G$65*'key variables'!$B$25/scenario!J$65,L1329*SUMPRODUCT(Z1329:AC1329,'control variables'!$O$7:$R$7)/J1329+G$65*'key variables'!$B$25/scenario!J$65))</f>
        <v>1.3438890417670133E-72</v>
      </c>
      <c r="R1329" s="10">
        <f ca="1">IF(IF($A1329&gt;='key variables'!$B$26,M1329*SUMPRODUCT(Z1329:AC1329,'control variables'!$O$5:$R$5)/J1329+H$65*'key variables'!$B$25/scenario!J$65,M1329*SUMPRODUCT(Z1329:AC1329,'control variables'!$O$7:$R$7)/J1329+H$65*'key variables'!$B$25/scenario!J$65)&lt;'key variables'!$B$28,0,IF($A1329&gt;='key variables'!$B$26,M1329*SUMPRODUCT(Z1329:AC1329,'control variables'!$O$5:$R$5)/J1329+H$65*'key variables'!$B$25/scenario!J$65,M1329*SUMPRODUCT(Z1329:AC1329,'control variables'!$O$7:$R$7)/J1329+H$65*'key variables'!$B$25/scenario!J$65))</f>
        <v>4.0252417299153949E-72</v>
      </c>
      <c r="S1329" s="10">
        <f ca="1">IF(IF($A1329&gt;='key variables'!$B$26,N1329*SUMPRODUCT(Z1329:AC1329,'control variables'!$O$6:$R$6)/J1329+I$65*'key variables'!$B$25/scenario!J$65,N1329*SUMPRODUCT(Z1329:AC1329,'control variables'!$O$7:$R$7)/J1329+I$65*'key variables'!$B$25/scenario!J$65)&lt;'key variables'!$B$28,0,IF($A1329&gt;='key variables'!$B$26,N1329*SUMPRODUCT(Z1329:AC1329,'control variables'!$O$6:$R$6)/J1329+I$65*'key variables'!$B$25/scenario!J$65,N1329*SUMPRODUCT(Z1329:AC1329,'control variables'!$O$7:$R$7)/J1329+I$65*'key variables'!$B$25/scenario!J$65))</f>
        <v>1.8093262323705749E-72</v>
      </c>
      <c r="T1329" s="10">
        <f t="shared" ca="1" si="983"/>
        <v>8.3427354518137485E-72</v>
      </c>
      <c r="U1329" s="82">
        <f ca="1">SUMPRODUCT(P1299:P1328,'control variables'!AD$7:AD$36)</f>
        <v>2.4684856981123099E-72</v>
      </c>
      <c r="V1329" s="82">
        <f ca="1">SUMPRODUCT(Q1299:Q1328,'control variables'!AE$7:AE$36)</f>
        <v>2.8492933849561206E-72</v>
      </c>
      <c r="W1329" s="82">
        <f ca="1">SUMPRODUCT(R1299:R1328,'control variables'!AF$7:AF$36)</f>
        <v>8.5342571279672903E-72</v>
      </c>
      <c r="X1329" s="82">
        <f ca="1">SUMPRODUCT(S1299:S1328,'control variables'!AG$7:AG$36)</f>
        <v>3.836106333855218E-72</v>
      </c>
      <c r="Y1329" s="82">
        <f t="shared" ca="1" si="977"/>
        <v>1.768814254489094E-71</v>
      </c>
      <c r="Z1329" s="10">
        <f ca="1">IF($A1329&gt;='key variables'!$B$26,SUMPRODUCT(P1299:P1328,'control variables'!V$7:V$36)*$E1329,SUMPRODUCT(P1299:P1328,'control variables'!Z$7:Z$36)*$E1329)</f>
        <v>6.0233550001147465E-72</v>
      </c>
      <c r="AA1329" s="10">
        <f ca="1">IF($A1329&gt;='key variables'!$B$26,SUMPRODUCT(Q1299:Q1328,'control variables'!W$7:W$36)*$E1329,SUMPRODUCT(Q1299:Q1328,'control variables'!AA$7:AA$36)*$E1329)</f>
        <v>6.9525643070136522E-72</v>
      </c>
      <c r="AB1329" s="10">
        <f ca="1">IF($A1329&gt;='key variables'!$B$26,SUMPRODUCT(R1299:R1328,'control variables'!X$7:X$36)*$E1329,SUMPRODUCT(R1299:R1328,'control variables'!AB$7:AB$36)*$E1329)</f>
        <v>2.0824451356277578E-71</v>
      </c>
      <c r="AC1329" s="10">
        <f ca="1">IF($A1329&gt;='key variables'!$B$26,SUMPRODUCT(S1299:S1328,'control variables'!Y$7:Y$36)*$E1329,SUMPRODUCT(S1299:S1328,'control variables'!AC$7:AC$36)*$E1329)</f>
        <v>9.3604878021648563E-72</v>
      </c>
      <c r="AD1329" s="10">
        <f t="shared" ca="1" si="978"/>
        <v>4.3160858465570832E-71</v>
      </c>
      <c r="AE1329" s="82">
        <f ca="1">SUMPRODUCT(P1299:P1328,'control variables'!AL$7:AL$36)</f>
        <v>8.2011027127536288E-72</v>
      </c>
      <c r="AF1329" s="82">
        <f ca="1">SUMPRODUCT(Q1299:Q1328,'control variables'!AM$7:AM$36)</f>
        <v>9.4415167169008821E-72</v>
      </c>
      <c r="AG1329" s="82">
        <f ca="1">SUMPRODUCT(R1299:R1328,'control variables'!AN$7:AN$36)</f>
        <v>2.6920245498542379E-71</v>
      </c>
      <c r="AH1329" s="82">
        <f ca="1">SUMPRODUCT(S1299:S1328,'control variables'!AO$7:AO$36)</f>
        <v>1.1656199272689513E-71</v>
      </c>
      <c r="AI1329" s="82">
        <f t="shared" ca="1" si="990"/>
        <v>5.62190642008864E-71</v>
      </c>
      <c r="AJ1329" s="10">
        <f ca="1">SUMPRODUCT(P1299:P1328,'control variables'!AP$7:AP$36)</f>
        <v>7.8361855397973516E-75</v>
      </c>
      <c r="AK1329" s="10">
        <f ca="1">SUMPRODUCT(Q1299:Q1328,'control variables'!AQ$7:AQ$36)</f>
        <v>2.2612640250364487E-74</v>
      </c>
      <c r="AL1329" s="10">
        <f ca="1">SUMPRODUCT(R1299:R1328,'control variables'!AR$7:AR$36)</f>
        <v>8.12757663739728E-73</v>
      </c>
      <c r="AM1329" s="10">
        <f ca="1">SUMPRODUCT(S1299:S1328,'control variables'!AS$7:AS$36)</f>
        <v>6.088842444067833E-73</v>
      </c>
      <c r="AN1329" s="10">
        <f t="shared" ca="1" si="1011"/>
        <v>1.4520907339366733E-72</v>
      </c>
      <c r="AO1329" s="82">
        <f ca="1">SUMPRODUCT(P1299:P1328,'control variables'!AX$7:AX$36)</f>
        <v>1.0656016477798956E-74</v>
      </c>
      <c r="AP1329" s="82">
        <f ca="1">SUMPRODUCT(Q1299:Q1328,'control variables'!AY$7:AY$36)</f>
        <v>2.4599791915662607E-74</v>
      </c>
      <c r="AQ1329" s="82">
        <f ca="1">SUMPRODUCT(R1299:R1328,'control variables'!AZ$7:AZ$36)</f>
        <v>2.2104527804460063E-73</v>
      </c>
      <c r="AR1329" s="82">
        <f ca="1">SUMPRODUCT(S1299:S1328,'control variables'!BA$7:BA$36)</f>
        <v>1.6559793048592462E-73</v>
      </c>
      <c r="AS1329" s="82">
        <f t="shared" ca="1" si="1012"/>
        <v>4.2189901692398681E-73</v>
      </c>
      <c r="AT1329" s="10">
        <f ca="1">SUMPRODUCT(P1299:P1328,'control variables'!AT$7:AT$36)</f>
        <v>-9.4043503704093676E-75</v>
      </c>
      <c r="AU1329" s="10">
        <f ca="1">SUMPRODUCT(Q1299:Q1328,'control variables'!AU$7:AU$36)</f>
        <v>1.0201651260543929E-74</v>
      </c>
      <c r="AV1329" s="10">
        <f ca="1">SUMPRODUCT(R1299:R1328,'control variables'!AV$7:AV$36)</f>
        <v>4.3929127851114753E-72</v>
      </c>
      <c r="AW1329" s="10">
        <f ca="1">SUMPRODUCT(S1299:S1328,'control variables'!AW$7:AW$36)</f>
        <v>3.2909875861398833E-72</v>
      </c>
      <c r="AX1329" s="10">
        <f t="shared" ca="1" si="991"/>
        <v>7.6846976721414934E-72</v>
      </c>
      <c r="AY1329" s="82">
        <f ca="1">SUMPRODUCT(P1299:P1328,'control variables'!BB$7:BB$36)</f>
        <v>3.4085732869211651E-74</v>
      </c>
      <c r="AZ1329" s="82">
        <f ca="1">SUMPRODUCT(Q1299:Q1328,'control variables'!BC$7:BC$36)</f>
        <v>8.6918558032364337E-74</v>
      </c>
      <c r="BA1329" s="82">
        <f ca="1">SUMPRODUCT(R1299:R1328,'control variables'!BD$7:BD$36)</f>
        <v>6.084566232595817E-73</v>
      </c>
      <c r="BB1329" s="82">
        <f ca="1">SUMPRODUCT(S1299:S1328,'control variables'!BE$7:BE$36)</f>
        <v>8.6466029640537716E-74</v>
      </c>
      <c r="BC1329" s="82">
        <f t="shared" ca="1" si="1013"/>
        <v>8.1592694380169538E-73</v>
      </c>
      <c r="BD1329" s="10">
        <f ca="1">SUMPRODUCT(P1299:P1328,'control variables'!BF$7:BF$36)</f>
        <v>7.1304384235942152E-75</v>
      </c>
      <c r="BE1329" s="10">
        <f ca="1">SUMPRODUCT(Q1299:Q1328,'control variables'!BG$7:BG$36)</f>
        <v>8.2304349778977659E-75</v>
      </c>
      <c r="BF1329" s="10">
        <f ca="1">SUMPRODUCT(R1299:R1328,'control variables'!BH$7:BH$36)</f>
        <v>2.4651953620240143E-73</v>
      </c>
      <c r="BG1329" s="10">
        <f ca="1">SUMPRODUCT(S1299:S1328,'control variables'!BI$7:BI$36)</f>
        <v>5.5404655617068684E-73</v>
      </c>
      <c r="BH1329" s="10">
        <f t="shared" ca="1" si="1014"/>
        <v>8.1592696577458031E-73</v>
      </c>
      <c r="BI1329" s="82">
        <f t="shared" ca="1" si="992"/>
        <v>8.2257840952524317E-72</v>
      </c>
      <c r="BJ1329" s="82">
        <f t="shared" ca="1" si="993"/>
        <v>9.5386369261937904E-72</v>
      </c>
      <c r="BK1329" s="82">
        <f t="shared" ca="1" si="994"/>
        <v>3.1921614906913436E-71</v>
      </c>
      <c r="BL1329" s="82">
        <f t="shared" ca="1" si="995"/>
        <v>1.5033652888469934E-71</v>
      </c>
      <c r="BM1329" s="82">
        <f t="shared" ca="1" si="985"/>
        <v>6.4719688816829592E-71</v>
      </c>
      <c r="BN1329" s="10">
        <f ca="1">BN1328+BI1329-INDIRECT(ADDRESS(MAX($D1329-'key variables'!$B$9*30,34),scenario!BI$4),TRUE)</f>
        <v>9439390.0751690175</v>
      </c>
      <c r="BO1329" s="10">
        <f ca="1">BO1328+BJ1329-INDIRECT(ADDRESS(MAX($D1329-'key variables'!$B$9*30,34),scenario!BJ$4),TRUE)</f>
        <v>10895583.360992203</v>
      </c>
      <c r="BP1329" s="10">
        <f ca="1">BP1328+BK1329-INDIRECT(ADDRESS(MAX($D1329-'key variables'!$B$9*30,34),scenario!BK$4),TRUE)</f>
        <v>32531162.537994072</v>
      </c>
      <c r="BQ1329" s="10">
        <f ca="1">BQ1328+BL1329-INDIRECT(ADDRESS(MAX($D1329-'key variables'!$B$9*30,34),scenario!BL$4),TRUE)</f>
        <v>14415841.516535141</v>
      </c>
      <c r="BR1329" s="10">
        <f t="shared" ca="1" si="1015"/>
        <v>67281977.490690395</v>
      </c>
      <c r="BS1329" s="82">
        <f t="shared" ca="1" si="996"/>
        <v>-2.3433848477536824E-9</v>
      </c>
      <c r="BT1329" s="82">
        <f t="shared" ca="1" si="997"/>
        <v>-3.4288309057018498E-10</v>
      </c>
      <c r="BU1329" s="82">
        <f t="shared" ca="1" si="998"/>
        <v>-4.2578247660364599E-9</v>
      </c>
      <c r="BV1329" s="82">
        <f t="shared" ca="1" si="999"/>
        <v>-2.9943922343414556E-9</v>
      </c>
      <c r="BW1329" s="82">
        <f t="shared" ca="1" si="1016"/>
        <v>-9.9384849387017825E-9</v>
      </c>
      <c r="BX1329" s="10">
        <f t="shared" ca="1" si="1000"/>
        <v>-1.8625994260191893E-12</v>
      </c>
      <c r="BY1329" s="10">
        <f t="shared" ca="1" si="1001"/>
        <v>2.8902850229962428E-12</v>
      </c>
      <c r="BZ1329" s="10">
        <f t="shared" ca="1" si="1002"/>
        <v>-3.5034723983035463E-11</v>
      </c>
      <c r="CA1329" s="10">
        <f t="shared" ca="1" si="1003"/>
        <v>-2.0257049910634696E-11</v>
      </c>
      <c r="CB1329" s="10">
        <v>0</v>
      </c>
      <c r="CC1329" s="82">
        <f t="shared" ca="1" si="1004"/>
        <v>3.9725652202851362E-13</v>
      </c>
      <c r="CD1329" s="82">
        <f t="shared" ca="1" si="1005"/>
        <v>3.4270724516460853E-13</v>
      </c>
      <c r="CE1329" s="82">
        <f t="shared" ca="1" si="1006"/>
        <v>1.8915613015532971E-10</v>
      </c>
      <c r="CF1329" s="82">
        <f t="shared" ca="1" si="1007"/>
        <v>3.7028113764059381E-11</v>
      </c>
      <c r="CG1329" s="82">
        <f t="shared" ca="1" si="1017"/>
        <v>2.269242076865822E-10</v>
      </c>
      <c r="CH1329" s="13" t="str">
        <f t="shared" ca="1" si="970"/>
        <v/>
      </c>
      <c r="CI1329" s="81">
        <f t="shared" ca="1" si="979"/>
        <v>0.1131775965863165</v>
      </c>
      <c r="CJ1329" s="81">
        <f t="shared" ca="1" si="980"/>
        <v>0.13063724757458739</v>
      </c>
      <c r="CK1329" s="81">
        <f t="shared" ca="1" si="981"/>
        <v>0.39004625943939081</v>
      </c>
      <c r="CL1329" s="81">
        <f t="shared" ca="1" si="982"/>
        <v>0.17284488538116416</v>
      </c>
      <c r="CM1329" s="89">
        <f t="shared" ca="1" si="971"/>
        <v>0.80670598898145884</v>
      </c>
    </row>
    <row r="1330" spans="1:91" x14ac:dyDescent="0.3">
      <c r="A1330">
        <v>1265</v>
      </c>
      <c r="B1330" s="3">
        <f t="shared" si="984"/>
        <v>3.7027777777777779</v>
      </c>
      <c r="C1330" s="3">
        <f t="shared" si="972"/>
        <v>42.166666666666664</v>
      </c>
      <c r="D1330" s="4">
        <f t="shared" ca="1" si="1008"/>
        <v>1330</v>
      </c>
      <c r="E1330" s="58">
        <f>(0.5*(COS(B1330*2*PI())+1)*('key variables'!$B$4-'key variables'!$B$6)+'key variables'!$B$6)/'key variables'!$B$4</f>
        <v>1</v>
      </c>
      <c r="F1330" s="10">
        <f t="shared" ca="1" si="973"/>
        <v>11689222.907461114</v>
      </c>
      <c r="G1330" s="10">
        <f t="shared" ca="1" si="974"/>
        <v>13492492.798713122</v>
      </c>
      <c r="H1330" s="10">
        <f t="shared" ca="1" si="975"/>
        <v>40309474.521088287</v>
      </c>
      <c r="I1330" s="10">
        <f t="shared" ca="1" si="976"/>
        <v>17912154.249750931</v>
      </c>
      <c r="J1330" s="10">
        <f t="shared" ca="1" si="1009"/>
        <v>83403344.477013454</v>
      </c>
      <c r="K1330" s="82">
        <f t="shared" ca="1" si="986"/>
        <v>2249832.832292099</v>
      </c>
      <c r="L1330" s="82">
        <f t="shared" ca="1" si="987"/>
        <v>2596909.4377209195</v>
      </c>
      <c r="M1330" s="82">
        <f t="shared" ca="1" si="988"/>
        <v>7778311.98309422</v>
      </c>
      <c r="N1330" s="82">
        <f t="shared" ca="1" si="989"/>
        <v>3496312.733215793</v>
      </c>
      <c r="O1330" s="82">
        <f t="shared" ca="1" si="1010"/>
        <v>16121366.986323033</v>
      </c>
      <c r="P1330" s="10">
        <f ca="1">IF(IF($A1330&gt;='key variables'!$B$26,K1330*SUMPRODUCT(Z1330:AC1330,'control variables'!$O$3:$R$3)/J1330+F$65*'key variables'!$B$25/scenario!J$65,K1330*SUMPRODUCT(Z1330:AC1330,'control variables'!$O$7:$R$7)/J1330+F$65*'key variables'!$B$25/scenario!J$65)&lt;'key variables'!$B$28,0,IF($A1330&gt;='key variables'!$B$26,K1330*SUMPRODUCT(Z1330:AC1330,'control variables'!$O$3:$R$3)/J1330+F$65*'key variables'!$B$25/scenario!J$65,K1330*SUMPRODUCT(Z1330:AC1330,'control variables'!$O$7:$R$7)/J1330+F$65*'key variables'!$B$25/scenario!J$65))</f>
        <v>1.0018024899359142E-72</v>
      </c>
      <c r="Q1330" s="10">
        <f ca="1">IF(IF($A1330&gt;='key variables'!$B$26,L1330*SUMPRODUCT(Z1330:AC1330,'control variables'!$O$4:$R$4)/J1330+G$65*'key variables'!$B$25/scenario!J$65,L1330*SUMPRODUCT(Z1330:AC1330,'control variables'!$O$7:$R$7)/J1330+G$65*'key variables'!$B$25/scenario!J$65)&lt;'key variables'!$B$28,0,IF($A1330&gt;='key variables'!$B$26,L1330*SUMPRODUCT(Z1330:AC1330,'control variables'!$O$4:$R$4)/J1330+G$65*'key variables'!$B$25/scenario!J$65,L1330*SUMPRODUCT(Z1330:AC1330,'control variables'!$O$7:$R$7)/J1330+G$65*'key variables'!$B$25/scenario!J$65))</f>
        <v>1.1563482866397802E-72</v>
      </c>
      <c r="R1330" s="10">
        <f ca="1">IF(IF($A1330&gt;='key variables'!$B$26,M1330*SUMPRODUCT(Z1330:AC1330,'control variables'!$O$5:$R$5)/J1330+H$65*'key variables'!$B$25/scenario!J$65,M1330*SUMPRODUCT(Z1330:AC1330,'control variables'!$O$7:$R$7)/J1330+H$65*'key variables'!$B$25/scenario!J$65)&lt;'key variables'!$B$28,0,IF($A1330&gt;='key variables'!$B$26,M1330*SUMPRODUCT(Z1330:AC1330,'control variables'!$O$5:$R$5)/J1330+H$65*'key variables'!$B$25/scenario!J$65,M1330*SUMPRODUCT(Z1330:AC1330,'control variables'!$O$7:$R$7)/J1330+H$65*'key variables'!$B$25/scenario!J$65))</f>
        <v>3.4635161334290896E-72</v>
      </c>
      <c r="S1330" s="10">
        <f ca="1">IF(IF($A1330&gt;='key variables'!$B$26,N1330*SUMPRODUCT(Z1330:AC1330,'control variables'!$O$6:$R$6)/J1330+I$65*'key variables'!$B$25/scenario!J$65,N1330*SUMPRODUCT(Z1330:AC1330,'control variables'!$O$7:$R$7)/J1330+I$65*'key variables'!$B$25/scenario!J$65)&lt;'key variables'!$B$28,0,IF($A1330&gt;='key variables'!$B$26,N1330*SUMPRODUCT(Z1330:AC1330,'control variables'!$O$6:$R$6)/J1330+I$65*'key variables'!$B$25/scenario!J$65,N1330*SUMPRODUCT(Z1330:AC1330,'control variables'!$O$7:$R$7)/J1330+I$65*'key variables'!$B$25/scenario!J$65))</f>
        <v>1.5568333573307341E-72</v>
      </c>
      <c r="T1330" s="10">
        <f t="shared" ca="1" si="983"/>
        <v>7.1785002673355181E-72</v>
      </c>
      <c r="U1330" s="82">
        <f ca="1">SUMPRODUCT(P1300:P1329,'control variables'!AD$7:AD$36)</f>
        <v>2.1240066098417046E-72</v>
      </c>
      <c r="V1330" s="82">
        <f ca="1">SUMPRODUCT(Q1300:Q1329,'control variables'!AE$7:AE$36)</f>
        <v>2.451672289474086E-72</v>
      </c>
      <c r="W1330" s="82">
        <f ca="1">SUMPRODUCT(R1300:R1329,'control variables'!AF$7:AF$36)</f>
        <v>7.3432949454611263E-72</v>
      </c>
      <c r="X1330" s="82">
        <f ca="1">SUMPRODUCT(S1300:S1329,'control variables'!AG$7:AG$36)</f>
        <v>3.3007747281642957E-72</v>
      </c>
      <c r="Y1330" s="82">
        <f t="shared" ca="1" si="977"/>
        <v>1.5219748572941211E-71</v>
      </c>
      <c r="Z1330" s="10">
        <f ca="1">IF($A1330&gt;='key variables'!$B$26,SUMPRODUCT(P1300:P1329,'control variables'!V$7:V$36)*$E1330,SUMPRODUCT(P1300:P1329,'control variables'!Z$7:Z$36)*$E1330)</f>
        <v>5.1827911514538271E-72</v>
      </c>
      <c r="AA1330" s="10">
        <f ca="1">IF($A1330&gt;='key variables'!$B$26,SUMPRODUCT(Q1300:Q1329,'control variables'!W$7:W$36)*$E1330,SUMPRODUCT(Q1300:Q1329,'control variables'!AA$7:AA$36)*$E1330)</f>
        <v>5.982328580934978E-72</v>
      </c>
      <c r="AB1330" s="10">
        <f ca="1">IF($A1330&gt;='key variables'!$B$26,SUMPRODUCT(R1300:R1329,'control variables'!X$7:X$36)*$E1330,SUMPRODUCT(R1300:R1329,'control variables'!AB$7:AB$36)*$E1330)</f>
        <v>1.7918383064112938E-71</v>
      </c>
      <c r="AC1330" s="10">
        <f ca="1">IF($A1330&gt;='key variables'!$B$26,SUMPRODUCT(S1300:S1329,'control variables'!Y$7:Y$36)*$E1330,SUMPRODUCT(S1300:S1329,'control variables'!AC$7:AC$36)*$E1330)</f>
        <v>8.0542244900769253E-72</v>
      </c>
      <c r="AD1330" s="10">
        <f t="shared" ca="1" si="978"/>
        <v>3.713772728657867E-71</v>
      </c>
      <c r="AE1330" s="82">
        <f ca="1">SUMPRODUCT(P1300:P1329,'control variables'!AL$7:AL$36)</f>
        <v>7.056632486548403E-72</v>
      </c>
      <c r="AF1330" s="82">
        <f ca="1">SUMPRODUCT(Q1300:Q1329,'control variables'!AM$7:AM$36)</f>
        <v>8.1239457570946897E-72</v>
      </c>
      <c r="AG1330" s="82">
        <f ca="1">SUMPRODUCT(R1300:R1329,'control variables'!AN$7:AN$36)</f>
        <v>2.3163504419406165E-71</v>
      </c>
      <c r="AH1330" s="82">
        <f ca="1">SUMPRODUCT(S1300:S1329,'control variables'!AO$7:AO$36)</f>
        <v>1.0029567649412478E-71</v>
      </c>
      <c r="AI1330" s="82">
        <f t="shared" ca="1" si="990"/>
        <v>4.8373650312461741E-71</v>
      </c>
      <c r="AJ1330" s="10">
        <f ca="1">SUMPRODUCT(P1300:P1329,'control variables'!AP$7:AP$36)</f>
        <v>6.7426397873010039E-75</v>
      </c>
      <c r="AK1330" s="10">
        <f ca="1">SUMPRODUCT(Q1300:Q1329,'control variables'!AQ$7:AQ$36)</f>
        <v>1.9457028815064874E-74</v>
      </c>
      <c r="AL1330" s="10">
        <f ca="1">SUMPRODUCT(R1300:R1329,'control variables'!AR$7:AR$36)</f>
        <v>6.9933670318722708E-73</v>
      </c>
      <c r="AM1330" s="10">
        <f ca="1">SUMPRODUCT(S1300:S1329,'control variables'!AS$7:AS$36)</f>
        <v>5.2391397719560074E-73</v>
      </c>
      <c r="AN1330" s="10">
        <f t="shared" ca="1" si="1011"/>
        <v>1.2494503489851939E-72</v>
      </c>
      <c r="AO1330" s="82">
        <f ca="1">SUMPRODUCT(P1300:P1329,'control variables'!AX$7:AX$36)</f>
        <v>9.1689611370790037E-75</v>
      </c>
      <c r="AP1330" s="82">
        <f ca="1">SUMPRODUCT(Q1300:Q1329,'control variables'!AY$7:AY$36)</f>
        <v>2.1166871928629926E-74</v>
      </c>
      <c r="AQ1330" s="82">
        <f ca="1">SUMPRODUCT(R1300:R1329,'control variables'!AZ$7:AZ$36)</f>
        <v>1.9019823853954857E-73</v>
      </c>
      <c r="AR1330" s="82">
        <f ca="1">SUMPRODUCT(S1300:S1329,'control variables'!BA$7:BA$36)</f>
        <v>1.4248861121503978E-73</v>
      </c>
      <c r="AS1330" s="82">
        <f t="shared" ca="1" si="1012"/>
        <v>3.6302268282029726E-73</v>
      </c>
      <c r="AT1330" s="10">
        <f ca="1">SUMPRODUCT(P1300:P1329,'control variables'!AT$7:AT$36)</f>
        <v>-8.0919660030000982E-75</v>
      </c>
      <c r="AU1330" s="10">
        <f ca="1">SUMPRODUCT(Q1300:Q1329,'control variables'!AU$7:AU$36)</f>
        <v>8.7780029372928533E-75</v>
      </c>
      <c r="AV1330" s="10">
        <f ca="1">SUMPRODUCT(R1300:R1329,'control variables'!AV$7:AV$36)</f>
        <v>3.7798784085199049E-72</v>
      </c>
      <c r="AW1330" s="10">
        <f ca="1">SUMPRODUCT(S1300:S1329,'control variables'!AW$7:AW$36)</f>
        <v>2.831727723281335E-72</v>
      </c>
      <c r="AX1330" s="10">
        <f t="shared" ca="1" si="991"/>
        <v>6.6122921687355324E-72</v>
      </c>
      <c r="AY1330" s="82">
        <f ca="1">SUMPRODUCT(P1300:P1329,'control variables'!BB$7:BB$36)</f>
        <v>2.9329042485791316E-74</v>
      </c>
      <c r="AZ1330" s="82">
        <f ca="1">SUMPRODUCT(Q1300:Q1329,'control variables'!BC$7:BC$36)</f>
        <v>7.4789006037114195E-74</v>
      </c>
      <c r="BA1330" s="82">
        <f ca="1">SUMPRODUCT(R1300:R1329,'control variables'!BD$7:BD$36)</f>
        <v>5.2354603091020845E-73</v>
      </c>
      <c r="BB1330" s="82">
        <f ca="1">SUMPRODUCT(S1300:S1329,'control variables'!BE$7:BE$36)</f>
        <v>7.439962833234732E-74</v>
      </c>
      <c r="BC1330" s="82">
        <f t="shared" ca="1" si="1013"/>
        <v>7.0206370776546131E-73</v>
      </c>
      <c r="BD1330" s="10">
        <f ca="1">SUMPRODUCT(P1300:P1329,'control variables'!BF$7:BF$36)</f>
        <v>6.135380226980885E-75</v>
      </c>
      <c r="BE1330" s="10">
        <f ca="1">SUMPRODUCT(Q1300:Q1329,'control variables'!BG$7:BG$36)</f>
        <v>7.0818714114064319E-75</v>
      </c>
      <c r="BF1330" s="10">
        <f ca="1">SUMPRODUCT(R1300:R1329,'control variables'!BH$7:BH$36)</f>
        <v>2.1211754426992387E-73</v>
      </c>
      <c r="BG1330" s="10">
        <f ca="1">SUMPRODUCT(S1300:S1329,'control variables'!BI$7:BI$36)</f>
        <v>4.7672893076370187E-73</v>
      </c>
      <c r="BH1330" s="10">
        <f t="shared" ca="1" si="1014"/>
        <v>7.0206372667201304E-73</v>
      </c>
      <c r="BI1330" s="82">
        <f t="shared" ca="1" si="992"/>
        <v>7.0778695630311945E-72</v>
      </c>
      <c r="BJ1330" s="82">
        <f t="shared" ca="1" si="993"/>
        <v>8.2075127660690962E-72</v>
      </c>
      <c r="BK1330" s="82">
        <f t="shared" ca="1" si="994"/>
        <v>2.7466928858836279E-71</v>
      </c>
      <c r="BL1330" s="82">
        <f t="shared" ca="1" si="995"/>
        <v>1.293569500102616E-71</v>
      </c>
      <c r="BM1330" s="82">
        <f t="shared" ca="1" si="985"/>
        <v>5.5688006188962727E-71</v>
      </c>
      <c r="BN1330" s="10">
        <f ca="1">BN1329+BI1330-INDIRECT(ADDRESS(MAX($D1330-'key variables'!$B$9*30,34),scenario!BI$4),TRUE)</f>
        <v>9439390.0751690175</v>
      </c>
      <c r="BO1330" s="10">
        <f ca="1">BO1329+BJ1330-INDIRECT(ADDRESS(MAX($D1330-'key variables'!$B$9*30,34),scenario!BJ$4),TRUE)</f>
        <v>10895583.360992203</v>
      </c>
      <c r="BP1330" s="10">
        <f ca="1">BP1329+BK1330-INDIRECT(ADDRESS(MAX($D1330-'key variables'!$B$9*30,34),scenario!BK$4),TRUE)</f>
        <v>32531162.537994072</v>
      </c>
      <c r="BQ1330" s="10">
        <f ca="1">BQ1329+BL1330-INDIRECT(ADDRESS(MAX($D1330-'key variables'!$B$9*30,34),scenario!BL$4),TRUE)</f>
        <v>14415841.516535141</v>
      </c>
      <c r="BR1330" s="10">
        <f t="shared" ca="1" si="1015"/>
        <v>67281977.490690395</v>
      </c>
      <c r="BS1330" s="82">
        <f t="shared" ca="1" si="996"/>
        <v>-2.3433848477536824E-9</v>
      </c>
      <c r="BT1330" s="82">
        <f t="shared" ca="1" si="997"/>
        <v>-3.4288309057018498E-10</v>
      </c>
      <c r="BU1330" s="82">
        <f t="shared" ca="1" si="998"/>
        <v>-4.2578247660364599E-9</v>
      </c>
      <c r="BV1330" s="82">
        <f t="shared" ca="1" si="999"/>
        <v>-2.9943922343414556E-9</v>
      </c>
      <c r="BW1330" s="82">
        <f t="shared" ca="1" si="1016"/>
        <v>-9.9384849387017825E-9</v>
      </c>
      <c r="BX1330" s="10">
        <f t="shared" ca="1" si="1000"/>
        <v>-1.8625994260191893E-12</v>
      </c>
      <c r="BY1330" s="10">
        <f t="shared" ca="1" si="1001"/>
        <v>2.8902850229962428E-12</v>
      </c>
      <c r="BZ1330" s="10">
        <f t="shared" ca="1" si="1002"/>
        <v>-3.5034723983035463E-11</v>
      </c>
      <c r="CA1330" s="10">
        <f t="shared" ca="1" si="1003"/>
        <v>-2.0257049910634696E-11</v>
      </c>
      <c r="CB1330" s="10">
        <v>0</v>
      </c>
      <c r="CC1330" s="82">
        <f t="shared" ca="1" si="1004"/>
        <v>3.9725652202851362E-13</v>
      </c>
      <c r="CD1330" s="82">
        <f t="shared" ca="1" si="1005"/>
        <v>3.4270724516460853E-13</v>
      </c>
      <c r="CE1330" s="82">
        <f t="shared" ca="1" si="1006"/>
        <v>1.8915613015532971E-10</v>
      </c>
      <c r="CF1330" s="82">
        <f t="shared" ca="1" si="1007"/>
        <v>3.7028113764059381E-11</v>
      </c>
      <c r="CG1330" s="82">
        <f t="shared" ca="1" si="1017"/>
        <v>2.269242076865822E-10</v>
      </c>
      <c r="CH1330" s="13" t="str">
        <f t="shared" ca="1" si="970"/>
        <v/>
      </c>
      <c r="CI1330" s="81">
        <f t="shared" ca="1" si="979"/>
        <v>0.1131775965863165</v>
      </c>
      <c r="CJ1330" s="81">
        <f t="shared" ca="1" si="980"/>
        <v>0.13063724757458739</v>
      </c>
      <c r="CK1330" s="81">
        <f t="shared" ca="1" si="981"/>
        <v>0.39004625943939081</v>
      </c>
      <c r="CL1330" s="81">
        <f t="shared" ca="1" si="982"/>
        <v>0.17284488538116416</v>
      </c>
      <c r="CM1330" s="89">
        <f t="shared" ca="1" si="971"/>
        <v>0.80670598898145884</v>
      </c>
    </row>
    <row r="1331" spans="1:91" x14ac:dyDescent="0.3">
      <c r="A1331">
        <v>1266</v>
      </c>
      <c r="B1331" s="3">
        <f t="shared" si="984"/>
        <v>3.7055555555555557</v>
      </c>
      <c r="C1331" s="3">
        <f t="shared" si="972"/>
        <v>42.2</v>
      </c>
      <c r="D1331" s="4">
        <f t="shared" ca="1" si="1008"/>
        <v>1331</v>
      </c>
      <c r="E1331" s="58">
        <f>(0.5*(COS(B1331*2*PI())+1)*('key variables'!$B$4-'key variables'!$B$6)+'key variables'!$B$6)/'key variables'!$B$4</f>
        <v>1</v>
      </c>
      <c r="F1331" s="10">
        <f t="shared" ca="1" si="973"/>
        <v>11689222.907461114</v>
      </c>
      <c r="G1331" s="10">
        <f t="shared" ca="1" si="974"/>
        <v>13492492.798713122</v>
      </c>
      <c r="H1331" s="10">
        <f t="shared" ca="1" si="975"/>
        <v>40309474.521088287</v>
      </c>
      <c r="I1331" s="10">
        <f t="shared" ca="1" si="976"/>
        <v>17912154.249750931</v>
      </c>
      <c r="J1331" s="10">
        <f t="shared" ca="1" si="1009"/>
        <v>83403344.477013454</v>
      </c>
      <c r="K1331" s="82">
        <f t="shared" ca="1" si="986"/>
        <v>2249832.832292099</v>
      </c>
      <c r="L1331" s="82">
        <f t="shared" ca="1" si="987"/>
        <v>2596909.4377209195</v>
      </c>
      <c r="M1331" s="82">
        <f t="shared" ca="1" si="988"/>
        <v>7778311.98309422</v>
      </c>
      <c r="N1331" s="82">
        <f t="shared" ca="1" si="989"/>
        <v>3496312.733215793</v>
      </c>
      <c r="O1331" s="82">
        <f t="shared" ca="1" si="1010"/>
        <v>16121366.986323033</v>
      </c>
      <c r="P1331" s="10">
        <f ca="1">IF(IF($A1331&gt;='key variables'!$B$26,K1331*SUMPRODUCT(Z1331:AC1331,'control variables'!$O$3:$R$3)/J1331+F$65*'key variables'!$B$25/scenario!J$65,K1331*SUMPRODUCT(Z1331:AC1331,'control variables'!$O$7:$R$7)/J1331+F$65*'key variables'!$B$25/scenario!J$65)&lt;'key variables'!$B$28,0,IF($A1331&gt;='key variables'!$B$26,K1331*SUMPRODUCT(Z1331:AC1331,'control variables'!$O$3:$R$3)/J1331+F$65*'key variables'!$B$25/scenario!J$65,K1331*SUMPRODUCT(Z1331:AC1331,'control variables'!$O$7:$R$7)/J1331+F$65*'key variables'!$B$25/scenario!J$65))</f>
        <v>8.6200017768259656E-73</v>
      </c>
      <c r="Q1331" s="10">
        <f ca="1">IF(IF($A1331&gt;='key variables'!$B$26,L1331*SUMPRODUCT(Z1331:AC1331,'control variables'!$O$4:$R$4)/J1331+G$65*'key variables'!$B$25/scenario!J$65,L1331*SUMPRODUCT(Z1331:AC1331,'control variables'!$O$7:$R$7)/J1331+G$65*'key variables'!$B$25/scenario!J$65)&lt;'key variables'!$B$28,0,IF($A1331&gt;='key variables'!$B$26,L1331*SUMPRODUCT(Z1331:AC1331,'control variables'!$O$4:$R$4)/J1331+G$65*'key variables'!$B$25/scenario!J$65,L1331*SUMPRODUCT(Z1331:AC1331,'control variables'!$O$7:$R$7)/J1331+G$65*'key variables'!$B$25/scenario!J$65))</f>
        <v>9.9497898893245954E-73</v>
      </c>
      <c r="R1331" s="10">
        <f ca="1">IF(IF($A1331&gt;='key variables'!$B$26,M1331*SUMPRODUCT(Z1331:AC1331,'control variables'!$O$5:$R$5)/J1331+H$65*'key variables'!$B$25/scenario!J$65,M1331*SUMPRODUCT(Z1331:AC1331,'control variables'!$O$7:$R$7)/J1331+H$65*'key variables'!$B$25/scenario!J$65)&lt;'key variables'!$B$28,0,IF($A1331&gt;='key variables'!$B$26,M1331*SUMPRODUCT(Z1331:AC1331,'control variables'!$O$5:$R$5)/J1331+H$65*'key variables'!$B$25/scenario!J$65,M1331*SUMPRODUCT(Z1331:AC1331,'control variables'!$O$7:$R$7)/J1331+H$65*'key variables'!$B$25/scenario!J$65))</f>
        <v>2.980179778364698E-72</v>
      </c>
      <c r="S1331" s="10">
        <f ca="1">IF(IF($A1331&gt;='key variables'!$B$26,N1331*SUMPRODUCT(Z1331:AC1331,'control variables'!$O$6:$R$6)/J1331+I$65*'key variables'!$B$25/scenario!J$65,N1331*SUMPRODUCT(Z1331:AC1331,'control variables'!$O$7:$R$7)/J1331+I$65*'key variables'!$B$25/scenario!J$65)&lt;'key variables'!$B$28,0,IF($A1331&gt;='key variables'!$B$26,N1331*SUMPRODUCT(Z1331:AC1331,'control variables'!$O$6:$R$6)/J1331+I$65*'key variables'!$B$25/scenario!J$65,N1331*SUMPRODUCT(Z1331:AC1331,'control variables'!$O$7:$R$7)/J1331+I$65*'key variables'!$B$25/scenario!J$65))</f>
        <v>1.3395760582778488E-72</v>
      </c>
      <c r="T1331" s="10">
        <f t="shared" ca="1" si="983"/>
        <v>6.1767350032576027E-72</v>
      </c>
      <c r="U1331" s="82">
        <f ca="1">SUMPRODUCT(P1301:P1330,'control variables'!AD$7:AD$36)</f>
        <v>1.827599844755508E-72</v>
      </c>
      <c r="V1331" s="82">
        <f ca="1">SUMPRODUCT(Q1301:Q1330,'control variables'!AE$7:AE$36)</f>
        <v>2.1095395253822448E-72</v>
      </c>
      <c r="W1331" s="82">
        <f ca="1">SUMPRODUCT(R1301:R1330,'control variables'!AF$7:AF$36)</f>
        <v>6.3185324566004328E-72</v>
      </c>
      <c r="X1331" s="82">
        <f ca="1">SUMPRODUCT(S1301:S1330,'control variables'!AG$7:AG$36)</f>
        <v>2.8401490620669745E-72</v>
      </c>
      <c r="Y1331" s="82">
        <f t="shared" ca="1" si="977"/>
        <v>1.309582088880516E-71</v>
      </c>
      <c r="Z1331" s="10">
        <f ca="1">IF($A1331&gt;='key variables'!$B$26,SUMPRODUCT(P1301:P1330,'control variables'!V$7:V$36)*$E1331,SUMPRODUCT(P1301:P1330,'control variables'!Z$7:Z$36)*$E1331)</f>
        <v>4.4595286379561506E-72</v>
      </c>
      <c r="AA1331" s="10">
        <f ca="1">IF($A1331&gt;='key variables'!$B$26,SUMPRODUCT(Q1301:Q1330,'control variables'!W$7:W$36)*$E1331,SUMPRODUCT(Q1301:Q1330,'control variables'!AA$7:AA$36)*$E1331)</f>
        <v>5.1474900007999654E-72</v>
      </c>
      <c r="AB1331" s="10">
        <f ca="1">IF($A1331&gt;='key variables'!$B$26,SUMPRODUCT(R1301:R1330,'control variables'!X$7:X$36)*$E1331,SUMPRODUCT(R1301:R1330,'control variables'!AB$7:AB$36)*$E1331)</f>
        <v>1.5417858849640358E-71</v>
      </c>
      <c r="AC1331" s="10">
        <f ca="1">IF($A1331&gt;='key variables'!$B$26,SUMPRODUCT(S1301:S1330,'control variables'!Y$7:Y$36)*$E1331,SUMPRODUCT(S1301:S1330,'control variables'!AC$7:AC$36)*$E1331)</f>
        <v>6.9302512334401979E-72</v>
      </c>
      <c r="AD1331" s="10">
        <f t="shared" ca="1" si="978"/>
        <v>3.1955128721836675E-71</v>
      </c>
      <c r="AE1331" s="82">
        <f ca="1">SUMPRODUCT(P1301:P1330,'control variables'!AL$7:AL$36)</f>
        <v>6.0718739655304969E-72</v>
      </c>
      <c r="AF1331" s="82">
        <f ca="1">SUMPRODUCT(Q1301:Q1330,'control variables'!AM$7:AM$36)</f>
        <v>6.9902428437239887E-72</v>
      </c>
      <c r="AG1331" s="82">
        <f ca="1">SUMPRODUCT(R1301:R1330,'control variables'!AN$7:AN$36)</f>
        <v>1.9931019463284644E-71</v>
      </c>
      <c r="AH1331" s="82">
        <f ca="1">SUMPRODUCT(S1301:S1330,'control variables'!AO$7:AO$36)</f>
        <v>8.6299337271823238E-72</v>
      </c>
      <c r="AI1331" s="82">
        <f t="shared" ca="1" si="990"/>
        <v>4.1623069999721449E-71</v>
      </c>
      <c r="AJ1331" s="10">
        <f ca="1">SUMPRODUCT(P1301:P1330,'control variables'!AP$7:AP$36)</f>
        <v>5.8016991903014914E-75</v>
      </c>
      <c r="AK1331" s="10">
        <f ca="1">SUMPRODUCT(Q1301:Q1330,'control variables'!AQ$7:AQ$36)</f>
        <v>1.6741785396075657E-74</v>
      </c>
      <c r="AL1331" s="10">
        <f ca="1">SUMPRODUCT(R1301:R1330,'control variables'!AR$7:AR$36)</f>
        <v>6.0174372539832102E-73</v>
      </c>
      <c r="AM1331" s="10">
        <f ca="1">SUMPRODUCT(S1301:S1330,'control variables'!AS$7:AS$36)</f>
        <v>4.5080137648878643E-73</v>
      </c>
      <c r="AN1331" s="10">
        <f t="shared" ca="1" si="1011"/>
        <v>1.0750885864734846E-72</v>
      </c>
      <c r="AO1331" s="82">
        <f ca="1">SUMPRODUCT(P1301:P1330,'control variables'!AX$7:AX$36)</f>
        <v>7.8894255192283668E-75</v>
      </c>
      <c r="AP1331" s="82">
        <f ca="1">SUMPRODUCT(Q1301:Q1330,'control variables'!AY$7:AY$36)</f>
        <v>1.8213018580769304E-74</v>
      </c>
      <c r="AQ1331" s="82">
        <f ca="1">SUMPRODUCT(R1301:R1330,'control variables'!AZ$7:AZ$36)</f>
        <v>1.6365592725417937E-73</v>
      </c>
      <c r="AR1331" s="82">
        <f ca="1">SUMPRODUCT(S1301:S1330,'control variables'!BA$7:BA$36)</f>
        <v>1.2260421532089411E-73</v>
      </c>
      <c r="AS1331" s="82">
        <f t="shared" ca="1" si="1012"/>
        <v>3.1236258667507114E-73</v>
      </c>
      <c r="AT1331" s="10">
        <f ca="1">SUMPRODUCT(P1301:P1330,'control variables'!AT$7:AT$36)</f>
        <v>-6.9627258890460799E-75</v>
      </c>
      <c r="AU1331" s="10">
        <f ca="1">SUMPRODUCT(Q1301:Q1330,'control variables'!AU$7:AU$36)</f>
        <v>7.5530258385850462E-75</v>
      </c>
      <c r="AV1331" s="10">
        <f ca="1">SUMPRODUCT(R1301:R1330,'control variables'!AV$7:AV$36)</f>
        <v>3.2523934532955692E-72</v>
      </c>
      <c r="AW1331" s="10">
        <f ca="1">SUMPRODUCT(S1301:S1330,'control variables'!AW$7:AW$36)</f>
        <v>2.4365579294711018E-72</v>
      </c>
      <c r="AX1331" s="10">
        <f t="shared" ca="1" si="991"/>
        <v>5.68954168271621E-72</v>
      </c>
      <c r="AY1331" s="82">
        <f ca="1">SUMPRODUCT(P1301:P1330,'control variables'!BB$7:BB$36)</f>
        <v>2.5236151924148055E-74</v>
      </c>
      <c r="AZ1331" s="82">
        <f ca="1">SUMPRODUCT(Q1301:Q1330,'control variables'!BC$7:BC$36)</f>
        <v>6.4352142403660099E-74</v>
      </c>
      <c r="BA1331" s="82">
        <f ca="1">SUMPRODUCT(R1301:R1330,'control variables'!BD$7:BD$36)</f>
        <v>4.5048477739208595E-73</v>
      </c>
      <c r="BB1331" s="82">
        <f ca="1">SUMPRODUCT(S1301:S1330,'control variables'!BE$7:BE$36)</f>
        <v>6.4017102658733785E-74</v>
      </c>
      <c r="BC1331" s="82">
        <f t="shared" ca="1" si="1013"/>
        <v>6.0409017437862795E-73</v>
      </c>
      <c r="BD1331" s="10">
        <f ca="1">SUMPRODUCT(P1301:P1330,'control variables'!BF$7:BF$36)</f>
        <v>5.2791831712717462E-75</v>
      </c>
      <c r="BE1331" s="10">
        <f ca="1">SUMPRODUCT(Q1301:Q1330,'control variables'!BG$7:BG$36)</f>
        <v>6.0935907789050883E-75</v>
      </c>
      <c r="BF1331" s="10">
        <f ca="1">SUMPRODUCT(R1301:R1330,'control variables'!BH$7:BH$36)</f>
        <v>1.8251637691773661E-73</v>
      </c>
      <c r="BG1331" s="10">
        <f ca="1">SUMPRODUCT(S1301:S1330,'control variables'!BI$7:BI$36)</f>
        <v>4.1020103977884233E-73</v>
      </c>
      <c r="BH1331" s="10">
        <f t="shared" ca="1" si="1014"/>
        <v>6.0409019064675581E-73</v>
      </c>
      <c r="BI1331" s="82">
        <f t="shared" ca="1" si="992"/>
        <v>6.0901473915655993E-72</v>
      </c>
      <c r="BJ1331" s="82">
        <f t="shared" ca="1" si="993"/>
        <v>7.0621480119662337E-72</v>
      </c>
      <c r="BK1331" s="82">
        <f t="shared" ca="1" si="994"/>
        <v>2.3633897693972297E-71</v>
      </c>
      <c r="BL1331" s="82">
        <f t="shared" ca="1" si="995"/>
        <v>1.1130508759312159E-71</v>
      </c>
      <c r="BM1331" s="82">
        <f t="shared" ca="1" si="985"/>
        <v>4.7916701856816293E-71</v>
      </c>
      <c r="BN1331" s="10">
        <f ca="1">BN1330+BI1331-INDIRECT(ADDRESS(MAX($D1331-'key variables'!$B$9*30,34),scenario!BI$4),TRUE)</f>
        <v>9439390.0751690175</v>
      </c>
      <c r="BO1331" s="10">
        <f ca="1">BO1330+BJ1331-INDIRECT(ADDRESS(MAX($D1331-'key variables'!$B$9*30,34),scenario!BJ$4),TRUE)</f>
        <v>10895583.360992203</v>
      </c>
      <c r="BP1331" s="10">
        <f ca="1">BP1330+BK1331-INDIRECT(ADDRESS(MAX($D1331-'key variables'!$B$9*30,34),scenario!BK$4),TRUE)</f>
        <v>32531162.537994072</v>
      </c>
      <c r="BQ1331" s="10">
        <f ca="1">BQ1330+BL1331-INDIRECT(ADDRESS(MAX($D1331-'key variables'!$B$9*30,34),scenario!BL$4),TRUE)</f>
        <v>14415841.516535141</v>
      </c>
      <c r="BR1331" s="10">
        <f t="shared" ca="1" si="1015"/>
        <v>67281977.490690395</v>
      </c>
      <c r="BS1331" s="82">
        <f t="shared" ca="1" si="996"/>
        <v>-2.3433848477536824E-9</v>
      </c>
      <c r="BT1331" s="82">
        <f t="shared" ca="1" si="997"/>
        <v>-3.4288309057018498E-10</v>
      </c>
      <c r="BU1331" s="82">
        <f t="shared" ca="1" si="998"/>
        <v>-4.2578247660364599E-9</v>
      </c>
      <c r="BV1331" s="82">
        <f t="shared" ca="1" si="999"/>
        <v>-2.9943922343414556E-9</v>
      </c>
      <c r="BW1331" s="82">
        <f t="shared" ca="1" si="1016"/>
        <v>-9.9384849387017825E-9</v>
      </c>
      <c r="BX1331" s="10">
        <f t="shared" ca="1" si="1000"/>
        <v>-1.8625994260191893E-12</v>
      </c>
      <c r="BY1331" s="10">
        <f t="shared" ca="1" si="1001"/>
        <v>2.8902850229962428E-12</v>
      </c>
      <c r="BZ1331" s="10">
        <f t="shared" ca="1" si="1002"/>
        <v>-3.5034723983035463E-11</v>
      </c>
      <c r="CA1331" s="10">
        <f t="shared" ca="1" si="1003"/>
        <v>-2.0257049910634696E-11</v>
      </c>
      <c r="CB1331" s="10">
        <v>0</v>
      </c>
      <c r="CC1331" s="82">
        <f t="shared" ca="1" si="1004"/>
        <v>3.9725652202851362E-13</v>
      </c>
      <c r="CD1331" s="82">
        <f t="shared" ca="1" si="1005"/>
        <v>3.4270724516460853E-13</v>
      </c>
      <c r="CE1331" s="82">
        <f t="shared" ca="1" si="1006"/>
        <v>1.8915613015532971E-10</v>
      </c>
      <c r="CF1331" s="82">
        <f t="shared" ca="1" si="1007"/>
        <v>3.7028113764059381E-11</v>
      </c>
      <c r="CG1331" s="82">
        <f t="shared" ca="1" si="1017"/>
        <v>2.269242076865822E-10</v>
      </c>
      <c r="CH1331" s="13" t="str">
        <f t="shared" ca="1" si="970"/>
        <v/>
      </c>
      <c r="CI1331" s="81">
        <f t="shared" ca="1" si="979"/>
        <v>0.1131775965863165</v>
      </c>
      <c r="CJ1331" s="81">
        <f t="shared" ca="1" si="980"/>
        <v>0.13063724757458739</v>
      </c>
      <c r="CK1331" s="81">
        <f t="shared" ca="1" si="981"/>
        <v>0.39004625943939081</v>
      </c>
      <c r="CL1331" s="81">
        <f t="shared" ca="1" si="982"/>
        <v>0.17284488538116416</v>
      </c>
      <c r="CM1331" s="89">
        <f t="shared" ca="1" si="971"/>
        <v>0.80670598898145884</v>
      </c>
    </row>
    <row r="1332" spans="1:91" x14ac:dyDescent="0.3">
      <c r="A1332">
        <v>1267</v>
      </c>
      <c r="B1332" s="3">
        <f t="shared" si="984"/>
        <v>3.7083333333333335</v>
      </c>
      <c r="C1332" s="3">
        <f t="shared" si="972"/>
        <v>42.233333333333334</v>
      </c>
      <c r="D1332" s="4">
        <f t="shared" ca="1" si="1008"/>
        <v>1332</v>
      </c>
      <c r="E1332" s="58">
        <f>(0.5*(COS(B1332*2*PI())+1)*('key variables'!$B$4-'key variables'!$B$6)+'key variables'!$B$6)/'key variables'!$B$4</f>
        <v>1</v>
      </c>
      <c r="F1332" s="10">
        <f t="shared" ca="1" si="973"/>
        <v>11689222.907461114</v>
      </c>
      <c r="G1332" s="10">
        <f t="shared" ca="1" si="974"/>
        <v>13492492.798713122</v>
      </c>
      <c r="H1332" s="10">
        <f t="shared" ca="1" si="975"/>
        <v>40309474.521088287</v>
      </c>
      <c r="I1332" s="10">
        <f t="shared" ca="1" si="976"/>
        <v>17912154.249750931</v>
      </c>
      <c r="J1332" s="10">
        <f t="shared" ca="1" si="1009"/>
        <v>83403344.477013454</v>
      </c>
      <c r="K1332" s="82">
        <f t="shared" ca="1" si="986"/>
        <v>2249832.832292099</v>
      </c>
      <c r="L1332" s="82">
        <f t="shared" ca="1" si="987"/>
        <v>2596909.4377209195</v>
      </c>
      <c r="M1332" s="82">
        <f t="shared" ca="1" si="988"/>
        <v>7778311.98309422</v>
      </c>
      <c r="N1332" s="82">
        <f t="shared" ca="1" si="989"/>
        <v>3496312.733215793</v>
      </c>
      <c r="O1332" s="82">
        <f t="shared" ca="1" si="1010"/>
        <v>16121366.986323033</v>
      </c>
      <c r="P1332" s="10">
        <f ca="1">IF(IF($A1332&gt;='key variables'!$B$26,K1332*SUMPRODUCT(Z1332:AC1332,'control variables'!$O$3:$R$3)/J1332+F$65*'key variables'!$B$25/scenario!J$65,K1332*SUMPRODUCT(Z1332:AC1332,'control variables'!$O$7:$R$7)/J1332+F$65*'key variables'!$B$25/scenario!J$65)&lt;'key variables'!$B$28,0,IF($A1332&gt;='key variables'!$B$26,K1332*SUMPRODUCT(Z1332:AC1332,'control variables'!$O$3:$R$3)/J1332+F$65*'key variables'!$B$25/scenario!J$65,K1332*SUMPRODUCT(Z1332:AC1332,'control variables'!$O$7:$R$7)/J1332+F$65*'key variables'!$B$25/scenario!J$65))</f>
        <v>7.4170738622576275E-73</v>
      </c>
      <c r="Q1332" s="10">
        <f ca="1">IF(IF($A1332&gt;='key variables'!$B$26,L1332*SUMPRODUCT(Z1332:AC1332,'control variables'!$O$4:$R$4)/J1332+G$65*'key variables'!$B$25/scenario!J$65,L1332*SUMPRODUCT(Z1332:AC1332,'control variables'!$O$7:$R$7)/J1332+G$65*'key variables'!$B$25/scenario!J$65)&lt;'key variables'!$B$28,0,IF($A1332&gt;='key variables'!$B$26,L1332*SUMPRODUCT(Z1332:AC1332,'control variables'!$O$4:$R$4)/J1332+G$65*'key variables'!$B$25/scenario!J$65,L1332*SUMPRODUCT(Z1332:AC1332,'control variables'!$O$7:$R$7)/J1332+G$65*'key variables'!$B$25/scenario!J$65))</f>
        <v>8.5612890152139277E-73</v>
      </c>
      <c r="R1332" s="10">
        <f ca="1">IF(IF($A1332&gt;='key variables'!$B$26,M1332*SUMPRODUCT(Z1332:AC1332,'control variables'!$O$5:$R$5)/J1332+H$65*'key variables'!$B$25/scenario!J$65,M1332*SUMPRODUCT(Z1332:AC1332,'control variables'!$O$7:$R$7)/J1332+H$65*'key variables'!$B$25/scenario!J$65)&lt;'key variables'!$B$28,0,IF($A1332&gt;='key variables'!$B$26,M1332*SUMPRODUCT(Z1332:AC1332,'control variables'!$O$5:$R$5)/J1332+H$65*'key variables'!$B$25/scenario!J$65,M1332*SUMPRODUCT(Z1332:AC1332,'control variables'!$O$7:$R$7)/J1332+H$65*'key variables'!$B$25/scenario!J$65))</f>
        <v>2.564293385456434E-72</v>
      </c>
      <c r="S1332" s="10">
        <f ca="1">IF(IF($A1332&gt;='key variables'!$B$26,N1332*SUMPRODUCT(Z1332:AC1332,'control variables'!$O$6:$R$6)/J1332+I$65*'key variables'!$B$25/scenario!J$65,N1332*SUMPRODUCT(Z1332:AC1332,'control variables'!$O$7:$R$7)/J1332+I$65*'key variables'!$B$25/scenario!J$65)&lt;'key variables'!$B$28,0,IF($A1332&gt;='key variables'!$B$26,N1332*SUMPRODUCT(Z1332:AC1332,'control variables'!$O$6:$R$6)/J1332+I$65*'key variables'!$B$25/scenario!J$65,N1332*SUMPRODUCT(Z1332:AC1332,'control variables'!$O$7:$R$7)/J1332+I$65*'key variables'!$B$25/scenario!J$65))</f>
        <v>1.1526371833321411E-72</v>
      </c>
      <c r="T1332" s="10">
        <f t="shared" ca="1" si="983"/>
        <v>5.3147668565357311E-72</v>
      </c>
      <c r="U1332" s="82">
        <f ca="1">SUMPRODUCT(P1302:P1331,'control variables'!AD$7:AD$36)</f>
        <v>1.5725568729747441E-72</v>
      </c>
      <c r="V1332" s="82">
        <f ca="1">SUMPRODUCT(Q1302:Q1331,'control variables'!AE$7:AE$36)</f>
        <v>1.8151516531210468E-72</v>
      </c>
      <c r="W1332" s="82">
        <f ca="1">SUMPRODUCT(R1302:R1331,'control variables'!AF$7:AF$36)</f>
        <v>5.4367763656000153E-72</v>
      </c>
      <c r="X1332" s="82">
        <f ca="1">SUMPRODUCT(S1302:S1331,'control variables'!AG$7:AG$36)</f>
        <v>2.4438040639162368E-72</v>
      </c>
      <c r="Y1332" s="82">
        <f t="shared" ca="1" si="977"/>
        <v>1.1268288955612043E-71</v>
      </c>
      <c r="Z1332" s="10">
        <f ca="1">IF($A1332&gt;='key variables'!$B$26,SUMPRODUCT(P1302:P1331,'control variables'!V$7:V$36)*$E1332,SUMPRODUCT(P1302:P1331,'control variables'!Z$7:Z$36)*$E1332)</f>
        <v>3.8371979675801555E-72</v>
      </c>
      <c r="AA1332" s="10">
        <f ca="1">IF($A1332&gt;='key variables'!$B$26,SUMPRODUCT(Q1302:Q1331,'control variables'!W$7:W$36)*$E1332,SUMPRODUCT(Q1302:Q1331,'control variables'!AA$7:AA$36)*$E1332)</f>
        <v>4.4291537901775475E-72</v>
      </c>
      <c r="AB1332" s="10">
        <f ca="1">IF($A1332&gt;='key variables'!$B$26,SUMPRODUCT(R1302:R1331,'control variables'!X$7:X$36)*$E1332,SUMPRODUCT(R1302:R1331,'control variables'!AB$7:AB$36)*$E1332)</f>
        <v>1.3266284723174687E-71</v>
      </c>
      <c r="AC1332" s="10">
        <f ca="1">IF($A1332&gt;='key variables'!$B$26,SUMPRODUCT(S1302:S1331,'control variables'!Y$7:Y$36)*$E1332,SUMPRODUCT(S1302:S1331,'control variables'!AC$7:AC$36)*$E1332)</f>
        <v>5.9631293140353797E-72</v>
      </c>
      <c r="AD1332" s="10">
        <f t="shared" ca="1" si="978"/>
        <v>2.7495765794967771E-71</v>
      </c>
      <c r="AE1332" s="82">
        <f ca="1">SUMPRODUCT(P1302:P1331,'control variables'!AL$7:AL$36)</f>
        <v>5.224539257721787E-72</v>
      </c>
      <c r="AF1332" s="82">
        <f ca="1">SUMPRODUCT(Q1302:Q1331,'control variables'!AM$7:AM$36)</f>
        <v>6.0147490487072319E-72</v>
      </c>
      <c r="AG1332" s="82">
        <f ca="1">SUMPRODUCT(R1302:R1331,'control variables'!AN$7:AN$36)</f>
        <v>1.7149630282757326E-71</v>
      </c>
      <c r="AH1332" s="82">
        <f ca="1">SUMPRODUCT(S1302:S1331,'control variables'!AO$7:AO$36)</f>
        <v>7.4256198012604969E-72</v>
      </c>
      <c r="AI1332" s="82">
        <f t="shared" ca="1" si="990"/>
        <v>3.5814538390446845E-71</v>
      </c>
      <c r="AJ1332" s="10">
        <f ca="1">SUMPRODUCT(P1302:P1331,'control variables'!AP$7:AP$36)</f>
        <v>4.9920675813261164E-75</v>
      </c>
      <c r="AK1332" s="10">
        <f ca="1">SUMPRODUCT(Q1302:Q1331,'control variables'!AQ$7:AQ$36)</f>
        <v>1.4405456296145063E-74</v>
      </c>
      <c r="AL1332" s="10">
        <f ca="1">SUMPRODUCT(R1302:R1331,'control variables'!AR$7:AR$36)</f>
        <v>5.1776992313716633E-73</v>
      </c>
      <c r="AM1332" s="10">
        <f ca="1">SUMPRODUCT(S1302:S1331,'control variables'!AS$7:AS$36)</f>
        <v>3.878916957550697E-73</v>
      </c>
      <c r="AN1332" s="10">
        <f t="shared" ca="1" si="1011"/>
        <v>9.2505914276970724E-73</v>
      </c>
      <c r="AO1332" s="82">
        <f ca="1">SUMPRODUCT(P1302:P1331,'control variables'!AX$7:AX$36)</f>
        <v>6.7884500864272237E-75</v>
      </c>
      <c r="AP1332" s="82">
        <f ca="1">SUMPRODUCT(Q1302:Q1331,'control variables'!AY$7:AY$36)</f>
        <v>1.5671377752079537E-74</v>
      </c>
      <c r="AQ1332" s="82">
        <f ca="1">SUMPRODUCT(R1302:R1331,'control variables'!AZ$7:AZ$36)</f>
        <v>1.40817616036208E-73</v>
      </c>
      <c r="AR1332" s="82">
        <f ca="1">SUMPRODUCT(S1302:S1331,'control variables'!BA$7:BA$36)</f>
        <v>1.0549470225214432E-73</v>
      </c>
      <c r="AS1332" s="82">
        <f t="shared" ca="1" si="1012"/>
        <v>2.6877214612685907E-73</v>
      </c>
      <c r="AT1332" s="10">
        <f ca="1">SUMPRODUCT(P1302:P1331,'control variables'!AT$7:AT$36)</f>
        <v>-5.9910721063359294E-75</v>
      </c>
      <c r="AU1332" s="10">
        <f ca="1">SUMPRODUCT(Q1302:Q1331,'control variables'!AU$7:AU$36)</f>
        <v>6.4989952413854003E-75</v>
      </c>
      <c r="AV1332" s="10">
        <f ca="1">SUMPRODUCT(R1302:R1331,'control variables'!AV$7:AV$36)</f>
        <v>2.7985194315237135E-72</v>
      </c>
      <c r="AW1332" s="10">
        <f ca="1">SUMPRODUCT(S1302:S1331,'control variables'!AW$7:AW$36)</f>
        <v>2.0965343860069537E-72</v>
      </c>
      <c r="AX1332" s="10">
        <f t="shared" ca="1" si="991"/>
        <v>4.895561740665717E-72</v>
      </c>
      <c r="AY1332" s="82">
        <f ca="1">SUMPRODUCT(P1302:P1331,'control variables'!BB$7:BB$36)</f>
        <v>2.1714427405777565E-74</v>
      </c>
      <c r="AZ1332" s="82">
        <f ca="1">SUMPRODUCT(Q1302:Q1331,'control variables'!BC$7:BC$36)</f>
        <v>5.5371751162007287E-74</v>
      </c>
      <c r="BA1332" s="82">
        <f ca="1">SUMPRODUCT(R1302:R1331,'control variables'!BD$7:BD$36)</f>
        <v>3.87619278307168E-73</v>
      </c>
      <c r="BB1332" s="82">
        <f ca="1">SUMPRODUCT(S1302:S1331,'control variables'!BE$7:BE$36)</f>
        <v>5.5083466472601398E-74</v>
      </c>
      <c r="BC1332" s="82">
        <f t="shared" ca="1" si="1013"/>
        <v>5.1978892334755425E-73</v>
      </c>
      <c r="BD1332" s="10">
        <f ca="1">SUMPRODUCT(P1302:P1331,'control variables'!BF$7:BF$36)</f>
        <v>4.5424690768599765E-75</v>
      </c>
      <c r="BE1332" s="10">
        <f ca="1">SUMPRODUCT(Q1302:Q1331,'control variables'!BG$7:BG$36)</f>
        <v>5.2432254729944151E-75</v>
      </c>
      <c r="BF1332" s="10">
        <f ca="1">SUMPRODUCT(R1302:R1331,'control variables'!BH$7:BH$36)</f>
        <v>1.5704607536275652E-73</v>
      </c>
      <c r="BG1332" s="10">
        <f ca="1">SUMPRODUCT(S1302:S1331,'control variables'!BI$7:BI$36)</f>
        <v>3.5295716743284139E-73</v>
      </c>
      <c r="BH1332" s="10">
        <f t="shared" ca="1" si="1014"/>
        <v>5.1978893734545231E-73</v>
      </c>
      <c r="BI1332" s="82">
        <f t="shared" ca="1" si="992"/>
        <v>5.2402626130212281E-72</v>
      </c>
      <c r="BJ1332" s="82">
        <f t="shared" ca="1" si="993"/>
        <v>6.0766197951106247E-72</v>
      </c>
      <c r="BK1332" s="82">
        <f t="shared" ca="1" si="994"/>
        <v>2.0335768992588208E-71</v>
      </c>
      <c r="BL1332" s="82">
        <f t="shared" ca="1" si="995"/>
        <v>9.5772376537400516E-72</v>
      </c>
      <c r="BM1332" s="82">
        <f t="shared" ca="1" si="985"/>
        <v>4.1229889054460118E-71</v>
      </c>
      <c r="BN1332" s="10">
        <f ca="1">BN1331+BI1332-INDIRECT(ADDRESS(MAX($D1332-'key variables'!$B$9*30,34),scenario!BI$4),TRUE)</f>
        <v>9439390.0751690175</v>
      </c>
      <c r="BO1332" s="10">
        <f ca="1">BO1331+BJ1332-INDIRECT(ADDRESS(MAX($D1332-'key variables'!$B$9*30,34),scenario!BJ$4),TRUE)</f>
        <v>10895583.360992203</v>
      </c>
      <c r="BP1332" s="10">
        <f ca="1">BP1331+BK1332-INDIRECT(ADDRESS(MAX($D1332-'key variables'!$B$9*30,34),scenario!BK$4),TRUE)</f>
        <v>32531162.537994072</v>
      </c>
      <c r="BQ1332" s="10">
        <f ca="1">BQ1331+BL1332-INDIRECT(ADDRESS(MAX($D1332-'key variables'!$B$9*30,34),scenario!BL$4),TRUE)</f>
        <v>14415841.516535141</v>
      </c>
      <c r="BR1332" s="10">
        <f t="shared" ca="1" si="1015"/>
        <v>67281977.490690395</v>
      </c>
      <c r="BS1332" s="82">
        <f t="shared" ca="1" si="996"/>
        <v>-2.3433848477536824E-9</v>
      </c>
      <c r="BT1332" s="82">
        <f t="shared" ca="1" si="997"/>
        <v>-3.4288309057018498E-10</v>
      </c>
      <c r="BU1332" s="82">
        <f t="shared" ca="1" si="998"/>
        <v>-4.2578247660364599E-9</v>
      </c>
      <c r="BV1332" s="82">
        <f t="shared" ca="1" si="999"/>
        <v>-2.9943922343414556E-9</v>
      </c>
      <c r="BW1332" s="82">
        <f t="shared" ca="1" si="1016"/>
        <v>-9.9384849387017825E-9</v>
      </c>
      <c r="BX1332" s="10">
        <f t="shared" ca="1" si="1000"/>
        <v>-1.8625994260191893E-12</v>
      </c>
      <c r="BY1332" s="10">
        <f t="shared" ca="1" si="1001"/>
        <v>2.8902850229962428E-12</v>
      </c>
      <c r="BZ1332" s="10">
        <f t="shared" ca="1" si="1002"/>
        <v>-3.5034723983035463E-11</v>
      </c>
      <c r="CA1332" s="10">
        <f t="shared" ca="1" si="1003"/>
        <v>-2.0257049910634696E-11</v>
      </c>
      <c r="CB1332" s="10">
        <v>0</v>
      </c>
      <c r="CC1332" s="82">
        <f t="shared" ca="1" si="1004"/>
        <v>3.9725652202851362E-13</v>
      </c>
      <c r="CD1332" s="82">
        <f t="shared" ca="1" si="1005"/>
        <v>3.4270724516460853E-13</v>
      </c>
      <c r="CE1332" s="82">
        <f t="shared" ca="1" si="1006"/>
        <v>1.8915613015532971E-10</v>
      </c>
      <c r="CF1332" s="82">
        <f t="shared" ca="1" si="1007"/>
        <v>3.7028113764059381E-11</v>
      </c>
      <c r="CG1332" s="82">
        <f t="shared" ca="1" si="1017"/>
        <v>2.269242076865822E-10</v>
      </c>
      <c r="CH1332" s="13" t="str">
        <f t="shared" ca="1" si="970"/>
        <v/>
      </c>
      <c r="CI1332" s="81">
        <f t="shared" ca="1" si="979"/>
        <v>0.1131775965863165</v>
      </c>
      <c r="CJ1332" s="81">
        <f t="shared" ca="1" si="980"/>
        <v>0.13063724757458739</v>
      </c>
      <c r="CK1332" s="81">
        <f t="shared" ca="1" si="981"/>
        <v>0.39004625943939081</v>
      </c>
      <c r="CL1332" s="81">
        <f t="shared" ca="1" si="982"/>
        <v>0.17284488538116416</v>
      </c>
      <c r="CM1332" s="89">
        <f t="shared" ca="1" si="971"/>
        <v>0.80670598898145884</v>
      </c>
    </row>
    <row r="1333" spans="1:91" x14ac:dyDescent="0.3">
      <c r="A1333">
        <v>1268</v>
      </c>
      <c r="B1333" s="3">
        <f t="shared" si="984"/>
        <v>3.7111111111111112</v>
      </c>
      <c r="C1333" s="3">
        <f t="shared" si="972"/>
        <v>42.266666666666666</v>
      </c>
      <c r="D1333" s="4">
        <f t="shared" ca="1" si="1008"/>
        <v>1333</v>
      </c>
      <c r="E1333" s="58">
        <f>(0.5*(COS(B1333*2*PI())+1)*('key variables'!$B$4-'key variables'!$B$6)+'key variables'!$B$6)/'key variables'!$B$4</f>
        <v>1</v>
      </c>
      <c r="F1333" s="10">
        <f t="shared" ca="1" si="973"/>
        <v>11689222.907461114</v>
      </c>
      <c r="G1333" s="10">
        <f t="shared" ca="1" si="974"/>
        <v>13492492.798713122</v>
      </c>
      <c r="H1333" s="10">
        <f t="shared" ca="1" si="975"/>
        <v>40309474.521088287</v>
      </c>
      <c r="I1333" s="10">
        <f t="shared" ca="1" si="976"/>
        <v>17912154.249750931</v>
      </c>
      <c r="J1333" s="10">
        <f t="shared" ca="1" si="1009"/>
        <v>83403344.477013454</v>
      </c>
      <c r="K1333" s="82">
        <f t="shared" ca="1" si="986"/>
        <v>2249832.832292099</v>
      </c>
      <c r="L1333" s="82">
        <f t="shared" ca="1" si="987"/>
        <v>2596909.4377209195</v>
      </c>
      <c r="M1333" s="82">
        <f t="shared" ca="1" si="988"/>
        <v>7778311.98309422</v>
      </c>
      <c r="N1333" s="82">
        <f t="shared" ca="1" si="989"/>
        <v>3496312.733215793</v>
      </c>
      <c r="O1333" s="82">
        <f t="shared" ca="1" si="1010"/>
        <v>16121366.986323033</v>
      </c>
      <c r="P1333" s="10">
        <f ca="1">IF(IF($A1333&gt;='key variables'!$B$26,K1333*SUMPRODUCT(Z1333:AC1333,'control variables'!$O$3:$R$3)/J1333+F$65*'key variables'!$B$25/scenario!J$65,K1333*SUMPRODUCT(Z1333:AC1333,'control variables'!$O$7:$R$7)/J1333+F$65*'key variables'!$B$25/scenario!J$65)&lt;'key variables'!$B$28,0,IF($A1333&gt;='key variables'!$B$26,K1333*SUMPRODUCT(Z1333:AC1333,'control variables'!$O$3:$R$3)/J1333+F$65*'key variables'!$B$25/scenario!J$65,K1333*SUMPRODUCT(Z1333:AC1333,'control variables'!$O$7:$R$7)/J1333+F$65*'key variables'!$B$25/scenario!J$65))</f>
        <v>6.3820154684982014E-73</v>
      </c>
      <c r="Q1333" s="10">
        <f ca="1">IF(IF($A1333&gt;='key variables'!$B$26,L1333*SUMPRODUCT(Z1333:AC1333,'control variables'!$O$4:$R$4)/J1333+G$65*'key variables'!$B$25/scenario!J$65,L1333*SUMPRODUCT(Z1333:AC1333,'control variables'!$O$7:$R$7)/J1333+G$65*'key variables'!$B$25/scenario!J$65)&lt;'key variables'!$B$28,0,IF($A1333&gt;='key variables'!$B$26,L1333*SUMPRODUCT(Z1333:AC1333,'control variables'!$O$4:$R$4)/J1333+G$65*'key variables'!$B$25/scenario!J$65,L1333*SUMPRODUCT(Z1333:AC1333,'control variables'!$O$7:$R$7)/J1333+G$65*'key variables'!$B$25/scenario!J$65))</f>
        <v>7.3665545119363375E-73</v>
      </c>
      <c r="R1333" s="10">
        <f ca="1">IF(IF($A1333&gt;='key variables'!$B$26,M1333*SUMPRODUCT(Z1333:AC1333,'control variables'!$O$5:$R$5)/J1333+H$65*'key variables'!$B$25/scenario!J$65,M1333*SUMPRODUCT(Z1333:AC1333,'control variables'!$O$7:$R$7)/J1333+H$65*'key variables'!$B$25/scenario!J$65)&lt;'key variables'!$B$28,0,IF($A1333&gt;='key variables'!$B$26,M1333*SUMPRODUCT(Z1333:AC1333,'control variables'!$O$5:$R$5)/J1333+H$65*'key variables'!$B$25/scenario!J$65,M1333*SUMPRODUCT(Z1333:AC1333,'control variables'!$O$7:$R$7)/J1333+H$65*'key variables'!$B$25/scenario!J$65))</f>
        <v>2.2064442603203696E-72</v>
      </c>
      <c r="S1333" s="10">
        <f ca="1">IF(IF($A1333&gt;='key variables'!$B$26,N1333*SUMPRODUCT(Z1333:AC1333,'control variables'!$O$6:$R$6)/J1333+I$65*'key variables'!$B$25/scenario!J$65,N1333*SUMPRODUCT(Z1333:AC1333,'control variables'!$O$7:$R$7)/J1333+I$65*'key variables'!$B$25/scenario!J$65)&lt;'key variables'!$B$28,0,IF($A1333&gt;='key variables'!$B$26,N1333*SUMPRODUCT(Z1333:AC1333,'control variables'!$O$6:$R$6)/J1333+I$65*'key variables'!$B$25/scenario!J$65,N1333*SUMPRODUCT(Z1333:AC1333,'control variables'!$O$7:$R$7)/J1333+I$65*'key variables'!$B$25/scenario!J$65))</f>
        <v>9.9178577296152718E-73</v>
      </c>
      <c r="T1333" s="10">
        <f t="shared" ca="1" si="983"/>
        <v>4.5730870313253512E-72</v>
      </c>
      <c r="U1333" s="82">
        <f ca="1">SUMPRODUCT(P1303:P1332,'control variables'!AD$7:AD$36)</f>
        <v>1.3531053451533471E-72</v>
      </c>
      <c r="V1333" s="82">
        <f ca="1">SUMPRODUCT(Q1303:Q1332,'control variables'!AE$7:AE$36)</f>
        <v>1.561845836110163E-72</v>
      </c>
      <c r="W1333" s="82">
        <f ca="1">SUMPRODUCT(R1303:R1332,'control variables'!AF$7:AF$36)</f>
        <v>4.6780700190389343E-72</v>
      </c>
      <c r="X1333" s="82">
        <f ca="1">SUMPRODUCT(S1303:S1332,'control variables'!AG$7:AG$36)</f>
        <v>2.1027693167861909E-72</v>
      </c>
      <c r="Y1333" s="82">
        <f t="shared" ca="1" si="977"/>
        <v>9.6957905170886356E-72</v>
      </c>
      <c r="Z1333" s="10">
        <f ca="1">IF($A1333&gt;='key variables'!$B$26,SUMPRODUCT(P1303:P1332,'control variables'!V$7:V$36)*$E1333,SUMPRODUCT(P1303:P1332,'control variables'!Z$7:Z$36)*$E1333)</f>
        <v>3.3017140235586603E-72</v>
      </c>
      <c r="AA1333" s="10">
        <f ca="1">IF($A1333&gt;='key variables'!$B$26,SUMPRODUCT(Q1303:Q1332,'control variables'!W$7:W$36)*$E1333,SUMPRODUCT(Q1303:Q1332,'control variables'!AA$7:AA$36)*$E1333)</f>
        <v>3.8110619533006215E-72</v>
      </c>
      <c r="AB1333" s="10">
        <f ca="1">IF($A1333&gt;='key variables'!$B$26,SUMPRODUCT(R1303:R1332,'control variables'!X$7:X$36)*$E1333,SUMPRODUCT(R1303:R1332,'control variables'!AB$7:AB$36)*$E1333)</f>
        <v>1.1414964430060491E-71</v>
      </c>
      <c r="AC1333" s="10">
        <f ca="1">IF($A1333&gt;='key variables'!$B$26,SUMPRODUCT(S1303:S1332,'control variables'!Y$7:Y$36)*$E1333,SUMPRODUCT(S1303:S1332,'control variables'!AC$7:AC$36)*$E1333)</f>
        <v>5.130970006444702E-72</v>
      </c>
      <c r="AD1333" s="10">
        <f t="shared" ca="1" si="978"/>
        <v>2.3658710413364479E-71</v>
      </c>
      <c r="AE1333" s="82">
        <f ca="1">SUMPRODUCT(P1303:P1332,'control variables'!AL$7:AL$36)</f>
        <v>4.4954507637069019E-72</v>
      </c>
      <c r="AF1333" s="82">
        <f ca="1">SUMPRODUCT(Q1303:Q1332,'control variables'!AM$7:AM$36)</f>
        <v>5.1753861672209769E-72</v>
      </c>
      <c r="AG1333" s="82">
        <f ca="1">SUMPRODUCT(R1303:R1332,'control variables'!AN$7:AN$36)</f>
        <v>1.4756386113467664E-71</v>
      </c>
      <c r="AH1333" s="82">
        <f ca="1">SUMPRODUCT(S1303:S1332,'control variables'!AO$7:AO$36)</f>
        <v>6.3893688151038865E-72</v>
      </c>
      <c r="AI1333" s="82">
        <f t="shared" ca="1" si="990"/>
        <v>3.0816591859499427E-71</v>
      </c>
      <c r="AJ1333" s="10">
        <f ca="1">SUMPRODUCT(P1303:P1332,'control variables'!AP$7:AP$36)</f>
        <v>4.2954206895432226E-75</v>
      </c>
      <c r="AK1333" s="10">
        <f ca="1">SUMPRODUCT(Q1303:Q1332,'control variables'!AQ$7:AQ$36)</f>
        <v>1.2395163729000389E-74</v>
      </c>
      <c r="AL1333" s="10">
        <f ca="1">SUMPRODUCT(R1303:R1332,'control variables'!AR$7:AR$36)</f>
        <v>4.4551472992594866E-73</v>
      </c>
      <c r="AM1333" s="10">
        <f ca="1">SUMPRODUCT(S1303:S1332,'control variables'!AS$7:AS$36)</f>
        <v>3.3376110962138157E-73</v>
      </c>
      <c r="AN1333" s="10">
        <f t="shared" ca="1" si="1011"/>
        <v>7.9596642396587386E-73</v>
      </c>
      <c r="AO1333" s="82">
        <f ca="1">SUMPRODUCT(P1303:P1332,'control variables'!AX$7:AX$36)</f>
        <v>5.8411166267554755E-75</v>
      </c>
      <c r="AP1333" s="82">
        <f ca="1">SUMPRODUCT(Q1303:Q1332,'control variables'!AY$7:AY$36)</f>
        <v>1.3484424866709816E-74</v>
      </c>
      <c r="AQ1333" s="82">
        <f ca="1">SUMPRODUCT(R1303:R1332,'control variables'!AZ$7:AZ$36)</f>
        <v>1.2116640881159716E-73</v>
      </c>
      <c r="AR1333" s="82">
        <f ca="1">SUMPRODUCT(S1303:S1332,'control variables'!BA$7:BA$36)</f>
        <v>9.0772834964443191E-74</v>
      </c>
      <c r="AS1333" s="82">
        <f t="shared" ca="1" si="1012"/>
        <v>2.3126478526950566E-73</v>
      </c>
      <c r="AT1333" s="10">
        <f ca="1">SUMPRODUCT(P1303:P1332,'control variables'!AT$7:AT$36)</f>
        <v>-5.155013360469069E-75</v>
      </c>
      <c r="AU1333" s="10">
        <f ca="1">SUMPRODUCT(Q1303:Q1332,'control variables'!AU$7:AU$36)</f>
        <v>5.5920554292003556E-75</v>
      </c>
      <c r="AV1333" s="10">
        <f ca="1">SUMPRODUCT(R1303:R1332,'control variables'!AV$7:AV$36)</f>
        <v>2.407983880511174E-72</v>
      </c>
      <c r="AW1333" s="10">
        <f ca="1">SUMPRODUCT(S1303:S1332,'control variables'!AW$7:AW$36)</f>
        <v>1.8039613910036052E-72</v>
      </c>
      <c r="AX1333" s="10">
        <f t="shared" ca="1" si="991"/>
        <v>4.2123823135835106E-72</v>
      </c>
      <c r="AY1333" s="82">
        <f ca="1">SUMPRODUCT(P1303:P1332,'control variables'!BB$7:BB$36)</f>
        <v>1.8684162267607755E-74</v>
      </c>
      <c r="AZ1333" s="82">
        <f ca="1">SUMPRODUCT(Q1303:Q1332,'control variables'!BC$7:BC$36)</f>
        <v>4.7644580463460554E-74</v>
      </c>
      <c r="BA1333" s="82">
        <f ca="1">SUMPRODUCT(R1303:R1332,'control variables'!BD$7:BD$36)</f>
        <v>3.3352670823901922E-73</v>
      </c>
      <c r="BB1333" s="82">
        <f ca="1">SUMPRODUCT(S1303:S1332,'control variables'!BE$7:BE$36)</f>
        <v>4.7396526125417391E-74</v>
      </c>
      <c r="BC1333" s="82">
        <f t="shared" ca="1" si="1013"/>
        <v>4.4725197709550494E-73</v>
      </c>
      <c r="BD1333" s="10">
        <f ca="1">SUMPRODUCT(P1303:P1332,'control variables'!BF$7:BF$36)</f>
        <v>3.9085640040897514E-75</v>
      </c>
      <c r="BE1333" s="10">
        <f ca="1">SUMPRODUCT(Q1303:Q1332,'control variables'!BG$7:BG$36)</f>
        <v>4.5115293031865257E-75</v>
      </c>
      <c r="BF1333" s="10">
        <f ca="1">SUMPRODUCT(R1303:R1332,'control variables'!BH$7:BH$36)</f>
        <v>1.3513017408821823E-73</v>
      </c>
      <c r="BG1333" s="10">
        <f ca="1">SUMPRODUCT(S1303:S1332,'control variables'!BI$7:BI$36)</f>
        <v>3.0370172174449096E-73</v>
      </c>
      <c r="BH1333" s="10">
        <f t="shared" ca="1" si="1014"/>
        <v>4.4725198913998545E-73</v>
      </c>
      <c r="BI1333" s="82">
        <f t="shared" ca="1" si="992"/>
        <v>4.5089799126140403E-72</v>
      </c>
      <c r="BJ1333" s="82">
        <f t="shared" ca="1" si="993"/>
        <v>5.2286228031136378E-72</v>
      </c>
      <c r="BK1333" s="82">
        <f t="shared" ca="1" si="994"/>
        <v>1.7497896702217858E-71</v>
      </c>
      <c r="BL1333" s="82">
        <f t="shared" ca="1" si="995"/>
        <v>8.2407267322329089E-72</v>
      </c>
      <c r="BM1333" s="82">
        <f t="shared" ca="1" si="985"/>
        <v>3.5476226150178445E-71</v>
      </c>
      <c r="BN1333" s="10">
        <f ca="1">BN1332+BI1333-INDIRECT(ADDRESS(MAX($D1333-'key variables'!$B$9*30,34),scenario!BI$4),TRUE)</f>
        <v>9439390.0751690175</v>
      </c>
      <c r="BO1333" s="10">
        <f ca="1">BO1332+BJ1333-INDIRECT(ADDRESS(MAX($D1333-'key variables'!$B$9*30,34),scenario!BJ$4),TRUE)</f>
        <v>10895583.360992203</v>
      </c>
      <c r="BP1333" s="10">
        <f ca="1">BP1332+BK1333-INDIRECT(ADDRESS(MAX($D1333-'key variables'!$B$9*30,34),scenario!BK$4),TRUE)</f>
        <v>32531162.537994072</v>
      </c>
      <c r="BQ1333" s="10">
        <f ca="1">BQ1332+BL1333-INDIRECT(ADDRESS(MAX($D1333-'key variables'!$B$9*30,34),scenario!BL$4),TRUE)</f>
        <v>14415841.516535141</v>
      </c>
      <c r="BR1333" s="10">
        <f t="shared" ca="1" si="1015"/>
        <v>67281977.490690395</v>
      </c>
      <c r="BS1333" s="82">
        <f t="shared" ca="1" si="996"/>
        <v>-2.3433848477536824E-9</v>
      </c>
      <c r="BT1333" s="82">
        <f t="shared" ca="1" si="997"/>
        <v>-3.4288309057018498E-10</v>
      </c>
      <c r="BU1333" s="82">
        <f t="shared" ca="1" si="998"/>
        <v>-4.2578247660364599E-9</v>
      </c>
      <c r="BV1333" s="82">
        <f t="shared" ca="1" si="999"/>
        <v>-2.9943922343414556E-9</v>
      </c>
      <c r="BW1333" s="82">
        <f t="shared" ca="1" si="1016"/>
        <v>-9.9384849387017825E-9</v>
      </c>
      <c r="BX1333" s="10">
        <f t="shared" ca="1" si="1000"/>
        <v>-1.8625994260191893E-12</v>
      </c>
      <c r="BY1333" s="10">
        <f t="shared" ca="1" si="1001"/>
        <v>2.8902850229962428E-12</v>
      </c>
      <c r="BZ1333" s="10">
        <f t="shared" ca="1" si="1002"/>
        <v>-3.5034723983035463E-11</v>
      </c>
      <c r="CA1333" s="10">
        <f t="shared" ca="1" si="1003"/>
        <v>-2.0257049910634696E-11</v>
      </c>
      <c r="CB1333" s="10">
        <v>0</v>
      </c>
      <c r="CC1333" s="82">
        <f t="shared" ca="1" si="1004"/>
        <v>3.9725652202851362E-13</v>
      </c>
      <c r="CD1333" s="82">
        <f t="shared" ca="1" si="1005"/>
        <v>3.4270724516460853E-13</v>
      </c>
      <c r="CE1333" s="82">
        <f t="shared" ca="1" si="1006"/>
        <v>1.8915613015532971E-10</v>
      </c>
      <c r="CF1333" s="82">
        <f t="shared" ca="1" si="1007"/>
        <v>3.7028113764059381E-11</v>
      </c>
      <c r="CG1333" s="82">
        <f t="shared" ca="1" si="1017"/>
        <v>2.269242076865822E-10</v>
      </c>
      <c r="CH1333" s="13" t="str">
        <f t="shared" ca="1" si="970"/>
        <v/>
      </c>
      <c r="CI1333" s="81">
        <f t="shared" ca="1" si="979"/>
        <v>0.1131775965863165</v>
      </c>
      <c r="CJ1333" s="81">
        <f t="shared" ca="1" si="980"/>
        <v>0.13063724757458739</v>
      </c>
      <c r="CK1333" s="81">
        <f t="shared" ca="1" si="981"/>
        <v>0.39004625943939081</v>
      </c>
      <c r="CL1333" s="81">
        <f t="shared" ca="1" si="982"/>
        <v>0.17284488538116416</v>
      </c>
      <c r="CM1333" s="89">
        <f t="shared" ca="1" si="971"/>
        <v>0.80670598898145884</v>
      </c>
    </row>
    <row r="1334" spans="1:91" x14ac:dyDescent="0.3">
      <c r="A1334">
        <v>1269</v>
      </c>
      <c r="B1334" s="3">
        <f t="shared" si="984"/>
        <v>3.713888888888889</v>
      </c>
      <c r="C1334" s="3">
        <f t="shared" si="972"/>
        <v>42.3</v>
      </c>
      <c r="D1334" s="4">
        <f t="shared" ca="1" si="1008"/>
        <v>1334</v>
      </c>
      <c r="E1334" s="58">
        <f>(0.5*(COS(B1334*2*PI())+1)*('key variables'!$B$4-'key variables'!$B$6)+'key variables'!$B$6)/'key variables'!$B$4</f>
        <v>1</v>
      </c>
      <c r="F1334" s="10">
        <f t="shared" ca="1" si="973"/>
        <v>11689222.907461114</v>
      </c>
      <c r="G1334" s="10">
        <f t="shared" ca="1" si="974"/>
        <v>13492492.798713122</v>
      </c>
      <c r="H1334" s="10">
        <f t="shared" ca="1" si="975"/>
        <v>40309474.521088287</v>
      </c>
      <c r="I1334" s="10">
        <f t="shared" ca="1" si="976"/>
        <v>17912154.249750931</v>
      </c>
      <c r="J1334" s="10">
        <f t="shared" ca="1" si="1009"/>
        <v>83403344.477013454</v>
      </c>
      <c r="K1334" s="82">
        <f t="shared" ca="1" si="986"/>
        <v>2249832.832292099</v>
      </c>
      <c r="L1334" s="82">
        <f t="shared" ca="1" si="987"/>
        <v>2596909.4377209195</v>
      </c>
      <c r="M1334" s="82">
        <f t="shared" ca="1" si="988"/>
        <v>7778311.98309422</v>
      </c>
      <c r="N1334" s="82">
        <f t="shared" ca="1" si="989"/>
        <v>3496312.733215793</v>
      </c>
      <c r="O1334" s="82">
        <f t="shared" ca="1" si="1010"/>
        <v>16121366.986323033</v>
      </c>
      <c r="P1334" s="10">
        <f ca="1">IF(IF($A1334&gt;='key variables'!$B$26,K1334*SUMPRODUCT(Z1334:AC1334,'control variables'!$O$3:$R$3)/J1334+F$65*'key variables'!$B$25/scenario!J$65,K1334*SUMPRODUCT(Z1334:AC1334,'control variables'!$O$7:$R$7)/J1334+F$65*'key variables'!$B$25/scenario!J$65)&lt;'key variables'!$B$28,0,IF($A1334&gt;='key variables'!$B$26,K1334*SUMPRODUCT(Z1334:AC1334,'control variables'!$O$3:$R$3)/J1334+F$65*'key variables'!$B$25/scenario!J$65,K1334*SUMPRODUCT(Z1334:AC1334,'control variables'!$O$7:$R$7)/J1334+F$65*'key variables'!$B$25/scenario!J$65))</f>
        <v>5.4914002740904019E-73</v>
      </c>
      <c r="Q1334" s="10">
        <f ca="1">IF(IF($A1334&gt;='key variables'!$B$26,L1334*SUMPRODUCT(Z1334:AC1334,'control variables'!$O$4:$R$4)/J1334+G$65*'key variables'!$B$25/scenario!J$65,L1334*SUMPRODUCT(Z1334:AC1334,'control variables'!$O$7:$R$7)/J1334+G$65*'key variables'!$B$25/scenario!J$65)&lt;'key variables'!$B$28,0,IF($A1334&gt;='key variables'!$B$26,L1334*SUMPRODUCT(Z1334:AC1334,'control variables'!$O$4:$R$4)/J1334+G$65*'key variables'!$B$25/scenario!J$65,L1334*SUMPRODUCT(Z1334:AC1334,'control variables'!$O$7:$R$7)/J1334+G$65*'key variables'!$B$25/scenario!J$65))</f>
        <v>6.3385461325853405E-73</v>
      </c>
      <c r="R1334" s="10">
        <f ca="1">IF(IF($A1334&gt;='key variables'!$B$26,M1334*SUMPRODUCT(Z1334:AC1334,'control variables'!$O$5:$R$5)/J1334+H$65*'key variables'!$B$25/scenario!J$65,M1334*SUMPRODUCT(Z1334:AC1334,'control variables'!$O$7:$R$7)/J1334+H$65*'key variables'!$B$25/scenario!J$65)&lt;'key variables'!$B$28,0,IF($A1334&gt;='key variables'!$B$26,M1334*SUMPRODUCT(Z1334:AC1334,'control variables'!$O$5:$R$5)/J1334+H$65*'key variables'!$B$25/scenario!J$65,M1334*SUMPRODUCT(Z1334:AC1334,'control variables'!$O$7:$R$7)/J1334+H$65*'key variables'!$B$25/scenario!J$65))</f>
        <v>1.8985332573535249E-72</v>
      </c>
      <c r="S1334" s="10">
        <f ca="1">IF(IF($A1334&gt;='key variables'!$B$26,N1334*SUMPRODUCT(Z1334:AC1334,'control variables'!$O$6:$R$6)/J1334+I$65*'key variables'!$B$25/scenario!J$65,N1334*SUMPRODUCT(Z1334:AC1334,'control variables'!$O$7:$R$7)/J1334+I$65*'key variables'!$B$25/scenario!J$65)&lt;'key variables'!$B$28,0,IF($A1334&gt;='key variables'!$B$26,N1334*SUMPRODUCT(Z1334:AC1334,'control variables'!$O$6:$R$6)/J1334+I$65*'key variables'!$B$25/scenario!J$65,N1334*SUMPRODUCT(Z1334:AC1334,'control variables'!$O$7:$R$7)/J1334+I$65*'key variables'!$B$25/scenario!J$65))</f>
        <v>8.5338130130880096E-73</v>
      </c>
      <c r="T1334" s="10">
        <f t="shared" ca="1" si="983"/>
        <v>3.9349091993299002E-72</v>
      </c>
      <c r="U1334" s="82">
        <f ca="1">SUMPRODUCT(P1304:P1333,'control variables'!AD$7:AD$36)</f>
        <v>1.1642784477607655E-72</v>
      </c>
      <c r="V1334" s="82">
        <f ca="1">SUMPRODUCT(Q1304:Q1333,'control variables'!AE$7:AE$36)</f>
        <v>1.3438890417670133E-72</v>
      </c>
      <c r="W1334" s="82">
        <f ca="1">SUMPRODUCT(R1304:R1333,'control variables'!AF$7:AF$36)</f>
        <v>4.0252417299153949E-72</v>
      </c>
      <c r="X1334" s="82">
        <f ca="1">SUMPRODUCT(S1304:S1333,'control variables'!AG$7:AG$36)</f>
        <v>1.8093262323705749E-72</v>
      </c>
      <c r="Y1334" s="82">
        <f t="shared" ca="1" si="977"/>
        <v>8.3427354518137485E-72</v>
      </c>
      <c r="Z1334" s="10">
        <f ca="1">IF($A1334&gt;='key variables'!$B$26,SUMPRODUCT(P1304:P1333,'control variables'!V$7:V$36)*$E1334,SUMPRODUCT(P1304:P1333,'control variables'!Z$7:Z$36)*$E1334)</f>
        <v>2.8409572780626158E-72</v>
      </c>
      <c r="AA1334" s="10">
        <f ca="1">IF($A1334&gt;='key variables'!$B$26,SUMPRODUCT(Q1304:Q1333,'control variables'!W$7:W$36)*$E1334,SUMPRODUCT(Q1304:Q1333,'control variables'!AA$7:AA$36)*$E1334)</f>
        <v>3.2792253102851347E-72</v>
      </c>
      <c r="AB1334" s="10">
        <f ca="1">IF($A1334&gt;='key variables'!$B$26,SUMPRODUCT(R1304:R1333,'control variables'!X$7:X$36)*$E1334,SUMPRODUCT(R1304:R1333,'control variables'!AB$7:AB$36)*$E1334)</f>
        <v>9.8219973156406424E-72</v>
      </c>
      <c r="AC1334" s="10">
        <f ca="1">IF($A1334&gt;='key variables'!$B$26,SUMPRODUCT(S1304:S1333,'control variables'!Y$7:Y$36)*$E1334,SUMPRODUCT(S1304:S1333,'control variables'!AC$7:AC$36)*$E1334)</f>
        <v>4.4149391738109385E-72</v>
      </c>
      <c r="AD1334" s="10">
        <f t="shared" ca="1" si="978"/>
        <v>2.035711907779933E-71</v>
      </c>
      <c r="AE1334" s="82">
        <f ca="1">SUMPRODUCT(P1304:P1333,'control variables'!AL$7:AL$36)</f>
        <v>3.8681071329006214E-72</v>
      </c>
      <c r="AF1334" s="82">
        <f ca="1">SUMPRODUCT(Q1304:Q1333,'control variables'!AM$7:AM$36)</f>
        <v>4.4531570249999253E-72</v>
      </c>
      <c r="AG1334" s="82">
        <f ca="1">SUMPRODUCT(R1304:R1333,'control variables'!AN$7:AN$36)</f>
        <v>1.2697121018910454E-71</v>
      </c>
      <c r="AH1334" s="82">
        <f ca="1">SUMPRODUCT(S1304:S1333,'control variables'!AO$7:AO$36)</f>
        <v>5.4977274554902694E-72</v>
      </c>
      <c r="AI1334" s="82">
        <f t="shared" ca="1" si="990"/>
        <v>2.6516112632301269E-71</v>
      </c>
      <c r="AJ1334" s="10">
        <f ca="1">SUMPRODUCT(P1304:P1333,'control variables'!AP$7:AP$36)</f>
        <v>3.6959914102874908E-75</v>
      </c>
      <c r="AK1334" s="10">
        <f ca="1">SUMPRODUCT(Q1304:Q1333,'control variables'!AQ$7:AQ$36)</f>
        <v>1.0665409044338383E-74</v>
      </c>
      <c r="AL1334" s="10">
        <f ca="1">SUMPRODUCT(R1304:R1333,'control variables'!AR$7:AR$36)</f>
        <v>3.8334280480870894E-73</v>
      </c>
      <c r="AM1334" s="10">
        <f ca="1">SUMPRODUCT(S1304:S1333,'control variables'!AS$7:AS$36)</f>
        <v>2.8718448864663527E-73</v>
      </c>
      <c r="AN1334" s="10">
        <f t="shared" ca="1" si="1011"/>
        <v>6.848886939099701E-73</v>
      </c>
      <c r="AO1334" s="82">
        <f ca="1">SUMPRODUCT(P1304:P1333,'control variables'!AX$7:AX$36)</f>
        <v>5.0259842840379468E-75</v>
      </c>
      <c r="AP1334" s="82">
        <f ca="1">SUMPRODUCT(Q1304:Q1333,'control variables'!AY$7:AY$36)</f>
        <v>1.1602662947858163E-74</v>
      </c>
      <c r="AQ1334" s="82">
        <f ca="1">SUMPRODUCT(R1304:R1333,'control variables'!AZ$7:AZ$36)</f>
        <v>1.0425754275320309E-73</v>
      </c>
      <c r="AR1334" s="82">
        <f ca="1">SUMPRODUCT(S1304:S1333,'control variables'!BA$7:BA$36)</f>
        <v>7.8105415642467083E-74</v>
      </c>
      <c r="AS1334" s="82">
        <f t="shared" ca="1" si="1012"/>
        <v>1.9899160562756627E-73</v>
      </c>
      <c r="AT1334" s="10">
        <f ca="1">SUMPRODUCT(P1304:P1333,'control variables'!AT$7:AT$36)</f>
        <v>-4.4356272591863456E-75</v>
      </c>
      <c r="AU1334" s="10">
        <f ca="1">SUMPRODUCT(Q1304:Q1333,'control variables'!AU$7:AU$36)</f>
        <v>4.811679769222768E-75</v>
      </c>
      <c r="AV1334" s="10">
        <f ca="1">SUMPRODUCT(R1304:R1333,'control variables'!AV$7:AV$36)</f>
        <v>2.0719478676782308E-72</v>
      </c>
      <c r="AW1334" s="10">
        <f ca="1">SUMPRODUCT(S1304:S1333,'control variables'!AW$7:AW$36)</f>
        <v>1.5522171837256331E-72</v>
      </c>
      <c r="AX1334" s="10">
        <f t="shared" ca="1" si="991"/>
        <v>3.6245411039139004E-72</v>
      </c>
      <c r="AY1334" s="82">
        <f ca="1">SUMPRODUCT(P1304:P1333,'control variables'!BB$7:BB$36)</f>
        <v>1.6076772973042459E-74</v>
      </c>
      <c r="AZ1334" s="82">
        <f ca="1">SUMPRODUCT(Q1304:Q1333,'control variables'!BC$7:BC$36)</f>
        <v>4.0995742412002789E-74</v>
      </c>
      <c r="BA1334" s="82">
        <f ca="1">SUMPRODUCT(R1304:R1333,'control variables'!BD$7:BD$36)</f>
        <v>2.8698279815846488E-73</v>
      </c>
      <c r="BB1334" s="82">
        <f ca="1">SUMPRODUCT(S1304:S1333,'control variables'!BE$7:BE$36)</f>
        <v>4.0782304248675977E-74</v>
      </c>
      <c r="BC1334" s="82">
        <f t="shared" ca="1" si="1013"/>
        <v>3.8483761779218607E-73</v>
      </c>
      <c r="BD1334" s="10">
        <f ca="1">SUMPRODUCT(P1304:P1333,'control variables'!BF$7:BF$36)</f>
        <v>3.3631208744796532E-75</v>
      </c>
      <c r="BE1334" s="10">
        <f ca="1">SUMPRODUCT(Q1304:Q1333,'control variables'!BG$7:BG$36)</f>
        <v>3.8819418997609026E-75</v>
      </c>
      <c r="BF1334" s="10">
        <f ca="1">SUMPRODUCT(R1304:R1333,'control variables'!BH$7:BH$36)</f>
        <v>1.1627265378605285E-73</v>
      </c>
      <c r="BG1334" s="10">
        <f ca="1">SUMPRODUCT(S1304:S1333,'control variables'!BI$7:BI$36)</f>
        <v>2.6131991159555664E-73</v>
      </c>
      <c r="BH1334" s="10">
        <f t="shared" ca="1" si="1014"/>
        <v>3.8483762815585004E-73</v>
      </c>
      <c r="BI1334" s="82">
        <f t="shared" ca="1" si="992"/>
        <v>3.8797482786144774E-72</v>
      </c>
      <c r="BJ1334" s="82">
        <f t="shared" ca="1" si="993"/>
        <v>4.4989644471811507E-72</v>
      </c>
      <c r="BK1334" s="82">
        <f t="shared" ca="1" si="994"/>
        <v>1.5056051684747149E-71</v>
      </c>
      <c r="BL1334" s="82">
        <f t="shared" ca="1" si="995"/>
        <v>7.0907269434645777E-72</v>
      </c>
      <c r="BM1334" s="82">
        <f t="shared" ca="1" si="985"/>
        <v>3.0525491354007355E-71</v>
      </c>
      <c r="BN1334" s="10">
        <f ca="1">BN1333+BI1334-INDIRECT(ADDRESS(MAX($D1334-'key variables'!$B$9*30,34),scenario!BI$4),TRUE)</f>
        <v>9439390.0751690175</v>
      </c>
      <c r="BO1334" s="10">
        <f ca="1">BO1333+BJ1334-INDIRECT(ADDRESS(MAX($D1334-'key variables'!$B$9*30,34),scenario!BJ$4),TRUE)</f>
        <v>10895583.360992203</v>
      </c>
      <c r="BP1334" s="10">
        <f ca="1">BP1333+BK1334-INDIRECT(ADDRESS(MAX($D1334-'key variables'!$B$9*30,34),scenario!BK$4),TRUE)</f>
        <v>32531162.537994072</v>
      </c>
      <c r="BQ1334" s="10">
        <f ca="1">BQ1333+BL1334-INDIRECT(ADDRESS(MAX($D1334-'key variables'!$B$9*30,34),scenario!BL$4),TRUE)</f>
        <v>14415841.516535141</v>
      </c>
      <c r="BR1334" s="10">
        <f t="shared" ca="1" si="1015"/>
        <v>67281977.490690395</v>
      </c>
      <c r="BS1334" s="82">
        <f t="shared" ca="1" si="996"/>
        <v>-2.3433848477536824E-9</v>
      </c>
      <c r="BT1334" s="82">
        <f t="shared" ca="1" si="997"/>
        <v>-3.4288309057018498E-10</v>
      </c>
      <c r="BU1334" s="82">
        <f t="shared" ca="1" si="998"/>
        <v>-4.2578247660364599E-9</v>
      </c>
      <c r="BV1334" s="82">
        <f t="shared" ca="1" si="999"/>
        <v>-2.9943922343414556E-9</v>
      </c>
      <c r="BW1334" s="82">
        <f t="shared" ca="1" si="1016"/>
        <v>-9.9384849387017825E-9</v>
      </c>
      <c r="BX1334" s="10">
        <f t="shared" ca="1" si="1000"/>
        <v>-1.8625994260191893E-12</v>
      </c>
      <c r="BY1334" s="10">
        <f t="shared" ca="1" si="1001"/>
        <v>2.8902850229962428E-12</v>
      </c>
      <c r="BZ1334" s="10">
        <f t="shared" ca="1" si="1002"/>
        <v>-3.5034723983035463E-11</v>
      </c>
      <c r="CA1334" s="10">
        <f t="shared" ca="1" si="1003"/>
        <v>-2.0257049910634696E-11</v>
      </c>
      <c r="CB1334" s="10">
        <v>0</v>
      </c>
      <c r="CC1334" s="82">
        <f t="shared" ca="1" si="1004"/>
        <v>3.9725652202851362E-13</v>
      </c>
      <c r="CD1334" s="82">
        <f t="shared" ca="1" si="1005"/>
        <v>3.4270724516460853E-13</v>
      </c>
      <c r="CE1334" s="82">
        <f t="shared" ca="1" si="1006"/>
        <v>1.8915613015532971E-10</v>
      </c>
      <c r="CF1334" s="82">
        <f t="shared" ca="1" si="1007"/>
        <v>3.7028113764059381E-11</v>
      </c>
      <c r="CG1334" s="82">
        <f t="shared" ca="1" si="1017"/>
        <v>2.269242076865822E-10</v>
      </c>
      <c r="CH1334" s="13" t="str">
        <f t="shared" ca="1" si="970"/>
        <v/>
      </c>
      <c r="CI1334" s="81">
        <f t="shared" ca="1" si="979"/>
        <v>0.1131775965863165</v>
      </c>
      <c r="CJ1334" s="81">
        <f t="shared" ca="1" si="980"/>
        <v>0.13063724757458739</v>
      </c>
      <c r="CK1334" s="81">
        <f t="shared" ca="1" si="981"/>
        <v>0.39004625943939081</v>
      </c>
      <c r="CL1334" s="81">
        <f t="shared" ca="1" si="982"/>
        <v>0.17284488538116416</v>
      </c>
      <c r="CM1334" s="89">
        <f t="shared" ca="1" si="971"/>
        <v>0.80670598898145884</v>
      </c>
    </row>
    <row r="1335" spans="1:91" x14ac:dyDescent="0.3">
      <c r="A1335">
        <v>1270</v>
      </c>
      <c r="B1335" s="3">
        <f t="shared" si="984"/>
        <v>3.7166666666666668</v>
      </c>
      <c r="C1335" s="3">
        <f t="shared" si="972"/>
        <v>42.333333333333336</v>
      </c>
      <c r="D1335" s="4">
        <f t="shared" ca="1" si="1008"/>
        <v>1335</v>
      </c>
      <c r="E1335" s="58">
        <f>(0.5*(COS(B1335*2*PI())+1)*('key variables'!$B$4-'key variables'!$B$6)+'key variables'!$B$6)/'key variables'!$B$4</f>
        <v>1</v>
      </c>
      <c r="F1335" s="10">
        <f t="shared" ca="1" si="973"/>
        <v>11689222.907461114</v>
      </c>
      <c r="G1335" s="10">
        <f t="shared" ca="1" si="974"/>
        <v>13492492.798713122</v>
      </c>
      <c r="H1335" s="10">
        <f t="shared" ca="1" si="975"/>
        <v>40309474.521088287</v>
      </c>
      <c r="I1335" s="10">
        <f t="shared" ca="1" si="976"/>
        <v>17912154.249750931</v>
      </c>
      <c r="J1335" s="10">
        <f t="shared" ca="1" si="1009"/>
        <v>83403344.477013454</v>
      </c>
      <c r="K1335" s="82">
        <f t="shared" ca="1" si="986"/>
        <v>2249832.832292099</v>
      </c>
      <c r="L1335" s="82">
        <f t="shared" ca="1" si="987"/>
        <v>2596909.4377209195</v>
      </c>
      <c r="M1335" s="82">
        <f t="shared" ca="1" si="988"/>
        <v>7778311.98309422</v>
      </c>
      <c r="N1335" s="82">
        <f t="shared" ca="1" si="989"/>
        <v>3496312.733215793</v>
      </c>
      <c r="O1335" s="82">
        <f t="shared" ca="1" si="1010"/>
        <v>16121366.986323033</v>
      </c>
      <c r="P1335" s="10">
        <f ca="1">IF(IF($A1335&gt;='key variables'!$B$26,K1335*SUMPRODUCT(Z1335:AC1335,'control variables'!$O$3:$R$3)/J1335+F$65*'key variables'!$B$25/scenario!J$65,K1335*SUMPRODUCT(Z1335:AC1335,'control variables'!$O$7:$R$7)/J1335+F$65*'key variables'!$B$25/scenario!J$65)&lt;'key variables'!$B$28,0,IF($A1335&gt;='key variables'!$B$26,K1335*SUMPRODUCT(Z1335:AC1335,'control variables'!$O$3:$R$3)/J1335+F$65*'key variables'!$B$25/scenario!J$65,K1335*SUMPRODUCT(Z1335:AC1335,'control variables'!$O$7:$R$7)/J1335+F$65*'key variables'!$B$25/scenario!J$65))</f>
        <v>4.7250711188539728E-73</v>
      </c>
      <c r="Q1335" s="10">
        <f ca="1">IF(IF($A1335&gt;='key variables'!$B$26,L1335*SUMPRODUCT(Z1335:AC1335,'control variables'!$O$4:$R$4)/J1335+G$65*'key variables'!$B$25/scenario!J$65,L1335*SUMPRODUCT(Z1335:AC1335,'control variables'!$O$7:$R$7)/J1335+G$65*'key variables'!$B$25/scenario!J$65)&lt;'key variables'!$B$28,0,IF($A1335&gt;='key variables'!$B$26,L1335*SUMPRODUCT(Z1335:AC1335,'control variables'!$O$4:$R$4)/J1335+G$65*'key variables'!$B$25/scenario!J$65,L1335*SUMPRODUCT(Z1335:AC1335,'control variables'!$O$7:$R$7)/J1335+G$65*'key variables'!$B$25/scenario!J$65))</f>
        <v>5.4539971176228793E-73</v>
      </c>
      <c r="R1335" s="10">
        <f ca="1">IF(IF($A1335&gt;='key variables'!$B$26,M1335*SUMPRODUCT(Z1335:AC1335,'control variables'!$O$5:$R$5)/J1335+H$65*'key variables'!$B$25/scenario!J$65,M1335*SUMPRODUCT(Z1335:AC1335,'control variables'!$O$7:$R$7)/J1335+H$65*'key variables'!$B$25/scenario!J$65)&lt;'key variables'!$B$28,0,IF($A1335&gt;='key variables'!$B$26,M1335*SUMPRODUCT(Z1335:AC1335,'control variables'!$O$5:$R$5)/J1335+H$65*'key variables'!$B$25/scenario!J$65,M1335*SUMPRODUCT(Z1335:AC1335,'control variables'!$O$7:$R$7)/J1335+H$65*'key variables'!$B$25/scenario!J$65))</f>
        <v>1.6335914729856055E-72</v>
      </c>
      <c r="S1335" s="10">
        <f ca="1">IF(IF($A1335&gt;='key variables'!$B$26,N1335*SUMPRODUCT(Z1335:AC1335,'control variables'!$O$6:$R$6)/J1335+I$65*'key variables'!$B$25/scenario!J$65,N1335*SUMPRODUCT(Z1335:AC1335,'control variables'!$O$7:$R$7)/J1335+I$65*'key variables'!$B$25/scenario!J$65)&lt;'key variables'!$B$28,0,IF($A1335&gt;='key variables'!$B$26,N1335*SUMPRODUCT(Z1335:AC1335,'control variables'!$O$6:$R$6)/J1335+I$65*'key variables'!$B$25/scenario!J$65,N1335*SUMPRODUCT(Z1335:AC1335,'control variables'!$O$7:$R$7)/J1335+I$65*'key variables'!$B$25/scenario!J$65))</f>
        <v>7.3429128071567232E-73</v>
      </c>
      <c r="T1335" s="10">
        <f t="shared" ca="1" si="983"/>
        <v>3.3857895773489627E-72</v>
      </c>
      <c r="U1335" s="82">
        <f ca="1">SUMPRODUCT(P1305:P1334,'control variables'!AD$7:AD$36)</f>
        <v>1.0018024899359142E-72</v>
      </c>
      <c r="V1335" s="82">
        <f ca="1">SUMPRODUCT(Q1305:Q1334,'control variables'!AE$7:AE$36)</f>
        <v>1.1563482866397802E-72</v>
      </c>
      <c r="W1335" s="82">
        <f ca="1">SUMPRODUCT(R1305:R1334,'control variables'!AF$7:AF$36)</f>
        <v>3.4635161334290896E-72</v>
      </c>
      <c r="X1335" s="82">
        <f ca="1">SUMPRODUCT(S1305:S1334,'control variables'!AG$7:AG$36)</f>
        <v>1.5568333573307341E-72</v>
      </c>
      <c r="Y1335" s="82">
        <f t="shared" ca="1" si="977"/>
        <v>7.1785002673355181E-72</v>
      </c>
      <c r="Z1335" s="10">
        <f ca="1">IF($A1335&gt;='key variables'!$B$26,SUMPRODUCT(P1305:P1334,'control variables'!V$7:V$36)*$E1335,SUMPRODUCT(P1305:P1334,'control variables'!Z$7:Z$36)*$E1335)</f>
        <v>2.4444994927446211E-72</v>
      </c>
      <c r="AA1335" s="10">
        <f ca="1">IF($A1335&gt;='key variables'!$B$26,SUMPRODUCT(Q1305:Q1334,'control variables'!W$7:W$36)*$E1335,SUMPRODUCT(Q1305:Q1334,'control variables'!AA$7:AA$36)*$E1335)</f>
        <v>2.8216068821189278E-72</v>
      </c>
      <c r="AB1335" s="10">
        <f ca="1">IF($A1335&gt;='key variables'!$B$26,SUMPRODUCT(R1305:R1334,'control variables'!X$7:X$36)*$E1335,SUMPRODUCT(R1305:R1334,'control variables'!AB$7:AB$36)*$E1335)</f>
        <v>8.4513299940209075E-72</v>
      </c>
      <c r="AC1335" s="10">
        <f ca="1">IF($A1335&gt;='key variables'!$B$26,SUMPRODUCT(S1305:S1334,'control variables'!Y$7:Y$36)*$E1335,SUMPRODUCT(S1305:S1334,'control variables'!AC$7:AC$36)*$E1335)</f>
        <v>3.7988309976413973E-72</v>
      </c>
      <c r="AD1335" s="10">
        <f t="shared" ca="1" si="978"/>
        <v>1.7516267366525854E-71</v>
      </c>
      <c r="AE1335" s="82">
        <f ca="1">SUMPRODUCT(P1305:P1334,'control variables'!AL$7:AL$36)</f>
        <v>3.3283097909538563E-72</v>
      </c>
      <c r="AF1335" s="82">
        <f ca="1">SUMPRODUCT(Q1305:Q1334,'control variables'!AM$7:AM$36)</f>
        <v>3.8317155181397052E-72</v>
      </c>
      <c r="AG1335" s="82">
        <f ca="1">SUMPRODUCT(R1305:R1334,'control variables'!AN$7:AN$36)</f>
        <v>1.0925227960911132E-71</v>
      </c>
      <c r="AH1335" s="82">
        <f ca="1">SUMPRODUCT(S1305:S1334,'control variables'!AO$7:AO$36)</f>
        <v>4.7305153371961189E-72</v>
      </c>
      <c r="AI1335" s="82">
        <f t="shared" ca="1" si="990"/>
        <v>2.2815768607200812E-71</v>
      </c>
      <c r="AJ1335" s="10">
        <f ca="1">SUMPRODUCT(P1305:P1334,'control variables'!AP$7:AP$36)</f>
        <v>3.1802129505437473E-75</v>
      </c>
      <c r="AK1335" s="10">
        <f ca="1">SUMPRODUCT(Q1305:Q1334,'control variables'!AQ$7:AQ$36)</f>
        <v>9.1770429636937442E-75</v>
      </c>
      <c r="AL1335" s="10">
        <f ca="1">SUMPRODUCT(R1305:R1334,'control variables'!AR$7:AR$36)</f>
        <v>3.2984701992464647E-73</v>
      </c>
      <c r="AM1335" s="10">
        <f ca="1">SUMPRODUCT(S1305:S1334,'control variables'!AS$7:AS$36)</f>
        <v>2.4710767115074876E-73</v>
      </c>
      <c r="AN1335" s="10">
        <f t="shared" ca="1" si="1011"/>
        <v>5.8931194698963269E-73</v>
      </c>
      <c r="AO1335" s="82">
        <f ca="1">SUMPRODUCT(P1305:P1334,'control variables'!AX$7:AX$36)</f>
        <v>4.3246042901608214E-75</v>
      </c>
      <c r="AP1335" s="82">
        <f ca="1">SUMPRODUCT(Q1305:Q1334,'control variables'!AY$7:AY$36)</f>
        <v>9.9835023601157319E-75</v>
      </c>
      <c r="AQ1335" s="82">
        <f ca="1">SUMPRODUCT(R1305:R1334,'control variables'!AZ$7:AZ$36)</f>
        <v>8.9708322030384433E-74</v>
      </c>
      <c r="AR1335" s="82">
        <f ca="1">SUMPRODUCT(S1305:S1334,'control variables'!BA$7:BA$36)</f>
        <v>6.7205744483712163E-74</v>
      </c>
      <c r="AS1335" s="82">
        <f t="shared" ca="1" si="1012"/>
        <v>1.7122217316437314E-73</v>
      </c>
      <c r="AT1335" s="10">
        <f ca="1">SUMPRODUCT(P1305:P1334,'control variables'!AT$7:AT$36)</f>
        <v>-3.8166320447027337E-75</v>
      </c>
      <c r="AU1335" s="10">
        <f ca="1">SUMPRODUCT(Q1305:Q1334,'control variables'!AU$7:AU$36)</f>
        <v>4.1402061361287984E-75</v>
      </c>
      <c r="AV1335" s="10">
        <f ca="1">SUMPRODUCT(R1305:R1334,'control variables'!AV$7:AV$36)</f>
        <v>1.7828059403225925E-72</v>
      </c>
      <c r="AW1335" s="10">
        <f ca="1">SUMPRODUCT(S1305:S1334,'control variables'!AW$7:AW$36)</f>
        <v>1.3356040752694356E-72</v>
      </c>
      <c r="AX1335" s="10">
        <f t="shared" ca="1" si="991"/>
        <v>3.1187335896834542E-72</v>
      </c>
      <c r="AY1335" s="82">
        <f ca="1">SUMPRODUCT(P1305:P1334,'control variables'!BB$7:BB$36)</f>
        <v>1.3833246871059267E-74</v>
      </c>
      <c r="AZ1335" s="82">
        <f ca="1">SUMPRODUCT(Q1305:Q1334,'control variables'!BC$7:BC$36)</f>
        <v>3.5274754852762414E-74</v>
      </c>
      <c r="BA1335" s="82">
        <f ca="1">SUMPRODUCT(R1305:R1334,'control variables'!BD$7:BD$36)</f>
        <v>2.4693412672618774E-73</v>
      </c>
      <c r="BB1335" s="82">
        <f ca="1">SUMPRODUCT(S1305:S1334,'control variables'!BE$7:BE$36)</f>
        <v>3.5091102150198535E-74</v>
      </c>
      <c r="BC1335" s="82">
        <f t="shared" ca="1" si="1013"/>
        <v>3.3113323060020797E-73</v>
      </c>
      <c r="BD1335" s="10">
        <f ca="1">SUMPRODUCT(P1305:P1334,'control variables'!BF$7:BF$36)</f>
        <v>2.893794755446218E-75</v>
      </c>
      <c r="BE1335" s="10">
        <f ca="1">SUMPRODUCT(Q1305:Q1334,'control variables'!BG$7:BG$36)</f>
        <v>3.3402139053991317E-75</v>
      </c>
      <c r="BF1335" s="10">
        <f ca="1">SUMPRODUCT(R1305:R1334,'control variables'!BH$7:BH$36)</f>
        <v>1.0004671502624852E-73</v>
      </c>
      <c r="BG1335" s="10">
        <f ca="1">SUMPRODUCT(S1305:S1334,'control variables'!BI$7:BI$36)</f>
        <v>2.2485251583052074E-73</v>
      </c>
      <c r="BH1335" s="10">
        <f t="shared" ca="1" si="1014"/>
        <v>3.3113323951761461E-73</v>
      </c>
      <c r="BI1335" s="82">
        <f t="shared" ca="1" si="992"/>
        <v>3.3383264057802131E-72</v>
      </c>
      <c r="BJ1335" s="82">
        <f t="shared" ca="1" si="993"/>
        <v>3.8711304791285967E-72</v>
      </c>
      <c r="BK1335" s="82">
        <f t="shared" ca="1" si="994"/>
        <v>1.2954968027959912E-71</v>
      </c>
      <c r="BL1335" s="82">
        <f t="shared" ca="1" si="995"/>
        <v>6.1012105146157527E-72</v>
      </c>
      <c r="BM1335" s="82">
        <f t="shared" ca="1" si="985"/>
        <v>2.6265635427484477E-71</v>
      </c>
      <c r="BN1335" s="10">
        <f ca="1">BN1334+BI1335-INDIRECT(ADDRESS(MAX($D1335-'key variables'!$B$9*30,34),scenario!BI$4),TRUE)</f>
        <v>9439390.0751690175</v>
      </c>
      <c r="BO1335" s="10">
        <f ca="1">BO1334+BJ1335-INDIRECT(ADDRESS(MAX($D1335-'key variables'!$B$9*30,34),scenario!BJ$4),TRUE)</f>
        <v>10895583.360992203</v>
      </c>
      <c r="BP1335" s="10">
        <f ca="1">BP1334+BK1335-INDIRECT(ADDRESS(MAX($D1335-'key variables'!$B$9*30,34),scenario!BK$4),TRUE)</f>
        <v>32531162.537994072</v>
      </c>
      <c r="BQ1335" s="10">
        <f ca="1">BQ1334+BL1335-INDIRECT(ADDRESS(MAX($D1335-'key variables'!$B$9*30,34),scenario!BL$4),TRUE)</f>
        <v>14415841.516535141</v>
      </c>
      <c r="BR1335" s="10">
        <f t="shared" ca="1" si="1015"/>
        <v>67281977.490690395</v>
      </c>
      <c r="BS1335" s="82">
        <f t="shared" ca="1" si="996"/>
        <v>-2.3433848477536824E-9</v>
      </c>
      <c r="BT1335" s="82">
        <f t="shared" ca="1" si="997"/>
        <v>-3.4288309057018498E-10</v>
      </c>
      <c r="BU1335" s="82">
        <f t="shared" ca="1" si="998"/>
        <v>-4.2578247660364599E-9</v>
      </c>
      <c r="BV1335" s="82">
        <f t="shared" ca="1" si="999"/>
        <v>-2.9943922343414556E-9</v>
      </c>
      <c r="BW1335" s="82">
        <f t="shared" ca="1" si="1016"/>
        <v>-9.9384849387017825E-9</v>
      </c>
      <c r="BX1335" s="10">
        <f t="shared" ca="1" si="1000"/>
        <v>-1.8625994260191893E-12</v>
      </c>
      <c r="BY1335" s="10">
        <f t="shared" ca="1" si="1001"/>
        <v>2.8902850229962428E-12</v>
      </c>
      <c r="BZ1335" s="10">
        <f t="shared" ca="1" si="1002"/>
        <v>-3.5034723983035463E-11</v>
      </c>
      <c r="CA1335" s="10">
        <f t="shared" ca="1" si="1003"/>
        <v>-2.0257049910634696E-11</v>
      </c>
      <c r="CB1335" s="10">
        <v>0</v>
      </c>
      <c r="CC1335" s="82">
        <f t="shared" ca="1" si="1004"/>
        <v>3.9725652202851362E-13</v>
      </c>
      <c r="CD1335" s="82">
        <f t="shared" ca="1" si="1005"/>
        <v>3.4270724516460853E-13</v>
      </c>
      <c r="CE1335" s="82">
        <f t="shared" ca="1" si="1006"/>
        <v>1.8915613015532971E-10</v>
      </c>
      <c r="CF1335" s="82">
        <f t="shared" ca="1" si="1007"/>
        <v>3.7028113764059381E-11</v>
      </c>
      <c r="CG1335" s="82">
        <f t="shared" ca="1" si="1017"/>
        <v>2.269242076865822E-10</v>
      </c>
      <c r="CH1335" s="13" t="str">
        <f t="shared" ca="1" si="970"/>
        <v/>
      </c>
      <c r="CI1335" s="81">
        <f t="shared" ca="1" si="979"/>
        <v>0.1131775965863165</v>
      </c>
      <c r="CJ1335" s="81">
        <f t="shared" ca="1" si="980"/>
        <v>0.13063724757458739</v>
      </c>
      <c r="CK1335" s="81">
        <f t="shared" ca="1" si="981"/>
        <v>0.39004625943939081</v>
      </c>
      <c r="CL1335" s="81">
        <f t="shared" ca="1" si="982"/>
        <v>0.17284488538116416</v>
      </c>
      <c r="CM1335" s="89">
        <f t="shared" ca="1" si="971"/>
        <v>0.80670598898145884</v>
      </c>
    </row>
    <row r="1336" spans="1:91" x14ac:dyDescent="0.3">
      <c r="A1336">
        <v>1271</v>
      </c>
      <c r="B1336" s="3">
        <f t="shared" si="984"/>
        <v>3.7194444444444446</v>
      </c>
      <c r="C1336" s="3">
        <f t="shared" si="972"/>
        <v>42.366666666666667</v>
      </c>
      <c r="D1336" s="4">
        <f t="shared" ca="1" si="1008"/>
        <v>1336</v>
      </c>
      <c r="E1336" s="58">
        <f>(0.5*(COS(B1336*2*PI())+1)*('key variables'!$B$4-'key variables'!$B$6)+'key variables'!$B$6)/'key variables'!$B$4</f>
        <v>1</v>
      </c>
      <c r="F1336" s="10">
        <f t="shared" ca="1" si="973"/>
        <v>11689222.907461114</v>
      </c>
      <c r="G1336" s="10">
        <f t="shared" ca="1" si="974"/>
        <v>13492492.798713122</v>
      </c>
      <c r="H1336" s="10">
        <f t="shared" ca="1" si="975"/>
        <v>40309474.521088287</v>
      </c>
      <c r="I1336" s="10">
        <f t="shared" ca="1" si="976"/>
        <v>17912154.249750931</v>
      </c>
      <c r="J1336" s="10">
        <f t="shared" ca="1" si="1009"/>
        <v>83403344.477013454</v>
      </c>
      <c r="K1336" s="82">
        <f t="shared" ca="1" si="986"/>
        <v>2249832.832292099</v>
      </c>
      <c r="L1336" s="82">
        <f t="shared" ca="1" si="987"/>
        <v>2596909.4377209195</v>
      </c>
      <c r="M1336" s="82">
        <f t="shared" ca="1" si="988"/>
        <v>7778311.98309422</v>
      </c>
      <c r="N1336" s="82">
        <f t="shared" ca="1" si="989"/>
        <v>3496312.733215793</v>
      </c>
      <c r="O1336" s="82">
        <f t="shared" ca="1" si="1010"/>
        <v>16121366.986323033</v>
      </c>
      <c r="P1336" s="10">
        <f ca="1">IF(IF($A1336&gt;='key variables'!$B$26,K1336*SUMPRODUCT(Z1336:AC1336,'control variables'!$O$3:$R$3)/J1336+F$65*'key variables'!$B$25/scenario!J$65,K1336*SUMPRODUCT(Z1336:AC1336,'control variables'!$O$7:$R$7)/J1336+F$65*'key variables'!$B$25/scenario!J$65)&lt;'key variables'!$B$28,0,IF($A1336&gt;='key variables'!$B$26,K1336*SUMPRODUCT(Z1336:AC1336,'control variables'!$O$3:$R$3)/J1336+F$65*'key variables'!$B$25/scenario!J$65,K1336*SUMPRODUCT(Z1336:AC1336,'control variables'!$O$7:$R$7)/J1336+F$65*'key variables'!$B$25/scenario!J$65))</f>
        <v>4.0656837899011235E-73</v>
      </c>
      <c r="Q1336" s="10">
        <f ca="1">IF(IF($A1336&gt;='key variables'!$B$26,L1336*SUMPRODUCT(Z1336:AC1336,'control variables'!$O$4:$R$4)/J1336+G$65*'key variables'!$B$25/scenario!J$65,L1336*SUMPRODUCT(Z1336:AC1336,'control variables'!$O$7:$R$7)/J1336+G$65*'key variables'!$B$25/scenario!J$65)&lt;'key variables'!$B$28,0,IF($A1336&gt;='key variables'!$B$26,L1336*SUMPRODUCT(Z1336:AC1336,'control variables'!$O$4:$R$4)/J1336+G$65*'key variables'!$B$25/scenario!J$65,L1336*SUMPRODUCT(Z1336:AC1336,'control variables'!$O$7:$R$7)/J1336+G$65*'key variables'!$B$25/scenario!J$65))</f>
        <v>4.6928876017986724E-73</v>
      </c>
      <c r="R1336" s="10">
        <f ca="1">IF(IF($A1336&gt;='key variables'!$B$26,M1336*SUMPRODUCT(Z1336:AC1336,'control variables'!$O$5:$R$5)/J1336+H$65*'key variables'!$B$25/scenario!J$65,M1336*SUMPRODUCT(Z1336:AC1336,'control variables'!$O$7:$R$7)/J1336+H$65*'key variables'!$B$25/scenario!J$65)&lt;'key variables'!$B$28,0,IF($A1336&gt;='key variables'!$B$26,M1336*SUMPRODUCT(Z1336:AC1336,'control variables'!$O$5:$R$5)/J1336+H$65*'key variables'!$B$25/scenario!J$65,M1336*SUMPRODUCT(Z1336:AC1336,'control variables'!$O$7:$R$7)/J1336+H$65*'key variables'!$B$25/scenario!J$65))</f>
        <v>1.4056225195292208E-72</v>
      </c>
      <c r="S1336" s="10">
        <f ca="1">IF(IF($A1336&gt;='key variables'!$B$26,N1336*SUMPRODUCT(Z1336:AC1336,'control variables'!$O$6:$R$6)/J1336+I$65*'key variables'!$B$25/scenario!J$65,N1336*SUMPRODUCT(Z1336:AC1336,'control variables'!$O$7:$R$7)/J1336+I$65*'key variables'!$B$25/scenario!J$65)&lt;'key variables'!$B$28,0,IF($A1336&gt;='key variables'!$B$26,N1336*SUMPRODUCT(Z1336:AC1336,'control variables'!$O$6:$R$6)/J1336+I$65*'key variables'!$B$25/scenario!J$65,N1336*SUMPRODUCT(Z1336:AC1336,'control variables'!$O$7:$R$7)/J1336+I$65*'key variables'!$B$25/scenario!J$65))</f>
        <v>6.3182036459919516E-73</v>
      </c>
      <c r="T1336" s="10">
        <f t="shared" ca="1" si="983"/>
        <v>2.9133000232983957E-72</v>
      </c>
      <c r="U1336" s="82">
        <f ca="1">SUMPRODUCT(P1306:P1335,'control variables'!AD$7:AD$36)</f>
        <v>8.6200017768259656E-73</v>
      </c>
      <c r="V1336" s="82">
        <f ca="1">SUMPRODUCT(Q1306:Q1335,'control variables'!AE$7:AE$36)</f>
        <v>9.9497898893245954E-73</v>
      </c>
      <c r="W1336" s="82">
        <f ca="1">SUMPRODUCT(R1306:R1335,'control variables'!AF$7:AF$36)</f>
        <v>2.980179778364698E-72</v>
      </c>
      <c r="X1336" s="82">
        <f ca="1">SUMPRODUCT(S1306:S1335,'control variables'!AG$7:AG$36)</f>
        <v>1.3395760582778488E-72</v>
      </c>
      <c r="Y1336" s="82">
        <f t="shared" ca="1" si="977"/>
        <v>6.1767350032576027E-72</v>
      </c>
      <c r="Z1336" s="10">
        <f ca="1">IF($A1336&gt;='key variables'!$B$26,SUMPRODUCT(P1306:P1335,'control variables'!V$7:V$36)*$E1336,SUMPRODUCT(P1306:P1335,'control variables'!Z$7:Z$36)*$E1336)</f>
        <v>2.1033676979837375E-72</v>
      </c>
      <c r="AA1336" s="10">
        <f ca="1">IF($A1336&gt;='key variables'!$B$26,SUMPRODUCT(Q1306:Q1335,'control variables'!W$7:W$36)*$E1336,SUMPRODUCT(Q1306:Q1335,'control variables'!AA$7:AA$36)*$E1336)</f>
        <v>2.427849459520253E-72</v>
      </c>
      <c r="AB1336" s="10">
        <f ca="1">IF($A1336&gt;='key variables'!$B$26,SUMPRODUCT(R1306:R1335,'control variables'!X$7:X$36)*$E1336,SUMPRODUCT(R1306:R1335,'control variables'!AB$7:AB$36)*$E1336)</f>
        <v>7.2719403571918726E-72</v>
      </c>
      <c r="AC1336" s="10">
        <f ca="1">IF($A1336&gt;='key variables'!$B$26,SUMPRODUCT(S1306:S1335,'control variables'!Y$7:Y$36)*$E1336,SUMPRODUCT(S1306:S1335,'control variables'!AC$7:AC$36)*$E1336)</f>
        <v>3.2687011939474389E-72</v>
      </c>
      <c r="AD1336" s="10">
        <f t="shared" ca="1" si="978"/>
        <v>1.5071858708643301E-71</v>
      </c>
      <c r="AE1336" s="82">
        <f ca="1">SUMPRODUCT(P1306:P1335,'control variables'!AL$7:AL$36)</f>
        <v>2.8638415855489446E-72</v>
      </c>
      <c r="AF1336" s="82">
        <f ca="1">SUMPRODUCT(Q1306:Q1335,'control variables'!AM$7:AM$36)</f>
        <v>3.2969966541776902E-72</v>
      </c>
      <c r="AG1336" s="82">
        <f ca="1">SUMPRODUCT(R1306:R1335,'control variables'!AN$7:AN$36)</f>
        <v>9.400603949517744E-72</v>
      </c>
      <c r="AH1336" s="82">
        <f ca="1">SUMPRODUCT(S1306:S1335,'control variables'!AO$7:AO$36)</f>
        <v>4.0703682633631253E-72</v>
      </c>
      <c r="AI1336" s="82">
        <f t="shared" ca="1" si="990"/>
        <v>1.9631810452607504E-71</v>
      </c>
      <c r="AJ1336" s="10">
        <f ca="1">SUMPRODUCT(P1306:P1335,'control variables'!AP$7:AP$36)</f>
        <v>2.7364117737544952E-75</v>
      </c>
      <c r="AK1336" s="10">
        <f ca="1">SUMPRODUCT(Q1306:Q1335,'control variables'!AQ$7:AQ$36)</f>
        <v>7.8963795206886297E-75</v>
      </c>
      <c r="AL1336" s="10">
        <f ca="1">SUMPRODUCT(R1306:R1335,'control variables'!AR$7:AR$36)</f>
        <v>2.8381661319419239E-73</v>
      </c>
      <c r="AM1336" s="10">
        <f ca="1">SUMPRODUCT(S1306:S1335,'control variables'!AS$7:AS$36)</f>
        <v>2.1262360453137247E-73</v>
      </c>
      <c r="AN1336" s="10">
        <f t="shared" ca="1" si="1011"/>
        <v>5.07073009020008E-73</v>
      </c>
      <c r="AO1336" s="82">
        <f ca="1">SUMPRODUCT(P1306:P1335,'control variables'!AX$7:AX$36)</f>
        <v>3.7211024168686341E-75</v>
      </c>
      <c r="AP1336" s="82">
        <f ca="1">SUMPRODUCT(Q1306:Q1335,'control variables'!AY$7:AY$36)</f>
        <v>8.5902968846333116E-75</v>
      </c>
      <c r="AQ1336" s="82">
        <f ca="1">SUMPRODUCT(R1306:R1335,'control variables'!AZ$7:AZ$36)</f>
        <v>7.718945631163853E-74</v>
      </c>
      <c r="AR1336" s="82">
        <f ca="1">SUMPRODUCT(S1306:S1335,'control variables'!BA$7:BA$36)</f>
        <v>5.7827130864844373E-74</v>
      </c>
      <c r="AS1336" s="82">
        <f t="shared" ca="1" si="1012"/>
        <v>1.4732798647798484E-73</v>
      </c>
      <c r="AT1336" s="10">
        <f ca="1">SUMPRODUCT(P1306:P1335,'control variables'!AT$7:AT$36)</f>
        <v>-3.2840180911242363E-75</v>
      </c>
      <c r="AU1336" s="10">
        <f ca="1">SUMPRODUCT(Q1306:Q1335,'control variables'!AU$7:AU$36)</f>
        <v>3.5624371678432356E-75</v>
      </c>
      <c r="AV1336" s="10">
        <f ca="1">SUMPRODUCT(R1306:R1335,'control variables'!AV$7:AV$36)</f>
        <v>1.534013992548543E-72</v>
      </c>
      <c r="AW1336" s="10">
        <f ca="1">SUMPRODUCT(S1306:S1335,'control variables'!AW$7:AW$36)</f>
        <v>1.1492194936244392E-72</v>
      </c>
      <c r="AX1336" s="10">
        <f t="shared" ca="1" si="991"/>
        <v>2.683511905249701E-72</v>
      </c>
      <c r="AY1336" s="82">
        <f ca="1">SUMPRODUCT(P1306:P1335,'control variables'!BB$7:BB$36)</f>
        <v>1.190280657172564E-74</v>
      </c>
      <c r="AZ1336" s="82">
        <f ca="1">SUMPRODUCT(Q1306:Q1335,'control variables'!BC$7:BC$36)</f>
        <v>3.0352135531961374E-74</v>
      </c>
      <c r="BA1336" s="82">
        <f ca="1">SUMPRODUCT(R1306:R1335,'control variables'!BD$7:BD$36)</f>
        <v>2.1247427836547622E-73</v>
      </c>
      <c r="BB1336" s="82">
        <f ca="1">SUMPRODUCT(S1306:S1335,'control variables'!BE$7:BE$36)</f>
        <v>3.0194111706075213E-74</v>
      </c>
      <c r="BC1336" s="82">
        <f t="shared" ca="1" si="1013"/>
        <v>2.8492333217523845E-73</v>
      </c>
      <c r="BD1336" s="10">
        <f ca="1">SUMPRODUCT(P1306:P1335,'control variables'!BF$7:BF$36)</f>
        <v>2.4899634592954312E-75</v>
      </c>
      <c r="BE1336" s="10">
        <f ca="1">SUMPRODUCT(Q1306:Q1335,'control variables'!BG$7:BG$36)</f>
        <v>2.8740844716168747E-75</v>
      </c>
      <c r="BF1336" s="10">
        <f ca="1">SUMPRODUCT(R1306:R1335,'control variables'!BH$7:BH$36)</f>
        <v>8.6085118569333103E-74</v>
      </c>
      <c r="BG1336" s="10">
        <f ca="1">SUMPRODUCT(S1306:S1335,'control variables'!BI$7:BI$36)</f>
        <v>1.9347417334796872E-73</v>
      </c>
      <c r="BH1336" s="10">
        <f t="shared" ca="1" si="1014"/>
        <v>2.8492333984821412E-73</v>
      </c>
      <c r="BI1336" s="82">
        <f t="shared" ca="1" si="992"/>
        <v>2.8724603740295459E-72</v>
      </c>
      <c r="BJ1336" s="82">
        <f t="shared" ca="1" si="993"/>
        <v>3.3309112268774947E-72</v>
      </c>
      <c r="BK1336" s="82">
        <f t="shared" ca="1" si="994"/>
        <v>1.1147092220431765E-71</v>
      </c>
      <c r="BL1336" s="82">
        <f t="shared" ca="1" si="995"/>
        <v>5.2497818686936398E-72</v>
      </c>
      <c r="BM1336" s="82">
        <f t="shared" ca="1" si="985"/>
        <v>2.2600245690032446E-71</v>
      </c>
      <c r="BN1336" s="10">
        <f ca="1">BN1335+BI1336-INDIRECT(ADDRESS(MAX($D1336-'key variables'!$B$9*30,34),scenario!BI$4),TRUE)</f>
        <v>9439390.0751690175</v>
      </c>
      <c r="BO1336" s="10">
        <f ca="1">BO1335+BJ1336-INDIRECT(ADDRESS(MAX($D1336-'key variables'!$B$9*30,34),scenario!BJ$4),TRUE)</f>
        <v>10895583.360992203</v>
      </c>
      <c r="BP1336" s="10">
        <f ca="1">BP1335+BK1336-INDIRECT(ADDRESS(MAX($D1336-'key variables'!$B$9*30,34),scenario!BK$4),TRUE)</f>
        <v>32531162.537994072</v>
      </c>
      <c r="BQ1336" s="10">
        <f ca="1">BQ1335+BL1336-INDIRECT(ADDRESS(MAX($D1336-'key variables'!$B$9*30,34),scenario!BL$4),TRUE)</f>
        <v>14415841.516535141</v>
      </c>
      <c r="BR1336" s="10">
        <f t="shared" ca="1" si="1015"/>
        <v>67281977.490690395</v>
      </c>
      <c r="BS1336" s="82">
        <f t="shared" ca="1" si="996"/>
        <v>-2.3433848477536824E-9</v>
      </c>
      <c r="BT1336" s="82">
        <f t="shared" ca="1" si="997"/>
        <v>-3.4288309057018498E-10</v>
      </c>
      <c r="BU1336" s="82">
        <f t="shared" ca="1" si="998"/>
        <v>-4.2578247660364599E-9</v>
      </c>
      <c r="BV1336" s="82">
        <f t="shared" ca="1" si="999"/>
        <v>-2.9943922343414556E-9</v>
      </c>
      <c r="BW1336" s="82">
        <f t="shared" ca="1" si="1016"/>
        <v>-9.9384849387017825E-9</v>
      </c>
      <c r="BX1336" s="10">
        <f t="shared" ca="1" si="1000"/>
        <v>-1.8625994260191893E-12</v>
      </c>
      <c r="BY1336" s="10">
        <f t="shared" ca="1" si="1001"/>
        <v>2.8902850229962428E-12</v>
      </c>
      <c r="BZ1336" s="10">
        <f t="shared" ca="1" si="1002"/>
        <v>-3.5034723983035463E-11</v>
      </c>
      <c r="CA1336" s="10">
        <f t="shared" ca="1" si="1003"/>
        <v>-2.0257049910634696E-11</v>
      </c>
      <c r="CB1336" s="10">
        <v>0</v>
      </c>
      <c r="CC1336" s="82">
        <f t="shared" ca="1" si="1004"/>
        <v>3.9725652202851362E-13</v>
      </c>
      <c r="CD1336" s="82">
        <f t="shared" ca="1" si="1005"/>
        <v>3.4270724516460853E-13</v>
      </c>
      <c r="CE1336" s="82">
        <f t="shared" ca="1" si="1006"/>
        <v>1.8915613015532971E-10</v>
      </c>
      <c r="CF1336" s="82">
        <f t="shared" ca="1" si="1007"/>
        <v>3.7028113764059381E-11</v>
      </c>
      <c r="CG1336" s="82">
        <f t="shared" ca="1" si="1017"/>
        <v>2.269242076865822E-10</v>
      </c>
      <c r="CH1336" s="13" t="str">
        <f t="shared" ca="1" si="970"/>
        <v/>
      </c>
      <c r="CI1336" s="81">
        <f t="shared" ca="1" si="979"/>
        <v>0.1131775965863165</v>
      </c>
      <c r="CJ1336" s="81">
        <f t="shared" ca="1" si="980"/>
        <v>0.13063724757458739</v>
      </c>
      <c r="CK1336" s="81">
        <f t="shared" ca="1" si="981"/>
        <v>0.39004625943939081</v>
      </c>
      <c r="CL1336" s="81">
        <f t="shared" ca="1" si="982"/>
        <v>0.17284488538116416</v>
      </c>
      <c r="CM1336" s="89">
        <f t="shared" ca="1" si="971"/>
        <v>0.80670598898145884</v>
      </c>
    </row>
    <row r="1337" spans="1:91" x14ac:dyDescent="0.3">
      <c r="A1337">
        <v>1272</v>
      </c>
      <c r="B1337" s="3">
        <f t="shared" si="984"/>
        <v>3.7222222222222223</v>
      </c>
      <c r="C1337" s="3">
        <f t="shared" si="972"/>
        <v>42.4</v>
      </c>
      <c r="D1337" s="4">
        <f t="shared" ca="1" si="1008"/>
        <v>1337</v>
      </c>
      <c r="E1337" s="58">
        <f>(0.5*(COS(B1337*2*PI())+1)*('key variables'!$B$4-'key variables'!$B$6)+'key variables'!$B$6)/'key variables'!$B$4</f>
        <v>1</v>
      </c>
      <c r="F1337" s="10">
        <f t="shared" ca="1" si="973"/>
        <v>11689222.907461114</v>
      </c>
      <c r="G1337" s="10">
        <f t="shared" ca="1" si="974"/>
        <v>13492492.798713122</v>
      </c>
      <c r="H1337" s="10">
        <f t="shared" ca="1" si="975"/>
        <v>40309474.521088287</v>
      </c>
      <c r="I1337" s="10">
        <f t="shared" ca="1" si="976"/>
        <v>17912154.249750931</v>
      </c>
      <c r="J1337" s="10">
        <f t="shared" ca="1" si="1009"/>
        <v>83403344.477013454</v>
      </c>
      <c r="K1337" s="82">
        <f t="shared" ca="1" si="986"/>
        <v>2249832.832292099</v>
      </c>
      <c r="L1337" s="82">
        <f t="shared" ca="1" si="987"/>
        <v>2596909.4377209195</v>
      </c>
      <c r="M1337" s="82">
        <f t="shared" ca="1" si="988"/>
        <v>7778311.98309422</v>
      </c>
      <c r="N1337" s="82">
        <f t="shared" ca="1" si="989"/>
        <v>3496312.733215793</v>
      </c>
      <c r="O1337" s="82">
        <f t="shared" ca="1" si="1010"/>
        <v>16121366.986323033</v>
      </c>
      <c r="P1337" s="10">
        <f ca="1">IF(IF($A1337&gt;='key variables'!$B$26,K1337*SUMPRODUCT(Z1337:AC1337,'control variables'!$O$3:$R$3)/J1337+F$65*'key variables'!$B$25/scenario!J$65,K1337*SUMPRODUCT(Z1337:AC1337,'control variables'!$O$7:$R$7)/J1337+F$65*'key variables'!$B$25/scenario!J$65)&lt;'key variables'!$B$28,0,IF($A1337&gt;='key variables'!$B$26,K1337*SUMPRODUCT(Z1337:AC1337,'control variables'!$O$3:$R$3)/J1337+F$65*'key variables'!$B$25/scenario!J$65,K1337*SUMPRODUCT(Z1337:AC1337,'control variables'!$O$7:$R$7)/J1337+F$65*'key variables'!$B$25/scenario!J$65))</f>
        <v>3.4983144726663765E-73</v>
      </c>
      <c r="Q1337" s="10">
        <f ca="1">IF(IF($A1337&gt;='key variables'!$B$26,L1337*SUMPRODUCT(Z1337:AC1337,'control variables'!$O$4:$R$4)/J1337+G$65*'key variables'!$B$25/scenario!J$65,L1337*SUMPRODUCT(Z1337:AC1337,'control variables'!$O$7:$R$7)/J1337+G$65*'key variables'!$B$25/scenario!J$65)&lt;'key variables'!$B$28,0,IF($A1337&gt;='key variables'!$B$26,L1337*SUMPRODUCT(Z1337:AC1337,'control variables'!$O$4:$R$4)/J1337+G$65*'key variables'!$B$25/scenario!J$65,L1337*SUMPRODUCT(Z1337:AC1337,'control variables'!$O$7:$R$7)/J1337+G$65*'key variables'!$B$25/scenario!J$65))</f>
        <v>4.0379915075412594E-73</v>
      </c>
      <c r="R1337" s="10">
        <f ca="1">IF(IF($A1337&gt;='key variables'!$B$26,M1337*SUMPRODUCT(Z1337:AC1337,'control variables'!$O$5:$R$5)/J1337+H$65*'key variables'!$B$25/scenario!J$65,M1337*SUMPRODUCT(Z1337:AC1337,'control variables'!$O$7:$R$7)/J1337+H$65*'key variables'!$B$25/scenario!J$65)&lt;'key variables'!$B$28,0,IF($A1337&gt;='key variables'!$B$26,M1337*SUMPRODUCT(Z1337:AC1337,'control variables'!$O$5:$R$5)/J1337+H$65*'key variables'!$B$25/scenario!J$65,M1337*SUMPRODUCT(Z1337:AC1337,'control variables'!$O$7:$R$7)/J1337+H$65*'key variables'!$B$25/scenario!J$65))</f>
        <v>1.2094668098362951E-72</v>
      </c>
      <c r="S1337" s="10">
        <f ca="1">IF(IF($A1337&gt;='key variables'!$B$26,N1337*SUMPRODUCT(Z1337:AC1337,'control variables'!$O$6:$R$6)/J1337+I$65*'key variables'!$B$25/scenario!J$65,N1337*SUMPRODUCT(Z1337:AC1337,'control variables'!$O$7:$R$7)/J1337+I$65*'key variables'!$B$25/scenario!J$65)&lt;'key variables'!$B$28,0,IF($A1337&gt;='key variables'!$B$26,N1337*SUMPRODUCT(Z1337:AC1337,'control variables'!$O$6:$R$6)/J1337+I$65*'key variables'!$B$25/scenario!J$65,N1337*SUMPRODUCT(Z1337:AC1337,'control variables'!$O$7:$R$7)/J1337+I$65*'key variables'!$B$25/scenario!J$65))</f>
        <v>5.4364934407662468E-73</v>
      </c>
      <c r="T1337" s="10">
        <f t="shared" ca="1" si="983"/>
        <v>2.5067467519336834E-72</v>
      </c>
      <c r="U1337" s="82">
        <f ca="1">SUMPRODUCT(P1307:P1336,'control variables'!AD$7:AD$36)</f>
        <v>7.4170738622576275E-73</v>
      </c>
      <c r="V1337" s="82">
        <f ca="1">SUMPRODUCT(Q1307:Q1336,'control variables'!AE$7:AE$36)</f>
        <v>8.5612890152139277E-73</v>
      </c>
      <c r="W1337" s="82">
        <f ca="1">SUMPRODUCT(R1307:R1336,'control variables'!AF$7:AF$36)</f>
        <v>2.564293385456434E-72</v>
      </c>
      <c r="X1337" s="82">
        <f ca="1">SUMPRODUCT(S1307:S1336,'control variables'!AG$7:AG$36)</f>
        <v>1.1526371833321411E-72</v>
      </c>
      <c r="Y1337" s="82">
        <f t="shared" ca="1" si="977"/>
        <v>5.3147668565357311E-72</v>
      </c>
      <c r="Z1337" s="10">
        <f ca="1">IF($A1337&gt;='key variables'!$B$26,SUMPRODUCT(P1307:P1336,'control variables'!V$7:V$36)*$E1337,SUMPRODUCT(P1307:P1336,'control variables'!Z$7:Z$36)*$E1337)</f>
        <v>1.8098411090092225E-72</v>
      </c>
      <c r="AA1337" s="10">
        <f ca="1">IF($A1337&gt;='key variables'!$B$26,SUMPRODUCT(Q1307:Q1336,'control variables'!W$7:W$36)*$E1337,SUMPRODUCT(Q1307:Q1336,'control variables'!AA$7:AA$36)*$E1337)</f>
        <v>2.089041189772778E-72</v>
      </c>
      <c r="AB1337" s="10">
        <f ca="1">IF($A1337&gt;='key variables'!$B$26,SUMPRODUCT(R1307:R1336,'control variables'!X$7:X$36)*$E1337,SUMPRODUCT(R1307:R1336,'control variables'!AB$7:AB$36)*$E1337)</f>
        <v>6.2571354563089889E-72</v>
      </c>
      <c r="AC1337" s="10">
        <f ca="1">IF($A1337&gt;='key variables'!$B$26,SUMPRODUCT(S1307:S1336,'control variables'!Y$7:Y$36)*$E1337,SUMPRODUCT(S1307:S1336,'control variables'!AC$7:AC$36)*$E1337)</f>
        <v>2.8125514143553907E-72</v>
      </c>
      <c r="AD1337" s="10">
        <f t="shared" ca="1" si="978"/>
        <v>1.2968569169446381E-71</v>
      </c>
      <c r="AE1337" s="82">
        <f ca="1">SUMPRODUCT(P1307:P1336,'control variables'!AL$7:AL$36)</f>
        <v>2.4641902774227665E-72</v>
      </c>
      <c r="AF1337" s="82">
        <f ca="1">SUMPRODUCT(Q1307:Q1336,'control variables'!AM$7:AM$36)</f>
        <v>2.8368982212271201E-72</v>
      </c>
      <c r="AG1337" s="82">
        <f ca="1">SUMPRODUCT(R1307:R1336,'control variables'!AN$7:AN$36)</f>
        <v>8.0887423980413423E-72</v>
      </c>
      <c r="AH1337" s="82">
        <f ca="1">SUMPRODUCT(S1307:S1336,'control variables'!AO$7:AO$36)</f>
        <v>3.5023452242338365E-72</v>
      </c>
      <c r="AI1337" s="82">
        <f t="shared" ca="1" si="990"/>
        <v>1.6892176120925067E-71</v>
      </c>
      <c r="AJ1337" s="10">
        <f ca="1">SUMPRODUCT(P1307:P1336,'control variables'!AP$7:AP$36)</f>
        <v>2.354543394417014E-75</v>
      </c>
      <c r="AK1337" s="10">
        <f ca="1">SUMPRODUCT(Q1307:Q1336,'control variables'!AQ$7:AQ$36)</f>
        <v>6.7944336516055593E-75</v>
      </c>
      <c r="AL1337" s="10">
        <f ca="1">SUMPRODUCT(R1307:R1336,'control variables'!AR$7:AR$36)</f>
        <v>2.4420978532237124E-73</v>
      </c>
      <c r="AM1337" s="10">
        <f ca="1">SUMPRODUCT(S1307:S1336,'control variables'!AS$7:AS$36)</f>
        <v>1.8295181607831877E-73</v>
      </c>
      <c r="AN1337" s="10">
        <f t="shared" ca="1" si="1011"/>
        <v>4.3631057844671255E-73</v>
      </c>
      <c r="AO1337" s="82">
        <f ca="1">SUMPRODUCT(P1307:P1336,'control variables'!AX$7:AX$36)</f>
        <v>3.201819696735924E-75</v>
      </c>
      <c r="AP1337" s="82">
        <f ca="1">SUMPRODUCT(Q1307:Q1336,'control variables'!AY$7:AY$36)</f>
        <v>7.391514310743889E-75</v>
      </c>
      <c r="AQ1337" s="82">
        <f ca="1">SUMPRODUCT(R1307:R1336,'control variables'!AZ$7:AZ$36)</f>
        <v>6.641760798589336E-74</v>
      </c>
      <c r="AR1337" s="82">
        <f ca="1">SUMPRODUCT(S1307:S1336,'control variables'!BA$7:BA$36)</f>
        <v>4.9757310029803731E-74</v>
      </c>
      <c r="AS1337" s="82">
        <f t="shared" ca="1" si="1012"/>
        <v>1.2676825202317692E-73</v>
      </c>
      <c r="AT1337" s="10">
        <f ca="1">SUMPRODUCT(P1307:P1336,'control variables'!AT$7:AT$36)</f>
        <v>-2.8257308266852496E-75</v>
      </c>
      <c r="AU1337" s="10">
        <f ca="1">SUMPRODUCT(Q1307:Q1336,'control variables'!AU$7:AU$36)</f>
        <v>3.0652963059219353E-75</v>
      </c>
      <c r="AV1337" s="10">
        <f ca="1">SUMPRODUCT(R1307:R1336,'control variables'!AV$7:AV$36)</f>
        <v>1.3199411534992513E-72</v>
      </c>
      <c r="AW1337" s="10">
        <f ca="1">SUMPRODUCT(S1307:S1336,'control variables'!AW$7:AW$36)</f>
        <v>9.888450244957374E-73</v>
      </c>
      <c r="AX1337" s="10">
        <f t="shared" ca="1" si="991"/>
        <v>2.3090257434742253E-72</v>
      </c>
      <c r="AY1337" s="82">
        <f ca="1">SUMPRODUCT(P1307:P1336,'control variables'!BB$7:BB$36)</f>
        <v>1.0241760709144802E-74</v>
      </c>
      <c r="AZ1337" s="82">
        <f ca="1">SUMPRODUCT(Q1307:Q1336,'control variables'!BC$7:BC$36)</f>
        <v>2.6116471544476446E-74</v>
      </c>
      <c r="BA1337" s="82">
        <f ca="1">SUMPRODUCT(R1307:R1336,'control variables'!BD$7:BD$36)</f>
        <v>1.8282332849436055E-73</v>
      </c>
      <c r="BB1337" s="82">
        <f ca="1">SUMPRODUCT(S1307:S1336,'control variables'!BE$7:BE$36)</f>
        <v>2.5980500065706545E-74</v>
      </c>
      <c r="BC1337" s="82">
        <f t="shared" ca="1" si="1013"/>
        <v>2.4516206081368835E-73</v>
      </c>
      <c r="BD1337" s="10">
        <f ca="1">SUMPRODUCT(P1307:P1336,'control variables'!BF$7:BF$36)</f>
        <v>2.1424871328410625E-75</v>
      </c>
      <c r="BE1337" s="10">
        <f ca="1">SUMPRODUCT(Q1307:Q1336,'control variables'!BG$7:BG$36)</f>
        <v>2.4730037608181848E-75</v>
      </c>
      <c r="BF1337" s="10">
        <f ca="1">SUMPRODUCT(R1307:R1336,'control variables'!BH$7:BH$36)</f>
        <v>7.4071873695721681E-74</v>
      </c>
      <c r="BG1337" s="10">
        <f ca="1">SUMPRODUCT(S1307:S1336,'control variables'!BI$7:BI$36)</f>
        <v>1.6647470282651339E-73</v>
      </c>
      <c r="BH1337" s="10">
        <f t="shared" ca="1" si="1014"/>
        <v>2.4516206741589432E-73</v>
      </c>
      <c r="BI1337" s="82">
        <f t="shared" ca="1" si="992"/>
        <v>2.4716063073052261E-72</v>
      </c>
      <c r="BJ1337" s="82">
        <f t="shared" ca="1" si="993"/>
        <v>2.8660799890775186E-72</v>
      </c>
      <c r="BK1337" s="82">
        <f t="shared" ca="1" si="994"/>
        <v>9.591506880034955E-72</v>
      </c>
      <c r="BL1337" s="82">
        <f t="shared" ca="1" si="995"/>
        <v>4.5171707487952805E-72</v>
      </c>
      <c r="BM1337" s="82">
        <f t="shared" ca="1" si="985"/>
        <v>1.9446363925212981E-71</v>
      </c>
      <c r="BN1337" s="10">
        <f ca="1">BN1336+BI1337-INDIRECT(ADDRESS(MAX($D1337-'key variables'!$B$9*30,34),scenario!BI$4),TRUE)</f>
        <v>9439390.0751690175</v>
      </c>
      <c r="BO1337" s="10">
        <f ca="1">BO1336+BJ1337-INDIRECT(ADDRESS(MAX($D1337-'key variables'!$B$9*30,34),scenario!BJ$4),TRUE)</f>
        <v>10895583.360992203</v>
      </c>
      <c r="BP1337" s="10">
        <f ca="1">BP1336+BK1337-INDIRECT(ADDRESS(MAX($D1337-'key variables'!$B$9*30,34),scenario!BK$4),TRUE)</f>
        <v>32531162.537994072</v>
      </c>
      <c r="BQ1337" s="10">
        <f ca="1">BQ1336+BL1337-INDIRECT(ADDRESS(MAX($D1337-'key variables'!$B$9*30,34),scenario!BL$4),TRUE)</f>
        <v>14415841.516535141</v>
      </c>
      <c r="BR1337" s="10">
        <f t="shared" ca="1" si="1015"/>
        <v>67281977.490690395</v>
      </c>
      <c r="BS1337" s="82">
        <f t="shared" ca="1" si="996"/>
        <v>-2.3433848477536824E-9</v>
      </c>
      <c r="BT1337" s="82">
        <f t="shared" ca="1" si="997"/>
        <v>-3.4288309057018498E-10</v>
      </c>
      <c r="BU1337" s="82">
        <f t="shared" ca="1" si="998"/>
        <v>-4.2578247660364599E-9</v>
      </c>
      <c r="BV1337" s="82">
        <f t="shared" ca="1" si="999"/>
        <v>-2.9943922343414556E-9</v>
      </c>
      <c r="BW1337" s="82">
        <f t="shared" ca="1" si="1016"/>
        <v>-9.9384849387017825E-9</v>
      </c>
      <c r="BX1337" s="10">
        <f t="shared" ca="1" si="1000"/>
        <v>-1.8625994260191893E-12</v>
      </c>
      <c r="BY1337" s="10">
        <f t="shared" ca="1" si="1001"/>
        <v>2.8902850229962428E-12</v>
      </c>
      <c r="BZ1337" s="10">
        <f t="shared" ca="1" si="1002"/>
        <v>-3.5034723983035463E-11</v>
      </c>
      <c r="CA1337" s="10">
        <f t="shared" ca="1" si="1003"/>
        <v>-2.0257049910634696E-11</v>
      </c>
      <c r="CB1337" s="10">
        <v>0</v>
      </c>
      <c r="CC1337" s="82">
        <f t="shared" ca="1" si="1004"/>
        <v>3.9725652202851362E-13</v>
      </c>
      <c r="CD1337" s="82">
        <f t="shared" ca="1" si="1005"/>
        <v>3.4270724516460853E-13</v>
      </c>
      <c r="CE1337" s="82">
        <f t="shared" ca="1" si="1006"/>
        <v>1.8915613015532971E-10</v>
      </c>
      <c r="CF1337" s="82">
        <f t="shared" ca="1" si="1007"/>
        <v>3.7028113764059381E-11</v>
      </c>
      <c r="CG1337" s="82">
        <f t="shared" ca="1" si="1017"/>
        <v>2.269242076865822E-10</v>
      </c>
      <c r="CH1337" s="13" t="str">
        <f t="shared" ca="1" si="970"/>
        <v/>
      </c>
      <c r="CI1337" s="81">
        <f t="shared" ca="1" si="979"/>
        <v>0.1131775965863165</v>
      </c>
      <c r="CJ1337" s="81">
        <f t="shared" ca="1" si="980"/>
        <v>0.13063724757458739</v>
      </c>
      <c r="CK1337" s="81">
        <f t="shared" ca="1" si="981"/>
        <v>0.39004625943939081</v>
      </c>
      <c r="CL1337" s="81">
        <f t="shared" ca="1" si="982"/>
        <v>0.17284488538116416</v>
      </c>
      <c r="CM1337" s="89">
        <f t="shared" ca="1" si="971"/>
        <v>0.80670598898145884</v>
      </c>
    </row>
    <row r="1338" spans="1:91" x14ac:dyDescent="0.3">
      <c r="A1338">
        <v>1273</v>
      </c>
      <c r="B1338" s="3">
        <f t="shared" si="984"/>
        <v>3.7250000000000001</v>
      </c>
      <c r="C1338" s="3">
        <f t="shared" si="972"/>
        <v>42.43333333333333</v>
      </c>
      <c r="D1338" s="4">
        <f t="shared" ca="1" si="1008"/>
        <v>1338</v>
      </c>
      <c r="E1338" s="58">
        <f>(0.5*(COS(B1338*2*PI())+1)*('key variables'!$B$4-'key variables'!$B$6)+'key variables'!$B$6)/'key variables'!$B$4</f>
        <v>1</v>
      </c>
      <c r="F1338" s="10">
        <f t="shared" ca="1" si="973"/>
        <v>11689222.907461114</v>
      </c>
      <c r="G1338" s="10">
        <f t="shared" ca="1" si="974"/>
        <v>13492492.798713122</v>
      </c>
      <c r="H1338" s="10">
        <f t="shared" ca="1" si="975"/>
        <v>40309474.521088287</v>
      </c>
      <c r="I1338" s="10">
        <f t="shared" ca="1" si="976"/>
        <v>17912154.249750931</v>
      </c>
      <c r="J1338" s="10">
        <f t="shared" ca="1" si="1009"/>
        <v>83403344.477013454</v>
      </c>
      <c r="K1338" s="82">
        <f t="shared" ca="1" si="986"/>
        <v>2249832.832292099</v>
      </c>
      <c r="L1338" s="82">
        <f t="shared" ca="1" si="987"/>
        <v>2596909.4377209195</v>
      </c>
      <c r="M1338" s="82">
        <f t="shared" ca="1" si="988"/>
        <v>7778311.98309422</v>
      </c>
      <c r="N1338" s="82">
        <f t="shared" ca="1" si="989"/>
        <v>3496312.733215793</v>
      </c>
      <c r="O1338" s="82">
        <f t="shared" ca="1" si="1010"/>
        <v>16121366.986323033</v>
      </c>
      <c r="P1338" s="10">
        <f ca="1">IF(IF($A1338&gt;='key variables'!$B$26,K1338*SUMPRODUCT(Z1338:AC1338,'control variables'!$O$3:$R$3)/J1338+F$65*'key variables'!$B$25/scenario!J$65,K1338*SUMPRODUCT(Z1338:AC1338,'control variables'!$O$7:$R$7)/J1338+F$65*'key variables'!$B$25/scenario!J$65)&lt;'key variables'!$B$28,0,IF($A1338&gt;='key variables'!$B$26,K1338*SUMPRODUCT(Z1338:AC1338,'control variables'!$O$3:$R$3)/J1338+F$65*'key variables'!$B$25/scenario!J$65,K1338*SUMPRODUCT(Z1338:AC1338,'control variables'!$O$7:$R$7)/J1338+F$65*'key variables'!$B$25/scenario!J$65))</f>
        <v>3.010121982448777E-73</v>
      </c>
      <c r="Q1338" s="10">
        <f ca="1">IF(IF($A1338&gt;='key variables'!$B$26,L1338*SUMPRODUCT(Z1338:AC1338,'control variables'!$O$4:$R$4)/J1338+G$65*'key variables'!$B$25/scenario!J$65,L1338*SUMPRODUCT(Z1338:AC1338,'control variables'!$O$7:$R$7)/J1338+G$65*'key variables'!$B$25/scenario!J$65)&lt;'key variables'!$B$28,0,IF($A1338&gt;='key variables'!$B$26,L1338*SUMPRODUCT(Z1338:AC1338,'control variables'!$O$4:$R$4)/J1338+G$65*'key variables'!$B$25/scenario!J$65,L1338*SUMPRODUCT(Z1338:AC1338,'control variables'!$O$7:$R$7)/J1338+G$65*'key variables'!$B$25/scenario!J$65))</f>
        <v>3.4744866697267298E-73</v>
      </c>
      <c r="R1338" s="10">
        <f ca="1">IF(IF($A1338&gt;='key variables'!$B$26,M1338*SUMPRODUCT(Z1338:AC1338,'control variables'!$O$5:$R$5)/J1338+H$65*'key variables'!$B$25/scenario!J$65,M1338*SUMPRODUCT(Z1338:AC1338,'control variables'!$O$7:$R$7)/J1338+H$65*'key variables'!$B$25/scenario!J$65)&lt;'key variables'!$B$28,0,IF($A1338&gt;='key variables'!$B$26,M1338*SUMPRODUCT(Z1338:AC1338,'control variables'!$O$5:$R$5)/J1338+H$65*'key variables'!$B$25/scenario!J$65,M1338*SUMPRODUCT(Z1338:AC1338,'control variables'!$O$7:$R$7)/J1338+H$65*'key variables'!$B$25/scenario!J$65))</f>
        <v>1.0406847811356332E-72</v>
      </c>
      <c r="S1338" s="10">
        <f ca="1">IF(IF($A1338&gt;='key variables'!$B$26,N1338*SUMPRODUCT(Z1338:AC1338,'control variables'!$O$6:$R$6)/J1338+I$65*'key variables'!$B$25/scenario!J$65,N1338*SUMPRODUCT(Z1338:AC1338,'control variables'!$O$7:$R$7)/J1338+I$65*'key variables'!$B$25/scenario!J$65)&lt;'key variables'!$B$28,0,IF($A1338&gt;='key variables'!$B$26,N1338*SUMPRODUCT(Z1338:AC1338,'control variables'!$O$6:$R$6)/J1338+I$65*'key variables'!$B$25/scenario!J$65,N1338*SUMPRODUCT(Z1338:AC1338,'control variables'!$O$7:$R$7)/J1338+I$65*'key variables'!$B$25/scenario!J$65))</f>
        <v>4.6778265765845284E-73</v>
      </c>
      <c r="T1338" s="10">
        <f t="shared" ca="1" si="983"/>
        <v>2.1569283040116365E-72</v>
      </c>
      <c r="U1338" s="82">
        <f ca="1">SUMPRODUCT(P1308:P1337,'control variables'!AD$7:AD$36)</f>
        <v>6.3820154684982014E-73</v>
      </c>
      <c r="V1338" s="82">
        <f ca="1">SUMPRODUCT(Q1308:Q1337,'control variables'!AE$7:AE$36)</f>
        <v>7.3665545119363375E-73</v>
      </c>
      <c r="W1338" s="82">
        <f ca="1">SUMPRODUCT(R1308:R1337,'control variables'!AF$7:AF$36)</f>
        <v>2.2064442603203696E-72</v>
      </c>
      <c r="X1338" s="82">
        <f ca="1">SUMPRODUCT(S1308:S1337,'control variables'!AG$7:AG$36)</f>
        <v>9.9178577296152718E-73</v>
      </c>
      <c r="Y1338" s="82">
        <f t="shared" ca="1" si="977"/>
        <v>4.5730870313253512E-72</v>
      </c>
      <c r="Z1338" s="10">
        <f ca="1">IF($A1338&gt;='key variables'!$B$26,SUMPRODUCT(P1308:P1337,'control variables'!V$7:V$36)*$E1338,SUMPRODUCT(P1308:P1337,'control variables'!Z$7:Z$36)*$E1338)</f>
        <v>1.5572763825362587E-72</v>
      </c>
      <c r="AA1338" s="10">
        <f ca="1">IF($A1338&gt;='key variables'!$B$26,SUMPRODUCT(Q1308:Q1337,'control variables'!W$7:W$36)*$E1338,SUMPRODUCT(Q1308:Q1337,'control variables'!AA$7:AA$36)*$E1338)</f>
        <v>1.7975138760990625E-72</v>
      </c>
      <c r="AB1338" s="10">
        <f ca="1">IF($A1338&gt;='key variables'!$B$26,SUMPRODUCT(R1308:R1337,'control variables'!X$7:X$36)*$E1338,SUMPRODUCT(R1308:R1337,'control variables'!AB$7:AB$36)*$E1338)</f>
        <v>5.3839473641829904E-72</v>
      </c>
      <c r="AC1338" s="10">
        <f ca="1">IF($A1338&gt;='key variables'!$B$26,SUMPRODUCT(S1308:S1337,'control variables'!Y$7:Y$36)*$E1338,SUMPRODUCT(S1308:S1337,'control variables'!AC$7:AC$36)*$E1338)</f>
        <v>2.4200576892865135E-72</v>
      </c>
      <c r="AD1338" s="10">
        <f t="shared" ca="1" si="978"/>
        <v>1.1158795312104825E-71</v>
      </c>
      <c r="AE1338" s="82">
        <f ca="1">SUMPRODUCT(P1308:P1337,'control variables'!AL$7:AL$36)</f>
        <v>2.120310618431417E-72</v>
      </c>
      <c r="AF1338" s="82">
        <f ca="1">SUMPRODUCT(Q1308:Q1337,'control variables'!AM$7:AM$36)</f>
        <v>2.4410068804297473E-72</v>
      </c>
      <c r="AG1338" s="82">
        <f ca="1">SUMPRODUCT(R1308:R1337,'control variables'!AN$7:AN$36)</f>
        <v>6.9599521406524178E-72</v>
      </c>
      <c r="AH1338" s="82">
        <f ca="1">SUMPRODUCT(S1308:S1337,'control variables'!AO$7:AO$36)</f>
        <v>3.0135902395176605E-72</v>
      </c>
      <c r="AI1338" s="82">
        <f t="shared" ca="1" si="990"/>
        <v>1.4534859879031242E-71</v>
      </c>
      <c r="AJ1338" s="10">
        <f ca="1">SUMPRODUCT(P1308:P1337,'control variables'!AP$7:AP$36)</f>
        <v>2.025965042748781E-75</v>
      </c>
      <c r="AK1338" s="10">
        <f ca="1">SUMPRODUCT(Q1308:Q1337,'control variables'!AQ$7:AQ$36)</f>
        <v>5.8462651807855521E-75</v>
      </c>
      <c r="AL1338" s="10">
        <f ca="1">SUMPRODUCT(R1308:R1337,'control variables'!AR$7:AR$36)</f>
        <v>2.1013012091153727E-73</v>
      </c>
      <c r="AM1338" s="10">
        <f ca="1">SUMPRODUCT(S1308:S1337,'control variables'!AS$7:AS$36)</f>
        <v>1.5742074865171568E-73</v>
      </c>
      <c r="AN1338" s="10">
        <f t="shared" ca="1" si="1011"/>
        <v>3.7542309978678724E-73</v>
      </c>
      <c r="AO1338" s="82">
        <f ca="1">SUMPRODUCT(P1308:P1337,'control variables'!AX$7:AX$36)</f>
        <v>2.7550032818051392E-75</v>
      </c>
      <c r="AP1338" s="82">
        <f ca="1">SUMPRODUCT(Q1308:Q1337,'control variables'!AY$7:AY$36)</f>
        <v>6.3600227721656738E-75</v>
      </c>
      <c r="AQ1338" s="82">
        <f ca="1">SUMPRODUCT(R1308:R1337,'control variables'!AZ$7:AZ$36)</f>
        <v>5.7148979424832087E-74</v>
      </c>
      <c r="AR1338" s="82">
        <f ca="1">SUMPRODUCT(S1308:S1337,'control variables'!BA$7:BA$36)</f>
        <v>4.2813638933401526E-74</v>
      </c>
      <c r="AS1338" s="82">
        <f t="shared" ca="1" si="1012"/>
        <v>1.0907764441220444E-73</v>
      </c>
      <c r="AT1338" s="10">
        <f ca="1">SUMPRODUCT(P1308:P1337,'control variables'!AT$7:AT$36)</f>
        <v>-2.4313979044329329E-75</v>
      </c>
      <c r="AU1338" s="10">
        <f ca="1">SUMPRODUCT(Q1308:Q1337,'control variables'!AU$7:AU$36)</f>
        <v>2.6375318357648953E-75</v>
      </c>
      <c r="AV1338" s="10">
        <f ca="1">SUMPRODUCT(R1308:R1337,'control variables'!AV$7:AV$36)</f>
        <v>1.1357423447008114E-72</v>
      </c>
      <c r="AW1338" s="10">
        <f ca="1">SUMPRODUCT(S1308:S1337,'control variables'!AW$7:AW$36)</f>
        <v>8.5085093656575417E-73</v>
      </c>
      <c r="AX1338" s="10">
        <f t="shared" ca="1" si="991"/>
        <v>1.9867994151978973E-72</v>
      </c>
      <c r="AY1338" s="82">
        <f ca="1">SUMPRODUCT(P1308:P1337,'control variables'!BB$7:BB$36)</f>
        <v>8.8125150813212797E-75</v>
      </c>
      <c r="AZ1338" s="82">
        <f ca="1">SUMPRODUCT(Q1308:Q1337,'control variables'!BC$7:BC$36)</f>
        <v>2.2471897742259852E-74</v>
      </c>
      <c r="BA1338" s="82">
        <f ca="1">SUMPRODUCT(R1308:R1337,'control variables'!BD$7:BD$36)</f>
        <v>1.5731019160946965E-73</v>
      </c>
      <c r="BB1338" s="82">
        <f ca="1">SUMPRODUCT(S1308:S1337,'control variables'!BE$7:BE$36)</f>
        <v>2.23549011885111E-74</v>
      </c>
      <c r="BC1338" s="82">
        <f t="shared" ca="1" si="1013"/>
        <v>2.1094950562156189E-73</v>
      </c>
      <c r="BD1338" s="10">
        <f ca="1">SUMPRODUCT(P1308:P1337,'control variables'!BF$7:BF$36)</f>
        <v>1.8435013964776773E-75</v>
      </c>
      <c r="BE1338" s="10">
        <f ca="1">SUMPRODUCT(Q1308:Q1337,'control variables'!BG$7:BG$36)</f>
        <v>2.1278941734027551E-75</v>
      </c>
      <c r="BF1338" s="10">
        <f ca="1">SUMPRODUCT(R1308:R1337,'control variables'!BH$7:BH$36)</f>
        <v>6.3735086435130976E-74</v>
      </c>
      <c r="BG1338" s="10">
        <f ca="1">SUMPRODUCT(S1308:S1337,'control variables'!BI$7:BI$36)</f>
        <v>1.4324302929741352E-73</v>
      </c>
      <c r="BH1338" s="10">
        <f t="shared" ca="1" si="1014"/>
        <v>2.1094951130242492E-73</v>
      </c>
      <c r="BI1338" s="82">
        <f t="shared" ca="1" si="992"/>
        <v>2.1266917356083054E-72</v>
      </c>
      <c r="BJ1338" s="82">
        <f t="shared" ca="1" si="993"/>
        <v>2.4661163100077722E-72</v>
      </c>
      <c r="BK1338" s="82">
        <f t="shared" ca="1" si="994"/>
        <v>8.2530046769626986E-72</v>
      </c>
      <c r="BL1338" s="82">
        <f t="shared" ca="1" si="995"/>
        <v>3.8867960772719257E-72</v>
      </c>
      <c r="BM1338" s="82">
        <f t="shared" ca="1" si="985"/>
        <v>1.6732608799850702E-71</v>
      </c>
      <c r="BN1338" s="10">
        <f ca="1">BN1337+BI1338-INDIRECT(ADDRESS(MAX($D1338-'key variables'!$B$9*30,34),scenario!BI$4),TRUE)</f>
        <v>9439390.0751690175</v>
      </c>
      <c r="BO1338" s="10">
        <f ca="1">BO1337+BJ1338-INDIRECT(ADDRESS(MAX($D1338-'key variables'!$B$9*30,34),scenario!BJ$4),TRUE)</f>
        <v>10895583.360992203</v>
      </c>
      <c r="BP1338" s="10">
        <f ca="1">BP1337+BK1338-INDIRECT(ADDRESS(MAX($D1338-'key variables'!$B$9*30,34),scenario!BK$4),TRUE)</f>
        <v>32531162.537994072</v>
      </c>
      <c r="BQ1338" s="10">
        <f ca="1">BQ1337+BL1338-INDIRECT(ADDRESS(MAX($D1338-'key variables'!$B$9*30,34),scenario!BL$4),TRUE)</f>
        <v>14415841.516535141</v>
      </c>
      <c r="BR1338" s="10">
        <f t="shared" ca="1" si="1015"/>
        <v>67281977.490690395</v>
      </c>
      <c r="BS1338" s="82">
        <f t="shared" ca="1" si="996"/>
        <v>-2.3433848477536824E-9</v>
      </c>
      <c r="BT1338" s="82">
        <f t="shared" ca="1" si="997"/>
        <v>-3.4288309057018498E-10</v>
      </c>
      <c r="BU1338" s="82">
        <f t="shared" ca="1" si="998"/>
        <v>-4.2578247660364599E-9</v>
      </c>
      <c r="BV1338" s="82">
        <f t="shared" ca="1" si="999"/>
        <v>-2.9943922343414556E-9</v>
      </c>
      <c r="BW1338" s="82">
        <f t="shared" ca="1" si="1016"/>
        <v>-9.9384849387017825E-9</v>
      </c>
      <c r="BX1338" s="10">
        <f t="shared" ca="1" si="1000"/>
        <v>-1.8625994260191893E-12</v>
      </c>
      <c r="BY1338" s="10">
        <f t="shared" ca="1" si="1001"/>
        <v>2.8902850229962428E-12</v>
      </c>
      <c r="BZ1338" s="10">
        <f t="shared" ca="1" si="1002"/>
        <v>-3.5034723983035463E-11</v>
      </c>
      <c r="CA1338" s="10">
        <f t="shared" ca="1" si="1003"/>
        <v>-2.0257049910634696E-11</v>
      </c>
      <c r="CB1338" s="10">
        <v>0</v>
      </c>
      <c r="CC1338" s="82">
        <f t="shared" ca="1" si="1004"/>
        <v>3.9725652202851362E-13</v>
      </c>
      <c r="CD1338" s="82">
        <f t="shared" ca="1" si="1005"/>
        <v>3.4270724516460853E-13</v>
      </c>
      <c r="CE1338" s="82">
        <f t="shared" ca="1" si="1006"/>
        <v>1.8915613015532971E-10</v>
      </c>
      <c r="CF1338" s="82">
        <f t="shared" ca="1" si="1007"/>
        <v>3.7028113764059381E-11</v>
      </c>
      <c r="CG1338" s="82">
        <f t="shared" ca="1" si="1017"/>
        <v>2.269242076865822E-10</v>
      </c>
      <c r="CH1338" s="13" t="str">
        <f t="shared" ca="1" si="970"/>
        <v/>
      </c>
      <c r="CI1338" s="81">
        <f t="shared" ca="1" si="979"/>
        <v>0.1131775965863165</v>
      </c>
      <c r="CJ1338" s="81">
        <f t="shared" ca="1" si="980"/>
        <v>0.13063724757458739</v>
      </c>
      <c r="CK1338" s="81">
        <f t="shared" ca="1" si="981"/>
        <v>0.39004625943939081</v>
      </c>
      <c r="CL1338" s="81">
        <f t="shared" ca="1" si="982"/>
        <v>0.17284488538116416</v>
      </c>
      <c r="CM1338" s="89">
        <f t="shared" ca="1" si="971"/>
        <v>0.80670598898145884</v>
      </c>
    </row>
    <row r="1339" spans="1:91" x14ac:dyDescent="0.3">
      <c r="A1339">
        <v>1274</v>
      </c>
      <c r="B1339" s="3">
        <f t="shared" si="984"/>
        <v>3.7277777777777779</v>
      </c>
      <c r="C1339" s="3">
        <f t="shared" si="972"/>
        <v>42.466666666666669</v>
      </c>
      <c r="D1339" s="4">
        <f t="shared" ca="1" si="1008"/>
        <v>1339</v>
      </c>
      <c r="E1339" s="58">
        <f>(0.5*(COS(B1339*2*PI())+1)*('key variables'!$B$4-'key variables'!$B$6)+'key variables'!$B$6)/'key variables'!$B$4</f>
        <v>1</v>
      </c>
      <c r="F1339" s="10">
        <f t="shared" ca="1" si="973"/>
        <v>11689222.907461114</v>
      </c>
      <c r="G1339" s="10">
        <f t="shared" ca="1" si="974"/>
        <v>13492492.798713122</v>
      </c>
      <c r="H1339" s="10">
        <f t="shared" ca="1" si="975"/>
        <v>40309474.521088287</v>
      </c>
      <c r="I1339" s="10">
        <f t="shared" ca="1" si="976"/>
        <v>17912154.249750931</v>
      </c>
      <c r="J1339" s="10">
        <f t="shared" ca="1" si="1009"/>
        <v>83403344.477013454</v>
      </c>
      <c r="K1339" s="82">
        <f t="shared" ca="1" si="986"/>
        <v>2249832.832292099</v>
      </c>
      <c r="L1339" s="82">
        <f t="shared" ca="1" si="987"/>
        <v>2596909.4377209195</v>
      </c>
      <c r="M1339" s="82">
        <f t="shared" ca="1" si="988"/>
        <v>7778311.98309422</v>
      </c>
      <c r="N1339" s="82">
        <f t="shared" ca="1" si="989"/>
        <v>3496312.733215793</v>
      </c>
      <c r="O1339" s="82">
        <f t="shared" ca="1" si="1010"/>
        <v>16121366.986323033</v>
      </c>
      <c r="P1339" s="10">
        <f ca="1">IF(IF($A1339&gt;='key variables'!$B$26,K1339*SUMPRODUCT(Z1339:AC1339,'control variables'!$O$3:$R$3)/J1339+F$65*'key variables'!$B$25/scenario!J$65,K1339*SUMPRODUCT(Z1339:AC1339,'control variables'!$O$7:$R$7)/J1339+F$65*'key variables'!$B$25/scenario!J$65)&lt;'key variables'!$B$28,0,IF($A1339&gt;='key variables'!$B$26,K1339*SUMPRODUCT(Z1339:AC1339,'control variables'!$O$3:$R$3)/J1339+F$65*'key variables'!$B$25/scenario!J$65,K1339*SUMPRODUCT(Z1339:AC1339,'control variables'!$O$7:$R$7)/J1339+F$65*'key variables'!$B$25/scenario!J$65))</f>
        <v>2.5900571318036156E-73</v>
      </c>
      <c r="Q1339" s="10">
        <f ca="1">IF(IF($A1339&gt;='key variables'!$B$26,L1339*SUMPRODUCT(Z1339:AC1339,'control variables'!$O$4:$R$4)/J1339+G$65*'key variables'!$B$25/scenario!J$65,L1339*SUMPRODUCT(Z1339:AC1339,'control variables'!$O$7:$R$7)/J1339+G$65*'key variables'!$B$25/scenario!J$65)&lt;'key variables'!$B$28,0,IF($A1339&gt;='key variables'!$B$26,L1339*SUMPRODUCT(Z1339:AC1339,'control variables'!$O$4:$R$4)/J1339+G$65*'key variables'!$B$25/scenario!J$65,L1339*SUMPRODUCT(Z1339:AC1339,'control variables'!$O$7:$R$7)/J1339+G$65*'key variables'!$B$25/scenario!J$65))</f>
        <v>2.9896193678375126E-73</v>
      </c>
      <c r="R1339" s="10">
        <f ca="1">IF(IF($A1339&gt;='key variables'!$B$26,M1339*SUMPRODUCT(Z1339:AC1339,'control variables'!$O$5:$R$5)/J1339+H$65*'key variables'!$B$25/scenario!J$65,M1339*SUMPRODUCT(Z1339:AC1339,'control variables'!$O$7:$R$7)/J1339+H$65*'key variables'!$B$25/scenario!J$65)&lt;'key variables'!$B$28,0,IF($A1339&gt;='key variables'!$B$26,M1339*SUMPRODUCT(Z1339:AC1339,'control variables'!$O$5:$R$5)/J1339+H$65*'key variables'!$B$25/scenario!J$65,M1339*SUMPRODUCT(Z1339:AC1339,'control variables'!$O$7:$R$7)/J1339+H$65*'key variables'!$B$25/scenario!J$65))</f>
        <v>8.9545641507426856E-73</v>
      </c>
      <c r="S1339" s="10">
        <f ca="1">IF(IF($A1339&gt;='key variables'!$B$26,N1339*SUMPRODUCT(Z1339:AC1339,'control variables'!$O$6:$R$6)/J1339+I$65*'key variables'!$B$25/scenario!J$65,N1339*SUMPRODUCT(Z1339:AC1339,'control variables'!$O$7:$R$7)/J1339+I$65*'key variables'!$B$25/scenario!J$65)&lt;'key variables'!$B$28,0,IF($A1339&gt;='key variables'!$B$26,N1339*SUMPRODUCT(Z1339:AC1339,'control variables'!$O$6:$R$6)/J1339+I$65*'key variables'!$B$25/scenario!J$65,N1339*SUMPRODUCT(Z1339:AC1339,'control variables'!$O$7:$R$7)/J1339+I$65*'key variables'!$B$25/scenario!J$65))</f>
        <v>4.0250322600437762E-73</v>
      </c>
      <c r="T1339" s="10">
        <f t="shared" ca="1" si="983"/>
        <v>1.8559272910427589E-72</v>
      </c>
      <c r="U1339" s="82">
        <f ca="1">SUMPRODUCT(P1309:P1338,'control variables'!AD$7:AD$36)</f>
        <v>5.4914002740904019E-73</v>
      </c>
      <c r="V1339" s="82">
        <f ca="1">SUMPRODUCT(Q1309:Q1338,'control variables'!AE$7:AE$36)</f>
        <v>6.3385461325853405E-73</v>
      </c>
      <c r="W1339" s="82">
        <f ca="1">SUMPRODUCT(R1309:R1338,'control variables'!AF$7:AF$36)</f>
        <v>1.8985332573535249E-72</v>
      </c>
      <c r="X1339" s="82">
        <f ca="1">SUMPRODUCT(S1309:S1338,'control variables'!AG$7:AG$36)</f>
        <v>8.5338130130880096E-73</v>
      </c>
      <c r="Y1339" s="82">
        <f t="shared" ca="1" si="977"/>
        <v>3.9349091993299002E-72</v>
      </c>
      <c r="Z1339" s="10">
        <f ca="1">IF($A1339&gt;='key variables'!$B$26,SUMPRODUCT(P1309:P1338,'control variables'!V$7:V$36)*$E1339,SUMPRODUCT(P1309:P1338,'control variables'!Z$7:Z$36)*$E1339)</f>
        <v>1.3399572589733115E-72</v>
      </c>
      <c r="AA1339" s="10">
        <f ca="1">IF($A1339&gt;='key variables'!$B$26,SUMPRODUCT(Q1309:Q1338,'control variables'!W$7:W$36)*$E1339,SUMPRODUCT(Q1309:Q1338,'control variables'!AA$7:AA$36)*$E1339)</f>
        <v>1.5466694245124546E-72</v>
      </c>
      <c r="AB1339" s="10">
        <f ca="1">IF($A1339&gt;='key variables'!$B$26,SUMPRODUCT(R1309:R1338,'control variables'!X$7:X$36)*$E1339,SUMPRODUCT(R1309:R1338,'control variables'!AB$7:AB$36)*$E1339)</f>
        <v>4.6326133456270097E-72</v>
      </c>
      <c r="AC1339" s="10">
        <f ca="1">IF($A1339&gt;='key variables'!$B$26,SUMPRODUCT(S1309:S1338,'control variables'!Y$7:Y$36)*$E1339,SUMPRODUCT(S1309:S1338,'control variables'!AC$7:AC$36)*$E1339)</f>
        <v>2.0823367671012243E-72</v>
      </c>
      <c r="AD1339" s="10">
        <f t="shared" ca="1" si="978"/>
        <v>9.6015767962140001E-72</v>
      </c>
      <c r="AE1339" s="82">
        <f ca="1">SUMPRODUCT(P1309:P1338,'control variables'!AL$7:AL$36)</f>
        <v>1.8244196318049642E-72</v>
      </c>
      <c r="AF1339" s="82">
        <f ca="1">SUMPRODUCT(Q1309:Q1338,'control variables'!AM$7:AM$36)</f>
        <v>2.100362482418551E-72</v>
      </c>
      <c r="AG1339" s="82">
        <f ca="1">SUMPRODUCT(R1309:R1338,'control variables'!AN$7:AN$36)</f>
        <v>5.9886854366757865E-72</v>
      </c>
      <c r="AH1339" s="82">
        <f ca="1">SUMPRODUCT(S1309:S1338,'control variables'!AO$7:AO$36)</f>
        <v>2.5930413909162255E-72</v>
      </c>
      <c r="AI1339" s="82">
        <f t="shared" ca="1" si="990"/>
        <v>1.2506508941815527E-71</v>
      </c>
      <c r="AJ1339" s="10">
        <f ca="1">SUMPRODUCT(P1309:P1338,'control variables'!AP$7:AP$36)</f>
        <v>1.743240054174646E-75</v>
      </c>
      <c r="AK1339" s="10">
        <f ca="1">SUMPRODUCT(Q1309:Q1338,'control variables'!AQ$7:AQ$36)</f>
        <v>5.0304143533712938E-75</v>
      </c>
      <c r="AL1339" s="10">
        <f ca="1">SUMPRODUCT(R1309:R1338,'control variables'!AR$7:AR$36)</f>
        <v>1.8080630002606373E-73</v>
      </c>
      <c r="AM1339" s="10">
        <f ca="1">SUMPRODUCT(S1309:S1338,'control variables'!AS$7:AS$36)</f>
        <v>1.3545256142993501E-73</v>
      </c>
      <c r="AN1339" s="10">
        <f t="shared" ca="1" si="1011"/>
        <v>3.2303251586354467E-73</v>
      </c>
      <c r="AO1339" s="82">
        <f ca="1">SUMPRODUCT(P1309:P1338,'control variables'!AX$7:AX$36)</f>
        <v>2.3705404431407274E-75</v>
      </c>
      <c r="AP1339" s="82">
        <f ca="1">SUMPRODUCT(Q1309:Q1338,'control variables'!AY$7:AY$36)</f>
        <v>5.472476675539983E-75</v>
      </c>
      <c r="AQ1339" s="82">
        <f ca="1">SUMPRODUCT(R1309:R1338,'control variables'!AZ$7:AZ$36)</f>
        <v>4.9173795147719843E-74</v>
      </c>
      <c r="AR1339" s="82">
        <f ca="1">SUMPRODUCT(S1309:S1338,'control variables'!BA$7:BA$36)</f>
        <v>3.6838962508659266E-74</v>
      </c>
      <c r="AS1339" s="82">
        <f t="shared" ca="1" si="1012"/>
        <v>9.3855774775059822E-74</v>
      </c>
      <c r="AT1339" s="10">
        <f ca="1">SUMPRODUCT(P1309:P1338,'control variables'!AT$7:AT$36)</f>
        <v>-2.0920944464535662E-75</v>
      </c>
      <c r="AU1339" s="10">
        <f ca="1">SUMPRODUCT(Q1309:Q1338,'control variables'!AU$7:AU$36)</f>
        <v>2.2694622282464934E-75</v>
      </c>
      <c r="AV1339" s="10">
        <f ca="1">SUMPRODUCT(R1309:R1338,'control variables'!AV$7:AV$36)</f>
        <v>9.7724862212747738E-73</v>
      </c>
      <c r="AW1339" s="10">
        <f ca="1">SUMPRODUCT(S1309:S1338,'control variables'!AW$7:AW$36)</f>
        <v>7.3211403032947333E-73</v>
      </c>
      <c r="AX1339" s="10">
        <f t="shared" ca="1" si="991"/>
        <v>1.7095400202387436E-72</v>
      </c>
      <c r="AY1339" s="82">
        <f ca="1">SUMPRODUCT(P1309:P1338,'control variables'!BB$7:BB$36)</f>
        <v>7.5827217862230004E-75</v>
      </c>
      <c r="AZ1339" s="82">
        <f ca="1">SUMPRODUCT(Q1309:Q1338,'control variables'!BC$7:BC$36)</f>
        <v>1.9335927032814911E-74</v>
      </c>
      <c r="BA1339" s="82">
        <f ca="1">SUMPRODUCT(R1309:R1338,'control variables'!BD$7:BD$36)</f>
        <v>1.3535743270843801E-73</v>
      </c>
      <c r="BB1339" s="82">
        <f ca="1">SUMPRODUCT(S1309:S1338,'control variables'!BE$7:BE$36)</f>
        <v>1.9235257438625613E-74</v>
      </c>
      <c r="BC1339" s="82">
        <f t="shared" ca="1" si="1013"/>
        <v>1.8151133896610155E-73</v>
      </c>
      <c r="BD1339" s="10">
        <f ca="1">SUMPRODUCT(P1309:P1338,'control variables'!BF$7:BF$36)</f>
        <v>1.5862393508560037E-75</v>
      </c>
      <c r="BE1339" s="10">
        <f ca="1">SUMPRODUCT(Q1309:Q1338,'control variables'!BG$7:BG$36)</f>
        <v>1.8309448958150167E-75</v>
      </c>
      <c r="BF1339" s="10">
        <f ca="1">SUMPRODUCT(R1309:R1338,'control variables'!BH$7:BH$36)</f>
        <v>5.4840805831110542E-74</v>
      </c>
      <c r="BG1339" s="10">
        <f ca="1">SUMPRODUCT(S1309:S1338,'control variables'!BI$7:BI$36)</f>
        <v>1.2325335377641417E-73</v>
      </c>
      <c r="BH1339" s="10">
        <f t="shared" ca="1" si="1014"/>
        <v>1.8151134385419572E-73</v>
      </c>
      <c r="BI1339" s="82">
        <f t="shared" ca="1" si="992"/>
        <v>1.8299102591447335E-72</v>
      </c>
      <c r="BJ1339" s="82">
        <f t="shared" ca="1" si="993"/>
        <v>2.1219678716796123E-72</v>
      </c>
      <c r="BK1339" s="82">
        <f t="shared" ca="1" si="994"/>
        <v>7.1012914915117019E-72</v>
      </c>
      <c r="BL1339" s="82">
        <f t="shared" ca="1" si="995"/>
        <v>3.3443906786843248E-72</v>
      </c>
      <c r="BM1339" s="82">
        <f t="shared" ca="1" si="985"/>
        <v>1.4397560301020371E-71</v>
      </c>
      <c r="BN1339" s="10">
        <f ca="1">BN1338+BI1339-INDIRECT(ADDRESS(MAX($D1339-'key variables'!$B$9*30,34),scenario!BI$4),TRUE)</f>
        <v>9439390.0751690175</v>
      </c>
      <c r="BO1339" s="10">
        <f ca="1">BO1338+BJ1339-INDIRECT(ADDRESS(MAX($D1339-'key variables'!$B$9*30,34),scenario!BJ$4),TRUE)</f>
        <v>10895583.360992203</v>
      </c>
      <c r="BP1339" s="10">
        <f ca="1">BP1338+BK1339-INDIRECT(ADDRESS(MAX($D1339-'key variables'!$B$9*30,34),scenario!BK$4),TRUE)</f>
        <v>32531162.537994072</v>
      </c>
      <c r="BQ1339" s="10">
        <f ca="1">BQ1338+BL1339-INDIRECT(ADDRESS(MAX($D1339-'key variables'!$B$9*30,34),scenario!BL$4),TRUE)</f>
        <v>14415841.516535141</v>
      </c>
      <c r="BR1339" s="10">
        <f t="shared" ca="1" si="1015"/>
        <v>67281977.490690395</v>
      </c>
      <c r="BS1339" s="82">
        <f t="shared" ca="1" si="996"/>
        <v>-2.3433848477536824E-9</v>
      </c>
      <c r="BT1339" s="82">
        <f t="shared" ca="1" si="997"/>
        <v>-3.4288309057018498E-10</v>
      </c>
      <c r="BU1339" s="82">
        <f t="shared" ca="1" si="998"/>
        <v>-4.2578247660364599E-9</v>
      </c>
      <c r="BV1339" s="82">
        <f t="shared" ca="1" si="999"/>
        <v>-2.9943922343414556E-9</v>
      </c>
      <c r="BW1339" s="82">
        <f t="shared" ca="1" si="1016"/>
        <v>-9.9384849387017825E-9</v>
      </c>
      <c r="BX1339" s="10">
        <f t="shared" ca="1" si="1000"/>
        <v>-1.8625994260191893E-12</v>
      </c>
      <c r="BY1339" s="10">
        <f t="shared" ca="1" si="1001"/>
        <v>2.8902850229962428E-12</v>
      </c>
      <c r="BZ1339" s="10">
        <f t="shared" ca="1" si="1002"/>
        <v>-3.5034723983035463E-11</v>
      </c>
      <c r="CA1339" s="10">
        <f t="shared" ca="1" si="1003"/>
        <v>-2.0257049910634696E-11</v>
      </c>
      <c r="CB1339" s="10">
        <v>0</v>
      </c>
      <c r="CC1339" s="82">
        <f t="shared" ca="1" si="1004"/>
        <v>3.9725652202851362E-13</v>
      </c>
      <c r="CD1339" s="82">
        <f t="shared" ca="1" si="1005"/>
        <v>3.4270724516460853E-13</v>
      </c>
      <c r="CE1339" s="82">
        <f t="shared" ca="1" si="1006"/>
        <v>1.8915613015532971E-10</v>
      </c>
      <c r="CF1339" s="82">
        <f t="shared" ca="1" si="1007"/>
        <v>3.7028113764059381E-11</v>
      </c>
      <c r="CG1339" s="82">
        <f t="shared" ca="1" si="1017"/>
        <v>2.269242076865822E-10</v>
      </c>
      <c r="CH1339" s="13" t="str">
        <f t="shared" ca="1" si="970"/>
        <v/>
      </c>
      <c r="CI1339" s="81">
        <f t="shared" ca="1" si="979"/>
        <v>0.1131775965863165</v>
      </c>
      <c r="CJ1339" s="81">
        <f t="shared" ca="1" si="980"/>
        <v>0.13063724757458739</v>
      </c>
      <c r="CK1339" s="81">
        <f t="shared" ca="1" si="981"/>
        <v>0.39004625943939081</v>
      </c>
      <c r="CL1339" s="81">
        <f t="shared" ca="1" si="982"/>
        <v>0.17284488538116416</v>
      </c>
      <c r="CM1339" s="89">
        <f t="shared" ca="1" si="971"/>
        <v>0.80670598898145884</v>
      </c>
    </row>
    <row r="1340" spans="1:91" x14ac:dyDescent="0.3">
      <c r="A1340">
        <v>1275</v>
      </c>
      <c r="B1340" s="3">
        <f t="shared" si="984"/>
        <v>3.7305555555555556</v>
      </c>
      <c r="C1340" s="3">
        <f t="shared" si="972"/>
        <v>42.5</v>
      </c>
      <c r="D1340" s="4">
        <f t="shared" ca="1" si="1008"/>
        <v>1340</v>
      </c>
      <c r="E1340" s="58">
        <f>(0.5*(COS(B1340*2*PI())+1)*('key variables'!$B$4-'key variables'!$B$6)+'key variables'!$B$6)/'key variables'!$B$4</f>
        <v>1</v>
      </c>
      <c r="F1340" s="10">
        <f t="shared" ca="1" si="973"/>
        <v>11689222.907461114</v>
      </c>
      <c r="G1340" s="10">
        <f t="shared" ca="1" si="974"/>
        <v>13492492.798713122</v>
      </c>
      <c r="H1340" s="10">
        <f t="shared" ca="1" si="975"/>
        <v>40309474.521088287</v>
      </c>
      <c r="I1340" s="10">
        <f t="shared" ca="1" si="976"/>
        <v>17912154.249750931</v>
      </c>
      <c r="J1340" s="10">
        <f t="shared" ca="1" si="1009"/>
        <v>83403344.477013454</v>
      </c>
      <c r="K1340" s="82">
        <f t="shared" ca="1" si="986"/>
        <v>2249832.832292099</v>
      </c>
      <c r="L1340" s="82">
        <f t="shared" ca="1" si="987"/>
        <v>2596909.4377209195</v>
      </c>
      <c r="M1340" s="82">
        <f t="shared" ca="1" si="988"/>
        <v>7778311.98309422</v>
      </c>
      <c r="N1340" s="82">
        <f t="shared" ca="1" si="989"/>
        <v>3496312.733215793</v>
      </c>
      <c r="O1340" s="82">
        <f t="shared" ca="1" si="1010"/>
        <v>16121366.986323033</v>
      </c>
      <c r="P1340" s="10">
        <f ca="1">IF(IF($A1340&gt;='key variables'!$B$26,K1340*SUMPRODUCT(Z1340:AC1340,'control variables'!$O$3:$R$3)/J1340+F$65*'key variables'!$B$25/scenario!J$65,K1340*SUMPRODUCT(Z1340:AC1340,'control variables'!$O$7:$R$7)/J1340+F$65*'key variables'!$B$25/scenario!J$65)&lt;'key variables'!$B$28,0,IF($A1340&gt;='key variables'!$B$26,K1340*SUMPRODUCT(Z1340:AC1340,'control variables'!$O$3:$R$3)/J1340+F$65*'key variables'!$B$25/scenario!J$65,K1340*SUMPRODUCT(Z1340:AC1340,'control variables'!$O$7:$R$7)/J1340+F$65*'key variables'!$B$25/scenario!J$65))</f>
        <v>2.2286126559394115E-73</v>
      </c>
      <c r="Q1340" s="10">
        <f ca="1">IF(IF($A1340&gt;='key variables'!$B$26,L1340*SUMPRODUCT(Z1340:AC1340,'control variables'!$O$4:$R$4)/J1340+G$65*'key variables'!$B$25/scenario!J$65,L1340*SUMPRODUCT(Z1340:AC1340,'control variables'!$O$7:$R$7)/J1340+G$65*'key variables'!$B$25/scenario!J$65)&lt;'key variables'!$B$28,0,IF($A1340&gt;='key variables'!$B$26,L1340*SUMPRODUCT(Z1340:AC1340,'control variables'!$O$4:$R$4)/J1340+G$65*'key variables'!$B$25/scenario!J$65,L1340*SUMPRODUCT(Z1340:AC1340,'control variables'!$O$7:$R$7)/J1340+G$65*'key variables'!$B$25/scenario!J$65))</f>
        <v>2.5724156729178451E-73</v>
      </c>
      <c r="R1340" s="10">
        <f ca="1">IF(IF($A1340&gt;='key variables'!$B$26,M1340*SUMPRODUCT(Z1340:AC1340,'control variables'!$O$5:$R$5)/J1340+H$65*'key variables'!$B$25/scenario!J$65,M1340*SUMPRODUCT(Z1340:AC1340,'control variables'!$O$7:$R$7)/J1340+H$65*'key variables'!$B$25/scenario!J$65)&lt;'key variables'!$B$28,0,IF($A1340&gt;='key variables'!$B$26,M1340*SUMPRODUCT(Z1340:AC1340,'control variables'!$O$5:$R$5)/J1340+H$65*'key variables'!$B$25/scenario!J$65,M1340*SUMPRODUCT(Z1340:AC1340,'control variables'!$O$7:$R$7)/J1340+H$65*'key variables'!$B$25/scenario!J$65))</f>
        <v>7.7049477981474991E-73</v>
      </c>
      <c r="S1340" s="10">
        <f ca="1">IF(IF($A1340&gt;='key variables'!$B$26,N1340*SUMPRODUCT(Z1340:AC1340,'control variables'!$O$6:$R$6)/J1340+I$65*'key variables'!$B$25/scenario!J$65,N1340*SUMPRODUCT(Z1340:AC1340,'control variables'!$O$7:$R$7)/J1340+I$65*'key variables'!$B$25/scenario!J$65)&lt;'key variables'!$B$28,0,IF($A1340&gt;='key variables'!$B$26,N1340*SUMPRODUCT(Z1340:AC1340,'control variables'!$O$6:$R$6)/J1340+I$65*'key variables'!$B$25/scenario!J$65,N1340*SUMPRODUCT(Z1340:AC1340,'control variables'!$O$7:$R$7)/J1340+I$65*'key variables'!$B$25/scenario!J$65))</f>
        <v>3.4633358952400576E-73</v>
      </c>
      <c r="T1340" s="10">
        <f t="shared" ca="1" si="983"/>
        <v>1.5969312022244813E-72</v>
      </c>
      <c r="U1340" s="82">
        <f ca="1">SUMPRODUCT(P1310:P1339,'control variables'!AD$7:AD$36)</f>
        <v>4.7250711188539728E-73</v>
      </c>
      <c r="V1340" s="82">
        <f ca="1">SUMPRODUCT(Q1310:Q1339,'control variables'!AE$7:AE$36)</f>
        <v>5.4539971176228793E-73</v>
      </c>
      <c r="W1340" s="82">
        <f ca="1">SUMPRODUCT(R1310:R1339,'control variables'!AF$7:AF$36)</f>
        <v>1.6335914729856055E-72</v>
      </c>
      <c r="X1340" s="82">
        <f ca="1">SUMPRODUCT(S1310:S1339,'control variables'!AG$7:AG$36)</f>
        <v>7.3429128071567232E-73</v>
      </c>
      <c r="Y1340" s="82">
        <f t="shared" ca="1" si="977"/>
        <v>3.3857895773489627E-72</v>
      </c>
      <c r="Z1340" s="10">
        <f ca="1">IF($A1340&gt;='key variables'!$B$26,SUMPRODUCT(P1310:P1339,'control variables'!V$7:V$36)*$E1340,SUMPRODUCT(P1310:P1339,'control variables'!Z$7:Z$36)*$E1340)</f>
        <v>1.1529651871757356E-72</v>
      </c>
      <c r="AA1340" s="10">
        <f ca="1">IF($A1340&gt;='key variables'!$B$26,SUMPRODUCT(Q1310:Q1339,'control variables'!W$7:W$36)*$E1340,SUMPRODUCT(Q1310:Q1339,'control variables'!AA$7:AA$36)*$E1340)</f>
        <v>1.3308305101450311E-72</v>
      </c>
      <c r="AB1340" s="10">
        <f ca="1">IF($A1340&gt;='key variables'!$B$26,SUMPRODUCT(R1310:R1339,'control variables'!X$7:X$36)*$E1340,SUMPRODUCT(R1310:R1339,'control variables'!AB$7:AB$36)*$E1340)</f>
        <v>3.9861285704337837E-72</v>
      </c>
      <c r="AC1340" s="10">
        <f ca="1">IF($A1340&gt;='key variables'!$B$26,SUMPRODUCT(S1310:S1339,'control variables'!Y$7:Y$36)*$E1340,SUMPRODUCT(S1310:S1339,'control variables'!AC$7:AC$36)*$E1340)</f>
        <v>1.7917450607964491E-72</v>
      </c>
      <c r="AD1340" s="10">
        <f t="shared" ca="1" si="978"/>
        <v>8.2616693285509995E-72</v>
      </c>
      <c r="AE1340" s="82">
        <f ca="1">SUMPRODUCT(P1310:P1339,'control variables'!AL$7:AL$36)</f>
        <v>1.5698204612009895E-72</v>
      </c>
      <c r="AF1340" s="82">
        <f ca="1">SUMPRODUCT(Q1310:Q1339,'control variables'!AM$7:AM$36)</f>
        <v>1.807255273600358E-72</v>
      </c>
      <c r="AG1340" s="82">
        <f ca="1">SUMPRODUCT(R1310:R1339,'control variables'!AN$7:AN$36)</f>
        <v>5.1529597524058235E-72</v>
      </c>
      <c r="AH1340" s="82">
        <f ca="1">SUMPRODUCT(S1310:S1339,'control variables'!AO$7:AO$36)</f>
        <v>2.2311804593848643E-72</v>
      </c>
      <c r="AI1340" s="82">
        <f t="shared" ca="1" si="990"/>
        <v>1.0761215946592036E-71</v>
      </c>
      <c r="AJ1340" s="10">
        <f ca="1">SUMPRODUCT(P1310:P1339,'control variables'!AP$7:AP$36)</f>
        <v>1.499969556412353E-75</v>
      </c>
      <c r="AK1340" s="10">
        <f ca="1">SUMPRODUCT(Q1310:Q1339,'control variables'!AQ$7:AQ$36)</f>
        <v>4.3284161398925333E-75</v>
      </c>
      <c r="AL1340" s="10">
        <f ca="1">SUMPRODUCT(R1310:R1339,'control variables'!AR$7:AR$36)</f>
        <v>1.5557464102387083E-73</v>
      </c>
      <c r="AM1340" s="10">
        <f ca="1">SUMPRODUCT(S1310:S1339,'control variables'!AS$7:AS$36)</f>
        <v>1.165500517249024E-73</v>
      </c>
      <c r="AN1340" s="10">
        <f t="shared" ca="1" si="1011"/>
        <v>2.7795307844507813E-73</v>
      </c>
      <c r="AO1340" s="82">
        <f ca="1">SUMPRODUCT(P1310:P1339,'control variables'!AX$7:AX$36)</f>
        <v>2.0397296909511631E-75</v>
      </c>
      <c r="AP1340" s="82">
        <f ca="1">SUMPRODUCT(Q1310:Q1339,'control variables'!AY$7:AY$36)</f>
        <v>4.7087883231165633E-75</v>
      </c>
      <c r="AQ1340" s="82">
        <f ca="1">SUMPRODUCT(R1310:R1339,'control variables'!AZ$7:AZ$36)</f>
        <v>4.2311554004396285E-74</v>
      </c>
      <c r="AR1340" s="82">
        <f ca="1">SUMPRODUCT(S1310:S1339,'control variables'!BA$7:BA$36)</f>
        <v>3.1698056799737232E-74</v>
      </c>
      <c r="AS1340" s="82">
        <f t="shared" ca="1" si="1012"/>
        <v>8.0758128818201236E-74</v>
      </c>
      <c r="AT1340" s="10">
        <f ca="1">SUMPRODUCT(P1310:P1339,'control variables'!AT$7:AT$36)</f>
        <v>-1.8001410484486924E-75</v>
      </c>
      <c r="AU1340" s="10">
        <f ca="1">SUMPRODUCT(Q1310:Q1339,'control variables'!AU$7:AU$36)</f>
        <v>1.9527570191181721E-75</v>
      </c>
      <c r="AV1340" s="10">
        <f ca="1">SUMPRODUCT(R1310:R1339,'control variables'!AV$7:AV$36)</f>
        <v>8.4087282111651184E-73</v>
      </c>
      <c r="AW1340" s="10">
        <f ca="1">SUMPRODUCT(S1310:S1339,'control variables'!AW$7:AW$36)</f>
        <v>6.2994695118825124E-73</v>
      </c>
      <c r="AX1340" s="10">
        <f t="shared" ca="1" si="991"/>
        <v>1.4709723882754327E-72</v>
      </c>
      <c r="AY1340" s="82">
        <f ca="1">SUMPRODUCT(P1310:P1339,'control variables'!BB$7:BB$36)</f>
        <v>6.5245470965639655E-75</v>
      </c>
      <c r="AZ1340" s="82">
        <f ca="1">SUMPRODUCT(Q1310:Q1339,'control variables'!BC$7:BC$36)</f>
        <v>1.6637583461197429E-74</v>
      </c>
      <c r="BA1340" s="82">
        <f ca="1">SUMPRODUCT(R1310:R1339,'control variables'!BD$7:BD$36)</f>
        <v>1.1646819829006177E-73</v>
      </c>
      <c r="BB1340" s="82">
        <f ca="1">SUMPRODUCT(S1310:S1339,'control variables'!BE$7:BE$36)</f>
        <v>1.6550962386733979E-74</v>
      </c>
      <c r="BC1340" s="82">
        <f t="shared" ca="1" si="1013"/>
        <v>1.5618129123455715E-73</v>
      </c>
      <c r="BD1340" s="10">
        <f ca="1">SUMPRODUCT(P1310:P1339,'control variables'!BF$7:BF$36)</f>
        <v>1.3648784226644025E-75</v>
      </c>
      <c r="BE1340" s="10">
        <f ca="1">SUMPRODUCT(Q1310:Q1339,'control variables'!BG$7:BG$36)</f>
        <v>1.5754351195718732E-75</v>
      </c>
      <c r="BF1340" s="10">
        <f ca="1">SUMPRODUCT(R1310:R1339,'control variables'!BH$7:BH$36)</f>
        <v>4.7187728964117591E-74</v>
      </c>
      <c r="BG1340" s="10">
        <f ca="1">SUMPRODUCT(S1310:S1339,'control variables'!BI$7:BI$36)</f>
        <v>1.0605325293416013E-73</v>
      </c>
      <c r="BH1340" s="10">
        <f t="shared" ca="1" si="1014"/>
        <v>1.5618129544051398E-73</v>
      </c>
      <c r="BI1340" s="82">
        <f t="shared" ca="1" si="992"/>
        <v>1.5745448672491047E-72</v>
      </c>
      <c r="BJ1340" s="82">
        <f t="shared" ca="1" si="993"/>
        <v>1.8258456140806735E-72</v>
      </c>
      <c r="BK1340" s="82">
        <f t="shared" ca="1" si="994"/>
        <v>6.110300771812397E-72</v>
      </c>
      <c r="BL1340" s="82">
        <f t="shared" ca="1" si="995"/>
        <v>2.8776783729598497E-72</v>
      </c>
      <c r="BM1340" s="82">
        <f t="shared" ca="1" si="985"/>
        <v>1.2388369626102026E-71</v>
      </c>
      <c r="BN1340" s="10">
        <f ca="1">BN1339+BI1340-INDIRECT(ADDRESS(MAX($D1340-'key variables'!$B$9*30,34),scenario!BI$4),TRUE)</f>
        <v>9439390.0751690175</v>
      </c>
      <c r="BO1340" s="10">
        <f ca="1">BO1339+BJ1340-INDIRECT(ADDRESS(MAX($D1340-'key variables'!$B$9*30,34),scenario!BJ$4),TRUE)</f>
        <v>10895583.360992203</v>
      </c>
      <c r="BP1340" s="10">
        <f ca="1">BP1339+BK1340-INDIRECT(ADDRESS(MAX($D1340-'key variables'!$B$9*30,34),scenario!BK$4),TRUE)</f>
        <v>32531162.537994072</v>
      </c>
      <c r="BQ1340" s="10">
        <f ca="1">BQ1339+BL1340-INDIRECT(ADDRESS(MAX($D1340-'key variables'!$B$9*30,34),scenario!BL$4),TRUE)</f>
        <v>14415841.516535141</v>
      </c>
      <c r="BR1340" s="10">
        <f t="shared" ca="1" si="1015"/>
        <v>67281977.490690395</v>
      </c>
      <c r="BS1340" s="82">
        <f t="shared" ca="1" si="996"/>
        <v>-2.3433848477536824E-9</v>
      </c>
      <c r="BT1340" s="82">
        <f t="shared" ca="1" si="997"/>
        <v>-3.4288309057018498E-10</v>
      </c>
      <c r="BU1340" s="82">
        <f t="shared" ca="1" si="998"/>
        <v>-4.2578247660364599E-9</v>
      </c>
      <c r="BV1340" s="82">
        <f t="shared" ca="1" si="999"/>
        <v>-2.9943922343414556E-9</v>
      </c>
      <c r="BW1340" s="82">
        <f t="shared" ca="1" si="1016"/>
        <v>-9.9384849387017825E-9</v>
      </c>
      <c r="BX1340" s="10">
        <f t="shared" ca="1" si="1000"/>
        <v>-1.8625994260191893E-12</v>
      </c>
      <c r="BY1340" s="10">
        <f t="shared" ca="1" si="1001"/>
        <v>2.8902850229962428E-12</v>
      </c>
      <c r="BZ1340" s="10">
        <f t="shared" ca="1" si="1002"/>
        <v>-3.5034723983035463E-11</v>
      </c>
      <c r="CA1340" s="10">
        <f t="shared" ca="1" si="1003"/>
        <v>-2.0257049910634696E-11</v>
      </c>
      <c r="CB1340" s="10">
        <v>0</v>
      </c>
      <c r="CC1340" s="82">
        <f t="shared" ca="1" si="1004"/>
        <v>3.9725652202851362E-13</v>
      </c>
      <c r="CD1340" s="82">
        <f t="shared" ca="1" si="1005"/>
        <v>3.4270724516460853E-13</v>
      </c>
      <c r="CE1340" s="82">
        <f t="shared" ca="1" si="1006"/>
        <v>1.8915613015532971E-10</v>
      </c>
      <c r="CF1340" s="82">
        <f t="shared" ca="1" si="1007"/>
        <v>3.7028113764059381E-11</v>
      </c>
      <c r="CG1340" s="82">
        <f t="shared" ca="1" si="1017"/>
        <v>2.269242076865822E-10</v>
      </c>
      <c r="CH1340" s="13" t="str">
        <f t="shared" ca="1" si="970"/>
        <v/>
      </c>
      <c r="CI1340" s="81">
        <f t="shared" ca="1" si="979"/>
        <v>0.1131775965863165</v>
      </c>
      <c r="CJ1340" s="81">
        <f t="shared" ca="1" si="980"/>
        <v>0.13063724757458739</v>
      </c>
      <c r="CK1340" s="81">
        <f t="shared" ca="1" si="981"/>
        <v>0.39004625943939081</v>
      </c>
      <c r="CL1340" s="81">
        <f t="shared" ca="1" si="982"/>
        <v>0.17284488538116416</v>
      </c>
      <c r="CM1340" s="89">
        <f t="shared" ca="1" si="971"/>
        <v>0.80670598898145884</v>
      </c>
    </row>
    <row r="1341" spans="1:91" x14ac:dyDescent="0.3">
      <c r="A1341">
        <v>1276</v>
      </c>
      <c r="B1341" s="3">
        <f t="shared" si="984"/>
        <v>3.7333333333333334</v>
      </c>
      <c r="C1341" s="3">
        <f t="shared" si="972"/>
        <v>42.533333333333331</v>
      </c>
      <c r="D1341" s="4">
        <f t="shared" ca="1" si="1008"/>
        <v>1341</v>
      </c>
      <c r="E1341" s="58">
        <f>(0.5*(COS(B1341*2*PI())+1)*('key variables'!$B$4-'key variables'!$B$6)+'key variables'!$B$6)/'key variables'!$B$4</f>
        <v>1</v>
      </c>
      <c r="F1341" s="10">
        <f t="shared" ca="1" si="973"/>
        <v>11689222.907461114</v>
      </c>
      <c r="G1341" s="10">
        <f t="shared" ca="1" si="974"/>
        <v>13492492.798713122</v>
      </c>
      <c r="H1341" s="10">
        <f t="shared" ca="1" si="975"/>
        <v>40309474.521088287</v>
      </c>
      <c r="I1341" s="10">
        <f t="shared" ca="1" si="976"/>
        <v>17912154.249750931</v>
      </c>
      <c r="J1341" s="10">
        <f t="shared" ca="1" si="1009"/>
        <v>83403344.477013454</v>
      </c>
      <c r="K1341" s="82">
        <f t="shared" ca="1" si="986"/>
        <v>2249832.832292099</v>
      </c>
      <c r="L1341" s="82">
        <f t="shared" ca="1" si="987"/>
        <v>2596909.4377209195</v>
      </c>
      <c r="M1341" s="82">
        <f t="shared" ca="1" si="988"/>
        <v>7778311.98309422</v>
      </c>
      <c r="N1341" s="82">
        <f t="shared" ca="1" si="989"/>
        <v>3496312.733215793</v>
      </c>
      <c r="O1341" s="82">
        <f t="shared" ca="1" si="1010"/>
        <v>16121366.986323033</v>
      </c>
      <c r="P1341" s="10">
        <f ca="1">IF(IF($A1341&gt;='key variables'!$B$26,K1341*SUMPRODUCT(Z1341:AC1341,'control variables'!$O$3:$R$3)/J1341+F$65*'key variables'!$B$25/scenario!J$65,K1341*SUMPRODUCT(Z1341:AC1341,'control variables'!$O$7:$R$7)/J1341+F$65*'key variables'!$B$25/scenario!J$65)&lt;'key variables'!$B$28,0,IF($A1341&gt;='key variables'!$B$26,K1341*SUMPRODUCT(Z1341:AC1341,'control variables'!$O$3:$R$3)/J1341+F$65*'key variables'!$B$25/scenario!J$65,K1341*SUMPRODUCT(Z1341:AC1341,'control variables'!$O$7:$R$7)/J1341+F$65*'key variables'!$B$25/scenario!J$65))</f>
        <v>1.9176080362191426E-73</v>
      </c>
      <c r="Q1341" s="10">
        <f ca="1">IF(IF($A1341&gt;='key variables'!$B$26,L1341*SUMPRODUCT(Z1341:AC1341,'control variables'!$O$4:$R$4)/J1341+G$65*'key variables'!$B$25/scenario!J$65,L1341*SUMPRODUCT(Z1341:AC1341,'control variables'!$O$7:$R$7)/J1341+G$65*'key variables'!$B$25/scenario!J$65)&lt;'key variables'!$B$28,0,IF($A1341&gt;='key variables'!$B$26,L1341*SUMPRODUCT(Z1341:AC1341,'control variables'!$O$4:$R$4)/J1341+G$65*'key variables'!$B$25/scenario!J$65,L1341*SUMPRODUCT(Z1341:AC1341,'control variables'!$O$7:$R$7)/J1341+G$65*'key variables'!$B$25/scenario!J$65))</f>
        <v>2.2134330762848556E-73</v>
      </c>
      <c r="R1341" s="10">
        <f ca="1">IF(IF($A1341&gt;='key variables'!$B$26,M1341*SUMPRODUCT(Z1341:AC1341,'control variables'!$O$5:$R$5)/J1341+H$65*'key variables'!$B$25/scenario!J$65,M1341*SUMPRODUCT(Z1341:AC1341,'control variables'!$O$7:$R$7)/J1341+H$65*'key variables'!$B$25/scenario!J$65)&lt;'key variables'!$B$28,0,IF($A1341&gt;='key variables'!$B$26,M1341*SUMPRODUCT(Z1341:AC1341,'control variables'!$O$5:$R$5)/J1341+H$65*'key variables'!$B$25/scenario!J$65,M1341*SUMPRODUCT(Z1341:AC1341,'control variables'!$O$7:$R$7)/J1341+H$65*'key variables'!$B$25/scenario!J$65))</f>
        <v>6.6297163739961811E-73</v>
      </c>
      <c r="S1341" s="10">
        <f ca="1">IF(IF($A1341&gt;='key variables'!$B$26,N1341*SUMPRODUCT(Z1341:AC1341,'control variables'!$O$6:$R$6)/J1341+I$65*'key variables'!$B$25/scenario!J$65,N1341*SUMPRODUCT(Z1341:AC1341,'control variables'!$O$7:$R$7)/J1341+I$65*'key variables'!$B$25/scenario!J$65)&lt;'key variables'!$B$28,0,IF($A1341&gt;='key variables'!$B$26,N1341*SUMPRODUCT(Z1341:AC1341,'control variables'!$O$6:$R$6)/J1341+I$65*'key variables'!$B$25/scenario!J$65,N1341*SUMPRODUCT(Z1341:AC1341,'control variables'!$O$7:$R$7)/J1341+I$65*'key variables'!$B$25/scenario!J$65))</f>
        <v>2.9800246925543387E-73</v>
      </c>
      <c r="T1341" s="10">
        <f t="shared" ca="1" si="983"/>
        <v>1.3740782179054516E-72</v>
      </c>
      <c r="U1341" s="82">
        <f ca="1">SUMPRODUCT(P1311:P1340,'control variables'!AD$7:AD$36)</f>
        <v>4.0656837899011235E-73</v>
      </c>
      <c r="V1341" s="82">
        <f ca="1">SUMPRODUCT(Q1311:Q1340,'control variables'!AE$7:AE$36)</f>
        <v>4.6928876017986724E-73</v>
      </c>
      <c r="W1341" s="82">
        <f ca="1">SUMPRODUCT(R1311:R1340,'control variables'!AF$7:AF$36)</f>
        <v>1.4056225195292208E-72</v>
      </c>
      <c r="X1341" s="82">
        <f ca="1">SUMPRODUCT(S1311:S1340,'control variables'!AG$7:AG$36)</f>
        <v>6.3182036459919516E-73</v>
      </c>
      <c r="Y1341" s="82">
        <f t="shared" ca="1" si="977"/>
        <v>2.9133000232983957E-72</v>
      </c>
      <c r="Z1341" s="10">
        <f ca="1">IF($A1341&gt;='key variables'!$B$26,SUMPRODUCT(P1311:P1340,'control variables'!V$7:V$36)*$E1341,SUMPRODUCT(P1311:P1340,'control variables'!Z$7:Z$36)*$E1341)</f>
        <v>9.9206800361507359E-73</v>
      </c>
      <c r="AA1341" s="10">
        <f ca="1">IF($A1341&gt;='key variables'!$B$26,SUMPRODUCT(Q1311:Q1340,'control variables'!W$7:W$36)*$E1341,SUMPRODUCT(Q1311:Q1340,'control variables'!AA$7:AA$36)*$E1341)</f>
        <v>1.1451120832049668E-72</v>
      </c>
      <c r="AB1341" s="10">
        <f ca="1">IF($A1341&gt;='key variables'!$B$26,SUMPRODUCT(R1311:R1340,'control variables'!X$7:X$36)*$E1341,SUMPRODUCT(R1311:R1340,'control variables'!AB$7:AB$36)*$E1341)</f>
        <v>3.4298612456028139E-72</v>
      </c>
      <c r="AC1341" s="10">
        <f ca="1">IF($A1341&gt;='key variables'!$B$26,SUMPRODUCT(S1311:S1340,'control variables'!Y$7:Y$36)*$E1341,SUMPRODUCT(S1311:S1340,'control variables'!AC$7:AC$36)*$E1341)</f>
        <v>1.5417056518468576E-72</v>
      </c>
      <c r="AD1341" s="10">
        <f t="shared" ca="1" si="978"/>
        <v>7.1087469842697124E-72</v>
      </c>
      <c r="AE1341" s="82">
        <f ca="1">SUMPRODUCT(P1311:P1340,'control variables'!AL$7:AL$36)</f>
        <v>1.3507508017589301E-72</v>
      </c>
      <c r="AF1341" s="82">
        <f ca="1">SUMPRODUCT(Q1311:Q1340,'control variables'!AM$7:AM$36)</f>
        <v>1.5550514024585573E-72</v>
      </c>
      <c r="AG1341" s="82">
        <f ca="1">SUMPRODUCT(R1311:R1340,'control variables'!AN$7:AN$36)</f>
        <v>4.4338602337165633E-72</v>
      </c>
      <c r="AH1341" s="82">
        <f ca="1">SUMPRODUCT(S1311:S1340,'control variables'!AO$7:AO$36)</f>
        <v>1.9198175007078722E-72</v>
      </c>
      <c r="AI1341" s="82">
        <f t="shared" ca="1" si="990"/>
        <v>9.2594799386419234E-72</v>
      </c>
      <c r="AJ1341" s="10">
        <f ca="1">SUMPRODUCT(P1311:P1340,'control variables'!AP$7:AP$36)</f>
        <v>1.2906476447554507E-75</v>
      </c>
      <c r="AK1341" s="10">
        <f ca="1">SUMPRODUCT(Q1311:Q1340,'control variables'!AQ$7:AQ$36)</f>
        <v>3.7243823200222454E-75</v>
      </c>
      <c r="AL1341" s="10">
        <f ca="1">SUMPRODUCT(R1311:R1340,'control variables'!AR$7:AR$36)</f>
        <v>1.3386407954931475E-73</v>
      </c>
      <c r="AM1341" s="10">
        <f ca="1">SUMPRODUCT(S1311:S1340,'control variables'!AS$7:AS$36)</f>
        <v>1.0028540186819513E-73</v>
      </c>
      <c r="AN1341" s="10">
        <f t="shared" ca="1" si="1011"/>
        <v>2.3916451138228758E-73</v>
      </c>
      <c r="AO1341" s="82">
        <f ca="1">SUMPRODUCT(P1311:P1340,'control variables'!AX$7:AX$36)</f>
        <v>1.7550838350749621E-75</v>
      </c>
      <c r="AP1341" s="82">
        <f ca="1">SUMPRODUCT(Q1311:Q1340,'control variables'!AY$7:AY$36)</f>
        <v>4.0516732709017996E-75</v>
      </c>
      <c r="AQ1341" s="82">
        <f ca="1">SUMPRODUCT(R1311:R1340,'control variables'!AZ$7:AZ$36)</f>
        <v>3.6406943919803541E-74</v>
      </c>
      <c r="AR1341" s="82">
        <f ca="1">SUMPRODUCT(S1311:S1340,'control variables'!BA$7:BA$36)</f>
        <v>2.727456845841384E-74</v>
      </c>
      <c r="AS1341" s="82">
        <f t="shared" ca="1" si="1012"/>
        <v>6.9488269484194145E-74</v>
      </c>
      <c r="AT1341" s="10">
        <f ca="1">SUMPRODUCT(P1311:P1340,'control variables'!AT$7:AT$36)</f>
        <v>-1.5489299729288679E-75</v>
      </c>
      <c r="AU1341" s="10">
        <f ca="1">SUMPRODUCT(Q1311:Q1340,'control variables'!AU$7:AU$36)</f>
        <v>1.6802482668599491E-75</v>
      </c>
      <c r="AV1341" s="10">
        <f ca="1">SUMPRODUCT(R1311:R1340,'control variables'!AV$7:AV$36)</f>
        <v>7.2352836860813457E-73</v>
      </c>
      <c r="AW1341" s="10">
        <f ca="1">SUMPRODUCT(S1311:S1340,'control variables'!AW$7:AW$36)</f>
        <v>5.4203736695605467E-73</v>
      </c>
      <c r="AX1341" s="10">
        <f t="shared" ca="1" si="991"/>
        <v>1.2656970538581205E-72</v>
      </c>
      <c r="AY1341" s="82">
        <f ca="1">SUMPRODUCT(P1311:P1340,'control variables'!BB$7:BB$36)</f>
        <v>5.6140415032272367E-75</v>
      </c>
      <c r="AZ1341" s="82">
        <f ca="1">SUMPRODUCT(Q1311:Q1340,'control variables'!BC$7:BC$36)</f>
        <v>1.4315795821867693E-74</v>
      </c>
      <c r="BA1341" s="82">
        <f ca="1">SUMPRODUCT(R1311:R1340,'control variables'!BD$7:BD$36)</f>
        <v>1.0021497114349105E-73</v>
      </c>
      <c r="BB1341" s="82">
        <f ca="1">SUMPRODUCT(S1311:S1340,'control variables'!BE$7:BE$36)</f>
        <v>1.4241262785337386E-74</v>
      </c>
      <c r="BC1341" s="82">
        <f t="shared" ca="1" si="1013"/>
        <v>1.3438607125392336E-73</v>
      </c>
      <c r="BD1341" s="10">
        <f ca="1">SUMPRODUCT(P1311:P1340,'control variables'!BF$7:BF$36)</f>
        <v>1.174408583199988E-75</v>
      </c>
      <c r="BE1341" s="10">
        <f ca="1">SUMPRODUCT(Q1311:Q1340,'control variables'!BG$7:BG$36)</f>
        <v>1.3555819302118434E-75</v>
      </c>
      <c r="BF1341" s="10">
        <f ca="1">SUMPRODUCT(R1311:R1340,'control variables'!BH$7:BH$36)</f>
        <v>4.0602644892716952E-74</v>
      </c>
      <c r="BG1341" s="10">
        <f ca="1">SUMPRODUCT(S1311:S1340,'control variables'!BI$7:BI$36)</f>
        <v>9.1253439466806928E-74</v>
      </c>
      <c r="BH1341" s="10">
        <f t="shared" ca="1" si="1014"/>
        <v>1.3438607487293571E-73</v>
      </c>
      <c r="BI1341" s="82">
        <f t="shared" ca="1" si="992"/>
        <v>1.3548159132892285E-72</v>
      </c>
      <c r="BJ1341" s="82">
        <f t="shared" ca="1" si="993"/>
        <v>1.5710474465472851E-72</v>
      </c>
      <c r="BK1341" s="82">
        <f t="shared" ca="1" si="994"/>
        <v>5.2576035734681896E-72</v>
      </c>
      <c r="BL1341" s="82">
        <f t="shared" ca="1" si="995"/>
        <v>2.476096130449264E-72</v>
      </c>
      <c r="BM1341" s="82">
        <f t="shared" ca="1" si="985"/>
        <v>1.0659563063753968E-71</v>
      </c>
      <c r="BN1341" s="10">
        <f ca="1">BN1340+BI1341-INDIRECT(ADDRESS(MAX($D1341-'key variables'!$B$9*30,34),scenario!BI$4),TRUE)</f>
        <v>9439390.0751690175</v>
      </c>
      <c r="BO1341" s="10">
        <f ca="1">BO1340+BJ1341-INDIRECT(ADDRESS(MAX($D1341-'key variables'!$B$9*30,34),scenario!BJ$4),TRUE)</f>
        <v>10895583.360992203</v>
      </c>
      <c r="BP1341" s="10">
        <f ca="1">BP1340+BK1341-INDIRECT(ADDRESS(MAX($D1341-'key variables'!$B$9*30,34),scenario!BK$4),TRUE)</f>
        <v>32531162.537994072</v>
      </c>
      <c r="BQ1341" s="10">
        <f ca="1">BQ1340+BL1341-INDIRECT(ADDRESS(MAX($D1341-'key variables'!$B$9*30,34),scenario!BL$4),TRUE)</f>
        <v>14415841.516535141</v>
      </c>
      <c r="BR1341" s="10">
        <f t="shared" ca="1" si="1015"/>
        <v>67281977.490690395</v>
      </c>
      <c r="BS1341" s="82">
        <f t="shared" ca="1" si="996"/>
        <v>-2.3433848477536824E-9</v>
      </c>
      <c r="BT1341" s="82">
        <f t="shared" ca="1" si="997"/>
        <v>-3.4288309057018498E-10</v>
      </c>
      <c r="BU1341" s="82">
        <f t="shared" ca="1" si="998"/>
        <v>-4.2578247660364599E-9</v>
      </c>
      <c r="BV1341" s="82">
        <f t="shared" ca="1" si="999"/>
        <v>-2.9943922343414556E-9</v>
      </c>
      <c r="BW1341" s="82">
        <f t="shared" ca="1" si="1016"/>
        <v>-9.9384849387017825E-9</v>
      </c>
      <c r="BX1341" s="10">
        <f t="shared" ca="1" si="1000"/>
        <v>-1.8625994260191893E-12</v>
      </c>
      <c r="BY1341" s="10">
        <f t="shared" ca="1" si="1001"/>
        <v>2.8902850229962428E-12</v>
      </c>
      <c r="BZ1341" s="10">
        <f t="shared" ca="1" si="1002"/>
        <v>-3.5034723983035463E-11</v>
      </c>
      <c r="CA1341" s="10">
        <f t="shared" ca="1" si="1003"/>
        <v>-2.0257049910634696E-11</v>
      </c>
      <c r="CB1341" s="10">
        <v>0</v>
      </c>
      <c r="CC1341" s="82">
        <f t="shared" ca="1" si="1004"/>
        <v>3.9725652202851362E-13</v>
      </c>
      <c r="CD1341" s="82">
        <f t="shared" ca="1" si="1005"/>
        <v>3.4270724516460853E-13</v>
      </c>
      <c r="CE1341" s="82">
        <f t="shared" ca="1" si="1006"/>
        <v>1.8915613015532971E-10</v>
      </c>
      <c r="CF1341" s="82">
        <f t="shared" ca="1" si="1007"/>
        <v>3.7028113764059381E-11</v>
      </c>
      <c r="CG1341" s="82">
        <f t="shared" ca="1" si="1017"/>
        <v>2.269242076865822E-10</v>
      </c>
      <c r="CH1341" s="13" t="str">
        <f t="shared" ca="1" si="970"/>
        <v/>
      </c>
      <c r="CI1341" s="81">
        <f t="shared" ca="1" si="979"/>
        <v>0.1131775965863165</v>
      </c>
      <c r="CJ1341" s="81">
        <f t="shared" ca="1" si="980"/>
        <v>0.13063724757458739</v>
      </c>
      <c r="CK1341" s="81">
        <f t="shared" ca="1" si="981"/>
        <v>0.39004625943939081</v>
      </c>
      <c r="CL1341" s="81">
        <f t="shared" ca="1" si="982"/>
        <v>0.17284488538116416</v>
      </c>
      <c r="CM1341" s="89">
        <f t="shared" ca="1" si="971"/>
        <v>0.80670598898145884</v>
      </c>
    </row>
    <row r="1342" spans="1:91" x14ac:dyDescent="0.3">
      <c r="A1342">
        <v>1277</v>
      </c>
      <c r="B1342" s="3">
        <f t="shared" si="984"/>
        <v>3.7361111111111112</v>
      </c>
      <c r="C1342" s="3">
        <f t="shared" si="972"/>
        <v>42.56666666666667</v>
      </c>
      <c r="D1342" s="4">
        <f t="shared" ca="1" si="1008"/>
        <v>1342</v>
      </c>
      <c r="E1342" s="58">
        <f>(0.5*(COS(B1342*2*PI())+1)*('key variables'!$B$4-'key variables'!$B$6)+'key variables'!$B$6)/'key variables'!$B$4</f>
        <v>1</v>
      </c>
      <c r="F1342" s="10">
        <f t="shared" ca="1" si="973"/>
        <v>11689222.907461114</v>
      </c>
      <c r="G1342" s="10">
        <f t="shared" ca="1" si="974"/>
        <v>13492492.798713122</v>
      </c>
      <c r="H1342" s="10">
        <f t="shared" ca="1" si="975"/>
        <v>40309474.521088287</v>
      </c>
      <c r="I1342" s="10">
        <f t="shared" ca="1" si="976"/>
        <v>17912154.249750931</v>
      </c>
      <c r="J1342" s="10">
        <f t="shared" ca="1" si="1009"/>
        <v>83403344.477013454</v>
      </c>
      <c r="K1342" s="82">
        <f t="shared" ca="1" si="986"/>
        <v>2249832.832292099</v>
      </c>
      <c r="L1342" s="82">
        <f t="shared" ca="1" si="987"/>
        <v>2596909.4377209195</v>
      </c>
      <c r="M1342" s="82">
        <f t="shared" ca="1" si="988"/>
        <v>7778311.98309422</v>
      </c>
      <c r="N1342" s="82">
        <f t="shared" ca="1" si="989"/>
        <v>3496312.733215793</v>
      </c>
      <c r="O1342" s="82">
        <f t="shared" ca="1" si="1010"/>
        <v>16121366.986323033</v>
      </c>
      <c r="P1342" s="10">
        <f ca="1">IF(IF($A1342&gt;='key variables'!$B$26,K1342*SUMPRODUCT(Z1342:AC1342,'control variables'!$O$3:$R$3)/J1342+F$65*'key variables'!$B$25/scenario!J$65,K1342*SUMPRODUCT(Z1342:AC1342,'control variables'!$O$7:$R$7)/J1342+F$65*'key variables'!$B$25/scenario!J$65)&lt;'key variables'!$B$28,0,IF($A1342&gt;='key variables'!$B$26,K1342*SUMPRODUCT(Z1342:AC1342,'control variables'!$O$3:$R$3)/J1342+F$65*'key variables'!$B$25/scenario!J$65,K1342*SUMPRODUCT(Z1342:AC1342,'control variables'!$O$7:$R$7)/J1342+F$65*'key variables'!$B$25/scenario!J$65))</f>
        <v>1.6500043517083068E-73</v>
      </c>
      <c r="Q1342" s="10">
        <f ca="1">IF(IF($A1342&gt;='key variables'!$B$26,L1342*SUMPRODUCT(Z1342:AC1342,'control variables'!$O$4:$R$4)/J1342+G$65*'key variables'!$B$25/scenario!J$65,L1342*SUMPRODUCT(Z1342:AC1342,'control variables'!$O$7:$R$7)/J1342+G$65*'key variables'!$B$25/scenario!J$65)&lt;'key variables'!$B$28,0,IF($A1342&gt;='key variables'!$B$26,L1342*SUMPRODUCT(Z1342:AC1342,'control variables'!$O$4:$R$4)/J1342+G$65*'key variables'!$B$25/scenario!J$65,L1342*SUMPRODUCT(Z1342:AC1342,'control variables'!$O$7:$R$7)/J1342+G$65*'key variables'!$B$25/scenario!J$65))</f>
        <v>1.9045467786450957E-73</v>
      </c>
      <c r="R1342" s="10">
        <f ca="1">IF(IF($A1342&gt;='key variables'!$B$26,M1342*SUMPRODUCT(Z1342:AC1342,'control variables'!$O$5:$R$5)/J1342+H$65*'key variables'!$B$25/scenario!J$65,M1342*SUMPRODUCT(Z1342:AC1342,'control variables'!$O$7:$R$7)/J1342+H$65*'key variables'!$B$25/scenario!J$65)&lt;'key variables'!$B$28,0,IF($A1342&gt;='key variables'!$B$26,M1342*SUMPRODUCT(Z1342:AC1342,'control variables'!$O$5:$R$5)/J1342+H$65*'key variables'!$B$25/scenario!J$65,M1342*SUMPRODUCT(Z1342:AC1342,'control variables'!$O$7:$R$7)/J1342+H$65*'key variables'!$B$25/scenario!J$65))</f>
        <v>5.7045343266570495E-73</v>
      </c>
      <c r="S1342" s="10">
        <f ca="1">IF(IF($A1342&gt;='key variables'!$B$26,N1342*SUMPRODUCT(Z1342:AC1342,'control variables'!$O$6:$R$6)/J1342+I$65*'key variables'!$B$25/scenario!J$65,N1342*SUMPRODUCT(Z1342:AC1342,'control variables'!$O$7:$R$7)/J1342+I$65*'key variables'!$B$25/scenario!J$65)&lt;'key variables'!$B$28,0,IF($A1342&gt;='key variables'!$B$26,N1342*SUMPRODUCT(Z1342:AC1342,'control variables'!$O$6:$R$6)/J1342+I$65*'key variables'!$B$25/scenario!J$65,N1342*SUMPRODUCT(Z1342:AC1342,'control variables'!$O$7:$R$7)/J1342+I$65*'key variables'!$B$25/scenario!J$65))</f>
        <v>2.5641599419908522E-73</v>
      </c>
      <c r="T1342" s="10">
        <f t="shared" ca="1" si="983"/>
        <v>1.1823245399001304E-72</v>
      </c>
      <c r="U1342" s="82">
        <f ca="1">SUMPRODUCT(P1312:P1341,'control variables'!AD$7:AD$36)</f>
        <v>3.4983144726663765E-73</v>
      </c>
      <c r="V1342" s="82">
        <f ca="1">SUMPRODUCT(Q1312:Q1341,'control variables'!AE$7:AE$36)</f>
        <v>4.0379915075412594E-73</v>
      </c>
      <c r="W1342" s="82">
        <f ca="1">SUMPRODUCT(R1312:R1341,'control variables'!AF$7:AF$36)</f>
        <v>1.2094668098362951E-72</v>
      </c>
      <c r="X1342" s="82">
        <f ca="1">SUMPRODUCT(S1312:S1341,'control variables'!AG$7:AG$36)</f>
        <v>5.4364934407662468E-73</v>
      </c>
      <c r="Y1342" s="82">
        <f t="shared" ca="1" si="977"/>
        <v>2.5067467519336834E-72</v>
      </c>
      <c r="Z1342" s="10">
        <f ca="1">IF($A1342&gt;='key variables'!$B$26,SUMPRODUCT(P1312:P1341,'control variables'!V$7:V$36)*$E1342,SUMPRODUCT(P1312:P1341,'control variables'!Z$7:Z$36)*$E1342)</f>
        <v>8.5362414645637124E-73</v>
      </c>
      <c r="AA1342" s="10">
        <f ca="1">IF($A1342&gt;='key variables'!$B$26,SUMPRODUCT(Q1312:Q1341,'control variables'!W$7:W$36)*$E1342,SUMPRODUCT(Q1312:Q1341,'control variables'!AA$7:AA$36)*$E1342)</f>
        <v>9.8531080637692755E-73</v>
      </c>
      <c r="AB1342" s="10">
        <f ca="1">IF($A1342&gt;='key variables'!$B$26,SUMPRODUCT(R1312:R1341,'control variables'!X$7:X$36)*$E1342,SUMPRODUCT(R1312:R1341,'control variables'!AB$7:AB$36)*$E1342)</f>
        <v>2.9512214561628895E-72</v>
      </c>
      <c r="AC1342" s="10">
        <f ca="1">IF($A1342&gt;='key variables'!$B$26,SUMPRODUCT(S1312:S1341,'control variables'!Y$7:Y$36)*$E1342,SUMPRODUCT(S1312:S1341,'control variables'!AC$7:AC$36)*$E1342)</f>
        <v>1.3265594357938441E-72</v>
      </c>
      <c r="AD1342" s="10">
        <f t="shared" ca="1" si="978"/>
        <v>6.1167158447900322E-72</v>
      </c>
      <c r="AE1342" s="82">
        <f ca="1">SUMPRODUCT(P1312:P1341,'control variables'!AL$7:AL$36)</f>
        <v>1.1622524827180168E-72</v>
      </c>
      <c r="AF1342" s="82">
        <f ca="1">SUMPRODUCT(Q1312:Q1341,'control variables'!AM$7:AM$36)</f>
        <v>1.3380427765862278E-72</v>
      </c>
      <c r="AG1342" s="82">
        <f ca="1">SUMPRODUCT(R1312:R1341,'control variables'!AN$7:AN$36)</f>
        <v>3.8151116090038577E-72</v>
      </c>
      <c r="AH1342" s="82">
        <f ca="1">SUMPRODUCT(S1312:S1341,'control variables'!AO$7:AO$36)</f>
        <v>1.6519054837188591E-72</v>
      </c>
      <c r="AI1342" s="82">
        <f t="shared" ca="1" si="990"/>
        <v>7.9673123520269608E-72</v>
      </c>
      <c r="AJ1342" s="10">
        <f ca="1">SUMPRODUCT(P1312:P1341,'control variables'!AP$7:AP$36)</f>
        <v>1.1105367677574777E-75</v>
      </c>
      <c r="AK1342" s="10">
        <f ca="1">SUMPRODUCT(Q1312:Q1341,'control variables'!AQ$7:AQ$36)</f>
        <v>3.204641886867808E-75</v>
      </c>
      <c r="AL1342" s="10">
        <f ca="1">SUMPRODUCT(R1312:R1341,'control variables'!AR$7:AR$36)</f>
        <v>1.1518324371923666E-73</v>
      </c>
      <c r="AM1342" s="10">
        <f ca="1">SUMPRODUCT(S1312:S1341,'control variables'!AS$7:AS$36)</f>
        <v>8.6290496477888376E-74</v>
      </c>
      <c r="AN1342" s="10">
        <f t="shared" ca="1" si="1011"/>
        <v>2.0578891885175035E-73</v>
      </c>
      <c r="AO1342" s="82">
        <f ca="1">SUMPRODUCT(P1312:P1341,'control variables'!AX$7:AX$36)</f>
        <v>1.5101605285281831E-75</v>
      </c>
      <c r="AP1342" s="82">
        <f ca="1">SUMPRODUCT(Q1312:Q1341,'control variables'!AY$7:AY$36)</f>
        <v>3.486259132428986E-75</v>
      </c>
      <c r="AQ1342" s="82">
        <f ca="1">SUMPRODUCT(R1312:R1341,'control variables'!AZ$7:AZ$36)</f>
        <v>3.1326326739074635E-74</v>
      </c>
      <c r="AR1342" s="82">
        <f ca="1">SUMPRODUCT(S1312:S1341,'control variables'!BA$7:BA$36)</f>
        <v>2.3468381336198175E-74</v>
      </c>
      <c r="AS1342" s="82">
        <f t="shared" ca="1" si="1012"/>
        <v>5.9791127736229976E-74</v>
      </c>
      <c r="AT1342" s="10">
        <f ca="1">SUMPRODUCT(P1312:P1341,'control variables'!AT$7:AT$36)</f>
        <v>-1.3327755972816514E-75</v>
      </c>
      <c r="AU1342" s="10">
        <f ca="1">SUMPRODUCT(Q1312:Q1341,'control variables'!AU$7:AU$36)</f>
        <v>1.4457683217345608E-75</v>
      </c>
      <c r="AV1342" s="10">
        <f ca="1">SUMPRODUCT(R1312:R1341,'control variables'!AV$7:AV$36)</f>
        <v>6.2255942520017937E-73</v>
      </c>
      <c r="AW1342" s="10">
        <f ca="1">SUMPRODUCT(S1312:S1341,'control variables'!AW$7:AW$36)</f>
        <v>4.6639563319174345E-73</v>
      </c>
      <c r="AX1342" s="10">
        <f t="shared" ca="1" si="991"/>
        <v>1.0890680511163757E-72</v>
      </c>
      <c r="AY1342" s="82">
        <f ca="1">SUMPRODUCT(P1312:P1341,'control variables'!BB$7:BB$36)</f>
        <v>4.8305976696154159E-75</v>
      </c>
      <c r="AZ1342" s="82">
        <f ca="1">SUMPRODUCT(Q1312:Q1341,'control variables'!BC$7:BC$36)</f>
        <v>1.231801544325083E-74</v>
      </c>
      <c r="BA1342" s="82">
        <f ca="1">SUMPRODUCT(R1312:R1341,'control variables'!BD$7:BD$36)</f>
        <v>8.6229894415287049E-74</v>
      </c>
      <c r="BB1342" s="82">
        <f ca="1">SUMPRODUCT(S1312:S1341,'control variables'!BE$7:BE$36)</f>
        <v>1.2253883549611333E-74</v>
      </c>
      <c r="BC1342" s="82">
        <f t="shared" ca="1" si="1013"/>
        <v>1.1563239107776462E-73</v>
      </c>
      <c r="BD1342" s="10">
        <f ca="1">SUMPRODUCT(P1312:P1341,'control variables'!BF$7:BF$36)</f>
        <v>1.0105189571400603E-75</v>
      </c>
      <c r="BE1342" s="10">
        <f ca="1">SUMPRODUCT(Q1312:Q1341,'control variables'!BG$7:BG$36)</f>
        <v>1.1664094234589857E-75</v>
      </c>
      <c r="BF1342" s="10">
        <f ca="1">SUMPRODUCT(R1312:R1341,'control variables'!BH$7:BH$36)</f>
        <v>3.4936514396310101E-74</v>
      </c>
      <c r="BG1342" s="10">
        <f ca="1">SUMPRODUCT(S1312:S1341,'control variables'!BI$7:BI$36)</f>
        <v>7.8518951414831845E-74</v>
      </c>
      <c r="BH1342" s="10">
        <f t="shared" ca="1" si="1014"/>
        <v>1.1563239419174099E-73</v>
      </c>
      <c r="BI1342" s="82">
        <f t="shared" ca="1" si="992"/>
        <v>1.1657503047903506E-72</v>
      </c>
      <c r="BJ1342" s="82">
        <f t="shared" ca="1" si="993"/>
        <v>1.3518065603512131E-72</v>
      </c>
      <c r="BK1342" s="82">
        <f t="shared" ca="1" si="994"/>
        <v>4.5239009286193242E-72</v>
      </c>
      <c r="BL1342" s="82">
        <f t="shared" ca="1" si="995"/>
        <v>2.1305550004602141E-72</v>
      </c>
      <c r="BM1342" s="82">
        <f t="shared" ca="1" si="985"/>
        <v>9.1720127942211023E-72</v>
      </c>
      <c r="BN1342" s="10">
        <f ca="1">BN1341+BI1342-INDIRECT(ADDRESS(MAX($D1342-'key variables'!$B$9*30,34),scenario!BI$4),TRUE)</f>
        <v>9439390.0751690175</v>
      </c>
      <c r="BO1342" s="10">
        <f ca="1">BO1341+BJ1342-INDIRECT(ADDRESS(MAX($D1342-'key variables'!$B$9*30,34),scenario!BJ$4),TRUE)</f>
        <v>10895583.360992203</v>
      </c>
      <c r="BP1342" s="10">
        <f ca="1">BP1341+BK1342-INDIRECT(ADDRESS(MAX($D1342-'key variables'!$B$9*30,34),scenario!BK$4),TRUE)</f>
        <v>32531162.537994072</v>
      </c>
      <c r="BQ1342" s="10">
        <f ca="1">BQ1341+BL1342-INDIRECT(ADDRESS(MAX($D1342-'key variables'!$B$9*30,34),scenario!BL$4),TRUE)</f>
        <v>14415841.516535141</v>
      </c>
      <c r="BR1342" s="10">
        <f t="shared" ca="1" si="1015"/>
        <v>67281977.490690395</v>
      </c>
      <c r="BS1342" s="82">
        <f t="shared" ca="1" si="996"/>
        <v>-2.3433848477536824E-9</v>
      </c>
      <c r="BT1342" s="82">
        <f t="shared" ca="1" si="997"/>
        <v>-3.4288309057018498E-10</v>
      </c>
      <c r="BU1342" s="82">
        <f t="shared" ca="1" si="998"/>
        <v>-4.2578247660364599E-9</v>
      </c>
      <c r="BV1342" s="82">
        <f t="shared" ca="1" si="999"/>
        <v>-2.9943922343414556E-9</v>
      </c>
      <c r="BW1342" s="82">
        <f t="shared" ca="1" si="1016"/>
        <v>-9.9384849387017825E-9</v>
      </c>
      <c r="BX1342" s="10">
        <f t="shared" ca="1" si="1000"/>
        <v>-1.8625994260191893E-12</v>
      </c>
      <c r="BY1342" s="10">
        <f t="shared" ca="1" si="1001"/>
        <v>2.8902850229962428E-12</v>
      </c>
      <c r="BZ1342" s="10">
        <f t="shared" ca="1" si="1002"/>
        <v>-3.5034723983035463E-11</v>
      </c>
      <c r="CA1342" s="10">
        <f t="shared" ca="1" si="1003"/>
        <v>-2.0257049910634696E-11</v>
      </c>
      <c r="CB1342" s="10">
        <v>0</v>
      </c>
      <c r="CC1342" s="82">
        <f t="shared" ca="1" si="1004"/>
        <v>3.9725652202851362E-13</v>
      </c>
      <c r="CD1342" s="82">
        <f t="shared" ca="1" si="1005"/>
        <v>3.4270724516460853E-13</v>
      </c>
      <c r="CE1342" s="82">
        <f t="shared" ca="1" si="1006"/>
        <v>1.8915613015532971E-10</v>
      </c>
      <c r="CF1342" s="82">
        <f t="shared" ca="1" si="1007"/>
        <v>3.7028113764059381E-11</v>
      </c>
      <c r="CG1342" s="82">
        <f t="shared" ca="1" si="1017"/>
        <v>2.269242076865822E-10</v>
      </c>
      <c r="CH1342" s="13" t="str">
        <f t="shared" ca="1" si="970"/>
        <v/>
      </c>
      <c r="CI1342" s="81">
        <f t="shared" ca="1" si="979"/>
        <v>0.1131775965863165</v>
      </c>
      <c r="CJ1342" s="81">
        <f t="shared" ca="1" si="980"/>
        <v>0.13063724757458739</v>
      </c>
      <c r="CK1342" s="81">
        <f t="shared" ca="1" si="981"/>
        <v>0.39004625943939081</v>
      </c>
      <c r="CL1342" s="81">
        <f t="shared" ca="1" si="982"/>
        <v>0.17284488538116416</v>
      </c>
      <c r="CM1342" s="89">
        <f t="shared" ca="1" si="971"/>
        <v>0.80670598898145884</v>
      </c>
    </row>
    <row r="1343" spans="1:91" x14ac:dyDescent="0.3">
      <c r="A1343">
        <v>1278</v>
      </c>
      <c r="B1343" s="3">
        <f t="shared" si="984"/>
        <v>3.7388888888888889</v>
      </c>
      <c r="C1343" s="3">
        <f t="shared" si="972"/>
        <v>42.6</v>
      </c>
      <c r="D1343" s="4">
        <f t="shared" ca="1" si="1008"/>
        <v>1343</v>
      </c>
      <c r="E1343" s="58">
        <f>(0.5*(COS(B1343*2*PI())+1)*('key variables'!$B$4-'key variables'!$B$6)+'key variables'!$B$6)/'key variables'!$B$4</f>
        <v>1</v>
      </c>
      <c r="F1343" s="10">
        <f t="shared" ca="1" si="973"/>
        <v>11689222.907461114</v>
      </c>
      <c r="G1343" s="10">
        <f t="shared" ca="1" si="974"/>
        <v>13492492.798713122</v>
      </c>
      <c r="H1343" s="10">
        <f t="shared" ca="1" si="975"/>
        <v>40309474.521088287</v>
      </c>
      <c r="I1343" s="10">
        <f t="shared" ca="1" si="976"/>
        <v>17912154.249750931</v>
      </c>
      <c r="J1343" s="10">
        <f t="shared" ca="1" si="1009"/>
        <v>83403344.477013454</v>
      </c>
      <c r="K1343" s="82">
        <f t="shared" ca="1" si="986"/>
        <v>2249832.832292099</v>
      </c>
      <c r="L1343" s="82">
        <f t="shared" ca="1" si="987"/>
        <v>2596909.4377209195</v>
      </c>
      <c r="M1343" s="82">
        <f t="shared" ca="1" si="988"/>
        <v>7778311.98309422</v>
      </c>
      <c r="N1343" s="82">
        <f t="shared" ca="1" si="989"/>
        <v>3496312.733215793</v>
      </c>
      <c r="O1343" s="82">
        <f t="shared" ca="1" si="1010"/>
        <v>16121366.986323033</v>
      </c>
      <c r="P1343" s="10">
        <f ca="1">IF(IF($A1343&gt;='key variables'!$B$26,K1343*SUMPRODUCT(Z1343:AC1343,'control variables'!$O$3:$R$3)/J1343+F$65*'key variables'!$B$25/scenario!J$65,K1343*SUMPRODUCT(Z1343:AC1343,'control variables'!$O$7:$R$7)/J1343+F$65*'key variables'!$B$25/scenario!J$65)&lt;'key variables'!$B$28,0,IF($A1343&gt;='key variables'!$B$26,K1343*SUMPRODUCT(Z1343:AC1343,'control variables'!$O$3:$R$3)/J1343+F$65*'key variables'!$B$25/scenario!J$65,K1343*SUMPRODUCT(Z1343:AC1343,'control variables'!$O$7:$R$7)/J1343+F$65*'key variables'!$B$25/scenario!J$65))</f>
        <v>1.4197449683326334E-73</v>
      </c>
      <c r="Q1343" s="10">
        <f ca="1">IF(IF($A1343&gt;='key variables'!$B$26,L1343*SUMPRODUCT(Z1343:AC1343,'control variables'!$O$4:$R$4)/J1343+G$65*'key variables'!$B$25/scenario!J$65,L1343*SUMPRODUCT(Z1343:AC1343,'control variables'!$O$7:$R$7)/J1343+G$65*'key variables'!$B$25/scenario!J$65)&lt;'key variables'!$B$28,0,IF($A1343&gt;='key variables'!$B$26,L1343*SUMPRODUCT(Z1343:AC1343,'control variables'!$O$4:$R$4)/J1343+G$65*'key variables'!$B$25/scenario!J$65,L1343*SUMPRODUCT(Z1343:AC1343,'control variables'!$O$7:$R$7)/J1343+G$65*'key variables'!$B$25/scenario!J$65))</f>
        <v>1.6387658027301481E-73</v>
      </c>
      <c r="R1343" s="10">
        <f ca="1">IF(IF($A1343&gt;='key variables'!$B$26,M1343*SUMPRODUCT(Z1343:AC1343,'control variables'!$O$5:$R$5)/J1343+H$65*'key variables'!$B$25/scenario!J$65,M1343*SUMPRODUCT(Z1343:AC1343,'control variables'!$O$7:$R$7)/J1343+H$65*'key variables'!$B$25/scenario!J$65)&lt;'key variables'!$B$28,0,IF($A1343&gt;='key variables'!$B$26,M1343*SUMPRODUCT(Z1343:AC1343,'control variables'!$O$5:$R$5)/J1343+H$65*'key variables'!$B$25/scenario!J$65,M1343*SUMPRODUCT(Z1343:AC1343,'control variables'!$O$7:$R$7)/J1343+H$65*'key variables'!$B$25/scenario!J$65))</f>
        <v>4.9084621495494695E-73</v>
      </c>
      <c r="S1343" s="10">
        <f ca="1">IF(IF($A1343&gt;='key variables'!$B$26,N1343*SUMPRODUCT(Z1343:AC1343,'control variables'!$O$6:$R$6)/J1343+I$65*'key variables'!$B$25/scenario!J$65,N1343*SUMPRODUCT(Z1343:AC1343,'control variables'!$O$7:$R$7)/J1343+I$65*'key variables'!$B$25/scenario!J$65)&lt;'key variables'!$B$28,0,IF($A1343&gt;='key variables'!$B$26,N1343*SUMPRODUCT(Z1343:AC1343,'control variables'!$O$6:$R$6)/J1343+I$65*'key variables'!$B$25/scenario!J$65,N1343*SUMPRODUCT(Z1343:AC1343,'control variables'!$O$7:$R$7)/J1343+I$65*'key variables'!$B$25/scenario!J$65))</f>
        <v>2.2063294389936139E-73</v>
      </c>
      <c r="T1343" s="10">
        <f t="shared" ca="1" si="983"/>
        <v>1.0173302359605865E-72</v>
      </c>
      <c r="U1343" s="82">
        <f ca="1">SUMPRODUCT(P1313:P1342,'control variables'!AD$7:AD$36)</f>
        <v>3.010121982448777E-73</v>
      </c>
      <c r="V1343" s="82">
        <f ca="1">SUMPRODUCT(Q1313:Q1342,'control variables'!AE$7:AE$36)</f>
        <v>3.4744866697267298E-73</v>
      </c>
      <c r="W1343" s="82">
        <f ca="1">SUMPRODUCT(R1313:R1342,'control variables'!AF$7:AF$36)</f>
        <v>1.0406847811356332E-72</v>
      </c>
      <c r="X1343" s="82">
        <f ca="1">SUMPRODUCT(S1313:S1342,'control variables'!AG$7:AG$36)</f>
        <v>4.6778265765845284E-73</v>
      </c>
      <c r="Y1343" s="82">
        <f t="shared" ca="1" si="977"/>
        <v>2.1569283040116365E-72</v>
      </c>
      <c r="Z1343" s="10">
        <f ca="1">IF($A1343&gt;='key variables'!$B$26,SUMPRODUCT(P1313:P1342,'control variables'!V$7:V$36)*$E1343,SUMPRODUCT(P1313:P1342,'control variables'!Z$7:Z$36)*$E1343)</f>
        <v>7.3450023663508528E-73</v>
      </c>
      <c r="AA1343" s="10">
        <f ca="1">IF($A1343&gt;='key variables'!$B$26,SUMPRODUCT(Q1313:Q1342,'control variables'!W$7:W$36)*$E1343,SUMPRODUCT(Q1313:Q1342,'control variables'!AA$7:AA$36)*$E1343)</f>
        <v>8.4780992131874861E-73</v>
      </c>
      <c r="AB1343" s="10">
        <f ca="1">IF($A1343&gt;='key variables'!$B$26,SUMPRODUCT(R1313:R1342,'control variables'!X$7:X$36)*$E1343,SUMPRODUCT(R1313:R1342,'control variables'!AB$7:AB$36)*$E1343)</f>
        <v>2.5393762195139286E-72</v>
      </c>
      <c r="AC1343" s="10">
        <f ca="1">IF($A1343&gt;='key variables'!$B$26,SUMPRODUCT(S1313:S1342,'control variables'!Y$7:Y$36)*$E1343,SUMPRODUCT(S1313:S1342,'control variables'!AC$7:AC$36)*$E1343)</f>
        <v>1.1414370405826888E-72</v>
      </c>
      <c r="AD1343" s="10">
        <f t="shared" ca="1" si="978"/>
        <v>5.2631234180504515E-72</v>
      </c>
      <c r="AE1343" s="82">
        <f ca="1">SUMPRODUCT(P1313:P1342,'control variables'!AL$7:AL$36)</f>
        <v>1.0000592498817395E-72</v>
      </c>
      <c r="AF1343" s="82">
        <f ca="1">SUMPRODUCT(Q1313:Q1342,'control variables'!AM$7:AM$36)</f>
        <v>1.1513178722864088E-72</v>
      </c>
      <c r="AG1343" s="82">
        <f ca="1">SUMPRODUCT(R1313:R1342,'control variables'!AN$7:AN$36)</f>
        <v>3.2827098334030262E-72</v>
      </c>
      <c r="AH1343" s="82">
        <f ca="1">SUMPRODUCT(S1313:S1342,'control variables'!AO$7:AO$36)</f>
        <v>1.421380795900799E-72</v>
      </c>
      <c r="AI1343" s="82">
        <f t="shared" ca="1" si="990"/>
        <v>6.855467751471974E-72</v>
      </c>
      <c r="AJ1343" s="10">
        <f ca="1">SUMPRODUCT(P1313:P1342,'control variables'!AP$7:AP$36)</f>
        <v>9.5556050294029481E-76</v>
      </c>
      <c r="AK1343" s="10">
        <f ca="1">SUMPRODUCT(Q1313:Q1342,'control variables'!AQ$7:AQ$36)</f>
        <v>2.7574316331214675E-75</v>
      </c>
      <c r="AL1343" s="10">
        <f ca="1">SUMPRODUCT(R1313:R1342,'control variables'!AR$7:AR$36)</f>
        <v>9.9109332976793931E-74</v>
      </c>
      <c r="AM1343" s="10">
        <f ca="1">SUMPRODUCT(S1313:S1342,'control variables'!AS$7:AS$36)</f>
        <v>7.4248590958301072E-74</v>
      </c>
      <c r="AN1343" s="10">
        <f t="shared" ca="1" si="1011"/>
        <v>1.7707091607115675E-73</v>
      </c>
      <c r="AO1343" s="82">
        <f ca="1">SUMPRODUCT(P1313:P1342,'control variables'!AX$7:AX$36)</f>
        <v>1.2994164588309337E-75</v>
      </c>
      <c r="AP1343" s="82">
        <f ca="1">SUMPRODUCT(Q1313:Q1342,'control variables'!AY$7:AY$36)</f>
        <v>2.9997489742649787E-75</v>
      </c>
      <c r="AQ1343" s="82">
        <f ca="1">SUMPRODUCT(R1313:R1342,'control variables'!AZ$7:AZ$36)</f>
        <v>2.6954713615208543E-74</v>
      </c>
      <c r="AR1343" s="82">
        <f ca="1">SUMPRODUCT(S1313:S1342,'control variables'!BA$7:BA$36)</f>
        <v>2.0193350570549957E-74</v>
      </c>
      <c r="AS1343" s="82">
        <f t="shared" ca="1" si="1012"/>
        <v>5.144722961885441E-74</v>
      </c>
      <c r="AT1343" s="10">
        <f ca="1">SUMPRODUCT(P1313:P1342,'control variables'!AT$7:AT$36)</f>
        <v>-1.1467857319273629E-75</v>
      </c>
      <c r="AU1343" s="10">
        <f ca="1">SUMPRODUCT(Q1313:Q1342,'control variables'!AU$7:AU$36)</f>
        <v>1.2440102342955687E-75</v>
      </c>
      <c r="AV1343" s="10">
        <f ca="1">SUMPRODUCT(R1313:R1342,'control variables'!AV$7:AV$36)</f>
        <v>5.3568077593304771E-73</v>
      </c>
      <c r="AW1343" s="10">
        <f ca="1">SUMPRODUCT(S1313:S1342,'control variables'!AW$7:AW$36)</f>
        <v>4.0130976187470656E-73</v>
      </c>
      <c r="AX1343" s="10">
        <f t="shared" ca="1" si="991"/>
        <v>9.3708776231012249E-73</v>
      </c>
      <c r="AY1343" s="82">
        <f ca="1">SUMPRODUCT(P1313:P1342,'control variables'!BB$7:BB$36)</f>
        <v>4.1564840288907607E-75</v>
      </c>
      <c r="AZ1343" s="82">
        <f ca="1">SUMPRODUCT(Q1313:Q1342,'control variables'!BC$7:BC$36)</f>
        <v>1.0599026861530788E-74</v>
      </c>
      <c r="BA1343" s="82">
        <f ca="1">SUMPRODUCT(R1313:R1342,'control variables'!BD$7:BD$36)</f>
        <v>7.4196445960404745E-74</v>
      </c>
      <c r="BB1343" s="82">
        <f ca="1">SUMPRODUCT(S1313:S1342,'control variables'!BE$7:BE$36)</f>
        <v>1.0543844623247568E-74</v>
      </c>
      <c r="BC1343" s="82">
        <f t="shared" ca="1" si="1013"/>
        <v>9.9495801474073857E-74</v>
      </c>
      <c r="BD1343" s="10">
        <f ca="1">SUMPRODUCT(P1313:P1342,'control variables'!BF$7:BF$36)</f>
        <v>8.6950025514718635E-76</v>
      </c>
      <c r="BE1343" s="10">
        <f ca="1">SUMPRODUCT(Q1313:Q1342,'control variables'!BG$7:BG$36)</f>
        <v>1.0036360863273752E-75</v>
      </c>
      <c r="BF1343" s="10">
        <f ca="1">SUMPRODUCT(R1313:R1342,'control variables'!BH$7:BH$36)</f>
        <v>3.0061096792798337E-74</v>
      </c>
      <c r="BG1343" s="10">
        <f ca="1">SUMPRODUCT(S1313:S1342,'control variables'!BI$7:BI$36)</f>
        <v>6.7561571019219511E-74</v>
      </c>
      <c r="BH1343" s="10">
        <f t="shared" ca="1" si="1014"/>
        <v>9.9495804153492416E-74</v>
      </c>
      <c r="BI1343" s="82">
        <f t="shared" ca="1" si="992"/>
        <v>1.003068948178703E-72</v>
      </c>
      <c r="BJ1343" s="82">
        <f t="shared" ca="1" si="993"/>
        <v>1.1631609093822352E-72</v>
      </c>
      <c r="BK1343" s="82">
        <f t="shared" ca="1" si="994"/>
        <v>3.8925870552964784E-72</v>
      </c>
      <c r="BL1343" s="82">
        <f t="shared" ca="1" si="995"/>
        <v>1.8332344023987531E-72</v>
      </c>
      <c r="BM1343" s="82">
        <f t="shared" ca="1" si="985"/>
        <v>7.8920513152561693E-72</v>
      </c>
      <c r="BN1343" s="10">
        <f ca="1">BN1342+BI1343-INDIRECT(ADDRESS(MAX($D1343-'key variables'!$B$9*30,34),scenario!BI$4),TRUE)</f>
        <v>9439390.0751690175</v>
      </c>
      <c r="BO1343" s="10">
        <f ca="1">BO1342+BJ1343-INDIRECT(ADDRESS(MAX($D1343-'key variables'!$B$9*30,34),scenario!BJ$4),TRUE)</f>
        <v>10895583.360992203</v>
      </c>
      <c r="BP1343" s="10">
        <f ca="1">BP1342+BK1343-INDIRECT(ADDRESS(MAX($D1343-'key variables'!$B$9*30,34),scenario!BK$4),TRUE)</f>
        <v>32531162.537994072</v>
      </c>
      <c r="BQ1343" s="10">
        <f ca="1">BQ1342+BL1343-INDIRECT(ADDRESS(MAX($D1343-'key variables'!$B$9*30,34),scenario!BL$4),TRUE)</f>
        <v>14415841.516535141</v>
      </c>
      <c r="BR1343" s="10">
        <f t="shared" ca="1" si="1015"/>
        <v>67281977.490690395</v>
      </c>
      <c r="BS1343" s="82">
        <f t="shared" ca="1" si="996"/>
        <v>-2.3433848477536824E-9</v>
      </c>
      <c r="BT1343" s="82">
        <f t="shared" ca="1" si="997"/>
        <v>-3.4288309057018498E-10</v>
      </c>
      <c r="BU1343" s="82">
        <f t="shared" ca="1" si="998"/>
        <v>-4.2578247660364599E-9</v>
      </c>
      <c r="BV1343" s="82">
        <f t="shared" ca="1" si="999"/>
        <v>-2.9943922343414556E-9</v>
      </c>
      <c r="BW1343" s="82">
        <f t="shared" ca="1" si="1016"/>
        <v>-9.9384849387017825E-9</v>
      </c>
      <c r="BX1343" s="10">
        <f t="shared" ca="1" si="1000"/>
        <v>-1.8625994260191893E-12</v>
      </c>
      <c r="BY1343" s="10">
        <f t="shared" ca="1" si="1001"/>
        <v>2.8902850229962428E-12</v>
      </c>
      <c r="BZ1343" s="10">
        <f t="shared" ca="1" si="1002"/>
        <v>-3.5034723983035463E-11</v>
      </c>
      <c r="CA1343" s="10">
        <f t="shared" ca="1" si="1003"/>
        <v>-2.0257049910634696E-11</v>
      </c>
      <c r="CB1343" s="10">
        <v>0</v>
      </c>
      <c r="CC1343" s="82">
        <f t="shared" ca="1" si="1004"/>
        <v>3.9725652202851362E-13</v>
      </c>
      <c r="CD1343" s="82">
        <f t="shared" ca="1" si="1005"/>
        <v>3.4270724516460853E-13</v>
      </c>
      <c r="CE1343" s="82">
        <f t="shared" ca="1" si="1006"/>
        <v>1.8915613015532971E-10</v>
      </c>
      <c r="CF1343" s="82">
        <f t="shared" ca="1" si="1007"/>
        <v>3.7028113764059381E-11</v>
      </c>
      <c r="CG1343" s="82">
        <f t="shared" ca="1" si="1017"/>
        <v>2.269242076865822E-10</v>
      </c>
      <c r="CH1343" s="13" t="str">
        <f t="shared" ca="1" si="970"/>
        <v/>
      </c>
      <c r="CI1343" s="81">
        <f t="shared" ca="1" si="979"/>
        <v>0.1131775965863165</v>
      </c>
      <c r="CJ1343" s="81">
        <f t="shared" ca="1" si="980"/>
        <v>0.13063724757458739</v>
      </c>
      <c r="CK1343" s="81">
        <f t="shared" ca="1" si="981"/>
        <v>0.39004625943939081</v>
      </c>
      <c r="CL1343" s="81">
        <f t="shared" ca="1" si="982"/>
        <v>0.17284488538116416</v>
      </c>
      <c r="CM1343" s="89">
        <f t="shared" ca="1" si="971"/>
        <v>0.80670598898145884</v>
      </c>
    </row>
    <row r="1344" spans="1:91" x14ac:dyDescent="0.3">
      <c r="A1344">
        <v>1279</v>
      </c>
      <c r="B1344" s="3">
        <f t="shared" si="984"/>
        <v>3.7416666666666667</v>
      </c>
      <c r="C1344" s="3">
        <f t="shared" si="972"/>
        <v>42.633333333333333</v>
      </c>
      <c r="D1344" s="4">
        <f t="shared" ca="1" si="1008"/>
        <v>1344</v>
      </c>
      <c r="E1344" s="58">
        <f>(0.5*(COS(B1344*2*PI())+1)*('key variables'!$B$4-'key variables'!$B$6)+'key variables'!$B$6)/'key variables'!$B$4</f>
        <v>1</v>
      </c>
      <c r="F1344" s="10">
        <f t="shared" ca="1" si="973"/>
        <v>11689222.907461114</v>
      </c>
      <c r="G1344" s="10">
        <f t="shared" ca="1" si="974"/>
        <v>13492492.798713122</v>
      </c>
      <c r="H1344" s="10">
        <f t="shared" ca="1" si="975"/>
        <v>40309474.521088287</v>
      </c>
      <c r="I1344" s="10">
        <f t="shared" ca="1" si="976"/>
        <v>17912154.249750931</v>
      </c>
      <c r="J1344" s="10">
        <f t="shared" ca="1" si="1009"/>
        <v>83403344.477013454</v>
      </c>
      <c r="K1344" s="82">
        <f t="shared" ca="1" si="986"/>
        <v>2249832.832292099</v>
      </c>
      <c r="L1344" s="82">
        <f t="shared" ca="1" si="987"/>
        <v>2596909.4377209195</v>
      </c>
      <c r="M1344" s="82">
        <f t="shared" ca="1" si="988"/>
        <v>7778311.98309422</v>
      </c>
      <c r="N1344" s="82">
        <f t="shared" ca="1" si="989"/>
        <v>3496312.733215793</v>
      </c>
      <c r="O1344" s="82">
        <f t="shared" ca="1" si="1010"/>
        <v>16121366.986323033</v>
      </c>
      <c r="P1344" s="10">
        <f ca="1">IF(IF($A1344&gt;='key variables'!$B$26,K1344*SUMPRODUCT(Z1344:AC1344,'control variables'!$O$3:$R$3)/J1344+F$65*'key variables'!$B$25/scenario!J$65,K1344*SUMPRODUCT(Z1344:AC1344,'control variables'!$O$7:$R$7)/J1344+F$65*'key variables'!$B$25/scenario!J$65)&lt;'key variables'!$B$28,0,IF($A1344&gt;='key variables'!$B$26,K1344*SUMPRODUCT(Z1344:AC1344,'control variables'!$O$3:$R$3)/J1344+F$65*'key variables'!$B$25/scenario!J$65,K1344*SUMPRODUCT(Z1344:AC1344,'control variables'!$O$7:$R$7)/J1344+F$65*'key variables'!$B$25/scenario!J$65))</f>
        <v>1.2216184599870486E-73</v>
      </c>
      <c r="Q1344" s="10">
        <f ca="1">IF(IF($A1344&gt;='key variables'!$B$26,L1344*SUMPRODUCT(Z1344:AC1344,'control variables'!$O$4:$R$4)/J1344+G$65*'key variables'!$B$25/scenario!J$65,L1344*SUMPRODUCT(Z1344:AC1344,'control variables'!$O$7:$R$7)/J1344+G$65*'key variables'!$B$25/scenario!J$65)&lt;'key variables'!$B$28,0,IF($A1344&gt;='key variables'!$B$26,L1344*SUMPRODUCT(Z1344:AC1344,'control variables'!$O$4:$R$4)/J1344+G$65*'key variables'!$B$25/scenario!J$65,L1344*SUMPRODUCT(Z1344:AC1344,'control variables'!$O$7:$R$7)/J1344+G$65*'key variables'!$B$25/scenario!J$65))</f>
        <v>1.4100747675561435E-73</v>
      </c>
      <c r="R1344" s="10">
        <f ca="1">IF(IF($A1344&gt;='key variables'!$B$26,M1344*SUMPRODUCT(Z1344:AC1344,'control variables'!$O$5:$R$5)/J1344+H$65*'key variables'!$B$25/scenario!J$65,M1344*SUMPRODUCT(Z1344:AC1344,'control variables'!$O$7:$R$7)/J1344+H$65*'key variables'!$B$25/scenario!J$65)&lt;'key variables'!$B$28,0,IF($A1344&gt;='key variables'!$B$26,M1344*SUMPRODUCT(Z1344:AC1344,'control variables'!$O$5:$R$5)/J1344+H$65*'key variables'!$B$25/scenario!J$65,M1344*SUMPRODUCT(Z1344:AC1344,'control variables'!$O$7:$R$7)/J1344+H$65*'key variables'!$B$25/scenario!J$65))</f>
        <v>4.2234824604305052E-73</v>
      </c>
      <c r="S1344" s="10">
        <f ca="1">IF(IF($A1344&gt;='key variables'!$B$26,N1344*SUMPRODUCT(Z1344:AC1344,'control variables'!$O$6:$R$6)/J1344+I$65*'key variables'!$B$25/scenario!J$65,N1344*SUMPRODUCT(Z1344:AC1344,'control variables'!$O$7:$R$7)/J1344+I$65*'key variables'!$B$25/scenario!J$65)&lt;'key variables'!$B$28,0,IF($A1344&gt;='key variables'!$B$26,N1344*SUMPRODUCT(Z1344:AC1344,'control variables'!$O$6:$R$6)/J1344+I$65*'key variables'!$B$25/scenario!J$65,N1344*SUMPRODUCT(Z1344:AC1344,'control variables'!$O$7:$R$7)/J1344+I$65*'key variables'!$B$25/scenario!J$65))</f>
        <v>1.8984344594317195E-73</v>
      </c>
      <c r="T1344" s="10">
        <f t="shared" ca="1" si="983"/>
        <v>8.7536101474054165E-73</v>
      </c>
      <c r="U1344" s="82">
        <f ca="1">SUMPRODUCT(P1314:P1343,'control variables'!AD$7:AD$36)</f>
        <v>2.5900571318036156E-73</v>
      </c>
      <c r="V1344" s="82">
        <f ca="1">SUMPRODUCT(Q1314:Q1343,'control variables'!AE$7:AE$36)</f>
        <v>2.9896193678375126E-73</v>
      </c>
      <c r="W1344" s="82">
        <f ca="1">SUMPRODUCT(R1314:R1343,'control variables'!AF$7:AF$36)</f>
        <v>8.9545641507426856E-73</v>
      </c>
      <c r="X1344" s="82">
        <f ca="1">SUMPRODUCT(S1314:S1343,'control variables'!AG$7:AG$36)</f>
        <v>4.0250322600437762E-73</v>
      </c>
      <c r="Y1344" s="82">
        <f t="shared" ca="1" si="977"/>
        <v>1.8559272910427589E-72</v>
      </c>
      <c r="Z1344" s="10">
        <f ca="1">IF($A1344&gt;='key variables'!$B$26,SUMPRODUCT(P1314:P1343,'control variables'!V$7:V$36)*$E1344,SUMPRODUCT(P1314:P1343,'control variables'!Z$7:Z$36)*$E1344)</f>
        <v>6.3200016055844996E-73</v>
      </c>
      <c r="AA1344" s="10">
        <f ca="1">IF($A1344&gt;='key variables'!$B$26,SUMPRODUCT(Q1314:Q1343,'control variables'!W$7:W$36)*$E1344,SUMPRODUCT(Q1314:Q1343,'control variables'!AA$7:AA$36)*$E1344)</f>
        <v>7.2949739111207424E-73</v>
      </c>
      <c r="AB1344" s="10">
        <f ca="1">IF($A1344&gt;='key variables'!$B$26,SUMPRODUCT(R1314:R1343,'control variables'!X$7:X$36)*$E1344,SUMPRODUCT(R1314:R1343,'control variables'!AB$7:AB$36)*$E1344)</f>
        <v>2.1850043041557962E-72</v>
      </c>
      <c r="AC1344" s="10">
        <f ca="1">IF($A1344&gt;='key variables'!$B$26,SUMPRODUCT(S1314:S1343,'control variables'!Y$7:Y$36)*$E1344,SUMPRODUCT(S1314:S1343,'control variables'!AC$7:AC$36)*$E1344)</f>
        <v>9.821486187948249E-73</v>
      </c>
      <c r="AD1344" s="10">
        <f t="shared" ca="1" si="978"/>
        <v>4.5286504746211446E-72</v>
      </c>
      <c r="AE1344" s="82">
        <f ca="1">SUMPRODUCT(P1314:P1343,'control variables'!AL$7:AL$36)</f>
        <v>8.6050020812618425E-73</v>
      </c>
      <c r="AF1344" s="82">
        <f ca="1">SUMPRODUCT(Q1314:Q1343,'control variables'!AM$7:AM$36)</f>
        <v>9.9065057279256693E-73</v>
      </c>
      <c r="AG1344" s="82">
        <f ca="1">SUMPRODUCT(R1314:R1343,'control variables'!AN$7:AN$36)</f>
        <v>2.8246051373408271E-72</v>
      </c>
      <c r="AH1344" s="82">
        <f ca="1">SUMPRODUCT(S1314:S1343,'control variables'!AO$7:AO$36)</f>
        <v>1.2230260065529464E-72</v>
      </c>
      <c r="AI1344" s="82">
        <f t="shared" ca="1" si="990"/>
        <v>5.8987819248125237E-72</v>
      </c>
      <c r="AJ1344" s="10">
        <f ca="1">SUMPRODUCT(P1314:P1343,'control variables'!AP$7:AP$36)</f>
        <v>8.2221129573524774E-76</v>
      </c>
      <c r="AK1344" s="10">
        <f ca="1">SUMPRODUCT(Q1314:Q1343,'control variables'!AQ$7:AQ$36)</f>
        <v>2.3726299161528035E-75</v>
      </c>
      <c r="AL1344" s="10">
        <f ca="1">SUMPRODUCT(R1314:R1343,'control variables'!AR$7:AR$36)</f>
        <v>8.527854890984065E-74</v>
      </c>
      <c r="AM1344" s="10">
        <f ca="1">SUMPRODUCT(S1314:S1343,'control variables'!AS$7:AS$36)</f>
        <v>6.3887142667046285E-74</v>
      </c>
      <c r="AN1344" s="10">
        <f t="shared" ca="1" si="1011"/>
        <v>1.52360532788775E-73</v>
      </c>
      <c r="AO1344" s="82">
        <f ca="1">SUMPRODUCT(P1314:P1343,'control variables'!AX$7:AX$36)</f>
        <v>1.1180818870470244E-75</v>
      </c>
      <c r="AP1344" s="82">
        <f ca="1">SUMPRODUCT(Q1314:Q1343,'control variables'!AY$7:AY$36)</f>
        <v>2.5811316849342338E-75</v>
      </c>
      <c r="AQ1344" s="82">
        <f ca="1">SUMPRODUCT(R1314:R1343,'control variables'!AZ$7:AZ$36)</f>
        <v>2.3193162483734303E-74</v>
      </c>
      <c r="AR1344" s="82">
        <f ca="1">SUMPRODUCT(S1314:S1343,'control variables'!BA$7:BA$36)</f>
        <v>1.737535288111984E-74</v>
      </c>
      <c r="AS1344" s="82">
        <f t="shared" ca="1" si="1012"/>
        <v>4.42677289368354E-74</v>
      </c>
      <c r="AT1344" s="10">
        <f ca="1">SUMPRODUCT(P1314:P1343,'control variables'!AT$7:AT$36)</f>
        <v>-9.8675089612573247E-76</v>
      </c>
      <c r="AU1344" s="10">
        <f ca="1">SUMPRODUCT(Q1314:Q1343,'control variables'!AU$7:AU$36)</f>
        <v>1.07040764399612E-75</v>
      </c>
      <c r="AV1344" s="10">
        <f ca="1">SUMPRODUCT(R1314:R1343,'control variables'!AV$7:AV$36)</f>
        <v>4.6092610936211297E-73</v>
      </c>
      <c r="AW1344" s="10">
        <f ca="1">SUMPRODUCT(S1314:S1343,'control variables'!AW$7:AW$36)</f>
        <v>3.4530667423664205E-73</v>
      </c>
      <c r="AX1344" s="10">
        <f t="shared" ca="1" si="991"/>
        <v>8.0631644034662533E-73</v>
      </c>
      <c r="AY1344" s="82">
        <f ca="1">SUMPRODUCT(P1314:P1343,'control variables'!BB$7:BB$36)</f>
        <v>3.576443468081128E-75</v>
      </c>
      <c r="AZ1344" s="82">
        <f ca="1">SUMPRODUCT(Q1314:Q1343,'control variables'!BC$7:BC$36)</f>
        <v>9.1199244658361852E-75</v>
      </c>
      <c r="BA1344" s="82">
        <f ca="1">SUMPRODUCT(R1314:R1343,'control variables'!BD$7:BD$36)</f>
        <v>6.3842274543934743E-74</v>
      </c>
      <c r="BB1344" s="82">
        <f ca="1">SUMPRODUCT(S1314:S1343,'control variables'!BE$7:BE$36)</f>
        <v>9.0724429515827098E-75</v>
      </c>
      <c r="BC1344" s="82">
        <f t="shared" ca="1" si="1013"/>
        <v>8.5611085429434766E-74</v>
      </c>
      <c r="BD1344" s="10">
        <f ca="1">SUMPRODUCT(P1314:P1343,'control variables'!BF$7:BF$36)</f>
        <v>7.4816082207969378E-76</v>
      </c>
      <c r="BE1344" s="10">
        <f ca="1">SUMPRODUCT(Q1314:Q1343,'control variables'!BG$7:BG$36)</f>
        <v>8.6357789427954632E-76</v>
      </c>
      <c r="BF1344" s="10">
        <f ca="1">SUMPRODUCT(R1314:R1343,'control variables'!BH$7:BH$36)</f>
        <v>2.5866047486449694E-74</v>
      </c>
      <c r="BG1344" s="10">
        <f ca="1">SUMPRODUCT(S1314:S1343,'control variables'!BI$7:BI$36)</f>
        <v>5.8133301532129455E-74</v>
      </c>
      <c r="BH1344" s="10">
        <f t="shared" ca="1" si="1014"/>
        <v>8.5611087734938389E-74</v>
      </c>
      <c r="BI1344" s="82">
        <f t="shared" ca="1" si="992"/>
        <v>8.6308990069813966E-73</v>
      </c>
      <c r="BJ1344" s="82">
        <f t="shared" ca="1" si="993"/>
        <v>1.0008409049023992E-72</v>
      </c>
      <c r="BK1344" s="82">
        <f t="shared" ca="1" si="994"/>
        <v>3.3493735212468747E-72</v>
      </c>
      <c r="BL1344" s="82">
        <f t="shared" ca="1" si="995"/>
        <v>1.5774051237411712E-72</v>
      </c>
      <c r="BM1344" s="82">
        <f t="shared" ca="1" si="985"/>
        <v>6.7907094505885846E-72</v>
      </c>
      <c r="BN1344" s="10">
        <f ca="1">BN1343+BI1344-INDIRECT(ADDRESS(MAX($D1344-'key variables'!$B$9*30,34),scenario!BI$4),TRUE)</f>
        <v>9439390.0751690175</v>
      </c>
      <c r="BO1344" s="10">
        <f ca="1">BO1343+BJ1344-INDIRECT(ADDRESS(MAX($D1344-'key variables'!$B$9*30,34),scenario!BJ$4),TRUE)</f>
        <v>10895583.360992203</v>
      </c>
      <c r="BP1344" s="10">
        <f ca="1">BP1343+BK1344-INDIRECT(ADDRESS(MAX($D1344-'key variables'!$B$9*30,34),scenario!BK$4),TRUE)</f>
        <v>32531162.537994072</v>
      </c>
      <c r="BQ1344" s="10">
        <f ca="1">BQ1343+BL1344-INDIRECT(ADDRESS(MAX($D1344-'key variables'!$B$9*30,34),scenario!BL$4),TRUE)</f>
        <v>14415841.516535141</v>
      </c>
      <c r="BR1344" s="10">
        <f t="shared" ca="1" si="1015"/>
        <v>67281977.490690395</v>
      </c>
      <c r="BS1344" s="82">
        <f t="shared" ca="1" si="996"/>
        <v>-2.3433848477536824E-9</v>
      </c>
      <c r="BT1344" s="82">
        <f t="shared" ca="1" si="997"/>
        <v>-3.4288309057018498E-10</v>
      </c>
      <c r="BU1344" s="82">
        <f t="shared" ca="1" si="998"/>
        <v>-4.2578247660364599E-9</v>
      </c>
      <c r="BV1344" s="82">
        <f t="shared" ca="1" si="999"/>
        <v>-2.9943922343414556E-9</v>
      </c>
      <c r="BW1344" s="82">
        <f t="shared" ca="1" si="1016"/>
        <v>-9.9384849387017825E-9</v>
      </c>
      <c r="BX1344" s="10">
        <f t="shared" ca="1" si="1000"/>
        <v>-1.8625994260191893E-12</v>
      </c>
      <c r="BY1344" s="10">
        <f t="shared" ca="1" si="1001"/>
        <v>2.8902850229962428E-12</v>
      </c>
      <c r="BZ1344" s="10">
        <f t="shared" ca="1" si="1002"/>
        <v>-3.5034723983035463E-11</v>
      </c>
      <c r="CA1344" s="10">
        <f t="shared" ca="1" si="1003"/>
        <v>-2.0257049910634696E-11</v>
      </c>
      <c r="CB1344" s="10">
        <v>0</v>
      </c>
      <c r="CC1344" s="82">
        <f t="shared" ca="1" si="1004"/>
        <v>3.9725652202851362E-13</v>
      </c>
      <c r="CD1344" s="82">
        <f t="shared" ca="1" si="1005"/>
        <v>3.4270724516460853E-13</v>
      </c>
      <c r="CE1344" s="82">
        <f t="shared" ca="1" si="1006"/>
        <v>1.8915613015532971E-10</v>
      </c>
      <c r="CF1344" s="82">
        <f t="shared" ca="1" si="1007"/>
        <v>3.7028113764059381E-11</v>
      </c>
      <c r="CG1344" s="82">
        <f t="shared" ca="1" si="1017"/>
        <v>2.269242076865822E-10</v>
      </c>
      <c r="CH1344" s="13" t="str">
        <f t="shared" ca="1" si="970"/>
        <v/>
      </c>
      <c r="CI1344" s="81">
        <f t="shared" ca="1" si="979"/>
        <v>0.1131775965863165</v>
      </c>
      <c r="CJ1344" s="81">
        <f t="shared" ca="1" si="980"/>
        <v>0.13063724757458739</v>
      </c>
      <c r="CK1344" s="81">
        <f t="shared" ca="1" si="981"/>
        <v>0.39004625943939081</v>
      </c>
      <c r="CL1344" s="81">
        <f t="shared" ca="1" si="982"/>
        <v>0.17284488538116416</v>
      </c>
      <c r="CM1344" s="89">
        <f t="shared" ca="1" si="971"/>
        <v>0.80670598898145884</v>
      </c>
    </row>
    <row r="1345" spans="1:91" x14ac:dyDescent="0.3">
      <c r="A1345">
        <v>1280</v>
      </c>
      <c r="B1345" s="3">
        <f t="shared" si="984"/>
        <v>3.7444444444444445</v>
      </c>
      <c r="C1345" s="3">
        <f t="shared" si="972"/>
        <v>42.666666666666664</v>
      </c>
      <c r="D1345" s="4">
        <f t="shared" ca="1" si="1008"/>
        <v>1345</v>
      </c>
      <c r="E1345" s="58">
        <f>(0.5*(COS(B1345*2*PI())+1)*('key variables'!$B$4-'key variables'!$B$6)+'key variables'!$B$6)/'key variables'!$B$4</f>
        <v>1</v>
      </c>
      <c r="F1345" s="10">
        <f t="shared" ca="1" si="973"/>
        <v>11689222.907461114</v>
      </c>
      <c r="G1345" s="10">
        <f t="shared" ca="1" si="974"/>
        <v>13492492.798713122</v>
      </c>
      <c r="H1345" s="10">
        <f t="shared" ca="1" si="975"/>
        <v>40309474.521088287</v>
      </c>
      <c r="I1345" s="10">
        <f t="shared" ca="1" si="976"/>
        <v>17912154.249750931</v>
      </c>
      <c r="J1345" s="10">
        <f t="shared" ca="1" si="1009"/>
        <v>83403344.477013454</v>
      </c>
      <c r="K1345" s="82">
        <f t="shared" ca="1" si="986"/>
        <v>2249832.832292099</v>
      </c>
      <c r="L1345" s="82">
        <f t="shared" ca="1" si="987"/>
        <v>2596909.4377209195</v>
      </c>
      <c r="M1345" s="82">
        <f t="shared" ca="1" si="988"/>
        <v>7778311.98309422</v>
      </c>
      <c r="N1345" s="82">
        <f t="shared" ca="1" si="989"/>
        <v>3496312.733215793</v>
      </c>
      <c r="O1345" s="82">
        <f t="shared" ca="1" si="1010"/>
        <v>16121366.986323033</v>
      </c>
      <c r="P1345" s="10">
        <f ca="1">IF(IF($A1345&gt;='key variables'!$B$26,K1345*SUMPRODUCT(Z1345:AC1345,'control variables'!$O$3:$R$3)/J1345+F$65*'key variables'!$B$25/scenario!J$65,K1345*SUMPRODUCT(Z1345:AC1345,'control variables'!$O$7:$R$7)/J1345+F$65*'key variables'!$B$25/scenario!J$65)&lt;'key variables'!$B$28,0,IF($A1345&gt;='key variables'!$B$26,K1345*SUMPRODUCT(Z1345:AC1345,'control variables'!$O$3:$R$3)/J1345+F$65*'key variables'!$B$25/scenario!J$65,K1345*SUMPRODUCT(Z1345:AC1345,'control variables'!$O$7:$R$7)/J1345+F$65*'key variables'!$B$25/scenario!J$65))</f>
        <v>1.0511406591098999E-73</v>
      </c>
      <c r="Q1345" s="10">
        <f ca="1">IF(IF($A1345&gt;='key variables'!$B$26,L1345*SUMPRODUCT(Z1345:AC1345,'control variables'!$O$4:$R$4)/J1345+G$65*'key variables'!$B$25/scenario!J$65,L1345*SUMPRODUCT(Z1345:AC1345,'control variables'!$O$7:$R$7)/J1345+G$65*'key variables'!$B$25/scenario!J$65)&lt;'key variables'!$B$28,0,IF($A1345&gt;='key variables'!$B$26,L1345*SUMPRODUCT(Z1345:AC1345,'control variables'!$O$4:$R$4)/J1345+G$65*'key variables'!$B$25/scenario!J$65,L1345*SUMPRODUCT(Z1345:AC1345,'control variables'!$O$7:$R$7)/J1345+G$65*'key variables'!$B$25/scenario!J$65))</f>
        <v>1.2132977432077424E-73</v>
      </c>
      <c r="R1345" s="10">
        <f ca="1">IF(IF($A1345&gt;='key variables'!$B$26,M1345*SUMPRODUCT(Z1345:AC1345,'control variables'!$O$5:$R$5)/J1345+H$65*'key variables'!$B$25/scenario!J$65,M1345*SUMPRODUCT(Z1345:AC1345,'control variables'!$O$7:$R$7)/J1345+H$65*'key variables'!$B$25/scenario!J$65)&lt;'key variables'!$B$28,0,IF($A1345&gt;='key variables'!$B$26,M1345*SUMPRODUCT(Z1345:AC1345,'control variables'!$O$5:$R$5)/J1345+H$65*'key variables'!$B$25/scenario!J$65,M1345*SUMPRODUCT(Z1345:AC1345,'control variables'!$O$7:$R$7)/J1345+H$65*'key variables'!$B$25/scenario!J$65))</f>
        <v>3.6340922166836688E-73</v>
      </c>
      <c r="S1345" s="10">
        <f ca="1">IF(IF($A1345&gt;='key variables'!$B$26,N1345*SUMPRODUCT(Z1345:AC1345,'control variables'!$O$6:$R$6)/J1345+I$65*'key variables'!$B$25/scenario!J$65,N1345*SUMPRODUCT(Z1345:AC1345,'control variables'!$O$7:$R$7)/J1345+I$65*'key variables'!$B$25/scenario!J$65)&lt;'key variables'!$B$28,0,IF($A1345&gt;='key variables'!$B$26,N1345*SUMPRODUCT(Z1345:AC1345,'control variables'!$O$6:$R$6)/J1345+I$65*'key variables'!$B$25/scenario!J$65,N1345*SUMPRODUCT(Z1345:AC1345,'control variables'!$O$7:$R$7)/J1345+I$65*'key variables'!$B$25/scenario!J$65))</f>
        <v>1.633506462390197E-73</v>
      </c>
      <c r="T1345" s="10">
        <f t="shared" ca="1" si="983"/>
        <v>7.5320370813915089E-73</v>
      </c>
      <c r="U1345" s="82">
        <f ca="1">SUMPRODUCT(P1315:P1344,'control variables'!AD$7:AD$36)</f>
        <v>2.2286126559394115E-73</v>
      </c>
      <c r="V1345" s="82">
        <f ca="1">SUMPRODUCT(Q1315:Q1344,'control variables'!AE$7:AE$36)</f>
        <v>2.5724156729178451E-73</v>
      </c>
      <c r="W1345" s="82">
        <f ca="1">SUMPRODUCT(R1315:R1344,'control variables'!AF$7:AF$36)</f>
        <v>7.7049477981474991E-73</v>
      </c>
      <c r="X1345" s="82">
        <f ca="1">SUMPRODUCT(S1315:S1344,'control variables'!AG$7:AG$36)</f>
        <v>3.4633358952400576E-73</v>
      </c>
      <c r="Y1345" s="82">
        <f t="shared" ca="1" si="977"/>
        <v>1.5969312022244813E-72</v>
      </c>
      <c r="Z1345" s="10">
        <f ca="1">IF($A1345&gt;='key variables'!$B$26,SUMPRODUCT(P1315:P1344,'control variables'!V$7:V$36)*$E1345,SUMPRODUCT(P1315:P1344,'control variables'!Z$7:Z$36)*$E1345)</f>
        <v>5.4380404937071322E-73</v>
      </c>
      <c r="AA1345" s="10">
        <f ca="1">IF($A1345&gt;='key variables'!$B$26,SUMPRODUCT(Q1315:Q1344,'control variables'!W$7:W$36)*$E1345,SUMPRODUCT(Q1315:Q1344,'control variables'!AA$7:AA$36)*$E1345)</f>
        <v>6.2769546599731939E-73</v>
      </c>
      <c r="AB1345" s="10">
        <f ca="1">IF($A1345&gt;='key variables'!$B$26,SUMPRODUCT(R1315:R1344,'control variables'!X$7:X$36)*$E1345,SUMPRODUCT(R1315:R1344,'control variables'!AB$7:AB$36)*$E1345)</f>
        <v>1.8800852636531388E-72</v>
      </c>
      <c r="AC1345" s="10">
        <f ca="1">IF($A1345&gt;='key variables'!$B$26,SUMPRODUCT(S1315:S1344,'control variables'!Y$7:Y$36)*$E1345,SUMPRODUCT(S1315:S1344,'control variables'!AC$7:AC$36)*$E1345)</f>
        <v>8.4508901945932868E-73</v>
      </c>
      <c r="AD1345" s="10">
        <f t="shared" ca="1" si="978"/>
        <v>3.8966737984805E-72</v>
      </c>
      <c r="AE1345" s="82">
        <f ca="1">SUMPRODUCT(P1315:P1344,'control variables'!AL$7:AL$36)</f>
        <v>7.4041673858100732E-73</v>
      </c>
      <c r="AF1345" s="82">
        <f ca="1">SUMPRODUCT(Q1315:Q1344,'control variables'!AM$7:AM$36)</f>
        <v>8.5240451920137048E-73</v>
      </c>
      <c r="AG1345" s="82">
        <f ca="1">SUMPRODUCT(R1315:R1344,'control variables'!AN$7:AN$36)</f>
        <v>2.4304293059071194E-72</v>
      </c>
      <c r="AH1345" s="82">
        <f ca="1">SUMPRODUCT(S1315:S1344,'control variables'!AO$7:AO$36)</f>
        <v>1.052351781463946E-72</v>
      </c>
      <c r="AI1345" s="82">
        <f t="shared" ca="1" si="990"/>
        <v>5.0756023451534435E-72</v>
      </c>
      <c r="AJ1345" s="10">
        <f ca="1">SUMPRODUCT(P1315:P1344,'control variables'!AP$7:AP$36)</f>
        <v>7.0747107352643966E-76</v>
      </c>
      <c r="AK1345" s="10">
        <f ca="1">SUMPRODUCT(Q1315:Q1344,'control variables'!AQ$7:AQ$36)</f>
        <v>2.0415275763884292E-75</v>
      </c>
      <c r="AL1345" s="10">
        <f ca="1">SUMPRODUCT(R1315:R1344,'control variables'!AR$7:AR$36)</f>
        <v>7.3377861456003284E-74</v>
      </c>
      <c r="AM1345" s="10">
        <f ca="1">SUMPRODUCT(S1315:S1344,'control variables'!AS$7:AS$36)</f>
        <v>5.497164249826349E-74</v>
      </c>
      <c r="AN1345" s="10">
        <f t="shared" ca="1" si="1011"/>
        <v>1.3109850260418164E-73</v>
      </c>
      <c r="AO1345" s="82">
        <f ca="1">SUMPRODUCT(P1315:P1344,'control variables'!AX$7:AX$36)</f>
        <v>9.6205269499767551E-76</v>
      </c>
      <c r="AP1345" s="82">
        <f ca="1">SUMPRODUCT(Q1315:Q1344,'control variables'!AY$7:AY$36)</f>
        <v>2.2209327620834925E-75</v>
      </c>
      <c r="AQ1345" s="82">
        <f ca="1">SUMPRODUCT(R1315:R1344,'control variables'!AZ$7:AZ$36)</f>
        <v>1.9956538721798578E-74</v>
      </c>
      <c r="AR1345" s="82">
        <f ca="1">SUMPRODUCT(S1315:S1344,'control variables'!BA$7:BA$36)</f>
        <v>1.4950608948657375E-74</v>
      </c>
      <c r="AS1345" s="82">
        <f t="shared" ca="1" si="1012"/>
        <v>3.8090133127537123E-74</v>
      </c>
      <c r="AT1345" s="10">
        <f ca="1">SUMPRODUCT(P1315:P1344,'control variables'!AT$7:AT$36)</f>
        <v>-8.4904904542935851E-76</v>
      </c>
      <c r="AU1345" s="10">
        <f ca="1">SUMPRODUCT(Q1315:Q1344,'control variables'!AU$7:AU$36)</f>
        <v>9.2103142943524727E-76</v>
      </c>
      <c r="AV1345" s="10">
        <f ca="1">SUMPRODUCT(R1315:R1344,'control variables'!AV$7:AV$36)</f>
        <v>3.9660351432556919E-73</v>
      </c>
      <c r="AW1345" s="10">
        <f ca="1">SUMPRODUCT(S1315:S1344,'control variables'!AW$7:AW$36)</f>
        <v>2.9711886079062648E-73</v>
      </c>
      <c r="AX1345" s="10">
        <f t="shared" ca="1" si="991"/>
        <v>6.9379435750020152E-73</v>
      </c>
      <c r="AY1345" s="82">
        <f ca="1">SUMPRODUCT(P1315:P1344,'control variables'!BB$7:BB$36)</f>
        <v>3.0773480161293145E-75</v>
      </c>
      <c r="AZ1345" s="82">
        <f ca="1">SUMPRODUCT(Q1315:Q1344,'control variables'!BC$7:BC$36)</f>
        <v>7.8472319533818926E-75</v>
      </c>
      <c r="BA1345" s="82">
        <f ca="1">SUMPRODUCT(R1315:R1344,'control variables'!BD$7:BD$36)</f>
        <v>5.4933035756432657E-74</v>
      </c>
      <c r="BB1345" s="82">
        <f ca="1">SUMPRODUCT(S1315:S1344,'control variables'!BE$7:BE$36)</f>
        <v>7.8063765211641582E-75</v>
      </c>
      <c r="BC1345" s="82">
        <f t="shared" ca="1" si="1013"/>
        <v>7.3663992247108011E-74</v>
      </c>
      <c r="BD1345" s="10">
        <f ca="1">SUMPRODUCT(P1315:P1344,'control variables'!BF$7:BF$36)</f>
        <v>6.4375440073932013E-76</v>
      </c>
      <c r="BE1345" s="10">
        <f ca="1">SUMPRODUCT(Q1315:Q1344,'control variables'!BG$7:BG$36)</f>
        <v>7.4306493125141969E-76</v>
      </c>
      <c r="BF1345" s="10">
        <f ca="1">SUMPRODUCT(R1315:R1344,'control variables'!BH$7:BH$36)</f>
        <v>2.2256420555205877E-74</v>
      </c>
      <c r="BG1345" s="10">
        <f ca="1">SUMPRODUCT(S1315:S1344,'control variables'!BI$7:BI$36)</f>
        <v>5.0020754343680215E-74</v>
      </c>
      <c r="BH1345" s="10">
        <f t="shared" ca="1" si="1014"/>
        <v>7.3663994230876827E-74</v>
      </c>
      <c r="BI1345" s="82">
        <f t="shared" ca="1" si="992"/>
        <v>7.4264503755170733E-73</v>
      </c>
      <c r="BJ1345" s="82">
        <f t="shared" ca="1" si="993"/>
        <v>8.6117278258418766E-73</v>
      </c>
      <c r="BK1345" s="82">
        <f t="shared" ca="1" si="994"/>
        <v>2.881965855989121E-72</v>
      </c>
      <c r="BL1345" s="82">
        <f t="shared" ca="1" si="995"/>
        <v>1.3572770187757367E-72</v>
      </c>
      <c r="BM1345" s="82">
        <f t="shared" ca="1" si="985"/>
        <v>5.8430606949007522E-72</v>
      </c>
      <c r="BN1345" s="10">
        <f ca="1">BN1344+BI1345-INDIRECT(ADDRESS(MAX($D1345-'key variables'!$B$9*30,34),scenario!BI$4),TRUE)</f>
        <v>9439390.0751690175</v>
      </c>
      <c r="BO1345" s="10">
        <f ca="1">BO1344+BJ1345-INDIRECT(ADDRESS(MAX($D1345-'key variables'!$B$9*30,34),scenario!BJ$4),TRUE)</f>
        <v>10895583.360992203</v>
      </c>
      <c r="BP1345" s="10">
        <f ca="1">BP1344+BK1345-INDIRECT(ADDRESS(MAX($D1345-'key variables'!$B$9*30,34),scenario!BK$4),TRUE)</f>
        <v>32531162.537994072</v>
      </c>
      <c r="BQ1345" s="10">
        <f ca="1">BQ1344+BL1345-INDIRECT(ADDRESS(MAX($D1345-'key variables'!$B$9*30,34),scenario!BL$4),TRUE)</f>
        <v>14415841.516535141</v>
      </c>
      <c r="BR1345" s="10">
        <f t="shared" ca="1" si="1015"/>
        <v>67281977.490690395</v>
      </c>
      <c r="BS1345" s="82">
        <f t="shared" ca="1" si="996"/>
        <v>-2.3433848477536824E-9</v>
      </c>
      <c r="BT1345" s="82">
        <f t="shared" ca="1" si="997"/>
        <v>-3.4288309057018498E-10</v>
      </c>
      <c r="BU1345" s="82">
        <f t="shared" ca="1" si="998"/>
        <v>-4.2578247660364599E-9</v>
      </c>
      <c r="BV1345" s="82">
        <f t="shared" ca="1" si="999"/>
        <v>-2.9943922343414556E-9</v>
      </c>
      <c r="BW1345" s="82">
        <f t="shared" ca="1" si="1016"/>
        <v>-9.9384849387017825E-9</v>
      </c>
      <c r="BX1345" s="10">
        <f t="shared" ca="1" si="1000"/>
        <v>-1.8625994260191893E-12</v>
      </c>
      <c r="BY1345" s="10">
        <f t="shared" ca="1" si="1001"/>
        <v>2.8902850229962428E-12</v>
      </c>
      <c r="BZ1345" s="10">
        <f t="shared" ca="1" si="1002"/>
        <v>-3.5034723983035463E-11</v>
      </c>
      <c r="CA1345" s="10">
        <f t="shared" ca="1" si="1003"/>
        <v>-2.0257049910634696E-11</v>
      </c>
      <c r="CB1345" s="10">
        <v>0</v>
      </c>
      <c r="CC1345" s="82">
        <f t="shared" ca="1" si="1004"/>
        <v>3.9725652202851362E-13</v>
      </c>
      <c r="CD1345" s="82">
        <f t="shared" ca="1" si="1005"/>
        <v>3.4270724516460853E-13</v>
      </c>
      <c r="CE1345" s="82">
        <f t="shared" ca="1" si="1006"/>
        <v>1.8915613015532971E-10</v>
      </c>
      <c r="CF1345" s="82">
        <f t="shared" ca="1" si="1007"/>
        <v>3.7028113764059381E-11</v>
      </c>
      <c r="CG1345" s="82">
        <f t="shared" ca="1" si="1017"/>
        <v>2.269242076865822E-10</v>
      </c>
      <c r="CH1345" s="13" t="str">
        <f t="shared" ref="CH1345:CH1408" ca="1" si="1018">IF(BW1345&gt;1,A1345,"")</f>
        <v/>
      </c>
      <c r="CI1345" s="81">
        <f t="shared" ca="1" si="979"/>
        <v>0.1131775965863165</v>
      </c>
      <c r="CJ1345" s="81">
        <f t="shared" ca="1" si="980"/>
        <v>0.13063724757458739</v>
      </c>
      <c r="CK1345" s="81">
        <f t="shared" ca="1" si="981"/>
        <v>0.39004625943939081</v>
      </c>
      <c r="CL1345" s="81">
        <f t="shared" ca="1" si="982"/>
        <v>0.17284488538116416</v>
      </c>
      <c r="CM1345" s="89">
        <f t="shared" ref="CM1345:CM1408" ca="1" si="1019">SUM(CI1345:CL1345)</f>
        <v>0.80670598898145884</v>
      </c>
    </row>
    <row r="1346" spans="1:91" x14ac:dyDescent="0.3">
      <c r="A1346">
        <v>1281</v>
      </c>
      <c r="B1346" s="3">
        <f t="shared" si="984"/>
        <v>3.7472222222222222</v>
      </c>
      <c r="C1346" s="3">
        <f t="shared" ref="C1346:C1409" si="1020">A1346/30</f>
        <v>42.7</v>
      </c>
      <c r="D1346" s="4">
        <f t="shared" ca="1" si="1008"/>
        <v>1346</v>
      </c>
      <c r="E1346" s="58">
        <f>(0.5*(COS(B1346*2*PI())+1)*('key variables'!$B$4-'key variables'!$B$6)+'key variables'!$B$6)/'key variables'!$B$4</f>
        <v>1</v>
      </c>
      <c r="F1346" s="10">
        <f t="shared" ref="F1346:F1409" ca="1" si="1021">MAX(F1345-BD1345,0.001)</f>
        <v>11689222.907461114</v>
      </c>
      <c r="G1346" s="10">
        <f t="shared" ref="G1346:G1409" ca="1" si="1022">MAX(G1345-BE1345,0.001)</f>
        <v>13492492.798713122</v>
      </c>
      <c r="H1346" s="10">
        <f t="shared" ref="H1346:H1409" ca="1" si="1023">MAX(H1345-BF1345,0.001)</f>
        <v>40309474.521088287</v>
      </c>
      <c r="I1346" s="10">
        <f t="shared" ref="I1346:I1409" ca="1" si="1024">MAX(I1345-BG1345,0.001)</f>
        <v>17912154.249750931</v>
      </c>
      <c r="J1346" s="10">
        <f t="shared" ca="1" si="1009"/>
        <v>83403344.477013454</v>
      </c>
      <c r="K1346" s="82">
        <f t="shared" ca="1" si="986"/>
        <v>2249832.832292099</v>
      </c>
      <c r="L1346" s="82">
        <f t="shared" ca="1" si="987"/>
        <v>2596909.4377209195</v>
      </c>
      <c r="M1346" s="82">
        <f t="shared" ca="1" si="988"/>
        <v>7778311.98309422</v>
      </c>
      <c r="N1346" s="82">
        <f t="shared" ca="1" si="989"/>
        <v>3496312.733215793</v>
      </c>
      <c r="O1346" s="82">
        <f t="shared" ca="1" si="1010"/>
        <v>16121366.986323033</v>
      </c>
      <c r="P1346" s="10">
        <f ca="1">IF(IF($A1346&gt;='key variables'!$B$26,K1346*SUMPRODUCT(Z1346:AC1346,'control variables'!$O$3:$R$3)/J1346+F$65*'key variables'!$B$25/scenario!J$65,K1346*SUMPRODUCT(Z1346:AC1346,'control variables'!$O$7:$R$7)/J1346+F$65*'key variables'!$B$25/scenario!J$65)&lt;'key variables'!$B$28,0,IF($A1346&gt;='key variables'!$B$26,K1346*SUMPRODUCT(Z1346:AC1346,'control variables'!$O$3:$R$3)/J1346+F$65*'key variables'!$B$25/scenario!J$65,K1346*SUMPRODUCT(Z1346:AC1346,'control variables'!$O$7:$R$7)/J1346+F$65*'key variables'!$B$25/scenario!J$65))</f>
        <v>9.0445316719076802E-74</v>
      </c>
      <c r="Q1346" s="10">
        <f ca="1">IF(IF($A1346&gt;='key variables'!$B$26,L1346*SUMPRODUCT(Z1346:AC1346,'control variables'!$O$4:$R$4)/J1346+G$65*'key variables'!$B$25/scenario!J$65,L1346*SUMPRODUCT(Z1346:AC1346,'control variables'!$O$7:$R$7)/J1346+G$65*'key variables'!$B$25/scenario!J$65)&lt;'key variables'!$B$28,0,IF($A1346&gt;='key variables'!$B$26,L1346*SUMPRODUCT(Z1346:AC1346,'control variables'!$O$4:$R$4)/J1346+G$65*'key variables'!$B$25/scenario!J$65,L1346*SUMPRODUCT(Z1346:AC1346,'control variables'!$O$7:$R$7)/J1346+G$65*'key variables'!$B$25/scenario!J$65))</f>
        <v>1.0439811047922945E-73</v>
      </c>
      <c r="R1346" s="10">
        <f ca="1">IF(IF($A1346&gt;='key variables'!$B$26,M1346*SUMPRODUCT(Z1346:AC1346,'control variables'!$O$5:$R$5)/J1346+H$65*'key variables'!$B$25/scenario!J$65,M1346*SUMPRODUCT(Z1346:AC1346,'control variables'!$O$7:$R$7)/J1346+H$65*'key variables'!$B$25/scenario!J$65)&lt;'key variables'!$B$28,0,IF($A1346&gt;='key variables'!$B$26,M1346*SUMPRODUCT(Z1346:AC1346,'control variables'!$O$5:$R$5)/J1346+H$65*'key variables'!$B$25/scenario!J$65,M1346*SUMPRODUCT(Z1346:AC1346,'control variables'!$O$7:$R$7)/J1346+H$65*'key variables'!$B$25/scenario!J$65))</f>
        <v>3.1269518372794784E-73</v>
      </c>
      <c r="S1346" s="10">
        <f ca="1">IF(IF($A1346&gt;='key variables'!$B$26,N1346*SUMPRODUCT(Z1346:AC1346,'control variables'!$O$6:$R$6)/J1346+I$65*'key variables'!$B$25/scenario!J$65,N1346*SUMPRODUCT(Z1346:AC1346,'control variables'!$O$7:$R$7)/J1346+I$65*'key variables'!$B$25/scenario!J$65)&lt;'key variables'!$B$28,0,IF($A1346&gt;='key variables'!$B$26,N1346*SUMPRODUCT(Z1346:AC1346,'control variables'!$O$6:$R$6)/J1346+I$65*'key variables'!$B$25/scenario!J$65,N1346*SUMPRODUCT(Z1346:AC1346,'control variables'!$O$7:$R$7)/J1346+I$65*'key variables'!$B$25/scenario!J$65))</f>
        <v>1.4055493722281478E-73</v>
      </c>
      <c r="T1346" s="10">
        <f t="shared" ca="1" si="983"/>
        <v>6.4809354814906886E-73</v>
      </c>
      <c r="U1346" s="82">
        <f ca="1">SUMPRODUCT(P1316:P1345,'control variables'!AD$7:AD$36)</f>
        <v>1.9176080362191426E-73</v>
      </c>
      <c r="V1346" s="82">
        <f ca="1">SUMPRODUCT(Q1316:Q1345,'control variables'!AE$7:AE$36)</f>
        <v>2.2134330762848556E-73</v>
      </c>
      <c r="W1346" s="82">
        <f ca="1">SUMPRODUCT(R1316:R1345,'control variables'!AF$7:AF$36)</f>
        <v>6.6297163739961811E-73</v>
      </c>
      <c r="X1346" s="82">
        <f ca="1">SUMPRODUCT(S1316:S1345,'control variables'!AG$7:AG$36)</f>
        <v>2.9800246925543387E-73</v>
      </c>
      <c r="Y1346" s="82">
        <f t="shared" ca="1" si="977"/>
        <v>1.3740782179054516E-72</v>
      </c>
      <c r="Z1346" s="10">
        <f ca="1">IF($A1346&gt;='key variables'!$B$26,SUMPRODUCT(P1316:P1345,'control variables'!V$7:V$36)*$E1346,SUMPRODUCT(P1316:P1345,'control variables'!Z$7:Z$36)*$E1346)</f>
        <v>4.6791577370910402E-73</v>
      </c>
      <c r="AA1346" s="10">
        <f ca="1">IF($A1346&gt;='key variables'!$B$26,SUMPRODUCT(Q1316:Q1345,'control variables'!W$7:W$36)*$E1346,SUMPRODUCT(Q1316:Q1345,'control variables'!AA$7:AA$36)*$E1346)</f>
        <v>5.4010007826479072E-73</v>
      </c>
      <c r="AB1346" s="10">
        <f ca="1">IF($A1346&gt;='key variables'!$B$26,SUMPRODUCT(R1316:R1345,'control variables'!X$7:X$36)*$E1346,SUMPRODUCT(R1316:R1345,'control variables'!AB$7:AB$36)*$E1346)</f>
        <v>1.6177179110735785E-72</v>
      </c>
      <c r="AC1346" s="10">
        <f ca="1">IF($A1346&gt;='key variables'!$B$26,SUMPRODUCT(S1316:S1345,'control variables'!Y$7:Y$36)*$E1346,SUMPRODUCT(S1316:S1345,'control variables'!AC$7:AC$36)*$E1346)</f>
        <v>7.2715619321145125E-73</v>
      </c>
      <c r="AD1346" s="10">
        <f t="shared" ca="1" si="978"/>
        <v>3.3528899562589244E-72</v>
      </c>
      <c r="AE1346" s="82">
        <f ca="1">SUMPRODUCT(P1316:P1345,'control variables'!AL$7:AL$36)</f>
        <v>6.3709101008206258E-73</v>
      </c>
      <c r="AF1346" s="82">
        <f ca="1">SUMPRODUCT(Q1316:Q1345,'control variables'!AM$7:AM$36)</f>
        <v>7.3345080930676587E-73</v>
      </c>
      <c r="AG1346" s="82">
        <f ca="1">SUMPRODUCT(R1316:R1345,'control variables'!AN$7:AN$36)</f>
        <v>2.091261016601133E-72</v>
      </c>
      <c r="AH1346" s="82">
        <f ca="1">SUMPRODUCT(S1316:S1345,'control variables'!AO$7:AO$36)</f>
        <v>9.0549527648363879E-73</v>
      </c>
      <c r="AI1346" s="82">
        <f t="shared" ca="1" si="990"/>
        <v>4.3672981124736002E-72</v>
      </c>
      <c r="AJ1346" s="10">
        <f ca="1">SUMPRODUCT(P1316:P1345,'control variables'!AP$7:AP$36)</f>
        <v>6.0874293806566598E-76</v>
      </c>
      <c r="AK1346" s="10">
        <f ca="1">SUMPRODUCT(Q1316:Q1345,'control variables'!AQ$7:AQ$36)</f>
        <v>1.756630824208993E-75</v>
      </c>
      <c r="AL1346" s="10">
        <f ca="1">SUMPRODUCT(R1316:R1345,'control variables'!AR$7:AR$36)</f>
        <v>6.3137924140206542E-74</v>
      </c>
      <c r="AM1346" s="10">
        <f ca="1">SUMPRODUCT(S1316:S1345,'control variables'!AS$7:AS$36)</f>
        <v>4.7300307273181748E-74</v>
      </c>
      <c r="AN1346" s="10">
        <f t="shared" ca="1" si="1011"/>
        <v>1.1280360517566294E-73</v>
      </c>
      <c r="AO1346" s="82">
        <f ca="1">SUMPRODUCT(P1316:P1345,'control variables'!AX$7:AX$36)</f>
        <v>8.2779749737003271E-76</v>
      </c>
      <c r="AP1346" s="82">
        <f ca="1">SUMPRODUCT(Q1316:Q1345,'control variables'!AY$7:AY$36)</f>
        <v>1.9109998774903604E-75</v>
      </c>
      <c r="AQ1346" s="82">
        <f ca="1">SUMPRODUCT(R1316:R1345,'control variables'!AZ$7:AZ$36)</f>
        <v>1.7171588309009342E-74</v>
      </c>
      <c r="AR1346" s="82">
        <f ca="1">SUMPRODUCT(S1316:S1345,'control variables'!BA$7:BA$36)</f>
        <v>1.2864239907239688E-74</v>
      </c>
      <c r="AS1346" s="82">
        <f t="shared" ca="1" si="1012"/>
        <v>3.2774625591109423E-74</v>
      </c>
      <c r="AT1346" s="10">
        <f ca="1">SUMPRODUCT(P1316:P1345,'control variables'!AT$7:AT$36)</f>
        <v>-7.3056359449472391E-76</v>
      </c>
      <c r="AU1346" s="10">
        <f ca="1">SUMPRODUCT(Q1316:Q1345,'control variables'!AU$7:AU$36)</f>
        <v>7.9250078114222589E-76</v>
      </c>
      <c r="AV1346" s="10">
        <f ca="1">SUMPRODUCT(R1316:R1345,'control variables'!AV$7:AV$36)</f>
        <v>3.4125718717274557E-73</v>
      </c>
      <c r="AW1346" s="10">
        <f ca="1">SUMPRODUCT(S1316:S1345,'control variables'!AW$7:AW$36)</f>
        <v>2.556556939789145E-73</v>
      </c>
      <c r="AX1346" s="10">
        <f t="shared" ca="1" si="991"/>
        <v>5.9697481833830756E-73</v>
      </c>
      <c r="AY1346" s="82">
        <f ca="1">SUMPRODUCT(P1316:P1345,'control variables'!BB$7:BB$36)</f>
        <v>2.6479017204921783E-75</v>
      </c>
      <c r="AZ1346" s="82">
        <f ca="1">SUMPRODUCT(Q1316:Q1345,'control variables'!BC$7:BC$36)</f>
        <v>6.7521446653266528E-75</v>
      </c>
      <c r="BA1346" s="82">
        <f ca="1">SUMPRODUCT(R1316:R1345,'control variables'!BD$7:BD$36)</f>
        <v>4.7267088132031416E-74</v>
      </c>
      <c r="BB1346" s="82">
        <f ca="1">SUMPRODUCT(S1316:S1345,'control variables'!BE$7:BE$36)</f>
        <v>6.7169906402720352E-75</v>
      </c>
      <c r="BC1346" s="82">
        <f t="shared" ca="1" si="1013"/>
        <v>6.338412515812228E-74</v>
      </c>
      <c r="BD1346" s="10">
        <f ca="1">SUMPRODUCT(P1316:P1345,'control variables'!BF$7:BF$36)</f>
        <v>5.539179762437461E-76</v>
      </c>
      <c r="BE1346" s="10">
        <f ca="1">SUMPRODUCT(Q1316:Q1345,'control variables'!BG$7:BG$36)</f>
        <v>6.3936964541723661E-76</v>
      </c>
      <c r="BF1346" s="10">
        <f ca="1">SUMPRODUCT(R1316:R1345,'control variables'!BH$7:BH$36)</f>
        <v>1.9150519853861947E-74</v>
      </c>
      <c r="BG1346" s="10">
        <f ca="1">SUMPRODUCT(S1316:S1345,'control variables'!BI$7:BI$36)</f>
        <v>4.3040319389531699E-74</v>
      </c>
      <c r="BH1346" s="10">
        <f t="shared" ca="1" si="1014"/>
        <v>6.338412686505463E-74</v>
      </c>
      <c r="BI1346" s="82">
        <f t="shared" ca="1" si="992"/>
        <v>6.3900834820805993E-73</v>
      </c>
      <c r="BJ1346" s="82">
        <f t="shared" ca="1" si="993"/>
        <v>7.4099545475323472E-73</v>
      </c>
      <c r="BK1346" s="82">
        <f t="shared" ca="1" si="994"/>
        <v>2.4797852919059102E-72</v>
      </c>
      <c r="BL1346" s="82">
        <f t="shared" ca="1" si="995"/>
        <v>1.1678679611028255E-72</v>
      </c>
      <c r="BM1346" s="82">
        <f t="shared" ca="1" si="985"/>
        <v>5.0276570559700297E-72</v>
      </c>
      <c r="BN1346" s="10">
        <f ca="1">BN1345+BI1346-INDIRECT(ADDRESS(MAX($D1346-'key variables'!$B$9*30,34),scenario!BI$4),TRUE)</f>
        <v>9439390.0751690175</v>
      </c>
      <c r="BO1346" s="10">
        <f ca="1">BO1345+BJ1346-INDIRECT(ADDRESS(MAX($D1346-'key variables'!$B$9*30,34),scenario!BJ$4),TRUE)</f>
        <v>10895583.360992203</v>
      </c>
      <c r="BP1346" s="10">
        <f ca="1">BP1345+BK1346-INDIRECT(ADDRESS(MAX($D1346-'key variables'!$B$9*30,34),scenario!BK$4),TRUE)</f>
        <v>32531162.537994072</v>
      </c>
      <c r="BQ1346" s="10">
        <f ca="1">BQ1345+BL1346-INDIRECT(ADDRESS(MAX($D1346-'key variables'!$B$9*30,34),scenario!BL$4),TRUE)</f>
        <v>14415841.516535141</v>
      </c>
      <c r="BR1346" s="10">
        <f t="shared" ca="1" si="1015"/>
        <v>67281977.490690395</v>
      </c>
      <c r="BS1346" s="82">
        <f t="shared" ca="1" si="996"/>
        <v>-2.3433848477536824E-9</v>
      </c>
      <c r="BT1346" s="82">
        <f t="shared" ca="1" si="997"/>
        <v>-3.4288309057018498E-10</v>
      </c>
      <c r="BU1346" s="82">
        <f t="shared" ca="1" si="998"/>
        <v>-4.2578247660364599E-9</v>
      </c>
      <c r="BV1346" s="82">
        <f t="shared" ca="1" si="999"/>
        <v>-2.9943922343414556E-9</v>
      </c>
      <c r="BW1346" s="82">
        <f t="shared" ca="1" si="1016"/>
        <v>-9.9384849387017825E-9</v>
      </c>
      <c r="BX1346" s="10">
        <f t="shared" ca="1" si="1000"/>
        <v>-1.8625994260191893E-12</v>
      </c>
      <c r="BY1346" s="10">
        <f t="shared" ca="1" si="1001"/>
        <v>2.8902850229962428E-12</v>
      </c>
      <c r="BZ1346" s="10">
        <f t="shared" ca="1" si="1002"/>
        <v>-3.5034723983035463E-11</v>
      </c>
      <c r="CA1346" s="10">
        <f t="shared" ca="1" si="1003"/>
        <v>-2.0257049910634696E-11</v>
      </c>
      <c r="CB1346" s="10">
        <v>0</v>
      </c>
      <c r="CC1346" s="82">
        <f t="shared" ca="1" si="1004"/>
        <v>3.9725652202851362E-13</v>
      </c>
      <c r="CD1346" s="82">
        <f t="shared" ca="1" si="1005"/>
        <v>3.4270724516460853E-13</v>
      </c>
      <c r="CE1346" s="82">
        <f t="shared" ca="1" si="1006"/>
        <v>1.8915613015532971E-10</v>
      </c>
      <c r="CF1346" s="82">
        <f t="shared" ca="1" si="1007"/>
        <v>3.7028113764059381E-11</v>
      </c>
      <c r="CG1346" s="82">
        <f t="shared" ca="1" si="1017"/>
        <v>2.269242076865822E-10</v>
      </c>
      <c r="CH1346" s="13" t="str">
        <f t="shared" ca="1" si="1018"/>
        <v/>
      </c>
      <c r="CI1346" s="81">
        <f t="shared" ca="1" si="979"/>
        <v>0.1131775965863165</v>
      </c>
      <c r="CJ1346" s="81">
        <f t="shared" ca="1" si="980"/>
        <v>0.13063724757458739</v>
      </c>
      <c r="CK1346" s="81">
        <f t="shared" ca="1" si="981"/>
        <v>0.39004625943939081</v>
      </c>
      <c r="CL1346" s="81">
        <f t="shared" ca="1" si="982"/>
        <v>0.17284488538116416</v>
      </c>
      <c r="CM1346" s="89">
        <f t="shared" ca="1" si="1019"/>
        <v>0.80670598898145884</v>
      </c>
    </row>
    <row r="1347" spans="1:91" x14ac:dyDescent="0.3">
      <c r="A1347">
        <v>1282</v>
      </c>
      <c r="B1347" s="3">
        <f t="shared" si="984"/>
        <v>3.75</v>
      </c>
      <c r="C1347" s="3">
        <f t="shared" si="1020"/>
        <v>42.733333333333334</v>
      </c>
      <c r="D1347" s="4">
        <f t="shared" ca="1" si="1008"/>
        <v>1347</v>
      </c>
      <c r="E1347" s="58">
        <f>(0.5*(COS(B1347*2*PI())+1)*('key variables'!$B$4-'key variables'!$B$6)+'key variables'!$B$6)/'key variables'!$B$4</f>
        <v>1</v>
      </c>
      <c r="F1347" s="10">
        <f t="shared" ca="1" si="1021"/>
        <v>11689222.907461114</v>
      </c>
      <c r="G1347" s="10">
        <f t="shared" ca="1" si="1022"/>
        <v>13492492.798713122</v>
      </c>
      <c r="H1347" s="10">
        <f t="shared" ca="1" si="1023"/>
        <v>40309474.521088287</v>
      </c>
      <c r="I1347" s="10">
        <f t="shared" ca="1" si="1024"/>
        <v>17912154.249750931</v>
      </c>
      <c r="J1347" s="10">
        <f t="shared" ca="1" si="1009"/>
        <v>83403344.477013454</v>
      </c>
      <c r="K1347" s="82">
        <f t="shared" ca="1" si="986"/>
        <v>2249832.832292099</v>
      </c>
      <c r="L1347" s="82">
        <f t="shared" ca="1" si="987"/>
        <v>2596909.4377209195</v>
      </c>
      <c r="M1347" s="82">
        <f t="shared" ca="1" si="988"/>
        <v>7778311.98309422</v>
      </c>
      <c r="N1347" s="82">
        <f t="shared" ca="1" si="989"/>
        <v>3496312.733215793</v>
      </c>
      <c r="O1347" s="82">
        <f t="shared" ca="1" si="1010"/>
        <v>16121366.986323033</v>
      </c>
      <c r="P1347" s="10">
        <f ca="1">IF(IF($A1347&gt;='key variables'!$B$26,K1347*SUMPRODUCT(Z1347:AC1347,'control variables'!$O$3:$R$3)/J1347+F$65*'key variables'!$B$25/scenario!J$65,K1347*SUMPRODUCT(Z1347:AC1347,'control variables'!$O$7:$R$7)/J1347+F$65*'key variables'!$B$25/scenario!J$65)&lt;'key variables'!$B$28,0,IF($A1347&gt;='key variables'!$B$26,K1347*SUMPRODUCT(Z1347:AC1347,'control variables'!$O$3:$R$3)/J1347+F$65*'key variables'!$B$25/scenario!J$65,K1347*SUMPRODUCT(Z1347:AC1347,'control variables'!$O$7:$R$7)/J1347+F$65*'key variables'!$B$25/scenario!J$65))</f>
        <v>7.7823602821540507E-74</v>
      </c>
      <c r="Q1347" s="10">
        <f ca="1">IF(IF($A1347&gt;='key variables'!$B$26,L1347*SUMPRODUCT(Z1347:AC1347,'control variables'!$O$4:$R$4)/J1347+G$65*'key variables'!$B$25/scenario!J$65,L1347*SUMPRODUCT(Z1347:AC1347,'control variables'!$O$7:$R$7)/J1347+G$65*'key variables'!$B$25/scenario!J$65)&lt;'key variables'!$B$28,0,IF($A1347&gt;='key variables'!$B$26,L1347*SUMPRODUCT(Z1347:AC1347,'control variables'!$O$4:$R$4)/J1347+G$65*'key variables'!$B$25/scenario!J$65,L1347*SUMPRODUCT(Z1347:AC1347,'control variables'!$O$7:$R$7)/J1347+G$65*'key variables'!$B$25/scenario!J$65))</f>
        <v>8.9829273421530333E-74</v>
      </c>
      <c r="R1347" s="10">
        <f ca="1">IF(IF($A1347&gt;='key variables'!$B$26,M1347*SUMPRODUCT(Z1347:AC1347,'control variables'!$O$5:$R$5)/J1347+H$65*'key variables'!$B$25/scenario!J$65,M1347*SUMPRODUCT(Z1347:AC1347,'control variables'!$O$7:$R$7)/J1347+H$65*'key variables'!$B$25/scenario!J$65)&lt;'key variables'!$B$28,0,IF($A1347&gt;='key variables'!$B$26,M1347*SUMPRODUCT(Z1347:AC1347,'control variables'!$O$5:$R$5)/J1347+H$65*'key variables'!$B$25/scenario!J$65,M1347*SUMPRODUCT(Z1347:AC1347,'control variables'!$O$7:$R$7)/J1347+H$65*'key variables'!$B$25/scenario!J$65))</f>
        <v>2.6905832900377996E-73</v>
      </c>
      <c r="S1347" s="10">
        <f ca="1">IF(IF($A1347&gt;='key variables'!$B$26,N1347*SUMPRODUCT(Z1347:AC1347,'control variables'!$O$6:$R$6)/J1347+I$65*'key variables'!$B$25/scenario!J$65,N1347*SUMPRODUCT(Z1347:AC1347,'control variables'!$O$7:$R$7)/J1347+I$65*'key variables'!$B$25/scenario!J$65)&lt;'key variables'!$B$28,0,IF($A1347&gt;='key variables'!$B$26,N1347*SUMPRODUCT(Z1347:AC1347,'control variables'!$O$6:$R$6)/J1347+I$65*'key variables'!$B$25/scenario!J$65,N1347*SUMPRODUCT(Z1347:AC1347,'control variables'!$O$7:$R$7)/J1347+I$65*'key variables'!$B$25/scenario!J$65))</f>
        <v>1.209403870297658E-73</v>
      </c>
      <c r="T1347" s="10">
        <f t="shared" ca="1" si="983"/>
        <v>5.576515922766166E-73</v>
      </c>
      <c r="U1347" s="82">
        <f ca="1">SUMPRODUCT(P1317:P1346,'control variables'!AD$7:AD$36)</f>
        <v>1.6500043517083068E-73</v>
      </c>
      <c r="V1347" s="82">
        <f ca="1">SUMPRODUCT(Q1317:Q1346,'control variables'!AE$7:AE$36)</f>
        <v>1.9045467786450957E-73</v>
      </c>
      <c r="W1347" s="82">
        <f ca="1">SUMPRODUCT(R1317:R1346,'control variables'!AF$7:AF$36)</f>
        <v>5.7045343266570495E-73</v>
      </c>
      <c r="X1347" s="82">
        <f ca="1">SUMPRODUCT(S1317:S1346,'control variables'!AG$7:AG$36)</f>
        <v>2.5641599419908522E-73</v>
      </c>
      <c r="Y1347" s="82">
        <f t="shared" ref="Y1347:Y1410" ca="1" si="1025">SUM(U1347:X1347)</f>
        <v>1.1823245399001304E-72</v>
      </c>
      <c r="Z1347" s="10">
        <f ca="1">IF($A1347&gt;='key variables'!$B$26,SUMPRODUCT(P1317:P1346,'control variables'!V$7:V$36)*$E1347,SUMPRODUCT(P1317:P1346,'control variables'!Z$7:Z$36)*$E1347)</f>
        <v>4.0261776560721E-73</v>
      </c>
      <c r="AA1347" s="10">
        <f ca="1">IF($A1347&gt;='key variables'!$B$26,SUMPRODUCT(Q1317:Q1346,'control variables'!W$7:W$36)*$E1347,SUMPRODUCT(Q1317:Q1346,'control variables'!AA$7:AA$36)*$E1347)</f>
        <v>4.647286946356226E-73</v>
      </c>
      <c r="AB1347" s="10">
        <f ca="1">IF($A1347&gt;='key variables'!$B$26,SUMPRODUCT(R1317:R1346,'control variables'!X$7:X$36)*$E1347,SUMPRODUCT(R1317:R1346,'control variables'!AB$7:AB$36)*$E1347)</f>
        <v>1.391964125458451E-72</v>
      </c>
      <c r="AC1347" s="10">
        <f ca="1">IF($A1347&gt;='key variables'!$B$26,SUMPRODUCT(S1317:S1346,'control variables'!Y$7:Y$36)*$E1347,SUMPRODUCT(S1317:S1346,'control variables'!AC$7:AC$36)*$E1347)</f>
        <v>6.2568098407438448E-73</v>
      </c>
      <c r="AD1347" s="10">
        <f t="shared" ref="AD1347:AD1410" ca="1" si="1026">SUM(Z1347:AC1347)</f>
        <v>2.884991569775668E-72</v>
      </c>
      <c r="AE1347" s="82">
        <f ca="1">SUMPRODUCT(P1317:P1346,'control variables'!AL$7:AL$36)</f>
        <v>5.4818446690609991E-73</v>
      </c>
      <c r="AF1347" s="82">
        <f ca="1">SUMPRODUCT(Q1317:Q1346,'control variables'!AM$7:AM$36)</f>
        <v>6.3109718162541259E-73</v>
      </c>
      <c r="AG1347" s="82">
        <f ca="1">SUMPRODUCT(R1317:R1346,'control variables'!AN$7:AN$36)</f>
        <v>1.7994239243767312E-72</v>
      </c>
      <c r="AH1347" s="82">
        <f ca="1">SUMPRODUCT(S1317:S1346,'control variables'!AO$7:AO$36)</f>
        <v>7.7913271035049994E-73</v>
      </c>
      <c r="AI1347" s="82">
        <f t="shared" ca="1" si="990"/>
        <v>3.7578382832587438E-72</v>
      </c>
      <c r="AJ1347" s="10">
        <f ca="1">SUMPRODUCT(P1317:P1346,'control variables'!AP$7:AP$36)</f>
        <v>5.2379239026367114E-76</v>
      </c>
      <c r="AK1347" s="10">
        <f ca="1">SUMPRODUCT(Q1317:Q1346,'control variables'!AQ$7:AQ$36)</f>
        <v>1.5114916341321358E-75</v>
      </c>
      <c r="AL1347" s="10">
        <f ca="1">SUMPRODUCT(R1317:R1346,'control variables'!AR$7:AR$36)</f>
        <v>5.4326977996281396E-74</v>
      </c>
      <c r="AM1347" s="10">
        <f ca="1">SUMPRODUCT(S1317:S1346,'control variables'!AS$7:AS$36)</f>
        <v>4.0699512811684392E-74</v>
      </c>
      <c r="AN1347" s="10">
        <f t="shared" ca="1" si="1011"/>
        <v>9.7061774832361599E-74</v>
      </c>
      <c r="AO1347" s="82">
        <f ca="1">SUMPRODUCT(P1317:P1346,'control variables'!AX$7:AX$36)</f>
        <v>7.1227771640278496E-76</v>
      </c>
      <c r="AP1347" s="82">
        <f ca="1">SUMPRODUCT(Q1317:Q1346,'control variables'!AY$7:AY$36)</f>
        <v>1.6443183666408017E-75</v>
      </c>
      <c r="AQ1347" s="82">
        <f ca="1">SUMPRODUCT(R1317:R1346,'control variables'!AZ$7:AZ$36)</f>
        <v>1.4775279880174119E-74</v>
      </c>
      <c r="AR1347" s="82">
        <f ca="1">SUMPRODUCT(S1317:S1346,'control variables'!BA$7:BA$36)</f>
        <v>1.1069025279126156E-74</v>
      </c>
      <c r="AS1347" s="82">
        <f t="shared" ca="1" si="1012"/>
        <v>2.8200901242343863E-74</v>
      </c>
      <c r="AT1347" s="10">
        <f ca="1">SUMPRODUCT(P1317:P1346,'control variables'!AT$7:AT$36)</f>
        <v>-6.2861287987333071E-76</v>
      </c>
      <c r="AU1347" s="10">
        <f ca="1">SUMPRODUCT(Q1317:Q1346,'control variables'!AU$7:AU$36)</f>
        <v>6.8190668422265126E-76</v>
      </c>
      <c r="AV1347" s="10">
        <f ca="1">SUMPRODUCT(R1317:R1346,'control variables'!AV$7:AV$36)</f>
        <v>2.9363448277832443E-73</v>
      </c>
      <c r="AW1347" s="10">
        <f ca="1">SUMPRODUCT(S1317:S1346,'control variables'!AW$7:AW$36)</f>
        <v>2.1997874416292309E-73</v>
      </c>
      <c r="AX1347" s="10">
        <f t="shared" ca="1" si="991"/>
        <v>5.1366652074559684E-73</v>
      </c>
      <c r="AY1347" s="82">
        <f ca="1">SUMPRODUCT(P1317:P1346,'control variables'!BB$7:BB$36)</f>
        <v>2.2783849875401312E-75</v>
      </c>
      <c r="AZ1347" s="82">
        <f ca="1">SUMPRODUCT(Q1317:Q1346,'control variables'!BC$7:BC$36)</f>
        <v>5.8098776552476944E-75</v>
      </c>
      <c r="BA1347" s="82">
        <f ca="1">SUMPRODUCT(R1317:R1346,'control variables'!BD$7:BD$36)</f>
        <v>4.0670929427372908E-74</v>
      </c>
      <c r="BB1347" s="82">
        <f ca="1">SUMPRODUCT(S1317:S1346,'control variables'!BE$7:BE$36)</f>
        <v>5.7796294015771739E-75</v>
      </c>
      <c r="BC1347" s="82">
        <f t="shared" ca="1" si="1013"/>
        <v>5.4538821471737913E-74</v>
      </c>
      <c r="BD1347" s="10">
        <f ca="1">SUMPRODUCT(P1317:P1346,'control variables'!BF$7:BF$36)</f>
        <v>4.7661829426500814E-76</v>
      </c>
      <c r="BE1347" s="10">
        <f ca="1">SUMPRODUCT(Q1317:Q1346,'control variables'!BG$7:BG$36)</f>
        <v>5.5014511691797969E-76</v>
      </c>
      <c r="BF1347" s="10">
        <f ca="1">SUMPRODUCT(R1317:R1346,'control variables'!BH$7:BH$36)</f>
        <v>1.6478049997459176E-74</v>
      </c>
      <c r="BG1347" s="10">
        <f ca="1">SUMPRODUCT(S1317:S1346,'control variables'!BI$7:BI$36)</f>
        <v>3.7034009531824358E-74</v>
      </c>
      <c r="BH1347" s="10">
        <f t="shared" ca="1" si="1014"/>
        <v>5.4538822940466518E-74</v>
      </c>
      <c r="BI1347" s="82">
        <f t="shared" ca="1" si="992"/>
        <v>5.4983423901376675E-73</v>
      </c>
      <c r="BJ1347" s="82">
        <f t="shared" ca="1" si="993"/>
        <v>6.3758896596488291E-73</v>
      </c>
      <c r="BK1347" s="82">
        <f t="shared" ca="1" si="994"/>
        <v>2.1337293365824286E-72</v>
      </c>
      <c r="BL1347" s="82">
        <f t="shared" ca="1" si="995"/>
        <v>1.0048910839150002E-72</v>
      </c>
      <c r="BM1347" s="82">
        <f t="shared" ca="1" si="985"/>
        <v>4.3260436254760789E-72</v>
      </c>
      <c r="BN1347" s="10">
        <f ca="1">BN1346+BI1347-INDIRECT(ADDRESS(MAX($D1347-'key variables'!$B$9*30,34),scenario!BI$4),TRUE)</f>
        <v>9439390.0751690175</v>
      </c>
      <c r="BO1347" s="10">
        <f ca="1">BO1346+BJ1347-INDIRECT(ADDRESS(MAX($D1347-'key variables'!$B$9*30,34),scenario!BJ$4),TRUE)</f>
        <v>10895583.360992203</v>
      </c>
      <c r="BP1347" s="10">
        <f ca="1">BP1346+BK1347-INDIRECT(ADDRESS(MAX($D1347-'key variables'!$B$9*30,34),scenario!BK$4),TRUE)</f>
        <v>32531162.537994072</v>
      </c>
      <c r="BQ1347" s="10">
        <f ca="1">BQ1346+BL1347-INDIRECT(ADDRESS(MAX($D1347-'key variables'!$B$9*30,34),scenario!BL$4),TRUE)</f>
        <v>14415841.516535141</v>
      </c>
      <c r="BR1347" s="10">
        <f t="shared" ca="1" si="1015"/>
        <v>67281977.490690395</v>
      </c>
      <c r="BS1347" s="82">
        <f t="shared" ca="1" si="996"/>
        <v>-2.3433848477536824E-9</v>
      </c>
      <c r="BT1347" s="82">
        <f t="shared" ca="1" si="997"/>
        <v>-3.4288309057018498E-10</v>
      </c>
      <c r="BU1347" s="82">
        <f t="shared" ca="1" si="998"/>
        <v>-4.2578247660364599E-9</v>
      </c>
      <c r="BV1347" s="82">
        <f t="shared" ca="1" si="999"/>
        <v>-2.9943922343414556E-9</v>
      </c>
      <c r="BW1347" s="82">
        <f t="shared" ca="1" si="1016"/>
        <v>-9.9384849387017825E-9</v>
      </c>
      <c r="BX1347" s="10">
        <f t="shared" ca="1" si="1000"/>
        <v>-1.8625994260191893E-12</v>
      </c>
      <c r="BY1347" s="10">
        <f t="shared" ca="1" si="1001"/>
        <v>2.8902850229962428E-12</v>
      </c>
      <c r="BZ1347" s="10">
        <f t="shared" ca="1" si="1002"/>
        <v>-3.5034723983035463E-11</v>
      </c>
      <c r="CA1347" s="10">
        <f t="shared" ca="1" si="1003"/>
        <v>-2.0257049910634696E-11</v>
      </c>
      <c r="CB1347" s="10">
        <v>0</v>
      </c>
      <c r="CC1347" s="82">
        <f t="shared" ca="1" si="1004"/>
        <v>3.9725652202851362E-13</v>
      </c>
      <c r="CD1347" s="82">
        <f t="shared" ca="1" si="1005"/>
        <v>3.4270724516460853E-13</v>
      </c>
      <c r="CE1347" s="82">
        <f t="shared" ca="1" si="1006"/>
        <v>1.8915613015532971E-10</v>
      </c>
      <c r="CF1347" s="82">
        <f t="shared" ca="1" si="1007"/>
        <v>3.7028113764059381E-11</v>
      </c>
      <c r="CG1347" s="82">
        <f t="shared" ca="1" si="1017"/>
        <v>2.269242076865822E-10</v>
      </c>
      <c r="CH1347" s="13" t="str">
        <f t="shared" ca="1" si="1018"/>
        <v/>
      </c>
      <c r="CI1347" s="81">
        <f t="shared" ref="CI1347:CI1410" ca="1" si="1027">BN1347/$J1347</f>
        <v>0.1131775965863165</v>
      </c>
      <c r="CJ1347" s="81">
        <f t="shared" ref="CJ1347:CJ1410" ca="1" si="1028">BO1347/$J1347</f>
        <v>0.13063724757458739</v>
      </c>
      <c r="CK1347" s="81">
        <f t="shared" ref="CK1347:CK1410" ca="1" si="1029">BP1347/$J1347</f>
        <v>0.39004625943939081</v>
      </c>
      <c r="CL1347" s="81">
        <f t="shared" ref="CL1347:CL1410" ca="1" si="1030">BQ1347/$J1347</f>
        <v>0.17284488538116416</v>
      </c>
      <c r="CM1347" s="89">
        <f t="shared" ca="1" si="1019"/>
        <v>0.80670598898145884</v>
      </c>
    </row>
    <row r="1348" spans="1:91" x14ac:dyDescent="0.3">
      <c r="A1348">
        <v>1283</v>
      </c>
      <c r="B1348" s="3">
        <f t="shared" si="984"/>
        <v>3.7527777777777778</v>
      </c>
      <c r="C1348" s="3">
        <f t="shared" si="1020"/>
        <v>42.766666666666666</v>
      </c>
      <c r="D1348" s="4">
        <f t="shared" ca="1" si="1008"/>
        <v>1348</v>
      </c>
      <c r="E1348" s="58">
        <f>(0.5*(COS(B1348*2*PI())+1)*('key variables'!$B$4-'key variables'!$B$6)+'key variables'!$B$6)/'key variables'!$B$4</f>
        <v>1</v>
      </c>
      <c r="F1348" s="10">
        <f t="shared" ca="1" si="1021"/>
        <v>11689222.907461114</v>
      </c>
      <c r="G1348" s="10">
        <f t="shared" ca="1" si="1022"/>
        <v>13492492.798713122</v>
      </c>
      <c r="H1348" s="10">
        <f t="shared" ca="1" si="1023"/>
        <v>40309474.521088287</v>
      </c>
      <c r="I1348" s="10">
        <f t="shared" ca="1" si="1024"/>
        <v>17912154.249750931</v>
      </c>
      <c r="J1348" s="10">
        <f t="shared" ca="1" si="1009"/>
        <v>83403344.477013454</v>
      </c>
      <c r="K1348" s="82">
        <f t="shared" ca="1" si="986"/>
        <v>2249832.832292099</v>
      </c>
      <c r="L1348" s="82">
        <f t="shared" ca="1" si="987"/>
        <v>2596909.4377209195</v>
      </c>
      <c r="M1348" s="82">
        <f t="shared" ca="1" si="988"/>
        <v>7778311.98309422</v>
      </c>
      <c r="N1348" s="82">
        <f t="shared" ca="1" si="989"/>
        <v>3496312.733215793</v>
      </c>
      <c r="O1348" s="82">
        <f t="shared" ca="1" si="1010"/>
        <v>16121366.986323033</v>
      </c>
      <c r="P1348" s="10">
        <f ca="1">IF(IF($A1348&gt;='key variables'!$B$26,K1348*SUMPRODUCT(Z1348:AC1348,'control variables'!$O$3:$R$3)/J1348+F$65*'key variables'!$B$25/scenario!J$65,K1348*SUMPRODUCT(Z1348:AC1348,'control variables'!$O$7:$R$7)/J1348+F$65*'key variables'!$B$25/scenario!J$65)&lt;'key variables'!$B$28,0,IF($A1348&gt;='key variables'!$B$26,K1348*SUMPRODUCT(Z1348:AC1348,'control variables'!$O$3:$R$3)/J1348+F$65*'key variables'!$B$25/scenario!J$65,K1348*SUMPRODUCT(Z1348:AC1348,'control variables'!$O$7:$R$7)/J1348+F$65*'key variables'!$B$25/scenario!J$65))</f>
        <v>6.6963258859896759E-74</v>
      </c>
      <c r="Q1348" s="10">
        <f ca="1">IF(IF($A1348&gt;='key variables'!$B$26,L1348*SUMPRODUCT(Z1348:AC1348,'control variables'!$O$4:$R$4)/J1348+G$65*'key variables'!$B$25/scenario!J$65,L1348*SUMPRODUCT(Z1348:AC1348,'control variables'!$O$7:$R$7)/J1348+G$65*'key variables'!$B$25/scenario!J$65)&lt;'key variables'!$B$28,0,IF($A1348&gt;='key variables'!$B$26,L1348*SUMPRODUCT(Z1348:AC1348,'control variables'!$O$4:$R$4)/J1348+G$65*'key variables'!$B$25/scenario!J$65,L1348*SUMPRODUCT(Z1348:AC1348,'control variables'!$O$7:$R$7)/J1348+G$65*'key variables'!$B$25/scenario!J$65))</f>
        <v>7.729352884260759E-74</v>
      </c>
      <c r="R1348" s="10">
        <f ca="1">IF(IF($A1348&gt;='key variables'!$B$26,M1348*SUMPRODUCT(Z1348:AC1348,'control variables'!$O$5:$R$5)/J1348+H$65*'key variables'!$B$25/scenario!J$65,M1348*SUMPRODUCT(Z1348:AC1348,'control variables'!$O$7:$R$7)/J1348+H$65*'key variables'!$B$25/scenario!J$65)&lt;'key variables'!$B$28,0,IF($A1348&gt;='key variables'!$B$26,M1348*SUMPRODUCT(Z1348:AC1348,'control variables'!$O$5:$R$5)/J1348+H$65*'key variables'!$B$25/scenario!J$65,M1348*SUMPRODUCT(Z1348:AC1348,'control variables'!$O$7:$R$7)/J1348+H$65*'key variables'!$B$25/scenario!J$65))</f>
        <v>2.3151103110462164E-73</v>
      </c>
      <c r="S1348" s="10">
        <f ca="1">IF(IF($A1348&gt;='key variables'!$B$26,N1348*SUMPRODUCT(Z1348:AC1348,'control variables'!$O$6:$R$6)/J1348+I$65*'key variables'!$B$25/scenario!J$65,N1348*SUMPRODUCT(Z1348:AC1348,'control variables'!$O$7:$R$7)/J1348+I$65*'key variables'!$B$25/scenario!J$65)&lt;'key variables'!$B$28,0,IF($A1348&gt;='key variables'!$B$26,N1348*SUMPRODUCT(Z1348:AC1348,'control variables'!$O$6:$R$6)/J1348+I$65*'key variables'!$B$25/scenario!J$65,N1348*SUMPRODUCT(Z1348:AC1348,'control variables'!$O$7:$R$7)/J1348+I$65*'key variables'!$B$25/scenario!J$65))</f>
        <v>1.04063062485829E-73</v>
      </c>
      <c r="T1348" s="10">
        <f t="shared" ca="1" si="983"/>
        <v>4.79830881292955E-73</v>
      </c>
      <c r="U1348" s="82">
        <f ca="1">SUMPRODUCT(P1318:P1347,'control variables'!AD$7:AD$36)</f>
        <v>1.4197449683326334E-73</v>
      </c>
      <c r="V1348" s="82">
        <f ca="1">SUMPRODUCT(Q1318:Q1347,'control variables'!AE$7:AE$36)</f>
        <v>1.6387658027301481E-73</v>
      </c>
      <c r="W1348" s="82">
        <f ca="1">SUMPRODUCT(R1318:R1347,'control variables'!AF$7:AF$36)</f>
        <v>4.9084621495494695E-73</v>
      </c>
      <c r="X1348" s="82">
        <f ca="1">SUMPRODUCT(S1318:S1347,'control variables'!AG$7:AG$36)</f>
        <v>2.2063294389936139E-73</v>
      </c>
      <c r="Y1348" s="82">
        <f t="shared" ca="1" si="1025"/>
        <v>1.0173302359605865E-72</v>
      </c>
      <c r="Z1348" s="10">
        <f ca="1">IF($A1348&gt;='key variables'!$B$26,SUMPRODUCT(P1318:P1347,'control variables'!V$7:V$36)*$E1348,SUMPRODUCT(P1318:P1347,'control variables'!Z$7:Z$36)*$E1348)</f>
        <v>3.464321450366792E-73</v>
      </c>
      <c r="AA1348" s="10">
        <f ca="1">IF($A1348&gt;='key variables'!$B$26,SUMPRODUCT(Q1318:Q1347,'control variables'!W$7:W$36)*$E1348,SUMPRODUCT(Q1318:Q1347,'control variables'!AA$7:AA$36)*$E1348)</f>
        <v>3.9987544588328391E-73</v>
      </c>
      <c r="AB1348" s="10">
        <f ca="1">IF($A1348&gt;='key variables'!$B$26,SUMPRODUCT(R1318:R1347,'control variables'!X$7:X$36)*$E1348,SUMPRODUCT(R1318:R1347,'control variables'!AB$7:AB$36)*$E1348)</f>
        <v>1.1977144552213495E-72</v>
      </c>
      <c r="AC1348" s="10">
        <f ca="1">IF($A1348&gt;='key variables'!$B$26,SUMPRODUCT(S1318:S1347,'control variables'!Y$7:Y$36)*$E1348,SUMPRODUCT(S1318:S1347,'control variables'!AC$7:AC$36)*$E1348)</f>
        <v>5.3836671885217898E-73</v>
      </c>
      <c r="AD1348" s="10">
        <f t="shared" ca="1" si="1026"/>
        <v>2.4823887649934916E-72</v>
      </c>
      <c r="AE1348" s="82">
        <f ca="1">SUMPRODUCT(P1318:P1347,'control variables'!AL$7:AL$36)</f>
        <v>4.71684900589662E-73</v>
      </c>
      <c r="AF1348" s="82">
        <f ca="1">SUMPRODUCT(Q1318:Q1347,'control variables'!AM$7:AM$36)</f>
        <v>5.4302708184613509E-73</v>
      </c>
      <c r="AG1348" s="82">
        <f ca="1">SUMPRODUCT(R1318:R1347,'control variables'!AN$7:AN$36)</f>
        <v>1.5483129240757648E-72</v>
      </c>
      <c r="AH1348" s="82">
        <f ca="1">SUMPRODUCT(S1318:S1347,'control variables'!AO$7:AO$36)</f>
        <v>6.7040413804862599E-73</v>
      </c>
      <c r="AI1348" s="82">
        <f t="shared" ca="1" si="990"/>
        <v>3.2334290445601877E-72</v>
      </c>
      <c r="AJ1348" s="10">
        <f ca="1">SUMPRODUCT(P1318:P1347,'control variables'!AP$7:AP$36)</f>
        <v>4.5069675710724129E-76</v>
      </c>
      <c r="AK1348" s="10">
        <f ca="1">SUMPRODUCT(Q1318:Q1347,'control variables'!AQ$7:AQ$36)</f>
        <v>1.3005618076183926E-75</v>
      </c>
      <c r="AL1348" s="10">
        <f ca="1">SUMPRODUCT(R1318:R1347,'control variables'!AR$7:AR$36)</f>
        <v>4.6745606201027506E-74</v>
      </c>
      <c r="AM1348" s="10">
        <f ca="1">SUMPRODUCT(S1318:S1347,'control variables'!AS$7:AS$36)</f>
        <v>3.5019864322269088E-74</v>
      </c>
      <c r="AN1348" s="10">
        <f t="shared" ca="1" si="1011"/>
        <v>8.3516729088022233E-74</v>
      </c>
      <c r="AO1348" s="82">
        <f ca="1">SUMPRODUCT(P1318:P1347,'control variables'!AX$7:AX$36)</f>
        <v>6.1287881021121387E-76</v>
      </c>
      <c r="AP1348" s="82">
        <f ca="1">SUMPRODUCT(Q1318:Q1347,'control variables'!AY$7:AY$36)</f>
        <v>1.4148524668787752E-75</v>
      </c>
      <c r="AQ1348" s="82">
        <f ca="1">SUMPRODUCT(R1318:R1347,'control variables'!AZ$7:AZ$36)</f>
        <v>1.2713378145860795E-74</v>
      </c>
      <c r="AR1348" s="82">
        <f ca="1">SUMPRODUCT(S1318:S1347,'control variables'!BA$7:BA$36)</f>
        <v>9.5243342407646347E-75</v>
      </c>
      <c r="AS1348" s="82">
        <f t="shared" ca="1" si="1012"/>
        <v>2.4265443663715419E-74</v>
      </c>
      <c r="AT1348" s="10">
        <f ca="1">SUMPRODUCT(P1318:P1347,'control variables'!AT$7:AT$36)</f>
        <v>-5.4088946632488696E-76</v>
      </c>
      <c r="AU1348" s="10">
        <f ca="1">SUMPRODUCT(Q1318:Q1347,'control variables'!AU$7:AU$36)</f>
        <v>5.867460790604318E-76</v>
      </c>
      <c r="AV1348" s="10">
        <f ca="1">SUMPRODUCT(R1318:R1347,'control variables'!AV$7:AV$36)</f>
        <v>2.5265756361300791E-73</v>
      </c>
      <c r="AW1348" s="10">
        <f ca="1">SUMPRODUCT(S1318:S1347,'control variables'!AW$7:AW$36)</f>
        <v>1.8928054028590435E-73</v>
      </c>
      <c r="AX1348" s="10">
        <f t="shared" ca="1" si="991"/>
        <v>4.4198396051164782E-73</v>
      </c>
      <c r="AY1348" s="82">
        <f ca="1">SUMPRODUCT(P1318:P1347,'control variables'!BB$7:BB$36)</f>
        <v>1.9604346004516213E-75</v>
      </c>
      <c r="AZ1348" s="82">
        <f ca="1">SUMPRODUCT(Q1318:Q1347,'control variables'!BC$7:BC$36)</f>
        <v>4.9991047351639444E-75</v>
      </c>
      <c r="BA1348" s="82">
        <f ca="1">SUMPRODUCT(R1318:R1347,'control variables'!BD$7:BD$36)</f>
        <v>3.4995269771344343E-74</v>
      </c>
      <c r="BB1348" s="82">
        <f ca="1">SUMPRODUCT(S1318:S1347,'control variables'!BE$7:BE$36)</f>
        <v>4.9730776486868049E-75</v>
      </c>
      <c r="BC1348" s="82">
        <f t="shared" ca="1" si="1013"/>
        <v>4.6927886755646717E-74</v>
      </c>
      <c r="BD1348" s="10">
        <f ca="1">SUMPRODUCT(P1318:P1347,'control variables'!BF$7:BF$36)</f>
        <v>4.1010584268910633E-76</v>
      </c>
      <c r="BE1348" s="10">
        <f ca="1">SUMPRODUCT(Q1318:Q1347,'control variables'!BG$7:BG$36)</f>
        <v>4.7337194037603919E-76</v>
      </c>
      <c r="BF1348" s="10">
        <f ca="1">SUMPRODUCT(R1318:R1347,'control variables'!BH$7:BH$36)</f>
        <v>1.4178525376375499E-74</v>
      </c>
      <c r="BG1348" s="10">
        <f ca="1">SUMPRODUCT(S1318:S1347,'control variables'!BI$7:BI$36)</f>
        <v>3.1865884859972465E-74</v>
      </c>
      <c r="BH1348" s="10">
        <f t="shared" ca="1" si="1014"/>
        <v>4.6927888019413106E-74</v>
      </c>
      <c r="BI1348" s="82">
        <f t="shared" ca="1" si="992"/>
        <v>4.7310444572378871E-73</v>
      </c>
      <c r="BJ1348" s="82">
        <f t="shared" ca="1" si="993"/>
        <v>5.4861293266035947E-73</v>
      </c>
      <c r="BK1348" s="82">
        <f t="shared" ca="1" si="994"/>
        <v>1.835965757460117E-72</v>
      </c>
      <c r="BL1348" s="82">
        <f t="shared" ca="1" si="995"/>
        <v>8.6465775598321717E-73</v>
      </c>
      <c r="BM1348" s="82">
        <f t="shared" ca="1" si="985"/>
        <v>3.7223408918274822E-72</v>
      </c>
      <c r="BN1348" s="10">
        <f ca="1">BN1347+BI1348-INDIRECT(ADDRESS(MAX($D1348-'key variables'!$B$9*30,34),scenario!BI$4),TRUE)</f>
        <v>9439390.0751690175</v>
      </c>
      <c r="BO1348" s="10">
        <f ca="1">BO1347+BJ1348-INDIRECT(ADDRESS(MAX($D1348-'key variables'!$B$9*30,34),scenario!BJ$4),TRUE)</f>
        <v>10895583.360992203</v>
      </c>
      <c r="BP1348" s="10">
        <f ca="1">BP1347+BK1348-INDIRECT(ADDRESS(MAX($D1348-'key variables'!$B$9*30,34),scenario!BK$4),TRUE)</f>
        <v>32531162.537994072</v>
      </c>
      <c r="BQ1348" s="10">
        <f ca="1">BQ1347+BL1348-INDIRECT(ADDRESS(MAX($D1348-'key variables'!$B$9*30,34),scenario!BL$4),TRUE)</f>
        <v>14415841.516535141</v>
      </c>
      <c r="BR1348" s="10">
        <f t="shared" ca="1" si="1015"/>
        <v>67281977.490690395</v>
      </c>
      <c r="BS1348" s="82">
        <f t="shared" ca="1" si="996"/>
        <v>-2.3433848477536824E-9</v>
      </c>
      <c r="BT1348" s="82">
        <f t="shared" ca="1" si="997"/>
        <v>-3.4288309057018498E-10</v>
      </c>
      <c r="BU1348" s="82">
        <f t="shared" ca="1" si="998"/>
        <v>-4.2578247660364599E-9</v>
      </c>
      <c r="BV1348" s="82">
        <f t="shared" ca="1" si="999"/>
        <v>-2.9943922343414556E-9</v>
      </c>
      <c r="BW1348" s="82">
        <f t="shared" ca="1" si="1016"/>
        <v>-9.9384849387017825E-9</v>
      </c>
      <c r="BX1348" s="10">
        <f t="shared" ca="1" si="1000"/>
        <v>-1.8625994260191893E-12</v>
      </c>
      <c r="BY1348" s="10">
        <f t="shared" ca="1" si="1001"/>
        <v>2.8902850229962428E-12</v>
      </c>
      <c r="BZ1348" s="10">
        <f t="shared" ca="1" si="1002"/>
        <v>-3.5034723983035463E-11</v>
      </c>
      <c r="CA1348" s="10">
        <f t="shared" ca="1" si="1003"/>
        <v>-2.0257049910634696E-11</v>
      </c>
      <c r="CB1348" s="10">
        <v>0</v>
      </c>
      <c r="CC1348" s="82">
        <f t="shared" ca="1" si="1004"/>
        <v>3.9725652202851362E-13</v>
      </c>
      <c r="CD1348" s="82">
        <f t="shared" ca="1" si="1005"/>
        <v>3.4270724516460853E-13</v>
      </c>
      <c r="CE1348" s="82">
        <f t="shared" ca="1" si="1006"/>
        <v>1.8915613015532971E-10</v>
      </c>
      <c r="CF1348" s="82">
        <f t="shared" ca="1" si="1007"/>
        <v>3.7028113764059381E-11</v>
      </c>
      <c r="CG1348" s="82">
        <f t="shared" ca="1" si="1017"/>
        <v>2.269242076865822E-10</v>
      </c>
      <c r="CH1348" s="13" t="str">
        <f t="shared" ca="1" si="1018"/>
        <v/>
      </c>
      <c r="CI1348" s="81">
        <f t="shared" ca="1" si="1027"/>
        <v>0.1131775965863165</v>
      </c>
      <c r="CJ1348" s="81">
        <f t="shared" ca="1" si="1028"/>
        <v>0.13063724757458739</v>
      </c>
      <c r="CK1348" s="81">
        <f t="shared" ca="1" si="1029"/>
        <v>0.39004625943939081</v>
      </c>
      <c r="CL1348" s="81">
        <f t="shared" ca="1" si="1030"/>
        <v>0.17284488538116416</v>
      </c>
      <c r="CM1348" s="89">
        <f t="shared" ca="1" si="1019"/>
        <v>0.80670598898145884</v>
      </c>
    </row>
    <row r="1349" spans="1:91" x14ac:dyDescent="0.3">
      <c r="A1349">
        <v>1284</v>
      </c>
      <c r="B1349" s="3">
        <f t="shared" si="984"/>
        <v>3.7555555555555555</v>
      </c>
      <c r="C1349" s="3">
        <f t="shared" si="1020"/>
        <v>42.8</v>
      </c>
      <c r="D1349" s="4">
        <f t="shared" ca="1" si="1008"/>
        <v>1349</v>
      </c>
      <c r="E1349" s="58">
        <f>(0.5*(COS(B1349*2*PI())+1)*('key variables'!$B$4-'key variables'!$B$6)+'key variables'!$B$6)/'key variables'!$B$4</f>
        <v>1</v>
      </c>
      <c r="F1349" s="10">
        <f t="shared" ca="1" si="1021"/>
        <v>11689222.907461114</v>
      </c>
      <c r="G1349" s="10">
        <f t="shared" ca="1" si="1022"/>
        <v>13492492.798713122</v>
      </c>
      <c r="H1349" s="10">
        <f t="shared" ca="1" si="1023"/>
        <v>40309474.521088287</v>
      </c>
      <c r="I1349" s="10">
        <f t="shared" ca="1" si="1024"/>
        <v>17912154.249750931</v>
      </c>
      <c r="J1349" s="10">
        <f t="shared" ca="1" si="1009"/>
        <v>83403344.477013454</v>
      </c>
      <c r="K1349" s="82">
        <f t="shared" ca="1" si="986"/>
        <v>2249832.832292099</v>
      </c>
      <c r="L1349" s="82">
        <f t="shared" ca="1" si="987"/>
        <v>2596909.4377209195</v>
      </c>
      <c r="M1349" s="82">
        <f t="shared" ca="1" si="988"/>
        <v>7778311.98309422</v>
      </c>
      <c r="N1349" s="82">
        <f t="shared" ca="1" si="989"/>
        <v>3496312.733215793</v>
      </c>
      <c r="O1349" s="82">
        <f t="shared" ca="1" si="1010"/>
        <v>16121366.986323033</v>
      </c>
      <c r="P1349" s="10">
        <f ca="1">IF(IF($A1349&gt;='key variables'!$B$26,K1349*SUMPRODUCT(Z1349:AC1349,'control variables'!$O$3:$R$3)/J1349+F$65*'key variables'!$B$25/scenario!J$65,K1349*SUMPRODUCT(Z1349:AC1349,'control variables'!$O$7:$R$7)/J1349+F$65*'key variables'!$B$25/scenario!J$65)&lt;'key variables'!$B$28,0,IF($A1349&gt;='key variables'!$B$26,K1349*SUMPRODUCT(Z1349:AC1349,'control variables'!$O$3:$R$3)/J1349+F$65*'key variables'!$B$25/scenario!J$65,K1349*SUMPRODUCT(Z1349:AC1349,'control variables'!$O$7:$R$7)/J1349+F$65*'key variables'!$B$25/scenario!J$65))</f>
        <v>5.7618484297368067E-74</v>
      </c>
      <c r="Q1349" s="10">
        <f ca="1">IF(IF($A1349&gt;='key variables'!$B$26,L1349*SUMPRODUCT(Z1349:AC1349,'control variables'!$O$4:$R$4)/J1349+G$65*'key variables'!$B$25/scenario!J$65,L1349*SUMPRODUCT(Z1349:AC1349,'control variables'!$O$7:$R$7)/J1349+G$65*'key variables'!$B$25/scenario!J$65)&lt;'key variables'!$B$28,0,IF($A1349&gt;='key variables'!$B$26,L1349*SUMPRODUCT(Z1349:AC1349,'control variables'!$O$4:$R$4)/J1349+G$65*'key variables'!$B$25/scenario!J$65,L1349*SUMPRODUCT(Z1349:AC1349,'control variables'!$O$7:$R$7)/J1349+G$65*'key variables'!$B$25/scenario!J$65))</f>
        <v>6.6507157114677154E-74</v>
      </c>
      <c r="R1349" s="10">
        <f ca="1">IF(IF($A1349&gt;='key variables'!$B$26,M1349*SUMPRODUCT(Z1349:AC1349,'control variables'!$O$5:$R$5)/J1349+H$65*'key variables'!$B$25/scenario!J$65,M1349*SUMPRODUCT(Z1349:AC1349,'control variables'!$O$7:$R$7)/J1349+H$65*'key variables'!$B$25/scenario!J$65)&lt;'key variables'!$B$28,0,IF($A1349&gt;='key variables'!$B$26,M1349*SUMPRODUCT(Z1349:AC1349,'control variables'!$O$5:$R$5)/J1349+H$65*'key variables'!$B$25/scenario!J$65,M1349*SUMPRODUCT(Z1349:AC1349,'control variables'!$O$7:$R$7)/J1349+H$65*'key variables'!$B$25/scenario!J$65))</f>
        <v>1.9920348766594808E-73</v>
      </c>
      <c r="S1349" s="10">
        <f ca="1">IF(IF($A1349&gt;='key variables'!$B$26,N1349*SUMPRODUCT(Z1349:AC1349,'control variables'!$O$6:$R$6)/J1349+I$65*'key variables'!$B$25/scenario!J$65,N1349*SUMPRODUCT(Z1349:AC1349,'control variables'!$O$7:$R$7)/J1349+I$65*'key variables'!$B$25/scenario!J$65)&lt;'key variables'!$B$28,0,IF($A1349&gt;='key variables'!$B$26,N1349*SUMPRODUCT(Z1349:AC1349,'control variables'!$O$6:$R$6)/J1349+I$65*'key variables'!$B$25/scenario!J$65,N1349*SUMPRODUCT(Z1349:AC1349,'control variables'!$O$7:$R$7)/J1349+I$65*'key variables'!$B$25/scenario!J$65))</f>
        <v>8.9540981634731232E-74</v>
      </c>
      <c r="T1349" s="10">
        <f t="shared" ref="T1349:T1412" ca="1" si="1031">SUM(P1349:S1349)</f>
        <v>4.1287011071272455E-73</v>
      </c>
      <c r="U1349" s="82">
        <f ca="1">SUMPRODUCT(P1319:P1348,'control variables'!AD$7:AD$36)</f>
        <v>1.2216184599870486E-73</v>
      </c>
      <c r="V1349" s="82">
        <f ca="1">SUMPRODUCT(Q1319:Q1348,'control variables'!AE$7:AE$36)</f>
        <v>1.4100747675561435E-73</v>
      </c>
      <c r="W1349" s="82">
        <f ca="1">SUMPRODUCT(R1319:R1348,'control variables'!AF$7:AF$36)</f>
        <v>4.2234824604305052E-73</v>
      </c>
      <c r="X1349" s="82">
        <f ca="1">SUMPRODUCT(S1319:S1348,'control variables'!AG$7:AG$36)</f>
        <v>1.8984344594317195E-73</v>
      </c>
      <c r="Y1349" s="82">
        <f t="shared" ca="1" si="1025"/>
        <v>8.7536101474054165E-73</v>
      </c>
      <c r="Z1349" s="10">
        <f ca="1">IF($A1349&gt;='key variables'!$B$26,SUMPRODUCT(P1319:P1348,'control variables'!V$7:V$36)*$E1349,SUMPRODUCT(P1319:P1348,'control variables'!Z$7:Z$36)*$E1349)</f>
        <v>2.9808727127009204E-73</v>
      </c>
      <c r="AA1349" s="10">
        <f ca="1">IF($A1349&gt;='key variables'!$B$26,SUMPRODUCT(Q1319:Q1348,'control variables'!W$7:W$36)*$E1349,SUMPRODUCT(Q1319:Q1348,'control variables'!AA$7:AA$36)*$E1349)</f>
        <v>3.4407251815110619E-73</v>
      </c>
      <c r="AB1349" s="10">
        <f ca="1">IF($A1349&gt;='key variables'!$B$26,SUMPRODUCT(R1319:R1348,'control variables'!X$7:X$36)*$E1349,SUMPRODUCT(R1319:R1348,'control variables'!AB$7:AB$36)*$E1349)</f>
        <v>1.0305724766963419E-72</v>
      </c>
      <c r="AC1349" s="10">
        <f ca="1">IF($A1349&gt;='key variables'!$B$26,SUMPRODUCT(S1319:S1348,'control variables'!Y$7:Y$36)*$E1349,SUMPRODUCT(S1319:S1348,'control variables'!AC$7:AC$36)*$E1349)</f>
        <v>4.6323722686960147E-73</v>
      </c>
      <c r="AD1349" s="10">
        <f t="shared" ca="1" si="1026"/>
        <v>2.1359694929871414E-72</v>
      </c>
      <c r="AE1349" s="82">
        <f ca="1">SUMPRODUCT(P1319:P1348,'control variables'!AL$7:AL$36)</f>
        <v>4.0586090791658592E-73</v>
      </c>
      <c r="AF1349" s="82">
        <f ca="1">SUMPRODUCT(Q1319:Q1348,'control variables'!AM$7:AM$36)</f>
        <v>4.6724723260347876E-73</v>
      </c>
      <c r="AG1349" s="82">
        <f ca="1">SUMPRODUCT(R1319:R1348,'control variables'!AN$7:AN$36)</f>
        <v>1.3322446580732175E-72</v>
      </c>
      <c r="AH1349" s="82">
        <f ca="1">SUMPRODUCT(S1319:S1348,'control variables'!AO$7:AO$36)</f>
        <v>5.7684872210093163E-73</v>
      </c>
      <c r="AI1349" s="82">
        <f t="shared" ca="1" si="990"/>
        <v>2.782201520694214E-72</v>
      </c>
      <c r="AJ1349" s="10">
        <f ca="1">SUMPRODUCT(P1319:P1348,'control variables'!AP$7:AP$36)</f>
        <v>3.8780167608913083E-76</v>
      </c>
      <c r="AK1349" s="10">
        <f ca="1">SUMPRODUCT(Q1319:Q1348,'control variables'!AQ$7:AQ$36)</f>
        <v>1.1190674015253941E-75</v>
      </c>
      <c r="AL1349" s="10">
        <f ca="1">SUMPRODUCT(R1319:R1348,'control variables'!AR$7:AR$36)</f>
        <v>4.0222220703148851E-74</v>
      </c>
      <c r="AM1349" s="10">
        <f ca="1">SUMPRODUCT(S1319:S1348,'control variables'!AS$7:AS$36)</f>
        <v>3.0132815172127851E-74</v>
      </c>
      <c r="AN1349" s="10">
        <f t="shared" ca="1" si="1011"/>
        <v>7.1861904952891232E-74</v>
      </c>
      <c r="AO1349" s="82">
        <f ca="1">SUMPRODUCT(P1319:P1348,'control variables'!AX$7:AX$36)</f>
        <v>5.2735109825267073E-76</v>
      </c>
      <c r="AP1349" s="82">
        <f ca="1">SUMPRODUCT(Q1319:Q1348,'control variables'!AY$7:AY$36)</f>
        <v>1.217408710894882E-75</v>
      </c>
      <c r="AQ1349" s="82">
        <f ca="1">SUMPRODUCT(R1319:R1348,'control variables'!AZ$7:AZ$36)</f>
        <v>1.0939216393222473E-74</v>
      </c>
      <c r="AR1349" s="82">
        <f ca="1">SUMPRODUCT(S1319:S1348,'control variables'!BA$7:BA$36)</f>
        <v>8.1952060314531144E-75</v>
      </c>
      <c r="AS1349" s="82">
        <f t="shared" ca="1" si="1012"/>
        <v>2.087918223382314E-74</v>
      </c>
      <c r="AT1349" s="10">
        <f ca="1">SUMPRODUCT(P1319:P1348,'control variables'!AT$7:AT$36)</f>
        <v>-4.6540792298142862E-76</v>
      </c>
      <c r="AU1349" s="10">
        <f ca="1">SUMPRODUCT(Q1319:Q1348,'control variables'!AU$7:AU$36)</f>
        <v>5.048652099447405E-76</v>
      </c>
      <c r="AV1349" s="10">
        <f ca="1">SUMPRODUCT(R1319:R1348,'control variables'!AV$7:AV$36)</f>
        <v>2.1739900520829898E-73</v>
      </c>
      <c r="AW1349" s="10">
        <f ca="1">SUMPRODUCT(S1319:S1348,'control variables'!AW$7:AW$36)</f>
        <v>1.6286629450156872E-73</v>
      </c>
      <c r="AX1349" s="10">
        <f t="shared" ca="1" si="991"/>
        <v>3.8030475699683099E-73</v>
      </c>
      <c r="AY1349" s="82">
        <f ca="1">SUMPRODUCT(P1319:P1348,'control variables'!BB$7:BB$36)</f>
        <v>1.6868544357805609E-75</v>
      </c>
      <c r="AZ1349" s="82">
        <f ca="1">SUMPRODUCT(Q1319:Q1348,'control variables'!BC$7:BC$36)</f>
        <v>4.3014758031205268E-75</v>
      </c>
      <c r="BA1349" s="82">
        <f ca="1">SUMPRODUCT(R1319:R1348,'control variables'!BD$7:BD$36)</f>
        <v>3.0111652809805798E-74</v>
      </c>
      <c r="BB1349" s="82">
        <f ca="1">SUMPRODUCT(S1319:S1348,'control variables'!BE$7:BE$36)</f>
        <v>4.2790808166903263E-75</v>
      </c>
      <c r="BC1349" s="82">
        <f t="shared" ca="1" si="1013"/>
        <v>4.0379063865397207E-74</v>
      </c>
      <c r="BD1349" s="10">
        <f ca="1">SUMPRODUCT(P1319:P1348,'control variables'!BF$7:BF$36)</f>
        <v>3.5287525517060242E-76</v>
      </c>
      <c r="BE1349" s="10">
        <f ca="1">SUMPRODUCT(Q1319:Q1348,'control variables'!BG$7:BG$36)</f>
        <v>4.0731251999603664E-76</v>
      </c>
      <c r="BF1349" s="10">
        <f ca="1">SUMPRODUCT(R1319:R1348,'control variables'!BH$7:BH$36)</f>
        <v>1.2199901194590485E-74</v>
      </c>
      <c r="BG1349" s="10">
        <f ca="1">SUMPRODUCT(S1319:S1348,'control variables'!BI$7:BI$36)</f>
        <v>2.7418975983046904E-74</v>
      </c>
      <c r="BH1349" s="10">
        <f t="shared" ca="1" si="1014"/>
        <v>4.0379064952804029E-74</v>
      </c>
      <c r="BI1349" s="82">
        <f t="shared" ca="1" si="992"/>
        <v>4.0708235442938506E-73</v>
      </c>
      <c r="BJ1349" s="82">
        <f t="shared" ca="1" si="993"/>
        <v>4.7205357361654404E-73</v>
      </c>
      <c r="BK1349" s="82">
        <f t="shared" ca="1" si="994"/>
        <v>1.5797553160913225E-72</v>
      </c>
      <c r="BL1349" s="82">
        <f t="shared" ca="1" si="995"/>
        <v>7.4399409741919055E-73</v>
      </c>
      <c r="BM1349" s="82">
        <f t="shared" ca="1" si="985"/>
        <v>3.2028853415564422E-72</v>
      </c>
      <c r="BN1349" s="10">
        <f ca="1">BN1348+BI1349-INDIRECT(ADDRESS(MAX($D1349-'key variables'!$B$9*30,34),scenario!BI$4),TRUE)</f>
        <v>9439390.0751690175</v>
      </c>
      <c r="BO1349" s="10">
        <f ca="1">BO1348+BJ1349-INDIRECT(ADDRESS(MAX($D1349-'key variables'!$B$9*30,34),scenario!BJ$4),TRUE)</f>
        <v>10895583.360992203</v>
      </c>
      <c r="BP1349" s="10">
        <f ca="1">BP1348+BK1349-INDIRECT(ADDRESS(MAX($D1349-'key variables'!$B$9*30,34),scenario!BK$4),TRUE)</f>
        <v>32531162.537994072</v>
      </c>
      <c r="BQ1349" s="10">
        <f ca="1">BQ1348+BL1349-INDIRECT(ADDRESS(MAX($D1349-'key variables'!$B$9*30,34),scenario!BL$4),TRUE)</f>
        <v>14415841.516535141</v>
      </c>
      <c r="BR1349" s="10">
        <f t="shared" ca="1" si="1015"/>
        <v>67281977.490690395</v>
      </c>
      <c r="BS1349" s="82">
        <f t="shared" ca="1" si="996"/>
        <v>-2.3433848477536824E-9</v>
      </c>
      <c r="BT1349" s="82">
        <f t="shared" ca="1" si="997"/>
        <v>-3.4288309057018498E-10</v>
      </c>
      <c r="BU1349" s="82">
        <f t="shared" ca="1" si="998"/>
        <v>-4.2578247660364599E-9</v>
      </c>
      <c r="BV1349" s="82">
        <f t="shared" ca="1" si="999"/>
        <v>-2.9943922343414556E-9</v>
      </c>
      <c r="BW1349" s="82">
        <f t="shared" ca="1" si="1016"/>
        <v>-9.9384849387017825E-9</v>
      </c>
      <c r="BX1349" s="10">
        <f t="shared" ca="1" si="1000"/>
        <v>-1.8625994260191893E-12</v>
      </c>
      <c r="BY1349" s="10">
        <f t="shared" ca="1" si="1001"/>
        <v>2.8902850229962428E-12</v>
      </c>
      <c r="BZ1349" s="10">
        <f t="shared" ca="1" si="1002"/>
        <v>-3.5034723983035463E-11</v>
      </c>
      <c r="CA1349" s="10">
        <f t="shared" ca="1" si="1003"/>
        <v>-2.0257049910634696E-11</v>
      </c>
      <c r="CB1349" s="10">
        <v>0</v>
      </c>
      <c r="CC1349" s="82">
        <f t="shared" ca="1" si="1004"/>
        <v>3.9725652202851362E-13</v>
      </c>
      <c r="CD1349" s="82">
        <f t="shared" ca="1" si="1005"/>
        <v>3.4270724516460853E-13</v>
      </c>
      <c r="CE1349" s="82">
        <f t="shared" ca="1" si="1006"/>
        <v>1.8915613015532971E-10</v>
      </c>
      <c r="CF1349" s="82">
        <f t="shared" ca="1" si="1007"/>
        <v>3.7028113764059381E-11</v>
      </c>
      <c r="CG1349" s="82">
        <f t="shared" ca="1" si="1017"/>
        <v>2.269242076865822E-10</v>
      </c>
      <c r="CH1349" s="13" t="str">
        <f t="shared" ca="1" si="1018"/>
        <v/>
      </c>
      <c r="CI1349" s="81">
        <f t="shared" ca="1" si="1027"/>
        <v>0.1131775965863165</v>
      </c>
      <c r="CJ1349" s="81">
        <f t="shared" ca="1" si="1028"/>
        <v>0.13063724757458739</v>
      </c>
      <c r="CK1349" s="81">
        <f t="shared" ca="1" si="1029"/>
        <v>0.39004625943939081</v>
      </c>
      <c r="CL1349" s="81">
        <f t="shared" ca="1" si="1030"/>
        <v>0.17284488538116416</v>
      </c>
      <c r="CM1349" s="89">
        <f t="shared" ca="1" si="1019"/>
        <v>0.80670598898145884</v>
      </c>
    </row>
    <row r="1350" spans="1:91" x14ac:dyDescent="0.3">
      <c r="A1350">
        <v>1285</v>
      </c>
      <c r="B1350" s="3">
        <f t="shared" ref="B1350:B1413" si="1032">(A1350+68)/360</f>
        <v>3.7583333333333333</v>
      </c>
      <c r="C1350" s="3">
        <f t="shared" si="1020"/>
        <v>42.833333333333336</v>
      </c>
      <c r="D1350" s="4">
        <f t="shared" ca="1" si="1008"/>
        <v>1350</v>
      </c>
      <c r="E1350" s="58">
        <f>(0.5*(COS(B1350*2*PI())+1)*('key variables'!$B$4-'key variables'!$B$6)+'key variables'!$B$6)/'key variables'!$B$4</f>
        <v>1</v>
      </c>
      <c r="F1350" s="10">
        <f t="shared" ca="1" si="1021"/>
        <v>11689222.907461114</v>
      </c>
      <c r="G1350" s="10">
        <f t="shared" ca="1" si="1022"/>
        <v>13492492.798713122</v>
      </c>
      <c r="H1350" s="10">
        <f t="shared" ca="1" si="1023"/>
        <v>40309474.521088287</v>
      </c>
      <c r="I1350" s="10">
        <f t="shared" ca="1" si="1024"/>
        <v>17912154.249750931</v>
      </c>
      <c r="J1350" s="10">
        <f t="shared" ca="1" si="1009"/>
        <v>83403344.477013454</v>
      </c>
      <c r="K1350" s="82">
        <f t="shared" ca="1" si="986"/>
        <v>2249832.832292099</v>
      </c>
      <c r="L1350" s="82">
        <f t="shared" ca="1" si="987"/>
        <v>2596909.4377209195</v>
      </c>
      <c r="M1350" s="82">
        <f t="shared" ca="1" si="988"/>
        <v>7778311.98309422</v>
      </c>
      <c r="N1350" s="82">
        <f t="shared" ca="1" si="989"/>
        <v>3496312.733215793</v>
      </c>
      <c r="O1350" s="82">
        <f t="shared" ca="1" si="1010"/>
        <v>16121366.986323033</v>
      </c>
      <c r="P1350" s="10">
        <f ca="1">IF(IF($A1350&gt;='key variables'!$B$26,K1350*SUMPRODUCT(Z1350:AC1350,'control variables'!$O$3:$R$3)/J1350+F$65*'key variables'!$B$25/scenario!J$65,K1350*SUMPRODUCT(Z1350:AC1350,'control variables'!$O$7:$R$7)/J1350+F$65*'key variables'!$B$25/scenario!J$65)&lt;'key variables'!$B$28,0,IF($A1350&gt;='key variables'!$B$26,K1350*SUMPRODUCT(Z1350:AC1350,'control variables'!$O$3:$R$3)/J1350+F$65*'key variables'!$B$25/scenario!J$65,K1350*SUMPRODUCT(Z1350:AC1350,'control variables'!$O$7:$R$7)/J1350+F$65*'key variables'!$B$25/scenario!J$65))</f>
        <v>4.957778025218364E-74</v>
      </c>
      <c r="Q1350" s="10">
        <f ca="1">IF(IF($A1350&gt;='key variables'!$B$26,L1350*SUMPRODUCT(Z1350:AC1350,'control variables'!$O$4:$R$4)/J1350+G$65*'key variables'!$B$25/scenario!J$65,L1350*SUMPRODUCT(Z1350:AC1350,'control variables'!$O$7:$R$7)/J1350+G$65*'key variables'!$B$25/scenario!J$65)&lt;'key variables'!$B$28,0,IF($A1350&gt;='key variables'!$B$26,L1350*SUMPRODUCT(Z1350:AC1350,'control variables'!$O$4:$R$4)/J1350+G$65*'key variables'!$B$25/scenario!J$65,L1350*SUMPRODUCT(Z1350:AC1350,'control variables'!$O$7:$R$7)/J1350+G$65*'key variables'!$B$25/scenario!J$65))</f>
        <v>5.7226031903437825E-74</v>
      </c>
      <c r="R1350" s="10">
        <f ca="1">IF(IF($A1350&gt;='key variables'!$B$26,M1350*SUMPRODUCT(Z1350:AC1350,'control variables'!$O$5:$R$5)/J1350+H$65*'key variables'!$B$25/scenario!J$65,M1350*SUMPRODUCT(Z1350:AC1350,'control variables'!$O$7:$R$7)/J1350+H$65*'key variables'!$B$25/scenario!J$65)&lt;'key variables'!$B$28,0,IF($A1350&gt;='key variables'!$B$26,M1350*SUMPRODUCT(Z1350:AC1350,'control variables'!$O$5:$R$5)/J1350+H$65*'key variables'!$B$25/scenario!J$65,M1350*SUMPRODUCT(Z1350:AC1350,'control variables'!$O$7:$R$7)/J1350+H$65*'key variables'!$B$25/scenario!J$65))</f>
        <v>1.7140448690043162E-73</v>
      </c>
      <c r="S1350" s="10">
        <f ca="1">IF(IF($A1350&gt;='key variables'!$B$26,N1350*SUMPRODUCT(Z1350:AC1350,'control variables'!$O$6:$R$6)/J1350+I$65*'key variables'!$B$25/scenario!J$65,N1350*SUMPRODUCT(Z1350:AC1350,'control variables'!$O$7:$R$7)/J1350+I$65*'key variables'!$B$25/scenario!J$65)&lt;'key variables'!$B$28,0,IF($A1350&gt;='key variables'!$B$26,N1350*SUMPRODUCT(Z1350:AC1350,'control variables'!$O$6:$R$6)/J1350+I$65*'key variables'!$B$25/scenario!J$65,N1350*SUMPRODUCT(Z1350:AC1350,'control variables'!$O$7:$R$7)/J1350+I$65*'key variables'!$B$25/scenario!J$65))</f>
        <v>7.7045468397617933E-74</v>
      </c>
      <c r="T1350" s="10">
        <f t="shared" ca="1" si="1031"/>
        <v>3.5525376745367103E-73</v>
      </c>
      <c r="U1350" s="82">
        <f ca="1">SUMPRODUCT(P1320:P1349,'control variables'!AD$7:AD$36)</f>
        <v>1.0511406591098999E-73</v>
      </c>
      <c r="V1350" s="82">
        <f ca="1">SUMPRODUCT(Q1320:Q1349,'control variables'!AE$7:AE$36)</f>
        <v>1.2132977432077424E-73</v>
      </c>
      <c r="W1350" s="82">
        <f ca="1">SUMPRODUCT(R1320:R1349,'control variables'!AF$7:AF$36)</f>
        <v>3.6340922166836688E-73</v>
      </c>
      <c r="X1350" s="82">
        <f ca="1">SUMPRODUCT(S1320:S1349,'control variables'!AG$7:AG$36)</f>
        <v>1.633506462390197E-73</v>
      </c>
      <c r="Y1350" s="82">
        <f t="shared" ca="1" si="1025"/>
        <v>7.5320370813915089E-73</v>
      </c>
      <c r="Z1350" s="10">
        <f ca="1">IF($A1350&gt;='key variables'!$B$26,SUMPRODUCT(P1320:P1349,'control variables'!V$7:V$36)*$E1350,SUMPRODUCT(P1320:P1349,'control variables'!Z$7:Z$36)*$E1350)</f>
        <v>2.5648896202701286E-73</v>
      </c>
      <c r="AA1350" s="10">
        <f ca="1">IF($A1350&gt;='key variables'!$B$26,SUMPRODUCT(Q1320:Q1349,'control variables'!W$7:W$36)*$E1350,SUMPRODUCT(Q1320:Q1349,'control variables'!AA$7:AA$36)*$E1350)</f>
        <v>2.9605693214130962E-73</v>
      </c>
      <c r="AB1350" s="10">
        <f ca="1">IF($A1350&gt;='key variables'!$B$26,SUMPRODUCT(R1320:R1349,'control variables'!X$7:X$36)*$E1350,SUMPRODUCT(R1320:R1349,'control variables'!AB$7:AB$36)*$E1350)</f>
        <v>8.8675529054022277E-73</v>
      </c>
      <c r="AC1350" s="10">
        <f ca="1">IF($A1350&gt;='key variables'!$B$26,SUMPRODUCT(S1320:S1349,'control variables'!Y$7:Y$36)*$E1350,SUMPRODUCT(S1320:S1349,'control variables'!AC$7:AC$36)*$E1350)</f>
        <v>3.9859211359749542E-73</v>
      </c>
      <c r="AD1350" s="10">
        <f t="shared" ca="1" si="1026"/>
        <v>1.8378932983060407E-72</v>
      </c>
      <c r="AE1350" s="82">
        <f ca="1">SUMPRODUCT(P1320:P1349,'control variables'!AL$7:AL$36)</f>
        <v>3.4922270432857194E-73</v>
      </c>
      <c r="AF1350" s="82">
        <f ca="1">SUMPRODUCT(Q1320:Q1349,'control variables'!AM$7:AM$36)</f>
        <v>4.0204251992991693E-73</v>
      </c>
      <c r="AG1350" s="82">
        <f ca="1">SUMPRODUCT(R1320:R1349,'control variables'!AN$7:AN$36)</f>
        <v>1.1463288856960885E-72</v>
      </c>
      <c r="AH1350" s="82">
        <f ca="1">SUMPRODUCT(S1320:S1349,'control variables'!AO$7:AO$36)</f>
        <v>4.9634903680344291E-73</v>
      </c>
      <c r="AI1350" s="82">
        <f t="shared" ca="1" si="990"/>
        <v>2.3939431467580203E-72</v>
      </c>
      <c r="AJ1350" s="10">
        <f ca="1">SUMPRODUCT(P1320:P1349,'control variables'!AP$7:AP$36)</f>
        <v>3.3368365226944467E-76</v>
      </c>
      <c r="AK1350" s="10">
        <f ca="1">SUMPRODUCT(Q1320:Q1349,'control variables'!AQ$7:AQ$36)</f>
        <v>9.6290068016840274E-76</v>
      </c>
      <c r="AL1350" s="10">
        <f ca="1">SUMPRODUCT(R1320:R1349,'control variables'!AR$7:AR$36)</f>
        <v>3.4609178696612023E-74</v>
      </c>
      <c r="AM1350" s="10">
        <f ca="1">SUMPRODUCT(S1320:S1349,'control variables'!AS$7:AS$36)</f>
        <v>2.5927757510477585E-74</v>
      </c>
      <c r="AN1350" s="10">
        <f t="shared" ca="1" si="1011"/>
        <v>6.1833520539527459E-74</v>
      </c>
      <c r="AO1350" s="82">
        <f ca="1">SUMPRODUCT(P1320:P1349,'control variables'!AX$7:AX$36)</f>
        <v>4.5375884464411159E-76</v>
      </c>
      <c r="AP1350" s="82">
        <f ca="1">SUMPRODUCT(Q1320:Q1349,'control variables'!AY$7:AY$36)</f>
        <v>1.0475183837593175E-75</v>
      </c>
      <c r="AQ1350" s="82">
        <f ca="1">SUMPRODUCT(R1320:R1349,'control variables'!AZ$7:AZ$36)</f>
        <v>9.4126402852815432E-75</v>
      </c>
      <c r="AR1350" s="82">
        <f ca="1">SUMPRODUCT(S1320:S1349,'control variables'!BA$7:BA$36)</f>
        <v>7.0515586916838035E-75</v>
      </c>
      <c r="AS1350" s="82">
        <f t="shared" ca="1" si="1012"/>
        <v>1.7965476205368775E-74</v>
      </c>
      <c r="AT1350" s="10">
        <f ca="1">SUMPRODUCT(P1320:P1349,'control variables'!AT$7:AT$36)</f>
        <v>-4.0045988738812522E-76</v>
      </c>
      <c r="AU1350" s="10">
        <f ca="1">SUMPRODUCT(Q1320:Q1349,'control variables'!AU$7:AU$36)</f>
        <v>4.3441087943988568E-76</v>
      </c>
      <c r="AV1350" s="10">
        <f ca="1">SUMPRODUCT(R1320:R1349,'control variables'!AV$7:AV$36)</f>
        <v>1.8706080589753913E-73</v>
      </c>
      <c r="AW1350" s="10">
        <f ca="1">SUMPRODUCT(S1320:S1349,'control variables'!AW$7:AW$36)</f>
        <v>1.4013817714491724E-73</v>
      </c>
      <c r="AX1350" s="10">
        <f t="shared" ca="1" si="991"/>
        <v>3.2723293403450815E-73</v>
      </c>
      <c r="AY1350" s="82">
        <f ca="1">SUMPRODUCT(P1320:P1349,'control variables'!BB$7:BB$36)</f>
        <v>1.4514525946731649E-75</v>
      </c>
      <c r="AZ1350" s="82">
        <f ca="1">SUMPRODUCT(Q1320:Q1349,'control variables'!BC$7:BC$36)</f>
        <v>3.7012015280821248E-75</v>
      </c>
      <c r="BA1350" s="82">
        <f ca="1">SUMPRODUCT(R1320:R1349,'control variables'!BD$7:BD$36)</f>
        <v>2.5909548372184316E-74</v>
      </c>
      <c r="BB1350" s="82">
        <f ca="1">SUMPRODUCT(S1320:S1349,'control variables'!BE$7:BE$36)</f>
        <v>3.6819317793282901E-75</v>
      </c>
      <c r="BC1350" s="82">
        <f t="shared" ca="1" si="1013"/>
        <v>3.4744134274267896E-74</v>
      </c>
      <c r="BD1350" s="10">
        <f ca="1">SUMPRODUCT(P1320:P1349,'control variables'!BF$7:BF$36)</f>
        <v>3.036312404017975E-76</v>
      </c>
      <c r="BE1350" s="10">
        <f ca="1">SUMPRODUCT(Q1320:Q1349,'control variables'!BG$7:BG$36)</f>
        <v>3.504717428196749E-76</v>
      </c>
      <c r="BF1350" s="10">
        <f ca="1">SUMPRODUCT(R1320:R1349,'control variables'!BH$7:BH$36)</f>
        <v>1.0497395547619227E-74</v>
      </c>
      <c r="BG1350" s="10">
        <f ca="1">SUMPRODUCT(S1320:S1349,'control variables'!BI$7:BI$36)</f>
        <v>2.359263667908555E-74</v>
      </c>
      <c r="BH1350" s="10">
        <f t="shared" ca="1" si="1014"/>
        <v>3.4744135209926249E-74</v>
      </c>
      <c r="BI1350" s="82">
        <f t="shared" ca="1" si="992"/>
        <v>3.5027369703585701E-73</v>
      </c>
      <c r="BJ1350" s="82">
        <f t="shared" ca="1" si="993"/>
        <v>4.0617813233743894E-73</v>
      </c>
      <c r="BK1350" s="82">
        <f t="shared" ca="1" si="994"/>
        <v>1.3592992399658121E-72</v>
      </c>
      <c r="BL1350" s="82">
        <f t="shared" ca="1" si="995"/>
        <v>6.4016914572768836E-73</v>
      </c>
      <c r="BM1350" s="82">
        <f t="shared" ca="1" si="985"/>
        <v>2.7559202150667965E-72</v>
      </c>
      <c r="BN1350" s="10">
        <f ca="1">BN1349+BI1350-INDIRECT(ADDRESS(MAX($D1350-'key variables'!$B$9*30,34),scenario!BI$4),TRUE)</f>
        <v>9439390.0751690175</v>
      </c>
      <c r="BO1350" s="10">
        <f ca="1">BO1349+BJ1350-INDIRECT(ADDRESS(MAX($D1350-'key variables'!$B$9*30,34),scenario!BJ$4),TRUE)</f>
        <v>10895583.360992203</v>
      </c>
      <c r="BP1350" s="10">
        <f ca="1">BP1349+BK1350-INDIRECT(ADDRESS(MAX($D1350-'key variables'!$B$9*30,34),scenario!BK$4),TRUE)</f>
        <v>32531162.537994072</v>
      </c>
      <c r="BQ1350" s="10">
        <f ca="1">BQ1349+BL1350-INDIRECT(ADDRESS(MAX($D1350-'key variables'!$B$9*30,34),scenario!BL$4),TRUE)</f>
        <v>14415841.516535141</v>
      </c>
      <c r="BR1350" s="10">
        <f t="shared" ca="1" si="1015"/>
        <v>67281977.490690395</v>
      </c>
      <c r="BS1350" s="82">
        <f t="shared" ca="1" si="996"/>
        <v>-2.3433848477536824E-9</v>
      </c>
      <c r="BT1350" s="82">
        <f t="shared" ca="1" si="997"/>
        <v>-3.4288309057018498E-10</v>
      </c>
      <c r="BU1350" s="82">
        <f t="shared" ca="1" si="998"/>
        <v>-4.2578247660364599E-9</v>
      </c>
      <c r="BV1350" s="82">
        <f t="shared" ca="1" si="999"/>
        <v>-2.9943922343414556E-9</v>
      </c>
      <c r="BW1350" s="82">
        <f t="shared" ca="1" si="1016"/>
        <v>-9.9384849387017825E-9</v>
      </c>
      <c r="BX1350" s="10">
        <f t="shared" ca="1" si="1000"/>
        <v>-1.8625994260191893E-12</v>
      </c>
      <c r="BY1350" s="10">
        <f t="shared" ca="1" si="1001"/>
        <v>2.8902850229962428E-12</v>
      </c>
      <c r="BZ1350" s="10">
        <f t="shared" ca="1" si="1002"/>
        <v>-3.5034723983035463E-11</v>
      </c>
      <c r="CA1350" s="10">
        <f t="shared" ca="1" si="1003"/>
        <v>-2.0257049910634696E-11</v>
      </c>
      <c r="CB1350" s="10">
        <v>0</v>
      </c>
      <c r="CC1350" s="82">
        <f t="shared" ca="1" si="1004"/>
        <v>3.9725652202851362E-13</v>
      </c>
      <c r="CD1350" s="82">
        <f t="shared" ca="1" si="1005"/>
        <v>3.4270724516460853E-13</v>
      </c>
      <c r="CE1350" s="82">
        <f t="shared" ca="1" si="1006"/>
        <v>1.8915613015532971E-10</v>
      </c>
      <c r="CF1350" s="82">
        <f t="shared" ca="1" si="1007"/>
        <v>3.7028113764059381E-11</v>
      </c>
      <c r="CG1350" s="82">
        <f t="shared" ca="1" si="1017"/>
        <v>2.269242076865822E-10</v>
      </c>
      <c r="CH1350" s="13" t="str">
        <f t="shared" ca="1" si="1018"/>
        <v/>
      </c>
      <c r="CI1350" s="81">
        <f t="shared" ca="1" si="1027"/>
        <v>0.1131775965863165</v>
      </c>
      <c r="CJ1350" s="81">
        <f t="shared" ca="1" si="1028"/>
        <v>0.13063724757458739</v>
      </c>
      <c r="CK1350" s="81">
        <f t="shared" ca="1" si="1029"/>
        <v>0.39004625943939081</v>
      </c>
      <c r="CL1350" s="81">
        <f t="shared" ca="1" si="1030"/>
        <v>0.17284488538116416</v>
      </c>
      <c r="CM1350" s="89">
        <f t="shared" ca="1" si="1019"/>
        <v>0.80670598898145884</v>
      </c>
    </row>
    <row r="1351" spans="1:91" x14ac:dyDescent="0.3">
      <c r="A1351">
        <v>1286</v>
      </c>
      <c r="B1351" s="3">
        <f t="shared" si="1032"/>
        <v>3.7611111111111111</v>
      </c>
      <c r="C1351" s="3">
        <f t="shared" si="1020"/>
        <v>42.866666666666667</v>
      </c>
      <c r="D1351" s="4">
        <f t="shared" ca="1" si="1008"/>
        <v>1351</v>
      </c>
      <c r="E1351" s="58">
        <f>(0.5*(COS(B1351*2*PI())+1)*('key variables'!$B$4-'key variables'!$B$6)+'key variables'!$B$6)/'key variables'!$B$4</f>
        <v>1</v>
      </c>
      <c r="F1351" s="10">
        <f t="shared" ca="1" si="1021"/>
        <v>11689222.907461114</v>
      </c>
      <c r="G1351" s="10">
        <f t="shared" ca="1" si="1022"/>
        <v>13492492.798713122</v>
      </c>
      <c r="H1351" s="10">
        <f t="shared" ca="1" si="1023"/>
        <v>40309474.521088287</v>
      </c>
      <c r="I1351" s="10">
        <f t="shared" ca="1" si="1024"/>
        <v>17912154.249750931</v>
      </c>
      <c r="J1351" s="10">
        <f t="shared" ca="1" si="1009"/>
        <v>83403344.477013454</v>
      </c>
      <c r="K1351" s="82">
        <f t="shared" ca="1" si="986"/>
        <v>2249832.832292099</v>
      </c>
      <c r="L1351" s="82">
        <f t="shared" ca="1" si="987"/>
        <v>2596909.4377209195</v>
      </c>
      <c r="M1351" s="82">
        <f t="shared" ca="1" si="988"/>
        <v>7778311.98309422</v>
      </c>
      <c r="N1351" s="82">
        <f t="shared" ca="1" si="989"/>
        <v>3496312.733215793</v>
      </c>
      <c r="O1351" s="82">
        <f t="shared" ca="1" si="1010"/>
        <v>16121366.986323033</v>
      </c>
      <c r="P1351" s="10">
        <f ca="1">IF(IF($A1351&gt;='key variables'!$B$26,K1351*SUMPRODUCT(Z1351:AC1351,'control variables'!$O$3:$R$3)/J1351+F$65*'key variables'!$B$25/scenario!J$65,K1351*SUMPRODUCT(Z1351:AC1351,'control variables'!$O$7:$R$7)/J1351+F$65*'key variables'!$B$25/scenario!J$65)&lt;'key variables'!$B$28,0,IF($A1351&gt;='key variables'!$B$26,K1351*SUMPRODUCT(Z1351:AC1351,'control variables'!$O$3:$R$3)/J1351+F$65*'key variables'!$B$25/scenario!J$65,K1351*SUMPRODUCT(Z1351:AC1351,'control variables'!$O$7:$R$7)/J1351+F$65*'key variables'!$B$25/scenario!J$65))</f>
        <v>4.265916267509463E-74</v>
      </c>
      <c r="Q1351" s="10">
        <f ca="1">IF(IF($A1351&gt;='key variables'!$B$26,L1351*SUMPRODUCT(Z1351:AC1351,'control variables'!$O$4:$R$4)/J1351+G$65*'key variables'!$B$25/scenario!J$65,L1351*SUMPRODUCT(Z1351:AC1351,'control variables'!$O$7:$R$7)/J1351+G$65*'key variables'!$B$25/scenario!J$65)&lt;'key variables'!$B$28,0,IF($A1351&gt;='key variables'!$B$26,L1351*SUMPRODUCT(Z1351:AC1351,'control variables'!$O$4:$R$4)/J1351+G$65*'key variables'!$B$25/scenario!J$65,L1351*SUMPRODUCT(Z1351:AC1351,'control variables'!$O$7:$R$7)/J1351+G$65*'key variables'!$B$25/scenario!J$65))</f>
        <v>4.9240094893344608E-74</v>
      </c>
      <c r="R1351" s="10">
        <f ca="1">IF(IF($A1351&gt;='key variables'!$B$26,M1351*SUMPRODUCT(Z1351:AC1351,'control variables'!$O$5:$R$5)/J1351+H$65*'key variables'!$B$25/scenario!J$65,M1351*SUMPRODUCT(Z1351:AC1351,'control variables'!$O$7:$R$7)/J1351+H$65*'key variables'!$B$25/scenario!J$65)&lt;'key variables'!$B$28,0,IF($A1351&gt;='key variables'!$B$26,M1351*SUMPRODUCT(Z1351:AC1351,'control variables'!$O$5:$R$5)/J1351+H$65*'key variables'!$B$25/scenario!J$65,M1351*SUMPRODUCT(Z1351:AC1351,'control variables'!$O$7:$R$7)/J1351+H$65*'key variables'!$B$25/scenario!J$65))</f>
        <v>1.4748485819117694E-73</v>
      </c>
      <c r="S1351" s="10">
        <f ca="1">IF(IF($A1351&gt;='key variables'!$B$26,N1351*SUMPRODUCT(Z1351:AC1351,'control variables'!$O$6:$R$6)/J1351+I$65*'key variables'!$B$25/scenario!J$65,N1351*SUMPRODUCT(Z1351:AC1351,'control variables'!$O$7:$R$7)/J1351+I$65*'key variables'!$B$25/scenario!J$65)&lt;'key variables'!$B$28,0,IF($A1351&gt;='key variables'!$B$26,N1351*SUMPRODUCT(Z1351:AC1351,'control variables'!$O$6:$R$6)/J1351+I$65*'key variables'!$B$25/scenario!J$65,N1351*SUMPRODUCT(Z1351:AC1351,'control variables'!$O$7:$R$7)/J1351+I$65*'key variables'!$B$25/scenario!J$65))</f>
        <v>6.6293713696632961E-74</v>
      </c>
      <c r="T1351" s="10">
        <f t="shared" ca="1" si="1031"/>
        <v>3.0567782945624912E-73</v>
      </c>
      <c r="U1351" s="82">
        <f ca="1">SUMPRODUCT(P1321:P1350,'control variables'!AD$7:AD$36)</f>
        <v>9.0445316719076802E-74</v>
      </c>
      <c r="V1351" s="82">
        <f ca="1">SUMPRODUCT(Q1321:Q1350,'control variables'!AE$7:AE$36)</f>
        <v>1.0439811047922945E-73</v>
      </c>
      <c r="W1351" s="82">
        <f ca="1">SUMPRODUCT(R1321:R1350,'control variables'!AF$7:AF$36)</f>
        <v>3.1269518372794784E-73</v>
      </c>
      <c r="X1351" s="82">
        <f ca="1">SUMPRODUCT(S1321:S1350,'control variables'!AG$7:AG$36)</f>
        <v>1.4055493722281478E-73</v>
      </c>
      <c r="Y1351" s="82">
        <f t="shared" ca="1" si="1025"/>
        <v>6.4809354814906886E-73</v>
      </c>
      <c r="Z1351" s="10">
        <f ca="1">IF($A1351&gt;='key variables'!$B$26,SUMPRODUCT(P1321:P1350,'control variables'!V$7:V$36)*$E1351,SUMPRODUCT(P1321:P1350,'control variables'!Z$7:Z$36)*$E1351)</f>
        <v>2.206957290104692E-73</v>
      </c>
      <c r="AA1351" s="10">
        <f ca="1">IF($A1351&gt;='key variables'!$B$26,SUMPRODUCT(Q1321:Q1350,'control variables'!W$7:W$36)*$E1351,SUMPRODUCT(Q1321:Q1350,'control variables'!AA$7:AA$36)*$E1351)</f>
        <v>2.5474195829389342E-73</v>
      </c>
      <c r="AB1351" s="10">
        <f ca="1">IF($A1351&gt;='key variables'!$B$26,SUMPRODUCT(R1321:R1350,'control variables'!X$7:X$36)*$E1351,SUMPRODUCT(R1321:R1350,'control variables'!AB$7:AB$36)*$E1351)</f>
        <v>7.6300790393878181E-73</v>
      </c>
      <c r="AC1351" s="10">
        <f ca="1">IF($A1351&gt;='key variables'!$B$26,SUMPRODUCT(S1321:S1350,'control variables'!Y$7:Y$36)*$E1351,SUMPRODUCT(S1321:S1350,'control variables'!AC$7:AC$36)*$E1351)</f>
        <v>3.4296827587831421E-73</v>
      </c>
      <c r="AD1351" s="10">
        <f t="shared" ca="1" si="1026"/>
        <v>1.5814138671214585E-72</v>
      </c>
      <c r="AE1351" s="82">
        <f ca="1">SUMPRODUCT(P1321:P1350,'control variables'!AL$7:AL$36)</f>
        <v>3.0048840585461402E-73</v>
      </c>
      <c r="AF1351" s="82">
        <f ca="1">SUMPRODUCT(Q1321:Q1350,'control variables'!AM$7:AM$36)</f>
        <v>3.4593717533854086E-73</v>
      </c>
      <c r="AG1351" s="82">
        <f ca="1">SUMPRODUCT(R1321:R1350,'control variables'!AN$7:AN$36)</f>
        <v>9.8635780313935188E-73</v>
      </c>
      <c r="AH1351" s="82">
        <f ca="1">SUMPRODUCT(S1321:S1350,'control variables'!AO$7:AO$36)</f>
        <v>4.2708314484676842E-73</v>
      </c>
      <c r="AI1351" s="82">
        <f t="shared" ca="1" si="990"/>
        <v>2.059866529179275E-72</v>
      </c>
      <c r="AJ1351" s="10">
        <f ca="1">SUMPRODUCT(P1321:P1350,'control variables'!AP$7:AP$36)</f>
        <v>2.8711784052806578E-76</v>
      </c>
      <c r="AK1351" s="10">
        <f ca="1">SUMPRODUCT(Q1321:Q1350,'control variables'!AQ$7:AQ$36)</f>
        <v>8.2852714555436266E-76</v>
      </c>
      <c r="AL1351" s="10">
        <f ca="1">SUMPRODUCT(R1321:R1350,'control variables'!AR$7:AR$36)</f>
        <v>2.9779441043150857E-74</v>
      </c>
      <c r="AM1351" s="10">
        <f ca="1">SUMPRODUCT(S1321:S1350,'control variables'!AS$7:AS$36)</f>
        <v>2.2309518897654846E-74</v>
      </c>
      <c r="AN1351" s="10">
        <f t="shared" ca="1" si="1011"/>
        <v>5.3204604926888133E-74</v>
      </c>
      <c r="AO1351" s="82">
        <f ca="1">SUMPRODUCT(P1321:P1350,'control variables'!AX$7:AX$36)</f>
        <v>3.904364469420467E-76</v>
      </c>
      <c r="AP1351" s="82">
        <f ca="1">SUMPRODUCT(Q1321:Q1350,'control variables'!AY$7:AY$36)</f>
        <v>9.0133638316678668E-76</v>
      </c>
      <c r="AQ1351" s="82">
        <f ca="1">SUMPRODUCT(R1321:R1350,'control variables'!AZ$7:AZ$36)</f>
        <v>8.0990990538405366E-75</v>
      </c>
      <c r="AR1351" s="82">
        <f ca="1">SUMPRODUCT(S1321:S1350,'control variables'!BA$7:BA$36)</f>
        <v>6.0675082226632677E-75</v>
      </c>
      <c r="AS1351" s="82">
        <f t="shared" ca="1" si="1012"/>
        <v>1.5458380106612638E-74</v>
      </c>
      <c r="AT1351" s="10">
        <f ca="1">SUMPRODUCT(P1321:P1350,'control variables'!AT$7:AT$36)</f>
        <v>-3.445754003919464E-76</v>
      </c>
      <c r="AU1351" s="10">
        <f ca="1">SUMPRODUCT(Q1321:Q1350,'control variables'!AU$7:AU$36)</f>
        <v>3.7378850524556884E-76</v>
      </c>
      <c r="AV1351" s="10">
        <f ca="1">SUMPRODUCT(R1321:R1350,'control variables'!AV$7:AV$36)</f>
        <v>1.6095632576381743E-73</v>
      </c>
      <c r="AW1351" s="10">
        <f ca="1">SUMPRODUCT(S1321:S1350,'control variables'!AW$7:AW$36)</f>
        <v>1.2058178614305641E-73</v>
      </c>
      <c r="AX1351" s="10">
        <f t="shared" ca="1" si="991"/>
        <v>2.8156732501172745E-73</v>
      </c>
      <c r="AY1351" s="82">
        <f ca="1">SUMPRODUCT(P1321:P1350,'control variables'!BB$7:BB$36)</f>
        <v>1.2489012625494376E-75</v>
      </c>
      <c r="AZ1351" s="82">
        <f ca="1">SUMPRODUCT(Q1321:Q1350,'control variables'!BC$7:BC$36)</f>
        <v>3.1846959923706951E-75</v>
      </c>
      <c r="BA1351" s="82">
        <f ca="1">SUMPRODUCT(R1321:R1350,'control variables'!BD$7:BD$36)</f>
        <v>2.2293850858693139E-74</v>
      </c>
      <c r="BB1351" s="82">
        <f ca="1">SUMPRODUCT(S1321:S1350,'control variables'!BE$7:BE$36)</f>
        <v>3.1681153519584641E-75</v>
      </c>
      <c r="BC1351" s="82">
        <f t="shared" ca="1" si="1013"/>
        <v>2.9895563465571735E-74</v>
      </c>
      <c r="BD1351" s="10">
        <f ca="1">SUMPRODUCT(P1321:P1350,'control variables'!BF$7:BF$36)</f>
        <v>2.6125926597874558E-76</v>
      </c>
      <c r="BE1351" s="10">
        <f ca="1">SUMPRODUCT(Q1321:Q1350,'control variables'!BG$7:BG$36)</f>
        <v>3.0156314005829128E-76</v>
      </c>
      <c r="BF1351" s="10">
        <f ca="1">SUMPRODUCT(R1321:R1350,'control variables'!BH$7:BH$36)</f>
        <v>9.0324758803814953E-75</v>
      </c>
      <c r="BG1351" s="10">
        <f ca="1">SUMPRODUCT(S1321:S1350,'control variables'!BI$7:BI$36)</f>
        <v>2.0300265984239711E-74</v>
      </c>
      <c r="BH1351" s="10">
        <f t="shared" ca="1" si="1014"/>
        <v>2.9895564270658241E-74</v>
      </c>
      <c r="BI1351" s="82">
        <f t="shared" ca="1" si="992"/>
        <v>3.0139273171677148E-73</v>
      </c>
      <c r="BJ1351" s="82">
        <f t="shared" ca="1" si="993"/>
        <v>3.494956598361571E-73</v>
      </c>
      <c r="BK1351" s="82">
        <f t="shared" ca="1" si="994"/>
        <v>1.1696079797618624E-72</v>
      </c>
      <c r="BL1351" s="82">
        <f t="shared" ca="1" si="995"/>
        <v>5.5083304634178324E-73</v>
      </c>
      <c r="BM1351" s="82">
        <f t="shared" ca="1" si="985"/>
        <v>2.3713294176565739E-72</v>
      </c>
      <c r="BN1351" s="10">
        <f ca="1">BN1350+BI1351-INDIRECT(ADDRESS(MAX($D1351-'key variables'!$B$9*30,34),scenario!BI$4),TRUE)</f>
        <v>9439390.0751690175</v>
      </c>
      <c r="BO1351" s="10">
        <f ca="1">BO1350+BJ1351-INDIRECT(ADDRESS(MAX($D1351-'key variables'!$B$9*30,34),scenario!BJ$4),TRUE)</f>
        <v>10895583.360992203</v>
      </c>
      <c r="BP1351" s="10">
        <f ca="1">BP1350+BK1351-INDIRECT(ADDRESS(MAX($D1351-'key variables'!$B$9*30,34),scenario!BK$4),TRUE)</f>
        <v>32531162.537994072</v>
      </c>
      <c r="BQ1351" s="10">
        <f ca="1">BQ1350+BL1351-INDIRECT(ADDRESS(MAX($D1351-'key variables'!$B$9*30,34),scenario!BL$4),TRUE)</f>
        <v>14415841.516535141</v>
      </c>
      <c r="BR1351" s="10">
        <f t="shared" ca="1" si="1015"/>
        <v>67281977.490690395</v>
      </c>
      <c r="BS1351" s="82">
        <f t="shared" ca="1" si="996"/>
        <v>-2.3433848477536824E-9</v>
      </c>
      <c r="BT1351" s="82">
        <f t="shared" ca="1" si="997"/>
        <v>-3.4288309057018498E-10</v>
      </c>
      <c r="BU1351" s="82">
        <f t="shared" ca="1" si="998"/>
        <v>-4.2578247660364599E-9</v>
      </c>
      <c r="BV1351" s="82">
        <f t="shared" ca="1" si="999"/>
        <v>-2.9943922343414556E-9</v>
      </c>
      <c r="BW1351" s="82">
        <f t="shared" ca="1" si="1016"/>
        <v>-9.9384849387017825E-9</v>
      </c>
      <c r="BX1351" s="10">
        <f t="shared" ca="1" si="1000"/>
        <v>-1.8625994260191893E-12</v>
      </c>
      <c r="BY1351" s="10">
        <f t="shared" ca="1" si="1001"/>
        <v>2.8902850229962428E-12</v>
      </c>
      <c r="BZ1351" s="10">
        <f t="shared" ca="1" si="1002"/>
        <v>-3.5034723983035463E-11</v>
      </c>
      <c r="CA1351" s="10">
        <f t="shared" ca="1" si="1003"/>
        <v>-2.0257049910634696E-11</v>
      </c>
      <c r="CB1351" s="10">
        <v>0</v>
      </c>
      <c r="CC1351" s="82">
        <f t="shared" ca="1" si="1004"/>
        <v>3.9725652202851362E-13</v>
      </c>
      <c r="CD1351" s="82">
        <f t="shared" ca="1" si="1005"/>
        <v>3.4270724516460853E-13</v>
      </c>
      <c r="CE1351" s="82">
        <f t="shared" ca="1" si="1006"/>
        <v>1.8915613015532971E-10</v>
      </c>
      <c r="CF1351" s="82">
        <f t="shared" ca="1" si="1007"/>
        <v>3.7028113764059381E-11</v>
      </c>
      <c r="CG1351" s="82">
        <f t="shared" ca="1" si="1017"/>
        <v>2.269242076865822E-10</v>
      </c>
      <c r="CH1351" s="13" t="str">
        <f t="shared" ca="1" si="1018"/>
        <v/>
      </c>
      <c r="CI1351" s="81">
        <f t="shared" ca="1" si="1027"/>
        <v>0.1131775965863165</v>
      </c>
      <c r="CJ1351" s="81">
        <f t="shared" ca="1" si="1028"/>
        <v>0.13063724757458739</v>
      </c>
      <c r="CK1351" s="81">
        <f t="shared" ca="1" si="1029"/>
        <v>0.39004625943939081</v>
      </c>
      <c r="CL1351" s="81">
        <f t="shared" ca="1" si="1030"/>
        <v>0.17284488538116416</v>
      </c>
      <c r="CM1351" s="89">
        <f t="shared" ca="1" si="1019"/>
        <v>0.80670598898145884</v>
      </c>
    </row>
    <row r="1352" spans="1:91" x14ac:dyDescent="0.3">
      <c r="A1352">
        <v>1287</v>
      </c>
      <c r="B1352" s="3">
        <f t="shared" si="1032"/>
        <v>3.7638888888888888</v>
      </c>
      <c r="C1352" s="3">
        <f t="shared" si="1020"/>
        <v>42.9</v>
      </c>
      <c r="D1352" s="4">
        <f t="shared" ca="1" si="1008"/>
        <v>1352</v>
      </c>
      <c r="E1352" s="58">
        <f>(0.5*(COS(B1352*2*PI())+1)*('key variables'!$B$4-'key variables'!$B$6)+'key variables'!$B$6)/'key variables'!$B$4</f>
        <v>1</v>
      </c>
      <c r="F1352" s="10">
        <f t="shared" ca="1" si="1021"/>
        <v>11689222.907461114</v>
      </c>
      <c r="G1352" s="10">
        <f t="shared" ca="1" si="1022"/>
        <v>13492492.798713122</v>
      </c>
      <c r="H1352" s="10">
        <f t="shared" ca="1" si="1023"/>
        <v>40309474.521088287</v>
      </c>
      <c r="I1352" s="10">
        <f t="shared" ca="1" si="1024"/>
        <v>17912154.249750931</v>
      </c>
      <c r="J1352" s="10">
        <f t="shared" ca="1" si="1009"/>
        <v>83403344.477013454</v>
      </c>
      <c r="K1352" s="82">
        <f t="shared" ca="1" si="986"/>
        <v>2249832.832292099</v>
      </c>
      <c r="L1352" s="82">
        <f t="shared" ca="1" si="987"/>
        <v>2596909.4377209195</v>
      </c>
      <c r="M1352" s="82">
        <f t="shared" ca="1" si="988"/>
        <v>7778311.98309422</v>
      </c>
      <c r="N1352" s="82">
        <f t="shared" ca="1" si="989"/>
        <v>3496312.733215793</v>
      </c>
      <c r="O1352" s="82">
        <f t="shared" ca="1" si="1010"/>
        <v>16121366.986323033</v>
      </c>
      <c r="P1352" s="10">
        <f ca="1">IF(IF($A1352&gt;='key variables'!$B$26,K1352*SUMPRODUCT(Z1352:AC1352,'control variables'!$O$3:$R$3)/J1352+F$65*'key variables'!$B$25/scenario!J$65,K1352*SUMPRODUCT(Z1352:AC1352,'control variables'!$O$7:$R$7)/J1352+F$65*'key variables'!$B$25/scenario!J$65)&lt;'key variables'!$B$28,0,IF($A1352&gt;='key variables'!$B$26,K1352*SUMPRODUCT(Z1352:AC1352,'control variables'!$O$3:$R$3)/J1352+F$65*'key variables'!$B$25/scenario!J$65,K1352*SUMPRODUCT(Z1352:AC1352,'control variables'!$O$7:$R$7)/J1352+F$65*'key variables'!$B$25/scenario!J$65))</f>
        <v>3.6706043531669304E-74</v>
      </c>
      <c r="Q1352" s="10">
        <f ca="1">IF(IF($A1352&gt;='key variables'!$B$26,L1352*SUMPRODUCT(Z1352:AC1352,'control variables'!$O$4:$R$4)/J1352+G$65*'key variables'!$B$25/scenario!J$65,L1352*SUMPRODUCT(Z1352:AC1352,'control variables'!$O$7:$R$7)/J1352+G$65*'key variables'!$B$25/scenario!J$65)&lt;'key variables'!$B$28,0,IF($A1352&gt;='key variables'!$B$26,L1352*SUMPRODUCT(Z1352:AC1352,'control variables'!$O$4:$R$4)/J1352+G$65*'key variables'!$B$25/scenario!J$65,L1352*SUMPRODUCT(Z1352:AC1352,'control variables'!$O$7:$R$7)/J1352+G$65*'key variables'!$B$25/scenario!J$65))</f>
        <v>4.2368601569243655E-74</v>
      </c>
      <c r="R1352" s="10">
        <f ca="1">IF(IF($A1352&gt;='key variables'!$B$26,M1352*SUMPRODUCT(Z1352:AC1352,'control variables'!$O$5:$R$5)/J1352+H$65*'key variables'!$B$25/scenario!J$65,M1352*SUMPRODUCT(Z1352:AC1352,'control variables'!$O$7:$R$7)/J1352+H$65*'key variables'!$B$25/scenario!J$65)&lt;'key variables'!$B$28,0,IF($A1352&gt;='key variables'!$B$26,M1352*SUMPRODUCT(Z1352:AC1352,'control variables'!$O$5:$R$5)/J1352+H$65*'key variables'!$B$25/scenario!J$65,M1352*SUMPRODUCT(Z1352:AC1352,'control variables'!$O$7:$R$7)/J1352+H$65*'key variables'!$B$25/scenario!J$65))</f>
        <v>1.2690323216747026E-73</v>
      </c>
      <c r="S1352" s="10">
        <f ca="1">IF(IF($A1352&gt;='key variables'!$B$26,N1352*SUMPRODUCT(Z1352:AC1352,'control variables'!$O$6:$R$6)/J1352+I$65*'key variables'!$B$25/scenario!J$65,N1352*SUMPRODUCT(Z1352:AC1352,'control variables'!$O$7:$R$7)/J1352+I$65*'key variables'!$B$25/scenario!J$65)&lt;'key variables'!$B$28,0,IF($A1352&gt;='key variables'!$B$26,N1352*SUMPRODUCT(Z1352:AC1352,'control variables'!$O$6:$R$6)/J1352+I$65*'key variables'!$B$25/scenario!J$65,N1352*SUMPRODUCT(Z1352:AC1352,'control variables'!$O$7:$R$7)/J1352+I$65*'key variables'!$B$25/scenario!J$65))</f>
        <v>5.704237467945643E-74</v>
      </c>
      <c r="T1352" s="10">
        <f t="shared" ca="1" si="1031"/>
        <v>2.6302025194783963E-73</v>
      </c>
      <c r="U1352" s="82">
        <f ca="1">SUMPRODUCT(P1322:P1351,'control variables'!AD$7:AD$36)</f>
        <v>7.7823602821540507E-74</v>
      </c>
      <c r="V1352" s="82">
        <f ca="1">SUMPRODUCT(Q1322:Q1351,'control variables'!AE$7:AE$36)</f>
        <v>8.9829273421530333E-74</v>
      </c>
      <c r="W1352" s="82">
        <f ca="1">SUMPRODUCT(R1322:R1351,'control variables'!AF$7:AF$36)</f>
        <v>2.6905832900377996E-73</v>
      </c>
      <c r="X1352" s="82">
        <f ca="1">SUMPRODUCT(S1322:S1351,'control variables'!AG$7:AG$36)</f>
        <v>1.209403870297658E-73</v>
      </c>
      <c r="Y1352" s="82">
        <f t="shared" ca="1" si="1025"/>
        <v>5.576515922766166E-73</v>
      </c>
      <c r="Z1352" s="10">
        <f ca="1">IF($A1352&gt;='key variables'!$B$26,SUMPRODUCT(P1322:P1351,'control variables'!V$7:V$36)*$E1352,SUMPRODUCT(P1322:P1351,'control variables'!Z$7:Z$36)*$E1352)</f>
        <v>1.8989746934346744E-73</v>
      </c>
      <c r="AA1352" s="10">
        <f ca="1">IF($A1352&gt;='key variables'!$B$26,SUMPRODUCT(Q1322:Q1351,'control variables'!W$7:W$36)*$E1352,SUMPRODUCT(Q1322:Q1351,'control variables'!AA$7:AA$36)*$E1352)</f>
        <v>2.1919252099941958E-73</v>
      </c>
      <c r="AB1352" s="10">
        <f ca="1">IF($A1352&gt;='key variables'!$B$26,SUMPRODUCT(R1322:R1351,'control variables'!X$7:X$36)*$E1352,SUMPRODUCT(R1322:R1351,'control variables'!AB$7:AB$36)*$E1352)</f>
        <v>6.5652956084240694E-73</v>
      </c>
      <c r="AC1352" s="10">
        <f ca="1">IF($A1352&gt;='key variables'!$B$26,SUMPRODUCT(S1322:S1351,'control variables'!Y$7:Y$36)*$E1352,SUMPRODUCT(S1322:S1351,'control variables'!AC$7:AC$36)*$E1352)</f>
        <v>2.9510678773169423E-73</v>
      </c>
      <c r="AD1352" s="10">
        <f t="shared" ca="1" si="1026"/>
        <v>1.3607263389169881E-72</v>
      </c>
      <c r="AE1352" s="82">
        <f ca="1">SUMPRODUCT(P1322:P1351,'control variables'!AL$7:AL$36)</f>
        <v>2.5855501642325432E-73</v>
      </c>
      <c r="AF1352" s="82">
        <f ca="1">SUMPRODUCT(Q1322:Q1351,'control variables'!AM$7:AM$36)</f>
        <v>2.9766137497613285E-73</v>
      </c>
      <c r="AG1352" s="82">
        <f ca="1">SUMPRODUCT(R1322:R1351,'control variables'!AN$7:AN$36)</f>
        <v>8.4871080887324109E-73</v>
      </c>
      <c r="AH1352" s="82">
        <f ca="1">SUMPRODUCT(S1322:S1351,'control variables'!AO$7:AO$36)</f>
        <v>3.6748336168210856E-73</v>
      </c>
      <c r="AI1352" s="82">
        <f t="shared" ca="1" si="990"/>
        <v>1.7724105619547368E-72</v>
      </c>
      <c r="AJ1352" s="10">
        <f ca="1">SUMPRODUCT(P1322:P1351,'control variables'!AP$7:AP$36)</f>
        <v>2.4705032382867055E-76</v>
      </c>
      <c r="AK1352" s="10">
        <f ca="1">SUMPRODUCT(Q1322:Q1351,'control variables'!AQ$7:AQ$36)</f>
        <v>7.1290554161868998E-76</v>
      </c>
      <c r="AL1352" s="10">
        <f ca="1">SUMPRODUCT(R1322:R1351,'control variables'!AR$7:AR$36)</f>
        <v>2.5623697014494906E-74</v>
      </c>
      <c r="AM1352" s="10">
        <f ca="1">SUMPRODUCT(S1322:S1351,'control variables'!AS$7:AS$36)</f>
        <v>1.9196208281556504E-74</v>
      </c>
      <c r="AN1352" s="10">
        <f t="shared" ca="1" si="1011"/>
        <v>4.5779861161498776E-74</v>
      </c>
      <c r="AO1352" s="82">
        <f ca="1">SUMPRODUCT(P1322:P1351,'control variables'!AX$7:AX$36)</f>
        <v>3.3595073881213409E-76</v>
      </c>
      <c r="AP1352" s="82">
        <f ca="1">SUMPRODUCT(Q1322:Q1351,'control variables'!AY$7:AY$36)</f>
        <v>7.7555419381245585E-76</v>
      </c>
      <c r="AQ1352" s="82">
        <f ca="1">SUMPRODUCT(R1322:R1351,'control variables'!AZ$7:AZ$36)</f>
        <v>6.9688635171251124E-75</v>
      </c>
      <c r="AR1352" s="82">
        <f ca="1">SUMPRODUCT(S1322:S1351,'control variables'!BA$7:BA$36)</f>
        <v>5.220782757648098E-75</v>
      </c>
      <c r="AS1352" s="82">
        <f t="shared" ca="1" si="1012"/>
        <v>1.3301151207397801E-74</v>
      </c>
      <c r="AT1352" s="10">
        <f ca="1">SUMPRODUCT(P1322:P1351,'control variables'!AT$7:AT$36)</f>
        <v>-2.9648963677651708E-76</v>
      </c>
      <c r="AU1352" s="10">
        <f ca="1">SUMPRODUCT(Q1322:Q1351,'control variables'!AU$7:AU$36)</f>
        <v>3.2162603025473036E-76</v>
      </c>
      <c r="AV1352" s="10">
        <f ca="1">SUMPRODUCT(R1322:R1351,'control variables'!AV$7:AV$36)</f>
        <v>1.3849474602166743E-73</v>
      </c>
      <c r="AW1352" s="10">
        <f ca="1">SUMPRODUCT(S1322:S1351,'control variables'!AW$7:AW$36)</f>
        <v>1.0375450463019777E-73</v>
      </c>
      <c r="AX1352" s="10">
        <f t="shared" ca="1" si="991"/>
        <v>2.4227438704534341E-73</v>
      </c>
      <c r="AY1352" s="82">
        <f ca="1">SUMPRODUCT(P1322:P1351,'control variables'!BB$7:BB$36)</f>
        <v>1.0746161254744957E-75</v>
      </c>
      <c r="AZ1352" s="82">
        <f ca="1">SUMPRODUCT(Q1322:Q1351,'control variables'!BC$7:BC$36)</f>
        <v>2.7402692036273576E-75</v>
      </c>
      <c r="BA1352" s="82">
        <f ca="1">SUMPRODUCT(R1322:R1351,'control variables'!BD$7:BD$36)</f>
        <v>1.9182726729549388E-74</v>
      </c>
      <c r="BB1352" s="82">
        <f ca="1">SUMPRODUCT(S1322:S1351,'control variables'!BE$7:BE$36)</f>
        <v>2.7260024044079348E-75</v>
      </c>
      <c r="BC1352" s="82">
        <f t="shared" ca="1" si="1013"/>
        <v>2.5723614463059176E-74</v>
      </c>
      <c r="BD1352" s="10">
        <f ca="1">SUMPRODUCT(P1322:P1351,'control variables'!BF$7:BF$36)</f>
        <v>2.2480033335643831E-76</v>
      </c>
      <c r="BE1352" s="10">
        <f ca="1">SUMPRODUCT(Q1322:Q1351,'control variables'!BG$7:BG$36)</f>
        <v>2.5947977063762112E-76</v>
      </c>
      <c r="BF1352" s="10">
        <f ca="1">SUMPRODUCT(R1322:R1351,'control variables'!BH$7:BH$36)</f>
        <v>7.7719868856591576E-75</v>
      </c>
      <c r="BG1352" s="10">
        <f ca="1">SUMPRODUCT(S1322:S1351,'control variables'!BI$7:BI$36)</f>
        <v>1.7467348166142022E-74</v>
      </c>
      <c r="BH1352" s="10">
        <f t="shared" ca="1" si="1014"/>
        <v>2.5723615155795238E-74</v>
      </c>
      <c r="BI1352" s="82">
        <f t="shared" ca="1" si="992"/>
        <v>2.5933314291195231E-73</v>
      </c>
      <c r="BJ1352" s="82">
        <f t="shared" ca="1" si="993"/>
        <v>3.0072327021001494E-73</v>
      </c>
      <c r="BK1352" s="82">
        <f t="shared" ca="1" si="994"/>
        <v>1.0063882816244578E-72</v>
      </c>
      <c r="BL1352" s="82">
        <f t="shared" ca="1" si="995"/>
        <v>4.7396386871671425E-73</v>
      </c>
      <c r="BM1352" s="82">
        <f t="shared" ca="1" si="985"/>
        <v>2.0404085634631393E-72</v>
      </c>
      <c r="BN1352" s="10">
        <f ca="1">BN1351+BI1352-INDIRECT(ADDRESS(MAX($D1352-'key variables'!$B$9*30,34),scenario!BI$4),TRUE)</f>
        <v>9439390.0751690175</v>
      </c>
      <c r="BO1352" s="10">
        <f ca="1">BO1351+BJ1352-INDIRECT(ADDRESS(MAX($D1352-'key variables'!$B$9*30,34),scenario!BJ$4),TRUE)</f>
        <v>10895583.360992203</v>
      </c>
      <c r="BP1352" s="10">
        <f ca="1">BP1351+BK1352-INDIRECT(ADDRESS(MAX($D1352-'key variables'!$B$9*30,34),scenario!BK$4),TRUE)</f>
        <v>32531162.537994072</v>
      </c>
      <c r="BQ1352" s="10">
        <f ca="1">BQ1351+BL1352-INDIRECT(ADDRESS(MAX($D1352-'key variables'!$B$9*30,34),scenario!BL$4),TRUE)</f>
        <v>14415841.516535141</v>
      </c>
      <c r="BR1352" s="10">
        <f t="shared" ca="1" si="1015"/>
        <v>67281977.490690395</v>
      </c>
      <c r="BS1352" s="82">
        <f t="shared" ca="1" si="996"/>
        <v>-2.3433848477536824E-9</v>
      </c>
      <c r="BT1352" s="82">
        <f t="shared" ca="1" si="997"/>
        <v>-3.4288309057018498E-10</v>
      </c>
      <c r="BU1352" s="82">
        <f t="shared" ca="1" si="998"/>
        <v>-4.2578247660364599E-9</v>
      </c>
      <c r="BV1352" s="82">
        <f t="shared" ca="1" si="999"/>
        <v>-2.9943922343414556E-9</v>
      </c>
      <c r="BW1352" s="82">
        <f t="shared" ca="1" si="1016"/>
        <v>-9.9384849387017825E-9</v>
      </c>
      <c r="BX1352" s="10">
        <f t="shared" ca="1" si="1000"/>
        <v>-1.8625994260191893E-12</v>
      </c>
      <c r="BY1352" s="10">
        <f t="shared" ca="1" si="1001"/>
        <v>2.8902850229962428E-12</v>
      </c>
      <c r="BZ1352" s="10">
        <f t="shared" ca="1" si="1002"/>
        <v>-3.5034723983035463E-11</v>
      </c>
      <c r="CA1352" s="10">
        <f t="shared" ca="1" si="1003"/>
        <v>-2.0257049910634696E-11</v>
      </c>
      <c r="CB1352" s="10">
        <v>0</v>
      </c>
      <c r="CC1352" s="82">
        <f t="shared" ca="1" si="1004"/>
        <v>3.9725652202851362E-13</v>
      </c>
      <c r="CD1352" s="82">
        <f t="shared" ca="1" si="1005"/>
        <v>3.4270724516460853E-13</v>
      </c>
      <c r="CE1352" s="82">
        <f t="shared" ca="1" si="1006"/>
        <v>1.8915613015532971E-10</v>
      </c>
      <c r="CF1352" s="82">
        <f t="shared" ca="1" si="1007"/>
        <v>3.7028113764059381E-11</v>
      </c>
      <c r="CG1352" s="82">
        <f t="shared" ca="1" si="1017"/>
        <v>2.269242076865822E-10</v>
      </c>
      <c r="CH1352" s="13" t="str">
        <f t="shared" ca="1" si="1018"/>
        <v/>
      </c>
      <c r="CI1352" s="81">
        <f t="shared" ca="1" si="1027"/>
        <v>0.1131775965863165</v>
      </c>
      <c r="CJ1352" s="81">
        <f t="shared" ca="1" si="1028"/>
        <v>0.13063724757458739</v>
      </c>
      <c r="CK1352" s="81">
        <f t="shared" ca="1" si="1029"/>
        <v>0.39004625943939081</v>
      </c>
      <c r="CL1352" s="81">
        <f t="shared" ca="1" si="1030"/>
        <v>0.17284488538116416</v>
      </c>
      <c r="CM1352" s="89">
        <f t="shared" ca="1" si="1019"/>
        <v>0.80670598898145884</v>
      </c>
    </row>
    <row r="1353" spans="1:91" x14ac:dyDescent="0.3">
      <c r="A1353">
        <v>1288</v>
      </c>
      <c r="B1353" s="3">
        <f t="shared" si="1032"/>
        <v>3.7666666666666666</v>
      </c>
      <c r="C1353" s="3">
        <f t="shared" si="1020"/>
        <v>42.93333333333333</v>
      </c>
      <c r="D1353" s="4">
        <f t="shared" ca="1" si="1008"/>
        <v>1353</v>
      </c>
      <c r="E1353" s="58">
        <f>(0.5*(COS(B1353*2*PI())+1)*('key variables'!$B$4-'key variables'!$B$6)+'key variables'!$B$6)/'key variables'!$B$4</f>
        <v>1</v>
      </c>
      <c r="F1353" s="10">
        <f t="shared" ca="1" si="1021"/>
        <v>11689222.907461114</v>
      </c>
      <c r="G1353" s="10">
        <f t="shared" ca="1" si="1022"/>
        <v>13492492.798713122</v>
      </c>
      <c r="H1353" s="10">
        <f t="shared" ca="1" si="1023"/>
        <v>40309474.521088287</v>
      </c>
      <c r="I1353" s="10">
        <f t="shared" ca="1" si="1024"/>
        <v>17912154.249750931</v>
      </c>
      <c r="J1353" s="10">
        <f t="shared" ca="1" si="1009"/>
        <v>83403344.477013454</v>
      </c>
      <c r="K1353" s="82">
        <f t="shared" ca="1" si="986"/>
        <v>2249832.832292099</v>
      </c>
      <c r="L1353" s="82">
        <f t="shared" ca="1" si="987"/>
        <v>2596909.4377209195</v>
      </c>
      <c r="M1353" s="82">
        <f t="shared" ca="1" si="988"/>
        <v>7778311.98309422</v>
      </c>
      <c r="N1353" s="82">
        <f t="shared" ca="1" si="989"/>
        <v>3496312.733215793</v>
      </c>
      <c r="O1353" s="82">
        <f t="shared" ca="1" si="1010"/>
        <v>16121366.986323033</v>
      </c>
      <c r="P1353" s="10">
        <f ca="1">IF(IF($A1353&gt;='key variables'!$B$26,K1353*SUMPRODUCT(Z1353:AC1353,'control variables'!$O$3:$R$3)/J1353+F$65*'key variables'!$B$25/scenario!J$65,K1353*SUMPRODUCT(Z1353:AC1353,'control variables'!$O$7:$R$7)/J1353+F$65*'key variables'!$B$25/scenario!J$65)&lt;'key variables'!$B$28,0,IF($A1353&gt;='key variables'!$B$26,K1353*SUMPRODUCT(Z1353:AC1353,'control variables'!$O$3:$R$3)/J1353+F$65*'key variables'!$B$25/scenario!J$65,K1353*SUMPRODUCT(Z1353:AC1353,'control variables'!$O$7:$R$7)/J1353+F$65*'key variables'!$B$25/scenario!J$65))</f>
        <v>3.1583686768784251E-74</v>
      </c>
      <c r="Q1353" s="10">
        <f ca="1">IF(IF($A1353&gt;='key variables'!$B$26,L1353*SUMPRODUCT(Z1353:AC1353,'control variables'!$O$4:$R$4)/J1353+G$65*'key variables'!$B$25/scenario!J$65,L1353*SUMPRODUCT(Z1353:AC1353,'control variables'!$O$7:$R$7)/J1353+G$65*'key variables'!$B$25/scenario!J$65)&lt;'key variables'!$B$28,0,IF($A1353&gt;='key variables'!$B$26,L1353*SUMPRODUCT(Z1353:AC1353,'control variables'!$O$4:$R$4)/J1353+G$65*'key variables'!$B$25/scenario!J$65,L1353*SUMPRODUCT(Z1353:AC1353,'control variables'!$O$7:$R$7)/J1353+G$65*'key variables'!$B$25/scenario!J$65))</f>
        <v>3.6456030452856495E-74</v>
      </c>
      <c r="R1353" s="10">
        <f ca="1">IF(IF($A1353&gt;='key variables'!$B$26,M1353*SUMPRODUCT(Z1353:AC1353,'control variables'!$O$5:$R$5)/J1353+H$65*'key variables'!$B$25/scenario!J$65,M1353*SUMPRODUCT(Z1353:AC1353,'control variables'!$O$7:$R$7)/J1353+H$65*'key variables'!$B$25/scenario!J$65)&lt;'key variables'!$B$28,0,IF($A1353&gt;='key variables'!$B$26,M1353*SUMPRODUCT(Z1353:AC1353,'control variables'!$O$5:$R$5)/J1353+H$65*'key variables'!$B$25/scenario!J$65,M1353*SUMPRODUCT(Z1353:AC1353,'control variables'!$O$7:$R$7)/J1353+H$65*'key variables'!$B$25/scenario!J$65))</f>
        <v>1.091937879729695E-73</v>
      </c>
      <c r="S1353" s="10">
        <f ca="1">IF(IF($A1353&gt;='key variables'!$B$26,N1353*SUMPRODUCT(Z1353:AC1353,'control variables'!$O$6:$R$6)/J1353+I$65*'key variables'!$B$25/scenario!J$65,N1353*SUMPRODUCT(Z1353:AC1353,'control variables'!$O$7:$R$7)/J1353+I$65*'key variables'!$B$25/scenario!J$65)&lt;'key variables'!$B$28,0,IF($A1353&gt;='key variables'!$B$26,N1353*SUMPRODUCT(Z1353:AC1353,'control variables'!$O$6:$R$6)/J1353+I$65*'key variables'!$B$25/scenario!J$65,N1353*SUMPRODUCT(Z1353:AC1353,'control variables'!$O$7:$R$7)/J1353+I$65*'key variables'!$B$25/scenario!J$65))</f>
        <v>4.9082067177008253E-74</v>
      </c>
      <c r="T1353" s="10">
        <f t="shared" ca="1" si="1031"/>
        <v>2.2631557237161848E-73</v>
      </c>
      <c r="U1353" s="82">
        <f ca="1">SUMPRODUCT(P1323:P1352,'control variables'!AD$7:AD$36)</f>
        <v>6.6963258859896759E-74</v>
      </c>
      <c r="V1353" s="82">
        <f ca="1">SUMPRODUCT(Q1323:Q1352,'control variables'!AE$7:AE$36)</f>
        <v>7.729352884260759E-74</v>
      </c>
      <c r="W1353" s="82">
        <f ca="1">SUMPRODUCT(R1323:R1352,'control variables'!AF$7:AF$36)</f>
        <v>2.3151103110462164E-73</v>
      </c>
      <c r="X1353" s="82">
        <f ca="1">SUMPRODUCT(S1323:S1352,'control variables'!AG$7:AG$36)</f>
        <v>1.04063062485829E-73</v>
      </c>
      <c r="Y1353" s="82">
        <f t="shared" ca="1" si="1025"/>
        <v>4.79830881292955E-73</v>
      </c>
      <c r="Z1353" s="10">
        <f ca="1">IF($A1353&gt;='key variables'!$B$26,SUMPRODUCT(P1323:P1352,'control variables'!V$7:V$36)*$E1353,SUMPRODUCT(P1323:P1352,'control variables'!Z$7:Z$36)*$E1353)</f>
        <v>1.6339713063202283E-73</v>
      </c>
      <c r="AA1353" s="10">
        <f ca="1">IF($A1353&gt;='key variables'!$B$26,SUMPRODUCT(Q1323:Q1352,'control variables'!W$7:W$36)*$E1353,SUMPRODUCT(Q1323:Q1352,'control variables'!AA$7:AA$36)*$E1353)</f>
        <v>1.8860403517292394E-73</v>
      </c>
      <c r="AB1353" s="10">
        <f ca="1">IF($A1353&gt;='key variables'!$B$26,SUMPRODUCT(R1323:R1352,'control variables'!X$7:X$36)*$E1353,SUMPRODUCT(R1323:R1352,'control variables'!AB$7:AB$36)*$E1353)</f>
        <v>5.6491035287428204E-73</v>
      </c>
      <c r="AC1353" s="10">
        <f ca="1">IF($A1353&gt;='key variables'!$B$26,SUMPRODUCT(S1323:S1352,'control variables'!Y$7:Y$36)*$E1353,SUMPRODUCT(S1323:S1352,'control variables'!AC$7:AC$36)*$E1353)</f>
        <v>2.5392440727147094E-73</v>
      </c>
      <c r="AD1353" s="10">
        <f t="shared" ca="1" si="1026"/>
        <v>1.1708359259506997E-72</v>
      </c>
      <c r="AE1353" s="82">
        <f ca="1">SUMPRODUCT(P1323:P1352,'control variables'!AL$7:AL$36)</f>
        <v>2.2247346391785203E-73</v>
      </c>
      <c r="AF1353" s="82">
        <f ca="1">SUMPRODUCT(Q1323:Q1352,'control variables'!AM$7:AM$36)</f>
        <v>2.5612249989025909E-73</v>
      </c>
      <c r="AG1353" s="82">
        <f ca="1">SUMPRODUCT(R1323:R1352,'control variables'!AN$7:AN$36)</f>
        <v>7.3027255911160111E-73</v>
      </c>
      <c r="AH1353" s="82">
        <f ca="1">SUMPRODUCT(S1323:S1352,'control variables'!AO$7:AO$36)</f>
        <v>3.1620077435187788E-73</v>
      </c>
      <c r="AI1353" s="82">
        <f t="shared" ca="1" si="990"/>
        <v>1.5250692972715902E-72</v>
      </c>
      <c r="AJ1353" s="10">
        <f ca="1">SUMPRODUCT(P1323:P1352,'control variables'!AP$7:AP$36)</f>
        <v>2.1257426007244201E-76</v>
      </c>
      <c r="AK1353" s="10">
        <f ca="1">SUMPRODUCT(Q1323:Q1352,'control variables'!AQ$7:AQ$36)</f>
        <v>6.1341902193268622E-76</v>
      </c>
      <c r="AL1353" s="10">
        <f ca="1">SUMPRODUCT(R1323:R1352,'control variables'!AR$7:AR$36)</f>
        <v>2.2047890279043507E-74</v>
      </c>
      <c r="AM1353" s="10">
        <f ca="1">SUMPRODUCT(S1323:S1352,'control variables'!AS$7:AS$36)</f>
        <v>1.6517362569734038E-74</v>
      </c>
      <c r="AN1353" s="10">
        <f t="shared" ca="1" si="1011"/>
        <v>3.9391246130782672E-74</v>
      </c>
      <c r="AO1353" s="82">
        <f ca="1">SUMPRODUCT(P1323:P1352,'control variables'!AX$7:AX$36)</f>
        <v>2.8906855339038369E-76</v>
      </c>
      <c r="AP1353" s="82">
        <f ca="1">SUMPRODUCT(Q1323:Q1352,'control variables'!AY$7:AY$36)</f>
        <v>6.6732500626105048E-76</v>
      </c>
      <c r="AQ1353" s="82">
        <f ca="1">SUMPRODUCT(R1323:R1352,'control variables'!AZ$7:AZ$36)</f>
        <v>5.9963532236697597E-75</v>
      </c>
      <c r="AR1353" s="82">
        <f ca="1">SUMPRODUCT(S1323:S1352,'control variables'!BA$7:BA$36)</f>
        <v>4.4922184861237303E-75</v>
      </c>
      <c r="AS1353" s="82">
        <f t="shared" ca="1" si="1012"/>
        <v>1.1444965269444923E-74</v>
      </c>
      <c r="AT1353" s="10">
        <f ca="1">SUMPRODUCT(P1323:P1352,'control variables'!AT$7:AT$36)</f>
        <v>-2.5511427866260888E-76</v>
      </c>
      <c r="AU1353" s="10">
        <f ca="1">SUMPRODUCT(Q1323:Q1352,'control variables'!AU$7:AU$36)</f>
        <v>2.7674286899073389E-76</v>
      </c>
      <c r="AV1353" s="10">
        <f ca="1">SUMPRODUCT(R1323:R1352,'control variables'!AV$7:AV$36)</f>
        <v>1.1916769710406726E-73</v>
      </c>
      <c r="AW1353" s="10">
        <f ca="1">SUMPRODUCT(S1323:S1352,'control variables'!AW$7:AW$36)</f>
        <v>8.9275483266488549E-74</v>
      </c>
      <c r="AX1353" s="10">
        <f t="shared" ca="1" si="991"/>
        <v>2.0846480896088393E-73</v>
      </c>
      <c r="AY1353" s="82">
        <f ca="1">SUMPRODUCT(P1323:P1352,'control variables'!BB$7:BB$36)</f>
        <v>9.2465261406852299E-76</v>
      </c>
      <c r="AZ1353" s="82">
        <f ca="1">SUMPRODUCT(Q1323:Q1352,'control variables'!BC$7:BC$36)</f>
        <v>2.3578625169678249E-75</v>
      </c>
      <c r="BA1353" s="82">
        <f ca="1">SUMPRODUCT(R1323:R1352,'control variables'!BD$7:BD$36)</f>
        <v>1.6505762378735993E-74</v>
      </c>
      <c r="BB1353" s="82">
        <f ca="1">SUMPRODUCT(S1323:S1352,'control variables'!BE$7:BE$36)</f>
        <v>2.3455866606132541E-75</v>
      </c>
      <c r="BC1353" s="82">
        <f t="shared" ca="1" si="1013"/>
        <v>2.2133864170385595E-74</v>
      </c>
      <c r="BD1353" s="10">
        <f ca="1">SUMPRODUCT(P1323:P1352,'control variables'!BF$7:BF$36)</f>
        <v>1.9342927297850171E-76</v>
      </c>
      <c r="BE1353" s="10">
        <f ca="1">SUMPRODUCT(Q1323:Q1352,'control variables'!BG$7:BG$36)</f>
        <v>2.2326916796640933E-76</v>
      </c>
      <c r="BF1353" s="10">
        <f ca="1">SUMPRODUCT(R1323:R1352,'control variables'!BH$7:BH$36)</f>
        <v>6.6874001049983094E-75</v>
      </c>
      <c r="BG1353" s="10">
        <f ca="1">SUMPRODUCT(S1323:S1352,'control variables'!BI$7:BI$36)</f>
        <v>1.5029766220506588E-74</v>
      </c>
      <c r="BH1353" s="10">
        <f t="shared" ca="1" si="1014"/>
        <v>2.2133864766449809E-74</v>
      </c>
      <c r="BI1353" s="82">
        <f t="shared" ca="1" si="992"/>
        <v>2.2314300225325793E-73</v>
      </c>
      <c r="BJ1353" s="82">
        <f t="shared" ca="1" si="993"/>
        <v>2.5875710527621764E-73</v>
      </c>
      <c r="BK1353" s="82">
        <f t="shared" ca="1" si="994"/>
        <v>8.6594601859440432E-73</v>
      </c>
      <c r="BL1353" s="82">
        <f t="shared" ca="1" si="995"/>
        <v>4.0782184427897971E-73</v>
      </c>
      <c r="BM1353" s="82">
        <f t="shared" ca="1" si="985"/>
        <v>1.7556679704028598E-72</v>
      </c>
      <c r="BN1353" s="10">
        <f ca="1">BN1352+BI1353-INDIRECT(ADDRESS(MAX($D1353-'key variables'!$B$9*30,34),scenario!BI$4),TRUE)</f>
        <v>9439390.0751690175</v>
      </c>
      <c r="BO1353" s="10">
        <f ca="1">BO1352+BJ1353-INDIRECT(ADDRESS(MAX($D1353-'key variables'!$B$9*30,34),scenario!BJ$4),TRUE)</f>
        <v>10895583.360992203</v>
      </c>
      <c r="BP1353" s="10">
        <f ca="1">BP1352+BK1353-INDIRECT(ADDRESS(MAX($D1353-'key variables'!$B$9*30,34),scenario!BK$4),TRUE)</f>
        <v>32531162.537994072</v>
      </c>
      <c r="BQ1353" s="10">
        <f ca="1">BQ1352+BL1353-INDIRECT(ADDRESS(MAX($D1353-'key variables'!$B$9*30,34),scenario!BL$4),TRUE)</f>
        <v>14415841.516535141</v>
      </c>
      <c r="BR1353" s="10">
        <f t="shared" ca="1" si="1015"/>
        <v>67281977.490690395</v>
      </c>
      <c r="BS1353" s="82">
        <f t="shared" ca="1" si="996"/>
        <v>-2.3433848477536824E-9</v>
      </c>
      <c r="BT1353" s="82">
        <f t="shared" ca="1" si="997"/>
        <v>-3.4288309057018498E-10</v>
      </c>
      <c r="BU1353" s="82">
        <f t="shared" ca="1" si="998"/>
        <v>-4.2578247660364599E-9</v>
      </c>
      <c r="BV1353" s="82">
        <f t="shared" ca="1" si="999"/>
        <v>-2.9943922343414556E-9</v>
      </c>
      <c r="BW1353" s="82">
        <f t="shared" ca="1" si="1016"/>
        <v>-9.9384849387017825E-9</v>
      </c>
      <c r="BX1353" s="10">
        <f t="shared" ca="1" si="1000"/>
        <v>-1.8625994260191893E-12</v>
      </c>
      <c r="BY1353" s="10">
        <f t="shared" ca="1" si="1001"/>
        <v>2.8902850229962428E-12</v>
      </c>
      <c r="BZ1353" s="10">
        <f t="shared" ca="1" si="1002"/>
        <v>-3.5034723983035463E-11</v>
      </c>
      <c r="CA1353" s="10">
        <f t="shared" ca="1" si="1003"/>
        <v>-2.0257049910634696E-11</v>
      </c>
      <c r="CB1353" s="10">
        <v>0</v>
      </c>
      <c r="CC1353" s="82">
        <f t="shared" ca="1" si="1004"/>
        <v>3.9725652202851362E-13</v>
      </c>
      <c r="CD1353" s="82">
        <f t="shared" ca="1" si="1005"/>
        <v>3.4270724516460853E-13</v>
      </c>
      <c r="CE1353" s="82">
        <f t="shared" ca="1" si="1006"/>
        <v>1.8915613015532971E-10</v>
      </c>
      <c r="CF1353" s="82">
        <f t="shared" ca="1" si="1007"/>
        <v>3.7028113764059381E-11</v>
      </c>
      <c r="CG1353" s="82">
        <f t="shared" ca="1" si="1017"/>
        <v>2.269242076865822E-10</v>
      </c>
      <c r="CH1353" s="13" t="str">
        <f t="shared" ca="1" si="1018"/>
        <v/>
      </c>
      <c r="CI1353" s="81">
        <f t="shared" ca="1" si="1027"/>
        <v>0.1131775965863165</v>
      </c>
      <c r="CJ1353" s="81">
        <f t="shared" ca="1" si="1028"/>
        <v>0.13063724757458739</v>
      </c>
      <c r="CK1353" s="81">
        <f t="shared" ca="1" si="1029"/>
        <v>0.39004625943939081</v>
      </c>
      <c r="CL1353" s="81">
        <f t="shared" ca="1" si="1030"/>
        <v>0.17284488538116416</v>
      </c>
      <c r="CM1353" s="89">
        <f t="shared" ca="1" si="1019"/>
        <v>0.80670598898145884</v>
      </c>
    </row>
    <row r="1354" spans="1:91" x14ac:dyDescent="0.3">
      <c r="A1354">
        <v>1289</v>
      </c>
      <c r="B1354" s="3">
        <f t="shared" si="1032"/>
        <v>3.7694444444444444</v>
      </c>
      <c r="C1354" s="3">
        <f t="shared" si="1020"/>
        <v>42.966666666666669</v>
      </c>
      <c r="D1354" s="4">
        <f t="shared" ca="1" si="1008"/>
        <v>1354</v>
      </c>
      <c r="E1354" s="58">
        <f>(0.5*(COS(B1354*2*PI())+1)*('key variables'!$B$4-'key variables'!$B$6)+'key variables'!$B$6)/'key variables'!$B$4</f>
        <v>1</v>
      </c>
      <c r="F1354" s="10">
        <f t="shared" ca="1" si="1021"/>
        <v>11689222.907461114</v>
      </c>
      <c r="G1354" s="10">
        <f t="shared" ca="1" si="1022"/>
        <v>13492492.798713122</v>
      </c>
      <c r="H1354" s="10">
        <f t="shared" ca="1" si="1023"/>
        <v>40309474.521088287</v>
      </c>
      <c r="I1354" s="10">
        <f t="shared" ca="1" si="1024"/>
        <v>17912154.249750931</v>
      </c>
      <c r="J1354" s="10">
        <f t="shared" ca="1" si="1009"/>
        <v>83403344.477013454</v>
      </c>
      <c r="K1354" s="82">
        <f t="shared" ca="1" si="986"/>
        <v>2249832.832292099</v>
      </c>
      <c r="L1354" s="82">
        <f t="shared" ca="1" si="987"/>
        <v>2596909.4377209195</v>
      </c>
      <c r="M1354" s="82">
        <f t="shared" ca="1" si="988"/>
        <v>7778311.98309422</v>
      </c>
      <c r="N1354" s="82">
        <f t="shared" ca="1" si="989"/>
        <v>3496312.733215793</v>
      </c>
      <c r="O1354" s="82">
        <f t="shared" ca="1" si="1010"/>
        <v>16121366.986323033</v>
      </c>
      <c r="P1354" s="10">
        <f ca="1">IF(IF($A1354&gt;='key variables'!$B$26,K1354*SUMPRODUCT(Z1354:AC1354,'control variables'!$O$3:$R$3)/J1354+F$65*'key variables'!$B$25/scenario!J$65,K1354*SUMPRODUCT(Z1354:AC1354,'control variables'!$O$7:$R$7)/J1354+F$65*'key variables'!$B$25/scenario!J$65)&lt;'key variables'!$B$28,0,IF($A1354&gt;='key variables'!$B$26,K1354*SUMPRODUCT(Z1354:AC1354,'control variables'!$O$3:$R$3)/J1354+F$65*'key variables'!$B$25/scenario!J$65,K1354*SUMPRODUCT(Z1354:AC1354,'control variables'!$O$7:$R$7)/J1354+F$65*'key variables'!$B$25/scenario!J$65))</f>
        <v>2.7176158853732834E-74</v>
      </c>
      <c r="Q1354" s="10">
        <f ca="1">IF(IF($A1354&gt;='key variables'!$B$26,L1354*SUMPRODUCT(Z1354:AC1354,'control variables'!$O$4:$R$4)/J1354+G$65*'key variables'!$B$25/scenario!J$65,L1354*SUMPRODUCT(Z1354:AC1354,'control variables'!$O$7:$R$7)/J1354+G$65*'key variables'!$B$25/scenario!J$65)&lt;'key variables'!$B$28,0,IF($A1354&gt;='key variables'!$B$26,L1354*SUMPRODUCT(Z1354:AC1354,'control variables'!$O$4:$R$4)/J1354+G$65*'key variables'!$B$25/scenario!J$65,L1354*SUMPRODUCT(Z1354:AC1354,'control variables'!$O$7:$R$7)/J1354+G$65*'key variables'!$B$25/scenario!J$65))</f>
        <v>3.1368563208477082E-74</v>
      </c>
      <c r="R1354" s="10">
        <f ca="1">IF(IF($A1354&gt;='key variables'!$B$26,M1354*SUMPRODUCT(Z1354:AC1354,'control variables'!$O$5:$R$5)/J1354+H$65*'key variables'!$B$25/scenario!J$65,M1354*SUMPRODUCT(Z1354:AC1354,'control variables'!$O$7:$R$7)/J1354+H$65*'key variables'!$B$25/scenario!J$65)&lt;'key variables'!$B$28,0,IF($A1354&gt;='key variables'!$B$26,M1354*SUMPRODUCT(Z1354:AC1354,'control variables'!$O$5:$R$5)/J1354+H$65*'key variables'!$B$25/scenario!J$65,M1354*SUMPRODUCT(Z1354:AC1354,'control variables'!$O$7:$R$7)/J1354+H$65*'key variables'!$B$25/scenario!J$65))</f>
        <v>9.3955710412095989E-74</v>
      </c>
      <c r="S1354" s="10">
        <f ca="1">IF(IF($A1354&gt;='key variables'!$B$26,N1354*SUMPRODUCT(Z1354:AC1354,'control variables'!$O$6:$R$6)/J1354+I$65*'key variables'!$B$25/scenario!J$65,N1354*SUMPRODUCT(Z1354:AC1354,'control variables'!$O$7:$R$7)/J1354+I$65*'key variables'!$B$25/scenario!J$65)&lt;'key variables'!$B$28,0,IF($A1354&gt;='key variables'!$B$26,N1354*SUMPRODUCT(Z1354:AC1354,'control variables'!$O$6:$R$6)/J1354+I$65*'key variables'!$B$25/scenario!J$65,N1354*SUMPRODUCT(Z1354:AC1354,'control variables'!$O$7:$R$7)/J1354+I$65*'key variables'!$B$25/scenario!J$65))</f>
        <v>4.2232626742938882E-74</v>
      </c>
      <c r="T1354" s="10">
        <f t="shared" ca="1" si="1031"/>
        <v>1.9473305921724479E-73</v>
      </c>
      <c r="U1354" s="82">
        <f ca="1">SUMPRODUCT(P1324:P1353,'control variables'!AD$7:AD$36)</f>
        <v>5.7618484297368067E-74</v>
      </c>
      <c r="V1354" s="82">
        <f ca="1">SUMPRODUCT(Q1324:Q1353,'control variables'!AE$7:AE$36)</f>
        <v>6.6507157114677154E-74</v>
      </c>
      <c r="W1354" s="82">
        <f ca="1">SUMPRODUCT(R1324:R1353,'control variables'!AF$7:AF$36)</f>
        <v>1.9920348766594808E-73</v>
      </c>
      <c r="X1354" s="82">
        <f ca="1">SUMPRODUCT(S1324:S1353,'control variables'!AG$7:AG$36)</f>
        <v>8.9540981634731232E-74</v>
      </c>
      <c r="Y1354" s="82">
        <f t="shared" ca="1" si="1025"/>
        <v>4.1287011071272455E-73</v>
      </c>
      <c r="Z1354" s="10">
        <f ca="1">IF($A1354&gt;='key variables'!$B$26,SUMPRODUCT(P1324:P1353,'control variables'!V$7:V$36)*$E1354,SUMPRODUCT(P1324:P1353,'control variables'!Z$7:Z$36)*$E1354)</f>
        <v>1.4059493468282382E-73</v>
      </c>
      <c r="AA1354" s="10">
        <f ca="1">IF($A1354&gt;='key variables'!$B$26,SUMPRODUCT(Q1324:Q1353,'control variables'!W$7:W$36)*$E1354,SUMPRODUCT(Q1324:Q1353,'control variables'!AA$7:AA$36)*$E1354)</f>
        <v>1.622841962003061E-73</v>
      </c>
      <c r="AB1354" s="10">
        <f ca="1">IF($A1354&gt;='key variables'!$B$26,SUMPRODUCT(R1324:R1353,'control variables'!X$7:X$36)*$E1354,SUMPRODUCT(R1324:R1353,'control variables'!AB$7:AB$36)*$E1354)</f>
        <v>4.8607667623537248E-73</v>
      </c>
      <c r="AC1354" s="10">
        <f ca="1">IF($A1354&gt;='key variables'!$B$26,SUMPRODUCT(S1324:S1353,'control variables'!Y$7:Y$36)*$E1354,SUMPRODUCT(S1324:S1353,'control variables'!AC$7:AC$36)*$E1354)</f>
        <v>2.1848905985446089E-73</v>
      </c>
      <c r="AD1354" s="10">
        <f t="shared" ca="1" si="1026"/>
        <v>1.0074448669729633E-72</v>
      </c>
      <c r="AE1354" s="82">
        <f ca="1">SUMPRODUCT(P1324:P1353,'control variables'!AL$7:AL$36)</f>
        <v>1.914271199696448E-73</v>
      </c>
      <c r="AF1354" s="82">
        <f ca="1">SUMPRODUCT(Q1324:Q1353,'control variables'!AM$7:AM$36)</f>
        <v>2.2038040694831713E-73</v>
      </c>
      <c r="AG1354" s="82">
        <f ca="1">SUMPRODUCT(R1324:R1353,'control variables'!AN$7:AN$36)</f>
        <v>6.2836245870300618E-73</v>
      </c>
      <c r="AH1354" s="82">
        <f ca="1">SUMPRODUCT(S1324:S1353,'control variables'!AO$7:AO$36)</f>
        <v>2.7207471174495626E-73</v>
      </c>
      <c r="AI1354" s="82">
        <f t="shared" ca="1" si="990"/>
        <v>1.3122446973659243E-72</v>
      </c>
      <c r="AJ1354" s="10">
        <f ca="1">SUMPRODUCT(P1324:P1353,'control variables'!AP$7:AP$36)</f>
        <v>1.8290935767679456E-76</v>
      </c>
      <c r="AK1354" s="10">
        <f ca="1">SUMPRODUCT(Q1324:Q1353,'control variables'!AQ$7:AQ$36)</f>
        <v>5.2781592301061828E-76</v>
      </c>
      <c r="AL1354" s="10">
        <f ca="1">SUMPRODUCT(R1324:R1353,'control variables'!AR$7:AR$36)</f>
        <v>1.8971090139013004E-74</v>
      </c>
      <c r="AM1354" s="10">
        <f ca="1">SUMPRODUCT(S1324:S1353,'control variables'!AS$7:AS$36)</f>
        <v>1.4212351848785501E-74</v>
      </c>
      <c r="AN1354" s="10">
        <f t="shared" ca="1" si="1011"/>
        <v>3.3894167268485917E-74</v>
      </c>
      <c r="AO1354" s="82">
        <f ca="1">SUMPRODUCT(P1324:P1353,'control variables'!AX$7:AX$36)</f>
        <v>2.4872881320239263E-76</v>
      </c>
      <c r="AP1354" s="82">
        <f ca="1">SUMPRODUCT(Q1324:Q1353,'control variables'!AY$7:AY$36)</f>
        <v>5.7419928553567791E-76</v>
      </c>
      <c r="AQ1354" s="82">
        <f ca="1">SUMPRODUCT(R1324:R1353,'control variables'!AZ$7:AZ$36)</f>
        <v>5.1595574937946073E-75</v>
      </c>
      <c r="AR1354" s="82">
        <f ca="1">SUMPRODUCT(S1324:S1353,'control variables'!BA$7:BA$36)</f>
        <v>3.8653259221539881E-75</v>
      </c>
      <c r="AS1354" s="82">
        <f t="shared" ca="1" si="1012"/>
        <v>9.8478115146866665E-75</v>
      </c>
      <c r="AT1354" s="10">
        <f ca="1">SUMPRODUCT(P1324:P1353,'control variables'!AT$7:AT$36)</f>
        <v>-2.1951288377273239E-76</v>
      </c>
      <c r="AU1354" s="10">
        <f ca="1">SUMPRODUCT(Q1324:Q1353,'control variables'!AU$7:AU$36)</f>
        <v>2.3812318759325945E-76</v>
      </c>
      <c r="AV1354" s="10">
        <f ca="1">SUMPRODUCT(R1324:R1353,'control variables'!AV$7:AV$36)</f>
        <v>1.0253775281024011E-73</v>
      </c>
      <c r="AW1354" s="10">
        <f ca="1">SUMPRODUCT(S1324:S1353,'control variables'!AW$7:AW$36)</f>
        <v>7.6817020531996958E-74</v>
      </c>
      <c r="AX1354" s="10">
        <f t="shared" ca="1" si="991"/>
        <v>1.7937338364605759E-73</v>
      </c>
      <c r="AY1354" s="82">
        <f ca="1">SUMPRODUCT(P1324:P1353,'control variables'!BB$7:BB$36)</f>
        <v>7.9561662665934468E-76</v>
      </c>
      <c r="AZ1354" s="82">
        <f ca="1">SUMPRODUCT(Q1324:Q1353,'control variables'!BC$7:BC$36)</f>
        <v>2.0288209791806549E-75</v>
      </c>
      <c r="BA1354" s="82">
        <f ca="1">SUMPRODUCT(R1324:R1353,'control variables'!BD$7:BD$36)</f>
        <v>1.4202370473412694E-74</v>
      </c>
      <c r="BB1354" s="82">
        <f ca="1">SUMPRODUCT(S1324:S1353,'control variables'!BE$7:BE$36)</f>
        <v>2.0182582280743731E-75</v>
      </c>
      <c r="BC1354" s="82">
        <f t="shared" ca="1" si="1013"/>
        <v>1.9045066307327066E-74</v>
      </c>
      <c r="BD1354" s="10">
        <f ca="1">SUMPRODUCT(P1324:P1353,'control variables'!BF$7:BF$36)</f>
        <v>1.6643606833833099E-76</v>
      </c>
      <c r="BE1354" s="10">
        <f ca="1">SUMPRODUCT(Q1324:Q1353,'control variables'!BG$7:BG$36)</f>
        <v>1.9211178290283748E-76</v>
      </c>
      <c r="BF1354" s="10">
        <f ca="1">SUMPRODUCT(R1324:R1353,'control variables'!BH$7:BH$36)</f>
        <v>5.7541682483858855E-75</v>
      </c>
      <c r="BG1354" s="10">
        <f ca="1">SUMPRODUCT(S1324:S1353,'control variables'!BI$7:BI$36)</f>
        <v>1.2932350720583001E-74</v>
      </c>
      <c r="BH1354" s="10">
        <f t="shared" ca="1" si="1014"/>
        <v>1.9045066820210053E-74</v>
      </c>
      <c r="BI1354" s="82">
        <f t="shared" ca="1" si="992"/>
        <v>1.920032237125314E-73</v>
      </c>
      <c r="BJ1354" s="82">
        <f t="shared" ca="1" si="993"/>
        <v>2.2264735111509106E-73</v>
      </c>
      <c r="BK1354" s="82">
        <f t="shared" ca="1" si="994"/>
        <v>7.4510258198665895E-73</v>
      </c>
      <c r="BL1354" s="82">
        <f t="shared" ca="1" si="995"/>
        <v>3.5090999050502757E-73</v>
      </c>
      <c r="BM1354" s="82">
        <f t="shared" ca="1" si="985"/>
        <v>1.5106631473193089E-72</v>
      </c>
      <c r="BN1354" s="10">
        <f ca="1">BN1353+BI1354-INDIRECT(ADDRESS(MAX($D1354-'key variables'!$B$9*30,34),scenario!BI$4),TRUE)</f>
        <v>9439390.0751690175</v>
      </c>
      <c r="BO1354" s="10">
        <f ca="1">BO1353+BJ1354-INDIRECT(ADDRESS(MAX($D1354-'key variables'!$B$9*30,34),scenario!BJ$4),TRUE)</f>
        <v>10895583.360992203</v>
      </c>
      <c r="BP1354" s="10">
        <f ca="1">BP1353+BK1354-INDIRECT(ADDRESS(MAX($D1354-'key variables'!$B$9*30,34),scenario!BK$4),TRUE)</f>
        <v>32531162.537994072</v>
      </c>
      <c r="BQ1354" s="10">
        <f ca="1">BQ1353+BL1354-INDIRECT(ADDRESS(MAX($D1354-'key variables'!$B$9*30,34),scenario!BL$4),TRUE)</f>
        <v>14415841.516535141</v>
      </c>
      <c r="BR1354" s="10">
        <f t="shared" ca="1" si="1015"/>
        <v>67281977.490690395</v>
      </c>
      <c r="BS1354" s="82">
        <f t="shared" ca="1" si="996"/>
        <v>-2.3433848477536824E-9</v>
      </c>
      <c r="BT1354" s="82">
        <f t="shared" ca="1" si="997"/>
        <v>-3.4288309057018498E-10</v>
      </c>
      <c r="BU1354" s="82">
        <f t="shared" ca="1" si="998"/>
        <v>-4.2578247660364599E-9</v>
      </c>
      <c r="BV1354" s="82">
        <f t="shared" ca="1" si="999"/>
        <v>-2.9943922343414556E-9</v>
      </c>
      <c r="BW1354" s="82">
        <f t="shared" ca="1" si="1016"/>
        <v>-9.9384849387017825E-9</v>
      </c>
      <c r="BX1354" s="10">
        <f t="shared" ca="1" si="1000"/>
        <v>-1.8625994260191893E-12</v>
      </c>
      <c r="BY1354" s="10">
        <f t="shared" ca="1" si="1001"/>
        <v>2.8902850229962428E-12</v>
      </c>
      <c r="BZ1354" s="10">
        <f t="shared" ca="1" si="1002"/>
        <v>-3.5034723983035463E-11</v>
      </c>
      <c r="CA1354" s="10">
        <f t="shared" ca="1" si="1003"/>
        <v>-2.0257049910634696E-11</v>
      </c>
      <c r="CB1354" s="10">
        <v>0</v>
      </c>
      <c r="CC1354" s="82">
        <f t="shared" ca="1" si="1004"/>
        <v>3.9725652202851362E-13</v>
      </c>
      <c r="CD1354" s="82">
        <f t="shared" ca="1" si="1005"/>
        <v>3.4270724516460853E-13</v>
      </c>
      <c r="CE1354" s="82">
        <f t="shared" ca="1" si="1006"/>
        <v>1.8915613015532971E-10</v>
      </c>
      <c r="CF1354" s="82">
        <f t="shared" ca="1" si="1007"/>
        <v>3.7028113764059381E-11</v>
      </c>
      <c r="CG1354" s="82">
        <f t="shared" ca="1" si="1017"/>
        <v>2.269242076865822E-10</v>
      </c>
      <c r="CH1354" s="13" t="str">
        <f t="shared" ca="1" si="1018"/>
        <v/>
      </c>
      <c r="CI1354" s="81">
        <f t="shared" ca="1" si="1027"/>
        <v>0.1131775965863165</v>
      </c>
      <c r="CJ1354" s="81">
        <f t="shared" ca="1" si="1028"/>
        <v>0.13063724757458739</v>
      </c>
      <c r="CK1354" s="81">
        <f t="shared" ca="1" si="1029"/>
        <v>0.39004625943939081</v>
      </c>
      <c r="CL1354" s="81">
        <f t="shared" ca="1" si="1030"/>
        <v>0.17284488538116416</v>
      </c>
      <c r="CM1354" s="89">
        <f t="shared" ca="1" si="1019"/>
        <v>0.80670598898145884</v>
      </c>
    </row>
    <row r="1355" spans="1:91" x14ac:dyDescent="0.3">
      <c r="A1355">
        <v>1290</v>
      </c>
      <c r="B1355" s="3">
        <f t="shared" si="1032"/>
        <v>3.7722222222222221</v>
      </c>
      <c r="C1355" s="3">
        <f t="shared" si="1020"/>
        <v>43</v>
      </c>
      <c r="D1355" s="4">
        <f t="shared" ca="1" si="1008"/>
        <v>1355</v>
      </c>
      <c r="E1355" s="58">
        <f>(0.5*(COS(B1355*2*PI())+1)*('key variables'!$B$4-'key variables'!$B$6)+'key variables'!$B$6)/'key variables'!$B$4</f>
        <v>1</v>
      </c>
      <c r="F1355" s="10">
        <f t="shared" ca="1" si="1021"/>
        <v>11689222.907461114</v>
      </c>
      <c r="G1355" s="10">
        <f t="shared" ca="1" si="1022"/>
        <v>13492492.798713122</v>
      </c>
      <c r="H1355" s="10">
        <f t="shared" ca="1" si="1023"/>
        <v>40309474.521088287</v>
      </c>
      <c r="I1355" s="10">
        <f t="shared" ca="1" si="1024"/>
        <v>17912154.249750931</v>
      </c>
      <c r="J1355" s="10">
        <f t="shared" ca="1" si="1009"/>
        <v>83403344.477013454</v>
      </c>
      <c r="K1355" s="82">
        <f t="shared" ca="1" si="986"/>
        <v>2249832.832292099</v>
      </c>
      <c r="L1355" s="82">
        <f t="shared" ca="1" si="987"/>
        <v>2596909.4377209195</v>
      </c>
      <c r="M1355" s="82">
        <f t="shared" ca="1" si="988"/>
        <v>7778311.98309422</v>
      </c>
      <c r="N1355" s="82">
        <f t="shared" ca="1" si="989"/>
        <v>3496312.733215793</v>
      </c>
      <c r="O1355" s="82">
        <f t="shared" ca="1" si="1010"/>
        <v>16121366.986323033</v>
      </c>
      <c r="P1355" s="10">
        <f ca="1">IF(IF($A1355&gt;='key variables'!$B$26,K1355*SUMPRODUCT(Z1355:AC1355,'control variables'!$O$3:$R$3)/J1355+F$65*'key variables'!$B$25/scenario!J$65,K1355*SUMPRODUCT(Z1355:AC1355,'control variables'!$O$7:$R$7)/J1355+F$65*'key variables'!$B$25/scenario!J$65)&lt;'key variables'!$B$28,0,IF($A1355&gt;='key variables'!$B$26,K1355*SUMPRODUCT(Z1355:AC1355,'control variables'!$O$3:$R$3)/J1355+F$65*'key variables'!$B$25/scenario!J$65,K1355*SUMPRODUCT(Z1355:AC1355,'control variables'!$O$7:$R$7)/J1355+F$65*'key variables'!$B$25/scenario!J$65))</f>
        <v>2.338370486795929E-74</v>
      </c>
      <c r="Q1355" s="10">
        <f ca="1">IF(IF($A1355&gt;='key variables'!$B$26,L1355*SUMPRODUCT(Z1355:AC1355,'control variables'!$O$4:$R$4)/J1355+G$65*'key variables'!$B$25/scenario!J$65,L1355*SUMPRODUCT(Z1355:AC1355,'control variables'!$O$7:$R$7)/J1355+G$65*'key variables'!$B$25/scenario!J$65)&lt;'key variables'!$B$28,0,IF($A1355&gt;='key variables'!$B$26,L1355*SUMPRODUCT(Z1355:AC1355,'control variables'!$O$4:$R$4)/J1355+G$65*'key variables'!$B$25/scenario!J$65,L1355*SUMPRODUCT(Z1355:AC1355,'control variables'!$O$7:$R$7)/J1355+G$65*'key variables'!$B$25/scenario!J$65))</f>
        <v>2.6991055952640673E-74</v>
      </c>
      <c r="R1355" s="10">
        <f ca="1">IF(IF($A1355&gt;='key variables'!$B$26,M1355*SUMPRODUCT(Z1355:AC1355,'control variables'!$O$5:$R$5)/J1355+H$65*'key variables'!$B$25/scenario!J$65,M1355*SUMPRODUCT(Z1355:AC1355,'control variables'!$O$7:$R$7)/J1355+H$65*'key variables'!$B$25/scenario!J$65)&lt;'key variables'!$B$28,0,IF($A1355&gt;='key variables'!$B$26,M1355*SUMPRODUCT(Z1355:AC1355,'control variables'!$O$5:$R$5)/J1355+H$65*'key variables'!$B$25/scenario!J$65,M1355*SUMPRODUCT(Z1355:AC1355,'control variables'!$O$7:$R$7)/J1355+H$65*'key variables'!$B$25/scenario!J$65))</f>
        <v>8.0844118359799948E-74</v>
      </c>
      <c r="S1355" s="10">
        <f ca="1">IF(IF($A1355&gt;='key variables'!$B$26,N1355*SUMPRODUCT(Z1355:AC1355,'control variables'!$O$6:$R$6)/J1355+I$65*'key variables'!$B$25/scenario!J$65,N1355*SUMPRODUCT(Z1355:AC1355,'control variables'!$O$7:$R$7)/J1355+I$65*'key variables'!$B$25/scenario!J$65)&lt;'key variables'!$B$28,0,IF($A1355&gt;='key variables'!$B$26,N1355*SUMPRODUCT(Z1355:AC1355,'control variables'!$O$6:$R$6)/J1355+I$65*'key variables'!$B$25/scenario!J$65,N1355*SUMPRODUCT(Z1355:AC1355,'control variables'!$O$7:$R$7)/J1355+I$65*'key variables'!$B$25/scenario!J$65))</f>
        <v>3.6339031018723968E-74</v>
      </c>
      <c r="T1355" s="10">
        <f t="shared" ca="1" si="1031"/>
        <v>1.6755791019912388E-73</v>
      </c>
      <c r="U1355" s="82">
        <f ca="1">SUMPRODUCT(P1325:P1354,'control variables'!AD$7:AD$36)</f>
        <v>4.957778025218364E-74</v>
      </c>
      <c r="V1355" s="82">
        <f ca="1">SUMPRODUCT(Q1325:Q1354,'control variables'!AE$7:AE$36)</f>
        <v>5.7226031903437825E-74</v>
      </c>
      <c r="W1355" s="82">
        <f ca="1">SUMPRODUCT(R1325:R1354,'control variables'!AF$7:AF$36)</f>
        <v>1.7140448690043162E-73</v>
      </c>
      <c r="X1355" s="82">
        <f ca="1">SUMPRODUCT(S1325:S1354,'control variables'!AG$7:AG$36)</f>
        <v>7.7045468397617933E-74</v>
      </c>
      <c r="Y1355" s="82">
        <f t="shared" ca="1" si="1025"/>
        <v>3.5525376745367103E-73</v>
      </c>
      <c r="Z1355" s="10">
        <f ca="1">IF($A1355&gt;='key variables'!$B$26,SUMPRODUCT(P1325:P1354,'control variables'!V$7:V$36)*$E1355,SUMPRODUCT(P1325:P1354,'control variables'!Z$7:Z$36)*$E1355)</f>
        <v>1.20974802813297E-73</v>
      </c>
      <c r="AA1355" s="10">
        <f ca="1">IF($A1355&gt;='key variables'!$B$26,SUMPRODUCT(Q1325:Q1354,'control variables'!W$7:W$36)*$E1355,SUMPRODUCT(Q1325:Q1354,'control variables'!AA$7:AA$36)*$E1355)</f>
        <v>1.3963731111178412E-73</v>
      </c>
      <c r="AB1355" s="10">
        <f ca="1">IF($A1355&gt;='key variables'!$B$26,SUMPRODUCT(R1325:R1354,'control variables'!X$7:X$36)*$E1355,SUMPRODUCT(R1325:R1354,'control variables'!AB$7:AB$36)*$E1355)</f>
        <v>4.1824430014050028E-73</v>
      </c>
      <c r="AC1355" s="10">
        <f ca="1">IF($A1355&gt;='key variables'!$B$26,SUMPRODUCT(S1325:S1354,'control variables'!Y$7:Y$36)*$E1355,SUMPRODUCT(S1325:S1354,'control variables'!AC$7:AC$36)*$E1355)</f>
        <v>1.8799874257479314E-73</v>
      </c>
      <c r="AD1355" s="10">
        <f t="shared" ca="1" si="1026"/>
        <v>8.6685515664037455E-73</v>
      </c>
      <c r="AE1355" s="82">
        <f ca="1">SUMPRODUCT(P1325:P1354,'control variables'!AL$7:AL$36)</f>
        <v>1.6471331733030262E-73</v>
      </c>
      <c r="AF1355" s="82">
        <f ca="1">SUMPRODUCT(Q1325:Q1354,'control variables'!AM$7:AM$36)</f>
        <v>1.8962615071895518E-73</v>
      </c>
      <c r="AG1355" s="82">
        <f ca="1">SUMPRODUCT(R1325:R1354,'control variables'!AN$7:AN$36)</f>
        <v>5.4067399162255409E-73</v>
      </c>
      <c r="AH1355" s="82">
        <f ca="1">SUMPRODUCT(S1325:S1354,'control variables'!AO$7:AO$36)</f>
        <v>2.3410647530143038E-73</v>
      </c>
      <c r="AI1355" s="82">
        <f t="shared" ca="1" si="990"/>
        <v>1.1291199349732421E-72</v>
      </c>
      <c r="AJ1355" s="10">
        <f ca="1">SUMPRODUCT(P1325:P1354,'control variables'!AP$7:AP$36)</f>
        <v>1.5738421535296098E-76</v>
      </c>
      <c r="AK1355" s="10">
        <f ca="1">SUMPRODUCT(Q1325:Q1354,'control variables'!AQ$7:AQ$36)</f>
        <v>4.5415880274759717E-76</v>
      </c>
      <c r="AL1355" s="10">
        <f ca="1">SUMPRODUCT(R1325:R1354,'control variables'!AR$7:AR$36)</f>
        <v>1.6323659838086323E-74</v>
      </c>
      <c r="AM1355" s="10">
        <f ca="1">SUMPRODUCT(S1325:S1354,'control variables'!AS$7:AS$36)</f>
        <v>1.2229007156614661E-74</v>
      </c>
      <c r="AN1355" s="10">
        <f t="shared" ca="1" si="1011"/>
        <v>2.9164210012801542E-74</v>
      </c>
      <c r="AO1355" s="82">
        <f ca="1">SUMPRODUCT(P1325:P1354,'control variables'!AX$7:AX$36)</f>
        <v>2.1401851495593642E-76</v>
      </c>
      <c r="AP1355" s="82">
        <f ca="1">SUMPRODUCT(Q1325:Q1354,'control variables'!AY$7:AY$36)</f>
        <v>4.9406933115991476E-76</v>
      </c>
      <c r="AQ1355" s="82">
        <f ca="1">SUMPRODUCT(R1325:R1354,'control variables'!AZ$7:AZ$36)</f>
        <v>4.4395372551919243E-75</v>
      </c>
      <c r="AR1355" s="82">
        <f ca="1">SUMPRODUCT(S1325:S1354,'control variables'!BA$7:BA$36)</f>
        <v>3.3259167003178721E-75</v>
      </c>
      <c r="AS1355" s="82">
        <f t="shared" ca="1" si="1012"/>
        <v>8.473541801625647E-75</v>
      </c>
      <c r="AT1355" s="10">
        <f ca="1">SUMPRODUCT(P1325:P1354,'control variables'!AT$7:AT$36)</f>
        <v>-1.8887969107345603E-76</v>
      </c>
      <c r="AU1355" s="10">
        <f ca="1">SUMPRODUCT(Q1325:Q1354,'control variables'!AU$7:AU$36)</f>
        <v>2.0489291260282913E-76</v>
      </c>
      <c r="AV1355" s="10">
        <f ca="1">SUMPRODUCT(R1325:R1354,'control variables'!AV$7:AV$36)</f>
        <v>8.8228530104028105E-74</v>
      </c>
      <c r="AW1355" s="10">
        <f ca="1">SUMPRODUCT(S1325:S1354,'control variables'!AW$7:AW$36)</f>
        <v>6.609714590733841E-74</v>
      </c>
      <c r="AX1355" s="10">
        <f t="shared" ca="1" si="991"/>
        <v>1.5434168923289591E-73</v>
      </c>
      <c r="AY1355" s="82">
        <f ca="1">SUMPRODUCT(P1325:P1354,'control variables'!BB$7:BB$36)</f>
        <v>6.8458771108809638E-76</v>
      </c>
      <c r="AZ1355" s="82">
        <f ca="1">SUMPRODUCT(Q1325:Q1354,'control variables'!BC$7:BC$36)</f>
        <v>1.7456974424687029E-75</v>
      </c>
      <c r="BA1355" s="82">
        <f ca="1">SUMPRODUCT(R1325:R1354,'control variables'!BD$7:BD$36)</f>
        <v>1.2220418689894612E-74</v>
      </c>
      <c r="BB1355" s="82">
        <f ca="1">SUMPRODUCT(S1325:S1354,'control variables'!BE$7:BE$36)</f>
        <v>1.7366087314484153E-75</v>
      </c>
      <c r="BC1355" s="82">
        <f t="shared" ca="1" si="1013"/>
        <v>1.6387312574899826E-74</v>
      </c>
      <c r="BD1355" s="10">
        <f ca="1">SUMPRODUCT(P1325:P1354,'control variables'!BF$7:BF$36)</f>
        <v>1.4320978628193648E-76</v>
      </c>
      <c r="BE1355" s="10">
        <f ca="1">SUMPRODUCT(Q1325:Q1354,'control variables'!BG$7:BG$36)</f>
        <v>1.6530243502165764E-76</v>
      </c>
      <c r="BF1355" s="10">
        <f ca="1">SUMPRODUCT(R1325:R1354,'control variables'!BH$7:BH$36)</f>
        <v>4.9511696191147302E-75</v>
      </c>
      <c r="BG1355" s="10">
        <f ca="1">SUMPRODUCT(S1325:S1354,'control variables'!BI$7:BI$36)</f>
        <v>1.1127631175791272E-74</v>
      </c>
      <c r="BH1355" s="10">
        <f t="shared" ca="1" si="1014"/>
        <v>1.6387313016209597E-74</v>
      </c>
      <c r="BI1355" s="82">
        <f t="shared" ca="1" si="992"/>
        <v>1.6520902535031726E-73</v>
      </c>
      <c r="BJ1355" s="82">
        <f t="shared" ca="1" si="993"/>
        <v>1.9157674107402672E-73</v>
      </c>
      <c r="BK1355" s="82">
        <f t="shared" ca="1" si="994"/>
        <v>6.4112294041647683E-73</v>
      </c>
      <c r="BL1355" s="82">
        <f t="shared" ca="1" si="995"/>
        <v>3.0194022994021718E-73</v>
      </c>
      <c r="BM1355" s="82">
        <f t="shared" ca="1" si="985"/>
        <v>1.2998489367810381E-72</v>
      </c>
      <c r="BN1355" s="10">
        <f ca="1">BN1354+BI1355-INDIRECT(ADDRESS(MAX($D1355-'key variables'!$B$9*30,34),scenario!BI$4),TRUE)</f>
        <v>9439390.0751690175</v>
      </c>
      <c r="BO1355" s="10">
        <f ca="1">BO1354+BJ1355-INDIRECT(ADDRESS(MAX($D1355-'key variables'!$B$9*30,34),scenario!BJ$4),TRUE)</f>
        <v>10895583.360992203</v>
      </c>
      <c r="BP1355" s="10">
        <f ca="1">BP1354+BK1355-INDIRECT(ADDRESS(MAX($D1355-'key variables'!$B$9*30,34),scenario!BK$4),TRUE)</f>
        <v>32531162.537994072</v>
      </c>
      <c r="BQ1355" s="10">
        <f ca="1">BQ1354+BL1355-INDIRECT(ADDRESS(MAX($D1355-'key variables'!$B$9*30,34),scenario!BL$4),TRUE)</f>
        <v>14415841.516535141</v>
      </c>
      <c r="BR1355" s="10">
        <f t="shared" ca="1" si="1015"/>
        <v>67281977.490690395</v>
      </c>
      <c r="BS1355" s="82">
        <f t="shared" ca="1" si="996"/>
        <v>-2.3433848477536824E-9</v>
      </c>
      <c r="BT1355" s="82">
        <f t="shared" ca="1" si="997"/>
        <v>-3.4288309057018498E-10</v>
      </c>
      <c r="BU1355" s="82">
        <f t="shared" ca="1" si="998"/>
        <v>-4.2578247660364599E-9</v>
      </c>
      <c r="BV1355" s="82">
        <f t="shared" ca="1" si="999"/>
        <v>-2.9943922343414556E-9</v>
      </c>
      <c r="BW1355" s="82">
        <f t="shared" ca="1" si="1016"/>
        <v>-9.9384849387017825E-9</v>
      </c>
      <c r="BX1355" s="10">
        <f t="shared" ca="1" si="1000"/>
        <v>-1.8625994260191893E-12</v>
      </c>
      <c r="BY1355" s="10">
        <f t="shared" ca="1" si="1001"/>
        <v>2.8902850229962428E-12</v>
      </c>
      <c r="BZ1355" s="10">
        <f t="shared" ca="1" si="1002"/>
        <v>-3.5034723983035463E-11</v>
      </c>
      <c r="CA1355" s="10">
        <f t="shared" ca="1" si="1003"/>
        <v>-2.0257049910634696E-11</v>
      </c>
      <c r="CB1355" s="10">
        <v>0</v>
      </c>
      <c r="CC1355" s="82">
        <f t="shared" ca="1" si="1004"/>
        <v>3.9725652202851362E-13</v>
      </c>
      <c r="CD1355" s="82">
        <f t="shared" ca="1" si="1005"/>
        <v>3.4270724516460853E-13</v>
      </c>
      <c r="CE1355" s="82">
        <f t="shared" ca="1" si="1006"/>
        <v>1.8915613015532971E-10</v>
      </c>
      <c r="CF1355" s="82">
        <f t="shared" ca="1" si="1007"/>
        <v>3.7028113764059381E-11</v>
      </c>
      <c r="CG1355" s="82">
        <f t="shared" ca="1" si="1017"/>
        <v>2.269242076865822E-10</v>
      </c>
      <c r="CH1355" s="13" t="str">
        <f t="shared" ca="1" si="1018"/>
        <v/>
      </c>
      <c r="CI1355" s="81">
        <f t="shared" ca="1" si="1027"/>
        <v>0.1131775965863165</v>
      </c>
      <c r="CJ1355" s="81">
        <f t="shared" ca="1" si="1028"/>
        <v>0.13063724757458739</v>
      </c>
      <c r="CK1355" s="81">
        <f t="shared" ca="1" si="1029"/>
        <v>0.39004625943939081</v>
      </c>
      <c r="CL1355" s="81">
        <f t="shared" ca="1" si="1030"/>
        <v>0.17284488538116416</v>
      </c>
      <c r="CM1355" s="89">
        <f t="shared" ca="1" si="1019"/>
        <v>0.80670598898145884</v>
      </c>
    </row>
    <row r="1356" spans="1:91" x14ac:dyDescent="0.3">
      <c r="A1356">
        <v>1291</v>
      </c>
      <c r="B1356" s="3">
        <f t="shared" si="1032"/>
        <v>3.7749999999999999</v>
      </c>
      <c r="C1356" s="3">
        <f t="shared" si="1020"/>
        <v>43.033333333333331</v>
      </c>
      <c r="D1356" s="4">
        <f t="shared" ca="1" si="1008"/>
        <v>1356</v>
      </c>
      <c r="E1356" s="58">
        <f>(0.5*(COS(B1356*2*PI())+1)*('key variables'!$B$4-'key variables'!$B$6)+'key variables'!$B$6)/'key variables'!$B$4</f>
        <v>1</v>
      </c>
      <c r="F1356" s="10">
        <f t="shared" ca="1" si="1021"/>
        <v>11689222.907461114</v>
      </c>
      <c r="G1356" s="10">
        <f t="shared" ca="1" si="1022"/>
        <v>13492492.798713122</v>
      </c>
      <c r="H1356" s="10">
        <f t="shared" ca="1" si="1023"/>
        <v>40309474.521088287</v>
      </c>
      <c r="I1356" s="10">
        <f t="shared" ca="1" si="1024"/>
        <v>17912154.249750931</v>
      </c>
      <c r="J1356" s="10">
        <f t="shared" ca="1" si="1009"/>
        <v>83403344.477013454</v>
      </c>
      <c r="K1356" s="82">
        <f t="shared" ca="1" si="986"/>
        <v>2249832.832292099</v>
      </c>
      <c r="L1356" s="82">
        <f t="shared" ca="1" si="987"/>
        <v>2596909.4377209195</v>
      </c>
      <c r="M1356" s="82">
        <f t="shared" ca="1" si="988"/>
        <v>7778311.98309422</v>
      </c>
      <c r="N1356" s="82">
        <f t="shared" ca="1" si="989"/>
        <v>3496312.733215793</v>
      </c>
      <c r="O1356" s="82">
        <f t="shared" ca="1" si="1010"/>
        <v>16121366.986323033</v>
      </c>
      <c r="P1356" s="10">
        <f ca="1">IF(IF($A1356&gt;='key variables'!$B$26,K1356*SUMPRODUCT(Z1356:AC1356,'control variables'!$O$3:$R$3)/J1356+F$65*'key variables'!$B$25/scenario!J$65,K1356*SUMPRODUCT(Z1356:AC1356,'control variables'!$O$7:$R$7)/J1356+F$65*'key variables'!$B$25/scenario!J$65)&lt;'key variables'!$B$28,0,IF($A1356&gt;='key variables'!$B$26,K1356*SUMPRODUCT(Z1356:AC1356,'control variables'!$O$3:$R$3)/J1356+F$65*'key variables'!$B$25/scenario!J$65,K1356*SUMPRODUCT(Z1356:AC1356,'control variables'!$O$7:$R$7)/J1356+F$65*'key variables'!$B$25/scenario!J$65))</f>
        <v>2.0120490768941628E-74</v>
      </c>
      <c r="Q1356" s="10">
        <f ca="1">IF(IF($A1356&gt;='key variables'!$B$26,L1356*SUMPRODUCT(Z1356:AC1356,'control variables'!$O$4:$R$4)/J1356+G$65*'key variables'!$B$25/scenario!J$65,L1356*SUMPRODUCT(Z1356:AC1356,'control variables'!$O$7:$R$7)/J1356+G$65*'key variables'!$B$25/scenario!J$65)&lt;'key variables'!$B$28,0,IF($A1356&gt;='key variables'!$B$26,L1356*SUMPRODUCT(Z1356:AC1356,'control variables'!$O$4:$R$4)/J1356+G$65*'key variables'!$B$25/scenario!J$65,L1356*SUMPRODUCT(Z1356:AC1356,'control variables'!$O$7:$R$7)/J1356+G$65*'key variables'!$B$25/scenario!J$65))</f>
        <v>2.322443321987103E-74</v>
      </c>
      <c r="R1356" s="10">
        <f ca="1">IF(IF($A1356&gt;='key variables'!$B$26,M1356*SUMPRODUCT(Z1356:AC1356,'control variables'!$O$5:$R$5)/J1356+H$65*'key variables'!$B$25/scenario!J$65,M1356*SUMPRODUCT(Z1356:AC1356,'control variables'!$O$7:$R$7)/J1356+H$65*'key variables'!$B$25/scenario!J$65)&lt;'key variables'!$B$28,0,IF($A1356&gt;='key variables'!$B$26,M1356*SUMPRODUCT(Z1356:AC1356,'control variables'!$O$5:$R$5)/J1356+H$65*'key variables'!$B$25/scenario!J$65,M1356*SUMPRODUCT(Z1356:AC1356,'control variables'!$O$7:$R$7)/J1356+H$65*'key variables'!$B$25/scenario!J$65))</f>
        <v>6.9562259118759383E-74</v>
      </c>
      <c r="S1356" s="10">
        <f ca="1">IF(IF($A1356&gt;='key variables'!$B$26,N1356*SUMPRODUCT(Z1356:AC1356,'control variables'!$O$6:$R$6)/J1356+I$65*'key variables'!$B$25/scenario!J$65,N1356*SUMPRODUCT(Z1356:AC1356,'control variables'!$O$7:$R$7)/J1356+I$65*'key variables'!$B$25/scenario!J$65)&lt;'key variables'!$B$28,0,IF($A1356&gt;='key variables'!$B$26,N1356*SUMPRODUCT(Z1356:AC1356,'control variables'!$O$6:$R$6)/J1356+I$65*'key variables'!$B$25/scenario!J$65,N1356*SUMPRODUCT(Z1356:AC1356,'control variables'!$O$7:$R$7)/J1356+I$65*'key variables'!$B$25/scenario!J$65))</f>
        <v>3.1267891135863787E-74</v>
      </c>
      <c r="T1356" s="10">
        <f t="shared" ca="1" si="1031"/>
        <v>1.4417507424343584E-73</v>
      </c>
      <c r="U1356" s="82">
        <f ca="1">SUMPRODUCT(P1326:P1355,'control variables'!AD$7:AD$36)</f>
        <v>4.265916267509463E-74</v>
      </c>
      <c r="V1356" s="82">
        <f ca="1">SUMPRODUCT(Q1326:Q1355,'control variables'!AE$7:AE$36)</f>
        <v>4.9240094893344608E-74</v>
      </c>
      <c r="W1356" s="82">
        <f ca="1">SUMPRODUCT(R1326:R1355,'control variables'!AF$7:AF$36)</f>
        <v>1.4748485819117694E-73</v>
      </c>
      <c r="X1356" s="82">
        <f ca="1">SUMPRODUCT(S1326:S1355,'control variables'!AG$7:AG$36)</f>
        <v>6.6293713696632961E-74</v>
      </c>
      <c r="Y1356" s="82">
        <f t="shared" ca="1" si="1025"/>
        <v>3.0567782945624912E-73</v>
      </c>
      <c r="Z1356" s="10">
        <f ca="1">IF($A1356&gt;='key variables'!$B$26,SUMPRODUCT(P1326:P1355,'control variables'!V$7:V$36)*$E1356,SUMPRODUCT(P1326:P1355,'control variables'!Z$7:Z$36)*$E1356)</f>
        <v>1.0409267552015163E-73</v>
      </c>
      <c r="AA1356" s="10">
        <f ca="1">IF($A1356&gt;='key variables'!$B$26,SUMPRODUCT(Q1326:Q1355,'control variables'!W$7:W$36)*$E1356,SUMPRODUCT(Q1326:Q1355,'control variables'!AA$7:AA$36)*$E1356)</f>
        <v>1.2015081635221118E-73</v>
      </c>
      <c r="AB1356" s="10">
        <f ca="1">IF($A1356&gt;='key variables'!$B$26,SUMPRODUCT(R1326:R1355,'control variables'!X$7:X$36)*$E1356,SUMPRODUCT(R1326:R1355,'control variables'!AB$7:AB$36)*$E1356)</f>
        <v>3.5987798459046298E-73</v>
      </c>
      <c r="AC1356" s="10">
        <f ca="1">IF($A1356&gt;='key variables'!$B$26,SUMPRODUCT(S1326:S1355,'control variables'!Y$7:Y$36)*$E1356,SUMPRODUCT(S1326:S1355,'control variables'!AC$7:AC$36)*$E1356)</f>
        <v>1.6176337265237096E-73</v>
      </c>
      <c r="AD1356" s="10">
        <f t="shared" ca="1" si="1026"/>
        <v>7.4588484911519669E-73</v>
      </c>
      <c r="AE1356" s="82">
        <f ca="1">SUMPRODUCT(P1326:P1355,'control variables'!AL$7:AL$36)</f>
        <v>1.4172744650943467E-73</v>
      </c>
      <c r="AF1356" s="82">
        <f ca="1">SUMPRODUCT(Q1326:Q1355,'control variables'!AM$7:AM$36)</f>
        <v>1.6316367473139611E-73</v>
      </c>
      <c r="AG1356" s="82">
        <f ca="1">SUMPRODUCT(R1326:R1355,'control variables'!AN$7:AN$36)</f>
        <v>4.6522251794045208E-73</v>
      </c>
      <c r="AH1356" s="82">
        <f ca="1">SUMPRODUCT(S1326:S1355,'control variables'!AO$7:AO$36)</f>
        <v>2.0143673561780488E-73</v>
      </c>
      <c r="AI1356" s="82">
        <f t="shared" ca="1" si="990"/>
        <v>9.7155037479908768E-73</v>
      </c>
      <c r="AJ1356" s="10">
        <f ca="1">SUMPRODUCT(P1326:P1355,'control variables'!AP$7:AP$36)</f>
        <v>1.3542112638127599E-76</v>
      </c>
      <c r="AK1356" s="10">
        <f ca="1">SUMPRODUCT(Q1326:Q1355,'control variables'!AQ$7:AQ$36)</f>
        <v>3.9078059058286783E-76</v>
      </c>
      <c r="AL1356" s="10">
        <f ca="1">SUMPRODUCT(R1326:R1355,'control variables'!AR$7:AR$36)</f>
        <v>1.4045680483146734E-74</v>
      </c>
      <c r="AM1356" s="10">
        <f ca="1">SUMPRODUCT(S1326:S1355,'control variables'!AS$7:AS$36)</f>
        <v>1.0522439750132703E-74</v>
      </c>
      <c r="AN1356" s="10">
        <f t="shared" ca="1" si="1011"/>
        <v>2.5094321950243578E-74</v>
      </c>
      <c r="AO1356" s="82">
        <f ca="1">SUMPRODUCT(P1326:P1355,'control variables'!AX$7:AX$36)</f>
        <v>1.841520656743268E-76</v>
      </c>
      <c r="AP1356" s="82">
        <f ca="1">SUMPRODUCT(Q1326:Q1355,'control variables'!AY$7:AY$36)</f>
        <v>4.2512157388889336E-76</v>
      </c>
      <c r="AQ1356" s="82">
        <f ca="1">SUMPRODUCT(R1326:R1355,'control variables'!AZ$7:AZ$36)</f>
        <v>3.8199963977417865E-75</v>
      </c>
      <c r="AR1356" s="82">
        <f ca="1">SUMPRODUCT(S1326:S1355,'control variables'!BA$7:BA$36)</f>
        <v>2.8617824525620021E-75</v>
      </c>
      <c r="AS1356" s="82">
        <f t="shared" ca="1" si="1012"/>
        <v>7.2910524898670088E-75</v>
      </c>
      <c r="AT1356" s="10">
        <f ca="1">SUMPRODUCT(P1326:P1355,'control variables'!AT$7:AT$36)</f>
        <v>-1.6252138410672974E-76</v>
      </c>
      <c r="AU1356" s="10">
        <f ca="1">SUMPRODUCT(Q1326:Q1355,'control variables'!AU$7:AU$36)</f>
        <v>1.7629994818723368E-76</v>
      </c>
      <c r="AV1356" s="10">
        <f ca="1">SUMPRODUCT(R1326:R1355,'control variables'!AV$7:AV$36)</f>
        <v>7.5916170493059628E-74</v>
      </c>
      <c r="AW1356" s="10">
        <f ca="1">SUMPRODUCT(S1326:S1355,'control variables'!AW$7:AW$36)</f>
        <v>5.6873238077181218E-74</v>
      </c>
      <c r="AX1356" s="10">
        <f t="shared" ca="1" si="991"/>
        <v>1.3280318713432135E-73</v>
      </c>
      <c r="AY1356" s="82">
        <f ca="1">SUMPRODUCT(P1326:P1355,'control variables'!BB$7:BB$36)</f>
        <v>5.890529665533283E-76</v>
      </c>
      <c r="AZ1356" s="82">
        <f ca="1">SUMPRODUCT(Q1326:Q1355,'control variables'!BC$7:BC$36)</f>
        <v>1.5020840142694578E-75</v>
      </c>
      <c r="BA1356" s="82">
        <f ca="1">SUMPRODUCT(R1326:R1355,'control variables'!BD$7:BD$36)</f>
        <v>1.0515049810585662E-74</v>
      </c>
      <c r="BB1356" s="82">
        <f ca="1">SUMPRODUCT(S1326:S1355,'control variables'!BE$7:BE$36)</f>
        <v>1.4942636399011583E-75</v>
      </c>
      <c r="BC1356" s="82">
        <f t="shared" ca="1" si="1013"/>
        <v>1.4100450431309606E-74</v>
      </c>
      <c r="BD1356" s="10">
        <f ca="1">SUMPRODUCT(P1326:P1355,'control variables'!BF$7:BF$36)</f>
        <v>1.2322474984945671E-76</v>
      </c>
      <c r="BE1356" s="10">
        <f ca="1">SUMPRODUCT(Q1326:Q1355,'control variables'!BG$7:BG$36)</f>
        <v>1.4223435237134413E-76</v>
      </c>
      <c r="BF1356" s="10">
        <f ca="1">SUMPRODUCT(R1326:R1355,'control variables'!BH$7:BH$36)</f>
        <v>4.2602300695884584E-75</v>
      </c>
      <c r="BG1356" s="10">
        <f ca="1">SUMPRODUCT(S1326:S1355,'control variables'!BI$7:BI$36)</f>
        <v>9.5747616392249969E-75</v>
      </c>
      <c r="BH1356" s="10">
        <f t="shared" ca="1" si="1014"/>
        <v>1.4100450811034255E-74</v>
      </c>
      <c r="BI1356" s="82">
        <f t="shared" ca="1" si="992"/>
        <v>1.421539780918813E-73</v>
      </c>
      <c r="BJ1356" s="82">
        <f t="shared" ca="1" si="993"/>
        <v>1.6484205869385282E-73</v>
      </c>
      <c r="BK1356" s="82">
        <f t="shared" ca="1" si="994"/>
        <v>5.5165373824409734E-73</v>
      </c>
      <c r="BL1356" s="82">
        <f t="shared" ca="1" si="995"/>
        <v>2.5980423733488726E-73</v>
      </c>
      <c r="BM1356" s="82">
        <f t="shared" ca="1" si="985"/>
        <v>1.1184540123647187E-72</v>
      </c>
      <c r="BN1356" s="10">
        <f ca="1">BN1355+BI1356-INDIRECT(ADDRESS(MAX($D1356-'key variables'!$B$9*30,34),scenario!BI$4),TRUE)</f>
        <v>9439390.0751690175</v>
      </c>
      <c r="BO1356" s="10">
        <f ca="1">BO1355+BJ1356-INDIRECT(ADDRESS(MAX($D1356-'key variables'!$B$9*30,34),scenario!BJ$4),TRUE)</f>
        <v>10895583.360992203</v>
      </c>
      <c r="BP1356" s="10">
        <f ca="1">BP1355+BK1356-INDIRECT(ADDRESS(MAX($D1356-'key variables'!$B$9*30,34),scenario!BK$4),TRUE)</f>
        <v>32531162.537994072</v>
      </c>
      <c r="BQ1356" s="10">
        <f ca="1">BQ1355+BL1356-INDIRECT(ADDRESS(MAX($D1356-'key variables'!$B$9*30,34),scenario!BL$4),TRUE)</f>
        <v>14415841.516535141</v>
      </c>
      <c r="BR1356" s="10">
        <f t="shared" ca="1" si="1015"/>
        <v>67281977.490690395</v>
      </c>
      <c r="BS1356" s="82">
        <f t="shared" ca="1" si="996"/>
        <v>-2.3433848477536824E-9</v>
      </c>
      <c r="BT1356" s="82">
        <f t="shared" ca="1" si="997"/>
        <v>-3.4288309057018498E-10</v>
      </c>
      <c r="BU1356" s="82">
        <f t="shared" ca="1" si="998"/>
        <v>-4.2578247660364599E-9</v>
      </c>
      <c r="BV1356" s="82">
        <f t="shared" ca="1" si="999"/>
        <v>-2.9943922343414556E-9</v>
      </c>
      <c r="BW1356" s="82">
        <f t="shared" ca="1" si="1016"/>
        <v>-9.9384849387017825E-9</v>
      </c>
      <c r="BX1356" s="10">
        <f t="shared" ca="1" si="1000"/>
        <v>-1.8625994260191893E-12</v>
      </c>
      <c r="BY1356" s="10">
        <f t="shared" ca="1" si="1001"/>
        <v>2.8902850229962428E-12</v>
      </c>
      <c r="BZ1356" s="10">
        <f t="shared" ca="1" si="1002"/>
        <v>-3.5034723983035463E-11</v>
      </c>
      <c r="CA1356" s="10">
        <f t="shared" ca="1" si="1003"/>
        <v>-2.0257049910634696E-11</v>
      </c>
      <c r="CB1356" s="10">
        <v>0</v>
      </c>
      <c r="CC1356" s="82">
        <f t="shared" ca="1" si="1004"/>
        <v>3.9725652202851362E-13</v>
      </c>
      <c r="CD1356" s="82">
        <f t="shared" ca="1" si="1005"/>
        <v>3.4270724516460853E-13</v>
      </c>
      <c r="CE1356" s="82">
        <f t="shared" ca="1" si="1006"/>
        <v>1.8915613015532971E-10</v>
      </c>
      <c r="CF1356" s="82">
        <f t="shared" ca="1" si="1007"/>
        <v>3.7028113764059381E-11</v>
      </c>
      <c r="CG1356" s="82">
        <f t="shared" ca="1" si="1017"/>
        <v>2.269242076865822E-10</v>
      </c>
      <c r="CH1356" s="13" t="str">
        <f t="shared" ca="1" si="1018"/>
        <v/>
      </c>
      <c r="CI1356" s="81">
        <f t="shared" ca="1" si="1027"/>
        <v>0.1131775965863165</v>
      </c>
      <c r="CJ1356" s="81">
        <f t="shared" ca="1" si="1028"/>
        <v>0.13063724757458739</v>
      </c>
      <c r="CK1356" s="81">
        <f t="shared" ca="1" si="1029"/>
        <v>0.39004625943939081</v>
      </c>
      <c r="CL1356" s="81">
        <f t="shared" ca="1" si="1030"/>
        <v>0.17284488538116416</v>
      </c>
      <c r="CM1356" s="89">
        <f t="shared" ca="1" si="1019"/>
        <v>0.80670598898145884</v>
      </c>
    </row>
    <row r="1357" spans="1:91" x14ac:dyDescent="0.3">
      <c r="A1357">
        <v>1292</v>
      </c>
      <c r="B1357" s="3">
        <f t="shared" si="1032"/>
        <v>3.7777777777777777</v>
      </c>
      <c r="C1357" s="3">
        <f t="shared" si="1020"/>
        <v>43.06666666666667</v>
      </c>
      <c r="D1357" s="4">
        <f t="shared" ca="1" si="1008"/>
        <v>1357</v>
      </c>
      <c r="E1357" s="58">
        <f>(0.5*(COS(B1357*2*PI())+1)*('key variables'!$B$4-'key variables'!$B$6)+'key variables'!$B$6)/'key variables'!$B$4</f>
        <v>1</v>
      </c>
      <c r="F1357" s="10">
        <f t="shared" ca="1" si="1021"/>
        <v>11689222.907461114</v>
      </c>
      <c r="G1357" s="10">
        <f t="shared" ca="1" si="1022"/>
        <v>13492492.798713122</v>
      </c>
      <c r="H1357" s="10">
        <f t="shared" ca="1" si="1023"/>
        <v>40309474.521088287</v>
      </c>
      <c r="I1357" s="10">
        <f t="shared" ca="1" si="1024"/>
        <v>17912154.249750931</v>
      </c>
      <c r="J1357" s="10">
        <f t="shared" ca="1" si="1009"/>
        <v>83403344.477013454</v>
      </c>
      <c r="K1357" s="82">
        <f t="shared" ca="1" si="986"/>
        <v>2249832.832292099</v>
      </c>
      <c r="L1357" s="82">
        <f t="shared" ca="1" si="987"/>
        <v>2596909.4377209195</v>
      </c>
      <c r="M1357" s="82">
        <f t="shared" ca="1" si="988"/>
        <v>7778311.98309422</v>
      </c>
      <c r="N1357" s="82">
        <f t="shared" ca="1" si="989"/>
        <v>3496312.733215793</v>
      </c>
      <c r="O1357" s="82">
        <f t="shared" ca="1" si="1010"/>
        <v>16121366.986323033</v>
      </c>
      <c r="P1357" s="10">
        <f ca="1">IF(IF($A1357&gt;='key variables'!$B$26,K1357*SUMPRODUCT(Z1357:AC1357,'control variables'!$O$3:$R$3)/J1357+F$65*'key variables'!$B$25/scenario!J$65,K1357*SUMPRODUCT(Z1357:AC1357,'control variables'!$O$7:$R$7)/J1357+F$65*'key variables'!$B$25/scenario!J$65)&lt;'key variables'!$B$28,0,IF($A1357&gt;='key variables'!$B$26,K1357*SUMPRODUCT(Z1357:AC1357,'control variables'!$O$3:$R$3)/J1357+F$65*'key variables'!$B$25/scenario!J$65,K1357*SUMPRODUCT(Z1357:AC1357,'control variables'!$O$7:$R$7)/J1357+F$65*'key variables'!$B$25/scenario!J$65))</f>
        <v>1.7312660721174912E-74</v>
      </c>
      <c r="Q1357" s="10">
        <f ca="1">IF(IF($A1357&gt;='key variables'!$B$26,L1357*SUMPRODUCT(Z1357:AC1357,'control variables'!$O$4:$R$4)/J1357+G$65*'key variables'!$B$25/scenario!J$65,L1357*SUMPRODUCT(Z1357:AC1357,'control variables'!$O$7:$R$7)/J1357+G$65*'key variables'!$B$25/scenario!J$65)&lt;'key variables'!$B$28,0,IF($A1357&gt;='key variables'!$B$26,L1357*SUMPRODUCT(Z1357:AC1357,'control variables'!$O$4:$R$4)/J1357+G$65*'key variables'!$B$25/scenario!J$65,L1357*SUMPRODUCT(Z1357:AC1357,'control variables'!$O$7:$R$7)/J1357+G$65*'key variables'!$B$25/scenario!J$65))</f>
        <v>1.9983445602522986E-74</v>
      </c>
      <c r="R1357" s="10">
        <f ca="1">IF(IF($A1357&gt;='key variables'!$B$26,M1357*SUMPRODUCT(Z1357:AC1357,'control variables'!$O$5:$R$5)/J1357+H$65*'key variables'!$B$25/scenario!J$65,M1357*SUMPRODUCT(Z1357:AC1357,'control variables'!$O$7:$R$7)/J1357+H$65*'key variables'!$B$25/scenario!J$65)&lt;'key variables'!$B$28,0,IF($A1357&gt;='key variables'!$B$26,M1357*SUMPRODUCT(Z1357:AC1357,'control variables'!$O$5:$R$5)/J1357+H$65*'key variables'!$B$25/scenario!J$65,M1357*SUMPRODUCT(Z1357:AC1357,'control variables'!$O$7:$R$7)/J1357+H$65*'key variables'!$B$25/scenario!J$65))</f>
        <v>5.9854792060068891E-74</v>
      </c>
      <c r="S1357" s="10">
        <f ca="1">IF(IF($A1357&gt;='key variables'!$B$26,N1357*SUMPRODUCT(Z1357:AC1357,'control variables'!$O$6:$R$6)/J1357+I$65*'key variables'!$B$25/scenario!J$65,N1357*SUMPRODUCT(Z1357:AC1357,'control variables'!$O$7:$R$7)/J1357+I$65*'key variables'!$B$25/scenario!J$65)&lt;'key variables'!$B$28,0,IF($A1357&gt;='key variables'!$B$26,N1357*SUMPRODUCT(Z1357:AC1357,'control variables'!$O$6:$R$6)/J1357+I$65*'key variables'!$B$25/scenario!J$65,N1357*SUMPRODUCT(Z1357:AC1357,'control variables'!$O$7:$R$7)/J1357+I$65*'key variables'!$B$25/scenario!J$65))</f>
        <v>2.6904432745619205E-74</v>
      </c>
      <c r="T1357" s="10">
        <f t="shared" ca="1" si="1031"/>
        <v>1.24055331129386E-73</v>
      </c>
      <c r="U1357" s="82">
        <f ca="1">SUMPRODUCT(P1327:P1356,'control variables'!AD$7:AD$36)</f>
        <v>3.6706043531669304E-74</v>
      </c>
      <c r="V1357" s="82">
        <f ca="1">SUMPRODUCT(Q1327:Q1356,'control variables'!AE$7:AE$36)</f>
        <v>4.2368601569243655E-74</v>
      </c>
      <c r="W1357" s="82">
        <f ca="1">SUMPRODUCT(R1327:R1356,'control variables'!AF$7:AF$36)</f>
        <v>1.2690323216747026E-73</v>
      </c>
      <c r="X1357" s="82">
        <f ca="1">SUMPRODUCT(S1327:S1356,'control variables'!AG$7:AG$36)</f>
        <v>5.704237467945643E-74</v>
      </c>
      <c r="Y1357" s="82">
        <f t="shared" ca="1" si="1025"/>
        <v>2.6302025194783963E-73</v>
      </c>
      <c r="Z1357" s="10">
        <f ca="1">IF($A1357&gt;='key variables'!$B$26,SUMPRODUCT(P1327:P1356,'control variables'!V$7:V$36)*$E1357,SUMPRODUCT(P1327:P1356,'control variables'!Z$7:Z$36)*$E1357)</f>
        <v>8.9566462147211759E-74</v>
      </c>
      <c r="AA1357" s="10">
        <f ca="1">IF($A1357&gt;='key variables'!$B$26,SUMPRODUCT(Q1327:Q1356,'control variables'!W$7:W$36)*$E1357,SUMPRODUCT(Q1327:Q1356,'control variables'!AA$7:AA$36)*$E1357)</f>
        <v>1.0338367700697217E-73</v>
      </c>
      <c r="AB1357" s="10">
        <f ca="1">IF($A1357&gt;='key variables'!$B$26,SUMPRODUCT(R1327:R1356,'control variables'!X$7:X$36)*$E1357,SUMPRODUCT(R1327:R1356,'control variables'!AB$7:AB$36)*$E1357)</f>
        <v>3.0965673351528441E-73</v>
      </c>
      <c r="AC1357" s="10">
        <f ca="1">IF($A1357&gt;='key variables'!$B$26,SUMPRODUCT(S1327:S1356,'control variables'!Y$7:Y$36)*$E1357,SUMPRODUCT(S1327:S1356,'control variables'!AC$7:AC$36)*$E1357)</f>
        <v>1.3918916889276236E-73</v>
      </c>
      <c r="AD1357" s="10">
        <f t="shared" ca="1" si="1026"/>
        <v>6.4179604156223068E-73</v>
      </c>
      <c r="AE1357" s="82">
        <f ca="1">SUMPRODUCT(P1327:P1356,'control variables'!AL$7:AL$36)</f>
        <v>1.2194927173863242E-73</v>
      </c>
      <c r="AF1357" s="82">
        <f ca="1">SUMPRODUCT(Q1327:Q1356,'control variables'!AM$7:AM$36)</f>
        <v>1.4039405773368166E-73</v>
      </c>
      <c r="AG1357" s="82">
        <f ca="1">SUMPRODUCT(R1327:R1356,'control variables'!AN$7:AN$36)</f>
        <v>4.0030035576400703E-73</v>
      </c>
      <c r="AH1357" s="82">
        <f ca="1">SUMPRODUCT(S1327:S1356,'control variables'!AO$7:AO$36)</f>
        <v>1.7332608337343792E-73</v>
      </c>
      <c r="AI1357" s="82">
        <f t="shared" ca="1" si="990"/>
        <v>8.3596976860975913E-73</v>
      </c>
      <c r="AJ1357" s="10">
        <f ca="1">SUMPRODUCT(P1327:P1356,'control variables'!AP$7:AP$36)</f>
        <v>1.1652300346159525E-76</v>
      </c>
      <c r="AK1357" s="10">
        <f ca="1">SUMPRODUCT(Q1327:Q1356,'control variables'!AQ$7:AQ$36)</f>
        <v>3.3624685694172184E-76</v>
      </c>
      <c r="AL1357" s="10">
        <f ca="1">SUMPRODUCT(R1327:R1356,'control variables'!AR$7:AR$36)</f>
        <v>1.208559490895254E-74</v>
      </c>
      <c r="AM1357" s="10">
        <f ca="1">SUMPRODUCT(S1327:S1356,'control variables'!AS$7:AS$36)</f>
        <v>9.0540251450653135E-75</v>
      </c>
      <c r="AN1357" s="10">
        <f t="shared" ca="1" si="1011"/>
        <v>2.1592389914421171E-74</v>
      </c>
      <c r="AO1357" s="82">
        <f ca="1">SUMPRODUCT(P1327:P1356,'control variables'!AX$7:AX$36)</f>
        <v>1.5845350248834127E-76</v>
      </c>
      <c r="AP1357" s="82">
        <f ca="1">SUMPRODUCT(Q1327:Q1356,'control variables'!AY$7:AY$36)</f>
        <v>3.6579552946846187E-76</v>
      </c>
      <c r="AQ1357" s="82">
        <f ca="1">SUMPRODUCT(R1327:R1356,'control variables'!AZ$7:AZ$36)</f>
        <v>3.2869129460947362E-75</v>
      </c>
      <c r="AR1357" s="82">
        <f ca="1">SUMPRODUCT(S1327:S1356,'control variables'!BA$7:BA$36)</f>
        <v>2.4624184980366622E-75</v>
      </c>
      <c r="AS1357" s="82">
        <f t="shared" ca="1" si="1012"/>
        <v>6.2735804760882017E-75</v>
      </c>
      <c r="AT1357" s="10">
        <f ca="1">SUMPRODUCT(P1327:P1356,'control variables'!AT$7:AT$36)</f>
        <v>-1.3984139926242787E-76</v>
      </c>
      <c r="AU1357" s="10">
        <f ca="1">SUMPRODUCT(Q1327:Q1356,'control variables'!AU$7:AU$36)</f>
        <v>1.5169715406931127E-76</v>
      </c>
      <c r="AV1357" s="10">
        <f ca="1">SUMPRODUCT(R1327:R1356,'control variables'!AV$7:AV$36)</f>
        <v>6.532201018804206E-74</v>
      </c>
      <c r="AW1357" s="10">
        <f ca="1">SUMPRODUCT(S1327:S1356,'control variables'!AW$7:AW$36)</f>
        <v>4.8936533718388904E-74</v>
      </c>
      <c r="AX1357" s="10">
        <f t="shared" ca="1" si="991"/>
        <v>1.1427039966123785E-73</v>
      </c>
      <c r="AY1357" s="82">
        <f ca="1">SUMPRODUCT(P1327:P1356,'control variables'!BB$7:BB$36)</f>
        <v>5.0685016950388235E-76</v>
      </c>
      <c r="AZ1357" s="82">
        <f ca="1">SUMPRODUCT(Q1327:Q1356,'control variables'!BC$7:BC$36)</f>
        <v>1.2924670283832983E-75</v>
      </c>
      <c r="BA1357" s="82">
        <f ca="1">SUMPRODUCT(R1327:R1356,'control variables'!BD$7:BD$36)</f>
        <v>9.0476664772973541E-75</v>
      </c>
      <c r="BB1357" s="82">
        <f ca="1">SUMPRODUCT(S1327:S1356,'control variables'!BE$7:BE$36)</f>
        <v>1.2857379933062844E-75</v>
      </c>
      <c r="BC1357" s="82">
        <f t="shared" ca="1" si="1013"/>
        <v>1.2132721668490818E-74</v>
      </c>
      <c r="BD1357" s="10">
        <f ca="1">SUMPRODUCT(P1327:P1356,'control variables'!BF$7:BF$36)</f>
        <v>1.0602864070733155E-76</v>
      </c>
      <c r="BE1357" s="10">
        <f ca="1">SUMPRODUCT(Q1327:Q1356,'control variables'!BG$7:BG$36)</f>
        <v>1.2238543849547709E-76</v>
      </c>
      <c r="BF1357" s="10">
        <f ca="1">SUMPRODUCT(R1327:R1356,'control variables'!BH$7:BH$36)</f>
        <v>3.6657116685634419E-75</v>
      </c>
      <c r="BG1357" s="10">
        <f ca="1">SUMPRODUCT(S1327:S1356,'control variables'!BI$7:BI$36)</f>
        <v>8.2385962474583503E-75</v>
      </c>
      <c r="BH1357" s="10">
        <f t="shared" ca="1" si="1014"/>
        <v>1.2132721995224601E-74</v>
      </c>
      <c r="BI1357" s="82">
        <f t="shared" ca="1" si="992"/>
        <v>1.2231628050887388E-73</v>
      </c>
      <c r="BJ1357" s="82">
        <f t="shared" ca="1" si="993"/>
        <v>1.4183822191613426E-73</v>
      </c>
      <c r="BK1357" s="82">
        <f t="shared" ca="1" si="994"/>
        <v>4.7467003242934641E-73</v>
      </c>
      <c r="BL1357" s="82">
        <f t="shared" ca="1" si="995"/>
        <v>2.235483550851331E-73</v>
      </c>
      <c r="BM1357" s="82">
        <f t="shared" ca="1" si="985"/>
        <v>9.6237288993948761E-73</v>
      </c>
      <c r="BN1357" s="10">
        <f ca="1">BN1356+BI1357-INDIRECT(ADDRESS(MAX($D1357-'key variables'!$B$9*30,34),scenario!BI$4),TRUE)</f>
        <v>9439390.0751690175</v>
      </c>
      <c r="BO1357" s="10">
        <f ca="1">BO1356+BJ1357-INDIRECT(ADDRESS(MAX($D1357-'key variables'!$B$9*30,34),scenario!BJ$4),TRUE)</f>
        <v>10895583.360992203</v>
      </c>
      <c r="BP1357" s="10">
        <f ca="1">BP1356+BK1357-INDIRECT(ADDRESS(MAX($D1357-'key variables'!$B$9*30,34),scenario!BK$4),TRUE)</f>
        <v>32531162.537994072</v>
      </c>
      <c r="BQ1357" s="10">
        <f ca="1">BQ1356+BL1357-INDIRECT(ADDRESS(MAX($D1357-'key variables'!$B$9*30,34),scenario!BL$4),TRUE)</f>
        <v>14415841.516535141</v>
      </c>
      <c r="BR1357" s="10">
        <f t="shared" ca="1" si="1015"/>
        <v>67281977.490690395</v>
      </c>
      <c r="BS1357" s="82">
        <f t="shared" ca="1" si="996"/>
        <v>-2.3433848477536824E-9</v>
      </c>
      <c r="BT1357" s="82">
        <f t="shared" ca="1" si="997"/>
        <v>-3.4288309057018498E-10</v>
      </c>
      <c r="BU1357" s="82">
        <f t="shared" ca="1" si="998"/>
        <v>-4.2578247660364599E-9</v>
      </c>
      <c r="BV1357" s="82">
        <f t="shared" ca="1" si="999"/>
        <v>-2.9943922343414556E-9</v>
      </c>
      <c r="BW1357" s="82">
        <f t="shared" ca="1" si="1016"/>
        <v>-9.9384849387017825E-9</v>
      </c>
      <c r="BX1357" s="10">
        <f t="shared" ca="1" si="1000"/>
        <v>-1.8625994260191893E-12</v>
      </c>
      <c r="BY1357" s="10">
        <f t="shared" ca="1" si="1001"/>
        <v>2.8902850229962428E-12</v>
      </c>
      <c r="BZ1357" s="10">
        <f t="shared" ca="1" si="1002"/>
        <v>-3.5034723983035463E-11</v>
      </c>
      <c r="CA1357" s="10">
        <f t="shared" ca="1" si="1003"/>
        <v>-2.0257049910634696E-11</v>
      </c>
      <c r="CB1357" s="10">
        <v>0</v>
      </c>
      <c r="CC1357" s="82">
        <f t="shared" ca="1" si="1004"/>
        <v>3.9725652202851362E-13</v>
      </c>
      <c r="CD1357" s="82">
        <f t="shared" ca="1" si="1005"/>
        <v>3.4270724516460853E-13</v>
      </c>
      <c r="CE1357" s="82">
        <f t="shared" ca="1" si="1006"/>
        <v>1.8915613015532971E-10</v>
      </c>
      <c r="CF1357" s="82">
        <f t="shared" ca="1" si="1007"/>
        <v>3.7028113764059381E-11</v>
      </c>
      <c r="CG1357" s="82">
        <f t="shared" ca="1" si="1017"/>
        <v>2.269242076865822E-10</v>
      </c>
      <c r="CH1357" s="13" t="str">
        <f t="shared" ca="1" si="1018"/>
        <v/>
      </c>
      <c r="CI1357" s="81">
        <f t="shared" ca="1" si="1027"/>
        <v>0.1131775965863165</v>
      </c>
      <c r="CJ1357" s="81">
        <f t="shared" ca="1" si="1028"/>
        <v>0.13063724757458739</v>
      </c>
      <c r="CK1357" s="81">
        <f t="shared" ca="1" si="1029"/>
        <v>0.39004625943939081</v>
      </c>
      <c r="CL1357" s="81">
        <f t="shared" ca="1" si="1030"/>
        <v>0.17284488538116416</v>
      </c>
      <c r="CM1357" s="89">
        <f t="shared" ca="1" si="1019"/>
        <v>0.80670598898145884</v>
      </c>
    </row>
    <row r="1358" spans="1:91" x14ac:dyDescent="0.3">
      <c r="A1358">
        <v>1293</v>
      </c>
      <c r="B1358" s="3">
        <f t="shared" si="1032"/>
        <v>3.7805555555555554</v>
      </c>
      <c r="C1358" s="3">
        <f t="shared" si="1020"/>
        <v>43.1</v>
      </c>
      <c r="D1358" s="4">
        <f t="shared" ca="1" si="1008"/>
        <v>1358</v>
      </c>
      <c r="E1358" s="58">
        <f>(0.5*(COS(B1358*2*PI())+1)*('key variables'!$B$4-'key variables'!$B$6)+'key variables'!$B$6)/'key variables'!$B$4</f>
        <v>1</v>
      </c>
      <c r="F1358" s="10">
        <f t="shared" ca="1" si="1021"/>
        <v>11689222.907461114</v>
      </c>
      <c r="G1358" s="10">
        <f t="shared" ca="1" si="1022"/>
        <v>13492492.798713122</v>
      </c>
      <c r="H1358" s="10">
        <f t="shared" ca="1" si="1023"/>
        <v>40309474.521088287</v>
      </c>
      <c r="I1358" s="10">
        <f t="shared" ca="1" si="1024"/>
        <v>17912154.249750931</v>
      </c>
      <c r="J1358" s="10">
        <f t="shared" ca="1" si="1009"/>
        <v>83403344.477013454</v>
      </c>
      <c r="K1358" s="82">
        <f t="shared" ca="1" si="986"/>
        <v>2249832.832292099</v>
      </c>
      <c r="L1358" s="82">
        <f t="shared" ca="1" si="987"/>
        <v>2596909.4377209195</v>
      </c>
      <c r="M1358" s="82">
        <f t="shared" ca="1" si="988"/>
        <v>7778311.98309422</v>
      </c>
      <c r="N1358" s="82">
        <f t="shared" ca="1" si="989"/>
        <v>3496312.733215793</v>
      </c>
      <c r="O1358" s="82">
        <f t="shared" ca="1" si="1010"/>
        <v>16121366.986323033</v>
      </c>
      <c r="P1358" s="10">
        <f ca="1">IF(IF($A1358&gt;='key variables'!$B$26,K1358*SUMPRODUCT(Z1358:AC1358,'control variables'!$O$3:$R$3)/J1358+F$65*'key variables'!$B$25/scenario!J$65,K1358*SUMPRODUCT(Z1358:AC1358,'control variables'!$O$7:$R$7)/J1358+F$65*'key variables'!$B$25/scenario!J$65)&lt;'key variables'!$B$28,0,IF($A1358&gt;='key variables'!$B$26,K1358*SUMPRODUCT(Z1358:AC1358,'control variables'!$O$3:$R$3)/J1358+F$65*'key variables'!$B$25/scenario!J$65,K1358*SUMPRODUCT(Z1358:AC1358,'control variables'!$O$7:$R$7)/J1358+F$65*'key variables'!$B$25/scenario!J$65))</f>
        <v>1.489666552811817E-74</v>
      </c>
      <c r="Q1358" s="10">
        <f ca="1">IF(IF($A1358&gt;='key variables'!$B$26,L1358*SUMPRODUCT(Z1358:AC1358,'control variables'!$O$4:$R$4)/J1358+G$65*'key variables'!$B$25/scenario!J$65,L1358*SUMPRODUCT(Z1358:AC1358,'control variables'!$O$7:$R$7)/J1358+G$65*'key variables'!$B$25/scenario!J$65)&lt;'key variables'!$B$28,0,IF($A1358&gt;='key variables'!$B$26,L1358*SUMPRODUCT(Z1358:AC1358,'control variables'!$O$4:$R$4)/J1358+G$65*'key variables'!$B$25/scenario!J$65,L1358*SUMPRODUCT(Z1358:AC1358,'control variables'!$O$7:$R$7)/J1358+G$65*'key variables'!$B$25/scenario!J$65))</f>
        <v>1.7194740313719183E-74</v>
      </c>
      <c r="R1358" s="10">
        <f ca="1">IF(IF($A1358&gt;='key variables'!$B$26,M1358*SUMPRODUCT(Z1358:AC1358,'control variables'!$O$5:$R$5)/J1358+H$65*'key variables'!$B$25/scenario!J$65,M1358*SUMPRODUCT(Z1358:AC1358,'control variables'!$O$7:$R$7)/J1358+H$65*'key variables'!$B$25/scenario!J$65)&lt;'key variables'!$B$28,0,IF($A1358&gt;='key variables'!$B$26,M1358*SUMPRODUCT(Z1358:AC1358,'control variables'!$O$5:$R$5)/J1358+H$65*'key variables'!$B$25/scenario!J$65,M1358*SUMPRODUCT(Z1358:AC1358,'control variables'!$O$7:$R$7)/J1358+H$65*'key variables'!$B$25/scenario!J$65))</f>
        <v>5.150200953706434E-74</v>
      </c>
      <c r="S1358" s="10">
        <f ca="1">IF(IF($A1358&gt;='key variables'!$B$26,N1358*SUMPRODUCT(Z1358:AC1358,'control variables'!$O$6:$R$6)/J1358+I$65*'key variables'!$B$25/scenario!J$65,N1358*SUMPRODUCT(Z1358:AC1358,'control variables'!$O$7:$R$7)/J1358+I$65*'key variables'!$B$25/scenario!J$65)&lt;'key variables'!$B$28,0,IF($A1358&gt;='key variables'!$B$26,N1358*SUMPRODUCT(Z1358:AC1358,'control variables'!$O$6:$R$6)/J1358+I$65*'key variables'!$B$25/scenario!J$65,N1358*SUMPRODUCT(Z1358:AC1358,'control variables'!$O$7:$R$7)/J1358+I$65*'key variables'!$B$25/scenario!J$65))</f>
        <v>2.3149898348382828E-74</v>
      </c>
      <c r="T1358" s="10">
        <f t="shared" ca="1" si="1031"/>
        <v>1.0674331372728452E-73</v>
      </c>
      <c r="U1358" s="82">
        <f ca="1">SUMPRODUCT(P1328:P1357,'control variables'!AD$7:AD$36)</f>
        <v>3.1583686768784251E-74</v>
      </c>
      <c r="V1358" s="82">
        <f ca="1">SUMPRODUCT(Q1328:Q1357,'control variables'!AE$7:AE$36)</f>
        <v>3.6456030452856495E-74</v>
      </c>
      <c r="W1358" s="82">
        <f ca="1">SUMPRODUCT(R1328:R1357,'control variables'!AF$7:AF$36)</f>
        <v>1.091937879729695E-73</v>
      </c>
      <c r="X1358" s="82">
        <f ca="1">SUMPRODUCT(S1328:S1357,'control variables'!AG$7:AG$36)</f>
        <v>4.9082067177008253E-74</v>
      </c>
      <c r="Y1358" s="82">
        <f t="shared" ca="1" si="1025"/>
        <v>2.2631557237161848E-73</v>
      </c>
      <c r="Z1358" s="10">
        <f ca="1">IF($A1358&gt;='key variables'!$B$26,SUMPRODUCT(P1328:P1357,'control variables'!V$7:V$36)*$E1358,SUMPRODUCT(P1328:P1357,'control variables'!Z$7:Z$36)*$E1358)</f>
        <v>7.7067393084875464E-74</v>
      </c>
      <c r="AA1358" s="10">
        <f ca="1">IF($A1358&gt;='key variables'!$B$26,SUMPRODUCT(Q1328:Q1357,'control variables'!W$7:W$36)*$E1358,SUMPRODUCT(Q1328:Q1357,'control variables'!AA$7:AA$36)*$E1358)</f>
        <v>8.8956404924877973E-74</v>
      </c>
      <c r="AB1358" s="10">
        <f ca="1">IF($A1358&gt;='key variables'!$B$26,SUMPRODUCT(R1328:R1357,'control variables'!X$7:X$36)*$E1358,SUMPRODUCT(R1328:R1357,'control variables'!AB$7:AB$36)*$E1358)</f>
        <v>2.6644389686819696E-73</v>
      </c>
      <c r="AC1358" s="10">
        <f ca="1">IF($A1358&gt;='key variables'!$B$26,SUMPRODUCT(S1328:S1357,'control variables'!Y$7:Y$36)*$E1358,SUMPRODUCT(S1328:S1357,'control variables'!AC$7:AC$36)*$E1358)</f>
        <v>1.1976521272644203E-73</v>
      </c>
      <c r="AD1358" s="10">
        <f t="shared" ca="1" si="1026"/>
        <v>5.5223290760439244E-73</v>
      </c>
      <c r="AE1358" s="82">
        <f ca="1">SUMPRODUCT(P1328:P1357,'control variables'!AL$7:AL$36)</f>
        <v>1.0493115655331319E-73</v>
      </c>
      <c r="AF1358" s="82">
        <f ca="1">SUMPRODUCT(Q1328:Q1357,'control variables'!AM$7:AM$36)</f>
        <v>1.2080195839776361E-73</v>
      </c>
      <c r="AG1358" s="82">
        <f ca="1">SUMPRODUCT(R1328:R1357,'control variables'!AN$7:AN$36)</f>
        <v>3.4443813152935391E-73</v>
      </c>
      <c r="AH1358" s="82">
        <f ca="1">SUMPRODUCT(S1328:S1357,'control variables'!AO$7:AO$36)</f>
        <v>1.4913829439023419E-73</v>
      </c>
      <c r="AI1358" s="82">
        <f t="shared" ca="1" si="990"/>
        <v>7.1930954087066499E-73</v>
      </c>
      <c r="AJ1358" s="10">
        <f ca="1">SUMPRODUCT(P1328:P1357,'control variables'!AP$7:AP$36)</f>
        <v>1.0026212821095131E-76</v>
      </c>
      <c r="AK1358" s="10">
        <f ca="1">SUMPRODUCT(Q1328:Q1357,'control variables'!AQ$7:AQ$36)</f>
        <v>2.89323348005973E-76</v>
      </c>
      <c r="AL1358" s="10">
        <f ca="1">SUMPRODUCT(R1328:R1357,'control variables'!AR$7:AR$36)</f>
        <v>1.0399040792545247E-74</v>
      </c>
      <c r="AM1358" s="10">
        <f ca="1">SUMPRODUCT(S1328:S1357,'control variables'!AS$7:AS$36)</f>
        <v>7.790528933790388E-75</v>
      </c>
      <c r="AN1358" s="10">
        <f t="shared" ca="1" si="1011"/>
        <v>1.857915520255256E-74</v>
      </c>
      <c r="AO1358" s="82">
        <f ca="1">SUMPRODUCT(P1328:P1357,'control variables'!AX$7:AX$36)</f>
        <v>1.3634119366993935E-76</v>
      </c>
      <c r="AP1358" s="82">
        <f ca="1">SUMPRODUCT(Q1328:Q1357,'control variables'!AY$7:AY$36)</f>
        <v>3.14748480428996E-76</v>
      </c>
      <c r="AQ1358" s="82">
        <f ca="1">SUMPRODUCT(R1328:R1357,'control variables'!AZ$7:AZ$36)</f>
        <v>2.828221702405769E-75</v>
      </c>
      <c r="AR1358" s="82">
        <f ca="1">SUMPRODUCT(S1328:S1357,'control variables'!BA$7:BA$36)</f>
        <v>2.1187860922289178E-75</v>
      </c>
      <c r="AS1358" s="82">
        <f t="shared" ca="1" si="1012"/>
        <v>5.3980974687336222E-75</v>
      </c>
      <c r="AT1358" s="10">
        <f ca="1">SUMPRODUCT(P1328:P1357,'control variables'!AT$7:AT$36)</f>
        <v>-1.2032642384359312E-76</v>
      </c>
      <c r="AU1358" s="10">
        <f ca="1">SUMPRODUCT(Q1328:Q1357,'control variables'!AU$7:AU$36)</f>
        <v>1.3052769889806871E-76</v>
      </c>
      <c r="AV1358" s="10">
        <f ca="1">SUMPRODUCT(R1328:R1357,'control variables'!AV$7:AV$36)</f>
        <v>5.6206273146993936E-74</v>
      </c>
      <c r="AW1358" s="10">
        <f ca="1">SUMPRODUCT(S1328:S1357,'control variables'!AW$7:AW$36)</f>
        <v>4.2107402591023802E-74</v>
      </c>
      <c r="AX1358" s="10">
        <f t="shared" ca="1" si="991"/>
        <v>9.8323877013072213E-74</v>
      </c>
      <c r="AY1358" s="82">
        <f ca="1">SUMPRODUCT(P1328:P1357,'control variables'!BB$7:BB$36)</f>
        <v>4.3611883635740373E-76</v>
      </c>
      <c r="AZ1358" s="82">
        <f ca="1">SUMPRODUCT(Q1328:Q1357,'control variables'!BC$7:BC$36)</f>
        <v>1.1121022549929682E-75</v>
      </c>
      <c r="BA1358" s="82">
        <f ca="1">SUMPRODUCT(R1328:R1357,'control variables'!BD$7:BD$36)</f>
        <v>7.7850576230271706E-75</v>
      </c>
      <c r="BB1358" s="82">
        <f ca="1">SUMPRODUCT(S1328:S1357,'control variables'!BE$7:BE$36)</f>
        <v>1.1063122619651114E-75</v>
      </c>
      <c r="BC1358" s="82">
        <f t="shared" ca="1" si="1013"/>
        <v>1.0439590976342655E-74</v>
      </c>
      <c r="BD1358" s="10">
        <f ca="1">SUMPRODUCT(P1328:P1357,'control variables'!BF$7:BF$36)</f>
        <v>9.1232261895267033E-77</v>
      </c>
      <c r="BE1358" s="10">
        <f ca="1">SUMPRODUCT(Q1328:Q1357,'control variables'!BG$7:BG$36)</f>
        <v>1.0530645590191375E-76</v>
      </c>
      <c r="BF1358" s="10">
        <f ca="1">SUMPRODUCT(R1328:R1357,'control variables'!BH$7:BH$36)</f>
        <v>3.154158770195301E-75</v>
      </c>
      <c r="BG1358" s="10">
        <f ca="1">SUMPRODUCT(S1328:S1357,'control variables'!BI$7:BI$36)</f>
        <v>7.0888937694880032E-75</v>
      </c>
      <c r="BH1358" s="10">
        <f t="shared" ca="1" si="1014"/>
        <v>1.0439591257480484E-74</v>
      </c>
      <c r="BI1358" s="82">
        <f t="shared" ca="1" si="992"/>
        <v>1.0524694896582701E-73</v>
      </c>
      <c r="BJ1358" s="82">
        <f t="shared" ca="1" si="993"/>
        <v>1.2204458835165465E-73</v>
      </c>
      <c r="BK1358" s="82">
        <f t="shared" ca="1" si="994"/>
        <v>4.0842946229937502E-73</v>
      </c>
      <c r="BL1358" s="82">
        <f t="shared" ca="1" si="995"/>
        <v>1.9235200924322313E-73</v>
      </c>
      <c r="BM1358" s="82">
        <f t="shared" ca="1" si="985"/>
        <v>8.2807300886007979E-73</v>
      </c>
      <c r="BN1358" s="10">
        <f ca="1">BN1357+BI1358-INDIRECT(ADDRESS(MAX($D1358-'key variables'!$B$9*30,34),scenario!BI$4),TRUE)</f>
        <v>9439390.0751690175</v>
      </c>
      <c r="BO1358" s="10">
        <f ca="1">BO1357+BJ1358-INDIRECT(ADDRESS(MAX($D1358-'key variables'!$B$9*30,34),scenario!BJ$4),TRUE)</f>
        <v>10895583.360992203</v>
      </c>
      <c r="BP1358" s="10">
        <f ca="1">BP1357+BK1358-INDIRECT(ADDRESS(MAX($D1358-'key variables'!$B$9*30,34),scenario!BK$4),TRUE)</f>
        <v>32531162.537994072</v>
      </c>
      <c r="BQ1358" s="10">
        <f ca="1">BQ1357+BL1358-INDIRECT(ADDRESS(MAX($D1358-'key variables'!$B$9*30,34),scenario!BL$4),TRUE)</f>
        <v>14415841.516535141</v>
      </c>
      <c r="BR1358" s="10">
        <f t="shared" ca="1" si="1015"/>
        <v>67281977.490690395</v>
      </c>
      <c r="BS1358" s="82">
        <f t="shared" ca="1" si="996"/>
        <v>-2.3433848477536824E-9</v>
      </c>
      <c r="BT1358" s="82">
        <f t="shared" ca="1" si="997"/>
        <v>-3.4288309057018498E-10</v>
      </c>
      <c r="BU1358" s="82">
        <f t="shared" ca="1" si="998"/>
        <v>-4.2578247660364599E-9</v>
      </c>
      <c r="BV1358" s="82">
        <f t="shared" ca="1" si="999"/>
        <v>-2.9943922343414556E-9</v>
      </c>
      <c r="BW1358" s="82">
        <f t="shared" ca="1" si="1016"/>
        <v>-9.9384849387017825E-9</v>
      </c>
      <c r="BX1358" s="10">
        <f t="shared" ca="1" si="1000"/>
        <v>-1.8625994260191893E-12</v>
      </c>
      <c r="BY1358" s="10">
        <f t="shared" ca="1" si="1001"/>
        <v>2.8902850229962428E-12</v>
      </c>
      <c r="BZ1358" s="10">
        <f t="shared" ca="1" si="1002"/>
        <v>-3.5034723983035463E-11</v>
      </c>
      <c r="CA1358" s="10">
        <f t="shared" ca="1" si="1003"/>
        <v>-2.0257049910634696E-11</v>
      </c>
      <c r="CB1358" s="10">
        <v>0</v>
      </c>
      <c r="CC1358" s="82">
        <f t="shared" ca="1" si="1004"/>
        <v>3.9725652202851362E-13</v>
      </c>
      <c r="CD1358" s="82">
        <f t="shared" ca="1" si="1005"/>
        <v>3.4270724516460853E-13</v>
      </c>
      <c r="CE1358" s="82">
        <f t="shared" ca="1" si="1006"/>
        <v>1.8915613015532971E-10</v>
      </c>
      <c r="CF1358" s="82">
        <f t="shared" ca="1" si="1007"/>
        <v>3.7028113764059381E-11</v>
      </c>
      <c r="CG1358" s="82">
        <f t="shared" ca="1" si="1017"/>
        <v>2.269242076865822E-10</v>
      </c>
      <c r="CH1358" s="13" t="str">
        <f t="shared" ca="1" si="1018"/>
        <v/>
      </c>
      <c r="CI1358" s="81">
        <f t="shared" ca="1" si="1027"/>
        <v>0.1131775965863165</v>
      </c>
      <c r="CJ1358" s="81">
        <f t="shared" ca="1" si="1028"/>
        <v>0.13063724757458739</v>
      </c>
      <c r="CK1358" s="81">
        <f t="shared" ca="1" si="1029"/>
        <v>0.39004625943939081</v>
      </c>
      <c r="CL1358" s="81">
        <f t="shared" ca="1" si="1030"/>
        <v>0.17284488538116416</v>
      </c>
      <c r="CM1358" s="89">
        <f t="shared" ca="1" si="1019"/>
        <v>0.80670598898145884</v>
      </c>
    </row>
    <row r="1359" spans="1:91" x14ac:dyDescent="0.3">
      <c r="A1359">
        <v>1294</v>
      </c>
      <c r="B1359" s="3">
        <f t="shared" si="1032"/>
        <v>3.7833333333333332</v>
      </c>
      <c r="C1359" s="3">
        <f t="shared" si="1020"/>
        <v>43.133333333333333</v>
      </c>
      <c r="D1359" s="4">
        <f t="shared" ca="1" si="1008"/>
        <v>1359</v>
      </c>
      <c r="E1359" s="58">
        <f>(0.5*(COS(B1359*2*PI())+1)*('key variables'!$B$4-'key variables'!$B$6)+'key variables'!$B$6)/'key variables'!$B$4</f>
        <v>1</v>
      </c>
      <c r="F1359" s="10">
        <f t="shared" ca="1" si="1021"/>
        <v>11689222.907461114</v>
      </c>
      <c r="G1359" s="10">
        <f t="shared" ca="1" si="1022"/>
        <v>13492492.798713122</v>
      </c>
      <c r="H1359" s="10">
        <f t="shared" ca="1" si="1023"/>
        <v>40309474.521088287</v>
      </c>
      <c r="I1359" s="10">
        <f t="shared" ca="1" si="1024"/>
        <v>17912154.249750931</v>
      </c>
      <c r="J1359" s="10">
        <f t="shared" ca="1" si="1009"/>
        <v>83403344.477013454</v>
      </c>
      <c r="K1359" s="82">
        <f t="shared" ca="1" si="986"/>
        <v>2249832.832292099</v>
      </c>
      <c r="L1359" s="82">
        <f t="shared" ca="1" si="987"/>
        <v>2596909.4377209195</v>
      </c>
      <c r="M1359" s="82">
        <f t="shared" ca="1" si="988"/>
        <v>7778311.98309422</v>
      </c>
      <c r="N1359" s="82">
        <f t="shared" ca="1" si="989"/>
        <v>3496312.733215793</v>
      </c>
      <c r="O1359" s="82">
        <f t="shared" ca="1" si="1010"/>
        <v>16121366.986323033</v>
      </c>
      <c r="P1359" s="10">
        <f ca="1">IF(IF($A1359&gt;='key variables'!$B$26,K1359*SUMPRODUCT(Z1359:AC1359,'control variables'!$O$3:$R$3)/J1359+F$65*'key variables'!$B$25/scenario!J$65,K1359*SUMPRODUCT(Z1359:AC1359,'control variables'!$O$7:$R$7)/J1359+F$65*'key variables'!$B$25/scenario!J$65)&lt;'key variables'!$B$28,0,IF($A1359&gt;='key variables'!$B$26,K1359*SUMPRODUCT(Z1359:AC1359,'control variables'!$O$3:$R$3)/J1359+F$65*'key variables'!$B$25/scenario!J$65,K1359*SUMPRODUCT(Z1359:AC1359,'control variables'!$O$7:$R$7)/J1359+F$65*'key variables'!$B$25/scenario!J$65))</f>
        <v>1.2817824332755963E-74</v>
      </c>
      <c r="Q1359" s="10">
        <f ca="1">IF(IF($A1359&gt;='key variables'!$B$26,L1359*SUMPRODUCT(Z1359:AC1359,'control variables'!$O$4:$R$4)/J1359+G$65*'key variables'!$B$25/scenario!J$65,L1359*SUMPRODUCT(Z1359:AC1359,'control variables'!$O$7:$R$7)/J1359+G$65*'key variables'!$B$25/scenario!J$65)&lt;'key variables'!$B$28,0,IF($A1359&gt;='key variables'!$B$26,L1359*SUMPRODUCT(Z1359:AC1359,'control variables'!$O$4:$R$4)/J1359+G$65*'key variables'!$B$25/scenario!J$65,L1359*SUMPRODUCT(Z1359:AC1359,'control variables'!$O$7:$R$7)/J1359+G$65*'key variables'!$B$25/scenario!J$65))</f>
        <v>1.47952010047212E-74</v>
      </c>
      <c r="R1359" s="10">
        <f ca="1">IF(IF($A1359&gt;='key variables'!$B$26,M1359*SUMPRODUCT(Z1359:AC1359,'control variables'!$O$5:$R$5)/J1359+H$65*'key variables'!$B$25/scenario!J$65,M1359*SUMPRODUCT(Z1359:AC1359,'control variables'!$O$7:$R$7)/J1359+H$65*'key variables'!$B$25/scenario!J$65)&lt;'key variables'!$B$28,0,IF($A1359&gt;='key variables'!$B$26,M1359*SUMPRODUCT(Z1359:AC1359,'control variables'!$O$5:$R$5)/J1359+H$65*'key variables'!$B$25/scenario!J$65,M1359*SUMPRODUCT(Z1359:AC1359,'control variables'!$O$7:$R$7)/J1359+H$65*'key variables'!$B$25/scenario!J$65))</f>
        <v>4.4314864275092975E-74</v>
      </c>
      <c r="S1359" s="10">
        <f ca="1">IF(IF($A1359&gt;='key variables'!$B$26,N1359*SUMPRODUCT(Z1359:AC1359,'control variables'!$O$6:$R$6)/J1359+I$65*'key variables'!$B$25/scenario!J$65,N1359*SUMPRODUCT(Z1359:AC1359,'control variables'!$O$7:$R$7)/J1359+I$65*'key variables'!$B$25/scenario!J$65)&lt;'key variables'!$B$28,0,IF($A1359&gt;='key variables'!$B$26,N1359*SUMPRODUCT(Z1359:AC1359,'control variables'!$O$6:$R$6)/J1359+I$65*'key variables'!$B$25/scenario!J$65,N1359*SUMPRODUCT(Z1359:AC1359,'control variables'!$O$7:$R$7)/J1359+I$65*'key variables'!$B$25/scenario!J$65))</f>
        <v>1.9919312129995393E-74</v>
      </c>
      <c r="T1359" s="10">
        <f t="shared" ca="1" si="1031"/>
        <v>9.1847201742565539E-74</v>
      </c>
      <c r="U1359" s="82">
        <f ca="1">SUMPRODUCT(P1329:P1358,'control variables'!AD$7:AD$36)</f>
        <v>2.7176158853732834E-74</v>
      </c>
      <c r="V1359" s="82">
        <f ca="1">SUMPRODUCT(Q1329:Q1358,'control variables'!AE$7:AE$36)</f>
        <v>3.1368563208477082E-74</v>
      </c>
      <c r="W1359" s="82">
        <f ca="1">SUMPRODUCT(R1329:R1358,'control variables'!AF$7:AF$36)</f>
        <v>9.3955710412095989E-74</v>
      </c>
      <c r="X1359" s="82">
        <f ca="1">SUMPRODUCT(S1329:S1358,'control variables'!AG$7:AG$36)</f>
        <v>4.2232626742938882E-74</v>
      </c>
      <c r="Y1359" s="82">
        <f t="shared" ca="1" si="1025"/>
        <v>1.9473305921724479E-73</v>
      </c>
      <c r="Z1359" s="10">
        <f ca="1">IF($A1359&gt;='key variables'!$B$26,SUMPRODUCT(P1329:P1358,'control variables'!V$7:V$36)*$E1359,SUMPRODUCT(P1329:P1358,'control variables'!Z$7:Z$36)*$E1359)</f>
        <v>6.6312578776827402E-74</v>
      </c>
      <c r="AA1359" s="10">
        <f ca="1">IF($A1359&gt;='key variables'!$B$26,SUMPRODUCT(Q1329:Q1358,'control variables'!W$7:W$36)*$E1359,SUMPRODUCT(Q1329:Q1358,'control variables'!AA$7:AA$36)*$E1359)</f>
        <v>7.6542469819729711E-74</v>
      </c>
      <c r="AB1359" s="10">
        <f ca="1">IF($A1359&gt;='key variables'!$B$26,SUMPRODUCT(R1329:R1358,'control variables'!X$7:X$36)*$E1359,SUMPRODUCT(R1329:R1358,'control variables'!AB$7:AB$36)*$E1359)</f>
        <v>2.2926144499553158E-73</v>
      </c>
      <c r="AC1359" s="10">
        <f ca="1">IF($A1359&gt;='key variables'!$B$26,SUMPRODUCT(S1329:S1358,'control variables'!Y$7:Y$36)*$E1359,SUMPRODUCT(S1329:S1358,'control variables'!AC$7:AC$36)*$E1359)</f>
        <v>1.0305188466540062E-73</v>
      </c>
      <c r="AD1359" s="10">
        <f t="shared" ca="1" si="1026"/>
        <v>4.7516837825748931E-73</v>
      </c>
      <c r="AE1359" s="82">
        <f ca="1">SUMPRODUCT(P1329:P1358,'control variables'!AL$7:AL$36)</f>
        <v>9.0287932503723843E-74</v>
      </c>
      <c r="AF1359" s="82">
        <f ca="1">SUMPRODUCT(Q1329:Q1358,'control variables'!AM$7:AM$36)</f>
        <v>1.0394395167648185E-73</v>
      </c>
      <c r="AG1359" s="82">
        <f ca="1">SUMPRODUCT(R1329:R1358,'control variables'!AN$7:AN$36)</f>
        <v>2.9637152388986155E-73</v>
      </c>
      <c r="AH1359" s="82">
        <f ca="1">SUMPRODUCT(S1329:S1358,'control variables'!AO$7:AO$36)</f>
        <v>1.2832593006620011E-73</v>
      </c>
      <c r="AI1359" s="82">
        <f t="shared" ca="1" si="990"/>
        <v>6.1892933813626727E-73</v>
      </c>
      <c r="AJ1359" s="10">
        <f ca="1">SUMPRODUCT(P1329:P1358,'control variables'!AP$7:AP$36)</f>
        <v>8.6270470677512507E-77</v>
      </c>
      <c r="AK1359" s="10">
        <f ca="1">SUMPRODUCT(Q1329:Q1358,'control variables'!AQ$7:AQ$36)</f>
        <v>2.4894805103232123E-76</v>
      </c>
      <c r="AL1359" s="10">
        <f ca="1">SUMPRODUCT(R1329:R1358,'control variables'!AR$7:AR$36)</f>
        <v>8.947846607444552E-75</v>
      </c>
      <c r="AM1359" s="10">
        <f ca="1">SUMPRODUCT(S1329:S1358,'control variables'!AS$7:AS$36)</f>
        <v>6.7033545959726198E-75</v>
      </c>
      <c r="AN1359" s="10">
        <f t="shared" ca="1" si="1011"/>
        <v>1.5986419725127005E-74</v>
      </c>
      <c r="AO1359" s="82">
        <f ca="1">SUMPRODUCT(P1329:P1358,'control variables'!AX$7:AX$36)</f>
        <v>1.1731467464855593E-76</v>
      </c>
      <c r="AP1359" s="82">
        <f ca="1">SUMPRODUCT(Q1329:Q1358,'control variables'!AY$7:AY$36)</f>
        <v>2.7082508656220029E-76</v>
      </c>
      <c r="AQ1359" s="82">
        <f ca="1">SUMPRODUCT(R1329:R1358,'control variables'!AZ$7:AZ$36)</f>
        <v>2.4335411765202375E-75</v>
      </c>
      <c r="AR1359" s="82">
        <f ca="1">SUMPRODUCT(S1329:S1358,'control variables'!BA$7:BA$36)</f>
        <v>1.8231078544130751E-75</v>
      </c>
      <c r="AS1359" s="82">
        <f t="shared" ca="1" si="1012"/>
        <v>4.644788792144069E-75</v>
      </c>
      <c r="AT1359" s="10">
        <f ca="1">SUMPRODUCT(P1329:P1358,'control variables'!AT$7:AT$36)</f>
        <v>-1.0353477833711891E-76</v>
      </c>
      <c r="AU1359" s="10">
        <f ca="1">SUMPRODUCT(Q1329:Q1358,'control variables'!AU$7:AU$36)</f>
        <v>1.1231245756819122E-76</v>
      </c>
      <c r="AV1359" s="10">
        <f ca="1">SUMPRODUCT(R1329:R1358,'control variables'!AV$7:AV$36)</f>
        <v>4.8362644260032415E-74</v>
      </c>
      <c r="AW1359" s="10">
        <f ca="1">SUMPRODUCT(S1329:S1358,'control variables'!AW$7:AW$36)</f>
        <v>3.6231281994055585E-74</v>
      </c>
      <c r="AX1359" s="10">
        <f t="shared" ca="1" si="991"/>
        <v>8.4602703933319071E-74</v>
      </c>
      <c r="AY1359" s="82">
        <f ca="1">SUMPRODUCT(P1329:P1358,'control variables'!BB$7:BB$36)</f>
        <v>3.7525811545433274E-76</v>
      </c>
      <c r="AZ1359" s="82">
        <f ca="1">SUMPRODUCT(Q1329:Q1358,'control variables'!BC$7:BC$36)</f>
        <v>9.5690752522134273E-76</v>
      </c>
      <c r="BA1359" s="82">
        <f ca="1">SUMPRODUCT(R1329:R1358,'control variables'!BD$7:BD$36)</f>
        <v>6.6986468108578588E-75</v>
      </c>
      <c r="BB1359" s="82">
        <f ca="1">SUMPRODUCT(S1329:S1358,'control variables'!BE$7:BE$36)</f>
        <v>9.51925530198439E-76</v>
      </c>
      <c r="BC1359" s="82">
        <f t="shared" ca="1" si="1013"/>
        <v>8.9827379817319727E-75</v>
      </c>
      <c r="BD1359" s="10">
        <f ca="1">SUMPRODUCT(P1329:P1358,'control variables'!BF$7:BF$36)</f>
        <v>7.850072918977888E-77</v>
      </c>
      <c r="BE1359" s="10">
        <f ca="1">SUMPRODUCT(Q1329:Q1358,'control variables'!BG$7:BG$36)</f>
        <v>9.0610858537974907E-77</v>
      </c>
      <c r="BF1359" s="10">
        <f ca="1">SUMPRODUCT(R1329:R1358,'control variables'!BH$7:BH$36)</f>
        <v>2.7139934744236844E-75</v>
      </c>
      <c r="BG1359" s="10">
        <f ca="1">SUMPRODUCT(S1329:S1358,'control variables'!BI$7:BI$36)</f>
        <v>6.0996331614853647E-75</v>
      </c>
      <c r="BH1359" s="10">
        <f t="shared" ca="1" si="1014"/>
        <v>8.9827382236368039E-75</v>
      </c>
      <c r="BI1359" s="82">
        <f t="shared" ca="1" si="992"/>
        <v>9.0559655840841063E-74</v>
      </c>
      <c r="BJ1359" s="82">
        <f t="shared" ca="1" si="993"/>
        <v>1.050131716592714E-73</v>
      </c>
      <c r="BK1359" s="82">
        <f t="shared" ca="1" si="994"/>
        <v>3.5143281496075182E-73</v>
      </c>
      <c r="BL1359" s="82">
        <f t="shared" ca="1" si="995"/>
        <v>1.6550913759045414E-73</v>
      </c>
      <c r="BM1359" s="82">
        <f t="shared" ca="1" si="985"/>
        <v>7.1251478005131837E-73</v>
      </c>
      <c r="BN1359" s="10">
        <f ca="1">BN1358+BI1359-INDIRECT(ADDRESS(MAX($D1359-'key variables'!$B$9*30,34),scenario!BI$4),TRUE)</f>
        <v>9439390.0751690175</v>
      </c>
      <c r="BO1359" s="10">
        <f ca="1">BO1358+BJ1359-INDIRECT(ADDRESS(MAX($D1359-'key variables'!$B$9*30,34),scenario!BJ$4),TRUE)</f>
        <v>10895583.360992203</v>
      </c>
      <c r="BP1359" s="10">
        <f ca="1">BP1358+BK1359-INDIRECT(ADDRESS(MAX($D1359-'key variables'!$B$9*30,34),scenario!BK$4),TRUE)</f>
        <v>32531162.537994072</v>
      </c>
      <c r="BQ1359" s="10">
        <f ca="1">BQ1358+BL1359-INDIRECT(ADDRESS(MAX($D1359-'key variables'!$B$9*30,34),scenario!BL$4),TRUE)</f>
        <v>14415841.516535141</v>
      </c>
      <c r="BR1359" s="10">
        <f t="shared" ca="1" si="1015"/>
        <v>67281977.490690395</v>
      </c>
      <c r="BS1359" s="82">
        <f t="shared" ca="1" si="996"/>
        <v>-2.3433848477536824E-9</v>
      </c>
      <c r="BT1359" s="82">
        <f t="shared" ca="1" si="997"/>
        <v>-3.4288309057018498E-10</v>
      </c>
      <c r="BU1359" s="82">
        <f t="shared" ca="1" si="998"/>
        <v>-4.2578247660364599E-9</v>
      </c>
      <c r="BV1359" s="82">
        <f t="shared" ca="1" si="999"/>
        <v>-2.9943922343414556E-9</v>
      </c>
      <c r="BW1359" s="82">
        <f t="shared" ca="1" si="1016"/>
        <v>-9.9384849387017825E-9</v>
      </c>
      <c r="BX1359" s="10">
        <f t="shared" ca="1" si="1000"/>
        <v>-1.8625994260191893E-12</v>
      </c>
      <c r="BY1359" s="10">
        <f t="shared" ca="1" si="1001"/>
        <v>2.8902850229962428E-12</v>
      </c>
      <c r="BZ1359" s="10">
        <f t="shared" ca="1" si="1002"/>
        <v>-3.5034723983035463E-11</v>
      </c>
      <c r="CA1359" s="10">
        <f t="shared" ca="1" si="1003"/>
        <v>-2.0257049910634696E-11</v>
      </c>
      <c r="CB1359" s="10">
        <v>0</v>
      </c>
      <c r="CC1359" s="82">
        <f t="shared" ca="1" si="1004"/>
        <v>3.9725652202851362E-13</v>
      </c>
      <c r="CD1359" s="82">
        <f t="shared" ca="1" si="1005"/>
        <v>3.4270724516460853E-13</v>
      </c>
      <c r="CE1359" s="82">
        <f t="shared" ca="1" si="1006"/>
        <v>1.8915613015532971E-10</v>
      </c>
      <c r="CF1359" s="82">
        <f t="shared" ca="1" si="1007"/>
        <v>3.7028113764059381E-11</v>
      </c>
      <c r="CG1359" s="82">
        <f t="shared" ca="1" si="1017"/>
        <v>2.269242076865822E-10</v>
      </c>
      <c r="CH1359" s="13" t="str">
        <f t="shared" ca="1" si="1018"/>
        <v/>
      </c>
      <c r="CI1359" s="81">
        <f t="shared" ca="1" si="1027"/>
        <v>0.1131775965863165</v>
      </c>
      <c r="CJ1359" s="81">
        <f t="shared" ca="1" si="1028"/>
        <v>0.13063724757458739</v>
      </c>
      <c r="CK1359" s="81">
        <f t="shared" ca="1" si="1029"/>
        <v>0.39004625943939081</v>
      </c>
      <c r="CL1359" s="81">
        <f t="shared" ca="1" si="1030"/>
        <v>0.17284488538116416</v>
      </c>
      <c r="CM1359" s="89">
        <f t="shared" ca="1" si="1019"/>
        <v>0.80670598898145884</v>
      </c>
    </row>
    <row r="1360" spans="1:91" x14ac:dyDescent="0.3">
      <c r="A1360">
        <v>1295</v>
      </c>
      <c r="B1360" s="3">
        <f t="shared" si="1032"/>
        <v>3.786111111111111</v>
      </c>
      <c r="C1360" s="3">
        <f t="shared" si="1020"/>
        <v>43.166666666666664</v>
      </c>
      <c r="D1360" s="4">
        <f t="shared" ca="1" si="1008"/>
        <v>1360</v>
      </c>
      <c r="E1360" s="58">
        <f>(0.5*(COS(B1360*2*PI())+1)*('key variables'!$B$4-'key variables'!$B$6)+'key variables'!$B$6)/'key variables'!$B$4</f>
        <v>1</v>
      </c>
      <c r="F1360" s="10">
        <f t="shared" ca="1" si="1021"/>
        <v>11689222.907461114</v>
      </c>
      <c r="G1360" s="10">
        <f t="shared" ca="1" si="1022"/>
        <v>13492492.798713122</v>
      </c>
      <c r="H1360" s="10">
        <f t="shared" ca="1" si="1023"/>
        <v>40309474.521088287</v>
      </c>
      <c r="I1360" s="10">
        <f t="shared" ca="1" si="1024"/>
        <v>17912154.249750931</v>
      </c>
      <c r="J1360" s="10">
        <f t="shared" ca="1" si="1009"/>
        <v>83403344.477013454</v>
      </c>
      <c r="K1360" s="82">
        <f t="shared" ca="1" si="986"/>
        <v>2249832.832292099</v>
      </c>
      <c r="L1360" s="82">
        <f t="shared" ca="1" si="987"/>
        <v>2596909.4377209195</v>
      </c>
      <c r="M1360" s="82">
        <f t="shared" ca="1" si="988"/>
        <v>7778311.98309422</v>
      </c>
      <c r="N1360" s="82">
        <f t="shared" ca="1" si="989"/>
        <v>3496312.733215793</v>
      </c>
      <c r="O1360" s="82">
        <f t="shared" ca="1" si="1010"/>
        <v>16121366.986323033</v>
      </c>
      <c r="P1360" s="10">
        <f ca="1">IF(IF($A1360&gt;='key variables'!$B$26,K1360*SUMPRODUCT(Z1360:AC1360,'control variables'!$O$3:$R$3)/J1360+F$65*'key variables'!$B$25/scenario!J$65,K1360*SUMPRODUCT(Z1360:AC1360,'control variables'!$O$7:$R$7)/J1360+F$65*'key variables'!$B$25/scenario!J$65)&lt;'key variables'!$B$28,0,IF($A1360&gt;='key variables'!$B$26,K1360*SUMPRODUCT(Z1360:AC1360,'control variables'!$O$3:$R$3)/J1360+F$65*'key variables'!$B$25/scenario!J$65,K1360*SUMPRODUCT(Z1360:AC1360,'control variables'!$O$7:$R$7)/J1360+F$65*'key variables'!$B$25/scenario!J$65))</f>
        <v>1.1029087033958915E-74</v>
      </c>
      <c r="Q1360" s="10">
        <f ca="1">IF(IF($A1360&gt;='key variables'!$B$26,L1360*SUMPRODUCT(Z1360:AC1360,'control variables'!$O$4:$R$4)/J1360+G$65*'key variables'!$B$25/scenario!J$65,L1360*SUMPRODUCT(Z1360:AC1360,'control variables'!$O$7:$R$7)/J1360+G$65*'key variables'!$B$25/scenario!J$65)&lt;'key variables'!$B$28,0,IF($A1360&gt;='key variables'!$B$26,L1360*SUMPRODUCT(Z1360:AC1360,'control variables'!$O$4:$R$4)/J1360+G$65*'key variables'!$B$25/scenario!J$65,L1360*SUMPRODUCT(Z1360:AC1360,'control variables'!$O$7:$R$7)/J1360+G$65*'key variables'!$B$25/scenario!J$65))</f>
        <v>1.273051926207056E-74</v>
      </c>
      <c r="R1360" s="10">
        <f ca="1">IF(IF($A1360&gt;='key variables'!$B$26,M1360*SUMPRODUCT(Z1360:AC1360,'control variables'!$O$5:$R$5)/J1360+H$65*'key variables'!$B$25/scenario!J$65,M1360*SUMPRODUCT(Z1360:AC1360,'control variables'!$O$7:$R$7)/J1360+H$65*'key variables'!$B$25/scenario!J$65)&lt;'key variables'!$B$28,0,IF($A1360&gt;='key variables'!$B$26,M1360*SUMPRODUCT(Z1360:AC1360,'control variables'!$O$5:$R$5)/J1360+H$65*'key variables'!$B$25/scenario!J$65,M1360*SUMPRODUCT(Z1360:AC1360,'control variables'!$O$7:$R$7)/J1360+H$65*'key variables'!$B$25/scenario!J$65))</f>
        <v>3.81306906928869E-74</v>
      </c>
      <c r="S1360" s="10">
        <f ca="1">IF(IF($A1360&gt;='key variables'!$B$26,N1360*SUMPRODUCT(Z1360:AC1360,'control variables'!$O$6:$R$6)/J1360+I$65*'key variables'!$B$25/scenario!J$65,N1360*SUMPRODUCT(Z1360:AC1360,'control variables'!$O$7:$R$7)/J1360+I$65*'key variables'!$B$25/scenario!J$65)&lt;'key variables'!$B$28,0,IF($A1360&gt;='key variables'!$B$26,N1360*SUMPRODUCT(Z1360:AC1360,'control variables'!$O$6:$R$6)/J1360+I$65*'key variables'!$B$25/scenario!J$65,N1360*SUMPRODUCT(Z1360:AC1360,'control variables'!$O$7:$R$7)/J1360+I$65*'key variables'!$B$25/scenario!J$65))</f>
        <v>1.7139556716882913E-74</v>
      </c>
      <c r="T1360" s="10">
        <f t="shared" ca="1" si="1031"/>
        <v>7.9029853705799284E-74</v>
      </c>
      <c r="U1360" s="82">
        <f ca="1">SUMPRODUCT(P1330:P1359,'control variables'!AD$7:AD$36)</f>
        <v>2.338370486795929E-74</v>
      </c>
      <c r="V1360" s="82">
        <f ca="1">SUMPRODUCT(Q1330:Q1359,'control variables'!AE$7:AE$36)</f>
        <v>2.6991055952640673E-74</v>
      </c>
      <c r="W1360" s="82">
        <f ca="1">SUMPRODUCT(R1330:R1359,'control variables'!AF$7:AF$36)</f>
        <v>8.0844118359799948E-74</v>
      </c>
      <c r="X1360" s="82">
        <f ca="1">SUMPRODUCT(S1330:S1359,'control variables'!AG$7:AG$36)</f>
        <v>3.6339031018723968E-74</v>
      </c>
      <c r="Y1360" s="82">
        <f t="shared" ca="1" si="1025"/>
        <v>1.6755791019912388E-73</v>
      </c>
      <c r="Z1360" s="10">
        <f ca="1">IF($A1360&gt;='key variables'!$B$26,SUMPRODUCT(P1330:P1359,'control variables'!V$7:V$36)*$E1360,SUMPRODUCT(P1330:P1359,'control variables'!Z$7:Z$36)*$E1360)</f>
        <v>5.7058607123119692E-74</v>
      </c>
      <c r="AA1360" s="10">
        <f ca="1">IF($A1360&gt;='key variables'!$B$26,SUMPRODUCT(Q1330:Q1359,'control variables'!W$7:W$36)*$E1360,SUMPRODUCT(Q1330:Q1359,'control variables'!AA$7:AA$36)*$E1360)</f>
        <v>6.5860908959302501E-74</v>
      </c>
      <c r="AB1360" s="10">
        <f ca="1">IF($A1360&gt;='key variables'!$B$26,SUMPRODUCT(R1330:R1359,'control variables'!X$7:X$36)*$E1360,SUMPRODUCT(R1330:R1359,'control variables'!AB$7:AB$36)*$E1360)</f>
        <v>1.9726783303818606E-73</v>
      </c>
      <c r="AC1360" s="10">
        <f ca="1">IF($A1360&gt;='key variables'!$B$26,SUMPRODUCT(S1330:S1359,'control variables'!Y$7:Y$36)*$E1360,SUMPRODUCT(S1330:S1359,'control variables'!AC$7:AC$36)*$E1360)</f>
        <v>8.8670914461177189E-74</v>
      </c>
      <c r="AD1360" s="10">
        <f t="shared" ca="1" si="1026"/>
        <v>4.0885826358178547E-73</v>
      </c>
      <c r="AE1360" s="82">
        <f ca="1">SUMPRODUCT(P1330:P1359,'control variables'!AL$7:AL$36)</f>
        <v>7.768818169515923E-74</v>
      </c>
      <c r="AF1360" s="82">
        <f ca="1">SUMPRODUCT(Q1330:Q1359,'control variables'!AM$7:AM$36)</f>
        <v>8.9438492830947455E-74</v>
      </c>
      <c r="AG1360" s="82">
        <f ca="1">SUMPRODUCT(R1330:R1359,'control variables'!AN$7:AN$36)</f>
        <v>2.5501264852063325E-73</v>
      </c>
      <c r="AH1360" s="82">
        <f ca="1">SUMPRODUCT(S1330:S1359,'control variables'!AO$7:AO$36)</f>
        <v>1.104179472796331E-73</v>
      </c>
      <c r="AI1360" s="82">
        <f t="shared" ca="1" si="990"/>
        <v>5.3255727032637297E-73</v>
      </c>
      <c r="AJ1360" s="10">
        <f ca="1">SUMPRODUCT(P1330:P1359,'control variables'!AP$7:AP$36)</f>
        <v>7.42313597738554E-77</v>
      </c>
      <c r="AK1360" s="10">
        <f ca="1">SUMPRODUCT(Q1330:Q1359,'control variables'!AQ$7:AQ$36)</f>
        <v>2.1420715797714233E-76</v>
      </c>
      <c r="AL1360" s="10">
        <f ca="1">SUMPRODUCT(R1330:R1359,'control variables'!AR$7:AR$36)</f>
        <v>7.6991676932118874E-75</v>
      </c>
      <c r="AM1360" s="10">
        <f ca="1">SUMPRODUCT(S1330:S1359,'control variables'!AS$7:AS$36)</f>
        <v>5.7678962778057048E-75</v>
      </c>
      <c r="AN1360" s="10">
        <f t="shared" ca="1" si="1011"/>
        <v>1.3755502488768589E-74</v>
      </c>
      <c r="AO1360" s="82">
        <f ca="1">SUMPRODUCT(P1330:P1359,'control variables'!AX$7:AX$36)</f>
        <v>1.0094332107150207E-76</v>
      </c>
      <c r="AP1360" s="82">
        <f ca="1">SUMPRODUCT(Q1330:Q1359,'control variables'!AY$7:AY$36)</f>
        <v>2.3303123627937403E-76</v>
      </c>
      <c r="AQ1360" s="82">
        <f ca="1">SUMPRODUCT(R1330:R1359,'control variables'!AZ$7:AZ$36)</f>
        <v>2.0939386232635055E-75</v>
      </c>
      <c r="AR1360" s="82">
        <f ca="1">SUMPRODUCT(S1330:S1359,'control variables'!BA$7:BA$36)</f>
        <v>1.5686917433586524E-75</v>
      </c>
      <c r="AS1360" s="82">
        <f t="shared" ca="1" si="1012"/>
        <v>3.9966049239730341E-75</v>
      </c>
      <c r="AT1360" s="10">
        <f ca="1">SUMPRODUCT(P1330:P1359,'control variables'!AT$7:AT$36)</f>
        <v>-8.9086419947542673E-77</v>
      </c>
      <c r="AU1360" s="10">
        <f ca="1">SUMPRODUCT(Q1330:Q1359,'control variables'!AU$7:AU$36)</f>
        <v>9.6639167253360579E-77</v>
      </c>
      <c r="AV1360" s="10">
        <f ca="1">SUMPRODUCT(R1330:R1359,'control variables'!AV$7:AV$36)</f>
        <v>4.1613599850420597E-74</v>
      </c>
      <c r="AW1360" s="10">
        <f ca="1">SUMPRODUCT(S1330:S1359,'control variables'!AW$7:AW$36)</f>
        <v>3.1175178570919755E-74</v>
      </c>
      <c r="AX1360" s="10">
        <f t="shared" ca="1" si="991"/>
        <v>7.279633116864616E-74</v>
      </c>
      <c r="AY1360" s="82">
        <f ca="1">SUMPRODUCT(P1330:P1359,'control variables'!BB$7:BB$36)</f>
        <v>3.228905552222812E-76</v>
      </c>
      <c r="AZ1360" s="82">
        <f ca="1">SUMPRODUCT(Q1330:Q1359,'control variables'!BC$7:BC$36)</f>
        <v>8.2337034001520346E-76</v>
      </c>
      <c r="BA1360" s="82">
        <f ca="1">SUMPRODUCT(R1330:R1359,'control variables'!BD$7:BD$36)</f>
        <v>5.763845467744658E-75</v>
      </c>
      <c r="BB1360" s="82">
        <f ca="1">SUMPRODUCT(S1330:S1359,'control variables'!BE$7:BE$36)</f>
        <v>8.1908358625076459E-76</v>
      </c>
      <c r="BC1360" s="82">
        <f t="shared" ca="1" si="1013"/>
        <v>7.7291899492329072E-75</v>
      </c>
      <c r="BD1360" s="10">
        <f ca="1">SUMPRODUCT(P1330:P1359,'control variables'!BF$7:BF$36)</f>
        <v>6.7545891719765549E-77</v>
      </c>
      <c r="BE1360" s="10">
        <f ca="1">SUMPRODUCT(Q1330:Q1359,'control variables'!BG$7:BG$36)</f>
        <v>7.7966043151583206E-77</v>
      </c>
      <c r="BF1360" s="10">
        <f ca="1">SUMPRODUCT(R1330:R1359,'control variables'!BH$7:BH$36)</f>
        <v>2.3352535860958781E-75</v>
      </c>
      <c r="BG1360" s="10">
        <f ca="1">SUMPRODUCT(S1330:S1359,'control variables'!BI$7:BI$36)</f>
        <v>5.2484246364125034E-75</v>
      </c>
      <c r="BH1360" s="10">
        <f t="shared" ca="1" si="1014"/>
        <v>7.7291901573797308E-75</v>
      </c>
      <c r="BI1360" s="82">
        <f t="shared" ca="1" si="992"/>
        <v>7.792198583043396E-74</v>
      </c>
      <c r="BJ1360" s="82">
        <f t="shared" ca="1" si="993"/>
        <v>9.0358502338216025E-74</v>
      </c>
      <c r="BK1360" s="82">
        <f t="shared" ca="1" si="994"/>
        <v>3.0239009383879848E-73</v>
      </c>
      <c r="BL1360" s="82">
        <f t="shared" ca="1" si="995"/>
        <v>1.4241220943680361E-73</v>
      </c>
      <c r="BM1360" s="82">
        <f t="shared" ca="1" si="985"/>
        <v>6.1308279144425206E-73</v>
      </c>
      <c r="BN1360" s="10">
        <f ca="1">BN1359+BI1360-INDIRECT(ADDRESS(MAX($D1360-'key variables'!$B$9*30,34),scenario!BI$4),TRUE)</f>
        <v>9439390.0751690175</v>
      </c>
      <c r="BO1360" s="10">
        <f ca="1">BO1359+BJ1360-INDIRECT(ADDRESS(MAX($D1360-'key variables'!$B$9*30,34),scenario!BJ$4),TRUE)</f>
        <v>10895583.360992203</v>
      </c>
      <c r="BP1360" s="10">
        <f ca="1">BP1359+BK1360-INDIRECT(ADDRESS(MAX($D1360-'key variables'!$B$9*30,34),scenario!BK$4),TRUE)</f>
        <v>32531162.537994072</v>
      </c>
      <c r="BQ1360" s="10">
        <f ca="1">BQ1359+BL1360-INDIRECT(ADDRESS(MAX($D1360-'key variables'!$B$9*30,34),scenario!BL$4),TRUE)</f>
        <v>14415841.516535141</v>
      </c>
      <c r="BR1360" s="10">
        <f t="shared" ca="1" si="1015"/>
        <v>67281977.490690395</v>
      </c>
      <c r="BS1360" s="82">
        <f t="shared" ca="1" si="996"/>
        <v>-2.3433848477536824E-9</v>
      </c>
      <c r="BT1360" s="82">
        <f t="shared" ca="1" si="997"/>
        <v>-3.4288309057018498E-10</v>
      </c>
      <c r="BU1360" s="82">
        <f t="shared" ca="1" si="998"/>
        <v>-4.2578247660364599E-9</v>
      </c>
      <c r="BV1360" s="82">
        <f t="shared" ca="1" si="999"/>
        <v>-2.9943922343414556E-9</v>
      </c>
      <c r="BW1360" s="82">
        <f t="shared" ca="1" si="1016"/>
        <v>-9.9384849387017825E-9</v>
      </c>
      <c r="BX1360" s="10">
        <f t="shared" ca="1" si="1000"/>
        <v>-1.8625994260191893E-12</v>
      </c>
      <c r="BY1360" s="10">
        <f t="shared" ca="1" si="1001"/>
        <v>2.8902850229962428E-12</v>
      </c>
      <c r="BZ1360" s="10">
        <f t="shared" ca="1" si="1002"/>
        <v>-3.5034723983035463E-11</v>
      </c>
      <c r="CA1360" s="10">
        <f t="shared" ca="1" si="1003"/>
        <v>-2.0257049910634696E-11</v>
      </c>
      <c r="CB1360" s="10">
        <v>0</v>
      </c>
      <c r="CC1360" s="82">
        <f t="shared" ca="1" si="1004"/>
        <v>3.9725652202851362E-13</v>
      </c>
      <c r="CD1360" s="82">
        <f t="shared" ca="1" si="1005"/>
        <v>3.4270724516460853E-13</v>
      </c>
      <c r="CE1360" s="82">
        <f t="shared" ca="1" si="1006"/>
        <v>1.8915613015532971E-10</v>
      </c>
      <c r="CF1360" s="82">
        <f t="shared" ca="1" si="1007"/>
        <v>3.7028113764059381E-11</v>
      </c>
      <c r="CG1360" s="82">
        <f t="shared" ca="1" si="1017"/>
        <v>2.269242076865822E-10</v>
      </c>
      <c r="CH1360" s="13" t="str">
        <f t="shared" ca="1" si="1018"/>
        <v/>
      </c>
      <c r="CI1360" s="81">
        <f t="shared" ca="1" si="1027"/>
        <v>0.1131775965863165</v>
      </c>
      <c r="CJ1360" s="81">
        <f t="shared" ca="1" si="1028"/>
        <v>0.13063724757458739</v>
      </c>
      <c r="CK1360" s="81">
        <f t="shared" ca="1" si="1029"/>
        <v>0.39004625943939081</v>
      </c>
      <c r="CL1360" s="81">
        <f t="shared" ca="1" si="1030"/>
        <v>0.17284488538116416</v>
      </c>
      <c r="CM1360" s="89">
        <f t="shared" ca="1" si="1019"/>
        <v>0.80670598898145884</v>
      </c>
    </row>
    <row r="1361" spans="1:91" x14ac:dyDescent="0.3">
      <c r="A1361">
        <v>1296</v>
      </c>
      <c r="B1361" s="3">
        <f t="shared" si="1032"/>
        <v>3.7888888888888888</v>
      </c>
      <c r="C1361" s="3">
        <f t="shared" si="1020"/>
        <v>43.2</v>
      </c>
      <c r="D1361" s="4">
        <f t="shared" ca="1" si="1008"/>
        <v>1361</v>
      </c>
      <c r="E1361" s="58">
        <f>(0.5*(COS(B1361*2*PI())+1)*('key variables'!$B$4-'key variables'!$B$6)+'key variables'!$B$6)/'key variables'!$B$4</f>
        <v>1</v>
      </c>
      <c r="F1361" s="10">
        <f t="shared" ca="1" si="1021"/>
        <v>11689222.907461114</v>
      </c>
      <c r="G1361" s="10">
        <f t="shared" ca="1" si="1022"/>
        <v>13492492.798713122</v>
      </c>
      <c r="H1361" s="10">
        <f t="shared" ca="1" si="1023"/>
        <v>40309474.521088287</v>
      </c>
      <c r="I1361" s="10">
        <f t="shared" ca="1" si="1024"/>
        <v>17912154.249750931</v>
      </c>
      <c r="J1361" s="10">
        <f t="shared" ca="1" si="1009"/>
        <v>83403344.477013454</v>
      </c>
      <c r="K1361" s="82">
        <f t="shared" ca="1" si="986"/>
        <v>2249832.832292099</v>
      </c>
      <c r="L1361" s="82">
        <f t="shared" ca="1" si="987"/>
        <v>2596909.4377209195</v>
      </c>
      <c r="M1361" s="82">
        <f t="shared" ca="1" si="988"/>
        <v>7778311.98309422</v>
      </c>
      <c r="N1361" s="82">
        <f t="shared" ca="1" si="989"/>
        <v>3496312.733215793</v>
      </c>
      <c r="O1361" s="82">
        <f t="shared" ca="1" si="1010"/>
        <v>16121366.986323033</v>
      </c>
      <c r="P1361" s="10">
        <f ca="1">IF(IF($A1361&gt;='key variables'!$B$26,K1361*SUMPRODUCT(Z1361:AC1361,'control variables'!$O$3:$R$3)/J1361+F$65*'key variables'!$B$25/scenario!J$65,K1361*SUMPRODUCT(Z1361:AC1361,'control variables'!$O$7:$R$7)/J1361+F$65*'key variables'!$B$25/scenario!J$65)&lt;'key variables'!$B$28,0,IF($A1361&gt;='key variables'!$B$26,K1361*SUMPRODUCT(Z1361:AC1361,'control variables'!$O$3:$R$3)/J1361+F$65*'key variables'!$B$25/scenario!J$65,K1361*SUMPRODUCT(Z1361:AC1361,'control variables'!$O$7:$R$7)/J1361+F$65*'key variables'!$B$25/scenario!J$65))</f>
        <v>9.4899694085982747E-75</v>
      </c>
      <c r="Q1361" s="10">
        <f ca="1">IF(IF($A1361&gt;='key variables'!$B$26,L1361*SUMPRODUCT(Z1361:AC1361,'control variables'!$O$4:$R$4)/J1361+G$65*'key variables'!$B$25/scenario!J$65,L1361*SUMPRODUCT(Z1361:AC1361,'control variables'!$O$7:$R$7)/J1361+G$65*'key variables'!$B$25/scenario!J$65)&lt;'key variables'!$B$28,0,IF($A1361&gt;='key variables'!$B$26,L1361*SUMPRODUCT(Z1361:AC1361,'control variables'!$O$4:$R$4)/J1361+G$65*'key variables'!$B$25/scenario!J$65,L1361*SUMPRODUCT(Z1361:AC1361,'control variables'!$O$7:$R$7)/J1361+G$65*'key variables'!$B$25/scenario!J$65))</f>
        <v>1.0953965453408418E-74</v>
      </c>
      <c r="R1361" s="10">
        <f ca="1">IF(IF($A1361&gt;='key variables'!$B$26,M1361*SUMPRODUCT(Z1361:AC1361,'control variables'!$O$5:$R$5)/J1361+H$65*'key variables'!$B$25/scenario!J$65,M1361*SUMPRODUCT(Z1361:AC1361,'control variables'!$O$7:$R$7)/J1361+H$65*'key variables'!$B$25/scenario!J$65)&lt;'key variables'!$B$28,0,IF($A1361&gt;='key variables'!$B$26,M1361*SUMPRODUCT(Z1361:AC1361,'control variables'!$O$5:$R$5)/J1361+H$65*'key variables'!$B$25/scenario!J$65,M1361*SUMPRODUCT(Z1361:AC1361,'control variables'!$O$7:$R$7)/J1361+H$65*'key variables'!$B$25/scenario!J$65))</f>
        <v>3.2809523316847878E-74</v>
      </c>
      <c r="S1361" s="10">
        <f ca="1">IF(IF($A1361&gt;='key variables'!$B$26,N1361*SUMPRODUCT(Z1361:AC1361,'control variables'!$O$6:$R$6)/J1361+I$65*'key variables'!$B$25/scenario!J$65,N1361*SUMPRODUCT(Z1361:AC1361,'control variables'!$O$7:$R$7)/J1361+I$65*'key variables'!$B$25/scenario!J$65)&lt;'key variables'!$B$28,0,IF($A1361&gt;='key variables'!$B$26,N1361*SUMPRODUCT(Z1361:AC1361,'control variables'!$O$6:$R$6)/J1361+I$65*'key variables'!$B$25/scenario!J$65,N1361*SUMPRODUCT(Z1361:AC1361,'control variables'!$O$7:$R$7)/J1361+I$65*'key variables'!$B$25/scenario!J$65))</f>
        <v>1.4747718321501808E-74</v>
      </c>
      <c r="T1361" s="10">
        <f t="shared" ca="1" si="1031"/>
        <v>6.8001176500356387E-74</v>
      </c>
      <c r="U1361" s="82">
        <f ca="1">SUMPRODUCT(P1331:P1360,'control variables'!AD$7:AD$36)</f>
        <v>2.0120490768941628E-74</v>
      </c>
      <c r="V1361" s="82">
        <f ca="1">SUMPRODUCT(Q1331:Q1360,'control variables'!AE$7:AE$36)</f>
        <v>2.322443321987103E-74</v>
      </c>
      <c r="W1361" s="82">
        <f ca="1">SUMPRODUCT(R1331:R1360,'control variables'!AF$7:AF$36)</f>
        <v>6.9562259118759383E-74</v>
      </c>
      <c r="X1361" s="82">
        <f ca="1">SUMPRODUCT(S1331:S1360,'control variables'!AG$7:AG$36)</f>
        <v>3.1267891135863787E-74</v>
      </c>
      <c r="Y1361" s="82">
        <f t="shared" ca="1" si="1025"/>
        <v>1.4417507424343584E-73</v>
      </c>
      <c r="Z1361" s="10">
        <f ca="1">IF($A1361&gt;='key variables'!$B$26,SUMPRODUCT(P1331:P1360,'control variables'!V$7:V$36)*$E1361,SUMPRODUCT(P1331:P1360,'control variables'!Z$7:Z$36)*$E1361)</f>
        <v>4.9096034370604327E-74</v>
      </c>
      <c r="AA1361" s="10">
        <f ca="1">IF($A1361&gt;='key variables'!$B$26,SUMPRODUCT(Q1331:Q1360,'control variables'!W$7:W$36)*$E1361,SUMPRODUCT(Q1331:Q1360,'control variables'!AA$7:AA$36)*$E1361)</f>
        <v>5.6669968177946735E-74</v>
      </c>
      <c r="AB1361" s="10">
        <f ca="1">IF($A1361&gt;='key variables'!$B$26,SUMPRODUCT(R1331:R1360,'control variables'!X$7:X$36)*$E1361,SUMPRODUCT(R1331:R1360,'control variables'!AB$7:AB$36)*$E1361)</f>
        <v>1.6973895437298728E-73</v>
      </c>
      <c r="AC1361" s="10">
        <f ca="1">IF($A1361&gt;='key variables'!$B$26,SUMPRODUCT(S1331:S1360,'control variables'!Y$7:Y$36)*$E1361,SUMPRODUCT(S1331:S1360,'control variables'!AC$7:AC$36)*$E1361)</f>
        <v>7.6296819771033503E-74</v>
      </c>
      <c r="AD1361" s="10">
        <f t="shared" ca="1" si="1026"/>
        <v>3.5180177669257184E-73</v>
      </c>
      <c r="AE1361" s="82">
        <f ca="1">SUMPRODUCT(P1331:P1360,'control variables'!AL$7:AL$36)</f>
        <v>6.684673585643516E-74</v>
      </c>
      <c r="AF1361" s="82">
        <f ca="1">SUMPRODUCT(Q1331:Q1360,'control variables'!AM$7:AM$36)</f>
        <v>7.6957281985665869E-74</v>
      </c>
      <c r="AG1361" s="82">
        <f ca="1">SUMPRODUCT(R1331:R1360,'control variables'!AN$7:AN$36)</f>
        <v>2.1942543619566913E-73</v>
      </c>
      <c r="AH1361" s="82">
        <f ca="1">SUMPRODUCT(S1331:S1360,'control variables'!AO$7:AO$36)</f>
        <v>9.500903734076369E-74</v>
      </c>
      <c r="AI1361" s="82">
        <f t="shared" ca="1" si="990"/>
        <v>4.5823849137853384E-73</v>
      </c>
      <c r="AJ1361" s="10">
        <f ca="1">SUMPRODUCT(P1331:P1360,'control variables'!AP$7:AP$36)</f>
        <v>6.3872316107716423E-77</v>
      </c>
      <c r="AK1361" s="10">
        <f ca="1">SUMPRODUCT(Q1331:Q1360,'control variables'!AQ$7:AQ$36)</f>
        <v>1.8431438341602915E-76</v>
      </c>
      <c r="AL1361" s="10">
        <f ca="1">SUMPRODUCT(R1331:R1360,'control variables'!AR$7:AR$36)</f>
        <v>6.6247428871746042E-75</v>
      </c>
      <c r="AM1361" s="10">
        <f ca="1">SUMPRODUCT(S1331:S1360,'control variables'!AS$7:AS$36)</f>
        <v>4.9629818914119107E-75</v>
      </c>
      <c r="AN1361" s="10">
        <f t="shared" ca="1" si="1011"/>
        <v>1.183591147811026E-74</v>
      </c>
      <c r="AO1361" s="82">
        <f ca="1">SUMPRODUCT(P1331:P1360,'control variables'!AX$7:AX$36)</f>
        <v>8.6856602547546508E-77</v>
      </c>
      <c r="AP1361" s="82">
        <f ca="1">SUMPRODUCT(Q1331:Q1360,'control variables'!AY$7:AY$36)</f>
        <v>2.0051154703285417E-76</v>
      </c>
      <c r="AQ1361" s="82">
        <f ca="1">SUMPRODUCT(R1331:R1360,'control variables'!AZ$7:AZ$36)</f>
        <v>1.8017278689585385E-75</v>
      </c>
      <c r="AR1361" s="82">
        <f ca="1">SUMPRODUCT(S1331:S1360,'control variables'!BA$7:BA$36)</f>
        <v>1.3497795973644284E-75</v>
      </c>
      <c r="AS1361" s="82">
        <f t="shared" ca="1" si="1012"/>
        <v>3.4388756159033678E-75</v>
      </c>
      <c r="AT1361" s="10">
        <f ca="1">SUMPRODUCT(P1331:P1360,'control variables'!AT$7:AT$36)</f>
        <v>-7.6654341145429393E-77</v>
      </c>
      <c r="AU1361" s="10">
        <f ca="1">SUMPRODUCT(Q1331:Q1360,'control variables'!AU$7:AU$36)</f>
        <v>8.315309672351074E-77</v>
      </c>
      <c r="AV1361" s="10">
        <f ca="1">SUMPRODUCT(R1331:R1360,'control variables'!AV$7:AV$36)</f>
        <v>3.5806389807805031E-74</v>
      </c>
      <c r="AW1361" s="10">
        <f ca="1">SUMPRODUCT(S1331:S1360,'control variables'!AW$7:AW$36)</f>
        <v>2.6824658290815968E-74</v>
      </c>
      <c r="AX1361" s="10">
        <f t="shared" ca="1" si="991"/>
        <v>6.2637546854199082E-74</v>
      </c>
      <c r="AY1361" s="82">
        <f ca="1">SUMPRODUCT(P1331:P1360,'control variables'!BB$7:BB$36)</f>
        <v>2.7783092852109362E-76</v>
      </c>
      <c r="AZ1361" s="82">
        <f ca="1">SUMPRODUCT(Q1331:Q1360,'control variables'!BC$7:BC$36)</f>
        <v>7.0846837228073565E-76</v>
      </c>
      <c r="BA1361" s="82">
        <f ca="1">SUMPRODUCT(R1331:R1360,'control variables'!BD$7:BD$36)</f>
        <v>4.9594963750277327E-75</v>
      </c>
      <c r="BB1361" s="82">
        <f ca="1">SUMPRODUCT(S1331:S1360,'control variables'!BE$7:BE$36)</f>
        <v>7.0477983831945143E-76</v>
      </c>
      <c r="BC1361" s="82">
        <f t="shared" ca="1" si="1013"/>
        <v>6.6505755141490142E-75</v>
      </c>
      <c r="BD1361" s="10">
        <f ca="1">SUMPRODUCT(P1331:P1360,'control variables'!BF$7:BF$36)</f>
        <v>5.8119810291040477E-77</v>
      </c>
      <c r="BE1361" s="10">
        <f ca="1">SUMPRODUCT(Q1331:Q1360,'control variables'!BG$7:BG$36)</f>
        <v>6.7085821531720232E-77</v>
      </c>
      <c r="BF1361" s="10">
        <f ca="1">SUMPRODUCT(R1331:R1360,'control variables'!BH$7:BH$36)</f>
        <v>2.0093671420973798E-75</v>
      </c>
      <c r="BG1361" s="10">
        <f ca="1">SUMPRODUCT(S1331:S1360,'control variables'!BI$7:BI$36)</f>
        <v>4.5160029193286461E-75</v>
      </c>
      <c r="BH1361" s="10">
        <f t="shared" ca="1" si="1014"/>
        <v>6.6505756932487868E-75</v>
      </c>
      <c r="BI1361" s="82">
        <f t="shared" ca="1" si="992"/>
        <v>6.7047912443810828E-74</v>
      </c>
      <c r="BJ1361" s="82">
        <f t="shared" ca="1" si="993"/>
        <v>7.7748903454670121E-74</v>
      </c>
      <c r="BK1361" s="82">
        <f t="shared" ca="1" si="994"/>
        <v>2.6019132237850189E-73</v>
      </c>
      <c r="BL1361" s="82">
        <f t="shared" ca="1" si="995"/>
        <v>1.2253847546989911E-73</v>
      </c>
      <c r="BM1361" s="82">
        <f t="shared" ca="1" si="985"/>
        <v>5.2752661374688196E-73</v>
      </c>
      <c r="BN1361" s="10">
        <f ca="1">BN1360+BI1361-INDIRECT(ADDRESS(MAX($D1361-'key variables'!$B$9*30,34),scenario!BI$4),TRUE)</f>
        <v>9439390.0751690175</v>
      </c>
      <c r="BO1361" s="10">
        <f ca="1">BO1360+BJ1361-INDIRECT(ADDRESS(MAX($D1361-'key variables'!$B$9*30,34),scenario!BJ$4),TRUE)</f>
        <v>10895583.360992203</v>
      </c>
      <c r="BP1361" s="10">
        <f ca="1">BP1360+BK1361-INDIRECT(ADDRESS(MAX($D1361-'key variables'!$B$9*30,34),scenario!BK$4),TRUE)</f>
        <v>32531162.537994072</v>
      </c>
      <c r="BQ1361" s="10">
        <f ca="1">BQ1360+BL1361-INDIRECT(ADDRESS(MAX($D1361-'key variables'!$B$9*30,34),scenario!BL$4),TRUE)</f>
        <v>14415841.516535141</v>
      </c>
      <c r="BR1361" s="10">
        <f t="shared" ca="1" si="1015"/>
        <v>67281977.490690395</v>
      </c>
      <c r="BS1361" s="82">
        <f t="shared" ca="1" si="996"/>
        <v>-2.3433848477536824E-9</v>
      </c>
      <c r="BT1361" s="82">
        <f t="shared" ca="1" si="997"/>
        <v>-3.4288309057018498E-10</v>
      </c>
      <c r="BU1361" s="82">
        <f t="shared" ca="1" si="998"/>
        <v>-4.2578247660364599E-9</v>
      </c>
      <c r="BV1361" s="82">
        <f t="shared" ca="1" si="999"/>
        <v>-2.9943922343414556E-9</v>
      </c>
      <c r="BW1361" s="82">
        <f t="shared" ca="1" si="1016"/>
        <v>-9.9384849387017825E-9</v>
      </c>
      <c r="BX1361" s="10">
        <f t="shared" ca="1" si="1000"/>
        <v>-1.8625994260191893E-12</v>
      </c>
      <c r="BY1361" s="10">
        <f t="shared" ca="1" si="1001"/>
        <v>2.8902850229962428E-12</v>
      </c>
      <c r="BZ1361" s="10">
        <f t="shared" ca="1" si="1002"/>
        <v>-3.5034723983035463E-11</v>
      </c>
      <c r="CA1361" s="10">
        <f t="shared" ca="1" si="1003"/>
        <v>-2.0257049910634696E-11</v>
      </c>
      <c r="CB1361" s="10">
        <v>0</v>
      </c>
      <c r="CC1361" s="82">
        <f t="shared" ca="1" si="1004"/>
        <v>3.9725652202851362E-13</v>
      </c>
      <c r="CD1361" s="82">
        <f t="shared" ca="1" si="1005"/>
        <v>3.4270724516460853E-13</v>
      </c>
      <c r="CE1361" s="82">
        <f t="shared" ca="1" si="1006"/>
        <v>1.8915613015532971E-10</v>
      </c>
      <c r="CF1361" s="82">
        <f t="shared" ca="1" si="1007"/>
        <v>3.7028113764059381E-11</v>
      </c>
      <c r="CG1361" s="82">
        <f t="shared" ca="1" si="1017"/>
        <v>2.269242076865822E-10</v>
      </c>
      <c r="CH1361" s="13" t="str">
        <f t="shared" ca="1" si="1018"/>
        <v/>
      </c>
      <c r="CI1361" s="81">
        <f t="shared" ca="1" si="1027"/>
        <v>0.1131775965863165</v>
      </c>
      <c r="CJ1361" s="81">
        <f t="shared" ca="1" si="1028"/>
        <v>0.13063724757458739</v>
      </c>
      <c r="CK1361" s="81">
        <f t="shared" ca="1" si="1029"/>
        <v>0.39004625943939081</v>
      </c>
      <c r="CL1361" s="81">
        <f t="shared" ca="1" si="1030"/>
        <v>0.17284488538116416</v>
      </c>
      <c r="CM1361" s="89">
        <f t="shared" ca="1" si="1019"/>
        <v>0.80670598898145884</v>
      </c>
    </row>
    <row r="1362" spans="1:91" x14ac:dyDescent="0.3">
      <c r="A1362">
        <v>1297</v>
      </c>
      <c r="B1362" s="3">
        <f t="shared" si="1032"/>
        <v>3.7916666666666665</v>
      </c>
      <c r="C1362" s="3">
        <f t="shared" si="1020"/>
        <v>43.233333333333334</v>
      </c>
      <c r="D1362" s="4">
        <f t="shared" ca="1" si="1008"/>
        <v>1362</v>
      </c>
      <c r="E1362" s="58">
        <f>(0.5*(COS(B1362*2*PI())+1)*('key variables'!$B$4-'key variables'!$B$6)+'key variables'!$B$6)/'key variables'!$B$4</f>
        <v>1</v>
      </c>
      <c r="F1362" s="10">
        <f t="shared" ca="1" si="1021"/>
        <v>11689222.907461114</v>
      </c>
      <c r="G1362" s="10">
        <f t="shared" ca="1" si="1022"/>
        <v>13492492.798713122</v>
      </c>
      <c r="H1362" s="10">
        <f t="shared" ca="1" si="1023"/>
        <v>40309474.521088287</v>
      </c>
      <c r="I1362" s="10">
        <f t="shared" ca="1" si="1024"/>
        <v>17912154.249750931</v>
      </c>
      <c r="J1362" s="10">
        <f t="shared" ca="1" si="1009"/>
        <v>83403344.477013454</v>
      </c>
      <c r="K1362" s="82">
        <f t="shared" ca="1" si="986"/>
        <v>2249832.832292099</v>
      </c>
      <c r="L1362" s="82">
        <f t="shared" ca="1" si="987"/>
        <v>2596909.4377209195</v>
      </c>
      <c r="M1362" s="82">
        <f t="shared" ca="1" si="988"/>
        <v>7778311.98309422</v>
      </c>
      <c r="N1362" s="82">
        <f t="shared" ca="1" si="989"/>
        <v>3496312.733215793</v>
      </c>
      <c r="O1362" s="82">
        <f t="shared" ca="1" si="1010"/>
        <v>16121366.986323033</v>
      </c>
      <c r="P1362" s="10">
        <f ca="1">IF(IF($A1362&gt;='key variables'!$B$26,K1362*SUMPRODUCT(Z1362:AC1362,'control variables'!$O$3:$R$3)/J1362+F$65*'key variables'!$B$25/scenario!J$65,K1362*SUMPRODUCT(Z1362:AC1362,'control variables'!$O$7:$R$7)/J1362+F$65*'key variables'!$B$25/scenario!J$65)&lt;'key variables'!$B$28,0,IF($A1362&gt;='key variables'!$B$26,K1362*SUMPRODUCT(Z1362:AC1362,'control variables'!$O$3:$R$3)/J1362+F$65*'key variables'!$B$25/scenario!J$65,K1362*SUMPRODUCT(Z1362:AC1362,'control variables'!$O$7:$R$7)/J1362+F$65*'key variables'!$B$25/scenario!J$65))</f>
        <v>8.1656368381929432E-75</v>
      </c>
      <c r="Q1362" s="10">
        <f ca="1">IF(IF($A1362&gt;='key variables'!$B$26,L1362*SUMPRODUCT(Z1362:AC1362,'control variables'!$O$4:$R$4)/J1362+G$65*'key variables'!$B$25/scenario!J$65,L1362*SUMPRODUCT(Z1362:AC1362,'control variables'!$O$7:$R$7)/J1362+G$65*'key variables'!$B$25/scenario!J$65)&lt;'key variables'!$B$28,0,IF($A1362&gt;='key variables'!$B$26,L1362*SUMPRODUCT(Z1362:AC1362,'control variables'!$O$4:$R$4)/J1362+G$65*'key variables'!$B$25/scenario!J$65,L1362*SUMPRODUCT(Z1362:AC1362,'control variables'!$O$7:$R$7)/J1362+G$65*'key variables'!$B$25/scenario!J$65))</f>
        <v>9.4253311027117814E-75</v>
      </c>
      <c r="R1362" s="10">
        <f ca="1">IF(IF($A1362&gt;='key variables'!$B$26,M1362*SUMPRODUCT(Z1362:AC1362,'control variables'!$O$5:$R$5)/J1362+H$65*'key variables'!$B$25/scenario!J$65,M1362*SUMPRODUCT(Z1362:AC1362,'control variables'!$O$7:$R$7)/J1362+H$65*'key variables'!$B$25/scenario!J$65)&lt;'key variables'!$B$28,0,IF($A1362&gt;='key variables'!$B$26,M1362*SUMPRODUCT(Z1362:AC1362,'control variables'!$O$5:$R$5)/J1362+H$65*'key variables'!$B$25/scenario!J$65,M1362*SUMPRODUCT(Z1362:AC1362,'control variables'!$O$7:$R$7)/J1362+H$65*'key variables'!$B$25/scenario!J$65))</f>
        <v>2.8230928963466002E-74</v>
      </c>
      <c r="S1362" s="10">
        <f ca="1">IF(IF($A1362&gt;='key variables'!$B$26,N1362*SUMPRODUCT(Z1362:AC1362,'control variables'!$O$6:$R$6)/J1362+I$65*'key variables'!$B$25/scenario!J$65,N1362*SUMPRODUCT(Z1362:AC1362,'control variables'!$O$7:$R$7)/J1362+I$65*'key variables'!$B$25/scenario!J$65)&lt;'key variables'!$B$28,0,IF($A1362&gt;='key variables'!$B$26,N1362*SUMPRODUCT(Z1362:AC1362,'control variables'!$O$6:$R$6)/J1362+I$65*'key variables'!$B$25/scenario!J$65,N1362*SUMPRODUCT(Z1362:AC1362,'control variables'!$O$7:$R$7)/J1362+I$65*'key variables'!$B$25/scenario!J$65))</f>
        <v>1.2689662824017005E-74</v>
      </c>
      <c r="T1362" s="10">
        <f t="shared" ca="1" si="1031"/>
        <v>5.8511559728387733E-74</v>
      </c>
      <c r="U1362" s="82">
        <f ca="1">SUMPRODUCT(P1332:P1361,'control variables'!AD$7:AD$36)</f>
        <v>1.7312660721174912E-74</v>
      </c>
      <c r="V1362" s="82">
        <f ca="1">SUMPRODUCT(Q1332:Q1361,'control variables'!AE$7:AE$36)</f>
        <v>1.9983445602522986E-74</v>
      </c>
      <c r="W1362" s="82">
        <f ca="1">SUMPRODUCT(R1332:R1361,'control variables'!AF$7:AF$36)</f>
        <v>5.9854792060068891E-74</v>
      </c>
      <c r="X1362" s="82">
        <f ca="1">SUMPRODUCT(S1332:S1361,'control variables'!AG$7:AG$36)</f>
        <v>2.6904432745619205E-74</v>
      </c>
      <c r="Y1362" s="82">
        <f t="shared" ca="1" si="1025"/>
        <v>1.24055331129386E-73</v>
      </c>
      <c r="Z1362" s="10">
        <f ca="1">IF($A1362&gt;='key variables'!$B$26,SUMPRODUCT(P1332:P1361,'control variables'!V$7:V$36)*$E1362,SUMPRODUCT(P1332:P1361,'control variables'!Z$7:Z$36)*$E1362)</f>
        <v>4.224464480386655E-74</v>
      </c>
      <c r="AA1362" s="10">
        <f ca="1">IF($A1362&gt;='key variables'!$B$26,SUMPRODUCT(Q1332:Q1361,'control variables'!W$7:W$36)*$E1362,SUMPRODUCT(Q1332:Q1361,'control variables'!AA$7:AA$36)*$E1362)</f>
        <v>4.8761630290799236E-74</v>
      </c>
      <c r="AB1362" s="10">
        <f ca="1">IF($A1362&gt;='key variables'!$B$26,SUMPRODUCT(R1332:R1361,'control variables'!X$7:X$36)*$E1362,SUMPRODUCT(R1332:R1361,'control variables'!AB$7:AB$36)*$E1362)</f>
        <v>1.460517520160416E-73</v>
      </c>
      <c r="AC1362" s="10">
        <f ca="1">IF($A1362&gt;='key variables'!$B$26,SUMPRODUCT(S1332:S1361,'control variables'!Y$7:Y$36)*$E1362,SUMPRODUCT(S1332:S1361,'control variables'!AC$7:AC$36)*$E1362)</f>
        <v>6.5649539564884805E-74</v>
      </c>
      <c r="AD1362" s="10">
        <f t="shared" ca="1" si="1026"/>
        <v>3.0270756667559218E-73</v>
      </c>
      <c r="AE1362" s="82">
        <f ca="1">SUMPRODUCT(P1332:P1361,'control variables'!AL$7:AL$36)</f>
        <v>5.7518222169157116E-74</v>
      </c>
      <c r="AF1362" s="82">
        <f ca="1">SUMPRODUCT(Q1332:Q1361,'control variables'!AM$7:AM$36)</f>
        <v>6.621783376667118E-74</v>
      </c>
      <c r="AG1362" s="82">
        <f ca="1">SUMPRODUCT(R1332:R1361,'control variables'!AN$7:AN$36)</f>
        <v>1.8880444687340285E-73</v>
      </c>
      <c r="AH1362" s="82">
        <f ca="1">SUMPRODUCT(S1332:S1361,'control variables'!AO$7:AO$36)</f>
        <v>8.1750452700940847E-74</v>
      </c>
      <c r="AI1362" s="82">
        <f t="shared" ca="1" si="990"/>
        <v>3.94290955510172E-73</v>
      </c>
      <c r="AJ1362" s="10">
        <f ca="1">SUMPRODUCT(P1332:P1361,'control variables'!AP$7:AP$36)</f>
        <v>5.4958884996754786E-77</v>
      </c>
      <c r="AK1362" s="10">
        <f ca="1">SUMPRODUCT(Q1332:Q1361,'control variables'!AQ$7:AQ$36)</f>
        <v>1.5859316866365428E-76</v>
      </c>
      <c r="AL1362" s="10">
        <f ca="1">SUMPRODUCT(R1332:R1361,'control variables'!AR$7:AR$36)</f>
        <v>5.7002548937678625E-75</v>
      </c>
      <c r="AM1362" s="10">
        <f ca="1">SUMPRODUCT(S1332:S1361,'control variables'!AS$7:AS$36)</f>
        <v>4.2703939301510881E-75</v>
      </c>
      <c r="AN1362" s="10">
        <f t="shared" ca="1" si="1011"/>
        <v>1.0184200877579359E-74</v>
      </c>
      <c r="AO1362" s="82">
        <f ca="1">SUMPRODUCT(P1332:P1361,'control variables'!AX$7:AX$36)</f>
        <v>7.4735696488118387E-77</v>
      </c>
      <c r="AP1362" s="82">
        <f ca="1">SUMPRODUCT(Q1332:Q1361,'control variables'!AY$7:AY$36)</f>
        <v>1.7253000557104762E-76</v>
      </c>
      <c r="AQ1362" s="82">
        <f ca="1">SUMPRODUCT(R1332:R1361,'control variables'!AZ$7:AZ$36)</f>
        <v>1.5502953514093368E-75</v>
      </c>
      <c r="AR1362" s="82">
        <f ca="1">SUMPRODUCT(S1332:S1361,'control variables'!BA$7:BA$36)</f>
        <v>1.1614168106478865E-75</v>
      </c>
      <c r="AS1362" s="82">
        <f t="shared" ca="1" si="1012"/>
        <v>2.9589778641163896E-75</v>
      </c>
      <c r="AT1362" s="10">
        <f ca="1">SUMPRODUCT(P1332:P1361,'control variables'!AT$7:AT$36)</f>
        <v>-6.5957168554980761E-77</v>
      </c>
      <c r="AU1362" s="10">
        <f ca="1">SUMPRODUCT(Q1332:Q1361,'control variables'!AU$7:AU$36)</f>
        <v>7.154901776607648E-77</v>
      </c>
      <c r="AV1362" s="10">
        <f ca="1">SUMPRODUCT(R1332:R1361,'control variables'!AV$7:AV$36)</f>
        <v>3.0809580417867306E-74</v>
      </c>
      <c r="AW1362" s="10">
        <f ca="1">SUMPRODUCT(S1332:S1361,'control variables'!AW$7:AW$36)</f>
        <v>2.3081256480444047E-74</v>
      </c>
      <c r="AX1362" s="10">
        <f t="shared" ca="1" si="991"/>
        <v>5.3896428747522449E-74</v>
      </c>
      <c r="AY1362" s="82">
        <f ca="1">SUMPRODUCT(P1332:P1361,'control variables'!BB$7:BB$36)</f>
        <v>2.3905940757466454E-76</v>
      </c>
      <c r="AZ1362" s="82">
        <f ca="1">SUMPRODUCT(Q1332:Q1361,'control variables'!BC$7:BC$36)</f>
        <v>6.0960106300750045E-76</v>
      </c>
      <c r="BA1362" s="82">
        <f ca="1">SUMPRODUCT(R1332:R1361,'control variables'!BD$7:BD$36)</f>
        <v>4.2673948202739826E-75</v>
      </c>
      <c r="BB1362" s="82">
        <f ca="1">SUMPRODUCT(S1332:S1361,'control variables'!BE$7:BE$36)</f>
        <v>6.0642726681318417E-76</v>
      </c>
      <c r="BC1362" s="82">
        <f t="shared" ca="1" si="1013"/>
        <v>5.7224825576693316E-75</v>
      </c>
      <c r="BD1362" s="10">
        <f ca="1">SUMPRODUCT(P1332:P1361,'control variables'!BF$7:BF$36)</f>
        <v>5.0009145815719189E-77</v>
      </c>
      <c r="BE1362" s="10">
        <f ca="1">SUMPRODUCT(Q1332:Q1361,'control variables'!BG$7:BG$36)</f>
        <v>5.7723943253550004E-77</v>
      </c>
      <c r="BF1362" s="10">
        <f ca="1">SUMPRODUCT(R1332:R1361,'control variables'!BH$7:BH$36)</f>
        <v>1.7289584033957773E-75</v>
      </c>
      <c r="BG1362" s="10">
        <f ca="1">SUMPRODUCT(S1332:S1361,'control variables'!BI$7:BI$36)</f>
        <v>3.8857912193105469E-75</v>
      </c>
      <c r="BH1362" s="10">
        <f t="shared" ca="1" si="1014"/>
        <v>5.7224827117755937E-75</v>
      </c>
      <c r="BI1362" s="82">
        <f t="shared" ca="1" si="992"/>
        <v>5.7691324408176802E-74</v>
      </c>
      <c r="BJ1362" s="82">
        <f t="shared" ca="1" si="993"/>
        <v>6.6898983847444762E-74</v>
      </c>
      <c r="BK1362" s="82">
        <f t="shared" ca="1" si="994"/>
        <v>2.2388142211154414E-73</v>
      </c>
      <c r="BL1362" s="82">
        <f t="shared" ca="1" si="995"/>
        <v>1.0543813644819808E-73</v>
      </c>
      <c r="BM1362" s="82">
        <f t="shared" ca="1" si="985"/>
        <v>4.539098668153638E-73</v>
      </c>
      <c r="BN1362" s="10">
        <f ca="1">BN1361+BI1362-INDIRECT(ADDRESS(MAX($D1362-'key variables'!$B$9*30,34),scenario!BI$4),TRUE)</f>
        <v>9439390.0751690175</v>
      </c>
      <c r="BO1362" s="10">
        <f ca="1">BO1361+BJ1362-INDIRECT(ADDRESS(MAX($D1362-'key variables'!$B$9*30,34),scenario!BJ$4),TRUE)</f>
        <v>10895583.360992203</v>
      </c>
      <c r="BP1362" s="10">
        <f ca="1">BP1361+BK1362-INDIRECT(ADDRESS(MAX($D1362-'key variables'!$B$9*30,34),scenario!BK$4),TRUE)</f>
        <v>32531162.537994072</v>
      </c>
      <c r="BQ1362" s="10">
        <f ca="1">BQ1361+BL1362-INDIRECT(ADDRESS(MAX($D1362-'key variables'!$B$9*30,34),scenario!BL$4),TRUE)</f>
        <v>14415841.516535141</v>
      </c>
      <c r="BR1362" s="10">
        <f t="shared" ca="1" si="1015"/>
        <v>67281977.490690395</v>
      </c>
      <c r="BS1362" s="82">
        <f t="shared" ca="1" si="996"/>
        <v>-2.3433848477536824E-9</v>
      </c>
      <c r="BT1362" s="82">
        <f t="shared" ca="1" si="997"/>
        <v>-3.4288309057018498E-10</v>
      </c>
      <c r="BU1362" s="82">
        <f t="shared" ca="1" si="998"/>
        <v>-4.2578247660364599E-9</v>
      </c>
      <c r="BV1362" s="82">
        <f t="shared" ca="1" si="999"/>
        <v>-2.9943922343414556E-9</v>
      </c>
      <c r="BW1362" s="82">
        <f t="shared" ca="1" si="1016"/>
        <v>-9.9384849387017825E-9</v>
      </c>
      <c r="BX1362" s="10">
        <f t="shared" ca="1" si="1000"/>
        <v>-1.8625994260191893E-12</v>
      </c>
      <c r="BY1362" s="10">
        <f t="shared" ca="1" si="1001"/>
        <v>2.8902850229962428E-12</v>
      </c>
      <c r="BZ1362" s="10">
        <f t="shared" ca="1" si="1002"/>
        <v>-3.5034723983035463E-11</v>
      </c>
      <c r="CA1362" s="10">
        <f t="shared" ca="1" si="1003"/>
        <v>-2.0257049910634696E-11</v>
      </c>
      <c r="CB1362" s="10">
        <v>0</v>
      </c>
      <c r="CC1362" s="82">
        <f t="shared" ca="1" si="1004"/>
        <v>3.9725652202851362E-13</v>
      </c>
      <c r="CD1362" s="82">
        <f t="shared" ca="1" si="1005"/>
        <v>3.4270724516460853E-13</v>
      </c>
      <c r="CE1362" s="82">
        <f t="shared" ca="1" si="1006"/>
        <v>1.8915613015532971E-10</v>
      </c>
      <c r="CF1362" s="82">
        <f t="shared" ca="1" si="1007"/>
        <v>3.7028113764059381E-11</v>
      </c>
      <c r="CG1362" s="82">
        <f t="shared" ca="1" si="1017"/>
        <v>2.269242076865822E-10</v>
      </c>
      <c r="CH1362" s="13" t="str">
        <f t="shared" ca="1" si="1018"/>
        <v/>
      </c>
      <c r="CI1362" s="81">
        <f t="shared" ca="1" si="1027"/>
        <v>0.1131775965863165</v>
      </c>
      <c r="CJ1362" s="81">
        <f t="shared" ca="1" si="1028"/>
        <v>0.13063724757458739</v>
      </c>
      <c r="CK1362" s="81">
        <f t="shared" ca="1" si="1029"/>
        <v>0.39004625943939081</v>
      </c>
      <c r="CL1362" s="81">
        <f t="shared" ca="1" si="1030"/>
        <v>0.17284488538116416</v>
      </c>
      <c r="CM1362" s="89">
        <f t="shared" ca="1" si="1019"/>
        <v>0.80670598898145884</v>
      </c>
    </row>
    <row r="1363" spans="1:91" x14ac:dyDescent="0.3">
      <c r="A1363">
        <v>1298</v>
      </c>
      <c r="B1363" s="3">
        <f t="shared" si="1032"/>
        <v>3.7944444444444443</v>
      </c>
      <c r="C1363" s="3">
        <f t="shared" si="1020"/>
        <v>43.266666666666666</v>
      </c>
      <c r="D1363" s="4">
        <f t="shared" ca="1" si="1008"/>
        <v>1363</v>
      </c>
      <c r="E1363" s="58">
        <f>(0.5*(COS(B1363*2*PI())+1)*('key variables'!$B$4-'key variables'!$B$6)+'key variables'!$B$6)/'key variables'!$B$4</f>
        <v>1</v>
      </c>
      <c r="F1363" s="10">
        <f t="shared" ca="1" si="1021"/>
        <v>11689222.907461114</v>
      </c>
      <c r="G1363" s="10">
        <f t="shared" ca="1" si="1022"/>
        <v>13492492.798713122</v>
      </c>
      <c r="H1363" s="10">
        <f t="shared" ca="1" si="1023"/>
        <v>40309474.521088287</v>
      </c>
      <c r="I1363" s="10">
        <f t="shared" ca="1" si="1024"/>
        <v>17912154.249750931</v>
      </c>
      <c r="J1363" s="10">
        <f t="shared" ca="1" si="1009"/>
        <v>83403344.477013454</v>
      </c>
      <c r="K1363" s="82">
        <f t="shared" ca="1" si="986"/>
        <v>2249832.832292099</v>
      </c>
      <c r="L1363" s="82">
        <f t="shared" ca="1" si="987"/>
        <v>2596909.4377209195</v>
      </c>
      <c r="M1363" s="82">
        <f t="shared" ca="1" si="988"/>
        <v>7778311.98309422</v>
      </c>
      <c r="N1363" s="82">
        <f t="shared" ca="1" si="989"/>
        <v>3496312.733215793</v>
      </c>
      <c r="O1363" s="82">
        <f t="shared" ca="1" si="1010"/>
        <v>16121366.986323033</v>
      </c>
      <c r="P1363" s="10">
        <f ca="1">IF(IF($A1363&gt;='key variables'!$B$26,K1363*SUMPRODUCT(Z1363:AC1363,'control variables'!$O$3:$R$3)/J1363+F$65*'key variables'!$B$25/scenario!J$65,K1363*SUMPRODUCT(Z1363:AC1363,'control variables'!$O$7:$R$7)/J1363+F$65*'key variables'!$B$25/scenario!J$65)&lt;'key variables'!$B$28,0,IF($A1363&gt;='key variables'!$B$26,K1363*SUMPRODUCT(Z1363:AC1363,'control variables'!$O$3:$R$3)/J1363+F$65*'key variables'!$B$25/scenario!J$65,K1363*SUMPRODUCT(Z1363:AC1363,'control variables'!$O$7:$R$7)/J1363+F$65*'key variables'!$B$25/scenario!J$65))</f>
        <v>7.026115902211569E-75</v>
      </c>
      <c r="Q1363" s="10">
        <f ca="1">IF(IF($A1363&gt;='key variables'!$B$26,L1363*SUMPRODUCT(Z1363:AC1363,'control variables'!$O$4:$R$4)/J1363+G$65*'key variables'!$B$25/scenario!J$65,L1363*SUMPRODUCT(Z1363:AC1363,'control variables'!$O$7:$R$7)/J1363+G$65*'key variables'!$B$25/scenario!J$65)&lt;'key variables'!$B$28,0,IF($A1363&gt;='key variables'!$B$26,L1363*SUMPRODUCT(Z1363:AC1363,'control variables'!$O$4:$R$4)/J1363+G$65*'key variables'!$B$25/scenario!J$65,L1363*SUMPRODUCT(Z1363:AC1363,'control variables'!$O$7:$R$7)/J1363+G$65*'key variables'!$B$25/scenario!J$65))</f>
        <v>8.1100188578834493E-75</v>
      </c>
      <c r="R1363" s="10">
        <f ca="1">IF(IF($A1363&gt;='key variables'!$B$26,M1363*SUMPRODUCT(Z1363:AC1363,'control variables'!$O$5:$R$5)/J1363+H$65*'key variables'!$B$25/scenario!J$65,M1363*SUMPRODUCT(Z1363:AC1363,'control variables'!$O$7:$R$7)/J1363+H$65*'key variables'!$B$25/scenario!J$65)&lt;'key variables'!$B$28,0,IF($A1363&gt;='key variables'!$B$26,M1363*SUMPRODUCT(Z1363:AC1363,'control variables'!$O$5:$R$5)/J1363+H$65*'key variables'!$B$25/scenario!J$65,M1363*SUMPRODUCT(Z1363:AC1363,'control variables'!$O$7:$R$7)/J1363+H$65*'key variables'!$B$25/scenario!J$65))</f>
        <v>2.4291280993131872E-74</v>
      </c>
      <c r="S1363" s="10">
        <f ca="1">IF(IF($A1363&gt;='key variables'!$B$26,N1363*SUMPRODUCT(Z1363:AC1363,'control variables'!$O$6:$R$6)/J1363+I$65*'key variables'!$B$25/scenario!J$65,N1363*SUMPRODUCT(Z1363:AC1363,'control variables'!$O$7:$R$7)/J1363+I$65*'key variables'!$B$25/scenario!J$65)&lt;'key variables'!$B$28,0,IF($A1363&gt;='key variables'!$B$26,N1363*SUMPRODUCT(Z1363:AC1363,'control variables'!$O$6:$R$6)/J1363+I$65*'key variables'!$B$25/scenario!J$65,N1363*SUMPRODUCT(Z1363:AC1363,'control variables'!$O$7:$R$7)/J1363+I$65*'key variables'!$B$25/scenario!J$65))</f>
        <v>1.0918810562883148E-74</v>
      </c>
      <c r="T1363" s="10">
        <f t="shared" ca="1" si="1031"/>
        <v>5.0346226316110038E-74</v>
      </c>
      <c r="U1363" s="82">
        <f ca="1">SUMPRODUCT(P1333:P1362,'control variables'!AD$7:AD$36)</f>
        <v>1.489666552811817E-74</v>
      </c>
      <c r="V1363" s="82">
        <f ca="1">SUMPRODUCT(Q1333:Q1362,'control variables'!AE$7:AE$36)</f>
        <v>1.7194740313719183E-74</v>
      </c>
      <c r="W1363" s="82">
        <f ca="1">SUMPRODUCT(R1333:R1362,'control variables'!AF$7:AF$36)</f>
        <v>5.150200953706434E-74</v>
      </c>
      <c r="X1363" s="82">
        <f ca="1">SUMPRODUCT(S1333:S1362,'control variables'!AG$7:AG$36)</f>
        <v>2.3149898348382828E-74</v>
      </c>
      <c r="Y1363" s="82">
        <f t="shared" ca="1" si="1025"/>
        <v>1.0674331372728452E-73</v>
      </c>
      <c r="Z1363" s="10">
        <f ca="1">IF($A1363&gt;='key variables'!$B$26,SUMPRODUCT(P1333:P1362,'control variables'!V$7:V$36)*$E1363,SUMPRODUCT(P1333:P1362,'control variables'!Z$7:Z$36)*$E1363)</f>
        <v>3.6349371949954546E-74</v>
      </c>
      <c r="AA1363" s="10">
        <f ca="1">IF($A1363&gt;='key variables'!$B$26,SUMPRODUCT(Q1333:Q1362,'control variables'!W$7:W$36)*$E1363,SUMPRODUCT(Q1333:Q1362,'control variables'!AA$7:AA$36)*$E1363)</f>
        <v>4.1956907072022609E-74</v>
      </c>
      <c r="AB1363" s="10">
        <f ca="1">IF($A1363&gt;='key variables'!$B$26,SUMPRODUCT(R1333:R1362,'control variables'!X$7:X$36)*$E1363,SUMPRODUCT(R1333:R1362,'control variables'!AB$7:AB$36)*$E1363)</f>
        <v>1.2567011706742317E-73</v>
      </c>
      <c r="AC1363" s="10">
        <f ca="1">IF($A1363&gt;='key variables'!$B$26,SUMPRODUCT(S1333:S1362,'control variables'!Y$7:Y$36)*$E1363,SUMPRODUCT(S1333:S1362,'control variables'!AC$7:AC$36)*$E1363)</f>
        <v>5.6488095545990753E-74</v>
      </c>
      <c r="AD1363" s="10">
        <f t="shared" ca="1" si="1026"/>
        <v>2.6046449163539109E-73</v>
      </c>
      <c r="AE1363" s="82">
        <f ca="1">SUMPRODUCT(P1333:P1362,'control variables'!AL$7:AL$36)</f>
        <v>4.9491509781506124E-74</v>
      </c>
      <c r="AF1363" s="82">
        <f ca="1">SUMPRODUCT(Q1333:Q1362,'control variables'!AM$7:AM$36)</f>
        <v>5.69770838524055E-74</v>
      </c>
      <c r="AG1363" s="82">
        <f ca="1">SUMPRODUCT(R1333:R1362,'control variables'!AN$7:AN$36)</f>
        <v>1.6245664029298706E-73</v>
      </c>
      <c r="AH1363" s="82">
        <f ca="1">SUMPRODUCT(S1333:S1362,'control variables'!AO$7:AO$36)</f>
        <v>7.0342113801645316E-74</v>
      </c>
      <c r="AI1363" s="82">
        <f t="shared" ca="1" si="990"/>
        <v>3.3926734772854404E-73</v>
      </c>
      <c r="AJ1363" s="10">
        <f ca="1">SUMPRODUCT(P1333:P1362,'control variables'!AP$7:AP$36)</f>
        <v>4.7289330090875083E-77</v>
      </c>
      <c r="AK1363" s="10">
        <f ca="1">SUMPRODUCT(Q1333:Q1362,'control variables'!AQ$7:AQ$36)</f>
        <v>1.3646136932247116E-76</v>
      </c>
      <c r="AL1363" s="10">
        <f ca="1">SUMPRODUCT(R1333:R1362,'control variables'!AR$7:AR$36)</f>
        <v>4.9047799148296325E-75</v>
      </c>
      <c r="AM1363" s="10">
        <f ca="1">SUMPRODUCT(S1333:S1362,'control variables'!AS$7:AS$36)</f>
        <v>3.6744571545239421E-75</v>
      </c>
      <c r="AN1363" s="10">
        <f t="shared" ca="1" si="1011"/>
        <v>8.7629877687669206E-75</v>
      </c>
      <c r="AO1363" s="82">
        <f ca="1">SUMPRODUCT(P1333:P1362,'control variables'!AX$7:AX$36)</f>
        <v>6.4306272243455647E-77</v>
      </c>
      <c r="AP1363" s="82">
        <f ca="1">SUMPRODUCT(Q1333:Q1362,'control variables'!AY$7:AY$36)</f>
        <v>1.4845330986084499E-76</v>
      </c>
      <c r="AQ1363" s="82">
        <f ca="1">SUMPRODUCT(R1333:R1362,'control variables'!AZ$7:AZ$36)</f>
        <v>1.3339504361392018E-75</v>
      </c>
      <c r="AR1363" s="82">
        <f ca="1">SUMPRODUCT(S1333:S1362,'control variables'!BA$7:BA$36)</f>
        <v>9.9934019649529528E-76</v>
      </c>
      <c r="AS1363" s="82">
        <f t="shared" ca="1" si="1012"/>
        <v>2.5460502147387978E-75</v>
      </c>
      <c r="AT1363" s="10">
        <f ca="1">SUMPRODUCT(P1333:P1362,'control variables'!AT$7:AT$36)</f>
        <v>-5.6752794672602009E-77</v>
      </c>
      <c r="AU1363" s="10">
        <f ca="1">SUMPRODUCT(Q1333:Q1362,'control variables'!AU$7:AU$36)</f>
        <v>6.1564297001616139E-77</v>
      </c>
      <c r="AV1363" s="10">
        <f ca="1">SUMPRODUCT(R1333:R1362,'control variables'!AV$7:AV$36)</f>
        <v>2.6510079642771483E-74</v>
      </c>
      <c r="AW1363" s="10">
        <f ca="1">SUMPRODUCT(S1333:S1362,'control variables'!AW$7:AW$36)</f>
        <v>1.9860249287814313E-74</v>
      </c>
      <c r="AX1363" s="10">
        <f t="shared" ca="1" si="991"/>
        <v>4.6375140432914809E-74</v>
      </c>
      <c r="AY1363" s="82">
        <f ca="1">SUMPRODUCT(P1333:P1362,'control variables'!BB$7:BB$36)</f>
        <v>2.0569848236176713E-76</v>
      </c>
      <c r="AZ1363" s="82">
        <f ca="1">SUMPRODUCT(Q1333:Q1362,'control variables'!BC$7:BC$36)</f>
        <v>5.2453076320620835E-76</v>
      </c>
      <c r="BA1363" s="82">
        <f ca="1">SUMPRODUCT(R1333:R1362,'control variables'!BD$7:BD$36)</f>
        <v>3.6718765727496638E-75</v>
      </c>
      <c r="BB1363" s="82">
        <f ca="1">SUMPRODUCT(S1333:S1362,'control variables'!BE$7:BE$36)</f>
        <v>5.2179987272538704E-76</v>
      </c>
      <c r="BC1363" s="82">
        <f t="shared" ca="1" si="1013"/>
        <v>4.9239056910430266E-75</v>
      </c>
      <c r="BD1363" s="10">
        <f ca="1">SUMPRODUCT(P1333:P1362,'control variables'!BF$7:BF$36)</f>
        <v>4.3030330840625524E-77</v>
      </c>
      <c r="BE1363" s="10">
        <f ca="1">SUMPRODUCT(Q1333:Q1362,'control variables'!BG$7:BG$36)</f>
        <v>4.9668522329469607E-77</v>
      </c>
      <c r="BF1363" s="10">
        <f ca="1">SUMPRODUCT(R1333:R1362,'control variables'!BH$7:BH$36)</f>
        <v>1.487680921044943E-75</v>
      </c>
      <c r="BG1363" s="10">
        <f ca="1">SUMPRODUCT(S1333:S1362,'control variables'!BI$7:BI$36)</f>
        <v>3.3435260494286013E-75</v>
      </c>
      <c r="BH1363" s="10">
        <f t="shared" ca="1" si="1014"/>
        <v>4.92390582364364E-75</v>
      </c>
      <c r="BI1363" s="82">
        <f t="shared" ca="1" si="992"/>
        <v>4.9640455469195286E-74</v>
      </c>
      <c r="BJ1363" s="82">
        <f t="shared" ca="1" si="993"/>
        <v>5.7563178912613324E-74</v>
      </c>
      <c r="BK1363" s="82">
        <f t="shared" ca="1" si="994"/>
        <v>1.9263859650850821E-73</v>
      </c>
      <c r="BL1363" s="82">
        <f t="shared" ca="1" si="995"/>
        <v>9.072416296218502E-74</v>
      </c>
      <c r="BM1363" s="82">
        <f t="shared" ca="1" si="985"/>
        <v>3.9056639385250186E-73</v>
      </c>
      <c r="BN1363" s="10">
        <f ca="1">BN1362+BI1363-INDIRECT(ADDRESS(MAX($D1363-'key variables'!$B$9*30,34),scenario!BI$4),TRUE)</f>
        <v>9439390.0751690175</v>
      </c>
      <c r="BO1363" s="10">
        <f ca="1">BO1362+BJ1363-INDIRECT(ADDRESS(MAX($D1363-'key variables'!$B$9*30,34),scenario!BJ$4),TRUE)</f>
        <v>10895583.360992203</v>
      </c>
      <c r="BP1363" s="10">
        <f ca="1">BP1362+BK1363-INDIRECT(ADDRESS(MAX($D1363-'key variables'!$B$9*30,34),scenario!BK$4),TRUE)</f>
        <v>32531162.537994072</v>
      </c>
      <c r="BQ1363" s="10">
        <f ca="1">BQ1362+BL1363-INDIRECT(ADDRESS(MAX($D1363-'key variables'!$B$9*30,34),scenario!BL$4),TRUE)</f>
        <v>14415841.516535141</v>
      </c>
      <c r="BR1363" s="10">
        <f t="shared" ca="1" si="1015"/>
        <v>67281977.490690395</v>
      </c>
      <c r="BS1363" s="82">
        <f t="shared" ca="1" si="996"/>
        <v>-2.3433848477536824E-9</v>
      </c>
      <c r="BT1363" s="82">
        <f t="shared" ca="1" si="997"/>
        <v>-3.4288309057018498E-10</v>
      </c>
      <c r="BU1363" s="82">
        <f t="shared" ca="1" si="998"/>
        <v>-4.2578247660364599E-9</v>
      </c>
      <c r="BV1363" s="82">
        <f t="shared" ca="1" si="999"/>
        <v>-2.9943922343414556E-9</v>
      </c>
      <c r="BW1363" s="82">
        <f t="shared" ca="1" si="1016"/>
        <v>-9.9384849387017825E-9</v>
      </c>
      <c r="BX1363" s="10">
        <f t="shared" ca="1" si="1000"/>
        <v>-1.8625994260191893E-12</v>
      </c>
      <c r="BY1363" s="10">
        <f t="shared" ca="1" si="1001"/>
        <v>2.8902850229962428E-12</v>
      </c>
      <c r="BZ1363" s="10">
        <f t="shared" ca="1" si="1002"/>
        <v>-3.5034723983035463E-11</v>
      </c>
      <c r="CA1363" s="10">
        <f t="shared" ca="1" si="1003"/>
        <v>-2.0257049910634696E-11</v>
      </c>
      <c r="CB1363" s="10">
        <v>0</v>
      </c>
      <c r="CC1363" s="82">
        <f t="shared" ca="1" si="1004"/>
        <v>3.9725652202851362E-13</v>
      </c>
      <c r="CD1363" s="82">
        <f t="shared" ca="1" si="1005"/>
        <v>3.4270724516460853E-13</v>
      </c>
      <c r="CE1363" s="82">
        <f t="shared" ca="1" si="1006"/>
        <v>1.8915613015532971E-10</v>
      </c>
      <c r="CF1363" s="82">
        <f t="shared" ca="1" si="1007"/>
        <v>3.7028113764059381E-11</v>
      </c>
      <c r="CG1363" s="82">
        <f t="shared" ca="1" si="1017"/>
        <v>2.269242076865822E-10</v>
      </c>
      <c r="CH1363" s="13" t="str">
        <f t="shared" ca="1" si="1018"/>
        <v/>
      </c>
      <c r="CI1363" s="81">
        <f t="shared" ca="1" si="1027"/>
        <v>0.1131775965863165</v>
      </c>
      <c r="CJ1363" s="81">
        <f t="shared" ca="1" si="1028"/>
        <v>0.13063724757458739</v>
      </c>
      <c r="CK1363" s="81">
        <f t="shared" ca="1" si="1029"/>
        <v>0.39004625943939081</v>
      </c>
      <c r="CL1363" s="81">
        <f t="shared" ca="1" si="1030"/>
        <v>0.17284488538116416</v>
      </c>
      <c r="CM1363" s="89">
        <f t="shared" ca="1" si="1019"/>
        <v>0.80670598898145884</v>
      </c>
    </row>
    <row r="1364" spans="1:91" x14ac:dyDescent="0.3">
      <c r="A1364">
        <v>1299</v>
      </c>
      <c r="B1364" s="3">
        <f t="shared" si="1032"/>
        <v>3.7972222222222221</v>
      </c>
      <c r="C1364" s="3">
        <f t="shared" si="1020"/>
        <v>43.3</v>
      </c>
      <c r="D1364" s="4">
        <f t="shared" ca="1" si="1008"/>
        <v>1364</v>
      </c>
      <c r="E1364" s="58">
        <f>(0.5*(COS(B1364*2*PI())+1)*('key variables'!$B$4-'key variables'!$B$6)+'key variables'!$B$6)/'key variables'!$B$4</f>
        <v>1</v>
      </c>
      <c r="F1364" s="10">
        <f t="shared" ca="1" si="1021"/>
        <v>11689222.907461114</v>
      </c>
      <c r="G1364" s="10">
        <f t="shared" ca="1" si="1022"/>
        <v>13492492.798713122</v>
      </c>
      <c r="H1364" s="10">
        <f t="shared" ca="1" si="1023"/>
        <v>40309474.521088287</v>
      </c>
      <c r="I1364" s="10">
        <f t="shared" ca="1" si="1024"/>
        <v>17912154.249750931</v>
      </c>
      <c r="J1364" s="10">
        <f t="shared" ca="1" si="1009"/>
        <v>83403344.477013454</v>
      </c>
      <c r="K1364" s="82">
        <f t="shared" ca="1" si="986"/>
        <v>2249832.832292099</v>
      </c>
      <c r="L1364" s="82">
        <f t="shared" ca="1" si="987"/>
        <v>2596909.4377209195</v>
      </c>
      <c r="M1364" s="82">
        <f t="shared" ca="1" si="988"/>
        <v>7778311.98309422</v>
      </c>
      <c r="N1364" s="82">
        <f t="shared" ca="1" si="989"/>
        <v>3496312.733215793</v>
      </c>
      <c r="O1364" s="82">
        <f t="shared" ca="1" si="1010"/>
        <v>16121366.986323033</v>
      </c>
      <c r="P1364" s="10">
        <f ca="1">IF(IF($A1364&gt;='key variables'!$B$26,K1364*SUMPRODUCT(Z1364:AC1364,'control variables'!$O$3:$R$3)/J1364+F$65*'key variables'!$B$25/scenario!J$65,K1364*SUMPRODUCT(Z1364:AC1364,'control variables'!$O$7:$R$7)/J1364+F$65*'key variables'!$B$25/scenario!J$65)&lt;'key variables'!$B$28,0,IF($A1364&gt;='key variables'!$B$26,K1364*SUMPRODUCT(Z1364:AC1364,'control variables'!$O$3:$R$3)/J1364+F$65*'key variables'!$B$25/scenario!J$65,K1364*SUMPRODUCT(Z1364:AC1364,'control variables'!$O$7:$R$7)/J1364+F$65*'key variables'!$B$25/scenario!J$65))</f>
        <v>6.0456159941390518E-75</v>
      </c>
      <c r="Q1364" s="10">
        <f ca="1">IF(IF($A1364&gt;='key variables'!$B$26,L1364*SUMPRODUCT(Z1364:AC1364,'control variables'!$O$4:$R$4)/J1364+G$65*'key variables'!$B$25/scenario!J$65,L1364*SUMPRODUCT(Z1364:AC1364,'control variables'!$O$7:$R$7)/J1364+G$65*'key variables'!$B$25/scenario!J$65)&lt;'key variables'!$B$28,0,IF($A1364&gt;='key variables'!$B$26,L1364*SUMPRODUCT(Z1364:AC1364,'control variables'!$O$4:$R$4)/J1364+G$65*'key variables'!$B$25/scenario!J$65,L1364*SUMPRODUCT(Z1364:AC1364,'control variables'!$O$7:$R$7)/J1364+G$65*'key variables'!$B$25/scenario!J$65))</f>
        <v>6.978259454068585E-75</v>
      </c>
      <c r="R1364" s="10">
        <f ca="1">IF(IF($A1364&gt;='key variables'!$B$26,M1364*SUMPRODUCT(Z1364:AC1364,'control variables'!$O$5:$R$5)/J1364+H$65*'key variables'!$B$25/scenario!J$65,M1364*SUMPRODUCT(Z1364:AC1364,'control variables'!$O$7:$R$7)/J1364+H$65*'key variables'!$B$25/scenario!J$65)&lt;'key variables'!$B$28,0,IF($A1364&gt;='key variables'!$B$26,M1364*SUMPRODUCT(Z1364:AC1364,'control variables'!$O$5:$R$5)/J1364+H$65*'key variables'!$B$25/scenario!J$65,M1364*SUMPRODUCT(Z1364:AC1364,'control variables'!$O$7:$R$7)/J1364+H$65*'key variables'!$B$25/scenario!J$65))</f>
        <v>2.0901413943937226E-74</v>
      </c>
      <c r="S1364" s="10">
        <f ca="1">IF(IF($A1364&gt;='key variables'!$B$26,N1364*SUMPRODUCT(Z1364:AC1364,'control variables'!$O$6:$R$6)/J1364+I$65*'key variables'!$B$25/scenario!J$65,N1364*SUMPRODUCT(Z1364:AC1364,'control variables'!$O$7:$R$7)/J1364+I$65*'key variables'!$B$25/scenario!J$65)&lt;'key variables'!$B$28,0,IF($A1364&gt;='key variables'!$B$26,N1364*SUMPRODUCT(Z1364:AC1364,'control variables'!$O$6:$R$6)/J1364+I$65*'key variables'!$B$25/scenario!J$65,N1364*SUMPRODUCT(Z1364:AC1364,'control variables'!$O$7:$R$7)/J1364+I$65*'key variables'!$B$25/scenario!J$65))</f>
        <v>9.3950821043477102E-75</v>
      </c>
      <c r="T1364" s="10">
        <f t="shared" ca="1" si="1031"/>
        <v>4.332037149649257E-74</v>
      </c>
      <c r="U1364" s="82">
        <f ca="1">SUMPRODUCT(P1334:P1363,'control variables'!AD$7:AD$36)</f>
        <v>1.2817824332755963E-74</v>
      </c>
      <c r="V1364" s="82">
        <f ca="1">SUMPRODUCT(Q1334:Q1363,'control variables'!AE$7:AE$36)</f>
        <v>1.47952010047212E-74</v>
      </c>
      <c r="W1364" s="82">
        <f ca="1">SUMPRODUCT(R1334:R1363,'control variables'!AF$7:AF$36)</f>
        <v>4.4314864275092975E-74</v>
      </c>
      <c r="X1364" s="82">
        <f ca="1">SUMPRODUCT(S1334:S1363,'control variables'!AG$7:AG$36)</f>
        <v>1.9919312129995393E-74</v>
      </c>
      <c r="Y1364" s="82">
        <f t="shared" ca="1" si="1025"/>
        <v>9.1847201742565539E-74</v>
      </c>
      <c r="Z1364" s="10">
        <f ca="1">IF($A1364&gt;='key variables'!$B$26,SUMPRODUCT(P1334:P1363,'control variables'!V$7:V$36)*$E1364,SUMPRODUCT(P1334:P1363,'control variables'!Z$7:Z$36)*$E1364)</f>
        <v>3.127678898214358E-74</v>
      </c>
      <c r="AA1364" s="10">
        <f ca="1">IF($A1364&gt;='key variables'!$B$26,SUMPRODUCT(Q1334:Q1363,'control variables'!W$7:W$36)*$E1364,SUMPRODUCT(Q1334:Q1363,'control variables'!AA$7:AA$36)*$E1364)</f>
        <v>3.6101788241122547E-74</v>
      </c>
      <c r="AB1364" s="10">
        <f ca="1">IF($A1364&gt;='key variables'!$B$26,SUMPRODUCT(R1334:R1363,'control variables'!X$7:X$36)*$E1364,SUMPRODUCT(R1334:R1363,'control variables'!AB$7:AB$36)*$E1364)</f>
        <v>1.0813275503881137E-73</v>
      </c>
      <c r="AC1364" s="10">
        <f ca="1">IF($A1364&gt;='key variables'!$B$26,SUMPRODUCT(S1334:S1363,'control variables'!Y$7:Y$36)*$E1364,SUMPRODUCT(S1334:S1363,'control variables'!AC$7:AC$36)*$E1364)</f>
        <v>4.8605138125290945E-74</v>
      </c>
      <c r="AD1364" s="10">
        <f t="shared" ca="1" si="1026"/>
        <v>2.2411647038736845E-73</v>
      </c>
      <c r="AE1364" s="82">
        <f ca="1">SUMPRODUCT(P1334:P1363,'control variables'!AL$7:AL$36)</f>
        <v>4.2584931315320776E-74</v>
      </c>
      <c r="AF1364" s="82">
        <f ca="1">SUMPRODUCT(Q1334:Q1363,'control variables'!AM$7:AM$36)</f>
        <v>4.9025887735367463E-74</v>
      </c>
      <c r="AG1364" s="82">
        <f ca="1">SUMPRODUCT(R1334:R1363,'control variables'!AN$7:AN$36)</f>
        <v>1.3978569049796506E-73</v>
      </c>
      <c r="AH1364" s="82">
        <f ca="1">SUMPRODUCT(S1334:S1363,'control variables'!AO$7:AO$36)</f>
        <v>6.0525817418827252E-74</v>
      </c>
      <c r="AI1364" s="82">
        <f t="shared" ca="1" si="990"/>
        <v>2.9192232696748051E-73</v>
      </c>
      <c r="AJ1364" s="10">
        <f ca="1">SUMPRODUCT(P1334:P1363,'control variables'!AP$7:AP$36)</f>
        <v>4.0690067503658271E-77</v>
      </c>
      <c r="AK1364" s="10">
        <f ca="1">SUMPRODUCT(Q1334:Q1363,'control variables'!AQ$7:AQ$36)</f>
        <v>1.1741807969583446E-76</v>
      </c>
      <c r="AL1364" s="10">
        <f ca="1">SUMPRODUCT(R1334:R1363,'control variables'!AR$7:AR$36)</f>
        <v>4.2203140844136219E-75</v>
      </c>
      <c r="AM1364" s="10">
        <f ca="1">SUMPRODUCT(S1334:S1363,'control variables'!AS$7:AS$36)</f>
        <v>3.1616838168263538E-75</v>
      </c>
      <c r="AN1364" s="10">
        <f t="shared" ca="1" si="1011"/>
        <v>7.5401060484394682E-75</v>
      </c>
      <c r="AO1364" s="82">
        <f ca="1">SUMPRODUCT(P1334:P1363,'control variables'!AX$7:AX$36)</f>
        <v>5.5332282218134831E-77</v>
      </c>
      <c r="AP1364" s="82">
        <f ca="1">SUMPRODUCT(Q1334:Q1363,'control variables'!AY$7:AY$36)</f>
        <v>1.277365356576465E-76</v>
      </c>
      <c r="AQ1364" s="82">
        <f ca="1">SUMPRODUCT(R1334:R1363,'control variables'!AZ$7:AZ$36)</f>
        <v>1.1477966211137351E-75</v>
      </c>
      <c r="AR1364" s="82">
        <f ca="1">SUMPRODUCT(S1334:S1363,'control variables'!BA$7:BA$36)</f>
        <v>8.5988149919592589E-76</v>
      </c>
      <c r="AS1364" s="82">
        <f t="shared" ca="1" si="1012"/>
        <v>2.1907469381854423E-75</v>
      </c>
      <c r="AT1364" s="10">
        <f ca="1">SUMPRODUCT(P1334:P1363,'control variables'!AT$7:AT$36)</f>
        <v>-4.8832898284068284E-77</v>
      </c>
      <c r="AU1364" s="10">
        <f ca="1">SUMPRODUCT(Q1334:Q1363,'control variables'!AU$7:AU$36)</f>
        <v>5.2972951741906793E-77</v>
      </c>
      <c r="AV1364" s="10">
        <f ca="1">SUMPRODUCT(R1334:R1363,'control variables'!AV$7:AV$36)</f>
        <v>2.2810577526025743E-74</v>
      </c>
      <c r="AW1364" s="10">
        <f ca="1">SUMPRODUCT(S1334:S1363,'control variables'!AW$7:AW$36)</f>
        <v>1.7088736140006747E-74</v>
      </c>
      <c r="AX1364" s="10">
        <f t="shared" ca="1" si="991"/>
        <v>3.9903453719490332E-74</v>
      </c>
      <c r="AY1364" s="82">
        <f ca="1">SUMPRODUCT(P1334:P1363,'control variables'!BB$7:BB$36)</f>
        <v>1.7699310006329336E-76</v>
      </c>
      <c r="AZ1364" s="82">
        <f ca="1">SUMPRODUCT(Q1334:Q1363,'control variables'!BC$7:BC$36)</f>
        <v>4.5133208953459835E-76</v>
      </c>
      <c r="BA1364" s="82">
        <f ca="1">SUMPRODUCT(R1334:R1363,'control variables'!BD$7:BD$36)</f>
        <v>3.1594633572344686E-75</v>
      </c>
      <c r="BB1364" s="82">
        <f ca="1">SUMPRODUCT(S1334:S1363,'control variables'!BE$7:BE$36)</f>
        <v>4.4898229693241555E-76</v>
      </c>
      <c r="BC1364" s="82">
        <f t="shared" ca="1" si="1013"/>
        <v>4.2367708437647761E-75</v>
      </c>
      <c r="BD1364" s="10">
        <f ca="1">SUMPRODUCT(P1334:P1363,'control variables'!BF$7:BF$36)</f>
        <v>3.7025414892643076E-77</v>
      </c>
      <c r="BE1364" s="10">
        <f ca="1">SUMPRODUCT(Q1334:Q1363,'control variables'!BG$7:BG$36)</f>
        <v>4.2737241625316447E-77</v>
      </c>
      <c r="BF1364" s="10">
        <f ca="1">SUMPRODUCT(R1334:R1363,'control variables'!BH$7:BH$36)</f>
        <v>1.2800738979574549E-75</v>
      </c>
      <c r="BG1364" s="10">
        <f ca="1">SUMPRODUCT(S1334:S1363,'control variables'!BI$7:BI$36)</f>
        <v>2.8769344033854567E-75</v>
      </c>
      <c r="BH1364" s="10">
        <f t="shared" ca="1" si="1014"/>
        <v>4.2367709578608714E-75</v>
      </c>
      <c r="BI1364" s="82">
        <f t="shared" ca="1" si="992"/>
        <v>4.2713091517100005E-74</v>
      </c>
      <c r="BJ1364" s="82">
        <f t="shared" ca="1" si="993"/>
        <v>4.9530192776643968E-74</v>
      </c>
      <c r="BK1364" s="82">
        <f t="shared" ca="1" si="994"/>
        <v>1.6575573138122524E-73</v>
      </c>
      <c r="BL1364" s="82">
        <f t="shared" ca="1" si="995"/>
        <v>7.8063535855766405E-74</v>
      </c>
      <c r="BM1364" s="82">
        <f t="shared" ca="1" si="985"/>
        <v>3.360625515307356E-73</v>
      </c>
      <c r="BN1364" s="10">
        <f ca="1">BN1363+BI1364-INDIRECT(ADDRESS(MAX($D1364-'key variables'!$B$9*30,34),scenario!BI$4),TRUE)</f>
        <v>9439390.0751690175</v>
      </c>
      <c r="BO1364" s="10">
        <f ca="1">BO1363+BJ1364-INDIRECT(ADDRESS(MAX($D1364-'key variables'!$B$9*30,34),scenario!BJ$4),TRUE)</f>
        <v>10895583.360992203</v>
      </c>
      <c r="BP1364" s="10">
        <f ca="1">BP1363+BK1364-INDIRECT(ADDRESS(MAX($D1364-'key variables'!$B$9*30,34),scenario!BK$4),TRUE)</f>
        <v>32531162.537994072</v>
      </c>
      <c r="BQ1364" s="10">
        <f ca="1">BQ1363+BL1364-INDIRECT(ADDRESS(MAX($D1364-'key variables'!$B$9*30,34),scenario!BL$4),TRUE)</f>
        <v>14415841.516535141</v>
      </c>
      <c r="BR1364" s="10">
        <f t="shared" ca="1" si="1015"/>
        <v>67281977.490690395</v>
      </c>
      <c r="BS1364" s="82">
        <f t="shared" ca="1" si="996"/>
        <v>-2.3433848477536824E-9</v>
      </c>
      <c r="BT1364" s="82">
        <f t="shared" ca="1" si="997"/>
        <v>-3.4288309057018498E-10</v>
      </c>
      <c r="BU1364" s="82">
        <f t="shared" ca="1" si="998"/>
        <v>-4.2578247660364599E-9</v>
      </c>
      <c r="BV1364" s="82">
        <f t="shared" ca="1" si="999"/>
        <v>-2.9943922343414556E-9</v>
      </c>
      <c r="BW1364" s="82">
        <f t="shared" ca="1" si="1016"/>
        <v>-9.9384849387017825E-9</v>
      </c>
      <c r="BX1364" s="10">
        <f t="shared" ca="1" si="1000"/>
        <v>-1.8625994260191893E-12</v>
      </c>
      <c r="BY1364" s="10">
        <f t="shared" ca="1" si="1001"/>
        <v>2.8902850229962428E-12</v>
      </c>
      <c r="BZ1364" s="10">
        <f t="shared" ca="1" si="1002"/>
        <v>-3.5034723983035463E-11</v>
      </c>
      <c r="CA1364" s="10">
        <f t="shared" ca="1" si="1003"/>
        <v>-2.0257049910634696E-11</v>
      </c>
      <c r="CB1364" s="10">
        <v>0</v>
      </c>
      <c r="CC1364" s="82">
        <f t="shared" ca="1" si="1004"/>
        <v>3.9725652202851362E-13</v>
      </c>
      <c r="CD1364" s="82">
        <f t="shared" ca="1" si="1005"/>
        <v>3.4270724516460853E-13</v>
      </c>
      <c r="CE1364" s="82">
        <f t="shared" ca="1" si="1006"/>
        <v>1.8915613015532971E-10</v>
      </c>
      <c r="CF1364" s="82">
        <f t="shared" ca="1" si="1007"/>
        <v>3.7028113764059381E-11</v>
      </c>
      <c r="CG1364" s="82">
        <f t="shared" ca="1" si="1017"/>
        <v>2.269242076865822E-10</v>
      </c>
      <c r="CH1364" s="13" t="str">
        <f t="shared" ca="1" si="1018"/>
        <v/>
      </c>
      <c r="CI1364" s="81">
        <f t="shared" ca="1" si="1027"/>
        <v>0.1131775965863165</v>
      </c>
      <c r="CJ1364" s="81">
        <f t="shared" ca="1" si="1028"/>
        <v>0.13063724757458739</v>
      </c>
      <c r="CK1364" s="81">
        <f t="shared" ca="1" si="1029"/>
        <v>0.39004625943939081</v>
      </c>
      <c r="CL1364" s="81">
        <f t="shared" ca="1" si="1030"/>
        <v>0.17284488538116416</v>
      </c>
      <c r="CM1364" s="89">
        <f t="shared" ca="1" si="1019"/>
        <v>0.80670598898145884</v>
      </c>
    </row>
    <row r="1365" spans="1:91" x14ac:dyDescent="0.3">
      <c r="A1365">
        <v>1300</v>
      </c>
      <c r="B1365" s="3">
        <f t="shared" si="1032"/>
        <v>3.8</v>
      </c>
      <c r="C1365" s="3">
        <f t="shared" si="1020"/>
        <v>43.333333333333336</v>
      </c>
      <c r="D1365" s="4">
        <f t="shared" ca="1" si="1008"/>
        <v>1365</v>
      </c>
      <c r="E1365" s="58">
        <f>(0.5*(COS(B1365*2*PI())+1)*('key variables'!$B$4-'key variables'!$B$6)+'key variables'!$B$6)/'key variables'!$B$4</f>
        <v>1</v>
      </c>
      <c r="F1365" s="10">
        <f t="shared" ca="1" si="1021"/>
        <v>11689222.907461114</v>
      </c>
      <c r="G1365" s="10">
        <f t="shared" ca="1" si="1022"/>
        <v>13492492.798713122</v>
      </c>
      <c r="H1365" s="10">
        <f t="shared" ca="1" si="1023"/>
        <v>40309474.521088287</v>
      </c>
      <c r="I1365" s="10">
        <f t="shared" ca="1" si="1024"/>
        <v>17912154.249750931</v>
      </c>
      <c r="J1365" s="10">
        <f t="shared" ca="1" si="1009"/>
        <v>83403344.477013454</v>
      </c>
      <c r="K1365" s="82">
        <f t="shared" ca="1" si="986"/>
        <v>2249832.832292099</v>
      </c>
      <c r="L1365" s="82">
        <f t="shared" ca="1" si="987"/>
        <v>2596909.4377209195</v>
      </c>
      <c r="M1365" s="82">
        <f t="shared" ca="1" si="988"/>
        <v>7778311.98309422</v>
      </c>
      <c r="N1365" s="82">
        <f t="shared" ca="1" si="989"/>
        <v>3496312.733215793</v>
      </c>
      <c r="O1365" s="82">
        <f t="shared" ca="1" si="1010"/>
        <v>16121366.986323033</v>
      </c>
      <c r="P1365" s="10">
        <f ca="1">IF(IF($A1365&gt;='key variables'!$B$26,K1365*SUMPRODUCT(Z1365:AC1365,'control variables'!$O$3:$R$3)/J1365+F$65*'key variables'!$B$25/scenario!J$65,K1365*SUMPRODUCT(Z1365:AC1365,'control variables'!$O$7:$R$7)/J1365+F$65*'key variables'!$B$25/scenario!J$65)&lt;'key variables'!$B$28,0,IF($A1365&gt;='key variables'!$B$26,K1365*SUMPRODUCT(Z1365:AC1365,'control variables'!$O$3:$R$3)/J1365+F$65*'key variables'!$B$25/scenario!J$65,K1365*SUMPRODUCT(Z1365:AC1365,'control variables'!$O$7:$R$7)/J1365+F$65*'key variables'!$B$25/scenario!J$65))</f>
        <v>5.2019456065456379E-75</v>
      </c>
      <c r="Q1365" s="10">
        <f ca="1">IF(IF($A1365&gt;='key variables'!$B$26,L1365*SUMPRODUCT(Z1365:AC1365,'control variables'!$O$4:$R$4)/J1365+G$65*'key variables'!$B$25/scenario!J$65,L1365*SUMPRODUCT(Z1365:AC1365,'control variables'!$O$7:$R$7)/J1365+G$65*'key variables'!$B$25/scenario!J$65)&lt;'key variables'!$B$28,0,IF($A1365&gt;='key variables'!$B$26,L1365*SUMPRODUCT(Z1365:AC1365,'control variables'!$O$4:$R$4)/J1365+G$65*'key variables'!$B$25/scenario!J$65,L1365*SUMPRODUCT(Z1365:AC1365,'control variables'!$O$7:$R$7)/J1365+G$65*'key variables'!$B$25/scenario!J$65))</f>
        <v>6.0044379503460596E-75</v>
      </c>
      <c r="R1365" s="10">
        <f ca="1">IF(IF($A1365&gt;='key variables'!$B$26,M1365*SUMPRODUCT(Z1365:AC1365,'control variables'!$O$5:$R$5)/J1365+H$65*'key variables'!$B$25/scenario!J$65,M1365*SUMPRODUCT(Z1365:AC1365,'control variables'!$O$7:$R$7)/J1365+H$65*'key variables'!$B$25/scenario!J$65)&lt;'key variables'!$B$28,0,IF($A1365&gt;='key variables'!$B$26,M1365*SUMPRODUCT(Z1365:AC1365,'control variables'!$O$5:$R$5)/J1365+H$65*'key variables'!$B$25/scenario!J$65,M1365*SUMPRODUCT(Z1365:AC1365,'control variables'!$O$7:$R$7)/J1365+H$65*'key variables'!$B$25/scenario!J$65))</f>
        <v>1.7984605463142685E-74</v>
      </c>
      <c r="S1365" s="10">
        <f ca="1">IF(IF($A1365&gt;='key variables'!$B$26,N1365*SUMPRODUCT(Z1365:AC1365,'control variables'!$O$6:$R$6)/J1365+I$65*'key variables'!$B$25/scenario!J$65,N1365*SUMPRODUCT(Z1365:AC1365,'control variables'!$O$7:$R$7)/J1365+I$65*'key variables'!$B$25/scenario!J$65)&lt;'key variables'!$B$28,0,IF($A1365&gt;='key variables'!$B$26,N1365*SUMPRODUCT(Z1365:AC1365,'control variables'!$O$6:$R$6)/J1365+I$65*'key variables'!$B$25/scenario!J$65,N1365*SUMPRODUCT(Z1365:AC1365,'control variables'!$O$7:$R$7)/J1365+I$65*'key variables'!$B$25/scenario!J$65))</f>
        <v>8.0839911306353175E-75</v>
      </c>
      <c r="T1365" s="10">
        <f t="shared" ca="1" si="1031"/>
        <v>3.7274980150669695E-74</v>
      </c>
      <c r="U1365" s="82">
        <f ca="1">SUMPRODUCT(P1335:P1364,'control variables'!AD$7:AD$36)</f>
        <v>1.1029087033958915E-74</v>
      </c>
      <c r="V1365" s="82">
        <f ca="1">SUMPRODUCT(Q1335:Q1364,'control variables'!AE$7:AE$36)</f>
        <v>1.273051926207056E-74</v>
      </c>
      <c r="W1365" s="82">
        <f ca="1">SUMPRODUCT(R1335:R1364,'control variables'!AF$7:AF$36)</f>
        <v>3.81306906928869E-74</v>
      </c>
      <c r="X1365" s="82">
        <f ca="1">SUMPRODUCT(S1335:S1364,'control variables'!AG$7:AG$36)</f>
        <v>1.7139556716882913E-74</v>
      </c>
      <c r="Y1365" s="82">
        <f t="shared" ca="1" si="1025"/>
        <v>7.9029853705799284E-74</v>
      </c>
      <c r="Z1365" s="10">
        <f ca="1">IF($A1365&gt;='key variables'!$B$26,SUMPRODUCT(P1335:P1364,'control variables'!V$7:V$36)*$E1365,SUMPRODUCT(P1335:P1364,'control variables'!Z$7:Z$36)*$E1365)</f>
        <v>2.6912088890569159E-74</v>
      </c>
      <c r="AA1365" s="10">
        <f ca="1">IF($A1365&gt;='key variables'!$B$26,SUMPRODUCT(Q1335:Q1364,'control variables'!W$7:W$36)*$E1365,SUMPRODUCT(Q1335:Q1364,'control variables'!AA$7:AA$36)*$E1365)</f>
        <v>3.1063755771357529E-74</v>
      </c>
      <c r="AB1365" s="10">
        <f ca="1">IF($A1365&gt;='key variables'!$B$26,SUMPRODUCT(R1335:R1364,'control variables'!X$7:X$36)*$E1365,SUMPRODUCT(R1335:R1364,'control variables'!AB$7:AB$36)*$E1365)</f>
        <v>9.3042745444490542E-74</v>
      </c>
      <c r="AC1365" s="10">
        <f ca="1">IF($A1365&gt;='key variables'!$B$26,SUMPRODUCT(S1335:S1364,'control variables'!Y$7:Y$36)*$E1365,SUMPRODUCT(S1335:S1364,'control variables'!AC$7:AC$36)*$E1365)</f>
        <v>4.1822253509240282E-74</v>
      </c>
      <c r="AD1365" s="10">
        <f t="shared" ca="1" si="1026"/>
        <v>1.9284084361565753E-73</v>
      </c>
      <c r="AE1365" s="82">
        <f ca="1">SUMPRODUCT(P1335:P1364,'control variables'!AL$7:AL$36)</f>
        <v>3.6642171215561585E-74</v>
      </c>
      <c r="AF1365" s="82">
        <f ca="1">SUMPRODUCT(Q1335:Q1364,'control variables'!AM$7:AM$36)</f>
        <v>4.2184287185827622E-74</v>
      </c>
      <c r="AG1365" s="82">
        <f ca="1">SUMPRODUCT(R1335:R1364,'control variables'!AN$7:AN$36)</f>
        <v>1.2027848928029566E-73</v>
      </c>
      <c r="AH1365" s="82">
        <f ca="1">SUMPRODUCT(S1335:S1364,'control variables'!AO$7:AO$36)</f>
        <v>5.2079392788044517E-74</v>
      </c>
      <c r="AI1365" s="82">
        <f t="shared" ca="1" si="990"/>
        <v>2.5118434046972938E-73</v>
      </c>
      <c r="AJ1365" s="10">
        <f ca="1">SUMPRODUCT(P1335:P1364,'control variables'!AP$7:AP$36)</f>
        <v>3.5011737114282898E-77</v>
      </c>
      <c r="AK1365" s="10">
        <f ca="1">SUMPRODUCT(Q1335:Q1364,'control variables'!AQ$7:AQ$36)</f>
        <v>1.0103229586446057E-76</v>
      </c>
      <c r="AL1365" s="10">
        <f ca="1">SUMPRODUCT(R1335:R1364,'control variables'!AR$7:AR$36)</f>
        <v>3.6313659899903273E-75</v>
      </c>
      <c r="AM1365" s="10">
        <f ca="1">SUMPRODUCT(S1335:S1364,'control variables'!AS$7:AS$36)</f>
        <v>2.7204683949775869E-75</v>
      </c>
      <c r="AN1365" s="10">
        <f t="shared" ca="1" si="1011"/>
        <v>6.4878784179466583E-75</v>
      </c>
      <c r="AO1365" s="82">
        <f ca="1">SUMPRODUCT(P1335:P1364,'control variables'!AX$7:AX$36)</f>
        <v>4.7610619441230349E-77</v>
      </c>
      <c r="AP1365" s="82">
        <f ca="1">SUMPRODUCT(Q1335:Q1364,'control variables'!AY$7:AY$36)</f>
        <v>1.0991080331662415E-76</v>
      </c>
      <c r="AQ1365" s="82">
        <f ca="1">SUMPRODUCT(R1335:R1364,'control variables'!AZ$7:AZ$36)</f>
        <v>9.8762071494433629E-76</v>
      </c>
      <c r="AR1365" s="82">
        <f ca="1">SUMPRODUCT(S1335:S1364,'control variables'!BA$7:BA$36)</f>
        <v>7.398843709604691E-76</v>
      </c>
      <c r="AS1365" s="82">
        <f t="shared" ca="1" si="1012"/>
        <v>1.8850265086626599E-75</v>
      </c>
      <c r="AT1365" s="10">
        <f ca="1">SUMPRODUCT(P1335:P1364,'control variables'!AT$7:AT$36)</f>
        <v>-4.2018229561713101E-77</v>
      </c>
      <c r="AU1365" s="10">
        <f ca="1">SUMPRODUCT(Q1335:Q1364,'control variables'!AU$7:AU$36)</f>
        <v>4.5580535357639542E-77</v>
      </c>
      <c r="AV1365" s="10">
        <f ca="1">SUMPRODUCT(R1335:R1364,'control variables'!AV$7:AV$36)</f>
        <v>1.9627343790825145E-74</v>
      </c>
      <c r="AW1365" s="10">
        <f ca="1">SUMPRODUCT(S1335:S1364,'control variables'!AW$7:AW$36)</f>
        <v>1.4703989795432771E-74</v>
      </c>
      <c r="AX1365" s="10">
        <f t="shared" ca="1" si="991"/>
        <v>3.4334895892053841E-74</v>
      </c>
      <c r="AY1365" s="82">
        <f ca="1">SUMPRODUCT(P1335:P1364,'control variables'!BB$7:BB$36)</f>
        <v>1.522935760649909E-76</v>
      </c>
      <c r="AZ1365" s="82">
        <f ca="1">SUMPRODUCT(Q1335:Q1364,'control variables'!BC$7:BC$36)</f>
        <v>3.8834834738489113E-76</v>
      </c>
      <c r="BA1365" s="82">
        <f ca="1">SUMPRODUCT(R1335:R1364,'control variables'!BD$7:BD$36)</f>
        <v>2.7185578022390279E-75</v>
      </c>
      <c r="BB1365" s="82">
        <f ca="1">SUMPRODUCT(S1335:S1364,'control variables'!BE$7:BE$36)</f>
        <v>3.8632647015764606E-76</v>
      </c>
      <c r="BC1365" s="82">
        <f t="shared" ca="1" si="1013"/>
        <v>3.6455261958465559E-75</v>
      </c>
      <c r="BD1365" s="10">
        <f ca="1">SUMPRODUCT(P1335:P1364,'control variables'!BF$7:BF$36)</f>
        <v>3.1858489609335926E-77</v>
      </c>
      <c r="BE1365" s="10">
        <f ca="1">SUMPRODUCT(Q1335:Q1364,'control variables'!BG$7:BG$36)</f>
        <v>3.677322650400228E-77</v>
      </c>
      <c r="BF1365" s="10">
        <f ca="1">SUMPRODUCT(R1335:R1364,'control variables'!BH$7:BH$36)</f>
        <v>1.1014385955027587E-75</v>
      </c>
      <c r="BG1365" s="10">
        <f ca="1">SUMPRODUCT(S1335:S1364,'control variables'!BI$7:BI$36)</f>
        <v>2.4754559824043556E-75</v>
      </c>
      <c r="BH1365" s="10">
        <f t="shared" ca="1" si="1014"/>
        <v>3.6455262940204529E-75</v>
      </c>
      <c r="BI1365" s="82">
        <f t="shared" ca="1" si="992"/>
        <v>3.6752446562064867E-74</v>
      </c>
      <c r="BJ1365" s="82">
        <f t="shared" ca="1" si="993"/>
        <v>4.2618216068570155E-74</v>
      </c>
      <c r="BK1365" s="82">
        <f t="shared" ca="1" si="994"/>
        <v>1.4262439087335984E-73</v>
      </c>
      <c r="BL1365" s="82">
        <f t="shared" ca="1" si="995"/>
        <v>6.7169709053634934E-74</v>
      </c>
      <c r="BM1365" s="82">
        <f t="shared" ca="1" si="985"/>
        <v>2.8916476255762978E-73</v>
      </c>
      <c r="BN1365" s="10">
        <f ca="1">BN1364+BI1365-INDIRECT(ADDRESS(MAX($D1365-'key variables'!$B$9*30,34),scenario!BI$4),TRUE)</f>
        <v>9439390.0751690175</v>
      </c>
      <c r="BO1365" s="10">
        <f ca="1">BO1364+BJ1365-INDIRECT(ADDRESS(MAX($D1365-'key variables'!$B$9*30,34),scenario!BJ$4),TRUE)</f>
        <v>10895583.360992203</v>
      </c>
      <c r="BP1365" s="10">
        <f ca="1">BP1364+BK1365-INDIRECT(ADDRESS(MAX($D1365-'key variables'!$B$9*30,34),scenario!BK$4),TRUE)</f>
        <v>32531162.537994072</v>
      </c>
      <c r="BQ1365" s="10">
        <f ca="1">BQ1364+BL1365-INDIRECT(ADDRESS(MAX($D1365-'key variables'!$B$9*30,34),scenario!BL$4),TRUE)</f>
        <v>14415841.516535141</v>
      </c>
      <c r="BR1365" s="10">
        <f t="shared" ca="1" si="1015"/>
        <v>67281977.490690395</v>
      </c>
      <c r="BS1365" s="82">
        <f t="shared" ca="1" si="996"/>
        <v>-2.3433848477536824E-9</v>
      </c>
      <c r="BT1365" s="82">
        <f t="shared" ca="1" si="997"/>
        <v>-3.4288309057018498E-10</v>
      </c>
      <c r="BU1365" s="82">
        <f t="shared" ca="1" si="998"/>
        <v>-4.2578247660364599E-9</v>
      </c>
      <c r="BV1365" s="82">
        <f t="shared" ca="1" si="999"/>
        <v>-2.9943922343414556E-9</v>
      </c>
      <c r="BW1365" s="82">
        <f t="shared" ca="1" si="1016"/>
        <v>-9.9384849387017825E-9</v>
      </c>
      <c r="BX1365" s="10">
        <f t="shared" ca="1" si="1000"/>
        <v>-1.8625994260191893E-12</v>
      </c>
      <c r="BY1365" s="10">
        <f t="shared" ca="1" si="1001"/>
        <v>2.8902850229962428E-12</v>
      </c>
      <c r="BZ1365" s="10">
        <f t="shared" ca="1" si="1002"/>
        <v>-3.5034723983035463E-11</v>
      </c>
      <c r="CA1365" s="10">
        <f t="shared" ca="1" si="1003"/>
        <v>-2.0257049910634696E-11</v>
      </c>
      <c r="CB1365" s="10">
        <v>0</v>
      </c>
      <c r="CC1365" s="82">
        <f t="shared" ca="1" si="1004"/>
        <v>3.9725652202851362E-13</v>
      </c>
      <c r="CD1365" s="82">
        <f t="shared" ca="1" si="1005"/>
        <v>3.4270724516460853E-13</v>
      </c>
      <c r="CE1365" s="82">
        <f t="shared" ca="1" si="1006"/>
        <v>1.8915613015532971E-10</v>
      </c>
      <c r="CF1365" s="82">
        <f t="shared" ca="1" si="1007"/>
        <v>3.7028113764059381E-11</v>
      </c>
      <c r="CG1365" s="82">
        <f t="shared" ca="1" si="1017"/>
        <v>2.269242076865822E-10</v>
      </c>
      <c r="CH1365" s="13" t="str">
        <f t="shared" ca="1" si="1018"/>
        <v/>
      </c>
      <c r="CI1365" s="81">
        <f t="shared" ca="1" si="1027"/>
        <v>0.1131775965863165</v>
      </c>
      <c r="CJ1365" s="81">
        <f t="shared" ca="1" si="1028"/>
        <v>0.13063724757458739</v>
      </c>
      <c r="CK1365" s="81">
        <f t="shared" ca="1" si="1029"/>
        <v>0.39004625943939081</v>
      </c>
      <c r="CL1365" s="81">
        <f t="shared" ca="1" si="1030"/>
        <v>0.17284488538116416</v>
      </c>
      <c r="CM1365" s="89">
        <f t="shared" ca="1" si="1019"/>
        <v>0.80670598898145884</v>
      </c>
    </row>
    <row r="1366" spans="1:91" x14ac:dyDescent="0.3">
      <c r="A1366">
        <v>1301</v>
      </c>
      <c r="B1366" s="3">
        <f t="shared" si="1032"/>
        <v>3.8027777777777776</v>
      </c>
      <c r="C1366" s="3">
        <f t="shared" si="1020"/>
        <v>43.366666666666667</v>
      </c>
      <c r="D1366" s="4">
        <f t="shared" ca="1" si="1008"/>
        <v>1366</v>
      </c>
      <c r="E1366" s="58">
        <f>(0.5*(COS(B1366*2*PI())+1)*('key variables'!$B$4-'key variables'!$B$6)+'key variables'!$B$6)/'key variables'!$B$4</f>
        <v>1</v>
      </c>
      <c r="F1366" s="10">
        <f t="shared" ca="1" si="1021"/>
        <v>11689222.907461114</v>
      </c>
      <c r="G1366" s="10">
        <f t="shared" ca="1" si="1022"/>
        <v>13492492.798713122</v>
      </c>
      <c r="H1366" s="10">
        <f t="shared" ca="1" si="1023"/>
        <v>40309474.521088287</v>
      </c>
      <c r="I1366" s="10">
        <f t="shared" ca="1" si="1024"/>
        <v>17912154.249750931</v>
      </c>
      <c r="J1366" s="10">
        <f t="shared" ca="1" si="1009"/>
        <v>83403344.477013454</v>
      </c>
      <c r="K1366" s="82">
        <f t="shared" ca="1" si="986"/>
        <v>2249832.832292099</v>
      </c>
      <c r="L1366" s="82">
        <f t="shared" ca="1" si="987"/>
        <v>2596909.4377209195</v>
      </c>
      <c r="M1366" s="82">
        <f t="shared" ca="1" si="988"/>
        <v>7778311.98309422</v>
      </c>
      <c r="N1366" s="82">
        <f t="shared" ca="1" si="989"/>
        <v>3496312.733215793</v>
      </c>
      <c r="O1366" s="82">
        <f t="shared" ca="1" si="1010"/>
        <v>16121366.986323033</v>
      </c>
      <c r="P1366" s="10">
        <f ca="1">IF(IF($A1366&gt;='key variables'!$B$26,K1366*SUMPRODUCT(Z1366:AC1366,'control variables'!$O$3:$R$3)/J1366+F$65*'key variables'!$B$25/scenario!J$65,K1366*SUMPRODUCT(Z1366:AC1366,'control variables'!$O$7:$R$7)/J1366+F$65*'key variables'!$B$25/scenario!J$65)&lt;'key variables'!$B$28,0,IF($A1366&gt;='key variables'!$B$26,K1366*SUMPRODUCT(Z1366:AC1366,'control variables'!$O$3:$R$3)/J1366+F$65*'key variables'!$B$25/scenario!J$65,K1366*SUMPRODUCT(Z1366:AC1366,'control variables'!$O$7:$R$7)/J1366+F$65*'key variables'!$B$25/scenario!J$65))</f>
        <v>4.4760100740260588E-75</v>
      </c>
      <c r="Q1366" s="10">
        <f ca="1">IF(IF($A1366&gt;='key variables'!$B$26,L1366*SUMPRODUCT(Z1366:AC1366,'control variables'!$O$4:$R$4)/J1366+G$65*'key variables'!$B$25/scenario!J$65,L1366*SUMPRODUCT(Z1366:AC1366,'control variables'!$O$7:$R$7)/J1366+G$65*'key variables'!$B$25/scenario!J$65)&lt;'key variables'!$B$28,0,IF($A1366&gt;='key variables'!$B$26,L1366*SUMPRODUCT(Z1366:AC1366,'control variables'!$O$4:$R$4)/J1366+G$65*'key variables'!$B$25/scenario!J$65,L1366*SUMPRODUCT(Z1366:AC1366,'control variables'!$O$7:$R$7)/J1366+G$65*'key variables'!$B$25/scenario!J$65))</f>
        <v>5.1665139906105914E-75</v>
      </c>
      <c r="R1366" s="10">
        <f ca="1">IF(IF($A1366&gt;='key variables'!$B$26,M1366*SUMPRODUCT(Z1366:AC1366,'control variables'!$O$5:$R$5)/J1366+H$65*'key variables'!$B$25/scenario!J$65,M1366*SUMPRODUCT(Z1366:AC1366,'control variables'!$O$7:$R$7)/J1366+H$65*'key variables'!$B$25/scenario!J$65)&lt;'key variables'!$B$28,0,IF($A1366&gt;='key variables'!$B$26,M1366*SUMPRODUCT(Z1366:AC1366,'control variables'!$O$5:$R$5)/J1366+H$65*'key variables'!$B$25/scenario!J$65,M1366*SUMPRODUCT(Z1366:AC1366,'control variables'!$O$7:$R$7)/J1366+H$65*'key variables'!$B$25/scenario!J$65))</f>
        <v>1.5474839861669843E-74</v>
      </c>
      <c r="S1366" s="10">
        <f ca="1">IF(IF($A1366&gt;='key variables'!$B$26,N1366*SUMPRODUCT(Z1366:AC1366,'control variables'!$O$6:$R$6)/J1366+I$65*'key variables'!$B$25/scenario!J$65,N1366*SUMPRODUCT(Z1366:AC1366,'control variables'!$O$7:$R$7)/J1366+I$65*'key variables'!$B$25/scenario!J$65)&lt;'key variables'!$B$28,0,IF($A1366&gt;='key variables'!$B$26,N1366*SUMPRODUCT(Z1366:AC1366,'control variables'!$O$6:$R$6)/J1366+I$65*'key variables'!$B$25/scenario!J$65,N1366*SUMPRODUCT(Z1366:AC1366,'control variables'!$O$7:$R$7)/J1366+I$65*'key variables'!$B$25/scenario!J$65))</f>
        <v>6.9558639162874796E-75</v>
      </c>
      <c r="T1366" s="10">
        <f t="shared" ca="1" si="1031"/>
        <v>3.2073227842593975E-74</v>
      </c>
      <c r="U1366" s="82">
        <f ca="1">SUMPRODUCT(P1336:P1365,'control variables'!AD$7:AD$36)</f>
        <v>9.4899694085982747E-75</v>
      </c>
      <c r="V1366" s="82">
        <f ca="1">SUMPRODUCT(Q1336:Q1365,'control variables'!AE$7:AE$36)</f>
        <v>1.0953965453408418E-74</v>
      </c>
      <c r="W1366" s="82">
        <f ca="1">SUMPRODUCT(R1336:R1365,'control variables'!AF$7:AF$36)</f>
        <v>3.2809523316847878E-74</v>
      </c>
      <c r="X1366" s="82">
        <f ca="1">SUMPRODUCT(S1336:S1365,'control variables'!AG$7:AG$36)</f>
        <v>1.4747718321501808E-74</v>
      </c>
      <c r="Y1366" s="82">
        <f t="shared" ca="1" si="1025"/>
        <v>6.8001176500356387E-74</v>
      </c>
      <c r="Z1366" s="10">
        <f ca="1">IF($A1366&gt;='key variables'!$B$26,SUMPRODUCT(P1336:P1365,'control variables'!V$7:V$36)*$E1366,SUMPRODUCT(P1336:P1365,'control variables'!Z$7:Z$36)*$E1366)</f>
        <v>2.3156486072383836E-74</v>
      </c>
      <c r="AA1366" s="10">
        <f ca="1">IF($A1366&gt;='key variables'!$B$26,SUMPRODUCT(Q1336:Q1365,'control variables'!W$7:W$36)*$E1366,SUMPRODUCT(Q1336:Q1365,'control variables'!AA$7:AA$36)*$E1366)</f>
        <v>2.6728784629105795E-74</v>
      </c>
      <c r="AB1366" s="10">
        <f ca="1">IF($A1366&gt;='key variables'!$B$26,SUMPRODUCT(R1336:R1365,'control variables'!X$7:X$36)*$E1366,SUMPRODUCT(R1336:R1365,'control variables'!AB$7:AB$36)*$E1366)</f>
        <v>8.0058558359500631E-74</v>
      </c>
      <c r="AC1366" s="10">
        <f ca="1">IF($A1366&gt;='key variables'!$B$26,SUMPRODUCT(S1336:S1365,'control variables'!Y$7:Y$36)*$E1366,SUMPRODUCT(S1336:S1365,'control variables'!AC$7:AC$36)*$E1366)</f>
        <v>3.5985925687166044E-74</v>
      </c>
      <c r="AD1366" s="10">
        <f t="shared" ca="1" si="1026"/>
        <v>1.6592975474815629E-73</v>
      </c>
      <c r="AE1366" s="82">
        <f ca="1">SUMPRODUCT(P1336:P1365,'control variables'!AL$7:AL$36)</f>
        <v>3.1528727883787493E-74</v>
      </c>
      <c r="AF1366" s="82">
        <f ca="1">SUMPRODUCT(Q1336:Q1365,'control variables'!AM$7:AM$36)</f>
        <v>3.6297437284192839E-74</v>
      </c>
      <c r="AG1366" s="82">
        <f ca="1">SUMPRODUCT(R1336:R1365,'control variables'!AN$7:AN$36)</f>
        <v>1.0349353307920165E-73</v>
      </c>
      <c r="AH1366" s="82">
        <f ca="1">SUMPRODUCT(S1336:S1365,'control variables'!AO$7:AO$36)</f>
        <v>4.4811673246857161E-74</v>
      </c>
      <c r="AI1366" s="82">
        <f t="shared" ca="1" si="990"/>
        <v>2.1613137149403915E-73</v>
      </c>
      <c r="AJ1366" s="10">
        <f ca="1">SUMPRODUCT(P1336:P1365,'control variables'!AP$7:AP$36)</f>
        <v>3.0125822122301629E-77</v>
      </c>
      <c r="AK1366" s="10">
        <f ca="1">SUMPRODUCT(Q1336:Q1365,'control variables'!AQ$7:AQ$36)</f>
        <v>8.6933160839335539E-77</v>
      </c>
      <c r="AL1366" s="10">
        <f ca="1">SUMPRODUCT(R1336:R1365,'control variables'!AR$7:AR$36)</f>
        <v>3.1246060576296261E-75</v>
      </c>
      <c r="AM1366" s="10">
        <f ca="1">SUMPRODUCT(S1336:S1365,'control variables'!AS$7:AS$36)</f>
        <v>2.3408249264788525E-75</v>
      </c>
      <c r="AN1366" s="10">
        <f t="shared" ca="1" si="1011"/>
        <v>5.5824899670701166E-75</v>
      </c>
      <c r="AO1366" s="82">
        <f ca="1">SUMPRODUCT(P1336:P1365,'control variables'!AX$7:AX$36)</f>
        <v>4.0966520676689877E-77</v>
      </c>
      <c r="AP1366" s="82">
        <f ca="1">SUMPRODUCT(Q1336:Q1365,'control variables'!AY$7:AY$36)</f>
        <v>9.4572665710012037E-77</v>
      </c>
      <c r="AQ1366" s="82">
        <f ca="1">SUMPRODUCT(R1336:R1365,'control variables'!AZ$7:AZ$36)</f>
        <v>8.4979748035911815E-76</v>
      </c>
      <c r="AR1366" s="82">
        <f ca="1">SUMPRODUCT(S1336:S1365,'control variables'!BA$7:BA$36)</f>
        <v>6.3663293477469756E-76</v>
      </c>
      <c r="AS1366" s="82">
        <f t="shared" ca="1" si="1012"/>
        <v>1.6219696015205176E-75</v>
      </c>
      <c r="AT1366" s="10">
        <f ca="1">SUMPRODUCT(P1336:P1365,'control variables'!AT$7:AT$36)</f>
        <v>-3.6154553129950607E-77</v>
      </c>
      <c r="AU1366" s="10">
        <f ca="1">SUMPRODUCT(Q1336:Q1365,'control variables'!AU$7:AU$36)</f>
        <v>3.9219736397008332E-77</v>
      </c>
      <c r="AV1366" s="10">
        <f ca="1">SUMPRODUCT(R1336:R1365,'control variables'!AV$7:AV$36)</f>
        <v>1.6888332785248898E-74</v>
      </c>
      <c r="AW1366" s="10">
        <f ca="1">SUMPRODUCT(S1336:S1365,'control variables'!AW$7:AW$36)</f>
        <v>1.2652036647580049E-74</v>
      </c>
      <c r="AX1366" s="10">
        <f t="shared" ca="1" si="991"/>
        <v>2.9543434616096008E-74</v>
      </c>
      <c r="AY1366" s="82">
        <f ca="1">SUMPRODUCT(P1336:P1365,'control variables'!BB$7:BB$36)</f>
        <v>1.3104088974298521E-76</v>
      </c>
      <c r="AZ1366" s="82">
        <f ca="1">SUMPRODUCT(Q1336:Q1365,'control variables'!BC$7:BC$36)</f>
        <v>3.3415403516309228E-76</v>
      </c>
      <c r="BA1366" s="82">
        <f ca="1">SUMPRODUCT(R1336:R1365,'control variables'!BD$7:BD$36)</f>
        <v>2.33918095843459E-75</v>
      </c>
      <c r="BB1366" s="82">
        <f ca="1">SUMPRODUCT(S1336:S1365,'control variables'!BE$7:BE$36)</f>
        <v>3.3241431246660634E-76</v>
      </c>
      <c r="BC1366" s="82">
        <f t="shared" ca="1" si="1013"/>
        <v>3.1367901958072739E-75</v>
      </c>
      <c r="BD1366" s="10">
        <f ca="1">SUMPRODUCT(P1336:P1365,'control variables'!BF$7:BF$36)</f>
        <v>2.7412612745356104E-77</v>
      </c>
      <c r="BE1366" s="10">
        <f ca="1">SUMPRODUCT(Q1336:Q1365,'control variables'!BG$7:BG$36)</f>
        <v>3.1641494305369613E-77</v>
      </c>
      <c r="BF1366" s="10">
        <f ca="1">SUMPRODUCT(R1336:R1365,'control variables'!BH$7:BH$36)</f>
        <v>9.4773198766014606E-76</v>
      </c>
      <c r="BG1366" s="10">
        <f ca="1">SUMPRODUCT(S1336:S1365,'control variables'!BI$7:BI$36)</f>
        <v>2.1300041855700558E-75</v>
      </c>
      <c r="BH1366" s="10">
        <f t="shared" ca="1" si="1014"/>
        <v>3.1367902802809278E-75</v>
      </c>
      <c r="BI1366" s="82">
        <f t="shared" ca="1" si="992"/>
        <v>3.1623614220400528E-74</v>
      </c>
      <c r="BJ1366" s="82">
        <f t="shared" ca="1" si="993"/>
        <v>3.6670811055752938E-74</v>
      </c>
      <c r="BK1366" s="82">
        <f t="shared" ca="1" si="994"/>
        <v>1.2272104682288513E-73</v>
      </c>
      <c r="BL1366" s="82">
        <f t="shared" ca="1" si="995"/>
        <v>5.7796124206903822E-74</v>
      </c>
      <c r="BM1366" s="82">
        <f t="shared" ca="1" si="985"/>
        <v>2.4881159630594241E-73</v>
      </c>
      <c r="BN1366" s="10">
        <f ca="1">BN1365+BI1366-INDIRECT(ADDRESS(MAX($D1366-'key variables'!$B$9*30,34),scenario!BI$4),TRUE)</f>
        <v>9439390.0751690175</v>
      </c>
      <c r="BO1366" s="10">
        <f ca="1">BO1365+BJ1366-INDIRECT(ADDRESS(MAX($D1366-'key variables'!$B$9*30,34),scenario!BJ$4),TRUE)</f>
        <v>10895583.360992203</v>
      </c>
      <c r="BP1366" s="10">
        <f ca="1">BP1365+BK1366-INDIRECT(ADDRESS(MAX($D1366-'key variables'!$B$9*30,34),scenario!BK$4),TRUE)</f>
        <v>32531162.537994072</v>
      </c>
      <c r="BQ1366" s="10">
        <f ca="1">BQ1365+BL1366-INDIRECT(ADDRESS(MAX($D1366-'key variables'!$B$9*30,34),scenario!BL$4),TRUE)</f>
        <v>14415841.516535141</v>
      </c>
      <c r="BR1366" s="10">
        <f t="shared" ca="1" si="1015"/>
        <v>67281977.490690395</v>
      </c>
      <c r="BS1366" s="82">
        <f t="shared" ca="1" si="996"/>
        <v>-2.3433848477536824E-9</v>
      </c>
      <c r="BT1366" s="82">
        <f t="shared" ca="1" si="997"/>
        <v>-3.4288309057018498E-10</v>
      </c>
      <c r="BU1366" s="82">
        <f t="shared" ca="1" si="998"/>
        <v>-4.2578247660364599E-9</v>
      </c>
      <c r="BV1366" s="82">
        <f t="shared" ca="1" si="999"/>
        <v>-2.9943922343414556E-9</v>
      </c>
      <c r="BW1366" s="82">
        <f t="shared" ca="1" si="1016"/>
        <v>-9.9384849387017825E-9</v>
      </c>
      <c r="BX1366" s="10">
        <f t="shared" ca="1" si="1000"/>
        <v>-1.8625994260191893E-12</v>
      </c>
      <c r="BY1366" s="10">
        <f t="shared" ca="1" si="1001"/>
        <v>2.8902850229962428E-12</v>
      </c>
      <c r="BZ1366" s="10">
        <f t="shared" ca="1" si="1002"/>
        <v>-3.5034723983035463E-11</v>
      </c>
      <c r="CA1366" s="10">
        <f t="shared" ca="1" si="1003"/>
        <v>-2.0257049910634696E-11</v>
      </c>
      <c r="CB1366" s="10">
        <v>0</v>
      </c>
      <c r="CC1366" s="82">
        <f t="shared" ca="1" si="1004"/>
        <v>3.9725652202851362E-13</v>
      </c>
      <c r="CD1366" s="82">
        <f t="shared" ca="1" si="1005"/>
        <v>3.4270724516460853E-13</v>
      </c>
      <c r="CE1366" s="82">
        <f t="shared" ca="1" si="1006"/>
        <v>1.8915613015532971E-10</v>
      </c>
      <c r="CF1366" s="82">
        <f t="shared" ca="1" si="1007"/>
        <v>3.7028113764059381E-11</v>
      </c>
      <c r="CG1366" s="82">
        <f t="shared" ca="1" si="1017"/>
        <v>2.269242076865822E-10</v>
      </c>
      <c r="CH1366" s="13" t="str">
        <f t="shared" ca="1" si="1018"/>
        <v/>
      </c>
      <c r="CI1366" s="81">
        <f t="shared" ca="1" si="1027"/>
        <v>0.1131775965863165</v>
      </c>
      <c r="CJ1366" s="81">
        <f t="shared" ca="1" si="1028"/>
        <v>0.13063724757458739</v>
      </c>
      <c r="CK1366" s="81">
        <f t="shared" ca="1" si="1029"/>
        <v>0.39004625943939081</v>
      </c>
      <c r="CL1366" s="81">
        <f t="shared" ca="1" si="1030"/>
        <v>0.17284488538116416</v>
      </c>
      <c r="CM1366" s="89">
        <f t="shared" ca="1" si="1019"/>
        <v>0.80670598898145884</v>
      </c>
    </row>
    <row r="1367" spans="1:91" x14ac:dyDescent="0.3">
      <c r="A1367">
        <v>1302</v>
      </c>
      <c r="B1367" s="3">
        <f t="shared" si="1032"/>
        <v>3.8055555555555554</v>
      </c>
      <c r="C1367" s="3">
        <f t="shared" si="1020"/>
        <v>43.4</v>
      </c>
      <c r="D1367" s="4">
        <f t="shared" ca="1" si="1008"/>
        <v>1367</v>
      </c>
      <c r="E1367" s="58">
        <f>(0.5*(COS(B1367*2*PI())+1)*('key variables'!$B$4-'key variables'!$B$6)+'key variables'!$B$6)/'key variables'!$B$4</f>
        <v>1</v>
      </c>
      <c r="F1367" s="10">
        <f t="shared" ca="1" si="1021"/>
        <v>11689222.907461114</v>
      </c>
      <c r="G1367" s="10">
        <f t="shared" ca="1" si="1022"/>
        <v>13492492.798713122</v>
      </c>
      <c r="H1367" s="10">
        <f t="shared" ca="1" si="1023"/>
        <v>40309474.521088287</v>
      </c>
      <c r="I1367" s="10">
        <f t="shared" ca="1" si="1024"/>
        <v>17912154.249750931</v>
      </c>
      <c r="J1367" s="10">
        <f t="shared" ca="1" si="1009"/>
        <v>83403344.477013454</v>
      </c>
      <c r="K1367" s="82">
        <f t="shared" ca="1" si="986"/>
        <v>2249832.832292099</v>
      </c>
      <c r="L1367" s="82">
        <f t="shared" ca="1" si="987"/>
        <v>2596909.4377209195</v>
      </c>
      <c r="M1367" s="82">
        <f t="shared" ca="1" si="988"/>
        <v>7778311.98309422</v>
      </c>
      <c r="N1367" s="82">
        <f t="shared" ca="1" si="989"/>
        <v>3496312.733215793</v>
      </c>
      <c r="O1367" s="82">
        <f t="shared" ca="1" si="1010"/>
        <v>16121366.986323033</v>
      </c>
      <c r="P1367" s="10">
        <f ca="1">IF(IF($A1367&gt;='key variables'!$B$26,K1367*SUMPRODUCT(Z1367:AC1367,'control variables'!$O$3:$R$3)/J1367+F$65*'key variables'!$B$25/scenario!J$65,K1367*SUMPRODUCT(Z1367:AC1367,'control variables'!$O$7:$R$7)/J1367+F$65*'key variables'!$B$25/scenario!J$65)&lt;'key variables'!$B$28,0,IF($A1367&gt;='key variables'!$B$26,K1367*SUMPRODUCT(Z1367:AC1367,'control variables'!$O$3:$R$3)/J1367+F$65*'key variables'!$B$25/scenario!J$65,K1367*SUMPRODUCT(Z1367:AC1367,'control variables'!$O$7:$R$7)/J1367+F$65*'key variables'!$B$25/scenario!J$65))</f>
        <v>3.8513794064999509E-75</v>
      </c>
      <c r="Q1367" s="10">
        <f ca="1">IF(IF($A1367&gt;='key variables'!$B$26,L1367*SUMPRODUCT(Z1367:AC1367,'control variables'!$O$4:$R$4)/J1367+G$65*'key variables'!$B$25/scenario!J$65,L1367*SUMPRODUCT(Z1367:AC1367,'control variables'!$O$7:$R$7)/J1367+G$65*'key variables'!$B$25/scenario!J$65)&lt;'key variables'!$B$28,0,IF($A1367&gt;='key variables'!$B$26,L1367*SUMPRODUCT(Z1367:AC1367,'control variables'!$O$4:$R$4)/J1367+G$65*'key variables'!$B$25/scenario!J$65,L1367*SUMPRODUCT(Z1367:AC1367,'control variables'!$O$7:$R$7)/J1367+G$65*'key variables'!$B$25/scenario!J$65))</f>
        <v>4.4455229674971624E-75</v>
      </c>
      <c r="R1367" s="10">
        <f ca="1">IF(IF($A1367&gt;='key variables'!$B$26,M1367*SUMPRODUCT(Z1367:AC1367,'control variables'!$O$5:$R$5)/J1367+H$65*'key variables'!$B$25/scenario!J$65,M1367*SUMPRODUCT(Z1367:AC1367,'control variables'!$O$7:$R$7)/J1367+H$65*'key variables'!$B$25/scenario!J$65)&lt;'key variables'!$B$28,0,IF($A1367&gt;='key variables'!$B$26,M1367*SUMPRODUCT(Z1367:AC1367,'control variables'!$O$5:$R$5)/J1367+H$65*'key variables'!$B$25/scenario!J$65,M1367*SUMPRODUCT(Z1367:AC1367,'control variables'!$O$7:$R$7)/J1367+H$65*'key variables'!$B$25/scenario!J$65))</f>
        <v>1.3315313990906985E-74</v>
      </c>
      <c r="S1367" s="10">
        <f ca="1">IF(IF($A1367&gt;='key variables'!$B$26,N1367*SUMPRODUCT(Z1367:AC1367,'control variables'!$O$6:$R$6)/J1367+I$65*'key variables'!$B$25/scenario!J$65,N1367*SUMPRODUCT(Z1367:AC1367,'control variables'!$O$7:$R$7)/J1367+I$65*'key variables'!$B$25/scenario!J$65)&lt;'key variables'!$B$28,0,IF($A1367&gt;='key variables'!$B$26,N1367*SUMPRODUCT(Z1367:AC1367,'control variables'!$O$6:$R$6)/J1367+I$65*'key variables'!$B$25/scenario!J$65,N1367*SUMPRODUCT(Z1367:AC1367,'control variables'!$O$7:$R$7)/J1367+I$65*'key variables'!$B$25/scenario!J$65))</f>
        <v>5.9851677271827636E-75</v>
      </c>
      <c r="T1367" s="10">
        <f t="shared" ca="1" si="1031"/>
        <v>2.7597384092086862E-74</v>
      </c>
      <c r="U1367" s="82">
        <f ca="1">SUMPRODUCT(P1337:P1366,'control variables'!AD$7:AD$36)</f>
        <v>8.1656368381929432E-75</v>
      </c>
      <c r="V1367" s="82">
        <f ca="1">SUMPRODUCT(Q1337:Q1366,'control variables'!AE$7:AE$36)</f>
        <v>9.4253311027117814E-75</v>
      </c>
      <c r="W1367" s="82">
        <f ca="1">SUMPRODUCT(R1337:R1366,'control variables'!AF$7:AF$36)</f>
        <v>2.8230928963466002E-74</v>
      </c>
      <c r="X1367" s="82">
        <f ca="1">SUMPRODUCT(S1337:S1366,'control variables'!AG$7:AG$36)</f>
        <v>1.2689662824017005E-74</v>
      </c>
      <c r="Y1367" s="82">
        <f t="shared" ca="1" si="1025"/>
        <v>5.8511559728387733E-74</v>
      </c>
      <c r="Z1367" s="10">
        <f ca="1">IF($A1367&gt;='key variables'!$B$26,SUMPRODUCT(P1337:P1366,'control variables'!V$7:V$36)*$E1367,SUMPRODUCT(P1337:P1366,'control variables'!Z$7:Z$36)*$E1367)</f>
        <v>1.992498053201719E-74</v>
      </c>
      <c r="AA1367" s="10">
        <f ca="1">IF($A1367&gt;='key variables'!$B$26,SUMPRODUCT(Q1337:Q1366,'control variables'!W$7:W$36)*$E1367,SUMPRODUCT(Q1337:Q1366,'control variables'!AA$7:AA$36)*$E1367)</f>
        <v>2.2998762062373136E-74</v>
      </c>
      <c r="AB1367" s="10">
        <f ca="1">IF($A1367&gt;='key variables'!$B$26,SUMPRODUCT(R1337:R1366,'control variables'!X$7:X$36)*$E1367,SUMPRODUCT(R1337:R1366,'control variables'!AB$7:AB$36)*$E1367)</f>
        <v>6.888632462404511E-74</v>
      </c>
      <c r="AC1367" s="10">
        <f ca="1">IF($A1367&gt;='key variables'!$B$26,SUMPRODUCT(S1337:S1366,'control variables'!Y$7:Y$36)*$E1367,SUMPRODUCT(S1337:S1366,'control variables'!AC$7:AC$36)*$E1367)</f>
        <v>3.0964061926412461E-74</v>
      </c>
      <c r="AD1367" s="10">
        <f t="shared" ca="1" si="1026"/>
        <v>1.4277412914484788E-73</v>
      </c>
      <c r="AE1367" s="82">
        <f ca="1">SUMPRODUCT(P1337:P1366,'control variables'!AL$7:AL$36)</f>
        <v>2.7128869523641958E-74</v>
      </c>
      <c r="AF1367" s="82">
        <f ca="1">SUMPRODUCT(Q1337:Q1366,'control variables'!AM$7:AM$36)</f>
        <v>3.1232101839154609E-74</v>
      </c>
      <c r="AG1367" s="82">
        <f ca="1">SUMPRODUCT(R1337:R1366,'control variables'!AN$7:AN$36)</f>
        <v>8.9050930497266359E-74</v>
      </c>
      <c r="AH1367" s="82">
        <f ca="1">SUMPRODUCT(S1337:S1366,'control variables'!AO$7:AO$36)</f>
        <v>3.8558169588414942E-74</v>
      </c>
      <c r="AI1367" s="82">
        <f t="shared" ca="1" si="990"/>
        <v>1.8597007144847789E-73</v>
      </c>
      <c r="AJ1367" s="10">
        <f ca="1">SUMPRODUCT(P1337:P1366,'control variables'!AP$7:AP$36)</f>
        <v>2.5921740346162959E-77</v>
      </c>
      <c r="AK1367" s="10">
        <f ca="1">SUMPRODUCT(Q1337:Q1366,'control variables'!AQ$7:AQ$36)</f>
        <v>7.4801571011078962E-77</v>
      </c>
      <c r="AL1367" s="10">
        <f ca="1">SUMPRODUCT(R1337:R1366,'control variables'!AR$7:AR$36)</f>
        <v>2.6885648657522843E-75</v>
      </c>
      <c r="AM1367" s="10">
        <f ca="1">SUMPRODUCT(S1337:S1366,'control variables'!AS$7:AS$36)</f>
        <v>2.0141609976210988E-75</v>
      </c>
      <c r="AN1367" s="10">
        <f t="shared" ca="1" si="1011"/>
        <v>4.8034491747306249E-75</v>
      </c>
      <c r="AO1367" s="82">
        <f ca="1">SUMPRODUCT(P1337:P1366,'control variables'!AX$7:AX$36)</f>
        <v>3.524961103321219E-77</v>
      </c>
      <c r="AP1367" s="82">
        <f ca="1">SUMPRODUCT(Q1337:Q1366,'control variables'!AY$7:AY$36)</f>
        <v>8.1374977068745515E-77</v>
      </c>
      <c r="AQ1367" s="82">
        <f ca="1">SUMPRODUCT(R1337:R1366,'control variables'!AZ$7:AZ$36)</f>
        <v>7.3120758475120433E-76</v>
      </c>
      <c r="AR1367" s="82">
        <f ca="1">SUMPRODUCT(S1337:S1366,'control variables'!BA$7:BA$36)</f>
        <v>5.4779031636214804E-76</v>
      </c>
      <c r="AS1367" s="82">
        <f t="shared" ca="1" si="1012"/>
        <v>1.3956224892153101E-75</v>
      </c>
      <c r="AT1367" s="10">
        <f ca="1">SUMPRODUCT(P1337:P1366,'control variables'!AT$7:AT$36)</f>
        <v>-3.1109157279141874E-77</v>
      </c>
      <c r="AU1367" s="10">
        <f ca="1">SUMPRODUCT(Q1337:Q1366,'control variables'!AU$7:AU$36)</f>
        <v>3.3746591850703482E-77</v>
      </c>
      <c r="AV1367" s="10">
        <f ca="1">SUMPRODUCT(R1337:R1366,'control variables'!AV$7:AV$36)</f>
        <v>1.4531552883821077E-74</v>
      </c>
      <c r="AW1367" s="10">
        <f ca="1">SUMPRODUCT(S1337:S1366,'control variables'!AW$7:AW$36)</f>
        <v>1.088643514846763E-74</v>
      </c>
      <c r="AX1367" s="10">
        <f t="shared" ca="1" si="991"/>
        <v>2.5420625466860268E-74</v>
      </c>
      <c r="AY1367" s="82">
        <f ca="1">SUMPRODUCT(P1337:P1366,'control variables'!BB$7:BB$36)</f>
        <v>1.1275403223380362E-76</v>
      </c>
      <c r="AZ1367" s="82">
        <f ca="1">SUMPRODUCT(Q1337:Q1366,'control variables'!BC$7:BC$36)</f>
        <v>2.8752258112511599E-76</v>
      </c>
      <c r="BA1367" s="82">
        <f ca="1">SUMPRODUCT(R1337:R1366,'control variables'!BD$7:BD$36)</f>
        <v>2.0127464465888399E-75</v>
      </c>
      <c r="BB1367" s="82">
        <f ca="1">SUMPRODUCT(S1337:S1366,'control variables'!BE$7:BE$36)</f>
        <v>2.8602563807640665E-76</v>
      </c>
      <c r="BC1367" s="82">
        <f t="shared" ca="1" si="1013"/>
        <v>2.6990486980241658E-75</v>
      </c>
      <c r="BD1367" s="10">
        <f ca="1">SUMPRODUCT(P1337:P1366,'control variables'!BF$7:BF$36)</f>
        <v>2.3587161436135755E-77</v>
      </c>
      <c r="BE1367" s="10">
        <f ca="1">SUMPRODUCT(Q1337:Q1366,'control variables'!BG$7:BG$36)</f>
        <v>2.7225899303880016E-77</v>
      </c>
      <c r="BF1367" s="10">
        <f ca="1">SUMPRODUCT(R1337:R1366,'control variables'!BH$7:BH$36)</f>
        <v>8.1547525581692924E-76</v>
      </c>
      <c r="BG1367" s="10">
        <f ca="1">SUMPRODUCT(S1337:S1366,'control variables'!BI$7:BI$36)</f>
        <v>1.8327604541525111E-75</v>
      </c>
      <c r="BH1367" s="10">
        <f t="shared" ca="1" si="1014"/>
        <v>2.6990487707094559E-75</v>
      </c>
      <c r="BI1367" s="82">
        <f t="shared" ca="1" si="992"/>
        <v>2.7210514398596623E-74</v>
      </c>
      <c r="BJ1367" s="82">
        <f t="shared" ca="1" si="993"/>
        <v>3.1553371012130431E-74</v>
      </c>
      <c r="BK1367" s="82">
        <f t="shared" ca="1" si="994"/>
        <v>1.0559522982767628E-73</v>
      </c>
      <c r="BL1367" s="82">
        <f t="shared" ca="1" si="995"/>
        <v>4.973063037495898E-74</v>
      </c>
      <c r="BM1367" s="82">
        <f t="shared" ca="1" si="985"/>
        <v>2.1408974561336231E-73</v>
      </c>
      <c r="BN1367" s="10">
        <f ca="1">BN1366+BI1367-INDIRECT(ADDRESS(MAX($D1367-'key variables'!$B$9*30,34),scenario!BI$4),TRUE)</f>
        <v>9439390.0751690175</v>
      </c>
      <c r="BO1367" s="10">
        <f ca="1">BO1366+BJ1367-INDIRECT(ADDRESS(MAX($D1367-'key variables'!$B$9*30,34),scenario!BJ$4),TRUE)</f>
        <v>10895583.360992203</v>
      </c>
      <c r="BP1367" s="10">
        <f ca="1">BP1366+BK1367-INDIRECT(ADDRESS(MAX($D1367-'key variables'!$B$9*30,34),scenario!BK$4),TRUE)</f>
        <v>32531162.537994072</v>
      </c>
      <c r="BQ1367" s="10">
        <f ca="1">BQ1366+BL1367-INDIRECT(ADDRESS(MAX($D1367-'key variables'!$B$9*30,34),scenario!BL$4),TRUE)</f>
        <v>14415841.516535141</v>
      </c>
      <c r="BR1367" s="10">
        <f t="shared" ca="1" si="1015"/>
        <v>67281977.490690395</v>
      </c>
      <c r="BS1367" s="82">
        <f t="shared" ca="1" si="996"/>
        <v>-2.3433848477536824E-9</v>
      </c>
      <c r="BT1367" s="82">
        <f t="shared" ca="1" si="997"/>
        <v>-3.4288309057018498E-10</v>
      </c>
      <c r="BU1367" s="82">
        <f t="shared" ca="1" si="998"/>
        <v>-4.2578247660364599E-9</v>
      </c>
      <c r="BV1367" s="82">
        <f t="shared" ca="1" si="999"/>
        <v>-2.9943922343414556E-9</v>
      </c>
      <c r="BW1367" s="82">
        <f t="shared" ca="1" si="1016"/>
        <v>-9.9384849387017825E-9</v>
      </c>
      <c r="BX1367" s="10">
        <f t="shared" ca="1" si="1000"/>
        <v>-1.8625994260191893E-12</v>
      </c>
      <c r="BY1367" s="10">
        <f t="shared" ca="1" si="1001"/>
        <v>2.8902850229962428E-12</v>
      </c>
      <c r="BZ1367" s="10">
        <f t="shared" ca="1" si="1002"/>
        <v>-3.5034723983035463E-11</v>
      </c>
      <c r="CA1367" s="10">
        <f t="shared" ca="1" si="1003"/>
        <v>-2.0257049910634696E-11</v>
      </c>
      <c r="CB1367" s="10">
        <v>0</v>
      </c>
      <c r="CC1367" s="82">
        <f t="shared" ca="1" si="1004"/>
        <v>3.9725652202851362E-13</v>
      </c>
      <c r="CD1367" s="82">
        <f t="shared" ca="1" si="1005"/>
        <v>3.4270724516460853E-13</v>
      </c>
      <c r="CE1367" s="82">
        <f t="shared" ca="1" si="1006"/>
        <v>1.8915613015532971E-10</v>
      </c>
      <c r="CF1367" s="82">
        <f t="shared" ca="1" si="1007"/>
        <v>3.7028113764059381E-11</v>
      </c>
      <c r="CG1367" s="82">
        <f t="shared" ca="1" si="1017"/>
        <v>2.269242076865822E-10</v>
      </c>
      <c r="CH1367" s="13" t="str">
        <f t="shared" ca="1" si="1018"/>
        <v/>
      </c>
      <c r="CI1367" s="81">
        <f t="shared" ca="1" si="1027"/>
        <v>0.1131775965863165</v>
      </c>
      <c r="CJ1367" s="81">
        <f t="shared" ca="1" si="1028"/>
        <v>0.13063724757458739</v>
      </c>
      <c r="CK1367" s="81">
        <f t="shared" ca="1" si="1029"/>
        <v>0.39004625943939081</v>
      </c>
      <c r="CL1367" s="81">
        <f t="shared" ca="1" si="1030"/>
        <v>0.17284488538116416</v>
      </c>
      <c r="CM1367" s="89">
        <f t="shared" ca="1" si="1019"/>
        <v>0.80670598898145884</v>
      </c>
    </row>
    <row r="1368" spans="1:91" x14ac:dyDescent="0.3">
      <c r="A1368">
        <v>1303</v>
      </c>
      <c r="B1368" s="3">
        <f t="shared" si="1032"/>
        <v>3.8083333333333331</v>
      </c>
      <c r="C1368" s="3">
        <f t="shared" si="1020"/>
        <v>43.43333333333333</v>
      </c>
      <c r="D1368" s="4">
        <f t="shared" ca="1" si="1008"/>
        <v>1368</v>
      </c>
      <c r="E1368" s="58">
        <f>(0.5*(COS(B1368*2*PI())+1)*('key variables'!$B$4-'key variables'!$B$6)+'key variables'!$B$6)/'key variables'!$B$4</f>
        <v>1</v>
      </c>
      <c r="F1368" s="10">
        <f t="shared" ca="1" si="1021"/>
        <v>11689222.907461114</v>
      </c>
      <c r="G1368" s="10">
        <f t="shared" ca="1" si="1022"/>
        <v>13492492.798713122</v>
      </c>
      <c r="H1368" s="10">
        <f t="shared" ca="1" si="1023"/>
        <v>40309474.521088287</v>
      </c>
      <c r="I1368" s="10">
        <f t="shared" ca="1" si="1024"/>
        <v>17912154.249750931</v>
      </c>
      <c r="J1368" s="10">
        <f t="shared" ca="1" si="1009"/>
        <v>83403344.477013454</v>
      </c>
      <c r="K1368" s="82">
        <f t="shared" ca="1" si="986"/>
        <v>2249832.832292099</v>
      </c>
      <c r="L1368" s="82">
        <f t="shared" ca="1" si="987"/>
        <v>2596909.4377209195</v>
      </c>
      <c r="M1368" s="82">
        <f t="shared" ca="1" si="988"/>
        <v>7778311.98309422</v>
      </c>
      <c r="N1368" s="82">
        <f t="shared" ca="1" si="989"/>
        <v>3496312.733215793</v>
      </c>
      <c r="O1368" s="82">
        <f t="shared" ca="1" si="1010"/>
        <v>16121366.986323033</v>
      </c>
      <c r="P1368" s="10">
        <f ca="1">IF(IF($A1368&gt;='key variables'!$B$26,K1368*SUMPRODUCT(Z1368:AC1368,'control variables'!$O$3:$R$3)/J1368+F$65*'key variables'!$B$25/scenario!J$65,K1368*SUMPRODUCT(Z1368:AC1368,'control variables'!$O$7:$R$7)/J1368+F$65*'key variables'!$B$25/scenario!J$65)&lt;'key variables'!$B$28,0,IF($A1368&gt;='key variables'!$B$26,K1368*SUMPRODUCT(Z1368:AC1368,'control variables'!$O$3:$R$3)/J1368+F$65*'key variables'!$B$25/scenario!J$65,K1368*SUMPRODUCT(Z1368:AC1368,'control variables'!$O$7:$R$7)/J1368+F$65*'key variables'!$B$25/scenario!J$65))</f>
        <v>3.3139164317094329E-75</v>
      </c>
      <c r="Q1368" s="10">
        <f ca="1">IF(IF($A1368&gt;='key variables'!$B$26,L1368*SUMPRODUCT(Z1368:AC1368,'control variables'!$O$4:$R$4)/J1368+G$65*'key variables'!$B$25/scenario!J$65,L1368*SUMPRODUCT(Z1368:AC1368,'control variables'!$O$7:$R$7)/J1368+G$65*'key variables'!$B$25/scenario!J$65)&lt;'key variables'!$B$28,0,IF($A1368&gt;='key variables'!$B$26,L1368*SUMPRODUCT(Z1368:AC1368,'control variables'!$O$4:$R$4)/J1368+G$65*'key variables'!$B$25/scenario!J$65,L1368*SUMPRODUCT(Z1368:AC1368,'control variables'!$O$7:$R$7)/J1368+G$65*'key variables'!$B$25/scenario!J$65))</f>
        <v>3.8251467992655455E-75</v>
      </c>
      <c r="R1368" s="10">
        <f ca="1">IF(IF($A1368&gt;='key variables'!$B$26,M1368*SUMPRODUCT(Z1368:AC1368,'control variables'!$O$5:$R$5)/J1368+H$65*'key variables'!$B$25/scenario!J$65,M1368*SUMPRODUCT(Z1368:AC1368,'control variables'!$O$7:$R$7)/J1368+H$65*'key variables'!$B$25/scenario!J$65)&lt;'key variables'!$B$28,0,IF($A1368&gt;='key variables'!$B$26,M1368*SUMPRODUCT(Z1368:AC1368,'control variables'!$O$5:$R$5)/J1368+H$65*'key variables'!$B$25/scenario!J$65,M1368*SUMPRODUCT(Z1368:AC1368,'control variables'!$O$7:$R$7)/J1368+H$65*'key variables'!$B$25/scenario!J$65))</f>
        <v>1.1457151625562062E-74</v>
      </c>
      <c r="S1368" s="10">
        <f ca="1">IF(IF($A1368&gt;='key variables'!$B$26,N1368*SUMPRODUCT(Z1368:AC1368,'control variables'!$O$6:$R$6)/J1368+I$65*'key variables'!$B$25/scenario!J$65,N1368*SUMPRODUCT(Z1368:AC1368,'control variables'!$O$7:$R$7)/J1368+I$65*'key variables'!$B$25/scenario!J$65)&lt;'key variables'!$B$28,0,IF($A1368&gt;='key variables'!$B$26,N1368*SUMPRODUCT(Z1368:AC1368,'control variables'!$O$6:$R$6)/J1368+I$65*'key variables'!$B$25/scenario!J$65,N1368*SUMPRODUCT(Z1368:AC1368,'control variables'!$O$7:$R$7)/J1368+I$65*'key variables'!$B$25/scenario!J$65))</f>
        <v>5.1499329419931085E-75</v>
      </c>
      <c r="T1368" s="10">
        <f t="shared" ca="1" si="1031"/>
        <v>2.374614779853015E-74</v>
      </c>
      <c r="U1368" s="82">
        <f ca="1">SUMPRODUCT(P1338:P1367,'control variables'!AD$7:AD$36)</f>
        <v>7.026115902211569E-75</v>
      </c>
      <c r="V1368" s="82">
        <f ca="1">SUMPRODUCT(Q1338:Q1367,'control variables'!AE$7:AE$36)</f>
        <v>8.1100188578834493E-75</v>
      </c>
      <c r="W1368" s="82">
        <f ca="1">SUMPRODUCT(R1338:R1367,'control variables'!AF$7:AF$36)</f>
        <v>2.4291280993131872E-74</v>
      </c>
      <c r="X1368" s="82">
        <f ca="1">SUMPRODUCT(S1338:S1367,'control variables'!AG$7:AG$36)</f>
        <v>1.0918810562883148E-74</v>
      </c>
      <c r="Y1368" s="82">
        <f t="shared" ca="1" si="1025"/>
        <v>5.0346226316110038E-74</v>
      </c>
      <c r="Z1368" s="10">
        <f ca="1">IF($A1368&gt;='key variables'!$B$26,SUMPRODUCT(P1338:P1367,'control variables'!V$7:V$36)*$E1368,SUMPRODUCT(P1338:P1367,'control variables'!Z$7:Z$36)*$E1368)</f>
        <v>1.7144434089018694E-74</v>
      </c>
      <c r="AA1368" s="10">
        <f ca="1">IF($A1368&gt;='key variables'!$B$26,SUMPRODUCT(Q1338:Q1367,'control variables'!W$7:W$36)*$E1368,SUMPRODUCT(Q1338:Q1367,'control variables'!AA$7:AA$36)*$E1368)</f>
        <v>1.9789267029585452E-74</v>
      </c>
      <c r="AB1368" s="10">
        <f ca="1">IF($A1368&gt;='key variables'!$B$26,SUMPRODUCT(R1338:R1367,'control variables'!X$7:X$36)*$E1368,SUMPRODUCT(R1338:R1367,'control variables'!AB$7:AB$36)*$E1368)</f>
        <v>5.927318474685211E-74</v>
      </c>
      <c r="AC1368" s="10">
        <f ca="1">IF($A1368&gt;='key variables'!$B$26,SUMPRODUCT(S1338:S1367,'control variables'!Y$7:Y$36)*$E1368,SUMPRODUCT(S1338:S1367,'control variables'!AC$7:AC$36)*$E1368)</f>
        <v>2.6643003137324902E-74</v>
      </c>
      <c r="AD1368" s="10">
        <f t="shared" ca="1" si="1026"/>
        <v>1.2284988900278114E-73</v>
      </c>
      <c r="AE1368" s="82">
        <f ca="1">SUMPRODUCT(P1338:P1367,'control variables'!AL$7:AL$36)</f>
        <v>2.3343014800455631E-74</v>
      </c>
      <c r="AF1368" s="82">
        <f ca="1">SUMPRODUCT(Q1338:Q1367,'control variables'!AM$7:AM$36)</f>
        <v>2.6873637872944837E-74</v>
      </c>
      <c r="AG1368" s="82">
        <f ca="1">SUMPRODUCT(R1338:R1367,'control variables'!AN$7:AN$36)</f>
        <v>7.6623804275386337E-74</v>
      </c>
      <c r="AH1368" s="82">
        <f ca="1">SUMPRODUCT(S1338:S1367,'control variables'!AO$7:AO$36)</f>
        <v>3.3177347201897614E-74</v>
      </c>
      <c r="AI1368" s="82">
        <f t="shared" ca="1" si="990"/>
        <v>1.6001780415068442E-73</v>
      </c>
      <c r="AJ1368" s="10">
        <f ca="1">SUMPRODUCT(P1338:P1367,'control variables'!AP$7:AP$36)</f>
        <v>2.230434143327393E-77</v>
      </c>
      <c r="AK1368" s="10">
        <f ca="1">SUMPRODUCT(Q1338:Q1367,'control variables'!AQ$7:AQ$36)</f>
        <v>6.4362953925790465E-77</v>
      </c>
      <c r="AL1368" s="10">
        <f ca="1">SUMPRODUCT(R1338:R1367,'control variables'!AR$7:AR$36)</f>
        <v>2.3133735594307711E-75</v>
      </c>
      <c r="AM1368" s="10">
        <f ca="1">SUMPRODUCT(S1338:S1367,'control variables'!AS$7:AS$36)</f>
        <v>1.7330832726736473E-75</v>
      </c>
      <c r="AN1368" s="10">
        <f t="shared" ca="1" si="1011"/>
        <v>4.1331241274634825E-75</v>
      </c>
      <c r="AO1368" s="82">
        <f ca="1">SUMPRODUCT(P1338:P1367,'control variables'!AX$7:AX$36)</f>
        <v>3.0330500551875322E-77</v>
      </c>
      <c r="AP1368" s="82">
        <f ca="1">SUMPRODUCT(Q1338:Q1367,'control variables'!AY$7:AY$36)</f>
        <v>7.0019036084311487E-77</v>
      </c>
      <c r="AQ1368" s="82">
        <f ca="1">SUMPRODUCT(R1338:R1367,'control variables'!AZ$7:AZ$36)</f>
        <v>6.2916700079146461E-76</v>
      </c>
      <c r="AR1368" s="82">
        <f ca="1">SUMPRODUCT(S1338:S1367,'control variables'!BA$7:BA$36)</f>
        <v>4.7134575405895023E-76</v>
      </c>
      <c r="AS1368" s="82">
        <f t="shared" ca="1" si="1012"/>
        <v>1.2008622914866017E-75</v>
      </c>
      <c r="AT1368" s="10">
        <f ca="1">SUMPRODUCT(P1338:P1367,'control variables'!AT$7:AT$36)</f>
        <v>-2.676785032136581E-77</v>
      </c>
      <c r="AU1368" s="10">
        <f ca="1">SUMPRODUCT(Q1338:Q1367,'control variables'!AU$7:AU$36)</f>
        <v>2.9037228858703811E-77</v>
      </c>
      <c r="AV1368" s="10">
        <f ca="1">SUMPRODUCT(R1338:R1367,'control variables'!AV$7:AV$36)</f>
        <v>1.2503663440344534E-74</v>
      </c>
      <c r="AW1368" s="10">
        <f ca="1">SUMPRODUCT(S1338:S1367,'control variables'!AW$7:AW$36)</f>
        <v>9.3672247040526582E-75</v>
      </c>
      <c r="AX1368" s="10">
        <f t="shared" ca="1" si="991"/>
        <v>2.1873157522934531E-74</v>
      </c>
      <c r="AY1368" s="82">
        <f ca="1">SUMPRODUCT(P1338:P1367,'control variables'!BB$7:BB$36)</f>
        <v>9.7019119832877901E-77</v>
      </c>
      <c r="AZ1368" s="82">
        <f ca="1">SUMPRODUCT(Q1338:Q1367,'control variables'!BC$7:BC$36)</f>
        <v>2.4739858256238057E-76</v>
      </c>
      <c r="BA1368" s="82">
        <f ca="1">SUMPRODUCT(R1338:R1367,'control variables'!BD$7:BD$36)</f>
        <v>1.7318661233319378E-75</v>
      </c>
      <c r="BB1368" s="82">
        <f ca="1">SUMPRODUCT(S1338:S1367,'control variables'!BE$7:BE$36)</f>
        <v>2.461105390738375E-76</v>
      </c>
      <c r="BC1368" s="82">
        <f t="shared" ca="1" si="1013"/>
        <v>2.3223943648010335E-75</v>
      </c>
      <c r="BD1368" s="10">
        <f ca="1">SUMPRODUCT(P1338:P1367,'control variables'!BF$7:BF$36)</f>
        <v>2.0295554815678051E-77</v>
      </c>
      <c r="BE1368" s="10">
        <f ca="1">SUMPRODUCT(Q1338:Q1367,'control variables'!BG$7:BG$36)</f>
        <v>2.3426503999819717E-77</v>
      </c>
      <c r="BF1368" s="10">
        <f ca="1">SUMPRODUCT(R1338:R1367,'control variables'!BH$7:BH$36)</f>
        <v>7.0167505318829981E-76</v>
      </c>
      <c r="BG1368" s="10">
        <f ca="1">SUMPRODUCT(S1338:S1367,'control variables'!BI$7:BI$36)</f>
        <v>1.5769973153392377E-75</v>
      </c>
      <c r="BH1368" s="10">
        <f t="shared" ca="1" si="1014"/>
        <v>2.3223944273430355E-75</v>
      </c>
      <c r="BI1368" s="82">
        <f t="shared" ca="1" si="992"/>
        <v>2.3413266069967143E-74</v>
      </c>
      <c r="BJ1368" s="82">
        <f t="shared" ca="1" si="993"/>
        <v>2.7150073684365923E-74</v>
      </c>
      <c r="BK1368" s="82">
        <f t="shared" ca="1" si="994"/>
        <v>9.0859333839062794E-74</v>
      </c>
      <c r="BL1368" s="82">
        <f t="shared" ca="1" si="995"/>
        <v>4.2790682445024109E-74</v>
      </c>
      <c r="BM1368" s="82">
        <f t="shared" ca="1" si="985"/>
        <v>1.8421335603841996E-73</v>
      </c>
      <c r="BN1368" s="10">
        <f ca="1">BN1367+BI1368-INDIRECT(ADDRESS(MAX($D1368-'key variables'!$B$9*30,34),scenario!BI$4),TRUE)</f>
        <v>9439390.0751690175</v>
      </c>
      <c r="BO1368" s="10">
        <f ca="1">BO1367+BJ1368-INDIRECT(ADDRESS(MAX($D1368-'key variables'!$B$9*30,34),scenario!BJ$4),TRUE)</f>
        <v>10895583.360992203</v>
      </c>
      <c r="BP1368" s="10">
        <f ca="1">BP1367+BK1368-INDIRECT(ADDRESS(MAX($D1368-'key variables'!$B$9*30,34),scenario!BK$4),TRUE)</f>
        <v>32531162.537994072</v>
      </c>
      <c r="BQ1368" s="10">
        <f ca="1">BQ1367+BL1368-INDIRECT(ADDRESS(MAX($D1368-'key variables'!$B$9*30,34),scenario!BL$4),TRUE)</f>
        <v>14415841.516535141</v>
      </c>
      <c r="BR1368" s="10">
        <f t="shared" ca="1" si="1015"/>
        <v>67281977.490690395</v>
      </c>
      <c r="BS1368" s="82">
        <f t="shared" ca="1" si="996"/>
        <v>-2.3433848477536824E-9</v>
      </c>
      <c r="BT1368" s="82">
        <f t="shared" ca="1" si="997"/>
        <v>-3.4288309057018498E-10</v>
      </c>
      <c r="BU1368" s="82">
        <f t="shared" ca="1" si="998"/>
        <v>-4.2578247660364599E-9</v>
      </c>
      <c r="BV1368" s="82">
        <f t="shared" ca="1" si="999"/>
        <v>-2.9943922343414556E-9</v>
      </c>
      <c r="BW1368" s="82">
        <f t="shared" ca="1" si="1016"/>
        <v>-9.9384849387017825E-9</v>
      </c>
      <c r="BX1368" s="10">
        <f t="shared" ca="1" si="1000"/>
        <v>-1.8625994260191893E-12</v>
      </c>
      <c r="BY1368" s="10">
        <f t="shared" ca="1" si="1001"/>
        <v>2.8902850229962428E-12</v>
      </c>
      <c r="BZ1368" s="10">
        <f t="shared" ca="1" si="1002"/>
        <v>-3.5034723983035463E-11</v>
      </c>
      <c r="CA1368" s="10">
        <f t="shared" ca="1" si="1003"/>
        <v>-2.0257049910634696E-11</v>
      </c>
      <c r="CB1368" s="10">
        <v>0</v>
      </c>
      <c r="CC1368" s="82">
        <f t="shared" ca="1" si="1004"/>
        <v>3.9725652202851362E-13</v>
      </c>
      <c r="CD1368" s="82">
        <f t="shared" ca="1" si="1005"/>
        <v>3.4270724516460853E-13</v>
      </c>
      <c r="CE1368" s="82">
        <f t="shared" ca="1" si="1006"/>
        <v>1.8915613015532971E-10</v>
      </c>
      <c r="CF1368" s="82">
        <f t="shared" ca="1" si="1007"/>
        <v>3.7028113764059381E-11</v>
      </c>
      <c r="CG1368" s="82">
        <f t="shared" ca="1" si="1017"/>
        <v>2.269242076865822E-10</v>
      </c>
      <c r="CH1368" s="13" t="str">
        <f t="shared" ca="1" si="1018"/>
        <v/>
      </c>
      <c r="CI1368" s="81">
        <f t="shared" ca="1" si="1027"/>
        <v>0.1131775965863165</v>
      </c>
      <c r="CJ1368" s="81">
        <f t="shared" ca="1" si="1028"/>
        <v>0.13063724757458739</v>
      </c>
      <c r="CK1368" s="81">
        <f t="shared" ca="1" si="1029"/>
        <v>0.39004625943939081</v>
      </c>
      <c r="CL1368" s="81">
        <f t="shared" ca="1" si="1030"/>
        <v>0.17284488538116416</v>
      </c>
      <c r="CM1368" s="89">
        <f t="shared" ca="1" si="1019"/>
        <v>0.80670598898145884</v>
      </c>
    </row>
    <row r="1369" spans="1:91" x14ac:dyDescent="0.3">
      <c r="A1369">
        <v>1304</v>
      </c>
      <c r="B1369" s="3">
        <f t="shared" si="1032"/>
        <v>3.8111111111111109</v>
      </c>
      <c r="C1369" s="3">
        <f t="shared" si="1020"/>
        <v>43.466666666666669</v>
      </c>
      <c r="D1369" s="4">
        <f t="shared" ca="1" si="1008"/>
        <v>1369</v>
      </c>
      <c r="E1369" s="58">
        <f>(0.5*(COS(B1369*2*PI())+1)*('key variables'!$B$4-'key variables'!$B$6)+'key variables'!$B$6)/'key variables'!$B$4</f>
        <v>1</v>
      </c>
      <c r="F1369" s="10">
        <f t="shared" ca="1" si="1021"/>
        <v>11689222.907461114</v>
      </c>
      <c r="G1369" s="10">
        <f t="shared" ca="1" si="1022"/>
        <v>13492492.798713122</v>
      </c>
      <c r="H1369" s="10">
        <f t="shared" ca="1" si="1023"/>
        <v>40309474.521088287</v>
      </c>
      <c r="I1369" s="10">
        <f t="shared" ca="1" si="1024"/>
        <v>17912154.249750931</v>
      </c>
      <c r="J1369" s="10">
        <f t="shared" ca="1" si="1009"/>
        <v>83403344.477013454</v>
      </c>
      <c r="K1369" s="82">
        <f t="shared" ca="1" si="986"/>
        <v>2249832.832292099</v>
      </c>
      <c r="L1369" s="82">
        <f t="shared" ca="1" si="987"/>
        <v>2596909.4377209195</v>
      </c>
      <c r="M1369" s="82">
        <f t="shared" ca="1" si="988"/>
        <v>7778311.98309422</v>
      </c>
      <c r="N1369" s="82">
        <f t="shared" ca="1" si="989"/>
        <v>3496312.733215793</v>
      </c>
      <c r="O1369" s="82">
        <f t="shared" ca="1" si="1010"/>
        <v>16121366.986323033</v>
      </c>
      <c r="P1369" s="10">
        <f ca="1">IF(IF($A1369&gt;='key variables'!$B$26,K1369*SUMPRODUCT(Z1369:AC1369,'control variables'!$O$3:$R$3)/J1369+F$65*'key variables'!$B$25/scenario!J$65,K1369*SUMPRODUCT(Z1369:AC1369,'control variables'!$O$7:$R$7)/J1369+F$65*'key variables'!$B$25/scenario!J$65)&lt;'key variables'!$B$28,0,IF($A1369&gt;='key variables'!$B$26,K1369*SUMPRODUCT(Z1369:AC1369,'control variables'!$O$3:$R$3)/J1369+F$65*'key variables'!$B$25/scenario!J$65,K1369*SUMPRODUCT(Z1369:AC1369,'control variables'!$O$7:$R$7)/J1369+F$65*'key variables'!$B$25/scenario!J$65))</f>
        <v>2.851456830718744E-75</v>
      </c>
      <c r="Q1369" s="10">
        <f ca="1">IF(IF($A1369&gt;='key variables'!$B$26,L1369*SUMPRODUCT(Z1369:AC1369,'control variables'!$O$4:$R$4)/J1369+G$65*'key variables'!$B$25/scenario!J$65,L1369*SUMPRODUCT(Z1369:AC1369,'control variables'!$O$7:$R$7)/J1369+G$65*'key variables'!$B$25/scenario!J$65)&lt;'key variables'!$B$28,0,IF($A1369&gt;='key variables'!$B$26,L1369*SUMPRODUCT(Z1369:AC1369,'control variables'!$O$4:$R$4)/J1369+G$65*'key variables'!$B$25/scenario!J$65,L1369*SUMPRODUCT(Z1369:AC1369,'control variables'!$O$7:$R$7)/J1369+G$65*'key variables'!$B$25/scenario!J$65))</f>
        <v>3.2913446051025934E-75</v>
      </c>
      <c r="R1369" s="10">
        <f ca="1">IF(IF($A1369&gt;='key variables'!$B$26,M1369*SUMPRODUCT(Z1369:AC1369,'control variables'!$O$5:$R$5)/J1369+H$65*'key variables'!$B$25/scenario!J$65,M1369*SUMPRODUCT(Z1369:AC1369,'control variables'!$O$7:$R$7)/J1369+H$65*'key variables'!$B$25/scenario!J$65)&lt;'key variables'!$B$28,0,IF($A1369&gt;='key variables'!$B$26,M1369*SUMPRODUCT(Z1369:AC1369,'control variables'!$O$5:$R$5)/J1369+H$65*'key variables'!$B$25/scenario!J$65,M1369*SUMPRODUCT(Z1369:AC1369,'control variables'!$O$7:$R$7)/J1369+H$65*'key variables'!$B$25/scenario!J$65))</f>
        <v>9.8582972553828714E-75</v>
      </c>
      <c r="S1369" s="10">
        <f ca="1">IF(IF($A1369&gt;='key variables'!$B$26,N1369*SUMPRODUCT(Z1369:AC1369,'control variables'!$O$6:$R$6)/J1369+I$65*'key variables'!$B$25/scenario!J$65,N1369*SUMPRODUCT(Z1369:AC1369,'control variables'!$O$7:$R$7)/J1369+I$65*'key variables'!$B$25/scenario!J$65)&lt;'key variables'!$B$28,0,IF($A1369&gt;='key variables'!$B$26,N1369*SUMPRODUCT(Z1369:AC1369,'control variables'!$O$6:$R$6)/J1369+I$65*'key variables'!$B$25/scenario!J$65,N1369*SUMPRODUCT(Z1369:AC1369,'control variables'!$O$7:$R$7)/J1369+I$65*'key variables'!$B$25/scenario!J$65))</f>
        <v>4.4312558170378453E-75</v>
      </c>
      <c r="T1369" s="10">
        <f t="shared" ca="1" si="1031"/>
        <v>2.0432354508242055E-74</v>
      </c>
      <c r="U1369" s="82">
        <f ca="1">SUMPRODUCT(P1339:P1368,'control variables'!AD$7:AD$36)</f>
        <v>6.0456159941390518E-75</v>
      </c>
      <c r="V1369" s="82">
        <f ca="1">SUMPRODUCT(Q1339:Q1368,'control variables'!AE$7:AE$36)</f>
        <v>6.978259454068585E-75</v>
      </c>
      <c r="W1369" s="82">
        <f ca="1">SUMPRODUCT(R1339:R1368,'control variables'!AF$7:AF$36)</f>
        <v>2.0901413943937226E-74</v>
      </c>
      <c r="X1369" s="82">
        <f ca="1">SUMPRODUCT(S1339:S1368,'control variables'!AG$7:AG$36)</f>
        <v>9.3950821043477102E-75</v>
      </c>
      <c r="Y1369" s="82">
        <f t="shared" ca="1" si="1025"/>
        <v>4.332037149649257E-74</v>
      </c>
      <c r="Z1369" s="10">
        <f ca="1">IF($A1369&gt;='key variables'!$B$26,SUMPRODUCT(P1339:P1368,'control variables'!V$7:V$36)*$E1369,SUMPRODUCT(P1339:P1368,'control variables'!Z$7:Z$36)*$E1369)</f>
        <v>1.4751915052583932E-74</v>
      </c>
      <c r="AA1369" s="10">
        <f ca="1">IF($A1369&gt;='key variables'!$B$26,SUMPRODUCT(Q1339:Q1368,'control variables'!W$7:W$36)*$E1369,SUMPRODUCT(Q1339:Q1368,'control variables'!AA$7:AA$36)*$E1369)</f>
        <v>1.70276595108106E-74</v>
      </c>
      <c r="AB1369" s="10">
        <f ca="1">IF($A1369&gt;='key variables'!$B$26,SUMPRODUCT(R1339:R1368,'control variables'!X$7:X$36)*$E1369,SUMPRODUCT(R1339:R1368,'control variables'!AB$7:AB$36)*$E1369)</f>
        <v>5.10015659742155E-74</v>
      </c>
      <c r="AC1369" s="10">
        <f ca="1">IF($A1369&gt;='key variables'!$B$26,SUMPRODUCT(S1339:S1368,'control variables'!Y$7:Y$36)*$E1369,SUMPRODUCT(S1339:S1368,'control variables'!AC$7:AC$36)*$E1369)</f>
        <v>2.29249514441127E-74</v>
      </c>
      <c r="AD1369" s="10">
        <f t="shared" ca="1" si="1026"/>
        <v>1.0570609198172275E-73</v>
      </c>
      <c r="AE1369" s="82">
        <f ca="1">SUMPRODUCT(P1339:P1368,'control variables'!AL$7:AL$36)</f>
        <v>2.0085479031827345E-74</v>
      </c>
      <c r="AF1369" s="82">
        <f ca="1">SUMPRODUCT(Q1339:Q1368,'control variables'!AM$7:AM$36)</f>
        <v>2.3123400924006569E-74</v>
      </c>
      <c r="AG1369" s="82">
        <f ca="1">SUMPRODUCT(R1339:R1368,'control variables'!AN$7:AN$36)</f>
        <v>6.5930893128769057E-74</v>
      </c>
      <c r="AH1369" s="82">
        <f ca="1">SUMPRODUCT(S1339:S1368,'control variables'!AO$7:AO$36)</f>
        <v>2.85474227408862E-74</v>
      </c>
      <c r="AI1369" s="82">
        <f t="shared" ca="1" si="990"/>
        <v>1.3768719582548916E-73</v>
      </c>
      <c r="AJ1369" s="10">
        <f ca="1">SUMPRODUCT(P1339:P1368,'control variables'!AP$7:AP$36)</f>
        <v>1.9191753336334133E-77</v>
      </c>
      <c r="AK1369" s="10">
        <f ca="1">SUMPRODUCT(Q1339:Q1368,'control variables'!AQ$7:AQ$36)</f>
        <v>5.5381053927862848E-77</v>
      </c>
      <c r="AL1369" s="10">
        <f ca="1">SUMPRODUCT(R1339:R1368,'control variables'!AR$7:AR$36)</f>
        <v>1.9905404900751546E-75</v>
      </c>
      <c r="AM1369" s="10">
        <f ca="1">SUMPRODUCT(S1339:S1368,'control variables'!AS$7:AS$36)</f>
        <v>1.4912301616249588E-75</v>
      </c>
      <c r="AN1369" s="10">
        <f t="shared" ca="1" si="1011"/>
        <v>3.5563434589643107E-75</v>
      </c>
      <c r="AO1369" s="82">
        <f ca="1">SUMPRODUCT(P1339:P1368,'control variables'!AX$7:AX$36)</f>
        <v>2.6097855742593653E-77</v>
      </c>
      <c r="AP1369" s="82">
        <f ca="1">SUMPRODUCT(Q1339:Q1368,'control variables'!AY$7:AY$36)</f>
        <v>6.0247825446812029E-77</v>
      </c>
      <c r="AQ1369" s="82">
        <f ca="1">SUMPRODUCT(R1339:R1368,'control variables'!AZ$7:AZ$36)</f>
        <v>5.4136625924034442E-76</v>
      </c>
      <c r="AR1369" s="82">
        <f ca="1">SUMPRODUCT(S1339:S1368,'control variables'!BA$7:BA$36)</f>
        <v>4.05569089546527E-76</v>
      </c>
      <c r="AS1369" s="82">
        <f t="shared" ca="1" si="1012"/>
        <v>1.0332810299762771E-75</v>
      </c>
      <c r="AT1369" s="10">
        <f ca="1">SUMPRODUCT(P1339:P1368,'control variables'!AT$7:AT$36)</f>
        <v>-2.3032376107065299E-77</v>
      </c>
      <c r="AU1369" s="10">
        <f ca="1">SUMPRODUCT(Q1339:Q1368,'control variables'!AU$7:AU$36)</f>
        <v>2.4985061114405988E-77</v>
      </c>
      <c r="AV1369" s="10">
        <f ca="1">SUMPRODUCT(R1339:R1368,'control variables'!AV$7:AV$36)</f>
        <v>1.0758767537051997E-74</v>
      </c>
      <c r="AW1369" s="10">
        <f ca="1">SUMPRODUCT(S1339:S1368,'control variables'!AW$7:AW$36)</f>
        <v>8.0600212520960401E-75</v>
      </c>
      <c r="AX1369" s="10">
        <f t="shared" ca="1" si="991"/>
        <v>1.8820741474155378E-74</v>
      </c>
      <c r="AY1369" s="82">
        <f ca="1">SUMPRODUCT(P1339:P1368,'control variables'!BB$7:BB$36)</f>
        <v>8.3480026626705379E-77</v>
      </c>
      <c r="AZ1369" s="82">
        <f ca="1">SUMPRODUCT(Q1339:Q1368,'control variables'!BC$7:BC$36)</f>
        <v>2.1287391903052349E-76</v>
      </c>
      <c r="BA1369" s="82">
        <f ca="1">SUMPRODUCT(R1339:R1368,'control variables'!BD$7:BD$36)</f>
        <v>1.490182866415215E-75</v>
      </c>
      <c r="BB1369" s="82">
        <f ca="1">SUMPRODUCT(S1339:S1368,'control variables'!BE$7:BE$36)</f>
        <v>2.1176562300696486E-76</v>
      </c>
      <c r="BC1369" s="82">
        <f t="shared" ca="1" si="1013"/>
        <v>1.9983024350794088E-75</v>
      </c>
      <c r="BD1369" s="10">
        <f ca="1">SUMPRODUCT(P1339:P1368,'control variables'!BF$7:BF$36)</f>
        <v>1.7463294444796705E-77</v>
      </c>
      <c r="BE1369" s="10">
        <f ca="1">SUMPRODUCT(Q1339:Q1368,'control variables'!BG$7:BG$36)</f>
        <v>2.0157317248850573E-77</v>
      </c>
      <c r="BF1369" s="10">
        <f ca="1">SUMPRODUCT(R1339:R1368,'control variables'!BH$7:BH$36)</f>
        <v>6.0375575684829049E-76</v>
      </c>
      <c r="BG1369" s="10">
        <f ca="1">SUMPRODUCT(S1339:S1368,'control variables'!BI$7:BI$36)</f>
        <v>1.3569261203516874E-75</v>
      </c>
      <c r="BH1369" s="10">
        <f t="shared" ca="1" si="1014"/>
        <v>1.9983024888936253E-75</v>
      </c>
      <c r="BI1369" s="82">
        <f t="shared" ca="1" si="992"/>
        <v>2.0145926682346985E-74</v>
      </c>
      <c r="BJ1369" s="82">
        <f t="shared" ca="1" si="993"/>
        <v>2.3361259904151497E-74</v>
      </c>
      <c r="BK1369" s="82">
        <f t="shared" ca="1" si="994"/>
        <v>7.8179843532236272E-74</v>
      </c>
      <c r="BL1369" s="82">
        <f t="shared" ca="1" si="995"/>
        <v>3.6819209615989207E-74</v>
      </c>
      <c r="BM1369" s="82">
        <f t="shared" ca="1" si="985"/>
        <v>1.5850623973472395E-73</v>
      </c>
      <c r="BN1369" s="10">
        <f ca="1">BN1368+BI1369-INDIRECT(ADDRESS(MAX($D1369-'key variables'!$B$9*30,34),scenario!BI$4),TRUE)</f>
        <v>9439390.0751690175</v>
      </c>
      <c r="BO1369" s="10">
        <f ca="1">BO1368+BJ1369-INDIRECT(ADDRESS(MAX($D1369-'key variables'!$B$9*30,34),scenario!BJ$4),TRUE)</f>
        <v>10895583.360992203</v>
      </c>
      <c r="BP1369" s="10">
        <f ca="1">BP1368+BK1369-INDIRECT(ADDRESS(MAX($D1369-'key variables'!$B$9*30,34),scenario!BK$4),TRUE)</f>
        <v>32531162.537994072</v>
      </c>
      <c r="BQ1369" s="10">
        <f ca="1">BQ1368+BL1369-INDIRECT(ADDRESS(MAX($D1369-'key variables'!$B$9*30,34),scenario!BL$4),TRUE)</f>
        <v>14415841.516535141</v>
      </c>
      <c r="BR1369" s="10">
        <f t="shared" ca="1" si="1015"/>
        <v>67281977.490690395</v>
      </c>
      <c r="BS1369" s="82">
        <f t="shared" ca="1" si="996"/>
        <v>-2.3433848477536824E-9</v>
      </c>
      <c r="BT1369" s="82">
        <f t="shared" ca="1" si="997"/>
        <v>-3.4288309057018498E-10</v>
      </c>
      <c r="BU1369" s="82">
        <f t="shared" ca="1" si="998"/>
        <v>-4.2578247660364599E-9</v>
      </c>
      <c r="BV1369" s="82">
        <f t="shared" ca="1" si="999"/>
        <v>-2.9943922343414556E-9</v>
      </c>
      <c r="BW1369" s="82">
        <f t="shared" ca="1" si="1016"/>
        <v>-9.9384849387017825E-9</v>
      </c>
      <c r="BX1369" s="10">
        <f t="shared" ca="1" si="1000"/>
        <v>-1.8625994260191893E-12</v>
      </c>
      <c r="BY1369" s="10">
        <f t="shared" ca="1" si="1001"/>
        <v>2.8902850229962428E-12</v>
      </c>
      <c r="BZ1369" s="10">
        <f t="shared" ca="1" si="1002"/>
        <v>-3.5034723983035463E-11</v>
      </c>
      <c r="CA1369" s="10">
        <f t="shared" ca="1" si="1003"/>
        <v>-2.0257049910634696E-11</v>
      </c>
      <c r="CB1369" s="10">
        <v>0</v>
      </c>
      <c r="CC1369" s="82">
        <f t="shared" ca="1" si="1004"/>
        <v>3.9725652202851362E-13</v>
      </c>
      <c r="CD1369" s="82">
        <f t="shared" ca="1" si="1005"/>
        <v>3.4270724516460853E-13</v>
      </c>
      <c r="CE1369" s="82">
        <f t="shared" ca="1" si="1006"/>
        <v>1.8915613015532971E-10</v>
      </c>
      <c r="CF1369" s="82">
        <f t="shared" ca="1" si="1007"/>
        <v>3.7028113764059381E-11</v>
      </c>
      <c r="CG1369" s="82">
        <f t="shared" ca="1" si="1017"/>
        <v>2.269242076865822E-10</v>
      </c>
      <c r="CH1369" s="13" t="str">
        <f t="shared" ca="1" si="1018"/>
        <v/>
      </c>
      <c r="CI1369" s="81">
        <f t="shared" ca="1" si="1027"/>
        <v>0.1131775965863165</v>
      </c>
      <c r="CJ1369" s="81">
        <f t="shared" ca="1" si="1028"/>
        <v>0.13063724757458739</v>
      </c>
      <c r="CK1369" s="81">
        <f t="shared" ca="1" si="1029"/>
        <v>0.39004625943939081</v>
      </c>
      <c r="CL1369" s="81">
        <f t="shared" ca="1" si="1030"/>
        <v>0.17284488538116416</v>
      </c>
      <c r="CM1369" s="89">
        <f t="shared" ca="1" si="1019"/>
        <v>0.80670598898145884</v>
      </c>
    </row>
    <row r="1370" spans="1:91" x14ac:dyDescent="0.3">
      <c r="A1370">
        <v>1305</v>
      </c>
      <c r="B1370" s="3">
        <f t="shared" si="1032"/>
        <v>3.8138888888888891</v>
      </c>
      <c r="C1370" s="3">
        <f t="shared" si="1020"/>
        <v>43.5</v>
      </c>
      <c r="D1370" s="4">
        <f t="shared" ca="1" si="1008"/>
        <v>1370</v>
      </c>
      <c r="E1370" s="58">
        <f>(0.5*(COS(B1370*2*PI())+1)*('key variables'!$B$4-'key variables'!$B$6)+'key variables'!$B$6)/'key variables'!$B$4</f>
        <v>1</v>
      </c>
      <c r="F1370" s="10">
        <f t="shared" ca="1" si="1021"/>
        <v>11689222.907461114</v>
      </c>
      <c r="G1370" s="10">
        <f t="shared" ca="1" si="1022"/>
        <v>13492492.798713122</v>
      </c>
      <c r="H1370" s="10">
        <f t="shared" ca="1" si="1023"/>
        <v>40309474.521088287</v>
      </c>
      <c r="I1370" s="10">
        <f t="shared" ca="1" si="1024"/>
        <v>17912154.249750931</v>
      </c>
      <c r="J1370" s="10">
        <f t="shared" ca="1" si="1009"/>
        <v>83403344.477013454</v>
      </c>
      <c r="K1370" s="82">
        <f t="shared" ca="1" si="986"/>
        <v>2249832.832292099</v>
      </c>
      <c r="L1370" s="82">
        <f t="shared" ca="1" si="987"/>
        <v>2596909.4377209195</v>
      </c>
      <c r="M1370" s="82">
        <f t="shared" ca="1" si="988"/>
        <v>7778311.98309422</v>
      </c>
      <c r="N1370" s="82">
        <f t="shared" ca="1" si="989"/>
        <v>3496312.733215793</v>
      </c>
      <c r="O1370" s="82">
        <f t="shared" ca="1" si="1010"/>
        <v>16121366.986323033</v>
      </c>
      <c r="P1370" s="10">
        <f ca="1">IF(IF($A1370&gt;='key variables'!$B$26,K1370*SUMPRODUCT(Z1370:AC1370,'control variables'!$O$3:$R$3)/J1370+F$65*'key variables'!$B$25/scenario!J$65,K1370*SUMPRODUCT(Z1370:AC1370,'control variables'!$O$7:$R$7)/J1370+F$65*'key variables'!$B$25/scenario!J$65)&lt;'key variables'!$B$28,0,IF($A1370&gt;='key variables'!$B$26,K1370*SUMPRODUCT(Z1370:AC1370,'control variables'!$O$3:$R$3)/J1370+F$65*'key variables'!$B$25/scenario!J$65,K1370*SUMPRODUCT(Z1370:AC1370,'control variables'!$O$7:$R$7)/J1370+F$65*'key variables'!$B$25/scenario!J$65))</f>
        <v>2.4535338247073497E-75</v>
      </c>
      <c r="Q1370" s="10">
        <f ca="1">IF(IF($A1370&gt;='key variables'!$B$26,L1370*SUMPRODUCT(Z1370:AC1370,'control variables'!$O$4:$R$4)/J1370+G$65*'key variables'!$B$25/scenario!J$65,L1370*SUMPRODUCT(Z1370:AC1370,'control variables'!$O$7:$R$7)/J1370+G$65*'key variables'!$B$25/scenario!J$65)&lt;'key variables'!$B$28,0,IF($A1370&gt;='key variables'!$B$26,L1370*SUMPRODUCT(Z1370:AC1370,'control variables'!$O$4:$R$4)/J1370+G$65*'key variables'!$B$25/scenario!J$65,L1370*SUMPRODUCT(Z1370:AC1370,'control variables'!$O$7:$R$7)/J1370+G$65*'key variables'!$B$25/scenario!J$65))</f>
        <v>2.8320349199716838E-75</v>
      </c>
      <c r="R1370" s="10">
        <f ca="1">IF(IF($A1370&gt;='key variables'!$B$26,M1370*SUMPRODUCT(Z1370:AC1370,'control variables'!$O$5:$R$5)/J1370+H$65*'key variables'!$B$25/scenario!J$65,M1370*SUMPRODUCT(Z1370:AC1370,'control variables'!$O$7:$R$7)/J1370+H$65*'key variables'!$B$25/scenario!J$65)&lt;'key variables'!$B$28,0,IF($A1370&gt;='key variables'!$B$26,M1370*SUMPRODUCT(Z1370:AC1370,'control variables'!$O$5:$R$5)/J1370+H$65*'key variables'!$B$25/scenario!J$65,M1370*SUMPRODUCT(Z1370:AC1370,'control variables'!$O$7:$R$7)/J1370+H$65*'key variables'!$B$25/scenario!J$65))</f>
        <v>8.4825642490981408E-75</v>
      </c>
      <c r="S1370" s="10">
        <f ca="1">IF(IF($A1370&gt;='key variables'!$B$26,N1370*SUMPRODUCT(Z1370:AC1370,'control variables'!$O$6:$R$6)/J1370+I$65*'key variables'!$B$25/scenario!J$65,N1370*SUMPRODUCT(Z1370:AC1370,'control variables'!$O$7:$R$7)/J1370+I$65*'key variables'!$B$25/scenario!J$65)&lt;'key variables'!$B$28,0,IF($A1370&gt;='key variables'!$B$26,N1370*SUMPRODUCT(Z1370:AC1370,'control variables'!$O$6:$R$6)/J1370+I$65*'key variables'!$B$25/scenario!J$65,N1370*SUMPRODUCT(Z1370:AC1370,'control variables'!$O$7:$R$7)/J1370+I$65*'key variables'!$B$25/scenario!J$65))</f>
        <v>3.8128706406868795E-75</v>
      </c>
      <c r="T1370" s="10">
        <f t="shared" ca="1" si="1031"/>
        <v>1.7581003634464054E-74</v>
      </c>
      <c r="U1370" s="82">
        <f ca="1">SUMPRODUCT(P1340:P1369,'control variables'!AD$7:AD$36)</f>
        <v>5.2019456065456379E-75</v>
      </c>
      <c r="V1370" s="82">
        <f ca="1">SUMPRODUCT(Q1340:Q1369,'control variables'!AE$7:AE$36)</f>
        <v>6.0044379503460596E-75</v>
      </c>
      <c r="W1370" s="82">
        <f ca="1">SUMPRODUCT(R1340:R1369,'control variables'!AF$7:AF$36)</f>
        <v>1.7984605463142685E-74</v>
      </c>
      <c r="X1370" s="82">
        <f ca="1">SUMPRODUCT(S1340:S1369,'control variables'!AG$7:AG$36)</f>
        <v>8.0839911306353175E-75</v>
      </c>
      <c r="Y1370" s="82">
        <f t="shared" ca="1" si="1025"/>
        <v>3.7274980150669695E-74</v>
      </c>
      <c r="Z1370" s="10">
        <f ca="1">IF($A1370&gt;='key variables'!$B$26,SUMPRODUCT(P1340:P1369,'control variables'!V$7:V$36)*$E1370,SUMPRODUCT(P1340:P1369,'control variables'!Z$7:Z$36)*$E1370)</f>
        <v>1.2693273898030917E-74</v>
      </c>
      <c r="AA1370" s="10">
        <f ca="1">IF($A1370&gt;='key variables'!$B$26,SUMPRODUCT(Q1340:Q1369,'control variables'!W$7:W$36)*$E1370,SUMPRODUCT(Q1340:Q1369,'control variables'!AA$7:AA$36)*$E1370)</f>
        <v>1.465143645707692E-74</v>
      </c>
      <c r="AB1370" s="10">
        <f ca="1">IF($A1370&gt;='key variables'!$B$26,SUMPRODUCT(R1340:R1369,'control variables'!X$7:X$36)*$E1370,SUMPRODUCT(R1340:R1369,'control variables'!AB$7:AB$36)*$E1370)</f>
        <v>4.3884257998477104E-74</v>
      </c>
      <c r="AC1370" s="10">
        <f ca="1">IF($A1370&gt;='key variables'!$B$26,SUMPRODUCT(S1340:S1369,'control variables'!Y$7:Y$36)*$E1370,SUMPRODUCT(S1340:S1369,'control variables'!AC$7:AC$36)*$E1370)</f>
        <v>1.9725756740187564E-74</v>
      </c>
      <c r="AD1370" s="10">
        <f t="shared" ca="1" si="1026"/>
        <v>9.0954725093772501E-74</v>
      </c>
      <c r="AE1370" s="82">
        <f ca="1">SUMPRODUCT(P1340:P1369,'control variables'!AL$7:AL$36)</f>
        <v>1.7282534899052609E-74</v>
      </c>
      <c r="AF1370" s="82">
        <f ca="1">SUMPRODUCT(Q1340:Q1369,'control variables'!AM$7:AM$36)</f>
        <v>1.989651244168365E-74</v>
      </c>
      <c r="AG1370" s="82">
        <f ca="1">SUMPRODUCT(R1340:R1369,'control variables'!AN$7:AN$36)</f>
        <v>5.6730186002439269E-74</v>
      </c>
      <c r="AH1370" s="82">
        <f ca="1">SUMPRODUCT(S1340:S1369,'control variables'!AO$7:AO$36)</f>
        <v>2.4563607819140352E-74</v>
      </c>
      <c r="AI1370" s="82">
        <f t="shared" ca="1" si="990"/>
        <v>1.184728411623159E-73</v>
      </c>
      <c r="AJ1370" s="10">
        <f ca="1">SUMPRODUCT(P1340:P1369,'control variables'!AP$7:AP$36)</f>
        <v>1.6513529315562863E-77</v>
      </c>
      <c r="AK1370" s="10">
        <f ca="1">SUMPRODUCT(Q1340:Q1369,'control variables'!AQ$7:AQ$36)</f>
        <v>4.7652585021146315E-77</v>
      </c>
      <c r="AL1370" s="10">
        <f ca="1">SUMPRODUCT(R1340:R1369,'control variables'!AR$7:AR$36)</f>
        <v>1.7127590252235744E-75</v>
      </c>
      <c r="AM1370" s="10">
        <f ca="1">SUMPRODUCT(S1340:S1369,'control variables'!AS$7:AS$36)</f>
        <v>1.2831278392695869E-75</v>
      </c>
      <c r="AN1370" s="10">
        <f t="shared" ca="1" si="1011"/>
        <v>3.0600529788298706E-75</v>
      </c>
      <c r="AO1370" s="82">
        <f ca="1">SUMPRODUCT(P1340:P1369,'control variables'!AX$7:AX$36)</f>
        <v>2.2455879789927056E-77</v>
      </c>
      <c r="AP1370" s="82">
        <f ca="1">SUMPRODUCT(Q1340:Q1369,'control variables'!AY$7:AY$36)</f>
        <v>5.1840194810719867E-77</v>
      </c>
      <c r="AQ1370" s="82">
        <f ca="1">SUMPRODUCT(R1340:R1369,'control variables'!AZ$7:AZ$36)</f>
        <v>4.6581817907678766E-76</v>
      </c>
      <c r="AR1370" s="82">
        <f ca="1">SUMPRODUCT(S1340:S1369,'control variables'!BA$7:BA$36)</f>
        <v>3.4897160943774379E-76</v>
      </c>
      <c r="AS1370" s="82">
        <f t="shared" ca="1" si="1012"/>
        <v>8.8908586311517831E-76</v>
      </c>
      <c r="AT1370" s="10">
        <f ca="1">SUMPRODUCT(P1340:P1369,'control variables'!AT$7:AT$36)</f>
        <v>-1.9818190208344106E-77</v>
      </c>
      <c r="AU1370" s="10">
        <f ca="1">SUMPRODUCT(Q1340:Q1369,'control variables'!AU$7:AU$36)</f>
        <v>2.149837651272581E-77</v>
      </c>
      <c r="AV1370" s="10">
        <f ca="1">SUMPRODUCT(R1340:R1369,'control variables'!AV$7:AV$36)</f>
        <v>9.2573732065467701E-75</v>
      </c>
      <c r="AW1370" s="10">
        <f ca="1">SUMPRODUCT(S1340:S1369,'control variables'!AW$7:AW$36)</f>
        <v>6.9352390528363948E-75</v>
      </c>
      <c r="AX1370" s="10">
        <f t="shared" ca="1" si="991"/>
        <v>1.6194292445687549E-74</v>
      </c>
      <c r="AY1370" s="82">
        <f ca="1">SUMPRODUCT(P1340:P1369,'control variables'!BB$7:BB$36)</f>
        <v>7.1830324348436409E-77</v>
      </c>
      <c r="AZ1370" s="82">
        <f ca="1">SUMPRODUCT(Q1340:Q1369,'control variables'!BC$7:BC$36)</f>
        <v>1.8316719899552279E-76</v>
      </c>
      <c r="BA1370" s="82">
        <f ca="1">SUMPRODUCT(R1340:R1369,'control variables'!BD$7:BD$36)</f>
        <v>1.2822266949163285E-75</v>
      </c>
      <c r="BB1370" s="82">
        <f ca="1">SUMPRODUCT(S1340:S1369,'control variables'!BE$7:BE$36)</f>
        <v>1.8221356653919549E-76</v>
      </c>
      <c r="BC1370" s="82">
        <f t="shared" ca="1" si="1013"/>
        <v>1.7194377847994833E-75</v>
      </c>
      <c r="BD1370" s="10">
        <f ca="1">SUMPRODUCT(P1340:P1369,'control variables'!BF$7:BF$36)</f>
        <v>1.5026278199110112E-77</v>
      </c>
      <c r="BE1370" s="10">
        <f ca="1">SUMPRODUCT(Q1340:Q1369,'control variables'!BG$7:BG$36)</f>
        <v>1.7344348037331371E-77</v>
      </c>
      <c r="BF1370" s="10">
        <f ca="1">SUMPRODUCT(R1340:R1369,'control variables'!BH$7:BH$36)</f>
        <v>5.1950117404221005E-76</v>
      </c>
      <c r="BG1370" s="10">
        <f ca="1">SUMPRODUCT(S1340:S1369,'control variables'!BI$7:BI$36)</f>
        <v>1.1675660308252329E-75</v>
      </c>
      <c r="BH1370" s="10">
        <f t="shared" ca="1" si="1014"/>
        <v>1.7194378311038845E-75</v>
      </c>
      <c r="BI1370" s="82">
        <f t="shared" ca="1" si="992"/>
        <v>1.7334547033192702E-74</v>
      </c>
      <c r="BJ1370" s="82">
        <f t="shared" ca="1" si="993"/>
        <v>2.0101178017191898E-74</v>
      </c>
      <c r="BK1370" s="82">
        <f t="shared" ca="1" si="994"/>
        <v>6.7269785903902371E-74</v>
      </c>
      <c r="BL1370" s="82">
        <f t="shared" ca="1" si="995"/>
        <v>3.1681060438515942E-74</v>
      </c>
      <c r="BM1370" s="82">
        <f t="shared" ca="1" si="985"/>
        <v>1.3638657139280291E-73</v>
      </c>
      <c r="BN1370" s="10">
        <f ca="1">BN1369+BI1370-INDIRECT(ADDRESS(MAX($D1370-'key variables'!$B$9*30,34),scenario!BI$4),TRUE)</f>
        <v>9439390.0751690175</v>
      </c>
      <c r="BO1370" s="10">
        <f ca="1">BO1369+BJ1370-INDIRECT(ADDRESS(MAX($D1370-'key variables'!$B$9*30,34),scenario!BJ$4),TRUE)</f>
        <v>10895583.360992203</v>
      </c>
      <c r="BP1370" s="10">
        <f ca="1">BP1369+BK1370-INDIRECT(ADDRESS(MAX($D1370-'key variables'!$B$9*30,34),scenario!BK$4),TRUE)</f>
        <v>32531162.537994072</v>
      </c>
      <c r="BQ1370" s="10">
        <f ca="1">BQ1369+BL1370-INDIRECT(ADDRESS(MAX($D1370-'key variables'!$B$9*30,34),scenario!BL$4),TRUE)</f>
        <v>14415841.516535141</v>
      </c>
      <c r="BR1370" s="10">
        <f t="shared" ca="1" si="1015"/>
        <v>67281977.490690395</v>
      </c>
      <c r="BS1370" s="82">
        <f t="shared" ca="1" si="996"/>
        <v>-2.3433848477536824E-9</v>
      </c>
      <c r="BT1370" s="82">
        <f t="shared" ca="1" si="997"/>
        <v>-3.4288309057018498E-10</v>
      </c>
      <c r="BU1370" s="82">
        <f t="shared" ca="1" si="998"/>
        <v>-4.2578247660364599E-9</v>
      </c>
      <c r="BV1370" s="82">
        <f t="shared" ca="1" si="999"/>
        <v>-2.9943922343414556E-9</v>
      </c>
      <c r="BW1370" s="82">
        <f t="shared" ca="1" si="1016"/>
        <v>-9.9384849387017825E-9</v>
      </c>
      <c r="BX1370" s="10">
        <f t="shared" ca="1" si="1000"/>
        <v>-1.8625994260191893E-12</v>
      </c>
      <c r="BY1370" s="10">
        <f t="shared" ca="1" si="1001"/>
        <v>2.8902850229962428E-12</v>
      </c>
      <c r="BZ1370" s="10">
        <f t="shared" ca="1" si="1002"/>
        <v>-3.5034723983035463E-11</v>
      </c>
      <c r="CA1370" s="10">
        <f t="shared" ca="1" si="1003"/>
        <v>-2.0257049910634696E-11</v>
      </c>
      <c r="CB1370" s="10">
        <v>0</v>
      </c>
      <c r="CC1370" s="82">
        <f t="shared" ca="1" si="1004"/>
        <v>3.9725652202851362E-13</v>
      </c>
      <c r="CD1370" s="82">
        <f t="shared" ca="1" si="1005"/>
        <v>3.4270724516460853E-13</v>
      </c>
      <c r="CE1370" s="82">
        <f t="shared" ca="1" si="1006"/>
        <v>1.8915613015532971E-10</v>
      </c>
      <c r="CF1370" s="82">
        <f t="shared" ca="1" si="1007"/>
        <v>3.7028113764059381E-11</v>
      </c>
      <c r="CG1370" s="82">
        <f t="shared" ca="1" si="1017"/>
        <v>2.269242076865822E-10</v>
      </c>
      <c r="CH1370" s="13" t="str">
        <f t="shared" ca="1" si="1018"/>
        <v/>
      </c>
      <c r="CI1370" s="81">
        <f t="shared" ca="1" si="1027"/>
        <v>0.1131775965863165</v>
      </c>
      <c r="CJ1370" s="81">
        <f t="shared" ca="1" si="1028"/>
        <v>0.13063724757458739</v>
      </c>
      <c r="CK1370" s="81">
        <f t="shared" ca="1" si="1029"/>
        <v>0.39004625943939081</v>
      </c>
      <c r="CL1370" s="81">
        <f t="shared" ca="1" si="1030"/>
        <v>0.17284488538116416</v>
      </c>
      <c r="CM1370" s="89">
        <f t="shared" ca="1" si="1019"/>
        <v>0.80670598898145884</v>
      </c>
    </row>
    <row r="1371" spans="1:91" x14ac:dyDescent="0.3">
      <c r="A1371">
        <v>1306</v>
      </c>
      <c r="B1371" s="3">
        <f t="shared" si="1032"/>
        <v>3.8166666666666669</v>
      </c>
      <c r="C1371" s="3">
        <f t="shared" si="1020"/>
        <v>43.533333333333331</v>
      </c>
      <c r="D1371" s="4">
        <f t="shared" ca="1" si="1008"/>
        <v>1371</v>
      </c>
      <c r="E1371" s="58">
        <f>(0.5*(COS(B1371*2*PI())+1)*('key variables'!$B$4-'key variables'!$B$6)+'key variables'!$B$6)/'key variables'!$B$4</f>
        <v>1</v>
      </c>
      <c r="F1371" s="10">
        <f t="shared" ca="1" si="1021"/>
        <v>11689222.907461114</v>
      </c>
      <c r="G1371" s="10">
        <f t="shared" ca="1" si="1022"/>
        <v>13492492.798713122</v>
      </c>
      <c r="H1371" s="10">
        <f t="shared" ca="1" si="1023"/>
        <v>40309474.521088287</v>
      </c>
      <c r="I1371" s="10">
        <f t="shared" ca="1" si="1024"/>
        <v>17912154.249750931</v>
      </c>
      <c r="J1371" s="10">
        <f t="shared" ca="1" si="1009"/>
        <v>83403344.477013454</v>
      </c>
      <c r="K1371" s="82">
        <f t="shared" ca="1" si="986"/>
        <v>2249832.832292099</v>
      </c>
      <c r="L1371" s="82">
        <f t="shared" ca="1" si="987"/>
        <v>2596909.4377209195</v>
      </c>
      <c r="M1371" s="82">
        <f t="shared" ca="1" si="988"/>
        <v>7778311.98309422</v>
      </c>
      <c r="N1371" s="82">
        <f t="shared" ca="1" si="989"/>
        <v>3496312.733215793</v>
      </c>
      <c r="O1371" s="82">
        <f t="shared" ca="1" si="1010"/>
        <v>16121366.986323033</v>
      </c>
      <c r="P1371" s="10">
        <f ca="1">IF(IF($A1371&gt;='key variables'!$B$26,K1371*SUMPRODUCT(Z1371:AC1371,'control variables'!$O$3:$R$3)/J1371+F$65*'key variables'!$B$25/scenario!J$65,K1371*SUMPRODUCT(Z1371:AC1371,'control variables'!$O$7:$R$7)/J1371+F$65*'key variables'!$B$25/scenario!J$65)&lt;'key variables'!$B$28,0,IF($A1371&gt;='key variables'!$B$26,K1371*SUMPRODUCT(Z1371:AC1371,'control variables'!$O$3:$R$3)/J1371+F$65*'key variables'!$B$25/scenario!J$65,K1371*SUMPRODUCT(Z1371:AC1371,'control variables'!$O$7:$R$7)/J1371+F$65*'key variables'!$B$25/scenario!J$65))</f>
        <v>2.1111412819340171E-75</v>
      </c>
      <c r="Q1371" s="10">
        <f ca="1">IF(IF($A1371&gt;='key variables'!$B$26,L1371*SUMPRODUCT(Z1371:AC1371,'control variables'!$O$4:$R$4)/J1371+G$65*'key variables'!$B$25/scenario!J$65,L1371*SUMPRODUCT(Z1371:AC1371,'control variables'!$O$7:$R$7)/J1371+G$65*'key variables'!$B$25/scenario!J$65)&lt;'key variables'!$B$28,0,IF($A1371&gt;='key variables'!$B$26,L1371*SUMPRODUCT(Z1371:AC1371,'control variables'!$O$4:$R$4)/J1371+G$65*'key variables'!$B$25/scenario!J$65,L1371*SUMPRODUCT(Z1371:AC1371,'control variables'!$O$7:$R$7)/J1371+G$65*'key variables'!$B$25/scenario!J$65))</f>
        <v>2.4368222566257297E-75</v>
      </c>
      <c r="R1371" s="10">
        <f ca="1">IF(IF($A1371&gt;='key variables'!$B$26,M1371*SUMPRODUCT(Z1371:AC1371,'control variables'!$O$5:$R$5)/J1371+H$65*'key variables'!$B$25/scenario!J$65,M1371*SUMPRODUCT(Z1371:AC1371,'control variables'!$O$7:$R$7)/J1371+H$65*'key variables'!$B$25/scenario!J$65)&lt;'key variables'!$B$28,0,IF($A1371&gt;='key variables'!$B$26,M1371*SUMPRODUCT(Z1371:AC1371,'control variables'!$O$5:$R$5)/J1371+H$65*'key variables'!$B$25/scenario!J$65,M1371*SUMPRODUCT(Z1371:AC1371,'control variables'!$O$7:$R$7)/J1371+H$65*'key variables'!$B$25/scenario!J$65))</f>
        <v>7.2988158478168565E-75</v>
      </c>
      <c r="S1371" s="10">
        <f ca="1">IF(IF($A1371&gt;='key variables'!$B$26,N1371*SUMPRODUCT(Z1371:AC1371,'control variables'!$O$6:$R$6)/J1371+I$65*'key variables'!$B$25/scenario!J$65,N1371*SUMPRODUCT(Z1371:AC1371,'control variables'!$O$7:$R$7)/J1371+I$65*'key variables'!$B$25/scenario!J$65)&lt;'key variables'!$B$28,0,IF($A1371&gt;='key variables'!$B$26,N1371*SUMPRODUCT(Z1371:AC1371,'control variables'!$O$6:$R$6)/J1371+I$65*'key variables'!$B$25/scenario!J$65,N1371*SUMPRODUCT(Z1371:AC1371,'control variables'!$O$7:$R$7)/J1371+I$65*'key variables'!$B$25/scenario!J$65))</f>
        <v>3.2807815939478225E-75</v>
      </c>
      <c r="T1371" s="10">
        <f t="shared" ca="1" si="1031"/>
        <v>1.5127560980324425E-74</v>
      </c>
      <c r="U1371" s="82">
        <f ca="1">SUMPRODUCT(P1341:P1370,'control variables'!AD$7:AD$36)</f>
        <v>4.4760100740260588E-75</v>
      </c>
      <c r="V1371" s="82">
        <f ca="1">SUMPRODUCT(Q1341:Q1370,'control variables'!AE$7:AE$36)</f>
        <v>5.1665139906105914E-75</v>
      </c>
      <c r="W1371" s="82">
        <f ca="1">SUMPRODUCT(R1341:R1370,'control variables'!AF$7:AF$36)</f>
        <v>1.5474839861669843E-74</v>
      </c>
      <c r="X1371" s="82">
        <f ca="1">SUMPRODUCT(S1341:S1370,'control variables'!AG$7:AG$36)</f>
        <v>6.9558639162874796E-75</v>
      </c>
      <c r="Y1371" s="82">
        <f t="shared" ca="1" si="1025"/>
        <v>3.2073227842593975E-74</v>
      </c>
      <c r="Z1371" s="10">
        <f ca="1">IF($A1371&gt;='key variables'!$B$26,SUMPRODUCT(P1341:P1370,'control variables'!V$7:V$36)*$E1371,SUMPRODUCT(P1341:P1370,'control variables'!Z$7:Z$36)*$E1371)</f>
        <v>1.0921917708725652E-74</v>
      </c>
      <c r="AA1371" s="10">
        <f ca="1">IF($A1371&gt;='key variables'!$B$26,SUMPRODUCT(Q1341:Q1370,'control variables'!W$7:W$36)*$E1371,SUMPRODUCT(Q1341:Q1370,'control variables'!AA$7:AA$36)*$E1371)</f>
        <v>1.2606817168235923E-74</v>
      </c>
      <c r="AB1371" s="10">
        <f ca="1">IF($A1371&gt;='key variables'!$B$26,SUMPRODUCT(R1341:R1370,'control variables'!X$7:X$36)*$E1371,SUMPRODUCT(R1341:R1370,'control variables'!AB$7:AB$36)*$E1371)</f>
        <v>3.7760175855198828E-74</v>
      </c>
      <c r="AC1371" s="10">
        <f ca="1">IF($A1371&gt;='key variables'!$B$26,SUMPRODUCT(S1341:S1370,'control variables'!Y$7:Y$36)*$E1371,SUMPRODUCT(S1341:S1370,'control variables'!AC$7:AC$36)*$E1371)</f>
        <v>1.6973012131416328E-74</v>
      </c>
      <c r="AD1371" s="10">
        <f t="shared" ca="1" si="1026"/>
        <v>7.8261922863576726E-74</v>
      </c>
      <c r="AE1371" s="82">
        <f ca="1">SUMPRODUCT(P1341:P1370,'control variables'!AL$7:AL$36)</f>
        <v>1.4870743787772007E-74</v>
      </c>
      <c r="AF1371" s="82">
        <f ca="1">SUMPRODUCT(Q1341:Q1370,'control variables'!AM$7:AM$36)</f>
        <v>1.7119938742708104E-74</v>
      </c>
      <c r="AG1371" s="82">
        <f ca="1">SUMPRODUCT(R1341:R1370,'control variables'!AN$7:AN$36)</f>
        <v>4.8813444671312062E-74</v>
      </c>
      <c r="AH1371" s="82">
        <f ca="1">SUMPRODUCT(S1341:S1370,'control variables'!AO$7:AO$36)</f>
        <v>2.1135737350761729E-74</v>
      </c>
      <c r="AI1371" s="82">
        <f t="shared" ca="1" si="990"/>
        <v>1.019398645525539E-73</v>
      </c>
      <c r="AJ1371" s="10">
        <f ca="1">SUMPRODUCT(P1341:P1370,'control variables'!AP$7:AP$36)</f>
        <v>1.4209053528198507E-77</v>
      </c>
      <c r="AK1371" s="10">
        <f ca="1">SUMPRODUCT(Q1341:Q1370,'control variables'!AQ$7:AQ$36)</f>
        <v>4.1002629927472868E-77</v>
      </c>
      <c r="AL1371" s="10">
        <f ca="1">SUMPRODUCT(R1341:R1370,'control variables'!AR$7:AR$36)</f>
        <v>1.4737421786250876E-75</v>
      </c>
      <c r="AM1371" s="10">
        <f ca="1">SUMPRODUCT(S1341:S1370,'control variables'!AS$7:AS$36)</f>
        <v>1.1040663569428989E-75</v>
      </c>
      <c r="AN1371" s="10">
        <f t="shared" ca="1" si="1011"/>
        <v>2.6330202190236577E-75</v>
      </c>
      <c r="AO1371" s="82">
        <f ca="1">SUMPRODUCT(P1341:P1370,'control variables'!AX$7:AX$36)</f>
        <v>1.932214439811826E-77</v>
      </c>
      <c r="AP1371" s="82">
        <f ca="1">SUMPRODUCT(Q1341:Q1370,'control variables'!AY$7:AY$36)</f>
        <v>4.4605855532261194E-77</v>
      </c>
      <c r="AQ1371" s="82">
        <f ca="1">SUMPRODUCT(R1341:R1370,'control variables'!AZ$7:AZ$36)</f>
        <v>4.0081289192808949E-76</v>
      </c>
      <c r="AR1371" s="82">
        <f ca="1">SUMPRODUCT(S1341:S1370,'control variables'!BA$7:BA$36)</f>
        <v>3.0027235144999494E-76</v>
      </c>
      <c r="AS1371" s="82">
        <f t="shared" ca="1" si="1012"/>
        <v>7.6501324330846389E-76</v>
      </c>
      <c r="AT1371" s="10">
        <f ca="1">SUMPRODUCT(P1341:P1370,'control variables'!AT$7:AT$36)</f>
        <v>-1.7052546437604618E-77</v>
      </c>
      <c r="AU1371" s="10">
        <f ca="1">SUMPRODUCT(Q1341:Q1370,'control variables'!AU$7:AU$36)</f>
        <v>1.8498261443772692E-77</v>
      </c>
      <c r="AV1371" s="10">
        <f ca="1">SUMPRODUCT(R1341:R1370,'control variables'!AV$7:AV$36)</f>
        <v>7.9654996160250099E-75</v>
      </c>
      <c r="AW1371" s="10">
        <f ca="1">SUMPRODUCT(S1341:S1370,'control variables'!AW$7:AW$36)</f>
        <v>5.9674210793773132E-75</v>
      </c>
      <c r="AX1371" s="10">
        <f t="shared" ca="1" si="991"/>
        <v>1.3934366410408491E-74</v>
      </c>
      <c r="AY1371" s="82">
        <f ca="1">SUMPRODUCT(P1341:P1370,'control variables'!BB$7:BB$36)</f>
        <v>6.1806347032848399E-77</v>
      </c>
      <c r="AZ1371" s="82">
        <f ca="1">SUMPRODUCT(Q1341:Q1370,'control variables'!BC$7:BC$36)</f>
        <v>1.5760607471624922E-76</v>
      </c>
      <c r="BA1371" s="82">
        <f ca="1">SUMPRODUCT(R1341:R1370,'control variables'!BD$7:BD$36)</f>
        <v>1.103290967981073E-75</v>
      </c>
      <c r="BB1371" s="82">
        <f ca="1">SUMPRODUCT(S1341:S1370,'control variables'!BE$7:BE$36)</f>
        <v>1.5678552240673098E-76</v>
      </c>
      <c r="BC1371" s="82">
        <f t="shared" ca="1" si="1013"/>
        <v>1.4794889121369016E-75</v>
      </c>
      <c r="BD1371" s="10">
        <f ca="1">SUMPRODUCT(P1341:P1370,'control variables'!BF$7:BF$36)</f>
        <v>1.2929349455270004E-77</v>
      </c>
      <c r="BE1371" s="10">
        <f ca="1">SUMPRODUCT(Q1341:Q1370,'control variables'!BG$7:BG$36)</f>
        <v>1.4923930854798387E-77</v>
      </c>
      <c r="BF1371" s="10">
        <f ca="1">SUMPRODUCT(R1341:R1370,'control variables'!BH$7:BH$36)</f>
        <v>4.470043834282637E-76</v>
      </c>
      <c r="BG1371" s="10">
        <f ca="1">SUMPRODUCT(S1341:S1370,'control variables'!BI$7:BI$36)</f>
        <v>1.0046312882411556E-75</v>
      </c>
      <c r="BH1371" s="10">
        <f t="shared" ca="1" si="1014"/>
        <v>1.4794889519794878E-75</v>
      </c>
      <c r="BI1371" s="82">
        <f t="shared" ca="1" si="992"/>
        <v>1.4915497588367251E-74</v>
      </c>
      <c r="BJ1371" s="82">
        <f t="shared" ca="1" si="993"/>
        <v>1.7296043078868126E-74</v>
      </c>
      <c r="BK1371" s="82">
        <f t="shared" ca="1" si="994"/>
        <v>5.7882235255318144E-74</v>
      </c>
      <c r="BL1371" s="82">
        <f t="shared" ca="1" si="995"/>
        <v>2.7259943952545773E-74</v>
      </c>
      <c r="BM1371" s="82">
        <f t="shared" ca="1" si="985"/>
        <v>1.1735371987509929E-73</v>
      </c>
      <c r="BN1371" s="10">
        <f ca="1">BN1370+BI1371-INDIRECT(ADDRESS(MAX($D1371-'key variables'!$B$9*30,34),scenario!BI$4),TRUE)</f>
        <v>9439390.0751690175</v>
      </c>
      <c r="BO1371" s="10">
        <f ca="1">BO1370+BJ1371-INDIRECT(ADDRESS(MAX($D1371-'key variables'!$B$9*30,34),scenario!BJ$4),TRUE)</f>
        <v>10895583.360992203</v>
      </c>
      <c r="BP1371" s="10">
        <f ca="1">BP1370+BK1371-INDIRECT(ADDRESS(MAX($D1371-'key variables'!$B$9*30,34),scenario!BK$4),TRUE)</f>
        <v>32531162.537994072</v>
      </c>
      <c r="BQ1371" s="10">
        <f ca="1">BQ1370+BL1371-INDIRECT(ADDRESS(MAX($D1371-'key variables'!$B$9*30,34),scenario!BL$4),TRUE)</f>
        <v>14415841.516535141</v>
      </c>
      <c r="BR1371" s="10">
        <f t="shared" ca="1" si="1015"/>
        <v>67281977.490690395</v>
      </c>
      <c r="BS1371" s="82">
        <f t="shared" ca="1" si="996"/>
        <v>-2.3433848477536824E-9</v>
      </c>
      <c r="BT1371" s="82">
        <f t="shared" ca="1" si="997"/>
        <v>-3.4288309057018498E-10</v>
      </c>
      <c r="BU1371" s="82">
        <f t="shared" ca="1" si="998"/>
        <v>-4.2578247660364599E-9</v>
      </c>
      <c r="BV1371" s="82">
        <f t="shared" ca="1" si="999"/>
        <v>-2.9943922343414556E-9</v>
      </c>
      <c r="BW1371" s="82">
        <f t="shared" ca="1" si="1016"/>
        <v>-9.9384849387017825E-9</v>
      </c>
      <c r="BX1371" s="10">
        <f t="shared" ca="1" si="1000"/>
        <v>-1.8625994260191893E-12</v>
      </c>
      <c r="BY1371" s="10">
        <f t="shared" ca="1" si="1001"/>
        <v>2.8902850229962428E-12</v>
      </c>
      <c r="BZ1371" s="10">
        <f t="shared" ca="1" si="1002"/>
        <v>-3.5034723983035463E-11</v>
      </c>
      <c r="CA1371" s="10">
        <f t="shared" ca="1" si="1003"/>
        <v>-2.0257049910634696E-11</v>
      </c>
      <c r="CB1371" s="10">
        <v>0</v>
      </c>
      <c r="CC1371" s="82">
        <f t="shared" ca="1" si="1004"/>
        <v>3.9725652202851362E-13</v>
      </c>
      <c r="CD1371" s="82">
        <f t="shared" ca="1" si="1005"/>
        <v>3.4270724516460853E-13</v>
      </c>
      <c r="CE1371" s="82">
        <f t="shared" ca="1" si="1006"/>
        <v>1.8915613015532971E-10</v>
      </c>
      <c r="CF1371" s="82">
        <f t="shared" ca="1" si="1007"/>
        <v>3.7028113764059381E-11</v>
      </c>
      <c r="CG1371" s="82">
        <f t="shared" ca="1" si="1017"/>
        <v>2.269242076865822E-10</v>
      </c>
      <c r="CH1371" s="13" t="str">
        <f t="shared" ca="1" si="1018"/>
        <v/>
      </c>
      <c r="CI1371" s="81">
        <f t="shared" ca="1" si="1027"/>
        <v>0.1131775965863165</v>
      </c>
      <c r="CJ1371" s="81">
        <f t="shared" ca="1" si="1028"/>
        <v>0.13063724757458739</v>
      </c>
      <c r="CK1371" s="81">
        <f t="shared" ca="1" si="1029"/>
        <v>0.39004625943939081</v>
      </c>
      <c r="CL1371" s="81">
        <f t="shared" ca="1" si="1030"/>
        <v>0.17284488538116416</v>
      </c>
      <c r="CM1371" s="89">
        <f t="shared" ca="1" si="1019"/>
        <v>0.80670598898145884</v>
      </c>
    </row>
    <row r="1372" spans="1:91" x14ac:dyDescent="0.3">
      <c r="A1372">
        <v>1307</v>
      </c>
      <c r="B1372" s="3">
        <f t="shared" si="1032"/>
        <v>3.8194444444444446</v>
      </c>
      <c r="C1372" s="3">
        <f t="shared" si="1020"/>
        <v>43.56666666666667</v>
      </c>
      <c r="D1372" s="4">
        <f t="shared" ca="1" si="1008"/>
        <v>1372</v>
      </c>
      <c r="E1372" s="58">
        <f>(0.5*(COS(B1372*2*PI())+1)*('key variables'!$B$4-'key variables'!$B$6)+'key variables'!$B$6)/'key variables'!$B$4</f>
        <v>1</v>
      </c>
      <c r="F1372" s="10">
        <f t="shared" ca="1" si="1021"/>
        <v>11689222.907461114</v>
      </c>
      <c r="G1372" s="10">
        <f t="shared" ca="1" si="1022"/>
        <v>13492492.798713122</v>
      </c>
      <c r="H1372" s="10">
        <f t="shared" ca="1" si="1023"/>
        <v>40309474.521088287</v>
      </c>
      <c r="I1372" s="10">
        <f t="shared" ca="1" si="1024"/>
        <v>17912154.249750931</v>
      </c>
      <c r="J1372" s="10">
        <f t="shared" ca="1" si="1009"/>
        <v>83403344.477013454</v>
      </c>
      <c r="K1372" s="82">
        <f t="shared" ca="1" si="986"/>
        <v>2249832.832292099</v>
      </c>
      <c r="L1372" s="82">
        <f t="shared" ca="1" si="987"/>
        <v>2596909.4377209195</v>
      </c>
      <c r="M1372" s="82">
        <f t="shared" ca="1" si="988"/>
        <v>7778311.98309422</v>
      </c>
      <c r="N1372" s="82">
        <f t="shared" ca="1" si="989"/>
        <v>3496312.733215793</v>
      </c>
      <c r="O1372" s="82">
        <f t="shared" ca="1" si="1010"/>
        <v>16121366.986323033</v>
      </c>
      <c r="P1372" s="10">
        <f ca="1">IF(IF($A1372&gt;='key variables'!$B$26,K1372*SUMPRODUCT(Z1372:AC1372,'control variables'!$O$3:$R$3)/J1372+F$65*'key variables'!$B$25/scenario!J$65,K1372*SUMPRODUCT(Z1372:AC1372,'control variables'!$O$7:$R$7)/J1372+F$65*'key variables'!$B$25/scenario!J$65)&lt;'key variables'!$B$28,0,IF($A1372&gt;='key variables'!$B$26,K1372*SUMPRODUCT(Z1372:AC1372,'control variables'!$O$3:$R$3)/J1372+F$65*'key variables'!$B$25/scenario!J$65,K1372*SUMPRODUCT(Z1372:AC1372,'control variables'!$O$7:$R$7)/J1372+F$65*'key variables'!$B$25/scenario!J$65))</f>
        <v>1.8165298833072384E-75</v>
      </c>
      <c r="Q1372" s="10">
        <f ca="1">IF(IF($A1372&gt;='key variables'!$B$26,L1372*SUMPRODUCT(Z1372:AC1372,'control variables'!$O$4:$R$4)/J1372+G$65*'key variables'!$B$25/scenario!J$65,L1372*SUMPRODUCT(Z1372:AC1372,'control variables'!$O$7:$R$7)/J1372+G$65*'key variables'!$B$25/scenario!J$65)&lt;'key variables'!$B$28,0,IF($A1372&gt;='key variables'!$B$26,L1372*SUMPRODUCT(Z1372:AC1372,'control variables'!$O$4:$R$4)/J1372+G$65*'key variables'!$B$25/scenario!J$65,L1372*SUMPRODUCT(Z1372:AC1372,'control variables'!$O$7:$R$7)/J1372+G$65*'key variables'!$B$25/scenario!J$65))</f>
        <v>2.0967618261027253E-75</v>
      </c>
      <c r="R1372" s="10">
        <f ca="1">IF(IF($A1372&gt;='key variables'!$B$26,M1372*SUMPRODUCT(Z1372:AC1372,'control variables'!$O$5:$R$5)/J1372+H$65*'key variables'!$B$25/scenario!J$65,M1372*SUMPRODUCT(Z1372:AC1372,'control variables'!$O$7:$R$7)/J1372+H$65*'key variables'!$B$25/scenario!J$65)&lt;'key variables'!$B$28,0,IF($A1372&gt;='key variables'!$B$26,M1372*SUMPRODUCT(Z1372:AC1372,'control variables'!$O$5:$R$5)/J1372+H$65*'key variables'!$B$25/scenario!J$65,M1372*SUMPRODUCT(Z1372:AC1372,'control variables'!$O$7:$R$7)/J1372+H$65*'key variables'!$B$25/scenario!J$65))</f>
        <v>6.2802604514320557E-75</v>
      </c>
      <c r="S1372" s="10">
        <f ca="1">IF(IF($A1372&gt;='key variables'!$B$26,N1372*SUMPRODUCT(Z1372:AC1372,'control variables'!$O$6:$R$6)/J1372+I$65*'key variables'!$B$25/scenario!J$65,N1372*SUMPRODUCT(Z1372:AC1372,'control variables'!$O$7:$R$7)/J1372+I$65*'key variables'!$B$25/scenario!J$65)&lt;'key variables'!$B$28,0,IF($A1372&gt;='key variables'!$B$26,N1372*SUMPRODUCT(Z1372:AC1372,'control variables'!$O$6:$R$6)/J1372+I$65*'key variables'!$B$25/scenario!J$65,N1372*SUMPRODUCT(Z1372:AC1372,'control variables'!$O$7:$R$7)/J1372+I$65*'key variables'!$B$25/scenario!J$65))</f>
        <v>2.8229459851928756E-75</v>
      </c>
      <c r="T1372" s="10">
        <f t="shared" ca="1" si="1031"/>
        <v>1.3016498146034897E-74</v>
      </c>
      <c r="U1372" s="82">
        <f ca="1">SUMPRODUCT(P1342:P1371,'control variables'!AD$7:AD$36)</f>
        <v>3.8513794064999509E-75</v>
      </c>
      <c r="V1372" s="82">
        <f ca="1">SUMPRODUCT(Q1342:Q1371,'control variables'!AE$7:AE$36)</f>
        <v>4.4455229674971624E-75</v>
      </c>
      <c r="W1372" s="82">
        <f ca="1">SUMPRODUCT(R1342:R1371,'control variables'!AF$7:AF$36)</f>
        <v>1.3315313990906985E-74</v>
      </c>
      <c r="X1372" s="82">
        <f ca="1">SUMPRODUCT(S1342:S1371,'control variables'!AG$7:AG$36)</f>
        <v>5.9851677271827636E-75</v>
      </c>
      <c r="Y1372" s="82">
        <f t="shared" ca="1" si="1025"/>
        <v>2.7597384092086862E-74</v>
      </c>
      <c r="Z1372" s="10">
        <f ca="1">IF($A1372&gt;='key variables'!$B$26,SUMPRODUCT(P1342:P1371,'control variables'!V$7:V$36)*$E1372,SUMPRODUCT(P1342:P1371,'control variables'!Z$7:Z$36)*$E1372)</f>
        <v>9.3977556455848601E-75</v>
      </c>
      <c r="AA1372" s="10">
        <f ca="1">IF($A1372&gt;='key variables'!$B$26,SUMPRODUCT(Q1342:Q1371,'control variables'!W$7:W$36)*$E1372,SUMPRODUCT(Q1342:Q1371,'control variables'!AA$7:AA$36)*$E1372)</f>
        <v>1.0847526082438211E-74</v>
      </c>
      <c r="AB1372" s="10">
        <f ca="1">IF($A1372&gt;='key variables'!$B$26,SUMPRODUCT(R1342:R1371,'control variables'!X$7:X$36)*$E1372,SUMPRODUCT(R1342:R1371,'control variables'!AB$7:AB$36)*$E1372)</f>
        <v>3.2490714111311167E-74</v>
      </c>
      <c r="AC1372" s="10">
        <f ca="1">IF($A1372&gt;='key variables'!$B$26,SUMPRODUCT(S1342:S1371,'control variables'!Y$7:Y$36)*$E1372,SUMPRODUCT(S1342:S1371,'control variables'!AC$7:AC$36)*$E1372)</f>
        <v>1.4604415161740791E-74</v>
      </c>
      <c r="AD1372" s="10">
        <f t="shared" ca="1" si="1026"/>
        <v>6.7340411001075033E-74</v>
      </c>
      <c r="AE1372" s="82">
        <f ca="1">SUMPRODUCT(P1342:P1371,'control variables'!AL$7:AL$36)</f>
        <v>1.2795519991322689E-74</v>
      </c>
      <c r="AF1372" s="82">
        <f ca="1">SUMPRODUCT(Q1342:Q1371,'control variables'!AM$7:AM$36)</f>
        <v>1.4730838050795409E-74</v>
      </c>
      <c r="AG1372" s="82">
        <f ca="1">SUMPRODUCT(R1342:R1371,'control variables'!AN$7:AN$36)</f>
        <v>4.2001490715662207E-74</v>
      </c>
      <c r="AH1372" s="82">
        <f ca="1">SUMPRODUCT(S1342:S1371,'control variables'!AO$7:AO$36)</f>
        <v>1.8186228857321746E-74</v>
      </c>
      <c r="AI1372" s="82">
        <f t="shared" ca="1" si="990"/>
        <v>8.7714077615102054E-74</v>
      </c>
      <c r="AJ1372" s="10">
        <f ca="1">SUMPRODUCT(P1342:P1371,'control variables'!AP$7:AP$36)</f>
        <v>1.2226169119216463E-77</v>
      </c>
      <c r="AK1372" s="10">
        <f ca="1">SUMPRODUCT(Q1342:Q1371,'control variables'!AQ$7:AQ$36)</f>
        <v>3.5280681210121923E-77</v>
      </c>
      <c r="AL1372" s="10">
        <f ca="1">SUMPRODUCT(R1342:R1371,'control variables'!AR$7:AR$36)</f>
        <v>1.2680803178223568E-75</v>
      </c>
      <c r="AM1372" s="10">
        <f ca="1">SUMPRODUCT(S1342:S1371,'control variables'!AS$7:AS$36)</f>
        <v>9.4999304295903378E-76</v>
      </c>
      <c r="AN1372" s="10">
        <f t="shared" ca="1" si="1011"/>
        <v>2.265580211110729E-75</v>
      </c>
      <c r="AO1372" s="82">
        <f ca="1">SUMPRODUCT(P1342:P1371,'control variables'!AX$7:AX$36)</f>
        <v>1.6625724203832032E-77</v>
      </c>
      <c r="AP1372" s="82">
        <f ca="1">SUMPRODUCT(Q1342:Q1371,'control variables'!AY$7:AY$36)</f>
        <v>3.8381073895067934E-77</v>
      </c>
      <c r="AQ1372" s="82">
        <f ca="1">SUMPRODUCT(R1342:R1371,'control variables'!AZ$7:AZ$36)</f>
        <v>3.4487914287534887E-76</v>
      </c>
      <c r="AR1372" s="82">
        <f ca="1">SUMPRODUCT(S1342:S1371,'control variables'!BA$7:BA$36)</f>
        <v>2.5836911257789391E-76</v>
      </c>
      <c r="AS1372" s="82">
        <f t="shared" ca="1" si="1012"/>
        <v>6.5825505355214274E-76</v>
      </c>
      <c r="AT1372" s="10">
        <f ca="1">SUMPRODUCT(P1342:P1371,'control variables'!AT$7:AT$36)</f>
        <v>-1.4672850393989567E-77</v>
      </c>
      <c r="AU1372" s="10">
        <f ca="1">SUMPRODUCT(Q1342:Q1371,'control variables'!AU$7:AU$36)</f>
        <v>1.5916814752947189E-77</v>
      </c>
      <c r="AV1372" s="10">
        <f ca="1">SUMPRODUCT(R1342:R1371,'control variables'!AV$7:AV$36)</f>
        <v>6.8539079841810448E-75</v>
      </c>
      <c r="AW1372" s="10">
        <f ca="1">SUMPRODUCT(S1342:S1371,'control variables'!AW$7:AW$36)</f>
        <v>5.1346628526139662E-75</v>
      </c>
      <c r="AX1372" s="10">
        <f t="shared" ca="1" si="991"/>
        <v>1.1989814801153967E-74</v>
      </c>
      <c r="AY1372" s="82">
        <f ca="1">SUMPRODUCT(P1342:P1371,'control variables'!BB$7:BB$36)</f>
        <v>5.3181223504081812E-77</v>
      </c>
      <c r="AZ1372" s="82">
        <f ca="1">SUMPRODUCT(Q1342:Q1371,'control variables'!BC$7:BC$36)</f>
        <v>1.3561202509883376E-76</v>
      </c>
      <c r="BA1372" s="82">
        <f ca="1">SUMPRODUCT(R1342:R1371,'control variables'!BD$7:BD$36)</f>
        <v>9.4932586012650739E-76</v>
      </c>
      <c r="BB1372" s="82">
        <f ca="1">SUMPRODUCT(S1342:S1371,'control variables'!BE$7:BE$36)</f>
        <v>1.3490598149871473E-76</v>
      </c>
      <c r="BC1372" s="82">
        <f t="shared" ca="1" si="1013"/>
        <v>1.2730250902281376E-75</v>
      </c>
      <c r="BD1372" s="10">
        <f ca="1">SUMPRODUCT(P1342:P1371,'control variables'!BF$7:BF$36)</f>
        <v>1.1125048739373845E-77</v>
      </c>
      <c r="BE1372" s="10">
        <f ca="1">SUMPRODUCT(Q1342:Q1371,'control variables'!BG$7:BG$36)</f>
        <v>1.2841284762011254E-77</v>
      </c>
      <c r="BF1372" s="10">
        <f ca="1">SUMPRODUCT(R1342:R1371,'control variables'!BH$7:BH$36)</f>
        <v>3.8462457601269449E-76</v>
      </c>
      <c r="BG1372" s="10">
        <f ca="1">SUMPRODUCT(S1342:S1371,'control variables'!BI$7:BI$36)</f>
        <v>8.6443421499658054E-76</v>
      </c>
      <c r="BH1372" s="10">
        <f t="shared" ca="1" si="1014"/>
        <v>1.27302512451066E-75</v>
      </c>
      <c r="BI1372" s="82">
        <f t="shared" ca="1" si="992"/>
        <v>1.283402836443278E-74</v>
      </c>
      <c r="BJ1372" s="82">
        <f t="shared" ca="1" si="993"/>
        <v>1.488236689064719E-74</v>
      </c>
      <c r="BK1372" s="82">
        <f t="shared" ca="1" si="994"/>
        <v>4.9804724559969753E-74</v>
      </c>
      <c r="BL1372" s="82">
        <f t="shared" ca="1" si="995"/>
        <v>2.3455797691434427E-74</v>
      </c>
      <c r="BM1372" s="82">
        <f t="shared" ca="1" si="985"/>
        <v>1.0097691750648414E-73</v>
      </c>
      <c r="BN1372" s="10">
        <f ca="1">BN1371+BI1372-INDIRECT(ADDRESS(MAX($D1372-'key variables'!$B$9*30,34),scenario!BI$4),TRUE)</f>
        <v>9439390.0751690175</v>
      </c>
      <c r="BO1372" s="10">
        <f ca="1">BO1371+BJ1372-INDIRECT(ADDRESS(MAX($D1372-'key variables'!$B$9*30,34),scenario!BJ$4),TRUE)</f>
        <v>10895583.360992203</v>
      </c>
      <c r="BP1372" s="10">
        <f ca="1">BP1371+BK1372-INDIRECT(ADDRESS(MAX($D1372-'key variables'!$B$9*30,34),scenario!BK$4),TRUE)</f>
        <v>32531162.537994072</v>
      </c>
      <c r="BQ1372" s="10">
        <f ca="1">BQ1371+BL1372-INDIRECT(ADDRESS(MAX($D1372-'key variables'!$B$9*30,34),scenario!BL$4),TRUE)</f>
        <v>14415841.516535141</v>
      </c>
      <c r="BR1372" s="10">
        <f t="shared" ca="1" si="1015"/>
        <v>67281977.490690395</v>
      </c>
      <c r="BS1372" s="82">
        <f t="shared" ca="1" si="996"/>
        <v>-2.3433848477536824E-9</v>
      </c>
      <c r="BT1372" s="82">
        <f t="shared" ca="1" si="997"/>
        <v>-3.4288309057018498E-10</v>
      </c>
      <c r="BU1372" s="82">
        <f t="shared" ca="1" si="998"/>
        <v>-4.2578247660364599E-9</v>
      </c>
      <c r="BV1372" s="82">
        <f t="shared" ca="1" si="999"/>
        <v>-2.9943922343414556E-9</v>
      </c>
      <c r="BW1372" s="82">
        <f t="shared" ca="1" si="1016"/>
        <v>-9.9384849387017825E-9</v>
      </c>
      <c r="BX1372" s="10">
        <f t="shared" ca="1" si="1000"/>
        <v>-1.8625994260191893E-12</v>
      </c>
      <c r="BY1372" s="10">
        <f t="shared" ca="1" si="1001"/>
        <v>2.8902850229962428E-12</v>
      </c>
      <c r="BZ1372" s="10">
        <f t="shared" ca="1" si="1002"/>
        <v>-3.5034723983035463E-11</v>
      </c>
      <c r="CA1372" s="10">
        <f t="shared" ca="1" si="1003"/>
        <v>-2.0257049910634696E-11</v>
      </c>
      <c r="CB1372" s="10">
        <v>0</v>
      </c>
      <c r="CC1372" s="82">
        <f t="shared" ca="1" si="1004"/>
        <v>3.9725652202851362E-13</v>
      </c>
      <c r="CD1372" s="82">
        <f t="shared" ca="1" si="1005"/>
        <v>3.4270724516460853E-13</v>
      </c>
      <c r="CE1372" s="82">
        <f t="shared" ca="1" si="1006"/>
        <v>1.8915613015532971E-10</v>
      </c>
      <c r="CF1372" s="82">
        <f t="shared" ca="1" si="1007"/>
        <v>3.7028113764059381E-11</v>
      </c>
      <c r="CG1372" s="82">
        <f t="shared" ca="1" si="1017"/>
        <v>2.269242076865822E-10</v>
      </c>
      <c r="CH1372" s="13" t="str">
        <f t="shared" ca="1" si="1018"/>
        <v/>
      </c>
      <c r="CI1372" s="81">
        <f t="shared" ca="1" si="1027"/>
        <v>0.1131775965863165</v>
      </c>
      <c r="CJ1372" s="81">
        <f t="shared" ca="1" si="1028"/>
        <v>0.13063724757458739</v>
      </c>
      <c r="CK1372" s="81">
        <f t="shared" ca="1" si="1029"/>
        <v>0.39004625943939081</v>
      </c>
      <c r="CL1372" s="81">
        <f t="shared" ca="1" si="1030"/>
        <v>0.17284488538116416</v>
      </c>
      <c r="CM1372" s="89">
        <f t="shared" ca="1" si="1019"/>
        <v>0.80670598898145884</v>
      </c>
    </row>
    <row r="1373" spans="1:91" x14ac:dyDescent="0.3">
      <c r="A1373">
        <v>1308</v>
      </c>
      <c r="B1373" s="3">
        <f t="shared" si="1032"/>
        <v>3.8222222222222224</v>
      </c>
      <c r="C1373" s="3">
        <f t="shared" si="1020"/>
        <v>43.6</v>
      </c>
      <c r="D1373" s="4">
        <f t="shared" ca="1" si="1008"/>
        <v>1373</v>
      </c>
      <c r="E1373" s="58">
        <f>(0.5*(COS(B1373*2*PI())+1)*('key variables'!$B$4-'key variables'!$B$6)+'key variables'!$B$6)/'key variables'!$B$4</f>
        <v>1</v>
      </c>
      <c r="F1373" s="10">
        <f t="shared" ca="1" si="1021"/>
        <v>11689222.907461114</v>
      </c>
      <c r="G1373" s="10">
        <f t="shared" ca="1" si="1022"/>
        <v>13492492.798713122</v>
      </c>
      <c r="H1373" s="10">
        <f t="shared" ca="1" si="1023"/>
        <v>40309474.521088287</v>
      </c>
      <c r="I1373" s="10">
        <f t="shared" ca="1" si="1024"/>
        <v>17912154.249750931</v>
      </c>
      <c r="J1373" s="10">
        <f t="shared" ca="1" si="1009"/>
        <v>83403344.477013454</v>
      </c>
      <c r="K1373" s="82">
        <f t="shared" ca="1" si="986"/>
        <v>2249832.832292099</v>
      </c>
      <c r="L1373" s="82">
        <f t="shared" ca="1" si="987"/>
        <v>2596909.4377209195</v>
      </c>
      <c r="M1373" s="82">
        <f t="shared" ca="1" si="988"/>
        <v>7778311.98309422</v>
      </c>
      <c r="N1373" s="82">
        <f t="shared" ca="1" si="989"/>
        <v>3496312.733215793</v>
      </c>
      <c r="O1373" s="82">
        <f t="shared" ca="1" si="1010"/>
        <v>16121366.986323033</v>
      </c>
      <c r="P1373" s="10">
        <f ca="1">IF(IF($A1373&gt;='key variables'!$B$26,K1373*SUMPRODUCT(Z1373:AC1373,'control variables'!$O$3:$R$3)/J1373+F$65*'key variables'!$B$25/scenario!J$65,K1373*SUMPRODUCT(Z1373:AC1373,'control variables'!$O$7:$R$7)/J1373+F$65*'key variables'!$B$25/scenario!J$65)&lt;'key variables'!$B$28,0,IF($A1373&gt;='key variables'!$B$26,K1373*SUMPRODUCT(Z1373:AC1373,'control variables'!$O$3:$R$3)/J1373+F$65*'key variables'!$B$25/scenario!J$65,K1373*SUMPRODUCT(Z1373:AC1373,'control variables'!$O$7:$R$7)/J1373+F$65*'key variables'!$B$25/scenario!J$65))</f>
        <v>1.563031733207964E-75</v>
      </c>
      <c r="Q1373" s="10">
        <f ca="1">IF(IF($A1373&gt;='key variables'!$B$26,L1373*SUMPRODUCT(Z1373:AC1373,'control variables'!$O$4:$R$4)/J1373+G$65*'key variables'!$B$25/scenario!J$65,L1373*SUMPRODUCT(Z1373:AC1373,'control variables'!$O$7:$R$7)/J1373+G$65*'key variables'!$B$25/scenario!J$65)&lt;'key variables'!$B$28,0,IF($A1373&gt;='key variables'!$B$26,L1373*SUMPRODUCT(Z1373:AC1373,'control variables'!$O$4:$R$4)/J1373+G$65*'key variables'!$B$25/scenario!J$65,L1373*SUMPRODUCT(Z1373:AC1373,'control variables'!$O$7:$R$7)/J1373+G$65*'key variables'!$B$25/scenario!J$65))</f>
        <v>1.8041570916581129E-75</v>
      </c>
      <c r="R1373" s="10">
        <f ca="1">IF(IF($A1373&gt;='key variables'!$B$26,M1373*SUMPRODUCT(Z1373:AC1373,'control variables'!$O$5:$R$5)/J1373+H$65*'key variables'!$B$25/scenario!J$65,M1373*SUMPRODUCT(Z1373:AC1373,'control variables'!$O$7:$R$7)/J1373+H$65*'key variables'!$B$25/scenario!J$65)&lt;'key variables'!$B$28,0,IF($A1373&gt;='key variables'!$B$26,M1373*SUMPRODUCT(Z1373:AC1373,'control variables'!$O$5:$R$5)/J1373+H$65*'key variables'!$B$25/scenario!J$65,M1373*SUMPRODUCT(Z1373:AC1373,'control variables'!$O$7:$R$7)/J1373+H$65*'key variables'!$B$25/scenario!J$65))</f>
        <v>5.4038452483520237E-75</v>
      </c>
      <c r="S1373" s="10">
        <f ca="1">IF(IF($A1373&gt;='key variables'!$B$26,N1373*SUMPRODUCT(Z1373:AC1373,'control variables'!$O$6:$R$6)/J1373+I$65*'key variables'!$B$25/scenario!J$65,N1373*SUMPRODUCT(Z1373:AC1373,'control variables'!$O$7:$R$7)/J1373+I$65*'key variables'!$B$25/scenario!J$65)&lt;'key variables'!$B$28,0,IF($A1373&gt;='key variables'!$B$26,N1373*SUMPRODUCT(Z1373:AC1373,'control variables'!$O$6:$R$6)/J1373+I$65*'key variables'!$B$25/scenario!J$65,N1373*SUMPRODUCT(Z1373:AC1373,'control variables'!$O$7:$R$7)/J1373+I$65*'key variables'!$B$25/scenario!J$65))</f>
        <v>2.4290016897245838E-75</v>
      </c>
      <c r="T1373" s="10">
        <f t="shared" ca="1" si="1031"/>
        <v>1.1200035762942684E-74</v>
      </c>
      <c r="U1373" s="82">
        <f ca="1">SUMPRODUCT(P1343:P1372,'control variables'!AD$7:AD$36)</f>
        <v>3.3139164317094329E-75</v>
      </c>
      <c r="V1373" s="82">
        <f ca="1">SUMPRODUCT(Q1343:Q1372,'control variables'!AE$7:AE$36)</f>
        <v>3.8251467992655455E-75</v>
      </c>
      <c r="W1373" s="82">
        <f ca="1">SUMPRODUCT(R1343:R1372,'control variables'!AF$7:AF$36)</f>
        <v>1.1457151625562062E-74</v>
      </c>
      <c r="X1373" s="82">
        <f ca="1">SUMPRODUCT(S1343:S1372,'control variables'!AG$7:AG$36)</f>
        <v>5.1499329419931085E-75</v>
      </c>
      <c r="Y1373" s="82">
        <f t="shared" ca="1" si="1025"/>
        <v>2.374614779853015E-74</v>
      </c>
      <c r="Z1373" s="10">
        <f ca="1">IF($A1373&gt;='key variables'!$B$26,SUMPRODUCT(P1343:P1372,'control variables'!V$7:V$36)*$E1373,SUMPRODUCT(P1343:P1372,'control variables'!Z$7:Z$36)*$E1373)</f>
        <v>8.0862915771251376E-75</v>
      </c>
      <c r="AA1373" s="10">
        <f ca="1">IF($A1373&gt;='key variables'!$B$26,SUMPRODUCT(Q1343:Q1372,'control variables'!W$7:W$36)*$E1373,SUMPRODUCT(Q1343:Q1372,'control variables'!AA$7:AA$36)*$E1373)</f>
        <v>9.3337454282794778E-75</v>
      </c>
      <c r="AB1373" s="10">
        <f ca="1">IF($A1373&gt;='key variables'!$B$26,SUMPRODUCT(R1343:R1372,'control variables'!X$7:X$36)*$E1373,SUMPRODUCT(R1343:R1372,'control variables'!AB$7:AB$36)*$E1373)</f>
        <v>2.7956609829125397E-74</v>
      </c>
      <c r="AC1373" s="10">
        <f ca="1">IF($A1373&gt;='key variables'!$B$26,SUMPRODUCT(S1343:S1372,'control variables'!Y$7:Y$36)*$E1373,SUMPRODUCT(S1343:S1372,'control variables'!AC$7:AC$36)*$E1373)</f>
        <v>1.2566357731029687E-74</v>
      </c>
      <c r="AD1373" s="10">
        <f t="shared" ca="1" si="1026"/>
        <v>5.7943004565559704E-74</v>
      </c>
      <c r="AE1373" s="82">
        <f ca="1">SUMPRODUCT(P1343:P1372,'control variables'!AL$7:AL$36)</f>
        <v>1.100989528062258E-74</v>
      </c>
      <c r="AF1373" s="82">
        <f ca="1">SUMPRODUCT(Q1343:Q1372,'control variables'!AM$7:AM$36)</f>
        <v>1.2675138208142695E-74</v>
      </c>
      <c r="AG1373" s="82">
        <f ca="1">SUMPRODUCT(R1343:R1372,'control variables'!AN$7:AN$36)</f>
        <v>3.6140150202811746E-74</v>
      </c>
      <c r="AH1373" s="82">
        <f ca="1">SUMPRODUCT(S1343:S1372,'control variables'!AO$7:AO$36)</f>
        <v>1.5648326555257954E-74</v>
      </c>
      <c r="AI1373" s="82">
        <f t="shared" ca="1" si="990"/>
        <v>7.5473510246834973E-74</v>
      </c>
      <c r="AJ1373" s="10">
        <f ca="1">SUMPRODUCT(P1343:P1372,'control variables'!AP$7:AP$36)</f>
        <v>1.0519997763048332E-77</v>
      </c>
      <c r="AK1373" s="10">
        <f ca="1">SUMPRODUCT(Q1343:Q1372,'control variables'!AQ$7:AQ$36)</f>
        <v>3.0357234861567981E-77</v>
      </c>
      <c r="AL1373" s="10">
        <f ca="1">SUMPRODUCT(R1343:R1372,'control variables'!AR$7:AR$36)</f>
        <v>1.0911187287512134E-75</v>
      </c>
      <c r="AM1373" s="10">
        <f ca="1">SUMPRODUCT(S1343:S1372,'control variables'!AS$7:AS$36)</f>
        <v>8.1742077910018236E-76</v>
      </c>
      <c r="AN1373" s="10">
        <f t="shared" ca="1" si="1011"/>
        <v>1.9494167404760122E-75</v>
      </c>
      <c r="AO1373" s="82">
        <f ca="1">SUMPRODUCT(P1343:P1372,'control variables'!AX$7:AX$36)</f>
        <v>1.4305591533039453E-77</v>
      </c>
      <c r="AP1373" s="82">
        <f ca="1">SUMPRODUCT(Q1343:Q1372,'control variables'!AY$7:AY$36)</f>
        <v>3.3024965349520998E-77</v>
      </c>
      <c r="AQ1373" s="82">
        <f ca="1">SUMPRODUCT(R1343:R1372,'control variables'!AZ$7:AZ$36)</f>
        <v>2.9675099176144977E-76</v>
      </c>
      <c r="AR1373" s="82">
        <f ca="1">SUMPRODUCT(S1343:S1372,'control variables'!BA$7:BA$36)</f>
        <v>2.2231350309788756E-76</v>
      </c>
      <c r="AS1373" s="82">
        <f t="shared" ca="1" si="1012"/>
        <v>5.6639505174189778E-76</v>
      </c>
      <c r="AT1373" s="10">
        <f ca="1">SUMPRODUCT(P1343:P1372,'control variables'!AT$7:AT$36)</f>
        <v>-1.262524277369111E-77</v>
      </c>
      <c r="AU1373" s="10">
        <f ca="1">SUMPRODUCT(Q1343:Q1372,'control variables'!AU$7:AU$36)</f>
        <v>1.3695610944288169E-77</v>
      </c>
      <c r="AV1373" s="10">
        <f ca="1">SUMPRODUCT(R1343:R1372,'control variables'!AV$7:AV$36)</f>
        <v>5.8974398242533486E-75</v>
      </c>
      <c r="AW1373" s="10">
        <f ca="1">SUMPRODUCT(S1343:S1372,'control variables'!AW$7:AW$36)</f>
        <v>4.4181166804412758E-75</v>
      </c>
      <c r="AX1373" s="10">
        <f t="shared" ca="1" si="991"/>
        <v>1.0316626872865222E-74</v>
      </c>
      <c r="AY1373" s="82">
        <f ca="1">SUMPRODUCT(P1343:P1372,'control variables'!BB$7:BB$36)</f>
        <v>4.5759742634327997E-77</v>
      </c>
      <c r="AZ1373" s="82">
        <f ca="1">SUMPRODUCT(Q1343:Q1372,'control variables'!BC$7:BC$36)</f>
        <v>1.1668726211547892E-76</v>
      </c>
      <c r="BA1373" s="82">
        <f ca="1">SUMPRODUCT(R1343:R1372,'control variables'!BD$7:BD$36)</f>
        <v>8.1684670214792669E-76</v>
      </c>
      <c r="BB1373" s="82">
        <f ca="1">SUMPRODUCT(S1343:S1372,'control variables'!BE$7:BE$36)</f>
        <v>1.1607974744580264E-76</v>
      </c>
      <c r="BC1373" s="82">
        <f t="shared" ca="1" si="1013"/>
        <v>1.0953734543435363E-75</v>
      </c>
      <c r="BD1373" s="10">
        <f ca="1">SUMPRODUCT(P1343:P1372,'control variables'!BF$7:BF$36)</f>
        <v>9.5725395838068472E-78</v>
      </c>
      <c r="BE1373" s="10">
        <f ca="1">SUMPRODUCT(Q1343:Q1372,'control variables'!BG$7:BG$36)</f>
        <v>1.1049273542167601E-77</v>
      </c>
      <c r="BF1373" s="10">
        <f ca="1">SUMPRODUCT(R1343:R1372,'control variables'!BH$7:BH$36)</f>
        <v>3.3094991896580849E-76</v>
      </c>
      <c r="BG1373" s="10">
        <f ca="1">SUMPRODUCT(S1343:S1372,'control variables'!BI$7:BI$36)</f>
        <v>7.4380175175012332E-76</v>
      </c>
      <c r="BH1373" s="10">
        <f t="shared" ca="1" si="1014"/>
        <v>1.0953734838419063E-75</v>
      </c>
      <c r="BI1373" s="82">
        <f t="shared" ca="1" si="992"/>
        <v>1.1043029780483217E-74</v>
      </c>
      <c r="BJ1373" s="82">
        <f t="shared" ca="1" si="993"/>
        <v>1.2805521081202463E-74</v>
      </c>
      <c r="BK1373" s="82">
        <f t="shared" ca="1" si="994"/>
        <v>4.2854436729213016E-74</v>
      </c>
      <c r="BL1373" s="82">
        <f t="shared" ca="1" si="995"/>
        <v>2.0182522983145034E-74</v>
      </c>
      <c r="BM1373" s="82">
        <f t="shared" ca="1" si="985"/>
        <v>8.688551057404374E-74</v>
      </c>
      <c r="BN1373" s="10">
        <f ca="1">BN1372+BI1373-INDIRECT(ADDRESS(MAX($D1373-'key variables'!$B$9*30,34),scenario!BI$4),TRUE)</f>
        <v>9439390.0751690175</v>
      </c>
      <c r="BO1373" s="10">
        <f ca="1">BO1372+BJ1373-INDIRECT(ADDRESS(MAX($D1373-'key variables'!$B$9*30,34),scenario!BJ$4),TRUE)</f>
        <v>10895583.360992203</v>
      </c>
      <c r="BP1373" s="10">
        <f ca="1">BP1372+BK1373-INDIRECT(ADDRESS(MAX($D1373-'key variables'!$B$9*30,34),scenario!BK$4),TRUE)</f>
        <v>32531162.537994072</v>
      </c>
      <c r="BQ1373" s="10">
        <f ca="1">BQ1372+BL1373-INDIRECT(ADDRESS(MAX($D1373-'key variables'!$B$9*30,34),scenario!BL$4),TRUE)</f>
        <v>14415841.516535141</v>
      </c>
      <c r="BR1373" s="10">
        <f t="shared" ca="1" si="1015"/>
        <v>67281977.490690395</v>
      </c>
      <c r="BS1373" s="82">
        <f t="shared" ca="1" si="996"/>
        <v>-2.3433848477536824E-9</v>
      </c>
      <c r="BT1373" s="82">
        <f t="shared" ca="1" si="997"/>
        <v>-3.4288309057018498E-10</v>
      </c>
      <c r="BU1373" s="82">
        <f t="shared" ca="1" si="998"/>
        <v>-4.2578247660364599E-9</v>
      </c>
      <c r="BV1373" s="82">
        <f t="shared" ca="1" si="999"/>
        <v>-2.9943922343414556E-9</v>
      </c>
      <c r="BW1373" s="82">
        <f t="shared" ca="1" si="1016"/>
        <v>-9.9384849387017825E-9</v>
      </c>
      <c r="BX1373" s="10">
        <f t="shared" ca="1" si="1000"/>
        <v>-1.8625994260191893E-12</v>
      </c>
      <c r="BY1373" s="10">
        <f t="shared" ca="1" si="1001"/>
        <v>2.8902850229962428E-12</v>
      </c>
      <c r="BZ1373" s="10">
        <f t="shared" ca="1" si="1002"/>
        <v>-3.5034723983035463E-11</v>
      </c>
      <c r="CA1373" s="10">
        <f t="shared" ca="1" si="1003"/>
        <v>-2.0257049910634696E-11</v>
      </c>
      <c r="CB1373" s="10">
        <v>0</v>
      </c>
      <c r="CC1373" s="82">
        <f t="shared" ca="1" si="1004"/>
        <v>3.9725652202851362E-13</v>
      </c>
      <c r="CD1373" s="82">
        <f t="shared" ca="1" si="1005"/>
        <v>3.4270724516460853E-13</v>
      </c>
      <c r="CE1373" s="82">
        <f t="shared" ca="1" si="1006"/>
        <v>1.8915613015532971E-10</v>
      </c>
      <c r="CF1373" s="82">
        <f t="shared" ca="1" si="1007"/>
        <v>3.7028113764059381E-11</v>
      </c>
      <c r="CG1373" s="82">
        <f t="shared" ca="1" si="1017"/>
        <v>2.269242076865822E-10</v>
      </c>
      <c r="CH1373" s="13" t="str">
        <f t="shared" ca="1" si="1018"/>
        <v/>
      </c>
      <c r="CI1373" s="81">
        <f t="shared" ca="1" si="1027"/>
        <v>0.1131775965863165</v>
      </c>
      <c r="CJ1373" s="81">
        <f t="shared" ca="1" si="1028"/>
        <v>0.13063724757458739</v>
      </c>
      <c r="CK1373" s="81">
        <f t="shared" ca="1" si="1029"/>
        <v>0.39004625943939081</v>
      </c>
      <c r="CL1373" s="81">
        <f t="shared" ca="1" si="1030"/>
        <v>0.17284488538116416</v>
      </c>
      <c r="CM1373" s="89">
        <f t="shared" ca="1" si="1019"/>
        <v>0.80670598898145884</v>
      </c>
    </row>
    <row r="1374" spans="1:91" x14ac:dyDescent="0.3">
      <c r="A1374">
        <v>1309</v>
      </c>
      <c r="B1374" s="3">
        <f t="shared" si="1032"/>
        <v>3.8250000000000002</v>
      </c>
      <c r="C1374" s="3">
        <f t="shared" si="1020"/>
        <v>43.633333333333333</v>
      </c>
      <c r="D1374" s="4">
        <f t="shared" ca="1" si="1008"/>
        <v>1374</v>
      </c>
      <c r="E1374" s="58">
        <f>(0.5*(COS(B1374*2*PI())+1)*('key variables'!$B$4-'key variables'!$B$6)+'key variables'!$B$6)/'key variables'!$B$4</f>
        <v>1</v>
      </c>
      <c r="F1374" s="10">
        <f t="shared" ca="1" si="1021"/>
        <v>11689222.907461114</v>
      </c>
      <c r="G1374" s="10">
        <f t="shared" ca="1" si="1022"/>
        <v>13492492.798713122</v>
      </c>
      <c r="H1374" s="10">
        <f t="shared" ca="1" si="1023"/>
        <v>40309474.521088287</v>
      </c>
      <c r="I1374" s="10">
        <f t="shared" ca="1" si="1024"/>
        <v>17912154.249750931</v>
      </c>
      <c r="J1374" s="10">
        <f t="shared" ca="1" si="1009"/>
        <v>83403344.477013454</v>
      </c>
      <c r="K1374" s="82">
        <f t="shared" ca="1" si="986"/>
        <v>2249832.832292099</v>
      </c>
      <c r="L1374" s="82">
        <f t="shared" ca="1" si="987"/>
        <v>2596909.4377209195</v>
      </c>
      <c r="M1374" s="82">
        <f t="shared" ca="1" si="988"/>
        <v>7778311.98309422</v>
      </c>
      <c r="N1374" s="82">
        <f t="shared" ca="1" si="989"/>
        <v>3496312.733215793</v>
      </c>
      <c r="O1374" s="82">
        <f t="shared" ca="1" si="1010"/>
        <v>16121366.986323033</v>
      </c>
      <c r="P1374" s="10">
        <f ca="1">IF(IF($A1374&gt;='key variables'!$B$26,K1374*SUMPRODUCT(Z1374:AC1374,'control variables'!$O$3:$R$3)/J1374+F$65*'key variables'!$B$25/scenario!J$65,K1374*SUMPRODUCT(Z1374:AC1374,'control variables'!$O$7:$R$7)/J1374+F$65*'key variables'!$B$25/scenario!J$65)&lt;'key variables'!$B$28,0,IF($A1374&gt;='key variables'!$B$26,K1374*SUMPRODUCT(Z1374:AC1374,'control variables'!$O$3:$R$3)/J1374+F$65*'key variables'!$B$25/scenario!J$65,K1374*SUMPRODUCT(Z1374:AC1374,'control variables'!$O$7:$R$7)/J1374+F$65*'key variables'!$B$25/scenario!J$65))</f>
        <v>1.3449094460076568E-75</v>
      </c>
      <c r="Q1374" s="10">
        <f ca="1">IF(IF($A1374&gt;='key variables'!$B$26,L1374*SUMPRODUCT(Z1374:AC1374,'control variables'!$O$4:$R$4)/J1374+G$65*'key variables'!$B$25/scenario!J$65,L1374*SUMPRODUCT(Z1374:AC1374,'control variables'!$O$7:$R$7)/J1374+G$65*'key variables'!$B$25/scenario!J$65)&lt;'key variables'!$B$28,0,IF($A1374&gt;='key variables'!$B$26,L1374*SUMPRODUCT(Z1374:AC1374,'control variables'!$O$4:$R$4)/J1374+G$65*'key variables'!$B$25/scenario!J$65,L1374*SUMPRODUCT(Z1374:AC1374,'control variables'!$O$7:$R$7)/J1374+G$65*'key variables'!$B$25/scenario!J$65))</f>
        <v>1.5523855742024512E-75</v>
      </c>
      <c r="R1374" s="10">
        <f ca="1">IF(IF($A1374&gt;='key variables'!$B$26,M1374*SUMPRODUCT(Z1374:AC1374,'control variables'!$O$5:$R$5)/J1374+H$65*'key variables'!$B$25/scenario!J$65,M1374*SUMPRODUCT(Z1374:AC1374,'control variables'!$O$7:$R$7)/J1374+H$65*'key variables'!$B$25/scenario!J$65)&lt;'key variables'!$B$28,0,IF($A1374&gt;='key variables'!$B$26,M1374*SUMPRODUCT(Z1374:AC1374,'control variables'!$O$5:$R$5)/J1374+H$65*'key variables'!$B$25/scenario!J$65,M1374*SUMPRODUCT(Z1374:AC1374,'control variables'!$O$7:$R$7)/J1374+H$65*'key variables'!$B$25/scenario!J$65))</f>
        <v>4.6497344646714548E-75</v>
      </c>
      <c r="S1374" s="10">
        <f ca="1">IF(IF($A1374&gt;='key variables'!$B$26,N1374*SUMPRODUCT(Z1374:AC1374,'control variables'!$O$6:$R$6)/J1374+I$65*'key variables'!$B$25/scenario!J$65,N1374*SUMPRODUCT(Z1374:AC1374,'control variables'!$O$7:$R$7)/J1374+I$65*'key variables'!$B$25/scenario!J$65)&lt;'key variables'!$B$28,0,IF($A1374&gt;='key variables'!$B$26,N1374*SUMPRODUCT(Z1374:AC1374,'control variables'!$O$6:$R$6)/J1374+I$65*'key variables'!$B$25/scenario!J$65,N1374*SUMPRODUCT(Z1374:AC1374,'control variables'!$O$7:$R$7)/J1374+I$65*'key variables'!$B$25/scenario!J$65))</f>
        <v>2.0900326253609724E-75</v>
      </c>
      <c r="T1374" s="10">
        <f t="shared" ca="1" si="1031"/>
        <v>9.6370621102425345E-75</v>
      </c>
      <c r="U1374" s="82">
        <f ca="1">SUMPRODUCT(P1344:P1373,'control variables'!AD$7:AD$36)</f>
        <v>2.851456830718744E-75</v>
      </c>
      <c r="V1374" s="82">
        <f ca="1">SUMPRODUCT(Q1344:Q1373,'control variables'!AE$7:AE$36)</f>
        <v>3.2913446051025934E-75</v>
      </c>
      <c r="W1374" s="82">
        <f ca="1">SUMPRODUCT(R1344:R1373,'control variables'!AF$7:AF$36)</f>
        <v>9.8582972553828714E-75</v>
      </c>
      <c r="X1374" s="82">
        <f ca="1">SUMPRODUCT(S1344:S1373,'control variables'!AG$7:AG$36)</f>
        <v>4.4312558170378453E-75</v>
      </c>
      <c r="Y1374" s="82">
        <f t="shared" ca="1" si="1025"/>
        <v>2.0432354508242055E-74</v>
      </c>
      <c r="Z1374" s="10">
        <f ca="1">IF($A1374&gt;='key variables'!$B$26,SUMPRODUCT(P1344:P1373,'control variables'!V$7:V$36)*$E1374,SUMPRODUCT(P1344:P1373,'control variables'!Z$7:Z$36)*$E1374)</f>
        <v>6.9578433336905063E-75</v>
      </c>
      <c r="AA1374" s="10">
        <f ca="1">IF($A1374&gt;='key variables'!$B$26,SUMPRODUCT(Q1344:Q1373,'control variables'!W$7:W$36)*$E1374,SUMPRODUCT(Q1344:Q1373,'control variables'!AA$7:AA$36)*$E1374)</f>
        <v>8.0312140351495032E-75</v>
      </c>
      <c r="AB1374" s="10">
        <f ca="1">IF($A1374&gt;='key variables'!$B$26,SUMPRODUCT(R1344:R1373,'control variables'!X$7:X$36)*$E1374,SUMPRODUCT(R1344:R1373,'control variables'!AB$7:AB$36)*$E1374)</f>
        <v>2.405524330614382E-74</v>
      </c>
      <c r="AC1374" s="10">
        <f ca="1">IF($A1374&gt;='key variables'!$B$26,SUMPRODUCT(S1344:S1373,'control variables'!Y$7:Y$36)*$E1374,SUMPRODUCT(S1344:S1373,'control variables'!AC$7:AC$36)*$E1374)</f>
        <v>1.0812712790984981E-74</v>
      </c>
      <c r="AD1374" s="10">
        <f t="shared" ca="1" si="1026"/>
        <v>4.9857013465968809E-74</v>
      </c>
      <c r="AE1374" s="82">
        <f ca="1">SUMPRODUCT(P1344:P1373,'control variables'!AL$7:AL$36)</f>
        <v>9.4734558792827117E-75</v>
      </c>
      <c r="AF1374" s="82">
        <f ca="1">SUMPRODUCT(Q1344:Q1373,'control variables'!AM$7:AM$36)</f>
        <v>1.090631286838727E-74</v>
      </c>
      <c r="AG1374" s="82">
        <f ca="1">SUMPRODUCT(R1344:R1373,'control variables'!AN$7:AN$36)</f>
        <v>3.1096764291624307E-74</v>
      </c>
      <c r="AH1374" s="82">
        <f ca="1">SUMPRODUCT(S1344:S1373,'control variables'!AO$7:AO$36)</f>
        <v>1.346459048223222E-74</v>
      </c>
      <c r="AI1374" s="82">
        <f t="shared" ca="1" si="990"/>
        <v>6.4941123521526511E-74</v>
      </c>
      <c r="AJ1374" s="10">
        <f ca="1">SUMPRODUCT(P1344:P1373,'control variables'!AP$7:AP$36)</f>
        <v>9.0519239391671695E-78</v>
      </c>
      <c r="AK1374" s="10">
        <f ca="1">SUMPRODUCT(Q1344:Q1373,'control variables'!AQ$7:AQ$36)</f>
        <v>2.6120859258692691E-77</v>
      </c>
      <c r="AL1374" s="10">
        <f ca="1">SUMPRODUCT(R1344:R1373,'control variables'!AR$7:AR$36)</f>
        <v>9.3885226629504762E-76</v>
      </c>
      <c r="AM1374" s="10">
        <f ca="1">SUMPRODUCT(S1344:S1373,'control variables'!AS$7:AS$36)</f>
        <v>7.033490771927291E-76</v>
      </c>
      <c r="AN1374" s="10">
        <f t="shared" ca="1" si="1011"/>
        <v>1.6773741266856367E-75</v>
      </c>
      <c r="AO1374" s="82">
        <f ca="1">SUMPRODUCT(P1344:P1373,'control variables'!AX$7:AX$36)</f>
        <v>1.2309235170820451E-77</v>
      </c>
      <c r="AP1374" s="82">
        <f ca="1">SUMPRODUCT(Q1344:Q1373,'control variables'!AY$7:AY$36)</f>
        <v>2.8416305893859152E-77</v>
      </c>
      <c r="AQ1374" s="82">
        <f ca="1">SUMPRODUCT(R1344:R1373,'control variables'!AZ$7:AZ$36)</f>
        <v>2.5533916135726515E-76</v>
      </c>
      <c r="AR1374" s="82">
        <f ca="1">SUMPRODUCT(S1344:S1373,'control variables'!BA$7:BA$36)</f>
        <v>1.9128948180581833E-76</v>
      </c>
      <c r="AS1374" s="82">
        <f t="shared" ca="1" si="1012"/>
        <v>4.8735418422776302E-76</v>
      </c>
      <c r="AT1374" s="10">
        <f ca="1">SUMPRODUCT(P1344:P1373,'control variables'!AT$7:AT$36)</f>
        <v>-1.0863380380401974E-77</v>
      </c>
      <c r="AU1374" s="10">
        <f ca="1">SUMPRODUCT(Q1344:Q1373,'control variables'!AU$7:AU$36)</f>
        <v>1.1784377844981528E-77</v>
      </c>
      <c r="AV1374" s="10">
        <f ca="1">SUMPRODUCT(R1344:R1373,'control variables'!AV$7:AV$36)</f>
        <v>5.0744475357652672E-75</v>
      </c>
      <c r="AW1374" s="10">
        <f ca="1">SUMPRODUCT(S1344:S1373,'control variables'!AW$7:AW$36)</f>
        <v>3.8015650807640235E-75</v>
      </c>
      <c r="AX1374" s="10">
        <f t="shared" ca="1" si="991"/>
        <v>8.8769336139938715E-75</v>
      </c>
      <c r="AY1374" s="82">
        <f ca="1">SUMPRODUCT(P1344:P1373,'control variables'!BB$7:BB$36)</f>
        <v>3.9373935159638036E-77</v>
      </c>
      <c r="AZ1374" s="82">
        <f ca="1">SUMPRODUCT(Q1344:Q1373,'control variables'!BC$7:BC$36)</f>
        <v>1.0040346444264974E-76</v>
      </c>
      <c r="BA1374" s="82">
        <f ca="1">SUMPRODUCT(R1344:R1373,'control variables'!BD$7:BD$36)</f>
        <v>7.0285511312314557E-76</v>
      </c>
      <c r="BB1374" s="82">
        <f ca="1">SUMPRODUCT(S1344:S1373,'control variables'!BE$7:BE$36)</f>
        <v>9.9880728914971786E-77</v>
      </c>
      <c r="BC1374" s="82">
        <f t="shared" ca="1" si="1013"/>
        <v>9.4251324164040522E-76</v>
      </c>
      <c r="BD1374" s="10">
        <f ca="1">SUMPRODUCT(P1344:P1373,'control variables'!BF$7:BF$36)</f>
        <v>8.2366842815923197E-78</v>
      </c>
      <c r="BE1374" s="10">
        <f ca="1">SUMPRODUCT(Q1344:Q1373,'control variables'!BG$7:BG$36)</f>
        <v>9.5073388739744203E-78</v>
      </c>
      <c r="BF1374" s="10">
        <f ca="1">SUMPRODUCT(R1344:R1373,'control variables'!BH$7:BH$36)</f>
        <v>2.8476560182119066E-76</v>
      </c>
      <c r="BG1374" s="10">
        <f ca="1">SUMPRODUCT(S1344:S1373,'control variables'!BI$7:BI$36)</f>
        <v>6.400036420454974E-76</v>
      </c>
      <c r="BH1374" s="10">
        <f t="shared" ca="1" si="1014"/>
        <v>9.425132670222548E-76</v>
      </c>
      <c r="BI1374" s="82">
        <f t="shared" ca="1" si="992"/>
        <v>9.5019664340619483E-75</v>
      </c>
      <c r="BJ1374" s="82">
        <f t="shared" ca="1" si="993"/>
        <v>1.1018500710674901E-74</v>
      </c>
      <c r="BK1374" s="82">
        <f t="shared" ca="1" si="994"/>
        <v>3.6874066940512722E-74</v>
      </c>
      <c r="BL1374" s="82">
        <f t="shared" ca="1" si="995"/>
        <v>1.7366036291911215E-74</v>
      </c>
      <c r="BM1374" s="82">
        <f t="shared" ca="1" si="985"/>
        <v>7.4760570377160788E-74</v>
      </c>
      <c r="BN1374" s="10">
        <f ca="1">BN1373+BI1374-INDIRECT(ADDRESS(MAX($D1374-'key variables'!$B$9*30,34),scenario!BI$4),TRUE)</f>
        <v>9439390.0751690175</v>
      </c>
      <c r="BO1374" s="10">
        <f ca="1">BO1373+BJ1374-INDIRECT(ADDRESS(MAX($D1374-'key variables'!$B$9*30,34),scenario!BJ$4),TRUE)</f>
        <v>10895583.360992203</v>
      </c>
      <c r="BP1374" s="10">
        <f ca="1">BP1373+BK1374-INDIRECT(ADDRESS(MAX($D1374-'key variables'!$B$9*30,34),scenario!BK$4),TRUE)</f>
        <v>32531162.537994072</v>
      </c>
      <c r="BQ1374" s="10">
        <f ca="1">BQ1373+BL1374-INDIRECT(ADDRESS(MAX($D1374-'key variables'!$B$9*30,34),scenario!BL$4),TRUE)</f>
        <v>14415841.516535141</v>
      </c>
      <c r="BR1374" s="10">
        <f t="shared" ca="1" si="1015"/>
        <v>67281977.490690395</v>
      </c>
      <c r="BS1374" s="82">
        <f t="shared" ca="1" si="996"/>
        <v>-2.3433848477536824E-9</v>
      </c>
      <c r="BT1374" s="82">
        <f t="shared" ca="1" si="997"/>
        <v>-3.4288309057018498E-10</v>
      </c>
      <c r="BU1374" s="82">
        <f t="shared" ca="1" si="998"/>
        <v>-4.2578247660364599E-9</v>
      </c>
      <c r="BV1374" s="82">
        <f t="shared" ca="1" si="999"/>
        <v>-2.9943922343414556E-9</v>
      </c>
      <c r="BW1374" s="82">
        <f t="shared" ca="1" si="1016"/>
        <v>-9.9384849387017825E-9</v>
      </c>
      <c r="BX1374" s="10">
        <f t="shared" ca="1" si="1000"/>
        <v>-1.8625994260191893E-12</v>
      </c>
      <c r="BY1374" s="10">
        <f t="shared" ca="1" si="1001"/>
        <v>2.8902850229962428E-12</v>
      </c>
      <c r="BZ1374" s="10">
        <f t="shared" ca="1" si="1002"/>
        <v>-3.5034723983035463E-11</v>
      </c>
      <c r="CA1374" s="10">
        <f t="shared" ca="1" si="1003"/>
        <v>-2.0257049910634696E-11</v>
      </c>
      <c r="CB1374" s="10">
        <v>0</v>
      </c>
      <c r="CC1374" s="82">
        <f t="shared" ca="1" si="1004"/>
        <v>3.9725652202851362E-13</v>
      </c>
      <c r="CD1374" s="82">
        <f t="shared" ca="1" si="1005"/>
        <v>3.4270724516460853E-13</v>
      </c>
      <c r="CE1374" s="82">
        <f t="shared" ca="1" si="1006"/>
        <v>1.8915613015532971E-10</v>
      </c>
      <c r="CF1374" s="82">
        <f t="shared" ca="1" si="1007"/>
        <v>3.7028113764059381E-11</v>
      </c>
      <c r="CG1374" s="82">
        <f t="shared" ca="1" si="1017"/>
        <v>2.269242076865822E-10</v>
      </c>
      <c r="CH1374" s="13" t="str">
        <f t="shared" ca="1" si="1018"/>
        <v/>
      </c>
      <c r="CI1374" s="81">
        <f t="shared" ca="1" si="1027"/>
        <v>0.1131775965863165</v>
      </c>
      <c r="CJ1374" s="81">
        <f t="shared" ca="1" si="1028"/>
        <v>0.13063724757458739</v>
      </c>
      <c r="CK1374" s="81">
        <f t="shared" ca="1" si="1029"/>
        <v>0.39004625943939081</v>
      </c>
      <c r="CL1374" s="81">
        <f t="shared" ca="1" si="1030"/>
        <v>0.17284488538116416</v>
      </c>
      <c r="CM1374" s="89">
        <f t="shared" ca="1" si="1019"/>
        <v>0.80670598898145884</v>
      </c>
    </row>
    <row r="1375" spans="1:91" x14ac:dyDescent="0.3">
      <c r="A1375">
        <v>1310</v>
      </c>
      <c r="B1375" s="3">
        <f t="shared" si="1032"/>
        <v>3.8277777777777779</v>
      </c>
      <c r="C1375" s="3">
        <f t="shared" si="1020"/>
        <v>43.666666666666664</v>
      </c>
      <c r="D1375" s="4">
        <f t="shared" ca="1" si="1008"/>
        <v>1375</v>
      </c>
      <c r="E1375" s="58">
        <f>(0.5*(COS(B1375*2*PI())+1)*('key variables'!$B$4-'key variables'!$B$6)+'key variables'!$B$6)/'key variables'!$B$4</f>
        <v>1</v>
      </c>
      <c r="F1375" s="10">
        <f t="shared" ca="1" si="1021"/>
        <v>11689222.907461114</v>
      </c>
      <c r="G1375" s="10">
        <f t="shared" ca="1" si="1022"/>
        <v>13492492.798713122</v>
      </c>
      <c r="H1375" s="10">
        <f t="shared" ca="1" si="1023"/>
        <v>40309474.521088287</v>
      </c>
      <c r="I1375" s="10">
        <f t="shared" ca="1" si="1024"/>
        <v>17912154.249750931</v>
      </c>
      <c r="J1375" s="10">
        <f t="shared" ca="1" si="1009"/>
        <v>83403344.477013454</v>
      </c>
      <c r="K1375" s="82">
        <f t="shared" ca="1" si="986"/>
        <v>2249832.832292099</v>
      </c>
      <c r="L1375" s="82">
        <f t="shared" ca="1" si="987"/>
        <v>2596909.4377209195</v>
      </c>
      <c r="M1375" s="82">
        <f t="shared" ca="1" si="988"/>
        <v>7778311.98309422</v>
      </c>
      <c r="N1375" s="82">
        <f t="shared" ca="1" si="989"/>
        <v>3496312.733215793</v>
      </c>
      <c r="O1375" s="82">
        <f t="shared" ca="1" si="1010"/>
        <v>16121366.986323033</v>
      </c>
      <c r="P1375" s="10">
        <f ca="1">IF(IF($A1375&gt;='key variables'!$B$26,K1375*SUMPRODUCT(Z1375:AC1375,'control variables'!$O$3:$R$3)/J1375+F$65*'key variables'!$B$25/scenario!J$65,K1375*SUMPRODUCT(Z1375:AC1375,'control variables'!$O$7:$R$7)/J1375+F$65*'key variables'!$B$25/scenario!J$65)&lt;'key variables'!$B$28,0,IF($A1375&gt;='key variables'!$B$26,K1375*SUMPRODUCT(Z1375:AC1375,'control variables'!$O$3:$R$3)/J1375+F$65*'key variables'!$B$25/scenario!J$65,K1375*SUMPRODUCT(Z1375:AC1375,'control variables'!$O$7:$R$7)/J1375+F$65*'key variables'!$B$25/scenario!J$65))</f>
        <v>1.1572262926794722E-75</v>
      </c>
      <c r="Q1375" s="10">
        <f ca="1">IF(IF($A1375&gt;='key variables'!$B$26,L1375*SUMPRODUCT(Z1375:AC1375,'control variables'!$O$4:$R$4)/J1375+G$65*'key variables'!$B$25/scenario!J$65,L1375*SUMPRODUCT(Z1375:AC1375,'control variables'!$O$7:$R$7)/J1375+G$65*'key variables'!$B$25/scenario!J$65)&lt;'key variables'!$B$28,0,IF($A1375&gt;='key variables'!$B$26,L1375*SUMPRODUCT(Z1375:AC1375,'control variables'!$O$4:$R$4)/J1375+G$65*'key variables'!$B$25/scenario!J$65,L1375*SUMPRODUCT(Z1375:AC1375,'control variables'!$O$7:$R$7)/J1375+G$65*'key variables'!$B$25/scenario!J$65))</f>
        <v>1.3357489667249829E-75</v>
      </c>
      <c r="R1375" s="10">
        <f ca="1">IF(IF($A1375&gt;='key variables'!$B$26,M1375*SUMPRODUCT(Z1375:AC1375,'control variables'!$O$5:$R$5)/J1375+H$65*'key variables'!$B$25/scenario!J$65,M1375*SUMPRODUCT(Z1375:AC1375,'control variables'!$O$7:$R$7)/J1375+H$65*'key variables'!$B$25/scenario!J$65)&lt;'key variables'!$B$28,0,IF($A1375&gt;='key variables'!$B$26,M1375*SUMPRODUCT(Z1375:AC1375,'control variables'!$O$5:$R$5)/J1375+H$65*'key variables'!$B$25/scenario!J$65,M1375*SUMPRODUCT(Z1375:AC1375,'control variables'!$O$7:$R$7)/J1375+H$65*'key variables'!$B$25/scenario!J$65))</f>
        <v>4.0008604240742947E-75</v>
      </c>
      <c r="S1375" s="10">
        <f ca="1">IF(IF($A1375&gt;='key variables'!$B$26,N1375*SUMPRODUCT(Z1375:AC1375,'control variables'!$O$6:$R$6)/J1375+I$65*'key variables'!$B$25/scenario!J$65,N1375*SUMPRODUCT(Z1375:AC1375,'control variables'!$O$7:$R$7)/J1375+I$65*'key variables'!$B$25/scenario!J$65)&lt;'key variables'!$B$28,0,IF($A1375&gt;='key variables'!$B$26,N1375*SUMPRODUCT(Z1375:AC1375,'control variables'!$O$6:$R$6)/J1375+I$65*'key variables'!$B$25/scenario!J$65,N1375*SUMPRODUCT(Z1375:AC1375,'control variables'!$O$7:$R$7)/J1375+I$65*'key variables'!$B$25/scenario!J$65))</f>
        <v>1.7983669560841592E-75</v>
      </c>
      <c r="T1375" s="10">
        <f t="shared" ca="1" si="1031"/>
        <v>8.2922026395629085E-75</v>
      </c>
      <c r="U1375" s="82">
        <f ca="1">SUMPRODUCT(P1345:P1374,'control variables'!AD$7:AD$36)</f>
        <v>2.4535338247073497E-75</v>
      </c>
      <c r="V1375" s="82">
        <f ca="1">SUMPRODUCT(Q1345:Q1374,'control variables'!AE$7:AE$36)</f>
        <v>2.8320349199716838E-75</v>
      </c>
      <c r="W1375" s="82">
        <f ca="1">SUMPRODUCT(R1345:R1374,'control variables'!AF$7:AF$36)</f>
        <v>8.4825642490981408E-75</v>
      </c>
      <c r="X1375" s="82">
        <f ca="1">SUMPRODUCT(S1345:S1374,'control variables'!AG$7:AG$36)</f>
        <v>3.8128706406868795E-75</v>
      </c>
      <c r="Y1375" s="82">
        <f t="shared" ca="1" si="1025"/>
        <v>1.7581003634464054E-74</v>
      </c>
      <c r="Z1375" s="10">
        <f ca="1">IF($A1375&gt;='key variables'!$B$26,SUMPRODUCT(P1345:P1374,'control variables'!V$7:V$36)*$E1375,SUMPRODUCT(P1345:P1374,'control variables'!Z$7:Z$36)*$E1375)</f>
        <v>5.9868709153563388E-75</v>
      </c>
      <c r="AA1375" s="10">
        <f ca="1">IF($A1375&gt;='key variables'!$B$26,SUMPRODUCT(Q1345:Q1374,'control variables'!W$7:W$36)*$E1375,SUMPRODUCT(Q1345:Q1374,'control variables'!AA$7:AA$36)*$E1375)</f>
        <v>6.910451905293923E-75</v>
      </c>
      <c r="AB1375" s="10">
        <f ca="1">IF($A1375&gt;='key variables'!$B$26,SUMPRODUCT(R1345:R1374,'control variables'!X$7:X$36)*$E1375,SUMPRODUCT(R1345:R1374,'control variables'!AB$7:AB$36)*$E1375)</f>
        <v>2.0698315498717247E-74</v>
      </c>
      <c r="AC1375" s="10">
        <f ca="1">IF($A1375&gt;='key variables'!$B$26,SUMPRODUCT(S1345:S1374,'control variables'!Y$7:Y$36)*$E1375,SUMPRODUCT(S1345:S1374,'control variables'!AC$7:AC$36)*$E1375)</f>
        <v>9.3037903585727519E-75</v>
      </c>
      <c r="AD1375" s="10">
        <f t="shared" ca="1" si="1026"/>
        <v>4.2899428677940255E-74</v>
      </c>
      <c r="AE1375" s="82">
        <f ca="1">SUMPRODUCT(P1345:P1374,'control variables'!AL$7:AL$36)</f>
        <v>8.1514277846647441E-75</v>
      </c>
      <c r="AF1375" s="82">
        <f ca="1">SUMPRODUCT(Q1345:Q1374,'control variables'!AM$7:AM$36)</f>
        <v>9.3843284727843082E-75</v>
      </c>
      <c r="AG1375" s="82">
        <f ca="1">SUMPRODUCT(R1345:R1374,'control variables'!AN$7:AN$36)</f>
        <v>2.6757186784840916E-74</v>
      </c>
      <c r="AH1375" s="82">
        <f ca="1">SUMPRODUCT(S1345:S1374,'control variables'!AO$7:AO$36)</f>
        <v>1.1585596467074107E-74</v>
      </c>
      <c r="AI1375" s="82">
        <f t="shared" ca="1" si="990"/>
        <v>5.5878539509364077E-74</v>
      </c>
      <c r="AJ1375" s="10">
        <f ca="1">SUMPRODUCT(P1345:P1374,'control variables'!AP$7:AP$36)</f>
        <v>7.7887209528003805E-78</v>
      </c>
      <c r="AK1375" s="10">
        <f ca="1">SUMPRODUCT(Q1345:Q1374,'control variables'!AQ$7:AQ$36)</f>
        <v>2.2475673147563806E-77</v>
      </c>
      <c r="AL1375" s="10">
        <f ca="1">SUMPRODUCT(R1345:R1374,'control variables'!AR$7:AR$36)</f>
        <v>8.0783470643580648E-76</v>
      </c>
      <c r="AM1375" s="10">
        <f ca="1">SUMPRODUCT(S1345:S1374,'control variables'!AS$7:AS$36)</f>
        <v>6.0519616950823028E-76</v>
      </c>
      <c r="AN1375" s="10">
        <f t="shared" ca="1" si="1011"/>
        <v>1.4432952700444009E-75</v>
      </c>
      <c r="AO1375" s="82">
        <f ca="1">SUMPRODUCT(P1345:P1374,'control variables'!AX$7:AX$36)</f>
        <v>1.0591471882908634E-77</v>
      </c>
      <c r="AP1375" s="82">
        <f ca="1">SUMPRODUCT(Q1345:Q1374,'control variables'!AY$7:AY$36)</f>
        <v>2.4450788429520229E-77</v>
      </c>
      <c r="AQ1375" s="82">
        <f ca="1">SUMPRODUCT(R1345:R1374,'control variables'!AZ$7:AZ$36)</f>
        <v>2.1970638391342767E-76</v>
      </c>
      <c r="AR1375" s="82">
        <f ca="1">SUMPRODUCT(S1345:S1374,'control variables'!BA$7:BA$36)</f>
        <v>1.6459488667868592E-76</v>
      </c>
      <c r="AS1375" s="82">
        <f t="shared" ca="1" si="1012"/>
        <v>4.1934353090454245E-76</v>
      </c>
      <c r="AT1375" s="10">
        <f ca="1">SUMPRODUCT(P1345:P1374,'control variables'!AT$7:AT$36)</f>
        <v>-9.3473872467008593E-78</v>
      </c>
      <c r="AU1375" s="10">
        <f ca="1">SUMPRODUCT(Q1345:Q1374,'control variables'!AU$7:AU$36)</f>
        <v>1.0139858802809272E-77</v>
      </c>
      <c r="AV1375" s="10">
        <f ca="1">SUMPRODUCT(R1345:R1374,'control variables'!AV$7:AV$36)</f>
        <v>4.3663044576286599E-75</v>
      </c>
      <c r="AW1375" s="10">
        <f ca="1">SUMPRODUCT(S1345:S1374,'control variables'!AW$7:AW$36)</f>
        <v>3.2710537336557929E-75</v>
      </c>
      <c r="AX1375" s="10">
        <f t="shared" ca="1" si="991"/>
        <v>7.6381506628405609E-75</v>
      </c>
      <c r="AY1375" s="82">
        <f ca="1">SUMPRODUCT(P1345:P1374,'control variables'!BB$7:BB$36)</f>
        <v>3.3879272056752618E-77</v>
      </c>
      <c r="AZ1375" s="82">
        <f ca="1">SUMPRODUCT(Q1345:Q1374,'control variables'!BC$7:BC$36)</f>
        <v>8.6392083328769543E-77</v>
      </c>
      <c r="BA1375" s="82">
        <f ca="1">SUMPRODUCT(R1345:R1374,'control variables'!BD$7:BD$36)</f>
        <v>6.0477113850658336E-76</v>
      </c>
      <c r="BB1375" s="82">
        <f ca="1">SUMPRODUCT(S1345:S1374,'control variables'!BE$7:BE$36)</f>
        <v>8.5942295948256824E-77</v>
      </c>
      <c r="BC1375" s="82">
        <f t="shared" ca="1" si="1013"/>
        <v>8.1098478984036233E-76</v>
      </c>
      <c r="BD1375" s="10">
        <f ca="1">SUMPRODUCT(P1345:P1374,'control variables'!BF$7:BF$36)</f>
        <v>7.0872486199372692E-78</v>
      </c>
      <c r="BE1375" s="10">
        <f ca="1">SUMPRODUCT(Q1345:Q1374,'control variables'!BG$7:BG$36)</f>
        <v>8.1805823812424984E-78</v>
      </c>
      <c r="BF1375" s="10">
        <f ca="1">SUMPRODUCT(R1345:R1374,'control variables'!BH$7:BH$36)</f>
        <v>2.4502634185253476E-76</v>
      </c>
      <c r="BG1375" s="10">
        <f ca="1">SUMPRODUCT(S1345:S1374,'control variables'!BI$7:BI$36)</f>
        <v>5.5069063882644071E-76</v>
      </c>
      <c r="BH1375" s="10">
        <f t="shared" ca="1" si="1014"/>
        <v>8.1098481168015531E-76</v>
      </c>
      <c r="BI1375" s="82">
        <f t="shared" ca="1" si="992"/>
        <v>8.1759596694747954E-75</v>
      </c>
      <c r="BJ1375" s="82">
        <f t="shared" ca="1" si="993"/>
        <v>9.4808604149158886E-75</v>
      </c>
      <c r="BK1375" s="82">
        <f t="shared" ca="1" si="994"/>
        <v>3.1728262380976161E-74</v>
      </c>
      <c r="BL1375" s="82">
        <f t="shared" ca="1" si="995"/>
        <v>1.4942592496678155E-74</v>
      </c>
      <c r="BM1375" s="82">
        <f t="shared" ca="1" si="985"/>
        <v>6.4327674962045002E-74</v>
      </c>
      <c r="BN1375" s="10">
        <f ca="1">BN1374+BI1375-INDIRECT(ADDRESS(MAX($D1375-'key variables'!$B$9*30,34),scenario!BI$4),TRUE)</f>
        <v>9439390.0751690175</v>
      </c>
      <c r="BO1375" s="10">
        <f ca="1">BO1374+BJ1375-INDIRECT(ADDRESS(MAX($D1375-'key variables'!$B$9*30,34),scenario!BJ$4),TRUE)</f>
        <v>10895583.360992203</v>
      </c>
      <c r="BP1375" s="10">
        <f ca="1">BP1374+BK1375-INDIRECT(ADDRESS(MAX($D1375-'key variables'!$B$9*30,34),scenario!BK$4),TRUE)</f>
        <v>32531162.537994072</v>
      </c>
      <c r="BQ1375" s="10">
        <f ca="1">BQ1374+BL1375-INDIRECT(ADDRESS(MAX($D1375-'key variables'!$B$9*30,34),scenario!BL$4),TRUE)</f>
        <v>14415841.516535141</v>
      </c>
      <c r="BR1375" s="10">
        <f t="shared" ca="1" si="1015"/>
        <v>67281977.490690395</v>
      </c>
      <c r="BS1375" s="82">
        <f t="shared" ca="1" si="996"/>
        <v>-2.3433848477536824E-9</v>
      </c>
      <c r="BT1375" s="82">
        <f t="shared" ca="1" si="997"/>
        <v>-3.4288309057018498E-10</v>
      </c>
      <c r="BU1375" s="82">
        <f t="shared" ca="1" si="998"/>
        <v>-4.2578247660364599E-9</v>
      </c>
      <c r="BV1375" s="82">
        <f t="shared" ca="1" si="999"/>
        <v>-2.9943922343414556E-9</v>
      </c>
      <c r="BW1375" s="82">
        <f t="shared" ca="1" si="1016"/>
        <v>-9.9384849387017825E-9</v>
      </c>
      <c r="BX1375" s="10">
        <f t="shared" ca="1" si="1000"/>
        <v>-1.8625994260191893E-12</v>
      </c>
      <c r="BY1375" s="10">
        <f t="shared" ca="1" si="1001"/>
        <v>2.8902850229962428E-12</v>
      </c>
      <c r="BZ1375" s="10">
        <f t="shared" ca="1" si="1002"/>
        <v>-3.5034723983035463E-11</v>
      </c>
      <c r="CA1375" s="10">
        <f t="shared" ca="1" si="1003"/>
        <v>-2.0257049910634696E-11</v>
      </c>
      <c r="CB1375" s="10">
        <v>0</v>
      </c>
      <c r="CC1375" s="82">
        <f t="shared" ca="1" si="1004"/>
        <v>3.9725652202851362E-13</v>
      </c>
      <c r="CD1375" s="82">
        <f t="shared" ca="1" si="1005"/>
        <v>3.4270724516460853E-13</v>
      </c>
      <c r="CE1375" s="82">
        <f t="shared" ca="1" si="1006"/>
        <v>1.8915613015532971E-10</v>
      </c>
      <c r="CF1375" s="82">
        <f t="shared" ca="1" si="1007"/>
        <v>3.7028113764059381E-11</v>
      </c>
      <c r="CG1375" s="82">
        <f t="shared" ca="1" si="1017"/>
        <v>2.269242076865822E-10</v>
      </c>
      <c r="CH1375" s="13" t="str">
        <f t="shared" ca="1" si="1018"/>
        <v/>
      </c>
      <c r="CI1375" s="81">
        <f t="shared" ca="1" si="1027"/>
        <v>0.1131775965863165</v>
      </c>
      <c r="CJ1375" s="81">
        <f t="shared" ca="1" si="1028"/>
        <v>0.13063724757458739</v>
      </c>
      <c r="CK1375" s="81">
        <f t="shared" ca="1" si="1029"/>
        <v>0.39004625943939081</v>
      </c>
      <c r="CL1375" s="81">
        <f t="shared" ca="1" si="1030"/>
        <v>0.17284488538116416</v>
      </c>
      <c r="CM1375" s="89">
        <f t="shared" ca="1" si="1019"/>
        <v>0.80670598898145884</v>
      </c>
    </row>
    <row r="1376" spans="1:91" x14ac:dyDescent="0.3">
      <c r="A1376">
        <v>1311</v>
      </c>
      <c r="B1376" s="3">
        <f t="shared" si="1032"/>
        <v>3.8305555555555557</v>
      </c>
      <c r="C1376" s="3">
        <f t="shared" si="1020"/>
        <v>43.7</v>
      </c>
      <c r="D1376" s="4">
        <f t="shared" ca="1" si="1008"/>
        <v>1376</v>
      </c>
      <c r="E1376" s="58">
        <f>(0.5*(COS(B1376*2*PI())+1)*('key variables'!$B$4-'key variables'!$B$6)+'key variables'!$B$6)/'key variables'!$B$4</f>
        <v>1</v>
      </c>
      <c r="F1376" s="10">
        <f t="shared" ca="1" si="1021"/>
        <v>11689222.907461114</v>
      </c>
      <c r="G1376" s="10">
        <f t="shared" ca="1" si="1022"/>
        <v>13492492.798713122</v>
      </c>
      <c r="H1376" s="10">
        <f t="shared" ca="1" si="1023"/>
        <v>40309474.521088287</v>
      </c>
      <c r="I1376" s="10">
        <f t="shared" ca="1" si="1024"/>
        <v>17912154.249750931</v>
      </c>
      <c r="J1376" s="10">
        <f t="shared" ca="1" si="1009"/>
        <v>83403344.477013454</v>
      </c>
      <c r="K1376" s="82">
        <f t="shared" ca="1" si="986"/>
        <v>2249832.832292099</v>
      </c>
      <c r="L1376" s="82">
        <f t="shared" ca="1" si="987"/>
        <v>2596909.4377209195</v>
      </c>
      <c r="M1376" s="82">
        <f t="shared" ca="1" si="988"/>
        <v>7778311.98309422</v>
      </c>
      <c r="N1376" s="82">
        <f t="shared" ca="1" si="989"/>
        <v>3496312.733215793</v>
      </c>
      <c r="O1376" s="82">
        <f t="shared" ca="1" si="1010"/>
        <v>16121366.986323033</v>
      </c>
      <c r="P1376" s="10">
        <f ca="1">IF(IF($A1376&gt;='key variables'!$B$26,K1376*SUMPRODUCT(Z1376:AC1376,'control variables'!$O$3:$R$3)/J1376+F$65*'key variables'!$B$25/scenario!J$65,K1376*SUMPRODUCT(Z1376:AC1376,'control variables'!$O$7:$R$7)/J1376+F$65*'key variables'!$B$25/scenario!J$65)&lt;'key variables'!$B$28,0,IF($A1376&gt;='key variables'!$B$26,K1376*SUMPRODUCT(Z1376:AC1376,'control variables'!$O$3:$R$3)/J1376+F$65*'key variables'!$B$25/scenario!J$65,K1376*SUMPRODUCT(Z1376:AC1376,'control variables'!$O$7:$R$7)/J1376+F$65*'key variables'!$B$25/scenario!J$65))</f>
        <v>9.9573446855027288E-76</v>
      </c>
      <c r="Q1376" s="10">
        <f ca="1">IF(IF($A1376&gt;='key variables'!$B$26,L1376*SUMPRODUCT(Z1376:AC1376,'control variables'!$O$4:$R$4)/J1376+G$65*'key variables'!$B$25/scenario!J$65,L1376*SUMPRODUCT(Z1376:AC1376,'control variables'!$O$7:$R$7)/J1376+G$65*'key variables'!$B$25/scenario!J$65)&lt;'key variables'!$B$28,0,IF($A1376&gt;='key variables'!$B$26,L1376*SUMPRODUCT(Z1376:AC1376,'control variables'!$O$4:$R$4)/J1376+G$65*'key variables'!$B$25/scenario!J$65,L1376*SUMPRODUCT(Z1376:AC1376,'control variables'!$O$7:$R$7)/J1376+G$65*'key variables'!$B$25/scenario!J$65))</f>
        <v>1.1493441653653072E-75</v>
      </c>
      <c r="R1376" s="10">
        <f ca="1">IF(IF($A1376&gt;='key variables'!$B$26,M1376*SUMPRODUCT(Z1376:AC1376,'control variables'!$O$5:$R$5)/J1376+H$65*'key variables'!$B$25/scenario!J$65,M1376*SUMPRODUCT(Z1376:AC1376,'control variables'!$O$7:$R$7)/J1376+H$65*'key variables'!$B$25/scenario!J$65)&lt;'key variables'!$B$28,0,IF($A1376&gt;='key variables'!$B$26,M1376*SUMPRODUCT(Z1376:AC1376,'control variables'!$O$5:$R$5)/J1376+H$65*'key variables'!$B$25/scenario!J$65,M1376*SUMPRODUCT(Z1376:AC1376,'control variables'!$O$7:$R$7)/J1376+H$65*'key variables'!$B$25/scenario!J$65))</f>
        <v>3.4425372576743427E-75</v>
      </c>
      <c r="S1376" s="10">
        <f ca="1">IF(IF($A1376&gt;='key variables'!$B$26,N1376*SUMPRODUCT(Z1376:AC1376,'control variables'!$O$6:$R$6)/J1376+I$65*'key variables'!$B$25/scenario!J$65,N1376*SUMPRODUCT(Z1376:AC1376,'control variables'!$O$7:$R$7)/J1376+I$65*'key variables'!$B$25/scenario!J$65)&lt;'key variables'!$B$28,0,IF($A1376&gt;='key variables'!$B$26,N1376*SUMPRODUCT(Z1376:AC1376,'control variables'!$O$6:$R$6)/J1376+I$65*'key variables'!$B$25/scenario!J$65,N1376*SUMPRODUCT(Z1376:AC1376,'control variables'!$O$7:$R$7)/J1376+I$65*'key variables'!$B$25/scenario!J$65))</f>
        <v>1.547403456525869E-75</v>
      </c>
      <c r="T1376" s="10">
        <f t="shared" ca="1" si="1031"/>
        <v>7.1350193481157916E-75</v>
      </c>
      <c r="U1376" s="82">
        <f ca="1">SUMPRODUCT(P1346:P1375,'control variables'!AD$7:AD$36)</f>
        <v>2.1111412819340171E-75</v>
      </c>
      <c r="V1376" s="82">
        <f ca="1">SUMPRODUCT(Q1346:Q1375,'control variables'!AE$7:AE$36)</f>
        <v>2.4368222566257297E-75</v>
      </c>
      <c r="W1376" s="82">
        <f ca="1">SUMPRODUCT(R1346:R1375,'control variables'!AF$7:AF$36)</f>
        <v>7.2988158478168565E-75</v>
      </c>
      <c r="X1376" s="82">
        <f ca="1">SUMPRODUCT(S1346:S1375,'control variables'!AG$7:AG$36)</f>
        <v>3.2807815939478225E-75</v>
      </c>
      <c r="Y1376" s="82">
        <f t="shared" ca="1" si="1025"/>
        <v>1.5127560980324425E-74</v>
      </c>
      <c r="Z1376" s="10">
        <f ca="1">IF($A1376&gt;='key variables'!$B$26,SUMPRODUCT(P1346:P1375,'control variables'!V$7:V$36)*$E1376,SUMPRODUCT(P1346:P1375,'control variables'!Z$7:Z$36)*$E1376)</f>
        <v>5.151398448939835E-75</v>
      </c>
      <c r="AA1376" s="10">
        <f ca="1">IF($A1376&gt;='key variables'!$B$26,SUMPRODUCT(Q1346:Q1375,'control variables'!W$7:W$36)*$E1376,SUMPRODUCT(Q1346:Q1375,'control variables'!AA$7:AA$36)*$E1376)</f>
        <v>5.9460929974444941E-75</v>
      </c>
      <c r="AB1376" s="10">
        <f ca="1">IF($A1376&gt;='key variables'!$B$26,SUMPRODUCT(R1346:R1375,'control variables'!X$7:X$36)*$E1376,SUMPRODUCT(R1346:R1375,'control variables'!AB$7:AB$36)*$E1376)</f>
        <v>1.7809849563027204E-74</v>
      </c>
      <c r="AC1376" s="10">
        <f ca="1">IF($A1376&gt;='key variables'!$B$26,SUMPRODUCT(S1346:S1375,'control variables'!Y$7:Y$36)*$E1376,SUMPRODUCT(S1346:S1375,'control variables'!AC$7:AC$36)*$E1376)</f>
        <v>8.0054392185872637E-75</v>
      </c>
      <c r="AD1376" s="10">
        <f t="shared" ca="1" si="1026"/>
        <v>3.6912780227998795E-74</v>
      </c>
      <c r="AE1376" s="82">
        <f ca="1">SUMPRODUCT(P1346:P1375,'control variables'!AL$7:AL$36)</f>
        <v>7.0138897330923524E-75</v>
      </c>
      <c r="AF1376" s="82">
        <f ca="1">SUMPRODUCT(Q1346:Q1375,'control variables'!AM$7:AM$36)</f>
        <v>8.0747381766733267E-75</v>
      </c>
      <c r="AG1376" s="82">
        <f ca="1">SUMPRODUCT(R1346:R1375,'control variables'!AN$7:AN$36)</f>
        <v>2.3023200675309516E-74</v>
      </c>
      <c r="AH1376" s="82">
        <f ca="1">SUMPRODUCT(S1346:S1375,'control variables'!AO$7:AO$36)</f>
        <v>9.9688175199241141E-75</v>
      </c>
      <c r="AI1376" s="82">
        <f t="shared" ca="1" si="990"/>
        <v>4.808064610499931E-74</v>
      </c>
      <c r="AJ1376" s="10">
        <f ca="1">SUMPRODUCT(P1346:P1375,'control variables'!AP$7:AP$36)</f>
        <v>6.7017989201280387E-78</v>
      </c>
      <c r="AK1376" s="10">
        <f ca="1">SUMPRODUCT(Q1346:Q1375,'control variables'!AQ$7:AQ$36)</f>
        <v>1.9339175577388846E-77</v>
      </c>
      <c r="AL1376" s="10">
        <f ca="1">SUMPRODUCT(R1346:R1375,'control variables'!AR$7:AR$36)</f>
        <v>6.9510074838242767E-76</v>
      </c>
      <c r="AM1376" s="10">
        <f ca="1">SUMPRODUCT(S1346:S1375,'control variables'!AS$7:AS$36)</f>
        <v>5.2074057600145645E-76</v>
      </c>
      <c r="AN1376" s="10">
        <f t="shared" ca="1" si="1011"/>
        <v>1.2418822988814011E-75</v>
      </c>
      <c r="AO1376" s="82">
        <f ca="1">SUMPRODUCT(P1346:P1375,'control variables'!AX$7:AX$36)</f>
        <v>9.1134237903236855E-78</v>
      </c>
      <c r="AP1376" s="82">
        <f ca="1">SUMPRODUCT(Q1346:Q1375,'control variables'!AY$7:AY$36)</f>
        <v>2.1038661994216328E-77</v>
      </c>
      <c r="AQ1376" s="82">
        <f ca="1">SUMPRODUCT(R1346:R1375,'control variables'!AZ$7:AZ$36)</f>
        <v>1.8904618811986638E-76</v>
      </c>
      <c r="AR1376" s="82">
        <f ca="1">SUMPRODUCT(S1346:S1375,'control variables'!BA$7:BA$36)</f>
        <v>1.41625542946844E-76</v>
      </c>
      <c r="AS1376" s="82">
        <f t="shared" ca="1" si="1012"/>
        <v>3.6082381685125039E-76</v>
      </c>
      <c r="AT1376" s="10">
        <f ca="1">SUMPRODUCT(P1346:P1375,'control variables'!AT$7:AT$36)</f>
        <v>-8.0429521272597515E-78</v>
      </c>
      <c r="AU1376" s="10">
        <f ca="1">SUMPRODUCT(Q1346:Q1375,'control variables'!AU$7:AU$36)</f>
        <v>8.724833664824662E-78</v>
      </c>
      <c r="AV1376" s="10">
        <f ca="1">SUMPRODUCT(R1346:R1375,'control variables'!AV$7:AV$36)</f>
        <v>3.7569832937158967E-75</v>
      </c>
      <c r="AW1376" s="10">
        <f ca="1">SUMPRODUCT(S1346:S1375,'control variables'!AW$7:AW$36)</f>
        <v>2.814575655328016E-75</v>
      </c>
      <c r="AX1376" s="10">
        <f t="shared" ca="1" si="991"/>
        <v>6.5722408305814776E-75</v>
      </c>
      <c r="AY1376" s="82">
        <f ca="1">SUMPRODUCT(P1346:P1375,'control variables'!BB$7:BB$36)</f>
        <v>2.9151393439385416E-77</v>
      </c>
      <c r="AZ1376" s="82">
        <f ca="1">SUMPRODUCT(Q1346:Q1375,'control variables'!BC$7:BC$36)</f>
        <v>7.4336001285575671E-77</v>
      </c>
      <c r="BA1376" s="82">
        <f ca="1">SUMPRODUCT(R1346:R1375,'control variables'!BD$7:BD$36)</f>
        <v>5.2037485840480357E-76</v>
      </c>
      <c r="BB1376" s="82">
        <f ca="1">SUMPRODUCT(S1346:S1375,'control variables'!BE$7:BE$36)</f>
        <v>7.3948982081873987E-77</v>
      </c>
      <c r="BC1376" s="82">
        <f t="shared" ca="1" si="1013"/>
        <v>6.9781123521163862E-76</v>
      </c>
      <c r="BD1376" s="10">
        <f ca="1">SUMPRODUCT(P1346:P1375,'control variables'!BF$7:BF$36)</f>
        <v>6.0982175938267747E-78</v>
      </c>
      <c r="BE1376" s="10">
        <f ca="1">SUMPRODUCT(Q1346:Q1375,'control variables'!BG$7:BG$36)</f>
        <v>7.0389757831698442E-78</v>
      </c>
      <c r="BF1376" s="10">
        <f ca="1">SUMPRODUCT(R1346:R1375,'control variables'!BH$7:BH$36)</f>
        <v>2.1083272634640082E-76</v>
      </c>
      <c r="BG1376" s="10">
        <f ca="1">SUMPRODUCT(S1346:S1375,'control variables'!BI$7:BI$36)</f>
        <v>4.7384133428027404E-76</v>
      </c>
      <c r="BH1376" s="10">
        <f t="shared" ca="1" si="1014"/>
        <v>6.9781125400367148E-76</v>
      </c>
      <c r="BI1376" s="82">
        <f t="shared" ca="1" si="992"/>
        <v>7.0349981744044785E-75</v>
      </c>
      <c r="BJ1376" s="82">
        <f t="shared" ca="1" si="993"/>
        <v>8.1577990116237268E-75</v>
      </c>
      <c r="BK1376" s="82">
        <f t="shared" ca="1" si="994"/>
        <v>2.7300558827430217E-74</v>
      </c>
      <c r="BL1376" s="82">
        <f t="shared" ca="1" si="995"/>
        <v>1.2857342157334004E-74</v>
      </c>
      <c r="BM1376" s="82">
        <f t="shared" ca="1" si="985"/>
        <v>5.5350698170792433E-74</v>
      </c>
      <c r="BN1376" s="10">
        <f ca="1">BN1375+BI1376-INDIRECT(ADDRESS(MAX($D1376-'key variables'!$B$9*30,34),scenario!BI$4),TRUE)</f>
        <v>9439390.0751690175</v>
      </c>
      <c r="BO1376" s="10">
        <f ca="1">BO1375+BJ1376-INDIRECT(ADDRESS(MAX($D1376-'key variables'!$B$9*30,34),scenario!BJ$4),TRUE)</f>
        <v>10895583.360992203</v>
      </c>
      <c r="BP1376" s="10">
        <f ca="1">BP1375+BK1376-INDIRECT(ADDRESS(MAX($D1376-'key variables'!$B$9*30,34),scenario!BK$4),TRUE)</f>
        <v>32531162.537994072</v>
      </c>
      <c r="BQ1376" s="10">
        <f ca="1">BQ1375+BL1376-INDIRECT(ADDRESS(MAX($D1376-'key variables'!$B$9*30,34),scenario!BL$4),TRUE)</f>
        <v>14415841.516535141</v>
      </c>
      <c r="BR1376" s="10">
        <f t="shared" ca="1" si="1015"/>
        <v>67281977.490690395</v>
      </c>
      <c r="BS1376" s="82">
        <f t="shared" ca="1" si="996"/>
        <v>-2.3433848477536824E-9</v>
      </c>
      <c r="BT1376" s="82">
        <f t="shared" ca="1" si="997"/>
        <v>-3.4288309057018498E-10</v>
      </c>
      <c r="BU1376" s="82">
        <f t="shared" ca="1" si="998"/>
        <v>-4.2578247660364599E-9</v>
      </c>
      <c r="BV1376" s="82">
        <f t="shared" ca="1" si="999"/>
        <v>-2.9943922343414556E-9</v>
      </c>
      <c r="BW1376" s="82">
        <f t="shared" ca="1" si="1016"/>
        <v>-9.9384849387017825E-9</v>
      </c>
      <c r="BX1376" s="10">
        <f t="shared" ca="1" si="1000"/>
        <v>-1.8625994260191893E-12</v>
      </c>
      <c r="BY1376" s="10">
        <f t="shared" ca="1" si="1001"/>
        <v>2.8902850229962428E-12</v>
      </c>
      <c r="BZ1376" s="10">
        <f t="shared" ca="1" si="1002"/>
        <v>-3.5034723983035463E-11</v>
      </c>
      <c r="CA1376" s="10">
        <f t="shared" ca="1" si="1003"/>
        <v>-2.0257049910634696E-11</v>
      </c>
      <c r="CB1376" s="10">
        <v>0</v>
      </c>
      <c r="CC1376" s="82">
        <f t="shared" ca="1" si="1004"/>
        <v>3.9725652202851362E-13</v>
      </c>
      <c r="CD1376" s="82">
        <f t="shared" ca="1" si="1005"/>
        <v>3.4270724516460853E-13</v>
      </c>
      <c r="CE1376" s="82">
        <f t="shared" ca="1" si="1006"/>
        <v>1.8915613015532971E-10</v>
      </c>
      <c r="CF1376" s="82">
        <f t="shared" ca="1" si="1007"/>
        <v>3.7028113764059381E-11</v>
      </c>
      <c r="CG1376" s="82">
        <f t="shared" ca="1" si="1017"/>
        <v>2.269242076865822E-10</v>
      </c>
      <c r="CH1376" s="13" t="str">
        <f t="shared" ca="1" si="1018"/>
        <v/>
      </c>
      <c r="CI1376" s="81">
        <f t="shared" ca="1" si="1027"/>
        <v>0.1131775965863165</v>
      </c>
      <c r="CJ1376" s="81">
        <f t="shared" ca="1" si="1028"/>
        <v>0.13063724757458739</v>
      </c>
      <c r="CK1376" s="81">
        <f t="shared" ca="1" si="1029"/>
        <v>0.39004625943939081</v>
      </c>
      <c r="CL1376" s="81">
        <f t="shared" ca="1" si="1030"/>
        <v>0.17284488538116416</v>
      </c>
      <c r="CM1376" s="89">
        <f t="shared" ca="1" si="1019"/>
        <v>0.80670598898145884</v>
      </c>
    </row>
    <row r="1377" spans="1:91" x14ac:dyDescent="0.3">
      <c r="A1377">
        <v>1312</v>
      </c>
      <c r="B1377" s="3">
        <f t="shared" si="1032"/>
        <v>3.8333333333333335</v>
      </c>
      <c r="C1377" s="3">
        <f t="shared" si="1020"/>
        <v>43.733333333333334</v>
      </c>
      <c r="D1377" s="4">
        <f t="shared" ca="1" si="1008"/>
        <v>1377</v>
      </c>
      <c r="E1377" s="58">
        <f>(0.5*(COS(B1377*2*PI())+1)*('key variables'!$B$4-'key variables'!$B$6)+'key variables'!$B$6)/'key variables'!$B$4</f>
        <v>1</v>
      </c>
      <c r="F1377" s="10">
        <f t="shared" ca="1" si="1021"/>
        <v>11689222.907461114</v>
      </c>
      <c r="G1377" s="10">
        <f t="shared" ca="1" si="1022"/>
        <v>13492492.798713122</v>
      </c>
      <c r="H1377" s="10">
        <f t="shared" ca="1" si="1023"/>
        <v>40309474.521088287</v>
      </c>
      <c r="I1377" s="10">
        <f t="shared" ca="1" si="1024"/>
        <v>17912154.249750931</v>
      </c>
      <c r="J1377" s="10">
        <f t="shared" ca="1" si="1009"/>
        <v>83403344.477013454</v>
      </c>
      <c r="K1377" s="82">
        <f t="shared" ca="1" si="986"/>
        <v>2249832.832292099</v>
      </c>
      <c r="L1377" s="82">
        <f t="shared" ca="1" si="987"/>
        <v>2596909.4377209195</v>
      </c>
      <c r="M1377" s="82">
        <f t="shared" ca="1" si="988"/>
        <v>7778311.98309422</v>
      </c>
      <c r="N1377" s="82">
        <f t="shared" ca="1" si="989"/>
        <v>3496312.733215793</v>
      </c>
      <c r="O1377" s="82">
        <f t="shared" ca="1" si="1010"/>
        <v>16121366.986323033</v>
      </c>
      <c r="P1377" s="10">
        <f ca="1">IF(IF($A1377&gt;='key variables'!$B$26,K1377*SUMPRODUCT(Z1377:AC1377,'control variables'!$O$3:$R$3)/J1377+F$65*'key variables'!$B$25/scenario!J$65,K1377*SUMPRODUCT(Z1377:AC1377,'control variables'!$O$7:$R$7)/J1377+F$65*'key variables'!$B$25/scenario!J$65)&lt;'key variables'!$B$28,0,IF($A1377&gt;='key variables'!$B$26,K1377*SUMPRODUCT(Z1377:AC1377,'control variables'!$O$3:$R$3)/J1377+F$65*'key variables'!$B$25/scenario!J$65,K1377*SUMPRODUCT(Z1377:AC1377,'control variables'!$O$7:$R$7)/J1377+F$65*'key variables'!$B$25/scenario!J$65))</f>
        <v>8.5677895337426069E-76</v>
      </c>
      <c r="Q1377" s="10">
        <f ca="1">IF(IF($A1377&gt;='key variables'!$B$26,L1377*SUMPRODUCT(Z1377:AC1377,'control variables'!$O$4:$R$4)/J1377+G$65*'key variables'!$B$25/scenario!J$65,L1377*SUMPRODUCT(Z1377:AC1377,'control variables'!$O$7:$R$7)/J1377+G$65*'key variables'!$B$25/scenario!J$65)&lt;'key variables'!$B$28,0,IF($A1377&gt;='key variables'!$B$26,L1377*SUMPRODUCT(Z1377:AC1377,'control variables'!$O$4:$R$4)/J1377+G$65*'key variables'!$B$25/scenario!J$65,L1377*SUMPRODUCT(Z1377:AC1377,'control variables'!$O$7:$R$7)/J1377+G$65*'key variables'!$B$25/scenario!J$65))</f>
        <v>9.889522981987479E-76</v>
      </c>
      <c r="R1377" s="10">
        <f ca="1">IF(IF($A1377&gt;='key variables'!$B$26,M1377*SUMPRODUCT(Z1377:AC1377,'control variables'!$O$5:$R$5)/J1377+H$65*'key variables'!$B$25/scenario!J$65,M1377*SUMPRODUCT(Z1377:AC1377,'control variables'!$O$7:$R$7)/J1377+H$65*'key variables'!$B$25/scenario!J$65)&lt;'key variables'!$B$28,0,IF($A1377&gt;='key variables'!$B$26,M1377*SUMPRODUCT(Z1377:AC1377,'control variables'!$O$5:$R$5)/J1377+H$65*'key variables'!$B$25/scenario!J$65,M1377*SUMPRODUCT(Z1377:AC1377,'control variables'!$O$7:$R$7)/J1377+H$65*'key variables'!$B$25/scenario!J$65))</f>
        <v>2.9621285209463513E-75</v>
      </c>
      <c r="S1377" s="10">
        <f ca="1">IF(IF($A1377&gt;='key variables'!$B$26,N1377*SUMPRODUCT(Z1377:AC1377,'control variables'!$O$6:$R$6)/J1377+I$65*'key variables'!$B$25/scenario!J$65,N1377*SUMPRODUCT(Z1377:AC1377,'control variables'!$O$7:$R$7)/J1377+I$65*'key variables'!$B$25/scenario!J$65)&lt;'key variables'!$B$28,0,IF($A1377&gt;='key variables'!$B$26,N1377*SUMPRODUCT(Z1377:AC1377,'control variables'!$O$6:$R$6)/J1377+I$65*'key variables'!$B$25/scenario!J$65,N1377*SUMPRODUCT(Z1377:AC1377,'control variables'!$O$7:$R$7)/J1377+I$65*'key variables'!$B$25/scenario!J$65))</f>
        <v>1.3314621074232812E-75</v>
      </c>
      <c r="T1377" s="10">
        <f t="shared" ca="1" si="1031"/>
        <v>6.1393218799426409E-75</v>
      </c>
      <c r="U1377" s="82">
        <f ca="1">SUMPRODUCT(P1347:P1376,'control variables'!AD$7:AD$36)</f>
        <v>1.8165298833072384E-75</v>
      </c>
      <c r="V1377" s="82">
        <f ca="1">SUMPRODUCT(Q1347:Q1376,'control variables'!AE$7:AE$36)</f>
        <v>2.0967618261027253E-75</v>
      </c>
      <c r="W1377" s="82">
        <f ca="1">SUMPRODUCT(R1347:R1376,'control variables'!AF$7:AF$36)</f>
        <v>6.2802604514320557E-75</v>
      </c>
      <c r="X1377" s="82">
        <f ca="1">SUMPRODUCT(S1347:S1376,'control variables'!AG$7:AG$36)</f>
        <v>2.8229459851928756E-75</v>
      </c>
      <c r="Y1377" s="82">
        <f t="shared" ca="1" si="1025"/>
        <v>1.3016498146034897E-74</v>
      </c>
      <c r="Z1377" s="10">
        <f ca="1">IF($A1377&gt;='key variables'!$B$26,SUMPRODUCT(P1347:P1376,'control variables'!V$7:V$36)*$E1377,SUMPRODUCT(P1347:P1376,'control variables'!Z$7:Z$36)*$E1377)</f>
        <v>4.4325168113567479E-75</v>
      </c>
      <c r="AA1377" s="10">
        <f ca="1">IF($A1377&gt;='key variables'!$B$26,SUMPRODUCT(Q1347:Q1376,'control variables'!W$7:W$36)*$E1377,SUMPRODUCT(Q1347:Q1376,'control variables'!AA$7:AA$36)*$E1377)</f>
        <v>5.1163111210097711E-75</v>
      </c>
      <c r="AB1377" s="10">
        <f ca="1">IF($A1377&gt;='key variables'!$B$26,SUMPRODUCT(R1347:R1376,'control variables'!X$7:X$36)*$E1377,SUMPRODUCT(R1347:R1376,'control variables'!AB$7:AB$36)*$E1377)</f>
        <v>1.5324471282569724E-74</v>
      </c>
      <c r="AC1377" s="10">
        <f ca="1">IF($A1377&gt;='key variables'!$B$26,SUMPRODUCT(S1347:S1376,'control variables'!Y$7:Y$36)*$E1377,SUMPRODUCT(S1347:S1376,'control variables'!AC$7:AC$36)*$E1377)</f>
        <v>6.8882739843168966E-75</v>
      </c>
      <c r="AD1377" s="10">
        <f t="shared" ca="1" si="1026"/>
        <v>3.1761573199253139E-74</v>
      </c>
      <c r="AE1377" s="82">
        <f ca="1">SUMPRODUCT(P1347:P1376,'control variables'!AL$7:AL$36)</f>
        <v>6.0350959963760033E-75</v>
      </c>
      <c r="AF1377" s="82">
        <f ca="1">SUMPRODUCT(Q1347:Q1376,'control variables'!AM$7:AM$36)</f>
        <v>6.9479022192070168E-75</v>
      </c>
      <c r="AG1377" s="82">
        <f ca="1">SUMPRODUCT(R1347:R1376,'control variables'!AN$7:AN$36)</f>
        <v>1.9810295215186014E-74</v>
      </c>
      <c r="AH1377" s="82">
        <f ca="1">SUMPRODUCT(S1347:S1376,'control variables'!AO$7:AO$36)</f>
        <v>8.577661325247528E-75</v>
      </c>
      <c r="AI1377" s="82">
        <f t="shared" ca="1" si="990"/>
        <v>4.1370954756016562E-74</v>
      </c>
      <c r="AJ1377" s="10">
        <f ca="1">SUMPRODUCT(P1347:P1376,'control variables'!AP$7:AP$36)</f>
        <v>5.7665576977283774E-78</v>
      </c>
      <c r="AK1377" s="10">
        <f ca="1">SUMPRODUCT(Q1347:Q1376,'control variables'!AQ$7:AQ$36)</f>
        <v>1.6640378668863681E-77</v>
      </c>
      <c r="AL1377" s="10">
        <f ca="1">SUMPRODUCT(R1347:R1376,'control variables'!AR$7:AR$36)</f>
        <v>5.9809890136257085E-76</v>
      </c>
      <c r="AM1377" s="10">
        <f ca="1">SUMPRODUCT(S1347:S1376,'control variables'!AS$7:AS$36)</f>
        <v>4.4807082588555761E-76</v>
      </c>
      <c r="AN1377" s="10">
        <f t="shared" ca="1" si="1011"/>
        <v>1.0685766636147206E-75</v>
      </c>
      <c r="AO1377" s="82">
        <f ca="1">SUMPRODUCT(P1347:P1376,'control variables'!AX$7:AX$36)</f>
        <v>7.841638452164714E-78</v>
      </c>
      <c r="AP1377" s="82">
        <f ca="1">SUMPRODUCT(Q1347:Q1376,'control variables'!AY$7:AY$36)</f>
        <v>1.8102700441859247E-77</v>
      </c>
      <c r="AQ1377" s="82">
        <f ca="1">SUMPRODUCT(R1347:R1376,'control variables'!AZ$7:AZ$36)</f>
        <v>1.6266464636154667E-76</v>
      </c>
      <c r="AR1377" s="82">
        <f ca="1">SUMPRODUCT(S1347:S1376,'control variables'!BA$7:BA$36)</f>
        <v>1.2186158889701235E-76</v>
      </c>
      <c r="AS1377" s="82">
        <f t="shared" ca="1" si="1012"/>
        <v>3.1047057415258294E-76</v>
      </c>
      <c r="AT1377" s="10">
        <f ca="1">SUMPRODUCT(P1347:P1376,'control variables'!AT$7:AT$36)</f>
        <v>-6.9205519375720784E-78</v>
      </c>
      <c r="AU1377" s="10">
        <f ca="1">SUMPRODUCT(Q1347:Q1376,'control variables'!AU$7:AU$36)</f>
        <v>7.5072763792103055E-78</v>
      </c>
      <c r="AV1377" s="10">
        <f ca="1">SUMPRODUCT(R1347:R1376,'control variables'!AV$7:AV$36)</f>
        <v>3.2326933694692857E-75</v>
      </c>
      <c r="AW1377" s="10">
        <f ca="1">SUMPRODUCT(S1347:S1376,'control variables'!AW$7:AW$36)</f>
        <v>2.4217994458658843E-75</v>
      </c>
      <c r="AX1377" s="10">
        <f t="shared" ca="1" si="991"/>
        <v>5.6550795397768088E-75</v>
      </c>
      <c r="AY1377" s="82">
        <f ca="1">SUMPRODUCT(P1347:P1376,'control variables'!BB$7:BB$36)</f>
        <v>2.5083293939559872E-77</v>
      </c>
      <c r="AZ1377" s="82">
        <f ca="1">SUMPRODUCT(Q1347:Q1376,'control variables'!BC$7:BC$36)</f>
        <v>6.3962354815547572E-77</v>
      </c>
      <c r="BA1377" s="82">
        <f ca="1">SUMPRODUCT(R1347:R1376,'control variables'!BD$7:BD$36)</f>
        <v>4.477561444623596E-76</v>
      </c>
      <c r="BB1377" s="82">
        <f ca="1">SUMPRODUCT(S1347:S1376,'control variables'!BE$7:BE$36)</f>
        <v>6.3629344441038741E-77</v>
      </c>
      <c r="BC1377" s="82">
        <f t="shared" ca="1" si="1013"/>
        <v>6.0043113765850576E-76</v>
      </c>
      <c r="BD1377" s="10">
        <f ca="1">SUMPRODUCT(P1347:P1376,'control variables'!BF$7:BF$36)</f>
        <v>5.2472066123154555E-78</v>
      </c>
      <c r="BE1377" s="10">
        <f ca="1">SUMPRODUCT(Q1347:Q1376,'control variables'!BG$7:BG$36)</f>
        <v>6.0566812687639137E-78</v>
      </c>
      <c r="BF1377" s="10">
        <f ca="1">SUMPRODUCT(R1347:R1376,'control variables'!BH$7:BH$36)</f>
        <v>1.8141085632910499E-76</v>
      </c>
      <c r="BG1377" s="10">
        <f ca="1">SUMPRODUCT(S1347:S1376,'control variables'!BI$7:BI$36)</f>
        <v>4.0771640961791151E-76</v>
      </c>
      <c r="BH1377" s="10">
        <f t="shared" ca="1" si="1014"/>
        <v>6.0043115382809586E-76</v>
      </c>
      <c r="BI1377" s="82">
        <f t="shared" ca="1" si="992"/>
        <v>6.0532587383779908E-75</v>
      </c>
      <c r="BJ1377" s="82">
        <f t="shared" ca="1" si="993"/>
        <v>7.019371850401775E-75</v>
      </c>
      <c r="BK1377" s="82">
        <f t="shared" ca="1" si="994"/>
        <v>2.349074472911766E-74</v>
      </c>
      <c r="BL1377" s="82">
        <f t="shared" ca="1" si="995"/>
        <v>1.1063090115554451E-74</v>
      </c>
      <c r="BM1377" s="82">
        <f t="shared" ca="1" si="985"/>
        <v>4.762646543345188E-74</v>
      </c>
      <c r="BN1377" s="10">
        <f ca="1">BN1376+BI1377-INDIRECT(ADDRESS(MAX($D1377-'key variables'!$B$9*30,34),scenario!BI$4),TRUE)</f>
        <v>9439390.0751690175</v>
      </c>
      <c r="BO1377" s="10">
        <f ca="1">BO1376+BJ1377-INDIRECT(ADDRESS(MAX($D1377-'key variables'!$B$9*30,34),scenario!BJ$4),TRUE)</f>
        <v>10895583.360992203</v>
      </c>
      <c r="BP1377" s="10">
        <f ca="1">BP1376+BK1377-INDIRECT(ADDRESS(MAX($D1377-'key variables'!$B$9*30,34),scenario!BK$4),TRUE)</f>
        <v>32531162.537994072</v>
      </c>
      <c r="BQ1377" s="10">
        <f ca="1">BQ1376+BL1377-INDIRECT(ADDRESS(MAX($D1377-'key variables'!$B$9*30,34),scenario!BL$4),TRUE)</f>
        <v>14415841.516535141</v>
      </c>
      <c r="BR1377" s="10">
        <f t="shared" ca="1" si="1015"/>
        <v>67281977.490690395</v>
      </c>
      <c r="BS1377" s="82">
        <f t="shared" ca="1" si="996"/>
        <v>-2.3433848477536824E-9</v>
      </c>
      <c r="BT1377" s="82">
        <f t="shared" ca="1" si="997"/>
        <v>-3.4288309057018498E-10</v>
      </c>
      <c r="BU1377" s="82">
        <f t="shared" ca="1" si="998"/>
        <v>-4.2578247660364599E-9</v>
      </c>
      <c r="BV1377" s="82">
        <f t="shared" ca="1" si="999"/>
        <v>-2.9943922343414556E-9</v>
      </c>
      <c r="BW1377" s="82">
        <f t="shared" ca="1" si="1016"/>
        <v>-9.9384849387017825E-9</v>
      </c>
      <c r="BX1377" s="10">
        <f t="shared" ca="1" si="1000"/>
        <v>-1.8625994260191893E-12</v>
      </c>
      <c r="BY1377" s="10">
        <f t="shared" ca="1" si="1001"/>
        <v>2.8902850229962428E-12</v>
      </c>
      <c r="BZ1377" s="10">
        <f t="shared" ca="1" si="1002"/>
        <v>-3.5034723983035463E-11</v>
      </c>
      <c r="CA1377" s="10">
        <f t="shared" ca="1" si="1003"/>
        <v>-2.0257049910634696E-11</v>
      </c>
      <c r="CB1377" s="10">
        <v>0</v>
      </c>
      <c r="CC1377" s="82">
        <f t="shared" ca="1" si="1004"/>
        <v>3.9725652202851362E-13</v>
      </c>
      <c r="CD1377" s="82">
        <f t="shared" ca="1" si="1005"/>
        <v>3.4270724516460853E-13</v>
      </c>
      <c r="CE1377" s="82">
        <f t="shared" ca="1" si="1006"/>
        <v>1.8915613015532971E-10</v>
      </c>
      <c r="CF1377" s="82">
        <f t="shared" ca="1" si="1007"/>
        <v>3.7028113764059381E-11</v>
      </c>
      <c r="CG1377" s="82">
        <f t="shared" ca="1" si="1017"/>
        <v>2.269242076865822E-10</v>
      </c>
      <c r="CH1377" s="13" t="str">
        <f t="shared" ca="1" si="1018"/>
        <v/>
      </c>
      <c r="CI1377" s="81">
        <f t="shared" ca="1" si="1027"/>
        <v>0.1131775965863165</v>
      </c>
      <c r="CJ1377" s="81">
        <f t="shared" ca="1" si="1028"/>
        <v>0.13063724757458739</v>
      </c>
      <c r="CK1377" s="81">
        <f t="shared" ca="1" si="1029"/>
        <v>0.39004625943939081</v>
      </c>
      <c r="CL1377" s="81">
        <f t="shared" ca="1" si="1030"/>
        <v>0.17284488538116416</v>
      </c>
      <c r="CM1377" s="89">
        <f t="shared" ca="1" si="1019"/>
        <v>0.80670598898145884</v>
      </c>
    </row>
    <row r="1378" spans="1:91" x14ac:dyDescent="0.3">
      <c r="A1378">
        <v>1313</v>
      </c>
      <c r="B1378" s="3">
        <f t="shared" si="1032"/>
        <v>3.8361111111111112</v>
      </c>
      <c r="C1378" s="3">
        <f t="shared" si="1020"/>
        <v>43.766666666666666</v>
      </c>
      <c r="D1378" s="4">
        <f t="shared" ca="1" si="1008"/>
        <v>1378</v>
      </c>
      <c r="E1378" s="58">
        <f>(0.5*(COS(B1378*2*PI())+1)*('key variables'!$B$4-'key variables'!$B$6)+'key variables'!$B$6)/'key variables'!$B$4</f>
        <v>1</v>
      </c>
      <c r="F1378" s="10">
        <f t="shared" ca="1" si="1021"/>
        <v>11689222.907461114</v>
      </c>
      <c r="G1378" s="10">
        <f t="shared" ca="1" si="1022"/>
        <v>13492492.798713122</v>
      </c>
      <c r="H1378" s="10">
        <f t="shared" ca="1" si="1023"/>
        <v>40309474.521088287</v>
      </c>
      <c r="I1378" s="10">
        <f t="shared" ca="1" si="1024"/>
        <v>17912154.249750931</v>
      </c>
      <c r="J1378" s="10">
        <f t="shared" ca="1" si="1009"/>
        <v>83403344.477013454</v>
      </c>
      <c r="K1378" s="82">
        <f t="shared" ca="1" si="986"/>
        <v>2249832.832292099</v>
      </c>
      <c r="L1378" s="82">
        <f t="shared" ca="1" si="987"/>
        <v>2596909.4377209195</v>
      </c>
      <c r="M1378" s="82">
        <f t="shared" ca="1" si="988"/>
        <v>7778311.98309422</v>
      </c>
      <c r="N1378" s="82">
        <f t="shared" ca="1" si="989"/>
        <v>3496312.733215793</v>
      </c>
      <c r="O1378" s="82">
        <f t="shared" ca="1" si="1010"/>
        <v>16121366.986323033</v>
      </c>
      <c r="P1378" s="10">
        <f ca="1">IF(IF($A1378&gt;='key variables'!$B$26,K1378*SUMPRODUCT(Z1378:AC1378,'control variables'!$O$3:$R$3)/J1378+F$65*'key variables'!$B$25/scenario!J$65,K1378*SUMPRODUCT(Z1378:AC1378,'control variables'!$O$7:$R$7)/J1378+F$65*'key variables'!$B$25/scenario!J$65)&lt;'key variables'!$B$28,0,IF($A1378&gt;='key variables'!$B$26,K1378*SUMPRODUCT(Z1378:AC1378,'control variables'!$O$3:$R$3)/J1378+F$65*'key variables'!$B$25/scenario!J$65,K1378*SUMPRODUCT(Z1378:AC1378,'control variables'!$O$7:$R$7)/J1378+F$65*'key variables'!$B$25/scenario!J$65))</f>
        <v>7.3721478780769133E-76</v>
      </c>
      <c r="Q1378" s="10">
        <f ca="1">IF(IF($A1378&gt;='key variables'!$B$26,L1378*SUMPRODUCT(Z1378:AC1378,'control variables'!$O$4:$R$4)/J1378+G$65*'key variables'!$B$25/scenario!J$65,L1378*SUMPRODUCT(Z1378:AC1378,'control variables'!$O$7:$R$7)/J1378+G$65*'key variables'!$B$25/scenario!J$65)&lt;'key variables'!$B$28,0,IF($A1378&gt;='key variables'!$B$26,L1378*SUMPRODUCT(Z1378:AC1378,'control variables'!$O$4:$R$4)/J1378+G$65*'key variables'!$B$25/scenario!J$65,L1378*SUMPRODUCT(Z1378:AC1378,'control variables'!$O$7:$R$7)/J1378+G$65*'key variables'!$B$25/scenario!J$65))</f>
        <v>8.5094324014054518E-76</v>
      </c>
      <c r="R1378" s="10">
        <f ca="1">IF(IF($A1378&gt;='key variables'!$B$26,M1378*SUMPRODUCT(Z1378:AC1378,'control variables'!$O$5:$R$5)/J1378+H$65*'key variables'!$B$25/scenario!J$65,M1378*SUMPRODUCT(Z1378:AC1378,'control variables'!$O$7:$R$7)/J1378+H$65*'key variables'!$B$25/scenario!J$65)&lt;'key variables'!$B$28,0,IF($A1378&gt;='key variables'!$B$26,M1378*SUMPRODUCT(Z1378:AC1378,'control variables'!$O$5:$R$5)/J1378+H$65*'key variables'!$B$25/scenario!J$65,M1378*SUMPRODUCT(Z1378:AC1378,'control variables'!$O$7:$R$7)/J1378+H$65*'key variables'!$B$25/scenario!J$65))</f>
        <v>2.5487611949714568E-75</v>
      </c>
      <c r="S1378" s="10">
        <f ca="1">IF(IF($A1378&gt;='key variables'!$B$26,N1378*SUMPRODUCT(Z1378:AC1378,'control variables'!$O$6:$R$6)/J1378+I$65*'key variables'!$B$25/scenario!J$65,N1378*SUMPRODUCT(Z1378:AC1378,'control variables'!$O$7:$R$7)/J1378+I$65*'key variables'!$B$25/scenario!J$65)&lt;'key variables'!$B$28,0,IF($A1378&gt;='key variables'!$B$26,N1378*SUMPRODUCT(Z1378:AC1378,'control variables'!$O$6:$R$6)/J1378+I$65*'key variables'!$B$25/scenario!J$65,N1378*SUMPRODUCT(Z1378:AC1378,'control variables'!$O$7:$R$7)/J1378+I$65*'key variables'!$B$25/scenario!J$65))</f>
        <v>1.1456555405945669E-75</v>
      </c>
      <c r="T1378" s="10">
        <f t="shared" ca="1" si="1031"/>
        <v>5.2825747635142602E-75</v>
      </c>
      <c r="U1378" s="82">
        <f ca="1">SUMPRODUCT(P1348:P1377,'control variables'!AD$7:AD$36)</f>
        <v>1.563031733207964E-75</v>
      </c>
      <c r="V1378" s="82">
        <f ca="1">SUMPRODUCT(Q1348:Q1377,'control variables'!AE$7:AE$36)</f>
        <v>1.8041570916581129E-75</v>
      </c>
      <c r="W1378" s="82">
        <f ca="1">SUMPRODUCT(R1348:R1377,'control variables'!AF$7:AF$36)</f>
        <v>5.4038452483520237E-75</v>
      </c>
      <c r="X1378" s="82">
        <f ca="1">SUMPRODUCT(S1348:S1377,'control variables'!AG$7:AG$36)</f>
        <v>2.4290016897245838E-75</v>
      </c>
      <c r="Y1378" s="82">
        <f t="shared" ca="1" si="1025"/>
        <v>1.1200035762942684E-74</v>
      </c>
      <c r="Z1378" s="10">
        <f ca="1">IF($A1378&gt;='key variables'!$B$26,SUMPRODUCT(P1348:P1377,'control variables'!V$7:V$36)*$E1378,SUMPRODUCT(P1348:P1377,'control variables'!Z$7:Z$36)*$E1378)</f>
        <v>3.8139556622733421E-75</v>
      </c>
      <c r="AA1378" s="10">
        <f ca="1">IF($A1378&gt;='key variables'!$B$26,SUMPRODUCT(Q1348:Q1377,'control variables'!W$7:W$36)*$E1378,SUMPRODUCT(Q1348:Q1377,'control variables'!AA$7:AA$36)*$E1378)</f>
        <v>4.4023259471754686E-75</v>
      </c>
      <c r="AB1378" s="10">
        <f ca="1">IF($A1378&gt;='key variables'!$B$26,SUMPRODUCT(R1348:R1377,'control variables'!X$7:X$36)*$E1378,SUMPRODUCT(R1348:R1377,'control variables'!AB$7:AB$36)*$E1378)</f>
        <v>1.3185929463313652E-74</v>
      </c>
      <c r="AC1378" s="10">
        <f ca="1">IF($A1378&gt;='key variables'!$B$26,SUMPRODUCT(S1348:S1377,'control variables'!Y$7:Y$36)*$E1378,SUMPRODUCT(S1348:S1377,'control variables'!AC$7:AC$36)*$E1378)</f>
        <v>5.9270100224919659E-75</v>
      </c>
      <c r="AD1378" s="10">
        <f t="shared" ca="1" si="1026"/>
        <v>2.732922109525443E-74</v>
      </c>
      <c r="AE1378" s="82">
        <f ca="1">SUMPRODUCT(P1348:P1377,'control variables'!AL$7:AL$36)</f>
        <v>5.1928936826064702E-75</v>
      </c>
      <c r="AF1378" s="82">
        <f ca="1">SUMPRODUCT(Q1348:Q1377,'control variables'!AM$7:AM$36)</f>
        <v>5.9783170910873663E-75</v>
      </c>
      <c r="AG1378" s="82">
        <f ca="1">SUMPRODUCT(R1348:R1377,'control variables'!AN$7:AN$36)</f>
        <v>1.7045753196847638E-74</v>
      </c>
      <c r="AH1378" s="82">
        <f ca="1">SUMPRODUCT(S1348:S1377,'control variables'!AO$7:AO$36)</f>
        <v>7.3806420534425887E-75</v>
      </c>
      <c r="AI1378" s="82">
        <f t="shared" ca="1" si="990"/>
        <v>3.559760602398406E-74</v>
      </c>
      <c r="AJ1378" s="10">
        <f ca="1">SUMPRODUCT(P1348:P1377,'control variables'!AP$7:AP$36)</f>
        <v>4.9618301112196176E-78</v>
      </c>
      <c r="AK1378" s="10">
        <f ca="1">SUMPRODUCT(Q1348:Q1377,'control variables'!AQ$7:AQ$36)</f>
        <v>1.4318200956142341E-77</v>
      </c>
      <c r="AL1378" s="10">
        <f ca="1">SUMPRODUCT(R1348:R1377,'control variables'!AR$7:AR$36)</f>
        <v>5.1463373711447128E-76</v>
      </c>
      <c r="AM1378" s="10">
        <f ca="1">SUMPRODUCT(S1348:S1377,'control variables'!AS$7:AS$36)</f>
        <v>3.855421956002987E-76</v>
      </c>
      <c r="AN1378" s="10">
        <f t="shared" ca="1" si="1011"/>
        <v>9.1945596378213193E-76</v>
      </c>
      <c r="AO1378" s="82">
        <f ca="1">SUMPRODUCT(P1348:P1377,'control variables'!AX$7:AX$36)</f>
        <v>6.7473317415302802E-78</v>
      </c>
      <c r="AP1378" s="82">
        <f ca="1">SUMPRODUCT(Q1348:Q1377,'control variables'!AY$7:AY$36)</f>
        <v>1.5576454594773181E-77</v>
      </c>
      <c r="AQ1378" s="82">
        <f ca="1">SUMPRODUCT(R1348:R1377,'control variables'!AZ$7:AZ$36)</f>
        <v>1.3996466915878764E-76</v>
      </c>
      <c r="AR1378" s="82">
        <f ca="1">SUMPRODUCT(S1348:S1377,'control variables'!BA$7:BA$36)</f>
        <v>1.0485570992005412E-76</v>
      </c>
      <c r="AS1378" s="82">
        <f t="shared" ca="1" si="1012"/>
        <v>2.671441654151452E-76</v>
      </c>
      <c r="AT1378" s="10">
        <f ca="1">SUMPRODUCT(P1348:P1377,'control variables'!AT$7:AT$36)</f>
        <v>-5.9547835624069821E-78</v>
      </c>
      <c r="AU1378" s="10">
        <f ca="1">SUMPRODUCT(Q1348:Q1377,'control variables'!AU$7:AU$36)</f>
        <v>6.4596301544485202E-78</v>
      </c>
      <c r="AV1378" s="10">
        <f ca="1">SUMPRODUCT(R1348:R1377,'control variables'!AV$7:AV$36)</f>
        <v>2.7815685096312089E-75</v>
      </c>
      <c r="AW1378" s="10">
        <f ca="1">SUMPRODUCT(S1348:S1377,'control variables'!AW$7:AW$36)</f>
        <v>2.0838354602028889E-75</v>
      </c>
      <c r="AX1378" s="10">
        <f t="shared" ca="1" si="991"/>
        <v>4.8659088164261392E-75</v>
      </c>
      <c r="AY1378" s="82">
        <f ca="1">SUMPRODUCT(P1348:P1377,'control variables'!BB$7:BB$36)</f>
        <v>2.1582900871157309E-77</v>
      </c>
      <c r="AZ1378" s="82">
        <f ca="1">SUMPRODUCT(Q1348:Q1377,'control variables'!BC$7:BC$36)</f>
        <v>5.503635873327319E-77</v>
      </c>
      <c r="BA1378" s="82">
        <f ca="1">SUMPRODUCT(R1348:R1377,'control variables'!BD$7:BD$36)</f>
        <v>3.8527142821307888E-76</v>
      </c>
      <c r="BB1378" s="82">
        <f ca="1">SUMPRODUCT(S1348:S1377,'control variables'!BE$7:BE$36)</f>
        <v>5.4749820214073547E-77</v>
      </c>
      <c r="BC1378" s="82">
        <f t="shared" ca="1" si="1013"/>
        <v>5.166405080315829E-76</v>
      </c>
      <c r="BD1378" s="10">
        <f ca="1">SUMPRODUCT(P1348:P1377,'control variables'!BF$7:BF$36)</f>
        <v>4.5149548714363466E-78</v>
      </c>
      <c r="BE1378" s="10">
        <f ca="1">SUMPRODUCT(Q1348:Q1377,'control variables'!BG$7:BG$36)</f>
        <v>5.2114667135388415E-78</v>
      </c>
      <c r="BF1378" s="10">
        <f ca="1">SUMPRODUCT(R1348:R1377,'control variables'!BH$7:BH$36)</f>
        <v>1.5609483102726558E-76</v>
      </c>
      <c r="BG1378" s="10">
        <f ca="1">SUMPRODUCT(S1348:S1377,'control variables'!BI$7:BI$36)</f>
        <v>3.5081926933245346E-76</v>
      </c>
      <c r="BH1378" s="10">
        <f t="shared" ca="1" si="1014"/>
        <v>5.1664052194469426E-76</v>
      </c>
      <c r="BI1378" s="82">
        <f t="shared" ca="1" si="992"/>
        <v>5.2085217999152205E-75</v>
      </c>
      <c r="BJ1378" s="82">
        <f t="shared" ca="1" si="993"/>
        <v>6.0398130799750876E-75</v>
      </c>
      <c r="BK1378" s="82">
        <f t="shared" ca="1" si="994"/>
        <v>2.0212593134691925E-74</v>
      </c>
      <c r="BL1378" s="82">
        <f t="shared" ca="1" si="995"/>
        <v>9.5192273338595503E-75</v>
      </c>
      <c r="BM1378" s="82">
        <f t="shared" ref="BM1378:BM1441" ca="1" si="1033">SUM(BI1378:BL1378)</f>
        <v>4.0980155348441781E-74</v>
      </c>
      <c r="BN1378" s="10">
        <f ca="1">BN1377+BI1378-INDIRECT(ADDRESS(MAX($D1378-'key variables'!$B$9*30,34),scenario!BI$4),TRUE)</f>
        <v>9439390.0751690175</v>
      </c>
      <c r="BO1378" s="10">
        <f ca="1">BO1377+BJ1378-INDIRECT(ADDRESS(MAX($D1378-'key variables'!$B$9*30,34),scenario!BJ$4),TRUE)</f>
        <v>10895583.360992203</v>
      </c>
      <c r="BP1378" s="10">
        <f ca="1">BP1377+BK1378-INDIRECT(ADDRESS(MAX($D1378-'key variables'!$B$9*30,34),scenario!BK$4),TRUE)</f>
        <v>32531162.537994072</v>
      </c>
      <c r="BQ1378" s="10">
        <f ca="1">BQ1377+BL1378-INDIRECT(ADDRESS(MAX($D1378-'key variables'!$B$9*30,34),scenario!BL$4),TRUE)</f>
        <v>14415841.516535141</v>
      </c>
      <c r="BR1378" s="10">
        <f t="shared" ca="1" si="1015"/>
        <v>67281977.490690395</v>
      </c>
      <c r="BS1378" s="82">
        <f t="shared" ca="1" si="996"/>
        <v>-2.3433848477536824E-9</v>
      </c>
      <c r="BT1378" s="82">
        <f t="shared" ca="1" si="997"/>
        <v>-3.4288309057018498E-10</v>
      </c>
      <c r="BU1378" s="82">
        <f t="shared" ca="1" si="998"/>
        <v>-4.2578247660364599E-9</v>
      </c>
      <c r="BV1378" s="82">
        <f t="shared" ca="1" si="999"/>
        <v>-2.9943922343414556E-9</v>
      </c>
      <c r="BW1378" s="82">
        <f t="shared" ca="1" si="1016"/>
        <v>-9.9384849387017825E-9</v>
      </c>
      <c r="BX1378" s="10">
        <f t="shared" ca="1" si="1000"/>
        <v>-1.8625994260191893E-12</v>
      </c>
      <c r="BY1378" s="10">
        <f t="shared" ca="1" si="1001"/>
        <v>2.8902850229962428E-12</v>
      </c>
      <c r="BZ1378" s="10">
        <f t="shared" ca="1" si="1002"/>
        <v>-3.5034723983035463E-11</v>
      </c>
      <c r="CA1378" s="10">
        <f t="shared" ca="1" si="1003"/>
        <v>-2.0257049910634696E-11</v>
      </c>
      <c r="CB1378" s="10">
        <v>0</v>
      </c>
      <c r="CC1378" s="82">
        <f t="shared" ca="1" si="1004"/>
        <v>3.9725652202851362E-13</v>
      </c>
      <c r="CD1378" s="82">
        <f t="shared" ca="1" si="1005"/>
        <v>3.4270724516460853E-13</v>
      </c>
      <c r="CE1378" s="82">
        <f t="shared" ca="1" si="1006"/>
        <v>1.8915613015532971E-10</v>
      </c>
      <c r="CF1378" s="82">
        <f t="shared" ca="1" si="1007"/>
        <v>3.7028113764059381E-11</v>
      </c>
      <c r="CG1378" s="82">
        <f t="shared" ca="1" si="1017"/>
        <v>2.269242076865822E-10</v>
      </c>
      <c r="CH1378" s="13" t="str">
        <f t="shared" ca="1" si="1018"/>
        <v/>
      </c>
      <c r="CI1378" s="81">
        <f t="shared" ca="1" si="1027"/>
        <v>0.1131775965863165</v>
      </c>
      <c r="CJ1378" s="81">
        <f t="shared" ca="1" si="1028"/>
        <v>0.13063724757458739</v>
      </c>
      <c r="CK1378" s="81">
        <f t="shared" ca="1" si="1029"/>
        <v>0.39004625943939081</v>
      </c>
      <c r="CL1378" s="81">
        <f t="shared" ca="1" si="1030"/>
        <v>0.17284488538116416</v>
      </c>
      <c r="CM1378" s="89">
        <f t="shared" ca="1" si="1019"/>
        <v>0.80670598898145884</v>
      </c>
    </row>
    <row r="1379" spans="1:91" x14ac:dyDescent="0.3">
      <c r="A1379">
        <v>1314</v>
      </c>
      <c r="B1379" s="3">
        <f t="shared" si="1032"/>
        <v>3.838888888888889</v>
      </c>
      <c r="C1379" s="3">
        <f t="shared" si="1020"/>
        <v>43.8</v>
      </c>
      <c r="D1379" s="4">
        <f t="shared" ca="1" si="1008"/>
        <v>1379</v>
      </c>
      <c r="E1379" s="58">
        <f>(0.5*(COS(B1379*2*PI())+1)*('key variables'!$B$4-'key variables'!$B$6)+'key variables'!$B$6)/'key variables'!$B$4</f>
        <v>1</v>
      </c>
      <c r="F1379" s="10">
        <f t="shared" ca="1" si="1021"/>
        <v>11689222.907461114</v>
      </c>
      <c r="G1379" s="10">
        <f t="shared" ca="1" si="1022"/>
        <v>13492492.798713122</v>
      </c>
      <c r="H1379" s="10">
        <f t="shared" ca="1" si="1023"/>
        <v>40309474.521088287</v>
      </c>
      <c r="I1379" s="10">
        <f t="shared" ca="1" si="1024"/>
        <v>17912154.249750931</v>
      </c>
      <c r="J1379" s="10">
        <f t="shared" ca="1" si="1009"/>
        <v>83403344.477013454</v>
      </c>
      <c r="K1379" s="82">
        <f t="shared" ref="K1379:K1442" ca="1" si="1034">MAX(F1379-BN1378-BS1378,0.001)</f>
        <v>2249832.832292099</v>
      </c>
      <c r="L1379" s="82">
        <f t="shared" ref="L1379:L1442" ca="1" si="1035">MAX(G1379-BO1378-BT1378,0.001)</f>
        <v>2596909.4377209195</v>
      </c>
      <c r="M1379" s="82">
        <f t="shared" ref="M1379:M1442" ca="1" si="1036">MAX(H1379-BP1378-BU1378,0.001)</f>
        <v>7778311.98309422</v>
      </c>
      <c r="N1379" s="82">
        <f t="shared" ref="N1379:N1442" ca="1" si="1037">MAX(I1379-BQ1378-BV1378,0.001)</f>
        <v>3496312.733215793</v>
      </c>
      <c r="O1379" s="82">
        <f t="shared" ca="1" si="1010"/>
        <v>16121366.986323033</v>
      </c>
      <c r="P1379" s="10">
        <f ca="1">IF(IF($A1379&gt;='key variables'!$B$26,K1379*SUMPRODUCT(Z1379:AC1379,'control variables'!$O$3:$R$3)/J1379+F$65*'key variables'!$B$25/scenario!J$65,K1379*SUMPRODUCT(Z1379:AC1379,'control variables'!$O$7:$R$7)/J1379+F$65*'key variables'!$B$25/scenario!J$65)&lt;'key variables'!$B$28,0,IF($A1379&gt;='key variables'!$B$26,K1379*SUMPRODUCT(Z1379:AC1379,'control variables'!$O$3:$R$3)/J1379+F$65*'key variables'!$B$25/scenario!J$65,K1379*SUMPRODUCT(Z1379:AC1379,'control variables'!$O$7:$R$7)/J1379+F$65*'key variables'!$B$25/scenario!J$65))</f>
        <v>6.343358940155154E-76</v>
      </c>
      <c r="Q1379" s="10">
        <f ca="1">IF(IF($A1379&gt;='key variables'!$B$26,L1379*SUMPRODUCT(Z1379:AC1379,'control variables'!$O$4:$R$4)/J1379+G$65*'key variables'!$B$25/scenario!J$65,L1379*SUMPRODUCT(Z1379:AC1379,'control variables'!$O$7:$R$7)/J1379+G$65*'key variables'!$B$25/scenario!J$65)&lt;'key variables'!$B$28,0,IF($A1379&gt;='key variables'!$B$26,L1379*SUMPRODUCT(Z1379:AC1379,'control variables'!$O$4:$R$4)/J1379+G$65*'key variables'!$B$25/scenario!J$65,L1379*SUMPRODUCT(Z1379:AC1379,'control variables'!$O$7:$R$7)/J1379+G$65*'key variables'!$B$25/scenario!J$65))</f>
        <v>7.3219345286901574E-76</v>
      </c>
      <c r="R1379" s="10">
        <f ca="1">IF(IF($A1379&gt;='key variables'!$B$26,M1379*SUMPRODUCT(Z1379:AC1379,'control variables'!$O$5:$R$5)/J1379+H$65*'key variables'!$B$25/scenario!J$65,M1379*SUMPRODUCT(Z1379:AC1379,'control variables'!$O$7:$R$7)/J1379+H$65*'key variables'!$B$25/scenario!J$65)&lt;'key variables'!$B$28,0,IF($A1379&gt;='key variables'!$B$26,M1379*SUMPRODUCT(Z1379:AC1379,'control variables'!$O$5:$R$5)/J1379+H$65*'key variables'!$B$25/scenario!J$65,M1379*SUMPRODUCT(Z1379:AC1379,'control variables'!$O$7:$R$7)/J1379+H$65*'key variables'!$B$25/scenario!J$65))</f>
        <v>2.1930795990299925E-75</v>
      </c>
      <c r="S1379" s="10">
        <f ca="1">IF(IF($A1379&gt;='key variables'!$B$26,N1379*SUMPRODUCT(Z1379:AC1379,'control variables'!$O$6:$R$6)/J1379+I$65*'key variables'!$B$25/scenario!J$65,N1379*SUMPRODUCT(Z1379:AC1379,'control variables'!$O$7:$R$7)/J1379+I$65*'key variables'!$B$25/scenario!J$65)&lt;'key variables'!$B$28,0,IF($A1379&gt;='key variables'!$B$26,N1379*SUMPRODUCT(Z1379:AC1379,'control variables'!$O$6:$R$6)/J1379+I$65*'key variables'!$B$25/scenario!J$65,N1379*SUMPRODUCT(Z1379:AC1379,'control variables'!$O$7:$R$7)/J1379+I$65*'key variables'!$B$25/scenario!J$65))</f>
        <v>9.8577842386750504E-76</v>
      </c>
      <c r="T1379" s="10">
        <f t="shared" ca="1" si="1031"/>
        <v>4.5453873697820284E-75</v>
      </c>
      <c r="U1379" s="82">
        <f ca="1">SUMPRODUCT(P1349:P1378,'control variables'!AD$7:AD$36)</f>
        <v>1.3449094460076568E-75</v>
      </c>
      <c r="V1379" s="82">
        <f ca="1">SUMPRODUCT(Q1349:Q1378,'control variables'!AE$7:AE$36)</f>
        <v>1.5523855742024512E-75</v>
      </c>
      <c r="W1379" s="82">
        <f ca="1">SUMPRODUCT(R1349:R1378,'control variables'!AF$7:AF$36)</f>
        <v>4.6497344646714548E-75</v>
      </c>
      <c r="X1379" s="82">
        <f ca="1">SUMPRODUCT(S1349:S1378,'control variables'!AG$7:AG$36)</f>
        <v>2.0900326253609724E-75</v>
      </c>
      <c r="Y1379" s="82">
        <f t="shared" ca="1" si="1025"/>
        <v>9.6370621102425345E-75</v>
      </c>
      <c r="Z1379" s="10">
        <f ca="1">IF($A1379&gt;='key variables'!$B$26,SUMPRODUCT(P1349:P1378,'control variables'!V$7:V$36)*$E1379,SUMPRODUCT(P1349:P1378,'control variables'!Z$7:Z$36)*$E1379)</f>
        <v>3.2817151999327507E-75</v>
      </c>
      <c r="AA1379" s="10">
        <f ca="1">IF($A1379&gt;='key variables'!$B$26,SUMPRODUCT(Q1349:Q1378,'control variables'!W$7:W$36)*$E1379,SUMPRODUCT(Q1349:Q1378,'control variables'!AA$7:AA$36)*$E1379)</f>
        <v>3.7879779565378344E-75</v>
      </c>
      <c r="AB1379" s="10">
        <f ca="1">IF($A1379&gt;='key variables'!$B$26,SUMPRODUCT(R1349:R1378,'control variables'!X$7:X$36)*$E1379,SUMPRODUCT(R1349:R1378,'control variables'!AB$7:AB$36)*$E1379)</f>
        <v>1.1345822808858918E-74</v>
      </c>
      <c r="AC1379" s="10">
        <f ca="1">IF($A1379&gt;='key variables'!$B$26,SUMPRODUCT(S1349:S1378,'control variables'!Y$7:Y$36)*$E1379,SUMPRODUCT(S1349:S1378,'control variables'!AC$7:AC$36)*$E1379)</f>
        <v>5.0998911899704256E-75</v>
      </c>
      <c r="AD1379" s="10">
        <f t="shared" ca="1" si="1026"/>
        <v>2.351540715529993E-74</v>
      </c>
      <c r="AE1379" s="82">
        <f ca="1">SUMPRODUCT(P1349:P1378,'control variables'!AL$7:AL$36)</f>
        <v>4.4682213530732587E-75</v>
      </c>
      <c r="AF1379" s="82">
        <f ca="1">SUMPRODUCT(Q1349:Q1378,'control variables'!AM$7:AM$36)</f>
        <v>5.1440383174630278E-75</v>
      </c>
      <c r="AG1379" s="82">
        <f ca="1">SUMPRODUCT(R1349:R1378,'control variables'!AN$7:AN$36)</f>
        <v>1.4667005155234037E-74</v>
      </c>
      <c r="AH1379" s="82">
        <f ca="1">SUMPRODUCT(S1349:S1378,'control variables'!AO$7:AO$36)</f>
        <v>6.3506677467792488E-75</v>
      </c>
      <c r="AI1379" s="82">
        <f t="shared" ref="AI1379:AI1442" ca="1" si="1038">SUM(AE1379:AH1379)</f>
        <v>3.0629932572549571E-74</v>
      </c>
      <c r="AJ1379" s="10">
        <f ca="1">SUMPRODUCT(P1349:P1378,'control variables'!AP$7:AP$36)</f>
        <v>4.2694028817754032E-78</v>
      </c>
      <c r="AK1379" s="10">
        <f ca="1">SUMPRODUCT(Q1349:Q1378,'control variables'!AQ$7:AQ$36)</f>
        <v>1.2320084939177344E-77</v>
      </c>
      <c r="AL1379" s="10">
        <f ca="1">SUMPRODUCT(R1349:R1378,'control variables'!AR$7:AR$36)</f>
        <v>4.4281620108821148E-76</v>
      </c>
      <c r="AM1379" s="10">
        <f ca="1">SUMPRODUCT(S1349:S1378,'control variables'!AS$7:AS$36)</f>
        <v>3.3173948403028573E-76</v>
      </c>
      <c r="AN1379" s="10">
        <f t="shared" ca="1" si="1011"/>
        <v>7.9114517293944994E-76</v>
      </c>
      <c r="AO1379" s="82">
        <f ca="1">SUMPRODUCT(P1349:P1378,'control variables'!AX$7:AX$36)</f>
        <v>5.8057363786893681E-78</v>
      </c>
      <c r="AP1379" s="82">
        <f ca="1">SUMPRODUCT(Q1349:Q1378,'control variables'!AY$7:AY$36)</f>
        <v>1.3402748309418064E-77</v>
      </c>
      <c r="AQ1379" s="82">
        <f ca="1">SUMPRODUCT(R1349:R1378,'control variables'!AZ$7:AZ$36)</f>
        <v>1.2043249133058035E-76</v>
      </c>
      <c r="AR1379" s="82">
        <f ca="1">SUMPRODUCT(S1349:S1378,'control variables'!BA$7:BA$36)</f>
        <v>9.0223014506485682E-77</v>
      </c>
      <c r="AS1379" s="82">
        <f t="shared" ca="1" si="1012"/>
        <v>2.2986399052517348E-76</v>
      </c>
      <c r="AT1379" s="10">
        <f ca="1">SUMPRODUCT(P1349:P1378,'control variables'!AT$7:AT$36)</f>
        <v>-5.1237889109105581E-78</v>
      </c>
      <c r="AU1379" s="10">
        <f ca="1">SUMPRODUCT(Q1349:Q1378,'control variables'!AU$7:AU$36)</f>
        <v>5.5581837705900321E-78</v>
      </c>
      <c r="AV1379" s="10">
        <f ca="1">SUMPRODUCT(R1349:R1378,'control variables'!AV$7:AV$36)</f>
        <v>2.3933984728784213E-75</v>
      </c>
      <c r="AW1379" s="10">
        <f ca="1">SUMPRODUCT(S1349:S1378,'control variables'!AW$7:AW$36)</f>
        <v>1.7930346101167041E-75</v>
      </c>
      <c r="AX1379" s="10">
        <f t="shared" ref="AX1379:AX1442" ca="1" si="1039">SUM(AT1379:AW1379)</f>
        <v>4.186867477854805E-75</v>
      </c>
      <c r="AY1379" s="82">
        <f ca="1">SUMPRODUCT(P1349:P1378,'control variables'!BB$7:BB$36)</f>
        <v>1.8570990362614894E-77</v>
      </c>
      <c r="AZ1379" s="82">
        <f ca="1">SUMPRODUCT(Q1349:Q1378,'control variables'!BC$7:BC$36)</f>
        <v>4.7355992307545024E-77</v>
      </c>
      <c r="BA1379" s="82">
        <f ca="1">SUMPRODUCT(R1349:R1378,'control variables'!BD$7:BD$36)</f>
        <v>3.31506502441361E-76</v>
      </c>
      <c r="BB1379" s="82">
        <f ca="1">SUMPRODUCT(S1349:S1378,'control variables'!BE$7:BE$36)</f>
        <v>4.7109440460305351E-77</v>
      </c>
      <c r="BC1379" s="82">
        <f t="shared" ca="1" si="1013"/>
        <v>4.4454292557182632E-76</v>
      </c>
      <c r="BD1379" s="10">
        <f ca="1">SUMPRODUCT(P1349:P1378,'control variables'!BF$7:BF$36)</f>
        <v>3.8848894273121649E-78</v>
      </c>
      <c r="BE1379" s="10">
        <f ca="1">SUMPRODUCT(Q1349:Q1378,'control variables'!BG$7:BG$36)</f>
        <v>4.4842025031748438E-78</v>
      </c>
      <c r="BF1379" s="10">
        <f ca="1">SUMPRODUCT(R1349:R1378,'control variables'!BH$7:BH$36)</f>
        <v>1.3431167663542667E-76</v>
      </c>
      <c r="BG1379" s="10">
        <f ca="1">SUMPRODUCT(S1349:S1378,'control variables'!BI$7:BI$36)</f>
        <v>3.0186216897743847E-76</v>
      </c>
      <c r="BH1379" s="10">
        <f t="shared" ca="1" si="1014"/>
        <v>4.4454293754335212E-76</v>
      </c>
      <c r="BI1379" s="82">
        <f t="shared" ref="BI1379:BI1442" ca="1" si="1040">AE1379+AT1379+AY1379</f>
        <v>4.4816685545249635E-75</v>
      </c>
      <c r="BJ1379" s="82">
        <f t="shared" ref="BJ1379:BJ1442" ca="1" si="1041">AF1379+AU1379+AZ1379</f>
        <v>5.1969524935411625E-75</v>
      </c>
      <c r="BK1379" s="82">
        <f t="shared" ref="BK1379:BK1442" ca="1" si="1042">AG1379+AV1379+BA1379</f>
        <v>1.739191013055382E-74</v>
      </c>
      <c r="BL1379" s="82">
        <f t="shared" ref="BL1379:BL1442" ca="1" si="1043">AH1379+AW1379+BB1379</f>
        <v>8.1908117973562591E-75</v>
      </c>
      <c r="BM1379" s="82">
        <f t="shared" ca="1" si="1033"/>
        <v>3.5261342975976206E-74</v>
      </c>
      <c r="BN1379" s="10">
        <f ca="1">BN1378+BI1379-INDIRECT(ADDRESS(MAX($D1379-'key variables'!$B$9*30,34),scenario!BI$4),TRUE)</f>
        <v>9439390.0751690175</v>
      </c>
      <c r="BO1379" s="10">
        <f ca="1">BO1378+BJ1379-INDIRECT(ADDRESS(MAX($D1379-'key variables'!$B$9*30,34),scenario!BJ$4),TRUE)</f>
        <v>10895583.360992203</v>
      </c>
      <c r="BP1379" s="10">
        <f ca="1">BP1378+BK1379-INDIRECT(ADDRESS(MAX($D1379-'key variables'!$B$9*30,34),scenario!BK$4),TRUE)</f>
        <v>32531162.537994072</v>
      </c>
      <c r="BQ1379" s="10">
        <f ca="1">BQ1378+BL1379-INDIRECT(ADDRESS(MAX($D1379-'key variables'!$B$9*30,34),scenario!BL$4),TRUE)</f>
        <v>14415841.516535141</v>
      </c>
      <c r="BR1379" s="10">
        <f t="shared" ref="BR1379" ca="1" si="1044">BR1378+BM1379</f>
        <v>67281977.490690395</v>
      </c>
      <c r="BS1379" s="82">
        <f t="shared" ref="BS1379:BS1442" ca="1" si="1045">BS1378+P1379-BI1379-BD1379</f>
        <v>-2.3433848477536824E-9</v>
      </c>
      <c r="BT1379" s="82">
        <f t="shared" ref="BT1379:BT1442" ca="1" si="1046">BT1378+Q1379-BJ1379-BE1379</f>
        <v>-3.4288309057018498E-10</v>
      </c>
      <c r="BU1379" s="82">
        <f t="shared" ref="BU1379:BU1442" ca="1" si="1047">BU1378+R1379-BK1379-BF1379</f>
        <v>-4.2578247660364599E-9</v>
      </c>
      <c r="BV1379" s="82">
        <f t="shared" ref="BV1379:BV1442" ca="1" si="1048">BV1378+S1379-BL1379-BG1379</f>
        <v>-2.9943922343414556E-9</v>
      </c>
      <c r="BW1379" s="82">
        <f t="shared" ca="1" si="1016"/>
        <v>-9.9384849387017825E-9</v>
      </c>
      <c r="BX1379" s="10">
        <f t="shared" ref="BX1379:BX1442" ca="1" si="1049">BX1378+AO1379-AY1379-BD1379</f>
        <v>-1.8625994260191893E-12</v>
      </c>
      <c r="BY1379" s="10">
        <f t="shared" ref="BY1379:BY1442" ca="1" si="1050">BY1378+AP1379-AZ1379-BE1379</f>
        <v>2.8902850229962428E-12</v>
      </c>
      <c r="BZ1379" s="10">
        <f t="shared" ref="BZ1379:BZ1442" ca="1" si="1051">BZ1378+AQ1379-BA1379-BF1379</f>
        <v>-3.5034723983035463E-11</v>
      </c>
      <c r="CA1379" s="10">
        <f t="shared" ref="CA1379:CA1442" ca="1" si="1052">CA1378+AR1379-BB1379-BG1379</f>
        <v>-2.0257049910634696E-11</v>
      </c>
      <c r="CB1379" s="10">
        <v>0</v>
      </c>
      <c r="CC1379" s="82">
        <f t="shared" ref="CC1379:CC1442" ca="1" si="1053">CC1378+AJ1379-AO1379-AT1379</f>
        <v>3.9725652202851362E-13</v>
      </c>
      <c r="CD1379" s="82">
        <f t="shared" ref="CD1379:CD1442" ca="1" si="1054">CD1378+AK1379-AP1379-AU1379</f>
        <v>3.4270724516460853E-13</v>
      </c>
      <c r="CE1379" s="82">
        <f t="shared" ref="CE1379:CE1442" ca="1" si="1055">CE1378+AL1379-AQ1379-AV1379</f>
        <v>1.8915613015532971E-10</v>
      </c>
      <c r="CF1379" s="82">
        <f t="shared" ref="CF1379:CF1442" ca="1" si="1056">CF1378+AM1379-AR1379-AW1379</f>
        <v>3.7028113764059381E-11</v>
      </c>
      <c r="CG1379" s="82">
        <f t="shared" ca="1" si="1017"/>
        <v>2.269242076865822E-10</v>
      </c>
      <c r="CH1379" s="13" t="str">
        <f t="shared" ca="1" si="1018"/>
        <v/>
      </c>
      <c r="CI1379" s="81">
        <f t="shared" ca="1" si="1027"/>
        <v>0.1131775965863165</v>
      </c>
      <c r="CJ1379" s="81">
        <f t="shared" ca="1" si="1028"/>
        <v>0.13063724757458739</v>
      </c>
      <c r="CK1379" s="81">
        <f t="shared" ca="1" si="1029"/>
        <v>0.39004625943939081</v>
      </c>
      <c r="CL1379" s="81">
        <f t="shared" ca="1" si="1030"/>
        <v>0.17284488538116416</v>
      </c>
      <c r="CM1379" s="89">
        <f t="shared" ca="1" si="1019"/>
        <v>0.80670598898145884</v>
      </c>
    </row>
    <row r="1380" spans="1:91" x14ac:dyDescent="0.3">
      <c r="A1380">
        <v>1315</v>
      </c>
      <c r="B1380" s="3">
        <f t="shared" si="1032"/>
        <v>3.8416666666666668</v>
      </c>
      <c r="C1380" s="3">
        <f t="shared" si="1020"/>
        <v>43.833333333333336</v>
      </c>
      <c r="D1380" s="4">
        <f t="shared" ref="D1380:D1443" ca="1" si="1057">CELL("Zeile",D1380)</f>
        <v>1380</v>
      </c>
      <c r="E1380" s="58">
        <f>(0.5*(COS(B1380*2*PI())+1)*('key variables'!$B$4-'key variables'!$B$6)+'key variables'!$B$6)/'key variables'!$B$4</f>
        <v>1</v>
      </c>
      <c r="F1380" s="10">
        <f t="shared" ca="1" si="1021"/>
        <v>11689222.907461114</v>
      </c>
      <c r="G1380" s="10">
        <f t="shared" ca="1" si="1022"/>
        <v>13492492.798713122</v>
      </c>
      <c r="H1380" s="10">
        <f t="shared" ca="1" si="1023"/>
        <v>40309474.521088287</v>
      </c>
      <c r="I1380" s="10">
        <f t="shared" ca="1" si="1024"/>
        <v>17912154.249750931</v>
      </c>
      <c r="J1380" s="10">
        <f t="shared" ref="J1380:J1443" ca="1" si="1058">SUM(F1380:I1380)</f>
        <v>83403344.477013454</v>
      </c>
      <c r="K1380" s="82">
        <f t="shared" ca="1" si="1034"/>
        <v>2249832.832292099</v>
      </c>
      <c r="L1380" s="82">
        <f t="shared" ca="1" si="1035"/>
        <v>2596909.4377209195</v>
      </c>
      <c r="M1380" s="82">
        <f t="shared" ca="1" si="1036"/>
        <v>7778311.98309422</v>
      </c>
      <c r="N1380" s="82">
        <f t="shared" ca="1" si="1037"/>
        <v>3496312.733215793</v>
      </c>
      <c r="O1380" s="82">
        <f t="shared" ref="O1380:O1443" ca="1" si="1059">SUM(K1380:N1380)</f>
        <v>16121366.986323033</v>
      </c>
      <c r="P1380" s="10">
        <f ca="1">IF(IF($A1380&gt;='key variables'!$B$26,K1380*SUMPRODUCT(Z1380:AC1380,'control variables'!$O$3:$R$3)/J1380+F$65*'key variables'!$B$25/scenario!J$65,K1380*SUMPRODUCT(Z1380:AC1380,'control variables'!$O$7:$R$7)/J1380+F$65*'key variables'!$B$25/scenario!J$65)&lt;'key variables'!$B$28,0,IF($A1380&gt;='key variables'!$B$26,K1380*SUMPRODUCT(Z1380:AC1380,'control variables'!$O$3:$R$3)/J1380+F$65*'key variables'!$B$25/scenario!J$65,K1380*SUMPRODUCT(Z1380:AC1380,'control variables'!$O$7:$R$7)/J1380+F$65*'key variables'!$B$25/scenario!J$65))</f>
        <v>5.4581382941741532E-76</v>
      </c>
      <c r="Q1380" s="10">
        <f ca="1">IF(IF($A1380&gt;='key variables'!$B$26,L1380*SUMPRODUCT(Z1380:AC1380,'control variables'!$O$4:$R$4)/J1380+G$65*'key variables'!$B$25/scenario!J$65,L1380*SUMPRODUCT(Z1380:AC1380,'control variables'!$O$7:$R$7)/J1380+G$65*'key variables'!$B$25/scenario!J$65)&lt;'key variables'!$B$28,0,IF($A1380&gt;='key variables'!$B$26,L1380*SUMPRODUCT(Z1380:AC1380,'control variables'!$O$4:$R$4)/J1380+G$65*'key variables'!$B$25/scenario!J$65,L1380*SUMPRODUCT(Z1380:AC1380,'control variables'!$O$7:$R$7)/J1380+G$65*'key variables'!$B$25/scenario!J$65))</f>
        <v>6.3001529025097574E-76</v>
      </c>
      <c r="R1380" s="10">
        <f ca="1">IF(IF($A1380&gt;='key variables'!$B$26,M1380*SUMPRODUCT(Z1380:AC1380,'control variables'!$O$5:$R$5)/J1380+H$65*'key variables'!$B$25/scenario!J$65,M1380*SUMPRODUCT(Z1380:AC1380,'control variables'!$O$7:$R$7)/J1380+H$65*'key variables'!$B$25/scenario!J$65)&lt;'key variables'!$B$28,0,IF($A1380&gt;='key variables'!$B$26,M1380*SUMPRODUCT(Z1380:AC1380,'control variables'!$O$5:$R$5)/J1380+H$65*'key variables'!$B$25/scenario!J$65,M1380*SUMPRODUCT(Z1380:AC1380,'control variables'!$O$7:$R$7)/J1380+H$65*'key variables'!$B$25/scenario!J$65))</f>
        <v>1.8870336448822991E-75</v>
      </c>
      <c r="S1380" s="10">
        <f ca="1">IF(IF($A1380&gt;='key variables'!$B$26,N1380*SUMPRODUCT(Z1380:AC1380,'control variables'!$O$6:$R$6)/J1380+I$65*'key variables'!$B$25/scenario!J$65,N1380*SUMPRODUCT(Z1380:AC1380,'control variables'!$O$7:$R$7)/J1380+I$65*'key variables'!$B$25/scenario!J$65)&lt;'key variables'!$B$28,0,IF($A1380&gt;='key variables'!$B$26,N1380*SUMPRODUCT(Z1380:AC1380,'control variables'!$O$6:$R$6)/J1380+I$65*'key variables'!$B$25/scenario!J$65,N1380*SUMPRODUCT(Z1380:AC1380,'control variables'!$O$7:$R$7)/J1380+I$65*'key variables'!$B$25/scenario!J$65))</f>
        <v>8.4821228242686596E-76</v>
      </c>
      <c r="T1380" s="10">
        <f t="shared" ca="1" si="1031"/>
        <v>3.9110750469775561E-75</v>
      </c>
      <c r="U1380" s="82">
        <f ca="1">SUMPRODUCT(P1350:P1379,'control variables'!AD$7:AD$36)</f>
        <v>1.1572262926794722E-75</v>
      </c>
      <c r="V1380" s="82">
        <f ca="1">SUMPRODUCT(Q1350:Q1379,'control variables'!AE$7:AE$36)</f>
        <v>1.3357489667249829E-75</v>
      </c>
      <c r="W1380" s="82">
        <f ca="1">SUMPRODUCT(R1350:R1379,'control variables'!AF$7:AF$36)</f>
        <v>4.0008604240742947E-75</v>
      </c>
      <c r="X1380" s="82">
        <f ca="1">SUMPRODUCT(S1350:S1379,'control variables'!AG$7:AG$36)</f>
        <v>1.7983669560841592E-75</v>
      </c>
      <c r="Y1380" s="82">
        <f t="shared" ca="1" si="1025"/>
        <v>8.2922026395629085E-75</v>
      </c>
      <c r="Z1380" s="10">
        <f ca="1">IF($A1380&gt;='key variables'!$B$26,SUMPRODUCT(P1350:P1379,'control variables'!V$7:V$36)*$E1380,SUMPRODUCT(P1350:P1379,'control variables'!Z$7:Z$36)*$E1380)</f>
        <v>2.8237493057405664E-75</v>
      </c>
      <c r="AA1380" s="10">
        <f ca="1">IF($A1380&gt;='key variables'!$B$26,SUMPRODUCT(Q1350:Q1379,'control variables'!W$7:W$36)*$E1380,SUMPRODUCT(Q1350:Q1379,'control variables'!AA$7:AA$36)*$E1380)</f>
        <v>3.2593627031234978E-75</v>
      </c>
      <c r="AB1380" s="10">
        <f ca="1">IF($A1380&gt;='key variables'!$B$26,SUMPRODUCT(R1350:R1379,'control variables'!X$7:X$36)*$E1380,SUMPRODUCT(R1350:R1379,'control variables'!AB$7:AB$36)*$E1380)</f>
        <v>9.7625044611511005E-75</v>
      </c>
      <c r="AC1380" s="10">
        <f ca="1">IF($A1380&gt;='key variables'!$B$26,SUMPRODUCT(S1350:S1379,'control variables'!Y$7:Y$36)*$E1380,SUMPRODUCT(S1350:S1379,'control variables'!AC$7:AC$36)*$E1380)</f>
        <v>4.3881974302116543E-75</v>
      </c>
      <c r="AD1380" s="10">
        <f t="shared" ca="1" si="1026"/>
        <v>2.0233813900226818E-74</v>
      </c>
      <c r="AE1380" s="82">
        <f ca="1">SUMPRODUCT(P1350:P1379,'control variables'!AL$7:AL$36)</f>
        <v>3.8446776075798226E-75</v>
      </c>
      <c r="AF1380" s="82">
        <f ca="1">SUMPRODUCT(Q1350:Q1379,'control variables'!AM$7:AM$36)</f>
        <v>4.4261837919197737E-75</v>
      </c>
      <c r="AG1380" s="82">
        <f ca="1">SUMPRODUCT(R1350:R1379,'control variables'!AN$7:AN$36)</f>
        <v>1.2620213242524558E-74</v>
      </c>
      <c r="AH1380" s="82">
        <f ca="1">SUMPRODUCT(S1350:S1379,'control variables'!AO$7:AO$36)</f>
        <v>5.4644271511813069E-75</v>
      </c>
      <c r="AI1380" s="82">
        <f t="shared" ca="1" si="1038"/>
        <v>2.635550179320546E-74</v>
      </c>
      <c r="AJ1380" s="10">
        <f ca="1">SUMPRODUCT(P1350:P1379,'control variables'!AP$7:AP$36)</f>
        <v>3.6736044077155499E-78</v>
      </c>
      <c r="AK1380" s="10">
        <f ca="1">SUMPRODUCT(Q1350:Q1379,'control variables'!AQ$7:AQ$36)</f>
        <v>1.0600807557700234E-77</v>
      </c>
      <c r="AL1380" s="10">
        <f ca="1">SUMPRODUCT(R1350:R1379,'control variables'!AR$7:AR$36)</f>
        <v>3.8102085775728971E-76</v>
      </c>
      <c r="AM1380" s="10">
        <f ca="1">SUMPRODUCT(S1350:S1379,'control variables'!AS$7:AS$36)</f>
        <v>2.8544498247027934E-76</v>
      </c>
      <c r="AN1380" s="10">
        <f t="shared" ref="AN1380:AN1443" ca="1" si="1060">SUM(AJ1380:AM1380)</f>
        <v>6.8074025219298476E-76</v>
      </c>
      <c r="AO1380" s="82">
        <f ca="1">SUMPRODUCT(P1350:P1379,'control variables'!AX$7:AX$36)</f>
        <v>4.9955413769521486E-78</v>
      </c>
      <c r="AP1380" s="82">
        <f ca="1">SUMPRODUCT(Q1350:Q1379,'control variables'!AY$7:AY$36)</f>
        <v>1.1532384417304204E-77</v>
      </c>
      <c r="AQ1380" s="82">
        <f ca="1">SUMPRODUCT(R1350:R1379,'control variables'!AZ$7:AZ$36)</f>
        <v>1.0362604402426566E-76</v>
      </c>
      <c r="AR1380" s="82">
        <f ca="1">SUMPRODUCT(S1350:S1379,'control variables'!BA$7:BA$36)</f>
        <v>7.7632323054642479E-77</v>
      </c>
      <c r="AS1380" s="82">
        <f t="shared" ref="AS1380:AS1443" ca="1" si="1061">SUM(AO1380:AR1380)</f>
        <v>1.977862928731645E-76</v>
      </c>
      <c r="AT1380" s="10">
        <f ca="1">SUMPRODUCT(P1350:P1379,'control variables'!AT$7:AT$36)</f>
        <v>-4.4087602057123635E-78</v>
      </c>
      <c r="AU1380" s="10">
        <f ca="1">SUMPRODUCT(Q1350:Q1379,'control variables'!AU$7:AU$36)</f>
        <v>4.7825349267674765E-78</v>
      </c>
      <c r="AV1380" s="10">
        <f ca="1">SUMPRODUCT(R1350:R1379,'control variables'!AV$7:AV$36)</f>
        <v>2.0593978649608195E-75</v>
      </c>
      <c r="AW1380" s="10">
        <f ca="1">SUMPRODUCT(S1350:S1379,'control variables'!AW$7:AW$36)</f>
        <v>1.5428152435621484E-75</v>
      </c>
      <c r="AX1380" s="10">
        <f t="shared" ca="1" si="1039"/>
        <v>3.6025868832440232E-75</v>
      </c>
      <c r="AY1380" s="82">
        <f ca="1">SUMPRODUCT(P1350:P1379,'control variables'!BB$7:BB$36)</f>
        <v>1.5979394294917232E-77</v>
      </c>
      <c r="AZ1380" s="82">
        <f ca="1">SUMPRODUCT(Q1350:Q1379,'control variables'!BC$7:BC$36)</f>
        <v>4.07474269564361E-77</v>
      </c>
      <c r="BA1380" s="82">
        <f ca="1">SUMPRODUCT(R1350:R1379,'control variables'!BD$7:BD$36)</f>
        <v>2.8524451364227437E-76</v>
      </c>
      <c r="BB1380" s="82">
        <f ca="1">SUMPRODUCT(S1350:S1379,'control variables'!BE$7:BE$36)</f>
        <v>4.0535281610159154E-77</v>
      </c>
      <c r="BC1380" s="82">
        <f t="shared" ref="BC1380:BC1443" ca="1" si="1062">SUM(AY1380:BB1380)</f>
        <v>3.8250661650378683E-76</v>
      </c>
      <c r="BD1380" s="10">
        <f ca="1">SUMPRODUCT(P1350:P1379,'control variables'!BF$7:BF$36)</f>
        <v>3.342750103201031E-78</v>
      </c>
      <c r="BE1380" s="10">
        <f ca="1">SUMPRODUCT(Q1350:Q1379,'control variables'!BG$7:BG$36)</f>
        <v>3.8584285758250906E-78</v>
      </c>
      <c r="BF1380" s="10">
        <f ca="1">SUMPRODUCT(R1350:R1379,'control variables'!BH$7:BH$36)</f>
        <v>1.1556837828581514E-76</v>
      </c>
      <c r="BG1380" s="10">
        <f ca="1">SUMPRODUCT(S1350:S1379,'control variables'!BI$7:BI$36)</f>
        <v>2.5973706983983579E-76</v>
      </c>
      <c r="BH1380" s="10">
        <f t="shared" ref="BH1380:BH1443" ca="1" si="1063">SUM(BD1380:BG1380)</f>
        <v>3.8250662680467706E-76</v>
      </c>
      <c r="BI1380" s="82">
        <f t="shared" ca="1" si="1040"/>
        <v>3.8562482416690272E-75</v>
      </c>
      <c r="BJ1380" s="82">
        <f t="shared" ca="1" si="1041"/>
        <v>4.4717137538029775E-75</v>
      </c>
      <c r="BK1380" s="82">
        <f t="shared" ca="1" si="1042"/>
        <v>1.4964855621127654E-74</v>
      </c>
      <c r="BL1380" s="82">
        <f t="shared" ca="1" si="1043"/>
        <v>7.0477776763536141E-75</v>
      </c>
      <c r="BM1380" s="82">
        <f t="shared" ca="1" si="1033"/>
        <v>3.0340595292953269E-74</v>
      </c>
      <c r="BN1380" s="10">
        <f ca="1">BN1379+BI1380-INDIRECT(ADDRESS(MAX($D1380-'key variables'!$B$9*30,34),scenario!BI$4),TRUE)</f>
        <v>9439390.0751690175</v>
      </c>
      <c r="BO1380" s="10">
        <f ca="1">BO1379+BJ1380-INDIRECT(ADDRESS(MAX($D1380-'key variables'!$B$9*30,34),scenario!BJ$4),TRUE)</f>
        <v>10895583.360992203</v>
      </c>
      <c r="BP1380" s="10">
        <f ca="1">BP1379+BK1380-INDIRECT(ADDRESS(MAX($D1380-'key variables'!$B$9*30,34),scenario!BK$4),TRUE)</f>
        <v>32531162.537994072</v>
      </c>
      <c r="BQ1380" s="10">
        <f ca="1">BQ1379+BL1380-INDIRECT(ADDRESS(MAX($D1380-'key variables'!$B$9*30,34),scenario!BL$4),TRUE)</f>
        <v>14415841.516535141</v>
      </c>
      <c r="BR1380" s="10">
        <f t="shared" ref="BR1380:BR1443" ca="1" si="1064">BR1379+BM1380</f>
        <v>67281977.490690395</v>
      </c>
      <c r="BS1380" s="82">
        <f t="shared" ca="1" si="1045"/>
        <v>-2.3433848477536824E-9</v>
      </c>
      <c r="BT1380" s="82">
        <f t="shared" ca="1" si="1046"/>
        <v>-3.4288309057018498E-10</v>
      </c>
      <c r="BU1380" s="82">
        <f t="shared" ca="1" si="1047"/>
        <v>-4.2578247660364599E-9</v>
      </c>
      <c r="BV1380" s="82">
        <f t="shared" ca="1" si="1048"/>
        <v>-2.9943922343414556E-9</v>
      </c>
      <c r="BW1380" s="82">
        <f t="shared" ref="BW1380:BW1443" ca="1" si="1065">SUM(BS1380:BV1380)</f>
        <v>-9.9384849387017825E-9</v>
      </c>
      <c r="BX1380" s="10">
        <f t="shared" ca="1" si="1049"/>
        <v>-1.8625994260191893E-12</v>
      </c>
      <c r="BY1380" s="10">
        <f t="shared" ca="1" si="1050"/>
        <v>2.8902850229962428E-12</v>
      </c>
      <c r="BZ1380" s="10">
        <f t="shared" ca="1" si="1051"/>
        <v>-3.5034723983035463E-11</v>
      </c>
      <c r="CA1380" s="10">
        <f t="shared" ca="1" si="1052"/>
        <v>-2.0257049910634696E-11</v>
      </c>
      <c r="CB1380" s="10">
        <v>0</v>
      </c>
      <c r="CC1380" s="82">
        <f t="shared" ca="1" si="1053"/>
        <v>3.9725652202851362E-13</v>
      </c>
      <c r="CD1380" s="82">
        <f t="shared" ca="1" si="1054"/>
        <v>3.4270724516460853E-13</v>
      </c>
      <c r="CE1380" s="82">
        <f t="shared" ca="1" si="1055"/>
        <v>1.8915613015532971E-10</v>
      </c>
      <c r="CF1380" s="82">
        <f t="shared" ca="1" si="1056"/>
        <v>3.7028113764059381E-11</v>
      </c>
      <c r="CG1380" s="82">
        <f t="shared" ref="CG1380:CG1443" ca="1" si="1066">SUM(CC1380:CF1380)</f>
        <v>2.269242076865822E-10</v>
      </c>
      <c r="CH1380" s="13" t="str">
        <f t="shared" ca="1" si="1018"/>
        <v/>
      </c>
      <c r="CI1380" s="81">
        <f t="shared" ca="1" si="1027"/>
        <v>0.1131775965863165</v>
      </c>
      <c r="CJ1380" s="81">
        <f t="shared" ca="1" si="1028"/>
        <v>0.13063724757458739</v>
      </c>
      <c r="CK1380" s="81">
        <f t="shared" ca="1" si="1029"/>
        <v>0.39004625943939081</v>
      </c>
      <c r="CL1380" s="81">
        <f t="shared" ca="1" si="1030"/>
        <v>0.17284488538116416</v>
      </c>
      <c r="CM1380" s="89">
        <f t="shared" ca="1" si="1019"/>
        <v>0.80670598898145884</v>
      </c>
    </row>
    <row r="1381" spans="1:91" x14ac:dyDescent="0.3">
      <c r="A1381">
        <v>1316</v>
      </c>
      <c r="B1381" s="3">
        <f t="shared" si="1032"/>
        <v>3.8444444444444446</v>
      </c>
      <c r="C1381" s="3">
        <f t="shared" si="1020"/>
        <v>43.866666666666667</v>
      </c>
      <c r="D1381" s="4">
        <f t="shared" ca="1" si="1057"/>
        <v>1381</v>
      </c>
      <c r="E1381" s="58">
        <f>(0.5*(COS(B1381*2*PI())+1)*('key variables'!$B$4-'key variables'!$B$6)+'key variables'!$B$6)/'key variables'!$B$4</f>
        <v>1</v>
      </c>
      <c r="F1381" s="10">
        <f t="shared" ca="1" si="1021"/>
        <v>11689222.907461114</v>
      </c>
      <c r="G1381" s="10">
        <f t="shared" ca="1" si="1022"/>
        <v>13492492.798713122</v>
      </c>
      <c r="H1381" s="10">
        <f t="shared" ca="1" si="1023"/>
        <v>40309474.521088287</v>
      </c>
      <c r="I1381" s="10">
        <f t="shared" ca="1" si="1024"/>
        <v>17912154.249750931</v>
      </c>
      <c r="J1381" s="10">
        <f t="shared" ca="1" si="1058"/>
        <v>83403344.477013454</v>
      </c>
      <c r="K1381" s="82">
        <f t="shared" ca="1" si="1034"/>
        <v>2249832.832292099</v>
      </c>
      <c r="L1381" s="82">
        <f t="shared" ca="1" si="1035"/>
        <v>2596909.4377209195</v>
      </c>
      <c r="M1381" s="82">
        <f t="shared" ca="1" si="1036"/>
        <v>7778311.98309422</v>
      </c>
      <c r="N1381" s="82">
        <f t="shared" ca="1" si="1037"/>
        <v>3496312.733215793</v>
      </c>
      <c r="O1381" s="82">
        <f t="shared" ca="1" si="1059"/>
        <v>16121366.986323033</v>
      </c>
      <c r="P1381" s="10">
        <f ca="1">IF(IF($A1381&gt;='key variables'!$B$26,K1381*SUMPRODUCT(Z1381:AC1381,'control variables'!$O$3:$R$3)/J1381+F$65*'key variables'!$B$25/scenario!J$65,K1381*SUMPRODUCT(Z1381:AC1381,'control variables'!$O$7:$R$7)/J1381+F$65*'key variables'!$B$25/scenario!J$65)&lt;'key variables'!$B$28,0,IF($A1381&gt;='key variables'!$B$26,K1381*SUMPRODUCT(Z1381:AC1381,'control variables'!$O$3:$R$3)/J1381+F$65*'key variables'!$B$25/scenario!J$65,K1381*SUMPRODUCT(Z1381:AC1381,'control variables'!$O$7:$R$7)/J1381+F$65*'key variables'!$B$25/scenario!J$65))</f>
        <v>4.6964508739594764E-76</v>
      </c>
      <c r="Q1381" s="10">
        <f ca="1">IF(IF($A1381&gt;='key variables'!$B$26,L1381*SUMPRODUCT(Z1381:AC1381,'control variables'!$O$4:$R$4)/J1381+G$65*'key variables'!$B$25/scenario!J$65,L1381*SUMPRODUCT(Z1381:AC1381,'control variables'!$O$7:$R$7)/J1381+G$65*'key variables'!$B$25/scenario!J$65)&lt;'key variables'!$B$28,0,IF($A1381&gt;='key variables'!$B$26,L1381*SUMPRODUCT(Z1381:AC1381,'control variables'!$O$4:$R$4)/J1381+G$65*'key variables'!$B$25/scenario!J$65,L1381*SUMPRODUCT(Z1381:AC1381,'control variables'!$O$7:$R$7)/J1381+G$65*'key variables'!$B$25/scenario!J$65))</f>
        <v>5.4209616924972346E-76</v>
      </c>
      <c r="R1381" s="10">
        <f ca="1">IF(IF($A1381&gt;='key variables'!$B$26,M1381*SUMPRODUCT(Z1381:AC1381,'control variables'!$O$5:$R$5)/J1381+H$65*'key variables'!$B$25/scenario!J$65,M1381*SUMPRODUCT(Z1381:AC1381,'control variables'!$O$7:$R$7)/J1381+H$65*'key variables'!$B$25/scenario!J$65)&lt;'key variables'!$B$28,0,IF($A1381&gt;='key variables'!$B$26,M1381*SUMPRODUCT(Z1381:AC1381,'control variables'!$O$5:$R$5)/J1381+H$65*'key variables'!$B$25/scenario!J$65,M1381*SUMPRODUCT(Z1381:AC1381,'control variables'!$O$7:$R$7)/J1381+H$65*'key variables'!$B$25/scenario!J$65))</f>
        <v>1.6236966403284097E-75</v>
      </c>
      <c r="S1381" s="10">
        <f ca="1">IF(IF($A1381&gt;='key variables'!$B$26,N1381*SUMPRODUCT(Z1381:AC1381,'control variables'!$O$6:$R$6)/J1381+I$65*'key variables'!$B$25/scenario!J$65,N1381*SUMPRODUCT(Z1381:AC1381,'control variables'!$O$7:$R$7)/J1381+I$65*'key variables'!$B$25/scenario!J$65)&lt;'key variables'!$B$28,0,IF($A1381&gt;='key variables'!$B$26,N1381*SUMPRODUCT(Z1381:AC1381,'control variables'!$O$6:$R$6)/J1381+I$65*'key variables'!$B$25/scenario!J$65,N1381*SUMPRODUCT(Z1381:AC1381,'control variables'!$O$7:$R$7)/J1381+I$65*'key variables'!$B$25/scenario!J$65))</f>
        <v>7.2984360241637233E-76</v>
      </c>
      <c r="T1381" s="10">
        <f t="shared" ca="1" si="1031"/>
        <v>3.3652814993904537E-75</v>
      </c>
      <c r="U1381" s="82">
        <f ca="1">SUMPRODUCT(P1351:P1380,'control variables'!AD$7:AD$36)</f>
        <v>9.9573446855027288E-76</v>
      </c>
      <c r="V1381" s="82">
        <f ca="1">SUMPRODUCT(Q1351:Q1380,'control variables'!AE$7:AE$36)</f>
        <v>1.1493441653653072E-75</v>
      </c>
      <c r="W1381" s="82">
        <f ca="1">SUMPRODUCT(R1351:R1380,'control variables'!AF$7:AF$36)</f>
        <v>3.4425372576743427E-75</v>
      </c>
      <c r="X1381" s="82">
        <f ca="1">SUMPRODUCT(S1351:S1380,'control variables'!AG$7:AG$36)</f>
        <v>1.547403456525869E-75</v>
      </c>
      <c r="Y1381" s="82">
        <f t="shared" ca="1" si="1025"/>
        <v>7.1350193481157916E-75</v>
      </c>
      <c r="Z1381" s="10">
        <f ca="1">IF($A1381&gt;='key variables'!$B$26,SUMPRODUCT(P1351:P1380,'control variables'!V$7:V$36)*$E1381,SUMPRODUCT(P1351:P1380,'control variables'!Z$7:Z$36)*$E1381)</f>
        <v>2.4296929062685653E-75</v>
      </c>
      <c r="AA1381" s="10">
        <f ca="1">IF($A1381&gt;='key variables'!$B$26,SUMPRODUCT(Q1351:Q1380,'control variables'!W$7:W$36)*$E1381,SUMPRODUCT(Q1351:Q1380,'control variables'!AA$7:AA$36)*$E1381)</f>
        <v>2.804516117148214E-75</v>
      </c>
      <c r="AB1381" s="10">
        <f ca="1">IF($A1381&gt;='key variables'!$B$26,SUMPRODUCT(R1351:R1380,'control variables'!X$7:X$36)*$E1381,SUMPRODUCT(R1351:R1380,'control variables'!AB$7:AB$36)*$E1381)</f>
        <v>8.4001394133864832E-75</v>
      </c>
      <c r="AC1381" s="10">
        <f ca="1">IF($A1381&gt;='key variables'!$B$26,SUMPRODUCT(S1351:S1380,'control variables'!Y$7:Y$36)*$E1381,SUMPRODUCT(S1351:S1380,'control variables'!AC$7:AC$36)*$E1381)</f>
        <v>3.775821085043156E-75</v>
      </c>
      <c r="AD1381" s="10">
        <f t="shared" ca="1" si="1026"/>
        <v>1.7410169521846419E-74</v>
      </c>
      <c r="AE1381" s="82">
        <f ca="1">SUMPRODUCT(P1351:P1380,'control variables'!AL$7:AL$36)</f>
        <v>3.3081498740117047E-75</v>
      </c>
      <c r="AF1381" s="82">
        <f ca="1">SUMPRODUCT(Q1351:Q1380,'control variables'!AM$7:AM$36)</f>
        <v>3.8085064205966815E-75</v>
      </c>
      <c r="AG1381" s="82">
        <f ca="1">SUMPRODUCT(R1351:R1380,'control variables'!AN$7:AN$36)</f>
        <v>1.0859052724199491E-74</v>
      </c>
      <c r="AH1381" s="82">
        <f ca="1">SUMPRODUCT(S1351:S1380,'control variables'!AO$7:AO$36)</f>
        <v>4.701862116107551E-75</v>
      </c>
      <c r="AI1381" s="82">
        <f t="shared" ca="1" si="1038"/>
        <v>2.2677571134915432E-74</v>
      </c>
      <c r="AJ1381" s="10">
        <f ca="1">SUMPRODUCT(P1351:P1380,'control variables'!AP$7:AP$36)</f>
        <v>3.1609500714945771E-78</v>
      </c>
      <c r="AK1381" s="10">
        <f ca="1">SUMPRODUCT(Q1351:Q1380,'control variables'!AQ$7:AQ$36)</f>
        <v>9.1214566644780119E-78</v>
      </c>
      <c r="AL1381" s="10">
        <f ca="1">SUMPRODUCT(R1351:R1380,'control variables'!AR$7:AR$36)</f>
        <v>3.2784910238002059E-76</v>
      </c>
      <c r="AM1381" s="10">
        <f ca="1">SUMPRODUCT(S1351:S1380,'control variables'!AS$7:AS$36)</f>
        <v>2.4561091440661782E-76</v>
      </c>
      <c r="AN1381" s="10">
        <f t="shared" ca="1" si="1060"/>
        <v>5.8574242352261103E-76</v>
      </c>
      <c r="AO1381" s="82">
        <f ca="1">SUMPRODUCT(P1351:P1380,'control variables'!AX$7:AX$36)</f>
        <v>4.2984097143030477E-78</v>
      </c>
      <c r="AP1381" s="82">
        <f ca="1">SUMPRODUCT(Q1351:Q1380,'control variables'!AY$7:AY$36)</f>
        <v>9.9230312528532003E-78</v>
      </c>
      <c r="AQ1381" s="82">
        <f ca="1">SUMPRODUCT(R1351:R1380,'control variables'!AZ$7:AZ$36)</f>
        <v>8.9164949437464229E-77</v>
      </c>
      <c r="AR1381" s="82">
        <f ca="1">SUMPRODUCT(S1351:S1380,'control variables'!BA$7:BA$36)</f>
        <v>6.679867233240297E-77</v>
      </c>
      <c r="AS1381" s="82">
        <f t="shared" ca="1" si="1061"/>
        <v>1.7018506273702344E-76</v>
      </c>
      <c r="AT1381" s="10">
        <f ca="1">SUMPRODUCT(P1351:P1380,'control variables'!AT$7:AT$36)</f>
        <v>-3.7935143093197224E-78</v>
      </c>
      <c r="AU1381" s="10">
        <f ca="1">SUMPRODUCT(Q1351:Q1380,'control variables'!AU$7:AU$36)</f>
        <v>4.1151284789784348E-78</v>
      </c>
      <c r="AV1381" s="10">
        <f ca="1">SUMPRODUCT(R1351:R1380,'control variables'!AV$7:AV$36)</f>
        <v>1.7720073001904261E-75</v>
      </c>
      <c r="AW1381" s="10">
        <f ca="1">SUMPRODUCT(S1351:S1380,'control variables'!AW$7:AW$36)</f>
        <v>1.3275141831271202E-75</v>
      </c>
      <c r="AX1381" s="10">
        <f t="shared" ca="1" si="1039"/>
        <v>3.0998430974872049E-75</v>
      </c>
      <c r="AY1381" s="82">
        <f ca="1">SUMPRODUCT(P1351:P1380,'control variables'!BB$7:BB$36)</f>
        <v>1.3749457462777983E-77</v>
      </c>
      <c r="AZ1381" s="82">
        <f ca="1">SUMPRODUCT(Q1351:Q1380,'control variables'!BC$7:BC$36)</f>
        <v>3.5061092011064435E-77</v>
      </c>
      <c r="BA1381" s="82">
        <f ca="1">SUMPRODUCT(R1351:R1380,'control variables'!BD$7:BD$36)</f>
        <v>2.4543842115860121E-76</v>
      </c>
      <c r="BB1381" s="82">
        <f ca="1">SUMPRODUCT(S1351:S1380,'control variables'!BE$7:BE$36)</f>
        <v>3.4878551711931257E-77</v>
      </c>
      <c r="BC1381" s="82">
        <f t="shared" ca="1" si="1062"/>
        <v>3.2912752234437491E-76</v>
      </c>
      <c r="BD1381" s="10">
        <f ca="1">SUMPRODUCT(P1351:P1380,'control variables'!BF$7:BF$36)</f>
        <v>2.8762667410540515E-78</v>
      </c>
      <c r="BE1381" s="10">
        <f ca="1">SUMPRODUCT(Q1351:Q1380,'control variables'!BG$7:BG$36)</f>
        <v>3.3199818840035013E-78</v>
      </c>
      <c r="BF1381" s="10">
        <f ca="1">SUMPRODUCT(R1351:R1380,'control variables'!BH$7:BH$36)</f>
        <v>9.9440721716747674E-77</v>
      </c>
      <c r="BG1381" s="10">
        <f ca="1">SUMPRODUCT(S1351:S1380,'control variables'!BI$7:BI$36)</f>
        <v>2.2349056086596265E-76</v>
      </c>
      <c r="BH1381" s="10">
        <f t="shared" ca="1" si="1063"/>
        <v>3.2912753120776789E-76</v>
      </c>
      <c r="BI1381" s="82">
        <f t="shared" ca="1" si="1040"/>
        <v>3.3181058171651627E-75</v>
      </c>
      <c r="BJ1381" s="82">
        <f t="shared" ca="1" si="1041"/>
        <v>3.8476826410867246E-75</v>
      </c>
      <c r="BK1381" s="82">
        <f t="shared" ca="1" si="1042"/>
        <v>1.2876498445548517E-74</v>
      </c>
      <c r="BL1381" s="82">
        <f t="shared" ca="1" si="1043"/>
        <v>6.0642548509466016E-75</v>
      </c>
      <c r="BM1381" s="82">
        <f t="shared" ca="1" si="1033"/>
        <v>2.6106541754747007E-74</v>
      </c>
      <c r="BN1381" s="10">
        <f ca="1">BN1380+BI1381-INDIRECT(ADDRESS(MAX($D1381-'key variables'!$B$9*30,34),scenario!BI$4),TRUE)</f>
        <v>9439390.0751690175</v>
      </c>
      <c r="BO1381" s="10">
        <f ca="1">BO1380+BJ1381-INDIRECT(ADDRESS(MAX($D1381-'key variables'!$B$9*30,34),scenario!BJ$4),TRUE)</f>
        <v>10895583.360992203</v>
      </c>
      <c r="BP1381" s="10">
        <f ca="1">BP1380+BK1381-INDIRECT(ADDRESS(MAX($D1381-'key variables'!$B$9*30,34),scenario!BK$4),TRUE)</f>
        <v>32531162.537994072</v>
      </c>
      <c r="BQ1381" s="10">
        <f ca="1">BQ1380+BL1381-INDIRECT(ADDRESS(MAX($D1381-'key variables'!$B$9*30,34),scenario!BL$4),TRUE)</f>
        <v>14415841.516535141</v>
      </c>
      <c r="BR1381" s="10">
        <f t="shared" ca="1" si="1064"/>
        <v>67281977.490690395</v>
      </c>
      <c r="BS1381" s="82">
        <f t="shared" ca="1" si="1045"/>
        <v>-2.3433848477536824E-9</v>
      </c>
      <c r="BT1381" s="82">
        <f t="shared" ca="1" si="1046"/>
        <v>-3.4288309057018498E-10</v>
      </c>
      <c r="BU1381" s="82">
        <f t="shared" ca="1" si="1047"/>
        <v>-4.2578247660364599E-9</v>
      </c>
      <c r="BV1381" s="82">
        <f t="shared" ca="1" si="1048"/>
        <v>-2.9943922343414556E-9</v>
      </c>
      <c r="BW1381" s="82">
        <f t="shared" ca="1" si="1065"/>
        <v>-9.9384849387017825E-9</v>
      </c>
      <c r="BX1381" s="10">
        <f t="shared" ca="1" si="1049"/>
        <v>-1.8625994260191893E-12</v>
      </c>
      <c r="BY1381" s="10">
        <f t="shared" ca="1" si="1050"/>
        <v>2.8902850229962428E-12</v>
      </c>
      <c r="BZ1381" s="10">
        <f t="shared" ca="1" si="1051"/>
        <v>-3.5034723983035463E-11</v>
      </c>
      <c r="CA1381" s="10">
        <f t="shared" ca="1" si="1052"/>
        <v>-2.0257049910634696E-11</v>
      </c>
      <c r="CB1381" s="10">
        <v>0</v>
      </c>
      <c r="CC1381" s="82">
        <f t="shared" ca="1" si="1053"/>
        <v>3.9725652202851362E-13</v>
      </c>
      <c r="CD1381" s="82">
        <f t="shared" ca="1" si="1054"/>
        <v>3.4270724516460853E-13</v>
      </c>
      <c r="CE1381" s="82">
        <f t="shared" ca="1" si="1055"/>
        <v>1.8915613015532971E-10</v>
      </c>
      <c r="CF1381" s="82">
        <f t="shared" ca="1" si="1056"/>
        <v>3.7028113764059381E-11</v>
      </c>
      <c r="CG1381" s="82">
        <f t="shared" ca="1" si="1066"/>
        <v>2.269242076865822E-10</v>
      </c>
      <c r="CH1381" s="13" t="str">
        <f t="shared" ca="1" si="1018"/>
        <v/>
      </c>
      <c r="CI1381" s="81">
        <f t="shared" ca="1" si="1027"/>
        <v>0.1131775965863165</v>
      </c>
      <c r="CJ1381" s="81">
        <f t="shared" ca="1" si="1028"/>
        <v>0.13063724757458739</v>
      </c>
      <c r="CK1381" s="81">
        <f t="shared" ca="1" si="1029"/>
        <v>0.39004625943939081</v>
      </c>
      <c r="CL1381" s="81">
        <f t="shared" ca="1" si="1030"/>
        <v>0.17284488538116416</v>
      </c>
      <c r="CM1381" s="89">
        <f t="shared" ca="1" si="1019"/>
        <v>0.80670598898145884</v>
      </c>
    </row>
    <row r="1382" spans="1:91" x14ac:dyDescent="0.3">
      <c r="A1382">
        <v>1317</v>
      </c>
      <c r="B1382" s="3">
        <f t="shared" si="1032"/>
        <v>3.8472222222222223</v>
      </c>
      <c r="C1382" s="3">
        <f t="shared" si="1020"/>
        <v>43.9</v>
      </c>
      <c r="D1382" s="4">
        <f t="shared" ca="1" si="1057"/>
        <v>1382</v>
      </c>
      <c r="E1382" s="58">
        <f>(0.5*(COS(B1382*2*PI())+1)*('key variables'!$B$4-'key variables'!$B$6)+'key variables'!$B$6)/'key variables'!$B$4</f>
        <v>1</v>
      </c>
      <c r="F1382" s="10">
        <f t="shared" ca="1" si="1021"/>
        <v>11689222.907461114</v>
      </c>
      <c r="G1382" s="10">
        <f t="shared" ca="1" si="1022"/>
        <v>13492492.798713122</v>
      </c>
      <c r="H1382" s="10">
        <f t="shared" ca="1" si="1023"/>
        <v>40309474.521088287</v>
      </c>
      <c r="I1382" s="10">
        <f t="shared" ca="1" si="1024"/>
        <v>17912154.249750931</v>
      </c>
      <c r="J1382" s="10">
        <f t="shared" ca="1" si="1058"/>
        <v>83403344.477013454</v>
      </c>
      <c r="K1382" s="82">
        <f t="shared" ca="1" si="1034"/>
        <v>2249832.832292099</v>
      </c>
      <c r="L1382" s="82">
        <f t="shared" ca="1" si="1035"/>
        <v>2596909.4377209195</v>
      </c>
      <c r="M1382" s="82">
        <f t="shared" ca="1" si="1036"/>
        <v>7778311.98309422</v>
      </c>
      <c r="N1382" s="82">
        <f t="shared" ca="1" si="1037"/>
        <v>3496312.733215793</v>
      </c>
      <c r="O1382" s="82">
        <f t="shared" ca="1" si="1059"/>
        <v>16121366.986323033</v>
      </c>
      <c r="P1382" s="10">
        <f ca="1">IF(IF($A1382&gt;='key variables'!$B$26,K1382*SUMPRODUCT(Z1382:AC1382,'control variables'!$O$3:$R$3)/J1382+F$65*'key variables'!$B$25/scenario!J$65,K1382*SUMPRODUCT(Z1382:AC1382,'control variables'!$O$7:$R$7)/J1382+F$65*'key variables'!$B$25/scenario!J$65)&lt;'key variables'!$B$28,0,IF($A1382&gt;='key variables'!$B$26,K1382*SUMPRODUCT(Z1382:AC1382,'control variables'!$O$3:$R$3)/J1382+F$65*'key variables'!$B$25/scenario!J$65,K1382*SUMPRODUCT(Z1382:AC1382,'control variables'!$O$7:$R$7)/J1382+F$65*'key variables'!$B$25/scenario!J$65))</f>
        <v>4.0410575223162283E-76</v>
      </c>
      <c r="Q1382" s="10">
        <f ca="1">IF(IF($A1382&gt;='key variables'!$B$26,L1382*SUMPRODUCT(Z1382:AC1382,'control variables'!$O$4:$R$4)/J1382+G$65*'key variables'!$B$25/scenario!J$65,L1382*SUMPRODUCT(Z1382:AC1382,'control variables'!$O$7:$R$7)/J1382+G$65*'key variables'!$B$25/scenario!J$65)&lt;'key variables'!$B$28,0,IF($A1382&gt;='key variables'!$B$26,L1382*SUMPRODUCT(Z1382:AC1382,'control variables'!$O$4:$R$4)/J1382+G$65*'key variables'!$B$25/scenario!J$65,L1382*SUMPRODUCT(Z1382:AC1382,'control variables'!$O$7:$R$7)/J1382+G$65*'key variables'!$B$25/scenario!J$65))</f>
        <v>4.6644622957985364E-76</v>
      </c>
      <c r="R1382" s="10">
        <f ca="1">IF(IF($A1382&gt;='key variables'!$B$26,M1382*SUMPRODUCT(Z1382:AC1382,'control variables'!$O$5:$R$5)/J1382+H$65*'key variables'!$B$25/scenario!J$65,M1382*SUMPRODUCT(Z1382:AC1382,'control variables'!$O$7:$R$7)/J1382+H$65*'key variables'!$B$25/scenario!J$65)&lt;'key variables'!$B$28,0,IF($A1382&gt;='key variables'!$B$26,M1382*SUMPRODUCT(Z1382:AC1382,'control variables'!$O$5:$R$5)/J1382+H$65*'key variables'!$B$25/scenario!J$65,M1382*SUMPRODUCT(Z1382:AC1382,'control variables'!$O$7:$R$7)/J1382+H$65*'key variables'!$B$25/scenario!J$65))</f>
        <v>1.3971085184218885E-75</v>
      </c>
      <c r="S1382" s="10">
        <f ca="1">IF(IF($A1382&gt;='key variables'!$B$26,N1382*SUMPRODUCT(Z1382:AC1382,'control variables'!$O$6:$R$6)/J1382+I$65*'key variables'!$B$25/scenario!J$65,N1382*SUMPRODUCT(Z1382:AC1382,'control variables'!$O$7:$R$7)/J1382+I$65*'key variables'!$B$25/scenario!J$65)&lt;'key variables'!$B$28,0,IF($A1382&gt;='key variables'!$B$26,N1382*SUMPRODUCT(Z1382:AC1382,'control variables'!$O$6:$R$6)/J1382+I$65*'key variables'!$B$25/scenario!J$65,N1382*SUMPRODUCT(Z1382:AC1382,'control variables'!$O$7:$R$7)/J1382+I$65*'key variables'!$B$25/scenario!J$65))</f>
        <v>6.2799336324634674E-76</v>
      </c>
      <c r="T1382" s="10">
        <f t="shared" ca="1" si="1031"/>
        <v>2.8956538634797121E-75</v>
      </c>
      <c r="U1382" s="82">
        <f ca="1">SUMPRODUCT(P1352:P1381,'control variables'!AD$7:AD$36)</f>
        <v>8.5677895337426069E-76</v>
      </c>
      <c r="V1382" s="82">
        <f ca="1">SUMPRODUCT(Q1352:Q1381,'control variables'!AE$7:AE$36)</f>
        <v>9.889522981987479E-76</v>
      </c>
      <c r="W1382" s="82">
        <f ca="1">SUMPRODUCT(R1352:R1381,'control variables'!AF$7:AF$36)</f>
        <v>2.9621285209463513E-75</v>
      </c>
      <c r="X1382" s="82">
        <f ca="1">SUMPRODUCT(S1352:S1381,'control variables'!AG$7:AG$36)</f>
        <v>1.3314621074232812E-75</v>
      </c>
      <c r="Y1382" s="82">
        <f t="shared" ca="1" si="1025"/>
        <v>6.1393218799426409E-75</v>
      </c>
      <c r="Z1382" s="10">
        <f ca="1">IF($A1382&gt;='key variables'!$B$26,SUMPRODUCT(P1352:P1381,'control variables'!V$7:V$36)*$E1382,SUMPRODUCT(P1352:P1381,'control variables'!Z$7:Z$36)*$E1382)</f>
        <v>2.0906273821016621E-75</v>
      </c>
      <c r="AA1382" s="10">
        <f ca="1">IF($A1382&gt;='key variables'!$B$26,SUMPRODUCT(Q1352:Q1381,'control variables'!W$7:W$36)*$E1382,SUMPRODUCT(Q1352:Q1381,'control variables'!AA$7:AA$36)*$E1382)</f>
        <v>2.4131437240190072E-75</v>
      </c>
      <c r="AB1382" s="10">
        <f ca="1">IF($A1382&gt;='key variables'!$B$26,SUMPRODUCT(R1352:R1381,'control variables'!X$7:X$36)*$E1382,SUMPRODUCT(R1352:R1381,'control variables'!AB$7:AB$36)*$E1382)</f>
        <v>7.2278934616752003E-75</v>
      </c>
      <c r="AC1382" s="10">
        <f ca="1">IF($A1382&gt;='key variables'!$B$26,SUMPRODUCT(S1352:S1381,'control variables'!Y$7:Y$36)*$E1382,SUMPRODUCT(S1352:S1381,'control variables'!AC$7:AC$36)*$E1382)</f>
        <v>3.2489023324478892E-75</v>
      </c>
      <c r="AD1382" s="10">
        <f t="shared" ca="1" si="1026"/>
        <v>1.4980566900243759E-74</v>
      </c>
      <c r="AE1382" s="82">
        <f ca="1">SUMPRODUCT(P1352:P1381,'control variables'!AL$7:AL$36)</f>
        <v>2.8464950006075244E-75</v>
      </c>
      <c r="AF1382" s="82">
        <f ca="1">SUMPRODUCT(Q1352:Q1381,'control variables'!AM$7:AM$36)</f>
        <v>3.277026404146451E-75</v>
      </c>
      <c r="AG1382" s="82">
        <f ca="1">SUMPRODUCT(R1352:R1381,'control variables'!AN$7:AN$36)</f>
        <v>9.3436635182684012E-75</v>
      </c>
      <c r="AH1382" s="82">
        <f ca="1">SUMPRODUCT(S1352:S1381,'control variables'!AO$7:AO$36)</f>
        <v>4.0457136214375465E-75</v>
      </c>
      <c r="AI1382" s="82">
        <f t="shared" ca="1" si="1038"/>
        <v>1.9512898544459921E-74</v>
      </c>
      <c r="AJ1382" s="10">
        <f ca="1">SUMPRODUCT(P1352:P1381,'control variables'!AP$7:AP$36)</f>
        <v>2.7198370443743306E-78</v>
      </c>
      <c r="AK1382" s="10">
        <f ca="1">SUMPRODUCT(Q1352:Q1381,'control variables'!AQ$7:AQ$36)</f>
        <v>7.8485503325182716E-78</v>
      </c>
      <c r="AL1382" s="10">
        <f ca="1">SUMPRODUCT(R1352:R1381,'control variables'!AR$7:AR$36)</f>
        <v>2.8209750658808606E-76</v>
      </c>
      <c r="AM1382" s="10">
        <f ca="1">SUMPRODUCT(S1352:S1381,'control variables'!AS$7:AS$36)</f>
        <v>2.1133572134845976E-76</v>
      </c>
      <c r="AN1382" s="10">
        <f t="shared" ca="1" si="1060"/>
        <v>5.0400161531343843E-76</v>
      </c>
      <c r="AO1382" s="82">
        <f ca="1">SUMPRODUCT(P1352:P1381,'control variables'!AX$7:AX$36)</f>
        <v>3.6985633143304035E-78</v>
      </c>
      <c r="AP1382" s="82">
        <f ca="1">SUMPRODUCT(Q1352:Q1381,'control variables'!AY$7:AY$36)</f>
        <v>8.5382645671569429E-78</v>
      </c>
      <c r="AQ1382" s="82">
        <f ca="1">SUMPRODUCT(R1352:R1381,'control variables'!AZ$7:AZ$36)</f>
        <v>7.6721911784298609E-77</v>
      </c>
      <c r="AR1382" s="82">
        <f ca="1">SUMPRODUCT(S1352:S1381,'control variables'!BA$7:BA$36)</f>
        <v>5.7476865947075406E-77</v>
      </c>
      <c r="AS1382" s="82">
        <f t="shared" ca="1" si="1061"/>
        <v>1.4643560561286134E-76</v>
      </c>
      <c r="AT1382" s="10">
        <f ca="1">SUMPRODUCT(P1352:P1381,'control variables'!AT$7:AT$36)</f>
        <v>-3.2641264535929203E-78</v>
      </c>
      <c r="AU1382" s="10">
        <f ca="1">SUMPRODUCT(Q1352:Q1381,'control variables'!AU$7:AU$36)</f>
        <v>3.5408591171429834E-78</v>
      </c>
      <c r="AV1382" s="10">
        <f ca="1">SUMPRODUCT(R1352:R1381,'control variables'!AV$7:AV$36)</f>
        <v>1.5247223109983668E-75</v>
      </c>
      <c r="AW1382" s="10">
        <f ca="1">SUMPRODUCT(S1352:S1381,'control variables'!AW$7:AW$36)</f>
        <v>1.142258552187215E-75</v>
      </c>
      <c r="AX1382" s="10">
        <f t="shared" ca="1" si="1039"/>
        <v>2.6672575958491317E-75</v>
      </c>
      <c r="AY1382" s="82">
        <f ca="1">SUMPRODUCT(P1352:P1381,'control variables'!BB$7:BB$36)</f>
        <v>1.1830710040171795E-77</v>
      </c>
      <c r="AZ1382" s="82">
        <f ca="1">SUMPRODUCT(Q1352:Q1381,'control variables'!BC$7:BC$36)</f>
        <v>3.0168289505066777E-77</v>
      </c>
      <c r="BA1382" s="82">
        <f ca="1">SUMPRODUCT(R1352:R1381,'control variables'!BD$7:BD$36)</f>
        <v>2.1118729966660827E-76</v>
      </c>
      <c r="BB1382" s="82">
        <f ca="1">SUMPRODUCT(S1352:S1381,'control variables'!BE$7:BE$36)</f>
        <v>3.0011222845852245E-77</v>
      </c>
      <c r="BC1382" s="82">
        <f t="shared" ca="1" si="1062"/>
        <v>2.831975220576991E-76</v>
      </c>
      <c r="BD1382" s="10">
        <f ca="1">SUMPRODUCT(P1352:P1381,'control variables'!BF$7:BF$36)</f>
        <v>2.4748814928676605E-78</v>
      </c>
      <c r="BE1382" s="10">
        <f ca="1">SUMPRODUCT(Q1352:Q1381,'control variables'!BG$7:BG$36)</f>
        <v>2.8566758444542218E-78</v>
      </c>
      <c r="BF1382" s="10">
        <f ca="1">SUMPRODUCT(R1352:R1381,'control variables'!BH$7:BH$36)</f>
        <v>8.556369209484152E-77</v>
      </c>
      <c r="BG1382" s="10">
        <f ca="1">SUMPRODUCT(S1352:S1381,'control variables'!BI$7:BI$36)</f>
        <v>1.9230228025203533E-76</v>
      </c>
      <c r="BH1382" s="10">
        <f t="shared" ca="1" si="1063"/>
        <v>2.8319752968419873E-76</v>
      </c>
      <c r="BI1382" s="82">
        <f t="shared" ca="1" si="1040"/>
        <v>2.8550615841941034E-75</v>
      </c>
      <c r="BJ1382" s="82">
        <f t="shared" ca="1" si="1041"/>
        <v>3.3107355527686606E-75</v>
      </c>
      <c r="BK1382" s="82">
        <f t="shared" ca="1" si="1042"/>
        <v>1.1079573128933376E-74</v>
      </c>
      <c r="BL1382" s="82">
        <f t="shared" ca="1" si="1043"/>
        <v>5.2179833964706135E-75</v>
      </c>
      <c r="BM1382" s="82">
        <f t="shared" ca="1" si="1033"/>
        <v>2.2463353662366753E-74</v>
      </c>
      <c r="BN1382" s="10">
        <f ca="1">BN1381+BI1382-INDIRECT(ADDRESS(MAX($D1382-'key variables'!$B$9*30,34),scenario!BI$4),TRUE)</f>
        <v>9439390.0751690175</v>
      </c>
      <c r="BO1382" s="10">
        <f ca="1">BO1381+BJ1382-INDIRECT(ADDRESS(MAX($D1382-'key variables'!$B$9*30,34),scenario!BJ$4),TRUE)</f>
        <v>10895583.360992203</v>
      </c>
      <c r="BP1382" s="10">
        <f ca="1">BP1381+BK1382-INDIRECT(ADDRESS(MAX($D1382-'key variables'!$B$9*30,34),scenario!BK$4),TRUE)</f>
        <v>32531162.537994072</v>
      </c>
      <c r="BQ1382" s="10">
        <f ca="1">BQ1381+BL1382-INDIRECT(ADDRESS(MAX($D1382-'key variables'!$B$9*30,34),scenario!BL$4),TRUE)</f>
        <v>14415841.516535141</v>
      </c>
      <c r="BR1382" s="10">
        <f t="shared" ca="1" si="1064"/>
        <v>67281977.490690395</v>
      </c>
      <c r="BS1382" s="82">
        <f t="shared" ca="1" si="1045"/>
        <v>-2.3433848477536824E-9</v>
      </c>
      <c r="BT1382" s="82">
        <f t="shared" ca="1" si="1046"/>
        <v>-3.4288309057018498E-10</v>
      </c>
      <c r="BU1382" s="82">
        <f t="shared" ca="1" si="1047"/>
        <v>-4.2578247660364599E-9</v>
      </c>
      <c r="BV1382" s="82">
        <f t="shared" ca="1" si="1048"/>
        <v>-2.9943922343414556E-9</v>
      </c>
      <c r="BW1382" s="82">
        <f t="shared" ca="1" si="1065"/>
        <v>-9.9384849387017825E-9</v>
      </c>
      <c r="BX1382" s="10">
        <f t="shared" ca="1" si="1049"/>
        <v>-1.8625994260191893E-12</v>
      </c>
      <c r="BY1382" s="10">
        <f t="shared" ca="1" si="1050"/>
        <v>2.8902850229962428E-12</v>
      </c>
      <c r="BZ1382" s="10">
        <f t="shared" ca="1" si="1051"/>
        <v>-3.5034723983035463E-11</v>
      </c>
      <c r="CA1382" s="10">
        <f t="shared" ca="1" si="1052"/>
        <v>-2.0257049910634696E-11</v>
      </c>
      <c r="CB1382" s="10">
        <v>0</v>
      </c>
      <c r="CC1382" s="82">
        <f t="shared" ca="1" si="1053"/>
        <v>3.9725652202851362E-13</v>
      </c>
      <c r="CD1382" s="82">
        <f t="shared" ca="1" si="1054"/>
        <v>3.4270724516460853E-13</v>
      </c>
      <c r="CE1382" s="82">
        <f t="shared" ca="1" si="1055"/>
        <v>1.8915613015532971E-10</v>
      </c>
      <c r="CF1382" s="82">
        <f t="shared" ca="1" si="1056"/>
        <v>3.7028113764059381E-11</v>
      </c>
      <c r="CG1382" s="82">
        <f t="shared" ca="1" si="1066"/>
        <v>2.269242076865822E-10</v>
      </c>
      <c r="CH1382" s="13" t="str">
        <f t="shared" ca="1" si="1018"/>
        <v/>
      </c>
      <c r="CI1382" s="81">
        <f t="shared" ca="1" si="1027"/>
        <v>0.1131775965863165</v>
      </c>
      <c r="CJ1382" s="81">
        <f t="shared" ca="1" si="1028"/>
        <v>0.13063724757458739</v>
      </c>
      <c r="CK1382" s="81">
        <f t="shared" ca="1" si="1029"/>
        <v>0.39004625943939081</v>
      </c>
      <c r="CL1382" s="81">
        <f t="shared" ca="1" si="1030"/>
        <v>0.17284488538116416</v>
      </c>
      <c r="CM1382" s="89">
        <f t="shared" ca="1" si="1019"/>
        <v>0.80670598898145884</v>
      </c>
    </row>
    <row r="1383" spans="1:91" x14ac:dyDescent="0.3">
      <c r="A1383">
        <v>1318</v>
      </c>
      <c r="B1383" s="3">
        <f t="shared" si="1032"/>
        <v>3.85</v>
      </c>
      <c r="C1383" s="3">
        <f t="shared" si="1020"/>
        <v>43.93333333333333</v>
      </c>
      <c r="D1383" s="4">
        <f t="shared" ca="1" si="1057"/>
        <v>1383</v>
      </c>
      <c r="E1383" s="58">
        <f>(0.5*(COS(B1383*2*PI())+1)*('key variables'!$B$4-'key variables'!$B$6)+'key variables'!$B$6)/'key variables'!$B$4</f>
        <v>1</v>
      </c>
      <c r="F1383" s="10">
        <f t="shared" ca="1" si="1021"/>
        <v>11689222.907461114</v>
      </c>
      <c r="G1383" s="10">
        <f t="shared" ca="1" si="1022"/>
        <v>13492492.798713122</v>
      </c>
      <c r="H1383" s="10">
        <f t="shared" ca="1" si="1023"/>
        <v>40309474.521088287</v>
      </c>
      <c r="I1383" s="10">
        <f t="shared" ca="1" si="1024"/>
        <v>17912154.249750931</v>
      </c>
      <c r="J1383" s="10">
        <f t="shared" ca="1" si="1058"/>
        <v>83403344.477013454</v>
      </c>
      <c r="K1383" s="82">
        <f t="shared" ca="1" si="1034"/>
        <v>2249832.832292099</v>
      </c>
      <c r="L1383" s="82">
        <f t="shared" ca="1" si="1035"/>
        <v>2596909.4377209195</v>
      </c>
      <c r="M1383" s="82">
        <f t="shared" ca="1" si="1036"/>
        <v>7778311.98309422</v>
      </c>
      <c r="N1383" s="82">
        <f t="shared" ca="1" si="1037"/>
        <v>3496312.733215793</v>
      </c>
      <c r="O1383" s="82">
        <f t="shared" ca="1" si="1059"/>
        <v>16121366.986323033</v>
      </c>
      <c r="P1383" s="10">
        <f ca="1">IF(IF($A1383&gt;='key variables'!$B$26,K1383*SUMPRODUCT(Z1383:AC1383,'control variables'!$O$3:$R$3)/J1383+F$65*'key variables'!$B$25/scenario!J$65,K1383*SUMPRODUCT(Z1383:AC1383,'control variables'!$O$7:$R$7)/J1383+F$65*'key variables'!$B$25/scenario!J$65)&lt;'key variables'!$B$28,0,IF($A1383&gt;='key variables'!$B$26,K1383*SUMPRODUCT(Z1383:AC1383,'control variables'!$O$3:$R$3)/J1383+F$65*'key variables'!$B$25/scenario!J$65,K1383*SUMPRODUCT(Z1383:AC1383,'control variables'!$O$7:$R$7)/J1383+F$65*'key variables'!$B$25/scenario!J$65))</f>
        <v>3.4771248197686311E-76</v>
      </c>
      <c r="Q1383" s="10">
        <f ca="1">IF(IF($A1383&gt;='key variables'!$B$26,L1383*SUMPRODUCT(Z1383:AC1383,'control variables'!$O$4:$R$4)/J1383+G$65*'key variables'!$B$25/scenario!J$65,L1383*SUMPRODUCT(Z1383:AC1383,'control variables'!$O$7:$R$7)/J1383+G$65*'key variables'!$B$25/scenario!J$65)&lt;'key variables'!$B$28,0,IF($A1383&gt;='key variables'!$B$26,L1383*SUMPRODUCT(Z1383:AC1383,'control variables'!$O$4:$R$4)/J1383+G$65*'key variables'!$B$25/scenario!J$65,L1383*SUMPRODUCT(Z1383:AC1383,'control variables'!$O$7:$R$7)/J1383+G$65*'key variables'!$B$25/scenario!J$65))</f>
        <v>4.0135329749772546E-76</v>
      </c>
      <c r="R1383" s="10">
        <f ca="1">IF(IF($A1383&gt;='key variables'!$B$26,M1383*SUMPRODUCT(Z1383:AC1383,'control variables'!$O$5:$R$5)/J1383+H$65*'key variables'!$B$25/scenario!J$65,M1383*SUMPRODUCT(Z1383:AC1383,'control variables'!$O$7:$R$7)/J1383+H$65*'key variables'!$B$25/scenario!J$65)&lt;'key variables'!$B$28,0,IF($A1383&gt;='key variables'!$B$26,M1383*SUMPRODUCT(Z1383:AC1383,'control variables'!$O$5:$R$5)/J1383+H$65*'key variables'!$B$25/scenario!J$65,M1383*SUMPRODUCT(Z1383:AC1383,'control variables'!$O$7:$R$7)/J1383+H$65*'key variables'!$B$25/scenario!J$65))</f>
        <v>1.2021409441681236E-75</v>
      </c>
      <c r="S1383" s="10">
        <f ca="1">IF(IF($A1383&gt;='key variables'!$B$26,N1383*SUMPRODUCT(Z1383:AC1383,'control variables'!$O$6:$R$6)/J1383+I$65*'key variables'!$B$25/scenario!J$65,N1383*SUMPRODUCT(Z1383:AC1383,'control variables'!$O$7:$R$7)/J1383+I$65*'key variables'!$B$25/scenario!J$65)&lt;'key variables'!$B$28,0,IF($A1383&gt;='key variables'!$B$26,N1383*SUMPRODUCT(Z1383:AC1383,'control variables'!$O$6:$R$6)/J1383+I$65*'key variables'!$B$25/scenario!J$65,N1383*SUMPRODUCT(Z1383:AC1383,'control variables'!$O$7:$R$7)/J1383+I$65*'key variables'!$B$25/scenario!J$65))</f>
        <v>5.403564037223259E-76</v>
      </c>
      <c r="T1383" s="10">
        <f t="shared" ca="1" si="1031"/>
        <v>2.4915631273650382E-75</v>
      </c>
      <c r="U1383" s="82">
        <f ca="1">SUMPRODUCT(P1353:P1382,'control variables'!AD$7:AD$36)</f>
        <v>7.3721478780769133E-76</v>
      </c>
      <c r="V1383" s="82">
        <f ca="1">SUMPRODUCT(Q1353:Q1382,'control variables'!AE$7:AE$36)</f>
        <v>8.5094324014054518E-76</v>
      </c>
      <c r="W1383" s="82">
        <f ca="1">SUMPRODUCT(R1353:R1382,'control variables'!AF$7:AF$36)</f>
        <v>2.5487611949714568E-75</v>
      </c>
      <c r="X1383" s="82">
        <f ca="1">SUMPRODUCT(S1353:S1382,'control variables'!AG$7:AG$36)</f>
        <v>1.1456555405945669E-75</v>
      </c>
      <c r="Y1383" s="82">
        <f t="shared" ca="1" si="1025"/>
        <v>5.2825747635142602E-75</v>
      </c>
      <c r="Z1383" s="10">
        <f ca="1">IF($A1383&gt;='key variables'!$B$26,SUMPRODUCT(P1353:P1382,'control variables'!V$7:V$36)*$E1383,SUMPRODUCT(P1353:P1382,'control variables'!Z$7:Z$36)*$E1383)</f>
        <v>1.7988787140617082E-75</v>
      </c>
      <c r="AA1383" s="10">
        <f ca="1">IF($A1383&gt;='key variables'!$B$26,SUMPRODUCT(Q1353:Q1382,'control variables'!W$7:W$36)*$E1383,SUMPRODUCT(Q1353:Q1382,'control variables'!AA$7:AA$36)*$E1383)</f>
        <v>2.0763876510339814E-75</v>
      </c>
      <c r="AB1383" s="10">
        <f ca="1">IF($A1383&gt;='key variables'!$B$26,SUMPRODUCT(R1353:R1382,'control variables'!X$7:X$36)*$E1383,SUMPRODUCT(R1353:R1382,'control variables'!AB$7:AB$36)*$E1383)</f>
        <v>6.2192353391270417E-75</v>
      </c>
      <c r="AC1383" s="10">
        <f ca="1">IF($A1383&gt;='key variables'!$B$26,SUMPRODUCT(S1353:S1382,'control variables'!Y$7:Y$36)*$E1383,SUMPRODUCT(S1353:S1382,'control variables'!AC$7:AC$36)*$E1383)</f>
        <v>2.7955154992903193E-75</v>
      </c>
      <c r="AD1383" s="10">
        <f t="shared" ca="1" si="1026"/>
        <v>1.289001720351305E-74</v>
      </c>
      <c r="AE1383" s="82">
        <f ca="1">SUMPRODUCT(P1353:P1382,'control variables'!AL$7:AL$36)</f>
        <v>2.4492644218255741E-75</v>
      </c>
      <c r="AF1383" s="82">
        <f ca="1">SUMPRODUCT(Q1353:Q1382,'control variables'!AM$7:AM$36)</f>
        <v>2.8197148350325064E-75</v>
      </c>
      <c r="AG1383" s="82">
        <f ca="1">SUMPRODUCT(R1353:R1382,'control variables'!AN$7:AN$36)</f>
        <v>8.0397480480099298E-75</v>
      </c>
      <c r="AH1383" s="82">
        <f ca="1">SUMPRODUCT(S1353:S1382,'control variables'!AO$7:AO$36)</f>
        <v>3.4811311566565936E-75</v>
      </c>
      <c r="AI1383" s="82">
        <f t="shared" ca="1" si="1038"/>
        <v>1.6789858461524604E-74</v>
      </c>
      <c r="AJ1383" s="10">
        <f ca="1">SUMPRODUCT(P1353:P1382,'control variables'!AP$7:AP$36)</f>
        <v>2.34028168134056E-78</v>
      </c>
      <c r="AK1383" s="10">
        <f ca="1">SUMPRODUCT(Q1353:Q1382,'control variables'!AQ$7:AQ$36)</f>
        <v>6.7532790636349284E-78</v>
      </c>
      <c r="AL1383" s="10">
        <f ca="1">SUMPRODUCT(R1353:R1382,'control variables'!AR$7:AR$36)</f>
        <v>2.4273058137268469E-76</v>
      </c>
      <c r="AM1383" s="10">
        <f ca="1">SUMPRODUCT(S1353:S1382,'control variables'!AS$7:AS$36)</f>
        <v>1.8184365798961588E-76</v>
      </c>
      <c r="AN1383" s="10">
        <f t="shared" ca="1" si="1060"/>
        <v>4.3366780010727608E-76</v>
      </c>
      <c r="AO1383" s="82">
        <f ca="1">SUMPRODUCT(P1353:P1382,'control variables'!AX$7:AX$36)</f>
        <v>3.1824259433883915E-78</v>
      </c>
      <c r="AP1383" s="82">
        <f ca="1">SUMPRODUCT(Q1353:Q1382,'control variables'!AY$7:AY$36)</f>
        <v>7.3467431434125553E-78</v>
      </c>
      <c r="AQ1383" s="82">
        <f ca="1">SUMPRODUCT(R1353:R1382,'control variables'!AZ$7:AZ$36)</f>
        <v>6.6015309658937404E-77</v>
      </c>
      <c r="AR1383" s="82">
        <f ca="1">SUMPRODUCT(S1353:S1382,'control variables'!BA$7:BA$36)</f>
        <v>4.9455924852200354E-77</v>
      </c>
      <c r="AS1383" s="82">
        <f t="shared" ca="1" si="1061"/>
        <v>1.2600040359793871E-76</v>
      </c>
      <c r="AT1383" s="10">
        <f ca="1">SUMPRODUCT(P1353:P1382,'control variables'!AT$7:AT$36)</f>
        <v>-2.8086150825553978E-78</v>
      </c>
      <c r="AU1383" s="10">
        <f ca="1">SUMPRODUCT(Q1353:Q1382,'control variables'!AU$7:AU$36)</f>
        <v>3.0467294888851247E-78</v>
      </c>
      <c r="AV1383" s="10">
        <f ca="1">SUMPRODUCT(R1353:R1382,'control variables'!AV$7:AV$36)</f>
        <v>1.3119461332954849E-75</v>
      </c>
      <c r="AW1383" s="10">
        <f ca="1">SUMPRODUCT(S1353:S1382,'control variables'!AW$7:AW$36)</f>
        <v>9.8285548781959191E-76</v>
      </c>
      <c r="AX1383" s="10">
        <f t="shared" ca="1" si="1039"/>
        <v>2.2950397355214065E-75</v>
      </c>
      <c r="AY1383" s="82">
        <f ca="1">SUMPRODUCT(P1353:P1382,'control variables'!BB$7:BB$36)</f>
        <v>1.0179725304327942E-77</v>
      </c>
      <c r="AZ1383" s="82">
        <f ca="1">SUMPRODUCT(Q1353:Q1382,'control variables'!BC$7:BC$36)</f>
        <v>2.5958281372819438E-77</v>
      </c>
      <c r="BA1383" s="82">
        <f ca="1">SUMPRODUCT(R1353:R1382,'control variables'!BD$7:BD$36)</f>
        <v>1.8171594866825442E-76</v>
      </c>
      <c r="BB1383" s="82">
        <f ca="1">SUMPRODUCT(S1353:S1382,'control variables'!BE$7:BE$36)</f>
        <v>2.5823133487371878E-77</v>
      </c>
      <c r="BC1383" s="82">
        <f t="shared" ca="1" si="1062"/>
        <v>2.4367708883277368E-76</v>
      </c>
      <c r="BD1383" s="10">
        <f ca="1">SUMPRODUCT(P1353:P1382,'control variables'!BF$7:BF$36)</f>
        <v>2.1295098664925105E-78</v>
      </c>
      <c r="BE1383" s="10">
        <f ca="1">SUMPRODUCT(Q1353:Q1382,'control variables'!BG$7:BG$36)</f>
        <v>2.4580245210397163E-78</v>
      </c>
      <c r="BF1383" s="10">
        <f ca="1">SUMPRODUCT(R1353:R1382,'control variables'!BH$7:BH$36)</f>
        <v>7.3623212689010747E-77</v>
      </c>
      <c r="BG1383" s="10">
        <f ca="1">SUMPRODUCT(S1353:S1382,'control variables'!BI$7:BI$36)</f>
        <v>1.6546634831844644E-76</v>
      </c>
      <c r="BH1383" s="10">
        <f t="shared" ca="1" si="1063"/>
        <v>2.4367709539498943E-76</v>
      </c>
      <c r="BI1383" s="82">
        <f t="shared" ca="1" si="1040"/>
        <v>2.4566355320473469E-75</v>
      </c>
      <c r="BJ1383" s="82">
        <f t="shared" ca="1" si="1041"/>
        <v>2.8487198458942111E-75</v>
      </c>
      <c r="BK1383" s="82">
        <f t="shared" ca="1" si="1042"/>
        <v>9.5334101299736686E-75</v>
      </c>
      <c r="BL1383" s="82">
        <f t="shared" ca="1" si="1043"/>
        <v>4.4898097779635567E-75</v>
      </c>
      <c r="BM1383" s="82">
        <f t="shared" ca="1" si="1033"/>
        <v>1.9328575285878782E-74</v>
      </c>
      <c r="BN1383" s="10">
        <f ca="1">BN1382+BI1383-INDIRECT(ADDRESS(MAX($D1383-'key variables'!$B$9*30,34),scenario!BI$4),TRUE)</f>
        <v>9439390.0751690175</v>
      </c>
      <c r="BO1383" s="10">
        <f ca="1">BO1382+BJ1383-INDIRECT(ADDRESS(MAX($D1383-'key variables'!$B$9*30,34),scenario!BJ$4),TRUE)</f>
        <v>10895583.360992203</v>
      </c>
      <c r="BP1383" s="10">
        <f ca="1">BP1382+BK1383-INDIRECT(ADDRESS(MAX($D1383-'key variables'!$B$9*30,34),scenario!BK$4),TRUE)</f>
        <v>32531162.537994072</v>
      </c>
      <c r="BQ1383" s="10">
        <f ca="1">BQ1382+BL1383-INDIRECT(ADDRESS(MAX($D1383-'key variables'!$B$9*30,34),scenario!BL$4),TRUE)</f>
        <v>14415841.516535141</v>
      </c>
      <c r="BR1383" s="10">
        <f t="shared" ca="1" si="1064"/>
        <v>67281977.490690395</v>
      </c>
      <c r="BS1383" s="82">
        <f t="shared" ca="1" si="1045"/>
        <v>-2.3433848477536824E-9</v>
      </c>
      <c r="BT1383" s="82">
        <f t="shared" ca="1" si="1046"/>
        <v>-3.4288309057018498E-10</v>
      </c>
      <c r="BU1383" s="82">
        <f t="shared" ca="1" si="1047"/>
        <v>-4.2578247660364599E-9</v>
      </c>
      <c r="BV1383" s="82">
        <f t="shared" ca="1" si="1048"/>
        <v>-2.9943922343414556E-9</v>
      </c>
      <c r="BW1383" s="82">
        <f t="shared" ca="1" si="1065"/>
        <v>-9.9384849387017825E-9</v>
      </c>
      <c r="BX1383" s="10">
        <f t="shared" ca="1" si="1049"/>
        <v>-1.8625994260191893E-12</v>
      </c>
      <c r="BY1383" s="10">
        <f t="shared" ca="1" si="1050"/>
        <v>2.8902850229962428E-12</v>
      </c>
      <c r="BZ1383" s="10">
        <f t="shared" ca="1" si="1051"/>
        <v>-3.5034723983035463E-11</v>
      </c>
      <c r="CA1383" s="10">
        <f t="shared" ca="1" si="1052"/>
        <v>-2.0257049910634696E-11</v>
      </c>
      <c r="CB1383" s="10">
        <v>0</v>
      </c>
      <c r="CC1383" s="82">
        <f t="shared" ca="1" si="1053"/>
        <v>3.9725652202851362E-13</v>
      </c>
      <c r="CD1383" s="82">
        <f t="shared" ca="1" si="1054"/>
        <v>3.4270724516460853E-13</v>
      </c>
      <c r="CE1383" s="82">
        <f t="shared" ca="1" si="1055"/>
        <v>1.8915613015532971E-10</v>
      </c>
      <c r="CF1383" s="82">
        <f t="shared" ca="1" si="1056"/>
        <v>3.7028113764059381E-11</v>
      </c>
      <c r="CG1383" s="82">
        <f t="shared" ca="1" si="1066"/>
        <v>2.269242076865822E-10</v>
      </c>
      <c r="CH1383" s="13" t="str">
        <f t="shared" ca="1" si="1018"/>
        <v/>
      </c>
      <c r="CI1383" s="81">
        <f t="shared" ca="1" si="1027"/>
        <v>0.1131775965863165</v>
      </c>
      <c r="CJ1383" s="81">
        <f t="shared" ca="1" si="1028"/>
        <v>0.13063724757458739</v>
      </c>
      <c r="CK1383" s="81">
        <f t="shared" ca="1" si="1029"/>
        <v>0.39004625943939081</v>
      </c>
      <c r="CL1383" s="81">
        <f t="shared" ca="1" si="1030"/>
        <v>0.17284488538116416</v>
      </c>
      <c r="CM1383" s="89">
        <f t="shared" ca="1" si="1019"/>
        <v>0.80670598898145884</v>
      </c>
    </row>
    <row r="1384" spans="1:91" x14ac:dyDescent="0.3">
      <c r="A1384">
        <v>1319</v>
      </c>
      <c r="B1384" s="3">
        <f t="shared" si="1032"/>
        <v>3.8527777777777779</v>
      </c>
      <c r="C1384" s="3">
        <f t="shared" si="1020"/>
        <v>43.966666666666669</v>
      </c>
      <c r="D1384" s="4">
        <f t="shared" ca="1" si="1057"/>
        <v>1384</v>
      </c>
      <c r="E1384" s="58">
        <f>(0.5*(COS(B1384*2*PI())+1)*('key variables'!$B$4-'key variables'!$B$6)+'key variables'!$B$6)/'key variables'!$B$4</f>
        <v>1</v>
      </c>
      <c r="F1384" s="10">
        <f t="shared" ca="1" si="1021"/>
        <v>11689222.907461114</v>
      </c>
      <c r="G1384" s="10">
        <f t="shared" ca="1" si="1022"/>
        <v>13492492.798713122</v>
      </c>
      <c r="H1384" s="10">
        <f t="shared" ca="1" si="1023"/>
        <v>40309474.521088287</v>
      </c>
      <c r="I1384" s="10">
        <f t="shared" ca="1" si="1024"/>
        <v>17912154.249750931</v>
      </c>
      <c r="J1384" s="10">
        <f t="shared" ca="1" si="1058"/>
        <v>83403344.477013454</v>
      </c>
      <c r="K1384" s="82">
        <f t="shared" ca="1" si="1034"/>
        <v>2249832.832292099</v>
      </c>
      <c r="L1384" s="82">
        <f t="shared" ca="1" si="1035"/>
        <v>2596909.4377209195</v>
      </c>
      <c r="M1384" s="82">
        <f t="shared" ca="1" si="1036"/>
        <v>7778311.98309422</v>
      </c>
      <c r="N1384" s="82">
        <f t="shared" ca="1" si="1037"/>
        <v>3496312.733215793</v>
      </c>
      <c r="O1384" s="82">
        <f t="shared" ca="1" si="1059"/>
        <v>16121366.986323033</v>
      </c>
      <c r="P1384" s="10">
        <f ca="1">IF(IF($A1384&gt;='key variables'!$B$26,K1384*SUMPRODUCT(Z1384:AC1384,'control variables'!$O$3:$R$3)/J1384+F$65*'key variables'!$B$25/scenario!J$65,K1384*SUMPRODUCT(Z1384:AC1384,'control variables'!$O$7:$R$7)/J1384+F$65*'key variables'!$B$25/scenario!J$65)&lt;'key variables'!$B$28,0,IF($A1384&gt;='key variables'!$B$26,K1384*SUMPRODUCT(Z1384:AC1384,'control variables'!$O$3:$R$3)/J1384+F$65*'key variables'!$B$25/scenario!J$65,K1384*SUMPRODUCT(Z1384:AC1384,'control variables'!$O$7:$R$7)/J1384+F$65*'key variables'!$B$25/scenario!J$65))</f>
        <v>2.991889362000751E-76</v>
      </c>
      <c r="Q1384" s="10">
        <f ca="1">IF(IF($A1384&gt;='key variables'!$B$26,L1384*SUMPRODUCT(Z1384:AC1384,'control variables'!$O$4:$R$4)/J1384+G$65*'key variables'!$B$25/scenario!J$65,L1384*SUMPRODUCT(Z1384:AC1384,'control variables'!$O$7:$R$7)/J1384+G$65*'key variables'!$B$25/scenario!J$65)&lt;'key variables'!$B$28,0,IF($A1384&gt;='key variables'!$B$26,L1384*SUMPRODUCT(Z1384:AC1384,'control variables'!$O$4:$R$4)/J1384+G$65*'key variables'!$B$25/scenario!J$65,L1384*SUMPRODUCT(Z1384:AC1384,'control variables'!$O$7:$R$7)/J1384+G$65*'key variables'!$B$25/scenario!J$65))</f>
        <v>3.4534413442979857E-76</v>
      </c>
      <c r="R1384" s="10">
        <f ca="1">IF(IF($A1384&gt;='key variables'!$B$26,M1384*SUMPRODUCT(Z1384:AC1384,'control variables'!$O$5:$R$5)/J1384+H$65*'key variables'!$B$25/scenario!J$65,M1384*SUMPRODUCT(Z1384:AC1384,'control variables'!$O$7:$R$7)/J1384+H$65*'key variables'!$B$25/scenario!J$65)&lt;'key variables'!$B$28,0,IF($A1384&gt;='key variables'!$B$26,M1384*SUMPRODUCT(Z1384:AC1384,'control variables'!$O$5:$R$5)/J1384+H$65*'key variables'!$B$25/scenario!J$65,M1384*SUMPRODUCT(Z1384:AC1384,'control variables'!$O$7:$R$7)/J1384+H$65*'key variables'!$B$25/scenario!J$65))</f>
        <v>1.0343812456871971E-75</v>
      </c>
      <c r="S1384" s="10">
        <f ca="1">IF(IF($A1384&gt;='key variables'!$B$26,N1384*SUMPRODUCT(Z1384:AC1384,'control variables'!$O$6:$R$6)/J1384+I$65*'key variables'!$B$25/scenario!J$65,N1384*SUMPRODUCT(Z1384:AC1384,'control variables'!$O$7:$R$7)/J1384+I$65*'key variables'!$B$25/scenario!J$65)&lt;'key variables'!$B$28,0,IF($A1384&gt;='key variables'!$B$26,N1384*SUMPRODUCT(Z1384:AC1384,'control variables'!$O$6:$R$6)/J1384+I$65*'key variables'!$B$25/scenario!J$65,N1384*SUMPRODUCT(Z1384:AC1384,'control variables'!$O$7:$R$7)/J1384+I$65*'key variables'!$B$25/scenario!J$65))</f>
        <v>4.6494924967731955E-76</v>
      </c>
      <c r="T1384" s="10">
        <f t="shared" ca="1" si="1031"/>
        <v>2.1438635659943904E-75</v>
      </c>
      <c r="U1384" s="82">
        <f ca="1">SUMPRODUCT(P1354:P1383,'control variables'!AD$7:AD$36)</f>
        <v>6.343358940155154E-76</v>
      </c>
      <c r="V1384" s="82">
        <f ca="1">SUMPRODUCT(Q1354:Q1383,'control variables'!AE$7:AE$36)</f>
        <v>7.3219345286901574E-76</v>
      </c>
      <c r="W1384" s="82">
        <f ca="1">SUMPRODUCT(R1354:R1383,'control variables'!AF$7:AF$36)</f>
        <v>2.1930795990299925E-75</v>
      </c>
      <c r="X1384" s="82">
        <f ca="1">SUMPRODUCT(S1354:S1383,'control variables'!AG$7:AG$36)</f>
        <v>9.8577842386750504E-76</v>
      </c>
      <c r="Y1384" s="82">
        <f t="shared" ca="1" si="1025"/>
        <v>4.5453873697820284E-75</v>
      </c>
      <c r="Z1384" s="10">
        <f ca="1">IF($A1384&gt;='key variables'!$B$26,SUMPRODUCT(P1354:P1383,'control variables'!V$7:V$36)*$E1384,SUMPRODUCT(P1354:P1383,'control variables'!Z$7:Z$36)*$E1384)</f>
        <v>1.5478437982818627E-75</v>
      </c>
      <c r="AA1384" s="10">
        <f ca="1">IF($A1384&gt;='key variables'!$B$26,SUMPRODUCT(Q1354:Q1383,'control variables'!W$7:W$36)*$E1384,SUMPRODUCT(Q1354:Q1383,'control variables'!AA$7:AA$36)*$E1384)</f>
        <v>1.7866261484773693E-75</v>
      </c>
      <c r="AB1384" s="10">
        <f ca="1">IF($A1384&gt;='key variables'!$B$26,SUMPRODUCT(R1354:R1383,'control variables'!X$7:X$36)*$E1384,SUMPRODUCT(R1354:R1383,'control variables'!AB$7:AB$36)*$E1384)</f>
        <v>5.3513362376653079E-75</v>
      </c>
      <c r="AC1384" s="10">
        <f ca="1">IF($A1384&gt;='key variables'!$B$26,SUMPRODUCT(S1354:S1383,'control variables'!Y$7:Y$36)*$E1384,SUMPRODUCT(S1354:S1383,'control variables'!AC$7:AC$36)*$E1384)</f>
        <v>2.4053991493441584E-75</v>
      </c>
      <c r="AD1384" s="10">
        <f t="shared" ca="1" si="1026"/>
        <v>1.1091205333768698E-74</v>
      </c>
      <c r="AE1384" s="82">
        <f ca="1">SUMPRODUCT(P1354:P1383,'control variables'!AL$7:AL$36)</f>
        <v>2.1074676775263015E-75</v>
      </c>
      <c r="AF1384" s="82">
        <f ca="1">SUMPRODUCT(Q1354:Q1383,'control variables'!AM$7:AM$36)</f>
        <v>2.4262214490680295E-75</v>
      </c>
      <c r="AG1384" s="82">
        <f ca="1">SUMPRODUCT(R1354:R1383,'control variables'!AN$7:AN$36)</f>
        <v>6.9177949900595667E-75</v>
      </c>
      <c r="AH1384" s="82">
        <f ca="1">SUMPRODUCT(S1354:S1383,'control variables'!AO$7:AO$36)</f>
        <v>2.995336611477543E-75</v>
      </c>
      <c r="AI1384" s="82">
        <f t="shared" ca="1" si="1038"/>
        <v>1.444682072813144E-74</v>
      </c>
      <c r="AJ1384" s="10">
        <f ca="1">SUMPRODUCT(P1354:P1383,'control variables'!AP$7:AP$36)</f>
        <v>2.0136935627619942E-78</v>
      </c>
      <c r="AK1384" s="10">
        <f ca="1">SUMPRODUCT(Q1354:Q1383,'control variables'!AQ$7:AQ$36)</f>
        <v>5.8108537473947184E-78</v>
      </c>
      <c r="AL1384" s="10">
        <f ca="1">SUMPRODUCT(R1354:R1383,'control variables'!AR$7:AR$36)</f>
        <v>2.0885734101702912E-76</v>
      </c>
      <c r="AM1384" s="10">
        <f ca="1">SUMPRODUCT(S1354:S1383,'control variables'!AS$7:AS$36)</f>
        <v>1.5646723488132826E-76</v>
      </c>
      <c r="AN1384" s="10">
        <f t="shared" ca="1" si="1060"/>
        <v>3.7314912320851412E-76</v>
      </c>
      <c r="AO1384" s="82">
        <f ca="1">SUMPRODUCT(P1354:P1383,'control variables'!AX$7:AX$36)</f>
        <v>2.7383159417361649E-78</v>
      </c>
      <c r="AP1384" s="82">
        <f ca="1">SUMPRODUCT(Q1354:Q1383,'control variables'!AY$7:AY$36)</f>
        <v>6.3214994558609423E-78</v>
      </c>
      <c r="AQ1384" s="82">
        <f ca="1">SUMPRODUCT(R1354:R1383,'control variables'!AZ$7:AZ$36)</f>
        <v>5.680282214053582E-77</v>
      </c>
      <c r="AR1384" s="82">
        <f ca="1">SUMPRODUCT(S1354:S1383,'control variables'!BA$7:BA$36)</f>
        <v>4.25543122904206E-77</v>
      </c>
      <c r="AS1384" s="82">
        <f t="shared" ca="1" si="1061"/>
        <v>1.0841694982855353E-76</v>
      </c>
      <c r="AT1384" s="10">
        <f ca="1">SUMPRODUCT(P1354:P1383,'control variables'!AT$7:AT$36)</f>
        <v>-2.4166706756335244E-78</v>
      </c>
      <c r="AU1384" s="10">
        <f ca="1">SUMPRODUCT(Q1354:Q1383,'control variables'!AU$7:AU$36)</f>
        <v>2.6215560324049381E-78</v>
      </c>
      <c r="AV1384" s="10">
        <f ca="1">SUMPRODUCT(R1354:R1383,'control variables'!AV$7:AV$36)</f>
        <v>1.1288630357497388E-75</v>
      </c>
      <c r="AW1384" s="10">
        <f ca="1">SUMPRODUCT(S1354:S1383,'control variables'!AW$7:AW$36)</f>
        <v>8.4569724436500492E-76</v>
      </c>
      <c r="AX1384" s="10">
        <f t="shared" ca="1" si="1039"/>
        <v>1.9747651654715152E-75</v>
      </c>
      <c r="AY1384" s="82">
        <f ca="1">SUMPRODUCT(P1354:P1383,'control variables'!BB$7:BB$36)</f>
        <v>8.7591367652240979E-78</v>
      </c>
      <c r="AZ1384" s="82">
        <f ca="1">SUMPRODUCT(Q1354:Q1383,'control variables'!BC$7:BC$36)</f>
        <v>2.233578313140008E-77</v>
      </c>
      <c r="BA1384" s="82">
        <f ca="1">SUMPRODUCT(R1354:R1383,'control variables'!BD$7:BD$36)</f>
        <v>1.5635734749453175E-76</v>
      </c>
      <c r="BB1384" s="82">
        <f ca="1">SUMPRODUCT(S1354:S1383,'control variables'!BE$7:BE$36)</f>
        <v>2.2219495237888576E-77</v>
      </c>
      <c r="BC1384" s="82">
        <f t="shared" ca="1" si="1062"/>
        <v>2.0967176262904452E-76</v>
      </c>
      <c r="BD1384" s="10">
        <f ca="1">SUMPRODUCT(P1354:P1383,'control variables'!BF$7:BF$36)</f>
        <v>1.8323351176845377E-78</v>
      </c>
      <c r="BE1384" s="10">
        <f ca="1">SUMPRODUCT(Q1354:Q1383,'control variables'!BG$7:BG$36)</f>
        <v>2.1150052981201481E-78</v>
      </c>
      <c r="BF1384" s="10">
        <f ca="1">SUMPRODUCT(R1354:R1383,'control variables'!BH$7:BH$36)</f>
        <v>6.3349036418895926E-77</v>
      </c>
      <c r="BG1384" s="10">
        <f ca="1">SUMPRODUCT(S1354:S1383,'control variables'!BI$7:BI$36)</f>
        <v>1.4237539144079734E-76</v>
      </c>
      <c r="BH1384" s="10">
        <f t="shared" ca="1" si="1063"/>
        <v>2.0967176827549797E-76</v>
      </c>
      <c r="BI1384" s="82">
        <f t="shared" ca="1" si="1040"/>
        <v>2.1138101436158921E-75</v>
      </c>
      <c r="BJ1384" s="82">
        <f t="shared" ca="1" si="1041"/>
        <v>2.4511787882318347E-75</v>
      </c>
      <c r="BK1384" s="82">
        <f t="shared" ca="1" si="1042"/>
        <v>8.2030153733038378E-75</v>
      </c>
      <c r="BL1384" s="82">
        <f t="shared" ca="1" si="1043"/>
        <v>3.8632533510804364E-75</v>
      </c>
      <c r="BM1384" s="82">
        <f t="shared" ca="1" si="1033"/>
        <v>1.6631257656232E-74</v>
      </c>
      <c r="BN1384" s="10">
        <f ca="1">BN1383+BI1384-INDIRECT(ADDRESS(MAX($D1384-'key variables'!$B$9*30,34),scenario!BI$4),TRUE)</f>
        <v>9439390.0751690175</v>
      </c>
      <c r="BO1384" s="10">
        <f ca="1">BO1383+BJ1384-INDIRECT(ADDRESS(MAX($D1384-'key variables'!$B$9*30,34),scenario!BJ$4),TRUE)</f>
        <v>10895583.360992203</v>
      </c>
      <c r="BP1384" s="10">
        <f ca="1">BP1383+BK1384-INDIRECT(ADDRESS(MAX($D1384-'key variables'!$B$9*30,34),scenario!BK$4),TRUE)</f>
        <v>32531162.537994072</v>
      </c>
      <c r="BQ1384" s="10">
        <f ca="1">BQ1383+BL1384-INDIRECT(ADDRESS(MAX($D1384-'key variables'!$B$9*30,34),scenario!BL$4),TRUE)</f>
        <v>14415841.516535141</v>
      </c>
      <c r="BR1384" s="10">
        <f t="shared" ca="1" si="1064"/>
        <v>67281977.490690395</v>
      </c>
      <c r="BS1384" s="82">
        <f t="shared" ca="1" si="1045"/>
        <v>-2.3433848477536824E-9</v>
      </c>
      <c r="BT1384" s="82">
        <f t="shared" ca="1" si="1046"/>
        <v>-3.4288309057018498E-10</v>
      </c>
      <c r="BU1384" s="82">
        <f t="shared" ca="1" si="1047"/>
        <v>-4.2578247660364599E-9</v>
      </c>
      <c r="BV1384" s="82">
        <f t="shared" ca="1" si="1048"/>
        <v>-2.9943922343414556E-9</v>
      </c>
      <c r="BW1384" s="82">
        <f t="shared" ca="1" si="1065"/>
        <v>-9.9384849387017825E-9</v>
      </c>
      <c r="BX1384" s="10">
        <f t="shared" ca="1" si="1049"/>
        <v>-1.8625994260191893E-12</v>
      </c>
      <c r="BY1384" s="10">
        <f t="shared" ca="1" si="1050"/>
        <v>2.8902850229962428E-12</v>
      </c>
      <c r="BZ1384" s="10">
        <f t="shared" ca="1" si="1051"/>
        <v>-3.5034723983035463E-11</v>
      </c>
      <c r="CA1384" s="10">
        <f t="shared" ca="1" si="1052"/>
        <v>-2.0257049910634696E-11</v>
      </c>
      <c r="CB1384" s="10">
        <v>0</v>
      </c>
      <c r="CC1384" s="82">
        <f t="shared" ca="1" si="1053"/>
        <v>3.9725652202851362E-13</v>
      </c>
      <c r="CD1384" s="82">
        <f t="shared" ca="1" si="1054"/>
        <v>3.4270724516460853E-13</v>
      </c>
      <c r="CE1384" s="82">
        <f t="shared" ca="1" si="1055"/>
        <v>1.8915613015532971E-10</v>
      </c>
      <c r="CF1384" s="82">
        <f t="shared" ca="1" si="1056"/>
        <v>3.7028113764059381E-11</v>
      </c>
      <c r="CG1384" s="82">
        <f t="shared" ca="1" si="1066"/>
        <v>2.269242076865822E-10</v>
      </c>
      <c r="CH1384" s="13" t="str">
        <f t="shared" ca="1" si="1018"/>
        <v/>
      </c>
      <c r="CI1384" s="81">
        <f t="shared" ca="1" si="1027"/>
        <v>0.1131775965863165</v>
      </c>
      <c r="CJ1384" s="81">
        <f t="shared" ca="1" si="1028"/>
        <v>0.13063724757458739</v>
      </c>
      <c r="CK1384" s="81">
        <f t="shared" ca="1" si="1029"/>
        <v>0.39004625943939081</v>
      </c>
      <c r="CL1384" s="81">
        <f t="shared" ca="1" si="1030"/>
        <v>0.17284488538116416</v>
      </c>
      <c r="CM1384" s="89">
        <f t="shared" ca="1" si="1019"/>
        <v>0.80670598898145884</v>
      </c>
    </row>
    <row r="1385" spans="1:91" x14ac:dyDescent="0.3">
      <c r="A1385">
        <v>1320</v>
      </c>
      <c r="B1385" s="3">
        <f t="shared" si="1032"/>
        <v>3.8555555555555556</v>
      </c>
      <c r="C1385" s="3">
        <f t="shared" si="1020"/>
        <v>44</v>
      </c>
      <c r="D1385" s="4">
        <f t="shared" ca="1" si="1057"/>
        <v>1385</v>
      </c>
      <c r="E1385" s="58">
        <f>(0.5*(COS(B1385*2*PI())+1)*('key variables'!$B$4-'key variables'!$B$6)+'key variables'!$B$6)/'key variables'!$B$4</f>
        <v>1</v>
      </c>
      <c r="F1385" s="10">
        <f t="shared" ca="1" si="1021"/>
        <v>11689222.907461114</v>
      </c>
      <c r="G1385" s="10">
        <f t="shared" ca="1" si="1022"/>
        <v>13492492.798713122</v>
      </c>
      <c r="H1385" s="10">
        <f t="shared" ca="1" si="1023"/>
        <v>40309474.521088287</v>
      </c>
      <c r="I1385" s="10">
        <f t="shared" ca="1" si="1024"/>
        <v>17912154.249750931</v>
      </c>
      <c r="J1385" s="10">
        <f t="shared" ca="1" si="1058"/>
        <v>83403344.477013454</v>
      </c>
      <c r="K1385" s="82">
        <f t="shared" ca="1" si="1034"/>
        <v>2249832.832292099</v>
      </c>
      <c r="L1385" s="82">
        <f t="shared" ca="1" si="1035"/>
        <v>2596909.4377209195</v>
      </c>
      <c r="M1385" s="82">
        <f t="shared" ca="1" si="1036"/>
        <v>7778311.98309422</v>
      </c>
      <c r="N1385" s="82">
        <f t="shared" ca="1" si="1037"/>
        <v>3496312.733215793</v>
      </c>
      <c r="O1385" s="82">
        <f t="shared" ca="1" si="1059"/>
        <v>16121366.986323033</v>
      </c>
      <c r="P1385" s="10">
        <f ca="1">IF(IF($A1385&gt;='key variables'!$B$26,K1385*SUMPRODUCT(Z1385:AC1385,'control variables'!$O$3:$R$3)/J1385+F$65*'key variables'!$B$25/scenario!J$65,K1385*SUMPRODUCT(Z1385:AC1385,'control variables'!$O$7:$R$7)/J1385+F$65*'key variables'!$B$25/scenario!J$65)&lt;'key variables'!$B$28,0,IF($A1385&gt;='key variables'!$B$26,K1385*SUMPRODUCT(Z1385:AC1385,'control variables'!$O$3:$R$3)/J1385+F$65*'key variables'!$B$25/scenario!J$65,K1385*SUMPRODUCT(Z1385:AC1385,'control variables'!$O$7:$R$7)/J1385+F$65*'key variables'!$B$25/scenario!J$65))</f>
        <v>2.5743688876400164E-76</v>
      </c>
      <c r="Q1385" s="10">
        <f ca="1">IF(IF($A1385&gt;='key variables'!$B$26,L1385*SUMPRODUCT(Z1385:AC1385,'control variables'!$O$4:$R$4)/J1385+G$65*'key variables'!$B$25/scenario!J$65,L1385*SUMPRODUCT(Z1385:AC1385,'control variables'!$O$7:$R$7)/J1385+G$65*'key variables'!$B$25/scenario!J$65)&lt;'key variables'!$B$28,0,IF($A1385&gt;='key variables'!$B$26,L1385*SUMPRODUCT(Z1385:AC1385,'control variables'!$O$4:$R$4)/J1385+G$65*'key variables'!$B$25/scenario!J$65,L1385*SUMPRODUCT(Z1385:AC1385,'control variables'!$O$7:$R$7)/J1385+G$65*'key variables'!$B$25/scenario!J$65))</f>
        <v>2.9715109338485676E-76</v>
      </c>
      <c r="R1385" s="10">
        <f ca="1">IF(IF($A1385&gt;='key variables'!$B$26,M1385*SUMPRODUCT(Z1385:AC1385,'control variables'!$O$5:$R$5)/J1385+H$65*'key variables'!$B$25/scenario!J$65,M1385*SUMPRODUCT(Z1385:AC1385,'control variables'!$O$7:$R$7)/J1385+H$65*'key variables'!$B$25/scenario!J$65)&lt;'key variables'!$B$28,0,IF($A1385&gt;='key variables'!$B$26,M1385*SUMPRODUCT(Z1385:AC1385,'control variables'!$O$5:$R$5)/J1385+H$65*'key variables'!$B$25/scenario!J$65,M1385*SUMPRODUCT(Z1385:AC1385,'control variables'!$O$7:$R$7)/J1385+H$65*'key variables'!$B$25/scenario!J$65))</f>
        <v>8.9003254287274527E-76</v>
      </c>
      <c r="S1385" s="10">
        <f ca="1">IF(IF($A1385&gt;='key variables'!$B$26,N1385*SUMPRODUCT(Z1385:AC1385,'control variables'!$O$6:$R$6)/J1385+I$65*'key variables'!$B$25/scenario!J$65,N1385*SUMPRODUCT(Z1385:AC1385,'control variables'!$O$7:$R$7)/J1385+I$65*'key variables'!$B$25/scenario!J$65)&lt;'key variables'!$B$28,0,IF($A1385&gt;='key variables'!$B$26,N1385*SUMPRODUCT(Z1385:AC1385,'control variables'!$O$6:$R$6)/J1385+I$65*'key variables'!$B$25/scenario!J$65,N1385*SUMPRODUCT(Z1385:AC1385,'control variables'!$O$7:$R$7)/J1385+I$65*'key variables'!$B$25/scenario!J$65))</f>
        <v>4.0006522229833737E-76</v>
      </c>
      <c r="T1385" s="10">
        <f t="shared" ca="1" si="1031"/>
        <v>1.8446857473199409E-75</v>
      </c>
      <c r="U1385" s="82">
        <f ca="1">SUMPRODUCT(P1355:P1384,'control variables'!AD$7:AD$36)</f>
        <v>5.4581382941741532E-76</v>
      </c>
      <c r="V1385" s="82">
        <f ca="1">SUMPRODUCT(Q1355:Q1384,'control variables'!AE$7:AE$36)</f>
        <v>6.3001529025097574E-76</v>
      </c>
      <c r="W1385" s="82">
        <f ca="1">SUMPRODUCT(R1355:R1384,'control variables'!AF$7:AF$36)</f>
        <v>1.8870336448822991E-75</v>
      </c>
      <c r="X1385" s="82">
        <f ca="1">SUMPRODUCT(S1355:S1384,'control variables'!AG$7:AG$36)</f>
        <v>8.4821228242686596E-76</v>
      </c>
      <c r="Y1385" s="82">
        <f t="shared" ca="1" si="1025"/>
        <v>3.9110750469775561E-75</v>
      </c>
      <c r="Z1385" s="10">
        <f ca="1">IF($A1385&gt;='key variables'!$B$26,SUMPRODUCT(P1355:P1384,'control variables'!V$7:V$36)*$E1385,SUMPRODUCT(P1355:P1384,'control variables'!Z$7:Z$36)*$E1385)</f>
        <v>1.3318409991466708E-75</v>
      </c>
      <c r="AA1385" s="10">
        <f ca="1">IF($A1385&gt;='key variables'!$B$26,SUMPRODUCT(Q1355:Q1384,'control variables'!W$7:W$36)*$E1385,SUMPRODUCT(Q1355:Q1384,'control variables'!AA$7:AA$36)*$E1385)</f>
        <v>1.5373010877008145E-75</v>
      </c>
      <c r="AB1385" s="10">
        <f ca="1">IF($A1385&gt;='key variables'!$B$26,SUMPRODUCT(R1355:R1384,'control variables'!X$7:X$36)*$E1385,SUMPRODUCT(R1355:R1384,'control variables'!AB$7:AB$36)*$E1385)</f>
        <v>4.6045531270359484E-75</v>
      </c>
      <c r="AC1385" s="10">
        <f ca="1">IF($A1385&gt;='key variables'!$B$26,SUMPRODUCT(S1355:S1384,'control variables'!Y$7:Y$36)*$E1385,SUMPRODUCT(S1355:S1384,'control variables'!AC$7:AC$36)*$E1385)</f>
        <v>2.0697238377445746E-75</v>
      </c>
      <c r="AD1385" s="10">
        <f t="shared" ca="1" si="1026"/>
        <v>9.5434190516280087E-75</v>
      </c>
      <c r="AE1385" s="82">
        <f ca="1">SUMPRODUCT(P1355:P1384,'control variables'!AL$7:AL$36)</f>
        <v>1.8133689332357439E-75</v>
      </c>
      <c r="AF1385" s="82">
        <f ca="1">SUMPRODUCT(Q1355:Q1384,'control variables'!AM$7:AM$36)</f>
        <v>2.0876403694382471E-75</v>
      </c>
      <c r="AG1385" s="82">
        <f ca="1">SUMPRODUCT(R1355:R1384,'control variables'!AN$7:AN$36)</f>
        <v>5.9524113490520352E-75</v>
      </c>
      <c r="AH1385" s="82">
        <f ca="1">SUMPRODUCT(S1355:S1384,'control variables'!AO$7:AO$36)</f>
        <v>2.5773350707862576E-75</v>
      </c>
      <c r="AI1385" s="82">
        <f t="shared" ca="1" si="1038"/>
        <v>1.2430755722512283E-74</v>
      </c>
      <c r="AJ1385" s="10">
        <f ca="1">SUMPRODUCT(P1355:P1384,'control variables'!AP$7:AP$36)</f>
        <v>1.73268106871064E-78</v>
      </c>
      <c r="AK1385" s="10">
        <f ca="1">SUMPRODUCT(Q1355:Q1384,'control variables'!AQ$7:AQ$36)</f>
        <v>4.9999446128969538E-78</v>
      </c>
      <c r="AL1385" s="10">
        <f ca="1">SUMPRODUCT(R1355:R1384,'control variables'!AR$7:AR$36)</f>
        <v>1.7971113755018783E-76</v>
      </c>
      <c r="AM1385" s="10">
        <f ca="1">SUMPRODUCT(S1355:S1384,'control variables'!AS$7:AS$36)</f>
        <v>1.3463211124364199E-76</v>
      </c>
      <c r="AN1385" s="10">
        <f t="shared" ca="1" si="1060"/>
        <v>3.2107587447543745E-76</v>
      </c>
      <c r="AO1385" s="82">
        <f ca="1">SUMPRODUCT(P1355:P1384,'control variables'!AX$7:AX$36)</f>
        <v>2.3561818342841787E-78</v>
      </c>
      <c r="AP1385" s="82">
        <f ca="1">SUMPRODUCT(Q1355:Q1384,'control variables'!AY$7:AY$36)</f>
        <v>5.4393293178190776E-78</v>
      </c>
      <c r="AQ1385" s="82">
        <f ca="1">SUMPRODUCT(R1355:R1384,'control variables'!AZ$7:AZ$36)</f>
        <v>4.8875944380161251E-77</v>
      </c>
      <c r="AR1385" s="82">
        <f ca="1">SUMPRODUCT(S1355:S1384,'control variables'!BA$7:BA$36)</f>
        <v>3.6615825099266627E-77</v>
      </c>
      <c r="AS1385" s="82">
        <f t="shared" ca="1" si="1061"/>
        <v>9.3287280631531135E-77</v>
      </c>
      <c r="AT1385" s="10">
        <f ca="1">SUMPRODUCT(P1355:P1384,'control variables'!AT$7:AT$36)</f>
        <v>-2.0794224138229882E-78</v>
      </c>
      <c r="AU1385" s="10">
        <f ca="1">SUMPRODUCT(Q1355:Q1384,'control variables'!AU$7:AU$36)</f>
        <v>2.2557158606009244E-78</v>
      </c>
      <c r="AV1385" s="10">
        <f ca="1">SUMPRODUCT(R1355:R1384,'control variables'!AV$7:AV$36)</f>
        <v>9.7132932606090697E-76</v>
      </c>
      <c r="AW1385" s="10">
        <f ca="1">SUMPRODUCT(S1355:S1384,'control variables'!AW$7:AW$36)</f>
        <v>7.2767953986114606E-76</v>
      </c>
      <c r="AX1385" s="10">
        <f t="shared" ca="1" si="1039"/>
        <v>1.699185159368831E-75</v>
      </c>
      <c r="AY1385" s="82">
        <f ca="1">SUMPRODUCT(P1355:P1384,'control variables'!BB$7:BB$36)</f>
        <v>7.5367924554193666E-78</v>
      </c>
      <c r="AZ1385" s="82">
        <f ca="1">SUMPRODUCT(Q1355:Q1384,'control variables'!BC$7:BC$36)</f>
        <v>1.9218807321170122E-77</v>
      </c>
      <c r="BA1385" s="82">
        <f ca="1">SUMPRODUCT(R1355:R1384,'control variables'!BD$7:BD$36)</f>
        <v>1.3453755872665855E-76</v>
      </c>
      <c r="BB1385" s="82">
        <f ca="1">SUMPRODUCT(S1355:S1384,'control variables'!BE$7:BE$36)</f>
        <v>1.9118747493133897E-77</v>
      </c>
      <c r="BC1385" s="82">
        <f t="shared" ca="1" si="1062"/>
        <v>1.8041190599638192E-76</v>
      </c>
      <c r="BD1385" s="10">
        <f ca="1">SUMPRODUCT(P1355:P1384,'control variables'!BF$7:BF$36)</f>
        <v>1.5766313349043205E-78</v>
      </c>
      <c r="BE1385" s="10">
        <f ca="1">SUMPRODUCT(Q1355:Q1384,'control variables'!BG$7:BG$36)</f>
        <v>1.8198546730462077E-78</v>
      </c>
      <c r="BF1385" s="10">
        <f ca="1">SUMPRODUCT(R1355:R1384,'control variables'!BH$7:BH$36)</f>
        <v>5.4508629393207816E-77</v>
      </c>
      <c r="BG1385" s="10">
        <f ca="1">SUMPRODUCT(S1355:S1384,'control variables'!BI$7:BI$36)</f>
        <v>1.225067954537101E-76</v>
      </c>
      <c r="BH1385" s="10">
        <f t="shared" ca="1" si="1063"/>
        <v>1.8041191085486843E-76</v>
      </c>
      <c r="BI1385" s="82">
        <f t="shared" ca="1" si="1040"/>
        <v>1.8188263032773403E-75</v>
      </c>
      <c r="BJ1385" s="82">
        <f t="shared" ca="1" si="1041"/>
        <v>2.1091148926200182E-75</v>
      </c>
      <c r="BK1385" s="82">
        <f t="shared" ca="1" si="1042"/>
        <v>7.0582782338396011E-75</v>
      </c>
      <c r="BL1385" s="82">
        <f t="shared" ca="1" si="1043"/>
        <v>3.3241333581405376E-75</v>
      </c>
      <c r="BM1385" s="82">
        <f t="shared" ca="1" si="1033"/>
        <v>1.4310352787877497E-74</v>
      </c>
      <c r="BN1385" s="10">
        <f ca="1">BN1384+BI1385-INDIRECT(ADDRESS(MAX($D1385-'key variables'!$B$9*30,34),scenario!BI$4),TRUE)</f>
        <v>9439390.0751690175</v>
      </c>
      <c r="BO1385" s="10">
        <f ca="1">BO1384+BJ1385-INDIRECT(ADDRESS(MAX($D1385-'key variables'!$B$9*30,34),scenario!BJ$4),TRUE)</f>
        <v>10895583.360992203</v>
      </c>
      <c r="BP1385" s="10">
        <f ca="1">BP1384+BK1385-INDIRECT(ADDRESS(MAX($D1385-'key variables'!$B$9*30,34),scenario!BK$4),TRUE)</f>
        <v>32531162.537994072</v>
      </c>
      <c r="BQ1385" s="10">
        <f ca="1">BQ1384+BL1385-INDIRECT(ADDRESS(MAX($D1385-'key variables'!$B$9*30,34),scenario!BL$4),TRUE)</f>
        <v>14415841.516535141</v>
      </c>
      <c r="BR1385" s="10">
        <f t="shared" ca="1" si="1064"/>
        <v>67281977.490690395</v>
      </c>
      <c r="BS1385" s="82">
        <f t="shared" ca="1" si="1045"/>
        <v>-2.3433848477536824E-9</v>
      </c>
      <c r="BT1385" s="82">
        <f t="shared" ca="1" si="1046"/>
        <v>-3.4288309057018498E-10</v>
      </c>
      <c r="BU1385" s="82">
        <f t="shared" ca="1" si="1047"/>
        <v>-4.2578247660364599E-9</v>
      </c>
      <c r="BV1385" s="82">
        <f t="shared" ca="1" si="1048"/>
        <v>-2.9943922343414556E-9</v>
      </c>
      <c r="BW1385" s="82">
        <f t="shared" ca="1" si="1065"/>
        <v>-9.9384849387017825E-9</v>
      </c>
      <c r="BX1385" s="10">
        <f t="shared" ca="1" si="1049"/>
        <v>-1.8625994260191893E-12</v>
      </c>
      <c r="BY1385" s="10">
        <f t="shared" ca="1" si="1050"/>
        <v>2.8902850229962428E-12</v>
      </c>
      <c r="BZ1385" s="10">
        <f t="shared" ca="1" si="1051"/>
        <v>-3.5034723983035463E-11</v>
      </c>
      <c r="CA1385" s="10">
        <f t="shared" ca="1" si="1052"/>
        <v>-2.0257049910634696E-11</v>
      </c>
      <c r="CB1385" s="10">
        <v>0</v>
      </c>
      <c r="CC1385" s="82">
        <f t="shared" ca="1" si="1053"/>
        <v>3.9725652202851362E-13</v>
      </c>
      <c r="CD1385" s="82">
        <f t="shared" ca="1" si="1054"/>
        <v>3.4270724516460853E-13</v>
      </c>
      <c r="CE1385" s="82">
        <f t="shared" ca="1" si="1055"/>
        <v>1.8915613015532971E-10</v>
      </c>
      <c r="CF1385" s="82">
        <f t="shared" ca="1" si="1056"/>
        <v>3.7028113764059381E-11</v>
      </c>
      <c r="CG1385" s="82">
        <f t="shared" ca="1" si="1066"/>
        <v>2.269242076865822E-10</v>
      </c>
      <c r="CH1385" s="13" t="str">
        <f t="shared" ca="1" si="1018"/>
        <v/>
      </c>
      <c r="CI1385" s="81">
        <f t="shared" ca="1" si="1027"/>
        <v>0.1131775965863165</v>
      </c>
      <c r="CJ1385" s="81">
        <f t="shared" ca="1" si="1028"/>
        <v>0.13063724757458739</v>
      </c>
      <c r="CK1385" s="81">
        <f t="shared" ca="1" si="1029"/>
        <v>0.39004625943939081</v>
      </c>
      <c r="CL1385" s="81">
        <f t="shared" ca="1" si="1030"/>
        <v>0.17284488538116416</v>
      </c>
      <c r="CM1385" s="89">
        <f t="shared" ca="1" si="1019"/>
        <v>0.80670598898145884</v>
      </c>
    </row>
    <row r="1386" spans="1:91" x14ac:dyDescent="0.3">
      <c r="A1386">
        <v>1321</v>
      </c>
      <c r="B1386" s="3">
        <f t="shared" si="1032"/>
        <v>3.8583333333333334</v>
      </c>
      <c r="C1386" s="3">
        <f t="shared" si="1020"/>
        <v>44.033333333333331</v>
      </c>
      <c r="D1386" s="4">
        <f t="shared" ca="1" si="1057"/>
        <v>1386</v>
      </c>
      <c r="E1386" s="58">
        <f>(0.5*(COS(B1386*2*PI())+1)*('key variables'!$B$4-'key variables'!$B$6)+'key variables'!$B$6)/'key variables'!$B$4</f>
        <v>1</v>
      </c>
      <c r="F1386" s="10">
        <f t="shared" ca="1" si="1021"/>
        <v>11689222.907461114</v>
      </c>
      <c r="G1386" s="10">
        <f t="shared" ca="1" si="1022"/>
        <v>13492492.798713122</v>
      </c>
      <c r="H1386" s="10">
        <f t="shared" ca="1" si="1023"/>
        <v>40309474.521088287</v>
      </c>
      <c r="I1386" s="10">
        <f t="shared" ca="1" si="1024"/>
        <v>17912154.249750931</v>
      </c>
      <c r="J1386" s="10">
        <f t="shared" ca="1" si="1058"/>
        <v>83403344.477013454</v>
      </c>
      <c r="K1386" s="82">
        <f t="shared" ca="1" si="1034"/>
        <v>2249832.832292099</v>
      </c>
      <c r="L1386" s="82">
        <f t="shared" ca="1" si="1035"/>
        <v>2596909.4377209195</v>
      </c>
      <c r="M1386" s="82">
        <f t="shared" ca="1" si="1036"/>
        <v>7778311.98309422</v>
      </c>
      <c r="N1386" s="82">
        <f t="shared" ca="1" si="1037"/>
        <v>3496312.733215793</v>
      </c>
      <c r="O1386" s="82">
        <f t="shared" ca="1" si="1059"/>
        <v>16121366.986323033</v>
      </c>
      <c r="P1386" s="10">
        <f ca="1">IF(IF($A1386&gt;='key variables'!$B$26,K1386*SUMPRODUCT(Z1386:AC1386,'control variables'!$O$3:$R$3)/J1386+F$65*'key variables'!$B$25/scenario!J$65,K1386*SUMPRODUCT(Z1386:AC1386,'control variables'!$O$7:$R$7)/J1386+F$65*'key variables'!$B$25/scenario!J$65)&lt;'key variables'!$B$28,0,IF($A1386&gt;='key variables'!$B$26,K1386*SUMPRODUCT(Z1386:AC1386,'control variables'!$O$3:$R$3)/J1386+F$65*'key variables'!$B$25/scenario!J$65,K1386*SUMPRODUCT(Z1386:AC1386,'control variables'!$O$7:$R$7)/J1386+F$65*'key variables'!$B$25/scenario!J$65))</f>
        <v>2.2151137183819531E-76</v>
      </c>
      <c r="Q1386" s="10">
        <f ca="1">IF(IF($A1386&gt;='key variables'!$B$26,L1386*SUMPRODUCT(Z1386:AC1386,'control variables'!$O$4:$R$4)/J1386+G$65*'key variables'!$B$25/scenario!J$65,L1386*SUMPRODUCT(Z1386:AC1386,'control variables'!$O$7:$R$7)/J1386+G$65*'key variables'!$B$25/scenario!J$65)&lt;'key variables'!$B$28,0,IF($A1386&gt;='key variables'!$B$26,L1386*SUMPRODUCT(Z1386:AC1386,'control variables'!$O$4:$R$4)/J1386+G$65*'key variables'!$B$25/scenario!J$65,L1386*SUMPRODUCT(Z1386:AC1386,'control variables'!$O$7:$R$7)/J1386+G$65*'key variables'!$B$25/scenario!J$65))</f>
        <v>2.5568342848969163E-76</v>
      </c>
      <c r="R1386" s="10">
        <f ca="1">IF(IF($A1386&gt;='key variables'!$B$26,M1386*SUMPRODUCT(Z1386:AC1386,'control variables'!$O$5:$R$5)/J1386+H$65*'key variables'!$B$25/scenario!J$65,M1386*SUMPRODUCT(Z1386:AC1386,'control variables'!$O$7:$R$7)/J1386+H$65*'key variables'!$B$25/scenario!J$65)&lt;'key variables'!$B$28,0,IF($A1386&gt;='key variables'!$B$26,M1386*SUMPRODUCT(Z1386:AC1386,'control variables'!$O$5:$R$5)/J1386+H$65*'key variables'!$B$25/scenario!J$65,M1386*SUMPRODUCT(Z1386:AC1386,'control variables'!$O$7:$R$7)/J1386+H$65*'key variables'!$B$25/scenario!J$65))</f>
        <v>7.6582781317371073E-76</v>
      </c>
      <c r="S1386" s="10">
        <f ca="1">IF(IF($A1386&gt;='key variables'!$B$26,N1386*SUMPRODUCT(Z1386:AC1386,'control variables'!$O$6:$R$6)/J1386+I$65*'key variables'!$B$25/scenario!J$65,N1386*SUMPRODUCT(Z1386:AC1386,'control variables'!$O$7:$R$7)/J1386+I$65*'key variables'!$B$25/scenario!J$65)&lt;'key variables'!$B$28,0,IF($A1386&gt;='key variables'!$B$26,N1386*SUMPRODUCT(Z1386:AC1386,'control variables'!$O$6:$R$6)/J1386+I$65*'key variables'!$B$25/scenario!J$65,N1386*SUMPRODUCT(Z1386:AC1386,'control variables'!$O$7:$R$7)/J1386+I$65*'key variables'!$B$25/scenario!J$65))</f>
        <v>3.4423581112066797E-76</v>
      </c>
      <c r="T1386" s="10">
        <f t="shared" ca="1" si="1031"/>
        <v>1.5872584246222656E-75</v>
      </c>
      <c r="U1386" s="82">
        <f ca="1">SUMPRODUCT(P1356:P1385,'control variables'!AD$7:AD$36)</f>
        <v>4.6964508739594764E-76</v>
      </c>
      <c r="V1386" s="82">
        <f ca="1">SUMPRODUCT(Q1356:Q1385,'control variables'!AE$7:AE$36)</f>
        <v>5.4209616924972346E-76</v>
      </c>
      <c r="W1386" s="82">
        <f ca="1">SUMPRODUCT(R1356:R1385,'control variables'!AF$7:AF$36)</f>
        <v>1.6236966403284097E-75</v>
      </c>
      <c r="X1386" s="82">
        <f ca="1">SUMPRODUCT(S1356:S1385,'control variables'!AG$7:AG$36)</f>
        <v>7.2984360241637233E-76</v>
      </c>
      <c r="Y1386" s="82">
        <f t="shared" ca="1" si="1025"/>
        <v>3.3652814993904537E-75</v>
      </c>
      <c r="Z1386" s="10">
        <f ca="1">IF($A1386&gt;='key variables'!$B$26,SUMPRODUCT(P1356:P1385,'control variables'!V$7:V$36)*$E1386,SUMPRODUCT(P1356:P1385,'control variables'!Z$7:Z$36)*$E1386)</f>
        <v>1.1459815576849268E-75</v>
      </c>
      <c r="AA1386" s="10">
        <f ca="1">IF($A1386&gt;='key variables'!$B$26,SUMPRODUCT(Q1356:Q1385,'control variables'!W$7:W$36)*$E1386,SUMPRODUCT(Q1356:Q1385,'control variables'!AA$7:AA$36)*$E1386)</f>
        <v>1.3227695319808215E-75</v>
      </c>
      <c r="AB1386" s="10">
        <f ca="1">IF($A1386&gt;='key variables'!$B$26,SUMPRODUCT(R1356:R1385,'control variables'!X$7:X$36)*$E1386,SUMPRODUCT(R1356:R1385,'control variables'!AB$7:AB$36)*$E1386)</f>
        <v>3.9619841770485611E-75</v>
      </c>
      <c r="AC1386" s="10">
        <f ca="1">IF($A1386&gt;='key variables'!$B$26,SUMPRODUCT(S1356:S1385,'control variables'!Y$7:Y$36)*$E1386,SUMPRODUCT(S1356:S1385,'control variables'!AC$7:AC$36)*$E1386)</f>
        <v>1.7808922754862174E-75</v>
      </c>
      <c r="AD1386" s="10">
        <f t="shared" ca="1" si="1026"/>
        <v>8.2116275422005276E-75</v>
      </c>
      <c r="AE1386" s="82">
        <f ca="1">SUMPRODUCT(P1356:P1385,'control variables'!AL$7:AL$36)</f>
        <v>1.5603118961635896E-75</v>
      </c>
      <c r="AF1386" s="82">
        <f ca="1">SUMPRODUCT(Q1356:Q1385,'control variables'!AM$7:AM$36)</f>
        <v>1.7963085413255945E-75</v>
      </c>
      <c r="AG1386" s="82">
        <f ca="1">SUMPRODUCT(R1356:R1385,'control variables'!AN$7:AN$36)</f>
        <v>5.1217477417639376E-75</v>
      </c>
      <c r="AH1386" s="82">
        <f ca="1">SUMPRODUCT(S1356:S1385,'control variables'!AO$7:AO$36)</f>
        <v>2.2176659683761239E-75</v>
      </c>
      <c r="AI1386" s="82">
        <f t="shared" ca="1" si="1038"/>
        <v>1.0696034147629246E-74</v>
      </c>
      <c r="AJ1386" s="10">
        <f ca="1">SUMPRODUCT(P1356:P1385,'control variables'!AP$7:AP$36)</f>
        <v>1.4908840855360493E-78</v>
      </c>
      <c r="AK1386" s="10">
        <f ca="1">SUMPRODUCT(Q1356:Q1385,'control variables'!AQ$7:AQ$36)</f>
        <v>4.3021984752663419E-78</v>
      </c>
      <c r="AL1386" s="10">
        <f ca="1">SUMPRODUCT(R1356:R1385,'control variables'!AR$7:AR$36)</f>
        <v>1.5463230931848968E-76</v>
      </c>
      <c r="AM1386" s="10">
        <f ca="1">SUMPRODUCT(S1356:S1385,'control variables'!AS$7:AS$36)</f>
        <v>1.1584409599663345E-76</v>
      </c>
      <c r="AN1386" s="10">
        <f t="shared" ca="1" si="1060"/>
        <v>2.762694878759255E-76</v>
      </c>
      <c r="AO1386" s="82">
        <f ca="1">SUMPRODUCT(P1356:P1385,'control variables'!AX$7:AX$36)</f>
        <v>2.0273748370653327E-78</v>
      </c>
      <c r="AP1386" s="82">
        <f ca="1">SUMPRODUCT(Q1356:Q1385,'control variables'!AY$7:AY$36)</f>
        <v>4.6802667048014021E-78</v>
      </c>
      <c r="AQ1386" s="82">
        <f ca="1">SUMPRODUCT(R1356:R1385,'control variables'!AZ$7:AZ$36)</f>
        <v>4.2055268541804932E-77</v>
      </c>
      <c r="AR1386" s="82">
        <f ca="1">SUMPRODUCT(S1356:S1385,'control variables'!BA$7:BA$36)</f>
        <v>3.1506058388397307E-77</v>
      </c>
      <c r="AS1386" s="82">
        <f t="shared" ca="1" si="1061"/>
        <v>8.0268968472068984E-77</v>
      </c>
      <c r="AT1386" s="10">
        <f ca="1">SUMPRODUCT(P1356:P1385,'control variables'!AT$7:AT$36)</f>
        <v>-1.7892374077721191E-78</v>
      </c>
      <c r="AU1386" s="10">
        <f ca="1">SUMPRODUCT(Q1356:Q1385,'control variables'!AU$7:AU$36)</f>
        <v>1.9409289677088282E-78</v>
      </c>
      <c r="AV1386" s="10">
        <f ca="1">SUMPRODUCT(R1356:R1385,'control variables'!AV$7:AV$36)</f>
        <v>8.3577956739394811E-76</v>
      </c>
      <c r="AW1386" s="10">
        <f ca="1">SUMPRODUCT(S1356:S1385,'control variables'!AW$7:AW$36)</f>
        <v>6.2613129729436393E-76</v>
      </c>
      <c r="AX1386" s="10">
        <f t="shared" ca="1" si="1039"/>
        <v>1.4620625562482488E-75</v>
      </c>
      <c r="AY1386" s="82">
        <f ca="1">SUMPRODUCT(P1356:P1385,'control variables'!BB$7:BB$36)</f>
        <v>6.4850272393952069E-78</v>
      </c>
      <c r="AZ1386" s="82">
        <f ca="1">SUMPRODUCT(Q1356:Q1385,'control variables'!BC$7:BC$36)</f>
        <v>1.6536807895891743E-77</v>
      </c>
      <c r="BA1386" s="82">
        <f ca="1">SUMPRODUCT(R1356:R1385,'control variables'!BD$7:BD$36)</f>
        <v>1.1576273835652093E-76</v>
      </c>
      <c r="BB1386" s="82">
        <f ca="1">SUMPRODUCT(S1356:S1385,'control variables'!BE$7:BE$36)</f>
        <v>1.6450711494243113E-77</v>
      </c>
      <c r="BC1386" s="82">
        <f t="shared" ca="1" si="1062"/>
        <v>1.5523528498605102E-76</v>
      </c>
      <c r="BD1386" s="10">
        <f ca="1">SUMPRODUCT(P1356:P1385,'control variables'!BF$7:BF$36)</f>
        <v>1.3566112127695081E-78</v>
      </c>
      <c r="BE1386" s="10">
        <f ca="1">SUMPRODUCT(Q1356:Q1385,'control variables'!BG$7:BG$36)</f>
        <v>1.5658925459675054E-78</v>
      </c>
      <c r="BF1386" s="10">
        <f ca="1">SUMPRODUCT(R1356:R1385,'control variables'!BH$7:BH$36)</f>
        <v>4.6901908005025711E-77</v>
      </c>
      <c r="BG1386" s="10">
        <f ca="1">SUMPRODUCT(S1356:S1385,'control variables'!BI$7:BI$36)</f>
        <v>1.0541087740276923E-76</v>
      </c>
      <c r="BH1386" s="10">
        <f t="shared" ca="1" si="1063"/>
        <v>1.5523528916653195E-76</v>
      </c>
      <c r="BI1386" s="82">
        <f t="shared" ca="1" si="1040"/>
        <v>1.5650076859952125E-75</v>
      </c>
      <c r="BJ1386" s="82">
        <f t="shared" ca="1" si="1041"/>
        <v>1.8147862781891949E-75</v>
      </c>
      <c r="BK1386" s="82">
        <f t="shared" ca="1" si="1042"/>
        <v>6.0732900475144073E-75</v>
      </c>
      <c r="BL1386" s="82">
        <f t="shared" ca="1" si="1043"/>
        <v>2.8602479771647307E-75</v>
      </c>
      <c r="BM1386" s="82">
        <f t="shared" ca="1" si="1033"/>
        <v>1.2313331988863546E-74</v>
      </c>
      <c r="BN1386" s="10">
        <f ca="1">BN1385+BI1386-INDIRECT(ADDRESS(MAX($D1386-'key variables'!$B$9*30,34),scenario!BI$4),TRUE)</f>
        <v>9439390.0751690175</v>
      </c>
      <c r="BO1386" s="10">
        <f ca="1">BO1385+BJ1386-INDIRECT(ADDRESS(MAX($D1386-'key variables'!$B$9*30,34),scenario!BJ$4),TRUE)</f>
        <v>10895583.360992203</v>
      </c>
      <c r="BP1386" s="10">
        <f ca="1">BP1385+BK1386-INDIRECT(ADDRESS(MAX($D1386-'key variables'!$B$9*30,34),scenario!BK$4),TRUE)</f>
        <v>32531162.537994072</v>
      </c>
      <c r="BQ1386" s="10">
        <f ca="1">BQ1385+BL1386-INDIRECT(ADDRESS(MAX($D1386-'key variables'!$B$9*30,34),scenario!BL$4),TRUE)</f>
        <v>14415841.516535141</v>
      </c>
      <c r="BR1386" s="10">
        <f t="shared" ca="1" si="1064"/>
        <v>67281977.490690395</v>
      </c>
      <c r="BS1386" s="82">
        <f t="shared" ca="1" si="1045"/>
        <v>-2.3433848477536824E-9</v>
      </c>
      <c r="BT1386" s="82">
        <f t="shared" ca="1" si="1046"/>
        <v>-3.4288309057018498E-10</v>
      </c>
      <c r="BU1386" s="82">
        <f t="shared" ca="1" si="1047"/>
        <v>-4.2578247660364599E-9</v>
      </c>
      <c r="BV1386" s="82">
        <f t="shared" ca="1" si="1048"/>
        <v>-2.9943922343414556E-9</v>
      </c>
      <c r="BW1386" s="82">
        <f t="shared" ca="1" si="1065"/>
        <v>-9.9384849387017825E-9</v>
      </c>
      <c r="BX1386" s="10">
        <f t="shared" ca="1" si="1049"/>
        <v>-1.8625994260191893E-12</v>
      </c>
      <c r="BY1386" s="10">
        <f t="shared" ca="1" si="1050"/>
        <v>2.8902850229962428E-12</v>
      </c>
      <c r="BZ1386" s="10">
        <f t="shared" ca="1" si="1051"/>
        <v>-3.5034723983035463E-11</v>
      </c>
      <c r="CA1386" s="10">
        <f t="shared" ca="1" si="1052"/>
        <v>-2.0257049910634696E-11</v>
      </c>
      <c r="CB1386" s="10">
        <v>0</v>
      </c>
      <c r="CC1386" s="82">
        <f t="shared" ca="1" si="1053"/>
        <v>3.9725652202851362E-13</v>
      </c>
      <c r="CD1386" s="82">
        <f t="shared" ca="1" si="1054"/>
        <v>3.4270724516460853E-13</v>
      </c>
      <c r="CE1386" s="82">
        <f t="shared" ca="1" si="1055"/>
        <v>1.8915613015532971E-10</v>
      </c>
      <c r="CF1386" s="82">
        <f t="shared" ca="1" si="1056"/>
        <v>3.7028113764059381E-11</v>
      </c>
      <c r="CG1386" s="82">
        <f t="shared" ca="1" si="1066"/>
        <v>2.269242076865822E-10</v>
      </c>
      <c r="CH1386" s="13" t="str">
        <f t="shared" ca="1" si="1018"/>
        <v/>
      </c>
      <c r="CI1386" s="81">
        <f t="shared" ca="1" si="1027"/>
        <v>0.1131775965863165</v>
      </c>
      <c r="CJ1386" s="81">
        <f t="shared" ca="1" si="1028"/>
        <v>0.13063724757458739</v>
      </c>
      <c r="CK1386" s="81">
        <f t="shared" ca="1" si="1029"/>
        <v>0.39004625943939081</v>
      </c>
      <c r="CL1386" s="81">
        <f t="shared" ca="1" si="1030"/>
        <v>0.17284488538116416</v>
      </c>
      <c r="CM1386" s="89">
        <f t="shared" ca="1" si="1019"/>
        <v>0.80670598898145884</v>
      </c>
    </row>
    <row r="1387" spans="1:91" x14ac:dyDescent="0.3">
      <c r="A1387">
        <v>1322</v>
      </c>
      <c r="B1387" s="3">
        <f t="shared" si="1032"/>
        <v>3.8611111111111112</v>
      </c>
      <c r="C1387" s="3">
        <f t="shared" si="1020"/>
        <v>44.06666666666667</v>
      </c>
      <c r="D1387" s="4">
        <f t="shared" ca="1" si="1057"/>
        <v>1387</v>
      </c>
      <c r="E1387" s="58">
        <f>(0.5*(COS(B1387*2*PI())+1)*('key variables'!$B$4-'key variables'!$B$6)+'key variables'!$B$6)/'key variables'!$B$4</f>
        <v>1</v>
      </c>
      <c r="F1387" s="10">
        <f t="shared" ca="1" si="1021"/>
        <v>11689222.907461114</v>
      </c>
      <c r="G1387" s="10">
        <f t="shared" ca="1" si="1022"/>
        <v>13492492.798713122</v>
      </c>
      <c r="H1387" s="10">
        <f t="shared" ca="1" si="1023"/>
        <v>40309474.521088287</v>
      </c>
      <c r="I1387" s="10">
        <f t="shared" ca="1" si="1024"/>
        <v>17912154.249750931</v>
      </c>
      <c r="J1387" s="10">
        <f t="shared" ca="1" si="1058"/>
        <v>83403344.477013454</v>
      </c>
      <c r="K1387" s="82">
        <f t="shared" ca="1" si="1034"/>
        <v>2249832.832292099</v>
      </c>
      <c r="L1387" s="82">
        <f t="shared" ca="1" si="1035"/>
        <v>2596909.4377209195</v>
      </c>
      <c r="M1387" s="82">
        <f t="shared" ca="1" si="1036"/>
        <v>7778311.98309422</v>
      </c>
      <c r="N1387" s="82">
        <f t="shared" ca="1" si="1037"/>
        <v>3496312.733215793</v>
      </c>
      <c r="O1387" s="82">
        <f t="shared" ca="1" si="1059"/>
        <v>16121366.986323033</v>
      </c>
      <c r="P1387" s="10">
        <f ca="1">IF(IF($A1387&gt;='key variables'!$B$26,K1387*SUMPRODUCT(Z1387:AC1387,'control variables'!$O$3:$R$3)/J1387+F$65*'key variables'!$B$25/scenario!J$65,K1387*SUMPRODUCT(Z1387:AC1387,'control variables'!$O$7:$R$7)/J1387+F$65*'key variables'!$B$25/scenario!J$65)&lt;'key variables'!$B$28,0,IF($A1387&gt;='key variables'!$B$26,K1387*SUMPRODUCT(Z1387:AC1387,'control variables'!$O$3:$R$3)/J1387+F$65*'key variables'!$B$25/scenario!J$65,K1387*SUMPRODUCT(Z1387:AC1387,'control variables'!$O$7:$R$7)/J1387+F$65*'key variables'!$B$25/scenario!J$65))</f>
        <v>1.9059928858377539E-76</v>
      </c>
      <c r="Q1387" s="10">
        <f ca="1">IF(IF($A1387&gt;='key variables'!$B$26,L1387*SUMPRODUCT(Z1387:AC1387,'control variables'!$O$4:$R$4)/J1387+G$65*'key variables'!$B$25/scenario!J$65,L1387*SUMPRODUCT(Z1387:AC1387,'control variables'!$O$7:$R$7)/J1387+G$65*'key variables'!$B$25/scenario!J$65)&lt;'key variables'!$B$28,0,IF($A1387&gt;='key variables'!$B$26,L1387*SUMPRODUCT(Z1387:AC1387,'control variables'!$O$4:$R$4)/J1387+G$65*'key variables'!$B$25/scenario!J$65,L1387*SUMPRODUCT(Z1387:AC1387,'control variables'!$O$7:$R$7)/J1387+G$65*'key variables'!$B$25/scenario!J$65))</f>
        <v>2.2000260830127173E-76</v>
      </c>
      <c r="R1387" s="10">
        <f ca="1">IF(IF($A1387&gt;='key variables'!$B$26,M1387*SUMPRODUCT(Z1387:AC1387,'control variables'!$O$5:$R$5)/J1387+H$65*'key variables'!$B$25/scenario!J$65,M1387*SUMPRODUCT(Z1387:AC1387,'control variables'!$O$7:$R$7)/J1387+H$65*'key variables'!$B$25/scenario!J$65)&lt;'key variables'!$B$28,0,IF($A1387&gt;='key variables'!$B$26,M1387*SUMPRODUCT(Z1387:AC1387,'control variables'!$O$5:$R$5)/J1387+H$65*'key variables'!$B$25/scenario!J$65,M1387*SUMPRODUCT(Z1387:AC1387,'control variables'!$O$7:$R$7)/J1387+H$65*'key variables'!$B$25/scenario!J$65))</f>
        <v>6.5895594956271536E-76</v>
      </c>
      <c r="S1387" s="10">
        <f ca="1">IF(IF($A1387&gt;='key variables'!$B$26,N1387*SUMPRODUCT(Z1387:AC1387,'control variables'!$O$6:$R$6)/J1387+I$65*'key variables'!$B$25/scenario!J$65,N1387*SUMPRODUCT(Z1387:AC1387,'control variables'!$O$7:$R$7)/J1387+I$65*'key variables'!$B$25/scenario!J$65)&lt;'key variables'!$B$28,0,IF($A1387&gt;='key variables'!$B$26,N1387*SUMPRODUCT(Z1387:AC1387,'control variables'!$O$6:$R$6)/J1387+I$65*'key variables'!$B$25/scenario!J$65,N1387*SUMPRODUCT(Z1387:AC1387,'control variables'!$O$7:$R$7)/J1387+I$65*'key variables'!$B$25/scenario!J$65))</f>
        <v>2.9619743745068009E-76</v>
      </c>
      <c r="T1387" s="10">
        <f t="shared" ca="1" si="1031"/>
        <v>1.3657552838984425E-75</v>
      </c>
      <c r="U1387" s="82">
        <f ca="1">SUMPRODUCT(P1357:P1386,'control variables'!AD$7:AD$36)</f>
        <v>4.0410575223162283E-76</v>
      </c>
      <c r="V1387" s="82">
        <f ca="1">SUMPRODUCT(Q1357:Q1386,'control variables'!AE$7:AE$36)</f>
        <v>4.6644622957985364E-76</v>
      </c>
      <c r="W1387" s="82">
        <f ca="1">SUMPRODUCT(R1357:R1386,'control variables'!AF$7:AF$36)</f>
        <v>1.3971085184218885E-75</v>
      </c>
      <c r="X1387" s="82">
        <f ca="1">SUMPRODUCT(S1357:S1386,'control variables'!AG$7:AG$36)</f>
        <v>6.2799336324634674E-76</v>
      </c>
      <c r="Y1387" s="82">
        <f t="shared" ca="1" si="1025"/>
        <v>2.8956538634797121E-75</v>
      </c>
      <c r="Z1387" s="10">
        <f ca="1">IF($A1387&gt;='key variables'!$B$26,SUMPRODUCT(P1357:P1386,'control variables'!V$7:V$36)*$E1387,SUMPRODUCT(P1357:P1386,'control variables'!Z$7:Z$36)*$E1387)</f>
        <v>9.860589450207674E-76</v>
      </c>
      <c r="AA1387" s="10">
        <f ca="1">IF($A1387&gt;='key variables'!$B$26,SUMPRODUCT(Q1357:Q1386,'control variables'!W$7:W$36)*$E1387,SUMPRODUCT(Q1357:Q1386,'control variables'!AA$7:AA$36)*$E1387)</f>
        <v>1.1381760207778421E-75</v>
      </c>
      <c r="AB1387" s="10">
        <f ca="1">IF($A1387&gt;='key variables'!$B$26,SUMPRODUCT(R1357:R1386,'control variables'!X$7:X$36)*$E1387,SUMPRODUCT(R1357:R1386,'control variables'!AB$7:AB$36)*$E1387)</f>
        <v>3.4090862209875016E-75</v>
      </c>
      <c r="AC1387" s="10">
        <f ca="1">IF($A1387&gt;='key variables'!$B$26,SUMPRODUCT(S1357:S1386,'control variables'!Y$7:Y$36)*$E1387,SUMPRODUCT(S1357:S1386,'control variables'!AC$7:AC$36)*$E1387)</f>
        <v>1.5323673811200905E-75</v>
      </c>
      <c r="AD1387" s="10">
        <f t="shared" ca="1" si="1026"/>
        <v>7.0656885679062025E-75</v>
      </c>
      <c r="AE1387" s="82">
        <f ca="1">SUMPRODUCT(P1357:P1386,'control variables'!AL$7:AL$36)</f>
        <v>1.3425691643263161E-75</v>
      </c>
      <c r="AF1387" s="82">
        <f ca="1">SUMPRODUCT(Q1357:Q1386,'control variables'!AM$7:AM$36)</f>
        <v>1.5456322951388162E-75</v>
      </c>
      <c r="AG1387" s="82">
        <f ca="1">SUMPRODUCT(R1357:R1386,'control variables'!AN$7:AN$36)</f>
        <v>4.4070038832987702E-75</v>
      </c>
      <c r="AH1387" s="82">
        <f ca="1">SUMPRODUCT(S1357:S1386,'control variables'!AO$7:AO$36)</f>
        <v>1.9081889673713565E-75</v>
      </c>
      <c r="AI1387" s="82">
        <f t="shared" ca="1" si="1038"/>
        <v>9.2033943101352593E-75</v>
      </c>
      <c r="AJ1387" s="10">
        <f ca="1">SUMPRODUCT(P1357:P1386,'control variables'!AP$7:AP$36)</f>
        <v>1.282830058366536E-78</v>
      </c>
      <c r="AK1387" s="10">
        <f ca="1">SUMPRODUCT(Q1357:Q1386,'control variables'!AQ$7:AQ$36)</f>
        <v>3.7018233507710852E-78</v>
      </c>
      <c r="AL1387" s="10">
        <f ca="1">SUMPRODUCT(R1357:R1386,'control variables'!AR$7:AR$36)</f>
        <v>1.3305325096220828E-76</v>
      </c>
      <c r="AM1387" s="10">
        <f ca="1">SUMPRODUCT(S1357:S1386,'control variables'!AS$7:AS$36)</f>
        <v>9.9677962807784354E-77</v>
      </c>
      <c r="AN1387" s="10">
        <f t="shared" ca="1" si="1060"/>
        <v>2.3771586717913026E-76</v>
      </c>
      <c r="AO1387" s="82">
        <f ca="1">SUMPRODUCT(P1357:P1386,'control variables'!AX$7:AX$36)</f>
        <v>1.7444531106040037E-78</v>
      </c>
      <c r="AP1387" s="82">
        <f ca="1">SUMPRODUCT(Q1357:Q1386,'control variables'!AY$7:AY$36)</f>
        <v>4.0271318664808176E-78</v>
      </c>
      <c r="AQ1387" s="82">
        <f ca="1">SUMPRODUCT(R1357:R1386,'control variables'!AZ$7:AZ$36)</f>
        <v>3.6186423291725088E-77</v>
      </c>
      <c r="AR1387" s="82">
        <f ca="1">SUMPRODUCT(S1357:S1386,'control variables'!BA$7:BA$36)</f>
        <v>2.71093635738658E-77</v>
      </c>
      <c r="AS1387" s="82">
        <f t="shared" ca="1" si="1061"/>
        <v>6.9067371842675709E-77</v>
      </c>
      <c r="AT1387" s="10">
        <f ca="1">SUMPRODUCT(P1357:P1386,'control variables'!AT$7:AT$36)</f>
        <v>-1.5395479437414635E-78</v>
      </c>
      <c r="AU1387" s="10">
        <f ca="1">SUMPRODUCT(Q1357:Q1386,'control variables'!AU$7:AU$36)</f>
        <v>1.6700708291724615E-78</v>
      </c>
      <c r="AV1387" s="10">
        <f ca="1">SUMPRODUCT(R1357:R1386,'control variables'!AV$7:AV$36)</f>
        <v>7.1914588238161986E-76</v>
      </c>
      <c r="AW1387" s="10">
        <f ca="1">SUMPRODUCT(S1357:S1386,'control variables'!AW$7:AW$36)</f>
        <v>5.3875419051404316E-76</v>
      </c>
      <c r="AX1387" s="10">
        <f t="shared" ca="1" si="1039"/>
        <v>1.258030595781094E-75</v>
      </c>
      <c r="AY1387" s="82">
        <f ca="1">SUMPRODUCT(P1357:P1386,'control variables'!BB$7:BB$36)</f>
        <v>5.5800366726905883E-78</v>
      </c>
      <c r="AZ1387" s="82">
        <f ca="1">SUMPRODUCT(Q1357:Q1386,'control variables'!BC$7:BC$36)</f>
        <v>1.4229083564639098E-77</v>
      </c>
      <c r="BA1387" s="82">
        <f ca="1">SUMPRODUCT(R1357:R1386,'control variables'!BD$7:BD$36)</f>
        <v>9.9607958689270588E-77</v>
      </c>
      <c r="BB1387" s="82">
        <f ca="1">SUMPRODUCT(S1357:S1386,'control variables'!BE$7:BE$36)</f>
        <v>1.4155001982426526E-77</v>
      </c>
      <c r="BC1387" s="82">
        <f t="shared" ca="1" si="1062"/>
        <v>1.335720809090268E-76</v>
      </c>
      <c r="BD1387" s="10">
        <f ca="1">SUMPRODUCT(P1357:P1386,'control variables'!BF$7:BF$36)</f>
        <v>1.1672950688396926E-78</v>
      </c>
      <c r="BE1387" s="10">
        <f ca="1">SUMPRODUCT(Q1357:Q1386,'control variables'!BG$7:BG$36)</f>
        <v>1.3473710301340834E-78</v>
      </c>
      <c r="BF1387" s="10">
        <f ca="1">SUMPRODUCT(R1357:R1386,'control variables'!BH$7:BH$36)</f>
        <v>4.0356710469517044E-77</v>
      </c>
      <c r="BG1387" s="10">
        <f ca="1">SUMPRODUCT(S1357:S1386,'control variables'!BI$7:BI$36)</f>
        <v>9.0700707937627601E-77</v>
      </c>
      <c r="BH1387" s="10">
        <f t="shared" ca="1" si="1063"/>
        <v>1.3357208450611843E-76</v>
      </c>
      <c r="BI1387" s="82">
        <f t="shared" ca="1" si="1040"/>
        <v>1.3466096530552653E-75</v>
      </c>
      <c r="BJ1387" s="82">
        <f t="shared" ca="1" si="1041"/>
        <v>1.5615314495326277E-75</v>
      </c>
      <c r="BK1387" s="82">
        <f t="shared" ca="1" si="1042"/>
        <v>5.2257577243696607E-75</v>
      </c>
      <c r="BL1387" s="82">
        <f t="shared" ca="1" si="1043"/>
        <v>2.4610981598678265E-75</v>
      </c>
      <c r="BM1387" s="82">
        <f t="shared" ca="1" si="1033"/>
        <v>1.059499698682538E-74</v>
      </c>
      <c r="BN1387" s="10">
        <f ca="1">BN1386+BI1387-INDIRECT(ADDRESS(MAX($D1387-'key variables'!$B$9*30,34),scenario!BI$4),TRUE)</f>
        <v>9439390.0751690175</v>
      </c>
      <c r="BO1387" s="10">
        <f ca="1">BO1386+BJ1387-INDIRECT(ADDRESS(MAX($D1387-'key variables'!$B$9*30,34),scenario!BJ$4),TRUE)</f>
        <v>10895583.360992203</v>
      </c>
      <c r="BP1387" s="10">
        <f ca="1">BP1386+BK1387-INDIRECT(ADDRESS(MAX($D1387-'key variables'!$B$9*30,34),scenario!BK$4),TRUE)</f>
        <v>32531162.537994072</v>
      </c>
      <c r="BQ1387" s="10">
        <f ca="1">BQ1386+BL1387-INDIRECT(ADDRESS(MAX($D1387-'key variables'!$B$9*30,34),scenario!BL$4),TRUE)</f>
        <v>14415841.516535141</v>
      </c>
      <c r="BR1387" s="10">
        <f t="shared" ca="1" si="1064"/>
        <v>67281977.490690395</v>
      </c>
      <c r="BS1387" s="82">
        <f t="shared" ca="1" si="1045"/>
        <v>-2.3433848477536824E-9</v>
      </c>
      <c r="BT1387" s="82">
        <f t="shared" ca="1" si="1046"/>
        <v>-3.4288309057018498E-10</v>
      </c>
      <c r="BU1387" s="82">
        <f t="shared" ca="1" si="1047"/>
        <v>-4.2578247660364599E-9</v>
      </c>
      <c r="BV1387" s="82">
        <f t="shared" ca="1" si="1048"/>
        <v>-2.9943922343414556E-9</v>
      </c>
      <c r="BW1387" s="82">
        <f t="shared" ca="1" si="1065"/>
        <v>-9.9384849387017825E-9</v>
      </c>
      <c r="BX1387" s="10">
        <f t="shared" ca="1" si="1049"/>
        <v>-1.8625994260191893E-12</v>
      </c>
      <c r="BY1387" s="10">
        <f t="shared" ca="1" si="1050"/>
        <v>2.8902850229962428E-12</v>
      </c>
      <c r="BZ1387" s="10">
        <f t="shared" ca="1" si="1051"/>
        <v>-3.5034723983035463E-11</v>
      </c>
      <c r="CA1387" s="10">
        <f t="shared" ca="1" si="1052"/>
        <v>-2.0257049910634696E-11</v>
      </c>
      <c r="CB1387" s="10">
        <v>0</v>
      </c>
      <c r="CC1387" s="82">
        <f t="shared" ca="1" si="1053"/>
        <v>3.9725652202851362E-13</v>
      </c>
      <c r="CD1387" s="82">
        <f t="shared" ca="1" si="1054"/>
        <v>3.4270724516460853E-13</v>
      </c>
      <c r="CE1387" s="82">
        <f t="shared" ca="1" si="1055"/>
        <v>1.8915613015532971E-10</v>
      </c>
      <c r="CF1387" s="82">
        <f t="shared" ca="1" si="1056"/>
        <v>3.7028113764059381E-11</v>
      </c>
      <c r="CG1387" s="82">
        <f t="shared" ca="1" si="1066"/>
        <v>2.269242076865822E-10</v>
      </c>
      <c r="CH1387" s="13" t="str">
        <f t="shared" ca="1" si="1018"/>
        <v/>
      </c>
      <c r="CI1387" s="81">
        <f t="shared" ca="1" si="1027"/>
        <v>0.1131775965863165</v>
      </c>
      <c r="CJ1387" s="81">
        <f t="shared" ca="1" si="1028"/>
        <v>0.13063724757458739</v>
      </c>
      <c r="CK1387" s="81">
        <f t="shared" ca="1" si="1029"/>
        <v>0.39004625943939081</v>
      </c>
      <c r="CL1387" s="81">
        <f t="shared" ca="1" si="1030"/>
        <v>0.17284488538116416</v>
      </c>
      <c r="CM1387" s="89">
        <f t="shared" ca="1" si="1019"/>
        <v>0.80670598898145884</v>
      </c>
    </row>
    <row r="1388" spans="1:91" x14ac:dyDescent="0.3">
      <c r="A1388">
        <v>1323</v>
      </c>
      <c r="B1388" s="3">
        <f t="shared" si="1032"/>
        <v>3.8638888888888889</v>
      </c>
      <c r="C1388" s="3">
        <f t="shared" si="1020"/>
        <v>44.1</v>
      </c>
      <c r="D1388" s="4">
        <f t="shared" ca="1" si="1057"/>
        <v>1388</v>
      </c>
      <c r="E1388" s="58">
        <f>(0.5*(COS(B1388*2*PI())+1)*('key variables'!$B$4-'key variables'!$B$6)+'key variables'!$B$6)/'key variables'!$B$4</f>
        <v>1</v>
      </c>
      <c r="F1388" s="10">
        <f t="shared" ca="1" si="1021"/>
        <v>11689222.907461114</v>
      </c>
      <c r="G1388" s="10">
        <f t="shared" ca="1" si="1022"/>
        <v>13492492.798713122</v>
      </c>
      <c r="H1388" s="10">
        <f t="shared" ca="1" si="1023"/>
        <v>40309474.521088287</v>
      </c>
      <c r="I1388" s="10">
        <f t="shared" ca="1" si="1024"/>
        <v>17912154.249750931</v>
      </c>
      <c r="J1388" s="10">
        <f t="shared" ca="1" si="1058"/>
        <v>83403344.477013454</v>
      </c>
      <c r="K1388" s="82">
        <f t="shared" ca="1" si="1034"/>
        <v>2249832.832292099</v>
      </c>
      <c r="L1388" s="82">
        <f t="shared" ca="1" si="1035"/>
        <v>2596909.4377209195</v>
      </c>
      <c r="M1388" s="82">
        <f t="shared" ca="1" si="1036"/>
        <v>7778311.98309422</v>
      </c>
      <c r="N1388" s="82">
        <f t="shared" ca="1" si="1037"/>
        <v>3496312.733215793</v>
      </c>
      <c r="O1388" s="82">
        <f t="shared" ca="1" si="1059"/>
        <v>16121366.986323033</v>
      </c>
      <c r="P1388" s="10">
        <f ca="1">IF(IF($A1388&gt;='key variables'!$B$26,K1388*SUMPRODUCT(Z1388:AC1388,'control variables'!$O$3:$R$3)/J1388+F$65*'key variables'!$B$25/scenario!J$65,K1388*SUMPRODUCT(Z1388:AC1388,'control variables'!$O$7:$R$7)/J1388+F$65*'key variables'!$B$25/scenario!J$65)&lt;'key variables'!$B$28,0,IF($A1388&gt;='key variables'!$B$26,K1388*SUMPRODUCT(Z1388:AC1388,'control variables'!$O$3:$R$3)/J1388+F$65*'key variables'!$B$25/scenario!J$65,K1388*SUMPRODUCT(Z1388:AC1388,'control variables'!$O$7:$R$7)/J1388+F$65*'key variables'!$B$25/scenario!J$65))</f>
        <v>1.6400101045456674E-76</v>
      </c>
      <c r="Q1388" s="10">
        <f ca="1">IF(IF($A1388&gt;='key variables'!$B$26,L1388*SUMPRODUCT(Z1388:AC1388,'control variables'!$O$4:$R$4)/J1388+G$65*'key variables'!$B$25/scenario!J$65,L1388*SUMPRODUCT(Z1388:AC1388,'control variables'!$O$7:$R$7)/J1388+G$65*'key variables'!$B$25/scenario!J$65)&lt;'key variables'!$B$28,0,IF($A1388&gt;='key variables'!$B$26,L1388*SUMPRODUCT(Z1388:AC1388,'control variables'!$O$4:$R$4)/J1388+G$65*'key variables'!$B$25/scenario!J$65,L1388*SUMPRODUCT(Z1388:AC1388,'control variables'!$O$7:$R$7)/J1388+G$65*'key variables'!$B$25/scenario!J$65))</f>
        <v>1.893010741652902E-76</v>
      </c>
      <c r="R1388" s="10">
        <f ca="1">IF(IF($A1388&gt;='key variables'!$B$26,M1388*SUMPRODUCT(Z1388:AC1388,'control variables'!$O$5:$R$5)/J1388+H$65*'key variables'!$B$25/scenario!J$65,M1388*SUMPRODUCT(Z1388:AC1388,'control variables'!$O$7:$R$7)/J1388+H$65*'key variables'!$B$25/scenario!J$65)&lt;'key variables'!$B$28,0,IF($A1388&gt;='key variables'!$B$26,M1388*SUMPRODUCT(Z1388:AC1388,'control variables'!$O$5:$R$5)/J1388+H$65*'key variables'!$B$25/scenario!J$65,M1388*SUMPRODUCT(Z1388:AC1388,'control variables'!$O$7:$R$7)/J1388+H$65*'key variables'!$B$25/scenario!J$65))</f>
        <v>5.6699813717212978E-76</v>
      </c>
      <c r="S1388" s="10">
        <f ca="1">IF(IF($A1388&gt;='key variables'!$B$26,N1388*SUMPRODUCT(Z1388:AC1388,'control variables'!$O$6:$R$6)/J1388+I$65*'key variables'!$B$25/scenario!J$65,N1388*SUMPRODUCT(Z1388:AC1388,'control variables'!$O$7:$R$7)/J1388+I$65*'key variables'!$B$25/scenario!J$65)&lt;'key variables'!$B$28,0,IF($A1388&gt;='key variables'!$B$26,N1388*SUMPRODUCT(Z1388:AC1388,'control variables'!$O$6:$R$6)/J1388+I$65*'key variables'!$B$25/scenario!J$65,N1388*SUMPRODUCT(Z1388:AC1388,'control variables'!$O$7:$R$7)/J1388+I$65*'key variables'!$B$25/scenario!J$65))</f>
        <v>2.5486285597867608E-76</v>
      </c>
      <c r="T1388" s="10">
        <f t="shared" ca="1" si="1031"/>
        <v>1.1751630777706627E-75</v>
      </c>
      <c r="U1388" s="82">
        <f ca="1">SUMPRODUCT(P1358:P1387,'control variables'!AD$7:AD$36)</f>
        <v>3.4771248197686311E-76</v>
      </c>
      <c r="V1388" s="82">
        <f ca="1">SUMPRODUCT(Q1358:Q1387,'control variables'!AE$7:AE$36)</f>
        <v>4.0135329749772546E-76</v>
      </c>
      <c r="W1388" s="82">
        <f ca="1">SUMPRODUCT(R1358:R1387,'control variables'!AF$7:AF$36)</f>
        <v>1.2021409441681236E-75</v>
      </c>
      <c r="X1388" s="82">
        <f ca="1">SUMPRODUCT(S1358:S1387,'control variables'!AG$7:AG$36)</f>
        <v>5.403564037223259E-76</v>
      </c>
      <c r="Y1388" s="82">
        <f t="shared" ca="1" si="1025"/>
        <v>2.4915631273650382E-75</v>
      </c>
      <c r="Z1388" s="10">
        <f ca="1">IF($A1388&gt;='key variables'!$B$26,SUMPRODUCT(P1358:P1387,'control variables'!V$7:V$36)*$E1388,SUMPRODUCT(P1358:P1387,'control variables'!Z$7:Z$36)*$E1388)</f>
        <v>8.4845365663623854E-76</v>
      </c>
      <c r="AA1388" s="10">
        <f ca="1">IF($A1388&gt;='key variables'!$B$26,SUMPRODUCT(Q1358:Q1387,'control variables'!W$7:W$36)*$E1388,SUMPRODUCT(Q1358:Q1387,'control variables'!AA$7:AA$36)*$E1388)</f>
        <v>9.7934267682578081E-76</v>
      </c>
      <c r="AB1388" s="10">
        <f ca="1">IF($A1388&gt;='key variables'!$B$26,SUMPRODUCT(R1358:R1387,'control variables'!X$7:X$36)*$E1388,SUMPRODUCT(R1358:R1387,'control variables'!AB$7:AB$36)*$E1388)</f>
        <v>2.9333456022998141E-75</v>
      </c>
      <c r="AC1388" s="10">
        <f ca="1">IF($A1388&gt;='key variables'!$B$26,SUMPRODUCT(S1358:S1387,'control variables'!Y$7:Y$36)*$E1388,SUMPRODUCT(S1358:S1387,'control variables'!AC$7:AC$36)*$E1388)</f>
        <v>1.3185243279691109E-75</v>
      </c>
      <c r="AD1388" s="10">
        <f t="shared" ca="1" si="1026"/>
        <v>6.0796662637309446E-75</v>
      </c>
      <c r="AE1388" s="82">
        <f ca="1">SUMPRODUCT(P1358:P1387,'control variables'!AL$7:AL$36)</f>
        <v>1.1552125991167102E-75</v>
      </c>
      <c r="AF1388" s="82">
        <f ca="1">SUMPRODUCT(Q1358:Q1387,'control variables'!AM$7:AM$36)</f>
        <v>1.3299381129775882E-75</v>
      </c>
      <c r="AG1388" s="82">
        <f ca="1">SUMPRODUCT(R1358:R1387,'control variables'!AN$7:AN$36)</f>
        <v>3.7920030830572659E-75</v>
      </c>
      <c r="AH1388" s="82">
        <f ca="1">SUMPRODUCT(S1358:S1387,'control variables'!AO$7:AO$36)</f>
        <v>1.6418997212028308E-75</v>
      </c>
      <c r="AI1388" s="82">
        <f t="shared" ca="1" si="1038"/>
        <v>7.9190535163543949E-75</v>
      </c>
      <c r="AJ1388" s="10">
        <f ca="1">SUMPRODUCT(P1358:P1387,'control variables'!AP$7:AP$36)</f>
        <v>1.1038101315951691E-78</v>
      </c>
      <c r="AK1388" s="10">
        <f ca="1">SUMPRODUCT(Q1358:Q1387,'control variables'!AQ$7:AQ$36)</f>
        <v>3.1852310392225003E-78</v>
      </c>
      <c r="AL1388" s="10">
        <f ca="1">SUMPRODUCT(R1358:R1387,'control variables'!AR$7:AR$36)</f>
        <v>1.1448556688854661E-76</v>
      </c>
      <c r="AM1388" s="10">
        <f ca="1">SUMPRODUCT(S1358:S1387,'control variables'!AS$7:AS$36)</f>
        <v>8.5767826008144428E-77</v>
      </c>
      <c r="AN1388" s="10">
        <f t="shared" ca="1" si="1060"/>
        <v>2.0454243406750872E-76</v>
      </c>
      <c r="AO1388" s="82">
        <f ca="1">SUMPRODUCT(P1358:P1387,'control variables'!AX$7:AX$36)</f>
        <v>1.5010133298788299E-78</v>
      </c>
      <c r="AP1388" s="82">
        <f ca="1">SUMPRODUCT(Q1358:Q1387,'control variables'!AY$7:AY$36)</f>
        <v>3.4651424999749977E-78</v>
      </c>
      <c r="AQ1388" s="82">
        <f ca="1">SUMPRODUCT(R1358:R1387,'control variables'!AZ$7:AZ$36)</f>
        <v>3.1136579935192704E-77</v>
      </c>
      <c r="AR1388" s="82">
        <f ca="1">SUMPRODUCT(S1358:S1387,'control variables'!BA$7:BA$36)</f>
        <v>2.3326230921056416E-77</v>
      </c>
      <c r="AS1388" s="82">
        <f t="shared" ca="1" si="1061"/>
        <v>5.9428966686102952E-77</v>
      </c>
      <c r="AT1388" s="10">
        <f ca="1">SUMPRODUCT(P1358:P1387,'control variables'!AT$7:AT$36)</f>
        <v>-1.3247028375233047E-78</v>
      </c>
      <c r="AU1388" s="10">
        <f ca="1">SUMPRODUCT(Q1358:Q1387,'control variables'!AU$7:AU$36)</f>
        <v>1.4370111533474772E-78</v>
      </c>
      <c r="AV1388" s="10">
        <f ca="1">SUMPRODUCT(R1358:R1387,'control variables'!AV$7:AV$36)</f>
        <v>6.1878851831594007E-76</v>
      </c>
      <c r="AW1388" s="10">
        <f ca="1">SUMPRODUCT(S1358:S1387,'control variables'!AW$7:AW$36)</f>
        <v>4.6357062656138618E-76</v>
      </c>
      <c r="AX1388" s="10">
        <f t="shared" ca="1" si="1039"/>
        <v>1.0824714531931505E-75</v>
      </c>
      <c r="AY1388" s="82">
        <f ca="1">SUMPRODUCT(P1358:P1387,'control variables'!BB$7:BB$36)</f>
        <v>4.801338239479112E-78</v>
      </c>
      <c r="AZ1388" s="82">
        <f ca="1">SUMPRODUCT(Q1358:Q1387,'control variables'!BC$7:BC$36)</f>
        <v>1.224340394858077E-77</v>
      </c>
      <c r="BA1388" s="82">
        <f ca="1">SUMPRODUCT(R1358:R1387,'control variables'!BD$7:BD$36)</f>
        <v>8.5707591018509691E-77</v>
      </c>
      <c r="BB1388" s="82">
        <f ca="1">SUMPRODUCT(S1358:S1387,'control variables'!BE$7:BE$36)</f>
        <v>1.2179660508459823E-77</v>
      </c>
      <c r="BC1388" s="82">
        <f t="shared" ca="1" si="1062"/>
        <v>1.1493199371502939E-76</v>
      </c>
      <c r="BD1388" s="10">
        <f ca="1">SUMPRODUCT(P1358:P1387,'control variables'!BF$7:BF$36)</f>
        <v>1.0043981392102566E-78</v>
      </c>
      <c r="BE1388" s="10">
        <f ca="1">SUMPRODUCT(Q1358:Q1387,'control variables'!BG$7:BG$36)</f>
        <v>1.1593443608372953E-78</v>
      </c>
      <c r="BF1388" s="10">
        <f ca="1">SUMPRODUCT(R1358:R1387,'control variables'!BH$7:BH$36)</f>
        <v>3.472490031207067E-77</v>
      </c>
      <c r="BG1388" s="10">
        <f ca="1">SUMPRODUCT(S1358:S1387,'control variables'!BI$7:BI$36)</f>
        <v>7.8043353998025863E-77</v>
      </c>
      <c r="BH1388" s="10">
        <f t="shared" ca="1" si="1063"/>
        <v>1.1493199681014407E-76</v>
      </c>
      <c r="BI1388" s="82">
        <f t="shared" ca="1" si="1040"/>
        <v>1.1586892345186659E-75</v>
      </c>
      <c r="BJ1388" s="82">
        <f t="shared" ca="1" si="1041"/>
        <v>1.3436185280795163E-75</v>
      </c>
      <c r="BK1388" s="82">
        <f t="shared" ca="1" si="1042"/>
        <v>4.4964991923917153E-75</v>
      </c>
      <c r="BL1388" s="82">
        <f t="shared" ca="1" si="1043"/>
        <v>2.1176500082726769E-75</v>
      </c>
      <c r="BM1388" s="82">
        <f t="shared" ca="1" si="1033"/>
        <v>9.1164569632625752E-75</v>
      </c>
      <c r="BN1388" s="10">
        <f ca="1">BN1387+BI1388-INDIRECT(ADDRESS(MAX($D1388-'key variables'!$B$9*30,34),scenario!BI$4),TRUE)</f>
        <v>9439390.0751690175</v>
      </c>
      <c r="BO1388" s="10">
        <f ca="1">BO1387+BJ1388-INDIRECT(ADDRESS(MAX($D1388-'key variables'!$B$9*30,34),scenario!BJ$4),TRUE)</f>
        <v>10895583.360992203</v>
      </c>
      <c r="BP1388" s="10">
        <f ca="1">BP1387+BK1388-INDIRECT(ADDRESS(MAX($D1388-'key variables'!$B$9*30,34),scenario!BK$4),TRUE)</f>
        <v>32531162.537994072</v>
      </c>
      <c r="BQ1388" s="10">
        <f ca="1">BQ1387+BL1388-INDIRECT(ADDRESS(MAX($D1388-'key variables'!$B$9*30,34),scenario!BL$4),TRUE)</f>
        <v>14415841.516535141</v>
      </c>
      <c r="BR1388" s="10">
        <f t="shared" ca="1" si="1064"/>
        <v>67281977.490690395</v>
      </c>
      <c r="BS1388" s="82">
        <f t="shared" ca="1" si="1045"/>
        <v>-2.3433848477536824E-9</v>
      </c>
      <c r="BT1388" s="82">
        <f t="shared" ca="1" si="1046"/>
        <v>-3.4288309057018498E-10</v>
      </c>
      <c r="BU1388" s="82">
        <f t="shared" ca="1" si="1047"/>
        <v>-4.2578247660364599E-9</v>
      </c>
      <c r="BV1388" s="82">
        <f t="shared" ca="1" si="1048"/>
        <v>-2.9943922343414556E-9</v>
      </c>
      <c r="BW1388" s="82">
        <f t="shared" ca="1" si="1065"/>
        <v>-9.9384849387017825E-9</v>
      </c>
      <c r="BX1388" s="10">
        <f t="shared" ca="1" si="1049"/>
        <v>-1.8625994260191893E-12</v>
      </c>
      <c r="BY1388" s="10">
        <f t="shared" ca="1" si="1050"/>
        <v>2.8902850229962428E-12</v>
      </c>
      <c r="BZ1388" s="10">
        <f t="shared" ca="1" si="1051"/>
        <v>-3.5034723983035463E-11</v>
      </c>
      <c r="CA1388" s="10">
        <f t="shared" ca="1" si="1052"/>
        <v>-2.0257049910634696E-11</v>
      </c>
      <c r="CB1388" s="10">
        <v>0</v>
      </c>
      <c r="CC1388" s="82">
        <f t="shared" ca="1" si="1053"/>
        <v>3.9725652202851362E-13</v>
      </c>
      <c r="CD1388" s="82">
        <f t="shared" ca="1" si="1054"/>
        <v>3.4270724516460853E-13</v>
      </c>
      <c r="CE1388" s="82">
        <f t="shared" ca="1" si="1055"/>
        <v>1.8915613015532971E-10</v>
      </c>
      <c r="CF1388" s="82">
        <f t="shared" ca="1" si="1056"/>
        <v>3.7028113764059381E-11</v>
      </c>
      <c r="CG1388" s="82">
        <f t="shared" ca="1" si="1066"/>
        <v>2.269242076865822E-10</v>
      </c>
      <c r="CH1388" s="13" t="str">
        <f t="shared" ca="1" si="1018"/>
        <v/>
      </c>
      <c r="CI1388" s="81">
        <f t="shared" ca="1" si="1027"/>
        <v>0.1131775965863165</v>
      </c>
      <c r="CJ1388" s="81">
        <f t="shared" ca="1" si="1028"/>
        <v>0.13063724757458739</v>
      </c>
      <c r="CK1388" s="81">
        <f t="shared" ca="1" si="1029"/>
        <v>0.39004625943939081</v>
      </c>
      <c r="CL1388" s="81">
        <f t="shared" ca="1" si="1030"/>
        <v>0.17284488538116416</v>
      </c>
      <c r="CM1388" s="89">
        <f t="shared" ca="1" si="1019"/>
        <v>0.80670598898145884</v>
      </c>
    </row>
    <row r="1389" spans="1:91" x14ac:dyDescent="0.3">
      <c r="A1389">
        <v>1324</v>
      </c>
      <c r="B1389" s="3">
        <f t="shared" si="1032"/>
        <v>3.8666666666666667</v>
      </c>
      <c r="C1389" s="3">
        <f t="shared" si="1020"/>
        <v>44.133333333333333</v>
      </c>
      <c r="D1389" s="4">
        <f t="shared" ca="1" si="1057"/>
        <v>1389</v>
      </c>
      <c r="E1389" s="58">
        <f>(0.5*(COS(B1389*2*PI())+1)*('key variables'!$B$4-'key variables'!$B$6)+'key variables'!$B$6)/'key variables'!$B$4</f>
        <v>1</v>
      </c>
      <c r="F1389" s="10">
        <f t="shared" ca="1" si="1021"/>
        <v>11689222.907461114</v>
      </c>
      <c r="G1389" s="10">
        <f t="shared" ca="1" si="1022"/>
        <v>13492492.798713122</v>
      </c>
      <c r="H1389" s="10">
        <f t="shared" ca="1" si="1023"/>
        <v>40309474.521088287</v>
      </c>
      <c r="I1389" s="10">
        <f t="shared" ca="1" si="1024"/>
        <v>17912154.249750931</v>
      </c>
      <c r="J1389" s="10">
        <f t="shared" ca="1" si="1058"/>
        <v>83403344.477013454</v>
      </c>
      <c r="K1389" s="82">
        <f t="shared" ca="1" si="1034"/>
        <v>2249832.832292099</v>
      </c>
      <c r="L1389" s="82">
        <f t="shared" ca="1" si="1035"/>
        <v>2596909.4377209195</v>
      </c>
      <c r="M1389" s="82">
        <f t="shared" ca="1" si="1036"/>
        <v>7778311.98309422</v>
      </c>
      <c r="N1389" s="82">
        <f t="shared" ca="1" si="1037"/>
        <v>3496312.733215793</v>
      </c>
      <c r="O1389" s="82">
        <f t="shared" ca="1" si="1059"/>
        <v>16121366.986323033</v>
      </c>
      <c r="P1389" s="10">
        <f ca="1">IF(IF($A1389&gt;='key variables'!$B$26,K1389*SUMPRODUCT(Z1389:AC1389,'control variables'!$O$3:$R$3)/J1389+F$65*'key variables'!$B$25/scenario!J$65,K1389*SUMPRODUCT(Z1389:AC1389,'control variables'!$O$7:$R$7)/J1389+F$65*'key variables'!$B$25/scenario!J$65)&lt;'key variables'!$B$28,0,IF($A1389&gt;='key variables'!$B$26,K1389*SUMPRODUCT(Z1389:AC1389,'control variables'!$O$3:$R$3)/J1389+F$65*'key variables'!$B$25/scenario!J$65,K1389*SUMPRODUCT(Z1389:AC1389,'control variables'!$O$7:$R$7)/J1389+F$65*'key variables'!$B$25/scenario!J$65))</f>
        <v>1.4111454260909784E-76</v>
      </c>
      <c r="Q1389" s="10">
        <f ca="1">IF(IF($A1389&gt;='key variables'!$B$26,L1389*SUMPRODUCT(Z1389:AC1389,'control variables'!$O$4:$R$4)/J1389+G$65*'key variables'!$B$25/scenario!J$65,L1389*SUMPRODUCT(Z1389:AC1389,'control variables'!$O$7:$R$7)/J1389+G$65*'key variables'!$B$25/scenario!J$65)&lt;'key variables'!$B$28,0,IF($A1389&gt;='key variables'!$B$26,L1389*SUMPRODUCT(Z1389:AC1389,'control variables'!$O$4:$R$4)/J1389+G$65*'key variables'!$B$25/scenario!J$65,L1389*SUMPRODUCT(Z1389:AC1389,'control variables'!$O$7:$R$7)/J1389+G$65*'key variables'!$B$25/scenario!J$65))</f>
        <v>1.6288396286220558E-76</v>
      </c>
      <c r="R1389" s="10">
        <f ca="1">IF(IF($A1389&gt;='key variables'!$B$26,M1389*SUMPRODUCT(Z1389:AC1389,'control variables'!$O$5:$R$5)/J1389+H$65*'key variables'!$B$25/scenario!J$65,M1389*SUMPRODUCT(Z1389:AC1389,'control variables'!$O$7:$R$7)/J1389+H$65*'key variables'!$B$25/scenario!J$65)&lt;'key variables'!$B$28,0,IF($A1389&gt;='key variables'!$B$26,M1389*SUMPRODUCT(Z1389:AC1389,'control variables'!$O$5:$R$5)/J1389+H$65*'key variables'!$B$25/scenario!J$65,M1389*SUMPRODUCT(Z1389:AC1389,'control variables'!$O$7:$R$7)/J1389+H$65*'key variables'!$B$25/scenario!J$65))</f>
        <v>4.8787310861978677E-76</v>
      </c>
      <c r="S1389" s="10">
        <f ca="1">IF(IF($A1389&gt;='key variables'!$B$26,N1389*SUMPRODUCT(Z1389:AC1389,'control variables'!$O$6:$R$6)/J1389+I$65*'key variables'!$B$25/scenario!J$65,N1389*SUMPRODUCT(Z1389:AC1389,'control variables'!$O$7:$R$7)/J1389+I$65*'key variables'!$B$25/scenario!J$65)&lt;'key variables'!$B$28,0,IF($A1389&gt;='key variables'!$B$26,N1389*SUMPRODUCT(Z1389:AC1389,'control variables'!$O$6:$R$6)/J1389+I$65*'key variables'!$B$25/scenario!J$65,N1389*SUMPRODUCT(Z1389:AC1389,'control variables'!$O$7:$R$7)/J1389+I$65*'key variables'!$B$25/scenario!J$65))</f>
        <v>2.1929654731878989E-76</v>
      </c>
      <c r="T1389" s="10">
        <f t="shared" ca="1" si="1031"/>
        <v>1.0111681614098802E-75</v>
      </c>
      <c r="U1389" s="82">
        <f ca="1">SUMPRODUCT(P1359:P1388,'control variables'!AD$7:AD$36)</f>
        <v>2.991889362000751E-76</v>
      </c>
      <c r="V1389" s="82">
        <f ca="1">SUMPRODUCT(Q1359:Q1388,'control variables'!AE$7:AE$36)</f>
        <v>3.4534413442979857E-76</v>
      </c>
      <c r="W1389" s="82">
        <f ca="1">SUMPRODUCT(R1359:R1388,'control variables'!AF$7:AF$36)</f>
        <v>1.0343812456871971E-75</v>
      </c>
      <c r="X1389" s="82">
        <f ca="1">SUMPRODUCT(S1359:S1388,'control variables'!AG$7:AG$36)</f>
        <v>4.6494924967731955E-76</v>
      </c>
      <c r="Y1389" s="82">
        <f t="shared" ca="1" si="1025"/>
        <v>2.1438635659943904E-75</v>
      </c>
      <c r="Z1389" s="10">
        <f ca="1">IF($A1389&gt;='key variables'!$B$26,SUMPRODUCT(P1359:P1388,'control variables'!V$7:V$36)*$E1389,SUMPRODUCT(P1359:P1388,'control variables'!Z$7:Z$36)*$E1389)</f>
        <v>7.3005129266815082E-76</v>
      </c>
      <c r="AA1389" s="10">
        <f ca="1">IF($A1389&gt;='key variables'!$B$26,SUMPRODUCT(Q1359:Q1388,'control variables'!W$7:W$36)*$E1389,SUMPRODUCT(Q1359:Q1388,'control variables'!AA$7:AA$36)*$E1389)</f>
        <v>8.4267464886214879E-76</v>
      </c>
      <c r="AB1389" s="10">
        <f ca="1">IF($A1389&gt;='key variables'!$B$26,SUMPRODUCT(R1359:R1388,'control variables'!X$7:X$36)*$E1389,SUMPRODUCT(R1359:R1388,'control variables'!AB$7:AB$36)*$E1389)</f>
        <v>2.523994954882429E-75</v>
      </c>
      <c r="AC1389" s="10">
        <f ca="1">IF($A1389&gt;='key variables'!$B$26,SUMPRODUCT(S1359:S1388,'control variables'!Y$7:Y$36)*$E1389,SUMPRODUCT(S1359:S1388,'control variables'!AC$7:AC$36)*$E1389)</f>
        <v>1.1345232382691587E-75</v>
      </c>
      <c r="AD1389" s="10">
        <f t="shared" ca="1" si="1026"/>
        <v>5.2312441346818872E-75</v>
      </c>
      <c r="AE1389" s="82">
        <f ca="1">SUMPRODUCT(P1359:P1388,'control variables'!AL$7:AL$36)</f>
        <v>9.9400178748156225E-76</v>
      </c>
      <c r="AF1389" s="82">
        <f ca="1">SUMPRODUCT(Q1359:Q1388,'control variables'!AM$7:AM$36)</f>
        <v>1.1443442207524102E-75</v>
      </c>
      <c r="AG1389" s="82">
        <f ca="1">SUMPRODUCT(R1359:R1388,'control variables'!AN$7:AN$36)</f>
        <v>3.2628261201241549E-75</v>
      </c>
      <c r="AH1389" s="82">
        <f ca="1">SUMPRODUCT(S1359:S1388,'control variables'!AO$7:AO$36)</f>
        <v>1.4127713452822269E-75</v>
      </c>
      <c r="AI1389" s="82">
        <f t="shared" ca="1" si="1038"/>
        <v>6.813943473640354E-75</v>
      </c>
      <c r="AJ1389" s="10">
        <f ca="1">SUMPRODUCT(P1359:P1388,'control variables'!AP$7:AP$36)</f>
        <v>9.4977257405674146E-79</v>
      </c>
      <c r="AK1389" s="10">
        <f ca="1">SUMPRODUCT(Q1359:Q1388,'control variables'!AQ$7:AQ$36)</f>
        <v>2.7407295842771936E-78</v>
      </c>
      <c r="AL1389" s="10">
        <f ca="1">SUMPRODUCT(R1359:R1388,'control variables'!AR$7:AR$36)</f>
        <v>9.8509017487402128E-77</v>
      </c>
      <c r="AM1389" s="10">
        <f ca="1">SUMPRODUCT(S1359:S1388,'control variables'!AS$7:AS$36)</f>
        <v>7.3798859556837361E-77</v>
      </c>
      <c r="AN1389" s="10">
        <f t="shared" ca="1" si="1060"/>
        <v>1.7599837920257342E-76</v>
      </c>
      <c r="AO1389" s="82">
        <f ca="1">SUMPRODUCT(P1359:P1388,'control variables'!AX$7:AX$36)</f>
        <v>1.2915457588274377E-78</v>
      </c>
      <c r="AP1389" s="82">
        <f ca="1">SUMPRODUCT(Q1359:Q1388,'control variables'!AY$7:AY$36)</f>
        <v>2.9815791842013108E-78</v>
      </c>
      <c r="AQ1389" s="82">
        <f ca="1">SUMPRODUCT(R1359:R1388,'control variables'!AZ$7:AZ$36)</f>
        <v>2.6791446124556378E-77</v>
      </c>
      <c r="AR1389" s="82">
        <f ca="1">SUMPRODUCT(S1359:S1388,'control variables'!BA$7:BA$36)</f>
        <v>2.0071037355778755E-77</v>
      </c>
      <c r="AS1389" s="82">
        <f t="shared" ca="1" si="1061"/>
        <v>5.1135608423363882E-77</v>
      </c>
      <c r="AT1389" s="10">
        <f ca="1">SUMPRODUCT(P1359:P1388,'control variables'!AT$7:AT$36)</f>
        <v>-1.1398395320366751E-78</v>
      </c>
      <c r="AU1389" s="10">
        <f ca="1">SUMPRODUCT(Q1359:Q1388,'control variables'!AU$7:AU$36)</f>
        <v>1.2364751355295982E-78</v>
      </c>
      <c r="AV1389" s="10">
        <f ca="1">SUMPRODUCT(R1359:R1388,'control variables'!AV$7:AV$36)</f>
        <v>5.3243610202088094E-76</v>
      </c>
      <c r="AW1389" s="10">
        <f ca="1">SUMPRODUCT(S1359:S1388,'control variables'!AW$7:AW$36)</f>
        <v>3.9887898710444408E-76</v>
      </c>
      <c r="AX1389" s="10">
        <f t="shared" ca="1" si="1039"/>
        <v>9.3141172472881794E-76</v>
      </c>
      <c r="AY1389" s="82">
        <f ca="1">SUMPRODUCT(P1359:P1388,'control variables'!BB$7:BB$36)</f>
        <v>4.1313077748588907E-78</v>
      </c>
      <c r="AZ1389" s="82">
        <f ca="1">SUMPRODUCT(Q1359:Q1388,'control variables'!BC$7:BC$36)</f>
        <v>1.0534827458645623E-77</v>
      </c>
      <c r="BA1389" s="82">
        <f ca="1">SUMPRODUCT(R1359:R1388,'control variables'!BD$7:BD$36)</f>
        <v>7.3747030406591197E-77</v>
      </c>
      <c r="BB1389" s="82">
        <f ca="1">SUMPRODUCT(S1359:S1388,'control variables'!BE$7:BE$36)</f>
        <v>1.0479979464892012E-77</v>
      </c>
      <c r="BC1389" s="82">
        <f t="shared" ca="1" si="1062"/>
        <v>9.8893145104987716E-77</v>
      </c>
      <c r="BD1389" s="10">
        <f ca="1">SUMPRODUCT(P1359:P1388,'control variables'!BF$7:BF$36)</f>
        <v>8.6423360209325814E-79</v>
      </c>
      <c r="BE1389" s="10">
        <f ca="1">SUMPRODUCT(Q1359:Q1388,'control variables'!BG$7:BG$36)</f>
        <v>9.9755695865858119E-79</v>
      </c>
      <c r="BF1389" s="10">
        <f ca="1">SUMPRODUCT(R1359:R1388,'control variables'!BH$7:BH$36)</f>
        <v>2.9879013617674456E-77</v>
      </c>
      <c r="BG1389" s="10">
        <f ca="1">SUMPRODUCT(S1359:S1388,'control variables'!BI$7:BI$36)</f>
        <v>6.7152343589750463E-77</v>
      </c>
      <c r="BH1389" s="10">
        <f t="shared" ca="1" si="1063"/>
        <v>9.8893147768176766E-77</v>
      </c>
      <c r="BI1389" s="82">
        <f t="shared" ca="1" si="1040"/>
        <v>9.9699325572438448E-76</v>
      </c>
      <c r="BJ1389" s="82">
        <f t="shared" ca="1" si="1041"/>
        <v>1.1561155233465854E-75</v>
      </c>
      <c r="BK1389" s="82">
        <f t="shared" ca="1" si="1042"/>
        <v>3.8690092525516271E-75</v>
      </c>
      <c r="BL1389" s="82">
        <f t="shared" ca="1" si="1043"/>
        <v>1.8221303118515629E-75</v>
      </c>
      <c r="BM1389" s="82">
        <f t="shared" ca="1" si="1033"/>
        <v>7.8442483434741597E-75</v>
      </c>
      <c r="BN1389" s="10">
        <f ca="1">BN1388+BI1389-INDIRECT(ADDRESS(MAX($D1389-'key variables'!$B$9*30,34),scenario!BI$4),TRUE)</f>
        <v>9439390.0751690175</v>
      </c>
      <c r="BO1389" s="10">
        <f ca="1">BO1388+BJ1389-INDIRECT(ADDRESS(MAX($D1389-'key variables'!$B$9*30,34),scenario!BJ$4),TRUE)</f>
        <v>10895583.360992203</v>
      </c>
      <c r="BP1389" s="10">
        <f ca="1">BP1388+BK1389-INDIRECT(ADDRESS(MAX($D1389-'key variables'!$B$9*30,34),scenario!BK$4),TRUE)</f>
        <v>32531162.537994072</v>
      </c>
      <c r="BQ1389" s="10">
        <f ca="1">BQ1388+BL1389-INDIRECT(ADDRESS(MAX($D1389-'key variables'!$B$9*30,34),scenario!BL$4),TRUE)</f>
        <v>14415841.516535141</v>
      </c>
      <c r="BR1389" s="10">
        <f t="shared" ca="1" si="1064"/>
        <v>67281977.490690395</v>
      </c>
      <c r="BS1389" s="82">
        <f t="shared" ca="1" si="1045"/>
        <v>-2.3433848477536824E-9</v>
      </c>
      <c r="BT1389" s="82">
        <f t="shared" ca="1" si="1046"/>
        <v>-3.4288309057018498E-10</v>
      </c>
      <c r="BU1389" s="82">
        <f t="shared" ca="1" si="1047"/>
        <v>-4.2578247660364599E-9</v>
      </c>
      <c r="BV1389" s="82">
        <f t="shared" ca="1" si="1048"/>
        <v>-2.9943922343414556E-9</v>
      </c>
      <c r="BW1389" s="82">
        <f t="shared" ca="1" si="1065"/>
        <v>-9.9384849387017825E-9</v>
      </c>
      <c r="BX1389" s="10">
        <f t="shared" ca="1" si="1049"/>
        <v>-1.8625994260191893E-12</v>
      </c>
      <c r="BY1389" s="10">
        <f t="shared" ca="1" si="1050"/>
        <v>2.8902850229962428E-12</v>
      </c>
      <c r="BZ1389" s="10">
        <f t="shared" ca="1" si="1051"/>
        <v>-3.5034723983035463E-11</v>
      </c>
      <c r="CA1389" s="10">
        <f t="shared" ca="1" si="1052"/>
        <v>-2.0257049910634696E-11</v>
      </c>
      <c r="CB1389" s="10">
        <v>0</v>
      </c>
      <c r="CC1389" s="82">
        <f t="shared" ca="1" si="1053"/>
        <v>3.9725652202851362E-13</v>
      </c>
      <c r="CD1389" s="82">
        <f t="shared" ca="1" si="1054"/>
        <v>3.4270724516460853E-13</v>
      </c>
      <c r="CE1389" s="82">
        <f t="shared" ca="1" si="1055"/>
        <v>1.8915613015532971E-10</v>
      </c>
      <c r="CF1389" s="82">
        <f t="shared" ca="1" si="1056"/>
        <v>3.7028113764059381E-11</v>
      </c>
      <c r="CG1389" s="82">
        <f t="shared" ca="1" si="1066"/>
        <v>2.269242076865822E-10</v>
      </c>
      <c r="CH1389" s="13" t="str">
        <f t="shared" ca="1" si="1018"/>
        <v/>
      </c>
      <c r="CI1389" s="81">
        <f t="shared" ca="1" si="1027"/>
        <v>0.1131775965863165</v>
      </c>
      <c r="CJ1389" s="81">
        <f t="shared" ca="1" si="1028"/>
        <v>0.13063724757458739</v>
      </c>
      <c r="CK1389" s="81">
        <f t="shared" ca="1" si="1029"/>
        <v>0.39004625943939081</v>
      </c>
      <c r="CL1389" s="81">
        <f t="shared" ca="1" si="1030"/>
        <v>0.17284488538116416</v>
      </c>
      <c r="CM1389" s="89">
        <f t="shared" ca="1" si="1019"/>
        <v>0.80670598898145884</v>
      </c>
    </row>
    <row r="1390" spans="1:91" x14ac:dyDescent="0.3">
      <c r="A1390">
        <v>1325</v>
      </c>
      <c r="B1390" s="3">
        <f t="shared" si="1032"/>
        <v>3.8694444444444445</v>
      </c>
      <c r="C1390" s="3">
        <f t="shared" si="1020"/>
        <v>44.166666666666664</v>
      </c>
      <c r="D1390" s="4">
        <f t="shared" ca="1" si="1057"/>
        <v>1390</v>
      </c>
      <c r="E1390" s="58">
        <f>(0.5*(COS(B1390*2*PI())+1)*('key variables'!$B$4-'key variables'!$B$6)+'key variables'!$B$6)/'key variables'!$B$4</f>
        <v>1</v>
      </c>
      <c r="F1390" s="10">
        <f t="shared" ca="1" si="1021"/>
        <v>11689222.907461114</v>
      </c>
      <c r="G1390" s="10">
        <f t="shared" ca="1" si="1022"/>
        <v>13492492.798713122</v>
      </c>
      <c r="H1390" s="10">
        <f t="shared" ca="1" si="1023"/>
        <v>40309474.521088287</v>
      </c>
      <c r="I1390" s="10">
        <f t="shared" ca="1" si="1024"/>
        <v>17912154.249750931</v>
      </c>
      <c r="J1390" s="10">
        <f t="shared" ca="1" si="1058"/>
        <v>83403344.477013454</v>
      </c>
      <c r="K1390" s="82">
        <f t="shared" ca="1" si="1034"/>
        <v>2249832.832292099</v>
      </c>
      <c r="L1390" s="82">
        <f t="shared" ca="1" si="1035"/>
        <v>2596909.4377209195</v>
      </c>
      <c r="M1390" s="82">
        <f t="shared" ca="1" si="1036"/>
        <v>7778311.98309422</v>
      </c>
      <c r="N1390" s="82">
        <f t="shared" ca="1" si="1037"/>
        <v>3496312.733215793</v>
      </c>
      <c r="O1390" s="82">
        <f t="shared" ca="1" si="1059"/>
        <v>16121366.986323033</v>
      </c>
      <c r="P1390" s="10">
        <f ca="1">IF(IF($A1390&gt;='key variables'!$B$26,K1390*SUMPRODUCT(Z1390:AC1390,'control variables'!$O$3:$R$3)/J1390+F$65*'key variables'!$B$25/scenario!J$65,K1390*SUMPRODUCT(Z1390:AC1390,'control variables'!$O$7:$R$7)/J1390+F$65*'key variables'!$B$25/scenario!J$65)&lt;'key variables'!$B$28,0,IF($A1390&gt;='key variables'!$B$26,K1390*SUMPRODUCT(Z1390:AC1390,'control variables'!$O$3:$R$3)/J1390+F$65*'key variables'!$B$25/scenario!J$65,K1390*SUMPRODUCT(Z1390:AC1390,'control variables'!$O$7:$R$7)/J1390+F$65*'key variables'!$B$25/scenario!J$65))</f>
        <v>1.2142189905160055E-76</v>
      </c>
      <c r="Q1390" s="10">
        <f ca="1">IF(IF($A1390&gt;='key variables'!$B$26,L1390*SUMPRODUCT(Z1390:AC1390,'control variables'!$O$4:$R$4)/J1390+G$65*'key variables'!$B$25/scenario!J$65,L1390*SUMPRODUCT(Z1390:AC1390,'control variables'!$O$7:$R$7)/J1390+G$65*'key variables'!$B$25/scenario!J$65)&lt;'key variables'!$B$28,0,IF($A1390&gt;='key variables'!$B$26,L1390*SUMPRODUCT(Z1390:AC1390,'control variables'!$O$4:$R$4)/J1390+G$65*'key variables'!$B$25/scenario!J$65,L1390*SUMPRODUCT(Z1390:AC1390,'control variables'!$O$7:$R$7)/J1390+G$65*'key variables'!$B$25/scenario!J$65))</f>
        <v>1.4015337987216267E-76</v>
      </c>
      <c r="R1390" s="10">
        <f ca="1">IF(IF($A1390&gt;='key variables'!$B$26,M1390*SUMPRODUCT(Z1390:AC1390,'control variables'!$O$5:$R$5)/J1390+H$65*'key variables'!$B$25/scenario!J$65,M1390*SUMPRODUCT(Z1390:AC1390,'control variables'!$O$7:$R$7)/J1390+H$65*'key variables'!$B$25/scenario!J$65)&lt;'key variables'!$B$28,0,IF($A1390&gt;='key variables'!$B$26,M1390*SUMPRODUCT(Z1390:AC1390,'control variables'!$O$5:$R$5)/J1390+H$65*'key variables'!$B$25/scenario!J$65,M1390*SUMPRODUCT(Z1390:AC1390,'control variables'!$O$7:$R$7)/J1390+H$65*'key variables'!$B$25/scenario!J$65))</f>
        <v>4.1979003899632886E-76</v>
      </c>
      <c r="S1390" s="10">
        <f ca="1">IF(IF($A1390&gt;='key variables'!$B$26,N1390*SUMPRODUCT(Z1390:AC1390,'control variables'!$O$6:$R$6)/J1390+I$65*'key variables'!$B$25/scenario!J$65,N1390*SUMPRODUCT(Z1390:AC1390,'control variables'!$O$7:$R$7)/J1390+I$65*'key variables'!$B$25/scenario!J$65)&lt;'key variables'!$B$28,0,IF($A1390&gt;='key variables'!$B$26,N1390*SUMPRODUCT(Z1390:AC1390,'control variables'!$O$6:$R$6)/J1390+I$65*'key variables'!$B$25/scenario!J$65,N1390*SUMPRODUCT(Z1390:AC1390,'control variables'!$O$7:$R$7)/J1390+I$65*'key variables'!$B$25/scenario!J$65))</f>
        <v>1.886935445389733E-76</v>
      </c>
      <c r="T1390" s="10">
        <f t="shared" ca="1" si="1031"/>
        <v>8.7005886245906534E-76</v>
      </c>
      <c r="U1390" s="82">
        <f ca="1">SUMPRODUCT(P1360:P1389,'control variables'!AD$7:AD$36)</f>
        <v>2.5743688876400164E-76</v>
      </c>
      <c r="V1390" s="82">
        <f ca="1">SUMPRODUCT(Q1360:Q1389,'control variables'!AE$7:AE$36)</f>
        <v>2.9715109338485676E-76</v>
      </c>
      <c r="W1390" s="82">
        <f ca="1">SUMPRODUCT(R1360:R1389,'control variables'!AF$7:AF$36)</f>
        <v>8.9003254287274527E-76</v>
      </c>
      <c r="X1390" s="82">
        <f ca="1">SUMPRODUCT(S1360:S1389,'control variables'!AG$7:AG$36)</f>
        <v>4.0006522229833737E-76</v>
      </c>
      <c r="Y1390" s="82">
        <f t="shared" ca="1" si="1025"/>
        <v>1.8446857473199409E-75</v>
      </c>
      <c r="Z1390" s="10">
        <f ca="1">IF($A1390&gt;='key variables'!$B$26,SUMPRODUCT(P1360:P1389,'control variables'!V$7:V$36)*$E1390,SUMPRODUCT(P1360:P1389,'control variables'!Z$7:Z$36)*$E1390)</f>
        <v>6.2817207016286426E-76</v>
      </c>
      <c r="AA1390" s="10">
        <f ca="1">IF($A1390&gt;='key variables'!$B$26,SUMPRODUCT(Q1360:Q1389,'control variables'!W$7:W$36)*$E1390,SUMPRODUCT(Q1360:Q1389,'control variables'!AA$7:AA$36)*$E1390)</f>
        <v>7.2507874989835476E-76</v>
      </c>
      <c r="AB1390" s="10">
        <f ca="1">IF($A1390&gt;='key variables'!$B$26,SUMPRODUCT(R1360:R1389,'control variables'!X$7:X$36)*$E1390,SUMPRODUCT(R1360:R1389,'control variables'!AB$7:AB$36)*$E1390)</f>
        <v>2.1717695068993189E-75</v>
      </c>
      <c r="AC1390" s="10">
        <f ca="1">IF($A1390&gt;='key variables'!$B$26,SUMPRODUCT(S1360:S1389,'control variables'!Y$7:Y$36)*$E1390,SUMPRODUCT(S1360:S1389,'control variables'!AC$7:AC$36)*$E1390)</f>
        <v>9.7619964294120513E-76</v>
      </c>
      <c r="AD1390" s="10">
        <f t="shared" ca="1" si="1026"/>
        <v>4.5012199699017424E-75</v>
      </c>
      <c r="AE1390" s="82">
        <f ca="1">SUMPRODUCT(P1360:P1389,'control variables'!AL$7:AL$36)</f>
        <v>8.5528806928872462E-76</v>
      </c>
      <c r="AF1390" s="82">
        <f ca="1">SUMPRODUCT(Q1360:Q1389,'control variables'!AM$7:AM$36)</f>
        <v>9.8465009972348151E-76</v>
      </c>
      <c r="AG1390" s="82">
        <f ca="1">SUMPRODUCT(R1360:R1389,'control variables'!AN$7:AN$36)</f>
        <v>2.8074962116278616E-75</v>
      </c>
      <c r="AH1390" s="82">
        <f ca="1">SUMPRODUCT(S1360:S1389,'control variables'!AO$7:AO$36)</f>
        <v>1.2156180114266478E-75</v>
      </c>
      <c r="AI1390" s="82">
        <f t="shared" ca="1" si="1038"/>
        <v>5.8630523920667155E-75</v>
      </c>
      <c r="AJ1390" s="10">
        <f ca="1">SUMPRODUCT(P1360:P1389,'control variables'!AP$7:AP$36)</f>
        <v>8.172310768037131E-79</v>
      </c>
      <c r="AK1390" s="10">
        <f ca="1">SUMPRODUCT(Q1360:Q1389,'control variables'!AQ$7:AQ$36)</f>
        <v>2.3582586511419242E-78</v>
      </c>
      <c r="AL1390" s="10">
        <f ca="1">SUMPRODUCT(R1360:R1389,'control variables'!AR$7:AR$36)</f>
        <v>8.4762007911270688E-77</v>
      </c>
      <c r="AM1390" s="10">
        <f ca="1">SUMPRODUCT(S1360:S1389,'control variables'!AS$7:AS$36)</f>
        <v>6.3500171630474042E-77</v>
      </c>
      <c r="AN1390" s="10">
        <f t="shared" ca="1" si="1060"/>
        <v>1.5143766926969038E-76</v>
      </c>
      <c r="AO1390" s="82">
        <f ca="1">SUMPRODUCT(P1360:P1389,'control variables'!AX$7:AX$36)</f>
        <v>1.1113095493161276E-78</v>
      </c>
      <c r="AP1390" s="82">
        <f ca="1">SUMPRODUCT(Q1360:Q1389,'control variables'!AY$7:AY$36)</f>
        <v>2.5654975031262619E-78</v>
      </c>
      <c r="AQ1390" s="82">
        <f ca="1">SUMPRODUCT(R1360:R1389,'control variables'!AZ$7:AZ$36)</f>
        <v>2.3052679097671897E-77</v>
      </c>
      <c r="AR1390" s="82">
        <f ca="1">SUMPRODUCT(S1360:S1389,'control variables'!BA$7:BA$36)</f>
        <v>1.7270108570065629E-77</v>
      </c>
      <c r="AS1390" s="82">
        <f t="shared" ca="1" si="1061"/>
        <v>4.3999594720179914E-77</v>
      </c>
      <c r="AT1390" s="10">
        <f ca="1">SUMPRODUCT(P1360:P1389,'control variables'!AT$7:AT$36)</f>
        <v>-9.8077404380190252E-79</v>
      </c>
      <c r="AU1390" s="10">
        <f ca="1">SUMPRODUCT(Q1360:Q1389,'control variables'!AU$7:AU$36)</f>
        <v>1.063924074090501E-78</v>
      </c>
      <c r="AV1390" s="10">
        <f ca="1">SUMPRODUCT(R1360:R1389,'control variables'!AV$7:AV$36)</f>
        <v>4.5813423220378324E-76</v>
      </c>
      <c r="AW1390" s="10">
        <f ca="1">SUMPRODUCT(S1360:S1389,'control variables'!AW$7:AW$36)</f>
        <v>3.4321511596550348E-76</v>
      </c>
      <c r="AX1390" s="10">
        <f t="shared" ca="1" si="1039"/>
        <v>8.0143249819957523E-76</v>
      </c>
      <c r="AY1390" s="82">
        <f ca="1">SUMPRODUCT(P1360:P1389,'control variables'!BB$7:BB$36)</f>
        <v>3.5547805797704372E-78</v>
      </c>
      <c r="AZ1390" s="82">
        <f ca="1">SUMPRODUCT(Q1360:Q1389,'control variables'!BC$7:BC$36)</f>
        <v>9.0646841392747397E-78</v>
      </c>
      <c r="BA1390" s="82">
        <f ca="1">SUMPRODUCT(R1360:R1389,'control variables'!BD$7:BD$36)</f>
        <v>6.34555752782288E-77</v>
      </c>
      <c r="BB1390" s="82">
        <f ca="1">SUMPRODUCT(S1360:S1389,'control variables'!BE$7:BE$36)</f>
        <v>9.0174902254682657E-78</v>
      </c>
      <c r="BC1390" s="82">
        <f t="shared" ca="1" si="1062"/>
        <v>8.5092530222742238E-77</v>
      </c>
      <c r="BD1390" s="10">
        <f ca="1">SUMPRODUCT(P1360:P1389,'control variables'!BF$7:BF$36)</f>
        <v>7.4362913453261141E-79</v>
      </c>
      <c r="BE1390" s="10">
        <f ca="1">SUMPRODUCT(Q1360:Q1389,'control variables'!BG$7:BG$36)</f>
        <v>8.5834711357846144E-79</v>
      </c>
      <c r="BF1390" s="10">
        <f ca="1">SUMPRODUCT(R1360:R1389,'control variables'!BH$7:BH$36)</f>
        <v>2.5709374159235425E-77</v>
      </c>
      <c r="BG1390" s="10">
        <f ca="1">SUMPRODUCT(S1360:S1389,'control variables'!BI$7:BI$36)</f>
        <v>5.7781182106934702E-77</v>
      </c>
      <c r="BH1390" s="10">
        <f t="shared" ca="1" si="1063"/>
        <v>8.5092532514281203E-77</v>
      </c>
      <c r="BI1390" s="82">
        <f t="shared" ca="1" si="1040"/>
        <v>8.5786207582469315E-76</v>
      </c>
      <c r="BJ1390" s="82">
        <f t="shared" ca="1" si="1041"/>
        <v>9.9477870793684677E-76</v>
      </c>
      <c r="BK1390" s="82">
        <f t="shared" ca="1" si="1042"/>
        <v>3.3290860191098736E-75</v>
      </c>
      <c r="BL1390" s="82">
        <f t="shared" ca="1" si="1043"/>
        <v>1.5678506176176195E-75</v>
      </c>
      <c r="BM1390" s="82">
        <f t="shared" ca="1" si="1033"/>
        <v>6.7495774204890323E-75</v>
      </c>
      <c r="BN1390" s="10">
        <f ca="1">BN1389+BI1390-INDIRECT(ADDRESS(MAX($D1390-'key variables'!$B$9*30,34),scenario!BI$4),TRUE)</f>
        <v>9439390.0751690175</v>
      </c>
      <c r="BO1390" s="10">
        <f ca="1">BO1389+BJ1390-INDIRECT(ADDRESS(MAX($D1390-'key variables'!$B$9*30,34),scenario!BJ$4),TRUE)</f>
        <v>10895583.360992203</v>
      </c>
      <c r="BP1390" s="10">
        <f ca="1">BP1389+BK1390-INDIRECT(ADDRESS(MAX($D1390-'key variables'!$B$9*30,34),scenario!BK$4),TRUE)</f>
        <v>32531162.537994072</v>
      </c>
      <c r="BQ1390" s="10">
        <f ca="1">BQ1389+BL1390-INDIRECT(ADDRESS(MAX($D1390-'key variables'!$B$9*30,34),scenario!BL$4),TRUE)</f>
        <v>14415841.516535141</v>
      </c>
      <c r="BR1390" s="10">
        <f t="shared" ca="1" si="1064"/>
        <v>67281977.490690395</v>
      </c>
      <c r="BS1390" s="82">
        <f t="shared" ca="1" si="1045"/>
        <v>-2.3433848477536824E-9</v>
      </c>
      <c r="BT1390" s="82">
        <f t="shared" ca="1" si="1046"/>
        <v>-3.4288309057018498E-10</v>
      </c>
      <c r="BU1390" s="82">
        <f t="shared" ca="1" si="1047"/>
        <v>-4.2578247660364599E-9</v>
      </c>
      <c r="BV1390" s="82">
        <f t="shared" ca="1" si="1048"/>
        <v>-2.9943922343414556E-9</v>
      </c>
      <c r="BW1390" s="82">
        <f t="shared" ca="1" si="1065"/>
        <v>-9.9384849387017825E-9</v>
      </c>
      <c r="BX1390" s="10">
        <f t="shared" ca="1" si="1049"/>
        <v>-1.8625994260191893E-12</v>
      </c>
      <c r="BY1390" s="10">
        <f t="shared" ca="1" si="1050"/>
        <v>2.8902850229962428E-12</v>
      </c>
      <c r="BZ1390" s="10">
        <f t="shared" ca="1" si="1051"/>
        <v>-3.5034723983035463E-11</v>
      </c>
      <c r="CA1390" s="10">
        <f t="shared" ca="1" si="1052"/>
        <v>-2.0257049910634696E-11</v>
      </c>
      <c r="CB1390" s="10">
        <v>0</v>
      </c>
      <c r="CC1390" s="82">
        <f t="shared" ca="1" si="1053"/>
        <v>3.9725652202851362E-13</v>
      </c>
      <c r="CD1390" s="82">
        <f t="shared" ca="1" si="1054"/>
        <v>3.4270724516460853E-13</v>
      </c>
      <c r="CE1390" s="82">
        <f t="shared" ca="1" si="1055"/>
        <v>1.8915613015532971E-10</v>
      </c>
      <c r="CF1390" s="82">
        <f t="shared" ca="1" si="1056"/>
        <v>3.7028113764059381E-11</v>
      </c>
      <c r="CG1390" s="82">
        <f t="shared" ca="1" si="1066"/>
        <v>2.269242076865822E-10</v>
      </c>
      <c r="CH1390" s="13" t="str">
        <f t="shared" ca="1" si="1018"/>
        <v/>
      </c>
      <c r="CI1390" s="81">
        <f t="shared" ca="1" si="1027"/>
        <v>0.1131775965863165</v>
      </c>
      <c r="CJ1390" s="81">
        <f t="shared" ca="1" si="1028"/>
        <v>0.13063724757458739</v>
      </c>
      <c r="CK1390" s="81">
        <f t="shared" ca="1" si="1029"/>
        <v>0.39004625943939081</v>
      </c>
      <c r="CL1390" s="81">
        <f t="shared" ca="1" si="1030"/>
        <v>0.17284488538116416</v>
      </c>
      <c r="CM1390" s="89">
        <f t="shared" ca="1" si="1019"/>
        <v>0.80670598898145884</v>
      </c>
    </row>
    <row r="1391" spans="1:91" x14ac:dyDescent="0.3">
      <c r="A1391">
        <v>1326</v>
      </c>
      <c r="B1391" s="3">
        <f t="shared" si="1032"/>
        <v>3.8722222222222222</v>
      </c>
      <c r="C1391" s="3">
        <f t="shared" si="1020"/>
        <v>44.2</v>
      </c>
      <c r="D1391" s="4">
        <f t="shared" ca="1" si="1057"/>
        <v>1391</v>
      </c>
      <c r="E1391" s="58">
        <f>(0.5*(COS(B1391*2*PI())+1)*('key variables'!$B$4-'key variables'!$B$6)+'key variables'!$B$6)/'key variables'!$B$4</f>
        <v>1</v>
      </c>
      <c r="F1391" s="10">
        <f t="shared" ca="1" si="1021"/>
        <v>11689222.907461114</v>
      </c>
      <c r="G1391" s="10">
        <f t="shared" ca="1" si="1022"/>
        <v>13492492.798713122</v>
      </c>
      <c r="H1391" s="10">
        <f t="shared" ca="1" si="1023"/>
        <v>40309474.521088287</v>
      </c>
      <c r="I1391" s="10">
        <f t="shared" ca="1" si="1024"/>
        <v>17912154.249750931</v>
      </c>
      <c r="J1391" s="10">
        <f t="shared" ca="1" si="1058"/>
        <v>83403344.477013454</v>
      </c>
      <c r="K1391" s="82">
        <f t="shared" ca="1" si="1034"/>
        <v>2249832.832292099</v>
      </c>
      <c r="L1391" s="82">
        <f t="shared" ca="1" si="1035"/>
        <v>2596909.4377209195</v>
      </c>
      <c r="M1391" s="82">
        <f t="shared" ca="1" si="1036"/>
        <v>7778311.98309422</v>
      </c>
      <c r="N1391" s="82">
        <f t="shared" ca="1" si="1037"/>
        <v>3496312.733215793</v>
      </c>
      <c r="O1391" s="82">
        <f t="shared" ca="1" si="1059"/>
        <v>16121366.986323033</v>
      </c>
      <c r="P1391" s="10">
        <f ca="1">IF(IF($A1391&gt;='key variables'!$B$26,K1391*SUMPRODUCT(Z1391:AC1391,'control variables'!$O$3:$R$3)/J1391+F$65*'key variables'!$B$25/scenario!J$65,K1391*SUMPRODUCT(Z1391:AC1391,'control variables'!$O$7:$R$7)/J1391+F$65*'key variables'!$B$25/scenario!J$65)&lt;'key variables'!$B$28,0,IF($A1391&gt;='key variables'!$B$26,K1391*SUMPRODUCT(Z1391:AC1391,'control variables'!$O$3:$R$3)/J1391+F$65*'key variables'!$B$25/scenario!J$65,K1391*SUMPRODUCT(Z1391:AC1391,'control variables'!$O$7:$R$7)/J1391+F$65*'key variables'!$B$25/scenario!J$65))</f>
        <v>1.0447737913262074E-76</v>
      </c>
      <c r="Q1391" s="10">
        <f ca="1">IF(IF($A1391&gt;='key variables'!$B$26,L1391*SUMPRODUCT(Z1391:AC1391,'control variables'!$O$4:$R$4)/J1391+G$65*'key variables'!$B$25/scenario!J$65,L1391*SUMPRODUCT(Z1391:AC1391,'control variables'!$O$7:$R$7)/J1391+G$65*'key variables'!$B$25/scenario!J$65)&lt;'key variables'!$B$28,0,IF($A1391&gt;='key variables'!$B$26,L1391*SUMPRODUCT(Z1391:AC1391,'control variables'!$O$4:$R$4)/J1391+G$65*'key variables'!$B$25/scenario!J$65,L1391*SUMPRODUCT(Z1391:AC1391,'control variables'!$O$7:$R$7)/J1391+G$65*'key variables'!$B$25/scenario!J$65))</f>
        <v>1.2059486731795715E-76</v>
      </c>
      <c r="R1391" s="10">
        <f ca="1">IF(IF($A1391&gt;='key variables'!$B$26,M1391*SUMPRODUCT(Z1391:AC1391,'control variables'!$O$5:$R$5)/J1391+H$65*'key variables'!$B$25/scenario!J$65,M1391*SUMPRODUCT(Z1391:AC1391,'control variables'!$O$7:$R$7)/J1391+H$65*'key variables'!$B$25/scenario!J$65)&lt;'key variables'!$B$28,0,IF($A1391&gt;='key variables'!$B$26,M1391*SUMPRODUCT(Z1391:AC1391,'control variables'!$O$5:$R$5)/J1391+H$65*'key variables'!$B$25/scenario!J$65,M1391*SUMPRODUCT(Z1391:AC1391,'control variables'!$O$7:$R$7)/J1391+H$65*'key variables'!$B$25/scenario!J$65))</f>
        <v>3.6120801439350374E-76</v>
      </c>
      <c r="S1391" s="10">
        <f ca="1">IF(IF($A1391&gt;='key variables'!$B$26,N1391*SUMPRODUCT(Z1391:AC1391,'control variables'!$O$6:$R$6)/J1391+I$65*'key variables'!$B$25/scenario!J$65,N1391*SUMPRODUCT(Z1391:AC1391,'control variables'!$O$7:$R$7)/J1391+I$65*'key variables'!$B$25/scenario!J$65)&lt;'key variables'!$B$28,0,IF($A1391&gt;='key variables'!$B$26,N1391*SUMPRODUCT(Z1391:AC1391,'control variables'!$O$6:$R$6)/J1391+I$65*'key variables'!$B$25/scenario!J$65,N1391*SUMPRODUCT(Z1391:AC1391,'control variables'!$O$7:$R$7)/J1391+I$65*'key variables'!$B$25/scenario!J$65))</f>
        <v>1.6236121446509777E-76</v>
      </c>
      <c r="T1391" s="10">
        <f t="shared" ca="1" si="1031"/>
        <v>7.4864147530917937E-76</v>
      </c>
      <c r="U1391" s="82">
        <f ca="1">SUMPRODUCT(P1361:P1390,'control variables'!AD$7:AD$36)</f>
        <v>2.2151137183819531E-76</v>
      </c>
      <c r="V1391" s="82">
        <f ca="1">SUMPRODUCT(Q1361:Q1390,'control variables'!AE$7:AE$36)</f>
        <v>2.5568342848969163E-76</v>
      </c>
      <c r="W1391" s="82">
        <f ca="1">SUMPRODUCT(R1361:R1390,'control variables'!AF$7:AF$36)</f>
        <v>7.6582781317371073E-76</v>
      </c>
      <c r="X1391" s="82">
        <f ca="1">SUMPRODUCT(S1361:S1390,'control variables'!AG$7:AG$36)</f>
        <v>3.4423581112066797E-76</v>
      </c>
      <c r="Y1391" s="82">
        <f t="shared" ca="1" si="1025"/>
        <v>1.5872584246222656E-75</v>
      </c>
      <c r="Z1391" s="10">
        <f ca="1">IF($A1391&gt;='key variables'!$B$26,SUMPRODUCT(P1361:P1390,'control variables'!V$7:V$36)*$E1391,SUMPRODUCT(P1361:P1390,'control variables'!Z$7:Z$36)*$E1391)</f>
        <v>5.4051017195043349E-76</v>
      </c>
      <c r="AA1391" s="10">
        <f ca="1">IF($A1391&gt;='key variables'!$B$26,SUMPRODUCT(Q1361:Q1390,'control variables'!W$7:W$36)*$E1391,SUMPRODUCT(Q1361:Q1390,'control variables'!AA$7:AA$36)*$E1391)</f>
        <v>6.2389344958230174E-76</v>
      </c>
      <c r="AB1391" s="10">
        <f ca="1">IF($A1391&gt;='key variables'!$B$26,SUMPRODUCT(R1361:R1390,'control variables'!X$7:X$36)*$E1391,SUMPRODUCT(R1361:R1390,'control variables'!AB$7:AB$36)*$E1391)</f>
        <v>1.8686973925894465E-75</v>
      </c>
      <c r="AC1391" s="10">
        <f ca="1">IF($A1391&gt;='key variables'!$B$26,SUMPRODUCT(S1361:S1390,'control variables'!Y$7:Y$36)*$E1391,SUMPRODUCT(S1361:S1390,'control variables'!AC$7:AC$36)*$E1391)</f>
        <v>8.399702277869524E-76</v>
      </c>
      <c r="AD1391" s="10">
        <f t="shared" ca="1" si="1026"/>
        <v>3.8730712419091338E-75</v>
      </c>
      <c r="AE1391" s="82">
        <f ca="1">SUMPRODUCT(P1361:P1390,'control variables'!AL$7:AL$36)</f>
        <v>7.3593195774932475E-76</v>
      </c>
      <c r="AF1391" s="82">
        <f ca="1">SUMPRODUCT(Q1361:Q1390,'control variables'!AM$7:AM$36)</f>
        <v>8.4724141678977411E-76</v>
      </c>
      <c r="AG1391" s="82">
        <f ca="1">SUMPRODUCT(R1361:R1390,'control variables'!AN$7:AN$36)</f>
        <v>2.4157079440092487E-75</v>
      </c>
      <c r="AH1391" s="82">
        <f ca="1">SUMPRODUCT(S1361:S1390,'control variables'!AO$7:AO$36)</f>
        <v>1.0459775777867824E-75</v>
      </c>
      <c r="AI1391" s="82">
        <f t="shared" ca="1" si="1038"/>
        <v>5.0448588963351303E-75</v>
      </c>
      <c r="AJ1391" s="10">
        <f ca="1">SUMPRODUCT(P1361:P1390,'control variables'!AP$7:AP$36)</f>
        <v>7.0318584799844573E-79</v>
      </c>
      <c r="AK1391" s="10">
        <f ca="1">SUMPRODUCT(Q1361:Q1390,'control variables'!AQ$7:AQ$36)</f>
        <v>2.0291618325243921E-78</v>
      </c>
      <c r="AL1391" s="10">
        <f ca="1">SUMPRODUCT(R1361:R1390,'control variables'!AR$7:AR$36)</f>
        <v>7.2933404153270728E-77</v>
      </c>
      <c r="AM1391" s="10">
        <f ca="1">SUMPRODUCT(S1361:S1390,'control variables'!AS$7:AS$36)</f>
        <v>5.4638673569123944E-77</v>
      </c>
      <c r="AN1391" s="10">
        <f t="shared" ca="1" si="1060"/>
        <v>1.303044254029175E-76</v>
      </c>
      <c r="AO1391" s="82">
        <f ca="1">SUMPRODUCT(P1361:P1390,'control variables'!AX$7:AX$36)</f>
        <v>9.5622544223477498E-79</v>
      </c>
      <c r="AP1391" s="82">
        <f ca="1">SUMPRODUCT(Q1361:Q1390,'control variables'!AY$7:AY$36)</f>
        <v>2.2074803424381222E-78</v>
      </c>
      <c r="AQ1391" s="82">
        <f ca="1">SUMPRODUCT(R1361:R1390,'control variables'!AZ$7:AZ$36)</f>
        <v>1.9835659900909443E-77</v>
      </c>
      <c r="AR1391" s="82">
        <f ca="1">SUMPRODUCT(S1361:S1390,'control variables'!BA$7:BA$36)</f>
        <v>1.4860051562605543E-77</v>
      </c>
      <c r="AS1391" s="82">
        <f t="shared" ca="1" si="1061"/>
        <v>3.7859417248187886E-77</v>
      </c>
      <c r="AT1391" s="10">
        <f ca="1">SUMPRODUCT(P1361:P1390,'control variables'!AT$7:AT$36)</f>
        <v>-8.4390626746974978E-79</v>
      </c>
      <c r="AU1391" s="10">
        <f ca="1">SUMPRODUCT(Q1361:Q1390,'control variables'!AU$7:AU$36)</f>
        <v>9.1545264672427752E-79</v>
      </c>
      <c r="AV1391" s="10">
        <f ca="1">SUMPRODUCT(R1361:R1390,'control variables'!AV$7:AV$36)</f>
        <v>3.9420124578389088E-76</v>
      </c>
      <c r="AW1391" s="10">
        <f ca="1">SUMPRODUCT(S1361:S1390,'control variables'!AW$7:AW$36)</f>
        <v>2.9531918109381299E-76</v>
      </c>
      <c r="AX1391" s="10">
        <f t="shared" ca="1" si="1039"/>
        <v>6.8959197325695836E-76</v>
      </c>
      <c r="AY1391" s="82">
        <f ca="1">SUMPRODUCT(P1361:P1390,'control variables'!BB$7:BB$36)</f>
        <v>3.0587082006362148E-78</v>
      </c>
      <c r="AZ1391" s="82">
        <f ca="1">SUMPRODUCT(Q1361:Q1390,'control variables'!BC$7:BC$36)</f>
        <v>7.7997004571143449E-78</v>
      </c>
      <c r="BA1391" s="82">
        <f ca="1">SUMPRODUCT(R1361:R1390,'control variables'!BD$7:BD$36)</f>
        <v>5.4600300672324851E-77</v>
      </c>
      <c r="BB1391" s="82">
        <f ca="1">SUMPRODUCT(S1361:S1390,'control variables'!BE$7:BE$36)</f>
        <v>7.7590924904788072E-78</v>
      </c>
      <c r="BC1391" s="82">
        <f t="shared" ca="1" si="1062"/>
        <v>7.3217801820554212E-77</v>
      </c>
      <c r="BD1391" s="10">
        <f ca="1">SUMPRODUCT(P1361:P1390,'control variables'!BF$7:BF$36)</f>
        <v>6.3985511369418942E-79</v>
      </c>
      <c r="BE1391" s="10">
        <f ca="1">SUMPRODUCT(Q1361:Q1390,'control variables'!BG$7:BG$36)</f>
        <v>7.3856411004259833E-79</v>
      </c>
      <c r="BF1391" s="10">
        <f ca="1">SUMPRODUCT(R1361:R1390,'control variables'!BH$7:BH$36)</f>
        <v>2.2121611111973751E-77</v>
      </c>
      <c r="BG1391" s="10">
        <f ca="1">SUMPRODUCT(S1361:S1390,'control variables'!BI$7:BI$36)</f>
        <v>4.9717773456596597E-77</v>
      </c>
      <c r="BH1391" s="10">
        <f t="shared" ca="1" si="1063"/>
        <v>7.3217803792307128E-77</v>
      </c>
      <c r="BI1391" s="82">
        <f t="shared" ca="1" si="1040"/>
        <v>7.3814675968249121E-76</v>
      </c>
      <c r="BJ1391" s="82">
        <f t="shared" ca="1" si="1041"/>
        <v>8.5595656989361276E-76</v>
      </c>
      <c r="BK1391" s="82">
        <f t="shared" ca="1" si="1042"/>
        <v>2.8645094904654646E-75</v>
      </c>
      <c r="BL1391" s="82">
        <f t="shared" ca="1" si="1043"/>
        <v>1.3490558513710742E-75</v>
      </c>
      <c r="BM1391" s="82">
        <f t="shared" ca="1" si="1033"/>
        <v>5.8076686714126426E-75</v>
      </c>
      <c r="BN1391" s="10">
        <f ca="1">BN1390+BI1391-INDIRECT(ADDRESS(MAX($D1391-'key variables'!$B$9*30,34),scenario!BI$4),TRUE)</f>
        <v>9439390.0751690175</v>
      </c>
      <c r="BO1391" s="10">
        <f ca="1">BO1390+BJ1391-INDIRECT(ADDRESS(MAX($D1391-'key variables'!$B$9*30,34),scenario!BJ$4),TRUE)</f>
        <v>10895583.360992203</v>
      </c>
      <c r="BP1391" s="10">
        <f ca="1">BP1390+BK1391-INDIRECT(ADDRESS(MAX($D1391-'key variables'!$B$9*30,34),scenario!BK$4),TRUE)</f>
        <v>32531162.537994072</v>
      </c>
      <c r="BQ1391" s="10">
        <f ca="1">BQ1390+BL1391-INDIRECT(ADDRESS(MAX($D1391-'key variables'!$B$9*30,34),scenario!BL$4),TRUE)</f>
        <v>14415841.516535141</v>
      </c>
      <c r="BR1391" s="10">
        <f t="shared" ca="1" si="1064"/>
        <v>67281977.490690395</v>
      </c>
      <c r="BS1391" s="82">
        <f t="shared" ca="1" si="1045"/>
        <v>-2.3433848477536824E-9</v>
      </c>
      <c r="BT1391" s="82">
        <f t="shared" ca="1" si="1046"/>
        <v>-3.4288309057018498E-10</v>
      </c>
      <c r="BU1391" s="82">
        <f t="shared" ca="1" si="1047"/>
        <v>-4.2578247660364599E-9</v>
      </c>
      <c r="BV1391" s="82">
        <f t="shared" ca="1" si="1048"/>
        <v>-2.9943922343414556E-9</v>
      </c>
      <c r="BW1391" s="82">
        <f t="shared" ca="1" si="1065"/>
        <v>-9.9384849387017825E-9</v>
      </c>
      <c r="BX1391" s="10">
        <f t="shared" ca="1" si="1049"/>
        <v>-1.8625994260191893E-12</v>
      </c>
      <c r="BY1391" s="10">
        <f t="shared" ca="1" si="1050"/>
        <v>2.8902850229962428E-12</v>
      </c>
      <c r="BZ1391" s="10">
        <f t="shared" ca="1" si="1051"/>
        <v>-3.5034723983035463E-11</v>
      </c>
      <c r="CA1391" s="10">
        <f t="shared" ca="1" si="1052"/>
        <v>-2.0257049910634696E-11</v>
      </c>
      <c r="CB1391" s="10">
        <v>0</v>
      </c>
      <c r="CC1391" s="82">
        <f t="shared" ca="1" si="1053"/>
        <v>3.9725652202851362E-13</v>
      </c>
      <c r="CD1391" s="82">
        <f t="shared" ca="1" si="1054"/>
        <v>3.4270724516460853E-13</v>
      </c>
      <c r="CE1391" s="82">
        <f t="shared" ca="1" si="1055"/>
        <v>1.8915613015532971E-10</v>
      </c>
      <c r="CF1391" s="82">
        <f t="shared" ca="1" si="1056"/>
        <v>3.7028113764059381E-11</v>
      </c>
      <c r="CG1391" s="82">
        <f t="shared" ca="1" si="1066"/>
        <v>2.269242076865822E-10</v>
      </c>
      <c r="CH1391" s="13" t="str">
        <f t="shared" ca="1" si="1018"/>
        <v/>
      </c>
      <c r="CI1391" s="81">
        <f t="shared" ca="1" si="1027"/>
        <v>0.1131775965863165</v>
      </c>
      <c r="CJ1391" s="81">
        <f t="shared" ca="1" si="1028"/>
        <v>0.13063724757458739</v>
      </c>
      <c r="CK1391" s="81">
        <f t="shared" ca="1" si="1029"/>
        <v>0.39004625943939081</v>
      </c>
      <c r="CL1391" s="81">
        <f t="shared" ca="1" si="1030"/>
        <v>0.17284488538116416</v>
      </c>
      <c r="CM1391" s="89">
        <f t="shared" ca="1" si="1019"/>
        <v>0.80670598898145884</v>
      </c>
    </row>
    <row r="1392" spans="1:91" x14ac:dyDescent="0.3">
      <c r="A1392">
        <v>1327</v>
      </c>
      <c r="B1392" s="3">
        <f t="shared" si="1032"/>
        <v>3.875</v>
      </c>
      <c r="C1392" s="3">
        <f t="shared" si="1020"/>
        <v>44.233333333333334</v>
      </c>
      <c r="D1392" s="4">
        <f t="shared" ca="1" si="1057"/>
        <v>1392</v>
      </c>
      <c r="E1392" s="58">
        <f>(0.5*(COS(B1392*2*PI())+1)*('key variables'!$B$4-'key variables'!$B$6)+'key variables'!$B$6)/'key variables'!$B$4</f>
        <v>1</v>
      </c>
      <c r="F1392" s="10">
        <f t="shared" ca="1" si="1021"/>
        <v>11689222.907461114</v>
      </c>
      <c r="G1392" s="10">
        <f t="shared" ca="1" si="1022"/>
        <v>13492492.798713122</v>
      </c>
      <c r="H1392" s="10">
        <f t="shared" ca="1" si="1023"/>
        <v>40309474.521088287</v>
      </c>
      <c r="I1392" s="10">
        <f t="shared" ca="1" si="1024"/>
        <v>17912154.249750931</v>
      </c>
      <c r="J1392" s="10">
        <f t="shared" ca="1" si="1058"/>
        <v>83403344.477013454</v>
      </c>
      <c r="K1392" s="82">
        <f t="shared" ca="1" si="1034"/>
        <v>2249832.832292099</v>
      </c>
      <c r="L1392" s="82">
        <f t="shared" ca="1" si="1035"/>
        <v>2596909.4377209195</v>
      </c>
      <c r="M1392" s="82">
        <f t="shared" ca="1" si="1036"/>
        <v>7778311.98309422</v>
      </c>
      <c r="N1392" s="82">
        <f t="shared" ca="1" si="1037"/>
        <v>3496312.733215793</v>
      </c>
      <c r="O1392" s="82">
        <f t="shared" ca="1" si="1059"/>
        <v>16121366.986323033</v>
      </c>
      <c r="P1392" s="10">
        <f ca="1">IF(IF($A1392&gt;='key variables'!$B$26,K1392*SUMPRODUCT(Z1392:AC1392,'control variables'!$O$3:$R$3)/J1392+F$65*'key variables'!$B$25/scenario!J$65,K1392*SUMPRODUCT(Z1392:AC1392,'control variables'!$O$7:$R$7)/J1392+F$65*'key variables'!$B$25/scenario!J$65)&lt;'key variables'!$B$28,0,IF($A1392&gt;='key variables'!$B$26,K1392*SUMPRODUCT(Z1392:AC1392,'control variables'!$O$3:$R$3)/J1392+F$65*'key variables'!$B$25/scenario!J$65,K1392*SUMPRODUCT(Z1392:AC1392,'control variables'!$O$7:$R$7)/J1392+F$65*'key variables'!$B$25/scenario!J$65))</f>
        <v>8.9897480073035391E-77</v>
      </c>
      <c r="Q1392" s="10">
        <f ca="1">IF(IF($A1392&gt;='key variables'!$B$26,L1392*SUMPRODUCT(Z1392:AC1392,'control variables'!$O$4:$R$4)/J1392+G$65*'key variables'!$B$25/scenario!J$65,L1392*SUMPRODUCT(Z1392:AC1392,'control variables'!$O$7:$R$7)/J1392+G$65*'key variables'!$B$25/scenario!J$65)&lt;'key variables'!$B$28,0,IF($A1392&gt;='key variables'!$B$26,L1392*SUMPRODUCT(Z1392:AC1392,'control variables'!$O$4:$R$4)/J1392+G$65*'key variables'!$B$25/scenario!J$65,L1392*SUMPRODUCT(Z1392:AC1392,'control variables'!$O$7:$R$7)/J1392+G$65*'key variables'!$B$25/scenario!J$65))</f>
        <v>1.0376576031702432E-76</v>
      </c>
      <c r="R1392" s="10">
        <f ca="1">IF(IF($A1392&gt;='key variables'!$B$26,M1392*SUMPRODUCT(Z1392:AC1392,'control variables'!$O$5:$R$5)/J1392+H$65*'key variables'!$B$25/scenario!J$65,M1392*SUMPRODUCT(Z1392:AC1392,'control variables'!$O$7:$R$7)/J1392+H$65*'key variables'!$B$25/scenario!J$65)&lt;'key variables'!$B$28,0,IF($A1392&gt;='key variables'!$B$26,M1392*SUMPRODUCT(Z1392:AC1392,'control variables'!$O$5:$R$5)/J1392+H$65*'key variables'!$B$25/scenario!J$65,M1392*SUMPRODUCT(Z1392:AC1392,'control variables'!$O$7:$R$7)/J1392+H$65*'key variables'!$B$25/scenario!J$65))</f>
        <v>3.1080115663068091E-76</v>
      </c>
      <c r="S1392" s="10">
        <f ca="1">IF(IF($A1392&gt;='key variables'!$B$26,N1392*SUMPRODUCT(Z1392:AC1392,'control variables'!$O$6:$R$6)/J1392+I$65*'key variables'!$B$25/scenario!J$65,N1392*SUMPRODUCT(Z1392:AC1392,'control variables'!$O$7:$R$7)/J1392+I$65*'key variables'!$B$25/scenario!J$65)&lt;'key variables'!$B$28,0,IF($A1392&gt;='key variables'!$B$26,N1392*SUMPRODUCT(Z1392:AC1392,'control variables'!$O$6:$R$6)/J1392+I$65*'key variables'!$B$25/scenario!J$65,N1392*SUMPRODUCT(Z1392:AC1392,'control variables'!$O$7:$R$7)/J1392+I$65*'key variables'!$B$25/scenario!J$65))</f>
        <v>1.3970358141815906E-76</v>
      </c>
      <c r="T1392" s="10">
        <f t="shared" ca="1" si="1031"/>
        <v>6.4416797843889971E-76</v>
      </c>
      <c r="U1392" s="82">
        <f ca="1">SUMPRODUCT(P1362:P1391,'control variables'!AD$7:AD$36)</f>
        <v>1.9059928858377539E-76</v>
      </c>
      <c r="V1392" s="82">
        <f ca="1">SUMPRODUCT(Q1362:Q1391,'control variables'!AE$7:AE$36)</f>
        <v>2.2000260830127173E-76</v>
      </c>
      <c r="W1392" s="82">
        <f ca="1">SUMPRODUCT(R1362:R1391,'control variables'!AF$7:AF$36)</f>
        <v>6.5895594956271536E-76</v>
      </c>
      <c r="X1392" s="82">
        <f ca="1">SUMPRODUCT(S1362:S1391,'control variables'!AG$7:AG$36)</f>
        <v>2.9619743745068009E-76</v>
      </c>
      <c r="Y1392" s="82">
        <f t="shared" ca="1" si="1025"/>
        <v>1.3657552838984425E-75</v>
      </c>
      <c r="Z1392" s="10">
        <f ca="1">IF($A1392&gt;='key variables'!$B$26,SUMPRODUCT(P1362:P1391,'control variables'!V$7:V$36)*$E1392,SUMPRODUCT(P1362:P1391,'control variables'!Z$7:Z$36)*$E1392)</f>
        <v>4.6508155943027215E-76</v>
      </c>
      <c r="AA1392" s="10">
        <f ca="1">IF($A1392&gt;='key variables'!$B$26,SUMPRODUCT(Q1362:Q1391,'control variables'!W$7:W$36)*$E1392,SUMPRODUCT(Q1362:Q1391,'control variables'!AA$7:AA$36)*$E1392)</f>
        <v>5.3682863618092546E-76</v>
      </c>
      <c r="AB1392" s="10">
        <f ca="1">IF($A1392&gt;='key variables'!$B$26,SUMPRODUCT(R1362:R1391,'control variables'!X$7:X$36)*$E1392,SUMPRODUCT(R1362:R1391,'control variables'!AB$7:AB$36)*$E1392)</f>
        <v>1.607919226224076E-75</v>
      </c>
      <c r="AC1392" s="10">
        <f ca="1">IF($A1392&gt;='key variables'!$B$26,SUMPRODUCT(S1362:S1391,'control variables'!Y$7:Y$36)*$E1392,SUMPRODUCT(S1362:S1391,'control variables'!AC$7:AC$36)*$E1392)</f>
        <v>7.2275173287577082E-76</v>
      </c>
      <c r="AD1392" s="10">
        <f t="shared" ca="1" si="1026"/>
        <v>3.3325811547110447E-75</v>
      </c>
      <c r="AE1392" s="82">
        <f ca="1">SUMPRODUCT(P1362:P1391,'control variables'!AL$7:AL$36)</f>
        <v>6.3323208388392016E-76</v>
      </c>
      <c r="AF1392" s="82">
        <f ca="1">SUMPRODUCT(Q1362:Q1391,'control variables'!AM$7:AM$36)</f>
        <v>7.2900822182979325E-76</v>
      </c>
      <c r="AG1392" s="82">
        <f ca="1">SUMPRODUCT(R1362:R1391,'control variables'!AN$7:AN$36)</f>
        <v>2.0785940321414459E-75</v>
      </c>
      <c r="AH1392" s="82">
        <f ca="1">SUMPRODUCT(S1362:S1391,'control variables'!AO$7:AO$36)</f>
        <v>9.0001059785936065E-76</v>
      </c>
      <c r="AI1392" s="82">
        <f t="shared" ca="1" si="1038"/>
        <v>4.3408449357145201E-75</v>
      </c>
      <c r="AJ1392" s="10">
        <f ca="1">SUMPRODUCT(P1362:P1391,'control variables'!AP$7:AP$36)</f>
        <v>6.0505571907424883E-79</v>
      </c>
      <c r="AK1392" s="10">
        <f ca="1">SUMPRODUCT(Q1362:Q1391,'control variables'!AQ$7:AQ$36)</f>
        <v>1.7459907294647097E-78</v>
      </c>
      <c r="AL1392" s="10">
        <f ca="1">SUMPRODUCT(R1362:R1391,'control variables'!AR$7:AR$36)</f>
        <v>6.2755491197808588E-77</v>
      </c>
      <c r="AM1392" s="10">
        <f ca="1">SUMPRODUCT(S1362:S1391,'control variables'!AS$7:AS$36)</f>
        <v>4.701380441561803E-77</v>
      </c>
      <c r="AN1392" s="10">
        <f t="shared" ca="1" si="1060"/>
        <v>1.1212034206196558E-76</v>
      </c>
      <c r="AO1392" s="82">
        <f ca="1">SUMPRODUCT(P1362:P1391,'control variables'!AX$7:AX$36)</f>
        <v>8.2278344223692636E-79</v>
      </c>
      <c r="AP1392" s="82">
        <f ca="1">SUMPRODUCT(Q1362:Q1391,'control variables'!AY$7:AY$36)</f>
        <v>1.8994247534104515E-78</v>
      </c>
      <c r="AQ1392" s="82">
        <f ca="1">SUMPRODUCT(R1362:R1391,'control variables'!AZ$7:AZ$36)</f>
        <v>1.7067578221061601E-77</v>
      </c>
      <c r="AR1392" s="82">
        <f ca="1">SUMPRODUCT(S1362:S1391,'control variables'!BA$7:BA$36)</f>
        <v>1.278631987444745E-77</v>
      </c>
      <c r="AS1392" s="82">
        <f t="shared" ca="1" si="1061"/>
        <v>3.2576106291156428E-77</v>
      </c>
      <c r="AT1392" s="10">
        <f ca="1">SUMPRODUCT(P1362:P1391,'control variables'!AT$7:AT$36)</f>
        <v>-7.2613849517674489E-79</v>
      </c>
      <c r="AU1392" s="10">
        <f ca="1">SUMPRODUCT(Q1362:Q1391,'control variables'!AU$7:AU$36)</f>
        <v>7.8770052187313961E-79</v>
      </c>
      <c r="AV1392" s="10">
        <f ca="1">SUMPRODUCT(R1362:R1391,'control variables'!AV$7:AV$36)</f>
        <v>3.3919015706394579E-76</v>
      </c>
      <c r="AW1392" s="10">
        <f ca="1">SUMPRODUCT(S1362:S1391,'control variables'!AW$7:AW$36)</f>
        <v>2.5410716097564325E-76</v>
      </c>
      <c r="AX1392" s="10">
        <f t="shared" ca="1" si="1039"/>
        <v>5.9335888006628544E-76</v>
      </c>
      <c r="AY1392" s="82">
        <f ca="1">SUMPRODUCT(P1362:P1391,'control variables'!BB$7:BB$36)</f>
        <v>2.6318631056669639E-78</v>
      </c>
      <c r="AZ1392" s="82">
        <f ca="1">SUMPRODUCT(Q1362:Q1391,'control variables'!BC$7:BC$36)</f>
        <v>6.7112462261235653E-78</v>
      </c>
      <c r="BA1392" s="82">
        <f ca="1">SUMPRODUCT(R1362:R1391,'control variables'!BD$7:BD$36)</f>
        <v>4.698078648624443E-77</v>
      </c>
      <c r="BB1392" s="82">
        <f ca="1">SUMPRODUCT(S1362:S1391,'control variables'!BE$7:BE$36)</f>
        <v>6.6763051326377596E-78</v>
      </c>
      <c r="BC1392" s="82">
        <f t="shared" ca="1" si="1062"/>
        <v>6.300020095067272E-77</v>
      </c>
      <c r="BD1392" s="10">
        <f ca="1">SUMPRODUCT(P1362:P1391,'control variables'!BF$7:BF$36)</f>
        <v>5.5056283772142809E-79</v>
      </c>
      <c r="BE1392" s="10">
        <f ca="1">SUMPRODUCT(Q1362:Q1391,'control variables'!BG$7:BG$36)</f>
        <v>6.3549691728899064E-79</v>
      </c>
      <c r="BF1392" s="10">
        <f ca="1">SUMPRODUCT(R1362:R1391,'control variables'!BH$7:BH$36)</f>
        <v>1.9034523172692974E-77</v>
      </c>
      <c r="BG1392" s="10">
        <f ca="1">SUMPRODUCT(S1362:S1391,'control variables'!BI$7:BI$36)</f>
        <v>4.27796197195626E-77</v>
      </c>
      <c r="BH1392" s="10">
        <f t="shared" ca="1" si="1063"/>
        <v>6.3000202647265991E-77</v>
      </c>
      <c r="BI1392" s="82">
        <f t="shared" ca="1" si="1040"/>
        <v>6.3513780849441033E-76</v>
      </c>
      <c r="BJ1392" s="82">
        <f t="shared" ca="1" si="1041"/>
        <v>7.3650716857778993E-76</v>
      </c>
      <c r="BK1392" s="82">
        <f t="shared" ca="1" si="1042"/>
        <v>2.4647649756916362E-75</v>
      </c>
      <c r="BL1392" s="82">
        <f t="shared" ca="1" si="1043"/>
        <v>1.1607940639676415E-75</v>
      </c>
      <c r="BM1392" s="82">
        <f t="shared" ca="1" si="1033"/>
        <v>4.9972040167314781E-75</v>
      </c>
      <c r="BN1392" s="10">
        <f ca="1">BN1391+BI1392-INDIRECT(ADDRESS(MAX($D1392-'key variables'!$B$9*30,34),scenario!BI$4),TRUE)</f>
        <v>9439390.0751690175</v>
      </c>
      <c r="BO1392" s="10">
        <f ca="1">BO1391+BJ1392-INDIRECT(ADDRESS(MAX($D1392-'key variables'!$B$9*30,34),scenario!BJ$4),TRUE)</f>
        <v>10895583.360992203</v>
      </c>
      <c r="BP1392" s="10">
        <f ca="1">BP1391+BK1392-INDIRECT(ADDRESS(MAX($D1392-'key variables'!$B$9*30,34),scenario!BK$4),TRUE)</f>
        <v>32531162.537994072</v>
      </c>
      <c r="BQ1392" s="10">
        <f ca="1">BQ1391+BL1392-INDIRECT(ADDRESS(MAX($D1392-'key variables'!$B$9*30,34),scenario!BL$4),TRUE)</f>
        <v>14415841.516535141</v>
      </c>
      <c r="BR1392" s="10">
        <f t="shared" ca="1" si="1064"/>
        <v>67281977.490690395</v>
      </c>
      <c r="BS1392" s="82">
        <f t="shared" ca="1" si="1045"/>
        <v>-2.3433848477536824E-9</v>
      </c>
      <c r="BT1392" s="82">
        <f t="shared" ca="1" si="1046"/>
        <v>-3.4288309057018498E-10</v>
      </c>
      <c r="BU1392" s="82">
        <f t="shared" ca="1" si="1047"/>
        <v>-4.2578247660364599E-9</v>
      </c>
      <c r="BV1392" s="82">
        <f t="shared" ca="1" si="1048"/>
        <v>-2.9943922343414556E-9</v>
      </c>
      <c r="BW1392" s="82">
        <f t="shared" ca="1" si="1065"/>
        <v>-9.9384849387017825E-9</v>
      </c>
      <c r="BX1392" s="10">
        <f t="shared" ca="1" si="1049"/>
        <v>-1.8625994260191893E-12</v>
      </c>
      <c r="BY1392" s="10">
        <f t="shared" ca="1" si="1050"/>
        <v>2.8902850229962428E-12</v>
      </c>
      <c r="BZ1392" s="10">
        <f t="shared" ca="1" si="1051"/>
        <v>-3.5034723983035463E-11</v>
      </c>
      <c r="CA1392" s="10">
        <f t="shared" ca="1" si="1052"/>
        <v>-2.0257049910634696E-11</v>
      </c>
      <c r="CB1392" s="10">
        <v>0</v>
      </c>
      <c r="CC1392" s="82">
        <f t="shared" ca="1" si="1053"/>
        <v>3.9725652202851362E-13</v>
      </c>
      <c r="CD1392" s="82">
        <f t="shared" ca="1" si="1054"/>
        <v>3.4270724516460853E-13</v>
      </c>
      <c r="CE1392" s="82">
        <f t="shared" ca="1" si="1055"/>
        <v>1.8915613015532971E-10</v>
      </c>
      <c r="CF1392" s="82">
        <f t="shared" ca="1" si="1056"/>
        <v>3.7028113764059381E-11</v>
      </c>
      <c r="CG1392" s="82">
        <f t="shared" ca="1" si="1066"/>
        <v>2.269242076865822E-10</v>
      </c>
      <c r="CH1392" s="13" t="str">
        <f t="shared" ca="1" si="1018"/>
        <v/>
      </c>
      <c r="CI1392" s="81">
        <f t="shared" ca="1" si="1027"/>
        <v>0.1131775965863165</v>
      </c>
      <c r="CJ1392" s="81">
        <f t="shared" ca="1" si="1028"/>
        <v>0.13063724757458739</v>
      </c>
      <c r="CK1392" s="81">
        <f t="shared" ca="1" si="1029"/>
        <v>0.39004625943939081</v>
      </c>
      <c r="CL1392" s="81">
        <f t="shared" ca="1" si="1030"/>
        <v>0.17284488538116416</v>
      </c>
      <c r="CM1392" s="89">
        <f t="shared" ca="1" si="1019"/>
        <v>0.80670598898145884</v>
      </c>
    </row>
    <row r="1393" spans="1:91" x14ac:dyDescent="0.3">
      <c r="A1393">
        <v>1328</v>
      </c>
      <c r="B1393" s="3">
        <f t="shared" si="1032"/>
        <v>3.8777777777777778</v>
      </c>
      <c r="C1393" s="3">
        <f t="shared" si="1020"/>
        <v>44.266666666666666</v>
      </c>
      <c r="D1393" s="4">
        <f t="shared" ca="1" si="1057"/>
        <v>1393</v>
      </c>
      <c r="E1393" s="58">
        <f>(0.5*(COS(B1393*2*PI())+1)*('key variables'!$B$4-'key variables'!$B$6)+'key variables'!$B$6)/'key variables'!$B$4</f>
        <v>1</v>
      </c>
      <c r="F1393" s="10">
        <f t="shared" ca="1" si="1021"/>
        <v>11689222.907461114</v>
      </c>
      <c r="G1393" s="10">
        <f t="shared" ca="1" si="1022"/>
        <v>13492492.798713122</v>
      </c>
      <c r="H1393" s="10">
        <f t="shared" ca="1" si="1023"/>
        <v>40309474.521088287</v>
      </c>
      <c r="I1393" s="10">
        <f t="shared" ca="1" si="1024"/>
        <v>17912154.249750931</v>
      </c>
      <c r="J1393" s="10">
        <f t="shared" ca="1" si="1058"/>
        <v>83403344.477013454</v>
      </c>
      <c r="K1393" s="82">
        <f t="shared" ca="1" si="1034"/>
        <v>2249832.832292099</v>
      </c>
      <c r="L1393" s="82">
        <f t="shared" ca="1" si="1035"/>
        <v>2596909.4377209195</v>
      </c>
      <c r="M1393" s="82">
        <f t="shared" ca="1" si="1036"/>
        <v>7778311.98309422</v>
      </c>
      <c r="N1393" s="82">
        <f t="shared" ca="1" si="1037"/>
        <v>3496312.733215793</v>
      </c>
      <c r="O1393" s="82">
        <f t="shared" ca="1" si="1059"/>
        <v>16121366.986323033</v>
      </c>
      <c r="P1393" s="10">
        <f ca="1">IF(IF($A1393&gt;='key variables'!$B$26,K1393*SUMPRODUCT(Z1393:AC1393,'control variables'!$O$3:$R$3)/J1393+F$65*'key variables'!$B$25/scenario!J$65,K1393*SUMPRODUCT(Z1393:AC1393,'control variables'!$O$7:$R$7)/J1393+F$65*'key variables'!$B$25/scenario!J$65)&lt;'key variables'!$B$28,0,IF($A1393&gt;='key variables'!$B$26,K1393*SUMPRODUCT(Z1393:AC1393,'control variables'!$O$3:$R$3)/J1393+F$65*'key variables'!$B$25/scenario!J$65,K1393*SUMPRODUCT(Z1393:AC1393,'control variables'!$O$7:$R$7)/J1393+F$65*'key variables'!$B$25/scenario!J$65))</f>
        <v>7.7352217203144853E-77</v>
      </c>
      <c r="Q1393" s="10">
        <f ca="1">IF(IF($A1393&gt;='key variables'!$B$26,L1393*SUMPRODUCT(Z1393:AC1393,'control variables'!$O$4:$R$4)/J1393+G$65*'key variables'!$B$25/scenario!J$65,L1393*SUMPRODUCT(Z1393:AC1393,'control variables'!$O$7:$R$7)/J1393+G$65*'key variables'!$B$25/scenario!J$65)&lt;'key variables'!$B$28,0,IF($A1393&gt;='key variables'!$B$26,L1393*SUMPRODUCT(Z1393:AC1393,'control variables'!$O$4:$R$4)/J1393+G$65*'key variables'!$B$25/scenario!J$65,L1393*SUMPRODUCT(Z1393:AC1393,'control variables'!$O$7:$R$7)/J1393+G$65*'key variables'!$B$25/scenario!J$65))</f>
        <v>8.9285168213513401E-77</v>
      </c>
      <c r="R1393" s="10">
        <f ca="1">IF(IF($A1393&gt;='key variables'!$B$26,M1393*SUMPRODUCT(Z1393:AC1393,'control variables'!$O$5:$R$5)/J1393+H$65*'key variables'!$B$25/scenario!J$65,M1393*SUMPRODUCT(Z1393:AC1393,'control variables'!$O$7:$R$7)/J1393+H$65*'key variables'!$B$25/scenario!J$65)&lt;'key variables'!$B$28,0,IF($A1393&gt;='key variables'!$B$26,M1393*SUMPRODUCT(Z1393:AC1393,'control variables'!$O$5:$R$5)/J1393+H$65*'key variables'!$B$25/scenario!J$65,M1393*SUMPRODUCT(Z1393:AC1393,'control variables'!$O$7:$R$7)/J1393+H$65*'key variables'!$B$25/scenario!J$65))</f>
        <v>2.6742861485275578E-76</v>
      </c>
      <c r="S1393" s="10">
        <f ca="1">IF(IF($A1393&gt;='key variables'!$B$26,N1393*SUMPRODUCT(Z1393:AC1393,'control variables'!$O$6:$R$6)/J1393+I$65*'key variables'!$B$25/scenario!J$65,N1393*SUMPRODUCT(Z1393:AC1393,'control variables'!$O$7:$R$7)/J1393+I$65*'key variables'!$B$25/scenario!J$65)&lt;'key variables'!$B$28,0,IF($A1393&gt;='key variables'!$B$26,N1393*SUMPRODUCT(Z1393:AC1393,'control variables'!$O$6:$R$6)/J1393+I$65*'key variables'!$B$25/scenario!J$65,N1393*SUMPRODUCT(Z1393:AC1393,'control variables'!$O$7:$R$7)/J1393+I$65*'key variables'!$B$25/scenario!J$65))</f>
        <v>1.2020783858607876E-76</v>
      </c>
      <c r="T1393" s="10">
        <f t="shared" ca="1" si="1031"/>
        <v>5.5427383885549286E-76</v>
      </c>
      <c r="U1393" s="82">
        <f ca="1">SUMPRODUCT(P1363:P1392,'control variables'!AD$7:AD$36)</f>
        <v>1.6400101045456674E-76</v>
      </c>
      <c r="V1393" s="82">
        <f ca="1">SUMPRODUCT(Q1363:Q1392,'control variables'!AE$7:AE$36)</f>
        <v>1.893010741652902E-76</v>
      </c>
      <c r="W1393" s="82">
        <f ca="1">SUMPRODUCT(R1363:R1392,'control variables'!AF$7:AF$36)</f>
        <v>5.6699813717212978E-76</v>
      </c>
      <c r="X1393" s="82">
        <f ca="1">SUMPRODUCT(S1363:S1392,'control variables'!AG$7:AG$36)</f>
        <v>2.5486285597867608E-76</v>
      </c>
      <c r="Y1393" s="82">
        <f t="shared" ca="1" si="1025"/>
        <v>1.1751630777706627E-75</v>
      </c>
      <c r="Z1393" s="10">
        <f ca="1">IF($A1393&gt;='key variables'!$B$26,SUMPRODUCT(P1363:P1392,'control variables'!V$7:V$36)*$E1393,SUMPRODUCT(P1363:P1392,'control variables'!Z$7:Z$36)*$E1393)</f>
        <v>4.0017906812293845E-76</v>
      </c>
      <c r="AA1393" s="10">
        <f ca="1">IF($A1393&gt;='key variables'!$B$26,SUMPRODUCT(Q1363:Q1392,'control variables'!W$7:W$36)*$E1393,SUMPRODUCT(Q1363:Q1392,'control variables'!AA$7:AA$36)*$E1393)</f>
        <v>4.6191378482465724E-76</v>
      </c>
      <c r="AB1393" s="10">
        <f ca="1">IF($A1393&gt;='key variables'!$B$26,SUMPRODUCT(R1363:R1392,'control variables'!X$7:X$36)*$E1393,SUMPRODUCT(R1363:R1392,'control variables'!AB$7:AB$36)*$E1393)</f>
        <v>1.3835328546578887E-75</v>
      </c>
      <c r="AC1393" s="10">
        <f ca="1">IF($A1393&gt;='key variables'!$B$26,SUMPRODUCT(S1363:S1392,'control variables'!Y$7:Y$36)*$E1393,SUMPRODUCT(S1363:S1392,'control variables'!AC$7:AC$36)*$E1393)</f>
        <v>6.2189116958490823E-76</v>
      </c>
      <c r="AD1393" s="10">
        <f t="shared" ca="1" si="1026"/>
        <v>2.8675168771903926E-75</v>
      </c>
      <c r="AE1393" s="82">
        <f ca="1">SUMPRODUCT(P1363:P1392,'control variables'!AL$7:AL$36)</f>
        <v>5.4486405684335858E-76</v>
      </c>
      <c r="AF1393" s="82">
        <f ca="1">SUMPRODUCT(Q1363:Q1392,'control variables'!AM$7:AM$36)</f>
        <v>6.272745606666985E-76</v>
      </c>
      <c r="AG1393" s="82">
        <f ca="1">SUMPRODUCT(R1363:R1392,'control variables'!AN$7:AN$36)</f>
        <v>1.788524627394897E-75</v>
      </c>
      <c r="AH1393" s="82">
        <f ca="1">SUMPRODUCT(S1363:S1392,'control variables'!AO$7:AO$36)</f>
        <v>7.7441342287002863E-76</v>
      </c>
      <c r="AI1393" s="82">
        <f t="shared" ca="1" si="1038"/>
        <v>3.7350766677749828E-75</v>
      </c>
      <c r="AJ1393" s="10">
        <f ca="1">SUMPRODUCT(P1363:P1392,'control variables'!AP$7:AP$36)</f>
        <v>5.2061972553415985E-79</v>
      </c>
      <c r="AK1393" s="10">
        <f ca="1">SUMPRODUCT(Q1363:Q1392,'control variables'!AQ$7:AQ$36)</f>
        <v>1.5023363728383468E-78</v>
      </c>
      <c r="AL1393" s="10">
        <f ca="1">SUMPRODUCT(R1363:R1392,'control variables'!AR$7:AR$36)</f>
        <v>5.3997913866764416E-77</v>
      </c>
      <c r="AM1393" s="10">
        <f ca="1">SUMPRODUCT(S1363:S1392,'control variables'!AS$7:AS$36)</f>
        <v>4.0452991649471789E-77</v>
      </c>
      <c r="AN1393" s="10">
        <f t="shared" ca="1" si="1060"/>
        <v>9.6473861614608714E-77</v>
      </c>
      <c r="AO1393" s="82">
        <f ca="1">SUMPRODUCT(P1363:P1392,'control variables'!AX$7:AX$36)</f>
        <v>7.0796337654131726E-79</v>
      </c>
      <c r="AP1393" s="82">
        <f ca="1">SUMPRODUCT(Q1363:Q1392,'control variables'!AY$7:AY$36)</f>
        <v>1.6343585600783151E-78</v>
      </c>
      <c r="AQ1393" s="82">
        <f ca="1">SUMPRODUCT(R1363:R1392,'control variables'!AZ$7:AZ$36)</f>
        <v>1.4685784480439716E-77</v>
      </c>
      <c r="AR1393" s="82">
        <f ca="1">SUMPRODUCT(S1363:S1392,'control variables'!BA$7:BA$36)</f>
        <v>1.1001979047172549E-77</v>
      </c>
      <c r="AS1393" s="82">
        <f t="shared" ca="1" si="1061"/>
        <v>2.8030085464231894E-77</v>
      </c>
      <c r="AT1393" s="10">
        <f ca="1">SUMPRODUCT(P1363:P1392,'control variables'!AT$7:AT$36)</f>
        <v>-6.2480530658749763E-79</v>
      </c>
      <c r="AU1393" s="10">
        <f ca="1">SUMPRODUCT(Q1363:Q1392,'control variables'!AU$7:AU$36)</f>
        <v>6.7777630484703236E-79</v>
      </c>
      <c r="AV1393" s="10">
        <f ca="1">SUMPRODUCT(R1363:R1392,'control variables'!AV$7:AV$36)</f>
        <v>2.918559083198255E-76</v>
      </c>
      <c r="AW1393" s="10">
        <f ca="1">SUMPRODUCT(S1363:S1392,'control variables'!AW$7:AW$36)</f>
        <v>2.1864631013787636E-76</v>
      </c>
      <c r="AX1393" s="10">
        <f t="shared" ca="1" si="1039"/>
        <v>5.1055518945596135E-76</v>
      </c>
      <c r="AY1393" s="82">
        <f ca="1">SUMPRODUCT(P1363:P1392,'control variables'!BB$7:BB$36)</f>
        <v>2.2645845738178593E-78</v>
      </c>
      <c r="AZ1393" s="82">
        <f ca="1">SUMPRODUCT(Q1363:Q1392,'control variables'!BC$7:BC$36)</f>
        <v>5.7746866248657885E-78</v>
      </c>
      <c r="BA1393" s="82">
        <f ca="1">SUMPRODUCT(R1363:R1392,'control variables'!BD$7:BD$36)</f>
        <v>4.042458139767796E-77</v>
      </c>
      <c r="BB1393" s="82">
        <f ca="1">SUMPRODUCT(S1363:S1392,'control variables'!BE$7:BE$36)</f>
        <v>5.7446215879989742E-78</v>
      </c>
      <c r="BC1393" s="82">
        <f t="shared" ca="1" si="1062"/>
        <v>5.4208474184360586E-77</v>
      </c>
      <c r="BD1393" s="10">
        <f ca="1">SUMPRODUCT(P1363:P1392,'control variables'!BF$7:BF$36)</f>
        <v>4.7373136791830585E-79</v>
      </c>
      <c r="BE1393" s="10">
        <f ca="1">SUMPRODUCT(Q1363:Q1392,'control variables'!BG$7:BG$36)</f>
        <v>5.4681283099515466E-79</v>
      </c>
      <c r="BF1393" s="10">
        <f ca="1">SUMPRODUCT(R1363:R1392,'control variables'!BH$7:BH$36)</f>
        <v>1.6378240742857858E-77</v>
      </c>
      <c r="BG1393" s="10">
        <f ca="1">SUMPRODUCT(S1363:S1392,'control variables'!BI$7:BI$36)</f>
        <v>3.6809690702421625E-77</v>
      </c>
      <c r="BH1393" s="10">
        <f t="shared" ca="1" si="1063"/>
        <v>5.4208475644192943E-77</v>
      </c>
      <c r="BI1393" s="82">
        <f t="shared" ca="1" si="1040"/>
        <v>5.4650383611058899E-76</v>
      </c>
      <c r="BJ1393" s="82">
        <f t="shared" ca="1" si="1041"/>
        <v>6.3372702359641138E-76</v>
      </c>
      <c r="BK1393" s="82">
        <f t="shared" ca="1" si="1042"/>
        <v>2.1208051171124006E-75</v>
      </c>
      <c r="BL1393" s="82">
        <f t="shared" ca="1" si="1043"/>
        <v>9.9880435459590398E-76</v>
      </c>
      <c r="BM1393" s="82">
        <f t="shared" ca="1" si="1033"/>
        <v>4.299840331415305E-75</v>
      </c>
      <c r="BN1393" s="10">
        <f ca="1">BN1392+BI1393-INDIRECT(ADDRESS(MAX($D1393-'key variables'!$B$9*30,34),scenario!BI$4),TRUE)</f>
        <v>9439390.0751690175</v>
      </c>
      <c r="BO1393" s="10">
        <f ca="1">BO1392+BJ1393-INDIRECT(ADDRESS(MAX($D1393-'key variables'!$B$9*30,34),scenario!BJ$4),TRUE)</f>
        <v>10895583.360992203</v>
      </c>
      <c r="BP1393" s="10">
        <f ca="1">BP1392+BK1393-INDIRECT(ADDRESS(MAX($D1393-'key variables'!$B$9*30,34),scenario!BK$4),TRUE)</f>
        <v>32531162.537994072</v>
      </c>
      <c r="BQ1393" s="10">
        <f ca="1">BQ1392+BL1393-INDIRECT(ADDRESS(MAX($D1393-'key variables'!$B$9*30,34),scenario!BL$4),TRUE)</f>
        <v>14415841.516535141</v>
      </c>
      <c r="BR1393" s="10">
        <f t="shared" ca="1" si="1064"/>
        <v>67281977.490690395</v>
      </c>
      <c r="BS1393" s="82">
        <f t="shared" ca="1" si="1045"/>
        <v>-2.3433848477536824E-9</v>
      </c>
      <c r="BT1393" s="82">
        <f t="shared" ca="1" si="1046"/>
        <v>-3.4288309057018498E-10</v>
      </c>
      <c r="BU1393" s="82">
        <f t="shared" ca="1" si="1047"/>
        <v>-4.2578247660364599E-9</v>
      </c>
      <c r="BV1393" s="82">
        <f t="shared" ca="1" si="1048"/>
        <v>-2.9943922343414556E-9</v>
      </c>
      <c r="BW1393" s="82">
        <f t="shared" ca="1" si="1065"/>
        <v>-9.9384849387017825E-9</v>
      </c>
      <c r="BX1393" s="10">
        <f t="shared" ca="1" si="1049"/>
        <v>-1.8625994260191893E-12</v>
      </c>
      <c r="BY1393" s="10">
        <f t="shared" ca="1" si="1050"/>
        <v>2.8902850229962428E-12</v>
      </c>
      <c r="BZ1393" s="10">
        <f t="shared" ca="1" si="1051"/>
        <v>-3.5034723983035463E-11</v>
      </c>
      <c r="CA1393" s="10">
        <f t="shared" ca="1" si="1052"/>
        <v>-2.0257049910634696E-11</v>
      </c>
      <c r="CB1393" s="10">
        <v>0</v>
      </c>
      <c r="CC1393" s="82">
        <f t="shared" ca="1" si="1053"/>
        <v>3.9725652202851362E-13</v>
      </c>
      <c r="CD1393" s="82">
        <f t="shared" ca="1" si="1054"/>
        <v>3.4270724516460853E-13</v>
      </c>
      <c r="CE1393" s="82">
        <f t="shared" ca="1" si="1055"/>
        <v>1.8915613015532971E-10</v>
      </c>
      <c r="CF1393" s="82">
        <f t="shared" ca="1" si="1056"/>
        <v>3.7028113764059381E-11</v>
      </c>
      <c r="CG1393" s="82">
        <f t="shared" ca="1" si="1066"/>
        <v>2.269242076865822E-10</v>
      </c>
      <c r="CH1393" s="13" t="str">
        <f t="shared" ca="1" si="1018"/>
        <v/>
      </c>
      <c r="CI1393" s="81">
        <f t="shared" ca="1" si="1027"/>
        <v>0.1131775965863165</v>
      </c>
      <c r="CJ1393" s="81">
        <f t="shared" ca="1" si="1028"/>
        <v>0.13063724757458739</v>
      </c>
      <c r="CK1393" s="81">
        <f t="shared" ca="1" si="1029"/>
        <v>0.39004625943939081</v>
      </c>
      <c r="CL1393" s="81">
        <f t="shared" ca="1" si="1030"/>
        <v>0.17284488538116416</v>
      </c>
      <c r="CM1393" s="89">
        <f t="shared" ca="1" si="1019"/>
        <v>0.80670598898145884</v>
      </c>
    </row>
    <row r="1394" spans="1:91" x14ac:dyDescent="0.3">
      <c r="A1394">
        <v>1329</v>
      </c>
      <c r="B1394" s="3">
        <f t="shared" si="1032"/>
        <v>3.8805555555555555</v>
      </c>
      <c r="C1394" s="3">
        <f t="shared" si="1020"/>
        <v>44.3</v>
      </c>
      <c r="D1394" s="4">
        <f t="shared" ca="1" si="1057"/>
        <v>1394</v>
      </c>
      <c r="E1394" s="58">
        <f>(0.5*(COS(B1394*2*PI())+1)*('key variables'!$B$4-'key variables'!$B$6)+'key variables'!$B$6)/'key variables'!$B$4</f>
        <v>1</v>
      </c>
      <c r="F1394" s="10">
        <f t="shared" ca="1" si="1021"/>
        <v>11689222.907461114</v>
      </c>
      <c r="G1394" s="10">
        <f t="shared" ca="1" si="1022"/>
        <v>13492492.798713122</v>
      </c>
      <c r="H1394" s="10">
        <f t="shared" ca="1" si="1023"/>
        <v>40309474.521088287</v>
      </c>
      <c r="I1394" s="10">
        <f t="shared" ca="1" si="1024"/>
        <v>17912154.249750931</v>
      </c>
      <c r="J1394" s="10">
        <f t="shared" ca="1" si="1058"/>
        <v>83403344.477013454</v>
      </c>
      <c r="K1394" s="82">
        <f t="shared" ca="1" si="1034"/>
        <v>2249832.832292099</v>
      </c>
      <c r="L1394" s="82">
        <f t="shared" ca="1" si="1035"/>
        <v>2596909.4377209195</v>
      </c>
      <c r="M1394" s="82">
        <f t="shared" ca="1" si="1036"/>
        <v>7778311.98309422</v>
      </c>
      <c r="N1394" s="82">
        <f t="shared" ca="1" si="1037"/>
        <v>3496312.733215793</v>
      </c>
      <c r="O1394" s="82">
        <f t="shared" ca="1" si="1059"/>
        <v>16121366.986323033</v>
      </c>
      <c r="P1394" s="10">
        <f ca="1">IF(IF($A1394&gt;='key variables'!$B$26,K1394*SUMPRODUCT(Z1394:AC1394,'control variables'!$O$3:$R$3)/J1394+F$65*'key variables'!$B$25/scenario!J$65,K1394*SUMPRODUCT(Z1394:AC1394,'control variables'!$O$7:$R$7)/J1394+F$65*'key variables'!$B$25/scenario!J$65)&lt;'key variables'!$B$28,0,IF($A1394&gt;='key variables'!$B$26,K1394*SUMPRODUCT(Z1394:AC1394,'control variables'!$O$3:$R$3)/J1394+F$65*'key variables'!$B$25/scenario!J$65,K1394*SUMPRODUCT(Z1394:AC1394,'control variables'!$O$7:$R$7)/J1394+F$65*'key variables'!$B$25/scenario!J$65))</f>
        <v>6.655765546911252E-77</v>
      </c>
      <c r="Q1394" s="10">
        <f ca="1">IF(IF($A1394&gt;='key variables'!$B$26,L1394*SUMPRODUCT(Z1394:AC1394,'control variables'!$O$4:$R$4)/J1394+G$65*'key variables'!$B$25/scenario!J$65,L1394*SUMPRODUCT(Z1394:AC1394,'control variables'!$O$7:$R$7)/J1394+G$65*'key variables'!$B$25/scenario!J$65)&lt;'key variables'!$B$28,0,IF($A1394&gt;='key variables'!$B$26,L1394*SUMPRODUCT(Z1394:AC1394,'control variables'!$O$4:$R$4)/J1394+G$65*'key variables'!$B$25/scenario!J$65,L1394*SUMPRODUCT(Z1394:AC1394,'control variables'!$O$7:$R$7)/J1394+G$65*'key variables'!$B$25/scenario!J$65))</f>
        <v>7.6825353937174242E-77</v>
      </c>
      <c r="R1394" s="10">
        <f ca="1">IF(IF($A1394&gt;='key variables'!$B$26,M1394*SUMPRODUCT(Z1394:AC1394,'control variables'!$O$5:$R$5)/J1394+H$65*'key variables'!$B$25/scenario!J$65,M1394*SUMPRODUCT(Z1394:AC1394,'control variables'!$O$7:$R$7)/J1394+H$65*'key variables'!$B$25/scenario!J$65)&lt;'key variables'!$B$28,0,IF($A1394&gt;='key variables'!$B$26,M1394*SUMPRODUCT(Z1394:AC1394,'control variables'!$O$5:$R$5)/J1394+H$65*'key variables'!$B$25/scenario!J$65,M1394*SUMPRODUCT(Z1394:AC1394,'control variables'!$O$7:$R$7)/J1394+H$65*'key variables'!$B$25/scenario!J$65))</f>
        <v>2.301087448237754E-76</v>
      </c>
      <c r="S1394" s="10">
        <f ca="1">IF(IF($A1394&gt;='key variables'!$B$26,N1394*SUMPRODUCT(Z1394:AC1394,'control variables'!$O$6:$R$6)/J1394+I$65*'key variables'!$B$25/scenario!J$65,N1394*SUMPRODUCT(Z1394:AC1394,'control variables'!$O$7:$R$7)/J1394+I$65*'key variables'!$B$25/scenario!J$65)&lt;'key variables'!$B$28,0,IF($A1394&gt;='key variables'!$B$26,N1394*SUMPRODUCT(Z1394:AC1394,'control variables'!$O$6:$R$6)/J1394+I$65*'key variables'!$B$25/scenario!J$65,N1394*SUMPRODUCT(Z1394:AC1394,'control variables'!$O$7:$R$7)/J1394+I$65*'key variables'!$B$25/scenario!J$65))</f>
        <v>1.0343274174400317E-76</v>
      </c>
      <c r="T1394" s="10">
        <f t="shared" ca="1" si="1031"/>
        <v>4.7692449597406528E-76</v>
      </c>
      <c r="U1394" s="82">
        <f ca="1">SUMPRODUCT(P1364:P1393,'control variables'!AD$7:AD$36)</f>
        <v>1.4111454260909784E-76</v>
      </c>
      <c r="V1394" s="82">
        <f ca="1">SUMPRODUCT(Q1364:Q1393,'control variables'!AE$7:AE$36)</f>
        <v>1.6288396286220558E-76</v>
      </c>
      <c r="W1394" s="82">
        <f ca="1">SUMPRODUCT(R1364:R1393,'control variables'!AF$7:AF$36)</f>
        <v>4.8787310861978677E-76</v>
      </c>
      <c r="X1394" s="82">
        <f ca="1">SUMPRODUCT(S1364:S1393,'control variables'!AG$7:AG$36)</f>
        <v>2.1929654731878989E-76</v>
      </c>
      <c r="Y1394" s="82">
        <f t="shared" ca="1" si="1025"/>
        <v>1.0111681614098802E-75</v>
      </c>
      <c r="Z1394" s="10">
        <f ca="1">IF($A1394&gt;='key variables'!$B$26,SUMPRODUCT(P1364:P1393,'control variables'!V$7:V$36)*$E1394,SUMPRODUCT(P1364:P1393,'control variables'!Z$7:Z$36)*$E1394)</f>
        <v>3.4433376967239889E-76</v>
      </c>
      <c r="AA1394" s="10">
        <f ca="1">IF($A1394&gt;='key variables'!$B$26,SUMPRODUCT(Q1364:Q1393,'control variables'!W$7:W$36)*$E1394,SUMPRODUCT(Q1364:Q1393,'control variables'!AA$7:AA$36)*$E1394)</f>
        <v>3.9745335891345833E-76</v>
      </c>
      <c r="AB1394" s="10">
        <f ca="1">IF($A1394&gt;='key variables'!$B$26,SUMPRODUCT(R1364:R1393,'control variables'!X$7:X$36)*$E1394,SUMPRODUCT(R1364:R1393,'control variables'!AB$7:AB$36)*$E1394)</f>
        <v>1.190459774781655E-75</v>
      </c>
      <c r="AC1394" s="10">
        <f ca="1">IF($A1394&gt;='key variables'!$B$26,SUMPRODUCT(S1364:S1393,'control variables'!Y$7:Y$36)*$E1394,SUMPRODUCT(S1364:S1393,'control variables'!AC$7:AC$36)*$E1394)</f>
        <v>5.3510577590570905E-76</v>
      </c>
      <c r="AD1394" s="10">
        <f t="shared" ca="1" si="1026"/>
        <v>2.4673526792732211E-75</v>
      </c>
      <c r="AE1394" s="82">
        <f ca="1">SUMPRODUCT(P1364:P1393,'control variables'!AL$7:AL$36)</f>
        <v>4.6882785631914392E-76</v>
      </c>
      <c r="AF1394" s="82">
        <f ca="1">SUMPRODUCT(Q1364:Q1393,'control variables'!AM$7:AM$36)</f>
        <v>5.3973791059858148E-76</v>
      </c>
      <c r="AG1394" s="82">
        <f ca="1">SUMPRODUCT(R1364:R1393,'control variables'!AN$7:AN$36)</f>
        <v>1.5389346324171391E-75</v>
      </c>
      <c r="AH1394" s="82">
        <f ca="1">SUMPRODUCT(S1364:S1393,'control variables'!AO$7:AO$36)</f>
        <v>6.6634343078589823E-76</v>
      </c>
      <c r="AI1394" s="82">
        <f t="shared" ca="1" si="1038"/>
        <v>3.2138438301207627E-75</v>
      </c>
      <c r="AJ1394" s="10">
        <f ca="1">SUMPRODUCT(P1364:P1393,'control variables'!AP$7:AP$36)</f>
        <v>4.4796684019443677E-79</v>
      </c>
      <c r="AK1394" s="10">
        <f ca="1">SUMPRODUCT(Q1364:Q1393,'control variables'!AQ$7:AQ$36)</f>
        <v>1.292684170118728E-78</v>
      </c>
      <c r="AL1394" s="10">
        <f ca="1">SUMPRODUCT(R1364:R1393,'control variables'!AR$7:AR$36)</f>
        <v>4.6462463225279121E-77</v>
      </c>
      <c r="AM1394" s="10">
        <f ca="1">SUMPRODUCT(S1364:S1393,'control variables'!AS$7:AS$36)</f>
        <v>3.4807745378899942E-77</v>
      </c>
      <c r="AN1394" s="10">
        <f t="shared" ca="1" si="1060"/>
        <v>8.3010859614492222E-77</v>
      </c>
      <c r="AO1394" s="82">
        <f ca="1">SUMPRODUCT(P1364:P1393,'control variables'!AX$7:AX$36)</f>
        <v>6.0916653981407583E-79</v>
      </c>
      <c r="AP1394" s="82">
        <f ca="1">SUMPRODUCT(Q1364:Q1393,'control variables'!AY$7:AY$36)</f>
        <v>1.4062825590248859E-78</v>
      </c>
      <c r="AQ1394" s="82">
        <f ca="1">SUMPRODUCT(R1364:R1393,'control variables'!AZ$7:AZ$36)</f>
        <v>1.2636371898374064E-77</v>
      </c>
      <c r="AR1394" s="82">
        <f ca="1">SUMPRODUCT(S1364:S1393,'control variables'!BA$7:BA$36)</f>
        <v>9.466644362332957E-78</v>
      </c>
      <c r="AS1394" s="82">
        <f t="shared" ca="1" si="1061"/>
        <v>2.4118465359545983E-77</v>
      </c>
      <c r="AT1394" s="10">
        <f ca="1">SUMPRODUCT(P1364:P1393,'control variables'!AT$7:AT$36)</f>
        <v>-5.3761324283582627E-79</v>
      </c>
      <c r="AU1394" s="10">
        <f ca="1">SUMPRODUCT(Q1364:Q1393,'control variables'!AU$7:AU$36)</f>
        <v>5.8319209732106962E-79</v>
      </c>
      <c r="AV1394" s="10">
        <f ca="1">SUMPRODUCT(R1364:R1393,'control variables'!AV$7:AV$36)</f>
        <v>2.5112719059572199E-76</v>
      </c>
      <c r="AW1394" s="10">
        <f ca="1">SUMPRODUCT(S1364:S1393,'control variables'!AW$7:AW$36)</f>
        <v>1.8813404845954238E-76</v>
      </c>
      <c r="AX1394" s="10">
        <f t="shared" ca="1" si="1039"/>
        <v>4.3930681790974962E-76</v>
      </c>
      <c r="AY1394" s="82">
        <f ca="1">SUMPRODUCT(P1364:P1393,'control variables'!BB$7:BB$36)</f>
        <v>1.9485600451373768E-78</v>
      </c>
      <c r="AZ1394" s="82">
        <f ca="1">SUMPRODUCT(Q1364:Q1393,'control variables'!BC$7:BC$36)</f>
        <v>4.9688246402881804E-78</v>
      </c>
      <c r="BA1394" s="82">
        <f ca="1">SUMPRODUCT(R1364:R1393,'control variables'!BD$7:BD$36)</f>
        <v>3.4783299799716104E-77</v>
      </c>
      <c r="BB1394" s="82">
        <f ca="1">SUMPRODUCT(S1364:S1393,'control variables'!BE$7:BE$36)</f>
        <v>4.9429552025680906E-78</v>
      </c>
      <c r="BC1394" s="82">
        <f t="shared" ca="1" si="1062"/>
        <v>4.6643639687709757E-77</v>
      </c>
      <c r="BD1394" s="10">
        <f ca="1">SUMPRODUCT(P1364:P1393,'control variables'!BF$7:BF$36)</f>
        <v>4.0762178914680254E-79</v>
      </c>
      <c r="BE1394" s="10">
        <f ca="1">SUMPRODUCT(Q1364:Q1393,'control variables'!BG$7:BG$36)</f>
        <v>4.7050467753089686E-79</v>
      </c>
      <c r="BF1394" s="10">
        <f ca="1">SUMPRODUCT(R1364:R1393,'control variables'!BH$7:BH$36)</f>
        <v>1.4092644580445145E-77</v>
      </c>
      <c r="BG1394" s="10">
        <f ca="1">SUMPRODUCT(S1364:S1393,'control variables'!BI$7:BI$36)</f>
        <v>3.1672869896698539E-77</v>
      </c>
      <c r="BH1394" s="10">
        <f t="shared" ca="1" si="1063"/>
        <v>4.6643640943821386E-77</v>
      </c>
      <c r="BI1394" s="82">
        <f t="shared" ca="1" si="1040"/>
        <v>4.7023880312144548E-76</v>
      </c>
      <c r="BJ1394" s="82">
        <f t="shared" ca="1" si="1041"/>
        <v>5.4528992733619073E-76</v>
      </c>
      <c r="BK1394" s="82">
        <f t="shared" ca="1" si="1042"/>
        <v>1.8248451228125773E-75</v>
      </c>
      <c r="BL1394" s="82">
        <f t="shared" ca="1" si="1043"/>
        <v>8.5942043444800877E-76</v>
      </c>
      <c r="BM1394" s="82">
        <f t="shared" ca="1" si="1033"/>
        <v>3.6997942877182226E-75</v>
      </c>
      <c r="BN1394" s="10">
        <f ca="1">BN1393+BI1394-INDIRECT(ADDRESS(MAX($D1394-'key variables'!$B$9*30,34),scenario!BI$4),TRUE)</f>
        <v>9439390.0751690175</v>
      </c>
      <c r="BO1394" s="10">
        <f ca="1">BO1393+BJ1394-INDIRECT(ADDRESS(MAX($D1394-'key variables'!$B$9*30,34),scenario!BJ$4),TRUE)</f>
        <v>10895583.360992203</v>
      </c>
      <c r="BP1394" s="10">
        <f ca="1">BP1393+BK1394-INDIRECT(ADDRESS(MAX($D1394-'key variables'!$B$9*30,34),scenario!BK$4),TRUE)</f>
        <v>32531162.537994072</v>
      </c>
      <c r="BQ1394" s="10">
        <f ca="1">BQ1393+BL1394-INDIRECT(ADDRESS(MAX($D1394-'key variables'!$B$9*30,34),scenario!BL$4),TRUE)</f>
        <v>14415841.516535141</v>
      </c>
      <c r="BR1394" s="10">
        <f t="shared" ca="1" si="1064"/>
        <v>67281977.490690395</v>
      </c>
      <c r="BS1394" s="82">
        <f t="shared" ca="1" si="1045"/>
        <v>-2.3433848477536824E-9</v>
      </c>
      <c r="BT1394" s="82">
        <f t="shared" ca="1" si="1046"/>
        <v>-3.4288309057018498E-10</v>
      </c>
      <c r="BU1394" s="82">
        <f t="shared" ca="1" si="1047"/>
        <v>-4.2578247660364599E-9</v>
      </c>
      <c r="BV1394" s="82">
        <f t="shared" ca="1" si="1048"/>
        <v>-2.9943922343414556E-9</v>
      </c>
      <c r="BW1394" s="82">
        <f t="shared" ca="1" si="1065"/>
        <v>-9.9384849387017825E-9</v>
      </c>
      <c r="BX1394" s="10">
        <f t="shared" ca="1" si="1049"/>
        <v>-1.8625994260191893E-12</v>
      </c>
      <c r="BY1394" s="10">
        <f t="shared" ca="1" si="1050"/>
        <v>2.8902850229962428E-12</v>
      </c>
      <c r="BZ1394" s="10">
        <f t="shared" ca="1" si="1051"/>
        <v>-3.5034723983035463E-11</v>
      </c>
      <c r="CA1394" s="10">
        <f t="shared" ca="1" si="1052"/>
        <v>-2.0257049910634696E-11</v>
      </c>
      <c r="CB1394" s="10">
        <v>0</v>
      </c>
      <c r="CC1394" s="82">
        <f t="shared" ca="1" si="1053"/>
        <v>3.9725652202851362E-13</v>
      </c>
      <c r="CD1394" s="82">
        <f t="shared" ca="1" si="1054"/>
        <v>3.4270724516460853E-13</v>
      </c>
      <c r="CE1394" s="82">
        <f t="shared" ca="1" si="1055"/>
        <v>1.8915613015532971E-10</v>
      </c>
      <c r="CF1394" s="82">
        <f t="shared" ca="1" si="1056"/>
        <v>3.7028113764059381E-11</v>
      </c>
      <c r="CG1394" s="82">
        <f t="shared" ca="1" si="1066"/>
        <v>2.269242076865822E-10</v>
      </c>
      <c r="CH1394" s="13" t="str">
        <f t="shared" ca="1" si="1018"/>
        <v/>
      </c>
      <c r="CI1394" s="81">
        <f t="shared" ca="1" si="1027"/>
        <v>0.1131775965863165</v>
      </c>
      <c r="CJ1394" s="81">
        <f t="shared" ca="1" si="1028"/>
        <v>0.13063724757458739</v>
      </c>
      <c r="CK1394" s="81">
        <f t="shared" ca="1" si="1029"/>
        <v>0.39004625943939081</v>
      </c>
      <c r="CL1394" s="81">
        <f t="shared" ca="1" si="1030"/>
        <v>0.17284488538116416</v>
      </c>
      <c r="CM1394" s="89">
        <f t="shared" ca="1" si="1019"/>
        <v>0.80670598898145884</v>
      </c>
    </row>
    <row r="1395" spans="1:91" x14ac:dyDescent="0.3">
      <c r="A1395">
        <v>1330</v>
      </c>
      <c r="B1395" s="3">
        <f t="shared" si="1032"/>
        <v>3.8833333333333333</v>
      </c>
      <c r="C1395" s="3">
        <f t="shared" si="1020"/>
        <v>44.333333333333336</v>
      </c>
      <c r="D1395" s="4">
        <f t="shared" ca="1" si="1057"/>
        <v>1395</v>
      </c>
      <c r="E1395" s="58">
        <f>(0.5*(COS(B1395*2*PI())+1)*('key variables'!$B$4-'key variables'!$B$6)+'key variables'!$B$6)/'key variables'!$B$4</f>
        <v>1</v>
      </c>
      <c r="F1395" s="10">
        <f t="shared" ca="1" si="1021"/>
        <v>11689222.907461114</v>
      </c>
      <c r="G1395" s="10">
        <f t="shared" ca="1" si="1022"/>
        <v>13492492.798713122</v>
      </c>
      <c r="H1395" s="10">
        <f t="shared" ca="1" si="1023"/>
        <v>40309474.521088287</v>
      </c>
      <c r="I1395" s="10">
        <f t="shared" ca="1" si="1024"/>
        <v>17912154.249750931</v>
      </c>
      <c r="J1395" s="10">
        <f t="shared" ca="1" si="1058"/>
        <v>83403344.477013454</v>
      </c>
      <c r="K1395" s="82">
        <f t="shared" ca="1" si="1034"/>
        <v>2249832.832292099</v>
      </c>
      <c r="L1395" s="82">
        <f t="shared" ca="1" si="1035"/>
        <v>2596909.4377209195</v>
      </c>
      <c r="M1395" s="82">
        <f t="shared" ca="1" si="1036"/>
        <v>7778311.98309422</v>
      </c>
      <c r="N1395" s="82">
        <f t="shared" ca="1" si="1037"/>
        <v>3496312.733215793</v>
      </c>
      <c r="O1395" s="82">
        <f t="shared" ca="1" si="1059"/>
        <v>16121366.986323033</v>
      </c>
      <c r="P1395" s="10">
        <f ca="1">IF(IF($A1395&gt;='key variables'!$B$26,K1395*SUMPRODUCT(Z1395:AC1395,'control variables'!$O$3:$R$3)/J1395+F$65*'key variables'!$B$25/scenario!J$65,K1395*SUMPRODUCT(Z1395:AC1395,'control variables'!$O$7:$R$7)/J1395+F$65*'key variables'!$B$25/scenario!J$65)&lt;'key variables'!$B$28,0,IF($A1395&gt;='key variables'!$B$26,K1395*SUMPRODUCT(Z1395:AC1395,'control variables'!$O$3:$R$3)/J1395+F$65*'key variables'!$B$25/scenario!J$65,K1395*SUMPRODUCT(Z1395:AC1395,'control variables'!$O$7:$R$7)/J1395+F$65*'key variables'!$B$25/scenario!J$65))</f>
        <v>5.7269483173456879E-77</v>
      </c>
      <c r="Q1395" s="10">
        <f ca="1">IF(IF($A1395&gt;='key variables'!$B$26,L1395*SUMPRODUCT(Z1395:AC1395,'control variables'!$O$4:$R$4)/J1395+G$65*'key variables'!$B$25/scenario!J$65,L1395*SUMPRODUCT(Z1395:AC1395,'control variables'!$O$7:$R$7)/J1395+G$65*'key variables'!$B$25/scenario!J$65)&lt;'key variables'!$B$28,0,IF($A1395&gt;='key variables'!$B$26,L1395*SUMPRODUCT(Z1395:AC1395,'control variables'!$O$4:$R$4)/J1395+G$65*'key variables'!$B$25/scenario!J$65,L1395*SUMPRODUCT(Z1395:AC1395,'control variables'!$O$7:$R$7)/J1395+G$65*'key variables'!$B$25/scenario!J$65))</f>
        <v>6.6104316379378256E-77</v>
      </c>
      <c r="R1395" s="10">
        <f ca="1">IF(IF($A1395&gt;='key variables'!$B$26,M1395*SUMPRODUCT(Z1395:AC1395,'control variables'!$O$5:$R$5)/J1395+H$65*'key variables'!$B$25/scenario!J$65,M1395*SUMPRODUCT(Z1395:AC1395,'control variables'!$O$7:$R$7)/J1395+H$65*'key variables'!$B$25/scenario!J$65)&lt;'key variables'!$B$28,0,IF($A1395&gt;='key variables'!$B$26,M1395*SUMPRODUCT(Z1395:AC1395,'control variables'!$O$5:$R$5)/J1395+H$65*'key variables'!$B$25/scenario!J$65,M1395*SUMPRODUCT(Z1395:AC1395,'control variables'!$O$7:$R$7)/J1395+H$65*'key variables'!$B$25/scenario!J$65))</f>
        <v>1.9799689152010639E-76</v>
      </c>
      <c r="S1395" s="10">
        <f ca="1">IF(IF($A1395&gt;='key variables'!$B$26,N1395*SUMPRODUCT(Z1395:AC1395,'control variables'!$O$6:$R$6)/J1395+I$65*'key variables'!$B$25/scenario!J$65,N1395*SUMPRODUCT(Z1395:AC1395,'control variables'!$O$7:$R$7)/J1395+I$65*'key variables'!$B$25/scenario!J$65)&lt;'key variables'!$B$28,0,IF($A1395&gt;='key variables'!$B$26,N1395*SUMPRODUCT(Z1395:AC1395,'control variables'!$O$6:$R$6)/J1395+I$65*'key variables'!$B$25/scenario!J$65,N1395*SUMPRODUCT(Z1395:AC1395,'control variables'!$O$7:$R$7)/J1395+I$65*'key variables'!$B$25/scenario!J$65))</f>
        <v>8.8998622639910199E-77</v>
      </c>
      <c r="T1395" s="10">
        <f t="shared" ca="1" si="1031"/>
        <v>4.1036931371285176E-76</v>
      </c>
      <c r="U1395" s="82">
        <f ca="1">SUMPRODUCT(P1365:P1394,'control variables'!AD$7:AD$36)</f>
        <v>1.2142189905160055E-76</v>
      </c>
      <c r="V1395" s="82">
        <f ca="1">SUMPRODUCT(Q1365:Q1394,'control variables'!AE$7:AE$36)</f>
        <v>1.4015337987216267E-76</v>
      </c>
      <c r="W1395" s="82">
        <f ca="1">SUMPRODUCT(R1365:R1394,'control variables'!AF$7:AF$36)</f>
        <v>4.1979003899632886E-76</v>
      </c>
      <c r="X1395" s="82">
        <f ca="1">SUMPRODUCT(S1365:S1394,'control variables'!AG$7:AG$36)</f>
        <v>1.886935445389733E-76</v>
      </c>
      <c r="Y1395" s="82">
        <f t="shared" ca="1" si="1025"/>
        <v>8.7005886245906534E-76</v>
      </c>
      <c r="Z1395" s="10">
        <f ca="1">IF($A1395&gt;='key variables'!$B$26,SUMPRODUCT(P1365:P1394,'control variables'!V$7:V$36)*$E1395,SUMPRODUCT(P1365:P1394,'control variables'!Z$7:Z$36)*$E1395)</f>
        <v>2.9628172581075699E-76</v>
      </c>
      <c r="AA1395" s="10">
        <f ca="1">IF($A1395&gt;='key variables'!$B$26,SUMPRODUCT(Q1365:Q1394,'control variables'!W$7:W$36)*$E1395,SUMPRODUCT(Q1365:Q1394,'control variables'!AA$7:AA$36)*$E1395)</f>
        <v>3.4198843529113456E-76</v>
      </c>
      <c r="AB1395" s="10">
        <f ca="1">IF($A1395&gt;='key variables'!$B$26,SUMPRODUCT(R1365:R1394,'control variables'!X$7:X$36)*$E1395,SUMPRODUCT(R1365:R1394,'control variables'!AB$7:AB$36)*$E1395)</f>
        <v>1.0243301925226954E-75</v>
      </c>
      <c r="AC1395" s="10">
        <f ca="1">IF($A1395&gt;='key variables'!$B$26,SUMPRODUCT(S1365:S1394,'control variables'!Y$7:Y$36)*$E1395,SUMPRODUCT(S1365:S1394,'control variables'!AC$7:AC$36)*$E1395)</f>
        <v>4.6043135103328791E-76</v>
      </c>
      <c r="AD1395" s="10">
        <f t="shared" ca="1" si="1026"/>
        <v>2.1230317046578749E-75</v>
      </c>
      <c r="AE1395" s="82">
        <f ca="1">SUMPRODUCT(P1365:P1394,'control variables'!AL$7:AL$36)</f>
        <v>4.0340256638362438E-76</v>
      </c>
      <c r="AF1395" s="82">
        <f ca="1">SUMPRODUCT(Q1365:Q1394,'control variables'!AM$7:AM$36)</f>
        <v>4.6441706774732925E-76</v>
      </c>
      <c r="AG1395" s="82">
        <f ca="1">SUMPRODUCT(R1365:R1394,'control variables'!AN$7:AN$36)</f>
        <v>1.3241751142686178E-75</v>
      </c>
      <c r="AH1395" s="82">
        <f ca="1">SUMPRODUCT(S1365:S1394,'control variables'!AO$7:AO$36)</f>
        <v>5.7335468967722276E-76</v>
      </c>
      <c r="AI1395" s="82">
        <f t="shared" ca="1" si="1038"/>
        <v>2.7653494380767942E-75</v>
      </c>
      <c r="AJ1395" s="10">
        <f ca="1">SUMPRODUCT(P1365:P1394,'control variables'!AP$7:AP$36)</f>
        <v>3.8545272119279495E-79</v>
      </c>
      <c r="AK1395" s="10">
        <f ca="1">SUMPRODUCT(Q1365:Q1394,'control variables'!AQ$7:AQ$36)</f>
        <v>1.1122890944312836E-78</v>
      </c>
      <c r="AL1395" s="10">
        <f ca="1">SUMPRODUCT(R1365:R1394,'control variables'!AR$7:AR$36)</f>
        <v>3.9978590548645733E-77</v>
      </c>
      <c r="AM1395" s="10">
        <f ca="1">SUMPRODUCT(S1365:S1394,'control variables'!AS$7:AS$36)</f>
        <v>2.9950297591356271E-77</v>
      </c>
      <c r="AN1395" s="10">
        <f t="shared" ca="1" si="1060"/>
        <v>7.1426629955626075E-77</v>
      </c>
      <c r="AO1395" s="82">
        <f ca="1">SUMPRODUCT(P1365:P1394,'control variables'!AX$7:AX$36)</f>
        <v>5.2415687806048176E-79</v>
      </c>
      <c r="AP1395" s="82">
        <f ca="1">SUMPRODUCT(Q1365:Q1394,'control variables'!AY$7:AY$36)</f>
        <v>1.210034740309873E-78</v>
      </c>
      <c r="AQ1395" s="82">
        <f ca="1">SUMPRODUCT(R1365:R1394,'control variables'!AZ$7:AZ$36)</f>
        <v>1.087295642712828E-77</v>
      </c>
      <c r="AR1395" s="82">
        <f ca="1">SUMPRODUCT(S1365:S1394,'control variables'!BA$7:BA$36)</f>
        <v>8.14556682017328E-78</v>
      </c>
      <c r="AS1395" s="82">
        <f t="shared" ca="1" si="1061"/>
        <v>2.0752714865671912E-77</v>
      </c>
      <c r="AT1395" s="10">
        <f ca="1">SUMPRODUCT(P1365:P1394,'control variables'!AT$7:AT$36)</f>
        <v>-4.6258889901406072E-79</v>
      </c>
      <c r="AU1395" s="10">
        <f ca="1">SUMPRODUCT(Q1365:Q1394,'control variables'!AU$7:AU$36)</f>
        <v>5.0180718910571573E-79</v>
      </c>
      <c r="AV1395" s="10">
        <f ca="1">SUMPRODUCT(R1365:R1394,'control variables'!AV$7:AV$36)</f>
        <v>2.1608219692914861E-76</v>
      </c>
      <c r="AW1395" s="10">
        <f ca="1">SUMPRODUCT(S1365:S1394,'control variables'!AW$7:AW$36)</f>
        <v>1.618797964962594E-76</v>
      </c>
      <c r="AX1395" s="10">
        <f t="shared" ca="1" si="1039"/>
        <v>3.7800121171549966E-76</v>
      </c>
      <c r="AY1395" s="82">
        <f ca="1">SUMPRODUCT(P1365:P1394,'control variables'!BB$7:BB$36)</f>
        <v>1.6766369838440668E-78</v>
      </c>
      <c r="AZ1395" s="82">
        <f ca="1">SUMPRODUCT(Q1365:Q1394,'control variables'!BC$7:BC$36)</f>
        <v>4.2754213189029596E-78</v>
      </c>
      <c r="BA1395" s="82">
        <f ca="1">SUMPRODUCT(R1365:R1394,'control variables'!BD$7:BD$36)</f>
        <v>2.9929263411653474E-77</v>
      </c>
      <c r="BB1395" s="82">
        <f ca="1">SUMPRODUCT(S1365:S1394,'control variables'!BE$7:BE$36)</f>
        <v>4.2531619812238411E-78</v>
      </c>
      <c r="BC1395" s="82">
        <f t="shared" ca="1" si="1062"/>
        <v>4.0134483695624348E-77</v>
      </c>
      <c r="BD1395" s="10">
        <f ca="1">SUMPRODUCT(P1365:P1394,'control variables'!BF$7:BF$36)</f>
        <v>3.5073785322126628E-79</v>
      </c>
      <c r="BE1395" s="10">
        <f ca="1">SUMPRODUCT(Q1365:Q1394,'control variables'!BG$7:BG$36)</f>
        <v>4.0484538589844257E-79</v>
      </c>
      <c r="BF1395" s="10">
        <f ca="1">SUMPRODUCT(R1365:R1394,'control variables'!BH$7:BH$36)</f>
        <v>1.2126005130151452E-77</v>
      </c>
      <c r="BG1395" s="10">
        <f ca="1">SUMPRODUCT(S1365:S1394,'control variables'!BI$7:BI$36)</f>
        <v>2.7252896407173467E-77</v>
      </c>
      <c r="BH1395" s="10">
        <f t="shared" ca="1" si="1063"/>
        <v>4.0134484776444629E-77</v>
      </c>
      <c r="BI1395" s="82">
        <f t="shared" ca="1" si="1040"/>
        <v>4.0461661446845435E-76</v>
      </c>
      <c r="BJ1395" s="82">
        <f t="shared" ca="1" si="1041"/>
        <v>4.6919429625533791E-76</v>
      </c>
      <c r="BK1395" s="82">
        <f t="shared" ca="1" si="1042"/>
        <v>1.5701865746094199E-75</v>
      </c>
      <c r="BL1395" s="82">
        <f t="shared" ca="1" si="1043"/>
        <v>7.3948764815470602E-76</v>
      </c>
      <c r="BM1395" s="82">
        <f t="shared" ca="1" si="1033"/>
        <v>3.1834851334879176E-75</v>
      </c>
      <c r="BN1395" s="10">
        <f ca="1">BN1394+BI1395-INDIRECT(ADDRESS(MAX($D1395-'key variables'!$B$9*30,34),scenario!BI$4),TRUE)</f>
        <v>9439390.0751690175</v>
      </c>
      <c r="BO1395" s="10">
        <f ca="1">BO1394+BJ1395-INDIRECT(ADDRESS(MAX($D1395-'key variables'!$B$9*30,34),scenario!BJ$4),TRUE)</f>
        <v>10895583.360992203</v>
      </c>
      <c r="BP1395" s="10">
        <f ca="1">BP1394+BK1395-INDIRECT(ADDRESS(MAX($D1395-'key variables'!$B$9*30,34),scenario!BK$4),TRUE)</f>
        <v>32531162.537994072</v>
      </c>
      <c r="BQ1395" s="10">
        <f ca="1">BQ1394+BL1395-INDIRECT(ADDRESS(MAX($D1395-'key variables'!$B$9*30,34),scenario!BL$4),TRUE)</f>
        <v>14415841.516535141</v>
      </c>
      <c r="BR1395" s="10">
        <f t="shared" ca="1" si="1064"/>
        <v>67281977.490690395</v>
      </c>
      <c r="BS1395" s="82">
        <f t="shared" ca="1" si="1045"/>
        <v>-2.3433848477536824E-9</v>
      </c>
      <c r="BT1395" s="82">
        <f t="shared" ca="1" si="1046"/>
        <v>-3.4288309057018498E-10</v>
      </c>
      <c r="BU1395" s="82">
        <f t="shared" ca="1" si="1047"/>
        <v>-4.2578247660364599E-9</v>
      </c>
      <c r="BV1395" s="82">
        <f t="shared" ca="1" si="1048"/>
        <v>-2.9943922343414556E-9</v>
      </c>
      <c r="BW1395" s="82">
        <f t="shared" ca="1" si="1065"/>
        <v>-9.9384849387017825E-9</v>
      </c>
      <c r="BX1395" s="10">
        <f t="shared" ca="1" si="1049"/>
        <v>-1.8625994260191893E-12</v>
      </c>
      <c r="BY1395" s="10">
        <f t="shared" ca="1" si="1050"/>
        <v>2.8902850229962428E-12</v>
      </c>
      <c r="BZ1395" s="10">
        <f t="shared" ca="1" si="1051"/>
        <v>-3.5034723983035463E-11</v>
      </c>
      <c r="CA1395" s="10">
        <f t="shared" ca="1" si="1052"/>
        <v>-2.0257049910634696E-11</v>
      </c>
      <c r="CB1395" s="10">
        <v>0</v>
      </c>
      <c r="CC1395" s="82">
        <f t="shared" ca="1" si="1053"/>
        <v>3.9725652202851362E-13</v>
      </c>
      <c r="CD1395" s="82">
        <f t="shared" ca="1" si="1054"/>
        <v>3.4270724516460853E-13</v>
      </c>
      <c r="CE1395" s="82">
        <f t="shared" ca="1" si="1055"/>
        <v>1.8915613015532971E-10</v>
      </c>
      <c r="CF1395" s="82">
        <f t="shared" ca="1" si="1056"/>
        <v>3.7028113764059381E-11</v>
      </c>
      <c r="CG1395" s="82">
        <f t="shared" ca="1" si="1066"/>
        <v>2.269242076865822E-10</v>
      </c>
      <c r="CH1395" s="13" t="str">
        <f t="shared" ca="1" si="1018"/>
        <v/>
      </c>
      <c r="CI1395" s="81">
        <f t="shared" ca="1" si="1027"/>
        <v>0.1131775965863165</v>
      </c>
      <c r="CJ1395" s="81">
        <f t="shared" ca="1" si="1028"/>
        <v>0.13063724757458739</v>
      </c>
      <c r="CK1395" s="81">
        <f t="shared" ca="1" si="1029"/>
        <v>0.39004625943939081</v>
      </c>
      <c r="CL1395" s="81">
        <f t="shared" ca="1" si="1030"/>
        <v>0.17284488538116416</v>
      </c>
      <c r="CM1395" s="89">
        <f t="shared" ca="1" si="1019"/>
        <v>0.80670598898145884</v>
      </c>
    </row>
    <row r="1396" spans="1:91" x14ac:dyDescent="0.3">
      <c r="A1396">
        <v>1331</v>
      </c>
      <c r="B1396" s="3">
        <f t="shared" si="1032"/>
        <v>3.8861111111111111</v>
      </c>
      <c r="C1396" s="3">
        <f t="shared" si="1020"/>
        <v>44.366666666666667</v>
      </c>
      <c r="D1396" s="4">
        <f t="shared" ca="1" si="1057"/>
        <v>1396</v>
      </c>
      <c r="E1396" s="58">
        <f>(0.5*(COS(B1396*2*PI())+1)*('key variables'!$B$4-'key variables'!$B$6)+'key variables'!$B$6)/'key variables'!$B$4</f>
        <v>1</v>
      </c>
      <c r="F1396" s="10">
        <f t="shared" ca="1" si="1021"/>
        <v>11689222.907461114</v>
      </c>
      <c r="G1396" s="10">
        <f t="shared" ca="1" si="1022"/>
        <v>13492492.798713122</v>
      </c>
      <c r="H1396" s="10">
        <f t="shared" ca="1" si="1023"/>
        <v>40309474.521088287</v>
      </c>
      <c r="I1396" s="10">
        <f t="shared" ca="1" si="1024"/>
        <v>17912154.249750931</v>
      </c>
      <c r="J1396" s="10">
        <f t="shared" ca="1" si="1058"/>
        <v>83403344.477013454</v>
      </c>
      <c r="K1396" s="82">
        <f t="shared" ca="1" si="1034"/>
        <v>2249832.832292099</v>
      </c>
      <c r="L1396" s="82">
        <f t="shared" ca="1" si="1035"/>
        <v>2596909.4377209195</v>
      </c>
      <c r="M1396" s="82">
        <f t="shared" ca="1" si="1036"/>
        <v>7778311.98309422</v>
      </c>
      <c r="N1396" s="82">
        <f t="shared" ca="1" si="1037"/>
        <v>3496312.733215793</v>
      </c>
      <c r="O1396" s="82">
        <f t="shared" ca="1" si="1059"/>
        <v>16121366.986323033</v>
      </c>
      <c r="P1396" s="10">
        <f ca="1">IF(IF($A1396&gt;='key variables'!$B$26,K1396*SUMPRODUCT(Z1396:AC1396,'control variables'!$O$3:$R$3)/J1396+F$65*'key variables'!$B$25/scenario!J$65,K1396*SUMPRODUCT(Z1396:AC1396,'control variables'!$O$7:$R$7)/J1396+F$65*'key variables'!$B$25/scenario!J$65)&lt;'key variables'!$B$28,0,IF($A1396&gt;='key variables'!$B$26,K1396*SUMPRODUCT(Z1396:AC1396,'control variables'!$O$3:$R$3)/J1396+F$65*'key variables'!$B$25/scenario!J$65,K1396*SUMPRODUCT(Z1396:AC1396,'control variables'!$O$7:$R$7)/J1396+F$65*'key variables'!$B$25/scenario!J$65))</f>
        <v>4.9277482505027791E-77</v>
      </c>
      <c r="Q1396" s="10">
        <f ca="1">IF(IF($A1396&gt;='key variables'!$B$26,L1396*SUMPRODUCT(Z1396:AC1396,'control variables'!$O$4:$R$4)/J1396+G$65*'key variables'!$B$25/scenario!J$65,L1396*SUMPRODUCT(Z1396:AC1396,'control variables'!$O$7:$R$7)/J1396+G$65*'key variables'!$B$25/scenario!J$65)&lt;'key variables'!$B$28,0,IF($A1396&gt;='key variables'!$B$26,L1396*SUMPRODUCT(Z1396:AC1396,'control variables'!$O$4:$R$4)/J1396+G$65*'key variables'!$B$25/scenario!J$65,L1396*SUMPRODUCT(Z1396:AC1396,'control variables'!$O$7:$R$7)/J1396+G$65*'key variables'!$B$25/scenario!J$65))</f>
        <v>5.6879407904302362E-77</v>
      </c>
      <c r="R1396" s="10">
        <f ca="1">IF(IF($A1396&gt;='key variables'!$B$26,M1396*SUMPRODUCT(Z1396:AC1396,'control variables'!$O$5:$R$5)/J1396+H$65*'key variables'!$B$25/scenario!J$65,M1396*SUMPRODUCT(Z1396:AC1396,'control variables'!$O$7:$R$7)/J1396+H$65*'key variables'!$B$25/scenario!J$65)&lt;'key variables'!$B$28,0,IF($A1396&gt;='key variables'!$B$26,M1396*SUMPRODUCT(Z1396:AC1396,'control variables'!$O$5:$R$5)/J1396+H$65*'key variables'!$B$25/scenario!J$65,M1396*SUMPRODUCT(Z1396:AC1396,'control variables'!$O$7:$R$7)/J1396+H$65*'key variables'!$B$25/scenario!J$65))</f>
        <v>1.7036627217990999E-76</v>
      </c>
      <c r="S1396" s="10">
        <f ca="1">IF(IF($A1396&gt;='key variables'!$B$26,N1396*SUMPRODUCT(Z1396:AC1396,'control variables'!$O$6:$R$6)/J1396+I$65*'key variables'!$B$25/scenario!J$65,N1396*SUMPRODUCT(Z1396:AC1396,'control variables'!$O$7:$R$7)/J1396+I$65*'key variables'!$B$25/scenario!J$65)&lt;'key variables'!$B$28,0,IF($A1396&gt;='key variables'!$B$26,N1396*SUMPRODUCT(Z1396:AC1396,'control variables'!$O$6:$R$6)/J1396+I$65*'key variables'!$B$25/scenario!J$65,N1396*SUMPRODUCT(Z1396:AC1396,'control variables'!$O$7:$R$7)/J1396+I$65*'key variables'!$B$25/scenario!J$65))</f>
        <v>7.6578796019978507E-77</v>
      </c>
      <c r="T1396" s="10">
        <f t="shared" ca="1" si="1031"/>
        <v>3.5310195860921865E-76</v>
      </c>
      <c r="U1396" s="82">
        <f ca="1">SUMPRODUCT(P1366:P1395,'control variables'!AD$7:AD$36)</f>
        <v>1.0447737913262074E-76</v>
      </c>
      <c r="V1396" s="82">
        <f ca="1">SUMPRODUCT(Q1366:Q1395,'control variables'!AE$7:AE$36)</f>
        <v>1.2059486731795715E-76</v>
      </c>
      <c r="W1396" s="82">
        <f ca="1">SUMPRODUCT(R1366:R1395,'control variables'!AF$7:AF$36)</f>
        <v>3.6120801439350374E-76</v>
      </c>
      <c r="X1396" s="82">
        <f ca="1">SUMPRODUCT(S1366:S1395,'control variables'!AG$7:AG$36)</f>
        <v>1.6236121446509777E-76</v>
      </c>
      <c r="Y1396" s="82">
        <f t="shared" ca="1" si="1025"/>
        <v>7.4864147530917937E-76</v>
      </c>
      <c r="Z1396" s="10">
        <f ca="1">IF($A1396&gt;='key variables'!$B$26,SUMPRODUCT(P1366:P1395,'control variables'!V$7:V$36)*$E1396,SUMPRODUCT(P1366:P1395,'control variables'!Z$7:Z$36)*$E1396)</f>
        <v>2.5493538183291653E-76</v>
      </c>
      <c r="AA1396" s="10">
        <f ca="1">IF($A1396&gt;='key variables'!$B$26,SUMPRODUCT(Q1366:Q1395,'control variables'!W$7:W$36)*$E1396,SUMPRODUCT(Q1366:Q1395,'control variables'!AA$7:AA$36)*$E1396)</f>
        <v>2.9426368465625323E-76</v>
      </c>
      <c r="AB1396" s="10">
        <f ca="1">IF($A1396&gt;='key variables'!$B$26,SUMPRODUCT(R1366:R1395,'control variables'!X$7:X$36)*$E1396,SUMPRODUCT(R1366:R1395,'control variables'!AB$7:AB$36)*$E1396)</f>
        <v>8.813841219507209E-76</v>
      </c>
      <c r="AC1396" s="10">
        <f ca="1">IF($A1396&gt;='key variables'!$B$26,SUMPRODUCT(S1366:S1395,'control variables'!Y$7:Y$36)*$E1396,SUMPRODUCT(S1366:S1395,'control variables'!AC$7:AC$36)*$E1396)</f>
        <v>3.9617779990417222E-76</v>
      </c>
      <c r="AD1396" s="10">
        <f t="shared" ca="1" si="1026"/>
        <v>1.8267609883440629E-75</v>
      </c>
      <c r="AE1396" s="82">
        <f ca="1">SUMPRODUCT(P1366:P1395,'control variables'!AL$7:AL$36)</f>
        <v>3.4710742625778883E-76</v>
      </c>
      <c r="AF1396" s="82">
        <f ca="1">SUMPRODUCT(Q1366:Q1395,'control variables'!AM$7:AM$36)</f>
        <v>3.9960730676826074E-76</v>
      </c>
      <c r="AG1396" s="82">
        <f ca="1">SUMPRODUCT(R1366:R1395,'control variables'!AN$7:AN$36)</f>
        <v>1.1393854529703151E-75</v>
      </c>
      <c r="AH1396" s="82">
        <f ca="1">SUMPRODUCT(S1366:S1395,'control variables'!AO$7:AO$36)</f>
        <v>4.9334259930670783E-76</v>
      </c>
      <c r="AI1396" s="82">
        <f t="shared" ca="1" si="1038"/>
        <v>2.3794427853030724E-75</v>
      </c>
      <c r="AJ1396" s="10">
        <f ca="1">SUMPRODUCT(P1366:P1395,'control variables'!AP$7:AP$36)</f>
        <v>3.3166249584554782E-79</v>
      </c>
      <c r="AK1396" s="10">
        <f ca="1">SUMPRODUCT(Q1366:Q1395,'control variables'!AQ$7:AQ$36)</f>
        <v>9.5706829107154181E-79</v>
      </c>
      <c r="AL1396" s="10">
        <f ca="1">SUMPRODUCT(R1366:R1395,'control variables'!AR$7:AR$36)</f>
        <v>3.439954731859063E-77</v>
      </c>
      <c r="AM1396" s="10">
        <f ca="1">SUMPRODUCT(S1366:S1395,'control variables'!AS$7:AS$36)</f>
        <v>2.5770710399259725E-77</v>
      </c>
      <c r="AN1396" s="10">
        <f t="shared" ca="1" si="1060"/>
        <v>6.1458988504767443E-77</v>
      </c>
      <c r="AO1396" s="82">
        <f ca="1">SUMPRODUCT(P1366:P1395,'control variables'!AX$7:AX$36)</f>
        <v>4.5101038035011635E-79</v>
      </c>
      <c r="AP1396" s="82">
        <f ca="1">SUMPRODUCT(Q1366:Q1395,'control variables'!AY$7:AY$36)</f>
        <v>1.0411734564723926E-78</v>
      </c>
      <c r="AQ1396" s="82">
        <f ca="1">SUMPRODUCT(R1366:R1395,'control variables'!AZ$7:AZ$36)</f>
        <v>9.3556269487005055E-78</v>
      </c>
      <c r="AR1396" s="82">
        <f ca="1">SUMPRODUCT(S1366:S1395,'control variables'!BA$7:BA$36)</f>
        <v>7.0088466707284752E-78</v>
      </c>
      <c r="AS1396" s="82">
        <f t="shared" ca="1" si="1061"/>
        <v>1.785665745625149E-77</v>
      </c>
      <c r="AT1396" s="10">
        <f ca="1">SUMPRODUCT(P1366:P1395,'control variables'!AT$7:AT$36)</f>
        <v>-3.9803426039560486E-79</v>
      </c>
      <c r="AU1396" s="10">
        <f ca="1">SUMPRODUCT(Q1366:Q1395,'control variables'!AU$7:AU$36)</f>
        <v>4.3177960777398557E-79</v>
      </c>
      <c r="AV1396" s="10">
        <f ca="1">SUMPRODUCT(R1366:R1395,'control variables'!AV$7:AV$36)</f>
        <v>1.8592775923214887E-76</v>
      </c>
      <c r="AW1396" s="10">
        <f ca="1">SUMPRODUCT(S1366:S1395,'control variables'!AW$7:AW$36)</f>
        <v>1.3928934569919525E-76</v>
      </c>
      <c r="AX1396" s="10">
        <f t="shared" ca="1" si="1039"/>
        <v>3.252508502787225E-76</v>
      </c>
      <c r="AY1396" s="82">
        <f ca="1">SUMPRODUCT(P1366:P1395,'control variables'!BB$7:BB$36)</f>
        <v>1.4426609960564703E-78</v>
      </c>
      <c r="AZ1396" s="82">
        <f ca="1">SUMPRODUCT(Q1366:Q1395,'control variables'!BC$7:BC$36)</f>
        <v>3.6787829672873641E-78</v>
      </c>
      <c r="BA1396" s="82">
        <f ca="1">SUMPRODUCT(R1366:R1395,'control variables'!BD$7:BD$36)</f>
        <v>2.5752611555602048E-77</v>
      </c>
      <c r="BB1396" s="82">
        <f ca="1">SUMPRODUCT(S1366:S1395,'control variables'!BE$7:BE$36)</f>
        <v>3.659629937396487E-78</v>
      </c>
      <c r="BC1396" s="82">
        <f t="shared" ca="1" si="1062"/>
        <v>3.453368545634237E-77</v>
      </c>
      <c r="BD1396" s="10">
        <f ca="1">SUMPRODUCT(P1366:P1395,'control variables'!BF$7:BF$36)</f>
        <v>3.0179211454753371E-79</v>
      </c>
      <c r="BE1396" s="10">
        <f ca="1">SUMPRODUCT(Q1366:Q1395,'control variables'!BG$7:BG$36)</f>
        <v>3.4834889919345389E-79</v>
      </c>
      <c r="BF1396" s="10">
        <f ca="1">SUMPRODUCT(R1366:R1395,'control variables'!BH$7:BH$36)</f>
        <v>1.0433811736123042E-77</v>
      </c>
      <c r="BG1396" s="10">
        <f ca="1">SUMPRODUCT(S1366:S1395,'control variables'!BI$7:BI$36)</f>
        <v>2.3449733636469313E-77</v>
      </c>
      <c r="BH1396" s="10">
        <f t="shared" ca="1" si="1063"/>
        <v>3.4533686386333343E-77</v>
      </c>
      <c r="BI1396" s="82">
        <f t="shared" ca="1" si="1040"/>
        <v>3.4815205299344974E-76</v>
      </c>
      <c r="BJ1396" s="82">
        <f t="shared" ca="1" si="1041"/>
        <v>4.037178693433221E-76</v>
      </c>
      <c r="BK1396" s="82">
        <f t="shared" ca="1" si="1042"/>
        <v>1.3510658237580659E-75</v>
      </c>
      <c r="BL1396" s="82">
        <f t="shared" ca="1" si="1043"/>
        <v>6.3629157494329954E-76</v>
      </c>
      <c r="BM1396" s="82">
        <f t="shared" ca="1" si="1033"/>
        <v>2.7392273210381374E-75</v>
      </c>
      <c r="BN1396" s="10">
        <f ca="1">BN1395+BI1396-INDIRECT(ADDRESS(MAX($D1396-'key variables'!$B$9*30,34),scenario!BI$4),TRUE)</f>
        <v>9439390.0751690175</v>
      </c>
      <c r="BO1396" s="10">
        <f ca="1">BO1395+BJ1396-INDIRECT(ADDRESS(MAX($D1396-'key variables'!$B$9*30,34),scenario!BJ$4),TRUE)</f>
        <v>10895583.360992203</v>
      </c>
      <c r="BP1396" s="10">
        <f ca="1">BP1395+BK1396-INDIRECT(ADDRESS(MAX($D1396-'key variables'!$B$9*30,34),scenario!BK$4),TRUE)</f>
        <v>32531162.537994072</v>
      </c>
      <c r="BQ1396" s="10">
        <f ca="1">BQ1395+BL1396-INDIRECT(ADDRESS(MAX($D1396-'key variables'!$B$9*30,34),scenario!BL$4),TRUE)</f>
        <v>14415841.516535141</v>
      </c>
      <c r="BR1396" s="10">
        <f t="shared" ca="1" si="1064"/>
        <v>67281977.490690395</v>
      </c>
      <c r="BS1396" s="82">
        <f t="shared" ca="1" si="1045"/>
        <v>-2.3433848477536824E-9</v>
      </c>
      <c r="BT1396" s="82">
        <f t="shared" ca="1" si="1046"/>
        <v>-3.4288309057018498E-10</v>
      </c>
      <c r="BU1396" s="82">
        <f t="shared" ca="1" si="1047"/>
        <v>-4.2578247660364599E-9</v>
      </c>
      <c r="BV1396" s="82">
        <f t="shared" ca="1" si="1048"/>
        <v>-2.9943922343414556E-9</v>
      </c>
      <c r="BW1396" s="82">
        <f t="shared" ca="1" si="1065"/>
        <v>-9.9384849387017825E-9</v>
      </c>
      <c r="BX1396" s="10">
        <f t="shared" ca="1" si="1049"/>
        <v>-1.8625994260191893E-12</v>
      </c>
      <c r="BY1396" s="10">
        <f t="shared" ca="1" si="1050"/>
        <v>2.8902850229962428E-12</v>
      </c>
      <c r="BZ1396" s="10">
        <f t="shared" ca="1" si="1051"/>
        <v>-3.5034723983035463E-11</v>
      </c>
      <c r="CA1396" s="10">
        <f t="shared" ca="1" si="1052"/>
        <v>-2.0257049910634696E-11</v>
      </c>
      <c r="CB1396" s="10">
        <v>0</v>
      </c>
      <c r="CC1396" s="82">
        <f t="shared" ca="1" si="1053"/>
        <v>3.9725652202851362E-13</v>
      </c>
      <c r="CD1396" s="82">
        <f t="shared" ca="1" si="1054"/>
        <v>3.4270724516460853E-13</v>
      </c>
      <c r="CE1396" s="82">
        <f t="shared" ca="1" si="1055"/>
        <v>1.8915613015532971E-10</v>
      </c>
      <c r="CF1396" s="82">
        <f t="shared" ca="1" si="1056"/>
        <v>3.7028113764059381E-11</v>
      </c>
      <c r="CG1396" s="82">
        <f t="shared" ca="1" si="1066"/>
        <v>2.269242076865822E-10</v>
      </c>
      <c r="CH1396" s="13" t="str">
        <f t="shared" ca="1" si="1018"/>
        <v/>
      </c>
      <c r="CI1396" s="81">
        <f t="shared" ca="1" si="1027"/>
        <v>0.1131775965863165</v>
      </c>
      <c r="CJ1396" s="81">
        <f t="shared" ca="1" si="1028"/>
        <v>0.13063724757458739</v>
      </c>
      <c r="CK1396" s="81">
        <f t="shared" ca="1" si="1029"/>
        <v>0.39004625943939081</v>
      </c>
      <c r="CL1396" s="81">
        <f t="shared" ca="1" si="1030"/>
        <v>0.17284488538116416</v>
      </c>
      <c r="CM1396" s="89">
        <f t="shared" ca="1" si="1019"/>
        <v>0.80670598898145884</v>
      </c>
    </row>
    <row r="1397" spans="1:91" x14ac:dyDescent="0.3">
      <c r="A1397">
        <v>1332</v>
      </c>
      <c r="B1397" s="3">
        <f t="shared" si="1032"/>
        <v>3.8888888888888888</v>
      </c>
      <c r="C1397" s="3">
        <f t="shared" si="1020"/>
        <v>44.4</v>
      </c>
      <c r="D1397" s="4">
        <f t="shared" ca="1" si="1057"/>
        <v>1397</v>
      </c>
      <c r="E1397" s="58">
        <f>(0.5*(COS(B1397*2*PI())+1)*('key variables'!$B$4-'key variables'!$B$6)+'key variables'!$B$6)/'key variables'!$B$4</f>
        <v>1</v>
      </c>
      <c r="F1397" s="10">
        <f t="shared" ca="1" si="1021"/>
        <v>11689222.907461114</v>
      </c>
      <c r="G1397" s="10">
        <f t="shared" ca="1" si="1022"/>
        <v>13492492.798713122</v>
      </c>
      <c r="H1397" s="10">
        <f t="shared" ca="1" si="1023"/>
        <v>40309474.521088287</v>
      </c>
      <c r="I1397" s="10">
        <f t="shared" ca="1" si="1024"/>
        <v>17912154.249750931</v>
      </c>
      <c r="J1397" s="10">
        <f t="shared" ca="1" si="1058"/>
        <v>83403344.477013454</v>
      </c>
      <c r="K1397" s="82">
        <f t="shared" ca="1" si="1034"/>
        <v>2249832.832292099</v>
      </c>
      <c r="L1397" s="82">
        <f t="shared" ca="1" si="1035"/>
        <v>2596909.4377209195</v>
      </c>
      <c r="M1397" s="82">
        <f t="shared" ca="1" si="1036"/>
        <v>7778311.98309422</v>
      </c>
      <c r="N1397" s="82">
        <f t="shared" ca="1" si="1037"/>
        <v>3496312.733215793</v>
      </c>
      <c r="O1397" s="82">
        <f t="shared" ca="1" si="1059"/>
        <v>16121366.986323033</v>
      </c>
      <c r="P1397" s="10">
        <f ca="1">IF(IF($A1397&gt;='key variables'!$B$26,K1397*SUMPRODUCT(Z1397:AC1397,'control variables'!$O$3:$R$3)/J1397+F$65*'key variables'!$B$25/scenario!J$65,K1397*SUMPRODUCT(Z1397:AC1397,'control variables'!$O$7:$R$7)/J1397+F$65*'key variables'!$B$25/scenario!J$65)&lt;'key variables'!$B$28,0,IF($A1397&gt;='key variables'!$B$26,K1397*SUMPRODUCT(Z1397:AC1397,'control variables'!$O$3:$R$3)/J1397+F$65*'key variables'!$B$25/scenario!J$65,K1397*SUMPRODUCT(Z1397:AC1397,'control variables'!$O$7:$R$7)/J1397+F$65*'key variables'!$B$25/scenario!J$65))</f>
        <v>4.2400771710801283E-77</v>
      </c>
      <c r="Q1397" s="10">
        <f ca="1">IF(IF($A1397&gt;='key variables'!$B$26,L1397*SUMPRODUCT(Z1397:AC1397,'control variables'!$O$4:$R$4)/J1397+G$65*'key variables'!$B$25/scenario!J$65,L1397*SUMPRODUCT(Z1397:AC1397,'control variables'!$O$7:$R$7)/J1397+G$65*'key variables'!$B$25/scenario!J$65)&lt;'key variables'!$B$28,0,IF($A1397&gt;='key variables'!$B$26,L1397*SUMPRODUCT(Z1397:AC1397,'control variables'!$O$4:$R$4)/J1397+G$65*'key variables'!$B$25/scenario!J$65,L1397*SUMPRODUCT(Z1397:AC1397,'control variables'!$O$7:$R$7)/J1397+G$65*'key variables'!$B$25/scenario!J$65))</f>
        <v>4.8941842541363613E-77</v>
      </c>
      <c r="R1397" s="10">
        <f ca="1">IF(IF($A1397&gt;='key variables'!$B$26,M1397*SUMPRODUCT(Z1397:AC1397,'control variables'!$O$5:$R$5)/J1397+H$65*'key variables'!$B$25/scenario!J$65,M1397*SUMPRODUCT(Z1397:AC1397,'control variables'!$O$7:$R$7)/J1397+H$65*'key variables'!$B$25/scenario!J$65)&lt;'key variables'!$B$28,0,IF($A1397&gt;='key variables'!$B$26,M1397*SUMPRODUCT(Z1397:AC1397,'control variables'!$O$5:$R$5)/J1397+H$65*'key variables'!$B$25/scenario!J$65,M1397*SUMPRODUCT(Z1397:AC1397,'control variables'!$O$7:$R$7)/J1397+H$65*'key variables'!$B$25/scenario!J$65))</f>
        <v>1.4659152713784772E-76</v>
      </c>
      <c r="S1397" s="10">
        <f ca="1">IF(IF($A1397&gt;='key variables'!$B$26,N1397*SUMPRODUCT(Z1397:AC1397,'control variables'!$O$6:$R$6)/J1397+I$65*'key variables'!$B$25/scenario!J$65,N1397*SUMPRODUCT(Z1397:AC1397,'control variables'!$O$7:$R$7)/J1397+I$65*'key variables'!$B$25/scenario!J$65)&lt;'key variables'!$B$28,0,IF($A1397&gt;='key variables'!$B$26,N1397*SUMPRODUCT(Z1397:AC1397,'control variables'!$O$6:$R$6)/J1397+I$65*'key variables'!$B$25/scenario!J$65,N1397*SUMPRODUCT(Z1397:AC1397,'control variables'!$O$7:$R$7)/J1397+I$65*'key variables'!$B$25/scenario!J$65))</f>
        <v>6.5892165810212285E-77</v>
      </c>
      <c r="T1397" s="10">
        <f t="shared" ca="1" si="1031"/>
        <v>3.038263072002249E-76</v>
      </c>
      <c r="U1397" s="82">
        <f ca="1">SUMPRODUCT(P1367:P1396,'control variables'!AD$7:AD$36)</f>
        <v>8.9897480073035391E-77</v>
      </c>
      <c r="V1397" s="82">
        <f ca="1">SUMPRODUCT(Q1367:Q1396,'control variables'!AE$7:AE$36)</f>
        <v>1.0376576031702432E-76</v>
      </c>
      <c r="W1397" s="82">
        <f ca="1">SUMPRODUCT(R1367:R1396,'control variables'!AF$7:AF$36)</f>
        <v>3.1080115663068091E-76</v>
      </c>
      <c r="X1397" s="82">
        <f ca="1">SUMPRODUCT(S1367:S1396,'control variables'!AG$7:AG$36)</f>
        <v>1.3970358141815906E-76</v>
      </c>
      <c r="Y1397" s="82">
        <f t="shared" ca="1" si="1025"/>
        <v>6.4416797843889971E-76</v>
      </c>
      <c r="Z1397" s="10">
        <f ca="1">IF($A1397&gt;='key variables'!$B$26,SUMPRODUCT(P1367:P1396,'control variables'!V$7:V$36)*$E1397,SUMPRODUCT(P1367:P1396,'control variables'!Z$7:Z$36)*$E1397)</f>
        <v>2.1935895213398049E-76</v>
      </c>
      <c r="AA1397" s="10">
        <f ca="1">IF($A1397&gt;='key variables'!$B$26,SUMPRODUCT(Q1367:Q1396,'control variables'!W$7:W$36)*$E1397,SUMPRODUCT(Q1367:Q1396,'control variables'!AA$7:AA$36)*$E1397)</f>
        <v>2.5319895988225408E-76</v>
      </c>
      <c r="AB1397" s="10">
        <f ca="1">IF($A1397&gt;='key variables'!$B$26,SUMPRODUCT(R1367:R1396,'control variables'!X$7:X$36)*$E1397,SUMPRODUCT(R1367:R1396,'control variables'!AB$7:AB$36)*$E1397)</f>
        <v>7.5838628607994628E-76</v>
      </c>
      <c r="AC1397" s="10">
        <f ca="1">IF($A1397&gt;='key variables'!$B$26,SUMPRODUCT(S1367:S1396,'control variables'!Y$7:Y$36)*$E1397,SUMPRODUCT(S1367:S1396,'control variables'!AC$7:AC$36)*$E1397)</f>
        <v>3.4089088152809727E-76</v>
      </c>
      <c r="AD1397" s="10">
        <f t="shared" ca="1" si="1026"/>
        <v>1.5718350796242781E-75</v>
      </c>
      <c r="AE1397" s="82">
        <f ca="1">SUMPRODUCT(P1367:P1396,'control variables'!AL$7:AL$36)</f>
        <v>2.9866831647454093E-76</v>
      </c>
      <c r="AF1397" s="82">
        <f ca="1">SUMPRODUCT(Q1367:Q1396,'control variables'!AM$7:AM$36)</f>
        <v>3.438417980569602E-76</v>
      </c>
      <c r="AG1397" s="82">
        <f ca="1">SUMPRODUCT(R1367:R1396,'control variables'!AN$7:AN$36)</f>
        <v>9.8038333182043279E-76</v>
      </c>
      <c r="AH1397" s="82">
        <f ca="1">SUMPRODUCT(S1367:S1396,'control variables'!AO$7:AO$36)</f>
        <v>4.2449625802784774E-76</v>
      </c>
      <c r="AI1397" s="82">
        <f t="shared" ca="1" si="1038"/>
        <v>2.047389704379782E-75</v>
      </c>
      <c r="AJ1397" s="10">
        <f ca="1">SUMPRODUCT(P1367:P1396,'control variables'!AP$7:AP$36)</f>
        <v>2.8537873804626334E-79</v>
      </c>
      <c r="AK1397" s="10">
        <f ca="1">SUMPRODUCT(Q1367:Q1396,'control variables'!AQ$7:AQ$36)</f>
        <v>8.2350867086667272E-79</v>
      </c>
      <c r="AL1397" s="10">
        <f ca="1">SUMPRODUCT(R1367:R1396,'control variables'!AR$7:AR$36)</f>
        <v>2.9599063886058904E-77</v>
      </c>
      <c r="AM1397" s="10">
        <f ca="1">SUMPRODUCT(S1367:S1396,'control variables'!AS$7:AS$36)</f>
        <v>2.2174387832265902E-77</v>
      </c>
      <c r="AN1397" s="10">
        <f t="shared" ca="1" si="1060"/>
        <v>5.288233912723774E-77</v>
      </c>
      <c r="AO1397" s="82">
        <f ca="1">SUMPRODUCT(P1367:P1396,'control variables'!AX$7:AX$36)</f>
        <v>3.8807153296590986E-79</v>
      </c>
      <c r="AP1397" s="82">
        <f ca="1">SUMPRODUCT(Q1367:Q1396,'control variables'!AY$7:AY$36)</f>
        <v>8.9587689538984728E-79</v>
      </c>
      <c r="AQ1397" s="82">
        <f ca="1">SUMPRODUCT(R1367:R1396,'control variables'!AZ$7:AZ$36)</f>
        <v>8.0500419724728548E-78</v>
      </c>
      <c r="AR1397" s="82">
        <f ca="1">SUMPRODUCT(S1367:S1396,'control variables'!BA$7:BA$36)</f>
        <v>6.0307566972652527E-78</v>
      </c>
      <c r="AS1397" s="82">
        <f t="shared" ca="1" si="1061"/>
        <v>1.5364747098093865E-77</v>
      </c>
      <c r="AT1397" s="10">
        <f ca="1">SUMPRODUCT(P1367:P1396,'control variables'!AT$7:AT$36)</f>
        <v>-3.4248827152218476E-79</v>
      </c>
      <c r="AU1397" s="10">
        <f ca="1">SUMPRODUCT(Q1367:Q1396,'control variables'!AU$7:AU$36)</f>
        <v>3.71524429575641E-79</v>
      </c>
      <c r="AV1397" s="10">
        <f ca="1">SUMPRODUCT(R1367:R1396,'control variables'!AV$7:AV$36)</f>
        <v>1.5998139663686787E-76</v>
      </c>
      <c r="AW1397" s="10">
        <f ca="1">SUMPRODUCT(S1367:S1396,'control variables'!AW$7:AW$36)</f>
        <v>1.198514097820616E-76</v>
      </c>
      <c r="AX1397" s="10">
        <f t="shared" ca="1" si="1039"/>
        <v>2.7986184257698297E-76</v>
      </c>
      <c r="AY1397" s="82">
        <f ca="1">SUMPRODUCT(P1367:P1396,'control variables'!BB$7:BB$36)</f>
        <v>1.2413365383190264E-78</v>
      </c>
      <c r="AZ1397" s="82">
        <f ca="1">SUMPRODUCT(Q1367:Q1396,'control variables'!BC$7:BC$36)</f>
        <v>3.1654059590731048E-78</v>
      </c>
      <c r="BA1397" s="82">
        <f ca="1">SUMPRODUCT(R1367:R1396,'control variables'!BD$7:BD$36)</f>
        <v>2.2158814696238096E-77</v>
      </c>
      <c r="BB1397" s="82">
        <f ca="1">SUMPRODUCT(S1367:S1396,'control variables'!BE$7:BE$36)</f>
        <v>3.148925749316238E-78</v>
      </c>
      <c r="BC1397" s="82">
        <f t="shared" ca="1" si="1062"/>
        <v>2.9714482942946464E-77</v>
      </c>
      <c r="BD1397" s="10">
        <f ca="1">SUMPRODUCT(P1367:P1396,'control variables'!BF$7:BF$36)</f>
        <v>2.5967679155980356E-79</v>
      </c>
      <c r="BE1397" s="10">
        <f ca="1">SUMPRODUCT(Q1367:Q1396,'control variables'!BG$7:BG$36)</f>
        <v>2.997365409018927E-79</v>
      </c>
      <c r="BF1397" s="10">
        <f ca="1">SUMPRODUCT(R1367:R1396,'control variables'!BH$7:BH$36)</f>
        <v>8.9777652389546081E-78</v>
      </c>
      <c r="BG1397" s="10">
        <f ca="1">SUMPRODUCT(S1367:S1396,'control variables'!BI$7:BI$36)</f>
        <v>2.017730517174018E-77</v>
      </c>
      <c r="BH1397" s="10">
        <f t="shared" ca="1" si="1063"/>
        <v>2.9714483743156485E-77</v>
      </c>
      <c r="BI1397" s="82">
        <f t="shared" ca="1" si="1040"/>
        <v>2.995671647413378E-76</v>
      </c>
      <c r="BJ1397" s="82">
        <f t="shared" ca="1" si="1041"/>
        <v>3.4737872844560897E-76</v>
      </c>
      <c r="BK1397" s="82">
        <f t="shared" ca="1" si="1042"/>
        <v>1.1625235431535388E-75</v>
      </c>
      <c r="BL1397" s="82">
        <f t="shared" ca="1" si="1043"/>
        <v>5.4749659355922564E-76</v>
      </c>
      <c r="BM1397" s="82">
        <f t="shared" ca="1" si="1033"/>
        <v>2.3569660298997113E-75</v>
      </c>
      <c r="BN1397" s="10">
        <f ca="1">BN1396+BI1397-INDIRECT(ADDRESS(MAX($D1397-'key variables'!$B$9*30,34),scenario!BI$4),TRUE)</f>
        <v>9439390.0751690175</v>
      </c>
      <c r="BO1397" s="10">
        <f ca="1">BO1396+BJ1397-INDIRECT(ADDRESS(MAX($D1397-'key variables'!$B$9*30,34),scenario!BJ$4),TRUE)</f>
        <v>10895583.360992203</v>
      </c>
      <c r="BP1397" s="10">
        <f ca="1">BP1396+BK1397-INDIRECT(ADDRESS(MAX($D1397-'key variables'!$B$9*30,34),scenario!BK$4),TRUE)</f>
        <v>32531162.537994072</v>
      </c>
      <c r="BQ1397" s="10">
        <f ca="1">BQ1396+BL1397-INDIRECT(ADDRESS(MAX($D1397-'key variables'!$B$9*30,34),scenario!BL$4),TRUE)</f>
        <v>14415841.516535141</v>
      </c>
      <c r="BR1397" s="10">
        <f t="shared" ca="1" si="1064"/>
        <v>67281977.490690395</v>
      </c>
      <c r="BS1397" s="82">
        <f t="shared" ca="1" si="1045"/>
        <v>-2.3433848477536824E-9</v>
      </c>
      <c r="BT1397" s="82">
        <f t="shared" ca="1" si="1046"/>
        <v>-3.4288309057018498E-10</v>
      </c>
      <c r="BU1397" s="82">
        <f t="shared" ca="1" si="1047"/>
        <v>-4.2578247660364599E-9</v>
      </c>
      <c r="BV1397" s="82">
        <f t="shared" ca="1" si="1048"/>
        <v>-2.9943922343414556E-9</v>
      </c>
      <c r="BW1397" s="82">
        <f t="shared" ca="1" si="1065"/>
        <v>-9.9384849387017825E-9</v>
      </c>
      <c r="BX1397" s="10">
        <f t="shared" ca="1" si="1049"/>
        <v>-1.8625994260191893E-12</v>
      </c>
      <c r="BY1397" s="10">
        <f t="shared" ca="1" si="1050"/>
        <v>2.8902850229962428E-12</v>
      </c>
      <c r="BZ1397" s="10">
        <f t="shared" ca="1" si="1051"/>
        <v>-3.5034723983035463E-11</v>
      </c>
      <c r="CA1397" s="10">
        <f t="shared" ca="1" si="1052"/>
        <v>-2.0257049910634696E-11</v>
      </c>
      <c r="CB1397" s="10">
        <v>0</v>
      </c>
      <c r="CC1397" s="82">
        <f t="shared" ca="1" si="1053"/>
        <v>3.9725652202851362E-13</v>
      </c>
      <c r="CD1397" s="82">
        <f t="shared" ca="1" si="1054"/>
        <v>3.4270724516460853E-13</v>
      </c>
      <c r="CE1397" s="82">
        <f t="shared" ca="1" si="1055"/>
        <v>1.8915613015532971E-10</v>
      </c>
      <c r="CF1397" s="82">
        <f t="shared" ca="1" si="1056"/>
        <v>3.7028113764059381E-11</v>
      </c>
      <c r="CG1397" s="82">
        <f t="shared" ca="1" si="1066"/>
        <v>2.269242076865822E-10</v>
      </c>
      <c r="CH1397" s="13" t="str">
        <f t="shared" ca="1" si="1018"/>
        <v/>
      </c>
      <c r="CI1397" s="81">
        <f t="shared" ca="1" si="1027"/>
        <v>0.1131775965863165</v>
      </c>
      <c r="CJ1397" s="81">
        <f t="shared" ca="1" si="1028"/>
        <v>0.13063724757458739</v>
      </c>
      <c r="CK1397" s="81">
        <f t="shared" ca="1" si="1029"/>
        <v>0.39004625943939081</v>
      </c>
      <c r="CL1397" s="81">
        <f t="shared" ca="1" si="1030"/>
        <v>0.17284488538116416</v>
      </c>
      <c r="CM1397" s="89">
        <f t="shared" ca="1" si="1019"/>
        <v>0.80670598898145884</v>
      </c>
    </row>
    <row r="1398" spans="1:91" x14ac:dyDescent="0.3">
      <c r="A1398">
        <v>1333</v>
      </c>
      <c r="B1398" s="3">
        <f t="shared" si="1032"/>
        <v>3.8916666666666666</v>
      </c>
      <c r="C1398" s="3">
        <f t="shared" si="1020"/>
        <v>44.43333333333333</v>
      </c>
      <c r="D1398" s="4">
        <f t="shared" ca="1" si="1057"/>
        <v>1398</v>
      </c>
      <c r="E1398" s="58">
        <f>(0.5*(COS(B1398*2*PI())+1)*('key variables'!$B$4-'key variables'!$B$6)+'key variables'!$B$6)/'key variables'!$B$4</f>
        <v>1</v>
      </c>
      <c r="F1398" s="10">
        <f t="shared" ca="1" si="1021"/>
        <v>11689222.907461114</v>
      </c>
      <c r="G1398" s="10">
        <f t="shared" ca="1" si="1022"/>
        <v>13492492.798713122</v>
      </c>
      <c r="H1398" s="10">
        <f t="shared" ca="1" si="1023"/>
        <v>40309474.521088287</v>
      </c>
      <c r="I1398" s="10">
        <f t="shared" ca="1" si="1024"/>
        <v>17912154.249750931</v>
      </c>
      <c r="J1398" s="10">
        <f t="shared" ca="1" si="1058"/>
        <v>83403344.477013454</v>
      </c>
      <c r="K1398" s="82">
        <f t="shared" ca="1" si="1034"/>
        <v>2249832.832292099</v>
      </c>
      <c r="L1398" s="82">
        <f t="shared" ca="1" si="1035"/>
        <v>2596909.4377209195</v>
      </c>
      <c r="M1398" s="82">
        <f t="shared" ca="1" si="1036"/>
        <v>7778311.98309422</v>
      </c>
      <c r="N1398" s="82">
        <f t="shared" ca="1" si="1037"/>
        <v>3496312.733215793</v>
      </c>
      <c r="O1398" s="82">
        <f t="shared" ca="1" si="1059"/>
        <v>16121366.986323033</v>
      </c>
      <c r="P1398" s="10">
        <f ca="1">IF(IF($A1398&gt;='key variables'!$B$26,K1398*SUMPRODUCT(Z1398:AC1398,'control variables'!$O$3:$R$3)/J1398+F$65*'key variables'!$B$25/scenario!J$65,K1398*SUMPRODUCT(Z1398:AC1398,'control variables'!$O$7:$R$7)/J1398+F$65*'key variables'!$B$25/scenario!J$65)&lt;'key variables'!$B$28,0,IF($A1398&gt;='key variables'!$B$26,K1398*SUMPRODUCT(Z1398:AC1398,'control variables'!$O$3:$R$3)/J1398+F$65*'key variables'!$B$25/scenario!J$65,K1398*SUMPRODUCT(Z1398:AC1398,'control variables'!$O$7:$R$7)/J1398+F$65*'key variables'!$B$25/scenario!J$65))</f>
        <v>3.6483711226279749E-77</v>
      </c>
      <c r="Q1398" s="10">
        <f ca="1">IF(IF($A1398&gt;='key variables'!$B$26,L1398*SUMPRODUCT(Z1398:AC1398,'control variables'!$O$4:$R$4)/J1398+G$65*'key variables'!$B$25/scenario!J$65,L1398*SUMPRODUCT(Z1398:AC1398,'control variables'!$O$7:$R$7)/J1398+G$65*'key variables'!$B$25/scenario!J$65)&lt;'key variables'!$B$28,0,IF($A1398&gt;='key variables'!$B$26,L1398*SUMPRODUCT(Z1398:AC1398,'control variables'!$O$4:$R$4)/J1398+G$65*'key variables'!$B$25/scenario!J$65,L1398*SUMPRODUCT(Z1398:AC1398,'control variables'!$O$7:$R$7)/J1398+G$65*'key variables'!$B$25/scenario!J$65))</f>
        <v>4.2111970563646605E-77</v>
      </c>
      <c r="R1398" s="10">
        <f ca="1">IF(IF($A1398&gt;='key variables'!$B$26,M1398*SUMPRODUCT(Z1398:AC1398,'control variables'!$O$5:$R$5)/J1398+H$65*'key variables'!$B$25/scenario!J$65,M1398*SUMPRODUCT(Z1398:AC1398,'control variables'!$O$7:$R$7)/J1398+H$65*'key variables'!$B$25/scenario!J$65)&lt;'key variables'!$B$28,0,IF($A1398&gt;='key variables'!$B$26,M1398*SUMPRODUCT(Z1398:AC1398,'control variables'!$O$5:$R$5)/J1398+H$65*'key variables'!$B$25/scenario!J$65,M1398*SUMPRODUCT(Z1398:AC1398,'control variables'!$O$7:$R$7)/J1398+H$65*'key variables'!$B$25/scenario!J$65))</f>
        <v>1.2613456615352528E-76</v>
      </c>
      <c r="S1398" s="10">
        <f ca="1">IF(IF($A1398&gt;='key variables'!$B$26,N1398*SUMPRODUCT(Z1398:AC1398,'control variables'!$O$6:$R$6)/J1398+I$65*'key variables'!$B$25/scenario!J$65,N1398*SUMPRODUCT(Z1398:AC1398,'control variables'!$O$7:$R$7)/J1398+I$65*'key variables'!$B$25/scenario!J$65)&lt;'key variables'!$B$28,0,IF($A1398&gt;='key variables'!$B$26,N1398*SUMPRODUCT(Z1398:AC1398,'control variables'!$O$6:$R$6)/J1398+I$65*'key variables'!$B$25/scenario!J$65,N1398*SUMPRODUCT(Z1398:AC1398,'control variables'!$O$7:$R$7)/J1398+I$65*'key variables'!$B$25/scenario!J$65))</f>
        <v>5.6696863111138368E-77</v>
      </c>
      <c r="T1398" s="10">
        <f t="shared" ca="1" si="1031"/>
        <v>2.6142711105458998E-76</v>
      </c>
      <c r="U1398" s="82">
        <f ca="1">SUMPRODUCT(P1368:P1397,'control variables'!AD$7:AD$36)</f>
        <v>7.7352217203144853E-77</v>
      </c>
      <c r="V1398" s="82">
        <f ca="1">SUMPRODUCT(Q1368:Q1397,'control variables'!AE$7:AE$36)</f>
        <v>8.9285168213513401E-77</v>
      </c>
      <c r="W1398" s="82">
        <f ca="1">SUMPRODUCT(R1368:R1397,'control variables'!AF$7:AF$36)</f>
        <v>2.6742861485275578E-76</v>
      </c>
      <c r="X1398" s="82">
        <f ca="1">SUMPRODUCT(S1368:S1397,'control variables'!AG$7:AG$36)</f>
        <v>1.2020783858607876E-76</v>
      </c>
      <c r="Y1398" s="82">
        <f t="shared" ca="1" si="1025"/>
        <v>5.5427383885549286E-76</v>
      </c>
      <c r="Z1398" s="10">
        <f ca="1">IF($A1398&gt;='key variables'!$B$26,SUMPRODUCT(P1368:P1397,'control variables'!V$7:V$36)*$E1398,SUMPRODUCT(P1368:P1397,'control variables'!Z$7:Z$36)*$E1398)</f>
        <v>1.8874724071394084E-76</v>
      </c>
      <c r="AA1398" s="10">
        <f ca="1">IF($A1398&gt;='key variables'!$B$26,SUMPRODUCT(Q1368:Q1397,'control variables'!W$7:W$36)*$E1398,SUMPRODUCT(Q1368:Q1397,'control variables'!AA$7:AA$36)*$E1398)</f>
        <v>2.1786484920946212E-76</v>
      </c>
      <c r="AB1398" s="10">
        <f ca="1">IF($A1398&gt;='key variables'!$B$26,SUMPRODUCT(R1368:R1397,'control variables'!X$7:X$36)*$E1398,SUMPRODUCT(R1368:R1397,'control variables'!AB$7:AB$36)*$E1398)</f>
        <v>6.5255289333007889E-76</v>
      </c>
      <c r="AC1398" s="10">
        <f ca="1">IF($A1398&gt;='key variables'!$B$26,SUMPRODUCT(S1368:S1397,'control variables'!Y$7:Y$36)*$E1398,SUMPRODUCT(S1368:S1397,'control variables'!AC$7:AC$36)*$E1398)</f>
        <v>2.9331929536968351E-76</v>
      </c>
      <c r="AD1398" s="10">
        <f t="shared" ca="1" si="1026"/>
        <v>1.3524842786231655E-75</v>
      </c>
      <c r="AE1398" s="82">
        <f ca="1">SUMPRODUCT(P1368:P1397,'control variables'!AL$7:AL$36)</f>
        <v>2.569889219238072E-76</v>
      </c>
      <c r="AF1398" s="82">
        <f ca="1">SUMPRODUCT(Q1368:Q1397,'control variables'!AM$7:AM$36)</f>
        <v>2.9585840921473801E-76</v>
      </c>
      <c r="AG1398" s="82">
        <f ca="1">SUMPRODUCT(R1368:R1397,'control variables'!AN$7:AN$36)</f>
        <v>8.435700796474662E-76</v>
      </c>
      <c r="AH1398" s="82">
        <f ca="1">SUMPRODUCT(S1368:S1397,'control variables'!AO$7:AO$36)</f>
        <v>3.6525747691943743E-76</v>
      </c>
      <c r="AI1398" s="82">
        <f t="shared" ca="1" si="1038"/>
        <v>1.7616748877054488E-75</v>
      </c>
      <c r="AJ1398" s="10">
        <f ca="1">SUMPRODUCT(P1368:P1397,'control variables'!AP$7:AP$36)</f>
        <v>2.455539144432059E-79</v>
      </c>
      <c r="AK1398" s="10">
        <f ca="1">SUMPRODUCT(Q1368:Q1397,'control variables'!AQ$7:AQ$36)</f>
        <v>7.085873989548989E-79</v>
      </c>
      <c r="AL1398" s="10">
        <f ca="1">SUMPRODUCT(R1368:R1397,'control variables'!AR$7:AR$36)</f>
        <v>2.5468491629176794E-77</v>
      </c>
      <c r="AM1398" s="10">
        <f ca="1">SUMPRODUCT(S1368:S1397,'control variables'!AS$7:AS$36)</f>
        <v>1.9079934860851427E-77</v>
      </c>
      <c r="AN1398" s="10">
        <f t="shared" ca="1" si="1060"/>
        <v>4.5502567803426321E-77</v>
      </c>
      <c r="AO1398" s="82">
        <f ca="1">SUMPRODUCT(P1368:P1397,'control variables'!AX$7:AX$36)</f>
        <v>3.3391585041036498E-79</v>
      </c>
      <c r="AP1398" s="82">
        <f ca="1">SUMPRODUCT(Q1368:Q1397,'control variables'!AY$7:AY$36)</f>
        <v>7.7085658177709469E-79</v>
      </c>
      <c r="AQ1398" s="82">
        <f ca="1">SUMPRODUCT(R1368:R1397,'control variables'!AZ$7:AZ$36)</f>
        <v>6.9266523894024849E-78</v>
      </c>
      <c r="AR1398" s="82">
        <f ca="1">SUMPRODUCT(S1368:S1397,'control variables'!BA$7:BA$36)</f>
        <v>5.1891599360425908E-78</v>
      </c>
      <c r="AS1398" s="82">
        <f t="shared" ca="1" si="1061"/>
        <v>1.3220584757632535E-77</v>
      </c>
      <c r="AT1398" s="10">
        <f ca="1">SUMPRODUCT(P1368:P1397,'control variables'!AT$7:AT$36)</f>
        <v>-2.946937683546927E-79</v>
      </c>
      <c r="AU1398" s="10">
        <f ca="1">SUMPRODUCT(Q1368:Q1397,'control variables'!AU$7:AU$36)</f>
        <v>3.1967790809555153E-79</v>
      </c>
      <c r="AV1398" s="10">
        <f ca="1">SUMPRODUCT(R1368:R1397,'control variables'!AV$7:AV$36)</f>
        <v>1.3765586900838289E-76</v>
      </c>
      <c r="AW1398" s="10">
        <f ca="1">SUMPRODUCT(S1368:S1397,'control variables'!AW$7:AW$36)</f>
        <v>1.0312605285524468E-76</v>
      </c>
      <c r="AX1398" s="10">
        <f t="shared" ca="1" si="1039"/>
        <v>2.4080690600336843E-76</v>
      </c>
      <c r="AY1398" s="82">
        <f ca="1">SUMPRODUCT(P1368:P1397,'control variables'!BB$7:BB$36)</f>
        <v>1.0681070643609106E-78</v>
      </c>
      <c r="AZ1398" s="82">
        <f ca="1">SUMPRODUCT(Q1368:Q1397,'control variables'!BC$7:BC$36)</f>
        <v>2.7236711093951414E-78</v>
      </c>
      <c r="BA1398" s="82">
        <f ca="1">SUMPRODUCT(R1368:R1397,'control variables'!BD$7:BD$36)</f>
        <v>1.9066534968000391E-77</v>
      </c>
      <c r="BB1398" s="82">
        <f ca="1">SUMPRODUCT(S1368:S1397,'control variables'!BE$7:BE$36)</f>
        <v>2.7094907256554531E-78</v>
      </c>
      <c r="BC1398" s="82">
        <f t="shared" ca="1" si="1062"/>
        <v>2.5567803867411895E-77</v>
      </c>
      <c r="BD1398" s="10">
        <f ca="1">SUMPRODUCT(P1368:P1397,'control variables'!BF$7:BF$36)</f>
        <v>2.2343869446652749E-79</v>
      </c>
      <c r="BE1398" s="10">
        <f ca="1">SUMPRODUCT(Q1368:Q1397,'control variables'!BG$7:BG$36)</f>
        <v>2.5790807480616925E-79</v>
      </c>
      <c r="BF1398" s="10">
        <f ca="1">SUMPRODUCT(R1368:R1397,'control variables'!BH$7:BH$36)</f>
        <v>7.7249111565559862E-78</v>
      </c>
      <c r="BG1398" s="10">
        <f ca="1">SUMPRODUCT(S1368:S1397,'control variables'!BI$7:BI$36)</f>
        <v>1.7361546630123303E-77</v>
      </c>
      <c r="BH1398" s="10">
        <f t="shared" ca="1" si="1063"/>
        <v>2.5567804555951987E-77</v>
      </c>
      <c r="BI1398" s="82">
        <f t="shared" ca="1" si="1040"/>
        <v>2.5776233521981344E-76</v>
      </c>
      <c r="BJ1398" s="82">
        <f t="shared" ca="1" si="1041"/>
        <v>2.989017582322287E-76</v>
      </c>
      <c r="BK1398" s="82">
        <f t="shared" ca="1" si="1042"/>
        <v>1.0002924836238495E-75</v>
      </c>
      <c r="BL1398" s="82">
        <f t="shared" ca="1" si="1043"/>
        <v>4.7109302050033753E-76</v>
      </c>
      <c r="BM1398" s="82">
        <f t="shared" ca="1" si="1033"/>
        <v>2.0280495975762291E-75</v>
      </c>
      <c r="BN1398" s="10">
        <f ca="1">BN1397+BI1398-INDIRECT(ADDRESS(MAX($D1398-'key variables'!$B$9*30,34),scenario!BI$4),TRUE)</f>
        <v>9439390.0751690175</v>
      </c>
      <c r="BO1398" s="10">
        <f ca="1">BO1397+BJ1398-INDIRECT(ADDRESS(MAX($D1398-'key variables'!$B$9*30,34),scenario!BJ$4),TRUE)</f>
        <v>10895583.360992203</v>
      </c>
      <c r="BP1398" s="10">
        <f ca="1">BP1397+BK1398-INDIRECT(ADDRESS(MAX($D1398-'key variables'!$B$9*30,34),scenario!BK$4),TRUE)</f>
        <v>32531162.537994072</v>
      </c>
      <c r="BQ1398" s="10">
        <f ca="1">BQ1397+BL1398-INDIRECT(ADDRESS(MAX($D1398-'key variables'!$B$9*30,34),scenario!BL$4),TRUE)</f>
        <v>14415841.516535141</v>
      </c>
      <c r="BR1398" s="10">
        <f t="shared" ca="1" si="1064"/>
        <v>67281977.490690395</v>
      </c>
      <c r="BS1398" s="82">
        <f t="shared" ca="1" si="1045"/>
        <v>-2.3433848477536824E-9</v>
      </c>
      <c r="BT1398" s="82">
        <f t="shared" ca="1" si="1046"/>
        <v>-3.4288309057018498E-10</v>
      </c>
      <c r="BU1398" s="82">
        <f t="shared" ca="1" si="1047"/>
        <v>-4.2578247660364599E-9</v>
      </c>
      <c r="BV1398" s="82">
        <f t="shared" ca="1" si="1048"/>
        <v>-2.9943922343414556E-9</v>
      </c>
      <c r="BW1398" s="82">
        <f t="shared" ca="1" si="1065"/>
        <v>-9.9384849387017825E-9</v>
      </c>
      <c r="BX1398" s="10">
        <f t="shared" ca="1" si="1049"/>
        <v>-1.8625994260191893E-12</v>
      </c>
      <c r="BY1398" s="10">
        <f t="shared" ca="1" si="1050"/>
        <v>2.8902850229962428E-12</v>
      </c>
      <c r="BZ1398" s="10">
        <f t="shared" ca="1" si="1051"/>
        <v>-3.5034723983035463E-11</v>
      </c>
      <c r="CA1398" s="10">
        <f t="shared" ca="1" si="1052"/>
        <v>-2.0257049910634696E-11</v>
      </c>
      <c r="CB1398" s="10">
        <v>0</v>
      </c>
      <c r="CC1398" s="82">
        <f t="shared" ca="1" si="1053"/>
        <v>3.9725652202851362E-13</v>
      </c>
      <c r="CD1398" s="82">
        <f t="shared" ca="1" si="1054"/>
        <v>3.4270724516460853E-13</v>
      </c>
      <c r="CE1398" s="82">
        <f t="shared" ca="1" si="1055"/>
        <v>1.8915613015532971E-10</v>
      </c>
      <c r="CF1398" s="82">
        <f t="shared" ca="1" si="1056"/>
        <v>3.7028113764059381E-11</v>
      </c>
      <c r="CG1398" s="82">
        <f t="shared" ca="1" si="1066"/>
        <v>2.269242076865822E-10</v>
      </c>
      <c r="CH1398" s="13" t="str">
        <f t="shared" ca="1" si="1018"/>
        <v/>
      </c>
      <c r="CI1398" s="81">
        <f t="shared" ca="1" si="1027"/>
        <v>0.1131775965863165</v>
      </c>
      <c r="CJ1398" s="81">
        <f t="shared" ca="1" si="1028"/>
        <v>0.13063724757458739</v>
      </c>
      <c r="CK1398" s="81">
        <f t="shared" ca="1" si="1029"/>
        <v>0.39004625943939081</v>
      </c>
      <c r="CL1398" s="81">
        <f t="shared" ca="1" si="1030"/>
        <v>0.17284488538116416</v>
      </c>
      <c r="CM1398" s="89">
        <f t="shared" ca="1" si="1019"/>
        <v>0.80670598898145884</v>
      </c>
    </row>
    <row r="1399" spans="1:91" x14ac:dyDescent="0.3">
      <c r="A1399">
        <v>1334</v>
      </c>
      <c r="B1399" s="3">
        <f t="shared" si="1032"/>
        <v>3.8944444444444444</v>
      </c>
      <c r="C1399" s="3">
        <f t="shared" si="1020"/>
        <v>44.466666666666669</v>
      </c>
      <c r="D1399" s="4">
        <f t="shared" ca="1" si="1057"/>
        <v>1399</v>
      </c>
      <c r="E1399" s="58">
        <f>(0.5*(COS(B1399*2*PI())+1)*('key variables'!$B$4-'key variables'!$B$6)+'key variables'!$B$6)/'key variables'!$B$4</f>
        <v>1</v>
      </c>
      <c r="F1399" s="10">
        <f t="shared" ca="1" si="1021"/>
        <v>11689222.907461114</v>
      </c>
      <c r="G1399" s="10">
        <f t="shared" ca="1" si="1022"/>
        <v>13492492.798713122</v>
      </c>
      <c r="H1399" s="10">
        <f t="shared" ca="1" si="1023"/>
        <v>40309474.521088287</v>
      </c>
      <c r="I1399" s="10">
        <f t="shared" ca="1" si="1024"/>
        <v>17912154.249750931</v>
      </c>
      <c r="J1399" s="10">
        <f t="shared" ca="1" si="1058"/>
        <v>83403344.477013454</v>
      </c>
      <c r="K1399" s="82">
        <f t="shared" ca="1" si="1034"/>
        <v>2249832.832292099</v>
      </c>
      <c r="L1399" s="82">
        <f t="shared" ca="1" si="1035"/>
        <v>2596909.4377209195</v>
      </c>
      <c r="M1399" s="82">
        <f t="shared" ca="1" si="1036"/>
        <v>7778311.98309422</v>
      </c>
      <c r="N1399" s="82">
        <f t="shared" ca="1" si="1037"/>
        <v>3496312.733215793</v>
      </c>
      <c r="O1399" s="82">
        <f t="shared" ca="1" si="1059"/>
        <v>16121366.986323033</v>
      </c>
      <c r="P1399" s="10">
        <f ca="1">IF(IF($A1399&gt;='key variables'!$B$26,K1399*SUMPRODUCT(Z1399:AC1399,'control variables'!$O$3:$R$3)/J1399+F$65*'key variables'!$B$25/scenario!J$65,K1399*SUMPRODUCT(Z1399:AC1399,'control variables'!$O$7:$R$7)/J1399+F$65*'key variables'!$B$25/scenario!J$65)&lt;'key variables'!$B$28,0,IF($A1399&gt;='key variables'!$B$26,K1399*SUMPRODUCT(Z1399:AC1399,'control variables'!$O$3:$R$3)/J1399+F$65*'key variables'!$B$25/scenario!J$65,K1399*SUMPRODUCT(Z1399:AC1399,'control variables'!$O$7:$R$7)/J1399+F$65*'key variables'!$B$25/scenario!J$65))</f>
        <v>3.1392381108561113E-77</v>
      </c>
      <c r="Q1399" s="10">
        <f ca="1">IF(IF($A1399&gt;='key variables'!$B$26,L1399*SUMPRODUCT(Z1399:AC1399,'control variables'!$O$4:$R$4)/J1399+G$65*'key variables'!$B$25/scenario!J$65,L1399*SUMPRODUCT(Z1399:AC1399,'control variables'!$O$7:$R$7)/J1399+G$65*'key variables'!$B$25/scenario!J$65)&lt;'key variables'!$B$28,0,IF($A1399&gt;='key variables'!$B$26,L1399*SUMPRODUCT(Z1399:AC1399,'control variables'!$O$4:$R$4)/J1399+G$65*'key variables'!$B$25/scenario!J$65,L1399*SUMPRODUCT(Z1399:AC1399,'control variables'!$O$7:$R$7)/J1399+G$65*'key variables'!$B$25/scenario!J$65))</f>
        <v>3.6235212502566046E-77</v>
      </c>
      <c r="R1399" s="10">
        <f ca="1">IF(IF($A1399&gt;='key variables'!$B$26,M1399*SUMPRODUCT(Z1399:AC1399,'control variables'!$O$5:$R$5)/J1399+H$65*'key variables'!$B$25/scenario!J$65,M1399*SUMPRODUCT(Z1399:AC1399,'control variables'!$O$7:$R$7)/J1399+H$65*'key variables'!$B$25/scenario!J$65)&lt;'key variables'!$B$28,0,IF($A1399&gt;='key variables'!$B$26,M1399*SUMPRODUCT(Z1399:AC1399,'control variables'!$O$5:$R$5)/J1399+H$65*'key variables'!$B$25/scenario!J$65,M1399*SUMPRODUCT(Z1399:AC1399,'control variables'!$O$7:$R$7)/J1399+H$65*'key variables'!$B$25/scenario!J$65))</f>
        <v>1.0853238989574818E-76</v>
      </c>
      <c r="S1399" s="10">
        <f ca="1">IF(IF($A1399&gt;='key variables'!$B$26,N1399*SUMPRODUCT(Z1399:AC1399,'control variables'!$O$6:$R$6)/J1399+I$65*'key variables'!$B$25/scenario!J$65,N1399*SUMPRODUCT(Z1399:AC1399,'control variables'!$O$7:$R$7)/J1399+I$65*'key variables'!$B$25/scenario!J$65)&lt;'key variables'!$B$28,0,IF($A1399&gt;='key variables'!$B$26,N1399*SUMPRODUCT(Z1399:AC1399,'control variables'!$O$6:$R$6)/J1399+I$65*'key variables'!$B$25/scenario!J$65,N1399*SUMPRODUCT(Z1399:AC1399,'control variables'!$O$7:$R$7)/J1399+I$65*'key variables'!$B$25/scenario!J$65))</f>
        <v>4.8784772015263728E-77</v>
      </c>
      <c r="T1399" s="10">
        <f t="shared" ca="1" si="1031"/>
        <v>2.2494475552213906E-76</v>
      </c>
      <c r="U1399" s="82">
        <f ca="1">SUMPRODUCT(P1369:P1398,'control variables'!AD$7:AD$36)</f>
        <v>6.655765546911252E-77</v>
      </c>
      <c r="V1399" s="82">
        <f ca="1">SUMPRODUCT(Q1369:Q1398,'control variables'!AE$7:AE$36)</f>
        <v>7.6825353937174242E-77</v>
      </c>
      <c r="W1399" s="82">
        <f ca="1">SUMPRODUCT(R1369:R1398,'control variables'!AF$7:AF$36)</f>
        <v>2.301087448237754E-76</v>
      </c>
      <c r="X1399" s="82">
        <f ca="1">SUMPRODUCT(S1369:S1398,'control variables'!AG$7:AG$36)</f>
        <v>1.0343274174400317E-76</v>
      </c>
      <c r="Y1399" s="82">
        <f t="shared" ca="1" si="1025"/>
        <v>4.7692449597406528E-76</v>
      </c>
      <c r="Z1399" s="10">
        <f ca="1">IF($A1399&gt;='key variables'!$B$26,SUMPRODUCT(P1369:P1398,'control variables'!V$7:V$36)*$E1399,SUMPRODUCT(P1369:P1398,'control variables'!Z$7:Z$36)*$E1399)</f>
        <v>1.6240741729732059E-76</v>
      </c>
      <c r="AA1399" s="10">
        <f ca="1">IF($A1399&gt;='key variables'!$B$26,SUMPRODUCT(Q1369:Q1398,'control variables'!W$7:W$36)*$E1399,SUMPRODUCT(Q1369:Q1398,'control variables'!AA$7:AA$36)*$E1399)</f>
        <v>1.8746164100806141E-76</v>
      </c>
      <c r="AB1399" s="10">
        <f ca="1">IF($A1399&gt;='key variables'!$B$26,SUMPRODUCT(R1369:R1398,'control variables'!X$7:X$36)*$E1399,SUMPRODUCT(R1369:R1398,'control variables'!AB$7:AB$36)*$E1399)</f>
        <v>5.614886323888093E-76</v>
      </c>
      <c r="AC1399" s="10">
        <f ca="1">IF($A1399&gt;='key variables'!$B$26,SUMPRODUCT(S1369:S1398,'control variables'!Y$7:Y$36)*$E1399,SUMPRODUCT(S1369:S1398,'control variables'!AC$7:AC$36)*$E1399)</f>
        <v>2.5238636085100521E-76</v>
      </c>
      <c r="AD1399" s="10">
        <f t="shared" ca="1" si="1026"/>
        <v>1.1637440515451966E-75</v>
      </c>
      <c r="AE1399" s="82">
        <f ca="1">SUMPRODUCT(P1369:P1398,'control variables'!AL$7:AL$36)</f>
        <v>2.2112591911700251E-76</v>
      </c>
      <c r="AF1399" s="82">
        <f ca="1">SUMPRODUCT(Q1369:Q1398,'control variables'!AM$7:AM$36)</f>
        <v>2.5457113939526033E-76</v>
      </c>
      <c r="AG1399" s="82">
        <f ca="1">SUMPRODUCT(R1369:R1398,'control variables'!AN$7:AN$36)</f>
        <v>7.2584922262506499E-76</v>
      </c>
      <c r="AH1399" s="82">
        <f ca="1">SUMPRODUCT(S1369:S1398,'control variables'!AO$7:AO$36)</f>
        <v>3.1428551352931168E-76</v>
      </c>
      <c r="AI1399" s="82">
        <f t="shared" ca="1" si="1038"/>
        <v>1.5158317946666394E-75</v>
      </c>
      <c r="AJ1399" s="10">
        <f ca="1">SUMPRODUCT(P1369:P1398,'control variables'!AP$7:AP$36)</f>
        <v>2.1128667577402509E-79</v>
      </c>
      <c r="AK1399" s="10">
        <f ca="1">SUMPRODUCT(Q1369:Q1398,'control variables'!AQ$7:AQ$36)</f>
        <v>6.0970347941723005E-79</v>
      </c>
      <c r="AL1399" s="10">
        <f ca="1">SUMPRODUCT(R1369:R1398,'control variables'!AR$7:AR$36)</f>
        <v>2.191434392528063E-77</v>
      </c>
      <c r="AM1399" s="10">
        <f ca="1">SUMPRODUCT(S1369:S1398,'control variables'!AS$7:AS$36)</f>
        <v>1.6417315194812911E-77</v>
      </c>
      <c r="AN1399" s="10">
        <f t="shared" ca="1" si="1060"/>
        <v>3.9152649275284794E-77</v>
      </c>
      <c r="AO1399" s="82">
        <f ca="1">SUMPRODUCT(P1369:P1398,'control variables'!AX$7:AX$36)</f>
        <v>2.8731763523884121E-79</v>
      </c>
      <c r="AP1399" s="82">
        <f ca="1">SUMPRODUCT(Q1369:Q1398,'control variables'!AY$7:AY$36)</f>
        <v>6.6328294961830417E-79</v>
      </c>
      <c r="AQ1399" s="82">
        <f ca="1">SUMPRODUCT(R1369:R1398,'control variables'!AZ$7:AZ$36)</f>
        <v>5.9600326914664364E-78</v>
      </c>
      <c r="AR1399" s="82">
        <f ca="1">SUMPRODUCT(S1369:S1398,'control variables'!BA$7:BA$36)</f>
        <v>4.465008653730006E-78</v>
      </c>
      <c r="AS1399" s="82">
        <f t="shared" ca="1" si="1061"/>
        <v>1.1375641930053587E-77</v>
      </c>
      <c r="AT1399" s="10">
        <f ca="1">SUMPRODUCT(P1369:P1398,'control variables'!AT$7:AT$36)</f>
        <v>-2.5356902506795445E-79</v>
      </c>
      <c r="AU1399" s="10">
        <f ca="1">SUMPRODUCT(Q1369:Q1398,'control variables'!AU$7:AU$36)</f>
        <v>2.7506660878552419E-79</v>
      </c>
      <c r="AV1399" s="10">
        <f ca="1">SUMPRODUCT(R1369:R1398,'control variables'!AV$7:AV$36)</f>
        <v>1.184458860267646E-76</v>
      </c>
      <c r="AW1399" s="10">
        <f ca="1">SUMPRODUCT(S1369:S1398,'control variables'!AW$7:AW$36)</f>
        <v>8.8734732422767649E-77</v>
      </c>
      <c r="AX1399" s="10">
        <f t="shared" ca="1" si="1039"/>
        <v>2.0720211603324981E-76</v>
      </c>
      <c r="AY1399" s="82">
        <f ca="1">SUMPRODUCT(P1369:P1398,'control variables'!BB$7:BB$36)</f>
        <v>9.1905189746737362E-79</v>
      </c>
      <c r="AZ1399" s="82">
        <f ca="1">SUMPRODUCT(Q1369:Q1398,'control variables'!BC$7:BC$36)</f>
        <v>2.3435806996224935E-78</v>
      </c>
      <c r="BA1399" s="82">
        <f ca="1">SUMPRODUCT(R1369:R1398,'control variables'!BD$7:BD$36)</f>
        <v>1.6405785267372568E-77</v>
      </c>
      <c r="BB1399" s="82">
        <f ca="1">SUMPRODUCT(S1369:S1398,'control variables'!BE$7:BE$36)</f>
        <v>2.3313791994006284E-78</v>
      </c>
      <c r="BC1399" s="82">
        <f t="shared" ca="1" si="1062"/>
        <v>2.1999797063863061E-77</v>
      </c>
      <c r="BD1399" s="10">
        <f ca="1">SUMPRODUCT(P1369:P1398,'control variables'!BF$7:BF$36)</f>
        <v>1.9225765184875421E-79</v>
      </c>
      <c r="BE1399" s="10">
        <f ca="1">SUMPRODUCT(Q1369:Q1398,'control variables'!BG$7:BG$36)</f>
        <v>2.2191680350376842E-79</v>
      </c>
      <c r="BF1399" s="10">
        <f ca="1">SUMPRODUCT(R1369:R1398,'control variables'!BH$7:BH$36)</f>
        <v>6.6468938302993277E-78</v>
      </c>
      <c r="BG1399" s="10">
        <f ca="1">SUMPRODUCT(S1369:S1398,'control variables'!BI$7:BI$36)</f>
        <v>1.4938729370665001E-77</v>
      </c>
      <c r="BH1399" s="10">
        <f t="shared" ca="1" si="1063"/>
        <v>2.1999797656316849E-77</v>
      </c>
      <c r="BI1399" s="82">
        <f t="shared" ca="1" si="1040"/>
        <v>2.2179140198940192E-76</v>
      </c>
      <c r="BJ1399" s="82">
        <f t="shared" ca="1" si="1041"/>
        <v>2.5718978670366836E-76</v>
      </c>
      <c r="BK1399" s="82">
        <f t="shared" ca="1" si="1042"/>
        <v>8.607008939192022E-76</v>
      </c>
      <c r="BL1399" s="82">
        <f t="shared" ca="1" si="1043"/>
        <v>4.0535162515147997E-76</v>
      </c>
      <c r="BM1399" s="82">
        <f t="shared" ca="1" si="1033"/>
        <v>1.7450337077637523E-75</v>
      </c>
      <c r="BN1399" s="10">
        <f ca="1">BN1398+BI1399-INDIRECT(ADDRESS(MAX($D1399-'key variables'!$B$9*30,34),scenario!BI$4),TRUE)</f>
        <v>9439390.0751690175</v>
      </c>
      <c r="BO1399" s="10">
        <f ca="1">BO1398+BJ1399-INDIRECT(ADDRESS(MAX($D1399-'key variables'!$B$9*30,34),scenario!BJ$4),TRUE)</f>
        <v>10895583.360992203</v>
      </c>
      <c r="BP1399" s="10">
        <f ca="1">BP1398+BK1399-INDIRECT(ADDRESS(MAX($D1399-'key variables'!$B$9*30,34),scenario!BK$4),TRUE)</f>
        <v>32531162.537994072</v>
      </c>
      <c r="BQ1399" s="10">
        <f ca="1">BQ1398+BL1399-INDIRECT(ADDRESS(MAX($D1399-'key variables'!$B$9*30,34),scenario!BL$4),TRUE)</f>
        <v>14415841.516535141</v>
      </c>
      <c r="BR1399" s="10">
        <f t="shared" ca="1" si="1064"/>
        <v>67281977.490690395</v>
      </c>
      <c r="BS1399" s="82">
        <f t="shared" ca="1" si="1045"/>
        <v>-2.3433848477536824E-9</v>
      </c>
      <c r="BT1399" s="82">
        <f t="shared" ca="1" si="1046"/>
        <v>-3.4288309057018498E-10</v>
      </c>
      <c r="BU1399" s="82">
        <f t="shared" ca="1" si="1047"/>
        <v>-4.2578247660364599E-9</v>
      </c>
      <c r="BV1399" s="82">
        <f t="shared" ca="1" si="1048"/>
        <v>-2.9943922343414556E-9</v>
      </c>
      <c r="BW1399" s="82">
        <f t="shared" ca="1" si="1065"/>
        <v>-9.9384849387017825E-9</v>
      </c>
      <c r="BX1399" s="10">
        <f t="shared" ca="1" si="1049"/>
        <v>-1.8625994260191893E-12</v>
      </c>
      <c r="BY1399" s="10">
        <f t="shared" ca="1" si="1050"/>
        <v>2.8902850229962428E-12</v>
      </c>
      <c r="BZ1399" s="10">
        <f t="shared" ca="1" si="1051"/>
        <v>-3.5034723983035463E-11</v>
      </c>
      <c r="CA1399" s="10">
        <f t="shared" ca="1" si="1052"/>
        <v>-2.0257049910634696E-11</v>
      </c>
      <c r="CB1399" s="10">
        <v>0</v>
      </c>
      <c r="CC1399" s="82">
        <f t="shared" ca="1" si="1053"/>
        <v>3.9725652202851362E-13</v>
      </c>
      <c r="CD1399" s="82">
        <f t="shared" ca="1" si="1054"/>
        <v>3.4270724516460853E-13</v>
      </c>
      <c r="CE1399" s="82">
        <f t="shared" ca="1" si="1055"/>
        <v>1.8915613015532971E-10</v>
      </c>
      <c r="CF1399" s="82">
        <f t="shared" ca="1" si="1056"/>
        <v>3.7028113764059381E-11</v>
      </c>
      <c r="CG1399" s="82">
        <f t="shared" ca="1" si="1066"/>
        <v>2.269242076865822E-10</v>
      </c>
      <c r="CH1399" s="13" t="str">
        <f t="shared" ca="1" si="1018"/>
        <v/>
      </c>
      <c r="CI1399" s="81">
        <f t="shared" ca="1" si="1027"/>
        <v>0.1131775965863165</v>
      </c>
      <c r="CJ1399" s="81">
        <f t="shared" ca="1" si="1028"/>
        <v>0.13063724757458739</v>
      </c>
      <c r="CK1399" s="81">
        <f t="shared" ca="1" si="1029"/>
        <v>0.39004625943939081</v>
      </c>
      <c r="CL1399" s="81">
        <f t="shared" ca="1" si="1030"/>
        <v>0.17284488538116416</v>
      </c>
      <c r="CM1399" s="89">
        <f t="shared" ca="1" si="1019"/>
        <v>0.80670598898145884</v>
      </c>
    </row>
    <row r="1400" spans="1:91" x14ac:dyDescent="0.3">
      <c r="A1400">
        <v>1335</v>
      </c>
      <c r="B1400" s="3">
        <f t="shared" si="1032"/>
        <v>3.8972222222222221</v>
      </c>
      <c r="C1400" s="3">
        <f t="shared" si="1020"/>
        <v>44.5</v>
      </c>
      <c r="D1400" s="4">
        <f t="shared" ca="1" si="1057"/>
        <v>1400</v>
      </c>
      <c r="E1400" s="58">
        <f>(0.5*(COS(B1400*2*PI())+1)*('key variables'!$B$4-'key variables'!$B$6)+'key variables'!$B$6)/'key variables'!$B$4</f>
        <v>1</v>
      </c>
      <c r="F1400" s="10">
        <f t="shared" ca="1" si="1021"/>
        <v>11689222.907461114</v>
      </c>
      <c r="G1400" s="10">
        <f t="shared" ca="1" si="1022"/>
        <v>13492492.798713122</v>
      </c>
      <c r="H1400" s="10">
        <f t="shared" ca="1" si="1023"/>
        <v>40309474.521088287</v>
      </c>
      <c r="I1400" s="10">
        <f t="shared" ca="1" si="1024"/>
        <v>17912154.249750931</v>
      </c>
      <c r="J1400" s="10">
        <f t="shared" ca="1" si="1058"/>
        <v>83403344.477013454</v>
      </c>
      <c r="K1400" s="82">
        <f t="shared" ca="1" si="1034"/>
        <v>2249832.832292099</v>
      </c>
      <c r="L1400" s="82">
        <f t="shared" ca="1" si="1035"/>
        <v>2596909.4377209195</v>
      </c>
      <c r="M1400" s="82">
        <f t="shared" ca="1" si="1036"/>
        <v>7778311.98309422</v>
      </c>
      <c r="N1400" s="82">
        <f t="shared" ca="1" si="1037"/>
        <v>3496312.733215793</v>
      </c>
      <c r="O1400" s="82">
        <f t="shared" ca="1" si="1059"/>
        <v>16121366.986323033</v>
      </c>
      <c r="P1400" s="10">
        <f ca="1">IF(IF($A1400&gt;='key variables'!$B$26,K1400*SUMPRODUCT(Z1400:AC1400,'control variables'!$O$3:$R$3)/J1400+F$65*'key variables'!$B$25/scenario!J$65,K1400*SUMPRODUCT(Z1400:AC1400,'control variables'!$O$7:$R$7)/J1400+F$65*'key variables'!$B$25/scenario!J$65)&lt;'key variables'!$B$28,0,IF($A1400&gt;='key variables'!$B$26,K1400*SUMPRODUCT(Z1400:AC1400,'control variables'!$O$3:$R$3)/J1400+F$65*'key variables'!$B$25/scenario!J$65,K1400*SUMPRODUCT(Z1400:AC1400,'control variables'!$O$7:$R$7)/J1400+F$65*'key variables'!$B$25/scenario!J$65))</f>
        <v>2.7011550046347477E-77</v>
      </c>
      <c r="Q1400" s="10">
        <f ca="1">IF(IF($A1400&gt;='key variables'!$B$26,L1400*SUMPRODUCT(Z1400:AC1400,'control variables'!$O$4:$R$4)/J1400+G$65*'key variables'!$B$25/scenario!J$65,L1400*SUMPRODUCT(Z1400:AC1400,'control variables'!$O$7:$R$7)/J1400+G$65*'key variables'!$B$25/scenario!J$65)&lt;'key variables'!$B$28,0,IF($A1400&gt;='key variables'!$B$26,L1400*SUMPRODUCT(Z1400:AC1400,'control variables'!$O$4:$R$4)/J1400+G$65*'key variables'!$B$25/scenario!J$65,L1400*SUMPRODUCT(Z1400:AC1400,'control variables'!$O$7:$R$7)/J1400+G$65*'key variables'!$B$25/scenario!J$65))</f>
        <v>3.1178560573927773E-77</v>
      </c>
      <c r="R1400" s="10">
        <f ca="1">IF(IF($A1400&gt;='key variables'!$B$26,M1400*SUMPRODUCT(Z1400:AC1400,'control variables'!$O$5:$R$5)/J1400+H$65*'key variables'!$B$25/scenario!J$65,M1400*SUMPRODUCT(Z1400:AC1400,'control variables'!$O$7:$R$7)/J1400+H$65*'key variables'!$B$25/scenario!J$65)&lt;'key variables'!$B$28,0,IF($A1400&gt;='key variables'!$B$26,M1400*SUMPRODUCT(Z1400:AC1400,'control variables'!$O$5:$R$5)/J1400+H$65*'key variables'!$B$25/scenario!J$65,M1400*SUMPRODUCT(Z1400:AC1400,'control variables'!$O$7:$R$7)/J1400+H$65*'key variables'!$B$25/scenario!J$65))</f>
        <v>9.3386610948068734E-77</v>
      </c>
      <c r="S1400" s="10">
        <f ca="1">IF(IF($A1400&gt;='key variables'!$B$26,N1400*SUMPRODUCT(Z1400:AC1400,'control variables'!$O$6:$R$6)/J1400+I$65*'key variables'!$B$25/scenario!J$65,N1400*SUMPRODUCT(Z1400:AC1400,'control variables'!$O$7:$R$7)/J1400+I$65*'key variables'!$B$25/scenario!J$65)&lt;'key variables'!$B$28,0,IF($A1400&gt;='key variables'!$B$26,N1400*SUMPRODUCT(Z1400:AC1400,'control variables'!$O$6:$R$6)/J1400+I$65*'key variables'!$B$25/scenario!J$65,N1400*SUMPRODUCT(Z1400:AC1400,'control variables'!$O$7:$R$7)/J1400+I$65*'key variables'!$B$25/scenario!J$65))</f>
        <v>4.1976819350940527E-77</v>
      </c>
      <c r="T1400" s="10">
        <f t="shared" ca="1" si="1031"/>
        <v>1.9355354091928451E-76</v>
      </c>
      <c r="U1400" s="82">
        <f ca="1">SUMPRODUCT(P1370:P1399,'control variables'!AD$7:AD$36)</f>
        <v>5.7269483173456879E-77</v>
      </c>
      <c r="V1400" s="82">
        <f ca="1">SUMPRODUCT(Q1370:Q1399,'control variables'!AE$7:AE$36)</f>
        <v>6.6104316379378256E-77</v>
      </c>
      <c r="W1400" s="82">
        <f ca="1">SUMPRODUCT(R1370:R1399,'control variables'!AF$7:AF$36)</f>
        <v>1.9799689152010639E-76</v>
      </c>
      <c r="X1400" s="82">
        <f ca="1">SUMPRODUCT(S1370:S1399,'control variables'!AG$7:AG$36)</f>
        <v>8.8998622639910199E-77</v>
      </c>
      <c r="Y1400" s="82">
        <f t="shared" ca="1" si="1025"/>
        <v>4.1036931371285176E-76</v>
      </c>
      <c r="Z1400" s="10">
        <f ca="1">IF($A1400&gt;='key variables'!$B$26,SUMPRODUCT(P1370:P1399,'control variables'!V$7:V$36)*$E1400,SUMPRODUCT(P1370:P1399,'control variables'!Z$7:Z$36)*$E1400)</f>
        <v>1.3974333660941237E-76</v>
      </c>
      <c r="AA1400" s="10">
        <f ca="1">IF($A1400&gt;='key variables'!$B$26,SUMPRODUCT(Q1370:Q1399,'control variables'!W$7:W$36)*$E1400,SUMPRODUCT(Q1370:Q1399,'control variables'!AA$7:AA$36)*$E1400)</f>
        <v>1.6130122402466494E-76</v>
      </c>
      <c r="AB1400" s="10">
        <f ca="1">IF($A1400&gt;='key variables'!$B$26,SUMPRODUCT(R1370:R1399,'control variables'!X$7:X$36)*$E1400,SUMPRODUCT(R1370:R1399,'control variables'!AB$7:AB$36)*$E1400)</f>
        <v>4.8313245948996756E-76</v>
      </c>
      <c r="AC1400" s="10">
        <f ca="1">IF($A1400&gt;='key variables'!$B$26,SUMPRODUCT(S1370:S1399,'control variables'!Y$7:Y$36)*$E1400,SUMPRODUCT(S1370:S1399,'control variables'!AC$7:AC$36)*$E1400)</f>
        <v>2.1716564900147893E-76</v>
      </c>
      <c r="AD1400" s="10">
        <f t="shared" ca="1" si="1026"/>
        <v>1.0013426691255237E-75</v>
      </c>
      <c r="AE1400" s="82">
        <f ca="1">SUMPRODUCT(P1370:P1399,'control variables'!AL$7:AL$36)</f>
        <v>1.9026762608792985E-76</v>
      </c>
      <c r="AF1400" s="82">
        <f ca="1">SUMPRODUCT(Q1370:Q1399,'control variables'!AM$7:AM$36)</f>
        <v>2.1904554001020016E-76</v>
      </c>
      <c r="AG1400" s="82">
        <f ca="1">SUMPRODUCT(R1370:R1399,'control variables'!AN$7:AN$36)</f>
        <v>6.2455640224412479E-76</v>
      </c>
      <c r="AH1400" s="82">
        <f ca="1">SUMPRODUCT(S1370:S1399,'control variables'!AO$7:AO$36)</f>
        <v>2.7042672705142038E-76</v>
      </c>
      <c r="AI1400" s="82">
        <f t="shared" ca="1" si="1038"/>
        <v>1.3042962953936752E-75</v>
      </c>
      <c r="AJ1400" s="10">
        <f ca="1">SUMPRODUCT(P1370:P1399,'control variables'!AP$7:AP$36)</f>
        <v>1.818014567630249E-79</v>
      </c>
      <c r="AK1400" s="10">
        <f ca="1">SUMPRODUCT(Q1370:Q1399,'control variables'!AQ$7:AQ$36)</f>
        <v>5.2461888732675271E-79</v>
      </c>
      <c r="AL1400" s="10">
        <f ca="1">SUMPRODUCT(R1370:R1399,'control variables'!AR$7:AR$36)</f>
        <v>1.885618028220098E-77</v>
      </c>
      <c r="AM1400" s="10">
        <f ca="1">SUMPRODUCT(S1370:S1399,'control variables'!AS$7:AS$36)</f>
        <v>1.412626616241013E-77</v>
      </c>
      <c r="AN1400" s="10">
        <f t="shared" ca="1" si="1060"/>
        <v>3.3688866788700885E-77</v>
      </c>
      <c r="AO1400" s="82">
        <f ca="1">SUMPRODUCT(P1370:P1399,'control variables'!AX$7:AX$36)</f>
        <v>2.4722223703303824E-79</v>
      </c>
      <c r="AP1400" s="82">
        <f ca="1">SUMPRODUCT(Q1370:Q1399,'control variables'!AY$7:AY$36)</f>
        <v>5.7072130102350791E-79</v>
      </c>
      <c r="AQ1400" s="82">
        <f ca="1">SUMPRODUCT(R1370:R1399,'control variables'!AZ$7:AZ$36)</f>
        <v>5.1283055199501468E-78</v>
      </c>
      <c r="AR1400" s="82">
        <f ca="1">SUMPRODUCT(S1370:S1399,'control variables'!BA$7:BA$36)</f>
        <v>3.841913242914586E-78</v>
      </c>
      <c r="AS1400" s="82">
        <f t="shared" ca="1" si="1061"/>
        <v>9.7881623009212783E-78</v>
      </c>
      <c r="AT1400" s="10">
        <f ca="1">SUMPRODUCT(P1370:P1399,'control variables'!AT$7:AT$36)</f>
        <v>-2.1818327151229376E-79</v>
      </c>
      <c r="AU1400" s="10">
        <f ca="1">SUMPRODUCT(Q1370:Q1399,'control variables'!AU$7:AU$36)</f>
        <v>2.3668085079608752E-79</v>
      </c>
      <c r="AV1400" s="10">
        <f ca="1">SUMPRODUCT(R1370:R1399,'control variables'!AV$7:AV$36)</f>
        <v>1.0191667102701558E-76</v>
      </c>
      <c r="AW1400" s="10">
        <f ca="1">SUMPRODUCT(S1370:S1399,'control variables'!AW$7:AW$36)</f>
        <v>7.6351731886727934E-77</v>
      </c>
      <c r="AX1400" s="10">
        <f t="shared" ca="1" si="1039"/>
        <v>1.7828690049302731E-76</v>
      </c>
      <c r="AY1400" s="82">
        <f ca="1">SUMPRODUCT(P1370:P1399,'control variables'!BB$7:BB$36)</f>
        <v>7.9079749439141673E-79</v>
      </c>
      <c r="AZ1400" s="82">
        <f ca="1">SUMPRODUCT(Q1370:Q1399,'control variables'!BC$7:BC$36)</f>
        <v>2.016532200491261E-78</v>
      </c>
      <c r="BA1400" s="82">
        <f ca="1">SUMPRODUCT(R1370:R1399,'control variables'!BD$7:BD$36)</f>
        <v>1.4116345245261203E-77</v>
      </c>
      <c r="BB1400" s="82">
        <f ca="1">SUMPRODUCT(S1370:S1399,'control variables'!BE$7:BE$36)</f>
        <v>2.0060334290618598E-78</v>
      </c>
      <c r="BC1400" s="82">
        <f t="shared" ca="1" si="1062"/>
        <v>1.8929708369205741E-77</v>
      </c>
      <c r="BD1400" s="10">
        <f ca="1">SUMPRODUCT(P1370:P1399,'control variables'!BF$7:BF$36)</f>
        <v>1.6542794784335831E-79</v>
      </c>
      <c r="BE1400" s="10">
        <f ca="1">SUMPRODUCT(Q1370:Q1399,'control variables'!BG$7:BG$36)</f>
        <v>1.9094814194686151E-79</v>
      </c>
      <c r="BF1400" s="10">
        <f ca="1">SUMPRODUCT(R1370:R1399,'control variables'!BH$7:BH$36)</f>
        <v>5.7193146556482415E-78</v>
      </c>
      <c r="BG1400" s="10">
        <f ca="1">SUMPRODUCT(S1370:S1399,'control variables'!BI$7:BI$36)</f>
        <v>1.2854018133543682E-77</v>
      </c>
      <c r="BH1400" s="10">
        <f t="shared" ca="1" si="1063"/>
        <v>1.8929708878982145E-77</v>
      </c>
      <c r="BI1400" s="82">
        <f t="shared" ca="1" si="1040"/>
        <v>1.90840240310809E-76</v>
      </c>
      <c r="BJ1400" s="82">
        <f t="shared" ca="1" si="1041"/>
        <v>2.2129875306148748E-76</v>
      </c>
      <c r="BK1400" s="82">
        <f t="shared" ca="1" si="1042"/>
        <v>7.405894185164015E-76</v>
      </c>
      <c r="BL1400" s="82">
        <f t="shared" ca="1" si="1043"/>
        <v>3.4878449236721019E-76</v>
      </c>
      <c r="BM1400" s="82">
        <f t="shared" ca="1" si="1033"/>
        <v>1.5015129042559081E-75</v>
      </c>
      <c r="BN1400" s="10">
        <f ca="1">BN1399+BI1400-INDIRECT(ADDRESS(MAX($D1400-'key variables'!$B$9*30,34),scenario!BI$4),TRUE)</f>
        <v>9439390.0751690175</v>
      </c>
      <c r="BO1400" s="10">
        <f ca="1">BO1399+BJ1400-INDIRECT(ADDRESS(MAX($D1400-'key variables'!$B$9*30,34),scenario!BJ$4),TRUE)</f>
        <v>10895583.360992203</v>
      </c>
      <c r="BP1400" s="10">
        <f ca="1">BP1399+BK1400-INDIRECT(ADDRESS(MAX($D1400-'key variables'!$B$9*30,34),scenario!BK$4),TRUE)</f>
        <v>32531162.537994072</v>
      </c>
      <c r="BQ1400" s="10">
        <f ca="1">BQ1399+BL1400-INDIRECT(ADDRESS(MAX($D1400-'key variables'!$B$9*30,34),scenario!BL$4),TRUE)</f>
        <v>14415841.516535141</v>
      </c>
      <c r="BR1400" s="10">
        <f t="shared" ca="1" si="1064"/>
        <v>67281977.490690395</v>
      </c>
      <c r="BS1400" s="82">
        <f t="shared" ca="1" si="1045"/>
        <v>-2.3433848477536824E-9</v>
      </c>
      <c r="BT1400" s="82">
        <f t="shared" ca="1" si="1046"/>
        <v>-3.4288309057018498E-10</v>
      </c>
      <c r="BU1400" s="82">
        <f t="shared" ca="1" si="1047"/>
        <v>-4.2578247660364599E-9</v>
      </c>
      <c r="BV1400" s="82">
        <f t="shared" ca="1" si="1048"/>
        <v>-2.9943922343414556E-9</v>
      </c>
      <c r="BW1400" s="82">
        <f t="shared" ca="1" si="1065"/>
        <v>-9.9384849387017825E-9</v>
      </c>
      <c r="BX1400" s="10">
        <f t="shared" ca="1" si="1049"/>
        <v>-1.8625994260191893E-12</v>
      </c>
      <c r="BY1400" s="10">
        <f t="shared" ca="1" si="1050"/>
        <v>2.8902850229962428E-12</v>
      </c>
      <c r="BZ1400" s="10">
        <f t="shared" ca="1" si="1051"/>
        <v>-3.5034723983035463E-11</v>
      </c>
      <c r="CA1400" s="10">
        <f t="shared" ca="1" si="1052"/>
        <v>-2.0257049910634696E-11</v>
      </c>
      <c r="CB1400" s="10">
        <v>0</v>
      </c>
      <c r="CC1400" s="82">
        <f t="shared" ca="1" si="1053"/>
        <v>3.9725652202851362E-13</v>
      </c>
      <c r="CD1400" s="82">
        <f t="shared" ca="1" si="1054"/>
        <v>3.4270724516460853E-13</v>
      </c>
      <c r="CE1400" s="82">
        <f t="shared" ca="1" si="1055"/>
        <v>1.8915613015532971E-10</v>
      </c>
      <c r="CF1400" s="82">
        <f t="shared" ca="1" si="1056"/>
        <v>3.7028113764059381E-11</v>
      </c>
      <c r="CG1400" s="82">
        <f t="shared" ca="1" si="1066"/>
        <v>2.269242076865822E-10</v>
      </c>
      <c r="CH1400" s="13" t="str">
        <f t="shared" ca="1" si="1018"/>
        <v/>
      </c>
      <c r="CI1400" s="81">
        <f t="shared" ca="1" si="1027"/>
        <v>0.1131775965863165</v>
      </c>
      <c r="CJ1400" s="81">
        <f t="shared" ca="1" si="1028"/>
        <v>0.13063724757458739</v>
      </c>
      <c r="CK1400" s="81">
        <f t="shared" ca="1" si="1029"/>
        <v>0.39004625943939081</v>
      </c>
      <c r="CL1400" s="81">
        <f t="shared" ca="1" si="1030"/>
        <v>0.17284488538116416</v>
      </c>
      <c r="CM1400" s="89">
        <f t="shared" ca="1" si="1019"/>
        <v>0.80670598898145884</v>
      </c>
    </row>
    <row r="1401" spans="1:91" x14ac:dyDescent="0.3">
      <c r="A1401">
        <v>1336</v>
      </c>
      <c r="B1401" s="3">
        <f t="shared" si="1032"/>
        <v>3.9</v>
      </c>
      <c r="C1401" s="3">
        <f t="shared" si="1020"/>
        <v>44.533333333333331</v>
      </c>
      <c r="D1401" s="4">
        <f t="shared" ca="1" si="1057"/>
        <v>1401</v>
      </c>
      <c r="E1401" s="58">
        <f>(0.5*(COS(B1401*2*PI())+1)*('key variables'!$B$4-'key variables'!$B$6)+'key variables'!$B$6)/'key variables'!$B$4</f>
        <v>1</v>
      </c>
      <c r="F1401" s="10">
        <f t="shared" ca="1" si="1021"/>
        <v>11689222.907461114</v>
      </c>
      <c r="G1401" s="10">
        <f t="shared" ca="1" si="1022"/>
        <v>13492492.798713122</v>
      </c>
      <c r="H1401" s="10">
        <f t="shared" ca="1" si="1023"/>
        <v>40309474.521088287</v>
      </c>
      <c r="I1401" s="10">
        <f t="shared" ca="1" si="1024"/>
        <v>17912154.249750931</v>
      </c>
      <c r="J1401" s="10">
        <f t="shared" ca="1" si="1058"/>
        <v>83403344.477013454</v>
      </c>
      <c r="K1401" s="82">
        <f t="shared" ca="1" si="1034"/>
        <v>2249832.832292099</v>
      </c>
      <c r="L1401" s="82">
        <f t="shared" ca="1" si="1035"/>
        <v>2596909.4377209195</v>
      </c>
      <c r="M1401" s="82">
        <f t="shared" ca="1" si="1036"/>
        <v>7778311.98309422</v>
      </c>
      <c r="N1401" s="82">
        <f t="shared" ca="1" si="1037"/>
        <v>3496312.733215793</v>
      </c>
      <c r="O1401" s="82">
        <f t="shared" ca="1" si="1059"/>
        <v>16121366.986323033</v>
      </c>
      <c r="P1401" s="10">
        <f ca="1">IF(IF($A1401&gt;='key variables'!$B$26,K1401*SUMPRODUCT(Z1401:AC1401,'control variables'!$O$3:$R$3)/J1401+F$65*'key variables'!$B$25/scenario!J$65,K1401*SUMPRODUCT(Z1401:AC1401,'control variables'!$O$7:$R$7)/J1401+F$65*'key variables'!$B$25/scenario!J$65)&lt;'key variables'!$B$28,0,IF($A1401&gt;='key variables'!$B$26,K1401*SUMPRODUCT(Z1401:AC1401,'control variables'!$O$3:$R$3)/J1401+F$65*'key variables'!$B$25/scenario!J$65,K1401*SUMPRODUCT(Z1401:AC1401,'control variables'!$O$7:$R$7)/J1401+F$65*'key variables'!$B$25/scenario!J$65))</f>
        <v>2.3242067346951158E-77</v>
      </c>
      <c r="Q1401" s="10">
        <f ca="1">IF(IF($A1401&gt;='key variables'!$B$26,L1401*SUMPRODUCT(Z1401:AC1401,'control variables'!$O$4:$R$4)/J1401+G$65*'key variables'!$B$25/scenario!J$65,L1401*SUMPRODUCT(Z1401:AC1401,'control variables'!$O$7:$R$7)/J1401+G$65*'key variables'!$B$25/scenario!J$65)&lt;'key variables'!$B$28,0,IF($A1401&gt;='key variables'!$B$26,L1401*SUMPRODUCT(Z1401:AC1401,'control variables'!$O$4:$R$4)/J1401+G$65*'key variables'!$B$25/scenario!J$65,L1401*SUMPRODUCT(Z1401:AC1401,'control variables'!$O$7:$R$7)/J1401+G$65*'key variables'!$B$25/scenario!J$65))</f>
        <v>2.6827568332688626E-77</v>
      </c>
      <c r="R1401" s="10">
        <f ca="1">IF(IF($A1401&gt;='key variables'!$B$26,M1401*SUMPRODUCT(Z1401:AC1401,'control variables'!$O$5:$R$5)/J1401+H$65*'key variables'!$B$25/scenario!J$65,M1401*SUMPRODUCT(Z1401:AC1401,'control variables'!$O$7:$R$7)/J1401+H$65*'key variables'!$B$25/scenario!J$65)&lt;'key variables'!$B$28,0,IF($A1401&gt;='key variables'!$B$26,M1401*SUMPRODUCT(Z1401:AC1401,'control variables'!$O$5:$R$5)/J1401+H$65*'key variables'!$B$25/scenario!J$65,M1401*SUMPRODUCT(Z1401:AC1401,'control variables'!$O$7:$R$7)/J1401+H$65*'key variables'!$B$25/scenario!J$65))</f>
        <v>8.0354437166112808E-77</v>
      </c>
      <c r="S1401" s="10">
        <f ca="1">IF(IF($A1401&gt;='key variables'!$B$26,N1401*SUMPRODUCT(Z1401:AC1401,'control variables'!$O$6:$R$6)/J1401+I$65*'key variables'!$B$25/scenario!J$65,N1401*SUMPRODUCT(Z1401:AC1401,'control variables'!$O$7:$R$7)/J1401+I$65*'key variables'!$B$25/scenario!J$65)&lt;'key variables'!$B$28,0,IF($A1401&gt;='key variables'!$B$26,N1401*SUMPRODUCT(Z1401:AC1401,'control variables'!$O$6:$R$6)/J1401+I$65*'key variables'!$B$25/scenario!J$65,N1401*SUMPRODUCT(Z1401:AC1401,'control variables'!$O$7:$R$7)/J1401+I$65*'key variables'!$B$25/scenario!J$65))</f>
        <v>3.6118921746117552E-77</v>
      </c>
      <c r="T1401" s="10">
        <f t="shared" ca="1" si="1031"/>
        <v>1.6654299459187015E-76</v>
      </c>
      <c r="U1401" s="82">
        <f ca="1">SUMPRODUCT(P1371:P1400,'control variables'!AD$7:AD$36)</f>
        <v>4.9277482505027791E-77</v>
      </c>
      <c r="V1401" s="82">
        <f ca="1">SUMPRODUCT(Q1371:Q1400,'control variables'!AE$7:AE$36)</f>
        <v>5.6879407904302362E-77</v>
      </c>
      <c r="W1401" s="82">
        <f ca="1">SUMPRODUCT(R1371:R1400,'control variables'!AF$7:AF$36)</f>
        <v>1.7036627217990999E-76</v>
      </c>
      <c r="X1401" s="82">
        <f ca="1">SUMPRODUCT(S1371:S1400,'control variables'!AG$7:AG$36)</f>
        <v>7.6578796019978507E-77</v>
      </c>
      <c r="Y1401" s="82">
        <f t="shared" ca="1" si="1025"/>
        <v>3.5310195860921865E-76</v>
      </c>
      <c r="Z1401" s="10">
        <f ca="1">IF($A1401&gt;='key variables'!$B$26,SUMPRODUCT(P1371:P1400,'control variables'!V$7:V$36)*$E1401,SUMPRODUCT(P1371:P1400,'control variables'!Z$7:Z$36)*$E1401)</f>
        <v>1.2024204590964649E-76</v>
      </c>
      <c r="AA1401" s="10">
        <f ca="1">IF($A1401&gt;='key variables'!$B$26,SUMPRODUCT(Q1371:Q1400,'control variables'!W$7:W$36)*$E1401,SUMPRODUCT(Q1371:Q1400,'control variables'!AA$7:AA$36)*$E1401)</f>
        <v>1.3879151346347327E-76</v>
      </c>
      <c r="AB1401" s="10">
        <f ca="1">IF($A1401&gt;='key variables'!$B$26,SUMPRODUCT(R1371:R1400,'control variables'!X$7:X$36)*$E1401,SUMPRODUCT(R1371:R1400,'control variables'!AB$7:AB$36)*$E1401)</f>
        <v>4.1571095111894073E-76</v>
      </c>
      <c r="AC1401" s="10">
        <f ca="1">IF($A1401&gt;='key variables'!$B$26,SUMPRODUCT(S1371:S1400,'control variables'!Y$7:Y$36)*$E1401,SUMPRODUCT(S1371:S1400,'control variables'!AC$7:AC$36)*$E1401)</f>
        <v>1.8686001472985586E-76</v>
      </c>
      <c r="AD1401" s="10">
        <f t="shared" ca="1" si="1026"/>
        <v>8.6160452522191649E-76</v>
      </c>
      <c r="AE1401" s="82">
        <f ca="1">SUMPRODUCT(P1371:P1400,'control variables'!AL$7:AL$36)</f>
        <v>1.6371563171652047E-76</v>
      </c>
      <c r="AF1401" s="82">
        <f ca="1">SUMPRODUCT(Q1371:Q1400,'control variables'!AM$7:AM$36)</f>
        <v>1.8847756549442352E-76</v>
      </c>
      <c r="AG1401" s="82">
        <f ca="1">SUMPRODUCT(R1371:R1400,'control variables'!AN$7:AN$36)</f>
        <v>5.3739907328607091E-76</v>
      </c>
      <c r="AH1401" s="82">
        <f ca="1">SUMPRODUCT(S1371:S1400,'control variables'!AO$7:AO$36)</f>
        <v>2.3268846814641018E-76</v>
      </c>
      <c r="AI1401" s="82">
        <f t="shared" ca="1" si="1038"/>
        <v>1.122280738643425E-75</v>
      </c>
      <c r="AJ1401" s="10">
        <f ca="1">SUMPRODUCT(P1371:P1400,'control variables'!AP$7:AP$36)</f>
        <v>1.5643092286854603E-79</v>
      </c>
      <c r="AK1401" s="10">
        <f ca="1">SUMPRODUCT(Q1371:Q1400,'control variables'!AQ$7:AQ$36)</f>
        <v>4.5140791586596664E-79</v>
      </c>
      <c r="AL1401" s="10">
        <f ca="1">SUMPRODUCT(R1371:R1400,'control variables'!AR$7:AR$36)</f>
        <v>1.6224785740662416E-77</v>
      </c>
      <c r="AM1401" s="10">
        <f ca="1">SUMPRODUCT(S1371:S1400,'control variables'!AS$7:AS$36)</f>
        <v>1.2154934794350674E-77</v>
      </c>
      <c r="AN1401" s="10">
        <f t="shared" ca="1" si="1060"/>
        <v>2.8987559373747601E-77</v>
      </c>
      <c r="AO1401" s="82">
        <f ca="1">SUMPRODUCT(P1371:P1400,'control variables'!AX$7:AX$36)</f>
        <v>2.1272218265618451E-79</v>
      </c>
      <c r="AP1401" s="82">
        <f ca="1">SUMPRODUCT(Q1371:Q1400,'control variables'!AY$7:AY$36)</f>
        <v>4.9107670207625214E-79</v>
      </c>
      <c r="AQ1401" s="82">
        <f ca="1">SUMPRODUCT(R1371:R1400,'control variables'!AZ$7:AZ$36)</f>
        <v>4.4126465184673827E-78</v>
      </c>
      <c r="AR1401" s="82">
        <f ca="1">SUMPRODUCT(S1371:S1400,'control variables'!BA$7:BA$36)</f>
        <v>3.3057712785734304E-78</v>
      </c>
      <c r="AS1401" s="82">
        <f t="shared" ca="1" si="1061"/>
        <v>8.4222166817732502E-78</v>
      </c>
      <c r="AT1401" s="10">
        <f ca="1">SUMPRODUCT(P1371:P1400,'control variables'!AT$7:AT$36)</f>
        <v>-1.8773562723226868E-79</v>
      </c>
      <c r="AU1401" s="10">
        <f ca="1">SUMPRODUCT(Q1371:Q1400,'control variables'!AU$7:AU$36)</f>
        <v>2.0365185502118962E-79</v>
      </c>
      <c r="AV1401" s="10">
        <f ca="1">SUMPRODUCT(R1371:R1400,'control variables'!AV$7:AV$36)</f>
        <v>8.7694120763990225E-77</v>
      </c>
      <c r="AW1401" s="10">
        <f ca="1">SUMPRODUCT(S1371:S1400,'control variables'!AW$7:AW$36)</f>
        <v>6.5696788652365665E-77</v>
      </c>
      <c r="AX1401" s="10">
        <f t="shared" ca="1" si="1039"/>
        <v>1.5340682564414482E-76</v>
      </c>
      <c r="AY1401" s="82">
        <f ca="1">SUMPRODUCT(P1371:P1400,'control variables'!BB$7:BB$36)</f>
        <v>6.8044109245522031E-79</v>
      </c>
      <c r="AZ1401" s="82">
        <f ca="1">SUMPRODUCT(Q1371:Q1400,'control variables'!BC$7:BC$36)</f>
        <v>1.7351235723494167E-78</v>
      </c>
      <c r="BA1401" s="82">
        <f ca="1">SUMPRODUCT(R1371:R1400,'control variables'!BD$7:BD$36)</f>
        <v>1.2146398348862601E-77</v>
      </c>
      <c r="BB1401" s="82">
        <f ca="1">SUMPRODUCT(S1371:S1400,'control variables'!BE$7:BE$36)</f>
        <v>1.7260899125926202E-78</v>
      </c>
      <c r="BC1401" s="82">
        <f t="shared" ca="1" si="1062"/>
        <v>1.6288052926259857E-77</v>
      </c>
      <c r="BD1401" s="10">
        <f ca="1">SUMPRODUCT(P1371:P1400,'control variables'!BF$7:BF$36)</f>
        <v>1.4234234978170623E-79</v>
      </c>
      <c r="BE1401" s="10">
        <f ca="1">SUMPRODUCT(Q1371:Q1400,'control variables'!BG$7:BG$36)</f>
        <v>1.6430118106103493E-79</v>
      </c>
      <c r="BF1401" s="10">
        <f ca="1">SUMPRODUCT(R1371:R1400,'control variables'!BH$7:BH$36)</f>
        <v>4.9211798721989992E-78</v>
      </c>
      <c r="BG1401" s="10">
        <f ca="1">SUMPRODUCT(S1371:S1400,'control variables'!BI$7:BI$36)</f>
        <v>1.1060229961854831E-77</v>
      </c>
      <c r="BH1401" s="10">
        <f t="shared" ca="1" si="1063"/>
        <v>1.6288053364896571E-77</v>
      </c>
      <c r="BI1401" s="82">
        <f t="shared" ca="1" si="1040"/>
        <v>1.6420833718174341E-76</v>
      </c>
      <c r="BJ1401" s="82">
        <f t="shared" ca="1" si="1041"/>
        <v>1.9041634092179412E-76</v>
      </c>
      <c r="BK1401" s="82">
        <f t="shared" ca="1" si="1042"/>
        <v>6.3723959239892382E-76</v>
      </c>
      <c r="BL1401" s="82">
        <f t="shared" ca="1" si="1043"/>
        <v>3.001113467113685E-76</v>
      </c>
      <c r="BM1401" s="82">
        <f t="shared" ca="1" si="1033"/>
        <v>1.2919756172138298E-75</v>
      </c>
      <c r="BN1401" s="10">
        <f ca="1">BN1400+BI1401-INDIRECT(ADDRESS(MAX($D1401-'key variables'!$B$9*30,34),scenario!BI$4),TRUE)</f>
        <v>9439390.0751690175</v>
      </c>
      <c r="BO1401" s="10">
        <f ca="1">BO1400+BJ1401-INDIRECT(ADDRESS(MAX($D1401-'key variables'!$B$9*30,34),scenario!BJ$4),TRUE)</f>
        <v>10895583.360992203</v>
      </c>
      <c r="BP1401" s="10">
        <f ca="1">BP1400+BK1401-INDIRECT(ADDRESS(MAX($D1401-'key variables'!$B$9*30,34),scenario!BK$4),TRUE)</f>
        <v>32531162.537994072</v>
      </c>
      <c r="BQ1401" s="10">
        <f ca="1">BQ1400+BL1401-INDIRECT(ADDRESS(MAX($D1401-'key variables'!$B$9*30,34),scenario!BL$4),TRUE)</f>
        <v>14415841.516535141</v>
      </c>
      <c r="BR1401" s="10">
        <f t="shared" ca="1" si="1064"/>
        <v>67281977.490690395</v>
      </c>
      <c r="BS1401" s="82">
        <f t="shared" ca="1" si="1045"/>
        <v>-2.3433848477536824E-9</v>
      </c>
      <c r="BT1401" s="82">
        <f t="shared" ca="1" si="1046"/>
        <v>-3.4288309057018498E-10</v>
      </c>
      <c r="BU1401" s="82">
        <f t="shared" ca="1" si="1047"/>
        <v>-4.2578247660364599E-9</v>
      </c>
      <c r="BV1401" s="82">
        <f t="shared" ca="1" si="1048"/>
        <v>-2.9943922343414556E-9</v>
      </c>
      <c r="BW1401" s="82">
        <f t="shared" ca="1" si="1065"/>
        <v>-9.9384849387017825E-9</v>
      </c>
      <c r="BX1401" s="10">
        <f t="shared" ca="1" si="1049"/>
        <v>-1.8625994260191893E-12</v>
      </c>
      <c r="BY1401" s="10">
        <f t="shared" ca="1" si="1050"/>
        <v>2.8902850229962428E-12</v>
      </c>
      <c r="BZ1401" s="10">
        <f t="shared" ca="1" si="1051"/>
        <v>-3.5034723983035463E-11</v>
      </c>
      <c r="CA1401" s="10">
        <f t="shared" ca="1" si="1052"/>
        <v>-2.0257049910634696E-11</v>
      </c>
      <c r="CB1401" s="10">
        <v>0</v>
      </c>
      <c r="CC1401" s="82">
        <f t="shared" ca="1" si="1053"/>
        <v>3.9725652202851362E-13</v>
      </c>
      <c r="CD1401" s="82">
        <f t="shared" ca="1" si="1054"/>
        <v>3.4270724516460853E-13</v>
      </c>
      <c r="CE1401" s="82">
        <f t="shared" ca="1" si="1055"/>
        <v>1.8915613015532971E-10</v>
      </c>
      <c r="CF1401" s="82">
        <f t="shared" ca="1" si="1056"/>
        <v>3.7028113764059381E-11</v>
      </c>
      <c r="CG1401" s="82">
        <f t="shared" ca="1" si="1066"/>
        <v>2.269242076865822E-10</v>
      </c>
      <c r="CH1401" s="13" t="str">
        <f t="shared" ca="1" si="1018"/>
        <v/>
      </c>
      <c r="CI1401" s="81">
        <f t="shared" ca="1" si="1027"/>
        <v>0.1131775965863165</v>
      </c>
      <c r="CJ1401" s="81">
        <f t="shared" ca="1" si="1028"/>
        <v>0.13063724757458739</v>
      </c>
      <c r="CK1401" s="81">
        <f t="shared" ca="1" si="1029"/>
        <v>0.39004625943939081</v>
      </c>
      <c r="CL1401" s="81">
        <f t="shared" ca="1" si="1030"/>
        <v>0.17284488538116416</v>
      </c>
      <c r="CM1401" s="89">
        <f t="shared" ca="1" si="1019"/>
        <v>0.80670598898145884</v>
      </c>
    </row>
    <row r="1402" spans="1:91" x14ac:dyDescent="0.3">
      <c r="A1402">
        <v>1337</v>
      </c>
      <c r="B1402" s="3">
        <f t="shared" si="1032"/>
        <v>3.9027777777777777</v>
      </c>
      <c r="C1402" s="3">
        <f t="shared" si="1020"/>
        <v>44.56666666666667</v>
      </c>
      <c r="D1402" s="4">
        <f t="shared" ca="1" si="1057"/>
        <v>1402</v>
      </c>
      <c r="E1402" s="58">
        <f>(0.5*(COS(B1402*2*PI())+1)*('key variables'!$B$4-'key variables'!$B$6)+'key variables'!$B$6)/'key variables'!$B$4</f>
        <v>1</v>
      </c>
      <c r="F1402" s="10">
        <f t="shared" ca="1" si="1021"/>
        <v>11689222.907461114</v>
      </c>
      <c r="G1402" s="10">
        <f t="shared" ca="1" si="1022"/>
        <v>13492492.798713122</v>
      </c>
      <c r="H1402" s="10">
        <f t="shared" ca="1" si="1023"/>
        <v>40309474.521088287</v>
      </c>
      <c r="I1402" s="10">
        <f t="shared" ca="1" si="1024"/>
        <v>17912154.249750931</v>
      </c>
      <c r="J1402" s="10">
        <f t="shared" ca="1" si="1058"/>
        <v>83403344.477013454</v>
      </c>
      <c r="K1402" s="82">
        <f t="shared" ca="1" si="1034"/>
        <v>2249832.832292099</v>
      </c>
      <c r="L1402" s="82">
        <f t="shared" ca="1" si="1035"/>
        <v>2596909.4377209195</v>
      </c>
      <c r="M1402" s="82">
        <f t="shared" ca="1" si="1036"/>
        <v>7778311.98309422</v>
      </c>
      <c r="N1402" s="82">
        <f t="shared" ca="1" si="1037"/>
        <v>3496312.733215793</v>
      </c>
      <c r="O1402" s="82">
        <f t="shared" ca="1" si="1059"/>
        <v>16121366.986323033</v>
      </c>
      <c r="P1402" s="10">
        <f ca="1">IF(IF($A1402&gt;='key variables'!$B$26,K1402*SUMPRODUCT(Z1402:AC1402,'control variables'!$O$3:$R$3)/J1402+F$65*'key variables'!$B$25/scenario!J$65,K1402*SUMPRODUCT(Z1402:AC1402,'control variables'!$O$7:$R$7)/J1402+F$65*'key variables'!$B$25/scenario!J$65)&lt;'key variables'!$B$28,0,IF($A1402&gt;='key variables'!$B$26,K1402*SUMPRODUCT(Z1402:AC1402,'control variables'!$O$3:$R$3)/J1402+F$65*'key variables'!$B$25/scenario!J$65,K1402*SUMPRODUCT(Z1402:AC1402,'control variables'!$O$7:$R$7)/J1402+F$65*'key variables'!$B$25/scenario!J$65))</f>
        <v>1.9998618873531046E-77</v>
      </c>
      <c r="Q1402" s="10">
        <f ca="1">IF(IF($A1402&gt;='key variables'!$B$26,L1402*SUMPRODUCT(Z1402:AC1402,'control variables'!$O$4:$R$4)/J1402+G$65*'key variables'!$B$25/scenario!J$65,L1402*SUMPRODUCT(Z1402:AC1402,'control variables'!$O$7:$R$7)/J1402+G$65*'key variables'!$B$25/scenario!J$65)&lt;'key variables'!$B$28,0,IF($A1402&gt;='key variables'!$B$26,L1402*SUMPRODUCT(Z1402:AC1402,'control variables'!$O$4:$R$4)/J1402+G$65*'key variables'!$B$25/scenario!J$65,L1402*SUMPRODUCT(Z1402:AC1402,'control variables'!$O$7:$R$7)/J1402+G$65*'key variables'!$B$25/scenario!J$65))</f>
        <v>2.3083760423722774E-77</v>
      </c>
      <c r="R1402" s="10">
        <f ca="1">IF(IF($A1402&gt;='key variables'!$B$26,M1402*SUMPRODUCT(Z1402:AC1402,'control variables'!$O$5:$R$5)/J1402+H$65*'key variables'!$B$25/scenario!J$65,M1402*SUMPRODUCT(Z1402:AC1402,'control variables'!$O$7:$R$7)/J1402+H$65*'key variables'!$B$25/scenario!J$65)&lt;'key variables'!$B$28,0,IF($A1402&gt;='key variables'!$B$26,M1402*SUMPRODUCT(Z1402:AC1402,'control variables'!$O$5:$R$5)/J1402+H$65*'key variables'!$B$25/scenario!J$65,M1402*SUMPRODUCT(Z1402:AC1402,'control variables'!$O$7:$R$7)/J1402+H$65*'key variables'!$B$25/scenario!J$65))</f>
        <v>6.9140913314365193E-77</v>
      </c>
      <c r="S1402" s="10">
        <f ca="1">IF(IF($A1402&gt;='key variables'!$B$26,N1402*SUMPRODUCT(Z1402:AC1402,'control variables'!$O$6:$R$6)/J1402+I$65*'key variables'!$B$25/scenario!J$65,N1402*SUMPRODUCT(Z1402:AC1402,'control variables'!$O$7:$R$7)/J1402+I$65*'key variables'!$B$25/scenario!J$65)&lt;'key variables'!$B$28,0,IF($A1402&gt;='key variables'!$B$26,N1402*SUMPRODUCT(Z1402:AC1402,'control variables'!$O$6:$R$6)/J1402+I$65*'key variables'!$B$25/scenario!J$65,N1402*SUMPRODUCT(Z1402:AC1402,'control variables'!$O$7:$R$7)/J1402+I$65*'key variables'!$B$25/scenario!J$65))</f>
        <v>3.1078498282479629E-77</v>
      </c>
      <c r="T1402" s="10">
        <f t="shared" ca="1" si="1031"/>
        <v>1.4330179089409866E-76</v>
      </c>
      <c r="U1402" s="82">
        <f ca="1">SUMPRODUCT(P1372:P1401,'control variables'!AD$7:AD$36)</f>
        <v>4.2400771710801283E-77</v>
      </c>
      <c r="V1402" s="82">
        <f ca="1">SUMPRODUCT(Q1372:Q1401,'control variables'!AE$7:AE$36)</f>
        <v>4.8941842541363613E-77</v>
      </c>
      <c r="W1402" s="82">
        <f ca="1">SUMPRODUCT(R1372:R1401,'control variables'!AF$7:AF$36)</f>
        <v>1.4659152713784772E-76</v>
      </c>
      <c r="X1402" s="82">
        <f ca="1">SUMPRODUCT(S1372:S1401,'control variables'!AG$7:AG$36)</f>
        <v>6.5892165810212285E-77</v>
      </c>
      <c r="Y1402" s="82">
        <f t="shared" ca="1" si="1025"/>
        <v>3.038263072002249E-76</v>
      </c>
      <c r="Z1402" s="10">
        <f ca="1">IF($A1402&gt;='key variables'!$B$26,SUMPRODUCT(P1372:P1401,'control variables'!V$7:V$36)*$E1402,SUMPRODUCT(P1372:P1401,'control variables'!Z$7:Z$36)*$E1402)</f>
        <v>1.0346217540911147E-76</v>
      </c>
      <c r="AA1402" s="10">
        <f ca="1">IF($A1402&gt;='key variables'!$B$26,SUMPRODUCT(Q1372:Q1401,'control variables'!W$7:W$36)*$E1402,SUMPRODUCT(Q1372:Q1401,'control variables'!AA$7:AA$36)*$E1402)</f>
        <v>1.1942305041985248E-76</v>
      </c>
      <c r="AB1402" s="10">
        <f ca="1">IF($A1402&gt;='key variables'!$B$26,SUMPRODUCT(R1372:R1401,'control variables'!X$7:X$36)*$E1402,SUMPRODUCT(R1372:R1401,'control variables'!AB$7:AB$36)*$E1402)</f>
        <v>3.5769816638412567E-76</v>
      </c>
      <c r="AC1402" s="10">
        <f ca="1">IF($A1402&gt;='key variables'!$B$26,SUMPRODUCT(S1372:S1401,'control variables'!Y$7:Y$36)*$E1402,SUMPRODUCT(S1372:S1401,'control variables'!AC$7:AC$36)*$E1402)</f>
        <v>1.6078355515887398E-76</v>
      </c>
      <c r="AD1402" s="10">
        <f t="shared" ca="1" si="1026"/>
        <v>7.4136694737196363E-76</v>
      </c>
      <c r="AE1402" s="82">
        <f ca="1">SUMPRODUCT(P1372:P1401,'control variables'!AL$7:AL$36)</f>
        <v>1.4086898869465464E-76</v>
      </c>
      <c r="AF1402" s="82">
        <f ca="1">SUMPRODUCT(Q1372:Q1401,'control variables'!AM$7:AM$36)</f>
        <v>1.6217537546325067E-76</v>
      </c>
      <c r="AG1402" s="82">
        <f ca="1">SUMPRODUCT(R1372:R1401,'control variables'!AN$7:AN$36)</f>
        <v>4.6240461699061002E-76</v>
      </c>
      <c r="AH1402" s="82">
        <f ca="1">SUMPRODUCT(S1372:S1401,'control variables'!AO$7:AO$36)</f>
        <v>2.0021661245793847E-76</v>
      </c>
      <c r="AI1402" s="82">
        <f t="shared" ca="1" si="1038"/>
        <v>9.6566559360645371E-76</v>
      </c>
      <c r="AJ1402" s="10">
        <f ca="1">SUMPRODUCT(P1372:P1401,'control variables'!AP$7:AP$36)</f>
        <v>1.3460086660032679E-79</v>
      </c>
      <c r="AK1402" s="10">
        <f ca="1">SUMPRODUCT(Q1372:Q1401,'control variables'!AQ$7:AQ$36)</f>
        <v>3.8841359209307368E-79</v>
      </c>
      <c r="AL1402" s="10">
        <f ca="1">SUMPRODUCT(R1372:R1401,'control variables'!AR$7:AR$36)</f>
        <v>1.3960604342486444E-77</v>
      </c>
      <c r="AM1402" s="10">
        <f ca="1">SUMPRODUCT(S1372:S1401,'control variables'!AS$7:AS$36)</f>
        <v>1.0458704243309386E-77</v>
      </c>
      <c r="AN1402" s="10">
        <f t="shared" ca="1" si="1060"/>
        <v>2.4942323044489228E-77</v>
      </c>
      <c r="AO1402" s="82">
        <f ca="1">SUMPRODUCT(P1372:P1401,'control variables'!AX$7:AX$36)</f>
        <v>1.8303663754957413E-79</v>
      </c>
      <c r="AP1402" s="82">
        <f ca="1">SUMPRODUCT(Q1372:Q1401,'control variables'!AY$7:AY$36)</f>
        <v>4.2254656850832162E-79</v>
      </c>
      <c r="AQ1402" s="82">
        <f ca="1">SUMPRODUCT(R1372:R1401,'control variables'!AZ$7:AZ$36)</f>
        <v>3.79685828412415E-78</v>
      </c>
      <c r="AR1402" s="82">
        <f ca="1">SUMPRODUCT(S1372:S1401,'control variables'!BA$7:BA$36)</f>
        <v>2.8444483400022398E-78</v>
      </c>
      <c r="AS1402" s="82">
        <f t="shared" ca="1" si="1061"/>
        <v>7.2468898301842856E-78</v>
      </c>
      <c r="AT1402" s="10">
        <f ca="1">SUMPRODUCT(P1372:P1401,'control variables'!AT$7:AT$36)</f>
        <v>-1.6153697525938625E-79</v>
      </c>
      <c r="AU1402" s="10">
        <f ca="1">SUMPRODUCT(Q1372:Q1401,'control variables'!AU$7:AU$36)</f>
        <v>1.7523208115093191E-79</v>
      </c>
      <c r="AV1402" s="10">
        <f ca="1">SUMPRODUCT(R1372:R1401,'control variables'!AV$7:AV$36)</f>
        <v>7.5456338389730223E-77</v>
      </c>
      <c r="AW1402" s="10">
        <f ca="1">SUMPRODUCT(S1372:S1401,'control variables'!AW$7:AW$36)</f>
        <v>5.6528750986771729E-77</v>
      </c>
      <c r="AX1402" s="10">
        <f t="shared" ca="1" si="1039"/>
        <v>1.3199878448239349E-76</v>
      </c>
      <c r="AY1402" s="82">
        <f ca="1">SUMPRODUCT(P1372:P1401,'control variables'!BB$7:BB$36)</f>
        <v>5.8548501175761812E-79</v>
      </c>
      <c r="AZ1402" s="82">
        <f ca="1">SUMPRODUCT(Q1372:Q1401,'control variables'!BC$7:BC$36)</f>
        <v>1.4929857359030303E-78</v>
      </c>
      <c r="BA1402" s="82">
        <f ca="1">SUMPRODUCT(R1372:R1401,'control variables'!BD$7:BD$36)</f>
        <v>1.0451359065391166E-77</v>
      </c>
      <c r="BB1402" s="82">
        <f ca="1">SUMPRODUCT(S1372:S1401,'control variables'!BE$7:BE$36)</f>
        <v>1.485212730351825E-78</v>
      </c>
      <c r="BC1402" s="82">
        <f t="shared" ca="1" si="1062"/>
        <v>1.4015042543403639E-77</v>
      </c>
      <c r="BD1402" s="10">
        <f ca="1">SUMPRODUCT(P1372:P1401,'control variables'!BF$7:BF$36)</f>
        <v>1.2247836478369922E-79</v>
      </c>
      <c r="BE1402" s="10">
        <f ca="1">SUMPRODUCT(Q1372:Q1401,'control variables'!BG$7:BG$36)</f>
        <v>1.4137282417528485E-79</v>
      </c>
      <c r="BF1402" s="10">
        <f ca="1">SUMPRODUCT(R1372:R1401,'control variables'!BH$7:BH$36)</f>
        <v>4.2344254150485504E-78</v>
      </c>
      <c r="BG1402" s="10">
        <f ca="1">SUMPRODUCT(S1372:S1401,'control variables'!BI$7:BI$36)</f>
        <v>9.516766316820724E-78</v>
      </c>
      <c r="BH1402" s="10">
        <f t="shared" ca="1" si="1063"/>
        <v>1.4015042920828258E-77</v>
      </c>
      <c r="BI1402" s="82">
        <f t="shared" ca="1" si="1040"/>
        <v>1.4129293673115287E-76</v>
      </c>
      <c r="BJ1402" s="82">
        <f t="shared" ca="1" si="1041"/>
        <v>1.6384359328030464E-76</v>
      </c>
      <c r="BK1402" s="82">
        <f t="shared" ca="1" si="1042"/>
        <v>5.4831231444573142E-76</v>
      </c>
      <c r="BL1402" s="82">
        <f t="shared" ca="1" si="1043"/>
        <v>2.5823057617506204E-76</v>
      </c>
      <c r="BM1402" s="82">
        <f t="shared" ca="1" si="1033"/>
        <v>1.1116794206322509E-75</v>
      </c>
      <c r="BN1402" s="10">
        <f ca="1">BN1401+BI1402-INDIRECT(ADDRESS(MAX($D1402-'key variables'!$B$9*30,34),scenario!BI$4),TRUE)</f>
        <v>9439390.0751690175</v>
      </c>
      <c r="BO1402" s="10">
        <f ca="1">BO1401+BJ1402-INDIRECT(ADDRESS(MAX($D1402-'key variables'!$B$9*30,34),scenario!BJ$4),TRUE)</f>
        <v>10895583.360992203</v>
      </c>
      <c r="BP1402" s="10">
        <f ca="1">BP1401+BK1402-INDIRECT(ADDRESS(MAX($D1402-'key variables'!$B$9*30,34),scenario!BK$4),TRUE)</f>
        <v>32531162.537994072</v>
      </c>
      <c r="BQ1402" s="10">
        <f ca="1">BQ1401+BL1402-INDIRECT(ADDRESS(MAX($D1402-'key variables'!$B$9*30,34),scenario!BL$4),TRUE)</f>
        <v>14415841.516535141</v>
      </c>
      <c r="BR1402" s="10">
        <f t="shared" ca="1" si="1064"/>
        <v>67281977.490690395</v>
      </c>
      <c r="BS1402" s="82">
        <f t="shared" ca="1" si="1045"/>
        <v>-2.3433848477536824E-9</v>
      </c>
      <c r="BT1402" s="82">
        <f t="shared" ca="1" si="1046"/>
        <v>-3.4288309057018498E-10</v>
      </c>
      <c r="BU1402" s="82">
        <f t="shared" ca="1" si="1047"/>
        <v>-4.2578247660364599E-9</v>
      </c>
      <c r="BV1402" s="82">
        <f t="shared" ca="1" si="1048"/>
        <v>-2.9943922343414556E-9</v>
      </c>
      <c r="BW1402" s="82">
        <f t="shared" ca="1" si="1065"/>
        <v>-9.9384849387017825E-9</v>
      </c>
      <c r="BX1402" s="10">
        <f t="shared" ca="1" si="1049"/>
        <v>-1.8625994260191893E-12</v>
      </c>
      <c r="BY1402" s="10">
        <f t="shared" ca="1" si="1050"/>
        <v>2.8902850229962428E-12</v>
      </c>
      <c r="BZ1402" s="10">
        <f t="shared" ca="1" si="1051"/>
        <v>-3.5034723983035463E-11</v>
      </c>
      <c r="CA1402" s="10">
        <f t="shared" ca="1" si="1052"/>
        <v>-2.0257049910634696E-11</v>
      </c>
      <c r="CB1402" s="10">
        <v>0</v>
      </c>
      <c r="CC1402" s="82">
        <f t="shared" ca="1" si="1053"/>
        <v>3.9725652202851362E-13</v>
      </c>
      <c r="CD1402" s="82">
        <f t="shared" ca="1" si="1054"/>
        <v>3.4270724516460853E-13</v>
      </c>
      <c r="CE1402" s="82">
        <f t="shared" ca="1" si="1055"/>
        <v>1.8915613015532971E-10</v>
      </c>
      <c r="CF1402" s="82">
        <f t="shared" ca="1" si="1056"/>
        <v>3.7028113764059381E-11</v>
      </c>
      <c r="CG1402" s="82">
        <f t="shared" ca="1" si="1066"/>
        <v>2.269242076865822E-10</v>
      </c>
      <c r="CH1402" s="13" t="str">
        <f t="shared" ca="1" si="1018"/>
        <v/>
      </c>
      <c r="CI1402" s="81">
        <f t="shared" ca="1" si="1027"/>
        <v>0.1131775965863165</v>
      </c>
      <c r="CJ1402" s="81">
        <f t="shared" ca="1" si="1028"/>
        <v>0.13063724757458739</v>
      </c>
      <c r="CK1402" s="81">
        <f t="shared" ca="1" si="1029"/>
        <v>0.39004625943939081</v>
      </c>
      <c r="CL1402" s="81">
        <f t="shared" ca="1" si="1030"/>
        <v>0.17284488538116416</v>
      </c>
      <c r="CM1402" s="89">
        <f t="shared" ca="1" si="1019"/>
        <v>0.80670598898145884</v>
      </c>
    </row>
    <row r="1403" spans="1:91" x14ac:dyDescent="0.3">
      <c r="A1403">
        <v>1338</v>
      </c>
      <c r="B1403" s="3">
        <f t="shared" si="1032"/>
        <v>3.9055555555555554</v>
      </c>
      <c r="C1403" s="3">
        <f t="shared" si="1020"/>
        <v>44.6</v>
      </c>
      <c r="D1403" s="4">
        <f t="shared" ca="1" si="1057"/>
        <v>1403</v>
      </c>
      <c r="E1403" s="58">
        <f>(0.5*(COS(B1403*2*PI())+1)*('key variables'!$B$4-'key variables'!$B$6)+'key variables'!$B$6)/'key variables'!$B$4</f>
        <v>1</v>
      </c>
      <c r="F1403" s="10">
        <f t="shared" ca="1" si="1021"/>
        <v>11689222.907461114</v>
      </c>
      <c r="G1403" s="10">
        <f t="shared" ca="1" si="1022"/>
        <v>13492492.798713122</v>
      </c>
      <c r="H1403" s="10">
        <f t="shared" ca="1" si="1023"/>
        <v>40309474.521088287</v>
      </c>
      <c r="I1403" s="10">
        <f t="shared" ca="1" si="1024"/>
        <v>17912154.249750931</v>
      </c>
      <c r="J1403" s="10">
        <f t="shared" ca="1" si="1058"/>
        <v>83403344.477013454</v>
      </c>
      <c r="K1403" s="82">
        <f t="shared" ca="1" si="1034"/>
        <v>2249832.832292099</v>
      </c>
      <c r="L1403" s="82">
        <f t="shared" ca="1" si="1035"/>
        <v>2596909.4377209195</v>
      </c>
      <c r="M1403" s="82">
        <f t="shared" ca="1" si="1036"/>
        <v>7778311.98309422</v>
      </c>
      <c r="N1403" s="82">
        <f t="shared" ca="1" si="1037"/>
        <v>3496312.733215793</v>
      </c>
      <c r="O1403" s="82">
        <f t="shared" ca="1" si="1059"/>
        <v>16121366.986323033</v>
      </c>
      <c r="P1403" s="10">
        <f ca="1">IF(IF($A1403&gt;='key variables'!$B$26,K1403*SUMPRODUCT(Z1403:AC1403,'control variables'!$O$3:$R$3)/J1403+F$65*'key variables'!$B$25/scenario!J$65,K1403*SUMPRODUCT(Z1403:AC1403,'control variables'!$O$7:$R$7)/J1403+F$65*'key variables'!$B$25/scenario!J$65)&lt;'key variables'!$B$28,0,IF($A1403&gt;='key variables'!$B$26,K1403*SUMPRODUCT(Z1403:AC1403,'control variables'!$O$3:$R$3)/J1403+F$65*'key variables'!$B$25/scenario!J$65,K1403*SUMPRODUCT(Z1403:AC1403,'control variables'!$O$7:$R$7)/J1403+F$65*'key variables'!$B$25/scenario!J$65))</f>
        <v>1.7207796143023224E-77</v>
      </c>
      <c r="Q1403" s="10">
        <f ca="1">IF(IF($A1403&gt;='key variables'!$B$26,L1403*SUMPRODUCT(Z1403:AC1403,'control variables'!$O$4:$R$4)/J1403+G$65*'key variables'!$B$25/scenario!J$65,L1403*SUMPRODUCT(Z1403:AC1403,'control variables'!$O$7:$R$7)/J1403+G$65*'key variables'!$B$25/scenario!J$65)&lt;'key variables'!$B$28,0,IF($A1403&gt;='key variables'!$B$26,L1403*SUMPRODUCT(Z1403:AC1403,'control variables'!$O$4:$R$4)/J1403+G$65*'key variables'!$B$25/scenario!J$65,L1403*SUMPRODUCT(Z1403:AC1403,'control variables'!$O$7:$R$7)/J1403+G$65*'key variables'!$B$25/scenario!J$65))</f>
        <v>1.9862403803871978E-77</v>
      </c>
      <c r="R1403" s="10">
        <f ca="1">IF(IF($A1403&gt;='key variables'!$B$26,M1403*SUMPRODUCT(Z1403:AC1403,'control variables'!$O$5:$R$5)/J1403+H$65*'key variables'!$B$25/scenario!J$65,M1403*SUMPRODUCT(Z1403:AC1403,'control variables'!$O$7:$R$7)/J1403+H$65*'key variables'!$B$25/scenario!J$65)&lt;'key variables'!$B$28,0,IF($A1403&gt;='key variables'!$B$26,M1403*SUMPRODUCT(Z1403:AC1403,'control variables'!$O$5:$R$5)/J1403+H$65*'key variables'!$B$25/scenario!J$65,M1403*SUMPRODUCT(Z1403:AC1403,'control variables'!$O$7:$R$7)/J1403+H$65*'key variables'!$B$25/scenario!J$65))</f>
        <v>5.9492245388542017E-77</v>
      </c>
      <c r="S1403" s="10">
        <f ca="1">IF(IF($A1403&gt;='key variables'!$B$26,N1403*SUMPRODUCT(Z1403:AC1403,'control variables'!$O$6:$R$6)/J1403+I$65*'key variables'!$B$25/scenario!J$65,N1403*SUMPRODUCT(Z1403:AC1403,'control variables'!$O$7:$R$7)/J1403+I$65*'key variables'!$B$25/scenario!J$65)&lt;'key variables'!$B$28,0,IF($A1403&gt;='key variables'!$B$26,N1403*SUMPRODUCT(Z1403:AC1403,'control variables'!$O$6:$R$6)/J1403+I$65*'key variables'!$B$25/scenario!J$65,N1403*SUMPRODUCT(Z1403:AC1403,'control variables'!$O$7:$R$7)/J1403+I$65*'key variables'!$B$25/scenario!J$65))</f>
        <v>2.6741469811399106E-77</v>
      </c>
      <c r="T1403" s="10">
        <f t="shared" ca="1" si="1031"/>
        <v>1.2330391514683633E-76</v>
      </c>
      <c r="U1403" s="82">
        <f ca="1">SUMPRODUCT(P1373:P1402,'control variables'!AD$7:AD$36)</f>
        <v>3.6483711226279749E-77</v>
      </c>
      <c r="V1403" s="82">
        <f ca="1">SUMPRODUCT(Q1373:Q1402,'control variables'!AE$7:AE$36)</f>
        <v>4.2111970563646605E-77</v>
      </c>
      <c r="W1403" s="82">
        <f ca="1">SUMPRODUCT(R1373:R1402,'control variables'!AF$7:AF$36)</f>
        <v>1.2613456615352528E-76</v>
      </c>
      <c r="X1403" s="82">
        <f ca="1">SUMPRODUCT(S1373:S1402,'control variables'!AG$7:AG$36)</f>
        <v>5.6696863111138368E-77</v>
      </c>
      <c r="Y1403" s="82">
        <f t="shared" ca="1" si="1025"/>
        <v>2.6142711105458998E-76</v>
      </c>
      <c r="Z1403" s="10">
        <f ca="1">IF($A1403&gt;='key variables'!$B$26,SUMPRODUCT(P1373:P1402,'control variables'!V$7:V$36)*$E1403,SUMPRODUCT(P1373:P1402,'control variables'!Z$7:Z$36)*$E1403)</f>
        <v>8.9023948814288965E-77</v>
      </c>
      <c r="AA1403" s="10">
        <f ca="1">IF($A1403&gt;='key variables'!$B$26,SUMPRODUCT(Q1373:Q1402,'control variables'!W$7:W$36)*$E1403,SUMPRODUCT(Q1373:Q1402,'control variables'!AA$7:AA$36)*$E1403)</f>
        <v>1.0275747137332011E-76</v>
      </c>
      <c r="AB1403" s="10">
        <f ca="1">IF($A1403&gt;='key variables'!$B$26,SUMPRODUCT(R1373:R1402,'control variables'!X$7:X$36)*$E1403,SUMPRODUCT(R1373:R1402,'control variables'!AB$7:AB$36)*$E1403)</f>
        <v>3.0778111062548835E-76</v>
      </c>
      <c r="AC1403" s="10">
        <f ca="1">IF($A1403&gt;='key variables'!$B$26,SUMPRODUCT(S1373:S1402,'control variables'!Y$7:Y$36)*$E1403,SUMPRODUCT(S1373:S1402,'control variables'!AC$7:AC$36)*$E1403)</f>
        <v>1.3834608568826267E-76</v>
      </c>
      <c r="AD1403" s="10">
        <f t="shared" ca="1" si="1026"/>
        <v>6.3790861650136018E-76</v>
      </c>
      <c r="AE1403" s="82">
        <f ca="1">SUMPRODUCT(P1373:P1402,'control variables'!AL$7:AL$36)</f>
        <v>1.2121061237582652E-76</v>
      </c>
      <c r="AF1403" s="82">
        <f ca="1">SUMPRODUCT(Q1373:Q1402,'control variables'!AM$7:AM$36)</f>
        <v>1.3954367639274542E-76</v>
      </c>
      <c r="AG1403" s="82">
        <f ca="1">SUMPRODUCT(R1373:R1402,'control variables'!AN$7:AN$36)</f>
        <v>3.9787569507104823E-76</v>
      </c>
      <c r="AH1403" s="82">
        <f ca="1">SUMPRODUCT(S1373:S1402,'control variables'!AO$7:AO$36)</f>
        <v>1.722762293441604E-76</v>
      </c>
      <c r="AI1403" s="82">
        <f t="shared" ca="1" si="1038"/>
        <v>8.3090621318378053E-76</v>
      </c>
      <c r="AJ1403" s="10">
        <f ca="1">SUMPRODUCT(P1373:P1402,'control variables'!AP$7:AP$36)</f>
        <v>1.1581721156745715E-79</v>
      </c>
      <c r="AK1403" s="10">
        <f ca="1">SUMPRODUCT(Q1373:Q1402,'control variables'!AQ$7:AQ$36)</f>
        <v>3.3421017492178834E-79</v>
      </c>
      <c r="AL1403" s="10">
        <f ca="1">SUMPRODUCT(R1373:R1402,'control variables'!AR$7:AR$36)</f>
        <v>1.201239120951832E-77</v>
      </c>
      <c r="AM1403" s="10">
        <f ca="1">SUMPRODUCT(S1373:S1402,'control variables'!AS$7:AS$36)</f>
        <v>8.9991839775115089E-78</v>
      </c>
      <c r="AN1403" s="10">
        <f t="shared" ca="1" si="1060"/>
        <v>2.1461602573519075E-77</v>
      </c>
      <c r="AO1403" s="82">
        <f ca="1">SUMPRODUCT(P1373:P1402,'control variables'!AX$7:AX$36)</f>
        <v>1.5749373322105738E-79</v>
      </c>
      <c r="AP1403" s="82">
        <f ca="1">SUMPRODUCT(Q1373:Q1402,'control variables'!AY$7:AY$36)</f>
        <v>3.6357986808022894E-79</v>
      </c>
      <c r="AQ1403" s="82">
        <f ca="1">SUMPRODUCT(R1373:R1402,'control variables'!AZ$7:AZ$36)</f>
        <v>3.2670037741271965E-78</v>
      </c>
      <c r="AR1403" s="82">
        <f ca="1">SUMPRODUCT(S1373:S1402,'control variables'!BA$7:BA$36)</f>
        <v>2.4475033742906218E-78</v>
      </c>
      <c r="AS1403" s="82">
        <f t="shared" ca="1" si="1061"/>
        <v>6.2355807497191041E-78</v>
      </c>
      <c r="AT1403" s="10">
        <f ca="1">SUMPRODUCT(P1373:P1402,'control variables'!AT$7:AT$36)</f>
        <v>-1.3899436543106188E-79</v>
      </c>
      <c r="AU1403" s="10">
        <f ca="1">SUMPRODUCT(Q1373:Q1402,'control variables'!AU$7:AU$36)</f>
        <v>1.5077830870380173E-79</v>
      </c>
      <c r="AV1403" s="10">
        <f ca="1">SUMPRODUCT(R1373:R1402,'control variables'!AV$7:AV$36)</f>
        <v>6.4926348010361233E-77</v>
      </c>
      <c r="AW1403" s="10">
        <f ca="1">SUMPRODUCT(S1373:S1402,'control variables'!AW$7:AW$36)</f>
        <v>4.8640120067868493E-77</v>
      </c>
      <c r="AX1403" s="10">
        <f t="shared" ca="1" si="1039"/>
        <v>1.1357825202150247E-76</v>
      </c>
      <c r="AY1403" s="82">
        <f ca="1">SUMPRODUCT(P1373:P1402,'control variables'!BB$7:BB$36)</f>
        <v>5.0378012555932965E-79</v>
      </c>
      <c r="AZ1403" s="82">
        <f ca="1">SUMPRODUCT(Q1373:Q1402,'control variables'!BC$7:BC$36)</f>
        <v>1.2846384217994117E-78</v>
      </c>
      <c r="BA1403" s="82">
        <f ca="1">SUMPRODUCT(R1373:R1402,'control variables'!BD$7:BD$36)</f>
        <v>8.9928638248524554E-78</v>
      </c>
      <c r="BB1403" s="82">
        <f ca="1">SUMPRODUCT(S1373:S1402,'control variables'!BE$7:BE$36)</f>
        <v>1.2779501451844323E-78</v>
      </c>
      <c r="BC1403" s="82">
        <f t="shared" ca="1" si="1062"/>
        <v>1.2059232517395628E-77</v>
      </c>
      <c r="BD1403" s="10">
        <f ca="1">SUMPRODUCT(P1373:P1402,'control variables'!BF$7:BF$36)</f>
        <v>1.0538641425474632E-79</v>
      </c>
      <c r="BE1403" s="10">
        <f ca="1">SUMPRODUCT(Q1373:Q1402,'control variables'!BG$7:BG$36)</f>
        <v>1.2164413722547412E-79</v>
      </c>
      <c r="BF1403" s="10">
        <f ca="1">SUMPRODUCT(R1373:R1402,'control variables'!BH$7:BH$36)</f>
        <v>3.6435080735216078E-78</v>
      </c>
      <c r="BG1403" s="10">
        <f ca="1">SUMPRODUCT(S1373:S1402,'control variables'!BI$7:BI$36)</f>
        <v>8.1886942171485237E-78</v>
      </c>
      <c r="BH1403" s="10">
        <f t="shared" ca="1" si="1063"/>
        <v>1.2059232842150351E-77</v>
      </c>
      <c r="BI1403" s="82">
        <f t="shared" ca="1" si="1040"/>
        <v>1.2157539813595479E-76</v>
      </c>
      <c r="BJ1403" s="82">
        <f t="shared" ca="1" si="1041"/>
        <v>1.4097909312324862E-76</v>
      </c>
      <c r="BK1403" s="82">
        <f t="shared" ca="1" si="1042"/>
        <v>4.7179490690626187E-76</v>
      </c>
      <c r="BL1403" s="82">
        <f t="shared" ca="1" si="1043"/>
        <v>2.2219429955721332E-76</v>
      </c>
      <c r="BM1403" s="82">
        <f t="shared" ca="1" si="1033"/>
        <v>9.5654369772267866E-76</v>
      </c>
      <c r="BN1403" s="10">
        <f ca="1">BN1402+BI1403-INDIRECT(ADDRESS(MAX($D1403-'key variables'!$B$9*30,34),scenario!BI$4),TRUE)</f>
        <v>9439390.0751690175</v>
      </c>
      <c r="BO1403" s="10">
        <f ca="1">BO1402+BJ1403-INDIRECT(ADDRESS(MAX($D1403-'key variables'!$B$9*30,34),scenario!BJ$4),TRUE)</f>
        <v>10895583.360992203</v>
      </c>
      <c r="BP1403" s="10">
        <f ca="1">BP1402+BK1403-INDIRECT(ADDRESS(MAX($D1403-'key variables'!$B$9*30,34),scenario!BK$4),TRUE)</f>
        <v>32531162.537994072</v>
      </c>
      <c r="BQ1403" s="10">
        <f ca="1">BQ1402+BL1403-INDIRECT(ADDRESS(MAX($D1403-'key variables'!$B$9*30,34),scenario!BL$4),TRUE)</f>
        <v>14415841.516535141</v>
      </c>
      <c r="BR1403" s="10">
        <f t="shared" ca="1" si="1064"/>
        <v>67281977.490690395</v>
      </c>
      <c r="BS1403" s="82">
        <f t="shared" ca="1" si="1045"/>
        <v>-2.3433848477536824E-9</v>
      </c>
      <c r="BT1403" s="82">
        <f t="shared" ca="1" si="1046"/>
        <v>-3.4288309057018498E-10</v>
      </c>
      <c r="BU1403" s="82">
        <f t="shared" ca="1" si="1047"/>
        <v>-4.2578247660364599E-9</v>
      </c>
      <c r="BV1403" s="82">
        <f t="shared" ca="1" si="1048"/>
        <v>-2.9943922343414556E-9</v>
      </c>
      <c r="BW1403" s="82">
        <f t="shared" ca="1" si="1065"/>
        <v>-9.9384849387017825E-9</v>
      </c>
      <c r="BX1403" s="10">
        <f t="shared" ca="1" si="1049"/>
        <v>-1.8625994260191893E-12</v>
      </c>
      <c r="BY1403" s="10">
        <f t="shared" ca="1" si="1050"/>
        <v>2.8902850229962428E-12</v>
      </c>
      <c r="BZ1403" s="10">
        <f t="shared" ca="1" si="1051"/>
        <v>-3.5034723983035463E-11</v>
      </c>
      <c r="CA1403" s="10">
        <f t="shared" ca="1" si="1052"/>
        <v>-2.0257049910634696E-11</v>
      </c>
      <c r="CB1403" s="10">
        <v>0</v>
      </c>
      <c r="CC1403" s="82">
        <f t="shared" ca="1" si="1053"/>
        <v>3.9725652202851362E-13</v>
      </c>
      <c r="CD1403" s="82">
        <f t="shared" ca="1" si="1054"/>
        <v>3.4270724516460853E-13</v>
      </c>
      <c r="CE1403" s="82">
        <f t="shared" ca="1" si="1055"/>
        <v>1.8915613015532971E-10</v>
      </c>
      <c r="CF1403" s="82">
        <f t="shared" ca="1" si="1056"/>
        <v>3.7028113764059381E-11</v>
      </c>
      <c r="CG1403" s="82">
        <f t="shared" ca="1" si="1066"/>
        <v>2.269242076865822E-10</v>
      </c>
      <c r="CH1403" s="13" t="str">
        <f t="shared" ca="1" si="1018"/>
        <v/>
      </c>
      <c r="CI1403" s="81">
        <f t="shared" ca="1" si="1027"/>
        <v>0.1131775965863165</v>
      </c>
      <c r="CJ1403" s="81">
        <f t="shared" ca="1" si="1028"/>
        <v>0.13063724757458739</v>
      </c>
      <c r="CK1403" s="81">
        <f t="shared" ca="1" si="1029"/>
        <v>0.39004625943939081</v>
      </c>
      <c r="CL1403" s="81">
        <f t="shared" ca="1" si="1030"/>
        <v>0.17284488538116416</v>
      </c>
      <c r="CM1403" s="89">
        <f t="shared" ca="1" si="1019"/>
        <v>0.80670598898145884</v>
      </c>
    </row>
    <row r="1404" spans="1:91" x14ac:dyDescent="0.3">
      <c r="A1404">
        <v>1339</v>
      </c>
      <c r="B1404" s="3">
        <f t="shared" si="1032"/>
        <v>3.9083333333333332</v>
      </c>
      <c r="C1404" s="3">
        <f t="shared" si="1020"/>
        <v>44.633333333333333</v>
      </c>
      <c r="D1404" s="4">
        <f t="shared" ca="1" si="1057"/>
        <v>1404</v>
      </c>
      <c r="E1404" s="58">
        <f>(0.5*(COS(B1404*2*PI())+1)*('key variables'!$B$4-'key variables'!$B$6)+'key variables'!$B$6)/'key variables'!$B$4</f>
        <v>1</v>
      </c>
      <c r="F1404" s="10">
        <f t="shared" ca="1" si="1021"/>
        <v>11689222.907461114</v>
      </c>
      <c r="G1404" s="10">
        <f t="shared" ca="1" si="1022"/>
        <v>13492492.798713122</v>
      </c>
      <c r="H1404" s="10">
        <f t="shared" ca="1" si="1023"/>
        <v>40309474.521088287</v>
      </c>
      <c r="I1404" s="10">
        <f t="shared" ca="1" si="1024"/>
        <v>17912154.249750931</v>
      </c>
      <c r="J1404" s="10">
        <f t="shared" ca="1" si="1058"/>
        <v>83403344.477013454</v>
      </c>
      <c r="K1404" s="82">
        <f t="shared" ca="1" si="1034"/>
        <v>2249832.832292099</v>
      </c>
      <c r="L1404" s="82">
        <f t="shared" ca="1" si="1035"/>
        <v>2596909.4377209195</v>
      </c>
      <c r="M1404" s="82">
        <f t="shared" ca="1" si="1036"/>
        <v>7778311.98309422</v>
      </c>
      <c r="N1404" s="82">
        <f t="shared" ca="1" si="1037"/>
        <v>3496312.733215793</v>
      </c>
      <c r="O1404" s="82">
        <f t="shared" ca="1" si="1059"/>
        <v>16121366.986323033</v>
      </c>
      <c r="P1404" s="10">
        <f ca="1">IF(IF($A1404&gt;='key variables'!$B$26,K1404*SUMPRODUCT(Z1404:AC1404,'control variables'!$O$3:$R$3)/J1404+F$65*'key variables'!$B$25/scenario!J$65,K1404*SUMPRODUCT(Z1404:AC1404,'control variables'!$O$7:$R$7)/J1404+F$65*'key variables'!$B$25/scenario!J$65)&lt;'key variables'!$B$28,0,IF($A1404&gt;='key variables'!$B$26,K1404*SUMPRODUCT(Z1404:AC1404,'control variables'!$O$3:$R$3)/J1404+F$65*'key variables'!$B$25/scenario!J$65,K1404*SUMPRODUCT(Z1404:AC1404,'control variables'!$O$7:$R$7)/J1404+F$65*'key variables'!$B$25/scenario!J$65))</f>
        <v>1.4806434882948633E-77</v>
      </c>
      <c r="Q1404" s="10">
        <f ca="1">IF(IF($A1404&gt;='key variables'!$B$26,L1404*SUMPRODUCT(Z1404:AC1404,'control variables'!$O$4:$R$4)/J1404+G$65*'key variables'!$B$25/scenario!J$65,L1404*SUMPRODUCT(Z1404:AC1404,'control variables'!$O$7:$R$7)/J1404+G$65*'key variables'!$B$25/scenario!J$65)&lt;'key variables'!$B$28,0,IF($A1404&gt;='key variables'!$B$26,L1404*SUMPRODUCT(Z1404:AC1404,'control variables'!$O$4:$R$4)/J1404+G$65*'key variables'!$B$25/scenario!J$65,L1404*SUMPRODUCT(Z1404:AC1404,'control variables'!$O$7:$R$7)/J1404+G$65*'key variables'!$B$25/scenario!J$65))</f>
        <v>1.709058999168228E-77</v>
      </c>
      <c r="R1404" s="10">
        <f ca="1">IF(IF($A1404&gt;='key variables'!$B$26,M1404*SUMPRODUCT(Z1404:AC1404,'control variables'!$O$5:$R$5)/J1404+H$65*'key variables'!$B$25/scenario!J$65,M1404*SUMPRODUCT(Z1404:AC1404,'control variables'!$O$7:$R$7)/J1404+H$65*'key variables'!$B$25/scenario!J$65)&lt;'key variables'!$B$28,0,IF($A1404&gt;='key variables'!$B$26,M1404*SUMPRODUCT(Z1404:AC1404,'control variables'!$O$5:$R$5)/J1404+H$65*'key variables'!$B$25/scenario!J$65,M1404*SUMPRODUCT(Z1404:AC1404,'control variables'!$O$7:$R$7)/J1404+H$65*'key variables'!$B$25/scenario!J$65))</f>
        <v>5.1190056533938547E-77</v>
      </c>
      <c r="S1404" s="10">
        <f ca="1">IF(IF($A1404&gt;='key variables'!$B$26,N1404*SUMPRODUCT(Z1404:AC1404,'control variables'!$O$6:$R$6)/J1404+I$65*'key variables'!$B$25/scenario!J$65,N1404*SUMPRODUCT(Z1404:AC1404,'control variables'!$O$7:$R$7)/J1404+I$65*'key variables'!$B$25/scenario!J$65)&lt;'key variables'!$B$28,0,IF($A1404&gt;='key variables'!$B$26,N1404*SUMPRODUCT(Z1404:AC1404,'control variables'!$O$6:$R$6)/J1404+I$65*'key variables'!$B$25/scenario!J$65,N1404*SUMPRODUCT(Z1404:AC1404,'control variables'!$O$7:$R$7)/J1404+I$65*'key variables'!$B$25/scenario!J$65))</f>
        <v>2.3009677017666836E-77</v>
      </c>
      <c r="T1404" s="10">
        <f t="shared" ca="1" si="1031"/>
        <v>1.060967584262363E-76</v>
      </c>
      <c r="U1404" s="82">
        <f ca="1">SUMPRODUCT(P1374:P1403,'control variables'!AD$7:AD$36)</f>
        <v>3.1392381108561113E-77</v>
      </c>
      <c r="V1404" s="82">
        <f ca="1">SUMPRODUCT(Q1374:Q1403,'control variables'!AE$7:AE$36)</f>
        <v>3.6235212502566046E-77</v>
      </c>
      <c r="W1404" s="82">
        <f ca="1">SUMPRODUCT(R1374:R1403,'control variables'!AF$7:AF$36)</f>
        <v>1.0853238989574818E-76</v>
      </c>
      <c r="X1404" s="82">
        <f ca="1">SUMPRODUCT(S1374:S1403,'control variables'!AG$7:AG$36)</f>
        <v>4.8784772015263728E-77</v>
      </c>
      <c r="Y1404" s="82">
        <f t="shared" ca="1" si="1025"/>
        <v>2.2494475552213906E-76</v>
      </c>
      <c r="Z1404" s="10">
        <f ca="1">IF($A1404&gt;='key variables'!$B$26,SUMPRODUCT(P1374:P1403,'control variables'!V$7:V$36)*$E1404,SUMPRODUCT(P1374:P1403,'control variables'!Z$7:Z$36)*$E1404)</f>
        <v>7.6600587907135722E-77</v>
      </c>
      <c r="AA1404" s="10">
        <f ca="1">IF($A1404&gt;='key variables'!$B$26,SUMPRODUCT(Q1374:Q1403,'control variables'!W$7:W$36)*$E1404,SUMPRODUCT(Q1374:Q1403,'control variables'!AA$7:AA$36)*$E1404)</f>
        <v>8.8417586771702429E-77</v>
      </c>
      <c r="AB1404" s="10">
        <f ca="1">IF($A1404&gt;='key variables'!$B$26,SUMPRODUCT(R1374:R1403,'control variables'!X$7:X$36)*$E1404,SUMPRODUCT(R1374:R1403,'control variables'!AB$7:AB$36)*$E1404)</f>
        <v>2.648300186032575E-76</v>
      </c>
      <c r="AC1404" s="10">
        <f ca="1">IF($A1404&gt;='key variables'!$B$26,SUMPRODUCT(S1374:S1403,'control variables'!Y$7:Y$36)*$E1404,SUMPRODUCT(S1374:S1403,'control variables'!AC$7:AC$36)*$E1404)</f>
        <v>1.1903978243516137E-76</v>
      </c>
      <c r="AD1404" s="10">
        <f t="shared" ca="1" si="1026"/>
        <v>5.4888797571725703E-76</v>
      </c>
      <c r="AE1404" s="82">
        <f ca="1">SUMPRODUCT(P1374:P1403,'control variables'!AL$7:AL$36)</f>
        <v>1.042955776758577E-76</v>
      </c>
      <c r="AF1404" s="82">
        <f ca="1">SUMPRODUCT(Q1374:Q1403,'control variables'!AM$7:AM$36)</f>
        <v>1.2007024843063039E-76</v>
      </c>
      <c r="AG1404" s="82">
        <f ca="1">SUMPRODUCT(R1374:R1403,'control variables'!AN$7:AN$36)</f>
        <v>3.4235183411130275E-76</v>
      </c>
      <c r="AH1404" s="82">
        <f ca="1">SUMPRODUCT(S1374:S1403,'control variables'!AO$7:AO$36)</f>
        <v>1.4823494830268763E-76</v>
      </c>
      <c r="AI1404" s="82">
        <f t="shared" ca="1" si="1038"/>
        <v>7.1495260852047848E-76</v>
      </c>
      <c r="AJ1404" s="10">
        <f ca="1">SUMPRODUCT(P1374:P1403,'control variables'!AP$7:AP$36)</f>
        <v>9.9654830121491713E-80</v>
      </c>
      <c r="AK1404" s="10">
        <f ca="1">SUMPRODUCT(Q1374:Q1403,'control variables'!AQ$7:AQ$36)</f>
        <v>2.8757088653706824E-79</v>
      </c>
      <c r="AL1404" s="10">
        <f ca="1">SUMPRODUCT(R1374:R1403,'control variables'!AR$7:AR$36)</f>
        <v>1.0336052725981992E-77</v>
      </c>
      <c r="AM1404" s="10">
        <f ca="1">SUMPRODUCT(S1374:S1403,'control variables'!AS$7:AS$36)</f>
        <v>7.7433408935822633E-78</v>
      </c>
      <c r="AN1404" s="10">
        <f t="shared" ca="1" si="1060"/>
        <v>1.8466619336222813E-77</v>
      </c>
      <c r="AO1404" s="82">
        <f ca="1">SUMPRODUCT(P1374:P1403,'control variables'!AX$7:AX$36)</f>
        <v>1.3551536094617959E-79</v>
      </c>
      <c r="AP1404" s="82">
        <f ca="1">SUMPRODUCT(Q1374:Q1403,'control variables'!AY$7:AY$36)</f>
        <v>3.1284201630105848E-79</v>
      </c>
      <c r="AQ1404" s="82">
        <f ca="1">SUMPRODUCT(R1374:R1403,'control variables'!AZ$7:AZ$36)</f>
        <v>2.811090870783828E-78</v>
      </c>
      <c r="AR1404" s="82">
        <f ca="1">SUMPRODUCT(S1374:S1403,'control variables'!BA$7:BA$36)</f>
        <v>2.1059523855368257E-78</v>
      </c>
      <c r="AS1404" s="82">
        <f t="shared" ca="1" si="1061"/>
        <v>5.3654006335678918E-78</v>
      </c>
      <c r="AT1404" s="10">
        <f ca="1">SUMPRODUCT(P1374:P1403,'control variables'!AT$7:AT$36)</f>
        <v>-1.1959759423848065E-79</v>
      </c>
      <c r="AU1404" s="10">
        <f ca="1">SUMPRODUCT(Q1374:Q1403,'control variables'!AU$7:AU$36)</f>
        <v>1.2973707911394067E-79</v>
      </c>
      <c r="AV1404" s="10">
        <f ca="1">SUMPRODUCT(R1374:R1403,'control variables'!AV$7:AV$36)</f>
        <v>5.5865825932209131E-77</v>
      </c>
      <c r="AW1404" s="10">
        <f ca="1">SUMPRODUCT(S1374:S1403,'control variables'!AW$7:AW$36)</f>
        <v>4.1852353694676491E-77</v>
      </c>
      <c r="AX1404" s="10">
        <f t="shared" ca="1" si="1039"/>
        <v>9.7728319111761075E-77</v>
      </c>
      <c r="AY1404" s="82">
        <f ca="1">SUMPRODUCT(P1374:P1403,'control variables'!BB$7:BB$36)</f>
        <v>4.3347721941965103E-79</v>
      </c>
      <c r="AZ1404" s="82">
        <f ca="1">SUMPRODUCT(Q1374:Q1403,'control variables'!BC$7:BC$36)</f>
        <v>1.1053661365124193E-78</v>
      </c>
      <c r="BA1404" s="82">
        <f ca="1">SUMPRODUCT(R1374:R1403,'control variables'!BD$7:BD$36)</f>
        <v>7.7379027231147148E-78</v>
      </c>
      <c r="BB1404" s="82">
        <f ca="1">SUMPRODUCT(S1374:S1403,'control variables'!BE$7:BE$36)</f>
        <v>1.0996112140716981E-78</v>
      </c>
      <c r="BC1404" s="82">
        <f t="shared" ca="1" si="1062"/>
        <v>1.0376357293118483E-77</v>
      </c>
      <c r="BD1404" s="10">
        <f ca="1">SUMPRODUCT(P1374:P1403,'control variables'!BF$7:BF$36)</f>
        <v>9.0679658640830833E-80</v>
      </c>
      <c r="BE1404" s="10">
        <f ca="1">SUMPRODUCT(Q1374:Q1403,'control variables'!BG$7:BG$36)</f>
        <v>1.0466860379745374E-79</v>
      </c>
      <c r="BF1404" s="10">
        <f ca="1">SUMPRODUCT(R1374:R1403,'control variables'!BH$7:BH$36)</f>
        <v>3.135053704013566E-78</v>
      </c>
      <c r="BG1404" s="10">
        <f ca="1">SUMPRODUCT(S1374:S1403,'control variables'!BI$7:BI$36)</f>
        <v>7.0459556061015821E-78</v>
      </c>
      <c r="BH1404" s="10">
        <f t="shared" ca="1" si="1063"/>
        <v>1.0376357572553433E-77</v>
      </c>
      <c r="BI1404" s="82">
        <f t="shared" ca="1" si="1040"/>
        <v>1.0460945730103888E-76</v>
      </c>
      <c r="BJ1404" s="82">
        <f t="shared" ca="1" si="1041"/>
        <v>1.2130535164625675E-76</v>
      </c>
      <c r="BK1404" s="82">
        <f t="shared" ca="1" si="1042"/>
        <v>4.0595556276662662E-76</v>
      </c>
      <c r="BL1404" s="82">
        <f t="shared" ca="1" si="1043"/>
        <v>1.9118691321143582E-76</v>
      </c>
      <c r="BM1404" s="82">
        <f t="shared" ca="1" si="1033"/>
        <v>8.2305728492535803E-76</v>
      </c>
      <c r="BN1404" s="10">
        <f ca="1">BN1403+BI1404-INDIRECT(ADDRESS(MAX($D1404-'key variables'!$B$9*30,34),scenario!BI$4),TRUE)</f>
        <v>9439390.0751690175</v>
      </c>
      <c r="BO1404" s="10">
        <f ca="1">BO1403+BJ1404-INDIRECT(ADDRESS(MAX($D1404-'key variables'!$B$9*30,34),scenario!BJ$4),TRUE)</f>
        <v>10895583.360992203</v>
      </c>
      <c r="BP1404" s="10">
        <f ca="1">BP1403+BK1404-INDIRECT(ADDRESS(MAX($D1404-'key variables'!$B$9*30,34),scenario!BK$4),TRUE)</f>
        <v>32531162.537994072</v>
      </c>
      <c r="BQ1404" s="10">
        <f ca="1">BQ1403+BL1404-INDIRECT(ADDRESS(MAX($D1404-'key variables'!$B$9*30,34),scenario!BL$4),TRUE)</f>
        <v>14415841.516535141</v>
      </c>
      <c r="BR1404" s="10">
        <f t="shared" ca="1" si="1064"/>
        <v>67281977.490690395</v>
      </c>
      <c r="BS1404" s="82">
        <f t="shared" ca="1" si="1045"/>
        <v>-2.3433848477536824E-9</v>
      </c>
      <c r="BT1404" s="82">
        <f t="shared" ca="1" si="1046"/>
        <v>-3.4288309057018498E-10</v>
      </c>
      <c r="BU1404" s="82">
        <f t="shared" ca="1" si="1047"/>
        <v>-4.2578247660364599E-9</v>
      </c>
      <c r="BV1404" s="82">
        <f t="shared" ca="1" si="1048"/>
        <v>-2.9943922343414556E-9</v>
      </c>
      <c r="BW1404" s="82">
        <f t="shared" ca="1" si="1065"/>
        <v>-9.9384849387017825E-9</v>
      </c>
      <c r="BX1404" s="10">
        <f t="shared" ca="1" si="1049"/>
        <v>-1.8625994260191893E-12</v>
      </c>
      <c r="BY1404" s="10">
        <f t="shared" ca="1" si="1050"/>
        <v>2.8902850229962428E-12</v>
      </c>
      <c r="BZ1404" s="10">
        <f t="shared" ca="1" si="1051"/>
        <v>-3.5034723983035463E-11</v>
      </c>
      <c r="CA1404" s="10">
        <f t="shared" ca="1" si="1052"/>
        <v>-2.0257049910634696E-11</v>
      </c>
      <c r="CB1404" s="10">
        <v>0</v>
      </c>
      <c r="CC1404" s="82">
        <f t="shared" ca="1" si="1053"/>
        <v>3.9725652202851362E-13</v>
      </c>
      <c r="CD1404" s="82">
        <f t="shared" ca="1" si="1054"/>
        <v>3.4270724516460853E-13</v>
      </c>
      <c r="CE1404" s="82">
        <f t="shared" ca="1" si="1055"/>
        <v>1.8915613015532971E-10</v>
      </c>
      <c r="CF1404" s="82">
        <f t="shared" ca="1" si="1056"/>
        <v>3.7028113764059381E-11</v>
      </c>
      <c r="CG1404" s="82">
        <f t="shared" ca="1" si="1066"/>
        <v>2.269242076865822E-10</v>
      </c>
      <c r="CH1404" s="13" t="str">
        <f t="shared" ca="1" si="1018"/>
        <v/>
      </c>
      <c r="CI1404" s="81">
        <f t="shared" ca="1" si="1027"/>
        <v>0.1131775965863165</v>
      </c>
      <c r="CJ1404" s="81">
        <f t="shared" ca="1" si="1028"/>
        <v>0.13063724757458739</v>
      </c>
      <c r="CK1404" s="81">
        <f t="shared" ca="1" si="1029"/>
        <v>0.39004625943939081</v>
      </c>
      <c r="CL1404" s="81">
        <f t="shared" ca="1" si="1030"/>
        <v>0.17284488538116416</v>
      </c>
      <c r="CM1404" s="89">
        <f t="shared" ca="1" si="1019"/>
        <v>0.80670598898145884</v>
      </c>
    </row>
    <row r="1405" spans="1:91" x14ac:dyDescent="0.3">
      <c r="A1405">
        <v>1340</v>
      </c>
      <c r="B1405" s="3">
        <f t="shared" si="1032"/>
        <v>3.911111111111111</v>
      </c>
      <c r="C1405" s="3">
        <f t="shared" si="1020"/>
        <v>44.666666666666664</v>
      </c>
      <c r="D1405" s="4">
        <f t="shared" ca="1" si="1057"/>
        <v>1405</v>
      </c>
      <c r="E1405" s="58">
        <f>(0.5*(COS(B1405*2*PI())+1)*('key variables'!$B$4-'key variables'!$B$6)+'key variables'!$B$6)/'key variables'!$B$4</f>
        <v>1</v>
      </c>
      <c r="F1405" s="10">
        <f t="shared" ca="1" si="1021"/>
        <v>11689222.907461114</v>
      </c>
      <c r="G1405" s="10">
        <f t="shared" ca="1" si="1022"/>
        <v>13492492.798713122</v>
      </c>
      <c r="H1405" s="10">
        <f t="shared" ca="1" si="1023"/>
        <v>40309474.521088287</v>
      </c>
      <c r="I1405" s="10">
        <f t="shared" ca="1" si="1024"/>
        <v>17912154.249750931</v>
      </c>
      <c r="J1405" s="10">
        <f t="shared" ca="1" si="1058"/>
        <v>83403344.477013454</v>
      </c>
      <c r="K1405" s="82">
        <f t="shared" ca="1" si="1034"/>
        <v>2249832.832292099</v>
      </c>
      <c r="L1405" s="82">
        <f t="shared" ca="1" si="1035"/>
        <v>2596909.4377209195</v>
      </c>
      <c r="M1405" s="82">
        <f t="shared" ca="1" si="1036"/>
        <v>7778311.98309422</v>
      </c>
      <c r="N1405" s="82">
        <f t="shared" ca="1" si="1037"/>
        <v>3496312.733215793</v>
      </c>
      <c r="O1405" s="82">
        <f t="shared" ca="1" si="1059"/>
        <v>16121366.986323033</v>
      </c>
      <c r="P1405" s="10">
        <f ca="1">IF(IF($A1405&gt;='key variables'!$B$26,K1405*SUMPRODUCT(Z1405:AC1405,'control variables'!$O$3:$R$3)/J1405+F$65*'key variables'!$B$25/scenario!J$65,K1405*SUMPRODUCT(Z1405:AC1405,'control variables'!$O$7:$R$7)/J1405+F$65*'key variables'!$B$25/scenario!J$65)&lt;'key variables'!$B$28,0,IF($A1405&gt;='key variables'!$B$26,K1405*SUMPRODUCT(Z1405:AC1405,'control variables'!$O$3:$R$3)/J1405+F$65*'key variables'!$B$25/scenario!J$65,K1405*SUMPRODUCT(Z1405:AC1405,'control variables'!$O$7:$R$7)/J1405+F$65*'key variables'!$B$25/scenario!J$65))</f>
        <v>1.2740185443903199E-77</v>
      </c>
      <c r="Q1405" s="10">
        <f ca="1">IF(IF($A1405&gt;='key variables'!$B$26,L1405*SUMPRODUCT(Z1405:AC1405,'control variables'!$O$4:$R$4)/J1405+G$65*'key variables'!$B$25/scenario!J$65,L1405*SUMPRODUCT(Z1405:AC1405,'control variables'!$O$7:$R$7)/J1405+G$65*'key variables'!$B$25/scenario!J$65)&lt;'key variables'!$B$28,0,IF($A1405&gt;='key variables'!$B$26,L1405*SUMPRODUCT(Z1405:AC1405,'control variables'!$O$4:$R$4)/J1405+G$65*'key variables'!$B$25/scenario!J$65,L1405*SUMPRODUCT(Z1405:AC1405,'control variables'!$O$7:$R$7)/J1405+G$65*'key variables'!$B$25/scenario!J$65))</f>
        <v>1.4705584940673233E-77</v>
      </c>
      <c r="R1405" s="10">
        <f ca="1">IF(IF($A1405&gt;='key variables'!$B$26,M1405*SUMPRODUCT(Z1405:AC1405,'control variables'!$O$5:$R$5)/J1405+H$65*'key variables'!$B$25/scenario!J$65,M1405*SUMPRODUCT(Z1405:AC1405,'control variables'!$O$7:$R$7)/J1405+H$65*'key variables'!$B$25/scenario!J$65)&lt;'key variables'!$B$28,0,IF($A1405&gt;='key variables'!$B$26,M1405*SUMPRODUCT(Z1405:AC1405,'control variables'!$O$5:$R$5)/J1405+H$65*'key variables'!$B$25/scenario!J$65,M1405*SUMPRODUCT(Z1405:AC1405,'control variables'!$O$7:$R$7)/J1405+H$65*'key variables'!$B$25/scenario!J$65))</f>
        <v>4.4046444554814322E-77</v>
      </c>
      <c r="S1405" s="10">
        <f ca="1">IF(IF($A1405&gt;='key variables'!$B$26,N1405*SUMPRODUCT(Z1405:AC1405,'control variables'!$O$6:$R$6)/J1405+I$65*'key variables'!$B$25/scenario!J$65,N1405*SUMPRODUCT(Z1405:AC1405,'control variables'!$O$7:$R$7)/J1405+I$65*'key variables'!$B$25/scenario!J$65)&lt;'key variables'!$B$28,0,IF($A1405&gt;='key variables'!$B$26,N1405*SUMPRODUCT(Z1405:AC1405,'control variables'!$O$6:$R$6)/J1405+I$65*'key variables'!$B$25/scenario!J$65,N1405*SUMPRODUCT(Z1405:AC1405,'control variables'!$O$7:$R$7)/J1405+I$65*'key variables'!$B$25/scenario!J$65))</f>
        <v>1.9798658794426416E-77</v>
      </c>
      <c r="T1405" s="10">
        <f t="shared" ca="1" si="1031"/>
        <v>9.1290873733817176E-77</v>
      </c>
      <c r="U1405" s="82">
        <f ca="1">SUMPRODUCT(P1375:P1404,'control variables'!AD$7:AD$36)</f>
        <v>2.7011550046347477E-77</v>
      </c>
      <c r="V1405" s="82">
        <f ca="1">SUMPRODUCT(Q1375:Q1404,'control variables'!AE$7:AE$36)</f>
        <v>3.1178560573927773E-77</v>
      </c>
      <c r="W1405" s="82">
        <f ca="1">SUMPRODUCT(R1375:R1404,'control variables'!AF$7:AF$36)</f>
        <v>9.3386610948068734E-77</v>
      </c>
      <c r="X1405" s="82">
        <f ca="1">SUMPRODUCT(S1375:S1404,'control variables'!AG$7:AG$36)</f>
        <v>4.1976819350940527E-77</v>
      </c>
      <c r="Y1405" s="82">
        <f t="shared" ca="1" si="1025"/>
        <v>1.9355354091928451E-76</v>
      </c>
      <c r="Z1405" s="10">
        <f ca="1">IF($A1405&gt;='key variables'!$B$26,SUMPRODUCT(P1375:P1404,'control variables'!V$7:V$36)*$E1405,SUMPRODUCT(P1375:P1404,'control variables'!Z$7:Z$36)*$E1405)</f>
        <v>6.5910916622663116E-77</v>
      </c>
      <c r="AA1405" s="10">
        <f ca="1">IF($A1405&gt;='key variables'!$B$26,SUMPRODUCT(Q1375:Q1404,'control variables'!W$7:W$36)*$E1405,SUMPRODUCT(Q1375:Q1404,'control variables'!AA$7:AA$36)*$E1405)</f>
        <v>7.6078844156545715E-77</v>
      </c>
      <c r="AB1405" s="10">
        <f ca="1">IF($A1405&gt;='key variables'!$B$26,SUMPRODUCT(R1375:R1404,'control variables'!X$7:X$36)*$E1405,SUMPRODUCT(R1375:R1404,'control variables'!AB$7:AB$36)*$E1405)</f>
        <v>2.278727846906197E-76</v>
      </c>
      <c r="AC1405" s="10">
        <f ca="1">IF($A1405&gt;='key variables'!$B$26,SUMPRODUCT(S1375:S1404,'control variables'!Y$7:Y$36)*$E1405,SUMPRODUCT(S1375:S1404,'control variables'!AC$7:AC$36)*$E1405)</f>
        <v>1.0242768873230777E-76</v>
      </c>
      <c r="AD1405" s="10">
        <f t="shared" ca="1" si="1026"/>
        <v>4.7229023420213627E-76</v>
      </c>
      <c r="AE1405" s="82">
        <f ca="1">SUMPRODUCT(P1375:P1404,'control variables'!AL$7:AL$36)</f>
        <v>8.9741049150166843E-77</v>
      </c>
      <c r="AF1405" s="82">
        <f ca="1">SUMPRODUCT(Q1375:Q1404,'control variables'!AM$7:AM$36)</f>
        <v>1.0331435240115835E-76</v>
      </c>
      <c r="AG1405" s="82">
        <f ca="1">SUMPRODUCT(R1375:R1404,'control variables'!AN$7:AN$36)</f>
        <v>2.9457637089001849E-76</v>
      </c>
      <c r="AH1405" s="82">
        <f ca="1">SUMPRODUCT(S1375:S1404,'control variables'!AO$7:AO$36)</f>
        <v>1.2754864662380837E-76</v>
      </c>
      <c r="AI1405" s="82">
        <f t="shared" ca="1" si="1038"/>
        <v>6.1518041906515202E-76</v>
      </c>
      <c r="AJ1405" s="10">
        <f ca="1">SUMPRODUCT(P1375:P1404,'control variables'!AP$7:AP$36)</f>
        <v>8.5747921506114476E-80</v>
      </c>
      <c r="AK1405" s="10">
        <f ca="1">SUMPRODUCT(Q1375:Q1404,'control variables'!AQ$7:AQ$36)</f>
        <v>2.4744014691673604E-79</v>
      </c>
      <c r="AL1405" s="10">
        <f ca="1">SUMPRODUCT(R1375:R1404,'control variables'!AR$7:AR$36)</f>
        <v>8.8936485742844582E-78</v>
      </c>
      <c r="AM1405" s="10">
        <f ca="1">SUMPRODUCT(S1375:S1404,'control variables'!AS$7:AS$36)</f>
        <v>6.6627516832702356E-78</v>
      </c>
      <c r="AN1405" s="10">
        <f t="shared" ca="1" si="1060"/>
        <v>1.5889588325977544E-77</v>
      </c>
      <c r="AO1405" s="82">
        <f ca="1">SUMPRODUCT(P1375:P1404,'control variables'!AX$7:AX$36)</f>
        <v>1.1660408752008662E-79</v>
      </c>
      <c r="AP1405" s="82">
        <f ca="1">SUMPRODUCT(Q1375:Q1404,'control variables'!AY$7:AY$36)</f>
        <v>2.6918467097775446E-79</v>
      </c>
      <c r="AQ1405" s="82">
        <f ca="1">SUMPRODUCT(R1375:R1404,'control variables'!AZ$7:AZ$36)</f>
        <v>2.4188009656999313E-78</v>
      </c>
      <c r="AR1405" s="82">
        <f ca="1">SUMPRODUCT(S1375:S1404,'control variables'!BA$7:BA$36)</f>
        <v>1.8120651014153095E-78</v>
      </c>
      <c r="AS1405" s="82">
        <f t="shared" ca="1" si="1061"/>
        <v>4.6166548256130817E-78</v>
      </c>
      <c r="AT1405" s="10">
        <f ca="1">SUMPRODUCT(P1375:P1404,'control variables'!AT$7:AT$36)</f>
        <v>-1.0290765746706849E-79</v>
      </c>
      <c r="AU1405" s="10">
        <f ca="1">SUMPRODUCT(Q1375:Q1404,'control variables'!AU$7:AU$36)</f>
        <v>1.116321693863947E-79</v>
      </c>
      <c r="AV1405" s="10">
        <f ca="1">SUMPRODUCT(R1375:R1404,'control variables'!AV$7:AV$36)</f>
        <v>4.8069706717368873E-77</v>
      </c>
      <c r="AW1405" s="10">
        <f ca="1">SUMPRODUCT(S1375:S1404,'control variables'!AW$7:AW$36)</f>
        <v>3.6011825368445483E-77</v>
      </c>
      <c r="AX1405" s="10">
        <f t="shared" ca="1" si="1039"/>
        <v>8.4090256597733674E-77</v>
      </c>
      <c r="AY1405" s="82">
        <f ca="1">SUMPRODUCT(P1375:P1404,'control variables'!BB$7:BB$36)</f>
        <v>3.7298513820324006E-79</v>
      </c>
      <c r="AZ1405" s="82">
        <f ca="1">SUMPRODUCT(Q1375:Q1404,'control variables'!BC$7:BC$36)</f>
        <v>9.5111143728439261E-79</v>
      </c>
      <c r="BA1405" s="82">
        <f ca="1">SUMPRODUCT(R1375:R1404,'control variables'!BD$7:BD$36)</f>
        <v>6.658072413697253E-78</v>
      </c>
      <c r="BB1405" s="82">
        <f ca="1">SUMPRODUCT(S1375:S1404,'control variables'!BE$7:BE$36)</f>
        <v>9.461596187210662E-79</v>
      </c>
      <c r="BC1405" s="82">
        <f t="shared" ca="1" si="1062"/>
        <v>8.9283286079059521E-78</v>
      </c>
      <c r="BD1405" s="10">
        <f ca="1">SUMPRODUCT(P1375:P1404,'control variables'!BF$7:BF$36)</f>
        <v>7.8025242146876357E-80</v>
      </c>
      <c r="BE1405" s="10">
        <f ca="1">SUMPRODUCT(Q1375:Q1404,'control variables'!BG$7:BG$36)</f>
        <v>9.0062019187999928E-80</v>
      </c>
      <c r="BF1405" s="10">
        <f ca="1">SUMPRODUCT(R1375:R1404,'control variables'!BH$7:BH$36)</f>
        <v>2.697554535003253E-78</v>
      </c>
      <c r="BG1405" s="10">
        <f ca="1">SUMPRODUCT(S1375:S1404,'control variables'!BI$7:BI$36)</f>
        <v>6.0626870520074098E-78</v>
      </c>
      <c r="BH1405" s="10">
        <f t="shared" ca="1" si="1063"/>
        <v>8.9283288483455396E-78</v>
      </c>
      <c r="BI1405" s="82">
        <f t="shared" ca="1" si="1040"/>
        <v>9.001112663090302E-77</v>
      </c>
      <c r="BJ1405" s="82">
        <f t="shared" ca="1" si="1041"/>
        <v>1.0437709600782913E-76</v>
      </c>
      <c r="BK1405" s="82">
        <f t="shared" ca="1" si="1042"/>
        <v>3.493041500210846E-76</v>
      </c>
      <c r="BL1405" s="82">
        <f t="shared" ca="1" si="1043"/>
        <v>1.6450663161097492E-76</v>
      </c>
      <c r="BM1405" s="82">
        <f t="shared" ca="1" si="1033"/>
        <v>7.0819900427079167E-76</v>
      </c>
      <c r="BN1405" s="10">
        <f ca="1">BN1404+BI1405-INDIRECT(ADDRESS(MAX($D1405-'key variables'!$B$9*30,34),scenario!BI$4),TRUE)</f>
        <v>9439390.0751690175</v>
      </c>
      <c r="BO1405" s="10">
        <f ca="1">BO1404+BJ1405-INDIRECT(ADDRESS(MAX($D1405-'key variables'!$B$9*30,34),scenario!BJ$4),TRUE)</f>
        <v>10895583.360992203</v>
      </c>
      <c r="BP1405" s="10">
        <f ca="1">BP1404+BK1405-INDIRECT(ADDRESS(MAX($D1405-'key variables'!$B$9*30,34),scenario!BK$4),TRUE)</f>
        <v>32531162.537994072</v>
      </c>
      <c r="BQ1405" s="10">
        <f ca="1">BQ1404+BL1405-INDIRECT(ADDRESS(MAX($D1405-'key variables'!$B$9*30,34),scenario!BL$4),TRUE)</f>
        <v>14415841.516535141</v>
      </c>
      <c r="BR1405" s="10">
        <f t="shared" ca="1" si="1064"/>
        <v>67281977.490690395</v>
      </c>
      <c r="BS1405" s="82">
        <f t="shared" ca="1" si="1045"/>
        <v>-2.3433848477536824E-9</v>
      </c>
      <c r="BT1405" s="82">
        <f t="shared" ca="1" si="1046"/>
        <v>-3.4288309057018498E-10</v>
      </c>
      <c r="BU1405" s="82">
        <f t="shared" ca="1" si="1047"/>
        <v>-4.2578247660364599E-9</v>
      </c>
      <c r="BV1405" s="82">
        <f t="shared" ca="1" si="1048"/>
        <v>-2.9943922343414556E-9</v>
      </c>
      <c r="BW1405" s="82">
        <f t="shared" ca="1" si="1065"/>
        <v>-9.9384849387017825E-9</v>
      </c>
      <c r="BX1405" s="10">
        <f t="shared" ca="1" si="1049"/>
        <v>-1.8625994260191893E-12</v>
      </c>
      <c r="BY1405" s="10">
        <f t="shared" ca="1" si="1050"/>
        <v>2.8902850229962428E-12</v>
      </c>
      <c r="BZ1405" s="10">
        <f t="shared" ca="1" si="1051"/>
        <v>-3.5034723983035463E-11</v>
      </c>
      <c r="CA1405" s="10">
        <f t="shared" ca="1" si="1052"/>
        <v>-2.0257049910634696E-11</v>
      </c>
      <c r="CB1405" s="10">
        <v>0</v>
      </c>
      <c r="CC1405" s="82">
        <f t="shared" ca="1" si="1053"/>
        <v>3.9725652202851362E-13</v>
      </c>
      <c r="CD1405" s="82">
        <f t="shared" ca="1" si="1054"/>
        <v>3.4270724516460853E-13</v>
      </c>
      <c r="CE1405" s="82">
        <f t="shared" ca="1" si="1055"/>
        <v>1.8915613015532971E-10</v>
      </c>
      <c r="CF1405" s="82">
        <f t="shared" ca="1" si="1056"/>
        <v>3.7028113764059381E-11</v>
      </c>
      <c r="CG1405" s="82">
        <f t="shared" ca="1" si="1066"/>
        <v>2.269242076865822E-10</v>
      </c>
      <c r="CH1405" s="13" t="str">
        <f t="shared" ca="1" si="1018"/>
        <v/>
      </c>
      <c r="CI1405" s="81">
        <f t="shared" ca="1" si="1027"/>
        <v>0.1131775965863165</v>
      </c>
      <c r="CJ1405" s="81">
        <f t="shared" ca="1" si="1028"/>
        <v>0.13063724757458739</v>
      </c>
      <c r="CK1405" s="81">
        <f t="shared" ca="1" si="1029"/>
        <v>0.39004625943939081</v>
      </c>
      <c r="CL1405" s="81">
        <f t="shared" ca="1" si="1030"/>
        <v>0.17284488538116416</v>
      </c>
      <c r="CM1405" s="89">
        <f t="shared" ca="1" si="1019"/>
        <v>0.80670598898145884</v>
      </c>
    </row>
    <row r="1406" spans="1:91" x14ac:dyDescent="0.3">
      <c r="A1406">
        <v>1341</v>
      </c>
      <c r="B1406" s="3">
        <f t="shared" si="1032"/>
        <v>3.9138888888888888</v>
      </c>
      <c r="C1406" s="3">
        <f t="shared" si="1020"/>
        <v>44.7</v>
      </c>
      <c r="D1406" s="4">
        <f t="shared" ca="1" si="1057"/>
        <v>1406</v>
      </c>
      <c r="E1406" s="58">
        <f>(0.5*(COS(B1406*2*PI())+1)*('key variables'!$B$4-'key variables'!$B$6)+'key variables'!$B$6)/'key variables'!$B$4</f>
        <v>1</v>
      </c>
      <c r="F1406" s="10">
        <f t="shared" ca="1" si="1021"/>
        <v>11689222.907461114</v>
      </c>
      <c r="G1406" s="10">
        <f t="shared" ca="1" si="1022"/>
        <v>13492492.798713122</v>
      </c>
      <c r="H1406" s="10">
        <f t="shared" ca="1" si="1023"/>
        <v>40309474.521088287</v>
      </c>
      <c r="I1406" s="10">
        <f t="shared" ca="1" si="1024"/>
        <v>17912154.249750931</v>
      </c>
      <c r="J1406" s="10">
        <f t="shared" ca="1" si="1058"/>
        <v>83403344.477013454</v>
      </c>
      <c r="K1406" s="82">
        <f t="shared" ca="1" si="1034"/>
        <v>2249832.832292099</v>
      </c>
      <c r="L1406" s="82">
        <f t="shared" ca="1" si="1035"/>
        <v>2596909.4377209195</v>
      </c>
      <c r="M1406" s="82">
        <f t="shared" ca="1" si="1036"/>
        <v>7778311.98309422</v>
      </c>
      <c r="N1406" s="82">
        <f t="shared" ca="1" si="1037"/>
        <v>3496312.733215793</v>
      </c>
      <c r="O1406" s="82">
        <f t="shared" ca="1" si="1059"/>
        <v>16121366.986323033</v>
      </c>
      <c r="P1406" s="10">
        <f ca="1">IF(IF($A1406&gt;='key variables'!$B$26,K1406*SUMPRODUCT(Z1406:AC1406,'control variables'!$O$3:$R$3)/J1406+F$65*'key variables'!$B$25/scenario!J$65,K1406*SUMPRODUCT(Z1406:AC1406,'control variables'!$O$7:$R$7)/J1406+F$65*'key variables'!$B$25/scenario!J$65)&lt;'key variables'!$B$28,0,IF($A1406&gt;='key variables'!$B$26,K1406*SUMPRODUCT(Z1406:AC1406,'control variables'!$O$3:$R$3)/J1406+F$65*'key variables'!$B$25/scenario!J$65,K1406*SUMPRODUCT(Z1406:AC1406,'control variables'!$O$7:$R$7)/J1406+F$65*'key variables'!$B$25/scenario!J$65))</f>
        <v>1.0962282712090598E-77</v>
      </c>
      <c r="Q1406" s="10">
        <f ca="1">IF(IF($A1406&gt;='key variables'!$B$26,L1406*SUMPRODUCT(Z1406:AC1406,'control variables'!$O$4:$R$4)/J1406+G$65*'key variables'!$B$25/scenario!J$65,L1406*SUMPRODUCT(Z1406:AC1406,'control variables'!$O$7:$R$7)/J1406+G$65*'key variables'!$B$25/scenario!J$65)&lt;'key variables'!$B$28,0,IF($A1406&gt;='key variables'!$B$26,L1406*SUMPRODUCT(Z1406:AC1406,'control variables'!$O$4:$R$4)/J1406+G$65*'key variables'!$B$25/scenario!J$65,L1406*SUMPRODUCT(Z1406:AC1406,'control variables'!$O$7:$R$7)/J1406+G$65*'key variables'!$B$25/scenario!J$65))</f>
        <v>1.2653409189068542E-77</v>
      </c>
      <c r="R1406" s="10">
        <f ca="1">IF(IF($A1406&gt;='key variables'!$B$26,M1406*SUMPRODUCT(Z1406:AC1406,'control variables'!$O$5:$R$5)/J1406+H$65*'key variables'!$B$25/scenario!J$65,M1406*SUMPRODUCT(Z1406:AC1406,'control variables'!$O$7:$R$7)/J1406+H$65*'key variables'!$B$25/scenario!J$65)&lt;'key variables'!$B$28,0,IF($A1406&gt;='key variables'!$B$26,M1406*SUMPRODUCT(Z1406:AC1406,'control variables'!$O$5:$R$5)/J1406+H$65*'key variables'!$B$25/scenario!J$65,M1406*SUMPRODUCT(Z1406:AC1406,'control variables'!$O$7:$R$7)/J1406+H$65*'key variables'!$B$25/scenario!J$65))</f>
        <v>3.7899729152165928E-77</v>
      </c>
      <c r="S1406" s="10">
        <f ca="1">IF(IF($A1406&gt;='key variables'!$B$26,N1406*SUMPRODUCT(Z1406:AC1406,'control variables'!$O$6:$R$6)/J1406+I$65*'key variables'!$B$25/scenario!J$65,N1406*SUMPRODUCT(Z1406:AC1406,'control variables'!$O$7:$R$7)/J1406+I$65*'key variables'!$B$25/scenario!J$65)&lt;'key variables'!$B$28,0,IF($A1406&gt;='key variables'!$B$26,N1406*SUMPRODUCT(Z1406:AC1406,'control variables'!$O$6:$R$6)/J1406+I$65*'key variables'!$B$25/scenario!J$65,N1406*SUMPRODUCT(Z1406:AC1406,'control variables'!$O$7:$R$7)/J1406+I$65*'key variables'!$B$25/scenario!J$65))</f>
        <v>1.7035740647604522E-77</v>
      </c>
      <c r="T1406" s="10">
        <f t="shared" ca="1" si="1031"/>
        <v>7.8551161700929585E-77</v>
      </c>
      <c r="U1406" s="82">
        <f ca="1">SUMPRODUCT(P1376:P1405,'control variables'!AD$7:AD$36)</f>
        <v>2.3242067346951158E-77</v>
      </c>
      <c r="V1406" s="82">
        <f ca="1">SUMPRODUCT(Q1376:Q1405,'control variables'!AE$7:AE$36)</f>
        <v>2.6827568332688626E-77</v>
      </c>
      <c r="W1406" s="82">
        <f ca="1">SUMPRODUCT(R1376:R1405,'control variables'!AF$7:AF$36)</f>
        <v>8.0354437166112808E-77</v>
      </c>
      <c r="X1406" s="82">
        <f ca="1">SUMPRODUCT(S1376:S1405,'control variables'!AG$7:AG$36)</f>
        <v>3.6118921746117552E-77</v>
      </c>
      <c r="Y1406" s="82">
        <f t="shared" ca="1" si="1025"/>
        <v>1.6654299459187015E-76</v>
      </c>
      <c r="Z1406" s="10">
        <f ca="1">IF($A1406&gt;='key variables'!$B$26,SUMPRODUCT(P1376:P1405,'control variables'!V$7:V$36)*$E1406,SUMPRODUCT(P1376:P1405,'control variables'!Z$7:Z$36)*$E1406)</f>
        <v>5.6712997233210022E-77</v>
      </c>
      <c r="AA1406" s="10">
        <f ca="1">IF($A1406&gt;='key variables'!$B$26,SUMPRODUCT(Q1376:Q1405,'control variables'!W$7:W$36)*$E1406,SUMPRODUCT(Q1376:Q1405,'control variables'!AA$7:AA$36)*$E1406)</f>
        <v>6.5461982615978693E-77</v>
      </c>
      <c r="AB1406" s="10">
        <f ca="1">IF($A1406&gt;='key variables'!$B$26,SUMPRODUCT(R1376:R1405,'control variables'!X$7:X$36)*$E1406,SUMPRODUCT(R1376:R1405,'control variables'!AB$7:AB$36)*$E1406)</f>
        <v>1.9607296135279891E-76</v>
      </c>
      <c r="AC1406" s="10">
        <f ca="1">IF($A1406&gt;='key variables'!$B$26,SUMPRODUCT(S1376:S1405,'control variables'!Y$7:Y$36)*$E1406,SUMPRODUCT(S1376:S1405,'control variables'!AC$7:AC$36)*$E1406)</f>
        <v>8.8133825553293575E-77</v>
      </c>
      <c r="AD1406" s="10">
        <f t="shared" ca="1" si="1026"/>
        <v>4.0638176675528119E-76</v>
      </c>
      <c r="AE1406" s="82">
        <f ca="1">SUMPRODUCT(P1376:P1405,'control variables'!AL$7:AL$36)</f>
        <v>7.721761633654453E-77</v>
      </c>
      <c r="AF1406" s="82">
        <f ca="1">SUMPRODUCT(Q1376:Q1405,'control variables'!AM$7:AM$36)</f>
        <v>8.8896754621420324E-77</v>
      </c>
      <c r="AG1406" s="82">
        <f ca="1">SUMPRODUCT(R1376:R1405,'control variables'!AN$7:AN$36)</f>
        <v>2.5346801051026935E-76</v>
      </c>
      <c r="AH1406" s="82">
        <f ca="1">SUMPRODUCT(S1376:S1405,'control variables'!AO$7:AO$36)</f>
        <v>1.0974913434276937E-76</v>
      </c>
      <c r="AI1406" s="82">
        <f t="shared" ca="1" si="1038"/>
        <v>5.2933151581100357E-76</v>
      </c>
      <c r="AJ1406" s="10">
        <f ca="1">SUMPRODUCT(P1376:P1405,'control variables'!AP$7:AP$36)</f>
        <v>7.378173274345962E-80</v>
      </c>
      <c r="AK1406" s="10">
        <f ca="1">SUMPRODUCT(Q1376:Q1405,'control variables'!AQ$7:AQ$36)</f>
        <v>2.129096830470832E-79</v>
      </c>
      <c r="AL1406" s="10">
        <f ca="1">SUMPRODUCT(R1376:R1405,'control variables'!AR$7:AR$36)</f>
        <v>7.6525330374954359E-78</v>
      </c>
      <c r="AM1406" s="10">
        <f ca="1">SUMPRODUCT(S1376:S1405,'control variables'!AS$7:AS$36)</f>
        <v>5.7329595329727754E-78</v>
      </c>
      <c r="AN1406" s="10">
        <f t="shared" ca="1" si="1060"/>
        <v>1.3672183986258755E-77</v>
      </c>
      <c r="AO1406" s="82">
        <f ca="1">SUMPRODUCT(P1376:P1405,'control variables'!AX$7:AX$36)</f>
        <v>1.0033189692637072E-79</v>
      </c>
      <c r="AP1406" s="82">
        <f ca="1">SUMPRODUCT(Q1376:Q1405,'control variables'!AY$7:AY$36)</f>
        <v>2.3161974195841649E-79</v>
      </c>
      <c r="AQ1406" s="82">
        <f ca="1">SUMPRODUCT(R1376:R1405,'control variables'!AZ$7:AZ$36)</f>
        <v>2.0812554202630858E-78</v>
      </c>
      <c r="AR1406" s="82">
        <f ca="1">SUMPRODUCT(S1376:S1405,'control variables'!BA$7:BA$36)</f>
        <v>1.5591900150820657E-78</v>
      </c>
      <c r="AS1406" s="82">
        <f t="shared" ca="1" si="1061"/>
        <v>3.9723970742299387E-78</v>
      </c>
      <c r="AT1406" s="10">
        <f ca="1">SUMPRODUCT(P1376:P1405,'control variables'!AT$7:AT$36)</f>
        <v>-8.8546814279915999E-80</v>
      </c>
      <c r="AU1406" s="10">
        <f ca="1">SUMPRODUCT(Q1376:Q1405,'control variables'!AU$7:AU$36)</f>
        <v>9.6053813813460988E-80</v>
      </c>
      <c r="AV1406" s="10">
        <f ca="1">SUMPRODUCT(R1376:R1405,'control variables'!AV$7:AV$36)</f>
        <v>4.1361541968390343E-77</v>
      </c>
      <c r="AW1406" s="10">
        <f ca="1">SUMPRODUCT(S1376:S1405,'control variables'!AW$7:AW$36)</f>
        <v>3.0986347287138832E-77</v>
      </c>
      <c r="AX1406" s="10">
        <f t="shared" ca="1" si="1039"/>
        <v>7.2355396255062723E-77</v>
      </c>
      <c r="AY1406" s="82">
        <f ca="1">SUMPRODUCT(P1376:P1405,'control variables'!BB$7:BB$36)</f>
        <v>3.2093477370447351E-79</v>
      </c>
      <c r="AZ1406" s="82">
        <f ca="1">SUMPRODUCT(Q1376:Q1405,'control variables'!BC$7:BC$36)</f>
        <v>8.1838310063248381E-79</v>
      </c>
      <c r="BA1406" s="82">
        <f ca="1">SUMPRODUCT(R1376:R1405,'control variables'!BD$7:BD$36)</f>
        <v>5.7289332590875964E-78</v>
      </c>
      <c r="BB1406" s="82">
        <f ca="1">SUMPRODUCT(S1376:S1405,'control variables'!BE$7:BE$36)</f>
        <v>8.1412231217935032E-79</v>
      </c>
      <c r="BC1406" s="82">
        <f t="shared" ca="1" si="1062"/>
        <v>7.6823734456039042E-78</v>
      </c>
      <c r="BD1406" s="10">
        <f ca="1">SUMPRODUCT(P1376:P1405,'control variables'!BF$7:BF$36)</f>
        <v>6.7136759261436394E-80</v>
      </c>
      <c r="BE1406" s="10">
        <f ca="1">SUMPRODUCT(Q1376:Q1405,'control variables'!BG$7:BG$36)</f>
        <v>7.749379475736341E-80</v>
      </c>
      <c r="BF1406" s="10">
        <f ca="1">SUMPRODUCT(R1376:R1405,'control variables'!BH$7:BH$36)</f>
        <v>2.3211087133852584E-78</v>
      </c>
      <c r="BG1406" s="10">
        <f ca="1">SUMPRODUCT(S1376:S1405,'control variables'!BI$7:BI$36)</f>
        <v>5.2166343850859029E-78</v>
      </c>
      <c r="BH1406" s="10">
        <f t="shared" ca="1" si="1063"/>
        <v>7.6823736524899606E-78</v>
      </c>
      <c r="BI1406" s="82">
        <f t="shared" ca="1" si="1040"/>
        <v>7.7450004295969087E-77</v>
      </c>
      <c r="BJ1406" s="82">
        <f t="shared" ca="1" si="1041"/>
        <v>8.9811191535866267E-77</v>
      </c>
      <c r="BK1406" s="82">
        <f t="shared" ca="1" si="1042"/>
        <v>3.0055848573774728E-76</v>
      </c>
      <c r="BL1406" s="82">
        <f t="shared" ca="1" si="1043"/>
        <v>1.4154960394208755E-76</v>
      </c>
      <c r="BM1406" s="82">
        <f t="shared" ca="1" si="1033"/>
        <v>6.0936928551167017E-76</v>
      </c>
      <c r="BN1406" s="10">
        <f ca="1">BN1405+BI1406-INDIRECT(ADDRESS(MAX($D1406-'key variables'!$B$9*30,34),scenario!BI$4),TRUE)</f>
        <v>9439390.0751690175</v>
      </c>
      <c r="BO1406" s="10">
        <f ca="1">BO1405+BJ1406-INDIRECT(ADDRESS(MAX($D1406-'key variables'!$B$9*30,34),scenario!BJ$4),TRUE)</f>
        <v>10895583.360992203</v>
      </c>
      <c r="BP1406" s="10">
        <f ca="1">BP1405+BK1406-INDIRECT(ADDRESS(MAX($D1406-'key variables'!$B$9*30,34),scenario!BK$4),TRUE)</f>
        <v>32531162.537994072</v>
      </c>
      <c r="BQ1406" s="10">
        <f ca="1">BQ1405+BL1406-INDIRECT(ADDRESS(MAX($D1406-'key variables'!$B$9*30,34),scenario!BL$4),TRUE)</f>
        <v>14415841.516535141</v>
      </c>
      <c r="BR1406" s="10">
        <f t="shared" ca="1" si="1064"/>
        <v>67281977.490690395</v>
      </c>
      <c r="BS1406" s="82">
        <f t="shared" ca="1" si="1045"/>
        <v>-2.3433848477536824E-9</v>
      </c>
      <c r="BT1406" s="82">
        <f t="shared" ca="1" si="1046"/>
        <v>-3.4288309057018498E-10</v>
      </c>
      <c r="BU1406" s="82">
        <f t="shared" ca="1" si="1047"/>
        <v>-4.2578247660364599E-9</v>
      </c>
      <c r="BV1406" s="82">
        <f t="shared" ca="1" si="1048"/>
        <v>-2.9943922343414556E-9</v>
      </c>
      <c r="BW1406" s="82">
        <f t="shared" ca="1" si="1065"/>
        <v>-9.9384849387017825E-9</v>
      </c>
      <c r="BX1406" s="10">
        <f t="shared" ca="1" si="1049"/>
        <v>-1.8625994260191893E-12</v>
      </c>
      <c r="BY1406" s="10">
        <f t="shared" ca="1" si="1050"/>
        <v>2.8902850229962428E-12</v>
      </c>
      <c r="BZ1406" s="10">
        <f t="shared" ca="1" si="1051"/>
        <v>-3.5034723983035463E-11</v>
      </c>
      <c r="CA1406" s="10">
        <f t="shared" ca="1" si="1052"/>
        <v>-2.0257049910634696E-11</v>
      </c>
      <c r="CB1406" s="10">
        <v>0</v>
      </c>
      <c r="CC1406" s="82">
        <f t="shared" ca="1" si="1053"/>
        <v>3.9725652202851362E-13</v>
      </c>
      <c r="CD1406" s="82">
        <f t="shared" ca="1" si="1054"/>
        <v>3.4270724516460853E-13</v>
      </c>
      <c r="CE1406" s="82">
        <f t="shared" ca="1" si="1055"/>
        <v>1.8915613015532971E-10</v>
      </c>
      <c r="CF1406" s="82">
        <f t="shared" ca="1" si="1056"/>
        <v>3.7028113764059381E-11</v>
      </c>
      <c r="CG1406" s="82">
        <f t="shared" ca="1" si="1066"/>
        <v>2.269242076865822E-10</v>
      </c>
      <c r="CH1406" s="13" t="str">
        <f t="shared" ca="1" si="1018"/>
        <v/>
      </c>
      <c r="CI1406" s="81">
        <f t="shared" ca="1" si="1027"/>
        <v>0.1131775965863165</v>
      </c>
      <c r="CJ1406" s="81">
        <f t="shared" ca="1" si="1028"/>
        <v>0.13063724757458739</v>
      </c>
      <c r="CK1406" s="81">
        <f t="shared" ca="1" si="1029"/>
        <v>0.39004625943939081</v>
      </c>
      <c r="CL1406" s="81">
        <f t="shared" ca="1" si="1030"/>
        <v>0.17284488538116416</v>
      </c>
      <c r="CM1406" s="89">
        <f t="shared" ca="1" si="1019"/>
        <v>0.80670598898145884</v>
      </c>
    </row>
    <row r="1407" spans="1:91" x14ac:dyDescent="0.3">
      <c r="A1407">
        <v>1342</v>
      </c>
      <c r="B1407" s="3">
        <f t="shared" si="1032"/>
        <v>3.9166666666666665</v>
      </c>
      <c r="C1407" s="3">
        <f t="shared" si="1020"/>
        <v>44.733333333333334</v>
      </c>
      <c r="D1407" s="4">
        <f t="shared" ca="1" si="1057"/>
        <v>1407</v>
      </c>
      <c r="E1407" s="58">
        <f>(0.5*(COS(B1407*2*PI())+1)*('key variables'!$B$4-'key variables'!$B$6)+'key variables'!$B$6)/'key variables'!$B$4</f>
        <v>1</v>
      </c>
      <c r="F1407" s="10">
        <f t="shared" ca="1" si="1021"/>
        <v>11689222.907461114</v>
      </c>
      <c r="G1407" s="10">
        <f t="shared" ca="1" si="1022"/>
        <v>13492492.798713122</v>
      </c>
      <c r="H1407" s="10">
        <f t="shared" ca="1" si="1023"/>
        <v>40309474.521088287</v>
      </c>
      <c r="I1407" s="10">
        <f t="shared" ca="1" si="1024"/>
        <v>17912154.249750931</v>
      </c>
      <c r="J1407" s="10">
        <f t="shared" ca="1" si="1058"/>
        <v>83403344.477013454</v>
      </c>
      <c r="K1407" s="82">
        <f t="shared" ca="1" si="1034"/>
        <v>2249832.832292099</v>
      </c>
      <c r="L1407" s="82">
        <f t="shared" ca="1" si="1035"/>
        <v>2596909.4377209195</v>
      </c>
      <c r="M1407" s="82">
        <f t="shared" ca="1" si="1036"/>
        <v>7778311.98309422</v>
      </c>
      <c r="N1407" s="82">
        <f t="shared" ca="1" si="1037"/>
        <v>3496312.733215793</v>
      </c>
      <c r="O1407" s="82">
        <f t="shared" ca="1" si="1059"/>
        <v>16121366.986323033</v>
      </c>
      <c r="P1407" s="10">
        <f ca="1">IF(IF($A1407&gt;='key variables'!$B$26,K1407*SUMPRODUCT(Z1407:AC1407,'control variables'!$O$3:$R$3)/J1407+F$65*'key variables'!$B$25/scenario!J$65,K1407*SUMPRODUCT(Z1407:AC1407,'control variables'!$O$7:$R$7)/J1407+F$65*'key variables'!$B$25/scenario!J$65)&lt;'key variables'!$B$28,0,IF($A1407&gt;='key variables'!$B$26,K1407*SUMPRODUCT(Z1407:AC1407,'control variables'!$O$3:$R$3)/J1407+F$65*'key variables'!$B$25/scenario!J$65,K1407*SUMPRODUCT(Z1407:AC1407,'control variables'!$O$7:$R$7)/J1407+F$65*'key variables'!$B$25/scenario!J$65))</f>
        <v>9.4324876815123905E-78</v>
      </c>
      <c r="Q1407" s="10">
        <f ca="1">IF(IF($A1407&gt;='key variables'!$B$26,L1407*SUMPRODUCT(Z1407:AC1407,'control variables'!$O$4:$R$4)/J1407+G$65*'key variables'!$B$25/scenario!J$65,L1407*SUMPRODUCT(Z1407:AC1407,'control variables'!$O$7:$R$7)/J1407+G$65*'key variables'!$B$25/scenario!J$65)&lt;'key variables'!$B$28,0,IF($A1407&gt;='key variables'!$B$26,L1407*SUMPRODUCT(Z1407:AC1407,'control variables'!$O$4:$R$4)/J1407+G$65*'key variables'!$B$25/scenario!J$65,L1407*SUMPRODUCT(Z1407:AC1407,'control variables'!$O$7:$R$7)/J1407+G$65*'key variables'!$B$25/scenario!J$65))</f>
        <v>1.0887616150729895E-77</v>
      </c>
      <c r="R1407" s="10">
        <f ca="1">IF(IF($A1407&gt;='key variables'!$B$26,M1407*SUMPRODUCT(Z1407:AC1407,'control variables'!$O$5:$R$5)/J1407+H$65*'key variables'!$B$25/scenario!J$65,M1407*SUMPRODUCT(Z1407:AC1407,'control variables'!$O$7:$R$7)/J1407+H$65*'key variables'!$B$25/scenario!J$65)&lt;'key variables'!$B$28,0,IF($A1407&gt;='key variables'!$B$26,M1407*SUMPRODUCT(Z1407:AC1407,'control variables'!$O$5:$R$5)/J1407+H$65*'key variables'!$B$25/scenario!J$65,M1407*SUMPRODUCT(Z1407:AC1407,'control variables'!$O$7:$R$7)/J1407+H$65*'key variables'!$B$25/scenario!J$65))</f>
        <v>3.2610792637757565E-77</v>
      </c>
      <c r="S1407" s="10">
        <f ca="1">IF(IF($A1407&gt;='key variables'!$B$26,N1407*SUMPRODUCT(Z1407:AC1407,'control variables'!$O$6:$R$6)/J1407+I$65*'key variables'!$B$25/scenario!J$65,N1407*SUMPRODUCT(Z1407:AC1407,'control variables'!$O$7:$R$7)/J1407+I$65*'key variables'!$B$25/scenario!J$65)&lt;'key variables'!$B$28,0,IF($A1407&gt;='key variables'!$B$26,N1407*SUMPRODUCT(Z1407:AC1407,'control variables'!$O$6:$R$6)/J1407+I$65*'key variables'!$B$25/scenario!J$65,N1407*SUMPRODUCT(Z1407:AC1407,'control variables'!$O$7:$R$7)/J1407+I$65*'key variables'!$B$25/scenario!J$65))</f>
        <v>1.4658389864981392E-77</v>
      </c>
      <c r="T1407" s="10">
        <f t="shared" ca="1" si="1031"/>
        <v>6.7589286334981244E-77</v>
      </c>
      <c r="U1407" s="82">
        <f ca="1">SUMPRODUCT(P1377:P1406,'control variables'!AD$7:AD$36)</f>
        <v>1.9998618873531046E-77</v>
      </c>
      <c r="V1407" s="82">
        <f ca="1">SUMPRODUCT(Q1377:Q1406,'control variables'!AE$7:AE$36)</f>
        <v>2.3083760423722774E-77</v>
      </c>
      <c r="W1407" s="82">
        <f ca="1">SUMPRODUCT(R1377:R1406,'control variables'!AF$7:AF$36)</f>
        <v>6.9140913314365193E-77</v>
      </c>
      <c r="X1407" s="82">
        <f ca="1">SUMPRODUCT(S1377:S1406,'control variables'!AG$7:AG$36)</f>
        <v>3.1078498282479629E-77</v>
      </c>
      <c r="Y1407" s="82">
        <f t="shared" ca="1" si="1025"/>
        <v>1.4330179089409866E-76</v>
      </c>
      <c r="Z1407" s="10">
        <f ca="1">IF($A1407&gt;='key variables'!$B$26,SUMPRODUCT(P1377:P1406,'control variables'!V$7:V$36)*$E1407,SUMPRODUCT(P1377:P1406,'control variables'!Z$7:Z$36)*$E1407)</f>
        <v>4.8798654608122348E-77</v>
      </c>
      <c r="AA1407" s="10">
        <f ca="1">IF($A1407&gt;='key variables'!$B$26,SUMPRODUCT(Q1377:Q1406,'control variables'!W$7:W$36)*$E1407,SUMPRODUCT(Q1377:Q1406,'control variables'!AA$7:AA$36)*$E1407)</f>
        <v>5.6326712314358905E-77</v>
      </c>
      <c r="AB1407" s="10">
        <f ca="1">IF($A1407&gt;='key variables'!$B$26,SUMPRODUCT(R1377:R1406,'control variables'!X$7:X$36)*$E1407,SUMPRODUCT(R1377:R1406,'control variables'!AB$7:AB$36)*$E1407)</f>
        <v>1.687108279553962E-76</v>
      </c>
      <c r="AC1407" s="10">
        <f ca="1">IF($A1407&gt;='key variables'!$B$26,SUMPRODUCT(S1377:S1406,'control variables'!Y$7:Y$36)*$E1407,SUMPRODUCT(S1377:S1406,'control variables'!AC$7:AC$36)*$E1407)</f>
        <v>7.5834682035623544E-77</v>
      </c>
      <c r="AD1407" s="10">
        <f t="shared" ca="1" si="1026"/>
        <v>3.4967087691350098E-76</v>
      </c>
      <c r="AE1407" s="82">
        <f ca="1">SUMPRODUCT(P1377:P1406,'control variables'!AL$7:AL$36)</f>
        <v>6.6441838257545061E-77</v>
      </c>
      <c r="AF1407" s="82">
        <f ca="1">SUMPRODUCT(Q1377:Q1406,'control variables'!AM$7:AM$36)</f>
        <v>7.6491143762252457E-77</v>
      </c>
      <c r="AG1407" s="82">
        <f ca="1">SUMPRODUCT(R1377:R1406,'control variables'!AN$7:AN$36)</f>
        <v>2.1809635361425708E-76</v>
      </c>
      <c r="AH1407" s="82">
        <f ca="1">SUMPRODUCT(S1377:S1406,'control variables'!AO$7:AO$36)</f>
        <v>9.4433557766491664E-77</v>
      </c>
      <c r="AI1407" s="82">
        <f t="shared" ca="1" si="1038"/>
        <v>4.5546289340054628E-76</v>
      </c>
      <c r="AJ1407" s="10">
        <f ca="1">SUMPRODUCT(P1377:P1406,'control variables'!AP$7:AP$36)</f>
        <v>6.3485434877148849E-80</v>
      </c>
      <c r="AK1407" s="10">
        <f ca="1">SUMPRODUCT(Q1377:Q1406,'control variables'!AQ$7:AQ$36)</f>
        <v>1.8319797211591218E-79</v>
      </c>
      <c r="AL1407" s="10">
        <f ca="1">SUMPRODUCT(R1377:R1406,'control variables'!AR$7:AR$36)</f>
        <v>6.584616133730099E-78</v>
      </c>
      <c r="AM1407" s="10">
        <f ca="1">SUMPRODUCT(S1377:S1406,'control variables'!AS$7:AS$36)</f>
        <v>4.9329205963401007E-78</v>
      </c>
      <c r="AN1407" s="10">
        <f t="shared" ca="1" si="1060"/>
        <v>1.176422013706326E-77</v>
      </c>
      <c r="AO1407" s="82">
        <f ca="1">SUMPRODUCT(P1377:P1406,'control variables'!AX$7:AX$36)</f>
        <v>8.63305031147368E-80</v>
      </c>
      <c r="AP1407" s="82">
        <f ca="1">SUMPRODUCT(Q1377:Q1406,'control variables'!AY$7:AY$36)</f>
        <v>1.9929702783602014E-79</v>
      </c>
      <c r="AQ1407" s="82">
        <f ca="1">SUMPRODUCT(R1377:R1406,'control variables'!AZ$7:AZ$36)</f>
        <v>1.7908146167458743E-78</v>
      </c>
      <c r="AR1407" s="82">
        <f ca="1">SUMPRODUCT(S1377:S1406,'control variables'!BA$7:BA$36)</f>
        <v>1.3416038426173692E-78</v>
      </c>
      <c r="AS1407" s="82">
        <f t="shared" ca="1" si="1061"/>
        <v>3.4180459903140004E-78</v>
      </c>
      <c r="AT1407" s="10">
        <f ca="1">SUMPRODUCT(P1377:P1406,'control variables'!AT$7:AT$36)</f>
        <v>-7.6190037866045E-80</v>
      </c>
      <c r="AU1407" s="10">
        <f ca="1">SUMPRODUCT(Q1377:Q1406,'control variables'!AU$7:AU$36)</f>
        <v>8.2649429808854911E-80</v>
      </c>
      <c r="AV1407" s="10">
        <f ca="1">SUMPRODUCT(R1377:R1406,'control variables'!AV$7:AV$36)</f>
        <v>3.5589506798150835E-77</v>
      </c>
      <c r="AW1407" s="10">
        <f ca="1">SUMPRODUCT(S1377:S1406,'control variables'!AW$7:AW$36)</f>
        <v>2.6662178558726664E-77</v>
      </c>
      <c r="AX1407" s="10">
        <f t="shared" ca="1" si="1039"/>
        <v>6.225814474882031E-77</v>
      </c>
      <c r="AY1407" s="82">
        <f ca="1">SUMPRODUCT(P1377:P1406,'control variables'!BB$7:BB$36)</f>
        <v>2.7614807782667545E-79</v>
      </c>
      <c r="AZ1407" s="82">
        <f ca="1">SUMPRODUCT(Q1377:Q1406,'control variables'!BC$7:BC$36)</f>
        <v>7.0417710601094928E-79</v>
      </c>
      <c r="BA1407" s="82">
        <f ca="1">SUMPRODUCT(R1377:R1406,'control variables'!BD$7:BD$36)</f>
        <v>4.9294561920894735E-78</v>
      </c>
      <c r="BB1407" s="82">
        <f ca="1">SUMPRODUCT(S1377:S1406,'control variables'!BE$7:BE$36)</f>
        <v>7.0051091388169643E-79</v>
      </c>
      <c r="BC1407" s="82">
        <f t="shared" ca="1" si="1062"/>
        <v>6.610292289808795E-78</v>
      </c>
      <c r="BD1407" s="10">
        <f ca="1">SUMPRODUCT(P1377:P1406,'control variables'!BF$7:BF$36)</f>
        <v>5.7767772583689595E-80</v>
      </c>
      <c r="BE1407" s="10">
        <f ca="1">SUMPRODUCT(Q1377:Q1406,'control variables'!BG$7:BG$36)</f>
        <v>6.6679475766145402E-80</v>
      </c>
      <c r="BF1407" s="10">
        <f ca="1">SUMPRODUCT(R1377:R1406,'control variables'!BH$7:BH$36)</f>
        <v>1.9971961973130124E-78</v>
      </c>
      <c r="BG1407" s="10">
        <f ca="1">SUMPRODUCT(S1377:S1406,'control variables'!BI$7:BI$36)</f>
        <v>4.4886490221608943E-78</v>
      </c>
      <c r="BH1407" s="10">
        <f t="shared" ca="1" si="1063"/>
        <v>6.6102924678237421E-78</v>
      </c>
      <c r="BI1407" s="82">
        <f t="shared" ca="1" si="1040"/>
        <v>6.6641796297505687E-77</v>
      </c>
      <c r="BJ1407" s="82">
        <f t="shared" ca="1" si="1041"/>
        <v>7.7277970298072254E-77</v>
      </c>
      <c r="BK1407" s="82">
        <f t="shared" ca="1" si="1042"/>
        <v>2.5861531660449739E-76</v>
      </c>
      <c r="BL1407" s="82">
        <f t="shared" ca="1" si="1043"/>
        <v>1.2179624723910003E-76</v>
      </c>
      <c r="BM1407" s="82">
        <f t="shared" ca="1" si="1033"/>
        <v>5.2433133043917536E-76</v>
      </c>
      <c r="BN1407" s="10">
        <f ca="1">BN1406+BI1407-INDIRECT(ADDRESS(MAX($D1407-'key variables'!$B$9*30,34),scenario!BI$4),TRUE)</f>
        <v>9439390.0751690175</v>
      </c>
      <c r="BO1407" s="10">
        <f ca="1">BO1406+BJ1407-INDIRECT(ADDRESS(MAX($D1407-'key variables'!$B$9*30,34),scenario!BJ$4),TRUE)</f>
        <v>10895583.360992203</v>
      </c>
      <c r="BP1407" s="10">
        <f ca="1">BP1406+BK1407-INDIRECT(ADDRESS(MAX($D1407-'key variables'!$B$9*30,34),scenario!BK$4),TRUE)</f>
        <v>32531162.537994072</v>
      </c>
      <c r="BQ1407" s="10">
        <f ca="1">BQ1406+BL1407-INDIRECT(ADDRESS(MAX($D1407-'key variables'!$B$9*30,34),scenario!BL$4),TRUE)</f>
        <v>14415841.516535141</v>
      </c>
      <c r="BR1407" s="10">
        <f t="shared" ca="1" si="1064"/>
        <v>67281977.490690395</v>
      </c>
      <c r="BS1407" s="82">
        <f t="shared" ca="1" si="1045"/>
        <v>-2.3433848477536824E-9</v>
      </c>
      <c r="BT1407" s="82">
        <f t="shared" ca="1" si="1046"/>
        <v>-3.4288309057018498E-10</v>
      </c>
      <c r="BU1407" s="82">
        <f t="shared" ca="1" si="1047"/>
        <v>-4.2578247660364599E-9</v>
      </c>
      <c r="BV1407" s="82">
        <f t="shared" ca="1" si="1048"/>
        <v>-2.9943922343414556E-9</v>
      </c>
      <c r="BW1407" s="82">
        <f t="shared" ca="1" si="1065"/>
        <v>-9.9384849387017825E-9</v>
      </c>
      <c r="BX1407" s="10">
        <f t="shared" ca="1" si="1049"/>
        <v>-1.8625994260191893E-12</v>
      </c>
      <c r="BY1407" s="10">
        <f t="shared" ca="1" si="1050"/>
        <v>2.8902850229962428E-12</v>
      </c>
      <c r="BZ1407" s="10">
        <f t="shared" ca="1" si="1051"/>
        <v>-3.5034723983035463E-11</v>
      </c>
      <c r="CA1407" s="10">
        <f t="shared" ca="1" si="1052"/>
        <v>-2.0257049910634696E-11</v>
      </c>
      <c r="CB1407" s="10">
        <v>0</v>
      </c>
      <c r="CC1407" s="82">
        <f t="shared" ca="1" si="1053"/>
        <v>3.9725652202851362E-13</v>
      </c>
      <c r="CD1407" s="82">
        <f t="shared" ca="1" si="1054"/>
        <v>3.4270724516460853E-13</v>
      </c>
      <c r="CE1407" s="82">
        <f t="shared" ca="1" si="1055"/>
        <v>1.8915613015532971E-10</v>
      </c>
      <c r="CF1407" s="82">
        <f t="shared" ca="1" si="1056"/>
        <v>3.7028113764059381E-11</v>
      </c>
      <c r="CG1407" s="82">
        <f t="shared" ca="1" si="1066"/>
        <v>2.269242076865822E-10</v>
      </c>
      <c r="CH1407" s="13" t="str">
        <f t="shared" ca="1" si="1018"/>
        <v/>
      </c>
      <c r="CI1407" s="81">
        <f t="shared" ca="1" si="1027"/>
        <v>0.1131775965863165</v>
      </c>
      <c r="CJ1407" s="81">
        <f t="shared" ca="1" si="1028"/>
        <v>0.13063724757458739</v>
      </c>
      <c r="CK1407" s="81">
        <f t="shared" ca="1" si="1029"/>
        <v>0.39004625943939081</v>
      </c>
      <c r="CL1407" s="81">
        <f t="shared" ca="1" si="1030"/>
        <v>0.17284488538116416</v>
      </c>
      <c r="CM1407" s="89">
        <f t="shared" ca="1" si="1019"/>
        <v>0.80670598898145884</v>
      </c>
    </row>
    <row r="1408" spans="1:91" x14ac:dyDescent="0.3">
      <c r="A1408">
        <v>1343</v>
      </c>
      <c r="B1408" s="3">
        <f t="shared" si="1032"/>
        <v>3.9194444444444443</v>
      </c>
      <c r="C1408" s="3">
        <f t="shared" si="1020"/>
        <v>44.766666666666666</v>
      </c>
      <c r="D1408" s="4">
        <f t="shared" ca="1" si="1057"/>
        <v>1408</v>
      </c>
      <c r="E1408" s="58">
        <f>(0.5*(COS(B1408*2*PI())+1)*('key variables'!$B$4-'key variables'!$B$6)+'key variables'!$B$6)/'key variables'!$B$4</f>
        <v>1</v>
      </c>
      <c r="F1408" s="10">
        <f t="shared" ca="1" si="1021"/>
        <v>11689222.907461114</v>
      </c>
      <c r="G1408" s="10">
        <f t="shared" ca="1" si="1022"/>
        <v>13492492.798713122</v>
      </c>
      <c r="H1408" s="10">
        <f t="shared" ca="1" si="1023"/>
        <v>40309474.521088287</v>
      </c>
      <c r="I1408" s="10">
        <f t="shared" ca="1" si="1024"/>
        <v>17912154.249750931</v>
      </c>
      <c r="J1408" s="10">
        <f t="shared" ca="1" si="1058"/>
        <v>83403344.477013454</v>
      </c>
      <c r="K1408" s="82">
        <f t="shared" ca="1" si="1034"/>
        <v>2249832.832292099</v>
      </c>
      <c r="L1408" s="82">
        <f t="shared" ca="1" si="1035"/>
        <v>2596909.4377209195</v>
      </c>
      <c r="M1408" s="82">
        <f t="shared" ca="1" si="1036"/>
        <v>7778311.98309422</v>
      </c>
      <c r="N1408" s="82">
        <f t="shared" ca="1" si="1037"/>
        <v>3496312.733215793</v>
      </c>
      <c r="O1408" s="82">
        <f t="shared" ca="1" si="1059"/>
        <v>16121366.986323033</v>
      </c>
      <c r="P1408" s="10">
        <f ca="1">IF(IF($A1408&gt;='key variables'!$B$26,K1408*SUMPRODUCT(Z1408:AC1408,'control variables'!$O$3:$R$3)/J1408+F$65*'key variables'!$B$25/scenario!J$65,K1408*SUMPRODUCT(Z1408:AC1408,'control variables'!$O$7:$R$7)/J1408+F$65*'key variables'!$B$25/scenario!J$65)&lt;'key variables'!$B$28,0,IF($A1408&gt;='key variables'!$B$26,K1408*SUMPRODUCT(Z1408:AC1408,'control variables'!$O$3:$R$3)/J1408+F$65*'key variables'!$B$25/scenario!J$65,K1408*SUMPRODUCT(Z1408:AC1408,'control variables'!$O$7:$R$7)/J1408+F$65*'key variables'!$B$25/scenario!J$65))</f>
        <v>8.1161767305776145E-78</v>
      </c>
      <c r="Q1408" s="10">
        <f ca="1">IF(IF($A1408&gt;='key variables'!$B$26,L1408*SUMPRODUCT(Z1408:AC1408,'control variables'!$O$4:$R$4)/J1408+G$65*'key variables'!$B$25/scenario!J$65,L1408*SUMPRODUCT(Z1408:AC1408,'control variables'!$O$7:$R$7)/J1408+G$65*'key variables'!$B$25/scenario!J$65)&lt;'key variables'!$B$28,0,IF($A1408&gt;='key variables'!$B$26,L1408*SUMPRODUCT(Z1408:AC1408,'control variables'!$O$4:$R$4)/J1408+G$65*'key variables'!$B$25/scenario!J$65,L1408*SUMPRODUCT(Z1408:AC1408,'control variables'!$O$7:$R$7)/J1408+G$65*'key variables'!$B$25/scenario!J$65))</f>
        <v>9.36824089653585E-78</v>
      </c>
      <c r="R1408" s="10">
        <f ca="1">IF(IF($A1408&gt;='key variables'!$B$26,M1408*SUMPRODUCT(Z1408:AC1408,'control variables'!$O$5:$R$5)/J1408+H$65*'key variables'!$B$25/scenario!J$65,M1408*SUMPRODUCT(Z1408:AC1408,'control variables'!$O$7:$R$7)/J1408+H$65*'key variables'!$B$25/scenario!J$65)&lt;'key variables'!$B$28,0,IF($A1408&gt;='key variables'!$B$26,M1408*SUMPRODUCT(Z1408:AC1408,'control variables'!$O$5:$R$5)/J1408+H$65*'key variables'!$B$25/scenario!J$65,M1408*SUMPRODUCT(Z1408:AC1408,'control variables'!$O$7:$R$7)/J1408+H$65*'key variables'!$B$25/scenario!J$65))</f>
        <v>2.8059931304338816E-77</v>
      </c>
      <c r="S1408" s="10">
        <f ca="1">IF(IF($A1408&gt;='key variables'!$B$26,N1408*SUMPRODUCT(Z1408:AC1408,'control variables'!$O$6:$R$6)/J1408+I$65*'key variables'!$B$25/scenario!J$65,N1408*SUMPRODUCT(Z1408:AC1408,'control variables'!$O$7:$R$7)/J1408+I$65*'key variables'!$B$25/scenario!J$65)&lt;'key variables'!$B$28,0,IF($A1408&gt;='key variables'!$B$26,N1408*SUMPRODUCT(Z1408:AC1408,'control variables'!$O$6:$R$6)/J1408+I$65*'key variables'!$B$25/scenario!J$65,N1408*SUMPRODUCT(Z1408:AC1408,'control variables'!$O$7:$R$7)/J1408+I$65*'key variables'!$B$25/scenario!J$65))</f>
        <v>1.2612800222689634E-77</v>
      </c>
      <c r="T1408" s="10">
        <f t="shared" ca="1" si="1031"/>
        <v>5.8157149154141917E-77</v>
      </c>
      <c r="U1408" s="82">
        <f ca="1">SUMPRODUCT(P1378:P1407,'control variables'!AD$7:AD$36)</f>
        <v>1.7207796143023224E-77</v>
      </c>
      <c r="V1408" s="82">
        <f ca="1">SUMPRODUCT(Q1378:Q1407,'control variables'!AE$7:AE$36)</f>
        <v>1.9862403803871978E-77</v>
      </c>
      <c r="W1408" s="82">
        <f ca="1">SUMPRODUCT(R1378:R1407,'control variables'!AF$7:AF$36)</f>
        <v>5.9492245388542017E-77</v>
      </c>
      <c r="X1408" s="82">
        <f ca="1">SUMPRODUCT(S1378:S1407,'control variables'!AG$7:AG$36)</f>
        <v>2.6741469811399106E-77</v>
      </c>
      <c r="Y1408" s="82">
        <f t="shared" ca="1" si="1025"/>
        <v>1.2330391514683633E-76</v>
      </c>
      <c r="Z1408" s="10">
        <f ca="1">IF($A1408&gt;='key variables'!$B$26,SUMPRODUCT(P1378:P1407,'control variables'!V$7:V$36)*$E1408,SUMPRODUCT(P1378:P1407,'control variables'!Z$7:Z$36)*$E1408)</f>
        <v>4.1988764617229084E-77</v>
      </c>
      <c r="AA1408" s="10">
        <f ca="1">IF($A1408&gt;='key variables'!$B$26,SUMPRODUCT(Q1378:Q1407,'control variables'!W$7:W$36)*$E1408,SUMPRODUCT(Q1378:Q1407,'control variables'!AA$7:AA$36)*$E1408)</f>
        <v>4.8466276048445305E-77</v>
      </c>
      <c r="AB1408" s="10">
        <f ca="1">IF($A1408&gt;='key variables'!$B$26,SUMPRODUCT(R1378:R1407,'control variables'!X$7:X$36)*$E1408,SUMPRODUCT(R1378:R1407,'control variables'!AB$7:AB$36)*$E1408)</f>
        <v>1.4516710143516671E-76</v>
      </c>
      <c r="AC1408" s="10">
        <f ca="1">IF($A1408&gt;='key variables'!$B$26,SUMPRODUCT(S1378:S1407,'control variables'!Y$7:Y$36)*$E1408,SUMPRODUCT(S1378:S1407,'control variables'!AC$7:AC$36)*$E1408)</f>
        <v>6.5251893507863432E-77</v>
      </c>
      <c r="AD1408" s="10">
        <f t="shared" ca="1" si="1026"/>
        <v>3.0087403560870453E-76</v>
      </c>
      <c r="AE1408" s="82">
        <f ca="1">SUMPRODUCT(P1378:P1407,'control variables'!AL$7:AL$36)</f>
        <v>5.7169828343335385E-77</v>
      </c>
      <c r="AF1408" s="82">
        <f ca="1">SUMPRODUCT(Q1378:Q1407,'control variables'!AM$7:AM$36)</f>
        <v>6.5816745492841183E-77</v>
      </c>
      <c r="AG1408" s="82">
        <f ca="1">SUMPRODUCT(R1378:R1407,'control variables'!AN$7:AN$36)</f>
        <v>1.8766083879412441E-76</v>
      </c>
      <c r="AH1408" s="82">
        <f ca="1">SUMPRODUCT(S1378:S1407,'control variables'!AO$7:AO$36)</f>
        <v>8.1255281746327937E-77</v>
      </c>
      <c r="AI1408" s="82">
        <f t="shared" ca="1" si="1038"/>
        <v>3.9190269437662892E-76</v>
      </c>
      <c r="AJ1408" s="10">
        <f ca="1">SUMPRODUCT(P1378:P1407,'control variables'!AP$7:AP$36)</f>
        <v>5.4625993341122513E-80</v>
      </c>
      <c r="AK1408" s="10">
        <f ca="1">SUMPRODUCT(Q1378:Q1407,'control variables'!AQ$7:AQ$36)</f>
        <v>1.576325534238886E-79</v>
      </c>
      <c r="AL1408" s="10">
        <f ca="1">SUMPRODUCT(R1378:R1407,'control variables'!AR$7:AR$36)</f>
        <v>5.665727859800117E-78</v>
      </c>
      <c r="AM1408" s="10">
        <f ca="1">SUMPRODUCT(S1378:S1407,'control variables'!AS$7:AS$36)</f>
        <v>4.2445277120556165E-78</v>
      </c>
      <c r="AN1408" s="10">
        <f t="shared" ca="1" si="1060"/>
        <v>1.0122514118620744E-77</v>
      </c>
      <c r="AO1408" s="82">
        <f ca="1">SUMPRODUCT(P1378:P1407,'control variables'!AX$7:AX$36)</f>
        <v>7.4283014638036647E-80</v>
      </c>
      <c r="AP1408" s="82">
        <f ca="1">SUMPRODUCT(Q1378:Q1407,'control variables'!AY$7:AY$36)</f>
        <v>1.7148497346742717E-79</v>
      </c>
      <c r="AQ1408" s="82">
        <f ca="1">SUMPRODUCT(R1378:R1407,'control variables'!AZ$7:AZ$36)</f>
        <v>1.5409050519831358E-78</v>
      </c>
      <c r="AR1408" s="82">
        <f ca="1">SUMPRODUCT(S1378:S1407,'control variables'!BA$7:BA$36)</f>
        <v>1.1543819887988159E-78</v>
      </c>
      <c r="AS1408" s="82">
        <f t="shared" ca="1" si="1061"/>
        <v>2.9410550288874157E-78</v>
      </c>
      <c r="AT1408" s="10">
        <f ca="1">SUMPRODUCT(P1378:P1407,'control variables'!AT$7:AT$36)</f>
        <v>-6.5557659157321375E-80</v>
      </c>
      <c r="AU1408" s="10">
        <f ca="1">SUMPRODUCT(Q1378:Q1407,'control variables'!AU$7:AU$36)</f>
        <v>7.1115637958891201E-80</v>
      </c>
      <c r="AV1408" s="10">
        <f ca="1">SUMPRODUCT(R1378:R1407,'control variables'!AV$7:AV$36)</f>
        <v>3.0622963599945226E-77</v>
      </c>
      <c r="AW1408" s="10">
        <f ca="1">SUMPRODUCT(S1378:S1407,'control variables'!AW$7:AW$36)</f>
        <v>2.2941450920627795E-77</v>
      </c>
      <c r="AX1408" s="10">
        <f t="shared" ca="1" si="1039"/>
        <v>5.3569972499374593E-77</v>
      </c>
      <c r="AY1408" s="82">
        <f ca="1">SUMPRODUCT(P1378:P1407,'control variables'!BB$7:BB$36)</f>
        <v>2.3761139999615012E-79</v>
      </c>
      <c r="AZ1408" s="82">
        <f ca="1">SUMPRODUCT(Q1378:Q1407,'control variables'!BC$7:BC$36)</f>
        <v>6.0590864626447978E-79</v>
      </c>
      <c r="BA1408" s="82">
        <f ca="1">SUMPRODUCT(R1378:R1407,'control variables'!BD$7:BD$36)</f>
        <v>4.2415467680974962E-78</v>
      </c>
      <c r="BB1408" s="82">
        <f ca="1">SUMPRODUCT(S1378:S1407,'control variables'!BE$7:BE$36)</f>
        <v>6.0275407408225578E-79</v>
      </c>
      <c r="BC1408" s="82">
        <f t="shared" ca="1" si="1062"/>
        <v>5.6878208884403812E-78</v>
      </c>
      <c r="BD1408" s="10">
        <f ca="1">SUMPRODUCT(P1378:P1407,'control variables'!BF$7:BF$36)</f>
        <v>4.9706235242691118E-80</v>
      </c>
      <c r="BE1408" s="10">
        <f ca="1">SUMPRODUCT(Q1378:Q1407,'control variables'!BG$7:BG$36)</f>
        <v>5.7374303353824371E-80</v>
      </c>
      <c r="BF1408" s="10">
        <f ca="1">SUMPRODUCT(R1378:R1407,'control variables'!BH$7:BH$36)</f>
        <v>1.71848592336894E-78</v>
      </c>
      <c r="BG1408" s="10">
        <f ca="1">SUMPRODUCT(S1378:S1407,'control variables'!BI$7:BI$36)</f>
        <v>3.8622545796477496E-78</v>
      </c>
      <c r="BH1408" s="10">
        <f t="shared" ca="1" si="1063"/>
        <v>5.687821041613205E-78</v>
      </c>
      <c r="BI1408" s="82">
        <f t="shared" ca="1" si="1040"/>
        <v>5.7341882084174214E-77</v>
      </c>
      <c r="BJ1408" s="82">
        <f t="shared" ca="1" si="1041"/>
        <v>6.6493769777064553E-77</v>
      </c>
      <c r="BK1408" s="82">
        <f t="shared" ca="1" si="1042"/>
        <v>2.2252534916216714E-76</v>
      </c>
      <c r="BL1408" s="82">
        <f t="shared" ca="1" si="1043"/>
        <v>1.04799486741038E-76</v>
      </c>
      <c r="BM1408" s="82">
        <f t="shared" ca="1" si="1033"/>
        <v>4.5116048776444393E-76</v>
      </c>
      <c r="BN1408" s="10">
        <f ca="1">BN1407+BI1408-INDIRECT(ADDRESS(MAX($D1408-'key variables'!$B$9*30,34),scenario!BI$4),TRUE)</f>
        <v>9439390.0751690175</v>
      </c>
      <c r="BO1408" s="10">
        <f ca="1">BO1407+BJ1408-INDIRECT(ADDRESS(MAX($D1408-'key variables'!$B$9*30,34),scenario!BJ$4),TRUE)</f>
        <v>10895583.360992203</v>
      </c>
      <c r="BP1408" s="10">
        <f ca="1">BP1407+BK1408-INDIRECT(ADDRESS(MAX($D1408-'key variables'!$B$9*30,34),scenario!BK$4),TRUE)</f>
        <v>32531162.537994072</v>
      </c>
      <c r="BQ1408" s="10">
        <f ca="1">BQ1407+BL1408-INDIRECT(ADDRESS(MAX($D1408-'key variables'!$B$9*30,34),scenario!BL$4),TRUE)</f>
        <v>14415841.516535141</v>
      </c>
      <c r="BR1408" s="10">
        <f t="shared" ca="1" si="1064"/>
        <v>67281977.490690395</v>
      </c>
      <c r="BS1408" s="82">
        <f t="shared" ca="1" si="1045"/>
        <v>-2.3433848477536824E-9</v>
      </c>
      <c r="BT1408" s="82">
        <f t="shared" ca="1" si="1046"/>
        <v>-3.4288309057018498E-10</v>
      </c>
      <c r="BU1408" s="82">
        <f t="shared" ca="1" si="1047"/>
        <v>-4.2578247660364599E-9</v>
      </c>
      <c r="BV1408" s="82">
        <f t="shared" ca="1" si="1048"/>
        <v>-2.9943922343414556E-9</v>
      </c>
      <c r="BW1408" s="82">
        <f t="shared" ca="1" si="1065"/>
        <v>-9.9384849387017825E-9</v>
      </c>
      <c r="BX1408" s="10">
        <f t="shared" ca="1" si="1049"/>
        <v>-1.8625994260191893E-12</v>
      </c>
      <c r="BY1408" s="10">
        <f t="shared" ca="1" si="1050"/>
        <v>2.8902850229962428E-12</v>
      </c>
      <c r="BZ1408" s="10">
        <f t="shared" ca="1" si="1051"/>
        <v>-3.5034723983035463E-11</v>
      </c>
      <c r="CA1408" s="10">
        <f t="shared" ca="1" si="1052"/>
        <v>-2.0257049910634696E-11</v>
      </c>
      <c r="CB1408" s="10">
        <v>0</v>
      </c>
      <c r="CC1408" s="82">
        <f t="shared" ca="1" si="1053"/>
        <v>3.9725652202851362E-13</v>
      </c>
      <c r="CD1408" s="82">
        <f t="shared" ca="1" si="1054"/>
        <v>3.4270724516460853E-13</v>
      </c>
      <c r="CE1408" s="82">
        <f t="shared" ca="1" si="1055"/>
        <v>1.8915613015532971E-10</v>
      </c>
      <c r="CF1408" s="82">
        <f t="shared" ca="1" si="1056"/>
        <v>3.7028113764059381E-11</v>
      </c>
      <c r="CG1408" s="82">
        <f t="shared" ca="1" si="1066"/>
        <v>2.269242076865822E-10</v>
      </c>
      <c r="CH1408" s="13" t="str">
        <f t="shared" ca="1" si="1018"/>
        <v/>
      </c>
      <c r="CI1408" s="81">
        <f t="shared" ca="1" si="1027"/>
        <v>0.1131775965863165</v>
      </c>
      <c r="CJ1408" s="81">
        <f t="shared" ca="1" si="1028"/>
        <v>0.13063724757458739</v>
      </c>
      <c r="CK1408" s="81">
        <f t="shared" ca="1" si="1029"/>
        <v>0.39004625943939081</v>
      </c>
      <c r="CL1408" s="81">
        <f t="shared" ca="1" si="1030"/>
        <v>0.17284488538116416</v>
      </c>
      <c r="CM1408" s="89">
        <f t="shared" ca="1" si="1019"/>
        <v>0.80670598898145884</v>
      </c>
    </row>
    <row r="1409" spans="1:91" x14ac:dyDescent="0.3">
      <c r="A1409">
        <v>1344</v>
      </c>
      <c r="B1409" s="3">
        <f t="shared" si="1032"/>
        <v>3.9222222222222221</v>
      </c>
      <c r="C1409" s="3">
        <f t="shared" si="1020"/>
        <v>44.8</v>
      </c>
      <c r="D1409" s="4">
        <f t="shared" ca="1" si="1057"/>
        <v>1409</v>
      </c>
      <c r="E1409" s="58">
        <f>(0.5*(COS(B1409*2*PI())+1)*('key variables'!$B$4-'key variables'!$B$6)+'key variables'!$B$6)/'key variables'!$B$4</f>
        <v>1</v>
      </c>
      <c r="F1409" s="10">
        <f t="shared" ca="1" si="1021"/>
        <v>11689222.907461114</v>
      </c>
      <c r="G1409" s="10">
        <f t="shared" ca="1" si="1022"/>
        <v>13492492.798713122</v>
      </c>
      <c r="H1409" s="10">
        <f t="shared" ca="1" si="1023"/>
        <v>40309474.521088287</v>
      </c>
      <c r="I1409" s="10">
        <f t="shared" ca="1" si="1024"/>
        <v>17912154.249750931</v>
      </c>
      <c r="J1409" s="10">
        <f t="shared" ca="1" si="1058"/>
        <v>83403344.477013454</v>
      </c>
      <c r="K1409" s="82">
        <f t="shared" ca="1" si="1034"/>
        <v>2249832.832292099</v>
      </c>
      <c r="L1409" s="82">
        <f t="shared" ca="1" si="1035"/>
        <v>2596909.4377209195</v>
      </c>
      <c r="M1409" s="82">
        <f t="shared" ca="1" si="1036"/>
        <v>7778311.98309422</v>
      </c>
      <c r="N1409" s="82">
        <f t="shared" ca="1" si="1037"/>
        <v>3496312.733215793</v>
      </c>
      <c r="O1409" s="82">
        <f t="shared" ca="1" si="1059"/>
        <v>16121366.986323033</v>
      </c>
      <c r="P1409" s="10">
        <f ca="1">IF(IF($A1409&gt;='key variables'!$B$26,K1409*SUMPRODUCT(Z1409:AC1409,'control variables'!$O$3:$R$3)/J1409+F$65*'key variables'!$B$25/scenario!J$65,K1409*SUMPRODUCT(Z1409:AC1409,'control variables'!$O$7:$R$7)/J1409+F$65*'key variables'!$B$25/scenario!J$65)&lt;'key variables'!$B$28,0,IF($A1409&gt;='key variables'!$B$26,K1409*SUMPRODUCT(Z1409:AC1409,'control variables'!$O$3:$R$3)/J1409+F$65*'key variables'!$B$25/scenario!J$65,K1409*SUMPRODUCT(Z1409:AC1409,'control variables'!$O$7:$R$7)/J1409+F$65*'key variables'!$B$25/scenario!J$65))</f>
        <v>6.9835579908658505E-78</v>
      </c>
      <c r="Q1409" s="10">
        <f ca="1">IF(IF($A1409&gt;='key variables'!$B$26,L1409*SUMPRODUCT(Z1409:AC1409,'control variables'!$O$4:$R$4)/J1409+G$65*'key variables'!$B$25/scenario!J$65,L1409*SUMPRODUCT(Z1409:AC1409,'control variables'!$O$7:$R$7)/J1409+G$65*'key variables'!$B$25/scenario!J$65)&lt;'key variables'!$B$28,0,IF($A1409&gt;='key variables'!$B$26,L1409*SUMPRODUCT(Z1409:AC1409,'control variables'!$O$4:$R$4)/J1409+G$65*'key variables'!$B$25/scenario!J$65,L1409*SUMPRODUCT(Z1409:AC1409,'control variables'!$O$7:$R$7)/J1409+G$65*'key variables'!$B$25/scenario!J$65))</f>
        <v>8.0608956341322923E-78</v>
      </c>
      <c r="R1409" s="10">
        <f ca="1">IF(IF($A1409&gt;='key variables'!$B$26,M1409*SUMPRODUCT(Z1409:AC1409,'control variables'!$O$5:$R$5)/J1409+H$65*'key variables'!$B$25/scenario!J$65,M1409*SUMPRODUCT(Z1409:AC1409,'control variables'!$O$7:$R$7)/J1409+H$65*'key variables'!$B$25/scenario!J$65)&lt;'key variables'!$B$28,0,IF($A1409&gt;='key variables'!$B$26,M1409*SUMPRODUCT(Z1409:AC1409,'control variables'!$O$5:$R$5)/J1409+H$65*'key variables'!$B$25/scenario!J$65,M1409*SUMPRODUCT(Z1409:AC1409,'control variables'!$O$7:$R$7)/J1409+H$65*'key variables'!$B$25/scenario!J$65))</f>
        <v>2.4144146189583547E-77</v>
      </c>
      <c r="S1409" s="10">
        <f ca="1">IF(IF($A1409&gt;='key variables'!$B$26,N1409*SUMPRODUCT(Z1409:AC1409,'control variables'!$O$6:$R$6)/J1409+I$65*'key variables'!$B$25/scenario!J$65,N1409*SUMPRODUCT(Z1409:AC1409,'control variables'!$O$7:$R$7)/J1409+I$65*'key variables'!$B$25/scenario!J$65)&lt;'key variables'!$B$28,0,IF($A1409&gt;='key variables'!$B$26,N1409*SUMPRODUCT(Z1409:AC1409,'control variables'!$O$6:$R$6)/J1409+I$65*'key variables'!$B$25/scenario!J$65,N1409*SUMPRODUCT(Z1409:AC1409,'control variables'!$O$7:$R$7)/J1409+I$65*'key variables'!$B$25/scenario!J$65))</f>
        <v>1.0852674197015683E-77</v>
      </c>
      <c r="T1409" s="10">
        <f t="shared" ca="1" si="1031"/>
        <v>5.0041274011597372E-77</v>
      </c>
      <c r="U1409" s="82">
        <f ca="1">SUMPRODUCT(P1379:P1408,'control variables'!AD$7:AD$36)</f>
        <v>1.4806434882948633E-77</v>
      </c>
      <c r="V1409" s="82">
        <f ca="1">SUMPRODUCT(Q1379:Q1408,'control variables'!AE$7:AE$36)</f>
        <v>1.709058999168228E-77</v>
      </c>
      <c r="W1409" s="82">
        <f ca="1">SUMPRODUCT(R1379:R1408,'control variables'!AF$7:AF$36)</f>
        <v>5.1190056533938547E-77</v>
      </c>
      <c r="X1409" s="82">
        <f ca="1">SUMPRODUCT(S1379:S1408,'control variables'!AG$7:AG$36)</f>
        <v>2.3009677017666836E-77</v>
      </c>
      <c r="Y1409" s="82">
        <f t="shared" ca="1" si="1025"/>
        <v>1.060967584262363E-76</v>
      </c>
      <c r="Z1409" s="10">
        <f ca="1">IF($A1409&gt;='key variables'!$B$26,SUMPRODUCT(P1379:P1408,'control variables'!V$7:V$36)*$E1409,SUMPRODUCT(P1379:P1408,'control variables'!Z$7:Z$36)*$E1409)</f>
        <v>3.6129200041257199E-77</v>
      </c>
      <c r="AA1409" s="10">
        <f ca="1">IF($A1409&gt;='key variables'!$B$26,SUMPRODUCT(Q1379:Q1408,'control variables'!W$7:W$36)*$E1409,SUMPRODUCT(Q1379:Q1408,'control variables'!AA$7:AA$36)*$E1409)</f>
        <v>4.1702769742612816E-77</v>
      </c>
      <c r="AB1409" s="10">
        <f ca="1">IF($A1409&gt;='key variables'!$B$26,SUMPRODUCT(R1379:R1408,'control variables'!X$7:X$36)*$E1409,SUMPRODUCT(R1379:R1408,'control variables'!AB$7:AB$36)*$E1409)</f>
        <v>1.2490892015928818E-76</v>
      </c>
      <c r="AC1409" s="10">
        <f ca="1">IF($A1409&gt;='key variables'!$B$26,SUMPRODUCT(S1379:S1408,'control variables'!Y$7:Y$36)*$E1409,SUMPRODUCT(S1379:S1408,'control variables'!AC$7:AC$36)*$E1409)</f>
        <v>5.614594130376168E-77</v>
      </c>
      <c r="AD1409" s="10">
        <f t="shared" ca="1" si="1026"/>
        <v>2.588868312469199E-76</v>
      </c>
      <c r="AE1409" s="82">
        <f ca="1">SUMPRODUCT(P1379:P1408,'control variables'!AL$7:AL$36)</f>
        <v>4.9191734583521677E-77</v>
      </c>
      <c r="AF1409" s="82">
        <f ca="1">SUMPRODUCT(Q1379:Q1408,'control variables'!AM$7:AM$36)</f>
        <v>5.6631967757385622E-77</v>
      </c>
      <c r="AG1409" s="82">
        <f ca="1">SUMPRODUCT(R1379:R1408,'control variables'!AN$7:AN$36)</f>
        <v>1.6147262360562556E-76</v>
      </c>
      <c r="AH1409" s="82">
        <f ca="1">SUMPRODUCT(S1379:S1408,'control variables'!AO$7:AO$36)</f>
        <v>6.9916044336708271E-77</v>
      </c>
      <c r="AI1409" s="82">
        <f t="shared" ca="1" si="1038"/>
        <v>3.3721237028324109E-76</v>
      </c>
      <c r="AJ1409" s="10">
        <f ca="1">SUMPRODUCT(P1379:P1408,'control variables'!AP$7:AP$36)</f>
        <v>4.7002893723240953E-80</v>
      </c>
      <c r="AK1409" s="10">
        <f ca="1">SUMPRODUCT(Q1379:Q1408,'control variables'!AQ$7:AQ$36)</f>
        <v>1.3563480868234378E-79</v>
      </c>
      <c r="AL1409" s="10">
        <f ca="1">SUMPRODUCT(R1379:R1408,'control variables'!AR$7:AR$36)</f>
        <v>4.8750711551549058E-78</v>
      </c>
      <c r="AM1409" s="10">
        <f ca="1">SUMPRODUCT(S1379:S1408,'control variables'!AS$7:AS$36)</f>
        <v>3.6522005871683342E-78</v>
      </c>
      <c r="AN1409" s="10">
        <f t="shared" ca="1" si="1060"/>
        <v>8.7099094447288255E-78</v>
      </c>
      <c r="AO1409" s="82">
        <f ca="1">SUMPRODUCT(P1379:P1408,'control variables'!AX$7:AX$36)</f>
        <v>6.3916762495651853E-80</v>
      </c>
      <c r="AP1409" s="82">
        <f ca="1">SUMPRODUCT(Q1379:Q1408,'control variables'!AY$7:AY$36)</f>
        <v>1.4755411279550087E-79</v>
      </c>
      <c r="AQ1409" s="82">
        <f ca="1">SUMPRODUCT(R1379:R1408,'control variables'!AZ$7:AZ$36)</f>
        <v>1.3258705602602791E-78</v>
      </c>
      <c r="AR1409" s="82">
        <f ca="1">SUMPRODUCT(S1379:S1408,'control variables'!BA$7:BA$36)</f>
        <v>9.9328708947591437E-79</v>
      </c>
      <c r="AS1409" s="82">
        <f t="shared" ca="1" si="1061"/>
        <v>2.5306285250273461E-78</v>
      </c>
      <c r="AT1409" s="10">
        <f ca="1">SUMPRODUCT(P1379:P1408,'control variables'!AT$7:AT$36)</f>
        <v>-5.6409037120362063E-80</v>
      </c>
      <c r="AU1409" s="10">
        <f ca="1">SUMPRODUCT(Q1379:Q1408,'control variables'!AU$7:AU$36)</f>
        <v>6.1191395681694618E-80</v>
      </c>
      <c r="AV1409" s="10">
        <f ca="1">SUMPRODUCT(R1379:R1408,'control variables'!AV$7:AV$36)</f>
        <v>2.6349505346117774E-77</v>
      </c>
      <c r="AW1409" s="10">
        <f ca="1">SUMPRODUCT(S1379:S1408,'control variables'!AW$7:AW$36)</f>
        <v>1.9739953701994467E-77</v>
      </c>
      <c r="AX1409" s="10">
        <f t="shared" ca="1" si="1039"/>
        <v>4.6094241406673573E-77</v>
      </c>
      <c r="AY1409" s="82">
        <f ca="1">SUMPRODUCT(P1379:P1408,'control variables'!BB$7:BB$36)</f>
        <v>2.0445254536070715E-79</v>
      </c>
      <c r="AZ1409" s="82">
        <f ca="1">SUMPRODUCT(Q1379:Q1408,'control variables'!BC$7:BC$36)</f>
        <v>5.213536260753497E-79</v>
      </c>
      <c r="BA1409" s="82">
        <f ca="1">SUMPRODUCT(R1379:R1408,'control variables'!BD$7:BD$36)</f>
        <v>3.649635636244998E-78</v>
      </c>
      <c r="BB1409" s="82">
        <f ca="1">SUMPRODUCT(S1379:S1408,'control variables'!BE$7:BE$36)</f>
        <v>5.1863927688086571E-79</v>
      </c>
      <c r="BC1409" s="82">
        <f t="shared" ca="1" si="1062"/>
        <v>4.8940810845619206E-78</v>
      </c>
      <c r="BD1409" s="10">
        <f ca="1">SUMPRODUCT(P1379:P1408,'control variables'!BF$7:BF$36)</f>
        <v>4.276969167233114E-80</v>
      </c>
      <c r="BE1409" s="10">
        <f ca="1">SUMPRODUCT(Q1379:Q1408,'control variables'!BG$7:BG$36)</f>
        <v>4.936767494815824E-80</v>
      </c>
      <c r="BF1409" s="10">
        <f ca="1">SUMPRODUCT(R1379:R1408,'control variables'!BH$7:BH$36)</f>
        <v>1.4786698837051488E-78</v>
      </c>
      <c r="BG1409" s="10">
        <f ca="1">SUMPRODUCT(S1379:S1408,'control variables'!BI$7:BI$36)</f>
        <v>3.32327396603372E-78</v>
      </c>
      <c r="BH1409" s="10">
        <f t="shared" ca="1" si="1063"/>
        <v>4.8940812163593587E-78</v>
      </c>
      <c r="BI1409" s="82">
        <f t="shared" ca="1" si="1040"/>
        <v>4.9339778091762025E-77</v>
      </c>
      <c r="BJ1409" s="82">
        <f t="shared" ca="1" si="1041"/>
        <v>5.7214512779142666E-77</v>
      </c>
      <c r="BK1409" s="82">
        <f t="shared" ca="1" si="1042"/>
        <v>1.9147176458798833E-76</v>
      </c>
      <c r="BL1409" s="82">
        <f t="shared" ca="1" si="1043"/>
        <v>9.0174637315583605E-77</v>
      </c>
      <c r="BM1409" s="82">
        <f t="shared" ca="1" si="1033"/>
        <v>3.8820069277447663E-76</v>
      </c>
      <c r="BN1409" s="10">
        <f ca="1">BN1408+BI1409-INDIRECT(ADDRESS(MAX($D1409-'key variables'!$B$9*30,34),scenario!BI$4),TRUE)</f>
        <v>9439390.0751690175</v>
      </c>
      <c r="BO1409" s="10">
        <f ca="1">BO1408+BJ1409-INDIRECT(ADDRESS(MAX($D1409-'key variables'!$B$9*30,34),scenario!BJ$4),TRUE)</f>
        <v>10895583.360992203</v>
      </c>
      <c r="BP1409" s="10">
        <f ca="1">BP1408+BK1409-INDIRECT(ADDRESS(MAX($D1409-'key variables'!$B$9*30,34),scenario!BK$4),TRUE)</f>
        <v>32531162.537994072</v>
      </c>
      <c r="BQ1409" s="10">
        <f ca="1">BQ1408+BL1409-INDIRECT(ADDRESS(MAX($D1409-'key variables'!$B$9*30,34),scenario!BL$4),TRUE)</f>
        <v>14415841.516535141</v>
      </c>
      <c r="BR1409" s="10">
        <f t="shared" ca="1" si="1064"/>
        <v>67281977.490690395</v>
      </c>
      <c r="BS1409" s="82">
        <f t="shared" ca="1" si="1045"/>
        <v>-2.3433848477536824E-9</v>
      </c>
      <c r="BT1409" s="82">
        <f t="shared" ca="1" si="1046"/>
        <v>-3.4288309057018498E-10</v>
      </c>
      <c r="BU1409" s="82">
        <f t="shared" ca="1" si="1047"/>
        <v>-4.2578247660364599E-9</v>
      </c>
      <c r="BV1409" s="82">
        <f t="shared" ca="1" si="1048"/>
        <v>-2.9943922343414556E-9</v>
      </c>
      <c r="BW1409" s="82">
        <f t="shared" ca="1" si="1065"/>
        <v>-9.9384849387017825E-9</v>
      </c>
      <c r="BX1409" s="10">
        <f t="shared" ca="1" si="1049"/>
        <v>-1.8625994260191893E-12</v>
      </c>
      <c r="BY1409" s="10">
        <f t="shared" ca="1" si="1050"/>
        <v>2.8902850229962428E-12</v>
      </c>
      <c r="BZ1409" s="10">
        <f t="shared" ca="1" si="1051"/>
        <v>-3.5034723983035463E-11</v>
      </c>
      <c r="CA1409" s="10">
        <f t="shared" ca="1" si="1052"/>
        <v>-2.0257049910634696E-11</v>
      </c>
      <c r="CB1409" s="10">
        <v>0</v>
      </c>
      <c r="CC1409" s="82">
        <f t="shared" ca="1" si="1053"/>
        <v>3.9725652202851362E-13</v>
      </c>
      <c r="CD1409" s="82">
        <f t="shared" ca="1" si="1054"/>
        <v>3.4270724516460853E-13</v>
      </c>
      <c r="CE1409" s="82">
        <f t="shared" ca="1" si="1055"/>
        <v>1.8915613015532971E-10</v>
      </c>
      <c r="CF1409" s="82">
        <f t="shared" ca="1" si="1056"/>
        <v>3.7028113764059381E-11</v>
      </c>
      <c r="CG1409" s="82">
        <f t="shared" ca="1" si="1066"/>
        <v>2.269242076865822E-10</v>
      </c>
      <c r="CH1409" s="13" t="str">
        <f t="shared" ref="CH1409:CH1472" ca="1" si="1067">IF(BW1409&gt;1,A1409,"")</f>
        <v/>
      </c>
      <c r="CI1409" s="81">
        <f t="shared" ca="1" si="1027"/>
        <v>0.1131775965863165</v>
      </c>
      <c r="CJ1409" s="81">
        <f t="shared" ca="1" si="1028"/>
        <v>0.13063724757458739</v>
      </c>
      <c r="CK1409" s="81">
        <f t="shared" ca="1" si="1029"/>
        <v>0.39004625943939081</v>
      </c>
      <c r="CL1409" s="81">
        <f t="shared" ca="1" si="1030"/>
        <v>0.17284488538116416</v>
      </c>
      <c r="CM1409" s="89">
        <f t="shared" ref="CM1409:CM1472" ca="1" si="1068">SUM(CI1409:CL1409)</f>
        <v>0.80670598898145884</v>
      </c>
    </row>
    <row r="1410" spans="1:91" x14ac:dyDescent="0.3">
      <c r="A1410">
        <v>1345</v>
      </c>
      <c r="B1410" s="3">
        <f t="shared" si="1032"/>
        <v>3.9249999999999998</v>
      </c>
      <c r="C1410" s="3">
        <f t="shared" ref="C1410:C1473" si="1069">A1410/30</f>
        <v>44.833333333333336</v>
      </c>
      <c r="D1410" s="4">
        <f t="shared" ca="1" si="1057"/>
        <v>1410</v>
      </c>
      <c r="E1410" s="58">
        <f>(0.5*(COS(B1410*2*PI())+1)*('key variables'!$B$4-'key variables'!$B$6)+'key variables'!$B$6)/'key variables'!$B$4</f>
        <v>1</v>
      </c>
      <c r="F1410" s="10">
        <f t="shared" ref="F1410:F1473" ca="1" si="1070">MAX(F1409-BD1409,0.001)</f>
        <v>11689222.907461114</v>
      </c>
      <c r="G1410" s="10">
        <f t="shared" ref="G1410:G1473" ca="1" si="1071">MAX(G1409-BE1409,0.001)</f>
        <v>13492492.798713122</v>
      </c>
      <c r="H1410" s="10">
        <f t="shared" ref="H1410:H1473" ca="1" si="1072">MAX(H1409-BF1409,0.001)</f>
        <v>40309474.521088287</v>
      </c>
      <c r="I1410" s="10">
        <f t="shared" ref="I1410:I1473" ca="1" si="1073">MAX(I1409-BG1409,0.001)</f>
        <v>17912154.249750931</v>
      </c>
      <c r="J1410" s="10">
        <f t="shared" ca="1" si="1058"/>
        <v>83403344.477013454</v>
      </c>
      <c r="K1410" s="82">
        <f t="shared" ca="1" si="1034"/>
        <v>2249832.832292099</v>
      </c>
      <c r="L1410" s="82">
        <f t="shared" ca="1" si="1035"/>
        <v>2596909.4377209195</v>
      </c>
      <c r="M1410" s="82">
        <f t="shared" ca="1" si="1036"/>
        <v>7778311.98309422</v>
      </c>
      <c r="N1410" s="82">
        <f t="shared" ca="1" si="1037"/>
        <v>3496312.733215793</v>
      </c>
      <c r="O1410" s="82">
        <f t="shared" ca="1" si="1059"/>
        <v>16121366.986323033</v>
      </c>
      <c r="P1410" s="10">
        <f ca="1">IF(IF($A1410&gt;='key variables'!$B$26,K1410*SUMPRODUCT(Z1410:AC1410,'control variables'!$O$3:$R$3)/J1410+F$65*'key variables'!$B$25/scenario!J$65,K1410*SUMPRODUCT(Z1410:AC1410,'control variables'!$O$7:$R$7)/J1410+F$65*'key variables'!$B$25/scenario!J$65)&lt;'key variables'!$B$28,0,IF($A1410&gt;='key variables'!$B$26,K1410*SUMPRODUCT(Z1410:AC1410,'control variables'!$O$3:$R$3)/J1410+F$65*'key variables'!$B$25/scenario!J$65,K1410*SUMPRODUCT(Z1410:AC1410,'control variables'!$O$7:$R$7)/J1410+F$65*'key variables'!$B$25/scenario!J$65))</f>
        <v>6.0089970722354369E-78</v>
      </c>
      <c r="Q1410" s="10">
        <f ca="1">IF(IF($A1410&gt;='key variables'!$B$26,L1410*SUMPRODUCT(Z1410:AC1410,'control variables'!$O$4:$R$4)/J1410+G$65*'key variables'!$B$25/scenario!J$65,L1410*SUMPRODUCT(Z1410:AC1410,'control variables'!$O$7:$R$7)/J1410+G$65*'key variables'!$B$25/scenario!J$65)&lt;'key variables'!$B$28,0,IF($A1410&gt;='key variables'!$B$26,L1410*SUMPRODUCT(Z1410:AC1410,'control variables'!$O$4:$R$4)/J1410+G$65*'key variables'!$B$25/scenario!J$65,L1410*SUMPRODUCT(Z1410:AC1410,'control variables'!$O$7:$R$7)/J1410+G$65*'key variables'!$B$25/scenario!J$65))</f>
        <v>6.9359914141832486E-78</v>
      </c>
      <c r="R1410" s="10">
        <f ca="1">IF(IF($A1410&gt;='key variables'!$B$26,M1410*SUMPRODUCT(Z1410:AC1410,'control variables'!$O$5:$R$5)/J1410+H$65*'key variables'!$B$25/scenario!J$65,M1410*SUMPRODUCT(Z1410:AC1410,'control variables'!$O$7:$R$7)/J1410+H$65*'key variables'!$B$25/scenario!J$65)&lt;'key variables'!$B$28,0,IF($A1410&gt;='key variables'!$B$26,M1410*SUMPRODUCT(Z1410:AC1410,'control variables'!$O$5:$R$5)/J1410+H$65*'key variables'!$B$25/scenario!J$65,M1410*SUMPRODUCT(Z1410:AC1410,'control variables'!$O$7:$R$7)/J1410+H$65*'key variables'!$B$25/scenario!J$65))</f>
        <v>2.0774811916016472E-77</v>
      </c>
      <c r="S1410" s="10">
        <f ca="1">IF(IF($A1410&gt;='key variables'!$B$26,N1410*SUMPRODUCT(Z1410:AC1410,'control variables'!$O$6:$R$6)/J1410+I$65*'key variables'!$B$25/scenario!J$65,N1410*SUMPRODUCT(Z1410:AC1410,'control variables'!$O$7:$R$7)/J1410+I$65*'key variables'!$B$25/scenario!J$65)&lt;'key variables'!$B$28,0,IF($A1410&gt;='key variables'!$B$26,N1410*SUMPRODUCT(Z1410:AC1410,'control variables'!$O$6:$R$6)/J1410+I$65*'key variables'!$B$25/scenario!J$65,N1410*SUMPRODUCT(Z1410:AC1410,'control variables'!$O$7:$R$7)/J1410+I$65*'key variables'!$B$25/scenario!J$65))</f>
        <v>9.3381751194861688E-78</v>
      </c>
      <c r="T1410" s="10">
        <f t="shared" ca="1" si="1031"/>
        <v>4.3057975521921323E-77</v>
      </c>
      <c r="U1410" s="82">
        <f ca="1">SUMPRODUCT(P1380:P1409,'control variables'!AD$7:AD$36)</f>
        <v>1.2740185443903199E-77</v>
      </c>
      <c r="V1410" s="82">
        <f ca="1">SUMPRODUCT(Q1380:Q1409,'control variables'!AE$7:AE$36)</f>
        <v>1.4705584940673233E-77</v>
      </c>
      <c r="W1410" s="82">
        <f ca="1">SUMPRODUCT(R1380:R1409,'control variables'!AF$7:AF$36)</f>
        <v>4.4046444554814322E-77</v>
      </c>
      <c r="X1410" s="82">
        <f ca="1">SUMPRODUCT(S1380:S1409,'control variables'!AG$7:AG$36)</f>
        <v>1.9798658794426416E-77</v>
      </c>
      <c r="Y1410" s="82">
        <f t="shared" ca="1" si="1025"/>
        <v>9.1290873733817176E-77</v>
      </c>
      <c r="Z1410" s="10">
        <f ca="1">IF($A1410&gt;='key variables'!$B$26,SUMPRODUCT(P1380:P1409,'control variables'!V$7:V$36)*$E1410,SUMPRODUCT(P1380:P1409,'control variables'!Z$7:Z$36)*$E1410)</f>
        <v>3.1087342233583417E-77</v>
      </c>
      <c r="AA1410" s="10">
        <f ca="1">IF($A1410&gt;='key variables'!$B$26,SUMPRODUCT(Q1380:Q1409,'control variables'!W$7:W$36)*$E1410,SUMPRODUCT(Q1380:Q1409,'control variables'!AA$7:AA$36)*$E1410)</f>
        <v>3.5883115972578842E-77</v>
      </c>
      <c r="AB1410" s="10">
        <f ca="1">IF($A1410&gt;='key variables'!$B$26,SUMPRODUCT(R1380:R1409,'control variables'!X$7:X$36)*$E1410,SUMPRODUCT(R1380:R1409,'control variables'!AB$7:AB$36)*$E1410)</f>
        <v>1.0747778374790771E-76</v>
      </c>
      <c r="AC1410" s="10">
        <f ca="1">IF($A1410&gt;='key variables'!$B$26,SUMPRODUCT(S1380:S1409,'control variables'!Y$7:Y$36)*$E1410,SUMPRODUCT(S1380:S1409,'control variables'!AC$7:AC$36)*$E1410)</f>
        <v>4.8310731772183187E-77</v>
      </c>
      <c r="AD1410" s="10">
        <f t="shared" ca="1" si="1026"/>
        <v>2.2275897372625316E-76</v>
      </c>
      <c r="AE1410" s="82">
        <f ca="1">SUMPRODUCT(P1380:P1409,'control variables'!AL$7:AL$36)</f>
        <v>4.2326989978057826E-77</v>
      </c>
      <c r="AF1410" s="82">
        <f ca="1">SUMPRODUCT(Q1380:Q1409,'control variables'!AM$7:AM$36)</f>
        <v>4.8728932858316525E-77</v>
      </c>
      <c r="AG1410" s="82">
        <f ca="1">SUMPRODUCT(R1380:R1409,'control variables'!AN$7:AN$36)</f>
        <v>1.3893899410035228E-76</v>
      </c>
      <c r="AH1410" s="82">
        <f ca="1">SUMPRODUCT(S1380:S1409,'control variables'!AO$7:AO$36)</f>
        <v>6.0159206277239509E-77</v>
      </c>
      <c r="AI1410" s="82">
        <f t="shared" ca="1" si="1038"/>
        <v>2.9015412321396612E-76</v>
      </c>
      <c r="AJ1410" s="10">
        <f ca="1">SUMPRODUCT(P1380:P1409,'control variables'!AP$7:AP$36)</f>
        <v>4.0443603552654143E-80</v>
      </c>
      <c r="AK1410" s="10">
        <f ca="1">SUMPRODUCT(Q1380:Q1409,'control variables'!AQ$7:AQ$36)</f>
        <v>1.1670686623228956E-79</v>
      </c>
      <c r="AL1410" s="10">
        <f ca="1">SUMPRODUCT(R1380:R1409,'control variables'!AR$7:AR$36)</f>
        <v>4.1947512051279234E-78</v>
      </c>
      <c r="AM1410" s="10">
        <f ca="1">SUMPRODUCT(S1380:S1409,'control variables'!AS$7:AS$36)</f>
        <v>3.1425331706582008E-78</v>
      </c>
      <c r="AN1410" s="10">
        <f t="shared" ca="1" si="1060"/>
        <v>7.4944348455710684E-78</v>
      </c>
      <c r="AO1410" s="82">
        <f ca="1">SUMPRODUCT(P1380:P1409,'control variables'!AX$7:AX$36)</f>
        <v>5.4997128856879511E-80</v>
      </c>
      <c r="AP1410" s="82">
        <f ca="1">SUMPRODUCT(Q1380:Q1409,'control variables'!AY$7:AY$36)</f>
        <v>1.2696282223820001E-79</v>
      </c>
      <c r="AQ1410" s="82">
        <f ca="1">SUMPRODUCT(R1380:R1409,'control variables'!AZ$7:AZ$36)</f>
        <v>1.1408442981626011E-78</v>
      </c>
      <c r="AR1410" s="82">
        <f ca="1">SUMPRODUCT(S1380:S1409,'control variables'!BA$7:BA$36)</f>
        <v>8.5467310794250425E-79</v>
      </c>
      <c r="AS1410" s="82">
        <f t="shared" ca="1" si="1061"/>
        <v>2.1774773572001851E-78</v>
      </c>
      <c r="AT1410" s="10">
        <f ca="1">SUMPRODUCT(P1380:P1409,'control variables'!AT$7:AT$36)</f>
        <v>-4.8537112364101639E-80</v>
      </c>
      <c r="AU1410" s="10">
        <f ca="1">SUMPRODUCT(Q1380:Q1409,'control variables'!AU$7:AU$36)</f>
        <v>5.2652089089577996E-80</v>
      </c>
      <c r="AV1410" s="10">
        <f ca="1">SUMPRODUCT(R1380:R1409,'control variables'!AV$7:AV$36)</f>
        <v>2.2672411496656415E-77</v>
      </c>
      <c r="AW1410" s="10">
        <f ca="1">SUMPRODUCT(S1380:S1409,'control variables'!AW$7:AW$36)</f>
        <v>1.6985227896223308E-77</v>
      </c>
      <c r="AX1410" s="10">
        <f t="shared" ca="1" si="1039"/>
        <v>3.9661754369605199E-77</v>
      </c>
      <c r="AY1410" s="82">
        <f ca="1">SUMPRODUCT(P1380:P1409,'control variables'!BB$7:BB$36)</f>
        <v>1.7592103453432496E-79</v>
      </c>
      <c r="AZ1410" s="82">
        <f ca="1">SUMPRODUCT(Q1380:Q1409,'control variables'!BC$7:BC$36)</f>
        <v>4.4859832434751306E-79</v>
      </c>
      <c r="BA1410" s="82">
        <f ca="1">SUMPRODUCT(R1380:R1409,'control variables'!BD$7:BD$36)</f>
        <v>3.1403261606199191E-78</v>
      </c>
      <c r="BB1410" s="82">
        <f ca="1">SUMPRODUCT(S1380:S1409,'control variables'!BE$7:BE$36)</f>
        <v>4.4626276468236637E-79</v>
      </c>
      <c r="BC1410" s="82">
        <f t="shared" ca="1" si="1062"/>
        <v>4.2111082841841233E-78</v>
      </c>
      <c r="BD1410" s="10">
        <f ca="1">SUMPRODUCT(P1380:P1409,'control variables'!BF$7:BF$36)</f>
        <v>3.6801148121859575E-80</v>
      </c>
      <c r="BE1410" s="10">
        <f ca="1">SUMPRODUCT(Q1380:Q1409,'control variables'!BG$7:BG$36)</f>
        <v>4.2478377728739059E-80</v>
      </c>
      <c r="BF1410" s="10">
        <f ca="1">SUMPRODUCT(R1380:R1409,'control variables'!BH$7:BH$36)</f>
        <v>1.2723203578474639E-78</v>
      </c>
      <c r="BG1410" s="10">
        <f ca="1">SUMPRODUCT(S1380:S1409,'control variables'!BI$7:BI$36)</f>
        <v>2.8595085138910642E-78</v>
      </c>
      <c r="BH1410" s="10">
        <f t="shared" ca="1" si="1063"/>
        <v>4.2111083975891269E-78</v>
      </c>
      <c r="BI1410" s="82">
        <f t="shared" ca="1" si="1040"/>
        <v>4.2454373900228053E-77</v>
      </c>
      <c r="BJ1410" s="82">
        <f t="shared" ca="1" si="1041"/>
        <v>4.9230183271753616E-77</v>
      </c>
      <c r="BK1410" s="82">
        <f t="shared" ca="1" si="1042"/>
        <v>1.6475173175762862E-76</v>
      </c>
      <c r="BL1410" s="82">
        <f t="shared" ca="1" si="1043"/>
        <v>7.7590696938145177E-77</v>
      </c>
      <c r="BM1410" s="82">
        <f t="shared" ca="1" si="1033"/>
        <v>3.3402698586775548E-76</v>
      </c>
      <c r="BN1410" s="10">
        <f ca="1">BN1409+BI1410-INDIRECT(ADDRESS(MAX($D1410-'key variables'!$B$9*30,34),scenario!BI$4),TRUE)</f>
        <v>9439390.0751690175</v>
      </c>
      <c r="BO1410" s="10">
        <f ca="1">BO1409+BJ1410-INDIRECT(ADDRESS(MAX($D1410-'key variables'!$B$9*30,34),scenario!BJ$4),TRUE)</f>
        <v>10895583.360992203</v>
      </c>
      <c r="BP1410" s="10">
        <f ca="1">BP1409+BK1410-INDIRECT(ADDRESS(MAX($D1410-'key variables'!$B$9*30,34),scenario!BK$4),TRUE)</f>
        <v>32531162.537994072</v>
      </c>
      <c r="BQ1410" s="10">
        <f ca="1">BQ1409+BL1410-INDIRECT(ADDRESS(MAX($D1410-'key variables'!$B$9*30,34),scenario!BL$4),TRUE)</f>
        <v>14415841.516535141</v>
      </c>
      <c r="BR1410" s="10">
        <f t="shared" ca="1" si="1064"/>
        <v>67281977.490690395</v>
      </c>
      <c r="BS1410" s="82">
        <f t="shared" ca="1" si="1045"/>
        <v>-2.3433848477536824E-9</v>
      </c>
      <c r="BT1410" s="82">
        <f t="shared" ca="1" si="1046"/>
        <v>-3.4288309057018498E-10</v>
      </c>
      <c r="BU1410" s="82">
        <f t="shared" ca="1" si="1047"/>
        <v>-4.2578247660364599E-9</v>
      </c>
      <c r="BV1410" s="82">
        <f t="shared" ca="1" si="1048"/>
        <v>-2.9943922343414556E-9</v>
      </c>
      <c r="BW1410" s="82">
        <f t="shared" ca="1" si="1065"/>
        <v>-9.9384849387017825E-9</v>
      </c>
      <c r="BX1410" s="10">
        <f t="shared" ca="1" si="1049"/>
        <v>-1.8625994260191893E-12</v>
      </c>
      <c r="BY1410" s="10">
        <f t="shared" ca="1" si="1050"/>
        <v>2.8902850229962428E-12</v>
      </c>
      <c r="BZ1410" s="10">
        <f t="shared" ca="1" si="1051"/>
        <v>-3.5034723983035463E-11</v>
      </c>
      <c r="CA1410" s="10">
        <f t="shared" ca="1" si="1052"/>
        <v>-2.0257049910634696E-11</v>
      </c>
      <c r="CB1410" s="10">
        <v>0</v>
      </c>
      <c r="CC1410" s="82">
        <f t="shared" ca="1" si="1053"/>
        <v>3.9725652202851362E-13</v>
      </c>
      <c r="CD1410" s="82">
        <f t="shared" ca="1" si="1054"/>
        <v>3.4270724516460853E-13</v>
      </c>
      <c r="CE1410" s="82">
        <f t="shared" ca="1" si="1055"/>
        <v>1.8915613015532971E-10</v>
      </c>
      <c r="CF1410" s="82">
        <f t="shared" ca="1" si="1056"/>
        <v>3.7028113764059381E-11</v>
      </c>
      <c r="CG1410" s="82">
        <f t="shared" ca="1" si="1066"/>
        <v>2.269242076865822E-10</v>
      </c>
      <c r="CH1410" s="13" t="str">
        <f t="shared" ca="1" si="1067"/>
        <v/>
      </c>
      <c r="CI1410" s="81">
        <f t="shared" ca="1" si="1027"/>
        <v>0.1131775965863165</v>
      </c>
      <c r="CJ1410" s="81">
        <f t="shared" ca="1" si="1028"/>
        <v>0.13063724757458739</v>
      </c>
      <c r="CK1410" s="81">
        <f t="shared" ca="1" si="1029"/>
        <v>0.39004625943939081</v>
      </c>
      <c r="CL1410" s="81">
        <f t="shared" ca="1" si="1030"/>
        <v>0.17284488538116416</v>
      </c>
      <c r="CM1410" s="89">
        <f t="shared" ca="1" si="1068"/>
        <v>0.80670598898145884</v>
      </c>
    </row>
    <row r="1411" spans="1:91" x14ac:dyDescent="0.3">
      <c r="A1411">
        <v>1346</v>
      </c>
      <c r="B1411" s="3">
        <f t="shared" si="1032"/>
        <v>3.9277777777777776</v>
      </c>
      <c r="C1411" s="3">
        <f t="shared" si="1069"/>
        <v>44.866666666666667</v>
      </c>
      <c r="D1411" s="4">
        <f t="shared" ca="1" si="1057"/>
        <v>1411</v>
      </c>
      <c r="E1411" s="58">
        <f>(0.5*(COS(B1411*2*PI())+1)*('key variables'!$B$4-'key variables'!$B$6)+'key variables'!$B$6)/'key variables'!$B$4</f>
        <v>1</v>
      </c>
      <c r="F1411" s="10">
        <f t="shared" ca="1" si="1070"/>
        <v>11689222.907461114</v>
      </c>
      <c r="G1411" s="10">
        <f t="shared" ca="1" si="1071"/>
        <v>13492492.798713122</v>
      </c>
      <c r="H1411" s="10">
        <f t="shared" ca="1" si="1072"/>
        <v>40309474.521088287</v>
      </c>
      <c r="I1411" s="10">
        <f t="shared" ca="1" si="1073"/>
        <v>17912154.249750931</v>
      </c>
      <c r="J1411" s="10">
        <f t="shared" ca="1" si="1058"/>
        <v>83403344.477013454</v>
      </c>
      <c r="K1411" s="82">
        <f t="shared" ca="1" si="1034"/>
        <v>2249832.832292099</v>
      </c>
      <c r="L1411" s="82">
        <f t="shared" ca="1" si="1035"/>
        <v>2596909.4377209195</v>
      </c>
      <c r="M1411" s="82">
        <f t="shared" ca="1" si="1036"/>
        <v>7778311.98309422</v>
      </c>
      <c r="N1411" s="82">
        <f t="shared" ca="1" si="1037"/>
        <v>3496312.733215793</v>
      </c>
      <c r="O1411" s="82">
        <f t="shared" ca="1" si="1059"/>
        <v>16121366.986323033</v>
      </c>
      <c r="P1411" s="10">
        <f ca="1">IF(IF($A1411&gt;='key variables'!$B$26,K1411*SUMPRODUCT(Z1411:AC1411,'control variables'!$O$3:$R$3)/J1411+F$65*'key variables'!$B$25/scenario!J$65,K1411*SUMPRODUCT(Z1411:AC1411,'control variables'!$O$7:$R$7)/J1411+F$65*'key variables'!$B$25/scenario!J$65)&lt;'key variables'!$B$28,0,IF($A1411&gt;='key variables'!$B$26,K1411*SUMPRODUCT(Z1411:AC1411,'control variables'!$O$3:$R$3)/J1411+F$65*'key variables'!$B$25/scenario!J$65,K1411*SUMPRODUCT(Z1411:AC1411,'control variables'!$O$7:$R$7)/J1411+F$65*'key variables'!$B$25/scenario!J$65))</f>
        <v>5.1704368835143331E-78</v>
      </c>
      <c r="Q1411" s="10">
        <f ca="1">IF(IF($A1411&gt;='key variables'!$B$26,L1411*SUMPRODUCT(Z1411:AC1411,'control variables'!$O$4:$R$4)/J1411+G$65*'key variables'!$B$25/scenario!J$65,L1411*SUMPRODUCT(Z1411:AC1411,'control variables'!$O$7:$R$7)/J1411+G$65*'key variables'!$B$25/scenario!J$65)&lt;'key variables'!$B$28,0,IF($A1411&gt;='key variables'!$B$26,L1411*SUMPRODUCT(Z1411:AC1411,'control variables'!$O$4:$R$4)/J1411+G$65*'key variables'!$B$25/scenario!J$65,L1411*SUMPRODUCT(Z1411:AC1411,'control variables'!$O$7:$R$7)/J1411+G$65*'key variables'!$B$25/scenario!J$65))</f>
        <v>5.9680684481163463E-78</v>
      </c>
      <c r="R1411" s="10">
        <f ca="1">IF(IF($A1411&gt;='key variables'!$B$26,M1411*SUMPRODUCT(Z1411:AC1411,'control variables'!$O$5:$R$5)/J1411+H$65*'key variables'!$B$25/scenario!J$65,M1411*SUMPRODUCT(Z1411:AC1411,'control variables'!$O$7:$R$7)/J1411+H$65*'key variables'!$B$25/scenario!J$65)&lt;'key variables'!$B$28,0,IF($A1411&gt;='key variables'!$B$26,M1411*SUMPRODUCT(Z1411:AC1411,'control variables'!$O$5:$R$5)/J1411+H$65*'key variables'!$B$25/scenario!J$65,M1411*SUMPRODUCT(Z1411:AC1411,'control variables'!$O$7:$R$7)/J1411+H$65*'key variables'!$B$25/scenario!J$65))</f>
        <v>1.7875670846130853E-77</v>
      </c>
      <c r="S1411" s="10">
        <f ca="1">IF(IF($A1411&gt;='key variables'!$B$26,N1411*SUMPRODUCT(Z1411:AC1411,'control variables'!$O$6:$R$6)/J1411+I$65*'key variables'!$B$25/scenario!J$65,N1411*SUMPRODUCT(Z1411:AC1411,'control variables'!$O$7:$R$7)/J1411+I$65*'key variables'!$B$25/scenario!J$65)&lt;'key variables'!$B$28,0,IF($A1411&gt;='key variables'!$B$26,N1411*SUMPRODUCT(Z1411:AC1411,'control variables'!$O$6:$R$6)/J1411+I$65*'key variables'!$B$25/scenario!J$65,N1411*SUMPRODUCT(Z1411:AC1411,'control variables'!$O$7:$R$7)/J1411+I$65*'key variables'!$B$25/scenario!J$65))</f>
        <v>8.0350255595224246E-78</v>
      </c>
      <c r="T1411" s="10">
        <f t="shared" ca="1" si="1031"/>
        <v>3.7049201737283957E-77</v>
      </c>
      <c r="U1411" s="82">
        <f ca="1">SUMPRODUCT(P1381:P1410,'control variables'!AD$7:AD$36)</f>
        <v>1.0962282712090598E-77</v>
      </c>
      <c r="V1411" s="82">
        <f ca="1">SUMPRODUCT(Q1381:Q1410,'control variables'!AE$7:AE$36)</f>
        <v>1.2653409189068542E-77</v>
      </c>
      <c r="W1411" s="82">
        <f ca="1">SUMPRODUCT(R1381:R1410,'control variables'!AF$7:AF$36)</f>
        <v>3.7899729152165928E-77</v>
      </c>
      <c r="X1411" s="82">
        <f ca="1">SUMPRODUCT(S1381:S1410,'control variables'!AG$7:AG$36)</f>
        <v>1.7035740647604522E-77</v>
      </c>
      <c r="Y1411" s="82">
        <f t="shared" ref="Y1411:Y1474" ca="1" si="1074">SUM(U1411:X1411)</f>
        <v>7.8551161700929585E-77</v>
      </c>
      <c r="Z1411" s="10">
        <f ca="1">IF($A1411&gt;='key variables'!$B$26,SUMPRODUCT(P1381:P1410,'control variables'!V$7:V$36)*$E1411,SUMPRODUCT(P1381:P1410,'control variables'!Z$7:Z$36)*$E1411)</f>
        <v>2.6749079582286548E-77</v>
      </c>
      <c r="AA1411" s="10">
        <f ca="1">IF($A1411&gt;='key variables'!$B$26,SUMPRODUCT(Q1381:Q1410,'control variables'!W$7:W$36)*$E1411,SUMPRODUCT(Q1381:Q1410,'control variables'!AA$7:AA$36)*$E1411)</f>
        <v>3.0875599387007768E-77</v>
      </c>
      <c r="AB1411" s="10">
        <f ca="1">IF($A1411&gt;='key variables'!$B$26,SUMPRODUCT(R1381:R1410,'control variables'!X$7:X$36)*$E1411,SUMPRODUCT(R1381:R1410,'control variables'!AB$7:AB$36)*$E1411)</f>
        <v>9.2479175903779916E-77</v>
      </c>
      <c r="AC1411" s="10">
        <f ca="1">IF($A1411&gt;='key variables'!$B$26,SUMPRODUCT(S1381:S1410,'control variables'!Y$7:Y$36)*$E1411,SUMPRODUCT(S1381:S1410,'control variables'!AC$7:AC$36)*$E1411)</f>
        <v>4.1568931790399266E-77</v>
      </c>
      <c r="AD1411" s="10">
        <f t="shared" ref="AD1411:AD1474" ca="1" si="1075">SUM(Z1411:AC1411)</f>
        <v>1.9167278666347349E-76</v>
      </c>
      <c r="AE1411" s="82">
        <f ca="1">SUMPRODUCT(P1381:P1410,'control variables'!AL$7:AL$36)</f>
        <v>3.6420225791402596E-77</v>
      </c>
      <c r="AF1411" s="82">
        <f ca="1">SUMPRODUCT(Q1381:Q1410,'control variables'!AM$7:AM$36)</f>
        <v>4.192877259153069E-77</v>
      </c>
      <c r="AG1411" s="82">
        <f ca="1">SUMPRODUCT(R1381:R1410,'control variables'!AN$7:AN$36)</f>
        <v>1.1954995001979519E-76</v>
      </c>
      <c r="AH1411" s="82">
        <f ca="1">SUMPRODUCT(S1381:S1410,'control variables'!AO$7:AO$36)</f>
        <v>5.1763942514798265E-77</v>
      </c>
      <c r="AI1411" s="82">
        <f t="shared" ca="1" si="1038"/>
        <v>2.4966289091752674E-76</v>
      </c>
      <c r="AJ1411" s="10">
        <f ca="1">SUMPRODUCT(P1381:P1410,'control variables'!AP$7:AP$36)</f>
        <v>3.4799667398253845E-80</v>
      </c>
      <c r="AK1411" s="10">
        <f ca="1">SUMPRODUCT(Q1381:Q1410,'control variables'!AQ$7:AQ$36)</f>
        <v>1.0042033278979783E-79</v>
      </c>
      <c r="AL1411" s="10">
        <f ca="1">SUMPRODUCT(R1381:R1410,'control variables'!AR$7:AR$36)</f>
        <v>3.60937043027899E-78</v>
      </c>
      <c r="AM1411" s="10">
        <f ca="1">SUMPRODUCT(S1381:S1410,'control variables'!AS$7:AS$36)</f>
        <v>2.7039902362930932E-78</v>
      </c>
      <c r="AN1411" s="10">
        <f t="shared" ca="1" si="1060"/>
        <v>6.4485806667601345E-78</v>
      </c>
      <c r="AO1411" s="82">
        <f ca="1">SUMPRODUCT(P1381:P1410,'control variables'!AX$7:AX$36)</f>
        <v>4.7322236990742047E-80</v>
      </c>
      <c r="AP1411" s="82">
        <f ca="1">SUMPRODUCT(Q1381:Q1410,'control variables'!AY$7:AY$36)</f>
        <v>1.0924506220324269E-79</v>
      </c>
      <c r="AQ1411" s="82">
        <f ca="1">SUMPRODUCT(R1381:R1410,'control variables'!AZ$7:AZ$36)</f>
        <v>9.8163859403788111E-79</v>
      </c>
      <c r="AR1411" s="82">
        <f ca="1">SUMPRODUCT(S1381:S1410,'control variables'!BA$7:BA$36)</f>
        <v>7.3540281473457389E-79</v>
      </c>
      <c r="AS1411" s="82">
        <f t="shared" ca="1" si="1061"/>
        <v>1.8736087079664399E-78</v>
      </c>
      <c r="AT1411" s="10">
        <f ca="1">SUMPRODUCT(P1381:P1410,'control variables'!AT$7:AT$36)</f>
        <v>-4.1763720795635294E-80</v>
      </c>
      <c r="AU1411" s="10">
        <f ca="1">SUMPRODUCT(Q1381:Q1410,'control variables'!AU$7:AU$36)</f>
        <v>4.5304449336594789E-80</v>
      </c>
      <c r="AV1411" s="10">
        <f ca="1">SUMPRODUCT(R1381:R1410,'control variables'!AV$7:AV$36)</f>
        <v>1.9508458937710356E-77</v>
      </c>
      <c r="AW1411" s="10">
        <f ca="1">SUMPRODUCT(S1381:S1410,'control variables'!AW$7:AW$36)</f>
        <v>1.4614926207121419E-77</v>
      </c>
      <c r="AX1411" s="10">
        <f t="shared" ca="1" si="1039"/>
        <v>3.4126925873372734E-77</v>
      </c>
      <c r="AY1411" s="82">
        <f ca="1">SUMPRODUCT(P1381:P1410,'control variables'!BB$7:BB$36)</f>
        <v>1.5137111810971348E-79</v>
      </c>
      <c r="AZ1411" s="82">
        <f ca="1">SUMPRODUCT(Q1381:Q1410,'control variables'!BC$7:BC$36)</f>
        <v>3.8599608124392693E-79</v>
      </c>
      <c r="BA1411" s="82">
        <f ca="1">SUMPRODUCT(R1381:R1410,'control variables'!BD$7:BD$36)</f>
        <v>2.702091216212532E-78</v>
      </c>
      <c r="BB1411" s="82">
        <f ca="1">SUMPRODUCT(S1381:S1410,'control variables'!BE$7:BE$36)</f>
        <v>3.8398645073634697E-79</v>
      </c>
      <c r="BC1411" s="82">
        <f t="shared" ca="1" si="1062"/>
        <v>3.6234448663025196E-78</v>
      </c>
      <c r="BD1411" s="10">
        <f ca="1">SUMPRODUCT(P1381:P1410,'control variables'!BF$7:BF$36)</f>
        <v>3.1665519439860667E-80</v>
      </c>
      <c r="BE1411" s="10">
        <f ca="1">SUMPRODUCT(Q1381:Q1410,'control variables'!BG$7:BG$36)</f>
        <v>3.6550487264394692E-80</v>
      </c>
      <c r="BF1411" s="10">
        <f ca="1">SUMPRODUCT(R1381:R1410,'control variables'!BH$7:BH$36)</f>
        <v>1.0947670679116178E-78</v>
      </c>
      <c r="BG1411" s="10">
        <f ca="1">SUMPRODUCT(S1381:S1410,'control variables'!BI$7:BI$36)</f>
        <v>2.4604618892658932E-78</v>
      </c>
      <c r="BH1411" s="10">
        <f t="shared" ca="1" si="1063"/>
        <v>3.6234449638817665E-78</v>
      </c>
      <c r="BI1411" s="82">
        <f t="shared" ca="1" si="1040"/>
        <v>3.6529833188716678E-77</v>
      </c>
      <c r="BJ1411" s="82">
        <f t="shared" ca="1" si="1041"/>
        <v>4.2360073122111218E-77</v>
      </c>
      <c r="BK1411" s="82">
        <f t="shared" ca="1" si="1042"/>
        <v>1.4176050017371807E-76</v>
      </c>
      <c r="BL1411" s="82">
        <f t="shared" ca="1" si="1043"/>
        <v>6.6762855172656027E-77</v>
      </c>
      <c r="BM1411" s="82">
        <f t="shared" ca="1" si="1033"/>
        <v>2.8741326165720202E-76</v>
      </c>
      <c r="BN1411" s="10">
        <f ca="1">BN1410+BI1411-INDIRECT(ADDRESS(MAX($D1411-'key variables'!$B$9*30,34),scenario!BI$4),TRUE)</f>
        <v>9439390.0751690175</v>
      </c>
      <c r="BO1411" s="10">
        <f ca="1">BO1410+BJ1411-INDIRECT(ADDRESS(MAX($D1411-'key variables'!$B$9*30,34),scenario!BJ$4),TRUE)</f>
        <v>10895583.360992203</v>
      </c>
      <c r="BP1411" s="10">
        <f ca="1">BP1410+BK1411-INDIRECT(ADDRESS(MAX($D1411-'key variables'!$B$9*30,34),scenario!BK$4),TRUE)</f>
        <v>32531162.537994072</v>
      </c>
      <c r="BQ1411" s="10">
        <f ca="1">BQ1410+BL1411-INDIRECT(ADDRESS(MAX($D1411-'key variables'!$B$9*30,34),scenario!BL$4),TRUE)</f>
        <v>14415841.516535141</v>
      </c>
      <c r="BR1411" s="10">
        <f t="shared" ca="1" si="1064"/>
        <v>67281977.490690395</v>
      </c>
      <c r="BS1411" s="82">
        <f t="shared" ca="1" si="1045"/>
        <v>-2.3433848477536824E-9</v>
      </c>
      <c r="BT1411" s="82">
        <f t="shared" ca="1" si="1046"/>
        <v>-3.4288309057018498E-10</v>
      </c>
      <c r="BU1411" s="82">
        <f t="shared" ca="1" si="1047"/>
        <v>-4.2578247660364599E-9</v>
      </c>
      <c r="BV1411" s="82">
        <f t="shared" ca="1" si="1048"/>
        <v>-2.9943922343414556E-9</v>
      </c>
      <c r="BW1411" s="82">
        <f t="shared" ca="1" si="1065"/>
        <v>-9.9384849387017825E-9</v>
      </c>
      <c r="BX1411" s="10">
        <f t="shared" ca="1" si="1049"/>
        <v>-1.8625994260191893E-12</v>
      </c>
      <c r="BY1411" s="10">
        <f t="shared" ca="1" si="1050"/>
        <v>2.8902850229962428E-12</v>
      </c>
      <c r="BZ1411" s="10">
        <f t="shared" ca="1" si="1051"/>
        <v>-3.5034723983035463E-11</v>
      </c>
      <c r="CA1411" s="10">
        <f t="shared" ca="1" si="1052"/>
        <v>-2.0257049910634696E-11</v>
      </c>
      <c r="CB1411" s="10">
        <v>0</v>
      </c>
      <c r="CC1411" s="82">
        <f t="shared" ca="1" si="1053"/>
        <v>3.9725652202851362E-13</v>
      </c>
      <c r="CD1411" s="82">
        <f t="shared" ca="1" si="1054"/>
        <v>3.4270724516460853E-13</v>
      </c>
      <c r="CE1411" s="82">
        <f t="shared" ca="1" si="1055"/>
        <v>1.8915613015532971E-10</v>
      </c>
      <c r="CF1411" s="82">
        <f t="shared" ca="1" si="1056"/>
        <v>3.7028113764059381E-11</v>
      </c>
      <c r="CG1411" s="82">
        <f t="shared" ca="1" si="1066"/>
        <v>2.269242076865822E-10</v>
      </c>
      <c r="CH1411" s="13" t="str">
        <f t="shared" ca="1" si="1067"/>
        <v/>
      </c>
      <c r="CI1411" s="81">
        <f t="shared" ref="CI1411:CI1474" ca="1" si="1076">BN1411/$J1411</f>
        <v>0.1131775965863165</v>
      </c>
      <c r="CJ1411" s="81">
        <f t="shared" ref="CJ1411:CJ1474" ca="1" si="1077">BO1411/$J1411</f>
        <v>0.13063724757458739</v>
      </c>
      <c r="CK1411" s="81">
        <f t="shared" ref="CK1411:CK1474" ca="1" si="1078">BP1411/$J1411</f>
        <v>0.39004625943939081</v>
      </c>
      <c r="CL1411" s="81">
        <f t="shared" ref="CL1411:CL1474" ca="1" si="1079">BQ1411/$J1411</f>
        <v>0.17284488538116416</v>
      </c>
      <c r="CM1411" s="89">
        <f t="shared" ca="1" si="1068"/>
        <v>0.80670598898145884</v>
      </c>
    </row>
    <row r="1412" spans="1:91" x14ac:dyDescent="0.3">
      <c r="A1412">
        <v>1347</v>
      </c>
      <c r="B1412" s="3">
        <f t="shared" si="1032"/>
        <v>3.9305555555555554</v>
      </c>
      <c r="C1412" s="3">
        <f t="shared" si="1069"/>
        <v>44.9</v>
      </c>
      <c r="D1412" s="4">
        <f t="shared" ca="1" si="1057"/>
        <v>1412</v>
      </c>
      <c r="E1412" s="58">
        <f>(0.5*(COS(B1412*2*PI())+1)*('key variables'!$B$4-'key variables'!$B$6)+'key variables'!$B$6)/'key variables'!$B$4</f>
        <v>1</v>
      </c>
      <c r="F1412" s="10">
        <f t="shared" ca="1" si="1070"/>
        <v>11689222.907461114</v>
      </c>
      <c r="G1412" s="10">
        <f t="shared" ca="1" si="1071"/>
        <v>13492492.798713122</v>
      </c>
      <c r="H1412" s="10">
        <f t="shared" ca="1" si="1072"/>
        <v>40309474.521088287</v>
      </c>
      <c r="I1412" s="10">
        <f t="shared" ca="1" si="1073"/>
        <v>17912154.249750931</v>
      </c>
      <c r="J1412" s="10">
        <f t="shared" ca="1" si="1058"/>
        <v>83403344.477013454</v>
      </c>
      <c r="K1412" s="82">
        <f t="shared" ca="1" si="1034"/>
        <v>2249832.832292099</v>
      </c>
      <c r="L1412" s="82">
        <f t="shared" ca="1" si="1035"/>
        <v>2596909.4377209195</v>
      </c>
      <c r="M1412" s="82">
        <f t="shared" ca="1" si="1036"/>
        <v>7778311.98309422</v>
      </c>
      <c r="N1412" s="82">
        <f t="shared" ca="1" si="1037"/>
        <v>3496312.733215793</v>
      </c>
      <c r="O1412" s="82">
        <f t="shared" ca="1" si="1059"/>
        <v>16121366.986323033</v>
      </c>
      <c r="P1412" s="10">
        <f ca="1">IF(IF($A1412&gt;='key variables'!$B$26,K1412*SUMPRODUCT(Z1412:AC1412,'control variables'!$O$3:$R$3)/J1412+F$65*'key variables'!$B$25/scenario!J$65,K1412*SUMPRODUCT(Z1412:AC1412,'control variables'!$O$7:$R$7)/J1412+F$65*'key variables'!$B$25/scenario!J$65)&lt;'key variables'!$B$28,0,IF($A1412&gt;='key variables'!$B$26,K1412*SUMPRODUCT(Z1412:AC1412,'control variables'!$O$3:$R$3)/J1412+F$65*'key variables'!$B$25/scenario!J$65,K1412*SUMPRODUCT(Z1412:AC1412,'control variables'!$O$7:$R$7)/J1412+F$65*'key variables'!$B$25/scenario!J$65))</f>
        <v>4.4488984176622647E-78</v>
      </c>
      <c r="Q1412" s="10">
        <f ca="1">IF(IF($A1412&gt;='key variables'!$B$26,L1412*SUMPRODUCT(Z1412:AC1412,'control variables'!$O$4:$R$4)/J1412+G$65*'key variables'!$B$25/scenario!J$65,L1412*SUMPRODUCT(Z1412:AC1412,'control variables'!$O$7:$R$7)/J1412+G$65*'key variables'!$B$25/scenario!J$65)&lt;'key variables'!$B$28,0,IF($A1412&gt;='key variables'!$B$26,L1412*SUMPRODUCT(Z1412:AC1412,'control variables'!$O$4:$R$4)/J1412+G$65*'key variables'!$B$25/scenario!J$65,L1412*SUMPRODUCT(Z1412:AC1412,'control variables'!$O$7:$R$7)/J1412+G$65*'key variables'!$B$25/scenario!J$65))</f>
        <v>5.1352198805448001E-78</v>
      </c>
      <c r="R1412" s="10">
        <f ca="1">IF(IF($A1412&gt;='key variables'!$B$26,M1412*SUMPRODUCT(Z1412:AC1412,'control variables'!$O$5:$R$5)/J1412+H$65*'key variables'!$B$25/scenario!J$65,M1412*SUMPRODUCT(Z1412:AC1412,'control variables'!$O$7:$R$7)/J1412+H$65*'key variables'!$B$25/scenario!J$65)&lt;'key variables'!$B$28,0,IF($A1412&gt;='key variables'!$B$26,M1412*SUMPRODUCT(Z1412:AC1412,'control variables'!$O$5:$R$5)/J1412+H$65*'key variables'!$B$25/scenario!J$65,M1412*SUMPRODUCT(Z1412:AC1412,'control variables'!$O$7:$R$7)/J1412+H$65*'key variables'!$B$25/scenario!J$65))</f>
        <v>1.5381107154710817E-77</v>
      </c>
      <c r="S1412" s="10">
        <f ca="1">IF(IF($A1412&gt;='key variables'!$B$26,N1412*SUMPRODUCT(Z1412:AC1412,'control variables'!$O$6:$R$6)/J1412+I$65*'key variables'!$B$25/scenario!J$65,N1412*SUMPRODUCT(Z1412:AC1412,'control variables'!$O$7:$R$7)/J1412+I$65*'key variables'!$B$25/scenario!J$65)&lt;'key variables'!$B$28,0,IF($A1412&gt;='key variables'!$B$26,N1412*SUMPRODUCT(Z1412:AC1412,'control variables'!$O$6:$R$6)/J1412+I$65*'key variables'!$B$25/scenario!J$65,N1412*SUMPRODUCT(Z1412:AC1412,'control variables'!$O$7:$R$7)/J1412+I$65*'key variables'!$B$25/scenario!J$65))</f>
        <v>6.9137315284928134E-78</v>
      </c>
      <c r="T1412" s="10">
        <f t="shared" ca="1" si="1031"/>
        <v>3.1878956981410695E-77</v>
      </c>
      <c r="U1412" s="82">
        <f ca="1">SUMPRODUCT(P1382:P1411,'control variables'!AD$7:AD$36)</f>
        <v>9.4324876815123905E-78</v>
      </c>
      <c r="V1412" s="82">
        <f ca="1">SUMPRODUCT(Q1382:Q1411,'control variables'!AE$7:AE$36)</f>
        <v>1.0887616150729895E-77</v>
      </c>
      <c r="W1412" s="82">
        <f ca="1">SUMPRODUCT(R1382:R1411,'control variables'!AF$7:AF$36)</f>
        <v>3.2610792637757565E-77</v>
      </c>
      <c r="X1412" s="82">
        <f ca="1">SUMPRODUCT(S1382:S1411,'control variables'!AG$7:AG$36)</f>
        <v>1.4658389864981392E-77</v>
      </c>
      <c r="Y1412" s="82">
        <f t="shared" ca="1" si="1074"/>
        <v>6.7589286334981244E-77</v>
      </c>
      <c r="Z1412" s="10">
        <f ca="1">IF($A1412&gt;='key variables'!$B$26,SUMPRODUCT(P1382:P1411,'control variables'!V$7:V$36)*$E1412,SUMPRODUCT(P1382:P1411,'control variables'!Z$7:Z$36)*$E1412)</f>
        <v>2.3016224839141627E-77</v>
      </c>
      <c r="AA1412" s="10">
        <f ca="1">IF($A1412&gt;='key variables'!$B$26,SUMPRODUCT(Q1382:Q1411,'control variables'!W$7:W$36)*$E1412,SUMPRODUCT(Q1382:Q1411,'control variables'!AA$7:AA$36)*$E1412)</f>
        <v>2.6566885613710068E-77</v>
      </c>
      <c r="AB1412" s="10">
        <f ca="1">IF($A1412&gt;='key variables'!$B$26,SUMPRODUCT(R1382:R1411,'control variables'!X$7:X$36)*$E1412,SUMPRODUCT(R1382:R1411,'control variables'!AB$7:AB$36)*$E1412)</f>
        <v>7.9573635384054519E-77</v>
      </c>
      <c r="AC1412" s="10">
        <f ca="1">IF($A1412&gt;='key variables'!$B$26,SUMPRODUCT(S1382:S1411,'control variables'!Y$7:Y$36)*$E1412,SUMPRODUCT(S1382:S1411,'control variables'!AC$7:AC$36)*$E1412)</f>
        <v>3.5767955210105452E-77</v>
      </c>
      <c r="AD1412" s="10">
        <f t="shared" ca="1" si="1075"/>
        <v>1.6492470104701165E-76</v>
      </c>
      <c r="AE1412" s="82">
        <f ca="1">SUMPRODUCT(P1382:P1411,'control variables'!AL$7:AL$36)</f>
        <v>3.133775511521999E-77</v>
      </c>
      <c r="AF1412" s="82">
        <f ca="1">SUMPRODUCT(Q1382:Q1411,'control variables'!AM$7:AM$36)</f>
        <v>3.6077579949142154E-77</v>
      </c>
      <c r="AG1412" s="82">
        <f ca="1">SUMPRODUCT(R1382:R1411,'control variables'!AN$7:AN$36)</f>
        <v>1.0286666203594807E-76</v>
      </c>
      <c r="AH1412" s="82">
        <f ca="1">SUMPRODUCT(S1382:S1411,'control variables'!AO$7:AO$36)</f>
        <v>4.4540244303208109E-77</v>
      </c>
      <c r="AI1412" s="82">
        <f t="shared" ca="1" si="1038"/>
        <v>2.1482224140351833E-76</v>
      </c>
      <c r="AJ1412" s="10">
        <f ca="1">SUMPRODUCT(P1382:P1411,'control variables'!AP$7:AP$36)</f>
        <v>2.994334689915675E-80</v>
      </c>
      <c r="AK1412" s="10">
        <f ca="1">SUMPRODUCT(Q1382:Q1411,'control variables'!AQ$7:AQ$36)</f>
        <v>8.6406597685027359E-80</v>
      </c>
      <c r="AL1412" s="10">
        <f ca="1">SUMPRODUCT(R1382:R1411,'control variables'!AR$7:AR$36)</f>
        <v>3.1056799952871243E-78</v>
      </c>
      <c r="AM1412" s="10">
        <f ca="1">SUMPRODUCT(S1382:S1411,'control variables'!AS$7:AS$36)</f>
        <v>2.3266463075828024E-78</v>
      </c>
      <c r="AN1412" s="10">
        <f t="shared" ca="1" si="1060"/>
        <v>5.5486762474541104E-78</v>
      </c>
      <c r="AO1412" s="82">
        <f ca="1">SUMPRODUCT(P1382:P1411,'control variables'!AX$7:AX$36)</f>
        <v>4.0718382220198957E-80</v>
      </c>
      <c r="AP1412" s="82">
        <f ca="1">SUMPRODUCT(Q1382:Q1411,'control variables'!AY$7:AY$36)</f>
        <v>9.3999829283879638E-80</v>
      </c>
      <c r="AQ1412" s="82">
        <f ca="1">SUMPRODUCT(R1382:R1411,'control variables'!AZ$7:AZ$36)</f>
        <v>8.4465016905166365E-79</v>
      </c>
      <c r="AR1412" s="82">
        <f ca="1">SUMPRODUCT(S1382:S1411,'control variables'!BA$7:BA$36)</f>
        <v>6.3277678318611107E-79</v>
      </c>
      <c r="AS1412" s="82">
        <f t="shared" ca="1" si="1061"/>
        <v>1.6121451637418533E-78</v>
      </c>
      <c r="AT1412" s="10">
        <f ca="1">SUMPRODUCT(P1382:P1411,'control variables'!AT$7:AT$36)</f>
        <v>-3.5935561259013168E-80</v>
      </c>
      <c r="AU1412" s="10">
        <f ca="1">SUMPRODUCT(Q1382:Q1411,'control variables'!AU$7:AU$36)</f>
        <v>3.8982178393722188E-80</v>
      </c>
      <c r="AV1412" s="10">
        <f ca="1">SUMPRODUCT(R1382:R1411,'control variables'!AV$7:AV$36)</f>
        <v>1.6786038405330482E-77</v>
      </c>
      <c r="AW1412" s="10">
        <f ca="1">SUMPRODUCT(S1382:S1411,'control variables'!AW$7:AW$36)</f>
        <v>1.2575401951898324E-77</v>
      </c>
      <c r="AX1412" s="10">
        <f t="shared" ca="1" si="1039"/>
        <v>2.9364486974363515E-77</v>
      </c>
      <c r="AY1412" s="82">
        <f ca="1">SUMPRODUCT(P1382:P1411,'control variables'!BB$7:BB$36)</f>
        <v>1.3024716150878533E-79</v>
      </c>
      <c r="AZ1412" s="82">
        <f ca="1">SUMPRODUCT(Q1382:Q1411,'control variables'!BC$7:BC$36)</f>
        <v>3.3213002958131568E-79</v>
      </c>
      <c r="BA1412" s="82">
        <f ca="1">SUMPRODUCT(R1382:R1411,'control variables'!BD$7:BD$36)</f>
        <v>2.3250122972231633E-78</v>
      </c>
      <c r="BB1412" s="82">
        <f ca="1">SUMPRODUCT(S1382:S1411,'control variables'!BE$7:BE$36)</f>
        <v>3.3040084456529408E-79</v>
      </c>
      <c r="BC1412" s="82">
        <f t="shared" ca="1" si="1062"/>
        <v>3.1177903328785586E-78</v>
      </c>
      <c r="BD1412" s="10">
        <f ca="1">SUMPRODUCT(P1382:P1411,'control variables'!BF$7:BF$36)</f>
        <v>2.7246571712272067E-80</v>
      </c>
      <c r="BE1412" s="10">
        <f ca="1">SUMPRODUCT(Q1382:Q1411,'control variables'!BG$7:BG$36)</f>
        <v>3.1449838498913285E-80</v>
      </c>
      <c r="BF1412" s="10">
        <f ca="1">SUMPRODUCT(R1382:R1411,'control variables'!BH$7:BH$36)</f>
        <v>9.4199147690403304E-79</v>
      </c>
      <c r="BG1412" s="10">
        <f ca="1">SUMPRODUCT(S1382:S1411,'control variables'!BI$7:BI$36)</f>
        <v>2.1171025297253279E-78</v>
      </c>
      <c r="BH1412" s="10">
        <f t="shared" ca="1" si="1063"/>
        <v>3.117790416840546E-78</v>
      </c>
      <c r="BI1412" s="82">
        <f t="shared" ca="1" si="1040"/>
        <v>3.1432066715469761E-77</v>
      </c>
      <c r="BJ1412" s="82">
        <f t="shared" ca="1" si="1041"/>
        <v>3.6448692157117191E-77</v>
      </c>
      <c r="BK1412" s="82">
        <f t="shared" ca="1" si="1042"/>
        <v>1.2197771273850173E-76</v>
      </c>
      <c r="BL1412" s="82">
        <f t="shared" ca="1" si="1043"/>
        <v>5.7446047099671728E-77</v>
      </c>
      <c r="BM1412" s="82">
        <f t="shared" ca="1" si="1033"/>
        <v>2.4730451871076043E-76</v>
      </c>
      <c r="BN1412" s="10">
        <f ca="1">BN1411+BI1412-INDIRECT(ADDRESS(MAX($D1412-'key variables'!$B$9*30,34),scenario!BI$4),TRUE)</f>
        <v>9439390.0751690175</v>
      </c>
      <c r="BO1412" s="10">
        <f ca="1">BO1411+BJ1412-INDIRECT(ADDRESS(MAX($D1412-'key variables'!$B$9*30,34),scenario!BJ$4),TRUE)</f>
        <v>10895583.360992203</v>
      </c>
      <c r="BP1412" s="10">
        <f ca="1">BP1411+BK1412-INDIRECT(ADDRESS(MAX($D1412-'key variables'!$B$9*30,34),scenario!BK$4),TRUE)</f>
        <v>32531162.537994072</v>
      </c>
      <c r="BQ1412" s="10">
        <f ca="1">BQ1411+BL1412-INDIRECT(ADDRESS(MAX($D1412-'key variables'!$B$9*30,34),scenario!BL$4),TRUE)</f>
        <v>14415841.516535141</v>
      </c>
      <c r="BR1412" s="10">
        <f t="shared" ca="1" si="1064"/>
        <v>67281977.490690395</v>
      </c>
      <c r="BS1412" s="82">
        <f t="shared" ca="1" si="1045"/>
        <v>-2.3433848477536824E-9</v>
      </c>
      <c r="BT1412" s="82">
        <f t="shared" ca="1" si="1046"/>
        <v>-3.4288309057018498E-10</v>
      </c>
      <c r="BU1412" s="82">
        <f t="shared" ca="1" si="1047"/>
        <v>-4.2578247660364599E-9</v>
      </c>
      <c r="BV1412" s="82">
        <f t="shared" ca="1" si="1048"/>
        <v>-2.9943922343414556E-9</v>
      </c>
      <c r="BW1412" s="82">
        <f t="shared" ca="1" si="1065"/>
        <v>-9.9384849387017825E-9</v>
      </c>
      <c r="BX1412" s="10">
        <f t="shared" ca="1" si="1049"/>
        <v>-1.8625994260191893E-12</v>
      </c>
      <c r="BY1412" s="10">
        <f t="shared" ca="1" si="1050"/>
        <v>2.8902850229962428E-12</v>
      </c>
      <c r="BZ1412" s="10">
        <f t="shared" ca="1" si="1051"/>
        <v>-3.5034723983035463E-11</v>
      </c>
      <c r="CA1412" s="10">
        <f t="shared" ca="1" si="1052"/>
        <v>-2.0257049910634696E-11</v>
      </c>
      <c r="CB1412" s="10">
        <v>0</v>
      </c>
      <c r="CC1412" s="82">
        <f t="shared" ca="1" si="1053"/>
        <v>3.9725652202851362E-13</v>
      </c>
      <c r="CD1412" s="82">
        <f t="shared" ca="1" si="1054"/>
        <v>3.4270724516460853E-13</v>
      </c>
      <c r="CE1412" s="82">
        <f t="shared" ca="1" si="1055"/>
        <v>1.8915613015532971E-10</v>
      </c>
      <c r="CF1412" s="82">
        <f t="shared" ca="1" si="1056"/>
        <v>3.7028113764059381E-11</v>
      </c>
      <c r="CG1412" s="82">
        <f t="shared" ca="1" si="1066"/>
        <v>2.269242076865822E-10</v>
      </c>
      <c r="CH1412" s="13" t="str">
        <f t="shared" ca="1" si="1067"/>
        <v/>
      </c>
      <c r="CI1412" s="81">
        <f t="shared" ca="1" si="1076"/>
        <v>0.1131775965863165</v>
      </c>
      <c r="CJ1412" s="81">
        <f t="shared" ca="1" si="1077"/>
        <v>0.13063724757458739</v>
      </c>
      <c r="CK1412" s="81">
        <f t="shared" ca="1" si="1078"/>
        <v>0.39004625943939081</v>
      </c>
      <c r="CL1412" s="81">
        <f t="shared" ca="1" si="1079"/>
        <v>0.17284488538116416</v>
      </c>
      <c r="CM1412" s="89">
        <f t="shared" ca="1" si="1068"/>
        <v>0.80670598898145884</v>
      </c>
    </row>
    <row r="1413" spans="1:91" x14ac:dyDescent="0.3">
      <c r="A1413">
        <v>1348</v>
      </c>
      <c r="B1413" s="3">
        <f t="shared" si="1032"/>
        <v>3.9333333333333331</v>
      </c>
      <c r="C1413" s="3">
        <f t="shared" si="1069"/>
        <v>44.93333333333333</v>
      </c>
      <c r="D1413" s="4">
        <f t="shared" ca="1" si="1057"/>
        <v>1413</v>
      </c>
      <c r="E1413" s="58">
        <f>(0.5*(COS(B1413*2*PI())+1)*('key variables'!$B$4-'key variables'!$B$6)+'key variables'!$B$6)/'key variables'!$B$4</f>
        <v>1</v>
      </c>
      <c r="F1413" s="10">
        <f t="shared" ca="1" si="1070"/>
        <v>11689222.907461114</v>
      </c>
      <c r="G1413" s="10">
        <f t="shared" ca="1" si="1071"/>
        <v>13492492.798713122</v>
      </c>
      <c r="H1413" s="10">
        <f t="shared" ca="1" si="1072"/>
        <v>40309474.521088287</v>
      </c>
      <c r="I1413" s="10">
        <f t="shared" ca="1" si="1073"/>
        <v>17912154.249750931</v>
      </c>
      <c r="J1413" s="10">
        <f t="shared" ca="1" si="1058"/>
        <v>83403344.477013454</v>
      </c>
      <c r="K1413" s="82">
        <f t="shared" ca="1" si="1034"/>
        <v>2249832.832292099</v>
      </c>
      <c r="L1413" s="82">
        <f t="shared" ca="1" si="1035"/>
        <v>2596909.4377209195</v>
      </c>
      <c r="M1413" s="82">
        <f t="shared" ca="1" si="1036"/>
        <v>7778311.98309422</v>
      </c>
      <c r="N1413" s="82">
        <f t="shared" ca="1" si="1037"/>
        <v>3496312.733215793</v>
      </c>
      <c r="O1413" s="82">
        <f t="shared" ca="1" si="1059"/>
        <v>16121366.986323033</v>
      </c>
      <c r="P1413" s="10">
        <f ca="1">IF(IF($A1413&gt;='key variables'!$B$26,K1413*SUMPRODUCT(Z1413:AC1413,'control variables'!$O$3:$R$3)/J1413+F$65*'key variables'!$B$25/scenario!J$65,K1413*SUMPRODUCT(Z1413:AC1413,'control variables'!$O$7:$R$7)/J1413+F$65*'key variables'!$B$25/scenario!J$65)&lt;'key variables'!$B$28,0,IF($A1413&gt;='key variables'!$B$26,K1413*SUMPRODUCT(Z1413:AC1413,'control variables'!$O$3:$R$3)/J1413+F$65*'key variables'!$B$25/scenario!J$65,K1413*SUMPRODUCT(Z1413:AC1413,'control variables'!$O$7:$R$7)/J1413+F$65*'key variables'!$B$25/scenario!J$65))</f>
        <v>3.8280512027495743E-78</v>
      </c>
      <c r="Q1413" s="10">
        <f ca="1">IF(IF($A1413&gt;='key variables'!$B$26,L1413*SUMPRODUCT(Z1413:AC1413,'control variables'!$O$4:$R$4)/J1413+G$65*'key variables'!$B$25/scenario!J$65,L1413*SUMPRODUCT(Z1413:AC1413,'control variables'!$O$7:$R$7)/J1413+G$65*'key variables'!$B$25/scenario!J$65)&lt;'key variables'!$B$28,0,IF($A1413&gt;='key variables'!$B$26,L1413*SUMPRODUCT(Z1413:AC1413,'control variables'!$O$4:$R$4)/J1413+G$65*'key variables'!$B$25/scenario!J$65,L1413*SUMPRODUCT(Z1413:AC1413,'control variables'!$O$7:$R$7)/J1413+G$65*'key variables'!$B$25/scenario!J$65))</f>
        <v>4.4185959746935635E-78</v>
      </c>
      <c r="R1413" s="10">
        <f ca="1">IF(IF($A1413&gt;='key variables'!$B$26,M1413*SUMPRODUCT(Z1413:AC1413,'control variables'!$O$5:$R$5)/J1413+H$65*'key variables'!$B$25/scenario!J$65,M1413*SUMPRODUCT(Z1413:AC1413,'control variables'!$O$7:$R$7)/J1413+H$65*'key variables'!$B$25/scenario!J$65)&lt;'key variables'!$B$28,0,IF($A1413&gt;='key variables'!$B$26,M1413*SUMPRODUCT(Z1413:AC1413,'control variables'!$O$5:$R$5)/J1413+H$65*'key variables'!$B$25/scenario!J$65,M1413*SUMPRODUCT(Z1413:AC1413,'control variables'!$O$7:$R$7)/J1413+H$65*'key variables'!$B$25/scenario!J$65))</f>
        <v>1.3234661755695913E-77</v>
      </c>
      <c r="S1413" s="10">
        <f ca="1">IF(IF($A1413&gt;='key variables'!$B$26,N1413*SUMPRODUCT(Z1413:AC1413,'control variables'!$O$6:$R$6)/J1413+I$65*'key variables'!$B$25/scenario!J$65,N1413*SUMPRODUCT(Z1413:AC1413,'control variables'!$O$7:$R$7)/J1413+I$65*'key variables'!$B$25/scenario!J$65)&lt;'key variables'!$B$28,0,IF($A1413&gt;='key variables'!$B$26,N1413*SUMPRODUCT(Z1413:AC1413,'control variables'!$O$6:$R$6)/J1413+I$65*'key variables'!$B$25/scenario!J$65,N1413*SUMPRODUCT(Z1413:AC1413,'control variables'!$O$7:$R$7)/J1413+I$65*'key variables'!$B$25/scenario!J$65))</f>
        <v>5.9489149466895566E-78</v>
      </c>
      <c r="T1413" s="10">
        <f t="shared" ref="T1413:T1476" ca="1" si="1080">SUM(P1413:S1413)</f>
        <v>2.7430223879828608E-77</v>
      </c>
      <c r="U1413" s="82">
        <f ca="1">SUMPRODUCT(P1383:P1412,'control variables'!AD$7:AD$36)</f>
        <v>8.1161767305776145E-78</v>
      </c>
      <c r="V1413" s="82">
        <f ca="1">SUMPRODUCT(Q1383:Q1412,'control variables'!AE$7:AE$36)</f>
        <v>9.36824089653585E-78</v>
      </c>
      <c r="W1413" s="82">
        <f ca="1">SUMPRODUCT(R1383:R1412,'control variables'!AF$7:AF$36)</f>
        <v>2.8059931304338816E-77</v>
      </c>
      <c r="X1413" s="82">
        <f ca="1">SUMPRODUCT(S1383:S1412,'control variables'!AG$7:AG$36)</f>
        <v>1.2612800222689634E-77</v>
      </c>
      <c r="Y1413" s="82">
        <f t="shared" ca="1" si="1074"/>
        <v>5.8157149154141917E-77</v>
      </c>
      <c r="Z1413" s="10">
        <f ca="1">IF($A1413&gt;='key variables'!$B$26,SUMPRODUCT(P1383:P1412,'control variables'!V$7:V$36)*$E1413,SUMPRODUCT(P1383:P1412,'control variables'!Z$7:Z$36)*$E1413)</f>
        <v>1.9804292862350387E-77</v>
      </c>
      <c r="AA1413" s="10">
        <f ca="1">IF($A1413&gt;='key variables'!$B$26,SUMPRODUCT(Q1383:Q1412,'control variables'!W$7:W$36)*$E1413,SUMPRODUCT(Q1383:Q1412,'control variables'!AA$7:AA$36)*$E1413)</f>
        <v>2.2859456179786758E-77</v>
      </c>
      <c r="AB1413" s="10">
        <f ca="1">IF($A1413&gt;='key variables'!$B$26,SUMPRODUCT(R1383:R1412,'control variables'!X$7:X$36)*$E1413,SUMPRODUCT(R1383:R1412,'control variables'!AB$7:AB$36)*$E1413)</f>
        <v>6.8469073024856467E-77</v>
      </c>
      <c r="AC1413" s="10">
        <f ca="1">IF($A1413&gt;='key variables'!$B$26,SUMPRODUCT(S1383:S1412,'control variables'!Y$7:Y$36)*$E1413,SUMPRODUCT(S1383:S1412,'control variables'!AC$7:AC$36)*$E1413)</f>
        <v>3.0776509398001587E-77</v>
      </c>
      <c r="AD1413" s="10">
        <f t="shared" ca="1" si="1075"/>
        <v>1.4190933146499519E-76</v>
      </c>
      <c r="AE1413" s="82">
        <f ca="1">SUMPRODUCT(P1383:P1412,'control variables'!AL$7:AL$36)</f>
        <v>2.6964547152624235E-77</v>
      </c>
      <c r="AF1413" s="82">
        <f ca="1">SUMPRODUCT(Q1383:Q1412,'control variables'!AM$7:AM$36)</f>
        <v>3.1042925765245429E-77</v>
      </c>
      <c r="AG1413" s="82">
        <f ca="1">SUMPRODUCT(R1383:R1412,'control variables'!AN$7:AN$36)</f>
        <v>8.8511539792913829E-77</v>
      </c>
      <c r="AH1413" s="82">
        <f ca="1">SUMPRODUCT(S1383:S1412,'control variables'!AO$7:AO$36)</f>
        <v>3.8324618763772194E-77</v>
      </c>
      <c r="AI1413" s="82">
        <f t="shared" ca="1" si="1038"/>
        <v>1.8484363147455569E-76</v>
      </c>
      <c r="AJ1413" s="10">
        <f ca="1">SUMPRODUCT(P1383:P1412,'control variables'!AP$7:AP$36)</f>
        <v>2.5764729681532233E-80</v>
      </c>
      <c r="AK1413" s="10">
        <f ca="1">SUMPRODUCT(Q1383:Q1412,'control variables'!AQ$7:AQ$36)</f>
        <v>7.4348490152192459E-80</v>
      </c>
      <c r="AL1413" s="10">
        <f ca="1">SUMPRODUCT(R1383:R1412,'control variables'!AR$7:AR$36)</f>
        <v>2.6722799500468817E-78</v>
      </c>
      <c r="AM1413" s="10">
        <f ca="1">SUMPRODUCT(S1383:S1412,'control variables'!AS$7:AS$36)</f>
        <v>2.0019610159575763E-78</v>
      </c>
      <c r="AN1413" s="10">
        <f t="shared" ca="1" si="1060"/>
        <v>4.774354185838183E-78</v>
      </c>
      <c r="AO1413" s="82">
        <f ca="1">SUMPRODUCT(P1383:P1412,'control variables'!AX$7:AX$36)</f>
        <v>3.5036100490232051E-80</v>
      </c>
      <c r="AP1413" s="82">
        <f ca="1">SUMPRODUCT(Q1383:Q1412,'control variables'!AY$7:AY$36)</f>
        <v>8.0882080408905132E-80</v>
      </c>
      <c r="AQ1413" s="82">
        <f ca="1">SUMPRODUCT(R1383:R1412,'control variables'!AZ$7:AZ$36)</f>
        <v>7.2677858471757787E-79</v>
      </c>
      <c r="AR1413" s="82">
        <f ca="1">SUMPRODUCT(S1383:S1412,'control variables'!BA$7:BA$36)</f>
        <v>5.4447229371005299E-79</v>
      </c>
      <c r="AS1413" s="82">
        <f t="shared" ca="1" si="1061"/>
        <v>1.3871690593267679E-78</v>
      </c>
      <c r="AT1413" s="10">
        <f ca="1">SUMPRODUCT(P1383:P1412,'control variables'!AT$7:AT$36)</f>
        <v>-3.0920725893159605E-80</v>
      </c>
      <c r="AU1413" s="10">
        <f ca="1">SUMPRODUCT(Q1383:Q1412,'control variables'!AU$7:AU$36)</f>
        <v>3.3542185250500605E-80</v>
      </c>
      <c r="AV1413" s="10">
        <f ca="1">SUMPRODUCT(R1383:R1412,'control variables'!AV$7:AV$36)</f>
        <v>1.4443533763733598E-77</v>
      </c>
      <c r="AW1413" s="10">
        <f ca="1">SUMPRODUCT(S1383:S1412,'control variables'!AW$7:AW$36)</f>
        <v>1.0820494883836699E-77</v>
      </c>
      <c r="AX1413" s="10">
        <f t="shared" ca="1" si="1039"/>
        <v>2.5266650106927638E-77</v>
      </c>
      <c r="AY1413" s="82">
        <f ca="1">SUMPRODUCT(P1383:P1412,'control variables'!BB$7:BB$36)</f>
        <v>1.1207106938854676E-79</v>
      </c>
      <c r="AZ1413" s="82">
        <f ca="1">SUMPRODUCT(Q1383:Q1412,'control variables'!BC$7:BC$36)</f>
        <v>2.8578102708761941E-79</v>
      </c>
      <c r="BA1413" s="82">
        <f ca="1">SUMPRODUCT(R1383:R1412,'control variables'!BD$7:BD$36)</f>
        <v>2.0005550330073502E-78</v>
      </c>
      <c r="BB1413" s="82">
        <f ca="1">SUMPRODUCT(S1383:S1412,'control variables'!BE$7:BE$36)</f>
        <v>2.8429315117791584E-79</v>
      </c>
      <c r="BC1413" s="82">
        <f t="shared" ca="1" si="1062"/>
        <v>2.682700280661432E-78</v>
      </c>
      <c r="BD1413" s="10">
        <f ca="1">SUMPRODUCT(P1383:P1412,'control variables'!BF$7:BF$36)</f>
        <v>2.344429155763285E-80</v>
      </c>
      <c r="BE1413" s="10">
        <f ca="1">SUMPRODUCT(Q1383:Q1412,'control variables'!BG$7:BG$36)</f>
        <v>2.70609892134391E-80</v>
      </c>
      <c r="BF1413" s="10">
        <f ca="1">SUMPRODUCT(R1383:R1412,'control variables'!BH$7:BH$36)</f>
        <v>8.1053583777647783E-79</v>
      </c>
      <c r="BG1413" s="10">
        <f ca="1">SUMPRODUCT(S1383:S1412,'control variables'!BI$7:BI$36)</f>
        <v>1.8216592343589098E-78</v>
      </c>
      <c r="BH1413" s="10">
        <f t="shared" ca="1" si="1063"/>
        <v>2.6827003529064593E-78</v>
      </c>
      <c r="BI1413" s="82">
        <f t="shared" ca="1" si="1040"/>
        <v>2.7045697496119624E-77</v>
      </c>
      <c r="BJ1413" s="82">
        <f t="shared" ca="1" si="1041"/>
        <v>3.1362248977583552E-77</v>
      </c>
      <c r="BK1413" s="82">
        <f t="shared" ca="1" si="1042"/>
        <v>1.0495562858965478E-76</v>
      </c>
      <c r="BL1413" s="82">
        <f t="shared" ca="1" si="1043"/>
        <v>4.9429406798786801E-77</v>
      </c>
      <c r="BM1413" s="82">
        <f t="shared" ca="1" si="1033"/>
        <v>2.1279298186214475E-76</v>
      </c>
      <c r="BN1413" s="10">
        <f ca="1">BN1412+BI1413-INDIRECT(ADDRESS(MAX($D1413-'key variables'!$B$9*30,34),scenario!BI$4),TRUE)</f>
        <v>9439390.0751690175</v>
      </c>
      <c r="BO1413" s="10">
        <f ca="1">BO1412+BJ1413-INDIRECT(ADDRESS(MAX($D1413-'key variables'!$B$9*30,34),scenario!BJ$4),TRUE)</f>
        <v>10895583.360992203</v>
      </c>
      <c r="BP1413" s="10">
        <f ca="1">BP1412+BK1413-INDIRECT(ADDRESS(MAX($D1413-'key variables'!$B$9*30,34),scenario!BK$4),TRUE)</f>
        <v>32531162.537994072</v>
      </c>
      <c r="BQ1413" s="10">
        <f ca="1">BQ1412+BL1413-INDIRECT(ADDRESS(MAX($D1413-'key variables'!$B$9*30,34),scenario!BL$4),TRUE)</f>
        <v>14415841.516535141</v>
      </c>
      <c r="BR1413" s="10">
        <f t="shared" ca="1" si="1064"/>
        <v>67281977.490690395</v>
      </c>
      <c r="BS1413" s="82">
        <f t="shared" ca="1" si="1045"/>
        <v>-2.3433848477536824E-9</v>
      </c>
      <c r="BT1413" s="82">
        <f t="shared" ca="1" si="1046"/>
        <v>-3.4288309057018498E-10</v>
      </c>
      <c r="BU1413" s="82">
        <f t="shared" ca="1" si="1047"/>
        <v>-4.2578247660364599E-9</v>
      </c>
      <c r="BV1413" s="82">
        <f t="shared" ca="1" si="1048"/>
        <v>-2.9943922343414556E-9</v>
      </c>
      <c r="BW1413" s="82">
        <f t="shared" ca="1" si="1065"/>
        <v>-9.9384849387017825E-9</v>
      </c>
      <c r="BX1413" s="10">
        <f t="shared" ca="1" si="1049"/>
        <v>-1.8625994260191893E-12</v>
      </c>
      <c r="BY1413" s="10">
        <f t="shared" ca="1" si="1050"/>
        <v>2.8902850229962428E-12</v>
      </c>
      <c r="BZ1413" s="10">
        <f t="shared" ca="1" si="1051"/>
        <v>-3.5034723983035463E-11</v>
      </c>
      <c r="CA1413" s="10">
        <f t="shared" ca="1" si="1052"/>
        <v>-2.0257049910634696E-11</v>
      </c>
      <c r="CB1413" s="10">
        <v>0</v>
      </c>
      <c r="CC1413" s="82">
        <f t="shared" ca="1" si="1053"/>
        <v>3.9725652202851362E-13</v>
      </c>
      <c r="CD1413" s="82">
        <f t="shared" ca="1" si="1054"/>
        <v>3.4270724516460853E-13</v>
      </c>
      <c r="CE1413" s="82">
        <f t="shared" ca="1" si="1055"/>
        <v>1.8915613015532971E-10</v>
      </c>
      <c r="CF1413" s="82">
        <f t="shared" ca="1" si="1056"/>
        <v>3.7028113764059381E-11</v>
      </c>
      <c r="CG1413" s="82">
        <f t="shared" ca="1" si="1066"/>
        <v>2.269242076865822E-10</v>
      </c>
      <c r="CH1413" s="13" t="str">
        <f t="shared" ca="1" si="1067"/>
        <v/>
      </c>
      <c r="CI1413" s="81">
        <f t="shared" ca="1" si="1076"/>
        <v>0.1131775965863165</v>
      </c>
      <c r="CJ1413" s="81">
        <f t="shared" ca="1" si="1077"/>
        <v>0.13063724757458739</v>
      </c>
      <c r="CK1413" s="81">
        <f t="shared" ca="1" si="1078"/>
        <v>0.39004625943939081</v>
      </c>
      <c r="CL1413" s="81">
        <f t="shared" ca="1" si="1079"/>
        <v>0.17284488538116416</v>
      </c>
      <c r="CM1413" s="89">
        <f t="shared" ca="1" si="1068"/>
        <v>0.80670598898145884</v>
      </c>
    </row>
    <row r="1414" spans="1:91" x14ac:dyDescent="0.3">
      <c r="A1414">
        <v>1349</v>
      </c>
      <c r="B1414" s="3">
        <f t="shared" ref="B1414:B1477" si="1081">(A1414+68)/360</f>
        <v>3.9361111111111109</v>
      </c>
      <c r="C1414" s="3">
        <f t="shared" si="1069"/>
        <v>44.966666666666669</v>
      </c>
      <c r="D1414" s="4">
        <f t="shared" ca="1" si="1057"/>
        <v>1414</v>
      </c>
      <c r="E1414" s="58">
        <f>(0.5*(COS(B1414*2*PI())+1)*('key variables'!$B$4-'key variables'!$B$6)+'key variables'!$B$6)/'key variables'!$B$4</f>
        <v>1</v>
      </c>
      <c r="F1414" s="10">
        <f t="shared" ca="1" si="1070"/>
        <v>11689222.907461114</v>
      </c>
      <c r="G1414" s="10">
        <f t="shared" ca="1" si="1071"/>
        <v>13492492.798713122</v>
      </c>
      <c r="H1414" s="10">
        <f t="shared" ca="1" si="1072"/>
        <v>40309474.521088287</v>
      </c>
      <c r="I1414" s="10">
        <f t="shared" ca="1" si="1073"/>
        <v>17912154.249750931</v>
      </c>
      <c r="J1414" s="10">
        <f t="shared" ca="1" si="1058"/>
        <v>83403344.477013454</v>
      </c>
      <c r="K1414" s="82">
        <f t="shared" ca="1" si="1034"/>
        <v>2249832.832292099</v>
      </c>
      <c r="L1414" s="82">
        <f t="shared" ca="1" si="1035"/>
        <v>2596909.4377209195</v>
      </c>
      <c r="M1414" s="82">
        <f t="shared" ca="1" si="1036"/>
        <v>7778311.98309422</v>
      </c>
      <c r="N1414" s="82">
        <f t="shared" ca="1" si="1037"/>
        <v>3496312.733215793</v>
      </c>
      <c r="O1414" s="82">
        <f t="shared" ca="1" si="1059"/>
        <v>16121366.986323033</v>
      </c>
      <c r="P1414" s="10">
        <f ca="1">IF(IF($A1414&gt;='key variables'!$B$26,K1414*SUMPRODUCT(Z1414:AC1414,'control variables'!$O$3:$R$3)/J1414+F$65*'key variables'!$B$25/scenario!J$65,K1414*SUMPRODUCT(Z1414:AC1414,'control variables'!$O$7:$R$7)/J1414+F$65*'key variables'!$B$25/scenario!J$65)&lt;'key variables'!$B$28,0,IF($A1414&gt;='key variables'!$B$26,K1414*SUMPRODUCT(Z1414:AC1414,'control variables'!$O$3:$R$3)/J1414+F$65*'key variables'!$B$25/scenario!J$65,K1414*SUMPRODUCT(Z1414:AC1414,'control variables'!$O$7:$R$7)/J1414+F$65*'key variables'!$B$25/scenario!J$65))</f>
        <v>3.2938436968341914E-78</v>
      </c>
      <c r="Q1414" s="10">
        <f ca="1">IF(IF($A1414&gt;='key variables'!$B$26,L1414*SUMPRODUCT(Z1414:AC1414,'control variables'!$O$4:$R$4)/J1414+G$65*'key variables'!$B$25/scenario!J$65,L1414*SUMPRODUCT(Z1414:AC1414,'control variables'!$O$7:$R$7)/J1414+G$65*'key variables'!$B$25/scenario!J$65)&lt;'key variables'!$B$28,0,IF($A1414&gt;='key variables'!$B$26,L1414*SUMPRODUCT(Z1414:AC1414,'control variables'!$O$4:$R$4)/J1414+G$65*'key variables'!$B$25/scenario!J$65,L1414*SUMPRODUCT(Z1414:AC1414,'control variables'!$O$7:$R$7)/J1414+G$65*'key variables'!$B$25/scenario!J$65))</f>
        <v>3.8019774891327223E-78</v>
      </c>
      <c r="R1414" s="10">
        <f ca="1">IF(IF($A1414&gt;='key variables'!$B$26,M1414*SUMPRODUCT(Z1414:AC1414,'control variables'!$O$5:$R$5)/J1414+H$65*'key variables'!$B$25/scenario!J$65,M1414*SUMPRODUCT(Z1414:AC1414,'control variables'!$O$7:$R$7)/J1414+H$65*'key variables'!$B$25/scenario!J$65)&lt;'key variables'!$B$28,0,IF($A1414&gt;='key variables'!$B$26,M1414*SUMPRODUCT(Z1414:AC1414,'control variables'!$O$5:$R$5)/J1414+H$65*'key variables'!$B$25/scenario!J$65,M1414*SUMPRODUCT(Z1414:AC1414,'control variables'!$O$7:$R$7)/J1414+H$65*'key variables'!$B$25/scenario!J$65))</f>
        <v>1.1387754472150226E-77</v>
      </c>
      <c r="S1414" s="10">
        <f ca="1">IF(IF($A1414&gt;='key variables'!$B$26,N1414*SUMPRODUCT(Z1414:AC1414,'control variables'!$O$6:$R$6)/J1414+I$65*'key variables'!$B$25/scenario!J$65,N1414*SUMPRODUCT(Z1414:AC1414,'control variables'!$O$7:$R$7)/J1414+I$65*'key variables'!$B$25/scenario!J$65)&lt;'key variables'!$B$28,0,IF($A1414&gt;='key variables'!$B$26,N1414*SUMPRODUCT(Z1414:AC1414,'control variables'!$O$6:$R$6)/J1414+I$65*'key variables'!$B$25/scenario!J$65,N1414*SUMPRODUCT(Z1414:AC1414,'control variables'!$O$7:$R$7)/J1414+I$65*'key variables'!$B$25/scenario!J$65))</f>
        <v>5.1187392650552209E-78</v>
      </c>
      <c r="T1414" s="10">
        <f t="shared" ca="1" si="1080"/>
        <v>2.3602314923172357E-77</v>
      </c>
      <c r="U1414" s="82">
        <f ca="1">SUMPRODUCT(P1384:P1413,'control variables'!AD$7:AD$36)</f>
        <v>6.9835579908658505E-78</v>
      </c>
      <c r="V1414" s="82">
        <f ca="1">SUMPRODUCT(Q1384:Q1413,'control variables'!AE$7:AE$36)</f>
        <v>8.0608956341322923E-78</v>
      </c>
      <c r="W1414" s="82">
        <f ca="1">SUMPRODUCT(R1384:R1413,'control variables'!AF$7:AF$36)</f>
        <v>2.4144146189583547E-77</v>
      </c>
      <c r="X1414" s="82">
        <f ca="1">SUMPRODUCT(S1384:S1413,'control variables'!AG$7:AG$36)</f>
        <v>1.0852674197015683E-77</v>
      </c>
      <c r="Y1414" s="82">
        <f t="shared" ca="1" si="1074"/>
        <v>5.0041274011597372E-77</v>
      </c>
      <c r="Z1414" s="10">
        <f ca="1">IF($A1414&gt;='key variables'!$B$26,SUMPRODUCT(P1384:P1413,'control variables'!V$7:V$36)*$E1414,SUMPRODUCT(P1384:P1413,'control variables'!Z$7:Z$36)*$E1414)</f>
        <v>1.7040588476992377E-77</v>
      </c>
      <c r="AA1414" s="10">
        <f ca="1">IF($A1414&gt;='key variables'!$B$26,SUMPRODUCT(Q1384:Q1413,'control variables'!W$7:W$36)*$E1414,SUMPRODUCT(Q1384:Q1413,'control variables'!AA$7:AA$36)*$E1414)</f>
        <v>1.9669401390651609E-77</v>
      </c>
      <c r="AB1414" s="10">
        <f ca="1">IF($A1414&gt;='key variables'!$B$26,SUMPRODUCT(R1384:R1413,'control variables'!X$7:X$36)*$E1414,SUMPRODUCT(R1384:R1413,'control variables'!AB$7:AB$36)*$E1414)</f>
        <v>5.8914160931027923E-77</v>
      </c>
      <c r="AC1414" s="10">
        <f ca="1">IF($A1414&gt;='key variables'!$B$26,SUMPRODUCT(S1384:S1413,'control variables'!Y$7:Y$36)*$E1414,SUMPRODUCT(S1384:S1413,'control variables'!AC$7:AC$36)*$E1414)</f>
        <v>2.6481623709304778E-77</v>
      </c>
      <c r="AD1414" s="10">
        <f t="shared" ca="1" si="1075"/>
        <v>1.2210577450797668E-76</v>
      </c>
      <c r="AE1414" s="82">
        <f ca="1">SUMPRODUCT(P1384:P1413,'control variables'!AL$7:AL$36)</f>
        <v>2.3201623743398503E-77</v>
      </c>
      <c r="AF1414" s="82">
        <f ca="1">SUMPRODUCT(Q1384:Q1413,'control variables'!AM$7:AM$36)</f>
        <v>2.6710861466456336E-77</v>
      </c>
      <c r="AG1414" s="82">
        <f ca="1">SUMPRODUCT(R1384:R1413,'control variables'!AN$7:AN$36)</f>
        <v>7.6159685960984895E-77</v>
      </c>
      <c r="AH1414" s="82">
        <f ca="1">SUMPRODUCT(S1384:S1413,'control variables'!AO$7:AO$36)</f>
        <v>3.2976388575459352E-77</v>
      </c>
      <c r="AI1414" s="82">
        <f t="shared" ca="1" si="1038"/>
        <v>1.5904855974629908E-76</v>
      </c>
      <c r="AJ1414" s="10">
        <f ca="1">SUMPRODUCT(P1384:P1413,'control variables'!AP$7:AP$36)</f>
        <v>2.2169241728322697E-80</v>
      </c>
      <c r="AK1414" s="10">
        <f ca="1">SUMPRODUCT(Q1384:Q1413,'control variables'!AQ$7:AQ$36)</f>
        <v>6.3973100851169209E-80</v>
      </c>
      <c r="AL1414" s="10">
        <f ca="1">SUMPRODUCT(R1384:R1413,'control variables'!AR$7:AR$36)</f>
        <v>2.2993612163066274E-78</v>
      </c>
      <c r="AM1414" s="10">
        <f ca="1">SUMPRODUCT(S1384:S1413,'control variables'!AS$7:AS$36)</f>
        <v>1.722585807886598E-78</v>
      </c>
      <c r="AN1414" s="10">
        <f t="shared" ca="1" si="1060"/>
        <v>4.1080893667727176E-78</v>
      </c>
      <c r="AO1414" s="82">
        <f ca="1">SUMPRODUCT(P1384:P1413,'control variables'!AX$7:AX$36)</f>
        <v>3.0146785570294715E-80</v>
      </c>
      <c r="AP1414" s="82">
        <f ca="1">SUMPRODUCT(Q1384:Q1413,'control variables'!AY$7:AY$36)</f>
        <v>6.9594923534552524E-80</v>
      </c>
      <c r="AQ1414" s="82">
        <f ca="1">SUMPRODUCT(R1384:R1413,'control variables'!AZ$7:AZ$36)</f>
        <v>6.2535607113786925E-79</v>
      </c>
      <c r="AR1414" s="82">
        <f ca="1">SUMPRODUCT(S1384:S1413,'control variables'!BA$7:BA$36)</f>
        <v>4.6849076403407632E-79</v>
      </c>
      <c r="AS1414" s="82">
        <f t="shared" ca="1" si="1061"/>
        <v>1.1935885442767928E-78</v>
      </c>
      <c r="AT1414" s="10">
        <f ca="1">SUMPRODUCT(P1384:P1413,'control variables'!AT$7:AT$36)</f>
        <v>-2.6605714681028086E-80</v>
      </c>
      <c r="AU1414" s="10">
        <f ca="1">SUMPRODUCT(Q1384:Q1413,'control variables'!AU$7:AU$36)</f>
        <v>2.8861347357645016E-80</v>
      </c>
      <c r="AV1414" s="10">
        <f ca="1">SUMPRODUCT(R1384:R1413,'control variables'!AV$7:AV$36)</f>
        <v>1.2427927456538264E-77</v>
      </c>
      <c r="AW1414" s="10">
        <f ca="1">SUMPRODUCT(S1384:S1413,'control variables'!AW$7:AW$36)</f>
        <v>9.3104864543484331E-78</v>
      </c>
      <c r="AX1414" s="10">
        <f t="shared" ca="1" si="1039"/>
        <v>2.1740669543563314E-77</v>
      </c>
      <c r="AY1414" s="82">
        <f ca="1">SUMPRODUCT(P1384:P1413,'control variables'!BB$7:BB$36)</f>
        <v>9.6431464980872442E-80</v>
      </c>
      <c r="AZ1414" s="82">
        <f ca="1">SUMPRODUCT(Q1384:Q1413,'control variables'!BC$7:BC$36)</f>
        <v>2.45900063737715E-79</v>
      </c>
      <c r="BA1414" s="82">
        <f ca="1">SUMPRODUCT(R1384:R1413,'control variables'!BD$7:BD$36)</f>
        <v>1.7213760309444475E-78</v>
      </c>
      <c r="BB1414" s="82">
        <f ca="1">SUMPRODUCT(S1384:S1413,'control variables'!BE$7:BE$36)</f>
        <v>2.4461982206191705E-79</v>
      </c>
      <c r="BC1414" s="82">
        <f t="shared" ca="1" si="1062"/>
        <v>2.3083273817249517E-78</v>
      </c>
      <c r="BD1414" s="10">
        <f ca="1">SUMPRODUCT(P1384:P1413,'control variables'!BF$7:BF$36)</f>
        <v>2.0172622539214188E-80</v>
      </c>
      <c r="BE1414" s="10">
        <f ca="1">SUMPRODUCT(Q1384:Q1413,'control variables'!BG$7:BG$36)</f>
        <v>2.3284607240039448E-80</v>
      </c>
      <c r="BF1414" s="10">
        <f ca="1">SUMPRODUCT(R1384:R1413,'control variables'!BH$7:BH$36)</f>
        <v>6.9742493475548387E-79</v>
      </c>
      <c r="BG1414" s="10">
        <f ca="1">SUMPRODUCT(S1384:S1413,'control variables'!BI$7:BI$36)</f>
        <v>1.5674452793533924E-78</v>
      </c>
      <c r="BH1414" s="10">
        <f t="shared" ca="1" si="1063"/>
        <v>2.3083274438881301E-78</v>
      </c>
      <c r="BI1414" s="82">
        <f t="shared" ca="1" si="1040"/>
        <v>2.327144949369835E-77</v>
      </c>
      <c r="BJ1414" s="82">
        <f t="shared" ca="1" si="1041"/>
        <v>2.6985622877551697E-77</v>
      </c>
      <c r="BK1414" s="82">
        <f t="shared" ca="1" si="1042"/>
        <v>9.0308989448467615E-77</v>
      </c>
      <c r="BL1414" s="82">
        <f t="shared" ca="1" si="1043"/>
        <v>4.2531494851869707E-77</v>
      </c>
      <c r="BM1414" s="82">
        <f t="shared" ca="1" si="1033"/>
        <v>1.8309755667158737E-76</v>
      </c>
      <c r="BN1414" s="10">
        <f ca="1">BN1413+BI1414-INDIRECT(ADDRESS(MAX($D1414-'key variables'!$B$9*30,34),scenario!BI$4),TRUE)</f>
        <v>9439390.0751690175</v>
      </c>
      <c r="BO1414" s="10">
        <f ca="1">BO1413+BJ1414-INDIRECT(ADDRESS(MAX($D1414-'key variables'!$B$9*30,34),scenario!BJ$4),TRUE)</f>
        <v>10895583.360992203</v>
      </c>
      <c r="BP1414" s="10">
        <f ca="1">BP1413+BK1414-INDIRECT(ADDRESS(MAX($D1414-'key variables'!$B$9*30,34),scenario!BK$4),TRUE)</f>
        <v>32531162.537994072</v>
      </c>
      <c r="BQ1414" s="10">
        <f ca="1">BQ1413+BL1414-INDIRECT(ADDRESS(MAX($D1414-'key variables'!$B$9*30,34),scenario!BL$4),TRUE)</f>
        <v>14415841.516535141</v>
      </c>
      <c r="BR1414" s="10">
        <f t="shared" ca="1" si="1064"/>
        <v>67281977.490690395</v>
      </c>
      <c r="BS1414" s="82">
        <f t="shared" ca="1" si="1045"/>
        <v>-2.3433848477536824E-9</v>
      </c>
      <c r="BT1414" s="82">
        <f t="shared" ca="1" si="1046"/>
        <v>-3.4288309057018498E-10</v>
      </c>
      <c r="BU1414" s="82">
        <f t="shared" ca="1" si="1047"/>
        <v>-4.2578247660364599E-9</v>
      </c>
      <c r="BV1414" s="82">
        <f t="shared" ca="1" si="1048"/>
        <v>-2.9943922343414556E-9</v>
      </c>
      <c r="BW1414" s="82">
        <f t="shared" ca="1" si="1065"/>
        <v>-9.9384849387017825E-9</v>
      </c>
      <c r="BX1414" s="10">
        <f t="shared" ca="1" si="1049"/>
        <v>-1.8625994260191893E-12</v>
      </c>
      <c r="BY1414" s="10">
        <f t="shared" ca="1" si="1050"/>
        <v>2.8902850229962428E-12</v>
      </c>
      <c r="BZ1414" s="10">
        <f t="shared" ca="1" si="1051"/>
        <v>-3.5034723983035463E-11</v>
      </c>
      <c r="CA1414" s="10">
        <f t="shared" ca="1" si="1052"/>
        <v>-2.0257049910634696E-11</v>
      </c>
      <c r="CB1414" s="10">
        <v>0</v>
      </c>
      <c r="CC1414" s="82">
        <f t="shared" ca="1" si="1053"/>
        <v>3.9725652202851362E-13</v>
      </c>
      <c r="CD1414" s="82">
        <f t="shared" ca="1" si="1054"/>
        <v>3.4270724516460853E-13</v>
      </c>
      <c r="CE1414" s="82">
        <f t="shared" ca="1" si="1055"/>
        <v>1.8915613015532971E-10</v>
      </c>
      <c r="CF1414" s="82">
        <f t="shared" ca="1" si="1056"/>
        <v>3.7028113764059381E-11</v>
      </c>
      <c r="CG1414" s="82">
        <f t="shared" ca="1" si="1066"/>
        <v>2.269242076865822E-10</v>
      </c>
      <c r="CH1414" s="13" t="str">
        <f t="shared" ca="1" si="1067"/>
        <v/>
      </c>
      <c r="CI1414" s="81">
        <f t="shared" ca="1" si="1076"/>
        <v>0.1131775965863165</v>
      </c>
      <c r="CJ1414" s="81">
        <f t="shared" ca="1" si="1077"/>
        <v>0.13063724757458739</v>
      </c>
      <c r="CK1414" s="81">
        <f t="shared" ca="1" si="1078"/>
        <v>0.39004625943939081</v>
      </c>
      <c r="CL1414" s="81">
        <f t="shared" ca="1" si="1079"/>
        <v>0.17284488538116416</v>
      </c>
      <c r="CM1414" s="89">
        <f t="shared" ca="1" si="1068"/>
        <v>0.80670598898145884</v>
      </c>
    </row>
    <row r="1415" spans="1:91" x14ac:dyDescent="0.3">
      <c r="A1415">
        <v>1350</v>
      </c>
      <c r="B1415" s="3">
        <f t="shared" si="1081"/>
        <v>3.9388888888888891</v>
      </c>
      <c r="C1415" s="3">
        <f t="shared" si="1069"/>
        <v>45</v>
      </c>
      <c r="D1415" s="4">
        <f t="shared" ca="1" si="1057"/>
        <v>1415</v>
      </c>
      <c r="E1415" s="58">
        <f>(0.5*(COS(B1415*2*PI())+1)*('key variables'!$B$4-'key variables'!$B$6)+'key variables'!$B$6)/'key variables'!$B$4</f>
        <v>1</v>
      </c>
      <c r="F1415" s="10">
        <f t="shared" ca="1" si="1070"/>
        <v>11689222.907461114</v>
      </c>
      <c r="G1415" s="10">
        <f t="shared" ca="1" si="1071"/>
        <v>13492492.798713122</v>
      </c>
      <c r="H1415" s="10">
        <f t="shared" ca="1" si="1072"/>
        <v>40309474.521088287</v>
      </c>
      <c r="I1415" s="10">
        <f t="shared" ca="1" si="1073"/>
        <v>17912154.249750931</v>
      </c>
      <c r="J1415" s="10">
        <f t="shared" ca="1" si="1058"/>
        <v>83403344.477013454</v>
      </c>
      <c r="K1415" s="82">
        <f t="shared" ca="1" si="1034"/>
        <v>2249832.832292099</v>
      </c>
      <c r="L1415" s="82">
        <f t="shared" ca="1" si="1035"/>
        <v>2596909.4377209195</v>
      </c>
      <c r="M1415" s="82">
        <f t="shared" ca="1" si="1036"/>
        <v>7778311.98309422</v>
      </c>
      <c r="N1415" s="82">
        <f t="shared" ca="1" si="1037"/>
        <v>3496312.733215793</v>
      </c>
      <c r="O1415" s="82">
        <f t="shared" ca="1" si="1059"/>
        <v>16121366.986323033</v>
      </c>
      <c r="P1415" s="10">
        <f ca="1">IF(IF($A1415&gt;='key variables'!$B$26,K1415*SUMPRODUCT(Z1415:AC1415,'control variables'!$O$3:$R$3)/J1415+F$65*'key variables'!$B$25/scenario!J$65,K1415*SUMPRODUCT(Z1415:AC1415,'control variables'!$O$7:$R$7)/J1415+F$65*'key variables'!$B$25/scenario!J$65)&lt;'key variables'!$B$28,0,IF($A1415&gt;='key variables'!$B$26,K1415*SUMPRODUCT(Z1415:AC1415,'control variables'!$O$3:$R$3)/J1415+F$65*'key variables'!$B$25/scenario!J$65,K1415*SUMPRODUCT(Z1415:AC1415,'control variables'!$O$7:$R$7)/J1415+F$65*'key variables'!$B$25/scenario!J$65))</f>
        <v>2.8341852615193692E-78</v>
      </c>
      <c r="Q1415" s="10">
        <f ca="1">IF(IF($A1415&gt;='key variables'!$B$26,L1415*SUMPRODUCT(Z1415:AC1415,'control variables'!$O$4:$R$4)/J1415+G$65*'key variables'!$B$25/scenario!J$65,L1415*SUMPRODUCT(Z1415:AC1415,'control variables'!$O$7:$R$7)/J1415+G$65*'key variables'!$B$25/scenario!J$65)&lt;'key variables'!$B$28,0,IF($A1415&gt;='key variables'!$B$26,L1415*SUMPRODUCT(Z1415:AC1415,'control variables'!$O$4:$R$4)/J1415+G$65*'key variables'!$B$25/scenario!J$65,L1415*SUMPRODUCT(Z1415:AC1415,'control variables'!$O$7:$R$7)/J1415+G$65*'key variables'!$B$25/scenario!J$65))</f>
        <v>3.271408590117689E-78</v>
      </c>
      <c r="R1415" s="10">
        <f ca="1">IF(IF($A1415&gt;='key variables'!$B$26,M1415*SUMPRODUCT(Z1415:AC1415,'control variables'!$O$5:$R$5)/J1415+H$65*'key variables'!$B$25/scenario!J$65,M1415*SUMPRODUCT(Z1415:AC1415,'control variables'!$O$7:$R$7)/J1415+H$65*'key variables'!$B$25/scenario!J$65)&lt;'key variables'!$B$28,0,IF($A1415&gt;='key variables'!$B$26,M1415*SUMPRODUCT(Z1415:AC1415,'control variables'!$O$5:$R$5)/J1415+H$65*'key variables'!$B$25/scenario!J$65,M1415*SUMPRODUCT(Z1415:AC1415,'control variables'!$O$7:$R$7)/J1415+H$65*'key variables'!$B$25/scenario!J$65))</f>
        <v>9.7985845284006315E-78</v>
      </c>
      <c r="S1415" s="10">
        <f ca="1">IF(IF($A1415&gt;='key variables'!$B$26,N1415*SUMPRODUCT(Z1415:AC1415,'control variables'!$O$6:$R$6)/J1415+I$65*'key variables'!$B$25/scenario!J$65,N1415*SUMPRODUCT(Z1415:AC1415,'control variables'!$O$7:$R$7)/J1415+I$65*'key variables'!$B$25/scenario!J$65)&lt;'key variables'!$B$28,0,IF($A1415&gt;='key variables'!$B$26,N1415*SUMPRODUCT(Z1415:AC1415,'control variables'!$O$6:$R$6)/J1415+I$65*'key variables'!$B$25/scenario!J$65,N1415*SUMPRODUCT(Z1415:AC1415,'control variables'!$O$7:$R$7)/J1415+I$65*'key variables'!$B$25/scenario!J$65))</f>
        <v>4.404415241841478E-78</v>
      </c>
      <c r="T1415" s="10">
        <f t="shared" ca="1" si="1080"/>
        <v>2.0308593621879167E-77</v>
      </c>
      <c r="U1415" s="82">
        <f ca="1">SUMPRODUCT(P1385:P1414,'control variables'!AD$7:AD$36)</f>
        <v>6.0089970722354369E-78</v>
      </c>
      <c r="V1415" s="82">
        <f ca="1">SUMPRODUCT(Q1385:Q1414,'control variables'!AE$7:AE$36)</f>
        <v>6.9359914141832486E-78</v>
      </c>
      <c r="W1415" s="82">
        <f ca="1">SUMPRODUCT(R1385:R1414,'control variables'!AF$7:AF$36)</f>
        <v>2.0774811916016472E-77</v>
      </c>
      <c r="X1415" s="82">
        <f ca="1">SUMPRODUCT(S1385:S1414,'control variables'!AG$7:AG$36)</f>
        <v>9.3381751194861688E-78</v>
      </c>
      <c r="Y1415" s="82">
        <f t="shared" ca="1" si="1074"/>
        <v>4.3057975521921323E-77</v>
      </c>
      <c r="Z1415" s="10">
        <f ca="1">IF($A1415&gt;='key variables'!$B$26,SUMPRODUCT(P1385:P1414,'control variables'!V$7:V$36)*$E1415,SUMPRODUCT(P1385:P1414,'control variables'!Z$7:Z$36)*$E1415)</f>
        <v>1.4662561176028917E-77</v>
      </c>
      <c r="AA1415" s="10">
        <f ca="1">IF($A1415&gt;='key variables'!$B$26,SUMPRODUCT(Q1385:Q1414,'control variables'!W$7:W$36)*$E1415,SUMPRODUCT(Q1385:Q1414,'control variables'!AA$7:AA$36)*$E1415)</f>
        <v>1.6924521214492708E-77</v>
      </c>
      <c r="AB1415" s="10">
        <f ca="1">IF($A1415&gt;='key variables'!$B$26,SUMPRODUCT(R1385:R1414,'control variables'!X$7:X$36)*$E1415,SUMPRODUCT(R1385:R1414,'control variables'!AB$7:AB$36)*$E1415)</f>
        <v>5.0692644209554559E-77</v>
      </c>
      <c r="AC1415" s="10">
        <f ca="1">IF($A1415&gt;='key variables'!$B$26,SUMPRODUCT(S1385:S1414,'control variables'!Y$7:Y$36)*$E1415,SUMPRODUCT(S1385:S1414,'control variables'!AC$7:AC$36)*$E1415)</f>
        <v>2.278609264008182E-77</v>
      </c>
      <c r="AD1415" s="10">
        <f t="shared" ca="1" si="1075"/>
        <v>1.0506581924015801E-76</v>
      </c>
      <c r="AE1415" s="82">
        <f ca="1">SUMPRODUCT(P1385:P1414,'control variables'!AL$7:AL$36)</f>
        <v>1.9963819206132791E-77</v>
      </c>
      <c r="AF1415" s="82">
        <f ca="1">SUMPRODUCT(Q1385:Q1414,'control variables'!AM$7:AM$36)</f>
        <v>2.2983340090932974E-77</v>
      </c>
      <c r="AG1415" s="82">
        <f ca="1">SUMPRODUCT(R1385:R1414,'control variables'!AN$7:AN$36)</f>
        <v>6.5531542884086202E-77</v>
      </c>
      <c r="AH1415" s="82">
        <f ca="1">SUMPRODUCT(S1385:S1414,'control variables'!AO$7:AO$36)</f>
        <v>2.8374508046186535E-77</v>
      </c>
      <c r="AI1415" s="82">
        <f t="shared" ca="1" si="1038"/>
        <v>1.368532102273385E-76</v>
      </c>
      <c r="AJ1415" s="10">
        <f ca="1">SUMPRODUCT(P1385:P1414,'control variables'!AP$7:AP$36)</f>
        <v>1.9075506899693438E-80</v>
      </c>
      <c r="AK1415" s="10">
        <f ca="1">SUMPRODUCT(Q1385:Q1414,'control variables'!AQ$7:AQ$36)</f>
        <v>5.504560515131298E-80</v>
      </c>
      <c r="AL1415" s="10">
        <f ca="1">SUMPRODUCT(R1385:R1414,'control variables'!AR$7:AR$36)</f>
        <v>1.9784835802709743E-78</v>
      </c>
      <c r="AM1415" s="10">
        <f ca="1">SUMPRODUCT(S1385:S1414,'control variables'!AS$7:AS$36)</f>
        <v>1.4821976261675635E-78</v>
      </c>
      <c r="AN1415" s="10">
        <f t="shared" ca="1" si="1060"/>
        <v>3.5348023184895443E-78</v>
      </c>
      <c r="AO1415" s="82">
        <f ca="1">SUMPRODUCT(P1385:P1414,'control variables'!AX$7:AX$36)</f>
        <v>2.5939778328775714E-80</v>
      </c>
      <c r="AP1415" s="82">
        <f ca="1">SUMPRODUCT(Q1385:Q1414,'control variables'!AY$7:AY$36)</f>
        <v>5.98828981313758E-80</v>
      </c>
      <c r="AQ1415" s="82">
        <f ca="1">SUMPRODUCT(R1385:R1414,'control variables'!AZ$7:AZ$36)</f>
        <v>5.3808714776723844E-79</v>
      </c>
      <c r="AR1415" s="82">
        <f ca="1">SUMPRODUCT(S1385:S1414,'control variables'!BA$7:BA$36)</f>
        <v>4.0311251558764138E-79</v>
      </c>
      <c r="AS1415" s="82">
        <f t="shared" ca="1" si="1061"/>
        <v>1.0270223398150314E-78</v>
      </c>
      <c r="AT1415" s="10">
        <f ca="1">SUMPRODUCT(P1385:P1414,'control variables'!AT$7:AT$36)</f>
        <v>-2.2892866620730578E-80</v>
      </c>
      <c r="AU1415" s="10">
        <f ca="1">SUMPRODUCT(Q1385:Q1414,'control variables'!AU$7:AU$36)</f>
        <v>2.4833724012844711E-80</v>
      </c>
      <c r="AV1415" s="10">
        <f ca="1">SUMPRODUCT(R1385:R1414,'control variables'!AV$7:AV$36)</f>
        <v>1.0693600568359246E-77</v>
      </c>
      <c r="AW1415" s="10">
        <f ca="1">SUMPRODUCT(S1385:S1414,'control variables'!AW$7:AW$36)</f>
        <v>8.0112008690187626E-78</v>
      </c>
      <c r="AX1415" s="10">
        <f t="shared" ca="1" si="1039"/>
        <v>1.8706742294770122E-77</v>
      </c>
      <c r="AY1415" s="82">
        <f ca="1">SUMPRODUCT(P1385:P1414,'control variables'!BB$7:BB$36)</f>
        <v>8.2974379463782928E-80</v>
      </c>
      <c r="AZ1415" s="82">
        <f ca="1">SUMPRODUCT(Q1385:Q1414,'control variables'!BC$7:BC$36)</f>
        <v>2.1158451966677753E-79</v>
      </c>
      <c r="BA1415" s="82">
        <f ca="1">SUMPRODUCT(R1385:R1414,'control variables'!BD$7:BD$36)</f>
        <v>1.4811566745333181E-78</v>
      </c>
      <c r="BB1415" s="82">
        <f ca="1">SUMPRODUCT(S1385:S1414,'control variables'!BE$7:BE$36)</f>
        <v>2.1048293670696166E-79</v>
      </c>
      <c r="BC1415" s="82">
        <f t="shared" ca="1" si="1062"/>
        <v>1.9861985103708401E-78</v>
      </c>
      <c r="BD1415" s="10">
        <f ca="1">SUMPRODUCT(P1385:P1414,'control variables'!BF$7:BF$36)</f>
        <v>1.7357517462587808E-80</v>
      </c>
      <c r="BE1415" s="10">
        <f ca="1">SUMPRODUCT(Q1385:Q1414,'control variables'!BG$7:BG$36)</f>
        <v>2.0035222291638995E-80</v>
      </c>
      <c r="BF1415" s="10">
        <f ca="1">SUMPRODUCT(R1385:R1414,'control variables'!BH$7:BH$36)</f>
        <v>6.0009874572976779E-79</v>
      </c>
      <c r="BG1415" s="10">
        <f ca="1">SUMPRODUCT(S1385:S1414,'control variables'!BI$7:BI$36)</f>
        <v>1.3487070783751039E-78</v>
      </c>
      <c r="BH1415" s="10">
        <f t="shared" ca="1" si="1063"/>
        <v>1.9861985638590986E-78</v>
      </c>
      <c r="BI1415" s="82">
        <f t="shared" ca="1" si="1040"/>
        <v>2.0023900718975846E-77</v>
      </c>
      <c r="BJ1415" s="82">
        <f t="shared" ca="1" si="1041"/>
        <v>2.3219758334612596E-77</v>
      </c>
      <c r="BK1415" s="82">
        <f t="shared" ca="1" si="1042"/>
        <v>7.7706300126978761E-77</v>
      </c>
      <c r="BL1415" s="82">
        <f t="shared" ca="1" si="1043"/>
        <v>3.6596191851912258E-77</v>
      </c>
      <c r="BM1415" s="82">
        <f t="shared" ca="1" si="1033"/>
        <v>1.5754615103247945E-76</v>
      </c>
      <c r="BN1415" s="10">
        <f ca="1">BN1414+BI1415-INDIRECT(ADDRESS(MAX($D1415-'key variables'!$B$9*30,34),scenario!BI$4),TRUE)</f>
        <v>9439390.0751690175</v>
      </c>
      <c r="BO1415" s="10">
        <f ca="1">BO1414+BJ1415-INDIRECT(ADDRESS(MAX($D1415-'key variables'!$B$9*30,34),scenario!BJ$4),TRUE)</f>
        <v>10895583.360992203</v>
      </c>
      <c r="BP1415" s="10">
        <f ca="1">BP1414+BK1415-INDIRECT(ADDRESS(MAX($D1415-'key variables'!$B$9*30,34),scenario!BK$4),TRUE)</f>
        <v>32531162.537994072</v>
      </c>
      <c r="BQ1415" s="10">
        <f ca="1">BQ1414+BL1415-INDIRECT(ADDRESS(MAX($D1415-'key variables'!$B$9*30,34),scenario!BL$4),TRUE)</f>
        <v>14415841.516535141</v>
      </c>
      <c r="BR1415" s="10">
        <f t="shared" ca="1" si="1064"/>
        <v>67281977.490690395</v>
      </c>
      <c r="BS1415" s="82">
        <f t="shared" ca="1" si="1045"/>
        <v>-2.3433848477536824E-9</v>
      </c>
      <c r="BT1415" s="82">
        <f t="shared" ca="1" si="1046"/>
        <v>-3.4288309057018498E-10</v>
      </c>
      <c r="BU1415" s="82">
        <f t="shared" ca="1" si="1047"/>
        <v>-4.2578247660364599E-9</v>
      </c>
      <c r="BV1415" s="82">
        <f t="shared" ca="1" si="1048"/>
        <v>-2.9943922343414556E-9</v>
      </c>
      <c r="BW1415" s="82">
        <f t="shared" ca="1" si="1065"/>
        <v>-9.9384849387017825E-9</v>
      </c>
      <c r="BX1415" s="10">
        <f t="shared" ca="1" si="1049"/>
        <v>-1.8625994260191893E-12</v>
      </c>
      <c r="BY1415" s="10">
        <f t="shared" ca="1" si="1050"/>
        <v>2.8902850229962428E-12</v>
      </c>
      <c r="BZ1415" s="10">
        <f t="shared" ca="1" si="1051"/>
        <v>-3.5034723983035463E-11</v>
      </c>
      <c r="CA1415" s="10">
        <f t="shared" ca="1" si="1052"/>
        <v>-2.0257049910634696E-11</v>
      </c>
      <c r="CB1415" s="10">
        <v>0</v>
      </c>
      <c r="CC1415" s="82">
        <f t="shared" ca="1" si="1053"/>
        <v>3.9725652202851362E-13</v>
      </c>
      <c r="CD1415" s="82">
        <f t="shared" ca="1" si="1054"/>
        <v>3.4270724516460853E-13</v>
      </c>
      <c r="CE1415" s="82">
        <f t="shared" ca="1" si="1055"/>
        <v>1.8915613015532971E-10</v>
      </c>
      <c r="CF1415" s="82">
        <f t="shared" ca="1" si="1056"/>
        <v>3.7028113764059381E-11</v>
      </c>
      <c r="CG1415" s="82">
        <f t="shared" ca="1" si="1066"/>
        <v>2.269242076865822E-10</v>
      </c>
      <c r="CH1415" s="13" t="str">
        <f t="shared" ca="1" si="1067"/>
        <v/>
      </c>
      <c r="CI1415" s="81">
        <f t="shared" ca="1" si="1076"/>
        <v>0.1131775965863165</v>
      </c>
      <c r="CJ1415" s="81">
        <f t="shared" ca="1" si="1077"/>
        <v>0.13063724757458739</v>
      </c>
      <c r="CK1415" s="81">
        <f t="shared" ca="1" si="1078"/>
        <v>0.39004625943939081</v>
      </c>
      <c r="CL1415" s="81">
        <f t="shared" ca="1" si="1079"/>
        <v>0.17284488538116416</v>
      </c>
      <c r="CM1415" s="89">
        <f t="shared" ca="1" si="1068"/>
        <v>0.80670598898145884</v>
      </c>
    </row>
    <row r="1416" spans="1:91" x14ac:dyDescent="0.3">
      <c r="A1416">
        <v>1351</v>
      </c>
      <c r="B1416" s="3">
        <f t="shared" si="1081"/>
        <v>3.9416666666666669</v>
      </c>
      <c r="C1416" s="3">
        <f t="shared" si="1069"/>
        <v>45.033333333333331</v>
      </c>
      <c r="D1416" s="4">
        <f t="shared" ca="1" si="1057"/>
        <v>1416</v>
      </c>
      <c r="E1416" s="58">
        <f>(0.5*(COS(B1416*2*PI())+1)*('key variables'!$B$4-'key variables'!$B$6)+'key variables'!$B$6)/'key variables'!$B$4</f>
        <v>1</v>
      </c>
      <c r="F1416" s="10">
        <f t="shared" ca="1" si="1070"/>
        <v>11689222.907461114</v>
      </c>
      <c r="G1416" s="10">
        <f t="shared" ca="1" si="1071"/>
        <v>13492492.798713122</v>
      </c>
      <c r="H1416" s="10">
        <f t="shared" ca="1" si="1072"/>
        <v>40309474.521088287</v>
      </c>
      <c r="I1416" s="10">
        <f t="shared" ca="1" si="1073"/>
        <v>17912154.249750931</v>
      </c>
      <c r="J1416" s="10">
        <f t="shared" ca="1" si="1058"/>
        <v>83403344.477013454</v>
      </c>
      <c r="K1416" s="82">
        <f t="shared" ca="1" si="1034"/>
        <v>2249832.832292099</v>
      </c>
      <c r="L1416" s="82">
        <f t="shared" ca="1" si="1035"/>
        <v>2596909.4377209195</v>
      </c>
      <c r="M1416" s="82">
        <f t="shared" ca="1" si="1036"/>
        <v>7778311.98309422</v>
      </c>
      <c r="N1416" s="82">
        <f t="shared" ca="1" si="1037"/>
        <v>3496312.733215793</v>
      </c>
      <c r="O1416" s="82">
        <f t="shared" ca="1" si="1059"/>
        <v>16121366.986323033</v>
      </c>
      <c r="P1416" s="10">
        <f ca="1">IF(IF($A1416&gt;='key variables'!$B$26,K1416*SUMPRODUCT(Z1416:AC1416,'control variables'!$O$3:$R$3)/J1416+F$65*'key variables'!$B$25/scenario!J$65,K1416*SUMPRODUCT(Z1416:AC1416,'control variables'!$O$7:$R$7)/J1416+F$65*'key variables'!$B$25/scenario!J$65)&lt;'key variables'!$B$28,0,IF($A1416&gt;='key variables'!$B$26,K1416*SUMPRODUCT(Z1416:AC1416,'control variables'!$O$3:$R$3)/J1416+F$65*'key variables'!$B$25/scenario!J$65,K1416*SUMPRODUCT(Z1416:AC1416,'control variables'!$O$7:$R$7)/J1416+F$65*'key variables'!$B$25/scenario!J$65))</f>
        <v>2.4386725163473855E-78</v>
      </c>
      <c r="Q1416" s="10">
        <f ca="1">IF(IF($A1416&gt;='key variables'!$B$26,L1416*SUMPRODUCT(Z1416:AC1416,'control variables'!$O$4:$R$4)/J1416+G$65*'key variables'!$B$25/scenario!J$65,L1416*SUMPRODUCT(Z1416:AC1416,'control variables'!$O$7:$R$7)/J1416+G$65*'key variables'!$B$25/scenario!J$65)&lt;'key variables'!$B$28,0,IF($A1416&gt;='key variables'!$B$26,L1416*SUMPRODUCT(Z1416:AC1416,'control variables'!$O$4:$R$4)/J1416+G$65*'key variables'!$B$25/scenario!J$65,L1416*SUMPRODUCT(Z1416:AC1416,'control variables'!$O$7:$R$7)/J1416+G$65*'key variables'!$B$25/scenario!J$65))</f>
        <v>2.8148809912962123E-78</v>
      </c>
      <c r="R1416" s="10">
        <f ca="1">IF(IF($A1416&gt;='key variables'!$B$26,M1416*SUMPRODUCT(Z1416:AC1416,'control variables'!$O$5:$R$5)/J1416+H$65*'key variables'!$B$25/scenario!J$65,M1416*SUMPRODUCT(Z1416:AC1416,'control variables'!$O$7:$R$7)/J1416+H$65*'key variables'!$B$25/scenario!J$65)&lt;'key variables'!$B$28,0,IF($A1416&gt;='key variables'!$B$26,M1416*SUMPRODUCT(Z1416:AC1416,'control variables'!$O$5:$R$5)/J1416+H$65*'key variables'!$B$25/scenario!J$65,M1416*SUMPRODUCT(Z1416:AC1416,'control variables'!$O$7:$R$7)/J1416+H$65*'key variables'!$B$25/scenario!J$65))</f>
        <v>8.4311844793474244E-78</v>
      </c>
      <c r="S1416" s="10">
        <f ca="1">IF(IF($A1416&gt;='key variables'!$B$26,N1416*SUMPRODUCT(Z1416:AC1416,'control variables'!$O$6:$R$6)/J1416+I$65*'key variables'!$B$25/scenario!J$65,N1416*SUMPRODUCT(Z1416:AC1416,'control variables'!$O$7:$R$7)/J1416+I$65*'key variables'!$B$25/scenario!J$65)&lt;'key variables'!$B$28,0,IF($A1416&gt;='key variables'!$B$26,N1416*SUMPRODUCT(Z1416:AC1416,'control variables'!$O$6:$R$6)/J1416+I$65*'key variables'!$B$25/scenario!J$65,N1416*SUMPRODUCT(Z1416:AC1416,'control variables'!$O$7:$R$7)/J1416+I$65*'key variables'!$B$25/scenario!J$65))</f>
        <v>3.789775688517365E-78</v>
      </c>
      <c r="T1416" s="10">
        <f t="shared" ca="1" si="1080"/>
        <v>1.7474513675508386E-77</v>
      </c>
      <c r="U1416" s="82">
        <f ca="1">SUMPRODUCT(P1386:P1415,'control variables'!AD$7:AD$36)</f>
        <v>5.1704368835143331E-78</v>
      </c>
      <c r="V1416" s="82">
        <f ca="1">SUMPRODUCT(Q1386:Q1415,'control variables'!AE$7:AE$36)</f>
        <v>5.9680684481163463E-78</v>
      </c>
      <c r="W1416" s="82">
        <f ca="1">SUMPRODUCT(R1386:R1415,'control variables'!AF$7:AF$36)</f>
        <v>1.7875670846130853E-77</v>
      </c>
      <c r="X1416" s="82">
        <f ca="1">SUMPRODUCT(S1386:S1415,'control variables'!AG$7:AG$36)</f>
        <v>8.0350255595224246E-78</v>
      </c>
      <c r="Y1416" s="82">
        <f t="shared" ca="1" si="1074"/>
        <v>3.7049201737283957E-77</v>
      </c>
      <c r="Z1416" s="10">
        <f ca="1">IF($A1416&gt;='key variables'!$B$26,SUMPRODUCT(P1386:P1415,'control variables'!V$7:V$36)*$E1416,SUMPRODUCT(P1386:P1415,'control variables'!Z$7:Z$36)*$E1416)</f>
        <v>1.2616389424054432E-77</v>
      </c>
      <c r="AA1416" s="10">
        <f ca="1">IF($A1416&gt;='key variables'!$B$26,SUMPRODUCT(Q1386:Q1415,'control variables'!W$7:W$36)*$E1416,SUMPRODUCT(Q1386:Q1415,'control variables'!AA$7:AA$36)*$E1416)</f>
        <v>1.4562691189776188E-77</v>
      </c>
      <c r="AB1416" s="10">
        <f ca="1">IF($A1416&gt;='key variables'!$B$26,SUMPRODUCT(R1386:R1415,'control variables'!X$7:X$36)*$E1416,SUMPRODUCT(R1386:R1415,'control variables'!AB$7:AB$36)*$E1416)</f>
        <v>4.3618446504991213E-77</v>
      </c>
      <c r="AC1416" s="10">
        <f ca="1">IF($A1416&gt;='key variables'!$B$26,SUMPRODUCT(S1386:S1415,'control variables'!Y$7:Y$36)*$E1416,SUMPRODUCT(S1386:S1415,'control variables'!AC$7:AC$36)*$E1416)</f>
        <v>1.9606275789651027E-77</v>
      </c>
      <c r="AD1416" s="10">
        <f t="shared" ca="1" si="1075"/>
        <v>9.0403802908472862E-77</v>
      </c>
      <c r="AE1416" s="82">
        <f ca="1">SUMPRODUCT(P1386:P1415,'control variables'!AL$7:AL$36)</f>
        <v>1.7177852796124068E-77</v>
      </c>
      <c r="AF1416" s="82">
        <f ca="1">SUMPRODUCT(Q1386:Q1415,'control variables'!AM$7:AM$36)</f>
        <v>1.9775997206186949E-77</v>
      </c>
      <c r="AG1416" s="82">
        <f ca="1">SUMPRODUCT(R1386:R1415,'control variables'!AN$7:AN$36)</f>
        <v>5.6386565393254894E-77</v>
      </c>
      <c r="AH1416" s="82">
        <f ca="1">SUMPRODUCT(S1386:S1415,'control variables'!AO$7:AO$36)</f>
        <v>2.4414823503816303E-77</v>
      </c>
      <c r="AI1416" s="82">
        <f t="shared" ca="1" si="1038"/>
        <v>1.1775523889938222E-76</v>
      </c>
      <c r="AJ1416" s="10">
        <f ca="1">SUMPRODUCT(P1386:P1415,'control variables'!AP$7:AP$36)</f>
        <v>1.641350515905906E-80</v>
      </c>
      <c r="AK1416" s="10">
        <f ca="1">SUMPRODUCT(Q1386:Q1415,'control variables'!AQ$7:AQ$36)</f>
        <v>4.7363948380796294E-80</v>
      </c>
      <c r="AL1416" s="10">
        <f ca="1">SUMPRODUCT(R1386:R1415,'control variables'!AR$7:AR$36)</f>
        <v>1.7023846665072453E-78</v>
      </c>
      <c r="AM1416" s="10">
        <f ca="1">SUMPRODUCT(S1386:S1415,'control variables'!AS$7:AS$36)</f>
        <v>1.2753558011209321E-78</v>
      </c>
      <c r="AN1416" s="10">
        <f t="shared" ca="1" si="1060"/>
        <v>3.0415179211680324E-78</v>
      </c>
      <c r="AO1416" s="82">
        <f ca="1">SUMPRODUCT(P1386:P1415,'control variables'!AX$7:AX$36)</f>
        <v>2.2319862201462704E-80</v>
      </c>
      <c r="AP1416" s="82">
        <f ca="1">SUMPRODUCT(Q1386:Q1415,'control variables'!AY$7:AY$36)</f>
        <v>5.1526193384383445E-80</v>
      </c>
      <c r="AQ1416" s="82">
        <f ca="1">SUMPRODUCT(R1386:R1415,'control variables'!AZ$7:AZ$36)</f>
        <v>4.6299667014578153E-79</v>
      </c>
      <c r="AR1416" s="82">
        <f ca="1">SUMPRODUCT(S1386:S1415,'control variables'!BA$7:BA$36)</f>
        <v>3.468578522747074E-79</v>
      </c>
      <c r="AS1416" s="82">
        <f t="shared" ca="1" si="1061"/>
        <v>8.8370057800633504E-79</v>
      </c>
      <c r="AT1416" s="10">
        <f ca="1">SUMPRODUCT(P1386:P1415,'control variables'!AT$7:AT$36)</f>
        <v>-1.9698149378722453E-80</v>
      </c>
      <c r="AU1416" s="10">
        <f ca="1">SUMPRODUCT(Q1386:Q1415,'control variables'!AU$7:AU$36)</f>
        <v>2.1368158620729815E-80</v>
      </c>
      <c r="AV1416" s="10">
        <f ca="1">SUMPRODUCT(R1386:R1415,'control variables'!AV$7:AV$36)</f>
        <v>9.2013003387344911E-78</v>
      </c>
      <c r="AW1416" s="10">
        <f ca="1">SUMPRODUCT(S1386:S1415,'control variables'!AW$7:AW$36)</f>
        <v>6.8932315919746834E-78</v>
      </c>
      <c r="AX1416" s="10">
        <f t="shared" ca="1" si="1039"/>
        <v>1.6096201939951183E-77</v>
      </c>
      <c r="AY1416" s="82">
        <f ca="1">SUMPRODUCT(P1386:P1415,'control variables'!BB$7:BB$36)</f>
        <v>7.1395240638161605E-80</v>
      </c>
      <c r="AZ1416" s="82">
        <f ca="1">SUMPRODUCT(Q1386:Q1415,'control variables'!BC$7:BC$36)</f>
        <v>1.820577363101946E-79</v>
      </c>
      <c r="BA1416" s="82">
        <f ca="1">SUMPRODUCT(R1386:R1415,'control variables'!BD$7:BD$36)</f>
        <v>1.2744601150923057E-78</v>
      </c>
      <c r="BB1416" s="82">
        <f ca="1">SUMPRODUCT(S1386:S1415,'control variables'!BE$7:BE$36)</f>
        <v>1.811098801043729E-79</v>
      </c>
      <c r="BC1416" s="82">
        <f t="shared" ca="1" si="1062"/>
        <v>1.7090229721450349E-78</v>
      </c>
      <c r="BD1416" s="10">
        <f ca="1">SUMPRODUCT(P1386:P1415,'control variables'!BF$7:BF$36)</f>
        <v>1.49352624765752E-80</v>
      </c>
      <c r="BE1416" s="10">
        <f ca="1">SUMPRODUCT(Q1386:Q1415,'control variables'!BG$7:BG$36)</f>
        <v>1.7239291525825537E-80</v>
      </c>
      <c r="BF1416" s="10">
        <f ca="1">SUMPRODUCT(R1386:R1415,'control variables'!BH$7:BH$36)</f>
        <v>5.1635450165356847E-79</v>
      </c>
      <c r="BG1416" s="10">
        <f ca="1">SUMPRODUCT(S1386:S1415,'control variables'!BI$7:BI$36)</f>
        <v>1.1604939625129963E-78</v>
      </c>
      <c r="BH1416" s="10">
        <f t="shared" ca="1" si="1063"/>
        <v>1.7090230181689655E-78</v>
      </c>
      <c r="BI1416" s="82">
        <f t="shared" ca="1" si="1040"/>
        <v>1.7229549887383507E-77</v>
      </c>
      <c r="BJ1416" s="82">
        <f t="shared" ca="1" si="1041"/>
        <v>1.9979423101117872E-77</v>
      </c>
      <c r="BK1416" s="82">
        <f t="shared" ca="1" si="1042"/>
        <v>6.6862325847081697E-77</v>
      </c>
      <c r="BL1416" s="82">
        <f t="shared" ca="1" si="1043"/>
        <v>3.1489164975895361E-77</v>
      </c>
      <c r="BM1416" s="82">
        <f t="shared" ca="1" si="1033"/>
        <v>1.3556046381147844E-76</v>
      </c>
      <c r="BN1416" s="10">
        <f ca="1">BN1415+BI1416-INDIRECT(ADDRESS(MAX($D1416-'key variables'!$B$9*30,34),scenario!BI$4),TRUE)</f>
        <v>9439390.0751690175</v>
      </c>
      <c r="BO1416" s="10">
        <f ca="1">BO1415+BJ1416-INDIRECT(ADDRESS(MAX($D1416-'key variables'!$B$9*30,34),scenario!BJ$4),TRUE)</f>
        <v>10895583.360992203</v>
      </c>
      <c r="BP1416" s="10">
        <f ca="1">BP1415+BK1416-INDIRECT(ADDRESS(MAX($D1416-'key variables'!$B$9*30,34),scenario!BK$4),TRUE)</f>
        <v>32531162.537994072</v>
      </c>
      <c r="BQ1416" s="10">
        <f ca="1">BQ1415+BL1416-INDIRECT(ADDRESS(MAX($D1416-'key variables'!$B$9*30,34),scenario!BL$4),TRUE)</f>
        <v>14415841.516535141</v>
      </c>
      <c r="BR1416" s="10">
        <f t="shared" ca="1" si="1064"/>
        <v>67281977.490690395</v>
      </c>
      <c r="BS1416" s="82">
        <f t="shared" ca="1" si="1045"/>
        <v>-2.3433848477536824E-9</v>
      </c>
      <c r="BT1416" s="82">
        <f t="shared" ca="1" si="1046"/>
        <v>-3.4288309057018498E-10</v>
      </c>
      <c r="BU1416" s="82">
        <f t="shared" ca="1" si="1047"/>
        <v>-4.2578247660364599E-9</v>
      </c>
      <c r="BV1416" s="82">
        <f t="shared" ca="1" si="1048"/>
        <v>-2.9943922343414556E-9</v>
      </c>
      <c r="BW1416" s="82">
        <f t="shared" ca="1" si="1065"/>
        <v>-9.9384849387017825E-9</v>
      </c>
      <c r="BX1416" s="10">
        <f t="shared" ca="1" si="1049"/>
        <v>-1.8625994260191893E-12</v>
      </c>
      <c r="BY1416" s="10">
        <f t="shared" ca="1" si="1050"/>
        <v>2.8902850229962428E-12</v>
      </c>
      <c r="BZ1416" s="10">
        <f t="shared" ca="1" si="1051"/>
        <v>-3.5034723983035463E-11</v>
      </c>
      <c r="CA1416" s="10">
        <f t="shared" ca="1" si="1052"/>
        <v>-2.0257049910634696E-11</v>
      </c>
      <c r="CB1416" s="10">
        <v>0</v>
      </c>
      <c r="CC1416" s="82">
        <f t="shared" ca="1" si="1053"/>
        <v>3.9725652202851362E-13</v>
      </c>
      <c r="CD1416" s="82">
        <f t="shared" ca="1" si="1054"/>
        <v>3.4270724516460853E-13</v>
      </c>
      <c r="CE1416" s="82">
        <f t="shared" ca="1" si="1055"/>
        <v>1.8915613015532971E-10</v>
      </c>
      <c r="CF1416" s="82">
        <f t="shared" ca="1" si="1056"/>
        <v>3.7028113764059381E-11</v>
      </c>
      <c r="CG1416" s="82">
        <f t="shared" ca="1" si="1066"/>
        <v>2.269242076865822E-10</v>
      </c>
      <c r="CH1416" s="13" t="str">
        <f t="shared" ca="1" si="1067"/>
        <v/>
      </c>
      <c r="CI1416" s="81">
        <f t="shared" ca="1" si="1076"/>
        <v>0.1131775965863165</v>
      </c>
      <c r="CJ1416" s="81">
        <f t="shared" ca="1" si="1077"/>
        <v>0.13063724757458739</v>
      </c>
      <c r="CK1416" s="81">
        <f t="shared" ca="1" si="1078"/>
        <v>0.39004625943939081</v>
      </c>
      <c r="CL1416" s="81">
        <f t="shared" ca="1" si="1079"/>
        <v>0.17284488538116416</v>
      </c>
      <c r="CM1416" s="89">
        <f t="shared" ca="1" si="1068"/>
        <v>0.80670598898145884</v>
      </c>
    </row>
    <row r="1417" spans="1:91" x14ac:dyDescent="0.3">
      <c r="A1417">
        <v>1352</v>
      </c>
      <c r="B1417" s="3">
        <f t="shared" si="1081"/>
        <v>3.9444444444444446</v>
      </c>
      <c r="C1417" s="3">
        <f t="shared" si="1069"/>
        <v>45.06666666666667</v>
      </c>
      <c r="D1417" s="4">
        <f t="shared" ca="1" si="1057"/>
        <v>1417</v>
      </c>
      <c r="E1417" s="58">
        <f>(0.5*(COS(B1417*2*PI())+1)*('key variables'!$B$4-'key variables'!$B$6)+'key variables'!$B$6)/'key variables'!$B$4</f>
        <v>1</v>
      </c>
      <c r="F1417" s="10">
        <f t="shared" ca="1" si="1070"/>
        <v>11689222.907461114</v>
      </c>
      <c r="G1417" s="10">
        <f t="shared" ca="1" si="1071"/>
        <v>13492492.798713122</v>
      </c>
      <c r="H1417" s="10">
        <f t="shared" ca="1" si="1072"/>
        <v>40309474.521088287</v>
      </c>
      <c r="I1417" s="10">
        <f t="shared" ca="1" si="1073"/>
        <v>17912154.249750931</v>
      </c>
      <c r="J1417" s="10">
        <f t="shared" ca="1" si="1058"/>
        <v>83403344.477013454</v>
      </c>
      <c r="K1417" s="82">
        <f t="shared" ca="1" si="1034"/>
        <v>2249832.832292099</v>
      </c>
      <c r="L1417" s="82">
        <f t="shared" ca="1" si="1035"/>
        <v>2596909.4377209195</v>
      </c>
      <c r="M1417" s="82">
        <f t="shared" ca="1" si="1036"/>
        <v>7778311.98309422</v>
      </c>
      <c r="N1417" s="82">
        <f t="shared" ca="1" si="1037"/>
        <v>3496312.733215793</v>
      </c>
      <c r="O1417" s="82">
        <f t="shared" ca="1" si="1059"/>
        <v>16121366.986323033</v>
      </c>
      <c r="P1417" s="10">
        <f ca="1">IF(IF($A1417&gt;='key variables'!$B$26,K1417*SUMPRODUCT(Z1417:AC1417,'control variables'!$O$3:$R$3)/J1417+F$65*'key variables'!$B$25/scenario!J$65,K1417*SUMPRODUCT(Z1417:AC1417,'control variables'!$O$7:$R$7)/J1417+F$65*'key variables'!$B$25/scenario!J$65)&lt;'key variables'!$B$28,0,IF($A1417&gt;='key variables'!$B$26,K1417*SUMPRODUCT(Z1417:AC1417,'control variables'!$O$3:$R$3)/J1417+F$65*'key variables'!$B$25/scenario!J$65,K1417*SUMPRODUCT(Z1417:AC1417,'control variables'!$O$7:$R$7)/J1417+F$65*'key variables'!$B$25/scenario!J$65))</f>
        <v>2.0983538806492538E-78</v>
      </c>
      <c r="Q1417" s="10">
        <f ca="1">IF(IF($A1417&gt;='key variables'!$B$26,L1417*SUMPRODUCT(Z1417:AC1417,'control variables'!$O$4:$R$4)/J1417+G$65*'key variables'!$B$25/scenario!J$65,L1417*SUMPRODUCT(Z1417:AC1417,'control variables'!$O$7:$R$7)/J1417+G$65*'key variables'!$B$25/scenario!J$65)&lt;'key variables'!$B$28,0,IF($A1417&gt;='key variables'!$B$26,L1417*SUMPRODUCT(Z1417:AC1417,'control variables'!$O$4:$R$4)/J1417+G$65*'key variables'!$B$25/scenario!J$65,L1417*SUMPRODUCT(Z1417:AC1417,'control variables'!$O$7:$R$7)/J1417+G$65*'key variables'!$B$25/scenario!J$65))</f>
        <v>2.4220621719635753E-78</v>
      </c>
      <c r="R1417" s="10">
        <f ca="1">IF(IF($A1417&gt;='key variables'!$B$26,M1417*SUMPRODUCT(Z1417:AC1417,'control variables'!$O$5:$R$5)/J1417+H$65*'key variables'!$B$25/scenario!J$65,M1417*SUMPRODUCT(Z1417:AC1417,'control variables'!$O$7:$R$7)/J1417+H$65*'key variables'!$B$25/scenario!J$65)&lt;'key variables'!$B$28,0,IF($A1417&gt;='key variables'!$B$26,M1417*SUMPRODUCT(Z1417:AC1417,'control variables'!$O$5:$R$5)/J1417+H$65*'key variables'!$B$25/scenario!J$65,M1417*SUMPRODUCT(Z1417:AC1417,'control variables'!$O$7:$R$7)/J1417+H$65*'key variables'!$B$25/scenario!J$65))</f>
        <v>7.2546061646713861E-78</v>
      </c>
      <c r="S1417" s="10">
        <f ca="1">IF(IF($A1417&gt;='key variables'!$B$26,N1417*SUMPRODUCT(Z1417:AC1417,'control variables'!$O$6:$R$6)/J1417+I$65*'key variables'!$B$25/scenario!J$65,N1417*SUMPRODUCT(Z1417:AC1417,'control variables'!$O$7:$R$7)/J1417+I$65*'key variables'!$B$25/scenario!J$65)&lt;'key variables'!$B$28,0,IF($A1417&gt;='key variables'!$B$26,N1417*SUMPRODUCT(Z1417:AC1417,'control variables'!$O$6:$R$6)/J1417+I$65*'key variables'!$B$25/scenario!J$65,N1417*SUMPRODUCT(Z1417:AC1417,'control variables'!$O$7:$R$7)/J1417+I$65*'key variables'!$B$25/scenario!J$65))</f>
        <v>3.2609095602149383E-78</v>
      </c>
      <c r="T1417" s="10">
        <f t="shared" ca="1" si="1080"/>
        <v>1.5035931777499153E-77</v>
      </c>
      <c r="U1417" s="82">
        <f ca="1">SUMPRODUCT(P1387:P1416,'control variables'!AD$7:AD$36)</f>
        <v>4.4488984176622647E-78</v>
      </c>
      <c r="V1417" s="82">
        <f ca="1">SUMPRODUCT(Q1387:Q1416,'control variables'!AE$7:AE$36)</f>
        <v>5.1352198805448001E-78</v>
      </c>
      <c r="W1417" s="82">
        <f ca="1">SUMPRODUCT(R1387:R1416,'control variables'!AF$7:AF$36)</f>
        <v>1.5381107154710817E-77</v>
      </c>
      <c r="X1417" s="82">
        <f ca="1">SUMPRODUCT(S1387:S1416,'control variables'!AG$7:AG$36)</f>
        <v>6.9137315284928134E-78</v>
      </c>
      <c r="Y1417" s="82">
        <f t="shared" ca="1" si="1074"/>
        <v>3.1878956981410695E-77</v>
      </c>
      <c r="Z1417" s="10">
        <f ca="1">IF($A1417&gt;='key variables'!$B$26,SUMPRODUCT(P1387:P1416,'control variables'!V$7:V$36)*$E1417,SUMPRODUCT(P1387:P1416,'control variables'!Z$7:Z$36)*$E1417)</f>
        <v>1.0855762522554174E-77</v>
      </c>
      <c r="AA1417" s="10">
        <f ca="1">IF($A1417&gt;='key variables'!$B$26,SUMPRODUCT(Q1387:Q1416,'control variables'!W$7:W$36)*$E1417,SUMPRODUCT(Q1387:Q1416,'control variables'!AA$7:AA$36)*$E1417)</f>
        <v>1.2530456371621596E-77</v>
      </c>
      <c r="AB1417" s="10">
        <f ca="1">IF($A1417&gt;='key variables'!$B$26,SUMPRODUCT(R1387:R1416,'control variables'!X$7:X$36)*$E1417,SUMPRODUCT(R1387:R1416,'control variables'!AB$7:AB$36)*$E1417)</f>
        <v>3.7531458561204493E-77</v>
      </c>
      <c r="AC1417" s="10">
        <f ca="1">IF($A1417&gt;='key variables'!$B$26,SUMPRODUCT(S1387:S1416,'control variables'!Y$7:Y$36)*$E1417,SUMPRODUCT(S1387:S1416,'control variables'!AC$7:AC$36)*$E1417)</f>
        <v>1.6870204839932385E-77</v>
      </c>
      <c r="AD1417" s="10">
        <f t="shared" ca="1" si="1075"/>
        <v>7.7787882295312646E-77</v>
      </c>
      <c r="AE1417" s="82">
        <f ca="1">SUMPRODUCT(P1387:P1416,'control variables'!AL$7:AL$36)</f>
        <v>1.47806701532671E-77</v>
      </c>
      <c r="AF1417" s="82">
        <f ca="1">SUMPRODUCT(Q1387:Q1416,'control variables'!AM$7:AM$36)</f>
        <v>1.7016241501530087E-77</v>
      </c>
      <c r="AG1417" s="82">
        <f ca="1">SUMPRODUCT(R1387:R1416,'control variables'!AN$7:AN$36)</f>
        <v>4.851777658389167E-77</v>
      </c>
      <c r="AH1417" s="82">
        <f ca="1">SUMPRODUCT(S1387:S1416,'control variables'!AO$7:AO$36)</f>
        <v>2.100771600170926E-77</v>
      </c>
      <c r="AI1417" s="82">
        <f t="shared" ca="1" si="1038"/>
        <v>1.0132240424039813E-76</v>
      </c>
      <c r="AJ1417" s="10">
        <f ca="1">SUMPRODUCT(P1387:P1416,'control variables'!AP$7:AP$36)</f>
        <v>1.4122987820092366E-80</v>
      </c>
      <c r="AK1417" s="10">
        <f ca="1">SUMPRODUCT(Q1387:Q1416,'control variables'!AQ$7:AQ$36)</f>
        <v>4.0754272753512021E-80</v>
      </c>
      <c r="AL1417" s="10">
        <f ca="1">SUMPRODUCT(R1387:R1416,'control variables'!AR$7:AR$36)</f>
        <v>1.4648155696910346E-78</v>
      </c>
      <c r="AM1417" s="10">
        <f ca="1">SUMPRODUCT(S1387:S1416,'control variables'!AS$7:AS$36)</f>
        <v>1.0973789127286954E-78</v>
      </c>
      <c r="AN1417" s="10">
        <f t="shared" ca="1" si="1060"/>
        <v>2.6170717429933344E-78</v>
      </c>
      <c r="AO1417" s="82">
        <f ca="1">SUMPRODUCT(P1387:P1416,'control variables'!AX$7:AX$36)</f>
        <v>1.9205108169318579E-80</v>
      </c>
      <c r="AP1417" s="82">
        <f ca="1">SUMPRODUCT(Q1387:Q1416,'control variables'!AY$7:AY$36)</f>
        <v>4.4335673247815195E-80</v>
      </c>
      <c r="AQ1417" s="82">
        <f ca="1">SUMPRODUCT(R1387:R1416,'control variables'!AZ$7:AZ$36)</f>
        <v>3.9838512675052841E-79</v>
      </c>
      <c r="AR1417" s="82">
        <f ca="1">SUMPRODUCT(S1387:S1416,'control variables'!BA$7:BA$36)</f>
        <v>2.9845357073381617E-79</v>
      </c>
      <c r="AS1417" s="82">
        <f t="shared" ca="1" si="1061"/>
        <v>7.6037947890147837E-79</v>
      </c>
      <c r="AT1417" s="10">
        <f ca="1">SUMPRODUCT(P1387:P1416,'control variables'!AT$7:AT$36)</f>
        <v>-1.6949257398594898E-80</v>
      </c>
      <c r="AU1417" s="10">
        <f ca="1">SUMPRODUCT(Q1387:Q1416,'control variables'!AU$7:AU$36)</f>
        <v>1.8386215559313799E-80</v>
      </c>
      <c r="AV1417" s="10">
        <f ca="1">SUMPRODUCT(R1387:R1416,'control variables'!AV$7:AV$36)</f>
        <v>7.9172517602820595E-78</v>
      </c>
      <c r="AW1417" s="10">
        <f ca="1">SUMPRODUCT(S1387:S1416,'control variables'!AW$7:AW$36)</f>
        <v>5.9312757921669523E-78</v>
      </c>
      <c r="AX1417" s="10">
        <f t="shared" ca="1" si="1039"/>
        <v>1.384996451060973E-77</v>
      </c>
      <c r="AY1417" s="82">
        <f ca="1">SUMPRODUCT(P1387:P1416,'control variables'!BB$7:BB$36)</f>
        <v>6.1431979590831282E-80</v>
      </c>
      <c r="AZ1417" s="82">
        <f ca="1">SUMPRODUCT(Q1387:Q1416,'control variables'!BC$7:BC$36)</f>
        <v>1.5665143840670448E-79</v>
      </c>
      <c r="BA1417" s="82">
        <f ca="1">SUMPRODUCT(R1387:R1416,'control variables'!BD$7:BD$36)</f>
        <v>1.0966082203780777E-78</v>
      </c>
      <c r="BB1417" s="82">
        <f ca="1">SUMPRODUCT(S1387:S1416,'control variables'!BE$7:BE$36)</f>
        <v>1.5583585626746652E-79</v>
      </c>
      <c r="BC1417" s="82">
        <f t="shared" ca="1" si="1062"/>
        <v>1.47052749464308E-78</v>
      </c>
      <c r="BD1417" s="10">
        <f ca="1">SUMPRODUCT(P1387:P1416,'control variables'!BF$7:BF$36)</f>
        <v>1.285103504720537E-80</v>
      </c>
      <c r="BE1417" s="10">
        <f ca="1">SUMPRODUCT(Q1387:Q1416,'control variables'!BG$7:BG$36)</f>
        <v>1.4833535060722711E-80</v>
      </c>
      <c r="BF1417" s="10">
        <f ca="1">SUMPRODUCT(R1387:R1416,'control variables'!BH$7:BH$36)</f>
        <v>4.4429683160505795E-79</v>
      </c>
      <c r="BG1417" s="10">
        <f ca="1">SUMPRODUCT(S1387:S1416,'control variables'!BI$7:BI$36)</f>
        <v>9.9854613253134952E-79</v>
      </c>
      <c r="BH1417" s="10">
        <f t="shared" ca="1" si="1063"/>
        <v>1.4705275342443355E-78</v>
      </c>
      <c r="BI1417" s="82">
        <f t="shared" ca="1" si="1040"/>
        <v>1.4825152875459337E-77</v>
      </c>
      <c r="BJ1417" s="82">
        <f t="shared" ca="1" si="1041"/>
        <v>1.7191279155496107E-77</v>
      </c>
      <c r="BK1417" s="82">
        <f t="shared" ca="1" si="1042"/>
        <v>5.7531636564551807E-77</v>
      </c>
      <c r="BL1417" s="82">
        <f t="shared" ca="1" si="1043"/>
        <v>2.7094827650143681E-77</v>
      </c>
      <c r="BM1417" s="82">
        <f t="shared" ca="1" si="1033"/>
        <v>1.1664289624565092E-76</v>
      </c>
      <c r="BN1417" s="10">
        <f ca="1">BN1416+BI1417-INDIRECT(ADDRESS(MAX($D1417-'key variables'!$B$9*30,34),scenario!BI$4),TRUE)</f>
        <v>9439390.0751690175</v>
      </c>
      <c r="BO1417" s="10">
        <f ca="1">BO1416+BJ1417-INDIRECT(ADDRESS(MAX($D1417-'key variables'!$B$9*30,34),scenario!BJ$4),TRUE)</f>
        <v>10895583.360992203</v>
      </c>
      <c r="BP1417" s="10">
        <f ca="1">BP1416+BK1417-INDIRECT(ADDRESS(MAX($D1417-'key variables'!$B$9*30,34),scenario!BK$4),TRUE)</f>
        <v>32531162.537994072</v>
      </c>
      <c r="BQ1417" s="10">
        <f ca="1">BQ1416+BL1417-INDIRECT(ADDRESS(MAX($D1417-'key variables'!$B$9*30,34),scenario!BL$4),TRUE)</f>
        <v>14415841.516535141</v>
      </c>
      <c r="BR1417" s="10">
        <f t="shared" ca="1" si="1064"/>
        <v>67281977.490690395</v>
      </c>
      <c r="BS1417" s="82">
        <f t="shared" ca="1" si="1045"/>
        <v>-2.3433848477536824E-9</v>
      </c>
      <c r="BT1417" s="82">
        <f t="shared" ca="1" si="1046"/>
        <v>-3.4288309057018498E-10</v>
      </c>
      <c r="BU1417" s="82">
        <f t="shared" ca="1" si="1047"/>
        <v>-4.2578247660364599E-9</v>
      </c>
      <c r="BV1417" s="82">
        <f t="shared" ca="1" si="1048"/>
        <v>-2.9943922343414556E-9</v>
      </c>
      <c r="BW1417" s="82">
        <f t="shared" ca="1" si="1065"/>
        <v>-9.9384849387017825E-9</v>
      </c>
      <c r="BX1417" s="10">
        <f t="shared" ca="1" si="1049"/>
        <v>-1.8625994260191893E-12</v>
      </c>
      <c r="BY1417" s="10">
        <f t="shared" ca="1" si="1050"/>
        <v>2.8902850229962428E-12</v>
      </c>
      <c r="BZ1417" s="10">
        <f t="shared" ca="1" si="1051"/>
        <v>-3.5034723983035463E-11</v>
      </c>
      <c r="CA1417" s="10">
        <f t="shared" ca="1" si="1052"/>
        <v>-2.0257049910634696E-11</v>
      </c>
      <c r="CB1417" s="10">
        <v>0</v>
      </c>
      <c r="CC1417" s="82">
        <f t="shared" ca="1" si="1053"/>
        <v>3.9725652202851362E-13</v>
      </c>
      <c r="CD1417" s="82">
        <f t="shared" ca="1" si="1054"/>
        <v>3.4270724516460853E-13</v>
      </c>
      <c r="CE1417" s="82">
        <f t="shared" ca="1" si="1055"/>
        <v>1.8915613015532971E-10</v>
      </c>
      <c r="CF1417" s="82">
        <f t="shared" ca="1" si="1056"/>
        <v>3.7028113764059381E-11</v>
      </c>
      <c r="CG1417" s="82">
        <f t="shared" ca="1" si="1066"/>
        <v>2.269242076865822E-10</v>
      </c>
      <c r="CH1417" s="13" t="str">
        <f t="shared" ca="1" si="1067"/>
        <v/>
      </c>
      <c r="CI1417" s="81">
        <f t="shared" ca="1" si="1076"/>
        <v>0.1131775965863165</v>
      </c>
      <c r="CJ1417" s="81">
        <f t="shared" ca="1" si="1077"/>
        <v>0.13063724757458739</v>
      </c>
      <c r="CK1417" s="81">
        <f t="shared" ca="1" si="1078"/>
        <v>0.39004625943939081</v>
      </c>
      <c r="CL1417" s="81">
        <f t="shared" ca="1" si="1079"/>
        <v>0.17284488538116416</v>
      </c>
      <c r="CM1417" s="89">
        <f t="shared" ca="1" si="1068"/>
        <v>0.80670598898145884</v>
      </c>
    </row>
    <row r="1418" spans="1:91" x14ac:dyDescent="0.3">
      <c r="A1418">
        <v>1353</v>
      </c>
      <c r="B1418" s="3">
        <f t="shared" si="1081"/>
        <v>3.9472222222222224</v>
      </c>
      <c r="C1418" s="3">
        <f t="shared" si="1069"/>
        <v>45.1</v>
      </c>
      <c r="D1418" s="4">
        <f t="shared" ca="1" si="1057"/>
        <v>1418</v>
      </c>
      <c r="E1418" s="58">
        <f>(0.5*(COS(B1418*2*PI())+1)*('key variables'!$B$4-'key variables'!$B$6)+'key variables'!$B$6)/'key variables'!$B$4</f>
        <v>1</v>
      </c>
      <c r="F1418" s="10">
        <f t="shared" ca="1" si="1070"/>
        <v>11689222.907461114</v>
      </c>
      <c r="G1418" s="10">
        <f t="shared" ca="1" si="1071"/>
        <v>13492492.798713122</v>
      </c>
      <c r="H1418" s="10">
        <f t="shared" ca="1" si="1072"/>
        <v>40309474.521088287</v>
      </c>
      <c r="I1418" s="10">
        <f t="shared" ca="1" si="1073"/>
        <v>17912154.249750931</v>
      </c>
      <c r="J1418" s="10">
        <f t="shared" ca="1" si="1058"/>
        <v>83403344.477013454</v>
      </c>
      <c r="K1418" s="82">
        <f t="shared" ca="1" si="1034"/>
        <v>2249832.832292099</v>
      </c>
      <c r="L1418" s="82">
        <f t="shared" ca="1" si="1035"/>
        <v>2596909.4377209195</v>
      </c>
      <c r="M1418" s="82">
        <f t="shared" ca="1" si="1036"/>
        <v>7778311.98309422</v>
      </c>
      <c r="N1418" s="82">
        <f t="shared" ca="1" si="1037"/>
        <v>3496312.733215793</v>
      </c>
      <c r="O1418" s="82">
        <f t="shared" ca="1" si="1059"/>
        <v>16121366.986323033</v>
      </c>
      <c r="P1418" s="10">
        <f ca="1">IF(IF($A1418&gt;='key variables'!$B$26,K1418*SUMPRODUCT(Z1418:AC1418,'control variables'!$O$3:$R$3)/J1418+F$65*'key variables'!$B$25/scenario!J$65,K1418*SUMPRODUCT(Z1418:AC1418,'control variables'!$O$7:$R$7)/J1418+F$65*'key variables'!$B$25/scenario!J$65)&lt;'key variables'!$B$28,0,IF($A1418&gt;='key variables'!$B$26,K1418*SUMPRODUCT(Z1418:AC1418,'control variables'!$O$3:$R$3)/J1418+F$65*'key variables'!$B$25/scenario!J$65,K1418*SUMPRODUCT(Z1418:AC1418,'control variables'!$O$7:$R$7)/J1418+F$65*'key variables'!$B$25/scenario!J$65))</f>
        <v>1.8055269737613963E-78</v>
      </c>
      <c r="Q1418" s="10">
        <f ca="1">IF(IF($A1418&gt;='key variables'!$B$26,L1418*SUMPRODUCT(Z1418:AC1418,'control variables'!$O$4:$R$4)/J1418+G$65*'key variables'!$B$25/scenario!J$65,L1418*SUMPRODUCT(Z1418:AC1418,'control variables'!$O$7:$R$7)/J1418+G$65*'key variables'!$B$25/scenario!J$65)&lt;'key variables'!$B$28,0,IF($A1418&gt;='key variables'!$B$26,L1418*SUMPRODUCT(Z1418:AC1418,'control variables'!$O$4:$R$4)/J1418+G$65*'key variables'!$B$25/scenario!J$65,L1418*SUMPRODUCT(Z1418:AC1418,'control variables'!$O$7:$R$7)/J1418+G$65*'key variables'!$B$25/scenario!J$65))</f>
        <v>2.0840615226704581E-78</v>
      </c>
      <c r="R1418" s="10">
        <f ca="1">IF(IF($A1418&gt;='key variables'!$B$26,M1418*SUMPRODUCT(Z1418:AC1418,'control variables'!$O$5:$R$5)/J1418+H$65*'key variables'!$B$25/scenario!J$65,M1418*SUMPRODUCT(Z1418:AC1418,'control variables'!$O$7:$R$7)/J1418+H$65*'key variables'!$B$25/scenario!J$65)&lt;'key variables'!$B$28,0,IF($A1418&gt;='key variables'!$B$26,M1418*SUMPRODUCT(Z1418:AC1418,'control variables'!$O$5:$R$5)/J1418+H$65*'key variables'!$B$25/scenario!J$65,M1418*SUMPRODUCT(Z1418:AC1418,'control variables'!$O$7:$R$7)/J1418+H$65*'key variables'!$B$25/scenario!J$65))</f>
        <v>6.2422202637608077E-78</v>
      </c>
      <c r="S1418" s="10">
        <f ca="1">IF(IF($A1418&gt;='key variables'!$B$26,N1418*SUMPRODUCT(Z1418:AC1418,'control variables'!$O$6:$R$6)/J1418+I$65*'key variables'!$B$25/scenario!J$65,N1418*SUMPRODUCT(Z1418:AC1418,'control variables'!$O$7:$R$7)/J1418+I$65*'key variables'!$B$25/scenario!J$65)&lt;'key variables'!$B$28,0,IF($A1418&gt;='key variables'!$B$26,N1418*SUMPRODUCT(Z1418:AC1418,'control variables'!$O$6:$R$6)/J1418+I$65*'key variables'!$B$25/scenario!J$65,N1418*SUMPRODUCT(Z1418:AC1418,'control variables'!$O$7:$R$7)/J1418+I$65*'key variables'!$B$25/scenario!J$65))</f>
        <v>2.8058471091362231E-78</v>
      </c>
      <c r="T1418" s="10">
        <f t="shared" ca="1" si="1080"/>
        <v>1.2937655869328886E-77</v>
      </c>
      <c r="U1418" s="82">
        <f ca="1">SUMPRODUCT(P1388:P1417,'control variables'!AD$7:AD$36)</f>
        <v>3.8280512027495743E-78</v>
      </c>
      <c r="V1418" s="82">
        <f ca="1">SUMPRODUCT(Q1388:Q1417,'control variables'!AE$7:AE$36)</f>
        <v>4.4185959746935635E-78</v>
      </c>
      <c r="W1418" s="82">
        <f ca="1">SUMPRODUCT(R1388:R1417,'control variables'!AF$7:AF$36)</f>
        <v>1.3234661755695913E-77</v>
      </c>
      <c r="X1418" s="82">
        <f ca="1">SUMPRODUCT(S1388:S1417,'control variables'!AG$7:AG$36)</f>
        <v>5.9489149466895566E-78</v>
      </c>
      <c r="Y1418" s="82">
        <f t="shared" ca="1" si="1074"/>
        <v>2.7430223879828608E-77</v>
      </c>
      <c r="Z1418" s="10">
        <f ca="1">IF($A1418&gt;='key variables'!$B$26,SUMPRODUCT(P1388:P1417,'control variables'!V$7:V$36)*$E1418,SUMPRODUCT(P1388:P1417,'control variables'!Z$7:Z$36)*$E1418)</f>
        <v>9.3408324668072891E-78</v>
      </c>
      <c r="AA1418" s="10">
        <f ca="1">IF($A1418&gt;='key variables'!$B$26,SUMPRODUCT(Q1388:Q1417,'control variables'!W$7:W$36)*$E1418,SUMPRODUCT(Q1388:Q1417,'control variables'!AA$7:AA$36)*$E1418)</f>
        <v>1.0781821494047994E-77</v>
      </c>
      <c r="AB1418" s="10">
        <f ca="1">IF($A1418&gt;='key variables'!$B$26,SUMPRODUCT(R1388:R1417,'control variables'!X$7:X$36)*$E1418,SUMPRODUCT(R1388:R1417,'control variables'!AB$7:AB$36)*$E1418)</f>
        <v>3.2293914492581135E-77</v>
      </c>
      <c r="AC1418" s="10">
        <f ca="1">IF($A1418&gt;='key variables'!$B$26,SUMPRODUCT(S1388:S1417,'control variables'!Y$7:Y$36)*$E1418,SUMPRODUCT(S1388:S1417,'control variables'!AC$7:AC$36)*$E1418)</f>
        <v>1.4515954707293432E-77</v>
      </c>
      <c r="AD1418" s="10">
        <f t="shared" ca="1" si="1075"/>
        <v>6.6932523160729852E-77</v>
      </c>
      <c r="AE1418" s="82">
        <f ca="1">SUMPRODUCT(P1388:P1417,'control variables'!AL$7:AL$36)</f>
        <v>1.2718016202174877E-77</v>
      </c>
      <c r="AF1418" s="82">
        <f ca="1">SUMPRODUCT(Q1388:Q1417,'control variables'!AM$7:AM$36)</f>
        <v>1.4641611839822063E-77</v>
      </c>
      <c r="AG1418" s="82">
        <f ca="1">SUMPRODUCT(R1388:R1417,'control variables'!AN$7:AN$36)</f>
        <v>4.1747083338507699E-77</v>
      </c>
      <c r="AH1418" s="82">
        <f ca="1">SUMPRODUCT(S1388:S1417,'control variables'!AO$7:AO$36)</f>
        <v>1.8076072986539819E-77</v>
      </c>
      <c r="AI1418" s="82">
        <f t="shared" ca="1" si="1038"/>
        <v>8.7182784367044456E-77</v>
      </c>
      <c r="AJ1418" s="10">
        <f ca="1">SUMPRODUCT(P1388:P1417,'control variables'!AP$7:AP$36)</f>
        <v>1.2152113947238785E-80</v>
      </c>
      <c r="AK1418" s="10">
        <f ca="1">SUMPRODUCT(Q1388:Q1417,'control variables'!AQ$7:AQ$36)</f>
        <v>3.5066982471863949E-80</v>
      </c>
      <c r="AL1418" s="10">
        <f ca="1">SUMPRODUCT(R1388:R1417,'control variables'!AR$7:AR$36)</f>
        <v>1.2603994240687898E-78</v>
      </c>
      <c r="AM1418" s="10">
        <f ca="1">SUMPRODUCT(S1388:S1417,'control variables'!AS$7:AS$36)</f>
        <v>9.4423883675691655E-79</v>
      </c>
      <c r="AN1418" s="10">
        <f t="shared" ca="1" si="1060"/>
        <v>2.2518573572448093E-78</v>
      </c>
      <c r="AO1418" s="82">
        <f ca="1">SUMPRODUCT(P1388:P1417,'control variables'!AX$7:AX$36)</f>
        <v>1.6525020471275847E-80</v>
      </c>
      <c r="AP1418" s="82">
        <f ca="1">SUMPRODUCT(Q1388:Q1417,'control variables'!AY$7:AY$36)</f>
        <v>3.8148595757372311E-80</v>
      </c>
      <c r="AQ1418" s="82">
        <f ca="1">SUMPRODUCT(R1388:R1417,'control variables'!AZ$7:AZ$36)</f>
        <v>3.4279017420592275E-79</v>
      </c>
      <c r="AR1418" s="82">
        <f ca="1">SUMPRODUCT(S1388:S1417,'control variables'!BA$7:BA$36)</f>
        <v>2.568041441172824E-79</v>
      </c>
      <c r="AS1418" s="82">
        <f t="shared" ca="1" si="1061"/>
        <v>6.542679345518533E-79</v>
      </c>
      <c r="AT1418" s="10">
        <f ca="1">SUMPRODUCT(P1388:P1417,'control variables'!AT$7:AT$36)</f>
        <v>-1.4583975420256233E-80</v>
      </c>
      <c r="AU1418" s="10">
        <f ca="1">SUMPRODUCT(Q1388:Q1417,'control variables'!AU$7:AU$36)</f>
        <v>1.5820404958319555E-80</v>
      </c>
      <c r="AV1418" s="10">
        <f ca="1">SUMPRODUCT(R1388:R1417,'control variables'!AV$7:AV$36)</f>
        <v>6.8123931540213712E-78</v>
      </c>
      <c r="AW1418" s="10">
        <f ca="1">SUMPRODUCT(S1388:S1417,'control variables'!AW$7:AW$36)</f>
        <v>5.1035616681881699E-78</v>
      </c>
      <c r="AX1418" s="10">
        <f t="shared" ca="1" si="1039"/>
        <v>1.1917191251747604E-77</v>
      </c>
      <c r="AY1418" s="82">
        <f ca="1">SUMPRODUCT(P1388:P1417,'control variables'!BB$7:BB$36)</f>
        <v>5.2859099328129749E-80</v>
      </c>
      <c r="AZ1418" s="82">
        <f ca="1">SUMPRODUCT(Q1388:Q1417,'control variables'!BC$7:BC$36)</f>
        <v>1.3479060902459095E-79</v>
      </c>
      <c r="BA1418" s="82">
        <f ca="1">SUMPRODUCT(R1388:R1417,'control variables'!BD$7:BD$36)</f>
        <v>9.4357569511987184E-79</v>
      </c>
      <c r="BB1418" s="82">
        <f ca="1">SUMPRODUCT(S1388:S1417,'control variables'!BE$7:BE$36)</f>
        <v>1.340888420036457E-79</v>
      </c>
      <c r="BC1418" s="82">
        <f t="shared" ca="1" si="1062"/>
        <v>1.2653142454762382E-78</v>
      </c>
      <c r="BD1418" s="10">
        <f ca="1">SUMPRODUCT(P1388:P1417,'control variables'!BF$7:BF$36)</f>
        <v>1.1057663167522113E-80</v>
      </c>
      <c r="BE1418" s="10">
        <f ca="1">SUMPRODUCT(Q1388:Q1417,'control variables'!BG$7:BG$36)</f>
        <v>1.2763503770909928E-80</v>
      </c>
      <c r="BF1418" s="10">
        <f ca="1">SUMPRODUCT(R1388:R1417,'control variables'!BH$7:BH$36)</f>
        <v>3.822948651404072E-79</v>
      </c>
      <c r="BG1418" s="10">
        <f ca="1">SUMPRODUCT(S1388:S1417,'control variables'!BI$7:BI$36)</f>
        <v>8.5919824747226869E-79</v>
      </c>
      <c r="BH1418" s="10">
        <f t="shared" ca="1" si="1063"/>
        <v>1.2653142795511079E-78</v>
      </c>
      <c r="BI1418" s="82">
        <f t="shared" ca="1" si="1040"/>
        <v>1.2756291326082751E-77</v>
      </c>
      <c r="BJ1418" s="82">
        <f t="shared" ca="1" si="1041"/>
        <v>1.4792222853804974E-77</v>
      </c>
      <c r="BK1418" s="82">
        <f t="shared" ca="1" si="1042"/>
        <v>4.9503052187648944E-77</v>
      </c>
      <c r="BL1418" s="82">
        <f t="shared" ca="1" si="1043"/>
        <v>2.3313723496731636E-77</v>
      </c>
      <c r="BM1418" s="82">
        <f t="shared" ca="1" si="1033"/>
        <v>1.003652898642683E-76</v>
      </c>
      <c r="BN1418" s="10">
        <f ca="1">BN1417+BI1418-INDIRECT(ADDRESS(MAX($D1418-'key variables'!$B$9*30,34),scenario!BI$4),TRUE)</f>
        <v>9439390.0751690175</v>
      </c>
      <c r="BO1418" s="10">
        <f ca="1">BO1417+BJ1418-INDIRECT(ADDRESS(MAX($D1418-'key variables'!$B$9*30,34),scenario!BJ$4),TRUE)</f>
        <v>10895583.360992203</v>
      </c>
      <c r="BP1418" s="10">
        <f ca="1">BP1417+BK1418-INDIRECT(ADDRESS(MAX($D1418-'key variables'!$B$9*30,34),scenario!BK$4),TRUE)</f>
        <v>32531162.537994072</v>
      </c>
      <c r="BQ1418" s="10">
        <f ca="1">BQ1417+BL1418-INDIRECT(ADDRESS(MAX($D1418-'key variables'!$B$9*30,34),scenario!BL$4),TRUE)</f>
        <v>14415841.516535141</v>
      </c>
      <c r="BR1418" s="10">
        <f t="shared" ca="1" si="1064"/>
        <v>67281977.490690395</v>
      </c>
      <c r="BS1418" s="82">
        <f t="shared" ca="1" si="1045"/>
        <v>-2.3433848477536824E-9</v>
      </c>
      <c r="BT1418" s="82">
        <f t="shared" ca="1" si="1046"/>
        <v>-3.4288309057018498E-10</v>
      </c>
      <c r="BU1418" s="82">
        <f t="shared" ca="1" si="1047"/>
        <v>-4.2578247660364599E-9</v>
      </c>
      <c r="BV1418" s="82">
        <f t="shared" ca="1" si="1048"/>
        <v>-2.9943922343414556E-9</v>
      </c>
      <c r="BW1418" s="82">
        <f t="shared" ca="1" si="1065"/>
        <v>-9.9384849387017825E-9</v>
      </c>
      <c r="BX1418" s="10">
        <f t="shared" ca="1" si="1049"/>
        <v>-1.8625994260191893E-12</v>
      </c>
      <c r="BY1418" s="10">
        <f t="shared" ca="1" si="1050"/>
        <v>2.8902850229962428E-12</v>
      </c>
      <c r="BZ1418" s="10">
        <f t="shared" ca="1" si="1051"/>
        <v>-3.5034723983035463E-11</v>
      </c>
      <c r="CA1418" s="10">
        <f t="shared" ca="1" si="1052"/>
        <v>-2.0257049910634696E-11</v>
      </c>
      <c r="CB1418" s="10">
        <v>0</v>
      </c>
      <c r="CC1418" s="82">
        <f t="shared" ca="1" si="1053"/>
        <v>3.9725652202851362E-13</v>
      </c>
      <c r="CD1418" s="82">
        <f t="shared" ca="1" si="1054"/>
        <v>3.4270724516460853E-13</v>
      </c>
      <c r="CE1418" s="82">
        <f t="shared" ca="1" si="1055"/>
        <v>1.8915613015532971E-10</v>
      </c>
      <c r="CF1418" s="82">
        <f t="shared" ca="1" si="1056"/>
        <v>3.7028113764059381E-11</v>
      </c>
      <c r="CG1418" s="82">
        <f t="shared" ca="1" si="1066"/>
        <v>2.269242076865822E-10</v>
      </c>
      <c r="CH1418" s="13" t="str">
        <f t="shared" ca="1" si="1067"/>
        <v/>
      </c>
      <c r="CI1418" s="81">
        <f t="shared" ca="1" si="1076"/>
        <v>0.1131775965863165</v>
      </c>
      <c r="CJ1418" s="81">
        <f t="shared" ca="1" si="1077"/>
        <v>0.13063724757458739</v>
      </c>
      <c r="CK1418" s="81">
        <f t="shared" ca="1" si="1078"/>
        <v>0.39004625943939081</v>
      </c>
      <c r="CL1418" s="81">
        <f t="shared" ca="1" si="1079"/>
        <v>0.17284488538116416</v>
      </c>
      <c r="CM1418" s="89">
        <f t="shared" ca="1" si="1068"/>
        <v>0.80670598898145884</v>
      </c>
    </row>
    <row r="1419" spans="1:91" x14ac:dyDescent="0.3">
      <c r="A1419">
        <v>1354</v>
      </c>
      <c r="B1419" s="3">
        <f t="shared" si="1081"/>
        <v>3.95</v>
      </c>
      <c r="C1419" s="3">
        <f t="shared" si="1069"/>
        <v>45.133333333333333</v>
      </c>
      <c r="D1419" s="4">
        <f t="shared" ca="1" si="1057"/>
        <v>1419</v>
      </c>
      <c r="E1419" s="58">
        <f>(0.5*(COS(B1419*2*PI())+1)*('key variables'!$B$4-'key variables'!$B$6)+'key variables'!$B$6)/'key variables'!$B$4</f>
        <v>1</v>
      </c>
      <c r="F1419" s="10">
        <f t="shared" ca="1" si="1070"/>
        <v>11689222.907461114</v>
      </c>
      <c r="G1419" s="10">
        <f t="shared" ca="1" si="1071"/>
        <v>13492492.798713122</v>
      </c>
      <c r="H1419" s="10">
        <f t="shared" ca="1" si="1072"/>
        <v>40309474.521088287</v>
      </c>
      <c r="I1419" s="10">
        <f t="shared" ca="1" si="1073"/>
        <v>17912154.249750931</v>
      </c>
      <c r="J1419" s="10">
        <f t="shared" ca="1" si="1058"/>
        <v>83403344.477013454</v>
      </c>
      <c r="K1419" s="82">
        <f t="shared" ca="1" si="1034"/>
        <v>2249832.832292099</v>
      </c>
      <c r="L1419" s="82">
        <f t="shared" ca="1" si="1035"/>
        <v>2596909.4377209195</v>
      </c>
      <c r="M1419" s="82">
        <f t="shared" ca="1" si="1036"/>
        <v>7778311.98309422</v>
      </c>
      <c r="N1419" s="82">
        <f t="shared" ca="1" si="1037"/>
        <v>3496312.733215793</v>
      </c>
      <c r="O1419" s="82">
        <f t="shared" ca="1" si="1059"/>
        <v>16121366.986323033</v>
      </c>
      <c r="P1419" s="10">
        <f ca="1">IF(IF($A1419&gt;='key variables'!$B$26,K1419*SUMPRODUCT(Z1419:AC1419,'control variables'!$O$3:$R$3)/J1419+F$65*'key variables'!$B$25/scenario!J$65,K1419*SUMPRODUCT(Z1419:AC1419,'control variables'!$O$7:$R$7)/J1419+F$65*'key variables'!$B$25/scenario!J$65)&lt;'key variables'!$B$28,0,IF($A1419&gt;='key variables'!$B$26,K1419*SUMPRODUCT(Z1419:AC1419,'control variables'!$O$3:$R$3)/J1419+F$65*'key variables'!$B$25/scenario!J$65,K1419*SUMPRODUCT(Z1419:AC1419,'control variables'!$O$7:$R$7)/J1419+F$65*'key variables'!$B$25/scenario!J$65))</f>
        <v>1.5535642881987699E-78</v>
      </c>
      <c r="Q1419" s="10">
        <f ca="1">IF(IF($A1419&gt;='key variables'!$B$26,L1419*SUMPRODUCT(Z1419:AC1419,'control variables'!$O$4:$R$4)/J1419+G$65*'key variables'!$B$25/scenario!J$65,L1419*SUMPRODUCT(Z1419:AC1419,'control variables'!$O$7:$R$7)/J1419+G$65*'key variables'!$B$25/scenario!J$65)&lt;'key variables'!$B$28,0,IF($A1419&gt;='key variables'!$B$26,L1419*SUMPRODUCT(Z1419:AC1419,'control variables'!$O$4:$R$4)/J1419+G$65*'key variables'!$B$25/scenario!J$65,L1419*SUMPRODUCT(Z1419:AC1419,'control variables'!$O$7:$R$7)/J1419+G$65*'key variables'!$B$25/scenario!J$65))</f>
        <v>1.7932291253920896E-78</v>
      </c>
      <c r="R1419" s="10">
        <f ca="1">IF(IF($A1419&gt;='key variables'!$B$26,M1419*SUMPRODUCT(Z1419:AC1419,'control variables'!$O$5:$R$5)/J1419+H$65*'key variables'!$B$25/scenario!J$65,M1419*SUMPRODUCT(Z1419:AC1419,'control variables'!$O$7:$R$7)/J1419+H$65*'key variables'!$B$25/scenario!J$65)&lt;'key variables'!$B$28,0,IF($A1419&gt;='key variables'!$B$26,M1419*SUMPRODUCT(Z1419:AC1419,'control variables'!$O$5:$R$5)/J1419+H$65*'key variables'!$B$25/scenario!J$65,M1419*SUMPRODUCT(Z1419:AC1419,'control variables'!$O$7:$R$7)/J1419+H$65*'key variables'!$B$25/scenario!J$65))</f>
        <v>5.3711135982901499E-78</v>
      </c>
      <c r="S1419" s="10">
        <f ca="1">IF(IF($A1419&gt;='key variables'!$B$26,N1419*SUMPRODUCT(Z1419:AC1419,'control variables'!$O$6:$R$6)/J1419+I$65*'key variables'!$B$25/scenario!J$65,N1419*SUMPRODUCT(Z1419:AC1419,'control variables'!$O$7:$R$7)/J1419+I$65*'key variables'!$B$25/scenario!J$65)&lt;'key variables'!$B$28,0,IF($A1419&gt;='key variables'!$B$26,N1419*SUMPRODUCT(Z1419:AC1419,'control variables'!$O$6:$R$6)/J1419+I$65*'key variables'!$B$25/scenario!J$65,N1419*SUMPRODUCT(Z1419:AC1419,'control variables'!$O$7:$R$7)/J1419+I$65*'key variables'!$B$25/scenario!J$65))</f>
        <v>2.4142889750457151E-78</v>
      </c>
      <c r="T1419" s="10">
        <f t="shared" ca="1" si="1080"/>
        <v>1.1132195986926723E-77</v>
      </c>
      <c r="U1419" s="82">
        <f ca="1">SUMPRODUCT(P1389:P1418,'control variables'!AD$7:AD$36)</f>
        <v>3.2938436968341914E-78</v>
      </c>
      <c r="V1419" s="82">
        <f ca="1">SUMPRODUCT(Q1389:Q1418,'control variables'!AE$7:AE$36)</f>
        <v>3.8019774891327223E-78</v>
      </c>
      <c r="W1419" s="82">
        <f ca="1">SUMPRODUCT(R1389:R1418,'control variables'!AF$7:AF$36)</f>
        <v>1.1387754472150226E-77</v>
      </c>
      <c r="X1419" s="82">
        <f ca="1">SUMPRODUCT(S1389:S1418,'control variables'!AG$7:AG$36)</f>
        <v>5.1187392650552209E-78</v>
      </c>
      <c r="Y1419" s="82">
        <f t="shared" ca="1" si="1074"/>
        <v>2.3602314923172357E-77</v>
      </c>
      <c r="Z1419" s="10">
        <f ca="1">IF($A1419&gt;='key variables'!$B$26,SUMPRODUCT(P1389:P1418,'control variables'!V$7:V$36)*$E1419,SUMPRODUCT(P1389:P1418,'control variables'!Z$7:Z$36)*$E1419)</f>
        <v>8.0373120719697215E-78</v>
      </c>
      <c r="AA1419" s="10">
        <f ca="1">IF($A1419&gt;='key variables'!$B$26,SUMPRODUCT(Q1389:Q1418,'control variables'!W$7:W$36)*$E1419,SUMPRODUCT(Q1389:Q1418,'control variables'!AA$7:AA$36)*$E1419)</f>
        <v>9.2772099660143023E-78</v>
      </c>
      <c r="AB1419" s="10">
        <f ca="1">IF($A1419&gt;='key variables'!$B$26,SUMPRODUCT(R1389:R1418,'control variables'!X$7:X$36)*$E1419,SUMPRODUCT(R1389:R1418,'control variables'!AB$7:AB$36)*$E1419)</f>
        <v>2.7787273749391742E-77</v>
      </c>
      <c r="AC1419" s="10">
        <f ca="1">IF($A1419&gt;='key variables'!$B$26,SUMPRODUCT(S1389:S1418,'control variables'!Y$7:Y$36)*$E1419,SUMPRODUCT(S1389:S1418,'control variables'!AC$7:AC$36)*$E1419)</f>
        <v>1.2490242001414778E-77</v>
      </c>
      <c r="AD1419" s="10">
        <f t="shared" ca="1" si="1075"/>
        <v>5.7592037788790544E-77</v>
      </c>
      <c r="AE1419" s="82">
        <f ca="1">SUMPRODUCT(P1389:P1418,'control variables'!AL$7:AL$36)</f>
        <v>1.0943207205190904E-77</v>
      </c>
      <c r="AF1419" s="82">
        <f ca="1">SUMPRODUCT(Q1389:Q1418,'control variables'!AM$7:AM$36)</f>
        <v>1.2598363583917229E-77</v>
      </c>
      <c r="AG1419" s="82">
        <f ca="1">SUMPRODUCT(R1389:R1418,'control variables'!AN$7:AN$36)</f>
        <v>3.5921245571894955E-77</v>
      </c>
      <c r="AH1419" s="82">
        <f ca="1">SUMPRODUCT(S1389:S1418,'control variables'!AO$7:AO$36)</f>
        <v>1.5553543021436958E-77</v>
      </c>
      <c r="AI1419" s="82">
        <f t="shared" ca="1" si="1038"/>
        <v>7.5016359382440042E-77</v>
      </c>
      <c r="AJ1419" s="10">
        <f ca="1">SUMPRODUCT(P1389:P1418,'control variables'!AP$7:AP$36)</f>
        <v>1.0456277047593574E-80</v>
      </c>
      <c r="AK1419" s="10">
        <f ca="1">SUMPRODUCT(Q1389:Q1418,'control variables'!AQ$7:AQ$36)</f>
        <v>3.0173357947506101E-80</v>
      </c>
      <c r="AL1419" s="10">
        <f ca="1">SUMPRODUCT(R1389:R1418,'control variables'!AR$7:AR$36)</f>
        <v>1.0845097096612734E-78</v>
      </c>
      <c r="AM1419" s="10">
        <f ca="1">SUMPRODUCT(S1389:S1418,'control variables'!AS$7:AS$36)</f>
        <v>8.1246957682380875E-79</v>
      </c>
      <c r="AN1419" s="10">
        <f t="shared" ca="1" si="1060"/>
        <v>1.9376089214801817E-78</v>
      </c>
      <c r="AO1419" s="82">
        <f ca="1">SUMPRODUCT(P1389:P1418,'control variables'!AX$7:AX$36)</f>
        <v>1.4218941084244618E-80</v>
      </c>
      <c r="AP1419" s="82">
        <f ca="1">SUMPRODUCT(Q1389:Q1418,'control variables'!AY$7:AY$36)</f>
        <v>3.2824929715736773E-80</v>
      </c>
      <c r="AQ1419" s="82">
        <f ca="1">SUMPRODUCT(R1389:R1418,'control variables'!AZ$7:AZ$36)</f>
        <v>2.9495354028542693E-79</v>
      </c>
      <c r="AR1419" s="82">
        <f ca="1">SUMPRODUCT(S1389:S1418,'control variables'!BA$7:BA$36)</f>
        <v>2.2096692719628338E-79</v>
      </c>
      <c r="AS1419" s="82">
        <f t="shared" ca="1" si="1061"/>
        <v>5.6296433828169172E-79</v>
      </c>
      <c r="AT1419" s="10">
        <f ca="1">SUMPRODUCT(P1389:P1418,'control variables'!AT$7:AT$36)</f>
        <v>-1.2548770371277168E-80</v>
      </c>
      <c r="AU1419" s="10">
        <f ca="1">SUMPRODUCT(Q1389:Q1418,'control variables'!AU$7:AU$36)</f>
        <v>1.3612655211063075E-80</v>
      </c>
      <c r="AV1419" s="10">
        <f ca="1">SUMPRODUCT(R1389:R1418,'control variables'!AV$7:AV$36)</f>
        <v>5.861718420749561E-78</v>
      </c>
      <c r="AW1419" s="10">
        <f ca="1">SUMPRODUCT(S1389:S1418,'control variables'!AW$7:AW$36)</f>
        <v>4.3913556903554057E-78</v>
      </c>
      <c r="AX1419" s="10">
        <f t="shared" ca="1" si="1039"/>
        <v>1.0254137995944751E-77</v>
      </c>
      <c r="AY1419" s="82">
        <f ca="1">SUMPRODUCT(P1389:P1418,'control variables'!BB$7:BB$36)</f>
        <v>4.5482571136257251E-80</v>
      </c>
      <c r="AZ1419" s="82">
        <f ca="1">SUMPRODUCT(Q1389:Q1418,'control variables'!BC$7:BC$36)</f>
        <v>1.159804752896706E-79</v>
      </c>
      <c r="BA1419" s="82">
        <f ca="1">SUMPRODUCT(R1389:R1418,'control variables'!BD$7:BD$36)</f>
        <v>8.1189897711508004E-79</v>
      </c>
      <c r="BB1419" s="82">
        <f ca="1">SUMPRODUCT(S1389:S1418,'control variables'!BE$7:BE$36)</f>
        <v>1.1537664039923696E-79</v>
      </c>
      <c r="BC1419" s="82">
        <f t="shared" ca="1" si="1062"/>
        <v>1.0887386639402448E-78</v>
      </c>
      <c r="BD1419" s="10">
        <f ca="1">SUMPRODUCT(P1389:P1418,'control variables'!BF$7:BF$36)</f>
        <v>9.5145577206222677E-81</v>
      </c>
      <c r="BE1419" s="10">
        <f ca="1">SUMPRODUCT(Q1389:Q1418,'control variables'!BG$7:BG$36)</f>
        <v>1.0982346948529405E-80</v>
      </c>
      <c r="BF1419" s="10">
        <f ca="1">SUMPRODUCT(R1389:R1418,'control variables'!BH$7:BH$36)</f>
        <v>3.2894532104752104E-79</v>
      </c>
      <c r="BG1419" s="10">
        <f ca="1">SUMPRODUCT(S1389:S1418,'control variables'!BI$7:BI$36)</f>
        <v>7.3929646754326731E-79</v>
      </c>
      <c r="BH1419" s="10">
        <f t="shared" ca="1" si="1063"/>
        <v>1.08873869325994E-78</v>
      </c>
      <c r="BI1419" s="82">
        <f t="shared" ca="1" si="1040"/>
        <v>1.0976141005955886E-77</v>
      </c>
      <c r="BJ1419" s="82">
        <f t="shared" ca="1" si="1041"/>
        <v>1.2727956714417963E-77</v>
      </c>
      <c r="BK1419" s="82">
        <f t="shared" ca="1" si="1042"/>
        <v>4.2594862969759598E-77</v>
      </c>
      <c r="BL1419" s="82">
        <f t="shared" ca="1" si="1043"/>
        <v>2.00602753521916E-77</v>
      </c>
      <c r="BM1419" s="82">
        <f t="shared" ca="1" si="1033"/>
        <v>8.6359236042325045E-77</v>
      </c>
      <c r="BN1419" s="10">
        <f ca="1">BN1418+BI1419-INDIRECT(ADDRESS(MAX($D1419-'key variables'!$B$9*30,34),scenario!BI$4),TRUE)</f>
        <v>9439390.0751690175</v>
      </c>
      <c r="BO1419" s="10">
        <f ca="1">BO1418+BJ1419-INDIRECT(ADDRESS(MAX($D1419-'key variables'!$B$9*30,34),scenario!BJ$4),TRUE)</f>
        <v>10895583.360992203</v>
      </c>
      <c r="BP1419" s="10">
        <f ca="1">BP1418+BK1419-INDIRECT(ADDRESS(MAX($D1419-'key variables'!$B$9*30,34),scenario!BK$4),TRUE)</f>
        <v>32531162.537994072</v>
      </c>
      <c r="BQ1419" s="10">
        <f ca="1">BQ1418+BL1419-INDIRECT(ADDRESS(MAX($D1419-'key variables'!$B$9*30,34),scenario!BL$4),TRUE)</f>
        <v>14415841.516535141</v>
      </c>
      <c r="BR1419" s="10">
        <f t="shared" ca="1" si="1064"/>
        <v>67281977.490690395</v>
      </c>
      <c r="BS1419" s="82">
        <f t="shared" ca="1" si="1045"/>
        <v>-2.3433848477536824E-9</v>
      </c>
      <c r="BT1419" s="82">
        <f t="shared" ca="1" si="1046"/>
        <v>-3.4288309057018498E-10</v>
      </c>
      <c r="BU1419" s="82">
        <f t="shared" ca="1" si="1047"/>
        <v>-4.2578247660364599E-9</v>
      </c>
      <c r="BV1419" s="82">
        <f t="shared" ca="1" si="1048"/>
        <v>-2.9943922343414556E-9</v>
      </c>
      <c r="BW1419" s="82">
        <f t="shared" ca="1" si="1065"/>
        <v>-9.9384849387017825E-9</v>
      </c>
      <c r="BX1419" s="10">
        <f t="shared" ca="1" si="1049"/>
        <v>-1.8625994260191893E-12</v>
      </c>
      <c r="BY1419" s="10">
        <f t="shared" ca="1" si="1050"/>
        <v>2.8902850229962428E-12</v>
      </c>
      <c r="BZ1419" s="10">
        <f t="shared" ca="1" si="1051"/>
        <v>-3.5034723983035463E-11</v>
      </c>
      <c r="CA1419" s="10">
        <f t="shared" ca="1" si="1052"/>
        <v>-2.0257049910634696E-11</v>
      </c>
      <c r="CB1419" s="10">
        <v>0</v>
      </c>
      <c r="CC1419" s="82">
        <f t="shared" ca="1" si="1053"/>
        <v>3.9725652202851362E-13</v>
      </c>
      <c r="CD1419" s="82">
        <f t="shared" ca="1" si="1054"/>
        <v>3.4270724516460853E-13</v>
      </c>
      <c r="CE1419" s="82">
        <f t="shared" ca="1" si="1055"/>
        <v>1.8915613015532971E-10</v>
      </c>
      <c r="CF1419" s="82">
        <f t="shared" ca="1" si="1056"/>
        <v>3.7028113764059381E-11</v>
      </c>
      <c r="CG1419" s="82">
        <f t="shared" ca="1" si="1066"/>
        <v>2.269242076865822E-10</v>
      </c>
      <c r="CH1419" s="13" t="str">
        <f t="shared" ca="1" si="1067"/>
        <v/>
      </c>
      <c r="CI1419" s="81">
        <f t="shared" ca="1" si="1076"/>
        <v>0.1131775965863165</v>
      </c>
      <c r="CJ1419" s="81">
        <f t="shared" ca="1" si="1077"/>
        <v>0.13063724757458739</v>
      </c>
      <c r="CK1419" s="81">
        <f t="shared" ca="1" si="1078"/>
        <v>0.39004625943939081</v>
      </c>
      <c r="CL1419" s="81">
        <f t="shared" ca="1" si="1079"/>
        <v>0.17284488538116416</v>
      </c>
      <c r="CM1419" s="89">
        <f t="shared" ca="1" si="1068"/>
        <v>0.80670598898145884</v>
      </c>
    </row>
    <row r="1420" spans="1:91" x14ac:dyDescent="0.3">
      <c r="A1420">
        <v>1355</v>
      </c>
      <c r="B1420" s="3">
        <f t="shared" si="1081"/>
        <v>3.9527777777777779</v>
      </c>
      <c r="C1420" s="3">
        <f t="shared" si="1069"/>
        <v>45.166666666666664</v>
      </c>
      <c r="D1420" s="4">
        <f t="shared" ca="1" si="1057"/>
        <v>1420</v>
      </c>
      <c r="E1420" s="58">
        <f>(0.5*(COS(B1420*2*PI())+1)*('key variables'!$B$4-'key variables'!$B$6)+'key variables'!$B$6)/'key variables'!$B$4</f>
        <v>1</v>
      </c>
      <c r="F1420" s="10">
        <f t="shared" ca="1" si="1070"/>
        <v>11689222.907461114</v>
      </c>
      <c r="G1420" s="10">
        <f t="shared" ca="1" si="1071"/>
        <v>13492492.798713122</v>
      </c>
      <c r="H1420" s="10">
        <f t="shared" ca="1" si="1072"/>
        <v>40309474.521088287</v>
      </c>
      <c r="I1420" s="10">
        <f t="shared" ca="1" si="1073"/>
        <v>17912154.249750931</v>
      </c>
      <c r="J1420" s="10">
        <f t="shared" ca="1" si="1058"/>
        <v>83403344.477013454</v>
      </c>
      <c r="K1420" s="82">
        <f t="shared" ca="1" si="1034"/>
        <v>2249832.832292099</v>
      </c>
      <c r="L1420" s="82">
        <f t="shared" ca="1" si="1035"/>
        <v>2596909.4377209195</v>
      </c>
      <c r="M1420" s="82">
        <f t="shared" ca="1" si="1036"/>
        <v>7778311.98309422</v>
      </c>
      <c r="N1420" s="82">
        <f t="shared" ca="1" si="1037"/>
        <v>3496312.733215793</v>
      </c>
      <c r="O1420" s="82">
        <f t="shared" ca="1" si="1059"/>
        <v>16121366.986323033</v>
      </c>
      <c r="P1420" s="10">
        <f ca="1">IF(IF($A1420&gt;='key variables'!$B$26,K1420*SUMPRODUCT(Z1420:AC1420,'control variables'!$O$3:$R$3)/J1420+F$65*'key variables'!$B$25/scenario!J$65,K1420*SUMPRODUCT(Z1420:AC1420,'control variables'!$O$7:$R$7)/J1420+F$65*'key variables'!$B$25/scenario!J$65)&lt;'key variables'!$B$28,0,IF($A1420&gt;='key variables'!$B$26,K1420*SUMPRODUCT(Z1420:AC1420,'control variables'!$O$3:$R$3)/J1420+F$65*'key variables'!$B$25/scenario!J$65,K1420*SUMPRODUCT(Z1420:AC1420,'control variables'!$O$7:$R$7)/J1420+F$65*'key variables'!$B$25/scenario!J$65))</f>
        <v>1.3367631902715113E-78</v>
      </c>
      <c r="Q1420" s="10">
        <f ca="1">IF(IF($A1420&gt;='key variables'!$B$26,L1420*SUMPRODUCT(Z1420:AC1420,'control variables'!$O$4:$R$4)/J1420+G$65*'key variables'!$B$25/scenario!J$65,L1420*SUMPRODUCT(Z1420:AC1420,'control variables'!$O$7:$R$7)/J1420+G$65*'key variables'!$B$25/scenario!J$65)&lt;'key variables'!$B$28,0,IF($A1420&gt;='key variables'!$B$26,L1420*SUMPRODUCT(Z1420:AC1420,'control variables'!$O$4:$R$4)/J1420+G$65*'key variables'!$B$25/scenario!J$65,L1420*SUMPRODUCT(Z1420:AC1420,'control variables'!$O$7:$R$7)/J1420+G$65*'key variables'!$B$25/scenario!J$65))</f>
        <v>1.5429826140804178E-78</v>
      </c>
      <c r="R1420" s="10">
        <f ca="1">IF(IF($A1420&gt;='key variables'!$B$26,M1420*SUMPRODUCT(Z1420:AC1420,'control variables'!$O$5:$R$5)/J1420+H$65*'key variables'!$B$25/scenario!J$65,M1420*SUMPRODUCT(Z1420:AC1420,'control variables'!$O$7:$R$7)/J1420+H$65*'key variables'!$B$25/scenario!J$65)&lt;'key variables'!$B$28,0,IF($A1420&gt;='key variables'!$B$26,M1420*SUMPRODUCT(Z1420:AC1420,'control variables'!$O$5:$R$5)/J1420+H$65*'key variables'!$B$25/scenario!J$65,M1420*SUMPRODUCT(Z1420:AC1420,'control variables'!$O$7:$R$7)/J1420+H$65*'key variables'!$B$25/scenario!J$65))</f>
        <v>4.6215705416900051E-78</v>
      </c>
      <c r="S1420" s="10">
        <f ca="1">IF(IF($A1420&gt;='key variables'!$B$26,N1420*SUMPRODUCT(Z1420:AC1420,'control variables'!$O$6:$R$6)/J1420+I$65*'key variables'!$B$25/scenario!J$65,N1420*SUMPRODUCT(Z1420:AC1420,'control variables'!$O$7:$R$7)/J1420+I$65*'key variables'!$B$25/scenario!J$65)&lt;'key variables'!$B$28,0,IF($A1420&gt;='key variables'!$B$26,N1420*SUMPRODUCT(Z1420:AC1420,'control variables'!$O$6:$R$6)/J1420+I$65*'key variables'!$B$25/scenario!J$65,N1420*SUMPRODUCT(Z1420:AC1420,'control variables'!$O$7:$R$7)/J1420+I$65*'key variables'!$B$25/scenario!J$65))</f>
        <v>2.0773730813941877E-78</v>
      </c>
      <c r="T1420" s="10">
        <f t="shared" ca="1" si="1080"/>
        <v>9.5786894274361219E-78</v>
      </c>
      <c r="U1420" s="82">
        <f ca="1">SUMPRODUCT(P1390:P1419,'control variables'!AD$7:AD$36)</f>
        <v>2.8341852615193692E-78</v>
      </c>
      <c r="V1420" s="82">
        <f ca="1">SUMPRODUCT(Q1390:Q1419,'control variables'!AE$7:AE$36)</f>
        <v>3.271408590117689E-78</v>
      </c>
      <c r="W1420" s="82">
        <f ca="1">SUMPRODUCT(R1390:R1419,'control variables'!AF$7:AF$36)</f>
        <v>9.7985845284006315E-78</v>
      </c>
      <c r="X1420" s="82">
        <f ca="1">SUMPRODUCT(S1390:S1419,'control variables'!AG$7:AG$36)</f>
        <v>4.404415241841478E-78</v>
      </c>
      <c r="Y1420" s="82">
        <f t="shared" ca="1" si="1074"/>
        <v>2.0308593621879167E-77</v>
      </c>
      <c r="Z1420" s="10">
        <f ca="1">IF($A1420&gt;='key variables'!$B$26,SUMPRODUCT(P1390:P1419,'control variables'!V$7:V$36)*$E1420,SUMPRODUCT(P1390:P1419,'control variables'!Z$7:Z$36)*$E1420)</f>
        <v>6.915698956359727E-78</v>
      </c>
      <c r="AA1420" s="10">
        <f ca="1">IF($A1420&gt;='key variables'!$B$26,SUMPRODUCT(Q1390:Q1419,'control variables'!W$7:W$36)*$E1420,SUMPRODUCT(Q1390:Q1419,'control variables'!AA$7:AA$36)*$E1420)</f>
        <v>7.982568140367324E-78</v>
      </c>
      <c r="AB1420" s="10">
        <f ca="1">IF($A1420&gt;='key variables'!$B$26,SUMPRODUCT(R1390:R1419,'control variables'!X$7:X$36)*$E1420,SUMPRODUCT(R1390:R1419,'control variables'!AB$7:AB$36)*$E1420)</f>
        <v>2.3909538207299613E-77</v>
      </c>
      <c r="AC1420" s="10">
        <f ca="1">IF($A1420&gt;='key variables'!$B$26,SUMPRODUCT(S1390:S1419,'control variables'!Y$7:Y$36)*$E1420,SUMPRODUCT(S1390:S1419,'control variables'!AC$7:AC$36)*$E1420)</f>
        <v>1.074721907030488E-77</v>
      </c>
      <c r="AD1420" s="10">
        <f t="shared" ca="1" si="1075"/>
        <v>4.955502437433154E-77</v>
      </c>
      <c r="AE1420" s="82">
        <f ca="1">SUMPRODUCT(P1390:P1419,'control variables'!AL$7:AL$36)</f>
        <v>9.416074176353332E-78</v>
      </c>
      <c r="AF1420" s="82">
        <f ca="1">SUMPRODUCT(Q1390:Q1419,'control variables'!AM$7:AM$36)</f>
        <v>1.0840252202349098E-77</v>
      </c>
      <c r="AG1420" s="82">
        <f ca="1">SUMPRODUCT(R1390:R1419,'control variables'!AN$7:AN$36)</f>
        <v>3.090840797125032E-77</v>
      </c>
      <c r="AH1420" s="82">
        <f ca="1">SUMPRODUCT(S1390:S1419,'control variables'!AO$7:AO$36)</f>
        <v>1.3383034063860459E-77</v>
      </c>
      <c r="AI1420" s="82">
        <f t="shared" ca="1" si="1038"/>
        <v>6.4547768413813211E-77</v>
      </c>
      <c r="AJ1420" s="10">
        <f ca="1">SUMPRODUCT(P1390:P1419,'control variables'!AP$7:AP$36)</f>
        <v>8.9970954988350049E-81</v>
      </c>
      <c r="AK1420" s="10">
        <f ca="1">SUMPRODUCT(Q1390:Q1419,'control variables'!AQ$7:AQ$36)</f>
        <v>2.5962642510196471E-80</v>
      </c>
      <c r="AL1420" s="10">
        <f ca="1">SUMPRODUCT(R1390:R1419,'control variables'!AR$7:AR$36)</f>
        <v>9.331655409304495E-79</v>
      </c>
      <c r="AM1420" s="10">
        <f ca="1">SUMPRODUCT(S1390:S1419,'control variables'!AS$7:AS$36)</f>
        <v>6.9908881902322743E-79</v>
      </c>
      <c r="AN1420" s="10">
        <f t="shared" ca="1" si="1060"/>
        <v>1.6672140979627083E-78</v>
      </c>
      <c r="AO1420" s="82">
        <f ca="1">SUMPRODUCT(P1390:P1419,'control variables'!AX$7:AX$36)</f>
        <v>1.2234676859169417E-80</v>
      </c>
      <c r="AP1420" s="82">
        <f ca="1">SUMPRODUCT(Q1390:Q1419,'control variables'!AY$7:AY$36)</f>
        <v>2.8244185387474817E-80</v>
      </c>
      <c r="AQ1420" s="82">
        <f ca="1">SUMPRODUCT(R1390:R1419,'control variables'!AZ$7:AZ$36)</f>
        <v>2.5379254562485003E-79</v>
      </c>
      <c r="AR1420" s="82">
        <f ca="1">SUMPRODUCT(S1390:S1419,'control variables'!BA$7:BA$36)</f>
        <v>1.901308216127096E-79</v>
      </c>
      <c r="AS1420" s="82">
        <f t="shared" ca="1" si="1061"/>
        <v>4.8440222948420388E-79</v>
      </c>
      <c r="AT1420" s="10">
        <f ca="1">SUMPRODUCT(P1390:P1419,'control variables'!AT$7:AT$36)</f>
        <v>-1.079757976088779E-80</v>
      </c>
      <c r="AU1420" s="10">
        <f ca="1">SUMPRODUCT(Q1390:Q1419,'control variables'!AU$7:AU$36)</f>
        <v>1.1712998648485022E-80</v>
      </c>
      <c r="AV1420" s="10">
        <f ca="1">SUMPRODUCT(R1390:R1419,'control variables'!AV$7:AV$36)</f>
        <v>5.0437110817469632E-78</v>
      </c>
      <c r="AW1420" s="10">
        <f ca="1">SUMPRODUCT(S1390:S1419,'control variables'!AW$7:AW$36)</f>
        <v>3.7785386075412841E-78</v>
      </c>
      <c r="AX1420" s="10">
        <f t="shared" ca="1" si="1039"/>
        <v>8.8231651081758438E-78</v>
      </c>
      <c r="AY1420" s="82">
        <f ca="1">SUMPRODUCT(P1390:P1419,'control variables'!BB$7:BB$36)</f>
        <v>3.9135443158484385E-80</v>
      </c>
      <c r="AZ1420" s="82">
        <f ca="1">SUMPRODUCT(Q1390:Q1419,'control variables'!BC$7:BC$36)</f>
        <v>9.9795310265003988E-80</v>
      </c>
      <c r="BA1420" s="82">
        <f ca="1">SUMPRODUCT(R1390:R1419,'control variables'!BD$7:BD$36)</f>
        <v>6.9859784694514748E-79</v>
      </c>
      <c r="BB1420" s="82">
        <f ca="1">SUMPRODUCT(S1390:S1419,'control variables'!BE$7:BE$36)</f>
        <v>9.927574100052945E-80</v>
      </c>
      <c r="BC1420" s="82">
        <f t="shared" ca="1" si="1062"/>
        <v>9.3680434136916526E-79</v>
      </c>
      <c r="BD1420" s="10">
        <f ca="1">SUMPRODUCT(P1390:P1419,'control variables'!BF$7:BF$36)</f>
        <v>8.1867938322576677E-81</v>
      </c>
      <c r="BE1420" s="10">
        <f ca="1">SUMPRODUCT(Q1390:Q1419,'control variables'!BG$7:BG$36)</f>
        <v>9.4497519382387113E-81</v>
      </c>
      <c r="BF1420" s="10">
        <f ca="1">SUMPRODUCT(R1390:R1419,'control variables'!BH$7:BH$36)</f>
        <v>2.8304074709273363E-79</v>
      </c>
      <c r="BG1420" s="10">
        <f ca="1">SUMPRODUCT(S1390:S1419,'control variables'!BI$7:BI$36)</f>
        <v>6.3612707373404435E-79</v>
      </c>
      <c r="BH1420" s="10">
        <f t="shared" ca="1" si="1063"/>
        <v>9.3680436659727439E-79</v>
      </c>
      <c r="BI1420" s="82">
        <f t="shared" ca="1" si="1040"/>
        <v>9.4444120397509281E-78</v>
      </c>
      <c r="BJ1420" s="82">
        <f t="shared" ca="1" si="1041"/>
        <v>1.0951760511262587E-77</v>
      </c>
      <c r="BK1420" s="82">
        <f t="shared" ca="1" si="1042"/>
        <v>3.6650716899942431E-77</v>
      </c>
      <c r="BL1420" s="82">
        <f t="shared" ca="1" si="1043"/>
        <v>1.7260848412402274E-77</v>
      </c>
      <c r="BM1420" s="82">
        <f t="shared" ca="1" si="1033"/>
        <v>7.4307737863358219E-77</v>
      </c>
      <c r="BN1420" s="10">
        <f ca="1">BN1419+BI1420-INDIRECT(ADDRESS(MAX($D1420-'key variables'!$B$9*30,34),scenario!BI$4),TRUE)</f>
        <v>9439390.0751690175</v>
      </c>
      <c r="BO1420" s="10">
        <f ca="1">BO1419+BJ1420-INDIRECT(ADDRESS(MAX($D1420-'key variables'!$B$9*30,34),scenario!BJ$4),TRUE)</f>
        <v>10895583.360992203</v>
      </c>
      <c r="BP1420" s="10">
        <f ca="1">BP1419+BK1420-INDIRECT(ADDRESS(MAX($D1420-'key variables'!$B$9*30,34),scenario!BK$4),TRUE)</f>
        <v>32531162.537994072</v>
      </c>
      <c r="BQ1420" s="10">
        <f ca="1">BQ1419+BL1420-INDIRECT(ADDRESS(MAX($D1420-'key variables'!$B$9*30,34),scenario!BL$4),TRUE)</f>
        <v>14415841.516535141</v>
      </c>
      <c r="BR1420" s="10">
        <f t="shared" ca="1" si="1064"/>
        <v>67281977.490690395</v>
      </c>
      <c r="BS1420" s="82">
        <f t="shared" ca="1" si="1045"/>
        <v>-2.3433848477536824E-9</v>
      </c>
      <c r="BT1420" s="82">
        <f t="shared" ca="1" si="1046"/>
        <v>-3.4288309057018498E-10</v>
      </c>
      <c r="BU1420" s="82">
        <f t="shared" ca="1" si="1047"/>
        <v>-4.2578247660364599E-9</v>
      </c>
      <c r="BV1420" s="82">
        <f t="shared" ca="1" si="1048"/>
        <v>-2.9943922343414556E-9</v>
      </c>
      <c r="BW1420" s="82">
        <f t="shared" ca="1" si="1065"/>
        <v>-9.9384849387017825E-9</v>
      </c>
      <c r="BX1420" s="10">
        <f t="shared" ca="1" si="1049"/>
        <v>-1.8625994260191893E-12</v>
      </c>
      <c r="BY1420" s="10">
        <f t="shared" ca="1" si="1050"/>
        <v>2.8902850229962428E-12</v>
      </c>
      <c r="BZ1420" s="10">
        <f t="shared" ca="1" si="1051"/>
        <v>-3.5034723983035463E-11</v>
      </c>
      <c r="CA1420" s="10">
        <f t="shared" ca="1" si="1052"/>
        <v>-2.0257049910634696E-11</v>
      </c>
      <c r="CB1420" s="10">
        <v>0</v>
      </c>
      <c r="CC1420" s="82">
        <f t="shared" ca="1" si="1053"/>
        <v>3.9725652202851362E-13</v>
      </c>
      <c r="CD1420" s="82">
        <f t="shared" ca="1" si="1054"/>
        <v>3.4270724516460853E-13</v>
      </c>
      <c r="CE1420" s="82">
        <f t="shared" ca="1" si="1055"/>
        <v>1.8915613015532971E-10</v>
      </c>
      <c r="CF1420" s="82">
        <f t="shared" ca="1" si="1056"/>
        <v>3.7028113764059381E-11</v>
      </c>
      <c r="CG1420" s="82">
        <f t="shared" ca="1" si="1066"/>
        <v>2.269242076865822E-10</v>
      </c>
      <c r="CH1420" s="13" t="str">
        <f t="shared" ca="1" si="1067"/>
        <v/>
      </c>
      <c r="CI1420" s="81">
        <f t="shared" ca="1" si="1076"/>
        <v>0.1131775965863165</v>
      </c>
      <c r="CJ1420" s="81">
        <f t="shared" ca="1" si="1077"/>
        <v>0.13063724757458739</v>
      </c>
      <c r="CK1420" s="81">
        <f t="shared" ca="1" si="1078"/>
        <v>0.39004625943939081</v>
      </c>
      <c r="CL1420" s="81">
        <f t="shared" ca="1" si="1079"/>
        <v>0.17284488538116416</v>
      </c>
      <c r="CM1420" s="89">
        <f t="shared" ca="1" si="1068"/>
        <v>0.80670598898145884</v>
      </c>
    </row>
    <row r="1421" spans="1:91" x14ac:dyDescent="0.3">
      <c r="A1421">
        <v>1356</v>
      </c>
      <c r="B1421" s="3">
        <f t="shared" si="1081"/>
        <v>3.9555555555555557</v>
      </c>
      <c r="C1421" s="3">
        <f t="shared" si="1069"/>
        <v>45.2</v>
      </c>
      <c r="D1421" s="4">
        <f t="shared" ca="1" si="1057"/>
        <v>1421</v>
      </c>
      <c r="E1421" s="58">
        <f>(0.5*(COS(B1421*2*PI())+1)*('key variables'!$B$4-'key variables'!$B$6)+'key variables'!$B$6)/'key variables'!$B$4</f>
        <v>1</v>
      </c>
      <c r="F1421" s="10">
        <f t="shared" ca="1" si="1070"/>
        <v>11689222.907461114</v>
      </c>
      <c r="G1421" s="10">
        <f t="shared" ca="1" si="1071"/>
        <v>13492492.798713122</v>
      </c>
      <c r="H1421" s="10">
        <f t="shared" ca="1" si="1072"/>
        <v>40309474.521088287</v>
      </c>
      <c r="I1421" s="10">
        <f t="shared" ca="1" si="1073"/>
        <v>17912154.249750931</v>
      </c>
      <c r="J1421" s="10">
        <f t="shared" ca="1" si="1058"/>
        <v>83403344.477013454</v>
      </c>
      <c r="K1421" s="82">
        <f t="shared" ca="1" si="1034"/>
        <v>2249832.832292099</v>
      </c>
      <c r="L1421" s="82">
        <f t="shared" ca="1" si="1035"/>
        <v>2596909.4377209195</v>
      </c>
      <c r="M1421" s="82">
        <f t="shared" ca="1" si="1036"/>
        <v>7778311.98309422</v>
      </c>
      <c r="N1421" s="82">
        <f t="shared" ca="1" si="1037"/>
        <v>3496312.733215793</v>
      </c>
      <c r="O1421" s="82">
        <f t="shared" ca="1" si="1059"/>
        <v>16121366.986323033</v>
      </c>
      <c r="P1421" s="10">
        <f ca="1">IF(IF($A1421&gt;='key variables'!$B$26,K1421*SUMPRODUCT(Z1421:AC1421,'control variables'!$O$3:$R$3)/J1421+F$65*'key variables'!$B$25/scenario!J$65,K1421*SUMPRODUCT(Z1421:AC1421,'control variables'!$O$7:$R$7)/J1421+F$65*'key variables'!$B$25/scenario!J$65)&lt;'key variables'!$B$28,0,IF($A1421&gt;='key variables'!$B$26,K1421*SUMPRODUCT(Z1421:AC1421,'control variables'!$O$3:$R$3)/J1421+F$65*'key variables'!$B$25/scenario!J$65,K1421*SUMPRODUCT(Z1421:AC1421,'control variables'!$O$7:$R$7)/J1421+F$65*'key variables'!$B$25/scenario!J$65))</f>
        <v>1.1502168532315286E-78</v>
      </c>
      <c r="Q1421" s="10">
        <f ca="1">IF(IF($A1421&gt;='key variables'!$B$26,L1421*SUMPRODUCT(Z1421:AC1421,'control variables'!$O$4:$R$4)/J1421+G$65*'key variables'!$B$25/scenario!J$65,L1421*SUMPRODUCT(Z1421:AC1421,'control variables'!$O$7:$R$7)/J1421+G$65*'key variables'!$B$25/scenario!J$65)&lt;'key variables'!$B$28,0,IF($A1421&gt;='key variables'!$B$26,L1421*SUMPRODUCT(Z1421:AC1421,'control variables'!$O$4:$R$4)/J1421+G$65*'key variables'!$B$25/scenario!J$65,L1421*SUMPRODUCT(Z1421:AC1421,'control variables'!$O$7:$R$7)/J1421+G$65*'key variables'!$B$25/scenario!J$65))</f>
        <v>1.3276581969601225E-78</v>
      </c>
      <c r="R1421" s="10">
        <f ca="1">IF(IF($A1421&gt;='key variables'!$B$26,M1421*SUMPRODUCT(Z1421:AC1421,'control variables'!$O$5:$R$5)/J1421+H$65*'key variables'!$B$25/scenario!J$65,M1421*SUMPRODUCT(Z1421:AC1421,'control variables'!$O$7:$R$7)/J1421+H$65*'key variables'!$B$25/scenario!J$65)&lt;'key variables'!$B$28,0,IF($A1421&gt;='key variables'!$B$26,M1421*SUMPRODUCT(Z1421:AC1421,'control variables'!$O$5:$R$5)/J1421+H$65*'key variables'!$B$25/scenario!J$65,M1421*SUMPRODUCT(Z1421:AC1421,'control variables'!$O$7:$R$7)/J1421+H$65*'key variables'!$B$25/scenario!J$65))</f>
        <v>3.976626798326568E-78</v>
      </c>
      <c r="S1421" s="10">
        <f ca="1">IF(IF($A1421&gt;='key variables'!$B$26,N1421*SUMPRODUCT(Z1421:AC1421,'control variables'!$O$6:$R$6)/J1421+I$65*'key variables'!$B$25/scenario!J$65,N1421*SUMPRODUCT(Z1421:AC1421,'control variables'!$O$7:$R$7)/J1421+I$65*'key variables'!$B$25/scenario!J$65)&lt;'key variables'!$B$28,0,IF($A1421&gt;='key variables'!$B$26,N1421*SUMPRODUCT(Z1421:AC1421,'control variables'!$O$6:$R$6)/J1421+I$65*'key variables'!$B$25/scenario!J$65,N1421*SUMPRODUCT(Z1421:AC1421,'control variables'!$O$7:$R$7)/J1421+I$65*'key variables'!$B$25/scenario!J$65))</f>
        <v>1.7874740612686884E-78</v>
      </c>
      <c r="T1421" s="10">
        <f t="shared" ca="1" si="1080"/>
        <v>8.2419759097869068E-78</v>
      </c>
      <c r="U1421" s="82">
        <f ca="1">SUMPRODUCT(P1391:P1420,'control variables'!AD$7:AD$36)</f>
        <v>2.4386725163473855E-78</v>
      </c>
      <c r="V1421" s="82">
        <f ca="1">SUMPRODUCT(Q1391:Q1420,'control variables'!AE$7:AE$36)</f>
        <v>2.8148809912962123E-78</v>
      </c>
      <c r="W1421" s="82">
        <f ca="1">SUMPRODUCT(R1391:R1420,'control variables'!AF$7:AF$36)</f>
        <v>8.4311844793474244E-78</v>
      </c>
      <c r="X1421" s="82">
        <f ca="1">SUMPRODUCT(S1391:S1420,'control variables'!AG$7:AG$36)</f>
        <v>3.789775688517365E-78</v>
      </c>
      <c r="Y1421" s="82">
        <f t="shared" ca="1" si="1074"/>
        <v>1.7474513675508386E-77</v>
      </c>
      <c r="Z1421" s="10">
        <f ca="1">IF($A1421&gt;='key variables'!$B$26,SUMPRODUCT(P1391:P1420,'control variables'!V$7:V$36)*$E1421,SUMPRODUCT(P1391:P1420,'control variables'!Z$7:Z$36)*$E1421)</f>
        <v>5.9506078184760564E-78</v>
      </c>
      <c r="AA1421" s="10">
        <f ca="1">IF($A1421&gt;='key variables'!$B$26,SUMPRODUCT(Q1391:Q1420,'control variables'!W$7:W$36)*$E1421,SUMPRODUCT(Q1391:Q1420,'control variables'!AA$7:AA$36)*$E1421)</f>
        <v>6.8685945827507833E-78</v>
      </c>
      <c r="AB1421" s="10">
        <f ca="1">IF($A1421&gt;='key variables'!$B$26,SUMPRODUCT(R1391:R1420,'control variables'!X$7:X$36)*$E1421,SUMPRODUCT(R1391:R1420,'control variables'!AB$7:AB$36)*$E1421)</f>
        <v>2.0572943659103435E-77</v>
      </c>
      <c r="AC1421" s="10">
        <f ca="1">IF($A1421&gt;='key variables'!$B$26,SUMPRODUCT(S1391:S1420,'control variables'!Y$7:Y$36)*$E1421,SUMPRODUCT(S1391:S1420,'control variables'!AC$7:AC$36)*$E1421)</f>
        <v>9.2474363372656654E-78</v>
      </c>
      <c r="AD1421" s="10">
        <f t="shared" ca="1" si="1075"/>
        <v>4.2639582397595938E-77</v>
      </c>
      <c r="AE1421" s="82">
        <f ca="1">SUMPRODUCT(P1391:P1420,'control variables'!AL$7:AL$36)</f>
        <v>8.1020537427575224E-78</v>
      </c>
      <c r="AF1421" s="82">
        <f ca="1">SUMPRODUCT(Q1391:Q1420,'control variables'!AM$7:AM$36)</f>
        <v>9.3274866237823372E-78</v>
      </c>
      <c r="AG1421" s="82">
        <f ca="1">SUMPRODUCT(R1391:R1420,'control variables'!AN$7:AN$36)</f>
        <v>2.6595115734647782E-77</v>
      </c>
      <c r="AH1421" s="82">
        <f ca="1">SUMPRODUCT(S1391:S1420,'control variables'!AO$7:AO$36)</f>
        <v>1.1515421309960938E-77</v>
      </c>
      <c r="AI1421" s="82">
        <f t="shared" ca="1" si="1038"/>
        <v>5.5540077411148572E-77</v>
      </c>
      <c r="AJ1421" s="10">
        <f ca="1">SUMPRODUCT(P1391:P1420,'control variables'!AP$7:AP$36)</f>
        <v>7.7415438637202684E-81</v>
      </c>
      <c r="AK1421" s="10">
        <f ca="1">SUMPRODUCT(Q1391:Q1420,'control variables'!AQ$7:AQ$36)</f>
        <v>2.2339535668683293E-80</v>
      </c>
      <c r="AL1421" s="10">
        <f ca="1">SUMPRODUCT(R1391:R1420,'control variables'!AR$7:AR$36)</f>
        <v>8.0294156799388746E-79</v>
      </c>
      <c r="AM1421" s="10">
        <f ca="1">SUMPRODUCT(S1391:S1420,'control variables'!AS$7:AS$36)</f>
        <v>6.0153043366111831E-79</v>
      </c>
      <c r="AN1421" s="10">
        <f t="shared" ca="1" si="1060"/>
        <v>1.4345530811874094E-78</v>
      </c>
      <c r="AO1421" s="82">
        <f ca="1">SUMPRODUCT(P1391:P1420,'control variables'!AX$7:AX$36)</f>
        <v>1.0527318241311057E-80</v>
      </c>
      <c r="AP1421" s="82">
        <f ca="1">SUMPRODUCT(Q1391:Q1420,'control variables'!AY$7:AY$36)</f>
        <v>2.430268747291788E-80</v>
      </c>
      <c r="AQ1421" s="82">
        <f ca="1">SUMPRODUCT(R1391:R1420,'control variables'!AZ$7:AZ$36)</f>
        <v>2.1837559960260622E-79</v>
      </c>
      <c r="AR1421" s="82">
        <f ca="1">SUMPRODUCT(S1391:S1420,'control variables'!BA$7:BA$36)</f>
        <v>1.6359791841162023E-79</v>
      </c>
      <c r="AS1421" s="82">
        <f t="shared" ca="1" si="1061"/>
        <v>4.1680352372845539E-79</v>
      </c>
      <c r="AT1421" s="10">
        <f ca="1">SUMPRODUCT(P1391:P1420,'control variables'!AT$7:AT$36)</f>
        <v>-9.2907691545293396E-81</v>
      </c>
      <c r="AU1421" s="10">
        <f ca="1">SUMPRODUCT(Q1391:Q1420,'control variables'!AU$7:AU$36)</f>
        <v>1.0078440628387722E-80</v>
      </c>
      <c r="AV1421" s="10">
        <f ca="1">SUMPRODUCT(R1391:R1420,'control variables'!AV$7:AV$36)</f>
        <v>4.3398572995398372E-78</v>
      </c>
      <c r="AW1421" s="10">
        <f ca="1">SUMPRODUCT(S1391:S1420,'control variables'!AW$7:AW$36)</f>
        <v>3.2512406225797014E-78</v>
      </c>
      <c r="AX1421" s="10">
        <f t="shared" ca="1" si="1039"/>
        <v>7.5918855935933966E-78</v>
      </c>
      <c r="AY1421" s="82">
        <f ca="1">SUMPRODUCT(P1391:P1420,'control variables'!BB$7:BB$36)</f>
        <v>3.3674061798806984E-80</v>
      </c>
      <c r="AZ1421" s="82">
        <f ca="1">SUMPRODUCT(Q1391:Q1420,'control variables'!BC$7:BC$36)</f>
        <v>8.5868797536953843E-80</v>
      </c>
      <c r="BA1421" s="82">
        <f ca="1">SUMPRODUCT(R1391:R1420,'control variables'!BD$7:BD$36)</f>
        <v>6.0110797711624653E-79</v>
      </c>
      <c r="BB1421" s="82">
        <f ca="1">SUMPRODUCT(S1391:S1420,'control variables'!BE$7:BE$36)</f>
        <v>8.5421734565165763E-80</v>
      </c>
      <c r="BC1421" s="82">
        <f t="shared" ca="1" si="1062"/>
        <v>8.0607257101717306E-79</v>
      </c>
      <c r="BD1421" s="10">
        <f ca="1">SUMPRODUCT(P1391:P1420,'control variables'!BF$7:BF$36)</f>
        <v>7.0443204213919792E-81</v>
      </c>
      <c r="BE1421" s="10">
        <f ca="1">SUMPRODUCT(Q1391:Q1420,'control variables'!BG$7:BG$36)</f>
        <v>8.1310317469257948E-81</v>
      </c>
      <c r="BF1421" s="10">
        <f ca="1">SUMPRODUCT(R1391:R1420,'control variables'!BH$7:BH$36)</f>
        <v>2.4354219193541712E-79</v>
      </c>
      <c r="BG1421" s="10">
        <f ca="1">SUMPRODUCT(S1391:S1420,'control variables'!BI$7:BI$36)</f>
        <v>5.4735504862094534E-79</v>
      </c>
      <c r="BH1421" s="10">
        <f t="shared" ca="1" si="1063"/>
        <v>8.0607259272468027E-79</v>
      </c>
      <c r="BI1421" s="82">
        <f t="shared" ca="1" si="1040"/>
        <v>8.1264370354017997E-78</v>
      </c>
      <c r="BJ1421" s="82">
        <f t="shared" ca="1" si="1041"/>
        <v>9.423433861947677E-78</v>
      </c>
      <c r="BK1421" s="82">
        <f t="shared" ca="1" si="1042"/>
        <v>3.1536081011303863E-77</v>
      </c>
      <c r="BL1421" s="82">
        <f t="shared" ca="1" si="1043"/>
        <v>1.4852083667105805E-77</v>
      </c>
      <c r="BM1421" s="82">
        <f t="shared" ca="1" si="1033"/>
        <v>6.393803557575914E-77</v>
      </c>
      <c r="BN1421" s="10">
        <f ca="1">BN1420+BI1421-INDIRECT(ADDRESS(MAX($D1421-'key variables'!$B$9*30,34),scenario!BI$4),TRUE)</f>
        <v>9439390.0751690175</v>
      </c>
      <c r="BO1421" s="10">
        <f ca="1">BO1420+BJ1421-INDIRECT(ADDRESS(MAX($D1421-'key variables'!$B$9*30,34),scenario!BJ$4),TRUE)</f>
        <v>10895583.360992203</v>
      </c>
      <c r="BP1421" s="10">
        <f ca="1">BP1420+BK1421-INDIRECT(ADDRESS(MAX($D1421-'key variables'!$B$9*30,34),scenario!BK$4),TRUE)</f>
        <v>32531162.537994072</v>
      </c>
      <c r="BQ1421" s="10">
        <f ca="1">BQ1420+BL1421-INDIRECT(ADDRESS(MAX($D1421-'key variables'!$B$9*30,34),scenario!BL$4),TRUE)</f>
        <v>14415841.516535141</v>
      </c>
      <c r="BR1421" s="10">
        <f t="shared" ca="1" si="1064"/>
        <v>67281977.490690395</v>
      </c>
      <c r="BS1421" s="82">
        <f t="shared" ca="1" si="1045"/>
        <v>-2.3433848477536824E-9</v>
      </c>
      <c r="BT1421" s="82">
        <f t="shared" ca="1" si="1046"/>
        <v>-3.4288309057018498E-10</v>
      </c>
      <c r="BU1421" s="82">
        <f t="shared" ca="1" si="1047"/>
        <v>-4.2578247660364599E-9</v>
      </c>
      <c r="BV1421" s="82">
        <f t="shared" ca="1" si="1048"/>
        <v>-2.9943922343414556E-9</v>
      </c>
      <c r="BW1421" s="82">
        <f t="shared" ca="1" si="1065"/>
        <v>-9.9384849387017825E-9</v>
      </c>
      <c r="BX1421" s="10">
        <f t="shared" ca="1" si="1049"/>
        <v>-1.8625994260191893E-12</v>
      </c>
      <c r="BY1421" s="10">
        <f t="shared" ca="1" si="1050"/>
        <v>2.8902850229962428E-12</v>
      </c>
      <c r="BZ1421" s="10">
        <f t="shared" ca="1" si="1051"/>
        <v>-3.5034723983035463E-11</v>
      </c>
      <c r="CA1421" s="10">
        <f t="shared" ca="1" si="1052"/>
        <v>-2.0257049910634696E-11</v>
      </c>
      <c r="CB1421" s="10">
        <v>0</v>
      </c>
      <c r="CC1421" s="82">
        <f t="shared" ca="1" si="1053"/>
        <v>3.9725652202851362E-13</v>
      </c>
      <c r="CD1421" s="82">
        <f t="shared" ca="1" si="1054"/>
        <v>3.4270724516460853E-13</v>
      </c>
      <c r="CE1421" s="82">
        <f t="shared" ca="1" si="1055"/>
        <v>1.8915613015532971E-10</v>
      </c>
      <c r="CF1421" s="82">
        <f t="shared" ca="1" si="1056"/>
        <v>3.7028113764059381E-11</v>
      </c>
      <c r="CG1421" s="82">
        <f t="shared" ca="1" si="1066"/>
        <v>2.269242076865822E-10</v>
      </c>
      <c r="CH1421" s="13" t="str">
        <f t="shared" ca="1" si="1067"/>
        <v/>
      </c>
      <c r="CI1421" s="81">
        <f t="shared" ca="1" si="1076"/>
        <v>0.1131775965863165</v>
      </c>
      <c r="CJ1421" s="81">
        <f t="shared" ca="1" si="1077"/>
        <v>0.13063724757458739</v>
      </c>
      <c r="CK1421" s="81">
        <f t="shared" ca="1" si="1078"/>
        <v>0.39004625943939081</v>
      </c>
      <c r="CL1421" s="81">
        <f t="shared" ca="1" si="1079"/>
        <v>0.17284488538116416</v>
      </c>
      <c r="CM1421" s="89">
        <f t="shared" ca="1" si="1068"/>
        <v>0.80670598898145884</v>
      </c>
    </row>
    <row r="1422" spans="1:91" x14ac:dyDescent="0.3">
      <c r="A1422">
        <v>1357</v>
      </c>
      <c r="B1422" s="3">
        <f t="shared" si="1081"/>
        <v>3.9583333333333335</v>
      </c>
      <c r="C1422" s="3">
        <f t="shared" si="1069"/>
        <v>45.233333333333334</v>
      </c>
      <c r="D1422" s="4">
        <f t="shared" ca="1" si="1057"/>
        <v>1422</v>
      </c>
      <c r="E1422" s="58">
        <f>(0.5*(COS(B1422*2*PI())+1)*('key variables'!$B$4-'key variables'!$B$6)+'key variables'!$B$6)/'key variables'!$B$4</f>
        <v>1</v>
      </c>
      <c r="F1422" s="10">
        <f t="shared" ca="1" si="1070"/>
        <v>11689222.907461114</v>
      </c>
      <c r="G1422" s="10">
        <f t="shared" ca="1" si="1071"/>
        <v>13492492.798713122</v>
      </c>
      <c r="H1422" s="10">
        <f t="shared" ca="1" si="1072"/>
        <v>40309474.521088287</v>
      </c>
      <c r="I1422" s="10">
        <f t="shared" ca="1" si="1073"/>
        <v>17912154.249750931</v>
      </c>
      <c r="J1422" s="10">
        <f t="shared" ca="1" si="1058"/>
        <v>83403344.477013454</v>
      </c>
      <c r="K1422" s="82">
        <f t="shared" ca="1" si="1034"/>
        <v>2249832.832292099</v>
      </c>
      <c r="L1422" s="82">
        <f t="shared" ca="1" si="1035"/>
        <v>2596909.4377209195</v>
      </c>
      <c r="M1422" s="82">
        <f t="shared" ca="1" si="1036"/>
        <v>7778311.98309422</v>
      </c>
      <c r="N1422" s="82">
        <f t="shared" ca="1" si="1037"/>
        <v>3496312.733215793</v>
      </c>
      <c r="O1422" s="82">
        <f t="shared" ca="1" si="1059"/>
        <v>16121366.986323033</v>
      </c>
      <c r="P1422" s="10">
        <f ca="1">IF(IF($A1422&gt;='key variables'!$B$26,K1422*SUMPRODUCT(Z1422:AC1422,'control variables'!$O$3:$R$3)/J1422+F$65*'key variables'!$B$25/scenario!J$65,K1422*SUMPRODUCT(Z1422:AC1422,'control variables'!$O$7:$R$7)/J1422+F$65*'key variables'!$B$25/scenario!J$65)&lt;'key variables'!$B$28,0,IF($A1422&gt;='key variables'!$B$26,K1422*SUMPRODUCT(Z1422:AC1422,'control variables'!$O$3:$R$3)/J1422+F$65*'key variables'!$B$25/scenario!J$65,K1422*SUMPRODUCT(Z1422:AC1422,'control variables'!$O$7:$R$7)/J1422+F$65*'key variables'!$B$25/scenario!J$65))</f>
        <v>9.89703201798311E-79</v>
      </c>
      <c r="Q1422" s="10">
        <f ca="1">IF(IF($A1422&gt;='key variables'!$B$26,L1422*SUMPRODUCT(Z1422:AC1422,'control variables'!$O$4:$R$4)/J1422+G$65*'key variables'!$B$25/scenario!J$65,L1422*SUMPRODUCT(Z1422:AC1422,'control variables'!$O$7:$R$7)/J1422+G$65*'key variables'!$B$25/scenario!J$65)&lt;'key variables'!$B$28,0,IF($A1422&gt;='key variables'!$B$26,L1422*SUMPRODUCT(Z1422:AC1422,'control variables'!$O$4:$R$4)/J1422+G$65*'key variables'!$B$25/scenario!J$65,L1422*SUMPRODUCT(Z1422:AC1422,'control variables'!$O$7:$R$7)/J1422+G$65*'key variables'!$B$25/scenario!J$65))</f>
        <v>1.1423824687784434E-78</v>
      </c>
      <c r="R1422" s="10">
        <f ca="1">IF(IF($A1422&gt;='key variables'!$B$26,M1422*SUMPRODUCT(Z1422:AC1422,'control variables'!$O$5:$R$5)/J1422+H$65*'key variables'!$B$25/scenario!J$65,M1422*SUMPRODUCT(Z1422:AC1422,'control variables'!$O$7:$R$7)/J1422+H$65*'key variables'!$B$25/scenario!J$65)&lt;'key variables'!$B$28,0,IF($A1422&gt;='key variables'!$B$26,M1422*SUMPRODUCT(Z1422:AC1422,'control variables'!$O$5:$R$5)/J1422+H$65*'key variables'!$B$25/scenario!J$65,M1422*SUMPRODUCT(Z1422:AC1422,'control variables'!$O$7:$R$7)/J1422+H$65*'key variables'!$B$25/scenario!J$65))</f>
        <v>3.4216854531417247E-78</v>
      </c>
      <c r="S1422" s="10">
        <f ca="1">IF(IF($A1422&gt;='key variables'!$B$26,N1422*SUMPRODUCT(Z1422:AC1422,'control variables'!$O$6:$R$6)/J1422+I$65*'key variables'!$B$25/scenario!J$65,N1422*SUMPRODUCT(Z1422:AC1422,'control variables'!$O$7:$R$7)/J1422+I$65*'key variables'!$B$25/scenario!J$65)&lt;'key variables'!$B$28,0,IF($A1422&gt;='key variables'!$B$26,N1422*SUMPRODUCT(Z1422:AC1422,'control variables'!$O$6:$R$6)/J1422+I$65*'key variables'!$B$25/scenario!J$65,N1422*SUMPRODUCT(Z1422:AC1422,'control variables'!$O$7:$R$7)/J1422+I$65*'key variables'!$B$25/scenario!J$65))</f>
        <v>1.5380306736063391E-78</v>
      </c>
      <c r="T1422" s="10">
        <f t="shared" ca="1" si="1080"/>
        <v>7.0918017973248184E-78</v>
      </c>
      <c r="U1422" s="82">
        <f ca="1">SUMPRODUCT(P1392:P1421,'control variables'!AD$7:AD$36)</f>
        <v>2.0983538806492538E-78</v>
      </c>
      <c r="V1422" s="82">
        <f ca="1">SUMPRODUCT(Q1392:Q1421,'control variables'!AE$7:AE$36)</f>
        <v>2.4220621719635753E-78</v>
      </c>
      <c r="W1422" s="82">
        <f ca="1">SUMPRODUCT(R1392:R1421,'control variables'!AF$7:AF$36)</f>
        <v>7.2546061646713861E-78</v>
      </c>
      <c r="X1422" s="82">
        <f ca="1">SUMPRODUCT(S1392:S1421,'control variables'!AG$7:AG$36)</f>
        <v>3.2609095602149383E-78</v>
      </c>
      <c r="Y1422" s="82">
        <f t="shared" ca="1" si="1074"/>
        <v>1.5035931777499153E-77</v>
      </c>
      <c r="Z1422" s="10">
        <f ca="1">IF($A1422&gt;='key variables'!$B$26,SUMPRODUCT(P1392:P1421,'control variables'!V$7:V$36)*$E1422,SUMPRODUCT(P1392:P1421,'control variables'!Z$7:Z$36)*$E1422)</f>
        <v>5.1201958952746655E-78</v>
      </c>
      <c r="AA1422" s="10">
        <f ca="1">IF($A1422&gt;='key variables'!$B$26,SUMPRODUCT(Q1392:Q1421,'control variables'!W$7:W$36)*$E1422,SUMPRODUCT(Q1392:Q1421,'control variables'!AA$7:AA$36)*$E1422)</f>
        <v>5.9100768966342324E-78</v>
      </c>
      <c r="AB1422" s="10">
        <f ca="1">IF($A1422&gt;='key variables'!$B$26,SUMPRODUCT(R1392:R1421,'control variables'!X$7:X$36)*$E1422,SUMPRODUCT(R1392:R1421,'control variables'!AB$7:AB$36)*$E1422)</f>
        <v>1.7701973460592668E-77</v>
      </c>
      <c r="AC1422" s="10">
        <f ca="1">IF($A1422&gt;='key variables'!$B$26,SUMPRODUCT(S1392:S1421,'control variables'!Y$7:Y$36)*$E1422,SUMPRODUCT(S1392:S1421,'control variables'!AC$7:AC$36)*$E1422)</f>
        <v>7.9569494445371456E-78</v>
      </c>
      <c r="AD1422" s="10">
        <f t="shared" ca="1" si="1075"/>
        <v>3.6689195697038713E-77</v>
      </c>
      <c r="AE1422" s="82">
        <f ca="1">SUMPRODUCT(P1392:P1421,'control variables'!AL$7:AL$36)</f>
        <v>6.971405876918612E-78</v>
      </c>
      <c r="AF1422" s="82">
        <f ca="1">SUMPRODUCT(Q1392:Q1421,'control variables'!AM$7:AM$36)</f>
        <v>8.0258286516604283E-78</v>
      </c>
      <c r="AG1422" s="82">
        <f ca="1">SUMPRODUCT(R1392:R1421,'control variables'!AN$7:AN$36)</f>
        <v>2.2883746765514758E-77</v>
      </c>
      <c r="AH1422" s="82">
        <f ca="1">SUMPRODUCT(S1392:S1421,'control variables'!AO$7:AO$36)</f>
        <v>9.9084353602587653E-78</v>
      </c>
      <c r="AI1422" s="82">
        <f t="shared" ca="1" si="1038"/>
        <v>4.7789416654352564E-77</v>
      </c>
      <c r="AJ1422" s="10">
        <f ca="1">SUMPRODUCT(P1392:P1421,'control variables'!AP$7:AP$36)</f>
        <v>6.661205430315286E-81</v>
      </c>
      <c r="AK1422" s="10">
        <f ca="1">SUMPRODUCT(Q1392:Q1421,'control variables'!AQ$7:AQ$36)</f>
        <v>1.9222036188973299E-80</v>
      </c>
      <c r="AL1422" s="10">
        <f ca="1">SUMPRODUCT(R1392:R1421,'control variables'!AR$7:AR$36)</f>
        <v>6.9089045119437665E-79</v>
      </c>
      <c r="AM1422" s="10">
        <f ca="1">SUMPRODUCT(S1392:S1421,'control variables'!AS$7:AS$36)</f>
        <v>5.1758639642684779E-79</v>
      </c>
      <c r="AN1422" s="10">
        <f t="shared" ca="1" si="1060"/>
        <v>1.2343600892405131E-78</v>
      </c>
      <c r="AO1422" s="82">
        <f ca="1">SUMPRODUCT(P1392:P1421,'control variables'!AX$7:AX$36)</f>
        <v>9.0582228390267562E-81</v>
      </c>
      <c r="AP1422" s="82">
        <f ca="1">SUMPRODUCT(Q1392:Q1421,'control variables'!AY$7:AY$36)</f>
        <v>2.0911228640647459E-80</v>
      </c>
      <c r="AQ1422" s="82">
        <f ca="1">SUMPRODUCT(R1392:R1421,'control variables'!AZ$7:AZ$36)</f>
        <v>1.8790111578883366E-79</v>
      </c>
      <c r="AR1422" s="82">
        <f ca="1">SUMPRODUCT(S1392:S1421,'control variables'!BA$7:BA$36)</f>
        <v>1.4076770237249138E-79</v>
      </c>
      <c r="AS1422" s="82">
        <f t="shared" ca="1" si="1061"/>
        <v>3.5863826964099926E-79</v>
      </c>
      <c r="AT1422" s="10">
        <f ca="1">SUMPRODUCT(P1392:P1421,'control variables'!AT$7:AT$36)</f>
        <v>-7.9942351336385608E-81</v>
      </c>
      <c r="AU1422" s="10">
        <f ca="1">SUMPRODUCT(Q1392:Q1421,'control variables'!AU$7:AU$36)</f>
        <v>8.6719864441437606E-81</v>
      </c>
      <c r="AV1422" s="10">
        <f ca="1">SUMPRODUCT(R1392:R1421,'control variables'!AV$7:AV$36)</f>
        <v>3.734226856992304E-78</v>
      </c>
      <c r="AW1422" s="10">
        <f ca="1">SUMPRODUCT(S1392:S1421,'control variables'!AW$7:AW$36)</f>
        <v>2.7975274792258297E-78</v>
      </c>
      <c r="AX1422" s="10">
        <f t="shared" ca="1" si="1039"/>
        <v>6.5324320875286384E-78</v>
      </c>
      <c r="AY1422" s="82">
        <f ca="1">SUMPRODUCT(P1392:P1421,'control variables'!BB$7:BB$36)</f>
        <v>2.8974820431643395E-80</v>
      </c>
      <c r="AZ1422" s="82">
        <f ca="1">SUMPRODUCT(Q1392:Q1421,'control variables'!BC$7:BC$36)</f>
        <v>7.3885740430711191E-80</v>
      </c>
      <c r="BA1422" s="82">
        <f ca="1">SUMPRODUCT(R1392:R1421,'control variables'!BD$7:BD$36)</f>
        <v>5.1722289401953605E-79</v>
      </c>
      <c r="BB1422" s="82">
        <f ca="1">SUMPRODUCT(S1392:S1421,'control variables'!BE$7:BE$36)</f>
        <v>7.3501065442389598E-80</v>
      </c>
      <c r="BC1422" s="82">
        <f t="shared" ca="1" si="1062"/>
        <v>6.9358452032428021E-79</v>
      </c>
      <c r="BD1422" s="10">
        <f ca="1">SUMPRODUCT(P1392:P1421,'control variables'!BF$7:BF$36)</f>
        <v>6.0612800585886646E-81</v>
      </c>
      <c r="BE1422" s="10">
        <f ca="1">SUMPRODUCT(Q1392:Q1421,'control variables'!BG$7:BG$36)</f>
        <v>6.9963399781939397E-81</v>
      </c>
      <c r="BF1422" s="10">
        <f ca="1">SUMPRODUCT(R1392:R1421,'control variables'!BH$7:BH$36)</f>
        <v>2.0955569069804182E-79</v>
      </c>
      <c r="BG1422" s="10">
        <f ca="1">SUMPRODUCT(S1392:S1421,'control variables'!BI$7:BI$36)</f>
        <v>4.7097122826766342E-79</v>
      </c>
      <c r="BH1422" s="10">
        <f t="shared" ca="1" si="1063"/>
        <v>6.9358453900248784E-79</v>
      </c>
      <c r="BI1422" s="82">
        <f t="shared" ca="1" si="1040"/>
        <v>6.9923864622166176E-78</v>
      </c>
      <c r="BJ1422" s="82">
        <f t="shared" ca="1" si="1041"/>
        <v>8.1083863785352835E-78</v>
      </c>
      <c r="BK1422" s="82">
        <f t="shared" ca="1" si="1042"/>
        <v>2.7135196516526595E-77</v>
      </c>
      <c r="BL1422" s="82">
        <f t="shared" ca="1" si="1043"/>
        <v>1.2779463904926985E-77</v>
      </c>
      <c r="BM1422" s="82">
        <f t="shared" ca="1" si="1033"/>
        <v>5.501543326220548E-77</v>
      </c>
      <c r="BN1422" s="10">
        <f ca="1">BN1421+BI1422-INDIRECT(ADDRESS(MAX($D1422-'key variables'!$B$9*30,34),scenario!BI$4),TRUE)</f>
        <v>9439390.0751690175</v>
      </c>
      <c r="BO1422" s="10">
        <f ca="1">BO1421+BJ1422-INDIRECT(ADDRESS(MAX($D1422-'key variables'!$B$9*30,34),scenario!BJ$4),TRUE)</f>
        <v>10895583.360992203</v>
      </c>
      <c r="BP1422" s="10">
        <f ca="1">BP1421+BK1422-INDIRECT(ADDRESS(MAX($D1422-'key variables'!$B$9*30,34),scenario!BK$4),TRUE)</f>
        <v>32531162.537994072</v>
      </c>
      <c r="BQ1422" s="10">
        <f ca="1">BQ1421+BL1422-INDIRECT(ADDRESS(MAX($D1422-'key variables'!$B$9*30,34),scenario!BL$4),TRUE)</f>
        <v>14415841.516535141</v>
      </c>
      <c r="BR1422" s="10">
        <f t="shared" ca="1" si="1064"/>
        <v>67281977.490690395</v>
      </c>
      <c r="BS1422" s="82">
        <f t="shared" ca="1" si="1045"/>
        <v>-2.3433848477536824E-9</v>
      </c>
      <c r="BT1422" s="82">
        <f t="shared" ca="1" si="1046"/>
        <v>-3.4288309057018498E-10</v>
      </c>
      <c r="BU1422" s="82">
        <f t="shared" ca="1" si="1047"/>
        <v>-4.2578247660364599E-9</v>
      </c>
      <c r="BV1422" s="82">
        <f t="shared" ca="1" si="1048"/>
        <v>-2.9943922343414556E-9</v>
      </c>
      <c r="BW1422" s="82">
        <f t="shared" ca="1" si="1065"/>
        <v>-9.9384849387017825E-9</v>
      </c>
      <c r="BX1422" s="10">
        <f t="shared" ca="1" si="1049"/>
        <v>-1.8625994260191893E-12</v>
      </c>
      <c r="BY1422" s="10">
        <f t="shared" ca="1" si="1050"/>
        <v>2.8902850229962428E-12</v>
      </c>
      <c r="BZ1422" s="10">
        <f t="shared" ca="1" si="1051"/>
        <v>-3.5034723983035463E-11</v>
      </c>
      <c r="CA1422" s="10">
        <f t="shared" ca="1" si="1052"/>
        <v>-2.0257049910634696E-11</v>
      </c>
      <c r="CB1422" s="10">
        <v>0</v>
      </c>
      <c r="CC1422" s="82">
        <f t="shared" ca="1" si="1053"/>
        <v>3.9725652202851362E-13</v>
      </c>
      <c r="CD1422" s="82">
        <f t="shared" ca="1" si="1054"/>
        <v>3.4270724516460853E-13</v>
      </c>
      <c r="CE1422" s="82">
        <f t="shared" ca="1" si="1055"/>
        <v>1.8915613015532971E-10</v>
      </c>
      <c r="CF1422" s="82">
        <f t="shared" ca="1" si="1056"/>
        <v>3.7028113764059381E-11</v>
      </c>
      <c r="CG1422" s="82">
        <f t="shared" ca="1" si="1066"/>
        <v>2.269242076865822E-10</v>
      </c>
      <c r="CH1422" s="13" t="str">
        <f t="shared" ca="1" si="1067"/>
        <v/>
      </c>
      <c r="CI1422" s="81">
        <f t="shared" ca="1" si="1076"/>
        <v>0.1131775965863165</v>
      </c>
      <c r="CJ1422" s="81">
        <f t="shared" ca="1" si="1077"/>
        <v>0.13063724757458739</v>
      </c>
      <c r="CK1422" s="81">
        <f t="shared" ca="1" si="1078"/>
        <v>0.39004625943939081</v>
      </c>
      <c r="CL1422" s="81">
        <f t="shared" ca="1" si="1079"/>
        <v>0.17284488538116416</v>
      </c>
      <c r="CM1422" s="89">
        <f t="shared" ca="1" si="1068"/>
        <v>0.80670598898145884</v>
      </c>
    </row>
    <row r="1423" spans="1:91" x14ac:dyDescent="0.3">
      <c r="A1423">
        <v>1358</v>
      </c>
      <c r="B1423" s="3">
        <f t="shared" si="1081"/>
        <v>3.9611111111111112</v>
      </c>
      <c r="C1423" s="3">
        <f t="shared" si="1069"/>
        <v>45.266666666666666</v>
      </c>
      <c r="D1423" s="4">
        <f t="shared" ca="1" si="1057"/>
        <v>1423</v>
      </c>
      <c r="E1423" s="58">
        <f>(0.5*(COS(B1423*2*PI())+1)*('key variables'!$B$4-'key variables'!$B$6)+'key variables'!$B$6)/'key variables'!$B$4</f>
        <v>1</v>
      </c>
      <c r="F1423" s="10">
        <f t="shared" ca="1" si="1070"/>
        <v>11689222.907461114</v>
      </c>
      <c r="G1423" s="10">
        <f t="shared" ca="1" si="1071"/>
        <v>13492492.798713122</v>
      </c>
      <c r="H1423" s="10">
        <f t="shared" ca="1" si="1072"/>
        <v>40309474.521088287</v>
      </c>
      <c r="I1423" s="10">
        <f t="shared" ca="1" si="1073"/>
        <v>17912154.249750931</v>
      </c>
      <c r="J1423" s="10">
        <f t="shared" ca="1" si="1058"/>
        <v>83403344.477013454</v>
      </c>
      <c r="K1423" s="82">
        <f t="shared" ca="1" si="1034"/>
        <v>2249832.832292099</v>
      </c>
      <c r="L1423" s="82">
        <f t="shared" ca="1" si="1035"/>
        <v>2596909.4377209195</v>
      </c>
      <c r="M1423" s="82">
        <f t="shared" ca="1" si="1036"/>
        <v>7778311.98309422</v>
      </c>
      <c r="N1423" s="82">
        <f t="shared" ca="1" si="1037"/>
        <v>3496312.733215793</v>
      </c>
      <c r="O1423" s="82">
        <f t="shared" ca="1" si="1059"/>
        <v>16121366.986323033</v>
      </c>
      <c r="P1423" s="10">
        <f ca="1">IF(IF($A1423&gt;='key variables'!$B$26,K1423*SUMPRODUCT(Z1423:AC1423,'control variables'!$O$3:$R$3)/J1423+F$65*'key variables'!$B$25/scenario!J$65,K1423*SUMPRODUCT(Z1423:AC1423,'control variables'!$O$7:$R$7)/J1423+F$65*'key variables'!$B$25/scenario!J$65)&lt;'key variables'!$B$28,0,IF($A1423&gt;='key variables'!$B$26,K1423*SUMPRODUCT(Z1423:AC1423,'control variables'!$O$3:$R$3)/J1423+F$65*'key variables'!$B$25/scenario!J$65,K1423*SUMPRODUCT(Z1423:AC1423,'control variables'!$O$7:$R$7)/J1423+F$65*'key variables'!$B$25/scenario!J$65))</f>
        <v>8.515893545620488E-79</v>
      </c>
      <c r="Q1423" s="10">
        <f ca="1">IF(IF($A1423&gt;='key variables'!$B$26,L1423*SUMPRODUCT(Z1423:AC1423,'control variables'!$O$4:$R$4)/J1423+G$65*'key variables'!$B$25/scenario!J$65,L1423*SUMPRODUCT(Z1423:AC1423,'control variables'!$O$7:$R$7)/J1423+G$65*'key variables'!$B$25/scenario!J$65)&lt;'key variables'!$B$28,0,IF($A1423&gt;='key variables'!$B$26,L1423*SUMPRODUCT(Z1423:AC1423,'control variables'!$O$4:$R$4)/J1423+G$65*'key variables'!$B$25/scenario!J$65,L1423*SUMPRODUCT(Z1423:AC1423,'control variables'!$O$7:$R$7)/J1423+G$65*'key variables'!$B$25/scenario!J$65))</f>
        <v>9.8296211175467851E-79</v>
      </c>
      <c r="R1423" s="10">
        <f ca="1">IF(IF($A1423&gt;='key variables'!$B$26,M1423*SUMPRODUCT(Z1423:AC1423,'control variables'!$O$5:$R$5)/J1423+H$65*'key variables'!$B$25/scenario!J$65,M1423*SUMPRODUCT(Z1423:AC1423,'control variables'!$O$7:$R$7)/J1423+H$65*'key variables'!$B$25/scenario!J$65)&lt;'key variables'!$B$28,0,IF($A1423&gt;='key variables'!$B$26,M1423*SUMPRODUCT(Z1423:AC1423,'control variables'!$O$5:$R$5)/J1423+H$65*'key variables'!$B$25/scenario!J$65,M1423*SUMPRODUCT(Z1423:AC1423,'control variables'!$O$7:$R$7)/J1423+H$65*'key variables'!$B$25/scenario!J$65))</f>
        <v>2.9441866018628102E-78</v>
      </c>
      <c r="S1423" s="10">
        <f ca="1">IF(IF($A1423&gt;='key variables'!$B$26,N1423*SUMPRODUCT(Z1423:AC1423,'control variables'!$O$6:$R$6)/J1423+I$65*'key variables'!$B$25/scenario!J$65,N1423*SUMPRODUCT(Z1423:AC1423,'control variables'!$O$7:$R$7)/J1423+I$65*'key variables'!$B$25/scenario!J$65)&lt;'key variables'!$B$28,0,IF($A1423&gt;='key variables'!$B$26,N1423*SUMPRODUCT(Z1423:AC1423,'control variables'!$O$6:$R$6)/J1423+I$65*'key variables'!$B$25/scenario!J$65,N1423*SUMPRODUCT(Z1423:AC1423,'control variables'!$O$7:$R$7)/J1423+I$65*'key variables'!$B$25/scenario!J$65))</f>
        <v>1.3233973036089764E-78</v>
      </c>
      <c r="T1423" s="10">
        <f t="shared" ca="1" si="1080"/>
        <v>6.1021353717885131E-78</v>
      </c>
      <c r="U1423" s="82">
        <f ca="1">SUMPRODUCT(P1393:P1422,'control variables'!AD$7:AD$36)</f>
        <v>1.8055269737613963E-78</v>
      </c>
      <c r="V1423" s="82">
        <f ca="1">SUMPRODUCT(Q1393:Q1422,'control variables'!AE$7:AE$36)</f>
        <v>2.0840615226704581E-78</v>
      </c>
      <c r="W1423" s="82">
        <f ca="1">SUMPRODUCT(R1393:R1422,'control variables'!AF$7:AF$36)</f>
        <v>6.2422202637608077E-78</v>
      </c>
      <c r="X1423" s="82">
        <f ca="1">SUMPRODUCT(S1393:S1422,'control variables'!AG$7:AG$36)</f>
        <v>2.8058471091362231E-78</v>
      </c>
      <c r="Y1423" s="82">
        <f t="shared" ca="1" si="1074"/>
        <v>1.2937655869328886E-77</v>
      </c>
      <c r="Z1423" s="10">
        <f ca="1">IF($A1423&gt;='key variables'!$B$26,SUMPRODUCT(P1393:P1422,'control variables'!V$7:V$36)*$E1423,SUMPRODUCT(P1393:P1422,'control variables'!Z$7:Z$36)*$E1423)</f>
        <v>4.4056685981872564E-78</v>
      </c>
      <c r="AA1423" s="10">
        <f ca="1">IF($A1423&gt;='key variables'!$B$26,SUMPRODUCT(Q1393:Q1422,'control variables'!W$7:W$36)*$E1423,SUMPRODUCT(Q1393:Q1422,'control variables'!AA$7:AA$36)*$E1423)</f>
        <v>5.0853210949220273E-78</v>
      </c>
      <c r="AB1423" s="10">
        <f ca="1">IF($A1423&gt;='key variables'!$B$26,SUMPRODUCT(R1393:R1422,'control variables'!X$7:X$36)*$E1423,SUMPRODUCT(R1393:R1422,'control variables'!AB$7:AB$36)*$E1423)</f>
        <v>1.5231649373660089E-77</v>
      </c>
      <c r="AC1423" s="10">
        <f ca="1">IF($A1423&gt;='key variables'!$B$26,SUMPRODUCT(S1393:S1422,'control variables'!Y$7:Y$36)*$E1423,SUMPRODUCT(S1393:S1422,'control variables'!AC$7:AC$36)*$E1423)</f>
        <v>6.8465509957369181E-78</v>
      </c>
      <c r="AD1423" s="10">
        <f t="shared" ca="1" si="1075"/>
        <v>3.1569190062506288E-77</v>
      </c>
      <c r="AE1423" s="82">
        <f ca="1">SUMPRODUCT(P1393:P1422,'control variables'!AL$7:AL$36)</f>
        <v>5.9985407951878433E-78</v>
      </c>
      <c r="AF1423" s="82">
        <f ca="1">SUMPRODUCT(Q1393:Q1422,'control variables'!AM$7:AM$36)</f>
        <v>6.9058180562357422E-78</v>
      </c>
      <c r="AG1423" s="82">
        <f ca="1">SUMPRODUCT(R1393:R1422,'control variables'!AN$7:AN$36)</f>
        <v>1.9690302206355201E-77</v>
      </c>
      <c r="AH1423" s="82">
        <f ca="1">SUMPRODUCT(S1393:S1422,'control variables'!AO$7:AO$36)</f>
        <v>8.5257055426623603E-78</v>
      </c>
      <c r="AI1423" s="82">
        <f t="shared" ca="1" si="1038"/>
        <v>4.1120366600441147E-77</v>
      </c>
      <c r="AJ1423" s="10">
        <f ca="1">SUMPRODUCT(P1393:P1422,'control variables'!AP$7:AP$36)</f>
        <v>5.7316290608135423E-81</v>
      </c>
      <c r="AK1423" s="10">
        <f ca="1">SUMPRODUCT(Q1393:Q1422,'control variables'!AQ$7:AQ$36)</f>
        <v>1.653958617269581E-80</v>
      </c>
      <c r="AL1423" s="10">
        <f ca="1">SUMPRODUCT(R1393:R1422,'control variables'!AR$7:AR$36)</f>
        <v>5.9447615440330883E-79</v>
      </c>
      <c r="AM1423" s="10">
        <f ca="1">SUMPRODUCT(S1393:S1422,'control variables'!AS$7:AS$36)</f>
        <v>4.4535681450999258E-79</v>
      </c>
      <c r="AN1423" s="10">
        <f t="shared" ca="1" si="1060"/>
        <v>1.0621041841468107E-78</v>
      </c>
      <c r="AO1423" s="82">
        <f ca="1">SUMPRODUCT(P1393:P1422,'control variables'!AX$7:AX$36)</f>
        <v>7.7941408363130646E-81</v>
      </c>
      <c r="AP1423" s="82">
        <f ca="1">SUMPRODUCT(Q1393:Q1422,'control variables'!AY$7:AY$36)</f>
        <v>1.7993050511336432E-80</v>
      </c>
      <c r="AQ1423" s="82">
        <f ca="1">SUMPRODUCT(R1393:R1422,'control variables'!AZ$7:AZ$36)</f>
        <v>1.6167936975989561E-79</v>
      </c>
      <c r="AR1423" s="82">
        <f ca="1">SUMPRODUCT(S1393:S1422,'control variables'!BA$7:BA$36)</f>
        <v>1.2112346063825488E-79</v>
      </c>
      <c r="AS1423" s="82">
        <f t="shared" ca="1" si="1061"/>
        <v>3.0859002174579995E-79</v>
      </c>
      <c r="AT1423" s="10">
        <f ca="1">SUMPRODUCT(P1393:P1422,'control variables'!AT$7:AT$36)</f>
        <v>-6.8786334380879007E-81</v>
      </c>
      <c r="AU1423" s="10">
        <f ca="1">SUMPRODUCT(Q1393:Q1422,'control variables'!AU$7:AU$36)</f>
        <v>7.4618040290468708E-81</v>
      </c>
      <c r="AV1423" s="10">
        <f ca="1">SUMPRODUCT(R1393:R1422,'control variables'!AV$7:AV$36)</f>
        <v>3.2131126110900418E-78</v>
      </c>
      <c r="AW1423" s="10">
        <f ca="1">SUMPRODUCT(S1393:S1422,'control variables'!AW$7:AW$36)</f>
        <v>2.4071303559236266E-78</v>
      </c>
      <c r="AX1423" s="10">
        <f t="shared" ca="1" si="1039"/>
        <v>5.620826137604627E-78</v>
      </c>
      <c r="AY1423" s="82">
        <f ca="1">SUMPRODUCT(P1393:P1422,'control variables'!BB$7:BB$36)</f>
        <v>2.4931361831607822E-80</v>
      </c>
      <c r="AZ1423" s="82">
        <f ca="1">SUMPRODUCT(Q1393:Q1422,'control variables'!BC$7:BC$36)</f>
        <v>6.357492821120608E-80</v>
      </c>
      <c r="BA1423" s="82">
        <f ca="1">SUMPRODUCT(R1393:R1422,'control variables'!BD$7:BD$36)</f>
        <v>4.4504403914474984E-79</v>
      </c>
      <c r="BB1423" s="82">
        <f ca="1">SUMPRODUCT(S1393:S1422,'control variables'!BE$7:BE$36)</f>
        <v>6.3243934915008062E-80</v>
      </c>
      <c r="BC1423" s="82">
        <f t="shared" ca="1" si="1062"/>
        <v>5.9679426410257177E-79</v>
      </c>
      <c r="BD1423" s="10">
        <f ca="1">SUMPRODUCT(P1393:P1422,'control variables'!BF$7:BF$36)</f>
        <v>5.2154237386868969E-81</v>
      </c>
      <c r="BE1423" s="10">
        <f ca="1">SUMPRODUCT(Q1393:Q1422,'control variables'!BG$7:BG$36)</f>
        <v>6.0199953233464461E-81</v>
      </c>
      <c r="BF1423" s="10">
        <f ca="1">SUMPRODUCT(R1393:R1422,'control variables'!BH$7:BH$36)</f>
        <v>1.8031203199311945E-79</v>
      </c>
      <c r="BG1423" s="10">
        <f ca="1">SUMPRODUCT(S1393:S1422,'control variables'!BI$7:BI$36)</f>
        <v>4.0524682911906826E-79</v>
      </c>
      <c r="BH1423" s="10">
        <f t="shared" ca="1" si="1063"/>
        <v>5.9679428017422107E-79</v>
      </c>
      <c r="BI1423" s="82">
        <f t="shared" ca="1" si="1040"/>
        <v>6.0165935235813635E-78</v>
      </c>
      <c r="BJ1423" s="82">
        <f t="shared" ca="1" si="1041"/>
        <v>6.976854788475995E-78</v>
      </c>
      <c r="BK1423" s="82">
        <f t="shared" ca="1" si="1042"/>
        <v>2.3348458856589993E-77</v>
      </c>
      <c r="BL1423" s="82">
        <f t="shared" ca="1" si="1043"/>
        <v>1.0996079833500995E-77</v>
      </c>
      <c r="BM1423" s="82">
        <f t="shared" ca="1" si="1033"/>
        <v>4.7337987002148346E-77</v>
      </c>
      <c r="BN1423" s="10">
        <f ca="1">BN1422+BI1423-INDIRECT(ADDRESS(MAX($D1423-'key variables'!$B$9*30,34),scenario!BI$4),TRUE)</f>
        <v>9439390.0751690175</v>
      </c>
      <c r="BO1423" s="10">
        <f ca="1">BO1422+BJ1423-INDIRECT(ADDRESS(MAX($D1423-'key variables'!$B$9*30,34),scenario!BJ$4),TRUE)</f>
        <v>10895583.360992203</v>
      </c>
      <c r="BP1423" s="10">
        <f ca="1">BP1422+BK1423-INDIRECT(ADDRESS(MAX($D1423-'key variables'!$B$9*30,34),scenario!BK$4),TRUE)</f>
        <v>32531162.537994072</v>
      </c>
      <c r="BQ1423" s="10">
        <f ca="1">BQ1422+BL1423-INDIRECT(ADDRESS(MAX($D1423-'key variables'!$B$9*30,34),scenario!BL$4),TRUE)</f>
        <v>14415841.516535141</v>
      </c>
      <c r="BR1423" s="10">
        <f t="shared" ca="1" si="1064"/>
        <v>67281977.490690395</v>
      </c>
      <c r="BS1423" s="82">
        <f t="shared" ca="1" si="1045"/>
        <v>-2.3433848477536824E-9</v>
      </c>
      <c r="BT1423" s="82">
        <f t="shared" ca="1" si="1046"/>
        <v>-3.4288309057018498E-10</v>
      </c>
      <c r="BU1423" s="82">
        <f t="shared" ca="1" si="1047"/>
        <v>-4.2578247660364599E-9</v>
      </c>
      <c r="BV1423" s="82">
        <f t="shared" ca="1" si="1048"/>
        <v>-2.9943922343414556E-9</v>
      </c>
      <c r="BW1423" s="82">
        <f t="shared" ca="1" si="1065"/>
        <v>-9.9384849387017825E-9</v>
      </c>
      <c r="BX1423" s="10">
        <f t="shared" ca="1" si="1049"/>
        <v>-1.8625994260191893E-12</v>
      </c>
      <c r="BY1423" s="10">
        <f t="shared" ca="1" si="1050"/>
        <v>2.8902850229962428E-12</v>
      </c>
      <c r="BZ1423" s="10">
        <f t="shared" ca="1" si="1051"/>
        <v>-3.5034723983035463E-11</v>
      </c>
      <c r="CA1423" s="10">
        <f t="shared" ca="1" si="1052"/>
        <v>-2.0257049910634696E-11</v>
      </c>
      <c r="CB1423" s="10">
        <v>0</v>
      </c>
      <c r="CC1423" s="82">
        <f t="shared" ca="1" si="1053"/>
        <v>3.9725652202851362E-13</v>
      </c>
      <c r="CD1423" s="82">
        <f t="shared" ca="1" si="1054"/>
        <v>3.4270724516460853E-13</v>
      </c>
      <c r="CE1423" s="82">
        <f t="shared" ca="1" si="1055"/>
        <v>1.8915613015532971E-10</v>
      </c>
      <c r="CF1423" s="82">
        <f t="shared" ca="1" si="1056"/>
        <v>3.7028113764059381E-11</v>
      </c>
      <c r="CG1423" s="82">
        <f t="shared" ca="1" si="1066"/>
        <v>2.269242076865822E-10</v>
      </c>
      <c r="CH1423" s="13" t="str">
        <f t="shared" ca="1" si="1067"/>
        <v/>
      </c>
      <c r="CI1423" s="81">
        <f t="shared" ca="1" si="1076"/>
        <v>0.1131775965863165</v>
      </c>
      <c r="CJ1423" s="81">
        <f t="shared" ca="1" si="1077"/>
        <v>0.13063724757458739</v>
      </c>
      <c r="CK1423" s="81">
        <f t="shared" ca="1" si="1078"/>
        <v>0.39004625943939081</v>
      </c>
      <c r="CL1423" s="81">
        <f t="shared" ca="1" si="1079"/>
        <v>0.17284488538116416</v>
      </c>
      <c r="CM1423" s="89">
        <f t="shared" ca="1" si="1068"/>
        <v>0.80670598898145884</v>
      </c>
    </row>
    <row r="1424" spans="1:91" x14ac:dyDescent="0.3">
      <c r="A1424">
        <v>1359</v>
      </c>
      <c r="B1424" s="3">
        <f t="shared" si="1081"/>
        <v>3.963888888888889</v>
      </c>
      <c r="C1424" s="3">
        <f t="shared" si="1069"/>
        <v>45.3</v>
      </c>
      <c r="D1424" s="4">
        <f t="shared" ca="1" si="1057"/>
        <v>1424</v>
      </c>
      <c r="E1424" s="58">
        <f>(0.5*(COS(B1424*2*PI())+1)*('key variables'!$B$4-'key variables'!$B$6)+'key variables'!$B$6)/'key variables'!$B$4</f>
        <v>1</v>
      </c>
      <c r="F1424" s="10">
        <f t="shared" ca="1" si="1070"/>
        <v>11689222.907461114</v>
      </c>
      <c r="G1424" s="10">
        <f t="shared" ca="1" si="1071"/>
        <v>13492492.798713122</v>
      </c>
      <c r="H1424" s="10">
        <f t="shared" ca="1" si="1072"/>
        <v>40309474.521088287</v>
      </c>
      <c r="I1424" s="10">
        <f t="shared" ca="1" si="1073"/>
        <v>17912154.249750931</v>
      </c>
      <c r="J1424" s="10">
        <f t="shared" ca="1" si="1058"/>
        <v>83403344.477013454</v>
      </c>
      <c r="K1424" s="82">
        <f t="shared" ca="1" si="1034"/>
        <v>2249832.832292099</v>
      </c>
      <c r="L1424" s="82">
        <f t="shared" ca="1" si="1035"/>
        <v>2596909.4377209195</v>
      </c>
      <c r="M1424" s="82">
        <f t="shared" ca="1" si="1036"/>
        <v>7778311.98309422</v>
      </c>
      <c r="N1424" s="82">
        <f t="shared" ca="1" si="1037"/>
        <v>3496312.733215793</v>
      </c>
      <c r="O1424" s="82">
        <f t="shared" ca="1" si="1059"/>
        <v>16121366.986323033</v>
      </c>
      <c r="P1424" s="10">
        <f ca="1">IF(IF($A1424&gt;='key variables'!$B$26,K1424*SUMPRODUCT(Z1424:AC1424,'control variables'!$O$3:$R$3)/J1424+F$65*'key variables'!$B$25/scenario!J$65,K1424*SUMPRODUCT(Z1424:AC1424,'control variables'!$O$7:$R$7)/J1424+F$65*'key variables'!$B$25/scenario!J$65)&lt;'key variables'!$B$28,0,IF($A1424&gt;='key variables'!$B$26,K1424*SUMPRODUCT(Z1424:AC1424,'control variables'!$O$3:$R$3)/J1424+F$65*'key variables'!$B$25/scenario!J$65,K1424*SUMPRODUCT(Z1424:AC1424,'control variables'!$O$7:$R$7)/J1424+F$65*'key variables'!$B$25/scenario!J$65))</f>
        <v>7.3274940152330089E-79</v>
      </c>
      <c r="Q1424" s="10">
        <f ca="1">IF(IF($A1424&gt;='key variables'!$B$26,L1424*SUMPRODUCT(Z1424:AC1424,'control variables'!$O$4:$R$4)/J1424+G$65*'key variables'!$B$25/scenario!J$65,L1424*SUMPRODUCT(Z1424:AC1424,'control variables'!$O$7:$R$7)/J1424+G$65*'key variables'!$B$25/scenario!J$65)&lt;'key variables'!$B$28,0,IF($A1424&gt;='key variables'!$B$26,L1424*SUMPRODUCT(Z1424:AC1424,'control variables'!$O$4:$R$4)/J1424+G$65*'key variables'!$B$25/scenario!J$65,L1424*SUMPRODUCT(Z1424:AC1424,'control variables'!$O$7:$R$7)/J1424+G$65*'key variables'!$B$25/scenario!J$65))</f>
        <v>8.4578898884748855E-79</v>
      </c>
      <c r="R1424" s="10">
        <f ca="1">IF(IF($A1424&gt;='key variables'!$B$26,M1424*SUMPRODUCT(Z1424:AC1424,'control variables'!$O$5:$R$5)/J1424+H$65*'key variables'!$B$25/scenario!J$65,M1424*SUMPRODUCT(Z1424:AC1424,'control variables'!$O$7:$R$7)/J1424+H$65*'key variables'!$B$25/scenario!J$65)&lt;'key variables'!$B$28,0,IF($A1424&gt;='key variables'!$B$26,M1424*SUMPRODUCT(Z1424:AC1424,'control variables'!$O$5:$R$5)/J1424+H$65*'key variables'!$B$25/scenario!J$65,M1424*SUMPRODUCT(Z1424:AC1424,'control variables'!$O$7:$R$7)/J1424+H$65*'key variables'!$B$25/scenario!J$65))</f>
        <v>2.5333230845721024E-78</v>
      </c>
      <c r="S1424" s="10">
        <f ca="1">IF(IF($A1424&gt;='key variables'!$B$26,N1424*SUMPRODUCT(Z1424:AC1424,'control variables'!$O$6:$R$6)/J1424+I$65*'key variables'!$B$25/scenario!J$65,N1424*SUMPRODUCT(Z1424:AC1424,'control variables'!$O$7:$R$7)/J1424+I$65*'key variables'!$B$25/scenario!J$65)&lt;'key variables'!$B$28,0,IF($A1424&gt;='key variables'!$B$26,N1424*SUMPRODUCT(Z1424:AC1424,'control variables'!$O$6:$R$6)/J1424+I$65*'key variables'!$B$25/scenario!J$65,N1424*SUMPRODUCT(Z1424:AC1424,'control variables'!$O$7:$R$7)/J1424+I$65*'key variables'!$B$25/scenario!J$65))</f>
        <v>1.1387161863897767E-78</v>
      </c>
      <c r="T1424" s="10">
        <f t="shared" ca="1" si="1080"/>
        <v>5.250577661332668E-78</v>
      </c>
      <c r="U1424" s="82">
        <f ca="1">SUMPRODUCT(P1394:P1423,'control variables'!AD$7:AD$36)</f>
        <v>1.5535642881987699E-78</v>
      </c>
      <c r="V1424" s="82">
        <f ca="1">SUMPRODUCT(Q1394:Q1423,'control variables'!AE$7:AE$36)</f>
        <v>1.7932291253920896E-78</v>
      </c>
      <c r="W1424" s="82">
        <f ca="1">SUMPRODUCT(R1394:R1423,'control variables'!AF$7:AF$36)</f>
        <v>5.3711135982901499E-78</v>
      </c>
      <c r="X1424" s="82">
        <f ca="1">SUMPRODUCT(S1394:S1423,'control variables'!AG$7:AG$36)</f>
        <v>2.4142889750457151E-78</v>
      </c>
      <c r="Y1424" s="82">
        <f t="shared" ca="1" si="1074"/>
        <v>1.1132195986926723E-77</v>
      </c>
      <c r="Z1424" s="10">
        <f ca="1">IF($A1424&gt;='key variables'!$B$26,SUMPRODUCT(P1394:P1423,'control variables'!V$7:V$36)*$E1424,SUMPRODUCT(P1394:P1423,'control variables'!Z$7:Z$36)*$E1424)</f>
        <v>3.7908541380157591E-78</v>
      </c>
      <c r="AA1424" s="10">
        <f ca="1">IF($A1424&gt;='key variables'!$B$26,SUMPRODUCT(Q1394:Q1423,'control variables'!W$7:W$36)*$E1424,SUMPRODUCT(Q1394:Q1423,'control variables'!AA$7:AA$36)*$E1424)</f>
        <v>4.3756606031956063E-78</v>
      </c>
      <c r="AB1424" s="10">
        <f ca="1">IF($A1424&gt;='key variables'!$B$26,SUMPRODUCT(R1394:R1423,'control variables'!X$7:X$36)*$E1424,SUMPRODUCT(R1394:R1423,'control variables'!AB$7:AB$36)*$E1424)</f>
        <v>1.3106060923579776E-77</v>
      </c>
      <c r="AC1424" s="10">
        <f ca="1">IF($A1424&gt;='key variables'!$B$26,SUMPRODUCT(S1394:S1423,'control variables'!Y$7:Y$36)*$E1424,SUMPRODUCT(S1394:S1423,'control variables'!AC$7:AC$36)*$E1424)</f>
        <v>5.8911095092364119E-78</v>
      </c>
      <c r="AD1424" s="10">
        <f t="shared" ca="1" si="1075"/>
        <v>2.7163685174027556E-77</v>
      </c>
      <c r="AE1424" s="82">
        <f ca="1">SUMPRODUCT(P1394:P1423,'control variables'!AL$7:AL$36)</f>
        <v>5.1614397880154978E-78</v>
      </c>
      <c r="AF1424" s="82">
        <f ca="1">SUMPRODUCT(Q1394:Q1423,'control variables'!AM$7:AM$36)</f>
        <v>5.9421058056061493E-78</v>
      </c>
      <c r="AG1424" s="82">
        <f ca="1">SUMPRODUCT(R1394:R1423,'control variables'!AN$7:AN$36)</f>
        <v>1.6942505305200403E-77</v>
      </c>
      <c r="AH1424" s="82">
        <f ca="1">SUMPRODUCT(S1394:S1423,'control variables'!AO$7:AO$36)</f>
        <v>7.3359367404991967E-78</v>
      </c>
      <c r="AI1424" s="82">
        <f t="shared" ca="1" si="1038"/>
        <v>3.5381987639321252E-77</v>
      </c>
      <c r="AJ1424" s="10">
        <f ca="1">SUMPRODUCT(P1394:P1423,'control variables'!AP$7:AP$36)</f>
        <v>4.9317757925996625E-81</v>
      </c>
      <c r="AK1424" s="10">
        <f ca="1">SUMPRODUCT(Q1394:Q1423,'control variables'!AQ$7:AQ$36)</f>
        <v>1.4231474130766476E-80</v>
      </c>
      <c r="AL1424" s="10">
        <f ca="1">SUMPRODUCT(R1394:R1423,'control variables'!AR$7:AR$36)</f>
        <v>5.1151654729516582E-79</v>
      </c>
      <c r="AM1424" s="10">
        <f ca="1">SUMPRODUCT(S1394:S1423,'control variables'!AS$7:AS$36)</f>
        <v>3.8320692661117954E-79</v>
      </c>
      <c r="AN1424" s="10">
        <f t="shared" ca="1" si="1060"/>
        <v>9.1388672382971142E-79</v>
      </c>
      <c r="AO1424" s="82">
        <f ca="1">SUMPRODUCT(P1394:P1423,'control variables'!AX$7:AX$36)</f>
        <v>6.7064624547048494E-81</v>
      </c>
      <c r="AP1424" s="82">
        <f ca="1">SUMPRODUCT(Q1394:Q1423,'control variables'!AY$7:AY$36)</f>
        <v>1.5482106396856846E-80</v>
      </c>
      <c r="AQ1424" s="82">
        <f ca="1">SUMPRODUCT(R1394:R1423,'control variables'!AZ$7:AZ$36)</f>
        <v>1.3911688866889881E-79</v>
      </c>
      <c r="AR1424" s="82">
        <f ca="1">SUMPRODUCT(S1394:S1423,'control variables'!BA$7:BA$36)</f>
        <v>1.0422058803066634E-79</v>
      </c>
      <c r="AS1424" s="82">
        <f t="shared" ca="1" si="1061"/>
        <v>2.6552604555112682E-79</v>
      </c>
      <c r="AT1424" s="10">
        <f ca="1">SUMPRODUCT(P1394:P1423,'control variables'!AT$7:AT$36)</f>
        <v>-5.9187148219451163E-81</v>
      </c>
      <c r="AU1424" s="10">
        <f ca="1">SUMPRODUCT(Q1394:Q1423,'control variables'!AU$7:AU$36)</f>
        <v>6.4205035059181965E-81</v>
      </c>
      <c r="AV1424" s="10">
        <f ca="1">SUMPRODUCT(R1394:R1423,'control variables'!AV$7:AV$36)</f>
        <v>2.7647202612273265E-78</v>
      </c>
      <c r="AW1424" s="10">
        <f ca="1">SUMPRODUCT(S1394:S1423,'control variables'!AW$7:AW$36)</f>
        <v>2.0712134531069822E-78</v>
      </c>
      <c r="AX1424" s="10">
        <f t="shared" ca="1" si="1039"/>
        <v>4.8364355030182819E-78</v>
      </c>
      <c r="AY1424" s="82">
        <f ca="1">SUMPRODUCT(P1394:P1423,'control variables'!BB$7:BB$36)</f>
        <v>2.1452171006372551E-80</v>
      </c>
      <c r="AZ1424" s="82">
        <f ca="1">SUMPRODUCT(Q1394:Q1423,'control variables'!BC$7:BC$36)</f>
        <v>5.4702997811198929E-80</v>
      </c>
      <c r="BA1424" s="82">
        <f ca="1">SUMPRODUCT(R1394:R1423,'control variables'!BD$7:BD$36)</f>
        <v>3.8293779929005326E-79</v>
      </c>
      <c r="BB1424" s="82">
        <f ca="1">SUMPRODUCT(S1394:S1423,'control variables'!BE$7:BE$36)</f>
        <v>5.4418194885471832E-80</v>
      </c>
      <c r="BC1424" s="82">
        <f t="shared" ca="1" si="1062"/>
        <v>5.1351116299309659E-79</v>
      </c>
      <c r="BD1424" s="10">
        <f ca="1">SUMPRODUCT(P1394:P1423,'control variables'!BF$7:BF$36)</f>
        <v>4.4876073224031695E-81</v>
      </c>
      <c r="BE1424" s="10">
        <f ca="1">SUMPRODUCT(Q1394:Q1423,'control variables'!BG$7:BG$36)</f>
        <v>5.1799003201768777E-81</v>
      </c>
      <c r="BF1424" s="10">
        <f ca="1">SUMPRODUCT(R1394:R1423,'control variables'!BH$7:BH$36)</f>
        <v>1.5514934847718518E-79</v>
      </c>
      <c r="BG1424" s="10">
        <f ca="1">SUMPRODUCT(S1394:S1423,'control variables'!BI$7:BI$36)</f>
        <v>3.4869432070216955E-79</v>
      </c>
      <c r="BH1424" s="10">
        <f t="shared" ca="1" si="1063"/>
        <v>5.135111768219348E-79</v>
      </c>
      <c r="BI1424" s="82">
        <f t="shared" ca="1" si="1040"/>
        <v>5.1769732441999253E-78</v>
      </c>
      <c r="BJ1424" s="82">
        <f t="shared" ca="1" si="1041"/>
        <v>6.0032293069232665E-78</v>
      </c>
      <c r="BK1424" s="82">
        <f t="shared" ca="1" si="1042"/>
        <v>2.0090163365717783E-77</v>
      </c>
      <c r="BL1424" s="82">
        <f t="shared" ca="1" si="1043"/>
        <v>9.4615683884916496E-78</v>
      </c>
      <c r="BM1424" s="82">
        <f t="shared" ca="1" si="1033"/>
        <v>4.0731934305332625E-77</v>
      </c>
      <c r="BN1424" s="10">
        <f ca="1">BN1423+BI1424-INDIRECT(ADDRESS(MAX($D1424-'key variables'!$B$9*30,34),scenario!BI$4),TRUE)</f>
        <v>9439390.0751690175</v>
      </c>
      <c r="BO1424" s="10">
        <f ca="1">BO1423+BJ1424-INDIRECT(ADDRESS(MAX($D1424-'key variables'!$B$9*30,34),scenario!BJ$4),TRUE)</f>
        <v>10895583.360992203</v>
      </c>
      <c r="BP1424" s="10">
        <f ca="1">BP1423+BK1424-INDIRECT(ADDRESS(MAX($D1424-'key variables'!$B$9*30,34),scenario!BK$4),TRUE)</f>
        <v>32531162.537994072</v>
      </c>
      <c r="BQ1424" s="10">
        <f ca="1">BQ1423+BL1424-INDIRECT(ADDRESS(MAX($D1424-'key variables'!$B$9*30,34),scenario!BL$4),TRUE)</f>
        <v>14415841.516535141</v>
      </c>
      <c r="BR1424" s="10">
        <f t="shared" ca="1" si="1064"/>
        <v>67281977.490690395</v>
      </c>
      <c r="BS1424" s="82">
        <f t="shared" ca="1" si="1045"/>
        <v>-2.3433848477536824E-9</v>
      </c>
      <c r="BT1424" s="82">
        <f t="shared" ca="1" si="1046"/>
        <v>-3.4288309057018498E-10</v>
      </c>
      <c r="BU1424" s="82">
        <f t="shared" ca="1" si="1047"/>
        <v>-4.2578247660364599E-9</v>
      </c>
      <c r="BV1424" s="82">
        <f t="shared" ca="1" si="1048"/>
        <v>-2.9943922343414556E-9</v>
      </c>
      <c r="BW1424" s="82">
        <f t="shared" ca="1" si="1065"/>
        <v>-9.9384849387017825E-9</v>
      </c>
      <c r="BX1424" s="10">
        <f t="shared" ca="1" si="1049"/>
        <v>-1.8625994260191893E-12</v>
      </c>
      <c r="BY1424" s="10">
        <f t="shared" ca="1" si="1050"/>
        <v>2.8902850229962428E-12</v>
      </c>
      <c r="BZ1424" s="10">
        <f t="shared" ca="1" si="1051"/>
        <v>-3.5034723983035463E-11</v>
      </c>
      <c r="CA1424" s="10">
        <f t="shared" ca="1" si="1052"/>
        <v>-2.0257049910634696E-11</v>
      </c>
      <c r="CB1424" s="10">
        <v>0</v>
      </c>
      <c r="CC1424" s="82">
        <f t="shared" ca="1" si="1053"/>
        <v>3.9725652202851362E-13</v>
      </c>
      <c r="CD1424" s="82">
        <f t="shared" ca="1" si="1054"/>
        <v>3.4270724516460853E-13</v>
      </c>
      <c r="CE1424" s="82">
        <f t="shared" ca="1" si="1055"/>
        <v>1.8915613015532971E-10</v>
      </c>
      <c r="CF1424" s="82">
        <f t="shared" ca="1" si="1056"/>
        <v>3.7028113764059381E-11</v>
      </c>
      <c r="CG1424" s="82">
        <f t="shared" ca="1" si="1066"/>
        <v>2.269242076865822E-10</v>
      </c>
      <c r="CH1424" s="13" t="str">
        <f t="shared" ca="1" si="1067"/>
        <v/>
      </c>
      <c r="CI1424" s="81">
        <f t="shared" ca="1" si="1076"/>
        <v>0.1131775965863165</v>
      </c>
      <c r="CJ1424" s="81">
        <f t="shared" ca="1" si="1077"/>
        <v>0.13063724757458739</v>
      </c>
      <c r="CK1424" s="81">
        <f t="shared" ca="1" si="1078"/>
        <v>0.39004625943939081</v>
      </c>
      <c r="CL1424" s="81">
        <f t="shared" ca="1" si="1079"/>
        <v>0.17284488538116416</v>
      </c>
      <c r="CM1424" s="89">
        <f t="shared" ca="1" si="1068"/>
        <v>0.80670598898145884</v>
      </c>
    </row>
    <row r="1425" spans="1:91" x14ac:dyDescent="0.3">
      <c r="A1425">
        <v>1360</v>
      </c>
      <c r="B1425" s="3">
        <f t="shared" si="1081"/>
        <v>3.9666666666666668</v>
      </c>
      <c r="C1425" s="3">
        <f t="shared" si="1069"/>
        <v>45.333333333333336</v>
      </c>
      <c r="D1425" s="4">
        <f t="shared" ca="1" si="1057"/>
        <v>1425</v>
      </c>
      <c r="E1425" s="58">
        <f>(0.5*(COS(B1425*2*PI())+1)*('key variables'!$B$4-'key variables'!$B$6)+'key variables'!$B$6)/'key variables'!$B$4</f>
        <v>1</v>
      </c>
      <c r="F1425" s="10">
        <f t="shared" ca="1" si="1070"/>
        <v>11689222.907461114</v>
      </c>
      <c r="G1425" s="10">
        <f t="shared" ca="1" si="1071"/>
        <v>13492492.798713122</v>
      </c>
      <c r="H1425" s="10">
        <f t="shared" ca="1" si="1072"/>
        <v>40309474.521088287</v>
      </c>
      <c r="I1425" s="10">
        <f t="shared" ca="1" si="1073"/>
        <v>17912154.249750931</v>
      </c>
      <c r="J1425" s="10">
        <f t="shared" ca="1" si="1058"/>
        <v>83403344.477013454</v>
      </c>
      <c r="K1425" s="82">
        <f t="shared" ca="1" si="1034"/>
        <v>2249832.832292099</v>
      </c>
      <c r="L1425" s="82">
        <f t="shared" ca="1" si="1035"/>
        <v>2596909.4377209195</v>
      </c>
      <c r="M1425" s="82">
        <f t="shared" ca="1" si="1036"/>
        <v>7778311.98309422</v>
      </c>
      <c r="N1425" s="82">
        <f t="shared" ca="1" si="1037"/>
        <v>3496312.733215793</v>
      </c>
      <c r="O1425" s="82">
        <f t="shared" ca="1" si="1059"/>
        <v>16121366.986323033</v>
      </c>
      <c r="P1425" s="10">
        <f ca="1">IF(IF($A1425&gt;='key variables'!$B$26,K1425*SUMPRODUCT(Z1425:AC1425,'control variables'!$O$3:$R$3)/J1425+F$65*'key variables'!$B$25/scenario!J$65,K1425*SUMPRODUCT(Z1425:AC1425,'control variables'!$O$7:$R$7)/J1425+F$65*'key variables'!$B$25/scenario!J$65)&lt;'key variables'!$B$28,0,IF($A1425&gt;='key variables'!$B$26,K1425*SUMPRODUCT(Z1425:AC1425,'control variables'!$O$3:$R$3)/J1425+F$65*'key variables'!$B$25/scenario!J$65,K1425*SUMPRODUCT(Z1425:AC1425,'control variables'!$O$7:$R$7)/J1425+F$65*'key variables'!$B$25/scenario!J$65))</f>
        <v>6.30493655840591E-79</v>
      </c>
      <c r="Q1425" s="10">
        <f ca="1">IF(IF($A1425&gt;='key variables'!$B$26,L1425*SUMPRODUCT(Z1425:AC1425,'control variables'!$O$4:$R$4)/J1425+G$65*'key variables'!$B$25/scenario!J$65,L1425*SUMPRODUCT(Z1425:AC1425,'control variables'!$O$7:$R$7)/J1425+G$65*'key variables'!$B$25/scenario!J$65)&lt;'key variables'!$B$28,0,IF($A1425&gt;='key variables'!$B$26,L1425*SUMPRODUCT(Z1425:AC1425,'control variables'!$O$4:$R$4)/J1425+G$65*'key variables'!$B$25/scenario!J$65,L1425*SUMPRODUCT(Z1425:AC1425,'control variables'!$O$7:$R$7)/J1425+G$65*'key variables'!$B$25/scenario!J$65))</f>
        <v>7.2775848133014471E-79</v>
      </c>
      <c r="R1425" s="10">
        <f ca="1">IF(IF($A1425&gt;='key variables'!$B$26,M1425*SUMPRODUCT(Z1425:AC1425,'control variables'!$O$5:$R$5)/J1425+H$65*'key variables'!$B$25/scenario!J$65,M1425*SUMPRODUCT(Z1425:AC1425,'control variables'!$O$7:$R$7)/J1425+H$65*'key variables'!$B$25/scenario!J$65)&lt;'key variables'!$B$28,0,IF($A1425&gt;='key variables'!$B$26,M1425*SUMPRODUCT(Z1425:AC1425,'control variables'!$O$5:$R$5)/J1425+H$65*'key variables'!$B$25/scenario!J$65,M1425*SUMPRODUCT(Z1425:AC1425,'control variables'!$O$7:$R$7)/J1425+H$65*'key variables'!$B$25/scenario!J$65))</f>
        <v>2.179795888876528E-78</v>
      </c>
      <c r="S1425" s="10">
        <f ca="1">IF(IF($A1425&gt;='key variables'!$B$26,N1425*SUMPRODUCT(Z1425:AC1425,'control variables'!$O$6:$R$6)/J1425+I$65*'key variables'!$B$25/scenario!J$65,N1425*SUMPRODUCT(Z1425:AC1425,'control variables'!$O$7:$R$7)/J1425+I$65*'key variables'!$B$25/scenario!J$65)&lt;'key variables'!$B$28,0,IF($A1425&gt;='key variables'!$B$26,N1425*SUMPRODUCT(Z1425:AC1425,'control variables'!$O$6:$R$6)/J1425+I$65*'key variables'!$B$25/scenario!J$65,N1425*SUMPRODUCT(Z1425:AC1425,'control variables'!$O$7:$R$7)/J1425+I$65*'key variables'!$B$25/scenario!J$65))</f>
        <v>9.7980746190881155E-79</v>
      </c>
      <c r="T1425" s="10">
        <f t="shared" ca="1" si="1080"/>
        <v>4.5178554879560757E-78</v>
      </c>
      <c r="U1425" s="82">
        <f ca="1">SUMPRODUCT(P1395:P1424,'control variables'!AD$7:AD$36)</f>
        <v>1.3367631902715113E-78</v>
      </c>
      <c r="V1425" s="82">
        <f ca="1">SUMPRODUCT(Q1395:Q1424,'control variables'!AE$7:AE$36)</f>
        <v>1.5429826140804178E-78</v>
      </c>
      <c r="W1425" s="82">
        <f ca="1">SUMPRODUCT(R1395:R1424,'control variables'!AF$7:AF$36)</f>
        <v>4.6215705416900051E-78</v>
      </c>
      <c r="X1425" s="82">
        <f ca="1">SUMPRODUCT(S1395:S1424,'control variables'!AG$7:AG$36)</f>
        <v>2.0773730813941877E-78</v>
      </c>
      <c r="Y1425" s="82">
        <f t="shared" ca="1" si="1074"/>
        <v>9.5786894274361219E-78</v>
      </c>
      <c r="Z1425" s="10">
        <f ca="1">IF($A1425&gt;='key variables'!$B$26,SUMPRODUCT(P1395:P1424,'control variables'!V$7:V$36)*$E1425,SUMPRODUCT(P1395:P1424,'control variables'!Z$7:Z$36)*$E1425)</f>
        <v>3.2618375112517718E-78</v>
      </c>
      <c r="AA1425" s="10">
        <f ca="1">IF($A1425&gt;='key variables'!$B$26,SUMPRODUCT(Q1395:Q1424,'control variables'!W$7:W$36)*$E1425,SUMPRODUCT(Q1395:Q1424,'control variables'!AA$7:AA$36)*$E1425)</f>
        <v>3.7650337819330387E-78</v>
      </c>
      <c r="AB1425" s="10">
        <f ca="1">IF($A1425&gt;='key variables'!$B$26,SUMPRODUCT(R1395:R1424,'control variables'!X$7:X$36)*$E1425,SUMPRODUCT(R1395:R1424,'control variables'!AB$7:AB$36)*$E1425)</f>
        <v>1.1277099985614329E-77</v>
      </c>
      <c r="AC1425" s="10">
        <f ca="1">IF($A1425&gt;='key variables'!$B$26,SUMPRODUCT(S1395:S1424,'control variables'!Y$7:Y$36)*$E1425,SUMPRODUCT(S1395:S1424,'control variables'!AC$7:AC$36)*$E1425)</f>
        <v>5.0690006211047383E-78</v>
      </c>
      <c r="AD1425" s="10">
        <f t="shared" ca="1" si="1075"/>
        <v>2.3372971899903877E-77</v>
      </c>
      <c r="AE1425" s="82">
        <f ca="1">SUMPRODUCT(P1395:P1424,'control variables'!AL$7:AL$36)</f>
        <v>4.4411568737985445E-78</v>
      </c>
      <c r="AF1425" s="82">
        <f ca="1">SUMPRODUCT(Q1395:Q1424,'control variables'!AM$7:AM$36)</f>
        <v>5.1128803448761161E-78</v>
      </c>
      <c r="AG1425" s="82">
        <f ca="1">SUMPRODUCT(R1395:R1424,'control variables'!AN$7:AN$36)</f>
        <v>1.4578165586716931E-77</v>
      </c>
      <c r="AH1425" s="82">
        <f ca="1">SUMPRODUCT(S1395:S1424,'control variables'!AO$7:AO$36)</f>
        <v>6.312201094831695E-78</v>
      </c>
      <c r="AI1425" s="82">
        <f t="shared" ca="1" si="1038"/>
        <v>3.0444403900223288E-77</v>
      </c>
      <c r="AJ1425" s="10">
        <f ca="1">SUMPRODUCT(P1395:P1424,'control variables'!AP$7:AP$36)</f>
        <v>4.243542666562535E-81</v>
      </c>
      <c r="AK1425" s="10">
        <f ca="1">SUMPRODUCT(Q1395:Q1424,'control variables'!AQ$7:AQ$36)</f>
        <v>1.2245460909356231E-80</v>
      </c>
      <c r="AL1425" s="10">
        <f ca="1">SUMPRODUCT(R1395:R1424,'control variables'!AR$7:AR$36)</f>
        <v>4.4013401751898968E-79</v>
      </c>
      <c r="AM1425" s="10">
        <f ca="1">SUMPRODUCT(S1395:S1424,'control variables'!AS$7:AS$36)</f>
        <v>3.2973010363466898E-79</v>
      </c>
      <c r="AN1425" s="10">
        <f t="shared" ca="1" si="1060"/>
        <v>7.8635312472957745E-79</v>
      </c>
      <c r="AO1425" s="82">
        <f ca="1">SUMPRODUCT(P1395:P1424,'control variables'!AX$7:AX$36)</f>
        <v>5.7705704324482716E-81</v>
      </c>
      <c r="AP1425" s="82">
        <f ca="1">SUMPRODUCT(Q1395:Q1424,'control variables'!AY$7:AY$36)</f>
        <v>1.3321566475488787E-80</v>
      </c>
      <c r="AQ1425" s="82">
        <f ca="1">SUMPRODUCT(R1395:R1424,'control variables'!AZ$7:AZ$36)</f>
        <v>1.1970301926371939E-79</v>
      </c>
      <c r="AR1425" s="82">
        <f ca="1">SUMPRODUCT(S1395:S1424,'control variables'!BA$7:BA$36)</f>
        <v>8.9676524367958089E-80</v>
      </c>
      <c r="AS1425" s="82">
        <f t="shared" ca="1" si="1061"/>
        <v>2.2847168053961456E-79</v>
      </c>
      <c r="AT1425" s="10">
        <f ca="1">SUMPRODUCT(P1395:P1424,'control variables'!AT$7:AT$36)</f>
        <v>-5.0927535910753025E-81</v>
      </c>
      <c r="AU1425" s="10">
        <f ca="1">SUMPRODUCT(Q1395:Q1424,'control variables'!AU$7:AU$36)</f>
        <v>5.5245172761222244E-81</v>
      </c>
      <c r="AV1425" s="10">
        <f ca="1">SUMPRODUCT(R1395:R1424,'control variables'!AV$7:AV$36)</f>
        <v>2.3789014105695461E-78</v>
      </c>
      <c r="AW1425" s="10">
        <f ca="1">SUMPRODUCT(S1395:S1424,'control variables'!AW$7:AW$36)</f>
        <v>1.7821740138727492E-78</v>
      </c>
      <c r="AX1425" s="10">
        <f t="shared" ca="1" si="1039"/>
        <v>4.161507188127342E-78</v>
      </c>
      <c r="AY1425" s="82">
        <f ca="1">SUMPRODUCT(P1395:P1424,'control variables'!BB$7:BB$36)</f>
        <v>1.8458503951565853E-80</v>
      </c>
      <c r="AZ1425" s="82">
        <f ca="1">SUMPRODUCT(Q1395:Q1424,'control variables'!BC$7:BC$36)</f>
        <v>4.7069152159963813E-80</v>
      </c>
      <c r="BA1425" s="82">
        <f ca="1">SUMPRODUCT(R1395:R1424,'control variables'!BD$7:BD$36)</f>
        <v>3.2949853323934595E-79</v>
      </c>
      <c r="BB1425" s="82">
        <f ca="1">SUMPRODUCT(S1395:S1424,'control variables'!BE$7:BE$36)</f>
        <v>4.6824093702785317E-80</v>
      </c>
      <c r="BC1425" s="82">
        <f t="shared" ca="1" si="1062"/>
        <v>4.4185028305366097E-79</v>
      </c>
      <c r="BD1425" s="10">
        <f ca="1">SUMPRODUCT(P1395:P1424,'control variables'!BF$7:BF$36)</f>
        <v>3.8613582498968549E-81</v>
      </c>
      <c r="BE1425" s="10">
        <f ca="1">SUMPRODUCT(Q1395:Q1424,'control variables'!BG$7:BG$36)</f>
        <v>4.457041224419636E-81</v>
      </c>
      <c r="BF1425" s="10">
        <f ca="1">SUMPRODUCT(R1395:R1424,'control variables'!BH$7:BH$36)</f>
        <v>1.3349813690643556E-79</v>
      </c>
      <c r="BG1425" s="10">
        <f ca="1">SUMPRODUCT(S1395:S1424,'control variables'!BI$7:BI$36)</f>
        <v>3.0003375857192205E-79</v>
      </c>
      <c r="BH1425" s="10">
        <f t="shared" ca="1" si="1063"/>
        <v>4.4185029495267407E-79</v>
      </c>
      <c r="BI1425" s="82">
        <f t="shared" ca="1" si="1040"/>
        <v>4.4545226241590353E-78</v>
      </c>
      <c r="BJ1425" s="82">
        <f t="shared" ca="1" si="1041"/>
        <v>5.1654740143122017E-78</v>
      </c>
      <c r="BK1425" s="82">
        <f t="shared" ca="1" si="1042"/>
        <v>1.7286565530525822E-77</v>
      </c>
      <c r="BL1425" s="82">
        <f t="shared" ca="1" si="1043"/>
        <v>8.1411992024072296E-78</v>
      </c>
      <c r="BM1425" s="82">
        <f t="shared" ca="1" si="1033"/>
        <v>3.504776137140429E-77</v>
      </c>
      <c r="BN1425" s="10">
        <f ca="1">BN1424+BI1425-INDIRECT(ADDRESS(MAX($D1425-'key variables'!$B$9*30,34),scenario!BI$4),TRUE)</f>
        <v>9439390.0751690175</v>
      </c>
      <c r="BO1425" s="10">
        <f ca="1">BO1424+BJ1425-INDIRECT(ADDRESS(MAX($D1425-'key variables'!$B$9*30,34),scenario!BJ$4),TRUE)</f>
        <v>10895583.360992203</v>
      </c>
      <c r="BP1425" s="10">
        <f ca="1">BP1424+BK1425-INDIRECT(ADDRESS(MAX($D1425-'key variables'!$B$9*30,34),scenario!BK$4),TRUE)</f>
        <v>32531162.537994072</v>
      </c>
      <c r="BQ1425" s="10">
        <f ca="1">BQ1424+BL1425-INDIRECT(ADDRESS(MAX($D1425-'key variables'!$B$9*30,34),scenario!BL$4),TRUE)</f>
        <v>14415841.516535141</v>
      </c>
      <c r="BR1425" s="10">
        <f t="shared" ca="1" si="1064"/>
        <v>67281977.490690395</v>
      </c>
      <c r="BS1425" s="82">
        <f t="shared" ca="1" si="1045"/>
        <v>-2.3433848477536824E-9</v>
      </c>
      <c r="BT1425" s="82">
        <f t="shared" ca="1" si="1046"/>
        <v>-3.4288309057018498E-10</v>
      </c>
      <c r="BU1425" s="82">
        <f t="shared" ca="1" si="1047"/>
        <v>-4.2578247660364599E-9</v>
      </c>
      <c r="BV1425" s="82">
        <f t="shared" ca="1" si="1048"/>
        <v>-2.9943922343414556E-9</v>
      </c>
      <c r="BW1425" s="82">
        <f t="shared" ca="1" si="1065"/>
        <v>-9.9384849387017825E-9</v>
      </c>
      <c r="BX1425" s="10">
        <f t="shared" ca="1" si="1049"/>
        <v>-1.8625994260191893E-12</v>
      </c>
      <c r="BY1425" s="10">
        <f t="shared" ca="1" si="1050"/>
        <v>2.8902850229962428E-12</v>
      </c>
      <c r="BZ1425" s="10">
        <f t="shared" ca="1" si="1051"/>
        <v>-3.5034723983035463E-11</v>
      </c>
      <c r="CA1425" s="10">
        <f t="shared" ca="1" si="1052"/>
        <v>-2.0257049910634696E-11</v>
      </c>
      <c r="CB1425" s="10">
        <v>0</v>
      </c>
      <c r="CC1425" s="82">
        <f t="shared" ca="1" si="1053"/>
        <v>3.9725652202851362E-13</v>
      </c>
      <c r="CD1425" s="82">
        <f t="shared" ca="1" si="1054"/>
        <v>3.4270724516460853E-13</v>
      </c>
      <c r="CE1425" s="82">
        <f t="shared" ca="1" si="1055"/>
        <v>1.8915613015532971E-10</v>
      </c>
      <c r="CF1425" s="82">
        <f t="shared" ca="1" si="1056"/>
        <v>3.7028113764059381E-11</v>
      </c>
      <c r="CG1425" s="82">
        <f t="shared" ca="1" si="1066"/>
        <v>2.269242076865822E-10</v>
      </c>
      <c r="CH1425" s="13" t="str">
        <f t="shared" ca="1" si="1067"/>
        <v/>
      </c>
      <c r="CI1425" s="81">
        <f t="shared" ca="1" si="1076"/>
        <v>0.1131775965863165</v>
      </c>
      <c r="CJ1425" s="81">
        <f t="shared" ca="1" si="1077"/>
        <v>0.13063724757458739</v>
      </c>
      <c r="CK1425" s="81">
        <f t="shared" ca="1" si="1078"/>
        <v>0.39004625943939081</v>
      </c>
      <c r="CL1425" s="81">
        <f t="shared" ca="1" si="1079"/>
        <v>0.17284488538116416</v>
      </c>
      <c r="CM1425" s="89">
        <f t="shared" ca="1" si="1068"/>
        <v>0.80670598898145884</v>
      </c>
    </row>
    <row r="1426" spans="1:91" x14ac:dyDescent="0.3">
      <c r="A1426">
        <v>1361</v>
      </c>
      <c r="B1426" s="3">
        <f t="shared" si="1081"/>
        <v>3.9694444444444446</v>
      </c>
      <c r="C1426" s="3">
        <f t="shared" si="1069"/>
        <v>45.366666666666667</v>
      </c>
      <c r="D1426" s="4">
        <f t="shared" ca="1" si="1057"/>
        <v>1426</v>
      </c>
      <c r="E1426" s="58">
        <f>(0.5*(COS(B1426*2*PI())+1)*('key variables'!$B$4-'key variables'!$B$6)+'key variables'!$B$6)/'key variables'!$B$4</f>
        <v>1</v>
      </c>
      <c r="F1426" s="10">
        <f t="shared" ca="1" si="1070"/>
        <v>11689222.907461114</v>
      </c>
      <c r="G1426" s="10">
        <f t="shared" ca="1" si="1071"/>
        <v>13492492.798713122</v>
      </c>
      <c r="H1426" s="10">
        <f t="shared" ca="1" si="1072"/>
        <v>40309474.521088287</v>
      </c>
      <c r="I1426" s="10">
        <f t="shared" ca="1" si="1073"/>
        <v>17912154.249750931</v>
      </c>
      <c r="J1426" s="10">
        <f t="shared" ca="1" si="1058"/>
        <v>83403344.477013454</v>
      </c>
      <c r="K1426" s="82">
        <f t="shared" ca="1" si="1034"/>
        <v>2249832.832292099</v>
      </c>
      <c r="L1426" s="82">
        <f t="shared" ca="1" si="1035"/>
        <v>2596909.4377209195</v>
      </c>
      <c r="M1426" s="82">
        <f t="shared" ca="1" si="1036"/>
        <v>7778311.98309422</v>
      </c>
      <c r="N1426" s="82">
        <f t="shared" ca="1" si="1037"/>
        <v>3496312.733215793</v>
      </c>
      <c r="O1426" s="82">
        <f t="shared" ca="1" si="1059"/>
        <v>16121366.986323033</v>
      </c>
      <c r="P1426" s="10">
        <f ca="1">IF(IF($A1426&gt;='key variables'!$B$26,K1426*SUMPRODUCT(Z1426:AC1426,'control variables'!$O$3:$R$3)/J1426+F$65*'key variables'!$B$25/scenario!J$65,K1426*SUMPRODUCT(Z1426:AC1426,'control variables'!$O$7:$R$7)/J1426+F$65*'key variables'!$B$25/scenario!J$65)&lt;'key variables'!$B$28,0,IF($A1426&gt;='key variables'!$B$26,K1426*SUMPRODUCT(Z1426:AC1426,'control variables'!$O$3:$R$3)/J1426+F$65*'key variables'!$B$25/scenario!J$65,K1426*SUMPRODUCT(Z1426:AC1426,'control variables'!$O$7:$R$7)/J1426+F$65*'key variables'!$B$25/scenario!J$65))</f>
        <v>5.4250777855134541E-79</v>
      </c>
      <c r="Q1426" s="10">
        <f ca="1">IF(IF($A1426&gt;='key variables'!$B$26,L1426*SUMPRODUCT(Z1426:AC1426,'control variables'!$O$4:$R$4)/J1426+G$65*'key variables'!$B$25/scenario!J$65,L1426*SUMPRODUCT(Z1426:AC1426,'control variables'!$O$7:$R$7)/J1426+G$65*'key variables'!$B$25/scenario!J$65)&lt;'key variables'!$B$28,0,IF($A1426&gt;='key variables'!$B$26,L1426*SUMPRODUCT(Z1426:AC1426,'control variables'!$O$4:$R$4)/J1426+G$65*'key variables'!$B$25/scenario!J$65,L1426*SUMPRODUCT(Z1426:AC1426,'control variables'!$O$7:$R$7)/J1426+G$65*'key variables'!$B$25/scenario!J$65))</f>
        <v>6.2619922242031161E-79</v>
      </c>
      <c r="R1426" s="10">
        <f ca="1">IF(IF($A1426&gt;='key variables'!$B$26,M1426*SUMPRODUCT(Z1426:AC1426,'control variables'!$O$5:$R$5)/J1426+H$65*'key variables'!$B$25/scenario!J$65,M1426*SUMPRODUCT(Z1426:AC1426,'control variables'!$O$7:$R$7)/J1426+H$65*'key variables'!$B$25/scenario!J$65)&lt;'key variables'!$B$28,0,IF($A1426&gt;='key variables'!$B$26,M1426*SUMPRODUCT(Z1426:AC1426,'control variables'!$O$5:$R$5)/J1426+H$65*'key variables'!$B$25/scenario!J$65,M1426*SUMPRODUCT(Z1426:AC1426,'control variables'!$O$7:$R$7)/J1426+H$65*'key variables'!$B$25/scenario!J$65))</f>
        <v>1.8756036867542225E-78</v>
      </c>
      <c r="S1426" s="10">
        <f ca="1">IF(IF($A1426&gt;='key variables'!$B$26,N1426*SUMPRODUCT(Z1426:AC1426,'control variables'!$O$6:$R$6)/J1426+I$65*'key variables'!$B$25/scenario!J$65,N1426*SUMPRODUCT(Z1426:AC1426,'control variables'!$O$7:$R$7)/J1426+I$65*'key variables'!$B$25/scenario!J$65)&lt;'key variables'!$B$28,0,IF($A1426&gt;='key variables'!$B$26,N1426*SUMPRODUCT(Z1426:AC1426,'control variables'!$O$6:$R$6)/J1426+I$65*'key variables'!$B$25/scenario!J$65,N1426*SUMPRODUCT(Z1426:AC1426,'control variables'!$O$7:$R$7)/J1426+I$65*'key variables'!$B$25/scenario!J$65))</f>
        <v>8.4307457282738304E-79</v>
      </c>
      <c r="T1426" s="10">
        <f t="shared" ca="1" si="1080"/>
        <v>3.8873852605532623E-78</v>
      </c>
      <c r="U1426" s="82">
        <f ca="1">SUMPRODUCT(P1396:P1425,'control variables'!AD$7:AD$36)</f>
        <v>1.1502168532315286E-78</v>
      </c>
      <c r="V1426" s="82">
        <f ca="1">SUMPRODUCT(Q1396:Q1425,'control variables'!AE$7:AE$36)</f>
        <v>1.3276581969601225E-78</v>
      </c>
      <c r="W1426" s="82">
        <f ca="1">SUMPRODUCT(R1396:R1425,'control variables'!AF$7:AF$36)</f>
        <v>3.976626798326568E-78</v>
      </c>
      <c r="X1426" s="82">
        <f ca="1">SUMPRODUCT(S1396:S1425,'control variables'!AG$7:AG$36)</f>
        <v>1.7874740612686884E-78</v>
      </c>
      <c r="Y1426" s="82">
        <f t="shared" ca="1" si="1074"/>
        <v>8.2419759097869068E-78</v>
      </c>
      <c r="Z1426" s="10">
        <f ca="1">IF($A1426&gt;='key variables'!$B$26,SUMPRODUCT(P1396:P1425,'control variables'!V$7:V$36)*$E1426,SUMPRODUCT(P1396:P1425,'control variables'!Z$7:Z$36)*$E1426)</f>
        <v>2.806645563888198E-78</v>
      </c>
      <c r="AA1426" s="10">
        <f ca="1">IF($A1426&gt;='key variables'!$B$26,SUMPRODUCT(Q1396:Q1425,'control variables'!W$7:W$36)*$E1426,SUMPRODUCT(Q1396:Q1425,'control variables'!AA$7:AA$36)*$E1426)</f>
        <v>3.2396204058295676E-78</v>
      </c>
      <c r="AB1426" s="10">
        <f ca="1">IF($A1426&gt;='key variables'!$B$26,SUMPRODUCT(R1396:R1425,'control variables'!X$7:X$36)*$E1426,SUMPRODUCT(R1396:R1425,'control variables'!AB$7:AB$36)*$E1426)</f>
        <v>9.7033719610397544E-78</v>
      </c>
      <c r="AC1426" s="10">
        <f ca="1">IF($A1426&gt;='key variables'!$B$26,SUMPRODUCT(S1396:S1425,'control variables'!Y$7:Y$36)*$E1426,SUMPRODUCT(S1396:S1425,'control variables'!AC$7:AC$36)*$E1426)</f>
        <v>4.3616176641215911E-78</v>
      </c>
      <c r="AD1426" s="10">
        <f t="shared" ca="1" si="1075"/>
        <v>2.0111255594879113E-77</v>
      </c>
      <c r="AE1426" s="82">
        <f ca="1">SUMPRODUCT(P1396:P1425,'control variables'!AL$7:AL$36)</f>
        <v>3.8213899973192591E-78</v>
      </c>
      <c r="AF1426" s="82">
        <f ca="1">SUMPRODUCT(Q1396:Q1425,'control variables'!AM$7:AM$36)</f>
        <v>4.3993739385045903E-78</v>
      </c>
      <c r="AG1426" s="82">
        <f ca="1">SUMPRODUCT(R1396:R1425,'control variables'!AN$7:AN$36)</f>
        <v>1.2543771304501536E-77</v>
      </c>
      <c r="AH1426" s="82">
        <f ca="1">SUMPRODUCT(S1396:S1425,'control variables'!AO$7:AO$36)</f>
        <v>5.4313285502627087E-78</v>
      </c>
      <c r="AI1426" s="82">
        <f t="shared" ca="1" si="1038"/>
        <v>2.6195863790588093E-77</v>
      </c>
      <c r="AJ1426" s="10">
        <f ca="1">SUMPRODUCT(P1396:P1425,'control variables'!AP$7:AP$36)</f>
        <v>3.6513530055356358E-81</v>
      </c>
      <c r="AK1426" s="10">
        <f ca="1">SUMPRODUCT(Q1396:Q1425,'control variables'!AQ$7:AQ$36)</f>
        <v>1.053659736895404E-80</v>
      </c>
      <c r="AL1426" s="10">
        <f ca="1">SUMPRODUCT(R1396:R1425,'control variables'!AR$7:AR$36)</f>
        <v>3.787129749795233E-79</v>
      </c>
      <c r="AM1426" s="10">
        <f ca="1">SUMPRODUCT(S1396:S1425,'control variables'!AS$7:AS$36)</f>
        <v>2.8371601266290294E-79</v>
      </c>
      <c r="AN1426" s="10">
        <f t="shared" ca="1" si="1060"/>
        <v>6.7661693801691592E-79</v>
      </c>
      <c r="AO1426" s="82">
        <f ca="1">SUMPRODUCT(P1396:P1425,'control variables'!AX$7:AX$36)</f>
        <v>4.9652828657059451E-81</v>
      </c>
      <c r="AP1426" s="82">
        <f ca="1">SUMPRODUCT(Q1396:Q1425,'control variables'!AY$7:AY$36)</f>
        <v>1.1462531571084874E-80</v>
      </c>
      <c r="AQ1426" s="82">
        <f ca="1">SUMPRODUCT(R1396:R1425,'control variables'!AZ$7:AZ$36)</f>
        <v>1.0299837034850063E-79</v>
      </c>
      <c r="AR1426" s="82">
        <f ca="1">SUMPRODUCT(S1396:S1425,'control variables'!BA$7:BA$36)</f>
        <v>7.7162096037595745E-80</v>
      </c>
      <c r="AS1426" s="82">
        <f t="shared" ca="1" si="1061"/>
        <v>1.9658828082288719E-79</v>
      </c>
      <c r="AT1426" s="10">
        <f ca="1">SUMPRODUCT(P1396:P1425,'control variables'!AT$7:AT$36)</f>
        <v>-4.3820558887624842E-81</v>
      </c>
      <c r="AU1426" s="10">
        <f ca="1">SUMPRODUCT(Q1396:Q1425,'control variables'!AU$7:AU$36)</f>
        <v>4.7535666176399374E-81</v>
      </c>
      <c r="AV1426" s="10">
        <f ca="1">SUMPRODUCT(R1396:R1425,'control variables'!AV$7:AV$36)</f>
        <v>2.0469238789090124E-78</v>
      </c>
      <c r="AW1426" s="10">
        <f ca="1">SUMPRODUCT(S1396:S1425,'control variables'!AW$7:AW$36)</f>
        <v>1.5334702519234999E-78</v>
      </c>
      <c r="AX1426" s="10">
        <f t="shared" ca="1" si="1039"/>
        <v>3.5807656415613899E-78</v>
      </c>
      <c r="AY1426" s="82">
        <f ca="1">SUMPRODUCT(P1396:P1425,'control variables'!BB$7:BB$36)</f>
        <v>1.5882605449525808E-80</v>
      </c>
      <c r="AZ1426" s="82">
        <f ca="1">SUMPRODUCT(Q1396:Q1425,'control variables'!BC$7:BC$36)</f>
        <v>4.0500615573288791E-80</v>
      </c>
      <c r="BA1426" s="82">
        <f ca="1">SUMPRODUCT(R1396:R1425,'control variables'!BD$7:BD$36)</f>
        <v>2.8351675809534124E-79</v>
      </c>
      <c r="BB1426" s="82">
        <f ca="1">SUMPRODUCT(S1396:S1425,'control variables'!BE$7:BE$36)</f>
        <v>4.0289755213335001E-80</v>
      </c>
      <c r="BC1426" s="82">
        <f t="shared" ca="1" si="1062"/>
        <v>3.8018973433149086E-79</v>
      </c>
      <c r="BD1426" s="10">
        <f ca="1">SUMPRODUCT(P1396:P1425,'control variables'!BF$7:BF$36)</f>
        <v>3.3225027197927747E-81</v>
      </c>
      <c r="BE1426" s="10">
        <f ca="1">SUMPRODUCT(Q1396:Q1425,'control variables'!BG$7:BG$36)</f>
        <v>3.8350576745263993E-81</v>
      </c>
      <c r="BF1426" s="10">
        <f ca="1">SUMPRODUCT(R1396:R1425,'control variables'!BH$7:BH$36)</f>
        <v>1.1486836865518717E-79</v>
      </c>
      <c r="BG1426" s="10">
        <f ca="1">SUMPRODUCT(S1396:S1425,'control variables'!BI$7:BI$36)</f>
        <v>2.5816381552048117E-79</v>
      </c>
      <c r="BH1426" s="10">
        <f t="shared" ca="1" si="1063"/>
        <v>3.8018974456998752E-79</v>
      </c>
      <c r="BI1426" s="82">
        <f t="shared" ca="1" si="1040"/>
        <v>3.8328905468800224E-78</v>
      </c>
      <c r="BJ1426" s="82">
        <f t="shared" ca="1" si="1041"/>
        <v>4.4446281206955192E-78</v>
      </c>
      <c r="BK1426" s="82">
        <f t="shared" ca="1" si="1042"/>
        <v>1.487421194150589E-77</v>
      </c>
      <c r="BL1426" s="82">
        <f t="shared" ca="1" si="1043"/>
        <v>7.0050885573995436E-78</v>
      </c>
      <c r="BM1426" s="82">
        <f t="shared" ca="1" si="1033"/>
        <v>3.0156819166480976E-77</v>
      </c>
      <c r="BN1426" s="10">
        <f ca="1">BN1425+BI1426-INDIRECT(ADDRESS(MAX($D1426-'key variables'!$B$9*30,34),scenario!BI$4),TRUE)</f>
        <v>9439390.0751690175</v>
      </c>
      <c r="BO1426" s="10">
        <f ca="1">BO1425+BJ1426-INDIRECT(ADDRESS(MAX($D1426-'key variables'!$B$9*30,34),scenario!BJ$4),TRUE)</f>
        <v>10895583.360992203</v>
      </c>
      <c r="BP1426" s="10">
        <f ca="1">BP1425+BK1426-INDIRECT(ADDRESS(MAX($D1426-'key variables'!$B$9*30,34),scenario!BK$4),TRUE)</f>
        <v>32531162.537994072</v>
      </c>
      <c r="BQ1426" s="10">
        <f ca="1">BQ1425+BL1426-INDIRECT(ADDRESS(MAX($D1426-'key variables'!$B$9*30,34),scenario!BL$4),TRUE)</f>
        <v>14415841.516535141</v>
      </c>
      <c r="BR1426" s="10">
        <f t="shared" ca="1" si="1064"/>
        <v>67281977.490690395</v>
      </c>
      <c r="BS1426" s="82">
        <f t="shared" ca="1" si="1045"/>
        <v>-2.3433848477536824E-9</v>
      </c>
      <c r="BT1426" s="82">
        <f t="shared" ca="1" si="1046"/>
        <v>-3.4288309057018498E-10</v>
      </c>
      <c r="BU1426" s="82">
        <f t="shared" ca="1" si="1047"/>
        <v>-4.2578247660364599E-9</v>
      </c>
      <c r="BV1426" s="82">
        <f t="shared" ca="1" si="1048"/>
        <v>-2.9943922343414556E-9</v>
      </c>
      <c r="BW1426" s="82">
        <f t="shared" ca="1" si="1065"/>
        <v>-9.9384849387017825E-9</v>
      </c>
      <c r="BX1426" s="10">
        <f t="shared" ca="1" si="1049"/>
        <v>-1.8625994260191893E-12</v>
      </c>
      <c r="BY1426" s="10">
        <f t="shared" ca="1" si="1050"/>
        <v>2.8902850229962428E-12</v>
      </c>
      <c r="BZ1426" s="10">
        <f t="shared" ca="1" si="1051"/>
        <v>-3.5034723983035463E-11</v>
      </c>
      <c r="CA1426" s="10">
        <f t="shared" ca="1" si="1052"/>
        <v>-2.0257049910634696E-11</v>
      </c>
      <c r="CB1426" s="10">
        <v>0</v>
      </c>
      <c r="CC1426" s="82">
        <f t="shared" ca="1" si="1053"/>
        <v>3.9725652202851362E-13</v>
      </c>
      <c r="CD1426" s="82">
        <f t="shared" ca="1" si="1054"/>
        <v>3.4270724516460853E-13</v>
      </c>
      <c r="CE1426" s="82">
        <f t="shared" ca="1" si="1055"/>
        <v>1.8915613015532971E-10</v>
      </c>
      <c r="CF1426" s="82">
        <f t="shared" ca="1" si="1056"/>
        <v>3.7028113764059381E-11</v>
      </c>
      <c r="CG1426" s="82">
        <f t="shared" ca="1" si="1066"/>
        <v>2.269242076865822E-10</v>
      </c>
      <c r="CH1426" s="13" t="str">
        <f t="shared" ca="1" si="1067"/>
        <v/>
      </c>
      <c r="CI1426" s="81">
        <f t="shared" ca="1" si="1076"/>
        <v>0.1131775965863165</v>
      </c>
      <c r="CJ1426" s="81">
        <f t="shared" ca="1" si="1077"/>
        <v>0.13063724757458739</v>
      </c>
      <c r="CK1426" s="81">
        <f t="shared" ca="1" si="1078"/>
        <v>0.39004625943939081</v>
      </c>
      <c r="CL1426" s="81">
        <f t="shared" ca="1" si="1079"/>
        <v>0.17284488538116416</v>
      </c>
      <c r="CM1426" s="89">
        <f t="shared" ca="1" si="1068"/>
        <v>0.80670598898145884</v>
      </c>
    </row>
    <row r="1427" spans="1:91" x14ac:dyDescent="0.3">
      <c r="A1427">
        <v>1362</v>
      </c>
      <c r="B1427" s="3">
        <f t="shared" si="1081"/>
        <v>3.9722222222222223</v>
      </c>
      <c r="C1427" s="3">
        <f t="shared" si="1069"/>
        <v>45.4</v>
      </c>
      <c r="D1427" s="4">
        <f t="shared" ca="1" si="1057"/>
        <v>1427</v>
      </c>
      <c r="E1427" s="58">
        <f>(0.5*(COS(B1427*2*PI())+1)*('key variables'!$B$4-'key variables'!$B$6)+'key variables'!$B$6)/'key variables'!$B$4</f>
        <v>1</v>
      </c>
      <c r="F1427" s="10">
        <f t="shared" ca="1" si="1070"/>
        <v>11689222.907461114</v>
      </c>
      <c r="G1427" s="10">
        <f t="shared" ca="1" si="1071"/>
        <v>13492492.798713122</v>
      </c>
      <c r="H1427" s="10">
        <f t="shared" ca="1" si="1072"/>
        <v>40309474.521088287</v>
      </c>
      <c r="I1427" s="10">
        <f t="shared" ca="1" si="1073"/>
        <v>17912154.249750931</v>
      </c>
      <c r="J1427" s="10">
        <f t="shared" ca="1" si="1058"/>
        <v>83403344.477013454</v>
      </c>
      <c r="K1427" s="82">
        <f t="shared" ca="1" si="1034"/>
        <v>2249832.832292099</v>
      </c>
      <c r="L1427" s="82">
        <f t="shared" ca="1" si="1035"/>
        <v>2596909.4377209195</v>
      </c>
      <c r="M1427" s="82">
        <f t="shared" ca="1" si="1036"/>
        <v>7778311.98309422</v>
      </c>
      <c r="N1427" s="82">
        <f t="shared" ca="1" si="1037"/>
        <v>3496312.733215793</v>
      </c>
      <c r="O1427" s="82">
        <f t="shared" ca="1" si="1059"/>
        <v>16121366.986323033</v>
      </c>
      <c r="P1427" s="10">
        <f ca="1">IF(IF($A1427&gt;='key variables'!$B$26,K1427*SUMPRODUCT(Z1427:AC1427,'control variables'!$O$3:$R$3)/J1427+F$65*'key variables'!$B$25/scenario!J$65,K1427*SUMPRODUCT(Z1427:AC1427,'control variables'!$O$7:$R$7)/J1427+F$65*'key variables'!$B$25/scenario!J$65)&lt;'key variables'!$B$28,0,IF($A1427&gt;='key variables'!$B$26,K1427*SUMPRODUCT(Z1427:AC1427,'control variables'!$O$3:$R$3)/J1427+F$65*'key variables'!$B$25/scenario!J$65,K1427*SUMPRODUCT(Z1427:AC1427,'control variables'!$O$7:$R$7)/J1427+F$65*'key variables'!$B$25/scenario!J$65))</f>
        <v>4.6680039848510031E-79</v>
      </c>
      <c r="Q1427" s="10">
        <f ca="1">IF(IF($A1427&gt;='key variables'!$B$26,L1427*SUMPRODUCT(Z1427:AC1427,'control variables'!$O$4:$R$4)/J1427+G$65*'key variables'!$B$25/scenario!J$65,L1427*SUMPRODUCT(Z1427:AC1427,'control variables'!$O$7:$R$7)/J1427+G$65*'key variables'!$B$25/scenario!J$65)&lt;'key variables'!$B$28,0,IF($A1427&gt;='key variables'!$B$26,L1427*SUMPRODUCT(Z1427:AC1427,'control variables'!$O$4:$R$4)/J1427+G$65*'key variables'!$B$25/scenario!J$65,L1427*SUMPRODUCT(Z1427:AC1427,'control variables'!$O$7:$R$7)/J1427+G$65*'key variables'!$B$25/scenario!J$65))</f>
        <v>5.3881263663613215E-79</v>
      </c>
      <c r="R1427" s="10">
        <f ca="1">IF(IF($A1427&gt;='key variables'!$B$26,M1427*SUMPRODUCT(Z1427:AC1427,'control variables'!$O$5:$R$5)/J1427+H$65*'key variables'!$B$25/scenario!J$65,M1427*SUMPRODUCT(Z1427:AC1427,'control variables'!$O$7:$R$7)/J1427+H$65*'key variables'!$B$25/scenario!J$65)&lt;'key variables'!$B$28,0,IF($A1427&gt;='key variables'!$B$26,M1427*SUMPRODUCT(Z1427:AC1427,'control variables'!$O$5:$R$5)/J1427+H$65*'key variables'!$B$25/scenario!J$65,M1427*SUMPRODUCT(Z1427:AC1427,'control variables'!$O$7:$R$7)/J1427+H$65*'key variables'!$B$25/scenario!J$65))</f>
        <v>1.6138617416969072E-78</v>
      </c>
      <c r="S1427" s="10">
        <f ca="1">IF(IF($A1427&gt;='key variables'!$B$26,N1427*SUMPRODUCT(Z1427:AC1427,'control variables'!$O$6:$R$6)/J1427+I$65*'key variables'!$B$25/scenario!J$65,N1427*SUMPRODUCT(Z1427:AC1427,'control variables'!$O$7:$R$7)/J1427+I$65*'key variables'!$B$25/scenario!J$65)&lt;'key variables'!$B$28,0,IF($A1427&gt;='key variables'!$B$26,N1427*SUMPRODUCT(Z1427:AC1427,'control variables'!$O$6:$R$6)/J1427+I$65*'key variables'!$B$25/scenario!J$65,N1427*SUMPRODUCT(Z1427:AC1427,'control variables'!$O$7:$R$7)/J1427+I$65*'key variables'!$B$25/scenario!J$65))</f>
        <v>7.2542286416494386E-79</v>
      </c>
      <c r="T1427" s="10">
        <f t="shared" ca="1" si="1080"/>
        <v>3.3448976409830834E-78</v>
      </c>
      <c r="U1427" s="82">
        <f ca="1">SUMPRODUCT(P1397:P1426,'control variables'!AD$7:AD$36)</f>
        <v>9.89703201798311E-79</v>
      </c>
      <c r="V1427" s="82">
        <f ca="1">SUMPRODUCT(Q1397:Q1426,'control variables'!AE$7:AE$36)</f>
        <v>1.1423824687784434E-78</v>
      </c>
      <c r="W1427" s="82">
        <f ca="1">SUMPRODUCT(R1397:R1426,'control variables'!AF$7:AF$36)</f>
        <v>3.4216854531417247E-78</v>
      </c>
      <c r="X1427" s="82">
        <f ca="1">SUMPRODUCT(S1397:S1426,'control variables'!AG$7:AG$36)</f>
        <v>1.5380306736063391E-78</v>
      </c>
      <c r="Y1427" s="82">
        <f t="shared" ca="1" si="1074"/>
        <v>7.0918017973248184E-78</v>
      </c>
      <c r="Z1427" s="10">
        <f ca="1">IF($A1427&gt;='key variables'!$B$26,SUMPRODUCT(P1397:P1426,'control variables'!V$7:V$36)*$E1427,SUMPRODUCT(P1397:P1426,'control variables'!Z$7:Z$36)*$E1427)</f>
        <v>2.4149760048195369E-78</v>
      </c>
      <c r="AA1427" s="10">
        <f ca="1">IF($A1427&gt;='key variables'!$B$26,SUMPRODUCT(Q1397:Q1426,'control variables'!W$7:W$36)*$E1427,SUMPRODUCT(Q1397:Q1426,'control variables'!AA$7:AA$36)*$E1427)</f>
        <v>2.787528872710122E-78</v>
      </c>
      <c r="AB1427" s="10">
        <f ca="1">IF($A1427&gt;='key variables'!$B$26,SUMPRODUCT(R1397:R1426,'control variables'!X$7:X$36)*$E1427,SUMPRODUCT(R1397:R1426,'control variables'!AB$7:AB$36)*$E1427)</f>
        <v>8.3492588993980843E-78</v>
      </c>
      <c r="AC1427" s="10">
        <f ca="1">IF($A1427&gt;='key variables'!$B$26,SUMPRODUCT(S1397:S1426,'control variables'!Y$7:Y$36)*$E1427,SUMPRODUCT(S1397:S1426,'control variables'!AC$7:AC$36)*$E1427)</f>
        <v>3.7529505458674524E-78</v>
      </c>
      <c r="AD1427" s="10">
        <f t="shared" ca="1" si="1075"/>
        <v>1.7304714322795196E-77</v>
      </c>
      <c r="AE1427" s="82">
        <f ca="1">SUMPRODUCT(P1397:P1426,'control variables'!AL$7:AL$36)</f>
        <v>3.2881120677733777E-78</v>
      </c>
      <c r="AF1427" s="82">
        <f ca="1">SUMPRODUCT(Q1397:Q1426,'control variables'!AM$7:AM$36)</f>
        <v>3.7854379029600264E-78</v>
      </c>
      <c r="AG1427" s="82">
        <f ca="1">SUMPRODUCT(R1397:R1426,'control variables'!AN$7:AN$36)</f>
        <v>1.0793278317746917E-77</v>
      </c>
      <c r="AH1427" s="82">
        <f ca="1">SUMPRODUCT(S1397:S1426,'control variables'!AO$7:AO$36)</f>
        <v>4.673382450545228E-78</v>
      </c>
      <c r="AI1427" s="82">
        <f t="shared" ca="1" si="1038"/>
        <v>2.2540210739025549E-77</v>
      </c>
      <c r="AJ1427" s="10">
        <f ca="1">SUMPRODUCT(P1397:P1426,'control variables'!AP$7:AP$36)</f>
        <v>3.1418038696978543E-81</v>
      </c>
      <c r="AK1427" s="10">
        <f ca="1">SUMPRODUCT(Q1397:Q1426,'control variables'!AQ$7:AQ$36)</f>
        <v>9.06620705723079E-81</v>
      </c>
      <c r="AL1427" s="10">
        <f ca="1">SUMPRODUCT(R1397:R1426,'control variables'!AR$7:AR$36)</f>
        <v>3.258632864287821E-79</v>
      </c>
      <c r="AM1427" s="10">
        <f ca="1">SUMPRODUCT(S1397:S1426,'control variables'!AS$7:AS$36)</f>
        <v>2.4412322367302666E-79</v>
      </c>
      <c r="AN1427" s="10">
        <f t="shared" ca="1" si="1060"/>
        <v>5.8219452102873738E-79</v>
      </c>
      <c r="AO1427" s="82">
        <f ca="1">SUMPRODUCT(P1397:P1426,'control variables'!AX$7:AX$36)</f>
        <v>4.2723738017028431E-81</v>
      </c>
      <c r="AP1427" s="82">
        <f ca="1">SUMPRODUCT(Q1397:Q1426,'control variables'!AY$7:AY$36)</f>
        <v>9.8629264253471818E-81</v>
      </c>
      <c r="AQ1427" s="82">
        <f ca="1">SUMPRODUCT(R1397:R1426,'control variables'!AZ$7:AZ$36)</f>
        <v>8.8624868108587943E-80</v>
      </c>
      <c r="AR1427" s="82">
        <f ca="1">SUMPRODUCT(S1397:S1426,'control variables'!BA$7:BA$36)</f>
        <v>6.6394065859253358E-80</v>
      </c>
      <c r="AS1427" s="82">
        <f t="shared" ca="1" si="1061"/>
        <v>1.6915423419489134E-79</v>
      </c>
      <c r="AT1427" s="10">
        <f ca="1">SUMPRODUCT(P1397:P1426,'control variables'!AT$7:AT$36)</f>
        <v>-3.7705366004530167E-81</v>
      </c>
      <c r="AU1427" s="10">
        <f ca="1">SUMPRODUCT(Q1397:Q1426,'control variables'!AU$7:AU$36)</f>
        <v>4.0902027197934083E-81</v>
      </c>
      <c r="AV1427" s="10">
        <f ca="1">SUMPRODUCT(R1397:R1426,'control variables'!AV$7:AV$36)</f>
        <v>1.7612740685393891E-78</v>
      </c>
      <c r="AW1427" s="10">
        <f ca="1">SUMPRODUCT(S1397:S1426,'control variables'!AW$7:AW$36)</f>
        <v>1.3194732922989564E-78</v>
      </c>
      <c r="AX1427" s="10">
        <f t="shared" ca="1" si="1039"/>
        <v>3.081067026957686E-78</v>
      </c>
      <c r="AY1427" s="82">
        <f ca="1">SUMPRODUCT(P1397:P1426,'control variables'!BB$7:BB$36)</f>
        <v>1.3666175575616335E-80</v>
      </c>
      <c r="AZ1427" s="82">
        <f ca="1">SUMPRODUCT(Q1397:Q1426,'control variables'!BC$7:BC$36)</f>
        <v>3.4848723347316476E-80</v>
      </c>
      <c r="BA1427" s="82">
        <f ca="1">SUMPRODUCT(R1397:R1426,'control variables'!BD$7:BD$36)</f>
        <v>2.4395177523446935E-79</v>
      </c>
      <c r="BB1427" s="82">
        <f ca="1">SUMPRODUCT(S1397:S1426,'control variables'!BE$7:BE$36)</f>
        <v>3.4667288713671257E-80</v>
      </c>
      <c r="BC1427" s="82">
        <f t="shared" ca="1" si="1062"/>
        <v>3.2713396287107343E-79</v>
      </c>
      <c r="BD1427" s="10">
        <f ca="1">SUMPRODUCT(P1397:P1426,'control variables'!BF$7:BF$36)</f>
        <v>2.8588448956595155E-81</v>
      </c>
      <c r="BE1427" s="10">
        <f ca="1">SUMPRODUCT(Q1397:Q1426,'control variables'!BG$7:BG$36)</f>
        <v>3.2998724100558346E-81</v>
      </c>
      <c r="BF1427" s="10">
        <f ca="1">SUMPRODUCT(R1397:R1426,'control variables'!BH$7:BH$36)</f>
        <v>9.8838398971453428E-80</v>
      </c>
      <c r="BG1427" s="10">
        <f ca="1">SUMPRODUCT(S1397:S1426,'control variables'!BI$7:BI$36)</f>
        <v>2.2213685540361115E-79</v>
      </c>
      <c r="BH1427" s="10">
        <f t="shared" ca="1" si="1063"/>
        <v>3.2713397168077993E-79</v>
      </c>
      <c r="BI1427" s="82">
        <f t="shared" ca="1" si="1040"/>
        <v>3.2980077067485411E-78</v>
      </c>
      <c r="BJ1427" s="82">
        <f t="shared" ca="1" si="1041"/>
        <v>3.8243768290271367E-78</v>
      </c>
      <c r="BK1427" s="82">
        <f t="shared" ca="1" si="1042"/>
        <v>1.2798504161520774E-77</v>
      </c>
      <c r="BL1427" s="82">
        <f t="shared" ca="1" si="1043"/>
        <v>6.027523031557856E-78</v>
      </c>
      <c r="BM1427" s="82">
        <f t="shared" ca="1" si="1033"/>
        <v>2.594841172885431E-77</v>
      </c>
      <c r="BN1427" s="10">
        <f ca="1">BN1426+BI1427-INDIRECT(ADDRESS(MAX($D1427-'key variables'!$B$9*30,34),scenario!BI$4),TRUE)</f>
        <v>9439390.0751690175</v>
      </c>
      <c r="BO1427" s="10">
        <f ca="1">BO1426+BJ1427-INDIRECT(ADDRESS(MAX($D1427-'key variables'!$B$9*30,34),scenario!BJ$4),TRUE)</f>
        <v>10895583.360992203</v>
      </c>
      <c r="BP1427" s="10">
        <f ca="1">BP1426+BK1427-INDIRECT(ADDRESS(MAX($D1427-'key variables'!$B$9*30,34),scenario!BK$4),TRUE)</f>
        <v>32531162.537994072</v>
      </c>
      <c r="BQ1427" s="10">
        <f ca="1">BQ1426+BL1427-INDIRECT(ADDRESS(MAX($D1427-'key variables'!$B$9*30,34),scenario!BL$4),TRUE)</f>
        <v>14415841.516535141</v>
      </c>
      <c r="BR1427" s="10">
        <f t="shared" ca="1" si="1064"/>
        <v>67281977.490690395</v>
      </c>
      <c r="BS1427" s="82">
        <f t="shared" ca="1" si="1045"/>
        <v>-2.3433848477536824E-9</v>
      </c>
      <c r="BT1427" s="82">
        <f t="shared" ca="1" si="1046"/>
        <v>-3.4288309057018498E-10</v>
      </c>
      <c r="BU1427" s="82">
        <f t="shared" ca="1" si="1047"/>
        <v>-4.2578247660364599E-9</v>
      </c>
      <c r="BV1427" s="82">
        <f t="shared" ca="1" si="1048"/>
        <v>-2.9943922343414556E-9</v>
      </c>
      <c r="BW1427" s="82">
        <f t="shared" ca="1" si="1065"/>
        <v>-9.9384849387017825E-9</v>
      </c>
      <c r="BX1427" s="10">
        <f t="shared" ca="1" si="1049"/>
        <v>-1.8625994260191893E-12</v>
      </c>
      <c r="BY1427" s="10">
        <f t="shared" ca="1" si="1050"/>
        <v>2.8902850229962428E-12</v>
      </c>
      <c r="BZ1427" s="10">
        <f t="shared" ca="1" si="1051"/>
        <v>-3.5034723983035463E-11</v>
      </c>
      <c r="CA1427" s="10">
        <f t="shared" ca="1" si="1052"/>
        <v>-2.0257049910634696E-11</v>
      </c>
      <c r="CB1427" s="10">
        <v>0</v>
      </c>
      <c r="CC1427" s="82">
        <f t="shared" ca="1" si="1053"/>
        <v>3.9725652202851362E-13</v>
      </c>
      <c r="CD1427" s="82">
        <f t="shared" ca="1" si="1054"/>
        <v>3.4270724516460853E-13</v>
      </c>
      <c r="CE1427" s="82">
        <f t="shared" ca="1" si="1055"/>
        <v>1.8915613015532971E-10</v>
      </c>
      <c r="CF1427" s="82">
        <f t="shared" ca="1" si="1056"/>
        <v>3.7028113764059381E-11</v>
      </c>
      <c r="CG1427" s="82">
        <f t="shared" ca="1" si="1066"/>
        <v>2.269242076865822E-10</v>
      </c>
      <c r="CH1427" s="13" t="str">
        <f t="shared" ca="1" si="1067"/>
        <v/>
      </c>
      <c r="CI1427" s="81">
        <f t="shared" ca="1" si="1076"/>
        <v>0.1131775965863165</v>
      </c>
      <c r="CJ1427" s="81">
        <f t="shared" ca="1" si="1077"/>
        <v>0.13063724757458739</v>
      </c>
      <c r="CK1427" s="81">
        <f t="shared" ca="1" si="1078"/>
        <v>0.39004625943939081</v>
      </c>
      <c r="CL1427" s="81">
        <f t="shared" ca="1" si="1079"/>
        <v>0.17284488538116416</v>
      </c>
      <c r="CM1427" s="89">
        <f t="shared" ca="1" si="1068"/>
        <v>0.80670598898145884</v>
      </c>
    </row>
    <row r="1428" spans="1:91" x14ac:dyDescent="0.3">
      <c r="A1428">
        <v>1363</v>
      </c>
      <c r="B1428" s="3">
        <f t="shared" si="1081"/>
        <v>3.9750000000000001</v>
      </c>
      <c r="C1428" s="3">
        <f t="shared" si="1069"/>
        <v>45.43333333333333</v>
      </c>
      <c r="D1428" s="4">
        <f t="shared" ca="1" si="1057"/>
        <v>1428</v>
      </c>
      <c r="E1428" s="58">
        <f>(0.5*(COS(B1428*2*PI())+1)*('key variables'!$B$4-'key variables'!$B$6)+'key variables'!$B$6)/'key variables'!$B$4</f>
        <v>1</v>
      </c>
      <c r="F1428" s="10">
        <f t="shared" ca="1" si="1070"/>
        <v>11689222.907461114</v>
      </c>
      <c r="G1428" s="10">
        <f t="shared" ca="1" si="1071"/>
        <v>13492492.798713122</v>
      </c>
      <c r="H1428" s="10">
        <f t="shared" ca="1" si="1072"/>
        <v>40309474.521088287</v>
      </c>
      <c r="I1428" s="10">
        <f t="shared" ca="1" si="1073"/>
        <v>17912154.249750931</v>
      </c>
      <c r="J1428" s="10">
        <f t="shared" ca="1" si="1058"/>
        <v>83403344.477013454</v>
      </c>
      <c r="K1428" s="82">
        <f t="shared" ca="1" si="1034"/>
        <v>2249832.832292099</v>
      </c>
      <c r="L1428" s="82">
        <f t="shared" ca="1" si="1035"/>
        <v>2596909.4377209195</v>
      </c>
      <c r="M1428" s="82">
        <f t="shared" ca="1" si="1036"/>
        <v>7778311.98309422</v>
      </c>
      <c r="N1428" s="82">
        <f t="shared" ca="1" si="1037"/>
        <v>3496312.733215793</v>
      </c>
      <c r="O1428" s="82">
        <f t="shared" ca="1" si="1059"/>
        <v>16121366.986323033</v>
      </c>
      <c r="P1428" s="10">
        <f ca="1">IF(IF($A1428&gt;='key variables'!$B$26,K1428*SUMPRODUCT(Z1428:AC1428,'control variables'!$O$3:$R$3)/J1428+F$65*'key variables'!$B$25/scenario!J$65,K1428*SUMPRODUCT(Z1428:AC1428,'control variables'!$O$7:$R$7)/J1428+F$65*'key variables'!$B$25/scenario!J$65)&lt;'key variables'!$B$28,0,IF($A1428&gt;='key variables'!$B$26,K1428*SUMPRODUCT(Z1428:AC1428,'control variables'!$O$3:$R$3)/J1428+F$65*'key variables'!$B$25/scenario!J$65,K1428*SUMPRODUCT(Z1428:AC1428,'control variables'!$O$7:$R$7)/J1428+F$65*'key variables'!$B$25/scenario!J$65))</f>
        <v>4.0165804185833459E-79</v>
      </c>
      <c r="Q1428" s="10">
        <f ca="1">IF(IF($A1428&gt;='key variables'!$B$26,L1428*SUMPRODUCT(Z1428:AC1428,'control variables'!$O$4:$R$4)/J1428+G$65*'key variables'!$B$25/scenario!J$65,L1428*SUMPRODUCT(Z1428:AC1428,'control variables'!$O$7:$R$7)/J1428+G$65*'key variables'!$B$25/scenario!J$65)&lt;'key variables'!$B$28,0,IF($A1428&gt;='key variables'!$B$26,L1428*SUMPRODUCT(Z1428:AC1428,'control variables'!$O$4:$R$4)/J1428+G$65*'key variables'!$B$25/scenario!J$65,L1428*SUMPRODUCT(Z1428:AC1428,'control variables'!$O$7:$R$7)/J1428+G$65*'key variables'!$B$25/scenario!J$65))</f>
        <v>4.6362091648193619E-79</v>
      </c>
      <c r="R1428" s="10">
        <f ca="1">IF(IF($A1428&gt;='key variables'!$B$26,M1428*SUMPRODUCT(Z1428:AC1428,'control variables'!$O$5:$R$5)/J1428+H$65*'key variables'!$B$25/scenario!J$65,M1428*SUMPRODUCT(Z1428:AC1428,'control variables'!$O$7:$R$7)/J1428+H$65*'key variables'!$B$25/scenario!J$65)&lt;'key variables'!$B$28,0,IF($A1428&gt;='key variables'!$B$26,M1428*SUMPRODUCT(Z1428:AC1428,'control variables'!$O$5:$R$5)/J1428+H$65*'key variables'!$B$25/scenario!J$65,M1428*SUMPRODUCT(Z1428:AC1428,'control variables'!$O$7:$R$7)/J1428+H$65*'key variables'!$B$25/scenario!J$65))</f>
        <v>1.3886460875006121E-78</v>
      </c>
      <c r="S1428" s="10">
        <f ca="1">IF(IF($A1428&gt;='key variables'!$B$26,N1428*SUMPRODUCT(Z1428:AC1428,'control variables'!$O$6:$R$6)/J1428+I$65*'key variables'!$B$25/scenario!J$65,N1428*SUMPRODUCT(Z1428:AC1428,'control variables'!$O$7:$R$7)/J1428+I$65*'key variables'!$B$25/scenario!J$65)&lt;'key variables'!$B$28,0,IF($A1428&gt;='key variables'!$B$26,N1428*SUMPRODUCT(Z1428:AC1428,'control variables'!$O$6:$R$6)/J1428+I$65*'key variables'!$B$25/scenario!J$65,N1428*SUMPRODUCT(Z1428:AC1428,'control variables'!$O$7:$R$7)/J1428+I$65*'key variables'!$B$25/scenario!J$65))</f>
        <v>6.2418954243685438E-79</v>
      </c>
      <c r="T1428" s="10">
        <f t="shared" ca="1" si="1080"/>
        <v>2.8781145882777374E-78</v>
      </c>
      <c r="U1428" s="82">
        <f ca="1">SUMPRODUCT(P1398:P1427,'control variables'!AD$7:AD$36)</f>
        <v>8.515893545620488E-79</v>
      </c>
      <c r="V1428" s="82">
        <f ca="1">SUMPRODUCT(Q1398:Q1427,'control variables'!AE$7:AE$36)</f>
        <v>9.8296211175467851E-79</v>
      </c>
      <c r="W1428" s="82">
        <f ca="1">SUMPRODUCT(R1398:R1427,'control variables'!AF$7:AF$36)</f>
        <v>2.9441866018628102E-78</v>
      </c>
      <c r="X1428" s="82">
        <f ca="1">SUMPRODUCT(S1398:S1427,'control variables'!AG$7:AG$36)</f>
        <v>1.3233973036089764E-78</v>
      </c>
      <c r="Y1428" s="82">
        <f t="shared" ca="1" si="1074"/>
        <v>6.1021353717885131E-78</v>
      </c>
      <c r="Z1428" s="10">
        <f ca="1">IF($A1428&gt;='key variables'!$B$26,SUMPRODUCT(P1398:P1427,'control variables'!V$7:V$36)*$E1428,SUMPRODUCT(P1398:P1427,'control variables'!Z$7:Z$36)*$E1428)</f>
        <v>2.0779642356317314E-78</v>
      </c>
      <c r="AA1428" s="10">
        <f ca="1">IF($A1428&gt;='key variables'!$B$26,SUMPRODUCT(Q1398:Q1427,'control variables'!W$7:W$36)*$E1428,SUMPRODUCT(Q1398:Q1427,'control variables'!AA$7:AA$36)*$E1428)</f>
        <v>2.3985270626799943E-78</v>
      </c>
      <c r="AB1428" s="10">
        <f ca="1">IF($A1428&gt;='key variables'!$B$26,SUMPRODUCT(R1398:R1427,'control variables'!X$7:X$36)*$E1428,SUMPRODUCT(R1398:R1427,'control variables'!AB$7:AB$36)*$E1428)</f>
        <v>7.1841133627642996E-78</v>
      </c>
      <c r="AC1428" s="10">
        <f ca="1">IF($A1428&gt;='key variables'!$B$26,SUMPRODUCT(S1398:S1427,'control variables'!Y$7:Y$36)*$E1428,SUMPRODUCT(S1398:S1427,'control variables'!AC$7:AC$36)*$E1428)</f>
        <v>3.2292233947019722E-78</v>
      </c>
      <c r="AD1428" s="10">
        <f t="shared" ca="1" si="1075"/>
        <v>1.4889828055777997E-77</v>
      </c>
      <c r="AE1428" s="82">
        <f ca="1">SUMPRODUCT(P1398:P1427,'control variables'!AL$7:AL$36)</f>
        <v>2.8292534857267694E-78</v>
      </c>
      <c r="AF1428" s="82">
        <f ca="1">SUMPRODUCT(Q1398:Q1427,'control variables'!AM$7:AM$36)</f>
        <v>3.2571771159869222E-78</v>
      </c>
      <c r="AG1428" s="82">
        <f ca="1">SUMPRODUCT(R1398:R1427,'control variables'!AN$7:AN$36)</f>
        <v>9.2870679811054662E-78</v>
      </c>
      <c r="AH1428" s="82">
        <f ca="1">SUMPRODUCT(S1398:S1427,'control variables'!AO$7:AO$36)</f>
        <v>4.0212083152302984E-78</v>
      </c>
      <c r="AI1428" s="82">
        <f t="shared" ca="1" si="1038"/>
        <v>1.9394706898049457E-77</v>
      </c>
      <c r="AJ1428" s="10">
        <f ca="1">SUMPRODUCT(P1398:P1427,'control variables'!AP$7:AP$36)</f>
        <v>2.703362709845796E-81</v>
      </c>
      <c r="AK1428" s="10">
        <f ca="1">SUMPRODUCT(Q1398:Q1427,'control variables'!AQ$7:AQ$36)</f>
        <v>7.8010108506918191E-81</v>
      </c>
      <c r="AL1428" s="10">
        <f ca="1">SUMPRODUCT(R1398:R1427,'control variables'!AR$7:AR$36)</f>
        <v>2.8038881278865047E-79</v>
      </c>
      <c r="AM1428" s="10">
        <f ca="1">SUMPRODUCT(S1398:S1427,'control variables'!AS$7:AS$36)</f>
        <v>2.1005563900730448E-79</v>
      </c>
      <c r="AN1428" s="10">
        <f t="shared" ca="1" si="1060"/>
        <v>5.0094882535649255E-79</v>
      </c>
      <c r="AO1428" s="82">
        <f ca="1">SUMPRODUCT(P1398:P1427,'control variables'!AX$7:AX$36)</f>
        <v>3.6761607334694396E-81</v>
      </c>
      <c r="AP1428" s="82">
        <f ca="1">SUMPRODUCT(Q1398:Q1427,'control variables'!AY$7:AY$36)</f>
        <v>8.4865474148137874E-81</v>
      </c>
      <c r="AQ1428" s="82">
        <f ca="1">SUMPRODUCT(R1398:R1427,'control variables'!AZ$7:AZ$36)</f>
        <v>7.6257199222559839E-80</v>
      </c>
      <c r="AR1428" s="82">
        <f ca="1">SUMPRODUCT(S1398:S1427,'control variables'!BA$7:BA$36)</f>
        <v>5.7128722620171926E-80</v>
      </c>
      <c r="AS1428" s="82">
        <f t="shared" ca="1" si="1061"/>
        <v>1.45548629991015E-79</v>
      </c>
      <c r="AT1428" s="10">
        <f ca="1">SUMPRODUCT(P1398:P1427,'control variables'!AT$7:AT$36)</f>
        <v>-3.2443553017692649E-81</v>
      </c>
      <c r="AU1428" s="10">
        <f ca="1">SUMPRODUCT(Q1398:Q1427,'control variables'!AU$7:AU$36)</f>
        <v>3.5194117669295288E-81</v>
      </c>
      <c r="AV1428" s="10">
        <f ca="1">SUMPRODUCT(R1398:R1427,'control variables'!AV$7:AV$36)</f>
        <v>1.5154869101251926E-78</v>
      </c>
      <c r="AW1428" s="10">
        <f ca="1">SUMPRODUCT(S1398:S1427,'control variables'!AW$7:AW$36)</f>
        <v>1.1353397738928562E-78</v>
      </c>
      <c r="AX1428" s="10">
        <f t="shared" ca="1" si="1039"/>
        <v>2.6511017404832093E-78</v>
      </c>
      <c r="AY1428" s="82">
        <f ca="1">SUMPRODUCT(P1398:P1427,'control variables'!BB$7:BB$36)</f>
        <v>1.1759050204772828E-80</v>
      </c>
      <c r="AZ1428" s="82">
        <f ca="1">SUMPRODUCT(Q1398:Q1427,'control variables'!BC$7:BC$36)</f>
        <v>2.9985557052588382E-80</v>
      </c>
      <c r="BA1428" s="82">
        <f ca="1">SUMPRODUCT(R1398:R1427,'control variables'!BD$7:BD$36)</f>
        <v>2.099081163309442E-79</v>
      </c>
      <c r="BB1428" s="82">
        <f ca="1">SUMPRODUCT(S1398:S1427,'control variables'!BE$7:BE$36)</f>
        <v>2.9829441762387858E-80</v>
      </c>
      <c r="BC1428" s="82">
        <f t="shared" ca="1" si="1062"/>
        <v>2.814821653506933E-79</v>
      </c>
      <c r="BD1428" s="10">
        <f ca="1">SUMPRODUCT(P1398:P1427,'control variables'!BF$7:BF$36)</f>
        <v>2.4598908794717917E-81</v>
      </c>
      <c r="BE1428" s="10">
        <f ca="1">SUMPRODUCT(Q1398:Q1427,'control variables'!BG$7:BG$36)</f>
        <v>2.8393726631483927E-81</v>
      </c>
      <c r="BF1428" s="10">
        <f ca="1">SUMPRODUCT(R1398:R1427,'control variables'!BH$7:BH$36)</f>
        <v>8.5045423954482703E-80</v>
      </c>
      <c r="BG1428" s="10">
        <f ca="1">SUMPRODUCT(S1398:S1427,'control variables'!BI$7:BI$36)</f>
        <v>1.9113748543389552E-79</v>
      </c>
      <c r="BH1428" s="10">
        <f t="shared" ca="1" si="1063"/>
        <v>2.8148217293099842E-79</v>
      </c>
      <c r="BI1428" s="82">
        <f t="shared" ca="1" si="1040"/>
        <v>2.8377681806297728E-78</v>
      </c>
      <c r="BJ1428" s="82">
        <f t="shared" ca="1" si="1041"/>
        <v>3.2906820848064401E-78</v>
      </c>
      <c r="BK1428" s="82">
        <f t="shared" ca="1" si="1042"/>
        <v>1.1012463007561603E-77</v>
      </c>
      <c r="BL1428" s="82">
        <f t="shared" ca="1" si="1043"/>
        <v>5.1863775308855432E-78</v>
      </c>
      <c r="BM1428" s="82">
        <f t="shared" ca="1" si="1033"/>
        <v>2.2327290803883359E-77</v>
      </c>
      <c r="BN1428" s="10">
        <f ca="1">BN1427+BI1428-INDIRECT(ADDRESS(MAX($D1428-'key variables'!$B$9*30,34),scenario!BI$4),TRUE)</f>
        <v>9439390.0751690175</v>
      </c>
      <c r="BO1428" s="10">
        <f ca="1">BO1427+BJ1428-INDIRECT(ADDRESS(MAX($D1428-'key variables'!$B$9*30,34),scenario!BJ$4),TRUE)</f>
        <v>10895583.360992203</v>
      </c>
      <c r="BP1428" s="10">
        <f ca="1">BP1427+BK1428-INDIRECT(ADDRESS(MAX($D1428-'key variables'!$B$9*30,34),scenario!BK$4),TRUE)</f>
        <v>32531162.537994072</v>
      </c>
      <c r="BQ1428" s="10">
        <f ca="1">BQ1427+BL1428-INDIRECT(ADDRESS(MAX($D1428-'key variables'!$B$9*30,34),scenario!BL$4),TRUE)</f>
        <v>14415841.516535141</v>
      </c>
      <c r="BR1428" s="10">
        <f t="shared" ca="1" si="1064"/>
        <v>67281977.490690395</v>
      </c>
      <c r="BS1428" s="82">
        <f t="shared" ca="1" si="1045"/>
        <v>-2.3433848477536824E-9</v>
      </c>
      <c r="BT1428" s="82">
        <f t="shared" ca="1" si="1046"/>
        <v>-3.4288309057018498E-10</v>
      </c>
      <c r="BU1428" s="82">
        <f t="shared" ca="1" si="1047"/>
        <v>-4.2578247660364599E-9</v>
      </c>
      <c r="BV1428" s="82">
        <f t="shared" ca="1" si="1048"/>
        <v>-2.9943922343414556E-9</v>
      </c>
      <c r="BW1428" s="82">
        <f t="shared" ca="1" si="1065"/>
        <v>-9.9384849387017825E-9</v>
      </c>
      <c r="BX1428" s="10">
        <f t="shared" ca="1" si="1049"/>
        <v>-1.8625994260191893E-12</v>
      </c>
      <c r="BY1428" s="10">
        <f t="shared" ca="1" si="1050"/>
        <v>2.8902850229962428E-12</v>
      </c>
      <c r="BZ1428" s="10">
        <f t="shared" ca="1" si="1051"/>
        <v>-3.5034723983035463E-11</v>
      </c>
      <c r="CA1428" s="10">
        <f t="shared" ca="1" si="1052"/>
        <v>-2.0257049910634696E-11</v>
      </c>
      <c r="CB1428" s="10">
        <v>0</v>
      </c>
      <c r="CC1428" s="82">
        <f t="shared" ca="1" si="1053"/>
        <v>3.9725652202851362E-13</v>
      </c>
      <c r="CD1428" s="82">
        <f t="shared" ca="1" si="1054"/>
        <v>3.4270724516460853E-13</v>
      </c>
      <c r="CE1428" s="82">
        <f t="shared" ca="1" si="1055"/>
        <v>1.8915613015532971E-10</v>
      </c>
      <c r="CF1428" s="82">
        <f t="shared" ca="1" si="1056"/>
        <v>3.7028113764059381E-11</v>
      </c>
      <c r="CG1428" s="82">
        <f t="shared" ca="1" si="1066"/>
        <v>2.269242076865822E-10</v>
      </c>
      <c r="CH1428" s="13" t="str">
        <f t="shared" ca="1" si="1067"/>
        <v/>
      </c>
      <c r="CI1428" s="81">
        <f t="shared" ca="1" si="1076"/>
        <v>0.1131775965863165</v>
      </c>
      <c r="CJ1428" s="81">
        <f t="shared" ca="1" si="1077"/>
        <v>0.13063724757458739</v>
      </c>
      <c r="CK1428" s="81">
        <f t="shared" ca="1" si="1078"/>
        <v>0.39004625943939081</v>
      </c>
      <c r="CL1428" s="81">
        <f t="shared" ca="1" si="1079"/>
        <v>0.17284488538116416</v>
      </c>
      <c r="CM1428" s="89">
        <f t="shared" ca="1" si="1068"/>
        <v>0.80670598898145884</v>
      </c>
    </row>
    <row r="1429" spans="1:91" x14ac:dyDescent="0.3">
      <c r="A1429">
        <v>1364</v>
      </c>
      <c r="B1429" s="3">
        <f t="shared" si="1081"/>
        <v>3.9777777777777779</v>
      </c>
      <c r="C1429" s="3">
        <f t="shared" si="1069"/>
        <v>45.466666666666669</v>
      </c>
      <c r="D1429" s="4">
        <f t="shared" ca="1" si="1057"/>
        <v>1429</v>
      </c>
      <c r="E1429" s="58">
        <f>(0.5*(COS(B1429*2*PI())+1)*('key variables'!$B$4-'key variables'!$B$6)+'key variables'!$B$6)/'key variables'!$B$4</f>
        <v>1</v>
      </c>
      <c r="F1429" s="10">
        <f t="shared" ca="1" si="1070"/>
        <v>11689222.907461114</v>
      </c>
      <c r="G1429" s="10">
        <f t="shared" ca="1" si="1071"/>
        <v>13492492.798713122</v>
      </c>
      <c r="H1429" s="10">
        <f t="shared" ca="1" si="1072"/>
        <v>40309474.521088287</v>
      </c>
      <c r="I1429" s="10">
        <f t="shared" ca="1" si="1073"/>
        <v>17912154.249750931</v>
      </c>
      <c r="J1429" s="10">
        <f t="shared" ca="1" si="1058"/>
        <v>83403344.477013454</v>
      </c>
      <c r="K1429" s="82">
        <f t="shared" ca="1" si="1034"/>
        <v>2249832.832292099</v>
      </c>
      <c r="L1429" s="82">
        <f t="shared" ca="1" si="1035"/>
        <v>2596909.4377209195</v>
      </c>
      <c r="M1429" s="82">
        <f t="shared" ca="1" si="1036"/>
        <v>7778311.98309422</v>
      </c>
      <c r="N1429" s="82">
        <f t="shared" ca="1" si="1037"/>
        <v>3496312.733215793</v>
      </c>
      <c r="O1429" s="82">
        <f t="shared" ca="1" si="1059"/>
        <v>16121366.986323033</v>
      </c>
      <c r="P1429" s="10">
        <f ca="1">IF(IF($A1429&gt;='key variables'!$B$26,K1429*SUMPRODUCT(Z1429:AC1429,'control variables'!$O$3:$R$3)/J1429+F$65*'key variables'!$B$25/scenario!J$65,K1429*SUMPRODUCT(Z1429:AC1429,'control variables'!$O$7:$R$7)/J1429+F$65*'key variables'!$B$25/scenario!J$65)&lt;'key variables'!$B$28,0,IF($A1429&gt;='key variables'!$B$26,K1429*SUMPRODUCT(Z1429:AC1429,'control variables'!$O$3:$R$3)/J1429+F$65*'key variables'!$B$25/scenario!J$65,K1429*SUMPRODUCT(Z1429:AC1429,'control variables'!$O$7:$R$7)/J1429+F$65*'key variables'!$B$25/scenario!J$65))</f>
        <v>3.4560635147919883E-79</v>
      </c>
      <c r="Q1429" s="10">
        <f ca="1">IF(IF($A1429&gt;='key variables'!$B$26,L1429*SUMPRODUCT(Z1429:AC1429,'control variables'!$O$4:$R$4)/J1429+G$65*'key variables'!$B$25/scenario!J$65,L1429*SUMPRODUCT(Z1429:AC1429,'control variables'!$O$7:$R$7)/J1429+G$65*'key variables'!$B$25/scenario!J$65)&lt;'key variables'!$B$28,0,IF($A1429&gt;='key variables'!$B$26,L1429*SUMPRODUCT(Z1429:AC1429,'control variables'!$O$4:$R$4)/J1429+G$65*'key variables'!$B$25/scenario!J$65,L1429*SUMPRODUCT(Z1429:AC1429,'control variables'!$O$7:$R$7)/J1429+G$65*'key variables'!$B$25/scenario!J$65))</f>
        <v>3.9892225902768762E-79</v>
      </c>
      <c r="R1429" s="10">
        <f ca="1">IF(IF($A1429&gt;='key variables'!$B$26,M1429*SUMPRODUCT(Z1429:AC1429,'control variables'!$O$5:$R$5)/J1429+H$65*'key variables'!$B$25/scenario!J$65,M1429*SUMPRODUCT(Z1429:AC1429,'control variables'!$O$7:$R$7)/J1429+H$65*'key variables'!$B$25/scenario!J$65)&lt;'key variables'!$B$28,0,IF($A1429&gt;='key variables'!$B$26,M1429*SUMPRODUCT(Z1429:AC1429,'control variables'!$O$5:$R$5)/J1429+H$65*'key variables'!$B$25/scenario!J$65,M1429*SUMPRODUCT(Z1429:AC1429,'control variables'!$O$7:$R$7)/J1429+H$65*'key variables'!$B$25/scenario!J$65))</f>
        <v>1.1948594520266597E-78</v>
      </c>
      <c r="S1429" s="10">
        <f ca="1">IF(IF($A1429&gt;='key variables'!$B$26,N1429*SUMPRODUCT(Z1429:AC1429,'control variables'!$O$6:$R$6)/J1429+I$65*'key variables'!$B$25/scenario!J$65,N1429*SUMPRODUCT(Z1429:AC1429,'control variables'!$O$7:$R$7)/J1429+I$65*'key variables'!$B$25/scenario!J$65)&lt;'key variables'!$B$28,0,IF($A1429&gt;='key variables'!$B$26,N1429*SUMPRODUCT(Z1429:AC1429,'control variables'!$O$6:$R$6)/J1429+I$65*'key variables'!$B$25/scenario!J$65,N1429*SUMPRODUCT(Z1429:AC1429,'control variables'!$O$7:$R$7)/J1429+I$65*'key variables'!$B$25/scenario!J$65))</f>
        <v>5.3708340904863024E-79</v>
      </c>
      <c r="T1429" s="10">
        <f t="shared" ca="1" si="1080"/>
        <v>2.4764714715821765E-78</v>
      </c>
      <c r="U1429" s="82">
        <f ca="1">SUMPRODUCT(P1399:P1428,'control variables'!AD$7:AD$36)</f>
        <v>7.3274940152330089E-79</v>
      </c>
      <c r="V1429" s="82">
        <f ca="1">SUMPRODUCT(Q1399:Q1428,'control variables'!AE$7:AE$36)</f>
        <v>8.4578898884748855E-79</v>
      </c>
      <c r="W1429" s="82">
        <f ca="1">SUMPRODUCT(R1399:R1428,'control variables'!AF$7:AF$36)</f>
        <v>2.5333230845721024E-78</v>
      </c>
      <c r="X1429" s="82">
        <f ca="1">SUMPRODUCT(S1399:S1428,'control variables'!AG$7:AG$36)</f>
        <v>1.1387161863897767E-78</v>
      </c>
      <c r="Y1429" s="82">
        <f t="shared" ca="1" si="1074"/>
        <v>5.250577661332668E-78</v>
      </c>
      <c r="Z1429" s="10">
        <f ca="1">IF($A1429&gt;='key variables'!$B$26,SUMPRODUCT(P1399:P1428,'control variables'!V$7:V$36)*$E1429,SUMPRODUCT(P1399:P1428,'control variables'!Z$7:Z$36)*$E1429)</f>
        <v>1.7879827194751909E-78</v>
      </c>
      <c r="AA1429" s="10">
        <f ca="1">IF($A1429&gt;='key variables'!$B$26,SUMPRODUCT(Q1399:Q1428,'control variables'!W$7:W$36)*$E1429,SUMPRODUCT(Q1399:Q1428,'control variables'!AA$7:AA$36)*$E1429)</f>
        <v>2.0638107560891892E-78</v>
      </c>
      <c r="AB1429" s="10">
        <f ca="1">IF($A1429&gt;='key variables'!$B$26,SUMPRODUCT(R1399:R1428,'control variables'!X$7:X$36)*$E1429,SUMPRODUCT(R1399:R1428,'control variables'!AB$7:AB$36)*$E1429)</f>
        <v>6.1815647868781909E-78</v>
      </c>
      <c r="AC1429" s="10">
        <f ca="1">IF($A1429&gt;='key variables'!$B$26,SUMPRODUCT(S1399:S1428,'control variables'!Y$7:Y$36)*$E1429,SUMPRODUCT(S1399:S1428,'control variables'!AC$7:AC$36)*$E1429)</f>
        <v>2.7785827725263145E-78</v>
      </c>
      <c r="AD1429" s="10">
        <f t="shared" ca="1" si="1075"/>
        <v>1.2811941034968884E-77</v>
      </c>
      <c r="AE1429" s="82">
        <f ca="1">SUMPRODUCT(P1399:P1428,'control variables'!AL$7:AL$36)</f>
        <v>2.4344289736808229E-78</v>
      </c>
      <c r="AF1429" s="82">
        <f ca="1">SUMPRODUCT(Q1399:Q1428,'control variables'!AM$7:AM$36)</f>
        <v>2.8026355303868561E-78</v>
      </c>
      <c r="AG1429" s="82">
        <f ca="1">SUMPRODUCT(R1399:R1428,'control variables'!AN$7:AN$36)</f>
        <v>7.991050461828435E-78</v>
      </c>
      <c r="AH1429" s="82">
        <f ca="1">SUMPRODUCT(S1399:S1428,'control variables'!AO$7:AO$36)</f>
        <v>3.460045584882696E-78</v>
      </c>
      <c r="AI1429" s="82">
        <f t="shared" ca="1" si="1038"/>
        <v>1.6688160550778809E-77</v>
      </c>
      <c r="AJ1429" s="10">
        <f ca="1">SUMPRODUCT(P1399:P1428,'control variables'!AP$7:AP$36)</f>
        <v>2.3261063529365478E-81</v>
      </c>
      <c r="AK1429" s="10">
        <f ca="1">SUMPRODUCT(Q1399:Q1428,'control variables'!AQ$7:AQ$36)</f>
        <v>6.7123737532638588E-81</v>
      </c>
      <c r="AL1429" s="10">
        <f ca="1">SUMPRODUCT(R1399:R1428,'control variables'!AR$7:AR$36)</f>
        <v>2.4126033711444493E-79</v>
      </c>
      <c r="AM1429" s="10">
        <f ca="1">SUMPRODUCT(S1399:S1428,'control variables'!AS$7:AS$36)</f>
        <v>1.807422121291701E-79</v>
      </c>
      <c r="AN1429" s="10">
        <f t="shared" ca="1" si="1060"/>
        <v>4.3104102934981542E-79</v>
      </c>
      <c r="AO1429" s="82">
        <f ca="1">SUMPRODUCT(P1399:P1428,'control variables'!AX$7:AX$36)</f>
        <v>3.1631496600124774E-81</v>
      </c>
      <c r="AP1429" s="82">
        <f ca="1">SUMPRODUCT(Q1399:Q1428,'control variables'!AY$7:AY$36)</f>
        <v>7.3022431596763473E-81</v>
      </c>
      <c r="AQ1429" s="82">
        <f ca="1">SUMPRODUCT(R1399:R1428,'control variables'!AZ$7:AZ$36)</f>
        <v>6.5615448094592724E-80</v>
      </c>
      <c r="AR1429" s="82">
        <f ca="1">SUMPRODUCT(S1399:S1428,'control variables'!BA$7:BA$36)</f>
        <v>4.915636519581638E-80</v>
      </c>
      <c r="AS1429" s="82">
        <f t="shared" ca="1" si="1061"/>
        <v>1.2523720611009793E-79</v>
      </c>
      <c r="AT1429" s="10">
        <f ca="1">SUMPRODUCT(P1399:P1428,'control variables'!AT$7:AT$36)</f>
        <v>-2.7916030102595195E-81</v>
      </c>
      <c r="AU1429" s="10">
        <f ca="1">SUMPRODUCT(Q1399:Q1428,'control variables'!AU$7:AU$36)</f>
        <v>3.0282751329810969E-81</v>
      </c>
      <c r="AV1429" s="10">
        <f ca="1">SUMPRODUCT(R1399:R1428,'control variables'!AV$7:AV$36)</f>
        <v>1.3039995397567167E-78</v>
      </c>
      <c r="AW1429" s="10">
        <f ca="1">SUMPRODUCT(S1399:S1428,'control variables'!AW$7:AW$36)</f>
        <v>9.7690223038711583E-79</v>
      </c>
      <c r="AX1429" s="10">
        <f t="shared" ca="1" si="1039"/>
        <v>2.2811384422665538E-78</v>
      </c>
      <c r="AY1429" s="82">
        <f ca="1">SUMPRODUCT(P1399:P1428,'control variables'!BB$7:BB$36)</f>
        <v>1.0118065654379811E-80</v>
      </c>
      <c r="AZ1429" s="82">
        <f ca="1">SUMPRODUCT(Q1399:Q1428,'control variables'!BC$7:BC$36)</f>
        <v>2.5801049375407619E-80</v>
      </c>
      <c r="BA1429" s="82">
        <f ca="1">SUMPRODUCT(R1399:R1428,'control variables'!BD$7:BD$36)</f>
        <v>1.8061527635638828E-79</v>
      </c>
      <c r="BB1429" s="82">
        <f ca="1">SUMPRODUCT(S1399:S1428,'control variables'!BE$7:BE$36)</f>
        <v>2.5666720094692385E-80</v>
      </c>
      <c r="BC1429" s="82">
        <f t="shared" ca="1" si="1062"/>
        <v>2.4220111148086809E-79</v>
      </c>
      <c r="BD1429" s="10">
        <f ca="1">SUMPRODUCT(P1399:P1428,'control variables'!BF$7:BF$36)</f>
        <v>2.116611204789606E-81</v>
      </c>
      <c r="BE1429" s="10">
        <f ca="1">SUMPRODUCT(Q1399:Q1428,'control variables'!BG$7:BG$36)</f>
        <v>2.4431360120672008E-81</v>
      </c>
      <c r="BF1429" s="10">
        <f ca="1">SUMPRODUCT(R1399:R1428,'control variables'!BH$7:BH$36)</f>
        <v>7.3177269268461759E-80</v>
      </c>
      <c r="BG1429" s="10">
        <f ca="1">SUMPRODUCT(S1399:S1428,'control variables'!BI$7:BI$36)</f>
        <v>1.6446410151801723E-79</v>
      </c>
      <c r="BH1429" s="10">
        <f t="shared" ca="1" si="1063"/>
        <v>2.4220111800333582E-79</v>
      </c>
      <c r="BI1429" s="82">
        <f t="shared" ca="1" si="1040"/>
        <v>2.4417554363249432E-78</v>
      </c>
      <c r="BJ1429" s="82">
        <f t="shared" ca="1" si="1041"/>
        <v>2.831464854895245E-78</v>
      </c>
      <c r="BK1429" s="82">
        <f t="shared" ca="1" si="1042"/>
        <v>9.4756652779415396E-78</v>
      </c>
      <c r="BL1429" s="82">
        <f t="shared" ca="1" si="1043"/>
        <v>4.4626145353645049E-78</v>
      </c>
      <c r="BM1429" s="82">
        <f t="shared" ca="1" si="1033"/>
        <v>1.9211500104526231E-77</v>
      </c>
      <c r="BN1429" s="10">
        <f ca="1">BN1428+BI1429-INDIRECT(ADDRESS(MAX($D1429-'key variables'!$B$9*30,34),scenario!BI$4),TRUE)</f>
        <v>9439390.0751690175</v>
      </c>
      <c r="BO1429" s="10">
        <f ca="1">BO1428+BJ1429-INDIRECT(ADDRESS(MAX($D1429-'key variables'!$B$9*30,34),scenario!BJ$4),TRUE)</f>
        <v>10895583.360992203</v>
      </c>
      <c r="BP1429" s="10">
        <f ca="1">BP1428+BK1429-INDIRECT(ADDRESS(MAX($D1429-'key variables'!$B$9*30,34),scenario!BK$4),TRUE)</f>
        <v>32531162.537994072</v>
      </c>
      <c r="BQ1429" s="10">
        <f ca="1">BQ1428+BL1429-INDIRECT(ADDRESS(MAX($D1429-'key variables'!$B$9*30,34),scenario!BL$4),TRUE)</f>
        <v>14415841.516535141</v>
      </c>
      <c r="BR1429" s="10">
        <f t="shared" ca="1" si="1064"/>
        <v>67281977.490690395</v>
      </c>
      <c r="BS1429" s="82">
        <f t="shared" ca="1" si="1045"/>
        <v>-2.3433848477536824E-9</v>
      </c>
      <c r="BT1429" s="82">
        <f t="shared" ca="1" si="1046"/>
        <v>-3.4288309057018498E-10</v>
      </c>
      <c r="BU1429" s="82">
        <f t="shared" ca="1" si="1047"/>
        <v>-4.2578247660364599E-9</v>
      </c>
      <c r="BV1429" s="82">
        <f t="shared" ca="1" si="1048"/>
        <v>-2.9943922343414556E-9</v>
      </c>
      <c r="BW1429" s="82">
        <f t="shared" ca="1" si="1065"/>
        <v>-9.9384849387017825E-9</v>
      </c>
      <c r="BX1429" s="10">
        <f t="shared" ca="1" si="1049"/>
        <v>-1.8625994260191893E-12</v>
      </c>
      <c r="BY1429" s="10">
        <f t="shared" ca="1" si="1050"/>
        <v>2.8902850229962428E-12</v>
      </c>
      <c r="BZ1429" s="10">
        <f t="shared" ca="1" si="1051"/>
        <v>-3.5034723983035463E-11</v>
      </c>
      <c r="CA1429" s="10">
        <f t="shared" ca="1" si="1052"/>
        <v>-2.0257049910634696E-11</v>
      </c>
      <c r="CB1429" s="10">
        <v>0</v>
      </c>
      <c r="CC1429" s="82">
        <f t="shared" ca="1" si="1053"/>
        <v>3.9725652202851362E-13</v>
      </c>
      <c r="CD1429" s="82">
        <f t="shared" ca="1" si="1054"/>
        <v>3.4270724516460853E-13</v>
      </c>
      <c r="CE1429" s="82">
        <f t="shared" ca="1" si="1055"/>
        <v>1.8915613015532971E-10</v>
      </c>
      <c r="CF1429" s="82">
        <f t="shared" ca="1" si="1056"/>
        <v>3.7028113764059381E-11</v>
      </c>
      <c r="CG1429" s="82">
        <f t="shared" ca="1" si="1066"/>
        <v>2.269242076865822E-10</v>
      </c>
      <c r="CH1429" s="13" t="str">
        <f t="shared" ca="1" si="1067"/>
        <v/>
      </c>
      <c r="CI1429" s="81">
        <f t="shared" ca="1" si="1076"/>
        <v>0.1131775965863165</v>
      </c>
      <c r="CJ1429" s="81">
        <f t="shared" ca="1" si="1077"/>
        <v>0.13063724757458739</v>
      </c>
      <c r="CK1429" s="81">
        <f t="shared" ca="1" si="1078"/>
        <v>0.39004625943939081</v>
      </c>
      <c r="CL1429" s="81">
        <f t="shared" ca="1" si="1079"/>
        <v>0.17284488538116416</v>
      </c>
      <c r="CM1429" s="89">
        <f t="shared" ca="1" si="1068"/>
        <v>0.80670598898145884</v>
      </c>
    </row>
    <row r="1430" spans="1:91" x14ac:dyDescent="0.3">
      <c r="A1430">
        <v>1365</v>
      </c>
      <c r="B1430" s="3">
        <f t="shared" si="1081"/>
        <v>3.9805555555555556</v>
      </c>
      <c r="C1430" s="3">
        <f t="shared" si="1069"/>
        <v>45.5</v>
      </c>
      <c r="D1430" s="4">
        <f t="shared" ca="1" si="1057"/>
        <v>1430</v>
      </c>
      <c r="E1430" s="58">
        <f>(0.5*(COS(B1430*2*PI())+1)*('key variables'!$B$4-'key variables'!$B$6)+'key variables'!$B$6)/'key variables'!$B$4</f>
        <v>1</v>
      </c>
      <c r="F1430" s="10">
        <f t="shared" ca="1" si="1070"/>
        <v>11689222.907461114</v>
      </c>
      <c r="G1430" s="10">
        <f t="shared" ca="1" si="1071"/>
        <v>13492492.798713122</v>
      </c>
      <c r="H1430" s="10">
        <f t="shared" ca="1" si="1072"/>
        <v>40309474.521088287</v>
      </c>
      <c r="I1430" s="10">
        <f t="shared" ca="1" si="1073"/>
        <v>17912154.249750931</v>
      </c>
      <c r="J1430" s="10">
        <f t="shared" ca="1" si="1058"/>
        <v>83403344.477013454</v>
      </c>
      <c r="K1430" s="82">
        <f t="shared" ca="1" si="1034"/>
        <v>2249832.832292099</v>
      </c>
      <c r="L1430" s="82">
        <f t="shared" ca="1" si="1035"/>
        <v>2596909.4377209195</v>
      </c>
      <c r="M1430" s="82">
        <f t="shared" ca="1" si="1036"/>
        <v>7778311.98309422</v>
      </c>
      <c r="N1430" s="82">
        <f t="shared" ca="1" si="1037"/>
        <v>3496312.733215793</v>
      </c>
      <c r="O1430" s="82">
        <f t="shared" ca="1" si="1059"/>
        <v>16121366.986323033</v>
      </c>
      <c r="P1430" s="10">
        <f ca="1">IF(IF($A1430&gt;='key variables'!$B$26,K1430*SUMPRODUCT(Z1430:AC1430,'control variables'!$O$3:$R$3)/J1430+F$65*'key variables'!$B$25/scenario!J$65,K1430*SUMPRODUCT(Z1430:AC1430,'control variables'!$O$7:$R$7)/J1430+F$65*'key variables'!$B$25/scenario!J$65)&lt;'key variables'!$B$28,0,IF($A1430&gt;='key variables'!$B$26,K1430*SUMPRODUCT(Z1430:AC1430,'control variables'!$O$3:$R$3)/J1430+F$65*'key variables'!$B$25/scenario!J$65,K1430*SUMPRODUCT(Z1430:AC1430,'control variables'!$O$7:$R$7)/J1430+F$65*'key variables'!$B$25/scenario!J$65))</f>
        <v>2.9737671784221753E-79</v>
      </c>
      <c r="Q1430" s="10">
        <f ca="1">IF(IF($A1430&gt;='key variables'!$B$26,L1430*SUMPRODUCT(Z1430:AC1430,'control variables'!$O$4:$R$4)/J1430+G$65*'key variables'!$B$25/scenario!J$65,L1430*SUMPRODUCT(Z1430:AC1430,'control variables'!$O$7:$R$7)/J1430+G$65*'key variables'!$B$25/scenario!J$65)&lt;'key variables'!$B$28,0,IF($A1430&gt;='key variables'!$B$26,L1430*SUMPRODUCT(Z1430:AC1430,'control variables'!$O$4:$R$4)/J1430+G$65*'key variables'!$B$25/scenario!J$65,L1430*SUMPRODUCT(Z1430:AC1430,'control variables'!$O$7:$R$7)/J1430+G$65*'key variables'!$B$25/scenario!J$65))</f>
        <v>3.4325234925839236E-79</v>
      </c>
      <c r="R1430" s="10">
        <f ca="1">IF(IF($A1430&gt;='key variables'!$B$26,M1430*SUMPRODUCT(Z1430:AC1430,'control variables'!$O$5:$R$5)/J1430+H$65*'key variables'!$B$25/scenario!J$65,M1430*SUMPRODUCT(Z1430:AC1430,'control variables'!$O$7:$R$7)/J1430+H$65*'key variables'!$B$25/scenario!J$65)&lt;'key variables'!$B$28,0,IF($A1430&gt;='key variables'!$B$26,M1430*SUMPRODUCT(Z1430:AC1430,'control variables'!$O$5:$R$5)/J1430+H$65*'key variables'!$B$25/scenario!J$65,M1430*SUMPRODUCT(Z1430:AC1430,'control variables'!$O$7:$R$7)/J1430+H$65*'key variables'!$B$25/scenario!J$65))</f>
        <v>1.0281158914054988E-78</v>
      </c>
      <c r="S1430" s="10">
        <f ca="1">IF(IF($A1430&gt;='key variables'!$B$26,N1430*SUMPRODUCT(Z1430:AC1430,'control variables'!$O$6:$R$6)/J1430+I$65*'key variables'!$B$25/scenario!J$65,N1430*SUMPRODUCT(Z1430:AC1430,'control variables'!$O$7:$R$7)/J1430+I$65*'key variables'!$B$25/scenario!J$65)&lt;'key variables'!$B$28,0,IF($A1430&gt;='key variables'!$B$26,N1430*SUMPRODUCT(Z1430:AC1430,'control variables'!$O$6:$R$6)/J1430+I$65*'key variables'!$B$25/scenario!J$65,N1430*SUMPRODUCT(Z1430:AC1430,'control variables'!$O$7:$R$7)/J1430+I$65*'key variables'!$B$25/scenario!J$65))</f>
        <v>4.6213300394163534E-79</v>
      </c>
      <c r="T1430" s="10">
        <f t="shared" ca="1" si="1080"/>
        <v>2.1308779624477441E-78</v>
      </c>
      <c r="U1430" s="82">
        <f ca="1">SUMPRODUCT(P1400:P1429,'control variables'!AD$7:AD$36)</f>
        <v>6.30493655840591E-79</v>
      </c>
      <c r="V1430" s="82">
        <f ca="1">SUMPRODUCT(Q1400:Q1429,'control variables'!AE$7:AE$36)</f>
        <v>7.2775848133014471E-79</v>
      </c>
      <c r="W1430" s="82">
        <f ca="1">SUMPRODUCT(R1400:R1429,'control variables'!AF$7:AF$36)</f>
        <v>2.179795888876528E-78</v>
      </c>
      <c r="X1430" s="82">
        <f ca="1">SUMPRODUCT(S1400:S1429,'control variables'!AG$7:AG$36)</f>
        <v>9.7980746190881155E-79</v>
      </c>
      <c r="Y1430" s="82">
        <f t="shared" ca="1" si="1074"/>
        <v>4.5178554879560757E-78</v>
      </c>
      <c r="Z1430" s="10">
        <f ca="1">IF($A1430&gt;='key variables'!$B$26,SUMPRODUCT(P1400:P1429,'control variables'!V$7:V$36)*$E1430,SUMPRODUCT(P1400:P1429,'control variables'!Z$7:Z$36)*$E1430)</f>
        <v>1.5384683481667334E-78</v>
      </c>
      <c r="AA1430" s="10">
        <f ca="1">IF($A1430&gt;='key variables'!$B$26,SUMPRODUCT(Q1400:Q1429,'control variables'!W$7:W$36)*$E1430,SUMPRODUCT(Q1400:Q1429,'control variables'!AA$7:AA$36)*$E1430)</f>
        <v>1.7758043689489516E-78</v>
      </c>
      <c r="AB1430" s="10">
        <f ca="1">IF($A1430&gt;='key variables'!$B$26,SUMPRODUCT(R1400:R1429,'control variables'!X$7:X$36)*$E1430,SUMPRODUCT(R1400:R1429,'control variables'!AB$7:AB$36)*$E1430)</f>
        <v>5.3189226401167663E-78</v>
      </c>
      <c r="AC1430" s="10">
        <f ca="1">IF($A1430&gt;='key variables'!$B$26,SUMPRODUCT(S1400:S1429,'control variables'!Y$7:Y$36)*$E1430,SUMPRODUCT(S1400:S1429,'control variables'!AC$7:AC$36)*$E1430)</f>
        <v>2.3908293976956503E-78</v>
      </c>
      <c r="AD1430" s="10">
        <f t="shared" ca="1" si="1075"/>
        <v>1.1024024754928101E-77</v>
      </c>
      <c r="AE1430" s="82">
        <f ca="1">SUMPRODUCT(P1400:P1429,'control variables'!AL$7:AL$36)</f>
        <v>2.0947025276437181E-78</v>
      </c>
      <c r="AF1430" s="82">
        <f ca="1">SUMPRODUCT(Q1400:Q1429,'control variables'!AM$7:AM$36)</f>
        <v>2.4115255745946211E-78</v>
      </c>
      <c r="AG1430" s="82">
        <f ca="1">SUMPRODUCT(R1400:R1429,'control variables'!AN$7:AN$36)</f>
        <v>6.8758931896918628E-78</v>
      </c>
      <c r="AH1430" s="82">
        <f ca="1">SUMPRODUCT(S1400:S1429,'control variables'!AO$7:AO$36)</f>
        <v>2.9771935475520354E-78</v>
      </c>
      <c r="AI1430" s="82">
        <f t="shared" ca="1" si="1038"/>
        <v>1.4359314839482235E-77</v>
      </c>
      <c r="AJ1430" s="10">
        <f ca="1">SUMPRODUCT(P1400:P1429,'control variables'!AP$7:AP$36)</f>
        <v>2.0014964123998017E-81</v>
      </c>
      <c r="AK1430" s="10">
        <f ca="1">SUMPRODUCT(Q1400:Q1429,'control variables'!AQ$7:AQ$36)</f>
        <v>5.775656804721637E-81</v>
      </c>
      <c r="AL1430" s="10">
        <f ca="1">SUMPRODUCT(R1400:R1429,'control variables'!AR$7:AR$36)</f>
        <v>2.0759227048209711E-79</v>
      </c>
      <c r="AM1430" s="10">
        <f ca="1">SUMPRODUCT(S1400:S1429,'control variables'!AS$7:AS$36)</f>
        <v>1.5551949664255351E-79</v>
      </c>
      <c r="AN1430" s="10">
        <f t="shared" ca="1" si="1060"/>
        <v>3.708889203417721E-79</v>
      </c>
      <c r="AO1430" s="82">
        <f ca="1">SUMPRODUCT(P1400:P1429,'control variables'!AX$7:AX$36)</f>
        <v>2.7217296786134208E-81</v>
      </c>
      <c r="AP1430" s="82">
        <f ca="1">SUMPRODUCT(Q1400:Q1429,'control variables'!AY$7:AY$36)</f>
        <v>6.28320947927091E-81</v>
      </c>
      <c r="AQ1430" s="82">
        <f ca="1">SUMPRODUCT(R1400:R1429,'control variables'!AZ$7:AZ$36)</f>
        <v>5.6458761566743872E-80</v>
      </c>
      <c r="AR1430" s="82">
        <f ca="1">SUMPRODUCT(S1400:S1429,'control variables'!BA$7:BA$36)</f>
        <v>4.2296556415761077E-80</v>
      </c>
      <c r="AS1430" s="82">
        <f t="shared" ca="1" si="1061"/>
        <v>1.0776025714038927E-79</v>
      </c>
      <c r="AT1430" s="10">
        <f ca="1">SUMPRODUCT(P1400:P1429,'control variables'!AT$7:AT$36)</f>
        <v>-2.402032651183481E-81</v>
      </c>
      <c r="AU1430" s="10">
        <f ca="1">SUMPRODUCT(Q1400:Q1429,'control variables'!AU$7:AU$36)</f>
        <v>2.6056769961397087E-81</v>
      </c>
      <c r="AV1430" s="10">
        <f ca="1">SUMPRODUCT(R1400:R1429,'control variables'!AV$7:AV$36)</f>
        <v>1.1220253954851118E-78</v>
      </c>
      <c r="AW1430" s="10">
        <f ca="1">SUMPRODUCT(S1400:S1429,'control variables'!AW$7:AW$36)</f>
        <v>8.4057476861141298E-79</v>
      </c>
      <c r="AX1430" s="10">
        <f t="shared" ca="1" si="1039"/>
        <v>1.9628038084414809E-78</v>
      </c>
      <c r="AY1430" s="82">
        <f ca="1">SUMPRODUCT(P1400:P1429,'control variables'!BB$7:BB$36)</f>
        <v>8.7060817671131049E-81</v>
      </c>
      <c r="AZ1430" s="82">
        <f ca="1">SUMPRODUCT(Q1400:Q1429,'control variables'!BC$7:BC$36)</f>
        <v>2.2200492980828531E-80</v>
      </c>
      <c r="BA1430" s="82">
        <f ca="1">SUMPRODUCT(R1400:R1429,'control variables'!BD$7:BD$36)</f>
        <v>1.5541027485503407E-79</v>
      </c>
      <c r="BB1430" s="82">
        <f ca="1">SUMPRODUCT(S1400:S1429,'control variables'!BE$7:BE$36)</f>
        <v>2.2084909455125857E-80</v>
      </c>
      <c r="BC1430" s="82">
        <f t="shared" ca="1" si="1062"/>
        <v>2.0840175905810157E-79</v>
      </c>
      <c r="BD1430" s="10">
        <f ca="1">SUMPRODUCT(P1400:P1429,'control variables'!BF$7:BF$36)</f>
        <v>1.8212364741979529E-81</v>
      </c>
      <c r="BE1430" s="10">
        <f ca="1">SUMPRODUCT(Q1400:Q1429,'control variables'!BG$7:BG$36)</f>
        <v>2.1021944920893515E-81</v>
      </c>
      <c r="BF1430" s="10">
        <f ca="1">SUMPRODUCT(R1400:R1429,'control variables'!BH$7:BH$36)</f>
        <v>6.2965324747572156E-80</v>
      </c>
      <c r="BG1430" s="10">
        <f ca="1">SUMPRODUCT(S1400:S1429,'control variables'!BI$7:BI$36)</f>
        <v>1.4151300895649437E-79</v>
      </c>
      <c r="BH1430" s="10">
        <f t="shared" ca="1" si="1063"/>
        <v>2.0840176467035382E-79</v>
      </c>
      <c r="BI1430" s="82">
        <f t="shared" ca="1" si="1040"/>
        <v>2.1010065767596476E-78</v>
      </c>
      <c r="BJ1430" s="82">
        <f t="shared" ca="1" si="1041"/>
        <v>2.4363317445715891E-78</v>
      </c>
      <c r="BK1430" s="82">
        <f t="shared" ca="1" si="1042"/>
        <v>8.1533288600320087E-78</v>
      </c>
      <c r="BL1430" s="82">
        <f t="shared" ca="1" si="1043"/>
        <v>3.839853225618574E-78</v>
      </c>
      <c r="BM1430" s="82">
        <f t="shared" ca="1" si="1033"/>
        <v>1.6530520406981819E-77</v>
      </c>
      <c r="BN1430" s="10">
        <f ca="1">BN1429+BI1430-INDIRECT(ADDRESS(MAX($D1430-'key variables'!$B$9*30,34),scenario!BI$4),TRUE)</f>
        <v>9439390.0751690175</v>
      </c>
      <c r="BO1430" s="10">
        <f ca="1">BO1429+BJ1430-INDIRECT(ADDRESS(MAX($D1430-'key variables'!$B$9*30,34),scenario!BJ$4),TRUE)</f>
        <v>10895583.360992203</v>
      </c>
      <c r="BP1430" s="10">
        <f ca="1">BP1429+BK1430-INDIRECT(ADDRESS(MAX($D1430-'key variables'!$B$9*30,34),scenario!BK$4),TRUE)</f>
        <v>32531162.537994072</v>
      </c>
      <c r="BQ1430" s="10">
        <f ca="1">BQ1429+BL1430-INDIRECT(ADDRESS(MAX($D1430-'key variables'!$B$9*30,34),scenario!BL$4),TRUE)</f>
        <v>14415841.516535141</v>
      </c>
      <c r="BR1430" s="10">
        <f t="shared" ca="1" si="1064"/>
        <v>67281977.490690395</v>
      </c>
      <c r="BS1430" s="82">
        <f t="shared" ca="1" si="1045"/>
        <v>-2.3433848477536824E-9</v>
      </c>
      <c r="BT1430" s="82">
        <f t="shared" ca="1" si="1046"/>
        <v>-3.4288309057018498E-10</v>
      </c>
      <c r="BU1430" s="82">
        <f t="shared" ca="1" si="1047"/>
        <v>-4.2578247660364599E-9</v>
      </c>
      <c r="BV1430" s="82">
        <f t="shared" ca="1" si="1048"/>
        <v>-2.9943922343414556E-9</v>
      </c>
      <c r="BW1430" s="82">
        <f t="shared" ca="1" si="1065"/>
        <v>-9.9384849387017825E-9</v>
      </c>
      <c r="BX1430" s="10">
        <f t="shared" ca="1" si="1049"/>
        <v>-1.8625994260191893E-12</v>
      </c>
      <c r="BY1430" s="10">
        <f t="shared" ca="1" si="1050"/>
        <v>2.8902850229962428E-12</v>
      </c>
      <c r="BZ1430" s="10">
        <f t="shared" ca="1" si="1051"/>
        <v>-3.5034723983035463E-11</v>
      </c>
      <c r="CA1430" s="10">
        <f t="shared" ca="1" si="1052"/>
        <v>-2.0257049910634696E-11</v>
      </c>
      <c r="CB1430" s="10">
        <v>0</v>
      </c>
      <c r="CC1430" s="82">
        <f t="shared" ca="1" si="1053"/>
        <v>3.9725652202851362E-13</v>
      </c>
      <c r="CD1430" s="82">
        <f t="shared" ca="1" si="1054"/>
        <v>3.4270724516460853E-13</v>
      </c>
      <c r="CE1430" s="82">
        <f t="shared" ca="1" si="1055"/>
        <v>1.8915613015532971E-10</v>
      </c>
      <c r="CF1430" s="82">
        <f t="shared" ca="1" si="1056"/>
        <v>3.7028113764059381E-11</v>
      </c>
      <c r="CG1430" s="82">
        <f t="shared" ca="1" si="1066"/>
        <v>2.269242076865822E-10</v>
      </c>
      <c r="CH1430" s="13" t="str">
        <f t="shared" ca="1" si="1067"/>
        <v/>
      </c>
      <c r="CI1430" s="81">
        <f t="shared" ca="1" si="1076"/>
        <v>0.1131775965863165</v>
      </c>
      <c r="CJ1430" s="81">
        <f t="shared" ca="1" si="1077"/>
        <v>0.13063724757458739</v>
      </c>
      <c r="CK1430" s="81">
        <f t="shared" ca="1" si="1078"/>
        <v>0.39004625943939081</v>
      </c>
      <c r="CL1430" s="81">
        <f t="shared" ca="1" si="1079"/>
        <v>0.17284488538116416</v>
      </c>
      <c r="CM1430" s="89">
        <f t="shared" ca="1" si="1068"/>
        <v>0.80670598898145884</v>
      </c>
    </row>
    <row r="1431" spans="1:91" x14ac:dyDescent="0.3">
      <c r="A1431">
        <v>1366</v>
      </c>
      <c r="B1431" s="3">
        <f t="shared" si="1081"/>
        <v>3.9833333333333334</v>
      </c>
      <c r="C1431" s="3">
        <f t="shared" si="1069"/>
        <v>45.533333333333331</v>
      </c>
      <c r="D1431" s="4">
        <f t="shared" ca="1" si="1057"/>
        <v>1431</v>
      </c>
      <c r="E1431" s="58">
        <f>(0.5*(COS(B1431*2*PI())+1)*('key variables'!$B$4-'key variables'!$B$6)+'key variables'!$B$6)/'key variables'!$B$4</f>
        <v>1</v>
      </c>
      <c r="F1431" s="10">
        <f t="shared" ca="1" si="1070"/>
        <v>11689222.907461114</v>
      </c>
      <c r="G1431" s="10">
        <f t="shared" ca="1" si="1071"/>
        <v>13492492.798713122</v>
      </c>
      <c r="H1431" s="10">
        <f t="shared" ca="1" si="1072"/>
        <v>40309474.521088287</v>
      </c>
      <c r="I1431" s="10">
        <f t="shared" ca="1" si="1073"/>
        <v>17912154.249750931</v>
      </c>
      <c r="J1431" s="10">
        <f t="shared" ca="1" si="1058"/>
        <v>83403344.477013454</v>
      </c>
      <c r="K1431" s="82">
        <f t="shared" ca="1" si="1034"/>
        <v>2249832.832292099</v>
      </c>
      <c r="L1431" s="82">
        <f t="shared" ca="1" si="1035"/>
        <v>2596909.4377209195</v>
      </c>
      <c r="M1431" s="82">
        <f t="shared" ca="1" si="1036"/>
        <v>7778311.98309422</v>
      </c>
      <c r="N1431" s="82">
        <f t="shared" ca="1" si="1037"/>
        <v>3496312.733215793</v>
      </c>
      <c r="O1431" s="82">
        <f t="shared" ca="1" si="1059"/>
        <v>16121366.986323033</v>
      </c>
      <c r="P1431" s="10">
        <f ca="1">IF(IF($A1431&gt;='key variables'!$B$26,K1431*SUMPRODUCT(Z1431:AC1431,'control variables'!$O$3:$R$3)/J1431+F$65*'key variables'!$B$25/scenario!J$65,K1431*SUMPRODUCT(Z1431:AC1431,'control variables'!$O$7:$R$7)/J1431+F$65*'key variables'!$B$25/scenario!J$65)&lt;'key variables'!$B$28,0,IF($A1431&gt;='key variables'!$B$26,K1431*SUMPRODUCT(Z1431:AC1431,'control variables'!$O$3:$R$3)/J1431+F$65*'key variables'!$B$25/scenario!J$65,K1431*SUMPRODUCT(Z1431:AC1431,'control variables'!$O$7:$R$7)/J1431+F$65*'key variables'!$B$25/scenario!J$65))</f>
        <v>2.5587756687953233E-79</v>
      </c>
      <c r="Q1431" s="10">
        <f ca="1">IF(IF($A1431&gt;='key variables'!$B$26,L1431*SUMPRODUCT(Z1431:AC1431,'control variables'!$O$4:$R$4)/J1431+G$65*'key variables'!$B$25/scenario!J$65,L1431*SUMPRODUCT(Z1431:AC1431,'control variables'!$O$7:$R$7)/J1431+G$65*'key variables'!$B$25/scenario!J$65)&lt;'key variables'!$B$28,0,IF($A1431&gt;='key variables'!$B$26,L1431*SUMPRODUCT(Z1431:AC1431,'control variables'!$O$4:$R$4)/J1431+G$65*'key variables'!$B$25/scenario!J$65,L1431*SUMPRODUCT(Z1431:AC1431,'control variables'!$O$7:$R$7)/J1431+G$65*'key variables'!$B$25/scenario!J$65))</f>
        <v>2.9535121845188341E-79</v>
      </c>
      <c r="R1431" s="10">
        <f ca="1">IF(IF($A1431&gt;='key variables'!$B$26,M1431*SUMPRODUCT(Z1431:AC1431,'control variables'!$O$5:$R$5)/J1431+H$65*'key variables'!$B$25/scenario!J$65,M1431*SUMPRODUCT(Z1431:AC1431,'control variables'!$O$7:$R$7)/J1431+H$65*'key variables'!$B$25/scenario!J$65)&lt;'key variables'!$B$28,0,IF($A1431&gt;='key variables'!$B$26,M1431*SUMPRODUCT(Z1431:AC1431,'control variables'!$O$5:$R$5)/J1431+H$65*'key variables'!$B$25/scenario!J$65,M1431*SUMPRODUCT(Z1431:AC1431,'control variables'!$O$7:$R$7)/J1431+H$65*'key variables'!$B$25/scenario!J$65))</f>
        <v>8.8464152362661225E-79</v>
      </c>
      <c r="S1431" s="10">
        <f ca="1">IF(IF($A1431&gt;='key variables'!$B$26,N1431*SUMPRODUCT(Z1431:AC1431,'control variables'!$O$6:$R$6)/J1431+I$65*'key variables'!$B$25/scenario!J$65,N1431*SUMPRODUCT(Z1431:AC1431,'control variables'!$O$7:$R$7)/J1431+I$65*'key variables'!$B$25/scenario!J$65)&lt;'key variables'!$B$28,0,IF($A1431&gt;='key variables'!$B$26,N1431*SUMPRODUCT(Z1431:AC1431,'control variables'!$O$6:$R$6)/J1431+I$65*'key variables'!$B$25/scenario!J$65,N1431*SUMPRODUCT(Z1431:AC1431,'control variables'!$O$7:$R$7)/J1431+I$65*'key variables'!$B$25/scenario!J$65))</f>
        <v>3.9764198583312064E-79</v>
      </c>
      <c r="T1431" s="10">
        <f t="shared" ca="1" si="1080"/>
        <v>1.8335122947911486E-78</v>
      </c>
      <c r="U1431" s="82">
        <f ca="1">SUMPRODUCT(P1401:P1430,'control variables'!AD$7:AD$36)</f>
        <v>5.4250777855134541E-79</v>
      </c>
      <c r="V1431" s="82">
        <f ca="1">SUMPRODUCT(Q1401:Q1430,'control variables'!AE$7:AE$36)</f>
        <v>6.2619922242031161E-79</v>
      </c>
      <c r="W1431" s="82">
        <f ca="1">SUMPRODUCT(R1401:R1430,'control variables'!AF$7:AF$36)</f>
        <v>1.8756036867542225E-78</v>
      </c>
      <c r="X1431" s="82">
        <f ca="1">SUMPRODUCT(S1401:S1430,'control variables'!AG$7:AG$36)</f>
        <v>8.4307457282738304E-79</v>
      </c>
      <c r="Y1431" s="82">
        <f t="shared" ca="1" si="1074"/>
        <v>3.8873852605532623E-78</v>
      </c>
      <c r="Z1431" s="10">
        <f ca="1">IF($A1431&gt;='key variables'!$B$26,SUMPRODUCT(P1401:P1430,'control variables'!V$7:V$36)*$E1431,SUMPRODUCT(P1401:P1430,'control variables'!Z$7:Z$36)*$E1431)</f>
        <v>1.3237739003459753E-78</v>
      </c>
      <c r="AA1431" s="10">
        <f ca="1">IF($A1431&gt;='key variables'!$B$26,SUMPRODUCT(Q1401:Q1430,'control variables'!W$7:W$36)*$E1431,SUMPRODUCT(Q1401:Q1430,'control variables'!AA$7:AA$36)*$E1431)</f>
        <v>1.52798949587503E-78</v>
      </c>
      <c r="AB1431" s="10">
        <f ca="1">IF($A1431&gt;='key variables'!$B$26,SUMPRODUCT(R1401:R1430,'control variables'!X$7:X$36)*$E1431,SUMPRODUCT(R1401:R1430,'control variables'!AB$7:AB$36)*$E1431)</f>
        <v>4.5766628720936167E-78</v>
      </c>
      <c r="AC1431" s="10">
        <f ca="1">IF($A1431&gt;='key variables'!$B$26,SUMPRODUCT(S1401:S1430,'control variables'!Y$7:Y$36)*$E1431,SUMPRODUCT(S1401:S1430,'control variables'!AC$7:AC$36)*$E1431)</f>
        <v>2.0571873062066977E-78</v>
      </c>
      <c r="AD1431" s="10">
        <f t="shared" ca="1" si="1075"/>
        <v>9.4856135745213199E-78</v>
      </c>
      <c r="AE1431" s="82">
        <f ca="1">SUMPRODUCT(P1401:P1430,'control variables'!AL$7:AL$36)</f>
        <v>1.8023851698916983E-78</v>
      </c>
      <c r="AF1431" s="82">
        <f ca="1">SUMPRODUCT(Q1401:Q1430,'control variables'!AM$7:AM$36)</f>
        <v>2.0749953156132272E-78</v>
      </c>
      <c r="AG1431" s="82">
        <f ca="1">SUMPRODUCT(R1401:R1430,'control variables'!AN$7:AN$36)</f>
        <v>5.916356977332026E-78</v>
      </c>
      <c r="AH1431" s="82">
        <f ca="1">SUMPRODUCT(S1401:S1430,'control variables'!AO$7:AO$36)</f>
        <v>2.5617238854631964E-78</v>
      </c>
      <c r="AI1431" s="82">
        <f t="shared" ca="1" si="1038"/>
        <v>1.2355461348300148E-77</v>
      </c>
      <c r="AJ1431" s="10">
        <f ca="1">SUMPRODUCT(P1401:P1430,'control variables'!AP$7:AP$36)</f>
        <v>1.7221860401146297E-81</v>
      </c>
      <c r="AK1431" s="10">
        <f ca="1">SUMPRODUCT(Q1401:Q1430,'control variables'!AQ$7:AQ$36)</f>
        <v>4.9696594307948206E-81</v>
      </c>
      <c r="AL1431" s="10">
        <f ca="1">SUMPRODUCT(R1401:R1430,'control variables'!AR$7:AR$36)</f>
        <v>1.7862260858679689E-79</v>
      </c>
      <c r="AM1431" s="10">
        <f ca="1">SUMPRODUCT(S1401:S1430,'control variables'!AS$7:AS$36)</f>
        <v>1.3381663060905833E-79</v>
      </c>
      <c r="AN1431" s="10">
        <f t="shared" ca="1" si="1060"/>
        <v>3.1913108466676463E-79</v>
      </c>
      <c r="AO1431" s="82">
        <f ca="1">SUMPRODUCT(P1401:P1430,'control variables'!AX$7:AX$36)</f>
        <v>2.3419101970078434E-81</v>
      </c>
      <c r="AP1431" s="82">
        <f ca="1">SUMPRODUCT(Q1401:Q1430,'control variables'!AY$7:AY$36)</f>
        <v>5.406382737075219E-81</v>
      </c>
      <c r="AQ1431" s="82">
        <f ca="1">SUMPRODUCT(R1401:R1430,'control variables'!AZ$7:AZ$36)</f>
        <v>4.8579897725534557E-80</v>
      </c>
      <c r="AR1431" s="82">
        <f ca="1">SUMPRODUCT(S1401:S1430,'control variables'!BA$7:BA$36)</f>
        <v>3.6394039256261337E-80</v>
      </c>
      <c r="AS1431" s="82">
        <f t="shared" ca="1" si="1061"/>
        <v>9.2722229915878955E-80</v>
      </c>
      <c r="AT1431" s="10">
        <f ca="1">SUMPRODUCT(P1401:P1430,'control variables'!AT$7:AT$36)</f>
        <v>-2.0668271370058318E-81</v>
      </c>
      <c r="AU1431" s="10">
        <f ca="1">SUMPRODUCT(Q1401:Q1430,'control variables'!AU$7:AU$36)</f>
        <v>2.2420527561271757E-81</v>
      </c>
      <c r="AV1431" s="10">
        <f ca="1">SUMPRODUCT(R1401:R1430,'control variables'!AV$7:AV$36)</f>
        <v>9.6544588378336277E-79</v>
      </c>
      <c r="AW1431" s="10">
        <f ca="1">SUMPRODUCT(S1401:S1430,'control variables'!AW$7:AW$36)</f>
        <v>7.2327190956063309E-79</v>
      </c>
      <c r="AX1431" s="10">
        <f t="shared" ca="1" si="1039"/>
        <v>1.6888930189631172E-78</v>
      </c>
      <c r="AY1431" s="82">
        <f ca="1">SUMPRODUCT(P1401:P1430,'control variables'!BB$7:BB$36)</f>
        <v>7.4911413233269023E-81</v>
      </c>
      <c r="AZ1431" s="82">
        <f ca="1">SUMPRODUCT(Q1401:Q1430,'control variables'!BC$7:BC$36)</f>
        <v>1.9102397015742715E-80</v>
      </c>
      <c r="BA1431" s="82">
        <f ca="1">SUMPRODUCT(R1401:R1430,'control variables'!BD$7:BD$36)</f>
        <v>1.3372265080645809E-79</v>
      </c>
      <c r="BB1431" s="82">
        <f ca="1">SUMPRODUCT(S1401:S1430,'control variables'!BE$7:BE$36)</f>
        <v>1.9002943260442847E-80</v>
      </c>
      <c r="BC1431" s="82">
        <f t="shared" ca="1" si="1062"/>
        <v>1.7931913240597055E-79</v>
      </c>
      <c r="BD1431" s="10">
        <f ca="1">SUMPRODUCT(P1401:P1430,'control variables'!BF$7:BF$36)</f>
        <v>1.5670815156998548E-81</v>
      </c>
      <c r="BE1431" s="10">
        <f ca="1">SUMPRODUCT(Q1401:Q1430,'control variables'!BG$7:BG$36)</f>
        <v>1.8088316249047428E-81</v>
      </c>
      <c r="BF1431" s="10">
        <f ca="1">SUMPRODUCT(R1401:R1430,'control variables'!BH$7:BH$36)</f>
        <v>5.417846498237557E-80</v>
      </c>
      <c r="BG1431" s="10">
        <f ca="1">SUMPRODUCT(S1401:S1430,'control variables'!BI$7:BI$36)</f>
        <v>1.2176475911204854E-79</v>
      </c>
      <c r="BH1431" s="10">
        <f t="shared" ca="1" si="1063"/>
        <v>1.7931913723502871E-79</v>
      </c>
      <c r="BI1431" s="82">
        <f t="shared" ca="1" si="1040"/>
        <v>1.8078094840780194E-78</v>
      </c>
      <c r="BJ1431" s="82">
        <f t="shared" ca="1" si="1041"/>
        <v>2.096339765385097E-78</v>
      </c>
      <c r="BK1431" s="82">
        <f t="shared" ca="1" si="1042"/>
        <v>7.015525511921847E-78</v>
      </c>
      <c r="BL1431" s="82">
        <f t="shared" ca="1" si="1043"/>
        <v>3.3039987382842722E-78</v>
      </c>
      <c r="BM1431" s="82">
        <f t="shared" ca="1" si="1033"/>
        <v>1.4223673499669236E-77</v>
      </c>
      <c r="BN1431" s="10">
        <f ca="1">BN1430+BI1431-INDIRECT(ADDRESS(MAX($D1431-'key variables'!$B$9*30,34),scenario!BI$4),TRUE)</f>
        <v>9439390.0751690175</v>
      </c>
      <c r="BO1431" s="10">
        <f ca="1">BO1430+BJ1431-INDIRECT(ADDRESS(MAX($D1431-'key variables'!$B$9*30,34),scenario!BJ$4),TRUE)</f>
        <v>10895583.360992203</v>
      </c>
      <c r="BP1431" s="10">
        <f ca="1">BP1430+BK1431-INDIRECT(ADDRESS(MAX($D1431-'key variables'!$B$9*30,34),scenario!BK$4),TRUE)</f>
        <v>32531162.537994072</v>
      </c>
      <c r="BQ1431" s="10">
        <f ca="1">BQ1430+BL1431-INDIRECT(ADDRESS(MAX($D1431-'key variables'!$B$9*30,34),scenario!BL$4),TRUE)</f>
        <v>14415841.516535141</v>
      </c>
      <c r="BR1431" s="10">
        <f t="shared" ca="1" si="1064"/>
        <v>67281977.490690395</v>
      </c>
      <c r="BS1431" s="82">
        <f t="shared" ca="1" si="1045"/>
        <v>-2.3433848477536824E-9</v>
      </c>
      <c r="BT1431" s="82">
        <f t="shared" ca="1" si="1046"/>
        <v>-3.4288309057018498E-10</v>
      </c>
      <c r="BU1431" s="82">
        <f t="shared" ca="1" si="1047"/>
        <v>-4.2578247660364599E-9</v>
      </c>
      <c r="BV1431" s="82">
        <f t="shared" ca="1" si="1048"/>
        <v>-2.9943922343414556E-9</v>
      </c>
      <c r="BW1431" s="82">
        <f t="shared" ca="1" si="1065"/>
        <v>-9.9384849387017825E-9</v>
      </c>
      <c r="BX1431" s="10">
        <f t="shared" ca="1" si="1049"/>
        <v>-1.8625994260191893E-12</v>
      </c>
      <c r="BY1431" s="10">
        <f t="shared" ca="1" si="1050"/>
        <v>2.8902850229962428E-12</v>
      </c>
      <c r="BZ1431" s="10">
        <f t="shared" ca="1" si="1051"/>
        <v>-3.5034723983035463E-11</v>
      </c>
      <c r="CA1431" s="10">
        <f t="shared" ca="1" si="1052"/>
        <v>-2.0257049910634696E-11</v>
      </c>
      <c r="CB1431" s="10">
        <v>0</v>
      </c>
      <c r="CC1431" s="82">
        <f t="shared" ca="1" si="1053"/>
        <v>3.9725652202851362E-13</v>
      </c>
      <c r="CD1431" s="82">
        <f t="shared" ca="1" si="1054"/>
        <v>3.4270724516460853E-13</v>
      </c>
      <c r="CE1431" s="82">
        <f t="shared" ca="1" si="1055"/>
        <v>1.8915613015532971E-10</v>
      </c>
      <c r="CF1431" s="82">
        <f t="shared" ca="1" si="1056"/>
        <v>3.7028113764059381E-11</v>
      </c>
      <c r="CG1431" s="82">
        <f t="shared" ca="1" si="1066"/>
        <v>2.269242076865822E-10</v>
      </c>
      <c r="CH1431" s="13" t="str">
        <f t="shared" ca="1" si="1067"/>
        <v/>
      </c>
      <c r="CI1431" s="81">
        <f t="shared" ca="1" si="1076"/>
        <v>0.1131775965863165</v>
      </c>
      <c r="CJ1431" s="81">
        <f t="shared" ca="1" si="1077"/>
        <v>0.13063724757458739</v>
      </c>
      <c r="CK1431" s="81">
        <f t="shared" ca="1" si="1078"/>
        <v>0.39004625943939081</v>
      </c>
      <c r="CL1431" s="81">
        <f t="shared" ca="1" si="1079"/>
        <v>0.17284488538116416</v>
      </c>
      <c r="CM1431" s="89">
        <f t="shared" ca="1" si="1068"/>
        <v>0.80670598898145884</v>
      </c>
    </row>
    <row r="1432" spans="1:91" x14ac:dyDescent="0.3">
      <c r="A1432">
        <v>1367</v>
      </c>
      <c r="B1432" s="3">
        <f t="shared" si="1081"/>
        <v>3.9861111111111112</v>
      </c>
      <c r="C1432" s="3">
        <f t="shared" si="1069"/>
        <v>45.56666666666667</v>
      </c>
      <c r="D1432" s="4">
        <f t="shared" ca="1" si="1057"/>
        <v>1432</v>
      </c>
      <c r="E1432" s="58">
        <f>(0.5*(COS(B1432*2*PI())+1)*('key variables'!$B$4-'key variables'!$B$6)+'key variables'!$B$6)/'key variables'!$B$4</f>
        <v>1</v>
      </c>
      <c r="F1432" s="10">
        <f t="shared" ca="1" si="1070"/>
        <v>11689222.907461114</v>
      </c>
      <c r="G1432" s="10">
        <f t="shared" ca="1" si="1071"/>
        <v>13492492.798713122</v>
      </c>
      <c r="H1432" s="10">
        <f t="shared" ca="1" si="1072"/>
        <v>40309474.521088287</v>
      </c>
      <c r="I1432" s="10">
        <f t="shared" ca="1" si="1073"/>
        <v>17912154.249750931</v>
      </c>
      <c r="J1432" s="10">
        <f t="shared" ca="1" si="1058"/>
        <v>83403344.477013454</v>
      </c>
      <c r="K1432" s="82">
        <f t="shared" ca="1" si="1034"/>
        <v>2249832.832292099</v>
      </c>
      <c r="L1432" s="82">
        <f t="shared" ca="1" si="1035"/>
        <v>2596909.4377209195</v>
      </c>
      <c r="M1432" s="82">
        <f t="shared" ca="1" si="1036"/>
        <v>7778311.98309422</v>
      </c>
      <c r="N1432" s="82">
        <f t="shared" ca="1" si="1037"/>
        <v>3496312.733215793</v>
      </c>
      <c r="O1432" s="82">
        <f t="shared" ca="1" si="1059"/>
        <v>16121366.986323033</v>
      </c>
      <c r="P1432" s="10">
        <f ca="1">IF(IF($A1432&gt;='key variables'!$B$26,K1432*SUMPRODUCT(Z1432:AC1432,'control variables'!$O$3:$R$3)/J1432+F$65*'key variables'!$B$25/scenario!J$65,K1432*SUMPRODUCT(Z1432:AC1432,'control variables'!$O$7:$R$7)/J1432+F$65*'key variables'!$B$25/scenario!J$65)&lt;'key variables'!$B$28,0,IF($A1432&gt;='key variables'!$B$26,K1432*SUMPRODUCT(Z1432:AC1432,'control variables'!$O$3:$R$3)/J1432+F$65*'key variables'!$B$25/scenario!J$65,K1432*SUMPRODUCT(Z1432:AC1432,'control variables'!$O$7:$R$7)/J1432+F$65*'key variables'!$B$25/scenario!J$65))</f>
        <v>2.2016965452866564E-79</v>
      </c>
      <c r="Q1432" s="10">
        <f ca="1">IF(IF($A1432&gt;='key variables'!$B$26,L1432*SUMPRODUCT(Z1432:AC1432,'control variables'!$O$4:$R$4)/J1432+G$65*'key variables'!$B$25/scenario!J$65,L1432*SUMPRODUCT(Z1432:AC1432,'control variables'!$O$7:$R$7)/J1432+G$65*'key variables'!$B$25/scenario!J$65)&lt;'key variables'!$B$28,0,IF($A1432&gt;='key variables'!$B$26,L1432*SUMPRODUCT(Z1432:AC1432,'control variables'!$O$4:$R$4)/J1432+G$65*'key variables'!$B$25/scenario!J$65,L1432*SUMPRODUCT(Z1432:AC1432,'control variables'!$O$7:$R$7)/J1432+G$65*'key variables'!$B$25/scenario!J$65))</f>
        <v>2.5413472749561765E-79</v>
      </c>
      <c r="R1432" s="10">
        <f ca="1">IF(IF($A1432&gt;='key variables'!$B$26,M1432*SUMPRODUCT(Z1432:AC1432,'control variables'!$O$5:$R$5)/J1432+H$65*'key variables'!$B$25/scenario!J$65,M1432*SUMPRODUCT(Z1432:AC1432,'control variables'!$O$7:$R$7)/J1432+H$65*'key variables'!$B$25/scenario!J$65)&lt;'key variables'!$B$28,0,IF($A1432&gt;='key variables'!$B$26,M1432*SUMPRODUCT(Z1432:AC1432,'control variables'!$O$5:$R$5)/J1432+H$65*'key variables'!$B$25/scenario!J$65,M1432*SUMPRODUCT(Z1432:AC1432,'control variables'!$O$7:$R$7)/J1432+H$65*'key variables'!$B$25/scenario!J$65))</f>
        <v>7.6118911483272904E-79</v>
      </c>
      <c r="S1432" s="10">
        <f ca="1">IF(IF($A1432&gt;='key variables'!$B$26,N1432*SUMPRODUCT(Z1432:AC1432,'control variables'!$O$6:$R$6)/J1432+I$65*'key variables'!$B$25/scenario!J$65,N1432*SUMPRODUCT(Z1432:AC1432,'control variables'!$O$7:$R$7)/J1432+I$65*'key variables'!$B$25/scenario!J$65)&lt;'key variables'!$B$28,0,IF($A1432&gt;='key variables'!$B$26,N1432*SUMPRODUCT(Z1432:AC1432,'control variables'!$O$6:$R$6)/J1432+I$65*'key variables'!$B$25/scenario!J$65,N1432*SUMPRODUCT(Z1432:AC1432,'control variables'!$O$7:$R$7)/J1432+I$65*'key variables'!$B$25/scenario!J$65))</f>
        <v>3.4215073917827601E-79</v>
      </c>
      <c r="T1432" s="10">
        <f t="shared" ca="1" si="1080"/>
        <v>1.5776442360352882E-78</v>
      </c>
      <c r="U1432" s="82">
        <f ca="1">SUMPRODUCT(P1402:P1431,'control variables'!AD$7:AD$36)</f>
        <v>4.6680039848510031E-79</v>
      </c>
      <c r="V1432" s="82">
        <f ca="1">SUMPRODUCT(Q1402:Q1431,'control variables'!AE$7:AE$36)</f>
        <v>5.3881263663613215E-79</v>
      </c>
      <c r="W1432" s="82">
        <f ca="1">SUMPRODUCT(R1402:R1431,'control variables'!AF$7:AF$36)</f>
        <v>1.6138617416969072E-78</v>
      </c>
      <c r="X1432" s="82">
        <f ca="1">SUMPRODUCT(S1402:S1431,'control variables'!AG$7:AG$36)</f>
        <v>7.2542286416494386E-79</v>
      </c>
      <c r="Y1432" s="82">
        <f t="shared" ca="1" si="1074"/>
        <v>3.3448976409830834E-78</v>
      </c>
      <c r="Z1432" s="10">
        <f ca="1">IF($A1432&gt;='key variables'!$B$26,SUMPRODUCT(P1402:P1431,'control variables'!V$7:V$36)*$E1432,SUMPRODUCT(P1402:P1431,'control variables'!Z$7:Z$36)*$E1432)</f>
        <v>1.1390402287608715E-78</v>
      </c>
      <c r="AA1432" s="10">
        <f ca="1">IF($A1432&gt;='key variables'!$B$26,SUMPRODUCT(Q1402:Q1431,'control variables'!W$7:W$36)*$E1432,SUMPRODUCT(Q1402:Q1431,'control variables'!AA$7:AA$36)*$E1432)</f>
        <v>1.3147573799958055E-78</v>
      </c>
      <c r="AB1432" s="10">
        <f ca="1">IF($A1432&gt;='key variables'!$B$26,SUMPRODUCT(R1402:R1431,'control variables'!X$7:X$36)*$E1432,SUMPRODUCT(R1402:R1431,'control variables'!AB$7:AB$36)*$E1432)</f>
        <v>3.9379860287534409E-78</v>
      </c>
      <c r="AC1432" s="10">
        <f ca="1">IF($A1432&gt;='key variables'!$B$26,SUMPRODUCT(S1402:S1431,'control variables'!Y$7:Y$36)*$E1432,SUMPRODUCT(S1402:S1431,'control variables'!AC$7:AC$36)*$E1432)</f>
        <v>1.770105226620063E-78</v>
      </c>
      <c r="AD1432" s="10">
        <f t="shared" ca="1" si="1075"/>
        <v>8.1618888641301806E-78</v>
      </c>
      <c r="AE1432" s="82">
        <f ca="1">SUMPRODUCT(P1402:P1431,'control variables'!AL$7:AL$36)</f>
        <v>1.550860925488924E-78</v>
      </c>
      <c r="AF1432" s="82">
        <f ca="1">SUMPRODUCT(Q1402:Q1431,'control variables'!AM$7:AM$36)</f>
        <v>1.7854281145413976E-78</v>
      </c>
      <c r="AG1432" s="82">
        <f ca="1">SUMPRODUCT(R1402:R1431,'control variables'!AN$7:AN$36)</f>
        <v>5.0907247855014998E-78</v>
      </c>
      <c r="AH1432" s="82">
        <f ca="1">SUMPRODUCT(S1402:S1431,'control variables'!AO$7:AO$36)</f>
        <v>2.2042333360384107E-78</v>
      </c>
      <c r="AI1432" s="82">
        <f t="shared" ca="1" si="1038"/>
        <v>1.0631247161570233E-77</v>
      </c>
      <c r="AJ1432" s="10">
        <f ca="1">SUMPRODUCT(P1402:P1431,'control variables'!AP$7:AP$36)</f>
        <v>1.4818536462973489E-81</v>
      </c>
      <c r="AK1432" s="10">
        <f ca="1">SUMPRODUCT(Q1402:Q1431,'control variables'!AQ$7:AQ$36)</f>
        <v>4.2761396137487791E-81</v>
      </c>
      <c r="AL1432" s="10">
        <f ca="1">SUMPRODUCT(R1402:R1431,'control variables'!AR$7:AR$36)</f>
        <v>1.5369568541379595E-79</v>
      </c>
      <c r="AM1432" s="10">
        <f ca="1">SUMPRODUCT(S1402:S1431,'control variables'!AS$7:AS$36)</f>
        <v>1.1514241631528948E-79</v>
      </c>
      <c r="AN1432" s="10">
        <f t="shared" ca="1" si="1060"/>
        <v>2.7459609498913155E-79</v>
      </c>
      <c r="AO1432" s="82">
        <f ca="1">SUMPRODUCT(P1402:P1431,'control variables'!AX$7:AX$36)</f>
        <v>2.0150948178084329E-81</v>
      </c>
      <c r="AP1432" s="82">
        <f ca="1">SUMPRODUCT(Q1402:Q1431,'control variables'!AY$7:AY$36)</f>
        <v>4.6519178448808646E-81</v>
      </c>
      <c r="AQ1432" s="82">
        <f ca="1">SUMPRODUCT(R1402:R1431,'control variables'!AZ$7:AZ$36)</f>
        <v>4.1800535426790544E-80</v>
      </c>
      <c r="AR1432" s="82">
        <f ca="1">SUMPRODUCT(S1402:S1431,'control variables'!BA$7:BA$36)</f>
        <v>3.1315222931310071E-80</v>
      </c>
      <c r="AS1432" s="82">
        <f t="shared" ca="1" si="1061"/>
        <v>7.9782771020789913E-80</v>
      </c>
      <c r="AT1432" s="10">
        <f ca="1">SUMPRODUCT(P1402:P1431,'control variables'!AT$7:AT$36)</f>
        <v>-1.7783998115758421E-81</v>
      </c>
      <c r="AU1432" s="10">
        <f ca="1">SUMPRODUCT(Q1402:Q1431,'control variables'!AU$7:AU$36)</f>
        <v>1.929172560031282E-81</v>
      </c>
      <c r="AV1432" s="10">
        <f ca="1">SUMPRODUCT(R1402:R1431,'control variables'!AV$7:AV$36)</f>
        <v>8.307171640364233E-79</v>
      </c>
      <c r="AW1432" s="10">
        <f ca="1">SUMPRODUCT(S1402:S1431,'control variables'!AW$7:AW$36)</f>
        <v>6.2233875521109909E-79</v>
      </c>
      <c r="AX1432" s="10">
        <f t="shared" ca="1" si="1039"/>
        <v>1.4532066919959778E-78</v>
      </c>
      <c r="AY1432" s="82">
        <f ca="1">SUMPRODUCT(P1402:P1431,'control variables'!BB$7:BB$36)</f>
        <v>6.4457467580923181E-81</v>
      </c>
      <c r="AZ1432" s="82">
        <f ca="1">SUMPRODUCT(Q1402:Q1431,'control variables'!BC$7:BC$36)</f>
        <v>1.6436642738617148E-80</v>
      </c>
      <c r="BA1432" s="82">
        <f ca="1">SUMPRODUCT(R1402:R1431,'control variables'!BD$7:BD$36)</f>
        <v>1.1506155146682507E-79</v>
      </c>
      <c r="BB1432" s="82">
        <f ca="1">SUMPRODUCT(S1402:S1431,'control variables'!BE$7:BE$36)</f>
        <v>1.6351067831785788E-80</v>
      </c>
      <c r="BC1432" s="82">
        <f t="shared" ca="1" si="1062"/>
        <v>1.5429500879532032E-79</v>
      </c>
      <c r="BD1432" s="10">
        <f ca="1">SUMPRODUCT(P1402:P1431,'control variables'!BF$7:BF$36)</f>
        <v>1.3483940782207483E-81</v>
      </c>
      <c r="BE1432" s="10">
        <f ca="1">SUMPRODUCT(Q1402:Q1431,'control variables'!BG$7:BG$36)</f>
        <v>1.5564077727192829E-81</v>
      </c>
      <c r="BF1432" s="10">
        <f ca="1">SUMPRODUCT(R1402:R1431,'control variables'!BH$7:BH$36)</f>
        <v>4.6617818293070542E-80</v>
      </c>
      <c r="BG1432" s="10">
        <f ca="1">SUMPRODUCT(S1402:S1431,'control variables'!BI$7:BI$36)</f>
        <v>1.0477239280646908E-79</v>
      </c>
      <c r="BH1432" s="10">
        <f t="shared" ca="1" si="1063"/>
        <v>1.5429501295047965E-79</v>
      </c>
      <c r="BI1432" s="82">
        <f t="shared" ca="1" si="1040"/>
        <v>1.5555282724354404E-78</v>
      </c>
      <c r="BJ1432" s="82">
        <f t="shared" ca="1" si="1041"/>
        <v>1.803793929840046E-78</v>
      </c>
      <c r="BK1432" s="82">
        <f t="shared" ca="1" si="1042"/>
        <v>6.0365035010047479E-78</v>
      </c>
      <c r="BL1432" s="82">
        <f t="shared" ca="1" si="1043"/>
        <v>2.8429231590812958E-78</v>
      </c>
      <c r="BM1432" s="82">
        <f t="shared" ca="1" si="1033"/>
        <v>1.223874886236153E-77</v>
      </c>
      <c r="BN1432" s="10">
        <f ca="1">BN1431+BI1432-INDIRECT(ADDRESS(MAX($D1432-'key variables'!$B$9*30,34),scenario!BI$4),TRUE)</f>
        <v>9439390.0751690175</v>
      </c>
      <c r="BO1432" s="10">
        <f ca="1">BO1431+BJ1432-INDIRECT(ADDRESS(MAX($D1432-'key variables'!$B$9*30,34),scenario!BJ$4),TRUE)</f>
        <v>10895583.360992203</v>
      </c>
      <c r="BP1432" s="10">
        <f ca="1">BP1431+BK1432-INDIRECT(ADDRESS(MAX($D1432-'key variables'!$B$9*30,34),scenario!BK$4),TRUE)</f>
        <v>32531162.537994072</v>
      </c>
      <c r="BQ1432" s="10">
        <f ca="1">BQ1431+BL1432-INDIRECT(ADDRESS(MAX($D1432-'key variables'!$B$9*30,34),scenario!BL$4),TRUE)</f>
        <v>14415841.516535141</v>
      </c>
      <c r="BR1432" s="10">
        <f t="shared" ca="1" si="1064"/>
        <v>67281977.490690395</v>
      </c>
      <c r="BS1432" s="82">
        <f t="shared" ca="1" si="1045"/>
        <v>-2.3433848477536824E-9</v>
      </c>
      <c r="BT1432" s="82">
        <f t="shared" ca="1" si="1046"/>
        <v>-3.4288309057018498E-10</v>
      </c>
      <c r="BU1432" s="82">
        <f t="shared" ca="1" si="1047"/>
        <v>-4.2578247660364599E-9</v>
      </c>
      <c r="BV1432" s="82">
        <f t="shared" ca="1" si="1048"/>
        <v>-2.9943922343414556E-9</v>
      </c>
      <c r="BW1432" s="82">
        <f t="shared" ca="1" si="1065"/>
        <v>-9.9384849387017825E-9</v>
      </c>
      <c r="BX1432" s="10">
        <f t="shared" ca="1" si="1049"/>
        <v>-1.8625994260191893E-12</v>
      </c>
      <c r="BY1432" s="10">
        <f t="shared" ca="1" si="1050"/>
        <v>2.8902850229962428E-12</v>
      </c>
      <c r="BZ1432" s="10">
        <f t="shared" ca="1" si="1051"/>
        <v>-3.5034723983035463E-11</v>
      </c>
      <c r="CA1432" s="10">
        <f t="shared" ca="1" si="1052"/>
        <v>-2.0257049910634696E-11</v>
      </c>
      <c r="CB1432" s="10">
        <v>0</v>
      </c>
      <c r="CC1432" s="82">
        <f t="shared" ca="1" si="1053"/>
        <v>3.9725652202851362E-13</v>
      </c>
      <c r="CD1432" s="82">
        <f t="shared" ca="1" si="1054"/>
        <v>3.4270724516460853E-13</v>
      </c>
      <c r="CE1432" s="82">
        <f t="shared" ca="1" si="1055"/>
        <v>1.8915613015532971E-10</v>
      </c>
      <c r="CF1432" s="82">
        <f t="shared" ca="1" si="1056"/>
        <v>3.7028113764059381E-11</v>
      </c>
      <c r="CG1432" s="82">
        <f t="shared" ca="1" si="1066"/>
        <v>2.269242076865822E-10</v>
      </c>
      <c r="CH1432" s="13" t="str">
        <f t="shared" ca="1" si="1067"/>
        <v/>
      </c>
      <c r="CI1432" s="81">
        <f t="shared" ca="1" si="1076"/>
        <v>0.1131775965863165</v>
      </c>
      <c r="CJ1432" s="81">
        <f t="shared" ca="1" si="1077"/>
        <v>0.13063724757458739</v>
      </c>
      <c r="CK1432" s="81">
        <f t="shared" ca="1" si="1078"/>
        <v>0.39004625943939081</v>
      </c>
      <c r="CL1432" s="81">
        <f t="shared" ca="1" si="1079"/>
        <v>0.17284488538116416</v>
      </c>
      <c r="CM1432" s="89">
        <f t="shared" ca="1" si="1068"/>
        <v>0.80670598898145884</v>
      </c>
    </row>
    <row r="1433" spans="1:91" x14ac:dyDescent="0.3">
      <c r="A1433">
        <v>1368</v>
      </c>
      <c r="B1433" s="3">
        <f t="shared" si="1081"/>
        <v>3.9888888888888889</v>
      </c>
      <c r="C1433" s="3">
        <f t="shared" si="1069"/>
        <v>45.6</v>
      </c>
      <c r="D1433" s="4">
        <f t="shared" ca="1" si="1057"/>
        <v>1433</v>
      </c>
      <c r="E1433" s="58">
        <f>(0.5*(COS(B1433*2*PI())+1)*('key variables'!$B$4-'key variables'!$B$6)+'key variables'!$B$6)/'key variables'!$B$4</f>
        <v>1</v>
      </c>
      <c r="F1433" s="10">
        <f t="shared" ca="1" si="1070"/>
        <v>11689222.907461114</v>
      </c>
      <c r="G1433" s="10">
        <f t="shared" ca="1" si="1071"/>
        <v>13492492.798713122</v>
      </c>
      <c r="H1433" s="10">
        <f t="shared" ca="1" si="1072"/>
        <v>40309474.521088287</v>
      </c>
      <c r="I1433" s="10">
        <f t="shared" ca="1" si="1073"/>
        <v>17912154.249750931</v>
      </c>
      <c r="J1433" s="10">
        <f t="shared" ca="1" si="1058"/>
        <v>83403344.477013454</v>
      </c>
      <c r="K1433" s="82">
        <f t="shared" ca="1" si="1034"/>
        <v>2249832.832292099</v>
      </c>
      <c r="L1433" s="82">
        <f t="shared" ca="1" si="1035"/>
        <v>2596909.4377209195</v>
      </c>
      <c r="M1433" s="82">
        <f t="shared" ca="1" si="1036"/>
        <v>7778311.98309422</v>
      </c>
      <c r="N1433" s="82">
        <f t="shared" ca="1" si="1037"/>
        <v>3496312.733215793</v>
      </c>
      <c r="O1433" s="82">
        <f t="shared" ca="1" si="1059"/>
        <v>16121366.986323033</v>
      </c>
      <c r="P1433" s="10">
        <f ca="1">IF(IF($A1433&gt;='key variables'!$B$26,K1433*SUMPRODUCT(Z1433:AC1433,'control variables'!$O$3:$R$3)/J1433+F$65*'key variables'!$B$25/scenario!J$65,K1433*SUMPRODUCT(Z1433:AC1433,'control variables'!$O$7:$R$7)/J1433+F$65*'key variables'!$B$25/scenario!J$65)&lt;'key variables'!$B$28,0,IF($A1433&gt;='key variables'!$B$26,K1433*SUMPRODUCT(Z1433:AC1433,'control variables'!$O$3:$R$3)/J1433+F$65*'key variables'!$B$25/scenario!J$65,K1433*SUMPRODUCT(Z1433:AC1433,'control variables'!$O$7:$R$7)/J1433+F$65*'key variables'!$B$25/scenario!J$65))</f>
        <v>1.8944480896245967E-79</v>
      </c>
      <c r="Q1433" s="10">
        <f ca="1">IF(IF($A1433&gt;='key variables'!$B$26,L1433*SUMPRODUCT(Z1433:AC1433,'control variables'!$O$4:$R$4)/J1433+G$65*'key variables'!$B$25/scenario!J$65,L1433*SUMPRODUCT(Z1433:AC1433,'control variables'!$O$7:$R$7)/J1433+G$65*'key variables'!$B$25/scenario!J$65)&lt;'key variables'!$B$28,0,IF($A1433&gt;='key variables'!$B$26,L1433*SUMPRODUCT(Z1433:AC1433,'control variables'!$O$4:$R$4)/J1433+G$65*'key variables'!$B$25/scenario!J$65,L1433*SUMPRODUCT(Z1433:AC1433,'control variables'!$O$7:$R$7)/J1433+G$65*'key variables'!$B$25/scenario!J$65))</f>
        <v>2.1867002972866867E-79</v>
      </c>
      <c r="R1433" s="10">
        <f ca="1">IF(IF($A1433&gt;='key variables'!$B$26,M1433*SUMPRODUCT(Z1433:AC1433,'control variables'!$O$5:$R$5)/J1433+H$65*'key variables'!$B$25/scenario!J$65,M1433*SUMPRODUCT(Z1433:AC1433,'control variables'!$O$7:$R$7)/J1433+H$65*'key variables'!$B$25/scenario!J$65)&lt;'key variables'!$B$28,0,IF($A1433&gt;='key variables'!$B$26,M1433*SUMPRODUCT(Z1433:AC1433,'control variables'!$O$5:$R$5)/J1433+H$65*'key variables'!$B$25/scenario!J$65,M1433*SUMPRODUCT(Z1433:AC1433,'control variables'!$O$7:$R$7)/J1433+H$65*'key variables'!$B$25/scenario!J$65))</f>
        <v>6.5496458516273481E-79</v>
      </c>
      <c r="S1433" s="10">
        <f ca="1">IF(IF($A1433&gt;='key variables'!$B$26,N1433*SUMPRODUCT(Z1433:AC1433,'control variables'!$O$6:$R$6)/J1433+I$65*'key variables'!$B$25/scenario!J$65,N1433*SUMPRODUCT(Z1433:AC1433,'control variables'!$O$7:$R$7)/J1433+I$65*'key variables'!$B$25/scenario!J$65)&lt;'key variables'!$B$28,0,IF($A1433&gt;='key variables'!$B$26,N1433*SUMPRODUCT(Z1433:AC1433,'control variables'!$O$6:$R$6)/J1433+I$65*'key variables'!$B$25/scenario!J$65,N1433*SUMPRODUCT(Z1433:AC1433,'control variables'!$O$7:$R$7)/J1433+I$65*'key variables'!$B$25/scenario!J$65))</f>
        <v>2.9440333891042007E-79</v>
      </c>
      <c r="T1433" s="10">
        <f t="shared" ca="1" si="1080"/>
        <v>1.3574827627642833E-78</v>
      </c>
      <c r="U1433" s="82">
        <f ca="1">SUMPRODUCT(P1403:P1432,'control variables'!AD$7:AD$36)</f>
        <v>4.0165804185833459E-79</v>
      </c>
      <c r="V1433" s="82">
        <f ca="1">SUMPRODUCT(Q1403:Q1432,'control variables'!AE$7:AE$36)</f>
        <v>4.6362091648193619E-79</v>
      </c>
      <c r="W1433" s="82">
        <f ca="1">SUMPRODUCT(R1403:R1432,'control variables'!AF$7:AF$36)</f>
        <v>1.3886460875006121E-78</v>
      </c>
      <c r="X1433" s="82">
        <f ca="1">SUMPRODUCT(S1403:S1432,'control variables'!AG$7:AG$36)</f>
        <v>6.2418954243685438E-79</v>
      </c>
      <c r="Y1433" s="82">
        <f t="shared" ca="1" si="1074"/>
        <v>2.8781145882777374E-78</v>
      </c>
      <c r="Z1433" s="10">
        <f ca="1">IF($A1433&gt;='key variables'!$B$26,SUMPRODUCT(P1403:P1432,'control variables'!V$7:V$36)*$E1433,SUMPRODUCT(P1403:P1432,'control variables'!Z$7:Z$36)*$E1433)</f>
        <v>9.8008628391640979E-79</v>
      </c>
      <c r="AA1433" s="10">
        <f ca="1">IF($A1433&gt;='key variables'!$B$26,SUMPRODUCT(Q1403:Q1432,'control variables'!W$7:W$36)*$E1433,SUMPRODUCT(Q1403:Q1432,'control variables'!AA$7:AA$36)*$E1433)</f>
        <v>1.1312819707988433E-78</v>
      </c>
      <c r="AB1433" s="10">
        <f ca="1">IF($A1433&gt;='key variables'!$B$26,SUMPRODUCT(R1403:R1432,'control variables'!X$7:X$36)*$E1433,SUMPRODUCT(R1403:R1432,'control variables'!AB$7:AB$36)*$E1433)</f>
        <v>3.388437032846863E-78</v>
      </c>
      <c r="AC1433" s="10">
        <f ca="1">IF($A1433&gt;='key variables'!$B$26,SUMPRODUCT(S1403:S1432,'control variables'!Y$7:Y$36)*$E1433,SUMPRODUCT(S1403:S1432,'control variables'!AC$7:AC$36)*$E1433)</f>
        <v>1.5230856732657906E-78</v>
      </c>
      <c r="AD1433" s="10">
        <f t="shared" ca="1" si="1075"/>
        <v>7.0228909608279062E-78</v>
      </c>
      <c r="AE1433" s="82">
        <f ca="1">SUMPRODUCT(P1403:P1432,'control variables'!AL$7:AL$36)</f>
        <v>1.3344370839185748E-78</v>
      </c>
      <c r="AF1433" s="82">
        <f ca="1">SUMPRODUCT(Q1403:Q1432,'control variables'!AM$7:AM$36)</f>
        <v>1.5362702403271539E-78</v>
      </c>
      <c r="AG1433" s="82">
        <f ca="1">SUMPRODUCT(R1403:R1432,'control variables'!AN$7:AN$36)</f>
        <v>4.38031020457556E-78</v>
      </c>
      <c r="AH1433" s="82">
        <f ca="1">SUMPRODUCT(S1403:S1432,'control variables'!AO$7:AO$36)</f>
        <v>1.8966308692650176E-78</v>
      </c>
      <c r="AI1433" s="82">
        <f t="shared" ca="1" si="1038"/>
        <v>9.147648398086306E-78</v>
      </c>
      <c r="AJ1433" s="10">
        <f ca="1">SUMPRODUCT(P1403:P1432,'control variables'!AP$7:AP$36)</f>
        <v>1.2750598239076365E-81</v>
      </c>
      <c r="AK1433" s="10">
        <f ca="1">SUMPRODUCT(Q1403:Q1432,'control variables'!AQ$7:AQ$36)</f>
        <v>3.6794010235319291E-81</v>
      </c>
      <c r="AL1433" s="10">
        <f ca="1">SUMPRODUCT(R1403:R1432,'control variables'!AR$7:AR$36)</f>
        <v>1.3224733364778896E-79</v>
      </c>
      <c r="AM1433" s="10">
        <f ca="1">SUMPRODUCT(S1403:S1432,'control variables'!AS$7:AS$36)</f>
        <v>9.9074203068643101E-80</v>
      </c>
      <c r="AN1433" s="10">
        <f t="shared" ca="1" si="1060"/>
        <v>2.3627599756387163E-79</v>
      </c>
      <c r="AO1433" s="82">
        <f ca="1">SUMPRODUCT(P1403:P1432,'control variables'!AX$7:AX$36)</f>
        <v>1.7338867775316327E-81</v>
      </c>
      <c r="AP1433" s="82">
        <f ca="1">SUMPRODUCT(Q1403:Q1432,'control variables'!AY$7:AY$36)</f>
        <v>4.0027391118868796E-81</v>
      </c>
      <c r="AQ1433" s="82">
        <f ca="1">SUMPRODUCT(R1403:R1432,'control variables'!AZ$7:AZ$36)</f>
        <v>3.5967238379918672E-80</v>
      </c>
      <c r="AR1433" s="82">
        <f ca="1">SUMPRODUCT(S1403:S1432,'control variables'!BA$7:BA$36)</f>
        <v>2.6945159352405082E-80</v>
      </c>
      <c r="AS1433" s="82">
        <f t="shared" ca="1" si="1061"/>
        <v>6.8649023621742276E-80</v>
      </c>
      <c r="AT1433" s="10">
        <f ca="1">SUMPRODUCT(P1403:P1432,'control variables'!AT$7:AT$36)</f>
        <v>-1.5302227424760513E-81</v>
      </c>
      <c r="AU1433" s="10">
        <f ca="1">SUMPRODUCT(Q1403:Q1432,'control variables'!AU$7:AU$36)</f>
        <v>1.6599550372785896E-81</v>
      </c>
      <c r="AV1433" s="10">
        <f ca="1">SUMPRODUCT(R1403:R1432,'control variables'!AV$7:AV$36)</f>
        <v>7.1478994132784328E-79</v>
      </c>
      <c r="AW1433" s="10">
        <f ca="1">SUMPRODUCT(S1403:S1432,'control variables'!AW$7:AW$36)</f>
        <v>5.3549090061160713E-79</v>
      </c>
      <c r="AX1433" s="10">
        <f t="shared" ca="1" si="1039"/>
        <v>1.2504105742342529E-78</v>
      </c>
      <c r="AY1433" s="82">
        <f ca="1">SUMPRODUCT(P1403:P1432,'control variables'!BB$7:BB$36)</f>
        <v>5.5462378129325994E-81</v>
      </c>
      <c r="AZ1433" s="82">
        <f ca="1">SUMPRODUCT(Q1403:Q1432,'control variables'!BC$7:BC$36)</f>
        <v>1.4142896532528779E-80</v>
      </c>
      <c r="BA1433" s="82">
        <f ca="1">SUMPRODUCT(R1403:R1432,'control variables'!BD$7:BD$36)</f>
        <v>9.9004622972321821E-80</v>
      </c>
      <c r="BB1433" s="82">
        <f ca="1">SUMPRODUCT(S1403:S1432,'control variables'!BE$7:BE$36)</f>
        <v>1.4069263670128408E-80</v>
      </c>
      <c r="BC1433" s="82">
        <f t="shared" ca="1" si="1062"/>
        <v>1.327630209879116E-79</v>
      </c>
      <c r="BD1433" s="10">
        <f ca="1">SUMPRODUCT(P1403:P1432,'control variables'!BF$7:BF$36)</f>
        <v>1.1602246417722516E-81</v>
      </c>
      <c r="BE1433" s="10">
        <f ca="1">SUMPRODUCT(Q1403:Q1432,'control variables'!BG$7:BG$36)</f>
        <v>1.3392098643280673E-81</v>
      </c>
      <c r="BF1433" s="10">
        <f ca="1">SUMPRODUCT(R1403:R1432,'control variables'!BH$7:BH$36)</f>
        <v>4.0112265696576999E-80</v>
      </c>
      <c r="BG1433" s="10">
        <f ca="1">SUMPRODUCT(S1403:S1432,'control variables'!BI$7:BI$36)</f>
        <v>9.0151324360537932E-80</v>
      </c>
      <c r="BH1433" s="10">
        <f t="shared" ca="1" si="1063"/>
        <v>1.3276302456321525E-79</v>
      </c>
      <c r="BI1433" s="82">
        <f t="shared" ca="1" si="1040"/>
        <v>1.3384530989890314E-78</v>
      </c>
      <c r="BJ1433" s="82">
        <f t="shared" ca="1" si="1041"/>
        <v>1.5520730918969613E-78</v>
      </c>
      <c r="BK1433" s="82">
        <f t="shared" ca="1" si="1042"/>
        <v>5.1941047688757252E-78</v>
      </c>
      <c r="BL1433" s="82">
        <f t="shared" ca="1" si="1043"/>
        <v>2.4461910335467528E-78</v>
      </c>
      <c r="BM1433" s="82">
        <f t="shared" ca="1" si="1033"/>
        <v>1.0530821993308471E-77</v>
      </c>
      <c r="BN1433" s="10">
        <f ca="1">BN1432+BI1433-INDIRECT(ADDRESS(MAX($D1433-'key variables'!$B$9*30,34),scenario!BI$4),TRUE)</f>
        <v>9439390.0751690175</v>
      </c>
      <c r="BO1433" s="10">
        <f ca="1">BO1432+BJ1433-INDIRECT(ADDRESS(MAX($D1433-'key variables'!$B$9*30,34),scenario!BJ$4),TRUE)</f>
        <v>10895583.360992203</v>
      </c>
      <c r="BP1433" s="10">
        <f ca="1">BP1432+BK1433-INDIRECT(ADDRESS(MAX($D1433-'key variables'!$B$9*30,34),scenario!BK$4),TRUE)</f>
        <v>32531162.537994072</v>
      </c>
      <c r="BQ1433" s="10">
        <f ca="1">BQ1432+BL1433-INDIRECT(ADDRESS(MAX($D1433-'key variables'!$B$9*30,34),scenario!BL$4),TRUE)</f>
        <v>14415841.516535141</v>
      </c>
      <c r="BR1433" s="10">
        <f t="shared" ca="1" si="1064"/>
        <v>67281977.490690395</v>
      </c>
      <c r="BS1433" s="82">
        <f t="shared" ca="1" si="1045"/>
        <v>-2.3433848477536824E-9</v>
      </c>
      <c r="BT1433" s="82">
        <f t="shared" ca="1" si="1046"/>
        <v>-3.4288309057018498E-10</v>
      </c>
      <c r="BU1433" s="82">
        <f t="shared" ca="1" si="1047"/>
        <v>-4.2578247660364599E-9</v>
      </c>
      <c r="BV1433" s="82">
        <f t="shared" ca="1" si="1048"/>
        <v>-2.9943922343414556E-9</v>
      </c>
      <c r="BW1433" s="82">
        <f t="shared" ca="1" si="1065"/>
        <v>-9.9384849387017825E-9</v>
      </c>
      <c r="BX1433" s="10">
        <f t="shared" ca="1" si="1049"/>
        <v>-1.8625994260191893E-12</v>
      </c>
      <c r="BY1433" s="10">
        <f t="shared" ca="1" si="1050"/>
        <v>2.8902850229962428E-12</v>
      </c>
      <c r="BZ1433" s="10">
        <f t="shared" ca="1" si="1051"/>
        <v>-3.5034723983035463E-11</v>
      </c>
      <c r="CA1433" s="10">
        <f t="shared" ca="1" si="1052"/>
        <v>-2.0257049910634696E-11</v>
      </c>
      <c r="CB1433" s="10">
        <v>0</v>
      </c>
      <c r="CC1433" s="82">
        <f t="shared" ca="1" si="1053"/>
        <v>3.9725652202851362E-13</v>
      </c>
      <c r="CD1433" s="82">
        <f t="shared" ca="1" si="1054"/>
        <v>3.4270724516460853E-13</v>
      </c>
      <c r="CE1433" s="82">
        <f t="shared" ca="1" si="1055"/>
        <v>1.8915613015532971E-10</v>
      </c>
      <c r="CF1433" s="82">
        <f t="shared" ca="1" si="1056"/>
        <v>3.7028113764059381E-11</v>
      </c>
      <c r="CG1433" s="82">
        <f t="shared" ca="1" si="1066"/>
        <v>2.269242076865822E-10</v>
      </c>
      <c r="CH1433" s="13" t="str">
        <f t="shared" ca="1" si="1067"/>
        <v/>
      </c>
      <c r="CI1433" s="81">
        <f t="shared" ca="1" si="1076"/>
        <v>0.1131775965863165</v>
      </c>
      <c r="CJ1433" s="81">
        <f t="shared" ca="1" si="1077"/>
        <v>0.13063724757458739</v>
      </c>
      <c r="CK1433" s="81">
        <f t="shared" ca="1" si="1078"/>
        <v>0.39004625943939081</v>
      </c>
      <c r="CL1433" s="81">
        <f t="shared" ca="1" si="1079"/>
        <v>0.17284488538116416</v>
      </c>
      <c r="CM1433" s="89">
        <f t="shared" ca="1" si="1068"/>
        <v>0.80670598898145884</v>
      </c>
    </row>
    <row r="1434" spans="1:91" x14ac:dyDescent="0.3">
      <c r="A1434">
        <v>1369</v>
      </c>
      <c r="B1434" s="3">
        <f t="shared" si="1081"/>
        <v>3.9916666666666667</v>
      </c>
      <c r="C1434" s="3">
        <f t="shared" si="1069"/>
        <v>45.633333333333333</v>
      </c>
      <c r="D1434" s="4">
        <f t="shared" ca="1" si="1057"/>
        <v>1434</v>
      </c>
      <c r="E1434" s="58">
        <f>(0.5*(COS(B1434*2*PI())+1)*('key variables'!$B$4-'key variables'!$B$6)+'key variables'!$B$6)/'key variables'!$B$4</f>
        <v>1</v>
      </c>
      <c r="F1434" s="10">
        <f t="shared" ca="1" si="1070"/>
        <v>11689222.907461114</v>
      </c>
      <c r="G1434" s="10">
        <f t="shared" ca="1" si="1071"/>
        <v>13492492.798713122</v>
      </c>
      <c r="H1434" s="10">
        <f t="shared" ca="1" si="1072"/>
        <v>40309474.521088287</v>
      </c>
      <c r="I1434" s="10">
        <f t="shared" ca="1" si="1073"/>
        <v>17912154.249750931</v>
      </c>
      <c r="J1434" s="10">
        <f t="shared" ca="1" si="1058"/>
        <v>83403344.477013454</v>
      </c>
      <c r="K1434" s="82">
        <f t="shared" ca="1" si="1034"/>
        <v>2249832.832292099</v>
      </c>
      <c r="L1434" s="82">
        <f t="shared" ca="1" si="1035"/>
        <v>2596909.4377209195</v>
      </c>
      <c r="M1434" s="82">
        <f t="shared" ca="1" si="1036"/>
        <v>7778311.98309422</v>
      </c>
      <c r="N1434" s="82">
        <f t="shared" ca="1" si="1037"/>
        <v>3496312.733215793</v>
      </c>
      <c r="O1434" s="82">
        <f t="shared" ca="1" si="1059"/>
        <v>16121366.986323033</v>
      </c>
      <c r="P1434" s="10">
        <f ca="1">IF(IF($A1434&gt;='key variables'!$B$26,K1434*SUMPRODUCT(Z1434:AC1434,'control variables'!$O$3:$R$3)/J1434+F$65*'key variables'!$B$25/scenario!J$65,K1434*SUMPRODUCT(Z1434:AC1434,'control variables'!$O$7:$R$7)/J1434+F$65*'key variables'!$B$25/scenario!J$65)&lt;'key variables'!$B$28,0,IF($A1434&gt;='key variables'!$B$26,K1434*SUMPRODUCT(Z1434:AC1434,'control variables'!$O$3:$R$3)/J1434+F$65*'key variables'!$B$25/scenario!J$65,K1434*SUMPRODUCT(Z1434:AC1434,'control variables'!$O$7:$R$7)/J1434+F$65*'key variables'!$B$25/scenario!J$65))</f>
        <v>1.6300763935726714E-79</v>
      </c>
      <c r="Q1434" s="10">
        <f ca="1">IF(IF($A1434&gt;='key variables'!$B$26,L1434*SUMPRODUCT(Z1434:AC1434,'control variables'!$O$4:$R$4)/J1434+G$65*'key variables'!$B$25/scenario!J$65,L1434*SUMPRODUCT(Z1434:AC1434,'control variables'!$O$7:$R$7)/J1434+G$65*'key variables'!$B$25/scenario!J$65)&lt;'key variables'!$B$28,0,IF($A1434&gt;='key variables'!$B$26,L1434*SUMPRODUCT(Z1434:AC1434,'control variables'!$O$4:$R$4)/J1434+G$65*'key variables'!$B$25/scenario!J$65,L1434*SUMPRODUCT(Z1434:AC1434,'control variables'!$O$7:$R$7)/J1434+G$65*'key variables'!$B$25/scenario!J$65))</f>
        <v>1.8815445796309515E-79</v>
      </c>
      <c r="R1434" s="10">
        <f ca="1">IF(IF($A1434&gt;='key variables'!$B$26,M1434*SUMPRODUCT(Z1434:AC1434,'control variables'!$O$5:$R$5)/J1434+H$65*'key variables'!$B$25/scenario!J$65,M1434*SUMPRODUCT(Z1434:AC1434,'control variables'!$O$7:$R$7)/J1434+H$65*'key variables'!$B$25/scenario!J$65)&lt;'key variables'!$B$28,0,IF($A1434&gt;='key variables'!$B$26,M1434*SUMPRODUCT(Z1434:AC1434,'control variables'!$O$5:$R$5)/J1434+H$65*'key variables'!$B$25/scenario!J$65,M1434*SUMPRODUCT(Z1434:AC1434,'control variables'!$O$7:$R$7)/J1434+H$65*'key variables'!$B$25/scenario!J$65))</f>
        <v>5.6356377076104268E-79</v>
      </c>
      <c r="S1434" s="10">
        <f ca="1">IF(IF($A1434&gt;='key variables'!$B$26,N1434*SUMPRODUCT(Z1434:AC1434,'control variables'!$O$6:$R$6)/J1434+I$65*'key variables'!$B$25/scenario!J$65,N1434*SUMPRODUCT(Z1434:AC1434,'control variables'!$O$7:$R$7)/J1434+I$65*'key variables'!$B$25/scenario!J$65)&lt;'key variables'!$B$28,0,IF($A1434&gt;='key variables'!$B$26,N1434*SUMPRODUCT(Z1434:AC1434,'control variables'!$O$6:$R$6)/J1434+I$65*'key variables'!$B$25/scenario!J$65,N1434*SUMPRODUCT(Z1434:AC1434,'control variables'!$O$7:$R$7)/J1434+I$65*'key variables'!$B$25/scenario!J$65))</f>
        <v>2.533191252772449E-79</v>
      </c>
      <c r="T1434" s="10">
        <f t="shared" ca="1" si="1080"/>
        <v>1.1680449933586499E-78</v>
      </c>
      <c r="U1434" s="82">
        <f ca="1">SUMPRODUCT(P1404:P1433,'control variables'!AD$7:AD$36)</f>
        <v>3.4560635147919883E-79</v>
      </c>
      <c r="V1434" s="82">
        <f ca="1">SUMPRODUCT(Q1404:Q1433,'control variables'!AE$7:AE$36)</f>
        <v>3.9892225902768762E-79</v>
      </c>
      <c r="W1434" s="82">
        <f ca="1">SUMPRODUCT(R1404:R1433,'control variables'!AF$7:AF$36)</f>
        <v>1.1948594520266597E-78</v>
      </c>
      <c r="X1434" s="82">
        <f ca="1">SUMPRODUCT(S1404:S1433,'control variables'!AG$7:AG$36)</f>
        <v>5.3708340904863024E-79</v>
      </c>
      <c r="Y1434" s="82">
        <f t="shared" ca="1" si="1074"/>
        <v>2.4764714715821765E-78</v>
      </c>
      <c r="Z1434" s="10">
        <f ca="1">IF($A1434&gt;='key variables'!$B$26,SUMPRODUCT(P1404:P1433,'control variables'!V$7:V$36)*$E1434,SUMPRODUCT(P1404:P1433,'control variables'!Z$7:Z$36)*$E1434)</f>
        <v>8.4331448500818279E-79</v>
      </c>
      <c r="AA1434" s="10">
        <f ca="1">IF($A1434&gt;='key variables'!$B$26,SUMPRODUCT(Q1404:Q1433,'control variables'!W$7:W$36)*$E1434,SUMPRODUCT(Q1404:Q1433,'control variables'!AA$7:AA$36)*$E1434)</f>
        <v>9.7341069685313171E-79</v>
      </c>
      <c r="AB1434" s="10">
        <f ca="1">IF($A1434&gt;='key variables'!$B$26,SUMPRODUCT(R1404:R1433,'control variables'!X$7:X$36)*$E1434,SUMPRODUCT(R1404:R1433,'control variables'!AB$7:AB$36)*$E1434)</f>
        <v>2.9155780243340505E-78</v>
      </c>
      <c r="AC1434" s="10">
        <f ca="1">IF($A1434&gt;='key variables'!$B$26,SUMPRODUCT(S1404:S1433,'control variables'!Y$7:Y$36)*$E1434,SUMPRODUCT(S1404:S1433,'control variables'!AC$7:AC$36)*$E1434)</f>
        <v>1.3105378896242465E-78</v>
      </c>
      <c r="AD1434" s="10">
        <f t="shared" ca="1" si="1075"/>
        <v>6.0428410958196117E-78</v>
      </c>
      <c r="AE1434" s="82">
        <f ca="1">SUMPRODUCT(P1404:P1433,'control variables'!AL$7:AL$36)</f>
        <v>1.1482153568191287E-78</v>
      </c>
      <c r="AF1434" s="82">
        <f ca="1">SUMPRODUCT(Q1404:Q1433,'control variables'!AM$7:AM$36)</f>
        <v>1.3218825401554008E-78</v>
      </c>
      <c r="AG1434" s="82">
        <f ca="1">SUMPRODUCT(R1404:R1433,'control variables'!AN$7:AN$36)</f>
        <v>3.769034527844471E-78</v>
      </c>
      <c r="AH1434" s="82">
        <f ca="1">SUMPRODUCT(S1404:S1433,'control variables'!AO$7:AO$36)</f>
        <v>1.6319545646261348E-78</v>
      </c>
      <c r="AI1434" s="82">
        <f t="shared" ca="1" si="1038"/>
        <v>7.8710869894451358E-78</v>
      </c>
      <c r="AJ1434" s="10">
        <f ca="1">SUMPRODUCT(P1404:P1433,'control variables'!AP$7:AP$36)</f>
        <v>1.0971242393644205E-81</v>
      </c>
      <c r="AK1434" s="10">
        <f ca="1">SUMPRODUCT(Q1404:Q1433,'control variables'!AQ$7:AQ$36)</f>
        <v>3.1659377650907422E-81</v>
      </c>
      <c r="AL1434" s="10">
        <f ca="1">SUMPRODUCT(R1404:R1433,'control variables'!AR$7:AR$36)</f>
        <v>1.1379211595864184E-79</v>
      </c>
      <c r="AM1434" s="10">
        <f ca="1">SUMPRODUCT(S1404:S1433,'control variables'!AS$7:AS$36)</f>
        <v>8.5248321407541297E-80</v>
      </c>
      <c r="AN1434" s="10">
        <f t="shared" ca="1" si="1060"/>
        <v>2.0330349937063831E-79</v>
      </c>
      <c r="AO1434" s="82">
        <f ca="1">SUMPRODUCT(P1404:P1433,'control variables'!AX$7:AX$36)</f>
        <v>1.4919215367585911E-81</v>
      </c>
      <c r="AP1434" s="82">
        <f ca="1">SUMPRODUCT(Q1404:Q1433,'control variables'!AY$7:AY$36)</f>
        <v>3.4441537731497256E-81</v>
      </c>
      <c r="AQ1434" s="82">
        <f ca="1">SUMPRODUCT(R1404:R1433,'control variables'!AZ$7:AZ$36)</f>
        <v>3.0947982447344015E-80</v>
      </c>
      <c r="AR1434" s="82">
        <f ca="1">SUMPRODUCT(S1404:S1433,'control variables'!BA$7:BA$36)</f>
        <v>2.3184941525694237E-80</v>
      </c>
      <c r="AS1434" s="82">
        <f t="shared" ca="1" si="1061"/>
        <v>5.9068999282946563E-80</v>
      </c>
      <c r="AT1434" s="10">
        <f ca="1">SUMPRODUCT(P1404:P1433,'control variables'!AT$7:AT$36)</f>
        <v>-1.3166789753064866E-81</v>
      </c>
      <c r="AU1434" s="10">
        <f ca="1">SUMPRODUCT(Q1404:Q1433,'control variables'!AU$7:AU$36)</f>
        <v>1.4283070280358353E-81</v>
      </c>
      <c r="AV1434" s="10">
        <f ca="1">SUMPRODUCT(R1404:R1433,'control variables'!AV$7:AV$36)</f>
        <v>6.1504045220505368E-79</v>
      </c>
      <c r="AW1434" s="10">
        <f ca="1">SUMPRODUCT(S1404:S1433,'control variables'!AW$7:AW$36)</f>
        <v>4.6076273128862688E-79</v>
      </c>
      <c r="AX1434" s="10">
        <f t="shared" ca="1" si="1039"/>
        <v>1.0759148115464099E-78</v>
      </c>
      <c r="AY1434" s="82">
        <f ca="1">SUMPRODUCT(P1404:P1433,'control variables'!BB$7:BB$36)</f>
        <v>4.7722560367400073E-81</v>
      </c>
      <c r="AZ1434" s="82">
        <f ca="1">SUMPRODUCT(Q1404:Q1433,'control variables'!BC$7:BC$36)</f>
        <v>1.2169244383457524E-80</v>
      </c>
      <c r="BA1434" s="82">
        <f ca="1">SUMPRODUCT(R1404:R1433,'control variables'!BD$7:BD$36)</f>
        <v>8.5188451267474159E-80</v>
      </c>
      <c r="BB1434" s="82">
        <f ca="1">SUMPRODUCT(S1404:S1433,'control variables'!BE$7:BE$36)</f>
        <v>1.2105887043951951E-80</v>
      </c>
      <c r="BC1434" s="82">
        <f t="shared" ca="1" si="1062"/>
        <v>1.1423583873162365E-79</v>
      </c>
      <c r="BD1434" s="10">
        <f ca="1">SUMPRODUCT(P1404:P1433,'control variables'!BF$7:BF$36)</f>
        <v>9.9831439570826548E-82</v>
      </c>
      <c r="BE1434" s="10">
        <f ca="1">SUMPRODUCT(Q1404:Q1433,'control variables'!BG$7:BG$36)</f>
        <v>1.1523220920312622E-81</v>
      </c>
      <c r="BF1434" s="10">
        <f ca="1">SUMPRODUCT(R1404:R1433,'control variables'!BH$7:BH$36)</f>
        <v>3.451456799624524E-80</v>
      </c>
      <c r="BG1434" s="10">
        <f ca="1">SUMPRODUCT(S1404:S1433,'control variables'!BI$7:BI$36)</f>
        <v>7.7570637324006133E-80</v>
      </c>
      <c r="BH1434" s="10">
        <f t="shared" ca="1" si="1063"/>
        <v>1.1423584180799091E-79</v>
      </c>
      <c r="BI1434" s="82">
        <f t="shared" ca="1" si="1040"/>
        <v>1.1516709338805622E-78</v>
      </c>
      <c r="BJ1434" s="82">
        <f t="shared" ca="1" si="1041"/>
        <v>1.335480091566894E-78</v>
      </c>
      <c r="BK1434" s="82">
        <f t="shared" ca="1" si="1042"/>
        <v>4.4692634313169987E-78</v>
      </c>
      <c r="BL1434" s="82">
        <f t="shared" ca="1" si="1043"/>
        <v>2.1048231829587135E-78</v>
      </c>
      <c r="BM1434" s="82">
        <f t="shared" ca="1" si="1033"/>
        <v>9.0612376397231697E-78</v>
      </c>
      <c r="BN1434" s="10">
        <f ca="1">BN1433+BI1434-INDIRECT(ADDRESS(MAX($D1434-'key variables'!$B$9*30,34),scenario!BI$4),TRUE)</f>
        <v>9439390.0751690175</v>
      </c>
      <c r="BO1434" s="10">
        <f ca="1">BO1433+BJ1434-INDIRECT(ADDRESS(MAX($D1434-'key variables'!$B$9*30,34),scenario!BJ$4),TRUE)</f>
        <v>10895583.360992203</v>
      </c>
      <c r="BP1434" s="10">
        <f ca="1">BP1433+BK1434-INDIRECT(ADDRESS(MAX($D1434-'key variables'!$B$9*30,34),scenario!BK$4),TRUE)</f>
        <v>32531162.537994072</v>
      </c>
      <c r="BQ1434" s="10">
        <f ca="1">BQ1433+BL1434-INDIRECT(ADDRESS(MAX($D1434-'key variables'!$B$9*30,34),scenario!BL$4),TRUE)</f>
        <v>14415841.516535141</v>
      </c>
      <c r="BR1434" s="10">
        <f t="shared" ca="1" si="1064"/>
        <v>67281977.490690395</v>
      </c>
      <c r="BS1434" s="82">
        <f t="shared" ca="1" si="1045"/>
        <v>-2.3433848477536824E-9</v>
      </c>
      <c r="BT1434" s="82">
        <f t="shared" ca="1" si="1046"/>
        <v>-3.4288309057018498E-10</v>
      </c>
      <c r="BU1434" s="82">
        <f t="shared" ca="1" si="1047"/>
        <v>-4.2578247660364599E-9</v>
      </c>
      <c r="BV1434" s="82">
        <f t="shared" ca="1" si="1048"/>
        <v>-2.9943922343414556E-9</v>
      </c>
      <c r="BW1434" s="82">
        <f t="shared" ca="1" si="1065"/>
        <v>-9.9384849387017825E-9</v>
      </c>
      <c r="BX1434" s="10">
        <f t="shared" ca="1" si="1049"/>
        <v>-1.8625994260191893E-12</v>
      </c>
      <c r="BY1434" s="10">
        <f t="shared" ca="1" si="1050"/>
        <v>2.8902850229962428E-12</v>
      </c>
      <c r="BZ1434" s="10">
        <f t="shared" ca="1" si="1051"/>
        <v>-3.5034723983035463E-11</v>
      </c>
      <c r="CA1434" s="10">
        <f t="shared" ca="1" si="1052"/>
        <v>-2.0257049910634696E-11</v>
      </c>
      <c r="CB1434" s="10">
        <v>0</v>
      </c>
      <c r="CC1434" s="82">
        <f t="shared" ca="1" si="1053"/>
        <v>3.9725652202851362E-13</v>
      </c>
      <c r="CD1434" s="82">
        <f t="shared" ca="1" si="1054"/>
        <v>3.4270724516460853E-13</v>
      </c>
      <c r="CE1434" s="82">
        <f t="shared" ca="1" si="1055"/>
        <v>1.8915613015532971E-10</v>
      </c>
      <c r="CF1434" s="82">
        <f t="shared" ca="1" si="1056"/>
        <v>3.7028113764059381E-11</v>
      </c>
      <c r="CG1434" s="82">
        <f t="shared" ca="1" si="1066"/>
        <v>2.269242076865822E-10</v>
      </c>
      <c r="CH1434" s="13" t="str">
        <f t="shared" ca="1" si="1067"/>
        <v/>
      </c>
      <c r="CI1434" s="81">
        <f t="shared" ca="1" si="1076"/>
        <v>0.1131775965863165</v>
      </c>
      <c r="CJ1434" s="81">
        <f t="shared" ca="1" si="1077"/>
        <v>0.13063724757458739</v>
      </c>
      <c r="CK1434" s="81">
        <f t="shared" ca="1" si="1078"/>
        <v>0.39004625943939081</v>
      </c>
      <c r="CL1434" s="81">
        <f t="shared" ca="1" si="1079"/>
        <v>0.17284488538116416</v>
      </c>
      <c r="CM1434" s="89">
        <f t="shared" ca="1" si="1068"/>
        <v>0.80670598898145884</v>
      </c>
    </row>
    <row r="1435" spans="1:91" x14ac:dyDescent="0.3">
      <c r="A1435">
        <v>1370</v>
      </c>
      <c r="B1435" s="3">
        <f t="shared" si="1081"/>
        <v>3.9944444444444445</v>
      </c>
      <c r="C1435" s="3">
        <f t="shared" si="1069"/>
        <v>45.666666666666664</v>
      </c>
      <c r="D1435" s="4">
        <f t="shared" ca="1" si="1057"/>
        <v>1435</v>
      </c>
      <c r="E1435" s="58">
        <f>(0.5*(COS(B1435*2*PI())+1)*('key variables'!$B$4-'key variables'!$B$6)+'key variables'!$B$6)/'key variables'!$B$4</f>
        <v>1</v>
      </c>
      <c r="F1435" s="10">
        <f t="shared" ca="1" si="1070"/>
        <v>11689222.907461114</v>
      </c>
      <c r="G1435" s="10">
        <f t="shared" ca="1" si="1071"/>
        <v>13492492.798713122</v>
      </c>
      <c r="H1435" s="10">
        <f t="shared" ca="1" si="1072"/>
        <v>40309474.521088287</v>
      </c>
      <c r="I1435" s="10">
        <f t="shared" ca="1" si="1073"/>
        <v>17912154.249750931</v>
      </c>
      <c r="J1435" s="10">
        <f t="shared" ca="1" si="1058"/>
        <v>83403344.477013454</v>
      </c>
      <c r="K1435" s="82">
        <f t="shared" ca="1" si="1034"/>
        <v>2249832.832292099</v>
      </c>
      <c r="L1435" s="82">
        <f t="shared" ca="1" si="1035"/>
        <v>2596909.4377209195</v>
      </c>
      <c r="M1435" s="82">
        <f t="shared" ca="1" si="1036"/>
        <v>7778311.98309422</v>
      </c>
      <c r="N1435" s="82">
        <f t="shared" ca="1" si="1037"/>
        <v>3496312.733215793</v>
      </c>
      <c r="O1435" s="82">
        <f t="shared" ca="1" si="1059"/>
        <v>16121366.986323033</v>
      </c>
      <c r="P1435" s="10">
        <f ca="1">IF(IF($A1435&gt;='key variables'!$B$26,K1435*SUMPRODUCT(Z1435:AC1435,'control variables'!$O$3:$R$3)/J1435+F$65*'key variables'!$B$25/scenario!J$65,K1435*SUMPRODUCT(Z1435:AC1435,'control variables'!$O$7:$R$7)/J1435+F$65*'key variables'!$B$25/scenario!J$65)&lt;'key variables'!$B$28,0,IF($A1435&gt;='key variables'!$B$26,K1435*SUMPRODUCT(Z1435:AC1435,'control variables'!$O$3:$R$3)/J1435+F$65*'key variables'!$B$25/scenario!J$65,K1435*SUMPRODUCT(Z1435:AC1435,'control variables'!$O$7:$R$7)/J1435+F$65*'key variables'!$B$25/scenario!J$65))</f>
        <v>1.4025979721668842E-79</v>
      </c>
      <c r="Q1435" s="10">
        <f ca="1">IF(IF($A1435&gt;='key variables'!$B$26,L1435*SUMPRODUCT(Z1435:AC1435,'control variables'!$O$4:$R$4)/J1435+G$65*'key variables'!$B$25/scenario!J$65,L1435*SUMPRODUCT(Z1435:AC1435,'control variables'!$O$7:$R$7)/J1435+G$65*'key variables'!$B$25/scenario!J$65)&lt;'key variables'!$B$28,0,IF($A1435&gt;='key variables'!$B$26,L1435*SUMPRODUCT(Z1435:AC1435,'control variables'!$O$4:$R$4)/J1435+G$65*'key variables'!$B$25/scenario!J$65,L1435*SUMPRODUCT(Z1435:AC1435,'control variables'!$O$7:$R$7)/J1435+G$65*'key variables'!$B$25/scenario!J$65))</f>
        <v>1.6189735783780691E-79</v>
      </c>
      <c r="R1435" s="10">
        <f ca="1">IF(IF($A1435&gt;='key variables'!$B$26,M1435*SUMPRODUCT(Z1435:AC1435,'control variables'!$O$5:$R$5)/J1435+H$65*'key variables'!$B$25/scenario!J$65,M1435*SUMPRODUCT(Z1435:AC1435,'control variables'!$O$7:$R$7)/J1435+H$65*'key variables'!$B$25/scenario!J$65)&lt;'key variables'!$B$28,0,IF($A1435&gt;='key variables'!$B$26,M1435*SUMPRODUCT(Z1435:AC1435,'control variables'!$O$5:$R$5)/J1435+H$65*'key variables'!$B$25/scenario!J$65,M1435*SUMPRODUCT(Z1435:AC1435,'control variables'!$O$7:$R$7)/J1435+H$65*'key variables'!$B$25/scenario!J$65))</f>
        <v>4.849180106974672E-79</v>
      </c>
      <c r="S1435" s="10">
        <f ca="1">IF(IF($A1435&gt;='key variables'!$B$26,N1435*SUMPRODUCT(Z1435:AC1435,'control variables'!$O$6:$R$6)/J1435+I$65*'key variables'!$B$25/scenario!J$65,N1435*SUMPRODUCT(Z1435:AC1435,'control variables'!$O$7:$R$7)/J1435+I$65*'key variables'!$B$25/scenario!J$65)&lt;'key variables'!$B$28,0,IF($A1435&gt;='key variables'!$B$26,N1435*SUMPRODUCT(Z1435:AC1435,'control variables'!$O$6:$R$6)/J1435+I$65*'key variables'!$B$25/scenario!J$65,N1435*SUMPRODUCT(Z1435:AC1435,'control variables'!$O$7:$R$7)/J1435+I$65*'key variables'!$B$25/scenario!J$65))</f>
        <v>2.1796824543064743E-79</v>
      </c>
      <c r="T1435" s="10">
        <f t="shared" ca="1" si="1080"/>
        <v>1.0050434111826099E-78</v>
      </c>
      <c r="U1435" s="82">
        <f ca="1">SUMPRODUCT(P1405:P1434,'control variables'!AD$7:AD$36)</f>
        <v>2.9737671784221753E-79</v>
      </c>
      <c r="V1435" s="82">
        <f ca="1">SUMPRODUCT(Q1405:Q1434,'control variables'!AE$7:AE$36)</f>
        <v>3.4325234925839236E-79</v>
      </c>
      <c r="W1435" s="82">
        <f ca="1">SUMPRODUCT(R1405:R1434,'control variables'!AF$7:AF$36)</f>
        <v>1.0281158914054988E-78</v>
      </c>
      <c r="X1435" s="82">
        <f ca="1">SUMPRODUCT(S1405:S1434,'control variables'!AG$7:AG$36)</f>
        <v>4.6213300394163534E-79</v>
      </c>
      <c r="Y1435" s="82">
        <f t="shared" ca="1" si="1074"/>
        <v>2.1308779624477441E-78</v>
      </c>
      <c r="Z1435" s="10">
        <f ca="1">IF($A1435&gt;='key variables'!$B$26,SUMPRODUCT(P1405:P1434,'control variables'!V$7:V$36)*$E1435,SUMPRODUCT(P1405:P1434,'control variables'!Z$7:Z$36)*$E1435)</f>
        <v>7.2562929641536771E-79</v>
      </c>
      <c r="AA1435" s="10">
        <f ca="1">IF($A1435&gt;='key variables'!$B$26,SUMPRODUCT(Q1405:Q1434,'control variables'!W$7:W$36)*$E1435,SUMPRODUCT(Q1405:Q1434,'control variables'!AA$7:AA$36)*$E1435)</f>
        <v>8.375704812824091E-79</v>
      </c>
      <c r="AB1435" s="10">
        <f ca="1">IF($A1435&gt;='key variables'!$B$26,SUMPRODUCT(R1405:R1434,'control variables'!X$7:X$36)*$E1435,SUMPRODUCT(R1405:R1434,'control variables'!AB$7:AB$36)*$E1435)</f>
        <v>2.5087068561630325E-78</v>
      </c>
      <c r="AC1435" s="10">
        <f ca="1">IF($A1435&gt;='key variables'!$B$26,SUMPRODUCT(S1405:S1434,'control variables'!Y$7:Y$36)*$E1435,SUMPRODUCT(S1405:S1434,'control variables'!AC$7:AC$36)*$E1435)</f>
        <v>1.1276513135719416E-78</v>
      </c>
      <c r="AD1435" s="10">
        <f t="shared" ca="1" si="1075"/>
        <v>5.1995579474327509E-78</v>
      </c>
      <c r="AE1435" s="82">
        <f ca="1">SUMPRODUCT(P1405:P1434,'control variables'!AL$7:AL$36)</f>
        <v>9.8798101575819636E-79</v>
      </c>
      <c r="AF1435" s="82">
        <f ca="1">SUMPRODUCT(Q1405:Q1434,'control variables'!AM$7:AM$36)</f>
        <v>1.1374128093476485E-78</v>
      </c>
      <c r="AG1435" s="82">
        <f ca="1">SUMPRODUCT(R1405:R1434,'control variables'!AN$7:AN$36)</f>
        <v>3.2430628445549278E-78</v>
      </c>
      <c r="AH1435" s="82">
        <f ca="1">SUMPRODUCT(S1405:S1434,'control variables'!AO$7:AO$36)</f>
        <v>1.4042140429972806E-78</v>
      </c>
      <c r="AI1435" s="82">
        <f t="shared" ca="1" si="1038"/>
        <v>6.7726707126580541E-78</v>
      </c>
      <c r="AJ1435" s="10">
        <f ca="1">SUMPRODUCT(P1405:P1434,'control variables'!AP$7:AP$36)</f>
        <v>9.4401970325758765E-82</v>
      </c>
      <c r="AK1435" s="10">
        <f ca="1">SUMPRODUCT(Q1405:Q1434,'control variables'!AQ$7:AQ$36)</f>
        <v>2.7241287014717252E-81</v>
      </c>
      <c r="AL1435" s="10">
        <f ca="1">SUMPRODUCT(R1405:R1434,'control variables'!AR$7:AR$36)</f>
        <v>9.7912338171072716E-80</v>
      </c>
      <c r="AM1435" s="10">
        <f ca="1">SUMPRODUCT(S1405:S1434,'control variables'!AS$7:AS$36)</f>
        <v>7.3351852225027418E-80</v>
      </c>
      <c r="AN1435" s="10">
        <f t="shared" ca="1" si="1060"/>
        <v>1.7493233880082943E-79</v>
      </c>
      <c r="AO1435" s="82">
        <f ca="1">SUMPRODUCT(P1405:P1434,'control variables'!AX$7:AX$36)</f>
        <v>1.2837227324686186E-81</v>
      </c>
      <c r="AP1435" s="82">
        <f ca="1">SUMPRODUCT(Q1405:Q1434,'control variables'!AY$7:AY$36)</f>
        <v>2.963519450436949E-81</v>
      </c>
      <c r="AQ1435" s="82">
        <f ca="1">SUMPRODUCT(R1405:R1434,'control variables'!AZ$7:AZ$36)</f>
        <v>2.6629167561996141E-80</v>
      </c>
      <c r="AR1435" s="82">
        <f ca="1">SUMPRODUCT(S1405:S1434,'control variables'!BA$7:BA$36)</f>
        <v>1.9949465004810991E-80</v>
      </c>
      <c r="AS1435" s="82">
        <f t="shared" ca="1" si="1061"/>
        <v>5.0825874749712699E-80</v>
      </c>
      <c r="AT1435" s="10">
        <f ca="1">SUMPRODUCT(P1405:P1434,'control variables'!AT$7:AT$36)</f>
        <v>-1.1329354059977786E-81</v>
      </c>
      <c r="AU1435" s="10">
        <f ca="1">SUMPRODUCT(Q1405:Q1434,'control variables'!AU$7:AU$36)</f>
        <v>1.2289856776368683E-81</v>
      </c>
      <c r="AV1435" s="10">
        <f ca="1">SUMPRODUCT(R1405:R1434,'control variables'!AV$7:AV$36)</f>
        <v>5.29211081434481E-79</v>
      </c>
      <c r="AW1435" s="10">
        <f ca="1">SUMPRODUCT(S1405:S1434,'control variables'!AW$7:AW$36)</f>
        <v>3.9646293578859289E-79</v>
      </c>
      <c r="AX1435" s="10">
        <f t="shared" ca="1" si="1039"/>
        <v>9.2577006749471296E-79</v>
      </c>
      <c r="AY1435" s="82">
        <f ca="1">SUMPRODUCT(P1405:P1434,'control variables'!BB$7:BB$36)</f>
        <v>4.1062840160038774E-81</v>
      </c>
      <c r="AZ1435" s="82">
        <f ca="1">SUMPRODUCT(Q1405:Q1434,'control variables'!BC$7:BC$36)</f>
        <v>1.04710169181895E-80</v>
      </c>
      <c r="BA1435" s="82">
        <f ca="1">SUMPRODUCT(R1405:R1434,'control variables'!BD$7:BD$36)</f>
        <v>7.3300337009309529E-80</v>
      </c>
      <c r="BB1435" s="82">
        <f ca="1">SUMPRODUCT(S1405:S1434,'control variables'!BE$7:BE$36)</f>
        <v>1.0416501144411783E-80</v>
      </c>
      <c r="BC1435" s="82">
        <f t="shared" ca="1" si="1062"/>
        <v>9.8294139087914679E-80</v>
      </c>
      <c r="BD1435" s="10">
        <f ca="1">SUMPRODUCT(P1405:P1434,'control variables'!BF$7:BF$36)</f>
        <v>8.5899884970206891E-82</v>
      </c>
      <c r="BE1435" s="10">
        <f ca="1">SUMPRODUCT(Q1405:Q1434,'control variables'!BG$7:BG$36)</f>
        <v>9.9151465289537381E-82</v>
      </c>
      <c r="BF1435" s="10">
        <f ca="1">SUMPRODUCT(R1405:R1434,'control variables'!BH$7:BH$36)</f>
        <v>2.9698033339191112E-80</v>
      </c>
      <c r="BG1435" s="10">
        <f ca="1">SUMPRODUCT(S1405:S1434,'control variables'!BI$7:BI$36)</f>
        <v>6.674559489318396E-80</v>
      </c>
      <c r="BH1435" s="10">
        <f t="shared" ca="1" si="1063"/>
        <v>9.8294141734972513E-80</v>
      </c>
      <c r="BI1435" s="82">
        <f t="shared" ca="1" si="1040"/>
        <v>9.9095436436820248E-79</v>
      </c>
      <c r="BJ1435" s="82">
        <f t="shared" ca="1" si="1041"/>
        <v>1.1491128119434749E-78</v>
      </c>
      <c r="BK1435" s="82">
        <f t="shared" ca="1" si="1042"/>
        <v>3.845574262998718E-78</v>
      </c>
      <c r="BL1435" s="82">
        <f t="shared" ca="1" si="1043"/>
        <v>1.8110934799302852E-78</v>
      </c>
      <c r="BM1435" s="82">
        <f t="shared" ca="1" si="1033"/>
        <v>7.79673491924068E-78</v>
      </c>
      <c r="BN1435" s="10">
        <f ca="1">BN1434+BI1435-INDIRECT(ADDRESS(MAX($D1435-'key variables'!$B$9*30,34),scenario!BI$4),TRUE)</f>
        <v>9439390.0751690175</v>
      </c>
      <c r="BO1435" s="10">
        <f ca="1">BO1434+BJ1435-INDIRECT(ADDRESS(MAX($D1435-'key variables'!$B$9*30,34),scenario!BJ$4),TRUE)</f>
        <v>10895583.360992203</v>
      </c>
      <c r="BP1435" s="10">
        <f ca="1">BP1434+BK1435-INDIRECT(ADDRESS(MAX($D1435-'key variables'!$B$9*30,34),scenario!BK$4),TRUE)</f>
        <v>32531162.537994072</v>
      </c>
      <c r="BQ1435" s="10">
        <f ca="1">BQ1434+BL1435-INDIRECT(ADDRESS(MAX($D1435-'key variables'!$B$9*30,34),scenario!BL$4),TRUE)</f>
        <v>14415841.516535141</v>
      </c>
      <c r="BR1435" s="10">
        <f t="shared" ca="1" si="1064"/>
        <v>67281977.490690395</v>
      </c>
      <c r="BS1435" s="82">
        <f t="shared" ca="1" si="1045"/>
        <v>-2.3433848477536824E-9</v>
      </c>
      <c r="BT1435" s="82">
        <f t="shared" ca="1" si="1046"/>
        <v>-3.4288309057018498E-10</v>
      </c>
      <c r="BU1435" s="82">
        <f t="shared" ca="1" si="1047"/>
        <v>-4.2578247660364599E-9</v>
      </c>
      <c r="BV1435" s="82">
        <f t="shared" ca="1" si="1048"/>
        <v>-2.9943922343414556E-9</v>
      </c>
      <c r="BW1435" s="82">
        <f t="shared" ca="1" si="1065"/>
        <v>-9.9384849387017825E-9</v>
      </c>
      <c r="BX1435" s="10">
        <f t="shared" ca="1" si="1049"/>
        <v>-1.8625994260191893E-12</v>
      </c>
      <c r="BY1435" s="10">
        <f t="shared" ca="1" si="1050"/>
        <v>2.8902850229962428E-12</v>
      </c>
      <c r="BZ1435" s="10">
        <f t="shared" ca="1" si="1051"/>
        <v>-3.5034723983035463E-11</v>
      </c>
      <c r="CA1435" s="10">
        <f t="shared" ca="1" si="1052"/>
        <v>-2.0257049910634696E-11</v>
      </c>
      <c r="CB1435" s="10">
        <v>0</v>
      </c>
      <c r="CC1435" s="82">
        <f t="shared" ca="1" si="1053"/>
        <v>3.9725652202851362E-13</v>
      </c>
      <c r="CD1435" s="82">
        <f t="shared" ca="1" si="1054"/>
        <v>3.4270724516460853E-13</v>
      </c>
      <c r="CE1435" s="82">
        <f t="shared" ca="1" si="1055"/>
        <v>1.8915613015532971E-10</v>
      </c>
      <c r="CF1435" s="82">
        <f t="shared" ca="1" si="1056"/>
        <v>3.7028113764059381E-11</v>
      </c>
      <c r="CG1435" s="82">
        <f t="shared" ca="1" si="1066"/>
        <v>2.269242076865822E-10</v>
      </c>
      <c r="CH1435" s="13" t="str">
        <f t="shared" ca="1" si="1067"/>
        <v/>
      </c>
      <c r="CI1435" s="81">
        <f t="shared" ca="1" si="1076"/>
        <v>0.1131775965863165</v>
      </c>
      <c r="CJ1435" s="81">
        <f t="shared" ca="1" si="1077"/>
        <v>0.13063724757458739</v>
      </c>
      <c r="CK1435" s="81">
        <f t="shared" ca="1" si="1078"/>
        <v>0.39004625943939081</v>
      </c>
      <c r="CL1435" s="81">
        <f t="shared" ca="1" si="1079"/>
        <v>0.17284488538116416</v>
      </c>
      <c r="CM1435" s="89">
        <f t="shared" ca="1" si="1068"/>
        <v>0.80670598898145884</v>
      </c>
    </row>
    <row r="1436" spans="1:91" x14ac:dyDescent="0.3">
      <c r="A1436">
        <v>1371</v>
      </c>
      <c r="B1436" s="3">
        <f t="shared" si="1081"/>
        <v>3.9972222222222222</v>
      </c>
      <c r="C1436" s="3">
        <f t="shared" si="1069"/>
        <v>45.7</v>
      </c>
      <c r="D1436" s="4">
        <f t="shared" ca="1" si="1057"/>
        <v>1436</v>
      </c>
      <c r="E1436" s="58">
        <f>(0.5*(COS(B1436*2*PI())+1)*('key variables'!$B$4-'key variables'!$B$6)+'key variables'!$B$6)/'key variables'!$B$4</f>
        <v>1</v>
      </c>
      <c r="F1436" s="10">
        <f t="shared" ca="1" si="1070"/>
        <v>11689222.907461114</v>
      </c>
      <c r="G1436" s="10">
        <f t="shared" ca="1" si="1071"/>
        <v>13492492.798713122</v>
      </c>
      <c r="H1436" s="10">
        <f t="shared" ca="1" si="1072"/>
        <v>40309474.521088287</v>
      </c>
      <c r="I1436" s="10">
        <f t="shared" ca="1" si="1073"/>
        <v>17912154.249750931</v>
      </c>
      <c r="J1436" s="10">
        <f t="shared" ca="1" si="1058"/>
        <v>83403344.477013454</v>
      </c>
      <c r="K1436" s="82">
        <f t="shared" ca="1" si="1034"/>
        <v>2249832.832292099</v>
      </c>
      <c r="L1436" s="82">
        <f t="shared" ca="1" si="1035"/>
        <v>2596909.4377209195</v>
      </c>
      <c r="M1436" s="82">
        <f t="shared" ca="1" si="1036"/>
        <v>7778311.98309422</v>
      </c>
      <c r="N1436" s="82">
        <f t="shared" ca="1" si="1037"/>
        <v>3496312.733215793</v>
      </c>
      <c r="O1436" s="82">
        <f t="shared" ca="1" si="1059"/>
        <v>16121366.986323033</v>
      </c>
      <c r="P1436" s="10">
        <f ca="1">IF(IF($A1436&gt;='key variables'!$B$26,K1436*SUMPRODUCT(Z1436:AC1436,'control variables'!$O$3:$R$3)/J1436+F$65*'key variables'!$B$25/scenario!J$65,K1436*SUMPRODUCT(Z1436:AC1436,'control variables'!$O$7:$R$7)/J1436+F$65*'key variables'!$B$25/scenario!J$65)&lt;'key variables'!$B$28,0,IF($A1436&gt;='key variables'!$B$26,K1436*SUMPRODUCT(Z1436:AC1436,'control variables'!$O$3:$R$3)/J1436+F$65*'key variables'!$B$25/scenario!J$65,K1436*SUMPRODUCT(Z1436:AC1436,'control variables'!$O$7:$R$7)/J1436+F$65*'key variables'!$B$25/scenario!J$65))</f>
        <v>1.2068643403975235E-79</v>
      </c>
      <c r="Q1436" s="10">
        <f ca="1">IF(IF($A1436&gt;='key variables'!$B$26,L1436*SUMPRODUCT(Z1436:AC1436,'control variables'!$O$4:$R$4)/J1436+G$65*'key variables'!$B$25/scenario!J$65,L1436*SUMPRODUCT(Z1436:AC1436,'control variables'!$O$7:$R$7)/J1436+G$65*'key variables'!$B$25/scenario!J$65)&lt;'key variables'!$B$28,0,IF($A1436&gt;='key variables'!$B$26,L1436*SUMPRODUCT(Z1436:AC1436,'control variables'!$O$4:$R$4)/J1436+G$65*'key variables'!$B$25/scenario!J$65,L1436*SUMPRODUCT(Z1436:AC1436,'control variables'!$O$7:$R$7)/J1436+G$65*'key variables'!$B$25/scenario!J$65))</f>
        <v>1.3930445634194809E-79</v>
      </c>
      <c r="R1436" s="10">
        <f ca="1">IF(IF($A1436&gt;='key variables'!$B$26,M1436*SUMPRODUCT(Z1436:AC1436,'control variables'!$O$5:$R$5)/J1436+H$65*'key variables'!$B$25/scenario!J$65,M1436*SUMPRODUCT(Z1436:AC1436,'control variables'!$O$7:$R$7)/J1436+H$65*'key variables'!$B$25/scenario!J$65)&lt;'key variables'!$B$28,0,IF($A1436&gt;='key variables'!$B$26,M1436*SUMPRODUCT(Z1436:AC1436,'control variables'!$O$5:$R$5)/J1436+H$65*'key variables'!$B$25/scenario!J$65,M1436*SUMPRODUCT(Z1436:AC1436,'control variables'!$O$7:$R$7)/J1436+H$65*'key variables'!$B$25/scenario!J$65))</f>
        <v>4.1724732727450855E-79</v>
      </c>
      <c r="S1436" s="10">
        <f ca="1">IF(IF($A1436&gt;='key variables'!$B$26,N1436*SUMPRODUCT(Z1436:AC1436,'control variables'!$O$6:$R$6)/J1436+I$65*'key variables'!$B$25/scenario!J$65,N1436*SUMPRODUCT(Z1436:AC1436,'control variables'!$O$7:$R$7)/J1436+I$65*'key variables'!$B$25/scenario!J$65)&lt;'key variables'!$B$28,0,IF($A1436&gt;='key variables'!$B$26,N1436*SUMPRODUCT(Z1436:AC1436,'control variables'!$O$6:$R$6)/J1436+I$65*'key variables'!$B$25/scenario!J$65,N1436*SUMPRODUCT(Z1436:AC1436,'control variables'!$O$7:$R$7)/J1436+I$65*'key variables'!$B$25/scenario!J$65))</f>
        <v>1.8755060820661487E-79</v>
      </c>
      <c r="T1436" s="10">
        <f t="shared" ca="1" si="1080"/>
        <v>8.6478882586282378E-79</v>
      </c>
      <c r="U1436" s="82">
        <f ca="1">SUMPRODUCT(P1406:P1435,'control variables'!AD$7:AD$36)</f>
        <v>2.5587756687953233E-79</v>
      </c>
      <c r="V1436" s="82">
        <f ca="1">SUMPRODUCT(Q1406:Q1435,'control variables'!AE$7:AE$36)</f>
        <v>2.9535121845188341E-79</v>
      </c>
      <c r="W1436" s="82">
        <f ca="1">SUMPRODUCT(R1406:R1435,'control variables'!AF$7:AF$36)</f>
        <v>8.8464152362661225E-79</v>
      </c>
      <c r="X1436" s="82">
        <f ca="1">SUMPRODUCT(S1406:S1435,'control variables'!AG$7:AG$36)</f>
        <v>3.9764198583312064E-79</v>
      </c>
      <c r="Y1436" s="82">
        <f t="shared" ca="1" si="1074"/>
        <v>1.8335122947911486E-78</v>
      </c>
      <c r="Z1436" s="10">
        <f ca="1">IF($A1436&gt;='key variables'!$B$26,SUMPRODUCT(P1406:P1435,'control variables'!V$7:V$36)*$E1436,SUMPRODUCT(P1406:P1435,'control variables'!Z$7:Z$36)*$E1436)</f>
        <v>6.2436716690707916E-79</v>
      </c>
      <c r="AA1436" s="10">
        <f ca="1">IF($A1436&gt;='key variables'!$B$26,SUMPRODUCT(Q1406:Q1435,'control variables'!W$7:W$36)*$E1436,SUMPRODUCT(Q1406:Q1435,'control variables'!AA$7:AA$36)*$E1436)</f>
        <v>7.2068687285187345E-79</v>
      </c>
      <c r="AB1436" s="10">
        <f ca="1">IF($A1436&gt;='key variables'!$B$26,SUMPRODUCT(R1406:R1435,'control variables'!X$7:X$36)*$E1436,SUMPRODUCT(R1406:R1435,'control variables'!AB$7:AB$36)*$E1436)</f>
        <v>2.1586148741798577E-78</v>
      </c>
      <c r="AC1436" s="10">
        <f ca="1">IF($A1436&gt;='key variables'!$B$26,SUMPRODUCT(S1406:S1435,'control variables'!Y$7:Y$36)*$E1436,SUMPRODUCT(S1406:S1435,'control variables'!AC$7:AC$36)*$E1436)</f>
        <v>9.7028670065015375E-79</v>
      </c>
      <c r="AD1436" s="10">
        <f t="shared" ca="1" si="1075"/>
        <v>4.4739556145889643E-78</v>
      </c>
      <c r="AE1436" s="82">
        <f ca="1">SUMPRODUCT(P1406:P1435,'control variables'!AL$7:AL$36)</f>
        <v>8.5010750091575143E-79</v>
      </c>
      <c r="AF1436" s="82">
        <f ca="1">SUMPRODUCT(Q1406:Q1435,'control variables'!AM$7:AM$36)</f>
        <v>9.7868597214092969E-79</v>
      </c>
      <c r="AG1436" s="82">
        <f ca="1">SUMPRODUCT(R1406:R1435,'control variables'!AN$7:AN$36)</f>
        <v>2.7904909164490142E-78</v>
      </c>
      <c r="AH1436" s="82">
        <f ca="1">SUMPRODUCT(S1406:S1435,'control variables'!AO$7:AO$36)</f>
        <v>1.2082548872936869E-78</v>
      </c>
      <c r="AI1436" s="82">
        <f t="shared" ca="1" si="1038"/>
        <v>5.8275392767993818E-78</v>
      </c>
      <c r="AJ1436" s="10">
        <f ca="1">SUMPRODUCT(P1406:P1435,'control variables'!AP$7:AP$36)</f>
        <v>8.1228102357378668E-82</v>
      </c>
      <c r="AK1436" s="10">
        <f ca="1">SUMPRODUCT(Q1406:Q1435,'control variables'!AQ$7:AQ$36)</f>
        <v>2.3439744343708937E-81</v>
      </c>
      <c r="AL1436" s="10">
        <f ca="1">SUMPRODUCT(R1406:R1435,'control variables'!AR$7:AR$36)</f>
        <v>8.4248595655000108E-80</v>
      </c>
      <c r="AM1436" s="10">
        <f ca="1">SUMPRODUCT(S1406:S1435,'control variables'!AS$7:AS$36)</f>
        <v>6.3115544517528599E-80</v>
      </c>
      <c r="AN1436" s="10">
        <f t="shared" ca="1" si="1060"/>
        <v>1.5052039563047338E-79</v>
      </c>
      <c r="AO1436" s="82">
        <f ca="1">SUMPRODUCT(P1406:P1435,'control variables'!AX$7:AX$36)</f>
        <v>1.1045782323359223E-81</v>
      </c>
      <c r="AP1436" s="82">
        <f ca="1">SUMPRODUCT(Q1406:Q1435,'control variables'!AY$7:AY$36)</f>
        <v>2.5499580191759132E-81</v>
      </c>
      <c r="AQ1436" s="82">
        <f ca="1">SUMPRODUCT(R1406:R1435,'control variables'!AZ$7:AZ$36)</f>
        <v>2.2913046634021353E-80</v>
      </c>
      <c r="AR1436" s="82">
        <f ca="1">SUMPRODUCT(S1406:S1435,'control variables'!BA$7:BA$36)</f>
        <v>1.7165501734698106E-80</v>
      </c>
      <c r="AS1436" s="82">
        <f t="shared" ca="1" si="1061"/>
        <v>4.3733084620231292E-80</v>
      </c>
      <c r="AT1436" s="10">
        <f ca="1">SUMPRODUCT(P1406:P1435,'control variables'!AT$7:AT$36)</f>
        <v>-9.7483339389130742E-82</v>
      </c>
      <c r="AU1436" s="10">
        <f ca="1">SUMPRODUCT(Q1406:Q1435,'control variables'!AU$7:AU$36)</f>
        <v>1.0574797758389639E-81</v>
      </c>
      <c r="AV1436" s="10">
        <f ca="1">SUMPRODUCT(R1406:R1435,'control variables'!AV$7:AV$36)</f>
        <v>4.5535926573440998E-79</v>
      </c>
      <c r="AW1436" s="10">
        <f ca="1">SUMPRODUCT(S1406:S1435,'control variables'!AW$7:AW$36)</f>
        <v>3.4113622647932619E-79</v>
      </c>
      <c r="AX1436" s="10">
        <f t="shared" ca="1" si="1039"/>
        <v>7.9657813859568379E-79</v>
      </c>
      <c r="AY1436" s="82">
        <f ca="1">SUMPRODUCT(P1406:P1435,'control variables'!BB$7:BB$36)</f>
        <v>3.5332489058167329E-81</v>
      </c>
      <c r="AZ1436" s="82">
        <f ca="1">SUMPRODUCT(Q1406:Q1435,'control variables'!BC$7:BC$36)</f>
        <v>9.0097784090896208E-81</v>
      </c>
      <c r="BA1436" s="82">
        <f ca="1">SUMPRODUCT(R1406:R1435,'control variables'!BD$7:BD$36)</f>
        <v>6.3071218290005409E-80</v>
      </c>
      <c r="BB1436" s="82">
        <f ca="1">SUMPRODUCT(S1406:S1435,'control variables'!BE$7:BE$36)</f>
        <v>8.9628703537044673E-81</v>
      </c>
      <c r="BC1436" s="82">
        <f t="shared" ca="1" si="1062"/>
        <v>8.4577115958616227E-80</v>
      </c>
      <c r="BD1436" s="10">
        <f ca="1">SUMPRODUCT(P1406:P1435,'control variables'!BF$7:BF$36)</f>
        <v>7.3912489588611088E-82</v>
      </c>
      <c r="BE1436" s="10">
        <f ca="1">SUMPRODUCT(Q1406:Q1435,'control variables'!BG$7:BG$36)</f>
        <v>8.5314801625756071E-82</v>
      </c>
      <c r="BF1436" s="10">
        <f ca="1">SUMPRODUCT(R1406:R1435,'control variables'!BH$7:BH$36)</f>
        <v>2.5553649818582534E-80</v>
      </c>
      <c r="BG1436" s="10">
        <f ca="1">SUMPRODUCT(S1406:S1435,'control variables'!BI$7:BI$36)</f>
        <v>5.7431195505548889E-80</v>
      </c>
      <c r="BH1436" s="10">
        <f t="shared" ca="1" si="1063"/>
        <v>8.4577118236275099E-80</v>
      </c>
      <c r="BI1436" s="82">
        <f t="shared" ca="1" si="1040"/>
        <v>8.5266591642767688E-79</v>
      </c>
      <c r="BJ1436" s="82">
        <f t="shared" ca="1" si="1041"/>
        <v>9.8875323032585826E-79</v>
      </c>
      <c r="BK1436" s="82">
        <f t="shared" ca="1" si="1042"/>
        <v>3.3089214004734292E-78</v>
      </c>
      <c r="BL1436" s="82">
        <f t="shared" ca="1" si="1043"/>
        <v>1.5583539841267175E-78</v>
      </c>
      <c r="BM1436" s="82">
        <f t="shared" ca="1" si="1033"/>
        <v>6.7086945313536819E-78</v>
      </c>
      <c r="BN1436" s="10">
        <f ca="1">BN1435+BI1436-INDIRECT(ADDRESS(MAX($D1436-'key variables'!$B$9*30,34),scenario!BI$4),TRUE)</f>
        <v>9439390.0751690175</v>
      </c>
      <c r="BO1436" s="10">
        <f ca="1">BO1435+BJ1436-INDIRECT(ADDRESS(MAX($D1436-'key variables'!$B$9*30,34),scenario!BJ$4),TRUE)</f>
        <v>10895583.360992203</v>
      </c>
      <c r="BP1436" s="10">
        <f ca="1">BP1435+BK1436-INDIRECT(ADDRESS(MAX($D1436-'key variables'!$B$9*30,34),scenario!BK$4),TRUE)</f>
        <v>32531162.537994072</v>
      </c>
      <c r="BQ1436" s="10">
        <f ca="1">BQ1435+BL1436-INDIRECT(ADDRESS(MAX($D1436-'key variables'!$B$9*30,34),scenario!BL$4),TRUE)</f>
        <v>14415841.516535141</v>
      </c>
      <c r="BR1436" s="10">
        <f t="shared" ca="1" si="1064"/>
        <v>67281977.490690395</v>
      </c>
      <c r="BS1436" s="82">
        <f t="shared" ca="1" si="1045"/>
        <v>-2.3433848477536824E-9</v>
      </c>
      <c r="BT1436" s="82">
        <f t="shared" ca="1" si="1046"/>
        <v>-3.4288309057018498E-10</v>
      </c>
      <c r="BU1436" s="82">
        <f t="shared" ca="1" si="1047"/>
        <v>-4.2578247660364599E-9</v>
      </c>
      <c r="BV1436" s="82">
        <f t="shared" ca="1" si="1048"/>
        <v>-2.9943922343414556E-9</v>
      </c>
      <c r="BW1436" s="82">
        <f t="shared" ca="1" si="1065"/>
        <v>-9.9384849387017825E-9</v>
      </c>
      <c r="BX1436" s="10">
        <f t="shared" ca="1" si="1049"/>
        <v>-1.8625994260191893E-12</v>
      </c>
      <c r="BY1436" s="10">
        <f t="shared" ca="1" si="1050"/>
        <v>2.8902850229962428E-12</v>
      </c>
      <c r="BZ1436" s="10">
        <f t="shared" ca="1" si="1051"/>
        <v>-3.5034723983035463E-11</v>
      </c>
      <c r="CA1436" s="10">
        <f t="shared" ca="1" si="1052"/>
        <v>-2.0257049910634696E-11</v>
      </c>
      <c r="CB1436" s="10">
        <v>0</v>
      </c>
      <c r="CC1436" s="82">
        <f t="shared" ca="1" si="1053"/>
        <v>3.9725652202851362E-13</v>
      </c>
      <c r="CD1436" s="82">
        <f t="shared" ca="1" si="1054"/>
        <v>3.4270724516460853E-13</v>
      </c>
      <c r="CE1436" s="82">
        <f t="shared" ca="1" si="1055"/>
        <v>1.8915613015532971E-10</v>
      </c>
      <c r="CF1436" s="82">
        <f t="shared" ca="1" si="1056"/>
        <v>3.7028113764059381E-11</v>
      </c>
      <c r="CG1436" s="82">
        <f t="shared" ca="1" si="1066"/>
        <v>2.269242076865822E-10</v>
      </c>
      <c r="CH1436" s="13" t="str">
        <f t="shared" ca="1" si="1067"/>
        <v/>
      </c>
      <c r="CI1436" s="81">
        <f t="shared" ca="1" si="1076"/>
        <v>0.1131775965863165</v>
      </c>
      <c r="CJ1436" s="81">
        <f t="shared" ca="1" si="1077"/>
        <v>0.13063724757458739</v>
      </c>
      <c r="CK1436" s="81">
        <f t="shared" ca="1" si="1078"/>
        <v>0.39004625943939081</v>
      </c>
      <c r="CL1436" s="81">
        <f t="shared" ca="1" si="1079"/>
        <v>0.17284488538116416</v>
      </c>
      <c r="CM1436" s="89">
        <f t="shared" ca="1" si="1068"/>
        <v>0.80670598898145884</v>
      </c>
    </row>
    <row r="1437" spans="1:91" x14ac:dyDescent="0.3">
      <c r="A1437">
        <v>1372</v>
      </c>
      <c r="B1437" s="3">
        <f t="shared" si="1081"/>
        <v>4</v>
      </c>
      <c r="C1437" s="3">
        <f t="shared" si="1069"/>
        <v>45.733333333333334</v>
      </c>
      <c r="D1437" s="4">
        <f t="shared" ca="1" si="1057"/>
        <v>1437</v>
      </c>
      <c r="E1437" s="58">
        <f>(0.5*(COS(B1437*2*PI())+1)*('key variables'!$B$4-'key variables'!$B$6)+'key variables'!$B$6)/'key variables'!$B$4</f>
        <v>1</v>
      </c>
      <c r="F1437" s="10">
        <f t="shared" ca="1" si="1070"/>
        <v>11689222.907461114</v>
      </c>
      <c r="G1437" s="10">
        <f t="shared" ca="1" si="1071"/>
        <v>13492492.798713122</v>
      </c>
      <c r="H1437" s="10">
        <f t="shared" ca="1" si="1072"/>
        <v>40309474.521088287</v>
      </c>
      <c r="I1437" s="10">
        <f t="shared" ca="1" si="1073"/>
        <v>17912154.249750931</v>
      </c>
      <c r="J1437" s="10">
        <f t="shared" ca="1" si="1058"/>
        <v>83403344.477013454</v>
      </c>
      <c r="K1437" s="82">
        <f t="shared" ca="1" si="1034"/>
        <v>2249832.832292099</v>
      </c>
      <c r="L1437" s="82">
        <f t="shared" ca="1" si="1035"/>
        <v>2596909.4377209195</v>
      </c>
      <c r="M1437" s="82">
        <f t="shared" ca="1" si="1036"/>
        <v>7778311.98309422</v>
      </c>
      <c r="N1437" s="82">
        <f t="shared" ca="1" si="1037"/>
        <v>3496312.733215793</v>
      </c>
      <c r="O1437" s="82">
        <f t="shared" ca="1" si="1059"/>
        <v>16121366.986323033</v>
      </c>
      <c r="P1437" s="10">
        <f ca="1">IF(IF($A1437&gt;='key variables'!$B$26,K1437*SUMPRODUCT(Z1437:AC1437,'control variables'!$O$3:$R$3)/J1437+F$65*'key variables'!$B$25/scenario!J$65,K1437*SUMPRODUCT(Z1437:AC1437,'control variables'!$O$7:$R$7)/J1437+F$65*'key variables'!$B$25/scenario!J$65)&lt;'key variables'!$B$28,0,IF($A1437&gt;='key variables'!$B$26,K1437*SUMPRODUCT(Z1437:AC1437,'control variables'!$O$3:$R$3)/J1437+F$65*'key variables'!$B$25/scenario!J$65,K1437*SUMPRODUCT(Z1437:AC1437,'control variables'!$O$7:$R$7)/J1437+F$65*'key variables'!$B$25/scenario!J$65))</f>
        <v>1.0384454883197629E-79</v>
      </c>
      <c r="Q1437" s="10">
        <f ca="1">IF(IF($A1437&gt;='key variables'!$B$26,L1437*SUMPRODUCT(Z1437:AC1437,'control variables'!$O$4:$R$4)/J1437+G$65*'key variables'!$B$25/scenario!J$65,L1437*SUMPRODUCT(Z1437:AC1437,'control variables'!$O$7:$R$7)/J1437+G$65*'key variables'!$B$25/scenario!J$65)&lt;'key variables'!$B$28,0,IF($A1437&gt;='key variables'!$B$26,L1437*SUMPRODUCT(Z1437:AC1437,'control variables'!$O$4:$R$4)/J1437+G$65*'key variables'!$B$25/scenario!J$65,L1437*SUMPRODUCT(Z1437:AC1437,'control variables'!$O$7:$R$7)/J1437+G$65*'key variables'!$B$25/scenario!J$65))</f>
        <v>1.1986441172293187E-79</v>
      </c>
      <c r="R1437" s="10">
        <f ca="1">IF(IF($A1437&gt;='key variables'!$B$26,M1437*SUMPRODUCT(Z1437:AC1437,'control variables'!$O$5:$R$5)/J1437+H$65*'key variables'!$B$25/scenario!J$65,M1437*SUMPRODUCT(Z1437:AC1437,'control variables'!$O$7:$R$7)/J1437+H$65*'key variables'!$B$25/scenario!J$65)&lt;'key variables'!$B$28,0,IF($A1437&gt;='key variables'!$B$26,M1437*SUMPRODUCT(Z1437:AC1437,'control variables'!$O$5:$R$5)/J1437+H$65*'key variables'!$B$25/scenario!J$65,M1437*SUMPRODUCT(Z1437:AC1437,'control variables'!$O$7:$R$7)/J1437+H$65*'key variables'!$B$25/scenario!J$65))</f>
        <v>3.5902014005896799E-79</v>
      </c>
      <c r="S1437" s="10">
        <f ca="1">IF(IF($A1437&gt;='key variables'!$B$26,N1437*SUMPRODUCT(Z1437:AC1437,'control variables'!$O$6:$R$6)/J1437+I$65*'key variables'!$B$25/scenario!J$65,N1437*SUMPRODUCT(Z1437:AC1437,'control variables'!$O$7:$R$7)/J1437+I$65*'key variables'!$B$25/scenario!J$65)&lt;'key variables'!$B$28,0,IF($A1437&gt;='key variables'!$B$26,N1437*SUMPRODUCT(Z1437:AC1437,'control variables'!$O$6:$R$6)/J1437+I$65*'key variables'!$B$25/scenario!J$65,N1437*SUMPRODUCT(Z1437:AC1437,'control variables'!$O$7:$R$7)/J1437+I$65*'key variables'!$B$25/scenario!J$65))</f>
        <v>1.61377775781854E-79</v>
      </c>
      <c r="T1437" s="10">
        <f t="shared" ca="1" si="1080"/>
        <v>7.4410687639573017E-79</v>
      </c>
      <c r="U1437" s="82">
        <f ca="1">SUMPRODUCT(P1407:P1436,'control variables'!AD$7:AD$36)</f>
        <v>2.2016965452866564E-79</v>
      </c>
      <c r="V1437" s="82">
        <f ca="1">SUMPRODUCT(Q1407:Q1436,'control variables'!AE$7:AE$36)</f>
        <v>2.5413472749561765E-79</v>
      </c>
      <c r="W1437" s="82">
        <f ca="1">SUMPRODUCT(R1407:R1436,'control variables'!AF$7:AF$36)</f>
        <v>7.6118911483272904E-79</v>
      </c>
      <c r="X1437" s="82">
        <f ca="1">SUMPRODUCT(S1407:S1436,'control variables'!AG$7:AG$36)</f>
        <v>3.4215073917827601E-79</v>
      </c>
      <c r="Y1437" s="82">
        <f t="shared" ca="1" si="1074"/>
        <v>1.5776442360352882E-78</v>
      </c>
      <c r="Z1437" s="10">
        <f ca="1">IF($A1437&gt;='key variables'!$B$26,SUMPRODUCT(P1407:P1436,'control variables'!V$7:V$36)*$E1437,SUMPRODUCT(P1407:P1436,'control variables'!Z$7:Z$36)*$E1437)</f>
        <v>5.3723624588666257E-79</v>
      </c>
      <c r="AA1437" s="10">
        <f ca="1">IF($A1437&gt;='key variables'!$B$26,SUMPRODUCT(Q1407:Q1436,'control variables'!W$7:W$36)*$E1437,SUMPRODUCT(Q1407:Q1436,'control variables'!AA$7:AA$36)*$E1437)</f>
        <v>6.2011446237428524E-79</v>
      </c>
      <c r="AB1437" s="10">
        <f ca="1">IF($A1437&gt;='key variables'!$B$26,SUMPRODUCT(R1407:R1436,'control variables'!X$7:X$36)*$E1437,SUMPRODUCT(R1407:R1436,'control variables'!AB$7:AB$36)*$E1437)</f>
        <v>1.8573784990396307E-78</v>
      </c>
      <c r="AC1437" s="10">
        <f ca="1">IF($A1437&gt;='key variables'!$B$26,SUMPRODUCT(S1407:S1436,'control variables'!Y$7:Y$36)*$E1437,SUMPRODUCT(S1407:S1436,'control variables'!AC$7:AC$36)*$E1437)</f>
        <v>8.3488244116562024E-79</v>
      </c>
      <c r="AD1437" s="10">
        <f t="shared" ca="1" si="1075"/>
        <v>3.8496116484661985E-78</v>
      </c>
      <c r="AE1437" s="82">
        <f ca="1">SUMPRODUCT(P1407:P1436,'control variables'!AL$7:AL$36)</f>
        <v>7.3147434169939325E-79</v>
      </c>
      <c r="AF1437" s="82">
        <f ca="1">SUMPRODUCT(Q1407:Q1436,'control variables'!AM$7:AM$36)</f>
        <v>8.4210958782395655E-79</v>
      </c>
      <c r="AG1437" s="82">
        <f ca="1">SUMPRODUCT(R1407:R1436,'control variables'!AN$7:AN$36)</f>
        <v>2.4010757509243133E-78</v>
      </c>
      <c r="AH1437" s="82">
        <f ca="1">SUMPRODUCT(S1407:S1436,'control variables'!AO$7:AO$36)</f>
        <v>1.0396419833211335E-78</v>
      </c>
      <c r="AI1437" s="82">
        <f t="shared" ca="1" si="1038"/>
        <v>5.0143016637687964E-78</v>
      </c>
      <c r="AJ1437" s="10">
        <f ca="1">SUMPRODUCT(P1407:P1436,'control variables'!AP$7:AP$36)</f>
        <v>6.9892657852507106E-82</v>
      </c>
      <c r="AK1437" s="10">
        <f ca="1">SUMPRODUCT(Q1407:Q1436,'control variables'!AQ$7:AQ$36)</f>
        <v>2.0168709892510114E-81</v>
      </c>
      <c r="AL1437" s="10">
        <f ca="1">SUMPRODUCT(R1407:R1436,'control variables'!AR$7:AR$36)</f>
        <v>7.2491638974429977E-80</v>
      </c>
      <c r="AM1437" s="10">
        <f ca="1">SUMPRODUCT(S1407:S1436,'control variables'!AS$7:AS$36)</f>
        <v>5.4307721467256325E-80</v>
      </c>
      <c r="AN1437" s="10">
        <f t="shared" ca="1" si="1060"/>
        <v>1.295151580094624E-79</v>
      </c>
      <c r="AO1437" s="82">
        <f ca="1">SUMPRODUCT(P1407:P1436,'control variables'!AX$7:AX$36)</f>
        <v>9.50433485745082E-82</v>
      </c>
      <c r="AP1437" s="82">
        <f ca="1">SUMPRODUCT(Q1407:Q1436,'control variables'!AY$7:AY$36)</f>
        <v>2.1941094054911057E-81</v>
      </c>
      <c r="AQ1437" s="82">
        <f ca="1">SUMPRODUCT(R1407:R1436,'control variables'!AZ$7:AZ$36)</f>
        <v>1.9715513255551513E-80</v>
      </c>
      <c r="AR1437" s="82">
        <f ca="1">SUMPRODUCT(S1407:S1436,'control variables'!BA$7:BA$36)</f>
        <v>1.4770042692015302E-80</v>
      </c>
      <c r="AS1437" s="82">
        <f t="shared" ca="1" si="1061"/>
        <v>3.7630098838802998E-80</v>
      </c>
      <c r="AT1437" s="10">
        <f ca="1">SUMPRODUCT(P1407:P1436,'control variables'!AT$7:AT$36)</f>
        <v>-8.3879463984860988E-82</v>
      </c>
      <c r="AU1437" s="10">
        <f ca="1">SUMPRODUCT(Q1407:Q1436,'control variables'!AU$7:AU$36)</f>
        <v>9.0990765527768998E-82</v>
      </c>
      <c r="AV1437" s="10">
        <f ca="1">SUMPRODUCT(R1407:R1436,'control variables'!AV$7:AV$36)</f>
        <v>3.9181352803144639E-79</v>
      </c>
      <c r="AW1437" s="10">
        <f ca="1">SUMPRODUCT(S1407:S1436,'control variables'!AW$7:AW$36)</f>
        <v>2.9353040224322143E-79</v>
      </c>
      <c r="AX1437" s="10">
        <f t="shared" ca="1" si="1039"/>
        <v>6.8541504329009692E-79</v>
      </c>
      <c r="AY1437" s="82">
        <f ca="1">SUMPRODUCT(P1407:P1436,'control variables'!BB$7:BB$36)</f>
        <v>3.0401812884351049E-81</v>
      </c>
      <c r="AZ1437" s="82">
        <f ca="1">SUMPRODUCT(Q1407:Q1436,'control variables'!BC$7:BC$36)</f>
        <v>7.752456864040034E-81</v>
      </c>
      <c r="BA1437" s="82">
        <f ca="1">SUMPRODUCT(R1407:R1436,'control variables'!BD$7:BD$36)</f>
        <v>5.4269580999065412E-80</v>
      </c>
      <c r="BB1437" s="82">
        <f ca="1">SUMPRODUCT(S1407:S1436,'control variables'!BE$7:BE$36)</f>
        <v>7.7120948640620424E-81</v>
      </c>
      <c r="BC1437" s="82">
        <f t="shared" ca="1" si="1062"/>
        <v>7.2774314015602601E-80</v>
      </c>
      <c r="BD1437" s="10">
        <f ca="1">SUMPRODUCT(P1407:P1436,'control variables'!BF$7:BF$36)</f>
        <v>6.3597944503433555E-82</v>
      </c>
      <c r="BE1437" s="10">
        <f ca="1">SUMPRODUCT(Q1407:Q1436,'control variables'!BG$7:BG$36)</f>
        <v>7.3409055077375276E-82</v>
      </c>
      <c r="BF1437" s="10">
        <f ca="1">SUMPRODUCT(R1407:R1436,'control variables'!BH$7:BH$36)</f>
        <v>2.1987618223494427E-80</v>
      </c>
      <c r="BG1437" s="10">
        <f ca="1">SUMPRODUCT(S1407:S1436,'control variables'!BI$7:BI$36)</f>
        <v>4.9416627756109885E-80</v>
      </c>
      <c r="BH1437" s="10">
        <f t="shared" ca="1" si="1063"/>
        <v>7.2774315975412399E-80</v>
      </c>
      <c r="BI1437" s="82">
        <f t="shared" ca="1" si="1040"/>
        <v>7.3367572834797978E-79</v>
      </c>
      <c r="BJ1437" s="82">
        <f t="shared" ca="1" si="1041"/>
        <v>8.5077195234327429E-79</v>
      </c>
      <c r="BK1437" s="82">
        <f t="shared" ca="1" si="1042"/>
        <v>2.8471588599548249E-78</v>
      </c>
      <c r="BL1437" s="82">
        <f t="shared" ca="1" si="1043"/>
        <v>1.3408844804284171E-78</v>
      </c>
      <c r="BM1437" s="82">
        <f t="shared" ca="1" si="1033"/>
        <v>5.7724910210744953E-78</v>
      </c>
      <c r="BN1437" s="10">
        <f ca="1">BN1436+BI1437-INDIRECT(ADDRESS(MAX($D1437-'key variables'!$B$9*30,34),scenario!BI$4),TRUE)</f>
        <v>9439390.0751690175</v>
      </c>
      <c r="BO1437" s="10">
        <f ca="1">BO1436+BJ1437-INDIRECT(ADDRESS(MAX($D1437-'key variables'!$B$9*30,34),scenario!BJ$4),TRUE)</f>
        <v>10895583.360992203</v>
      </c>
      <c r="BP1437" s="10">
        <f ca="1">BP1436+BK1437-INDIRECT(ADDRESS(MAX($D1437-'key variables'!$B$9*30,34),scenario!BK$4),TRUE)</f>
        <v>32531162.537994072</v>
      </c>
      <c r="BQ1437" s="10">
        <f ca="1">BQ1436+BL1437-INDIRECT(ADDRESS(MAX($D1437-'key variables'!$B$9*30,34),scenario!BL$4),TRUE)</f>
        <v>14415841.516535141</v>
      </c>
      <c r="BR1437" s="10">
        <f t="shared" ca="1" si="1064"/>
        <v>67281977.490690395</v>
      </c>
      <c r="BS1437" s="82">
        <f t="shared" ca="1" si="1045"/>
        <v>-2.3433848477536824E-9</v>
      </c>
      <c r="BT1437" s="82">
        <f t="shared" ca="1" si="1046"/>
        <v>-3.4288309057018498E-10</v>
      </c>
      <c r="BU1437" s="82">
        <f t="shared" ca="1" si="1047"/>
        <v>-4.2578247660364599E-9</v>
      </c>
      <c r="BV1437" s="82">
        <f t="shared" ca="1" si="1048"/>
        <v>-2.9943922343414556E-9</v>
      </c>
      <c r="BW1437" s="82">
        <f t="shared" ca="1" si="1065"/>
        <v>-9.9384849387017825E-9</v>
      </c>
      <c r="BX1437" s="10">
        <f t="shared" ca="1" si="1049"/>
        <v>-1.8625994260191893E-12</v>
      </c>
      <c r="BY1437" s="10">
        <f t="shared" ca="1" si="1050"/>
        <v>2.8902850229962428E-12</v>
      </c>
      <c r="BZ1437" s="10">
        <f t="shared" ca="1" si="1051"/>
        <v>-3.5034723983035463E-11</v>
      </c>
      <c r="CA1437" s="10">
        <f t="shared" ca="1" si="1052"/>
        <v>-2.0257049910634696E-11</v>
      </c>
      <c r="CB1437" s="10">
        <v>0</v>
      </c>
      <c r="CC1437" s="82">
        <f t="shared" ca="1" si="1053"/>
        <v>3.9725652202851362E-13</v>
      </c>
      <c r="CD1437" s="82">
        <f t="shared" ca="1" si="1054"/>
        <v>3.4270724516460853E-13</v>
      </c>
      <c r="CE1437" s="82">
        <f t="shared" ca="1" si="1055"/>
        <v>1.8915613015532971E-10</v>
      </c>
      <c r="CF1437" s="82">
        <f t="shared" ca="1" si="1056"/>
        <v>3.7028113764059381E-11</v>
      </c>
      <c r="CG1437" s="82">
        <f t="shared" ca="1" si="1066"/>
        <v>2.269242076865822E-10</v>
      </c>
      <c r="CH1437" s="13" t="str">
        <f t="shared" ca="1" si="1067"/>
        <v/>
      </c>
      <c r="CI1437" s="81">
        <f t="shared" ca="1" si="1076"/>
        <v>0.1131775965863165</v>
      </c>
      <c r="CJ1437" s="81">
        <f t="shared" ca="1" si="1077"/>
        <v>0.13063724757458739</v>
      </c>
      <c r="CK1437" s="81">
        <f t="shared" ca="1" si="1078"/>
        <v>0.39004625943939081</v>
      </c>
      <c r="CL1437" s="81">
        <f t="shared" ca="1" si="1079"/>
        <v>0.17284488538116416</v>
      </c>
      <c r="CM1437" s="89">
        <f t="shared" ca="1" si="1068"/>
        <v>0.80670598898145884</v>
      </c>
    </row>
    <row r="1438" spans="1:91" x14ac:dyDescent="0.3">
      <c r="A1438">
        <v>1373</v>
      </c>
      <c r="B1438" s="3">
        <f t="shared" si="1081"/>
        <v>4.0027777777777782</v>
      </c>
      <c r="C1438" s="3">
        <f t="shared" si="1069"/>
        <v>45.766666666666666</v>
      </c>
      <c r="D1438" s="4">
        <f t="shared" ca="1" si="1057"/>
        <v>1438</v>
      </c>
      <c r="E1438" s="58">
        <f>(0.5*(COS(B1438*2*PI())+1)*('key variables'!$B$4-'key variables'!$B$6)+'key variables'!$B$6)/'key variables'!$B$4</f>
        <v>1</v>
      </c>
      <c r="F1438" s="10">
        <f t="shared" ca="1" si="1070"/>
        <v>11689222.907461114</v>
      </c>
      <c r="G1438" s="10">
        <f t="shared" ca="1" si="1071"/>
        <v>13492492.798713122</v>
      </c>
      <c r="H1438" s="10">
        <f t="shared" ca="1" si="1072"/>
        <v>40309474.521088287</v>
      </c>
      <c r="I1438" s="10">
        <f t="shared" ca="1" si="1073"/>
        <v>17912154.249750931</v>
      </c>
      <c r="J1438" s="10">
        <f t="shared" ca="1" si="1058"/>
        <v>83403344.477013454</v>
      </c>
      <c r="K1438" s="82">
        <f t="shared" ca="1" si="1034"/>
        <v>2249832.832292099</v>
      </c>
      <c r="L1438" s="82">
        <f t="shared" ca="1" si="1035"/>
        <v>2596909.4377209195</v>
      </c>
      <c r="M1438" s="82">
        <f t="shared" ca="1" si="1036"/>
        <v>7778311.98309422</v>
      </c>
      <c r="N1438" s="82">
        <f t="shared" ca="1" si="1037"/>
        <v>3496312.733215793</v>
      </c>
      <c r="O1438" s="82">
        <f t="shared" ca="1" si="1059"/>
        <v>16121366.986323033</v>
      </c>
      <c r="P1438" s="10">
        <f ca="1">IF(IF($A1438&gt;='key variables'!$B$26,K1438*SUMPRODUCT(Z1438:AC1438,'control variables'!$O$3:$R$3)/J1438+F$65*'key variables'!$B$25/scenario!J$65,K1438*SUMPRODUCT(Z1438:AC1438,'control variables'!$O$7:$R$7)/J1438+F$65*'key variables'!$B$25/scenario!J$65)&lt;'key variables'!$B$28,0,IF($A1438&gt;='key variables'!$B$26,K1438*SUMPRODUCT(Z1438:AC1438,'control variables'!$O$3:$R$3)/J1438+F$65*'key variables'!$B$25/scenario!J$65,K1438*SUMPRODUCT(Z1438:AC1438,'control variables'!$O$7:$R$7)/J1438+F$65*'key variables'!$B$25/scenario!J$65))</f>
        <v>8.9352961730269696E-80</v>
      </c>
      <c r="Q1438" s="10">
        <f ca="1">IF(IF($A1438&gt;='key variables'!$B$26,L1438*SUMPRODUCT(Z1438:AC1438,'control variables'!$O$4:$R$4)/J1438+G$65*'key variables'!$B$25/scenario!J$65,L1438*SUMPRODUCT(Z1438:AC1438,'control variables'!$O$7:$R$7)/J1438+G$65*'key variables'!$B$25/scenario!J$65)&lt;'key variables'!$B$28,0,IF($A1438&gt;='key variables'!$B$26,L1438*SUMPRODUCT(Z1438:AC1438,'control variables'!$O$4:$R$4)/J1438+G$65*'key variables'!$B$25/scenario!J$65,L1438*SUMPRODUCT(Z1438:AC1438,'control variables'!$O$7:$R$7)/J1438+G$65*'key variables'!$B$25/scenario!J$65))</f>
        <v>1.0313724036521093E-79</v>
      </c>
      <c r="R1438" s="10">
        <f ca="1">IF(IF($A1438&gt;='key variables'!$B$26,M1438*SUMPRODUCT(Z1438:AC1438,'control variables'!$O$5:$R$5)/J1438+H$65*'key variables'!$B$25/scenario!J$65,M1438*SUMPRODUCT(Z1438:AC1438,'control variables'!$O$7:$R$7)/J1438+H$65*'key variables'!$B$25/scenario!J$65)&lt;'key variables'!$B$28,0,IF($A1438&gt;='key variables'!$B$26,M1438*SUMPRODUCT(Z1438:AC1438,'control variables'!$O$5:$R$5)/J1438+H$65*'key variables'!$B$25/scenario!J$65,M1438*SUMPRODUCT(Z1438:AC1438,'control variables'!$O$7:$R$7)/J1438+H$65*'key variables'!$B$25/scenario!J$65))</f>
        <v>3.0891860185160692E-79</v>
      </c>
      <c r="S1438" s="10">
        <f ca="1">IF(IF($A1438&gt;='key variables'!$B$26,N1438*SUMPRODUCT(Z1438:AC1438,'control variables'!$O$6:$R$6)/J1438+I$65*'key variables'!$B$25/scenario!J$65,N1438*SUMPRODUCT(Z1438:AC1438,'control variables'!$O$7:$R$7)/J1438+I$65*'key variables'!$B$25/scenario!J$65)&lt;'key variables'!$B$28,0,IF($A1438&gt;='key variables'!$B$26,N1438*SUMPRODUCT(Z1438:AC1438,'control variables'!$O$6:$R$6)/J1438+I$65*'key variables'!$B$25/scenario!J$65,N1438*SUMPRODUCT(Z1438:AC1438,'control variables'!$O$7:$R$7)/J1438+I$65*'key variables'!$B$25/scenario!J$65))</f>
        <v>1.3885738236374236E-79</v>
      </c>
      <c r="T1438" s="10">
        <f t="shared" ca="1" si="1080"/>
        <v>6.4026618631082992E-79</v>
      </c>
      <c r="U1438" s="82">
        <f ca="1">SUMPRODUCT(P1408:P1437,'control variables'!AD$7:AD$36)</f>
        <v>1.8944480896245967E-79</v>
      </c>
      <c r="V1438" s="82">
        <f ca="1">SUMPRODUCT(Q1408:Q1437,'control variables'!AE$7:AE$36)</f>
        <v>2.1867002972866867E-79</v>
      </c>
      <c r="W1438" s="82">
        <f ca="1">SUMPRODUCT(R1408:R1437,'control variables'!AF$7:AF$36)</f>
        <v>6.5496458516273481E-79</v>
      </c>
      <c r="X1438" s="82">
        <f ca="1">SUMPRODUCT(S1408:S1437,'control variables'!AG$7:AG$36)</f>
        <v>2.9440333891042007E-79</v>
      </c>
      <c r="Y1438" s="82">
        <f t="shared" ca="1" si="1074"/>
        <v>1.3574827627642833E-78</v>
      </c>
      <c r="Z1438" s="10">
        <f ca="1">IF($A1438&gt;='key variables'!$B$26,SUMPRODUCT(P1408:P1437,'control variables'!V$7:V$36)*$E1438,SUMPRODUCT(P1408:P1437,'control variables'!Z$7:Z$36)*$E1438)</f>
        <v>4.6226451228071785E-79</v>
      </c>
      <c r="AA1438" s="10">
        <f ca="1">IF($A1438&gt;='key variables'!$B$26,SUMPRODUCT(Q1408:Q1437,'control variables'!W$7:W$36)*$E1438,SUMPRODUCT(Q1408:Q1437,'control variables'!AA$7:AA$36)*$E1438)</f>
        <v>5.3357700956041387E-79</v>
      </c>
      <c r="AB1438" s="10">
        <f ca="1">IF($A1438&gt;='key variables'!$B$26,SUMPRODUCT(R1408:R1437,'control variables'!X$7:X$36)*$E1438,SUMPRODUCT(R1408:R1437,'control variables'!AB$7:AB$36)*$E1438)</f>
        <v>1.5981798930230413E-78</v>
      </c>
      <c r="AC1438" s="10">
        <f ca="1">IF($A1438&gt;='key variables'!$B$26,SUMPRODUCT(S1408:S1437,'control variables'!Y$7:Y$36)*$E1438,SUMPRODUCT(S1408:S1437,'control variables'!AC$7:AC$36)*$E1438)</f>
        <v>7.1837395081228247E-79</v>
      </c>
      <c r="AD1438" s="10">
        <f t="shared" ca="1" si="1075"/>
        <v>3.3123953656764559E-78</v>
      </c>
      <c r="AE1438" s="82">
        <f ca="1">SUMPRODUCT(P1408:P1437,'control variables'!AL$7:AL$36)</f>
        <v>6.2939653160122655E-79</v>
      </c>
      <c r="AF1438" s="82">
        <f ca="1">SUMPRODUCT(Q1408:Q1437,'control variables'!AM$7:AM$36)</f>
        <v>7.2459254356505393E-79</v>
      </c>
      <c r="AG1438" s="82">
        <f ca="1">SUMPRODUCT(R1408:R1437,'control variables'!AN$7:AN$36)</f>
        <v>2.0660037729178861E-78</v>
      </c>
      <c r="AH1438" s="82">
        <f ca="1">SUMPRODUCT(S1408:S1437,'control variables'!AO$7:AO$36)</f>
        <v>8.9455914050127029E-79</v>
      </c>
      <c r="AI1438" s="82">
        <f t="shared" ca="1" si="1038"/>
        <v>4.3145519885854365E-78</v>
      </c>
      <c r="AJ1438" s="10">
        <f ca="1">SUMPRODUCT(P1408:P1437,'control variables'!AP$7:AP$36)</f>
        <v>6.0139083394995448E-82</v>
      </c>
      <c r="AK1438" s="10">
        <f ca="1">SUMPRODUCT(Q1408:Q1437,'control variables'!AQ$7:AQ$36)</f>
        <v>1.7354150828757288E-81</v>
      </c>
      <c r="AL1438" s="10">
        <f ca="1">SUMPRODUCT(R1408:R1437,'control variables'!AR$7:AR$36)</f>
        <v>6.2375374691331255E-80</v>
      </c>
      <c r="AM1438" s="10">
        <f ca="1">SUMPRODUCT(S1408:S1437,'control variables'!AS$7:AS$36)</f>
        <v>4.6729036935520653E-80</v>
      </c>
      <c r="AN1438" s="10">
        <f t="shared" ca="1" si="1060"/>
        <v>1.1144121754367759E-79</v>
      </c>
      <c r="AO1438" s="82">
        <f ca="1">SUMPRODUCT(P1408:P1437,'control variables'!AX$7:AX$36)</f>
        <v>8.1779975775480396E-82</v>
      </c>
      <c r="AP1438" s="82">
        <f ca="1">SUMPRODUCT(Q1408:Q1437,'control variables'!AY$7:AY$36)</f>
        <v>1.8879197410553232E-81</v>
      </c>
      <c r="AQ1438" s="82">
        <f ca="1">SUMPRODUCT(R1408:R1437,'control variables'!AZ$7:AZ$36)</f>
        <v>1.6964198132983433E-80</v>
      </c>
      <c r="AR1438" s="82">
        <f ca="1">SUMPRODUCT(S1408:S1437,'control variables'!BA$7:BA$36)</f>
        <v>1.2708871811359928E-80</v>
      </c>
      <c r="AS1438" s="82">
        <f t="shared" ca="1" si="1061"/>
        <v>3.2378789443153487E-80</v>
      </c>
      <c r="AT1438" s="10">
        <f ca="1">SUMPRODUCT(P1408:P1437,'control variables'!AT$7:AT$36)</f>
        <v>-7.217401991434105E-82</v>
      </c>
      <c r="AU1438" s="10">
        <f ca="1">SUMPRODUCT(Q1408:Q1437,'control variables'!AU$7:AU$36)</f>
        <v>7.8292933827135729E-82</v>
      </c>
      <c r="AV1438" s="10">
        <f ca="1">SUMPRODUCT(R1408:R1437,'control variables'!AV$7:AV$36)</f>
        <v>3.3713564717048903E-79</v>
      </c>
      <c r="AW1438" s="10">
        <f ca="1">SUMPRODUCT(S1408:S1437,'control variables'!AW$7:AW$36)</f>
        <v>2.5256800759707324E-79</v>
      </c>
      <c r="AX1438" s="10">
        <f t="shared" ca="1" si="1039"/>
        <v>5.897648439066902E-79</v>
      </c>
      <c r="AY1438" s="82">
        <f ca="1">SUMPRODUCT(P1408:P1437,'control variables'!BB$7:BB$36)</f>
        <v>2.615921638392023E-81</v>
      </c>
      <c r="AZ1438" s="82">
        <f ca="1">SUMPRODUCT(Q1408:Q1437,'control variables'!BC$7:BC$36)</f>
        <v>6.6705955130004351E-81</v>
      </c>
      <c r="BA1438" s="82">
        <f ca="1">SUMPRODUCT(R1408:R1437,'control variables'!BD$7:BD$36)</f>
        <v>4.6696218999163199E-80</v>
      </c>
      <c r="BB1438" s="82">
        <f ca="1">SUMPRODUCT(S1408:S1437,'control variables'!BE$7:BE$36)</f>
        <v>6.6358660613348882E-81</v>
      </c>
      <c r="BC1438" s="82">
        <f t="shared" ca="1" si="1062"/>
        <v>6.2618602211890543E-80</v>
      </c>
      <c r="BD1438" s="10">
        <f ca="1">SUMPRODUCT(P1408:P1437,'control variables'!BF$7:BF$36)</f>
        <v>5.4722802162045518E-82</v>
      </c>
      <c r="BE1438" s="10">
        <f ca="1">SUMPRODUCT(Q1408:Q1437,'control variables'!BG$7:BG$36)</f>
        <v>6.3164764667591255E-82</v>
      </c>
      <c r="BF1438" s="10">
        <f ca="1">SUMPRODUCT(R1408:R1437,'control variables'!BH$7:BH$36)</f>
        <v>1.8919229095429525E-80</v>
      </c>
      <c r="BG1438" s="10">
        <f ca="1">SUMPRODUCT(S1408:S1437,'control variables'!BI$7:BI$36)</f>
        <v>4.2520499134481488E-80</v>
      </c>
      <c r="BH1438" s="10">
        <f t="shared" ca="1" si="1063"/>
        <v>6.2618603898207384E-80</v>
      </c>
      <c r="BI1438" s="82">
        <f t="shared" ca="1" si="1040"/>
        <v>6.3129071304047523E-79</v>
      </c>
      <c r="BJ1438" s="82">
        <f t="shared" ca="1" si="1041"/>
        <v>7.320460684163258E-79</v>
      </c>
      <c r="BK1438" s="82">
        <f t="shared" ca="1" si="1042"/>
        <v>2.4498356390875387E-78</v>
      </c>
      <c r="BL1438" s="82">
        <f t="shared" ca="1" si="1043"/>
        <v>1.1537630141596784E-78</v>
      </c>
      <c r="BM1438" s="82">
        <f t="shared" ca="1" si="1033"/>
        <v>4.966935434704018E-78</v>
      </c>
      <c r="BN1438" s="10">
        <f ca="1">BN1437+BI1438-INDIRECT(ADDRESS(MAX($D1438-'key variables'!$B$9*30,34),scenario!BI$4),TRUE)</f>
        <v>9439390.0751690175</v>
      </c>
      <c r="BO1438" s="10">
        <f ca="1">BO1437+BJ1438-INDIRECT(ADDRESS(MAX($D1438-'key variables'!$B$9*30,34),scenario!BJ$4),TRUE)</f>
        <v>10895583.360992203</v>
      </c>
      <c r="BP1438" s="10">
        <f ca="1">BP1437+BK1438-INDIRECT(ADDRESS(MAX($D1438-'key variables'!$B$9*30,34),scenario!BK$4),TRUE)</f>
        <v>32531162.537994072</v>
      </c>
      <c r="BQ1438" s="10">
        <f ca="1">BQ1437+BL1438-INDIRECT(ADDRESS(MAX($D1438-'key variables'!$B$9*30,34),scenario!BL$4),TRUE)</f>
        <v>14415841.516535141</v>
      </c>
      <c r="BR1438" s="10">
        <f t="shared" ca="1" si="1064"/>
        <v>67281977.490690395</v>
      </c>
      <c r="BS1438" s="82">
        <f t="shared" ca="1" si="1045"/>
        <v>-2.3433848477536824E-9</v>
      </c>
      <c r="BT1438" s="82">
        <f t="shared" ca="1" si="1046"/>
        <v>-3.4288309057018498E-10</v>
      </c>
      <c r="BU1438" s="82">
        <f t="shared" ca="1" si="1047"/>
        <v>-4.2578247660364599E-9</v>
      </c>
      <c r="BV1438" s="82">
        <f t="shared" ca="1" si="1048"/>
        <v>-2.9943922343414556E-9</v>
      </c>
      <c r="BW1438" s="82">
        <f t="shared" ca="1" si="1065"/>
        <v>-9.9384849387017825E-9</v>
      </c>
      <c r="BX1438" s="10">
        <f t="shared" ca="1" si="1049"/>
        <v>-1.8625994260191893E-12</v>
      </c>
      <c r="BY1438" s="10">
        <f t="shared" ca="1" si="1050"/>
        <v>2.8902850229962428E-12</v>
      </c>
      <c r="BZ1438" s="10">
        <f t="shared" ca="1" si="1051"/>
        <v>-3.5034723983035463E-11</v>
      </c>
      <c r="CA1438" s="10">
        <f t="shared" ca="1" si="1052"/>
        <v>-2.0257049910634696E-11</v>
      </c>
      <c r="CB1438" s="10">
        <v>0</v>
      </c>
      <c r="CC1438" s="82">
        <f t="shared" ca="1" si="1053"/>
        <v>3.9725652202851362E-13</v>
      </c>
      <c r="CD1438" s="82">
        <f t="shared" ca="1" si="1054"/>
        <v>3.4270724516460853E-13</v>
      </c>
      <c r="CE1438" s="82">
        <f t="shared" ca="1" si="1055"/>
        <v>1.8915613015532971E-10</v>
      </c>
      <c r="CF1438" s="82">
        <f t="shared" ca="1" si="1056"/>
        <v>3.7028113764059381E-11</v>
      </c>
      <c r="CG1438" s="82">
        <f t="shared" ca="1" si="1066"/>
        <v>2.269242076865822E-10</v>
      </c>
      <c r="CH1438" s="13" t="str">
        <f t="shared" ca="1" si="1067"/>
        <v/>
      </c>
      <c r="CI1438" s="81">
        <f t="shared" ca="1" si="1076"/>
        <v>0.1131775965863165</v>
      </c>
      <c r="CJ1438" s="81">
        <f t="shared" ca="1" si="1077"/>
        <v>0.13063724757458739</v>
      </c>
      <c r="CK1438" s="81">
        <f t="shared" ca="1" si="1078"/>
        <v>0.39004625943939081</v>
      </c>
      <c r="CL1438" s="81">
        <f t="shared" ca="1" si="1079"/>
        <v>0.17284488538116416</v>
      </c>
      <c r="CM1438" s="89">
        <f t="shared" ca="1" si="1068"/>
        <v>0.80670598898145884</v>
      </c>
    </row>
    <row r="1439" spans="1:91" x14ac:dyDescent="0.3">
      <c r="A1439">
        <v>1374</v>
      </c>
      <c r="B1439" s="3">
        <f t="shared" si="1081"/>
        <v>4.0055555555555555</v>
      </c>
      <c r="C1439" s="3">
        <f t="shared" si="1069"/>
        <v>45.8</v>
      </c>
      <c r="D1439" s="4">
        <f t="shared" ca="1" si="1057"/>
        <v>1439</v>
      </c>
      <c r="E1439" s="58">
        <f>(0.5*(COS(B1439*2*PI())+1)*('key variables'!$B$4-'key variables'!$B$6)+'key variables'!$B$6)/'key variables'!$B$4</f>
        <v>1</v>
      </c>
      <c r="F1439" s="10">
        <f t="shared" ca="1" si="1070"/>
        <v>11689222.907461114</v>
      </c>
      <c r="G1439" s="10">
        <f t="shared" ca="1" si="1071"/>
        <v>13492492.798713122</v>
      </c>
      <c r="H1439" s="10">
        <f t="shared" ca="1" si="1072"/>
        <v>40309474.521088287</v>
      </c>
      <c r="I1439" s="10">
        <f t="shared" ca="1" si="1073"/>
        <v>17912154.249750931</v>
      </c>
      <c r="J1439" s="10">
        <f t="shared" ca="1" si="1058"/>
        <v>83403344.477013454</v>
      </c>
      <c r="K1439" s="82">
        <f t="shared" ca="1" si="1034"/>
        <v>2249832.832292099</v>
      </c>
      <c r="L1439" s="82">
        <f t="shared" ca="1" si="1035"/>
        <v>2596909.4377209195</v>
      </c>
      <c r="M1439" s="82">
        <f t="shared" ca="1" si="1036"/>
        <v>7778311.98309422</v>
      </c>
      <c r="N1439" s="82">
        <f t="shared" ca="1" si="1037"/>
        <v>3496312.733215793</v>
      </c>
      <c r="O1439" s="82">
        <f t="shared" ca="1" si="1059"/>
        <v>16121366.986323033</v>
      </c>
      <c r="P1439" s="10">
        <f ca="1">IF(IF($A1439&gt;='key variables'!$B$26,K1439*SUMPRODUCT(Z1439:AC1439,'control variables'!$O$3:$R$3)/J1439+F$65*'key variables'!$B$25/scenario!J$65,K1439*SUMPRODUCT(Z1439:AC1439,'control variables'!$O$7:$R$7)/J1439+F$65*'key variables'!$B$25/scenario!J$65)&lt;'key variables'!$B$28,0,IF($A1439&gt;='key variables'!$B$26,K1439*SUMPRODUCT(Z1439:AC1439,'control variables'!$O$3:$R$3)/J1439+F$65*'key variables'!$B$25/scenario!J$65,K1439*SUMPRODUCT(Z1439:AC1439,'control variables'!$O$7:$R$7)/J1439+F$65*'key variables'!$B$25/scenario!J$65))</f>
        <v>7.688368681623645E-80</v>
      </c>
      <c r="Q1439" s="10">
        <f ca="1">IF(IF($A1439&gt;='key variables'!$B$26,L1439*SUMPRODUCT(Z1439:AC1439,'control variables'!$O$4:$R$4)/J1439+G$65*'key variables'!$B$25/scenario!J$65,L1439*SUMPRODUCT(Z1439:AC1439,'control variables'!$O$7:$R$7)/J1439+G$65*'key variables'!$B$25/scenario!J$65)&lt;'key variables'!$B$28,0,IF($A1439&gt;='key variables'!$B$26,L1439*SUMPRODUCT(Z1439:AC1439,'control variables'!$O$4:$R$4)/J1439+G$65*'key variables'!$B$25/scenario!J$65,L1439*SUMPRODUCT(Z1439:AC1439,'control variables'!$O$7:$R$7)/J1439+G$65*'key variables'!$B$25/scenario!J$65))</f>
        <v>8.8744358707065816E-80</v>
      </c>
      <c r="R1439" s="10">
        <f ca="1">IF(IF($A1439&gt;='key variables'!$B$26,M1439*SUMPRODUCT(Z1439:AC1439,'control variables'!$O$5:$R$5)/J1439+H$65*'key variables'!$B$25/scenario!J$65,M1439*SUMPRODUCT(Z1439:AC1439,'control variables'!$O$7:$R$7)/J1439+H$65*'key variables'!$B$25/scenario!J$65)&lt;'key variables'!$B$28,0,IF($A1439&gt;='key variables'!$B$26,M1439*SUMPRODUCT(Z1439:AC1439,'control variables'!$O$5:$R$5)/J1439+H$65*'key variables'!$B$25/scenario!J$65,M1439*SUMPRODUCT(Z1439:AC1439,'control variables'!$O$7:$R$7)/J1439+H$65*'key variables'!$B$25/scenario!J$65))</f>
        <v>2.6580877204904822E-79</v>
      </c>
      <c r="S1439" s="10">
        <f ca="1">IF(IF($A1439&gt;='key variables'!$B$26,N1439*SUMPRODUCT(Z1439:AC1439,'control variables'!$O$6:$R$6)/J1439+I$65*'key variables'!$B$25/scenario!J$65,N1439*SUMPRODUCT(Z1439:AC1439,'control variables'!$O$7:$R$7)/J1439+I$65*'key variables'!$B$25/scenario!J$65)&lt;'key variables'!$B$28,0,IF($A1439&gt;='key variables'!$B$26,N1439*SUMPRODUCT(Z1439:AC1439,'control variables'!$O$6:$R$6)/J1439+I$65*'key variables'!$B$25/scenario!J$65,N1439*SUMPRODUCT(Z1439:AC1439,'control variables'!$O$7:$R$7)/J1439+I$65*'key variables'!$B$25/scenario!J$65))</f>
        <v>1.1947972726414671E-79</v>
      </c>
      <c r="T1439" s="10">
        <f t="shared" ca="1" si="1080"/>
        <v>5.5091654483649717E-79</v>
      </c>
      <c r="U1439" s="82">
        <f ca="1">SUMPRODUCT(P1409:P1438,'control variables'!AD$7:AD$36)</f>
        <v>1.6300763935726714E-79</v>
      </c>
      <c r="V1439" s="82">
        <f ca="1">SUMPRODUCT(Q1409:Q1438,'control variables'!AE$7:AE$36)</f>
        <v>1.8815445796309515E-79</v>
      </c>
      <c r="W1439" s="82">
        <f ca="1">SUMPRODUCT(R1409:R1438,'control variables'!AF$7:AF$36)</f>
        <v>5.6356377076104268E-79</v>
      </c>
      <c r="X1439" s="82">
        <f ca="1">SUMPRODUCT(S1409:S1438,'control variables'!AG$7:AG$36)</f>
        <v>2.533191252772449E-79</v>
      </c>
      <c r="Y1439" s="82">
        <f t="shared" ca="1" si="1074"/>
        <v>1.1680449933586499E-78</v>
      </c>
      <c r="Z1439" s="10">
        <f ca="1">IF($A1439&gt;='key variables'!$B$26,SUMPRODUCT(P1409:P1438,'control variables'!V$7:V$36)*$E1439,SUMPRODUCT(P1409:P1438,'control variables'!Z$7:Z$36)*$E1439)</f>
        <v>3.9775514208177701E-79</v>
      </c>
      <c r="AA1439" s="10">
        <f ca="1">IF($A1439&gt;='key variables'!$B$26,SUMPRODUCT(Q1409:Q1438,'control variables'!W$7:W$36)*$E1439,SUMPRODUCT(Q1409:Q1438,'control variables'!AA$7:AA$36)*$E1439)</f>
        <v>4.591159252138093E-79</v>
      </c>
      <c r="AB1439" s="10">
        <f ca="1">IF($A1439&gt;='key variables'!$B$26,SUMPRODUCT(R1409:R1438,'control variables'!X$7:X$36)*$E1439,SUMPRODUCT(R1409:R1438,'control variables'!AB$7:AB$36)*$E1439)</f>
        <v>1.3751526529373492E-78</v>
      </c>
      <c r="AC1439" s="10">
        <f ca="1">IF($A1439&gt;='key variables'!$B$26,SUMPRODUCT(S1409:S1438,'control variables'!Y$7:Y$36)*$E1439,SUMPRODUCT(S1409:S1438,'control variables'!AC$7:AC$36)*$E1439)</f>
        <v>6.1812431039410702E-79</v>
      </c>
      <c r="AD1439" s="10">
        <f t="shared" ca="1" si="1075"/>
        <v>2.8501480306270423E-78</v>
      </c>
      <c r="AE1439" s="82">
        <f ca="1">SUMPRODUCT(P1409:P1438,'control variables'!AL$7:AL$36)</f>
        <v>5.4156375884808783E-79</v>
      </c>
      <c r="AF1439" s="82">
        <f ca="1">SUMPRODUCT(Q1409:Q1438,'control variables'!AM$7:AM$36)</f>
        <v>6.2347509371883989E-79</v>
      </c>
      <c r="AG1439" s="82">
        <f ca="1">SUMPRODUCT(R1409:R1438,'control variables'!AN$7:AN$36)</f>
        <v>1.7776913485831498E-78</v>
      </c>
      <c r="AH1439" s="82">
        <f ca="1">SUMPRODUCT(S1409:S1438,'control variables'!AO$7:AO$36)</f>
        <v>7.6972272060235565E-79</v>
      </c>
      <c r="AI1439" s="82">
        <f t="shared" ca="1" si="1038"/>
        <v>3.7124529217524332E-78</v>
      </c>
      <c r="AJ1439" s="10">
        <f ca="1">SUMPRODUCT(P1409:P1438,'control variables'!AP$7:AP$36)</f>
        <v>5.1746627796334176E-82</v>
      </c>
      <c r="AK1439" s="10">
        <f ca="1">SUMPRODUCT(Q1409:Q1438,'control variables'!AQ$7:AQ$36)</f>
        <v>1.4932365659099442E-81</v>
      </c>
      <c r="AL1439" s="10">
        <f ca="1">SUMPRODUCT(R1409:R1438,'control variables'!AR$7:AR$36)</f>
        <v>5.3670842912743831E-80</v>
      </c>
      <c r="AM1439" s="10">
        <f ca="1">SUMPRODUCT(S1409:S1438,'control variables'!AS$7:AS$36)</f>
        <v>4.0207963691457961E-80</v>
      </c>
      <c r="AN1439" s="10">
        <f t="shared" ca="1" si="1060"/>
        <v>9.5889509448075083E-80</v>
      </c>
      <c r="AO1439" s="82">
        <f ca="1">SUMPRODUCT(P1409:P1438,'control variables'!AX$7:AX$36)</f>
        <v>7.036751690830004E-82</v>
      </c>
      <c r="AP1439" s="82">
        <f ca="1">SUMPRODUCT(Q1409:Q1438,'control variables'!AY$7:AY$36)</f>
        <v>1.6244590810951916E-81</v>
      </c>
      <c r="AQ1439" s="82">
        <f ca="1">SUMPRODUCT(R1409:R1438,'control variables'!AZ$7:AZ$36)</f>
        <v>1.4596831163605846E-80</v>
      </c>
      <c r="AR1439" s="82">
        <f ca="1">SUMPRODUCT(S1409:S1438,'control variables'!BA$7:BA$36)</f>
        <v>1.0935338921186347E-80</v>
      </c>
      <c r="AS1439" s="82">
        <f t="shared" ca="1" si="1061"/>
        <v>2.7860304334970384E-80</v>
      </c>
      <c r="AT1439" s="10">
        <f ca="1">SUMPRODUCT(P1409:P1438,'control variables'!AT$7:AT$36)</f>
        <v>-6.2102079616720751E-82</v>
      </c>
      <c r="AU1439" s="10">
        <f ca="1">SUMPRODUCT(Q1409:Q1438,'control variables'!AU$7:AU$36)</f>
        <v>6.736709436068585E-82</v>
      </c>
      <c r="AV1439" s="10">
        <f ca="1">SUMPRODUCT(R1409:R1438,'control variables'!AV$7:AV$36)</f>
        <v>2.9008810687093534E-79</v>
      </c>
      <c r="AW1439" s="10">
        <f ca="1">SUMPRODUCT(S1409:S1438,'control variables'!AW$7:AW$36)</f>
        <v>2.1732194680364957E-79</v>
      </c>
      <c r="AX1439" s="10">
        <f t="shared" ca="1" si="1039"/>
        <v>5.074627038220246E-79</v>
      </c>
      <c r="AY1439" s="82">
        <f ca="1">SUMPRODUCT(P1409:P1438,'control variables'!BB$7:BB$36)</f>
        <v>2.2508677506300881E-81</v>
      </c>
      <c r="AZ1439" s="82">
        <f ca="1">SUMPRODUCT(Q1409:Q1438,'control variables'!BC$7:BC$36)</f>
        <v>5.7397087501977962E-81</v>
      </c>
      <c r="BA1439" s="82">
        <f ca="1">SUMPRODUCT(R1409:R1438,'control variables'!BD$7:BD$36)</f>
        <v>4.0179725523500207E-80</v>
      </c>
      <c r="BB1439" s="82">
        <f ca="1">SUMPRODUCT(S1409:S1438,'control variables'!BE$7:BE$36)</f>
        <v>5.7098258203715416E-81</v>
      </c>
      <c r="BC1439" s="82">
        <f t="shared" ca="1" si="1062"/>
        <v>5.3880127844699626E-80</v>
      </c>
      <c r="BD1439" s="10">
        <f ca="1">SUMPRODUCT(P1409:P1438,'control variables'!BF$7:BF$36)</f>
        <v>4.7086192798333301E-82</v>
      </c>
      <c r="BE1439" s="10">
        <f ca="1">SUMPRODUCT(Q1409:Q1438,'control variables'!BG$7:BG$36)</f>
        <v>5.4350072907311429E-82</v>
      </c>
      <c r="BF1439" s="10">
        <f ca="1">SUMPRODUCT(R1409:R1438,'control variables'!BH$7:BH$36)</f>
        <v>1.6279036043243665E-80</v>
      </c>
      <c r="BG1439" s="10">
        <f ca="1">SUMPRODUCT(S1409:S1438,'control variables'!BI$7:BI$36)</f>
        <v>3.6586730595389532E-80</v>
      </c>
      <c r="BH1439" s="10">
        <f t="shared" ca="1" si="1063"/>
        <v>5.3880129295689646E-80</v>
      </c>
      <c r="BI1439" s="82">
        <f t="shared" ca="1" si="1040"/>
        <v>5.4319360580255075E-79</v>
      </c>
      <c r="BJ1439" s="82">
        <f t="shared" ca="1" si="1041"/>
        <v>6.2988847341264453E-79</v>
      </c>
      <c r="BK1439" s="82">
        <f t="shared" ca="1" si="1042"/>
        <v>2.1079591809775852E-78</v>
      </c>
      <c r="BL1439" s="82">
        <f t="shared" ca="1" si="1043"/>
        <v>9.9275449322637676E-79</v>
      </c>
      <c r="BM1439" s="82">
        <f t="shared" ca="1" si="1033"/>
        <v>4.273795753419157E-78</v>
      </c>
      <c r="BN1439" s="10">
        <f ca="1">BN1438+BI1439-INDIRECT(ADDRESS(MAX($D1439-'key variables'!$B$9*30,34),scenario!BI$4),TRUE)</f>
        <v>9439390.0751690175</v>
      </c>
      <c r="BO1439" s="10">
        <f ca="1">BO1438+BJ1439-INDIRECT(ADDRESS(MAX($D1439-'key variables'!$B$9*30,34),scenario!BJ$4),TRUE)</f>
        <v>10895583.360992203</v>
      </c>
      <c r="BP1439" s="10">
        <f ca="1">BP1438+BK1439-INDIRECT(ADDRESS(MAX($D1439-'key variables'!$B$9*30,34),scenario!BK$4),TRUE)</f>
        <v>32531162.537994072</v>
      </c>
      <c r="BQ1439" s="10">
        <f ca="1">BQ1438+BL1439-INDIRECT(ADDRESS(MAX($D1439-'key variables'!$B$9*30,34),scenario!BL$4),TRUE)</f>
        <v>14415841.516535141</v>
      </c>
      <c r="BR1439" s="10">
        <f t="shared" ca="1" si="1064"/>
        <v>67281977.490690395</v>
      </c>
      <c r="BS1439" s="82">
        <f t="shared" ca="1" si="1045"/>
        <v>-2.3433848477536824E-9</v>
      </c>
      <c r="BT1439" s="82">
        <f t="shared" ca="1" si="1046"/>
        <v>-3.4288309057018498E-10</v>
      </c>
      <c r="BU1439" s="82">
        <f t="shared" ca="1" si="1047"/>
        <v>-4.2578247660364599E-9</v>
      </c>
      <c r="BV1439" s="82">
        <f t="shared" ca="1" si="1048"/>
        <v>-2.9943922343414556E-9</v>
      </c>
      <c r="BW1439" s="82">
        <f t="shared" ca="1" si="1065"/>
        <v>-9.9384849387017825E-9</v>
      </c>
      <c r="BX1439" s="10">
        <f t="shared" ca="1" si="1049"/>
        <v>-1.8625994260191893E-12</v>
      </c>
      <c r="BY1439" s="10">
        <f t="shared" ca="1" si="1050"/>
        <v>2.8902850229962428E-12</v>
      </c>
      <c r="BZ1439" s="10">
        <f t="shared" ca="1" si="1051"/>
        <v>-3.5034723983035463E-11</v>
      </c>
      <c r="CA1439" s="10">
        <f t="shared" ca="1" si="1052"/>
        <v>-2.0257049910634696E-11</v>
      </c>
      <c r="CB1439" s="10">
        <v>0</v>
      </c>
      <c r="CC1439" s="82">
        <f t="shared" ca="1" si="1053"/>
        <v>3.9725652202851362E-13</v>
      </c>
      <c r="CD1439" s="82">
        <f t="shared" ca="1" si="1054"/>
        <v>3.4270724516460853E-13</v>
      </c>
      <c r="CE1439" s="82">
        <f t="shared" ca="1" si="1055"/>
        <v>1.8915613015532971E-10</v>
      </c>
      <c r="CF1439" s="82">
        <f t="shared" ca="1" si="1056"/>
        <v>3.7028113764059381E-11</v>
      </c>
      <c r="CG1439" s="82">
        <f t="shared" ca="1" si="1066"/>
        <v>2.269242076865822E-10</v>
      </c>
      <c r="CH1439" s="13" t="str">
        <f t="shared" ca="1" si="1067"/>
        <v/>
      </c>
      <c r="CI1439" s="81">
        <f t="shared" ca="1" si="1076"/>
        <v>0.1131775965863165</v>
      </c>
      <c r="CJ1439" s="81">
        <f t="shared" ca="1" si="1077"/>
        <v>0.13063724757458739</v>
      </c>
      <c r="CK1439" s="81">
        <f t="shared" ca="1" si="1078"/>
        <v>0.39004625943939081</v>
      </c>
      <c r="CL1439" s="81">
        <f t="shared" ca="1" si="1079"/>
        <v>0.17284488538116416</v>
      </c>
      <c r="CM1439" s="89">
        <f t="shared" ca="1" si="1068"/>
        <v>0.80670598898145884</v>
      </c>
    </row>
    <row r="1440" spans="1:91" x14ac:dyDescent="0.3">
      <c r="A1440">
        <v>1375</v>
      </c>
      <c r="B1440" s="3">
        <f t="shared" si="1081"/>
        <v>4.0083333333333337</v>
      </c>
      <c r="C1440" s="3">
        <f t="shared" si="1069"/>
        <v>45.833333333333336</v>
      </c>
      <c r="D1440" s="4">
        <f t="shared" ca="1" si="1057"/>
        <v>1440</v>
      </c>
      <c r="E1440" s="58">
        <f>(0.5*(COS(B1440*2*PI())+1)*('key variables'!$B$4-'key variables'!$B$6)+'key variables'!$B$6)/'key variables'!$B$4</f>
        <v>1</v>
      </c>
      <c r="F1440" s="10">
        <f t="shared" ca="1" si="1070"/>
        <v>11689222.907461114</v>
      </c>
      <c r="G1440" s="10">
        <f t="shared" ca="1" si="1071"/>
        <v>13492492.798713122</v>
      </c>
      <c r="H1440" s="10">
        <f t="shared" ca="1" si="1072"/>
        <v>40309474.521088287</v>
      </c>
      <c r="I1440" s="10">
        <f t="shared" ca="1" si="1073"/>
        <v>17912154.249750931</v>
      </c>
      <c r="J1440" s="10">
        <f t="shared" ca="1" si="1058"/>
        <v>83403344.477013454</v>
      </c>
      <c r="K1440" s="82">
        <f t="shared" ca="1" si="1034"/>
        <v>2249832.832292099</v>
      </c>
      <c r="L1440" s="82">
        <f t="shared" ca="1" si="1035"/>
        <v>2596909.4377209195</v>
      </c>
      <c r="M1440" s="82">
        <f t="shared" ca="1" si="1036"/>
        <v>7778311.98309422</v>
      </c>
      <c r="N1440" s="82">
        <f t="shared" ca="1" si="1037"/>
        <v>3496312.733215793</v>
      </c>
      <c r="O1440" s="82">
        <f t="shared" ca="1" si="1059"/>
        <v>16121366.986323033</v>
      </c>
      <c r="P1440" s="10">
        <f ca="1">IF(IF($A1440&gt;='key variables'!$B$26,K1440*SUMPRODUCT(Z1440:AC1440,'control variables'!$O$3:$R$3)/J1440+F$65*'key variables'!$B$25/scenario!J$65,K1440*SUMPRODUCT(Z1440:AC1440,'control variables'!$O$7:$R$7)/J1440+F$65*'key variables'!$B$25/scenario!J$65)&lt;'key variables'!$B$28,0,IF($A1440&gt;='key variables'!$B$26,K1440*SUMPRODUCT(Z1440:AC1440,'control variables'!$O$3:$R$3)/J1440+F$65*'key variables'!$B$25/scenario!J$65,K1440*SUMPRODUCT(Z1440:AC1440,'control variables'!$O$7:$R$7)/J1440+F$65*'key variables'!$B$25/scenario!J$65))</f>
        <v>6.6154508860053337E-80</v>
      </c>
      <c r="Q1440" s="10">
        <f ca="1">IF(IF($A1440&gt;='key variables'!$B$26,L1440*SUMPRODUCT(Z1440:AC1440,'control variables'!$O$4:$R$4)/J1440+G$65*'key variables'!$B$25/scenario!J$65,L1440*SUMPRODUCT(Z1440:AC1440,'control variables'!$O$7:$R$7)/J1440+G$65*'key variables'!$B$25/scenario!J$65)&lt;'key variables'!$B$28,0,IF($A1440&gt;='key variables'!$B$26,L1440*SUMPRODUCT(Z1440:AC1440,'control variables'!$O$4:$R$4)/J1440+G$65*'key variables'!$B$25/scenario!J$65,L1440*SUMPRODUCT(Z1440:AC1440,'control variables'!$O$7:$R$7)/J1440+G$65*'key variables'!$B$25/scenario!J$65))</f>
        <v>7.6360014815607424E-80</v>
      </c>
      <c r="R1440" s="10">
        <f ca="1">IF(IF($A1440&gt;='key variables'!$B$26,M1440*SUMPRODUCT(Z1440:AC1440,'control variables'!$O$5:$R$5)/J1440+H$65*'key variables'!$B$25/scenario!J$65,M1440*SUMPRODUCT(Z1440:AC1440,'control variables'!$O$7:$R$7)/J1440+H$65*'key variables'!$B$25/scenario!J$65)&lt;'key variables'!$B$28,0,IF($A1440&gt;='key variables'!$B$26,M1440*SUMPRODUCT(Z1440:AC1440,'control variables'!$O$5:$R$5)/J1440+H$65*'key variables'!$B$25/scenario!J$65,M1440*SUMPRODUCT(Z1440:AC1440,'control variables'!$O$7:$R$7)/J1440+H$65*'key variables'!$B$25/scenario!J$65))</f>
        <v>2.2871495233609345E-79</v>
      </c>
      <c r="S1440" s="10">
        <f ca="1">IF(IF($A1440&gt;='key variables'!$B$26,N1440*SUMPRODUCT(Z1440:AC1440,'control variables'!$O$6:$R$6)/J1440+I$65*'key variables'!$B$25/scenario!J$65,N1440*SUMPRODUCT(Z1440:AC1440,'control variables'!$O$7:$R$7)/J1440+I$65*'key variables'!$B$25/scenario!J$65)&lt;'key variables'!$B$28,0,IF($A1440&gt;='key variables'!$B$26,N1440*SUMPRODUCT(Z1440:AC1440,'control variables'!$O$6:$R$6)/J1440+I$65*'key variables'!$B$25/scenario!J$65,N1440*SUMPRODUCT(Z1440:AC1440,'control variables'!$O$7:$R$7)/J1440+I$65*'key variables'!$B$25/scenario!J$65))</f>
        <v>1.0280623892015985E-79</v>
      </c>
      <c r="T1440" s="10">
        <f t="shared" ca="1" si="1080"/>
        <v>4.7403571493191406E-79</v>
      </c>
      <c r="U1440" s="82">
        <f ca="1">SUMPRODUCT(P1410:P1439,'control variables'!AD$7:AD$36)</f>
        <v>1.4025979721668842E-79</v>
      </c>
      <c r="V1440" s="82">
        <f ca="1">SUMPRODUCT(Q1410:Q1439,'control variables'!AE$7:AE$36)</f>
        <v>1.6189735783780691E-79</v>
      </c>
      <c r="W1440" s="82">
        <f ca="1">SUMPRODUCT(R1410:R1439,'control variables'!AF$7:AF$36)</f>
        <v>4.849180106974672E-79</v>
      </c>
      <c r="X1440" s="82">
        <f ca="1">SUMPRODUCT(S1410:S1439,'control variables'!AG$7:AG$36)</f>
        <v>2.1796824543064743E-79</v>
      </c>
      <c r="Y1440" s="82">
        <f t="shared" ca="1" si="1074"/>
        <v>1.0050434111826099E-78</v>
      </c>
      <c r="Z1440" s="10">
        <f ca="1">IF($A1440&gt;='key variables'!$B$26,SUMPRODUCT(P1410:P1439,'control variables'!V$7:V$36)*$E1440,SUMPRODUCT(P1410:P1439,'control variables'!Z$7:Z$36)*$E1440)</f>
        <v>3.4224810438491871E-79</v>
      </c>
      <c r="AA1440" s="10">
        <f ca="1">IF($A1440&gt;='key variables'!$B$26,SUMPRODUCT(Q1410:Q1439,'control variables'!W$7:W$36)*$E1440,SUMPRODUCT(Q1410:Q1439,'control variables'!AA$7:AA$36)*$E1440)</f>
        <v>3.9504594277513736E-79</v>
      </c>
      <c r="AB1440" s="10">
        <f ca="1">IF($A1440&gt;='key variables'!$B$26,SUMPRODUCT(R1410:R1439,'control variables'!X$7:X$36)*$E1440,SUMPRODUCT(R1410:R1439,'control variables'!AB$7:AB$36)*$E1440)</f>
        <v>1.1832490366923709E-78</v>
      </c>
      <c r="AC1440" s="10">
        <f ca="1">IF($A1440&gt;='key variables'!$B$26,SUMPRODUCT(S1410:S1439,'control variables'!Y$7:Y$36)*$E1440,SUMPRODUCT(S1410:S1439,'control variables'!AC$7:AC$36)*$E1440)</f>
        <v>5.3186458482823053E-79</v>
      </c>
      <c r="AD1440" s="10">
        <f t="shared" ca="1" si="1075"/>
        <v>2.4524076686806575E-78</v>
      </c>
      <c r="AE1440" s="82">
        <f ca="1">SUMPRODUCT(P1410:P1439,'control variables'!AL$7:AL$36)</f>
        <v>4.6598811746152653E-79</v>
      </c>
      <c r="AF1440" s="82">
        <f ca="1">SUMPRODUCT(Q1410:Q1439,'control variables'!AM$7:AM$36)</f>
        <v>5.3646866220176121E-79</v>
      </c>
      <c r="AG1440" s="82">
        <f ca="1">SUMPRODUCT(R1410:R1439,'control variables'!AN$7:AN$36)</f>
        <v>1.5296131460419073E-78</v>
      </c>
      <c r="AH1440" s="82">
        <f ca="1">SUMPRODUCT(S1410:S1439,'control variables'!AO$7:AO$36)</f>
        <v>6.623073196474152E-79</v>
      </c>
      <c r="AI1440" s="82">
        <f t="shared" ca="1" si="1038"/>
        <v>3.1943772453526107E-78</v>
      </c>
      <c r="AJ1440" s="10">
        <f ca="1">SUMPRODUCT(P1410:P1439,'control variables'!AP$7:AP$36)</f>
        <v>4.4525345867096712E-82</v>
      </c>
      <c r="AK1440" s="10">
        <f ca="1">SUMPRODUCT(Q1410:Q1439,'control variables'!AQ$7:AQ$36)</f>
        <v>1.2848542482848723E-81</v>
      </c>
      <c r="AL1440" s="10">
        <f ca="1">SUMPRODUCT(R1410:R1439,'control variables'!AR$7:AR$36)</f>
        <v>4.6181035275845098E-80</v>
      </c>
      <c r="AM1440" s="10">
        <f ca="1">SUMPRODUCT(S1410:S1439,'control variables'!AS$7:AS$36)</f>
        <v>3.4596911261928814E-80</v>
      </c>
      <c r="AN1440" s="10">
        <f t="shared" ca="1" si="1060"/>
        <v>8.250805424472976E-80</v>
      </c>
      <c r="AO1440" s="82">
        <f ca="1">SUMPRODUCT(P1410:P1439,'control variables'!AX$7:AX$36)</f>
        <v>6.054767550230186E-82</v>
      </c>
      <c r="AP1440" s="82">
        <f ca="1">SUMPRODUCT(Q1410:Q1439,'control variables'!AY$7:AY$36)</f>
        <v>1.3977645599900032E-81</v>
      </c>
      <c r="AQ1440" s="82">
        <f ca="1">SUMPRODUCT(R1410:R1439,'control variables'!AZ$7:AZ$36)</f>
        <v>1.2559832085699857E-80</v>
      </c>
      <c r="AR1440" s="82">
        <f ca="1">SUMPRODUCT(S1410:S1439,'control variables'!BA$7:BA$36)</f>
        <v>9.4093039174668516E-81</v>
      </c>
      <c r="AS1440" s="82">
        <f t="shared" ca="1" si="1061"/>
        <v>2.3972377318179733E-80</v>
      </c>
      <c r="AT1440" s="10">
        <f ca="1">SUMPRODUCT(P1410:P1439,'control variables'!AT$7:AT$36)</f>
        <v>-5.3435686377158552E-82</v>
      </c>
      <c r="AU1440" s="10">
        <f ca="1">SUMPRODUCT(Q1410:Q1439,'control variables'!AU$7:AU$36)</f>
        <v>5.7965964241700224E-82</v>
      </c>
      <c r="AV1440" s="10">
        <f ca="1">SUMPRODUCT(R1410:R1439,'control variables'!AV$7:AV$36)</f>
        <v>2.4960608720622223E-79</v>
      </c>
      <c r="AW1440" s="10">
        <f ca="1">SUMPRODUCT(S1410:S1439,'control variables'!AW$7:AW$36)</f>
        <v>1.869945010528547E-79</v>
      </c>
      <c r="AX1440" s="10">
        <f t="shared" ca="1" si="1039"/>
        <v>4.3664589103772235E-79</v>
      </c>
      <c r="AY1440" s="82">
        <f ca="1">SUMPRODUCT(P1410:P1439,'control variables'!BB$7:BB$36)</f>
        <v>1.9367574152338961E-81</v>
      </c>
      <c r="AZ1440" s="82">
        <f ca="1">SUMPRODUCT(Q1410:Q1439,'control variables'!BC$7:BC$36)</f>
        <v>4.9387279550815998E-81</v>
      </c>
      <c r="BA1440" s="82">
        <f ca="1">SUMPRODUCT(R1410:R1439,'control variables'!BD$7:BD$36)</f>
        <v>3.4572613752148646E-80</v>
      </c>
      <c r="BB1440" s="82">
        <f ca="1">SUMPRODUCT(S1410:S1439,'control variables'!BE$7:BE$36)</f>
        <v>4.913015211223723E-81</v>
      </c>
      <c r="BC1440" s="82">
        <f t="shared" ca="1" si="1062"/>
        <v>4.6361114333687861E-80</v>
      </c>
      <c r="BD1440" s="10">
        <f ca="1">SUMPRODUCT(P1410:P1439,'control variables'!BF$7:BF$36)</f>
        <v>4.0515278177394782E-82</v>
      </c>
      <c r="BE1440" s="10">
        <f ca="1">SUMPRODUCT(Q1410:Q1439,'control variables'!BG$7:BG$36)</f>
        <v>4.6765478199361952E-82</v>
      </c>
      <c r="BF1440" s="10">
        <f ca="1">SUMPRODUCT(R1410:R1439,'control variables'!BH$7:BH$36)</f>
        <v>1.4007283973385913E-80</v>
      </c>
      <c r="BG1440" s="10">
        <f ca="1">SUMPRODUCT(S1410:S1439,'control variables'!BI$7:BI$36)</f>
        <v>3.1481024045037618E-80</v>
      </c>
      <c r="BH1440" s="10">
        <f t="shared" ca="1" si="1063"/>
        <v>4.6361115582191094E-80</v>
      </c>
      <c r="BI1440" s="82">
        <f t="shared" ca="1" si="1040"/>
        <v>4.6739051801298885E-79</v>
      </c>
      <c r="BJ1440" s="82">
        <f t="shared" ca="1" si="1041"/>
        <v>5.419870497992598E-79</v>
      </c>
      <c r="BK1440" s="82">
        <f t="shared" ca="1" si="1042"/>
        <v>1.813791847000278E-78</v>
      </c>
      <c r="BL1440" s="82">
        <f t="shared" ca="1" si="1043"/>
        <v>8.5421483591149366E-79</v>
      </c>
      <c r="BM1440" s="82">
        <f t="shared" ca="1" si="1033"/>
        <v>3.6773842507240202E-78</v>
      </c>
      <c r="BN1440" s="10">
        <f ca="1">BN1439+BI1440-INDIRECT(ADDRESS(MAX($D1440-'key variables'!$B$9*30,34),scenario!BI$4),TRUE)</f>
        <v>9439390.0751690175</v>
      </c>
      <c r="BO1440" s="10">
        <f ca="1">BO1439+BJ1440-INDIRECT(ADDRESS(MAX($D1440-'key variables'!$B$9*30,34),scenario!BJ$4),TRUE)</f>
        <v>10895583.360992203</v>
      </c>
      <c r="BP1440" s="10">
        <f ca="1">BP1439+BK1440-INDIRECT(ADDRESS(MAX($D1440-'key variables'!$B$9*30,34),scenario!BK$4),TRUE)</f>
        <v>32531162.537994072</v>
      </c>
      <c r="BQ1440" s="10">
        <f ca="1">BQ1439+BL1440-INDIRECT(ADDRESS(MAX($D1440-'key variables'!$B$9*30,34),scenario!BL$4),TRUE)</f>
        <v>14415841.516535141</v>
      </c>
      <c r="BR1440" s="10">
        <f t="shared" ca="1" si="1064"/>
        <v>67281977.490690395</v>
      </c>
      <c r="BS1440" s="82">
        <f t="shared" ca="1" si="1045"/>
        <v>-2.3433848477536824E-9</v>
      </c>
      <c r="BT1440" s="82">
        <f t="shared" ca="1" si="1046"/>
        <v>-3.4288309057018498E-10</v>
      </c>
      <c r="BU1440" s="82">
        <f t="shared" ca="1" si="1047"/>
        <v>-4.2578247660364599E-9</v>
      </c>
      <c r="BV1440" s="82">
        <f t="shared" ca="1" si="1048"/>
        <v>-2.9943922343414556E-9</v>
      </c>
      <c r="BW1440" s="82">
        <f t="shared" ca="1" si="1065"/>
        <v>-9.9384849387017825E-9</v>
      </c>
      <c r="BX1440" s="10">
        <f t="shared" ca="1" si="1049"/>
        <v>-1.8625994260191893E-12</v>
      </c>
      <c r="BY1440" s="10">
        <f t="shared" ca="1" si="1050"/>
        <v>2.8902850229962428E-12</v>
      </c>
      <c r="BZ1440" s="10">
        <f t="shared" ca="1" si="1051"/>
        <v>-3.5034723983035463E-11</v>
      </c>
      <c r="CA1440" s="10">
        <f t="shared" ca="1" si="1052"/>
        <v>-2.0257049910634696E-11</v>
      </c>
      <c r="CB1440" s="10">
        <v>0</v>
      </c>
      <c r="CC1440" s="82">
        <f t="shared" ca="1" si="1053"/>
        <v>3.9725652202851362E-13</v>
      </c>
      <c r="CD1440" s="82">
        <f t="shared" ca="1" si="1054"/>
        <v>3.4270724516460853E-13</v>
      </c>
      <c r="CE1440" s="82">
        <f t="shared" ca="1" si="1055"/>
        <v>1.8915613015532971E-10</v>
      </c>
      <c r="CF1440" s="82">
        <f t="shared" ca="1" si="1056"/>
        <v>3.7028113764059381E-11</v>
      </c>
      <c r="CG1440" s="82">
        <f t="shared" ca="1" si="1066"/>
        <v>2.269242076865822E-10</v>
      </c>
      <c r="CH1440" s="13" t="str">
        <f t="shared" ca="1" si="1067"/>
        <v/>
      </c>
      <c r="CI1440" s="81">
        <f t="shared" ca="1" si="1076"/>
        <v>0.1131775965863165</v>
      </c>
      <c r="CJ1440" s="81">
        <f t="shared" ca="1" si="1077"/>
        <v>0.13063724757458739</v>
      </c>
      <c r="CK1440" s="81">
        <f t="shared" ca="1" si="1078"/>
        <v>0.39004625943939081</v>
      </c>
      <c r="CL1440" s="81">
        <f t="shared" ca="1" si="1079"/>
        <v>0.17284488538116416</v>
      </c>
      <c r="CM1440" s="89">
        <f t="shared" ca="1" si="1068"/>
        <v>0.80670598898145884</v>
      </c>
    </row>
    <row r="1441" spans="1:91" x14ac:dyDescent="0.3">
      <c r="A1441">
        <v>1376</v>
      </c>
      <c r="B1441" s="3">
        <f t="shared" si="1081"/>
        <v>4.0111111111111111</v>
      </c>
      <c r="C1441" s="3">
        <f t="shared" si="1069"/>
        <v>45.866666666666667</v>
      </c>
      <c r="D1441" s="4">
        <f t="shared" ca="1" si="1057"/>
        <v>1441</v>
      </c>
      <c r="E1441" s="58">
        <f>(0.5*(COS(B1441*2*PI())+1)*('key variables'!$B$4-'key variables'!$B$6)+'key variables'!$B$6)/'key variables'!$B$4</f>
        <v>1</v>
      </c>
      <c r="F1441" s="10">
        <f t="shared" ca="1" si="1070"/>
        <v>11689222.907461114</v>
      </c>
      <c r="G1441" s="10">
        <f t="shared" ca="1" si="1071"/>
        <v>13492492.798713122</v>
      </c>
      <c r="H1441" s="10">
        <f t="shared" ca="1" si="1072"/>
        <v>40309474.521088287</v>
      </c>
      <c r="I1441" s="10">
        <f t="shared" ca="1" si="1073"/>
        <v>17912154.249750931</v>
      </c>
      <c r="J1441" s="10">
        <f t="shared" ca="1" si="1058"/>
        <v>83403344.477013454</v>
      </c>
      <c r="K1441" s="82">
        <f t="shared" ca="1" si="1034"/>
        <v>2249832.832292099</v>
      </c>
      <c r="L1441" s="82">
        <f t="shared" ca="1" si="1035"/>
        <v>2596909.4377209195</v>
      </c>
      <c r="M1441" s="82">
        <f t="shared" ca="1" si="1036"/>
        <v>7778311.98309422</v>
      </c>
      <c r="N1441" s="82">
        <f t="shared" ca="1" si="1037"/>
        <v>3496312.733215793</v>
      </c>
      <c r="O1441" s="82">
        <f t="shared" ca="1" si="1059"/>
        <v>16121366.986323033</v>
      </c>
      <c r="P1441" s="10">
        <f ca="1">IF(IF($A1441&gt;='key variables'!$B$26,K1441*SUMPRODUCT(Z1441:AC1441,'control variables'!$O$3:$R$3)/J1441+F$65*'key variables'!$B$25/scenario!J$65,K1441*SUMPRODUCT(Z1441:AC1441,'control variables'!$O$7:$R$7)/J1441+F$65*'key variables'!$B$25/scenario!J$65)&lt;'key variables'!$B$28,0,IF($A1441&gt;='key variables'!$B$26,K1441*SUMPRODUCT(Z1441:AC1441,'control variables'!$O$3:$R$3)/J1441+F$65*'key variables'!$B$25/scenario!J$65,K1441*SUMPRODUCT(Z1441:AC1441,'control variables'!$O$7:$R$7)/J1441+F$65*'key variables'!$B$25/scenario!J$65))</f>
        <v>5.692259598548094E-80</v>
      </c>
      <c r="Q1441" s="10">
        <f ca="1">IF(IF($A1441&gt;='key variables'!$B$26,L1441*SUMPRODUCT(Z1441:AC1441,'control variables'!$O$4:$R$4)/J1441+G$65*'key variables'!$B$25/scenario!J$65,L1441*SUMPRODUCT(Z1441:AC1441,'control variables'!$O$7:$R$7)/J1441+G$65*'key variables'!$B$25/scenario!J$65)&lt;'key variables'!$B$28,0,IF($A1441&gt;='key variables'!$B$26,L1441*SUMPRODUCT(Z1441:AC1441,'control variables'!$O$4:$R$4)/J1441+G$65*'key variables'!$B$25/scenario!J$65,L1441*SUMPRODUCT(Z1441:AC1441,'control variables'!$O$7:$R$7)/J1441+G$65*'key variables'!$B$25/scenario!J$65))</f>
        <v>6.5703915692114111E-80</v>
      </c>
      <c r="R1441" s="10">
        <f ca="1">IF(IF($A1441&gt;='key variables'!$B$26,M1441*SUMPRODUCT(Z1441:AC1441,'control variables'!$O$5:$R$5)/J1441+H$65*'key variables'!$B$25/scenario!J$65,M1441*SUMPRODUCT(Z1441:AC1441,'control variables'!$O$7:$R$7)/J1441+H$65*'key variables'!$B$25/scenario!J$65)&lt;'key variables'!$B$28,0,IF($A1441&gt;='key variables'!$B$26,M1441*SUMPRODUCT(Z1441:AC1441,'control variables'!$O$5:$R$5)/J1441+H$65*'key variables'!$B$25/scenario!J$65,M1441*SUMPRODUCT(Z1441:AC1441,'control variables'!$O$7:$R$7)/J1441+H$65*'key variables'!$B$25/scenario!J$65))</f>
        <v>1.9679760385202387E-79</v>
      </c>
      <c r="S1441" s="10">
        <f ca="1">IF(IF($A1441&gt;='key variables'!$B$26,N1441*SUMPRODUCT(Z1441:AC1441,'control variables'!$O$6:$R$6)/J1441+I$65*'key variables'!$B$25/scenario!J$65,N1441*SUMPRODUCT(Z1441:AC1441,'control variables'!$O$7:$R$7)/J1441+I$65*'key variables'!$B$25/scenario!J$65)&lt;'key variables'!$B$28,0,IF($A1441&gt;='key variables'!$B$26,N1441*SUMPRODUCT(Z1441:AC1441,'control variables'!$O$6:$R$6)/J1441+I$65*'key variables'!$B$25/scenario!J$65,N1441*SUMPRODUCT(Z1441:AC1441,'control variables'!$O$7:$R$7)/J1441+I$65*'key variables'!$B$25/scenario!J$65))</f>
        <v>8.845954876966444E-80</v>
      </c>
      <c r="T1441" s="10">
        <f t="shared" ca="1" si="1080"/>
        <v>4.0788366429928336E-79</v>
      </c>
      <c r="U1441" s="82">
        <f ca="1">SUMPRODUCT(P1411:P1440,'control variables'!AD$7:AD$36)</f>
        <v>1.2068643403975235E-79</v>
      </c>
      <c r="V1441" s="82">
        <f ca="1">SUMPRODUCT(Q1411:Q1440,'control variables'!AE$7:AE$36)</f>
        <v>1.3930445634194809E-79</v>
      </c>
      <c r="W1441" s="82">
        <f ca="1">SUMPRODUCT(R1411:R1440,'control variables'!AF$7:AF$36)</f>
        <v>4.1724732727450855E-79</v>
      </c>
      <c r="X1441" s="82">
        <f ca="1">SUMPRODUCT(S1411:S1440,'control variables'!AG$7:AG$36)</f>
        <v>1.8755060820661487E-79</v>
      </c>
      <c r="Y1441" s="82">
        <f t="shared" ca="1" si="1074"/>
        <v>8.6478882586282378E-79</v>
      </c>
      <c r="Z1441" s="10">
        <f ca="1">IF($A1441&gt;='key variables'!$B$26,SUMPRODUCT(P1411:P1440,'control variables'!V$7:V$36)*$E1441,SUMPRODUCT(P1411:P1440,'control variables'!Z$7:Z$36)*$E1441)</f>
        <v>2.9448711672717469E-79</v>
      </c>
      <c r="AA1441" s="10">
        <f ca="1">IF($A1441&gt;='key variables'!$B$26,SUMPRODUCT(Q1411:Q1440,'control variables'!W$7:W$36)*$E1441,SUMPRODUCT(Q1411:Q1440,'control variables'!AA$7:AA$36)*$E1441)</f>
        <v>3.399169759367848E-79</v>
      </c>
      <c r="AB1441" s="10">
        <f ca="1">IF($A1441&gt;='key variables'!$B$26,SUMPRODUCT(R1411:R1440,'control variables'!X$7:X$36)*$E1441,SUMPRODUCT(R1411:R1440,'control variables'!AB$7:AB$36)*$E1441)</f>
        <v>1.0181257185104743E-78</v>
      </c>
      <c r="AC1441" s="10">
        <f ca="1">IF($A1441&gt;='key variables'!$B$26,SUMPRODUCT(S1411:S1440,'control variables'!Y$7:Y$36)*$E1441,SUMPRODUCT(S1411:S1440,'control variables'!AC$7:AC$36)*$E1441)</f>
        <v>4.5764247067737228E-79</v>
      </c>
      <c r="AD1441" s="10">
        <f t="shared" ca="1" si="1075"/>
        <v>2.1101722818518059E-78</v>
      </c>
      <c r="AE1441" s="82">
        <f ca="1">SUMPRODUCT(P1411:P1440,'control variables'!AL$7:AL$36)</f>
        <v>4.009591152798095E-79</v>
      </c>
      <c r="AF1441" s="82">
        <f ca="1">SUMPRODUCT(Q1411:Q1440,'control variables'!AM$7:AM$36)</f>
        <v>4.6160404549268513E-79</v>
      </c>
      <c r="AG1441" s="82">
        <f ca="1">SUMPRODUCT(R1411:R1440,'control variables'!AN$7:AN$36)</f>
        <v>1.3161544485261823E-78</v>
      </c>
      <c r="AH1441" s="82">
        <f ca="1">SUMPRODUCT(S1411:S1440,'control variables'!AO$7:AO$36)</f>
        <v>5.698818209695981E-79</v>
      </c>
      <c r="AI1441" s="82">
        <f t="shared" ca="1" si="1038"/>
        <v>2.7485994302682748E-78</v>
      </c>
      <c r="AJ1441" s="10">
        <f ca="1">SUMPRODUCT(P1411:P1440,'control variables'!AP$7:AP$36)</f>
        <v>3.8311799415942418E-82</v>
      </c>
      <c r="AK1441" s="10">
        <f ca="1">SUMPRODUCT(Q1411:Q1440,'control variables'!AQ$7:AQ$36)</f>
        <v>1.1055518442449156E-81</v>
      </c>
      <c r="AL1441" s="10">
        <f ca="1">SUMPRODUCT(R1411:R1440,'control variables'!AR$7:AR$36)</f>
        <v>3.9736436087208432E-80</v>
      </c>
      <c r="AM1441" s="10">
        <f ca="1">SUMPRODUCT(S1411:S1440,'control variables'!AS$7:AS$36)</f>
        <v>2.9768885538465193E-80</v>
      </c>
      <c r="AN1441" s="10">
        <f t="shared" ca="1" si="1060"/>
        <v>7.0993991464077959E-80</v>
      </c>
      <c r="AO1441" s="82">
        <f ca="1">SUMPRODUCT(P1411:P1440,'control variables'!AX$7:AX$36)</f>
        <v>5.2098200559065445E-82</v>
      </c>
      <c r="AP1441" s="82">
        <f ca="1">SUMPRODUCT(Q1411:Q1440,'control variables'!AY$7:AY$36)</f>
        <v>1.2027054346280327E-81</v>
      </c>
      <c r="AQ1441" s="82">
        <f ca="1">SUMPRODUCT(R1411:R1440,'control variables'!AZ$7:AZ$36)</f>
        <v>1.0807097804507788E-80</v>
      </c>
      <c r="AR1441" s="82">
        <f ca="1">SUMPRODUCT(S1411:S1440,'control variables'!BA$7:BA$36)</f>
        <v>8.0962282787346955E-81</v>
      </c>
      <c r="AS1441" s="82">
        <f t="shared" ca="1" si="1061"/>
        <v>2.062701352346117E-80</v>
      </c>
      <c r="AT1441" s="10">
        <f ca="1">SUMPRODUCT(P1411:P1440,'control variables'!AT$7:AT$36)</f>
        <v>-4.5978695016668146E-82</v>
      </c>
      <c r="AU1441" s="10">
        <f ca="1">SUMPRODUCT(Q1411:Q1440,'control variables'!AU$7:AU$36)</f>
        <v>4.9876769101547159E-82</v>
      </c>
      <c r="AV1441" s="10">
        <f ca="1">SUMPRODUCT(R1411:R1440,'control variables'!AV$7:AV$36)</f>
        <v>2.1477336469405772E-79</v>
      </c>
      <c r="AW1441" s="10">
        <f ca="1">SUMPRODUCT(S1411:S1440,'control variables'!AW$7:AW$36)</f>
        <v>1.6089927381148811E-79</v>
      </c>
      <c r="AX1441" s="10">
        <f t="shared" ca="1" si="1039"/>
        <v>3.7571161924639462E-79</v>
      </c>
      <c r="AY1441" s="82">
        <f ca="1">SUMPRODUCT(P1411:P1440,'control variables'!BB$7:BB$36)</f>
        <v>1.6664814200716375E-81</v>
      </c>
      <c r="AZ1441" s="82">
        <f ca="1">SUMPRODUCT(Q1411:Q1440,'control variables'!BC$7:BC$36)</f>
        <v>4.2495246493933957E-81</v>
      </c>
      <c r="BA1441" s="82">
        <f ca="1">SUMPRODUCT(R1411:R1440,'control variables'!BD$7:BD$36)</f>
        <v>2.9747978764966271E-80</v>
      </c>
      <c r="BB1441" s="82">
        <f ca="1">SUMPRODUCT(S1411:S1440,'control variables'!BE$7:BE$36)</f>
        <v>4.2274001388268307E-81</v>
      </c>
      <c r="BC1441" s="82">
        <f t="shared" ca="1" si="1062"/>
        <v>3.9891384973258138E-80</v>
      </c>
      <c r="BD1441" s="10">
        <f ca="1">SUMPRODUCT(P1411:P1440,'control variables'!BF$7:BF$36)</f>
        <v>3.4861339773679579E-82</v>
      </c>
      <c r="BE1441" s="10">
        <f ca="1">SUMPRODUCT(Q1411:Q1440,'control variables'!BG$7:BG$36)</f>
        <v>4.0239319548746947E-82</v>
      </c>
      <c r="BF1441" s="10">
        <f ca="1">SUMPRODUCT(R1411:R1440,'control variables'!BH$7:BH$36)</f>
        <v>1.2052556661824269E-80</v>
      </c>
      <c r="BG1441" s="10">
        <f ca="1">SUMPRODUCT(S1411:S1440,'control variables'!BI$7:BI$36)</f>
        <v>2.7087822792483239E-80</v>
      </c>
      <c r="BH1441" s="10">
        <f t="shared" ca="1" si="1063"/>
        <v>3.9891386047531775E-80</v>
      </c>
      <c r="BI1441" s="82">
        <f t="shared" ca="1" si="1040"/>
        <v>4.0216580974971445E-79</v>
      </c>
      <c r="BJ1441" s="82">
        <f t="shared" ca="1" si="1041"/>
        <v>4.6635233783309397E-79</v>
      </c>
      <c r="BK1441" s="82">
        <f t="shared" ca="1" si="1042"/>
        <v>1.5606757919852063E-78</v>
      </c>
      <c r="BL1441" s="82">
        <f t="shared" ca="1" si="1043"/>
        <v>7.3500849491991302E-79</v>
      </c>
      <c r="BM1441" s="82">
        <f t="shared" ca="1" si="1033"/>
        <v>3.164202434487928E-78</v>
      </c>
      <c r="BN1441" s="10">
        <f ca="1">BN1440+BI1441-INDIRECT(ADDRESS(MAX($D1441-'key variables'!$B$9*30,34),scenario!BI$4),TRUE)</f>
        <v>9439390.0751690175</v>
      </c>
      <c r="BO1441" s="10">
        <f ca="1">BO1440+BJ1441-INDIRECT(ADDRESS(MAX($D1441-'key variables'!$B$9*30,34),scenario!BJ$4),TRUE)</f>
        <v>10895583.360992203</v>
      </c>
      <c r="BP1441" s="10">
        <f ca="1">BP1440+BK1441-INDIRECT(ADDRESS(MAX($D1441-'key variables'!$B$9*30,34),scenario!BK$4),TRUE)</f>
        <v>32531162.537994072</v>
      </c>
      <c r="BQ1441" s="10">
        <f ca="1">BQ1440+BL1441-INDIRECT(ADDRESS(MAX($D1441-'key variables'!$B$9*30,34),scenario!BL$4),TRUE)</f>
        <v>14415841.516535141</v>
      </c>
      <c r="BR1441" s="10">
        <f t="shared" ca="1" si="1064"/>
        <v>67281977.490690395</v>
      </c>
      <c r="BS1441" s="82">
        <f t="shared" ca="1" si="1045"/>
        <v>-2.3433848477536824E-9</v>
      </c>
      <c r="BT1441" s="82">
        <f t="shared" ca="1" si="1046"/>
        <v>-3.4288309057018498E-10</v>
      </c>
      <c r="BU1441" s="82">
        <f t="shared" ca="1" si="1047"/>
        <v>-4.2578247660364599E-9</v>
      </c>
      <c r="BV1441" s="82">
        <f t="shared" ca="1" si="1048"/>
        <v>-2.9943922343414556E-9</v>
      </c>
      <c r="BW1441" s="82">
        <f t="shared" ca="1" si="1065"/>
        <v>-9.9384849387017825E-9</v>
      </c>
      <c r="BX1441" s="10">
        <f t="shared" ca="1" si="1049"/>
        <v>-1.8625994260191893E-12</v>
      </c>
      <c r="BY1441" s="10">
        <f t="shared" ca="1" si="1050"/>
        <v>2.8902850229962428E-12</v>
      </c>
      <c r="BZ1441" s="10">
        <f t="shared" ca="1" si="1051"/>
        <v>-3.5034723983035463E-11</v>
      </c>
      <c r="CA1441" s="10">
        <f t="shared" ca="1" si="1052"/>
        <v>-2.0257049910634696E-11</v>
      </c>
      <c r="CB1441" s="10">
        <v>0</v>
      </c>
      <c r="CC1441" s="82">
        <f t="shared" ca="1" si="1053"/>
        <v>3.9725652202851362E-13</v>
      </c>
      <c r="CD1441" s="82">
        <f t="shared" ca="1" si="1054"/>
        <v>3.4270724516460853E-13</v>
      </c>
      <c r="CE1441" s="82">
        <f t="shared" ca="1" si="1055"/>
        <v>1.8915613015532971E-10</v>
      </c>
      <c r="CF1441" s="82">
        <f t="shared" ca="1" si="1056"/>
        <v>3.7028113764059381E-11</v>
      </c>
      <c r="CG1441" s="82">
        <f t="shared" ca="1" si="1066"/>
        <v>2.269242076865822E-10</v>
      </c>
      <c r="CH1441" s="13" t="str">
        <f t="shared" ca="1" si="1067"/>
        <v/>
      </c>
      <c r="CI1441" s="81">
        <f t="shared" ca="1" si="1076"/>
        <v>0.1131775965863165</v>
      </c>
      <c r="CJ1441" s="81">
        <f t="shared" ca="1" si="1077"/>
        <v>0.13063724757458739</v>
      </c>
      <c r="CK1441" s="81">
        <f t="shared" ca="1" si="1078"/>
        <v>0.39004625943939081</v>
      </c>
      <c r="CL1441" s="81">
        <f t="shared" ca="1" si="1079"/>
        <v>0.17284488538116416</v>
      </c>
      <c r="CM1441" s="89">
        <f t="shared" ca="1" si="1068"/>
        <v>0.80670598898145884</v>
      </c>
    </row>
    <row r="1442" spans="1:91" x14ac:dyDescent="0.3">
      <c r="A1442">
        <v>1377</v>
      </c>
      <c r="B1442" s="3">
        <f t="shared" si="1081"/>
        <v>4.0138888888888893</v>
      </c>
      <c r="C1442" s="3">
        <f t="shared" si="1069"/>
        <v>45.9</v>
      </c>
      <c r="D1442" s="4">
        <f t="shared" ca="1" si="1057"/>
        <v>1442</v>
      </c>
      <c r="E1442" s="58">
        <f>(0.5*(COS(B1442*2*PI())+1)*('key variables'!$B$4-'key variables'!$B$6)+'key variables'!$B$6)/'key variables'!$B$4</f>
        <v>1</v>
      </c>
      <c r="F1442" s="10">
        <f t="shared" ca="1" si="1070"/>
        <v>11689222.907461114</v>
      </c>
      <c r="G1442" s="10">
        <f t="shared" ca="1" si="1071"/>
        <v>13492492.798713122</v>
      </c>
      <c r="H1442" s="10">
        <f t="shared" ca="1" si="1072"/>
        <v>40309474.521088287</v>
      </c>
      <c r="I1442" s="10">
        <f t="shared" ca="1" si="1073"/>
        <v>17912154.249750931</v>
      </c>
      <c r="J1442" s="10">
        <f t="shared" ca="1" si="1058"/>
        <v>83403344.477013454</v>
      </c>
      <c r="K1442" s="82">
        <f t="shared" ca="1" si="1034"/>
        <v>2249832.832292099</v>
      </c>
      <c r="L1442" s="82">
        <f t="shared" ca="1" si="1035"/>
        <v>2596909.4377209195</v>
      </c>
      <c r="M1442" s="82">
        <f t="shared" ca="1" si="1036"/>
        <v>7778311.98309422</v>
      </c>
      <c r="N1442" s="82">
        <f t="shared" ca="1" si="1037"/>
        <v>3496312.733215793</v>
      </c>
      <c r="O1442" s="82">
        <f t="shared" ca="1" si="1059"/>
        <v>16121366.986323033</v>
      </c>
      <c r="P1442" s="10">
        <f ca="1">IF(IF($A1442&gt;='key variables'!$B$26,K1442*SUMPRODUCT(Z1442:AC1442,'control variables'!$O$3:$R$3)/J1442+F$65*'key variables'!$B$25/scenario!J$65,K1442*SUMPRODUCT(Z1442:AC1442,'control variables'!$O$7:$R$7)/J1442+F$65*'key variables'!$B$25/scenario!J$65)&lt;'key variables'!$B$28,0,IF($A1442&gt;='key variables'!$B$26,K1442*SUMPRODUCT(Z1442:AC1442,'control variables'!$O$3:$R$3)/J1442+F$65*'key variables'!$B$25/scenario!J$65,K1442*SUMPRODUCT(Z1442:AC1442,'control variables'!$O$7:$R$7)/J1442+F$65*'key variables'!$B$25/scenario!J$65))</f>
        <v>4.8979003692412538E-80</v>
      </c>
      <c r="Q1442" s="10">
        <f ca="1">IF(IF($A1442&gt;='key variables'!$B$26,L1442*SUMPRODUCT(Z1442:AC1442,'control variables'!$O$4:$R$4)/J1442+G$65*'key variables'!$B$25/scenario!J$65,L1442*SUMPRODUCT(Z1442:AC1442,'control variables'!$O$7:$R$7)/J1442+G$65*'key variables'!$B$25/scenario!J$65)&lt;'key variables'!$B$28,0,IF($A1442&gt;='key variables'!$B$26,L1442*SUMPRODUCT(Z1442:AC1442,'control variables'!$O$4:$R$4)/J1442+G$65*'key variables'!$B$25/scenario!J$65,L1442*SUMPRODUCT(Z1442:AC1442,'control variables'!$O$7:$R$7)/J1442+G$65*'key variables'!$B$25/scenario!J$65))</f>
        <v>5.6534883442611304E-80</v>
      </c>
      <c r="R1442" s="10">
        <f ca="1">IF(IF($A1442&gt;='key variables'!$B$26,M1442*SUMPRODUCT(Z1442:AC1442,'control variables'!$O$5:$R$5)/J1442+H$65*'key variables'!$B$25/scenario!J$65,M1442*SUMPRODUCT(Z1442:AC1442,'control variables'!$O$7:$R$7)/J1442+H$65*'key variables'!$B$25/scenario!J$65)&lt;'key variables'!$B$28,0,IF($A1442&gt;='key variables'!$B$26,M1442*SUMPRODUCT(Z1442:AC1442,'control variables'!$O$5:$R$5)/J1442+H$65*'key variables'!$B$25/scenario!J$65,M1442*SUMPRODUCT(Z1442:AC1442,'control variables'!$O$7:$R$7)/J1442+H$65*'key variables'!$B$25/scenario!J$65))</f>
        <v>1.6933434603342392E-79</v>
      </c>
      <c r="S1442" s="10">
        <f ca="1">IF(IF($A1442&gt;='key variables'!$B$26,N1442*SUMPRODUCT(Z1442:AC1442,'control variables'!$O$6:$R$6)/J1442+I$65*'key variables'!$B$25/scenario!J$65,N1442*SUMPRODUCT(Z1442:AC1442,'control variables'!$O$7:$R$7)/J1442+I$65*'key variables'!$B$25/scenario!J$65)&lt;'key variables'!$B$28,0,IF($A1442&gt;='key variables'!$B$26,N1442*SUMPRODUCT(Z1442:AC1442,'control variables'!$O$6:$R$6)/J1442+I$65*'key variables'!$B$25/scenario!J$65,N1442*SUMPRODUCT(Z1442:AC1442,'control variables'!$O$7:$R$7)/J1442+I$65*'key variables'!$B$25/scenario!J$65))</f>
        <v>7.6114950325239179E-80</v>
      </c>
      <c r="T1442" s="10">
        <f t="shared" ca="1" si="1080"/>
        <v>3.5096318349368694E-79</v>
      </c>
      <c r="U1442" s="82">
        <f ca="1">SUMPRODUCT(P1412:P1441,'control variables'!AD$7:AD$36)</f>
        <v>1.0384454883197629E-79</v>
      </c>
      <c r="V1442" s="82">
        <f ca="1">SUMPRODUCT(Q1412:Q1441,'control variables'!AE$7:AE$36)</f>
        <v>1.1986441172293187E-79</v>
      </c>
      <c r="W1442" s="82">
        <f ca="1">SUMPRODUCT(R1412:R1441,'control variables'!AF$7:AF$36)</f>
        <v>3.5902014005896799E-79</v>
      </c>
      <c r="X1442" s="82">
        <f ca="1">SUMPRODUCT(S1412:S1441,'control variables'!AG$7:AG$36)</f>
        <v>1.61377775781854E-79</v>
      </c>
      <c r="Y1442" s="82">
        <f t="shared" ca="1" si="1074"/>
        <v>7.4410687639573017E-79</v>
      </c>
      <c r="Z1442" s="10">
        <f ca="1">IF($A1442&gt;='key variables'!$B$26,SUMPRODUCT(P1412:P1441,'control variables'!V$7:V$36)*$E1442,SUMPRODUCT(P1412:P1441,'control variables'!Z$7:Z$36)*$E1442)</f>
        <v>2.5339121183487859E-79</v>
      </c>
      <c r="AA1442" s="10">
        <f ca="1">IF($A1442&gt;='key variables'!$B$26,SUMPRODUCT(Q1412:Q1441,'control variables'!W$7:W$36)*$E1442,SUMPRODUCT(Q1412:Q1441,'control variables'!AA$7:AA$36)*$E1442)</f>
        <v>2.9248129905684628E-79</v>
      </c>
      <c r="AB1442" s="10">
        <f ca="1">IF($A1442&gt;='key variables'!$B$26,SUMPRODUCT(R1412:R1441,'control variables'!X$7:X$36)*$E1442,SUMPRODUCT(R1412:R1441,'control variables'!AB$7:AB$36)*$E1442)</f>
        <v>8.7604548708537556E-79</v>
      </c>
      <c r="AC1442" s="10">
        <f ca="1">IF($A1442&gt;='key variables'!$B$26,SUMPRODUCT(S1412:S1441,'control variables'!Y$7:Y$36)*$E1442,SUMPRODUCT(S1412:S1441,'control variables'!AC$7:AC$36)*$E1442)</f>
        <v>3.9377810995881317E-79</v>
      </c>
      <c r="AD1442" s="10">
        <f t="shared" ca="1" si="1075"/>
        <v>1.8156961079359135E-78</v>
      </c>
      <c r="AE1442" s="82">
        <f ca="1">SUMPRODUCT(P1412:P1441,'control variables'!AL$7:AL$36)</f>
        <v>3.4500496064524887E-79</v>
      </c>
      <c r="AF1442" s="82">
        <f ca="1">SUMPRODUCT(Q1412:Q1441,'control variables'!AM$7:AM$36)</f>
        <v>3.9718684394481187E-79</v>
      </c>
      <c r="AG1442" s="82">
        <f ca="1">SUMPRODUCT(R1412:R1441,'control variables'!AN$7:AN$36)</f>
        <v>1.1324840773353284E-78</v>
      </c>
      <c r="AH1442" s="82">
        <f ca="1">SUMPRODUCT(S1412:S1441,'control variables'!AO$7:AO$36)</f>
        <v>4.9035437211310955E-79</v>
      </c>
      <c r="AI1442" s="82">
        <f t="shared" ca="1" si="1038"/>
        <v>2.3650302540384984E-78</v>
      </c>
      <c r="AJ1442" s="10">
        <f ca="1">SUMPRODUCT(P1412:P1441,'control variables'!AP$7:AP$36)</f>
        <v>3.2965358177533552E-82</v>
      </c>
      <c r="AK1442" s="10">
        <f ca="1">SUMPRODUCT(Q1412:Q1441,'control variables'!AQ$7:AQ$36)</f>
        <v>9.5127122935919493E-82</v>
      </c>
      <c r="AL1442" s="10">
        <f ca="1">SUMPRODUCT(R1412:R1441,'control variables'!AR$7:AR$36)</f>
        <v>3.4191185699526443E-80</v>
      </c>
      <c r="AM1442" s="10">
        <f ca="1">SUMPRODUCT(S1412:S1441,'control variables'!AS$7:AS$36)</f>
        <v>2.561461453865163E-80</v>
      </c>
      <c r="AN1442" s="10">
        <f t="shared" ca="1" si="1060"/>
        <v>6.1086725049312601E-80</v>
      </c>
      <c r="AO1442" s="82">
        <f ca="1">SUMPRODUCT(P1412:P1441,'control variables'!AX$7:AX$36)</f>
        <v>4.4827856378886401E-82</v>
      </c>
      <c r="AP1442" s="82">
        <f ca="1">SUMPRODUCT(Q1412:Q1441,'control variables'!AY$7:AY$36)</f>
        <v>1.0348669610668552E-81</v>
      </c>
      <c r="AQ1442" s="82">
        <f ca="1">SUMPRODUCT(R1412:R1441,'control variables'!AZ$7:AZ$36)</f>
        <v>9.2989589478010193E-81</v>
      </c>
      <c r="AR1442" s="82">
        <f ca="1">SUMPRODUCT(S1412:S1441,'control variables'!BA$7:BA$36)</f>
        <v>6.966393360905517E-81</v>
      </c>
      <c r="AS1442" s="82">
        <f t="shared" ca="1" si="1061"/>
        <v>1.7748497833562255E-80</v>
      </c>
      <c r="AT1442" s="10">
        <f ca="1">SUMPRODUCT(P1412:P1441,'control variables'!AT$7:AT$36)</f>
        <v>-3.9562332567687308E-82</v>
      </c>
      <c r="AU1442" s="10">
        <f ca="1">SUMPRODUCT(Q1412:Q1441,'control variables'!AU$7:AU$36)</f>
        <v>4.2916427399294867E-82</v>
      </c>
      <c r="AV1442" s="10">
        <f ca="1">SUMPRODUCT(R1412:R1441,'control variables'!AV$7:AV$36)</f>
        <v>1.8480157554770103E-79</v>
      </c>
      <c r="AW1442" s="10">
        <f ca="1">SUMPRODUCT(S1412:S1441,'control variables'!AW$7:AW$36)</f>
        <v>1.3844565571340898E-79</v>
      </c>
      <c r="AX1442" s="10">
        <f t="shared" ca="1" si="1039"/>
        <v>3.2328077220942611E-79</v>
      </c>
      <c r="AY1442" s="82">
        <f ca="1">SUMPRODUCT(P1412:P1441,'control variables'!BB$7:BB$36)</f>
        <v>1.433922649062682E-81</v>
      </c>
      <c r="AZ1442" s="82">
        <f ca="1">SUMPRODUCT(Q1412:Q1441,'control variables'!BC$7:BC$36)</f>
        <v>3.6565001980360513E-81</v>
      </c>
      <c r="BA1442" s="82">
        <f ca="1">SUMPRODUCT(R1412:R1441,'control variables'!BD$7:BD$36)</f>
        <v>2.5596625321563539E-80</v>
      </c>
      <c r="BB1442" s="82">
        <f ca="1">SUMPRODUCT(S1412:S1441,'control variables'!BE$7:BE$36)</f>
        <v>3.6374631800298982E-81</v>
      </c>
      <c r="BC1442" s="82">
        <f t="shared" ca="1" si="1062"/>
        <v>3.4324511348692168E-80</v>
      </c>
      <c r="BD1442" s="10">
        <f ca="1">SUMPRODUCT(P1412:P1441,'control variables'!BF$7:BF$36)</f>
        <v>2.9996412846895101E-82</v>
      </c>
      <c r="BE1442" s="10">
        <f ca="1">SUMPRODUCT(Q1412:Q1441,'control variables'!BG$7:BG$36)</f>
        <v>3.4623891385082844E-82</v>
      </c>
      <c r="BF1442" s="10">
        <f ca="1">SUMPRODUCT(R1412:R1441,'control variables'!BH$7:BH$36)</f>
        <v>1.0370613058355135E-80</v>
      </c>
      <c r="BG1442" s="10">
        <f ca="1">SUMPRODUCT(S1412:S1441,'control variables'!BI$7:BI$36)</f>
        <v>2.3307696172375183E-80</v>
      </c>
      <c r="BH1442" s="10">
        <f t="shared" ca="1" si="1063"/>
        <v>3.4324512273050093E-80</v>
      </c>
      <c r="BI1442" s="82">
        <f t="shared" ca="1" si="1040"/>
        <v>3.4604325996863469E-79</v>
      </c>
      <c r="BJ1442" s="82">
        <f t="shared" ca="1" si="1041"/>
        <v>4.0127250841684089E-79</v>
      </c>
      <c r="BK1442" s="82">
        <f t="shared" ca="1" si="1042"/>
        <v>1.342882278204593E-78</v>
      </c>
      <c r="BL1442" s="82">
        <f t="shared" ca="1" si="1043"/>
        <v>6.3243749100654842E-79</v>
      </c>
      <c r="BM1442" s="82">
        <f t="shared" ref="BM1442:BM1505" ca="1" si="1082">SUM(BI1442:BL1442)</f>
        <v>2.7226355375966173E-78</v>
      </c>
      <c r="BN1442" s="10">
        <f ca="1">BN1441+BI1442-INDIRECT(ADDRESS(MAX($D1442-'key variables'!$B$9*30,34),scenario!BI$4),TRUE)</f>
        <v>9439390.0751690175</v>
      </c>
      <c r="BO1442" s="10">
        <f ca="1">BO1441+BJ1442-INDIRECT(ADDRESS(MAX($D1442-'key variables'!$B$9*30,34),scenario!BJ$4),TRUE)</f>
        <v>10895583.360992203</v>
      </c>
      <c r="BP1442" s="10">
        <f ca="1">BP1441+BK1442-INDIRECT(ADDRESS(MAX($D1442-'key variables'!$B$9*30,34),scenario!BK$4),TRUE)</f>
        <v>32531162.537994072</v>
      </c>
      <c r="BQ1442" s="10">
        <f ca="1">BQ1441+BL1442-INDIRECT(ADDRESS(MAX($D1442-'key variables'!$B$9*30,34),scenario!BL$4),TRUE)</f>
        <v>14415841.516535141</v>
      </c>
      <c r="BR1442" s="10">
        <f t="shared" ca="1" si="1064"/>
        <v>67281977.490690395</v>
      </c>
      <c r="BS1442" s="82">
        <f t="shared" ca="1" si="1045"/>
        <v>-2.3433848477536824E-9</v>
      </c>
      <c r="BT1442" s="82">
        <f t="shared" ca="1" si="1046"/>
        <v>-3.4288309057018498E-10</v>
      </c>
      <c r="BU1442" s="82">
        <f t="shared" ca="1" si="1047"/>
        <v>-4.2578247660364599E-9</v>
      </c>
      <c r="BV1442" s="82">
        <f t="shared" ca="1" si="1048"/>
        <v>-2.9943922343414556E-9</v>
      </c>
      <c r="BW1442" s="82">
        <f t="shared" ca="1" si="1065"/>
        <v>-9.9384849387017825E-9</v>
      </c>
      <c r="BX1442" s="10">
        <f t="shared" ca="1" si="1049"/>
        <v>-1.8625994260191893E-12</v>
      </c>
      <c r="BY1442" s="10">
        <f t="shared" ca="1" si="1050"/>
        <v>2.8902850229962428E-12</v>
      </c>
      <c r="BZ1442" s="10">
        <f t="shared" ca="1" si="1051"/>
        <v>-3.5034723983035463E-11</v>
      </c>
      <c r="CA1442" s="10">
        <f t="shared" ca="1" si="1052"/>
        <v>-2.0257049910634696E-11</v>
      </c>
      <c r="CB1442" s="10">
        <v>0</v>
      </c>
      <c r="CC1442" s="82">
        <f t="shared" ca="1" si="1053"/>
        <v>3.9725652202851362E-13</v>
      </c>
      <c r="CD1442" s="82">
        <f t="shared" ca="1" si="1054"/>
        <v>3.4270724516460853E-13</v>
      </c>
      <c r="CE1442" s="82">
        <f t="shared" ca="1" si="1055"/>
        <v>1.8915613015532971E-10</v>
      </c>
      <c r="CF1442" s="82">
        <f t="shared" ca="1" si="1056"/>
        <v>3.7028113764059381E-11</v>
      </c>
      <c r="CG1442" s="82">
        <f t="shared" ca="1" si="1066"/>
        <v>2.269242076865822E-10</v>
      </c>
      <c r="CH1442" s="13" t="str">
        <f t="shared" ca="1" si="1067"/>
        <v/>
      </c>
      <c r="CI1442" s="81">
        <f t="shared" ca="1" si="1076"/>
        <v>0.1131775965863165</v>
      </c>
      <c r="CJ1442" s="81">
        <f t="shared" ca="1" si="1077"/>
        <v>0.13063724757458739</v>
      </c>
      <c r="CK1442" s="81">
        <f t="shared" ca="1" si="1078"/>
        <v>0.39004625943939081</v>
      </c>
      <c r="CL1442" s="81">
        <f t="shared" ca="1" si="1079"/>
        <v>0.17284488538116416</v>
      </c>
      <c r="CM1442" s="89">
        <f t="shared" ca="1" si="1068"/>
        <v>0.80670598898145884</v>
      </c>
    </row>
    <row r="1443" spans="1:91" x14ac:dyDescent="0.3">
      <c r="A1443">
        <v>1378</v>
      </c>
      <c r="B1443" s="3">
        <f t="shared" si="1081"/>
        <v>4.0166666666666666</v>
      </c>
      <c r="C1443" s="3">
        <f t="shared" si="1069"/>
        <v>45.93333333333333</v>
      </c>
      <c r="D1443" s="4">
        <f t="shared" ca="1" si="1057"/>
        <v>1443</v>
      </c>
      <c r="E1443" s="58">
        <f>(0.5*(COS(B1443*2*PI())+1)*('key variables'!$B$4-'key variables'!$B$6)+'key variables'!$B$6)/'key variables'!$B$4</f>
        <v>1</v>
      </c>
      <c r="F1443" s="10">
        <f t="shared" ca="1" si="1070"/>
        <v>11689222.907461114</v>
      </c>
      <c r="G1443" s="10">
        <f t="shared" ca="1" si="1071"/>
        <v>13492492.798713122</v>
      </c>
      <c r="H1443" s="10">
        <f t="shared" ca="1" si="1072"/>
        <v>40309474.521088287</v>
      </c>
      <c r="I1443" s="10">
        <f t="shared" ca="1" si="1073"/>
        <v>17912154.249750931</v>
      </c>
      <c r="J1443" s="10">
        <f t="shared" ca="1" si="1058"/>
        <v>83403344.477013454</v>
      </c>
      <c r="K1443" s="82">
        <f t="shared" ref="K1443:K1505" ca="1" si="1083">MAX(F1443-BN1442-BS1442,0.001)</f>
        <v>2249832.832292099</v>
      </c>
      <c r="L1443" s="82">
        <f t="shared" ref="L1443:L1505" ca="1" si="1084">MAX(G1443-BO1442-BT1442,0.001)</f>
        <v>2596909.4377209195</v>
      </c>
      <c r="M1443" s="82">
        <f t="shared" ref="M1443:M1505" ca="1" si="1085">MAX(H1443-BP1442-BU1442,0.001)</f>
        <v>7778311.98309422</v>
      </c>
      <c r="N1443" s="82">
        <f t="shared" ref="N1443:N1505" ca="1" si="1086">MAX(I1443-BQ1442-BV1442,0.001)</f>
        <v>3496312.733215793</v>
      </c>
      <c r="O1443" s="82">
        <f t="shared" ca="1" si="1059"/>
        <v>16121366.986323033</v>
      </c>
      <c r="P1443" s="10">
        <f ca="1">IF(IF($A1443&gt;='key variables'!$B$26,K1443*SUMPRODUCT(Z1443:AC1443,'control variables'!$O$3:$R$3)/J1443+F$65*'key variables'!$B$25/scenario!J$65,K1443*SUMPRODUCT(Z1443:AC1443,'control variables'!$O$7:$R$7)/J1443+F$65*'key variables'!$B$25/scenario!J$65)&lt;'key variables'!$B$28,0,IF($A1443&gt;='key variables'!$B$26,K1443*SUMPRODUCT(Z1443:AC1443,'control variables'!$O$3:$R$3)/J1443+F$65*'key variables'!$B$25/scenario!J$65,K1443*SUMPRODUCT(Z1443:AC1443,'control variables'!$O$7:$R$7)/J1443+F$65*'key variables'!$B$25/scenario!J$65))</f>
        <v>4.2143945847326647E-80</v>
      </c>
      <c r="Q1443" s="10">
        <f ca="1">IF(IF($A1443&gt;='key variables'!$B$26,L1443*SUMPRODUCT(Z1443:AC1443,'control variables'!$O$4:$R$4)/J1443+G$65*'key variables'!$B$25/scenario!J$65,L1443*SUMPRODUCT(Z1443:AC1443,'control variables'!$O$7:$R$7)/J1443+G$65*'key variables'!$B$25/scenario!J$65)&lt;'key variables'!$B$28,0,IF($A1443&gt;='key variables'!$B$26,L1443*SUMPRODUCT(Z1443:AC1443,'control variables'!$O$4:$R$4)/J1443+G$65*'key variables'!$B$25/scenario!J$65,L1443*SUMPRODUCT(Z1443:AC1443,'control variables'!$O$7:$R$7)/J1443+G$65*'key variables'!$B$25/scenario!J$65))</f>
        <v>4.8645396734752887E-80</v>
      </c>
      <c r="R1443" s="10">
        <f ca="1">IF(IF($A1443&gt;='key variables'!$B$26,M1443*SUMPRODUCT(Z1443:AC1443,'control variables'!$O$5:$R$5)/J1443+H$65*'key variables'!$B$25/scenario!J$65,M1443*SUMPRODUCT(Z1443:AC1443,'control variables'!$O$7:$R$7)/J1443+H$65*'key variables'!$B$25/scenario!J$65)&lt;'key variables'!$B$28,0,IF($A1443&gt;='key variables'!$B$26,M1443*SUMPRODUCT(Z1443:AC1443,'control variables'!$O$5:$R$5)/J1443+H$65*'key variables'!$B$25/scenario!J$65,M1443*SUMPRODUCT(Z1443:AC1443,'control variables'!$O$7:$R$7)/J1443+H$65*'key variables'!$B$25/scenario!J$65))</f>
        <v>1.4570360708318386E-79</v>
      </c>
      <c r="S1443" s="10">
        <f ca="1">IF(IF($A1443&gt;='key variables'!$B$26,N1443*SUMPRODUCT(Z1443:AC1443,'control variables'!$O$6:$R$6)/J1443+I$65*'key variables'!$B$25/scenario!J$65,N1443*SUMPRODUCT(Z1443:AC1443,'control variables'!$O$7:$R$7)/J1443+I$65*'key variables'!$B$25/scenario!J$65)&lt;'key variables'!$B$28,0,IF($A1443&gt;='key variables'!$B$26,N1443*SUMPRODUCT(Z1443:AC1443,'control variables'!$O$6:$R$6)/J1443+I$65*'key variables'!$B$25/scenario!J$65,N1443*SUMPRODUCT(Z1443:AC1443,'control variables'!$O$7:$R$7)/J1443+I$65*'key variables'!$B$25/scenario!J$65))</f>
        <v>6.5493050140906889E-80</v>
      </c>
      <c r="T1443" s="10">
        <f t="shared" ca="1" si="1080"/>
        <v>3.0198599980617031E-79</v>
      </c>
      <c r="U1443" s="82">
        <f ca="1">SUMPRODUCT(P1413:P1442,'control variables'!AD$7:AD$36)</f>
        <v>8.9352961730269696E-80</v>
      </c>
      <c r="V1443" s="82">
        <f ca="1">SUMPRODUCT(Q1413:Q1442,'control variables'!AE$7:AE$36)</f>
        <v>1.0313724036521093E-79</v>
      </c>
      <c r="W1443" s="82">
        <f ca="1">SUMPRODUCT(R1413:R1442,'control variables'!AF$7:AF$36)</f>
        <v>3.0891860185160692E-79</v>
      </c>
      <c r="X1443" s="82">
        <f ca="1">SUMPRODUCT(S1413:S1442,'control variables'!AG$7:AG$36)</f>
        <v>1.3885738236374236E-79</v>
      </c>
      <c r="Y1443" s="82">
        <f t="shared" ca="1" si="1074"/>
        <v>6.4026618631082992E-79</v>
      </c>
      <c r="Z1443" s="10">
        <f ca="1">IF($A1443&gt;='key variables'!$B$26,SUMPRODUCT(P1413:P1442,'control variables'!V$7:V$36)*$E1443,SUMPRODUCT(P1413:P1442,'control variables'!Z$7:Z$36)*$E1443)</f>
        <v>2.1803027225341234E-79</v>
      </c>
      <c r="AA1443" s="10">
        <f ca="1">IF($A1443&gt;='key variables'!$B$26,SUMPRODUCT(Q1413:Q1442,'control variables'!W$7:W$36)*$E1443,SUMPRODUCT(Q1413:Q1442,'control variables'!AA$7:AA$36)*$E1443)</f>
        <v>2.5166530757172135E-79</v>
      </c>
      <c r="AB1443" s="10">
        <f ca="1">IF($A1443&gt;='key variables'!$B$26,SUMPRODUCT(R1413:R1442,'control variables'!X$7:X$36)*$E1443,SUMPRODUCT(R1413:R1442,'control variables'!AB$7:AB$36)*$E1443)</f>
        <v>7.5379266183889982E-79</v>
      </c>
      <c r="AC1443" s="10">
        <f ca="1">IF($A1443&gt;='key variables'!$B$26,SUMPRODUCT(S1413:S1442,'control variables'!Y$7:Y$36)*$E1443,SUMPRODUCT(S1413:S1442,'control variables'!AC$7:AC$36)*$E1443)</f>
        <v>3.3882607017050629E-79</v>
      </c>
      <c r="AD1443" s="10">
        <f t="shared" ca="1" si="1075"/>
        <v>1.56231431183454E-78</v>
      </c>
      <c r="AE1443" s="82">
        <f ca="1">SUMPRODUCT(P1413:P1442,'control variables'!AL$7:AL$36)</f>
        <v>2.9685925156425419E-79</v>
      </c>
      <c r="AF1443" s="82">
        <f ca="1">SUMPRODUCT(Q1413:Q1442,'control variables'!AM$7:AM$36)</f>
        <v>3.4175911269248239E-79</v>
      </c>
      <c r="AG1443" s="82">
        <f ca="1">SUMPRODUCT(R1413:R1442,'control variables'!AN$7:AN$36)</f>
        <v>9.7444504849275503E-79</v>
      </c>
      <c r="AH1443" s="82">
        <f ca="1">SUMPRODUCT(S1413:S1442,'control variables'!AO$7:AO$36)</f>
        <v>4.2192504025017738E-79</v>
      </c>
      <c r="AI1443" s="82">
        <f t="shared" ref="AI1443:AI1505" ca="1" si="1087">SUM(AE1443:AH1443)</f>
        <v>2.0349884529996689E-78</v>
      </c>
      <c r="AJ1443" s="10">
        <f ca="1">SUMPRODUCT(P1413:P1442,'control variables'!AP$7:AP$36)</f>
        <v>2.8365016948822062E-82</v>
      </c>
      <c r="AK1443" s="10">
        <f ca="1">SUMPRODUCT(Q1413:Q1442,'control variables'!AQ$7:AQ$36)</f>
        <v>8.1852059359966604E-82</v>
      </c>
      <c r="AL1443" s="10">
        <f ca="1">SUMPRODUCT(R1413:R1442,'control variables'!AR$7:AR$36)</f>
        <v>2.9419779292079643E-80</v>
      </c>
      <c r="AM1443" s="10">
        <f ca="1">SUMPRODUCT(S1413:S1442,'control variables'!AS$7:AS$36)</f>
        <v>2.2040075269728442E-80</v>
      </c>
      <c r="AN1443" s="10">
        <f t="shared" ca="1" si="1060"/>
        <v>5.2562025324895969E-80</v>
      </c>
      <c r="AO1443" s="82">
        <f ca="1">SUMPRODUCT(P1413:P1442,'control variables'!AX$7:AX$36)</f>
        <v>3.8572094351853648E-82</v>
      </c>
      <c r="AP1443" s="82">
        <f ca="1">SUMPRODUCT(Q1413:Q1442,'control variables'!AY$7:AY$36)</f>
        <v>8.9045047629552521E-82</v>
      </c>
      <c r="AQ1443" s="82">
        <f ca="1">SUMPRODUCT(R1413:R1442,'control variables'!AZ$7:AZ$36)</f>
        <v>8.0012820349252854E-81</v>
      </c>
      <c r="AR1443" s="82">
        <f ca="1">SUMPRODUCT(S1413:S1442,'control variables'!BA$7:BA$36)</f>
        <v>5.9942277796609993E-81</v>
      </c>
      <c r="AS1443" s="82">
        <f t="shared" ca="1" si="1061"/>
        <v>1.5271681234400346E-80</v>
      </c>
      <c r="AT1443" s="10">
        <f ca="1">SUMPRODUCT(P1413:P1442,'control variables'!AT$7:AT$36)</f>
        <v>-3.4041378460804188E-82</v>
      </c>
      <c r="AU1443" s="10">
        <f ca="1">SUMPRODUCT(Q1413:Q1442,'control variables'!AU$7:AU$36)</f>
        <v>3.6927406764641746E-82</v>
      </c>
      <c r="AV1443" s="10">
        <f ca="1">SUMPRODUCT(R1413:R1442,'control variables'!AV$7:AV$36)</f>
        <v>1.5901237275656254E-79</v>
      </c>
      <c r="AW1443" s="10">
        <f ca="1">SUMPRODUCT(S1413:S1442,'control variables'!AW$7:AW$36)</f>
        <v>1.1912545738629217E-79</v>
      </c>
      <c r="AX1443" s="10">
        <f t="shared" ref="AX1443:AX1505" ca="1" si="1088">SUM(AT1443:AW1443)</f>
        <v>2.781666904258931E-79</v>
      </c>
      <c r="AY1443" s="82">
        <f ca="1">SUMPRODUCT(P1413:P1442,'control variables'!BB$7:BB$36)</f>
        <v>1.2338176344063605E-81</v>
      </c>
      <c r="AZ1443" s="82">
        <f ca="1">SUMPRODUCT(Q1413:Q1442,'control variables'!BC$7:BC$36)</f>
        <v>3.1462327675040563E-81</v>
      </c>
      <c r="BA1443" s="82">
        <f ca="1">SUMPRODUCT(R1413:R1442,'control variables'!BD$7:BD$36)</f>
        <v>2.2024596461797658E-80</v>
      </c>
      <c r="BB1443" s="82">
        <f ca="1">SUMPRODUCT(S1413:S1442,'control variables'!BE$7:BE$36)</f>
        <v>3.1298523800836766E-81</v>
      </c>
      <c r="BC1443" s="82">
        <f t="shared" ca="1" si="1062"/>
        <v>2.9534499243791752E-80</v>
      </c>
      <c r="BD1443" s="10">
        <f ca="1">SUMPRODUCT(P1413:P1442,'control variables'!BF$7:BF$36)</f>
        <v>2.5810390235223093E-82</v>
      </c>
      <c r="BE1443" s="10">
        <f ca="1">SUMPRODUCT(Q1413:Q1442,'control variables'!BG$7:BG$36)</f>
        <v>2.9792100564566959E-82</v>
      </c>
      <c r="BF1443" s="10">
        <f ca="1">SUMPRODUCT(R1413:R1442,'control variables'!BH$7:BH$36)</f>
        <v>8.923385985546357E-81</v>
      </c>
      <c r="BG1443" s="10">
        <f ca="1">SUMPRODUCT(S1413:S1442,'control variables'!BI$7:BI$36)</f>
        <v>2.0055089145610558E-80</v>
      </c>
      <c r="BH1443" s="10">
        <f t="shared" ca="1" si="1063"/>
        <v>2.9534500039154815E-80</v>
      </c>
      <c r="BI1443" s="82">
        <f t="shared" ref="BI1443:BI1505" ca="1" si="1089">AE1443+AT1443+AY1443</f>
        <v>2.9775265541405247E-79</v>
      </c>
      <c r="BJ1443" s="82">
        <f t="shared" ref="BJ1443:BJ1505" ca="1" si="1090">AF1443+AU1443+AZ1443</f>
        <v>3.4527461952763282E-79</v>
      </c>
      <c r="BK1443" s="82">
        <f t="shared" ref="BK1443:BK1505" ca="1" si="1091">AG1443+AV1443+BA1443</f>
        <v>1.1554820177111152E-78</v>
      </c>
      <c r="BL1443" s="82">
        <f t="shared" ref="BL1443:BL1505" ca="1" si="1092">AH1443+AW1443+BB1443</f>
        <v>5.4418035001655327E-79</v>
      </c>
      <c r="BM1443" s="82">
        <f t="shared" ca="1" si="1082"/>
        <v>2.3426896426693537E-78</v>
      </c>
      <c r="BN1443" s="10">
        <f ca="1">BN1442+BI1443-INDIRECT(ADDRESS(MAX($D1443-'key variables'!$B$9*30,34),scenario!BI$4),TRUE)</f>
        <v>9439390.0751690175</v>
      </c>
      <c r="BO1443" s="10">
        <f ca="1">BO1442+BJ1443-INDIRECT(ADDRESS(MAX($D1443-'key variables'!$B$9*30,34),scenario!BJ$4),TRUE)</f>
        <v>10895583.360992203</v>
      </c>
      <c r="BP1443" s="10">
        <f ca="1">BP1442+BK1443-INDIRECT(ADDRESS(MAX($D1443-'key variables'!$B$9*30,34),scenario!BK$4),TRUE)</f>
        <v>32531162.537994072</v>
      </c>
      <c r="BQ1443" s="10">
        <f ca="1">BQ1442+BL1443-INDIRECT(ADDRESS(MAX($D1443-'key variables'!$B$9*30,34),scenario!BL$4),TRUE)</f>
        <v>14415841.516535141</v>
      </c>
      <c r="BR1443" s="10">
        <f t="shared" ca="1" si="1064"/>
        <v>67281977.490690395</v>
      </c>
      <c r="BS1443" s="82">
        <f t="shared" ref="BS1443:BS1505" ca="1" si="1093">BS1442+P1443-BI1443-BD1443</f>
        <v>-2.3433848477536824E-9</v>
      </c>
      <c r="BT1443" s="82">
        <f t="shared" ref="BT1443:BT1505" ca="1" si="1094">BT1442+Q1443-BJ1443-BE1443</f>
        <v>-3.4288309057018498E-10</v>
      </c>
      <c r="BU1443" s="82">
        <f t="shared" ref="BU1443:BU1505" ca="1" si="1095">BU1442+R1443-BK1443-BF1443</f>
        <v>-4.2578247660364599E-9</v>
      </c>
      <c r="BV1443" s="82">
        <f t="shared" ref="BV1443:BV1505" ca="1" si="1096">BV1442+S1443-BL1443-BG1443</f>
        <v>-2.9943922343414556E-9</v>
      </c>
      <c r="BW1443" s="82">
        <f t="shared" ca="1" si="1065"/>
        <v>-9.9384849387017825E-9</v>
      </c>
      <c r="BX1443" s="10">
        <f t="shared" ref="BX1443:BX1505" ca="1" si="1097">BX1442+AO1443-AY1443-BD1443</f>
        <v>-1.8625994260191893E-12</v>
      </c>
      <c r="BY1443" s="10">
        <f t="shared" ref="BY1443:BY1505" ca="1" si="1098">BY1442+AP1443-AZ1443-BE1443</f>
        <v>2.8902850229962428E-12</v>
      </c>
      <c r="BZ1443" s="10">
        <f t="shared" ref="BZ1443:BZ1505" ca="1" si="1099">BZ1442+AQ1443-BA1443-BF1443</f>
        <v>-3.5034723983035463E-11</v>
      </c>
      <c r="CA1443" s="10">
        <f t="shared" ref="CA1443:CA1505" ca="1" si="1100">CA1442+AR1443-BB1443-BG1443</f>
        <v>-2.0257049910634696E-11</v>
      </c>
      <c r="CB1443" s="10">
        <v>0</v>
      </c>
      <c r="CC1443" s="82">
        <f t="shared" ref="CC1443:CC1505" ca="1" si="1101">CC1442+AJ1443-AO1443-AT1443</f>
        <v>3.9725652202851362E-13</v>
      </c>
      <c r="CD1443" s="82">
        <f t="shared" ref="CD1443:CD1505" ca="1" si="1102">CD1442+AK1443-AP1443-AU1443</f>
        <v>3.4270724516460853E-13</v>
      </c>
      <c r="CE1443" s="82">
        <f t="shared" ref="CE1443:CE1505" ca="1" si="1103">CE1442+AL1443-AQ1443-AV1443</f>
        <v>1.8915613015532971E-10</v>
      </c>
      <c r="CF1443" s="82">
        <f t="shared" ref="CF1443:CF1505" ca="1" si="1104">CF1442+AM1443-AR1443-AW1443</f>
        <v>3.7028113764059381E-11</v>
      </c>
      <c r="CG1443" s="82">
        <f t="shared" ca="1" si="1066"/>
        <v>2.269242076865822E-10</v>
      </c>
      <c r="CH1443" s="13" t="str">
        <f t="shared" ca="1" si="1067"/>
        <v/>
      </c>
      <c r="CI1443" s="81">
        <f t="shared" ca="1" si="1076"/>
        <v>0.1131775965863165</v>
      </c>
      <c r="CJ1443" s="81">
        <f t="shared" ca="1" si="1077"/>
        <v>0.13063724757458739</v>
      </c>
      <c r="CK1443" s="81">
        <f t="shared" ca="1" si="1078"/>
        <v>0.39004625943939081</v>
      </c>
      <c r="CL1443" s="81">
        <f t="shared" ca="1" si="1079"/>
        <v>0.17284488538116416</v>
      </c>
      <c r="CM1443" s="89">
        <f t="shared" ca="1" si="1068"/>
        <v>0.80670598898145884</v>
      </c>
    </row>
    <row r="1444" spans="1:91" x14ac:dyDescent="0.3">
      <c r="A1444">
        <v>1379</v>
      </c>
      <c r="B1444" s="3">
        <f t="shared" si="1081"/>
        <v>4.0194444444444448</v>
      </c>
      <c r="C1444" s="3">
        <f t="shared" si="1069"/>
        <v>45.966666666666669</v>
      </c>
      <c r="D1444" s="4">
        <f t="shared" ref="D1444:D1505" ca="1" si="1105">CELL("Zeile",D1444)</f>
        <v>1444</v>
      </c>
      <c r="E1444" s="58">
        <f>(0.5*(COS(B1444*2*PI())+1)*('key variables'!$B$4-'key variables'!$B$6)+'key variables'!$B$6)/'key variables'!$B$4</f>
        <v>1</v>
      </c>
      <c r="F1444" s="10">
        <f t="shared" ca="1" si="1070"/>
        <v>11689222.907461114</v>
      </c>
      <c r="G1444" s="10">
        <f t="shared" ca="1" si="1071"/>
        <v>13492492.798713122</v>
      </c>
      <c r="H1444" s="10">
        <f t="shared" ca="1" si="1072"/>
        <v>40309474.521088287</v>
      </c>
      <c r="I1444" s="10">
        <f t="shared" ca="1" si="1073"/>
        <v>17912154.249750931</v>
      </c>
      <c r="J1444" s="10">
        <f t="shared" ref="J1444:J1505" ca="1" si="1106">SUM(F1444:I1444)</f>
        <v>83403344.477013454</v>
      </c>
      <c r="K1444" s="82">
        <f t="shared" ca="1" si="1083"/>
        <v>2249832.832292099</v>
      </c>
      <c r="L1444" s="82">
        <f t="shared" ca="1" si="1084"/>
        <v>2596909.4377209195</v>
      </c>
      <c r="M1444" s="82">
        <f t="shared" ca="1" si="1085"/>
        <v>7778311.98309422</v>
      </c>
      <c r="N1444" s="82">
        <f t="shared" ca="1" si="1086"/>
        <v>3496312.733215793</v>
      </c>
      <c r="O1444" s="82">
        <f t="shared" ref="O1444:O1505" ca="1" si="1107">SUM(K1444:N1444)</f>
        <v>16121366.986323033</v>
      </c>
      <c r="P1444" s="10">
        <f ca="1">IF(IF($A1444&gt;='key variables'!$B$26,K1444*SUMPRODUCT(Z1444:AC1444,'control variables'!$O$3:$R$3)/J1444+F$65*'key variables'!$B$25/scenario!J$65,K1444*SUMPRODUCT(Z1444:AC1444,'control variables'!$O$7:$R$7)/J1444+F$65*'key variables'!$B$25/scenario!J$65)&lt;'key variables'!$B$28,0,IF($A1444&gt;='key variables'!$B$26,K1444*SUMPRODUCT(Z1444:AC1444,'control variables'!$O$3:$R$3)/J1444+F$65*'key variables'!$B$25/scenario!J$65,K1444*SUMPRODUCT(Z1444:AC1444,'control variables'!$O$7:$R$7)/J1444+F$65*'key variables'!$B$25/scenario!J$65))</f>
        <v>3.6262725610679214E-80</v>
      </c>
      <c r="Q1444" s="10">
        <f ca="1">IF(IF($A1444&gt;='key variables'!$B$26,L1444*SUMPRODUCT(Z1444:AC1444,'control variables'!$O$4:$R$4)/J1444+G$65*'key variables'!$B$25/scenario!J$65,L1444*SUMPRODUCT(Z1444:AC1444,'control variables'!$O$7:$R$7)/J1444+G$65*'key variables'!$B$25/scenario!J$65)&lt;'key variables'!$B$28,0,IF($A1444&gt;='key variables'!$B$26,L1444*SUMPRODUCT(Z1444:AC1444,'control variables'!$O$4:$R$4)/J1444+G$65*'key variables'!$B$25/scenario!J$65,L1444*SUMPRODUCT(Z1444:AC1444,'control variables'!$O$7:$R$7)/J1444+G$65*'key variables'!$B$25/scenario!J$65))</f>
        <v>4.1856893998616247E-80</v>
      </c>
      <c r="R1444" s="10">
        <f ca="1">IF(IF($A1444&gt;='key variables'!$B$26,M1444*SUMPRODUCT(Z1444:AC1444,'control variables'!$O$5:$R$5)/J1444+H$65*'key variables'!$B$25/scenario!J$65,M1444*SUMPRODUCT(Z1444:AC1444,'control variables'!$O$7:$R$7)/J1444+H$65*'key variables'!$B$25/scenario!J$65)&lt;'key variables'!$B$28,0,IF($A1444&gt;='key variables'!$B$26,M1444*SUMPRODUCT(Z1444:AC1444,'control variables'!$O$5:$R$5)/J1444+H$65*'key variables'!$B$25/scenario!J$65,M1444*SUMPRODUCT(Z1444:AC1444,'control variables'!$O$7:$R$7)/J1444+H$65*'key variables'!$B$25/scenario!J$65))</f>
        <v>1.253705560291971E-79</v>
      </c>
      <c r="S1444" s="10">
        <f ca="1">IF(IF($A1444&gt;='key variables'!$B$26,N1444*SUMPRODUCT(Z1444:AC1444,'control variables'!$O$6:$R$6)/J1444+I$65*'key variables'!$B$25/scenario!J$65,N1444*SUMPRODUCT(Z1444:AC1444,'control variables'!$O$7:$R$7)/J1444+I$65*'key variables'!$B$25/scenario!J$65)&lt;'key variables'!$B$28,0,IF($A1444&gt;='key variables'!$B$26,N1444*SUMPRODUCT(Z1444:AC1444,'control variables'!$O$6:$R$6)/J1444+I$65*'key variables'!$B$25/scenario!J$65,N1444*SUMPRODUCT(Z1444:AC1444,'control variables'!$O$7:$R$7)/J1444+I$65*'key variables'!$B$25/scenario!J$65))</f>
        <v>5.635344434215609E-80</v>
      </c>
      <c r="T1444" s="10">
        <f t="shared" ca="1" si="1080"/>
        <v>2.5984361998064863E-79</v>
      </c>
      <c r="U1444" s="82">
        <f ca="1">SUMPRODUCT(P1414:P1443,'control variables'!AD$7:AD$36)</f>
        <v>7.688368681623645E-80</v>
      </c>
      <c r="V1444" s="82">
        <f ca="1">SUMPRODUCT(Q1414:Q1443,'control variables'!AE$7:AE$36)</f>
        <v>8.8744358707065816E-80</v>
      </c>
      <c r="W1444" s="82">
        <f ca="1">SUMPRODUCT(R1414:R1443,'control variables'!AF$7:AF$36)</f>
        <v>2.6580877204904822E-79</v>
      </c>
      <c r="X1444" s="82">
        <f ca="1">SUMPRODUCT(S1414:S1443,'control variables'!AG$7:AG$36)</f>
        <v>1.1947972726414671E-79</v>
      </c>
      <c r="Y1444" s="82">
        <f t="shared" ca="1" si="1074"/>
        <v>5.5091654483649717E-79</v>
      </c>
      <c r="Z1444" s="10">
        <f ca="1">IF($A1444&gt;='key variables'!$B$26,SUMPRODUCT(P1414:P1443,'control variables'!V$7:V$36)*$E1444,SUMPRODUCT(P1414:P1443,'control variables'!Z$7:Z$36)*$E1444)</f>
        <v>1.8760397913829212E-79</v>
      </c>
      <c r="AA1444" s="10">
        <f ca="1">IF($A1444&gt;='key variables'!$B$26,SUMPRODUCT(Q1414:Q1443,'control variables'!W$7:W$36)*$E1444,SUMPRODUCT(Q1414:Q1443,'control variables'!AA$7:AA$36)*$E1444)</f>
        <v>2.1654521926497362E-79</v>
      </c>
      <c r="AB1444" s="10">
        <f ca="1">IF($A1444&gt;='key variables'!$B$26,SUMPRODUCT(R1414:R1443,'control variables'!X$7:X$36)*$E1444,SUMPRODUCT(R1414:R1443,'control variables'!AB$7:AB$36)*$E1444)</f>
        <v>6.4860031290452776E-79</v>
      </c>
      <c r="AC1444" s="10">
        <f ca="1">IF($A1444&gt;='key variables'!$B$26,SUMPRODUCT(S1414:S1443,'control variables'!Y$7:Y$36)*$E1444,SUMPRODUCT(S1414:S1443,'control variables'!AC$7:AC$36)*$E1444)</f>
        <v>2.9154263003394615E-79</v>
      </c>
      <c r="AD1444" s="10">
        <f t="shared" ca="1" si="1075"/>
        <v>1.3442921413417397E-78</v>
      </c>
      <c r="AE1444" s="82">
        <f ca="1">SUMPRODUCT(P1414:P1443,'control variables'!AL$7:AL$36)</f>
        <v>2.5543231342086135E-79</v>
      </c>
      <c r="AF1444" s="82">
        <f ca="1">SUMPRODUCT(Q1414:Q1443,'control variables'!AM$7:AM$36)</f>
        <v>2.9406636420359851E-79</v>
      </c>
      <c r="AG1444" s="82">
        <f ca="1">SUMPRODUCT(R1414:R1443,'control variables'!AN$7:AN$36)</f>
        <v>8.3846048835076723E-79</v>
      </c>
      <c r="AH1444" s="82">
        <f ca="1">SUMPRODUCT(S1414:S1443,'control variables'!AO$7:AO$36)</f>
        <v>3.6304507457119184E-79</v>
      </c>
      <c r="AI1444" s="82">
        <f t="shared" ca="1" si="1087"/>
        <v>1.7510042405464189E-78</v>
      </c>
      <c r="AJ1444" s="10">
        <f ca="1">SUMPRODUCT(P1414:P1443,'control variables'!AP$7:AP$36)</f>
        <v>2.4406656896429351E-82</v>
      </c>
      <c r="AK1444" s="10">
        <f ca="1">SUMPRODUCT(Q1414:Q1443,'control variables'!AQ$7:AQ$36)</f>
        <v>7.042954117282258E-82</v>
      </c>
      <c r="AL1444" s="10">
        <f ca="1">SUMPRODUCT(R1414:R1443,'control variables'!AR$7:AR$36)</f>
        <v>2.5314226338944029E-80</v>
      </c>
      <c r="AM1444" s="10">
        <f ca="1">SUMPRODUCT(S1414:S1443,'control variables'!AS$7:AS$36)</f>
        <v>1.8964365720291899E-80</v>
      </c>
      <c r="AN1444" s="10">
        <f t="shared" ref="AN1444:AN1505" ca="1" si="1108">SUM(AJ1444:AM1444)</f>
        <v>4.5226954039928443E-80</v>
      </c>
      <c r="AO1444" s="82">
        <f ca="1">SUMPRODUCT(P1414:P1443,'control variables'!AX$7:AX$36)</f>
        <v>3.3189328753829187E-82</v>
      </c>
      <c r="AP1444" s="82">
        <f ca="1">SUMPRODUCT(Q1414:Q1443,'control variables'!AY$7:AY$36)</f>
        <v>7.6618742366411673E-82</v>
      </c>
      <c r="AQ1444" s="82">
        <f ca="1">SUMPRODUCT(R1414:R1443,'control variables'!AZ$7:AZ$36)</f>
        <v>6.8846969388500643E-81</v>
      </c>
      <c r="AR1444" s="82">
        <f ca="1">SUMPRODUCT(S1414:S1443,'control variables'!BA$7:BA$36)</f>
        <v>5.1577286571410634E-81</v>
      </c>
      <c r="AS1444" s="82">
        <f t="shared" ref="AS1444:AS1505" ca="1" si="1109">SUM(AO1444:AR1444)</f>
        <v>1.3140506307193536E-80</v>
      </c>
      <c r="AT1444" s="10">
        <f ca="1">SUMPRODUCT(P1414:P1443,'control variables'!AT$7:AT$36)</f>
        <v>-2.9290877769380321E-82</v>
      </c>
      <c r="AU1444" s="10">
        <f ca="1">SUMPRODUCT(Q1414:Q1443,'control variables'!AU$7:AU$36)</f>
        <v>3.1774158591395573E-82</v>
      </c>
      <c r="AV1444" s="10">
        <f ca="1">SUMPRODUCT(R1414:R1443,'control variables'!AV$7:AV$36)</f>
        <v>1.3682207316000634E-79</v>
      </c>
      <c r="AW1444" s="10">
        <f ca="1">SUMPRODUCT(S1414:S1443,'control variables'!AW$7:AW$36)</f>
        <v>1.0250140767774825E-79</v>
      </c>
      <c r="AX1444" s="10">
        <f t="shared" ca="1" si="1088"/>
        <v>2.3934831364597473E-79</v>
      </c>
      <c r="AY1444" s="82">
        <f ca="1">SUMPRODUCT(P1414:P1443,'control variables'!BB$7:BB$36)</f>
        <v>1.0616374293042925E-81</v>
      </c>
      <c r="AZ1444" s="82">
        <f ca="1">SUMPRODUCT(Q1414:Q1443,'control variables'!BC$7:BC$36)</f>
        <v>2.7071735515378826E-81</v>
      </c>
      <c r="BA1444" s="82">
        <f ca="1">SUMPRODUCT(R1414:R1443,'control variables'!BD$7:BD$36)</f>
        <v>1.8951046991978985E-80</v>
      </c>
      <c r="BB1444" s="82">
        <f ca="1">SUMPRODUCT(S1414:S1443,'control variables'!BE$7:BE$36)</f>
        <v>2.6930790598504243E-81</v>
      </c>
      <c r="BC1444" s="82">
        <f t="shared" ref="BC1444:BC1505" ca="1" si="1110">SUM(AY1444:BB1444)</f>
        <v>2.5412937032671584E-80</v>
      </c>
      <c r="BD1444" s="10">
        <f ca="1">SUMPRODUCT(P1414:P1443,'control variables'!BF$7:BF$36)</f>
        <v>2.2208530316432637E-82</v>
      </c>
      <c r="BE1444" s="10">
        <f ca="1">SUMPRODUCT(Q1414:Q1443,'control variables'!BG$7:BG$36)</f>
        <v>2.5634589889906646E-82</v>
      </c>
      <c r="BF1444" s="10">
        <f ca="1">SUMPRODUCT(R1414:R1443,'control variables'!BH$7:BH$36)</f>
        <v>7.6781205700171571E-81</v>
      </c>
      <c r="BG1444" s="10">
        <f ca="1">SUMPRODUCT(S1414:S1443,'control variables'!BI$7:BI$36)</f>
        <v>1.7256385944960564E-80</v>
      </c>
      <c r="BH1444" s="10">
        <f t="shared" ref="BH1444:BH1505" ca="1" si="1111">SUM(BD1444:BG1444)</f>
        <v>2.5412937717041112E-80</v>
      </c>
      <c r="BI1444" s="82">
        <f t="shared" ca="1" si="1089"/>
        <v>2.5620104207247185E-79</v>
      </c>
      <c r="BJ1444" s="82">
        <f t="shared" ca="1" si="1090"/>
        <v>2.9709127934105034E-79</v>
      </c>
      <c r="BK1444" s="82">
        <f t="shared" ca="1" si="1091"/>
        <v>9.9423360850275261E-79</v>
      </c>
      <c r="BL1444" s="82">
        <f t="shared" ca="1" si="1092"/>
        <v>4.6823956130879049E-79</v>
      </c>
      <c r="BM1444" s="82">
        <f t="shared" ca="1" si="1082"/>
        <v>2.0157654912250654E-78</v>
      </c>
      <c r="BN1444" s="10">
        <f ca="1">BN1443+BI1444-INDIRECT(ADDRESS(MAX($D1444-'key variables'!$B$9*30,34),scenario!BI$4),TRUE)</f>
        <v>9439390.0751690175</v>
      </c>
      <c r="BO1444" s="10">
        <f ca="1">BO1443+BJ1444-INDIRECT(ADDRESS(MAX($D1444-'key variables'!$B$9*30,34),scenario!BJ$4),TRUE)</f>
        <v>10895583.360992203</v>
      </c>
      <c r="BP1444" s="10">
        <f ca="1">BP1443+BK1444-INDIRECT(ADDRESS(MAX($D1444-'key variables'!$B$9*30,34),scenario!BK$4),TRUE)</f>
        <v>32531162.537994072</v>
      </c>
      <c r="BQ1444" s="10">
        <f ca="1">BQ1443+BL1444-INDIRECT(ADDRESS(MAX($D1444-'key variables'!$B$9*30,34),scenario!BL$4),TRUE)</f>
        <v>14415841.516535141</v>
      </c>
      <c r="BR1444" s="10">
        <f t="shared" ref="BR1444:BR1505" ca="1" si="1112">BR1443+BM1444</f>
        <v>67281977.490690395</v>
      </c>
      <c r="BS1444" s="82">
        <f t="shared" ca="1" si="1093"/>
        <v>-2.3433848477536824E-9</v>
      </c>
      <c r="BT1444" s="82">
        <f t="shared" ca="1" si="1094"/>
        <v>-3.4288309057018498E-10</v>
      </c>
      <c r="BU1444" s="82">
        <f t="shared" ca="1" si="1095"/>
        <v>-4.2578247660364599E-9</v>
      </c>
      <c r="BV1444" s="82">
        <f t="shared" ca="1" si="1096"/>
        <v>-2.9943922343414556E-9</v>
      </c>
      <c r="BW1444" s="82">
        <f t="shared" ref="BW1444:BW1505" ca="1" si="1113">SUM(BS1444:BV1444)</f>
        <v>-9.9384849387017825E-9</v>
      </c>
      <c r="BX1444" s="10">
        <f t="shared" ca="1" si="1097"/>
        <v>-1.8625994260191893E-12</v>
      </c>
      <c r="BY1444" s="10">
        <f t="shared" ca="1" si="1098"/>
        <v>2.8902850229962428E-12</v>
      </c>
      <c r="BZ1444" s="10">
        <f t="shared" ca="1" si="1099"/>
        <v>-3.5034723983035463E-11</v>
      </c>
      <c r="CA1444" s="10">
        <f t="shared" ca="1" si="1100"/>
        <v>-2.0257049910634696E-11</v>
      </c>
      <c r="CB1444" s="10">
        <v>0</v>
      </c>
      <c r="CC1444" s="82">
        <f t="shared" ca="1" si="1101"/>
        <v>3.9725652202851362E-13</v>
      </c>
      <c r="CD1444" s="82">
        <f t="shared" ca="1" si="1102"/>
        <v>3.4270724516460853E-13</v>
      </c>
      <c r="CE1444" s="82">
        <f t="shared" ca="1" si="1103"/>
        <v>1.8915613015532971E-10</v>
      </c>
      <c r="CF1444" s="82">
        <f t="shared" ca="1" si="1104"/>
        <v>3.7028113764059381E-11</v>
      </c>
      <c r="CG1444" s="82">
        <f t="shared" ref="CG1444:CG1505" ca="1" si="1114">SUM(CC1444:CF1444)</f>
        <v>2.269242076865822E-10</v>
      </c>
      <c r="CH1444" s="13" t="str">
        <f t="shared" ca="1" si="1067"/>
        <v/>
      </c>
      <c r="CI1444" s="81">
        <f t="shared" ca="1" si="1076"/>
        <v>0.1131775965863165</v>
      </c>
      <c r="CJ1444" s="81">
        <f t="shared" ca="1" si="1077"/>
        <v>0.13063724757458739</v>
      </c>
      <c r="CK1444" s="81">
        <f t="shared" ca="1" si="1078"/>
        <v>0.39004625943939081</v>
      </c>
      <c r="CL1444" s="81">
        <f t="shared" ca="1" si="1079"/>
        <v>0.17284488538116416</v>
      </c>
      <c r="CM1444" s="89">
        <f t="shared" ca="1" si="1068"/>
        <v>0.80670598898145884</v>
      </c>
    </row>
    <row r="1445" spans="1:91" x14ac:dyDescent="0.3">
      <c r="A1445">
        <v>1380</v>
      </c>
      <c r="B1445" s="3">
        <f t="shared" si="1081"/>
        <v>4.0222222222222221</v>
      </c>
      <c r="C1445" s="3">
        <f t="shared" si="1069"/>
        <v>46</v>
      </c>
      <c r="D1445" s="4">
        <f t="shared" ca="1" si="1105"/>
        <v>1445</v>
      </c>
      <c r="E1445" s="58">
        <f>(0.5*(COS(B1445*2*PI())+1)*('key variables'!$B$4-'key variables'!$B$6)+'key variables'!$B$6)/'key variables'!$B$4</f>
        <v>1</v>
      </c>
      <c r="F1445" s="10">
        <f t="shared" ca="1" si="1070"/>
        <v>11689222.907461114</v>
      </c>
      <c r="G1445" s="10">
        <f t="shared" ca="1" si="1071"/>
        <v>13492492.798713122</v>
      </c>
      <c r="H1445" s="10">
        <f t="shared" ca="1" si="1072"/>
        <v>40309474.521088287</v>
      </c>
      <c r="I1445" s="10">
        <f t="shared" ca="1" si="1073"/>
        <v>17912154.249750931</v>
      </c>
      <c r="J1445" s="10">
        <f t="shared" ca="1" si="1106"/>
        <v>83403344.477013454</v>
      </c>
      <c r="K1445" s="82">
        <f t="shared" ca="1" si="1083"/>
        <v>2249832.832292099</v>
      </c>
      <c r="L1445" s="82">
        <f t="shared" ca="1" si="1084"/>
        <v>2596909.4377209195</v>
      </c>
      <c r="M1445" s="82">
        <f t="shared" ca="1" si="1085"/>
        <v>7778311.98309422</v>
      </c>
      <c r="N1445" s="82">
        <f t="shared" ca="1" si="1086"/>
        <v>3496312.733215793</v>
      </c>
      <c r="O1445" s="82">
        <f t="shared" ca="1" si="1107"/>
        <v>16121366.986323033</v>
      </c>
      <c r="P1445" s="10">
        <f ca="1">IF(IF($A1445&gt;='key variables'!$B$26,K1445*SUMPRODUCT(Z1445:AC1445,'control variables'!$O$3:$R$3)/J1445+F$65*'key variables'!$B$25/scenario!J$65,K1445*SUMPRODUCT(Z1445:AC1445,'control variables'!$O$7:$R$7)/J1445+F$65*'key variables'!$B$25/scenario!J$65)&lt;'key variables'!$B$28,0,IF($A1445&gt;='key variables'!$B$26,K1445*SUMPRODUCT(Z1445:AC1445,'control variables'!$O$3:$R$3)/J1445+F$65*'key variables'!$B$25/scenario!J$65,K1445*SUMPRODUCT(Z1445:AC1445,'control variables'!$O$7:$R$7)/J1445+F$65*'key variables'!$B$25/scenario!J$65))</f>
        <v>3.1202234206525425E-80</v>
      </c>
      <c r="Q1445" s="10">
        <f ca="1">IF(IF($A1445&gt;='key variables'!$B$26,L1445*SUMPRODUCT(Z1445:AC1445,'control variables'!$O$4:$R$4)/J1445+G$65*'key variables'!$B$25/scenario!J$65,L1445*SUMPRODUCT(Z1445:AC1445,'control variables'!$O$7:$R$7)/J1445+G$65*'key variables'!$B$25/scenario!J$65)&lt;'key variables'!$B$28,0,IF($A1445&gt;='key variables'!$B$26,L1445*SUMPRODUCT(Z1445:AC1445,'control variables'!$O$4:$R$4)/J1445+G$65*'key variables'!$B$25/scenario!J$65,L1445*SUMPRODUCT(Z1445:AC1445,'control variables'!$O$7:$R$7)/J1445+G$65*'key variables'!$B$25/scenario!J$65))</f>
        <v>3.6015732069459021E-80</v>
      </c>
      <c r="R1445" s="10">
        <f ca="1">IF(IF($A1445&gt;='key variables'!$B$26,M1445*SUMPRODUCT(Z1445:AC1445,'control variables'!$O$5:$R$5)/J1445+H$65*'key variables'!$B$25/scenario!J$65,M1445*SUMPRODUCT(Z1445:AC1445,'control variables'!$O$7:$R$7)/J1445+H$65*'key variables'!$B$25/scenario!J$65)&lt;'key variables'!$B$28,0,IF($A1445&gt;='key variables'!$B$26,M1445*SUMPRODUCT(Z1445:AC1445,'control variables'!$O$5:$R$5)/J1445+H$65*'key variables'!$B$25/scenario!J$65,M1445*SUMPRODUCT(Z1445:AC1445,'control variables'!$O$7:$R$7)/J1445+H$65*'key variables'!$B$25/scenario!J$65))</f>
        <v>1.0787499797514685E-79</v>
      </c>
      <c r="S1445" s="10">
        <f ca="1">IF(IF($A1445&gt;='key variables'!$B$26,N1445*SUMPRODUCT(Z1445:AC1445,'control variables'!$O$6:$R$6)/J1445+I$65*'key variables'!$B$25/scenario!J$65,N1445*SUMPRODUCT(Z1445:AC1445,'control variables'!$O$7:$R$7)/J1445+I$65*'key variables'!$B$25/scenario!J$65)&lt;'key variables'!$B$28,0,IF($A1445&gt;='key variables'!$B$26,N1445*SUMPRODUCT(Z1445:AC1445,'control variables'!$O$6:$R$6)/J1445+I$65*'key variables'!$B$25/scenario!J$65,N1445*SUMPRODUCT(Z1445:AC1445,'control variables'!$O$7:$R$7)/J1445+I$65*'key variables'!$B$25/scenario!J$65))</f>
        <v>4.8489277601089143E-80</v>
      </c>
      <c r="T1445" s="10">
        <f t="shared" ca="1" si="1080"/>
        <v>2.2358224185222045E-79</v>
      </c>
      <c r="U1445" s="82">
        <f ca="1">SUMPRODUCT(P1415:P1444,'control variables'!AD$7:AD$36)</f>
        <v>6.6154508860053337E-80</v>
      </c>
      <c r="V1445" s="82">
        <f ca="1">SUMPRODUCT(Q1415:Q1444,'control variables'!AE$7:AE$36)</f>
        <v>7.6360014815607424E-80</v>
      </c>
      <c r="W1445" s="82">
        <f ca="1">SUMPRODUCT(R1415:R1444,'control variables'!AF$7:AF$36)</f>
        <v>2.2871495233609345E-79</v>
      </c>
      <c r="X1445" s="82">
        <f ca="1">SUMPRODUCT(S1415:S1444,'control variables'!AG$7:AG$36)</f>
        <v>1.0280623892015985E-79</v>
      </c>
      <c r="Y1445" s="82">
        <f t="shared" ca="1" si="1074"/>
        <v>4.7403571493191406E-79</v>
      </c>
      <c r="Z1445" s="10">
        <f ca="1">IF($A1445&gt;='key variables'!$B$26,SUMPRODUCT(P1415:P1444,'control variables'!V$7:V$36)*$E1445,SUMPRODUCT(P1415:P1444,'control variables'!Z$7:Z$36)*$E1445)</f>
        <v>1.6142369875873921E-79</v>
      </c>
      <c r="AA1445" s="10">
        <f ca="1">IF($A1445&gt;='key variables'!$B$26,SUMPRODUCT(Q1415:Q1444,'control variables'!W$7:W$36)*$E1445,SUMPRODUCT(Q1415:Q1444,'control variables'!AA$7:AA$36)*$E1445)</f>
        <v>1.8632616644291324E-79</v>
      </c>
      <c r="AB1445" s="10">
        <f ca="1">IF($A1445&gt;='key variables'!$B$26,SUMPRODUCT(R1415:R1444,'control variables'!X$7:X$36)*$E1445,SUMPRODUCT(R1415:R1444,'control variables'!AB$7:AB$36)*$E1445)</f>
        <v>5.5808763761852502E-79</v>
      </c>
      <c r="AC1445" s="10">
        <f ca="1">IF($A1445&gt;='key variables'!$B$26,SUMPRODUCT(S1415:S1444,'control variables'!Y$7:Y$36)*$E1445,SUMPRODUCT(S1415:S1444,'control variables'!AC$7:AC$36)*$E1445)</f>
        <v>2.5085763053692304E-79</v>
      </c>
      <c r="AD1445" s="10">
        <f t="shared" ca="1" si="1075"/>
        <v>1.1566951333571004E-78</v>
      </c>
      <c r="AE1445" s="82">
        <f ca="1">SUMPRODUCT(P1415:P1444,'control variables'!AL$7:AL$36)</f>
        <v>2.197865365345062E-79</v>
      </c>
      <c r="AF1445" s="82">
        <f ca="1">SUMPRODUCT(Q1415:Q1444,'control variables'!AM$7:AM$36)</f>
        <v>2.5302917565137271E-79</v>
      </c>
      <c r="AG1445" s="82">
        <f ca="1">SUMPRODUCT(R1415:R1444,'control variables'!AN$7:AN$36)</f>
        <v>7.2145267874552063E-79</v>
      </c>
      <c r="AH1445" s="82">
        <f ca="1">SUMPRODUCT(S1415:S1444,'control variables'!AO$7:AO$36)</f>
        <v>3.1238185363981079E-79</v>
      </c>
      <c r="AI1445" s="82">
        <f t="shared" ca="1" si="1087"/>
        <v>1.5066502445712105E-78</v>
      </c>
      <c r="AJ1445" s="10">
        <f ca="1">SUMPRODUCT(P1415:P1444,'control variables'!AP$7:AP$36)</f>
        <v>2.1000689050699123E-82</v>
      </c>
      <c r="AK1445" s="10">
        <f ca="1">SUMPRODUCT(Q1415:Q1444,'control variables'!AQ$7:AQ$36)</f>
        <v>6.0601044232741393E-82</v>
      </c>
      <c r="AL1445" s="10">
        <f ca="1">SUMPRODUCT(R1415:R1444,'control variables'!AR$7:AR$36)</f>
        <v>2.1781606475606891E-80</v>
      </c>
      <c r="AM1445" s="10">
        <f ca="1">SUMPRODUCT(S1415:S1444,'control variables'!AS$7:AS$36)</f>
        <v>1.631787381719834E-80</v>
      </c>
      <c r="AN1445" s="10">
        <f t="shared" ca="1" si="1108"/>
        <v>3.8915497625639634E-80</v>
      </c>
      <c r="AO1445" s="82">
        <f ca="1">SUMPRODUCT(P1415:P1444,'control variables'!AX$7:AX$36)</f>
        <v>2.8557732257979329E-82</v>
      </c>
      <c r="AP1445" s="82">
        <f ca="1">SUMPRODUCT(Q1415:Q1444,'control variables'!AY$7:AY$36)</f>
        <v>6.5926537613106655E-82</v>
      </c>
      <c r="AQ1445" s="82">
        <f ca="1">SUMPRODUCT(R1415:R1444,'control variables'!AZ$7:AZ$36)</f>
        <v>5.9239321564864794E-81</v>
      </c>
      <c r="AR1445" s="82">
        <f ca="1">SUMPRODUCT(S1415:S1444,'control variables'!BA$7:BA$36)</f>
        <v>4.4379636341077841E-81</v>
      </c>
      <c r="AS1445" s="82">
        <f t="shared" ca="1" si="1109"/>
        <v>1.1306738489305124E-80</v>
      </c>
      <c r="AT1445" s="10">
        <f ca="1">SUMPRODUCT(P1415:P1444,'control variables'!AT$7:AT$36)</f>
        <v>-2.5203313123428373E-82</v>
      </c>
      <c r="AU1445" s="10">
        <f ca="1">SUMPRODUCT(Q1415:Q1444,'control variables'!AU$7:AU$36)</f>
        <v>2.7340050186189981E-82</v>
      </c>
      <c r="AV1445" s="10">
        <f ca="1">SUMPRODUCT(R1415:R1444,'control variables'!AV$7:AV$36)</f>
        <v>1.1772844703387728E-79</v>
      </c>
      <c r="AW1445" s="10">
        <f ca="1">SUMPRODUCT(S1415:S1444,'control variables'!AW$7:AW$36)</f>
        <v>8.8197256962884403E-80</v>
      </c>
      <c r="AX1445" s="10">
        <f t="shared" ca="1" si="1088"/>
        <v>2.0594707136738931E-79</v>
      </c>
      <c r="AY1445" s="82">
        <f ca="1">SUMPRODUCT(P1415:P1444,'control variables'!BB$7:BB$36)</f>
        <v>9.1348510498644968E-82</v>
      </c>
      <c r="AZ1445" s="82">
        <f ca="1">SUMPRODUCT(Q1415:Q1444,'control variables'!BC$7:BC$36)</f>
        <v>2.3293853887232422E-81</v>
      </c>
      <c r="BA1445" s="82">
        <f ca="1">SUMPRODUCT(R1415:R1444,'control variables'!BD$7:BD$36)</f>
        <v>1.6306413727722048E-80</v>
      </c>
      <c r="BB1445" s="82">
        <f ca="1">SUMPRODUCT(S1415:S1444,'control variables'!BE$7:BE$36)</f>
        <v>2.3172577942512895E-81</v>
      </c>
      <c r="BC1445" s="82">
        <f t="shared" ca="1" si="1110"/>
        <v>2.1866542015683031E-80</v>
      </c>
      <c r="BD1445" s="10">
        <f ca="1">SUMPRODUCT(P1415:P1444,'control variables'!BF$7:BF$36)</f>
        <v>1.9109312734947287E-82</v>
      </c>
      <c r="BE1445" s="10">
        <f ca="1">SUMPRODUCT(Q1415:Q1444,'control variables'!BG$7:BG$36)</f>
        <v>2.2057263045267121E-82</v>
      </c>
      <c r="BF1445" s="10">
        <f ca="1">SUMPRODUCT(R1415:R1444,'control variables'!BH$7:BH$36)</f>
        <v>6.6066329062993049E-81</v>
      </c>
      <c r="BG1445" s="10">
        <f ca="1">SUMPRODUCT(S1415:S1444,'control variables'!BI$7:BI$36)</f>
        <v>1.4848243940446816E-80</v>
      </c>
      <c r="BH1445" s="10">
        <f t="shared" ca="1" si="1111"/>
        <v>2.1866542604548264E-80</v>
      </c>
      <c r="BI1445" s="82">
        <f t="shared" ca="1" si="1089"/>
        <v>2.2044798850825835E-79</v>
      </c>
      <c r="BJ1445" s="82">
        <f t="shared" ca="1" si="1090"/>
        <v>2.5563196154195786E-79</v>
      </c>
      <c r="BK1445" s="82">
        <f t="shared" ca="1" si="1091"/>
        <v>8.5548753950711993E-79</v>
      </c>
      <c r="BL1445" s="82">
        <f t="shared" ca="1" si="1092"/>
        <v>4.0289636839694648E-79</v>
      </c>
      <c r="BM1445" s="82">
        <f t="shared" ca="1" si="1082"/>
        <v>1.7344638579542827E-78</v>
      </c>
      <c r="BN1445" s="10">
        <f ca="1">BN1444+BI1445-INDIRECT(ADDRESS(MAX($D1445-'key variables'!$B$9*30,34),scenario!BI$4),TRUE)</f>
        <v>9439390.0751690175</v>
      </c>
      <c r="BO1445" s="10">
        <f ca="1">BO1444+BJ1445-INDIRECT(ADDRESS(MAX($D1445-'key variables'!$B$9*30,34),scenario!BJ$4),TRUE)</f>
        <v>10895583.360992203</v>
      </c>
      <c r="BP1445" s="10">
        <f ca="1">BP1444+BK1445-INDIRECT(ADDRESS(MAX($D1445-'key variables'!$B$9*30,34),scenario!BK$4),TRUE)</f>
        <v>32531162.537994072</v>
      </c>
      <c r="BQ1445" s="10">
        <f ca="1">BQ1444+BL1445-INDIRECT(ADDRESS(MAX($D1445-'key variables'!$B$9*30,34),scenario!BL$4),TRUE)</f>
        <v>14415841.516535141</v>
      </c>
      <c r="BR1445" s="10">
        <f t="shared" ca="1" si="1112"/>
        <v>67281977.490690395</v>
      </c>
      <c r="BS1445" s="82">
        <f t="shared" ca="1" si="1093"/>
        <v>-2.3433848477536824E-9</v>
      </c>
      <c r="BT1445" s="82">
        <f t="shared" ca="1" si="1094"/>
        <v>-3.4288309057018498E-10</v>
      </c>
      <c r="BU1445" s="82">
        <f t="shared" ca="1" si="1095"/>
        <v>-4.2578247660364599E-9</v>
      </c>
      <c r="BV1445" s="82">
        <f t="shared" ca="1" si="1096"/>
        <v>-2.9943922343414556E-9</v>
      </c>
      <c r="BW1445" s="82">
        <f t="shared" ca="1" si="1113"/>
        <v>-9.9384849387017825E-9</v>
      </c>
      <c r="BX1445" s="10">
        <f t="shared" ca="1" si="1097"/>
        <v>-1.8625994260191893E-12</v>
      </c>
      <c r="BY1445" s="10">
        <f t="shared" ca="1" si="1098"/>
        <v>2.8902850229962428E-12</v>
      </c>
      <c r="BZ1445" s="10">
        <f t="shared" ca="1" si="1099"/>
        <v>-3.5034723983035463E-11</v>
      </c>
      <c r="CA1445" s="10">
        <f t="shared" ca="1" si="1100"/>
        <v>-2.0257049910634696E-11</v>
      </c>
      <c r="CB1445" s="10">
        <v>0</v>
      </c>
      <c r="CC1445" s="82">
        <f t="shared" ca="1" si="1101"/>
        <v>3.9725652202851362E-13</v>
      </c>
      <c r="CD1445" s="82">
        <f t="shared" ca="1" si="1102"/>
        <v>3.4270724516460853E-13</v>
      </c>
      <c r="CE1445" s="82">
        <f t="shared" ca="1" si="1103"/>
        <v>1.8915613015532971E-10</v>
      </c>
      <c r="CF1445" s="82">
        <f t="shared" ca="1" si="1104"/>
        <v>3.7028113764059381E-11</v>
      </c>
      <c r="CG1445" s="82">
        <f t="shared" ca="1" si="1114"/>
        <v>2.269242076865822E-10</v>
      </c>
      <c r="CH1445" s="13" t="str">
        <f t="shared" ca="1" si="1067"/>
        <v/>
      </c>
      <c r="CI1445" s="81">
        <f t="shared" ca="1" si="1076"/>
        <v>0.1131775965863165</v>
      </c>
      <c r="CJ1445" s="81">
        <f t="shared" ca="1" si="1077"/>
        <v>0.13063724757458739</v>
      </c>
      <c r="CK1445" s="81">
        <f t="shared" ca="1" si="1078"/>
        <v>0.39004625943939081</v>
      </c>
      <c r="CL1445" s="81">
        <f t="shared" ca="1" si="1079"/>
        <v>0.17284488538116416</v>
      </c>
      <c r="CM1445" s="89">
        <f t="shared" ca="1" si="1068"/>
        <v>0.80670598898145884</v>
      </c>
    </row>
    <row r="1446" spans="1:91" x14ac:dyDescent="0.3">
      <c r="A1446">
        <v>1381</v>
      </c>
      <c r="B1446" s="3">
        <f t="shared" si="1081"/>
        <v>4.0250000000000004</v>
      </c>
      <c r="C1446" s="3">
        <f t="shared" si="1069"/>
        <v>46.033333333333331</v>
      </c>
      <c r="D1446" s="4">
        <f t="shared" ca="1" si="1105"/>
        <v>1446</v>
      </c>
      <c r="E1446" s="58">
        <f>(0.5*(COS(B1446*2*PI())+1)*('key variables'!$B$4-'key variables'!$B$6)+'key variables'!$B$6)/'key variables'!$B$4</f>
        <v>1</v>
      </c>
      <c r="F1446" s="10">
        <f t="shared" ca="1" si="1070"/>
        <v>11689222.907461114</v>
      </c>
      <c r="G1446" s="10">
        <f t="shared" ca="1" si="1071"/>
        <v>13492492.798713122</v>
      </c>
      <c r="H1446" s="10">
        <f t="shared" ca="1" si="1072"/>
        <v>40309474.521088287</v>
      </c>
      <c r="I1446" s="10">
        <f t="shared" ca="1" si="1073"/>
        <v>17912154.249750931</v>
      </c>
      <c r="J1446" s="10">
        <f t="shared" ca="1" si="1106"/>
        <v>83403344.477013454</v>
      </c>
      <c r="K1446" s="82">
        <f t="shared" ca="1" si="1083"/>
        <v>2249832.832292099</v>
      </c>
      <c r="L1446" s="82">
        <f t="shared" ca="1" si="1084"/>
        <v>2596909.4377209195</v>
      </c>
      <c r="M1446" s="82">
        <f t="shared" ca="1" si="1085"/>
        <v>7778311.98309422</v>
      </c>
      <c r="N1446" s="82">
        <f t="shared" ca="1" si="1086"/>
        <v>3496312.733215793</v>
      </c>
      <c r="O1446" s="82">
        <f t="shared" ca="1" si="1107"/>
        <v>16121366.986323033</v>
      </c>
      <c r="P1446" s="10">
        <f ca="1">IF(IF($A1446&gt;='key variables'!$B$26,K1446*SUMPRODUCT(Z1446:AC1446,'control variables'!$O$3:$R$3)/J1446+F$65*'key variables'!$B$25/scenario!J$65,K1446*SUMPRODUCT(Z1446:AC1446,'control variables'!$O$7:$R$7)/J1446+F$65*'key variables'!$B$25/scenario!J$65)&lt;'key variables'!$B$28,0,IF($A1446&gt;='key variables'!$B$26,K1446*SUMPRODUCT(Z1446:AC1446,'control variables'!$O$3:$R$3)/J1446+F$65*'key variables'!$B$25/scenario!J$65,K1446*SUMPRODUCT(Z1446:AC1446,'control variables'!$O$7:$R$7)/J1446+F$65*'key variables'!$B$25/scenario!J$65))</f>
        <v>2.6847938291548347E-80</v>
      </c>
      <c r="Q1446" s="10">
        <f ca="1">IF(IF($A1446&gt;='key variables'!$B$26,L1446*SUMPRODUCT(Z1446:AC1446,'control variables'!$O$4:$R$4)/J1446+G$65*'key variables'!$B$25/scenario!J$65,L1446*SUMPRODUCT(Z1446:AC1446,'control variables'!$O$7:$R$7)/J1446+G$65*'key variables'!$B$25/scenario!J$65)&lt;'key variables'!$B$28,0,IF($A1446&gt;='key variables'!$B$26,L1446*SUMPRODUCT(Z1446:AC1446,'control variables'!$O$4:$R$4)/J1446+G$65*'key variables'!$B$25/scenario!J$65,L1446*SUMPRODUCT(Z1446:AC1446,'control variables'!$O$7:$R$7)/J1446+G$65*'key variables'!$B$25/scenario!J$65))</f>
        <v>3.098970880500454E-80</v>
      </c>
      <c r="R1446" s="10">
        <f ca="1">IF(IF($A1446&gt;='key variables'!$B$26,M1446*SUMPRODUCT(Z1446:AC1446,'control variables'!$O$5:$R$5)/J1446+H$65*'key variables'!$B$25/scenario!J$65,M1446*SUMPRODUCT(Z1446:AC1446,'control variables'!$O$7:$R$7)/J1446+H$65*'key variables'!$B$25/scenario!J$65)&lt;'key variables'!$B$28,0,IF($A1446&gt;='key variables'!$B$26,M1446*SUMPRODUCT(Z1446:AC1446,'control variables'!$O$5:$R$5)/J1446+H$65*'key variables'!$B$25/scenario!J$65,M1446*SUMPRODUCT(Z1446:AC1446,'control variables'!$O$7:$R$7)/J1446+H$65*'key variables'!$B$25/scenario!J$65))</f>
        <v>9.2820958578406841E-80</v>
      </c>
      <c r="S1446" s="10">
        <f ca="1">IF(IF($A1446&gt;='key variables'!$B$26,N1446*SUMPRODUCT(Z1446:AC1446,'control variables'!$O$6:$R$6)/J1446+I$65*'key variables'!$B$25/scenario!J$65,N1446*SUMPRODUCT(Z1446:AC1446,'control variables'!$O$7:$R$7)/J1446+I$65*'key variables'!$B$25/scenario!J$65)&lt;'key variables'!$B$28,0,IF($A1446&gt;='key variables'!$B$26,N1446*SUMPRODUCT(Z1446:AC1446,'control variables'!$O$6:$R$6)/J1446+I$65*'key variables'!$B$25/scenario!J$65,N1446*SUMPRODUCT(Z1446:AC1446,'control variables'!$O$7:$R$7)/J1446+I$65*'key variables'!$B$25/scenario!J$65))</f>
        <v>4.1722561410796065E-80</v>
      </c>
      <c r="T1446" s="10">
        <f t="shared" ca="1" si="1080"/>
        <v>1.9238116708575579E-79</v>
      </c>
      <c r="U1446" s="82">
        <f ca="1">SUMPRODUCT(P1416:P1445,'control variables'!AD$7:AD$36)</f>
        <v>5.692259598548094E-80</v>
      </c>
      <c r="V1446" s="82">
        <f ca="1">SUMPRODUCT(Q1416:Q1445,'control variables'!AE$7:AE$36)</f>
        <v>6.5703915692114111E-80</v>
      </c>
      <c r="W1446" s="82">
        <f ca="1">SUMPRODUCT(R1416:R1445,'control variables'!AF$7:AF$36)</f>
        <v>1.9679760385202387E-79</v>
      </c>
      <c r="X1446" s="82">
        <f ca="1">SUMPRODUCT(S1416:S1445,'control variables'!AG$7:AG$36)</f>
        <v>8.845954876966444E-80</v>
      </c>
      <c r="Y1446" s="82">
        <f t="shared" ca="1" si="1074"/>
        <v>4.0788366429928336E-79</v>
      </c>
      <c r="Z1446" s="10">
        <f ca="1">IF($A1446&gt;='key variables'!$B$26,SUMPRODUCT(P1416:P1445,'control variables'!V$7:V$36)*$E1446,SUMPRODUCT(P1416:P1445,'control variables'!Z$7:Z$36)*$E1446)</f>
        <v>1.3889689675368691E-79</v>
      </c>
      <c r="AA1446" s="10">
        <f ca="1">IF($A1446&gt;='key variables'!$B$26,SUMPRODUCT(Q1416:Q1445,'control variables'!W$7:W$36)*$E1446,SUMPRODUCT(Q1416:Q1445,'control variables'!AA$7:AA$36)*$E1446)</f>
        <v>1.6032420581324643E-79</v>
      </c>
      <c r="AB1446" s="10">
        <f ca="1">IF($A1446&gt;='key variables'!$B$26,SUMPRODUCT(R1416:R1445,'control variables'!X$7:X$36)*$E1446,SUMPRODUCT(R1416:R1445,'control variables'!AB$7:AB$36)*$E1446)</f>
        <v>4.8020607617016753E-79</v>
      </c>
      <c r="AC1446" s="10">
        <f ca="1">IF($A1446&gt;='key variables'!$B$26,SUMPRODUCT(S1416:S1445,'control variables'!Y$7:Y$36)*$E1446,SUMPRODUCT(S1416:S1445,'control variables'!AC$7:AC$36)*$E1446)</f>
        <v>2.1585025418502972E-79</v>
      </c>
      <c r="AD1446" s="10">
        <f t="shared" ca="1" si="1075"/>
        <v>9.9527743292213064E-79</v>
      </c>
      <c r="AE1446" s="82">
        <f ca="1">SUMPRODUCT(P1416:P1445,'control variables'!AL$7:AL$36)</f>
        <v>1.8911515538068433E-79</v>
      </c>
      <c r="AF1446" s="82">
        <f ca="1">SUMPRODUCT(Q1416:Q1445,'control variables'!AM$7:AM$36)</f>
        <v>2.1771875849930945E-79</v>
      </c>
      <c r="AG1446" s="82">
        <f ca="1">SUMPRODUCT(R1416:R1445,'control variables'!AN$7:AN$36)</f>
        <v>6.2077339946320839E-79</v>
      </c>
      <c r="AH1446" s="82">
        <f ca="1">SUMPRODUCT(S1416:S1445,'control variables'!AO$7:AO$36)</f>
        <v>2.6878872437176843E-79</v>
      </c>
      <c r="AI1446" s="82">
        <f t="shared" ca="1" si="1087"/>
        <v>1.2963960377149707E-78</v>
      </c>
      <c r="AJ1446" s="10">
        <f ca="1">SUMPRODUCT(P1416:P1445,'control variables'!AP$7:AP$36)</f>
        <v>1.8070026651977712E-82</v>
      </c>
      <c r="AK1446" s="10">
        <f ca="1">SUMPRODUCT(Q1416:Q1445,'control variables'!AQ$7:AQ$36)</f>
        <v>5.214412164189735E-82</v>
      </c>
      <c r="AL1446" s="10">
        <f ca="1">SUMPRODUCT(R1416:R1445,'control variables'!AR$7:AR$36)</f>
        <v>1.8741966446286857E-80</v>
      </c>
      <c r="AM1446" s="10">
        <f ca="1">SUMPRODUCT(S1416:S1445,'control variables'!AS$7:AS$36)</f>
        <v>1.4040701905948511E-80</v>
      </c>
      <c r="AN1446" s="10">
        <f t="shared" ca="1" si="1108"/>
        <v>3.3484809835174119E-80</v>
      </c>
      <c r="AO1446" s="82">
        <f ca="1">SUMPRODUCT(P1416:P1445,'control variables'!AX$7:AX$36)</f>
        <v>2.4572478635149874E-82</v>
      </c>
      <c r="AP1446" s="82">
        <f ca="1">SUMPRODUCT(Q1416:Q1445,'control variables'!AY$7:AY$36)</f>
        <v>5.6726438302356059E-82</v>
      </c>
      <c r="AQ1446" s="82">
        <f ca="1">SUMPRODUCT(R1416:R1445,'control variables'!AZ$7:AZ$36)</f>
        <v>5.0972428425463911E-81</v>
      </c>
      <c r="AR1446" s="82">
        <f ca="1">SUMPRODUCT(S1416:S1445,'control variables'!BA$7:BA$36)</f>
        <v>3.81864237669696E-81</v>
      </c>
      <c r="AS1446" s="82">
        <f t="shared" ca="1" si="1109"/>
        <v>9.728874388618411E-81</v>
      </c>
      <c r="AT1446" s="10">
        <f ca="1">SUMPRODUCT(P1416:P1445,'control variables'!AT$7:AT$36)</f>
        <v>-2.1686171285095478E-82</v>
      </c>
      <c r="AU1446" s="10">
        <f ca="1">SUMPRODUCT(Q1416:Q1445,'control variables'!AU$7:AU$36)</f>
        <v>2.3524725038220328E-82</v>
      </c>
      <c r="AV1446" s="10">
        <f ca="1">SUMPRODUCT(R1416:R1445,'control variables'!AV$7:AV$36)</f>
        <v>1.0129935120044494E-79</v>
      </c>
      <c r="AW1446" s="10">
        <f ca="1">SUMPRODUCT(S1416:S1445,'control variables'!AW$7:AW$36)</f>
        <v>7.5889261542948846E-80</v>
      </c>
      <c r="AX1446" s="10">
        <f t="shared" ca="1" si="1088"/>
        <v>1.7720699828092504E-79</v>
      </c>
      <c r="AY1446" s="82">
        <f ca="1">SUMPRODUCT(P1416:P1445,'control variables'!BB$7:BB$36)</f>
        <v>7.8600755210650037E-82</v>
      </c>
      <c r="AZ1446" s="82">
        <f ca="1">SUMPRODUCT(Q1416:Q1445,'control variables'!BC$7:BC$36)</f>
        <v>2.0043178562064928E-81</v>
      </c>
      <c r="BA1446" s="82">
        <f ca="1">SUMPRODUCT(R1416:R1445,'control variables'!BD$7:BD$36)</f>
        <v>1.4030841080821744E-80</v>
      </c>
      <c r="BB1446" s="82">
        <f ca="1">SUMPRODUCT(S1416:S1445,'control variables'!BE$7:BE$36)</f>
        <v>1.9938826769224465E-81</v>
      </c>
      <c r="BC1446" s="82">
        <f t="shared" ca="1" si="1110"/>
        <v>1.8815049166057182E-80</v>
      </c>
      <c r="BD1446" s="10">
        <f ca="1">SUMPRODUCT(P1416:P1445,'control variables'!BF$7:BF$36)</f>
        <v>1.6442593363858181E-82</v>
      </c>
      <c r="BE1446" s="10">
        <f ca="1">SUMPRODUCT(Q1416:Q1445,'control variables'!BG$7:BG$36)</f>
        <v>1.8979154928461313E-82</v>
      </c>
      <c r="BF1446" s="10">
        <f ca="1">SUMPRODUCT(R1416:R1445,'control variables'!BH$7:BH$36)</f>
        <v>5.6846721747297675E-81</v>
      </c>
      <c r="BG1446" s="10">
        <f ca="1">SUMPRODUCT(S1416:S1445,'control variables'!BI$7:BI$36)</f>
        <v>1.2776160015092856E-80</v>
      </c>
      <c r="BH1446" s="10">
        <f t="shared" ca="1" si="1111"/>
        <v>1.8815049672745819E-80</v>
      </c>
      <c r="BI1446" s="82">
        <f t="shared" ca="1" si="1089"/>
        <v>1.8968430121993986E-79</v>
      </c>
      <c r="BJ1446" s="82">
        <f t="shared" ca="1" si="1090"/>
        <v>2.1995832360589814E-79</v>
      </c>
      <c r="BK1446" s="82">
        <f t="shared" ca="1" si="1091"/>
        <v>7.3610359174447511E-79</v>
      </c>
      <c r="BL1446" s="82">
        <f t="shared" ca="1" si="1092"/>
        <v>3.4667186859163966E-79</v>
      </c>
      <c r="BM1446" s="82">
        <f t="shared" ca="1" si="1082"/>
        <v>1.492418085161953E-78</v>
      </c>
      <c r="BN1446" s="10">
        <f ca="1">BN1445+BI1446-INDIRECT(ADDRESS(MAX($D1446-'key variables'!$B$9*30,34),scenario!BI$4),TRUE)</f>
        <v>9439390.0751690175</v>
      </c>
      <c r="BO1446" s="10">
        <f ca="1">BO1445+BJ1446-INDIRECT(ADDRESS(MAX($D1446-'key variables'!$B$9*30,34),scenario!BJ$4),TRUE)</f>
        <v>10895583.360992203</v>
      </c>
      <c r="BP1446" s="10">
        <f ca="1">BP1445+BK1446-INDIRECT(ADDRESS(MAX($D1446-'key variables'!$B$9*30,34),scenario!BK$4),TRUE)</f>
        <v>32531162.537994072</v>
      </c>
      <c r="BQ1446" s="10">
        <f ca="1">BQ1445+BL1446-INDIRECT(ADDRESS(MAX($D1446-'key variables'!$B$9*30,34),scenario!BL$4),TRUE)</f>
        <v>14415841.516535141</v>
      </c>
      <c r="BR1446" s="10">
        <f t="shared" ca="1" si="1112"/>
        <v>67281977.490690395</v>
      </c>
      <c r="BS1446" s="82">
        <f t="shared" ca="1" si="1093"/>
        <v>-2.3433848477536824E-9</v>
      </c>
      <c r="BT1446" s="82">
        <f t="shared" ca="1" si="1094"/>
        <v>-3.4288309057018498E-10</v>
      </c>
      <c r="BU1446" s="82">
        <f t="shared" ca="1" si="1095"/>
        <v>-4.2578247660364599E-9</v>
      </c>
      <c r="BV1446" s="82">
        <f t="shared" ca="1" si="1096"/>
        <v>-2.9943922343414556E-9</v>
      </c>
      <c r="BW1446" s="82">
        <f t="shared" ca="1" si="1113"/>
        <v>-9.9384849387017825E-9</v>
      </c>
      <c r="BX1446" s="10">
        <f t="shared" ca="1" si="1097"/>
        <v>-1.8625994260191893E-12</v>
      </c>
      <c r="BY1446" s="10">
        <f t="shared" ca="1" si="1098"/>
        <v>2.8902850229962428E-12</v>
      </c>
      <c r="BZ1446" s="10">
        <f t="shared" ca="1" si="1099"/>
        <v>-3.5034723983035463E-11</v>
      </c>
      <c r="CA1446" s="10">
        <f t="shared" ca="1" si="1100"/>
        <v>-2.0257049910634696E-11</v>
      </c>
      <c r="CB1446" s="10">
        <v>0</v>
      </c>
      <c r="CC1446" s="82">
        <f t="shared" ca="1" si="1101"/>
        <v>3.9725652202851362E-13</v>
      </c>
      <c r="CD1446" s="82">
        <f t="shared" ca="1" si="1102"/>
        <v>3.4270724516460853E-13</v>
      </c>
      <c r="CE1446" s="82">
        <f t="shared" ca="1" si="1103"/>
        <v>1.8915613015532971E-10</v>
      </c>
      <c r="CF1446" s="82">
        <f t="shared" ca="1" si="1104"/>
        <v>3.7028113764059381E-11</v>
      </c>
      <c r="CG1446" s="82">
        <f t="shared" ca="1" si="1114"/>
        <v>2.269242076865822E-10</v>
      </c>
      <c r="CH1446" s="13" t="str">
        <f t="shared" ca="1" si="1067"/>
        <v/>
      </c>
      <c r="CI1446" s="81">
        <f t="shared" ca="1" si="1076"/>
        <v>0.1131775965863165</v>
      </c>
      <c r="CJ1446" s="81">
        <f t="shared" ca="1" si="1077"/>
        <v>0.13063724757458739</v>
      </c>
      <c r="CK1446" s="81">
        <f t="shared" ca="1" si="1078"/>
        <v>0.39004625943939081</v>
      </c>
      <c r="CL1446" s="81">
        <f t="shared" ca="1" si="1079"/>
        <v>0.17284488538116416</v>
      </c>
      <c r="CM1446" s="89">
        <f t="shared" ca="1" si="1068"/>
        <v>0.80670598898145884</v>
      </c>
    </row>
    <row r="1447" spans="1:91" x14ac:dyDescent="0.3">
      <c r="A1447">
        <v>1382</v>
      </c>
      <c r="B1447" s="3">
        <f t="shared" si="1081"/>
        <v>4.0277777777777777</v>
      </c>
      <c r="C1447" s="3">
        <f t="shared" si="1069"/>
        <v>46.06666666666667</v>
      </c>
      <c r="D1447" s="4">
        <f t="shared" ca="1" si="1105"/>
        <v>1447</v>
      </c>
      <c r="E1447" s="58">
        <f>(0.5*(COS(B1447*2*PI())+1)*('key variables'!$B$4-'key variables'!$B$6)+'key variables'!$B$6)/'key variables'!$B$4</f>
        <v>1</v>
      </c>
      <c r="F1447" s="10">
        <f t="shared" ca="1" si="1070"/>
        <v>11689222.907461114</v>
      </c>
      <c r="G1447" s="10">
        <f t="shared" ca="1" si="1071"/>
        <v>13492492.798713122</v>
      </c>
      <c r="H1447" s="10">
        <f t="shared" ca="1" si="1072"/>
        <v>40309474.521088287</v>
      </c>
      <c r="I1447" s="10">
        <f t="shared" ca="1" si="1073"/>
        <v>17912154.249750931</v>
      </c>
      <c r="J1447" s="10">
        <f t="shared" ca="1" si="1106"/>
        <v>83403344.477013454</v>
      </c>
      <c r="K1447" s="82">
        <f t="shared" ca="1" si="1083"/>
        <v>2249832.832292099</v>
      </c>
      <c r="L1447" s="82">
        <f t="shared" ca="1" si="1084"/>
        <v>2596909.4377209195</v>
      </c>
      <c r="M1447" s="82">
        <f t="shared" ca="1" si="1085"/>
        <v>7778311.98309422</v>
      </c>
      <c r="N1447" s="82">
        <f t="shared" ca="1" si="1086"/>
        <v>3496312.733215793</v>
      </c>
      <c r="O1447" s="82">
        <f t="shared" ca="1" si="1107"/>
        <v>16121366.986323033</v>
      </c>
      <c r="P1447" s="10">
        <f ca="1">IF(IF($A1447&gt;='key variables'!$B$26,K1447*SUMPRODUCT(Z1447:AC1447,'control variables'!$O$3:$R$3)/J1447+F$65*'key variables'!$B$25/scenario!J$65,K1447*SUMPRODUCT(Z1447:AC1447,'control variables'!$O$7:$R$7)/J1447+F$65*'key variables'!$B$25/scenario!J$65)&lt;'key variables'!$B$28,0,IF($A1447&gt;='key variables'!$B$26,K1447*SUMPRODUCT(Z1447:AC1447,'control variables'!$O$3:$R$3)/J1447+F$65*'key variables'!$B$25/scenario!J$65,K1447*SUMPRODUCT(Z1447:AC1447,'control variables'!$O$7:$R$7)/J1447+F$65*'key variables'!$B$25/scenario!J$65))</f>
        <v>2.3101287739069723E-80</v>
      </c>
      <c r="Q1447" s="10">
        <f ca="1">IF(IF($A1447&gt;='key variables'!$B$26,L1447*SUMPRODUCT(Z1447:AC1447,'control variables'!$O$4:$R$4)/J1447+G$65*'key variables'!$B$25/scenario!J$65,L1447*SUMPRODUCT(Z1447:AC1447,'control variables'!$O$7:$R$7)/J1447+G$65*'key variables'!$B$25/scenario!J$65)&lt;'key variables'!$B$28,0,IF($A1447&gt;='key variables'!$B$26,L1447*SUMPRODUCT(Z1447:AC1447,'control variables'!$O$4:$R$4)/J1447+G$65*'key variables'!$B$25/scenario!J$65,L1447*SUMPRODUCT(Z1447:AC1447,'control variables'!$O$7:$R$7)/J1447+G$65*'key variables'!$B$25/scenario!J$65))</f>
        <v>2.6665070974174445E-80</v>
      </c>
      <c r="R1447" s="10">
        <f ca="1">IF(IF($A1447&gt;='key variables'!$B$26,M1447*SUMPRODUCT(Z1447:AC1447,'control variables'!$O$5:$R$5)/J1447+H$65*'key variables'!$B$25/scenario!J$65,M1447*SUMPRODUCT(Z1447:AC1447,'control variables'!$O$7:$R$7)/J1447+H$65*'key variables'!$B$25/scenario!J$65)&lt;'key variables'!$B$28,0,IF($A1447&gt;='key variables'!$B$26,M1447*SUMPRODUCT(Z1447:AC1447,'control variables'!$O$5:$R$5)/J1447+H$65*'key variables'!$B$25/scenario!J$65,M1447*SUMPRODUCT(Z1447:AC1447,'control variables'!$O$7:$R$7)/J1447+H$65*'key variables'!$B$25/scenario!J$65))</f>
        <v>7.9867722022106368E-80</v>
      </c>
      <c r="S1447" s="10">
        <f ca="1">IF(IF($A1447&gt;='key variables'!$B$26,N1447*SUMPRODUCT(Z1447:AC1447,'control variables'!$O$6:$R$6)/J1447+I$65*'key variables'!$B$25/scenario!J$65,N1447*SUMPRODUCT(Z1447:AC1447,'control variables'!$O$7:$R$7)/J1447+I$65*'key variables'!$B$25/scenario!J$65)&lt;'key variables'!$B$28,0,IF($A1447&gt;='key variables'!$B$26,N1447*SUMPRODUCT(Z1447:AC1447,'control variables'!$O$6:$R$6)/J1447+I$65*'key variables'!$B$25/scenario!J$65,N1447*SUMPRODUCT(Z1447:AC1447,'control variables'!$O$7:$R$7)/J1447+I$65*'key variables'!$B$25/scenario!J$65))</f>
        <v>3.5900145698160462E-80</v>
      </c>
      <c r="T1447" s="10">
        <f t="shared" ca="1" si="1080"/>
        <v>1.6553422643351101E-79</v>
      </c>
      <c r="U1447" s="82">
        <f ca="1">SUMPRODUCT(P1417:P1446,'control variables'!AD$7:AD$36)</f>
        <v>4.8979003692412538E-80</v>
      </c>
      <c r="V1447" s="82">
        <f ca="1">SUMPRODUCT(Q1417:Q1446,'control variables'!AE$7:AE$36)</f>
        <v>5.6534883442611304E-80</v>
      </c>
      <c r="W1447" s="82">
        <f ca="1">SUMPRODUCT(R1417:R1446,'control variables'!AF$7:AF$36)</f>
        <v>1.6933434603342392E-79</v>
      </c>
      <c r="X1447" s="82">
        <f ca="1">SUMPRODUCT(S1417:S1446,'control variables'!AG$7:AG$36)</f>
        <v>7.6114950325239179E-80</v>
      </c>
      <c r="Y1447" s="82">
        <f t="shared" ca="1" si="1074"/>
        <v>3.5096318349368694E-79</v>
      </c>
      <c r="Z1447" s="10">
        <f ca="1">IF($A1447&gt;='key variables'!$B$26,SUMPRODUCT(P1417:P1446,'control variables'!V$7:V$36)*$E1447,SUMPRODUCT(P1417:P1446,'control variables'!Z$7:Z$36)*$E1447)</f>
        <v>1.1951372739041452E-79</v>
      </c>
      <c r="AA1447" s="10">
        <f ca="1">IF($A1447&gt;='key variables'!$B$26,SUMPRODUCT(Q1417:Q1446,'control variables'!W$7:W$36)*$E1447,SUMPRODUCT(Q1417:Q1446,'control variables'!AA$7:AA$36)*$E1447)</f>
        <v>1.3795083889907309E-79</v>
      </c>
      <c r="AB1447" s="10">
        <f ca="1">IF($A1447&gt;='key variables'!$B$26,SUMPRODUCT(R1417:R1446,'control variables'!X$7:X$36)*$E1447,SUMPRODUCT(R1417:R1446,'control variables'!AB$7:AB$36)*$E1447)</f>
        <v>4.1319294685465057E-79</v>
      </c>
      <c r="AC1447" s="10">
        <f ca="1">IF($A1447&gt;='key variables'!$B$26,SUMPRODUCT(S1417:S1446,'control variables'!Y$7:Y$36)*$E1447,SUMPRODUCT(S1417:S1446,'control variables'!AC$7:AC$36)*$E1447)</f>
        <v>1.8572818427735367E-79</v>
      </c>
      <c r="AD1447" s="10">
        <f t="shared" ca="1" si="1075"/>
        <v>8.5638569742149184E-79</v>
      </c>
      <c r="AE1447" s="82">
        <f ca="1">SUMPRODUCT(P1417:P1446,'control variables'!AL$7:AL$36)</f>
        <v>1.6272398918777893E-79</v>
      </c>
      <c r="AF1447" s="82">
        <f ca="1">SUMPRODUCT(Q1417:Q1446,'control variables'!AM$7:AM$36)</f>
        <v>1.8733593736949547E-79</v>
      </c>
      <c r="AG1447" s="82">
        <f ca="1">SUMPRODUCT(R1417:R1446,'control variables'!AN$7:AN$36)</f>
        <v>5.3414399146896307E-79</v>
      </c>
      <c r="AH1447" s="82">
        <f ca="1">SUMPRODUCT(S1417:S1446,'control variables'!AO$7:AO$36)</f>
        <v>2.3127905000751647E-79</v>
      </c>
      <c r="AI1447" s="82">
        <f t="shared" ca="1" si="1087"/>
        <v>1.115482968033754E-78</v>
      </c>
      <c r="AJ1447" s="10">
        <f ca="1">SUMPRODUCT(P1417:P1446,'control variables'!AP$7:AP$36)</f>
        <v>1.554834045753916E-82</v>
      </c>
      <c r="AK1447" s="10">
        <f ca="1">SUMPRODUCT(Q1417:Q1446,'control variables'!AQ$7:AQ$36)</f>
        <v>4.4867369139094283E-82</v>
      </c>
      <c r="AL1447" s="10">
        <f ca="1">SUMPRODUCT(R1417:R1446,'control variables'!AR$7:AR$36)</f>
        <v>1.6126510533881799E-80</v>
      </c>
      <c r="AM1447" s="10">
        <f ca="1">SUMPRODUCT(S1417:S1446,'control variables'!AS$7:AS$36)</f>
        <v>1.2081311096052707E-80</v>
      </c>
      <c r="AN1447" s="10">
        <f t="shared" ca="1" si="1108"/>
        <v>2.8811978725900841E-80</v>
      </c>
      <c r="AO1447" s="82">
        <f ca="1">SUMPRODUCT(P1417:P1446,'control variables'!AX$7:AX$36)</f>
        <v>2.1143370237536528E-82</v>
      </c>
      <c r="AP1447" s="82">
        <f ca="1">SUMPRODUCT(Q1417:Q1446,'control variables'!AY$7:AY$36)</f>
        <v>4.8810219965673873E-82</v>
      </c>
      <c r="AQ1447" s="82">
        <f ca="1">SUMPRODUCT(R1417:R1446,'control variables'!AZ$7:AZ$36)</f>
        <v>4.3859186617188448E-81</v>
      </c>
      <c r="AR1447" s="82">
        <f ca="1">SUMPRODUCT(S1417:S1446,'control variables'!BA$7:BA$36)</f>
        <v>3.2857478797338995E-81</v>
      </c>
      <c r="AS1447" s="82">
        <f t="shared" ca="1" si="1109"/>
        <v>8.3712024434848479E-81</v>
      </c>
      <c r="AT1447" s="10">
        <f ca="1">SUMPRODUCT(P1417:P1446,'control variables'!AT$7:AT$36)</f>
        <v>-1.8659849310419811E-82</v>
      </c>
      <c r="AU1447" s="10">
        <f ca="1">SUMPRODUCT(Q1417:Q1446,'control variables'!AU$7:AU$36)</f>
        <v>2.0241831465379327E-82</v>
      </c>
      <c r="AV1447" s="10">
        <f ca="1">SUMPRODUCT(R1417:R1446,'control variables'!AV$7:AV$36)</f>
        <v>8.7162948396645688E-80</v>
      </c>
      <c r="AW1447" s="10">
        <f ca="1">SUMPRODUCT(S1417:S1446,'control variables'!AW$7:AW$36)</f>
        <v>6.5298856402730295E-80</v>
      </c>
      <c r="AX1447" s="10">
        <f t="shared" ca="1" si="1088"/>
        <v>1.5247762462092558E-79</v>
      </c>
      <c r="AY1447" s="82">
        <f ca="1">SUMPRODUCT(P1417:P1446,'control variables'!BB$7:BB$36)</f>
        <v>6.7631959032065132E-82</v>
      </c>
      <c r="AZ1447" s="82">
        <f ca="1">SUMPRODUCT(Q1417:Q1446,'control variables'!BC$7:BC$36)</f>
        <v>1.7246137492560243E-81</v>
      </c>
      <c r="BA1447" s="82">
        <f ca="1">SUMPRODUCT(R1417:R1446,'control variables'!BD$7:BD$36)</f>
        <v>1.2072826356698629E-80</v>
      </c>
      <c r="BB1447" s="82">
        <f ca="1">SUMPRODUCT(S1417:S1446,'control variables'!BE$7:BE$36)</f>
        <v>1.7156348073115168E-81</v>
      </c>
      <c r="BC1447" s="82">
        <f t="shared" ca="1" si="1110"/>
        <v>1.6189394503586821E-80</v>
      </c>
      <c r="BD1447" s="10">
        <f ca="1">SUMPRODUCT(P1417:P1446,'control variables'!BF$7:BF$36)</f>
        <v>1.4148016743415281E-82</v>
      </c>
      <c r="BE1447" s="10">
        <f ca="1">SUMPRODUCT(Q1417:Q1446,'control variables'!BG$7:BG$36)</f>
        <v>1.6330599179929906E-82</v>
      </c>
      <c r="BF1447" s="10">
        <f ca="1">SUMPRODUCT(R1417:R1446,'control variables'!BH$7:BH$36)</f>
        <v>4.8913717762848033E-81</v>
      </c>
      <c r="BG1447" s="10">
        <f ca="1">SUMPRODUCT(S1417:S1446,'control variables'!BI$7:BI$36)</f>
        <v>1.099323700404841E-80</v>
      </c>
      <c r="BH1447" s="10">
        <f t="shared" ca="1" si="1111"/>
        <v>1.6189394939566666E-80</v>
      </c>
      <c r="BI1447" s="82">
        <f t="shared" ca="1" si="1089"/>
        <v>1.6321371028499538E-79</v>
      </c>
      <c r="BJ1447" s="82">
        <f t="shared" ca="1" si="1090"/>
        <v>1.8926296943340528E-79</v>
      </c>
      <c r="BK1447" s="82">
        <f t="shared" ca="1" si="1091"/>
        <v>6.333797662223074E-79</v>
      </c>
      <c r="BL1447" s="82">
        <f t="shared" ca="1" si="1092"/>
        <v>2.9829354121755829E-79</v>
      </c>
      <c r="BM1447" s="82">
        <f t="shared" ca="1" si="1082"/>
        <v>1.2841499871582664E-78</v>
      </c>
      <c r="BN1447" s="10">
        <f ca="1">BN1446+BI1447-INDIRECT(ADDRESS(MAX($D1447-'key variables'!$B$9*30,34),scenario!BI$4),TRUE)</f>
        <v>9439390.0751690175</v>
      </c>
      <c r="BO1447" s="10">
        <f ca="1">BO1446+BJ1447-INDIRECT(ADDRESS(MAX($D1447-'key variables'!$B$9*30,34),scenario!BJ$4),TRUE)</f>
        <v>10895583.360992203</v>
      </c>
      <c r="BP1447" s="10">
        <f ca="1">BP1446+BK1447-INDIRECT(ADDRESS(MAX($D1447-'key variables'!$B$9*30,34),scenario!BK$4),TRUE)</f>
        <v>32531162.537994072</v>
      </c>
      <c r="BQ1447" s="10">
        <f ca="1">BQ1446+BL1447-INDIRECT(ADDRESS(MAX($D1447-'key variables'!$B$9*30,34),scenario!BL$4),TRUE)</f>
        <v>14415841.516535141</v>
      </c>
      <c r="BR1447" s="10">
        <f t="shared" ca="1" si="1112"/>
        <v>67281977.490690395</v>
      </c>
      <c r="BS1447" s="82">
        <f t="shared" ca="1" si="1093"/>
        <v>-2.3433848477536824E-9</v>
      </c>
      <c r="BT1447" s="82">
        <f t="shared" ca="1" si="1094"/>
        <v>-3.4288309057018498E-10</v>
      </c>
      <c r="BU1447" s="82">
        <f t="shared" ca="1" si="1095"/>
        <v>-4.2578247660364599E-9</v>
      </c>
      <c r="BV1447" s="82">
        <f t="shared" ca="1" si="1096"/>
        <v>-2.9943922343414556E-9</v>
      </c>
      <c r="BW1447" s="82">
        <f t="shared" ca="1" si="1113"/>
        <v>-9.9384849387017825E-9</v>
      </c>
      <c r="BX1447" s="10">
        <f t="shared" ca="1" si="1097"/>
        <v>-1.8625994260191893E-12</v>
      </c>
      <c r="BY1447" s="10">
        <f t="shared" ca="1" si="1098"/>
        <v>2.8902850229962428E-12</v>
      </c>
      <c r="BZ1447" s="10">
        <f t="shared" ca="1" si="1099"/>
        <v>-3.5034723983035463E-11</v>
      </c>
      <c r="CA1447" s="10">
        <f t="shared" ca="1" si="1100"/>
        <v>-2.0257049910634696E-11</v>
      </c>
      <c r="CB1447" s="10">
        <v>0</v>
      </c>
      <c r="CC1447" s="82">
        <f t="shared" ca="1" si="1101"/>
        <v>3.9725652202851362E-13</v>
      </c>
      <c r="CD1447" s="82">
        <f t="shared" ca="1" si="1102"/>
        <v>3.4270724516460853E-13</v>
      </c>
      <c r="CE1447" s="82">
        <f t="shared" ca="1" si="1103"/>
        <v>1.8915613015532971E-10</v>
      </c>
      <c r="CF1447" s="82">
        <f t="shared" ca="1" si="1104"/>
        <v>3.7028113764059381E-11</v>
      </c>
      <c r="CG1447" s="82">
        <f t="shared" ca="1" si="1114"/>
        <v>2.269242076865822E-10</v>
      </c>
      <c r="CH1447" s="13" t="str">
        <f t="shared" ca="1" si="1067"/>
        <v/>
      </c>
      <c r="CI1447" s="81">
        <f t="shared" ca="1" si="1076"/>
        <v>0.1131775965863165</v>
      </c>
      <c r="CJ1447" s="81">
        <f t="shared" ca="1" si="1077"/>
        <v>0.13063724757458739</v>
      </c>
      <c r="CK1447" s="81">
        <f t="shared" ca="1" si="1078"/>
        <v>0.39004625943939081</v>
      </c>
      <c r="CL1447" s="81">
        <f t="shared" ca="1" si="1079"/>
        <v>0.17284488538116416</v>
      </c>
      <c r="CM1447" s="89">
        <f t="shared" ca="1" si="1068"/>
        <v>0.80670598898145884</v>
      </c>
    </row>
    <row r="1448" spans="1:91" x14ac:dyDescent="0.3">
      <c r="A1448">
        <v>1383</v>
      </c>
      <c r="B1448" s="3">
        <f t="shared" si="1081"/>
        <v>4.0305555555555559</v>
      </c>
      <c r="C1448" s="3">
        <f t="shared" si="1069"/>
        <v>46.1</v>
      </c>
      <c r="D1448" s="4">
        <f t="shared" ca="1" si="1105"/>
        <v>1448</v>
      </c>
      <c r="E1448" s="58">
        <f>(0.5*(COS(B1448*2*PI())+1)*('key variables'!$B$4-'key variables'!$B$6)+'key variables'!$B$6)/'key variables'!$B$4</f>
        <v>1</v>
      </c>
      <c r="F1448" s="10">
        <f t="shared" ca="1" si="1070"/>
        <v>11689222.907461114</v>
      </c>
      <c r="G1448" s="10">
        <f t="shared" ca="1" si="1071"/>
        <v>13492492.798713122</v>
      </c>
      <c r="H1448" s="10">
        <f t="shared" ca="1" si="1072"/>
        <v>40309474.521088287</v>
      </c>
      <c r="I1448" s="10">
        <f t="shared" ca="1" si="1073"/>
        <v>17912154.249750931</v>
      </c>
      <c r="J1448" s="10">
        <f t="shared" ca="1" si="1106"/>
        <v>83403344.477013454</v>
      </c>
      <c r="K1448" s="82">
        <f t="shared" ca="1" si="1083"/>
        <v>2249832.832292099</v>
      </c>
      <c r="L1448" s="82">
        <f t="shared" ca="1" si="1084"/>
        <v>2596909.4377209195</v>
      </c>
      <c r="M1448" s="82">
        <f t="shared" ca="1" si="1085"/>
        <v>7778311.98309422</v>
      </c>
      <c r="N1448" s="82">
        <f t="shared" ca="1" si="1086"/>
        <v>3496312.733215793</v>
      </c>
      <c r="O1448" s="82">
        <f t="shared" ca="1" si="1107"/>
        <v>16121366.986323033</v>
      </c>
      <c r="P1448" s="10">
        <f ca="1">IF(IF($A1448&gt;='key variables'!$B$26,K1448*SUMPRODUCT(Z1448:AC1448,'control variables'!$O$3:$R$3)/J1448+F$65*'key variables'!$B$25/scenario!J$65,K1448*SUMPRODUCT(Z1448:AC1448,'control variables'!$O$7:$R$7)/J1448+F$65*'key variables'!$B$25/scenario!J$65)&lt;'key variables'!$B$28,0,IF($A1448&gt;='key variables'!$B$26,K1448*SUMPRODUCT(Z1448:AC1448,'control variables'!$O$3:$R$3)/J1448+F$65*'key variables'!$B$25/scenario!J$65,K1448*SUMPRODUCT(Z1448:AC1448,'control variables'!$O$7:$R$7)/J1448+F$65*'key variables'!$B$25/scenario!J$65))</f>
        <v>1.9877485168806834E-80</v>
      </c>
      <c r="Q1448" s="10">
        <f ca="1">IF(IF($A1448&gt;='key variables'!$B$26,L1448*SUMPRODUCT(Z1448:AC1448,'control variables'!$O$4:$R$4)/J1448+G$65*'key variables'!$B$25/scenario!J$65,L1448*SUMPRODUCT(Z1448:AC1448,'control variables'!$O$7:$R$7)/J1448+G$65*'key variables'!$B$25/scenario!J$65)&lt;'key variables'!$B$28,0,IF($A1448&gt;='key variables'!$B$26,L1448*SUMPRODUCT(Z1448:AC1448,'control variables'!$O$4:$R$4)/J1448+G$65*'key variables'!$B$25/scenario!J$65,L1448*SUMPRODUCT(Z1448:AC1448,'control variables'!$O$7:$R$7)/J1448+G$65*'key variables'!$B$25/scenario!J$65))</f>
        <v>2.2943939697262879E-80</v>
      </c>
      <c r="R1448" s="10">
        <f ca="1">IF(IF($A1448&gt;='key variables'!$B$26,M1448*SUMPRODUCT(Z1448:AC1448,'control variables'!$O$5:$R$5)/J1448+H$65*'key variables'!$B$25/scenario!J$65,M1448*SUMPRODUCT(Z1448:AC1448,'control variables'!$O$7:$R$7)/J1448+H$65*'key variables'!$B$25/scenario!J$65)&lt;'key variables'!$B$28,0,IF($A1448&gt;='key variables'!$B$26,M1448*SUMPRODUCT(Z1448:AC1448,'control variables'!$O$5:$R$5)/J1448+H$65*'key variables'!$B$25/scenario!J$65,M1448*SUMPRODUCT(Z1448:AC1448,'control variables'!$O$7:$R$7)/J1448+H$65*'key variables'!$B$25/scenario!J$65))</f>
        <v>6.87221196451249E-80</v>
      </c>
      <c r="S1448" s="10">
        <f ca="1">IF(IF($A1448&gt;='key variables'!$B$26,N1448*SUMPRODUCT(Z1448:AC1448,'control variables'!$O$6:$R$6)/J1448+I$65*'key variables'!$B$25/scenario!J$65,N1448*SUMPRODUCT(Z1448:AC1448,'control variables'!$O$7:$R$7)/J1448+I$65*'key variables'!$B$25/scenario!J$65)&lt;'key variables'!$B$28,0,IF($A1448&gt;='key variables'!$B$26,N1448*SUMPRODUCT(Z1448:AC1448,'control variables'!$O$6:$R$6)/J1448+I$65*'key variables'!$B$25/scenario!J$65,N1448*SUMPRODUCT(Z1448:AC1448,'control variables'!$O$7:$R$7)/J1448+I$65*'key variables'!$B$25/scenario!J$65))</f>
        <v>3.0890252601213883E-80</v>
      </c>
      <c r="T1448" s="10">
        <f t="shared" ca="1" si="1080"/>
        <v>1.4243379711240849E-79</v>
      </c>
      <c r="U1448" s="82">
        <f ca="1">SUMPRODUCT(P1418:P1447,'control variables'!AD$7:AD$36)</f>
        <v>4.2143945847326647E-80</v>
      </c>
      <c r="V1448" s="82">
        <f ca="1">SUMPRODUCT(Q1418:Q1447,'control variables'!AE$7:AE$36)</f>
        <v>4.8645396734752887E-80</v>
      </c>
      <c r="W1448" s="82">
        <f ca="1">SUMPRODUCT(R1418:R1447,'control variables'!AF$7:AF$36)</f>
        <v>1.4570360708318386E-79</v>
      </c>
      <c r="X1448" s="82">
        <f ca="1">SUMPRODUCT(S1418:S1447,'control variables'!AG$7:AG$36)</f>
        <v>6.5493050140906889E-80</v>
      </c>
      <c r="Y1448" s="82">
        <f t="shared" ca="1" si="1074"/>
        <v>3.0198599980617031E-79</v>
      </c>
      <c r="Z1448" s="10">
        <f ca="1">IF($A1448&gt;='key variables'!$B$26,SUMPRODUCT(P1418:P1447,'control variables'!V$7:V$36)*$E1448,SUMPRODUCT(P1418:P1447,'control variables'!Z$7:Z$36)*$E1448)</f>
        <v>1.0283549430251169E-79</v>
      </c>
      <c r="AA1448" s="10">
        <f ca="1">IF($A1448&gt;='key variables'!$B$26,SUMPRODUCT(Q1418:Q1447,'control variables'!W$7:W$36)*$E1448,SUMPRODUCT(Q1418:Q1447,'control variables'!AA$7:AA$36)*$E1448)</f>
        <v>1.1869969264108259E-79</v>
      </c>
      <c r="AB1448" s="10">
        <f ca="1">IF($A1448&gt;='key variables'!$B$26,SUMPRODUCT(R1418:R1447,'control variables'!X$7:X$36)*$E1448,SUMPRODUCT(R1418:R1447,'control variables'!AB$7:AB$36)*$E1448)</f>
        <v>3.5553155156231347E-79</v>
      </c>
      <c r="AC1448" s="10">
        <f ca="1">IF($A1448&gt;='key variables'!$B$26,SUMPRODUCT(S1418:S1447,'control variables'!Y$7:Y$36)*$E1448,SUMPRODUCT(S1418:S1447,'control variables'!AC$7:AC$36)*$E1448)</f>
        <v>1.5980967252136338E-79</v>
      </c>
      <c r="AD1448" s="10">
        <f t="shared" ca="1" si="1075"/>
        <v>7.3687641102727113E-79</v>
      </c>
      <c r="AE1448" s="82">
        <f ca="1">SUMPRODUCT(P1418:P1447,'control variables'!AL$7:AL$36)</f>
        <v>1.4001573064772413E-79</v>
      </c>
      <c r="AF1448" s="82">
        <f ca="1">SUMPRODUCT(Q1418:Q1447,'control variables'!AM$7:AM$36)</f>
        <v>1.6119306242607868E-79</v>
      </c>
      <c r="AG1448" s="82">
        <f ca="1">SUMPRODUCT(R1418:R1447,'control variables'!AN$7:AN$36)</f>
        <v>4.5960378435852321E-79</v>
      </c>
      <c r="AH1448" s="82">
        <f ca="1">SUMPRODUCT(S1418:S1447,'control variables'!AO$7:AO$36)</f>
        <v>1.9900387971035553E-79</v>
      </c>
      <c r="AI1448" s="82">
        <f t="shared" ca="1" si="1087"/>
        <v>9.5981645714268159E-79</v>
      </c>
      <c r="AJ1448" s="10">
        <f ca="1">SUMPRODUCT(P1418:P1447,'control variables'!AP$7:AP$36)</f>
        <v>1.3378557521778199E-82</v>
      </c>
      <c r="AK1448" s="10">
        <f ca="1">SUMPRODUCT(Q1418:Q1447,'control variables'!AQ$7:AQ$36)</f>
        <v>3.8606093075815783E-82</v>
      </c>
      <c r="AL1448" s="10">
        <f ca="1">SUMPRODUCT(R1418:R1447,'control variables'!AR$7:AR$36)</f>
        <v>1.3876043516816998E-80</v>
      </c>
      <c r="AM1448" s="10">
        <f ca="1">SUMPRODUCT(S1418:S1447,'control variables'!AS$7:AS$36)</f>
        <v>1.0395354789048637E-80</v>
      </c>
      <c r="AN1448" s="10">
        <f t="shared" ca="1" si="1108"/>
        <v>2.4791244811841572E-80</v>
      </c>
      <c r="AO1448" s="82">
        <f ca="1">SUMPRODUCT(P1418:P1447,'control variables'!AX$7:AX$36)</f>
        <v>1.8192796568843933E-82</v>
      </c>
      <c r="AP1448" s="82">
        <f ca="1">SUMPRODUCT(Q1418:Q1447,'control variables'!AY$7:AY$36)</f>
        <v>4.1998716020189793E-82</v>
      </c>
      <c r="AQ1448" s="82">
        <f ca="1">SUMPRODUCT(R1418:R1447,'control variables'!AZ$7:AZ$36)</f>
        <v>3.7738603204558931E-81</v>
      </c>
      <c r="AR1448" s="82">
        <f ca="1">SUMPRODUCT(S1418:S1447,'control variables'!BA$7:BA$36)</f>
        <v>2.8272192219566367E-81</v>
      </c>
      <c r="AS1448" s="82">
        <f t="shared" ca="1" si="1109"/>
        <v>7.2029946683028671E-81</v>
      </c>
      <c r="AT1448" s="10">
        <f ca="1">SUMPRODUCT(P1418:P1447,'control variables'!AT$7:AT$36)</f>
        <v>-1.6055852907833467E-82</v>
      </c>
      <c r="AU1448" s="10">
        <f ca="1">SUMPRODUCT(Q1418:Q1447,'control variables'!AU$7:AU$36)</f>
        <v>1.7417068229581206E-82</v>
      </c>
      <c r="AV1448" s="10">
        <f ca="1">SUMPRODUCT(R1418:R1447,'control variables'!AV$7:AV$36)</f>
        <v>7.4999291537051344E-80</v>
      </c>
      <c r="AW1448" s="10">
        <f ca="1">SUMPRODUCT(S1418:S1447,'control variables'!AW$7:AW$36)</f>
        <v>5.6186350490329308E-80</v>
      </c>
      <c r="AX1448" s="10">
        <f t="shared" ca="1" si="1088"/>
        <v>1.3119925418059812E-79</v>
      </c>
      <c r="AY1448" s="82">
        <f ca="1">SUMPRODUCT(P1418:P1447,'control variables'!BB$7:BB$36)</f>
        <v>5.8193866843345157E-82</v>
      </c>
      <c r="AZ1448" s="82">
        <f ca="1">SUMPRODUCT(Q1418:Q1447,'control variables'!BC$7:BC$36)</f>
        <v>1.4839425667504994E-81</v>
      </c>
      <c r="BA1448" s="82">
        <f ca="1">SUMPRODUCT(R1418:R1447,'control variables'!BD$7:BD$36)</f>
        <v>1.0388054101633421E-80</v>
      </c>
      <c r="BB1448" s="82">
        <f ca="1">SUMPRODUCT(S1418:S1447,'control variables'!BE$7:BE$36)</f>
        <v>1.4762166430985602E-81</v>
      </c>
      <c r="BC1448" s="82">
        <f t="shared" ca="1" si="1110"/>
        <v>1.3930151979915932E-80</v>
      </c>
      <c r="BD1448" s="10">
        <f ca="1">SUMPRODUCT(P1418:P1447,'control variables'!BF$7:BF$36)</f>
        <v>1.2173650064954898E-82</v>
      </c>
      <c r="BE1448" s="10">
        <f ca="1">SUMPRODUCT(Q1418:Q1447,'control variables'!BG$7:BG$36)</f>
        <v>1.4051651434469237E-82</v>
      </c>
      <c r="BF1448" s="10">
        <f ca="1">SUMPRODUCT(R1418:R1447,'control variables'!BH$7:BH$36)</f>
        <v>4.2087770619724252E-81</v>
      </c>
      <c r="BG1448" s="10">
        <f ca="1">SUMPRODUCT(S1418:S1447,'control variables'!BI$7:BI$36)</f>
        <v>9.4591222780877857E-81</v>
      </c>
      <c r="BH1448" s="10">
        <f t="shared" ca="1" si="1111"/>
        <v>1.3930152355054452E-80</v>
      </c>
      <c r="BI1448" s="82">
        <f t="shared" ca="1" si="1089"/>
        <v>1.4043711078707926E-79</v>
      </c>
      <c r="BJ1448" s="82">
        <f t="shared" ca="1" si="1090"/>
        <v>1.62851175675125E-79</v>
      </c>
      <c r="BK1448" s="82">
        <f t="shared" ca="1" si="1091"/>
        <v>5.4499112999720795E-79</v>
      </c>
      <c r="BL1448" s="82">
        <f t="shared" ca="1" si="1092"/>
        <v>2.5666644684378337E-79</v>
      </c>
      <c r="BM1448" s="82">
        <f t="shared" ca="1" si="1082"/>
        <v>1.1049458633031956E-78</v>
      </c>
      <c r="BN1448" s="10">
        <f ca="1">BN1447+BI1448-INDIRECT(ADDRESS(MAX($D1448-'key variables'!$B$9*30,34),scenario!BI$4),TRUE)</f>
        <v>9439390.0751690175</v>
      </c>
      <c r="BO1448" s="10">
        <f ca="1">BO1447+BJ1448-INDIRECT(ADDRESS(MAX($D1448-'key variables'!$B$9*30,34),scenario!BJ$4),TRUE)</f>
        <v>10895583.360992203</v>
      </c>
      <c r="BP1448" s="10">
        <f ca="1">BP1447+BK1448-INDIRECT(ADDRESS(MAX($D1448-'key variables'!$B$9*30,34),scenario!BK$4),TRUE)</f>
        <v>32531162.537994072</v>
      </c>
      <c r="BQ1448" s="10">
        <f ca="1">BQ1447+BL1448-INDIRECT(ADDRESS(MAX($D1448-'key variables'!$B$9*30,34),scenario!BL$4),TRUE)</f>
        <v>14415841.516535141</v>
      </c>
      <c r="BR1448" s="10">
        <f t="shared" ca="1" si="1112"/>
        <v>67281977.490690395</v>
      </c>
      <c r="BS1448" s="82">
        <f t="shared" ca="1" si="1093"/>
        <v>-2.3433848477536824E-9</v>
      </c>
      <c r="BT1448" s="82">
        <f t="shared" ca="1" si="1094"/>
        <v>-3.4288309057018498E-10</v>
      </c>
      <c r="BU1448" s="82">
        <f t="shared" ca="1" si="1095"/>
        <v>-4.2578247660364599E-9</v>
      </c>
      <c r="BV1448" s="82">
        <f t="shared" ca="1" si="1096"/>
        <v>-2.9943922343414556E-9</v>
      </c>
      <c r="BW1448" s="82">
        <f t="shared" ca="1" si="1113"/>
        <v>-9.9384849387017825E-9</v>
      </c>
      <c r="BX1448" s="10">
        <f t="shared" ca="1" si="1097"/>
        <v>-1.8625994260191893E-12</v>
      </c>
      <c r="BY1448" s="10">
        <f t="shared" ca="1" si="1098"/>
        <v>2.8902850229962428E-12</v>
      </c>
      <c r="BZ1448" s="10">
        <f t="shared" ca="1" si="1099"/>
        <v>-3.5034723983035463E-11</v>
      </c>
      <c r="CA1448" s="10">
        <f t="shared" ca="1" si="1100"/>
        <v>-2.0257049910634696E-11</v>
      </c>
      <c r="CB1448" s="10">
        <v>0</v>
      </c>
      <c r="CC1448" s="82">
        <f t="shared" ca="1" si="1101"/>
        <v>3.9725652202851362E-13</v>
      </c>
      <c r="CD1448" s="82">
        <f t="shared" ca="1" si="1102"/>
        <v>3.4270724516460853E-13</v>
      </c>
      <c r="CE1448" s="82">
        <f t="shared" ca="1" si="1103"/>
        <v>1.8915613015532971E-10</v>
      </c>
      <c r="CF1448" s="82">
        <f t="shared" ca="1" si="1104"/>
        <v>3.7028113764059381E-11</v>
      </c>
      <c r="CG1448" s="82">
        <f t="shared" ca="1" si="1114"/>
        <v>2.269242076865822E-10</v>
      </c>
      <c r="CH1448" s="13" t="str">
        <f t="shared" ca="1" si="1067"/>
        <v/>
      </c>
      <c r="CI1448" s="81">
        <f t="shared" ca="1" si="1076"/>
        <v>0.1131775965863165</v>
      </c>
      <c r="CJ1448" s="81">
        <f t="shared" ca="1" si="1077"/>
        <v>0.13063724757458739</v>
      </c>
      <c r="CK1448" s="81">
        <f t="shared" ca="1" si="1078"/>
        <v>0.39004625943939081</v>
      </c>
      <c r="CL1448" s="81">
        <f t="shared" ca="1" si="1079"/>
        <v>0.17284488538116416</v>
      </c>
      <c r="CM1448" s="89">
        <f t="shared" ca="1" si="1068"/>
        <v>0.80670598898145884</v>
      </c>
    </row>
    <row r="1449" spans="1:91" x14ac:dyDescent="0.3">
      <c r="A1449">
        <v>1384</v>
      </c>
      <c r="B1449" s="3">
        <f t="shared" si="1081"/>
        <v>4.0333333333333332</v>
      </c>
      <c r="C1449" s="3">
        <f t="shared" si="1069"/>
        <v>46.133333333333333</v>
      </c>
      <c r="D1449" s="4">
        <f t="shared" ca="1" si="1105"/>
        <v>1449</v>
      </c>
      <c r="E1449" s="58">
        <f>(0.5*(COS(B1449*2*PI())+1)*('key variables'!$B$4-'key variables'!$B$6)+'key variables'!$B$6)/'key variables'!$B$4</f>
        <v>1</v>
      </c>
      <c r="F1449" s="10">
        <f t="shared" ca="1" si="1070"/>
        <v>11689222.907461114</v>
      </c>
      <c r="G1449" s="10">
        <f t="shared" ca="1" si="1071"/>
        <v>13492492.798713122</v>
      </c>
      <c r="H1449" s="10">
        <f t="shared" ca="1" si="1072"/>
        <v>40309474.521088287</v>
      </c>
      <c r="I1449" s="10">
        <f t="shared" ca="1" si="1073"/>
        <v>17912154.249750931</v>
      </c>
      <c r="J1449" s="10">
        <f t="shared" ca="1" si="1106"/>
        <v>83403344.477013454</v>
      </c>
      <c r="K1449" s="82">
        <f t="shared" ca="1" si="1083"/>
        <v>2249832.832292099</v>
      </c>
      <c r="L1449" s="82">
        <f t="shared" ca="1" si="1084"/>
        <v>2596909.4377209195</v>
      </c>
      <c r="M1449" s="82">
        <f t="shared" ca="1" si="1085"/>
        <v>7778311.98309422</v>
      </c>
      <c r="N1449" s="82">
        <f t="shared" ca="1" si="1086"/>
        <v>3496312.733215793</v>
      </c>
      <c r="O1449" s="82">
        <f t="shared" ca="1" si="1107"/>
        <v>16121366.986323033</v>
      </c>
      <c r="P1449" s="10">
        <f ca="1">IF(IF($A1449&gt;='key variables'!$B$26,K1449*SUMPRODUCT(Z1449:AC1449,'control variables'!$O$3:$R$3)/J1449+F$65*'key variables'!$B$25/scenario!J$65,K1449*SUMPRODUCT(Z1449:AC1449,'control variables'!$O$7:$R$7)/J1449+F$65*'key variables'!$B$25/scenario!J$65)&lt;'key variables'!$B$28,0,IF($A1449&gt;='key variables'!$B$26,K1449*SUMPRODUCT(Z1449:AC1449,'control variables'!$O$3:$R$3)/J1449+F$65*'key variables'!$B$25/scenario!J$65,K1449*SUMPRODUCT(Z1449:AC1449,'control variables'!$O$7:$R$7)/J1449+F$65*'key variables'!$B$25/scenario!J$65))</f>
        <v>1.7103566740476715E-80</v>
      </c>
      <c r="Q1449" s="10">
        <f ca="1">IF(IF($A1449&gt;='key variables'!$B$26,L1449*SUMPRODUCT(Z1449:AC1449,'control variables'!$O$4:$R$4)/J1449+G$65*'key variables'!$B$25/scenario!J$65,L1449*SUMPRODUCT(Z1449:AC1449,'control variables'!$O$7:$R$7)/J1449+G$65*'key variables'!$B$25/scenario!J$65)&lt;'key variables'!$B$28,0,IF($A1449&gt;='key variables'!$B$26,L1449*SUMPRODUCT(Z1449:AC1449,'control variables'!$O$4:$R$4)/J1449+G$65*'key variables'!$B$25/scenario!J$65,L1449*SUMPRODUCT(Z1449:AC1449,'control variables'!$O$7:$R$7)/J1449+G$65*'key variables'!$B$25/scenario!J$65))</f>
        <v>1.9742095167925332E-80</v>
      </c>
      <c r="R1449" s="10">
        <f ca="1">IF(IF($A1449&gt;='key variables'!$B$26,M1449*SUMPRODUCT(Z1449:AC1449,'control variables'!$O$5:$R$5)/J1449+H$65*'key variables'!$B$25/scenario!J$65,M1449*SUMPRODUCT(Z1449:AC1449,'control variables'!$O$7:$R$7)/J1449+H$65*'key variables'!$B$25/scenario!J$65)&lt;'key variables'!$B$28,0,IF($A1449&gt;='key variables'!$B$26,M1449*SUMPRODUCT(Z1449:AC1449,'control variables'!$O$5:$R$5)/J1449+H$65*'key variables'!$B$25/scenario!J$65,M1449*SUMPRODUCT(Z1449:AC1449,'control variables'!$O$7:$R$7)/J1449+H$65*'key variables'!$B$25/scenario!J$65))</f>
        <v>5.9131894699734483E-80</v>
      </c>
      <c r="S1449" s="10">
        <f ca="1">IF(IF($A1449&gt;='key variables'!$B$26,N1449*SUMPRODUCT(Z1449:AC1449,'control variables'!$O$6:$R$6)/J1449+I$65*'key variables'!$B$25/scenario!J$65,N1449*SUMPRODUCT(Z1449:AC1449,'control variables'!$O$7:$R$7)/J1449+I$65*'key variables'!$B$25/scenario!J$65)&lt;'key variables'!$B$28,0,IF($A1449&gt;='key variables'!$B$26,N1449*SUMPRODUCT(Z1449:AC1449,'control variables'!$O$6:$R$6)/J1449+I$65*'key variables'!$B$25/scenario!J$65,N1449*SUMPRODUCT(Z1449:AC1449,'control variables'!$O$7:$R$7)/J1449+I$65*'key variables'!$B$25/scenario!J$65))</f>
        <v>2.657949396054108E-80</v>
      </c>
      <c r="T1449" s="10">
        <f t="shared" ca="1" si="1080"/>
        <v>1.2255705056867761E-79</v>
      </c>
      <c r="U1449" s="82">
        <f ca="1">SUMPRODUCT(P1419:P1448,'control variables'!AD$7:AD$36)</f>
        <v>3.6262725610679214E-80</v>
      </c>
      <c r="V1449" s="82">
        <f ca="1">SUMPRODUCT(Q1419:Q1448,'control variables'!AE$7:AE$36)</f>
        <v>4.1856893998616247E-80</v>
      </c>
      <c r="W1449" s="82">
        <f ca="1">SUMPRODUCT(R1419:R1448,'control variables'!AF$7:AF$36)</f>
        <v>1.253705560291971E-79</v>
      </c>
      <c r="X1449" s="82">
        <f ca="1">SUMPRODUCT(S1419:S1448,'control variables'!AG$7:AG$36)</f>
        <v>5.635344434215609E-80</v>
      </c>
      <c r="Y1449" s="82">
        <f t="shared" ca="1" si="1074"/>
        <v>2.5984361998064863E-79</v>
      </c>
      <c r="Z1449" s="10">
        <f ca="1">IF($A1449&gt;='key variables'!$B$26,SUMPRODUCT(P1419:P1448,'control variables'!V$7:V$36)*$E1449,SUMPRODUCT(P1419:P1448,'control variables'!Z$7:Z$36)*$E1449)</f>
        <v>8.8484721540783288E-80</v>
      </c>
      <c r="AA1449" s="10">
        <f ca="1">IF($A1449&gt;='key variables'!$B$26,SUMPRODUCT(Q1419:Q1448,'control variables'!W$7:W$36)*$E1449,SUMPRODUCT(Q1419:Q1448,'control variables'!AA$7:AA$36)*$E1449)</f>
        <v>1.021350587320143E-79</v>
      </c>
      <c r="AB1449" s="10">
        <f ca="1">IF($A1449&gt;='key variables'!$B$26,SUMPRODUCT(R1419:R1448,'control variables'!X$7:X$36)*$E1449,SUMPRODUCT(R1419:R1448,'control variables'!AB$7:AB$36)*$E1449)</f>
        <v>3.0591684857769546E-79</v>
      </c>
      <c r="AC1449" s="10">
        <f ca="1">IF($A1449&gt;='key variables'!$B$26,SUMPRODUCT(S1419:S1448,'control variables'!Y$7:Y$36)*$E1449,SUMPRODUCT(S1419:S1448,'control variables'!AC$7:AC$36)*$E1449)</f>
        <v>1.3750810912600655E-79</v>
      </c>
      <c r="AD1449" s="10">
        <f t="shared" ca="1" si="1075"/>
        <v>6.3404473797649954E-79</v>
      </c>
      <c r="AE1449" s="82">
        <f ca="1">SUMPRODUCT(P1419:P1448,'control variables'!AL$7:AL$36)</f>
        <v>1.2047642714924536E-79</v>
      </c>
      <c r="AF1449" s="82">
        <f ca="1">SUMPRODUCT(Q1419:Q1448,'control variables'!AM$7:AM$36)</f>
        <v>1.3869844589962065E-79</v>
      </c>
      <c r="AG1449" s="82">
        <f ca="1">SUMPRODUCT(R1419:R1448,'control variables'!AN$7:AN$36)</f>
        <v>3.9546572079890169E-79</v>
      </c>
      <c r="AH1449" s="82">
        <f ca="1">SUMPRODUCT(S1419:S1448,'control variables'!AO$7:AO$36)</f>
        <v>1.7123273438941653E-79</v>
      </c>
      <c r="AI1449" s="82">
        <f t="shared" ca="1" si="1087"/>
        <v>8.2587332823718426E-79</v>
      </c>
      <c r="AJ1449" s="10">
        <f ca="1">SUMPRODUCT(P1419:P1448,'control variables'!AP$7:AP$36)</f>
        <v>1.1511569472788369E-82</v>
      </c>
      <c r="AK1449" s="10">
        <f ca="1">SUMPRODUCT(Q1419:Q1448,'control variables'!AQ$7:AQ$36)</f>
        <v>3.321858292956819E-82</v>
      </c>
      <c r="AL1449" s="10">
        <f ca="1">SUMPRODUCT(R1419:R1448,'control variables'!AR$7:AR$36)</f>
        <v>1.1939630912469437E-80</v>
      </c>
      <c r="AM1449" s="10">
        <f ca="1">SUMPRODUCT(S1419:S1448,'control variables'!AS$7:AS$36)</f>
        <v>8.9446749885866038E-81</v>
      </c>
      <c r="AN1449" s="10">
        <f t="shared" ca="1" si="1108"/>
        <v>2.1331607425079606E-80</v>
      </c>
      <c r="AO1449" s="82">
        <f ca="1">SUMPRODUCT(P1419:P1448,'control variables'!AX$7:AX$36)</f>
        <v>1.5653977737557824E-82</v>
      </c>
      <c r="AP1449" s="82">
        <f ca="1">SUMPRODUCT(Q1419:Q1448,'control variables'!AY$7:AY$36)</f>
        <v>3.6137762718238424E-82</v>
      </c>
      <c r="AQ1449" s="82">
        <f ca="1">SUMPRODUCT(R1419:R1448,'control variables'!AZ$7:AZ$36)</f>
        <v>3.2472151940752107E-81</v>
      </c>
      <c r="AR1449" s="82">
        <f ca="1">SUMPRODUCT(S1419:S1448,'control variables'!BA$7:BA$36)</f>
        <v>2.432678592993088E-81</v>
      </c>
      <c r="AS1449" s="82">
        <f t="shared" ca="1" si="1109"/>
        <v>6.1978111916262606E-81</v>
      </c>
      <c r="AT1449" s="10">
        <f ca="1">SUMPRODUCT(P1419:P1448,'control variables'!AT$7:AT$36)</f>
        <v>-1.3815246217129529E-82</v>
      </c>
      <c r="AU1449" s="10">
        <f ca="1">SUMPRODUCT(Q1419:Q1448,'control variables'!AU$7:AU$36)</f>
        <v>1.498650288797877E-82</v>
      </c>
      <c r="AV1449" s="10">
        <f ca="1">SUMPRODUCT(R1419:R1448,'control variables'!AV$7:AV$36)</f>
        <v>6.4533082399448591E-80</v>
      </c>
      <c r="AW1449" s="10">
        <f ca="1">SUMPRODUCT(S1419:S1448,'control variables'!AW$7:AW$36)</f>
        <v>4.8345501825513294E-80</v>
      </c>
      <c r="AX1449" s="10">
        <f t="shared" ca="1" si="1088"/>
        <v>1.1289029679167038E-79</v>
      </c>
      <c r="AY1449" s="82">
        <f ca="1">SUMPRODUCT(P1419:P1448,'control variables'!BB$7:BB$36)</f>
        <v>5.0072867718875254E-82</v>
      </c>
      <c r="AZ1449" s="82">
        <f ca="1">SUMPRODUCT(Q1419:Q1448,'control variables'!BC$7:BC$36)</f>
        <v>1.276857233896002E-81</v>
      </c>
      <c r="BA1449" s="82">
        <f ca="1">SUMPRODUCT(R1419:R1448,'control variables'!BD$7:BD$36)</f>
        <v>8.9383931177464528E-81</v>
      </c>
      <c r="BB1449" s="82">
        <f ca="1">SUMPRODUCT(S1419:S1448,'control variables'!BE$7:BE$36)</f>
        <v>1.2702094688648332E-81</v>
      </c>
      <c r="BC1449" s="82">
        <f t="shared" ca="1" si="1110"/>
        <v>1.1986188497696041E-80</v>
      </c>
      <c r="BD1449" s="10">
        <f ca="1">SUMPRODUCT(P1419:P1448,'control variables'!BF$7:BF$36)</f>
        <v>1.0474807783426612E-82</v>
      </c>
      <c r="BE1449" s="10">
        <f ca="1">SUMPRODUCT(Q1419:Q1448,'control variables'!BG$7:BG$36)</f>
        <v>1.2090732609400122E-82</v>
      </c>
      <c r="BF1449" s="10">
        <f ca="1">SUMPRODUCT(R1419:R1448,'control variables'!BH$7:BH$36)</f>
        <v>3.621438967953404E-81</v>
      </c>
      <c r="BG1449" s="10">
        <f ca="1">SUMPRODUCT(S1419:S1448,'control variables'!BI$7:BI$36)</f>
        <v>8.1390944486020187E-81</v>
      </c>
      <c r="BH1449" s="10">
        <f t="shared" ca="1" si="1111"/>
        <v>1.1986188820483689E-80</v>
      </c>
      <c r="BI1449" s="82">
        <f t="shared" ca="1" si="1089"/>
        <v>1.2083900336426281E-79</v>
      </c>
      <c r="BJ1449" s="82">
        <f t="shared" ca="1" si="1090"/>
        <v>1.4012516816239646E-79</v>
      </c>
      <c r="BK1449" s="82">
        <f t="shared" ca="1" si="1091"/>
        <v>4.6893719631609672E-79</v>
      </c>
      <c r="BL1449" s="82">
        <f t="shared" ca="1" si="1092"/>
        <v>2.2084844568379466E-79</v>
      </c>
      <c r="BM1449" s="82">
        <f t="shared" ca="1" si="1082"/>
        <v>9.5074981352655065E-79</v>
      </c>
      <c r="BN1449" s="10">
        <f ca="1">BN1448+BI1449-INDIRECT(ADDRESS(MAX($D1449-'key variables'!$B$9*30,34),scenario!BI$4),TRUE)</f>
        <v>9439390.0751690175</v>
      </c>
      <c r="BO1449" s="10">
        <f ca="1">BO1448+BJ1449-INDIRECT(ADDRESS(MAX($D1449-'key variables'!$B$9*30,34),scenario!BJ$4),TRUE)</f>
        <v>10895583.360992203</v>
      </c>
      <c r="BP1449" s="10">
        <f ca="1">BP1448+BK1449-INDIRECT(ADDRESS(MAX($D1449-'key variables'!$B$9*30,34),scenario!BK$4),TRUE)</f>
        <v>32531162.537994072</v>
      </c>
      <c r="BQ1449" s="10">
        <f ca="1">BQ1448+BL1449-INDIRECT(ADDRESS(MAX($D1449-'key variables'!$B$9*30,34),scenario!BL$4),TRUE)</f>
        <v>14415841.516535141</v>
      </c>
      <c r="BR1449" s="10">
        <f t="shared" ca="1" si="1112"/>
        <v>67281977.490690395</v>
      </c>
      <c r="BS1449" s="82">
        <f t="shared" ca="1" si="1093"/>
        <v>-2.3433848477536824E-9</v>
      </c>
      <c r="BT1449" s="82">
        <f t="shared" ca="1" si="1094"/>
        <v>-3.4288309057018498E-10</v>
      </c>
      <c r="BU1449" s="82">
        <f t="shared" ca="1" si="1095"/>
        <v>-4.2578247660364599E-9</v>
      </c>
      <c r="BV1449" s="82">
        <f t="shared" ca="1" si="1096"/>
        <v>-2.9943922343414556E-9</v>
      </c>
      <c r="BW1449" s="82">
        <f t="shared" ca="1" si="1113"/>
        <v>-9.9384849387017825E-9</v>
      </c>
      <c r="BX1449" s="10">
        <f t="shared" ca="1" si="1097"/>
        <v>-1.8625994260191893E-12</v>
      </c>
      <c r="BY1449" s="10">
        <f t="shared" ca="1" si="1098"/>
        <v>2.8902850229962428E-12</v>
      </c>
      <c r="BZ1449" s="10">
        <f t="shared" ca="1" si="1099"/>
        <v>-3.5034723983035463E-11</v>
      </c>
      <c r="CA1449" s="10">
        <f t="shared" ca="1" si="1100"/>
        <v>-2.0257049910634696E-11</v>
      </c>
      <c r="CB1449" s="10">
        <v>0</v>
      </c>
      <c r="CC1449" s="82">
        <f t="shared" ca="1" si="1101"/>
        <v>3.9725652202851362E-13</v>
      </c>
      <c r="CD1449" s="82">
        <f t="shared" ca="1" si="1102"/>
        <v>3.4270724516460853E-13</v>
      </c>
      <c r="CE1449" s="82">
        <f t="shared" ca="1" si="1103"/>
        <v>1.8915613015532971E-10</v>
      </c>
      <c r="CF1449" s="82">
        <f t="shared" ca="1" si="1104"/>
        <v>3.7028113764059381E-11</v>
      </c>
      <c r="CG1449" s="82">
        <f t="shared" ca="1" si="1114"/>
        <v>2.269242076865822E-10</v>
      </c>
      <c r="CH1449" s="13" t="str">
        <f t="shared" ca="1" si="1067"/>
        <v/>
      </c>
      <c r="CI1449" s="81">
        <f t="shared" ca="1" si="1076"/>
        <v>0.1131775965863165</v>
      </c>
      <c r="CJ1449" s="81">
        <f t="shared" ca="1" si="1077"/>
        <v>0.13063724757458739</v>
      </c>
      <c r="CK1449" s="81">
        <f t="shared" ca="1" si="1078"/>
        <v>0.39004625943939081</v>
      </c>
      <c r="CL1449" s="81">
        <f t="shared" ca="1" si="1079"/>
        <v>0.17284488538116416</v>
      </c>
      <c r="CM1449" s="89">
        <f t="shared" ca="1" si="1068"/>
        <v>0.80670598898145884</v>
      </c>
    </row>
    <row r="1450" spans="1:91" x14ac:dyDescent="0.3">
      <c r="A1450">
        <v>1385</v>
      </c>
      <c r="B1450" s="3">
        <f t="shared" si="1081"/>
        <v>4.0361111111111114</v>
      </c>
      <c r="C1450" s="3">
        <f t="shared" si="1069"/>
        <v>46.166666666666664</v>
      </c>
      <c r="D1450" s="4">
        <f t="shared" ca="1" si="1105"/>
        <v>1450</v>
      </c>
      <c r="E1450" s="58">
        <f>(0.5*(COS(B1450*2*PI())+1)*('key variables'!$B$4-'key variables'!$B$6)+'key variables'!$B$6)/'key variables'!$B$4</f>
        <v>1</v>
      </c>
      <c r="F1450" s="10">
        <f t="shared" ca="1" si="1070"/>
        <v>11689222.907461114</v>
      </c>
      <c r="G1450" s="10">
        <f t="shared" ca="1" si="1071"/>
        <v>13492492.798713122</v>
      </c>
      <c r="H1450" s="10">
        <f t="shared" ca="1" si="1072"/>
        <v>40309474.521088287</v>
      </c>
      <c r="I1450" s="10">
        <f t="shared" ca="1" si="1073"/>
        <v>17912154.249750931</v>
      </c>
      <c r="J1450" s="10">
        <f t="shared" ca="1" si="1106"/>
        <v>83403344.477013454</v>
      </c>
      <c r="K1450" s="82">
        <f t="shared" ca="1" si="1083"/>
        <v>2249832.832292099</v>
      </c>
      <c r="L1450" s="82">
        <f t="shared" ca="1" si="1084"/>
        <v>2596909.4377209195</v>
      </c>
      <c r="M1450" s="82">
        <f t="shared" ca="1" si="1085"/>
        <v>7778311.98309422</v>
      </c>
      <c r="N1450" s="82">
        <f t="shared" ca="1" si="1086"/>
        <v>3496312.733215793</v>
      </c>
      <c r="O1450" s="82">
        <f t="shared" ca="1" si="1107"/>
        <v>16121366.986323033</v>
      </c>
      <c r="P1450" s="10">
        <f ca="1">IF(IF($A1450&gt;='key variables'!$B$26,K1450*SUMPRODUCT(Z1450:AC1450,'control variables'!$O$3:$R$3)/J1450+F$65*'key variables'!$B$25/scenario!J$65,K1450*SUMPRODUCT(Z1450:AC1450,'control variables'!$O$7:$R$7)/J1450+F$65*'key variables'!$B$25/scenario!J$65)&lt;'key variables'!$B$28,0,IF($A1450&gt;='key variables'!$B$26,K1450*SUMPRODUCT(Z1450:AC1450,'control variables'!$O$3:$R$3)/J1450+F$65*'key variables'!$B$25/scenario!J$65,K1450*SUMPRODUCT(Z1450:AC1450,'control variables'!$O$7:$R$7)/J1450+F$65*'key variables'!$B$25/scenario!J$65))</f>
        <v>1.471675077413734E-80</v>
      </c>
      <c r="Q1450" s="10">
        <f ca="1">IF(IF($A1450&gt;='key variables'!$B$26,L1450*SUMPRODUCT(Z1450:AC1450,'control variables'!$O$4:$R$4)/J1450+G$65*'key variables'!$B$25/scenario!J$65,L1450*SUMPRODUCT(Z1450:AC1450,'control variables'!$O$7:$R$7)/J1450+G$65*'key variables'!$B$25/scenario!J$65)&lt;'key variables'!$B$28,0,IF($A1450&gt;='key variables'!$B$26,L1450*SUMPRODUCT(Z1450:AC1450,'control variables'!$O$4:$R$4)/J1450+G$65*'key variables'!$B$25/scenario!J$65,L1450*SUMPRODUCT(Z1450:AC1450,'control variables'!$O$7:$R$7)/J1450+G$65*'key variables'!$B$25/scenario!J$65))</f>
        <v>1.6987070518927338E-80</v>
      </c>
      <c r="R1450" s="10">
        <f ca="1">IF(IF($A1450&gt;='key variables'!$B$26,M1450*SUMPRODUCT(Z1450:AC1450,'control variables'!$O$5:$R$5)/J1450+H$65*'key variables'!$B$25/scenario!J$65,M1450*SUMPRODUCT(Z1450:AC1450,'control variables'!$O$7:$R$7)/J1450+H$65*'key variables'!$B$25/scenario!J$65)&lt;'key variables'!$B$28,0,IF($A1450&gt;='key variables'!$B$26,M1450*SUMPRODUCT(Z1450:AC1450,'control variables'!$O$5:$R$5)/J1450+H$65*'key variables'!$B$25/scenario!J$65,M1450*SUMPRODUCT(Z1450:AC1450,'control variables'!$O$7:$R$7)/J1450+H$65*'key variables'!$B$25/scenario!J$65))</f>
        <v>5.0879993062445279E-80</v>
      </c>
      <c r="S1450" s="10">
        <f ca="1">IF(IF($A1450&gt;='key variables'!$B$26,N1450*SUMPRODUCT(Z1450:AC1450,'control variables'!$O$6:$R$6)/J1450+I$65*'key variables'!$B$25/scenario!J$65,N1450*SUMPRODUCT(Z1450:AC1450,'control variables'!$O$7:$R$7)/J1450+I$65*'key variables'!$B$25/scenario!J$65)&lt;'key variables'!$B$28,0,IF($A1450&gt;='key variables'!$B$26,N1450*SUMPRODUCT(Z1450:AC1450,'control variables'!$O$6:$R$6)/J1450+I$65*'key variables'!$B$25/scenario!J$65,N1450*SUMPRODUCT(Z1450:AC1450,'control variables'!$O$7:$R$7)/J1450+I$65*'key variables'!$B$25/scenario!J$65))</f>
        <v>2.2870305022066354E-80</v>
      </c>
      <c r="T1450" s="10">
        <f t="shared" ca="1" si="1080"/>
        <v>1.0545411937757631E-79</v>
      </c>
      <c r="U1450" s="82">
        <f ca="1">SUMPRODUCT(P1420:P1449,'control variables'!AD$7:AD$36)</f>
        <v>3.1202234206525425E-80</v>
      </c>
      <c r="V1450" s="82">
        <f ca="1">SUMPRODUCT(Q1420:Q1449,'control variables'!AE$7:AE$36)</f>
        <v>3.6015732069459021E-80</v>
      </c>
      <c r="W1450" s="82">
        <f ca="1">SUMPRODUCT(R1420:R1449,'control variables'!AF$7:AF$36)</f>
        <v>1.0787499797514685E-79</v>
      </c>
      <c r="X1450" s="82">
        <f ca="1">SUMPRODUCT(S1420:S1449,'control variables'!AG$7:AG$36)</f>
        <v>4.8489277601089143E-80</v>
      </c>
      <c r="Y1450" s="82">
        <f t="shared" ca="1" si="1074"/>
        <v>2.2358224185222045E-79</v>
      </c>
      <c r="Z1450" s="10">
        <f ca="1">IF($A1450&gt;='key variables'!$B$26,SUMPRODUCT(P1420:P1449,'control variables'!V$7:V$36)*$E1450,SUMPRODUCT(P1420:P1449,'control variables'!Z$7:Z$36)*$E1450)</f>
        <v>7.6136610216680063E-80</v>
      </c>
      <c r="AA1450" s="10">
        <f ca="1">IF($A1450&gt;='key variables'!$B$26,SUMPRODUCT(Q1420:Q1449,'control variables'!W$7:W$36)*$E1450,SUMPRODUCT(Q1420:Q1449,'control variables'!AA$7:AA$36)*$E1450)</f>
        <v>8.7882032295857791E-80</v>
      </c>
      <c r="AB1450" s="10">
        <f ca="1">IF($A1450&gt;='key variables'!$B$26,SUMPRODUCT(R1420:R1449,'control variables'!X$7:X$36)*$E1450,SUMPRODUCT(R1420:R1449,'control variables'!AB$7:AB$36)*$E1450)</f>
        <v>2.632259157660334E-79</v>
      </c>
      <c r="AC1450" s="10">
        <f ca="1">IF($A1450&gt;='key variables'!$B$26,SUMPRODUCT(S1420:S1449,'control variables'!Y$7:Y$36)*$E1450,SUMPRODUCT(S1420:S1449,'control variables'!AC$7:AC$36)*$E1450)</f>
        <v>1.1831874615024969E-79</v>
      </c>
      <c r="AD1450" s="10">
        <f t="shared" ca="1" si="1075"/>
        <v>5.4556330442882102E-79</v>
      </c>
      <c r="AE1450" s="82">
        <f ca="1">SUMPRODUCT(P1420:P1449,'control variables'!AL$7:AL$36)</f>
        <v>1.0366384856545652E-79</v>
      </c>
      <c r="AF1450" s="82">
        <f ca="1">SUMPRODUCT(Q1420:Q1449,'control variables'!AM$7:AM$36)</f>
        <v>1.193429705065129E-79</v>
      </c>
      <c r="AG1450" s="82">
        <f ca="1">SUMPRODUCT(R1420:R1449,'control variables'!AN$7:AN$36)</f>
        <v>3.4027817361268115E-79</v>
      </c>
      <c r="AH1450" s="82">
        <f ca="1">SUMPRODUCT(S1420:S1449,'control variables'!AO$7:AO$36)</f>
        <v>1.4733707387590547E-79</v>
      </c>
      <c r="AI1450" s="82">
        <f t="shared" ca="1" si="1087"/>
        <v>7.1062206656055593E-79</v>
      </c>
      <c r="AJ1450" s="10">
        <f ca="1">SUMPRODUCT(P1420:P1449,'control variables'!AP$7:AP$36)</f>
        <v>9.9051210499425938E-83</v>
      </c>
      <c r="AK1450" s="10">
        <f ca="1">SUMPRODUCT(Q1420:Q1449,'control variables'!AQ$7:AQ$36)</f>
        <v>2.8582903990869104E-82</v>
      </c>
      <c r="AL1450" s="10">
        <f ca="1">SUMPRODUCT(R1420:R1449,'control variables'!AR$7:AR$36)</f>
        <v>1.0273446184658275E-80</v>
      </c>
      <c r="AM1450" s="10">
        <f ca="1">SUMPRODUCT(S1420:S1449,'control variables'!AS$7:AS$36)</f>
        <v>7.6964386762184659E-81</v>
      </c>
      <c r="AN1450" s="10">
        <f t="shared" ca="1" si="1108"/>
        <v>1.8354765111284859E-80</v>
      </c>
      <c r="AO1450" s="82">
        <f ca="1">SUMPRODUCT(P1420:P1449,'control variables'!AX$7:AX$36)</f>
        <v>1.3469453037671584E-82</v>
      </c>
      <c r="AP1450" s="82">
        <f ca="1">SUMPRODUCT(Q1420:Q1449,'control variables'!AY$7:AY$36)</f>
        <v>3.109470998236964E-82</v>
      </c>
      <c r="AQ1450" s="82">
        <f ca="1">SUMPRODUCT(R1420:R1449,'control variables'!AZ$7:AZ$36)</f>
        <v>2.7940638023823625E-81</v>
      </c>
      <c r="AR1450" s="82">
        <f ca="1">SUMPRODUCT(S1420:S1449,'control variables'!BA$7:BA$36)</f>
        <v>2.0931964139346816E-81</v>
      </c>
      <c r="AS1450" s="82">
        <f t="shared" ca="1" si="1109"/>
        <v>5.3329018465174565E-81</v>
      </c>
      <c r="AT1450" s="10">
        <f ca="1">SUMPRODUCT(P1420:P1449,'control variables'!AT$7:AT$36)</f>
        <v>-1.1887317922973299E-82</v>
      </c>
      <c r="AU1450" s="10">
        <f ca="1">SUMPRODUCT(Q1420:Q1449,'control variables'!AU$7:AU$36)</f>
        <v>1.2895124819568813E-82</v>
      </c>
      <c r="AV1450" s="10">
        <f ca="1">SUMPRODUCT(R1420:R1449,'control variables'!AV$7:AV$36)</f>
        <v>5.5527440841446544E-80</v>
      </c>
      <c r="AW1450" s="10">
        <f ca="1">SUMPRODUCT(S1420:S1449,'control variables'!AW$7:AW$36)</f>
        <v>4.1598849655896395E-80</v>
      </c>
      <c r="AX1450" s="10">
        <f t="shared" ca="1" si="1088"/>
        <v>9.7136368566308896E-80</v>
      </c>
      <c r="AY1450" s="82">
        <f ca="1">SUMPRODUCT(P1420:P1449,'control variables'!BB$7:BB$36)</f>
        <v>4.308516030291437E-82</v>
      </c>
      <c r="AZ1450" s="82">
        <f ca="1">SUMPRODUCT(Q1420:Q1449,'control variables'!BC$7:BC$36)</f>
        <v>1.0986708193988134E-81</v>
      </c>
      <c r="BA1450" s="82">
        <f ca="1">SUMPRODUCT(R1420:R1449,'control variables'!BD$7:BD$36)</f>
        <v>7.6910334453123849E-81</v>
      </c>
      <c r="BB1450" s="82">
        <f ca="1">SUMPRODUCT(S1420:S1449,'control variables'!BE$7:BE$36)</f>
        <v>1.0929507551190509E-81</v>
      </c>
      <c r="BC1450" s="82">
        <f t="shared" ca="1" si="1110"/>
        <v>1.0313506622859394E-80</v>
      </c>
      <c r="BD1450" s="10">
        <f ca="1">SUMPRODUCT(P1420:P1449,'control variables'!BF$7:BF$36)</f>
        <v>9.0130402561510839E-83</v>
      </c>
      <c r="BE1450" s="10">
        <f ca="1">SUMPRODUCT(Q1420:Q1449,'control variables'!BG$7:BG$36)</f>
        <v>1.0403461522921933E-82</v>
      </c>
      <c r="BF1450" s="10">
        <f ca="1">SUMPRODUCT(R1420:R1449,'control variables'!BH$7:BH$36)</f>
        <v>3.1160643591954021E-81</v>
      </c>
      <c r="BG1450" s="10">
        <f ca="1">SUMPRODUCT(S1420:S1449,'control variables'!BI$7:BI$36)</f>
        <v>7.0032775236156446E-81</v>
      </c>
      <c r="BH1450" s="10">
        <f t="shared" ca="1" si="1111"/>
        <v>1.0313506900601776E-80</v>
      </c>
      <c r="BI1450" s="82">
        <f t="shared" ca="1" si="1089"/>
        <v>1.0397582698925593E-79</v>
      </c>
      <c r="BJ1450" s="82">
        <f t="shared" ca="1" si="1090"/>
        <v>1.205705925741074E-79</v>
      </c>
      <c r="BK1450" s="82">
        <f t="shared" ca="1" si="1091"/>
        <v>4.034966478994401E-79</v>
      </c>
      <c r="BL1450" s="82">
        <f t="shared" ca="1" si="1092"/>
        <v>1.9002887428692092E-79</v>
      </c>
      <c r="BM1450" s="82">
        <f t="shared" ca="1" si="1082"/>
        <v>8.1807194174972433E-79</v>
      </c>
      <c r="BN1450" s="10">
        <f ca="1">BN1449+BI1450-INDIRECT(ADDRESS(MAX($D1450-'key variables'!$B$9*30,34),scenario!BI$4),TRUE)</f>
        <v>9439390.0751690175</v>
      </c>
      <c r="BO1450" s="10">
        <f ca="1">BO1449+BJ1450-INDIRECT(ADDRESS(MAX($D1450-'key variables'!$B$9*30,34),scenario!BJ$4),TRUE)</f>
        <v>10895583.360992203</v>
      </c>
      <c r="BP1450" s="10">
        <f ca="1">BP1449+BK1450-INDIRECT(ADDRESS(MAX($D1450-'key variables'!$B$9*30,34),scenario!BK$4),TRUE)</f>
        <v>32531162.537994072</v>
      </c>
      <c r="BQ1450" s="10">
        <f ca="1">BQ1449+BL1450-INDIRECT(ADDRESS(MAX($D1450-'key variables'!$B$9*30,34),scenario!BL$4),TRUE)</f>
        <v>14415841.516535141</v>
      </c>
      <c r="BR1450" s="10">
        <f t="shared" ca="1" si="1112"/>
        <v>67281977.490690395</v>
      </c>
      <c r="BS1450" s="82">
        <f t="shared" ca="1" si="1093"/>
        <v>-2.3433848477536824E-9</v>
      </c>
      <c r="BT1450" s="82">
        <f t="shared" ca="1" si="1094"/>
        <v>-3.4288309057018498E-10</v>
      </c>
      <c r="BU1450" s="82">
        <f t="shared" ca="1" si="1095"/>
        <v>-4.2578247660364599E-9</v>
      </c>
      <c r="BV1450" s="82">
        <f t="shared" ca="1" si="1096"/>
        <v>-2.9943922343414556E-9</v>
      </c>
      <c r="BW1450" s="82">
        <f t="shared" ca="1" si="1113"/>
        <v>-9.9384849387017825E-9</v>
      </c>
      <c r="BX1450" s="10">
        <f t="shared" ca="1" si="1097"/>
        <v>-1.8625994260191893E-12</v>
      </c>
      <c r="BY1450" s="10">
        <f t="shared" ca="1" si="1098"/>
        <v>2.8902850229962428E-12</v>
      </c>
      <c r="BZ1450" s="10">
        <f t="shared" ca="1" si="1099"/>
        <v>-3.5034723983035463E-11</v>
      </c>
      <c r="CA1450" s="10">
        <f t="shared" ca="1" si="1100"/>
        <v>-2.0257049910634696E-11</v>
      </c>
      <c r="CB1450" s="10">
        <v>0</v>
      </c>
      <c r="CC1450" s="82">
        <f t="shared" ca="1" si="1101"/>
        <v>3.9725652202851362E-13</v>
      </c>
      <c r="CD1450" s="82">
        <f t="shared" ca="1" si="1102"/>
        <v>3.4270724516460853E-13</v>
      </c>
      <c r="CE1450" s="82">
        <f t="shared" ca="1" si="1103"/>
        <v>1.8915613015532971E-10</v>
      </c>
      <c r="CF1450" s="82">
        <f t="shared" ca="1" si="1104"/>
        <v>3.7028113764059381E-11</v>
      </c>
      <c r="CG1450" s="82">
        <f t="shared" ca="1" si="1114"/>
        <v>2.269242076865822E-10</v>
      </c>
      <c r="CH1450" s="13" t="str">
        <f t="shared" ca="1" si="1067"/>
        <v/>
      </c>
      <c r="CI1450" s="81">
        <f t="shared" ca="1" si="1076"/>
        <v>0.1131775965863165</v>
      </c>
      <c r="CJ1450" s="81">
        <f t="shared" ca="1" si="1077"/>
        <v>0.13063724757458739</v>
      </c>
      <c r="CK1450" s="81">
        <f t="shared" ca="1" si="1078"/>
        <v>0.39004625943939081</v>
      </c>
      <c r="CL1450" s="81">
        <f t="shared" ca="1" si="1079"/>
        <v>0.17284488538116416</v>
      </c>
      <c r="CM1450" s="89">
        <f t="shared" ca="1" si="1068"/>
        <v>0.80670598898145884</v>
      </c>
    </row>
    <row r="1451" spans="1:91" x14ac:dyDescent="0.3">
      <c r="A1451">
        <v>1386</v>
      </c>
      <c r="B1451" s="3">
        <f t="shared" si="1081"/>
        <v>4.0388888888888888</v>
      </c>
      <c r="C1451" s="3">
        <f t="shared" si="1069"/>
        <v>46.2</v>
      </c>
      <c r="D1451" s="4">
        <f t="shared" ca="1" si="1105"/>
        <v>1451</v>
      </c>
      <c r="E1451" s="58">
        <f>(0.5*(COS(B1451*2*PI())+1)*('key variables'!$B$4-'key variables'!$B$6)+'key variables'!$B$6)/'key variables'!$B$4</f>
        <v>1</v>
      </c>
      <c r="F1451" s="10">
        <f t="shared" ca="1" si="1070"/>
        <v>11689222.907461114</v>
      </c>
      <c r="G1451" s="10">
        <f t="shared" ca="1" si="1071"/>
        <v>13492492.798713122</v>
      </c>
      <c r="H1451" s="10">
        <f t="shared" ca="1" si="1072"/>
        <v>40309474.521088287</v>
      </c>
      <c r="I1451" s="10">
        <f t="shared" ca="1" si="1073"/>
        <v>17912154.249750931</v>
      </c>
      <c r="J1451" s="10">
        <f t="shared" ca="1" si="1106"/>
        <v>83403344.477013454</v>
      </c>
      <c r="K1451" s="82">
        <f t="shared" ca="1" si="1083"/>
        <v>2249832.832292099</v>
      </c>
      <c r="L1451" s="82">
        <f t="shared" ca="1" si="1084"/>
        <v>2596909.4377209195</v>
      </c>
      <c r="M1451" s="82">
        <f t="shared" ca="1" si="1085"/>
        <v>7778311.98309422</v>
      </c>
      <c r="N1451" s="82">
        <f t="shared" ca="1" si="1086"/>
        <v>3496312.733215793</v>
      </c>
      <c r="O1451" s="82">
        <f t="shared" ca="1" si="1107"/>
        <v>16121366.986323033</v>
      </c>
      <c r="P1451" s="10">
        <f ca="1">IF(IF($A1451&gt;='key variables'!$B$26,K1451*SUMPRODUCT(Z1451:AC1451,'control variables'!$O$3:$R$3)/J1451+F$65*'key variables'!$B$25/scenario!J$65,K1451*SUMPRODUCT(Z1451:AC1451,'control variables'!$O$7:$R$7)/J1451+F$65*'key variables'!$B$25/scenario!J$65)&lt;'key variables'!$B$28,0,IF($A1451&gt;='key variables'!$B$26,K1451*SUMPRODUCT(Z1451:AC1451,'control variables'!$O$3:$R$3)/J1451+F$65*'key variables'!$B$25/scenario!J$65,K1451*SUMPRODUCT(Z1451:AC1451,'control variables'!$O$7:$R$7)/J1451+F$65*'key variables'!$B$25/scenario!J$65))</f>
        <v>1.2663016821837204E-80</v>
      </c>
      <c r="Q1451" s="10">
        <f ca="1">IF(IF($A1451&gt;='key variables'!$B$26,L1451*SUMPRODUCT(Z1451:AC1451,'control variables'!$O$4:$R$4)/J1451+G$65*'key variables'!$B$25/scenario!J$65,L1451*SUMPRODUCT(Z1451:AC1451,'control variables'!$O$7:$R$7)/J1451+G$65*'key variables'!$B$25/scenario!J$65)&lt;'key variables'!$B$28,0,IF($A1451&gt;='key variables'!$B$26,L1451*SUMPRODUCT(Z1451:AC1451,'control variables'!$O$4:$R$4)/J1451+G$65*'key variables'!$B$25/scenario!J$65,L1451*SUMPRODUCT(Z1451:AC1451,'control variables'!$O$7:$R$7)/J1451+G$65*'key variables'!$B$25/scenario!J$65))</f>
        <v>1.461651169040204E-80</v>
      </c>
      <c r="R1451" s="10">
        <f ca="1">IF(IF($A1451&gt;='key variables'!$B$26,M1451*SUMPRODUCT(Z1451:AC1451,'control variables'!$O$5:$R$5)/J1451+H$65*'key variables'!$B$25/scenario!J$65,M1451*SUMPRODUCT(Z1451:AC1451,'control variables'!$O$7:$R$7)/J1451+H$65*'key variables'!$B$25/scenario!J$65)&lt;'key variables'!$B$28,0,IF($A1451&gt;='key variables'!$B$26,M1451*SUMPRODUCT(Z1451:AC1451,'control variables'!$O$5:$R$5)/J1451+H$65*'key variables'!$B$25/scenario!J$65,M1451*SUMPRODUCT(Z1451:AC1451,'control variables'!$O$7:$R$7)/J1451+H$65*'key variables'!$B$25/scenario!J$65))</f>
        <v>4.377965068056755E-80</v>
      </c>
      <c r="S1451" s="10">
        <f ca="1">IF(IF($A1451&gt;='key variables'!$B$26,N1451*SUMPRODUCT(Z1451:AC1451,'control variables'!$O$6:$R$6)/J1451+I$65*'key variables'!$B$25/scenario!J$65,N1451*SUMPRODUCT(Z1451:AC1451,'control variables'!$O$7:$R$7)/J1451+I$65*'key variables'!$B$25/scenario!J$65)&lt;'key variables'!$B$28,0,IF($A1451&gt;='key variables'!$B$26,N1451*SUMPRODUCT(Z1451:AC1451,'control variables'!$O$6:$R$6)/J1451+I$65*'key variables'!$B$25/scenario!J$65,N1451*SUMPRODUCT(Z1451:AC1451,'control variables'!$O$7:$R$7)/J1451+I$65*'key variables'!$B$25/scenario!J$65))</f>
        <v>1.9678736268600715E-80</v>
      </c>
      <c r="T1451" s="10">
        <f t="shared" ca="1" si="1080"/>
        <v>9.0737915461407513E-80</v>
      </c>
      <c r="U1451" s="82">
        <f ca="1">SUMPRODUCT(P1421:P1450,'control variables'!AD$7:AD$36)</f>
        <v>2.6847938291548347E-80</v>
      </c>
      <c r="V1451" s="82">
        <f ca="1">SUMPRODUCT(Q1421:Q1450,'control variables'!AE$7:AE$36)</f>
        <v>3.098970880500454E-80</v>
      </c>
      <c r="W1451" s="82">
        <f ca="1">SUMPRODUCT(R1421:R1450,'control variables'!AF$7:AF$36)</f>
        <v>9.2820958578406841E-80</v>
      </c>
      <c r="X1451" s="82">
        <f ca="1">SUMPRODUCT(S1421:S1450,'control variables'!AG$7:AG$36)</f>
        <v>4.1722561410796065E-80</v>
      </c>
      <c r="Y1451" s="82">
        <f t="shared" ca="1" si="1074"/>
        <v>1.9238116708575579E-79</v>
      </c>
      <c r="Z1451" s="10">
        <f ca="1">IF($A1451&gt;='key variables'!$B$26,SUMPRODUCT(P1421:P1450,'control variables'!V$7:V$36)*$E1451,SUMPRODUCT(P1421:P1450,'control variables'!Z$7:Z$36)*$E1451)</f>
        <v>6.5511687377745662E-80</v>
      </c>
      <c r="AA1451" s="10">
        <f ca="1">IF($A1451&gt;='key variables'!$B$26,SUMPRODUCT(Q1421:Q1450,'control variables'!W$7:W$36)*$E1451,SUMPRODUCT(Q1421:Q1450,'control variables'!AA$7:AA$36)*$E1451)</f>
        <v>7.5618026721996992E-80</v>
      </c>
      <c r="AB1451" s="10">
        <f ca="1">IF($A1451&gt;='key variables'!$B$26,SUMPRODUCT(R1421:R1450,'control variables'!X$7:X$36)*$E1451,SUMPRODUCT(R1421:R1450,'control variables'!AB$7:AB$36)*$E1451)</f>
        <v>2.2649253564492532E-79</v>
      </c>
      <c r="AC1451" s="10">
        <f ca="1">IF($A1451&gt;='key variables'!$B$26,SUMPRODUCT(S1421:S1450,'control variables'!Y$7:Y$36)*$E1451,SUMPRODUCT(S1421:S1450,'control variables'!AC$7:AC$36)*$E1451)</f>
        <v>1.0180727361859688E-79</v>
      </c>
      <c r="AD1451" s="10">
        <f t="shared" ca="1" si="1075"/>
        <v>4.6942952336326489E-79</v>
      </c>
      <c r="AE1451" s="82">
        <f ca="1">SUMPRODUCT(P1421:P1450,'control variables'!AL$7:AL$36)</f>
        <v>8.9197478325694301E-80</v>
      </c>
      <c r="AF1451" s="82">
        <f ca="1">SUMPRODUCT(Q1421:Q1450,'control variables'!AM$7:AM$36)</f>
        <v>1.0268856667381998E-79</v>
      </c>
      <c r="AG1451" s="82">
        <f ca="1">SUMPRODUCT(R1421:R1450,'control variables'!AN$7:AN$36)</f>
        <v>2.9279209131772513E-79</v>
      </c>
      <c r="AH1451" s="82">
        <f ca="1">SUMPRODUCT(S1421:S1450,'control variables'!AO$7:AO$36)</f>
        <v>1.2677607126768965E-79</v>
      </c>
      <c r="AI1451" s="82">
        <f t="shared" ca="1" si="1087"/>
        <v>6.1145420758492904E-79</v>
      </c>
      <c r="AJ1451" s="10">
        <f ca="1">SUMPRODUCT(P1421:P1450,'control variables'!AP$7:AP$36)</f>
        <v>8.522853746914061E-83</v>
      </c>
      <c r="AK1451" s="10">
        <f ca="1">SUMPRODUCT(Q1421:Q1450,'control variables'!AQ$7:AQ$36)</f>
        <v>2.4594137633247341E-82</v>
      </c>
      <c r="AL1451" s="10">
        <f ca="1">SUMPRODUCT(R1421:R1450,'control variables'!AR$7:AR$36)</f>
        <v>8.8397788242216585E-81</v>
      </c>
      <c r="AM1451" s="10">
        <f ca="1">SUMPRODUCT(S1421:S1450,'control variables'!AS$7:AS$36)</f>
        <v>6.6223947066132009E-81</v>
      </c>
      <c r="AN1451" s="10">
        <f t="shared" ca="1" si="1108"/>
        <v>1.5793343444636473E-80</v>
      </c>
      <c r="AO1451" s="82">
        <f ca="1">SUMPRODUCT(P1421:P1450,'control variables'!AX$7:AX$36)</f>
        <v>1.1589780449141263E-82</v>
      </c>
      <c r="AP1451" s="82">
        <f ca="1">SUMPRODUCT(Q1421:Q1450,'control variables'!AY$7:AY$36)</f>
        <v>2.6755419156031524E-82</v>
      </c>
      <c r="AQ1451" s="82">
        <f ca="1">SUMPRODUCT(R1421:R1450,'control variables'!AZ$7:AZ$36)</f>
        <v>2.4041500378624335E-81</v>
      </c>
      <c r="AR1451" s="82">
        <f ca="1">SUMPRODUCT(S1421:S1450,'control variables'!BA$7:BA$36)</f>
        <v>1.8010892355155694E-81</v>
      </c>
      <c r="AS1451" s="82">
        <f t="shared" ca="1" si="1109"/>
        <v>4.5886912694297304E-81</v>
      </c>
      <c r="AT1451" s="10">
        <f ca="1">SUMPRODUCT(P1421:P1450,'control variables'!AT$7:AT$36)</f>
        <v>-1.0228433513304596E-82</v>
      </c>
      <c r="AU1451" s="10">
        <f ca="1">SUMPRODUCT(Q1421:Q1450,'control variables'!AU$7:AU$36)</f>
        <v>1.1095600178053707E-82</v>
      </c>
      <c r="AV1451" s="10">
        <f ca="1">SUMPRODUCT(R1421:R1450,'control variables'!AV$7:AV$36)</f>
        <v>4.7778543527725404E-80</v>
      </c>
      <c r="AW1451" s="10">
        <f ca="1">SUMPRODUCT(S1421:S1450,'control variables'!AW$7:AW$36)</f>
        <v>3.5793698014334305E-80</v>
      </c>
      <c r="AX1451" s="10">
        <f t="shared" ca="1" si="1088"/>
        <v>8.358091320870719E-80</v>
      </c>
      <c r="AY1451" s="82">
        <f ca="1">SUMPRODUCT(P1421:P1450,'control variables'!BB$7:BB$36)</f>
        <v>3.7072592861065014E-82</v>
      </c>
      <c r="AZ1451" s="82">
        <f ca="1">SUMPRODUCT(Q1421:Q1450,'control variables'!BC$7:BC$36)</f>
        <v>9.4535045685207307E-82</v>
      </c>
      <c r="BA1451" s="82">
        <f ca="1">SUMPRODUCT(R1421:R1450,'control variables'!BD$7:BD$36)</f>
        <v>6.6177437798604096E-81</v>
      </c>
      <c r="BB1451" s="82">
        <f ca="1">SUMPRODUCT(S1421:S1450,'control variables'!BE$7:BE$36)</f>
        <v>9.4042863196638482E-82</v>
      </c>
      <c r="BC1451" s="82">
        <f t="shared" ca="1" si="1110"/>
        <v>8.8742487972895186E-81</v>
      </c>
      <c r="BD1451" s="10">
        <f ca="1">SUMPRODUCT(P1421:P1450,'control variables'!BF$7:BF$36)</f>
        <v>7.7552635178213916E-83</v>
      </c>
      <c r="BE1451" s="10">
        <f ca="1">SUMPRODUCT(Q1421:Q1450,'control variables'!BG$7:BG$36)</f>
        <v>8.9516504214782227E-83</v>
      </c>
      <c r="BF1451" s="10">
        <f ca="1">SUMPRODUCT(R1421:R1450,'control variables'!BH$7:BH$36)</f>
        <v>2.6812151679406087E-81</v>
      </c>
      <c r="BG1451" s="10">
        <f ca="1">SUMPRODUCT(S1421:S1450,'control variables'!BI$7:BI$36)</f>
        <v>6.0259647289391316E-81</v>
      </c>
      <c r="BH1451" s="10">
        <f t="shared" ca="1" si="1111"/>
        <v>8.8742490362727368E-81</v>
      </c>
      <c r="BI1451" s="82">
        <f t="shared" ca="1" si="1089"/>
        <v>8.9465919919171905E-80</v>
      </c>
      <c r="BJ1451" s="82">
        <f t="shared" ca="1" si="1090"/>
        <v>1.0374487313245259E-79</v>
      </c>
      <c r="BK1451" s="82">
        <f t="shared" ca="1" si="1091"/>
        <v>3.4718837862531091E-79</v>
      </c>
      <c r="BL1451" s="82">
        <f t="shared" ca="1" si="1092"/>
        <v>1.6351019791399034E-79</v>
      </c>
      <c r="BM1451" s="82">
        <f t="shared" ca="1" si="1082"/>
        <v>7.0390936959092575E-79</v>
      </c>
      <c r="BN1451" s="10">
        <f ca="1">BN1450+BI1451-INDIRECT(ADDRESS(MAX($D1451-'key variables'!$B$9*30,34),scenario!BI$4),TRUE)</f>
        <v>9439390.0751690175</v>
      </c>
      <c r="BO1451" s="10">
        <f ca="1">BO1450+BJ1451-INDIRECT(ADDRESS(MAX($D1451-'key variables'!$B$9*30,34),scenario!BJ$4),TRUE)</f>
        <v>10895583.360992203</v>
      </c>
      <c r="BP1451" s="10">
        <f ca="1">BP1450+BK1451-INDIRECT(ADDRESS(MAX($D1451-'key variables'!$B$9*30,34),scenario!BK$4),TRUE)</f>
        <v>32531162.537994072</v>
      </c>
      <c r="BQ1451" s="10">
        <f ca="1">BQ1450+BL1451-INDIRECT(ADDRESS(MAX($D1451-'key variables'!$B$9*30,34),scenario!BL$4),TRUE)</f>
        <v>14415841.516535141</v>
      </c>
      <c r="BR1451" s="10">
        <f t="shared" ca="1" si="1112"/>
        <v>67281977.490690395</v>
      </c>
      <c r="BS1451" s="82">
        <f t="shared" ca="1" si="1093"/>
        <v>-2.3433848477536824E-9</v>
      </c>
      <c r="BT1451" s="82">
        <f t="shared" ca="1" si="1094"/>
        <v>-3.4288309057018498E-10</v>
      </c>
      <c r="BU1451" s="82">
        <f t="shared" ca="1" si="1095"/>
        <v>-4.2578247660364599E-9</v>
      </c>
      <c r="BV1451" s="82">
        <f t="shared" ca="1" si="1096"/>
        <v>-2.9943922343414556E-9</v>
      </c>
      <c r="BW1451" s="82">
        <f t="shared" ca="1" si="1113"/>
        <v>-9.9384849387017825E-9</v>
      </c>
      <c r="BX1451" s="10">
        <f t="shared" ca="1" si="1097"/>
        <v>-1.8625994260191893E-12</v>
      </c>
      <c r="BY1451" s="10">
        <f t="shared" ca="1" si="1098"/>
        <v>2.8902850229962428E-12</v>
      </c>
      <c r="BZ1451" s="10">
        <f t="shared" ca="1" si="1099"/>
        <v>-3.5034723983035463E-11</v>
      </c>
      <c r="CA1451" s="10">
        <f t="shared" ca="1" si="1100"/>
        <v>-2.0257049910634696E-11</v>
      </c>
      <c r="CB1451" s="10">
        <v>0</v>
      </c>
      <c r="CC1451" s="82">
        <f t="shared" ca="1" si="1101"/>
        <v>3.9725652202851362E-13</v>
      </c>
      <c r="CD1451" s="82">
        <f t="shared" ca="1" si="1102"/>
        <v>3.4270724516460853E-13</v>
      </c>
      <c r="CE1451" s="82">
        <f t="shared" ca="1" si="1103"/>
        <v>1.8915613015532971E-10</v>
      </c>
      <c r="CF1451" s="82">
        <f t="shared" ca="1" si="1104"/>
        <v>3.7028113764059381E-11</v>
      </c>
      <c r="CG1451" s="82">
        <f t="shared" ca="1" si="1114"/>
        <v>2.269242076865822E-10</v>
      </c>
      <c r="CH1451" s="13" t="str">
        <f t="shared" ca="1" si="1067"/>
        <v/>
      </c>
      <c r="CI1451" s="81">
        <f t="shared" ca="1" si="1076"/>
        <v>0.1131775965863165</v>
      </c>
      <c r="CJ1451" s="81">
        <f t="shared" ca="1" si="1077"/>
        <v>0.13063724757458739</v>
      </c>
      <c r="CK1451" s="81">
        <f t="shared" ca="1" si="1078"/>
        <v>0.39004625943939081</v>
      </c>
      <c r="CL1451" s="81">
        <f t="shared" ca="1" si="1079"/>
        <v>0.17284488538116416</v>
      </c>
      <c r="CM1451" s="89">
        <f t="shared" ca="1" si="1068"/>
        <v>0.80670598898145884</v>
      </c>
    </row>
    <row r="1452" spans="1:91" x14ac:dyDescent="0.3">
      <c r="A1452">
        <v>1387</v>
      </c>
      <c r="B1452" s="3">
        <f t="shared" si="1081"/>
        <v>4.041666666666667</v>
      </c>
      <c r="C1452" s="3">
        <f t="shared" si="1069"/>
        <v>46.233333333333334</v>
      </c>
      <c r="D1452" s="4">
        <f t="shared" ca="1" si="1105"/>
        <v>1452</v>
      </c>
      <c r="E1452" s="58">
        <f>(0.5*(COS(B1452*2*PI())+1)*('key variables'!$B$4-'key variables'!$B$6)+'key variables'!$B$6)/'key variables'!$B$4</f>
        <v>1</v>
      </c>
      <c r="F1452" s="10">
        <f t="shared" ca="1" si="1070"/>
        <v>11689222.907461114</v>
      </c>
      <c r="G1452" s="10">
        <f t="shared" ca="1" si="1071"/>
        <v>13492492.798713122</v>
      </c>
      <c r="H1452" s="10">
        <f t="shared" ca="1" si="1072"/>
        <v>40309474.521088287</v>
      </c>
      <c r="I1452" s="10">
        <f t="shared" ca="1" si="1073"/>
        <v>17912154.249750931</v>
      </c>
      <c r="J1452" s="10">
        <f t="shared" ca="1" si="1106"/>
        <v>83403344.477013454</v>
      </c>
      <c r="K1452" s="82">
        <f t="shared" ca="1" si="1083"/>
        <v>2249832.832292099</v>
      </c>
      <c r="L1452" s="82">
        <f t="shared" ca="1" si="1084"/>
        <v>2596909.4377209195</v>
      </c>
      <c r="M1452" s="82">
        <f t="shared" ca="1" si="1085"/>
        <v>7778311.98309422</v>
      </c>
      <c r="N1452" s="82">
        <f t="shared" ca="1" si="1086"/>
        <v>3496312.733215793</v>
      </c>
      <c r="O1452" s="82">
        <f t="shared" ca="1" si="1107"/>
        <v>16121366.986323033</v>
      </c>
      <c r="P1452" s="10">
        <f ca="1">IF(IF($A1452&gt;='key variables'!$B$26,K1452*SUMPRODUCT(Z1452:AC1452,'control variables'!$O$3:$R$3)/J1452+F$65*'key variables'!$B$25/scenario!J$65,K1452*SUMPRODUCT(Z1452:AC1452,'control variables'!$O$7:$R$7)/J1452+F$65*'key variables'!$B$25/scenario!J$65)&lt;'key variables'!$B$28,0,IF($A1452&gt;='key variables'!$B$26,K1452*SUMPRODUCT(Z1452:AC1452,'control variables'!$O$3:$R$3)/J1452+F$65*'key variables'!$B$25/scenario!J$65,K1452*SUMPRODUCT(Z1452:AC1452,'control variables'!$O$7:$R$7)/J1452+F$65*'key variables'!$B$25/scenario!J$65))</f>
        <v>1.0895883030915251E-80</v>
      </c>
      <c r="Q1452" s="10">
        <f ca="1">IF(IF($A1452&gt;='key variables'!$B$26,L1452*SUMPRODUCT(Z1452:AC1452,'control variables'!$O$4:$R$4)/J1452+G$65*'key variables'!$B$25/scenario!J$65,L1452*SUMPRODUCT(Z1452:AC1452,'control variables'!$O$7:$R$7)/J1452+G$65*'key variables'!$B$25/scenario!J$65)&lt;'key variables'!$B$28,0,IF($A1452&gt;='key variables'!$B$26,L1452*SUMPRODUCT(Z1452:AC1452,'control variables'!$O$4:$R$4)/J1452+G$65*'key variables'!$B$25/scenario!J$65,L1452*SUMPRODUCT(Z1452:AC1452,'control variables'!$O$7:$R$7)/J1452+G$65*'key variables'!$B$25/scenario!J$65))</f>
        <v>1.2576766179760939E-80</v>
      </c>
      <c r="R1452" s="10">
        <f ca="1">IF(IF($A1452&gt;='key variables'!$B$26,M1452*SUMPRODUCT(Z1452:AC1452,'control variables'!$O$5:$R$5)/J1452+H$65*'key variables'!$B$25/scenario!J$65,M1452*SUMPRODUCT(Z1452:AC1452,'control variables'!$O$7:$R$7)/J1452+H$65*'key variables'!$B$25/scenario!J$65)&lt;'key variables'!$B$28,0,IF($A1452&gt;='key variables'!$B$26,M1452*SUMPRODUCT(Z1452:AC1452,'control variables'!$O$5:$R$5)/J1452+H$65*'key variables'!$B$25/scenario!J$65,M1452*SUMPRODUCT(Z1452:AC1452,'control variables'!$O$7:$R$7)/J1452+H$65*'key variables'!$B$25/scenario!J$65))</f>
        <v>3.7670166569405655E-80</v>
      </c>
      <c r="S1452" s="10">
        <f ca="1">IF(IF($A1452&gt;='key variables'!$B$26,N1452*SUMPRODUCT(Z1452:AC1452,'control variables'!$O$6:$R$6)/J1452+I$65*'key variables'!$B$25/scenario!J$65,N1452*SUMPRODUCT(Z1452:AC1452,'control variables'!$O$7:$R$7)/J1452+I$65*'key variables'!$B$25/scenario!J$65)&lt;'key variables'!$B$28,0,IF($A1452&gt;='key variables'!$B$26,N1452*SUMPRODUCT(Z1452:AC1452,'control variables'!$O$6:$R$6)/J1452+I$65*'key variables'!$B$25/scenario!J$65,N1452*SUMPRODUCT(Z1452:AC1452,'control variables'!$O$7:$R$7)/J1452+I$65*'key variables'!$B$25/scenario!J$65))</f>
        <v>1.693255340300452E-80</v>
      </c>
      <c r="T1452" s="10">
        <f t="shared" ca="1" si="1080"/>
        <v>7.8075369183086356E-80</v>
      </c>
      <c r="U1452" s="82">
        <f ca="1">SUMPRODUCT(P1422:P1451,'control variables'!AD$7:AD$36)</f>
        <v>2.3101287739069723E-80</v>
      </c>
      <c r="V1452" s="82">
        <f ca="1">SUMPRODUCT(Q1422:Q1451,'control variables'!AE$7:AE$36)</f>
        <v>2.6665070974174445E-80</v>
      </c>
      <c r="W1452" s="82">
        <f ca="1">SUMPRODUCT(R1422:R1451,'control variables'!AF$7:AF$36)</f>
        <v>7.9867722022106368E-80</v>
      </c>
      <c r="X1452" s="82">
        <f ca="1">SUMPRODUCT(S1422:S1451,'control variables'!AG$7:AG$36)</f>
        <v>3.5900145698160462E-80</v>
      </c>
      <c r="Y1452" s="82">
        <f t="shared" ca="1" si="1074"/>
        <v>1.6553422643351101E-79</v>
      </c>
      <c r="Z1452" s="10">
        <f ca="1">IF($A1452&gt;='key variables'!$B$26,SUMPRODUCT(P1422:P1451,'control variables'!V$7:V$36)*$E1452,SUMPRODUCT(P1422:P1451,'control variables'!Z$7:Z$36)*$E1452)</f>
        <v>5.6369480738180189E-80</v>
      </c>
      <c r="AA1452" s="10">
        <f ca="1">IF($A1452&gt;='key variables'!$B$26,SUMPRODUCT(Q1422:Q1451,'control variables'!W$7:W$36)*$E1452,SUMPRODUCT(Q1422:Q1451,'control variables'!AA$7:AA$36)*$E1452)</f>
        <v>6.5065472610812257E-80</v>
      </c>
      <c r="AB1452" s="10">
        <f ca="1">IF($A1452&gt;='key variables'!$B$26,SUMPRODUCT(R1422:R1451,'control variables'!X$7:X$36)*$E1452,SUMPRODUCT(R1422:R1451,'control variables'!AB$7:AB$36)*$E1452)</f>
        <v>1.9488532712890019E-79</v>
      </c>
      <c r="AC1452" s="10">
        <f ca="1">IF($A1452&gt;='key variables'!$B$26,SUMPRODUCT(S1422:S1451,'control variables'!Y$7:Y$36)*$E1452,SUMPRODUCT(S1422:S1451,'control variables'!AC$7:AC$36)*$E1452)</f>
        <v>8.7599989848523071E-80</v>
      </c>
      <c r="AD1452" s="10">
        <f t="shared" ca="1" si="1075"/>
        <v>4.0392027032641572E-79</v>
      </c>
      <c r="AE1452" s="82">
        <f ca="1">SUMPRODUCT(P1422:P1451,'control variables'!AL$7:AL$36)</f>
        <v>7.674990124101867E-80</v>
      </c>
      <c r="AF1452" s="82">
        <f ca="1">SUMPRODUCT(Q1422:Q1451,'control variables'!AM$7:AM$36)</f>
        <v>8.8358297776307647E-80</v>
      </c>
      <c r="AG1452" s="82">
        <f ca="1">SUMPRODUCT(R1422:R1451,'control variables'!AN$7:AN$36)</f>
        <v>2.5193272853223124E-79</v>
      </c>
      <c r="AH1452" s="82">
        <f ca="1">SUMPRODUCT(S1422:S1451,'control variables'!AO$7:AO$36)</f>
        <v>1.0908437247509808E-79</v>
      </c>
      <c r="AI1452" s="82">
        <f t="shared" ca="1" si="1087"/>
        <v>5.2612530002465562E-79</v>
      </c>
      <c r="AJ1452" s="10">
        <f ca="1">SUMPRODUCT(P1422:P1451,'control variables'!AP$7:AP$36)</f>
        <v>7.3334829150531234E-83</v>
      </c>
      <c r="AK1452" s="10">
        <f ca="1">SUMPRODUCT(Q1422:Q1451,'control variables'!AQ$7:AQ$36)</f>
        <v>2.1162006705698673E-82</v>
      </c>
      <c r="AL1452" s="10">
        <f ca="1">SUMPRODUCT(R1422:R1451,'control variables'!AR$7:AR$36)</f>
        <v>7.6061808527161586E-81</v>
      </c>
      <c r="AM1452" s="10">
        <f ca="1">SUMPRODUCT(S1422:S1451,'control variables'!AS$7:AS$36)</f>
        <v>5.698234403619863E-81</v>
      </c>
      <c r="AN1452" s="10">
        <f t="shared" ca="1" si="1108"/>
        <v>1.3589370152543539E-80</v>
      </c>
      <c r="AO1452" s="82">
        <f ca="1">SUMPRODUCT(P1422:P1451,'control variables'!AX$7:AX$36)</f>
        <v>9.9724176240579525E-83</v>
      </c>
      <c r="AP1452" s="82">
        <f ca="1">SUMPRODUCT(Q1422:Q1451,'control variables'!AY$7:AY$36)</f>
        <v>2.3021679720467532E-82</v>
      </c>
      <c r="AQ1452" s="82">
        <f ca="1">SUMPRODUCT(R1422:R1451,'control variables'!AZ$7:AZ$36)</f>
        <v>2.0686490407361727E-81</v>
      </c>
      <c r="AR1452" s="82">
        <f ca="1">SUMPRODUCT(S1422:S1451,'control variables'!BA$7:BA$36)</f>
        <v>1.5497458397572448E-81</v>
      </c>
      <c r="AS1452" s="82">
        <f t="shared" ca="1" si="1109"/>
        <v>3.9483358539386723E-81</v>
      </c>
      <c r="AT1452" s="10">
        <f ca="1">SUMPRODUCT(P1422:P1451,'control variables'!AT$7:AT$36)</f>
        <v>-8.8010477059676805E-83</v>
      </c>
      <c r="AU1452" s="10">
        <f ca="1">SUMPRODUCT(Q1422:Q1451,'control variables'!AU$7:AU$36)</f>
        <v>9.5472005919941213E-83</v>
      </c>
      <c r="AV1452" s="10">
        <f ca="1">SUMPRODUCT(R1422:R1451,'control variables'!AV$7:AV$36)</f>
        <v>4.1111010827043972E-80</v>
      </c>
      <c r="AW1452" s="10">
        <f ca="1">SUMPRODUCT(S1422:S1451,'control variables'!AW$7:AW$36)</f>
        <v>3.0798659773991111E-80</v>
      </c>
      <c r="AX1452" s="10">
        <f t="shared" ca="1" si="1088"/>
        <v>7.191713212989535E-80</v>
      </c>
      <c r="AY1452" s="82">
        <f ca="1">SUMPRODUCT(P1422:P1451,'control variables'!BB$7:BB$36)</f>
        <v>3.1899083855777681E-82</v>
      </c>
      <c r="AZ1452" s="82">
        <f ca="1">SUMPRODUCT(Q1422:Q1451,'control variables'!BC$7:BC$36)</f>
        <v>8.134260694749719E-82</v>
      </c>
      <c r="BA1452" s="82">
        <f ca="1">SUMPRODUCT(R1422:R1451,'control variables'!BD$7:BD$36)</f>
        <v>5.6942325172923963E-81</v>
      </c>
      <c r="BB1452" s="82">
        <f ca="1">SUMPRODUCT(S1422:S1451,'control variables'!BE$7:BE$36)</f>
        <v>8.0919108905856527E-82</v>
      </c>
      <c r="BC1452" s="82">
        <f t="shared" ca="1" si="1110"/>
        <v>7.63584051438371E-81</v>
      </c>
      <c r="BD1452" s="10">
        <f ca="1">SUMPRODUCT(P1422:P1451,'control variables'!BF$7:BF$36)</f>
        <v>6.6730104960759721E-83</v>
      </c>
      <c r="BE1452" s="10">
        <f ca="1">SUMPRODUCT(Q1422:Q1451,'control variables'!BG$7:BG$36)</f>
        <v>7.7024406820553371E-83</v>
      </c>
      <c r="BF1452" s="10">
        <f ca="1">SUMPRODUCT(R1422:R1451,'control variables'!BH$7:BH$36)</f>
        <v>2.307049517632889E-81</v>
      </c>
      <c r="BG1452" s="10">
        <f ca="1">SUMPRODUCT(S1422:S1451,'control variables'!BI$7:BI$36)</f>
        <v>5.185036690602434E-81</v>
      </c>
      <c r="BH1452" s="10">
        <f t="shared" ca="1" si="1111"/>
        <v>7.6358407200166359E-81</v>
      </c>
      <c r="BI1452" s="82">
        <f t="shared" ca="1" si="1089"/>
        <v>7.698088160251678E-80</v>
      </c>
      <c r="BJ1452" s="82">
        <f t="shared" ca="1" si="1090"/>
        <v>8.9267195851702571E-80</v>
      </c>
      <c r="BK1452" s="82">
        <f t="shared" ca="1" si="1091"/>
        <v>2.9873797187656757E-79</v>
      </c>
      <c r="BL1452" s="82">
        <f t="shared" ca="1" si="1092"/>
        <v>1.4069222333814776E-79</v>
      </c>
      <c r="BM1452" s="82">
        <f t="shared" ca="1" si="1082"/>
        <v>6.0567827266893473E-79</v>
      </c>
      <c r="BN1452" s="10">
        <f ca="1">BN1451+BI1452-INDIRECT(ADDRESS(MAX($D1452-'key variables'!$B$9*30,34),scenario!BI$4),TRUE)</f>
        <v>9439390.0751690175</v>
      </c>
      <c r="BO1452" s="10">
        <f ca="1">BO1451+BJ1452-INDIRECT(ADDRESS(MAX($D1452-'key variables'!$B$9*30,34),scenario!BJ$4),TRUE)</f>
        <v>10895583.360992203</v>
      </c>
      <c r="BP1452" s="10">
        <f ca="1">BP1451+BK1452-INDIRECT(ADDRESS(MAX($D1452-'key variables'!$B$9*30,34),scenario!BK$4),TRUE)</f>
        <v>32531162.537994072</v>
      </c>
      <c r="BQ1452" s="10">
        <f ca="1">BQ1451+BL1452-INDIRECT(ADDRESS(MAX($D1452-'key variables'!$B$9*30,34),scenario!BL$4),TRUE)</f>
        <v>14415841.516535141</v>
      </c>
      <c r="BR1452" s="10">
        <f t="shared" ca="1" si="1112"/>
        <v>67281977.490690395</v>
      </c>
      <c r="BS1452" s="82">
        <f t="shared" ca="1" si="1093"/>
        <v>-2.3433848477536824E-9</v>
      </c>
      <c r="BT1452" s="82">
        <f t="shared" ca="1" si="1094"/>
        <v>-3.4288309057018498E-10</v>
      </c>
      <c r="BU1452" s="82">
        <f t="shared" ca="1" si="1095"/>
        <v>-4.2578247660364599E-9</v>
      </c>
      <c r="BV1452" s="82">
        <f t="shared" ca="1" si="1096"/>
        <v>-2.9943922343414556E-9</v>
      </c>
      <c r="BW1452" s="82">
        <f t="shared" ca="1" si="1113"/>
        <v>-9.9384849387017825E-9</v>
      </c>
      <c r="BX1452" s="10">
        <f t="shared" ca="1" si="1097"/>
        <v>-1.8625994260191893E-12</v>
      </c>
      <c r="BY1452" s="10">
        <f t="shared" ca="1" si="1098"/>
        <v>2.8902850229962428E-12</v>
      </c>
      <c r="BZ1452" s="10">
        <f t="shared" ca="1" si="1099"/>
        <v>-3.5034723983035463E-11</v>
      </c>
      <c r="CA1452" s="10">
        <f t="shared" ca="1" si="1100"/>
        <v>-2.0257049910634696E-11</v>
      </c>
      <c r="CB1452" s="10">
        <v>0</v>
      </c>
      <c r="CC1452" s="82">
        <f t="shared" ca="1" si="1101"/>
        <v>3.9725652202851362E-13</v>
      </c>
      <c r="CD1452" s="82">
        <f t="shared" ca="1" si="1102"/>
        <v>3.4270724516460853E-13</v>
      </c>
      <c r="CE1452" s="82">
        <f t="shared" ca="1" si="1103"/>
        <v>1.8915613015532971E-10</v>
      </c>
      <c r="CF1452" s="82">
        <f t="shared" ca="1" si="1104"/>
        <v>3.7028113764059381E-11</v>
      </c>
      <c r="CG1452" s="82">
        <f t="shared" ca="1" si="1114"/>
        <v>2.269242076865822E-10</v>
      </c>
      <c r="CH1452" s="13" t="str">
        <f t="shared" ca="1" si="1067"/>
        <v/>
      </c>
      <c r="CI1452" s="81">
        <f t="shared" ca="1" si="1076"/>
        <v>0.1131775965863165</v>
      </c>
      <c r="CJ1452" s="81">
        <f t="shared" ca="1" si="1077"/>
        <v>0.13063724757458739</v>
      </c>
      <c r="CK1452" s="81">
        <f t="shared" ca="1" si="1078"/>
        <v>0.39004625943939081</v>
      </c>
      <c r="CL1452" s="81">
        <f t="shared" ca="1" si="1079"/>
        <v>0.17284488538116416</v>
      </c>
      <c r="CM1452" s="89">
        <f t="shared" ca="1" si="1068"/>
        <v>0.80670598898145884</v>
      </c>
    </row>
    <row r="1453" spans="1:91" x14ac:dyDescent="0.3">
      <c r="A1453">
        <v>1388</v>
      </c>
      <c r="B1453" s="3">
        <f t="shared" si="1081"/>
        <v>4.0444444444444443</v>
      </c>
      <c r="C1453" s="3">
        <f t="shared" si="1069"/>
        <v>46.266666666666666</v>
      </c>
      <c r="D1453" s="4">
        <f t="shared" ca="1" si="1105"/>
        <v>1453</v>
      </c>
      <c r="E1453" s="58">
        <f>(0.5*(COS(B1453*2*PI())+1)*('key variables'!$B$4-'key variables'!$B$6)+'key variables'!$B$6)/'key variables'!$B$4</f>
        <v>1</v>
      </c>
      <c r="F1453" s="10">
        <f t="shared" ca="1" si="1070"/>
        <v>11689222.907461114</v>
      </c>
      <c r="G1453" s="10">
        <f t="shared" ca="1" si="1071"/>
        <v>13492492.798713122</v>
      </c>
      <c r="H1453" s="10">
        <f t="shared" ca="1" si="1072"/>
        <v>40309474.521088287</v>
      </c>
      <c r="I1453" s="10">
        <f t="shared" ca="1" si="1073"/>
        <v>17912154.249750931</v>
      </c>
      <c r="J1453" s="10">
        <f t="shared" ca="1" si="1106"/>
        <v>83403344.477013454</v>
      </c>
      <c r="K1453" s="82">
        <f t="shared" ca="1" si="1083"/>
        <v>2249832.832292099</v>
      </c>
      <c r="L1453" s="82">
        <f t="shared" ca="1" si="1084"/>
        <v>2596909.4377209195</v>
      </c>
      <c r="M1453" s="82">
        <f t="shared" ca="1" si="1085"/>
        <v>7778311.98309422</v>
      </c>
      <c r="N1453" s="82">
        <f t="shared" ca="1" si="1086"/>
        <v>3496312.733215793</v>
      </c>
      <c r="O1453" s="82">
        <f t="shared" ca="1" si="1107"/>
        <v>16121366.986323033</v>
      </c>
      <c r="P1453" s="10">
        <f ca="1">IF(IF($A1453&gt;='key variables'!$B$26,K1453*SUMPRODUCT(Z1453:AC1453,'control variables'!$O$3:$R$3)/J1453+F$65*'key variables'!$B$25/scenario!J$65,K1453*SUMPRODUCT(Z1453:AC1453,'control variables'!$O$7:$R$7)/J1453+F$65*'key variables'!$B$25/scenario!J$65)&lt;'key variables'!$B$28,0,IF($A1453&gt;='key variables'!$B$26,K1453*SUMPRODUCT(Z1453:AC1453,'control variables'!$O$3:$R$3)/J1453+F$65*'key variables'!$B$25/scenario!J$65,K1453*SUMPRODUCT(Z1453:AC1453,'control variables'!$O$7:$R$7)/J1453+F$65*'key variables'!$B$25/scenario!J$65))</f>
        <v>9.37535412719783E-81</v>
      </c>
      <c r="Q1453" s="10">
        <f ca="1">IF(IF($A1453&gt;='key variables'!$B$26,L1453*SUMPRODUCT(Z1453:AC1453,'control variables'!$O$4:$R$4)/J1453+G$65*'key variables'!$B$25/scenario!J$65,L1453*SUMPRODUCT(Z1453:AC1453,'control variables'!$O$7:$R$7)/J1453+G$65*'key variables'!$B$25/scenario!J$65)&lt;'key variables'!$B$28,0,IF($A1453&gt;='key variables'!$B$26,L1453*SUMPRODUCT(Z1453:AC1453,'control variables'!$O$4:$R$4)/J1453+G$65*'key variables'!$B$25/scenario!J$65,L1453*SUMPRODUCT(Z1453:AC1453,'control variables'!$O$7:$R$7)/J1453+G$65*'key variables'!$B$25/scenario!J$65))</f>
        <v>1.0821668732646007E-80</v>
      </c>
      <c r="R1453" s="10">
        <f ca="1">IF(IF($A1453&gt;='key variables'!$B$26,M1453*SUMPRODUCT(Z1453:AC1453,'control variables'!$O$5:$R$5)/J1453+H$65*'key variables'!$B$25/scenario!J$65,M1453*SUMPRODUCT(Z1453:AC1453,'control variables'!$O$7:$R$7)/J1453+H$65*'key variables'!$B$25/scenario!J$65)&lt;'key variables'!$B$28,0,IF($A1453&gt;='key variables'!$B$26,M1453*SUMPRODUCT(Z1453:AC1453,'control variables'!$O$5:$R$5)/J1453+H$65*'key variables'!$B$25/scenario!J$65,M1453*SUMPRODUCT(Z1453:AC1453,'control variables'!$O$7:$R$7)/J1453+H$65*'key variables'!$B$25/scenario!J$65))</f>
        <v>3.2413265690962609E-80</v>
      </c>
      <c r="S1453" s="10">
        <f ca="1">IF(IF($A1453&gt;='key variables'!$B$26,N1453*SUMPRODUCT(Z1453:AC1453,'control variables'!$O$6:$R$6)/J1453+I$65*'key variables'!$B$25/scenario!J$65,N1453*SUMPRODUCT(Z1453:AC1453,'control variables'!$O$7:$R$7)/J1453+I$65*'key variables'!$B$25/scenario!J$65)&lt;'key variables'!$B$28,0,IF($A1453&gt;='key variables'!$B$26,N1453*SUMPRODUCT(Z1453:AC1453,'control variables'!$O$6:$R$6)/J1453+I$65*'key variables'!$B$25/scenario!J$65,N1453*SUMPRODUCT(Z1453:AC1453,'control variables'!$O$7:$R$7)/J1453+I$65*'key variables'!$B$25/scenario!J$65))</f>
        <v>1.4569602480169177E-80</v>
      </c>
      <c r="T1453" s="10">
        <f t="shared" ca="1" si="1080"/>
        <v>6.7179891030975626E-80</v>
      </c>
      <c r="U1453" s="82">
        <f ca="1">SUMPRODUCT(P1423:P1452,'control variables'!AD$7:AD$36)</f>
        <v>1.9877485168806834E-80</v>
      </c>
      <c r="V1453" s="82">
        <f ca="1">SUMPRODUCT(Q1423:Q1452,'control variables'!AE$7:AE$36)</f>
        <v>2.2943939697262879E-80</v>
      </c>
      <c r="W1453" s="82">
        <f ca="1">SUMPRODUCT(R1423:R1452,'control variables'!AF$7:AF$36)</f>
        <v>6.87221196451249E-80</v>
      </c>
      <c r="X1453" s="82">
        <f ca="1">SUMPRODUCT(S1423:S1452,'control variables'!AG$7:AG$36)</f>
        <v>3.0890252601213883E-80</v>
      </c>
      <c r="Y1453" s="82">
        <f t="shared" ca="1" si="1074"/>
        <v>1.4243379711240849E-79</v>
      </c>
      <c r="Z1453" s="10">
        <f ca="1">IF($A1453&gt;='key variables'!$B$26,SUMPRODUCT(P1423:P1452,'control variables'!V$7:V$36)*$E1453,SUMPRODUCT(P1423:P1452,'control variables'!Z$7:Z$36)*$E1453)</f>
        <v>4.8503076105645716E-80</v>
      </c>
      <c r="AA1453" s="10">
        <f ca="1">IF($A1453&gt;='key variables'!$B$26,SUMPRODUCT(Q1423:Q1452,'control variables'!W$7:W$36)*$E1453,SUMPRODUCT(Q1423:Q1452,'control variables'!AA$7:AA$36)*$E1453)</f>
        <v>5.5985535587069817E-80</v>
      </c>
      <c r="AB1453" s="10">
        <f ca="1">IF($A1453&gt;='key variables'!$B$26,SUMPRODUCT(R1423:R1452,'control variables'!X$7:X$36)*$E1453,SUMPRODUCT(R1423:R1452,'control variables'!AB$7:AB$36)*$E1453)</f>
        <v>1.6768892900594548E-79</v>
      </c>
      <c r="AC1453" s="10">
        <f ca="1">IF($A1453&gt;='key variables'!$B$26,SUMPRODUCT(S1423:S1452,'control variables'!Y$7:Y$36)*$E1453,SUMPRODUCT(S1423:S1452,'control variables'!AC$7:AC$36)*$E1453)</f>
        <v>7.5375343516316296E-80</v>
      </c>
      <c r="AD1453" s="10">
        <f t="shared" ca="1" si="1075"/>
        <v>3.4755288421497731E-79</v>
      </c>
      <c r="AE1453" s="82">
        <f ca="1">SUMPRODUCT(P1423:P1452,'control variables'!AL$7:AL$36)</f>
        <v>6.6039393165325452E-80</v>
      </c>
      <c r="AF1453" s="82">
        <f ca="1">SUMPRODUCT(Q1423:Q1452,'control variables'!AM$7:AM$36)</f>
        <v>7.6027828986311737E-80</v>
      </c>
      <c r="AG1453" s="82">
        <f ca="1">SUMPRODUCT(R1423:R1452,'control variables'!AN$7:AN$36)</f>
        <v>2.1677532142362401E-79</v>
      </c>
      <c r="AH1453" s="82">
        <f ca="1">SUMPRODUCT(S1423:S1452,'control variables'!AO$7:AO$36)</f>
        <v>9.3861563931573247E-80</v>
      </c>
      <c r="AI1453" s="82">
        <f t="shared" ca="1" si="1087"/>
        <v>4.5270410750683444E-79</v>
      </c>
      <c r="AJ1453" s="10">
        <f ca="1">SUMPRODUCT(P1423:P1452,'control variables'!AP$7:AP$36)</f>
        <v>6.3100897026243792E-83</v>
      </c>
      <c r="AK1453" s="10">
        <f ca="1">SUMPRODUCT(Q1423:Q1452,'control variables'!AQ$7:AQ$36)</f>
        <v>1.8208832303460814E-82</v>
      </c>
      <c r="AL1453" s="10">
        <f ca="1">SUMPRODUCT(R1423:R1452,'control variables'!AR$7:AR$36)</f>
        <v>6.5447324321850258E-81</v>
      </c>
      <c r="AM1453" s="10">
        <f ca="1">SUMPRODUCT(S1423:S1452,'control variables'!AS$7:AS$36)</f>
        <v>4.9030413856444104E-81</v>
      </c>
      <c r="AN1453" s="10">
        <f t="shared" ca="1" si="1108"/>
        <v>1.1692963037890288E-80</v>
      </c>
      <c r="AO1453" s="82">
        <f ca="1">SUMPRODUCT(P1423:P1452,'control variables'!AX$7:AX$36)</f>
        <v>8.5807590320652107E-83</v>
      </c>
      <c r="AP1453" s="82">
        <f ca="1">SUMPRODUCT(Q1423:Q1452,'control variables'!AY$7:AY$36)</f>
        <v>1.9808986510768524E-82</v>
      </c>
      <c r="AQ1453" s="82">
        <f ca="1">SUMPRODUCT(R1423:R1452,'control variables'!AZ$7:AZ$36)</f>
        <v>1.779967467231574E-81</v>
      </c>
      <c r="AR1453" s="82">
        <f ca="1">SUMPRODUCT(S1423:S1452,'control variables'!BA$7:BA$36)</f>
        <v>1.3334776092631464E-81</v>
      </c>
      <c r="AS1453" s="82">
        <f t="shared" ca="1" si="1109"/>
        <v>3.3973425319230578E-81</v>
      </c>
      <c r="AT1453" s="10">
        <f ca="1">SUMPRODUCT(P1423:P1452,'control variables'!AT$7:AT$36)</f>
        <v>-7.5728546919687357E-83</v>
      </c>
      <c r="AU1453" s="10">
        <f ca="1">SUMPRODUCT(Q1423:Q1452,'control variables'!AU$7:AU$36)</f>
        <v>8.21488136568395E-83</v>
      </c>
      <c r="AV1453" s="10">
        <f ca="1">SUMPRODUCT(R1423:R1452,'control variables'!AV$7:AV$36)</f>
        <v>3.5373937471337309E-80</v>
      </c>
      <c r="AW1453" s="10">
        <f ca="1">SUMPRODUCT(S1423:S1452,'control variables'!AW$7:AW$36)</f>
        <v>2.6500682983194117E-80</v>
      </c>
      <c r="AX1453" s="10">
        <f t="shared" ca="1" si="1088"/>
        <v>6.1881040721268583E-80</v>
      </c>
      <c r="AY1453" s="82">
        <f ca="1">SUMPRODUCT(P1423:P1452,'control variables'!BB$7:BB$36)</f>
        <v>2.7447542033311777E-82</v>
      </c>
      <c r="AZ1453" s="82">
        <f ca="1">SUMPRODUCT(Q1423:Q1452,'control variables'!BC$7:BC$36)</f>
        <v>6.9991183238518025E-82</v>
      </c>
      <c r="BA1453" s="82">
        <f ca="1">SUMPRODUCT(R1423:R1452,'control variables'!BD$7:BD$36)</f>
        <v>4.8995979656489548E-81</v>
      </c>
      <c r="BB1453" s="82">
        <f ca="1">SUMPRODUCT(S1423:S1452,'control variables'!BE$7:BE$36)</f>
        <v>6.9626784676116921E-82</v>
      </c>
      <c r="BC1453" s="82">
        <f t="shared" ca="1" si="1110"/>
        <v>6.5702530651284219E-81</v>
      </c>
      <c r="BD1453" s="10">
        <f ca="1">SUMPRODUCT(P1423:P1452,'control variables'!BF$7:BF$36)</f>
        <v>5.7417867205174193E-83</v>
      </c>
      <c r="BE1453" s="10">
        <f ca="1">SUMPRODUCT(Q1423:Q1452,'control variables'!BG$7:BG$36)</f>
        <v>6.6275591278936538E-83</v>
      </c>
      <c r="BF1453" s="10">
        <f ca="1">SUMPRODUCT(R1423:R1452,'control variables'!BH$7:BH$36)</f>
        <v>1.9850989732011095E-81</v>
      </c>
      <c r="BG1453" s="10">
        <f ca="1">SUMPRODUCT(S1423:S1452,'control variables'!BI$7:BI$36)</f>
        <v>4.4614608103798944E-81</v>
      </c>
      <c r="BH1453" s="10">
        <f t="shared" ca="1" si="1111"/>
        <v>6.5702532420651147E-81</v>
      </c>
      <c r="BI1453" s="82">
        <f t="shared" ca="1" si="1089"/>
        <v>6.623814003873888E-80</v>
      </c>
      <c r="BJ1453" s="82">
        <f t="shared" ca="1" si="1090"/>
        <v>7.6809889632353761E-80</v>
      </c>
      <c r="BK1453" s="82">
        <f t="shared" ca="1" si="1091"/>
        <v>2.5704885686061027E-79</v>
      </c>
      <c r="BL1453" s="82">
        <f t="shared" ca="1" si="1092"/>
        <v>1.2105851476152854E-79</v>
      </c>
      <c r="BM1453" s="82">
        <f t="shared" ca="1" si="1082"/>
        <v>5.2115540129323146E-79</v>
      </c>
      <c r="BN1453" s="10">
        <f ca="1">BN1452+BI1453-INDIRECT(ADDRESS(MAX($D1453-'key variables'!$B$9*30,34),scenario!BI$4),TRUE)</f>
        <v>9439390.0751690175</v>
      </c>
      <c r="BO1453" s="10">
        <f ca="1">BO1452+BJ1453-INDIRECT(ADDRESS(MAX($D1453-'key variables'!$B$9*30,34),scenario!BJ$4),TRUE)</f>
        <v>10895583.360992203</v>
      </c>
      <c r="BP1453" s="10">
        <f ca="1">BP1452+BK1453-INDIRECT(ADDRESS(MAX($D1453-'key variables'!$B$9*30,34),scenario!BK$4),TRUE)</f>
        <v>32531162.537994072</v>
      </c>
      <c r="BQ1453" s="10">
        <f ca="1">BQ1452+BL1453-INDIRECT(ADDRESS(MAX($D1453-'key variables'!$B$9*30,34),scenario!BL$4),TRUE)</f>
        <v>14415841.516535141</v>
      </c>
      <c r="BR1453" s="10">
        <f t="shared" ca="1" si="1112"/>
        <v>67281977.490690395</v>
      </c>
      <c r="BS1453" s="82">
        <f t="shared" ca="1" si="1093"/>
        <v>-2.3433848477536824E-9</v>
      </c>
      <c r="BT1453" s="82">
        <f t="shared" ca="1" si="1094"/>
        <v>-3.4288309057018498E-10</v>
      </c>
      <c r="BU1453" s="82">
        <f t="shared" ca="1" si="1095"/>
        <v>-4.2578247660364599E-9</v>
      </c>
      <c r="BV1453" s="82">
        <f t="shared" ca="1" si="1096"/>
        <v>-2.9943922343414556E-9</v>
      </c>
      <c r="BW1453" s="82">
        <f t="shared" ca="1" si="1113"/>
        <v>-9.9384849387017825E-9</v>
      </c>
      <c r="BX1453" s="10">
        <f t="shared" ca="1" si="1097"/>
        <v>-1.8625994260191893E-12</v>
      </c>
      <c r="BY1453" s="10">
        <f t="shared" ca="1" si="1098"/>
        <v>2.8902850229962428E-12</v>
      </c>
      <c r="BZ1453" s="10">
        <f t="shared" ca="1" si="1099"/>
        <v>-3.5034723983035463E-11</v>
      </c>
      <c r="CA1453" s="10">
        <f t="shared" ca="1" si="1100"/>
        <v>-2.0257049910634696E-11</v>
      </c>
      <c r="CB1453" s="10">
        <v>0</v>
      </c>
      <c r="CC1453" s="82">
        <f t="shared" ca="1" si="1101"/>
        <v>3.9725652202851362E-13</v>
      </c>
      <c r="CD1453" s="82">
        <f t="shared" ca="1" si="1102"/>
        <v>3.4270724516460853E-13</v>
      </c>
      <c r="CE1453" s="82">
        <f t="shared" ca="1" si="1103"/>
        <v>1.8915613015532971E-10</v>
      </c>
      <c r="CF1453" s="82">
        <f t="shared" ca="1" si="1104"/>
        <v>3.7028113764059381E-11</v>
      </c>
      <c r="CG1453" s="82">
        <f t="shared" ca="1" si="1114"/>
        <v>2.269242076865822E-10</v>
      </c>
      <c r="CH1453" s="13" t="str">
        <f t="shared" ca="1" si="1067"/>
        <v/>
      </c>
      <c r="CI1453" s="81">
        <f t="shared" ca="1" si="1076"/>
        <v>0.1131775965863165</v>
      </c>
      <c r="CJ1453" s="81">
        <f t="shared" ca="1" si="1077"/>
        <v>0.13063724757458739</v>
      </c>
      <c r="CK1453" s="81">
        <f t="shared" ca="1" si="1078"/>
        <v>0.39004625943939081</v>
      </c>
      <c r="CL1453" s="81">
        <f t="shared" ca="1" si="1079"/>
        <v>0.17284488538116416</v>
      </c>
      <c r="CM1453" s="89">
        <f t="shared" ca="1" si="1068"/>
        <v>0.80670598898145884</v>
      </c>
    </row>
    <row r="1454" spans="1:91" x14ac:dyDescent="0.3">
      <c r="A1454">
        <v>1389</v>
      </c>
      <c r="B1454" s="3">
        <f t="shared" si="1081"/>
        <v>4.0472222222222225</v>
      </c>
      <c r="C1454" s="3">
        <f t="shared" si="1069"/>
        <v>46.3</v>
      </c>
      <c r="D1454" s="4">
        <f t="shared" ca="1" si="1105"/>
        <v>1454</v>
      </c>
      <c r="E1454" s="58">
        <f>(0.5*(COS(B1454*2*PI())+1)*('key variables'!$B$4-'key variables'!$B$6)+'key variables'!$B$6)/'key variables'!$B$4</f>
        <v>1</v>
      </c>
      <c r="F1454" s="10">
        <f t="shared" ca="1" si="1070"/>
        <v>11689222.907461114</v>
      </c>
      <c r="G1454" s="10">
        <f t="shared" ca="1" si="1071"/>
        <v>13492492.798713122</v>
      </c>
      <c r="H1454" s="10">
        <f t="shared" ca="1" si="1072"/>
        <v>40309474.521088287</v>
      </c>
      <c r="I1454" s="10">
        <f t="shared" ca="1" si="1073"/>
        <v>17912154.249750931</v>
      </c>
      <c r="J1454" s="10">
        <f t="shared" ca="1" si="1106"/>
        <v>83403344.477013454</v>
      </c>
      <c r="K1454" s="82">
        <f t="shared" ca="1" si="1083"/>
        <v>2249832.832292099</v>
      </c>
      <c r="L1454" s="82">
        <f t="shared" ca="1" si="1084"/>
        <v>2596909.4377209195</v>
      </c>
      <c r="M1454" s="82">
        <f t="shared" ca="1" si="1085"/>
        <v>7778311.98309422</v>
      </c>
      <c r="N1454" s="82">
        <f t="shared" ca="1" si="1086"/>
        <v>3496312.733215793</v>
      </c>
      <c r="O1454" s="82">
        <f t="shared" ca="1" si="1107"/>
        <v>16121366.986323033</v>
      </c>
      <c r="P1454" s="10">
        <f ca="1">IF(IF($A1454&gt;='key variables'!$B$26,K1454*SUMPRODUCT(Z1454:AC1454,'control variables'!$O$3:$R$3)/J1454+F$65*'key variables'!$B$25/scenario!J$65,K1454*SUMPRODUCT(Z1454:AC1454,'control variables'!$O$7:$R$7)/J1454+F$65*'key variables'!$B$25/scenario!J$65)&lt;'key variables'!$B$28,0,IF($A1454&gt;='key variables'!$B$26,K1454*SUMPRODUCT(Z1454:AC1454,'control variables'!$O$3:$R$3)/J1454+F$65*'key variables'!$B$25/scenario!J$65,K1454*SUMPRODUCT(Z1454:AC1454,'control variables'!$O$7:$R$7)/J1454+F$65*'key variables'!$B$25/scenario!J$65))</f>
        <v>8.0670162079540972E-81</v>
      </c>
      <c r="Q1454" s="10">
        <f ca="1">IF(IF($A1454&gt;='key variables'!$B$26,L1454*SUMPRODUCT(Z1454:AC1454,'control variables'!$O$4:$R$4)/J1454+G$65*'key variables'!$B$25/scenario!J$65,L1454*SUMPRODUCT(Z1454:AC1454,'control variables'!$O$7:$R$7)/J1454+G$65*'key variables'!$B$25/scenario!J$65)&lt;'key variables'!$B$28,0,IF($A1454&gt;='key variables'!$B$26,L1454*SUMPRODUCT(Z1454:AC1454,'control variables'!$O$4:$R$4)/J1454+G$65*'key variables'!$B$25/scenario!J$65,L1454*SUMPRODUCT(Z1454:AC1454,'control variables'!$O$7:$R$7)/J1454+G$65*'key variables'!$B$25/scenario!J$65))</f>
        <v>9.3114964916485577E-81</v>
      </c>
      <c r="R1454" s="10">
        <f ca="1">IF(IF($A1454&gt;='key variables'!$B$26,M1454*SUMPRODUCT(Z1454:AC1454,'control variables'!$O$5:$R$5)/J1454+H$65*'key variables'!$B$25/scenario!J$65,M1454*SUMPRODUCT(Z1454:AC1454,'control variables'!$O$7:$R$7)/J1454+H$65*'key variables'!$B$25/scenario!J$65)&lt;'key variables'!$B$28,0,IF($A1454&gt;='key variables'!$B$26,M1454*SUMPRODUCT(Z1454:AC1454,'control variables'!$O$5:$R$5)/J1454+H$65*'key variables'!$B$25/scenario!J$65,M1454*SUMPRODUCT(Z1454:AC1454,'control variables'!$O$7:$R$7)/J1454+H$65*'key variables'!$B$25/scenario!J$65))</f>
        <v>2.7889969395734209E-80</v>
      </c>
      <c r="S1454" s="10">
        <f ca="1">IF(IF($A1454&gt;='key variables'!$B$26,N1454*SUMPRODUCT(Z1454:AC1454,'control variables'!$O$6:$R$6)/J1454+I$65*'key variables'!$B$25/scenario!J$65,N1454*SUMPRODUCT(Z1454:AC1454,'control variables'!$O$7:$R$7)/J1454+I$65*'key variables'!$B$25/scenario!J$65)&lt;'key variables'!$B$28,0,IF($A1454&gt;='key variables'!$B$26,N1454*SUMPRODUCT(Z1454:AC1454,'control variables'!$O$6:$R$6)/J1454+I$65*'key variables'!$B$25/scenario!J$65,N1454*SUMPRODUCT(Z1454:AC1454,'control variables'!$O$7:$R$7)/J1454+I$65*'key variables'!$B$25/scenario!J$65))</f>
        <v>1.2536403186095127E-80</v>
      </c>
      <c r="T1454" s="10">
        <f t="shared" ca="1" si="1080"/>
        <v>5.7804885281431991E-80</v>
      </c>
      <c r="U1454" s="82">
        <f ca="1">SUMPRODUCT(P1424:P1453,'control variables'!AD$7:AD$36)</f>
        <v>1.7103566740476715E-80</v>
      </c>
      <c r="V1454" s="82">
        <f ca="1">SUMPRODUCT(Q1424:Q1453,'control variables'!AE$7:AE$36)</f>
        <v>1.9742095167925332E-80</v>
      </c>
      <c r="W1454" s="82">
        <f ca="1">SUMPRODUCT(R1424:R1453,'control variables'!AF$7:AF$36)</f>
        <v>5.9131894699734483E-80</v>
      </c>
      <c r="X1454" s="82">
        <f ca="1">SUMPRODUCT(S1424:S1453,'control variables'!AG$7:AG$36)</f>
        <v>2.657949396054108E-80</v>
      </c>
      <c r="Y1454" s="82">
        <f t="shared" ca="1" si="1074"/>
        <v>1.2255705056867761E-79</v>
      </c>
      <c r="Z1454" s="10">
        <f ca="1">IF($A1454&gt;='key variables'!$B$26,SUMPRODUCT(P1424:P1453,'control variables'!V$7:V$36)*$E1454,SUMPRODUCT(P1424:P1453,'control variables'!Z$7:Z$36)*$E1454)</f>
        <v>4.1734434323370156E-80</v>
      </c>
      <c r="AA1454" s="10">
        <f ca="1">IF($A1454&gt;='key variables'!$B$26,SUMPRODUCT(Q1424:Q1453,'control variables'!W$7:W$36)*$E1454,SUMPRODUCT(Q1424:Q1453,'control variables'!AA$7:AA$36)*$E1454)</f>
        <v>4.8172710797311648E-80</v>
      </c>
      <c r="AB1454" s="10">
        <f ca="1">IF($A1454&gt;='key variables'!$B$26,SUMPRODUCT(R1424:R1453,'control variables'!X$7:X$36)*$E1454,SUMPRODUCT(R1424:R1453,'control variables'!AB$7:AB$36)*$E1454)</f>
        <v>1.4428780927443701E-79</v>
      </c>
      <c r="AC1454" s="10">
        <f ca="1">IF($A1454&gt;='key variables'!$B$26,SUMPRODUCT(S1424:S1453,'control variables'!Y$7:Y$36)*$E1454,SUMPRODUCT(S1424:S1453,'control variables'!AC$7:AC$36)*$E1454)</f>
        <v>6.4856656034172763E-80</v>
      </c>
      <c r="AD1454" s="10">
        <f t="shared" ca="1" si="1075"/>
        <v>2.9905161042929155E-79</v>
      </c>
      <c r="AE1454" s="82">
        <f ca="1">SUMPRODUCT(P1424:P1453,'control variables'!AL$7:AL$36)</f>
        <v>5.682354477498151E-80</v>
      </c>
      <c r="AF1454" s="82">
        <f ca="1">SUMPRODUCT(Q1424:Q1453,'control variables'!AM$7:AM$36)</f>
        <v>6.5418086652205419E-80</v>
      </c>
      <c r="AG1454" s="82">
        <f ca="1">SUMPRODUCT(R1424:R1453,'control variables'!AN$7:AN$36)</f>
        <v>1.8652415766736561E-79</v>
      </c>
      <c r="AH1454" s="82">
        <f ca="1">SUMPRODUCT(S1424:S1453,'control variables'!AO$7:AO$36)</f>
        <v>8.076311009344597E-80</v>
      </c>
      <c r="AI1454" s="82">
        <f t="shared" ca="1" si="1087"/>
        <v>3.8952889918799856E-79</v>
      </c>
      <c r="AJ1454" s="10">
        <f ca="1">SUMPRODUCT(P1424:P1453,'control variables'!AP$7:AP$36)</f>
        <v>5.4295118044708515E-83</v>
      </c>
      <c r="AK1454" s="10">
        <f ca="1">SUMPRODUCT(Q1424:Q1453,'control variables'!AQ$7:AQ$36)</f>
        <v>1.5667775673007064E-82</v>
      </c>
      <c r="AL1454" s="10">
        <f ca="1">SUMPRODUCT(R1424:R1453,'control variables'!AR$7:AR$36)</f>
        <v>5.6314099596512662E-81</v>
      </c>
      <c r="AM1454" s="10">
        <f ca="1">SUMPRODUCT(S1424:S1453,'control variables'!AS$7:AS$36)</f>
        <v>4.2188181683207547E-81</v>
      </c>
      <c r="AN1454" s="10">
        <f t="shared" ca="1" si="1108"/>
        <v>1.0061201002746799E-80</v>
      </c>
      <c r="AO1454" s="82">
        <f ca="1">SUMPRODUCT(P1424:P1453,'control variables'!AX$7:AX$36)</f>
        <v>7.3833074728781302E-83</v>
      </c>
      <c r="AP1454" s="82">
        <f ca="1">SUMPRODUCT(Q1424:Q1453,'control variables'!AY$7:AY$36)</f>
        <v>1.7044627123143745E-82</v>
      </c>
      <c r="AQ1454" s="82">
        <f ca="1">SUMPRODUCT(R1424:R1453,'control variables'!AZ$7:AZ$36)</f>
        <v>1.531571630572619E-81</v>
      </c>
      <c r="AR1454" s="82">
        <f ca="1">SUMPRODUCT(S1424:S1453,'control variables'!BA$7:BA$36)</f>
        <v>1.1473897775939121E-81</v>
      </c>
      <c r="AS1454" s="82">
        <f t="shared" ca="1" si="1109"/>
        <v>2.9232407541267497E-81</v>
      </c>
      <c r="AT1454" s="10">
        <f ca="1">SUMPRODUCT(P1424:P1453,'control variables'!AT$7:AT$36)</f>
        <v>-6.516056962943982E-83</v>
      </c>
      <c r="AU1454" s="10">
        <f ca="1">SUMPRODUCT(Q1424:Q1453,'control variables'!AU$7:AU$36)</f>
        <v>7.0684883178060414E-83</v>
      </c>
      <c r="AV1454" s="10">
        <f ca="1">SUMPRODUCT(R1424:R1453,'control variables'!AV$7:AV$36)</f>
        <v>3.0437477139407411E-80</v>
      </c>
      <c r="AW1454" s="10">
        <f ca="1">SUMPRODUCT(S1424:S1453,'control variables'!AW$7:AW$36)</f>
        <v>2.2802492177559673E-80</v>
      </c>
      <c r="AX1454" s="10">
        <f t="shared" ca="1" si="1088"/>
        <v>5.3245493630515708E-80</v>
      </c>
      <c r="AY1454" s="82">
        <f ca="1">SUMPRODUCT(P1424:P1453,'control variables'!BB$7:BB$36)</f>
        <v>2.3617216314943289E-82</v>
      </c>
      <c r="AZ1454" s="82">
        <f ca="1">SUMPRODUCT(Q1424:Q1453,'control variables'!BC$7:BC$36)</f>
        <v>6.022385948719013E-82</v>
      </c>
      <c r="BA1454" s="82">
        <f ca="1">SUMPRODUCT(R1424:R1453,'control variables'!BD$7:BD$36)</f>
        <v>4.2158552802487686E-81</v>
      </c>
      <c r="BB1454" s="82">
        <f ca="1">SUMPRODUCT(S1424:S1453,'control variables'!BE$7:BE$36)</f>
        <v>5.9910313025993853E-82</v>
      </c>
      <c r="BC1454" s="82">
        <f t="shared" ca="1" si="1110"/>
        <v>5.6533691685300418E-81</v>
      </c>
      <c r="BD1454" s="10">
        <f ca="1">SUMPRODUCT(P1424:P1453,'control variables'!BF$7:BF$36)</f>
        <v>4.9405159430360418E-83</v>
      </c>
      <c r="BE1454" s="10">
        <f ca="1">SUMPRODUCT(Q1424:Q1453,'control variables'!BG$7:BG$36)</f>
        <v>5.702678125916522E-83</v>
      </c>
      <c r="BF1454" s="10">
        <f ca="1">SUMPRODUCT(R1424:R1453,'control variables'!BH$7:BH$36)</f>
        <v>1.7080768762377103E-81</v>
      </c>
      <c r="BG1454" s="10">
        <f ca="1">SUMPRODUCT(S1424:S1453,'control variables'!BI$7:BI$36)</f>
        <v>3.838860503847846E-81</v>
      </c>
      <c r="BH1454" s="10">
        <f t="shared" ca="1" si="1111"/>
        <v>5.6533693207750819E-81</v>
      </c>
      <c r="BI1454" s="82">
        <f t="shared" ca="1" si="1089"/>
        <v>5.6994556368501502E-80</v>
      </c>
      <c r="BJ1454" s="82">
        <f t="shared" ca="1" si="1090"/>
        <v>6.6091010130255377E-80</v>
      </c>
      <c r="BK1454" s="82">
        <f t="shared" ca="1" si="1091"/>
        <v>2.211774900870218E-79</v>
      </c>
      <c r="BL1454" s="82">
        <f t="shared" ca="1" si="1092"/>
        <v>1.0416470540126559E-79</v>
      </c>
      <c r="BM1454" s="82">
        <f t="shared" ca="1" si="1082"/>
        <v>4.4842776198704424E-79</v>
      </c>
      <c r="BN1454" s="10">
        <f ca="1">BN1453+BI1454-INDIRECT(ADDRESS(MAX($D1454-'key variables'!$B$9*30,34),scenario!BI$4),TRUE)</f>
        <v>9439390.0751690175</v>
      </c>
      <c r="BO1454" s="10">
        <f ca="1">BO1453+BJ1454-INDIRECT(ADDRESS(MAX($D1454-'key variables'!$B$9*30,34),scenario!BJ$4),TRUE)</f>
        <v>10895583.360992203</v>
      </c>
      <c r="BP1454" s="10">
        <f ca="1">BP1453+BK1454-INDIRECT(ADDRESS(MAX($D1454-'key variables'!$B$9*30,34),scenario!BK$4),TRUE)</f>
        <v>32531162.537994072</v>
      </c>
      <c r="BQ1454" s="10">
        <f ca="1">BQ1453+BL1454-INDIRECT(ADDRESS(MAX($D1454-'key variables'!$B$9*30,34),scenario!BL$4),TRUE)</f>
        <v>14415841.516535141</v>
      </c>
      <c r="BR1454" s="10">
        <f t="shared" ca="1" si="1112"/>
        <v>67281977.490690395</v>
      </c>
      <c r="BS1454" s="82">
        <f t="shared" ca="1" si="1093"/>
        <v>-2.3433848477536824E-9</v>
      </c>
      <c r="BT1454" s="82">
        <f t="shared" ca="1" si="1094"/>
        <v>-3.4288309057018498E-10</v>
      </c>
      <c r="BU1454" s="82">
        <f t="shared" ca="1" si="1095"/>
        <v>-4.2578247660364599E-9</v>
      </c>
      <c r="BV1454" s="82">
        <f t="shared" ca="1" si="1096"/>
        <v>-2.9943922343414556E-9</v>
      </c>
      <c r="BW1454" s="82">
        <f t="shared" ca="1" si="1113"/>
        <v>-9.9384849387017825E-9</v>
      </c>
      <c r="BX1454" s="10">
        <f t="shared" ca="1" si="1097"/>
        <v>-1.8625994260191893E-12</v>
      </c>
      <c r="BY1454" s="10">
        <f t="shared" ca="1" si="1098"/>
        <v>2.8902850229962428E-12</v>
      </c>
      <c r="BZ1454" s="10">
        <f t="shared" ca="1" si="1099"/>
        <v>-3.5034723983035463E-11</v>
      </c>
      <c r="CA1454" s="10">
        <f t="shared" ca="1" si="1100"/>
        <v>-2.0257049910634696E-11</v>
      </c>
      <c r="CB1454" s="10">
        <v>0</v>
      </c>
      <c r="CC1454" s="82">
        <f t="shared" ca="1" si="1101"/>
        <v>3.9725652202851362E-13</v>
      </c>
      <c r="CD1454" s="82">
        <f t="shared" ca="1" si="1102"/>
        <v>3.4270724516460853E-13</v>
      </c>
      <c r="CE1454" s="82">
        <f t="shared" ca="1" si="1103"/>
        <v>1.8915613015532971E-10</v>
      </c>
      <c r="CF1454" s="82">
        <f t="shared" ca="1" si="1104"/>
        <v>3.7028113764059381E-11</v>
      </c>
      <c r="CG1454" s="82">
        <f t="shared" ca="1" si="1114"/>
        <v>2.269242076865822E-10</v>
      </c>
      <c r="CH1454" s="13" t="str">
        <f t="shared" ca="1" si="1067"/>
        <v/>
      </c>
      <c r="CI1454" s="81">
        <f t="shared" ca="1" si="1076"/>
        <v>0.1131775965863165</v>
      </c>
      <c r="CJ1454" s="81">
        <f t="shared" ca="1" si="1077"/>
        <v>0.13063724757458739</v>
      </c>
      <c r="CK1454" s="81">
        <f t="shared" ca="1" si="1078"/>
        <v>0.39004625943939081</v>
      </c>
      <c r="CL1454" s="81">
        <f t="shared" ca="1" si="1079"/>
        <v>0.17284488538116416</v>
      </c>
      <c r="CM1454" s="89">
        <f t="shared" ca="1" si="1068"/>
        <v>0.80670598898145884</v>
      </c>
    </row>
    <row r="1455" spans="1:91" x14ac:dyDescent="0.3">
      <c r="A1455">
        <v>1390</v>
      </c>
      <c r="B1455" s="3">
        <f t="shared" si="1081"/>
        <v>4.05</v>
      </c>
      <c r="C1455" s="3">
        <f t="shared" si="1069"/>
        <v>46.333333333333336</v>
      </c>
      <c r="D1455" s="4">
        <f t="shared" ca="1" si="1105"/>
        <v>1455</v>
      </c>
      <c r="E1455" s="58">
        <f>(0.5*(COS(B1455*2*PI())+1)*('key variables'!$B$4-'key variables'!$B$6)+'key variables'!$B$6)/'key variables'!$B$4</f>
        <v>1</v>
      </c>
      <c r="F1455" s="10">
        <f t="shared" ca="1" si="1070"/>
        <v>11689222.907461114</v>
      </c>
      <c r="G1455" s="10">
        <f t="shared" ca="1" si="1071"/>
        <v>13492492.798713122</v>
      </c>
      <c r="H1455" s="10">
        <f t="shared" ca="1" si="1072"/>
        <v>40309474.521088287</v>
      </c>
      <c r="I1455" s="10">
        <f t="shared" ca="1" si="1073"/>
        <v>17912154.249750931</v>
      </c>
      <c r="J1455" s="10">
        <f t="shared" ca="1" si="1106"/>
        <v>83403344.477013454</v>
      </c>
      <c r="K1455" s="82">
        <f t="shared" ca="1" si="1083"/>
        <v>2249832.832292099</v>
      </c>
      <c r="L1455" s="82">
        <f t="shared" ca="1" si="1084"/>
        <v>2596909.4377209195</v>
      </c>
      <c r="M1455" s="82">
        <f t="shared" ca="1" si="1085"/>
        <v>7778311.98309422</v>
      </c>
      <c r="N1455" s="82">
        <f t="shared" ca="1" si="1086"/>
        <v>3496312.733215793</v>
      </c>
      <c r="O1455" s="82">
        <f t="shared" ca="1" si="1107"/>
        <v>16121366.986323033</v>
      </c>
      <c r="P1455" s="10">
        <f ca="1">IF(IF($A1455&gt;='key variables'!$B$26,K1455*SUMPRODUCT(Z1455:AC1455,'control variables'!$O$3:$R$3)/J1455+F$65*'key variables'!$B$25/scenario!J$65,K1455*SUMPRODUCT(Z1455:AC1455,'control variables'!$O$7:$R$7)/J1455+F$65*'key variables'!$B$25/scenario!J$65)&lt;'key variables'!$B$28,0,IF($A1455&gt;='key variables'!$B$26,K1455*SUMPRODUCT(Z1455:AC1455,'control variables'!$O$3:$R$3)/J1455+F$65*'key variables'!$B$25/scenario!J$65,K1455*SUMPRODUCT(Z1455:AC1455,'control variables'!$O$7:$R$7)/J1455+F$65*'key variables'!$B$25/scenario!J$65))</f>
        <v>6.9412578571946396E-81</v>
      </c>
      <c r="Q1455" s="10">
        <f ca="1">IF(IF($A1455&gt;='key variables'!$B$26,L1455*SUMPRODUCT(Z1455:AC1455,'control variables'!$O$4:$R$4)/J1455+G$65*'key variables'!$B$25/scenario!J$65,L1455*SUMPRODUCT(Z1455:AC1455,'control variables'!$O$7:$R$7)/J1455+G$65*'key variables'!$B$25/scenario!J$65)&lt;'key variables'!$B$28,0,IF($A1455&gt;='key variables'!$B$26,L1455*SUMPRODUCT(Z1455:AC1455,'control variables'!$O$4:$R$4)/J1455+G$65*'key variables'!$B$25/scenario!J$65,L1455*SUMPRODUCT(Z1455:AC1455,'control variables'!$O$7:$R$7)/J1455+G$65*'key variables'!$B$25/scenario!J$65))</f>
        <v>8.0120699548325058E-81</v>
      </c>
      <c r="R1455" s="10">
        <f ca="1">IF(IF($A1455&gt;='key variables'!$B$26,M1455*SUMPRODUCT(Z1455:AC1455,'control variables'!$O$5:$R$5)/J1455+H$65*'key variables'!$B$25/scenario!J$65,M1455*SUMPRODUCT(Z1455:AC1455,'control variables'!$O$7:$R$7)/J1455+H$65*'key variables'!$B$25/scenario!J$65)&lt;'key variables'!$B$28,0,IF($A1455&gt;='key variables'!$B$26,M1455*SUMPRODUCT(Z1455:AC1455,'control variables'!$O$5:$R$5)/J1455+H$65*'key variables'!$B$25/scenario!J$65,M1455*SUMPRODUCT(Z1455:AC1455,'control variables'!$O$7:$R$7)/J1455+H$65*'key variables'!$B$25/scenario!J$65))</f>
        <v>2.3997902596771334E-80</v>
      </c>
      <c r="S1455" s="10">
        <f ca="1">IF(IF($A1455&gt;='key variables'!$B$26,N1455*SUMPRODUCT(Z1455:AC1455,'control variables'!$O$6:$R$6)/J1455+I$65*'key variables'!$B$25/scenario!J$65,N1455*SUMPRODUCT(Z1455:AC1455,'control variables'!$O$7:$R$7)/J1455+I$65*'key variables'!$B$25/scenario!J$65)&lt;'key variables'!$B$28,0,IF($A1455&gt;='key variables'!$B$26,N1455*SUMPRODUCT(Z1455:AC1455,'control variables'!$O$6:$R$6)/J1455+I$65*'key variables'!$B$25/scenario!J$65,N1455*SUMPRODUCT(Z1455:AC1455,'control variables'!$O$7:$R$7)/J1455+I$65*'key variables'!$B$25/scenario!J$65))</f>
        <v>1.0786938425962545E-80</v>
      </c>
      <c r="T1455" s="10">
        <f t="shared" ca="1" si="1080"/>
        <v>4.9738168834761027E-80</v>
      </c>
      <c r="U1455" s="82">
        <f ca="1">SUMPRODUCT(P1425:P1454,'control variables'!AD$7:AD$36)</f>
        <v>1.471675077413734E-80</v>
      </c>
      <c r="V1455" s="82">
        <f ca="1">SUMPRODUCT(Q1425:Q1454,'control variables'!AE$7:AE$36)</f>
        <v>1.6987070518927338E-80</v>
      </c>
      <c r="W1455" s="82">
        <f ca="1">SUMPRODUCT(R1425:R1454,'control variables'!AF$7:AF$36)</f>
        <v>5.0879993062445279E-80</v>
      </c>
      <c r="X1455" s="82">
        <f ca="1">SUMPRODUCT(S1425:S1454,'control variables'!AG$7:AG$36)</f>
        <v>2.2870305022066354E-80</v>
      </c>
      <c r="Y1455" s="82">
        <f t="shared" ca="1" si="1074"/>
        <v>1.0545411937757631E-79</v>
      </c>
      <c r="Z1455" s="10">
        <f ca="1">IF($A1455&gt;='key variables'!$B$26,SUMPRODUCT(P1425:P1454,'control variables'!V$7:V$36)*$E1455,SUMPRODUCT(P1425:P1454,'control variables'!Z$7:Z$36)*$E1455)</f>
        <v>3.5910361736602467E-80</v>
      </c>
      <c r="AA1455" s="10">
        <f ca="1">IF($A1455&gt;='key variables'!$B$26,SUMPRODUCT(Q1425:Q1454,'control variables'!W$7:W$36)*$E1455,SUMPRODUCT(Q1425:Q1454,'control variables'!AA$7:AA$36)*$E1455)</f>
        <v>4.1450171749314922E-80</v>
      </c>
      <c r="AB1455" s="10">
        <f ca="1">IF($A1455&gt;='key variables'!$B$26,SUMPRODUCT(R1425:R1454,'control variables'!X$7:X$36)*$E1455,SUMPRODUCT(R1425:R1454,'control variables'!AB$7:AB$36)*$E1455)</f>
        <v>1.2415233389962297E-79</v>
      </c>
      <c r="AC1455" s="10">
        <f ca="1">IF($A1455&gt;='key variables'!$B$26,SUMPRODUCT(S1425:S1454,'control variables'!Y$7:Y$36)*$E1455,SUMPRODUCT(S1425:S1454,'control variables'!AC$7:AC$36)*$E1455)</f>
        <v>5.5805859525196737E-80</v>
      </c>
      <c r="AD1455" s="10">
        <f t="shared" ca="1" si="1075"/>
        <v>2.5731872691073708E-79</v>
      </c>
      <c r="AE1455" s="82">
        <f ca="1">SUMPRODUCT(P1425:P1454,'control variables'!AL$7:AL$36)</f>
        <v>4.8893775154943394E-80</v>
      </c>
      <c r="AF1455" s="82">
        <f ca="1">SUMPRODUCT(Q1425:Q1454,'control variables'!AM$7:AM$36)</f>
        <v>5.6288942066278825E-80</v>
      </c>
      <c r="AG1455" s="82">
        <f ca="1">SUMPRODUCT(R1425:R1454,'control variables'!AN$7:AN$36)</f>
        <v>1.6049456720920229E-79</v>
      </c>
      <c r="AH1455" s="82">
        <f ca="1">SUMPRODUCT(S1425:S1454,'control variables'!AO$7:AO$36)</f>
        <v>6.9492555618625978E-80</v>
      </c>
      <c r="AI1455" s="82">
        <f t="shared" ca="1" si="1087"/>
        <v>3.3516984004905052E-79</v>
      </c>
      <c r="AJ1455" s="10">
        <f ca="1">SUMPRODUCT(P1425:P1454,'control variables'!AP$7:AP$36)</f>
        <v>4.6718192330336755E-83</v>
      </c>
      <c r="AK1455" s="10">
        <f ca="1">SUMPRODUCT(Q1425:Q1454,'control variables'!AQ$7:AQ$36)</f>
        <v>1.3481325460557717E-82</v>
      </c>
      <c r="AL1455" s="10">
        <f ca="1">SUMPRODUCT(R1425:R1454,'control variables'!AR$7:AR$36)</f>
        <v>4.8455423445129044E-81</v>
      </c>
      <c r="AM1455" s="10">
        <f ca="1">SUMPRODUCT(S1425:S1454,'control variables'!AS$7:AS$36)</f>
        <v>3.630078830145145E-81</v>
      </c>
      <c r="AN1455" s="10">
        <f t="shared" ca="1" si="1108"/>
        <v>8.6571526215939625E-81</v>
      </c>
      <c r="AO1455" s="82">
        <f ca="1">SUMPRODUCT(P1425:P1454,'control variables'!AX$7:AX$36)</f>
        <v>6.3529612048711579E-83</v>
      </c>
      <c r="AP1455" s="82">
        <f ca="1">SUMPRODUCT(Q1425:Q1454,'control variables'!AY$7:AY$36)</f>
        <v>1.4666036225986415E-82</v>
      </c>
      <c r="AQ1455" s="82">
        <f ca="1">SUMPRODUCT(R1425:R1454,'control variables'!AZ$7:AZ$36)</f>
        <v>1.3178396250259633E-81</v>
      </c>
      <c r="AR1455" s="82">
        <f ca="1">SUMPRODUCT(S1425:S1454,'control variables'!BA$7:BA$36)</f>
        <v>9.8727064675235236E-82</v>
      </c>
      <c r="AS1455" s="82">
        <f t="shared" ca="1" si="1109"/>
        <v>2.5153002460868915E-81</v>
      </c>
      <c r="AT1455" s="10">
        <f ca="1">SUMPRODUCT(P1425:P1454,'control variables'!AT$7:AT$36)</f>
        <v>-5.6067361743200953E-83</v>
      </c>
      <c r="AU1455" s="10">
        <f ca="1">SUMPRODUCT(Q1425:Q1454,'control variables'!AU$7:AU$36)</f>
        <v>6.0820753063669663E-83</v>
      </c>
      <c r="AV1455" s="10">
        <f ca="1">SUMPRODUCT(R1425:R1454,'control variables'!AV$7:AV$36)</f>
        <v>2.6189903664601154E-80</v>
      </c>
      <c r="AW1455" s="10">
        <f ca="1">SUMPRODUCT(S1425:S1454,'control variables'!AW$7:AW$36)</f>
        <v>1.9620386758990628E-80</v>
      </c>
      <c r="AX1455" s="10">
        <f t="shared" ca="1" si="1088"/>
        <v>4.5815043814912257E-80</v>
      </c>
      <c r="AY1455" s="82">
        <f ca="1">SUMPRODUCT(P1425:P1454,'control variables'!BB$7:BB$36)</f>
        <v>2.0321415512903893E-82</v>
      </c>
      <c r="AZ1455" s="82">
        <f ca="1">SUMPRODUCT(Q1425:Q1454,'control variables'!BC$7:BC$36)</f>
        <v>5.1819573319298211E-82</v>
      </c>
      <c r="BA1455" s="82">
        <f ca="1">SUMPRODUCT(R1425:R1454,'control variables'!BD$7:BD$36)</f>
        <v>3.6275294153950689E-81</v>
      </c>
      <c r="BB1455" s="82">
        <f ca="1">SUMPRODUCT(S1425:S1454,'control variables'!BE$7:BE$36)</f>
        <v>5.1549782509255182E-82</v>
      </c>
      <c r="BC1455" s="82">
        <f t="shared" ca="1" si="1110"/>
        <v>4.8644371288096422E-81</v>
      </c>
      <c r="BD1455" s="10">
        <f ca="1">SUMPRODUCT(P1425:P1454,'control variables'!BF$7:BF$36)</f>
        <v>4.2510631222459841E-83</v>
      </c>
      <c r="BE1455" s="10">
        <f ca="1">SUMPRODUCT(Q1425:Q1454,'control variables'!BG$7:BG$36)</f>
        <v>4.9068649830578464E-83</v>
      </c>
      <c r="BF1455" s="10">
        <f ca="1">SUMPRODUCT(R1425:R1454,'control variables'!BH$7:BH$36)</f>
        <v>1.4697134271513224E-81</v>
      </c>
      <c r="BG1455" s="10">
        <f ca="1">SUMPRODUCT(S1425:S1454,'control variables'!BI$7:BI$36)</f>
        <v>3.303144551604408E-81</v>
      </c>
      <c r="BH1455" s="10">
        <f t="shared" ca="1" si="1111"/>
        <v>4.8644372598087688E-81</v>
      </c>
      <c r="BI1455" s="82">
        <f t="shared" ca="1" si="1089"/>
        <v>4.9040921948329234E-80</v>
      </c>
      <c r="BJ1455" s="82">
        <f t="shared" ca="1" si="1090"/>
        <v>5.6867958552535478E-80</v>
      </c>
      <c r="BK1455" s="82">
        <f t="shared" ca="1" si="1091"/>
        <v>1.9031200028919851E-79</v>
      </c>
      <c r="BL1455" s="82">
        <f t="shared" ca="1" si="1092"/>
        <v>8.9628440202709156E-80</v>
      </c>
      <c r="BM1455" s="82">
        <f t="shared" ca="1" si="1082"/>
        <v>3.8584932099277239E-79</v>
      </c>
      <c r="BN1455" s="10">
        <f ca="1">BN1454+BI1455-INDIRECT(ADDRESS(MAX($D1455-'key variables'!$B$9*30,34),scenario!BI$4),TRUE)</f>
        <v>9439390.0751690175</v>
      </c>
      <c r="BO1455" s="10">
        <f ca="1">BO1454+BJ1455-INDIRECT(ADDRESS(MAX($D1455-'key variables'!$B$9*30,34),scenario!BJ$4),TRUE)</f>
        <v>10895583.360992203</v>
      </c>
      <c r="BP1455" s="10">
        <f ca="1">BP1454+BK1455-INDIRECT(ADDRESS(MAX($D1455-'key variables'!$B$9*30,34),scenario!BK$4),TRUE)</f>
        <v>32531162.537994072</v>
      </c>
      <c r="BQ1455" s="10">
        <f ca="1">BQ1454+BL1455-INDIRECT(ADDRESS(MAX($D1455-'key variables'!$B$9*30,34),scenario!BL$4),TRUE)</f>
        <v>14415841.516535141</v>
      </c>
      <c r="BR1455" s="10">
        <f t="shared" ca="1" si="1112"/>
        <v>67281977.490690395</v>
      </c>
      <c r="BS1455" s="82">
        <f t="shared" ca="1" si="1093"/>
        <v>-2.3433848477536824E-9</v>
      </c>
      <c r="BT1455" s="82">
        <f t="shared" ca="1" si="1094"/>
        <v>-3.4288309057018498E-10</v>
      </c>
      <c r="BU1455" s="82">
        <f t="shared" ca="1" si="1095"/>
        <v>-4.2578247660364599E-9</v>
      </c>
      <c r="BV1455" s="82">
        <f t="shared" ca="1" si="1096"/>
        <v>-2.9943922343414556E-9</v>
      </c>
      <c r="BW1455" s="82">
        <f t="shared" ca="1" si="1113"/>
        <v>-9.9384849387017825E-9</v>
      </c>
      <c r="BX1455" s="10">
        <f t="shared" ca="1" si="1097"/>
        <v>-1.8625994260191893E-12</v>
      </c>
      <c r="BY1455" s="10">
        <f t="shared" ca="1" si="1098"/>
        <v>2.8902850229962428E-12</v>
      </c>
      <c r="BZ1455" s="10">
        <f t="shared" ca="1" si="1099"/>
        <v>-3.5034723983035463E-11</v>
      </c>
      <c r="CA1455" s="10">
        <f t="shared" ca="1" si="1100"/>
        <v>-2.0257049910634696E-11</v>
      </c>
      <c r="CB1455" s="10">
        <v>0</v>
      </c>
      <c r="CC1455" s="82">
        <f t="shared" ca="1" si="1101"/>
        <v>3.9725652202851362E-13</v>
      </c>
      <c r="CD1455" s="82">
        <f t="shared" ca="1" si="1102"/>
        <v>3.4270724516460853E-13</v>
      </c>
      <c r="CE1455" s="82">
        <f t="shared" ca="1" si="1103"/>
        <v>1.8915613015532971E-10</v>
      </c>
      <c r="CF1455" s="82">
        <f t="shared" ca="1" si="1104"/>
        <v>3.7028113764059381E-11</v>
      </c>
      <c r="CG1455" s="82">
        <f t="shared" ca="1" si="1114"/>
        <v>2.269242076865822E-10</v>
      </c>
      <c r="CH1455" s="13" t="str">
        <f t="shared" ca="1" si="1067"/>
        <v/>
      </c>
      <c r="CI1455" s="81">
        <f t="shared" ca="1" si="1076"/>
        <v>0.1131775965863165</v>
      </c>
      <c r="CJ1455" s="81">
        <f t="shared" ca="1" si="1077"/>
        <v>0.13063724757458739</v>
      </c>
      <c r="CK1455" s="81">
        <f t="shared" ca="1" si="1078"/>
        <v>0.39004625943939081</v>
      </c>
      <c r="CL1455" s="81">
        <f t="shared" ca="1" si="1079"/>
        <v>0.17284488538116416</v>
      </c>
      <c r="CM1455" s="89">
        <f t="shared" ca="1" si="1068"/>
        <v>0.80670598898145884</v>
      </c>
    </row>
    <row r="1456" spans="1:91" x14ac:dyDescent="0.3">
      <c r="A1456">
        <v>1391</v>
      </c>
      <c r="B1456" s="3">
        <f t="shared" si="1081"/>
        <v>4.052777777777778</v>
      </c>
      <c r="C1456" s="3">
        <f t="shared" si="1069"/>
        <v>46.366666666666667</v>
      </c>
      <c r="D1456" s="4">
        <f t="shared" ca="1" si="1105"/>
        <v>1456</v>
      </c>
      <c r="E1456" s="58">
        <f>(0.5*(COS(B1456*2*PI())+1)*('key variables'!$B$4-'key variables'!$B$6)+'key variables'!$B$6)/'key variables'!$B$4</f>
        <v>1</v>
      </c>
      <c r="F1456" s="10">
        <f t="shared" ca="1" si="1070"/>
        <v>11689222.907461114</v>
      </c>
      <c r="G1456" s="10">
        <f t="shared" ca="1" si="1071"/>
        <v>13492492.798713122</v>
      </c>
      <c r="H1456" s="10">
        <f t="shared" ca="1" si="1072"/>
        <v>40309474.521088287</v>
      </c>
      <c r="I1456" s="10">
        <f t="shared" ca="1" si="1073"/>
        <v>17912154.249750931</v>
      </c>
      <c r="J1456" s="10">
        <f t="shared" ca="1" si="1106"/>
        <v>83403344.477013454</v>
      </c>
      <c r="K1456" s="82">
        <f t="shared" ca="1" si="1083"/>
        <v>2249832.832292099</v>
      </c>
      <c r="L1456" s="82">
        <f t="shared" ca="1" si="1084"/>
        <v>2596909.4377209195</v>
      </c>
      <c r="M1456" s="82">
        <f t="shared" ca="1" si="1085"/>
        <v>7778311.98309422</v>
      </c>
      <c r="N1456" s="82">
        <f t="shared" ca="1" si="1086"/>
        <v>3496312.733215793</v>
      </c>
      <c r="O1456" s="82">
        <f t="shared" ca="1" si="1107"/>
        <v>16121366.986323033</v>
      </c>
      <c r="P1456" s="10">
        <f ca="1">IF(IF($A1456&gt;='key variables'!$B$26,K1456*SUMPRODUCT(Z1456:AC1456,'control variables'!$O$3:$R$3)/J1456+F$65*'key variables'!$B$25/scenario!J$65,K1456*SUMPRODUCT(Z1456:AC1456,'control variables'!$O$7:$R$7)/J1456+F$65*'key variables'!$B$25/scenario!J$65)&lt;'key variables'!$B$28,0,IF($A1456&gt;='key variables'!$B$26,K1456*SUMPRODUCT(Z1456:AC1456,'control variables'!$O$3:$R$3)/J1456+F$65*'key variables'!$B$25/scenario!J$65,K1456*SUMPRODUCT(Z1456:AC1456,'control variables'!$O$7:$R$7)/J1456+F$65*'key variables'!$B$25/scenario!J$65))</f>
        <v>5.9725999549324907E-81</v>
      </c>
      <c r="Q1456" s="10">
        <f ca="1">IF(IF($A1456&gt;='key variables'!$B$26,L1456*SUMPRODUCT(Z1456:AC1456,'control variables'!$O$4:$R$4)/J1456+G$65*'key variables'!$B$25/scenario!J$65,L1456*SUMPRODUCT(Z1456:AC1456,'control variables'!$O$7:$R$7)/J1456+G$65*'key variables'!$B$25/scenario!J$65)&lt;'key variables'!$B$28,0,IF($A1456&gt;='key variables'!$B$26,L1456*SUMPRODUCT(Z1456:AC1456,'control variables'!$O$4:$R$4)/J1456+G$65*'key variables'!$B$25/scenario!J$65,L1456*SUMPRODUCT(Z1456:AC1456,'control variables'!$O$7:$R$7)/J1456+G$65*'key variables'!$B$25/scenario!J$65))</f>
        <v>6.8939793961909787E-81</v>
      </c>
      <c r="R1456" s="10">
        <f ca="1">IF(IF($A1456&gt;='key variables'!$B$26,M1456*SUMPRODUCT(Z1456:AC1456,'control variables'!$O$5:$R$5)/J1456+H$65*'key variables'!$B$25/scenario!J$65,M1456*SUMPRODUCT(Z1456:AC1456,'control variables'!$O$7:$R$7)/J1456+H$65*'key variables'!$B$25/scenario!J$65)&lt;'key variables'!$B$28,0,IF($A1456&gt;='key variables'!$B$26,M1456*SUMPRODUCT(Z1456:AC1456,'control variables'!$O$5:$R$5)/J1456+H$65*'key variables'!$B$25/scenario!J$65,M1456*SUMPRODUCT(Z1456:AC1456,'control variables'!$O$7:$R$7)/J1456+H$65*'key variables'!$B$25/scenario!J$65))</f>
        <v>2.0648976729684357E-80</v>
      </c>
      <c r="S1456" s="10">
        <f ca="1">IF(IF($A1456&gt;='key variables'!$B$26,N1456*SUMPRODUCT(Z1456:AC1456,'control variables'!$O$6:$R$6)/J1456+I$65*'key variables'!$B$25/scenario!J$65,N1456*SUMPRODUCT(Z1456:AC1456,'control variables'!$O$7:$R$7)/J1456+I$65*'key variables'!$B$25/scenario!J$65)&lt;'key variables'!$B$28,0,IF($A1456&gt;='key variables'!$B$26,N1456*SUMPRODUCT(Z1456:AC1456,'control variables'!$O$6:$R$6)/J1456+I$65*'key variables'!$B$25/scenario!J$65,N1456*SUMPRODUCT(Z1456:AC1456,'control variables'!$O$7:$R$7)/J1456+I$65*'key variables'!$B$25/scenario!J$65))</f>
        <v>9.2816128261228033E-81</v>
      </c>
      <c r="T1456" s="10">
        <f t="shared" ca="1" si="1080"/>
        <v>4.2797168906930632E-80</v>
      </c>
      <c r="U1456" s="82">
        <f ca="1">SUMPRODUCT(P1426:P1455,'control variables'!AD$7:AD$36)</f>
        <v>1.2663016821837204E-80</v>
      </c>
      <c r="V1456" s="82">
        <f ca="1">SUMPRODUCT(Q1426:Q1455,'control variables'!AE$7:AE$36)</f>
        <v>1.461651169040204E-80</v>
      </c>
      <c r="W1456" s="82">
        <f ca="1">SUMPRODUCT(R1426:R1455,'control variables'!AF$7:AF$36)</f>
        <v>4.377965068056755E-80</v>
      </c>
      <c r="X1456" s="82">
        <f ca="1">SUMPRODUCT(S1426:S1455,'control variables'!AG$7:AG$36)</f>
        <v>1.9678736268600715E-80</v>
      </c>
      <c r="Y1456" s="82">
        <f t="shared" ca="1" si="1074"/>
        <v>9.0737915461407513E-80</v>
      </c>
      <c r="Z1456" s="10">
        <f ca="1">IF($A1456&gt;='key variables'!$B$26,SUMPRODUCT(P1426:P1455,'control variables'!V$7:V$36)*$E1456,SUMPRODUCT(P1426:P1455,'control variables'!Z$7:Z$36)*$E1456)</f>
        <v>3.0899042983590331E-80</v>
      </c>
      <c r="AA1456" s="10">
        <f ca="1">IF($A1456&gt;='key variables'!$B$26,SUMPRODUCT(Q1426:Q1455,'control variables'!W$7:W$36)*$E1456,SUMPRODUCT(Q1426:Q1455,'control variables'!AA$7:AA$36)*$E1456)</f>
        <v>3.5665768224602106E-80</v>
      </c>
      <c r="AB1456" s="10">
        <f ca="1">IF($A1456&gt;='key variables'!$B$26,SUMPRODUCT(R1426:R1455,'control variables'!X$7:X$36)*$E1456,SUMPRODUCT(R1426:R1455,'control variables'!AB$7:AB$36)*$E1456)</f>
        <v>1.0682677968591407E-79</v>
      </c>
      <c r="AC1456" s="10">
        <f ca="1">IF($A1456&gt;='key variables'!$B$26,SUMPRODUCT(S1426:S1455,'control variables'!Y$7:Y$36)*$E1456,SUMPRODUCT(S1426:S1455,'control variables'!AC$7:AC$36)*$E1456)</f>
        <v>4.8018108668832413E-80</v>
      </c>
      <c r="AD1456" s="10">
        <f t="shared" ca="1" si="1075"/>
        <v>2.2140969956293892E-79</v>
      </c>
      <c r="AE1456" s="82">
        <f ca="1">SUMPRODUCT(P1426:P1455,'control variables'!AL$7:AL$36)</f>
        <v>4.2070611018176116E-80</v>
      </c>
      <c r="AF1456" s="82">
        <f ca="1">SUMPRODUCT(Q1426:Q1455,'control variables'!AM$7:AM$36)</f>
        <v>4.8433776667695895E-80</v>
      </c>
      <c r="AG1456" s="82">
        <f ca="1">SUMPRODUCT(R1426:R1455,'control variables'!AN$7:AN$36)</f>
        <v>1.3809742623046771E-79</v>
      </c>
      <c r="AH1456" s="82">
        <f ca="1">SUMPRODUCT(S1426:S1455,'control variables'!AO$7:AO$36)</f>
        <v>5.9794815737287027E-80</v>
      </c>
      <c r="AI1456" s="82">
        <f t="shared" ca="1" si="1087"/>
        <v>2.8839662965362676E-79</v>
      </c>
      <c r="AJ1456" s="10">
        <f ca="1">SUMPRODUCT(P1426:P1455,'control variables'!AP$7:AP$36)</f>
        <v>4.019863245931456E-83</v>
      </c>
      <c r="AK1456" s="10">
        <f ca="1">SUMPRODUCT(Q1426:Q1455,'control variables'!AQ$7:AQ$36)</f>
        <v>1.1599996066231634E-82</v>
      </c>
      <c r="AL1456" s="10">
        <f ca="1">SUMPRODUCT(R1426:R1455,'control variables'!AR$7:AR$36)</f>
        <v>4.1693431628482613E-81</v>
      </c>
      <c r="AM1456" s="10">
        <f ca="1">SUMPRODUCT(S1426:S1455,'control variables'!AS$7:AS$36)</f>
        <v>3.123498521936314E-81</v>
      </c>
      <c r="AN1456" s="10">
        <f t="shared" ca="1" si="1108"/>
        <v>7.4490402779062054E-81</v>
      </c>
      <c r="AO1456" s="82">
        <f ca="1">SUMPRODUCT(P1426:P1455,'control variables'!AX$7:AX$36)</f>
        <v>5.4664005554227551E-83</v>
      </c>
      <c r="AP1456" s="82">
        <f ca="1">SUMPRODUCT(Q1426:Q1455,'control variables'!AY$7:AY$36)</f>
        <v>1.2619379528102803E-82</v>
      </c>
      <c r="AQ1456" s="82">
        <f ca="1">SUMPRODUCT(R1426:R1455,'control variables'!AZ$7:AZ$36)</f>
        <v>1.133934086151269E-81</v>
      </c>
      <c r="AR1456" s="82">
        <f ca="1">SUMPRODUCT(S1426:S1455,'control variables'!BA$7:BA$36)</f>
        <v>8.4949626445406459E-82</v>
      </c>
      <c r="AS1456" s="82">
        <f t="shared" ca="1" si="1109"/>
        <v>2.1642881514405893E-81</v>
      </c>
      <c r="AT1456" s="10">
        <f ca="1">SUMPRODUCT(P1426:P1455,'control variables'!AT$7:AT$36)</f>
        <v>-4.8243118050071253E-83</v>
      </c>
      <c r="AU1456" s="10">
        <f ca="1">SUMPRODUCT(Q1426:Q1455,'control variables'!AU$7:AU$36)</f>
        <v>5.2333169935549249E-83</v>
      </c>
      <c r="AV1456" s="10">
        <f ca="1">SUMPRODUCT(R1426:R1455,'control variables'!AV$7:AV$36)</f>
        <v>2.2535082353229575E-80</v>
      </c>
      <c r="AW1456" s="10">
        <f ca="1">SUMPRODUCT(S1426:S1455,'control variables'!AW$7:AW$36)</f>
        <v>1.6882346612587377E-80</v>
      </c>
      <c r="AX1456" s="10">
        <f t="shared" ca="1" si="1088"/>
        <v>3.942151901770243E-80</v>
      </c>
      <c r="AY1456" s="82">
        <f ca="1">SUMPRODUCT(P1426:P1455,'control variables'!BB$7:BB$36)</f>
        <v>1.7485546261724309E-82</v>
      </c>
      <c r="AZ1456" s="82">
        <f ca="1">SUMPRODUCT(Q1426:Q1455,'control variables'!BC$7:BC$36)</f>
        <v>4.4588111785915853E-82</v>
      </c>
      <c r="BA1456" s="82">
        <f ca="1">SUMPRODUCT(R1426:R1455,'control variables'!BD$7:BD$36)</f>
        <v>3.1213048799862991E-81</v>
      </c>
      <c r="BB1456" s="82">
        <f ca="1">SUMPRODUCT(S1426:S1455,'control variables'!BE$7:BE$36)</f>
        <v>4.4355970492067501E-82</v>
      </c>
      <c r="BC1456" s="82">
        <f t="shared" ca="1" si="1110"/>
        <v>4.1856011653833759E-81</v>
      </c>
      <c r="BD1456" s="10">
        <f ca="1">SUMPRODUCT(P1426:P1455,'control variables'!BF$7:BF$36)</f>
        <v>3.6578239758122245E-83</v>
      </c>
      <c r="BE1456" s="10">
        <f ca="1">SUMPRODUCT(Q1426:Q1455,'control variables'!BG$7:BG$36)</f>
        <v>4.2221081797580187E-83</v>
      </c>
      <c r="BF1456" s="10">
        <f ca="1">SUMPRODUCT(R1426:R1455,'control variables'!BH$7:BH$36)</f>
        <v>1.2646137817325462E-81</v>
      </c>
      <c r="BG1456" s="10">
        <f ca="1">SUMPRODUCT(S1426:S1455,'control variables'!BI$7:BI$36)</f>
        <v>2.8421881748132241E-81</v>
      </c>
      <c r="BH1456" s="10">
        <f t="shared" ca="1" si="1111"/>
        <v>4.1856012781014729E-81</v>
      </c>
      <c r="BI1456" s="82">
        <f t="shared" ca="1" si="1089"/>
        <v>4.2197223362743285E-80</v>
      </c>
      <c r="BJ1456" s="82">
        <f t="shared" ca="1" si="1090"/>
        <v>4.8931990955490602E-80</v>
      </c>
      <c r="BK1456" s="82">
        <f t="shared" ca="1" si="1091"/>
        <v>1.6375381346368358E-79</v>
      </c>
      <c r="BL1456" s="82">
        <f t="shared" ca="1" si="1092"/>
        <v>7.712072205479507E-80</v>
      </c>
      <c r="BM1456" s="82">
        <f t="shared" ca="1" si="1082"/>
        <v>3.3200374983671251E-79</v>
      </c>
      <c r="BN1456" s="10">
        <f ca="1">BN1455+BI1456-INDIRECT(ADDRESS(MAX($D1456-'key variables'!$B$9*30,34),scenario!BI$4),TRUE)</f>
        <v>9439390.0751690175</v>
      </c>
      <c r="BO1456" s="10">
        <f ca="1">BO1455+BJ1456-INDIRECT(ADDRESS(MAX($D1456-'key variables'!$B$9*30,34),scenario!BJ$4),TRUE)</f>
        <v>10895583.360992203</v>
      </c>
      <c r="BP1456" s="10">
        <f ca="1">BP1455+BK1456-INDIRECT(ADDRESS(MAX($D1456-'key variables'!$B$9*30,34),scenario!BK$4),TRUE)</f>
        <v>32531162.537994072</v>
      </c>
      <c r="BQ1456" s="10">
        <f ca="1">BQ1455+BL1456-INDIRECT(ADDRESS(MAX($D1456-'key variables'!$B$9*30,34),scenario!BL$4),TRUE)</f>
        <v>14415841.516535141</v>
      </c>
      <c r="BR1456" s="10">
        <f t="shared" ca="1" si="1112"/>
        <v>67281977.490690395</v>
      </c>
      <c r="BS1456" s="82">
        <f t="shared" ca="1" si="1093"/>
        <v>-2.3433848477536824E-9</v>
      </c>
      <c r="BT1456" s="82">
        <f t="shared" ca="1" si="1094"/>
        <v>-3.4288309057018498E-10</v>
      </c>
      <c r="BU1456" s="82">
        <f t="shared" ca="1" si="1095"/>
        <v>-4.2578247660364599E-9</v>
      </c>
      <c r="BV1456" s="82">
        <f t="shared" ca="1" si="1096"/>
        <v>-2.9943922343414556E-9</v>
      </c>
      <c r="BW1456" s="82">
        <f t="shared" ca="1" si="1113"/>
        <v>-9.9384849387017825E-9</v>
      </c>
      <c r="BX1456" s="10">
        <f t="shared" ca="1" si="1097"/>
        <v>-1.8625994260191893E-12</v>
      </c>
      <c r="BY1456" s="10">
        <f t="shared" ca="1" si="1098"/>
        <v>2.8902850229962428E-12</v>
      </c>
      <c r="BZ1456" s="10">
        <f t="shared" ca="1" si="1099"/>
        <v>-3.5034723983035463E-11</v>
      </c>
      <c r="CA1456" s="10">
        <f t="shared" ca="1" si="1100"/>
        <v>-2.0257049910634696E-11</v>
      </c>
      <c r="CB1456" s="10">
        <v>0</v>
      </c>
      <c r="CC1456" s="82">
        <f t="shared" ca="1" si="1101"/>
        <v>3.9725652202851362E-13</v>
      </c>
      <c r="CD1456" s="82">
        <f t="shared" ca="1" si="1102"/>
        <v>3.4270724516460853E-13</v>
      </c>
      <c r="CE1456" s="82">
        <f t="shared" ca="1" si="1103"/>
        <v>1.8915613015532971E-10</v>
      </c>
      <c r="CF1456" s="82">
        <f t="shared" ca="1" si="1104"/>
        <v>3.7028113764059381E-11</v>
      </c>
      <c r="CG1456" s="82">
        <f t="shared" ca="1" si="1114"/>
        <v>2.269242076865822E-10</v>
      </c>
      <c r="CH1456" s="13" t="str">
        <f t="shared" ca="1" si="1067"/>
        <v/>
      </c>
      <c r="CI1456" s="81">
        <f t="shared" ca="1" si="1076"/>
        <v>0.1131775965863165</v>
      </c>
      <c r="CJ1456" s="81">
        <f t="shared" ca="1" si="1077"/>
        <v>0.13063724757458739</v>
      </c>
      <c r="CK1456" s="81">
        <f t="shared" ca="1" si="1078"/>
        <v>0.39004625943939081</v>
      </c>
      <c r="CL1456" s="81">
        <f t="shared" ca="1" si="1079"/>
        <v>0.17284488538116416</v>
      </c>
      <c r="CM1456" s="89">
        <f t="shared" ca="1" si="1068"/>
        <v>0.80670598898145884</v>
      </c>
    </row>
    <row r="1457" spans="1:91" x14ac:dyDescent="0.3">
      <c r="A1457">
        <v>1392</v>
      </c>
      <c r="B1457" s="3">
        <f t="shared" si="1081"/>
        <v>4.0555555555555554</v>
      </c>
      <c r="C1457" s="3">
        <f t="shared" si="1069"/>
        <v>46.4</v>
      </c>
      <c r="D1457" s="4">
        <f t="shared" ca="1" si="1105"/>
        <v>1457</v>
      </c>
      <c r="E1457" s="58">
        <f>(0.5*(COS(B1457*2*PI())+1)*('key variables'!$B$4-'key variables'!$B$6)+'key variables'!$B$6)/'key variables'!$B$4</f>
        <v>1</v>
      </c>
      <c r="F1457" s="10">
        <f t="shared" ca="1" si="1070"/>
        <v>11689222.907461114</v>
      </c>
      <c r="G1457" s="10">
        <f t="shared" ca="1" si="1071"/>
        <v>13492492.798713122</v>
      </c>
      <c r="H1457" s="10">
        <f t="shared" ca="1" si="1072"/>
        <v>40309474.521088287</v>
      </c>
      <c r="I1457" s="10">
        <f t="shared" ca="1" si="1073"/>
        <v>17912154.249750931</v>
      </c>
      <c r="J1457" s="10">
        <f t="shared" ca="1" si="1106"/>
        <v>83403344.477013454</v>
      </c>
      <c r="K1457" s="82">
        <f t="shared" ca="1" si="1083"/>
        <v>2249832.832292099</v>
      </c>
      <c r="L1457" s="82">
        <f t="shared" ca="1" si="1084"/>
        <v>2596909.4377209195</v>
      </c>
      <c r="M1457" s="82">
        <f t="shared" ca="1" si="1085"/>
        <v>7778311.98309422</v>
      </c>
      <c r="N1457" s="82">
        <f t="shared" ca="1" si="1086"/>
        <v>3496312.733215793</v>
      </c>
      <c r="O1457" s="82">
        <f t="shared" ca="1" si="1107"/>
        <v>16121366.986323033</v>
      </c>
      <c r="P1457" s="10">
        <f ca="1">IF(IF($A1457&gt;='key variables'!$B$26,K1457*SUMPRODUCT(Z1457:AC1457,'control variables'!$O$3:$R$3)/J1457+F$65*'key variables'!$B$25/scenario!J$65,K1457*SUMPRODUCT(Z1457:AC1457,'control variables'!$O$7:$R$7)/J1457+F$65*'key variables'!$B$25/scenario!J$65)&lt;'key variables'!$B$28,0,IF($A1457&gt;='key variables'!$B$26,K1457*SUMPRODUCT(Z1457:AC1457,'control variables'!$O$3:$R$3)/J1457+F$65*'key variables'!$B$25/scenario!J$65,K1457*SUMPRODUCT(Z1457:AC1457,'control variables'!$O$7:$R$7)/J1457+F$65*'key variables'!$B$25/scenario!J$65))</f>
        <v>5.1391190120801344E-81</v>
      </c>
      <c r="Q1457" s="10">
        <f ca="1">IF(IF($A1457&gt;='key variables'!$B$26,L1457*SUMPRODUCT(Z1457:AC1457,'control variables'!$O$4:$R$4)/J1457+G$65*'key variables'!$B$25/scenario!J$65,L1457*SUMPRODUCT(Z1457:AC1457,'control variables'!$O$7:$R$7)/J1457+G$65*'key variables'!$B$25/scenario!J$65)&lt;'key variables'!$B$28,0,IF($A1457&gt;='key variables'!$B$26,L1457*SUMPRODUCT(Z1457:AC1457,'control variables'!$O$4:$R$4)/J1457+G$65*'key variables'!$B$25/scenario!J$65,L1457*SUMPRODUCT(Z1457:AC1457,'control variables'!$O$7:$R$7)/J1457+G$65*'key variables'!$B$25/scenario!J$65))</f>
        <v>5.9319192397265191E-81</v>
      </c>
      <c r="R1457" s="10">
        <f ca="1">IF(IF($A1457&gt;='key variables'!$B$26,M1457*SUMPRODUCT(Z1457:AC1457,'control variables'!$O$5:$R$5)/J1457+H$65*'key variables'!$B$25/scenario!J$65,M1457*SUMPRODUCT(Z1457:AC1457,'control variables'!$O$7:$R$7)/J1457+H$65*'key variables'!$B$25/scenario!J$65)&lt;'key variables'!$B$28,0,IF($A1457&gt;='key variables'!$B$26,M1457*SUMPRODUCT(Z1457:AC1457,'control variables'!$O$5:$R$5)/J1457+H$65*'key variables'!$B$25/scenario!J$65,M1457*SUMPRODUCT(Z1457:AC1457,'control variables'!$O$7:$R$7)/J1457+H$65*'key variables'!$B$25/scenario!J$65))</f>
        <v>1.7767396057370894E-80</v>
      </c>
      <c r="S1457" s="10">
        <f ca="1">IF(IF($A1457&gt;='key variables'!$B$26,N1457*SUMPRODUCT(Z1457:AC1457,'control variables'!$O$6:$R$6)/J1457+I$65*'key variables'!$B$25/scenario!J$65,N1457*SUMPRODUCT(Z1457:AC1457,'control variables'!$O$7:$R$7)/J1457+I$65*'key variables'!$B$25/scenario!J$65)&lt;'key variables'!$B$28,0,IF($A1457&gt;='key variables'!$B$26,N1457*SUMPRODUCT(Z1457:AC1457,'control variables'!$O$6:$R$6)/J1457+I$65*'key variables'!$B$25/scenario!J$65,N1457*SUMPRODUCT(Z1457:AC1457,'control variables'!$O$7:$R$7)/J1457+I$65*'key variables'!$B$25/scenario!J$65))</f>
        <v>7.9863565779425565E-81</v>
      </c>
      <c r="T1457" s="10">
        <f t="shared" ca="1" si="1080"/>
        <v>3.6824790887120102E-80</v>
      </c>
      <c r="U1457" s="82">
        <f ca="1">SUMPRODUCT(P1427:P1456,'control variables'!AD$7:AD$36)</f>
        <v>1.0895883030915251E-80</v>
      </c>
      <c r="V1457" s="82">
        <f ca="1">SUMPRODUCT(Q1427:Q1456,'control variables'!AE$7:AE$36)</f>
        <v>1.2576766179760939E-80</v>
      </c>
      <c r="W1457" s="82">
        <f ca="1">SUMPRODUCT(R1427:R1456,'control variables'!AF$7:AF$36)</f>
        <v>3.7670166569405655E-80</v>
      </c>
      <c r="X1457" s="82">
        <f ca="1">SUMPRODUCT(S1427:S1456,'control variables'!AG$7:AG$36)</f>
        <v>1.693255340300452E-80</v>
      </c>
      <c r="Y1457" s="82">
        <f t="shared" ca="1" si="1074"/>
        <v>7.8075369183086356E-80</v>
      </c>
      <c r="Z1457" s="10">
        <f ca="1">IF($A1457&gt;='key variables'!$B$26,SUMPRODUCT(P1427:P1456,'control variables'!V$7:V$36)*$E1457,SUMPRODUCT(P1427:P1456,'control variables'!Z$7:Z$36)*$E1457)</f>
        <v>2.658705763825852E-80</v>
      </c>
      <c r="AA1457" s="10">
        <f ca="1">IF($A1457&gt;='key variables'!$B$26,SUMPRODUCT(Q1427:Q1456,'control variables'!W$7:W$36)*$E1457,SUMPRODUCT(Q1427:Q1456,'control variables'!AA$7:AA$36)*$E1457)</f>
        <v>3.0688582685355492E-80</v>
      </c>
      <c r="AB1457" s="10">
        <f ca="1">IF($A1457&gt;='key variables'!$B$26,SUMPRODUCT(R1427:R1456,'control variables'!X$7:X$36)*$E1457,SUMPRODUCT(R1427:R1456,'control variables'!AB$7:AB$36)*$E1457)</f>
        <v>9.1919019962116682E-80</v>
      </c>
      <c r="AC1457" s="10">
        <f ca="1">IF($A1457&gt;='key variables'!$B$26,SUMPRODUCT(S1427:S1456,'control variables'!Y$7:Y$36)*$E1457,SUMPRODUCT(S1427:S1456,'control variables'!AC$7:AC$36)*$E1457)</f>
        <v>4.1317144467432497E-80</v>
      </c>
      <c r="AD1457" s="10">
        <f t="shared" ca="1" si="1075"/>
        <v>1.9051180475316318E-79</v>
      </c>
      <c r="AE1457" s="82">
        <f ca="1">SUMPRODUCT(P1427:P1456,'control variables'!AL$7:AL$36)</f>
        <v>3.6199624713652969E-80</v>
      </c>
      <c r="AF1457" s="82">
        <f ca="1">SUMPRODUCT(Q1427:Q1456,'control variables'!AM$7:AM$36)</f>
        <v>4.1674805675581634E-80</v>
      </c>
      <c r="AG1457" s="82">
        <f ca="1">SUMPRODUCT(R1427:R1456,'control variables'!AN$7:AN$36)</f>
        <v>1.1882582359701207E-79</v>
      </c>
      <c r="AH1457" s="82">
        <f ca="1">SUMPRODUCT(S1427:S1456,'control variables'!AO$7:AO$36)</f>
        <v>5.1450402956511678E-80</v>
      </c>
      <c r="AI1457" s="82">
        <f t="shared" ca="1" si="1087"/>
        <v>2.4815065694275834E-79</v>
      </c>
      <c r="AJ1457" s="10">
        <f ca="1">SUMPRODUCT(P1427:P1456,'control variables'!AP$7:AP$36)</f>
        <v>3.4588882210447689E-83</v>
      </c>
      <c r="AK1457" s="10">
        <f ca="1">SUMPRODUCT(Q1427:Q1456,'control variables'!AQ$7:AQ$36)</f>
        <v>9.9812076438827198E-83</v>
      </c>
      <c r="AL1457" s="10">
        <f ca="1">SUMPRODUCT(R1427:R1456,'control variables'!AR$7:AR$36)</f>
        <v>3.5875080999497507E-81</v>
      </c>
      <c r="AM1457" s="10">
        <f ca="1">SUMPRODUCT(S1427:S1456,'control variables'!AS$7:AS$36)</f>
        <v>2.6876118875215289E-81</v>
      </c>
      <c r="AN1457" s="10">
        <f t="shared" ca="1" si="1108"/>
        <v>6.4095209461205552E-81</v>
      </c>
      <c r="AO1457" s="82">
        <f ca="1">SUMPRODUCT(P1427:P1456,'control variables'!AX$7:AX$36)</f>
        <v>4.7035601302608951E-83</v>
      </c>
      <c r="AP1457" s="82">
        <f ca="1">SUMPRODUCT(Q1427:Q1456,'control variables'!AY$7:AY$36)</f>
        <v>1.0858335355270078E-82</v>
      </c>
      <c r="AQ1457" s="82">
        <f ca="1">SUMPRODUCT(R1427:R1456,'control variables'!AZ$7:AZ$36)</f>
        <v>9.7569270745701027E-82</v>
      </c>
      <c r="AR1457" s="82">
        <f ca="1">SUMPRODUCT(S1427:S1456,'control variables'!BA$7:BA$36)</f>
        <v>7.3094840375865799E-82</v>
      </c>
      <c r="AS1457" s="82">
        <f t="shared" ca="1" si="1109"/>
        <v>1.862260066070978E-81</v>
      </c>
      <c r="AT1457" s="10">
        <f ca="1">SUMPRODUCT(P1427:P1456,'control variables'!AT$7:AT$36)</f>
        <v>-4.1510753615499737E-83</v>
      </c>
      <c r="AU1457" s="10">
        <f ca="1">SUMPRODUCT(Q1427:Q1456,'control variables'!AU$7:AU$36)</f>
        <v>4.5030035597159233E-83</v>
      </c>
      <c r="AV1457" s="10">
        <f ca="1">SUMPRODUCT(R1427:R1456,'control variables'!AV$7:AV$36)</f>
        <v>1.9390294182457546E-80</v>
      </c>
      <c r="AW1457" s="10">
        <f ca="1">SUMPRODUCT(S1427:S1456,'control variables'!AW$7:AW$36)</f>
        <v>1.4526402086184113E-80</v>
      </c>
      <c r="AX1457" s="10">
        <f t="shared" ca="1" si="1088"/>
        <v>3.3920215550623323E-80</v>
      </c>
      <c r="AY1457" s="82">
        <f ca="1">SUMPRODUCT(P1427:P1456,'control variables'!BB$7:BB$36)</f>
        <v>1.5045424757776168E-82</v>
      </c>
      <c r="AZ1457" s="82">
        <f ca="1">SUMPRODUCT(Q1427:Q1456,'control variables'!BC$7:BC$36)</f>
        <v>3.8365806302247911E-82</v>
      </c>
      <c r="BA1457" s="82">
        <f ca="1">SUMPRODUCT(R1427:R1456,'control variables'!BD$7:BD$36)</f>
        <v>2.6857243700021772E-81</v>
      </c>
      <c r="BB1457" s="82">
        <f ca="1">SUMPRODUCT(S1427:S1456,'control variables'!BE$7:BE$36)</f>
        <v>3.8166060505491558E-82</v>
      </c>
      <c r="BC1457" s="82">
        <f t="shared" ca="1" si="1110"/>
        <v>3.6014972856573335E-81</v>
      </c>
      <c r="BD1457" s="10">
        <f ca="1">SUMPRODUCT(P1427:P1456,'control variables'!BF$7:BF$36)</f>
        <v>3.1473718110677696E-83</v>
      </c>
      <c r="BE1457" s="10">
        <f ca="1">SUMPRODUCT(Q1427:Q1456,'control variables'!BG$7:BG$36)</f>
        <v>3.6329097179418813E-83</v>
      </c>
      <c r="BF1457" s="10">
        <f ca="1">SUMPRODUCT(R1427:R1456,'control variables'!BH$7:BH$36)</f>
        <v>1.0881359504537159E-81</v>
      </c>
      <c r="BG1457" s="10">
        <f ca="1">SUMPRODUCT(S1427:S1456,'control variables'!BI$7:BI$36)</f>
        <v>2.4455586169017208E-81</v>
      </c>
      <c r="BH1457" s="10">
        <f t="shared" ca="1" si="1111"/>
        <v>3.6014973826455331E-81</v>
      </c>
      <c r="BI1457" s="82">
        <f t="shared" ca="1" si="1089"/>
        <v>3.6308568207615227E-80</v>
      </c>
      <c r="BJ1457" s="82">
        <f t="shared" ca="1" si="1090"/>
        <v>4.2103493774201275E-80</v>
      </c>
      <c r="BK1457" s="82">
        <f t="shared" ca="1" si="1091"/>
        <v>1.4090184214947179E-79</v>
      </c>
      <c r="BL1457" s="82">
        <f t="shared" ca="1" si="1092"/>
        <v>6.6358465647750704E-80</v>
      </c>
      <c r="BM1457" s="82">
        <f t="shared" ca="1" si="1082"/>
        <v>2.8567236977903903E-79</v>
      </c>
      <c r="BN1457" s="10">
        <f ca="1">BN1456+BI1457-INDIRECT(ADDRESS(MAX($D1457-'key variables'!$B$9*30,34),scenario!BI$4),TRUE)</f>
        <v>9439390.0751690175</v>
      </c>
      <c r="BO1457" s="10">
        <f ca="1">BO1456+BJ1457-INDIRECT(ADDRESS(MAX($D1457-'key variables'!$B$9*30,34),scenario!BJ$4),TRUE)</f>
        <v>10895583.360992203</v>
      </c>
      <c r="BP1457" s="10">
        <f ca="1">BP1456+BK1457-INDIRECT(ADDRESS(MAX($D1457-'key variables'!$B$9*30,34),scenario!BK$4),TRUE)</f>
        <v>32531162.537994072</v>
      </c>
      <c r="BQ1457" s="10">
        <f ca="1">BQ1456+BL1457-INDIRECT(ADDRESS(MAX($D1457-'key variables'!$B$9*30,34),scenario!BL$4),TRUE)</f>
        <v>14415841.516535141</v>
      </c>
      <c r="BR1457" s="10">
        <f t="shared" ca="1" si="1112"/>
        <v>67281977.490690395</v>
      </c>
      <c r="BS1457" s="82">
        <f t="shared" ca="1" si="1093"/>
        <v>-2.3433848477536824E-9</v>
      </c>
      <c r="BT1457" s="82">
        <f t="shared" ca="1" si="1094"/>
        <v>-3.4288309057018498E-10</v>
      </c>
      <c r="BU1457" s="82">
        <f t="shared" ca="1" si="1095"/>
        <v>-4.2578247660364599E-9</v>
      </c>
      <c r="BV1457" s="82">
        <f t="shared" ca="1" si="1096"/>
        <v>-2.9943922343414556E-9</v>
      </c>
      <c r="BW1457" s="82">
        <f t="shared" ca="1" si="1113"/>
        <v>-9.9384849387017825E-9</v>
      </c>
      <c r="BX1457" s="10">
        <f t="shared" ca="1" si="1097"/>
        <v>-1.8625994260191893E-12</v>
      </c>
      <c r="BY1457" s="10">
        <f t="shared" ca="1" si="1098"/>
        <v>2.8902850229962428E-12</v>
      </c>
      <c r="BZ1457" s="10">
        <f t="shared" ca="1" si="1099"/>
        <v>-3.5034723983035463E-11</v>
      </c>
      <c r="CA1457" s="10">
        <f t="shared" ca="1" si="1100"/>
        <v>-2.0257049910634696E-11</v>
      </c>
      <c r="CB1457" s="10">
        <v>0</v>
      </c>
      <c r="CC1457" s="82">
        <f t="shared" ca="1" si="1101"/>
        <v>3.9725652202851362E-13</v>
      </c>
      <c r="CD1457" s="82">
        <f t="shared" ca="1" si="1102"/>
        <v>3.4270724516460853E-13</v>
      </c>
      <c r="CE1457" s="82">
        <f t="shared" ca="1" si="1103"/>
        <v>1.8915613015532971E-10</v>
      </c>
      <c r="CF1457" s="82">
        <f t="shared" ca="1" si="1104"/>
        <v>3.7028113764059381E-11</v>
      </c>
      <c r="CG1457" s="82">
        <f t="shared" ca="1" si="1114"/>
        <v>2.269242076865822E-10</v>
      </c>
      <c r="CH1457" s="13" t="str">
        <f t="shared" ca="1" si="1067"/>
        <v/>
      </c>
      <c r="CI1457" s="81">
        <f t="shared" ca="1" si="1076"/>
        <v>0.1131775965863165</v>
      </c>
      <c r="CJ1457" s="81">
        <f t="shared" ca="1" si="1077"/>
        <v>0.13063724757458739</v>
      </c>
      <c r="CK1457" s="81">
        <f t="shared" ca="1" si="1078"/>
        <v>0.39004625943939081</v>
      </c>
      <c r="CL1457" s="81">
        <f t="shared" ca="1" si="1079"/>
        <v>0.17284488538116416</v>
      </c>
      <c r="CM1457" s="89">
        <f t="shared" ca="1" si="1068"/>
        <v>0.80670598898145884</v>
      </c>
    </row>
    <row r="1458" spans="1:91" x14ac:dyDescent="0.3">
      <c r="A1458">
        <v>1393</v>
      </c>
      <c r="B1458" s="3">
        <f t="shared" si="1081"/>
        <v>4.0583333333333336</v>
      </c>
      <c r="C1458" s="3">
        <f t="shared" si="1069"/>
        <v>46.43333333333333</v>
      </c>
      <c r="D1458" s="4">
        <f t="shared" ca="1" si="1105"/>
        <v>1458</v>
      </c>
      <c r="E1458" s="58">
        <f>(0.5*(COS(B1458*2*PI())+1)*('key variables'!$B$4-'key variables'!$B$6)+'key variables'!$B$6)/'key variables'!$B$4</f>
        <v>1</v>
      </c>
      <c r="F1458" s="10">
        <f t="shared" ca="1" si="1070"/>
        <v>11689222.907461114</v>
      </c>
      <c r="G1458" s="10">
        <f t="shared" ca="1" si="1071"/>
        <v>13492492.798713122</v>
      </c>
      <c r="H1458" s="10">
        <f t="shared" ca="1" si="1072"/>
        <v>40309474.521088287</v>
      </c>
      <c r="I1458" s="10">
        <f t="shared" ca="1" si="1073"/>
        <v>17912154.249750931</v>
      </c>
      <c r="J1458" s="10">
        <f t="shared" ca="1" si="1106"/>
        <v>83403344.477013454</v>
      </c>
      <c r="K1458" s="82">
        <f t="shared" ca="1" si="1083"/>
        <v>2249832.832292099</v>
      </c>
      <c r="L1458" s="82">
        <f t="shared" ca="1" si="1084"/>
        <v>2596909.4377209195</v>
      </c>
      <c r="M1458" s="82">
        <f t="shared" ca="1" si="1085"/>
        <v>7778311.98309422</v>
      </c>
      <c r="N1458" s="82">
        <f t="shared" ca="1" si="1086"/>
        <v>3496312.733215793</v>
      </c>
      <c r="O1458" s="82">
        <f t="shared" ca="1" si="1107"/>
        <v>16121366.986323033</v>
      </c>
      <c r="P1458" s="10">
        <f ca="1">IF(IF($A1458&gt;='key variables'!$B$26,K1458*SUMPRODUCT(Z1458:AC1458,'control variables'!$O$3:$R$3)/J1458+F$65*'key variables'!$B$25/scenario!J$65,K1458*SUMPRODUCT(Z1458:AC1458,'control variables'!$O$7:$R$7)/J1458+F$65*'key variables'!$B$25/scenario!J$65)&lt;'key variables'!$B$28,0,IF($A1458&gt;='key variables'!$B$26,K1458*SUMPRODUCT(Z1458:AC1458,'control variables'!$O$3:$R$3)/J1458+F$65*'key variables'!$B$25/scenario!J$65,K1458*SUMPRODUCT(Z1458:AC1458,'control variables'!$O$7:$R$7)/J1458+F$65*'key variables'!$B$25/scenario!J$65))</f>
        <v>4.4219509794075977E-81</v>
      </c>
      <c r="Q1458" s="10">
        <f ca="1">IF(IF($A1458&gt;='key variables'!$B$26,L1458*SUMPRODUCT(Z1458:AC1458,'control variables'!$O$4:$R$4)/J1458+G$65*'key variables'!$B$25/scenario!J$65,L1458*SUMPRODUCT(Z1458:AC1458,'control variables'!$O$7:$R$7)/J1458+G$65*'key variables'!$B$25/scenario!J$65)&lt;'key variables'!$B$28,0,IF($A1458&gt;='key variables'!$B$26,L1458*SUMPRODUCT(Z1458:AC1458,'control variables'!$O$4:$R$4)/J1458+G$65*'key variables'!$B$25/scenario!J$65,L1458*SUMPRODUCT(Z1458:AC1458,'control variables'!$O$7:$R$7)/J1458+G$65*'key variables'!$B$25/scenario!J$65))</f>
        <v>5.1041153221431631E-81</v>
      </c>
      <c r="R1458" s="10">
        <f ca="1">IF(IF($A1458&gt;='key variables'!$B$26,M1458*SUMPRODUCT(Z1458:AC1458,'control variables'!$O$5:$R$5)/J1458+H$65*'key variables'!$B$25/scenario!J$65,M1458*SUMPRODUCT(Z1458:AC1458,'control variables'!$O$7:$R$7)/J1458+H$65*'key variables'!$B$25/scenario!J$65)&lt;'key variables'!$B$28,0,IF($A1458&gt;='key variables'!$B$26,M1458*SUMPRODUCT(Z1458:AC1458,'control variables'!$O$5:$R$5)/J1458+H$65*'key variables'!$B$25/scenario!J$65,M1458*SUMPRODUCT(Z1458:AC1458,'control variables'!$O$7:$R$7)/J1458+H$65*'key variables'!$B$25/scenario!J$65))</f>
        <v>1.5287942196460821E-80</v>
      </c>
      <c r="S1458" s="10">
        <f ca="1">IF(IF($A1458&gt;='key variables'!$B$26,N1458*SUMPRODUCT(Z1458:AC1458,'control variables'!$O$6:$R$6)/J1458+I$65*'key variables'!$B$25/scenario!J$65,N1458*SUMPRODUCT(Z1458:AC1458,'control variables'!$O$7:$R$7)/J1458+I$65*'key variables'!$B$25/scenario!J$65)&lt;'key variables'!$B$28,0,IF($A1458&gt;='key variables'!$B$26,N1458*SUMPRODUCT(Z1458:AC1458,'control variables'!$O$6:$R$6)/J1458+I$65*'key variables'!$B$25/scenario!J$65,N1458*SUMPRODUCT(Z1458:AC1458,'control variables'!$O$7:$R$7)/J1458+I$65*'key variables'!$B$25/scenario!J$65))</f>
        <v>6.8718543409324599E-81</v>
      </c>
      <c r="T1458" s="10">
        <f t="shared" ca="1" si="1080"/>
        <v>3.1685862838944039E-80</v>
      </c>
      <c r="U1458" s="82">
        <f ca="1">SUMPRODUCT(P1428:P1457,'control variables'!AD$7:AD$36)</f>
        <v>9.37535412719783E-81</v>
      </c>
      <c r="V1458" s="82">
        <f ca="1">SUMPRODUCT(Q1428:Q1457,'control variables'!AE$7:AE$36)</f>
        <v>1.0821668732646007E-80</v>
      </c>
      <c r="W1458" s="82">
        <f ca="1">SUMPRODUCT(R1428:R1457,'control variables'!AF$7:AF$36)</f>
        <v>3.2413265690962609E-80</v>
      </c>
      <c r="X1458" s="82">
        <f ca="1">SUMPRODUCT(S1428:S1457,'control variables'!AG$7:AG$36)</f>
        <v>1.4569602480169177E-80</v>
      </c>
      <c r="Y1458" s="82">
        <f t="shared" ca="1" si="1074"/>
        <v>6.7179891030975626E-80</v>
      </c>
      <c r="Z1458" s="10">
        <f ca="1">IF($A1458&gt;='key variables'!$B$26,SUMPRODUCT(P1428:P1457,'control variables'!V$7:V$36)*$E1458,SUMPRODUCT(P1428:P1457,'control variables'!Z$7:Z$36)*$E1458)</f>
        <v>2.287681318270866E-80</v>
      </c>
      <c r="AA1458" s="10">
        <f ca="1">IF($A1458&gt;='key variables'!$B$26,SUMPRODUCT(Q1428:Q1457,'control variables'!W$7:W$36)*$E1458,SUMPRODUCT(Q1428:Q1457,'control variables'!AA$7:AA$36)*$E1458)</f>
        <v>2.6405967237409977E-80</v>
      </c>
      <c r="AB1458" s="10">
        <f ca="1">IF($A1458&gt;='key variables'!$B$26,SUMPRODUCT(R1428:R1457,'control variables'!X$7:X$36)*$E1458,SUMPRODUCT(R1428:R1457,'control variables'!AB$7:AB$36)*$E1458)</f>
        <v>7.9091649637268675E-80</v>
      </c>
      <c r="AC1458" s="10">
        <f ca="1">IF($A1458&gt;='key variables'!$B$26,SUMPRODUCT(S1428:S1457,'control variables'!Y$7:Y$36)*$E1458,SUMPRODUCT(S1428:S1457,'control variables'!AC$7:AC$36)*$E1458)</f>
        <v>3.5551305002788179E-80</v>
      </c>
      <c r="AD1458" s="10">
        <f t="shared" ca="1" si="1075"/>
        <v>1.639257350601755E-79</v>
      </c>
      <c r="AE1458" s="82">
        <f ca="1">SUMPRODUCT(P1428:P1457,'control variables'!AL$7:AL$36)</f>
        <v>3.1147939088480715E-80</v>
      </c>
      <c r="AF1458" s="82">
        <f ca="1">SUMPRODUCT(Q1428:Q1457,'control variables'!AM$7:AM$36)</f>
        <v>3.5859054312728948E-80</v>
      </c>
      <c r="AG1458" s="82">
        <f ca="1">SUMPRODUCT(R1428:R1457,'control variables'!AN$7:AN$36)</f>
        <v>1.0224358801549559E-79</v>
      </c>
      <c r="AH1458" s="82">
        <f ca="1">SUMPRODUCT(S1428:S1457,'control variables'!AO$7:AO$36)</f>
        <v>4.4270459432768386E-80</v>
      </c>
      <c r="AI1458" s="82">
        <f t="shared" ca="1" si="1087"/>
        <v>2.1352104084947362E-79</v>
      </c>
      <c r="AJ1458" s="10">
        <f ca="1">SUMPRODUCT(P1428:P1457,'control variables'!AP$7:AP$36)</f>
        <v>2.9761976947327833E-83</v>
      </c>
      <c r="AK1458" s="10">
        <f ca="1">SUMPRODUCT(Q1428:Q1457,'control variables'!AQ$7:AQ$36)</f>
        <v>8.5883223978253275E-83</v>
      </c>
      <c r="AL1458" s="10">
        <f ca="1">SUMPRODUCT(R1428:R1457,'control variables'!AR$7:AR$36)</f>
        <v>3.0868685700634089E-81</v>
      </c>
      <c r="AM1458" s="10">
        <f ca="1">SUMPRODUCT(S1428:S1457,'control variables'!AS$7:AS$36)</f>
        <v>2.3125535700491399E-81</v>
      </c>
      <c r="AN1458" s="10">
        <f t="shared" ca="1" si="1108"/>
        <v>5.5150673410381299E-81</v>
      </c>
      <c r="AO1458" s="82">
        <f ca="1">SUMPRODUCT(P1428:P1457,'control variables'!AX$7:AX$36)</f>
        <v>4.0471746764025663E-83</v>
      </c>
      <c r="AP1458" s="82">
        <f ca="1">SUMPRODUCT(Q1428:Q1457,'control variables'!AY$7:AY$36)</f>
        <v>9.3430462587278887E-83</v>
      </c>
      <c r="AQ1458" s="82">
        <f ca="1">SUMPRODUCT(R1428:R1457,'control variables'!AZ$7:AZ$36)</f>
        <v>8.3953403554163539E-82</v>
      </c>
      <c r="AR1458" s="82">
        <f ca="1">SUMPRODUCT(S1428:S1457,'control variables'!BA$7:BA$36)</f>
        <v>6.2894398870687557E-82</v>
      </c>
      <c r="AS1458" s="82">
        <f t="shared" ca="1" si="1109"/>
        <v>1.6023802335998155E-81</v>
      </c>
      <c r="AT1458" s="10">
        <f ca="1">SUMPRODUCT(P1428:P1457,'control variables'!AT$7:AT$36)</f>
        <v>-3.5717895844507504E-83</v>
      </c>
      <c r="AU1458" s="10">
        <f ca="1">SUMPRODUCT(Q1428:Q1457,'control variables'!AU$7:AU$36)</f>
        <v>3.8746059303853371E-83</v>
      </c>
      <c r="AV1458" s="10">
        <f ca="1">SUMPRODUCT(R1428:R1457,'control variables'!AV$7:AV$36)</f>
        <v>1.6684363633060498E-80</v>
      </c>
      <c r="AW1458" s="10">
        <f ca="1">SUMPRODUCT(S1428:S1457,'control variables'!AW$7:AW$36)</f>
        <v>1.2499231440501379E-80</v>
      </c>
      <c r="AX1458" s="10">
        <f t="shared" ca="1" si="1088"/>
        <v>2.9186623237021223E-80</v>
      </c>
      <c r="AY1458" s="82">
        <f ca="1">SUMPRODUCT(P1428:P1457,'control variables'!BB$7:BB$36)</f>
        <v>1.2945824096866471E-82</v>
      </c>
      <c r="AZ1458" s="82">
        <f ca="1">SUMPRODUCT(Q1428:Q1457,'control variables'!BC$7:BC$36)</f>
        <v>3.3011828361086786E-82</v>
      </c>
      <c r="BA1458" s="82">
        <f ca="1">SUMPRODUCT(R1428:R1457,'control variables'!BD$7:BD$36)</f>
        <v>2.3109294570593982E-81</v>
      </c>
      <c r="BB1458" s="82">
        <f ca="1">SUMPRODUCT(S1428:S1457,'control variables'!BE$7:BE$36)</f>
        <v>3.2839957244748926E-82</v>
      </c>
      <c r="BC1458" s="82">
        <f t="shared" ca="1" si="1110"/>
        <v>3.0989055540864201E-81</v>
      </c>
      <c r="BD1458" s="10">
        <f ca="1">SUMPRODUCT(P1428:P1457,'control variables'!BF$7:BF$36)</f>
        <v>2.7081536406913563E-83</v>
      </c>
      <c r="BE1458" s="10">
        <f ca="1">SUMPRODUCT(Q1428:Q1457,'control variables'!BG$7:BG$36)</f>
        <v>3.1259343571516379E-83</v>
      </c>
      <c r="BF1458" s="10">
        <f ca="1">SUMPRODUCT(R1428:R1457,'control variables'!BH$7:BH$36)</f>
        <v>9.3628573701581282E-82</v>
      </c>
      <c r="BG1458" s="10">
        <f ca="1">SUMPRODUCT(S1428:S1457,'control variables'!BI$7:BI$36)</f>
        <v>2.1042790205455988E-81</v>
      </c>
      <c r="BH1458" s="10">
        <f t="shared" ca="1" si="1111"/>
        <v>3.0989056375398414E-81</v>
      </c>
      <c r="BI1458" s="82">
        <f t="shared" ca="1" si="1089"/>
        <v>3.1241679433604872E-80</v>
      </c>
      <c r="BJ1458" s="82">
        <f t="shared" ca="1" si="1090"/>
        <v>3.6227918655643668E-80</v>
      </c>
      <c r="BK1458" s="82">
        <f t="shared" ca="1" si="1091"/>
        <v>1.2123888110561549E-79</v>
      </c>
      <c r="BL1458" s="82">
        <f t="shared" ca="1" si="1092"/>
        <v>5.7098090445717254E-80</v>
      </c>
      <c r="BM1458" s="82">
        <f t="shared" ca="1" si="1082"/>
        <v>2.4580656964058129E-79</v>
      </c>
      <c r="BN1458" s="10">
        <f ca="1">BN1457+BI1458-INDIRECT(ADDRESS(MAX($D1458-'key variables'!$B$9*30,34),scenario!BI$4),TRUE)</f>
        <v>9439390.0751690175</v>
      </c>
      <c r="BO1458" s="10">
        <f ca="1">BO1457+BJ1458-INDIRECT(ADDRESS(MAX($D1458-'key variables'!$B$9*30,34),scenario!BJ$4),TRUE)</f>
        <v>10895583.360992203</v>
      </c>
      <c r="BP1458" s="10">
        <f ca="1">BP1457+BK1458-INDIRECT(ADDRESS(MAX($D1458-'key variables'!$B$9*30,34),scenario!BK$4),TRUE)</f>
        <v>32531162.537994072</v>
      </c>
      <c r="BQ1458" s="10">
        <f ca="1">BQ1457+BL1458-INDIRECT(ADDRESS(MAX($D1458-'key variables'!$B$9*30,34),scenario!BL$4),TRUE)</f>
        <v>14415841.516535141</v>
      </c>
      <c r="BR1458" s="10">
        <f t="shared" ca="1" si="1112"/>
        <v>67281977.490690395</v>
      </c>
      <c r="BS1458" s="82">
        <f t="shared" ca="1" si="1093"/>
        <v>-2.3433848477536824E-9</v>
      </c>
      <c r="BT1458" s="82">
        <f t="shared" ca="1" si="1094"/>
        <v>-3.4288309057018498E-10</v>
      </c>
      <c r="BU1458" s="82">
        <f t="shared" ca="1" si="1095"/>
        <v>-4.2578247660364599E-9</v>
      </c>
      <c r="BV1458" s="82">
        <f t="shared" ca="1" si="1096"/>
        <v>-2.9943922343414556E-9</v>
      </c>
      <c r="BW1458" s="82">
        <f t="shared" ca="1" si="1113"/>
        <v>-9.9384849387017825E-9</v>
      </c>
      <c r="BX1458" s="10">
        <f t="shared" ca="1" si="1097"/>
        <v>-1.8625994260191893E-12</v>
      </c>
      <c r="BY1458" s="10">
        <f t="shared" ca="1" si="1098"/>
        <v>2.8902850229962428E-12</v>
      </c>
      <c r="BZ1458" s="10">
        <f t="shared" ca="1" si="1099"/>
        <v>-3.5034723983035463E-11</v>
      </c>
      <c r="CA1458" s="10">
        <f t="shared" ca="1" si="1100"/>
        <v>-2.0257049910634696E-11</v>
      </c>
      <c r="CB1458" s="10">
        <v>0</v>
      </c>
      <c r="CC1458" s="82">
        <f t="shared" ca="1" si="1101"/>
        <v>3.9725652202851362E-13</v>
      </c>
      <c r="CD1458" s="82">
        <f t="shared" ca="1" si="1102"/>
        <v>3.4270724516460853E-13</v>
      </c>
      <c r="CE1458" s="82">
        <f t="shared" ca="1" si="1103"/>
        <v>1.8915613015532971E-10</v>
      </c>
      <c r="CF1458" s="82">
        <f t="shared" ca="1" si="1104"/>
        <v>3.7028113764059381E-11</v>
      </c>
      <c r="CG1458" s="82">
        <f t="shared" ca="1" si="1114"/>
        <v>2.269242076865822E-10</v>
      </c>
      <c r="CH1458" s="13" t="str">
        <f t="shared" ca="1" si="1067"/>
        <v/>
      </c>
      <c r="CI1458" s="81">
        <f t="shared" ca="1" si="1076"/>
        <v>0.1131775965863165</v>
      </c>
      <c r="CJ1458" s="81">
        <f t="shared" ca="1" si="1077"/>
        <v>0.13063724757458739</v>
      </c>
      <c r="CK1458" s="81">
        <f t="shared" ca="1" si="1078"/>
        <v>0.39004625943939081</v>
      </c>
      <c r="CL1458" s="81">
        <f t="shared" ca="1" si="1079"/>
        <v>0.17284488538116416</v>
      </c>
      <c r="CM1458" s="89">
        <f t="shared" ca="1" si="1068"/>
        <v>0.80670598898145884</v>
      </c>
    </row>
    <row r="1459" spans="1:91" x14ac:dyDescent="0.3">
      <c r="A1459">
        <v>1394</v>
      </c>
      <c r="B1459" s="3">
        <f t="shared" si="1081"/>
        <v>4.0611111111111109</v>
      </c>
      <c r="C1459" s="3">
        <f t="shared" si="1069"/>
        <v>46.466666666666669</v>
      </c>
      <c r="D1459" s="4">
        <f t="shared" ca="1" si="1105"/>
        <v>1459</v>
      </c>
      <c r="E1459" s="58">
        <f>(0.5*(COS(B1459*2*PI())+1)*('key variables'!$B$4-'key variables'!$B$6)+'key variables'!$B$6)/'key variables'!$B$4</f>
        <v>1</v>
      </c>
      <c r="F1459" s="10">
        <f t="shared" ca="1" si="1070"/>
        <v>11689222.907461114</v>
      </c>
      <c r="G1459" s="10">
        <f t="shared" ca="1" si="1071"/>
        <v>13492492.798713122</v>
      </c>
      <c r="H1459" s="10">
        <f t="shared" ca="1" si="1072"/>
        <v>40309474.521088287</v>
      </c>
      <c r="I1459" s="10">
        <f t="shared" ca="1" si="1073"/>
        <v>17912154.249750931</v>
      </c>
      <c r="J1459" s="10">
        <f t="shared" ca="1" si="1106"/>
        <v>83403344.477013454</v>
      </c>
      <c r="K1459" s="82">
        <f t="shared" ca="1" si="1083"/>
        <v>2249832.832292099</v>
      </c>
      <c r="L1459" s="82">
        <f t="shared" ca="1" si="1084"/>
        <v>2596909.4377209195</v>
      </c>
      <c r="M1459" s="82">
        <f t="shared" ca="1" si="1085"/>
        <v>7778311.98309422</v>
      </c>
      <c r="N1459" s="82">
        <f t="shared" ca="1" si="1086"/>
        <v>3496312.733215793</v>
      </c>
      <c r="O1459" s="82">
        <f t="shared" ca="1" si="1107"/>
        <v>16121366.986323033</v>
      </c>
      <c r="P1459" s="10">
        <f ca="1">IF(IF($A1459&gt;='key variables'!$B$26,K1459*SUMPRODUCT(Z1459:AC1459,'control variables'!$O$3:$R$3)/J1459+F$65*'key variables'!$B$25/scenario!J$65,K1459*SUMPRODUCT(Z1459:AC1459,'control variables'!$O$7:$R$7)/J1459+F$65*'key variables'!$B$25/scenario!J$65)&lt;'key variables'!$B$28,0,IF($A1459&gt;='key variables'!$B$26,K1459*SUMPRODUCT(Z1459:AC1459,'control variables'!$O$3:$R$3)/J1459+F$65*'key variables'!$B$25/scenario!J$65,K1459*SUMPRODUCT(Z1459:AC1459,'control variables'!$O$7:$R$7)/J1459+F$65*'key variables'!$B$25/scenario!J$65))</f>
        <v>3.8048643003441896E-81</v>
      </c>
      <c r="Q1459" s="10">
        <f ca="1">IF(IF($A1459&gt;='key variables'!$B$26,L1459*SUMPRODUCT(Z1459:AC1459,'control variables'!$O$4:$R$4)/J1459+G$65*'key variables'!$B$25/scenario!J$65,L1459*SUMPRODUCT(Z1459:AC1459,'control variables'!$O$7:$R$7)/J1459+G$65*'key variables'!$B$25/scenario!J$65)&lt;'key variables'!$B$28,0,IF($A1459&gt;='key variables'!$B$26,L1459*SUMPRODUCT(Z1459:AC1459,'control variables'!$O$4:$R$4)/J1459+G$65*'key variables'!$B$25/scenario!J$65,L1459*SUMPRODUCT(Z1459:AC1459,'control variables'!$O$7:$R$7)/J1459+G$65*'key variables'!$B$25/scenario!J$65))</f>
        <v>4.3918320814727893E-81</v>
      </c>
      <c r="R1459" s="10">
        <f ca="1">IF(IF($A1459&gt;='key variables'!$B$26,M1459*SUMPRODUCT(Z1459:AC1459,'control variables'!$O$5:$R$5)/J1459+H$65*'key variables'!$B$25/scenario!J$65,M1459*SUMPRODUCT(Z1459:AC1459,'control variables'!$O$7:$R$7)/J1459+H$65*'key variables'!$B$25/scenario!J$65)&lt;'key variables'!$B$28,0,IF($A1459&gt;='key variables'!$B$26,M1459*SUMPRODUCT(Z1459:AC1459,'control variables'!$O$5:$R$5)/J1459+H$65*'key variables'!$B$25/scenario!J$65,M1459*SUMPRODUCT(Z1459:AC1459,'control variables'!$O$7:$R$7)/J1459+H$65*'key variables'!$B$25/scenario!J$65))</f>
        <v>1.3154498039422427E-80</v>
      </c>
      <c r="S1459" s="10">
        <f ca="1">IF(IF($A1459&gt;='key variables'!$B$26,N1459*SUMPRODUCT(Z1459:AC1459,'control variables'!$O$6:$R$6)/J1459+I$65*'key variables'!$B$25/scenario!J$65,N1459*SUMPRODUCT(Z1459:AC1459,'control variables'!$O$7:$R$7)/J1459+I$65*'key variables'!$B$25/scenario!J$65)&lt;'key variables'!$B$28,0,IF($A1459&gt;='key variables'!$B$26,N1459*SUMPRODUCT(Z1459:AC1459,'control variables'!$O$6:$R$6)/J1459+I$65*'key variables'!$B$25/scenario!J$65,N1459*SUMPRODUCT(Z1459:AC1459,'control variables'!$O$7:$R$7)/J1459+I$65*'key variables'!$B$25/scenario!J$65))</f>
        <v>5.9128817530405935E-81</v>
      </c>
      <c r="T1459" s="10">
        <f t="shared" ca="1" si="1080"/>
        <v>2.7264076174279999E-80</v>
      </c>
      <c r="U1459" s="82">
        <f ca="1">SUMPRODUCT(P1429:P1458,'control variables'!AD$7:AD$36)</f>
        <v>8.0670162079540972E-81</v>
      </c>
      <c r="V1459" s="82">
        <f ca="1">SUMPRODUCT(Q1429:Q1458,'control variables'!AE$7:AE$36)</f>
        <v>9.3114964916485577E-81</v>
      </c>
      <c r="W1459" s="82">
        <f ca="1">SUMPRODUCT(R1429:R1458,'control variables'!AF$7:AF$36)</f>
        <v>2.7889969395734209E-80</v>
      </c>
      <c r="X1459" s="82">
        <f ca="1">SUMPRODUCT(S1429:S1458,'control variables'!AG$7:AG$36)</f>
        <v>1.2536403186095127E-80</v>
      </c>
      <c r="Y1459" s="82">
        <f t="shared" ca="1" si="1074"/>
        <v>5.7804885281431991E-80</v>
      </c>
      <c r="Z1459" s="10">
        <f ca="1">IF($A1459&gt;='key variables'!$B$26,SUMPRODUCT(P1429:P1458,'control variables'!V$7:V$36)*$E1459,SUMPRODUCT(P1429:P1458,'control variables'!Z$7:Z$36)*$E1459)</f>
        <v>1.9684336210392041E-80</v>
      </c>
      <c r="AA1459" s="10">
        <f ca="1">IF($A1459&gt;='key variables'!$B$26,SUMPRODUCT(Q1429:Q1458,'control variables'!W$7:W$36)*$E1459,SUMPRODUCT(Q1429:Q1458,'control variables'!AA$7:AA$36)*$E1459)</f>
        <v>2.2720994087351804E-80</v>
      </c>
      <c r="AB1459" s="10">
        <f ca="1">IF($A1459&gt;='key variables'!$B$26,SUMPRODUCT(R1429:R1458,'control variables'!X$7:X$36)*$E1459,SUMPRODUCT(R1429:R1458,'control variables'!AB$7:AB$36)*$E1459)</f>
        <v>6.8054348761796937E-80</v>
      </c>
      <c r="AC1459" s="10">
        <f ca="1">IF($A1459&gt;='key variables'!$B$26,SUMPRODUCT(S1429:S1458,'control variables'!Y$7:Y$36)*$E1459,SUMPRODUCT(S1429:S1458,'control variables'!AC$7:AC$36)*$E1459)</f>
        <v>3.0590092894670261E-80</v>
      </c>
      <c r="AD1459" s="10">
        <f t="shared" ca="1" si="1075"/>
        <v>1.4104977195421102E-79</v>
      </c>
      <c r="AE1459" s="82">
        <f ca="1">SUMPRODUCT(P1429:P1458,'control variables'!AL$7:AL$36)</f>
        <v>2.6801220099218008E-80</v>
      </c>
      <c r="AF1459" s="82">
        <f ca="1">SUMPRODUCT(Q1429:Q1458,'control variables'!AM$7:AM$36)</f>
        <v>3.085489555039896E-80</v>
      </c>
      <c r="AG1459" s="82">
        <f ca="1">SUMPRODUCT(R1429:R1458,'control variables'!AN$7:AN$36)</f>
        <v>8.7975416233893937E-80</v>
      </c>
      <c r="AH1459" s="82">
        <f ca="1">SUMPRODUCT(S1429:S1458,'control variables'!AO$7:AO$36)</f>
        <v>3.8092482580650919E-80</v>
      </c>
      <c r="AI1459" s="82">
        <f t="shared" ca="1" si="1087"/>
        <v>1.8372401446416184E-79</v>
      </c>
      <c r="AJ1459" s="10">
        <f ca="1">SUMPRODUCT(P1429:P1458,'control variables'!AP$7:AP$36)</f>
        <v>2.5608670046750522E-83</v>
      </c>
      <c r="AK1459" s="10">
        <f ca="1">SUMPRODUCT(Q1429:Q1458,'control variables'!AQ$7:AQ$36)</f>
        <v>7.3898153650970052E-83</v>
      </c>
      <c r="AL1459" s="10">
        <f ca="1">SUMPRODUCT(R1429:R1458,'control variables'!AR$7:AR$36)</f>
        <v>2.6560936737616807E-81</v>
      </c>
      <c r="AM1459" s="10">
        <f ca="1">SUMPRODUCT(S1429:S1458,'control variables'!AS$7:AS$36)</f>
        <v>1.9898349308459016E-81</v>
      </c>
      <c r="AN1459" s="10">
        <f t="shared" ca="1" si="1108"/>
        <v>4.7454354283053027E-81</v>
      </c>
      <c r="AO1459" s="82">
        <f ca="1">SUMPRODUCT(P1429:P1458,'control variables'!AX$7:AX$36)</f>
        <v>3.4823883202712815E-83</v>
      </c>
      <c r="AP1459" s="82">
        <f ca="1">SUMPRODUCT(Q1429:Q1458,'control variables'!AY$7:AY$36)</f>
        <v>8.0392169275156794E-83</v>
      </c>
      <c r="AQ1459" s="82">
        <f ca="1">SUMPRODUCT(R1429:R1458,'control variables'!AZ$7:AZ$36)</f>
        <v>7.2237641159563372E-82</v>
      </c>
      <c r="AR1459" s="82">
        <f ca="1">SUMPRODUCT(S1429:S1458,'control variables'!BA$7:BA$36)</f>
        <v>5.4117436866463486E-82</v>
      </c>
      <c r="AS1459" s="82">
        <f t="shared" ca="1" si="1109"/>
        <v>1.3787668327381382E-81</v>
      </c>
      <c r="AT1459" s="10">
        <f ca="1">SUMPRODUCT(P1429:P1458,'control variables'!AT$7:AT$36)</f>
        <v>-3.0733435855588178E-83</v>
      </c>
      <c r="AU1459" s="10">
        <f ca="1">SUMPRODUCT(Q1429:Q1458,'control variables'!AU$7:AU$36)</f>
        <v>3.3339016762234817E-83</v>
      </c>
      <c r="AV1459" s="10">
        <f ca="1">SUMPRODUCT(R1429:R1458,'control variables'!AV$7:AV$36)</f>
        <v>1.435604778456801E-80</v>
      </c>
      <c r="AW1459" s="10">
        <f ca="1">SUMPRODUCT(S1429:S1458,'control variables'!AW$7:AW$36)</f>
        <v>1.0754954026214611E-80</v>
      </c>
      <c r="AX1459" s="10">
        <f t="shared" ca="1" si="1088"/>
        <v>2.5113607391689267E-80</v>
      </c>
      <c r="AY1459" s="82">
        <f ca="1">SUMPRODUCT(P1429:P1458,'control variables'!BB$7:BB$36)</f>
        <v>1.1139224331994228E-82</v>
      </c>
      <c r="AZ1459" s="82">
        <f ca="1">SUMPRODUCT(Q1429:Q1458,'control variables'!BC$7:BC$36)</f>
        <v>2.8405002182320934E-82</v>
      </c>
      <c r="BA1459" s="82">
        <f ca="1">SUMPRODUCT(R1429:R1458,'control variables'!BD$7:BD$36)</f>
        <v>1.9884374640799486E-81</v>
      </c>
      <c r="BB1459" s="82">
        <f ca="1">SUMPRODUCT(S1429:S1458,'control variables'!BE$7:BE$36)</f>
        <v>2.8257115813191207E-82</v>
      </c>
      <c r="BC1459" s="82">
        <f t="shared" ca="1" si="1110"/>
        <v>2.6664508873550127E-81</v>
      </c>
      <c r="BD1459" s="10">
        <f ca="1">SUMPRODUCT(P1429:P1458,'control variables'!BF$7:BF$36)</f>
        <v>2.3302287056773582E-83</v>
      </c>
      <c r="BE1459" s="10">
        <f ca="1">SUMPRODUCT(Q1429:Q1458,'control variables'!BG$7:BG$36)</f>
        <v>2.6897078000487075E-83</v>
      </c>
      <c r="BF1459" s="10">
        <f ca="1">SUMPRODUCT(R1429:R1458,'control variables'!BH$7:BH$36)</f>
        <v>8.0562633830241394E-82</v>
      </c>
      <c r="BG1459" s="10">
        <f ca="1">SUMPRODUCT(S1429:S1458,'control variables'!BI$7:BI$36)</f>
        <v>1.8106252558027696E-81</v>
      </c>
      <c r="BH1459" s="10">
        <f t="shared" ca="1" si="1111"/>
        <v>2.6664509591624443E-81</v>
      </c>
      <c r="BI1459" s="82">
        <f t="shared" ca="1" si="1089"/>
        <v>2.6881878906682363E-80</v>
      </c>
      <c r="BJ1459" s="82">
        <f t="shared" ca="1" si="1090"/>
        <v>3.1172284588984401E-80</v>
      </c>
      <c r="BK1459" s="82">
        <f t="shared" ca="1" si="1091"/>
        <v>1.0431990148254189E-79</v>
      </c>
      <c r="BL1459" s="82">
        <f t="shared" ca="1" si="1092"/>
        <v>4.9130007764997446E-80</v>
      </c>
      <c r="BM1459" s="82">
        <f t="shared" ca="1" si="1082"/>
        <v>2.115040727432061E-79</v>
      </c>
      <c r="BN1459" s="10">
        <f ca="1">BN1458+BI1459-INDIRECT(ADDRESS(MAX($D1459-'key variables'!$B$9*30,34),scenario!BI$4),TRUE)</f>
        <v>9439390.0751690175</v>
      </c>
      <c r="BO1459" s="10">
        <f ca="1">BO1458+BJ1459-INDIRECT(ADDRESS(MAX($D1459-'key variables'!$B$9*30,34),scenario!BJ$4),TRUE)</f>
        <v>10895583.360992203</v>
      </c>
      <c r="BP1459" s="10">
        <f ca="1">BP1458+BK1459-INDIRECT(ADDRESS(MAX($D1459-'key variables'!$B$9*30,34),scenario!BK$4),TRUE)</f>
        <v>32531162.537994072</v>
      </c>
      <c r="BQ1459" s="10">
        <f ca="1">BQ1458+BL1459-INDIRECT(ADDRESS(MAX($D1459-'key variables'!$B$9*30,34),scenario!BL$4),TRUE)</f>
        <v>14415841.516535141</v>
      </c>
      <c r="BR1459" s="10">
        <f t="shared" ca="1" si="1112"/>
        <v>67281977.490690395</v>
      </c>
      <c r="BS1459" s="82">
        <f t="shared" ca="1" si="1093"/>
        <v>-2.3433848477536824E-9</v>
      </c>
      <c r="BT1459" s="82">
        <f t="shared" ca="1" si="1094"/>
        <v>-3.4288309057018498E-10</v>
      </c>
      <c r="BU1459" s="82">
        <f t="shared" ca="1" si="1095"/>
        <v>-4.2578247660364599E-9</v>
      </c>
      <c r="BV1459" s="82">
        <f t="shared" ca="1" si="1096"/>
        <v>-2.9943922343414556E-9</v>
      </c>
      <c r="BW1459" s="82">
        <f t="shared" ca="1" si="1113"/>
        <v>-9.9384849387017825E-9</v>
      </c>
      <c r="BX1459" s="10">
        <f t="shared" ca="1" si="1097"/>
        <v>-1.8625994260191893E-12</v>
      </c>
      <c r="BY1459" s="10">
        <f t="shared" ca="1" si="1098"/>
        <v>2.8902850229962428E-12</v>
      </c>
      <c r="BZ1459" s="10">
        <f t="shared" ca="1" si="1099"/>
        <v>-3.5034723983035463E-11</v>
      </c>
      <c r="CA1459" s="10">
        <f t="shared" ca="1" si="1100"/>
        <v>-2.0257049910634696E-11</v>
      </c>
      <c r="CB1459" s="10">
        <v>0</v>
      </c>
      <c r="CC1459" s="82">
        <f t="shared" ca="1" si="1101"/>
        <v>3.9725652202851362E-13</v>
      </c>
      <c r="CD1459" s="82">
        <f t="shared" ca="1" si="1102"/>
        <v>3.4270724516460853E-13</v>
      </c>
      <c r="CE1459" s="82">
        <f t="shared" ca="1" si="1103"/>
        <v>1.8915613015532971E-10</v>
      </c>
      <c r="CF1459" s="82">
        <f t="shared" ca="1" si="1104"/>
        <v>3.7028113764059381E-11</v>
      </c>
      <c r="CG1459" s="82">
        <f t="shared" ca="1" si="1114"/>
        <v>2.269242076865822E-10</v>
      </c>
      <c r="CH1459" s="13" t="str">
        <f t="shared" ca="1" si="1067"/>
        <v/>
      </c>
      <c r="CI1459" s="81">
        <f t="shared" ca="1" si="1076"/>
        <v>0.1131775965863165</v>
      </c>
      <c r="CJ1459" s="81">
        <f t="shared" ca="1" si="1077"/>
        <v>0.13063724757458739</v>
      </c>
      <c r="CK1459" s="81">
        <f t="shared" ca="1" si="1078"/>
        <v>0.39004625943939081</v>
      </c>
      <c r="CL1459" s="81">
        <f t="shared" ca="1" si="1079"/>
        <v>0.17284488538116416</v>
      </c>
      <c r="CM1459" s="89">
        <f t="shared" ca="1" si="1068"/>
        <v>0.80670598898145884</v>
      </c>
    </row>
    <row r="1460" spans="1:91" x14ac:dyDescent="0.3">
      <c r="A1460">
        <v>1395</v>
      </c>
      <c r="B1460" s="3">
        <f t="shared" si="1081"/>
        <v>4.0638888888888891</v>
      </c>
      <c r="C1460" s="3">
        <f t="shared" si="1069"/>
        <v>46.5</v>
      </c>
      <c r="D1460" s="4">
        <f t="shared" ca="1" si="1105"/>
        <v>1460</v>
      </c>
      <c r="E1460" s="58">
        <f>(0.5*(COS(B1460*2*PI())+1)*('key variables'!$B$4-'key variables'!$B$6)+'key variables'!$B$6)/'key variables'!$B$4</f>
        <v>1</v>
      </c>
      <c r="F1460" s="10">
        <f t="shared" ca="1" si="1070"/>
        <v>11689222.907461114</v>
      </c>
      <c r="G1460" s="10">
        <f t="shared" ca="1" si="1071"/>
        <v>13492492.798713122</v>
      </c>
      <c r="H1460" s="10">
        <f t="shared" ca="1" si="1072"/>
        <v>40309474.521088287</v>
      </c>
      <c r="I1460" s="10">
        <f t="shared" ca="1" si="1073"/>
        <v>17912154.249750931</v>
      </c>
      <c r="J1460" s="10">
        <f t="shared" ca="1" si="1106"/>
        <v>83403344.477013454</v>
      </c>
      <c r="K1460" s="82">
        <f t="shared" ca="1" si="1083"/>
        <v>2249832.832292099</v>
      </c>
      <c r="L1460" s="82">
        <f t="shared" ca="1" si="1084"/>
        <v>2596909.4377209195</v>
      </c>
      <c r="M1460" s="82">
        <f t="shared" ca="1" si="1085"/>
        <v>7778311.98309422</v>
      </c>
      <c r="N1460" s="82">
        <f t="shared" ca="1" si="1086"/>
        <v>3496312.733215793</v>
      </c>
      <c r="O1460" s="82">
        <f t="shared" ca="1" si="1107"/>
        <v>16121366.986323033</v>
      </c>
      <c r="P1460" s="10">
        <f ca="1">IF(IF($A1460&gt;='key variables'!$B$26,K1460*SUMPRODUCT(Z1460:AC1460,'control variables'!$O$3:$R$3)/J1460+F$65*'key variables'!$B$25/scenario!J$65,K1460*SUMPRODUCT(Z1460:AC1460,'control variables'!$O$7:$R$7)/J1460+F$65*'key variables'!$B$25/scenario!J$65)&lt;'key variables'!$B$28,0,IF($A1460&gt;='key variables'!$B$26,K1460*SUMPRODUCT(Z1460:AC1460,'control variables'!$O$3:$R$3)/J1460+F$65*'key variables'!$B$25/scenario!J$65,K1460*SUMPRODUCT(Z1460:AC1460,'control variables'!$O$7:$R$7)/J1460+F$65*'key variables'!$B$25/scenario!J$65))</f>
        <v>3.2738925445919686E-81</v>
      </c>
      <c r="Q1460" s="10">
        <f ca="1">IF(IF($A1460&gt;='key variables'!$B$26,L1460*SUMPRODUCT(Z1460:AC1460,'control variables'!$O$4:$R$4)/J1460+G$65*'key variables'!$B$25/scenario!J$65,L1460*SUMPRODUCT(Z1460:AC1460,'control variables'!$O$7:$R$7)/J1460+G$65*'key variables'!$B$25/scenario!J$65)&lt;'key variables'!$B$28,0,IF($A1460&gt;='key variables'!$B$26,L1460*SUMPRODUCT(Z1460:AC1460,'control variables'!$O$4:$R$4)/J1460+G$65*'key variables'!$B$25/scenario!J$65,L1460*SUMPRODUCT(Z1460:AC1460,'control variables'!$O$7:$R$7)/J1460+G$65*'key variables'!$B$25/scenario!J$65))</f>
        <v>3.7789485179098024E-81</v>
      </c>
      <c r="R1460" s="10">
        <f ca="1">IF(IF($A1460&gt;='key variables'!$B$26,M1460*SUMPRODUCT(Z1460:AC1460,'control variables'!$O$5:$R$5)/J1460+H$65*'key variables'!$B$25/scenario!J$65,M1460*SUMPRODUCT(Z1460:AC1460,'control variables'!$O$7:$R$7)/J1460+H$65*'key variables'!$B$25/scenario!J$65)&lt;'key variables'!$B$28,0,IF($A1460&gt;='key variables'!$B$26,M1460*SUMPRODUCT(Z1460:AC1460,'control variables'!$O$5:$R$5)/J1460+H$65*'key variables'!$B$25/scenario!J$65,M1460*SUMPRODUCT(Z1460:AC1460,'control variables'!$O$7:$R$7)/J1460+H$65*'key variables'!$B$25/scenario!J$65))</f>
        <v>1.1318777664480421E-80</v>
      </c>
      <c r="S1460" s="10">
        <f ca="1">IF(IF($A1460&gt;='key variables'!$B$26,N1460*SUMPRODUCT(Z1460:AC1460,'control variables'!$O$6:$R$6)/J1460+I$65*'key variables'!$B$25/scenario!J$65,N1460*SUMPRODUCT(Z1460:AC1460,'control variables'!$O$7:$R$7)/J1460+I$65*'key variables'!$B$25/scenario!J$65)&lt;'key variables'!$B$28,0,IF($A1460&gt;='key variables'!$B$26,N1460*SUMPRODUCT(Z1460:AC1460,'control variables'!$O$6:$R$6)/J1460+I$65*'key variables'!$B$25/scenario!J$65,N1460*SUMPRODUCT(Z1460:AC1460,'control variables'!$O$7:$R$7)/J1460+I$65*'key variables'!$B$25/scenario!J$65))</f>
        <v>5.0877345314476377E-81</v>
      </c>
      <c r="T1460" s="10">
        <f t="shared" ca="1" si="1080"/>
        <v>2.3459353258429828E-80</v>
      </c>
      <c r="U1460" s="82">
        <f ca="1">SUMPRODUCT(P1430:P1459,'control variables'!AD$7:AD$36)</f>
        <v>6.9412578571946396E-81</v>
      </c>
      <c r="V1460" s="82">
        <f ca="1">SUMPRODUCT(Q1430:Q1459,'control variables'!AE$7:AE$36)</f>
        <v>8.0120699548325058E-81</v>
      </c>
      <c r="W1460" s="82">
        <f ca="1">SUMPRODUCT(R1430:R1459,'control variables'!AF$7:AF$36)</f>
        <v>2.3997902596771334E-80</v>
      </c>
      <c r="X1460" s="82">
        <f ca="1">SUMPRODUCT(S1430:S1459,'control variables'!AG$7:AG$36)</f>
        <v>1.0786938425962545E-80</v>
      </c>
      <c r="Y1460" s="82">
        <f t="shared" ca="1" si="1074"/>
        <v>4.9738168834761027E-80</v>
      </c>
      <c r="Z1460" s="10">
        <f ca="1">IF($A1460&gt;='key variables'!$B$26,SUMPRODUCT(P1430:P1459,'control variables'!V$7:V$36)*$E1460,SUMPRODUCT(P1430:P1459,'control variables'!Z$7:Z$36)*$E1460)</f>
        <v>1.6937371868587944E-80</v>
      </c>
      <c r="AA1460" s="10">
        <f ca="1">IF($A1460&gt;='key variables'!$B$26,SUMPRODUCT(Q1430:Q1459,'control variables'!W$7:W$36)*$E1460,SUMPRODUCT(Q1430:Q1459,'control variables'!AA$7:AA$36)*$E1460)</f>
        <v>1.9550261790300969E-80</v>
      </c>
      <c r="AB1460" s="10">
        <f ca="1">IF($A1460&gt;='key variables'!$B$26,SUMPRODUCT(R1430:R1459,'control variables'!X$7:X$36)*$E1460,SUMPRODUCT(R1430:R1459,'control variables'!AB$7:AB$36)*$E1460)</f>
        <v>5.8557311759621446E-80</v>
      </c>
      <c r="AC1460" s="10">
        <f ca="1">IF($A1460&gt;='key variables'!$B$26,SUMPRODUCT(S1430:S1459,'control variables'!Y$7:Y$36)*$E1460,SUMPRODUCT(S1430:S1459,'control variables'!AC$7:AC$36)*$E1460)</f>
        <v>2.6321221773185765E-80</v>
      </c>
      <c r="AD1460" s="10">
        <f t="shared" ca="1" si="1075"/>
        <v>1.2136616719169611E-79</v>
      </c>
      <c r="AE1460" s="82">
        <f ca="1">SUMPRODUCT(P1430:P1459,'control variables'!AL$7:AL$36)</f>
        <v>2.3061089106610407E-80</v>
      </c>
      <c r="AF1460" s="82">
        <f ca="1">SUMPRODUCT(Q1430:Q1459,'control variables'!AM$7:AM$36)</f>
        <v>2.6549071013512127E-80</v>
      </c>
      <c r="AG1460" s="82">
        <f ca="1">SUMPRODUCT(R1430:R1459,'control variables'!AN$7:AN$36)</f>
        <v>7.5698378859258104E-80</v>
      </c>
      <c r="AH1460" s="82">
        <f ca="1">SUMPRODUCT(S1430:S1459,'control variables'!AO$7:AO$36)</f>
        <v>3.2776647176224149E-80</v>
      </c>
      <c r="AI1460" s="82">
        <f t="shared" ca="1" si="1087"/>
        <v>1.580851861556048E-79</v>
      </c>
      <c r="AJ1460" s="10">
        <f ca="1">SUMPRODUCT(P1430:P1459,'control variables'!AP$7:AP$36)</f>
        <v>2.2034960336269544E-83</v>
      </c>
      <c r="AK1460" s="10">
        <f ca="1">SUMPRODUCT(Q1430:Q1459,'control variables'!AQ$7:AQ$36)</f>
        <v>6.3585609156977571E-83</v>
      </c>
      <c r="AL1460" s="10">
        <f ca="1">SUMPRODUCT(R1430:R1459,'control variables'!AR$7:AR$36)</f>
        <v>2.2854337473953109E-81</v>
      </c>
      <c r="AM1460" s="10">
        <f ca="1">SUMPRODUCT(S1430:S1459,'control variables'!AS$7:AS$36)</f>
        <v>1.7121519273304351E-81</v>
      </c>
      <c r="AN1460" s="10">
        <f t="shared" ca="1" si="1108"/>
        <v>4.0832062442189927E-81</v>
      </c>
      <c r="AO1460" s="82">
        <f ca="1">SUMPRODUCT(P1430:P1459,'control variables'!AX$7:AX$36)</f>
        <v>2.9964183369375261E-83</v>
      </c>
      <c r="AP1460" s="82">
        <f ca="1">SUMPRODUCT(Q1430:Q1459,'control variables'!AY$7:AY$36)</f>
        <v>6.9173379878410539E-83</v>
      </c>
      <c r="AQ1460" s="82">
        <f ca="1">SUMPRODUCT(R1430:R1459,'control variables'!AZ$7:AZ$36)</f>
        <v>6.2156822467968365E-82</v>
      </c>
      <c r="AR1460" s="82">
        <f ca="1">SUMPRODUCT(S1430:S1459,'control variables'!BA$7:BA$36)</f>
        <v>4.6565306697932451E-82</v>
      </c>
      <c r="AS1460" s="82">
        <f t="shared" ca="1" si="1109"/>
        <v>1.186358854906794E-81</v>
      </c>
      <c r="AT1460" s="10">
        <f ca="1">SUMPRODUCT(P1430:P1459,'control variables'!AT$7:AT$36)</f>
        <v>-2.6444561113047754E-83</v>
      </c>
      <c r="AU1460" s="10">
        <f ca="1">SUMPRODUCT(Q1430:Q1459,'control variables'!AU$7:AU$36)</f>
        <v>2.8686531189044937E-83</v>
      </c>
      <c r="AV1460" s="10">
        <f ca="1">SUMPRODUCT(R1430:R1459,'control variables'!AV$7:AV$36)</f>
        <v>1.2352650213425903E-80</v>
      </c>
      <c r="AW1460" s="10">
        <f ca="1">SUMPRODUCT(S1430:S1459,'control variables'!AW$7:AW$36)</f>
        <v>9.2540918740960698E-81</v>
      </c>
      <c r="AX1460" s="10">
        <f t="shared" ca="1" si="1088"/>
        <v>2.160898405759797E-80</v>
      </c>
      <c r="AY1460" s="82">
        <f ca="1">SUMPRODUCT(P1430:P1459,'control variables'!BB$7:BB$36)</f>
        <v>9.5847369615138138E-83</v>
      </c>
      <c r="AZ1460" s="82">
        <f ca="1">SUMPRODUCT(Q1430:Q1459,'control variables'!BC$7:BC$36)</f>
        <v>2.4441062159669329E-82</v>
      </c>
      <c r="BA1460" s="82">
        <f ca="1">SUMPRODUCT(R1430:R1459,'control variables'!BD$7:BD$36)</f>
        <v>1.7109494781324562E-81</v>
      </c>
      <c r="BB1460" s="82">
        <f ca="1">SUMPRODUCT(S1430:S1459,'control variables'!BE$7:BE$36)</f>
        <v>2.4313813447725311E-82</v>
      </c>
      <c r="BC1460" s="82">
        <f t="shared" ca="1" si="1110"/>
        <v>2.294345603821541E-81</v>
      </c>
      <c r="BD1460" s="10">
        <f ca="1">SUMPRODUCT(P1430:P1459,'control variables'!BF$7:BF$36)</f>
        <v>2.0050434876274509E-83</v>
      </c>
      <c r="BE1460" s="10">
        <f ca="1">SUMPRODUCT(Q1430:Q1459,'control variables'!BG$7:BG$36)</f>
        <v>2.3143569963621961E-83</v>
      </c>
      <c r="BF1460" s="10">
        <f ca="1">SUMPRODUCT(R1430:R1459,'control variables'!BH$7:BH$36)</f>
        <v>6.9320055972997718E-82</v>
      </c>
      <c r="BG1460" s="10">
        <f ca="1">SUMPRODUCT(S1430:S1459,'control variables'!BI$7:BI$36)</f>
        <v>1.5579511010383163E-81</v>
      </c>
      <c r="BH1460" s="10">
        <f t="shared" ca="1" si="1111"/>
        <v>2.2943456656081899E-81</v>
      </c>
      <c r="BI1460" s="82">
        <f t="shared" ca="1" si="1089"/>
        <v>2.3130491915112498E-80</v>
      </c>
      <c r="BJ1460" s="82">
        <f t="shared" ca="1" si="1090"/>
        <v>2.6822168166297868E-80</v>
      </c>
      <c r="BK1460" s="82">
        <f t="shared" ca="1" si="1091"/>
        <v>8.9761978550816457E-80</v>
      </c>
      <c r="BL1460" s="82">
        <f t="shared" ca="1" si="1092"/>
        <v>4.2273877184797474E-80</v>
      </c>
      <c r="BM1460" s="82">
        <f t="shared" ca="1" si="1082"/>
        <v>1.819885158170243E-79</v>
      </c>
      <c r="BN1460" s="10">
        <f ca="1">BN1459+BI1460-INDIRECT(ADDRESS(MAX($D1460-'key variables'!$B$9*30,34),scenario!BI$4),TRUE)</f>
        <v>9439390.0751690175</v>
      </c>
      <c r="BO1460" s="10">
        <f ca="1">BO1459+BJ1460-INDIRECT(ADDRESS(MAX($D1460-'key variables'!$B$9*30,34),scenario!BJ$4),TRUE)</f>
        <v>10895583.360992203</v>
      </c>
      <c r="BP1460" s="10">
        <f ca="1">BP1459+BK1460-INDIRECT(ADDRESS(MAX($D1460-'key variables'!$B$9*30,34),scenario!BK$4),TRUE)</f>
        <v>32531162.537994072</v>
      </c>
      <c r="BQ1460" s="10">
        <f ca="1">BQ1459+BL1460-INDIRECT(ADDRESS(MAX($D1460-'key variables'!$B$9*30,34),scenario!BL$4),TRUE)</f>
        <v>14415841.516535141</v>
      </c>
      <c r="BR1460" s="10">
        <f t="shared" ca="1" si="1112"/>
        <v>67281977.490690395</v>
      </c>
      <c r="BS1460" s="82">
        <f t="shared" ca="1" si="1093"/>
        <v>-2.3433848477536824E-9</v>
      </c>
      <c r="BT1460" s="82">
        <f t="shared" ca="1" si="1094"/>
        <v>-3.4288309057018498E-10</v>
      </c>
      <c r="BU1460" s="82">
        <f t="shared" ca="1" si="1095"/>
        <v>-4.2578247660364599E-9</v>
      </c>
      <c r="BV1460" s="82">
        <f t="shared" ca="1" si="1096"/>
        <v>-2.9943922343414556E-9</v>
      </c>
      <c r="BW1460" s="82">
        <f t="shared" ca="1" si="1113"/>
        <v>-9.9384849387017825E-9</v>
      </c>
      <c r="BX1460" s="10">
        <f t="shared" ca="1" si="1097"/>
        <v>-1.8625994260191893E-12</v>
      </c>
      <c r="BY1460" s="10">
        <f t="shared" ca="1" si="1098"/>
        <v>2.8902850229962428E-12</v>
      </c>
      <c r="BZ1460" s="10">
        <f t="shared" ca="1" si="1099"/>
        <v>-3.5034723983035463E-11</v>
      </c>
      <c r="CA1460" s="10">
        <f t="shared" ca="1" si="1100"/>
        <v>-2.0257049910634696E-11</v>
      </c>
      <c r="CB1460" s="10">
        <v>0</v>
      </c>
      <c r="CC1460" s="82">
        <f t="shared" ca="1" si="1101"/>
        <v>3.9725652202851362E-13</v>
      </c>
      <c r="CD1460" s="82">
        <f t="shared" ca="1" si="1102"/>
        <v>3.4270724516460853E-13</v>
      </c>
      <c r="CE1460" s="82">
        <f t="shared" ca="1" si="1103"/>
        <v>1.8915613015532971E-10</v>
      </c>
      <c r="CF1460" s="82">
        <f t="shared" ca="1" si="1104"/>
        <v>3.7028113764059381E-11</v>
      </c>
      <c r="CG1460" s="82">
        <f t="shared" ca="1" si="1114"/>
        <v>2.269242076865822E-10</v>
      </c>
      <c r="CH1460" s="13" t="str">
        <f t="shared" ca="1" si="1067"/>
        <v/>
      </c>
      <c r="CI1460" s="81">
        <f t="shared" ca="1" si="1076"/>
        <v>0.1131775965863165</v>
      </c>
      <c r="CJ1460" s="81">
        <f t="shared" ca="1" si="1077"/>
        <v>0.13063724757458739</v>
      </c>
      <c r="CK1460" s="81">
        <f t="shared" ca="1" si="1078"/>
        <v>0.39004625943939081</v>
      </c>
      <c r="CL1460" s="81">
        <f t="shared" ca="1" si="1079"/>
        <v>0.17284488538116416</v>
      </c>
      <c r="CM1460" s="89">
        <f t="shared" ca="1" si="1068"/>
        <v>0.80670598898145884</v>
      </c>
    </row>
    <row r="1461" spans="1:91" x14ac:dyDescent="0.3">
      <c r="A1461">
        <v>1396</v>
      </c>
      <c r="B1461" s="3">
        <f t="shared" si="1081"/>
        <v>4.0666666666666664</v>
      </c>
      <c r="C1461" s="3">
        <f t="shared" si="1069"/>
        <v>46.533333333333331</v>
      </c>
      <c r="D1461" s="4">
        <f t="shared" ca="1" si="1105"/>
        <v>1461</v>
      </c>
      <c r="E1461" s="58">
        <f>(0.5*(COS(B1461*2*PI())+1)*('key variables'!$B$4-'key variables'!$B$6)+'key variables'!$B$6)/'key variables'!$B$4</f>
        <v>1</v>
      </c>
      <c r="F1461" s="10">
        <f t="shared" ca="1" si="1070"/>
        <v>11689222.907461114</v>
      </c>
      <c r="G1461" s="10">
        <f t="shared" ca="1" si="1071"/>
        <v>13492492.798713122</v>
      </c>
      <c r="H1461" s="10">
        <f t="shared" ca="1" si="1072"/>
        <v>40309474.521088287</v>
      </c>
      <c r="I1461" s="10">
        <f t="shared" ca="1" si="1073"/>
        <v>17912154.249750931</v>
      </c>
      <c r="J1461" s="10">
        <f t="shared" ca="1" si="1106"/>
        <v>83403344.477013454</v>
      </c>
      <c r="K1461" s="82">
        <f t="shared" ca="1" si="1083"/>
        <v>2249832.832292099</v>
      </c>
      <c r="L1461" s="82">
        <f t="shared" ca="1" si="1084"/>
        <v>2596909.4377209195</v>
      </c>
      <c r="M1461" s="82">
        <f t="shared" ca="1" si="1085"/>
        <v>7778311.98309422</v>
      </c>
      <c r="N1461" s="82">
        <f t="shared" ca="1" si="1086"/>
        <v>3496312.733215793</v>
      </c>
      <c r="O1461" s="82">
        <f t="shared" ca="1" si="1107"/>
        <v>16121366.986323033</v>
      </c>
      <c r="P1461" s="10">
        <f ca="1">IF(IF($A1461&gt;='key variables'!$B$26,K1461*SUMPRODUCT(Z1461:AC1461,'control variables'!$O$3:$R$3)/J1461+F$65*'key variables'!$B$25/scenario!J$65,K1461*SUMPRODUCT(Z1461:AC1461,'control variables'!$O$7:$R$7)/J1461+F$65*'key variables'!$B$25/scenario!J$65)&lt;'key variables'!$B$28,0,IF($A1461&gt;='key variables'!$B$26,K1461*SUMPRODUCT(Z1461:AC1461,'control variables'!$O$3:$R$3)/J1461+F$65*'key variables'!$B$25/scenario!J$65,K1461*SUMPRODUCT(Z1461:AC1461,'control variables'!$O$7:$R$7)/J1461+F$65*'key variables'!$B$25/scenario!J$65))</f>
        <v>2.8170183080025439E-81</v>
      </c>
      <c r="Q1461" s="10">
        <f ca="1">IF(IF($A1461&gt;='key variables'!$B$26,L1461*SUMPRODUCT(Z1461:AC1461,'control variables'!$O$4:$R$4)/J1461+G$65*'key variables'!$B$25/scenario!J$65,L1461*SUMPRODUCT(Z1461:AC1461,'control variables'!$O$7:$R$7)/J1461+G$65*'key variables'!$B$25/scenario!J$65)&lt;'key variables'!$B$28,0,IF($A1461&gt;='key variables'!$B$26,L1461*SUMPRODUCT(Z1461:AC1461,'control variables'!$O$4:$R$4)/J1461+G$65*'key variables'!$B$25/scenario!J$65,L1461*SUMPRODUCT(Z1461:AC1461,'control variables'!$O$7:$R$7)/J1461+G$65*'key variables'!$B$25/scenario!J$65))</f>
        <v>3.2515933296392733E-81</v>
      </c>
      <c r="R1461" s="10">
        <f ca="1">IF(IF($A1461&gt;='key variables'!$B$26,M1461*SUMPRODUCT(Z1461:AC1461,'control variables'!$O$5:$R$5)/J1461+H$65*'key variables'!$B$25/scenario!J$65,M1461*SUMPRODUCT(Z1461:AC1461,'control variables'!$O$7:$R$7)/J1461+H$65*'key variables'!$B$25/scenario!J$65)&lt;'key variables'!$B$28,0,IF($A1461&gt;='key variables'!$B$26,M1461*SUMPRODUCT(Z1461:AC1461,'control variables'!$O$5:$R$5)/J1461+H$65*'key variables'!$B$25/scenario!J$65,M1461*SUMPRODUCT(Z1461:AC1461,'control variables'!$O$7:$R$7)/J1461+H$65*'key variables'!$B$25/scenario!J$65))</f>
        <v>9.7392334875870338E-81</v>
      </c>
      <c r="S1461" s="10">
        <f ca="1">IF(IF($A1461&gt;='key variables'!$B$26,N1461*SUMPRODUCT(Z1461:AC1461,'control variables'!$O$6:$R$6)/J1461+I$65*'key variables'!$B$25/scenario!J$65,N1461*SUMPRODUCT(Z1461:AC1461,'control variables'!$O$7:$R$7)/J1461+I$65*'key variables'!$B$25/scenario!J$65)&lt;'key variables'!$B$28,0,IF($A1461&gt;='key variables'!$B$26,N1461*SUMPRODUCT(Z1461:AC1461,'control variables'!$O$6:$R$6)/J1461+I$65*'key variables'!$B$25/scenario!J$65,N1461*SUMPRODUCT(Z1461:AC1461,'control variables'!$O$7:$R$7)/J1461+I$65*'key variables'!$B$25/scenario!J$65))</f>
        <v>4.3777372427875442E-81</v>
      </c>
      <c r="T1461" s="10">
        <f t="shared" ca="1" si="1080"/>
        <v>2.0185582368016393E-80</v>
      </c>
      <c r="U1461" s="82">
        <f ca="1">SUMPRODUCT(P1431:P1460,'control variables'!AD$7:AD$36)</f>
        <v>5.9725999549324907E-81</v>
      </c>
      <c r="V1461" s="82">
        <f ca="1">SUMPRODUCT(Q1431:Q1460,'control variables'!AE$7:AE$36)</f>
        <v>6.8939793961909787E-81</v>
      </c>
      <c r="W1461" s="82">
        <f ca="1">SUMPRODUCT(R1431:R1460,'control variables'!AF$7:AF$36)</f>
        <v>2.0648976729684357E-80</v>
      </c>
      <c r="X1461" s="82">
        <f ca="1">SUMPRODUCT(S1431:S1460,'control variables'!AG$7:AG$36)</f>
        <v>9.2816128261228033E-81</v>
      </c>
      <c r="Y1461" s="82">
        <f t="shared" ca="1" si="1074"/>
        <v>4.2797168906930632E-80</v>
      </c>
      <c r="Z1461" s="10">
        <f ca="1">IF($A1461&gt;='key variables'!$B$26,SUMPRODUCT(P1431:P1460,'control variables'!V$7:V$36)*$E1461,SUMPRODUCT(P1431:P1460,'control variables'!Z$7:Z$36)*$E1461)</f>
        <v>1.4573748525153884E-80</v>
      </c>
      <c r="AA1461" s="10">
        <f ca="1">IF($A1461&gt;='key variables'!$B$26,SUMPRODUCT(Q1431:Q1460,'control variables'!W$7:W$36)*$E1461,SUMPRODUCT(Q1431:Q1460,'control variables'!AA$7:AA$36)*$E1461)</f>
        <v>1.6822007637512225E-80</v>
      </c>
      <c r="AB1461" s="10">
        <f ca="1">IF($A1461&gt;='key variables'!$B$26,SUMPRODUCT(R1431:R1460,'control variables'!X$7:X$36)*$E1461,SUMPRODUCT(R1431:R1460,'control variables'!AB$7:AB$36)*$E1461)</f>
        <v>5.0385593616000969E-80</v>
      </c>
      <c r="AC1461" s="10">
        <f ca="1">IF($A1461&gt;='key variables'!$B$26,SUMPRODUCT(S1431:S1460,'control variables'!Y$7:Y$36)*$E1461,SUMPRODUCT(S1431:S1460,'control variables'!AC$7:AC$36)*$E1461)</f>
        <v>2.2648074918201263E-80</v>
      </c>
      <c r="AD1461" s="10">
        <f t="shared" ca="1" si="1075"/>
        <v>1.0442942469686834E-79</v>
      </c>
      <c r="AE1461" s="82">
        <f ca="1">SUMPRODUCT(P1431:P1460,'control variables'!AL$7:AL$36)</f>
        <v>1.9842896286596386E-80</v>
      </c>
      <c r="AF1461" s="82">
        <f ca="1">SUMPRODUCT(Q1431:Q1460,'control variables'!AM$7:AM$36)</f>
        <v>2.2844127620824049E-80</v>
      </c>
      <c r="AG1461" s="82">
        <f ca="1">SUMPRODUCT(R1431:R1460,'control variables'!AN$7:AN$36)</f>
        <v>6.5134611545175151E-80</v>
      </c>
      <c r="AH1461" s="82">
        <f ca="1">SUMPRODUCT(S1431:S1460,'control variables'!AO$7:AO$36)</f>
        <v>2.8202640713692354E-80</v>
      </c>
      <c r="AI1461" s="82">
        <f t="shared" ca="1" si="1087"/>
        <v>1.3602427616628794E-79</v>
      </c>
      <c r="AJ1461" s="10">
        <f ca="1">SUMPRODUCT(P1431:P1460,'control variables'!AP$7:AP$36)</f>
        <v>1.8959964579753011E-83</v>
      </c>
      <c r="AK1461" s="10">
        <f ca="1">SUMPRODUCT(Q1431:Q1460,'control variables'!AQ$7:AQ$36)</f>
        <v>5.4712188222727479E-83</v>
      </c>
      <c r="AL1461" s="10">
        <f ca="1">SUMPRODUCT(R1431:R1460,'control variables'!AR$7:AR$36)</f>
        <v>1.9664997004175787E-81</v>
      </c>
      <c r="AM1461" s="10">
        <f ca="1">SUMPRODUCT(S1431:S1460,'control variables'!AS$7:AS$36)</f>
        <v>1.4732198017124582E-81</v>
      </c>
      <c r="AN1461" s="10">
        <f t="shared" ca="1" si="1108"/>
        <v>3.513391654932517E-81</v>
      </c>
      <c r="AO1461" s="82">
        <f ca="1">SUMPRODUCT(P1431:P1460,'control variables'!AX$7:AX$36)</f>
        <v>2.5782658406217057E-83</v>
      </c>
      <c r="AP1461" s="82">
        <f ca="1">SUMPRODUCT(Q1431:Q1460,'control variables'!AY$7:AY$36)</f>
        <v>5.9520181218465552E-83</v>
      </c>
      <c r="AQ1461" s="82">
        <f ca="1">SUMPRODUCT(R1431:R1460,'control variables'!AZ$7:AZ$36)</f>
        <v>5.3482789821177056E-82</v>
      </c>
      <c r="AR1461" s="82">
        <f ca="1">SUMPRODUCT(S1431:S1460,'control variables'!BA$7:BA$36)</f>
        <v>4.0067082135152319E-82</v>
      </c>
      <c r="AS1461" s="82">
        <f t="shared" ca="1" si="1109"/>
        <v>1.0208015591879763E-81</v>
      </c>
      <c r="AT1461" s="10">
        <f ca="1">SUMPRODUCT(P1431:P1460,'control variables'!AT$7:AT$36)</f>
        <v>-2.2754202157796255E-83</v>
      </c>
      <c r="AU1461" s="10">
        <f ca="1">SUMPRODUCT(Q1431:Q1460,'control variables'!AU$7:AU$36)</f>
        <v>2.4683303575773627E-83</v>
      </c>
      <c r="AV1461" s="10">
        <f ca="1">SUMPRODUCT(R1431:R1460,'control variables'!AV$7:AV$36)</f>
        <v>1.0628828322741787E-80</v>
      </c>
      <c r="AW1461" s="10">
        <f ca="1">SUMPRODUCT(S1431:S1460,'control variables'!AW$7:AW$36)</f>
        <v>7.9626761960555473E-81</v>
      </c>
      <c r="AX1461" s="10">
        <f t="shared" ca="1" si="1088"/>
        <v>1.8593433620215313E-80</v>
      </c>
      <c r="AY1461" s="82">
        <f ca="1">SUMPRODUCT(P1431:P1460,'control variables'!BB$7:BB$36)</f>
        <v>8.2471795058069614E-83</v>
      </c>
      <c r="AZ1461" s="82">
        <f ca="1">SUMPRODUCT(Q1431:Q1460,'control variables'!BC$7:BC$36)</f>
        <v>2.1030293032845312E-82</v>
      </c>
      <c r="BA1461" s="82">
        <f ca="1">SUMPRODUCT(R1431:R1460,'control variables'!BD$7:BD$36)</f>
        <v>1.4721851552300182E-81</v>
      </c>
      <c r="BB1461" s="82">
        <f ca="1">SUMPRODUCT(S1431:S1460,'control variables'!BE$7:BE$36)</f>
        <v>2.09208019770658E-82</v>
      </c>
      <c r="BC1461" s="82">
        <f t="shared" ca="1" si="1110"/>
        <v>1.9741679003871989E-81</v>
      </c>
      <c r="BD1461" s="10">
        <f ca="1">SUMPRODUCT(P1431:P1460,'control variables'!BF$7:BF$36)</f>
        <v>1.7252381182509922E-83</v>
      </c>
      <c r="BE1461" s="10">
        <f ca="1">SUMPRODUCT(Q1431:Q1460,'control variables'!BG$7:BG$36)</f>
        <v>1.9913866876222205E-83</v>
      </c>
      <c r="BF1461" s="10">
        <f ca="1">SUMPRODUCT(R1431:R1460,'control variables'!BH$7:BH$36)</f>
        <v>5.9646388550615437E-82</v>
      </c>
      <c r="BG1461" s="10">
        <f ca="1">SUMPRODUCT(S1431:S1460,'control variables'!BI$7:BI$36)</f>
        <v>1.3405378199865868E-81</v>
      </c>
      <c r="BH1461" s="10">
        <f t="shared" ca="1" si="1111"/>
        <v>1.9741679535514731E-81</v>
      </c>
      <c r="BI1461" s="82">
        <f t="shared" ca="1" si="1089"/>
        <v>1.9902613879496658E-80</v>
      </c>
      <c r="BJ1461" s="82">
        <f t="shared" ca="1" si="1090"/>
        <v>2.3079113854728274E-80</v>
      </c>
      <c r="BK1461" s="82">
        <f t="shared" ca="1" si="1091"/>
        <v>7.7235625023146951E-80</v>
      </c>
      <c r="BL1461" s="82">
        <f t="shared" ca="1" si="1092"/>
        <v>3.637452492951856E-80</v>
      </c>
      <c r="BM1461" s="82">
        <f t="shared" ca="1" si="1082"/>
        <v>1.5659187768689046E-79</v>
      </c>
      <c r="BN1461" s="10">
        <f ca="1">BN1460+BI1461-INDIRECT(ADDRESS(MAX($D1461-'key variables'!$B$9*30,34),scenario!BI$4),TRUE)</f>
        <v>9439390.0751690175</v>
      </c>
      <c r="BO1461" s="10">
        <f ca="1">BO1460+BJ1461-INDIRECT(ADDRESS(MAX($D1461-'key variables'!$B$9*30,34),scenario!BJ$4),TRUE)</f>
        <v>10895583.360992203</v>
      </c>
      <c r="BP1461" s="10">
        <f ca="1">BP1460+BK1461-INDIRECT(ADDRESS(MAX($D1461-'key variables'!$B$9*30,34),scenario!BK$4),TRUE)</f>
        <v>32531162.537994072</v>
      </c>
      <c r="BQ1461" s="10">
        <f ca="1">BQ1460+BL1461-INDIRECT(ADDRESS(MAX($D1461-'key variables'!$B$9*30,34),scenario!BL$4),TRUE)</f>
        <v>14415841.516535141</v>
      </c>
      <c r="BR1461" s="10">
        <f t="shared" ca="1" si="1112"/>
        <v>67281977.490690395</v>
      </c>
      <c r="BS1461" s="82">
        <f t="shared" ca="1" si="1093"/>
        <v>-2.3433848477536824E-9</v>
      </c>
      <c r="BT1461" s="82">
        <f t="shared" ca="1" si="1094"/>
        <v>-3.4288309057018498E-10</v>
      </c>
      <c r="BU1461" s="82">
        <f t="shared" ca="1" si="1095"/>
        <v>-4.2578247660364599E-9</v>
      </c>
      <c r="BV1461" s="82">
        <f t="shared" ca="1" si="1096"/>
        <v>-2.9943922343414556E-9</v>
      </c>
      <c r="BW1461" s="82">
        <f t="shared" ca="1" si="1113"/>
        <v>-9.9384849387017825E-9</v>
      </c>
      <c r="BX1461" s="10">
        <f t="shared" ca="1" si="1097"/>
        <v>-1.8625994260191893E-12</v>
      </c>
      <c r="BY1461" s="10">
        <f t="shared" ca="1" si="1098"/>
        <v>2.8902850229962428E-12</v>
      </c>
      <c r="BZ1461" s="10">
        <f t="shared" ca="1" si="1099"/>
        <v>-3.5034723983035463E-11</v>
      </c>
      <c r="CA1461" s="10">
        <f t="shared" ca="1" si="1100"/>
        <v>-2.0257049910634696E-11</v>
      </c>
      <c r="CB1461" s="10">
        <v>0</v>
      </c>
      <c r="CC1461" s="82">
        <f t="shared" ca="1" si="1101"/>
        <v>3.9725652202851362E-13</v>
      </c>
      <c r="CD1461" s="82">
        <f t="shared" ca="1" si="1102"/>
        <v>3.4270724516460853E-13</v>
      </c>
      <c r="CE1461" s="82">
        <f t="shared" ca="1" si="1103"/>
        <v>1.8915613015532971E-10</v>
      </c>
      <c r="CF1461" s="82">
        <f t="shared" ca="1" si="1104"/>
        <v>3.7028113764059381E-11</v>
      </c>
      <c r="CG1461" s="82">
        <f t="shared" ca="1" si="1114"/>
        <v>2.269242076865822E-10</v>
      </c>
      <c r="CH1461" s="13" t="str">
        <f t="shared" ca="1" si="1067"/>
        <v/>
      </c>
      <c r="CI1461" s="81">
        <f t="shared" ca="1" si="1076"/>
        <v>0.1131775965863165</v>
      </c>
      <c r="CJ1461" s="81">
        <f t="shared" ca="1" si="1077"/>
        <v>0.13063724757458739</v>
      </c>
      <c r="CK1461" s="81">
        <f t="shared" ca="1" si="1078"/>
        <v>0.39004625943939081</v>
      </c>
      <c r="CL1461" s="81">
        <f t="shared" ca="1" si="1079"/>
        <v>0.17284488538116416</v>
      </c>
      <c r="CM1461" s="89">
        <f t="shared" ca="1" si="1068"/>
        <v>0.80670598898145884</v>
      </c>
    </row>
    <row r="1462" spans="1:91" x14ac:dyDescent="0.3">
      <c r="A1462">
        <v>1397</v>
      </c>
      <c r="B1462" s="3">
        <f t="shared" si="1081"/>
        <v>4.0694444444444446</v>
      </c>
      <c r="C1462" s="3">
        <f t="shared" si="1069"/>
        <v>46.56666666666667</v>
      </c>
      <c r="D1462" s="4">
        <f t="shared" ca="1" si="1105"/>
        <v>1462</v>
      </c>
      <c r="E1462" s="58">
        <f>(0.5*(COS(B1462*2*PI())+1)*('key variables'!$B$4-'key variables'!$B$6)+'key variables'!$B$6)/'key variables'!$B$4</f>
        <v>1</v>
      </c>
      <c r="F1462" s="10">
        <f t="shared" ca="1" si="1070"/>
        <v>11689222.907461114</v>
      </c>
      <c r="G1462" s="10">
        <f t="shared" ca="1" si="1071"/>
        <v>13492492.798713122</v>
      </c>
      <c r="H1462" s="10">
        <f t="shared" ca="1" si="1072"/>
        <v>40309474.521088287</v>
      </c>
      <c r="I1462" s="10">
        <f t="shared" ca="1" si="1073"/>
        <v>17912154.249750931</v>
      </c>
      <c r="J1462" s="10">
        <f t="shared" ca="1" si="1106"/>
        <v>83403344.477013454</v>
      </c>
      <c r="K1462" s="82">
        <f t="shared" ca="1" si="1083"/>
        <v>2249832.832292099</v>
      </c>
      <c r="L1462" s="82">
        <f t="shared" ca="1" si="1084"/>
        <v>2596909.4377209195</v>
      </c>
      <c r="M1462" s="82">
        <f t="shared" ca="1" si="1085"/>
        <v>7778311.98309422</v>
      </c>
      <c r="N1462" s="82">
        <f t="shared" ca="1" si="1086"/>
        <v>3496312.733215793</v>
      </c>
      <c r="O1462" s="82">
        <f t="shared" ca="1" si="1107"/>
        <v>16121366.986323033</v>
      </c>
      <c r="P1462" s="10">
        <f ca="1">IF(IF($A1462&gt;='key variables'!$B$26,K1462*SUMPRODUCT(Z1462:AC1462,'control variables'!$O$3:$R$3)/J1462+F$65*'key variables'!$B$25/scenario!J$65,K1462*SUMPRODUCT(Z1462:AC1462,'control variables'!$O$7:$R$7)/J1462+F$65*'key variables'!$B$25/scenario!J$65)&lt;'key variables'!$B$28,0,IF($A1462&gt;='key variables'!$B$26,K1462*SUMPRODUCT(Z1462:AC1462,'control variables'!$O$3:$R$3)/J1462+F$65*'key variables'!$B$25/scenario!J$65,K1462*SUMPRODUCT(Z1462:AC1462,'control variables'!$O$7:$R$7)/J1462+F$65*'key variables'!$B$25/scenario!J$65))</f>
        <v>2.4239012244705619E-81</v>
      </c>
      <c r="Q1462" s="10">
        <f ca="1">IF(IF($A1462&gt;='key variables'!$B$26,L1462*SUMPRODUCT(Z1462:AC1462,'control variables'!$O$4:$R$4)/J1462+G$65*'key variables'!$B$25/scenario!J$65,L1462*SUMPRODUCT(Z1462:AC1462,'control variables'!$O$7:$R$7)/J1462+G$65*'key variables'!$B$25/scenario!J$65)&lt;'key variables'!$B$28,0,IF($A1462&gt;='key variables'!$B$26,L1462*SUMPRODUCT(Z1462:AC1462,'control variables'!$O$4:$R$4)/J1462+G$65*'key variables'!$B$25/scenario!J$65,L1462*SUMPRODUCT(Z1462:AC1462,'control variables'!$O$7:$R$7)/J1462+G$65*'key variables'!$B$25/scenario!J$65))</f>
        <v>2.7978309657424589E-81</v>
      </c>
      <c r="R1462" s="10">
        <f ca="1">IF(IF($A1462&gt;='key variables'!$B$26,M1462*SUMPRODUCT(Z1462:AC1462,'control variables'!$O$5:$R$5)/J1462+H$65*'key variables'!$B$25/scenario!J$65,M1462*SUMPRODUCT(Z1462:AC1462,'control variables'!$O$7:$R$7)/J1462+H$65*'key variables'!$B$25/scenario!J$65)&lt;'key variables'!$B$28,0,IF($A1462&gt;='key variables'!$B$26,M1462*SUMPRODUCT(Z1462:AC1462,'control variables'!$O$5:$R$5)/J1462+H$65*'key variables'!$B$25/scenario!J$65,M1462*SUMPRODUCT(Z1462:AC1462,'control variables'!$O$7:$R$7)/J1462+H$65*'key variables'!$B$25/scenario!J$65))</f>
        <v>8.3801159221807911E-81</v>
      </c>
      <c r="S1462" s="10">
        <f ca="1">IF(IF($A1462&gt;='key variables'!$B$26,N1462*SUMPRODUCT(Z1462:AC1462,'control variables'!$O$6:$R$6)/J1462+I$65*'key variables'!$B$25/scenario!J$65,N1462*SUMPRODUCT(Z1462:AC1462,'control variables'!$O$7:$R$7)/J1462+I$65*'key variables'!$B$25/scenario!J$65)&lt;'key variables'!$B$28,0,IF($A1462&gt;='key variables'!$B$26,N1462*SUMPRODUCT(Z1462:AC1462,'control variables'!$O$6:$R$6)/J1462+I$65*'key variables'!$B$25/scenario!J$65,N1462*SUMPRODUCT(Z1462:AC1462,'control variables'!$O$7:$R$7)/J1462+I$65*'key variables'!$B$25/scenario!J$65))</f>
        <v>3.7668206248638709E-81</v>
      </c>
      <c r="T1462" s="10">
        <f t="shared" ca="1" si="1080"/>
        <v>1.7368668737257684E-80</v>
      </c>
      <c r="U1462" s="82">
        <f ca="1">SUMPRODUCT(P1432:P1461,'control variables'!AD$7:AD$36)</f>
        <v>5.1391190120801344E-81</v>
      </c>
      <c r="V1462" s="82">
        <f ca="1">SUMPRODUCT(Q1432:Q1461,'control variables'!AE$7:AE$36)</f>
        <v>5.9319192397265191E-81</v>
      </c>
      <c r="W1462" s="82">
        <f ca="1">SUMPRODUCT(R1432:R1461,'control variables'!AF$7:AF$36)</f>
        <v>1.7767396057370894E-80</v>
      </c>
      <c r="X1462" s="82">
        <f ca="1">SUMPRODUCT(S1432:S1461,'control variables'!AG$7:AG$36)</f>
        <v>7.9863565779425565E-81</v>
      </c>
      <c r="Y1462" s="82">
        <f t="shared" ca="1" si="1074"/>
        <v>3.6824790887120102E-80</v>
      </c>
      <c r="Z1462" s="10">
        <f ca="1">IF($A1462&gt;='key variables'!$B$26,SUMPRODUCT(P1432:P1461,'control variables'!V$7:V$36)*$E1462,SUMPRODUCT(P1432:P1461,'control variables'!Z$7:Z$36)*$E1462)</f>
        <v>1.2539970647295716E-80</v>
      </c>
      <c r="AA1462" s="10">
        <f ca="1">IF($A1462&gt;='key variables'!$B$26,SUMPRODUCT(Q1432:Q1461,'control variables'!W$7:W$36)*$E1462,SUMPRODUCT(Q1432:Q1461,'control variables'!AA$7:AA$36)*$E1462)</f>
        <v>1.4474483461746176E-80</v>
      </c>
      <c r="AB1462" s="10">
        <f ca="1">IF($A1462&gt;='key variables'!$B$26,SUMPRODUCT(R1432:R1461,'control variables'!X$7:X$36)*$E1462,SUMPRODUCT(R1432:R1461,'control variables'!AB$7:AB$36)*$E1462)</f>
        <v>4.3354245059237502E-80</v>
      </c>
      <c r="AC1462" s="10">
        <f ca="1">IF($A1462&gt;='key variables'!$B$26,SUMPRODUCT(S1432:S1461,'control variables'!Y$7:Y$36)*$E1462,SUMPRODUCT(S1432:S1461,'control variables'!AC$7:AC$36)*$E1462)</f>
        <v>1.9487518547600257E-80</v>
      </c>
      <c r="AD1462" s="10">
        <f t="shared" ca="1" si="1075"/>
        <v>8.9856217715879643E-80</v>
      </c>
      <c r="AE1462" s="82">
        <f ca="1">SUMPRODUCT(P1432:P1461,'control variables'!AL$7:AL$36)</f>
        <v>1.7073804763529386E-80</v>
      </c>
      <c r="AF1462" s="82">
        <f ca="1">SUMPRODUCT(Q1432:Q1461,'control variables'!AM$7:AM$36)</f>
        <v>1.9656211943947079E-80</v>
      </c>
      <c r="AG1462" s="82">
        <f ca="1">SUMPRODUCT(R1432:R1461,'control variables'!AN$7:AN$36)</f>
        <v>5.6045026129671078E-80</v>
      </c>
      <c r="AH1462" s="82">
        <f ca="1">SUMPRODUCT(S1432:S1461,'control variables'!AO$7:AO$36)</f>
        <v>2.4266940390491939E-80</v>
      </c>
      <c r="AI1462" s="82">
        <f t="shared" ca="1" si="1087"/>
        <v>1.1704198322763948E-79</v>
      </c>
      <c r="AJ1462" s="10">
        <f ca="1">SUMPRODUCT(P1432:P1461,'control variables'!AP$7:AP$36)</f>
        <v>1.6314086859225452E-83</v>
      </c>
      <c r="AK1462" s="10">
        <f ca="1">SUMPRODUCT(Q1432:Q1461,'control variables'!AQ$7:AQ$36)</f>
        <v>4.7077060042455791E-83</v>
      </c>
      <c r="AL1462" s="10">
        <f ca="1">SUMPRODUCT(R1432:R1461,'control variables'!AR$7:AR$36)</f>
        <v>1.6920731463555888E-81</v>
      </c>
      <c r="AM1462" s="10">
        <f ca="1">SUMPRODUCT(S1432:S1461,'control variables'!AS$7:AS$36)</f>
        <v>1.2676308390118854E-81</v>
      </c>
      <c r="AN1462" s="10">
        <f t="shared" ca="1" si="1108"/>
        <v>3.0230951322691555E-81</v>
      </c>
      <c r="AO1462" s="82">
        <f ca="1">SUMPRODUCT(P1432:P1461,'control variables'!AX$7:AX$36)</f>
        <v>2.2184668485611878E-83</v>
      </c>
      <c r="AP1462" s="82">
        <f ca="1">SUMPRODUCT(Q1432:Q1461,'control variables'!AY$7:AY$36)</f>
        <v>5.1214093897190984E-83</v>
      </c>
      <c r="AQ1462" s="82">
        <f ca="1">SUMPRODUCT(R1432:R1461,'control variables'!AZ$7:AZ$36)</f>
        <v>4.6019225138644595E-82</v>
      </c>
      <c r="AR1462" s="82">
        <f ca="1">SUMPRODUCT(S1432:S1461,'control variables'!BA$7:BA$36)</f>
        <v>3.4475689835761808E-82</v>
      </c>
      <c r="AS1462" s="82">
        <f t="shared" ca="1" si="1109"/>
        <v>8.7834791212686694E-82</v>
      </c>
      <c r="AT1462" s="10">
        <f ca="1">SUMPRODUCT(P1432:P1461,'control variables'!AT$7:AT$36)</f>
        <v>-1.9578835648832157E-83</v>
      </c>
      <c r="AU1462" s="10">
        <f ca="1">SUMPRODUCT(Q1432:Q1461,'control variables'!AU$7:AU$36)</f>
        <v>2.1238729471985478E-83</v>
      </c>
      <c r="AV1462" s="10">
        <f ca="1">SUMPRODUCT(R1432:R1461,'control variables'!AV$7:AV$36)</f>
        <v>9.1455671100870737E-81</v>
      </c>
      <c r="AW1462" s="10">
        <f ca="1">SUMPRODUCT(S1432:S1461,'control variables'!AW$7:AW$36)</f>
        <v>6.8514785746519217E-81</v>
      </c>
      <c r="AX1462" s="10">
        <f t="shared" ca="1" si="1088"/>
        <v>1.5998705578562148E-80</v>
      </c>
      <c r="AY1462" s="82">
        <f ca="1">SUMPRODUCT(P1432:P1461,'control variables'!BB$7:BB$36)</f>
        <v>7.0962792274958726E-83</v>
      </c>
      <c r="AZ1462" s="82">
        <f ca="1">SUMPRODUCT(Q1432:Q1461,'control variables'!BC$7:BC$36)</f>
        <v>1.8095499375520017E-82</v>
      </c>
      <c r="BA1462" s="82">
        <f ca="1">SUMPRODUCT(R1432:R1461,'control variables'!BD$7:BD$36)</f>
        <v>1.2667405782462536E-81</v>
      </c>
      <c r="BB1462" s="82">
        <f ca="1">SUMPRODUCT(S1432:S1461,'control variables'!BE$7:BE$36)</f>
        <v>1.8001287881253687E-82</v>
      </c>
      <c r="BC1462" s="82">
        <f t="shared" ca="1" si="1110"/>
        <v>1.6986712430889493E-81</v>
      </c>
      <c r="BD1462" s="10">
        <f ca="1">SUMPRODUCT(P1432:P1461,'control variables'!BF$7:BF$36)</f>
        <v>1.48447980456934E-83</v>
      </c>
      <c r="BE1462" s="10">
        <f ca="1">SUMPRODUCT(Q1432:Q1461,'control variables'!BG$7:BG$36)</f>
        <v>1.7134871352485075E-83</v>
      </c>
      <c r="BF1462" s="10">
        <f ca="1">SUMPRODUCT(R1432:R1461,'control variables'!BH$7:BH$36)</f>
        <v>5.1322688898532034E-82</v>
      </c>
      <c r="BG1462" s="10">
        <f ca="1">SUMPRODUCT(S1432:S1461,'control variables'!BI$7:BI$36)</f>
        <v>1.1534647304506095E-81</v>
      </c>
      <c r="BH1462" s="10">
        <f t="shared" ca="1" si="1111"/>
        <v>1.6986712888341082E-81</v>
      </c>
      <c r="BI1462" s="82">
        <f t="shared" ca="1" si="1089"/>
        <v>1.7125188720155516E-80</v>
      </c>
      <c r="BJ1462" s="82">
        <f t="shared" ca="1" si="1090"/>
        <v>1.9858405667174264E-80</v>
      </c>
      <c r="BK1462" s="82">
        <f t="shared" ca="1" si="1091"/>
        <v>6.6457333818004409E-80</v>
      </c>
      <c r="BL1462" s="82">
        <f t="shared" ca="1" si="1092"/>
        <v>3.12984318439564E-80</v>
      </c>
      <c r="BM1462" s="82">
        <f t="shared" ca="1" si="1082"/>
        <v>1.347393600492906E-79</v>
      </c>
      <c r="BN1462" s="10">
        <f ca="1">BN1461+BI1462-INDIRECT(ADDRESS(MAX($D1462-'key variables'!$B$9*30,34),scenario!BI$4),TRUE)</f>
        <v>9439390.0751690175</v>
      </c>
      <c r="BO1462" s="10">
        <f ca="1">BO1461+BJ1462-INDIRECT(ADDRESS(MAX($D1462-'key variables'!$B$9*30,34),scenario!BJ$4),TRUE)</f>
        <v>10895583.360992203</v>
      </c>
      <c r="BP1462" s="10">
        <f ca="1">BP1461+BK1462-INDIRECT(ADDRESS(MAX($D1462-'key variables'!$B$9*30,34),scenario!BK$4),TRUE)</f>
        <v>32531162.537994072</v>
      </c>
      <c r="BQ1462" s="10">
        <f ca="1">BQ1461+BL1462-INDIRECT(ADDRESS(MAX($D1462-'key variables'!$B$9*30,34),scenario!BL$4),TRUE)</f>
        <v>14415841.516535141</v>
      </c>
      <c r="BR1462" s="10">
        <f t="shared" ca="1" si="1112"/>
        <v>67281977.490690395</v>
      </c>
      <c r="BS1462" s="82">
        <f t="shared" ca="1" si="1093"/>
        <v>-2.3433848477536824E-9</v>
      </c>
      <c r="BT1462" s="82">
        <f t="shared" ca="1" si="1094"/>
        <v>-3.4288309057018498E-10</v>
      </c>
      <c r="BU1462" s="82">
        <f t="shared" ca="1" si="1095"/>
        <v>-4.2578247660364599E-9</v>
      </c>
      <c r="BV1462" s="82">
        <f t="shared" ca="1" si="1096"/>
        <v>-2.9943922343414556E-9</v>
      </c>
      <c r="BW1462" s="82">
        <f t="shared" ca="1" si="1113"/>
        <v>-9.9384849387017825E-9</v>
      </c>
      <c r="BX1462" s="10">
        <f t="shared" ca="1" si="1097"/>
        <v>-1.8625994260191893E-12</v>
      </c>
      <c r="BY1462" s="10">
        <f t="shared" ca="1" si="1098"/>
        <v>2.8902850229962428E-12</v>
      </c>
      <c r="BZ1462" s="10">
        <f t="shared" ca="1" si="1099"/>
        <v>-3.5034723983035463E-11</v>
      </c>
      <c r="CA1462" s="10">
        <f t="shared" ca="1" si="1100"/>
        <v>-2.0257049910634696E-11</v>
      </c>
      <c r="CB1462" s="10">
        <v>0</v>
      </c>
      <c r="CC1462" s="82">
        <f t="shared" ca="1" si="1101"/>
        <v>3.9725652202851362E-13</v>
      </c>
      <c r="CD1462" s="82">
        <f t="shared" ca="1" si="1102"/>
        <v>3.4270724516460853E-13</v>
      </c>
      <c r="CE1462" s="82">
        <f t="shared" ca="1" si="1103"/>
        <v>1.8915613015532971E-10</v>
      </c>
      <c r="CF1462" s="82">
        <f t="shared" ca="1" si="1104"/>
        <v>3.7028113764059381E-11</v>
      </c>
      <c r="CG1462" s="82">
        <f t="shared" ca="1" si="1114"/>
        <v>2.269242076865822E-10</v>
      </c>
      <c r="CH1462" s="13" t="str">
        <f t="shared" ca="1" si="1067"/>
        <v/>
      </c>
      <c r="CI1462" s="81">
        <f ca="1">BN1462/$J1462</f>
        <v>0.1131775965863165</v>
      </c>
      <c r="CJ1462" s="81">
        <f t="shared" ca="1" si="1077"/>
        <v>0.13063724757458739</v>
      </c>
      <c r="CK1462" s="81">
        <f t="shared" ca="1" si="1078"/>
        <v>0.39004625943939081</v>
      </c>
      <c r="CL1462" s="81">
        <f t="shared" ca="1" si="1079"/>
        <v>0.17284488538116416</v>
      </c>
      <c r="CM1462" s="89">
        <f t="shared" ca="1" si="1068"/>
        <v>0.80670598898145884</v>
      </c>
    </row>
    <row r="1463" spans="1:91" x14ac:dyDescent="0.3">
      <c r="A1463">
        <v>1398</v>
      </c>
      <c r="B1463" s="3">
        <f t="shared" si="1081"/>
        <v>4.072222222222222</v>
      </c>
      <c r="C1463" s="3">
        <f t="shared" si="1069"/>
        <v>46.6</v>
      </c>
      <c r="D1463" s="4">
        <f t="shared" ca="1" si="1105"/>
        <v>1463</v>
      </c>
      <c r="E1463" s="58">
        <f>(0.5*(COS(B1463*2*PI())+1)*('key variables'!$B$4-'key variables'!$B$6)+'key variables'!$B$6)/'key variables'!$B$4</f>
        <v>1</v>
      </c>
      <c r="F1463" s="10">
        <f t="shared" ca="1" si="1070"/>
        <v>11689222.907461114</v>
      </c>
      <c r="G1463" s="10">
        <f t="shared" ca="1" si="1071"/>
        <v>13492492.798713122</v>
      </c>
      <c r="H1463" s="10">
        <f t="shared" ca="1" si="1072"/>
        <v>40309474.521088287</v>
      </c>
      <c r="I1463" s="10">
        <f t="shared" ca="1" si="1073"/>
        <v>17912154.249750931</v>
      </c>
      <c r="J1463" s="10">
        <f t="shared" ca="1" si="1106"/>
        <v>83403344.477013454</v>
      </c>
      <c r="K1463" s="82">
        <f t="shared" ca="1" si="1083"/>
        <v>2249832.832292099</v>
      </c>
      <c r="L1463" s="82">
        <f t="shared" ca="1" si="1084"/>
        <v>2596909.4377209195</v>
      </c>
      <c r="M1463" s="82">
        <f t="shared" ca="1" si="1085"/>
        <v>7778311.98309422</v>
      </c>
      <c r="N1463" s="82">
        <f t="shared" ca="1" si="1086"/>
        <v>3496312.733215793</v>
      </c>
      <c r="O1463" s="82">
        <f t="shared" ca="1" si="1107"/>
        <v>16121366.986323033</v>
      </c>
      <c r="P1463" s="10">
        <f ca="1">IF(IF($A1463&gt;='key variables'!$B$26,K1463*SUMPRODUCT(Z1463:AC1463,'control variables'!$O$3:$R$3)/J1463+F$65*'key variables'!$B$25/scenario!J$65,K1463*SUMPRODUCT(Z1463:AC1463,'control variables'!$O$7:$R$7)/J1463+F$65*'key variables'!$B$25/scenario!J$65)&lt;'key variables'!$B$28,0,IF($A1463&gt;='key variables'!$B$26,K1463*SUMPRODUCT(Z1463:AC1463,'control variables'!$O$3:$R$3)/J1463+F$65*'key variables'!$B$25/scenario!J$65,K1463*SUMPRODUCT(Z1463:AC1463,'control variables'!$O$7:$R$7)/J1463+F$65*'key variables'!$B$25/scenario!J$65))</f>
        <v>2.0856439339777919E-81</v>
      </c>
      <c r="Q1463" s="10">
        <f ca="1">IF(IF($A1463&gt;='key variables'!$B$26,L1463*SUMPRODUCT(Z1463:AC1463,'control variables'!$O$4:$R$4)/J1463+G$65*'key variables'!$B$25/scenario!J$65,L1463*SUMPRODUCT(Z1463:AC1463,'control variables'!$O$7:$R$7)/J1463+G$65*'key variables'!$B$25/scenario!J$65)&lt;'key variables'!$B$28,0,IF($A1463&gt;='key variables'!$B$26,L1463*SUMPRODUCT(Z1463:AC1463,'control variables'!$O$4:$R$4)/J1463+G$65*'key variables'!$B$25/scenario!J$65,L1463*SUMPRODUCT(Z1463:AC1463,'control variables'!$O$7:$R$7)/J1463+G$65*'key variables'!$B$25/scenario!J$65))</f>
        <v>2.4073914906621458E-81</v>
      </c>
      <c r="R1463" s="10">
        <f ca="1">IF(IF($A1463&gt;='key variables'!$B$26,M1463*SUMPRODUCT(Z1463:AC1463,'control variables'!$O$5:$R$5)/J1463+H$65*'key variables'!$B$25/scenario!J$65,M1463*SUMPRODUCT(Z1463:AC1463,'control variables'!$O$7:$R$7)/J1463+H$65*'key variables'!$B$25/scenario!J$65)&lt;'key variables'!$B$28,0,IF($A1463&gt;='key variables'!$B$26,M1463*SUMPRODUCT(Z1463:AC1463,'control variables'!$O$5:$R$5)/J1463+H$65*'key variables'!$B$25/scenario!J$65,M1463*SUMPRODUCT(Z1463:AC1463,'control variables'!$O$7:$R$7)/J1463+H$65*'key variables'!$B$25/scenario!J$65))</f>
        <v>7.2106642641532047E-81</v>
      </c>
      <c r="S1463" s="10">
        <f ca="1">IF(IF($A1463&gt;='key variables'!$B$26,N1463*SUMPRODUCT(Z1463:AC1463,'control variables'!$O$6:$R$6)/J1463+I$65*'key variables'!$B$25/scenario!J$65,N1463*SUMPRODUCT(Z1463:AC1463,'control variables'!$O$7:$R$7)/J1463+I$65*'key variables'!$B$25/scenario!J$65)&lt;'key variables'!$B$28,0,IF($A1463&gt;='key variables'!$B$26,N1463*SUMPRODUCT(Z1463:AC1463,'control variables'!$O$6:$R$6)/J1463+I$65*'key variables'!$B$25/scenario!J$65,N1463*SUMPRODUCT(Z1463:AC1463,'control variables'!$O$7:$R$7)/J1463+I$65*'key variables'!$B$25/scenario!J$65))</f>
        <v>3.2411578934474783E-81</v>
      </c>
      <c r="T1463" s="10">
        <f t="shared" ca="1" si="1080"/>
        <v>1.4944857582240622E-80</v>
      </c>
      <c r="U1463" s="82">
        <f ca="1">SUMPRODUCT(P1433:P1462,'control variables'!AD$7:AD$36)</f>
        <v>4.4219509794075977E-81</v>
      </c>
      <c r="V1463" s="82">
        <f ca="1">SUMPRODUCT(Q1433:Q1462,'control variables'!AE$7:AE$36)</f>
        <v>5.1041153221431631E-81</v>
      </c>
      <c r="W1463" s="82">
        <f ca="1">SUMPRODUCT(R1433:R1462,'control variables'!AF$7:AF$36)</f>
        <v>1.5287942196460821E-80</v>
      </c>
      <c r="X1463" s="82">
        <f ca="1">SUMPRODUCT(S1433:S1462,'control variables'!AG$7:AG$36)</f>
        <v>6.8718543409324599E-81</v>
      </c>
      <c r="Y1463" s="82">
        <f t="shared" ca="1" si="1074"/>
        <v>3.1685862838944039E-80</v>
      </c>
      <c r="Z1463" s="10">
        <f ca="1">IF($A1463&gt;='key variables'!$B$26,SUMPRODUCT(P1433:P1462,'control variables'!V$7:V$36)*$E1463,SUMPRODUCT(P1433:P1462,'control variables'!Z$7:Z$36)*$E1463)</f>
        <v>1.0790008045193556E-80</v>
      </c>
      <c r="AA1463" s="10">
        <f ca="1">IF($A1463&gt;='key variables'!$B$26,SUMPRODUCT(Q1433:Q1462,'control variables'!W$7:W$36)*$E1463,SUMPRODUCT(Q1433:Q1462,'control variables'!AA$7:AA$36)*$E1463)</f>
        <v>1.2454558100257036E-80</v>
      </c>
      <c r="AB1463" s="10">
        <f ca="1">IF($A1463&gt;='key variables'!$B$26,SUMPRODUCT(R1433:R1462,'control variables'!X$7:X$36)*$E1463,SUMPRODUCT(R1433:R1462,'control variables'!AB$7:AB$36)*$E1463)</f>
        <v>3.7304126631536142E-80</v>
      </c>
      <c r="AC1463" s="10">
        <f ca="1">IF($A1463&gt;='key variables'!$B$26,SUMPRODUCT(S1433:S1462,'control variables'!Y$7:Y$36)*$E1463,SUMPRODUCT(S1433:S1462,'control variables'!AC$7:AC$36)*$E1463)</f>
        <v>1.6768020262855311E-80</v>
      </c>
      <c r="AD1463" s="10">
        <f t="shared" ca="1" si="1075"/>
        <v>7.731671303984204E-80</v>
      </c>
      <c r="AE1463" s="82">
        <f ca="1">SUMPRODUCT(P1433:P1462,'control variables'!AL$7:AL$36)</f>
        <v>1.4691142104090589E-80</v>
      </c>
      <c r="AF1463" s="82">
        <f ca="1">SUMPRODUCT(Q1433:Q1462,'control variables'!AM$7:AM$36)</f>
        <v>1.6913172365276366E-80</v>
      </c>
      <c r="AG1463" s="82">
        <f ca="1">SUMPRODUCT(R1433:R1462,'control variables'!AN$7:AN$36)</f>
        <v>4.8223899388683604E-80</v>
      </c>
      <c r="AH1463" s="82">
        <f ca="1">SUMPRODUCT(S1433:S1462,'control variables'!AO$7:AO$36)</f>
        <v>2.0880470091220454E-80</v>
      </c>
      <c r="AI1463" s="82">
        <f t="shared" ca="1" si="1087"/>
        <v>1.0070868394927102E-79</v>
      </c>
      <c r="AJ1463" s="10">
        <f ca="1">SUMPRODUCT(P1433:P1462,'control variables'!AP$7:AP$36)</f>
        <v>1.4037443420889529E-83</v>
      </c>
      <c r="AK1463" s="10">
        <f ca="1">SUMPRODUCT(Q1433:Q1462,'control variables'!AQ$7:AQ$36)</f>
        <v>4.050741990466314E-83</v>
      </c>
      <c r="AL1463" s="10">
        <f ca="1">SUMPRODUCT(R1433:R1462,'control variables'!AR$7:AR$36)</f>
        <v>1.4559430301513552E-81</v>
      </c>
      <c r="AM1463" s="10">
        <f ca="1">SUMPRODUCT(S1433:S1462,'control variables'!AS$7:AS$36)</f>
        <v>1.0907319750563649E-81</v>
      </c>
      <c r="AN1463" s="10">
        <f t="shared" ca="1" si="1108"/>
        <v>2.6012198685332729E-81</v>
      </c>
      <c r="AO1463" s="82">
        <f ca="1">SUMPRODUCT(P1433:P1462,'control variables'!AX$7:AX$36)</f>
        <v>1.9088780841072035E-83</v>
      </c>
      <c r="AP1463" s="82">
        <f ca="1">SUMPRODUCT(Q1433:Q1462,'control variables'!AY$7:AY$36)</f>
        <v>4.4067127485434663E-83</v>
      </c>
      <c r="AQ1463" s="82">
        <f ca="1">SUMPRODUCT(R1433:R1462,'control variables'!AZ$7:AZ$36)</f>
        <v>3.9597206679796406E-82</v>
      </c>
      <c r="AR1463" s="82">
        <f ca="1">SUMPRODUCT(S1433:S1462,'control variables'!BA$7:BA$36)</f>
        <v>2.9664580656071088E-82</v>
      </c>
      <c r="AS1463" s="82">
        <f t="shared" ca="1" si="1109"/>
        <v>7.5577378168518158E-82</v>
      </c>
      <c r="AT1463" s="10">
        <f ca="1">SUMPRODUCT(P1433:P1462,'control variables'!AT$7:AT$36)</f>
        <v>-1.6846593991986684E-83</v>
      </c>
      <c r="AU1463" s="10">
        <f ca="1">SUMPRODUCT(Q1433:Q1462,'control variables'!AU$7:AU$36)</f>
        <v>1.8274848348375776E-83</v>
      </c>
      <c r="AV1463" s="10">
        <f ca="1">SUMPRODUCT(R1433:R1462,'control variables'!AV$7:AV$36)</f>
        <v>7.8692961467958413E-81</v>
      </c>
      <c r="AW1463" s="10">
        <f ca="1">SUMPRODUCT(S1433:S1462,'control variables'!AW$7:AW$36)</f>
        <v>5.8953494407028951E-81</v>
      </c>
      <c r="AX1463" s="10">
        <f t="shared" ca="1" si="1088"/>
        <v>1.3766073841855125E-80</v>
      </c>
      <c r="AY1463" s="82">
        <f ca="1">SUMPRODUCT(P1433:P1462,'control variables'!BB$7:BB$36)</f>
        <v>6.105987973116403E-83</v>
      </c>
      <c r="AZ1463" s="82">
        <f ca="1">SUMPRODUCT(Q1433:Q1462,'control variables'!BC$7:BC$36)</f>
        <v>1.5570258442810816E-82</v>
      </c>
      <c r="BA1463" s="82">
        <f ca="1">SUMPRODUCT(R1433:R1462,'control variables'!BD$7:BD$36)</f>
        <v>1.0899659508690947E-81</v>
      </c>
      <c r="BB1463" s="82">
        <f ca="1">SUMPRODUCT(S1433:S1462,'control variables'!BE$7:BE$36)</f>
        <v>1.5489194235431461E-82</v>
      </c>
      <c r="BC1463" s="82">
        <f t="shared" ca="1" si="1110"/>
        <v>1.4616203573826817E-81</v>
      </c>
      <c r="BD1463" s="10">
        <f ca="1">SUMPRODUCT(P1433:P1462,'control variables'!BF$7:BF$36)</f>
        <v>1.2773194997617292E-83</v>
      </c>
      <c r="BE1463" s="10">
        <f ca="1">SUMPRODUCT(Q1433:Q1462,'control variables'!BG$7:BG$36)</f>
        <v>1.4743686803329293E-83</v>
      </c>
      <c r="BF1463" s="10">
        <f ca="1">SUMPRODUCT(R1433:R1462,'control variables'!BH$7:BH$36)</f>
        <v>4.4160567970352416E-82</v>
      </c>
      <c r="BG1463" s="10">
        <f ca="1">SUMPRODUCT(S1433:S1462,'control variables'!BI$7:BI$36)</f>
        <v>9.9249783523959755E-82</v>
      </c>
      <c r="BH1463" s="10">
        <f t="shared" ca="1" si="1111"/>
        <v>1.4616203967440683E-81</v>
      </c>
      <c r="BI1463" s="82">
        <f t="shared" ca="1" si="1089"/>
        <v>1.4735355389829766E-80</v>
      </c>
      <c r="BJ1463" s="82">
        <f t="shared" ca="1" si="1090"/>
        <v>1.7087149798052852E-80</v>
      </c>
      <c r="BK1463" s="82">
        <f t="shared" ca="1" si="1091"/>
        <v>5.7183161486348543E-80</v>
      </c>
      <c r="BL1463" s="82">
        <f t="shared" ca="1" si="1092"/>
        <v>2.6930711474277661E-80</v>
      </c>
      <c r="BM1463" s="82">
        <f t="shared" ca="1" si="1082"/>
        <v>1.1593637814850883E-79</v>
      </c>
      <c r="BN1463" s="10">
        <f ca="1">BN1462+BI1463-INDIRECT(ADDRESS(MAX($D1463-'key variables'!$B$9*30,34),scenario!BI$4),TRUE)</f>
        <v>9439390.0751690175</v>
      </c>
      <c r="BO1463" s="10">
        <f ca="1">BO1462+BJ1463-INDIRECT(ADDRESS(MAX($D1463-'key variables'!$B$9*30,34),scenario!BJ$4),TRUE)</f>
        <v>10895583.360992203</v>
      </c>
      <c r="BP1463" s="10">
        <f ca="1">BP1462+BK1463-INDIRECT(ADDRESS(MAX($D1463-'key variables'!$B$9*30,34),scenario!BK$4),TRUE)</f>
        <v>32531162.537994072</v>
      </c>
      <c r="BQ1463" s="10">
        <f ca="1">BQ1462+BL1463-INDIRECT(ADDRESS(MAX($D1463-'key variables'!$B$9*30,34),scenario!BL$4),TRUE)</f>
        <v>14415841.516535141</v>
      </c>
      <c r="BR1463" s="10">
        <f t="shared" ca="1" si="1112"/>
        <v>67281977.490690395</v>
      </c>
      <c r="BS1463" s="82">
        <f t="shared" ca="1" si="1093"/>
        <v>-2.3433848477536824E-9</v>
      </c>
      <c r="BT1463" s="82">
        <f t="shared" ca="1" si="1094"/>
        <v>-3.4288309057018498E-10</v>
      </c>
      <c r="BU1463" s="82">
        <f t="shared" ca="1" si="1095"/>
        <v>-4.2578247660364599E-9</v>
      </c>
      <c r="BV1463" s="82">
        <f t="shared" ca="1" si="1096"/>
        <v>-2.9943922343414556E-9</v>
      </c>
      <c r="BW1463" s="82">
        <f t="shared" ca="1" si="1113"/>
        <v>-9.9384849387017825E-9</v>
      </c>
      <c r="BX1463" s="10">
        <f t="shared" ca="1" si="1097"/>
        <v>-1.8625994260191893E-12</v>
      </c>
      <c r="BY1463" s="10">
        <f t="shared" ca="1" si="1098"/>
        <v>2.8902850229962428E-12</v>
      </c>
      <c r="BZ1463" s="10">
        <f t="shared" ca="1" si="1099"/>
        <v>-3.5034723983035463E-11</v>
      </c>
      <c r="CA1463" s="10">
        <f t="shared" ca="1" si="1100"/>
        <v>-2.0257049910634696E-11</v>
      </c>
      <c r="CB1463" s="10">
        <v>0</v>
      </c>
      <c r="CC1463" s="82">
        <f t="shared" ca="1" si="1101"/>
        <v>3.9725652202851362E-13</v>
      </c>
      <c r="CD1463" s="82">
        <f t="shared" ca="1" si="1102"/>
        <v>3.4270724516460853E-13</v>
      </c>
      <c r="CE1463" s="82">
        <f t="shared" ca="1" si="1103"/>
        <v>1.8915613015532971E-10</v>
      </c>
      <c r="CF1463" s="82">
        <f t="shared" ca="1" si="1104"/>
        <v>3.7028113764059381E-11</v>
      </c>
      <c r="CG1463" s="82">
        <f t="shared" ca="1" si="1114"/>
        <v>2.269242076865822E-10</v>
      </c>
      <c r="CH1463" s="13" t="str">
        <f t="shared" ca="1" si="1067"/>
        <v/>
      </c>
      <c r="CI1463" s="81">
        <f t="shared" ca="1" si="1076"/>
        <v>0.1131775965863165</v>
      </c>
      <c r="CJ1463" s="81">
        <f t="shared" ca="1" si="1077"/>
        <v>0.13063724757458739</v>
      </c>
      <c r="CK1463" s="81">
        <f t="shared" ca="1" si="1078"/>
        <v>0.39004625943939081</v>
      </c>
      <c r="CL1463" s="81">
        <f t="shared" ca="1" si="1079"/>
        <v>0.17284488538116416</v>
      </c>
      <c r="CM1463" s="89">
        <f t="shared" ca="1" si="1068"/>
        <v>0.80670598898145884</v>
      </c>
    </row>
    <row r="1464" spans="1:91" x14ac:dyDescent="0.3">
      <c r="A1464">
        <v>1399</v>
      </c>
      <c r="B1464" s="3">
        <f t="shared" si="1081"/>
        <v>4.0750000000000002</v>
      </c>
      <c r="C1464" s="3">
        <f t="shared" si="1069"/>
        <v>46.633333333333333</v>
      </c>
      <c r="D1464" s="4">
        <f t="shared" ca="1" si="1105"/>
        <v>1464</v>
      </c>
      <c r="E1464" s="58">
        <f>(0.5*(COS(B1464*2*PI())+1)*('key variables'!$B$4-'key variables'!$B$6)+'key variables'!$B$6)/'key variables'!$B$4</f>
        <v>1</v>
      </c>
      <c r="F1464" s="10">
        <f t="shared" ca="1" si="1070"/>
        <v>11689222.907461114</v>
      </c>
      <c r="G1464" s="10">
        <f t="shared" ca="1" si="1071"/>
        <v>13492492.798713122</v>
      </c>
      <c r="H1464" s="10">
        <f t="shared" ca="1" si="1072"/>
        <v>40309474.521088287</v>
      </c>
      <c r="I1464" s="10">
        <f t="shared" ca="1" si="1073"/>
        <v>17912154.249750931</v>
      </c>
      <c r="J1464" s="10">
        <f t="shared" ca="1" si="1106"/>
        <v>83403344.477013454</v>
      </c>
      <c r="K1464" s="82">
        <f t="shared" ca="1" si="1083"/>
        <v>2249832.832292099</v>
      </c>
      <c r="L1464" s="82">
        <f t="shared" ca="1" si="1084"/>
        <v>2596909.4377209195</v>
      </c>
      <c r="M1464" s="82">
        <f t="shared" ca="1" si="1085"/>
        <v>7778311.98309422</v>
      </c>
      <c r="N1464" s="82">
        <f t="shared" ca="1" si="1086"/>
        <v>3496312.733215793</v>
      </c>
      <c r="O1464" s="82">
        <f t="shared" ca="1" si="1107"/>
        <v>16121366.986323033</v>
      </c>
      <c r="P1464" s="10">
        <f ca="1">IF(IF($A1464&gt;='key variables'!$B$26,K1464*SUMPRODUCT(Z1464:AC1464,'control variables'!$O$3:$R$3)/J1464+F$65*'key variables'!$B$25/scenario!J$65,K1464*SUMPRODUCT(Z1464:AC1464,'control variables'!$O$7:$R$7)/J1464+F$65*'key variables'!$B$25/scenario!J$65)&lt;'key variables'!$B$28,0,IF($A1464&gt;='key variables'!$B$26,K1464*SUMPRODUCT(Z1464:AC1464,'control variables'!$O$3:$R$3)/J1464+F$65*'key variables'!$B$25/scenario!J$65,K1464*SUMPRODUCT(Z1464:AC1464,'control variables'!$O$7:$R$7)/J1464+F$65*'key variables'!$B$25/scenario!J$65))</f>
        <v>1.7945907099776663E-81</v>
      </c>
      <c r="Q1464" s="10">
        <f ca="1">IF(IF($A1464&gt;='key variables'!$B$26,L1464*SUMPRODUCT(Z1464:AC1464,'control variables'!$O$4:$R$4)/J1464+G$65*'key variables'!$B$25/scenario!J$65,L1464*SUMPRODUCT(Z1464:AC1464,'control variables'!$O$7:$R$7)/J1464+G$65*'key variables'!$B$25/scenario!J$65)&lt;'key variables'!$B$28,0,IF($A1464&gt;='key variables'!$B$26,L1464*SUMPRODUCT(Z1464:AC1464,'control variables'!$O$4:$R$4)/J1464+G$65*'key variables'!$B$25/scenario!J$65,L1464*SUMPRODUCT(Z1464:AC1464,'control variables'!$O$7:$R$7)/J1464+G$65*'key variables'!$B$25/scenario!J$65))</f>
        <v>2.0714381462907825E-81</v>
      </c>
      <c r="R1464" s="10">
        <f ca="1">IF(IF($A1464&gt;='key variables'!$B$26,M1464*SUMPRODUCT(Z1464:AC1464,'control variables'!$O$5:$R$5)/J1464+H$65*'key variables'!$B$25/scenario!J$65,M1464*SUMPRODUCT(Z1464:AC1464,'control variables'!$O$7:$R$7)/J1464+H$65*'key variables'!$B$25/scenario!J$65)&lt;'key variables'!$B$28,0,IF($A1464&gt;='key variables'!$B$26,M1464*SUMPRODUCT(Z1464:AC1464,'control variables'!$O$5:$R$5)/J1464+H$65*'key variables'!$B$25/scenario!J$65,M1464*SUMPRODUCT(Z1464:AC1464,'control variables'!$O$7:$R$7)/J1464+H$65*'key variables'!$B$25/scenario!J$65))</f>
        <v>6.2044104894441074E-81</v>
      </c>
      <c r="S1464" s="10">
        <f ca="1">IF(IF($A1464&gt;='key variables'!$B$26,N1464*SUMPRODUCT(Z1464:AC1464,'control variables'!$O$6:$R$6)/J1464+I$65*'key variables'!$B$25/scenario!J$65,N1464*SUMPRODUCT(Z1464:AC1464,'control variables'!$O$7:$R$7)/J1464+I$65*'key variables'!$B$25/scenario!J$65)&lt;'key variables'!$B$28,0,IF($A1464&gt;='key variables'!$B$26,N1464*SUMPRODUCT(Z1464:AC1464,'control variables'!$O$6:$R$6)/J1464+I$65*'key variables'!$B$25/scenario!J$65,N1464*SUMPRODUCT(Z1464:AC1464,'control variables'!$O$7:$R$7)/J1464+I$65*'key variables'!$B$25/scenario!J$65))</f>
        <v>2.7888518027418772E-81</v>
      </c>
      <c r="T1464" s="10">
        <f t="shared" ca="1" si="1080"/>
        <v>1.2859291148454433E-80</v>
      </c>
      <c r="U1464" s="82">
        <f ca="1">SUMPRODUCT(P1434:P1463,'control variables'!AD$7:AD$36)</f>
        <v>3.8048643003441896E-81</v>
      </c>
      <c r="V1464" s="82">
        <f ca="1">SUMPRODUCT(Q1434:Q1463,'control variables'!AE$7:AE$36)</f>
        <v>4.3918320814727893E-81</v>
      </c>
      <c r="W1464" s="82">
        <f ca="1">SUMPRODUCT(R1434:R1463,'control variables'!AF$7:AF$36)</f>
        <v>1.3154498039422427E-80</v>
      </c>
      <c r="X1464" s="82">
        <f ca="1">SUMPRODUCT(S1434:S1463,'control variables'!AG$7:AG$36)</f>
        <v>5.9128817530405935E-81</v>
      </c>
      <c r="Y1464" s="82">
        <f t="shared" ca="1" si="1074"/>
        <v>2.7264076174279999E-80</v>
      </c>
      <c r="Z1464" s="10">
        <f ca="1">IF($A1464&gt;='key variables'!$B$26,SUMPRODUCT(P1434:P1463,'control variables'!V$7:V$36)*$E1464,SUMPRODUCT(P1434:P1463,'control variables'!Z$7:Z$36)*$E1464)</f>
        <v>9.2842540776161166E-81</v>
      </c>
      <c r="AA1464" s="10">
        <f ca="1">IF($A1464&gt;='key variables'!$B$26,SUMPRODUCT(Q1434:Q1463,'control variables'!W$7:W$36)*$E1464,SUMPRODUCT(Q1434:Q1463,'control variables'!AA$7:AA$36)*$E1464)</f>
        <v>1.0716514885151228E-80</v>
      </c>
      <c r="AB1464" s="10">
        <f ca="1">IF($A1464&gt;='key variables'!$B$26,SUMPRODUCT(R1434:R1463,'control variables'!X$7:X$36)*$E1464,SUMPRODUCT(R1434:R1463,'control variables'!AB$7:AB$36)*$E1464)</f>
        <v>3.2098306909513942E-80</v>
      </c>
      <c r="AC1464" s="10">
        <f ca="1">IF($A1464&gt;='key variables'!$B$26,SUMPRODUCT(S1434:S1463,'control variables'!Y$7:Y$36)*$E1464,SUMPRODUCT(S1434:S1463,'control variables'!AC$7:AC$36)*$E1464)</f>
        <v>1.4428030066975867E-80</v>
      </c>
      <c r="AD1464" s="10">
        <f t="shared" ca="1" si="1075"/>
        <v>6.6527105939257152E-80</v>
      </c>
      <c r="AE1464" s="82">
        <f ca="1">SUMPRODUCT(P1434:P1463,'control variables'!AL$7:AL$36)</f>
        <v>1.2640981861500934E-80</v>
      </c>
      <c r="AF1464" s="82">
        <f ca="1">SUMPRODUCT(Q1434:Q1463,'control variables'!AM$7:AM$36)</f>
        <v>1.4552926081245061E-80</v>
      </c>
      <c r="AG1464" s="82">
        <f ca="1">SUMPRODUCT(R1434:R1463,'control variables'!AN$7:AN$36)</f>
        <v>4.149421693317224E-80</v>
      </c>
      <c r="AH1464" s="82">
        <f ca="1">SUMPRODUCT(S1434:S1463,'control variables'!AO$7:AO$36)</f>
        <v>1.7966584341270281E-80</v>
      </c>
      <c r="AI1464" s="82">
        <f t="shared" ca="1" si="1087"/>
        <v>8.6654709217188523E-80</v>
      </c>
      <c r="AJ1464" s="10">
        <f ca="1">SUMPRODUCT(P1434:P1463,'control variables'!AP$7:AP$36)</f>
        <v>1.207850733510378E-83</v>
      </c>
      <c r="AK1464" s="10">
        <f ca="1">SUMPRODUCT(Q1434:Q1463,'control variables'!AQ$7:AQ$36)</f>
        <v>3.4854578128985148E-83</v>
      </c>
      <c r="AL1464" s="10">
        <f ca="1">SUMPRODUCT(R1434:R1463,'control variables'!AR$7:AR$36)</f>
        <v>1.2527650542837946E-81</v>
      </c>
      <c r="AM1464" s="10">
        <f ca="1">SUMPRODUCT(S1434:S1463,'control variables'!AS$7:AS$36)</f>
        <v>9.3851948437742633E-82</v>
      </c>
      <c r="AN1464" s="10">
        <f t="shared" ca="1" si="1108"/>
        <v>2.2382176241253097E-81</v>
      </c>
      <c r="AO1464" s="82">
        <f ca="1">SUMPRODUCT(P1434:P1463,'control variables'!AX$7:AX$36)</f>
        <v>1.6424926711652352E-83</v>
      </c>
      <c r="AP1464" s="82">
        <f ca="1">SUMPRODUCT(Q1434:Q1463,'control variables'!AY$7:AY$36)</f>
        <v>3.7917525763822246E-83</v>
      </c>
      <c r="AQ1464" s="82">
        <f ca="1">SUMPRODUCT(R1434:R1463,'control variables'!AZ$7:AZ$36)</f>
        <v>3.4071385863597209E-82</v>
      </c>
      <c r="AR1464" s="82">
        <f ca="1">SUMPRODUCT(S1434:S1463,'control variables'!BA$7:BA$36)</f>
        <v>2.5524865483263839E-82</v>
      </c>
      <c r="AS1464" s="82">
        <f t="shared" ca="1" si="1109"/>
        <v>6.50304965944085E-82</v>
      </c>
      <c r="AT1464" s="10">
        <f ca="1">SUMPRODUCT(P1434:P1463,'control variables'!AT$7:AT$36)</f>
        <v>-1.4495638771438915E-83</v>
      </c>
      <c r="AU1464" s="10">
        <f ca="1">SUMPRODUCT(Q1434:Q1463,'control variables'!AU$7:AU$36)</f>
        <v>1.5724579127798078E-83</v>
      </c>
      <c r="AV1464" s="10">
        <f ca="1">SUMPRODUCT(R1434:R1463,'control variables'!AV$7:AV$36)</f>
        <v>6.7711297834854846E-81</v>
      </c>
      <c r="AW1464" s="10">
        <f ca="1">SUMPRODUCT(S1434:S1463,'control variables'!AW$7:AW$36)</f>
        <v>5.0726488668559557E-81</v>
      </c>
      <c r="AX1464" s="10">
        <f t="shared" ca="1" si="1088"/>
        <v>1.1845007590697799E-80</v>
      </c>
      <c r="AY1464" s="82">
        <f ca="1">SUMPRODUCT(P1434:P1463,'control variables'!BB$7:BB$36)</f>
        <v>5.2538926291656913E-83</v>
      </c>
      <c r="AZ1464" s="82">
        <f ca="1">SUMPRODUCT(Q1434:Q1463,'control variables'!BC$7:BC$36)</f>
        <v>1.3397416835254074E-82</v>
      </c>
      <c r="BA1464" s="82">
        <f ca="1">SUMPRODUCT(R1434:R1463,'control variables'!BD$7:BD$36)</f>
        <v>9.3786035945792407E-82</v>
      </c>
      <c r="BB1464" s="82">
        <f ca="1">SUMPRODUCT(S1434:S1463,'control variables'!BE$7:BE$36)</f>
        <v>1.3327665200708656E-82</v>
      </c>
      <c r="BC1464" s="82">
        <f t="shared" ca="1" si="1110"/>
        <v>1.2576501061092084E-81</v>
      </c>
      <c r="BD1464" s="10">
        <f ca="1">SUMPRODUCT(P1434:P1463,'control variables'!BF$7:BF$36)</f>
        <v>1.0990685757054671E-83</v>
      </c>
      <c r="BE1464" s="10">
        <f ca="1">SUMPRODUCT(Q1434:Q1463,'control variables'!BG$7:BG$36)</f>
        <v>1.2686193907323394E-83</v>
      </c>
      <c r="BF1464" s="10">
        <f ca="1">SUMPRODUCT(R1434:R1463,'control variables'!BH$7:BH$36)</f>
        <v>3.7997926556803914E-82</v>
      </c>
      <c r="BG1464" s="10">
        <f ca="1">SUMPRODUCT(S1434:S1463,'control variables'!BI$7:BI$36)</f>
        <v>8.5399399474526577E-82</v>
      </c>
      <c r="BH1464" s="10">
        <f t="shared" ca="1" si="1111"/>
        <v>1.2576501399776831E-81</v>
      </c>
      <c r="BI1464" s="82">
        <f t="shared" ca="1" si="1089"/>
        <v>1.2679025149021151E-80</v>
      </c>
      <c r="BJ1464" s="82">
        <f t="shared" ca="1" si="1090"/>
        <v>1.4702624828725399E-80</v>
      </c>
      <c r="BK1464" s="82">
        <f t="shared" ca="1" si="1091"/>
        <v>4.9203207076115654E-80</v>
      </c>
      <c r="BL1464" s="82">
        <f t="shared" ca="1" si="1092"/>
        <v>2.3172509860133323E-80</v>
      </c>
      <c r="BM1464" s="82">
        <f t="shared" ca="1" si="1082"/>
        <v>9.9757366913995526E-80</v>
      </c>
      <c r="BN1464" s="10">
        <f ca="1">BN1463+BI1464-INDIRECT(ADDRESS(MAX($D1464-'key variables'!$B$9*30,34),scenario!BI$4),TRUE)</f>
        <v>9439390.0751690175</v>
      </c>
      <c r="BO1464" s="10">
        <f ca="1">BO1463+BJ1464-INDIRECT(ADDRESS(MAX($D1464-'key variables'!$B$9*30,34),scenario!BJ$4),TRUE)</f>
        <v>10895583.360992203</v>
      </c>
      <c r="BP1464" s="10">
        <f ca="1">BP1463+BK1464-INDIRECT(ADDRESS(MAX($D1464-'key variables'!$B$9*30,34),scenario!BK$4),TRUE)</f>
        <v>32531162.537994072</v>
      </c>
      <c r="BQ1464" s="10">
        <f ca="1">BQ1463+BL1464-INDIRECT(ADDRESS(MAX($D1464-'key variables'!$B$9*30,34),scenario!BL$4),TRUE)</f>
        <v>14415841.516535141</v>
      </c>
      <c r="BR1464" s="10">
        <f t="shared" ca="1" si="1112"/>
        <v>67281977.490690395</v>
      </c>
      <c r="BS1464" s="82">
        <f t="shared" ca="1" si="1093"/>
        <v>-2.3433848477536824E-9</v>
      </c>
      <c r="BT1464" s="82">
        <f t="shared" ca="1" si="1094"/>
        <v>-3.4288309057018498E-10</v>
      </c>
      <c r="BU1464" s="82">
        <f t="shared" ca="1" si="1095"/>
        <v>-4.2578247660364599E-9</v>
      </c>
      <c r="BV1464" s="82">
        <f t="shared" ca="1" si="1096"/>
        <v>-2.9943922343414556E-9</v>
      </c>
      <c r="BW1464" s="82">
        <f t="shared" ca="1" si="1113"/>
        <v>-9.9384849387017825E-9</v>
      </c>
      <c r="BX1464" s="10">
        <f t="shared" ca="1" si="1097"/>
        <v>-1.8625994260191893E-12</v>
      </c>
      <c r="BY1464" s="10">
        <f t="shared" ca="1" si="1098"/>
        <v>2.8902850229962428E-12</v>
      </c>
      <c r="BZ1464" s="10">
        <f t="shared" ca="1" si="1099"/>
        <v>-3.5034723983035463E-11</v>
      </c>
      <c r="CA1464" s="10">
        <f t="shared" ca="1" si="1100"/>
        <v>-2.0257049910634696E-11</v>
      </c>
      <c r="CB1464" s="10">
        <v>0</v>
      </c>
      <c r="CC1464" s="82">
        <f t="shared" ca="1" si="1101"/>
        <v>3.9725652202851362E-13</v>
      </c>
      <c r="CD1464" s="82">
        <f t="shared" ca="1" si="1102"/>
        <v>3.4270724516460853E-13</v>
      </c>
      <c r="CE1464" s="82">
        <f t="shared" ca="1" si="1103"/>
        <v>1.8915613015532971E-10</v>
      </c>
      <c r="CF1464" s="82">
        <f t="shared" ca="1" si="1104"/>
        <v>3.7028113764059381E-11</v>
      </c>
      <c r="CG1464" s="82">
        <f t="shared" ca="1" si="1114"/>
        <v>2.269242076865822E-10</v>
      </c>
      <c r="CH1464" s="13" t="str">
        <f t="shared" ca="1" si="1067"/>
        <v/>
      </c>
      <c r="CI1464" s="81">
        <f t="shared" ca="1" si="1076"/>
        <v>0.1131775965863165</v>
      </c>
      <c r="CJ1464" s="81">
        <f t="shared" ca="1" si="1077"/>
        <v>0.13063724757458739</v>
      </c>
      <c r="CK1464" s="81">
        <f t="shared" ca="1" si="1078"/>
        <v>0.39004625943939081</v>
      </c>
      <c r="CL1464" s="81">
        <f t="shared" ca="1" si="1079"/>
        <v>0.17284488538116416</v>
      </c>
      <c r="CM1464" s="89">
        <f t="shared" ca="1" si="1068"/>
        <v>0.80670598898145884</v>
      </c>
    </row>
    <row r="1465" spans="1:91" x14ac:dyDescent="0.3">
      <c r="A1465">
        <v>1400</v>
      </c>
      <c r="B1465" s="3">
        <f t="shared" si="1081"/>
        <v>4.0777777777777775</v>
      </c>
      <c r="C1465" s="3">
        <f t="shared" si="1069"/>
        <v>46.666666666666664</v>
      </c>
      <c r="D1465" s="4">
        <f t="shared" ca="1" si="1105"/>
        <v>1465</v>
      </c>
      <c r="E1465" s="58">
        <f>(0.5*(COS(B1465*2*PI())+1)*('key variables'!$B$4-'key variables'!$B$6)+'key variables'!$B$6)/'key variables'!$B$4</f>
        <v>1</v>
      </c>
      <c r="F1465" s="10">
        <f t="shared" ca="1" si="1070"/>
        <v>11689222.907461114</v>
      </c>
      <c r="G1465" s="10">
        <f t="shared" ca="1" si="1071"/>
        <v>13492492.798713122</v>
      </c>
      <c r="H1465" s="10">
        <f t="shared" ca="1" si="1072"/>
        <v>40309474.521088287</v>
      </c>
      <c r="I1465" s="10">
        <f t="shared" ca="1" si="1073"/>
        <v>17912154.249750931</v>
      </c>
      <c r="J1465" s="10">
        <f t="shared" ca="1" si="1106"/>
        <v>83403344.477013454</v>
      </c>
      <c r="K1465" s="82">
        <f t="shared" ca="1" si="1083"/>
        <v>2249832.832292099</v>
      </c>
      <c r="L1465" s="82">
        <f t="shared" ca="1" si="1084"/>
        <v>2596909.4377209195</v>
      </c>
      <c r="M1465" s="82">
        <f t="shared" ca="1" si="1085"/>
        <v>7778311.98309422</v>
      </c>
      <c r="N1465" s="82">
        <f t="shared" ca="1" si="1086"/>
        <v>3496312.733215793</v>
      </c>
      <c r="O1465" s="82">
        <f t="shared" ca="1" si="1107"/>
        <v>16121366.986323033</v>
      </c>
      <c r="P1465" s="10">
        <f ca="1">IF(IF($A1465&gt;='key variables'!$B$26,K1465*SUMPRODUCT(Z1465:AC1465,'control variables'!$O$3:$R$3)/J1465+F$65*'key variables'!$B$25/scenario!J$65,K1465*SUMPRODUCT(Z1465:AC1465,'control variables'!$O$7:$R$7)/J1465+F$65*'key variables'!$B$25/scenario!J$65)&lt;'key variables'!$B$28,0,IF($A1465&gt;='key variables'!$B$26,K1465*SUMPRODUCT(Z1465:AC1465,'control variables'!$O$3:$R$3)/J1465+F$65*'key variables'!$B$25/scenario!J$65,K1465*SUMPRODUCT(Z1465:AC1465,'control variables'!$O$7:$R$7)/J1465+F$65*'key variables'!$B$25/scenario!J$65))</f>
        <v>1.5441541884840431E-81</v>
      </c>
      <c r="Q1465" s="10">
        <f ca="1">IF(IF($A1465&gt;='key variables'!$B$26,L1465*SUMPRODUCT(Z1465:AC1465,'control variables'!$O$4:$R$4)/J1465+G$65*'key variables'!$B$25/scenario!J$65,L1465*SUMPRODUCT(Z1465:AC1465,'control variables'!$O$7:$R$7)/J1465+G$65*'key variables'!$B$25/scenario!J$65)&lt;'key variables'!$B$28,0,IF($A1465&gt;='key variables'!$B$26,L1465*SUMPRODUCT(Z1465:AC1465,'control variables'!$O$4:$R$4)/J1465+G$65*'key variables'!$B$25/scenario!J$65,L1465*SUMPRODUCT(Z1465:AC1465,'control variables'!$O$7:$R$7)/J1465+G$65*'key variables'!$B$25/scenario!J$65))</f>
        <v>1.7823673509489752E-81</v>
      </c>
      <c r="R1465" s="10">
        <f ca="1">IF(IF($A1465&gt;='key variables'!$B$26,M1465*SUMPRODUCT(Z1465:AC1465,'control variables'!$O$5:$R$5)/J1465+H$65*'key variables'!$B$25/scenario!J$65,M1465*SUMPRODUCT(Z1465:AC1465,'control variables'!$O$7:$R$7)/J1465+H$65*'key variables'!$B$25/scenario!J$65)&lt;'key variables'!$B$28,0,IF($A1465&gt;='key variables'!$B$26,M1465*SUMPRODUCT(Z1465:AC1465,'control variables'!$O$5:$R$5)/J1465+H$65*'key variables'!$B$25/scenario!J$65,M1465*SUMPRODUCT(Z1465:AC1465,'control variables'!$O$7:$R$7)/J1465+H$65*'key variables'!$B$25/scenario!J$65))</f>
        <v>5.3385802072209992E-81</v>
      </c>
      <c r="S1465" s="10">
        <f ca="1">IF(IF($A1465&gt;='key variables'!$B$26,N1465*SUMPRODUCT(Z1465:AC1465,'control variables'!$O$6:$R$6)/J1465+I$65*'key variables'!$B$25/scenario!J$65,N1465*SUMPRODUCT(Z1465:AC1465,'control variables'!$O$7:$R$7)/J1465+I$65*'key variables'!$B$25/scenario!J$65)&lt;'key variables'!$B$28,0,IF($A1465&gt;='key variables'!$B$26,N1465*SUMPRODUCT(Z1465:AC1465,'control variables'!$O$6:$R$6)/J1465+I$65*'key variables'!$B$25/scenario!J$65,N1465*SUMPRODUCT(Z1465:AC1465,'control variables'!$O$7:$R$7)/J1465+I$65*'key variables'!$B$25/scenario!J$65))</f>
        <v>2.3996653768026794E-81</v>
      </c>
      <c r="T1465" s="10">
        <f t="shared" ca="1" si="1080"/>
        <v>1.1064767123456697E-80</v>
      </c>
      <c r="U1465" s="82">
        <f ca="1">SUMPRODUCT(P1435:P1464,'control variables'!AD$7:AD$36)</f>
        <v>3.2738925445919686E-81</v>
      </c>
      <c r="V1465" s="82">
        <f ca="1">SUMPRODUCT(Q1435:Q1464,'control variables'!AE$7:AE$36)</f>
        <v>3.7789485179098024E-81</v>
      </c>
      <c r="W1465" s="82">
        <f ca="1">SUMPRODUCT(R1435:R1464,'control variables'!AF$7:AF$36)</f>
        <v>1.1318777664480421E-80</v>
      </c>
      <c r="X1465" s="82">
        <f ca="1">SUMPRODUCT(S1435:S1464,'control variables'!AG$7:AG$36)</f>
        <v>5.0877345314476377E-81</v>
      </c>
      <c r="Y1465" s="82">
        <f t="shared" ca="1" si="1074"/>
        <v>2.3459353258429828E-80</v>
      </c>
      <c r="Z1465" s="10">
        <f ca="1">IF($A1465&gt;='key variables'!$B$26,SUMPRODUCT(P1435:P1464,'control variables'!V$7:V$36)*$E1465,SUMPRODUCT(P1435:P1464,'control variables'!Z$7:Z$36)*$E1465)</f>
        <v>7.9886292407472645E-81</v>
      </c>
      <c r="AA1465" s="10">
        <f ca="1">IF($A1465&gt;='key variables'!$B$26,SUMPRODUCT(Q1435:Q1464,'control variables'!W$7:W$36)*$E1465,SUMPRODUCT(Q1435:Q1464,'control variables'!AA$7:AA$36)*$E1465)</f>
        <v>9.2210169448964771E-81</v>
      </c>
      <c r="AB1465" s="10">
        <f ca="1">IF($A1465&gt;='key variables'!$B$26,SUMPRODUCT(R1435:R1464,'control variables'!X$7:X$36)*$E1465,SUMPRODUCT(R1435:R1464,'control variables'!AB$7:AB$36)*$E1465)</f>
        <v>2.761896335582228E-80</v>
      </c>
      <c r="AC1465" s="10">
        <f ca="1">IF($A1465&gt;='key variables'!$B$26,SUMPRODUCT(S1435:S1464,'control variables'!Y$7:Y$36)*$E1465,SUMPRODUCT(S1435:S1464,'control variables'!AC$7:AC$36)*$E1465)</f>
        <v>1.2414587312653452E-80</v>
      </c>
      <c r="AD1465" s="10">
        <f t="shared" ca="1" si="1075"/>
        <v>5.7243196854119476E-80</v>
      </c>
      <c r="AE1465" s="82">
        <f ca="1">SUMPRODUCT(P1435:P1464,'control variables'!AL$7:AL$36)</f>
        <v>1.0876923066335498E-80</v>
      </c>
      <c r="AF1465" s="82">
        <f ca="1">SUMPRODUCT(Q1435:Q1464,'control variables'!AM$7:AM$36)</f>
        <v>1.2522053991538211E-80</v>
      </c>
      <c r="AG1465" s="82">
        <f ca="1">SUMPRODUCT(R1435:R1464,'control variables'!AN$7:AN$36)</f>
        <v>3.5703666868988076E-80</v>
      </c>
      <c r="AH1465" s="82">
        <f ca="1">SUMPRODUCT(S1435:S1464,'control variables'!AO$7:AO$36)</f>
        <v>1.5459333601292062E-80</v>
      </c>
      <c r="AI1465" s="82">
        <f t="shared" ca="1" si="1087"/>
        <v>7.456197752815385E-80</v>
      </c>
      <c r="AJ1465" s="10">
        <f ca="1">SUMPRODUCT(P1435:P1464,'control variables'!AP$7:AP$36)</f>
        <v>1.0392942295108532E-83</v>
      </c>
      <c r="AK1465" s="10">
        <f ca="1">SUMPRODUCT(Q1435:Q1464,'control variables'!AQ$7:AQ$36)</f>
        <v>2.9990594794947167E-83</v>
      </c>
      <c r="AL1465" s="10">
        <f ca="1">SUMPRODUCT(R1435:R1464,'control variables'!AR$7:AR$36)</f>
        <v>1.0779407220841102E-81</v>
      </c>
      <c r="AM1465" s="10">
        <f ca="1">SUMPRODUCT(S1435:S1464,'control variables'!AS$7:AS$36)</f>
        <v>8.0754836449215927E-82</v>
      </c>
      <c r="AN1465" s="10">
        <f t="shared" ca="1" si="1108"/>
        <v>1.9258726236663251E-81</v>
      </c>
      <c r="AO1465" s="82">
        <f ca="1">SUMPRODUCT(P1435:P1464,'control variables'!AX$7:AX$36)</f>
        <v>1.4132815486187968E-83</v>
      </c>
      <c r="AP1465" s="82">
        <f ca="1">SUMPRODUCT(Q1435:Q1464,'control variables'!AY$7:AY$36)</f>
        <v>3.2626105718493552E-83</v>
      </c>
      <c r="AQ1465" s="82">
        <f ca="1">SUMPRODUCT(R1435:R1464,'control variables'!AZ$7:AZ$36)</f>
        <v>2.931669761590619E-82</v>
      </c>
      <c r="AR1465" s="82">
        <f ca="1">SUMPRODUCT(S1435:S1464,'control variables'!BA$7:BA$36)</f>
        <v>2.1962850764430934E-82</v>
      </c>
      <c r="AS1465" s="82">
        <f t="shared" ca="1" si="1109"/>
        <v>5.5955440500805273E-82</v>
      </c>
      <c r="AT1465" s="10">
        <f ca="1">SUMPRODUCT(P1435:P1464,'control variables'!AT$7:AT$36)</f>
        <v>-1.2472761170120879E-83</v>
      </c>
      <c r="AU1465" s="10">
        <f ca="1">SUMPRODUCT(Q1435:Q1464,'control variables'!AU$7:AU$36)</f>
        <v>1.3530201949301491E-83</v>
      </c>
      <c r="AV1465" s="10">
        <f ca="1">SUMPRODUCT(R1435:R1464,'control variables'!AV$7:AV$36)</f>
        <v>5.8262133854845843E-81</v>
      </c>
      <c r="AW1465" s="10">
        <f ca="1">SUMPRODUCT(S1435:S1464,'control variables'!AW$7:AW$36)</f>
        <v>4.3647567943567155E-81</v>
      </c>
      <c r="AX1465" s="10">
        <f t="shared" ca="1" si="1088"/>
        <v>1.019202762062048E-80</v>
      </c>
      <c r="AY1465" s="82">
        <f ca="1">SUMPRODUCT(P1435:P1464,'control variables'!BB$7:BB$36)</f>
        <v>4.5207078494642423E-83</v>
      </c>
      <c r="AZ1465" s="82">
        <f ca="1">SUMPRODUCT(Q1435:Q1464,'control variables'!BC$7:BC$36)</f>
        <v>1.1527796954483107E-82</v>
      </c>
      <c r="BA1465" s="82">
        <f ca="1">SUMPRODUCT(R1435:R1464,'control variables'!BD$7:BD$36)</f>
        <v>8.0698122096493348E-82</v>
      </c>
      <c r="BB1465" s="82">
        <f ca="1">SUMPRODUCT(S1435:S1464,'control variables'!BE$7:BE$36)</f>
        <v>1.1467779214483626E-82</v>
      </c>
      <c r="BC1465" s="82">
        <f t="shared" ca="1" si="1110"/>
        <v>1.0821440611492432E-81</v>
      </c>
      <c r="BD1465" s="10">
        <f ca="1">SUMPRODUCT(P1435:P1464,'control variables'!BF$7:BF$36)</f>
        <v>9.456927059585133E-84</v>
      </c>
      <c r="BE1465" s="10">
        <f ca="1">SUMPRODUCT(Q1435:Q1464,'control variables'!BG$7:BG$36)</f>
        <v>1.0915825736196953E-83</v>
      </c>
      <c r="BF1465" s="10">
        <f ca="1">SUMPRODUCT(R1435:R1464,'control variables'!BH$7:BH$36)</f>
        <v>3.2695286518633559E-82</v>
      </c>
      <c r="BG1465" s="10">
        <f ca="1">SUMPRODUCT(S1435:S1464,'control variables'!BI$7:BI$36)</f>
        <v>7.3481847230922835E-82</v>
      </c>
      <c r="BH1465" s="10">
        <f t="shared" ca="1" si="1111"/>
        <v>1.0821440902913461E-81</v>
      </c>
      <c r="BI1465" s="82">
        <f t="shared" ca="1" si="1089"/>
        <v>1.090965738366002E-80</v>
      </c>
      <c r="BJ1465" s="82">
        <f t="shared" ca="1" si="1090"/>
        <v>1.2650862163032343E-80</v>
      </c>
      <c r="BK1465" s="82">
        <f t="shared" ca="1" si="1091"/>
        <v>4.2336861475437593E-80</v>
      </c>
      <c r="BL1465" s="82">
        <f t="shared" ca="1" si="1092"/>
        <v>1.9938768187793613E-80</v>
      </c>
      <c r="BM1465" s="82">
        <f t="shared" ca="1" si="1082"/>
        <v>8.5836149209923563E-80</v>
      </c>
      <c r="BN1465" s="10">
        <f ca="1">BN1464+BI1465-INDIRECT(ADDRESS(MAX($D1465-'key variables'!$B$9*30,34),scenario!BI$4),TRUE)</f>
        <v>9439390.0751690175</v>
      </c>
      <c r="BO1465" s="10">
        <f ca="1">BO1464+BJ1465-INDIRECT(ADDRESS(MAX($D1465-'key variables'!$B$9*30,34),scenario!BJ$4),TRUE)</f>
        <v>10895583.360992203</v>
      </c>
      <c r="BP1465" s="10">
        <f ca="1">BP1464+BK1465-INDIRECT(ADDRESS(MAX($D1465-'key variables'!$B$9*30,34),scenario!BK$4),TRUE)</f>
        <v>32531162.537994072</v>
      </c>
      <c r="BQ1465" s="10">
        <f ca="1">BQ1464+BL1465-INDIRECT(ADDRESS(MAX($D1465-'key variables'!$B$9*30,34),scenario!BL$4),TRUE)</f>
        <v>14415841.516535141</v>
      </c>
      <c r="BR1465" s="10">
        <f t="shared" ca="1" si="1112"/>
        <v>67281977.490690395</v>
      </c>
      <c r="BS1465" s="82">
        <f t="shared" ca="1" si="1093"/>
        <v>-2.3433848477536824E-9</v>
      </c>
      <c r="BT1465" s="82">
        <f t="shared" ca="1" si="1094"/>
        <v>-3.4288309057018498E-10</v>
      </c>
      <c r="BU1465" s="82">
        <f t="shared" ca="1" si="1095"/>
        <v>-4.2578247660364599E-9</v>
      </c>
      <c r="BV1465" s="82">
        <f t="shared" ca="1" si="1096"/>
        <v>-2.9943922343414556E-9</v>
      </c>
      <c r="BW1465" s="82">
        <f t="shared" ca="1" si="1113"/>
        <v>-9.9384849387017825E-9</v>
      </c>
      <c r="BX1465" s="10">
        <f t="shared" ca="1" si="1097"/>
        <v>-1.8625994260191893E-12</v>
      </c>
      <c r="BY1465" s="10">
        <f t="shared" ca="1" si="1098"/>
        <v>2.8902850229962428E-12</v>
      </c>
      <c r="BZ1465" s="10">
        <f t="shared" ca="1" si="1099"/>
        <v>-3.5034723983035463E-11</v>
      </c>
      <c r="CA1465" s="10">
        <f t="shared" ca="1" si="1100"/>
        <v>-2.0257049910634696E-11</v>
      </c>
      <c r="CB1465" s="10">
        <v>0</v>
      </c>
      <c r="CC1465" s="82">
        <f t="shared" ca="1" si="1101"/>
        <v>3.9725652202851362E-13</v>
      </c>
      <c r="CD1465" s="82">
        <f t="shared" ca="1" si="1102"/>
        <v>3.4270724516460853E-13</v>
      </c>
      <c r="CE1465" s="82">
        <f t="shared" ca="1" si="1103"/>
        <v>1.8915613015532971E-10</v>
      </c>
      <c r="CF1465" s="82">
        <f t="shared" ca="1" si="1104"/>
        <v>3.7028113764059381E-11</v>
      </c>
      <c r="CG1465" s="82">
        <f t="shared" ca="1" si="1114"/>
        <v>2.269242076865822E-10</v>
      </c>
      <c r="CH1465" s="13" t="str">
        <f t="shared" ca="1" si="1067"/>
        <v/>
      </c>
      <c r="CI1465" s="81">
        <f t="shared" ca="1" si="1076"/>
        <v>0.1131775965863165</v>
      </c>
      <c r="CJ1465" s="81">
        <f t="shared" ca="1" si="1077"/>
        <v>0.13063724757458739</v>
      </c>
      <c r="CK1465" s="81">
        <f t="shared" ca="1" si="1078"/>
        <v>0.39004625943939081</v>
      </c>
      <c r="CL1465" s="81">
        <f t="shared" ca="1" si="1079"/>
        <v>0.17284488538116416</v>
      </c>
      <c r="CM1465" s="89">
        <f t="shared" ca="1" si="1068"/>
        <v>0.80670598898145884</v>
      </c>
    </row>
    <row r="1466" spans="1:91" x14ac:dyDescent="0.3">
      <c r="A1466">
        <v>1401</v>
      </c>
      <c r="B1466" s="3">
        <f t="shared" si="1081"/>
        <v>4.0805555555555557</v>
      </c>
      <c r="C1466" s="3">
        <f t="shared" si="1069"/>
        <v>46.7</v>
      </c>
      <c r="D1466" s="4">
        <f t="shared" ca="1" si="1105"/>
        <v>1466</v>
      </c>
      <c r="E1466" s="58">
        <f>(0.5*(COS(B1466*2*PI())+1)*('key variables'!$B$4-'key variables'!$B$6)+'key variables'!$B$6)/'key variables'!$B$4</f>
        <v>1</v>
      </c>
      <c r="F1466" s="10">
        <f t="shared" ca="1" si="1070"/>
        <v>11689222.907461114</v>
      </c>
      <c r="G1466" s="10">
        <f t="shared" ca="1" si="1071"/>
        <v>13492492.798713122</v>
      </c>
      <c r="H1466" s="10">
        <f t="shared" ca="1" si="1072"/>
        <v>40309474.521088287</v>
      </c>
      <c r="I1466" s="10">
        <f t="shared" ca="1" si="1073"/>
        <v>17912154.249750931</v>
      </c>
      <c r="J1466" s="10">
        <f t="shared" ca="1" si="1106"/>
        <v>83403344.477013454</v>
      </c>
      <c r="K1466" s="82">
        <f t="shared" ca="1" si="1083"/>
        <v>2249832.832292099</v>
      </c>
      <c r="L1466" s="82">
        <f t="shared" ca="1" si="1084"/>
        <v>2596909.4377209195</v>
      </c>
      <c r="M1466" s="82">
        <f t="shared" ca="1" si="1085"/>
        <v>7778311.98309422</v>
      </c>
      <c r="N1466" s="82">
        <f t="shared" ca="1" si="1086"/>
        <v>3496312.733215793</v>
      </c>
      <c r="O1466" s="82">
        <f t="shared" ca="1" si="1107"/>
        <v>16121366.986323033</v>
      </c>
      <c r="P1466" s="10">
        <f ca="1">IF(IF($A1466&gt;='key variables'!$B$26,K1466*SUMPRODUCT(Z1466:AC1466,'control variables'!$O$3:$R$3)/J1466+F$65*'key variables'!$B$25/scenario!J$65,K1466*SUMPRODUCT(Z1466:AC1466,'control variables'!$O$7:$R$7)/J1466+F$65*'key variables'!$B$25/scenario!J$65)&lt;'key variables'!$B$28,0,IF($A1466&gt;='key variables'!$B$26,K1466*SUMPRODUCT(Z1466:AC1466,'control variables'!$O$3:$R$3)/J1466+F$65*'key variables'!$B$25/scenario!J$65,K1466*SUMPRODUCT(Z1466:AC1466,'control variables'!$O$7:$R$7)/J1466+F$65*'key variables'!$B$25/scenario!J$65))</f>
        <v>1.3286662772496395E-81</v>
      </c>
      <c r="Q1466" s="10">
        <f ca="1">IF(IF($A1466&gt;='key variables'!$B$26,L1466*SUMPRODUCT(Z1466:AC1466,'control variables'!$O$4:$R$4)/J1466+G$65*'key variables'!$B$25/scenario!J$65,L1466*SUMPRODUCT(Z1466:AC1466,'control variables'!$O$7:$R$7)/J1466+G$65*'key variables'!$B$25/scenario!J$65)&lt;'key variables'!$B$28,0,IF($A1466&gt;='key variables'!$B$26,L1466*SUMPRODUCT(Z1466:AC1466,'control variables'!$O$4:$R$4)/J1466+G$65*'key variables'!$B$25/scenario!J$65,L1466*SUMPRODUCT(Z1466:AC1466,'control variables'!$O$7:$R$7)/J1466+G$65*'key variables'!$B$25/scenario!J$65))</f>
        <v>1.5336366086612139E-81</v>
      </c>
      <c r="R1466" s="10">
        <f ca="1">IF(IF($A1466&gt;='key variables'!$B$26,M1466*SUMPRODUCT(Z1466:AC1466,'control variables'!$O$5:$R$5)/J1466+H$65*'key variables'!$B$25/scenario!J$65,M1466*SUMPRODUCT(Z1466:AC1466,'control variables'!$O$7:$R$7)/J1466+H$65*'key variables'!$B$25/scenario!J$65)&lt;'key variables'!$B$28,0,IF($A1466&gt;='key variables'!$B$26,M1466*SUMPRODUCT(Z1466:AC1466,'control variables'!$O$5:$R$5)/J1466+H$65*'key variables'!$B$25/scenario!J$65,M1466*SUMPRODUCT(Z1466:AC1466,'control variables'!$O$7:$R$7)/J1466+H$65*'key variables'!$B$25/scenario!J$65))</f>
        <v>4.5935772105055125E-81</v>
      </c>
      <c r="S1466" s="10">
        <f ca="1">IF(IF($A1466&gt;='key variables'!$B$26,N1466*SUMPRODUCT(Z1466:AC1466,'control variables'!$O$6:$R$6)/J1466+I$65*'key variables'!$B$25/scenario!J$65,N1466*SUMPRODUCT(Z1466:AC1466,'control variables'!$O$7:$R$7)/J1466+I$65*'key variables'!$B$25/scenario!J$65)&lt;'key variables'!$B$28,0,IF($A1466&gt;='key variables'!$B$26,N1466*SUMPRODUCT(Z1466:AC1466,'control variables'!$O$6:$R$6)/J1466+I$65*'key variables'!$B$25/scenario!J$65,N1466*SUMPRODUCT(Z1466:AC1466,'control variables'!$O$7:$R$7)/J1466+I$65*'key variables'!$B$25/scenario!J$65))</f>
        <v>2.0647902175956941E-81</v>
      </c>
      <c r="T1466" s="10">
        <f t="shared" ca="1" si="1080"/>
        <v>9.5206703140120599E-81</v>
      </c>
      <c r="U1466" s="82">
        <f ca="1">SUMPRODUCT(P1436:P1465,'control variables'!AD$7:AD$36)</f>
        <v>2.8170183080025439E-81</v>
      </c>
      <c r="V1466" s="82">
        <f ca="1">SUMPRODUCT(Q1436:Q1465,'control variables'!AE$7:AE$36)</f>
        <v>3.2515933296392733E-81</v>
      </c>
      <c r="W1466" s="82">
        <f ca="1">SUMPRODUCT(R1436:R1465,'control variables'!AF$7:AF$36)</f>
        <v>9.7392334875870338E-81</v>
      </c>
      <c r="X1466" s="82">
        <f ca="1">SUMPRODUCT(S1436:S1465,'control variables'!AG$7:AG$36)</f>
        <v>4.3777372427875442E-81</v>
      </c>
      <c r="Y1466" s="82">
        <f t="shared" ca="1" si="1074"/>
        <v>2.0185582368016393E-80</v>
      </c>
      <c r="Z1466" s="10">
        <f ca="1">IF($A1466&gt;='key variables'!$B$26,SUMPRODUCT(P1436:P1465,'control variables'!V$7:V$36)*$E1466,SUMPRODUCT(P1436:P1465,'control variables'!Z$7:Z$36)*$E1466)</f>
        <v>6.8738098518851175E-81</v>
      </c>
      <c r="AA1466" s="10">
        <f ca="1">IF($A1466&gt;='key variables'!$B$26,SUMPRODUCT(Q1436:Q1465,'control variables'!W$7:W$36)*$E1466,SUMPRODUCT(Q1436:Q1465,'control variables'!AA$7:AA$36)*$E1466)</f>
        <v>7.9342168988055387E-81</v>
      </c>
      <c r="AB1466" s="10">
        <f ca="1">IF($A1466&gt;='key variables'!$B$26,SUMPRODUCT(R1436:R1465,'control variables'!X$7:X$36)*$E1466,SUMPRODUCT(R1436:R1465,'control variables'!AB$7:AB$36)*$E1466)</f>
        <v>2.3764715659322133E-80</v>
      </c>
      <c r="AC1466" s="10">
        <f ca="1">IF($A1466&gt;='key variables'!$B$26,SUMPRODUCT(S1436:S1465,'control variables'!Y$7:Y$36)*$E1466,SUMPRODUCT(S1436:S1465,'control variables'!AC$7:AC$36)*$E1466)</f>
        <v>1.068212205187068E-80</v>
      </c>
      <c r="AD1466" s="10">
        <f t="shared" ca="1" si="1075"/>
        <v>4.9254864461883468E-80</v>
      </c>
      <c r="AE1466" s="82">
        <f ca="1">SUMPRODUCT(P1436:P1465,'control variables'!AL$7:AL$36)</f>
        <v>9.3590400403386052E-81</v>
      </c>
      <c r="AF1466" s="82">
        <f ca="1">SUMPRODUCT(Q1436:Q1465,'control variables'!AM$7:AM$36)</f>
        <v>1.0774591672603551E-80</v>
      </c>
      <c r="AG1466" s="82">
        <f ca="1">SUMPRODUCT(R1436:R1465,'control variables'!AN$7:AN$36)</f>
        <v>3.0721192544607021E-80</v>
      </c>
      <c r="AH1466" s="82">
        <f ca="1">SUMPRODUCT(S1436:S1465,'control variables'!AO$7:AO$36)</f>
        <v>1.3301971641157292E-80</v>
      </c>
      <c r="AI1466" s="82">
        <f t="shared" ca="1" si="1087"/>
        <v>6.4156795898706469E-80</v>
      </c>
      <c r="AJ1466" s="10">
        <f ca="1">SUMPRODUCT(P1436:P1465,'control variables'!AP$7:AP$36)</f>
        <v>8.9425991600416369E-84</v>
      </c>
      <c r="AK1466" s="10">
        <f ca="1">SUMPRODUCT(Q1436:Q1465,'control variables'!AQ$7:AQ$36)</f>
        <v>2.58053840969241E-83</v>
      </c>
      <c r="AL1466" s="10">
        <f ca="1">SUMPRODUCT(R1436:R1465,'control variables'!AR$7:AR$36)</f>
        <v>9.2751326065006017E-82</v>
      </c>
      <c r="AM1466" s="10">
        <f ca="1">SUMPRODUCT(S1436:S1465,'control variables'!AS$7:AS$36)</f>
        <v>6.9485436567846975E-82</v>
      </c>
      <c r="AN1466" s="10">
        <f t="shared" ca="1" si="1108"/>
        <v>1.6571156095854957E-81</v>
      </c>
      <c r="AO1466" s="82">
        <f ca="1">SUMPRODUCT(P1436:P1465,'control variables'!AX$7:AX$36)</f>
        <v>1.216057015493014E-83</v>
      </c>
      <c r="AP1466" s="82">
        <f ca="1">SUMPRODUCT(Q1436:Q1465,'control variables'!AY$7:AY$36)</f>
        <v>2.8073107432815132E-83</v>
      </c>
      <c r="AQ1466" s="82">
        <f ca="1">SUMPRODUCT(R1436:R1465,'control variables'!AZ$7:AZ$36)</f>
        <v>2.5225529790402789E-82</v>
      </c>
      <c r="AR1466" s="82">
        <f ca="1">SUMPRODUCT(S1436:S1465,'control variables'!BA$7:BA$36)</f>
        <v>1.8897917954433217E-82</v>
      </c>
      <c r="AS1466" s="82">
        <f t="shared" ca="1" si="1109"/>
        <v>4.814681550361053E-82</v>
      </c>
      <c r="AT1466" s="10">
        <f ca="1">SUMPRODUCT(P1436:P1465,'control variables'!AT$7:AT$36)</f>
        <v>-1.0732177702537517E-83</v>
      </c>
      <c r="AU1466" s="10">
        <f ca="1">SUMPRODUCT(Q1436:Q1465,'control variables'!AU$7:AU$36)</f>
        <v>1.1642051803170691E-83</v>
      </c>
      <c r="AV1466" s="10">
        <f ca="1">SUMPRODUCT(R1436:R1465,'control variables'!AV$7:AV$36)</f>
        <v>5.0131608016124066E-81</v>
      </c>
      <c r="AW1466" s="10">
        <f ca="1">SUMPRODUCT(S1436:S1465,'control variables'!AW$7:AW$36)</f>
        <v>3.7556516080504976E-81</v>
      </c>
      <c r="AX1466" s="10">
        <f t="shared" ca="1" si="1088"/>
        <v>8.7697222837635371E-81</v>
      </c>
      <c r="AY1466" s="82">
        <f ca="1">SUMPRODUCT(P1436:P1465,'control variables'!BB$7:BB$36)</f>
        <v>3.8898395728069794E-83</v>
      </c>
      <c r="AZ1466" s="82">
        <f ca="1">SUMPRODUCT(Q1436:Q1465,'control variables'!BC$7:BC$36)</f>
        <v>9.9190839740166775E-83</v>
      </c>
      <c r="BA1466" s="82">
        <f ca="1">SUMPRODUCT(R1436:R1465,'control variables'!BD$7:BD$36)</f>
        <v>6.9436636746909082E-82</v>
      </c>
      <c r="BB1466" s="82">
        <f ca="1">SUMPRODUCT(S1436:S1465,'control variables'!BE$7:BE$36)</f>
        <v>9.8674417560511704E-83</v>
      </c>
      <c r="BC1466" s="82">
        <f t="shared" ca="1" si="1110"/>
        <v>9.3113002049783906E-82</v>
      </c>
      <c r="BD1466" s="10">
        <f ca="1">SUMPRODUCT(P1436:P1465,'control variables'!BF$7:BF$36)</f>
        <v>8.1372055745391661E-84</v>
      </c>
      <c r="BE1466" s="10">
        <f ca="1">SUMPRODUCT(Q1436:Q1465,'control variables'!BG$7:BG$36)</f>
        <v>9.3925138125340045E-84</v>
      </c>
      <c r="BF1466" s="10">
        <f ca="1">SUMPRODUCT(R1436:R1465,'control variables'!BH$7:BH$36)</f>
        <v>2.8132633998791944E-82</v>
      </c>
      <c r="BG1466" s="10">
        <f ca="1">SUMPRODUCT(S1436:S1465,'control variables'!BI$7:BI$36)</f>
        <v>6.3227398619814633E-82</v>
      </c>
      <c r="BH1466" s="10">
        <f t="shared" ca="1" si="1111"/>
        <v>9.3113004557313896E-82</v>
      </c>
      <c r="BI1466" s="82">
        <f t="shared" ca="1" si="1089"/>
        <v>9.387206258364138E-81</v>
      </c>
      <c r="BJ1466" s="82">
        <f t="shared" ca="1" si="1090"/>
        <v>1.0885424564146888E-80</v>
      </c>
      <c r="BK1466" s="82">
        <f t="shared" ca="1" si="1091"/>
        <v>3.6428719713688521E-80</v>
      </c>
      <c r="BL1466" s="82">
        <f t="shared" ca="1" si="1092"/>
        <v>1.7156297666768301E-80</v>
      </c>
      <c r="BM1466" s="82">
        <f t="shared" ca="1" si="1082"/>
        <v>7.3857648202967848E-80</v>
      </c>
      <c r="BN1466" s="10">
        <f ca="1">BN1465+BI1466-INDIRECT(ADDRESS(MAX($D1466-'key variables'!$B$9*30,34),scenario!BI$4),TRUE)</f>
        <v>9439390.0751690175</v>
      </c>
      <c r="BO1466" s="10">
        <f ca="1">BO1465+BJ1466-INDIRECT(ADDRESS(MAX($D1466-'key variables'!$B$9*30,34),scenario!BJ$4),TRUE)</f>
        <v>10895583.360992203</v>
      </c>
      <c r="BP1466" s="10">
        <f ca="1">BP1465+BK1466-INDIRECT(ADDRESS(MAX($D1466-'key variables'!$B$9*30,34),scenario!BK$4),TRUE)</f>
        <v>32531162.537994072</v>
      </c>
      <c r="BQ1466" s="10">
        <f ca="1">BQ1465+BL1466-INDIRECT(ADDRESS(MAX($D1466-'key variables'!$B$9*30,34),scenario!BL$4),TRUE)</f>
        <v>14415841.516535141</v>
      </c>
      <c r="BR1466" s="10">
        <f t="shared" ca="1" si="1112"/>
        <v>67281977.490690395</v>
      </c>
      <c r="BS1466" s="82">
        <f t="shared" ca="1" si="1093"/>
        <v>-2.3433848477536824E-9</v>
      </c>
      <c r="BT1466" s="82">
        <f t="shared" ca="1" si="1094"/>
        <v>-3.4288309057018498E-10</v>
      </c>
      <c r="BU1466" s="82">
        <f t="shared" ca="1" si="1095"/>
        <v>-4.2578247660364599E-9</v>
      </c>
      <c r="BV1466" s="82">
        <f t="shared" ca="1" si="1096"/>
        <v>-2.9943922343414556E-9</v>
      </c>
      <c r="BW1466" s="82">
        <f t="shared" ca="1" si="1113"/>
        <v>-9.9384849387017825E-9</v>
      </c>
      <c r="BX1466" s="10">
        <f t="shared" ca="1" si="1097"/>
        <v>-1.8625994260191893E-12</v>
      </c>
      <c r="BY1466" s="10">
        <f t="shared" ca="1" si="1098"/>
        <v>2.8902850229962428E-12</v>
      </c>
      <c r="BZ1466" s="10">
        <f t="shared" ca="1" si="1099"/>
        <v>-3.5034723983035463E-11</v>
      </c>
      <c r="CA1466" s="10">
        <f t="shared" ca="1" si="1100"/>
        <v>-2.0257049910634696E-11</v>
      </c>
      <c r="CB1466" s="10">
        <v>0</v>
      </c>
      <c r="CC1466" s="82">
        <f t="shared" ca="1" si="1101"/>
        <v>3.9725652202851362E-13</v>
      </c>
      <c r="CD1466" s="82">
        <f t="shared" ca="1" si="1102"/>
        <v>3.4270724516460853E-13</v>
      </c>
      <c r="CE1466" s="82">
        <f t="shared" ca="1" si="1103"/>
        <v>1.8915613015532971E-10</v>
      </c>
      <c r="CF1466" s="82">
        <f t="shared" ca="1" si="1104"/>
        <v>3.7028113764059381E-11</v>
      </c>
      <c r="CG1466" s="82">
        <f t="shared" ca="1" si="1114"/>
        <v>2.269242076865822E-10</v>
      </c>
      <c r="CH1466" s="13" t="str">
        <f t="shared" ca="1" si="1067"/>
        <v/>
      </c>
      <c r="CI1466" s="81">
        <f t="shared" ca="1" si="1076"/>
        <v>0.1131775965863165</v>
      </c>
      <c r="CJ1466" s="81">
        <f t="shared" ca="1" si="1077"/>
        <v>0.13063724757458739</v>
      </c>
      <c r="CK1466" s="81">
        <f t="shared" ca="1" si="1078"/>
        <v>0.39004625943939081</v>
      </c>
      <c r="CL1466" s="81">
        <f t="shared" ca="1" si="1079"/>
        <v>0.17284488538116416</v>
      </c>
      <c r="CM1466" s="89">
        <f t="shared" ca="1" si="1068"/>
        <v>0.80670598898145884</v>
      </c>
    </row>
    <row r="1467" spans="1:91" x14ac:dyDescent="0.3">
      <c r="A1467">
        <v>1402</v>
      </c>
      <c r="B1467" s="3">
        <f t="shared" si="1081"/>
        <v>4.083333333333333</v>
      </c>
      <c r="C1467" s="3">
        <f t="shared" si="1069"/>
        <v>46.733333333333334</v>
      </c>
      <c r="D1467" s="4">
        <f t="shared" ca="1" si="1105"/>
        <v>1467</v>
      </c>
      <c r="E1467" s="58">
        <f>(0.5*(COS(B1467*2*PI())+1)*('key variables'!$B$4-'key variables'!$B$6)+'key variables'!$B$6)/'key variables'!$B$4</f>
        <v>1</v>
      </c>
      <c r="F1467" s="10">
        <f t="shared" ca="1" si="1070"/>
        <v>11689222.907461114</v>
      </c>
      <c r="G1467" s="10">
        <f t="shared" ca="1" si="1071"/>
        <v>13492492.798713122</v>
      </c>
      <c r="H1467" s="10">
        <f t="shared" ca="1" si="1072"/>
        <v>40309474.521088287</v>
      </c>
      <c r="I1467" s="10">
        <f t="shared" ca="1" si="1073"/>
        <v>17912154.249750931</v>
      </c>
      <c r="J1467" s="10">
        <f t="shared" ca="1" si="1106"/>
        <v>83403344.477013454</v>
      </c>
      <c r="K1467" s="82">
        <f t="shared" ca="1" si="1083"/>
        <v>2249832.832292099</v>
      </c>
      <c r="L1467" s="82">
        <f t="shared" ca="1" si="1084"/>
        <v>2596909.4377209195</v>
      </c>
      <c r="M1467" s="82">
        <f t="shared" ca="1" si="1085"/>
        <v>7778311.98309422</v>
      </c>
      <c r="N1467" s="82">
        <f t="shared" ca="1" si="1086"/>
        <v>3496312.733215793</v>
      </c>
      <c r="O1467" s="82">
        <f t="shared" ca="1" si="1107"/>
        <v>16121366.986323033</v>
      </c>
      <c r="P1467" s="10">
        <f ca="1">IF(IF($A1467&gt;='key variables'!$B$26,K1467*SUMPRODUCT(Z1467:AC1467,'control variables'!$O$3:$R$3)/J1467+F$65*'key variables'!$B$25/scenario!J$65,K1467*SUMPRODUCT(Z1467:AC1467,'control variables'!$O$7:$R$7)/J1467+F$65*'key variables'!$B$25/scenario!J$65)&lt;'key variables'!$B$28,0,IF($A1467&gt;='key variables'!$B$26,K1467*SUMPRODUCT(Z1467:AC1467,'control variables'!$O$3:$R$3)/J1467+F$65*'key variables'!$B$25/scenario!J$65,K1467*SUMPRODUCT(Z1467:AC1467,'control variables'!$O$7:$R$7)/J1467+F$65*'key variables'!$B$25/scenario!J$65))</f>
        <v>1.1432498706839202E-81</v>
      </c>
      <c r="Q1467" s="10">
        <f ca="1">IF(IF($A1467&gt;='key variables'!$B$26,L1467*SUMPRODUCT(Z1467:AC1467,'control variables'!$O$4:$R$4)/J1467+G$65*'key variables'!$B$25/scenario!J$65,L1467*SUMPRODUCT(Z1467:AC1467,'control variables'!$O$7:$R$7)/J1467+G$65*'key variables'!$B$25/scenario!J$65)&lt;'key variables'!$B$28,0,IF($A1467&gt;='key variables'!$B$26,L1467*SUMPRODUCT(Z1467:AC1467,'control variables'!$O$4:$R$4)/J1467+G$65*'key variables'!$B$25/scenario!J$65,L1467*SUMPRODUCT(Z1467:AC1467,'control variables'!$O$7:$R$7)/J1467+G$65*'key variables'!$B$25/scenario!J$65))</f>
        <v>1.319616433825264E-81</v>
      </c>
      <c r="R1467" s="10">
        <f ca="1">IF(IF($A1467&gt;='key variables'!$B$26,M1467*SUMPRODUCT(Z1467:AC1467,'control variables'!$O$5:$R$5)/J1467+H$65*'key variables'!$B$25/scenario!J$65,M1467*SUMPRODUCT(Z1467:AC1467,'control variables'!$O$7:$R$7)/J1467+H$65*'key variables'!$B$25/scenario!J$65)&lt;'key variables'!$B$28,0,IF($A1467&gt;='key variables'!$B$26,M1467*SUMPRODUCT(Z1467:AC1467,'control variables'!$O$5:$R$5)/J1467+H$65*'key variables'!$B$25/scenario!J$65,M1467*SUMPRODUCT(Z1467:AC1467,'control variables'!$O$7:$R$7)/J1467+H$65*'key variables'!$B$25/scenario!J$65))</f>
        <v>3.9525399581585977E-81</v>
      </c>
      <c r="S1467" s="10">
        <f ca="1">IF(IF($A1467&gt;='key variables'!$B$26,N1467*SUMPRODUCT(Z1467:AC1467,'control variables'!$O$6:$R$6)/J1467+I$65*'key variables'!$B$25/scenario!J$65,N1467*SUMPRODUCT(Z1467:AC1467,'control variables'!$O$7:$R$7)/J1467+I$65*'key variables'!$B$25/scenario!J$65)&lt;'key variables'!$B$28,0,IF($A1467&gt;='key variables'!$B$26,N1467*SUMPRODUCT(Z1467:AC1467,'control variables'!$O$6:$R$6)/J1467+I$65*'key variables'!$B$25/scenario!J$65,N1467*SUMPRODUCT(Z1467:AC1467,'control variables'!$O$7:$R$7)/J1467+I$65*'key variables'!$B$25/scenario!J$65))</f>
        <v>1.7766471458447194E-81</v>
      </c>
      <c r="T1467" s="10">
        <f t="shared" ca="1" si="1080"/>
        <v>8.1920534085125022E-81</v>
      </c>
      <c r="U1467" s="82">
        <f ca="1">SUMPRODUCT(P1437:P1466,'control variables'!AD$7:AD$36)</f>
        <v>2.4239012244705619E-81</v>
      </c>
      <c r="V1467" s="82">
        <f ca="1">SUMPRODUCT(Q1437:Q1466,'control variables'!AE$7:AE$36)</f>
        <v>2.7978309657424589E-81</v>
      </c>
      <c r="W1467" s="82">
        <f ca="1">SUMPRODUCT(R1437:R1466,'control variables'!AF$7:AF$36)</f>
        <v>8.3801159221807911E-81</v>
      </c>
      <c r="X1467" s="82">
        <f ca="1">SUMPRODUCT(S1437:S1466,'control variables'!AG$7:AG$36)</f>
        <v>3.7668206248638709E-81</v>
      </c>
      <c r="Y1467" s="82">
        <f t="shared" ca="1" si="1074"/>
        <v>1.7368668737257684E-80</v>
      </c>
      <c r="Z1467" s="10">
        <f ca="1">IF($A1467&gt;='key variables'!$B$26,SUMPRODUCT(P1437:P1466,'control variables'!V$7:V$36)*$E1467,SUMPRODUCT(P1437:P1466,'control variables'!Z$7:Z$36)*$E1467)</f>
        <v>5.9145643709274397E-81</v>
      </c>
      <c r="AA1467" s="10">
        <f ca="1">IF($A1467&gt;='key variables'!$B$26,SUMPRODUCT(Q1437:Q1466,'control variables'!W$7:W$36)*$E1467,SUMPRODUCT(Q1437:Q1466,'control variables'!AA$7:AA$36)*$E1467)</f>
        <v>6.8269907943432519E-81</v>
      </c>
      <c r="AB1467" s="10">
        <f ca="1">IF($A1467&gt;='key variables'!$B$26,SUMPRODUCT(R1437:R1466,'control variables'!X$7:X$36)*$E1467,SUMPRODUCT(R1437:R1466,'control variables'!AB$7:AB$36)*$E1467)</f>
        <v>2.0448331209700335E-80</v>
      </c>
      <c r="AC1467" s="10">
        <f ca="1">IF($A1467&gt;='key variables'!$B$26,SUMPRODUCT(S1437:S1466,'control variables'!Y$7:Y$36)*$E1467,SUMPRODUCT(S1437:S1466,'control variables'!AC$7:AC$36)*$E1467)</f>
        <v>9.1914236580992606E-81</v>
      </c>
      <c r="AD1467" s="10">
        <f t="shared" ca="1" si="1075"/>
        <v>4.2381310033070286E-80</v>
      </c>
      <c r="AE1467" s="82">
        <f ca="1">SUMPRODUCT(P1437:P1466,'control variables'!AL$7:AL$36)</f>
        <v>8.0529787645332073E-81</v>
      </c>
      <c r="AF1467" s="82">
        <f ca="1">SUMPRODUCT(Q1437:Q1466,'control variables'!AM$7:AM$36)</f>
        <v>9.2709890717438932E-81</v>
      </c>
      <c r="AG1467" s="82">
        <f ca="1">SUMPRODUCT(R1437:R1466,'control variables'!AN$7:AN$36)</f>
        <v>2.6434026365582856E-80</v>
      </c>
      <c r="AH1467" s="82">
        <f ca="1">SUMPRODUCT(S1437:S1466,'control variables'!AO$7:AO$36)</f>
        <v>1.1445671211038763E-80</v>
      </c>
      <c r="AI1467" s="82">
        <f t="shared" ca="1" si="1087"/>
        <v>5.520366541289872E-80</v>
      </c>
      <c r="AJ1467" s="10">
        <f ca="1">SUMPRODUCT(P1437:P1466,'control variables'!AP$7:AP$36)</f>
        <v>7.6946525311523707E-84</v>
      </c>
      <c r="AK1467" s="10">
        <f ca="1">SUMPRODUCT(Q1437:Q1466,'control variables'!AQ$7:AQ$36)</f>
        <v>2.2204222788604965E-83</v>
      </c>
      <c r="AL1467" s="10">
        <f ca="1">SUMPRODUCT(R1437:R1466,'control variables'!AR$7:AR$36)</f>
        <v>7.9807806779803669E-82</v>
      </c>
      <c r="AM1467" s="10">
        <f ca="1">SUMPRODUCT(S1437:S1466,'control variables'!AS$7:AS$36)</f>
        <v>5.9788690155550028E-82</v>
      </c>
      <c r="AN1467" s="10">
        <f t="shared" ca="1" si="1108"/>
        <v>1.4258638446732944E-81</v>
      </c>
      <c r="AO1467" s="82">
        <f ca="1">SUMPRODUCT(P1437:P1466,'control variables'!AX$7:AX$36)</f>
        <v>1.0463553184961662E-83</v>
      </c>
      <c r="AP1467" s="82">
        <f ca="1">SUMPRODUCT(Q1437:Q1466,'control variables'!AY$7:AY$36)</f>
        <v>2.4155483579140719E-83</v>
      </c>
      <c r="AQ1467" s="82">
        <f ca="1">SUMPRODUCT(R1437:R1466,'control variables'!AZ$7:AZ$36)</f>
        <v>2.1705287599011483E-82</v>
      </c>
      <c r="AR1467" s="82">
        <f ca="1">SUMPRODUCT(S1437:S1466,'control variables'!BA$7:BA$36)</f>
        <v>1.6260698888455187E-82</v>
      </c>
      <c r="AS1467" s="82">
        <f t="shared" ca="1" si="1109"/>
        <v>4.1427890163876908E-82</v>
      </c>
      <c r="AT1467" s="10">
        <f ca="1">SUMPRODUCT(P1437:P1466,'control variables'!AT$7:AT$36)</f>
        <v>-9.2344940040030642E-84</v>
      </c>
      <c r="AU1467" s="10">
        <f ca="1">SUMPRODUCT(Q1437:Q1466,'control variables'!AU$7:AU$36)</f>
        <v>1.0017394470206495E-83</v>
      </c>
      <c r="AV1467" s="10">
        <f ca="1">SUMPRODUCT(R1437:R1466,'control variables'!AV$7:AV$36)</f>
        <v>4.3135703346253024E-81</v>
      </c>
      <c r="AW1467" s="10">
        <f ca="1">SUMPRODUCT(S1437:S1466,'control variables'!AW$7:AW$36)</f>
        <v>3.2315475215684024E-81</v>
      </c>
      <c r="AX1467" s="10">
        <f t="shared" ca="1" si="1088"/>
        <v>7.5459007566599073E-81</v>
      </c>
      <c r="AY1467" s="82">
        <f ca="1">SUMPRODUCT(P1437:P1466,'control variables'!BB$7:BB$36)</f>
        <v>3.3470094520636578E-83</v>
      </c>
      <c r="AZ1467" s="82">
        <f ca="1">SUMPRODUCT(Q1437:Q1466,'control variables'!BC$7:BC$36)</f>
        <v>8.534868134134839E-83</v>
      </c>
      <c r="BA1467" s="82">
        <f ca="1">SUMPRODUCT(R1437:R1466,'control variables'!BD$7:BD$36)</f>
        <v>5.9746700387365243E-82</v>
      </c>
      <c r="BB1467" s="82">
        <f ca="1">SUMPRODUCT(S1437:S1466,'control variables'!BE$7:BE$36)</f>
        <v>8.4904326276259268E-83</v>
      </c>
      <c r="BC1467" s="82">
        <f t="shared" ca="1" si="1110"/>
        <v>8.0119010601189672E-82</v>
      </c>
      <c r="BD1467" s="10">
        <f ca="1">SUMPRODUCT(P1437:P1466,'control variables'!BF$7:BF$36)</f>
        <v>7.0016522433890971E-84</v>
      </c>
      <c r="BE1467" s="10">
        <f ca="1">SUMPRODUCT(Q1437:Q1466,'control variables'!BG$7:BG$36)</f>
        <v>8.0817812459305031E-84</v>
      </c>
      <c r="BF1467" s="10">
        <f ca="1">SUMPRODUCT(R1437:R1466,'control variables'!BH$7:BH$36)</f>
        <v>2.4206703166798302E-82</v>
      </c>
      <c r="BG1467" s="10">
        <f ca="1">SUMPRODUCT(S1437:S1466,'control variables'!BI$7:BI$36)</f>
        <v>5.4403966243061636E-82</v>
      </c>
      <c r="BH1467" s="10">
        <f t="shared" ca="1" si="1111"/>
        <v>8.0119012758791894E-82</v>
      </c>
      <c r="BI1467" s="82">
        <f t="shared" ca="1" si="1089"/>
        <v>8.0772143650498412E-81</v>
      </c>
      <c r="BJ1467" s="82">
        <f t="shared" ca="1" si="1090"/>
        <v>9.3663551475554481E-81</v>
      </c>
      <c r="BK1467" s="82">
        <f t="shared" ca="1" si="1091"/>
        <v>3.1345063704081814E-80</v>
      </c>
      <c r="BL1467" s="82">
        <f t="shared" ca="1" si="1092"/>
        <v>1.4762123058883424E-80</v>
      </c>
      <c r="BM1467" s="82">
        <f t="shared" ca="1" si="1082"/>
        <v>6.3550756275570526E-80</v>
      </c>
      <c r="BN1467" s="10">
        <f ca="1">BN1466+BI1467-INDIRECT(ADDRESS(MAX($D1467-'key variables'!$B$9*30,34),scenario!BI$4),TRUE)</f>
        <v>9439390.0751690175</v>
      </c>
      <c r="BO1467" s="10">
        <f ca="1">BO1466+BJ1467-INDIRECT(ADDRESS(MAX($D1467-'key variables'!$B$9*30,34),scenario!BJ$4),TRUE)</f>
        <v>10895583.360992203</v>
      </c>
      <c r="BP1467" s="10">
        <f ca="1">BP1466+BK1467-INDIRECT(ADDRESS(MAX($D1467-'key variables'!$B$9*30,34),scenario!BK$4),TRUE)</f>
        <v>32531162.537994072</v>
      </c>
      <c r="BQ1467" s="10">
        <f ca="1">BQ1466+BL1467-INDIRECT(ADDRESS(MAX($D1467-'key variables'!$B$9*30,34),scenario!BL$4),TRUE)</f>
        <v>14415841.516535141</v>
      </c>
      <c r="BR1467" s="10">
        <f t="shared" ca="1" si="1112"/>
        <v>67281977.490690395</v>
      </c>
      <c r="BS1467" s="82">
        <f t="shared" ca="1" si="1093"/>
        <v>-2.3433848477536824E-9</v>
      </c>
      <c r="BT1467" s="82">
        <f t="shared" ca="1" si="1094"/>
        <v>-3.4288309057018498E-10</v>
      </c>
      <c r="BU1467" s="82">
        <f t="shared" ca="1" si="1095"/>
        <v>-4.2578247660364599E-9</v>
      </c>
      <c r="BV1467" s="82">
        <f t="shared" ca="1" si="1096"/>
        <v>-2.9943922343414556E-9</v>
      </c>
      <c r="BW1467" s="82">
        <f t="shared" ca="1" si="1113"/>
        <v>-9.9384849387017825E-9</v>
      </c>
      <c r="BX1467" s="10">
        <f t="shared" ca="1" si="1097"/>
        <v>-1.8625994260191893E-12</v>
      </c>
      <c r="BY1467" s="10">
        <f t="shared" ca="1" si="1098"/>
        <v>2.8902850229962428E-12</v>
      </c>
      <c r="BZ1467" s="10">
        <f t="shared" ca="1" si="1099"/>
        <v>-3.5034723983035463E-11</v>
      </c>
      <c r="CA1467" s="10">
        <f t="shared" ca="1" si="1100"/>
        <v>-2.0257049910634696E-11</v>
      </c>
      <c r="CB1467" s="10">
        <v>0</v>
      </c>
      <c r="CC1467" s="82">
        <f t="shared" ca="1" si="1101"/>
        <v>3.9725652202851362E-13</v>
      </c>
      <c r="CD1467" s="82">
        <f t="shared" ca="1" si="1102"/>
        <v>3.4270724516460853E-13</v>
      </c>
      <c r="CE1467" s="82">
        <f t="shared" ca="1" si="1103"/>
        <v>1.8915613015532971E-10</v>
      </c>
      <c r="CF1467" s="82">
        <f t="shared" ca="1" si="1104"/>
        <v>3.7028113764059381E-11</v>
      </c>
      <c r="CG1467" s="82">
        <f t="shared" ca="1" si="1114"/>
        <v>2.269242076865822E-10</v>
      </c>
      <c r="CH1467" s="13" t="str">
        <f t="shared" ca="1" si="1067"/>
        <v/>
      </c>
      <c r="CI1467" s="81">
        <f t="shared" ca="1" si="1076"/>
        <v>0.1131775965863165</v>
      </c>
      <c r="CJ1467" s="81">
        <f t="shared" ca="1" si="1077"/>
        <v>0.13063724757458739</v>
      </c>
      <c r="CK1467" s="81">
        <f t="shared" ca="1" si="1078"/>
        <v>0.39004625943939081</v>
      </c>
      <c r="CL1467" s="81">
        <f t="shared" ca="1" si="1079"/>
        <v>0.17284488538116416</v>
      </c>
      <c r="CM1467" s="89">
        <f t="shared" ca="1" si="1068"/>
        <v>0.80670598898145884</v>
      </c>
    </row>
    <row r="1468" spans="1:91" x14ac:dyDescent="0.3">
      <c r="A1468">
        <v>1403</v>
      </c>
      <c r="B1468" s="3">
        <f t="shared" si="1081"/>
        <v>4.0861111111111112</v>
      </c>
      <c r="C1468" s="3">
        <f t="shared" si="1069"/>
        <v>46.766666666666666</v>
      </c>
      <c r="D1468" s="4">
        <f t="shared" ca="1" si="1105"/>
        <v>1468</v>
      </c>
      <c r="E1468" s="58">
        <f>(0.5*(COS(B1468*2*PI())+1)*('key variables'!$B$4-'key variables'!$B$6)+'key variables'!$B$6)/'key variables'!$B$4</f>
        <v>1</v>
      </c>
      <c r="F1468" s="10">
        <f t="shared" ca="1" si="1070"/>
        <v>11689222.907461114</v>
      </c>
      <c r="G1468" s="10">
        <f t="shared" ca="1" si="1071"/>
        <v>13492492.798713122</v>
      </c>
      <c r="H1468" s="10">
        <f t="shared" ca="1" si="1072"/>
        <v>40309474.521088287</v>
      </c>
      <c r="I1468" s="10">
        <f t="shared" ca="1" si="1073"/>
        <v>17912154.249750931</v>
      </c>
      <c r="J1468" s="10">
        <f t="shared" ca="1" si="1106"/>
        <v>83403344.477013454</v>
      </c>
      <c r="K1468" s="82">
        <f t="shared" ca="1" si="1083"/>
        <v>2249832.832292099</v>
      </c>
      <c r="L1468" s="82">
        <f t="shared" ca="1" si="1084"/>
        <v>2596909.4377209195</v>
      </c>
      <c r="M1468" s="82">
        <f t="shared" ca="1" si="1085"/>
        <v>7778311.98309422</v>
      </c>
      <c r="N1468" s="82">
        <f t="shared" ca="1" si="1086"/>
        <v>3496312.733215793</v>
      </c>
      <c r="O1468" s="82">
        <f t="shared" ca="1" si="1107"/>
        <v>16121366.986323033</v>
      </c>
      <c r="P1468" s="10">
        <f ca="1">IF(IF($A1468&gt;='key variables'!$B$26,K1468*SUMPRODUCT(Z1468:AC1468,'control variables'!$O$3:$R$3)/J1468+F$65*'key variables'!$B$25/scenario!J$65,K1468*SUMPRODUCT(Z1468:AC1468,'control variables'!$O$7:$R$7)/J1468+F$65*'key variables'!$B$25/scenario!J$65)&lt;'key variables'!$B$28,0,IF($A1468&gt;='key variables'!$B$26,K1468*SUMPRODUCT(Z1468:AC1468,'control variables'!$O$3:$R$3)/J1468+F$65*'key variables'!$B$25/scenario!J$65,K1468*SUMPRODUCT(Z1468:AC1468,'control variables'!$O$7:$R$7)/J1468+F$65*'key variables'!$B$25/scenario!J$65))</f>
        <v>9.8370846705340744E-82</v>
      </c>
      <c r="Q1468" s="10">
        <f ca="1">IF(IF($A1468&gt;='key variables'!$B$26,L1468*SUMPRODUCT(Z1468:AC1468,'control variables'!$O$4:$R$4)/J1468+G$65*'key variables'!$B$25/scenario!J$65,L1468*SUMPRODUCT(Z1468:AC1468,'control variables'!$O$7:$R$7)/J1468+G$65*'key variables'!$B$25/scenario!J$65)&lt;'key variables'!$B$28,0,IF($A1468&gt;='key variables'!$B$26,L1468*SUMPRODUCT(Z1468:AC1468,'control variables'!$O$4:$R$4)/J1468+G$65*'key variables'!$B$25/scenario!J$65,L1468*SUMPRODUCT(Z1468:AC1468,'control variables'!$O$7:$R$7)/J1468+G$65*'key variables'!$B$25/scenario!J$65))</f>
        <v>1.1354629399084636E-81</v>
      </c>
      <c r="R1468" s="10">
        <f ca="1">IF(IF($A1468&gt;='key variables'!$B$26,M1468*SUMPRODUCT(Z1468:AC1468,'control variables'!$O$5:$R$5)/J1468+H$65*'key variables'!$B$25/scenario!J$65,M1468*SUMPRODUCT(Z1468:AC1468,'control variables'!$O$7:$R$7)/J1468+H$65*'key variables'!$B$25/scenario!J$65)&lt;'key variables'!$B$28,0,IF($A1468&gt;='key variables'!$B$26,M1468*SUMPRODUCT(Z1468:AC1468,'control variables'!$O$5:$R$5)/J1468+H$65*'key variables'!$B$25/scenario!J$65,M1468*SUMPRODUCT(Z1468:AC1468,'control variables'!$O$7:$R$7)/J1468+H$65*'key variables'!$B$25/scenario!J$65))</f>
        <v>3.400959950147686E-81</v>
      </c>
      <c r="S1468" s="10">
        <f ca="1">IF(IF($A1468&gt;='key variables'!$B$26,N1468*SUMPRODUCT(Z1468:AC1468,'control variables'!$O$6:$R$6)/J1468+I$65*'key variables'!$B$25/scenario!J$65,N1468*SUMPRODUCT(Z1468:AC1468,'control variables'!$O$7:$R$7)/J1468+I$65*'key variables'!$B$25/scenario!J$65)&lt;'key variables'!$B$28,0,IF($A1468&gt;='key variables'!$B$26,N1468*SUMPRODUCT(Z1468:AC1468,'control variables'!$O$6:$R$6)/J1468+I$65*'key variables'!$B$25/scenario!J$65,N1468*SUMPRODUCT(Z1468:AC1468,'control variables'!$O$7:$R$7)/J1468+I$65*'key variables'!$B$25/scenario!J$65))</f>
        <v>1.5287146626031994E-81</v>
      </c>
      <c r="T1468" s="10">
        <f t="shared" ca="1" si="1080"/>
        <v>7.0488460197127567E-81</v>
      </c>
      <c r="U1468" s="82">
        <f ca="1">SUMPRODUCT(P1438:P1467,'control variables'!AD$7:AD$36)</f>
        <v>2.0856439339777919E-81</v>
      </c>
      <c r="V1468" s="82">
        <f ca="1">SUMPRODUCT(Q1438:Q1467,'control variables'!AE$7:AE$36)</f>
        <v>2.4073914906621458E-81</v>
      </c>
      <c r="W1468" s="82">
        <f ca="1">SUMPRODUCT(R1438:R1467,'control variables'!AF$7:AF$36)</f>
        <v>7.2106642641532047E-81</v>
      </c>
      <c r="X1468" s="82">
        <f ca="1">SUMPRODUCT(S1438:S1467,'control variables'!AG$7:AG$36)</f>
        <v>3.2411578934474783E-81</v>
      </c>
      <c r="Y1468" s="82">
        <f t="shared" ca="1" si="1074"/>
        <v>1.4944857582240622E-80</v>
      </c>
      <c r="Z1468" s="10">
        <f ca="1">IF($A1468&gt;='key variables'!$B$26,SUMPRODUCT(P1438:P1467,'control variables'!V$7:V$36)*$E1468,SUMPRODUCT(P1438:P1467,'control variables'!Z$7:Z$36)*$E1468)</f>
        <v>5.0891823387070562E-81</v>
      </c>
      <c r="AA1468" s="10">
        <f ca="1">IF($A1468&gt;='key variables'!$B$26,SUMPRODUCT(Q1438:Q1467,'control variables'!W$7:W$36)*$E1468,SUMPRODUCT(Q1438:Q1467,'control variables'!AA$7:AA$36)*$E1468)</f>
        <v>5.8742789490748727E-81</v>
      </c>
      <c r="AB1468" s="10">
        <f ca="1">IF($A1468&gt;='key variables'!$B$26,SUMPRODUCT(R1438:R1467,'control variables'!X$7:X$36)*$E1468,SUMPRODUCT(R1438:R1467,'control variables'!AB$7:AB$36)*$E1468)</f>
        <v>1.7594750774877639E-80</v>
      </c>
      <c r="AC1468" s="10">
        <f ca="1">IF($A1468&gt;='key variables'!$B$26,SUMPRODUCT(S1438:S1467,'control variables'!Y$7:Y$36)*$E1468,SUMPRODUCT(S1438:S1467,'control variables'!AC$7:AC$36)*$E1468)</f>
        <v>7.9087533780679887E-81</v>
      </c>
      <c r="AD1468" s="10">
        <f t="shared" ca="1" si="1075"/>
        <v>3.6466965440727558E-80</v>
      </c>
      <c r="AE1468" s="82">
        <f ca="1">SUMPRODUCT(P1438:P1467,'control variables'!AL$7:AL$36)</f>
        <v>6.9291793498595355E-81</v>
      </c>
      <c r="AF1468" s="82">
        <f ca="1">SUMPRODUCT(Q1438:Q1467,'control variables'!AM$7:AM$36)</f>
        <v>7.9772153767035201E-81</v>
      </c>
      <c r="AG1468" s="82">
        <f ca="1">SUMPRODUCT(R1438:R1467,'control variables'!AN$7:AN$36)</f>
        <v>2.2745137542487541E-80</v>
      </c>
      <c r="AH1468" s="82">
        <f ca="1">SUMPRODUCT(S1438:S1467,'control variables'!AO$7:AO$36)</f>
        <v>9.8484189415851186E-81</v>
      </c>
      <c r="AI1468" s="82">
        <f t="shared" ca="1" si="1087"/>
        <v>4.7499951210635718E-80</v>
      </c>
      <c r="AJ1468" s="10">
        <f ca="1">SUMPRODUCT(P1438:P1467,'control variables'!AP$7:AP$36)</f>
        <v>6.6208578194724636E-84</v>
      </c>
      <c r="AK1468" s="10">
        <f ca="1">SUMPRODUCT(Q1438:Q1467,'control variables'!AQ$7:AQ$36)</f>
        <v>1.9105606325959355E-83</v>
      </c>
      <c r="AL1468" s="10">
        <f ca="1">SUMPRODUCT(R1438:R1467,'control variables'!AR$7:AR$36)</f>
        <v>6.8670565621223286E-82</v>
      </c>
      <c r="AM1468" s="10">
        <f ca="1">SUMPRODUCT(S1438:S1467,'control variables'!AS$7:AS$36)</f>
        <v>5.1445132204443523E-82</v>
      </c>
      <c r="AN1468" s="10">
        <f t="shared" ca="1" si="1108"/>
        <v>1.2268834424020999E-81</v>
      </c>
      <c r="AO1468" s="82">
        <f ca="1">SUMPRODUCT(P1438:P1467,'control variables'!AX$7:AX$36)</f>
        <v>9.0033562456060966E-84</v>
      </c>
      <c r="AP1468" s="82">
        <f ca="1">SUMPRODUCT(Q1438:Q1467,'control variables'!AY$7:AY$36)</f>
        <v>2.0784567164092731E-83</v>
      </c>
      <c r="AQ1468" s="82">
        <f ca="1">SUMPRODUCT(R1438:R1467,'control variables'!AZ$7:AZ$36)</f>
        <v>1.8676297927944505E-82</v>
      </c>
      <c r="AR1468" s="82">
        <f ca="1">SUMPRODUCT(S1438:S1467,'control variables'!BA$7:BA$36)</f>
        <v>1.3991505782729918E-82</v>
      </c>
      <c r="AS1468" s="82">
        <f t="shared" ca="1" si="1109"/>
        <v>3.5646596051644306E-82</v>
      </c>
      <c r="AT1468" s="10">
        <f ca="1">SUMPRODUCT(P1438:P1467,'control variables'!AT$7:AT$36)</f>
        <v>-7.9458132238907968E-84</v>
      </c>
      <c r="AU1468" s="10">
        <f ca="1">SUMPRODUCT(Q1438:Q1467,'control variables'!AU$7:AU$36)</f>
        <v>8.6194593245491396E-84</v>
      </c>
      <c r="AV1468" s="10">
        <f ca="1">SUMPRODUCT(R1438:R1467,'control variables'!AV$7:AV$36)</f>
        <v>3.7116082583616354E-81</v>
      </c>
      <c r="AW1468" s="10">
        <f ca="1">SUMPRODUCT(S1438:S1467,'control variables'!AW$7:AW$36)</f>
        <v>2.7805825656910804E-81</v>
      </c>
      <c r="AX1468" s="10">
        <f t="shared" ca="1" si="1088"/>
        <v>6.4928644701533741E-81</v>
      </c>
      <c r="AY1468" s="82">
        <f ca="1">SUMPRODUCT(P1438:P1467,'control variables'!BB$7:BB$36)</f>
        <v>2.8799316944887651E-83</v>
      </c>
      <c r="AZ1468" s="82">
        <f ca="1">SUMPRODUCT(Q1438:Q1467,'control variables'!BC$7:BC$36)</f>
        <v>7.3438206852454477E-83</v>
      </c>
      <c r="BA1468" s="82">
        <f ca="1">SUMPRODUCT(R1438:R1467,'control variables'!BD$7:BD$36)</f>
        <v>5.1409002140883339E-82</v>
      </c>
      <c r="BB1468" s="82">
        <f ca="1">SUMPRODUCT(S1438:S1467,'control variables'!BE$7:BE$36)</f>
        <v>7.3055861880357733E-83</v>
      </c>
      <c r="BC1468" s="82">
        <f t="shared" ca="1" si="1110"/>
        <v>6.8938340708653324E-82</v>
      </c>
      <c r="BD1468" s="10">
        <f ca="1">SUMPRODUCT(P1438:P1467,'control variables'!BF$7:BF$36)</f>
        <v>6.0245662578251714E-84</v>
      </c>
      <c r="BE1468" s="10">
        <f ca="1">SUMPRODUCT(Q1438:Q1467,'control variables'!BG$7:BG$36)</f>
        <v>6.9539624227023223E-84</v>
      </c>
      <c r="BF1468" s="10">
        <f ca="1">SUMPRODUCT(R1438:R1467,'control variables'!BH$7:BH$36)</f>
        <v>2.0828639018680038E-82</v>
      </c>
      <c r="BG1468" s="10">
        <f ca="1">SUMPRODUCT(S1438:S1467,'control variables'!BI$7:BI$36)</f>
        <v>4.6811850678427711E-82</v>
      </c>
      <c r="BH1468" s="10">
        <f t="shared" ca="1" si="1111"/>
        <v>6.8938342565160495E-82</v>
      </c>
      <c r="BI1468" s="82">
        <f t="shared" ca="1" si="1089"/>
        <v>6.9500328535805325E-81</v>
      </c>
      <c r="BJ1468" s="82">
        <f t="shared" ca="1" si="1090"/>
        <v>8.059273042880523E-81</v>
      </c>
      <c r="BK1468" s="82">
        <f t="shared" ca="1" si="1091"/>
        <v>2.6970835822258008E-80</v>
      </c>
      <c r="BL1468" s="82">
        <f t="shared" ca="1" si="1092"/>
        <v>1.2702057369156555E-80</v>
      </c>
      <c r="BM1468" s="82">
        <f t="shared" ca="1" si="1082"/>
        <v>5.4682199087875615E-80</v>
      </c>
      <c r="BN1468" s="10">
        <f ca="1">BN1467+BI1468-INDIRECT(ADDRESS(MAX($D1468-'key variables'!$B$9*30,34),scenario!BI$4),TRUE)</f>
        <v>9439390.0751690175</v>
      </c>
      <c r="BO1468" s="10">
        <f ca="1">BO1467+BJ1468-INDIRECT(ADDRESS(MAX($D1468-'key variables'!$B$9*30,34),scenario!BJ$4),TRUE)</f>
        <v>10895583.360992203</v>
      </c>
      <c r="BP1468" s="10">
        <f ca="1">BP1467+BK1468-INDIRECT(ADDRESS(MAX($D1468-'key variables'!$B$9*30,34),scenario!BK$4),TRUE)</f>
        <v>32531162.537994072</v>
      </c>
      <c r="BQ1468" s="10">
        <f ca="1">BQ1467+BL1468-INDIRECT(ADDRESS(MAX($D1468-'key variables'!$B$9*30,34),scenario!BL$4),TRUE)</f>
        <v>14415841.516535141</v>
      </c>
      <c r="BR1468" s="10">
        <f t="shared" ca="1" si="1112"/>
        <v>67281977.490690395</v>
      </c>
      <c r="BS1468" s="82">
        <f t="shared" ca="1" si="1093"/>
        <v>-2.3433848477536824E-9</v>
      </c>
      <c r="BT1468" s="82">
        <f t="shared" ca="1" si="1094"/>
        <v>-3.4288309057018498E-10</v>
      </c>
      <c r="BU1468" s="82">
        <f t="shared" ca="1" si="1095"/>
        <v>-4.2578247660364599E-9</v>
      </c>
      <c r="BV1468" s="82">
        <f t="shared" ca="1" si="1096"/>
        <v>-2.9943922343414556E-9</v>
      </c>
      <c r="BW1468" s="82">
        <f t="shared" ca="1" si="1113"/>
        <v>-9.9384849387017825E-9</v>
      </c>
      <c r="BX1468" s="10">
        <f t="shared" ca="1" si="1097"/>
        <v>-1.8625994260191893E-12</v>
      </c>
      <c r="BY1468" s="10">
        <f t="shared" ca="1" si="1098"/>
        <v>2.8902850229962428E-12</v>
      </c>
      <c r="BZ1468" s="10">
        <f t="shared" ca="1" si="1099"/>
        <v>-3.5034723983035463E-11</v>
      </c>
      <c r="CA1468" s="10">
        <f t="shared" ca="1" si="1100"/>
        <v>-2.0257049910634696E-11</v>
      </c>
      <c r="CB1468" s="10">
        <v>0</v>
      </c>
      <c r="CC1468" s="82">
        <f t="shared" ca="1" si="1101"/>
        <v>3.9725652202851362E-13</v>
      </c>
      <c r="CD1468" s="82">
        <f t="shared" ca="1" si="1102"/>
        <v>3.4270724516460853E-13</v>
      </c>
      <c r="CE1468" s="82">
        <f t="shared" ca="1" si="1103"/>
        <v>1.8915613015532971E-10</v>
      </c>
      <c r="CF1468" s="82">
        <f t="shared" ca="1" si="1104"/>
        <v>3.7028113764059381E-11</v>
      </c>
      <c r="CG1468" s="82">
        <f t="shared" ca="1" si="1114"/>
        <v>2.269242076865822E-10</v>
      </c>
      <c r="CH1468" s="13" t="str">
        <f t="shared" ca="1" si="1067"/>
        <v/>
      </c>
      <c r="CI1468" s="81">
        <f t="shared" ca="1" si="1076"/>
        <v>0.1131775965863165</v>
      </c>
      <c r="CJ1468" s="81">
        <f t="shared" ca="1" si="1077"/>
        <v>0.13063724757458739</v>
      </c>
      <c r="CK1468" s="81">
        <f t="shared" ca="1" si="1078"/>
        <v>0.39004625943939081</v>
      </c>
      <c r="CL1468" s="81">
        <f t="shared" ca="1" si="1079"/>
        <v>0.17284488538116416</v>
      </c>
      <c r="CM1468" s="89">
        <f t="shared" ca="1" si="1068"/>
        <v>0.80670598898145884</v>
      </c>
    </row>
    <row r="1469" spans="1:91" x14ac:dyDescent="0.3">
      <c r="A1469">
        <v>1404</v>
      </c>
      <c r="B1469" s="3">
        <f t="shared" si="1081"/>
        <v>4.0888888888888886</v>
      </c>
      <c r="C1469" s="3">
        <f t="shared" si="1069"/>
        <v>46.8</v>
      </c>
      <c r="D1469" s="4">
        <f t="shared" ca="1" si="1105"/>
        <v>1469</v>
      </c>
      <c r="E1469" s="58">
        <f>(0.5*(COS(B1469*2*PI())+1)*('key variables'!$B$4-'key variables'!$B$6)+'key variables'!$B$6)/'key variables'!$B$4</f>
        <v>1</v>
      </c>
      <c r="F1469" s="10">
        <f t="shared" ca="1" si="1070"/>
        <v>11689222.907461114</v>
      </c>
      <c r="G1469" s="10">
        <f t="shared" ca="1" si="1071"/>
        <v>13492492.798713122</v>
      </c>
      <c r="H1469" s="10">
        <f t="shared" ca="1" si="1072"/>
        <v>40309474.521088287</v>
      </c>
      <c r="I1469" s="10">
        <f t="shared" ca="1" si="1073"/>
        <v>17912154.249750931</v>
      </c>
      <c r="J1469" s="10">
        <f t="shared" ca="1" si="1106"/>
        <v>83403344.477013454</v>
      </c>
      <c r="K1469" s="82">
        <f t="shared" ca="1" si="1083"/>
        <v>2249832.832292099</v>
      </c>
      <c r="L1469" s="82">
        <f t="shared" ca="1" si="1084"/>
        <v>2596909.4377209195</v>
      </c>
      <c r="M1469" s="82">
        <f t="shared" ca="1" si="1085"/>
        <v>7778311.98309422</v>
      </c>
      <c r="N1469" s="82">
        <f t="shared" ca="1" si="1086"/>
        <v>3496312.733215793</v>
      </c>
      <c r="O1469" s="82">
        <f t="shared" ca="1" si="1107"/>
        <v>16121366.986323033</v>
      </c>
      <c r="P1469" s="10">
        <f ca="1">IF(IF($A1469&gt;='key variables'!$B$26,K1469*SUMPRODUCT(Z1469:AC1469,'control variables'!$O$3:$R$3)/J1469+F$65*'key variables'!$B$25/scenario!J$65,K1469*SUMPRODUCT(Z1469:AC1469,'control variables'!$O$7:$R$7)/J1469+F$65*'key variables'!$B$25/scenario!J$65)&lt;'key variables'!$B$28,0,IF($A1469&gt;='key variables'!$B$26,K1469*SUMPRODUCT(Z1469:AC1469,'control variables'!$O$3:$R$3)/J1469+F$65*'key variables'!$B$25/scenario!J$65,K1469*SUMPRODUCT(Z1469:AC1469,'control variables'!$O$7:$R$7)/J1469+F$65*'key variables'!$B$25/scenario!J$65))</f>
        <v>8.4643118968705678E-82</v>
      </c>
      <c r="Q1469" s="10">
        <f ca="1">IF(IF($A1469&gt;='key variables'!$B$26,L1469*SUMPRODUCT(Z1469:AC1469,'control variables'!$O$4:$R$4)/J1469+G$65*'key variables'!$B$25/scenario!J$65,L1469*SUMPRODUCT(Z1469:AC1469,'control variables'!$O$7:$R$7)/J1469+G$65*'key variables'!$B$25/scenario!J$65)&lt;'key variables'!$B$28,0,IF($A1469&gt;='key variables'!$B$26,L1469*SUMPRODUCT(Z1469:AC1469,'control variables'!$O$4:$R$4)/J1469+G$65*'key variables'!$B$25/scenario!J$65,L1469*SUMPRODUCT(Z1469:AC1469,'control variables'!$O$7:$R$7)/J1469+G$65*'key variables'!$B$25/scenario!J$65))</f>
        <v>9.7700820848998999E-82</v>
      </c>
      <c r="R1469" s="10">
        <f ca="1">IF(IF($A1469&gt;='key variables'!$B$26,M1469*SUMPRODUCT(Z1469:AC1469,'control variables'!$O$5:$R$5)/J1469+H$65*'key variables'!$B$25/scenario!J$65,M1469*SUMPRODUCT(Z1469:AC1469,'control variables'!$O$7:$R$7)/J1469+H$65*'key variables'!$B$25/scenario!J$65)&lt;'key variables'!$B$28,0,IF($A1469&gt;='key variables'!$B$26,M1469*SUMPRODUCT(Z1469:AC1469,'control variables'!$O$5:$R$5)/J1469+H$65*'key variables'!$B$25/scenario!J$65,M1469*SUMPRODUCT(Z1469:AC1469,'control variables'!$O$7:$R$7)/J1469+H$65*'key variables'!$B$25/scenario!J$65))</f>
        <v>2.9263533588404607E-81</v>
      </c>
      <c r="S1469" s="10">
        <f ca="1">IF(IF($A1469&gt;='key variables'!$B$26,N1469*SUMPRODUCT(Z1469:AC1469,'control variables'!$O$6:$R$6)/J1469+I$65*'key variables'!$B$25/scenario!J$65,N1469*SUMPRODUCT(Z1469:AC1469,'control variables'!$O$7:$R$7)/J1469+I$65*'key variables'!$B$25/scenario!J$65)&lt;'key variables'!$B$28,0,IF($A1469&gt;='key variables'!$B$26,N1469*SUMPRODUCT(Z1469:AC1469,'control variables'!$O$6:$R$6)/J1469+I$65*'key variables'!$B$25/scenario!J$65,N1469*SUMPRODUCT(Z1469:AC1469,'control variables'!$O$7:$R$7)/J1469+I$65*'key variables'!$B$25/scenario!J$65))</f>
        <v>1.315381349146223E-81</v>
      </c>
      <c r="T1469" s="10">
        <f t="shared" ca="1" si="1080"/>
        <v>6.0651741061637296E-81</v>
      </c>
      <c r="U1469" s="82">
        <f ca="1">SUMPRODUCT(P1439:P1468,'control variables'!AD$7:AD$36)</f>
        <v>1.7945907099776663E-81</v>
      </c>
      <c r="V1469" s="82">
        <f ca="1">SUMPRODUCT(Q1439:Q1468,'control variables'!AE$7:AE$36)</f>
        <v>2.0714381462907825E-81</v>
      </c>
      <c r="W1469" s="82">
        <f ca="1">SUMPRODUCT(R1439:R1468,'control variables'!AF$7:AF$36)</f>
        <v>6.2044104894441074E-81</v>
      </c>
      <c r="X1469" s="82">
        <f ca="1">SUMPRODUCT(S1439:S1468,'control variables'!AG$7:AG$36)</f>
        <v>2.7888518027418772E-81</v>
      </c>
      <c r="Y1469" s="82">
        <f t="shared" ca="1" si="1074"/>
        <v>1.2859291148454433E-80</v>
      </c>
      <c r="Z1469" s="10">
        <f ca="1">IF($A1469&gt;='key variables'!$B$26,SUMPRODUCT(P1439:P1468,'control variables'!V$7:V$36)*$E1469,SUMPRODUCT(P1439:P1468,'control variables'!Z$7:Z$36)*$E1469)</f>
        <v>4.3789830074241918E-81</v>
      </c>
      <c r="AA1469" s="10">
        <f ca="1">IF($A1469&gt;='key variables'!$B$26,SUMPRODUCT(Q1439:Q1468,'control variables'!W$7:W$36)*$E1469,SUMPRODUCT(Q1439:Q1468,'control variables'!AA$7:AA$36)*$E1469)</f>
        <v>5.0545187786303051E-81</v>
      </c>
      <c r="AB1469" s="10">
        <f ca="1">IF($A1469&gt;='key variables'!$B$26,SUMPRODUCT(R1439:R1468,'control variables'!X$7:X$36)*$E1469,SUMPRODUCT(R1439:R1468,'control variables'!AB$7:AB$36)*$E1469)</f>
        <v>1.513938969666141E-80</v>
      </c>
      <c r="AC1469" s="10">
        <f ca="1">IF($A1469&gt;='key variables'!$B$26,SUMPRODUCT(S1439:S1468,'control variables'!Y$7:Y$36)*$E1469,SUMPRODUCT(S1439:S1468,'control variables'!AC$7:AC$36)*$E1469)</f>
        <v>6.805080727617825E-81</v>
      </c>
      <c r="AD1469" s="10">
        <f t="shared" ca="1" si="1075"/>
        <v>3.1377972210333734E-80</v>
      </c>
      <c r="AE1469" s="82">
        <f ca="1">SUMPRODUCT(P1439:P1468,'control variables'!AL$7:AL$36)</f>
        <v>5.9622070126373822E-81</v>
      </c>
      <c r="AF1469" s="82">
        <f ca="1">SUMPRODUCT(Q1439:Q1468,'control variables'!AM$7:AM$36)</f>
        <v>6.8639888013960307E-81</v>
      </c>
      <c r="AG1469" s="82">
        <f ca="1">SUMPRODUCT(R1439:R1468,'control variables'!AN$7:AN$36)</f>
        <v>1.9571036007600248E-80</v>
      </c>
      <c r="AH1469" s="82">
        <f ca="1">SUMPRODUCT(S1439:S1468,'control variables'!AO$7:AO$36)</f>
        <v>8.4740644616306431E-81</v>
      </c>
      <c r="AI1469" s="82">
        <f t="shared" ca="1" si="1087"/>
        <v>4.0871296283264309E-80</v>
      </c>
      <c r="AJ1469" s="10">
        <f ca="1">SUMPRODUCT(P1439:P1468,'control variables'!AP$7:AP$36)</f>
        <v>5.6969119902682259E-84</v>
      </c>
      <c r="AK1469" s="10">
        <f ca="1">SUMPRODUCT(Q1439:Q1468,'control variables'!AQ$7:AQ$36)</f>
        <v>1.6439404187111013E-83</v>
      </c>
      <c r="AL1469" s="10">
        <f ca="1">SUMPRODUCT(R1439:R1468,'control variables'!AR$7:AR$36)</f>
        <v>5.9087535079739655E-82</v>
      </c>
      <c r="AM1469" s="10">
        <f ca="1">SUMPRODUCT(S1439:S1468,'control variables'!AS$7:AS$36)</f>
        <v>4.4265924218227699E-82</v>
      </c>
      <c r="AN1469" s="10">
        <f t="shared" ca="1" si="1108"/>
        <v>1.0556709091570528E-81</v>
      </c>
      <c r="AO1469" s="82">
        <f ca="1">SUMPRODUCT(P1439:P1468,'control variables'!AX$7:AX$36)</f>
        <v>7.7469309184374606E-84</v>
      </c>
      <c r="AP1469" s="82">
        <f ca="1">SUMPRODUCT(Q1439:Q1468,'control variables'!AY$7:AY$36)</f>
        <v>1.7884064741793472E-83</v>
      </c>
      <c r="AQ1469" s="82">
        <f ca="1">SUMPRODUCT(R1439:R1468,'control variables'!AZ$7:AZ$36)</f>
        <v>1.6070006108061408E-82</v>
      </c>
      <c r="AR1469" s="82">
        <f ca="1">SUMPRODUCT(S1439:S1468,'control variables'!BA$7:BA$36)</f>
        <v>1.2038980329876988E-82</v>
      </c>
      <c r="AS1469" s="82">
        <f t="shared" ca="1" si="1109"/>
        <v>3.0672086003961486E-82</v>
      </c>
      <c r="AT1469" s="10">
        <f ca="1">SUMPRODUCT(P1439:P1468,'control variables'!AT$7:AT$36)</f>
        <v>-6.8369688432943922E-84</v>
      </c>
      <c r="AU1469" s="10">
        <f ca="1">SUMPRODUCT(Q1439:Q1468,'control variables'!AU$7:AU$36)</f>
        <v>7.4166071096155578E-84</v>
      </c>
      <c r="AV1469" s="10">
        <f ca="1">SUMPRODUCT(R1439:R1468,'control variables'!AV$7:AV$36)</f>
        <v>3.1936504553912511E-81</v>
      </c>
      <c r="AW1469" s="10">
        <f ca="1">SUMPRODUCT(S1439:S1468,'control variables'!AW$7:AW$36)</f>
        <v>2.3925501181776557E-81</v>
      </c>
      <c r="AX1469" s="10">
        <f t="shared" ca="1" si="1088"/>
        <v>5.5867802118352286E-81</v>
      </c>
      <c r="AY1469" s="82">
        <f ca="1">SUMPRODUCT(P1439:P1468,'control variables'!BB$7:BB$36)</f>
        <v>2.4780349992161273E-83</v>
      </c>
      <c r="AZ1469" s="82">
        <f ca="1">SUMPRODUCT(Q1439:Q1468,'control variables'!BC$7:BC$36)</f>
        <v>6.3189848289912528E-83</v>
      </c>
      <c r="BA1469" s="82">
        <f ca="1">SUMPRODUCT(R1439:R1468,'control variables'!BD$7:BD$36)</f>
        <v>4.4234836132979919E-82</v>
      </c>
      <c r="BB1469" s="82">
        <f ca="1">SUMPRODUCT(S1439:S1468,'control variables'!BE$7:BE$36)</f>
        <v>6.2860859854373186E-83</v>
      </c>
      <c r="BC1469" s="82">
        <f t="shared" ca="1" si="1110"/>
        <v>5.9317941946624612E-82</v>
      </c>
      <c r="BD1469" s="10">
        <f ca="1">SUMPRODUCT(P1439:P1468,'control variables'!BF$7:BF$36)</f>
        <v>5.18383337721399E-84</v>
      </c>
      <c r="BE1469" s="10">
        <f ca="1">SUMPRODUCT(Q1439:Q1468,'control variables'!BG$7:BG$36)</f>
        <v>5.9835315884980095E-84</v>
      </c>
      <c r="BF1469" s="10">
        <f ca="1">SUMPRODUCT(R1439:R1468,'control variables'!BH$7:BH$36)</f>
        <v>1.7921986334988449E-82</v>
      </c>
      <c r="BG1469" s="10">
        <f ca="1">SUMPRODUCT(S1439:S1468,'control variables'!BI$7:BI$36)</f>
        <v>4.027922071249513E-82</v>
      </c>
      <c r="BH1469" s="10">
        <f t="shared" ca="1" si="1111"/>
        <v>5.9317943544054778E-82</v>
      </c>
      <c r="BI1469" s="82">
        <f t="shared" ca="1" si="1089"/>
        <v>5.9801503937862494E-81</v>
      </c>
      <c r="BJ1469" s="82">
        <f t="shared" ca="1" si="1090"/>
        <v>6.9345952567955588E-81</v>
      </c>
      <c r="BK1469" s="82">
        <f t="shared" ca="1" si="1091"/>
        <v>2.32070348243213E-80</v>
      </c>
      <c r="BL1469" s="82">
        <f t="shared" ca="1" si="1092"/>
        <v>1.0929475439662672E-80</v>
      </c>
      <c r="BM1469" s="82">
        <f t="shared" ca="1" si="1082"/>
        <v>4.7051255914565781E-80</v>
      </c>
      <c r="BN1469" s="10">
        <f ca="1">BN1468+BI1469-INDIRECT(ADDRESS(MAX($D1469-'key variables'!$B$9*30,34),scenario!BI$4),TRUE)</f>
        <v>9439390.0751690175</v>
      </c>
      <c r="BO1469" s="10">
        <f ca="1">BO1468+BJ1469-INDIRECT(ADDRESS(MAX($D1469-'key variables'!$B$9*30,34),scenario!BJ$4),TRUE)</f>
        <v>10895583.360992203</v>
      </c>
      <c r="BP1469" s="10">
        <f ca="1">BP1468+BK1469-INDIRECT(ADDRESS(MAX($D1469-'key variables'!$B$9*30,34),scenario!BK$4),TRUE)</f>
        <v>32531162.537994072</v>
      </c>
      <c r="BQ1469" s="10">
        <f ca="1">BQ1468+BL1469-INDIRECT(ADDRESS(MAX($D1469-'key variables'!$B$9*30,34),scenario!BL$4),TRUE)</f>
        <v>14415841.516535141</v>
      </c>
      <c r="BR1469" s="10">
        <f t="shared" ca="1" si="1112"/>
        <v>67281977.490690395</v>
      </c>
      <c r="BS1469" s="82">
        <f t="shared" ca="1" si="1093"/>
        <v>-2.3433848477536824E-9</v>
      </c>
      <c r="BT1469" s="82">
        <f t="shared" ca="1" si="1094"/>
        <v>-3.4288309057018498E-10</v>
      </c>
      <c r="BU1469" s="82">
        <f t="shared" ca="1" si="1095"/>
        <v>-4.2578247660364599E-9</v>
      </c>
      <c r="BV1469" s="82">
        <f t="shared" ca="1" si="1096"/>
        <v>-2.9943922343414556E-9</v>
      </c>
      <c r="BW1469" s="82">
        <f t="shared" ca="1" si="1113"/>
        <v>-9.9384849387017825E-9</v>
      </c>
      <c r="BX1469" s="10">
        <f t="shared" ca="1" si="1097"/>
        <v>-1.8625994260191893E-12</v>
      </c>
      <c r="BY1469" s="10">
        <f t="shared" ca="1" si="1098"/>
        <v>2.8902850229962428E-12</v>
      </c>
      <c r="BZ1469" s="10">
        <f t="shared" ca="1" si="1099"/>
        <v>-3.5034723983035463E-11</v>
      </c>
      <c r="CA1469" s="10">
        <f t="shared" ca="1" si="1100"/>
        <v>-2.0257049910634696E-11</v>
      </c>
      <c r="CB1469" s="10">
        <v>0</v>
      </c>
      <c r="CC1469" s="82">
        <f t="shared" ca="1" si="1101"/>
        <v>3.9725652202851362E-13</v>
      </c>
      <c r="CD1469" s="82">
        <f t="shared" ca="1" si="1102"/>
        <v>3.4270724516460853E-13</v>
      </c>
      <c r="CE1469" s="82">
        <f t="shared" ca="1" si="1103"/>
        <v>1.8915613015532971E-10</v>
      </c>
      <c r="CF1469" s="82">
        <f t="shared" ca="1" si="1104"/>
        <v>3.7028113764059381E-11</v>
      </c>
      <c r="CG1469" s="82">
        <f t="shared" ca="1" si="1114"/>
        <v>2.269242076865822E-10</v>
      </c>
      <c r="CH1469" s="13" t="str">
        <f t="shared" ca="1" si="1067"/>
        <v/>
      </c>
      <c r="CI1469" s="81">
        <f t="shared" ca="1" si="1076"/>
        <v>0.1131775965863165</v>
      </c>
      <c r="CJ1469" s="81">
        <f t="shared" ca="1" si="1077"/>
        <v>0.13063724757458739</v>
      </c>
      <c r="CK1469" s="81">
        <f t="shared" ca="1" si="1078"/>
        <v>0.39004625943939081</v>
      </c>
      <c r="CL1469" s="81">
        <f t="shared" ca="1" si="1079"/>
        <v>0.17284488538116416</v>
      </c>
      <c r="CM1469" s="89">
        <f t="shared" ca="1" si="1068"/>
        <v>0.80670598898145884</v>
      </c>
    </row>
    <row r="1470" spans="1:91" x14ac:dyDescent="0.3">
      <c r="A1470">
        <v>1405</v>
      </c>
      <c r="B1470" s="3">
        <f t="shared" si="1081"/>
        <v>4.0916666666666668</v>
      </c>
      <c r="C1470" s="3">
        <f t="shared" si="1069"/>
        <v>46.833333333333336</v>
      </c>
      <c r="D1470" s="4">
        <f t="shared" ca="1" si="1105"/>
        <v>1470</v>
      </c>
      <c r="E1470" s="58">
        <f>(0.5*(COS(B1470*2*PI())+1)*('key variables'!$B$4-'key variables'!$B$6)+'key variables'!$B$6)/'key variables'!$B$4</f>
        <v>1</v>
      </c>
      <c r="F1470" s="10">
        <f t="shared" ca="1" si="1070"/>
        <v>11689222.907461114</v>
      </c>
      <c r="G1470" s="10">
        <f t="shared" ca="1" si="1071"/>
        <v>13492492.798713122</v>
      </c>
      <c r="H1470" s="10">
        <f t="shared" ca="1" si="1072"/>
        <v>40309474.521088287</v>
      </c>
      <c r="I1470" s="10">
        <f t="shared" ca="1" si="1073"/>
        <v>17912154.249750931</v>
      </c>
      <c r="J1470" s="10">
        <f t="shared" ca="1" si="1106"/>
        <v>83403344.477013454</v>
      </c>
      <c r="K1470" s="82">
        <f t="shared" ca="1" si="1083"/>
        <v>2249832.832292099</v>
      </c>
      <c r="L1470" s="82">
        <f t="shared" ca="1" si="1084"/>
        <v>2596909.4377209195</v>
      </c>
      <c r="M1470" s="82">
        <f t="shared" ca="1" si="1085"/>
        <v>7778311.98309422</v>
      </c>
      <c r="N1470" s="82">
        <f t="shared" ca="1" si="1086"/>
        <v>3496312.733215793</v>
      </c>
      <c r="O1470" s="82">
        <f t="shared" ca="1" si="1107"/>
        <v>16121366.986323033</v>
      </c>
      <c r="P1470" s="10">
        <f ca="1">IF(IF($A1470&gt;='key variables'!$B$26,K1470*SUMPRODUCT(Z1470:AC1470,'control variables'!$O$3:$R$3)/J1470+F$65*'key variables'!$B$25/scenario!J$65,K1470*SUMPRODUCT(Z1470:AC1470,'control variables'!$O$7:$R$7)/J1470+F$65*'key variables'!$B$25/scenario!J$65)&lt;'key variables'!$B$28,0,IF($A1470&gt;='key variables'!$B$26,K1470*SUMPRODUCT(Z1470:AC1470,'control variables'!$O$3:$R$3)/J1470+F$65*'key variables'!$B$25/scenario!J$65,K1470*SUMPRODUCT(Z1470:AC1470,'control variables'!$O$7:$R$7)/J1470+F$65*'key variables'!$B$25/scenario!J$65))</f>
        <v>7.2831106254588046E-82</v>
      </c>
      <c r="Q1470" s="10">
        <f ca="1">IF(IF($A1470&gt;='key variables'!$B$26,L1470*SUMPRODUCT(Z1470:AC1470,'control variables'!$O$4:$R$4)/J1470+G$65*'key variables'!$B$25/scenario!J$65,L1470*SUMPRODUCT(Z1470:AC1470,'control variables'!$O$7:$R$7)/J1470+G$65*'key variables'!$B$25/scenario!J$65)&lt;'key variables'!$B$28,0,IF($A1470&gt;='key variables'!$B$26,L1470*SUMPRODUCT(Z1470:AC1470,'control variables'!$O$4:$R$4)/J1470+G$65*'key variables'!$B$25/scenario!J$65,L1470*SUMPRODUCT(Z1470:AC1470,'control variables'!$O$7:$R$7)/J1470+G$65*'key variables'!$B$25/scenario!J$65))</f>
        <v>8.4066595738806883E-82</v>
      </c>
      <c r="R1470" s="10">
        <f ca="1">IF(IF($A1470&gt;='key variables'!$B$26,M1470*SUMPRODUCT(Z1470:AC1470,'control variables'!$O$5:$R$5)/J1470+H$65*'key variables'!$B$25/scenario!J$65,M1470*SUMPRODUCT(Z1470:AC1470,'control variables'!$O$7:$R$7)/J1470+H$65*'key variables'!$B$25/scenario!J$65)&lt;'key variables'!$B$28,0,IF($A1470&gt;='key variables'!$B$26,M1470*SUMPRODUCT(Z1470:AC1470,'control variables'!$O$5:$R$5)/J1470+H$65*'key variables'!$B$25/scenario!J$65,M1470*SUMPRODUCT(Z1470:AC1470,'control variables'!$O$7:$R$7)/J1470+H$65*'key variables'!$B$25/scenario!J$65))</f>
        <v>2.5179784844055508E-81</v>
      </c>
      <c r="S1470" s="10">
        <f ca="1">IF(IF($A1470&gt;='key variables'!$B$26,N1470*SUMPRODUCT(Z1470:AC1470,'control variables'!$O$6:$R$6)/J1470+I$65*'key variables'!$B$25/scenario!J$65,N1470*SUMPRODUCT(Z1470:AC1470,'control variables'!$O$7:$R$7)/J1470+I$65*'key variables'!$B$25/scenario!J$65)&lt;'key variables'!$B$28,0,IF($A1470&gt;='key variables'!$B$26,N1470*SUMPRODUCT(Z1470:AC1470,'control variables'!$O$6:$R$6)/J1470+I$65*'key variables'!$B$25/scenario!J$65,N1470*SUMPRODUCT(Z1470:AC1470,'control variables'!$O$7:$R$7)/J1470+I$65*'key variables'!$B$25/scenario!J$65))</f>
        <v>1.1318188645717492E-81</v>
      </c>
      <c r="T1470" s="10">
        <f t="shared" ca="1" si="1080"/>
        <v>5.2187743689112495E-81</v>
      </c>
      <c r="U1470" s="82">
        <f ca="1">SUMPRODUCT(P1440:P1469,'control variables'!AD$7:AD$36)</f>
        <v>1.5441541884840431E-81</v>
      </c>
      <c r="V1470" s="82">
        <f ca="1">SUMPRODUCT(Q1440:Q1469,'control variables'!AE$7:AE$36)</f>
        <v>1.7823673509489752E-81</v>
      </c>
      <c r="W1470" s="82">
        <f ca="1">SUMPRODUCT(R1440:R1469,'control variables'!AF$7:AF$36)</f>
        <v>5.3385802072209992E-81</v>
      </c>
      <c r="X1470" s="82">
        <f ca="1">SUMPRODUCT(S1440:S1469,'control variables'!AG$7:AG$36)</f>
        <v>2.3996653768026794E-81</v>
      </c>
      <c r="Y1470" s="82">
        <f t="shared" ca="1" si="1074"/>
        <v>1.1064767123456697E-80</v>
      </c>
      <c r="Z1470" s="10">
        <f ca="1">IF($A1470&gt;='key variables'!$B$26,SUMPRODUCT(P1440:P1469,'control variables'!V$7:V$36)*$E1470,SUMPRODUCT(P1440:P1469,'control variables'!Z$7:Z$36)*$E1470)</f>
        <v>3.7678925420820154E-81</v>
      </c>
      <c r="AA1470" s="10">
        <f ca="1">IF($A1470&gt;='key variables'!$B$26,SUMPRODUCT(Q1440:Q1469,'control variables'!W$7:W$36)*$E1470,SUMPRODUCT(Q1440:Q1469,'control variables'!AA$7:AA$36)*$E1470)</f>
        <v>4.349156773964559E-81</v>
      </c>
      <c r="AB1470" s="10">
        <f ca="1">IF($A1470&gt;='key variables'!$B$26,SUMPRODUCT(R1440:R1469,'control variables'!X$7:X$36)*$E1470,SUMPRODUCT(R1440:R1469,'control variables'!AB$7:AB$36)*$E1470)</f>
        <v>1.3026676155858855E-80</v>
      </c>
      <c r="AC1470" s="10">
        <f ca="1">IF($A1470&gt;='key variables'!$B$26,SUMPRODUCT(S1440:S1469,'control variables'!Y$7:Y$36)*$E1470,SUMPRODUCT(S1440:S1469,'control variables'!AC$7:AC$36)*$E1470)</f>
        <v>5.8554264491059791E-81</v>
      </c>
      <c r="AD1470" s="10">
        <f t="shared" ca="1" si="1075"/>
        <v>2.6999151921011409E-80</v>
      </c>
      <c r="AE1470" s="82">
        <f ca="1">SUMPRODUCT(P1440:P1469,'control variables'!AL$7:AL$36)</f>
        <v>5.1301764129200928E-81</v>
      </c>
      <c r="AF1470" s="82">
        <f ca="1">SUMPRODUCT(Q1440:Q1469,'control variables'!AM$7:AM$36)</f>
        <v>5.9061138556295948E-81</v>
      </c>
      <c r="AG1470" s="82">
        <f ca="1">SUMPRODUCT(R1440:R1469,'control variables'!AN$7:AN$36)</f>
        <v>1.6839882796720834E-80</v>
      </c>
      <c r="AH1470" s="82">
        <f ca="1">SUMPRODUCT(S1440:S1469,'control variables'!AO$7:AO$36)</f>
        <v>7.2915022122640862E-81</v>
      </c>
      <c r="AI1470" s="82">
        <f t="shared" ca="1" si="1087"/>
        <v>3.5167675277534604E-80</v>
      </c>
      <c r="AJ1470" s="10">
        <f ca="1">SUMPRODUCT(P1440:P1469,'control variables'!AP$7:AP$36)</f>
        <v>4.9019035160987338E-84</v>
      </c>
      <c r="AK1470" s="10">
        <f ca="1">SUMPRODUCT(Q1440:Q1469,'control variables'!AQ$7:AQ$36)</f>
        <v>1.4145272618749653E-83</v>
      </c>
      <c r="AL1470" s="10">
        <f ca="1">SUMPRODUCT(R1440:R1469,'control variables'!AR$7:AR$36)</f>
        <v>5.0841823861727953E-82</v>
      </c>
      <c r="AM1470" s="10">
        <f ca="1">SUMPRODUCT(S1440:S1469,'control variables'!AS$7:AS$36)</f>
        <v>3.8088580258806863E-82</v>
      </c>
      <c r="AN1470" s="10">
        <f t="shared" ca="1" si="1108"/>
        <v>9.0835121734019664E-82</v>
      </c>
      <c r="AO1470" s="82">
        <f ca="1">SUMPRODUCT(P1440:P1469,'control variables'!AX$7:AX$36)</f>
        <v>6.6658407173804073E-84</v>
      </c>
      <c r="AP1470" s="82">
        <f ca="1">SUMPRODUCT(Q1440:Q1469,'control variables'!AY$7:AY$36)</f>
        <v>1.5388329675741978E-83</v>
      </c>
      <c r="AQ1470" s="82">
        <f ca="1">SUMPRODUCT(R1440:R1469,'control variables'!AZ$7:AZ$36)</f>
        <v>1.3827424327319734E-82</v>
      </c>
      <c r="AR1470" s="82">
        <f ca="1">SUMPRODUCT(S1440:S1469,'control variables'!BA$7:BA$36)</f>
        <v>1.0358931314030882E-82</v>
      </c>
      <c r="AS1470" s="82">
        <f t="shared" ca="1" si="1109"/>
        <v>2.6391772680662854E-82</v>
      </c>
      <c r="AT1470" s="10">
        <f ca="1">SUMPRODUCT(P1440:P1469,'control variables'!AT$7:AT$36)</f>
        <v>-5.8828645535779724E-84</v>
      </c>
      <c r="AU1470" s="10">
        <f ca="1">SUMPRODUCT(Q1440:Q1469,'control variables'!AU$7:AU$36)</f>
        <v>6.3816138515483121E-84</v>
      </c>
      <c r="AV1470" s="10">
        <f ca="1">SUMPRODUCT(R1440:R1469,'control variables'!AV$7:AV$36)</f>
        <v>2.7479740644081152E-81</v>
      </c>
      <c r="AW1470" s="10">
        <f ca="1">SUMPRODUCT(S1440:S1469,'control variables'!AW$7:AW$36)</f>
        <v>2.0586678988146531E-81</v>
      </c>
      <c r="AX1470" s="10">
        <f t="shared" ca="1" si="1088"/>
        <v>4.8071407125207385E-81</v>
      </c>
      <c r="AY1470" s="82">
        <f ca="1">SUMPRODUCT(P1440:P1469,'control variables'!BB$7:BB$36)</f>
        <v>2.1322232985911626E-83</v>
      </c>
      <c r="AZ1470" s="82">
        <f ca="1">SUMPRODUCT(Q1440:Q1469,'control variables'!BC$7:BC$36)</f>
        <v>5.4371656090738375E-83</v>
      </c>
      <c r="BA1470" s="82">
        <f ca="1">SUMPRODUCT(R1440:R1469,'control variables'!BD$7:BD$36)</f>
        <v>3.8061830539898596E-82</v>
      </c>
      <c r="BB1470" s="82">
        <f ca="1">SUMPRODUCT(S1440:S1469,'control variables'!BE$7:BE$36)</f>
        <v>5.40885782458145E-83</v>
      </c>
      <c r="BC1470" s="82">
        <f t="shared" ca="1" si="1110"/>
        <v>5.1040077272145043E-82</v>
      </c>
      <c r="BD1470" s="10">
        <f ca="1">SUMPRODUCT(P1440:P1469,'control variables'!BF$7:BF$36)</f>
        <v>4.4604254203054381E-84</v>
      </c>
      <c r="BE1470" s="10">
        <f ca="1">SUMPRODUCT(Q1440:Q1469,'control variables'!BG$7:BG$36)</f>
        <v>5.1485251277271839E-84</v>
      </c>
      <c r="BF1470" s="10">
        <f ca="1">SUMPRODUCT(R1440:R1469,'control variables'!BH$7:BH$36)</f>
        <v>1.5420959281278466E-82</v>
      </c>
      <c r="BG1470" s="10">
        <f ca="1">SUMPRODUCT(S1440:S1469,'control variables'!BI$7:BI$36)</f>
        <v>3.4658224310570864E-82</v>
      </c>
      <c r="BH1470" s="10">
        <f t="shared" ca="1" si="1111"/>
        <v>5.1040078646652589E-82</v>
      </c>
      <c r="BI1470" s="82">
        <f t="shared" ca="1" si="1089"/>
        <v>5.1456157813524259E-81</v>
      </c>
      <c r="BJ1470" s="82">
        <f t="shared" ca="1" si="1090"/>
        <v>5.9668671255718815E-81</v>
      </c>
      <c r="BK1470" s="82">
        <f t="shared" ca="1" si="1091"/>
        <v>1.9968475166527934E-80</v>
      </c>
      <c r="BL1470" s="82">
        <f t="shared" ca="1" si="1092"/>
        <v>9.4042586893245536E-81</v>
      </c>
      <c r="BM1470" s="82">
        <f t="shared" ca="1" si="1082"/>
        <v>4.0485216762776796E-80</v>
      </c>
      <c r="BN1470" s="10">
        <f ca="1">BN1469+BI1470-INDIRECT(ADDRESS(MAX($D1470-'key variables'!$B$9*30,34),scenario!BI$4),TRUE)</f>
        <v>9439390.0751690175</v>
      </c>
      <c r="BO1470" s="10">
        <f ca="1">BO1469+BJ1470-INDIRECT(ADDRESS(MAX($D1470-'key variables'!$B$9*30,34),scenario!BJ$4),TRUE)</f>
        <v>10895583.360992203</v>
      </c>
      <c r="BP1470" s="10">
        <f ca="1">BP1469+BK1470-INDIRECT(ADDRESS(MAX($D1470-'key variables'!$B$9*30,34),scenario!BK$4),TRUE)</f>
        <v>32531162.537994072</v>
      </c>
      <c r="BQ1470" s="10">
        <f ca="1">BQ1469+BL1470-INDIRECT(ADDRESS(MAX($D1470-'key variables'!$B$9*30,34),scenario!BL$4),TRUE)</f>
        <v>14415841.516535141</v>
      </c>
      <c r="BR1470" s="10">
        <f t="shared" ca="1" si="1112"/>
        <v>67281977.490690395</v>
      </c>
      <c r="BS1470" s="82">
        <f t="shared" ca="1" si="1093"/>
        <v>-2.3433848477536824E-9</v>
      </c>
      <c r="BT1470" s="82">
        <f t="shared" ca="1" si="1094"/>
        <v>-3.4288309057018498E-10</v>
      </c>
      <c r="BU1470" s="82">
        <f t="shared" ca="1" si="1095"/>
        <v>-4.2578247660364599E-9</v>
      </c>
      <c r="BV1470" s="82">
        <f t="shared" ca="1" si="1096"/>
        <v>-2.9943922343414556E-9</v>
      </c>
      <c r="BW1470" s="82">
        <f t="shared" ca="1" si="1113"/>
        <v>-9.9384849387017825E-9</v>
      </c>
      <c r="BX1470" s="10">
        <f t="shared" ca="1" si="1097"/>
        <v>-1.8625994260191893E-12</v>
      </c>
      <c r="BY1470" s="10">
        <f t="shared" ca="1" si="1098"/>
        <v>2.8902850229962428E-12</v>
      </c>
      <c r="BZ1470" s="10">
        <f t="shared" ca="1" si="1099"/>
        <v>-3.5034723983035463E-11</v>
      </c>
      <c r="CA1470" s="10">
        <f t="shared" ca="1" si="1100"/>
        <v>-2.0257049910634696E-11</v>
      </c>
      <c r="CB1470" s="10">
        <v>0</v>
      </c>
      <c r="CC1470" s="82">
        <f t="shared" ca="1" si="1101"/>
        <v>3.9725652202851362E-13</v>
      </c>
      <c r="CD1470" s="82">
        <f t="shared" ca="1" si="1102"/>
        <v>3.4270724516460853E-13</v>
      </c>
      <c r="CE1470" s="82">
        <f t="shared" ca="1" si="1103"/>
        <v>1.8915613015532971E-10</v>
      </c>
      <c r="CF1470" s="82">
        <f t="shared" ca="1" si="1104"/>
        <v>3.7028113764059381E-11</v>
      </c>
      <c r="CG1470" s="82">
        <f t="shared" ca="1" si="1114"/>
        <v>2.269242076865822E-10</v>
      </c>
      <c r="CH1470" s="13" t="str">
        <f t="shared" ca="1" si="1067"/>
        <v/>
      </c>
      <c r="CI1470" s="81">
        <f t="shared" ca="1" si="1076"/>
        <v>0.1131775965863165</v>
      </c>
      <c r="CJ1470" s="81">
        <f t="shared" ca="1" si="1077"/>
        <v>0.13063724757458739</v>
      </c>
      <c r="CK1470" s="81">
        <f t="shared" ca="1" si="1078"/>
        <v>0.39004625943939081</v>
      </c>
      <c r="CL1470" s="81">
        <f t="shared" ca="1" si="1079"/>
        <v>0.17284488538116416</v>
      </c>
      <c r="CM1470" s="89">
        <f t="shared" ca="1" si="1068"/>
        <v>0.80670598898145884</v>
      </c>
    </row>
    <row r="1471" spans="1:91" x14ac:dyDescent="0.3">
      <c r="A1471">
        <v>1406</v>
      </c>
      <c r="B1471" s="3">
        <f t="shared" si="1081"/>
        <v>4.0944444444444441</v>
      </c>
      <c r="C1471" s="3">
        <f t="shared" si="1069"/>
        <v>46.866666666666667</v>
      </c>
      <c r="D1471" s="4">
        <f t="shared" ca="1" si="1105"/>
        <v>1471</v>
      </c>
      <c r="E1471" s="58">
        <f>(0.5*(COS(B1471*2*PI())+1)*('key variables'!$B$4-'key variables'!$B$6)+'key variables'!$B$6)/'key variables'!$B$4</f>
        <v>1</v>
      </c>
      <c r="F1471" s="10">
        <f t="shared" ca="1" si="1070"/>
        <v>11689222.907461114</v>
      </c>
      <c r="G1471" s="10">
        <f t="shared" ca="1" si="1071"/>
        <v>13492492.798713122</v>
      </c>
      <c r="H1471" s="10">
        <f t="shared" ca="1" si="1072"/>
        <v>40309474.521088287</v>
      </c>
      <c r="I1471" s="10">
        <f t="shared" ca="1" si="1073"/>
        <v>17912154.249750931</v>
      </c>
      <c r="J1471" s="10">
        <f t="shared" ca="1" si="1106"/>
        <v>83403344.477013454</v>
      </c>
      <c r="K1471" s="82">
        <f t="shared" ca="1" si="1083"/>
        <v>2249832.832292099</v>
      </c>
      <c r="L1471" s="82">
        <f t="shared" ca="1" si="1084"/>
        <v>2596909.4377209195</v>
      </c>
      <c r="M1471" s="82">
        <f t="shared" ca="1" si="1085"/>
        <v>7778311.98309422</v>
      </c>
      <c r="N1471" s="82">
        <f t="shared" ca="1" si="1086"/>
        <v>3496312.733215793</v>
      </c>
      <c r="O1471" s="82">
        <f t="shared" ca="1" si="1107"/>
        <v>16121366.986323033</v>
      </c>
      <c r="P1471" s="10">
        <f ca="1">IF(IF($A1471&gt;='key variables'!$B$26,K1471*SUMPRODUCT(Z1471:AC1471,'control variables'!$O$3:$R$3)/J1471+F$65*'key variables'!$B$25/scenario!J$65,K1471*SUMPRODUCT(Z1471:AC1471,'control variables'!$O$7:$R$7)/J1471+F$65*'key variables'!$B$25/scenario!J$65)&lt;'key variables'!$B$28,0,IF($A1471&gt;='key variables'!$B$26,K1471*SUMPRODUCT(Z1471:AC1471,'control variables'!$O$3:$R$3)/J1471+F$65*'key variables'!$B$25/scenario!J$65,K1471*SUMPRODUCT(Z1471:AC1471,'control variables'!$O$7:$R$7)/J1471+F$65*'key variables'!$B$25/scenario!J$65))</f>
        <v>6.2667469050003127E-82</v>
      </c>
      <c r="Q1471" s="10">
        <f ca="1">IF(IF($A1471&gt;='key variables'!$B$26,L1471*SUMPRODUCT(Z1471:AC1471,'control variables'!$O$4:$R$4)/J1471+G$65*'key variables'!$B$25/scenario!J$65,L1471*SUMPRODUCT(Z1471:AC1471,'control variables'!$O$7:$R$7)/J1471+G$65*'key variables'!$B$25/scenario!J$65)&lt;'key variables'!$B$28,0,IF($A1471&gt;='key variables'!$B$26,L1471*SUMPRODUCT(Z1471:AC1471,'control variables'!$O$4:$R$4)/J1471+G$65*'key variables'!$B$25/scenario!J$65,L1471*SUMPRODUCT(Z1471:AC1471,'control variables'!$O$7:$R$7)/J1471+G$65*'key variables'!$B$25/scenario!J$65))</f>
        <v>7.2335037287298216E-82</v>
      </c>
      <c r="R1471" s="10">
        <f ca="1">IF(IF($A1471&gt;='key variables'!$B$26,M1471*SUMPRODUCT(Z1471:AC1471,'control variables'!$O$5:$R$5)/J1471+H$65*'key variables'!$B$25/scenario!J$65,M1471*SUMPRODUCT(Z1471:AC1471,'control variables'!$O$7:$R$7)/J1471+H$65*'key variables'!$B$25/scenario!J$65)&lt;'key variables'!$B$28,0,IF($A1471&gt;='key variables'!$B$26,M1471*SUMPRODUCT(Z1471:AC1471,'control variables'!$O$5:$R$5)/J1471+H$65*'key variables'!$B$25/scenario!J$65,M1471*SUMPRODUCT(Z1471:AC1471,'control variables'!$O$7:$R$7)/J1471+H$65*'key variables'!$B$25/scenario!J$65))</f>
        <v>2.1665926395305602E-81</v>
      </c>
      <c r="S1471" s="10">
        <f ca="1">IF(IF($A1471&gt;='key variables'!$B$26,N1471*SUMPRODUCT(Z1471:AC1471,'control variables'!$O$6:$R$6)/J1471+I$65*'key variables'!$B$25/scenario!J$65,N1471*SUMPRODUCT(Z1471:AC1471,'control variables'!$O$7:$R$7)/J1471+I$65*'key variables'!$B$25/scenario!J$65)&lt;'key variables'!$B$28,0,IF($A1471&gt;='key variables'!$B$26,N1471*SUMPRODUCT(Z1471:AC1471,'control variables'!$O$6:$R$6)/J1471+I$65*'key variables'!$B$25/scenario!J$65,N1471*SUMPRODUCT(Z1471:AC1471,'control variables'!$O$7:$R$7)/J1471+I$65*'key variables'!$B$25/scenario!J$65))</f>
        <v>9.7387266668480099E-82</v>
      </c>
      <c r="T1471" s="10">
        <f t="shared" ca="1" si="1080"/>
        <v>4.4904903695883745E-81</v>
      </c>
      <c r="U1471" s="82">
        <f ca="1">SUMPRODUCT(P1441:P1470,'control variables'!AD$7:AD$36)</f>
        <v>1.3286662772496395E-81</v>
      </c>
      <c r="V1471" s="82">
        <f ca="1">SUMPRODUCT(Q1441:Q1470,'control variables'!AE$7:AE$36)</f>
        <v>1.5336366086612139E-81</v>
      </c>
      <c r="W1471" s="82">
        <f ca="1">SUMPRODUCT(R1441:R1470,'control variables'!AF$7:AF$36)</f>
        <v>4.5935772105055125E-81</v>
      </c>
      <c r="X1471" s="82">
        <f ca="1">SUMPRODUCT(S1441:S1470,'control variables'!AG$7:AG$36)</f>
        <v>2.0647902175956941E-81</v>
      </c>
      <c r="Y1471" s="82">
        <f t="shared" ca="1" si="1074"/>
        <v>9.5206703140120599E-81</v>
      </c>
      <c r="Z1471" s="10">
        <f ca="1">IF($A1471&gt;='key variables'!$B$26,SUMPRODUCT(P1441:P1470,'control variables'!V$7:V$36)*$E1471,SUMPRODUCT(P1441:P1470,'control variables'!Z$7:Z$36)*$E1471)</f>
        <v>3.2420802237888217E-81</v>
      </c>
      <c r="AA1471" s="10">
        <f ca="1">IF($A1471&gt;='key variables'!$B$26,SUMPRODUCT(Q1441:Q1470,'control variables'!W$7:W$36)*$E1471,SUMPRODUCT(Q1441:Q1470,'control variables'!AA$7:AA$36)*$E1471)</f>
        <v>3.7422285825689476E-81</v>
      </c>
      <c r="AB1471" s="10">
        <f ca="1">IF($A1471&gt;='key variables'!$B$26,SUMPRODUCT(R1441:R1470,'control variables'!X$7:X$36)*$E1471,SUMPRODUCT(R1441:R1470,'control variables'!AB$7:AB$36)*$E1471)</f>
        <v>1.1208793423624151E-80</v>
      </c>
      <c r="AC1471" s="10">
        <f ca="1">IF($A1471&gt;='key variables'!$B$26,SUMPRODUCT(S1441:S1470,'control variables'!Y$7:Y$36)*$E1471,SUMPRODUCT(S1441:S1470,'control variables'!AC$7:AC$36)*$E1471)</f>
        <v>5.0382971596123819E-81</v>
      </c>
      <c r="AD1471" s="10">
        <f t="shared" ca="1" si="1075"/>
        <v>2.3231399389594303E-80</v>
      </c>
      <c r="AE1471" s="82">
        <f ca="1">SUMPRODUCT(P1441:P1470,'control variables'!AL$7:AL$36)</f>
        <v>4.4142563268764451E-81</v>
      </c>
      <c r="AF1471" s="82">
        <f ca="1">SUMPRODUCT(Q1441:Q1470,'control variables'!AM$7:AM$36)</f>
        <v>5.081911099354558E-81</v>
      </c>
      <c r="AG1471" s="82">
        <f ca="1">SUMPRODUCT(R1441:R1470,'control variables'!AN$7:AN$36)</f>
        <v>1.4489864128662786E-80</v>
      </c>
      <c r="AH1471" s="82">
        <f ca="1">SUMPRODUCT(S1441:S1470,'control variables'!AO$7:AO$36)</f>
        <v>6.2739674393769596E-81</v>
      </c>
      <c r="AI1471" s="82">
        <f t="shared" ca="1" si="1087"/>
        <v>3.0259998994270748E-80</v>
      </c>
      <c r="AJ1471" s="10">
        <f ca="1">SUMPRODUCT(P1441:P1470,'control variables'!AP$7:AP$36)</f>
        <v>4.2178390893501936E-84</v>
      </c>
      <c r="AK1471" s="10">
        <f ca="1">SUMPRODUCT(Q1441:Q1470,'control variables'!AQ$7:AQ$36)</f>
        <v>1.2171288885008634E-83</v>
      </c>
      <c r="AL1471" s="10">
        <f ca="1">SUMPRODUCT(R1441:R1470,'control variables'!AR$7:AR$36)</f>
        <v>4.3746808021329948E-82</v>
      </c>
      <c r="AM1471" s="10">
        <f ca="1">SUMPRODUCT(S1441:S1470,'control variables'!AS$7:AS$36)</f>
        <v>3.2773289426411434E-82</v>
      </c>
      <c r="AN1471" s="10">
        <f t="shared" ca="1" si="1108"/>
        <v>7.8159010245177263E-82</v>
      </c>
      <c r="AO1471" s="82">
        <f ca="1">SUMPRODUCT(P1441:P1470,'control variables'!AX$7:AX$36)</f>
        <v>5.7356174899838475E-84</v>
      </c>
      <c r="AP1471" s="82">
        <f ca="1">SUMPRODUCT(Q1441:Q1470,'control variables'!AY$7:AY$36)</f>
        <v>1.3240876368331354E-83</v>
      </c>
      <c r="AQ1471" s="82">
        <f ca="1">SUMPRODUCT(R1441:R1470,'control variables'!AZ$7:AZ$36)</f>
        <v>1.1897796568468051E-82</v>
      </c>
      <c r="AR1471" s="82">
        <f ca="1">SUMPRODUCT(S1441:S1470,'control variables'!BA$7:BA$36)</f>
        <v>8.9133344376770827E-83</v>
      </c>
      <c r="AS1471" s="82">
        <f t="shared" ca="1" si="1109"/>
        <v>2.2708780391976653E-82</v>
      </c>
      <c r="AT1471" s="10">
        <f ca="1">SUMPRODUCT(P1441:P1470,'control variables'!AT$7:AT$36)</f>
        <v>-5.0619062553849867E-84</v>
      </c>
      <c r="AU1471" s="10">
        <f ca="1">SUMPRODUCT(Q1441:Q1470,'control variables'!AU$7:AU$36)</f>
        <v>5.4910547030964781E-84</v>
      </c>
      <c r="AV1471" s="10">
        <f ca="1">SUMPRODUCT(R1441:R1470,'control variables'!AV$7:AV$36)</f>
        <v>2.3644921584677748E-81</v>
      </c>
      <c r="AW1471" s="10">
        <f ca="1">SUMPRODUCT(S1441:S1470,'control variables'!AW$7:AW$36)</f>
        <v>1.7713792013845047E-81</v>
      </c>
      <c r="AX1471" s="10">
        <f t="shared" ca="1" si="1088"/>
        <v>4.1363005082999908E-81</v>
      </c>
      <c r="AY1471" s="82">
        <f ca="1">SUMPRODUCT(P1441:P1470,'control variables'!BB$7:BB$36)</f>
        <v>1.8346698882352845E-83</v>
      </c>
      <c r="AZ1471" s="82">
        <f ca="1">SUMPRODUCT(Q1441:Q1470,'control variables'!BC$7:BC$36)</f>
        <v>4.6784049432849475E-83</v>
      </c>
      <c r="BA1471" s="82">
        <f ca="1">SUMPRODUCT(R1441:R1470,'control variables'!BD$7:BD$36)</f>
        <v>3.2750272651464745E-82</v>
      </c>
      <c r="BB1471" s="82">
        <f ca="1">SUMPRODUCT(S1441:S1470,'control variables'!BE$7:BE$36)</f>
        <v>4.654047532011393E-83</v>
      </c>
      <c r="BC1471" s="82">
        <f t="shared" ca="1" si="1110"/>
        <v>4.3917395014996365E-82</v>
      </c>
      <c r="BD1471" s="10">
        <f ca="1">SUMPRODUCT(P1441:P1470,'control variables'!BF$7:BF$36)</f>
        <v>3.8379696032590368E-84</v>
      </c>
      <c r="BE1471" s="10">
        <f ca="1">SUMPRODUCT(Q1441:Q1470,'control variables'!BG$7:BG$36)</f>
        <v>4.4300444643415157E-84</v>
      </c>
      <c r="BF1471" s="10">
        <f ca="1">SUMPRODUCT(R1441:R1470,'control variables'!BH$7:BH$36)</f>
        <v>1.3268952487179853E-82</v>
      </c>
      <c r="BG1471" s="10">
        <f ca="1">SUMPRODUCT(S1441:S1470,'control variables'!BI$7:BI$36)</f>
        <v>2.9821642303750418E-82</v>
      </c>
      <c r="BH1471" s="10">
        <f t="shared" ca="1" si="1111"/>
        <v>4.3917396197690323E-82</v>
      </c>
      <c r="BI1471" s="82">
        <f t="shared" ca="1" si="1089"/>
        <v>4.4275411195034125E-81</v>
      </c>
      <c r="BJ1471" s="82">
        <f t="shared" ca="1" si="1090"/>
        <v>5.1341862034905039E-81</v>
      </c>
      <c r="BK1471" s="82">
        <f t="shared" ca="1" si="1091"/>
        <v>1.7181859013645208E-80</v>
      </c>
      <c r="BL1471" s="82">
        <f t="shared" ca="1" si="1092"/>
        <v>8.0918871160815784E-81</v>
      </c>
      <c r="BM1471" s="82">
        <f t="shared" ca="1" si="1082"/>
        <v>3.4835473452720704E-80</v>
      </c>
      <c r="BN1471" s="10">
        <f ca="1">BN1470+BI1471-INDIRECT(ADDRESS(MAX($D1471-'key variables'!$B$9*30,34),scenario!BI$4),TRUE)</f>
        <v>9439390.0751690175</v>
      </c>
      <c r="BO1471" s="10">
        <f ca="1">BO1470+BJ1471-INDIRECT(ADDRESS(MAX($D1471-'key variables'!$B$9*30,34),scenario!BJ$4),TRUE)</f>
        <v>10895583.360992203</v>
      </c>
      <c r="BP1471" s="10">
        <f ca="1">BP1470+BK1471-INDIRECT(ADDRESS(MAX($D1471-'key variables'!$B$9*30,34),scenario!BK$4),TRUE)</f>
        <v>32531162.537994072</v>
      </c>
      <c r="BQ1471" s="10">
        <f ca="1">BQ1470+BL1471-INDIRECT(ADDRESS(MAX($D1471-'key variables'!$B$9*30,34),scenario!BL$4),TRUE)</f>
        <v>14415841.516535141</v>
      </c>
      <c r="BR1471" s="10">
        <f t="shared" ca="1" si="1112"/>
        <v>67281977.490690395</v>
      </c>
      <c r="BS1471" s="82">
        <f t="shared" ca="1" si="1093"/>
        <v>-2.3433848477536824E-9</v>
      </c>
      <c r="BT1471" s="82">
        <f t="shared" ca="1" si="1094"/>
        <v>-3.4288309057018498E-10</v>
      </c>
      <c r="BU1471" s="82">
        <f t="shared" ca="1" si="1095"/>
        <v>-4.2578247660364599E-9</v>
      </c>
      <c r="BV1471" s="82">
        <f t="shared" ca="1" si="1096"/>
        <v>-2.9943922343414556E-9</v>
      </c>
      <c r="BW1471" s="82">
        <f t="shared" ca="1" si="1113"/>
        <v>-9.9384849387017825E-9</v>
      </c>
      <c r="BX1471" s="10">
        <f t="shared" ca="1" si="1097"/>
        <v>-1.8625994260191893E-12</v>
      </c>
      <c r="BY1471" s="10">
        <f t="shared" ca="1" si="1098"/>
        <v>2.8902850229962428E-12</v>
      </c>
      <c r="BZ1471" s="10">
        <f t="shared" ca="1" si="1099"/>
        <v>-3.5034723983035463E-11</v>
      </c>
      <c r="CA1471" s="10">
        <f t="shared" ca="1" si="1100"/>
        <v>-2.0257049910634696E-11</v>
      </c>
      <c r="CB1471" s="10">
        <v>0</v>
      </c>
      <c r="CC1471" s="82">
        <f t="shared" ca="1" si="1101"/>
        <v>3.9725652202851362E-13</v>
      </c>
      <c r="CD1471" s="82">
        <f t="shared" ca="1" si="1102"/>
        <v>3.4270724516460853E-13</v>
      </c>
      <c r="CE1471" s="82">
        <f t="shared" ca="1" si="1103"/>
        <v>1.8915613015532971E-10</v>
      </c>
      <c r="CF1471" s="82">
        <f t="shared" ca="1" si="1104"/>
        <v>3.7028113764059381E-11</v>
      </c>
      <c r="CG1471" s="82">
        <f t="shared" ca="1" si="1114"/>
        <v>2.269242076865822E-10</v>
      </c>
      <c r="CH1471" s="13" t="str">
        <f t="shared" ca="1" si="1067"/>
        <v/>
      </c>
      <c r="CI1471" s="81">
        <f t="shared" ca="1" si="1076"/>
        <v>0.1131775965863165</v>
      </c>
      <c r="CJ1471" s="81">
        <f t="shared" ca="1" si="1077"/>
        <v>0.13063724757458739</v>
      </c>
      <c r="CK1471" s="81">
        <f t="shared" ca="1" si="1078"/>
        <v>0.39004625943939081</v>
      </c>
      <c r="CL1471" s="81">
        <f t="shared" ca="1" si="1079"/>
        <v>0.17284488538116416</v>
      </c>
      <c r="CM1471" s="89">
        <f t="shared" ca="1" si="1068"/>
        <v>0.80670598898145884</v>
      </c>
    </row>
    <row r="1472" spans="1:91" x14ac:dyDescent="0.3">
      <c r="A1472">
        <v>1407</v>
      </c>
      <c r="B1472" s="3">
        <f t="shared" si="1081"/>
        <v>4.0972222222222223</v>
      </c>
      <c r="C1472" s="3">
        <f t="shared" si="1069"/>
        <v>46.9</v>
      </c>
      <c r="D1472" s="4">
        <f t="shared" ca="1" si="1105"/>
        <v>1472</v>
      </c>
      <c r="E1472" s="58">
        <f>(0.5*(COS(B1472*2*PI())+1)*('key variables'!$B$4-'key variables'!$B$6)+'key variables'!$B$6)/'key variables'!$B$4</f>
        <v>1</v>
      </c>
      <c r="F1472" s="10">
        <f t="shared" ca="1" si="1070"/>
        <v>11689222.907461114</v>
      </c>
      <c r="G1472" s="10">
        <f t="shared" ca="1" si="1071"/>
        <v>13492492.798713122</v>
      </c>
      <c r="H1472" s="10">
        <f t="shared" ca="1" si="1072"/>
        <v>40309474.521088287</v>
      </c>
      <c r="I1472" s="10">
        <f t="shared" ca="1" si="1073"/>
        <v>17912154.249750931</v>
      </c>
      <c r="J1472" s="10">
        <f t="shared" ca="1" si="1106"/>
        <v>83403344.477013454</v>
      </c>
      <c r="K1472" s="82">
        <f t="shared" ca="1" si="1083"/>
        <v>2249832.832292099</v>
      </c>
      <c r="L1472" s="82">
        <f t="shared" ca="1" si="1084"/>
        <v>2596909.4377209195</v>
      </c>
      <c r="M1472" s="82">
        <f t="shared" ca="1" si="1085"/>
        <v>7778311.98309422</v>
      </c>
      <c r="N1472" s="82">
        <f t="shared" ca="1" si="1086"/>
        <v>3496312.733215793</v>
      </c>
      <c r="O1472" s="82">
        <f t="shared" ca="1" si="1107"/>
        <v>16121366.986323033</v>
      </c>
      <c r="P1472" s="10">
        <f ca="1">IF(IF($A1472&gt;='key variables'!$B$26,K1472*SUMPRODUCT(Z1472:AC1472,'control variables'!$O$3:$R$3)/J1472+F$65*'key variables'!$B$25/scenario!J$65,K1472*SUMPRODUCT(Z1472:AC1472,'control variables'!$O$7:$R$7)/J1472+F$65*'key variables'!$B$25/scenario!J$65)&lt;'key variables'!$B$28,0,IF($A1472&gt;='key variables'!$B$26,K1472*SUMPRODUCT(Z1472:AC1472,'control variables'!$O$3:$R$3)/J1472+F$65*'key variables'!$B$25/scenario!J$65,K1472*SUMPRODUCT(Z1472:AC1472,'control variables'!$O$7:$R$7)/J1472+F$65*'key variables'!$B$25/scenario!J$65))</f>
        <v>5.3922175277760534E-82</v>
      </c>
      <c r="Q1472" s="10">
        <f ca="1">IF(IF($A1472&gt;='key variables'!$B$26,L1472*SUMPRODUCT(Z1472:AC1472,'control variables'!$O$4:$R$4)/J1472+G$65*'key variables'!$B$25/scenario!J$65,L1472*SUMPRODUCT(Z1472:AC1472,'control variables'!$O$7:$R$7)/J1472+G$65*'key variables'!$B$25/scenario!J$65)&lt;'key variables'!$B$28,0,IF($A1472&gt;='key variables'!$B$26,L1472*SUMPRODUCT(Z1472:AC1472,'control variables'!$O$4:$R$4)/J1472+G$65*'key variables'!$B$25/scenario!J$65,L1472*SUMPRODUCT(Z1472:AC1472,'control variables'!$O$7:$R$7)/J1472+G$65*'key variables'!$B$25/scenario!J$65))</f>
        <v>6.2240626890752724E-82</v>
      </c>
      <c r="R1472" s="10">
        <f ca="1">IF(IF($A1472&gt;='key variables'!$B$26,M1472*SUMPRODUCT(Z1472:AC1472,'control variables'!$O$5:$R$5)/J1472+H$65*'key variables'!$B$25/scenario!J$65,M1472*SUMPRODUCT(Z1472:AC1472,'control variables'!$O$7:$R$7)/J1472+H$65*'key variables'!$B$25/scenario!J$65)&lt;'key variables'!$B$28,0,IF($A1472&gt;='key variables'!$B$26,M1472*SUMPRODUCT(Z1472:AC1472,'control variables'!$O$5:$R$5)/J1472+H$65*'key variables'!$B$25/scenario!J$65,M1472*SUMPRODUCT(Z1472:AC1472,'control variables'!$O$7:$R$7)/J1472+H$65*'key variables'!$B$25/scenario!J$65))</f>
        <v>1.8642429610657283E-81</v>
      </c>
      <c r="S1472" s="10">
        <f ca="1">IF(IF($A1472&gt;='key variables'!$B$26,N1472*SUMPRODUCT(Z1472:AC1472,'control variables'!$O$6:$R$6)/J1472+I$65*'key variables'!$B$25/scenario!J$65,N1472*SUMPRODUCT(Z1472:AC1472,'control variables'!$O$7:$R$7)/J1472+I$65*'key variables'!$B$25/scenario!J$65)&lt;'key variables'!$B$28,0,IF($A1472&gt;='key variables'!$B$26,N1472*SUMPRODUCT(Z1472:AC1472,'control variables'!$O$6:$R$6)/J1472+I$65*'key variables'!$B$25/scenario!J$65,N1472*SUMPRODUCT(Z1472:AC1472,'control variables'!$O$7:$R$7)/J1472+I$65*'key variables'!$B$25/scenario!J$65))</f>
        <v>8.3796798286678673E-82</v>
      </c>
      <c r="T1472" s="10">
        <f t="shared" ca="1" si="1080"/>
        <v>3.8638389656176475E-81</v>
      </c>
      <c r="U1472" s="82">
        <f ca="1">SUMPRODUCT(P1442:P1471,'control variables'!AD$7:AD$36)</f>
        <v>1.1432498706839202E-81</v>
      </c>
      <c r="V1472" s="82">
        <f ca="1">SUMPRODUCT(Q1442:Q1471,'control variables'!AE$7:AE$36)</f>
        <v>1.319616433825264E-81</v>
      </c>
      <c r="W1472" s="82">
        <f ca="1">SUMPRODUCT(R1442:R1471,'control variables'!AF$7:AF$36)</f>
        <v>3.9525399581585977E-81</v>
      </c>
      <c r="X1472" s="82">
        <f ca="1">SUMPRODUCT(S1442:S1471,'control variables'!AG$7:AG$36)</f>
        <v>1.7766471458447194E-81</v>
      </c>
      <c r="Y1472" s="82">
        <f t="shared" ca="1" si="1074"/>
        <v>8.1920534085125022E-81</v>
      </c>
      <c r="Z1472" s="10">
        <f ca="1">IF($A1472&gt;='key variables'!$B$26,SUMPRODUCT(P1442:P1471,'control variables'!V$7:V$36)*$E1472,SUMPRODUCT(P1442:P1471,'control variables'!Z$7:Z$36)*$E1472)</f>
        <v>2.7896454211707663E-81</v>
      </c>
      <c r="AA1472" s="10">
        <f ca="1">IF($A1472&gt;='key variables'!$B$26,SUMPRODUCT(Q1442:Q1471,'control variables'!W$7:W$36)*$E1472,SUMPRODUCT(Q1442:Q1471,'control variables'!AA$7:AA$36)*$E1472)</f>
        <v>3.2199976896740189E-81</v>
      </c>
      <c r="AB1472" s="10">
        <f ca="1">IF($A1472&gt;='key variables'!$B$26,SUMPRODUCT(R1442:R1471,'control variables'!X$7:X$36)*$E1472,SUMPRODUCT(R1442:R1471,'control variables'!AB$7:AB$36)*$E1472)</f>
        <v>9.6445976326028275E-81</v>
      </c>
      <c r="AC1472" s="10">
        <f ca="1">IF($A1472&gt;='key variables'!$B$26,SUMPRODUCT(S1442:S1471,'control variables'!Y$7:Y$36)*$E1472,SUMPRODUCT(S1442:S1471,'control variables'!AC$7:AC$36)*$E1472)</f>
        <v>4.335198894426205E-81</v>
      </c>
      <c r="AD1472" s="10">
        <f t="shared" ca="1" si="1075"/>
        <v>1.9989439637873819E-80</v>
      </c>
      <c r="AE1472" s="82">
        <f ca="1">SUMPRODUCT(P1442:P1471,'control variables'!AL$7:AL$36)</f>
        <v>3.7982434425247171E-81</v>
      </c>
      <c r="AF1472" s="82">
        <f ca="1">SUMPRODUCT(Q1442:Q1471,'control variables'!AM$7:AM$36)</f>
        <v>4.3727264751468298E-81</v>
      </c>
      <c r="AG1472" s="82">
        <f ca="1">SUMPRODUCT(R1442:R1471,'control variables'!AN$7:AN$36)</f>
        <v>1.2467792383210195E-80</v>
      </c>
      <c r="AH1472" s="82">
        <f ca="1">SUMPRODUCT(S1442:S1471,'control variables'!AO$7:AO$36)</f>
        <v>5.3984304309961586E-81</v>
      </c>
      <c r="AI1472" s="82">
        <f t="shared" ca="1" si="1087"/>
        <v>2.6037192731877902E-80</v>
      </c>
      <c r="AJ1472" s="10">
        <f ca="1">SUMPRODUCT(P1442:P1471,'control variables'!AP$7:AP$36)</f>
        <v>3.6292363824021341E-84</v>
      </c>
      <c r="AK1472" s="10">
        <f ca="1">SUMPRODUCT(Q1442:Q1471,'control variables'!AQ$7:AQ$36)</f>
        <v>1.0472776107967957E-83</v>
      </c>
      <c r="AL1472" s="10">
        <f ca="1">SUMPRODUCT(R1442:R1471,'control variables'!AR$7:AR$36)</f>
        <v>3.7641907128664811E-82</v>
      </c>
      <c r="AM1472" s="10">
        <f ca="1">SUMPRODUCT(S1442:S1471,'control variables'!AS$7:AS$36)</f>
        <v>2.8199751540462857E-82</v>
      </c>
      <c r="AN1472" s="10">
        <f t="shared" ca="1" si="1108"/>
        <v>6.7251859918164676E-82</v>
      </c>
      <c r="AO1472" s="82">
        <f ca="1">SUMPRODUCT(P1442:P1471,'control variables'!AX$7:AX$36)</f>
        <v>4.935207633394644E-84</v>
      </c>
      <c r="AP1472" s="82">
        <f ca="1">SUMPRODUCT(Q1442:Q1471,'control variables'!AY$7:AY$36)</f>
        <v>1.1393101830786081E-83</v>
      </c>
      <c r="AQ1472" s="82">
        <f ca="1">SUMPRODUCT(R1442:R1471,'control variables'!AZ$7:AZ$36)</f>
        <v>1.0237449855716491E-82</v>
      </c>
      <c r="AR1472" s="82">
        <f ca="1">SUMPRODUCT(S1442:S1471,'control variables'!BA$7:BA$36)</f>
        <v>7.6694717234267938E-83</v>
      </c>
      <c r="AS1472" s="82">
        <f t="shared" ca="1" si="1109"/>
        <v>1.9539752525561357E-82</v>
      </c>
      <c r="AT1472" s="10">
        <f ca="1">SUMPRODUCT(P1442:P1471,'control variables'!AT$7:AT$36)</f>
        <v>-4.355513322624735E-84</v>
      </c>
      <c r="AU1472" s="10">
        <f ca="1">SUMPRODUCT(Q1442:Q1471,'control variables'!AU$7:AU$36)</f>
        <v>4.7247737725595119E-84</v>
      </c>
      <c r="AV1472" s="10">
        <f ca="1">SUMPRODUCT(R1442:R1471,'control variables'!AV$7:AV$36)</f>
        <v>2.0345254490819969E-81</v>
      </c>
      <c r="AW1472" s="10">
        <f ca="1">SUMPRODUCT(S1442:S1471,'control variables'!AW$7:AW$36)</f>
        <v>1.5241818638665768E-81</v>
      </c>
      <c r="AX1472" s="10">
        <f t="shared" ca="1" si="1088"/>
        <v>3.5590765733985087E-81</v>
      </c>
      <c r="AY1472" s="82">
        <f ca="1">SUMPRODUCT(P1442:P1471,'control variables'!BB$7:BB$36)</f>
        <v>1.5786402864190259E-83</v>
      </c>
      <c r="AZ1472" s="82">
        <f ca="1">SUMPRODUCT(Q1442:Q1471,'control variables'!BC$7:BC$36)</f>
        <v>4.0255299152238492E-83</v>
      </c>
      <c r="BA1472" s="82">
        <f ca="1">SUMPRODUCT(R1442:R1471,'control variables'!BD$7:BD$36)</f>
        <v>2.8179946774260888E-82</v>
      </c>
      <c r="BB1472" s="82">
        <f ca="1">SUMPRODUCT(S1442:S1471,'control variables'!BE$7:BE$36)</f>
        <v>4.0045715995312683E-83</v>
      </c>
      <c r="BC1472" s="82">
        <f t="shared" ca="1" si="1110"/>
        <v>3.7788688575435029E-82</v>
      </c>
      <c r="BD1472" s="10">
        <f ca="1">SUMPRODUCT(P1442:P1471,'control variables'!BF$7:BF$36)</f>
        <v>3.3023779768817805E-84</v>
      </c>
      <c r="BE1472" s="10">
        <f ca="1">SUMPRODUCT(Q1442:Q1471,'control variables'!BG$7:BG$36)</f>
        <v>3.8118283331961709E-84</v>
      </c>
      <c r="BF1472" s="10">
        <f ca="1">SUMPRODUCT(R1442:R1471,'control variables'!BH$7:BH$36)</f>
        <v>1.1417259905535519E-82</v>
      </c>
      <c r="BG1472" s="10">
        <f ca="1">SUMPRODUCT(S1442:S1471,'control variables'!BI$7:BI$36)</f>
        <v>2.5660009056539818E-82</v>
      </c>
      <c r="BH1472" s="10">
        <f t="shared" ca="1" si="1111"/>
        <v>3.7788689593083129E-82</v>
      </c>
      <c r="BI1472" s="82">
        <f t="shared" ca="1" si="1089"/>
        <v>3.8096743320662826E-81</v>
      </c>
      <c r="BJ1472" s="82">
        <f t="shared" ca="1" si="1090"/>
        <v>4.4177065480716279E-81</v>
      </c>
      <c r="BK1472" s="82">
        <f t="shared" ca="1" si="1091"/>
        <v>1.47841173000348E-80</v>
      </c>
      <c r="BL1472" s="82">
        <f t="shared" ca="1" si="1092"/>
        <v>6.9626580108580481E-81</v>
      </c>
      <c r="BM1472" s="82">
        <f t="shared" ca="1" si="1082"/>
        <v>2.9974156191030761E-80</v>
      </c>
      <c r="BN1472" s="10">
        <f ca="1">BN1471+BI1472-INDIRECT(ADDRESS(MAX($D1472-'key variables'!$B$9*30,34),scenario!BI$4),TRUE)</f>
        <v>9439390.0751690175</v>
      </c>
      <c r="BO1472" s="10">
        <f ca="1">BO1471+BJ1472-INDIRECT(ADDRESS(MAX($D1472-'key variables'!$B$9*30,34),scenario!BJ$4),TRUE)</f>
        <v>10895583.360992203</v>
      </c>
      <c r="BP1472" s="10">
        <f ca="1">BP1471+BK1472-INDIRECT(ADDRESS(MAX($D1472-'key variables'!$B$9*30,34),scenario!BK$4),TRUE)</f>
        <v>32531162.537994072</v>
      </c>
      <c r="BQ1472" s="10">
        <f ca="1">BQ1471+BL1472-INDIRECT(ADDRESS(MAX($D1472-'key variables'!$B$9*30,34),scenario!BL$4),TRUE)</f>
        <v>14415841.516535141</v>
      </c>
      <c r="BR1472" s="10">
        <f t="shared" ca="1" si="1112"/>
        <v>67281977.490690395</v>
      </c>
      <c r="BS1472" s="82">
        <f t="shared" ca="1" si="1093"/>
        <v>-2.3433848477536824E-9</v>
      </c>
      <c r="BT1472" s="82">
        <f t="shared" ca="1" si="1094"/>
        <v>-3.4288309057018498E-10</v>
      </c>
      <c r="BU1472" s="82">
        <f t="shared" ca="1" si="1095"/>
        <v>-4.2578247660364599E-9</v>
      </c>
      <c r="BV1472" s="82">
        <f t="shared" ca="1" si="1096"/>
        <v>-2.9943922343414556E-9</v>
      </c>
      <c r="BW1472" s="82">
        <f t="shared" ca="1" si="1113"/>
        <v>-9.9384849387017825E-9</v>
      </c>
      <c r="BX1472" s="10">
        <f t="shared" ca="1" si="1097"/>
        <v>-1.8625994260191893E-12</v>
      </c>
      <c r="BY1472" s="10">
        <f t="shared" ca="1" si="1098"/>
        <v>2.8902850229962428E-12</v>
      </c>
      <c r="BZ1472" s="10">
        <f t="shared" ca="1" si="1099"/>
        <v>-3.5034723983035463E-11</v>
      </c>
      <c r="CA1472" s="10">
        <f t="shared" ca="1" si="1100"/>
        <v>-2.0257049910634696E-11</v>
      </c>
      <c r="CB1472" s="10">
        <v>0</v>
      </c>
      <c r="CC1472" s="82">
        <f t="shared" ca="1" si="1101"/>
        <v>3.9725652202851362E-13</v>
      </c>
      <c r="CD1472" s="82">
        <f t="shared" ca="1" si="1102"/>
        <v>3.4270724516460853E-13</v>
      </c>
      <c r="CE1472" s="82">
        <f t="shared" ca="1" si="1103"/>
        <v>1.8915613015532971E-10</v>
      </c>
      <c r="CF1472" s="82">
        <f t="shared" ca="1" si="1104"/>
        <v>3.7028113764059381E-11</v>
      </c>
      <c r="CG1472" s="82">
        <f t="shared" ca="1" si="1114"/>
        <v>2.269242076865822E-10</v>
      </c>
      <c r="CH1472" s="13" t="str">
        <f t="shared" ca="1" si="1067"/>
        <v/>
      </c>
      <c r="CI1472" s="81">
        <f t="shared" ca="1" si="1076"/>
        <v>0.1131775965863165</v>
      </c>
      <c r="CJ1472" s="81">
        <f t="shared" ca="1" si="1077"/>
        <v>0.13063724757458739</v>
      </c>
      <c r="CK1472" s="81">
        <f t="shared" ca="1" si="1078"/>
        <v>0.39004625943939081</v>
      </c>
      <c r="CL1472" s="81">
        <f t="shared" ca="1" si="1079"/>
        <v>0.17284488538116416</v>
      </c>
      <c r="CM1472" s="89">
        <f t="shared" ca="1" si="1068"/>
        <v>0.80670598898145884</v>
      </c>
    </row>
    <row r="1473" spans="1:91" x14ac:dyDescent="0.3">
      <c r="A1473">
        <v>1408</v>
      </c>
      <c r="B1473" s="3">
        <f t="shared" si="1081"/>
        <v>4.0999999999999996</v>
      </c>
      <c r="C1473" s="3">
        <f t="shared" si="1069"/>
        <v>46.93333333333333</v>
      </c>
      <c r="D1473" s="4">
        <f t="shared" ca="1" si="1105"/>
        <v>1473</v>
      </c>
      <c r="E1473" s="58">
        <f>(0.5*(COS(B1473*2*PI())+1)*('key variables'!$B$4-'key variables'!$B$6)+'key variables'!$B$6)/'key variables'!$B$4</f>
        <v>1</v>
      </c>
      <c r="F1473" s="10">
        <f t="shared" ca="1" si="1070"/>
        <v>11689222.907461114</v>
      </c>
      <c r="G1473" s="10">
        <f t="shared" ca="1" si="1071"/>
        <v>13492492.798713122</v>
      </c>
      <c r="H1473" s="10">
        <f t="shared" ca="1" si="1072"/>
        <v>40309474.521088287</v>
      </c>
      <c r="I1473" s="10">
        <f t="shared" ca="1" si="1073"/>
        <v>17912154.249750931</v>
      </c>
      <c r="J1473" s="10">
        <f t="shared" ca="1" si="1106"/>
        <v>83403344.477013454</v>
      </c>
      <c r="K1473" s="82">
        <f t="shared" ca="1" si="1083"/>
        <v>2249832.832292099</v>
      </c>
      <c r="L1473" s="82">
        <f t="shared" ca="1" si="1084"/>
        <v>2596909.4377209195</v>
      </c>
      <c r="M1473" s="82">
        <f t="shared" ca="1" si="1085"/>
        <v>7778311.98309422</v>
      </c>
      <c r="N1473" s="82">
        <f t="shared" ca="1" si="1086"/>
        <v>3496312.733215793</v>
      </c>
      <c r="O1473" s="82">
        <f t="shared" ca="1" si="1107"/>
        <v>16121366.986323033</v>
      </c>
      <c r="P1473" s="10">
        <f ca="1">IF(IF($A1473&gt;='key variables'!$B$26,K1473*SUMPRODUCT(Z1473:AC1473,'control variables'!$O$3:$R$3)/J1473+F$65*'key variables'!$B$25/scenario!J$65,K1473*SUMPRODUCT(Z1473:AC1473,'control variables'!$O$7:$R$7)/J1473+F$65*'key variables'!$B$25/scenario!J$65)&lt;'key variables'!$B$28,0,IF($A1473&gt;='key variables'!$B$26,K1473*SUMPRODUCT(Z1473:AC1473,'control variables'!$O$3:$R$3)/J1473+F$65*'key variables'!$B$25/scenario!J$65,K1473*SUMPRODUCT(Z1473:AC1473,'control variables'!$O$7:$R$7)/J1473+F$65*'key variables'!$B$25/scenario!J$65))</f>
        <v>4.6397294014946093E-82</v>
      </c>
      <c r="Q1473" s="10">
        <f ca="1">IF(IF($A1473&gt;='key variables'!$B$26,L1473*SUMPRODUCT(Z1473:AC1473,'control variables'!$O$4:$R$4)/J1473+G$65*'key variables'!$B$25/scenario!J$65,L1473*SUMPRODUCT(Z1473:AC1473,'control variables'!$O$7:$R$7)/J1473+G$65*'key variables'!$B$25/scenario!J$65)&lt;'key variables'!$B$28,0,IF($A1473&gt;='key variables'!$B$26,L1473*SUMPRODUCT(Z1473:AC1473,'control variables'!$O$4:$R$4)/J1473+G$65*'key variables'!$B$25/scenario!J$65,L1473*SUMPRODUCT(Z1473:AC1473,'control variables'!$O$7:$R$7)/J1473+G$65*'key variables'!$B$25/scenario!J$65))</f>
        <v>5.355489927194845E-82</v>
      </c>
      <c r="R1473" s="10">
        <f ca="1">IF(IF($A1473&gt;='key variables'!$B$26,M1473*SUMPRODUCT(Z1473:AC1473,'control variables'!$O$5:$R$5)/J1473+H$65*'key variables'!$B$25/scenario!J$65,M1473*SUMPRODUCT(Z1473:AC1473,'control variables'!$O$7:$R$7)/J1473+H$65*'key variables'!$B$25/scenario!J$65)&lt;'key variables'!$B$28,0,IF($A1473&gt;='key variables'!$B$26,M1473*SUMPRODUCT(Z1473:AC1473,'control variables'!$O$5:$R$5)/J1473+H$65*'key variables'!$B$25/scenario!J$65,M1473*SUMPRODUCT(Z1473:AC1473,'control variables'!$O$7:$R$7)/J1473+H$65*'key variables'!$B$25/scenario!J$65))</f>
        <v>1.6040864140644995E-81</v>
      </c>
      <c r="S1473" s="10">
        <f ca="1">IF(IF($A1473&gt;='key variables'!$B$26,N1473*SUMPRODUCT(Z1473:AC1473,'control variables'!$O$6:$R$6)/J1473+I$65*'key variables'!$B$25/scenario!J$65,N1473*SUMPRODUCT(Z1473:AC1473,'control variables'!$O$7:$R$7)/J1473+I$65*'key variables'!$B$25/scenario!J$65)&lt;'key variables'!$B$28,0,IF($A1473&gt;='key variables'!$B$26,N1473*SUMPRODUCT(Z1473:AC1473,'control variables'!$O$6:$R$6)/J1473+I$65*'key variables'!$B$25/scenario!J$65,N1473*SUMPRODUCT(Z1473:AC1473,'control variables'!$O$7:$R$7)/J1473+I$65*'key variables'!$B$25/scenario!J$65))</f>
        <v>7.2102890278272802E-82</v>
      </c>
      <c r="T1473" s="10">
        <f t="shared" ca="1" si="1080"/>
        <v>3.324637249716173E-81</v>
      </c>
      <c r="U1473" s="82">
        <f ca="1">SUMPRODUCT(P1443:P1472,'control variables'!AD$7:AD$36)</f>
        <v>9.8370846705340744E-82</v>
      </c>
      <c r="V1473" s="82">
        <f ca="1">SUMPRODUCT(Q1443:Q1472,'control variables'!AE$7:AE$36)</f>
        <v>1.1354629399084636E-81</v>
      </c>
      <c r="W1473" s="82">
        <f ca="1">SUMPRODUCT(R1443:R1472,'control variables'!AF$7:AF$36)</f>
        <v>3.400959950147686E-81</v>
      </c>
      <c r="X1473" s="82">
        <f ca="1">SUMPRODUCT(S1443:S1472,'control variables'!AG$7:AG$36)</f>
        <v>1.5287146626031994E-81</v>
      </c>
      <c r="Y1473" s="82">
        <f t="shared" ca="1" si="1074"/>
        <v>7.0488460197127567E-81</v>
      </c>
      <c r="Z1473" s="10">
        <f ca="1">IF($A1473&gt;='key variables'!$B$26,SUMPRODUCT(P1443:P1472,'control variables'!V$7:V$36)*$E1473,SUMPRODUCT(P1443:P1472,'control variables'!Z$7:Z$36)*$E1473)</f>
        <v>2.400348245166041E-81</v>
      </c>
      <c r="AA1473" s="10">
        <f ca="1">IF($A1473&gt;='key variables'!$B$26,SUMPRODUCT(Q1443:Q1472,'control variables'!W$7:W$36)*$E1473,SUMPRODUCT(Q1443:Q1472,'control variables'!AA$7:AA$36)*$E1473)</f>
        <v>2.770644521770068E-81</v>
      </c>
      <c r="AB1473" s="10">
        <f ca="1">IF($A1473&gt;='key variables'!$B$26,SUMPRODUCT(R1443:R1472,'control variables'!X$7:X$36)*$E1473,SUMPRODUCT(R1443:R1472,'control variables'!AB$7:AB$36)*$E1473)</f>
        <v>8.2986865739499359E-81</v>
      </c>
      <c r="AC1473" s="10">
        <f ca="1">IF($A1473&gt;='key variables'!$B$26,SUMPRODUCT(S1443:S1472,'control variables'!Y$7:Y$36)*$E1473,SUMPRODUCT(S1443:S1472,'control variables'!AC$7:AC$36)*$E1473)</f>
        <v>3.7302185359150366E-81</v>
      </c>
      <c r="AD1473" s="10">
        <f t="shared" ca="1" si="1075"/>
        <v>1.7199897876801081E-80</v>
      </c>
      <c r="AE1473" s="82">
        <f ca="1">SUMPRODUCT(P1443:P1472,'control variables'!AL$7:AL$36)</f>
        <v>3.2681956326017005E-81</v>
      </c>
      <c r="AF1473" s="82">
        <f ca="1">SUMPRODUCT(Q1443:Q1472,'control variables'!AM$7:AM$36)</f>
        <v>3.7625091137226914E-81</v>
      </c>
      <c r="AG1473" s="82">
        <f ca="1">SUMPRODUCT(R1443:R1472,'control variables'!AN$7:AN$36)</f>
        <v>1.0727902313683026E-80</v>
      </c>
      <c r="AH1473" s="82">
        <f ca="1">SUMPRODUCT(S1443:S1472,'control variables'!AO$7:AO$36)</f>
        <v>4.6450752892653608E-81</v>
      </c>
      <c r="AI1473" s="82">
        <f t="shared" ca="1" si="1087"/>
        <v>2.240368234927278E-80</v>
      </c>
      <c r="AJ1473" s="10">
        <f ca="1">SUMPRODUCT(P1443:P1472,'control variables'!AP$7:AP$36)</f>
        <v>3.1227736384273799E-84</v>
      </c>
      <c r="AK1473" s="10">
        <f ca="1">SUMPRODUCT(Q1443:Q1472,'control variables'!AQ$7:AQ$36)</f>
        <v>9.0112921025739575E-84</v>
      </c>
      <c r="AL1473" s="10">
        <f ca="1">SUMPRODUCT(R1443:R1472,'control variables'!AR$7:AR$36)</f>
        <v>3.2388949877032682E-82</v>
      </c>
      <c r="AM1473" s="10">
        <f ca="1">SUMPRODUCT(S1443:S1472,'control variables'!AS$7:AS$36)</f>
        <v>2.4264454403621073E-82</v>
      </c>
      <c r="AN1473" s="10">
        <f t="shared" ca="1" si="1108"/>
        <v>5.7866810854753887E-82</v>
      </c>
      <c r="AO1473" s="82">
        <f ca="1">SUMPRODUCT(P1443:P1472,'control variables'!AX$7:AX$36)</f>
        <v>4.2464955913204303E-84</v>
      </c>
      <c r="AP1473" s="82">
        <f ca="1">SUMPRODUCT(Q1443:Q1472,'control variables'!AY$7:AY$36)</f>
        <v>9.8031856590032651E-84</v>
      </c>
      <c r="AQ1473" s="82">
        <f ca="1">SUMPRODUCT(R1443:R1472,'control variables'!AZ$7:AZ$36)</f>
        <v>8.8088058108228554E-83</v>
      </c>
      <c r="AR1473" s="82">
        <f ca="1">SUMPRODUCT(S1443:S1472,'control variables'!BA$7:BA$36)</f>
        <v>6.5991910129395479E-83</v>
      </c>
      <c r="AS1473" s="82">
        <f t="shared" ca="1" si="1109"/>
        <v>1.6812964948794772E-82</v>
      </c>
      <c r="AT1473" s="10">
        <f ca="1">SUMPRODUCT(P1443:P1472,'control variables'!AT$7:AT$36)</f>
        <v>-3.7476980699475127E-84</v>
      </c>
      <c r="AU1473" s="10">
        <f ca="1">SUMPRODUCT(Q1443:Q1472,'control variables'!AU$7:AU$36)</f>
        <v>4.0654279385120187E-84</v>
      </c>
      <c r="AV1473" s="10">
        <f ca="1">SUMPRODUCT(R1443:R1472,'control variables'!AV$7:AV$36)</f>
        <v>1.7506058491835401E-81</v>
      </c>
      <c r="AW1473" s="10">
        <f ca="1">SUMPRODUCT(S1443:S1472,'control variables'!AW$7:AW$36)</f>
        <v>1.3114811059789119E-81</v>
      </c>
      <c r="AX1473" s="10">
        <f t="shared" ca="1" si="1088"/>
        <v>3.0624046850310164E-81</v>
      </c>
      <c r="AY1473" s="82">
        <f ca="1">SUMPRODUCT(P1443:P1472,'control variables'!BB$7:BB$36)</f>
        <v>1.3583398135466354E-83</v>
      </c>
      <c r="AZ1473" s="82">
        <f ca="1">SUMPRODUCT(Q1443:Q1472,'control variables'!BC$7:BC$36)</f>
        <v>3.4637641022548697E-83</v>
      </c>
      <c r="BA1473" s="82">
        <f ca="1">SUMPRODUCT(R1443:R1472,'control variables'!BD$7:BD$36)</f>
        <v>2.4247413407859376E-82</v>
      </c>
      <c r="BB1473" s="82">
        <f ca="1">SUMPRODUCT(S1443:S1472,'control variables'!BE$7:BE$36)</f>
        <v>3.4457305357261134E-83</v>
      </c>
      <c r="BC1473" s="82">
        <f t="shared" ca="1" si="1110"/>
        <v>3.2515247859386992E-82</v>
      </c>
      <c r="BD1473" s="10">
        <f ca="1">SUMPRODUCT(P1443:P1472,'control variables'!BF$7:BF$36)</f>
        <v>2.8415285761859998E-84</v>
      </c>
      <c r="BE1473" s="10">
        <f ca="1">SUMPRODUCT(Q1443:Q1472,'control variables'!BG$7:BG$36)</f>
        <v>3.2798847412735501E-84</v>
      </c>
      <c r="BF1473" s="10">
        <f ca="1">SUMPRODUCT(R1443:R1472,'control variables'!BH$7:BH$36)</f>
        <v>9.8239724557378348E-83</v>
      </c>
      <c r="BG1473" s="10">
        <f ca="1">SUMPRODUCT(S1443:S1472,'control variables'!BI$7:BI$36)</f>
        <v>2.2079134947537727E-82</v>
      </c>
      <c r="BH1473" s="10">
        <f t="shared" ca="1" si="1111"/>
        <v>3.2515248735021514E-82</v>
      </c>
      <c r="BI1473" s="82">
        <f t="shared" ca="1" si="1089"/>
        <v>3.2780313326672191E-81</v>
      </c>
      <c r="BJ1473" s="82">
        <f t="shared" ca="1" si="1090"/>
        <v>3.8012121826837518E-81</v>
      </c>
      <c r="BK1473" s="82">
        <f t="shared" ca="1" si="1091"/>
        <v>1.2720982296945159E-80</v>
      </c>
      <c r="BL1473" s="82">
        <f t="shared" ca="1" si="1092"/>
        <v>5.9910137006015344E-81</v>
      </c>
      <c r="BM1473" s="82">
        <f t="shared" ca="1" si="1082"/>
        <v>2.5791239512897663E-80</v>
      </c>
      <c r="BN1473" s="10">
        <f ca="1">BN1472+BI1473-INDIRECT(ADDRESS(MAX($D1473-'key variables'!$B$9*30,34),scenario!BI$4),TRUE)</f>
        <v>9439390.0751690175</v>
      </c>
      <c r="BO1473" s="10">
        <f ca="1">BO1472+BJ1473-INDIRECT(ADDRESS(MAX($D1473-'key variables'!$B$9*30,34),scenario!BJ$4),TRUE)</f>
        <v>10895583.360992203</v>
      </c>
      <c r="BP1473" s="10">
        <f ca="1">BP1472+BK1473-INDIRECT(ADDRESS(MAX($D1473-'key variables'!$B$9*30,34),scenario!BK$4),TRUE)</f>
        <v>32531162.537994072</v>
      </c>
      <c r="BQ1473" s="10">
        <f ca="1">BQ1472+BL1473-INDIRECT(ADDRESS(MAX($D1473-'key variables'!$B$9*30,34),scenario!BL$4),TRUE)</f>
        <v>14415841.516535141</v>
      </c>
      <c r="BR1473" s="10">
        <f t="shared" ca="1" si="1112"/>
        <v>67281977.490690395</v>
      </c>
      <c r="BS1473" s="82">
        <f t="shared" ca="1" si="1093"/>
        <v>-2.3433848477536824E-9</v>
      </c>
      <c r="BT1473" s="82">
        <f t="shared" ca="1" si="1094"/>
        <v>-3.4288309057018498E-10</v>
      </c>
      <c r="BU1473" s="82">
        <f t="shared" ca="1" si="1095"/>
        <v>-4.2578247660364599E-9</v>
      </c>
      <c r="BV1473" s="82">
        <f t="shared" ca="1" si="1096"/>
        <v>-2.9943922343414556E-9</v>
      </c>
      <c r="BW1473" s="82">
        <f t="shared" ca="1" si="1113"/>
        <v>-9.9384849387017825E-9</v>
      </c>
      <c r="BX1473" s="10">
        <f t="shared" ca="1" si="1097"/>
        <v>-1.8625994260191893E-12</v>
      </c>
      <c r="BY1473" s="10">
        <f t="shared" ca="1" si="1098"/>
        <v>2.8902850229962428E-12</v>
      </c>
      <c r="BZ1473" s="10">
        <f t="shared" ca="1" si="1099"/>
        <v>-3.5034723983035463E-11</v>
      </c>
      <c r="CA1473" s="10">
        <f t="shared" ca="1" si="1100"/>
        <v>-2.0257049910634696E-11</v>
      </c>
      <c r="CB1473" s="10">
        <v>0</v>
      </c>
      <c r="CC1473" s="82">
        <f t="shared" ca="1" si="1101"/>
        <v>3.9725652202851362E-13</v>
      </c>
      <c r="CD1473" s="82">
        <f t="shared" ca="1" si="1102"/>
        <v>3.4270724516460853E-13</v>
      </c>
      <c r="CE1473" s="82">
        <f t="shared" ca="1" si="1103"/>
        <v>1.8915613015532971E-10</v>
      </c>
      <c r="CF1473" s="82">
        <f t="shared" ca="1" si="1104"/>
        <v>3.7028113764059381E-11</v>
      </c>
      <c r="CG1473" s="82">
        <f t="shared" ca="1" si="1114"/>
        <v>2.269242076865822E-10</v>
      </c>
      <c r="CH1473" s="13" t="str">
        <f t="shared" ref="CH1473:CH1505" ca="1" si="1115">IF(BW1473&gt;1,A1473,"")</f>
        <v/>
      </c>
      <c r="CI1473" s="81">
        <f t="shared" ca="1" si="1076"/>
        <v>0.1131775965863165</v>
      </c>
      <c r="CJ1473" s="81">
        <f t="shared" ca="1" si="1077"/>
        <v>0.13063724757458739</v>
      </c>
      <c r="CK1473" s="81">
        <f t="shared" ca="1" si="1078"/>
        <v>0.39004625943939081</v>
      </c>
      <c r="CL1473" s="81">
        <f t="shared" ca="1" si="1079"/>
        <v>0.17284488538116416</v>
      </c>
      <c r="CM1473" s="89">
        <f t="shared" ref="CM1473:CM1505" ca="1" si="1116">SUM(CI1473:CL1473)</f>
        <v>0.80670598898145884</v>
      </c>
    </row>
    <row r="1474" spans="1:91" x14ac:dyDescent="0.3">
      <c r="A1474">
        <v>1409</v>
      </c>
      <c r="B1474" s="3">
        <f t="shared" si="1081"/>
        <v>4.1027777777777779</v>
      </c>
      <c r="C1474" s="3">
        <f t="shared" ref="C1474:C1505" si="1117">A1474/30</f>
        <v>46.966666666666669</v>
      </c>
      <c r="D1474" s="4">
        <f t="shared" ca="1" si="1105"/>
        <v>1474</v>
      </c>
      <c r="E1474" s="58">
        <f>(0.5*(COS(B1474*2*PI())+1)*('key variables'!$B$4-'key variables'!$B$6)+'key variables'!$B$6)/'key variables'!$B$4</f>
        <v>1</v>
      </c>
      <c r="F1474" s="10">
        <f t="shared" ref="F1474:F1505" ca="1" si="1118">MAX(F1473-BD1473,0.001)</f>
        <v>11689222.907461114</v>
      </c>
      <c r="G1474" s="10">
        <f t="shared" ref="G1474:G1505" ca="1" si="1119">MAX(G1473-BE1473,0.001)</f>
        <v>13492492.798713122</v>
      </c>
      <c r="H1474" s="10">
        <f t="shared" ref="H1474:H1505" ca="1" si="1120">MAX(H1473-BF1473,0.001)</f>
        <v>40309474.521088287</v>
      </c>
      <c r="I1474" s="10">
        <f t="shared" ref="I1474:I1505" ca="1" si="1121">MAX(I1473-BG1473,0.001)</f>
        <v>17912154.249750931</v>
      </c>
      <c r="J1474" s="10">
        <f t="shared" ca="1" si="1106"/>
        <v>83403344.477013454</v>
      </c>
      <c r="K1474" s="82">
        <f t="shared" ca="1" si="1083"/>
        <v>2249832.832292099</v>
      </c>
      <c r="L1474" s="82">
        <f t="shared" ca="1" si="1084"/>
        <v>2596909.4377209195</v>
      </c>
      <c r="M1474" s="82">
        <f t="shared" ca="1" si="1085"/>
        <v>7778311.98309422</v>
      </c>
      <c r="N1474" s="82">
        <f t="shared" ca="1" si="1086"/>
        <v>3496312.733215793</v>
      </c>
      <c r="O1474" s="82">
        <f t="shared" ca="1" si="1107"/>
        <v>16121366.986323033</v>
      </c>
      <c r="P1474" s="10">
        <f ca="1">IF(IF($A1474&gt;='key variables'!$B$26,K1474*SUMPRODUCT(Z1474:AC1474,'control variables'!$O$3:$R$3)/J1474+F$65*'key variables'!$B$25/scenario!J$65,K1474*SUMPRODUCT(Z1474:AC1474,'control variables'!$O$7:$R$7)/J1474+F$65*'key variables'!$B$25/scenario!J$65)&lt;'key variables'!$B$28,0,IF($A1474&gt;='key variables'!$B$26,K1474*SUMPRODUCT(Z1474:AC1474,'control variables'!$O$3:$R$3)/J1474+F$65*'key variables'!$B$25/scenario!J$65,K1474*SUMPRODUCT(Z1474:AC1474,'control variables'!$O$7:$R$7)/J1474+F$65*'key variables'!$B$25/scenario!J$65))</f>
        <v>3.9922515752015819E-82</v>
      </c>
      <c r="Q1474" s="10">
        <f ca="1">IF(IF($A1474&gt;='key variables'!$B$26,L1474*SUMPRODUCT(Z1474:AC1474,'control variables'!$O$4:$R$4)/J1474+G$65*'key variables'!$B$25/scenario!J$65,L1474*SUMPRODUCT(Z1474:AC1474,'control variables'!$O$7:$R$7)/J1474+G$65*'key variables'!$B$25/scenario!J$65)&lt;'key variables'!$B$28,0,IF($A1474&gt;='key variables'!$B$26,L1474*SUMPRODUCT(Z1474:AC1474,'control variables'!$O$4:$R$4)/J1474+G$65*'key variables'!$B$25/scenario!J$65,L1474*SUMPRODUCT(Z1474:AC1474,'control variables'!$O$7:$R$7)/J1474+G$65*'key variables'!$B$25/scenario!J$65))</f>
        <v>4.6081271659792216E-82</v>
      </c>
      <c r="R1474" s="10">
        <f ca="1">IF(IF($A1474&gt;='key variables'!$B$26,M1474*SUMPRODUCT(Z1474:AC1474,'control variables'!$O$5:$R$5)/J1474+H$65*'key variables'!$B$25/scenario!J$65,M1474*SUMPRODUCT(Z1474:AC1474,'control variables'!$O$7:$R$7)/J1474+H$65*'key variables'!$B$25/scenario!J$65)&lt;'key variables'!$B$28,0,IF($A1474&gt;='key variables'!$B$26,M1474*SUMPRODUCT(Z1474:AC1474,'control variables'!$O$5:$R$5)/J1474+H$65*'key variables'!$B$25/scenario!J$65,M1474*SUMPRODUCT(Z1474:AC1474,'control variables'!$O$7:$R$7)/J1474+H$65*'key variables'!$B$25/scenario!J$65))</f>
        <v>1.3802349143994354E-81</v>
      </c>
      <c r="S1474" s="10">
        <f ca="1">IF(IF($A1474&gt;='key variables'!$B$26,N1474*SUMPRODUCT(Z1474:AC1474,'control variables'!$O$6:$R$6)/J1474+I$65*'key variables'!$B$25/scenario!J$65,N1474*SUMPRODUCT(Z1474:AC1474,'control variables'!$O$7:$R$7)/J1474+I$65*'key variables'!$B$25/scenario!J$65)&lt;'key variables'!$B$28,0,IF($A1474&gt;='key variables'!$B$26,N1474*SUMPRODUCT(Z1474:AC1474,'control variables'!$O$6:$R$6)/J1474+I$65*'key variables'!$B$25/scenario!J$65,N1474*SUMPRODUCT(Z1474:AC1474,'control variables'!$O$7:$R$7)/J1474+I$65*'key variables'!$B$25/scenario!J$65))</f>
        <v>6.2040876176376701E-82</v>
      </c>
      <c r="T1474" s="10">
        <f t="shared" ca="1" si="1080"/>
        <v>2.8606815502812827E-81</v>
      </c>
      <c r="U1474" s="82">
        <f ca="1">SUMPRODUCT(P1444:P1473,'control variables'!AD$7:AD$36)</f>
        <v>8.4643118968705678E-82</v>
      </c>
      <c r="V1474" s="82">
        <f ca="1">SUMPRODUCT(Q1444:Q1473,'control variables'!AE$7:AE$36)</f>
        <v>9.7700820848998999E-82</v>
      </c>
      <c r="W1474" s="82">
        <f ca="1">SUMPRODUCT(R1444:R1473,'control variables'!AF$7:AF$36)</f>
        <v>2.9263533588404607E-81</v>
      </c>
      <c r="X1474" s="82">
        <f ca="1">SUMPRODUCT(S1444:S1473,'control variables'!AG$7:AG$36)</f>
        <v>1.315381349146223E-81</v>
      </c>
      <c r="Y1474" s="82">
        <f t="shared" ca="1" si="1074"/>
        <v>6.0651741061637296E-81</v>
      </c>
      <c r="Z1474" s="10">
        <f ca="1">IF($A1474&gt;='key variables'!$B$26,SUMPRODUCT(P1444:P1473,'control variables'!V$7:V$36)*$E1474,SUMPRODUCT(P1444:P1473,'control variables'!Z$7:Z$36)*$E1474)</f>
        <v>2.0653777911508263E-81</v>
      </c>
      <c r="AA1474" s="10">
        <f ca="1">IF($A1474&gt;='key variables'!$B$26,SUMPRODUCT(Q1444:Q1473,'control variables'!W$7:W$36)*$E1474,SUMPRODUCT(Q1444:Q1473,'control variables'!AA$7:AA$36)*$E1474)</f>
        <v>2.3839989359717918E-81</v>
      </c>
      <c r="AB1474" s="10">
        <f ca="1">IF($A1474&gt;='key variables'!$B$26,SUMPRODUCT(R1444:R1473,'control variables'!X$7:X$36)*$E1474,SUMPRODUCT(R1444:R1473,'control variables'!AB$7:AB$36)*$E1474)</f>
        <v>7.1405984444445071E-81</v>
      </c>
      <c r="AC1474" s="10">
        <f ca="1">IF($A1474&gt;='key variables'!$B$26,SUMPRODUCT(S1444:S1473,'control variables'!Y$7:Y$36)*$E1474,SUMPRODUCT(S1444:S1473,'control variables'!AC$7:AC$36)*$E1474)</f>
        <v>3.2096636543190967E-81</v>
      </c>
      <c r="AD1474" s="10">
        <f t="shared" ca="1" si="1075"/>
        <v>1.4799638825886221E-80</v>
      </c>
      <c r="AE1474" s="82">
        <f ca="1">SUMPRODUCT(P1444:P1473,'control variables'!AL$7:AL$36)</f>
        <v>2.8121164044864451E-81</v>
      </c>
      <c r="AF1474" s="82">
        <f ca="1">SUMPRODUCT(Q1444:Q1473,'control variables'!AM$7:AM$36)</f>
        <v>3.2374480570205233E-81</v>
      </c>
      <c r="AG1474" s="82">
        <f ca="1">SUMPRODUCT(R1444:R1473,'control variables'!AN$7:AN$36)</f>
        <v>9.2308152489697547E-81</v>
      </c>
      <c r="AH1474" s="82">
        <f ca="1">SUMPRODUCT(S1444:S1473,'control variables'!AO$7:AO$36)</f>
        <v>3.9968514401994754E-81</v>
      </c>
      <c r="AI1474" s="82">
        <f t="shared" ca="1" si="1087"/>
        <v>1.9277231150676198E-80</v>
      </c>
      <c r="AJ1474" s="10">
        <f ca="1">SUMPRODUCT(P1444:P1473,'control variables'!AP$7:AP$36)</f>
        <v>2.6869881620668835E-84</v>
      </c>
      <c r="AK1474" s="10">
        <f ca="1">SUMPRODUCT(Q1444:Q1473,'control variables'!AQ$7:AQ$36)</f>
        <v>7.7537593204279575E-84</v>
      </c>
      <c r="AL1474" s="10">
        <f ca="1">SUMPRODUCT(R1444:R1473,'control variables'!AR$7:AR$36)</f>
        <v>2.786904687244378E-82</v>
      </c>
      <c r="AM1474" s="10">
        <f ca="1">SUMPRODUCT(S1444:S1473,'control variables'!AS$7:AS$36)</f>
        <v>2.0878331025740047E-82</v>
      </c>
      <c r="AN1474" s="10">
        <f t="shared" ca="1" si="1108"/>
        <v>4.9791452646433315E-82</v>
      </c>
      <c r="AO1474" s="82">
        <f ca="1">SUMPRODUCT(P1444:P1473,'control variables'!AX$7:AX$36)</f>
        <v>3.6538938473598085E-84</v>
      </c>
      <c r="AP1474" s="82">
        <f ca="1">SUMPRODUCT(Q1444:Q1473,'control variables'!AY$7:AY$36)</f>
        <v>8.4351435186159984E-84</v>
      </c>
      <c r="AQ1474" s="82">
        <f ca="1">SUMPRODUCT(R1444:R1473,'control variables'!AZ$7:AZ$36)</f>
        <v>7.5795301472913376E-83</v>
      </c>
      <c r="AR1474" s="82">
        <f ca="1">SUMPRODUCT(S1444:S1473,'control variables'!BA$7:BA$36)</f>
        <v>5.6782688033438397E-83</v>
      </c>
      <c r="AS1474" s="82">
        <f t="shared" ca="1" si="1109"/>
        <v>1.4466702687232758E-82</v>
      </c>
      <c r="AT1474" s="10">
        <f ca="1">SUMPRODUCT(P1444:P1473,'control variables'!AT$7:AT$36)</f>
        <v>-3.2247039058588646E-84</v>
      </c>
      <c r="AU1474" s="10">
        <f ca="1">SUMPRODUCT(Q1444:Q1473,'control variables'!AU$7:AU$36)</f>
        <v>3.4980943255364932E-84</v>
      </c>
      <c r="AV1474" s="10">
        <f ca="1">SUMPRODUCT(R1444:R1473,'control variables'!AV$7:AV$36)</f>
        <v>1.5063074490311325E-81</v>
      </c>
      <c r="AW1474" s="10">
        <f ca="1">SUMPRODUCT(S1444:S1473,'control variables'!AW$7:AW$36)</f>
        <v>1.1284629033548402E-81</v>
      </c>
      <c r="AX1474" s="10">
        <f t="shared" ca="1" si="1088"/>
        <v>2.6350437428056503E-81</v>
      </c>
      <c r="AY1474" s="82">
        <f ca="1">SUMPRODUCT(P1444:P1473,'control variables'!BB$7:BB$36)</f>
        <v>1.1687824420414918E-83</v>
      </c>
      <c r="AZ1474" s="82">
        <f ca="1">SUMPRODUCT(Q1444:Q1473,'control variables'!BC$7:BC$36)</f>
        <v>2.980393142949064E-83</v>
      </c>
      <c r="BA1474" s="82">
        <f ca="1">SUMPRODUCT(R1444:R1473,'control variables'!BD$7:BD$36)</f>
        <v>2.0863668114116204E-82</v>
      </c>
      <c r="BB1474" s="82">
        <f ca="1">SUMPRODUCT(S1444:S1473,'control variables'!BE$7:BE$36)</f>
        <v>2.9648761745763527E-83</v>
      </c>
      <c r="BC1474" s="82">
        <f t="shared" ca="1" si="1110"/>
        <v>2.7977719873683116E-82</v>
      </c>
      <c r="BD1474" s="10">
        <f ca="1">SUMPRODUCT(P1444:P1473,'control variables'!BF$7:BF$36)</f>
        <v>2.4449910657730512E-84</v>
      </c>
      <c r="BE1474" s="10">
        <f ca="1">SUMPRODUCT(Q1444:Q1473,'control variables'!BG$7:BG$36)</f>
        <v>2.822174289002914E-84</v>
      </c>
      <c r="BF1474" s="10">
        <f ca="1">SUMPRODUCT(R1444:R1473,'control variables'!BH$7:BH$36)</f>
        <v>8.4530295017899833E-83</v>
      </c>
      <c r="BG1474" s="10">
        <f ca="1">SUMPRODUCT(S1444:S1473,'control variables'!BI$7:BI$36)</f>
        <v>1.8997974589854579E-82</v>
      </c>
      <c r="BH1474" s="10">
        <f t="shared" ca="1" si="1111"/>
        <v>2.7977720627122157E-82</v>
      </c>
      <c r="BI1474" s="82">
        <f t="shared" ca="1" si="1089"/>
        <v>2.8205795250010012E-81</v>
      </c>
      <c r="BJ1474" s="82">
        <f t="shared" ca="1" si="1090"/>
        <v>3.2707500827755503E-81</v>
      </c>
      <c r="BK1474" s="82">
        <f t="shared" ca="1" si="1091"/>
        <v>1.094575937914205E-80</v>
      </c>
      <c r="BL1474" s="82">
        <f t="shared" ca="1" si="1092"/>
        <v>5.154963105300079E-81</v>
      </c>
      <c r="BM1474" s="82">
        <f t="shared" ca="1" si="1082"/>
        <v>2.2192052092218679E-80</v>
      </c>
      <c r="BN1474" s="10">
        <f ca="1">BN1473+BI1474-INDIRECT(ADDRESS(MAX($D1474-'key variables'!$B$9*30,34),scenario!BI$4),TRUE)</f>
        <v>9439390.0751690175</v>
      </c>
      <c r="BO1474" s="10">
        <f ca="1">BO1473+BJ1474-INDIRECT(ADDRESS(MAX($D1474-'key variables'!$B$9*30,34),scenario!BJ$4),TRUE)</f>
        <v>10895583.360992203</v>
      </c>
      <c r="BP1474" s="10">
        <f ca="1">BP1473+BK1474-INDIRECT(ADDRESS(MAX($D1474-'key variables'!$B$9*30,34),scenario!BK$4),TRUE)</f>
        <v>32531162.537994072</v>
      </c>
      <c r="BQ1474" s="10">
        <f ca="1">BQ1473+BL1474-INDIRECT(ADDRESS(MAX($D1474-'key variables'!$B$9*30,34),scenario!BL$4),TRUE)</f>
        <v>14415841.516535141</v>
      </c>
      <c r="BR1474" s="10">
        <f t="shared" ca="1" si="1112"/>
        <v>67281977.490690395</v>
      </c>
      <c r="BS1474" s="82">
        <f t="shared" ca="1" si="1093"/>
        <v>-2.3433848477536824E-9</v>
      </c>
      <c r="BT1474" s="82">
        <f t="shared" ca="1" si="1094"/>
        <v>-3.4288309057018498E-10</v>
      </c>
      <c r="BU1474" s="82">
        <f t="shared" ca="1" si="1095"/>
        <v>-4.2578247660364599E-9</v>
      </c>
      <c r="BV1474" s="82">
        <f t="shared" ca="1" si="1096"/>
        <v>-2.9943922343414556E-9</v>
      </c>
      <c r="BW1474" s="82">
        <f t="shared" ca="1" si="1113"/>
        <v>-9.9384849387017825E-9</v>
      </c>
      <c r="BX1474" s="10">
        <f t="shared" ca="1" si="1097"/>
        <v>-1.8625994260191893E-12</v>
      </c>
      <c r="BY1474" s="10">
        <f t="shared" ca="1" si="1098"/>
        <v>2.8902850229962428E-12</v>
      </c>
      <c r="BZ1474" s="10">
        <f t="shared" ca="1" si="1099"/>
        <v>-3.5034723983035463E-11</v>
      </c>
      <c r="CA1474" s="10">
        <f t="shared" ca="1" si="1100"/>
        <v>-2.0257049910634696E-11</v>
      </c>
      <c r="CB1474" s="10">
        <v>0</v>
      </c>
      <c r="CC1474" s="82">
        <f t="shared" ca="1" si="1101"/>
        <v>3.9725652202851362E-13</v>
      </c>
      <c r="CD1474" s="82">
        <f t="shared" ca="1" si="1102"/>
        <v>3.4270724516460853E-13</v>
      </c>
      <c r="CE1474" s="82">
        <f t="shared" ca="1" si="1103"/>
        <v>1.8915613015532971E-10</v>
      </c>
      <c r="CF1474" s="82">
        <f t="shared" ca="1" si="1104"/>
        <v>3.7028113764059381E-11</v>
      </c>
      <c r="CG1474" s="82">
        <f t="shared" ca="1" si="1114"/>
        <v>2.269242076865822E-10</v>
      </c>
      <c r="CH1474" s="13" t="str">
        <f t="shared" ca="1" si="1115"/>
        <v/>
      </c>
      <c r="CI1474" s="81">
        <f t="shared" ca="1" si="1076"/>
        <v>0.1131775965863165</v>
      </c>
      <c r="CJ1474" s="81">
        <f t="shared" ca="1" si="1077"/>
        <v>0.13063724757458739</v>
      </c>
      <c r="CK1474" s="81">
        <f t="shared" ca="1" si="1078"/>
        <v>0.39004625943939081</v>
      </c>
      <c r="CL1474" s="81">
        <f t="shared" ca="1" si="1079"/>
        <v>0.17284488538116416</v>
      </c>
      <c r="CM1474" s="89">
        <f t="shared" ca="1" si="1116"/>
        <v>0.80670598898145884</v>
      </c>
    </row>
    <row r="1475" spans="1:91" x14ac:dyDescent="0.3">
      <c r="A1475">
        <v>1410</v>
      </c>
      <c r="B1475" s="3">
        <f t="shared" si="1081"/>
        <v>4.1055555555555552</v>
      </c>
      <c r="C1475" s="3">
        <f t="shared" si="1117"/>
        <v>47</v>
      </c>
      <c r="D1475" s="4">
        <f t="shared" ca="1" si="1105"/>
        <v>1475</v>
      </c>
      <c r="E1475" s="58">
        <f>(0.5*(COS(B1475*2*PI())+1)*('key variables'!$B$4-'key variables'!$B$6)+'key variables'!$B$6)/'key variables'!$B$4</f>
        <v>1</v>
      </c>
      <c r="F1475" s="10">
        <f t="shared" ca="1" si="1118"/>
        <v>11689222.907461114</v>
      </c>
      <c r="G1475" s="10">
        <f t="shared" ca="1" si="1119"/>
        <v>13492492.798713122</v>
      </c>
      <c r="H1475" s="10">
        <f t="shared" ca="1" si="1120"/>
        <v>40309474.521088287</v>
      </c>
      <c r="I1475" s="10">
        <f t="shared" ca="1" si="1121"/>
        <v>17912154.249750931</v>
      </c>
      <c r="J1475" s="10">
        <f t="shared" ca="1" si="1106"/>
        <v>83403344.477013454</v>
      </c>
      <c r="K1475" s="82">
        <f t="shared" ca="1" si="1083"/>
        <v>2249832.832292099</v>
      </c>
      <c r="L1475" s="82">
        <f t="shared" ca="1" si="1084"/>
        <v>2596909.4377209195</v>
      </c>
      <c r="M1475" s="82">
        <f t="shared" ca="1" si="1085"/>
        <v>7778311.98309422</v>
      </c>
      <c r="N1475" s="82">
        <f t="shared" ca="1" si="1086"/>
        <v>3496312.733215793</v>
      </c>
      <c r="O1475" s="82">
        <f t="shared" ca="1" si="1107"/>
        <v>16121366.986323033</v>
      </c>
      <c r="P1475" s="10">
        <f ca="1">IF(IF($A1475&gt;='key variables'!$B$26,K1475*SUMPRODUCT(Z1475:AC1475,'control variables'!$O$3:$R$3)/J1475+F$65*'key variables'!$B$25/scenario!J$65,K1475*SUMPRODUCT(Z1475:AC1475,'control variables'!$O$7:$R$7)/J1475+F$65*'key variables'!$B$25/scenario!J$65)&lt;'key variables'!$B$28,0,IF($A1475&gt;='key variables'!$B$26,K1475*SUMPRODUCT(Z1475:AC1475,'control variables'!$O$3:$R$3)/J1475+F$65*'key variables'!$B$25/scenario!J$65,K1475*SUMPRODUCT(Z1475:AC1475,'control variables'!$O$7:$R$7)/J1475+F$65*'key variables'!$B$25/scenario!J$65))</f>
        <v>3.4351297803198033E-82</v>
      </c>
      <c r="Q1475" s="10">
        <f ca="1">IF(IF($A1475&gt;='key variables'!$B$26,L1475*SUMPRODUCT(Z1475:AC1475,'control variables'!$O$4:$R$4)/J1475+G$65*'key variables'!$B$25/scenario!J$65,L1475*SUMPRODUCT(Z1475:AC1475,'control variables'!$O$7:$R$7)/J1475+G$65*'key variables'!$B$25/scenario!J$65)&lt;'key variables'!$B$28,0,IF($A1475&gt;='key variables'!$B$26,L1475*SUMPRODUCT(Z1475:AC1475,'control variables'!$O$4:$R$4)/J1475+G$65*'key variables'!$B$25/scenario!J$65,L1475*SUMPRODUCT(Z1475:AC1475,'control variables'!$O$7:$R$7)/J1475+G$65*'key variables'!$B$25/scenario!J$65))</f>
        <v>3.9650594560931788E-82</v>
      </c>
      <c r="R1475" s="10">
        <f ca="1">IF(IF($A1475&gt;='key variables'!$B$26,M1475*SUMPRODUCT(Z1475:AC1475,'control variables'!$O$5:$R$5)/J1475+H$65*'key variables'!$B$25/scenario!J$65,M1475*SUMPRODUCT(Z1475:AC1475,'control variables'!$O$7:$R$7)/J1475+H$65*'key variables'!$B$25/scenario!J$65)&lt;'key variables'!$B$28,0,IF($A1475&gt;='key variables'!$B$26,M1475*SUMPRODUCT(Z1475:AC1475,'control variables'!$O$5:$R$5)/J1475+H$65*'key variables'!$B$25/scenario!J$65,M1475*SUMPRODUCT(Z1475:AC1475,'control variables'!$O$7:$R$7)/J1475+H$65*'key variables'!$B$25/scenario!J$65))</f>
        <v>1.187622064636859E-81</v>
      </c>
      <c r="S1475" s="10">
        <f ca="1">IF(IF($A1475&gt;='key variables'!$B$26,N1475*SUMPRODUCT(Z1475:AC1475,'control variables'!$O$6:$R$6)/J1475+I$65*'key variables'!$B$25/scenario!J$65,N1475*SUMPRODUCT(Z1475:AC1475,'control variables'!$O$7:$R$7)/J1475+I$65*'key variables'!$B$25/scenario!J$65)&lt;'key variables'!$B$28,0,IF($A1475&gt;='key variables'!$B$26,N1475*SUMPRODUCT(Z1475:AC1475,'control variables'!$O$6:$R$6)/J1475+I$65*'key variables'!$B$25/scenario!J$65,N1475*SUMPRODUCT(Z1475:AC1475,'control variables'!$O$7:$R$7)/J1475+I$65*'key variables'!$B$25/scenario!J$65))</f>
        <v>5.3383023924248543E-82</v>
      </c>
      <c r="T1475" s="10">
        <f t="shared" ca="1" si="1080"/>
        <v>2.4614712275206429E-81</v>
      </c>
      <c r="U1475" s="82">
        <f ca="1">SUMPRODUCT(P1445:P1474,'control variables'!AD$7:AD$36)</f>
        <v>7.2831106254588046E-82</v>
      </c>
      <c r="V1475" s="82">
        <f ca="1">SUMPRODUCT(Q1445:Q1474,'control variables'!AE$7:AE$36)</f>
        <v>8.4066595738806883E-82</v>
      </c>
      <c r="W1475" s="82">
        <f ca="1">SUMPRODUCT(R1445:R1474,'control variables'!AF$7:AF$36)</f>
        <v>2.5179784844055508E-81</v>
      </c>
      <c r="X1475" s="82">
        <f ca="1">SUMPRODUCT(S1445:S1474,'control variables'!AG$7:AG$36)</f>
        <v>1.1318188645717492E-81</v>
      </c>
      <c r="Y1475" s="82">
        <f t="shared" ref="Y1475:Y1505" ca="1" si="1122">SUM(U1475:X1475)</f>
        <v>5.2187743689112495E-81</v>
      </c>
      <c r="Z1475" s="10">
        <f ca="1">IF($A1475&gt;='key variables'!$B$26,SUMPRODUCT(P1445:P1474,'control variables'!V$7:V$36)*$E1475,SUMPRODUCT(P1445:P1474,'control variables'!Z$7:Z$36)*$E1475)</f>
        <v>1.7771527230558102E-81</v>
      </c>
      <c r="AA1475" s="10">
        <f ca="1">IF($A1475&gt;='key variables'!$B$26,SUMPRODUCT(Q1445:Q1474,'control variables'!W$7:W$36)*$E1475,SUMPRODUCT(Q1445:Q1474,'control variables'!AA$7:AA$36)*$E1475)</f>
        <v>2.0513100406990054E-81</v>
      </c>
      <c r="AB1475" s="10">
        <f ca="1">IF($A1475&gt;='key variables'!$B$26,SUMPRODUCT(R1445:R1474,'control variables'!X$7:X$36)*$E1475,SUMPRODUCT(R1445:R1474,'control variables'!AB$7:AB$36)*$E1475)</f>
        <v>6.1441224090638751E-81</v>
      </c>
      <c r="AC1475" s="10">
        <f ca="1">IF($A1475&gt;='key variables'!$B$26,SUMPRODUCT(S1445:S1474,'control variables'!Y$7:Y$36)*$E1475,SUMPRODUCT(S1445:S1474,'control variables'!AC$7:AC$36)*$E1475)</f>
        <v>2.7617526090411514E-81</v>
      </c>
      <c r="AD1475" s="10">
        <f t="shared" ref="AD1475:AD1505" ca="1" si="1123">SUM(Z1475:AC1475)</f>
        <v>1.2734337781859842E-80</v>
      </c>
      <c r="AE1475" s="82">
        <f ca="1">SUMPRODUCT(P1445:P1474,'control variables'!AL$7:AL$36)</f>
        <v>2.4196833853812114E-81</v>
      </c>
      <c r="AF1475" s="82">
        <f ca="1">SUMPRODUCT(Q1445:Q1474,'control variables'!AM$7:AM$36)</f>
        <v>2.7856596768574501E-81</v>
      </c>
      <c r="AG1475" s="82">
        <f ca="1">SUMPRODUCT(R1445:R1474,'control variables'!AN$7:AN$36)</f>
        <v>7.9426478419674919E-81</v>
      </c>
      <c r="AH1475" s="82">
        <f ca="1">SUMPRODUCT(S1445:S1474,'control variables'!AO$7:AO$36)</f>
        <v>3.4390877305997564E-81</v>
      </c>
      <c r="AI1475" s="82">
        <f t="shared" ca="1" si="1087"/>
        <v>1.658707863480591E-80</v>
      </c>
      <c r="AJ1475" s="10">
        <f ca="1">SUMPRODUCT(P1445:P1474,'control variables'!AP$7:AP$36)</f>
        <v>2.3120168859640726E-84</v>
      </c>
      <c r="AK1475" s="10">
        <f ca="1">SUMPRODUCT(Q1445:Q1474,'control variables'!AQ$7:AQ$36)</f>
        <v>6.6717162105921199E-84</v>
      </c>
      <c r="AL1475" s="10">
        <f ca="1">SUMPRODUCT(R1445:R1474,'control variables'!AR$7:AR$36)</f>
        <v>2.3979899827787329E-82</v>
      </c>
      <c r="AM1475" s="10">
        <f ca="1">SUMPRODUCT(S1445:S1474,'control variables'!AS$7:AS$36)</f>
        <v>1.7964743784031991E-82</v>
      </c>
      <c r="AN1475" s="10">
        <f t="shared" ca="1" si="1108"/>
        <v>4.2843016921474939E-82</v>
      </c>
      <c r="AO1475" s="82">
        <f ca="1">SUMPRODUCT(P1445:P1474,'control variables'!AX$7:AX$36)</f>
        <v>3.1439901350804053E-84</v>
      </c>
      <c r="AP1475" s="82">
        <f ca="1">SUMPRODUCT(Q1445:Q1474,'control variables'!AY$7:AY$36)</f>
        <v>7.2580127169481561E-84</v>
      </c>
      <c r="AQ1475" s="82">
        <f ca="1">SUMPRODUCT(R1445:R1474,'control variables'!AZ$7:AZ$36)</f>
        <v>6.5218008533135954E-83</v>
      </c>
      <c r="AR1475" s="82">
        <f ca="1">SUMPRODUCT(S1445:S1474,'control variables'!BA$7:BA$36)</f>
        <v>4.8858620003280779E-83</v>
      </c>
      <c r="AS1475" s="82">
        <f t="shared" ca="1" si="1109"/>
        <v>1.2447863138844529E-82</v>
      </c>
      <c r="AT1475" s="10">
        <f ca="1">SUMPRODUCT(P1445:P1474,'control variables'!AT$7:AT$36)</f>
        <v>-2.7746939818465848E-84</v>
      </c>
      <c r="AU1475" s="10">
        <f ca="1">SUMPRODUCT(Q1445:Q1474,'control variables'!AU$7:AU$36)</f>
        <v>3.0099325570211282E-84</v>
      </c>
      <c r="AV1475" s="10">
        <f ca="1">SUMPRODUCT(R1445:R1474,'control variables'!AV$7:AV$36)</f>
        <v>1.2961010795576247E-81</v>
      </c>
      <c r="AW1475" s="10">
        <f ca="1">SUMPRODUCT(S1445:S1474,'control variables'!AW$7:AW$36)</f>
        <v>9.7098503245117443E-82</v>
      </c>
      <c r="AX1475" s="10">
        <f t="shared" ca="1" si="1088"/>
        <v>2.2673213505839739E-81</v>
      </c>
      <c r="AY1475" s="82">
        <f ca="1">SUMPRODUCT(P1445:P1474,'control variables'!BB$7:BB$36)</f>
        <v>1.0056779483314268E-83</v>
      </c>
      <c r="AZ1475" s="82">
        <f ca="1">SUMPRODUCT(Q1445:Q1474,'control variables'!BC$7:BC$36)</f>
        <v>2.5644769748480383E-83</v>
      </c>
      <c r="BA1475" s="82">
        <f ca="1">SUMPRODUCT(R1445:R1474,'control variables'!BD$7:BD$36)</f>
        <v>1.7952127093065393E-82</v>
      </c>
      <c r="BB1475" s="82">
        <f ca="1">SUMPRODUCT(S1445:S1474,'control variables'!BE$7:BE$36)</f>
        <v>2.5511254114123875E-83</v>
      </c>
      <c r="BC1475" s="82">
        <f t="shared" ca="1" si="1110"/>
        <v>2.4073407427657245E-82</v>
      </c>
      <c r="BD1475" s="10">
        <f ca="1">SUMPRODUCT(P1445:P1474,'control variables'!BF$7:BF$36)</f>
        <v>2.1037906716158736E-84</v>
      </c>
      <c r="BE1475" s="10">
        <f ca="1">SUMPRODUCT(Q1445:Q1474,'control variables'!BG$7:BG$36)</f>
        <v>2.4283376843347529E-84</v>
      </c>
      <c r="BF1475" s="10">
        <f ca="1">SUMPRODUCT(R1445:R1474,'control variables'!BH$7:BH$36)</f>
        <v>7.2734026973373972E-83</v>
      </c>
      <c r="BG1475" s="10">
        <f ca="1">SUMPRODUCT(S1445:S1474,'control variables'!BI$7:BI$36)</f>
        <v>1.6346792543020828E-82</v>
      </c>
      <c r="BH1475" s="10">
        <f t="shared" ca="1" si="1111"/>
        <v>2.4073408075953288E-82</v>
      </c>
      <c r="BI1475" s="82">
        <f t="shared" ca="1" si="1089"/>
        <v>2.4269654708826793E-81</v>
      </c>
      <c r="BJ1475" s="82">
        <f t="shared" ca="1" si="1090"/>
        <v>2.8143143791629515E-81</v>
      </c>
      <c r="BK1475" s="82">
        <f t="shared" ca="1" si="1091"/>
        <v>9.4182701924557721E-81</v>
      </c>
      <c r="BL1475" s="82">
        <f t="shared" ca="1" si="1092"/>
        <v>4.4355840171650545E-81</v>
      </c>
      <c r="BM1475" s="82">
        <f t="shared" ca="1" si="1082"/>
        <v>1.909513405966646E-80</v>
      </c>
      <c r="BN1475" s="10">
        <f ca="1">BN1474+BI1475-INDIRECT(ADDRESS(MAX($D1475-'key variables'!$B$9*30,34),scenario!BI$4),TRUE)</f>
        <v>9439390.0751690175</v>
      </c>
      <c r="BO1475" s="10">
        <f ca="1">BO1474+BJ1475-INDIRECT(ADDRESS(MAX($D1475-'key variables'!$B$9*30,34),scenario!BJ$4),TRUE)</f>
        <v>10895583.360992203</v>
      </c>
      <c r="BP1475" s="10">
        <f ca="1">BP1474+BK1475-INDIRECT(ADDRESS(MAX($D1475-'key variables'!$B$9*30,34),scenario!BK$4),TRUE)</f>
        <v>32531162.537994072</v>
      </c>
      <c r="BQ1475" s="10">
        <f ca="1">BQ1474+BL1475-INDIRECT(ADDRESS(MAX($D1475-'key variables'!$B$9*30,34),scenario!BL$4),TRUE)</f>
        <v>14415841.516535141</v>
      </c>
      <c r="BR1475" s="10">
        <f t="shared" ca="1" si="1112"/>
        <v>67281977.490690395</v>
      </c>
      <c r="BS1475" s="82">
        <f t="shared" ca="1" si="1093"/>
        <v>-2.3433848477536824E-9</v>
      </c>
      <c r="BT1475" s="82">
        <f t="shared" ca="1" si="1094"/>
        <v>-3.4288309057018498E-10</v>
      </c>
      <c r="BU1475" s="82">
        <f t="shared" ca="1" si="1095"/>
        <v>-4.2578247660364599E-9</v>
      </c>
      <c r="BV1475" s="82">
        <f t="shared" ca="1" si="1096"/>
        <v>-2.9943922343414556E-9</v>
      </c>
      <c r="BW1475" s="82">
        <f t="shared" ca="1" si="1113"/>
        <v>-9.9384849387017825E-9</v>
      </c>
      <c r="BX1475" s="10">
        <f t="shared" ca="1" si="1097"/>
        <v>-1.8625994260191893E-12</v>
      </c>
      <c r="BY1475" s="10">
        <f t="shared" ca="1" si="1098"/>
        <v>2.8902850229962428E-12</v>
      </c>
      <c r="BZ1475" s="10">
        <f t="shared" ca="1" si="1099"/>
        <v>-3.5034723983035463E-11</v>
      </c>
      <c r="CA1475" s="10">
        <f t="shared" ca="1" si="1100"/>
        <v>-2.0257049910634696E-11</v>
      </c>
      <c r="CB1475" s="10">
        <v>0</v>
      </c>
      <c r="CC1475" s="82">
        <f t="shared" ca="1" si="1101"/>
        <v>3.9725652202851362E-13</v>
      </c>
      <c r="CD1475" s="82">
        <f t="shared" ca="1" si="1102"/>
        <v>3.4270724516460853E-13</v>
      </c>
      <c r="CE1475" s="82">
        <f t="shared" ca="1" si="1103"/>
        <v>1.8915613015532971E-10</v>
      </c>
      <c r="CF1475" s="82">
        <f t="shared" ca="1" si="1104"/>
        <v>3.7028113764059381E-11</v>
      </c>
      <c r="CG1475" s="82">
        <f t="shared" ca="1" si="1114"/>
        <v>2.269242076865822E-10</v>
      </c>
      <c r="CH1475" s="13" t="str">
        <f t="shared" ca="1" si="1115"/>
        <v/>
      </c>
      <c r="CI1475" s="81">
        <f t="shared" ref="CI1475:CI1505" ca="1" si="1124">BN1475/$J1475</f>
        <v>0.1131775965863165</v>
      </c>
      <c r="CJ1475" s="81">
        <f t="shared" ref="CJ1475:CJ1505" ca="1" si="1125">BO1475/$J1475</f>
        <v>0.13063724757458739</v>
      </c>
      <c r="CK1475" s="81">
        <f t="shared" ref="CK1475:CK1505" ca="1" si="1126">BP1475/$J1475</f>
        <v>0.39004625943939081</v>
      </c>
      <c r="CL1475" s="81">
        <f t="shared" ref="CL1475:CL1505" ca="1" si="1127">BQ1475/$J1475</f>
        <v>0.17284488538116416</v>
      </c>
      <c r="CM1475" s="89">
        <f t="shared" ca="1" si="1116"/>
        <v>0.80670598898145884</v>
      </c>
    </row>
    <row r="1476" spans="1:91" x14ac:dyDescent="0.3">
      <c r="A1476">
        <v>1411</v>
      </c>
      <c r="B1476" s="3">
        <f t="shared" si="1081"/>
        <v>4.1083333333333334</v>
      </c>
      <c r="C1476" s="3">
        <f t="shared" si="1117"/>
        <v>47.033333333333331</v>
      </c>
      <c r="D1476" s="4">
        <f t="shared" ca="1" si="1105"/>
        <v>1476</v>
      </c>
      <c r="E1476" s="58">
        <f>(0.5*(COS(B1476*2*PI())+1)*('key variables'!$B$4-'key variables'!$B$6)+'key variables'!$B$6)/'key variables'!$B$4</f>
        <v>1</v>
      </c>
      <c r="F1476" s="10">
        <f t="shared" ca="1" si="1118"/>
        <v>11689222.907461114</v>
      </c>
      <c r="G1476" s="10">
        <f t="shared" ca="1" si="1119"/>
        <v>13492492.798713122</v>
      </c>
      <c r="H1476" s="10">
        <f t="shared" ca="1" si="1120"/>
        <v>40309474.521088287</v>
      </c>
      <c r="I1476" s="10">
        <f t="shared" ca="1" si="1121"/>
        <v>17912154.249750931</v>
      </c>
      <c r="J1476" s="10">
        <f t="shared" ca="1" si="1106"/>
        <v>83403344.477013454</v>
      </c>
      <c r="K1476" s="82">
        <f t="shared" ca="1" si="1083"/>
        <v>2249832.832292099</v>
      </c>
      <c r="L1476" s="82">
        <f t="shared" ca="1" si="1084"/>
        <v>2596909.4377209195</v>
      </c>
      <c r="M1476" s="82">
        <f t="shared" ca="1" si="1085"/>
        <v>7778311.98309422</v>
      </c>
      <c r="N1476" s="82">
        <f t="shared" ca="1" si="1086"/>
        <v>3496312.733215793</v>
      </c>
      <c r="O1476" s="82">
        <f t="shared" ca="1" si="1107"/>
        <v>16121366.986323033</v>
      </c>
      <c r="P1476" s="10">
        <f ca="1">IF(IF($A1476&gt;='key variables'!$B$26,K1476*SUMPRODUCT(Z1476:AC1476,'control variables'!$O$3:$R$3)/J1476+F$65*'key variables'!$B$25/scenario!J$65,K1476*SUMPRODUCT(Z1476:AC1476,'control variables'!$O$7:$R$7)/J1476+F$65*'key variables'!$B$25/scenario!J$65)&lt;'key variables'!$B$28,0,IF($A1476&gt;='key variables'!$B$26,K1476*SUMPRODUCT(Z1476:AC1476,'control variables'!$O$3:$R$3)/J1476+F$65*'key variables'!$B$25/scenario!J$65,K1476*SUMPRODUCT(Z1476:AC1476,'control variables'!$O$7:$R$7)/J1476+F$65*'key variables'!$B$25/scenario!J$65))</f>
        <v>2.9557547627854981E-82</v>
      </c>
      <c r="Q1476" s="10">
        <f ca="1">IF(IF($A1476&gt;='key variables'!$B$26,L1476*SUMPRODUCT(Z1476:AC1476,'control variables'!$O$4:$R$4)/J1476+G$65*'key variables'!$B$25/scenario!J$65,L1476*SUMPRODUCT(Z1476:AC1476,'control variables'!$O$7:$R$7)/J1476+G$65*'key variables'!$B$25/scenario!J$65)&lt;'key variables'!$B$28,0,IF($A1476&gt;='key variables'!$B$26,L1476*SUMPRODUCT(Z1476:AC1476,'control variables'!$O$4:$R$4)/J1476+G$65*'key variables'!$B$25/scenario!J$65,L1476*SUMPRODUCT(Z1476:AC1476,'control variables'!$O$7:$R$7)/J1476+G$65*'key variables'!$B$25/scenario!J$65))</f>
        <v>3.4117323424630571E-82</v>
      </c>
      <c r="R1476" s="10">
        <f ca="1">IF(IF($A1476&gt;='key variables'!$B$26,M1476*SUMPRODUCT(Z1476:AC1476,'control variables'!$O$5:$R$5)/J1476+H$65*'key variables'!$B$25/scenario!J$65,M1476*SUMPRODUCT(Z1476:AC1476,'control variables'!$O$7:$R$7)/J1476+H$65*'key variables'!$B$25/scenario!J$65)&lt;'key variables'!$B$28,0,IF($A1476&gt;='key variables'!$B$26,M1476*SUMPRODUCT(Z1476:AC1476,'control variables'!$O$5:$R$5)/J1476+H$65*'key variables'!$B$25/scenario!J$65,M1476*SUMPRODUCT(Z1476:AC1476,'control variables'!$O$7:$R$7)/J1476+H$65*'key variables'!$B$25/scenario!J$65))</f>
        <v>1.0218884870232584E-81</v>
      </c>
      <c r="S1476" s="10">
        <f ca="1">IF(IF($A1476&gt;='key variables'!$B$26,N1476*SUMPRODUCT(Z1476:AC1476,'control variables'!$O$6:$R$6)/J1476+I$65*'key variables'!$B$25/scenario!J$65,N1476*SUMPRODUCT(Z1476:AC1476,'control variables'!$O$7:$R$7)/J1476+I$65*'key variables'!$B$25/scenario!J$65)&lt;'key variables'!$B$28,0,IF($A1476&gt;='key variables'!$B$26,N1476*SUMPRODUCT(Z1476:AC1476,'control variables'!$O$6:$R$6)/J1476+I$65*'key variables'!$B$25/scenario!J$65,N1476*SUMPRODUCT(Z1476:AC1476,'control variables'!$O$7:$R$7)/J1476+I$65*'key variables'!$B$25/scenario!J$65))</f>
        <v>4.5933381649790286E-82</v>
      </c>
      <c r="T1476" s="10">
        <f t="shared" ca="1" si="1080"/>
        <v>2.117971014046017E-81</v>
      </c>
      <c r="U1476" s="82">
        <f ca="1">SUMPRODUCT(P1446:P1475,'control variables'!AD$7:AD$36)</f>
        <v>6.2667469050003127E-82</v>
      </c>
      <c r="V1476" s="82">
        <f ca="1">SUMPRODUCT(Q1446:Q1475,'control variables'!AE$7:AE$36)</f>
        <v>7.2335037287298216E-82</v>
      </c>
      <c r="W1476" s="82">
        <f ca="1">SUMPRODUCT(R1446:R1475,'control variables'!AF$7:AF$36)</f>
        <v>2.1665926395305602E-81</v>
      </c>
      <c r="X1476" s="82">
        <f ca="1">SUMPRODUCT(S1446:S1475,'control variables'!AG$7:AG$36)</f>
        <v>9.7387266668480099E-82</v>
      </c>
      <c r="Y1476" s="82">
        <f t="shared" ca="1" si="1122"/>
        <v>4.4904903695883745E-81</v>
      </c>
      <c r="Z1476" s="10">
        <f ca="1">IF($A1476&gt;='key variables'!$B$26,SUMPRODUCT(P1446:P1475,'control variables'!V$7:V$36)*$E1476,SUMPRODUCT(P1446:P1475,'control variables'!Z$7:Z$36)*$E1476)</f>
        <v>1.5291496861234744E-81</v>
      </c>
      <c r="AA1476" s="10">
        <f ca="1">IF($A1476&gt;='key variables'!$B$26,SUMPRODUCT(Q1446:Q1475,'control variables'!W$7:W$36)*$E1476,SUMPRODUCT(Q1446:Q1475,'control variables'!AA$7:AA$36)*$E1476)</f>
        <v>1.765048138059381E-81</v>
      </c>
      <c r="AB1476" s="10">
        <f ca="1">IF($A1476&gt;='key variables'!$B$26,SUMPRODUCT(R1446:R1475,'control variables'!X$7:X$36)*$E1476,SUMPRODUCT(R1446:R1475,'control variables'!AB$7:AB$36)*$E1476)</f>
        <v>5.2867053750839493E-81</v>
      </c>
      <c r="AC1476" s="10">
        <f ca="1">IF($A1476&gt;='key variables'!$B$26,SUMPRODUCT(S1446:S1475,'control variables'!Y$7:Y$36)*$E1476,SUMPRODUCT(S1446:S1475,'control variables'!AC$7:AC$36)*$E1476)</f>
        <v>2.3763478965411006E-81</v>
      </c>
      <c r="AD1476" s="10">
        <f t="shared" ca="1" si="1123"/>
        <v>1.0957251095807905E-80</v>
      </c>
      <c r="AE1476" s="82">
        <f ca="1">SUMPRODUCT(P1446:P1475,'control variables'!AL$7:AL$36)</f>
        <v>2.0820146975953897E-81</v>
      </c>
      <c r="AF1476" s="82">
        <f ca="1">SUMPRODUCT(Q1446:Q1475,'control variables'!AM$7:AM$36)</f>
        <v>2.3969187145541777E-81</v>
      </c>
      <c r="AG1476" s="82">
        <f ca="1">SUMPRODUCT(R1446:R1475,'control variables'!AN$7:AN$36)</f>
        <v>6.8342451928665572E-81</v>
      </c>
      <c r="AH1476" s="82">
        <f ca="1">SUMPRODUCT(S1446:S1475,'control variables'!AO$7:AO$36)</f>
        <v>2.9591603780428496E-81</v>
      </c>
      <c r="AI1476" s="82">
        <f t="shared" ca="1" si="1087"/>
        <v>1.4272338983058973E-80</v>
      </c>
      <c r="AJ1476" s="10">
        <f ca="1">SUMPRODUCT(P1446:P1475,'control variables'!AP$7:AP$36)</f>
        <v>1.9893731414399704E-84</v>
      </c>
      <c r="AK1476" s="10">
        <f ca="1">SUMPRODUCT(Q1446:Q1475,'control variables'!AQ$7:AQ$36)</f>
        <v>5.7406730535738255E-84</v>
      </c>
      <c r="AL1476" s="10">
        <f ca="1">SUMPRODUCT(R1446:R1475,'control variables'!AR$7:AR$36)</f>
        <v>2.0633486261035201E-82</v>
      </c>
      <c r="AM1476" s="10">
        <f ca="1">SUMPRODUCT(S1446:S1475,'control variables'!AS$7:AS$36)</f>
        <v>1.5457749895239847E-82</v>
      </c>
      <c r="AN1476" s="10">
        <f t="shared" ca="1" si="1108"/>
        <v>3.6864240775776431E-82</v>
      </c>
      <c r="AO1476" s="82">
        <f ca="1">SUMPRODUCT(P1446:P1475,'control variables'!AX$7:AX$36)</f>
        <v>2.7052438802033794E-84</v>
      </c>
      <c r="AP1476" s="82">
        <f ca="1">SUMPRODUCT(Q1446:Q1475,'control variables'!AY$7:AY$36)</f>
        <v>6.2451514290327632E-84</v>
      </c>
      <c r="AQ1476" s="82">
        <f ca="1">SUMPRODUCT(R1446:R1475,'control variables'!AZ$7:AZ$36)</f>
        <v>5.6116785003463678E-83</v>
      </c>
      <c r="AR1476" s="82">
        <f ca="1">SUMPRODUCT(S1446:S1475,'control variables'!BA$7:BA$36)</f>
        <v>4.2040361795116602E-83</v>
      </c>
      <c r="AS1476" s="82">
        <f t="shared" ca="1" si="1109"/>
        <v>1.0710754210781643E-82</v>
      </c>
      <c r="AT1476" s="10">
        <f ca="1">SUMPRODUCT(P1446:P1475,'control variables'!AT$7:AT$36)</f>
        <v>-2.387483290762823E-84</v>
      </c>
      <c r="AU1476" s="10">
        <f ca="1">SUMPRODUCT(Q1446:Q1475,'control variables'!AU$7:AU$36)</f>
        <v>2.5898941408408952E-84</v>
      </c>
      <c r="AV1476" s="10">
        <f ca="1">SUMPRODUCT(R1446:R1475,'control variables'!AV$7:AV$36)</f>
        <v>1.1152291715153832E-81</v>
      </c>
      <c r="AW1476" s="10">
        <f ca="1">SUMPRODUCT(S1446:S1475,'control variables'!AW$7:AW$36)</f>
        <v>8.3548332022372645E-82</v>
      </c>
      <c r="AX1476" s="10">
        <f t="shared" ca="1" si="1088"/>
        <v>1.9509149025891877E-81</v>
      </c>
      <c r="AY1476" s="82">
        <f ca="1">SUMPRODUCT(P1446:P1475,'control variables'!BB$7:BB$36)</f>
        <v>8.6533481286177932E-84</v>
      </c>
      <c r="AZ1476" s="82">
        <f ca="1">SUMPRODUCT(Q1446:Q1475,'control variables'!BC$7:BC$36)</f>
        <v>2.2066022296703895E-83</v>
      </c>
      <c r="BA1476" s="82">
        <f ca="1">SUMPRODUCT(R1446:R1475,'control variables'!BD$7:BD$36)</f>
        <v>1.5446893873255237E-82</v>
      </c>
      <c r="BB1476" s="82">
        <f ca="1">SUMPRODUCT(S1446:S1475,'control variables'!BE$7:BE$36)</f>
        <v>2.1951138872381321E-83</v>
      </c>
      <c r="BC1476" s="82">
        <f t="shared" ca="1" si="1110"/>
        <v>2.0713944803025537E-82</v>
      </c>
      <c r="BD1476" s="10">
        <f ca="1">SUMPRODUCT(P1446:P1475,'control variables'!BF$7:BF$36)</f>
        <v>1.8102050563438709E-84</v>
      </c>
      <c r="BE1476" s="10">
        <f ca="1">SUMPRODUCT(Q1446:Q1475,'control variables'!BG$7:BG$36)</f>
        <v>2.0894612824368268E-84</v>
      </c>
      <c r="BF1476" s="10">
        <f ca="1">SUMPRODUCT(R1446:R1475,'control variables'!BH$7:BH$36)</f>
        <v>6.2583937257562452E-83</v>
      </c>
      <c r="BG1476" s="10">
        <f ca="1">SUMPRODUCT(S1446:S1475,'control variables'!BI$7:BI$36)</f>
        <v>1.4065585001217054E-82</v>
      </c>
      <c r="BH1476" s="10">
        <f t="shared" ca="1" si="1111"/>
        <v>2.0713945360851368E-82</v>
      </c>
      <c r="BI1476" s="82">
        <f t="shared" ca="1" si="1089"/>
        <v>2.0882805624332448E-81</v>
      </c>
      <c r="BJ1476" s="82">
        <f t="shared" ca="1" si="1090"/>
        <v>2.4215746309917225E-81</v>
      </c>
      <c r="BK1476" s="82">
        <f t="shared" ca="1" si="1091"/>
        <v>8.1039433031144933E-81</v>
      </c>
      <c r="BL1476" s="82">
        <f t="shared" ca="1" si="1092"/>
        <v>3.8165948371389573E-81</v>
      </c>
      <c r="BM1476" s="82">
        <f t="shared" ca="1" si="1082"/>
        <v>1.6430393333678416E-80</v>
      </c>
      <c r="BN1476" s="10">
        <f ca="1">BN1475+BI1476-INDIRECT(ADDRESS(MAX($D1476-'key variables'!$B$9*30,34),scenario!BI$4),TRUE)</f>
        <v>9439390.0751690175</v>
      </c>
      <c r="BO1476" s="10">
        <f ca="1">BO1475+BJ1476-INDIRECT(ADDRESS(MAX($D1476-'key variables'!$B$9*30,34),scenario!BJ$4),TRUE)</f>
        <v>10895583.360992203</v>
      </c>
      <c r="BP1476" s="10">
        <f ca="1">BP1475+BK1476-INDIRECT(ADDRESS(MAX($D1476-'key variables'!$B$9*30,34),scenario!BK$4),TRUE)</f>
        <v>32531162.537994072</v>
      </c>
      <c r="BQ1476" s="10">
        <f ca="1">BQ1475+BL1476-INDIRECT(ADDRESS(MAX($D1476-'key variables'!$B$9*30,34),scenario!BL$4),TRUE)</f>
        <v>14415841.516535141</v>
      </c>
      <c r="BR1476" s="10">
        <f t="shared" ca="1" si="1112"/>
        <v>67281977.490690395</v>
      </c>
      <c r="BS1476" s="82">
        <f t="shared" ca="1" si="1093"/>
        <v>-2.3433848477536824E-9</v>
      </c>
      <c r="BT1476" s="82">
        <f t="shared" ca="1" si="1094"/>
        <v>-3.4288309057018498E-10</v>
      </c>
      <c r="BU1476" s="82">
        <f t="shared" ca="1" si="1095"/>
        <v>-4.2578247660364599E-9</v>
      </c>
      <c r="BV1476" s="82">
        <f t="shared" ca="1" si="1096"/>
        <v>-2.9943922343414556E-9</v>
      </c>
      <c r="BW1476" s="82">
        <f t="shared" ca="1" si="1113"/>
        <v>-9.9384849387017825E-9</v>
      </c>
      <c r="BX1476" s="10">
        <f t="shared" ca="1" si="1097"/>
        <v>-1.8625994260191893E-12</v>
      </c>
      <c r="BY1476" s="10">
        <f t="shared" ca="1" si="1098"/>
        <v>2.8902850229962428E-12</v>
      </c>
      <c r="BZ1476" s="10">
        <f t="shared" ca="1" si="1099"/>
        <v>-3.5034723983035463E-11</v>
      </c>
      <c r="CA1476" s="10">
        <f t="shared" ca="1" si="1100"/>
        <v>-2.0257049910634696E-11</v>
      </c>
      <c r="CB1476" s="10">
        <v>0</v>
      </c>
      <c r="CC1476" s="82">
        <f t="shared" ca="1" si="1101"/>
        <v>3.9725652202851362E-13</v>
      </c>
      <c r="CD1476" s="82">
        <f t="shared" ca="1" si="1102"/>
        <v>3.4270724516460853E-13</v>
      </c>
      <c r="CE1476" s="82">
        <f t="shared" ca="1" si="1103"/>
        <v>1.8915613015532971E-10</v>
      </c>
      <c r="CF1476" s="82">
        <f t="shared" ca="1" si="1104"/>
        <v>3.7028113764059381E-11</v>
      </c>
      <c r="CG1476" s="82">
        <f t="shared" ca="1" si="1114"/>
        <v>2.269242076865822E-10</v>
      </c>
      <c r="CH1476" s="13" t="str">
        <f t="shared" ca="1" si="1115"/>
        <v/>
      </c>
      <c r="CI1476" s="81">
        <f t="shared" ca="1" si="1124"/>
        <v>0.1131775965863165</v>
      </c>
      <c r="CJ1476" s="81">
        <f t="shared" ca="1" si="1125"/>
        <v>0.13063724757458739</v>
      </c>
      <c r="CK1476" s="81">
        <f t="shared" ca="1" si="1126"/>
        <v>0.39004625943939081</v>
      </c>
      <c r="CL1476" s="81">
        <f t="shared" ca="1" si="1127"/>
        <v>0.17284488538116416</v>
      </c>
      <c r="CM1476" s="89">
        <f t="shared" ca="1" si="1116"/>
        <v>0.80670598898145884</v>
      </c>
    </row>
    <row r="1477" spans="1:91" x14ac:dyDescent="0.3">
      <c r="A1477">
        <v>1412</v>
      </c>
      <c r="B1477" s="3">
        <f t="shared" si="1081"/>
        <v>4.1111111111111107</v>
      </c>
      <c r="C1477" s="3">
        <f t="shared" si="1117"/>
        <v>47.06666666666667</v>
      </c>
      <c r="D1477" s="4">
        <f t="shared" ca="1" si="1105"/>
        <v>1477</v>
      </c>
      <c r="E1477" s="58">
        <f>(0.5*(COS(B1477*2*PI())+1)*('key variables'!$B$4-'key variables'!$B$6)+'key variables'!$B$6)/'key variables'!$B$4</f>
        <v>1</v>
      </c>
      <c r="F1477" s="10">
        <f t="shared" ca="1" si="1118"/>
        <v>11689222.907461114</v>
      </c>
      <c r="G1477" s="10">
        <f t="shared" ca="1" si="1119"/>
        <v>13492492.798713122</v>
      </c>
      <c r="H1477" s="10">
        <f t="shared" ca="1" si="1120"/>
        <v>40309474.521088287</v>
      </c>
      <c r="I1477" s="10">
        <f t="shared" ca="1" si="1121"/>
        <v>17912154.249750931</v>
      </c>
      <c r="J1477" s="10">
        <f t="shared" ca="1" si="1106"/>
        <v>83403344.477013454</v>
      </c>
      <c r="K1477" s="82">
        <f t="shared" ca="1" si="1083"/>
        <v>2249832.832292099</v>
      </c>
      <c r="L1477" s="82">
        <f t="shared" ca="1" si="1084"/>
        <v>2596909.4377209195</v>
      </c>
      <c r="M1477" s="82">
        <f t="shared" ca="1" si="1085"/>
        <v>7778311.98309422</v>
      </c>
      <c r="N1477" s="82">
        <f t="shared" ca="1" si="1086"/>
        <v>3496312.733215793</v>
      </c>
      <c r="O1477" s="82">
        <f t="shared" ca="1" si="1107"/>
        <v>16121366.986323033</v>
      </c>
      <c r="P1477" s="10">
        <f ca="1">IF(IF($A1477&gt;='key variables'!$B$26,K1477*SUMPRODUCT(Z1477:AC1477,'control variables'!$O$3:$R$3)/J1477+F$65*'key variables'!$B$25/scenario!J$65,K1477*SUMPRODUCT(Z1477:AC1477,'control variables'!$O$7:$R$7)/J1477+F$65*'key variables'!$B$25/scenario!J$65)&lt;'key variables'!$B$28,0,IF($A1477&gt;='key variables'!$B$26,K1477*SUMPRODUCT(Z1477:AC1477,'control variables'!$O$3:$R$3)/J1477+F$65*'key variables'!$B$25/scenario!J$65,K1477*SUMPRODUCT(Z1477:AC1477,'control variables'!$O$7:$R$7)/J1477+F$65*'key variables'!$B$25/scenario!J$65))</f>
        <v>2.5432768996913431E-82</v>
      </c>
      <c r="Q1477" s="10">
        <f ca="1">IF(IF($A1477&gt;='key variables'!$B$26,L1477*SUMPRODUCT(Z1477:AC1477,'control variables'!$O$4:$R$4)/J1477+G$65*'key variables'!$B$25/scenario!J$65,L1477*SUMPRODUCT(Z1477:AC1477,'control variables'!$O$7:$R$7)/J1477+G$65*'key variables'!$B$25/scenario!J$65)&lt;'key variables'!$B$28,0,IF($A1477&gt;='key variables'!$B$26,L1477*SUMPRODUCT(Z1477:AC1477,'control variables'!$O$4:$R$4)/J1477+G$65*'key variables'!$B$25/scenario!J$65,L1477*SUMPRODUCT(Z1477:AC1477,'control variables'!$O$7:$R$7)/J1477+G$65*'key variables'!$B$25/scenario!J$65))</f>
        <v>2.9356224554769749E-82</v>
      </c>
      <c r="R1477" s="10">
        <f ca="1">IF(IF($A1477&gt;='key variables'!$B$26,M1477*SUMPRODUCT(Z1477:AC1477,'control variables'!$O$5:$R$5)/J1477+H$65*'key variables'!$B$25/scenario!J$65,M1477*SUMPRODUCT(Z1477:AC1477,'control variables'!$O$7:$R$7)/J1477+H$65*'key variables'!$B$25/scenario!J$65)&lt;'key variables'!$B$28,0,IF($A1477&gt;='key variables'!$B$26,M1477*SUMPRODUCT(Z1477:AC1477,'control variables'!$O$5:$R$5)/J1477+H$65*'key variables'!$B$25/scenario!J$65,M1477*SUMPRODUCT(Z1477:AC1477,'control variables'!$O$7:$R$7)/J1477+H$65*'key variables'!$B$25/scenario!J$65))</f>
        <v>8.7928315834211783E-82</v>
      </c>
      <c r="S1477" s="10">
        <f ca="1">IF(IF($A1477&gt;='key variables'!$B$26,N1477*SUMPRODUCT(Z1477:AC1477,'control variables'!$O$6:$R$6)/J1477+I$65*'key variables'!$B$25/scenario!J$65,N1477*SUMPRODUCT(Z1477:AC1477,'control variables'!$O$7:$R$7)/J1477+I$65*'key variables'!$B$25/scenario!J$65)&lt;'key variables'!$B$28,0,IF($A1477&gt;='key variables'!$B$26,N1477*SUMPRODUCT(Z1477:AC1477,'control variables'!$O$6:$R$6)/J1477+I$65*'key variables'!$B$25/scenario!J$65,N1477*SUMPRODUCT(Z1477:AC1477,'control variables'!$O$7:$R$7)/J1477+I$65*'key variables'!$B$25/scenario!J$65))</f>
        <v>3.9523342716202105E-82</v>
      </c>
      <c r="T1477" s="10">
        <f t="shared" ref="T1477:T1505" ca="1" si="1128">SUM(P1477:S1477)</f>
        <v>1.8224065210209707E-81</v>
      </c>
      <c r="U1477" s="82">
        <f ca="1">SUMPRODUCT(P1447:P1476,'control variables'!AD$7:AD$36)</f>
        <v>5.3922175277760534E-82</v>
      </c>
      <c r="V1477" s="82">
        <f ca="1">SUMPRODUCT(Q1447:Q1476,'control variables'!AE$7:AE$36)</f>
        <v>6.2240626890752724E-82</v>
      </c>
      <c r="W1477" s="82">
        <f ca="1">SUMPRODUCT(R1447:R1476,'control variables'!AF$7:AF$36)</f>
        <v>1.8642429610657283E-81</v>
      </c>
      <c r="X1477" s="82">
        <f ca="1">SUMPRODUCT(S1447:S1476,'control variables'!AG$7:AG$36)</f>
        <v>8.3796798286678673E-82</v>
      </c>
      <c r="Y1477" s="82">
        <f t="shared" ca="1" si="1122"/>
        <v>3.8638389656176475E-81</v>
      </c>
      <c r="Z1477" s="10">
        <f ca="1">IF($A1477&gt;='key variables'!$B$26,SUMPRODUCT(P1447:P1476,'control variables'!V$7:V$36)*$E1477,SUMPRODUCT(P1447:P1476,'control variables'!Z$7:Z$36)*$E1477)</f>
        <v>1.3157556647978015E-81</v>
      </c>
      <c r="AA1477" s="10">
        <f ca="1">IF($A1477&gt;='key variables'!$B$26,SUMPRODUCT(Q1447:Q1476,'control variables'!W$7:W$36)*$E1477,SUMPRODUCT(Q1447:Q1476,'control variables'!AA$7:AA$36)*$E1477)</f>
        <v>1.5187343053248468E-81</v>
      </c>
      <c r="AB1477" s="10">
        <f ca="1">IF($A1477&gt;='key variables'!$B$26,SUMPRODUCT(R1447:R1476,'control variables'!X$7:X$36)*$E1477,SUMPRODUCT(R1447:R1476,'control variables'!AB$7:AB$36)*$E1477)</f>
        <v>4.5489415513125995E-81</v>
      </c>
      <c r="AC1477" s="10">
        <f ca="1">IF($A1477&gt;='key variables'!$B$26,SUMPRODUCT(S1447:S1476,'control variables'!Y$7:Y$36)*$E1477,SUMPRODUCT(S1447:S1476,'control variables'!AC$7:AC$36)*$E1477)</f>
        <v>2.0447267097380954E-81</v>
      </c>
      <c r="AD1477" s="10">
        <f t="shared" ca="1" si="1123"/>
        <v>9.4281582311733433E-81</v>
      </c>
      <c r="AE1477" s="82">
        <f ca="1">SUMPRODUCT(P1447:P1476,'control variables'!AL$7:AL$36)</f>
        <v>1.7914679363392389E-81</v>
      </c>
      <c r="AF1477" s="82">
        <f ca="1">SUMPRODUCT(Q1447:Q1476,'control variables'!AM$7:AM$36)</f>
        <v>2.0624268541882085E-81</v>
      </c>
      <c r="AG1477" s="82">
        <f ca="1">SUMPRODUCT(R1447:R1476,'control variables'!AN$7:AN$36)</f>
        <v>5.8805209906737814E-81</v>
      </c>
      <c r="AH1477" s="82">
        <f ca="1">SUMPRODUCT(S1447:S1476,'control variables'!AO$7:AO$36)</f>
        <v>2.5462072587056663E-81</v>
      </c>
      <c r="AI1477" s="82">
        <f t="shared" ca="1" si="1087"/>
        <v>1.2280623039906896E-80</v>
      </c>
      <c r="AJ1477" s="10">
        <f ca="1">SUMPRODUCT(P1447:P1476,'control variables'!AP$7:AP$36)</f>
        <v>1.7117545809932445E-84</v>
      </c>
      <c r="AK1477" s="10">
        <f ca="1">SUMPRODUCT(Q1447:Q1476,'control variables'!AQ$7:AQ$36)</f>
        <v>4.939557689175725E-84</v>
      </c>
      <c r="AL1477" s="10">
        <f ca="1">SUMPRODUCT(R1447:R1476,'control variables'!AR$7:AR$36)</f>
        <v>1.7754067295601893E-82</v>
      </c>
      <c r="AM1477" s="10">
        <f ca="1">SUMPRODUCT(S1447:S1476,'control variables'!AS$7:AS$36)</f>
        <v>1.3300608942509483E-82</v>
      </c>
      <c r="AN1477" s="10">
        <f t="shared" ca="1" si="1108"/>
        <v>3.1719807465128275E-82</v>
      </c>
      <c r="AO1477" s="82">
        <f ca="1">SUMPRODUCT(P1447:P1476,'control variables'!AX$7:AX$36)</f>
        <v>2.3277250045158538E-84</v>
      </c>
      <c r="AP1477" s="82">
        <f ca="1">SUMPRODUCT(Q1447:Q1476,'control variables'!AY$7:AY$36)</f>
        <v>5.3736357171814744E-84</v>
      </c>
      <c r="AQ1477" s="82">
        <f ca="1">SUMPRODUCT(R1447:R1476,'control variables'!AZ$7:AZ$36)</f>
        <v>4.8285644256140924E-83</v>
      </c>
      <c r="AR1477" s="82">
        <f ca="1">SUMPRODUCT(S1447:S1476,'control variables'!BA$7:BA$36)</f>
        <v>3.6173596793065833E-83</v>
      </c>
      <c r="AS1477" s="82">
        <f t="shared" ca="1" si="1109"/>
        <v>9.2160601770904094E-83</v>
      </c>
      <c r="AT1477" s="10">
        <f ca="1">SUMPRODUCT(P1447:P1476,'control variables'!AT$7:AT$36)</f>
        <v>-2.0543081510841881E-84</v>
      </c>
      <c r="AU1477" s="10">
        <f ca="1">SUMPRODUCT(Q1447:Q1476,'control variables'!AU$7:AU$36)</f>
        <v>2.2284724104915942E-84</v>
      </c>
      <c r="AV1477" s="10">
        <f ca="1">SUMPRODUCT(R1447:R1476,'control variables'!AV$7:AV$36)</f>
        <v>9.595980781247326E-82</v>
      </c>
      <c r="AW1477" s="10">
        <f ca="1">SUMPRODUCT(S1447:S1476,'control variables'!AW$7:AW$36)</f>
        <v>7.1889097673311699E-82</v>
      </c>
      <c r="AX1477" s="10">
        <f t="shared" ca="1" si="1088"/>
        <v>1.678663219117257E-81</v>
      </c>
      <c r="AY1477" s="82">
        <f ca="1">SUMPRODUCT(P1447:P1476,'control variables'!BB$7:BB$36)</f>
        <v>7.4457667048672139E-84</v>
      </c>
      <c r="AZ1477" s="82">
        <f ca="1">SUMPRODUCT(Q1447:Q1476,'control variables'!BC$7:BC$36)</f>
        <v>1.8986691819585783E-83</v>
      </c>
      <c r="BA1477" s="82">
        <f ca="1">SUMPRODUCT(R1447:R1476,'control variables'!BD$7:BD$36)</f>
        <v>1.3291267886788753E-82</v>
      </c>
      <c r="BB1477" s="82">
        <f ca="1">SUMPRODUCT(S1447:S1476,'control variables'!BE$7:BE$36)</f>
        <v>1.8887840465976979E-83</v>
      </c>
      <c r="BC1477" s="82">
        <f t="shared" ca="1" si="1110"/>
        <v>1.7823297785831751E-82</v>
      </c>
      <c r="BD1477" s="10">
        <f ca="1">SUMPRODUCT(P1447:P1476,'control variables'!BF$7:BF$36)</f>
        <v>1.5575895407388844E-84</v>
      </c>
      <c r="BE1477" s="10">
        <f ca="1">SUMPRODUCT(Q1447:Q1476,'control variables'!BG$7:BG$36)</f>
        <v>1.7978753445069481E-84</v>
      </c>
      <c r="BF1477" s="10">
        <f ca="1">SUMPRODUCT(R1447:R1476,'control variables'!BH$7:BH$36)</f>
        <v>5.3850300411557528E-83</v>
      </c>
      <c r="BG1477" s="10">
        <f ca="1">SUMPRODUCT(S1447:S1476,'control variables'!BI$7:BI$36)</f>
        <v>1.210272173613222E-82</v>
      </c>
      <c r="BH1477" s="10">
        <f t="shared" ca="1" si="1111"/>
        <v>1.7823298265812555E-82</v>
      </c>
      <c r="BI1477" s="82">
        <f t="shared" ca="1" si="1089"/>
        <v>1.7968593948930219E-81</v>
      </c>
      <c r="BJ1477" s="82">
        <f t="shared" ca="1" si="1090"/>
        <v>2.083642018418286E-81</v>
      </c>
      <c r="BK1477" s="82">
        <f t="shared" ca="1" si="1091"/>
        <v>6.9730317476664013E-81</v>
      </c>
      <c r="BL1477" s="82">
        <f t="shared" ca="1" si="1092"/>
        <v>3.2839860759047599E-81</v>
      </c>
      <c r="BM1477" s="82">
        <f t="shared" ca="1" si="1082"/>
        <v>1.4137519236882469E-80</v>
      </c>
      <c r="BN1477" s="10">
        <f ca="1">BN1476+BI1477-INDIRECT(ADDRESS(MAX($D1477-'key variables'!$B$9*30,34),scenario!BI$4),TRUE)</f>
        <v>9439390.0751690175</v>
      </c>
      <c r="BO1477" s="10">
        <f ca="1">BO1476+BJ1477-INDIRECT(ADDRESS(MAX($D1477-'key variables'!$B$9*30,34),scenario!BJ$4),TRUE)</f>
        <v>10895583.360992203</v>
      </c>
      <c r="BP1477" s="10">
        <f ca="1">BP1476+BK1477-INDIRECT(ADDRESS(MAX($D1477-'key variables'!$B$9*30,34),scenario!BK$4),TRUE)</f>
        <v>32531162.537994072</v>
      </c>
      <c r="BQ1477" s="10">
        <f ca="1">BQ1476+BL1477-INDIRECT(ADDRESS(MAX($D1477-'key variables'!$B$9*30,34),scenario!BL$4),TRUE)</f>
        <v>14415841.516535141</v>
      </c>
      <c r="BR1477" s="10">
        <f t="shared" ca="1" si="1112"/>
        <v>67281977.490690395</v>
      </c>
      <c r="BS1477" s="82">
        <f t="shared" ca="1" si="1093"/>
        <v>-2.3433848477536824E-9</v>
      </c>
      <c r="BT1477" s="82">
        <f t="shared" ca="1" si="1094"/>
        <v>-3.4288309057018498E-10</v>
      </c>
      <c r="BU1477" s="82">
        <f t="shared" ca="1" si="1095"/>
        <v>-4.2578247660364599E-9</v>
      </c>
      <c r="BV1477" s="82">
        <f t="shared" ca="1" si="1096"/>
        <v>-2.9943922343414556E-9</v>
      </c>
      <c r="BW1477" s="82">
        <f t="shared" ca="1" si="1113"/>
        <v>-9.9384849387017825E-9</v>
      </c>
      <c r="BX1477" s="10">
        <f t="shared" ca="1" si="1097"/>
        <v>-1.8625994260191893E-12</v>
      </c>
      <c r="BY1477" s="10">
        <f t="shared" ca="1" si="1098"/>
        <v>2.8902850229962428E-12</v>
      </c>
      <c r="BZ1477" s="10">
        <f t="shared" ca="1" si="1099"/>
        <v>-3.5034723983035463E-11</v>
      </c>
      <c r="CA1477" s="10">
        <f t="shared" ca="1" si="1100"/>
        <v>-2.0257049910634696E-11</v>
      </c>
      <c r="CB1477" s="10">
        <v>0</v>
      </c>
      <c r="CC1477" s="82">
        <f t="shared" ca="1" si="1101"/>
        <v>3.9725652202851362E-13</v>
      </c>
      <c r="CD1477" s="82">
        <f t="shared" ca="1" si="1102"/>
        <v>3.4270724516460853E-13</v>
      </c>
      <c r="CE1477" s="82">
        <f t="shared" ca="1" si="1103"/>
        <v>1.8915613015532971E-10</v>
      </c>
      <c r="CF1477" s="82">
        <f t="shared" ca="1" si="1104"/>
        <v>3.7028113764059381E-11</v>
      </c>
      <c r="CG1477" s="82">
        <f t="shared" ca="1" si="1114"/>
        <v>2.269242076865822E-10</v>
      </c>
      <c r="CH1477" s="13" t="str">
        <f t="shared" ca="1" si="1115"/>
        <v/>
      </c>
      <c r="CI1477" s="81">
        <f t="shared" ca="1" si="1124"/>
        <v>0.1131775965863165</v>
      </c>
      <c r="CJ1477" s="81">
        <f t="shared" ca="1" si="1125"/>
        <v>0.13063724757458739</v>
      </c>
      <c r="CK1477" s="81">
        <f t="shared" ca="1" si="1126"/>
        <v>0.39004625943939081</v>
      </c>
      <c r="CL1477" s="81">
        <f t="shared" ca="1" si="1127"/>
        <v>0.17284488538116416</v>
      </c>
      <c r="CM1477" s="89">
        <f t="shared" ca="1" si="1116"/>
        <v>0.80670598898145884</v>
      </c>
    </row>
    <row r="1478" spans="1:91" x14ac:dyDescent="0.3">
      <c r="A1478">
        <v>1413</v>
      </c>
      <c r="B1478" s="3">
        <f t="shared" ref="B1478:B1505" si="1129">(A1478+68)/360</f>
        <v>4.1138888888888889</v>
      </c>
      <c r="C1478" s="3">
        <f t="shared" si="1117"/>
        <v>47.1</v>
      </c>
      <c r="D1478" s="4">
        <f t="shared" ca="1" si="1105"/>
        <v>1478</v>
      </c>
      <c r="E1478" s="58">
        <f>(0.5*(COS(B1478*2*PI())+1)*('key variables'!$B$4-'key variables'!$B$6)+'key variables'!$B$6)/'key variables'!$B$4</f>
        <v>1</v>
      </c>
      <c r="F1478" s="10">
        <f t="shared" ca="1" si="1118"/>
        <v>11689222.907461114</v>
      </c>
      <c r="G1478" s="10">
        <f t="shared" ca="1" si="1119"/>
        <v>13492492.798713122</v>
      </c>
      <c r="H1478" s="10">
        <f t="shared" ca="1" si="1120"/>
        <v>40309474.521088287</v>
      </c>
      <c r="I1478" s="10">
        <f t="shared" ca="1" si="1121"/>
        <v>17912154.249750931</v>
      </c>
      <c r="J1478" s="10">
        <f t="shared" ca="1" si="1106"/>
        <v>83403344.477013454</v>
      </c>
      <c r="K1478" s="82">
        <f t="shared" ca="1" si="1083"/>
        <v>2249832.832292099</v>
      </c>
      <c r="L1478" s="82">
        <f t="shared" ca="1" si="1084"/>
        <v>2596909.4377209195</v>
      </c>
      <c r="M1478" s="82">
        <f t="shared" ca="1" si="1085"/>
        <v>7778311.98309422</v>
      </c>
      <c r="N1478" s="82">
        <f t="shared" ca="1" si="1086"/>
        <v>3496312.733215793</v>
      </c>
      <c r="O1478" s="82">
        <f t="shared" ca="1" si="1107"/>
        <v>16121366.986323033</v>
      </c>
      <c r="P1478" s="10">
        <f ca="1">IF(IF($A1478&gt;='key variables'!$B$26,K1478*SUMPRODUCT(Z1478:AC1478,'control variables'!$O$3:$R$3)/J1478+F$65*'key variables'!$B$25/scenario!J$65,K1478*SUMPRODUCT(Z1478:AC1478,'control variables'!$O$7:$R$7)/J1478+F$65*'key variables'!$B$25/scenario!J$65)&lt;'key variables'!$B$28,0,IF($A1478&gt;='key variables'!$B$26,K1478*SUMPRODUCT(Z1478:AC1478,'control variables'!$O$3:$R$3)/J1478+F$65*'key variables'!$B$25/scenario!J$65,K1478*SUMPRODUCT(Z1478:AC1478,'control variables'!$O$7:$R$7)/J1478+F$65*'key variables'!$B$25/scenario!J$65))</f>
        <v>2.1883606413977112E-82</v>
      </c>
      <c r="Q1478" s="10">
        <f ca="1">IF(IF($A1478&gt;='key variables'!$B$26,L1478*SUMPRODUCT(Z1478:AC1478,'control variables'!$O$4:$R$4)/J1478+G$65*'key variables'!$B$25/scenario!J$65,L1478*SUMPRODUCT(Z1478:AC1478,'control variables'!$O$7:$R$7)/J1478+G$65*'key variables'!$B$25/scenario!J$65)&lt;'key variables'!$B$28,0,IF($A1478&gt;='key variables'!$B$26,L1478*SUMPRODUCT(Z1478:AC1478,'control variables'!$O$4:$R$4)/J1478+G$65*'key variables'!$B$25/scenario!J$65,L1478*SUMPRODUCT(Z1478:AC1478,'control variables'!$O$7:$R$7)/J1478+G$65*'key variables'!$B$25/scenario!J$65))</f>
        <v>2.5259540714378246E-82</v>
      </c>
      <c r="R1478" s="10">
        <f ca="1">IF(IF($A1478&gt;='key variables'!$B$26,M1478*SUMPRODUCT(Z1478:AC1478,'control variables'!$O$5:$R$5)/J1478+H$65*'key variables'!$B$25/scenario!J$65,M1478*SUMPRODUCT(Z1478:AC1478,'control variables'!$O$7:$R$7)/J1478+H$65*'key variables'!$B$25/scenario!J$65)&lt;'key variables'!$B$28,0,IF($A1478&gt;='key variables'!$B$26,M1478*SUMPRODUCT(Z1478:AC1478,'control variables'!$O$5:$R$5)/J1478+H$65*'key variables'!$B$25/scenario!J$65,M1478*SUMPRODUCT(Z1478:AC1478,'control variables'!$O$7:$R$7)/J1478+H$65*'key variables'!$B$25/scenario!J$65))</f>
        <v>7.565785135677854E-82</v>
      </c>
      <c r="S1478" s="10">
        <f ca="1">IF(IF($A1478&gt;='key variables'!$B$26,N1478*SUMPRODUCT(Z1478:AC1478,'control variables'!$O$6:$R$6)/J1478+I$65*'key variables'!$B$25/scenario!J$65,N1478*SUMPRODUCT(Z1478:AC1478,'control variables'!$O$7:$R$7)/J1478+I$65*'key variables'!$B$25/scenario!J$65)&lt;'key variables'!$B$28,0,IF($A1478&gt;='key variables'!$B$26,N1478*SUMPRODUCT(Z1478:AC1478,'control variables'!$O$6:$R$6)/J1478+I$65*'key variables'!$B$25/scenario!J$65,N1478*SUMPRODUCT(Z1478:AC1478,'control variables'!$O$7:$R$7)/J1478+I$65*'key variables'!$B$25/scenario!J$65))</f>
        <v>3.4007829673248056E-82</v>
      </c>
      <c r="T1478" s="10">
        <f t="shared" ca="1" si="1128"/>
        <v>1.5680882815838195E-81</v>
      </c>
      <c r="U1478" s="82">
        <f ca="1">SUMPRODUCT(P1448:P1477,'control variables'!AD$7:AD$36)</f>
        <v>4.6397294014946093E-82</v>
      </c>
      <c r="V1478" s="82">
        <f ca="1">SUMPRODUCT(Q1448:Q1477,'control variables'!AE$7:AE$36)</f>
        <v>5.355489927194845E-82</v>
      </c>
      <c r="W1478" s="82">
        <f ca="1">SUMPRODUCT(R1448:R1477,'control variables'!AF$7:AF$36)</f>
        <v>1.6040864140644995E-81</v>
      </c>
      <c r="X1478" s="82">
        <f ca="1">SUMPRODUCT(S1448:S1477,'control variables'!AG$7:AG$36)</f>
        <v>7.2102890278272802E-82</v>
      </c>
      <c r="Y1478" s="82">
        <f t="shared" ca="1" si="1122"/>
        <v>3.324637249716173E-81</v>
      </c>
      <c r="Z1478" s="10">
        <f ca="1">IF($A1478&gt;='key variables'!$B$26,SUMPRODUCT(P1448:P1477,'control variables'!V$7:V$36)*$E1478,SUMPRODUCT(P1448:P1477,'control variables'!Z$7:Z$36)*$E1478)</f>
        <v>1.1321409441846582E-81</v>
      </c>
      <c r="AA1478" s="10">
        <f ca="1">IF($A1478&gt;='key variables'!$B$26,SUMPRODUCT(Q1448:Q1477,'control variables'!W$7:W$36)*$E1478,SUMPRODUCT(Q1448:Q1477,'control variables'!AA$7:AA$36)*$E1478)</f>
        <v>1.3067937584447602E-81</v>
      </c>
      <c r="AB1478" s="10">
        <f ca="1">IF($A1478&gt;='key variables'!$B$26,SUMPRODUCT(R1448:R1477,'control variables'!X$7:X$36)*$E1478,SUMPRODUCT(R1448:R1477,'control variables'!AB$7:AB$36)*$E1478)</f>
        <v>3.9141332397267726E-81</v>
      </c>
      <c r="AC1478" s="10">
        <f ca="1">IF($A1478&gt;='key variables'!$B$26,SUMPRODUCT(S1448:S1477,'control variables'!Y$7:Y$36)*$E1478,SUMPRODUCT(S1448:S1477,'control variables'!AC$7:AC$36)*$E1478)</f>
        <v>1.7593835160255397E-81</v>
      </c>
      <c r="AD1478" s="10">
        <f t="shared" ca="1" si="1123"/>
        <v>8.1124514583817311E-81</v>
      </c>
      <c r="AE1478" s="82">
        <f ca="1">SUMPRODUCT(P1448:P1477,'control variables'!AL$7:AL$36)</f>
        <v>1.5414672003219761E-81</v>
      </c>
      <c r="AF1478" s="82">
        <f ca="1">SUMPRODUCT(Q1448:Q1477,'control variables'!AM$7:AM$36)</f>
        <v>1.7746135916285472E-81</v>
      </c>
      <c r="AG1478" s="82">
        <f ca="1">SUMPRODUCT(R1448:R1477,'control variables'!AN$7:AN$36)</f>
        <v>5.0598897384965619E-81</v>
      </c>
      <c r="AH1478" s="82">
        <f ca="1">SUMPRODUCT(S1448:S1477,'control variables'!AO$7:AO$36)</f>
        <v>2.1908820665452787E-81</v>
      </c>
      <c r="AI1478" s="82">
        <f t="shared" ca="1" si="1087"/>
        <v>1.0566852596992363E-80</v>
      </c>
      <c r="AJ1478" s="10">
        <f ca="1">SUMPRODUCT(P1448:P1477,'control variables'!AP$7:AP$36)</f>
        <v>1.472877905363926E-84</v>
      </c>
      <c r="AK1478" s="10">
        <f ca="1">SUMPRODUCT(Q1448:Q1477,'control variables'!AQ$7:AQ$36)</f>
        <v>4.2502385934529774E-84</v>
      </c>
      <c r="AL1478" s="10">
        <f ca="1">SUMPRODUCT(R1448:R1477,'control variables'!AR$7:AR$36)</f>
        <v>1.5276473473704993E-82</v>
      </c>
      <c r="AM1478" s="10">
        <f ca="1">SUMPRODUCT(S1448:S1477,'control variables'!AS$7:AS$36)</f>
        <v>1.1444498678041152E-82</v>
      </c>
      <c r="AN1478" s="10">
        <f t="shared" ca="1" si="1108"/>
        <v>2.7293283801627834E-82</v>
      </c>
      <c r="AO1478" s="82">
        <f ca="1">SUMPRODUCT(P1448:P1477,'control variables'!AX$7:AX$36)</f>
        <v>2.0028891798993691E-84</v>
      </c>
      <c r="AP1478" s="82">
        <f ca="1">SUMPRODUCT(Q1448:Q1477,'control variables'!AY$7:AY$36)</f>
        <v>4.623740696939468E-84</v>
      </c>
      <c r="AQ1478" s="82">
        <f ca="1">SUMPRODUCT(R1448:R1477,'control variables'!AZ$7:AZ$36)</f>
        <v>4.1547345256623109E-83</v>
      </c>
      <c r="AR1478" s="82">
        <f ca="1">SUMPRODUCT(S1448:S1477,'control variables'!BA$7:BA$36)</f>
        <v>3.1125543384341213E-83</v>
      </c>
      <c r="AS1478" s="82">
        <f t="shared" ca="1" si="1109"/>
        <v>7.9299518517803158E-83</v>
      </c>
      <c r="AT1478" s="10">
        <f ca="1">SUMPRODUCT(P1448:P1477,'control variables'!AT$7:AT$36)</f>
        <v>-1.7676278598216065E-84</v>
      </c>
      <c r="AU1478" s="10">
        <f ca="1">SUMPRODUCT(Q1448:Q1477,'control variables'!AU$7:AU$36)</f>
        <v>1.9174873621320324E-84</v>
      </c>
      <c r="AV1478" s="10">
        <f ca="1">SUMPRODUCT(R1448:R1477,'control variables'!AV$7:AV$36)</f>
        <v>8.2568542418008215E-82</v>
      </c>
      <c r="AW1478" s="10">
        <f ca="1">SUMPRODUCT(S1448:S1477,'control variables'!AW$7:AW$36)</f>
        <v>6.1856918494782701E-82</v>
      </c>
      <c r="AX1478" s="10">
        <f t="shared" ca="1" si="1088"/>
        <v>1.4444044686302196E-81</v>
      </c>
      <c r="AY1478" s="82">
        <f ca="1">SUMPRODUCT(P1448:P1477,'control variables'!BB$7:BB$36)</f>
        <v>6.4067042027308947E-84</v>
      </c>
      <c r="AZ1478" s="82">
        <f ca="1">SUMPRODUCT(Q1448:Q1477,'control variables'!BC$7:BC$36)</f>
        <v>1.6337084292069006E-83</v>
      </c>
      <c r="BA1478" s="82">
        <f ca="1">SUMPRODUCT(R1448:R1477,'control variables'!BD$7:BD$36)</f>
        <v>1.1436461173870516E-82</v>
      </c>
      <c r="BB1478" s="82">
        <f ca="1">SUMPRODUCT(S1448:S1477,'control variables'!BE$7:BE$36)</f>
        <v>1.6252027721306829E-83</v>
      </c>
      <c r="BC1478" s="82">
        <f t="shared" ca="1" si="1110"/>
        <v>1.5336042795481189E-82</v>
      </c>
      <c r="BD1478" s="10">
        <f ca="1">SUMPRODUCT(P1448:P1477,'control variables'!BF$7:BF$36)</f>
        <v>1.3402267157065671E-84</v>
      </c>
      <c r="BE1478" s="10">
        <f ca="1">SUMPRODUCT(Q1448:Q1477,'control variables'!BG$7:BG$36)</f>
        <v>1.5469804497244642E-84</v>
      </c>
      <c r="BF1478" s="10">
        <f ca="1">SUMPRODUCT(R1448:R1477,'control variables'!BH$7:BH$36)</f>
        <v>4.6335449341908926E-83</v>
      </c>
      <c r="BG1478" s="10">
        <f ca="1">SUMPRODUCT(S1448:S1477,'control variables'!BI$7:BI$36)</f>
        <v>1.0413777557746304E-82</v>
      </c>
      <c r="BH1478" s="10">
        <f t="shared" ca="1" si="1111"/>
        <v>1.5336043208480299E-82</v>
      </c>
      <c r="BI1478" s="82">
        <f t="shared" ca="1" si="1089"/>
        <v>1.5461062766648853E-81</v>
      </c>
      <c r="BJ1478" s="82">
        <f t="shared" ca="1" si="1090"/>
        <v>1.7928681632827482E-81</v>
      </c>
      <c r="BK1478" s="82">
        <f t="shared" ca="1" si="1091"/>
        <v>5.9999397744153484E-81</v>
      </c>
      <c r="BL1478" s="82">
        <f t="shared" ca="1" si="1092"/>
        <v>2.8257032792144126E-81</v>
      </c>
      <c r="BM1478" s="82">
        <f t="shared" ca="1" si="1082"/>
        <v>1.2164617493577394E-80</v>
      </c>
      <c r="BN1478" s="10">
        <f ca="1">BN1477+BI1478-INDIRECT(ADDRESS(MAX($D1478-'key variables'!$B$9*30,34),scenario!BI$4),TRUE)</f>
        <v>9439390.0751690175</v>
      </c>
      <c r="BO1478" s="10">
        <f ca="1">BO1477+BJ1478-INDIRECT(ADDRESS(MAX($D1478-'key variables'!$B$9*30,34),scenario!BJ$4),TRUE)</f>
        <v>10895583.360992203</v>
      </c>
      <c r="BP1478" s="10">
        <f ca="1">BP1477+BK1478-INDIRECT(ADDRESS(MAX($D1478-'key variables'!$B$9*30,34),scenario!BK$4),TRUE)</f>
        <v>32531162.537994072</v>
      </c>
      <c r="BQ1478" s="10">
        <f ca="1">BQ1477+BL1478-INDIRECT(ADDRESS(MAX($D1478-'key variables'!$B$9*30,34),scenario!BL$4),TRUE)</f>
        <v>14415841.516535141</v>
      </c>
      <c r="BR1478" s="10">
        <f t="shared" ca="1" si="1112"/>
        <v>67281977.490690395</v>
      </c>
      <c r="BS1478" s="82">
        <f t="shared" ca="1" si="1093"/>
        <v>-2.3433848477536824E-9</v>
      </c>
      <c r="BT1478" s="82">
        <f t="shared" ca="1" si="1094"/>
        <v>-3.4288309057018498E-10</v>
      </c>
      <c r="BU1478" s="82">
        <f t="shared" ca="1" si="1095"/>
        <v>-4.2578247660364599E-9</v>
      </c>
      <c r="BV1478" s="82">
        <f t="shared" ca="1" si="1096"/>
        <v>-2.9943922343414556E-9</v>
      </c>
      <c r="BW1478" s="82">
        <f t="shared" ca="1" si="1113"/>
        <v>-9.9384849387017825E-9</v>
      </c>
      <c r="BX1478" s="10">
        <f t="shared" ca="1" si="1097"/>
        <v>-1.8625994260191893E-12</v>
      </c>
      <c r="BY1478" s="10">
        <f t="shared" ca="1" si="1098"/>
        <v>2.8902850229962428E-12</v>
      </c>
      <c r="BZ1478" s="10">
        <f t="shared" ca="1" si="1099"/>
        <v>-3.5034723983035463E-11</v>
      </c>
      <c r="CA1478" s="10">
        <f t="shared" ca="1" si="1100"/>
        <v>-2.0257049910634696E-11</v>
      </c>
      <c r="CB1478" s="10">
        <v>0</v>
      </c>
      <c r="CC1478" s="82">
        <f t="shared" ca="1" si="1101"/>
        <v>3.9725652202851362E-13</v>
      </c>
      <c r="CD1478" s="82">
        <f t="shared" ca="1" si="1102"/>
        <v>3.4270724516460853E-13</v>
      </c>
      <c r="CE1478" s="82">
        <f t="shared" ca="1" si="1103"/>
        <v>1.8915613015532971E-10</v>
      </c>
      <c r="CF1478" s="82">
        <f t="shared" ca="1" si="1104"/>
        <v>3.7028113764059381E-11</v>
      </c>
      <c r="CG1478" s="82">
        <f t="shared" ca="1" si="1114"/>
        <v>2.269242076865822E-10</v>
      </c>
      <c r="CH1478" s="13" t="str">
        <f t="shared" ca="1" si="1115"/>
        <v/>
      </c>
      <c r="CI1478" s="81">
        <f t="shared" ca="1" si="1124"/>
        <v>0.1131775965863165</v>
      </c>
      <c r="CJ1478" s="81">
        <f t="shared" ca="1" si="1125"/>
        <v>0.13063724757458739</v>
      </c>
      <c r="CK1478" s="81">
        <f t="shared" ca="1" si="1126"/>
        <v>0.39004625943939081</v>
      </c>
      <c r="CL1478" s="81">
        <f t="shared" ca="1" si="1127"/>
        <v>0.17284488538116416</v>
      </c>
      <c r="CM1478" s="89">
        <f t="shared" ca="1" si="1116"/>
        <v>0.80670598898145884</v>
      </c>
    </row>
    <row r="1479" spans="1:91" x14ac:dyDescent="0.3">
      <c r="A1479">
        <v>1414</v>
      </c>
      <c r="B1479" s="3">
        <f t="shared" si="1129"/>
        <v>4.1166666666666663</v>
      </c>
      <c r="C1479" s="3">
        <f t="shared" si="1117"/>
        <v>47.133333333333333</v>
      </c>
      <c r="D1479" s="4">
        <f t="shared" ca="1" si="1105"/>
        <v>1479</v>
      </c>
      <c r="E1479" s="58">
        <f>(0.5*(COS(B1479*2*PI())+1)*('key variables'!$B$4-'key variables'!$B$6)+'key variables'!$B$6)/'key variables'!$B$4</f>
        <v>1</v>
      </c>
      <c r="F1479" s="10">
        <f t="shared" ca="1" si="1118"/>
        <v>11689222.907461114</v>
      </c>
      <c r="G1479" s="10">
        <f t="shared" ca="1" si="1119"/>
        <v>13492492.798713122</v>
      </c>
      <c r="H1479" s="10">
        <f t="shared" ca="1" si="1120"/>
        <v>40309474.521088287</v>
      </c>
      <c r="I1479" s="10">
        <f t="shared" ca="1" si="1121"/>
        <v>17912154.249750931</v>
      </c>
      <c r="J1479" s="10">
        <f t="shared" ca="1" si="1106"/>
        <v>83403344.477013454</v>
      </c>
      <c r="K1479" s="82">
        <f t="shared" ca="1" si="1083"/>
        <v>2249832.832292099</v>
      </c>
      <c r="L1479" s="82">
        <f t="shared" ca="1" si="1084"/>
        <v>2596909.4377209195</v>
      </c>
      <c r="M1479" s="82">
        <f t="shared" ca="1" si="1085"/>
        <v>7778311.98309422</v>
      </c>
      <c r="N1479" s="82">
        <f t="shared" ca="1" si="1086"/>
        <v>3496312.733215793</v>
      </c>
      <c r="O1479" s="82">
        <f t="shared" ca="1" si="1107"/>
        <v>16121366.986323033</v>
      </c>
      <c r="P1479" s="10">
        <f ca="1">IF(IF($A1479&gt;='key variables'!$B$26,K1479*SUMPRODUCT(Z1479:AC1479,'control variables'!$O$3:$R$3)/J1479+F$65*'key variables'!$B$25/scenario!J$65,K1479*SUMPRODUCT(Z1479:AC1479,'control variables'!$O$7:$R$7)/J1479+F$65*'key variables'!$B$25/scenario!J$65)&lt;'key variables'!$B$28,0,IF($A1479&gt;='key variables'!$B$26,K1479*SUMPRODUCT(Z1479:AC1479,'control variables'!$O$3:$R$3)/J1479+F$65*'key variables'!$B$25/scenario!J$65,K1479*SUMPRODUCT(Z1479:AC1479,'control variables'!$O$7:$R$7)/J1479+F$65*'key variables'!$B$25/scenario!J$65))</f>
        <v>1.8829732214371907E-82</v>
      </c>
      <c r="Q1479" s="10">
        <f ca="1">IF(IF($A1479&gt;='key variables'!$B$26,L1479*SUMPRODUCT(Z1479:AC1479,'control variables'!$O$4:$R$4)/J1479+G$65*'key variables'!$B$25/scenario!J$65,L1479*SUMPRODUCT(Z1479:AC1479,'control variables'!$O$7:$R$7)/J1479+G$65*'key variables'!$B$25/scenario!J$65)&lt;'key variables'!$B$28,0,IF($A1479&gt;='key variables'!$B$26,L1479*SUMPRODUCT(Z1479:AC1479,'control variables'!$O$4:$R$4)/J1479+G$65*'key variables'!$B$25/scenario!J$65,L1479*SUMPRODUCT(Z1479:AC1479,'control variables'!$O$7:$R$7)/J1479+G$65*'key variables'!$B$25/scenario!J$65))</f>
        <v>2.1734552272242511E-82</v>
      </c>
      <c r="R1479" s="10">
        <f ca="1">IF(IF($A1479&gt;='key variables'!$B$26,M1479*SUMPRODUCT(Z1479:AC1479,'control variables'!$O$5:$R$5)/J1479+H$65*'key variables'!$B$25/scenario!J$65,M1479*SUMPRODUCT(Z1479:AC1479,'control variables'!$O$7:$R$7)/J1479+H$65*'key variables'!$B$25/scenario!J$65)&lt;'key variables'!$B$28,0,IF($A1479&gt;='key variables'!$B$26,M1479*SUMPRODUCT(Z1479:AC1479,'control variables'!$O$5:$R$5)/J1479+H$65*'key variables'!$B$25/scenario!J$65,M1479*SUMPRODUCT(Z1479:AC1479,'control variables'!$O$7:$R$7)/J1479+H$65*'key variables'!$B$25/scenario!J$65))</f>
        <v>6.5099739687010094E-82</v>
      </c>
      <c r="S1479" s="10">
        <f ca="1">IF(IF($A1479&gt;='key variables'!$B$26,N1479*SUMPRODUCT(Z1479:AC1479,'control variables'!$O$6:$R$6)/J1479+I$65*'key variables'!$B$25/scenario!J$65,N1479*SUMPRODUCT(Z1479:AC1479,'control variables'!$O$7:$R$7)/J1479+I$65*'key variables'!$B$25/scenario!J$65)&lt;'key variables'!$B$28,0,IF($A1479&gt;='key variables'!$B$26,N1479*SUMPRODUCT(Z1479:AC1479,'control variables'!$O$6:$R$6)/J1479+I$65*'key variables'!$B$25/scenario!J$65,N1479*SUMPRODUCT(Z1479:AC1479,'control variables'!$O$7:$R$7)/J1479+I$65*'key variables'!$B$25/scenario!J$65))</f>
        <v>2.9262010741073901E-82</v>
      </c>
      <c r="T1479" s="10">
        <f t="shared" ca="1" si="1128"/>
        <v>1.3492603491469842E-81</v>
      </c>
      <c r="U1479" s="82">
        <f ca="1">SUMPRODUCT(P1449:P1478,'control variables'!AD$7:AD$36)</f>
        <v>3.9922515752015819E-82</v>
      </c>
      <c r="V1479" s="82">
        <f ca="1">SUMPRODUCT(Q1449:Q1478,'control variables'!AE$7:AE$36)</f>
        <v>4.6081271659792216E-82</v>
      </c>
      <c r="W1479" s="82">
        <f ca="1">SUMPRODUCT(R1449:R1478,'control variables'!AF$7:AF$36)</f>
        <v>1.3802349143994354E-81</v>
      </c>
      <c r="X1479" s="82">
        <f ca="1">SUMPRODUCT(S1449:S1478,'control variables'!AG$7:AG$36)</f>
        <v>6.2040876176376701E-82</v>
      </c>
      <c r="Y1479" s="82">
        <f t="shared" ca="1" si="1122"/>
        <v>2.8606815502812827E-81</v>
      </c>
      <c r="Z1479" s="10">
        <f ca="1">IF($A1479&gt;='key variables'!$B$26,SUMPRODUCT(P1449:P1478,'control variables'!V$7:V$36)*$E1479,SUMPRODUCT(P1449:P1478,'control variables'!Z$7:Z$36)*$E1479)</f>
        <v>9.7414979983863602E-82</v>
      </c>
      <c r="AA1479" s="10">
        <f ca="1">IF($A1479&gt;='key variables'!$B$26,SUMPRODUCT(Q1449:Q1478,'control variables'!W$7:W$36)*$E1479,SUMPRODUCT(Q1449:Q1478,'control variables'!AA$7:AA$36)*$E1479)</f>
        <v>1.1244296787942216E-81</v>
      </c>
      <c r="AB1479" s="10">
        <f ca="1">IF($A1479&gt;='key variables'!$B$26,SUMPRODUCT(R1449:R1478,'control variables'!X$7:X$36)*$E1479,SUMPRODUCT(R1449:R1478,'control variables'!AB$7:AB$36)*$E1479)</f>
        <v>3.3679129189763444E-81</v>
      </c>
      <c r="AC1479" s="10">
        <f ca="1">IF($A1479&gt;='key variables'!$B$26,SUMPRODUCT(S1449:S1478,'control variables'!Y$7:Y$36)*$E1479,SUMPRODUCT(S1449:S1478,'control variables'!AC$7:AC$36)*$E1479)</f>
        <v>1.5138601856767829E-81</v>
      </c>
      <c r="AD1479" s="10">
        <f t="shared" ca="1" si="1123"/>
        <v>6.9803525832859847E-81</v>
      </c>
      <c r="AE1479" s="82">
        <f ca="1">SUMPRODUCT(P1449:P1478,'control variables'!AL$7:AL$36)</f>
        <v>1.3263542603636754E-81</v>
      </c>
      <c r="AF1479" s="82">
        <f ca="1">SUMPRODUCT(Q1449:Q1478,'control variables'!AM$7:AM$36)</f>
        <v>1.5269648924506216E-81</v>
      </c>
      <c r="AG1479" s="82">
        <f ca="1">SUMPRODUCT(R1449:R1478,'control variables'!AN$7:AN$36)</f>
        <v>4.3537782122276392E-81</v>
      </c>
      <c r="AH1479" s="82">
        <f ca="1">SUMPRODUCT(S1449:S1478,'control variables'!AO$7:AO$36)</f>
        <v>1.8851427797553741E-81</v>
      </c>
      <c r="AI1479" s="82">
        <f t="shared" ca="1" si="1087"/>
        <v>9.0922401447973098E-81</v>
      </c>
      <c r="AJ1479" s="10">
        <f ca="1">SUMPRODUCT(P1449:P1478,'control variables'!AP$7:AP$36)</f>
        <v>1.2673366545632092E-84</v>
      </c>
      <c r="AK1479" s="10">
        <f ca="1">SUMPRODUCT(Q1449:Q1478,'control variables'!AQ$7:AQ$36)</f>
        <v>3.6571145106499623E-84</v>
      </c>
      <c r="AL1479" s="10">
        <f ca="1">SUMPRODUCT(R1449:R1478,'control variables'!AR$7:AR$36)</f>
        <v>1.3144629785796959E-82</v>
      </c>
      <c r="AM1479" s="10">
        <f ca="1">SUMPRODUCT(S1449:S1478,'control variables'!AS$7:AS$36)</f>
        <v>9.8474100364741485E-83</v>
      </c>
      <c r="AN1479" s="10">
        <f t="shared" ca="1" si="1108"/>
        <v>2.3484484938792425E-82</v>
      </c>
      <c r="AO1479" s="82">
        <f ca="1">SUMPRODUCT(P1449:P1478,'control variables'!AX$7:AX$36)</f>
        <v>1.7233844458324815E-84</v>
      </c>
      <c r="AP1479" s="82">
        <f ca="1">SUMPRODUCT(Q1449:Q1478,'control variables'!AY$7:AY$36)</f>
        <v>3.9784941067325941E-84</v>
      </c>
      <c r="AQ1479" s="82">
        <f ca="1">SUMPRODUCT(R1449:R1478,'control variables'!AZ$7:AZ$36)</f>
        <v>3.5749381093812541E-83</v>
      </c>
      <c r="AR1479" s="82">
        <f ca="1">SUMPRODUCT(S1449:S1478,'control variables'!BA$7:BA$36)</f>
        <v>2.6781949732911756E-83</v>
      </c>
      <c r="AS1479" s="82">
        <f t="shared" ca="1" si="1109"/>
        <v>6.8233209379289377E-83</v>
      </c>
      <c r="AT1479" s="10">
        <f ca="1">SUMPRODUCT(P1449:P1478,'control variables'!AT$7:AT$36)</f>
        <v>-1.5209540249200257E-84</v>
      </c>
      <c r="AU1479" s="10">
        <f ca="1">SUMPRODUCT(Q1449:Q1478,'control variables'!AU$7:AU$36)</f>
        <v>1.6499005177833807E-84</v>
      </c>
      <c r="AV1479" s="10">
        <f ca="1">SUMPRODUCT(R1449:R1478,'control variables'!AV$7:AV$36)</f>
        <v>7.1046038465994522E-82</v>
      </c>
      <c r="AW1479" s="10">
        <f ca="1">SUMPRODUCT(S1449:S1478,'control variables'!AW$7:AW$36)</f>
        <v>5.3224737679391779E-82</v>
      </c>
      <c r="AX1479" s="10">
        <f t="shared" ca="1" si="1088"/>
        <v>1.2428367079467264E-81</v>
      </c>
      <c r="AY1479" s="82">
        <f ca="1">SUMPRODUCT(P1449:P1478,'control variables'!BB$7:BB$36)</f>
        <v>5.5126436763669377E-84</v>
      </c>
      <c r="AZ1479" s="82">
        <f ca="1">SUMPRODUCT(Q1449:Q1478,'control variables'!BC$7:BC$36)</f>
        <v>1.4057231544193817E-83</v>
      </c>
      <c r="BA1479" s="82">
        <f ca="1">SUMPRODUCT(R1449:R1478,'control variables'!BD$7:BD$36)</f>
        <v>9.8404941722266392E-83</v>
      </c>
      <c r="BB1479" s="82">
        <f ca="1">SUMPRODUCT(S1449:S1478,'control variables'!BE$7:BE$36)</f>
        <v>1.3984044683663296E-83</v>
      </c>
      <c r="BC1479" s="82">
        <f t="shared" ca="1" si="1110"/>
        <v>1.3195886162649043E-82</v>
      </c>
      <c r="BD1479" s="10">
        <f ca="1">SUMPRODUCT(P1449:P1478,'control variables'!BF$7:BF$36)</f>
        <v>1.1531970410134709E-84</v>
      </c>
      <c r="BE1479" s="10">
        <f ca="1">SUMPRODUCT(Q1449:Q1478,'control variables'!BG$7:BG$36)</f>
        <v>1.3310981315481616E-84</v>
      </c>
      <c r="BF1479" s="10">
        <f ca="1">SUMPRODUCT(R1449:R1478,'control variables'!BH$7:BH$36)</f>
        <v>3.9869301550930955E-83</v>
      </c>
      <c r="BG1479" s="10">
        <f ca="1">SUMPRODUCT(S1449:S1478,'control variables'!BI$7:BI$36)</f>
        <v>8.9605268456645521E-83</v>
      </c>
      <c r="BH1479" s="10">
        <f t="shared" ca="1" si="1111"/>
        <v>1.3195886518013811E-82</v>
      </c>
      <c r="BI1479" s="82">
        <f t="shared" ca="1" si="1089"/>
        <v>1.3303459500151222E-81</v>
      </c>
      <c r="BJ1479" s="82">
        <f t="shared" ca="1" si="1090"/>
        <v>1.5426720245125988E-81</v>
      </c>
      <c r="BK1479" s="82">
        <f t="shared" ca="1" si="1091"/>
        <v>5.1626435386098509E-81</v>
      </c>
      <c r="BL1479" s="82">
        <f t="shared" ca="1" si="1092"/>
        <v>2.4313742012329555E-81</v>
      </c>
      <c r="BM1479" s="82">
        <f t="shared" ca="1" si="1082"/>
        <v>1.0467035714370527E-80</v>
      </c>
      <c r="BN1479" s="10">
        <f ca="1">BN1478+BI1479-INDIRECT(ADDRESS(MAX($D1479-'key variables'!$B$9*30,34),scenario!BI$4),TRUE)</f>
        <v>9439390.0751690175</v>
      </c>
      <c r="BO1479" s="10">
        <f ca="1">BO1478+BJ1479-INDIRECT(ADDRESS(MAX($D1479-'key variables'!$B$9*30,34),scenario!BJ$4),TRUE)</f>
        <v>10895583.360992203</v>
      </c>
      <c r="BP1479" s="10">
        <f ca="1">BP1478+BK1479-INDIRECT(ADDRESS(MAX($D1479-'key variables'!$B$9*30,34),scenario!BK$4),TRUE)</f>
        <v>32531162.537994072</v>
      </c>
      <c r="BQ1479" s="10">
        <f ca="1">BQ1478+BL1479-INDIRECT(ADDRESS(MAX($D1479-'key variables'!$B$9*30,34),scenario!BL$4),TRUE)</f>
        <v>14415841.516535141</v>
      </c>
      <c r="BR1479" s="10">
        <f t="shared" ca="1" si="1112"/>
        <v>67281977.490690395</v>
      </c>
      <c r="BS1479" s="82">
        <f t="shared" ca="1" si="1093"/>
        <v>-2.3433848477536824E-9</v>
      </c>
      <c r="BT1479" s="82">
        <f t="shared" ca="1" si="1094"/>
        <v>-3.4288309057018498E-10</v>
      </c>
      <c r="BU1479" s="82">
        <f t="shared" ca="1" si="1095"/>
        <v>-4.2578247660364599E-9</v>
      </c>
      <c r="BV1479" s="82">
        <f t="shared" ca="1" si="1096"/>
        <v>-2.9943922343414556E-9</v>
      </c>
      <c r="BW1479" s="82">
        <f t="shared" ca="1" si="1113"/>
        <v>-9.9384849387017825E-9</v>
      </c>
      <c r="BX1479" s="10">
        <f t="shared" ca="1" si="1097"/>
        <v>-1.8625994260191893E-12</v>
      </c>
      <c r="BY1479" s="10">
        <f t="shared" ca="1" si="1098"/>
        <v>2.8902850229962428E-12</v>
      </c>
      <c r="BZ1479" s="10">
        <f t="shared" ca="1" si="1099"/>
        <v>-3.5034723983035463E-11</v>
      </c>
      <c r="CA1479" s="10">
        <f t="shared" ca="1" si="1100"/>
        <v>-2.0257049910634696E-11</v>
      </c>
      <c r="CB1479" s="10">
        <v>0</v>
      </c>
      <c r="CC1479" s="82">
        <f t="shared" ca="1" si="1101"/>
        <v>3.9725652202851362E-13</v>
      </c>
      <c r="CD1479" s="82">
        <f t="shared" ca="1" si="1102"/>
        <v>3.4270724516460853E-13</v>
      </c>
      <c r="CE1479" s="82">
        <f t="shared" ca="1" si="1103"/>
        <v>1.8915613015532971E-10</v>
      </c>
      <c r="CF1479" s="82">
        <f t="shared" ca="1" si="1104"/>
        <v>3.7028113764059381E-11</v>
      </c>
      <c r="CG1479" s="82">
        <f t="shared" ca="1" si="1114"/>
        <v>2.269242076865822E-10</v>
      </c>
      <c r="CH1479" s="13" t="str">
        <f t="shared" ca="1" si="1115"/>
        <v/>
      </c>
      <c r="CI1479" s="81">
        <f t="shared" ca="1" si="1124"/>
        <v>0.1131775965863165</v>
      </c>
      <c r="CJ1479" s="81">
        <f t="shared" ca="1" si="1125"/>
        <v>0.13063724757458739</v>
      </c>
      <c r="CK1479" s="81">
        <f t="shared" ca="1" si="1126"/>
        <v>0.39004625943939081</v>
      </c>
      <c r="CL1479" s="81">
        <f t="shared" ca="1" si="1127"/>
        <v>0.17284488538116416</v>
      </c>
      <c r="CM1479" s="89">
        <f t="shared" ca="1" si="1116"/>
        <v>0.80670598898145884</v>
      </c>
    </row>
    <row r="1480" spans="1:91" x14ac:dyDescent="0.3">
      <c r="A1480">
        <v>1415</v>
      </c>
      <c r="B1480" s="3">
        <f t="shared" si="1129"/>
        <v>4.1194444444444445</v>
      </c>
      <c r="C1480" s="3">
        <f t="shared" si="1117"/>
        <v>47.166666666666664</v>
      </c>
      <c r="D1480" s="4">
        <f t="shared" ca="1" si="1105"/>
        <v>1480</v>
      </c>
      <c r="E1480" s="58">
        <f>(0.5*(COS(B1480*2*PI())+1)*('key variables'!$B$4-'key variables'!$B$6)+'key variables'!$B$6)/'key variables'!$B$4</f>
        <v>1</v>
      </c>
      <c r="F1480" s="10">
        <f t="shared" ca="1" si="1118"/>
        <v>11689222.907461114</v>
      </c>
      <c r="G1480" s="10">
        <f t="shared" ca="1" si="1119"/>
        <v>13492492.798713122</v>
      </c>
      <c r="H1480" s="10">
        <f t="shared" ca="1" si="1120"/>
        <v>40309474.521088287</v>
      </c>
      <c r="I1480" s="10">
        <f t="shared" ca="1" si="1121"/>
        <v>17912154.249750931</v>
      </c>
      <c r="J1480" s="10">
        <f t="shared" ca="1" si="1106"/>
        <v>83403344.477013454</v>
      </c>
      <c r="K1480" s="82">
        <f t="shared" ca="1" si="1083"/>
        <v>2249832.832292099</v>
      </c>
      <c r="L1480" s="82">
        <f t="shared" ca="1" si="1084"/>
        <v>2596909.4377209195</v>
      </c>
      <c r="M1480" s="82">
        <f t="shared" ca="1" si="1085"/>
        <v>7778311.98309422</v>
      </c>
      <c r="N1480" s="82">
        <f t="shared" ca="1" si="1086"/>
        <v>3496312.733215793</v>
      </c>
      <c r="O1480" s="82">
        <f t="shared" ca="1" si="1107"/>
        <v>16121366.986323033</v>
      </c>
      <c r="P1480" s="10">
        <f ca="1">IF(IF($A1480&gt;='key variables'!$B$26,K1480*SUMPRODUCT(Z1480:AC1480,'control variables'!$O$3:$R$3)/J1480+F$65*'key variables'!$B$25/scenario!J$65,K1480*SUMPRODUCT(Z1480:AC1480,'control variables'!$O$7:$R$7)/J1480+F$65*'key variables'!$B$25/scenario!J$65)&lt;'key variables'!$B$28,0,IF($A1480&gt;='key variables'!$B$26,K1480*SUMPRODUCT(Z1480:AC1480,'control variables'!$O$3:$R$3)/J1480+F$65*'key variables'!$B$25/scenario!J$65,K1480*SUMPRODUCT(Z1480:AC1480,'control variables'!$O$7:$R$7)/J1480+F$65*'key variables'!$B$25/scenario!J$65))</f>
        <v>1.6202028521153521E-82</v>
      </c>
      <c r="Q1480" s="10">
        <f ca="1">IF(IF($A1480&gt;='key variables'!$B$26,L1480*SUMPRODUCT(Z1480:AC1480,'control variables'!$O$4:$R$4)/J1480+G$65*'key variables'!$B$25/scenario!J$65,L1480*SUMPRODUCT(Z1480:AC1480,'control variables'!$O$7:$R$7)/J1480+G$65*'key variables'!$B$25/scenario!J$65)&lt;'key variables'!$B$28,0,IF($A1480&gt;='key variables'!$B$26,L1480*SUMPRODUCT(Z1480:AC1480,'control variables'!$O$4:$R$4)/J1480+G$65*'key variables'!$B$25/scenario!J$65,L1480*SUMPRODUCT(Z1480:AC1480,'control variables'!$O$7:$R$7)/J1480+G$65*'key variables'!$B$25/scenario!J$65))</f>
        <v>1.8701478693393167E-82</v>
      </c>
      <c r="R1480" s="10">
        <f ca="1">IF(IF($A1480&gt;='key variables'!$B$26,M1480*SUMPRODUCT(Z1480:AC1480,'control variables'!$O$5:$R$5)/J1480+H$65*'key variables'!$B$25/scenario!J$65,M1480*SUMPRODUCT(Z1480:AC1480,'control variables'!$O$7:$R$7)/J1480+H$65*'key variables'!$B$25/scenario!J$65)&lt;'key variables'!$B$28,0,IF($A1480&gt;='key variables'!$B$26,M1480*SUMPRODUCT(Z1480:AC1480,'control variables'!$O$5:$R$5)/J1480+H$65*'key variables'!$B$25/scenario!J$65,M1480*SUMPRODUCT(Z1480:AC1480,'control variables'!$O$7:$R$7)/J1480+H$65*'key variables'!$B$25/scenario!J$65))</f>
        <v>5.6015020666282486E-82</v>
      </c>
      <c r="S1480" s="10">
        <f ca="1">IF(IF($A1480&gt;='key variables'!$B$26,N1480*SUMPRODUCT(Z1480:AC1480,'control variables'!$O$6:$R$6)/J1480+I$65*'key variables'!$B$25/scenario!J$65,N1480*SUMPRODUCT(Z1480:AC1480,'control variables'!$O$7:$R$7)/J1480+I$65*'key variables'!$B$25/scenario!J$65)&lt;'key variables'!$B$28,0,IF($A1480&gt;='key variables'!$B$26,N1480*SUMPRODUCT(Z1480:AC1480,'control variables'!$O$6:$R$6)/J1480+I$65*'key variables'!$B$25/scenario!J$65,N1480*SUMPRODUCT(Z1480:AC1480,'control variables'!$O$7:$R$7)/J1480+I$65*'key variables'!$B$25/scenario!J$65))</f>
        <v>2.5178474511247552E-82</v>
      </c>
      <c r="T1480" s="10">
        <f t="shared" ca="1" si="1128"/>
        <v>1.1609700239207671E-81</v>
      </c>
      <c r="U1480" s="82">
        <f ca="1">SUMPRODUCT(P1450:P1479,'control variables'!AD$7:AD$36)</f>
        <v>3.4351297803198033E-82</v>
      </c>
      <c r="V1480" s="82">
        <f ca="1">SUMPRODUCT(Q1450:Q1479,'control variables'!AE$7:AE$36)</f>
        <v>3.9650594560931788E-82</v>
      </c>
      <c r="W1480" s="82">
        <f ca="1">SUMPRODUCT(R1450:R1479,'control variables'!AF$7:AF$36)</f>
        <v>1.187622064636859E-81</v>
      </c>
      <c r="X1480" s="82">
        <f ca="1">SUMPRODUCT(S1450:S1479,'control variables'!AG$7:AG$36)</f>
        <v>5.3383023924248543E-82</v>
      </c>
      <c r="Y1480" s="82">
        <f t="shared" ca="1" si="1122"/>
        <v>2.4614712275206429E-81</v>
      </c>
      <c r="Z1480" s="10">
        <f ca="1">IF($A1480&gt;='key variables'!$B$26,SUMPRODUCT(P1450:P1479,'control variables'!V$7:V$36)*$E1480,SUMPRODUCT(P1450:P1479,'control variables'!Z$7:Z$36)*$E1480)</f>
        <v>8.3820644187467259E-82</v>
      </c>
      <c r="AA1480" s="10">
        <f ca="1">IF($A1480&gt;='key variables'!$B$26,SUMPRODUCT(Q1450:Q1479,'control variables'!W$7:W$36)*$E1480,SUMPRODUCT(Q1450:Q1479,'control variables'!AA$7:AA$36)*$E1480)</f>
        <v>9.6751464749724055E-82</v>
      </c>
      <c r="AB1480" s="10">
        <f ca="1">IF($A1480&gt;='key variables'!$B$26,SUMPRODUCT(R1450:R1479,'control variables'!X$7:X$36)*$E1480,SUMPRODUCT(R1450:R1479,'control variables'!AB$7:AB$36)*$E1480)</f>
        <v>2.8979180664272815E-81</v>
      </c>
      <c r="AC1480" s="10">
        <f ca="1">IF($A1480&gt;='key variables'!$B$26,SUMPRODUCT(S1450:S1479,'control variables'!Y$7:Y$36)*$E1480,SUMPRODUCT(S1450:S1479,'control variables'!AC$7:AC$36)*$E1480)</f>
        <v>1.3025998259631731E-81</v>
      </c>
      <c r="AD1480" s="10">
        <f t="shared" ca="1" si="1123"/>
        <v>6.0062389817623682E-81</v>
      </c>
      <c r="AE1480" s="82">
        <f ca="1">SUMPRODUCT(P1450:P1479,'control variables'!AL$7:AL$36)</f>
        <v>1.1412604975424803E-81</v>
      </c>
      <c r="AF1480" s="82">
        <f ca="1">SUMPRODUCT(Q1450:Q1479,'control variables'!AM$7:AM$36)</f>
        <v>1.3138757607716901E-81</v>
      </c>
      <c r="AG1480" s="82">
        <f ca="1">SUMPRODUCT(R1450:R1479,'control variables'!AN$7:AN$36)</f>
        <v>3.7462050955482457E-81</v>
      </c>
      <c r="AH1480" s="82">
        <f ca="1">SUMPRODUCT(S1450:S1479,'control variables'!AO$7:AO$36)</f>
        <v>1.6220696468923208E-81</v>
      </c>
      <c r="AI1480" s="82">
        <f t="shared" ca="1" si="1087"/>
        <v>7.8234110007547363E-81</v>
      </c>
      <c r="AJ1480" s="10">
        <f ca="1">SUMPRODUCT(P1450:P1479,'control variables'!AP$7:AP$36)</f>
        <v>1.0904788442750208E-84</v>
      </c>
      <c r="AK1480" s="10">
        <f ca="1">SUMPRODUCT(Q1450:Q1479,'control variables'!AQ$7:AQ$36)</f>
        <v>3.1467613523175934E-84</v>
      </c>
      <c r="AL1480" s="10">
        <f ca="1">SUMPRODUCT(R1450:R1479,'control variables'!AR$7:AR$36)</f>
        <v>1.1310286533280385E-82</v>
      </c>
      <c r="AM1480" s="10">
        <f ca="1">SUMPRODUCT(S1450:S1479,'control variables'!AS$7:AS$36)</f>
        <v>8.4731963500081845E-83</v>
      </c>
      <c r="AN1480" s="10">
        <f t="shared" ca="1" si="1108"/>
        <v>2.0207206902947829E-82</v>
      </c>
      <c r="AO1480" s="82">
        <f ca="1">SUMPRODUCT(P1450:P1479,'control variables'!AX$7:AX$36)</f>
        <v>1.4828848135704412E-84</v>
      </c>
      <c r="AP1480" s="82">
        <f ca="1">SUMPRODUCT(Q1450:Q1479,'control variables'!AY$7:AY$36)</f>
        <v>3.4232921772155337E-84</v>
      </c>
      <c r="AQ1480" s="82">
        <f ca="1">SUMPRODUCT(R1450:R1479,'control variables'!AZ$7:AZ$36)</f>
        <v>3.0760527314002363E-83</v>
      </c>
      <c r="AR1480" s="82">
        <f ca="1">SUMPRODUCT(S1450:S1479,'control variables'!BA$7:BA$36)</f>
        <v>2.3044507934825683E-83</v>
      </c>
      <c r="AS1480" s="82">
        <f t="shared" ca="1" si="1109"/>
        <v>5.8711212239614021E-83</v>
      </c>
      <c r="AT1480" s="10">
        <f ca="1">SUMPRODUCT(P1450:P1479,'control variables'!AT$7:AT$36)</f>
        <v>-1.3087037144537262E-84</v>
      </c>
      <c r="AU1480" s="10">
        <f ca="1">SUMPRODUCT(Q1450:Q1479,'control variables'!AU$7:AU$36)</f>
        <v>1.4196556245122348E-84</v>
      </c>
      <c r="AV1480" s="10">
        <f ca="1">SUMPRODUCT(R1450:R1479,'control variables'!AV$7:AV$36)</f>
        <v>6.113150885185916E-82</v>
      </c>
      <c r="AW1480" s="10">
        <f ca="1">SUMPRODUCT(S1450:S1479,'control variables'!AW$7:AW$36)</f>
        <v>4.5797184372820104E-82</v>
      </c>
      <c r="AX1480" s="10">
        <f t="shared" ca="1" si="1088"/>
        <v>1.0693978841568513E-81</v>
      </c>
      <c r="AY1480" s="82">
        <f ca="1">SUMPRODUCT(P1450:P1479,'control variables'!BB$7:BB$36)</f>
        <v>4.7433499879134087E-84</v>
      </c>
      <c r="AZ1480" s="82">
        <f ca="1">SUMPRODUCT(Q1450:Q1479,'control variables'!BC$7:BC$36)</f>
        <v>1.2095534010497041E-83</v>
      </c>
      <c r="BA1480" s="82">
        <f ca="1">SUMPRODUCT(R1450:R1479,'control variables'!BD$7:BD$36)</f>
        <v>8.4672455999650678E-83</v>
      </c>
      <c r="BB1480" s="82">
        <f ca="1">SUMPRODUCT(S1450:S1479,'control variables'!BE$7:BE$36)</f>
        <v>1.2032560432955448E-83</v>
      </c>
      <c r="BC1480" s="82">
        <f t="shared" ca="1" si="1110"/>
        <v>1.1354390043101657E-82</v>
      </c>
      <c r="BD1480" s="10">
        <f ca="1">SUMPRODUCT(P1450:P1479,'control variables'!BF$7:BF$36)</f>
        <v>9.9226750207043969E-85</v>
      </c>
      <c r="BE1480" s="10">
        <f ca="1">SUMPRODUCT(Q1450:Q1479,'control variables'!BG$7:BG$36)</f>
        <v>1.1453423578343146E-84</v>
      </c>
      <c r="BF1480" s="10">
        <f ca="1">SUMPRODUCT(R1450:R1479,'control variables'!BH$7:BH$36)</f>
        <v>3.4305509685029829E-83</v>
      </c>
      <c r="BG1480" s="10">
        <f ca="1">SUMPRODUCT(S1450:S1479,'control variables'!BI$7:BI$36)</f>
        <v>7.7100783943815384E-83</v>
      </c>
      <c r="BH1480" s="10">
        <f t="shared" ca="1" si="1111"/>
        <v>1.1354390348874997E-82</v>
      </c>
      <c r="BI1480" s="82">
        <f t="shared" ca="1" si="1089"/>
        <v>1.14469514381594E-81</v>
      </c>
      <c r="BJ1480" s="82">
        <f t="shared" ca="1" si="1090"/>
        <v>1.3273909504066994E-81</v>
      </c>
      <c r="BK1480" s="82">
        <f t="shared" ca="1" si="1091"/>
        <v>4.442192640066488E-81</v>
      </c>
      <c r="BL1480" s="82">
        <f t="shared" ca="1" si="1092"/>
        <v>2.0920740510534772E-81</v>
      </c>
      <c r="BM1480" s="82">
        <f t="shared" ca="1" si="1082"/>
        <v>9.0063527853426053E-81</v>
      </c>
      <c r="BN1480" s="10">
        <f ca="1">BN1479+BI1480-INDIRECT(ADDRESS(MAX($D1480-'key variables'!$B$9*30,34),scenario!BI$4),TRUE)</f>
        <v>9439390.0751690175</v>
      </c>
      <c r="BO1480" s="10">
        <f ca="1">BO1479+BJ1480-INDIRECT(ADDRESS(MAX($D1480-'key variables'!$B$9*30,34),scenario!BJ$4),TRUE)</f>
        <v>10895583.360992203</v>
      </c>
      <c r="BP1480" s="10">
        <f ca="1">BP1479+BK1480-INDIRECT(ADDRESS(MAX($D1480-'key variables'!$B$9*30,34),scenario!BK$4),TRUE)</f>
        <v>32531162.537994072</v>
      </c>
      <c r="BQ1480" s="10">
        <f ca="1">BQ1479+BL1480-INDIRECT(ADDRESS(MAX($D1480-'key variables'!$B$9*30,34),scenario!BL$4),TRUE)</f>
        <v>14415841.516535141</v>
      </c>
      <c r="BR1480" s="10">
        <f t="shared" ca="1" si="1112"/>
        <v>67281977.490690395</v>
      </c>
      <c r="BS1480" s="82">
        <f t="shared" ca="1" si="1093"/>
        <v>-2.3433848477536824E-9</v>
      </c>
      <c r="BT1480" s="82">
        <f t="shared" ca="1" si="1094"/>
        <v>-3.4288309057018498E-10</v>
      </c>
      <c r="BU1480" s="82">
        <f t="shared" ca="1" si="1095"/>
        <v>-4.2578247660364599E-9</v>
      </c>
      <c r="BV1480" s="82">
        <f t="shared" ca="1" si="1096"/>
        <v>-2.9943922343414556E-9</v>
      </c>
      <c r="BW1480" s="82">
        <f t="shared" ca="1" si="1113"/>
        <v>-9.9384849387017825E-9</v>
      </c>
      <c r="BX1480" s="10">
        <f t="shared" ca="1" si="1097"/>
        <v>-1.8625994260191893E-12</v>
      </c>
      <c r="BY1480" s="10">
        <f t="shared" ca="1" si="1098"/>
        <v>2.8902850229962428E-12</v>
      </c>
      <c r="BZ1480" s="10">
        <f t="shared" ca="1" si="1099"/>
        <v>-3.5034723983035463E-11</v>
      </c>
      <c r="CA1480" s="10">
        <f t="shared" ca="1" si="1100"/>
        <v>-2.0257049910634696E-11</v>
      </c>
      <c r="CB1480" s="10">
        <v>0</v>
      </c>
      <c r="CC1480" s="82">
        <f t="shared" ca="1" si="1101"/>
        <v>3.9725652202851362E-13</v>
      </c>
      <c r="CD1480" s="82">
        <f t="shared" ca="1" si="1102"/>
        <v>3.4270724516460853E-13</v>
      </c>
      <c r="CE1480" s="82">
        <f t="shared" ca="1" si="1103"/>
        <v>1.8915613015532971E-10</v>
      </c>
      <c r="CF1480" s="82">
        <f t="shared" ca="1" si="1104"/>
        <v>3.7028113764059381E-11</v>
      </c>
      <c r="CG1480" s="82">
        <f t="shared" ca="1" si="1114"/>
        <v>2.269242076865822E-10</v>
      </c>
      <c r="CH1480" s="13" t="str">
        <f t="shared" ca="1" si="1115"/>
        <v/>
      </c>
      <c r="CI1480" s="81">
        <f t="shared" ca="1" si="1124"/>
        <v>0.1131775965863165</v>
      </c>
      <c r="CJ1480" s="81">
        <f t="shared" ca="1" si="1125"/>
        <v>0.13063724757458739</v>
      </c>
      <c r="CK1480" s="81">
        <f t="shared" ca="1" si="1126"/>
        <v>0.39004625943939081</v>
      </c>
      <c r="CL1480" s="81">
        <f t="shared" ca="1" si="1127"/>
        <v>0.17284488538116416</v>
      </c>
      <c r="CM1480" s="89">
        <f t="shared" ca="1" si="1116"/>
        <v>0.80670598898145884</v>
      </c>
    </row>
    <row r="1481" spans="1:91" x14ac:dyDescent="0.3">
      <c r="A1481">
        <v>1416</v>
      </c>
      <c r="B1481" s="3">
        <f t="shared" si="1129"/>
        <v>4.1222222222222218</v>
      </c>
      <c r="C1481" s="3">
        <f t="shared" si="1117"/>
        <v>47.2</v>
      </c>
      <c r="D1481" s="4">
        <f t="shared" ca="1" si="1105"/>
        <v>1481</v>
      </c>
      <c r="E1481" s="58">
        <f>(0.5*(COS(B1481*2*PI())+1)*('key variables'!$B$4-'key variables'!$B$6)+'key variables'!$B$6)/'key variables'!$B$4</f>
        <v>1</v>
      </c>
      <c r="F1481" s="10">
        <f t="shared" ca="1" si="1118"/>
        <v>11689222.907461114</v>
      </c>
      <c r="G1481" s="10">
        <f t="shared" ca="1" si="1119"/>
        <v>13492492.798713122</v>
      </c>
      <c r="H1481" s="10">
        <f t="shared" ca="1" si="1120"/>
        <v>40309474.521088287</v>
      </c>
      <c r="I1481" s="10">
        <f t="shared" ca="1" si="1121"/>
        <v>17912154.249750931</v>
      </c>
      <c r="J1481" s="10">
        <f t="shared" ca="1" si="1106"/>
        <v>83403344.477013454</v>
      </c>
      <c r="K1481" s="82">
        <f t="shared" ca="1" si="1083"/>
        <v>2249832.832292099</v>
      </c>
      <c r="L1481" s="82">
        <f t="shared" ca="1" si="1084"/>
        <v>2596909.4377209195</v>
      </c>
      <c r="M1481" s="82">
        <f t="shared" ca="1" si="1085"/>
        <v>7778311.98309422</v>
      </c>
      <c r="N1481" s="82">
        <f t="shared" ca="1" si="1086"/>
        <v>3496312.733215793</v>
      </c>
      <c r="O1481" s="82">
        <f t="shared" ca="1" si="1107"/>
        <v>16121366.986323033</v>
      </c>
      <c r="P1481" s="10">
        <f ca="1">IF(IF($A1481&gt;='key variables'!$B$26,K1481*SUMPRODUCT(Z1481:AC1481,'control variables'!$O$3:$R$3)/J1481+F$65*'key variables'!$B$25/scenario!J$65,K1481*SUMPRODUCT(Z1481:AC1481,'control variables'!$O$7:$R$7)/J1481+F$65*'key variables'!$B$25/scenario!J$65)&lt;'key variables'!$B$28,0,IF($A1481&gt;='key variables'!$B$26,K1481*SUMPRODUCT(Z1481:AC1481,'control variables'!$O$3:$R$3)/J1481+F$65*'key variables'!$B$25/scenario!J$65,K1481*SUMPRODUCT(Z1481:AC1481,'control variables'!$O$7:$R$7)/J1481+F$65*'key variables'!$B$25/scenario!J$65))</f>
        <v>1.3941022910560195E-82</v>
      </c>
      <c r="Q1481" s="10">
        <f ca="1">IF(IF($A1481&gt;='key variables'!$B$26,L1481*SUMPRODUCT(Z1481:AC1481,'control variables'!$O$4:$R$4)/J1481+G$65*'key variables'!$B$25/scenario!J$65,L1481*SUMPRODUCT(Z1481:AC1481,'control variables'!$O$7:$R$7)/J1481+G$65*'key variables'!$B$25/scenario!J$65)&lt;'key variables'!$B$28,0,IF($A1481&gt;='key variables'!$B$26,L1481*SUMPRODUCT(Z1481:AC1481,'control variables'!$O$4:$R$4)/J1481+G$65*'key variables'!$B$25/scenario!J$65,L1481*SUMPRODUCT(Z1481:AC1481,'control variables'!$O$7:$R$7)/J1481+G$65*'key variables'!$B$25/scenario!J$65))</f>
        <v>1.6091672878217191E-82</v>
      </c>
      <c r="R1481" s="10">
        <f ca="1">IF(IF($A1481&gt;='key variables'!$B$26,M1481*SUMPRODUCT(Z1481:AC1481,'control variables'!$O$5:$R$5)/J1481+H$65*'key variables'!$B$25/scenario!J$65,M1481*SUMPRODUCT(Z1481:AC1481,'control variables'!$O$7:$R$7)/J1481+H$65*'key variables'!$B$25/scenario!J$65)&lt;'key variables'!$B$28,0,IF($A1481&gt;='key variables'!$B$26,M1481*SUMPRODUCT(Z1481:AC1481,'control variables'!$O$5:$R$5)/J1481+H$65*'key variables'!$B$25/scenario!J$65,M1481*SUMPRODUCT(Z1481:AC1481,'control variables'!$O$7:$R$7)/J1481+H$65*'key variables'!$B$25/scenario!J$65))</f>
        <v>4.8198081210916755E-82</v>
      </c>
      <c r="S1481" s="10">
        <f ca="1">IF(IF($A1481&gt;='key variables'!$B$26,N1481*SUMPRODUCT(Z1481:AC1481,'control variables'!$O$6:$R$6)/J1481+I$65*'key variables'!$B$25/scenario!J$65,N1481*SUMPRODUCT(Z1481:AC1481,'control variables'!$O$7:$R$7)/J1481+I$65*'key variables'!$B$25/scenario!J$65)&lt;'key variables'!$B$28,0,IF($A1481&gt;='key variables'!$B$26,N1481*SUMPRODUCT(Z1481:AC1481,'control variables'!$O$6:$R$6)/J1481+I$65*'key variables'!$B$25/scenario!J$65,N1481*SUMPRODUCT(Z1481:AC1481,'control variables'!$O$7:$R$7)/J1481+I$65*'key variables'!$B$25/scenario!J$65))</f>
        <v>2.1664798920454391E-82</v>
      </c>
      <c r="T1481" s="10">
        <f t="shared" ca="1" si="1128"/>
        <v>9.9895575920148531E-82</v>
      </c>
      <c r="U1481" s="82">
        <f ca="1">SUMPRODUCT(P1451:P1480,'control variables'!AD$7:AD$36)</f>
        <v>2.9557547627854981E-82</v>
      </c>
      <c r="V1481" s="82">
        <f ca="1">SUMPRODUCT(Q1451:Q1480,'control variables'!AE$7:AE$36)</f>
        <v>3.4117323424630571E-82</v>
      </c>
      <c r="W1481" s="82">
        <f ca="1">SUMPRODUCT(R1451:R1480,'control variables'!AF$7:AF$36)</f>
        <v>1.0218884870232584E-81</v>
      </c>
      <c r="X1481" s="82">
        <f ca="1">SUMPRODUCT(S1451:S1480,'control variables'!AG$7:AG$36)</f>
        <v>4.5933381649790286E-82</v>
      </c>
      <c r="Y1481" s="82">
        <f t="shared" ca="1" si="1122"/>
        <v>2.117971014046017E-81</v>
      </c>
      <c r="Z1481" s="10">
        <f ca="1">IF($A1481&gt;='key variables'!$B$26,SUMPRODUCT(P1451:P1480,'control variables'!V$7:V$36)*$E1481,SUMPRODUCT(P1451:P1480,'control variables'!Z$7:Z$36)*$E1481)</f>
        <v>7.2123408465164186E-82</v>
      </c>
      <c r="AA1481" s="10">
        <f ca="1">IF($A1481&gt;='key variables'!$B$26,SUMPRODUCT(Q1451:Q1480,'control variables'!W$7:W$36)*$E1481,SUMPRODUCT(Q1451:Q1480,'control variables'!AA$7:AA$36)*$E1481)</f>
        <v>8.3249723017407075E-82</v>
      </c>
      <c r="AB1481" s="10">
        <f ca="1">IF($A1481&gt;='key variables'!$B$26,SUMPRODUCT(R1451:R1480,'control variables'!X$7:X$36)*$E1481,SUMPRODUCT(R1451:R1480,'control variables'!AB$7:AB$36)*$E1481)</f>
        <v>2.4935113590401649E-81</v>
      </c>
      <c r="AC1481" s="10">
        <f ca="1">IF($A1481&gt;='key variables'!$B$26,SUMPRODUCT(S1451:S1480,'control variables'!Y$7:Y$36)*$E1481,SUMPRODUCT(S1451:S1480,'control variables'!AC$7:AC$36)*$E1481)</f>
        <v>1.1208210128339799E-81</v>
      </c>
      <c r="AD1481" s="10">
        <f t="shared" ca="1" si="1123"/>
        <v>5.1680636866998577E-81</v>
      </c>
      <c r="AE1481" s="82">
        <f ca="1">SUMPRODUCT(P1451:P1480,'control variables'!AL$7:AL$36)</f>
        <v>9.8199671247241422E-82</v>
      </c>
      <c r="AF1481" s="82">
        <f ca="1">SUMPRODUCT(Q1451:Q1480,'control variables'!AM$7:AM$36)</f>
        <v>1.1305233822192877E-81</v>
      </c>
      <c r="AG1481" s="82">
        <f ca="1">SUMPRODUCT(R1451:R1480,'control variables'!AN$7:AN$36)</f>
        <v>3.2234192771916674E-81</v>
      </c>
      <c r="AH1481" s="82">
        <f ca="1">SUMPRODUCT(S1451:S1480,'control variables'!AO$7:AO$36)</f>
        <v>1.3957085731781045E-81</v>
      </c>
      <c r="AI1481" s="82">
        <f t="shared" ca="1" si="1087"/>
        <v>6.7316479450614734E-81</v>
      </c>
      <c r="AJ1481" s="10">
        <f ca="1">SUMPRODUCT(P1451:P1480,'control variables'!AP$7:AP$36)</f>
        <v>9.3830167819238705E-85</v>
      </c>
      <c r="AK1481" s="10">
        <f ca="1">SUMPRODUCT(Q1451:Q1480,'control variables'!AQ$7:AQ$36)</f>
        <v>2.70762837193189E-84</v>
      </c>
      <c r="AL1481" s="10">
        <f ca="1">SUMPRODUCT(R1451:R1480,'control variables'!AR$7:AR$36)</f>
        <v>9.7319273003129052E-83</v>
      </c>
      <c r="AM1481" s="10">
        <f ca="1">SUMPRODUCT(S1451:S1480,'control variables'!AS$7:AS$36)</f>
        <v>7.2907552462899304E-83</v>
      </c>
      <c r="AN1481" s="10">
        <f t="shared" ca="1" si="1108"/>
        <v>1.7387275551615264E-82</v>
      </c>
      <c r="AO1481" s="82">
        <f ca="1">SUMPRODUCT(P1451:P1480,'control variables'!AX$7:AX$36)</f>
        <v>1.2759470909902756E-84</v>
      </c>
      <c r="AP1481" s="82">
        <f ca="1">SUMPRODUCT(Q1451:Q1480,'control variables'!AY$7:AY$36)</f>
        <v>2.9455691063494979E-84</v>
      </c>
      <c r="AQ1481" s="82">
        <f ca="1">SUMPRODUCT(R1451:R1480,'control variables'!AZ$7:AZ$36)</f>
        <v>2.6467871937488014E-83</v>
      </c>
      <c r="AR1481" s="82">
        <f ca="1">SUMPRODUCT(S1451:S1480,'control variables'!BA$7:BA$36)</f>
        <v>1.9828629030157903E-83</v>
      </c>
      <c r="AS1481" s="82">
        <f t="shared" ca="1" si="1109"/>
        <v>5.0518017164985688E-83</v>
      </c>
      <c r="AT1481" s="10">
        <f ca="1">SUMPRODUCT(P1451:P1480,'control variables'!AT$7:AT$36)</f>
        <v>-1.1260730989649975E-84</v>
      </c>
      <c r="AU1481" s="10">
        <f ca="1">SUMPRODUCT(Q1451:Q1480,'control variables'!AU$7:AU$36)</f>
        <v>1.2215415841658838E-84</v>
      </c>
      <c r="AV1481" s="10">
        <f ca="1">SUMPRODUCT(R1451:R1480,'control variables'!AV$7:AV$36)</f>
        <v>5.2600559513161869E-82</v>
      </c>
      <c r="AW1481" s="10">
        <f ca="1">SUMPRODUCT(S1451:S1480,'control variables'!AW$7:AW$36)</f>
        <v>3.9406151874566529E-82</v>
      </c>
      <c r="AX1481" s="10">
        <f t="shared" ca="1" si="1088"/>
        <v>9.2016258236248494E-82</v>
      </c>
      <c r="AY1481" s="82">
        <f ca="1">SUMPRODUCT(P1451:P1480,'control variables'!BB$7:BB$36)</f>
        <v>4.0814118286466435E-84</v>
      </c>
      <c r="AZ1481" s="82">
        <f ca="1">SUMPRODUCT(Q1451:Q1480,'control variables'!BC$7:BC$36)</f>
        <v>1.0407592884782425E-83</v>
      </c>
      <c r="BA1481" s="82">
        <f ca="1">SUMPRODUCT(R1451:R1480,'control variables'!BD$7:BD$36)</f>
        <v>7.2856349280175747E-83</v>
      </c>
      <c r="BB1481" s="82">
        <f ca="1">SUMPRODUCT(S1451:S1480,'control variables'!BE$7:BE$36)</f>
        <v>1.0353407318689814E-83</v>
      </c>
      <c r="BC1481" s="82">
        <f t="shared" ca="1" si="1110"/>
        <v>9.7698761312294629E-83</v>
      </c>
      <c r="BD1481" s="10">
        <f ca="1">SUMPRODUCT(P1451:P1480,'control variables'!BF$7:BF$36)</f>
        <v>8.5379580474800117E-85</v>
      </c>
      <c r="BE1481" s="10">
        <f ca="1">SUMPRODUCT(Q1451:Q1480,'control variables'!BG$7:BG$36)</f>
        <v>9.8550894600365817E-85</v>
      </c>
      <c r="BF1481" s="10">
        <f ca="1">SUMPRODUCT(R1451:R1480,'control variables'!BH$7:BH$36)</f>
        <v>2.951814927698916E-83</v>
      </c>
      <c r="BG1481" s="10">
        <f ca="1">SUMPRODUCT(S1451:S1480,'control variables'!BI$7:BI$36)</f>
        <v>6.6341309915578133E-83</v>
      </c>
      <c r="BH1481" s="10">
        <f t="shared" ca="1" si="1111"/>
        <v>9.7698763943318951E-83</v>
      </c>
      <c r="BI1481" s="82">
        <f t="shared" ca="1" si="1089"/>
        <v>9.8495205120209589E-82</v>
      </c>
      <c r="BJ1481" s="82">
        <f t="shared" ca="1" si="1090"/>
        <v>1.142152516688236E-81</v>
      </c>
      <c r="BK1481" s="82">
        <f t="shared" ca="1" si="1091"/>
        <v>3.8222812216034615E-81</v>
      </c>
      <c r="BL1481" s="82">
        <f t="shared" ca="1" si="1092"/>
        <v>1.8001234992424596E-81</v>
      </c>
      <c r="BM1481" s="82">
        <f t="shared" ca="1" si="1082"/>
        <v>7.7495092887362534E-81</v>
      </c>
      <c r="BN1481" s="10">
        <f ca="1">BN1480+BI1481-INDIRECT(ADDRESS(MAX($D1481-'key variables'!$B$9*30,34),scenario!BI$4),TRUE)</f>
        <v>9439390.0751690175</v>
      </c>
      <c r="BO1481" s="10">
        <f ca="1">BO1480+BJ1481-INDIRECT(ADDRESS(MAX($D1481-'key variables'!$B$9*30,34),scenario!BJ$4),TRUE)</f>
        <v>10895583.360992203</v>
      </c>
      <c r="BP1481" s="10">
        <f ca="1">BP1480+BK1481-INDIRECT(ADDRESS(MAX($D1481-'key variables'!$B$9*30,34),scenario!BK$4),TRUE)</f>
        <v>32531162.537994072</v>
      </c>
      <c r="BQ1481" s="10">
        <f ca="1">BQ1480+BL1481-INDIRECT(ADDRESS(MAX($D1481-'key variables'!$B$9*30,34),scenario!BL$4),TRUE)</f>
        <v>14415841.516535141</v>
      </c>
      <c r="BR1481" s="10">
        <f t="shared" ca="1" si="1112"/>
        <v>67281977.490690395</v>
      </c>
      <c r="BS1481" s="82">
        <f t="shared" ca="1" si="1093"/>
        <v>-2.3433848477536824E-9</v>
      </c>
      <c r="BT1481" s="82">
        <f t="shared" ca="1" si="1094"/>
        <v>-3.4288309057018498E-10</v>
      </c>
      <c r="BU1481" s="82">
        <f t="shared" ca="1" si="1095"/>
        <v>-4.2578247660364599E-9</v>
      </c>
      <c r="BV1481" s="82">
        <f t="shared" ca="1" si="1096"/>
        <v>-2.9943922343414556E-9</v>
      </c>
      <c r="BW1481" s="82">
        <f t="shared" ca="1" si="1113"/>
        <v>-9.9384849387017825E-9</v>
      </c>
      <c r="BX1481" s="10">
        <f t="shared" ca="1" si="1097"/>
        <v>-1.8625994260191893E-12</v>
      </c>
      <c r="BY1481" s="10">
        <f t="shared" ca="1" si="1098"/>
        <v>2.8902850229962428E-12</v>
      </c>
      <c r="BZ1481" s="10">
        <f t="shared" ca="1" si="1099"/>
        <v>-3.5034723983035463E-11</v>
      </c>
      <c r="CA1481" s="10">
        <f t="shared" ca="1" si="1100"/>
        <v>-2.0257049910634696E-11</v>
      </c>
      <c r="CB1481" s="10">
        <v>0</v>
      </c>
      <c r="CC1481" s="82">
        <f t="shared" ca="1" si="1101"/>
        <v>3.9725652202851362E-13</v>
      </c>
      <c r="CD1481" s="82">
        <f t="shared" ca="1" si="1102"/>
        <v>3.4270724516460853E-13</v>
      </c>
      <c r="CE1481" s="82">
        <f t="shared" ca="1" si="1103"/>
        <v>1.8915613015532971E-10</v>
      </c>
      <c r="CF1481" s="82">
        <f t="shared" ca="1" si="1104"/>
        <v>3.7028113764059381E-11</v>
      </c>
      <c r="CG1481" s="82">
        <f t="shared" ca="1" si="1114"/>
        <v>2.269242076865822E-10</v>
      </c>
      <c r="CH1481" s="13" t="str">
        <f t="shared" ca="1" si="1115"/>
        <v/>
      </c>
      <c r="CI1481" s="81">
        <f t="shared" ca="1" si="1124"/>
        <v>0.1131775965863165</v>
      </c>
      <c r="CJ1481" s="81">
        <f t="shared" ca="1" si="1125"/>
        <v>0.13063724757458739</v>
      </c>
      <c r="CK1481" s="81">
        <f t="shared" ca="1" si="1126"/>
        <v>0.39004625943939081</v>
      </c>
      <c r="CL1481" s="81">
        <f t="shared" ca="1" si="1127"/>
        <v>0.17284488538116416</v>
      </c>
      <c r="CM1481" s="89">
        <f t="shared" ca="1" si="1116"/>
        <v>0.80670598898145884</v>
      </c>
    </row>
    <row r="1482" spans="1:91" x14ac:dyDescent="0.3">
      <c r="A1482">
        <v>1417</v>
      </c>
      <c r="B1482" s="3">
        <f t="shared" si="1129"/>
        <v>4.125</v>
      </c>
      <c r="C1482" s="3">
        <f t="shared" si="1117"/>
        <v>47.233333333333334</v>
      </c>
      <c r="D1482" s="4">
        <f t="shared" ca="1" si="1105"/>
        <v>1482</v>
      </c>
      <c r="E1482" s="58">
        <f>(0.5*(COS(B1482*2*PI())+1)*('key variables'!$B$4-'key variables'!$B$6)+'key variables'!$B$6)/'key variables'!$B$4</f>
        <v>1</v>
      </c>
      <c r="F1482" s="10">
        <f t="shared" ca="1" si="1118"/>
        <v>11689222.907461114</v>
      </c>
      <c r="G1482" s="10">
        <f t="shared" ca="1" si="1119"/>
        <v>13492492.798713122</v>
      </c>
      <c r="H1482" s="10">
        <f t="shared" ca="1" si="1120"/>
        <v>40309474.521088287</v>
      </c>
      <c r="I1482" s="10">
        <f t="shared" ca="1" si="1121"/>
        <v>17912154.249750931</v>
      </c>
      <c r="J1482" s="10">
        <f t="shared" ca="1" si="1106"/>
        <v>83403344.477013454</v>
      </c>
      <c r="K1482" s="82">
        <f t="shared" ca="1" si="1083"/>
        <v>2249832.832292099</v>
      </c>
      <c r="L1482" s="82">
        <f t="shared" ca="1" si="1084"/>
        <v>2596909.4377209195</v>
      </c>
      <c r="M1482" s="82">
        <f t="shared" ca="1" si="1085"/>
        <v>7778311.98309422</v>
      </c>
      <c r="N1482" s="82">
        <f t="shared" ca="1" si="1086"/>
        <v>3496312.733215793</v>
      </c>
      <c r="O1482" s="82">
        <f t="shared" ca="1" si="1107"/>
        <v>16121366.986323033</v>
      </c>
      <c r="P1482" s="10">
        <f ca="1">IF(IF($A1482&gt;='key variables'!$B$26,K1482*SUMPRODUCT(Z1482:AC1482,'control variables'!$O$3:$R$3)/J1482+F$65*'key variables'!$B$25/scenario!J$65,K1482*SUMPRODUCT(Z1482:AC1482,'control variables'!$O$7:$R$7)/J1482+F$65*'key variables'!$B$25/scenario!J$65)&lt;'key variables'!$B$28,0,IF($A1482&gt;='key variables'!$B$26,K1482*SUMPRODUCT(Z1482:AC1482,'control variables'!$O$3:$R$3)/J1482+F$65*'key variables'!$B$25/scenario!J$65,K1482*SUMPRODUCT(Z1482:AC1482,'control variables'!$O$7:$R$7)/J1482+F$65*'key variables'!$B$25/scenario!J$65))</f>
        <v>1.1995542381561444E-82</v>
      </c>
      <c r="Q1482" s="10">
        <f ca="1">IF(IF($A1482&gt;='key variables'!$B$26,L1482*SUMPRODUCT(Z1482:AC1482,'control variables'!$O$4:$R$4)/J1482+G$65*'key variables'!$B$25/scenario!J$65,L1482*SUMPRODUCT(Z1482:AC1482,'control variables'!$O$7:$R$7)/J1482+G$65*'key variables'!$B$25/scenario!J$65)&lt;'key variables'!$B$28,0,IF($A1482&gt;='key variables'!$B$26,L1482*SUMPRODUCT(Z1482:AC1482,'control variables'!$O$4:$R$4)/J1482+G$65*'key variables'!$B$25/scenario!J$65,L1482*SUMPRODUCT(Z1482:AC1482,'control variables'!$O$7:$R$7)/J1482+G$65*'key variables'!$B$25/scenario!J$65))</f>
        <v>1.3846067482943447E-82</v>
      </c>
      <c r="R1482" s="10">
        <f ca="1">IF(IF($A1482&gt;='key variables'!$B$26,M1482*SUMPRODUCT(Z1482:AC1482,'control variables'!$O$5:$R$5)/J1482+H$65*'key variables'!$B$25/scenario!J$65,M1482*SUMPRODUCT(Z1482:AC1482,'control variables'!$O$7:$R$7)/J1482+H$65*'key variables'!$B$25/scenario!J$65)&lt;'key variables'!$B$28,0,IF($A1482&gt;='key variables'!$B$26,M1482*SUMPRODUCT(Z1482:AC1482,'control variables'!$O$5:$R$5)/J1482+H$65*'key variables'!$B$25/scenario!J$65,M1482*SUMPRODUCT(Z1482:AC1482,'control variables'!$O$7:$R$7)/J1482+H$65*'key variables'!$B$25/scenario!J$65))</f>
        <v>4.1472001702080247E-82</v>
      </c>
      <c r="S1482" s="10">
        <f ca="1">IF(IF($A1482&gt;='key variables'!$B$26,N1482*SUMPRODUCT(Z1482:AC1482,'control variables'!$O$6:$R$6)/J1482+I$65*'key variables'!$B$25/scenario!J$65,N1482*SUMPRODUCT(Z1482:AC1482,'control variables'!$O$7:$R$7)/J1482+I$65*'key variables'!$B$25/scenario!J$65)&lt;'key variables'!$B$28,0,IF($A1482&gt;='key variables'!$B$26,N1482*SUMPRODUCT(Z1482:AC1482,'control variables'!$O$6:$R$6)/J1482+I$65*'key variables'!$B$25/scenario!J$65,N1482*SUMPRODUCT(Z1482:AC1482,'control variables'!$O$7:$R$7)/J1482+I$65*'key variables'!$B$25/scenario!J$65))</f>
        <v>1.8641459475793543E-82</v>
      </c>
      <c r="T1482" s="10">
        <f t="shared" ca="1" si="1128"/>
        <v>8.5955071042378686E-82</v>
      </c>
      <c r="U1482" s="82">
        <f ca="1">SUMPRODUCT(P1452:P1481,'control variables'!AD$7:AD$36)</f>
        <v>2.5432768996913431E-82</v>
      </c>
      <c r="V1482" s="82">
        <f ca="1">SUMPRODUCT(Q1452:Q1481,'control variables'!AE$7:AE$36)</f>
        <v>2.9356224554769749E-82</v>
      </c>
      <c r="W1482" s="82">
        <f ca="1">SUMPRODUCT(R1452:R1481,'control variables'!AF$7:AF$36)</f>
        <v>8.7928315834211783E-82</v>
      </c>
      <c r="X1482" s="82">
        <f ca="1">SUMPRODUCT(S1452:S1481,'control variables'!AG$7:AG$36)</f>
        <v>3.9523342716202105E-82</v>
      </c>
      <c r="Y1482" s="82">
        <f t="shared" ca="1" si="1122"/>
        <v>1.8224065210209707E-81</v>
      </c>
      <c r="Z1482" s="10">
        <f ca="1">IF($A1482&gt;='key variables'!$B$26,SUMPRODUCT(P1452:P1481,'control variables'!V$7:V$36)*$E1482,SUMPRODUCT(P1452:P1481,'control variables'!Z$7:Z$36)*$E1482)</f>
        <v>6.2058531034418848E-82</v>
      </c>
      <c r="AA1482" s="10">
        <f ca="1">IF($A1482&gt;='key variables'!$B$26,SUMPRODUCT(Q1452:Q1481,'control variables'!W$7:W$36)*$E1482,SUMPRODUCT(Q1452:Q1481,'control variables'!AA$7:AA$36)*$E1482)</f>
        <v>7.1632159785929902E-82</v>
      </c>
      <c r="AB1482" s="10">
        <f ca="1">IF($A1482&gt;='key variables'!$B$26,SUMPRODUCT(R1452:R1481,'control variables'!X$7:X$36)*$E1482,SUMPRODUCT(R1452:R1481,'control variables'!AB$7:AB$36)*$E1482)</f>
        <v>2.1455399204325136E-81</v>
      </c>
      <c r="AC1482" s="10">
        <f ca="1">IF($A1482&gt;='key variables'!$B$26,SUMPRODUCT(S1452:S1481,'control variables'!Y$7:Y$36)*$E1482,SUMPRODUCT(S1452:S1481,'control variables'!AC$7:AC$36)*$E1482)</f>
        <v>9.6440957366265217E-82</v>
      </c>
      <c r="AD1482" s="10">
        <f t="shared" ca="1" si="1123"/>
        <v>4.446856402298654E-81</v>
      </c>
      <c r="AE1482" s="82">
        <f ca="1">SUMPRODUCT(P1452:P1481,'control variables'!AL$7:AL$36)</f>
        <v>8.4495831178169282E-82</v>
      </c>
      <c r="AF1482" s="82">
        <f ca="1">SUMPRODUCT(Q1452:Q1481,'control variables'!AM$7:AM$36)</f>
        <v>9.7275796989653691E-82</v>
      </c>
      <c r="AG1482" s="82">
        <f ca="1">SUMPRODUCT(R1452:R1481,'control variables'!AN$7:AN$36)</f>
        <v>2.7735886241034109E-81</v>
      </c>
      <c r="AH1482" s="82">
        <f ca="1">SUMPRODUCT(S1452:S1481,'control variables'!AO$7:AO$36)</f>
        <v>1.2009363623658114E-81</v>
      </c>
      <c r="AI1482" s="82">
        <f t="shared" ca="1" si="1087"/>
        <v>5.7922412681474523E-81</v>
      </c>
      <c r="AJ1482" s="10">
        <f ca="1">SUMPRODUCT(P1452:P1481,'control variables'!AP$7:AP$36)</f>
        <v>8.0736095332869095E-85</v>
      </c>
      <c r="AK1482" s="10">
        <f ca="1">SUMPRODUCT(Q1452:Q1481,'control variables'!AQ$7:AQ$36)</f>
        <v>2.3297767385795119E-84</v>
      </c>
      <c r="AL1482" s="10">
        <f ca="1">SUMPRODUCT(R1452:R1481,'control variables'!AR$7:AR$36)</f>
        <v>8.3738293189912901E-83</v>
      </c>
      <c r="AM1482" s="10">
        <f ca="1">SUMPRODUCT(S1452:S1481,'control variables'!AS$7:AS$36)</f>
        <v>6.2733247130821905E-83</v>
      </c>
      <c r="AN1482" s="10">
        <f t="shared" ca="1" si="1108"/>
        <v>1.4960867801264302E-82</v>
      </c>
      <c r="AO1482" s="82">
        <f ca="1">SUMPRODUCT(P1452:P1481,'control variables'!AX$7:AX$36)</f>
        <v>1.0978876876394751E-84</v>
      </c>
      <c r="AP1482" s="82">
        <f ca="1">SUMPRODUCT(Q1452:Q1481,'control variables'!AY$7:AY$36)</f>
        <v>2.534512659488459E-84</v>
      </c>
      <c r="AQ1482" s="82">
        <f ca="1">SUMPRODUCT(R1452:R1481,'control variables'!AZ$7:AZ$36)</f>
        <v>2.2774259938657547E-83</v>
      </c>
      <c r="AR1482" s="82">
        <f ca="1">SUMPRODUCT(S1452:S1481,'control variables'!BA$7:BA$36)</f>
        <v>1.7061528513761035E-83</v>
      </c>
      <c r="AS1482" s="82">
        <f t="shared" ca="1" si="1109"/>
        <v>4.3468188799546521E-83</v>
      </c>
      <c r="AT1482" s="10">
        <f ca="1">SUMPRODUCT(P1452:P1481,'control variables'!AT$7:AT$36)</f>
        <v>-9.6892872711218211E-85</v>
      </c>
      <c r="AU1482" s="10">
        <f ca="1">SUMPRODUCT(Q1452:Q1481,'control variables'!AU$7:AU$36)</f>
        <v>1.0510745113690339E-84</v>
      </c>
      <c r="AV1482" s="10">
        <f ca="1">SUMPRODUCT(R1452:R1481,'control variables'!AV$7:AV$36)</f>
        <v>4.5260110752419921E-82</v>
      </c>
      <c r="AW1482" s="10">
        <f ca="1">SUMPRODUCT(S1452:S1481,'control variables'!AW$7:AW$36)</f>
        <v>3.390699290419681E-82</v>
      </c>
      <c r="AX1482" s="10">
        <f t="shared" ca="1" si="1088"/>
        <v>7.9175318235042424E-82</v>
      </c>
      <c r="AY1482" s="82">
        <f ca="1">SUMPRODUCT(P1452:P1481,'control variables'!BB$7:BB$36)</f>
        <v>3.5118476514410711E-84</v>
      </c>
      <c r="AZ1482" s="82">
        <f ca="1">SUMPRODUCT(Q1452:Q1481,'control variables'!BC$7:BC$36)</f>
        <v>8.9552052485959353E-84</v>
      </c>
      <c r="BA1482" s="82">
        <f ca="1">SUMPRODUCT(R1452:R1481,'control variables'!BD$7:BD$36)</f>
        <v>6.2689189391847371E-83</v>
      </c>
      <c r="BB1482" s="82">
        <f ca="1">SUMPRODUCT(S1452:S1481,'control variables'!BE$7:BE$36)</f>
        <v>8.9085813201580573E-84</v>
      </c>
      <c r="BC1482" s="82">
        <f t="shared" ca="1" si="1110"/>
        <v>8.4064823612042421E-83</v>
      </c>
      <c r="BD1482" s="10">
        <f ca="1">SUMPRODUCT(P1452:P1481,'control variables'!BF$7:BF$36)</f>
        <v>7.3464793987935978E-85</v>
      </c>
      <c r="BE1482" s="10">
        <f ca="1">SUMPRODUCT(Q1452:Q1481,'control variables'!BG$7:BG$36)</f>
        <v>8.4798041040733002E-85</v>
      </c>
      <c r="BF1482" s="10">
        <f ca="1">SUMPRODUCT(R1452:R1481,'control variables'!BH$7:BH$36)</f>
        <v>2.5398868716381176E-83</v>
      </c>
      <c r="BG1482" s="10">
        <f ca="1">SUMPRODUCT(S1452:S1481,'control variables'!BI$7:BI$36)</f>
        <v>5.7083328809237422E-83</v>
      </c>
      <c r="BH1482" s="10">
        <f t="shared" ca="1" si="1111"/>
        <v>8.4064825875905295E-83</v>
      </c>
      <c r="BI1482" s="82">
        <f t="shared" ca="1" si="1089"/>
        <v>8.4750123070602173E-82</v>
      </c>
      <c r="BJ1482" s="82">
        <f t="shared" ca="1" si="1090"/>
        <v>9.8276424965650189E-82</v>
      </c>
      <c r="BK1482" s="82">
        <f t="shared" ca="1" si="1091"/>
        <v>3.2888789210194575E-81</v>
      </c>
      <c r="BL1482" s="82">
        <f t="shared" ca="1" si="1092"/>
        <v>1.5489148727279375E-81</v>
      </c>
      <c r="BM1482" s="82">
        <f t="shared" ca="1" si="1082"/>
        <v>6.6680592741099185E-81</v>
      </c>
      <c r="BN1482" s="10">
        <f ca="1">BN1481+BI1482-INDIRECT(ADDRESS(MAX($D1482-'key variables'!$B$9*30,34),scenario!BI$4),TRUE)</f>
        <v>9439390.0751690175</v>
      </c>
      <c r="BO1482" s="10">
        <f ca="1">BO1481+BJ1482-INDIRECT(ADDRESS(MAX($D1482-'key variables'!$B$9*30,34),scenario!BJ$4),TRUE)</f>
        <v>10895583.360992203</v>
      </c>
      <c r="BP1482" s="10">
        <f ca="1">BP1481+BK1482-INDIRECT(ADDRESS(MAX($D1482-'key variables'!$B$9*30,34),scenario!BK$4),TRUE)</f>
        <v>32531162.537994072</v>
      </c>
      <c r="BQ1482" s="10">
        <f ca="1">BQ1481+BL1482-INDIRECT(ADDRESS(MAX($D1482-'key variables'!$B$9*30,34),scenario!BL$4),TRUE)</f>
        <v>14415841.516535141</v>
      </c>
      <c r="BR1482" s="10">
        <f t="shared" ca="1" si="1112"/>
        <v>67281977.490690395</v>
      </c>
      <c r="BS1482" s="82">
        <f t="shared" ca="1" si="1093"/>
        <v>-2.3433848477536824E-9</v>
      </c>
      <c r="BT1482" s="82">
        <f t="shared" ca="1" si="1094"/>
        <v>-3.4288309057018498E-10</v>
      </c>
      <c r="BU1482" s="82">
        <f t="shared" ca="1" si="1095"/>
        <v>-4.2578247660364599E-9</v>
      </c>
      <c r="BV1482" s="82">
        <f t="shared" ca="1" si="1096"/>
        <v>-2.9943922343414556E-9</v>
      </c>
      <c r="BW1482" s="82">
        <f t="shared" ca="1" si="1113"/>
        <v>-9.9384849387017825E-9</v>
      </c>
      <c r="BX1482" s="10">
        <f t="shared" ca="1" si="1097"/>
        <v>-1.8625994260191893E-12</v>
      </c>
      <c r="BY1482" s="10">
        <f t="shared" ca="1" si="1098"/>
        <v>2.8902850229962428E-12</v>
      </c>
      <c r="BZ1482" s="10">
        <f t="shared" ca="1" si="1099"/>
        <v>-3.5034723983035463E-11</v>
      </c>
      <c r="CA1482" s="10">
        <f t="shared" ca="1" si="1100"/>
        <v>-2.0257049910634696E-11</v>
      </c>
      <c r="CB1482" s="10">
        <v>0</v>
      </c>
      <c r="CC1482" s="82">
        <f t="shared" ca="1" si="1101"/>
        <v>3.9725652202851362E-13</v>
      </c>
      <c r="CD1482" s="82">
        <f t="shared" ca="1" si="1102"/>
        <v>3.4270724516460853E-13</v>
      </c>
      <c r="CE1482" s="82">
        <f t="shared" ca="1" si="1103"/>
        <v>1.8915613015532971E-10</v>
      </c>
      <c r="CF1482" s="82">
        <f t="shared" ca="1" si="1104"/>
        <v>3.7028113764059381E-11</v>
      </c>
      <c r="CG1482" s="82">
        <f t="shared" ca="1" si="1114"/>
        <v>2.269242076865822E-10</v>
      </c>
      <c r="CH1482" s="13" t="str">
        <f t="shared" ca="1" si="1115"/>
        <v/>
      </c>
      <c r="CI1482" s="81">
        <f t="shared" ca="1" si="1124"/>
        <v>0.1131775965863165</v>
      </c>
      <c r="CJ1482" s="81">
        <f t="shared" ca="1" si="1125"/>
        <v>0.13063724757458739</v>
      </c>
      <c r="CK1482" s="81">
        <f t="shared" ca="1" si="1126"/>
        <v>0.39004625943939081</v>
      </c>
      <c r="CL1482" s="81">
        <f t="shared" ca="1" si="1127"/>
        <v>0.17284488538116416</v>
      </c>
      <c r="CM1482" s="89">
        <f t="shared" ca="1" si="1116"/>
        <v>0.80670598898145884</v>
      </c>
    </row>
    <row r="1483" spans="1:91" x14ac:dyDescent="0.3">
      <c r="A1483">
        <v>1418</v>
      </c>
      <c r="B1483" s="3">
        <f t="shared" si="1129"/>
        <v>4.1277777777777782</v>
      </c>
      <c r="C1483" s="3">
        <f t="shared" si="1117"/>
        <v>47.266666666666666</v>
      </c>
      <c r="D1483" s="4">
        <f t="shared" ca="1" si="1105"/>
        <v>1483</v>
      </c>
      <c r="E1483" s="58">
        <f>(0.5*(COS(B1483*2*PI())+1)*('key variables'!$B$4-'key variables'!$B$6)+'key variables'!$B$6)/'key variables'!$B$4</f>
        <v>1</v>
      </c>
      <c r="F1483" s="10">
        <f t="shared" ca="1" si="1118"/>
        <v>11689222.907461114</v>
      </c>
      <c r="G1483" s="10">
        <f t="shared" ca="1" si="1119"/>
        <v>13492492.798713122</v>
      </c>
      <c r="H1483" s="10">
        <f t="shared" ca="1" si="1120"/>
        <v>40309474.521088287</v>
      </c>
      <c r="I1483" s="10">
        <f t="shared" ca="1" si="1121"/>
        <v>17912154.249750931</v>
      </c>
      <c r="J1483" s="10">
        <f t="shared" ca="1" si="1106"/>
        <v>83403344.477013454</v>
      </c>
      <c r="K1483" s="82">
        <f t="shared" ca="1" si="1083"/>
        <v>2249832.832292099</v>
      </c>
      <c r="L1483" s="82">
        <f t="shared" ca="1" si="1084"/>
        <v>2596909.4377209195</v>
      </c>
      <c r="M1483" s="82">
        <f t="shared" ca="1" si="1085"/>
        <v>7778311.98309422</v>
      </c>
      <c r="N1483" s="82">
        <f t="shared" ca="1" si="1086"/>
        <v>3496312.733215793</v>
      </c>
      <c r="O1483" s="82">
        <f t="shared" ca="1" si="1107"/>
        <v>16121366.986323033</v>
      </c>
      <c r="P1483" s="10">
        <f ca="1">IF(IF($A1483&gt;='key variables'!$B$26,K1483*SUMPRODUCT(Z1483:AC1483,'control variables'!$O$3:$R$3)/J1483+F$65*'key variables'!$B$25/scenario!J$65,K1483*SUMPRODUCT(Z1483:AC1483,'control variables'!$O$7:$R$7)/J1483+F$65*'key variables'!$B$25/scenario!J$65)&lt;'key variables'!$B$28,0,IF($A1483&gt;='key variables'!$B$26,K1483*SUMPRODUCT(Z1483:AC1483,'control variables'!$O$3:$R$3)/J1483+F$65*'key variables'!$B$25/scenario!J$65,K1483*SUMPRODUCT(Z1483:AC1483,'control variables'!$O$7:$R$7)/J1483+F$65*'key variables'!$B$25/scenario!J$65))</f>
        <v>1.0321555164997186E-82</v>
      </c>
      <c r="Q1483" s="10">
        <f ca="1">IF(IF($A1483&gt;='key variables'!$B$26,L1483*SUMPRODUCT(Z1483:AC1483,'control variables'!$O$4:$R$4)/J1483+G$65*'key variables'!$B$25/scenario!J$65,L1483*SUMPRODUCT(Z1483:AC1483,'control variables'!$O$7:$R$7)/J1483+G$65*'key variables'!$B$25/scenario!J$65)&lt;'key variables'!$B$28,0,IF($A1483&gt;='key variables'!$B$26,L1483*SUMPRODUCT(Z1483:AC1483,'control variables'!$O$4:$R$4)/J1483+G$65*'key variables'!$B$25/scenario!J$65,L1483*SUMPRODUCT(Z1483:AC1483,'control variables'!$O$7:$R$7)/J1483+G$65*'key variables'!$B$25/scenario!J$65))</f>
        <v>1.1913838057306064E-82</v>
      </c>
      <c r="R1483" s="10">
        <f ca="1">IF(IF($A1483&gt;='key variables'!$B$26,M1483*SUMPRODUCT(Z1483:AC1483,'control variables'!$O$5:$R$5)/J1483+H$65*'key variables'!$B$25/scenario!J$65,M1483*SUMPRODUCT(Z1483:AC1483,'control variables'!$O$7:$R$7)/J1483+H$65*'key variables'!$B$25/scenario!J$65)&lt;'key variables'!$B$28,0,IF($A1483&gt;='key variables'!$B$26,M1483*SUMPRODUCT(Z1483:AC1483,'control variables'!$O$5:$R$5)/J1483+H$65*'key variables'!$B$25/scenario!J$65,M1483*SUMPRODUCT(Z1483:AC1483,'control variables'!$O$7:$R$7)/J1483+H$65*'key variables'!$B$25/scenario!J$65))</f>
        <v>3.5684551790575984E-82</v>
      </c>
      <c r="S1483" s="10">
        <f ca="1">IF(IF($A1483&gt;='key variables'!$B$26,N1483*SUMPRODUCT(Z1483:AC1483,'control variables'!$O$6:$R$6)/J1483+I$65*'key variables'!$B$25/scenario!J$65,N1483*SUMPRODUCT(Z1483:AC1483,'control variables'!$O$7:$R$7)/J1483+I$65*'key variables'!$B$25/scenario!J$65)&lt;'key variables'!$B$28,0,IF($A1483&gt;='key variables'!$B$26,N1483*SUMPRODUCT(Z1483:AC1483,'control variables'!$O$6:$R$6)/J1483+I$65*'key variables'!$B$25/scenario!J$65,N1483*SUMPRODUCT(Z1483:AC1483,'control variables'!$O$7:$R$7)/J1483+I$65*'key variables'!$B$25/scenario!J$65))</f>
        <v>1.604002938885178E-82</v>
      </c>
      <c r="T1483" s="10">
        <f t="shared" ca="1" si="1128"/>
        <v>7.3959974401731008E-82</v>
      </c>
      <c r="U1483" s="82">
        <f ca="1">SUMPRODUCT(P1453:P1482,'control variables'!AD$7:AD$36)</f>
        <v>2.1883606413977112E-82</v>
      </c>
      <c r="V1483" s="82">
        <f ca="1">SUMPRODUCT(Q1453:Q1482,'control variables'!AE$7:AE$36)</f>
        <v>2.5259540714378246E-82</v>
      </c>
      <c r="W1483" s="82">
        <f ca="1">SUMPRODUCT(R1453:R1482,'control variables'!AF$7:AF$36)</f>
        <v>7.565785135677854E-82</v>
      </c>
      <c r="X1483" s="82">
        <f ca="1">SUMPRODUCT(S1453:S1482,'control variables'!AG$7:AG$36)</f>
        <v>3.4007829673248056E-82</v>
      </c>
      <c r="Y1483" s="82">
        <f t="shared" ca="1" si="1122"/>
        <v>1.5680882815838195E-81</v>
      </c>
      <c r="Z1483" s="10">
        <f ca="1">IF($A1483&gt;='key variables'!$B$26,SUMPRODUCT(P1453:P1482,'control variables'!V$7:V$36)*$E1483,SUMPRODUCT(P1453:P1482,'control variables'!Z$7:Z$36)*$E1483)</f>
        <v>5.339821503319684E-82</v>
      </c>
      <c r="AA1483" s="10">
        <f ca="1">IF($A1483&gt;='key variables'!$B$26,SUMPRODUCT(Q1453:Q1482,'control variables'!W$7:W$36)*$E1483,SUMPRODUCT(Q1453:Q1482,'control variables'!AA$7:AA$36)*$E1483)</f>
        <v>6.1635836488297897E-82</v>
      </c>
      <c r="AB1483" s="10">
        <f ca="1">IF($A1483&gt;='key variables'!$B$26,SUMPRODUCT(R1453:R1482,'control variables'!X$7:X$36)*$E1483,SUMPRODUCT(R1453:R1482,'control variables'!AB$7:AB$36)*$E1483)</f>
        <v>1.8461281651997499E-81</v>
      </c>
      <c r="AC1483" s="10">
        <f ca="1">IF($A1483&gt;='key variables'!$B$26,SUMPRODUCT(S1453:S1482,'control variables'!Y$7:Y$36)*$E1483,SUMPRODUCT(S1453:S1482,'control variables'!AC$7:AC$36)*$E1483)</f>
        <v>8.298254717945284E-82</v>
      </c>
      <c r="AD1483" s="10">
        <f t="shared" ca="1" si="1123"/>
        <v>3.8262941522092259E-81</v>
      </c>
      <c r="AE1483" s="82">
        <f ca="1">SUMPRODUCT(P1453:P1482,'control variables'!AL$7:AL$36)</f>
        <v>7.270437258913172E-82</v>
      </c>
      <c r="AF1483" s="82">
        <f ca="1">SUMPRODUCT(Q1453:Q1482,'control variables'!AM$7:AM$36)</f>
        <v>8.3700884287741878E-82</v>
      </c>
      <c r="AG1483" s="82">
        <f ca="1">SUMPRODUCT(R1453:R1482,'control variables'!AN$7:AN$36)</f>
        <v>2.3865321865475815E-81</v>
      </c>
      <c r="AH1483" s="82">
        <f ca="1">SUMPRODUCT(S1453:S1482,'control variables'!AO$7:AO$36)</f>
        <v>1.0333447642070076E-81</v>
      </c>
      <c r="AI1483" s="82">
        <f t="shared" ca="1" si="1087"/>
        <v>4.9839295195233248E-81</v>
      </c>
      <c r="AJ1483" s="10">
        <f ca="1">SUMPRODUCT(P1453:P1482,'control variables'!AP$7:AP$36)</f>
        <v>6.9469310788780542E-85</v>
      </c>
      <c r="AK1483" s="10">
        <f ca="1">SUMPRODUCT(Q1453:Q1482,'control variables'!AQ$7:AQ$36)</f>
        <v>2.004654592887655E-84</v>
      </c>
      <c r="AL1483" s="10">
        <f ca="1">SUMPRODUCT(R1453:R1482,'control variables'!AR$7:AR$36)</f>
        <v>7.2052549613007886E-83</v>
      </c>
      <c r="AM1483" s="10">
        <f ca="1">SUMPRODUCT(S1453:S1482,'control variables'!AS$7:AS$36)</f>
        <v>5.3978773976529038E-83</v>
      </c>
      <c r="AN1483" s="10">
        <f t="shared" ca="1" si="1108"/>
        <v>1.287306712903124E-82</v>
      </c>
      <c r="AO1483" s="82">
        <f ca="1">SUMPRODUCT(P1453:P1482,'control variables'!AX$7:AX$36)</f>
        <v>9.4467661173541584E-85</v>
      </c>
      <c r="AP1483" s="82">
        <f ca="1">SUMPRODUCT(Q1453:Q1482,'control variables'!AY$7:AY$36)</f>
        <v>2.1808194576933035E-84</v>
      </c>
      <c r="AQ1483" s="82">
        <f ca="1">SUMPRODUCT(R1453:R1482,'control variables'!AZ$7:AZ$36)</f>
        <v>1.959609435086179E-83</v>
      </c>
      <c r="AR1483" s="82">
        <f ca="1">SUMPRODUCT(S1453:S1482,'control variables'!BA$7:BA$36)</f>
        <v>1.468057901447172E-83</v>
      </c>
      <c r="AS1483" s="82">
        <f t="shared" ca="1" si="1109"/>
        <v>3.740216943476223E-83</v>
      </c>
      <c r="AT1483" s="10">
        <f ca="1">SUMPRODUCT(P1453:P1482,'control variables'!AT$7:AT$36)</f>
        <v>-8.3371397388511392E-85</v>
      </c>
      <c r="AU1483" s="10">
        <f ca="1">SUMPRODUCT(Q1453:Q1482,'control variables'!AU$7:AU$36)</f>
        <v>9.0439625041829782E-85</v>
      </c>
      <c r="AV1483" s="10">
        <f ca="1">SUMPRODUCT(R1453:R1482,'control variables'!AV$7:AV$36)</f>
        <v>3.89440272932599E-82</v>
      </c>
      <c r="AW1483" s="10">
        <f ca="1">SUMPRODUCT(S1453:S1482,'control variables'!AW$7:AW$36)</f>
        <v>2.9175245821129778E-82</v>
      </c>
      <c r="AX1483" s="10">
        <f t="shared" ca="1" si="1088"/>
        <v>6.8126341342042996E-82</v>
      </c>
      <c r="AY1483" s="82">
        <f ca="1">SUMPRODUCT(P1453:P1482,'control variables'!BB$7:BB$36)</f>
        <v>3.0217665956590552E-84</v>
      </c>
      <c r="AZ1483" s="82">
        <f ca="1">SUMPRODUCT(Q1453:Q1482,'control variables'!BC$7:BC$36)</f>
        <v>7.7054994302995088E-84</v>
      </c>
      <c r="BA1483" s="82">
        <f ca="1">SUMPRODUCT(R1453:R1482,'control variables'!BD$7:BD$36)</f>
        <v>5.3940864529102153E-83</v>
      </c>
      <c r="BB1483" s="82">
        <f ca="1">SUMPRODUCT(S1453:S1482,'control variables'!BE$7:BE$36)</f>
        <v>7.6653819071335567E-84</v>
      </c>
      <c r="BC1483" s="82">
        <f t="shared" ca="1" si="1110"/>
        <v>7.2333512462194276E-83</v>
      </c>
      <c r="BD1483" s="10">
        <f ca="1">SUMPRODUCT(P1453:P1482,'control variables'!BF$7:BF$36)</f>
        <v>6.3212725170075384E-85</v>
      </c>
      <c r="BE1483" s="10">
        <f ca="1">SUMPRODUCT(Q1453:Q1482,'control variables'!BG$7:BG$36)</f>
        <v>7.2964408831648979E-85</v>
      </c>
      <c r="BF1483" s="10">
        <f ca="1">SUMPRODUCT(R1453:R1482,'control variables'!BH$7:BH$36)</f>
        <v>2.1854436943811226E-83</v>
      </c>
      <c r="BG1483" s="10">
        <f ca="1">SUMPRODUCT(S1453:S1482,'control variables'!BI$7:BI$36)</f>
        <v>4.9117306126304838E-83</v>
      </c>
      <c r="BH1483" s="10">
        <f t="shared" ca="1" si="1111"/>
        <v>7.2333514410133299E-83</v>
      </c>
      <c r="BI1483" s="82">
        <f t="shared" ca="1" si="1089"/>
        <v>7.2923177851309107E-82</v>
      </c>
      <c r="BJ1483" s="82">
        <f t="shared" ca="1" si="1090"/>
        <v>8.4561873855813663E-82</v>
      </c>
      <c r="BK1483" s="82">
        <f t="shared" ca="1" si="1091"/>
        <v>2.8299133240092823E-81</v>
      </c>
      <c r="BL1483" s="82">
        <f t="shared" ca="1" si="1092"/>
        <v>1.3327626043254389E-81</v>
      </c>
      <c r="BM1483" s="82">
        <f t="shared" ca="1" si="1082"/>
        <v>5.7375264454059488E-81</v>
      </c>
      <c r="BN1483" s="10">
        <f ca="1">BN1482+BI1483-INDIRECT(ADDRESS(MAX($D1483-'key variables'!$B$9*30,34),scenario!BI$4),TRUE)</f>
        <v>9439390.0751690175</v>
      </c>
      <c r="BO1483" s="10">
        <f ca="1">BO1482+BJ1483-INDIRECT(ADDRESS(MAX($D1483-'key variables'!$B$9*30,34),scenario!BJ$4),TRUE)</f>
        <v>10895583.360992203</v>
      </c>
      <c r="BP1483" s="10">
        <f ca="1">BP1482+BK1483-INDIRECT(ADDRESS(MAX($D1483-'key variables'!$B$9*30,34),scenario!BK$4),TRUE)</f>
        <v>32531162.537994072</v>
      </c>
      <c r="BQ1483" s="10">
        <f ca="1">BQ1482+BL1483-INDIRECT(ADDRESS(MAX($D1483-'key variables'!$B$9*30,34),scenario!BL$4),TRUE)</f>
        <v>14415841.516535141</v>
      </c>
      <c r="BR1483" s="10">
        <f t="shared" ca="1" si="1112"/>
        <v>67281977.490690395</v>
      </c>
      <c r="BS1483" s="82">
        <f t="shared" ca="1" si="1093"/>
        <v>-2.3433848477536824E-9</v>
      </c>
      <c r="BT1483" s="82">
        <f t="shared" ca="1" si="1094"/>
        <v>-3.4288309057018498E-10</v>
      </c>
      <c r="BU1483" s="82">
        <f t="shared" ca="1" si="1095"/>
        <v>-4.2578247660364599E-9</v>
      </c>
      <c r="BV1483" s="82">
        <f t="shared" ca="1" si="1096"/>
        <v>-2.9943922343414556E-9</v>
      </c>
      <c r="BW1483" s="82">
        <f t="shared" ca="1" si="1113"/>
        <v>-9.9384849387017825E-9</v>
      </c>
      <c r="BX1483" s="10">
        <f t="shared" ca="1" si="1097"/>
        <v>-1.8625994260191893E-12</v>
      </c>
      <c r="BY1483" s="10">
        <f t="shared" ca="1" si="1098"/>
        <v>2.8902850229962428E-12</v>
      </c>
      <c r="BZ1483" s="10">
        <f t="shared" ca="1" si="1099"/>
        <v>-3.5034723983035463E-11</v>
      </c>
      <c r="CA1483" s="10">
        <f t="shared" ca="1" si="1100"/>
        <v>-2.0257049910634696E-11</v>
      </c>
      <c r="CB1483" s="10">
        <v>0</v>
      </c>
      <c r="CC1483" s="82">
        <f t="shared" ca="1" si="1101"/>
        <v>3.9725652202851362E-13</v>
      </c>
      <c r="CD1483" s="82">
        <f t="shared" ca="1" si="1102"/>
        <v>3.4270724516460853E-13</v>
      </c>
      <c r="CE1483" s="82">
        <f t="shared" ca="1" si="1103"/>
        <v>1.8915613015532971E-10</v>
      </c>
      <c r="CF1483" s="82">
        <f t="shared" ca="1" si="1104"/>
        <v>3.7028113764059381E-11</v>
      </c>
      <c r="CG1483" s="82">
        <f t="shared" ca="1" si="1114"/>
        <v>2.269242076865822E-10</v>
      </c>
      <c r="CH1483" s="13" t="str">
        <f t="shared" ca="1" si="1115"/>
        <v/>
      </c>
      <c r="CI1483" s="81">
        <f t="shared" ca="1" si="1124"/>
        <v>0.1131775965863165</v>
      </c>
      <c r="CJ1483" s="81">
        <f t="shared" ca="1" si="1125"/>
        <v>0.13063724757458739</v>
      </c>
      <c r="CK1483" s="81">
        <f t="shared" ca="1" si="1126"/>
        <v>0.39004625943939081</v>
      </c>
      <c r="CL1483" s="81">
        <f t="shared" ca="1" si="1127"/>
        <v>0.17284488538116416</v>
      </c>
      <c r="CM1483" s="89">
        <f t="shared" ca="1" si="1116"/>
        <v>0.80670598898145884</v>
      </c>
    </row>
    <row r="1484" spans="1:91" x14ac:dyDescent="0.3">
      <c r="A1484">
        <v>1419</v>
      </c>
      <c r="B1484" s="3">
        <f t="shared" si="1129"/>
        <v>4.1305555555555555</v>
      </c>
      <c r="C1484" s="3">
        <f t="shared" si="1117"/>
        <v>47.3</v>
      </c>
      <c r="D1484" s="4">
        <f t="shared" ca="1" si="1105"/>
        <v>1484</v>
      </c>
      <c r="E1484" s="58">
        <f>(0.5*(COS(B1484*2*PI())+1)*('key variables'!$B$4-'key variables'!$B$6)+'key variables'!$B$6)/'key variables'!$B$4</f>
        <v>1</v>
      </c>
      <c r="F1484" s="10">
        <f t="shared" ca="1" si="1118"/>
        <v>11689222.907461114</v>
      </c>
      <c r="G1484" s="10">
        <f t="shared" ca="1" si="1119"/>
        <v>13492492.798713122</v>
      </c>
      <c r="H1484" s="10">
        <f t="shared" ca="1" si="1120"/>
        <v>40309474.521088287</v>
      </c>
      <c r="I1484" s="10">
        <f t="shared" ca="1" si="1121"/>
        <v>17912154.249750931</v>
      </c>
      <c r="J1484" s="10">
        <f t="shared" ca="1" si="1106"/>
        <v>83403344.477013454</v>
      </c>
      <c r="K1484" s="82">
        <f t="shared" ca="1" si="1083"/>
        <v>2249832.832292099</v>
      </c>
      <c r="L1484" s="82">
        <f t="shared" ca="1" si="1084"/>
        <v>2596909.4377209195</v>
      </c>
      <c r="M1484" s="82">
        <f t="shared" ca="1" si="1085"/>
        <v>7778311.98309422</v>
      </c>
      <c r="N1484" s="82">
        <f t="shared" ca="1" si="1086"/>
        <v>3496312.733215793</v>
      </c>
      <c r="O1484" s="82">
        <f t="shared" ca="1" si="1107"/>
        <v>16121366.986323033</v>
      </c>
      <c r="P1484" s="10">
        <f ca="1">IF(IF($A1484&gt;='key variables'!$B$26,K1484*SUMPRODUCT(Z1484:AC1484,'control variables'!$O$3:$R$3)/J1484+F$65*'key variables'!$B$25/scenario!J$65,K1484*SUMPRODUCT(Z1484:AC1484,'control variables'!$O$7:$R$7)/J1484+F$65*'key variables'!$B$25/scenario!J$65)&lt;'key variables'!$B$28,0,IF($A1484&gt;='key variables'!$B$26,K1484*SUMPRODUCT(Z1484:AC1484,'control variables'!$O$3:$R$3)/J1484+F$65*'key variables'!$B$25/scenario!J$65,K1484*SUMPRODUCT(Z1484:AC1484,'control variables'!$O$7:$R$7)/J1484+F$65*'key variables'!$B$25/scenario!J$65))</f>
        <v>8.881174159147332E-83</v>
      </c>
      <c r="Q1484" s="10">
        <f ca="1">IF(IF($A1484&gt;='key variables'!$B$26,L1484*SUMPRODUCT(Z1484:AC1484,'control variables'!$O$4:$R$4)/J1484+G$65*'key variables'!$B$25/scenario!J$65,L1484*SUMPRODUCT(Z1484:AC1484,'control variables'!$O$7:$R$7)/J1484+G$65*'key variables'!$B$25/scenario!J$65)&lt;'key variables'!$B$28,0,IF($A1484&gt;='key variables'!$B$26,L1484*SUMPRODUCT(Z1484:AC1484,'control variables'!$O$4:$R$4)/J1484+G$65*'key variables'!$B$25/scenario!J$65,L1484*SUMPRODUCT(Z1484:AC1484,'control variables'!$O$7:$R$7)/J1484+G$65*'key variables'!$B$25/scenario!J$65))</f>
        <v>1.0251252742380853E-82</v>
      </c>
      <c r="R1484" s="10">
        <f ca="1">IF(IF($A1484&gt;='key variables'!$B$26,M1484*SUMPRODUCT(Z1484:AC1484,'control variables'!$O$5:$R$5)/J1484+H$65*'key variables'!$B$25/scenario!J$65,M1484*SUMPRODUCT(Z1484:AC1484,'control variables'!$O$7:$R$7)/J1484+H$65*'key variables'!$B$25/scenario!J$65)&lt;'key variables'!$B$28,0,IF($A1484&gt;='key variables'!$B$26,M1484*SUMPRODUCT(Z1484:AC1484,'control variables'!$O$5:$R$5)/J1484+H$65*'key variables'!$B$25/scenario!J$65,M1484*SUMPRODUCT(Z1484:AC1484,'control variables'!$O$7:$R$7)/J1484+H$65*'key variables'!$B$25/scenario!J$65))</f>
        <v>3.0704744990170723E-82</v>
      </c>
      <c r="S1484" s="10">
        <f ca="1">IF(IF($A1484&gt;='key variables'!$B$26,N1484*SUMPRODUCT(Z1484:AC1484,'control variables'!$O$6:$R$6)/J1484+I$65*'key variables'!$B$25/scenario!J$65,N1484*SUMPRODUCT(Z1484:AC1484,'control variables'!$O$7:$R$7)/J1484+I$65*'key variables'!$B$25/scenario!J$65)&lt;'key variables'!$B$28,0,IF($A1484&gt;='key variables'!$B$26,N1484*SUMPRODUCT(Z1484:AC1484,'control variables'!$O$6:$R$6)/J1484+I$65*'key variables'!$B$25/scenario!J$65,N1484*SUMPRODUCT(Z1484:AC1484,'control variables'!$O$7:$R$7)/J1484+I$65*'key variables'!$B$25/scenario!J$65))</f>
        <v>1.3801630882459465E-82</v>
      </c>
      <c r="T1484" s="10">
        <f t="shared" ca="1" si="1128"/>
        <v>6.3638802774158381E-82</v>
      </c>
      <c r="U1484" s="82">
        <f ca="1">SUMPRODUCT(P1454:P1483,'control variables'!AD$7:AD$36)</f>
        <v>1.8829732214371907E-82</v>
      </c>
      <c r="V1484" s="82">
        <f ca="1">SUMPRODUCT(Q1454:Q1483,'control variables'!AE$7:AE$36)</f>
        <v>2.1734552272242511E-82</v>
      </c>
      <c r="W1484" s="82">
        <f ca="1">SUMPRODUCT(R1454:R1483,'control variables'!AF$7:AF$36)</f>
        <v>6.5099739687010094E-82</v>
      </c>
      <c r="X1484" s="82">
        <f ca="1">SUMPRODUCT(S1454:S1483,'control variables'!AG$7:AG$36)</f>
        <v>2.9262010741073901E-82</v>
      </c>
      <c r="Y1484" s="82">
        <f t="shared" ca="1" si="1122"/>
        <v>1.3492603491469842E-81</v>
      </c>
      <c r="Z1484" s="10">
        <f ca="1">IF($A1484&gt;='key variables'!$B$26,SUMPRODUCT(P1454:P1483,'control variables'!V$7:V$36)*$E1484,SUMPRODUCT(P1454:P1483,'control variables'!Z$7:Z$36)*$E1484)</f>
        <v>4.5946452827736229E-82</v>
      </c>
      <c r="AA1484" s="10">
        <f ca="1">IF($A1484&gt;='key variables'!$B$26,SUMPRODUCT(Q1454:Q1483,'control variables'!W$7:W$36)*$E1484,SUMPRODUCT(Q1454:Q1483,'control variables'!AA$7:AA$36)*$E1484)</f>
        <v>5.3034507837894291E-82</v>
      </c>
      <c r="AB1484" s="10">
        <f ca="1">IF($A1484&gt;='key variables'!$B$26,SUMPRODUCT(R1454:R1483,'control variables'!X$7:X$36)*$E1484,SUMPRODUCT(R1454:R1483,'control variables'!AB$7:AB$36)*$E1484)</f>
        <v>1.5884995519713975E-81</v>
      </c>
      <c r="AC1484" s="10">
        <f ca="1">IF($A1484&gt;='key variables'!$B$26,SUMPRODUCT(S1454:S1483,'control variables'!Y$7:Y$36)*$E1484,SUMPRODUCT(S1454:S1483,'control variables'!AC$7:AC$36)*$E1484)</f>
        <v>7.1402268542792972E-82</v>
      </c>
      <c r="AD1484" s="10">
        <f t="shared" ca="1" si="1123"/>
        <v>3.2923318440556323E-81</v>
      </c>
      <c r="AE1484" s="82">
        <f ca="1">SUMPRODUCT(P1454:P1483,'control variables'!AL$7:AL$36)</f>
        <v>6.2558421165575623E-82</v>
      </c>
      <c r="AF1484" s="82">
        <f ca="1">SUMPRODUCT(Q1454:Q1483,'control variables'!AM$7:AM$36)</f>
        <v>7.2020361152066449E-82</v>
      </c>
      <c r="AG1484" s="82">
        <f ca="1">SUMPRODUCT(R1454:R1483,'control variables'!AN$7:AN$36)</f>
        <v>2.0534897741977563E-81</v>
      </c>
      <c r="AH1484" s="82">
        <f ca="1">SUMPRODUCT(S1454:S1483,'control variables'!AO$7:AO$36)</f>
        <v>8.8914070318471917E-82</v>
      </c>
      <c r="AI1484" s="82">
        <f t="shared" ca="1" si="1087"/>
        <v>4.2884183005588966E-81</v>
      </c>
      <c r="AJ1484" s="10">
        <f ca="1">SUMPRODUCT(P1454:P1483,'control variables'!AP$7:AP$36)</f>
        <v>5.9774814741423778E-85</v>
      </c>
      <c r="AK1484" s="10">
        <f ca="1">SUMPRODUCT(Q1454:Q1483,'control variables'!AQ$7:AQ$36)</f>
        <v>1.7249034940729017E-84</v>
      </c>
      <c r="AL1484" s="10">
        <f ca="1">SUMPRODUCT(R1454:R1483,'control variables'!AR$7:AR$36)</f>
        <v>6.19975605898824E-83</v>
      </c>
      <c r="AM1484" s="10">
        <f ca="1">SUMPRODUCT(S1454:S1483,'control variables'!AS$7:AS$36)</f>
        <v>4.6445994321528652E-83</v>
      </c>
      <c r="AN1484" s="10">
        <f t="shared" ca="1" si="1108"/>
        <v>1.107662065528982E-82</v>
      </c>
      <c r="AO1484" s="82">
        <f ca="1">SUMPRODUCT(P1454:P1483,'control variables'!AX$7:AX$36)</f>
        <v>8.1284625996548839E-85</v>
      </c>
      <c r="AP1484" s="82">
        <f ca="1">SUMPRODUCT(Q1454:Q1483,'control variables'!AY$7:AY$36)</f>
        <v>1.8764844157510003E-84</v>
      </c>
      <c r="AQ1484" s="82">
        <f ca="1">SUMPRODUCT(R1454:R1483,'control variables'!AZ$7:AZ$36)</f>
        <v>1.6861444228800396E-83</v>
      </c>
      <c r="AR1484" s="82">
        <f ca="1">SUMPRODUCT(S1454:S1483,'control variables'!BA$7:BA$36)</f>
        <v>1.2631892859207752E-83</v>
      </c>
      <c r="AS1484" s="82">
        <f t="shared" ca="1" si="1109"/>
        <v>3.2182667763724636E-83</v>
      </c>
      <c r="AT1484" s="10">
        <f ca="1">SUMPRODUCT(P1454:P1483,'control variables'!AT$7:AT$36)</f>
        <v>-7.1736854404445033E-85</v>
      </c>
      <c r="AU1484" s="10">
        <f ca="1">SUMPRODUCT(Q1454:Q1483,'control variables'!AU$7:AU$36)</f>
        <v>7.7818705422255183E-85</v>
      </c>
      <c r="AV1484" s="10">
        <f ca="1">SUMPRODUCT(R1454:R1483,'control variables'!AV$7:AV$36)</f>
        <v>3.3509358165613453E-82</v>
      </c>
      <c r="AW1484" s="10">
        <f ca="1">SUMPRODUCT(S1454:S1483,'control variables'!AW$7:AW$36)</f>
        <v>2.510381770298464E-82</v>
      </c>
      <c r="AX1484" s="10">
        <f t="shared" ca="1" si="1088"/>
        <v>5.8619257719615903E-82</v>
      </c>
      <c r="AY1484" s="82">
        <f ca="1">SUMPRODUCT(P1454:P1483,'control variables'!BB$7:BB$36)</f>
        <v>2.6000767302345878E-84</v>
      </c>
      <c r="AZ1484" s="82">
        <f ca="1">SUMPRODUCT(Q1454:Q1483,'control variables'!BC$7:BC$36)</f>
        <v>6.6301910254547514E-84</v>
      </c>
      <c r="BA1484" s="82">
        <f ca="1">SUMPRODUCT(R1454:R1483,'control variables'!BD$7:BD$36)</f>
        <v>4.6413375166808941E-83</v>
      </c>
      <c r="BB1484" s="82">
        <f ca="1">SUMPRODUCT(S1454:S1483,'control variables'!BE$7:BE$36)</f>
        <v>6.5956719336730498E-84</v>
      </c>
      <c r="BC1484" s="82">
        <f t="shared" ca="1" si="1110"/>
        <v>6.2239314856171327E-83</v>
      </c>
      <c r="BD1484" s="10">
        <f ca="1">SUMPRODUCT(P1454:P1483,'control variables'!BF$7:BF$36)</f>
        <v>5.4391340484581779E-85</v>
      </c>
      <c r="BE1484" s="10">
        <f ca="1">SUMPRODUCT(Q1454:Q1483,'control variables'!BG$7:BG$36)</f>
        <v>6.2782169149340484E-85</v>
      </c>
      <c r="BF1484" s="10">
        <f ca="1">SUMPRODUCT(R1454:R1483,'control variables'!BH$7:BH$36)</f>
        <v>1.8804633366327013E-83</v>
      </c>
      <c r="BG1484" s="10">
        <f ca="1">SUMPRODUCT(S1454:S1483,'control variables'!BI$7:BI$36)</f>
        <v>4.2262948069607731E-83</v>
      </c>
      <c r="BH1484" s="10">
        <f t="shared" ca="1" si="1111"/>
        <v>6.2239316532273962E-83</v>
      </c>
      <c r="BI1484" s="82">
        <f t="shared" ca="1" si="1089"/>
        <v>6.2746691984194634E-82</v>
      </c>
      <c r="BJ1484" s="82">
        <f t="shared" ca="1" si="1090"/>
        <v>7.2761198960034174E-82</v>
      </c>
      <c r="BK1484" s="82">
        <f t="shared" ca="1" si="1091"/>
        <v>2.4349967310206997E-81</v>
      </c>
      <c r="BL1484" s="82">
        <f t="shared" ca="1" si="1092"/>
        <v>1.1467745521482387E-81</v>
      </c>
      <c r="BM1484" s="82">
        <f t="shared" ca="1" si="1082"/>
        <v>4.9368501926112266E-81</v>
      </c>
      <c r="BN1484" s="10">
        <f ca="1">BN1483+BI1484-INDIRECT(ADDRESS(MAX($D1484-'key variables'!$B$9*30,34),scenario!BI$4),TRUE)</f>
        <v>9439390.0751690175</v>
      </c>
      <c r="BO1484" s="10">
        <f ca="1">BO1483+BJ1484-INDIRECT(ADDRESS(MAX($D1484-'key variables'!$B$9*30,34),scenario!BJ$4),TRUE)</f>
        <v>10895583.360992203</v>
      </c>
      <c r="BP1484" s="10">
        <f ca="1">BP1483+BK1484-INDIRECT(ADDRESS(MAX($D1484-'key variables'!$B$9*30,34),scenario!BK$4),TRUE)</f>
        <v>32531162.537994072</v>
      </c>
      <c r="BQ1484" s="10">
        <f ca="1">BQ1483+BL1484-INDIRECT(ADDRESS(MAX($D1484-'key variables'!$B$9*30,34),scenario!BL$4),TRUE)</f>
        <v>14415841.516535141</v>
      </c>
      <c r="BR1484" s="10">
        <f t="shared" ca="1" si="1112"/>
        <v>67281977.490690395</v>
      </c>
      <c r="BS1484" s="82">
        <f t="shared" ca="1" si="1093"/>
        <v>-2.3433848477536824E-9</v>
      </c>
      <c r="BT1484" s="82">
        <f t="shared" ca="1" si="1094"/>
        <v>-3.4288309057018498E-10</v>
      </c>
      <c r="BU1484" s="82">
        <f t="shared" ca="1" si="1095"/>
        <v>-4.2578247660364599E-9</v>
      </c>
      <c r="BV1484" s="82">
        <f t="shared" ca="1" si="1096"/>
        <v>-2.9943922343414556E-9</v>
      </c>
      <c r="BW1484" s="82">
        <f t="shared" ca="1" si="1113"/>
        <v>-9.9384849387017825E-9</v>
      </c>
      <c r="BX1484" s="10">
        <f t="shared" ca="1" si="1097"/>
        <v>-1.8625994260191893E-12</v>
      </c>
      <c r="BY1484" s="10">
        <f t="shared" ca="1" si="1098"/>
        <v>2.8902850229962428E-12</v>
      </c>
      <c r="BZ1484" s="10">
        <f t="shared" ca="1" si="1099"/>
        <v>-3.5034723983035463E-11</v>
      </c>
      <c r="CA1484" s="10">
        <f t="shared" ca="1" si="1100"/>
        <v>-2.0257049910634696E-11</v>
      </c>
      <c r="CB1484" s="10">
        <v>0</v>
      </c>
      <c r="CC1484" s="82">
        <f t="shared" ca="1" si="1101"/>
        <v>3.9725652202851362E-13</v>
      </c>
      <c r="CD1484" s="82">
        <f t="shared" ca="1" si="1102"/>
        <v>3.4270724516460853E-13</v>
      </c>
      <c r="CE1484" s="82">
        <f t="shared" ca="1" si="1103"/>
        <v>1.8915613015532971E-10</v>
      </c>
      <c r="CF1484" s="82">
        <f t="shared" ca="1" si="1104"/>
        <v>3.7028113764059381E-11</v>
      </c>
      <c r="CG1484" s="82">
        <f t="shared" ca="1" si="1114"/>
        <v>2.269242076865822E-10</v>
      </c>
      <c r="CH1484" s="13" t="str">
        <f t="shared" ca="1" si="1115"/>
        <v/>
      </c>
      <c r="CI1484" s="81">
        <f t="shared" ca="1" si="1124"/>
        <v>0.1131775965863165</v>
      </c>
      <c r="CJ1484" s="81">
        <f t="shared" ca="1" si="1125"/>
        <v>0.13063724757458739</v>
      </c>
      <c r="CK1484" s="81">
        <f t="shared" ca="1" si="1126"/>
        <v>0.39004625943939081</v>
      </c>
      <c r="CL1484" s="81">
        <f t="shared" ca="1" si="1127"/>
        <v>0.17284488538116416</v>
      </c>
      <c r="CM1484" s="89">
        <f t="shared" ca="1" si="1116"/>
        <v>0.80670598898145884</v>
      </c>
    </row>
    <row r="1485" spans="1:91" x14ac:dyDescent="0.3">
      <c r="A1485">
        <v>1420</v>
      </c>
      <c r="B1485" s="3">
        <f t="shared" si="1129"/>
        <v>4.1333333333333337</v>
      </c>
      <c r="C1485" s="3">
        <f t="shared" si="1117"/>
        <v>47.333333333333336</v>
      </c>
      <c r="D1485" s="4">
        <f t="shared" ca="1" si="1105"/>
        <v>1485</v>
      </c>
      <c r="E1485" s="58">
        <f>(0.5*(COS(B1485*2*PI())+1)*('key variables'!$B$4-'key variables'!$B$6)+'key variables'!$B$6)/'key variables'!$B$4</f>
        <v>1</v>
      </c>
      <c r="F1485" s="10">
        <f t="shared" ca="1" si="1118"/>
        <v>11689222.907461114</v>
      </c>
      <c r="G1485" s="10">
        <f t="shared" ca="1" si="1119"/>
        <v>13492492.798713122</v>
      </c>
      <c r="H1485" s="10">
        <f t="shared" ca="1" si="1120"/>
        <v>40309474.521088287</v>
      </c>
      <c r="I1485" s="10">
        <f t="shared" ca="1" si="1121"/>
        <v>17912154.249750931</v>
      </c>
      <c r="J1485" s="10">
        <f t="shared" ca="1" si="1106"/>
        <v>83403344.477013454</v>
      </c>
      <c r="K1485" s="82">
        <f t="shared" ca="1" si="1083"/>
        <v>2249832.832292099</v>
      </c>
      <c r="L1485" s="82">
        <f t="shared" ca="1" si="1084"/>
        <v>2596909.4377209195</v>
      </c>
      <c r="M1485" s="82">
        <f t="shared" ca="1" si="1085"/>
        <v>7778311.98309422</v>
      </c>
      <c r="N1485" s="82">
        <f t="shared" ca="1" si="1086"/>
        <v>3496312.733215793</v>
      </c>
      <c r="O1485" s="82">
        <f t="shared" ca="1" si="1107"/>
        <v>16121366.986323033</v>
      </c>
      <c r="P1485" s="10">
        <f ca="1">IF(IF($A1485&gt;='key variables'!$B$26,K1485*SUMPRODUCT(Z1485:AC1485,'control variables'!$O$3:$R$3)/J1485+F$65*'key variables'!$B$25/scenario!J$65,K1485*SUMPRODUCT(Z1485:AC1485,'control variables'!$O$7:$R$7)/J1485+F$65*'key variables'!$B$25/scenario!J$65)&lt;'key variables'!$B$28,0,IF($A1485&gt;='key variables'!$B$26,K1485*SUMPRODUCT(Z1485:AC1485,'control variables'!$O$3:$R$3)/J1485+F$65*'key variables'!$B$25/scenario!J$65,K1485*SUMPRODUCT(Z1485:AC1485,'control variables'!$O$7:$R$7)/J1485+F$65*'key variables'!$B$25/scenario!J$65))</f>
        <v>7.6417994366382702E-83</v>
      </c>
      <c r="Q1485" s="10">
        <f ca="1">IF(IF($A1485&gt;='key variables'!$B$26,L1485*SUMPRODUCT(Z1485:AC1485,'control variables'!$O$4:$R$4)/J1485+G$65*'key variables'!$B$25/scenario!J$65,L1485*SUMPRODUCT(Z1485:AC1485,'control variables'!$O$7:$R$7)/J1485+G$65*'key variables'!$B$25/scenario!J$65)&lt;'key variables'!$B$28,0,IF($A1485&gt;='key variables'!$B$26,L1485*SUMPRODUCT(Z1485:AC1485,'control variables'!$O$4:$R$4)/J1485+G$65*'key variables'!$B$25/scenario!J$65,L1485*SUMPRODUCT(Z1485:AC1485,'control variables'!$O$7:$R$7)/J1485+G$65*'key variables'!$B$25/scenario!J$65))</f>
        <v>8.8206824939782073E-83</v>
      </c>
      <c r="R1485" s="10">
        <f ca="1">IF(IF($A1485&gt;='key variables'!$B$26,M1485*SUMPRODUCT(Z1485:AC1485,'control variables'!$O$5:$R$5)/J1485+H$65*'key variables'!$B$25/scenario!J$65,M1485*SUMPRODUCT(Z1485:AC1485,'control variables'!$O$7:$R$7)/J1485+H$65*'key variables'!$B$25/scenario!J$65)&lt;'key variables'!$B$28,0,IF($A1485&gt;='key variables'!$B$26,M1485*SUMPRODUCT(Z1485:AC1485,'control variables'!$O$5:$R$5)/J1485+H$65*'key variables'!$B$25/scenario!J$65,M1485*SUMPRODUCT(Z1485:AC1485,'control variables'!$O$7:$R$7)/J1485+H$65*'key variables'!$B$25/scenario!J$65))</f>
        <v>2.6419874080088498E-82</v>
      </c>
      <c r="S1485" s="10">
        <f ca="1">IF(IF($A1485&gt;='key variables'!$B$26,N1485*SUMPRODUCT(Z1485:AC1485,'control variables'!$O$6:$R$6)/J1485+I$65*'key variables'!$B$25/scenario!J$65,N1485*SUMPRODUCT(Z1485:AC1485,'control variables'!$O$7:$R$7)/J1485+I$65*'key variables'!$B$25/scenario!J$65)&lt;'key variables'!$B$28,0,IF($A1485&gt;='key variables'!$B$26,N1485*SUMPRODUCT(Z1485:AC1485,'control variables'!$O$6:$R$6)/J1485+I$65*'key variables'!$B$25/scenario!J$65,N1485*SUMPRODUCT(Z1485:AC1485,'control variables'!$O$7:$R$7)/J1485+I$65*'key variables'!$B$25/scenario!J$65))</f>
        <v>1.1875602618786391E-82</v>
      </c>
      <c r="T1485" s="10">
        <f t="shared" ca="1" si="1128"/>
        <v>5.4757958629491374E-82</v>
      </c>
      <c r="U1485" s="82">
        <f ca="1">SUMPRODUCT(P1455:P1484,'control variables'!AD$7:AD$36)</f>
        <v>1.6202028521153521E-82</v>
      </c>
      <c r="V1485" s="82">
        <f ca="1">SUMPRODUCT(Q1455:Q1484,'control variables'!AE$7:AE$36)</f>
        <v>1.8701478693393167E-82</v>
      </c>
      <c r="W1485" s="82">
        <f ca="1">SUMPRODUCT(R1455:R1484,'control variables'!AF$7:AF$36)</f>
        <v>5.6015020666282486E-82</v>
      </c>
      <c r="X1485" s="82">
        <f ca="1">SUMPRODUCT(S1455:S1484,'control variables'!AG$7:AG$36)</f>
        <v>2.5178474511247552E-82</v>
      </c>
      <c r="Y1485" s="82">
        <f t="shared" ca="1" si="1122"/>
        <v>1.1609700239207671E-81</v>
      </c>
      <c r="Z1485" s="10">
        <f ca="1">IF($A1485&gt;='key variables'!$B$26,SUMPRODUCT(P1455:P1484,'control variables'!V$7:V$36)*$E1485,SUMPRODUCT(P1455:P1484,'control variables'!Z$7:Z$36)*$E1485)</f>
        <v>3.9534589801156581E-82</v>
      </c>
      <c r="AA1485" s="10">
        <f ca="1">IF($A1485&gt;='key variables'!$B$26,SUMPRODUCT(Q1455:Q1484,'control variables'!W$7:W$36)*$E1485,SUMPRODUCT(Q1455:Q1484,'control variables'!AA$7:AA$36)*$E1485)</f>
        <v>4.5633501252825183E-82</v>
      </c>
      <c r="AB1485" s="10">
        <f ca="1">IF($A1485&gt;='key variables'!$B$26,SUMPRODUCT(R1455:R1484,'control variables'!X$7:X$36)*$E1485,SUMPRODUCT(R1455:R1484,'control variables'!AB$7:AB$36)*$E1485)</f>
        <v>1.3668232109661294E-81</v>
      </c>
      <c r="AC1485" s="10">
        <f ca="1">IF($A1485&gt;='key variables'!$B$26,SUMPRODUCT(S1455:S1484,'control variables'!Y$7:Y$36)*$E1485,SUMPRODUCT(S1455:S1484,'control variables'!AC$7:AC$36)*$E1485)</f>
        <v>6.1438026745936031E-82</v>
      </c>
      <c r="AD1485" s="10">
        <f t="shared" ca="1" si="1123"/>
        <v>2.8328843889653072E-81</v>
      </c>
      <c r="AE1485" s="82">
        <f ca="1">SUMPRODUCT(P1455:P1484,'control variables'!AL$7:AL$36)</f>
        <v>5.3828345109941297E-82</v>
      </c>
      <c r="AF1485" s="82">
        <f ca="1">SUMPRODUCT(Q1455:Q1484,'control variables'!AM$7:AM$36)</f>
        <v>6.196986405355953E-82</v>
      </c>
      <c r="AG1485" s="82">
        <f ca="1">SUMPRODUCT(R1455:R1484,'control variables'!AN$7:AN$36)</f>
        <v>1.7669236880625992E-81</v>
      </c>
      <c r="AH1485" s="82">
        <f ca="1">SUMPRODUCT(S1455:S1484,'control variables'!AO$7:AO$36)</f>
        <v>7.6506043040388744E-82</v>
      </c>
      <c r="AI1485" s="82">
        <f t="shared" ca="1" si="1087"/>
        <v>3.6899662101014948E-81</v>
      </c>
      <c r="AJ1485" s="10">
        <f ca="1">SUMPRODUCT(P1455:P1484,'control variables'!AP$7:AP$36)</f>
        <v>5.1433193115089716E-85</v>
      </c>
      <c r="AK1485" s="10">
        <f ca="1">SUMPRODUCT(Q1455:Q1484,'control variables'!AQ$7:AQ$36)</f>
        <v>1.4841918774540964E-84</v>
      </c>
      <c r="AL1485" s="10">
        <f ca="1">SUMPRODUCT(R1455:R1484,'control variables'!AR$7:AR$36)</f>
        <v>5.334575306134931E-83</v>
      </c>
      <c r="AM1485" s="10">
        <f ca="1">SUMPRODUCT(S1455:S1484,'control variables'!AS$7:AS$36)</f>
        <v>3.9964419893150506E-83</v>
      </c>
      <c r="AN1485" s="10">
        <f t="shared" ca="1" si="1108"/>
        <v>9.5308696763104802E-83</v>
      </c>
      <c r="AO1485" s="82">
        <f ca="1">SUMPRODUCT(P1455:P1484,'control variables'!AX$7:AX$36)</f>
        <v>6.9941293574116327E-85</v>
      </c>
      <c r="AP1485" s="82">
        <f ca="1">SUMPRODUCT(Q1455:Q1484,'control variables'!AY$7:AY$36)</f>
        <v>1.6146195642810386E-84</v>
      </c>
      <c r="AQ1485" s="82">
        <f ca="1">SUMPRODUCT(R1455:R1484,'control variables'!AZ$7:AZ$36)</f>
        <v>1.4508416646220272E-83</v>
      </c>
      <c r="AR1485" s="82">
        <f ca="1">SUMPRODUCT(S1455:S1484,'control variables'!BA$7:BA$36)</f>
        <v>1.0869102441341663E-83</v>
      </c>
      <c r="AS1485" s="82">
        <f t="shared" ca="1" si="1109"/>
        <v>2.7691551587584137E-83</v>
      </c>
      <c r="AT1485" s="10">
        <f ca="1">SUMPRODUCT(P1455:P1484,'control variables'!AT$7:AT$36)</f>
        <v>-6.1725920891829611E-85</v>
      </c>
      <c r="AU1485" s="10">
        <f ca="1">SUMPRODUCT(Q1455:Q1484,'control variables'!AU$7:AU$36)</f>
        <v>6.6959044896469283E-85</v>
      </c>
      <c r="AV1485" s="10">
        <f ca="1">SUMPRODUCT(R1455:R1484,'control variables'!AV$7:AV$36)</f>
        <v>2.8833101317841956E-82</v>
      </c>
      <c r="AW1485" s="10">
        <f ca="1">SUMPRODUCT(S1455:S1484,'control variables'!AW$7:AW$36)</f>
        <v>2.1600560527523307E-82</v>
      </c>
      <c r="AX1485" s="10">
        <f t="shared" ca="1" si="1088"/>
        <v>5.0438894969369904E-82</v>
      </c>
      <c r="AY1485" s="82">
        <f ca="1">SUMPRODUCT(P1455:P1484,'control variables'!BB$7:BB$36)</f>
        <v>2.2372340116602961E-84</v>
      </c>
      <c r="AZ1485" s="82">
        <f ca="1">SUMPRODUCT(Q1455:Q1484,'control variables'!BC$7:BC$36)</f>
        <v>5.7049427401374877E-84</v>
      </c>
      <c r="BA1485" s="82">
        <f ca="1">SUMPRODUCT(R1455:R1484,'control variables'!BD$7:BD$36)</f>
        <v>3.993635276669922E-83</v>
      </c>
      <c r="BB1485" s="82">
        <f ca="1">SUMPRODUCT(S1455:S1484,'control variables'!BE$7:BE$36)</f>
        <v>5.6752408143105988E-84</v>
      </c>
      <c r="BC1485" s="82">
        <f t="shared" ca="1" si="1110"/>
        <v>5.3553770332807607E-83</v>
      </c>
      <c r="BD1485" s="10">
        <f ca="1">SUMPRODUCT(P1455:P1484,'control variables'!BF$7:BF$36)</f>
        <v>4.6800986854308349E-85</v>
      </c>
      <c r="BE1485" s="10">
        <f ca="1">SUMPRODUCT(Q1455:Q1484,'control variables'!BG$7:BG$36)</f>
        <v>5.4020868889527598E-85</v>
      </c>
      <c r="BF1485" s="10">
        <f ca="1">SUMPRODUCT(R1455:R1484,'control variables'!BH$7:BH$36)</f>
        <v>1.6180432236764456E-83</v>
      </c>
      <c r="BG1485" s="10">
        <f ca="1">SUMPRODUCT(S1455:S1484,'control variables'!BI$7:BI$36)</f>
        <v>3.6365120980806001E-83</v>
      </c>
      <c r="BH1485" s="10">
        <f t="shared" ca="1" si="1111"/>
        <v>5.3553771775008812E-83</v>
      </c>
      <c r="BI1485" s="82">
        <f t="shared" ca="1" si="1089"/>
        <v>5.3990342590215499E-82</v>
      </c>
      <c r="BJ1485" s="82">
        <f t="shared" ca="1" si="1090"/>
        <v>6.2607317372469745E-82</v>
      </c>
      <c r="BK1485" s="82">
        <f t="shared" ca="1" si="1091"/>
        <v>2.0951910540077178E-81</v>
      </c>
      <c r="BL1485" s="82">
        <f t="shared" ca="1" si="1092"/>
        <v>9.8674127649343118E-82</v>
      </c>
      <c r="BM1485" s="82">
        <f t="shared" ca="1" si="1082"/>
        <v>4.2479089301280014E-81</v>
      </c>
      <c r="BN1485" s="10">
        <f ca="1">BN1484+BI1485-INDIRECT(ADDRESS(MAX($D1485-'key variables'!$B$9*30,34),scenario!BI$4),TRUE)</f>
        <v>9439390.0751690175</v>
      </c>
      <c r="BO1485" s="10">
        <f ca="1">BO1484+BJ1485-INDIRECT(ADDRESS(MAX($D1485-'key variables'!$B$9*30,34),scenario!BJ$4),TRUE)</f>
        <v>10895583.360992203</v>
      </c>
      <c r="BP1485" s="10">
        <f ca="1">BP1484+BK1485-INDIRECT(ADDRESS(MAX($D1485-'key variables'!$B$9*30,34),scenario!BK$4),TRUE)</f>
        <v>32531162.537994072</v>
      </c>
      <c r="BQ1485" s="10">
        <f ca="1">BQ1484+BL1485-INDIRECT(ADDRESS(MAX($D1485-'key variables'!$B$9*30,34),scenario!BL$4),TRUE)</f>
        <v>14415841.516535141</v>
      </c>
      <c r="BR1485" s="10">
        <f t="shared" ca="1" si="1112"/>
        <v>67281977.490690395</v>
      </c>
      <c r="BS1485" s="82">
        <f t="shared" ca="1" si="1093"/>
        <v>-2.3433848477536824E-9</v>
      </c>
      <c r="BT1485" s="82">
        <f t="shared" ca="1" si="1094"/>
        <v>-3.4288309057018498E-10</v>
      </c>
      <c r="BU1485" s="82">
        <f t="shared" ca="1" si="1095"/>
        <v>-4.2578247660364599E-9</v>
      </c>
      <c r="BV1485" s="82">
        <f t="shared" ca="1" si="1096"/>
        <v>-2.9943922343414556E-9</v>
      </c>
      <c r="BW1485" s="82">
        <f t="shared" ca="1" si="1113"/>
        <v>-9.9384849387017825E-9</v>
      </c>
      <c r="BX1485" s="10">
        <f t="shared" ca="1" si="1097"/>
        <v>-1.8625994260191893E-12</v>
      </c>
      <c r="BY1485" s="10">
        <f t="shared" ca="1" si="1098"/>
        <v>2.8902850229962428E-12</v>
      </c>
      <c r="BZ1485" s="10">
        <f t="shared" ca="1" si="1099"/>
        <v>-3.5034723983035463E-11</v>
      </c>
      <c r="CA1485" s="10">
        <f t="shared" ca="1" si="1100"/>
        <v>-2.0257049910634696E-11</v>
      </c>
      <c r="CB1485" s="10">
        <v>0</v>
      </c>
      <c r="CC1485" s="82">
        <f t="shared" ca="1" si="1101"/>
        <v>3.9725652202851362E-13</v>
      </c>
      <c r="CD1485" s="82">
        <f t="shared" ca="1" si="1102"/>
        <v>3.4270724516460853E-13</v>
      </c>
      <c r="CE1485" s="82">
        <f t="shared" ca="1" si="1103"/>
        <v>1.8915613015532971E-10</v>
      </c>
      <c r="CF1485" s="82">
        <f t="shared" ca="1" si="1104"/>
        <v>3.7028113764059381E-11</v>
      </c>
      <c r="CG1485" s="82">
        <f t="shared" ca="1" si="1114"/>
        <v>2.269242076865822E-10</v>
      </c>
      <c r="CH1485" s="13" t="str">
        <f t="shared" ca="1" si="1115"/>
        <v/>
      </c>
      <c r="CI1485" s="81">
        <f t="shared" ca="1" si="1124"/>
        <v>0.1131775965863165</v>
      </c>
      <c r="CJ1485" s="81">
        <f t="shared" ca="1" si="1125"/>
        <v>0.13063724757458739</v>
      </c>
      <c r="CK1485" s="81">
        <f t="shared" ca="1" si="1126"/>
        <v>0.39004625943939081</v>
      </c>
      <c r="CL1485" s="81">
        <f t="shared" ca="1" si="1127"/>
        <v>0.17284488538116416</v>
      </c>
      <c r="CM1485" s="89">
        <f t="shared" ca="1" si="1116"/>
        <v>0.80670598898145884</v>
      </c>
    </row>
    <row r="1486" spans="1:91" x14ac:dyDescent="0.3">
      <c r="A1486">
        <v>1421</v>
      </c>
      <c r="B1486" s="3">
        <f t="shared" si="1129"/>
        <v>4.1361111111111111</v>
      </c>
      <c r="C1486" s="3">
        <f t="shared" si="1117"/>
        <v>47.366666666666667</v>
      </c>
      <c r="D1486" s="4">
        <f t="shared" ca="1" si="1105"/>
        <v>1486</v>
      </c>
      <c r="E1486" s="58">
        <f>(0.5*(COS(B1486*2*PI())+1)*('key variables'!$B$4-'key variables'!$B$6)+'key variables'!$B$6)/'key variables'!$B$4</f>
        <v>1</v>
      </c>
      <c r="F1486" s="10">
        <f t="shared" ca="1" si="1118"/>
        <v>11689222.907461114</v>
      </c>
      <c r="G1486" s="10">
        <f t="shared" ca="1" si="1119"/>
        <v>13492492.798713122</v>
      </c>
      <c r="H1486" s="10">
        <f t="shared" ca="1" si="1120"/>
        <v>40309474.521088287</v>
      </c>
      <c r="I1486" s="10">
        <f t="shared" ca="1" si="1121"/>
        <v>17912154.249750931</v>
      </c>
      <c r="J1486" s="10">
        <f t="shared" ca="1" si="1106"/>
        <v>83403344.477013454</v>
      </c>
      <c r="K1486" s="82">
        <f t="shared" ca="1" si="1083"/>
        <v>2249832.832292099</v>
      </c>
      <c r="L1486" s="82">
        <f t="shared" ca="1" si="1084"/>
        <v>2596909.4377209195</v>
      </c>
      <c r="M1486" s="82">
        <f t="shared" ca="1" si="1085"/>
        <v>7778311.98309422</v>
      </c>
      <c r="N1486" s="82">
        <f t="shared" ca="1" si="1086"/>
        <v>3496312.733215793</v>
      </c>
      <c r="O1486" s="82">
        <f t="shared" ca="1" si="1107"/>
        <v>16121366.986323033</v>
      </c>
      <c r="P1486" s="10">
        <f ca="1">IF(IF($A1486&gt;='key variables'!$B$26,K1486*SUMPRODUCT(Z1486:AC1486,'control variables'!$O$3:$R$3)/J1486+F$65*'key variables'!$B$25/scenario!J$65,K1486*SUMPRODUCT(Z1486:AC1486,'control variables'!$O$7:$R$7)/J1486+F$65*'key variables'!$B$25/scenario!J$65)&lt;'key variables'!$B$28,0,IF($A1486&gt;='key variables'!$B$26,K1486*SUMPRODUCT(Z1486:AC1486,'control variables'!$O$3:$R$3)/J1486+F$65*'key variables'!$B$25/scenario!J$65,K1486*SUMPRODUCT(Z1486:AC1486,'control variables'!$O$7:$R$7)/J1486+F$65*'key variables'!$B$25/scenario!J$65))</f>
        <v>6.5753804151737946E-83</v>
      </c>
      <c r="Q1486" s="10">
        <f ca="1">IF(IF($A1486&gt;='key variables'!$B$26,L1486*SUMPRODUCT(Z1486:AC1486,'control variables'!$O$4:$R$4)/J1486+G$65*'key variables'!$B$25/scenario!J$65,L1486*SUMPRODUCT(Z1486:AC1486,'control variables'!$O$7:$R$7)/J1486+G$65*'key variables'!$B$25/scenario!J$65)&lt;'key variables'!$B$28,0,IF($A1486&gt;='key variables'!$B$26,L1486*SUMPRODUCT(Z1486:AC1486,'control variables'!$O$4:$R$4)/J1486+G$65*'key variables'!$B$25/scenario!J$65,L1486*SUMPRODUCT(Z1486:AC1486,'control variables'!$O$7:$R$7)/J1486+G$65*'key variables'!$B$25/scenario!J$65))</f>
        <v>7.5897494301270689E-83</v>
      </c>
      <c r="R1486" s="10">
        <f ca="1">IF(IF($A1486&gt;='key variables'!$B$26,M1486*SUMPRODUCT(Z1486:AC1486,'control variables'!$O$5:$R$5)/J1486+H$65*'key variables'!$B$25/scenario!J$65,M1486*SUMPRODUCT(Z1486:AC1486,'control variables'!$O$7:$R$7)/J1486+H$65*'key variables'!$B$25/scenario!J$65)&lt;'key variables'!$B$28,0,IF($A1486&gt;='key variables'!$B$26,M1486*SUMPRODUCT(Z1486:AC1486,'control variables'!$O$5:$R$5)/J1486+H$65*'key variables'!$B$25/scenario!J$65,M1486*SUMPRODUCT(Z1486:AC1486,'control variables'!$O$7:$R$7)/J1486+H$65*'key variables'!$B$25/scenario!J$65))</f>
        <v>2.2732960219379138E-82</v>
      </c>
      <c r="S1486" s="10">
        <f ca="1">IF(IF($A1486&gt;='key variables'!$B$26,N1486*SUMPRODUCT(Z1486:AC1486,'control variables'!$O$6:$R$6)/J1486+I$65*'key variables'!$B$25/scenario!J$65,N1486*SUMPRODUCT(Z1486:AC1486,'control variables'!$O$7:$R$7)/J1486+I$65*'key variables'!$B$25/scenario!J$65)&lt;'key variables'!$B$28,0,IF($A1486&gt;='key variables'!$B$26,N1486*SUMPRODUCT(Z1486:AC1486,'control variables'!$O$6:$R$6)/J1486+I$65*'key variables'!$B$25/scenario!J$65,N1486*SUMPRODUCT(Z1486:AC1486,'control variables'!$O$7:$R$7)/J1486+I$65*'key variables'!$B$25/scenario!J$65))</f>
        <v>1.0218353088877457E-82</v>
      </c>
      <c r="T1486" s="10">
        <f t="shared" ca="1" si="1128"/>
        <v>4.7116443153557463E-82</v>
      </c>
      <c r="U1486" s="82">
        <f ca="1">SUMPRODUCT(P1456:P1485,'control variables'!AD$7:AD$36)</f>
        <v>1.3941022910560195E-82</v>
      </c>
      <c r="V1486" s="82">
        <f ca="1">SUMPRODUCT(Q1456:Q1485,'control variables'!AE$7:AE$36)</f>
        <v>1.6091672878217191E-82</v>
      </c>
      <c r="W1486" s="82">
        <f ca="1">SUMPRODUCT(R1456:R1485,'control variables'!AF$7:AF$36)</f>
        <v>4.8198081210916755E-82</v>
      </c>
      <c r="X1486" s="82">
        <f ca="1">SUMPRODUCT(S1456:S1485,'control variables'!AG$7:AG$36)</f>
        <v>2.1664798920454391E-82</v>
      </c>
      <c r="Y1486" s="82">
        <f t="shared" ca="1" si="1122"/>
        <v>9.9895575920148531E-82</v>
      </c>
      <c r="Z1486" s="10">
        <f ca="1">IF($A1486&gt;='key variables'!$B$26,SUMPRODUCT(P1456:P1485,'control variables'!V$7:V$36)*$E1486,SUMPRODUCT(P1456:P1485,'control variables'!Z$7:Z$36)*$E1486)</f>
        <v>3.4017507218798766E-82</v>
      </c>
      <c r="AA1486" s="10">
        <f ca="1">IF($A1486&gt;='key variables'!$B$26,SUMPRODUCT(Q1456:Q1485,'control variables'!W$7:W$36)*$E1486,SUMPRODUCT(Q1456:Q1485,'control variables'!AA$7:AA$36)*$E1486)</f>
        <v>3.9265310860557607E-82</v>
      </c>
      <c r="AB1486" s="10">
        <f ca="1">IF($A1486&gt;='key variables'!$B$26,SUMPRODUCT(R1456:R1485,'control variables'!X$7:X$36)*$E1486,SUMPRODUCT(R1456:R1485,'control variables'!AB$7:AB$36)*$E1486)</f>
        <v>1.176081974790131E-81</v>
      </c>
      <c r="AC1486" s="10">
        <f ca="1">IF($A1486&gt;='key variables'!$B$26,SUMPRODUCT(S1456:S1485,'control variables'!Y$7:Y$36)*$E1486,SUMPRODUCT(S1456:S1485,'control variables'!AC$7:AC$36)*$E1486)</f>
        <v>5.2864302598062823E-82</v>
      </c>
      <c r="AD1486" s="10">
        <f t="shared" ca="1" si="1123"/>
        <v>2.4375531815643229E-81</v>
      </c>
      <c r="AE1486" s="82">
        <f ca="1">SUMPRODUCT(P1456:P1485,'control variables'!AL$7:AL$36)</f>
        <v>4.6316557919613222E-82</v>
      </c>
      <c r="AF1486" s="82">
        <f ca="1">SUMPRODUCT(Q1456:Q1485,'control variables'!AM$7:AM$36)</f>
        <v>5.3321921598090496E-82</v>
      </c>
      <c r="AG1486" s="82">
        <f ca="1">SUMPRODUCT(R1456:R1485,'control variables'!AN$7:AN$36)</f>
        <v>1.5203481208745867E-81</v>
      </c>
      <c r="AH1486" s="82">
        <f ca="1">SUMPRODUCT(S1456:S1485,'control variables'!AO$7:AO$36)</f>
        <v>6.582956556519061E-82</v>
      </c>
      <c r="AI1486" s="82">
        <f t="shared" ca="1" si="1087"/>
        <v>3.1750285717035301E-81</v>
      </c>
      <c r="AJ1486" s="10">
        <f ca="1">SUMPRODUCT(P1456:P1485,'control variables'!AP$7:AP$36)</f>
        <v>4.4255651238026752E-85</v>
      </c>
      <c r="AK1486" s="10">
        <f ca="1">SUMPRODUCT(Q1456:Q1485,'control variables'!AQ$7:AQ$36)</f>
        <v>1.2770717530980978E-84</v>
      </c>
      <c r="AL1486" s="10">
        <f ca="1">SUMPRODUCT(R1456:R1485,'control variables'!AR$7:AR$36)</f>
        <v>4.5901311964633507E-83</v>
      </c>
      <c r="AM1486" s="10">
        <f ca="1">SUMPRODUCT(S1456:S1485,'control variables'!AS$7:AS$36)</f>
        <v>3.4387354189029191E-83</v>
      </c>
      <c r="AN1486" s="10">
        <f t="shared" ca="1" si="1108"/>
        <v>8.2008294419141066E-83</v>
      </c>
      <c r="AO1486" s="82">
        <f ca="1">SUMPRODUCT(P1456:P1485,'control variables'!AX$7:AX$36)</f>
        <v>6.0180931964039797E-85</v>
      </c>
      <c r="AP1486" s="82">
        <f ca="1">SUMPRODUCT(Q1456:Q1485,'control variables'!AY$7:AY$36)</f>
        <v>1.3892981553570367E-84</v>
      </c>
      <c r="AQ1486" s="82">
        <f ca="1">SUMPRODUCT(R1456:R1485,'control variables'!AZ$7:AZ$36)</f>
        <v>1.2483755882594227E-83</v>
      </c>
      <c r="AR1486" s="82">
        <f ca="1">SUMPRODUCT(S1456:S1485,'control variables'!BA$7:BA$36)</f>
        <v>9.3523107896110392E-84</v>
      </c>
      <c r="AS1486" s="82">
        <f t="shared" ca="1" si="1109"/>
        <v>2.3827174147202701E-83</v>
      </c>
      <c r="AT1486" s="10">
        <f ca="1">SUMPRODUCT(P1456:P1485,'control variables'!AT$7:AT$36)</f>
        <v>-5.3112020893242886E-85</v>
      </c>
      <c r="AU1486" s="10">
        <f ca="1">SUMPRODUCT(Q1456:Q1485,'control variables'!AU$7:AU$36)</f>
        <v>5.7614858395795931E-85</v>
      </c>
      <c r="AV1486" s="10">
        <f ca="1">SUMPRODUCT(R1456:R1485,'control variables'!AV$7:AV$36)</f>
        <v>2.4809419729741342E-82</v>
      </c>
      <c r="AW1486" s="10">
        <f ca="1">SUMPRODUCT(S1456:S1485,'control variables'!AW$7:AW$36)</f>
        <v>1.8586185600277233E-82</v>
      </c>
      <c r="AX1486" s="10">
        <f t="shared" ca="1" si="1088"/>
        <v>4.3400108167521129E-82</v>
      </c>
      <c r="AY1486" s="82">
        <f ca="1">SUMPRODUCT(P1456:P1485,'control variables'!BB$7:BB$36)</f>
        <v>1.9250262750815187E-84</v>
      </c>
      <c r="AZ1486" s="82">
        <f ca="1">SUMPRODUCT(Q1456:Q1485,'control variables'!BC$7:BC$36)</f>
        <v>4.9088135686128494E-84</v>
      </c>
      <c r="BA1486" s="82">
        <f ca="1">SUMPRODUCT(R1456:R1485,'control variables'!BD$7:BD$36)</f>
        <v>3.4363203851780973E-83</v>
      </c>
      <c r="BB1486" s="82">
        <f ca="1">SUMPRODUCT(S1456:S1485,'control variables'!BE$7:BE$36)</f>
        <v>4.8832565695062373E-84</v>
      </c>
      <c r="BC1486" s="82">
        <f t="shared" ca="1" si="1110"/>
        <v>4.6080300264981579E-83</v>
      </c>
      <c r="BD1486" s="10">
        <f ca="1">SUMPRODUCT(P1456:P1485,'control variables'!BF$7:BF$36)</f>
        <v>4.0269872943433574E-85</v>
      </c>
      <c r="BE1486" s="10">
        <f ca="1">SUMPRODUCT(Q1456:Q1485,'control variables'!BG$7:BG$36)</f>
        <v>4.6482214856862545E-85</v>
      </c>
      <c r="BF1486" s="10">
        <f ca="1">SUMPRODUCT(R1456:R1485,'control variables'!BH$7:BH$36)</f>
        <v>1.3922440404359949E-83</v>
      </c>
      <c r="BG1486" s="10">
        <f ca="1">SUMPRODUCT(S1456:S1485,'control variables'!BI$7:BI$36)</f>
        <v>3.1290340223559593E-83</v>
      </c>
      <c r="BH1486" s="10">
        <f t="shared" ca="1" si="1111"/>
        <v>4.60803015059225E-83</v>
      </c>
      <c r="BI1486" s="82">
        <f t="shared" ca="1" si="1089"/>
        <v>4.6455948526228133E-82</v>
      </c>
      <c r="BJ1486" s="82">
        <f t="shared" ca="1" si="1090"/>
        <v>5.3870417813347584E-82</v>
      </c>
      <c r="BK1486" s="82">
        <f t="shared" ca="1" si="1091"/>
        <v>1.802805522023781E-81</v>
      </c>
      <c r="BL1486" s="82">
        <f t="shared" ca="1" si="1092"/>
        <v>8.4904076822418473E-82</v>
      </c>
      <c r="BM1486" s="82">
        <f t="shared" ca="1" si="1082"/>
        <v>3.655109953643723E-81</v>
      </c>
      <c r="BN1486" s="10">
        <f ca="1">BN1485+BI1486-INDIRECT(ADDRESS(MAX($D1486-'key variables'!$B$9*30,34),scenario!BI$4),TRUE)</f>
        <v>9439390.0751690175</v>
      </c>
      <c r="BO1486" s="10">
        <f ca="1">BO1485+BJ1486-INDIRECT(ADDRESS(MAX($D1486-'key variables'!$B$9*30,34),scenario!BJ$4),TRUE)</f>
        <v>10895583.360992203</v>
      </c>
      <c r="BP1486" s="10">
        <f ca="1">BP1485+BK1486-INDIRECT(ADDRESS(MAX($D1486-'key variables'!$B$9*30,34),scenario!BK$4),TRUE)</f>
        <v>32531162.537994072</v>
      </c>
      <c r="BQ1486" s="10">
        <f ca="1">BQ1485+BL1486-INDIRECT(ADDRESS(MAX($D1486-'key variables'!$B$9*30,34),scenario!BL$4),TRUE)</f>
        <v>14415841.516535141</v>
      </c>
      <c r="BR1486" s="10">
        <f t="shared" ca="1" si="1112"/>
        <v>67281977.490690395</v>
      </c>
      <c r="BS1486" s="82">
        <f t="shared" ca="1" si="1093"/>
        <v>-2.3433848477536824E-9</v>
      </c>
      <c r="BT1486" s="82">
        <f t="shared" ca="1" si="1094"/>
        <v>-3.4288309057018498E-10</v>
      </c>
      <c r="BU1486" s="82">
        <f t="shared" ca="1" si="1095"/>
        <v>-4.2578247660364599E-9</v>
      </c>
      <c r="BV1486" s="82">
        <f t="shared" ca="1" si="1096"/>
        <v>-2.9943922343414556E-9</v>
      </c>
      <c r="BW1486" s="82">
        <f t="shared" ca="1" si="1113"/>
        <v>-9.9384849387017825E-9</v>
      </c>
      <c r="BX1486" s="10">
        <f t="shared" ca="1" si="1097"/>
        <v>-1.8625994260191893E-12</v>
      </c>
      <c r="BY1486" s="10">
        <f t="shared" ca="1" si="1098"/>
        <v>2.8902850229962428E-12</v>
      </c>
      <c r="BZ1486" s="10">
        <f t="shared" ca="1" si="1099"/>
        <v>-3.5034723983035463E-11</v>
      </c>
      <c r="CA1486" s="10">
        <f t="shared" ca="1" si="1100"/>
        <v>-2.0257049910634696E-11</v>
      </c>
      <c r="CB1486" s="10">
        <v>0</v>
      </c>
      <c r="CC1486" s="82">
        <f t="shared" ca="1" si="1101"/>
        <v>3.9725652202851362E-13</v>
      </c>
      <c r="CD1486" s="82">
        <f t="shared" ca="1" si="1102"/>
        <v>3.4270724516460853E-13</v>
      </c>
      <c r="CE1486" s="82">
        <f t="shared" ca="1" si="1103"/>
        <v>1.8915613015532971E-10</v>
      </c>
      <c r="CF1486" s="82">
        <f t="shared" ca="1" si="1104"/>
        <v>3.7028113764059381E-11</v>
      </c>
      <c r="CG1486" s="82">
        <f t="shared" ca="1" si="1114"/>
        <v>2.269242076865822E-10</v>
      </c>
      <c r="CH1486" s="13" t="str">
        <f t="shared" ca="1" si="1115"/>
        <v/>
      </c>
      <c r="CI1486" s="81">
        <f t="shared" ca="1" si="1124"/>
        <v>0.1131775965863165</v>
      </c>
      <c r="CJ1486" s="81">
        <f t="shared" ca="1" si="1125"/>
        <v>0.13063724757458739</v>
      </c>
      <c r="CK1486" s="81">
        <f t="shared" ca="1" si="1126"/>
        <v>0.39004625943939081</v>
      </c>
      <c r="CL1486" s="81">
        <f t="shared" ca="1" si="1127"/>
        <v>0.17284488538116416</v>
      </c>
      <c r="CM1486" s="89">
        <f t="shared" ca="1" si="1116"/>
        <v>0.80670598898145884</v>
      </c>
    </row>
    <row r="1487" spans="1:91" x14ac:dyDescent="0.3">
      <c r="A1487">
        <v>1422</v>
      </c>
      <c r="B1487" s="3">
        <f t="shared" si="1129"/>
        <v>4.1388888888888893</v>
      </c>
      <c r="C1487" s="3">
        <f t="shared" si="1117"/>
        <v>47.4</v>
      </c>
      <c r="D1487" s="4">
        <f t="shared" ca="1" si="1105"/>
        <v>1487</v>
      </c>
      <c r="E1487" s="58">
        <f>(0.5*(COS(B1487*2*PI())+1)*('key variables'!$B$4-'key variables'!$B$6)+'key variables'!$B$6)/'key variables'!$B$4</f>
        <v>1</v>
      </c>
      <c r="F1487" s="10">
        <f t="shared" ca="1" si="1118"/>
        <v>11689222.907461114</v>
      </c>
      <c r="G1487" s="10">
        <f t="shared" ca="1" si="1119"/>
        <v>13492492.798713122</v>
      </c>
      <c r="H1487" s="10">
        <f t="shared" ca="1" si="1120"/>
        <v>40309474.521088287</v>
      </c>
      <c r="I1487" s="10">
        <f t="shared" ca="1" si="1121"/>
        <v>17912154.249750931</v>
      </c>
      <c r="J1487" s="10">
        <f t="shared" ca="1" si="1106"/>
        <v>83403344.477013454</v>
      </c>
      <c r="K1487" s="82">
        <f t="shared" ca="1" si="1083"/>
        <v>2249832.832292099</v>
      </c>
      <c r="L1487" s="82">
        <f t="shared" ca="1" si="1084"/>
        <v>2596909.4377209195</v>
      </c>
      <c r="M1487" s="82">
        <f t="shared" ca="1" si="1085"/>
        <v>7778311.98309422</v>
      </c>
      <c r="N1487" s="82">
        <f t="shared" ca="1" si="1086"/>
        <v>3496312.733215793</v>
      </c>
      <c r="O1487" s="82">
        <f t="shared" ca="1" si="1107"/>
        <v>16121366.986323033</v>
      </c>
      <c r="P1487" s="10">
        <f ca="1">IF(IF($A1487&gt;='key variables'!$B$26,K1487*SUMPRODUCT(Z1487:AC1487,'control variables'!$O$3:$R$3)/J1487+F$65*'key variables'!$B$25/scenario!J$65,K1487*SUMPRODUCT(Z1487:AC1487,'control variables'!$O$7:$R$7)/J1487+F$65*'key variables'!$B$25/scenario!J$65)&lt;'key variables'!$B$28,0,IF($A1487&gt;='key variables'!$B$26,K1487*SUMPRODUCT(Z1487:AC1487,'control variables'!$O$3:$R$3)/J1487+F$65*'key variables'!$B$25/scenario!J$65,K1487*SUMPRODUCT(Z1487:AC1487,'control variables'!$O$7:$R$7)/J1487+F$65*'key variables'!$B$25/scenario!J$65))</f>
        <v>5.6577809929111474E-83</v>
      </c>
      <c r="Q1487" s="10">
        <f ca="1">IF(IF($A1487&gt;='key variables'!$B$26,L1487*SUMPRODUCT(Z1487:AC1487,'control variables'!$O$4:$R$4)/J1487+G$65*'key variables'!$B$25/scenario!J$65,L1487*SUMPRODUCT(Z1487:AC1487,'control variables'!$O$7:$R$7)/J1487+G$65*'key variables'!$B$25/scenario!J$65)&lt;'key variables'!$B$28,0,IF($A1487&gt;='key variables'!$B$26,L1487*SUMPRODUCT(Z1487:AC1487,'control variables'!$O$4:$R$4)/J1487+G$65*'key variables'!$B$25/scenario!J$65,L1487*SUMPRODUCT(Z1487:AC1487,'control variables'!$O$7:$R$7)/J1487+G$65*'key variables'!$B$25/scenario!J$65))</f>
        <v>6.5305940273261211E-83</v>
      </c>
      <c r="R1487" s="10">
        <f ca="1">IF(IF($A1487&gt;='key variables'!$B$26,M1487*SUMPRODUCT(Z1487:AC1487,'control variables'!$O$5:$R$5)/J1487+H$65*'key variables'!$B$25/scenario!J$65,M1487*SUMPRODUCT(Z1487:AC1487,'control variables'!$O$7:$R$7)/J1487+H$65*'key variables'!$B$25/scenario!J$65)&lt;'key variables'!$B$28,0,IF($A1487&gt;='key variables'!$B$26,M1487*SUMPRODUCT(Z1487:AC1487,'control variables'!$O$5:$R$5)/J1487+H$65*'key variables'!$B$25/scenario!J$65,M1487*SUMPRODUCT(Z1487:AC1487,'control variables'!$O$7:$R$7)/J1487+H$65*'key variables'!$B$25/scenario!J$65))</f>
        <v>1.9560558039349422E-82</v>
      </c>
      <c r="S1487" s="10">
        <f ca="1">IF(IF($A1487&gt;='key variables'!$B$26,N1487*SUMPRODUCT(Z1487:AC1487,'control variables'!$O$6:$R$6)/J1487+I$65*'key variables'!$B$25/scenario!J$65,N1487*SUMPRODUCT(Z1487:AC1487,'control variables'!$O$7:$R$7)/J1487+I$65*'key variables'!$B$25/scenario!J$65)&lt;'key variables'!$B$28,0,IF($A1487&gt;='key variables'!$B$26,N1487*SUMPRODUCT(Z1487:AC1487,'control variables'!$O$6:$R$6)/J1487+I$65*'key variables'!$B$25/scenario!J$65,N1487*SUMPRODUCT(Z1487:AC1487,'control variables'!$O$7:$R$7)/J1487+I$65*'key variables'!$B$25/scenario!J$65))</f>
        <v>8.7923740125654346E-83</v>
      </c>
      <c r="T1487" s="10">
        <f t="shared" ca="1" si="1128"/>
        <v>4.0541307072152126E-82</v>
      </c>
      <c r="U1487" s="82">
        <f ca="1">SUMPRODUCT(P1457:P1486,'control variables'!AD$7:AD$36)</f>
        <v>1.1995542381561444E-82</v>
      </c>
      <c r="V1487" s="82">
        <f ca="1">SUMPRODUCT(Q1457:Q1486,'control variables'!AE$7:AE$36)</f>
        <v>1.3846067482943447E-82</v>
      </c>
      <c r="W1487" s="82">
        <f ca="1">SUMPRODUCT(R1457:R1486,'control variables'!AF$7:AF$36)</f>
        <v>4.1472001702080247E-82</v>
      </c>
      <c r="X1487" s="82">
        <f ca="1">SUMPRODUCT(S1457:S1486,'control variables'!AG$7:AG$36)</f>
        <v>1.8641459475793543E-82</v>
      </c>
      <c r="Y1487" s="82">
        <f t="shared" ca="1" si="1122"/>
        <v>8.5955071042378686E-82</v>
      </c>
      <c r="Z1487" s="10">
        <f ca="1">IF($A1487&gt;='key variables'!$B$26,SUMPRODUCT(P1457:P1486,'control variables'!V$7:V$36)*$E1487,SUMPRODUCT(P1457:P1486,'control variables'!Z$7:Z$36)*$E1487)</f>
        <v>2.9270337777658503E-82</v>
      </c>
      <c r="AA1487" s="10">
        <f ca="1">IF($A1487&gt;='key variables'!$B$26,SUMPRODUCT(Q1457:Q1486,'control variables'!W$7:W$36)*$E1487,SUMPRODUCT(Q1457:Q1486,'control variables'!AA$7:AA$36)*$E1487)</f>
        <v>3.3785806362617674E-82</v>
      </c>
      <c r="AB1487" s="10">
        <f ca="1">IF($A1487&gt;='key variables'!$B$26,SUMPRODUCT(R1457:R1486,'control variables'!X$7:X$36)*$E1487,SUMPRODUCT(R1457:R1486,'control variables'!AB$7:AB$36)*$E1487)</f>
        <v>1.0119588256396171E-81</v>
      </c>
      <c r="AC1487" s="10">
        <f ca="1">IF($A1487&gt;='key variables'!$B$26,SUMPRODUCT(S1457:S1486,'control variables'!Y$7:Y$36)*$E1487,SUMPRODUCT(S1457:S1486,'control variables'!AC$7:AC$36)*$E1487)</f>
        <v>4.5487048285847025E-82</v>
      </c>
      <c r="AD1487" s="10">
        <f t="shared" ca="1" si="1123"/>
        <v>2.0973907499008491E-81</v>
      </c>
      <c r="AE1487" s="82">
        <f ca="1">SUMPRODUCT(P1457:P1486,'control variables'!AL$7:AL$36)</f>
        <v>3.9853046441227037E-82</v>
      </c>
      <c r="AF1487" s="82">
        <f ca="1">SUMPRODUCT(Q1457:Q1486,'control variables'!AM$7:AM$36)</f>
        <v>4.5880806200503449E-82</v>
      </c>
      <c r="AG1487" s="82">
        <f ca="1">SUMPRODUCT(R1457:R1486,'control variables'!AN$7:AN$36)</f>
        <v>1.3081823647864275E-81</v>
      </c>
      <c r="AH1487" s="82">
        <f ca="1">SUMPRODUCT(S1457:S1486,'control variables'!AO$7:AO$36)</f>
        <v>5.6642998778723798E-82</v>
      </c>
      <c r="AI1487" s="82">
        <f t="shared" ca="1" si="1087"/>
        <v>2.7319508789909705E-81</v>
      </c>
      <c r="AJ1487" s="10">
        <f ca="1">SUMPRODUCT(P1457:P1486,'control variables'!AP$7:AP$36)</f>
        <v>3.8079740880937981E-85</v>
      </c>
      <c r="AK1487" s="10">
        <f ca="1">SUMPRODUCT(Q1457:Q1486,'control variables'!AQ$7:AQ$36)</f>
        <v>1.0988554022803499E-84</v>
      </c>
      <c r="AL1487" s="10">
        <f ca="1">SUMPRODUCT(R1457:R1486,'control variables'!AR$7:AR$36)</f>
        <v>3.949574838041129E-83</v>
      </c>
      <c r="AM1487" s="10">
        <f ca="1">SUMPRODUCT(S1457:S1486,'control variables'!AS$7:AS$36)</f>
        <v>2.9588572317157796E-83</v>
      </c>
      <c r="AN1487" s="10">
        <f t="shared" ca="1" si="1108"/>
        <v>7.0563973508658809E-83</v>
      </c>
      <c r="AO1487" s="82">
        <f ca="1">SUMPRODUCT(P1457:P1486,'control variables'!AX$7:AX$36)</f>
        <v>5.1782636365203166E-85</v>
      </c>
      <c r="AP1487" s="82">
        <f ca="1">SUMPRODUCT(Q1457:Q1486,'control variables'!AY$7:AY$36)</f>
        <v>1.1954205233094183E-84</v>
      </c>
      <c r="AQ1487" s="82">
        <f ca="1">SUMPRODUCT(R1457:R1486,'control variables'!AZ$7:AZ$36)</f>
        <v>1.0741638094382025E-83</v>
      </c>
      <c r="AR1487" s="82">
        <f ca="1">SUMPRODUCT(S1457:S1486,'control variables'!BA$7:BA$36)</f>
        <v>8.0471885859490041E-84</v>
      </c>
      <c r="AS1487" s="82">
        <f t="shared" ca="1" si="1109"/>
        <v>2.0502073567292478E-83</v>
      </c>
      <c r="AT1487" s="10">
        <f ca="1">SUMPRODUCT(P1457:P1486,'control variables'!AT$7:AT$36)</f>
        <v>-4.5700197301352162E-85</v>
      </c>
      <c r="AU1487" s="10">
        <f ca="1">SUMPRODUCT(Q1457:Q1486,'control variables'!AU$7:AU$36)</f>
        <v>4.9574660347980127E-85</v>
      </c>
      <c r="AV1487" s="10">
        <f ca="1">SUMPRODUCT(R1457:R1486,'control variables'!AV$7:AV$36)</f>
        <v>2.1347246019130185E-82</v>
      </c>
      <c r="AW1487" s="10">
        <f ca="1">SUMPRODUCT(S1457:S1486,'control variables'!AW$7:AW$36)</f>
        <v>1.5992469025411968E-82</v>
      </c>
      <c r="AX1487" s="10">
        <f t="shared" ca="1" si="1088"/>
        <v>3.7343589507588777E-82</v>
      </c>
      <c r="AY1487" s="82">
        <f ca="1">SUMPRODUCT(P1457:P1486,'control variables'!BB$7:BB$36)</f>
        <v>1.6563873696002562E-84</v>
      </c>
      <c r="AZ1487" s="82">
        <f ca="1">SUMPRODUCT(Q1457:Q1486,'control variables'!BC$7:BC$36)</f>
        <v>4.2237848386918079E-84</v>
      </c>
      <c r="BA1487" s="82">
        <f ca="1">SUMPRODUCT(R1457:R1486,'control variables'!BD$7:BD$36)</f>
        <v>2.9567792178150171E-83</v>
      </c>
      <c r="BB1487" s="82">
        <f ca="1">SUMPRODUCT(S1457:S1486,'control variables'!BE$7:BE$36)</f>
        <v>4.2017943385760191E-84</v>
      </c>
      <c r="BC1487" s="82">
        <f t="shared" ca="1" si="1110"/>
        <v>3.9649758725018255E-83</v>
      </c>
      <c r="BD1487" s="10">
        <f ca="1">SUMPRODUCT(P1457:P1486,'control variables'!BF$7:BF$36)</f>
        <v>3.4650181029911312E-85</v>
      </c>
      <c r="BE1487" s="10">
        <f ca="1">SUMPRODUCT(Q1457:Q1486,'control variables'!BG$7:BG$36)</f>
        <v>3.9995585824766015E-85</v>
      </c>
      <c r="BF1487" s="10">
        <f ca="1">SUMPRODUCT(R1457:R1486,'control variables'!BH$7:BH$36)</f>
        <v>1.1979553078472942E-83</v>
      </c>
      <c r="BG1487" s="10">
        <f ca="1">SUMPRODUCT(S1457:S1486,'control variables'!BI$7:BI$36)</f>
        <v>2.6923749045765195E-83</v>
      </c>
      <c r="BH1487" s="10">
        <f t="shared" ca="1" si="1111"/>
        <v>3.964975979278491E-83</v>
      </c>
      <c r="BI1487" s="82">
        <f t="shared" ca="1" si="1089"/>
        <v>3.997298498088571E-82</v>
      </c>
      <c r="BJ1487" s="82">
        <f t="shared" ca="1" si="1090"/>
        <v>4.6352759344720608E-82</v>
      </c>
      <c r="BK1487" s="82">
        <f t="shared" ca="1" si="1091"/>
        <v>1.5512226171558796E-81</v>
      </c>
      <c r="BL1487" s="82">
        <f t="shared" ca="1" si="1092"/>
        <v>7.3055647237993368E-82</v>
      </c>
      <c r="BM1487" s="82">
        <f t="shared" ca="1" si="1082"/>
        <v>3.1450365327918768E-81</v>
      </c>
      <c r="BN1487" s="10">
        <f ca="1">BN1486+BI1487-INDIRECT(ADDRESS(MAX($D1487-'key variables'!$B$9*30,34),scenario!BI$4),TRUE)</f>
        <v>9439390.0751690175</v>
      </c>
      <c r="BO1487" s="10">
        <f ca="1">BO1486+BJ1487-INDIRECT(ADDRESS(MAX($D1487-'key variables'!$B$9*30,34),scenario!BJ$4),TRUE)</f>
        <v>10895583.360992203</v>
      </c>
      <c r="BP1487" s="10">
        <f ca="1">BP1486+BK1487-INDIRECT(ADDRESS(MAX($D1487-'key variables'!$B$9*30,34),scenario!BK$4),TRUE)</f>
        <v>32531162.537994072</v>
      </c>
      <c r="BQ1487" s="10">
        <f ca="1">BQ1486+BL1487-INDIRECT(ADDRESS(MAX($D1487-'key variables'!$B$9*30,34),scenario!BL$4),TRUE)</f>
        <v>14415841.516535141</v>
      </c>
      <c r="BR1487" s="10">
        <f t="shared" ca="1" si="1112"/>
        <v>67281977.490690395</v>
      </c>
      <c r="BS1487" s="82">
        <f t="shared" ca="1" si="1093"/>
        <v>-2.3433848477536824E-9</v>
      </c>
      <c r="BT1487" s="82">
        <f t="shared" ca="1" si="1094"/>
        <v>-3.4288309057018498E-10</v>
      </c>
      <c r="BU1487" s="82">
        <f t="shared" ca="1" si="1095"/>
        <v>-4.2578247660364599E-9</v>
      </c>
      <c r="BV1487" s="82">
        <f t="shared" ca="1" si="1096"/>
        <v>-2.9943922343414556E-9</v>
      </c>
      <c r="BW1487" s="82">
        <f t="shared" ca="1" si="1113"/>
        <v>-9.9384849387017825E-9</v>
      </c>
      <c r="BX1487" s="10">
        <f t="shared" ca="1" si="1097"/>
        <v>-1.8625994260191893E-12</v>
      </c>
      <c r="BY1487" s="10">
        <f t="shared" ca="1" si="1098"/>
        <v>2.8902850229962428E-12</v>
      </c>
      <c r="BZ1487" s="10">
        <f t="shared" ca="1" si="1099"/>
        <v>-3.5034723983035463E-11</v>
      </c>
      <c r="CA1487" s="10">
        <f t="shared" ca="1" si="1100"/>
        <v>-2.0257049910634696E-11</v>
      </c>
      <c r="CB1487" s="10">
        <v>0</v>
      </c>
      <c r="CC1487" s="82">
        <f t="shared" ca="1" si="1101"/>
        <v>3.9725652202851362E-13</v>
      </c>
      <c r="CD1487" s="82">
        <f t="shared" ca="1" si="1102"/>
        <v>3.4270724516460853E-13</v>
      </c>
      <c r="CE1487" s="82">
        <f t="shared" ca="1" si="1103"/>
        <v>1.8915613015532971E-10</v>
      </c>
      <c r="CF1487" s="82">
        <f t="shared" ca="1" si="1104"/>
        <v>3.7028113764059381E-11</v>
      </c>
      <c r="CG1487" s="82">
        <f t="shared" ca="1" si="1114"/>
        <v>2.269242076865822E-10</v>
      </c>
      <c r="CH1487" s="13" t="str">
        <f t="shared" ca="1" si="1115"/>
        <v/>
      </c>
      <c r="CI1487" s="81">
        <f t="shared" ca="1" si="1124"/>
        <v>0.1131775965863165</v>
      </c>
      <c r="CJ1487" s="81">
        <f t="shared" ca="1" si="1125"/>
        <v>0.13063724757458739</v>
      </c>
      <c r="CK1487" s="81">
        <f t="shared" ca="1" si="1126"/>
        <v>0.39004625943939081</v>
      </c>
      <c r="CL1487" s="81">
        <f t="shared" ca="1" si="1127"/>
        <v>0.17284488538116416</v>
      </c>
      <c r="CM1487" s="89">
        <f t="shared" ca="1" si="1116"/>
        <v>0.80670598898145884</v>
      </c>
    </row>
    <row r="1488" spans="1:91" x14ac:dyDescent="0.3">
      <c r="A1488">
        <v>1423</v>
      </c>
      <c r="B1488" s="3">
        <f t="shared" si="1129"/>
        <v>4.1416666666666666</v>
      </c>
      <c r="C1488" s="3">
        <f t="shared" si="1117"/>
        <v>47.43333333333333</v>
      </c>
      <c r="D1488" s="4">
        <f t="shared" ca="1" si="1105"/>
        <v>1488</v>
      </c>
      <c r="E1488" s="58">
        <f>(0.5*(COS(B1488*2*PI())+1)*('key variables'!$B$4-'key variables'!$B$6)+'key variables'!$B$6)/'key variables'!$B$4</f>
        <v>1</v>
      </c>
      <c r="F1488" s="10">
        <f t="shared" ca="1" si="1118"/>
        <v>11689222.907461114</v>
      </c>
      <c r="G1488" s="10">
        <f t="shared" ca="1" si="1119"/>
        <v>13492492.798713122</v>
      </c>
      <c r="H1488" s="10">
        <f t="shared" ca="1" si="1120"/>
        <v>40309474.521088287</v>
      </c>
      <c r="I1488" s="10">
        <f t="shared" ca="1" si="1121"/>
        <v>17912154.249750931</v>
      </c>
      <c r="J1488" s="10">
        <f t="shared" ca="1" si="1106"/>
        <v>83403344.477013454</v>
      </c>
      <c r="K1488" s="82">
        <f t="shared" ca="1" si="1083"/>
        <v>2249832.832292099</v>
      </c>
      <c r="L1488" s="82">
        <f t="shared" ca="1" si="1084"/>
        <v>2596909.4377209195</v>
      </c>
      <c r="M1488" s="82">
        <f t="shared" ca="1" si="1085"/>
        <v>7778311.98309422</v>
      </c>
      <c r="N1488" s="82">
        <f t="shared" ca="1" si="1086"/>
        <v>3496312.733215793</v>
      </c>
      <c r="O1488" s="82">
        <f t="shared" ca="1" si="1107"/>
        <v>16121366.986323033</v>
      </c>
      <c r="P1488" s="10">
        <f ca="1">IF(IF($A1488&gt;='key variables'!$B$26,K1488*SUMPRODUCT(Z1488:AC1488,'control variables'!$O$3:$R$3)/J1488+F$65*'key variables'!$B$25/scenario!J$65,K1488*SUMPRODUCT(Z1488:AC1488,'control variables'!$O$7:$R$7)/J1488+F$65*'key variables'!$B$25/scenario!J$65)&lt;'key variables'!$B$28,0,IF($A1488&gt;='key variables'!$B$26,K1488*SUMPRODUCT(Z1488:AC1488,'control variables'!$O$3:$R$3)/J1488+F$65*'key variables'!$B$25/scenario!J$65,K1488*SUMPRODUCT(Z1488:AC1488,'control variables'!$O$7:$R$7)/J1488+F$65*'key variables'!$B$25/scenario!J$65))</f>
        <v>4.8682332796863086E-83</v>
      </c>
      <c r="Q1488" s="10">
        <f ca="1">IF(IF($A1488&gt;='key variables'!$B$26,L1488*SUMPRODUCT(Z1488:AC1488,'control variables'!$O$4:$R$4)/J1488+G$65*'key variables'!$B$25/scenario!J$65,L1488*SUMPRODUCT(Z1488:AC1488,'control variables'!$O$7:$R$7)/J1488+G$65*'key variables'!$B$25/scenario!J$65)&lt;'key variables'!$B$28,0,IF($A1488&gt;='key variables'!$B$26,L1488*SUMPRODUCT(Z1488:AC1488,'control variables'!$O$4:$R$4)/J1488+G$65*'key variables'!$B$25/scenario!J$65,L1488*SUMPRODUCT(Z1488:AC1488,'control variables'!$O$7:$R$7)/J1488+G$65*'key variables'!$B$25/scenario!J$65))</f>
        <v>5.6192445801249041E-83</v>
      </c>
      <c r="R1488" s="10">
        <f ca="1">IF(IF($A1488&gt;='key variables'!$B$26,M1488*SUMPRODUCT(Z1488:AC1488,'control variables'!$O$5:$R$5)/J1488+H$65*'key variables'!$B$25/scenario!J$65,M1488*SUMPRODUCT(Z1488:AC1488,'control variables'!$O$7:$R$7)/J1488+H$65*'key variables'!$B$25/scenario!J$65)&lt;'key variables'!$B$28,0,IF($A1488&gt;='key variables'!$B$26,M1488*SUMPRODUCT(Z1488:AC1488,'control variables'!$O$5:$R$5)/J1488+H$65*'key variables'!$B$25/scenario!J$65,M1488*SUMPRODUCT(Z1488:AC1488,'control variables'!$O$7:$R$7)/J1488+H$65*'key variables'!$B$25/scenario!J$65))</f>
        <v>1.6830867037042961E-82</v>
      </c>
      <c r="S1488" s="10">
        <f ca="1">IF(IF($A1488&gt;='key variables'!$B$26,N1488*SUMPRODUCT(Z1488:AC1488,'control variables'!$O$6:$R$6)/J1488+I$65*'key variables'!$B$25/scenario!J$65,N1488*SUMPRODUCT(Z1488:AC1488,'control variables'!$O$7:$R$7)/J1488+I$65*'key variables'!$B$25/scenario!J$65)&lt;'key variables'!$B$28,0,IF($A1488&gt;='key variables'!$B$26,N1488*SUMPRODUCT(Z1488:AC1488,'control variables'!$O$6:$R$6)/J1488+I$65*'key variables'!$B$25/scenario!J$65,N1488*SUMPRODUCT(Z1488:AC1488,'control variables'!$O$7:$R$7)/J1488+I$65*'key variables'!$B$25/scenario!J$65))</f>
        <v>7.5653914191889081E-83</v>
      </c>
      <c r="T1488" s="10">
        <f t="shared" ca="1" si="1128"/>
        <v>3.4883736316043078E-82</v>
      </c>
      <c r="U1488" s="82">
        <f ca="1">SUMPRODUCT(P1458:P1487,'control variables'!AD$7:AD$36)</f>
        <v>1.0321555164997186E-82</v>
      </c>
      <c r="V1488" s="82">
        <f ca="1">SUMPRODUCT(Q1458:Q1487,'control variables'!AE$7:AE$36)</f>
        <v>1.1913838057306064E-82</v>
      </c>
      <c r="W1488" s="82">
        <f ca="1">SUMPRODUCT(R1458:R1487,'control variables'!AF$7:AF$36)</f>
        <v>3.5684551790575984E-82</v>
      </c>
      <c r="X1488" s="82">
        <f ca="1">SUMPRODUCT(S1458:S1487,'control variables'!AG$7:AG$36)</f>
        <v>1.604002938885178E-82</v>
      </c>
      <c r="Y1488" s="82">
        <f t="shared" ca="1" si="1122"/>
        <v>7.3959974401731008E-82</v>
      </c>
      <c r="Z1488" s="10">
        <f ca="1">IF($A1488&gt;='key variables'!$B$26,SUMPRODUCT(P1458:P1487,'control variables'!V$7:V$36)*$E1488,SUMPRODUCT(P1458:P1487,'control variables'!Z$7:Z$36)*$E1488)</f>
        <v>2.5185639503436735E-82</v>
      </c>
      <c r="AA1488" s="10">
        <f ca="1">IF($A1488&gt;='key variables'!$B$26,SUMPRODUCT(Q1458:Q1487,'control variables'!W$7:W$36)*$E1488,SUMPRODUCT(Q1458:Q1487,'control variables'!AA$7:AA$36)*$E1488)</f>
        <v>2.9070970955152315E-82</v>
      </c>
      <c r="AB1488" s="10">
        <f ca="1">IF($A1488&gt;='key variables'!$B$26,SUMPRODUCT(R1458:R1487,'control variables'!X$7:X$36)*$E1488,SUMPRODUCT(R1458:R1487,'control variables'!AB$7:AB$36)*$E1488)</f>
        <v>8.7073918888405191E-82</v>
      </c>
      <c r="AC1488" s="10">
        <f ca="1">IF($A1488&gt;='key variables'!$B$26,SUMPRODUCT(S1458:S1487,'control variables'!Y$7:Y$36)*$E1488,SUMPRODUCT(S1458:S1487,'control variables'!AC$7:AC$36)*$E1488)</f>
        <v>3.9139295518386317E-82</v>
      </c>
      <c r="AD1488" s="10">
        <f t="shared" ca="1" si="1123"/>
        <v>1.8046982486538055E-81</v>
      </c>
      <c r="AE1488" s="82">
        <f ca="1">SUMPRODUCT(P1458:P1487,'control variables'!AL$7:AL$36)</f>
        <v>3.4291522988456606E-82</v>
      </c>
      <c r="AF1488" s="82">
        <f ca="1">SUMPRODUCT(Q1458:Q1487,'control variables'!AM$7:AM$36)</f>
        <v>3.9478104211524494E-82</v>
      </c>
      <c r="AG1488" s="82">
        <f ca="1">SUMPRODUCT(R1458:R1487,'control variables'!AN$7:AN$36)</f>
        <v>1.1256245040469766E-81</v>
      </c>
      <c r="AH1488" s="82">
        <f ca="1">SUMPRODUCT(S1458:S1487,'control variables'!AO$7:AO$36)</f>
        <v>4.8738424492095679E-82</v>
      </c>
      <c r="AI1488" s="82">
        <f t="shared" ca="1" si="1087"/>
        <v>2.3507050209677443E-81</v>
      </c>
      <c r="AJ1488" s="10">
        <f ca="1">SUMPRODUCT(P1458:P1487,'control variables'!AP$7:AP$36)</f>
        <v>3.2765683590560423E-85</v>
      </c>
      <c r="AK1488" s="10">
        <f ca="1">SUMPRODUCT(Q1458:Q1487,'control variables'!AQ$7:AQ$36)</f>
        <v>9.4550928104973722E-85</v>
      </c>
      <c r="AL1488" s="10">
        <f ca="1">SUMPRODUCT(R1458:R1487,'control variables'!AR$7:AR$36)</f>
        <v>3.3984086148357993E-83</v>
      </c>
      <c r="AM1488" s="10">
        <f ca="1">SUMPRODUCT(S1458:S1487,'control variables'!AS$7:AS$36)</f>
        <v>2.5459464166829895E-83</v>
      </c>
      <c r="AN1488" s="10">
        <f t="shared" ca="1" si="1108"/>
        <v>6.0716716432143229E-83</v>
      </c>
      <c r="AO1488" s="82">
        <f ca="1">SUMPRODUCT(P1458:P1487,'control variables'!AX$7:AX$36)</f>
        <v>4.4556329412331418E-85</v>
      </c>
      <c r="AP1488" s="82">
        <f ca="1">SUMPRODUCT(Q1458:Q1487,'control variables'!AY$7:AY$36)</f>
        <v>1.0285986647568222E-84</v>
      </c>
      <c r="AQ1488" s="82">
        <f ca="1">SUMPRODUCT(R1458:R1487,'control variables'!AZ$7:AZ$36)</f>
        <v>9.2426341908491124E-84</v>
      </c>
      <c r="AR1488" s="82">
        <f ca="1">SUMPRODUCT(S1458:S1487,'control variables'!BA$7:BA$36)</f>
        <v>6.9241971951748167E-84</v>
      </c>
      <c r="AS1488" s="82">
        <f t="shared" ca="1" si="1109"/>
        <v>1.7640993344904068E-83</v>
      </c>
      <c r="AT1488" s="10">
        <f ca="1">SUMPRODUCT(P1458:P1487,'control variables'!AT$7:AT$36)</f>
        <v>-3.932269942393066E-85</v>
      </c>
      <c r="AU1488" s="10">
        <f ca="1">SUMPRODUCT(Q1458:Q1487,'control variables'!AU$7:AU$36)</f>
        <v>4.265647815593562E-85</v>
      </c>
      <c r="AV1488" s="10">
        <f ca="1">SUMPRODUCT(R1458:R1487,'control variables'!AV$7:AV$36)</f>
        <v>1.8368221327440958E-82</v>
      </c>
      <c r="AW1488" s="10">
        <f ca="1">SUMPRODUCT(S1458:S1487,'control variables'!AW$7:AW$36)</f>
        <v>1.376070760452033E-82</v>
      </c>
      <c r="AX1488" s="10">
        <f t="shared" ca="1" si="1088"/>
        <v>3.2132262710693291E-82</v>
      </c>
      <c r="AY1488" s="82">
        <f ca="1">SUMPRODUCT(P1458:P1487,'control variables'!BB$7:BB$36)</f>
        <v>1.425237231141207E-84</v>
      </c>
      <c r="AZ1488" s="82">
        <f ca="1">SUMPRODUCT(Q1458:Q1487,'control variables'!BC$7:BC$36)</f>
        <v>3.6343523978247506E-84</v>
      </c>
      <c r="BA1488" s="82">
        <f ca="1">SUMPRODUCT(R1458:R1487,'control variables'!BD$7:BD$36)</f>
        <v>2.5441583912291906E-83</v>
      </c>
      <c r="BB1488" s="82">
        <f ca="1">SUMPRODUCT(S1458:S1487,'control variables'!BE$7:BE$36)</f>
        <v>3.6154306890073251E-84</v>
      </c>
      <c r="BC1488" s="82">
        <f t="shared" ca="1" si="1110"/>
        <v>3.4116604230265188E-83</v>
      </c>
      <c r="BD1488" s="10">
        <f ca="1">SUMPRODUCT(P1458:P1487,'control variables'!BF$7:BF$36)</f>
        <v>2.9814721469127488E-85</v>
      </c>
      <c r="BE1488" s="10">
        <f ca="1">SUMPRODUCT(Q1458:Q1487,'control variables'!BG$7:BG$36)</f>
        <v>3.4414170890784367E-85</v>
      </c>
      <c r="BF1488" s="10">
        <f ca="1">SUMPRODUCT(R1458:R1487,'control variables'!BH$7:BH$36)</f>
        <v>1.0307797181520635E-83</v>
      </c>
      <c r="BG1488" s="10">
        <f ca="1">SUMPRODUCT(S1458:S1487,'control variables'!BI$7:BI$36)</f>
        <v>2.3166519043904431E-83</v>
      </c>
      <c r="BH1488" s="10">
        <f t="shared" ca="1" si="1111"/>
        <v>3.4116605149024181E-83</v>
      </c>
      <c r="BI1488" s="82">
        <f t="shared" ca="1" si="1089"/>
        <v>3.4394724012146796E-82</v>
      </c>
      <c r="BJ1488" s="82">
        <f t="shared" ca="1" si="1090"/>
        <v>3.9884195929462906E-82</v>
      </c>
      <c r="BK1488" s="82">
        <f t="shared" ca="1" si="1091"/>
        <v>1.3347483012336781E-81</v>
      </c>
      <c r="BL1488" s="82">
        <f t="shared" ca="1" si="1092"/>
        <v>6.2860675165516745E-82</v>
      </c>
      <c r="BM1488" s="82">
        <f t="shared" ca="1" si="1082"/>
        <v>2.7061442523049427E-81</v>
      </c>
      <c r="BN1488" s="10">
        <f ca="1">BN1487+BI1488-INDIRECT(ADDRESS(MAX($D1488-'key variables'!$B$9*30,34),scenario!BI$4),TRUE)</f>
        <v>9439388.682037821</v>
      </c>
      <c r="BO1488" s="10">
        <f ca="1">BO1487+BJ1488-INDIRECT(ADDRESS(MAX($D1488-'key variables'!$B$9*30,34),scenario!BJ$4),TRUE)</f>
        <v>10895581.757150386</v>
      </c>
      <c r="BP1488" s="10">
        <f ca="1">BP1487+BK1488-INDIRECT(ADDRESS(MAX($D1488-'key variables'!$B$9*30,34),scenario!BK$4),TRUE)</f>
        <v>32531157.965019587</v>
      </c>
      <c r="BQ1488" s="10">
        <f ca="1">BQ1487+BL1488-INDIRECT(ADDRESS(MAX($D1488-'key variables'!$B$9*30,34),scenario!BL$4),TRUE)</f>
        <v>14415839.536482638</v>
      </c>
      <c r="BR1488" s="10">
        <f t="shared" ca="1" si="1112"/>
        <v>67281977.490690395</v>
      </c>
      <c r="BS1488" s="82">
        <f t="shared" ca="1" si="1093"/>
        <v>-2.3433848477536824E-9</v>
      </c>
      <c r="BT1488" s="82">
        <f t="shared" ca="1" si="1094"/>
        <v>-3.4288309057018498E-10</v>
      </c>
      <c r="BU1488" s="82">
        <f t="shared" ca="1" si="1095"/>
        <v>-4.2578247660364599E-9</v>
      </c>
      <c r="BV1488" s="82">
        <f t="shared" ca="1" si="1096"/>
        <v>-2.9943922343414556E-9</v>
      </c>
      <c r="BW1488" s="82">
        <f t="shared" ca="1" si="1113"/>
        <v>-9.9384849387017825E-9</v>
      </c>
      <c r="BX1488" s="10">
        <f t="shared" ca="1" si="1097"/>
        <v>-1.8625994260191893E-12</v>
      </c>
      <c r="BY1488" s="10">
        <f t="shared" ca="1" si="1098"/>
        <v>2.8902850229962428E-12</v>
      </c>
      <c r="BZ1488" s="10">
        <f t="shared" ca="1" si="1099"/>
        <v>-3.5034723983035463E-11</v>
      </c>
      <c r="CA1488" s="10">
        <f t="shared" ca="1" si="1100"/>
        <v>-2.0257049910634696E-11</v>
      </c>
      <c r="CB1488" s="10">
        <v>0</v>
      </c>
      <c r="CC1488" s="82">
        <f t="shared" ca="1" si="1101"/>
        <v>3.9725652202851362E-13</v>
      </c>
      <c r="CD1488" s="82">
        <f t="shared" ca="1" si="1102"/>
        <v>3.4270724516460853E-13</v>
      </c>
      <c r="CE1488" s="82">
        <f t="shared" ca="1" si="1103"/>
        <v>1.8915613015532971E-10</v>
      </c>
      <c r="CF1488" s="82">
        <f t="shared" ca="1" si="1104"/>
        <v>3.7028113764059381E-11</v>
      </c>
      <c r="CG1488" s="82">
        <f t="shared" ca="1" si="1114"/>
        <v>2.269242076865822E-10</v>
      </c>
      <c r="CH1488" s="13" t="str">
        <f t="shared" ca="1" si="1115"/>
        <v/>
      </c>
      <c r="CI1488" s="81">
        <f t="shared" ca="1" si="1124"/>
        <v>0.11317757988277535</v>
      </c>
      <c r="CJ1488" s="81">
        <f t="shared" ca="1" si="1125"/>
        <v>0.13063722834464131</v>
      </c>
      <c r="CK1488" s="81">
        <f t="shared" ca="1" si="1126"/>
        <v>0.39004620460976119</v>
      </c>
      <c r="CL1488" s="81">
        <f t="shared" ca="1" si="1127"/>
        <v>0.17284486164047946</v>
      </c>
      <c r="CM1488" s="89">
        <f t="shared" ca="1" si="1116"/>
        <v>0.8067058744776574</v>
      </c>
    </row>
    <row r="1489" spans="1:91" x14ac:dyDescent="0.3">
      <c r="A1489">
        <v>1424</v>
      </c>
      <c r="B1489" s="3">
        <f t="shared" si="1129"/>
        <v>4.1444444444444448</v>
      </c>
      <c r="C1489" s="3">
        <f t="shared" si="1117"/>
        <v>47.466666666666669</v>
      </c>
      <c r="D1489" s="4">
        <f t="shared" ca="1" si="1105"/>
        <v>1489</v>
      </c>
      <c r="E1489" s="58">
        <f>(0.5*(COS(B1489*2*PI())+1)*('key variables'!$B$4-'key variables'!$B$6)+'key variables'!$B$6)/'key variables'!$B$4</f>
        <v>1</v>
      </c>
      <c r="F1489" s="10">
        <f t="shared" ca="1" si="1118"/>
        <v>11689222.907461114</v>
      </c>
      <c r="G1489" s="10">
        <f t="shared" ca="1" si="1119"/>
        <v>13492492.798713122</v>
      </c>
      <c r="H1489" s="10">
        <f t="shared" ca="1" si="1120"/>
        <v>40309474.521088287</v>
      </c>
      <c r="I1489" s="10">
        <f t="shared" ca="1" si="1121"/>
        <v>17912154.249750931</v>
      </c>
      <c r="J1489" s="10">
        <f t="shared" ca="1" si="1106"/>
        <v>83403344.477013454</v>
      </c>
      <c r="K1489" s="82">
        <f t="shared" ca="1" si="1083"/>
        <v>2249834.2254232955</v>
      </c>
      <c r="L1489" s="82">
        <f t="shared" ca="1" si="1084"/>
        <v>2596911.0415627365</v>
      </c>
      <c r="M1489" s="82">
        <f t="shared" ca="1" si="1085"/>
        <v>7778316.5560687045</v>
      </c>
      <c r="N1489" s="82">
        <f t="shared" ca="1" si="1086"/>
        <v>3496314.7132682959</v>
      </c>
      <c r="O1489" s="82">
        <f t="shared" ca="1" si="1107"/>
        <v>16121376.536323033</v>
      </c>
      <c r="P1489" s="10">
        <f ca="1">IF(IF($A1489&gt;='key variables'!$B$26,K1489*SUMPRODUCT(Z1489:AC1489,'control variables'!$O$3:$R$3)/J1489+F$65*'key variables'!$B$25/scenario!J$65,K1489*SUMPRODUCT(Z1489:AC1489,'control variables'!$O$7:$R$7)/J1489+F$65*'key variables'!$B$25/scenario!J$65)&lt;'key variables'!$B$28,0,IF($A1489&gt;='key variables'!$B$26,K1489*SUMPRODUCT(Z1489:AC1489,'control variables'!$O$3:$R$3)/J1489+F$65*'key variables'!$B$25/scenario!J$65,K1489*SUMPRODUCT(Z1489:AC1489,'control variables'!$O$7:$R$7)/J1489+F$65*'key variables'!$B$25/scenario!J$65))</f>
        <v>4.1888701542807164E-83</v>
      </c>
      <c r="Q1489" s="10">
        <f ca="1">IF(IF($A1489&gt;='key variables'!$B$26,L1489*SUMPRODUCT(Z1489:AC1489,'control variables'!$O$4:$R$4)/J1489+G$65*'key variables'!$B$25/scenario!J$65,L1489*SUMPRODUCT(Z1489:AC1489,'control variables'!$O$7:$R$7)/J1489+G$65*'key variables'!$B$25/scenario!J$65)&lt;'key variables'!$B$28,0,IF($A1489&gt;='key variables'!$B$26,L1489*SUMPRODUCT(Z1489:AC1489,'control variables'!$O$4:$R$4)/J1489+G$65*'key variables'!$B$25/scenario!J$65,L1489*SUMPRODUCT(Z1489:AC1489,'control variables'!$O$7:$R$7)/J1489+G$65*'key variables'!$B$25/scenario!J$65))</f>
        <v>4.8350776392325216E-83</v>
      </c>
      <c r="R1489" s="10">
        <f ca="1">IF(IF($A1489&gt;='key variables'!$B$26,M1489*SUMPRODUCT(Z1489:AC1489,'control variables'!$O$5:$R$5)/J1489+H$65*'key variables'!$B$25/scenario!J$65,M1489*SUMPRODUCT(Z1489:AC1489,'control variables'!$O$7:$R$7)/J1489+H$65*'key variables'!$B$25/scenario!J$65)&lt;'key variables'!$B$28,0,IF($A1489&gt;='key variables'!$B$26,M1489*SUMPRODUCT(Z1489:AC1489,'control variables'!$O$5:$R$5)/J1489+H$65*'key variables'!$B$25/scenario!J$65,M1489*SUMPRODUCT(Z1489:AC1489,'control variables'!$O$7:$R$7)/J1489+H$65*'key variables'!$B$25/scenario!J$65))</f>
        <v>1.4482115039446318E-82</v>
      </c>
      <c r="S1489" s="10">
        <f ca="1">IF(IF($A1489&gt;='key variables'!$B$26,N1489*SUMPRODUCT(Z1489:AC1489,'control variables'!$O$6:$R$6)/J1489+I$65*'key variables'!$B$25/scenario!J$65,N1489*SUMPRODUCT(Z1489:AC1489,'control variables'!$O$7:$R$7)/J1489+I$65*'key variables'!$B$25/scenario!J$65)&lt;'key variables'!$B$28,0,IF($A1489&gt;='key variables'!$B$26,N1489*SUMPRODUCT(Z1489:AC1489,'control variables'!$O$6:$R$6)/J1489+I$65*'key variables'!$B$25/scenario!J$65,N1489*SUMPRODUCT(Z1489:AC1489,'control variables'!$O$7:$R$7)/J1489+I$65*'key variables'!$B$25/scenario!J$65))</f>
        <v>6.5096388822276921E-83</v>
      </c>
      <c r="T1489" s="10">
        <f t="shared" ca="1" si="1128"/>
        <v>3.0015701715187248E-82</v>
      </c>
      <c r="U1489" s="82">
        <f ca="1">SUMPRODUCT(P1459:P1488,'control variables'!AD$7:AD$36)</f>
        <v>8.881174159147332E-83</v>
      </c>
      <c r="V1489" s="82">
        <f ca="1">SUMPRODUCT(Q1459:Q1488,'control variables'!AE$7:AE$36)</f>
        <v>1.0251252742380853E-82</v>
      </c>
      <c r="W1489" s="82">
        <f ca="1">SUMPRODUCT(R1459:R1488,'control variables'!AF$7:AF$36)</f>
        <v>3.0704744990170723E-82</v>
      </c>
      <c r="X1489" s="82">
        <f ca="1">SUMPRODUCT(S1459:S1488,'control variables'!AG$7:AG$36)</f>
        <v>1.3801630882459465E-82</v>
      </c>
      <c r="Y1489" s="82">
        <f t="shared" ca="1" si="1122"/>
        <v>6.3638802774158381E-82</v>
      </c>
      <c r="Z1489" s="10">
        <f ca="1">IF($A1489&gt;='key variables'!$B$26,SUMPRODUCT(P1459:P1488,'control variables'!V$7:V$36)*$E1489,SUMPRODUCT(P1459:P1488,'control variables'!Z$7:Z$36)*$E1489)</f>
        <v>2.167096403244225E-82</v>
      </c>
      <c r="AA1489" s="10">
        <f ca="1">IF($A1489&gt;='key variables'!$B$26,SUMPRODUCT(Q1459:Q1488,'control variables'!W$7:W$36)*$E1489,SUMPRODUCT(Q1459:Q1488,'control variables'!AA$7:AA$36)*$E1489)</f>
        <v>2.5014094475199339E-82</v>
      </c>
      <c r="AB1489" s="10">
        <f ca="1">IF($A1489&gt;='key variables'!$B$26,SUMPRODUCT(R1459:R1488,'control variables'!X$7:X$36)*$E1489,SUMPRODUCT(R1459:R1488,'control variables'!AB$7:AB$36)*$E1489)</f>
        <v>7.4922686165540229E-82</v>
      </c>
      <c r="AC1489" s="10">
        <f ca="1">IF($A1489&gt;='key variables'!$B$26,SUMPRODUCT(S1459:S1488,'control variables'!Y$7:Y$36)*$E1489,SUMPRODUCT(S1459:S1488,'control variables'!AC$7:AC$36)*$E1489)</f>
        <v>3.3677376558905232E-82</v>
      </c>
      <c r="AD1489" s="10">
        <f t="shared" ca="1" si="1123"/>
        <v>1.5528512123208705E-81</v>
      </c>
      <c r="AE1489" s="82">
        <f ca="1">SUMPRODUCT(P1459:P1488,'control variables'!AL$7:AL$36)</f>
        <v>2.950611443473989E-82</v>
      </c>
      <c r="AF1489" s="82">
        <f ca="1">SUMPRODUCT(Q1459:Q1488,'control variables'!AM$7:AM$36)</f>
        <v>3.3968904236885159E-82</v>
      </c>
      <c r="AG1489" s="82">
        <f ca="1">SUMPRODUCT(R1459:R1488,'control variables'!AN$7:AN$36)</f>
        <v>9.6854273396190908E-82</v>
      </c>
      <c r="AH1489" s="82">
        <f ca="1">SUMPRODUCT(S1459:S1488,'control variables'!AO$7:AO$36)</f>
        <v>4.1936939660475233E-82</v>
      </c>
      <c r="AI1489" s="82">
        <f t="shared" ca="1" si="1087"/>
        <v>2.022662317282912E-81</v>
      </c>
      <c r="AJ1489" s="10">
        <f ca="1">SUMPRODUCT(P1459:P1488,'control variables'!AP$7:AP$36)</f>
        <v>2.8193207104887119E-85</v>
      </c>
      <c r="AK1489" s="10">
        <f ca="1">SUMPRODUCT(Q1459:Q1488,'control variables'!AQ$7:AQ$36)</f>
        <v>8.1356272963301894E-85</v>
      </c>
      <c r="AL1489" s="10">
        <f ca="1">SUMPRODUCT(R1459:R1488,'control variables'!AR$7:AR$36)</f>
        <v>2.9241580643445227E-83</v>
      </c>
      <c r="AM1489" s="10">
        <f ca="1">SUMPRODUCT(S1459:S1488,'control variables'!AS$7:AS$36)</f>
        <v>2.1906576252285982E-83</v>
      </c>
      <c r="AN1489" s="10">
        <f t="shared" ca="1" si="1108"/>
        <v>5.22436516964131E-83</v>
      </c>
      <c r="AO1489" s="82">
        <f ca="1">SUMPRODUCT(P1459:P1488,'control variables'!AX$7:AX$36)</f>
        <v>3.8338459183477291E-85</v>
      </c>
      <c r="AP1489" s="82">
        <f ca="1">SUMPRODUCT(Q1459:Q1488,'control variables'!AY$7:AY$36)</f>
        <v>8.8505692558338713E-85</v>
      </c>
      <c r="AQ1489" s="82">
        <f ca="1">SUMPRODUCT(R1459:R1488,'control variables'!AZ$7:AZ$36)</f>
        <v>7.9528174413669473E-84</v>
      </c>
      <c r="AR1489" s="82">
        <f ca="1">SUMPRODUCT(S1459:S1488,'control variables'!BA$7:BA$36)</f>
        <v>5.9579201214920569E-84</v>
      </c>
      <c r="AS1489" s="82">
        <f t="shared" ca="1" si="1109"/>
        <v>1.5179179080277164E-83</v>
      </c>
      <c r="AT1489" s="10">
        <f ca="1">SUMPRODUCT(P1459:P1488,'control variables'!AT$7:AT$36)</f>
        <v>-3.3835186307588351E-85</v>
      </c>
      <c r="AU1489" s="10">
        <f ca="1">SUMPRODUCT(Q1459:Q1488,'control variables'!AU$7:AU$36)</f>
        <v>3.67037336392351E-85</v>
      </c>
      <c r="AV1489" s="10">
        <f ca="1">SUMPRODUCT(R1459:R1488,'control variables'!AV$7:AV$36)</f>
        <v>1.5804921835421107E-82</v>
      </c>
      <c r="AW1489" s="10">
        <f ca="1">SUMPRODUCT(S1459:S1488,'control variables'!AW$7:AW$36)</f>
        <v>1.1840390215933264E-82</v>
      </c>
      <c r="AX1489" s="10">
        <f t="shared" ca="1" si="1088"/>
        <v>2.7648180598686019E-82</v>
      </c>
      <c r="AY1489" s="82">
        <f ca="1">SUMPRODUCT(P1459:P1488,'control variables'!BB$7:BB$36)</f>
        <v>1.2263442732730314E-84</v>
      </c>
      <c r="AZ1489" s="82">
        <f ca="1">SUMPRODUCT(Q1459:Q1488,'control variables'!BC$7:BC$36)</f>
        <v>3.127175709941101E-84</v>
      </c>
      <c r="BA1489" s="82">
        <f ca="1">SUMPRODUCT(R1459:R1488,'control variables'!BD$7:BD$36)</f>
        <v>2.1891191201097163E-83</v>
      </c>
      <c r="BB1489" s="82">
        <f ca="1">SUMPRODUCT(S1459:S1488,'control variables'!BE$7:BE$36)</f>
        <v>3.1108945402229838E-84</v>
      </c>
      <c r="BC1489" s="82">
        <f t="shared" ca="1" si="1110"/>
        <v>2.9355605724534279E-83</v>
      </c>
      <c r="BD1489" s="10">
        <f ca="1">SUMPRODUCT(P1459:P1488,'control variables'!BF$7:BF$36)</f>
        <v>2.5654054029741009E-85</v>
      </c>
      <c r="BE1489" s="10">
        <f ca="1">SUMPRODUCT(Q1459:Q1488,'control variables'!BG$7:BG$36)</f>
        <v>2.9611646727443295E-85</v>
      </c>
      <c r="BF1489" s="10">
        <f ca="1">SUMPRODUCT(R1459:R1488,'control variables'!BH$7:BH$36)</f>
        <v>8.8693361129052017E-84</v>
      </c>
      <c r="BG1489" s="10">
        <f ca="1">SUMPRODUCT(S1459:S1488,'control variables'!BI$7:BI$36)</f>
        <v>1.9933613394602697E-83</v>
      </c>
      <c r="BH1489" s="10">
        <f t="shared" ca="1" si="1111"/>
        <v>2.9355606515079742E-83</v>
      </c>
      <c r="BI1489" s="82">
        <f t="shared" ca="1" si="1089"/>
        <v>2.9594913675759604E-82</v>
      </c>
      <c r="BJ1489" s="82">
        <f t="shared" ca="1" si="1090"/>
        <v>3.4318325541518506E-82</v>
      </c>
      <c r="BK1489" s="82">
        <f t="shared" ca="1" si="1091"/>
        <v>1.1484831435172175E-81</v>
      </c>
      <c r="BL1489" s="82">
        <f t="shared" ca="1" si="1092"/>
        <v>5.4088419330430804E-82</v>
      </c>
      <c r="BM1489" s="82">
        <f t="shared" ca="1" si="1082"/>
        <v>2.3284997289943069E-81</v>
      </c>
      <c r="BN1489" s="10">
        <f ca="1">BN1488+BI1489-INDIRECT(ADDRESS(MAX($D1489-'key variables'!$B$9*30,34),scenario!BI$4),TRUE)</f>
        <v>9439387.0577660967</v>
      </c>
      <c r="BO1489" s="10">
        <f ca="1">BO1488+BJ1489-INDIRECT(ADDRESS(MAX($D1489-'key variables'!$B$9*30,34),scenario!BJ$4),TRUE)</f>
        <v>10895579.887208113</v>
      </c>
      <c r="BP1489" s="10">
        <f ca="1">BP1488+BK1489-INDIRECT(ADDRESS(MAX($D1489-'key variables'!$B$9*30,34),scenario!BK$4),TRUE)</f>
        <v>32531152.633322779</v>
      </c>
      <c r="BQ1489" s="10">
        <f ca="1">BQ1488+BL1489-INDIRECT(ADDRESS(MAX($D1489-'key variables'!$B$9*30,34),scenario!BL$4),TRUE)</f>
        <v>14415837.22791091</v>
      </c>
      <c r="BR1489" s="10">
        <f t="shared" ca="1" si="1112"/>
        <v>67281977.490690395</v>
      </c>
      <c r="BS1489" s="82">
        <f t="shared" ca="1" si="1093"/>
        <v>-2.3433848477536824E-9</v>
      </c>
      <c r="BT1489" s="82">
        <f t="shared" ca="1" si="1094"/>
        <v>-3.4288309057018498E-10</v>
      </c>
      <c r="BU1489" s="82">
        <f t="shared" ca="1" si="1095"/>
        <v>-4.2578247660364599E-9</v>
      </c>
      <c r="BV1489" s="82">
        <f t="shared" ca="1" si="1096"/>
        <v>-2.9943922343414556E-9</v>
      </c>
      <c r="BW1489" s="82">
        <f t="shared" ca="1" si="1113"/>
        <v>-9.9384849387017825E-9</v>
      </c>
      <c r="BX1489" s="10">
        <f t="shared" ca="1" si="1097"/>
        <v>-1.8625994260191893E-12</v>
      </c>
      <c r="BY1489" s="10">
        <f t="shared" ca="1" si="1098"/>
        <v>2.8902850229962428E-12</v>
      </c>
      <c r="BZ1489" s="10">
        <f t="shared" ca="1" si="1099"/>
        <v>-3.5034723983035463E-11</v>
      </c>
      <c r="CA1489" s="10">
        <f t="shared" ca="1" si="1100"/>
        <v>-2.0257049910634696E-11</v>
      </c>
      <c r="CB1489" s="10">
        <v>0</v>
      </c>
      <c r="CC1489" s="82">
        <f t="shared" ca="1" si="1101"/>
        <v>3.9725652202851362E-13</v>
      </c>
      <c r="CD1489" s="82">
        <f t="shared" ca="1" si="1102"/>
        <v>3.4270724516460853E-13</v>
      </c>
      <c r="CE1489" s="82">
        <f t="shared" ca="1" si="1103"/>
        <v>1.8915613015532971E-10</v>
      </c>
      <c r="CF1489" s="82">
        <f t="shared" ca="1" si="1104"/>
        <v>3.7028113764059381E-11</v>
      </c>
      <c r="CG1489" s="82">
        <f t="shared" ca="1" si="1114"/>
        <v>2.269242076865822E-10</v>
      </c>
      <c r="CH1489" s="13" t="str">
        <f t="shared" ca="1" si="1115"/>
        <v/>
      </c>
      <c r="CI1489" s="81">
        <f t="shared" ca="1" si="1124"/>
        <v>0.11317756040787619</v>
      </c>
      <c r="CJ1489" s="81">
        <f t="shared" ca="1" si="1125"/>
        <v>0.13063720592417025</v>
      </c>
      <c r="CK1489" s="81">
        <f t="shared" ca="1" si="1126"/>
        <v>0.39004614068310645</v>
      </c>
      <c r="CL1489" s="81">
        <f t="shared" ca="1" si="1127"/>
        <v>0.1728448339608733</v>
      </c>
      <c r="CM1489" s="89">
        <f t="shared" ca="1" si="1116"/>
        <v>0.8067057409760261</v>
      </c>
    </row>
    <row r="1490" spans="1:91" x14ac:dyDescent="0.3">
      <c r="A1490">
        <v>1425</v>
      </c>
      <c r="B1490" s="3">
        <f t="shared" si="1129"/>
        <v>4.1472222222222221</v>
      </c>
      <c r="C1490" s="3">
        <f t="shared" si="1117"/>
        <v>47.5</v>
      </c>
      <c r="D1490" s="4">
        <f t="shared" ca="1" si="1105"/>
        <v>1490</v>
      </c>
      <c r="E1490" s="58">
        <f>(0.5*(COS(B1490*2*PI())+1)*('key variables'!$B$4-'key variables'!$B$6)+'key variables'!$B$6)/'key variables'!$B$4</f>
        <v>1</v>
      </c>
      <c r="F1490" s="10">
        <f t="shared" ca="1" si="1118"/>
        <v>11689222.907461114</v>
      </c>
      <c r="G1490" s="10">
        <f t="shared" ca="1" si="1119"/>
        <v>13492492.798713122</v>
      </c>
      <c r="H1490" s="10">
        <f t="shared" ca="1" si="1120"/>
        <v>40309474.521088287</v>
      </c>
      <c r="I1490" s="10">
        <f t="shared" ca="1" si="1121"/>
        <v>17912154.249750931</v>
      </c>
      <c r="J1490" s="10">
        <f t="shared" ca="1" si="1106"/>
        <v>83403344.477013454</v>
      </c>
      <c r="K1490" s="82">
        <f t="shared" ca="1" si="1083"/>
        <v>2249835.8496950199</v>
      </c>
      <c r="L1490" s="82">
        <f t="shared" ca="1" si="1084"/>
        <v>2596912.9115050086</v>
      </c>
      <c r="M1490" s="82">
        <f t="shared" ca="1" si="1085"/>
        <v>7778321.8877655128</v>
      </c>
      <c r="N1490" s="82">
        <f t="shared" ca="1" si="1086"/>
        <v>3496317.0218400238</v>
      </c>
      <c r="O1490" s="82">
        <f t="shared" ca="1" si="1107"/>
        <v>16121387.670805566</v>
      </c>
      <c r="P1490" s="10">
        <f ca="1">IF(IF($A1490&gt;='key variables'!$B$26,K1490*SUMPRODUCT(Z1490:AC1490,'control variables'!$O$3:$R$3)/J1490+F$65*'key variables'!$B$25/scenario!J$65,K1490*SUMPRODUCT(Z1490:AC1490,'control variables'!$O$7:$R$7)/J1490+F$65*'key variables'!$B$25/scenario!J$65)&lt;'key variables'!$B$28,0,IF($A1490&gt;='key variables'!$B$26,K1490*SUMPRODUCT(Z1490:AC1490,'control variables'!$O$3:$R$3)/J1490+F$65*'key variables'!$B$25/scenario!J$65,K1490*SUMPRODUCT(Z1490:AC1490,'control variables'!$O$7:$R$7)/J1490+F$65*'key variables'!$B$25/scenario!J$65))</f>
        <v>3.6043126867637729E-83</v>
      </c>
      <c r="Q1490" s="10">
        <f ca="1">IF(IF($A1490&gt;='key variables'!$B$26,L1490*SUMPRODUCT(Z1490:AC1490,'control variables'!$O$4:$R$4)/J1490+G$65*'key variables'!$B$25/scenario!J$65,L1490*SUMPRODUCT(Z1490:AC1490,'control variables'!$O$7:$R$7)/J1490+G$65*'key variables'!$B$25/scenario!J$65)&lt;'key variables'!$B$28,0,IF($A1490&gt;='key variables'!$B$26,L1490*SUMPRODUCT(Z1490:AC1490,'control variables'!$O$4:$R$4)/J1490+G$65*'key variables'!$B$25/scenario!J$65,L1490*SUMPRODUCT(Z1490:AC1490,'control variables'!$O$7:$R$7)/J1490+G$65*'key variables'!$B$25/scenario!J$65))</f>
        <v>4.1603418109934424E-83</v>
      </c>
      <c r="R1490" s="10">
        <f ca="1">IF(IF($A1490&gt;='key variables'!$B$26,M1490*SUMPRODUCT(Z1490:AC1490,'control variables'!$O$5:$R$5)/J1490+H$65*'key variables'!$B$25/scenario!J$65,M1490*SUMPRODUCT(Z1490:AC1490,'control variables'!$O$7:$R$7)/J1490+H$65*'key variables'!$B$25/scenario!J$65)&lt;'key variables'!$B$28,0,IF($A1490&gt;='key variables'!$B$26,M1490*SUMPRODUCT(Z1490:AC1490,'control variables'!$O$5:$R$5)/J1490+H$65*'key variables'!$B$25/scenario!J$65,M1490*SUMPRODUCT(Z1490:AC1490,'control variables'!$O$7:$R$7)/J1490+H$65*'key variables'!$B$25/scenario!J$65))</f>
        <v>1.2461133226944523E-82</v>
      </c>
      <c r="S1490" s="10">
        <f ca="1">IF(IF($A1490&gt;='key variables'!$B$26,N1490*SUMPRODUCT(Z1490:AC1490,'control variables'!$O$6:$R$6)/J1490+I$65*'key variables'!$B$25/scenario!J$65,N1490*SUMPRODUCT(Z1490:AC1490,'control variables'!$O$7:$R$7)/J1490+I$65*'key variables'!$B$25/scenario!J$65)&lt;'key variables'!$B$28,0,IF($A1490&gt;='key variables'!$B$26,N1490*SUMPRODUCT(Z1490:AC1490,'control variables'!$O$6:$R$6)/J1490+I$65*'key variables'!$B$25/scenario!J$65,N1490*SUMPRODUCT(Z1490:AC1490,'control variables'!$O$7:$R$7)/J1490+I$65*'key variables'!$B$25/scenario!J$65))</f>
        <v>5.6012174401409718E-83</v>
      </c>
      <c r="T1490" s="10">
        <f t="shared" ca="1" si="1128"/>
        <v>2.5827005164842708E-82</v>
      </c>
      <c r="U1490" s="82">
        <f ca="1">SUMPRODUCT(P1460:P1489,'control variables'!AD$7:AD$36)</f>
        <v>7.6417994366382702E-83</v>
      </c>
      <c r="V1490" s="82">
        <f ca="1">SUMPRODUCT(Q1460:Q1489,'control variables'!AE$7:AE$36)</f>
        <v>8.8206824939782073E-83</v>
      </c>
      <c r="W1490" s="82">
        <f ca="1">SUMPRODUCT(R1460:R1489,'control variables'!AF$7:AF$36)</f>
        <v>2.6419874080088498E-82</v>
      </c>
      <c r="X1490" s="82">
        <f ca="1">SUMPRODUCT(S1460:S1489,'control variables'!AG$7:AG$36)</f>
        <v>1.1875602618786391E-82</v>
      </c>
      <c r="Y1490" s="82">
        <f t="shared" ca="1" si="1122"/>
        <v>5.4757958629491374E-82</v>
      </c>
      <c r="Z1490" s="10">
        <f ca="1">IF($A1490&gt;='key variables'!$B$26,SUMPRODUCT(P1460:P1489,'control variables'!V$7:V$36)*$E1490,SUMPRODUCT(P1460:P1489,'control variables'!Z$7:Z$36)*$E1490)</f>
        <v>1.8646764241635466E-82</v>
      </c>
      <c r="AA1490" s="10">
        <f ca="1">IF($A1490&gt;='key variables'!$B$26,SUMPRODUCT(Q1460:Q1489,'control variables'!W$7:W$36)*$E1490,SUMPRODUCT(Q1460:Q1489,'control variables'!AA$7:AA$36)*$E1490)</f>
        <v>2.1523358245566375E-82</v>
      </c>
      <c r="AB1490" s="10">
        <f ca="1">IF($A1490&gt;='key variables'!$B$26,SUMPRODUCT(R1460:R1489,'control variables'!X$7:X$36)*$E1490,SUMPRODUCT(R1460:R1489,'control variables'!AB$7:AB$36)*$E1490)</f>
        <v>6.4467167366777573E-82</v>
      </c>
      <c r="AC1490" s="10">
        <f ca="1">IF($A1490&gt;='key variables'!$B$26,SUMPRODUCT(S1460:S1489,'control variables'!Y$7:Y$36)*$E1490,SUMPRODUCT(S1460:S1489,'control variables'!AC$7:AC$36)*$E1490)</f>
        <v>2.8977672614406339E-82</v>
      </c>
      <c r="AD1490" s="10">
        <f t="shared" ca="1" si="1123"/>
        <v>1.3361496246838574E-81</v>
      </c>
      <c r="AE1490" s="82">
        <f ca="1">SUMPRODUCT(P1460:P1489,'control variables'!AL$7:AL$36)</f>
        <v>2.5388513345675404E-82</v>
      </c>
      <c r="AF1490" s="82">
        <f ca="1">SUMPRODUCT(Q1460:Q1489,'control variables'!AM$7:AM$36)</f>
        <v>2.9228517379459937E-82</v>
      </c>
      <c r="AG1490" s="82">
        <f ca="1">SUMPRODUCT(R1460:R1489,'control variables'!AN$7:AN$36)</f>
        <v>8.3338184637748433E-82</v>
      </c>
      <c r="AH1490" s="82">
        <f ca="1">SUMPRODUCT(S1460:S1489,'control variables'!AO$7:AO$36)</f>
        <v>3.6084607297299183E-82</v>
      </c>
      <c r="AI1490" s="82">
        <f t="shared" ca="1" si="1087"/>
        <v>1.7403982266018294E-81</v>
      </c>
      <c r="AJ1490" s="10">
        <f ca="1">SUMPRODUCT(P1460:P1489,'control variables'!AP$7:AP$36)</f>
        <v>2.4258823249091325E-85</v>
      </c>
      <c r="AK1490" s="10">
        <f ca="1">SUMPRODUCT(Q1460:Q1489,'control variables'!AQ$7:AQ$36)</f>
        <v>7.0002942151248037E-85</v>
      </c>
      <c r="AL1490" s="10">
        <f ca="1">SUMPRODUCT(R1460:R1489,'control variables'!AR$7:AR$36)</f>
        <v>2.5160895449543361E-83</v>
      </c>
      <c r="AM1490" s="10">
        <f ca="1">SUMPRODUCT(S1460:S1489,'control variables'!AS$7:AS$36)</f>
        <v>1.8849496593980166E-83</v>
      </c>
      <c r="AN1490" s="10">
        <f t="shared" ca="1" si="1108"/>
        <v>4.495300969752692E-83</v>
      </c>
      <c r="AO1490" s="82">
        <f ca="1">SUMPRODUCT(P1460:P1489,'control variables'!AX$7:AX$36)</f>
        <v>3.2988297553890572E-85</v>
      </c>
      <c r="AP1490" s="82">
        <f ca="1">SUMPRODUCT(Q1460:Q1489,'control variables'!AY$7:AY$36)</f>
        <v>7.6154654712516875E-85</v>
      </c>
      <c r="AQ1490" s="82">
        <f ca="1">SUMPRODUCT(R1460:R1489,'control variables'!AZ$7:AZ$36)</f>
        <v>6.8429956168047668E-84</v>
      </c>
      <c r="AR1490" s="82">
        <f ca="1">SUMPRODUCT(S1460:S1489,'control variables'!BA$7:BA$36)</f>
        <v>5.1264877607495312E-84</v>
      </c>
      <c r="AS1490" s="82">
        <f t="shared" ca="1" si="1109"/>
        <v>1.3060912900218372E-83</v>
      </c>
      <c r="AT1490" s="10">
        <f ca="1">SUMPRODUCT(P1460:P1489,'control variables'!AT$7:AT$36)</f>
        <v>-2.9113459890612448E-85</v>
      </c>
      <c r="AU1490" s="10">
        <f ca="1">SUMPRODUCT(Q1460:Q1489,'control variables'!AU$7:AU$36)</f>
        <v>3.1581699223625701E-85</v>
      </c>
      <c r="AV1490" s="10">
        <f ca="1">SUMPRODUCT(R1460:R1489,'control variables'!AV$7:AV$36)</f>
        <v>1.3599332769939583E-82</v>
      </c>
      <c r="AW1490" s="10">
        <f ca="1">SUMPRODUCT(S1460:S1489,'control variables'!AW$7:AW$36)</f>
        <v>1.0188054604075361E-82</v>
      </c>
      <c r="AX1490" s="10">
        <f t="shared" ca="1" si="1088"/>
        <v>2.3789855613347959E-82</v>
      </c>
      <c r="AY1490" s="82">
        <f ca="1">SUMPRODUCT(P1460:P1489,'control variables'!BB$7:BB$36)</f>
        <v>1.0552069814969332E-84</v>
      </c>
      <c r="AZ1490" s="82">
        <f ca="1">SUMPRODUCT(Q1460:Q1489,'control variables'!BC$7:BC$36)</f>
        <v>2.6907759210963527E-84</v>
      </c>
      <c r="BA1490" s="82">
        <f ca="1">SUMPRODUCT(R1460:R1489,'control variables'!BD$7:BD$36)</f>
        <v>1.8836258538583373E-83</v>
      </c>
      <c r="BB1490" s="82">
        <f ca="1">SUMPRODUCT(S1460:S1489,'control variables'!BE$7:BE$36)</f>
        <v>2.6767668012040716E-84</v>
      </c>
      <c r="BC1490" s="82">
        <f t="shared" ca="1" si="1110"/>
        <v>2.5259008242380732E-83</v>
      </c>
      <c r="BD1490" s="10">
        <f ca="1">SUMPRODUCT(P1460:P1489,'control variables'!BF$7:BF$36)</f>
        <v>2.2074010949334248E-85</v>
      </c>
      <c r="BE1490" s="10">
        <f ca="1">SUMPRODUCT(Q1460:Q1489,'control variables'!BG$7:BG$36)</f>
        <v>2.5479318525314566E-85</v>
      </c>
      <c r="BF1490" s="10">
        <f ca="1">SUMPRODUCT(R1460:R1489,'control variables'!BH$7:BH$36)</f>
        <v>7.6316133989046405E-84</v>
      </c>
      <c r="BG1490" s="10">
        <f ca="1">SUMPRODUCT(S1460:S1489,'control variables'!BI$7:BI$36)</f>
        <v>1.715186222895383E-83</v>
      </c>
      <c r="BH1490" s="10">
        <f t="shared" ca="1" si="1111"/>
        <v>2.525900892260496E-83</v>
      </c>
      <c r="BI1490" s="82">
        <f t="shared" ca="1" si="1089"/>
        <v>2.5464920583934486E-82</v>
      </c>
      <c r="BJ1490" s="82">
        <f t="shared" ca="1" si="1090"/>
        <v>2.9529176670793198E-82</v>
      </c>
      <c r="BK1490" s="82">
        <f t="shared" ca="1" si="1091"/>
        <v>9.8821143261546359E-82</v>
      </c>
      <c r="BL1490" s="82">
        <f t="shared" ca="1" si="1092"/>
        <v>4.6540338581494952E-82</v>
      </c>
      <c r="BM1490" s="82">
        <f t="shared" ca="1" si="1082"/>
        <v>2.0035557909776902E-81</v>
      </c>
      <c r="BN1490" s="10">
        <f ca="1">BN1489+BI1490-INDIRECT(ADDRESS(MAX($D1490-'key variables'!$B$9*30,34),scenario!BI$4),TRUE)</f>
        <v>9439385.1640043017</v>
      </c>
      <c r="BO1490" s="10">
        <f ca="1">BO1489+BJ1490-INDIRECT(ADDRESS(MAX($D1490-'key variables'!$B$9*30,34),scenario!BJ$4),TRUE)</f>
        <v>10895577.707015488</v>
      </c>
      <c r="BP1490" s="10">
        <f ca="1">BP1489+BK1490-INDIRECT(ADDRESS(MAX($D1490-'key variables'!$B$9*30,34),scenario!BK$4),TRUE)</f>
        <v>32531146.41702069</v>
      </c>
      <c r="BQ1490" s="10">
        <f ca="1">BQ1489+BL1490-INDIRECT(ADDRESS(MAX($D1490-'key variables'!$B$9*30,34),scenario!BL$4),TRUE)</f>
        <v>14415834.536313886</v>
      </c>
      <c r="BR1490" s="10">
        <f t="shared" ca="1" si="1112"/>
        <v>67281977.490690395</v>
      </c>
      <c r="BS1490" s="82">
        <f t="shared" ca="1" si="1093"/>
        <v>-2.3433848477536824E-9</v>
      </c>
      <c r="BT1490" s="82">
        <f t="shared" ca="1" si="1094"/>
        <v>-3.4288309057018498E-10</v>
      </c>
      <c r="BU1490" s="82">
        <f t="shared" ca="1" si="1095"/>
        <v>-4.2578247660364599E-9</v>
      </c>
      <c r="BV1490" s="82">
        <f t="shared" ca="1" si="1096"/>
        <v>-2.9943922343414556E-9</v>
      </c>
      <c r="BW1490" s="82">
        <f t="shared" ca="1" si="1113"/>
        <v>-9.9384849387017825E-9</v>
      </c>
      <c r="BX1490" s="10">
        <f t="shared" ca="1" si="1097"/>
        <v>-1.8625994260191893E-12</v>
      </c>
      <c r="BY1490" s="10">
        <f t="shared" ca="1" si="1098"/>
        <v>2.8902850229962428E-12</v>
      </c>
      <c r="BZ1490" s="10">
        <f t="shared" ca="1" si="1099"/>
        <v>-3.5034723983035463E-11</v>
      </c>
      <c r="CA1490" s="10">
        <f t="shared" ca="1" si="1100"/>
        <v>-2.0257049910634696E-11</v>
      </c>
      <c r="CB1490" s="10">
        <v>0</v>
      </c>
      <c r="CC1490" s="82">
        <f t="shared" ca="1" si="1101"/>
        <v>3.9725652202851362E-13</v>
      </c>
      <c r="CD1490" s="82">
        <f t="shared" ca="1" si="1102"/>
        <v>3.4270724516460853E-13</v>
      </c>
      <c r="CE1490" s="82">
        <f t="shared" ca="1" si="1103"/>
        <v>1.8915613015532971E-10</v>
      </c>
      <c r="CF1490" s="82">
        <f t="shared" ca="1" si="1104"/>
        <v>3.7028113764059381E-11</v>
      </c>
      <c r="CG1490" s="82">
        <f t="shared" ca="1" si="1114"/>
        <v>2.269242076865822E-10</v>
      </c>
      <c r="CH1490" s="13" t="str">
        <f t="shared" ca="1" si="1115"/>
        <v/>
      </c>
      <c r="CI1490" s="81">
        <f t="shared" ca="1" si="1124"/>
        <v>0.11317753770181077</v>
      </c>
      <c r="CJ1490" s="81">
        <f t="shared" ca="1" si="1125"/>
        <v>0.13063717978382014</v>
      </c>
      <c r="CK1490" s="81">
        <f t="shared" ca="1" si="1126"/>
        <v>0.39004606615009907</v>
      </c>
      <c r="CL1490" s="81">
        <f t="shared" ca="1" si="1127"/>
        <v>0.17284480168882185</v>
      </c>
      <c r="CM1490" s="89">
        <f t="shared" ca="1" si="1116"/>
        <v>0.80670558532455183</v>
      </c>
    </row>
    <row r="1491" spans="1:91" x14ac:dyDescent="0.3">
      <c r="A1491">
        <v>1426</v>
      </c>
      <c r="B1491" s="3">
        <f t="shared" si="1129"/>
        <v>4.1500000000000004</v>
      </c>
      <c r="C1491" s="3">
        <f t="shared" si="1117"/>
        <v>47.533333333333331</v>
      </c>
      <c r="D1491" s="4">
        <f t="shared" ca="1" si="1105"/>
        <v>1491</v>
      </c>
      <c r="E1491" s="58">
        <f>(0.5*(COS(B1491*2*PI())+1)*('key variables'!$B$4-'key variables'!$B$6)+'key variables'!$B$6)/'key variables'!$B$4</f>
        <v>1</v>
      </c>
      <c r="F1491" s="10">
        <f t="shared" ca="1" si="1118"/>
        <v>11689222.907461114</v>
      </c>
      <c r="G1491" s="10">
        <f t="shared" ca="1" si="1119"/>
        <v>13492492.798713122</v>
      </c>
      <c r="H1491" s="10">
        <f t="shared" ca="1" si="1120"/>
        <v>40309474.521088287</v>
      </c>
      <c r="I1491" s="10">
        <f t="shared" ca="1" si="1121"/>
        <v>17912154.249750931</v>
      </c>
      <c r="J1491" s="10">
        <f t="shared" ca="1" si="1106"/>
        <v>83403344.477013454</v>
      </c>
      <c r="K1491" s="82">
        <f t="shared" ca="1" si="1083"/>
        <v>2249837.7434568149</v>
      </c>
      <c r="L1491" s="82">
        <f t="shared" ca="1" si="1084"/>
        <v>2596915.0916976337</v>
      </c>
      <c r="M1491" s="82">
        <f t="shared" ca="1" si="1085"/>
        <v>7778328.1040676022</v>
      </c>
      <c r="N1491" s="82">
        <f t="shared" ca="1" si="1086"/>
        <v>3496319.7134370478</v>
      </c>
      <c r="O1491" s="82">
        <f t="shared" ca="1" si="1107"/>
        <v>16121400.6526591</v>
      </c>
      <c r="P1491" s="10">
        <f ca="1">IF(IF($A1491&gt;='key variables'!$B$26,K1491*SUMPRODUCT(Z1491:AC1491,'control variables'!$O$3:$R$3)/J1491+F$65*'key variables'!$B$25/scenario!J$65,K1491*SUMPRODUCT(Z1491:AC1491,'control variables'!$O$7:$R$7)/J1491+F$65*'key variables'!$B$25/scenario!J$65)&lt;'key variables'!$B$28,0,IF($A1491&gt;='key variables'!$B$26,K1491*SUMPRODUCT(Z1491:AC1491,'control variables'!$O$3:$R$3)/J1491+F$65*'key variables'!$B$25/scenario!J$65,K1491*SUMPRODUCT(Z1491:AC1491,'control variables'!$O$7:$R$7)/J1491+F$65*'key variables'!$B$25/scenario!J$65))</f>
        <v>3.1013306742822189E-83</v>
      </c>
      <c r="Q1491" s="10">
        <f ca="1">IF(IF($A1491&gt;='key variables'!$B$26,L1491*SUMPRODUCT(Z1491:AC1491,'control variables'!$O$4:$R$4)/J1491+G$65*'key variables'!$B$25/scenario!J$65,L1491*SUMPRODUCT(Z1491:AC1491,'control variables'!$O$7:$R$7)/J1491+G$65*'key variables'!$B$25/scenario!J$65)&lt;'key variables'!$B$28,0,IF($A1491&gt;='key variables'!$B$26,L1491*SUMPRODUCT(Z1491:AC1491,'control variables'!$O$4:$R$4)/J1491+G$65*'key variables'!$B$25/scenario!J$65,L1491*SUMPRODUCT(Z1491:AC1491,'control variables'!$O$7:$R$7)/J1491+G$65*'key variables'!$B$25/scenario!J$65))</f>
        <v>3.5797658990348809E-83</v>
      </c>
      <c r="R1491" s="10">
        <f ca="1">IF(IF($A1491&gt;='key variables'!$B$26,M1491*SUMPRODUCT(Z1491:AC1491,'control variables'!$O$5:$R$5)/J1491+H$65*'key variables'!$B$25/scenario!J$65,M1491*SUMPRODUCT(Z1491:AC1491,'control variables'!$O$7:$R$7)/J1491+H$65*'key variables'!$B$25/scenario!J$65)&lt;'key variables'!$B$28,0,IF($A1491&gt;='key variables'!$B$26,M1491*SUMPRODUCT(Z1491:AC1491,'control variables'!$O$5:$R$5)/J1491+H$65*'key variables'!$B$25/scenario!J$65,M1491*SUMPRODUCT(Z1491:AC1491,'control variables'!$O$7:$R$7)/J1491+H$65*'key variables'!$B$25/scenario!J$65))</f>
        <v>1.0722181016801555E-82</v>
      </c>
      <c r="S1491" s="10">
        <f ca="1">IF(IF($A1491&gt;='key variables'!$B$26,N1491*SUMPRODUCT(Z1491:AC1491,'control variables'!$O$6:$R$6)/J1491+I$65*'key variables'!$B$25/scenario!J$65,N1491*SUMPRODUCT(Z1491:AC1491,'control variables'!$O$7:$R$7)/J1491+I$65*'key variables'!$B$25/scenario!J$65)&lt;'key variables'!$B$28,0,IF($A1491&gt;='key variables'!$B$26,N1491*SUMPRODUCT(Z1491:AC1491,'control variables'!$O$6:$R$6)/J1491+I$65*'key variables'!$B$25/scenario!J$65,N1491*SUMPRODUCT(Z1491:AC1491,'control variables'!$O$7:$R$7)/J1491+I$65*'key variables'!$B$25/scenario!J$65))</f>
        <v>4.8195669247327953E-83</v>
      </c>
      <c r="T1491" s="10">
        <f t="shared" ca="1" si="1128"/>
        <v>2.2222844514851448E-82</v>
      </c>
      <c r="U1491" s="82">
        <f ca="1">SUMPRODUCT(P1461:P1490,'control variables'!AD$7:AD$36)</f>
        <v>6.5753804151737946E-83</v>
      </c>
      <c r="V1491" s="82">
        <f ca="1">SUMPRODUCT(Q1461:Q1490,'control variables'!AE$7:AE$36)</f>
        <v>7.5897494301270689E-83</v>
      </c>
      <c r="W1491" s="82">
        <f ca="1">SUMPRODUCT(R1461:R1490,'control variables'!AF$7:AF$36)</f>
        <v>2.2732960219379138E-82</v>
      </c>
      <c r="X1491" s="82">
        <f ca="1">SUMPRODUCT(S1461:S1490,'control variables'!AG$7:AG$36)</f>
        <v>1.0218353088877457E-82</v>
      </c>
      <c r="Y1491" s="82">
        <f t="shared" ca="1" si="1122"/>
        <v>4.7116443153557463E-82</v>
      </c>
      <c r="Z1491" s="10">
        <f ca="1">IF($A1491&gt;='key variables'!$B$26,SUMPRODUCT(P1461:P1490,'control variables'!V$7:V$36)*$E1491,SUMPRODUCT(P1461:P1490,'control variables'!Z$7:Z$36)*$E1491)</f>
        <v>1.6044593870517818E-82</v>
      </c>
      <c r="AA1491" s="10">
        <f ca="1">IF($A1491&gt;='key variables'!$B$26,SUMPRODUCT(Q1461:Q1490,'control variables'!W$7:W$36)*$E1491,SUMPRODUCT(Q1461:Q1490,'control variables'!AA$7:AA$36)*$E1491)</f>
        <v>1.8519756956474771E-82</v>
      </c>
      <c r="AB1491" s="10">
        <f ca="1">IF($A1491&gt;='key variables'!$B$26,SUMPRODUCT(R1461:R1490,'control variables'!X$7:X$36)*$E1491,SUMPRODUCT(R1461:R1490,'control variables'!AB$7:AB$36)*$E1491)</f>
        <v>5.5470724302562703E-82</v>
      </c>
      <c r="AC1491" s="10">
        <f ca="1">IF($A1491&gt;='key variables'!$B$26,SUMPRODUCT(S1461:S1490,'control variables'!Y$7:Y$36)*$E1491,SUMPRODUCT(S1461:S1490,'control variables'!AC$7:AC$36)*$E1491)</f>
        <v>2.4933815990060353E-82</v>
      </c>
      <c r="AD1491" s="10">
        <f t="shared" ca="1" si="1123"/>
        <v>1.1496889111961564E-81</v>
      </c>
      <c r="AE1491" s="82">
        <f ca="1">SUMPRODUCT(P1461:P1490,'control variables'!AL$7:AL$36)</f>
        <v>2.1845526673096173E-82</v>
      </c>
      <c r="AF1491" s="82">
        <f ca="1">SUMPRODUCT(Q1461:Q1490,'control variables'!AM$7:AM$36)</f>
        <v>2.514965517415021E-82</v>
      </c>
      <c r="AG1491" s="82">
        <f ca="1">SUMPRODUCT(R1461:R1490,'control variables'!AN$7:AN$36)</f>
        <v>7.1708276518737414E-82</v>
      </c>
      <c r="AH1491" s="82">
        <f ca="1">SUMPRODUCT(S1461:S1490,'control variables'!AO$7:AO$36)</f>
        <v>3.1048972441532277E-82</v>
      </c>
      <c r="AI1491" s="82">
        <f t="shared" ca="1" si="1087"/>
        <v>1.4975243080751608E-81</v>
      </c>
      <c r="AJ1491" s="10">
        <f ca="1">SUMPRODUCT(P1461:P1490,'control variables'!AP$7:AP$36)</f>
        <v>2.0873485703180004E-85</v>
      </c>
      <c r="AK1491" s="10">
        <f ca="1">SUMPRODUCT(Q1461:Q1490,'control variables'!AQ$7:AQ$36)</f>
        <v>6.0233977434554482E-85</v>
      </c>
      <c r="AL1491" s="10">
        <f ca="1">SUMPRODUCT(R1461:R1490,'control variables'!AR$7:AR$36)</f>
        <v>2.1649673030406473E-83</v>
      </c>
      <c r="AM1491" s="10">
        <f ca="1">SUMPRODUCT(S1461:S1490,'control variables'!AS$7:AS$36)</f>
        <v>1.6219034766301902E-83</v>
      </c>
      <c r="AN1491" s="10">
        <f t="shared" ca="1" si="1108"/>
        <v>3.8679782428085718E-83</v>
      </c>
      <c r="AO1491" s="82">
        <f ca="1">SUMPRODUCT(P1461:P1490,'control variables'!AX$7:AX$36)</f>
        <v>2.8384755117467405E-85</v>
      </c>
      <c r="AP1491" s="82">
        <f ca="1">SUMPRODUCT(Q1461:Q1490,'control variables'!AY$7:AY$36)</f>
        <v>6.5527213750233035E-85</v>
      </c>
      <c r="AQ1491" s="82">
        <f ca="1">SUMPRODUCT(R1461:R1490,'control variables'!AZ$7:AZ$36)</f>
        <v>5.8880502861839329E-84</v>
      </c>
      <c r="AR1491" s="82">
        <f ca="1">SUMPRODUCT(S1461:S1490,'control variables'!BA$7:BA$36)</f>
        <v>4.4110824289690476E-84</v>
      </c>
      <c r="AS1491" s="82">
        <f t="shared" ca="1" si="1109"/>
        <v>1.1238252403829985E-83</v>
      </c>
      <c r="AT1491" s="10">
        <f ca="1">SUMPRODUCT(P1461:P1490,'control variables'!AT$7:AT$36)</f>
        <v>-2.5050654046855542E-85</v>
      </c>
      <c r="AU1491" s="10">
        <f ca="1">SUMPRODUCT(Q1461:Q1490,'control variables'!AU$7:AU$36)</f>
        <v>2.7174448672038305E-85</v>
      </c>
      <c r="AV1491" s="10">
        <f ca="1">SUMPRODUCT(R1461:R1490,'control variables'!AV$7:AV$36)</f>
        <v>1.1701535364323737E-82</v>
      </c>
      <c r="AW1491" s="10">
        <f ca="1">SUMPRODUCT(S1461:S1490,'control variables'!AW$7:AW$36)</f>
        <v>8.7663037047499758E-83</v>
      </c>
      <c r="AX1491" s="10">
        <f t="shared" ca="1" si="1088"/>
        <v>2.0469962863698898E-82</v>
      </c>
      <c r="AY1491" s="82">
        <f ca="1">SUMPRODUCT(P1461:P1490,'control variables'!BB$7:BB$36)</f>
        <v>9.0795203114384292E-85</v>
      </c>
      <c r="AZ1491" s="82">
        <f ca="1">SUMPRODUCT(Q1461:Q1490,'control variables'!BC$7:BC$36)</f>
        <v>2.3152760602915691E-84</v>
      </c>
      <c r="BA1491" s="82">
        <f ca="1">SUMPRODUCT(R1461:R1490,'control variables'!BD$7:BD$36)</f>
        <v>1.6207644091773885E-83</v>
      </c>
      <c r="BB1491" s="82">
        <f ca="1">SUMPRODUCT(S1461:S1490,'control variables'!BE$7:BE$36)</f>
        <v>2.3032219239147513E-84</v>
      </c>
      <c r="BC1491" s="82">
        <f t="shared" ca="1" si="1110"/>
        <v>2.1734094107124049E-83</v>
      </c>
      <c r="BD1491" s="10">
        <f ca="1">SUMPRODUCT(P1461:P1490,'control variables'!BF$7:BF$36)</f>
        <v>1.8993565649563236E-85</v>
      </c>
      <c r="BE1491" s="10">
        <f ca="1">SUMPRODUCT(Q1461:Q1490,'control variables'!BG$7:BG$36)</f>
        <v>2.1923659919688981E-85</v>
      </c>
      <c r="BF1491" s="10">
        <f ca="1">SUMPRODUCT(R1461:R1490,'control variables'!BH$7:BH$36)</f>
        <v>6.5666158468836605E-84</v>
      </c>
      <c r="BG1491" s="10">
        <f ca="1">SUMPRODUCT(S1461:S1490,'control variables'!BI$7:BI$36)</f>
        <v>1.4758306589846283E-83</v>
      </c>
      <c r="BH1491" s="10">
        <f t="shared" ca="1" si="1111"/>
        <v>2.1734094692422464E-83</v>
      </c>
      <c r="BI1491" s="82">
        <f t="shared" ca="1" si="1089"/>
        <v>2.1911271222163701E-82</v>
      </c>
      <c r="BJ1491" s="82">
        <f t="shared" ca="1" si="1090"/>
        <v>2.5408357228851406E-82</v>
      </c>
      <c r="BK1491" s="82">
        <f t="shared" ca="1" si="1091"/>
        <v>8.5030576292238548E-82</v>
      </c>
      <c r="BL1491" s="82">
        <f t="shared" ca="1" si="1092"/>
        <v>4.0045598338673732E-82</v>
      </c>
      <c r="BM1491" s="82">
        <f t="shared" ca="1" si="1082"/>
        <v>1.723958030819274E-81</v>
      </c>
      <c r="BN1491" s="10">
        <f ca="1">BN1490+BI1491-INDIRECT(ADDRESS(MAX($D1491-'key variables'!$B$9*30,34),scenario!BI$4),TRUE)</f>
        <v>9439382.9560401514</v>
      </c>
      <c r="BO1491" s="10">
        <f ca="1">BO1490+BJ1491-INDIRECT(ADDRESS(MAX($D1491-'key variables'!$B$9*30,34),scenario!BJ$4),TRUE)</f>
        <v>10895575.16509751</v>
      </c>
      <c r="BP1491" s="10">
        <f ca="1">BP1490+BK1491-INDIRECT(ADDRESS(MAX($D1491-'key variables'!$B$9*30,34),scenario!BK$4),TRUE)</f>
        <v>32531139.169344563</v>
      </c>
      <c r="BQ1491" s="10">
        <f ca="1">BQ1490+BL1491-INDIRECT(ADDRESS(MAX($D1491-'key variables'!$B$9*30,34),scenario!BL$4),TRUE)</f>
        <v>14415831.398142153</v>
      </c>
      <c r="BR1491" s="10">
        <f t="shared" ca="1" si="1112"/>
        <v>67281977.490690395</v>
      </c>
      <c r="BS1491" s="82">
        <f t="shared" ca="1" si="1093"/>
        <v>-2.3433848477536824E-9</v>
      </c>
      <c r="BT1491" s="82">
        <f t="shared" ca="1" si="1094"/>
        <v>-3.4288309057018498E-10</v>
      </c>
      <c r="BU1491" s="82">
        <f t="shared" ca="1" si="1095"/>
        <v>-4.2578247660364599E-9</v>
      </c>
      <c r="BV1491" s="82">
        <f t="shared" ca="1" si="1096"/>
        <v>-2.9943922343414556E-9</v>
      </c>
      <c r="BW1491" s="82">
        <f t="shared" ca="1" si="1113"/>
        <v>-9.9384849387017825E-9</v>
      </c>
      <c r="BX1491" s="10">
        <f t="shared" ca="1" si="1097"/>
        <v>-1.8625994260191893E-12</v>
      </c>
      <c r="BY1491" s="10">
        <f t="shared" ca="1" si="1098"/>
        <v>2.8902850229962428E-12</v>
      </c>
      <c r="BZ1491" s="10">
        <f t="shared" ca="1" si="1099"/>
        <v>-3.5034723983035463E-11</v>
      </c>
      <c r="CA1491" s="10">
        <f t="shared" ca="1" si="1100"/>
        <v>-2.0257049910634696E-11</v>
      </c>
      <c r="CB1491" s="10">
        <v>0</v>
      </c>
      <c r="CC1491" s="82">
        <f t="shared" ca="1" si="1101"/>
        <v>3.9725652202851362E-13</v>
      </c>
      <c r="CD1491" s="82">
        <f t="shared" ca="1" si="1102"/>
        <v>3.4270724516460853E-13</v>
      </c>
      <c r="CE1491" s="82">
        <f t="shared" ca="1" si="1103"/>
        <v>1.8915613015532971E-10</v>
      </c>
      <c r="CF1491" s="82">
        <f t="shared" ca="1" si="1104"/>
        <v>3.7028113764059381E-11</v>
      </c>
      <c r="CG1491" s="82">
        <f t="shared" ca="1" si="1114"/>
        <v>2.269242076865822E-10</v>
      </c>
      <c r="CH1491" s="13" t="str">
        <f t="shared" ca="1" si="1115"/>
        <v/>
      </c>
      <c r="CI1491" s="81">
        <f t="shared" ca="1" si="1124"/>
        <v>0.1131775112284821</v>
      </c>
      <c r="CJ1491" s="81">
        <f t="shared" ca="1" si="1125"/>
        <v>0.13063714930640949</v>
      </c>
      <c r="CK1491" s="81">
        <f t="shared" ca="1" si="1126"/>
        <v>0.39004597925099244</v>
      </c>
      <c r="CL1491" s="81">
        <f t="shared" ca="1" si="1127"/>
        <v>0.17284476406237231</v>
      </c>
      <c r="CM1491" s="89">
        <f t="shared" ca="1" si="1116"/>
        <v>0.8067054038482564</v>
      </c>
    </row>
    <row r="1492" spans="1:91" x14ac:dyDescent="0.3">
      <c r="A1492">
        <v>1427</v>
      </c>
      <c r="B1492" s="3">
        <f t="shared" si="1129"/>
        <v>4.1527777777777777</v>
      </c>
      <c r="C1492" s="3">
        <f t="shared" si="1117"/>
        <v>47.56666666666667</v>
      </c>
      <c r="D1492" s="4">
        <f t="shared" ca="1" si="1105"/>
        <v>1492</v>
      </c>
      <c r="E1492" s="58">
        <f>(0.5*(COS(B1492*2*PI())+1)*('key variables'!$B$4-'key variables'!$B$6)+'key variables'!$B$6)/'key variables'!$B$4</f>
        <v>1</v>
      </c>
      <c r="F1492" s="10">
        <f t="shared" ca="1" si="1118"/>
        <v>11689222.907461114</v>
      </c>
      <c r="G1492" s="10">
        <f t="shared" ca="1" si="1119"/>
        <v>13492492.798713122</v>
      </c>
      <c r="H1492" s="10">
        <f t="shared" ca="1" si="1120"/>
        <v>40309474.521088287</v>
      </c>
      <c r="I1492" s="10">
        <f t="shared" ca="1" si="1121"/>
        <v>17912154.249750931</v>
      </c>
      <c r="J1492" s="10">
        <f t="shared" ca="1" si="1106"/>
        <v>83403344.477013454</v>
      </c>
      <c r="K1492" s="82">
        <f t="shared" ca="1" si="1083"/>
        <v>2249839.9514209651</v>
      </c>
      <c r="L1492" s="82">
        <f t="shared" ca="1" si="1084"/>
        <v>2596917.6336156116</v>
      </c>
      <c r="M1492" s="82">
        <f t="shared" ca="1" si="1085"/>
        <v>7778335.3517437289</v>
      </c>
      <c r="N1492" s="82">
        <f t="shared" ca="1" si="1086"/>
        <v>3496322.8516087802</v>
      </c>
      <c r="O1492" s="82">
        <f t="shared" ca="1" si="1107"/>
        <v>16121415.788389087</v>
      </c>
      <c r="P1492" s="10">
        <f ca="1">IF(IF($A1492&gt;='key variables'!$B$26,K1492*SUMPRODUCT(Z1492:AC1492,'control variables'!$O$3:$R$3)/J1492+F$65*'key variables'!$B$25/scenario!J$65,K1492*SUMPRODUCT(Z1492:AC1492,'control variables'!$O$7:$R$7)/J1492+F$65*'key variables'!$B$25/scenario!J$65)&lt;'key variables'!$B$28,0,IF($A1492&gt;='key variables'!$B$26,K1492*SUMPRODUCT(Z1492:AC1492,'control variables'!$O$3:$R$3)/J1492+F$65*'key variables'!$B$25/scenario!J$65,K1492*SUMPRODUCT(Z1492:AC1492,'control variables'!$O$7:$R$7)/J1492+F$65*'key variables'!$B$25/scenario!J$65))</f>
        <v>2.6685404868088106E-83</v>
      </c>
      <c r="Q1492" s="10">
        <f ca="1">IF(IF($A1492&gt;='key variables'!$B$26,L1492*SUMPRODUCT(Z1492:AC1492,'control variables'!$O$4:$R$4)/J1492+G$65*'key variables'!$B$25/scenario!J$65,L1492*SUMPRODUCT(Z1492:AC1492,'control variables'!$O$7:$R$7)/J1492+G$65*'key variables'!$B$25/scenario!J$65)&lt;'key variables'!$B$28,0,IF($A1492&gt;='key variables'!$B$26,L1492*SUMPRODUCT(Z1492:AC1492,'control variables'!$O$4:$R$4)/J1492+G$65*'key variables'!$B$25/scenario!J$65,L1492*SUMPRODUCT(Z1492:AC1492,'control variables'!$O$7:$R$7)/J1492+G$65*'key variables'!$B$25/scenario!J$65))</f>
        <v>3.0802101464302458E-83</v>
      </c>
      <c r="R1492" s="10">
        <f ca="1">IF(IF($A1492&gt;='key variables'!$B$26,M1492*SUMPRODUCT(Z1492:AC1492,'control variables'!$O$5:$R$5)/J1492+H$65*'key variables'!$B$25/scenario!J$65,M1492*SUMPRODUCT(Z1492:AC1492,'control variables'!$O$7:$R$7)/J1492+H$65*'key variables'!$B$25/scenario!J$65)&lt;'key variables'!$B$28,0,IF($A1492&gt;='key variables'!$B$26,M1492*SUMPRODUCT(Z1492:AC1492,'control variables'!$O$5:$R$5)/J1492+H$65*'key variables'!$B$25/scenario!J$65,M1492*SUMPRODUCT(Z1492:AC1492,'control variables'!$O$7:$R$7)/J1492+H$65*'key variables'!$B$25/scenario!J$65))</f>
        <v>9.2259019549344866E-83</v>
      </c>
      <c r="S1492" s="10">
        <f ca="1">IF(IF($A1492&gt;='key variables'!$B$26,N1492*SUMPRODUCT(Z1492:AC1492,'control variables'!$O$6:$R$6)/J1492+I$65*'key variables'!$B$25/scenario!J$65,N1492*SUMPRODUCT(Z1492:AC1492,'control variables'!$O$7:$R$7)/J1492+I$65*'key variables'!$B$25/scenario!J$65)&lt;'key variables'!$B$28,0,IF($A1492&gt;='key variables'!$B$26,N1492*SUMPRODUCT(Z1492:AC1492,'control variables'!$O$6:$R$6)/J1492+I$65*'key variables'!$B$25/scenario!J$65,N1492*SUMPRODUCT(Z1492:AC1492,'control variables'!$O$7:$R$7)/J1492+I$65*'key variables'!$B$25/scenario!J$65))</f>
        <v>4.146996802408156E-83</v>
      </c>
      <c r="T1492" s="10">
        <f t="shared" ca="1" si="1128"/>
        <v>1.9121649390581697E-82</v>
      </c>
      <c r="U1492" s="82">
        <f ca="1">SUMPRODUCT(P1462:P1491,'control variables'!AD$7:AD$36)</f>
        <v>5.6577809929111474E-83</v>
      </c>
      <c r="V1492" s="82">
        <f ca="1">SUMPRODUCT(Q1462:Q1491,'control variables'!AE$7:AE$36)</f>
        <v>6.5305940273261211E-83</v>
      </c>
      <c r="W1492" s="82">
        <f ca="1">SUMPRODUCT(R1462:R1491,'control variables'!AF$7:AF$36)</f>
        <v>1.9560558039349422E-82</v>
      </c>
      <c r="X1492" s="82">
        <f ca="1">SUMPRODUCT(S1462:S1491,'control variables'!AG$7:AG$36)</f>
        <v>8.7923740125654346E-83</v>
      </c>
      <c r="Y1492" s="82">
        <f t="shared" ca="1" si="1122"/>
        <v>4.0541307072152126E-82</v>
      </c>
      <c r="Z1492" s="10">
        <f ca="1">IF($A1492&gt;='key variables'!$B$26,SUMPRODUCT(P1462:P1491,'control variables'!V$7:V$36)*$E1492,SUMPRODUCT(P1462:P1491,'control variables'!Z$7:Z$36)*$E1492)</f>
        <v>1.3805559943465736E-82</v>
      </c>
      <c r="AA1492" s="10">
        <f ca="1">IF($A1492&gt;='key variables'!$B$26,SUMPRODUCT(Q1462:Q1491,'control variables'!W$7:W$36)*$E1492,SUMPRODUCT(Q1462:Q1491,'control variables'!AA$7:AA$36)*$E1492)</f>
        <v>1.5935312341902006E-82</v>
      </c>
      <c r="AB1492" s="10">
        <f ca="1">IF($A1492&gt;='key variables'!$B$26,SUMPRODUCT(R1462:R1491,'control variables'!X$7:X$36)*$E1492,SUMPRODUCT(R1462:R1491,'control variables'!AB$7:AB$36)*$E1492)</f>
        <v>4.7729746934242157E-82</v>
      </c>
      <c r="AC1492" s="10">
        <f ca="1">IF($A1492&gt;='key variables'!$B$26,SUMPRODUCT(S1462:S1491,'control variables'!Y$7:Y$36)*$E1492,SUMPRODUCT(S1462:S1491,'control variables'!AC$7:AC$36)*$E1492)</f>
        <v>2.1454284897060068E-82</v>
      </c>
      <c r="AD1492" s="10">
        <f t="shared" ca="1" si="1123"/>
        <v>9.892490411666997E-82</v>
      </c>
      <c r="AE1492" s="82">
        <f ca="1">SUMPRODUCT(P1462:P1491,'control variables'!AL$7:AL$36)</f>
        <v>1.8796966530781346E-82</v>
      </c>
      <c r="AF1492" s="82">
        <f ca="1">SUMPRODUCT(Q1462:Q1491,'control variables'!AM$7:AM$36)</f>
        <v>2.1640001344137535E-82</v>
      </c>
      <c r="AG1492" s="82">
        <f ca="1">SUMPRODUCT(R1462:R1491,'control variables'!AN$7:AN$36)</f>
        <v>6.1701331072174297E-82</v>
      </c>
      <c r="AH1492" s="82">
        <f ca="1">SUMPRODUCT(S1462:S1491,'control variables'!AO$7:AO$36)</f>
        <v>2.6716064324390911E-82</v>
      </c>
      <c r="AI1492" s="82">
        <f t="shared" ca="1" si="1087"/>
        <v>1.288543632714841E-81</v>
      </c>
      <c r="AJ1492" s="10">
        <f ca="1">SUMPRODUCT(P1462:P1491,'control variables'!AP$7:AP$36)</f>
        <v>1.7960574629982512E-85</v>
      </c>
      <c r="AK1492" s="10">
        <f ca="1">SUMPRODUCT(Q1462:Q1491,'control variables'!AQ$7:AQ$36)</f>
        <v>5.1828279299282753E-85</v>
      </c>
      <c r="AL1492" s="10">
        <f ca="1">SUMPRODUCT(R1462:R1491,'control variables'!AR$7:AR$36)</f>
        <v>1.8628444415399994E-83</v>
      </c>
      <c r="AM1492" s="10">
        <f ca="1">SUMPRODUCT(S1462:S1491,'control variables'!AS$7:AS$36)</f>
        <v>1.3955655921045682E-83</v>
      </c>
      <c r="AN1492" s="10">
        <f t="shared" ca="1" si="1108"/>
        <v>3.3281988875738329E-83</v>
      </c>
      <c r="AO1492" s="82">
        <f ca="1">SUMPRODUCT(P1462:P1491,'control variables'!AX$7:AX$36)</f>
        <v>2.4423640588374971E-85</v>
      </c>
      <c r="AP1492" s="82">
        <f ca="1">SUMPRODUCT(Q1462:Q1491,'control variables'!AY$7:AY$36)</f>
        <v>5.6382840393379046E-85</v>
      </c>
      <c r="AQ1492" s="82">
        <f ca="1">SUMPRODUCT(R1462:R1491,'control variables'!AZ$7:AZ$36)</f>
        <v>5.0663683149952009E-84</v>
      </c>
      <c r="AR1492" s="82">
        <f ca="1">SUMPRODUCT(S1462:S1491,'control variables'!BA$7:BA$36)</f>
        <v>3.7955124645249556E-84</v>
      </c>
      <c r="AS1492" s="82">
        <f t="shared" ca="1" si="1109"/>
        <v>9.6699455893376974E-84</v>
      </c>
      <c r="AT1492" s="10">
        <f ca="1">SUMPRODUCT(P1462:P1491,'control variables'!AT$7:AT$36)</f>
        <v>-2.1554815900723193E-85</v>
      </c>
      <c r="AU1492" s="10">
        <f ca="1">SUMPRODUCT(Q1462:Q1491,'control variables'!AU$7:AU$36)</f>
        <v>2.3382233343442858E-85</v>
      </c>
      <c r="AV1492" s="10">
        <f ca="1">SUMPRODUCT(R1462:R1491,'control variables'!AV$7:AV$36)</f>
        <v>1.0068577054396721E-82</v>
      </c>
      <c r="AW1492" s="10">
        <f ca="1">SUMPRODUCT(S1462:S1491,'control variables'!AW$7:AW$36)</f>
        <v>7.5429592429915795E-83</v>
      </c>
      <c r="AX1492" s="10">
        <f t="shared" ca="1" si="1088"/>
        <v>1.7613363714831022E-82</v>
      </c>
      <c r="AY1492" s="82">
        <f ca="1">SUMPRODUCT(P1462:P1491,'control variables'!BB$7:BB$36)</f>
        <v>7.8124662299784628E-85</v>
      </c>
      <c r="AZ1492" s="82">
        <f ca="1">SUMPRODUCT(Q1462:Q1491,'control variables'!BC$7:BC$36)</f>
        <v>1.992177495469456E-84</v>
      </c>
      <c r="BA1492" s="82">
        <f ca="1">SUMPRODUCT(R1462:R1491,'control variables'!BD$7:BD$36)</f>
        <v>1.394585482395747E-83</v>
      </c>
      <c r="BB1492" s="82">
        <f ca="1">SUMPRODUCT(S1462:S1491,'control variables'!BE$7:BE$36)</f>
        <v>1.9818055231465566E-84</v>
      </c>
      <c r="BC1492" s="82">
        <f t="shared" ca="1" si="1110"/>
        <v>1.870108446557133E-83</v>
      </c>
      <c r="BD1492" s="10">
        <f ca="1">SUMPRODUCT(P1462:P1491,'control variables'!BF$7:BF$36)</f>
        <v>1.6342998873756962E-85</v>
      </c>
      <c r="BE1492" s="10">
        <f ca="1">SUMPRODUCT(Q1462:Q1491,'control variables'!BG$7:BG$36)</f>
        <v>1.8864196222384759E-85</v>
      </c>
      <c r="BF1492" s="10">
        <f ca="1">SUMPRODUCT(R1462:R1491,'control variables'!BH$7:BH$36)</f>
        <v>5.6502395269043189E-84</v>
      </c>
      <c r="BG1492" s="10">
        <f ca="1">SUMPRODUCT(S1462:S1491,'control variables'!BI$7:BI$36)</f>
        <v>1.2698773491325164E-83</v>
      </c>
      <c r="BH1492" s="10">
        <f t="shared" ca="1" si="1111"/>
        <v>1.8701084969190901E-83</v>
      </c>
      <c r="BI1492" s="82">
        <f t="shared" ca="1" si="1089"/>
        <v>1.8853536377180407E-82</v>
      </c>
      <c r="BJ1492" s="82">
        <f t="shared" ca="1" si="1090"/>
        <v>2.1862601327027921E-82</v>
      </c>
      <c r="BK1492" s="82">
        <f t="shared" ca="1" si="1091"/>
        <v>7.316449360896677E-82</v>
      </c>
      <c r="BL1492" s="82">
        <f t="shared" ca="1" si="1092"/>
        <v>3.4457204119697144E-82</v>
      </c>
      <c r="BM1492" s="82">
        <f t="shared" ca="1" si="1082"/>
        <v>1.4833783543287223E-81</v>
      </c>
      <c r="BN1492" s="10">
        <f ca="1">BN1491+BI1492-INDIRECT(ADDRESS(MAX($D1492-'key variables'!$B$9*30,34),scenario!BI$4),TRUE)</f>
        <v>9439380.3817429524</v>
      </c>
      <c r="BO1492" s="10">
        <f ca="1">BO1491+BJ1492-INDIRECT(ADDRESS(MAX($D1492-'key variables'!$B$9*30,34),scenario!BJ$4),TRUE)</f>
        <v>10895572.201438732</v>
      </c>
      <c r="BP1492" s="10">
        <f ca="1">BP1491+BK1492-INDIRECT(ADDRESS(MAX($D1492-'key variables'!$B$9*30,34),scenario!BK$4),TRUE)</f>
        <v>32531130.71917459</v>
      </c>
      <c r="BQ1492" s="10">
        <f ca="1">BQ1491+BL1492-INDIRECT(ADDRESS(MAX($D1492-'key variables'!$B$9*30,34),scenario!BL$4),TRUE)</f>
        <v>14415827.739302538</v>
      </c>
      <c r="BR1492" s="10">
        <f t="shared" ca="1" si="1112"/>
        <v>67281977.490690395</v>
      </c>
      <c r="BS1492" s="82">
        <f t="shared" ca="1" si="1093"/>
        <v>-2.3433848477536824E-9</v>
      </c>
      <c r="BT1492" s="82">
        <f t="shared" ca="1" si="1094"/>
        <v>-3.4288309057018498E-10</v>
      </c>
      <c r="BU1492" s="82">
        <f t="shared" ca="1" si="1095"/>
        <v>-4.2578247660364599E-9</v>
      </c>
      <c r="BV1492" s="82">
        <f t="shared" ca="1" si="1096"/>
        <v>-2.9943922343414556E-9</v>
      </c>
      <c r="BW1492" s="82">
        <f t="shared" ca="1" si="1113"/>
        <v>-9.9384849387017825E-9</v>
      </c>
      <c r="BX1492" s="10">
        <f t="shared" ca="1" si="1097"/>
        <v>-1.8625994260191893E-12</v>
      </c>
      <c r="BY1492" s="10">
        <f t="shared" ca="1" si="1098"/>
        <v>2.8902850229962428E-12</v>
      </c>
      <c r="BZ1492" s="10">
        <f t="shared" ca="1" si="1099"/>
        <v>-3.5034723983035463E-11</v>
      </c>
      <c r="CA1492" s="10">
        <f t="shared" ca="1" si="1100"/>
        <v>-2.0257049910634696E-11</v>
      </c>
      <c r="CB1492" s="10">
        <v>0</v>
      </c>
      <c r="CC1492" s="82">
        <f t="shared" ca="1" si="1101"/>
        <v>3.9725652202851362E-13</v>
      </c>
      <c r="CD1492" s="82">
        <f t="shared" ca="1" si="1102"/>
        <v>3.4270724516460853E-13</v>
      </c>
      <c r="CE1492" s="82">
        <f t="shared" ca="1" si="1103"/>
        <v>1.8915613015532971E-10</v>
      </c>
      <c r="CF1492" s="82">
        <f t="shared" ca="1" si="1104"/>
        <v>3.7028113764059381E-11</v>
      </c>
      <c r="CG1492" s="82">
        <f t="shared" ca="1" si="1114"/>
        <v>2.269242076865822E-10</v>
      </c>
      <c r="CH1492" s="13" t="str">
        <f t="shared" ca="1" si="1115"/>
        <v/>
      </c>
      <c r="CI1492" s="81">
        <f t="shared" ca="1" si="1124"/>
        <v>0.11317748036284699</v>
      </c>
      <c r="CJ1492" s="81">
        <f t="shared" ca="1" si="1125"/>
        <v>0.13063711377235751</v>
      </c>
      <c r="CK1492" s="81">
        <f t="shared" ca="1" si="1126"/>
        <v>0.39004587793407253</v>
      </c>
      <c r="CL1492" s="81">
        <f t="shared" ca="1" si="1127"/>
        <v>0.17284472019315295</v>
      </c>
      <c r="CM1492" s="89">
        <f t="shared" ca="1" si="1116"/>
        <v>0.80670519226242998</v>
      </c>
    </row>
    <row r="1493" spans="1:91" x14ac:dyDescent="0.3">
      <c r="A1493">
        <v>1428</v>
      </c>
      <c r="B1493" s="3">
        <f t="shared" si="1129"/>
        <v>4.1555555555555559</v>
      </c>
      <c r="C1493" s="3">
        <f t="shared" si="1117"/>
        <v>47.6</v>
      </c>
      <c r="D1493" s="4">
        <f t="shared" ca="1" si="1105"/>
        <v>1493</v>
      </c>
      <c r="E1493" s="58">
        <f>(0.5*(COS(B1493*2*PI())+1)*('key variables'!$B$4-'key variables'!$B$6)+'key variables'!$B$6)/'key variables'!$B$4</f>
        <v>1</v>
      </c>
      <c r="F1493" s="10">
        <f t="shared" ca="1" si="1118"/>
        <v>11689222.907461114</v>
      </c>
      <c r="G1493" s="10">
        <f t="shared" ca="1" si="1119"/>
        <v>13492492.798713122</v>
      </c>
      <c r="H1493" s="10">
        <f t="shared" ca="1" si="1120"/>
        <v>40309474.521088287</v>
      </c>
      <c r="I1493" s="10">
        <f t="shared" ca="1" si="1121"/>
        <v>17912154.249750931</v>
      </c>
      <c r="J1493" s="10">
        <f t="shared" ca="1" si="1106"/>
        <v>83403344.477013454</v>
      </c>
      <c r="K1493" s="82">
        <f t="shared" ca="1" si="1083"/>
        <v>2249842.5257181642</v>
      </c>
      <c r="L1493" s="82">
        <f t="shared" ca="1" si="1084"/>
        <v>2596920.5972743896</v>
      </c>
      <c r="M1493" s="82">
        <f t="shared" ca="1" si="1085"/>
        <v>7778343.8019137019</v>
      </c>
      <c r="N1493" s="82">
        <f t="shared" ca="1" si="1086"/>
        <v>3496326.5104483953</v>
      </c>
      <c r="O1493" s="82">
        <f t="shared" ca="1" si="1107"/>
        <v>16121433.43535465</v>
      </c>
      <c r="P1493" s="10">
        <f ca="1">IF(IF($A1493&gt;='key variables'!$B$26,K1493*SUMPRODUCT(Z1493:AC1493,'control variables'!$O$3:$R$3)/J1493+F$65*'key variables'!$B$25/scenario!J$65,K1493*SUMPRODUCT(Z1493:AC1493,'control variables'!$O$7:$R$7)/J1493+F$65*'key variables'!$B$25/scenario!J$65)&lt;'key variables'!$B$28,0,IF($A1493&gt;='key variables'!$B$26,K1493*SUMPRODUCT(Z1493:AC1493,'control variables'!$O$3:$R$3)/J1493+F$65*'key variables'!$B$25/scenario!J$65,K1493*SUMPRODUCT(Z1493:AC1493,'control variables'!$O$7:$R$7)/J1493+F$65*'key variables'!$B$25/scenario!J$65))</f>
        <v>2.2961467059011048E-83</v>
      </c>
      <c r="Q1493" s="10">
        <f ca="1">IF(IF($A1493&gt;='key variables'!$B$26,L1493*SUMPRODUCT(Z1493:AC1493,'control variables'!$O$4:$R$4)/J1493+G$65*'key variables'!$B$25/scenario!J$65,L1493*SUMPRODUCT(Z1493:AC1493,'control variables'!$O$7:$R$7)/J1493+G$65*'key variables'!$B$25/scenario!J$65)&lt;'key variables'!$B$28,0,IF($A1493&gt;='key variables'!$B$26,L1493*SUMPRODUCT(Z1493:AC1493,'control variables'!$O$4:$R$4)/J1493+G$65*'key variables'!$B$25/scenario!J$65,L1493*SUMPRODUCT(Z1493:AC1493,'control variables'!$O$7:$R$7)/J1493+G$65*'key variables'!$B$25/scenario!J$65))</f>
        <v>2.6503680176526666E-83</v>
      </c>
      <c r="R1493" s="10">
        <f ca="1">IF(IF($A1493&gt;='key variables'!$B$26,M1493*SUMPRODUCT(Z1493:AC1493,'control variables'!$O$5:$R$5)/J1493+H$65*'key variables'!$B$25/scenario!J$65,M1493*SUMPRODUCT(Z1493:AC1493,'control variables'!$O$7:$R$7)/J1493+H$65*'key variables'!$B$25/scenario!J$65)&lt;'key variables'!$B$28,0,IF($A1493&gt;='key variables'!$B$26,M1493*SUMPRODUCT(Z1493:AC1493,'control variables'!$O$5:$R$5)/J1493+H$65*'key variables'!$B$25/scenario!J$65,M1493*SUMPRODUCT(Z1493:AC1493,'control variables'!$O$7:$R$7)/J1493+H$65*'key variables'!$B$25/scenario!J$65))</f>
        <v>7.9384304874534828E-83</v>
      </c>
      <c r="S1493" s="10">
        <f ca="1">IF(IF($A1493&gt;='key variables'!$B$26,N1493*SUMPRODUCT(Z1493:AC1493,'control variables'!$O$6:$R$6)/J1493+I$65*'key variables'!$B$25/scenario!J$65,N1493*SUMPRODUCT(Z1493:AC1493,'control variables'!$O$7:$R$7)/J1493+I$65*'key variables'!$B$25/scenario!J$65)&lt;'key variables'!$B$28,0,IF($A1493&gt;='key variables'!$B$26,N1493*SUMPRODUCT(Z1493:AC1493,'control variables'!$O$6:$R$6)/J1493+I$65*'key variables'!$B$25/scenario!J$65,N1493*SUMPRODUCT(Z1493:AC1493,'control variables'!$O$7:$R$7)/J1493+I$65*'key variables'!$B$25/scenario!J$65))</f>
        <v>3.5682846723497563E-83</v>
      </c>
      <c r="T1493" s="10">
        <f t="shared" ca="1" si="1128"/>
        <v>1.645322988335701E-82</v>
      </c>
      <c r="U1493" s="82">
        <f ca="1">SUMPRODUCT(P1463:P1492,'control variables'!AD$7:AD$36)</f>
        <v>4.8682332796863086E-83</v>
      </c>
      <c r="V1493" s="82">
        <f ca="1">SUMPRODUCT(Q1463:Q1492,'control variables'!AE$7:AE$36)</f>
        <v>5.6192445801249041E-83</v>
      </c>
      <c r="W1493" s="82">
        <f ca="1">SUMPRODUCT(R1463:R1492,'control variables'!AF$7:AF$36)</f>
        <v>1.6830867037042961E-82</v>
      </c>
      <c r="X1493" s="82">
        <f ca="1">SUMPRODUCT(S1463:S1492,'control variables'!AG$7:AG$36)</f>
        <v>7.5653914191889081E-83</v>
      </c>
      <c r="Y1493" s="82">
        <f t="shared" ca="1" si="1122"/>
        <v>3.4883736316043078E-82</v>
      </c>
      <c r="Z1493" s="10">
        <f ca="1">IF($A1493&gt;='key variables'!$B$26,SUMPRODUCT(P1463:P1492,'control variables'!V$7:V$36)*$E1493,SUMPRODUCT(P1463:P1492,'control variables'!Z$7:Z$36)*$E1493)</f>
        <v>1.1878985975097865E-82</v>
      </c>
      <c r="AA1493" s="10">
        <f ca="1">IF($A1493&gt;='key variables'!$B$26,SUMPRODUCT(Q1463:Q1492,'control variables'!W$7:W$36)*$E1493,SUMPRODUCT(Q1463:Q1492,'control variables'!AA$7:AA$36)*$E1493)</f>
        <v>1.3711530172274566E-82</v>
      </c>
      <c r="AB1493" s="10">
        <f ca="1">IF($A1493&gt;='key variables'!$B$26,SUMPRODUCT(R1463:R1492,'control variables'!X$7:X$36)*$E1493,SUMPRODUCT(R1463:R1492,'control variables'!AB$7:AB$36)*$E1493)</f>
        <v>4.1069032366544848E-82</v>
      </c>
      <c r="AC1493" s="10">
        <f ca="1">IF($A1493&gt;='key variables'!$B$26,SUMPRODUCT(S1463:S1492,'control variables'!Y$7:Y$36)*$E1493,SUMPRODUCT(S1463:S1492,'control variables'!AC$7:AC$36)*$E1493)</f>
        <v>1.846032654084883E-82</v>
      </c>
      <c r="AD1493" s="10">
        <f t="shared" ca="1" si="1123"/>
        <v>8.5119875054766109E-82</v>
      </c>
      <c r="AE1493" s="82">
        <f ca="1">SUMPRODUCT(P1463:P1492,'control variables'!AL$7:AL$36)</f>
        <v>1.6173835314048633E-82</v>
      </c>
      <c r="AF1493" s="82">
        <f ca="1">SUMPRODUCT(Q1463:Q1492,'control variables'!AM$7:AM$36)</f>
        <v>1.8620122420429865E-82</v>
      </c>
      <c r="AG1493" s="82">
        <f ca="1">SUMPRODUCT(R1463:R1492,'control variables'!AN$7:AN$36)</f>
        <v>5.3090862601937967E-82</v>
      </c>
      <c r="AH1493" s="82">
        <f ca="1">SUMPRODUCT(S1463:S1492,'control variables'!AO$7:AO$36)</f>
        <v>2.2987816886018953E-82</v>
      </c>
      <c r="AI1493" s="82">
        <f t="shared" ca="1" si="1087"/>
        <v>1.1087263722243542E-81</v>
      </c>
      <c r="AJ1493" s="10">
        <f ca="1">SUMPRODUCT(P1463:P1492,'control variables'!AP$7:AP$36)</f>
        <v>1.5454162549862351E-85</v>
      </c>
      <c r="AK1493" s="10">
        <f ca="1">SUMPRODUCT(Q1463:Q1492,'control variables'!AQ$7:AQ$36)</f>
        <v>4.4595602839660449E-85</v>
      </c>
      <c r="AL1493" s="10">
        <f ca="1">SUMPRODUCT(R1463:R1492,'control variables'!AR$7:AR$36)</f>
        <v>1.6028830590201857E-83</v>
      </c>
      <c r="AM1493" s="10">
        <f ca="1">SUMPRODUCT(S1463:S1492,'control variables'!AS$7:AS$36)</f>
        <v>1.2008133344116669E-83</v>
      </c>
      <c r="AN1493" s="10">
        <f t="shared" ca="1" si="1108"/>
        <v>2.8637461588213752E-83</v>
      </c>
      <c r="AO1493" s="82">
        <f ca="1">SUMPRODUCT(P1463:P1492,'control variables'!AX$7:AX$36)</f>
        <v>2.1015302655298723E-85</v>
      </c>
      <c r="AP1493" s="82">
        <f ca="1">SUMPRODUCT(Q1463:Q1492,'control variables'!AY$7:AY$36)</f>
        <v>4.8514571410629351E-85</v>
      </c>
      <c r="AQ1493" s="82">
        <f ca="1">SUMPRODUCT(R1463:R1492,'control variables'!AZ$7:AZ$36)</f>
        <v>4.3593526983654348E-84</v>
      </c>
      <c r="AR1493" s="82">
        <f ca="1">SUMPRODUCT(S1463:S1492,'control variables'!BA$7:BA$36)</f>
        <v>3.2658457646939121E-84</v>
      </c>
      <c r="AS1493" s="82">
        <f t="shared" ca="1" si="1109"/>
        <v>8.3204972037186275E-84</v>
      </c>
      <c r="AT1493" s="10">
        <f ca="1">SUMPRODUCT(P1463:P1492,'control variables'!AT$7:AT$36)</f>
        <v>-1.8546824671525461E-85</v>
      </c>
      <c r="AU1493" s="10">
        <f ca="1">SUMPRODUCT(Q1463:Q1492,'control variables'!AU$7:AU$36)</f>
        <v>2.0119224596809532E-85</v>
      </c>
      <c r="AV1493" s="10">
        <f ca="1">SUMPRODUCT(R1463:R1492,'control variables'!AV$7:AV$36)</f>
        <v>8.663499339531583E-83</v>
      </c>
      <c r="AW1493" s="10">
        <f ca="1">SUMPRODUCT(S1463:S1492,'control variables'!AW$7:AW$36)</f>
        <v>6.4903334469923931E-83</v>
      </c>
      <c r="AX1493" s="10">
        <f t="shared" ca="1" si="1088"/>
        <v>1.5155405186449261E-82</v>
      </c>
      <c r="AY1493" s="82">
        <f ca="1">SUMPRODUCT(P1463:P1492,'control variables'!BB$7:BB$36)</f>
        <v>6.7222305255115901E-85</v>
      </c>
      <c r="AZ1493" s="82">
        <f ca="1">SUMPRODUCT(Q1463:Q1492,'control variables'!BC$7:BC$36)</f>
        <v>1.7141675852490594E-84</v>
      </c>
      <c r="BA1493" s="82">
        <f ca="1">SUMPRODUCT(R1463:R1492,'control variables'!BD$7:BD$36)</f>
        <v>1.1999699997707178E-83</v>
      </c>
      <c r="BB1493" s="82">
        <f ca="1">SUMPRODUCT(S1463:S1492,'control variables'!BE$7:BE$36)</f>
        <v>1.7052430296853873E-84</v>
      </c>
      <c r="BC1493" s="82">
        <f t="shared" ca="1" si="1110"/>
        <v>1.6091333665192786E-83</v>
      </c>
      <c r="BD1493" s="10">
        <f ca="1">SUMPRODUCT(P1463:P1492,'control variables'!BF$7:BF$36)</f>
        <v>1.4062320741432946E-85</v>
      </c>
      <c r="BE1493" s="10">
        <f ca="1">SUMPRODUCT(Q1463:Q1492,'control variables'!BG$7:BG$36)</f>
        <v>1.6231683050194103E-85</v>
      </c>
      <c r="BF1493" s="10">
        <f ca="1">SUMPRODUCT(R1463:R1492,'control variables'!BH$7:BH$36)</f>
        <v>4.8617442310932189E-84</v>
      </c>
      <c r="BG1493" s="10">
        <f ca="1">SUMPRODUCT(S1463:S1492,'control variables'!BI$7:BI$36)</f>
        <v>1.0926649829522366E-83</v>
      </c>
      <c r="BH1493" s="10">
        <f t="shared" ca="1" si="1111"/>
        <v>1.6091334098531854E-83</v>
      </c>
      <c r="BI1493" s="82">
        <f t="shared" ca="1" si="1089"/>
        <v>1.6222510794632223E-82</v>
      </c>
      <c r="BJ1493" s="82">
        <f t="shared" ca="1" si="1090"/>
        <v>1.881165840355158E-82</v>
      </c>
      <c r="BK1493" s="82">
        <f t="shared" ca="1" si="1091"/>
        <v>6.2954331941240269E-82</v>
      </c>
      <c r="BL1493" s="82">
        <f t="shared" ca="1" si="1092"/>
        <v>2.9648674635979889E-82</v>
      </c>
      <c r="BM1493" s="82">
        <f t="shared" ca="1" si="1082"/>
        <v>1.2763717577540396E-81</v>
      </c>
      <c r="BN1493" s="10">
        <f ca="1">BN1492+BI1493-INDIRECT(ADDRESS(MAX($D1493-'key variables'!$B$9*30,34),scenario!BI$4),TRUE)</f>
        <v>9439377.3803327754</v>
      </c>
      <c r="BO1493" s="10">
        <f ca="1">BO1492+BJ1493-INDIRECT(ADDRESS(MAX($D1493-'key variables'!$B$9*30,34),scenario!BJ$4),TRUE)</f>
        <v>10895568.746066283</v>
      </c>
      <c r="BP1493" s="10">
        <f ca="1">BP1492+BK1493-INDIRECT(ADDRESS(MAX($D1493-'key variables'!$B$9*30,34),scenario!BK$4),TRUE)</f>
        <v>32531120.866999727</v>
      </c>
      <c r="BQ1493" s="10">
        <f ca="1">BQ1492+BL1493-INDIRECT(ADDRESS(MAX($D1493-'key variables'!$B$9*30,34),scenario!BL$4),TRUE)</f>
        <v>14415823.473408738</v>
      </c>
      <c r="BR1493" s="10">
        <f t="shared" ca="1" si="1112"/>
        <v>67281977.490690395</v>
      </c>
      <c r="BS1493" s="82">
        <f t="shared" ca="1" si="1093"/>
        <v>-2.3433848477536824E-9</v>
      </c>
      <c r="BT1493" s="82">
        <f t="shared" ca="1" si="1094"/>
        <v>-3.4288309057018498E-10</v>
      </c>
      <c r="BU1493" s="82">
        <f t="shared" ca="1" si="1095"/>
        <v>-4.2578247660364599E-9</v>
      </c>
      <c r="BV1493" s="82">
        <f t="shared" ca="1" si="1096"/>
        <v>-2.9943922343414556E-9</v>
      </c>
      <c r="BW1493" s="82">
        <f t="shared" ca="1" si="1113"/>
        <v>-9.9384849387017825E-9</v>
      </c>
      <c r="BX1493" s="10">
        <f t="shared" ca="1" si="1097"/>
        <v>-1.8625994260191893E-12</v>
      </c>
      <c r="BY1493" s="10">
        <f t="shared" ca="1" si="1098"/>
        <v>2.8902850229962428E-12</v>
      </c>
      <c r="BZ1493" s="10">
        <f t="shared" ca="1" si="1099"/>
        <v>-3.5034723983035463E-11</v>
      </c>
      <c r="CA1493" s="10">
        <f t="shared" ca="1" si="1100"/>
        <v>-2.0257049910634696E-11</v>
      </c>
      <c r="CB1493" s="10">
        <v>0</v>
      </c>
      <c r="CC1493" s="82">
        <f t="shared" ca="1" si="1101"/>
        <v>3.9725652202851362E-13</v>
      </c>
      <c r="CD1493" s="82">
        <f t="shared" ca="1" si="1102"/>
        <v>3.4270724516460853E-13</v>
      </c>
      <c r="CE1493" s="82">
        <f t="shared" ca="1" si="1103"/>
        <v>1.8915613015532971E-10</v>
      </c>
      <c r="CF1493" s="82">
        <f t="shared" ca="1" si="1104"/>
        <v>3.7028113764059381E-11</v>
      </c>
      <c r="CG1493" s="82">
        <f t="shared" ca="1" si="1114"/>
        <v>2.269242076865822E-10</v>
      </c>
      <c r="CH1493" s="13" t="str">
        <f t="shared" ca="1" si="1115"/>
        <v/>
      </c>
      <c r="CI1493" s="81">
        <f t="shared" ca="1" si="1124"/>
        <v>0.11317744437615848</v>
      </c>
      <c r="CJ1493" s="81">
        <f t="shared" ca="1" si="1125"/>
        <v>0.13063707234269459</v>
      </c>
      <c r="CK1493" s="81">
        <f t="shared" ca="1" si="1126"/>
        <v>0.39004575980721651</v>
      </c>
      <c r="CL1493" s="81">
        <f t="shared" ca="1" si="1127"/>
        <v>0.1728446690453983</v>
      </c>
      <c r="CM1493" s="89">
        <f t="shared" ca="1" si="1116"/>
        <v>0.80670494557146788</v>
      </c>
    </row>
    <row r="1494" spans="1:91" x14ac:dyDescent="0.3">
      <c r="A1494">
        <v>1429</v>
      </c>
      <c r="B1494" s="3">
        <f t="shared" si="1129"/>
        <v>4.1583333333333332</v>
      </c>
      <c r="C1494" s="3">
        <f t="shared" si="1117"/>
        <v>47.633333333333333</v>
      </c>
      <c r="D1494" s="4">
        <f t="shared" ca="1" si="1105"/>
        <v>1494</v>
      </c>
      <c r="E1494" s="58">
        <f>(0.5*(COS(B1494*2*PI())+1)*('key variables'!$B$4-'key variables'!$B$6)+'key variables'!$B$6)/'key variables'!$B$4</f>
        <v>1</v>
      </c>
      <c r="F1494" s="10">
        <f t="shared" ca="1" si="1118"/>
        <v>11689222.907461114</v>
      </c>
      <c r="G1494" s="10">
        <f t="shared" ca="1" si="1119"/>
        <v>13492492.798713122</v>
      </c>
      <c r="H1494" s="10">
        <f t="shared" ca="1" si="1120"/>
        <v>40309474.521088287</v>
      </c>
      <c r="I1494" s="10">
        <f t="shared" ca="1" si="1121"/>
        <v>17912154.249750931</v>
      </c>
      <c r="J1494" s="10">
        <f t="shared" ca="1" si="1106"/>
        <v>83403344.477013454</v>
      </c>
      <c r="K1494" s="82">
        <f t="shared" ca="1" si="1083"/>
        <v>2249845.5271283411</v>
      </c>
      <c r="L1494" s="82">
        <f t="shared" ca="1" si="1084"/>
        <v>2596924.0526468386</v>
      </c>
      <c r="M1494" s="82">
        <f t="shared" ca="1" si="1085"/>
        <v>7778353.6540885651</v>
      </c>
      <c r="N1494" s="82">
        <f t="shared" ca="1" si="1086"/>
        <v>3496330.7763421955</v>
      </c>
      <c r="O1494" s="82">
        <f t="shared" ca="1" si="1107"/>
        <v>16121454.010205939</v>
      </c>
      <c r="P1494" s="10">
        <f ca="1">IF(IF($A1494&gt;='key variables'!$B$26,K1494*SUMPRODUCT(Z1494:AC1494,'control variables'!$O$3:$R$3)/J1494+F$65*'key variables'!$B$25/scenario!J$65,K1494*SUMPRODUCT(Z1494:AC1494,'control variables'!$O$7:$R$7)/J1494+F$65*'key variables'!$B$25/scenario!J$65)&lt;'key variables'!$B$28,0,IF($A1494&gt;='key variables'!$B$26,K1494*SUMPRODUCT(Z1494:AC1494,'control variables'!$O$3:$R$3)/J1494+F$65*'key variables'!$B$25/scenario!J$65,K1494*SUMPRODUCT(Z1494:AC1494,'control variables'!$O$7:$R$7)/J1494+F$65*'key variables'!$B$25/scenario!J$65))</f>
        <v>1.9757208710308468E-83</v>
      </c>
      <c r="Q1494" s="10">
        <f ca="1">IF(IF($A1494&gt;='key variables'!$B$26,L1494*SUMPRODUCT(Z1494:AC1494,'control variables'!$O$4:$R$4)/J1494+G$65*'key variables'!$B$25/scenario!J$65,L1494*SUMPRODUCT(Z1494:AC1494,'control variables'!$O$7:$R$7)/J1494+G$65*'key variables'!$B$25/scenario!J$65)&lt;'key variables'!$B$28,0,IF($A1494&gt;='key variables'!$B$26,L1494*SUMPRODUCT(Z1494:AC1494,'control variables'!$O$4:$R$4)/J1494+G$65*'key variables'!$B$25/scenario!J$65,L1494*SUMPRODUCT(Z1494:AC1494,'control variables'!$O$7:$R$7)/J1494+G$65*'key variables'!$B$25/scenario!J$65))</f>
        <v>2.2805108126001957E-83</v>
      </c>
      <c r="R1494" s="10">
        <f ca="1">IF(IF($A1494&gt;='key variables'!$B$26,M1494*SUMPRODUCT(Z1494:AC1494,'control variables'!$O$5:$R$5)/J1494+H$65*'key variables'!$B$25/scenario!J$65,M1494*SUMPRODUCT(Z1494:AC1494,'control variables'!$O$7:$R$7)/J1494+H$65*'key variables'!$B$25/scenario!J$65)&lt;'key variables'!$B$28,0,IF($A1494&gt;='key variables'!$B$26,M1494*SUMPRODUCT(Z1494:AC1494,'control variables'!$O$5:$R$5)/J1494+H$65*'key variables'!$B$25/scenario!J$65,M1494*SUMPRODUCT(Z1494:AC1494,'control variables'!$O$7:$R$7)/J1494+H$65*'key variables'!$B$25/scenario!J$65))</f>
        <v>6.8306270236504021E-83</v>
      </c>
      <c r="S1494" s="10">
        <f ca="1">IF(IF($A1494&gt;='key variables'!$B$26,N1494*SUMPRODUCT(Z1494:AC1494,'control variables'!$O$6:$R$6)/J1494+I$65*'key variables'!$B$25/scenario!J$65,N1494*SUMPRODUCT(Z1494:AC1494,'control variables'!$O$7:$R$7)/J1494+I$65*'key variables'!$B$25/scenario!J$65)&lt;'key variables'!$B$28,0,IF($A1494&gt;='key variables'!$B$26,N1494*SUMPRODUCT(Z1494:AC1494,'control variables'!$O$6:$R$6)/J1494+I$65*'key variables'!$B$25/scenario!J$65,N1494*SUMPRODUCT(Z1494:AC1494,'control variables'!$O$7:$R$7)/J1494+I$65*'key variables'!$B$25/scenario!J$65))</f>
        <v>3.0703324310730377E-83</v>
      </c>
      <c r="T1494" s="10">
        <f t="shared" ca="1" si="1128"/>
        <v>1.4157191138354481E-82</v>
      </c>
      <c r="U1494" s="82">
        <f ca="1">SUMPRODUCT(P1464:P1493,'control variables'!AD$7:AD$36)</f>
        <v>4.1888701542807164E-83</v>
      </c>
      <c r="V1494" s="82">
        <f ca="1">SUMPRODUCT(Q1464:Q1493,'control variables'!AE$7:AE$36)</f>
        <v>4.8350776392325216E-83</v>
      </c>
      <c r="W1494" s="82">
        <f ca="1">SUMPRODUCT(R1464:R1493,'control variables'!AF$7:AF$36)</f>
        <v>1.4482115039446318E-82</v>
      </c>
      <c r="X1494" s="82">
        <f ca="1">SUMPRODUCT(S1464:S1493,'control variables'!AG$7:AG$36)</f>
        <v>6.5096388822276921E-83</v>
      </c>
      <c r="Y1494" s="82">
        <f t="shared" ca="1" si="1122"/>
        <v>3.0015701715187248E-82</v>
      </c>
      <c r="Z1494" s="10">
        <f ca="1">IF($A1494&gt;='key variables'!$B$26,SUMPRODUCT(P1464:P1493,'control variables'!V$7:V$36)*$E1494,SUMPRODUCT(P1464:P1493,'control variables'!Z$7:Z$36)*$E1494)</f>
        <v>1.0221267421111164E-82</v>
      </c>
      <c r="AA1494" s="10">
        <f ca="1">IF($A1494&gt;='key variables'!$B$26,SUMPRODUCT(Q1464:Q1493,'control variables'!W$7:W$36)*$E1494,SUMPRODUCT(Q1464:Q1493,'control variables'!AA$7:AA$36)*$E1494)</f>
        <v>1.1798079131095967E-82</v>
      </c>
      <c r="AB1494" s="10">
        <f ca="1">IF($A1494&gt;='key variables'!$B$26,SUMPRODUCT(R1464:R1493,'control variables'!X$7:X$36)*$E1494,SUMPRODUCT(R1464:R1493,'control variables'!AB$7:AB$36)*$E1494)</f>
        <v>3.5337827398320995E-82</v>
      </c>
      <c r="AC1494" s="10">
        <f ca="1">IF($A1494&gt;='key variables'!$B$26,SUMPRODUCT(S1464:S1493,'control variables'!Y$7:Y$36)*$E1494,SUMPRODUCT(S1464:S1493,'control variables'!AC$7:AC$36)*$E1494)</f>
        <v>1.5884178137912794E-82</v>
      </c>
      <c r="AD1494" s="10">
        <f t="shared" ca="1" si="1123"/>
        <v>7.3241352088440919E-82</v>
      </c>
      <c r="AE1494" s="82">
        <f ca="1">SUMPRODUCT(P1464:P1493,'control variables'!AL$7:AL$36)</f>
        <v>1.3916764087311103E-82</v>
      </c>
      <c r="AF1494" s="82">
        <f ca="1">SUMPRODUCT(Q1464:Q1493,'control variables'!AM$7:AM$36)</f>
        <v>1.6021669936065943E-82</v>
      </c>
      <c r="AG1494" s="82">
        <f ca="1">SUMPRODUCT(R1464:R1493,'control variables'!AN$7:AN$36)</f>
        <v>4.568199166596242E-82</v>
      </c>
      <c r="AH1494" s="82">
        <f ca="1">SUMPRODUCT(S1464:S1493,'control variables'!AO$7:AO$36)</f>
        <v>1.9779849261056373E-82</v>
      </c>
      <c r="AI1494" s="82">
        <f t="shared" ca="1" si="1087"/>
        <v>9.5400274950395837E-82</v>
      </c>
      <c r="AJ1494" s="10">
        <f ca="1">SUMPRODUCT(P1464:P1493,'control variables'!AP$7:AP$36)</f>
        <v>1.3297522213953828E-85</v>
      </c>
      <c r="AK1494" s="10">
        <f ca="1">SUMPRODUCT(Q1464:Q1493,'control variables'!AQ$7:AQ$36)</f>
        <v>3.8372251973648938E-85</v>
      </c>
      <c r="AL1494" s="10">
        <f ca="1">SUMPRODUCT(R1464:R1493,'control variables'!AR$7:AR$36)</f>
        <v>1.3791994884822168E-83</v>
      </c>
      <c r="AM1494" s="10">
        <f ca="1">SUMPRODUCT(S1464:S1493,'control variables'!AS$7:AS$36)</f>
        <v>1.0332389048990124E-83</v>
      </c>
      <c r="AN1494" s="10">
        <f t="shared" ca="1" si="1108"/>
        <v>2.464108167568832E-83</v>
      </c>
      <c r="AO1494" s="82">
        <f ca="1">SUMPRODUCT(P1464:P1493,'control variables'!AX$7:AX$36)</f>
        <v>1.8082600916753441E-85</v>
      </c>
      <c r="AP1494" s="82">
        <f ca="1">SUMPRODUCT(Q1464:Q1493,'control variables'!AY$7:AY$36)</f>
        <v>4.1744325449652992E-85</v>
      </c>
      <c r="AQ1494" s="82">
        <f ca="1">SUMPRODUCT(R1464:R1493,'control variables'!AZ$7:AZ$36)</f>
        <v>3.7510016578342676E-84</v>
      </c>
      <c r="AR1494" s="82">
        <f ca="1">SUMPRODUCT(S1464:S1493,'control variables'!BA$7:BA$36)</f>
        <v>2.8100944624625501E-84</v>
      </c>
      <c r="AS1494" s="82">
        <f t="shared" ca="1" si="1109"/>
        <v>7.1593653839608813E-84</v>
      </c>
      <c r="AT1494" s="10">
        <f ca="1">SUMPRODUCT(P1464:P1493,'control variables'!AT$7:AT$36)</f>
        <v>-1.59586009447088E-85</v>
      </c>
      <c r="AU1494" s="10">
        <f ca="1">SUMPRODUCT(Q1464:Q1493,'control variables'!AU$7:AU$36)</f>
        <v>1.7311571244343089E-85</v>
      </c>
      <c r="AV1494" s="10">
        <f ca="1">SUMPRODUCT(R1464:R1493,'control variables'!AV$7:AV$36)</f>
        <v>7.4545013064471501E-83</v>
      </c>
      <c r="AW1494" s="10">
        <f ca="1">SUMPRODUCT(S1464:S1493,'control variables'!AW$7:AW$36)</f>
        <v>5.5846023949138265E-83</v>
      </c>
      <c r="AX1494" s="10">
        <f t="shared" ca="1" si="1088"/>
        <v>1.3040456671660612E-82</v>
      </c>
      <c r="AY1494" s="82">
        <f ca="1">SUMPRODUCT(P1464:P1493,'control variables'!BB$7:BB$36)</f>
        <v>5.7841380567790812E-85</v>
      </c>
      <c r="AZ1494" s="82">
        <f ca="1">SUMPRODUCT(Q1464:Q1493,'control variables'!BC$7:BC$36)</f>
        <v>1.4749541730096516E-84</v>
      </c>
      <c r="BA1494" s="82">
        <f ca="1">SUMPRODUCT(R1464:R1493,'control variables'!BD$7:BD$36)</f>
        <v>1.0325132582594335E-83</v>
      </c>
      <c r="BB1494" s="82">
        <f ca="1">SUMPRODUCT(S1464:S1493,'control variables'!BE$7:BE$36)</f>
        <v>1.4672750460770407E-84</v>
      </c>
      <c r="BC1494" s="82">
        <f t="shared" ca="1" si="1110"/>
        <v>1.3845775607358936E-83</v>
      </c>
      <c r="BD1494" s="10">
        <f ca="1">SUMPRODUCT(P1464:P1493,'control variables'!BF$7:BF$36)</f>
        <v>1.2099913006325522E-85</v>
      </c>
      <c r="BE1494" s="10">
        <f ca="1">SUMPRODUCT(Q1464:Q1493,'control variables'!BG$7:BG$36)</f>
        <v>1.3966539127138687E-85</v>
      </c>
      <c r="BF1494" s="10">
        <f ca="1">SUMPRODUCT(R1464:R1493,'control variables'!BH$7:BH$36)</f>
        <v>4.183284063625937E-84</v>
      </c>
      <c r="BG1494" s="10">
        <f ca="1">SUMPRODUCT(S1464:S1493,'control variables'!BI$7:BI$36)</f>
        <v>9.4018273952646213E-84</v>
      </c>
      <c r="BH1494" s="10">
        <f t="shared" ca="1" si="1111"/>
        <v>1.3845775980225199E-83</v>
      </c>
      <c r="BI1494" s="82">
        <f t="shared" ca="1" si="1089"/>
        <v>1.3958646866934186E-82</v>
      </c>
      <c r="BJ1494" s="82">
        <f t="shared" ca="1" si="1090"/>
        <v>1.6186476924611251E-82</v>
      </c>
      <c r="BK1494" s="82">
        <f t="shared" ca="1" si="1091"/>
        <v>5.4169006230669006E-82</v>
      </c>
      <c r="BL1494" s="82">
        <f t="shared" ca="1" si="1092"/>
        <v>2.5511179160577904E-82</v>
      </c>
      <c r="BM1494" s="82">
        <f t="shared" ca="1" si="1082"/>
        <v>1.0982530918279236E-81</v>
      </c>
      <c r="BN1494" s="10">
        <f ca="1">BN1493+BI1494-INDIRECT(ADDRESS(MAX($D1494-'key variables'!$B$9*30,34),scenario!BI$4),TRUE)</f>
        <v>9439373.8785955552</v>
      </c>
      <c r="BO1494" s="10">
        <f ca="1">BO1493+BJ1494-INDIRECT(ADDRESS(MAX($D1494-'key variables'!$B$9*30,34),scenario!BJ$4),TRUE)</f>
        <v>10895564.711405618</v>
      </c>
      <c r="BP1494" s="10">
        <f ca="1">BP1493+BK1494-INDIRECT(ADDRESS(MAX($D1494-'key variables'!$B$9*30,34),scenario!BK$4),TRUE)</f>
        <v>32531109.338260174</v>
      </c>
      <c r="BQ1494" s="10">
        <f ca="1">BQ1493+BL1494-INDIRECT(ADDRESS(MAX($D1494-'key variables'!$B$9*30,34),scenario!BL$4),TRUE)</f>
        <v>14415818.493780756</v>
      </c>
      <c r="BR1494" s="10">
        <f t="shared" ca="1" si="1112"/>
        <v>67281977.490690395</v>
      </c>
      <c r="BS1494" s="82">
        <f t="shared" ca="1" si="1093"/>
        <v>-2.3433848477536824E-9</v>
      </c>
      <c r="BT1494" s="82">
        <f t="shared" ca="1" si="1094"/>
        <v>-3.4288309057018498E-10</v>
      </c>
      <c r="BU1494" s="82">
        <f t="shared" ca="1" si="1095"/>
        <v>-4.2578247660364599E-9</v>
      </c>
      <c r="BV1494" s="82">
        <f t="shared" ca="1" si="1096"/>
        <v>-2.9943922343414556E-9</v>
      </c>
      <c r="BW1494" s="82">
        <f t="shared" ca="1" si="1113"/>
        <v>-9.9384849387017825E-9</v>
      </c>
      <c r="BX1494" s="10">
        <f t="shared" ca="1" si="1097"/>
        <v>-1.8625994260191893E-12</v>
      </c>
      <c r="BY1494" s="10">
        <f t="shared" ca="1" si="1098"/>
        <v>2.8902850229962428E-12</v>
      </c>
      <c r="BZ1494" s="10">
        <f t="shared" ca="1" si="1099"/>
        <v>-3.5034723983035463E-11</v>
      </c>
      <c r="CA1494" s="10">
        <f t="shared" ca="1" si="1100"/>
        <v>-2.0257049910634696E-11</v>
      </c>
      <c r="CB1494" s="10">
        <v>0</v>
      </c>
      <c r="CC1494" s="82">
        <f t="shared" ca="1" si="1101"/>
        <v>3.9725652202851362E-13</v>
      </c>
      <c r="CD1494" s="82">
        <f t="shared" ca="1" si="1102"/>
        <v>3.4270724516460853E-13</v>
      </c>
      <c r="CE1494" s="82">
        <f t="shared" ca="1" si="1103"/>
        <v>1.8915613015532971E-10</v>
      </c>
      <c r="CF1494" s="82">
        <f t="shared" ca="1" si="1104"/>
        <v>3.7028113764059381E-11</v>
      </c>
      <c r="CG1494" s="82">
        <f t="shared" ca="1" si="1114"/>
        <v>2.269242076865822E-10</v>
      </c>
      <c r="CH1494" s="13" t="str">
        <f t="shared" ca="1" si="1115"/>
        <v/>
      </c>
      <c r="CI1494" s="81">
        <f t="shared" ca="1" si="1124"/>
        <v>0.11317740239058534</v>
      </c>
      <c r="CJ1494" s="81">
        <f t="shared" ca="1" si="1125"/>
        <v>0.13063702396740831</v>
      </c>
      <c r="CK1494" s="81">
        <f t="shared" ca="1" si="1126"/>
        <v>0.3900456215784725</v>
      </c>
      <c r="CL1494" s="81">
        <f t="shared" ca="1" si="1127"/>
        <v>0.17284460934002302</v>
      </c>
      <c r="CM1494" s="89">
        <f t="shared" ca="1" si="1116"/>
        <v>0.80670465727648921</v>
      </c>
    </row>
    <row r="1495" spans="1:91" x14ac:dyDescent="0.3">
      <c r="A1495">
        <v>1430</v>
      </c>
      <c r="B1495" s="3">
        <f t="shared" si="1129"/>
        <v>4.1611111111111114</v>
      </c>
      <c r="C1495" s="3">
        <f t="shared" si="1117"/>
        <v>47.666666666666664</v>
      </c>
      <c r="D1495" s="4">
        <f t="shared" ca="1" si="1105"/>
        <v>1495</v>
      </c>
      <c r="E1495" s="58">
        <f>(0.5*(COS(B1495*2*PI())+1)*('key variables'!$B$4-'key variables'!$B$6)+'key variables'!$B$6)/'key variables'!$B$4</f>
        <v>1</v>
      </c>
      <c r="F1495" s="10">
        <f t="shared" ca="1" si="1118"/>
        <v>11689222.907461114</v>
      </c>
      <c r="G1495" s="10">
        <f t="shared" ca="1" si="1119"/>
        <v>13492492.798713122</v>
      </c>
      <c r="H1495" s="10">
        <f t="shared" ca="1" si="1120"/>
        <v>40309474.521088287</v>
      </c>
      <c r="I1495" s="10">
        <f t="shared" ca="1" si="1121"/>
        <v>17912154.249750931</v>
      </c>
      <c r="J1495" s="10">
        <f t="shared" ca="1" si="1106"/>
        <v>83403344.477013454</v>
      </c>
      <c r="K1495" s="82">
        <f t="shared" ca="1" si="1083"/>
        <v>2249849.0288655614</v>
      </c>
      <c r="L1495" s="82">
        <f t="shared" ca="1" si="1084"/>
        <v>2596928.0873075039</v>
      </c>
      <c r="M1495" s="82">
        <f t="shared" ca="1" si="1085"/>
        <v>7778365.1828281181</v>
      </c>
      <c r="N1495" s="82">
        <f t="shared" ca="1" si="1086"/>
        <v>3496335.7559701772</v>
      </c>
      <c r="O1495" s="82">
        <f t="shared" ca="1" si="1107"/>
        <v>16121478.05497136</v>
      </c>
      <c r="P1495" s="10">
        <f ca="1">IF(IF($A1495&gt;='key variables'!$B$26,K1495*SUMPRODUCT(Z1495:AC1495,'control variables'!$O$3:$R$3)/J1495+F$65*'key variables'!$B$25/scenario!J$65,K1495*SUMPRODUCT(Z1495:AC1495,'control variables'!$O$7:$R$7)/J1495+F$65*'key variables'!$B$25/scenario!J$65)&lt;'key variables'!$B$28,0,IF($A1495&gt;='key variables'!$B$26,K1495*SUMPRODUCT(Z1495:AC1495,'control variables'!$O$3:$R$3)/J1495+F$65*'key variables'!$B$25/scenario!J$65,K1495*SUMPRODUCT(Z1495:AC1495,'control variables'!$O$7:$R$7)/J1495+F$65*'key variables'!$B$25/scenario!J$65))</f>
        <v>1.7000108506298642E-83</v>
      </c>
      <c r="Q1495" s="10">
        <f ca="1">IF(IF($A1495&gt;='key variables'!$B$26,L1495*SUMPRODUCT(Z1495:AC1495,'control variables'!$O$4:$R$4)/J1495+G$65*'key variables'!$B$25/scenario!J$65,L1495*SUMPRODUCT(Z1495:AC1495,'control variables'!$O$7:$R$7)/J1495+G$65*'key variables'!$B$25/scenario!J$65)&lt;'key variables'!$B$28,0,IF($A1495&gt;='key variables'!$B$26,L1495*SUMPRODUCT(Z1495:AC1495,'control variables'!$O$4:$R$4)/J1495+G$65*'key variables'!$B$25/scenario!J$65,L1495*SUMPRODUCT(Z1495:AC1495,'control variables'!$O$7:$R$7)/J1495+G$65*'key variables'!$B$25/scenario!J$65))</f>
        <v>1.9622676322216556E-83</v>
      </c>
      <c r="R1495" s="10">
        <f ca="1">IF(IF($A1495&gt;='key variables'!$B$26,M1495*SUMPRODUCT(Z1495:AC1495,'control variables'!$O$5:$R$5)/J1495+H$65*'key variables'!$B$25/scenario!J$65,M1495*SUMPRODUCT(Z1495:AC1495,'control variables'!$O$7:$R$7)/J1495+H$65*'key variables'!$B$25/scenario!J$65)&lt;'key variables'!$B$28,0,IF($A1495&gt;='key variables'!$B$26,M1495*SUMPRODUCT(Z1495:AC1495,'control variables'!$O$5:$R$5)/J1495+H$65*'key variables'!$B$25/scenario!J$65,M1495*SUMPRODUCT(Z1495:AC1495,'control variables'!$O$7:$R$7)/J1495+H$65*'key variables'!$B$25/scenario!J$65))</f>
        <v>5.8774189029194195E-83</v>
      </c>
      <c r="S1495" s="10">
        <f ca="1">IF(IF($A1495&gt;='key variables'!$B$26,N1495*SUMPRODUCT(Z1495:AC1495,'control variables'!$O$6:$R$6)/J1495+I$65*'key variables'!$B$25/scenario!J$65,N1495*SUMPRODUCT(Z1495:AC1495,'control variables'!$O$7:$R$7)/J1495+I$65*'key variables'!$B$25/scenario!J$65)&lt;'key variables'!$B$28,0,IF($A1495&gt;='key variables'!$B$26,N1495*SUMPRODUCT(Z1495:AC1495,'control variables'!$O$6:$R$6)/J1495+I$65*'key variables'!$B$25/scenario!J$65,N1495*SUMPRODUCT(Z1495:AC1495,'control variables'!$O$7:$R$7)/J1495+I$65*'key variables'!$B$25/scenario!J$65))</f>
        <v>2.6418700305377868E-83</v>
      </c>
      <c r="T1495" s="10">
        <f t="shared" ca="1" si="1128"/>
        <v>1.2181567416308727E-82</v>
      </c>
      <c r="U1495" s="82">
        <f ca="1">SUMPRODUCT(P1465:P1494,'control variables'!AD$7:AD$36)</f>
        <v>3.6043126867637729E-83</v>
      </c>
      <c r="V1495" s="82">
        <f ca="1">SUMPRODUCT(Q1465:Q1494,'control variables'!AE$7:AE$36)</f>
        <v>4.1603418109934424E-83</v>
      </c>
      <c r="W1495" s="82">
        <f ca="1">SUMPRODUCT(R1465:R1494,'control variables'!AF$7:AF$36)</f>
        <v>1.2461133226944523E-82</v>
      </c>
      <c r="X1495" s="82">
        <f ca="1">SUMPRODUCT(S1465:S1494,'control variables'!AG$7:AG$36)</f>
        <v>5.6012174401409718E-83</v>
      </c>
      <c r="Y1495" s="82">
        <f t="shared" ca="1" si="1122"/>
        <v>2.5827005164842708E-82</v>
      </c>
      <c r="Z1495" s="10">
        <f ca="1">IF($A1495&gt;='key variables'!$B$26,SUMPRODUCT(P1465:P1494,'control variables'!V$7:V$36)*$E1495,SUMPRODUCT(P1465:P1494,'control variables'!Z$7:Z$36)*$E1495)</f>
        <v>8.7948854748624744E-83</v>
      </c>
      <c r="AA1495" s="10">
        <f ca="1">IF($A1495&gt;='key variables'!$B$26,SUMPRODUCT(Q1465:Q1494,'control variables'!W$7:W$36)*$E1495,SUMPRODUCT(Q1465:Q1494,'control variables'!AA$7:AA$36)*$E1495)</f>
        <v>1.0151652470641614E-82</v>
      </c>
      <c r="AB1495" s="10">
        <f ca="1">IF($A1495&gt;='key variables'!$B$26,SUMPRODUCT(R1465:R1494,'control variables'!X$7:X$36)*$E1495,SUMPRODUCT(R1465:R1494,'control variables'!AB$7:AB$36)*$E1495)</f>
        <v>3.0406418848620152E-82</v>
      </c>
      <c r="AC1495" s="10">
        <f ca="1">IF($A1495&gt;='key variables'!$B$26,SUMPRODUCT(S1465:S1494,'control variables'!Y$7:Y$36)*$E1495,SUMPRODUCT(S1465:S1494,'control variables'!AC$7:AC$36)*$E1495)</f>
        <v>1.3667534256884689E-82</v>
      </c>
      <c r="AD1495" s="10">
        <f t="shared" ca="1" si="1123"/>
        <v>6.3020491051008928E-82</v>
      </c>
      <c r="AE1495" s="82">
        <f ca="1">SUMPRODUCT(P1465:P1494,'control variables'!AL$7:AL$36)</f>
        <v>1.1974668895858264E-82</v>
      </c>
      <c r="AF1495" s="82">
        <f ca="1">SUMPRODUCT(Q1465:Q1494,'control variables'!AM$7:AM$36)</f>
        <v>1.3785833505508891E-82</v>
      </c>
      <c r="AG1495" s="82">
        <f ca="1">SUMPRODUCT(R1465:R1494,'control variables'!AN$7:AN$36)</f>
        <v>3.9307034399039602E-82</v>
      </c>
      <c r="AH1495" s="82">
        <f ca="1">SUMPRODUCT(S1465:S1494,'control variables'!AO$7:AO$36)</f>
        <v>1.7019555999163354E-82</v>
      </c>
      <c r="AI1495" s="82">
        <f t="shared" ca="1" si="1087"/>
        <v>8.2087092799570103E-82</v>
      </c>
      <c r="AJ1495" s="10">
        <f ca="1">SUMPRODUCT(P1465:P1494,'control variables'!AP$7:AP$36)</f>
        <v>1.144184270484268E-85</v>
      </c>
      <c r="AK1495" s="10">
        <f ca="1">SUMPRODUCT(Q1465:Q1494,'control variables'!AQ$7:AQ$36)</f>
        <v>3.3017374534058802E-85</v>
      </c>
      <c r="AL1495" s="10">
        <f ca="1">SUMPRODUCT(R1465:R1494,'control variables'!AR$7:AR$36)</f>
        <v>1.1867311332071747E-83</v>
      </c>
      <c r="AM1495" s="10">
        <f ca="1">SUMPRODUCT(S1465:S1494,'control variables'!AS$7:AS$36)</f>
        <v>8.8904961662502517E-84</v>
      </c>
      <c r="AN1495" s="10">
        <f t="shared" ca="1" si="1108"/>
        <v>2.1202399670711015E-83</v>
      </c>
      <c r="AO1495" s="82">
        <f ca="1">SUMPRODUCT(P1465:P1494,'control variables'!AX$7:AX$36)</f>
        <v>1.5559159973940643E-85</v>
      </c>
      <c r="AP1495" s="82">
        <f ca="1">SUMPRODUCT(Q1465:Q1494,'control variables'!AY$7:AY$36)</f>
        <v>3.5918872548562833E-85</v>
      </c>
      <c r="AQ1495" s="82">
        <f ca="1">SUMPRODUCT(R1465:R1494,'control variables'!AZ$7:AZ$36)</f>
        <v>3.2275464755010668E-84</v>
      </c>
      <c r="AR1495" s="82">
        <f ca="1">SUMPRODUCT(S1465:S1494,'control variables'!BA$7:BA$36)</f>
        <v>2.4179436069304981E-84</v>
      </c>
      <c r="AS1495" s="82">
        <f t="shared" ca="1" si="1109"/>
        <v>6.1602704076565997E-84</v>
      </c>
      <c r="AT1495" s="10">
        <f ca="1">SUMPRODUCT(P1465:P1494,'control variables'!AT$7:AT$36)</f>
        <v>-1.373156584067248E-85</v>
      </c>
      <c r="AU1495" s="10">
        <f ca="1">SUMPRODUCT(Q1465:Q1494,'control variables'!AU$7:AU$36)</f>
        <v>1.4895728088620817E-85</v>
      </c>
      <c r="AV1495" s="10">
        <f ca="1">SUMPRODUCT(R1465:R1494,'control variables'!AV$7:AV$36)</f>
        <v>6.4142198839051103E-83</v>
      </c>
      <c r="AW1495" s="10">
        <f ca="1">SUMPRODUCT(S1465:S1494,'control variables'!AW$7:AW$36)</f>
        <v>4.8052668116350175E-83</v>
      </c>
      <c r="AX1495" s="10">
        <f t="shared" ca="1" si="1088"/>
        <v>1.1220650857788076E-82</v>
      </c>
      <c r="AY1495" s="82">
        <f ca="1">SUMPRODUCT(P1465:P1494,'control variables'!BB$7:BB$36)</f>
        <v>4.9769571175683433E-85</v>
      </c>
      <c r="AZ1495" s="82">
        <f ca="1">SUMPRODUCT(Q1465:Q1494,'control variables'!BC$7:BC$36)</f>
        <v>1.2691231774532122E-84</v>
      </c>
      <c r="BA1495" s="82">
        <f ca="1">SUMPRODUCT(R1465:R1494,'control variables'!BD$7:BD$36)</f>
        <v>8.8842523453520624E-84</v>
      </c>
      <c r="BB1495" s="82">
        <f ca="1">SUMPRODUCT(S1465:S1494,'control variables'!BE$7:BE$36)</f>
        <v>1.2625156786229971E-84</v>
      </c>
      <c r="BC1495" s="82">
        <f t="shared" ca="1" si="1110"/>
        <v>1.1913586913185107E-83</v>
      </c>
      <c r="BD1495" s="10">
        <f ca="1">SUMPRODUCT(P1465:P1494,'control variables'!BF$7:BF$36)</f>
        <v>1.0411360788356377E-85</v>
      </c>
      <c r="BE1495" s="10">
        <f ca="1">SUMPRODUCT(Q1465:Q1494,'control variables'!BG$7:BG$36)</f>
        <v>1.2017497790382449E-85</v>
      </c>
      <c r="BF1495" s="10">
        <f ca="1">SUMPRODUCT(R1465:R1494,'control variables'!BH$7:BH$36)</f>
        <v>3.5995035372421647E-84</v>
      </c>
      <c r="BG1495" s="10">
        <f ca="1">SUMPRODUCT(S1465:S1494,'control variables'!BI$7:BI$36)</f>
        <v>8.0897951109880423E-84</v>
      </c>
      <c r="BH1495" s="10">
        <f t="shared" ca="1" si="1111"/>
        <v>1.1913587234017595E-83</v>
      </c>
      <c r="BI1495" s="82">
        <f t="shared" ca="1" si="1089"/>
        <v>1.2010706901193274E-82</v>
      </c>
      <c r="BJ1495" s="82">
        <f t="shared" ca="1" si="1090"/>
        <v>1.3927641551342835E-82</v>
      </c>
      <c r="BK1495" s="82">
        <f t="shared" ca="1" si="1091"/>
        <v>4.6609679517479919E-82</v>
      </c>
      <c r="BL1495" s="82">
        <f t="shared" ca="1" si="1092"/>
        <v>2.195107437866067E-82</v>
      </c>
      <c r="BM1495" s="82">
        <f t="shared" ca="1" si="1082"/>
        <v>9.4499102348676697E-82</v>
      </c>
      <c r="BN1495" s="10">
        <f ca="1">BN1494+BI1495-INDIRECT(ADDRESS(MAX($D1495-'key variables'!$B$9*30,34),scenario!BI$4),TRUE)</f>
        <v>9439369.7958697006</v>
      </c>
      <c r="BO1495" s="10">
        <f ca="1">BO1494+BJ1495-INDIRECT(ADDRESS(MAX($D1495-'key variables'!$B$9*30,34),scenario!BJ$4),TRUE)</f>
        <v>10895560.007336644</v>
      </c>
      <c r="BP1495" s="10">
        <f ca="1">BP1494+BK1495-INDIRECT(ADDRESS(MAX($D1495-'key variables'!$B$9*30,34),scenario!BK$4),TRUE)</f>
        <v>32531095.8967367</v>
      </c>
      <c r="BQ1495" s="10">
        <f ca="1">BQ1494+BL1495-INDIRECT(ADDRESS(MAX($D1495-'key variables'!$B$9*30,34),scenario!BL$4),TRUE)</f>
        <v>14415812.687960779</v>
      </c>
      <c r="BR1495" s="10">
        <f t="shared" ca="1" si="1112"/>
        <v>67281977.490690395</v>
      </c>
      <c r="BS1495" s="82">
        <f t="shared" ca="1" si="1093"/>
        <v>-2.3433848477536824E-9</v>
      </c>
      <c r="BT1495" s="82">
        <f t="shared" ca="1" si="1094"/>
        <v>-3.4288309057018498E-10</v>
      </c>
      <c r="BU1495" s="82">
        <f t="shared" ca="1" si="1095"/>
        <v>-4.2578247660364599E-9</v>
      </c>
      <c r="BV1495" s="82">
        <f t="shared" ca="1" si="1096"/>
        <v>-2.9943922343414556E-9</v>
      </c>
      <c r="BW1495" s="82">
        <f t="shared" ca="1" si="1113"/>
        <v>-9.9384849387017825E-9</v>
      </c>
      <c r="BX1495" s="10">
        <f t="shared" ca="1" si="1097"/>
        <v>-1.8625994260191893E-12</v>
      </c>
      <c r="BY1495" s="10">
        <f t="shared" ca="1" si="1098"/>
        <v>2.8902850229962428E-12</v>
      </c>
      <c r="BZ1495" s="10">
        <f t="shared" ca="1" si="1099"/>
        <v>-3.5034723983035463E-11</v>
      </c>
      <c r="CA1495" s="10">
        <f t="shared" ca="1" si="1100"/>
        <v>-2.0257049910634696E-11</v>
      </c>
      <c r="CB1495" s="10">
        <v>0</v>
      </c>
      <c r="CC1495" s="82">
        <f t="shared" ca="1" si="1101"/>
        <v>3.9725652202851362E-13</v>
      </c>
      <c r="CD1495" s="82">
        <f t="shared" ca="1" si="1102"/>
        <v>3.4270724516460853E-13</v>
      </c>
      <c r="CE1495" s="82">
        <f t="shared" ca="1" si="1103"/>
        <v>1.8915613015532971E-10</v>
      </c>
      <c r="CF1495" s="82">
        <f t="shared" ca="1" si="1104"/>
        <v>3.7028113764059381E-11</v>
      </c>
      <c r="CG1495" s="82">
        <f t="shared" ca="1" si="1114"/>
        <v>2.269242076865822E-10</v>
      </c>
      <c r="CH1495" s="13" t="str">
        <f t="shared" ca="1" si="1115"/>
        <v/>
      </c>
      <c r="CI1495" s="81">
        <f t="shared" ca="1" si="1124"/>
        <v>0.11317735343900097</v>
      </c>
      <c r="CJ1495" s="81">
        <f t="shared" ca="1" si="1125"/>
        <v>0.13063696756596538</v>
      </c>
      <c r="CK1495" s="81">
        <f t="shared" ca="1" si="1126"/>
        <v>0.39004546041558918</v>
      </c>
      <c r="CL1495" s="81">
        <f t="shared" ca="1" si="1127"/>
        <v>0.17284453972866615</v>
      </c>
      <c r="CM1495" s="89">
        <f t="shared" ca="1" si="1116"/>
        <v>0.80670432114922175</v>
      </c>
    </row>
    <row r="1496" spans="1:91" x14ac:dyDescent="0.3">
      <c r="A1496">
        <v>1431</v>
      </c>
      <c r="B1496" s="3">
        <f t="shared" si="1129"/>
        <v>4.1638888888888888</v>
      </c>
      <c r="C1496" s="3">
        <f t="shared" si="1117"/>
        <v>47.7</v>
      </c>
      <c r="D1496" s="4">
        <f t="shared" ca="1" si="1105"/>
        <v>1496</v>
      </c>
      <c r="E1496" s="58">
        <f>(0.5*(COS(B1496*2*PI())+1)*('key variables'!$B$4-'key variables'!$B$6)+'key variables'!$B$6)/'key variables'!$B$4</f>
        <v>1</v>
      </c>
      <c r="F1496" s="10">
        <f t="shared" ca="1" si="1118"/>
        <v>11689222.907461114</v>
      </c>
      <c r="G1496" s="10">
        <f t="shared" ca="1" si="1119"/>
        <v>13492492.798713122</v>
      </c>
      <c r="H1496" s="10">
        <f t="shared" ca="1" si="1120"/>
        <v>40309474.521088287</v>
      </c>
      <c r="I1496" s="10">
        <f t="shared" ca="1" si="1121"/>
        <v>17912154.249750931</v>
      </c>
      <c r="J1496" s="10">
        <f t="shared" ca="1" si="1106"/>
        <v>83403344.477013454</v>
      </c>
      <c r="K1496" s="82">
        <f t="shared" ca="1" si="1083"/>
        <v>2249853.1115914159</v>
      </c>
      <c r="L1496" s="82">
        <f t="shared" ca="1" si="1084"/>
        <v>2596932.7913764776</v>
      </c>
      <c r="M1496" s="82">
        <f t="shared" ca="1" si="1085"/>
        <v>7778378.6243515918</v>
      </c>
      <c r="N1496" s="82">
        <f t="shared" ca="1" si="1086"/>
        <v>3496341.5617901543</v>
      </c>
      <c r="O1496" s="82">
        <f t="shared" ca="1" si="1107"/>
        <v>16121506.089109641</v>
      </c>
      <c r="P1496" s="10">
        <f ca="1">IF(IF($A1496&gt;='key variables'!$B$26,K1496*SUMPRODUCT(Z1496:AC1496,'control variables'!$O$3:$R$3)/J1496+F$65*'key variables'!$B$25/scenario!J$65,K1496*SUMPRODUCT(Z1496:AC1496,'control variables'!$O$7:$R$7)/J1496+F$65*'key variables'!$B$25/scenario!J$65)&lt;'key variables'!$B$28,0,IF($A1496&gt;='key variables'!$B$26,K1496*SUMPRODUCT(Z1496:AC1496,'control variables'!$O$3:$R$3)/J1496+F$65*'key variables'!$B$25/scenario!J$65,K1496*SUMPRODUCT(Z1496:AC1496,'control variables'!$O$7:$R$7)/J1496+F$65*'key variables'!$B$25/scenario!J$65))</f>
        <v>1.4627764800466272E-83</v>
      </c>
      <c r="Q1496" s="10">
        <f ca="1">IF(IF($A1496&gt;='key variables'!$B$26,L1496*SUMPRODUCT(Z1496:AC1496,'control variables'!$O$4:$R$4)/J1496+G$65*'key variables'!$B$25/scenario!J$65,L1496*SUMPRODUCT(Z1496:AC1496,'control variables'!$O$7:$R$7)/J1496+G$65*'key variables'!$B$25/scenario!J$65)&lt;'key variables'!$B$28,0,IF($A1496&gt;='key variables'!$B$26,L1496*SUMPRODUCT(Z1496:AC1496,'control variables'!$O$4:$R$4)/J1496+G$65*'key variables'!$B$25/scenario!J$65,L1496*SUMPRODUCT(Z1496:AC1496,'control variables'!$O$7:$R$7)/J1496+G$65*'key variables'!$B$25/scenario!J$65))</f>
        <v>1.68843565293929E-83</v>
      </c>
      <c r="R1496" s="10">
        <f ca="1">IF(IF($A1496&gt;='key variables'!$B$26,M1496*SUMPRODUCT(Z1496:AC1496,'control variables'!$O$5:$R$5)/J1496+H$65*'key variables'!$B$25/scenario!J$65,M1496*SUMPRODUCT(Z1496:AC1496,'control variables'!$O$7:$R$7)/J1496+H$65*'key variables'!$B$25/scenario!J$65)&lt;'key variables'!$B$28,0,IF($A1496&gt;='key variables'!$B$26,M1496*SUMPRODUCT(Z1496:AC1496,'control variables'!$O$5:$R$5)/J1496+H$65*'key variables'!$B$25/scenario!J$65,M1496*SUMPRODUCT(Z1496:AC1496,'control variables'!$O$7:$R$7)/J1496+H$65*'key variables'!$B$25/scenario!J$65))</f>
        <v>5.0572320681641246E-83</v>
      </c>
      <c r="S1496" s="10">
        <f ca="1">IF(IF($A1496&gt;='key variables'!$B$26,N1496*SUMPRODUCT(Z1496:AC1496,'control variables'!$O$6:$R$6)/J1496+I$65*'key variables'!$B$25/scenario!J$65,N1496*SUMPRODUCT(Z1496:AC1496,'control variables'!$O$7:$R$7)/J1496+I$65*'key variables'!$B$25/scenario!J$65)&lt;'key variables'!$B$28,0,IF($A1496&gt;='key variables'!$B$26,N1496*SUMPRODUCT(Z1496:AC1496,'control variables'!$O$6:$R$6)/J1496+I$65*'key variables'!$B$25/scenario!J$65,N1496*SUMPRODUCT(Z1496:AC1496,'control variables'!$O$7:$R$7)/J1496+I$65*'key variables'!$B$25/scenario!J$65))</f>
        <v>2.2732000486816324E-83</v>
      </c>
      <c r="T1496" s="10">
        <f t="shared" ca="1" si="1128"/>
        <v>1.0481644249831676E-82</v>
      </c>
      <c r="U1496" s="82">
        <f ca="1">SUMPRODUCT(P1466:P1495,'control variables'!AD$7:AD$36)</f>
        <v>3.1013306742822189E-83</v>
      </c>
      <c r="V1496" s="82">
        <f ca="1">SUMPRODUCT(Q1466:Q1495,'control variables'!AE$7:AE$36)</f>
        <v>3.5797658990348809E-83</v>
      </c>
      <c r="W1496" s="82">
        <f ca="1">SUMPRODUCT(R1466:R1495,'control variables'!AF$7:AF$36)</f>
        <v>1.0722181016801555E-82</v>
      </c>
      <c r="X1496" s="82">
        <f ca="1">SUMPRODUCT(S1466:S1495,'control variables'!AG$7:AG$36)</f>
        <v>4.8195669247327953E-83</v>
      </c>
      <c r="Y1496" s="82">
        <f t="shared" ca="1" si="1122"/>
        <v>2.2222844514851448E-82</v>
      </c>
      <c r="Z1496" s="10">
        <f ca="1">IF($A1496&gt;='key variables'!$B$26,SUMPRODUCT(P1466:P1495,'control variables'!V$7:V$36)*$E1496,SUMPRODUCT(P1466:P1495,'control variables'!Z$7:Z$36)*$E1496)</f>
        <v>7.5675567342571432E-83</v>
      </c>
      <c r="AA1496" s="10">
        <f ca="1">IF($A1496&gt;='key variables'!$B$26,SUMPRODUCT(Q1466:Q1495,'control variables'!W$7:W$36)*$E1496,SUMPRODUCT(Q1466:Q1495,'control variables'!AA$7:AA$36)*$E1496)</f>
        <v>8.734986502486332E-83</v>
      </c>
      <c r="AB1496" s="10">
        <f ca="1">IF($A1496&gt;='key variables'!$B$26,SUMPRODUCT(R1466:R1495,'control variables'!X$7:X$36)*$E1496,SUMPRODUCT(R1466:R1495,'control variables'!AB$7:AB$36)*$E1496)</f>
        <v>2.6163193863742808E-82</v>
      </c>
      <c r="AC1496" s="10">
        <f ca="1">IF($A1496&gt;='key variables'!$B$26,SUMPRODUCT(S1466:S1495,'control variables'!Y$7:Y$36)*$E1496,SUMPRODUCT(S1466:S1495,'control variables'!AC$7:AC$36)*$E1496)</f>
        <v>1.1760225487758404E-82</v>
      </c>
      <c r="AD1496" s="10">
        <f t="shared" ca="1" si="1123"/>
        <v>5.4225962588244696E-82</v>
      </c>
      <c r="AE1496" s="82">
        <f ca="1">SUMPRODUCT(P1466:P1495,'control variables'!AL$7:AL$36)</f>
        <v>1.0303594590367203E-82</v>
      </c>
      <c r="AF1496" s="82">
        <f ca="1">SUMPRODUCT(Q1466:Q1495,'control variables'!AM$7:AM$36)</f>
        <v>1.1862009778006781E-82</v>
      </c>
      <c r="AG1496" s="82">
        <f ca="1">SUMPRODUCT(R1466:R1495,'control variables'!AN$7:AN$36)</f>
        <v>3.3821707349035986E-82</v>
      </c>
      <c r="AH1496" s="82">
        <f ca="1">SUMPRODUCT(S1466:S1495,'control variables'!AO$7:AO$36)</f>
        <v>1.4644463796747213E-82</v>
      </c>
      <c r="AI1496" s="82">
        <f t="shared" ca="1" si="1087"/>
        <v>7.0631775514157175E-82</v>
      </c>
      <c r="AJ1496" s="10">
        <f ca="1">SUMPRODUCT(P1466:P1495,'control variables'!AP$7:AP$36)</f>
        <v>9.8451247063896231E-86</v>
      </c>
      <c r="AK1496" s="10">
        <f ca="1">SUMPRODUCT(Q1466:Q1495,'control variables'!AQ$7:AQ$36)</f>
        <v>2.8409774382565353E-85</v>
      </c>
      <c r="AL1496" s="10">
        <f ca="1">SUMPRODUCT(R1466:R1495,'control variables'!AR$7:AR$36)</f>
        <v>1.021121885763623E-83</v>
      </c>
      <c r="AM1496" s="10">
        <f ca="1">SUMPRODUCT(S1466:S1495,'control variables'!AS$7:AS$36)</f>
        <v>7.649820550440442E-84</v>
      </c>
      <c r="AN1496" s="10">
        <f t="shared" ca="1" si="1108"/>
        <v>1.8243588398966221E-83</v>
      </c>
      <c r="AO1496" s="82">
        <f ca="1">SUMPRODUCT(P1466:P1495,'control variables'!AX$7:AX$36)</f>
        <v>1.3387867166298165E-85</v>
      </c>
      <c r="AP1496" s="82">
        <f ca="1">SUMPRODUCT(Q1466:Q1495,'control variables'!AY$7:AY$36)</f>
        <v>3.0906366105159475E-85</v>
      </c>
      <c r="AQ1496" s="82">
        <f ca="1">SUMPRODUCT(R1466:R1495,'control variables'!AZ$7:AZ$36)</f>
        <v>2.7771398686968049E-84</v>
      </c>
      <c r="AR1496" s="82">
        <f ca="1">SUMPRODUCT(S1466:S1495,'control variables'!BA$7:BA$36)</f>
        <v>2.0805177065729982E-84</v>
      </c>
      <c r="AS1496" s="82">
        <f t="shared" ca="1" si="1109"/>
        <v>5.3005999079843793E-84</v>
      </c>
      <c r="AT1496" s="10">
        <f ca="1">SUMPRODUCT(P1466:P1495,'control variables'!AT$7:AT$36)</f>
        <v>-1.1815315207768295E-85</v>
      </c>
      <c r="AU1496" s="10">
        <f ca="1">SUMPRODUCT(Q1466:Q1495,'control variables'!AU$7:AU$36)</f>
        <v>1.2817017713665471E-85</v>
      </c>
      <c r="AV1496" s="10">
        <f ca="1">SUMPRODUCT(R1466:R1495,'control variables'!AV$7:AV$36)</f>
        <v>5.5191105384207475E-83</v>
      </c>
      <c r="AW1496" s="10">
        <f ca="1">SUMPRODUCT(S1466:S1495,'control variables'!AW$7:AW$36)</f>
        <v>4.134688111732128E-83</v>
      </c>
      <c r="AX1496" s="10">
        <f t="shared" ca="1" si="1088"/>
        <v>9.6548003526587725E-83</v>
      </c>
      <c r="AY1496" s="82">
        <f ca="1">SUMPRODUCT(P1466:P1495,'control variables'!BB$7:BB$36)</f>
        <v>4.2824189026891088E-85</v>
      </c>
      <c r="AZ1496" s="82">
        <f ca="1">SUMPRODUCT(Q1466:Q1495,'control variables'!BC$7:BC$36)</f>
        <v>1.0920160565140469E-84</v>
      </c>
      <c r="BA1496" s="82">
        <f ca="1">SUMPRODUCT(R1466:R1495,'control variables'!BD$7:BD$36)</f>
        <v>7.6444480595774945E-84</v>
      </c>
      <c r="BB1496" s="82">
        <f ca="1">SUMPRODUCT(S1466:S1495,'control variables'!BE$7:BE$36)</f>
        <v>1.0863306392557537E-84</v>
      </c>
      <c r="BC1496" s="82">
        <f t="shared" ca="1" si="1110"/>
        <v>1.0251036645616205E-83</v>
      </c>
      <c r="BD1496" s="10">
        <f ca="1">SUMPRODUCT(P1466:P1495,'control variables'!BF$7:BF$36)</f>
        <v>8.9584473383120884E-86</v>
      </c>
      <c r="BE1496" s="10">
        <f ca="1">SUMPRODUCT(Q1466:Q1495,'control variables'!BG$7:BG$36)</f>
        <v>1.0340446679537156E-85</v>
      </c>
      <c r="BF1496" s="10">
        <f ca="1">SUMPRODUCT(R1466:R1495,'control variables'!BH$7:BH$36)</f>
        <v>3.0971900348045313E-84</v>
      </c>
      <c r="BG1496" s="10">
        <f ca="1">SUMPRODUCT(S1466:S1495,'control variables'!BI$7:BI$36)</f>
        <v>6.9608579466932503E-84</v>
      </c>
      <c r="BH1496" s="10">
        <f t="shared" ca="1" si="1111"/>
        <v>1.0251036921676275E-83</v>
      </c>
      <c r="BI1496" s="82">
        <f t="shared" ca="1" si="1089"/>
        <v>1.0334603464186326E-82</v>
      </c>
      <c r="BJ1496" s="82">
        <f t="shared" ca="1" si="1090"/>
        <v>1.1984028401371851E-82</v>
      </c>
      <c r="BK1496" s="82">
        <f t="shared" ca="1" si="1091"/>
        <v>4.010526269341448E-82</v>
      </c>
      <c r="BL1496" s="82">
        <f t="shared" ca="1" si="1092"/>
        <v>1.8887784972404914E-82</v>
      </c>
      <c r="BM1496" s="82">
        <f t="shared" ca="1" si="1082"/>
        <v>8.1311679531377565E-82</v>
      </c>
      <c r="BN1496" s="10">
        <f ca="1">BN1495+BI1496-INDIRECT(ADDRESS(MAX($D1496-'key variables'!$B$9*30,34),scenario!BI$4),TRUE)</f>
        <v>9439365.0357608311</v>
      </c>
      <c r="BO1496" s="10">
        <f ca="1">BO1495+BJ1496-INDIRECT(ADDRESS(MAX($D1496-'key variables'!$B$9*30,34),scenario!BJ$4),TRUE)</f>
        <v>10895554.522794886</v>
      </c>
      <c r="BP1496" s="10">
        <f ca="1">BP1495+BK1496-INDIRECT(ADDRESS(MAX($D1496-'key variables'!$B$9*30,34),scenario!BK$4),TRUE)</f>
        <v>32531080.225070909</v>
      </c>
      <c r="BQ1496" s="10">
        <f ca="1">BQ1495+BL1496-INDIRECT(ADDRESS(MAX($D1496-'key variables'!$B$9*30,34),scenario!BL$4),TRUE)</f>
        <v>14415805.918871658</v>
      </c>
      <c r="BR1496" s="10">
        <f t="shared" ca="1" si="1112"/>
        <v>67281977.490690395</v>
      </c>
      <c r="BS1496" s="82">
        <f t="shared" ca="1" si="1093"/>
        <v>-2.3433848477536824E-9</v>
      </c>
      <c r="BT1496" s="82">
        <f t="shared" ca="1" si="1094"/>
        <v>-3.4288309057018498E-10</v>
      </c>
      <c r="BU1496" s="82">
        <f t="shared" ca="1" si="1095"/>
        <v>-4.2578247660364599E-9</v>
      </c>
      <c r="BV1496" s="82">
        <f t="shared" ca="1" si="1096"/>
        <v>-2.9943922343414556E-9</v>
      </c>
      <c r="BW1496" s="82">
        <f t="shared" ca="1" si="1113"/>
        <v>-9.9384849387017825E-9</v>
      </c>
      <c r="BX1496" s="10">
        <f t="shared" ca="1" si="1097"/>
        <v>-1.8625994260191893E-12</v>
      </c>
      <c r="BY1496" s="10">
        <f t="shared" ca="1" si="1098"/>
        <v>2.8902850229962428E-12</v>
      </c>
      <c r="BZ1496" s="10">
        <f t="shared" ca="1" si="1099"/>
        <v>-3.5034723983035463E-11</v>
      </c>
      <c r="CA1496" s="10">
        <f t="shared" ca="1" si="1100"/>
        <v>-2.0257049910634696E-11</v>
      </c>
      <c r="CB1496" s="10">
        <v>0</v>
      </c>
      <c r="CC1496" s="82">
        <f t="shared" ca="1" si="1101"/>
        <v>3.9725652202851362E-13</v>
      </c>
      <c r="CD1496" s="82">
        <f t="shared" ca="1" si="1102"/>
        <v>3.4270724516460853E-13</v>
      </c>
      <c r="CE1496" s="82">
        <f t="shared" ca="1" si="1103"/>
        <v>1.8915613015532971E-10</v>
      </c>
      <c r="CF1496" s="82">
        <f t="shared" ca="1" si="1104"/>
        <v>3.7028113764059381E-11</v>
      </c>
      <c r="CG1496" s="82">
        <f t="shared" ca="1" si="1114"/>
        <v>2.269242076865822E-10</v>
      </c>
      <c r="CH1496" s="13" t="str">
        <f t="shared" ca="1" si="1115"/>
        <v/>
      </c>
      <c r="CI1496" s="81">
        <f t="shared" ca="1" si="1124"/>
        <v>0.11317729636564378</v>
      </c>
      <c r="CJ1496" s="81">
        <f t="shared" ca="1" si="1125"/>
        <v>0.13063690180671084</v>
      </c>
      <c r="CK1496" s="81">
        <f t="shared" ca="1" si="1126"/>
        <v>0.3900452725134626</v>
      </c>
      <c r="CL1496" s="81">
        <f t="shared" ca="1" si="1127"/>
        <v>0.17284445856778269</v>
      </c>
      <c r="CM1496" s="89">
        <f t="shared" ca="1" si="1116"/>
        <v>0.80670392925359979</v>
      </c>
    </row>
    <row r="1497" spans="1:91" x14ac:dyDescent="0.3">
      <c r="A1497">
        <v>1432</v>
      </c>
      <c r="B1497" s="3">
        <f t="shared" si="1129"/>
        <v>4.166666666666667</v>
      </c>
      <c r="C1497" s="3">
        <f t="shared" si="1117"/>
        <v>47.733333333333334</v>
      </c>
      <c r="D1497" s="4">
        <f t="shared" ca="1" si="1105"/>
        <v>1497</v>
      </c>
      <c r="E1497" s="58">
        <f>(0.5*(COS(B1497*2*PI())+1)*('key variables'!$B$4-'key variables'!$B$6)+'key variables'!$B$6)/'key variables'!$B$4</f>
        <v>1</v>
      </c>
      <c r="F1497" s="10">
        <f t="shared" ca="1" si="1118"/>
        <v>11689222.907461114</v>
      </c>
      <c r="G1497" s="10">
        <f t="shared" ca="1" si="1119"/>
        <v>13492492.798713122</v>
      </c>
      <c r="H1497" s="10">
        <f t="shared" ca="1" si="1120"/>
        <v>40309474.521088287</v>
      </c>
      <c r="I1497" s="10">
        <f t="shared" ca="1" si="1121"/>
        <v>17912154.249750931</v>
      </c>
      <c r="J1497" s="10">
        <f t="shared" ca="1" si="1106"/>
        <v>83403344.477013454</v>
      </c>
      <c r="K1497" s="82">
        <f t="shared" ca="1" si="1083"/>
        <v>2249857.8717002855</v>
      </c>
      <c r="L1497" s="82">
        <f t="shared" ca="1" si="1084"/>
        <v>2596938.2759182365</v>
      </c>
      <c r="M1497" s="82">
        <f t="shared" ca="1" si="1085"/>
        <v>7778394.2960173832</v>
      </c>
      <c r="N1497" s="82">
        <f t="shared" ca="1" si="1086"/>
        <v>3496348.3308792757</v>
      </c>
      <c r="O1497" s="82">
        <f t="shared" ca="1" si="1107"/>
        <v>16121538.774515182</v>
      </c>
      <c r="P1497" s="10">
        <f ca="1">IF(IF($A1497&gt;='key variables'!$B$26,K1497*SUMPRODUCT(Z1497:AC1497,'control variables'!$O$3:$R$3)/J1497+F$65*'key variables'!$B$25/scenario!J$65,K1497*SUMPRODUCT(Z1497:AC1497,'control variables'!$O$7:$R$7)/J1497+F$65*'key variables'!$B$25/scenario!J$65)&lt;'key variables'!$B$28,0,IF($A1497&gt;='key variables'!$B$26,K1497*SUMPRODUCT(Z1497:AC1497,'control variables'!$O$3:$R$3)/J1497+F$65*'key variables'!$B$25/scenario!J$65,K1497*SUMPRODUCT(Z1497:AC1497,'control variables'!$O$7:$R$7)/J1497+F$65*'key variables'!$B$25/scenario!J$65))</f>
        <v>1.2586484455078953E-83</v>
      </c>
      <c r="Q1497" s="10">
        <f ca="1">IF(IF($A1497&gt;='key variables'!$B$26,L1497*SUMPRODUCT(Z1497:AC1497,'control variables'!$O$4:$R$4)/J1497+G$65*'key variables'!$B$25/scenario!J$65,L1497*SUMPRODUCT(Z1497:AC1497,'control variables'!$O$7:$R$7)/J1497+G$65*'key variables'!$B$25/scenario!J$65)&lt;'key variables'!$B$28,0,IF($A1497&gt;='key variables'!$B$26,L1497*SUMPRODUCT(Z1497:AC1497,'control variables'!$O$4:$R$4)/J1497+G$65*'key variables'!$B$25/scenario!J$65,L1497*SUMPRODUCT(Z1497:AC1497,'control variables'!$O$7:$R$7)/J1497+G$65*'key variables'!$B$25/scenario!J$65))</f>
        <v>1.452817249115491E-83</v>
      </c>
      <c r="R1497" s="10">
        <f ca="1">IF(IF($A1497&gt;='key variables'!$B$26,M1497*SUMPRODUCT(Z1497:AC1497,'control variables'!$O$5:$R$5)/J1497+H$65*'key variables'!$B$25/scenario!J$65,M1497*SUMPRODUCT(Z1497:AC1497,'control variables'!$O$7:$R$7)/J1497+H$65*'key variables'!$B$25/scenario!J$65)&lt;'key variables'!$B$28,0,IF($A1497&gt;='key variables'!$B$26,M1497*SUMPRODUCT(Z1497:AC1497,'control variables'!$O$5:$R$5)/J1497+H$65*'key variables'!$B$25/scenario!J$65,M1497*SUMPRODUCT(Z1497:AC1497,'control variables'!$O$7:$R$7)/J1497+H$65*'key variables'!$B$25/scenario!J$65))</f>
        <v>4.351503271551532E-83</v>
      </c>
      <c r="S1497" s="10">
        <f ca="1">IF(IF($A1497&gt;='key variables'!$B$26,N1497*SUMPRODUCT(Z1497:AC1497,'control variables'!$O$6:$R$6)/J1497+I$65*'key variables'!$B$25/scenario!J$65,N1497*SUMPRODUCT(Z1497:AC1497,'control variables'!$O$7:$R$7)/J1497+I$65*'key variables'!$B$25/scenario!J$65)&lt;'key variables'!$B$28,0,IF($A1497&gt;='key variables'!$B$26,N1497*SUMPRODUCT(Z1497:AC1497,'control variables'!$O$6:$R$6)/J1497+I$65*'key variables'!$B$25/scenario!J$65,N1497*SUMPRODUCT(Z1497:AC1497,'control variables'!$O$7:$R$7)/J1497+I$65*'key variables'!$B$25/scenario!J$65))</f>
        <v>1.9559783962218038E-83</v>
      </c>
      <c r="T1497" s="10">
        <f t="shared" ca="1" si="1128"/>
        <v>9.018947362396722E-83</v>
      </c>
      <c r="U1497" s="82">
        <f ca="1">SUMPRODUCT(P1467:P1496,'control variables'!AD$7:AD$36)</f>
        <v>2.6685404868088106E-83</v>
      </c>
      <c r="V1497" s="82">
        <f ca="1">SUMPRODUCT(Q1467:Q1496,'control variables'!AE$7:AE$36)</f>
        <v>3.0802101464302458E-83</v>
      </c>
      <c r="W1497" s="82">
        <f ca="1">SUMPRODUCT(R1467:R1496,'control variables'!AF$7:AF$36)</f>
        <v>9.2259019549344866E-83</v>
      </c>
      <c r="X1497" s="82">
        <f ca="1">SUMPRODUCT(S1467:S1496,'control variables'!AG$7:AG$36)</f>
        <v>4.146996802408156E-83</v>
      </c>
      <c r="Y1497" s="82">
        <f t="shared" ca="1" si="1122"/>
        <v>1.9121649390581697E-82</v>
      </c>
      <c r="Z1497" s="10">
        <f ca="1">IF($A1497&gt;='key variables'!$B$26,SUMPRODUCT(P1467:P1496,'control variables'!V$7:V$36)*$E1497,SUMPRODUCT(P1467:P1496,'control variables'!Z$7:Z$36)*$E1497)</f>
        <v>6.5115031337425568E-83</v>
      </c>
      <c r="AA1497" s="10">
        <f ca="1">IF($A1497&gt;='key variables'!$B$26,SUMPRODUCT(Q1467:Q1496,'control variables'!W$7:W$36)*$E1497,SUMPRODUCT(Q1467:Q1496,'control variables'!AA$7:AA$36)*$E1497)</f>
        <v>7.516017901892436E-83</v>
      </c>
      <c r="AB1497" s="10">
        <f ca="1">IF($A1497&gt;='key variables'!$B$26,SUMPRODUCT(R1467:R1496,'control variables'!X$7:X$36)*$E1497,SUMPRODUCT(R1467:R1496,'control variables'!AB$7:AB$36)*$E1497)</f>
        <v>2.2512115767743932E-82</v>
      </c>
      <c r="AC1497" s="10">
        <f ca="1">IF($A1497&gt;='key variables'!$B$26,SUMPRODUCT(S1467:S1496,'control variables'!Y$7:Y$36)*$E1497,SUMPRODUCT(S1467:S1496,'control variables'!AC$7:AC$36)*$E1497)</f>
        <v>1.0119083819190601E-82</v>
      </c>
      <c r="AD1497" s="10">
        <f t="shared" ca="1" si="1123"/>
        <v>4.6658720622569527E-82</v>
      </c>
      <c r="AE1497" s="82">
        <f ca="1">SUMPRODUCT(P1467:P1496,'control variables'!AL$7:AL$36)</f>
        <v>8.865719996597469E-83</v>
      </c>
      <c r="AF1497" s="82">
        <f ca="1">SUMPRODUCT(Q1467:Q1496,'control variables'!AM$7:AM$36)</f>
        <v>1.0206657139541192E-82</v>
      </c>
      <c r="AG1497" s="82">
        <f ca="1">SUMPRODUCT(R1467:R1496,'control variables'!AN$7:AN$36)</f>
        <v>2.9101861931150539E-82</v>
      </c>
      <c r="AH1497" s="82">
        <f ca="1">SUMPRODUCT(S1467:S1496,'control variables'!AO$7:AO$36)</f>
        <v>1.2600817548047798E-82</v>
      </c>
      <c r="AI1497" s="82">
        <f t="shared" ca="1" si="1087"/>
        <v>6.0775056615336999E-82</v>
      </c>
      <c r="AJ1497" s="10">
        <f ca="1">SUMPRODUCT(P1467:P1496,'control variables'!AP$7:AP$36)</f>
        <v>8.4712299395044032E-86</v>
      </c>
      <c r="AK1497" s="10">
        <f ca="1">SUMPRODUCT(Q1467:Q1496,'control variables'!AQ$7:AQ$36)</f>
        <v>2.4445168395678871E-85</v>
      </c>
      <c r="AL1497" s="10">
        <f ca="1">SUMPRODUCT(R1467:R1496,'control variables'!AR$7:AR$36)</f>
        <v>8.7862353688114545E-84</v>
      </c>
      <c r="AM1497" s="10">
        <f ca="1">SUMPRODUCT(S1467:S1496,'control variables'!AS$7:AS$36)</f>
        <v>6.5822821763414355E-84</v>
      </c>
      <c r="AN1497" s="10">
        <f t="shared" ca="1" si="1108"/>
        <v>1.5697681528504724E-83</v>
      </c>
      <c r="AO1497" s="82">
        <f ca="1">SUMPRODUCT(P1467:P1496,'control variables'!AX$7:AX$36)</f>
        <v>1.1519579949215598E-85</v>
      </c>
      <c r="AP1497" s="82">
        <f ca="1">SUMPRODUCT(Q1467:Q1496,'control variables'!AY$7:AY$36)</f>
        <v>2.6593358812549064E-85</v>
      </c>
      <c r="AQ1497" s="82">
        <f ca="1">SUMPRODUCT(R1467:R1496,'control variables'!AZ$7:AZ$36)</f>
        <v>2.3895878522114748E-84</v>
      </c>
      <c r="AR1497" s="82">
        <f ca="1">SUMPRODUCT(S1467:S1496,'control variables'!BA$7:BA$36)</f>
        <v>1.7901798515717784E-84</v>
      </c>
      <c r="AS1497" s="82">
        <f t="shared" ca="1" si="1109"/>
        <v>4.5608970914008993E-84</v>
      </c>
      <c r="AT1497" s="10">
        <f ca="1">SUMPRODUCT(P1467:P1496,'control variables'!AT$7:AT$36)</f>
        <v>-1.0166478832692541E-85</v>
      </c>
      <c r="AU1497" s="10">
        <f ca="1">SUMPRODUCT(Q1467:Q1496,'control variables'!AU$7:AU$36)</f>
        <v>1.102839297918633E-85</v>
      </c>
      <c r="AV1497" s="10">
        <f ca="1">SUMPRODUCT(R1467:R1496,'control variables'!AV$7:AV$36)</f>
        <v>4.7489143943662123E-83</v>
      </c>
      <c r="AW1497" s="10">
        <f ca="1">SUMPRODUCT(S1467:S1496,'control variables'!AW$7:AW$36)</f>
        <v>3.5576891880186987E-83</v>
      </c>
      <c r="AX1497" s="10">
        <f t="shared" ca="1" si="1088"/>
        <v>8.3074654965314048E-83</v>
      </c>
      <c r="AY1497" s="82">
        <f ca="1">SUMPRODUCT(P1467:P1496,'control variables'!BB$7:BB$36)</f>
        <v>3.6848040328443044E-85</v>
      </c>
      <c r="AZ1497" s="82">
        <f ca="1">SUMPRODUCT(Q1467:Q1496,'control variables'!BC$7:BC$36)</f>
        <v>9.3962437127459463E-85</v>
      </c>
      <c r="BA1497" s="82">
        <f ca="1">SUMPRODUCT(R1467:R1496,'control variables'!BD$7:BD$36)</f>
        <v>6.5776594207334377E-84</v>
      </c>
      <c r="BB1497" s="82">
        <f ca="1">SUMPRODUCT(S1467:S1496,'control variables'!BE$7:BE$36)</f>
        <v>9.3473235839173389E-85</v>
      </c>
      <c r="BC1497" s="82">
        <f t="shared" ca="1" si="1110"/>
        <v>8.8204965536841957E-84</v>
      </c>
      <c r="BD1497" s="10">
        <f ca="1">SUMPRODUCT(P1467:P1496,'control variables'!BF$7:BF$36)</f>
        <v>7.7082890838883797E-86</v>
      </c>
      <c r="BE1497" s="10">
        <f ca="1">SUMPRODUCT(Q1467:Q1496,'control variables'!BG$7:BG$36)</f>
        <v>8.8974293482227651E-86</v>
      </c>
      <c r="BF1497" s="10">
        <f ca="1">SUMPRODUCT(R1467:R1496,'control variables'!BH$7:BH$36)</f>
        <v>2.6649747701156747E-84</v>
      </c>
      <c r="BG1497" s="10">
        <f ca="1">SUMPRODUCT(S1467:S1496,'control variables'!BI$7:BI$36)</f>
        <v>5.9894648367830828E-84</v>
      </c>
      <c r="BH1497" s="10">
        <f t="shared" ca="1" si="1111"/>
        <v>8.8204967912198683E-84</v>
      </c>
      <c r="BI1497" s="82">
        <f t="shared" ca="1" si="1089"/>
        <v>8.8924015580932182E-83</v>
      </c>
      <c r="BJ1497" s="82">
        <f t="shared" ca="1" si="1090"/>
        <v>1.0311647969647838E-82</v>
      </c>
      <c r="BK1497" s="82">
        <f t="shared" ca="1" si="1091"/>
        <v>3.4508542267590091E-82</v>
      </c>
      <c r="BL1497" s="82">
        <f t="shared" ca="1" si="1092"/>
        <v>1.625197997190567E-82</v>
      </c>
      <c r="BM1497" s="82">
        <f t="shared" ca="1" si="1082"/>
        <v>6.9964571767236813E-82</v>
      </c>
      <c r="BN1497" s="10">
        <f ca="1">BN1496+BI1497-INDIRECT(ADDRESS(MAX($D1497-'key variables'!$B$9*30,34),scenario!BI$4),TRUE)</f>
        <v>9439359.4862943739</v>
      </c>
      <c r="BO1497" s="10">
        <f ca="1">BO1496+BJ1497-INDIRECT(ADDRESS(MAX($D1497-'key variables'!$B$9*30,34),scenario!BJ$4),TRUE)</f>
        <v>10895548.127840623</v>
      </c>
      <c r="BP1497" s="10">
        <f ca="1">BP1496+BK1497-INDIRECT(ADDRESS(MAX($D1497-'key variables'!$B$9*30,34),scenario!BK$4),TRUE)</f>
        <v>32531061.760320153</v>
      </c>
      <c r="BQ1497" s="10">
        <f ca="1">BQ1496+BL1497-INDIRECT(ADDRESS(MAX($D1497-'key variables'!$B$9*30,34),scenario!BL$4),TRUE)</f>
        <v>14415797.882158102</v>
      </c>
      <c r="BR1497" s="10">
        <f t="shared" ca="1" si="1112"/>
        <v>67281977.490690395</v>
      </c>
      <c r="BS1497" s="82">
        <f t="shared" ca="1" si="1093"/>
        <v>-2.3433848477536824E-9</v>
      </c>
      <c r="BT1497" s="82">
        <f t="shared" ca="1" si="1094"/>
        <v>-3.4288309057018498E-10</v>
      </c>
      <c r="BU1497" s="82">
        <f t="shared" ca="1" si="1095"/>
        <v>-4.2578247660364599E-9</v>
      </c>
      <c r="BV1497" s="82">
        <f t="shared" ca="1" si="1096"/>
        <v>-2.9943922343414556E-9</v>
      </c>
      <c r="BW1497" s="82">
        <f t="shared" ca="1" si="1113"/>
        <v>-9.9384849387017825E-9</v>
      </c>
      <c r="BX1497" s="10">
        <f t="shared" ca="1" si="1097"/>
        <v>-1.8625994260191893E-12</v>
      </c>
      <c r="BY1497" s="10">
        <f t="shared" ca="1" si="1098"/>
        <v>2.8902850229962428E-12</v>
      </c>
      <c r="BZ1497" s="10">
        <f t="shared" ca="1" si="1099"/>
        <v>-3.5034723983035463E-11</v>
      </c>
      <c r="CA1497" s="10">
        <f t="shared" ca="1" si="1100"/>
        <v>-2.0257049910634696E-11</v>
      </c>
      <c r="CB1497" s="10">
        <v>0</v>
      </c>
      <c r="CC1497" s="82">
        <f t="shared" ca="1" si="1101"/>
        <v>3.9725652202851362E-13</v>
      </c>
      <c r="CD1497" s="82">
        <f t="shared" ca="1" si="1102"/>
        <v>3.4270724516460853E-13</v>
      </c>
      <c r="CE1497" s="82">
        <f t="shared" ca="1" si="1103"/>
        <v>1.8915613015532971E-10</v>
      </c>
      <c r="CF1497" s="82">
        <f t="shared" ca="1" si="1104"/>
        <v>3.7028113764059381E-11</v>
      </c>
      <c r="CG1497" s="82">
        <f t="shared" ca="1" si="1114"/>
        <v>2.269242076865822E-10</v>
      </c>
      <c r="CH1497" s="13" t="str">
        <f t="shared" ca="1" si="1115"/>
        <v/>
      </c>
      <c r="CI1497" s="81">
        <f t="shared" ca="1" si="1124"/>
        <v>0.11317722982794685</v>
      </c>
      <c r="CJ1497" s="81">
        <f t="shared" ca="1" si="1125"/>
        <v>0.13063682513167699</v>
      </c>
      <c r="CK1497" s="81">
        <f t="shared" ca="1" si="1126"/>
        <v>0.39004505112245158</v>
      </c>
      <c r="CL1497" s="81">
        <f t="shared" ca="1" si="1127"/>
        <v>0.17284436220817498</v>
      </c>
      <c r="CM1497" s="89">
        <f t="shared" ca="1" si="1116"/>
        <v>0.80670346829025041</v>
      </c>
    </row>
    <row r="1498" spans="1:91" x14ac:dyDescent="0.3">
      <c r="A1498">
        <v>1433</v>
      </c>
      <c r="B1498" s="3">
        <f t="shared" si="1129"/>
        <v>4.1694444444444443</v>
      </c>
      <c r="C1498" s="3">
        <f t="shared" si="1117"/>
        <v>47.766666666666666</v>
      </c>
      <c r="D1498" s="4">
        <f t="shared" ca="1" si="1105"/>
        <v>1498</v>
      </c>
      <c r="E1498" s="58">
        <f>(0.5*(COS(B1498*2*PI())+1)*('key variables'!$B$4-'key variables'!$B$6)+'key variables'!$B$6)/'key variables'!$B$4</f>
        <v>1</v>
      </c>
      <c r="F1498" s="10">
        <f t="shared" ca="1" si="1118"/>
        <v>11689222.907461114</v>
      </c>
      <c r="G1498" s="10">
        <f t="shared" ca="1" si="1119"/>
        <v>13492492.798713122</v>
      </c>
      <c r="H1498" s="10">
        <f t="shared" ca="1" si="1120"/>
        <v>40309474.521088287</v>
      </c>
      <c r="I1498" s="10">
        <f t="shared" ca="1" si="1121"/>
        <v>17912154.249750931</v>
      </c>
      <c r="J1498" s="10">
        <f t="shared" ca="1" si="1106"/>
        <v>83403344.477013454</v>
      </c>
      <c r="K1498" s="82">
        <f t="shared" ca="1" si="1083"/>
        <v>2249863.4211667427</v>
      </c>
      <c r="L1498" s="82">
        <f t="shared" ca="1" si="1084"/>
        <v>2596944.6708724988</v>
      </c>
      <c r="M1498" s="82">
        <f t="shared" ca="1" si="1085"/>
        <v>7778412.7607681388</v>
      </c>
      <c r="N1498" s="82">
        <f t="shared" ca="1" si="1086"/>
        <v>3496356.3675928311</v>
      </c>
      <c r="O1498" s="82">
        <f t="shared" ca="1" si="1107"/>
        <v>16121577.22040021</v>
      </c>
      <c r="P1498" s="10">
        <f ca="1">IF(IF($A1498&gt;='key variables'!$B$26,K1498*SUMPRODUCT(Z1498:AC1498,'control variables'!$O$3:$R$3)/J1498+F$65*'key variables'!$B$25/scenario!J$65,K1498*SUMPRODUCT(Z1498:AC1498,'control variables'!$O$7:$R$7)/J1498+F$65*'key variables'!$B$25/scenario!J$65)&lt;'key variables'!$B$28,0,IF($A1498&gt;='key variables'!$B$26,K1498*SUMPRODUCT(Z1498:AC1498,'control variables'!$O$3:$R$3)/J1498+F$65*'key variables'!$B$25/scenario!J$65,K1498*SUMPRODUCT(Z1498:AC1498,'control variables'!$O$7:$R$7)/J1498+F$65*'key variables'!$B$25/scenario!J$65))</f>
        <v>1.0830067368846102E-83</v>
      </c>
      <c r="Q1498" s="10">
        <f ca="1">IF(IF($A1498&gt;='key variables'!$B$26,L1498*SUMPRODUCT(Z1498:AC1498,'control variables'!$O$4:$R$4)/J1498+G$65*'key variables'!$B$25/scenario!J$65,L1498*SUMPRODUCT(Z1498:AC1498,'control variables'!$O$7:$R$7)/J1498+G$65*'key variables'!$B$25/scenario!J$65)&lt;'key variables'!$B$28,0,IF($A1498&gt;='key variables'!$B$26,L1498*SUMPRODUCT(Z1498:AC1498,'control variables'!$O$4:$R$4)/J1498+G$65*'key variables'!$B$25/scenario!J$65,L1498*SUMPRODUCT(Z1498:AC1498,'control variables'!$O$7:$R$7)/J1498+G$65*'key variables'!$B$25/scenario!J$65))</f>
        <v>1.2500796925766194E-83</v>
      </c>
      <c r="R1498" s="10">
        <f ca="1">IF(IF($A1498&gt;='key variables'!$B$26,M1498*SUMPRODUCT(Z1498:AC1498,'control variables'!$O$5:$R$5)/J1498+H$65*'key variables'!$B$25/scenario!J$65,M1498*SUMPRODUCT(Z1498:AC1498,'control variables'!$O$7:$R$7)/J1498+H$65*'key variables'!$B$25/scenario!J$65)&lt;'key variables'!$B$28,0,IF($A1498&gt;='key variables'!$B$26,M1498*SUMPRODUCT(Z1498:AC1498,'control variables'!$O$5:$R$5)/J1498+H$65*'key variables'!$B$25/scenario!J$65,M1498*SUMPRODUCT(Z1498:AC1498,'control variables'!$O$7:$R$7)/J1498+H$65*'key variables'!$B$25/scenario!J$65))</f>
        <v>3.7442599150363207E-83</v>
      </c>
      <c r="S1498" s="10">
        <f ca="1">IF(IF($A1498&gt;='key variables'!$B$26,N1498*SUMPRODUCT(Z1498:AC1498,'control variables'!$O$6:$R$6)/J1498+I$65*'key variables'!$B$25/scenario!J$65,N1498*SUMPRODUCT(Z1498:AC1498,'control variables'!$O$7:$R$7)/J1498+I$65*'key variables'!$B$25/scenario!J$65)&lt;'key variables'!$B$28,0,IF($A1498&gt;='key variables'!$B$26,N1498*SUMPRODUCT(Z1498:AC1498,'control variables'!$O$6:$R$6)/J1498+I$65*'key variables'!$B$25/scenario!J$65,N1498*SUMPRODUCT(Z1498:AC1498,'control variables'!$O$7:$R$7)/J1498+I$65*'key variables'!$B$25/scenario!J$65))</f>
        <v>1.6830254961382425E-83</v>
      </c>
      <c r="T1498" s="10">
        <f t="shared" ca="1" si="1128"/>
        <v>7.7603718406357926E-83</v>
      </c>
      <c r="U1498" s="82">
        <f ca="1">SUMPRODUCT(P1468:P1497,'control variables'!AD$7:AD$36)</f>
        <v>2.2961467059011048E-83</v>
      </c>
      <c r="V1498" s="82">
        <f ca="1">SUMPRODUCT(Q1468:Q1497,'control variables'!AE$7:AE$36)</f>
        <v>2.6503680176526666E-83</v>
      </c>
      <c r="W1498" s="82">
        <f ca="1">SUMPRODUCT(R1468:R1497,'control variables'!AF$7:AF$36)</f>
        <v>7.9384304874534828E-83</v>
      </c>
      <c r="X1498" s="82">
        <f ca="1">SUMPRODUCT(S1468:S1497,'control variables'!AG$7:AG$36)</f>
        <v>3.5682846723497563E-83</v>
      </c>
      <c r="Y1498" s="82">
        <f t="shared" ca="1" si="1122"/>
        <v>1.645322988335701E-82</v>
      </c>
      <c r="Z1498" s="10">
        <f ca="1">IF($A1498&gt;='key variables'!$B$26,SUMPRODUCT(P1468:P1497,'control variables'!V$7:V$36)*$E1498,SUMPRODUCT(P1468:P1497,'control variables'!Z$7:Z$36)*$E1498)</f>
        <v>5.6028231176420363E-83</v>
      </c>
      <c r="AA1498" s="10">
        <f ca="1">IF($A1498&gt;='key variables'!$B$26,SUMPRODUCT(Q1468:Q1497,'control variables'!W$7:W$36)*$E1498,SUMPRODUCT(Q1468:Q1497,'control variables'!AA$7:AA$36)*$E1498)</f>
        <v>6.4671578758735483E-83</v>
      </c>
      <c r="AB1498" s="10">
        <f ca="1">IF($A1498&gt;='key variables'!$B$26,SUMPRODUCT(R1468:R1497,'control variables'!X$7:X$36)*$E1498,SUMPRODUCT(R1468:R1497,'control variables'!AB$7:AB$36)*$E1498)</f>
        <v>1.93705500975858E-82</v>
      </c>
      <c r="AC1498" s="10">
        <f ca="1">IF($A1498&gt;='key variables'!$B$26,SUMPRODUCT(S1468:S1497,'control variables'!Y$7:Y$36)*$E1498,SUMPRODUCT(S1468:S1497,'control variables'!AC$7:AC$36)*$E1498)</f>
        <v>8.7069654624767957E-83</v>
      </c>
      <c r="AD1498" s="10">
        <f t="shared" ca="1" si="1123"/>
        <v>4.0147496553578181E-82</v>
      </c>
      <c r="AE1498" s="82">
        <f ca="1">SUMPRODUCT(P1468:P1497,'control variables'!AL$7:AL$36)</f>
        <v>7.6285019144243167E-83</v>
      </c>
      <c r="AF1498" s="82">
        <f ca="1">SUMPRODUCT(Q1468:Q1497,'control variables'!AM$7:AM$36)</f>
        <v>8.7823102420045577E-83</v>
      </c>
      <c r="AG1498" s="82">
        <f ca="1">SUMPRODUCT(R1468:R1497,'control variables'!AN$7:AN$36)</f>
        <v>2.5040674591606283E-82</v>
      </c>
      <c r="AH1498" s="82">
        <f ca="1">SUMPRODUCT(S1468:S1497,'control variables'!AO$7:AO$36)</f>
        <v>1.0842363713887378E-82</v>
      </c>
      <c r="AI1498" s="82">
        <f t="shared" ca="1" si="1087"/>
        <v>5.2293850461922533E-82</v>
      </c>
      <c r="AJ1498" s="10">
        <f ca="1">SUMPRODUCT(P1468:P1497,'control variables'!AP$7:AP$36)</f>
        <v>7.2890677633931606E-86</v>
      </c>
      <c r="AK1498" s="10">
        <f ca="1">SUMPRODUCT(Q1468:Q1497,'control variables'!AQ$7:AQ$36)</f>
        <v>2.1033839230858541E-85</v>
      </c>
      <c r="AL1498" s="10">
        <f ca="1">SUMPRODUCT(R1468:R1497,'control variables'!AR$7:AR$36)</f>
        <v>7.560113872608614E-84</v>
      </c>
      <c r="AM1498" s="10">
        <f ca="1">SUMPRODUCT(S1468:S1497,'control variables'!AS$7:AS$36)</f>
        <v>5.6637228154812806E-84</v>
      </c>
      <c r="AN1498" s="10">
        <f t="shared" ca="1" si="1108"/>
        <v>1.350706575803241E-83</v>
      </c>
      <c r="AO1498" s="82">
        <f ca="1">SUMPRODUCT(P1468:P1497,'control variables'!AX$7:AX$36)</f>
        <v>9.9120136581891912E-86</v>
      </c>
      <c r="AP1498" s="82">
        <f ca="1">SUMPRODUCT(Q1468:Q1497,'control variables'!AY$7:AY$36)</f>
        <v>2.2882235023253697E-85</v>
      </c>
      <c r="AQ1498" s="82">
        <f ca="1">SUMPRODUCT(R1468:R1497,'control variables'!AZ$7:AZ$36)</f>
        <v>2.0561190193550357E-84</v>
      </c>
      <c r="AR1498" s="82">
        <f ca="1">SUMPRODUCT(S1468:S1497,'control variables'!BA$7:BA$36)</f>
        <v>1.5403588687800049E-84</v>
      </c>
      <c r="AS1498" s="82">
        <f t="shared" ca="1" si="1109"/>
        <v>3.9244203749494692E-84</v>
      </c>
      <c r="AT1498" s="10">
        <f ca="1">SUMPRODUCT(P1468:P1497,'control variables'!AT$7:AT$36)</f>
        <v>-8.7477388489500881E-86</v>
      </c>
      <c r="AU1498" s="10">
        <f ca="1">SUMPRODUCT(Q1468:Q1497,'control variables'!AU$7:AU$36)</f>
        <v>9.489372209705978E-86</v>
      </c>
      <c r="AV1498" s="10">
        <f ca="1">SUMPRODUCT(R1468:R1497,'control variables'!AV$7:AV$36)</f>
        <v>4.0861997178755081E-83</v>
      </c>
      <c r="AW1498" s="10">
        <f ca="1">SUMPRODUCT(S1468:S1497,'control variables'!AW$7:AW$36)</f>
        <v>3.0612109103539463E-83</v>
      </c>
      <c r="AX1498" s="10">
        <f t="shared" ca="1" si="1088"/>
        <v>7.1481522615902112E-83</v>
      </c>
      <c r="AY1498" s="82">
        <f ca="1">SUMPRODUCT(P1468:P1497,'control variables'!BB$7:BB$36)</f>
        <v>3.1705867802749492E-85</v>
      </c>
      <c r="AZ1498" s="82">
        <f ca="1">SUMPRODUCT(Q1468:Q1497,'control variables'!BC$7:BC$36)</f>
        <v>8.0849906356832064E-85</v>
      </c>
      <c r="BA1498" s="82">
        <f ca="1">SUMPRODUCT(R1468:R1497,'control variables'!BD$7:BD$36)</f>
        <v>5.6597419614823831E-84</v>
      </c>
      <c r="BB1498" s="82">
        <f ca="1">SUMPRODUCT(S1468:S1497,'control variables'!BE$7:BE$36)</f>
        <v>8.0428973486669071E-85</v>
      </c>
      <c r="BC1498" s="82">
        <f t="shared" ca="1" si="1110"/>
        <v>7.5895894379448897E-84</v>
      </c>
      <c r="BD1498" s="10">
        <f ca="1">SUMPRODUCT(P1468:P1497,'control variables'!BF$7:BF$36)</f>
        <v>6.6325913807278068E-86</v>
      </c>
      <c r="BE1498" s="10">
        <f ca="1">SUMPRODUCT(Q1468:Q1497,'control variables'!BG$7:BG$36)</f>
        <v>7.6557862015066462E-86</v>
      </c>
      <c r="BF1498" s="10">
        <f ca="1">SUMPRODUCT(R1468:R1497,'control variables'!BH$7:BH$36)</f>
        <v>2.2930754798845642E-84</v>
      </c>
      <c r="BG1498" s="10">
        <f ca="1">SUMPRODUCT(S1468:S1497,'control variables'!BI$7:BI$36)</f>
        <v>5.153630386625367E-84</v>
      </c>
      <c r="BH1498" s="10">
        <f t="shared" ca="1" si="1111"/>
        <v>7.5895896423322756E-84</v>
      </c>
      <c r="BI1498" s="82">
        <f t="shared" ca="1" si="1089"/>
        <v>7.651460043378116E-83</v>
      </c>
      <c r="BJ1498" s="82">
        <f t="shared" ca="1" si="1090"/>
        <v>8.8726495205710952E-83</v>
      </c>
      <c r="BK1498" s="82">
        <f t="shared" ca="1" si="1091"/>
        <v>2.969284850563003E-82</v>
      </c>
      <c r="BL1498" s="82">
        <f t="shared" ca="1" si="1092"/>
        <v>1.3984003597727992E-82</v>
      </c>
      <c r="BM1498" s="82">
        <f t="shared" ca="1" si="1082"/>
        <v>6.020096166730723E-82</v>
      </c>
      <c r="BN1498" s="10">
        <f ca="1">BN1497+BI1498-INDIRECT(ADDRESS(MAX($D1498-'key variables'!$B$9*30,34),scenario!BI$4),TRUE)</f>
        <v>9439353.0160915125</v>
      </c>
      <c r="BO1498" s="10">
        <f ca="1">BO1497+BJ1498-INDIRECT(ADDRESS(MAX($D1498-'key variables'!$B$9*30,34),scenario!BJ$4),TRUE)</f>
        <v>10895540.671871355</v>
      </c>
      <c r="BP1498" s="10">
        <f ca="1">BP1497+BK1498-INDIRECT(ADDRESS(MAX($D1498-'key variables'!$B$9*30,34),scenario!BK$4),TRUE)</f>
        <v>32531040.232001334</v>
      </c>
      <c r="BQ1498" s="10">
        <f ca="1">BQ1497+BL1498-INDIRECT(ADDRESS(MAX($D1498-'key variables'!$B$9*30,34),scenario!BL$4),TRUE)</f>
        <v>14415788.51203803</v>
      </c>
      <c r="BR1498" s="10">
        <f t="shared" ca="1" si="1112"/>
        <v>67281977.490690395</v>
      </c>
      <c r="BS1498" s="82">
        <f t="shared" ca="1" si="1093"/>
        <v>-2.3433848477536824E-9</v>
      </c>
      <c r="BT1498" s="82">
        <f t="shared" ca="1" si="1094"/>
        <v>-3.4288309057018498E-10</v>
      </c>
      <c r="BU1498" s="82">
        <f t="shared" ca="1" si="1095"/>
        <v>-4.2578247660364599E-9</v>
      </c>
      <c r="BV1498" s="82">
        <f t="shared" ca="1" si="1096"/>
        <v>-2.9943922343414556E-9</v>
      </c>
      <c r="BW1498" s="82">
        <f t="shared" ca="1" si="1113"/>
        <v>-9.9384849387017825E-9</v>
      </c>
      <c r="BX1498" s="10">
        <f t="shared" ca="1" si="1097"/>
        <v>-1.8625994260191893E-12</v>
      </c>
      <c r="BY1498" s="10">
        <f t="shared" ca="1" si="1098"/>
        <v>2.8902850229962428E-12</v>
      </c>
      <c r="BZ1498" s="10">
        <f t="shared" ca="1" si="1099"/>
        <v>-3.5034723983035463E-11</v>
      </c>
      <c r="CA1498" s="10">
        <f t="shared" ca="1" si="1100"/>
        <v>-2.0257049910634696E-11</v>
      </c>
      <c r="CB1498" s="10">
        <v>0</v>
      </c>
      <c r="CC1498" s="82">
        <f t="shared" ca="1" si="1101"/>
        <v>3.9725652202851362E-13</v>
      </c>
      <c r="CD1498" s="82">
        <f t="shared" ca="1" si="1102"/>
        <v>3.4270724516460853E-13</v>
      </c>
      <c r="CE1498" s="82">
        <f t="shared" ca="1" si="1103"/>
        <v>1.8915613015532971E-10</v>
      </c>
      <c r="CF1498" s="82">
        <f t="shared" ca="1" si="1104"/>
        <v>3.7028113764059381E-11</v>
      </c>
      <c r="CG1498" s="82">
        <f t="shared" ca="1" si="1114"/>
        <v>2.269242076865822E-10</v>
      </c>
      <c r="CH1498" s="13" t="str">
        <f t="shared" ca="1" si="1115"/>
        <v/>
      </c>
      <c r="CI1498" s="81">
        <f t="shared" ca="1" si="1124"/>
        <v>0.11317715225068779</v>
      </c>
      <c r="CJ1498" s="81">
        <f t="shared" ca="1" si="1125"/>
        <v>0.13063673573515078</v>
      </c>
      <c r="CK1498" s="81">
        <f t="shared" ca="1" si="1126"/>
        <v>0.39004479299948358</v>
      </c>
      <c r="CL1498" s="81">
        <f t="shared" ca="1" si="1127"/>
        <v>0.17284424986112065</v>
      </c>
      <c r="CM1498" s="89">
        <f t="shared" ca="1" si="1116"/>
        <v>0.80670293084644284</v>
      </c>
    </row>
    <row r="1499" spans="1:91" x14ac:dyDescent="0.3">
      <c r="A1499">
        <v>1434</v>
      </c>
      <c r="B1499" s="3">
        <f t="shared" si="1129"/>
        <v>4.1722222222222225</v>
      </c>
      <c r="C1499" s="3">
        <f t="shared" si="1117"/>
        <v>47.8</v>
      </c>
      <c r="D1499" s="4">
        <f t="shared" ca="1" si="1105"/>
        <v>1499</v>
      </c>
      <c r="E1499" s="58">
        <f>(0.5*(COS(B1499*2*PI())+1)*('key variables'!$B$4-'key variables'!$B$6)+'key variables'!$B$6)/'key variables'!$B$4</f>
        <v>1</v>
      </c>
      <c r="F1499" s="10">
        <f t="shared" ca="1" si="1118"/>
        <v>11689222.907461114</v>
      </c>
      <c r="G1499" s="10">
        <f t="shared" ca="1" si="1119"/>
        <v>13492492.798713122</v>
      </c>
      <c r="H1499" s="10">
        <f t="shared" ca="1" si="1120"/>
        <v>40309474.521088287</v>
      </c>
      <c r="I1499" s="10">
        <f t="shared" ca="1" si="1121"/>
        <v>17912154.249750931</v>
      </c>
      <c r="J1499" s="10">
        <f t="shared" ca="1" si="1106"/>
        <v>83403344.477013454</v>
      </c>
      <c r="K1499" s="82">
        <f t="shared" ca="1" si="1083"/>
        <v>2249869.891369604</v>
      </c>
      <c r="L1499" s="82">
        <f t="shared" ca="1" si="1084"/>
        <v>2596952.1268417672</v>
      </c>
      <c r="M1499" s="82">
        <f t="shared" ca="1" si="1085"/>
        <v>7778434.2890869575</v>
      </c>
      <c r="N1499" s="82">
        <f t="shared" ca="1" si="1086"/>
        <v>3496365.7377129039</v>
      </c>
      <c r="O1499" s="82">
        <f t="shared" ca="1" si="1107"/>
        <v>16121622.045011234</v>
      </c>
      <c r="P1499" s="10">
        <f ca="1">IF(IF($A1499&gt;='key variables'!$B$26,K1499*SUMPRODUCT(Z1499:AC1499,'control variables'!$O$3:$R$3)/J1499+F$65*'key variables'!$B$25/scenario!J$65,K1499*SUMPRODUCT(Z1499:AC1499,'control variables'!$O$7:$R$7)/J1499+F$65*'key variables'!$B$25/scenario!J$65)&lt;'key variables'!$B$28,0,IF($A1499&gt;='key variables'!$B$26,K1499*SUMPRODUCT(Z1499:AC1499,'control variables'!$O$3:$R$3)/J1499+F$65*'key variables'!$B$25/scenario!J$65,K1499*SUMPRODUCT(Z1499:AC1499,'control variables'!$O$7:$R$7)/J1499+F$65*'key variables'!$B$25/scenario!J$65))</f>
        <v>9.3187606211292873E-84</v>
      </c>
      <c r="Q1499" s="10">
        <f ca="1">IF(IF($A1499&gt;='key variables'!$B$26,L1499*SUMPRODUCT(Z1499:AC1499,'control variables'!$O$4:$R$4)/J1499+G$65*'key variables'!$B$25/scenario!J$65,L1499*SUMPRODUCT(Z1499:AC1499,'control variables'!$O$7:$R$7)/J1499+G$65*'key variables'!$B$25/scenario!J$65)&lt;'key variables'!$B$28,0,IF($A1499&gt;='key variables'!$B$26,L1499*SUMPRODUCT(Z1499:AC1499,'control variables'!$O$4:$R$4)/J1499+G$65*'key variables'!$B$25/scenario!J$65,L1499*SUMPRODUCT(Z1499:AC1499,'control variables'!$O$7:$R$7)/J1499+G$65*'key variables'!$B$25/scenario!J$65))</f>
        <v>1.075634431457682E-83</v>
      </c>
      <c r="R1499" s="10">
        <f ca="1">IF(IF($A1499&gt;='key variables'!$B$26,M1499*SUMPRODUCT(Z1499:AC1499,'control variables'!$O$5:$R$5)/J1499+H$65*'key variables'!$B$25/scenario!J$65,M1499*SUMPRODUCT(Z1499:AC1499,'control variables'!$O$7:$R$7)/J1499+H$65*'key variables'!$B$25/scenario!J$65)&lt;'key variables'!$B$28,0,IF($A1499&gt;='key variables'!$B$26,M1499*SUMPRODUCT(Z1499:AC1499,'control variables'!$O$5:$R$5)/J1499+H$65*'key variables'!$B$25/scenario!J$65,M1499*SUMPRODUCT(Z1499:AC1499,'control variables'!$O$7:$R$7)/J1499+H$65*'key variables'!$B$25/scenario!J$65))</f>
        <v>3.2217581747831642E-83</v>
      </c>
      <c r="S1499" s="10">
        <f ca="1">IF(IF($A1499&gt;='key variables'!$B$26,N1499*SUMPRODUCT(Z1499:AC1499,'control variables'!$O$6:$R$6)/J1499+I$65*'key variables'!$B$25/scenario!J$65,N1499*SUMPRODUCT(Z1499:AC1499,'control variables'!$O$7:$R$7)/J1499+I$65*'key variables'!$B$25/scenario!J$65)&lt;'key variables'!$B$28,0,IF($A1499&gt;='key variables'!$B$26,N1499*SUMPRODUCT(Z1499:AC1499,'control variables'!$O$6:$R$6)/J1499+I$65*'key variables'!$B$25/scenario!J$65,N1499*SUMPRODUCT(Z1499:AC1499,'control variables'!$O$7:$R$7)/J1499+I$65*'key variables'!$B$25/scenario!J$65))</f>
        <v>1.4481635350847134E-83</v>
      </c>
      <c r="T1499" s="10">
        <f t="shared" ca="1" si="1128"/>
        <v>6.6774322034384889E-83</v>
      </c>
      <c r="U1499" s="82">
        <f ca="1">SUMPRODUCT(P1469:P1498,'control variables'!AD$7:AD$36)</f>
        <v>1.9757208710308468E-83</v>
      </c>
      <c r="V1499" s="82">
        <f ca="1">SUMPRODUCT(Q1469:Q1498,'control variables'!AE$7:AE$36)</f>
        <v>2.2805108126001957E-83</v>
      </c>
      <c r="W1499" s="82">
        <f ca="1">SUMPRODUCT(R1469:R1498,'control variables'!AF$7:AF$36)</f>
        <v>6.8306270236504021E-83</v>
      </c>
      <c r="X1499" s="82">
        <f ca="1">SUMPRODUCT(S1469:S1498,'control variables'!AG$7:AG$36)</f>
        <v>3.0703324310730377E-83</v>
      </c>
      <c r="Y1499" s="82">
        <f t="shared" ca="1" si="1122"/>
        <v>1.4157191138354481E-82</v>
      </c>
      <c r="Z1499" s="10">
        <f ca="1">IF($A1499&gt;='key variables'!$B$26,SUMPRODUCT(P1469:P1498,'control variables'!V$7:V$36)*$E1499,SUMPRODUCT(P1469:P1498,'control variables'!Z$7:Z$36)*$E1499)</f>
        <v>4.82095057113961E-83</v>
      </c>
      <c r="AA1499" s="10">
        <f ca="1">IF($A1499&gt;='key variables'!$B$26,SUMPRODUCT(Q1469:Q1498,'control variables'!W$7:W$36)*$E1499,SUMPRODUCT(Q1469:Q1498,'control variables'!AA$7:AA$36)*$E1499)</f>
        <v>5.5646676210170198E-83</v>
      </c>
      <c r="AB1499" s="10">
        <f ca="1">IF($A1499&gt;='key variables'!$B$26,SUMPRODUCT(R1469:R1498,'control variables'!X$7:X$36)*$E1499,SUMPRODUCT(R1469:R1498,'control variables'!AB$7:AB$36)*$E1499)</f>
        <v>1.6667393935738948E-82</v>
      </c>
      <c r="AC1499" s="10">
        <f ca="1">IF($A1499&gt;='key variables'!$B$26,SUMPRODUCT(S1469:S1498,'control variables'!Y$7:Y$36)*$E1499,SUMPRODUCT(S1469:S1498,'control variables'!AC$7:AC$36)*$E1499)</f>
        <v>7.4919100102350499E-83</v>
      </c>
      <c r="AD1499" s="10">
        <f t="shared" ca="1" si="1123"/>
        <v>3.4544922138130626E-82</v>
      </c>
      <c r="AE1499" s="82">
        <f ca="1">SUMPRODUCT(P1469:P1498,'control variables'!AL$7:AL$36)</f>
        <v>6.5639385724689517E-83</v>
      </c>
      <c r="AF1499" s="82">
        <f ca="1">SUMPRODUCT(Q1469:Q1498,'control variables'!AM$7:AM$36)</f>
        <v>7.5567320555930091E-83</v>
      </c>
      <c r="AG1499" s="82">
        <f ca="1">SUMPRODUCT(R1469:R1498,'control variables'!AN$7:AN$36)</f>
        <v>2.1546229086171963E-82</v>
      </c>
      <c r="AH1499" s="82">
        <f ca="1">SUMPRODUCT(S1469:S1498,'control variables'!AO$7:AO$36)</f>
        <v>9.3293034722524312E-83</v>
      </c>
      <c r="AI1499" s="82">
        <f t="shared" ca="1" si="1087"/>
        <v>4.4996203186486356E-82</v>
      </c>
      <c r="AJ1499" s="10">
        <f ca="1">SUMPRODUCT(P1469:P1498,'control variables'!AP$7:AP$36)</f>
        <v>6.2718772477181417E-86</v>
      </c>
      <c r="AK1499" s="10">
        <f ca="1">SUMPRODUCT(Q1469:Q1498,'control variables'!AQ$7:AQ$36)</f>
        <v>1.8098563730973554E-85</v>
      </c>
      <c r="AL1499" s="10">
        <f ca="1">SUMPRODUCT(R1469:R1498,'control variables'!AR$7:AR$36)</f>
        <v>6.5050985937375336E-84</v>
      </c>
      <c r="AM1499" s="10">
        <f ca="1">SUMPRODUCT(S1469:S1498,'control variables'!AS$7:AS$36)</f>
        <v>4.8733491341291962E-84</v>
      </c>
      <c r="AN1499" s="10">
        <f t="shared" ca="1" si="1108"/>
        <v>1.1622152137653646E-83</v>
      </c>
      <c r="AO1499" s="82">
        <f ca="1">SUMPRODUCT(P1469:P1498,'control variables'!AX$7:AX$36)</f>
        <v>8.5287897675041027E-86</v>
      </c>
      <c r="AP1499" s="82">
        <f ca="1">SUMPRODUCT(Q1469:Q1498,'control variables'!AY$7:AY$36)</f>
        <v>1.9689013588751459E-85</v>
      </c>
      <c r="AQ1499" s="82">
        <f ca="1">SUMPRODUCT(R1469:R1498,'control variables'!AZ$7:AZ$36)</f>
        <v>1.7691870601530659E-84</v>
      </c>
      <c r="AR1499" s="82">
        <f ca="1">SUMPRODUCT(S1469:S1498,'control variables'!BA$7:BA$36)</f>
        <v>1.3254013479542618E-84</v>
      </c>
      <c r="AS1499" s="82">
        <f t="shared" ca="1" si="1109"/>
        <v>3.3767664416698831E-84</v>
      </c>
      <c r="AT1499" s="10">
        <f ca="1">SUMPRODUCT(P1469:P1498,'control variables'!AT$7:AT$36)</f>
        <v>-7.5269851271764168E-86</v>
      </c>
      <c r="AU1499" s="10">
        <f ca="1">SUMPRODUCT(Q1469:Q1498,'control variables'!AU$7:AU$36)</f>
        <v>8.1651229788679333E-86</v>
      </c>
      <c r="AV1499" s="10">
        <f ca="1">SUMPRODUCT(R1469:R1498,'control variables'!AV$7:AV$36)</f>
        <v>3.5159673870251478E-83</v>
      </c>
      <c r="AW1499" s="10">
        <f ca="1">SUMPRODUCT(S1469:S1498,'control variables'!AW$7:AW$36)</f>
        <v>2.6340165603080185E-83</v>
      </c>
      <c r="AX1499" s="10">
        <f t="shared" ca="1" si="1088"/>
        <v>6.150622085184858E-83</v>
      </c>
      <c r="AY1499" s="82">
        <f ca="1">SUMPRODUCT(P1469:P1498,'control variables'!BB$7:BB$36)</f>
        <v>2.7281289429914797E-85</v>
      </c>
      <c r="AZ1499" s="82">
        <f ca="1">SUMPRODUCT(Q1469:Q1498,'control variables'!BC$7:BC$36)</f>
        <v>6.9567239396329294E-85</v>
      </c>
      <c r="BA1499" s="82">
        <f ca="1">SUMPRODUCT(R1469:R1498,'control variables'!BD$7:BD$36)</f>
        <v>4.8699205935768387E-84</v>
      </c>
      <c r="BB1499" s="82">
        <f ca="1">SUMPRODUCT(S1469:S1498,'control variables'!BE$7:BE$36)</f>
        <v>6.92050480337423E-85</v>
      </c>
      <c r="BC1499" s="82">
        <f t="shared" ca="1" si="1110"/>
        <v>6.5304563621767025E-84</v>
      </c>
      <c r="BD1499" s="10">
        <f ca="1">SUMPRODUCT(P1469:P1498,'control variables'!BF$7:BF$36)</f>
        <v>5.7070081239757802E-86</v>
      </c>
      <c r="BE1499" s="10">
        <f ca="1">SUMPRODUCT(Q1469:Q1498,'control variables'!BG$7:BG$36)</f>
        <v>6.5874153161875823E-86</v>
      </c>
      <c r="BF1499" s="10">
        <f ca="1">SUMPRODUCT(R1469:R1498,'control variables'!BH$7:BH$36)</f>
        <v>1.973075023227928E-84</v>
      </c>
      <c r="BG1499" s="10">
        <f ca="1">SUMPRODUCT(S1469:S1498,'control variables'!BI$7:BI$36)</f>
        <v>4.4344372804121082E-84</v>
      </c>
      <c r="BH1499" s="10">
        <f t="shared" ca="1" si="1111"/>
        <v>6.5304565380416693E-84</v>
      </c>
      <c r="BI1499" s="82">
        <f t="shared" ca="1" si="1089"/>
        <v>6.5836928767716901E-83</v>
      </c>
      <c r="BJ1499" s="82">
        <f t="shared" ca="1" si="1090"/>
        <v>7.6344644179682066E-83</v>
      </c>
      <c r="BK1499" s="82">
        <f t="shared" ca="1" si="1091"/>
        <v>2.5549188532554793E-82</v>
      </c>
      <c r="BL1499" s="82">
        <f t="shared" ca="1" si="1092"/>
        <v>1.2032525080594192E-82</v>
      </c>
      <c r="BM1499" s="82">
        <f t="shared" ca="1" si="1082"/>
        <v>5.179987090788888E-82</v>
      </c>
      <c r="BN1499" s="10">
        <f ca="1">BN1498+BI1499-INDIRECT(ADDRESS(MAX($D1499-'key variables'!$B$9*30,34),scenario!BI$4),TRUE)</f>
        <v>9439345.472388817</v>
      </c>
      <c r="BO1499" s="10">
        <f ca="1">BO1498+BJ1499-INDIRECT(ADDRESS(MAX($D1499-'key variables'!$B$9*30,34),scenario!BJ$4),TRUE)</f>
        <v>10895531.978849409</v>
      </c>
      <c r="BP1499" s="10">
        <f ca="1">BP1498+BK1499-INDIRECT(ADDRESS(MAX($D1499-'key variables'!$B$9*30,34),scenario!BK$4),TRUE)</f>
        <v>32531015.131824389</v>
      </c>
      <c r="BQ1499" s="10">
        <f ca="1">BQ1498+BL1499-INDIRECT(ADDRESS(MAX($D1499-'key variables'!$B$9*30,34),scenario!BL$4),TRUE)</f>
        <v>14415777.587280096</v>
      </c>
      <c r="BR1499" s="10">
        <f t="shared" ca="1" si="1112"/>
        <v>67281977.490690395</v>
      </c>
      <c r="BS1499" s="82">
        <f t="shared" ca="1" si="1093"/>
        <v>-2.3433848477536824E-9</v>
      </c>
      <c r="BT1499" s="82">
        <f t="shared" ca="1" si="1094"/>
        <v>-3.4288309057018498E-10</v>
      </c>
      <c r="BU1499" s="82">
        <f t="shared" ca="1" si="1095"/>
        <v>-4.2578247660364599E-9</v>
      </c>
      <c r="BV1499" s="82">
        <f t="shared" ca="1" si="1096"/>
        <v>-2.9943922343414556E-9</v>
      </c>
      <c r="BW1499" s="82">
        <f t="shared" ca="1" si="1113"/>
        <v>-9.9384849387017825E-9</v>
      </c>
      <c r="BX1499" s="10">
        <f t="shared" ca="1" si="1097"/>
        <v>-1.8625994260191893E-12</v>
      </c>
      <c r="BY1499" s="10">
        <f t="shared" ca="1" si="1098"/>
        <v>2.8902850229962428E-12</v>
      </c>
      <c r="BZ1499" s="10">
        <f t="shared" ca="1" si="1099"/>
        <v>-3.5034723983035463E-11</v>
      </c>
      <c r="CA1499" s="10">
        <f t="shared" ca="1" si="1100"/>
        <v>-2.0257049910634696E-11</v>
      </c>
      <c r="CB1499" s="10">
        <v>0</v>
      </c>
      <c r="CC1499" s="82">
        <f t="shared" ca="1" si="1101"/>
        <v>3.9725652202851362E-13</v>
      </c>
      <c r="CD1499" s="82">
        <f t="shared" ca="1" si="1102"/>
        <v>3.4270724516460853E-13</v>
      </c>
      <c r="CE1499" s="82">
        <f t="shared" ca="1" si="1103"/>
        <v>1.8915613015532971E-10</v>
      </c>
      <c r="CF1499" s="82">
        <f t="shared" ca="1" si="1104"/>
        <v>3.7028113764059381E-11</v>
      </c>
      <c r="CG1499" s="82">
        <f t="shared" ca="1" si="1114"/>
        <v>2.269242076865822E-10</v>
      </c>
      <c r="CH1499" s="13" t="str">
        <f t="shared" ca="1" si="1115"/>
        <v/>
      </c>
      <c r="CI1499" s="81">
        <f t="shared" ca="1" si="1124"/>
        <v>0.11317706180224424</v>
      </c>
      <c r="CJ1499" s="81">
        <f t="shared" ca="1" si="1125"/>
        <v>0.13063663150645349</v>
      </c>
      <c r="CK1499" s="81">
        <f t="shared" ca="1" si="1126"/>
        <v>0.39004449205019787</v>
      </c>
      <c r="CL1499" s="81">
        <f t="shared" ca="1" si="1127"/>
        <v>0.17284411887407208</v>
      </c>
      <c r="CM1499" s="89">
        <f t="shared" ca="1" si="1116"/>
        <v>0.80670230423296774</v>
      </c>
    </row>
    <row r="1500" spans="1:91" x14ac:dyDescent="0.3">
      <c r="A1500">
        <v>1435</v>
      </c>
      <c r="B1500" s="3">
        <f t="shared" si="1129"/>
        <v>4.1749999999999998</v>
      </c>
      <c r="C1500" s="3">
        <f t="shared" si="1117"/>
        <v>47.833333333333336</v>
      </c>
      <c r="D1500" s="4">
        <f t="shared" ca="1" si="1105"/>
        <v>1500</v>
      </c>
      <c r="E1500" s="58">
        <f>(0.5*(COS(B1500*2*PI())+1)*('key variables'!$B$4-'key variables'!$B$6)+'key variables'!$B$6)/'key variables'!$B$4</f>
        <v>1</v>
      </c>
      <c r="F1500" s="10">
        <f t="shared" ca="1" si="1118"/>
        <v>11689222.907461114</v>
      </c>
      <c r="G1500" s="10">
        <f t="shared" ca="1" si="1119"/>
        <v>13492492.798713122</v>
      </c>
      <c r="H1500" s="10">
        <f t="shared" ca="1" si="1120"/>
        <v>40309474.521088287</v>
      </c>
      <c r="I1500" s="10">
        <f t="shared" ca="1" si="1121"/>
        <v>17912154.249750931</v>
      </c>
      <c r="J1500" s="10">
        <f t="shared" ca="1" si="1106"/>
        <v>83403344.477013454</v>
      </c>
      <c r="K1500" s="82">
        <f t="shared" ca="1" si="1083"/>
        <v>2249877.4350722996</v>
      </c>
      <c r="L1500" s="82">
        <f t="shared" ca="1" si="1084"/>
        <v>2596960.8198637129</v>
      </c>
      <c r="M1500" s="82">
        <f t="shared" ca="1" si="1085"/>
        <v>7778459.3892639028</v>
      </c>
      <c r="N1500" s="82">
        <f t="shared" ca="1" si="1086"/>
        <v>3496376.6624708371</v>
      </c>
      <c r="O1500" s="82">
        <f t="shared" ca="1" si="1107"/>
        <v>16121674.306670751</v>
      </c>
      <c r="P1500" s="10">
        <f ca="1">IF(IF($A1500&gt;='key variables'!$B$26,K1500*SUMPRODUCT(Z1500:AC1500,'control variables'!$O$3:$R$3)/J1500+F$65*'key variables'!$B$25/scenario!J$65,K1500*SUMPRODUCT(Z1500:AC1500,'control variables'!$O$7:$R$7)/J1500+F$65*'key variables'!$B$25/scenario!J$65)&lt;'key variables'!$B$28,0,IF($A1500&gt;='key variables'!$B$26,K1500*SUMPRODUCT(Z1500:AC1500,'control variables'!$O$3:$R$3)/J1500+F$65*'key variables'!$B$25/scenario!J$65,K1500*SUMPRODUCT(Z1500:AC1500,'control variables'!$O$7:$R$7)/J1500+F$65*'key variables'!$B$25/scenario!J$65))</f>
        <v>8.0183588512994304E-84</v>
      </c>
      <c r="Q1500" s="10">
        <f ca="1">IF(IF($A1500&gt;='key variables'!$B$26,L1500*SUMPRODUCT(Z1500:AC1500,'control variables'!$O$4:$R$4)/J1500+G$65*'key variables'!$B$25/scenario!J$65,L1500*SUMPRODUCT(Z1500:AC1500,'control variables'!$O$7:$R$7)/J1500+G$65*'key variables'!$B$25/scenario!J$65)&lt;'key variables'!$B$28,0,IF($A1500&gt;='key variables'!$B$26,L1500*SUMPRODUCT(Z1500:AC1500,'control variables'!$O$4:$R$4)/J1500+G$65*'key variables'!$B$25/scenario!J$65,L1500*SUMPRODUCT(Z1500:AC1500,'control variables'!$O$7:$R$7)/J1500+G$65*'key variables'!$B$25/scenario!J$65))</f>
        <v>9.2553325135966224E-84</v>
      </c>
      <c r="R1500" s="10">
        <f ca="1">IF(IF($A1500&gt;='key variables'!$B$26,M1500*SUMPRODUCT(Z1500:AC1500,'control variables'!$O$5:$R$5)/J1500+H$65*'key variables'!$B$25/scenario!J$65,M1500*SUMPRODUCT(Z1500:AC1500,'control variables'!$O$7:$R$7)/J1500+H$65*'key variables'!$B$25/scenario!J$65)&lt;'key variables'!$B$28,0,IF($A1500&gt;='key variables'!$B$26,M1500*SUMPRODUCT(Z1500:AC1500,'control variables'!$O$5:$R$5)/J1500+H$65*'key variables'!$B$25/scenario!J$65,M1500*SUMPRODUCT(Z1500:AC1500,'control variables'!$O$7:$R$7)/J1500+H$65*'key variables'!$B$25/scenario!J$65))</f>
        <v>2.7721722846370562E-83</v>
      </c>
      <c r="S1500" s="10">
        <f ca="1">IF(IF($A1500&gt;='key variables'!$B$26,N1500*SUMPRODUCT(Z1500:AC1500,'control variables'!$O$6:$R$6)/J1500+I$65*'key variables'!$B$25/scenario!J$65,N1500*SUMPRODUCT(Z1500:AC1500,'control variables'!$O$7:$R$7)/J1500+I$65*'key variables'!$B$25/scenario!J$65)&lt;'key variables'!$B$28,0,IF($A1500&gt;='key variables'!$B$26,N1500*SUMPRODUCT(Z1500:AC1500,'control variables'!$O$6:$R$6)/J1500+I$65*'key variables'!$B$25/scenario!J$65,N1500*SUMPRODUCT(Z1500:AC1500,'control variables'!$O$7:$R$7)/J1500+I$65*'key variables'!$B$25/scenario!J$65))</f>
        <v>1.2460768894328186E-83</v>
      </c>
      <c r="T1500" s="10">
        <f t="shared" ca="1" si="1128"/>
        <v>5.7456183105594797E-83</v>
      </c>
      <c r="U1500" s="82">
        <f ca="1">SUMPRODUCT(P1470:P1499,'control variables'!AD$7:AD$36)</f>
        <v>1.7000108506298642E-83</v>
      </c>
      <c r="V1500" s="82">
        <f ca="1">SUMPRODUCT(Q1470:Q1499,'control variables'!AE$7:AE$36)</f>
        <v>1.9622676322216556E-83</v>
      </c>
      <c r="W1500" s="82">
        <f ca="1">SUMPRODUCT(R1470:R1499,'control variables'!AF$7:AF$36)</f>
        <v>5.8774189029194195E-83</v>
      </c>
      <c r="X1500" s="82">
        <f ca="1">SUMPRODUCT(S1470:S1499,'control variables'!AG$7:AG$36)</f>
        <v>2.6418700305377868E-83</v>
      </c>
      <c r="Y1500" s="82">
        <f t="shared" ca="1" si="1122"/>
        <v>1.2181567416308727E-82</v>
      </c>
      <c r="Z1500" s="10">
        <f ca="1">IF($A1500&gt;='key variables'!$B$26,SUMPRODUCT(P1470:P1499,'control variables'!V$7:V$36)*$E1500,SUMPRODUCT(P1470:P1499,'control variables'!Z$7:Z$36)*$E1500)</f>
        <v>4.148189402427824E-83</v>
      </c>
      <c r="AA1500" s="10">
        <f ca="1">IF($A1500&gt;='key variables'!$B$26,SUMPRODUCT(Q1470:Q1499,'control variables'!W$7:W$36)*$E1500,SUMPRODUCT(Q1470:Q1499,'control variables'!AA$7:AA$36)*$E1500)</f>
        <v>4.7881211089562479E-83</v>
      </c>
      <c r="AB1500" s="10">
        <f ca="1">IF($A1500&gt;='key variables'!$B$26,SUMPRODUCT(R1470:R1499,'control variables'!X$7:X$36)*$E1500,SUMPRODUCT(R1470:R1499,'control variables'!AB$7:AB$36)*$E1500)</f>
        <v>1.4341466851772867E-82</v>
      </c>
      <c r="AC1500" s="10">
        <f ca="1">IF($A1500&gt;='key variables'!$B$26,SUMPRODUCT(S1470:S1499,'control variables'!Y$7:Y$36)*$E1500,SUMPRODUCT(S1470:S1499,'control variables'!AC$7:AC$36)*$E1500)</f>
        <v>6.446417163632729E-83</v>
      </c>
      <c r="AD1500" s="10">
        <f t="shared" ca="1" si="1123"/>
        <v>2.9724194526789667E-82</v>
      </c>
      <c r="AE1500" s="82">
        <f ca="1">SUMPRODUCT(P1470:P1499,'control variables'!AL$7:AL$36)</f>
        <v>5.6479358682047575E-83</v>
      </c>
      <c r="AF1500" s="82">
        <f ca="1">SUMPRODUCT(Q1470:Q1499,'control variables'!AM$7:AM$36)</f>
        <v>6.5021842529435554E-83</v>
      </c>
      <c r="AG1500" s="82">
        <f ca="1">SUMPRODUCT(R1470:R1499,'control variables'!AN$7:AN$36)</f>
        <v>1.8539436153585798E-82</v>
      </c>
      <c r="AH1500" s="82">
        <f ca="1">SUMPRODUCT(S1470:S1499,'control variables'!AO$7:AO$36)</f>
        <v>8.0273919575213898E-83</v>
      </c>
      <c r="AI1500" s="82">
        <f t="shared" ca="1" si="1087"/>
        <v>3.8716948232255497E-82</v>
      </c>
      <c r="AJ1500" s="10">
        <f ca="1">SUMPRODUCT(P1470:P1499,'control variables'!AP$7:AP$36)</f>
        <v>5.3966364697247598E-86</v>
      </c>
      <c r="AK1500" s="10">
        <f ca="1">SUMPRODUCT(Q1470:Q1499,'control variables'!AQ$7:AQ$36)</f>
        <v>1.5572908239041505E-85</v>
      </c>
      <c r="AL1500" s="10">
        <f ca="1">SUMPRODUCT(R1470:R1499,'control variables'!AR$7:AR$36)</f>
        <v>5.5973115272837456E-84</v>
      </c>
      <c r="AM1500" s="10">
        <f ca="1">SUMPRODUCT(S1470:S1499,'control variables'!AS$7:AS$36)</f>
        <v>4.193272721605528E-84</v>
      </c>
      <c r="AN1500" s="10">
        <f t="shared" ca="1" si="1108"/>
        <v>1.0000279695976936E-83</v>
      </c>
      <c r="AO1500" s="82">
        <f ca="1">SUMPRODUCT(P1470:P1499,'control variables'!AX$7:AX$36)</f>
        <v>7.3385958574871645E-86</v>
      </c>
      <c r="AP1500" s="82">
        <f ca="1">SUMPRODUCT(Q1470:Q1499,'control variables'!AY$7:AY$36)</f>
        <v>1.694140871407039E-85</v>
      </c>
      <c r="AQ1500" s="82">
        <f ca="1">SUMPRODUCT(R1470:R1499,'control variables'!AZ$7:AZ$36)</f>
        <v>1.5222966811066387E-84</v>
      </c>
      <c r="AR1500" s="82">
        <f ca="1">SUMPRODUCT(S1470:S1499,'control variables'!BA$7:BA$36)</f>
        <v>1.1404413178150384E-84</v>
      </c>
      <c r="AS1500" s="82">
        <f t="shared" ca="1" si="1109"/>
        <v>2.9055380446372526E-84</v>
      </c>
      <c r="AT1500" s="10">
        <f ca="1">SUMPRODUCT(P1470:P1499,'control variables'!AT$7:AT$36)</f>
        <v>-6.4765885313934397E-86</v>
      </c>
      <c r="AU1500" s="10">
        <f ca="1">SUMPRODUCT(Q1470:Q1499,'control variables'!AU$7:AU$36)</f>
        <v>7.0256737523527781E-86</v>
      </c>
      <c r="AV1500" s="10">
        <f ca="1">SUMPRODUCT(R1470:R1499,'control variables'!AV$7:AV$36)</f>
        <v>3.0253114189562174E-83</v>
      </c>
      <c r="AW1500" s="10">
        <f ca="1">SUMPRODUCT(S1470:S1499,'control variables'!AW$7:AW$36)</f>
        <v>2.2664375121982976E-83</v>
      </c>
      <c r="AX1500" s="10">
        <f t="shared" ca="1" si="1088"/>
        <v>5.2922980163754748E-83</v>
      </c>
      <c r="AY1500" s="82">
        <f ca="1">SUMPRODUCT(P1470:P1499,'control variables'!BB$7:BB$36)</f>
        <v>2.3474164390928246E-85</v>
      </c>
      <c r="AZ1500" s="82">
        <f ca="1">SUMPRODUCT(Q1470:Q1499,'control variables'!BC$7:BC$36)</f>
        <v>5.9859077336052229E-85</v>
      </c>
      <c r="BA1500" s="82">
        <f ca="1">SUMPRODUCT(R1470:R1499,'control variables'!BD$7:BD$36)</f>
        <v>4.1903194084014604E-84</v>
      </c>
      <c r="BB1500" s="82">
        <f ca="1">SUMPRODUCT(S1470:S1499,'control variables'!BE$7:BE$36)</f>
        <v>5.954743005822897E-85</v>
      </c>
      <c r="BC1500" s="82">
        <f t="shared" ca="1" si="1110"/>
        <v>5.6191261262535548E-84</v>
      </c>
      <c r="BD1500" s="10">
        <f ca="1">SUMPRODUCT(P1470:P1499,'control variables'!BF$7:BF$36)</f>
        <v>4.9105907265391625E-86</v>
      </c>
      <c r="BE1500" s="10">
        <f ca="1">SUMPRODUCT(Q1470:Q1499,'control variables'!BG$7:BG$36)</f>
        <v>5.6681364141808038E-86</v>
      </c>
      <c r="BF1500" s="10">
        <f ca="1">SUMPRODUCT(R1470:R1499,'control variables'!BH$7:BH$36)</f>
        <v>1.697730877782473E-84</v>
      </c>
      <c r="BG1500" s="10">
        <f ca="1">SUMPRODUCT(S1470:S1499,'control variables'!BI$7:BI$36)</f>
        <v>3.8156081283867575E-84</v>
      </c>
      <c r="BH1500" s="10">
        <f t="shared" ca="1" si="1111"/>
        <v>5.6191262775764298E-84</v>
      </c>
      <c r="BI1500" s="82">
        <f t="shared" ca="1" si="1089"/>
        <v>5.6649334440642923E-83</v>
      </c>
      <c r="BJ1500" s="82">
        <f t="shared" ca="1" si="1090"/>
        <v>6.5690690040319609E-83</v>
      </c>
      <c r="BK1500" s="82">
        <f t="shared" ca="1" si="1091"/>
        <v>2.1983779513382163E-82</v>
      </c>
      <c r="BL1500" s="82">
        <f t="shared" ca="1" si="1092"/>
        <v>1.0353376899777916E-82</v>
      </c>
      <c r="BM1500" s="82">
        <f t="shared" ca="1" si="1082"/>
        <v>4.4571158861256335E-82</v>
      </c>
      <c r="BN1500" s="10">
        <f ca="1">BN1499+BI1500-INDIRECT(ADDRESS(MAX($D1500-'key variables'!$B$9*30,34),scenario!BI$4),TRUE)</f>
        <v>9439336.6770772077</v>
      </c>
      <c r="BO1500" s="10">
        <f ca="1">BO1499+BJ1500-INDIRECT(ADDRESS(MAX($D1500-'key variables'!$B$9*30,34),scenario!BJ$4),TRUE)</f>
        <v>10895521.843529932</v>
      </c>
      <c r="BP1500" s="10">
        <f ca="1">BP1499+BK1500-INDIRECT(ADDRESS(MAX($D1500-'key variables'!$B$9*30,34),scenario!BK$4),TRUE)</f>
        <v>32530985.867166616</v>
      </c>
      <c r="BQ1500" s="10">
        <f ca="1">BQ1499+BL1500-INDIRECT(ADDRESS(MAX($D1500-'key variables'!$B$9*30,34),scenario!BL$4),TRUE)</f>
        <v>14415764.849947494</v>
      </c>
      <c r="BR1500" s="10">
        <f t="shared" ca="1" si="1112"/>
        <v>67281977.490690395</v>
      </c>
      <c r="BS1500" s="82">
        <f t="shared" ca="1" si="1093"/>
        <v>-2.3433848477536824E-9</v>
      </c>
      <c r="BT1500" s="82">
        <f t="shared" ca="1" si="1094"/>
        <v>-3.4288309057018498E-10</v>
      </c>
      <c r="BU1500" s="82">
        <f t="shared" ca="1" si="1095"/>
        <v>-4.2578247660364599E-9</v>
      </c>
      <c r="BV1500" s="82">
        <f t="shared" ca="1" si="1096"/>
        <v>-2.9943922343414556E-9</v>
      </c>
      <c r="BW1500" s="82">
        <f t="shared" ca="1" si="1113"/>
        <v>-9.9384849387017825E-9</v>
      </c>
      <c r="BX1500" s="10">
        <f t="shared" ca="1" si="1097"/>
        <v>-1.8625994260191893E-12</v>
      </c>
      <c r="BY1500" s="10">
        <f t="shared" ca="1" si="1098"/>
        <v>2.8902850229962428E-12</v>
      </c>
      <c r="BZ1500" s="10">
        <f t="shared" ca="1" si="1099"/>
        <v>-3.5034723983035463E-11</v>
      </c>
      <c r="CA1500" s="10">
        <f t="shared" ca="1" si="1100"/>
        <v>-2.0257049910634696E-11</v>
      </c>
      <c r="CB1500" s="10">
        <v>0</v>
      </c>
      <c r="CC1500" s="82">
        <f t="shared" ca="1" si="1101"/>
        <v>3.9725652202851362E-13</v>
      </c>
      <c r="CD1500" s="82">
        <f t="shared" ca="1" si="1102"/>
        <v>3.4270724516460853E-13</v>
      </c>
      <c r="CE1500" s="82">
        <f t="shared" ca="1" si="1103"/>
        <v>1.8915613015532971E-10</v>
      </c>
      <c r="CF1500" s="82">
        <f t="shared" ca="1" si="1104"/>
        <v>3.7028113764059381E-11</v>
      </c>
      <c r="CG1500" s="82">
        <f t="shared" ca="1" si="1114"/>
        <v>2.269242076865822E-10</v>
      </c>
      <c r="CH1500" s="13" t="str">
        <f t="shared" ca="1" si="1115"/>
        <v/>
      </c>
      <c r="CI1500" s="81">
        <f t="shared" ca="1" si="1124"/>
        <v>0.11317695634710134</v>
      </c>
      <c r="CJ1500" s="81">
        <f t="shared" ca="1" si="1125"/>
        <v>0.13063650998471427</v>
      </c>
      <c r="CK1500" s="81">
        <f t="shared" ca="1" si="1126"/>
        <v>0.39004414116909164</v>
      </c>
      <c r="CL1500" s="81">
        <f t="shared" ca="1" si="1127"/>
        <v>0.1728439661543858</v>
      </c>
      <c r="CM1500" s="89">
        <f t="shared" ca="1" si="1116"/>
        <v>0.80670157365529305</v>
      </c>
    </row>
    <row r="1501" spans="1:91" x14ac:dyDescent="0.3">
      <c r="A1501">
        <v>1436</v>
      </c>
      <c r="B1501" s="3">
        <f t="shared" si="1129"/>
        <v>4.177777777777778</v>
      </c>
      <c r="C1501" s="3">
        <f t="shared" si="1117"/>
        <v>47.866666666666667</v>
      </c>
      <c r="D1501" s="4">
        <f t="shared" ca="1" si="1105"/>
        <v>1501</v>
      </c>
      <c r="E1501" s="58">
        <f>(0.5*(COS(B1501*2*PI())+1)*('key variables'!$B$4-'key variables'!$B$6)+'key variables'!$B$6)/'key variables'!$B$4</f>
        <v>1</v>
      </c>
      <c r="F1501" s="10">
        <f t="shared" ca="1" si="1118"/>
        <v>11689222.907461114</v>
      </c>
      <c r="G1501" s="10">
        <f t="shared" ca="1" si="1119"/>
        <v>13492492.798713122</v>
      </c>
      <c r="H1501" s="10">
        <f t="shared" ca="1" si="1120"/>
        <v>40309474.521088287</v>
      </c>
      <c r="I1501" s="10">
        <f t="shared" ca="1" si="1121"/>
        <v>17912154.249750931</v>
      </c>
      <c r="J1501" s="10">
        <f t="shared" ca="1" si="1106"/>
        <v>83403344.477013454</v>
      </c>
      <c r="K1501" s="82">
        <f t="shared" ca="1" si="1083"/>
        <v>2249886.2303839088</v>
      </c>
      <c r="L1501" s="82">
        <f t="shared" ca="1" si="1084"/>
        <v>2596970.9551831898</v>
      </c>
      <c r="M1501" s="82">
        <f t="shared" ca="1" si="1085"/>
        <v>7778488.6539216759</v>
      </c>
      <c r="N1501" s="82">
        <f t="shared" ca="1" si="1086"/>
        <v>3496389.3998034401</v>
      </c>
      <c r="O1501" s="82">
        <f t="shared" ca="1" si="1107"/>
        <v>16121735.239292216</v>
      </c>
      <c r="P1501" s="10">
        <f ca="1">IF(IF($A1501&gt;='key variables'!$B$26,K1501*SUMPRODUCT(Z1501:AC1501,'control variables'!$O$3:$R$3)/J1501+F$65*'key variables'!$B$25/scenario!J$65,K1501*SUMPRODUCT(Z1501:AC1501,'control variables'!$O$7:$R$7)/J1501+F$65*'key variables'!$B$25/scenario!J$65)&lt;'key variables'!$B$28,0,IF($A1501&gt;='key variables'!$B$26,K1501*SUMPRODUCT(Z1501:AC1501,'control variables'!$O$3:$R$3)/J1501+F$65*'key variables'!$B$25/scenario!J$65,K1501*SUMPRODUCT(Z1501:AC1501,'control variables'!$O$7:$R$7)/J1501+F$65*'key variables'!$B$25/scenario!J$65))</f>
        <v>6.8994301527141366E-84</v>
      </c>
      <c r="Q1501" s="10">
        <f ca="1">IF(IF($A1501&gt;='key variables'!$B$26,L1501*SUMPRODUCT(Z1501:AC1501,'control variables'!$O$4:$R$4)/J1501+G$65*'key variables'!$B$25/scenario!J$65,L1501*SUMPRODUCT(Z1501:AC1501,'control variables'!$O$7:$R$7)/J1501+G$65*'key variables'!$B$25/scenario!J$65)&lt;'key variables'!$B$28,0,IF($A1501&gt;='key variables'!$B$26,L1501*SUMPRODUCT(Z1501:AC1501,'control variables'!$O$4:$R$4)/J1501+G$65*'key variables'!$B$25/scenario!J$65,L1501*SUMPRODUCT(Z1501:AC1501,'control variables'!$O$7:$R$7)/J1501+G$65*'key variables'!$B$25/scenario!J$65))</f>
        <v>7.9637892227361046E-84</v>
      </c>
      <c r="R1501" s="10">
        <f ca="1">IF(IF($A1501&gt;='key variables'!$B$26,M1501*SUMPRODUCT(Z1501:AC1501,'control variables'!$O$5:$R$5)/J1501+H$65*'key variables'!$B$25/scenario!J$65,M1501*SUMPRODUCT(Z1501:AC1501,'control variables'!$O$7:$R$7)/J1501+H$65*'key variables'!$B$25/scenario!J$65)&lt;'key variables'!$B$28,0,IF($A1501&gt;='key variables'!$B$26,M1501*SUMPRODUCT(Z1501:AC1501,'control variables'!$O$5:$R$5)/J1501+H$65*'key variables'!$B$25/scenario!J$65,M1501*SUMPRODUCT(Z1501:AC1501,'control variables'!$O$7:$R$7)/J1501+H$65*'key variables'!$B$25/scenario!J$65))</f>
        <v>2.3853267972689678E-83</v>
      </c>
      <c r="S1501" s="10">
        <f ca="1">IF(IF($A1501&gt;='key variables'!$B$26,N1501*SUMPRODUCT(Z1501:AC1501,'control variables'!$O$6:$R$6)/J1501+I$65*'key variables'!$B$25/scenario!J$65,N1501*SUMPRODUCT(Z1501:AC1501,'control variables'!$O$7:$R$7)/J1501+I$65*'key variables'!$B$25/scenario!J$65)&lt;'key variables'!$B$28,0,IF($A1501&gt;='key variables'!$B$26,N1501*SUMPRODUCT(Z1501:AC1501,'control variables'!$O$6:$R$6)/J1501+I$65*'key variables'!$B$25/scenario!J$65,N1501*SUMPRODUCT(Z1501:AC1501,'control variables'!$O$7:$R$7)/J1501+I$65*'key variables'!$B$25/scenario!J$65))</f>
        <v>1.0721917457363032E-83</v>
      </c>
      <c r="T1501" s="10">
        <f t="shared" ca="1" si="1128"/>
        <v>4.943840480550296E-83</v>
      </c>
      <c r="U1501" s="82">
        <f ca="1">SUMPRODUCT(P1471:P1500,'control variables'!AD$7:AD$36)</f>
        <v>1.4627764800466272E-83</v>
      </c>
      <c r="V1501" s="82">
        <f ca="1">SUMPRODUCT(Q1471:Q1500,'control variables'!AE$7:AE$36)</f>
        <v>1.68843565293929E-83</v>
      </c>
      <c r="W1501" s="82">
        <f ca="1">SUMPRODUCT(R1471:R1500,'control variables'!AF$7:AF$36)</f>
        <v>5.0572320681641246E-83</v>
      </c>
      <c r="X1501" s="82">
        <f ca="1">SUMPRODUCT(S1471:S1500,'control variables'!AG$7:AG$36)</f>
        <v>2.2732000486816324E-83</v>
      </c>
      <c r="Y1501" s="82">
        <f t="shared" ca="1" si="1122"/>
        <v>1.0481644249831676E-82</v>
      </c>
      <c r="Z1501" s="10">
        <f ca="1">IF($A1501&gt;='key variables'!$B$26,SUMPRODUCT(P1471:P1500,'control variables'!V$7:V$36)*$E1501,SUMPRODUCT(P1471:P1500,'control variables'!Z$7:Z$36)*$E1501)</f>
        <v>3.5693130443759696E-83</v>
      </c>
      <c r="AA1501" s="10">
        <f ca="1">IF($A1501&gt;='key variables'!$B$26,SUMPRODUCT(Q1471:Q1500,'control variables'!W$7:W$36)*$E1501,SUMPRODUCT(Q1471:Q1500,'control variables'!AA$7:AA$36)*$E1501)</f>
        <v>4.1199428048187524E-83</v>
      </c>
      <c r="AB1501" s="10">
        <f ca="1">IF($A1501&gt;='key variables'!$B$26,SUMPRODUCT(R1471:R1500,'control variables'!X$7:X$36)*$E1501,SUMPRODUCT(R1471:R1500,'control variables'!AB$7:AB$36)*$E1501)</f>
        <v>1.2340126326782192E-82</v>
      </c>
      <c r="AC1501" s="10">
        <f ca="1">IF($A1501&gt;='key variables'!$B$26,SUMPRODUCT(S1471:S1500,'control variables'!Y$7:Y$36)*$E1501,SUMPRODUCT(S1471:S1500,'control variables'!AC$7:AC$36)*$E1501)</f>
        <v>5.5468243873087928E-83</v>
      </c>
      <c r="AD1501" s="10">
        <f t="shared" ca="1" si="1123"/>
        <v>2.5576206563285706E-82</v>
      </c>
      <c r="AE1501" s="82">
        <f ca="1">SUMPRODUCT(P1471:P1500,'control variables'!AL$7:AL$36)</f>
        <v>4.8597620497468044E-83</v>
      </c>
      <c r="AF1501" s="82">
        <f ca="1">SUMPRODUCT(Q1471:Q1500,'control variables'!AM$7:AM$36)</f>
        <v>5.5947994117292246E-83</v>
      </c>
      <c r="AG1501" s="82">
        <f ca="1">SUMPRODUCT(R1471:R1500,'control variables'!AN$7:AN$36)</f>
        <v>1.5952243500161817E-82</v>
      </c>
      <c r="AH1501" s="82">
        <f ca="1">SUMPRODUCT(S1471:S1500,'control variables'!AO$7:AO$36)</f>
        <v>6.9071632015547639E-83</v>
      </c>
      <c r="AI1501" s="82">
        <f t="shared" ca="1" si="1087"/>
        <v>3.3313968163192611E-82</v>
      </c>
      <c r="AJ1501" s="10">
        <f ca="1">SUMPRODUCT(P1471:P1500,'control variables'!AP$7:AP$36)</f>
        <v>4.6435367345607334E-86</v>
      </c>
      <c r="AK1501" s="10">
        <f ca="1">SUMPRODUCT(Q1471:Q1500,'control variables'!AQ$7:AQ$36)</f>
        <v>1.3399711411367744E-85</v>
      </c>
      <c r="AL1501" s="10">
        <f ca="1">SUMPRODUCT(R1471:R1500,'control variables'!AR$7:AR$36)</f>
        <v>4.8162073817840484E-84</v>
      </c>
      <c r="AM1501" s="10">
        <f ca="1">SUMPRODUCT(S1471:S1500,'control variables'!AS$7:AS$36)</f>
        <v>3.6081018978873444E-84</v>
      </c>
      <c r="AN1501" s="10">
        <f t="shared" ca="1" si="1108"/>
        <v>8.6047417611306771E-84</v>
      </c>
      <c r="AO1501" s="82">
        <f ca="1">SUMPRODUCT(P1471:P1500,'control variables'!AX$7:AX$36)</f>
        <v>6.3144944451033477E-86</v>
      </c>
      <c r="AP1501" s="82">
        <f ca="1">SUMPRODUCT(Q1471:Q1500,'control variables'!AY$7:AY$36)</f>
        <v>1.4577234263777935E-85</v>
      </c>
      <c r="AQ1501" s="82">
        <f ca="1">SUMPRODUCT(R1471:R1500,'control variables'!AZ$7:AZ$36)</f>
        <v>1.3098600487480591E-84</v>
      </c>
      <c r="AR1501" s="82">
        <f ca="1">SUMPRODUCT(S1471:S1500,'control variables'!BA$7:BA$36)</f>
        <v>9.8129260534504557E-85</v>
      </c>
      <c r="AS1501" s="82">
        <f t="shared" ca="1" si="1109"/>
        <v>2.5000699411819175E-84</v>
      </c>
      <c r="AT1501" s="10">
        <f ca="1">SUMPRODUCT(P1471:P1500,'control variables'!AT$7:AT$36)</f>
        <v>-5.5727755929168687E-86</v>
      </c>
      <c r="AU1501" s="10">
        <f ca="1">SUMPRODUCT(Q1471:Q1500,'control variables'!AU$7:AU$36)</f>
        <v>6.0452355466350094E-86</v>
      </c>
      <c r="AV1501" s="10">
        <f ca="1">SUMPRODUCT(R1471:R1500,'control variables'!AV$7:AV$36)</f>
        <v>2.6031268706991043E-83</v>
      </c>
      <c r="AW1501" s="10">
        <f ca="1">SUMPRODUCT(S1471:S1500,'control variables'!AW$7:AW$36)</f>
        <v>1.9501544045337834E-83</v>
      </c>
      <c r="AX1501" s="10">
        <f t="shared" ca="1" si="1088"/>
        <v>4.5537537351866058E-83</v>
      </c>
      <c r="AY1501" s="82">
        <f ca="1">SUMPRODUCT(P1471:P1500,'control variables'!BB$7:BB$36)</f>
        <v>2.0198326595519903E-85</v>
      </c>
      <c r="AZ1501" s="82">
        <f ca="1">SUMPRODUCT(Q1471:Q1500,'control variables'!BC$7:BC$36)</f>
        <v>5.1505696799470027E-85</v>
      </c>
      <c r="BA1501" s="82">
        <f ca="1">SUMPRODUCT(R1471:R1500,'control variables'!BD$7:BD$36)</f>
        <v>3.6055570942132086E-84</v>
      </c>
      <c r="BB1501" s="82">
        <f ca="1">SUMPRODUCT(S1471:S1500,'control variables'!BE$7:BE$36)</f>
        <v>5.1237540140291494E-85</v>
      </c>
      <c r="BC1501" s="82">
        <f t="shared" ca="1" si="1110"/>
        <v>4.8349727295660224E-84</v>
      </c>
      <c r="BD1501" s="10">
        <f ca="1">SUMPRODUCT(P1471:P1500,'control variables'!BF$7:BF$36)</f>
        <v>4.2253139928550718E-86</v>
      </c>
      <c r="BE1501" s="10">
        <f ca="1">SUMPRODUCT(Q1471:Q1500,'control variables'!BG$7:BG$36)</f>
        <v>4.8771435939090203E-86</v>
      </c>
      <c r="BF1501" s="10">
        <f ca="1">SUMPRODUCT(R1471:R1500,'control variables'!BH$7:BH$36)</f>
        <v>1.4608112207819922E-84</v>
      </c>
      <c r="BG1501" s="10">
        <f ca="1">SUMPRODUCT(S1471:S1500,'control variables'!BI$7:BI$36)</f>
        <v>3.2831370631220408E-84</v>
      </c>
      <c r="BH1501" s="10">
        <f t="shared" ca="1" si="1111"/>
        <v>4.8349728597716741E-84</v>
      </c>
      <c r="BI1501" s="82">
        <f t="shared" ca="1" si="1089"/>
        <v>4.8743876007494071E-83</v>
      </c>
      <c r="BJ1501" s="82">
        <f t="shared" ca="1" si="1090"/>
        <v>5.6523503440753291E-83</v>
      </c>
      <c r="BK1501" s="82">
        <f t="shared" ca="1" si="1091"/>
        <v>1.8915926080282243E-82</v>
      </c>
      <c r="BL1501" s="82">
        <f t="shared" ca="1" si="1092"/>
        <v>8.9085551462288399E-83</v>
      </c>
      <c r="BM1501" s="82">
        <f t="shared" ca="1" si="1082"/>
        <v>3.8351219171335824E-82</v>
      </c>
      <c r="BN1501" s="10">
        <f ca="1">BN1500+BI1501-INDIRECT(ADDRESS(MAX($D1501-'key variables'!$B$9*30,34),scenario!BI$4),TRUE)</f>
        <v>9439326.4224967398</v>
      </c>
      <c r="BO1501" s="10">
        <f ca="1">BO1500+BJ1501-INDIRECT(ADDRESS(MAX($D1501-'key variables'!$B$9*30,34),scenario!BJ$4),TRUE)</f>
        <v>10895510.026614994</v>
      </c>
      <c r="BP1501" s="10">
        <f ca="1">BP1500+BK1501-INDIRECT(ADDRESS(MAX($D1501-'key variables'!$B$9*30,34),scenario!BK$4),TRUE)</f>
        <v>32530951.747080673</v>
      </c>
      <c r="BQ1501" s="10">
        <f ca="1">BQ1500+BL1501-INDIRECT(ADDRESS(MAX($D1501-'key variables'!$B$9*30,34),scenario!BL$4),TRUE)</f>
        <v>14415749.999307979</v>
      </c>
      <c r="BR1501" s="10">
        <f t="shared" ca="1" si="1112"/>
        <v>67281977.490690395</v>
      </c>
      <c r="BS1501" s="82">
        <f t="shared" ca="1" si="1093"/>
        <v>-2.3433848477536824E-9</v>
      </c>
      <c r="BT1501" s="82">
        <f t="shared" ca="1" si="1094"/>
        <v>-3.4288309057018498E-10</v>
      </c>
      <c r="BU1501" s="82">
        <f t="shared" ca="1" si="1095"/>
        <v>-4.2578247660364599E-9</v>
      </c>
      <c r="BV1501" s="82">
        <f t="shared" ca="1" si="1096"/>
        <v>-2.9943922343414556E-9</v>
      </c>
      <c r="BW1501" s="82">
        <f t="shared" ca="1" si="1113"/>
        <v>-9.9384849387017825E-9</v>
      </c>
      <c r="BX1501" s="10">
        <f t="shared" ca="1" si="1097"/>
        <v>-1.8625994260191893E-12</v>
      </c>
      <c r="BY1501" s="10">
        <f t="shared" ca="1" si="1098"/>
        <v>2.8902850229962428E-12</v>
      </c>
      <c r="BZ1501" s="10">
        <f t="shared" ca="1" si="1099"/>
        <v>-3.5034723983035463E-11</v>
      </c>
      <c r="CA1501" s="10">
        <f t="shared" ca="1" si="1100"/>
        <v>-2.0257049910634696E-11</v>
      </c>
      <c r="CB1501" s="10">
        <v>0</v>
      </c>
      <c r="CC1501" s="82">
        <f t="shared" ca="1" si="1101"/>
        <v>3.9725652202851362E-13</v>
      </c>
      <c r="CD1501" s="82">
        <f t="shared" ca="1" si="1102"/>
        <v>3.4270724516460853E-13</v>
      </c>
      <c r="CE1501" s="82">
        <f t="shared" ca="1" si="1103"/>
        <v>1.8915613015532971E-10</v>
      </c>
      <c r="CF1501" s="82">
        <f t="shared" ca="1" si="1104"/>
        <v>3.7028113764059381E-11</v>
      </c>
      <c r="CG1501" s="82">
        <f t="shared" ca="1" si="1114"/>
        <v>2.269242076865822E-10</v>
      </c>
      <c r="CH1501" s="13" t="str">
        <f t="shared" ca="1" si="1115"/>
        <v/>
      </c>
      <c r="CI1501" s="81">
        <f t="shared" ca="1" si="1124"/>
        <v>0.11317683339543157</v>
      </c>
      <c r="CJ1501" s="81">
        <f t="shared" ca="1" si="1125"/>
        <v>0.13063636830076847</v>
      </c>
      <c r="CK1501" s="81">
        <f t="shared" ca="1" si="1126"/>
        <v>0.3900437320717568</v>
      </c>
      <c r="CL1501" s="81">
        <f t="shared" ca="1" si="1127"/>
        <v>0.17284378809630424</v>
      </c>
      <c r="CM1501" s="89">
        <f t="shared" ca="1" si="1116"/>
        <v>0.80670072186426101</v>
      </c>
    </row>
    <row r="1502" spans="1:91" x14ac:dyDescent="0.3">
      <c r="A1502">
        <v>1437</v>
      </c>
      <c r="B1502" s="3">
        <f t="shared" si="1129"/>
        <v>4.1805555555555554</v>
      </c>
      <c r="C1502" s="3">
        <f t="shared" si="1117"/>
        <v>47.9</v>
      </c>
      <c r="D1502" s="4">
        <f t="shared" ca="1" si="1105"/>
        <v>1502</v>
      </c>
      <c r="E1502" s="58">
        <f>(0.5*(COS(B1502*2*PI())+1)*('key variables'!$B$4-'key variables'!$B$6)+'key variables'!$B$6)/'key variables'!$B$4</f>
        <v>1</v>
      </c>
      <c r="F1502" s="10">
        <f t="shared" ca="1" si="1118"/>
        <v>11689222.907461114</v>
      </c>
      <c r="G1502" s="10">
        <f t="shared" ca="1" si="1119"/>
        <v>13492492.798713122</v>
      </c>
      <c r="H1502" s="10">
        <f t="shared" ca="1" si="1120"/>
        <v>40309474.521088287</v>
      </c>
      <c r="I1502" s="10">
        <f t="shared" ca="1" si="1121"/>
        <v>17912154.249750931</v>
      </c>
      <c r="J1502" s="10">
        <f t="shared" ca="1" si="1106"/>
        <v>83403344.477013454</v>
      </c>
      <c r="K1502" s="82">
        <f t="shared" ca="1" si="1083"/>
        <v>2249896.4849643768</v>
      </c>
      <c r="L1502" s="82">
        <f t="shared" ca="1" si="1084"/>
        <v>2596982.7720981282</v>
      </c>
      <c r="M1502" s="82">
        <f t="shared" ca="1" si="1085"/>
        <v>7778522.7740076194</v>
      </c>
      <c r="N1502" s="82">
        <f t="shared" ca="1" si="1086"/>
        <v>3496404.2504429547</v>
      </c>
      <c r="O1502" s="82">
        <f t="shared" ca="1" si="1107"/>
        <v>16121806.28151308</v>
      </c>
      <c r="P1502" s="10">
        <f ca="1">IF(IF($A1502&gt;='key variables'!$B$26,K1502*SUMPRODUCT(Z1502:AC1502,'control variables'!$O$3:$R$3)/J1502+F$65*'key variables'!$B$25/scenario!J$65,K1502*SUMPRODUCT(Z1502:AC1502,'control variables'!$O$7:$R$7)/J1502+F$65*'key variables'!$B$25/scenario!J$65)&lt;'key variables'!$B$28,0,IF($A1502&gt;='key variables'!$B$26,K1502*SUMPRODUCT(Z1502:AC1502,'control variables'!$O$3:$R$3)/J1502+F$65*'key variables'!$B$25/scenario!J$65,K1502*SUMPRODUCT(Z1502:AC1502,'control variables'!$O$7:$R$7)/J1502+F$65*'key variables'!$B$25/scenario!J$65))</f>
        <v>5.9366493386321772E-84</v>
      </c>
      <c r="Q1502" s="10">
        <f ca="1">IF(IF($A1502&gt;='key variables'!$B$26,L1502*SUMPRODUCT(Z1502:AC1502,'control variables'!$O$4:$R$4)/J1502+G$65*'key variables'!$B$25/scenario!J$65,L1502*SUMPRODUCT(Z1502:AC1502,'control variables'!$O$7:$R$7)/J1502+G$65*'key variables'!$B$25/scenario!J$65)&lt;'key variables'!$B$28,0,IF($A1502&gt;='key variables'!$B$26,L1502*SUMPRODUCT(Z1502:AC1502,'control variables'!$O$4:$R$4)/J1502+G$65*'key variables'!$B$25/scenario!J$65,L1502*SUMPRODUCT(Z1502:AC1502,'control variables'!$O$7:$R$7)/J1502+G$65*'key variables'!$B$25/scenario!J$65))</f>
        <v>6.8524823961666045E-84</v>
      </c>
      <c r="R1502" s="10">
        <f ca="1">IF(IF($A1502&gt;='key variables'!$B$26,M1502*SUMPRODUCT(Z1502:AC1502,'control variables'!$O$5:$R$5)/J1502+H$65*'key variables'!$B$25/scenario!J$65,M1502*SUMPRODUCT(Z1502:AC1502,'control variables'!$O$7:$R$7)/J1502+H$65*'key variables'!$B$25/scenario!J$65)&lt;'key variables'!$B$28,0,IF($A1502&gt;='key variables'!$B$26,M1502*SUMPRODUCT(Z1502:AC1502,'control variables'!$O$5:$R$5)/J1502+H$65*'key variables'!$B$25/scenario!J$65,M1502*SUMPRODUCT(Z1502:AC1502,'control variables'!$O$7:$R$7)/J1502+H$65*'key variables'!$B$25/scenario!J$65))</f>
        <v>2.0524660752371825E-83</v>
      </c>
      <c r="S1502" s="10">
        <f ca="1">IF(IF($A1502&gt;='key variables'!$B$26,N1502*SUMPRODUCT(Z1502:AC1502,'control variables'!$O$6:$R$6)/J1502+I$65*'key variables'!$B$25/scenario!J$65,N1502*SUMPRODUCT(Z1502:AC1502,'control variables'!$O$7:$R$7)/J1502+I$65*'key variables'!$B$25/scenario!J$65)&lt;'key variables'!$B$28,0,IF($A1502&gt;='key variables'!$B$26,N1502*SUMPRODUCT(Z1502:AC1502,'control variables'!$O$6:$R$6)/J1502+I$65*'key variables'!$B$25/scenario!J$65,N1502*SUMPRODUCT(Z1502:AC1502,'control variables'!$O$7:$R$7)/J1502+I$65*'key variables'!$B$25/scenario!J$65))</f>
        <v>9.2257248809878256E-84</v>
      </c>
      <c r="T1502" s="10">
        <f t="shared" ca="1" si="1128"/>
        <v>4.2539517368158436E-83</v>
      </c>
      <c r="U1502" s="82">
        <f ca="1">SUMPRODUCT(P1472:P1501,'control variables'!AD$7:AD$36)</f>
        <v>1.2586484455078953E-83</v>
      </c>
      <c r="V1502" s="82">
        <f ca="1">SUMPRODUCT(Q1472:Q1501,'control variables'!AE$7:AE$36)</f>
        <v>1.452817249115491E-83</v>
      </c>
      <c r="W1502" s="82">
        <f ca="1">SUMPRODUCT(R1472:R1501,'control variables'!AF$7:AF$36)</f>
        <v>4.351503271551532E-83</v>
      </c>
      <c r="X1502" s="82">
        <f ca="1">SUMPRODUCT(S1472:S1501,'control variables'!AG$7:AG$36)</f>
        <v>1.9559783962218038E-83</v>
      </c>
      <c r="Y1502" s="82">
        <f t="shared" ca="1" si="1122"/>
        <v>9.018947362396722E-83</v>
      </c>
      <c r="Z1502" s="10">
        <f ca="1">IF($A1502&gt;='key variables'!$B$26,SUMPRODUCT(P1472:P1501,'control variables'!V$7:V$36)*$E1502,SUMPRODUCT(P1472:P1501,'control variables'!Z$7:Z$36)*$E1502)</f>
        <v>3.0712195446741679E-83</v>
      </c>
      <c r="AA1502" s="10">
        <f ca="1">IF($A1502&gt;='key variables'!$B$26,SUMPRODUCT(Q1472:Q1501,'control variables'!W$7:W$36)*$E1502,SUMPRODUCT(Q1472:Q1501,'control variables'!AA$7:AA$36)*$E1502)</f>
        <v>3.5450095482095219E-83</v>
      </c>
      <c r="AB1502" s="10">
        <f ca="1">IF($A1502&gt;='key variables'!$B$26,SUMPRODUCT(R1472:R1501,'control variables'!X$7:X$36)*$E1502,SUMPRODUCT(R1472:R1501,'control variables'!AB$7:AB$36)*$E1502)</f>
        <v>1.0618075200097944E-82</v>
      </c>
      <c r="AC1502" s="10">
        <f ca="1">IF($A1502&gt;='key variables'!$B$26,SUMPRODUCT(S1472:S1501,'control variables'!Y$7:Y$36)*$E1502,SUMPRODUCT(S1472:S1501,'control variables'!AC$7:AC$36)*$E1502)</f>
        <v>4.7727708386110634E-83</v>
      </c>
      <c r="AD1502" s="10">
        <f t="shared" ca="1" si="1123"/>
        <v>2.2007075131592697E-82</v>
      </c>
      <c r="AE1502" s="82">
        <f ca="1">SUMPRODUCT(P1472:P1501,'control variables'!AL$7:AL$36)</f>
        <v>4.1815810865173235E-83</v>
      </c>
      <c r="AF1502" s="82">
        <f ca="1">SUMPRODUCT(Q1472:Q1501,'control variables'!AM$7:AM$36)</f>
        <v>4.8140438000016627E-83</v>
      </c>
      <c r="AG1502" s="82">
        <f ca="1">SUMPRODUCT(R1472:R1501,'control variables'!AN$7:AN$36)</f>
        <v>1.3726103652185457E-82</v>
      </c>
      <c r="AH1502" s="82">
        <f ca="1">SUMPRODUCT(S1472:S1501,'control variables'!AO$7:AO$36)</f>
        <v>5.9432666006795637E-83</v>
      </c>
      <c r="AI1502" s="82">
        <f t="shared" ca="1" si="1087"/>
        <v>2.8664995139384006E-82</v>
      </c>
      <c r="AJ1502" s="10">
        <f ca="1">SUMPRODUCT(P1472:P1501,'control variables'!AP$7:AP$36)</f>
        <v>3.9955329999669235E-86</v>
      </c>
      <c r="AK1502" s="10">
        <f ca="1">SUMPRODUCT(Q1472:Q1501,'control variables'!AQ$7:AQ$36)</f>
        <v>1.1529786891853158E-85</v>
      </c>
      <c r="AL1502" s="10">
        <f ca="1">SUMPRODUCT(R1472:R1501,'control variables'!AR$7:AR$36)</f>
        <v>4.14410728622625E-84</v>
      </c>
      <c r="AM1502" s="10">
        <f ca="1">SUMPRODUCT(S1472:S1501,'control variables'!AS$7:AS$36)</f>
        <v>3.1045923862374655E-84</v>
      </c>
      <c r="AN1502" s="10">
        <f t="shared" ca="1" si="1108"/>
        <v>7.4039528713819169E-84</v>
      </c>
      <c r="AO1502" s="82">
        <f ca="1">SUMPRODUCT(P1472:P1501,'control variables'!AX$7:AX$36)</f>
        <v>5.433307779857284E-86</v>
      </c>
      <c r="AP1502" s="82">
        <f ca="1">SUMPRODUCT(Q1472:Q1501,'control variables'!AY$7:AY$36)</f>
        <v>1.2542983578419166E-85</v>
      </c>
      <c r="AQ1502" s="82">
        <f ca="1">SUMPRODUCT(R1472:R1501,'control variables'!AZ$7:AZ$36)</f>
        <v>1.1270692376391319E-84</v>
      </c>
      <c r="AR1502" s="82">
        <f ca="1">SUMPRODUCT(S1472:S1501,'control variables'!BA$7:BA$36)</f>
        <v>8.44353312267427E-85</v>
      </c>
      <c r="AS1502" s="82">
        <f t="shared" ca="1" si="1109"/>
        <v>2.1511854634893234E-84</v>
      </c>
      <c r="AT1502" s="10">
        <f ca="1">SUMPRODUCT(P1472:P1501,'control variables'!AT$7:AT$36)</f>
        <v>-4.7950904490034506E-86</v>
      </c>
      <c r="AU1502" s="10">
        <f ca="1">SUMPRODUCT(Q1472:Q1501,'control variables'!AU$7:AU$36)</f>
        <v>5.2016182507850181E-86</v>
      </c>
      <c r="AV1502" s="10">
        <f ca="1">SUMPRODUCT(R1472:R1501,'control variables'!AV$7:AV$36)</f>
        <v>2.2398585026640456E-83</v>
      </c>
      <c r="AW1502" s="10">
        <f ca="1">SUMPRODUCT(S1472:S1501,'control variables'!AW$7:AW$36)</f>
        <v>1.6780088491536449E-83</v>
      </c>
      <c r="AX1502" s="10">
        <f t="shared" ca="1" si="1088"/>
        <v>3.9182738796194725E-83</v>
      </c>
      <c r="AY1502" s="82">
        <f ca="1">SUMPRODUCT(P1472:P1501,'control variables'!BB$7:BB$36)</f>
        <v>1.7379634497956829E-85</v>
      </c>
      <c r="AZ1502" s="82">
        <f ca="1">SUMPRODUCT(Q1472:Q1501,'control variables'!BC$7:BC$36)</f>
        <v>4.4318036977178256E-85</v>
      </c>
      <c r="BA1502" s="82">
        <f ca="1">SUMPRODUCT(R1472:R1501,'control variables'!BD$7:BD$36)</f>
        <v>3.1023988132185123E-84</v>
      </c>
      <c r="BB1502" s="82">
        <f ca="1">SUMPRODUCT(S1472:S1501,'control variables'!BE$7:BE$36)</f>
        <v>4.4087301787177431E-85</v>
      </c>
      <c r="BC1502" s="82">
        <f t="shared" ca="1" si="1110"/>
        <v>4.1602485458416379E-84</v>
      </c>
      <c r="BD1502" s="10">
        <f ca="1">SUMPRODUCT(P1472:P1501,'control variables'!BF$7:BF$36)</f>
        <v>3.635668157341899E-86</v>
      </c>
      <c r="BE1502" s="10">
        <f ca="1">SUMPRODUCT(Q1472:Q1501,'control variables'!BG$7:BG$36)</f>
        <v>4.1965344334510984E-86</v>
      </c>
      <c r="BF1502" s="10">
        <f ca="1">SUMPRODUCT(R1472:R1501,'control variables'!BH$7:BH$36)</f>
        <v>1.2569538851469221E-84</v>
      </c>
      <c r="BG1502" s="10">
        <f ca="1">SUMPRODUCT(S1472:S1501,'control variables'!BI$7:BI$36)</f>
        <v>2.8249727468221378E-84</v>
      </c>
      <c r="BH1502" s="10">
        <f t="shared" ca="1" si="1111"/>
        <v>4.1602486578769895E-84</v>
      </c>
      <c r="BI1502" s="82">
        <f t="shared" ca="1" si="1089"/>
        <v>4.1941656305662772E-83</v>
      </c>
      <c r="BJ1502" s="82">
        <f t="shared" ca="1" si="1090"/>
        <v>4.8635634552296254E-83</v>
      </c>
      <c r="BK1502" s="82">
        <f t="shared" ca="1" si="1091"/>
        <v>1.6276202036171357E-82</v>
      </c>
      <c r="BL1502" s="82">
        <f t="shared" ca="1" si="1092"/>
        <v>7.6653627516203868E-83</v>
      </c>
      <c r="BM1502" s="82">
        <f t="shared" ca="1" si="1082"/>
        <v>3.2999293873587647E-82</v>
      </c>
      <c r="BN1502" s="10">
        <f ca="1">BN1501+BI1502-INDIRECT(ADDRESS(MAX($D1502-'key variables'!$B$9*30,34),scenario!BI$4),TRUE)</f>
        <v>9439314.4665336926</v>
      </c>
      <c r="BO1502" s="10">
        <f ca="1">BO1501+BJ1502-INDIRECT(ADDRESS(MAX($D1502-'key variables'!$B$9*30,34),scenario!BJ$4),TRUE)</f>
        <v>10895496.24910369</v>
      </c>
      <c r="BP1502" s="10">
        <f ca="1">BP1501+BK1502-INDIRECT(ADDRESS(MAX($D1502-'key variables'!$B$9*30,34),scenario!BK$4),TRUE)</f>
        <v>32530911.965981103</v>
      </c>
      <c r="BQ1502" s="10">
        <f ca="1">BQ1501+BL1502-INDIRECT(ADDRESS(MAX($D1502-'key variables'!$B$9*30,34),scenario!BL$4),TRUE)</f>
        <v>14415732.684733501</v>
      </c>
      <c r="BR1502" s="10">
        <f t="shared" ca="1" si="1112"/>
        <v>67281977.490690395</v>
      </c>
      <c r="BS1502" s="82">
        <f t="shared" ca="1" si="1093"/>
        <v>-2.3433848477536824E-9</v>
      </c>
      <c r="BT1502" s="82">
        <f t="shared" ca="1" si="1094"/>
        <v>-3.4288309057018498E-10</v>
      </c>
      <c r="BU1502" s="82">
        <f t="shared" ca="1" si="1095"/>
        <v>-4.2578247660364599E-9</v>
      </c>
      <c r="BV1502" s="82">
        <f t="shared" ca="1" si="1096"/>
        <v>-2.9943922343414556E-9</v>
      </c>
      <c r="BW1502" s="82">
        <f t="shared" ca="1" si="1113"/>
        <v>-9.9384849387017825E-9</v>
      </c>
      <c r="BX1502" s="10">
        <f t="shared" ca="1" si="1097"/>
        <v>-1.8625994260191893E-12</v>
      </c>
      <c r="BY1502" s="10">
        <f t="shared" ca="1" si="1098"/>
        <v>2.8902850229962428E-12</v>
      </c>
      <c r="BZ1502" s="10">
        <f t="shared" ca="1" si="1099"/>
        <v>-3.5034723983035463E-11</v>
      </c>
      <c r="CA1502" s="10">
        <f t="shared" ca="1" si="1100"/>
        <v>-2.0257049910634696E-11</v>
      </c>
      <c r="CB1502" s="10">
        <v>0</v>
      </c>
      <c r="CC1502" s="82">
        <f t="shared" ca="1" si="1101"/>
        <v>3.9725652202851362E-13</v>
      </c>
      <c r="CD1502" s="82">
        <f t="shared" ca="1" si="1102"/>
        <v>3.4270724516460853E-13</v>
      </c>
      <c r="CE1502" s="82">
        <f t="shared" ca="1" si="1103"/>
        <v>1.8915613015532971E-10</v>
      </c>
      <c r="CF1502" s="82">
        <f t="shared" ca="1" si="1104"/>
        <v>3.7028113764059381E-11</v>
      </c>
      <c r="CG1502" s="82">
        <f t="shared" ca="1" si="1114"/>
        <v>2.269242076865822E-10</v>
      </c>
      <c r="CH1502" s="13" t="str">
        <f t="shared" ca="1" si="1115"/>
        <v/>
      </c>
      <c r="CI1502" s="81">
        <f t="shared" ca="1" si="1124"/>
        <v>0.11317669004430912</v>
      </c>
      <c r="CJ1502" s="81">
        <f t="shared" ca="1" si="1125"/>
        <v>0.13063620310941565</v>
      </c>
      <c r="CK1502" s="81">
        <f t="shared" ca="1" si="1126"/>
        <v>0.39004325509928262</v>
      </c>
      <c r="CL1502" s="81">
        <f t="shared" ca="1" si="1127"/>
        <v>0.17284358049582266</v>
      </c>
      <c r="CM1502" s="89">
        <f t="shared" ca="1" si="1116"/>
        <v>0.80669972874883</v>
      </c>
    </row>
    <row r="1503" spans="1:91" x14ac:dyDescent="0.3">
      <c r="A1503">
        <v>1438</v>
      </c>
      <c r="B1503" s="3">
        <f t="shared" si="1129"/>
        <v>4.1833333333333336</v>
      </c>
      <c r="C1503" s="3">
        <f t="shared" si="1117"/>
        <v>47.93333333333333</v>
      </c>
      <c r="D1503" s="4">
        <f t="shared" ca="1" si="1105"/>
        <v>1503</v>
      </c>
      <c r="E1503" s="58">
        <f>(0.5*(COS(B1503*2*PI())+1)*('key variables'!$B$4-'key variables'!$B$6)+'key variables'!$B$6)/'key variables'!$B$4</f>
        <v>1</v>
      </c>
      <c r="F1503" s="10">
        <f t="shared" ca="1" si="1118"/>
        <v>11689222.907461114</v>
      </c>
      <c r="G1503" s="10">
        <f t="shared" ca="1" si="1119"/>
        <v>13492492.798713122</v>
      </c>
      <c r="H1503" s="10">
        <f t="shared" ca="1" si="1120"/>
        <v>40309474.521088287</v>
      </c>
      <c r="I1503" s="10">
        <f t="shared" ca="1" si="1121"/>
        <v>17912154.249750931</v>
      </c>
      <c r="J1503" s="10">
        <f t="shared" ca="1" si="1106"/>
        <v>83403344.477013454</v>
      </c>
      <c r="K1503" s="82">
        <f t="shared" ca="1" si="1083"/>
        <v>2249908.440927424</v>
      </c>
      <c r="L1503" s="82">
        <f t="shared" ca="1" si="1084"/>
        <v>2596996.5496094325</v>
      </c>
      <c r="M1503" s="82">
        <f t="shared" ca="1" si="1085"/>
        <v>7778562.5551071884</v>
      </c>
      <c r="N1503" s="82">
        <f t="shared" ca="1" si="1086"/>
        <v>3496421.5650174329</v>
      </c>
      <c r="O1503" s="82">
        <f t="shared" ca="1" si="1107"/>
        <v>16121889.110661477</v>
      </c>
      <c r="P1503" s="10">
        <f ca="1">IF(IF($A1503&gt;='key variables'!$B$26,K1503*SUMPRODUCT(Z1503:AC1503,'control variables'!$O$3:$R$3)/J1503+F$65*'key variables'!$B$25/scenario!J$65,K1503*SUMPRODUCT(Z1503:AC1503,'control variables'!$O$7:$R$7)/J1503+F$65*'key variables'!$B$25/scenario!J$65)&lt;'key variables'!$B$28,0,IF($A1503&gt;='key variables'!$B$26,K1503*SUMPRODUCT(Z1503:AC1503,'control variables'!$O$3:$R$3)/J1503+F$65*'key variables'!$B$25/scenario!J$65,K1503*SUMPRODUCT(Z1503:AC1503,'control variables'!$O$7:$R$7)/J1503+F$65*'key variables'!$B$25/scenario!J$65))</f>
        <v>5.1082258547176863E-84</v>
      </c>
      <c r="Q1503" s="10">
        <f ca="1">IF(IF($A1503&gt;='key variables'!$B$26,L1503*SUMPRODUCT(Z1503:AC1503,'control variables'!$O$4:$R$4)/J1503+G$65*'key variables'!$B$25/scenario!J$65,L1503*SUMPRODUCT(Z1503:AC1503,'control variables'!$O$7:$R$7)/J1503+G$65*'key variables'!$B$25/scenario!J$65)&lt;'key variables'!$B$28,0,IF($A1503&gt;='key variables'!$B$26,L1503*SUMPRODUCT(Z1503:AC1503,'control variables'!$O$4:$R$4)/J1503+G$65*'key variables'!$B$25/scenario!J$65,L1503*SUMPRODUCT(Z1503:AC1503,'control variables'!$O$7:$R$7)/J1503+G$65*'key variables'!$B$25/scenario!J$65))</f>
        <v>5.8962599001847345E-84</v>
      </c>
      <c r="R1503" s="10">
        <f ca="1">IF(IF($A1503&gt;='key variables'!$B$26,M1503*SUMPRODUCT(Z1503:AC1503,'control variables'!$O$5:$R$5)/J1503+H$65*'key variables'!$B$25/scenario!J$65,M1503*SUMPRODUCT(Z1503:AC1503,'control variables'!$O$7:$R$7)/J1503+H$65*'key variables'!$B$25/scenario!J$65)&lt;'key variables'!$B$28,0,IF($A1503&gt;='key variables'!$B$26,M1503*SUMPRODUCT(Z1503:AC1503,'control variables'!$O$5:$R$5)/J1503+H$65*'key variables'!$B$25/scenario!J$65,M1503*SUMPRODUCT(Z1503:AC1503,'control variables'!$O$7:$R$7)/J1503+H$65*'key variables'!$B$25/scenario!J$65))</f>
        <v>1.7660565040663864E-83</v>
      </c>
      <c r="S1503" s="10">
        <f ca="1">IF(IF($A1503&gt;='key variables'!$B$26,N1503*SUMPRODUCT(Z1503:AC1503,'control variables'!$O$6:$R$6)/J1503+I$65*'key variables'!$B$25/scenario!J$65,N1503*SUMPRODUCT(Z1503:AC1503,'control variables'!$O$7:$R$7)/J1503+I$65*'key variables'!$B$25/scenario!J$65)&lt;'key variables'!$B$28,0,IF($A1503&gt;='key variables'!$B$26,N1503*SUMPRODUCT(Z1503:AC1503,'control variables'!$O$6:$R$6)/J1503+I$65*'key variables'!$B$25/scenario!J$65,N1503*SUMPRODUCT(Z1503:AC1503,'control variables'!$O$7:$R$7)/J1503+I$65*'key variables'!$B$25/scenario!J$65))</f>
        <v>7.9383279392704211E-84</v>
      </c>
      <c r="T1503" s="10">
        <f t="shared" ca="1" si="1128"/>
        <v>3.6603378734836706E-83</v>
      </c>
      <c r="U1503" s="82">
        <f ca="1">SUMPRODUCT(P1473:P1502,'control variables'!AD$7:AD$36)</f>
        <v>1.0830067368846102E-83</v>
      </c>
      <c r="V1503" s="82">
        <f ca="1">SUMPRODUCT(Q1473:Q1502,'control variables'!AE$7:AE$36)</f>
        <v>1.2500796925766194E-83</v>
      </c>
      <c r="W1503" s="82">
        <f ca="1">SUMPRODUCT(R1473:R1502,'control variables'!AF$7:AF$36)</f>
        <v>3.7442599150363207E-83</v>
      </c>
      <c r="X1503" s="82">
        <f ca="1">SUMPRODUCT(S1473:S1502,'control variables'!AG$7:AG$36)</f>
        <v>1.6830254961382425E-83</v>
      </c>
      <c r="Y1503" s="82">
        <f t="shared" ca="1" si="1122"/>
        <v>7.7603718406357926E-83</v>
      </c>
      <c r="Z1503" s="10">
        <f ca="1">IF($A1503&gt;='key variables'!$B$26,SUMPRODUCT(P1473:P1502,'control variables'!V$7:V$36)*$E1503,SUMPRODUCT(P1473:P1502,'control variables'!Z$7:Z$36)*$E1503)</f>
        <v>2.642635599271586E-83</v>
      </c>
      <c r="AA1503" s="10">
        <f ca="1">IF($A1503&gt;='key variables'!$B$26,SUMPRODUCT(Q1473:Q1502,'control variables'!W$7:W$36)*$E1503,SUMPRODUCT(Q1473:Q1502,'control variables'!AA$7:AA$36)*$E1503)</f>
        <v>3.0503089278251858E-83</v>
      </c>
      <c r="AB1503" s="10">
        <f ca="1">IF($A1503&gt;='key variables'!$B$26,SUMPRODUCT(R1473:R1502,'control variables'!X$7:X$36)*$E1503,SUMPRODUCT(R1473:R1502,'control variables'!AB$7:AB$36)*$E1503)</f>
        <v>9.1363384234054164E-83</v>
      </c>
      <c r="AC1503" s="10">
        <f ca="1">IF($A1503&gt;='key variables'!$B$26,SUMPRODUCT(S1473:S1502,'control variables'!Y$7:Y$36)*$E1503,SUMPRODUCT(S1473:S1502,'control variables'!AC$7:AC$36)*$E1503)</f>
        <v>4.1067374171439025E-83</v>
      </c>
      <c r="AD1503" s="10">
        <f t="shared" ca="1" si="1123"/>
        <v>1.8936020367646091E-82</v>
      </c>
      <c r="AE1503" s="82">
        <f ca="1">SUMPRODUCT(P1473:P1502,'control variables'!AL$7:AL$36)</f>
        <v>3.5980408095160543E-83</v>
      </c>
      <c r="AF1503" s="82">
        <f ca="1">SUMPRODUCT(Q1473:Q1502,'control variables'!AM$7:AM$36)</f>
        <v>4.1422432472624685E-83</v>
      </c>
      <c r="AG1503" s="82">
        <f ca="1">SUMPRODUCT(R1473:R1502,'control variables'!AN$7:AN$36)</f>
        <v>1.1810623367570771E-82</v>
      </c>
      <c r="AH1503" s="82">
        <f ca="1">SUMPRODUCT(S1473:S1502,'control variables'!AO$7:AO$36)</f>
        <v>5.113882526728052E-83</v>
      </c>
      <c r="AI1503" s="82">
        <f t="shared" ca="1" si="1087"/>
        <v>2.4664789951077346E-82</v>
      </c>
      <c r="AJ1503" s="10">
        <f ca="1">SUMPRODUCT(P1473:P1502,'control variables'!AP$7:AP$36)</f>
        <v>3.4379588719829558E-86</v>
      </c>
      <c r="AK1503" s="10">
        <f ca="1">SUMPRODUCT(Q1473:Q1502,'control variables'!AQ$7:AQ$36)</f>
        <v>9.9208123169002726E-86</v>
      </c>
      <c r="AL1503" s="10">
        <f ca="1">SUMPRODUCT(R1473:R1502,'control variables'!AR$7:AR$36)</f>
        <v>3.5657994691698712E-84</v>
      </c>
      <c r="AM1503" s="10">
        <f ca="1">SUMPRODUCT(S1473:S1502,'control variables'!AS$7:AS$36)</f>
        <v>2.6713481585678266E-84</v>
      </c>
      <c r="AN1503" s="10">
        <f t="shared" ca="1" si="1108"/>
        <v>6.3707353396265303E-84</v>
      </c>
      <c r="AO1503" s="82">
        <f ca="1">SUMPRODUCT(P1473:P1502,'control variables'!AX$7:AX$36)</f>
        <v>4.675091804878423E-86</v>
      </c>
      <c r="AP1503" s="82">
        <f ca="1">SUMPRODUCT(Q1473:Q1502,'control variables'!AY$7:AY$36)</f>
        <v>1.0792615095016079E-85</v>
      </c>
      <c r="AQ1503" s="82">
        <f ca="1">SUMPRODUCT(R1473:R1502,'control variables'!AZ$7:AZ$36)</f>
        <v>9.6978711038220355E-85</v>
      </c>
      <c r="AR1503" s="82">
        <f ca="1">SUMPRODUCT(S1473:S1502,'control variables'!BA$7:BA$36)</f>
        <v>7.2652406687702872E-85</v>
      </c>
      <c r="AS1503" s="82">
        <f t="shared" ca="1" si="1109"/>
        <v>1.8509882462581773E-84</v>
      </c>
      <c r="AT1503" s="10">
        <f ca="1">SUMPRODUCT(P1473:P1502,'control variables'!AT$7:AT$36)</f>
        <v>-4.1259318683760794E-86</v>
      </c>
      <c r="AU1503" s="10">
        <f ca="1">SUMPRODUCT(Q1473:Q1502,'control variables'!AU$7:AU$36)</f>
        <v>4.4757284010150067E-86</v>
      </c>
      <c r="AV1503" s="10">
        <f ca="1">SUMPRODUCT(R1473:R1502,'control variables'!AV$7:AV$36)</f>
        <v>1.9272845163359427E-83</v>
      </c>
      <c r="AW1503" s="10">
        <f ca="1">SUMPRODUCT(S1473:S1502,'control variables'!AW$7:AW$36)</f>
        <v>1.4438414165011117E-83</v>
      </c>
      <c r="AX1503" s="10">
        <f t="shared" ca="1" si="1088"/>
        <v>3.3714757293696932E-83</v>
      </c>
      <c r="AY1503" s="82">
        <f ca="1">SUMPRODUCT(P1473:P1502,'control variables'!BB$7:BB$36)</f>
        <v>1.4954293062553407E-85</v>
      </c>
      <c r="AZ1503" s="82">
        <f ca="1">SUMPRODUCT(Q1473:Q1502,'control variables'!BC$7:BC$36)</f>
        <v>3.8133420641942454E-85</v>
      </c>
      <c r="BA1503" s="82">
        <f ca="1">SUMPRODUCT(R1473:R1502,'control variables'!BD$7:BD$36)</f>
        <v>2.6694566594735742E-84</v>
      </c>
      <c r="BB1503" s="82">
        <f ca="1">SUMPRODUCT(S1473:S1502,'control variables'!BE$7:BE$36)</f>
        <v>3.7934884726154231E-85</v>
      </c>
      <c r="BC1503" s="82">
        <f t="shared" ca="1" si="1110"/>
        <v>3.5796826437800753E-84</v>
      </c>
      <c r="BD1503" s="10">
        <f ca="1">SUMPRODUCT(P1473:P1502,'control variables'!BF$7:BF$36)</f>
        <v>3.1283078542000383E-86</v>
      </c>
      <c r="BE1503" s="10">
        <f ca="1">SUMPRODUCT(Q1473:Q1502,'control variables'!BG$7:BG$36)</f>
        <v>3.6109048077105384E-86</v>
      </c>
      <c r="BF1503" s="10">
        <f ca="1">SUMPRODUCT(R1473:R1502,'control variables'!BH$7:BH$36)</f>
        <v>1.0815449983606934E-84</v>
      </c>
      <c r="BG1503" s="10">
        <f ca="1">SUMPRODUCT(S1473:S1502,'control variables'!BI$7:BI$36)</f>
        <v>2.4307456152010076E-84</v>
      </c>
      <c r="BH1503" s="10">
        <f t="shared" ca="1" si="1111"/>
        <v>3.5796827401808069E-84</v>
      </c>
      <c r="BI1503" s="82">
        <f t="shared" ca="1" si="1089"/>
        <v>3.6088691707102321E-83</v>
      </c>
      <c r="BJ1503" s="82">
        <f t="shared" ca="1" si="1090"/>
        <v>4.1848523963054256E-83</v>
      </c>
      <c r="BK1503" s="82">
        <f t="shared" ca="1" si="1091"/>
        <v>1.400485354985407E-82</v>
      </c>
      <c r="BL1503" s="82">
        <f t="shared" ca="1" si="1092"/>
        <v>6.5956588279553175E-83</v>
      </c>
      <c r="BM1503" s="82">
        <f t="shared" ca="1" si="1082"/>
        <v>2.8394233944825045E-82</v>
      </c>
      <c r="BN1503" s="10">
        <f ca="1">BN1502+BI1503-INDIRECT(ADDRESS(MAX($D1503-'key variables'!$B$9*30,34),scenario!BI$4),TRUE)</f>
        <v>9439300.5269041955</v>
      </c>
      <c r="BO1503" s="10">
        <f ca="1">BO1502+BJ1503-INDIRECT(ADDRESS(MAX($D1503-'key variables'!$B$9*30,34),scenario!BJ$4),TRUE)</f>
        <v>10895480.185704848</v>
      </c>
      <c r="BP1503" s="10">
        <f ca="1">BP1502+BK1503-INDIRECT(ADDRESS(MAX($D1503-'key variables'!$B$9*30,34),scenario!BK$4),TRUE)</f>
        <v>32530865.58462422</v>
      </c>
      <c r="BQ1503" s="10">
        <f ca="1">BQ1502+BL1503-INDIRECT(ADDRESS(MAX($D1503-'key variables'!$B$9*30,34),scenario!BL$4),TRUE)</f>
        <v>14415712.497421768</v>
      </c>
      <c r="BR1503" s="10">
        <f t="shared" ca="1" si="1112"/>
        <v>67281977.490690395</v>
      </c>
      <c r="BS1503" s="82">
        <f t="shared" ca="1" si="1093"/>
        <v>-2.3433848477536824E-9</v>
      </c>
      <c r="BT1503" s="82">
        <f t="shared" ca="1" si="1094"/>
        <v>-3.4288309057018498E-10</v>
      </c>
      <c r="BU1503" s="82">
        <f t="shared" ca="1" si="1095"/>
        <v>-4.2578247660364599E-9</v>
      </c>
      <c r="BV1503" s="82">
        <f t="shared" ca="1" si="1096"/>
        <v>-2.9943922343414556E-9</v>
      </c>
      <c r="BW1503" s="82">
        <f t="shared" ca="1" si="1113"/>
        <v>-9.9384849387017825E-9</v>
      </c>
      <c r="BX1503" s="10">
        <f t="shared" ca="1" si="1097"/>
        <v>-1.8625994260191893E-12</v>
      </c>
      <c r="BY1503" s="10">
        <f t="shared" ca="1" si="1098"/>
        <v>2.8902850229962428E-12</v>
      </c>
      <c r="BZ1503" s="10">
        <f t="shared" ca="1" si="1099"/>
        <v>-3.5034723983035463E-11</v>
      </c>
      <c r="CA1503" s="10">
        <f t="shared" ca="1" si="1100"/>
        <v>-2.0257049910634696E-11</v>
      </c>
      <c r="CB1503" s="10">
        <v>0</v>
      </c>
      <c r="CC1503" s="82">
        <f t="shared" ca="1" si="1101"/>
        <v>3.9725652202851362E-13</v>
      </c>
      <c r="CD1503" s="82">
        <f t="shared" ca="1" si="1102"/>
        <v>3.4270724516460853E-13</v>
      </c>
      <c r="CE1503" s="82">
        <f t="shared" ca="1" si="1103"/>
        <v>1.8915613015532971E-10</v>
      </c>
      <c r="CF1503" s="82">
        <f t="shared" ca="1" si="1104"/>
        <v>3.7028113764059381E-11</v>
      </c>
      <c r="CG1503" s="82">
        <f t="shared" ca="1" si="1114"/>
        <v>2.269242076865822E-10</v>
      </c>
      <c r="CH1503" s="13" t="str">
        <f t="shared" ca="1" si="1115"/>
        <v/>
      </c>
      <c r="CI1503" s="81">
        <f t="shared" ca="1" si="1124"/>
        <v>0.11317652290917102</v>
      </c>
      <c r="CJ1503" s="81">
        <f t="shared" ca="1" si="1125"/>
        <v>0.13063601051043844</v>
      </c>
      <c r="CK1503" s="81">
        <f t="shared" ca="1" si="1126"/>
        <v>0.39004269899020599</v>
      </c>
      <c r="CL1503" s="81">
        <f t="shared" ca="1" si="1127"/>
        <v>0.17284333845143152</v>
      </c>
      <c r="CM1503" s="89">
        <f t="shared" ca="1" si="1116"/>
        <v>0.80669857086124697</v>
      </c>
    </row>
    <row r="1504" spans="1:91" x14ac:dyDescent="0.3">
      <c r="A1504">
        <v>1439</v>
      </c>
      <c r="B1504" s="3">
        <f t="shared" si="1129"/>
        <v>4.1861111111111109</v>
      </c>
      <c r="C1504" s="3">
        <f t="shared" si="1117"/>
        <v>47.966666666666669</v>
      </c>
      <c r="D1504" s="4">
        <f t="shared" ca="1" si="1105"/>
        <v>1504</v>
      </c>
      <c r="E1504" s="58">
        <f>(0.5*(COS(B1504*2*PI())+1)*('key variables'!$B$4-'key variables'!$B$6)+'key variables'!$B$6)/'key variables'!$B$4</f>
        <v>1</v>
      </c>
      <c r="F1504" s="10">
        <f t="shared" ca="1" si="1118"/>
        <v>11689222.907461114</v>
      </c>
      <c r="G1504" s="10">
        <f t="shared" ca="1" si="1119"/>
        <v>13492492.798713122</v>
      </c>
      <c r="H1504" s="10">
        <f t="shared" ca="1" si="1120"/>
        <v>40309474.521088287</v>
      </c>
      <c r="I1504" s="10">
        <f t="shared" ca="1" si="1121"/>
        <v>17912154.249750931</v>
      </c>
      <c r="J1504" s="10">
        <f t="shared" ca="1" si="1106"/>
        <v>83403344.477013454</v>
      </c>
      <c r="K1504" s="82">
        <f t="shared" ca="1" si="1083"/>
        <v>2249922.380556921</v>
      </c>
      <c r="L1504" s="82">
        <f t="shared" ca="1" si="1084"/>
        <v>2597012.6130082742</v>
      </c>
      <c r="M1504" s="82">
        <f t="shared" ca="1" si="1085"/>
        <v>7778608.9364640722</v>
      </c>
      <c r="N1504" s="82">
        <f t="shared" ca="1" si="1086"/>
        <v>3496441.752329166</v>
      </c>
      <c r="O1504" s="82">
        <f t="shared" ca="1" si="1107"/>
        <v>16121985.682358433</v>
      </c>
      <c r="P1504" s="10">
        <f ca="1">IF(IF($A1504&gt;='key variables'!$B$26,K1504*SUMPRODUCT(Z1504:AC1504,'control variables'!$O$3:$R$3)/J1504+F$65*'key variables'!$B$25/scenario!J$65,K1504*SUMPRODUCT(Z1504:AC1504,'control variables'!$O$7:$R$7)/J1504+F$65*'key variables'!$B$25/scenario!J$65)&lt;'key variables'!$B$28,0,IF($A1504&gt;='key variables'!$B$26,K1504*SUMPRODUCT(Z1504:AC1504,'control variables'!$O$3:$R$3)/J1504+F$65*'key variables'!$B$25/scenario!J$65,K1504*SUMPRODUCT(Z1504:AC1504,'control variables'!$O$7:$R$7)/J1504+F$65*'key variables'!$B$25/scenario!J$65))</f>
        <v>4.3954100530380236E-84</v>
      </c>
      <c r="Q1504" s="10">
        <f ca="1">IF(IF($A1504&gt;='key variables'!$B$26,L1504*SUMPRODUCT(Z1504:AC1504,'control variables'!$O$4:$R$4)/J1504+G$65*'key variables'!$B$25/scenario!J$65,L1504*SUMPRODUCT(Z1504:AC1504,'control variables'!$O$7:$R$7)/J1504+G$65*'key variables'!$B$25/scenario!J$65)&lt;'key variables'!$B$28,0,IF($A1504&gt;='key variables'!$B$26,L1504*SUMPRODUCT(Z1504:AC1504,'control variables'!$O$4:$R$4)/J1504+G$65*'key variables'!$B$25/scenario!J$65,L1504*SUMPRODUCT(Z1504:AC1504,'control variables'!$O$7:$R$7)/J1504+G$65*'key variables'!$B$25/scenario!J$65))</f>
        <v>5.0734796212203503E-84</v>
      </c>
      <c r="R1504" s="10">
        <f ca="1">IF(IF($A1504&gt;='key variables'!$B$26,M1504*SUMPRODUCT(Z1504:AC1504,'control variables'!$O$5:$R$5)/J1504+H$65*'key variables'!$B$25/scenario!J$65,M1504*SUMPRODUCT(Z1504:AC1504,'control variables'!$O$7:$R$7)/J1504+H$65*'key variables'!$B$25/scenario!J$65)&lt;'key variables'!$B$28,0,IF($A1504&gt;='key variables'!$B$26,M1504*SUMPRODUCT(Z1504:AC1504,'control variables'!$O$5:$R$5)/J1504+H$65*'key variables'!$B$25/scenario!J$65,M1504*SUMPRODUCT(Z1504:AC1504,'control variables'!$O$7:$R$7)/J1504+H$65*'key variables'!$B$25/scenario!J$65))</f>
        <v>1.5196157971246338E-83</v>
      </c>
      <c r="S1504" s="10">
        <f ca="1">IF(IF($A1504&gt;='key variables'!$B$26,N1504*SUMPRODUCT(Z1504:AC1504,'control variables'!$O$6:$R$6)/J1504+I$65*'key variables'!$B$25/scenario!J$65,N1504*SUMPRODUCT(Z1504:AC1504,'control variables'!$O$7:$R$7)/J1504+I$65*'key variables'!$B$25/scenario!J$65)&lt;'key variables'!$B$28,0,IF($A1504&gt;='key variables'!$B$26,N1504*SUMPRODUCT(Z1504:AC1504,'control variables'!$O$6:$R$6)/J1504+I$65*'key variables'!$B$25/scenario!J$65,N1504*SUMPRODUCT(Z1504:AC1504,'control variables'!$O$7:$R$7)/J1504+I$65*'key variables'!$B$25/scenario!J$65))</f>
        <v>6.8305890731418934E-84</v>
      </c>
      <c r="T1504" s="10">
        <f t="shared" ca="1" si="1128"/>
        <v>3.1495636718646606E-83</v>
      </c>
      <c r="U1504" s="82">
        <f ca="1">SUMPRODUCT(P1474:P1503,'control variables'!AD$7:AD$36)</f>
        <v>9.3187606211292873E-84</v>
      </c>
      <c r="V1504" s="82">
        <f ca="1">SUMPRODUCT(Q1474:Q1503,'control variables'!AE$7:AE$36)</f>
        <v>1.075634431457682E-83</v>
      </c>
      <c r="W1504" s="82">
        <f ca="1">SUMPRODUCT(R1474:R1503,'control variables'!AF$7:AF$36)</f>
        <v>3.2217581747831642E-83</v>
      </c>
      <c r="X1504" s="82">
        <f ca="1">SUMPRODUCT(S1474:S1503,'control variables'!AG$7:AG$36)</f>
        <v>1.4481635350847134E-83</v>
      </c>
      <c r="Y1504" s="82">
        <f t="shared" ca="1" si="1122"/>
        <v>6.6774322034384889E-83</v>
      </c>
      <c r="Z1504" s="10">
        <f ca="1">IF($A1504&gt;='key variables'!$B$26,SUMPRODUCT(P1474:P1503,'control variables'!V$7:V$36)*$E1504,SUMPRODUCT(P1474:P1503,'control variables'!Z$7:Z$36)*$E1504)</f>
        <v>2.2738611070068481E-83</v>
      </c>
      <c r="AA1504" s="10">
        <f ca="1">IF($A1504&gt;='key variables'!$B$26,SUMPRODUCT(Q1474:Q1503,'control variables'!W$7:W$36)*$E1504,SUMPRODUCT(Q1474:Q1503,'control variables'!AA$7:AA$36)*$E1504)</f>
        <v>2.624644429810846E-83</v>
      </c>
      <c r="AB1504" s="10">
        <f ca="1">IF($A1504&gt;='key variables'!$B$26,SUMPRODUCT(R1474:R1503,'control variables'!X$7:X$36)*$E1504,SUMPRODUCT(R1474:R1503,'control variables'!AB$7:AB$36)*$E1504)</f>
        <v>7.8613799810474451E-83</v>
      </c>
      <c r="AC1504" s="10">
        <f ca="1">IF($A1504&gt;='key variables'!$B$26,SUMPRODUCT(S1474:S1503,'control variables'!Y$7:Y$36)*$E1504,SUMPRODUCT(S1474:S1503,'control variables'!AC$7:AC$36)*$E1504)</f>
        <v>3.5336498475867181E-83</v>
      </c>
      <c r="AD1504" s="10">
        <f t="shared" ca="1" si="1123"/>
        <v>1.6293535365451858E-82</v>
      </c>
      <c r="AE1504" s="82">
        <f ca="1">SUMPRODUCT(P1474:P1503,'control variables'!AL$7:AL$36)</f>
        <v>3.0959340378124941E-83</v>
      </c>
      <c r="AF1504" s="82">
        <f ca="1">SUMPRODUCT(Q1474:Q1503,'control variables'!AM$7:AM$36)</f>
        <v>3.5641929907958389E-83</v>
      </c>
      <c r="AG1504" s="82">
        <f ca="1">SUMPRODUCT(R1474:R1503,'control variables'!AN$7:AN$36)</f>
        <v>1.016244986407318E-82</v>
      </c>
      <c r="AH1504" s="82">
        <f ca="1">SUMPRODUCT(S1474:S1503,'control variables'!AO$7:AO$36)</f>
        <v>4.4002396525722423E-83</v>
      </c>
      <c r="AI1504" s="82">
        <f t="shared" ca="1" si="1087"/>
        <v>2.1222816545253753E-82</v>
      </c>
      <c r="AJ1504" s="10">
        <f ca="1">SUMPRODUCT(P1474:P1503,'control variables'!AP$7:AP$36)</f>
        <v>2.9581948908302961E-86</v>
      </c>
      <c r="AK1504" s="10">
        <f ca="1">SUMPRODUCT(Q1474:Q1503,'control variables'!AQ$7:AQ$36)</f>
        <v>8.5363721089325135E-86</v>
      </c>
      <c r="AL1504" s="10">
        <f ca="1">SUMPRODUCT(R1474:R1503,'control variables'!AR$7:AR$36)</f>
        <v>3.0681952230088079E-84</v>
      </c>
      <c r="AM1504" s="10">
        <f ca="1">SUMPRODUCT(S1474:S1503,'control variables'!AS$7:AS$36)</f>
        <v>2.2985636896608613E-84</v>
      </c>
      <c r="AN1504" s="10">
        <f t="shared" ca="1" si="1108"/>
        <v>5.4817045826672973E-84</v>
      </c>
      <c r="AO1504" s="82">
        <f ca="1">SUMPRODUCT(P1474:P1503,'control variables'!AX$7:AX$36)</f>
        <v>4.022685671235763E-86</v>
      </c>
      <c r="AP1504" s="82">
        <f ca="1">SUMPRODUCT(Q1474:Q1503,'control variables'!AY$7:AY$36)</f>
        <v>9.2865123848780799E-86</v>
      </c>
      <c r="AQ1504" s="82">
        <f ca="1">SUMPRODUCT(R1474:R1503,'control variables'!AZ$7:AZ$36)</f>
        <v>8.3445387017421198E-85</v>
      </c>
      <c r="AR1504" s="82">
        <f ca="1">SUMPRODUCT(S1474:S1503,'control variables'!BA$7:BA$36)</f>
        <v>6.2513801709063075E-85</v>
      </c>
      <c r="AS1504" s="82">
        <f t="shared" ca="1" si="1109"/>
        <v>1.5926838678259811E-84</v>
      </c>
      <c r="AT1504" s="10">
        <f ca="1">SUMPRODUCT(P1474:P1503,'control variables'!AT$7:AT$36)</f>
        <v>-3.5501548851949685E-86</v>
      </c>
      <c r="AU1504" s="10">
        <f ca="1">SUMPRODUCT(Q1474:Q1503,'control variables'!AU$7:AU$36)</f>
        <v>3.8511370411754353E-86</v>
      </c>
      <c r="AV1504" s="10">
        <f ca="1">SUMPRODUCT(R1474:R1503,'control variables'!AV$7:AV$36)</f>
        <v>1.658330471541127E-83</v>
      </c>
      <c r="AW1504" s="10">
        <f ca="1">SUMPRODUCT(S1474:S1503,'control variables'!AW$7:AW$36)</f>
        <v>1.2423522301776945E-83</v>
      </c>
      <c r="AX1504" s="10">
        <f t="shared" ca="1" si="1088"/>
        <v>2.9009836838748021E-83</v>
      </c>
      <c r="AY1504" s="82">
        <f ca="1">SUMPRODUCT(P1474:P1503,'control variables'!BB$7:BB$36)</f>
        <v>1.2867409900192278E-85</v>
      </c>
      <c r="AZ1504" s="82">
        <f ca="1">SUMPRODUCT(Q1474:Q1503,'control variables'!BC$7:BC$36)</f>
        <v>3.2811872299401408E-85</v>
      </c>
      <c r="BA1504" s="82">
        <f ca="1">SUMPRODUCT(R1474:R1503,'control variables'!BD$7:BD$36)</f>
        <v>2.2969319181163265E-84</v>
      </c>
      <c r="BB1504" s="82">
        <f ca="1">SUMPRODUCT(S1474:S1503,'control variables'!BE$7:BE$36)</f>
        <v>3.2641042224206877E-85</v>
      </c>
      <c r="BC1504" s="82">
        <f t="shared" ca="1" si="1110"/>
        <v>3.0801351623543321E-84</v>
      </c>
      <c r="BD1504" s="10">
        <f ca="1">SUMPRODUCT(P1474:P1503,'control variables'!BF$7:BF$36)</f>
        <v>2.6917500737483677E-86</v>
      </c>
      <c r="BE1504" s="10">
        <f ca="1">SUMPRODUCT(Q1474:Q1503,'control variables'!BG$7:BG$36)</f>
        <v>3.1070002491614294E-86</v>
      </c>
      <c r="BF1504" s="10">
        <f ca="1">SUMPRODUCT(R1474:R1503,'control variables'!BH$7:BH$36)</f>
        <v>9.3061455738474004E-85</v>
      </c>
      <c r="BG1504" s="10">
        <f ca="1">SUMPRODUCT(S1474:S1503,'control variables'!BI$7:BI$36)</f>
        <v>2.0915331846884292E-84</v>
      </c>
      <c r="BH1504" s="10">
        <f t="shared" ca="1" si="1111"/>
        <v>3.0801352453022671E-84</v>
      </c>
      <c r="BI1504" s="82">
        <f t="shared" ca="1" si="1089"/>
        <v>3.1052512928274917E-83</v>
      </c>
      <c r="BJ1504" s="82">
        <f t="shared" ca="1" si="1090"/>
        <v>3.6008560001364162E-83</v>
      </c>
      <c r="BK1504" s="82">
        <f t="shared" ca="1" si="1091"/>
        <v>1.205047352742594E-82</v>
      </c>
      <c r="BL1504" s="82">
        <f t="shared" ca="1" si="1092"/>
        <v>5.6752329249741438E-83</v>
      </c>
      <c r="BM1504" s="82">
        <f t="shared" ca="1" si="1082"/>
        <v>2.4431813745363989E-82</v>
      </c>
      <c r="BN1504" s="10">
        <f ca="1">BN1503+BI1504-INDIRECT(ADDRESS(MAX($D1504-'key variables'!$B$9*30,34),scenario!BI$4),TRUE)</f>
        <v>9439284.2744894195</v>
      </c>
      <c r="BO1504" s="10">
        <f ca="1">BO1503+BJ1504-INDIRECT(ADDRESS(MAX($D1504-'key variables'!$B$9*30,34),scenario!BJ$4),TRUE)</f>
        <v>10895461.457156807</v>
      </c>
      <c r="BP1504" s="10">
        <f ca="1">BP1503+BK1504-INDIRECT(ADDRESS(MAX($D1504-'key variables'!$B$9*30,34),scenario!BK$4),TRUE)</f>
        <v>32530811.507932283</v>
      </c>
      <c r="BQ1504" s="10">
        <f ca="1">BQ1503+BL1504-INDIRECT(ADDRESS(MAX($D1504-'key variables'!$B$9*30,34),scenario!BL$4),TRUE)</f>
        <v>14415688.960744297</v>
      </c>
      <c r="BR1504" s="10">
        <f t="shared" ca="1" si="1112"/>
        <v>67281977.490690395</v>
      </c>
      <c r="BS1504" s="82">
        <f t="shared" ca="1" si="1093"/>
        <v>-2.3433848477536824E-9</v>
      </c>
      <c r="BT1504" s="82">
        <f t="shared" ca="1" si="1094"/>
        <v>-3.4288309057018498E-10</v>
      </c>
      <c r="BU1504" s="82">
        <f t="shared" ca="1" si="1095"/>
        <v>-4.2578247660364599E-9</v>
      </c>
      <c r="BV1504" s="82">
        <f t="shared" ca="1" si="1096"/>
        <v>-2.9943922343414556E-9</v>
      </c>
      <c r="BW1504" s="82">
        <f t="shared" ca="1" si="1113"/>
        <v>-9.9384849387017825E-9</v>
      </c>
      <c r="BX1504" s="10">
        <f t="shared" ca="1" si="1097"/>
        <v>-1.8625994260191893E-12</v>
      </c>
      <c r="BY1504" s="10">
        <f t="shared" ca="1" si="1098"/>
        <v>2.8902850229962428E-12</v>
      </c>
      <c r="BZ1504" s="10">
        <f t="shared" ca="1" si="1099"/>
        <v>-3.5034723983035463E-11</v>
      </c>
      <c r="CA1504" s="10">
        <f t="shared" ca="1" si="1100"/>
        <v>-2.0257049910634696E-11</v>
      </c>
      <c r="CB1504" s="10">
        <v>0</v>
      </c>
      <c r="CC1504" s="82">
        <f t="shared" ca="1" si="1101"/>
        <v>3.9725652202851362E-13</v>
      </c>
      <c r="CD1504" s="82">
        <f t="shared" ca="1" si="1102"/>
        <v>3.4270724516460853E-13</v>
      </c>
      <c r="CE1504" s="82">
        <f t="shared" ca="1" si="1103"/>
        <v>1.8915613015532971E-10</v>
      </c>
      <c r="CF1504" s="82">
        <f t="shared" ca="1" si="1104"/>
        <v>3.7028113764059381E-11</v>
      </c>
      <c r="CG1504" s="82">
        <f t="shared" ca="1" si="1114"/>
        <v>2.269242076865822E-10</v>
      </c>
      <c r="CH1504" s="13" t="str">
        <f t="shared" ca="1" si="1115"/>
        <v/>
      </c>
      <c r="CI1504" s="81">
        <f t="shared" ca="1" si="1124"/>
        <v>0.11317632804390659</v>
      </c>
      <c r="CJ1504" s="81">
        <f t="shared" ca="1" si="1125"/>
        <v>0.13063578595651729</v>
      </c>
      <c r="CK1504" s="81">
        <f t="shared" ca="1" si="1126"/>
        <v>0.39004205061462499</v>
      </c>
      <c r="CL1504" s="81">
        <f t="shared" ca="1" si="1127"/>
        <v>0.17284305624839016</v>
      </c>
      <c r="CM1504" s="89">
        <f t="shared" ca="1" si="1116"/>
        <v>0.80669722086343898</v>
      </c>
    </row>
    <row r="1505" spans="1:91" x14ac:dyDescent="0.3">
      <c r="A1505">
        <v>1440</v>
      </c>
      <c r="B1505" s="3">
        <f t="shared" si="1129"/>
        <v>4.1888888888888891</v>
      </c>
      <c r="C1505" s="3">
        <f t="shared" si="1117"/>
        <v>48</v>
      </c>
      <c r="D1505" s="4">
        <f t="shared" ca="1" si="1105"/>
        <v>1505</v>
      </c>
      <c r="E1505" s="58">
        <f>(0.5*(COS(B1505*2*PI())+1)*('key variables'!$B$4-'key variables'!$B$6)+'key variables'!$B$6)/'key variables'!$B$4</f>
        <v>1</v>
      </c>
      <c r="F1505" s="10">
        <f t="shared" ca="1" si="1118"/>
        <v>11689222.907461114</v>
      </c>
      <c r="G1505" s="10">
        <f t="shared" ca="1" si="1119"/>
        <v>13492492.798713122</v>
      </c>
      <c r="H1505" s="10">
        <f t="shared" ca="1" si="1120"/>
        <v>40309474.521088287</v>
      </c>
      <c r="I1505" s="10">
        <f t="shared" ca="1" si="1121"/>
        <v>17912154.249750931</v>
      </c>
      <c r="J1505" s="10">
        <f t="shared" ca="1" si="1106"/>
        <v>83403344.477013454</v>
      </c>
      <c r="K1505" s="82">
        <f t="shared" ca="1" si="1083"/>
        <v>2249938.632971697</v>
      </c>
      <c r="L1505" s="82">
        <f t="shared" ca="1" si="1084"/>
        <v>2597031.3415563148</v>
      </c>
      <c r="M1505" s="82">
        <f t="shared" ca="1" si="1085"/>
        <v>7778663.0131560089</v>
      </c>
      <c r="N1505" s="82">
        <f t="shared" ca="1" si="1086"/>
        <v>3496465.2890066365</v>
      </c>
      <c r="O1505" s="82">
        <f t="shared" ca="1" si="1107"/>
        <v>16122098.276690658</v>
      </c>
      <c r="P1505" s="10">
        <f ca="1">IF(IF($A1505&gt;='key variables'!$B$26,K1505*SUMPRODUCT(Z1505:AC1505,'control variables'!$O$3:$R$3)/J1505+F$65*'key variables'!$B$25/scenario!J$65,K1505*SUMPRODUCT(Z1505:AC1505,'control variables'!$O$7:$R$7)/J1505+F$65*'key variables'!$B$25/scenario!J$65)&lt;'key variables'!$B$28,0,IF($A1505&gt;='key variables'!$B$26,K1505*SUMPRODUCT(Z1505:AC1505,'control variables'!$O$3:$R$3)/J1505+F$65*'key variables'!$B$25/scenario!J$65,K1505*SUMPRODUCT(Z1505:AC1505,'control variables'!$O$7:$R$7)/J1505+F$65*'key variables'!$B$25/scenario!J$65))</f>
        <v>3.7820686961068223E-84</v>
      </c>
      <c r="Q1505" s="10">
        <f ca="1">IF(IF($A1505&gt;='key variables'!$B$26,L1505*SUMPRODUCT(Z1505:AC1505,'control variables'!$O$4:$R$4)/J1505+G$65*'key variables'!$B$25/scenario!J$65,L1505*SUMPRODUCT(Z1505:AC1505,'control variables'!$O$7:$R$7)/J1505+G$65*'key variables'!$B$25/scenario!J$65)&lt;'key variables'!$B$28,0,IF($A1505&gt;='key variables'!$B$26,L1505*SUMPRODUCT(Z1505:AC1505,'control variables'!$O$4:$R$4)/J1505+G$65*'key variables'!$B$25/scenario!J$65,L1505*SUMPRODUCT(Z1505:AC1505,'control variables'!$O$7:$R$7)/J1505+G$65*'key variables'!$B$25/scenario!J$65))</f>
        <v>4.3655194838516292E-84</v>
      </c>
      <c r="R1505" s="10">
        <f ca="1">IF(IF($A1505&gt;='key variables'!$B$26,M1505*SUMPRODUCT(Z1505:AC1505,'control variables'!$O$5:$R$5)/J1505+H$65*'key variables'!$B$25/scenario!J$65,M1505*SUMPRODUCT(Z1505:AC1505,'control variables'!$O$7:$R$7)/J1505+H$65*'key variables'!$B$25/scenario!J$65)&lt;'key variables'!$B$28,0,IF($A1505&gt;='key variables'!$B$26,M1505*SUMPRODUCT(Z1505:AC1505,'control variables'!$O$5:$R$5)/J1505+H$65*'key variables'!$B$25/scenario!J$65,M1505*SUMPRODUCT(Z1505:AC1505,'control variables'!$O$7:$R$7)/J1505+H$65*'key variables'!$B$25/scenario!J$65))</f>
        <v>1.3075662352961335E-83</v>
      </c>
      <c r="S1505" s="10">
        <f ca="1">IF(IF($A1505&gt;='key variables'!$B$26,N1505*SUMPRODUCT(Z1505:AC1505,'control variables'!$O$6:$R$6)/J1505+I$65*'key variables'!$B$25/scenario!J$65,N1505*SUMPRODUCT(Z1505:AC1505,'control variables'!$O$7:$R$7)/J1505+I$65*'key variables'!$B$25/scenario!J$65)&lt;'key variables'!$B$28,0,IF($A1505&gt;='key variables'!$B$26,N1505*SUMPRODUCT(Z1505:AC1505,'control variables'!$O$6:$R$6)/J1505+I$65*'key variables'!$B$25/scenario!J$65,N1505*SUMPRODUCT(Z1505:AC1505,'control variables'!$O$7:$R$7)/J1505+I$65*'key variables'!$B$25/scenario!J$65))</f>
        <v>5.8774367099560091E-84</v>
      </c>
      <c r="T1505" s="10">
        <f t="shared" ca="1" si="1128"/>
        <v>2.7100687242875795E-83</v>
      </c>
      <c r="U1505" s="82">
        <f ca="1">SUMPRODUCT(P1475:P1504,'control variables'!AD$7:AD$36)</f>
        <v>8.0183588512994304E-84</v>
      </c>
      <c r="V1505" s="82">
        <f ca="1">SUMPRODUCT(Q1475:Q1504,'control variables'!AE$7:AE$36)</f>
        <v>9.2553325135966224E-84</v>
      </c>
      <c r="W1505" s="82">
        <f ca="1">SUMPRODUCT(R1475:R1504,'control variables'!AF$7:AF$36)</f>
        <v>2.7721722846370562E-83</v>
      </c>
      <c r="X1505" s="82">
        <f ca="1">SUMPRODUCT(S1475:S1504,'control variables'!AG$7:AG$36)</f>
        <v>1.2460768894328186E-83</v>
      </c>
      <c r="Y1505" s="82">
        <f t="shared" ca="1" si="1122"/>
        <v>5.7456183105594797E-83</v>
      </c>
      <c r="Z1505" s="10">
        <f ca="1">IF($A1505&gt;='key variables'!$B$26,SUMPRODUCT(P1475:P1504,'control variables'!V$7:V$36)*$E1505,SUMPRODUCT(P1475:P1504,'control variables'!Z$7:Z$36)*$E1505)</f>
        <v>1.9565495648751653E-83</v>
      </c>
      <c r="AA1505" s="10">
        <f ca="1">IF($A1505&gt;='key variables'!$B$26,SUMPRODUCT(Q1475:Q1504,'control variables'!W$7:W$36)*$E1505,SUMPRODUCT(Q1475:Q1504,'control variables'!AA$7:AA$36)*$E1505)</f>
        <v>2.2583819549535012E-83</v>
      </c>
      <c r="AB1505" s="10">
        <f ca="1">IF($A1505&gt;='key variables'!$B$26,SUMPRODUCT(R1475:R1504,'control variables'!X$7:X$36)*$E1505,SUMPRODUCT(R1475:R1504,'control variables'!AB$7:AB$36)*$E1505)</f>
        <v>6.7643436228114695E-83</v>
      </c>
      <c r="AC1505" s="10">
        <f ca="1">IF($A1505&gt;='key variables'!$B$26,SUMPRODUCT(S1475:S1504,'control variables'!Y$7:Y$36)*$E1505,SUMPRODUCT(S1475:S1504,'control variables'!AC$7:AC$36)*$E1505)</f>
        <v>3.0405373835575231E-83</v>
      </c>
      <c r="AD1505" s="10">
        <f t="shared" ca="1" si="1123"/>
        <v>1.4019812526197661E-82</v>
      </c>
      <c r="AE1505" s="82">
        <f ca="1">SUMPRODUCT(P1475:P1504,'control variables'!AL$7:AL$36)</f>
        <v>2.6638969500742497E-83</v>
      </c>
      <c r="AF1505" s="82">
        <f ca="1">SUMPRODUCT(Q1475:Q1504,'control variables'!AM$7:AM$36)</f>
        <v>3.0668104350188779E-83</v>
      </c>
      <c r="AG1505" s="82">
        <f ca="1">SUMPRODUCT(R1475:R1504,'control variables'!AN$7:AN$36)</f>
        <v>8.7442812167560819E-83</v>
      </c>
      <c r="AH1505" s="82">
        <f ca="1">SUMPRODUCT(S1475:S1504,'control variables'!AO$7:AO$36)</f>
        <v>3.7861866126194215E-83</v>
      </c>
      <c r="AI1505" s="82">
        <f t="shared" ca="1" si="1087"/>
        <v>1.826117521446863E-82</v>
      </c>
      <c r="AJ1505" s="10">
        <f ca="1">SUMPRODUCT(P1475:P1504,'control variables'!AP$7:AP$36)</f>
        <v>2.5453825239394275E-86</v>
      </c>
      <c r="AK1505" s="10">
        <f ca="1">SUMPRODUCT(Q1475:Q1504,'control variables'!AQ$7:AQ$36)</f>
        <v>7.3451321210246226E-86</v>
      </c>
      <c r="AL1505" s="10">
        <f ca="1">SUMPRODUCT(R1475:R1504,'control variables'!AR$7:AR$36)</f>
        <v>2.6400322198373095E-84</v>
      </c>
      <c r="AM1505" s="10">
        <f ca="1">SUMPRODUCT(S1475:S1504,'control variables'!AS$7:AS$36)</f>
        <v>1.9778017203106948E-84</v>
      </c>
      <c r="AN1505" s="10">
        <f t="shared" ca="1" si="1108"/>
        <v>4.7167390865976447E-84</v>
      </c>
      <c r="AO1505" s="82">
        <f ca="1">SUMPRODUCT(P1475:P1504,'control variables'!AX$7:AX$36)</f>
        <v>3.4613236060041119E-86</v>
      </c>
      <c r="AP1505" s="82">
        <f ca="1">SUMPRODUCT(Q1475:Q1504,'control variables'!AY$7:AY$36)</f>
        <v>7.9905881473522585E-86</v>
      </c>
      <c r="AQ1505" s="82">
        <f ca="1">SUMPRODUCT(R1475:R1504,'control variables'!AZ$7:AZ$36)</f>
        <v>7.1800655096450699E-85</v>
      </c>
      <c r="AR1505" s="82">
        <f ca="1">SUMPRODUCT(S1475:S1504,'control variables'!BA$7:BA$36)</f>
        <v>5.3790051382949719E-85</v>
      </c>
      <c r="AS1505" s="82">
        <f t="shared" ca="1" si="1109"/>
        <v>1.3704261823275679E-84</v>
      </c>
      <c r="AT1505" s="10">
        <f ca="1">SUMPRODUCT(P1475:P1504,'control variables'!AT$7:AT$36)</f>
        <v>-3.0547280253162119E-86</v>
      </c>
      <c r="AU1505" s="10">
        <f ca="1">SUMPRODUCT(Q1475:Q1504,'control variables'!AU$7:AU$36)</f>
        <v>3.3137078886533962E-86</v>
      </c>
      <c r="AV1505" s="10">
        <f ca="1">SUMPRODUCT(R1475:R1504,'control variables'!AV$7:AV$36)</f>
        <v>1.4269091717034559E-83</v>
      </c>
      <c r="AW1505" s="10">
        <f ca="1">SUMPRODUCT(S1475:S1504,'control variables'!AW$7:AW$36)</f>
        <v>1.0689810156351769E-83</v>
      </c>
      <c r="AX1505" s="10">
        <f t="shared" ca="1" si="1088"/>
        <v>2.4961491672019701E-83</v>
      </c>
      <c r="AY1505" s="82">
        <f ca="1">SUMPRODUCT(P1475:P1504,'control variables'!BB$7:BB$36)</f>
        <v>1.1071752897110571E-85</v>
      </c>
      <c r="AZ1505" s="82">
        <f ca="1">SUMPRODUCT(Q1475:Q1504,'control variables'!BC$7:BC$36)</f>
        <v>2.8232950143687517E-85</v>
      </c>
      <c r="BA1505" s="82">
        <f ca="1">SUMPRODUCT(R1475:R1504,'control variables'!BD$7:BD$36)</f>
        <v>1.9763932925219212E-84</v>
      </c>
      <c r="BB1505" s="82">
        <f ca="1">SUMPRODUCT(S1475:S1504,'control variables'!BE$7:BE$36)</f>
        <v>2.8085959537604436E-85</v>
      </c>
      <c r="BC1505" s="82">
        <f t="shared" ca="1" si="1110"/>
        <v>2.6502999183059461E-84</v>
      </c>
      <c r="BD1505" s="10">
        <f ca="1">SUMPRODUCT(P1475:P1504,'control variables'!BF$7:BF$36)</f>
        <v>2.3161142691875967E-86</v>
      </c>
      <c r="BE1505" s="10">
        <f ca="1">SUMPRODUCT(Q1475:Q1504,'control variables'!BG$7:BG$36)</f>
        <v>2.6734159614719582E-86</v>
      </c>
      <c r="BF1505" s="10">
        <f ca="1">SUMPRODUCT(R1475:R1504,'control variables'!BH$7:BH$36)</f>
        <v>8.0074657617488375E-85</v>
      </c>
      <c r="BG1505" s="10">
        <f ca="1">SUMPRODUCT(S1475:S1504,'control variables'!BI$7:BI$36)</f>
        <v>1.799658111196954E-84</v>
      </c>
      <c r="BH1505" s="10">
        <f t="shared" ca="1" si="1111"/>
        <v>2.6502999896784332E-84</v>
      </c>
      <c r="BI1505" s="82">
        <f t="shared" ca="1" si="1089"/>
        <v>2.6719139749460439E-83</v>
      </c>
      <c r="BJ1505" s="82">
        <f t="shared" ca="1" si="1090"/>
        <v>3.0983570930512187E-83</v>
      </c>
      <c r="BK1505" s="82">
        <f t="shared" ca="1" si="1091"/>
        <v>1.036882971771173E-82</v>
      </c>
      <c r="BL1505" s="82">
        <f t="shared" ca="1" si="1092"/>
        <v>4.8832535877922022E-83</v>
      </c>
      <c r="BM1505" s="82">
        <f t="shared" ca="1" si="1082"/>
        <v>2.1022354373501196E-82</v>
      </c>
      <c r="BN1505" s="10">
        <f ca="1">BN1504+BI1505-INDIRECT(ADDRESS(MAX($D1505-'key variables'!$B$9*30,34),scenario!BI$4),TRUE)</f>
        <v>9439265.3255649768</v>
      </c>
      <c r="BO1505" s="10">
        <f ca="1">BO1504+BJ1505-INDIRECT(ADDRESS(MAX($D1505-'key variables'!$B$9*30,34),scenario!BJ$4),TRUE)</f>
        <v>10895439.621272933</v>
      </c>
      <c r="BP1505" s="10">
        <f ca="1">BP1504+BK1505-INDIRECT(ADDRESS(MAX($D1505-'key variables'!$B$9*30,34),scenario!BK$4),TRUE)</f>
        <v>32530748.459138386</v>
      </c>
      <c r="BQ1505" s="10">
        <f ca="1">BQ1504+BL1505-INDIRECT(ADDRESS(MAX($D1505-'key variables'!$B$9*30,34),scenario!BL$4),TRUE)</f>
        <v>14415661.518993078</v>
      </c>
      <c r="BR1505" s="10">
        <f t="shared" ca="1" si="1112"/>
        <v>67281977.490690395</v>
      </c>
      <c r="BS1505" s="82">
        <f t="shared" ca="1" si="1093"/>
        <v>-2.3433848477536824E-9</v>
      </c>
      <c r="BT1505" s="82">
        <f t="shared" ca="1" si="1094"/>
        <v>-3.4288309057018498E-10</v>
      </c>
      <c r="BU1505" s="82">
        <f t="shared" ca="1" si="1095"/>
        <v>-4.2578247660364599E-9</v>
      </c>
      <c r="BV1505" s="82">
        <f t="shared" ca="1" si="1096"/>
        <v>-2.9943922343414556E-9</v>
      </c>
      <c r="BW1505" s="82">
        <f t="shared" ca="1" si="1113"/>
        <v>-9.9384849387017825E-9</v>
      </c>
      <c r="BX1505" s="10">
        <f t="shared" ca="1" si="1097"/>
        <v>-1.8625994260191893E-12</v>
      </c>
      <c r="BY1505" s="10">
        <f t="shared" ca="1" si="1098"/>
        <v>2.8902850229962428E-12</v>
      </c>
      <c r="BZ1505" s="10">
        <f t="shared" ca="1" si="1099"/>
        <v>-3.5034723983035463E-11</v>
      </c>
      <c r="CA1505" s="10">
        <f t="shared" ca="1" si="1100"/>
        <v>-2.0257049910634696E-11</v>
      </c>
      <c r="CB1505" s="10">
        <v>0</v>
      </c>
      <c r="CC1505" s="82">
        <f t="shared" ca="1" si="1101"/>
        <v>3.9725652202851362E-13</v>
      </c>
      <c r="CD1505" s="82">
        <f t="shared" ca="1" si="1102"/>
        <v>3.4270724516460853E-13</v>
      </c>
      <c r="CE1505" s="82">
        <f t="shared" ca="1" si="1103"/>
        <v>1.8915613015532971E-10</v>
      </c>
      <c r="CF1505" s="82">
        <f t="shared" ca="1" si="1104"/>
        <v>3.7028113764059381E-11</v>
      </c>
      <c r="CG1505" s="82">
        <f t="shared" ca="1" si="1114"/>
        <v>2.269242076865822E-10</v>
      </c>
      <c r="CH1505" s="13" t="str">
        <f t="shared" ca="1" si="1115"/>
        <v/>
      </c>
      <c r="CI1505" s="81">
        <f t="shared" ca="1" si="1124"/>
        <v>0.11317610084768848</v>
      </c>
      <c r="CJ1505" s="81">
        <f t="shared" ca="1" si="1125"/>
        <v>0.13063552414586674</v>
      </c>
      <c r="CK1505" s="81">
        <f t="shared" ca="1" si="1126"/>
        <v>0.39004129466419762</v>
      </c>
      <c r="CL1505" s="81">
        <f t="shared" ca="1" si="1127"/>
        <v>0.17284272722380017</v>
      </c>
      <c r="CM1505" s="89">
        <f t="shared" ca="1" si="1116"/>
        <v>0.80669564688155293</v>
      </c>
    </row>
    <row r="1506" spans="1:91" x14ac:dyDescent="0.3">
      <c r="F1506" s="10"/>
      <c r="G1506" s="10"/>
      <c r="H1506" s="10"/>
      <c r="I1506" s="10"/>
      <c r="J1506" s="10"/>
      <c r="K1506" s="82"/>
      <c r="L1506" s="82"/>
      <c r="M1506" s="82"/>
      <c r="N1506" s="82"/>
      <c r="O1506" s="82"/>
      <c r="BS1506" s="82"/>
      <c r="BT1506" s="82"/>
      <c r="BU1506" s="82"/>
      <c r="BV1506" s="82"/>
      <c r="BW1506" s="82"/>
    </row>
    <row r="1507" spans="1:91" x14ac:dyDescent="0.3">
      <c r="F1507" s="10"/>
      <c r="G1507" s="10"/>
      <c r="H1507" s="10"/>
      <c r="I1507" s="10"/>
      <c r="J1507" s="10"/>
      <c r="K1507" s="82"/>
      <c r="L1507" s="82"/>
      <c r="M1507" s="82"/>
      <c r="N1507" s="82"/>
      <c r="O1507" s="82"/>
      <c r="BS1507" s="82"/>
      <c r="BT1507" s="82"/>
      <c r="BU1507" s="82"/>
      <c r="BV1507" s="82"/>
      <c r="BW1507" s="82"/>
    </row>
    <row r="1508" spans="1:91" x14ac:dyDescent="0.3">
      <c r="F1508" s="10"/>
      <c r="G1508" s="10"/>
      <c r="H1508" s="10"/>
      <c r="I1508" s="10"/>
      <c r="J1508" s="10"/>
      <c r="K1508" s="82"/>
      <c r="L1508" s="82"/>
      <c r="M1508" s="82"/>
      <c r="N1508" s="82"/>
      <c r="O1508" s="82"/>
      <c r="BS1508" s="82"/>
      <c r="BT1508" s="82"/>
      <c r="BU1508" s="82"/>
      <c r="BV1508" s="82"/>
      <c r="BW1508" s="82"/>
    </row>
    <row r="1509" spans="1:91" x14ac:dyDescent="0.3">
      <c r="F1509" s="10"/>
      <c r="G1509" s="10"/>
      <c r="H1509" s="10"/>
      <c r="I1509" s="10"/>
      <c r="J1509" s="10"/>
      <c r="K1509" s="82"/>
      <c r="L1509" s="82"/>
      <c r="M1509" s="82"/>
      <c r="N1509" s="82"/>
      <c r="O1509" s="82"/>
      <c r="BS1509" s="82"/>
      <c r="BT1509" s="82"/>
      <c r="BU1509" s="82"/>
      <c r="BV1509" s="82"/>
      <c r="BW1509" s="82"/>
    </row>
    <row r="1510" spans="1:91" x14ac:dyDescent="0.3">
      <c r="F1510" s="10"/>
      <c r="G1510" s="10"/>
      <c r="H1510" s="10"/>
      <c r="I1510" s="10"/>
      <c r="J1510" s="10"/>
      <c r="K1510" s="82"/>
      <c r="L1510" s="82"/>
      <c r="M1510" s="82"/>
      <c r="N1510" s="82"/>
      <c r="O1510" s="82"/>
      <c r="BS1510" s="82"/>
      <c r="BT1510" s="82"/>
      <c r="BU1510" s="82"/>
      <c r="BV1510" s="82"/>
      <c r="BW1510" s="82"/>
    </row>
    <row r="1511" spans="1:91" x14ac:dyDescent="0.3">
      <c r="F1511" s="10"/>
      <c r="G1511" s="10"/>
      <c r="H1511" s="10"/>
      <c r="I1511" s="10"/>
      <c r="J1511" s="10"/>
      <c r="K1511" s="82"/>
      <c r="L1511" s="82"/>
      <c r="M1511" s="82"/>
      <c r="N1511" s="82"/>
      <c r="O1511" s="82"/>
      <c r="BS1511" s="82"/>
      <c r="BT1511" s="82"/>
      <c r="BU1511" s="82"/>
      <c r="BV1511" s="82"/>
      <c r="BW1511" s="82"/>
    </row>
    <row r="1512" spans="1:91" x14ac:dyDescent="0.3">
      <c r="F1512" s="10"/>
      <c r="G1512" s="10"/>
      <c r="H1512" s="10"/>
      <c r="I1512" s="10"/>
      <c r="J1512" s="10"/>
      <c r="K1512" s="82"/>
      <c r="L1512" s="82"/>
      <c r="M1512" s="82"/>
      <c r="N1512" s="82"/>
      <c r="O1512" s="82"/>
      <c r="BS1512" s="82"/>
      <c r="BT1512" s="82"/>
      <c r="BU1512" s="82"/>
      <c r="BV1512" s="82"/>
      <c r="BW1512" s="82"/>
    </row>
    <row r="1513" spans="1:91" x14ac:dyDescent="0.3">
      <c r="F1513" s="10"/>
      <c r="G1513" s="10"/>
      <c r="H1513" s="10"/>
      <c r="I1513" s="10"/>
      <c r="J1513" s="10"/>
      <c r="K1513" s="82"/>
      <c r="L1513" s="82"/>
      <c r="M1513" s="82"/>
      <c r="N1513" s="82"/>
      <c r="O1513" s="82"/>
      <c r="BS1513" s="82"/>
      <c r="BT1513" s="82"/>
      <c r="BU1513" s="82"/>
      <c r="BV1513" s="82"/>
      <c r="BW1513" s="82"/>
    </row>
    <row r="1514" spans="1:91" x14ac:dyDescent="0.3">
      <c r="F1514" s="10"/>
      <c r="G1514" s="10"/>
      <c r="H1514" s="10"/>
      <c r="I1514" s="10"/>
      <c r="J1514" s="10"/>
      <c r="K1514" s="82"/>
      <c r="L1514" s="82"/>
      <c r="M1514" s="82"/>
      <c r="N1514" s="82"/>
      <c r="O1514" s="82"/>
      <c r="BS1514" s="82"/>
      <c r="BT1514" s="82"/>
      <c r="BU1514" s="82"/>
      <c r="BV1514" s="82"/>
      <c r="BW1514" s="82"/>
    </row>
    <row r="1515" spans="1:91" x14ac:dyDescent="0.3">
      <c r="F1515" s="10"/>
      <c r="G1515" s="10"/>
      <c r="H1515" s="10"/>
      <c r="I1515" s="10"/>
      <c r="J1515" s="10"/>
      <c r="K1515" s="82"/>
      <c r="L1515" s="82"/>
      <c r="M1515" s="82"/>
      <c r="N1515" s="82"/>
      <c r="O1515" s="82"/>
      <c r="BS1515" s="82"/>
      <c r="BT1515" s="82"/>
      <c r="BU1515" s="82"/>
      <c r="BV1515" s="82"/>
      <c r="BW1515" s="82"/>
    </row>
    <row r="1516" spans="1:91" x14ac:dyDescent="0.3">
      <c r="F1516" s="10"/>
      <c r="G1516" s="10"/>
      <c r="H1516" s="10"/>
      <c r="I1516" s="10"/>
      <c r="J1516" s="10"/>
      <c r="K1516" s="82"/>
      <c r="L1516" s="82"/>
      <c r="M1516" s="82"/>
      <c r="N1516" s="82"/>
      <c r="O1516" s="82"/>
      <c r="BS1516" s="82"/>
      <c r="BT1516" s="82"/>
      <c r="BU1516" s="82"/>
      <c r="BV1516" s="82"/>
      <c r="BW1516" s="82"/>
    </row>
    <row r="1517" spans="1:91" x14ac:dyDescent="0.3">
      <c r="F1517" s="10"/>
      <c r="G1517" s="10"/>
      <c r="H1517" s="10"/>
      <c r="I1517" s="10"/>
      <c r="J1517" s="10"/>
      <c r="K1517" s="82"/>
      <c r="L1517" s="82"/>
      <c r="M1517" s="82"/>
      <c r="N1517" s="82"/>
      <c r="O1517" s="82"/>
      <c r="BS1517" s="82"/>
      <c r="BT1517" s="82"/>
      <c r="BU1517" s="82"/>
      <c r="BV1517" s="82"/>
      <c r="BW1517" s="82"/>
    </row>
    <row r="1518" spans="1:91" x14ac:dyDescent="0.3">
      <c r="F1518" s="10"/>
      <c r="G1518" s="10"/>
      <c r="H1518" s="10"/>
      <c r="I1518" s="10"/>
      <c r="J1518" s="10"/>
      <c r="K1518" s="82"/>
      <c r="L1518" s="82"/>
      <c r="M1518" s="82"/>
      <c r="N1518" s="82"/>
      <c r="O1518" s="82"/>
      <c r="BS1518" s="82"/>
      <c r="BT1518" s="82"/>
      <c r="BU1518" s="82"/>
      <c r="BV1518" s="82"/>
      <c r="BW1518" s="82"/>
    </row>
    <row r="1519" spans="1:91" x14ac:dyDescent="0.3">
      <c r="F1519" s="10"/>
      <c r="G1519" s="10"/>
      <c r="H1519" s="10"/>
      <c r="I1519" s="10"/>
      <c r="J1519" s="10"/>
      <c r="K1519" s="82"/>
      <c r="L1519" s="82"/>
      <c r="M1519" s="82"/>
      <c r="N1519" s="82"/>
      <c r="O1519" s="82"/>
      <c r="BS1519" s="82"/>
      <c r="BT1519" s="82"/>
      <c r="BU1519" s="82"/>
      <c r="BV1519" s="82"/>
      <c r="BW1519" s="82"/>
    </row>
    <row r="1520" spans="1:91" x14ac:dyDescent="0.3">
      <c r="F1520" s="10"/>
      <c r="G1520" s="10"/>
      <c r="H1520" s="10"/>
      <c r="I1520" s="10"/>
      <c r="J1520" s="10"/>
      <c r="K1520" s="82"/>
      <c r="L1520" s="82"/>
      <c r="M1520" s="82"/>
      <c r="N1520" s="82"/>
      <c r="O1520" s="82"/>
      <c r="BS1520" s="82"/>
      <c r="BT1520" s="82"/>
      <c r="BU1520" s="82"/>
      <c r="BV1520" s="82"/>
      <c r="BW1520" s="82"/>
    </row>
    <row r="1521" spans="6:75" x14ac:dyDescent="0.3">
      <c r="F1521" s="10"/>
      <c r="G1521" s="10"/>
      <c r="H1521" s="10"/>
      <c r="I1521" s="10"/>
      <c r="J1521" s="10"/>
      <c r="K1521" s="82"/>
      <c r="L1521" s="82"/>
      <c r="M1521" s="82"/>
      <c r="N1521" s="82"/>
      <c r="O1521" s="82"/>
      <c r="BS1521" s="82"/>
      <c r="BT1521" s="82"/>
      <c r="BU1521" s="82"/>
      <c r="BV1521" s="82"/>
      <c r="BW1521" s="82"/>
    </row>
    <row r="1522" spans="6:75" x14ac:dyDescent="0.3">
      <c r="F1522" s="10"/>
      <c r="G1522" s="10"/>
      <c r="H1522" s="10"/>
      <c r="I1522" s="10"/>
      <c r="J1522" s="10"/>
      <c r="K1522" s="82"/>
      <c r="L1522" s="82"/>
      <c r="M1522" s="82"/>
      <c r="N1522" s="82"/>
      <c r="O1522" s="82"/>
      <c r="BS1522" s="82"/>
      <c r="BT1522" s="82"/>
      <c r="BU1522" s="82"/>
      <c r="BV1522" s="82"/>
      <c r="BW1522" s="82"/>
    </row>
    <row r="1523" spans="6:75" x14ac:dyDescent="0.3">
      <c r="F1523" s="10"/>
      <c r="G1523" s="10"/>
      <c r="H1523" s="10"/>
      <c r="I1523" s="10"/>
      <c r="J1523" s="10"/>
      <c r="K1523" s="82"/>
      <c r="L1523" s="82"/>
      <c r="M1523" s="82"/>
      <c r="N1523" s="82"/>
      <c r="O1523" s="82"/>
      <c r="BS1523" s="82"/>
      <c r="BT1523" s="82"/>
      <c r="BU1523" s="82"/>
      <c r="BV1523" s="82"/>
      <c r="BW1523" s="82"/>
    </row>
    <row r="1524" spans="6:75" x14ac:dyDescent="0.3">
      <c r="F1524" s="10"/>
      <c r="G1524" s="10"/>
      <c r="H1524" s="10"/>
      <c r="I1524" s="10"/>
      <c r="J1524" s="10"/>
      <c r="K1524" s="82"/>
      <c r="L1524" s="82"/>
      <c r="M1524" s="82"/>
      <c r="N1524" s="82"/>
      <c r="O1524" s="82"/>
      <c r="BS1524" s="82"/>
      <c r="BT1524" s="82"/>
      <c r="BU1524" s="82"/>
      <c r="BV1524" s="82"/>
      <c r="BW1524" s="82"/>
    </row>
    <row r="1525" spans="6:75" x14ac:dyDescent="0.3">
      <c r="F1525" s="10"/>
      <c r="G1525" s="10"/>
      <c r="H1525" s="10"/>
      <c r="I1525" s="10"/>
      <c r="J1525" s="10"/>
      <c r="K1525" s="82"/>
      <c r="L1525" s="82"/>
      <c r="M1525" s="82"/>
      <c r="N1525" s="82"/>
      <c r="O1525" s="82"/>
      <c r="BS1525" s="82"/>
      <c r="BT1525" s="82"/>
      <c r="BU1525" s="82"/>
      <c r="BV1525" s="82"/>
      <c r="BW1525" s="82"/>
    </row>
    <row r="1526" spans="6:75" x14ac:dyDescent="0.3">
      <c r="F1526" s="10"/>
      <c r="G1526" s="10"/>
      <c r="H1526" s="10"/>
      <c r="I1526" s="10"/>
      <c r="J1526" s="10"/>
      <c r="K1526" s="82"/>
      <c r="L1526" s="82"/>
      <c r="M1526" s="82"/>
      <c r="N1526" s="82"/>
      <c r="O1526" s="82"/>
      <c r="BS1526" s="82"/>
      <c r="BT1526" s="82"/>
      <c r="BU1526" s="82"/>
      <c r="BV1526" s="82"/>
      <c r="BW1526" s="82"/>
    </row>
    <row r="1527" spans="6:75" x14ac:dyDescent="0.3">
      <c r="F1527" s="10"/>
      <c r="G1527" s="10"/>
      <c r="H1527" s="10"/>
      <c r="I1527" s="10"/>
      <c r="J1527" s="10"/>
      <c r="K1527" s="82"/>
      <c r="L1527" s="82"/>
      <c r="M1527" s="82"/>
      <c r="N1527" s="82"/>
      <c r="O1527" s="82"/>
      <c r="BS1527" s="82"/>
      <c r="BT1527" s="82"/>
      <c r="BU1527" s="82"/>
      <c r="BV1527" s="82"/>
      <c r="BW1527" s="82"/>
    </row>
    <row r="1528" spans="6:75" x14ac:dyDescent="0.3">
      <c r="F1528" s="10"/>
      <c r="G1528" s="10"/>
      <c r="H1528" s="10"/>
      <c r="I1528" s="10"/>
      <c r="J1528" s="10"/>
      <c r="K1528" s="82"/>
      <c r="L1528" s="82"/>
      <c r="M1528" s="82"/>
      <c r="N1528" s="82"/>
      <c r="O1528" s="82"/>
      <c r="BS1528" s="82"/>
      <c r="BT1528" s="82"/>
      <c r="BU1528" s="82"/>
      <c r="BV1528" s="82"/>
      <c r="BW1528" s="82"/>
    </row>
    <row r="1529" spans="6:75" x14ac:dyDescent="0.3">
      <c r="F1529" s="10"/>
      <c r="G1529" s="10"/>
      <c r="H1529" s="10"/>
      <c r="I1529" s="10"/>
      <c r="J1529" s="10"/>
      <c r="K1529" s="82"/>
      <c r="L1529" s="82"/>
      <c r="M1529" s="82"/>
      <c r="N1529" s="82"/>
      <c r="O1529" s="82"/>
      <c r="BS1529" s="82"/>
      <c r="BT1529" s="82"/>
      <c r="BU1529" s="82"/>
      <c r="BV1529" s="82"/>
      <c r="BW1529" s="82"/>
    </row>
    <row r="1530" spans="6:75" x14ac:dyDescent="0.3">
      <c r="F1530" s="10"/>
      <c r="G1530" s="10"/>
      <c r="H1530" s="10"/>
      <c r="I1530" s="10"/>
      <c r="J1530" s="10"/>
      <c r="K1530" s="82"/>
      <c r="L1530" s="82"/>
      <c r="M1530" s="82"/>
      <c r="N1530" s="82"/>
      <c r="O1530" s="82"/>
      <c r="BS1530" s="82"/>
      <c r="BT1530" s="82"/>
      <c r="BU1530" s="82"/>
      <c r="BV1530" s="82"/>
      <c r="BW1530" s="82"/>
    </row>
    <row r="1531" spans="6:75" x14ac:dyDescent="0.3">
      <c r="F1531" s="10"/>
      <c r="G1531" s="10"/>
      <c r="H1531" s="10"/>
      <c r="I1531" s="10"/>
      <c r="J1531" s="10"/>
      <c r="K1531" s="82"/>
      <c r="L1531" s="82"/>
      <c r="M1531" s="82"/>
      <c r="N1531" s="82"/>
      <c r="O1531" s="82"/>
      <c r="BS1531" s="82"/>
      <c r="BT1531" s="82"/>
      <c r="BU1531" s="82"/>
      <c r="BV1531" s="82"/>
      <c r="BW1531" s="82"/>
    </row>
    <row r="1532" spans="6:75" x14ac:dyDescent="0.3">
      <c r="F1532" s="10"/>
      <c r="G1532" s="10"/>
      <c r="H1532" s="10"/>
      <c r="I1532" s="10"/>
      <c r="J1532" s="10"/>
      <c r="K1532" s="82"/>
      <c r="L1532" s="82"/>
      <c r="M1532" s="82"/>
      <c r="N1532" s="82"/>
      <c r="O1532" s="82"/>
      <c r="BS1532" s="82"/>
      <c r="BT1532" s="82"/>
      <c r="BU1532" s="82"/>
      <c r="BV1532" s="82"/>
      <c r="BW1532" s="82"/>
    </row>
    <row r="1533" spans="6:75" x14ac:dyDescent="0.3">
      <c r="F1533" s="10"/>
      <c r="G1533" s="10"/>
      <c r="H1533" s="10"/>
      <c r="I1533" s="10"/>
      <c r="J1533" s="10"/>
      <c r="K1533" s="82"/>
      <c r="L1533" s="82"/>
      <c r="M1533" s="82"/>
      <c r="N1533" s="82"/>
      <c r="O1533" s="82"/>
      <c r="BS1533" s="82"/>
      <c r="BT1533" s="82"/>
      <c r="BU1533" s="82"/>
      <c r="BV1533" s="82"/>
      <c r="BW1533" s="82"/>
    </row>
    <row r="1534" spans="6:75" x14ac:dyDescent="0.3">
      <c r="F1534" s="10"/>
      <c r="G1534" s="10"/>
      <c r="H1534" s="10"/>
      <c r="I1534" s="10"/>
      <c r="J1534" s="10"/>
      <c r="K1534" s="82"/>
      <c r="L1534" s="82"/>
      <c r="M1534" s="82"/>
      <c r="N1534" s="82"/>
      <c r="O1534" s="82"/>
      <c r="BS1534" s="82"/>
      <c r="BT1534" s="82"/>
      <c r="BU1534" s="82"/>
      <c r="BV1534" s="82"/>
      <c r="BW1534" s="82"/>
    </row>
    <row r="1535" spans="6:75" x14ac:dyDescent="0.3">
      <c r="F1535" s="10"/>
      <c r="G1535" s="10"/>
      <c r="H1535" s="10"/>
      <c r="I1535" s="10"/>
      <c r="J1535" s="10"/>
      <c r="K1535" s="82"/>
      <c r="L1535" s="82"/>
      <c r="M1535" s="82"/>
      <c r="N1535" s="82"/>
      <c r="O1535" s="82"/>
      <c r="BS1535" s="82"/>
      <c r="BT1535" s="82"/>
      <c r="BU1535" s="82"/>
      <c r="BV1535" s="82"/>
      <c r="BW1535" s="82"/>
    </row>
    <row r="1536" spans="6:75" x14ac:dyDescent="0.3">
      <c r="F1536" s="10"/>
      <c r="G1536" s="10"/>
      <c r="H1536" s="10"/>
      <c r="I1536" s="10"/>
      <c r="J1536" s="10"/>
      <c r="K1536" s="82"/>
      <c r="L1536" s="82"/>
      <c r="M1536" s="82"/>
      <c r="N1536" s="82"/>
      <c r="O1536" s="82"/>
      <c r="BS1536" s="82"/>
      <c r="BT1536" s="82"/>
      <c r="BU1536" s="82"/>
      <c r="BV1536" s="82"/>
      <c r="BW1536" s="82"/>
    </row>
    <row r="1537" spans="6:75" x14ac:dyDescent="0.3">
      <c r="F1537" s="10"/>
      <c r="G1537" s="10"/>
      <c r="H1537" s="10"/>
      <c r="I1537" s="10"/>
      <c r="J1537" s="10"/>
      <c r="K1537" s="82"/>
      <c r="L1537" s="82"/>
      <c r="M1537" s="82"/>
      <c r="N1537" s="82"/>
      <c r="O1537" s="82"/>
      <c r="BS1537" s="82"/>
      <c r="BT1537" s="82"/>
      <c r="BU1537" s="82"/>
      <c r="BV1537" s="82"/>
      <c r="BW1537" s="82"/>
    </row>
    <row r="1538" spans="6:75" x14ac:dyDescent="0.3">
      <c r="F1538" s="10"/>
      <c r="G1538" s="10"/>
      <c r="H1538" s="10"/>
      <c r="I1538" s="10"/>
      <c r="J1538" s="10"/>
      <c r="K1538" s="82"/>
      <c r="L1538" s="82"/>
      <c r="M1538" s="82"/>
      <c r="N1538" s="82"/>
      <c r="O1538" s="82"/>
      <c r="BS1538" s="82"/>
      <c r="BT1538" s="82"/>
      <c r="BU1538" s="82"/>
      <c r="BV1538" s="82"/>
      <c r="BW1538" s="82"/>
    </row>
    <row r="1539" spans="6:75" x14ac:dyDescent="0.3">
      <c r="F1539" s="10"/>
      <c r="G1539" s="10"/>
      <c r="H1539" s="10"/>
      <c r="I1539" s="10"/>
      <c r="J1539" s="10"/>
      <c r="K1539" s="82"/>
      <c r="L1539" s="82"/>
      <c r="M1539" s="82"/>
      <c r="N1539" s="82"/>
      <c r="O1539" s="82"/>
      <c r="BS1539" s="82"/>
      <c r="BT1539" s="82"/>
      <c r="BU1539" s="82"/>
      <c r="BV1539" s="82"/>
      <c r="BW1539" s="82"/>
    </row>
    <row r="1540" spans="6:75" x14ac:dyDescent="0.3">
      <c r="F1540" s="10"/>
      <c r="G1540" s="10"/>
      <c r="H1540" s="10"/>
      <c r="I1540" s="10"/>
      <c r="J1540" s="10"/>
      <c r="K1540" s="82"/>
      <c r="L1540" s="82"/>
      <c r="M1540" s="82"/>
      <c r="N1540" s="82"/>
      <c r="O1540" s="82"/>
      <c r="BS1540" s="82"/>
      <c r="BT1540" s="82"/>
      <c r="BU1540" s="82"/>
      <c r="BV1540" s="82"/>
      <c r="BW1540" s="82"/>
    </row>
    <row r="1541" spans="6:75" x14ac:dyDescent="0.3">
      <c r="F1541" s="10"/>
      <c r="G1541" s="10"/>
      <c r="H1541" s="10"/>
      <c r="I1541" s="10"/>
      <c r="J1541" s="10"/>
      <c r="K1541" s="82"/>
      <c r="L1541" s="82"/>
      <c r="M1541" s="82"/>
      <c r="N1541" s="82"/>
      <c r="O1541" s="82"/>
      <c r="BS1541" s="82"/>
      <c r="BT1541" s="82"/>
      <c r="BU1541" s="82"/>
      <c r="BV1541" s="82"/>
      <c r="BW1541" s="82"/>
    </row>
    <row r="1542" spans="6:75" x14ac:dyDescent="0.3">
      <c r="F1542" s="10"/>
      <c r="G1542" s="10"/>
      <c r="H1542" s="10"/>
      <c r="I1542" s="10"/>
      <c r="J1542" s="10"/>
      <c r="K1542" s="82"/>
      <c r="L1542" s="82"/>
      <c r="M1542" s="82"/>
      <c r="N1542" s="82"/>
      <c r="O1542" s="82"/>
      <c r="BS1542" s="82"/>
      <c r="BT1542" s="82"/>
      <c r="BU1542" s="82"/>
      <c r="BV1542" s="82"/>
      <c r="BW1542" s="82"/>
    </row>
    <row r="1543" spans="6:75" x14ac:dyDescent="0.3">
      <c r="F1543" s="10"/>
      <c r="G1543" s="10"/>
      <c r="H1543" s="10"/>
      <c r="I1543" s="10"/>
      <c r="J1543" s="10"/>
      <c r="K1543" s="82"/>
      <c r="L1543" s="82"/>
      <c r="M1543" s="82"/>
      <c r="N1543" s="82"/>
      <c r="O1543" s="82"/>
      <c r="BS1543" s="82"/>
      <c r="BT1543" s="82"/>
      <c r="BU1543" s="82"/>
      <c r="BV1543" s="82"/>
      <c r="BW1543" s="82"/>
    </row>
    <row r="1544" spans="6:75" x14ac:dyDescent="0.3">
      <c r="F1544" s="10"/>
      <c r="G1544" s="10"/>
      <c r="H1544" s="10"/>
      <c r="I1544" s="10"/>
      <c r="J1544" s="10"/>
      <c r="K1544" s="82"/>
      <c r="L1544" s="82"/>
      <c r="M1544" s="82"/>
      <c r="N1544" s="82"/>
      <c r="O1544" s="82"/>
      <c r="BS1544" s="82"/>
      <c r="BT1544" s="82"/>
      <c r="BU1544" s="82"/>
      <c r="BV1544" s="82"/>
      <c r="BW1544" s="82"/>
    </row>
    <row r="1545" spans="6:75" x14ac:dyDescent="0.3">
      <c r="F1545" s="10"/>
      <c r="G1545" s="10"/>
      <c r="H1545" s="10"/>
      <c r="I1545" s="10"/>
      <c r="J1545" s="10"/>
      <c r="K1545" s="82"/>
      <c r="L1545" s="82"/>
      <c r="M1545" s="82"/>
      <c r="N1545" s="82"/>
      <c r="O1545" s="82"/>
      <c r="BS1545" s="82"/>
      <c r="BT1545" s="82"/>
      <c r="BU1545" s="82"/>
      <c r="BV1545" s="82"/>
      <c r="BW1545" s="82"/>
    </row>
    <row r="1546" spans="6:75" x14ac:dyDescent="0.3">
      <c r="F1546" s="10"/>
      <c r="G1546" s="10"/>
      <c r="H1546" s="10"/>
      <c r="I1546" s="10"/>
      <c r="J1546" s="10"/>
      <c r="K1546" s="82"/>
      <c r="L1546" s="82"/>
      <c r="M1546" s="82"/>
      <c r="N1546" s="82"/>
      <c r="O1546" s="82"/>
      <c r="BS1546" s="82"/>
      <c r="BT1546" s="82"/>
      <c r="BU1546" s="82"/>
      <c r="BV1546" s="82"/>
      <c r="BW1546" s="82"/>
    </row>
    <row r="1547" spans="6:75" x14ac:dyDescent="0.3">
      <c r="F1547" s="10"/>
      <c r="G1547" s="10"/>
      <c r="H1547" s="10"/>
      <c r="I1547" s="10"/>
      <c r="J1547" s="10"/>
      <c r="K1547" s="82"/>
      <c r="L1547" s="82"/>
      <c r="M1547" s="82"/>
      <c r="N1547" s="82"/>
      <c r="O1547" s="82"/>
      <c r="BS1547" s="82"/>
      <c r="BT1547" s="82"/>
      <c r="BU1547" s="82"/>
      <c r="BV1547" s="82"/>
      <c r="BW1547" s="82"/>
    </row>
    <row r="1548" spans="6:75" x14ac:dyDescent="0.3">
      <c r="F1548" s="10"/>
      <c r="G1548" s="10"/>
      <c r="H1548" s="10"/>
      <c r="I1548" s="10"/>
      <c r="J1548" s="10"/>
      <c r="K1548" s="82"/>
      <c r="L1548" s="82"/>
      <c r="M1548" s="82"/>
      <c r="N1548" s="82"/>
      <c r="O1548" s="82"/>
      <c r="BS1548" s="82"/>
      <c r="BT1548" s="82"/>
      <c r="BU1548" s="82"/>
      <c r="BV1548" s="82"/>
      <c r="BW1548" s="82"/>
    </row>
    <row r="1549" spans="6:75" x14ac:dyDescent="0.3">
      <c r="F1549" s="10"/>
      <c r="G1549" s="10"/>
      <c r="H1549" s="10"/>
      <c r="I1549" s="10"/>
      <c r="J1549" s="10"/>
      <c r="K1549" s="82"/>
      <c r="L1549" s="82"/>
      <c r="M1549" s="82"/>
      <c r="N1549" s="82"/>
      <c r="O1549" s="82"/>
      <c r="BS1549" s="82"/>
      <c r="BT1549" s="82"/>
      <c r="BU1549" s="82"/>
      <c r="BV1549" s="82"/>
      <c r="BW1549" s="82"/>
    </row>
    <row r="1550" spans="6:75" x14ac:dyDescent="0.3">
      <c r="F1550" s="10"/>
      <c r="G1550" s="10"/>
      <c r="H1550" s="10"/>
      <c r="I1550" s="10"/>
      <c r="J1550" s="10"/>
      <c r="K1550" s="82"/>
      <c r="L1550" s="82"/>
      <c r="M1550" s="82"/>
      <c r="N1550" s="82"/>
      <c r="O1550" s="82"/>
      <c r="BS1550" s="82"/>
      <c r="BT1550" s="82"/>
      <c r="BU1550" s="82"/>
      <c r="BV1550" s="82"/>
      <c r="BW1550" s="82"/>
    </row>
    <row r="1551" spans="6:75" x14ac:dyDescent="0.3">
      <c r="F1551" s="10"/>
      <c r="G1551" s="10"/>
      <c r="H1551" s="10"/>
      <c r="I1551" s="10"/>
      <c r="J1551" s="10"/>
      <c r="K1551" s="82"/>
      <c r="L1551" s="82"/>
      <c r="M1551" s="82"/>
      <c r="N1551" s="82"/>
      <c r="O1551" s="82"/>
      <c r="BS1551" s="82"/>
      <c r="BT1551" s="82"/>
      <c r="BU1551" s="82"/>
      <c r="BV1551" s="82"/>
      <c r="BW1551" s="82"/>
    </row>
    <row r="1552" spans="6:75" x14ac:dyDescent="0.3">
      <c r="F1552" s="10"/>
      <c r="G1552" s="10"/>
      <c r="H1552" s="10"/>
      <c r="I1552" s="10"/>
      <c r="J1552" s="10"/>
      <c r="K1552" s="82"/>
      <c r="L1552" s="82"/>
      <c r="M1552" s="82"/>
      <c r="N1552" s="82"/>
      <c r="O1552" s="82"/>
      <c r="BS1552" s="82"/>
      <c r="BT1552" s="82"/>
      <c r="BU1552" s="82"/>
      <c r="BV1552" s="82"/>
      <c r="BW1552" s="82"/>
    </row>
    <row r="1553" spans="6:75" x14ac:dyDescent="0.3">
      <c r="F1553" s="10"/>
      <c r="G1553" s="10"/>
      <c r="H1553" s="10"/>
      <c r="I1553" s="10"/>
      <c r="J1553" s="10"/>
      <c r="K1553" s="82"/>
      <c r="L1553" s="82"/>
      <c r="M1553" s="82"/>
      <c r="N1553" s="82"/>
      <c r="O1553" s="82"/>
      <c r="BS1553" s="82"/>
      <c r="BT1553" s="82"/>
      <c r="BU1553" s="82"/>
      <c r="BV1553" s="82"/>
      <c r="BW1553" s="82"/>
    </row>
    <row r="1554" spans="6:75" x14ac:dyDescent="0.3">
      <c r="F1554" s="10"/>
      <c r="G1554" s="10"/>
      <c r="H1554" s="10"/>
      <c r="I1554" s="10"/>
      <c r="J1554" s="10"/>
      <c r="K1554" s="82"/>
      <c r="L1554" s="82"/>
      <c r="M1554" s="82"/>
      <c r="N1554" s="82"/>
      <c r="O1554" s="82"/>
      <c r="BS1554" s="82"/>
      <c r="BT1554" s="82"/>
      <c r="BU1554" s="82"/>
      <c r="BV1554" s="82"/>
      <c r="BW1554" s="82"/>
    </row>
    <row r="1555" spans="6:75" x14ac:dyDescent="0.3">
      <c r="F1555" s="10"/>
      <c r="G1555" s="10"/>
      <c r="H1555" s="10"/>
      <c r="I1555" s="10"/>
      <c r="J1555" s="10"/>
      <c r="K1555" s="82"/>
      <c r="L1555" s="82"/>
      <c r="M1555" s="82"/>
      <c r="N1555" s="82"/>
      <c r="O1555" s="82"/>
      <c r="BS1555" s="82"/>
      <c r="BT1555" s="82"/>
      <c r="BU1555" s="82"/>
      <c r="BV1555" s="82"/>
      <c r="BW1555" s="82"/>
    </row>
    <row r="1556" spans="6:75" x14ac:dyDescent="0.3">
      <c r="F1556" s="10"/>
      <c r="G1556" s="10"/>
      <c r="H1556" s="10"/>
      <c r="I1556" s="10"/>
      <c r="J1556" s="10"/>
      <c r="K1556" s="82"/>
      <c r="L1556" s="82"/>
      <c r="M1556" s="82"/>
      <c r="N1556" s="82"/>
      <c r="O1556" s="82"/>
      <c r="BS1556" s="82"/>
      <c r="BT1556" s="82"/>
      <c r="BU1556" s="82"/>
      <c r="BV1556" s="82"/>
      <c r="BW1556" s="82"/>
    </row>
    <row r="1557" spans="6:75" x14ac:dyDescent="0.3">
      <c r="F1557" s="10"/>
      <c r="G1557" s="10"/>
      <c r="H1557" s="10"/>
      <c r="I1557" s="10"/>
      <c r="J1557" s="10"/>
      <c r="K1557" s="82"/>
      <c r="L1557" s="82"/>
      <c r="M1557" s="82"/>
      <c r="N1557" s="82"/>
      <c r="O1557" s="82"/>
      <c r="BS1557" s="82"/>
      <c r="BT1557" s="82"/>
      <c r="BU1557" s="82"/>
      <c r="BV1557" s="82"/>
      <c r="BW1557" s="82"/>
    </row>
    <row r="1558" spans="6:75" x14ac:dyDescent="0.3">
      <c r="F1558" s="10"/>
      <c r="G1558" s="10"/>
      <c r="H1558" s="10"/>
      <c r="I1558" s="10"/>
      <c r="J1558" s="10"/>
      <c r="K1558" s="82"/>
      <c r="L1558" s="82"/>
      <c r="M1558" s="82"/>
      <c r="N1558" s="82"/>
      <c r="O1558" s="82"/>
      <c r="BS1558" s="82"/>
      <c r="BT1558" s="82"/>
      <c r="BU1558" s="82"/>
      <c r="BV1558" s="82"/>
      <c r="BW1558" s="82"/>
    </row>
    <row r="1559" spans="6:75" x14ac:dyDescent="0.3">
      <c r="F1559" s="10"/>
      <c r="G1559" s="10"/>
      <c r="H1559" s="10"/>
      <c r="I1559" s="10"/>
      <c r="J1559" s="10"/>
      <c r="K1559" s="82"/>
      <c r="L1559" s="82"/>
      <c r="M1559" s="82"/>
      <c r="N1559" s="82"/>
      <c r="O1559" s="82"/>
      <c r="BS1559" s="82"/>
      <c r="BT1559" s="82"/>
      <c r="BU1559" s="82"/>
      <c r="BV1559" s="82"/>
      <c r="BW1559" s="82"/>
    </row>
    <row r="1560" spans="6:75" x14ac:dyDescent="0.3">
      <c r="F1560" s="10"/>
      <c r="G1560" s="10"/>
      <c r="H1560" s="10"/>
      <c r="I1560" s="10"/>
      <c r="J1560" s="10"/>
      <c r="K1560" s="82"/>
      <c r="L1560" s="82"/>
      <c r="M1560" s="82"/>
      <c r="N1560" s="82"/>
      <c r="O1560" s="82"/>
      <c r="BS1560" s="82"/>
      <c r="BT1560" s="82"/>
      <c r="BU1560" s="82"/>
      <c r="BV1560" s="82"/>
      <c r="BW1560" s="82"/>
    </row>
    <row r="1561" spans="6:75" x14ac:dyDescent="0.3">
      <c r="F1561" s="10"/>
      <c r="G1561" s="10"/>
      <c r="H1561" s="10"/>
      <c r="I1561" s="10"/>
      <c r="J1561" s="10"/>
      <c r="K1561" s="82"/>
      <c r="L1561" s="82"/>
      <c r="M1561" s="82"/>
      <c r="N1561" s="82"/>
      <c r="O1561" s="82"/>
      <c r="BS1561" s="82"/>
      <c r="BT1561" s="82"/>
      <c r="BU1561" s="82"/>
      <c r="BV1561" s="82"/>
      <c r="BW1561" s="82"/>
    </row>
    <row r="1562" spans="6:75" x14ac:dyDescent="0.3">
      <c r="F1562" s="10"/>
      <c r="G1562" s="10"/>
      <c r="H1562" s="10"/>
      <c r="I1562" s="10"/>
      <c r="J1562" s="10"/>
      <c r="K1562" s="82"/>
      <c r="L1562" s="82"/>
      <c r="M1562" s="82"/>
      <c r="N1562" s="82"/>
      <c r="O1562" s="82"/>
      <c r="BS1562" s="82"/>
      <c r="BT1562" s="82"/>
      <c r="BU1562" s="82"/>
      <c r="BV1562" s="82"/>
      <c r="BW1562" s="82"/>
    </row>
    <row r="1563" spans="6:75" x14ac:dyDescent="0.3">
      <c r="F1563" s="10"/>
      <c r="G1563" s="10"/>
      <c r="H1563" s="10"/>
      <c r="I1563" s="10"/>
      <c r="J1563" s="10"/>
      <c r="K1563" s="82"/>
      <c r="L1563" s="82"/>
      <c r="M1563" s="82"/>
      <c r="N1563" s="82"/>
      <c r="O1563" s="82"/>
      <c r="BS1563" s="82"/>
      <c r="BT1563" s="82"/>
      <c r="BU1563" s="82"/>
      <c r="BV1563" s="82"/>
      <c r="BW1563" s="82"/>
    </row>
    <row r="1564" spans="6:75" x14ac:dyDescent="0.3">
      <c r="F1564" s="10"/>
      <c r="G1564" s="10"/>
      <c r="H1564" s="10"/>
      <c r="I1564" s="10"/>
      <c r="J1564" s="10"/>
      <c r="K1564" s="82"/>
      <c r="L1564" s="82"/>
      <c r="M1564" s="82"/>
      <c r="N1564" s="82"/>
      <c r="O1564" s="82"/>
      <c r="BS1564" s="82"/>
      <c r="BT1564" s="82"/>
      <c r="BU1564" s="82"/>
      <c r="BV1564" s="82"/>
      <c r="BW1564" s="82"/>
    </row>
    <row r="1565" spans="6:75" x14ac:dyDescent="0.3">
      <c r="F1565" s="10"/>
      <c r="G1565" s="10"/>
      <c r="H1565" s="10"/>
      <c r="I1565" s="10"/>
      <c r="J1565" s="10"/>
      <c r="K1565" s="82"/>
      <c r="L1565" s="82"/>
      <c r="M1565" s="82"/>
      <c r="N1565" s="82"/>
      <c r="O1565" s="82"/>
      <c r="BS1565" s="82"/>
      <c r="BT1565" s="82"/>
      <c r="BU1565" s="82"/>
      <c r="BV1565" s="82"/>
      <c r="BW1565" s="82"/>
    </row>
    <row r="1566" spans="6:75" x14ac:dyDescent="0.3">
      <c r="F1566" s="10"/>
      <c r="G1566" s="10"/>
      <c r="H1566" s="10"/>
      <c r="I1566" s="10"/>
      <c r="J1566" s="10"/>
      <c r="K1566" s="82"/>
      <c r="L1566" s="82"/>
      <c r="M1566" s="82"/>
      <c r="N1566" s="82"/>
      <c r="O1566" s="82"/>
      <c r="BS1566" s="82"/>
      <c r="BT1566" s="82"/>
      <c r="BU1566" s="82"/>
      <c r="BV1566" s="82"/>
      <c r="BW1566" s="82"/>
    </row>
    <row r="1567" spans="6:75" x14ac:dyDescent="0.3">
      <c r="F1567" s="10"/>
      <c r="G1567" s="10"/>
      <c r="H1567" s="10"/>
      <c r="I1567" s="10"/>
      <c r="J1567" s="10"/>
      <c r="K1567" s="82"/>
      <c r="L1567" s="82"/>
      <c r="M1567" s="82"/>
      <c r="N1567" s="82"/>
      <c r="O1567" s="82"/>
      <c r="BS1567" s="82"/>
      <c r="BT1567" s="82"/>
      <c r="BU1567" s="82"/>
      <c r="BV1567" s="82"/>
      <c r="BW1567" s="82"/>
    </row>
    <row r="1568" spans="6:75" x14ac:dyDescent="0.3">
      <c r="F1568" s="10"/>
      <c r="G1568" s="10"/>
      <c r="H1568" s="10"/>
      <c r="I1568" s="10"/>
      <c r="J1568" s="10"/>
      <c r="K1568" s="82"/>
      <c r="L1568" s="82"/>
      <c r="M1568" s="82"/>
      <c r="N1568" s="82"/>
      <c r="O1568" s="82"/>
      <c r="BS1568" s="82"/>
      <c r="BT1568" s="82"/>
      <c r="BU1568" s="82"/>
      <c r="BV1568" s="82"/>
      <c r="BW1568" s="82"/>
    </row>
    <row r="1569" spans="6:75" x14ac:dyDescent="0.3">
      <c r="F1569" s="10"/>
      <c r="G1569" s="10"/>
      <c r="H1569" s="10"/>
      <c r="I1569" s="10"/>
      <c r="J1569" s="10"/>
      <c r="K1569" s="82"/>
      <c r="L1569" s="82"/>
      <c r="M1569" s="82"/>
      <c r="N1569" s="82"/>
      <c r="O1569" s="82"/>
      <c r="BS1569" s="82"/>
      <c r="BT1569" s="82"/>
      <c r="BU1569" s="82"/>
      <c r="BV1569" s="82"/>
      <c r="BW1569" s="82"/>
    </row>
    <row r="1570" spans="6:75" x14ac:dyDescent="0.3">
      <c r="F1570" s="10"/>
      <c r="G1570" s="10"/>
      <c r="H1570" s="10"/>
      <c r="I1570" s="10"/>
      <c r="J1570" s="10"/>
      <c r="K1570" s="82"/>
      <c r="L1570" s="82"/>
      <c r="M1570" s="82"/>
      <c r="N1570" s="82"/>
      <c r="O1570" s="82"/>
      <c r="BS1570" s="82"/>
      <c r="BT1570" s="82"/>
      <c r="BU1570" s="82"/>
      <c r="BV1570" s="82"/>
      <c r="BW1570" s="82"/>
    </row>
    <row r="1571" spans="6:75" x14ac:dyDescent="0.3">
      <c r="F1571" s="10"/>
      <c r="G1571" s="10"/>
      <c r="H1571" s="10"/>
      <c r="I1571" s="10"/>
      <c r="J1571" s="10"/>
      <c r="K1571" s="82"/>
      <c r="L1571" s="82"/>
      <c r="M1571" s="82"/>
      <c r="N1571" s="82"/>
      <c r="O1571" s="82"/>
      <c r="BS1571" s="82"/>
      <c r="BT1571" s="82"/>
      <c r="BU1571" s="82"/>
      <c r="BV1571" s="82"/>
      <c r="BW1571" s="82"/>
    </row>
    <row r="1572" spans="6:75" x14ac:dyDescent="0.3">
      <c r="F1572" s="10"/>
      <c r="G1572" s="10"/>
      <c r="H1572" s="10"/>
      <c r="I1572" s="10"/>
      <c r="J1572" s="10"/>
      <c r="K1572" s="82"/>
      <c r="L1572" s="82"/>
      <c r="M1572" s="82"/>
      <c r="N1572" s="82"/>
      <c r="O1572" s="82"/>
      <c r="BS1572" s="82"/>
      <c r="BT1572" s="82"/>
      <c r="BU1572" s="82"/>
      <c r="BV1572" s="82"/>
      <c r="BW1572" s="82"/>
    </row>
    <row r="1573" spans="6:75" x14ac:dyDescent="0.3">
      <c r="F1573" s="10"/>
      <c r="G1573" s="10"/>
      <c r="H1573" s="10"/>
      <c r="I1573" s="10"/>
      <c r="J1573" s="10"/>
      <c r="K1573" s="82"/>
      <c r="L1573" s="82"/>
      <c r="M1573" s="82"/>
      <c r="N1573" s="82"/>
      <c r="O1573" s="82"/>
      <c r="BS1573" s="82"/>
      <c r="BT1573" s="82"/>
      <c r="BU1573" s="82"/>
      <c r="BV1573" s="82"/>
      <c r="BW1573" s="82"/>
    </row>
    <row r="1574" spans="6:75" x14ac:dyDescent="0.3">
      <c r="F1574" s="10"/>
      <c r="G1574" s="10"/>
      <c r="H1574" s="10"/>
      <c r="I1574" s="10"/>
      <c r="J1574" s="10"/>
      <c r="K1574" s="82"/>
      <c r="L1574" s="82"/>
      <c r="M1574" s="82"/>
      <c r="N1574" s="82"/>
      <c r="O1574" s="82"/>
      <c r="BS1574" s="82"/>
      <c r="BT1574" s="82"/>
      <c r="BU1574" s="82"/>
      <c r="BV1574" s="82"/>
      <c r="BW1574" s="82"/>
    </row>
    <row r="1575" spans="6:75" x14ac:dyDescent="0.3">
      <c r="F1575" s="10"/>
      <c r="G1575" s="10"/>
      <c r="H1575" s="10"/>
      <c r="I1575" s="10"/>
      <c r="J1575" s="10"/>
      <c r="K1575" s="82"/>
      <c r="L1575" s="82"/>
      <c r="M1575" s="82"/>
      <c r="N1575" s="82"/>
      <c r="O1575" s="82"/>
      <c r="BS1575" s="82"/>
      <c r="BT1575" s="82"/>
      <c r="BU1575" s="82"/>
      <c r="BV1575" s="82"/>
      <c r="BW1575" s="82"/>
    </row>
    <row r="1576" spans="6:75" x14ac:dyDescent="0.3">
      <c r="F1576" s="10"/>
      <c r="G1576" s="10"/>
      <c r="H1576" s="10"/>
      <c r="I1576" s="10"/>
      <c r="J1576" s="10"/>
      <c r="K1576" s="82"/>
      <c r="L1576" s="82"/>
      <c r="M1576" s="82"/>
      <c r="N1576" s="82"/>
      <c r="O1576" s="82"/>
      <c r="BS1576" s="82"/>
      <c r="BT1576" s="82"/>
      <c r="BU1576" s="82"/>
      <c r="BV1576" s="82"/>
      <c r="BW1576" s="82"/>
    </row>
    <row r="1577" spans="6:75" x14ac:dyDescent="0.3">
      <c r="F1577" s="10"/>
      <c r="G1577" s="10"/>
      <c r="H1577" s="10"/>
      <c r="I1577" s="10"/>
      <c r="J1577" s="10"/>
      <c r="K1577" s="82"/>
      <c r="L1577" s="82"/>
      <c r="M1577" s="82"/>
      <c r="N1577" s="82"/>
      <c r="O1577" s="82"/>
      <c r="BS1577" s="82"/>
      <c r="BT1577" s="82"/>
      <c r="BU1577" s="82"/>
      <c r="BV1577" s="82"/>
      <c r="BW1577" s="82"/>
    </row>
    <row r="1578" spans="6:75" x14ac:dyDescent="0.3">
      <c r="F1578" s="10"/>
      <c r="G1578" s="10"/>
      <c r="H1578" s="10"/>
      <c r="I1578" s="10"/>
      <c r="J1578" s="10"/>
      <c r="K1578" s="82"/>
      <c r="L1578" s="82"/>
      <c r="M1578" s="82"/>
      <c r="N1578" s="82"/>
      <c r="O1578" s="82"/>
      <c r="BS1578" s="82"/>
      <c r="BT1578" s="82"/>
      <c r="BU1578" s="82"/>
      <c r="BV1578" s="82"/>
      <c r="BW1578" s="82"/>
    </row>
    <row r="1579" spans="6:75" x14ac:dyDescent="0.3">
      <c r="F1579" s="10"/>
      <c r="G1579" s="10"/>
      <c r="H1579" s="10"/>
      <c r="I1579" s="10"/>
      <c r="J1579" s="10"/>
      <c r="K1579" s="82"/>
      <c r="L1579" s="82"/>
      <c r="M1579" s="82"/>
      <c r="N1579" s="82"/>
      <c r="O1579" s="82"/>
      <c r="BS1579" s="82"/>
      <c r="BT1579" s="82"/>
      <c r="BU1579" s="82"/>
      <c r="BV1579" s="82"/>
      <c r="BW1579" s="82"/>
    </row>
    <row r="1580" spans="6:75" x14ac:dyDescent="0.3">
      <c r="F1580" s="10"/>
      <c r="G1580" s="10"/>
      <c r="H1580" s="10"/>
      <c r="I1580" s="10"/>
      <c r="J1580" s="10"/>
      <c r="K1580" s="82"/>
      <c r="L1580" s="82"/>
      <c r="M1580" s="82"/>
      <c r="N1580" s="82"/>
      <c r="O1580" s="82"/>
      <c r="BS1580" s="82"/>
      <c r="BT1580" s="82"/>
      <c r="BU1580" s="82"/>
      <c r="BV1580" s="82"/>
      <c r="BW1580" s="82"/>
    </row>
    <row r="1581" spans="6:75" x14ac:dyDescent="0.3">
      <c r="F1581" s="10"/>
      <c r="G1581" s="10"/>
      <c r="H1581" s="10"/>
      <c r="I1581" s="10"/>
      <c r="J1581" s="10"/>
      <c r="K1581" s="82"/>
      <c r="L1581" s="82"/>
      <c r="M1581" s="82"/>
      <c r="N1581" s="82"/>
      <c r="O1581" s="82"/>
      <c r="BS1581" s="82"/>
      <c r="BT1581" s="82"/>
      <c r="BU1581" s="82"/>
      <c r="BV1581" s="82"/>
      <c r="BW1581" s="82"/>
    </row>
    <row r="1582" spans="6:75" x14ac:dyDescent="0.3">
      <c r="F1582" s="10"/>
      <c r="G1582" s="10"/>
      <c r="H1582" s="10"/>
      <c r="I1582" s="10"/>
      <c r="J1582" s="10"/>
      <c r="K1582" s="82"/>
      <c r="L1582" s="82"/>
      <c r="M1582" s="82"/>
      <c r="N1582" s="82"/>
      <c r="O1582" s="82"/>
      <c r="BS1582" s="82"/>
      <c r="BT1582" s="82"/>
      <c r="BU1582" s="82"/>
      <c r="BV1582" s="82"/>
      <c r="BW1582" s="82"/>
    </row>
    <row r="1583" spans="6:75" x14ac:dyDescent="0.3">
      <c r="F1583" s="10"/>
      <c r="G1583" s="10"/>
      <c r="H1583" s="10"/>
      <c r="I1583" s="10"/>
      <c r="J1583" s="10"/>
      <c r="K1583" s="82"/>
      <c r="L1583" s="82"/>
      <c r="M1583" s="82"/>
      <c r="N1583" s="82"/>
      <c r="O1583" s="82"/>
      <c r="BS1583" s="82"/>
      <c r="BT1583" s="82"/>
      <c r="BU1583" s="82"/>
      <c r="BV1583" s="82"/>
      <c r="BW1583" s="82"/>
    </row>
    <row r="1584" spans="6:75" x14ac:dyDescent="0.3">
      <c r="F1584" s="10"/>
      <c r="G1584" s="10"/>
      <c r="H1584" s="10"/>
      <c r="I1584" s="10"/>
      <c r="J1584" s="10"/>
      <c r="K1584" s="82"/>
      <c r="L1584" s="82"/>
      <c r="M1584" s="82"/>
      <c r="N1584" s="82"/>
      <c r="O1584" s="82"/>
      <c r="BS1584" s="82"/>
      <c r="BT1584" s="82"/>
      <c r="BU1584" s="82"/>
      <c r="BV1584" s="82"/>
      <c r="BW1584" s="82"/>
    </row>
    <row r="1585" spans="6:75" x14ac:dyDescent="0.3">
      <c r="F1585" s="10"/>
      <c r="G1585" s="10"/>
      <c r="H1585" s="10"/>
      <c r="I1585" s="10"/>
      <c r="J1585" s="10"/>
      <c r="K1585" s="82"/>
      <c r="L1585" s="82"/>
      <c r="M1585" s="82"/>
      <c r="N1585" s="82"/>
      <c r="O1585" s="82"/>
      <c r="BS1585" s="82"/>
      <c r="BT1585" s="82"/>
      <c r="BU1585" s="82"/>
      <c r="BV1585" s="82"/>
      <c r="BW1585" s="82"/>
    </row>
    <row r="1586" spans="6:75" x14ac:dyDescent="0.3">
      <c r="F1586" s="10"/>
      <c r="G1586" s="10"/>
      <c r="H1586" s="10"/>
      <c r="I1586" s="10"/>
      <c r="J1586" s="10"/>
      <c r="K1586" s="82"/>
      <c r="L1586" s="82"/>
      <c r="M1586" s="82"/>
      <c r="N1586" s="82"/>
      <c r="O1586" s="82"/>
      <c r="BS1586" s="82"/>
      <c r="BT1586" s="82"/>
      <c r="BU1586" s="82"/>
      <c r="BV1586" s="82"/>
      <c r="BW1586" s="82"/>
    </row>
    <row r="1587" spans="6:75" x14ac:dyDescent="0.3">
      <c r="F1587" s="10"/>
      <c r="G1587" s="10"/>
      <c r="H1587" s="10"/>
      <c r="I1587" s="10"/>
      <c r="J1587" s="10"/>
      <c r="K1587" s="82"/>
      <c r="L1587" s="82"/>
      <c r="M1587" s="82"/>
      <c r="N1587" s="82"/>
      <c r="O1587" s="82"/>
      <c r="BS1587" s="82"/>
      <c r="BT1587" s="82"/>
      <c r="BU1587" s="82"/>
      <c r="BV1587" s="82"/>
      <c r="BW1587" s="82"/>
    </row>
    <row r="1588" spans="6:75" x14ac:dyDescent="0.3">
      <c r="F1588" s="10"/>
      <c r="G1588" s="10"/>
      <c r="H1588" s="10"/>
      <c r="I1588" s="10"/>
      <c r="J1588" s="10"/>
      <c r="K1588" s="82"/>
      <c r="L1588" s="82"/>
      <c r="M1588" s="82"/>
      <c r="N1588" s="82"/>
      <c r="O1588" s="82"/>
      <c r="BS1588" s="82"/>
      <c r="BT1588" s="82"/>
      <c r="BU1588" s="82"/>
      <c r="BV1588" s="82"/>
      <c r="BW1588" s="82"/>
    </row>
    <row r="1589" spans="6:75" x14ac:dyDescent="0.3">
      <c r="F1589" s="10"/>
      <c r="G1589" s="10"/>
      <c r="H1589" s="10"/>
      <c r="I1589" s="10"/>
      <c r="J1589" s="10"/>
      <c r="K1589" s="82"/>
      <c r="L1589" s="82"/>
      <c r="M1589" s="82"/>
      <c r="N1589" s="82"/>
      <c r="O1589" s="82"/>
      <c r="BS1589" s="82"/>
      <c r="BT1589" s="82"/>
      <c r="BU1589" s="82"/>
      <c r="BV1589" s="82"/>
      <c r="BW1589" s="82"/>
    </row>
    <row r="1590" spans="6:75" x14ac:dyDescent="0.3">
      <c r="F1590" s="10"/>
      <c r="G1590" s="10"/>
      <c r="H1590" s="10"/>
      <c r="I1590" s="10"/>
      <c r="J1590" s="10"/>
      <c r="K1590" s="82"/>
      <c r="L1590" s="82"/>
      <c r="M1590" s="82"/>
      <c r="N1590" s="82"/>
      <c r="O1590" s="82"/>
      <c r="BS1590" s="82"/>
      <c r="BT1590" s="82"/>
      <c r="BU1590" s="82"/>
      <c r="BV1590" s="82"/>
      <c r="BW1590" s="82"/>
    </row>
    <row r="1591" spans="6:75" x14ac:dyDescent="0.3">
      <c r="F1591" s="10"/>
      <c r="G1591" s="10"/>
      <c r="H1591" s="10"/>
      <c r="I1591" s="10"/>
      <c r="J1591" s="10"/>
      <c r="K1591" s="82"/>
      <c r="L1591" s="82"/>
      <c r="M1591" s="82"/>
      <c r="N1591" s="82"/>
      <c r="O1591" s="82"/>
      <c r="BS1591" s="82"/>
      <c r="BT1591" s="82"/>
      <c r="BU1591" s="82"/>
      <c r="BV1591" s="82"/>
      <c r="BW1591" s="82"/>
    </row>
    <row r="1592" spans="6:75" x14ac:dyDescent="0.3">
      <c r="F1592" s="10"/>
      <c r="G1592" s="10"/>
      <c r="H1592" s="10"/>
      <c r="I1592" s="10"/>
      <c r="J1592" s="10"/>
      <c r="K1592" s="82"/>
      <c r="L1592" s="82"/>
      <c r="M1592" s="82"/>
      <c r="N1592" s="82"/>
      <c r="O1592" s="82"/>
      <c r="BS1592" s="82"/>
      <c r="BT1592" s="82"/>
      <c r="BU1592" s="82"/>
      <c r="BV1592" s="82"/>
      <c r="BW1592" s="82"/>
    </row>
    <row r="1593" spans="6:75" x14ac:dyDescent="0.3">
      <c r="F1593" s="10"/>
      <c r="G1593" s="10"/>
      <c r="H1593" s="10"/>
      <c r="I1593" s="10"/>
      <c r="J1593" s="10"/>
      <c r="K1593" s="82"/>
      <c r="L1593" s="82"/>
      <c r="M1593" s="82"/>
      <c r="N1593" s="82"/>
      <c r="O1593" s="82"/>
      <c r="BS1593" s="82"/>
      <c r="BT1593" s="82"/>
      <c r="BU1593" s="82"/>
      <c r="BV1593" s="82"/>
      <c r="BW1593" s="82"/>
    </row>
    <row r="1594" spans="6:75" x14ac:dyDescent="0.3">
      <c r="F1594" s="10"/>
      <c r="G1594" s="10"/>
      <c r="H1594" s="10"/>
      <c r="I1594" s="10"/>
      <c r="J1594" s="10"/>
      <c r="K1594" s="82"/>
      <c r="L1594" s="82"/>
      <c r="M1594" s="82"/>
      <c r="N1594" s="82"/>
      <c r="O1594" s="82"/>
      <c r="BS1594" s="82"/>
      <c r="BT1594" s="82"/>
      <c r="BU1594" s="82"/>
      <c r="BV1594" s="82"/>
      <c r="BW1594" s="82"/>
    </row>
    <row r="1595" spans="6:75" x14ac:dyDescent="0.3">
      <c r="F1595" s="10"/>
      <c r="G1595" s="10"/>
      <c r="H1595" s="10"/>
      <c r="I1595" s="10"/>
      <c r="J1595" s="10"/>
      <c r="K1595" s="82"/>
      <c r="L1595" s="82"/>
      <c r="M1595" s="82"/>
      <c r="N1595" s="82"/>
      <c r="O1595" s="82"/>
      <c r="BS1595" s="82"/>
      <c r="BT1595" s="82"/>
      <c r="BU1595" s="82"/>
      <c r="BV1595" s="82"/>
      <c r="BW1595" s="82"/>
    </row>
    <row r="1596" spans="6:75" x14ac:dyDescent="0.3">
      <c r="F1596" s="10"/>
      <c r="G1596" s="10"/>
      <c r="H1596" s="10"/>
      <c r="I1596" s="10"/>
      <c r="J1596" s="10"/>
      <c r="K1596" s="82"/>
      <c r="L1596" s="82"/>
      <c r="M1596" s="82"/>
      <c r="N1596" s="82"/>
      <c r="O1596" s="82"/>
      <c r="BS1596" s="82"/>
      <c r="BT1596" s="82"/>
      <c r="BU1596" s="82"/>
      <c r="BV1596" s="82"/>
      <c r="BW1596" s="82"/>
    </row>
    <row r="1597" spans="6:75" x14ac:dyDescent="0.3">
      <c r="F1597" s="10"/>
      <c r="G1597" s="10"/>
      <c r="H1597" s="10"/>
      <c r="I1597" s="10"/>
      <c r="J1597" s="10"/>
      <c r="K1597" s="82"/>
      <c r="L1597" s="82"/>
      <c r="M1597" s="82"/>
      <c r="N1597" s="82"/>
      <c r="O1597" s="82"/>
      <c r="BS1597" s="82"/>
      <c r="BT1597" s="82"/>
      <c r="BU1597" s="82"/>
      <c r="BV1597" s="82"/>
      <c r="BW1597" s="82"/>
    </row>
    <row r="1598" spans="6:75" x14ac:dyDescent="0.3">
      <c r="F1598" s="10"/>
      <c r="G1598" s="10"/>
      <c r="H1598" s="10"/>
      <c r="I1598" s="10"/>
      <c r="J1598" s="10"/>
      <c r="K1598" s="82"/>
      <c r="L1598" s="82"/>
      <c r="M1598" s="82"/>
      <c r="N1598" s="82"/>
      <c r="O1598" s="82"/>
      <c r="BS1598" s="82"/>
      <c r="BT1598" s="82"/>
      <c r="BU1598" s="82"/>
      <c r="BV1598" s="82"/>
      <c r="BW1598" s="82"/>
    </row>
    <row r="1599" spans="6:75" x14ac:dyDescent="0.3">
      <c r="F1599" s="10"/>
      <c r="G1599" s="10"/>
      <c r="H1599" s="10"/>
      <c r="I1599" s="10"/>
      <c r="J1599" s="10"/>
      <c r="K1599" s="82"/>
      <c r="L1599" s="82"/>
      <c r="M1599" s="82"/>
      <c r="N1599" s="82"/>
      <c r="O1599" s="82"/>
      <c r="BS1599" s="82"/>
      <c r="BT1599" s="82"/>
      <c r="BU1599" s="82"/>
      <c r="BV1599" s="82"/>
      <c r="BW1599" s="82"/>
    </row>
    <row r="1600" spans="6:75" x14ac:dyDescent="0.3">
      <c r="F1600" s="10"/>
      <c r="G1600" s="10"/>
      <c r="H1600" s="10"/>
      <c r="I1600" s="10"/>
      <c r="J1600" s="10"/>
      <c r="K1600" s="82"/>
      <c r="L1600" s="82"/>
      <c r="M1600" s="82"/>
      <c r="N1600" s="82"/>
      <c r="O1600" s="82"/>
      <c r="BS1600" s="82"/>
      <c r="BT1600" s="82"/>
      <c r="BU1600" s="82"/>
      <c r="BV1600" s="82"/>
      <c r="BW1600" s="82"/>
    </row>
    <row r="1601" spans="6:75" x14ac:dyDescent="0.3">
      <c r="F1601" s="10"/>
      <c r="G1601" s="10"/>
      <c r="H1601" s="10"/>
      <c r="I1601" s="10"/>
      <c r="J1601" s="10"/>
      <c r="K1601" s="82"/>
      <c r="L1601" s="82"/>
      <c r="M1601" s="82"/>
      <c r="N1601" s="82"/>
      <c r="O1601" s="82"/>
      <c r="BS1601" s="82"/>
      <c r="BT1601" s="82"/>
      <c r="BU1601" s="82"/>
      <c r="BV1601" s="82"/>
      <c r="BW1601" s="82"/>
    </row>
    <row r="1602" spans="6:75" x14ac:dyDescent="0.3">
      <c r="F1602" s="10"/>
      <c r="G1602" s="10"/>
      <c r="H1602" s="10"/>
      <c r="I1602" s="10"/>
      <c r="J1602" s="10"/>
      <c r="K1602" s="82"/>
      <c r="L1602" s="82"/>
      <c r="M1602" s="82"/>
      <c r="N1602" s="82"/>
      <c r="O1602" s="82"/>
      <c r="BS1602" s="82"/>
      <c r="BT1602" s="82"/>
      <c r="BU1602" s="82"/>
      <c r="BV1602" s="82"/>
      <c r="BW1602" s="82"/>
    </row>
    <row r="1603" spans="6:75" x14ac:dyDescent="0.3">
      <c r="F1603" s="10"/>
      <c r="G1603" s="10"/>
      <c r="H1603" s="10"/>
      <c r="I1603" s="10"/>
      <c r="J1603" s="10"/>
      <c r="K1603" s="82"/>
      <c r="L1603" s="82"/>
      <c r="M1603" s="82"/>
      <c r="N1603" s="82"/>
      <c r="O1603" s="82"/>
      <c r="BS1603" s="82"/>
      <c r="BT1603" s="82"/>
      <c r="BU1603" s="82"/>
      <c r="BV1603" s="82"/>
      <c r="BW1603" s="82"/>
    </row>
    <row r="1604" spans="6:75" x14ac:dyDescent="0.3">
      <c r="F1604" s="10"/>
      <c r="G1604" s="10"/>
      <c r="H1604" s="10"/>
      <c r="I1604" s="10"/>
      <c r="J1604" s="10"/>
      <c r="K1604" s="82"/>
      <c r="L1604" s="82"/>
      <c r="M1604" s="82"/>
      <c r="N1604" s="82"/>
      <c r="O1604" s="82"/>
      <c r="BS1604" s="82"/>
      <c r="BT1604" s="82"/>
      <c r="BU1604" s="82"/>
      <c r="BV1604" s="82"/>
      <c r="BW1604" s="82"/>
    </row>
    <row r="1605" spans="6:75" x14ac:dyDescent="0.3">
      <c r="F1605" s="10"/>
      <c r="G1605" s="10"/>
      <c r="H1605" s="10"/>
      <c r="I1605" s="10"/>
      <c r="J1605" s="10"/>
      <c r="K1605" s="82"/>
      <c r="L1605" s="82"/>
      <c r="M1605" s="82"/>
      <c r="N1605" s="82"/>
      <c r="O1605" s="82"/>
      <c r="BS1605" s="82"/>
      <c r="BT1605" s="82"/>
      <c r="BU1605" s="82"/>
      <c r="BV1605" s="82"/>
      <c r="BW1605" s="82"/>
    </row>
    <row r="1606" spans="6:75" x14ac:dyDescent="0.3">
      <c r="F1606" s="10"/>
      <c r="G1606" s="10"/>
      <c r="H1606" s="10"/>
      <c r="I1606" s="10"/>
      <c r="J1606" s="10"/>
      <c r="K1606" s="82"/>
      <c r="L1606" s="82"/>
      <c r="M1606" s="82"/>
      <c r="N1606" s="82"/>
      <c r="O1606" s="82"/>
      <c r="BS1606" s="82"/>
      <c r="BT1606" s="82"/>
      <c r="BU1606" s="82"/>
      <c r="BV1606" s="82"/>
      <c r="BW1606" s="82"/>
    </row>
    <row r="1607" spans="6:75" x14ac:dyDescent="0.3">
      <c r="F1607" s="10"/>
      <c r="G1607" s="10"/>
      <c r="H1607" s="10"/>
      <c r="I1607" s="10"/>
      <c r="J1607" s="10"/>
      <c r="K1607" s="82"/>
      <c r="L1607" s="82"/>
      <c r="M1607" s="82"/>
      <c r="N1607" s="82"/>
      <c r="O1607" s="82"/>
      <c r="BS1607" s="82"/>
      <c r="BT1607" s="82"/>
      <c r="BU1607" s="82"/>
      <c r="BV1607" s="82"/>
      <c r="BW1607" s="82"/>
    </row>
    <row r="1608" spans="6:75" x14ac:dyDescent="0.3">
      <c r="F1608" s="10"/>
      <c r="G1608" s="10"/>
      <c r="H1608" s="10"/>
      <c r="I1608" s="10"/>
      <c r="J1608" s="10"/>
      <c r="K1608" s="82"/>
      <c r="L1608" s="82"/>
      <c r="M1608" s="82"/>
      <c r="N1608" s="82"/>
      <c r="O1608" s="82"/>
      <c r="BS1608" s="82"/>
      <c r="BT1608" s="82"/>
      <c r="BU1608" s="82"/>
      <c r="BV1608" s="82"/>
      <c r="BW1608" s="82"/>
    </row>
    <row r="1609" spans="6:75" x14ac:dyDescent="0.3">
      <c r="F1609" s="10"/>
      <c r="G1609" s="10"/>
      <c r="H1609" s="10"/>
      <c r="I1609" s="10"/>
      <c r="J1609" s="10"/>
      <c r="K1609" s="82"/>
      <c r="L1609" s="82"/>
      <c r="M1609" s="82"/>
      <c r="N1609" s="82"/>
      <c r="O1609" s="82"/>
      <c r="BS1609" s="82"/>
      <c r="BT1609" s="82"/>
      <c r="BU1609" s="82"/>
      <c r="BV1609" s="82"/>
      <c r="BW1609" s="82"/>
    </row>
    <row r="1610" spans="6:75" x14ac:dyDescent="0.3">
      <c r="F1610" s="10"/>
      <c r="G1610" s="10"/>
      <c r="H1610" s="10"/>
      <c r="I1610" s="10"/>
      <c r="J1610" s="10"/>
      <c r="K1610" s="82"/>
      <c r="L1610" s="82"/>
      <c r="M1610" s="82"/>
      <c r="N1610" s="82"/>
      <c r="O1610" s="82"/>
      <c r="BS1610" s="82"/>
      <c r="BT1610" s="82"/>
      <c r="BU1610" s="82"/>
      <c r="BV1610" s="82"/>
      <c r="BW1610" s="82"/>
    </row>
    <row r="1611" spans="6:75" x14ac:dyDescent="0.3">
      <c r="F1611" s="10"/>
      <c r="G1611" s="10"/>
      <c r="H1611" s="10"/>
      <c r="I1611" s="10"/>
      <c r="J1611" s="10"/>
      <c r="K1611" s="82"/>
      <c r="L1611" s="82"/>
      <c r="M1611" s="82"/>
      <c r="N1611" s="82"/>
      <c r="O1611" s="82"/>
      <c r="BS1611" s="82"/>
      <c r="BT1611" s="82"/>
      <c r="BU1611" s="82"/>
      <c r="BV1611" s="82"/>
      <c r="BW1611" s="82"/>
    </row>
    <row r="1612" spans="6:75" x14ac:dyDescent="0.3">
      <c r="F1612" s="10"/>
      <c r="G1612" s="10"/>
      <c r="H1612" s="10"/>
      <c r="I1612" s="10"/>
      <c r="J1612" s="10"/>
      <c r="K1612" s="82"/>
      <c r="L1612" s="82"/>
      <c r="M1612" s="82"/>
      <c r="N1612" s="82"/>
      <c r="O1612" s="82"/>
      <c r="BS1612" s="82"/>
      <c r="BT1612" s="82"/>
      <c r="BU1612" s="82"/>
      <c r="BV1612" s="82"/>
      <c r="BW1612" s="82"/>
    </row>
    <row r="1613" spans="6:75" x14ac:dyDescent="0.3">
      <c r="F1613" s="10"/>
      <c r="G1613" s="10"/>
      <c r="H1613" s="10"/>
      <c r="I1613" s="10"/>
      <c r="J1613" s="10"/>
      <c r="K1613" s="82"/>
      <c r="L1613" s="82"/>
      <c r="M1613" s="82"/>
      <c r="N1613" s="82"/>
      <c r="O1613" s="82"/>
      <c r="BS1613" s="82"/>
      <c r="BT1613" s="82"/>
      <c r="BU1613" s="82"/>
      <c r="BV1613" s="82"/>
      <c r="BW1613" s="82"/>
    </row>
    <row r="1614" spans="6:75" x14ac:dyDescent="0.3">
      <c r="F1614" s="10"/>
      <c r="G1614" s="10"/>
      <c r="H1614" s="10"/>
      <c r="I1614" s="10"/>
      <c r="J1614" s="10"/>
      <c r="K1614" s="82"/>
      <c r="L1614" s="82"/>
      <c r="M1614" s="82"/>
      <c r="N1614" s="82"/>
      <c r="O1614" s="82"/>
      <c r="BS1614" s="82"/>
      <c r="BT1614" s="82"/>
      <c r="BU1614" s="82"/>
      <c r="BV1614" s="82"/>
      <c r="BW1614" s="82"/>
    </row>
    <row r="1615" spans="6:75" x14ac:dyDescent="0.3">
      <c r="F1615" s="10"/>
      <c r="G1615" s="10"/>
      <c r="H1615" s="10"/>
      <c r="I1615" s="10"/>
      <c r="J1615" s="10"/>
      <c r="K1615" s="82"/>
      <c r="L1615" s="82"/>
      <c r="M1615" s="82"/>
      <c r="N1615" s="82"/>
      <c r="O1615" s="82"/>
      <c r="BS1615" s="82"/>
      <c r="BT1615" s="82"/>
      <c r="BU1615" s="82"/>
      <c r="BV1615" s="82"/>
      <c r="BW1615" s="82"/>
    </row>
    <row r="1616" spans="6:75" x14ac:dyDescent="0.3">
      <c r="F1616" s="10"/>
      <c r="G1616" s="10"/>
      <c r="H1616" s="10"/>
      <c r="I1616" s="10"/>
      <c r="J1616" s="10"/>
      <c r="K1616" s="82"/>
      <c r="L1616" s="82"/>
      <c r="M1616" s="82"/>
      <c r="N1616" s="82"/>
      <c r="O1616" s="82"/>
      <c r="BS1616" s="82"/>
      <c r="BT1616" s="82"/>
      <c r="BU1616" s="82"/>
      <c r="BV1616" s="82"/>
      <c r="BW1616" s="82"/>
    </row>
    <row r="1617" spans="6:75" x14ac:dyDescent="0.3">
      <c r="F1617" s="10"/>
      <c r="G1617" s="10"/>
      <c r="H1617" s="10"/>
      <c r="I1617" s="10"/>
      <c r="J1617" s="10"/>
      <c r="K1617" s="82"/>
      <c r="L1617" s="82"/>
      <c r="M1617" s="82"/>
      <c r="N1617" s="82"/>
      <c r="O1617" s="82"/>
      <c r="BS1617" s="82"/>
      <c r="BT1617" s="82"/>
      <c r="BU1617" s="82"/>
      <c r="BV1617" s="82"/>
      <c r="BW1617" s="82"/>
    </row>
    <row r="1618" spans="6:75" x14ac:dyDescent="0.3">
      <c r="F1618" s="10"/>
      <c r="G1618" s="10"/>
      <c r="H1618" s="10"/>
      <c r="I1618" s="10"/>
      <c r="J1618" s="10"/>
      <c r="K1618" s="82"/>
      <c r="L1618" s="82"/>
      <c r="M1618" s="82"/>
      <c r="N1618" s="82"/>
      <c r="O1618" s="82"/>
      <c r="BS1618" s="82"/>
      <c r="BT1618" s="82"/>
      <c r="BU1618" s="82"/>
      <c r="BV1618" s="82"/>
      <c r="BW1618" s="82"/>
    </row>
    <row r="1619" spans="6:75" x14ac:dyDescent="0.3">
      <c r="F1619" s="10"/>
      <c r="G1619" s="10"/>
      <c r="H1619" s="10"/>
      <c r="I1619" s="10"/>
      <c r="J1619" s="10"/>
      <c r="K1619" s="82"/>
      <c r="L1619" s="82"/>
      <c r="M1619" s="82"/>
      <c r="N1619" s="82"/>
      <c r="O1619" s="82"/>
      <c r="BS1619" s="82"/>
      <c r="BT1619" s="82"/>
      <c r="BU1619" s="82"/>
      <c r="BV1619" s="82"/>
      <c r="BW1619" s="82"/>
    </row>
    <row r="1620" spans="6:75" x14ac:dyDescent="0.3">
      <c r="F1620" s="10"/>
      <c r="G1620" s="10"/>
      <c r="H1620" s="10"/>
      <c r="I1620" s="10"/>
      <c r="J1620" s="10"/>
      <c r="K1620" s="82"/>
      <c r="L1620" s="82"/>
      <c r="M1620" s="82"/>
      <c r="N1620" s="82"/>
      <c r="O1620" s="82"/>
      <c r="BS1620" s="82"/>
      <c r="BT1620" s="82"/>
      <c r="BU1620" s="82"/>
      <c r="BV1620" s="82"/>
      <c r="BW1620" s="82"/>
    </row>
    <row r="1621" spans="6:75" x14ac:dyDescent="0.3">
      <c r="F1621" s="10"/>
      <c r="G1621" s="10"/>
      <c r="H1621" s="10"/>
      <c r="I1621" s="10"/>
      <c r="J1621" s="10"/>
      <c r="K1621" s="82"/>
      <c r="L1621" s="82"/>
      <c r="M1621" s="82"/>
      <c r="N1621" s="82"/>
      <c r="O1621" s="82"/>
      <c r="BS1621" s="82"/>
      <c r="BT1621" s="82"/>
      <c r="BU1621" s="82"/>
      <c r="BV1621" s="82"/>
      <c r="BW1621" s="82"/>
    </row>
    <row r="1622" spans="6:75" x14ac:dyDescent="0.3">
      <c r="F1622" s="10"/>
      <c r="G1622" s="10"/>
      <c r="H1622" s="10"/>
      <c r="I1622" s="10"/>
      <c r="J1622" s="10"/>
      <c r="K1622" s="82"/>
      <c r="L1622" s="82"/>
      <c r="M1622" s="82"/>
      <c r="N1622" s="82"/>
      <c r="O1622" s="82"/>
      <c r="BS1622" s="82"/>
      <c r="BT1622" s="82"/>
      <c r="BU1622" s="82"/>
      <c r="BV1622" s="82"/>
      <c r="BW1622" s="82"/>
    </row>
    <row r="1623" spans="6:75" x14ac:dyDescent="0.3">
      <c r="F1623" s="10"/>
      <c r="G1623" s="10"/>
      <c r="H1623" s="10"/>
      <c r="I1623" s="10"/>
      <c r="J1623" s="10"/>
      <c r="K1623" s="82"/>
      <c r="L1623" s="82"/>
      <c r="M1623" s="82"/>
      <c r="N1623" s="82"/>
      <c r="O1623" s="82"/>
      <c r="BS1623" s="82"/>
      <c r="BT1623" s="82"/>
      <c r="BU1623" s="82"/>
      <c r="BV1623" s="82"/>
      <c r="BW1623" s="82"/>
    </row>
    <row r="1624" spans="6:75" x14ac:dyDescent="0.3">
      <c r="F1624" s="10"/>
      <c r="G1624" s="10"/>
      <c r="H1624" s="10"/>
      <c r="I1624" s="10"/>
      <c r="J1624" s="10"/>
      <c r="K1624" s="82"/>
      <c r="L1624" s="82"/>
      <c r="M1624" s="82"/>
      <c r="N1624" s="82"/>
      <c r="O1624" s="82"/>
      <c r="BS1624" s="82"/>
      <c r="BT1624" s="82"/>
      <c r="BU1624" s="82"/>
      <c r="BV1624" s="82"/>
      <c r="BW1624" s="82"/>
    </row>
    <row r="1625" spans="6:75" x14ac:dyDescent="0.3">
      <c r="F1625" s="10"/>
      <c r="G1625" s="10"/>
      <c r="H1625" s="10"/>
      <c r="I1625" s="10"/>
      <c r="J1625" s="10"/>
      <c r="K1625" s="82"/>
      <c r="L1625" s="82"/>
      <c r="M1625" s="82"/>
      <c r="N1625" s="82"/>
      <c r="O1625" s="82"/>
      <c r="BS1625" s="82"/>
      <c r="BT1625" s="82"/>
      <c r="BU1625" s="82"/>
      <c r="BV1625" s="82"/>
      <c r="BW1625" s="82"/>
    </row>
    <row r="1626" spans="6:75" x14ac:dyDescent="0.3">
      <c r="F1626" s="10"/>
      <c r="G1626" s="10"/>
      <c r="H1626" s="10"/>
      <c r="I1626" s="10"/>
      <c r="J1626" s="10"/>
      <c r="K1626" s="82"/>
      <c r="L1626" s="82"/>
      <c r="M1626" s="82"/>
      <c r="N1626" s="82"/>
      <c r="O1626" s="82"/>
      <c r="BS1626" s="82"/>
      <c r="BT1626" s="82"/>
      <c r="BU1626" s="82"/>
      <c r="BV1626" s="82"/>
      <c r="BW1626" s="82"/>
    </row>
    <row r="1627" spans="6:75" x14ac:dyDescent="0.3">
      <c r="F1627" s="10"/>
      <c r="G1627" s="10"/>
      <c r="H1627" s="10"/>
      <c r="I1627" s="10"/>
      <c r="J1627" s="10"/>
      <c r="K1627" s="82"/>
      <c r="L1627" s="82"/>
      <c r="M1627" s="82"/>
      <c r="N1627" s="82"/>
      <c r="O1627" s="82"/>
      <c r="BS1627" s="82"/>
      <c r="BT1627" s="82"/>
      <c r="BU1627" s="82"/>
      <c r="BV1627" s="82"/>
      <c r="BW1627" s="82"/>
    </row>
    <row r="1628" spans="6:75" x14ac:dyDescent="0.3">
      <c r="F1628" s="10"/>
      <c r="G1628" s="10"/>
      <c r="H1628" s="10"/>
      <c r="I1628" s="10"/>
      <c r="J1628" s="10"/>
      <c r="K1628" s="82"/>
      <c r="L1628" s="82"/>
      <c r="M1628" s="82"/>
      <c r="N1628" s="82"/>
      <c r="O1628" s="82"/>
      <c r="BS1628" s="82"/>
      <c r="BT1628" s="82"/>
      <c r="BU1628" s="82"/>
      <c r="BV1628" s="82"/>
      <c r="BW1628" s="82"/>
    </row>
    <row r="1629" spans="6:75" x14ac:dyDescent="0.3">
      <c r="F1629" s="10"/>
      <c r="G1629" s="10"/>
      <c r="H1629" s="10"/>
      <c r="I1629" s="10"/>
      <c r="J1629" s="10"/>
      <c r="K1629" s="82"/>
      <c r="L1629" s="82"/>
      <c r="M1629" s="82"/>
      <c r="N1629" s="82"/>
      <c r="O1629" s="82"/>
      <c r="BS1629" s="82"/>
      <c r="BT1629" s="82"/>
      <c r="BU1629" s="82"/>
      <c r="BV1629" s="82"/>
      <c r="BW1629" s="82"/>
    </row>
    <row r="1630" spans="6:75" x14ac:dyDescent="0.3">
      <c r="F1630" s="10"/>
      <c r="G1630" s="10"/>
      <c r="H1630" s="10"/>
      <c r="I1630" s="10"/>
      <c r="J1630" s="10"/>
      <c r="K1630" s="82"/>
      <c r="L1630" s="82"/>
      <c r="M1630" s="82"/>
      <c r="N1630" s="82"/>
      <c r="O1630" s="82"/>
      <c r="BS1630" s="82"/>
      <c r="BT1630" s="82"/>
      <c r="BU1630" s="82"/>
      <c r="BV1630" s="82"/>
      <c r="BW1630" s="82"/>
    </row>
    <row r="1631" spans="6:75" x14ac:dyDescent="0.3">
      <c r="F1631" s="10"/>
      <c r="G1631" s="10"/>
      <c r="H1631" s="10"/>
      <c r="I1631" s="10"/>
      <c r="J1631" s="10"/>
      <c r="K1631" s="82"/>
      <c r="L1631" s="82"/>
      <c r="M1631" s="82"/>
      <c r="N1631" s="82"/>
      <c r="O1631" s="82"/>
      <c r="BS1631" s="82"/>
      <c r="BT1631" s="82"/>
      <c r="BU1631" s="82"/>
      <c r="BV1631" s="82"/>
      <c r="BW1631" s="82"/>
    </row>
    <row r="1632" spans="6:75" x14ac:dyDescent="0.3">
      <c r="F1632" s="10"/>
      <c r="G1632" s="10"/>
      <c r="H1632" s="10"/>
      <c r="I1632" s="10"/>
      <c r="J1632" s="10"/>
      <c r="K1632" s="82"/>
      <c r="L1632" s="82"/>
      <c r="M1632" s="82"/>
      <c r="N1632" s="82"/>
      <c r="O1632" s="82"/>
      <c r="BS1632" s="82"/>
      <c r="BT1632" s="82"/>
      <c r="BU1632" s="82"/>
      <c r="BV1632" s="82"/>
      <c r="BW1632" s="82"/>
    </row>
    <row r="1633" spans="6:75" x14ac:dyDescent="0.3">
      <c r="F1633" s="10"/>
      <c r="G1633" s="10"/>
      <c r="H1633" s="10"/>
      <c r="I1633" s="10"/>
      <c r="J1633" s="10"/>
      <c r="K1633" s="82"/>
      <c r="L1633" s="82"/>
      <c r="M1633" s="82"/>
      <c r="N1633" s="82"/>
      <c r="O1633" s="82"/>
      <c r="BS1633" s="82"/>
      <c r="BT1633" s="82"/>
      <c r="BU1633" s="82"/>
      <c r="BV1633" s="82"/>
      <c r="BW1633" s="82"/>
    </row>
    <row r="1634" spans="6:75" x14ac:dyDescent="0.3">
      <c r="F1634" s="10"/>
      <c r="G1634" s="10"/>
      <c r="H1634" s="10"/>
      <c r="I1634" s="10"/>
      <c r="J1634" s="10"/>
      <c r="K1634" s="82"/>
      <c r="L1634" s="82"/>
      <c r="M1634" s="82"/>
      <c r="N1634" s="82"/>
      <c r="O1634" s="82"/>
      <c r="BS1634" s="82"/>
      <c r="BT1634" s="82"/>
      <c r="BU1634" s="82"/>
      <c r="BV1634" s="82"/>
      <c r="BW1634" s="82"/>
    </row>
    <row r="1635" spans="6:75" x14ac:dyDescent="0.3">
      <c r="F1635" s="10"/>
      <c r="G1635" s="10"/>
      <c r="H1635" s="10"/>
      <c r="I1635" s="10"/>
      <c r="J1635" s="10"/>
      <c r="K1635" s="82"/>
      <c r="L1635" s="82"/>
      <c r="M1635" s="82"/>
      <c r="N1635" s="82"/>
      <c r="O1635" s="82"/>
      <c r="BS1635" s="82"/>
      <c r="BT1635" s="82"/>
      <c r="BU1635" s="82"/>
      <c r="BV1635" s="82"/>
      <c r="BW1635" s="82"/>
    </row>
    <row r="1636" spans="6:75" x14ac:dyDescent="0.3">
      <c r="F1636" s="10"/>
      <c r="G1636" s="10"/>
      <c r="H1636" s="10"/>
      <c r="I1636" s="10"/>
      <c r="J1636" s="10"/>
      <c r="K1636" s="82"/>
      <c r="L1636" s="82"/>
      <c r="M1636" s="82"/>
      <c r="N1636" s="82"/>
      <c r="O1636" s="82"/>
      <c r="BS1636" s="82"/>
      <c r="BT1636" s="82"/>
      <c r="BU1636" s="82"/>
      <c r="BV1636" s="82"/>
      <c r="BW1636" s="82"/>
    </row>
    <row r="1637" spans="6:75" x14ac:dyDescent="0.3">
      <c r="F1637" s="10"/>
      <c r="G1637" s="10"/>
      <c r="H1637" s="10"/>
      <c r="I1637" s="10"/>
      <c r="J1637" s="10"/>
      <c r="K1637" s="82"/>
      <c r="L1637" s="82"/>
      <c r="M1637" s="82"/>
      <c r="N1637" s="82"/>
      <c r="O1637" s="82"/>
      <c r="BS1637" s="82"/>
      <c r="BT1637" s="82"/>
      <c r="BU1637" s="82"/>
      <c r="BV1637" s="82"/>
      <c r="BW1637" s="82"/>
    </row>
    <row r="1638" spans="6:75" x14ac:dyDescent="0.3">
      <c r="F1638" s="10"/>
      <c r="G1638" s="10"/>
      <c r="H1638" s="10"/>
      <c r="I1638" s="10"/>
      <c r="J1638" s="10"/>
      <c r="K1638" s="82"/>
      <c r="L1638" s="82"/>
      <c r="M1638" s="82"/>
      <c r="N1638" s="82"/>
      <c r="O1638" s="82"/>
      <c r="BS1638" s="82"/>
      <c r="BT1638" s="82"/>
      <c r="BU1638" s="82"/>
      <c r="BV1638" s="82"/>
      <c r="BW1638" s="82"/>
    </row>
    <row r="1639" spans="6:75" x14ac:dyDescent="0.3">
      <c r="F1639" s="10"/>
      <c r="G1639" s="10"/>
      <c r="H1639" s="10"/>
      <c r="I1639" s="10"/>
      <c r="J1639" s="10"/>
      <c r="K1639" s="82"/>
      <c r="L1639" s="82"/>
      <c r="M1639" s="82"/>
      <c r="N1639" s="82"/>
      <c r="O1639" s="82"/>
      <c r="BS1639" s="82"/>
      <c r="BT1639" s="82"/>
      <c r="BU1639" s="82"/>
      <c r="BV1639" s="82"/>
      <c r="BW1639" s="82"/>
    </row>
    <row r="1640" spans="6:75" x14ac:dyDescent="0.3">
      <c r="F1640" s="10"/>
      <c r="G1640" s="10"/>
      <c r="H1640" s="10"/>
      <c r="I1640" s="10"/>
      <c r="J1640" s="10"/>
      <c r="K1640" s="82"/>
      <c r="L1640" s="82"/>
      <c r="M1640" s="82"/>
      <c r="N1640" s="82"/>
      <c r="O1640" s="82"/>
      <c r="BS1640" s="82"/>
      <c r="BT1640" s="82"/>
      <c r="BU1640" s="82"/>
      <c r="BV1640" s="82"/>
      <c r="BW1640" s="82"/>
    </row>
    <row r="1641" spans="6:75" x14ac:dyDescent="0.3">
      <c r="F1641" s="10"/>
      <c r="G1641" s="10"/>
      <c r="H1641" s="10"/>
      <c r="I1641" s="10"/>
      <c r="J1641" s="10"/>
      <c r="K1641" s="82"/>
      <c r="L1641" s="82"/>
      <c r="M1641" s="82"/>
      <c r="N1641" s="82"/>
      <c r="O1641" s="82"/>
      <c r="BS1641" s="82"/>
      <c r="BT1641" s="82"/>
      <c r="BU1641" s="82"/>
      <c r="BV1641" s="82"/>
      <c r="BW1641" s="82"/>
    </row>
    <row r="1642" spans="6:75" x14ac:dyDescent="0.3">
      <c r="F1642" s="10"/>
      <c r="G1642" s="10"/>
      <c r="H1642" s="10"/>
      <c r="I1642" s="10"/>
      <c r="J1642" s="10"/>
      <c r="K1642" s="82"/>
      <c r="L1642" s="82"/>
      <c r="M1642" s="82"/>
      <c r="N1642" s="82"/>
      <c r="O1642" s="82"/>
      <c r="BS1642" s="82"/>
      <c r="BT1642" s="82"/>
      <c r="BU1642" s="82"/>
      <c r="BV1642" s="82"/>
      <c r="BW1642" s="82"/>
    </row>
    <row r="1643" spans="6:75" x14ac:dyDescent="0.3">
      <c r="F1643" s="10"/>
      <c r="G1643" s="10"/>
      <c r="H1643" s="10"/>
      <c r="I1643" s="10"/>
      <c r="J1643" s="10"/>
      <c r="K1643" s="82"/>
      <c r="L1643" s="82"/>
      <c r="M1643" s="82"/>
      <c r="N1643" s="82"/>
      <c r="O1643" s="82"/>
      <c r="BS1643" s="82"/>
      <c r="BT1643" s="82"/>
      <c r="BU1643" s="82"/>
      <c r="BV1643" s="82"/>
      <c r="BW1643" s="82"/>
    </row>
    <row r="1644" spans="6:75" x14ac:dyDescent="0.3">
      <c r="F1644" s="10"/>
      <c r="G1644" s="10"/>
      <c r="H1644" s="10"/>
      <c r="I1644" s="10"/>
      <c r="J1644" s="10"/>
      <c r="K1644" s="82"/>
      <c r="L1644" s="82"/>
      <c r="M1644" s="82"/>
      <c r="N1644" s="82"/>
      <c r="O1644" s="82"/>
      <c r="BS1644" s="82"/>
      <c r="BT1644" s="82"/>
      <c r="BU1644" s="82"/>
      <c r="BV1644" s="82"/>
      <c r="BW1644" s="82"/>
    </row>
    <row r="1645" spans="6:75" x14ac:dyDescent="0.3">
      <c r="F1645" s="10"/>
      <c r="G1645" s="10"/>
      <c r="H1645" s="10"/>
      <c r="I1645" s="10"/>
      <c r="J1645" s="10"/>
      <c r="K1645" s="82"/>
      <c r="L1645" s="82"/>
      <c r="M1645" s="82"/>
      <c r="N1645" s="82"/>
      <c r="O1645" s="82"/>
      <c r="BS1645" s="82"/>
      <c r="BT1645" s="82"/>
      <c r="BU1645" s="82"/>
      <c r="BV1645" s="82"/>
      <c r="BW1645" s="82"/>
    </row>
    <row r="1646" spans="6:75" x14ac:dyDescent="0.3">
      <c r="F1646" s="10"/>
      <c r="G1646" s="10"/>
      <c r="H1646" s="10"/>
      <c r="I1646" s="10"/>
      <c r="J1646" s="10"/>
      <c r="K1646" s="82"/>
      <c r="L1646" s="82"/>
      <c r="M1646" s="82"/>
      <c r="N1646" s="82"/>
      <c r="O1646" s="82"/>
      <c r="BS1646" s="82"/>
      <c r="BT1646" s="82"/>
      <c r="BU1646" s="82"/>
      <c r="BV1646" s="82"/>
      <c r="BW1646" s="82"/>
    </row>
    <row r="1647" spans="6:75" x14ac:dyDescent="0.3">
      <c r="F1647" s="10"/>
      <c r="G1647" s="10"/>
      <c r="H1647" s="10"/>
      <c r="I1647" s="10"/>
      <c r="J1647" s="10"/>
      <c r="K1647" s="82"/>
      <c r="L1647" s="82"/>
      <c r="M1647" s="82"/>
      <c r="N1647" s="82"/>
      <c r="O1647" s="82"/>
      <c r="BS1647" s="82"/>
      <c r="BT1647" s="82"/>
      <c r="BU1647" s="82"/>
      <c r="BV1647" s="82"/>
      <c r="BW1647" s="82"/>
    </row>
    <row r="1648" spans="6:75" x14ac:dyDescent="0.3">
      <c r="F1648" s="10"/>
      <c r="G1648" s="10"/>
      <c r="H1648" s="10"/>
      <c r="I1648" s="10"/>
      <c r="J1648" s="10"/>
      <c r="K1648" s="82"/>
      <c r="L1648" s="82"/>
      <c r="M1648" s="82"/>
      <c r="N1648" s="82"/>
      <c r="O1648" s="82"/>
      <c r="BS1648" s="82"/>
      <c r="BT1648" s="82"/>
      <c r="BU1648" s="82"/>
      <c r="BV1648" s="82"/>
      <c r="BW1648" s="82"/>
    </row>
    <row r="1649" spans="6:75" x14ac:dyDescent="0.3">
      <c r="F1649" s="10"/>
      <c r="G1649" s="10"/>
      <c r="H1649" s="10"/>
      <c r="I1649" s="10"/>
      <c r="J1649" s="10"/>
      <c r="K1649" s="82"/>
      <c r="L1649" s="82"/>
      <c r="M1649" s="82"/>
      <c r="N1649" s="82"/>
      <c r="O1649" s="82"/>
      <c r="BS1649" s="82"/>
      <c r="BT1649" s="82"/>
      <c r="BU1649" s="82"/>
      <c r="BV1649" s="82"/>
      <c r="BW1649" s="82"/>
    </row>
    <row r="1650" spans="6:75" x14ac:dyDescent="0.3">
      <c r="F1650" s="10"/>
      <c r="G1650" s="10"/>
      <c r="H1650" s="10"/>
      <c r="I1650" s="10"/>
      <c r="J1650" s="10"/>
      <c r="K1650" s="82"/>
      <c r="L1650" s="82"/>
      <c r="M1650" s="82"/>
      <c r="N1650" s="82"/>
      <c r="O1650" s="82"/>
      <c r="BS1650" s="82"/>
      <c r="BT1650" s="82"/>
      <c r="BU1650" s="82"/>
      <c r="BV1650" s="82"/>
      <c r="BW1650" s="82"/>
    </row>
    <row r="1651" spans="6:75" x14ac:dyDescent="0.3">
      <c r="F1651" s="10"/>
      <c r="G1651" s="10"/>
      <c r="H1651" s="10"/>
      <c r="I1651" s="10"/>
      <c r="J1651" s="10"/>
      <c r="K1651" s="82"/>
      <c r="L1651" s="82"/>
      <c r="M1651" s="82"/>
      <c r="N1651" s="82"/>
      <c r="O1651" s="82"/>
      <c r="BS1651" s="82"/>
      <c r="BT1651" s="82"/>
      <c r="BU1651" s="82"/>
      <c r="BV1651" s="82"/>
      <c r="BW1651" s="82"/>
    </row>
    <row r="1652" spans="6:75" x14ac:dyDescent="0.3">
      <c r="F1652" s="10"/>
      <c r="G1652" s="10"/>
      <c r="H1652" s="10"/>
      <c r="I1652" s="10"/>
      <c r="J1652" s="10"/>
      <c r="K1652" s="82"/>
      <c r="L1652" s="82"/>
      <c r="M1652" s="82"/>
      <c r="N1652" s="82"/>
      <c r="O1652" s="82"/>
      <c r="BS1652" s="82"/>
      <c r="BT1652" s="82"/>
      <c r="BU1652" s="82"/>
      <c r="BV1652" s="82"/>
      <c r="BW1652" s="82"/>
    </row>
    <row r="1653" spans="6:75" x14ac:dyDescent="0.3">
      <c r="F1653" s="10"/>
      <c r="G1653" s="10"/>
      <c r="H1653" s="10"/>
      <c r="I1653" s="10"/>
      <c r="J1653" s="10"/>
      <c r="K1653" s="82"/>
      <c r="L1653" s="82"/>
      <c r="M1653" s="82"/>
      <c r="N1653" s="82"/>
      <c r="O1653" s="82"/>
      <c r="BS1653" s="82"/>
      <c r="BT1653" s="82"/>
      <c r="BU1653" s="82"/>
      <c r="BV1653" s="82"/>
      <c r="BW1653" s="82"/>
    </row>
    <row r="1654" spans="6:75" x14ac:dyDescent="0.3">
      <c r="F1654" s="10"/>
      <c r="G1654" s="10"/>
      <c r="H1654" s="10"/>
      <c r="I1654" s="10"/>
      <c r="J1654" s="10"/>
      <c r="K1654" s="82"/>
      <c r="L1654" s="82"/>
      <c r="M1654" s="82"/>
      <c r="N1654" s="82"/>
      <c r="O1654" s="82"/>
      <c r="BS1654" s="82"/>
      <c r="BT1654" s="82"/>
      <c r="BU1654" s="82"/>
      <c r="BV1654" s="82"/>
      <c r="BW1654" s="82"/>
    </row>
    <row r="1655" spans="6:75" x14ac:dyDescent="0.3">
      <c r="F1655" s="10"/>
      <c r="G1655" s="10"/>
      <c r="H1655" s="10"/>
      <c r="I1655" s="10"/>
      <c r="J1655" s="10"/>
      <c r="K1655" s="82"/>
      <c r="L1655" s="82"/>
      <c r="M1655" s="82"/>
      <c r="N1655" s="82"/>
      <c r="O1655" s="82"/>
      <c r="BS1655" s="82"/>
      <c r="BT1655" s="82"/>
      <c r="BU1655" s="82"/>
      <c r="BV1655" s="82"/>
      <c r="BW1655" s="82"/>
    </row>
    <row r="1656" spans="6:75" x14ac:dyDescent="0.3">
      <c r="F1656" s="10"/>
      <c r="G1656" s="10"/>
      <c r="H1656" s="10"/>
      <c r="I1656" s="10"/>
      <c r="J1656" s="10"/>
      <c r="K1656" s="82"/>
      <c r="L1656" s="82"/>
      <c r="M1656" s="82"/>
      <c r="N1656" s="82"/>
      <c r="O1656" s="82"/>
      <c r="BS1656" s="82"/>
      <c r="BT1656" s="82"/>
      <c r="BU1656" s="82"/>
      <c r="BV1656" s="82"/>
      <c r="BW1656" s="82"/>
    </row>
    <row r="1657" spans="6:75" x14ac:dyDescent="0.3">
      <c r="F1657" s="10"/>
      <c r="G1657" s="10"/>
      <c r="H1657" s="10"/>
      <c r="I1657" s="10"/>
      <c r="J1657" s="10"/>
      <c r="K1657" s="82"/>
      <c r="L1657" s="82"/>
      <c r="M1657" s="82"/>
      <c r="N1657" s="82"/>
      <c r="O1657" s="82"/>
      <c r="BS1657" s="82"/>
      <c r="BT1657" s="82"/>
      <c r="BU1657" s="82"/>
      <c r="BV1657" s="82"/>
      <c r="BW1657" s="82"/>
    </row>
    <row r="1658" spans="6:75" x14ac:dyDescent="0.3">
      <c r="F1658" s="10"/>
      <c r="G1658" s="10"/>
      <c r="H1658" s="10"/>
      <c r="I1658" s="10"/>
      <c r="J1658" s="10"/>
      <c r="K1658" s="82"/>
      <c r="L1658" s="82"/>
      <c r="M1658" s="82"/>
      <c r="N1658" s="82"/>
      <c r="O1658" s="82"/>
      <c r="BS1658" s="82"/>
      <c r="BT1658" s="82"/>
      <c r="BU1658" s="82"/>
      <c r="BV1658" s="82"/>
      <c r="BW1658" s="82"/>
    </row>
    <row r="1659" spans="6:75" x14ac:dyDescent="0.3">
      <c r="F1659" s="10"/>
      <c r="G1659" s="10"/>
      <c r="H1659" s="10"/>
      <c r="I1659" s="10"/>
      <c r="J1659" s="10"/>
      <c r="K1659" s="82"/>
      <c r="L1659" s="82"/>
      <c r="M1659" s="82"/>
      <c r="N1659" s="82"/>
      <c r="O1659" s="82"/>
      <c r="BS1659" s="82"/>
      <c r="BT1659" s="82"/>
      <c r="BU1659" s="82"/>
      <c r="BV1659" s="82"/>
      <c r="BW1659" s="82"/>
    </row>
    <row r="1660" spans="6:75" x14ac:dyDescent="0.3">
      <c r="F1660" s="10"/>
      <c r="G1660" s="10"/>
      <c r="H1660" s="10"/>
      <c r="I1660" s="10"/>
      <c r="J1660" s="10"/>
      <c r="K1660" s="82"/>
      <c r="L1660" s="82"/>
      <c r="M1660" s="82"/>
      <c r="N1660" s="82"/>
      <c r="O1660" s="82"/>
      <c r="BS1660" s="82"/>
      <c r="BT1660" s="82"/>
      <c r="BU1660" s="82"/>
      <c r="BV1660" s="82"/>
      <c r="BW1660" s="82"/>
    </row>
    <row r="1661" spans="6:75" x14ac:dyDescent="0.3">
      <c r="F1661" s="10"/>
      <c r="G1661" s="10"/>
      <c r="H1661" s="10"/>
      <c r="I1661" s="10"/>
      <c r="J1661" s="10"/>
      <c r="K1661" s="82"/>
      <c r="L1661" s="82"/>
      <c r="M1661" s="82"/>
      <c r="N1661" s="82"/>
      <c r="O1661" s="82"/>
      <c r="BS1661" s="82"/>
      <c r="BT1661" s="82"/>
      <c r="BU1661" s="82"/>
      <c r="BV1661" s="82"/>
      <c r="BW1661" s="82"/>
    </row>
    <row r="1662" spans="6:75" x14ac:dyDescent="0.3">
      <c r="F1662" s="10"/>
      <c r="G1662" s="10"/>
      <c r="H1662" s="10"/>
      <c r="I1662" s="10"/>
      <c r="J1662" s="10"/>
      <c r="K1662" s="82"/>
      <c r="L1662" s="82"/>
      <c r="M1662" s="82"/>
      <c r="N1662" s="82"/>
      <c r="O1662" s="82"/>
      <c r="BS1662" s="82"/>
      <c r="BT1662" s="82"/>
      <c r="BU1662" s="82"/>
      <c r="BV1662" s="82"/>
      <c r="BW1662" s="82"/>
    </row>
    <row r="1663" spans="6:75" x14ac:dyDescent="0.3">
      <c r="F1663" s="10"/>
      <c r="G1663" s="10"/>
      <c r="H1663" s="10"/>
      <c r="I1663" s="10"/>
      <c r="J1663" s="10"/>
      <c r="K1663" s="82"/>
      <c r="L1663" s="82"/>
      <c r="M1663" s="82"/>
      <c r="N1663" s="82"/>
      <c r="O1663" s="82"/>
      <c r="BS1663" s="82"/>
      <c r="BT1663" s="82"/>
      <c r="BU1663" s="82"/>
      <c r="BV1663" s="82"/>
      <c r="BW1663" s="82"/>
    </row>
    <row r="1664" spans="6:75" x14ac:dyDescent="0.3">
      <c r="F1664" s="10"/>
      <c r="G1664" s="10"/>
      <c r="H1664" s="10"/>
      <c r="I1664" s="10"/>
      <c r="J1664" s="10"/>
      <c r="K1664" s="82"/>
      <c r="L1664" s="82"/>
      <c r="M1664" s="82"/>
      <c r="N1664" s="82"/>
      <c r="O1664" s="82"/>
      <c r="BS1664" s="82"/>
      <c r="BT1664" s="82"/>
      <c r="BU1664" s="82"/>
      <c r="BV1664" s="82"/>
      <c r="BW1664" s="82"/>
    </row>
    <row r="1665" spans="6:75" x14ac:dyDescent="0.3">
      <c r="F1665" s="10"/>
      <c r="G1665" s="10"/>
      <c r="H1665" s="10"/>
      <c r="I1665" s="10"/>
      <c r="J1665" s="10"/>
      <c r="K1665" s="82"/>
      <c r="L1665" s="82"/>
      <c r="M1665" s="82"/>
      <c r="N1665" s="82"/>
      <c r="O1665" s="82"/>
      <c r="BS1665" s="82"/>
      <c r="BT1665" s="82"/>
      <c r="BU1665" s="82"/>
      <c r="BV1665" s="82"/>
      <c r="BW1665" s="82"/>
    </row>
    <row r="1666" spans="6:75" x14ac:dyDescent="0.3">
      <c r="F1666" s="10"/>
      <c r="G1666" s="10"/>
      <c r="H1666" s="10"/>
      <c r="I1666" s="10"/>
      <c r="J1666" s="10"/>
      <c r="K1666" s="82"/>
      <c r="L1666" s="82"/>
      <c r="M1666" s="82"/>
      <c r="N1666" s="82"/>
      <c r="O1666" s="82"/>
      <c r="BS1666" s="82"/>
      <c r="BT1666" s="82"/>
      <c r="BU1666" s="82"/>
      <c r="BV1666" s="82"/>
      <c r="BW1666" s="82"/>
    </row>
    <row r="1667" spans="6:75" x14ac:dyDescent="0.3">
      <c r="F1667" s="10"/>
      <c r="G1667" s="10"/>
      <c r="H1667" s="10"/>
      <c r="I1667" s="10"/>
      <c r="J1667" s="10"/>
      <c r="K1667" s="82"/>
      <c r="L1667" s="82"/>
      <c r="M1667" s="82"/>
      <c r="N1667" s="82"/>
      <c r="O1667" s="82"/>
      <c r="BS1667" s="82"/>
      <c r="BT1667" s="82"/>
      <c r="BU1667" s="82"/>
      <c r="BV1667" s="82"/>
      <c r="BW1667" s="82"/>
    </row>
    <row r="1668" spans="6:75" x14ac:dyDescent="0.3">
      <c r="F1668" s="10"/>
      <c r="G1668" s="10"/>
      <c r="H1668" s="10"/>
      <c r="I1668" s="10"/>
      <c r="J1668" s="10"/>
      <c r="K1668" s="82"/>
      <c r="L1668" s="82"/>
      <c r="M1668" s="82"/>
      <c r="N1668" s="82"/>
      <c r="O1668" s="82"/>
      <c r="BS1668" s="82"/>
      <c r="BT1668" s="82"/>
      <c r="BU1668" s="82"/>
      <c r="BV1668" s="82"/>
      <c r="BW1668" s="82"/>
    </row>
    <row r="1669" spans="6:75" x14ac:dyDescent="0.3">
      <c r="F1669" s="10"/>
      <c r="G1669" s="10"/>
      <c r="H1669" s="10"/>
      <c r="I1669" s="10"/>
      <c r="J1669" s="10"/>
      <c r="K1669" s="82"/>
      <c r="L1669" s="82"/>
      <c r="M1669" s="82"/>
      <c r="N1669" s="82"/>
      <c r="O1669" s="82"/>
      <c r="BS1669" s="82"/>
      <c r="BT1669" s="82"/>
      <c r="BU1669" s="82"/>
      <c r="BV1669" s="82"/>
      <c r="BW1669" s="82"/>
    </row>
    <row r="1670" spans="6:75" x14ac:dyDescent="0.3">
      <c r="F1670" s="10"/>
      <c r="G1670" s="10"/>
      <c r="H1670" s="10"/>
      <c r="I1670" s="10"/>
      <c r="J1670" s="10"/>
      <c r="K1670" s="82"/>
      <c r="L1670" s="82"/>
      <c r="M1670" s="82"/>
      <c r="N1670" s="82"/>
      <c r="O1670" s="82"/>
      <c r="BS1670" s="82"/>
      <c r="BT1670" s="82"/>
      <c r="BU1670" s="82"/>
      <c r="BV1670" s="82"/>
      <c r="BW1670" s="82"/>
    </row>
    <row r="1671" spans="6:75" x14ac:dyDescent="0.3">
      <c r="F1671" s="10"/>
      <c r="G1671" s="10"/>
      <c r="H1671" s="10"/>
      <c r="I1671" s="10"/>
      <c r="J1671" s="10"/>
      <c r="K1671" s="82"/>
      <c r="L1671" s="82"/>
      <c r="M1671" s="82"/>
      <c r="N1671" s="82"/>
      <c r="O1671" s="82"/>
      <c r="BS1671" s="82"/>
      <c r="BT1671" s="82"/>
      <c r="BU1671" s="82"/>
      <c r="BV1671" s="82"/>
      <c r="BW1671" s="82"/>
    </row>
    <row r="1672" spans="6:75" x14ac:dyDescent="0.3">
      <c r="F1672" s="10"/>
      <c r="G1672" s="10"/>
      <c r="H1672" s="10"/>
      <c r="I1672" s="10"/>
      <c r="J1672" s="10"/>
      <c r="K1672" s="82"/>
      <c r="L1672" s="82"/>
      <c r="M1672" s="82"/>
      <c r="N1672" s="82"/>
      <c r="O1672" s="82"/>
      <c r="BS1672" s="82"/>
      <c r="BT1672" s="82"/>
      <c r="BU1672" s="82"/>
      <c r="BV1672" s="82"/>
      <c r="BW1672" s="82"/>
    </row>
    <row r="1673" spans="6:75" x14ac:dyDescent="0.3">
      <c r="F1673" s="10"/>
      <c r="G1673" s="10"/>
      <c r="H1673" s="10"/>
      <c r="I1673" s="10"/>
      <c r="J1673" s="10"/>
      <c r="K1673" s="82"/>
      <c r="L1673" s="82"/>
      <c r="M1673" s="82"/>
      <c r="N1673" s="82"/>
      <c r="O1673" s="82"/>
      <c r="BS1673" s="82"/>
      <c r="BT1673" s="82"/>
      <c r="BU1673" s="82"/>
      <c r="BV1673" s="82"/>
      <c r="BW1673" s="82"/>
    </row>
    <row r="1674" spans="6:75" x14ac:dyDescent="0.3">
      <c r="F1674" s="10"/>
      <c r="G1674" s="10"/>
      <c r="H1674" s="10"/>
      <c r="I1674" s="10"/>
      <c r="J1674" s="10"/>
      <c r="K1674" s="82"/>
      <c r="L1674" s="82"/>
      <c r="M1674" s="82"/>
      <c r="N1674" s="82"/>
      <c r="O1674" s="82"/>
      <c r="BS1674" s="82"/>
      <c r="BT1674" s="82"/>
      <c r="BU1674" s="82"/>
      <c r="BV1674" s="82"/>
      <c r="BW1674" s="82"/>
    </row>
    <row r="1675" spans="6:75" x14ac:dyDescent="0.3">
      <c r="F1675" s="10"/>
      <c r="G1675" s="10"/>
      <c r="H1675" s="10"/>
      <c r="I1675" s="10"/>
      <c r="J1675" s="10"/>
      <c r="K1675" s="82"/>
      <c r="L1675" s="82"/>
      <c r="M1675" s="82"/>
      <c r="N1675" s="82"/>
      <c r="O1675" s="82"/>
      <c r="BS1675" s="82"/>
      <c r="BT1675" s="82"/>
      <c r="BU1675" s="82"/>
      <c r="BV1675" s="82"/>
      <c r="BW1675" s="82"/>
    </row>
    <row r="1676" spans="6:75" x14ac:dyDescent="0.3">
      <c r="F1676" s="10"/>
      <c r="G1676" s="10"/>
      <c r="H1676" s="10"/>
      <c r="I1676" s="10"/>
      <c r="J1676" s="10"/>
      <c r="K1676" s="82"/>
      <c r="L1676" s="82"/>
      <c r="M1676" s="82"/>
      <c r="N1676" s="82"/>
      <c r="O1676" s="82"/>
      <c r="BS1676" s="82"/>
      <c r="BT1676" s="82"/>
      <c r="BU1676" s="82"/>
      <c r="BV1676" s="82"/>
      <c r="BW1676" s="82"/>
    </row>
    <row r="1677" spans="6:75" x14ac:dyDescent="0.3">
      <c r="F1677" s="10"/>
      <c r="G1677" s="10"/>
      <c r="H1677" s="10"/>
      <c r="I1677" s="10"/>
      <c r="J1677" s="10"/>
      <c r="K1677" s="82"/>
      <c r="L1677" s="82"/>
      <c r="M1677" s="82"/>
      <c r="N1677" s="82"/>
      <c r="O1677" s="82"/>
      <c r="BS1677" s="82"/>
      <c r="BT1677" s="82"/>
      <c r="BU1677" s="82"/>
      <c r="BV1677" s="82"/>
      <c r="BW1677" s="82"/>
    </row>
    <row r="1678" spans="6:75" x14ac:dyDescent="0.3">
      <c r="F1678" s="10"/>
      <c r="G1678" s="10"/>
      <c r="H1678" s="10"/>
      <c r="I1678" s="10"/>
      <c r="J1678" s="10"/>
      <c r="K1678" s="82"/>
      <c r="L1678" s="82"/>
      <c r="M1678" s="82"/>
      <c r="N1678" s="82"/>
      <c r="O1678" s="82"/>
      <c r="BS1678" s="82"/>
      <c r="BT1678" s="82"/>
      <c r="BU1678" s="82"/>
      <c r="BV1678" s="82"/>
      <c r="BW1678" s="82"/>
    </row>
    <row r="1679" spans="6:75" x14ac:dyDescent="0.3">
      <c r="F1679" s="10"/>
      <c r="G1679" s="10"/>
      <c r="H1679" s="10"/>
      <c r="I1679" s="10"/>
      <c r="J1679" s="10"/>
      <c r="K1679" s="82"/>
      <c r="L1679" s="82"/>
      <c r="M1679" s="82"/>
      <c r="N1679" s="82"/>
      <c r="O1679" s="82"/>
      <c r="BS1679" s="82"/>
      <c r="BT1679" s="82"/>
      <c r="BU1679" s="82"/>
      <c r="BV1679" s="82"/>
      <c r="BW1679" s="82"/>
    </row>
    <row r="1680" spans="6:75" x14ac:dyDescent="0.3">
      <c r="F1680" s="10"/>
      <c r="G1680" s="10"/>
      <c r="H1680" s="10"/>
      <c r="I1680" s="10"/>
      <c r="J1680" s="10"/>
      <c r="K1680" s="82"/>
      <c r="L1680" s="82"/>
      <c r="M1680" s="82"/>
      <c r="N1680" s="82"/>
      <c r="O1680" s="82"/>
      <c r="BS1680" s="82"/>
      <c r="BT1680" s="82"/>
      <c r="BU1680" s="82"/>
      <c r="BV1680" s="82"/>
      <c r="BW1680" s="82"/>
    </row>
    <row r="1681" spans="6:75" x14ac:dyDescent="0.3">
      <c r="F1681" s="10"/>
      <c r="G1681" s="10"/>
      <c r="H1681" s="10"/>
      <c r="I1681" s="10"/>
      <c r="J1681" s="10"/>
      <c r="K1681" s="82"/>
      <c r="L1681" s="82"/>
      <c r="M1681" s="82"/>
      <c r="N1681" s="82"/>
      <c r="O1681" s="82"/>
      <c r="BS1681" s="82"/>
      <c r="BT1681" s="82"/>
      <c r="BU1681" s="82"/>
      <c r="BV1681" s="82"/>
      <c r="BW1681" s="82"/>
    </row>
    <row r="1682" spans="6:75" x14ac:dyDescent="0.3">
      <c r="F1682" s="10"/>
      <c r="G1682" s="10"/>
      <c r="H1682" s="10"/>
      <c r="I1682" s="10"/>
      <c r="J1682" s="10"/>
      <c r="K1682" s="82"/>
      <c r="L1682" s="82"/>
      <c r="M1682" s="82"/>
      <c r="N1682" s="82"/>
      <c r="O1682" s="82"/>
      <c r="BS1682" s="82"/>
      <c r="BT1682" s="82"/>
      <c r="BU1682" s="82"/>
      <c r="BV1682" s="82"/>
      <c r="BW1682" s="82"/>
    </row>
    <row r="1683" spans="6:75" x14ac:dyDescent="0.3">
      <c r="F1683" s="10"/>
      <c r="G1683" s="10"/>
      <c r="H1683" s="10"/>
      <c r="I1683" s="10"/>
      <c r="J1683" s="10"/>
      <c r="K1683" s="82"/>
      <c r="L1683" s="82"/>
      <c r="M1683" s="82"/>
      <c r="N1683" s="82"/>
      <c r="O1683" s="82"/>
      <c r="BS1683" s="82"/>
      <c r="BT1683" s="82"/>
      <c r="BU1683" s="82"/>
      <c r="BV1683" s="82"/>
      <c r="BW1683" s="82"/>
    </row>
    <row r="1684" spans="6:75" x14ac:dyDescent="0.3">
      <c r="F1684" s="10"/>
      <c r="G1684" s="10"/>
      <c r="H1684" s="10"/>
      <c r="I1684" s="10"/>
      <c r="J1684" s="10"/>
      <c r="K1684" s="82"/>
      <c r="L1684" s="82"/>
      <c r="M1684" s="82"/>
      <c r="N1684" s="82"/>
      <c r="O1684" s="82"/>
      <c r="BS1684" s="82"/>
      <c r="BT1684" s="82"/>
      <c r="BU1684" s="82"/>
      <c r="BV1684" s="82"/>
      <c r="BW1684" s="82"/>
    </row>
    <row r="1685" spans="6:75" x14ac:dyDescent="0.3">
      <c r="F1685" s="10"/>
      <c r="G1685" s="10"/>
      <c r="H1685" s="10"/>
      <c r="I1685" s="10"/>
      <c r="J1685" s="10"/>
      <c r="K1685" s="82"/>
      <c r="L1685" s="82"/>
      <c r="M1685" s="82"/>
      <c r="N1685" s="82"/>
      <c r="O1685" s="82"/>
      <c r="BS1685" s="82"/>
      <c r="BT1685" s="82"/>
      <c r="BU1685" s="82"/>
      <c r="BV1685" s="82"/>
      <c r="BW1685" s="82"/>
    </row>
    <row r="1686" spans="6:75" x14ac:dyDescent="0.3">
      <c r="F1686" s="10"/>
      <c r="G1686" s="10"/>
      <c r="H1686" s="10"/>
      <c r="I1686" s="10"/>
      <c r="J1686" s="10"/>
      <c r="K1686" s="82"/>
      <c r="L1686" s="82"/>
      <c r="M1686" s="82"/>
      <c r="N1686" s="82"/>
      <c r="O1686" s="82"/>
      <c r="BS1686" s="82"/>
      <c r="BT1686" s="82"/>
      <c r="BU1686" s="82"/>
      <c r="BV1686" s="82"/>
      <c r="BW1686" s="82"/>
    </row>
    <row r="1687" spans="6:75" x14ac:dyDescent="0.3">
      <c r="F1687" s="10"/>
      <c r="G1687" s="10"/>
      <c r="H1687" s="10"/>
      <c r="I1687" s="10"/>
      <c r="J1687" s="10"/>
      <c r="K1687" s="82"/>
      <c r="L1687" s="82"/>
      <c r="M1687" s="82"/>
      <c r="N1687" s="82"/>
      <c r="O1687" s="82"/>
      <c r="BS1687" s="82"/>
      <c r="BT1687" s="82"/>
      <c r="BU1687" s="82"/>
      <c r="BV1687" s="82"/>
      <c r="BW1687" s="82"/>
    </row>
    <row r="1688" spans="6:75" x14ac:dyDescent="0.3">
      <c r="F1688" s="10"/>
      <c r="G1688" s="10"/>
      <c r="H1688" s="10"/>
      <c r="I1688" s="10"/>
      <c r="J1688" s="10"/>
      <c r="K1688" s="82"/>
      <c r="L1688" s="82"/>
      <c r="M1688" s="82"/>
      <c r="N1688" s="82"/>
      <c r="O1688" s="82"/>
      <c r="BS1688" s="82"/>
      <c r="BT1688" s="82"/>
      <c r="BU1688" s="82"/>
      <c r="BV1688" s="82"/>
      <c r="BW1688" s="82"/>
    </row>
    <row r="1689" spans="6:75" x14ac:dyDescent="0.3">
      <c r="F1689" s="10"/>
      <c r="G1689" s="10"/>
      <c r="H1689" s="10"/>
      <c r="I1689" s="10"/>
      <c r="J1689" s="10"/>
      <c r="K1689" s="82"/>
      <c r="L1689" s="82"/>
      <c r="M1689" s="82"/>
      <c r="N1689" s="82"/>
      <c r="O1689" s="82"/>
      <c r="BS1689" s="82"/>
      <c r="BT1689" s="82"/>
      <c r="BU1689" s="82"/>
      <c r="BV1689" s="82"/>
      <c r="BW1689" s="82"/>
    </row>
    <row r="1690" spans="6:75" x14ac:dyDescent="0.3">
      <c r="F1690" s="10"/>
      <c r="G1690" s="10"/>
      <c r="H1690" s="10"/>
      <c r="I1690" s="10"/>
      <c r="J1690" s="10"/>
      <c r="K1690" s="82"/>
      <c r="L1690" s="82"/>
      <c r="M1690" s="82"/>
      <c r="N1690" s="82"/>
      <c r="O1690" s="82"/>
      <c r="BS1690" s="82"/>
      <c r="BT1690" s="82"/>
      <c r="BU1690" s="82"/>
      <c r="BV1690" s="82"/>
      <c r="BW1690" s="82"/>
    </row>
    <row r="1691" spans="6:75" x14ac:dyDescent="0.3">
      <c r="F1691" s="10"/>
      <c r="G1691" s="10"/>
      <c r="H1691" s="10"/>
      <c r="I1691" s="10"/>
      <c r="J1691" s="10"/>
      <c r="K1691" s="82"/>
      <c r="L1691" s="82"/>
      <c r="M1691" s="82"/>
      <c r="N1691" s="82"/>
      <c r="O1691" s="82"/>
      <c r="BS1691" s="82"/>
      <c r="BT1691" s="82"/>
      <c r="BU1691" s="82"/>
      <c r="BV1691" s="82"/>
      <c r="BW1691" s="82"/>
    </row>
    <row r="1692" spans="6:75" x14ac:dyDescent="0.3">
      <c r="F1692" s="10"/>
      <c r="G1692" s="10"/>
      <c r="H1692" s="10"/>
      <c r="I1692" s="10"/>
      <c r="J1692" s="10"/>
      <c r="K1692" s="82"/>
      <c r="L1692" s="82"/>
      <c r="M1692" s="82"/>
      <c r="N1692" s="82"/>
      <c r="O1692" s="82"/>
      <c r="BS1692" s="82"/>
      <c r="BT1692" s="82"/>
      <c r="BU1692" s="82"/>
      <c r="BV1692" s="82"/>
      <c r="BW1692" s="82"/>
    </row>
    <row r="1693" spans="6:75" x14ac:dyDescent="0.3">
      <c r="F1693" s="10"/>
      <c r="G1693" s="10"/>
      <c r="H1693" s="10"/>
      <c r="I1693" s="10"/>
      <c r="J1693" s="10"/>
      <c r="K1693" s="82"/>
      <c r="L1693" s="82"/>
      <c r="M1693" s="82"/>
      <c r="N1693" s="82"/>
      <c r="O1693" s="82"/>
      <c r="BS1693" s="82"/>
      <c r="BT1693" s="82"/>
      <c r="BU1693" s="82"/>
      <c r="BV1693" s="82"/>
      <c r="BW1693" s="82"/>
    </row>
    <row r="1694" spans="6:75" x14ac:dyDescent="0.3">
      <c r="F1694" s="10"/>
      <c r="G1694" s="10"/>
      <c r="H1694" s="10"/>
      <c r="I1694" s="10"/>
      <c r="J1694" s="10"/>
      <c r="K1694" s="82"/>
      <c r="L1694" s="82"/>
      <c r="M1694" s="82"/>
      <c r="N1694" s="82"/>
      <c r="O1694" s="82"/>
      <c r="BS1694" s="82"/>
      <c r="BT1694" s="82"/>
      <c r="BU1694" s="82"/>
      <c r="BV1694" s="82"/>
      <c r="BW1694" s="82"/>
    </row>
    <row r="1695" spans="6:75" x14ac:dyDescent="0.3">
      <c r="F1695" s="10"/>
      <c r="G1695" s="10"/>
      <c r="H1695" s="10"/>
      <c r="I1695" s="10"/>
      <c r="J1695" s="10"/>
      <c r="K1695" s="82"/>
      <c r="L1695" s="82"/>
      <c r="M1695" s="82"/>
      <c r="N1695" s="82"/>
      <c r="O1695" s="82"/>
      <c r="BS1695" s="82"/>
      <c r="BT1695" s="82"/>
      <c r="BU1695" s="82"/>
      <c r="BV1695" s="82"/>
      <c r="BW1695" s="82"/>
    </row>
    <row r="1696" spans="6:75" x14ac:dyDescent="0.3">
      <c r="F1696" s="10"/>
      <c r="G1696" s="10"/>
      <c r="H1696" s="10"/>
      <c r="I1696" s="10"/>
      <c r="J1696" s="10"/>
      <c r="K1696" s="82"/>
      <c r="L1696" s="82"/>
      <c r="M1696" s="82"/>
      <c r="N1696" s="82"/>
      <c r="O1696" s="82"/>
      <c r="BS1696" s="82"/>
      <c r="BT1696" s="82"/>
      <c r="BU1696" s="82"/>
      <c r="BV1696" s="82"/>
      <c r="BW1696" s="82"/>
    </row>
    <row r="1697" spans="6:75" x14ac:dyDescent="0.3">
      <c r="F1697" s="10"/>
      <c r="G1697" s="10"/>
      <c r="H1697" s="10"/>
      <c r="I1697" s="10"/>
      <c r="J1697" s="10"/>
      <c r="K1697" s="82"/>
      <c r="L1697" s="82"/>
      <c r="M1697" s="82"/>
      <c r="N1697" s="82"/>
      <c r="O1697" s="82"/>
      <c r="BS1697" s="82"/>
      <c r="BT1697" s="82"/>
      <c r="BU1697" s="82"/>
      <c r="BV1697" s="82"/>
      <c r="BW1697" s="82"/>
    </row>
    <row r="1698" spans="6:75" x14ac:dyDescent="0.3">
      <c r="F1698" s="10"/>
      <c r="G1698" s="10"/>
      <c r="H1698" s="10"/>
      <c r="I1698" s="10"/>
      <c r="J1698" s="10"/>
      <c r="K1698" s="82"/>
      <c r="L1698" s="82"/>
      <c r="M1698" s="82"/>
      <c r="N1698" s="82"/>
      <c r="O1698" s="82"/>
      <c r="BS1698" s="82"/>
      <c r="BT1698" s="82"/>
      <c r="BU1698" s="82"/>
      <c r="BV1698" s="82"/>
      <c r="BW1698" s="82"/>
    </row>
    <row r="1699" spans="6:75" x14ac:dyDescent="0.3">
      <c r="F1699" s="10"/>
      <c r="G1699" s="10"/>
      <c r="H1699" s="10"/>
      <c r="I1699" s="10"/>
      <c r="J1699" s="10"/>
      <c r="K1699" s="82"/>
      <c r="L1699" s="82"/>
      <c r="M1699" s="82"/>
      <c r="N1699" s="82"/>
      <c r="O1699" s="82"/>
      <c r="BS1699" s="82"/>
      <c r="BT1699" s="82"/>
      <c r="BU1699" s="82"/>
      <c r="BV1699" s="82"/>
      <c r="BW1699" s="82"/>
    </row>
    <row r="1700" spans="6:75" x14ac:dyDescent="0.3">
      <c r="F1700" s="10"/>
      <c r="G1700" s="10"/>
      <c r="H1700" s="10"/>
      <c r="I1700" s="10"/>
      <c r="J1700" s="10"/>
      <c r="K1700" s="82"/>
      <c r="L1700" s="82"/>
      <c r="M1700" s="82"/>
      <c r="N1700" s="82"/>
      <c r="O1700" s="82"/>
      <c r="BS1700" s="82"/>
      <c r="BT1700" s="82"/>
      <c r="BU1700" s="82"/>
      <c r="BV1700" s="82"/>
      <c r="BW1700" s="82"/>
    </row>
    <row r="1701" spans="6:75" x14ac:dyDescent="0.3">
      <c r="F1701" s="10"/>
      <c r="G1701" s="10"/>
      <c r="H1701" s="10"/>
      <c r="I1701" s="10"/>
      <c r="J1701" s="10"/>
      <c r="K1701" s="82"/>
      <c r="L1701" s="82"/>
      <c r="M1701" s="82"/>
      <c r="N1701" s="82"/>
      <c r="O1701" s="82"/>
      <c r="BS1701" s="82"/>
      <c r="BT1701" s="82"/>
      <c r="BU1701" s="82"/>
      <c r="BV1701" s="82"/>
      <c r="BW1701" s="82"/>
    </row>
    <row r="1702" spans="6:75" x14ac:dyDescent="0.3">
      <c r="F1702" s="10"/>
      <c r="G1702" s="10"/>
      <c r="H1702" s="10"/>
      <c r="I1702" s="10"/>
      <c r="J1702" s="10"/>
      <c r="K1702" s="82"/>
      <c r="L1702" s="82"/>
      <c r="M1702" s="82"/>
      <c r="N1702" s="82"/>
      <c r="O1702" s="82"/>
      <c r="BS1702" s="82"/>
      <c r="BT1702" s="82"/>
      <c r="BU1702" s="82"/>
      <c r="BV1702" s="82"/>
      <c r="BW1702" s="82"/>
    </row>
    <row r="1703" spans="6:75" x14ac:dyDescent="0.3">
      <c r="F1703" s="10"/>
      <c r="G1703" s="10"/>
      <c r="H1703" s="10"/>
      <c r="I1703" s="10"/>
      <c r="J1703" s="10"/>
      <c r="K1703" s="82"/>
      <c r="L1703" s="82"/>
      <c r="M1703" s="82"/>
      <c r="N1703" s="82"/>
      <c r="O1703" s="82"/>
      <c r="BS1703" s="82"/>
      <c r="BT1703" s="82"/>
      <c r="BU1703" s="82"/>
      <c r="BV1703" s="82"/>
      <c r="BW1703" s="82"/>
    </row>
    <row r="1704" spans="6:75" x14ac:dyDescent="0.3">
      <c r="F1704" s="10"/>
      <c r="G1704" s="10"/>
      <c r="H1704" s="10"/>
      <c r="I1704" s="10"/>
      <c r="J1704" s="10"/>
      <c r="K1704" s="82"/>
      <c r="L1704" s="82"/>
      <c r="M1704" s="82"/>
      <c r="N1704" s="82"/>
      <c r="O1704" s="82"/>
      <c r="BS1704" s="82"/>
      <c r="BT1704" s="82"/>
      <c r="BU1704" s="82"/>
      <c r="BV1704" s="82"/>
      <c r="BW1704" s="82"/>
    </row>
    <row r="1705" spans="6:75" x14ac:dyDescent="0.3">
      <c r="F1705" s="10"/>
      <c r="G1705" s="10"/>
      <c r="H1705" s="10"/>
      <c r="I1705" s="10"/>
      <c r="J1705" s="10"/>
      <c r="K1705" s="82"/>
      <c r="L1705" s="82"/>
      <c r="M1705" s="82"/>
      <c r="N1705" s="82"/>
      <c r="O1705" s="82"/>
      <c r="BS1705" s="82"/>
      <c r="BT1705" s="82"/>
      <c r="BU1705" s="82"/>
      <c r="BV1705" s="82"/>
      <c r="BW1705" s="82"/>
    </row>
    <row r="1706" spans="6:75" x14ac:dyDescent="0.3">
      <c r="F1706" s="10"/>
      <c r="G1706" s="10"/>
      <c r="H1706" s="10"/>
      <c r="I1706" s="10"/>
      <c r="J1706" s="10"/>
      <c r="K1706" s="82"/>
      <c r="L1706" s="82"/>
      <c r="M1706" s="82"/>
      <c r="N1706" s="82"/>
      <c r="O1706" s="82"/>
      <c r="BS1706" s="82"/>
      <c r="BT1706" s="82"/>
      <c r="BU1706" s="82"/>
      <c r="BV1706" s="82"/>
      <c r="BW1706" s="82"/>
    </row>
    <row r="1707" spans="6:75" x14ac:dyDescent="0.3">
      <c r="F1707" s="10"/>
      <c r="G1707" s="10"/>
      <c r="H1707" s="10"/>
      <c r="I1707" s="10"/>
      <c r="J1707" s="10"/>
      <c r="K1707" s="82"/>
      <c r="L1707" s="82"/>
      <c r="M1707" s="82"/>
      <c r="N1707" s="82"/>
      <c r="O1707" s="82"/>
      <c r="BS1707" s="82"/>
      <c r="BT1707" s="82"/>
      <c r="BU1707" s="82"/>
      <c r="BV1707" s="82"/>
      <c r="BW1707" s="82"/>
    </row>
    <row r="1708" spans="6:75" x14ac:dyDescent="0.3">
      <c r="F1708" s="10"/>
      <c r="G1708" s="10"/>
      <c r="H1708" s="10"/>
      <c r="I1708" s="10"/>
      <c r="J1708" s="10"/>
      <c r="K1708" s="82"/>
      <c r="L1708" s="82"/>
      <c r="M1708" s="82"/>
      <c r="N1708" s="82"/>
      <c r="O1708" s="82"/>
      <c r="BS1708" s="82"/>
      <c r="BT1708" s="82"/>
      <c r="BU1708" s="82"/>
      <c r="BV1708" s="82"/>
      <c r="BW1708" s="82"/>
    </row>
    <row r="1709" spans="6:75" x14ac:dyDescent="0.3">
      <c r="F1709" s="10"/>
      <c r="G1709" s="10"/>
      <c r="H1709" s="10"/>
      <c r="I1709" s="10"/>
      <c r="J1709" s="10"/>
      <c r="K1709" s="82"/>
      <c r="L1709" s="82"/>
      <c r="M1709" s="82"/>
      <c r="N1709" s="82"/>
      <c r="O1709" s="82"/>
      <c r="BS1709" s="82"/>
      <c r="BT1709" s="82"/>
      <c r="BU1709" s="82"/>
      <c r="BV1709" s="82"/>
      <c r="BW1709" s="82"/>
    </row>
    <row r="1710" spans="6:75" x14ac:dyDescent="0.3">
      <c r="F1710" s="10"/>
      <c r="G1710" s="10"/>
      <c r="H1710" s="10"/>
      <c r="I1710" s="10"/>
      <c r="J1710" s="10"/>
      <c r="K1710" s="82"/>
      <c r="L1710" s="82"/>
      <c r="M1710" s="82"/>
      <c r="N1710" s="82"/>
      <c r="O1710" s="82"/>
      <c r="BS1710" s="82"/>
      <c r="BT1710" s="82"/>
      <c r="BU1710" s="82"/>
      <c r="BV1710" s="82"/>
      <c r="BW1710" s="82"/>
    </row>
    <row r="1711" spans="6:75" x14ac:dyDescent="0.3">
      <c r="F1711" s="10"/>
      <c r="G1711" s="10"/>
      <c r="H1711" s="10"/>
      <c r="I1711" s="10"/>
      <c r="J1711" s="10"/>
      <c r="K1711" s="82"/>
      <c r="L1711" s="82"/>
      <c r="M1711" s="82"/>
      <c r="N1711" s="82"/>
      <c r="O1711" s="82"/>
      <c r="BS1711" s="82"/>
      <c r="BT1711" s="82"/>
      <c r="BU1711" s="82"/>
      <c r="BV1711" s="82"/>
      <c r="BW1711" s="82"/>
    </row>
    <row r="1712" spans="6:75" x14ac:dyDescent="0.3">
      <c r="F1712" s="10"/>
      <c r="G1712" s="10"/>
      <c r="H1712" s="10"/>
      <c r="I1712" s="10"/>
      <c r="J1712" s="10"/>
      <c r="K1712" s="82"/>
      <c r="L1712" s="82"/>
      <c r="M1712" s="82"/>
      <c r="N1712" s="82"/>
      <c r="O1712" s="82"/>
      <c r="BS1712" s="82"/>
      <c r="BT1712" s="82"/>
      <c r="BU1712" s="82"/>
      <c r="BV1712" s="82"/>
      <c r="BW1712" s="82"/>
    </row>
    <row r="1713" spans="6:75" x14ac:dyDescent="0.3">
      <c r="F1713" s="10"/>
      <c r="G1713" s="10"/>
      <c r="H1713" s="10"/>
      <c r="I1713" s="10"/>
      <c r="J1713" s="10"/>
      <c r="K1713" s="82"/>
      <c r="L1713" s="82"/>
      <c r="M1713" s="82"/>
      <c r="N1713" s="82"/>
      <c r="O1713" s="82"/>
      <c r="BS1713" s="82"/>
      <c r="BT1713" s="82"/>
      <c r="BU1713" s="82"/>
      <c r="BV1713" s="82"/>
      <c r="BW1713" s="82"/>
    </row>
    <row r="1714" spans="6:75" x14ac:dyDescent="0.3">
      <c r="F1714" s="10"/>
      <c r="G1714" s="10"/>
      <c r="H1714" s="10"/>
      <c r="I1714" s="10"/>
      <c r="J1714" s="10"/>
      <c r="K1714" s="82"/>
      <c r="L1714" s="82"/>
      <c r="M1714" s="82"/>
      <c r="N1714" s="82"/>
      <c r="O1714" s="82"/>
      <c r="BS1714" s="82"/>
      <c r="BT1714" s="82"/>
      <c r="BU1714" s="82"/>
      <c r="BV1714" s="82"/>
      <c r="BW1714" s="82"/>
    </row>
    <row r="1715" spans="6:75" x14ac:dyDescent="0.3">
      <c r="F1715" s="10"/>
      <c r="G1715" s="10"/>
      <c r="H1715" s="10"/>
      <c r="I1715" s="10"/>
      <c r="J1715" s="10"/>
      <c r="K1715" s="82"/>
      <c r="L1715" s="82"/>
      <c r="M1715" s="82"/>
      <c r="N1715" s="82"/>
      <c r="O1715" s="82"/>
      <c r="BS1715" s="82"/>
      <c r="BT1715" s="82"/>
      <c r="BU1715" s="82"/>
      <c r="BV1715" s="82"/>
      <c r="BW1715" s="82"/>
    </row>
    <row r="1716" spans="6:75" x14ac:dyDescent="0.3">
      <c r="F1716" s="10"/>
      <c r="G1716" s="10"/>
      <c r="H1716" s="10"/>
      <c r="I1716" s="10"/>
      <c r="J1716" s="10"/>
      <c r="K1716" s="82"/>
      <c r="L1716" s="82"/>
      <c r="M1716" s="82"/>
      <c r="N1716" s="82"/>
      <c r="O1716" s="82"/>
      <c r="BS1716" s="82"/>
      <c r="BT1716" s="82"/>
      <c r="BU1716" s="82"/>
      <c r="BV1716" s="82"/>
      <c r="BW1716" s="82"/>
    </row>
    <row r="1717" spans="6:75" x14ac:dyDescent="0.3">
      <c r="F1717" s="10"/>
      <c r="G1717" s="10"/>
      <c r="H1717" s="10"/>
      <c r="I1717" s="10"/>
      <c r="J1717" s="10"/>
      <c r="K1717" s="82"/>
      <c r="L1717" s="82"/>
      <c r="M1717" s="82"/>
      <c r="N1717" s="82"/>
      <c r="O1717" s="82"/>
      <c r="BS1717" s="82"/>
      <c r="BT1717" s="82"/>
      <c r="BU1717" s="82"/>
      <c r="BV1717" s="82"/>
      <c r="BW1717" s="82"/>
    </row>
    <row r="1718" spans="6:75" x14ac:dyDescent="0.3">
      <c r="F1718" s="10"/>
      <c r="G1718" s="10"/>
      <c r="H1718" s="10"/>
      <c r="I1718" s="10"/>
      <c r="J1718" s="10"/>
      <c r="K1718" s="82"/>
      <c r="L1718" s="82"/>
      <c r="M1718" s="82"/>
      <c r="N1718" s="82"/>
      <c r="O1718" s="82"/>
      <c r="BS1718" s="82"/>
      <c r="BT1718" s="82"/>
      <c r="BU1718" s="82"/>
      <c r="BV1718" s="82"/>
      <c r="BW1718" s="82"/>
    </row>
    <row r="1719" spans="6:75" x14ac:dyDescent="0.3">
      <c r="F1719" s="10"/>
      <c r="G1719" s="10"/>
      <c r="H1719" s="10"/>
      <c r="I1719" s="10"/>
      <c r="J1719" s="10"/>
      <c r="K1719" s="82"/>
      <c r="L1719" s="82"/>
      <c r="M1719" s="82"/>
      <c r="N1719" s="82"/>
      <c r="O1719" s="82"/>
      <c r="BS1719" s="82"/>
      <c r="BT1719" s="82"/>
      <c r="BU1719" s="82"/>
      <c r="BV1719" s="82"/>
      <c r="BW1719" s="82"/>
    </row>
    <row r="1720" spans="6:75" x14ac:dyDescent="0.3">
      <c r="F1720" s="10"/>
      <c r="G1720" s="10"/>
      <c r="H1720" s="10"/>
      <c r="I1720" s="10"/>
      <c r="J1720" s="10"/>
      <c r="K1720" s="82"/>
      <c r="L1720" s="82"/>
      <c r="M1720" s="82"/>
      <c r="N1720" s="82"/>
      <c r="O1720" s="82"/>
      <c r="BS1720" s="82"/>
      <c r="BT1720" s="82"/>
      <c r="BU1720" s="82"/>
      <c r="BV1720" s="82"/>
      <c r="BW1720" s="82"/>
    </row>
    <row r="1721" spans="6:75" x14ac:dyDescent="0.3">
      <c r="F1721" s="10"/>
      <c r="G1721" s="10"/>
      <c r="H1721" s="10"/>
      <c r="I1721" s="10"/>
      <c r="J1721" s="10"/>
      <c r="K1721" s="82"/>
      <c r="L1721" s="82"/>
      <c r="M1721" s="82"/>
      <c r="N1721" s="82"/>
      <c r="O1721" s="82"/>
      <c r="BS1721" s="82"/>
      <c r="BT1721" s="82"/>
      <c r="BU1721" s="82"/>
      <c r="BV1721" s="82"/>
      <c r="BW1721" s="82"/>
    </row>
    <row r="1722" spans="6:75" x14ac:dyDescent="0.3">
      <c r="F1722" s="10"/>
      <c r="G1722" s="10"/>
      <c r="H1722" s="10"/>
      <c r="I1722" s="10"/>
      <c r="J1722" s="10"/>
      <c r="K1722" s="82"/>
      <c r="L1722" s="82"/>
      <c r="M1722" s="82"/>
      <c r="N1722" s="82"/>
      <c r="O1722" s="82"/>
      <c r="BS1722" s="82"/>
      <c r="BT1722" s="82"/>
      <c r="BU1722" s="82"/>
      <c r="BV1722" s="82"/>
      <c r="BW1722" s="82"/>
    </row>
    <row r="1723" spans="6:75" x14ac:dyDescent="0.3">
      <c r="F1723" s="10"/>
      <c r="G1723" s="10"/>
      <c r="H1723" s="10"/>
      <c r="I1723" s="10"/>
      <c r="J1723" s="10"/>
      <c r="K1723" s="82"/>
      <c r="L1723" s="82"/>
      <c r="M1723" s="82"/>
      <c r="N1723" s="82"/>
      <c r="O1723" s="82"/>
      <c r="BS1723" s="82"/>
      <c r="BT1723" s="82"/>
      <c r="BU1723" s="82"/>
      <c r="BV1723" s="82"/>
      <c r="BW1723" s="82"/>
    </row>
    <row r="1724" spans="6:75" x14ac:dyDescent="0.3">
      <c r="F1724" s="10"/>
      <c r="G1724" s="10"/>
      <c r="H1724" s="10"/>
      <c r="I1724" s="10"/>
      <c r="J1724" s="10"/>
      <c r="K1724" s="82"/>
      <c r="L1724" s="82"/>
      <c r="M1724" s="82"/>
      <c r="N1724" s="82"/>
      <c r="O1724" s="82"/>
      <c r="BS1724" s="82"/>
      <c r="BT1724" s="82"/>
      <c r="BU1724" s="82"/>
      <c r="BV1724" s="82"/>
      <c r="BW1724" s="82"/>
    </row>
    <row r="1725" spans="6:75" x14ac:dyDescent="0.3">
      <c r="F1725" s="10"/>
      <c r="G1725" s="10"/>
      <c r="H1725" s="10"/>
      <c r="I1725" s="10"/>
      <c r="J1725" s="10"/>
      <c r="K1725" s="82"/>
      <c r="L1725" s="82"/>
      <c r="M1725" s="82"/>
      <c r="N1725" s="82"/>
      <c r="O1725" s="82"/>
      <c r="BS1725" s="82"/>
      <c r="BT1725" s="82"/>
      <c r="BU1725" s="82"/>
      <c r="BV1725" s="82"/>
      <c r="BW1725" s="82"/>
    </row>
    <row r="1726" spans="6:75" x14ac:dyDescent="0.3">
      <c r="F1726" s="10"/>
      <c r="G1726" s="10"/>
      <c r="H1726" s="10"/>
      <c r="I1726" s="10"/>
      <c r="J1726" s="10"/>
      <c r="K1726" s="82"/>
      <c r="L1726" s="82"/>
      <c r="M1726" s="82"/>
      <c r="N1726" s="82"/>
      <c r="O1726" s="82"/>
      <c r="BS1726" s="82"/>
      <c r="BT1726" s="82"/>
      <c r="BU1726" s="82"/>
      <c r="BV1726" s="82"/>
      <c r="BW1726" s="82"/>
    </row>
    <row r="1727" spans="6:75" x14ac:dyDescent="0.3">
      <c r="F1727" s="10"/>
      <c r="G1727" s="10"/>
      <c r="H1727" s="10"/>
      <c r="I1727" s="10"/>
      <c r="J1727" s="10"/>
      <c r="K1727" s="82"/>
      <c r="L1727" s="82"/>
      <c r="M1727" s="82"/>
      <c r="N1727" s="82"/>
      <c r="O1727" s="82"/>
      <c r="BS1727" s="82"/>
      <c r="BT1727" s="82"/>
      <c r="BU1727" s="82"/>
      <c r="BV1727" s="82"/>
      <c r="BW1727" s="82"/>
    </row>
    <row r="1728" spans="6:75" x14ac:dyDescent="0.3">
      <c r="F1728" s="10"/>
      <c r="G1728" s="10"/>
      <c r="H1728" s="10"/>
      <c r="I1728" s="10"/>
      <c r="J1728" s="10"/>
      <c r="K1728" s="82"/>
      <c r="L1728" s="82"/>
      <c r="M1728" s="82"/>
      <c r="N1728" s="82"/>
      <c r="O1728" s="82"/>
      <c r="BS1728" s="82"/>
      <c r="BT1728" s="82"/>
      <c r="BU1728" s="82"/>
      <c r="BV1728" s="82"/>
      <c r="BW1728" s="82"/>
    </row>
    <row r="1729" spans="6:75" x14ac:dyDescent="0.3">
      <c r="F1729" s="10"/>
      <c r="G1729" s="10"/>
      <c r="H1729" s="10"/>
      <c r="I1729" s="10"/>
      <c r="J1729" s="10"/>
      <c r="K1729" s="82"/>
      <c r="L1729" s="82"/>
      <c r="M1729" s="82"/>
      <c r="N1729" s="82"/>
      <c r="O1729" s="82"/>
      <c r="BS1729" s="82"/>
      <c r="BT1729" s="82"/>
      <c r="BU1729" s="82"/>
      <c r="BV1729" s="82"/>
      <c r="BW1729" s="82"/>
    </row>
    <row r="1730" spans="6:75" x14ac:dyDescent="0.3">
      <c r="F1730" s="10"/>
      <c r="G1730" s="10"/>
      <c r="H1730" s="10"/>
      <c r="I1730" s="10"/>
      <c r="J1730" s="10"/>
      <c r="K1730" s="82"/>
      <c r="L1730" s="82"/>
      <c r="M1730" s="82"/>
      <c r="N1730" s="82"/>
      <c r="O1730" s="82"/>
      <c r="BS1730" s="82"/>
      <c r="BT1730" s="82"/>
      <c r="BU1730" s="82"/>
      <c r="BV1730" s="82"/>
      <c r="BW1730" s="82"/>
    </row>
    <row r="1731" spans="6:75" x14ac:dyDescent="0.3">
      <c r="F1731" s="10"/>
      <c r="G1731" s="10"/>
      <c r="H1731" s="10"/>
      <c r="I1731" s="10"/>
      <c r="J1731" s="10"/>
      <c r="K1731" s="82"/>
      <c r="L1731" s="82"/>
      <c r="M1731" s="82"/>
      <c r="N1731" s="82"/>
      <c r="O1731" s="82"/>
      <c r="BS1731" s="82"/>
      <c r="BT1731" s="82"/>
      <c r="BU1731" s="82"/>
      <c r="BV1731" s="82"/>
      <c r="BW1731" s="82"/>
    </row>
    <row r="1732" spans="6:75" x14ac:dyDescent="0.3">
      <c r="F1732" s="10"/>
      <c r="G1732" s="10"/>
      <c r="H1732" s="10"/>
      <c r="I1732" s="10"/>
      <c r="J1732" s="10"/>
      <c r="K1732" s="82"/>
      <c r="L1732" s="82"/>
      <c r="M1732" s="82"/>
      <c r="N1732" s="82"/>
      <c r="O1732" s="82"/>
      <c r="BS1732" s="82"/>
      <c r="BT1732" s="82"/>
      <c r="BU1732" s="82"/>
      <c r="BV1732" s="82"/>
      <c r="BW1732" s="82"/>
    </row>
    <row r="1733" spans="6:75" x14ac:dyDescent="0.3">
      <c r="F1733" s="10"/>
      <c r="G1733" s="10"/>
      <c r="H1733" s="10"/>
      <c r="I1733" s="10"/>
      <c r="J1733" s="10"/>
      <c r="K1733" s="82"/>
      <c r="L1733" s="82"/>
      <c r="M1733" s="82"/>
      <c r="N1733" s="82"/>
      <c r="O1733" s="82"/>
      <c r="BS1733" s="82"/>
      <c r="BT1733" s="82"/>
      <c r="BU1733" s="82"/>
      <c r="BV1733" s="82"/>
      <c r="BW1733" s="82"/>
    </row>
    <row r="1734" spans="6:75" x14ac:dyDescent="0.3">
      <c r="F1734" s="10"/>
      <c r="G1734" s="10"/>
      <c r="H1734" s="10"/>
      <c r="I1734" s="10"/>
      <c r="J1734" s="10"/>
      <c r="K1734" s="82"/>
      <c r="L1734" s="82"/>
      <c r="M1734" s="82"/>
      <c r="N1734" s="82"/>
      <c r="O1734" s="82"/>
      <c r="BS1734" s="82"/>
      <c r="BT1734" s="82"/>
      <c r="BU1734" s="82"/>
      <c r="BV1734" s="82"/>
      <c r="BW1734" s="82"/>
    </row>
    <row r="1735" spans="6:75" x14ac:dyDescent="0.3">
      <c r="F1735" s="10"/>
      <c r="G1735" s="10"/>
      <c r="H1735" s="10"/>
      <c r="I1735" s="10"/>
      <c r="J1735" s="10"/>
      <c r="K1735" s="82"/>
      <c r="L1735" s="82"/>
      <c r="M1735" s="82"/>
      <c r="N1735" s="82"/>
      <c r="O1735" s="82"/>
      <c r="BS1735" s="82"/>
      <c r="BT1735" s="82"/>
      <c r="BU1735" s="82"/>
      <c r="BV1735" s="82"/>
      <c r="BW1735" s="82"/>
    </row>
    <row r="1736" spans="6:75" x14ac:dyDescent="0.3">
      <c r="F1736" s="10"/>
      <c r="G1736" s="10"/>
      <c r="H1736" s="10"/>
      <c r="I1736" s="10"/>
      <c r="J1736" s="10"/>
      <c r="K1736" s="82"/>
      <c r="L1736" s="82"/>
      <c r="M1736" s="82"/>
      <c r="N1736" s="82"/>
      <c r="O1736" s="82"/>
      <c r="BS1736" s="82"/>
      <c r="BT1736" s="82"/>
      <c r="BU1736" s="82"/>
      <c r="BV1736" s="82"/>
      <c r="BW1736" s="82"/>
    </row>
    <row r="1737" spans="6:75" x14ac:dyDescent="0.3">
      <c r="F1737" s="10"/>
      <c r="G1737" s="10"/>
      <c r="H1737" s="10"/>
      <c r="I1737" s="10"/>
      <c r="J1737" s="10"/>
      <c r="K1737" s="82"/>
      <c r="L1737" s="82"/>
      <c r="M1737" s="82"/>
      <c r="N1737" s="82"/>
      <c r="O1737" s="82"/>
      <c r="BS1737" s="82"/>
      <c r="BT1737" s="82"/>
      <c r="BU1737" s="82"/>
      <c r="BV1737" s="82"/>
      <c r="BW1737" s="82"/>
    </row>
    <row r="1738" spans="6:75" x14ac:dyDescent="0.3">
      <c r="F1738" s="10"/>
      <c r="G1738" s="10"/>
      <c r="H1738" s="10"/>
      <c r="I1738" s="10"/>
      <c r="J1738" s="10"/>
      <c r="K1738" s="82"/>
      <c r="L1738" s="82"/>
      <c r="M1738" s="82"/>
      <c r="N1738" s="82"/>
      <c r="O1738" s="82"/>
      <c r="BS1738" s="82"/>
      <c r="BT1738" s="82"/>
      <c r="BU1738" s="82"/>
      <c r="BV1738" s="82"/>
      <c r="BW1738" s="82"/>
    </row>
    <row r="1739" spans="6:75" x14ac:dyDescent="0.3">
      <c r="F1739" s="10"/>
      <c r="G1739" s="10"/>
      <c r="H1739" s="10"/>
      <c r="I1739" s="10"/>
      <c r="J1739" s="10"/>
      <c r="K1739" s="82"/>
      <c r="L1739" s="82"/>
      <c r="M1739" s="82"/>
      <c r="N1739" s="82"/>
      <c r="O1739" s="82"/>
      <c r="BS1739" s="82"/>
      <c r="BT1739" s="82"/>
      <c r="BU1739" s="82"/>
      <c r="BV1739" s="82"/>
      <c r="BW1739" s="82"/>
    </row>
    <row r="1740" spans="6:75" x14ac:dyDescent="0.3">
      <c r="F1740" s="10"/>
      <c r="G1740" s="10"/>
      <c r="H1740" s="10"/>
      <c r="I1740" s="10"/>
      <c r="J1740" s="10"/>
      <c r="K1740" s="82"/>
      <c r="L1740" s="82"/>
      <c r="M1740" s="82"/>
      <c r="N1740" s="82"/>
      <c r="O1740" s="82"/>
      <c r="BS1740" s="82"/>
      <c r="BT1740" s="82"/>
      <c r="BU1740" s="82"/>
      <c r="BV1740" s="82"/>
      <c r="BW1740" s="82"/>
    </row>
    <row r="1741" spans="6:75" x14ac:dyDescent="0.3">
      <c r="F1741" s="10"/>
      <c r="G1741" s="10"/>
      <c r="H1741" s="10"/>
      <c r="I1741" s="10"/>
      <c r="J1741" s="10"/>
      <c r="K1741" s="82"/>
      <c r="L1741" s="82"/>
      <c r="M1741" s="82"/>
      <c r="N1741" s="82"/>
      <c r="O1741" s="82"/>
      <c r="BS1741" s="82"/>
      <c r="BT1741" s="82"/>
      <c r="BU1741" s="82"/>
      <c r="BV1741" s="82"/>
      <c r="BW1741" s="82"/>
    </row>
    <row r="1742" spans="6:75" x14ac:dyDescent="0.3">
      <c r="F1742" s="10"/>
      <c r="G1742" s="10"/>
      <c r="H1742" s="10"/>
      <c r="I1742" s="10"/>
      <c r="J1742" s="10"/>
      <c r="K1742" s="82"/>
      <c r="L1742" s="82"/>
      <c r="M1742" s="82"/>
      <c r="N1742" s="82"/>
      <c r="O1742" s="82"/>
      <c r="BS1742" s="82"/>
      <c r="BT1742" s="82"/>
      <c r="BU1742" s="82"/>
      <c r="BV1742" s="82"/>
      <c r="BW1742" s="82"/>
    </row>
    <row r="1743" spans="6:75" x14ac:dyDescent="0.3">
      <c r="F1743" s="10"/>
      <c r="G1743" s="10"/>
      <c r="H1743" s="10"/>
      <c r="I1743" s="10"/>
      <c r="J1743" s="10"/>
      <c r="K1743" s="82"/>
      <c r="L1743" s="82"/>
      <c r="M1743" s="82"/>
      <c r="N1743" s="82"/>
      <c r="O1743" s="82"/>
      <c r="BS1743" s="82"/>
      <c r="BT1743" s="82"/>
      <c r="BU1743" s="82"/>
      <c r="BV1743" s="82"/>
      <c r="BW1743" s="82"/>
    </row>
    <row r="1744" spans="6:75" x14ac:dyDescent="0.3">
      <c r="F1744" s="10"/>
      <c r="G1744" s="10"/>
      <c r="H1744" s="10"/>
      <c r="I1744" s="10"/>
      <c r="J1744" s="10"/>
      <c r="K1744" s="82"/>
      <c r="L1744" s="82"/>
      <c r="M1744" s="82"/>
      <c r="N1744" s="82"/>
      <c r="O1744" s="82"/>
      <c r="BS1744" s="82"/>
      <c r="BT1744" s="82"/>
      <c r="BU1744" s="82"/>
      <c r="BV1744" s="82"/>
      <c r="BW1744" s="82"/>
    </row>
    <row r="1745" spans="6:75" x14ac:dyDescent="0.3">
      <c r="F1745" s="10"/>
      <c r="G1745" s="10"/>
      <c r="H1745" s="10"/>
      <c r="I1745" s="10"/>
      <c r="J1745" s="10"/>
      <c r="K1745" s="82"/>
      <c r="L1745" s="82"/>
      <c r="M1745" s="82"/>
      <c r="N1745" s="82"/>
      <c r="O1745" s="82"/>
      <c r="BS1745" s="82"/>
      <c r="BT1745" s="82"/>
      <c r="BU1745" s="82"/>
      <c r="BV1745" s="82"/>
      <c r="BW1745" s="82"/>
    </row>
    <row r="1746" spans="6:75" x14ac:dyDescent="0.3">
      <c r="F1746" s="10"/>
      <c r="G1746" s="10"/>
      <c r="H1746" s="10"/>
      <c r="I1746" s="10"/>
      <c r="J1746" s="10"/>
      <c r="K1746" s="82"/>
      <c r="L1746" s="82"/>
      <c r="M1746" s="82"/>
      <c r="N1746" s="82"/>
      <c r="O1746" s="82"/>
      <c r="BS1746" s="82"/>
      <c r="BT1746" s="82"/>
      <c r="BU1746" s="82"/>
      <c r="BV1746" s="82"/>
      <c r="BW1746" s="82"/>
    </row>
    <row r="1747" spans="6:75" x14ac:dyDescent="0.3">
      <c r="F1747" s="10"/>
      <c r="G1747" s="10"/>
      <c r="H1747" s="10"/>
      <c r="I1747" s="10"/>
      <c r="J1747" s="10"/>
      <c r="K1747" s="82"/>
      <c r="L1747" s="82"/>
      <c r="M1747" s="82"/>
      <c r="N1747" s="82"/>
      <c r="O1747" s="82"/>
      <c r="BS1747" s="82"/>
      <c r="BT1747" s="82"/>
      <c r="BU1747" s="82"/>
      <c r="BV1747" s="82"/>
      <c r="BW1747" s="82"/>
    </row>
    <row r="1748" spans="6:75" x14ac:dyDescent="0.3">
      <c r="F1748" s="10"/>
      <c r="G1748" s="10"/>
      <c r="H1748" s="10"/>
      <c r="I1748" s="10"/>
      <c r="J1748" s="10"/>
      <c r="K1748" s="82"/>
      <c r="L1748" s="82"/>
      <c r="M1748" s="82"/>
      <c r="N1748" s="82"/>
      <c r="O1748" s="82"/>
      <c r="BS1748" s="82"/>
      <c r="BT1748" s="82"/>
      <c r="BU1748" s="82"/>
      <c r="BV1748" s="82"/>
      <c r="BW1748" s="82"/>
    </row>
    <row r="1749" spans="6:75" x14ac:dyDescent="0.3">
      <c r="F1749" s="10"/>
      <c r="G1749" s="10"/>
      <c r="H1749" s="10"/>
      <c r="I1749" s="10"/>
      <c r="J1749" s="10"/>
      <c r="K1749" s="82"/>
      <c r="L1749" s="82"/>
      <c r="M1749" s="82"/>
      <c r="N1749" s="82"/>
      <c r="O1749" s="82"/>
      <c r="BS1749" s="82"/>
      <c r="BT1749" s="82"/>
      <c r="BU1749" s="82"/>
      <c r="BV1749" s="82"/>
      <c r="BW1749" s="82"/>
    </row>
    <row r="1750" spans="6:75" x14ac:dyDescent="0.3">
      <c r="F1750" s="10"/>
      <c r="G1750" s="10"/>
      <c r="H1750" s="10"/>
      <c r="I1750" s="10"/>
      <c r="J1750" s="10"/>
      <c r="K1750" s="82"/>
      <c r="L1750" s="82"/>
      <c r="M1750" s="82"/>
      <c r="N1750" s="82"/>
      <c r="O1750" s="82"/>
      <c r="BS1750" s="82"/>
      <c r="BT1750" s="82"/>
      <c r="BU1750" s="82"/>
      <c r="BV1750" s="82"/>
      <c r="BW1750" s="82"/>
    </row>
    <row r="1751" spans="6:75" x14ac:dyDescent="0.3">
      <c r="F1751" s="10"/>
      <c r="G1751" s="10"/>
      <c r="H1751" s="10"/>
      <c r="I1751" s="10"/>
      <c r="J1751" s="10"/>
      <c r="K1751" s="82"/>
      <c r="L1751" s="82"/>
      <c r="M1751" s="82"/>
      <c r="N1751" s="82"/>
      <c r="O1751" s="82"/>
      <c r="BS1751" s="82"/>
      <c r="BT1751" s="82"/>
      <c r="BU1751" s="82"/>
      <c r="BV1751" s="82"/>
      <c r="BW1751" s="82"/>
    </row>
    <row r="1752" spans="6:75" x14ac:dyDescent="0.3">
      <c r="F1752" s="10"/>
      <c r="G1752" s="10"/>
      <c r="H1752" s="10"/>
      <c r="I1752" s="10"/>
      <c r="J1752" s="10"/>
      <c r="K1752" s="82"/>
      <c r="L1752" s="82"/>
      <c r="M1752" s="82"/>
      <c r="N1752" s="82"/>
      <c r="O1752" s="82"/>
      <c r="BS1752" s="82"/>
      <c r="BT1752" s="82"/>
      <c r="BU1752" s="82"/>
      <c r="BV1752" s="82"/>
      <c r="BW1752" s="82"/>
    </row>
    <row r="1753" spans="6:75" x14ac:dyDescent="0.3">
      <c r="F1753" s="10"/>
      <c r="G1753" s="10"/>
      <c r="H1753" s="10"/>
      <c r="I1753" s="10"/>
      <c r="J1753" s="10"/>
      <c r="K1753" s="82"/>
      <c r="L1753" s="82"/>
      <c r="M1753" s="82"/>
      <c r="N1753" s="82"/>
      <c r="O1753" s="82"/>
      <c r="BS1753" s="82"/>
      <c r="BT1753" s="82"/>
      <c r="BU1753" s="82"/>
      <c r="BV1753" s="82"/>
      <c r="BW1753" s="82"/>
    </row>
    <row r="1754" spans="6:75" x14ac:dyDescent="0.3">
      <c r="F1754" s="10"/>
      <c r="G1754" s="10"/>
      <c r="H1754" s="10"/>
      <c r="I1754" s="10"/>
      <c r="J1754" s="10"/>
      <c r="K1754" s="82"/>
      <c r="L1754" s="82"/>
      <c r="M1754" s="82"/>
      <c r="N1754" s="82"/>
      <c r="O1754" s="82"/>
      <c r="BS1754" s="82"/>
      <c r="BT1754" s="82"/>
      <c r="BU1754" s="82"/>
      <c r="BV1754" s="82"/>
      <c r="BW1754" s="82"/>
    </row>
    <row r="1755" spans="6:75" x14ac:dyDescent="0.3">
      <c r="F1755" s="10"/>
      <c r="G1755" s="10"/>
      <c r="H1755" s="10"/>
      <c r="I1755" s="10"/>
      <c r="J1755" s="10"/>
      <c r="K1755" s="82"/>
      <c r="L1755" s="82"/>
      <c r="M1755" s="82"/>
      <c r="N1755" s="82"/>
      <c r="O1755" s="82"/>
      <c r="BS1755" s="82"/>
      <c r="BT1755" s="82"/>
      <c r="BU1755" s="82"/>
      <c r="BV1755" s="82"/>
      <c r="BW1755" s="82"/>
    </row>
    <row r="1756" spans="6:75" x14ac:dyDescent="0.3">
      <c r="F1756" s="10"/>
      <c r="G1756" s="10"/>
      <c r="H1756" s="10"/>
      <c r="I1756" s="10"/>
      <c r="J1756" s="10"/>
      <c r="K1756" s="82"/>
      <c r="L1756" s="82"/>
      <c r="M1756" s="82"/>
      <c r="N1756" s="82"/>
      <c r="O1756" s="82"/>
      <c r="BS1756" s="82"/>
      <c r="BT1756" s="82"/>
      <c r="BU1756" s="82"/>
      <c r="BV1756" s="82"/>
      <c r="BW1756" s="82"/>
    </row>
    <row r="1757" spans="6:75" x14ac:dyDescent="0.3">
      <c r="F1757" s="10"/>
      <c r="G1757" s="10"/>
      <c r="H1757" s="10"/>
      <c r="I1757" s="10"/>
      <c r="J1757" s="10"/>
      <c r="K1757" s="82"/>
      <c r="L1757" s="82"/>
      <c r="M1757" s="82"/>
      <c r="N1757" s="82"/>
      <c r="O1757" s="82"/>
      <c r="BS1757" s="82"/>
      <c r="BT1757" s="82"/>
      <c r="BU1757" s="82"/>
      <c r="BV1757" s="82"/>
      <c r="BW1757" s="82"/>
    </row>
    <row r="1758" spans="6:75" x14ac:dyDescent="0.3">
      <c r="F1758" s="10"/>
      <c r="G1758" s="10"/>
      <c r="H1758" s="10"/>
      <c r="I1758" s="10"/>
      <c r="J1758" s="10"/>
      <c r="K1758" s="82"/>
      <c r="L1758" s="82"/>
      <c r="M1758" s="82"/>
      <c r="N1758" s="82"/>
      <c r="O1758" s="82"/>
      <c r="BS1758" s="82"/>
      <c r="BT1758" s="82"/>
      <c r="BU1758" s="82"/>
      <c r="BV1758" s="82"/>
      <c r="BW1758" s="82"/>
    </row>
    <row r="1759" spans="6:75" x14ac:dyDescent="0.3">
      <c r="F1759" s="10"/>
      <c r="G1759" s="10"/>
      <c r="H1759" s="10"/>
      <c r="I1759" s="10"/>
      <c r="J1759" s="10"/>
      <c r="K1759" s="82"/>
      <c r="L1759" s="82"/>
      <c r="M1759" s="82"/>
      <c r="N1759" s="82"/>
      <c r="O1759" s="82"/>
      <c r="BS1759" s="82"/>
      <c r="BT1759" s="82"/>
      <c r="BU1759" s="82"/>
      <c r="BV1759" s="82"/>
      <c r="BW1759" s="82"/>
    </row>
    <row r="1760" spans="6:75" x14ac:dyDescent="0.3">
      <c r="F1760" s="10"/>
      <c r="G1760" s="10"/>
      <c r="H1760" s="10"/>
      <c r="I1760" s="10"/>
      <c r="J1760" s="10"/>
      <c r="K1760" s="82"/>
      <c r="L1760" s="82"/>
      <c r="M1760" s="82"/>
      <c r="N1760" s="82"/>
      <c r="O1760" s="82"/>
      <c r="BS1760" s="82"/>
      <c r="BT1760" s="82"/>
      <c r="BU1760" s="82"/>
      <c r="BV1760" s="82"/>
      <c r="BW1760" s="82"/>
    </row>
    <row r="1761" spans="6:75" x14ac:dyDescent="0.3">
      <c r="F1761" s="10"/>
      <c r="G1761" s="10"/>
      <c r="H1761" s="10"/>
      <c r="I1761" s="10"/>
      <c r="J1761" s="10"/>
      <c r="K1761" s="82"/>
      <c r="L1761" s="82"/>
      <c r="M1761" s="82"/>
      <c r="N1761" s="82"/>
      <c r="O1761" s="82"/>
      <c r="BS1761" s="82"/>
      <c r="BT1761" s="82"/>
      <c r="BU1761" s="82"/>
      <c r="BV1761" s="82"/>
      <c r="BW1761" s="82"/>
    </row>
    <row r="1762" spans="6:75" x14ac:dyDescent="0.3">
      <c r="F1762" s="10"/>
      <c r="G1762" s="10"/>
      <c r="H1762" s="10"/>
      <c r="I1762" s="10"/>
      <c r="J1762" s="10"/>
      <c r="K1762" s="82"/>
      <c r="L1762" s="82"/>
      <c r="M1762" s="82"/>
      <c r="N1762" s="82"/>
      <c r="O1762" s="82"/>
      <c r="BS1762" s="82"/>
      <c r="BT1762" s="82"/>
      <c r="BU1762" s="82"/>
      <c r="BV1762" s="82"/>
      <c r="BW1762" s="82"/>
    </row>
    <row r="1763" spans="6:75" x14ac:dyDescent="0.3">
      <c r="F1763" s="10"/>
      <c r="G1763" s="10"/>
      <c r="H1763" s="10"/>
      <c r="I1763" s="10"/>
      <c r="J1763" s="10"/>
      <c r="K1763" s="82"/>
      <c r="L1763" s="82"/>
      <c r="M1763" s="82"/>
      <c r="N1763" s="82"/>
      <c r="O1763" s="82"/>
      <c r="BS1763" s="82"/>
      <c r="BT1763" s="82"/>
      <c r="BU1763" s="82"/>
      <c r="BV1763" s="82"/>
      <c r="BW1763" s="82"/>
    </row>
    <row r="1764" spans="6:75" x14ac:dyDescent="0.3">
      <c r="F1764" s="10"/>
      <c r="G1764" s="10"/>
      <c r="H1764" s="10"/>
      <c r="I1764" s="10"/>
      <c r="J1764" s="10"/>
      <c r="K1764" s="82"/>
      <c r="L1764" s="82"/>
      <c r="M1764" s="82"/>
      <c r="N1764" s="82"/>
      <c r="O1764" s="82"/>
      <c r="BS1764" s="82"/>
      <c r="BT1764" s="82"/>
      <c r="BU1764" s="82"/>
      <c r="BV1764" s="82"/>
      <c r="BW1764" s="82"/>
    </row>
    <row r="1765" spans="6:75" x14ac:dyDescent="0.3">
      <c r="F1765" s="10"/>
      <c r="G1765" s="10"/>
      <c r="H1765" s="10"/>
      <c r="I1765" s="10"/>
      <c r="J1765" s="10"/>
      <c r="K1765" s="82"/>
      <c r="L1765" s="82"/>
      <c r="M1765" s="82"/>
      <c r="N1765" s="82"/>
      <c r="O1765" s="82"/>
      <c r="BS1765" s="82"/>
      <c r="BT1765" s="82"/>
      <c r="BU1765" s="82"/>
      <c r="BV1765" s="82"/>
      <c r="BW1765" s="82"/>
    </row>
    <row r="1766" spans="6:75" x14ac:dyDescent="0.3">
      <c r="F1766" s="10"/>
      <c r="G1766" s="10"/>
      <c r="H1766" s="10"/>
      <c r="I1766" s="10"/>
      <c r="J1766" s="10"/>
      <c r="K1766" s="82"/>
      <c r="L1766" s="82"/>
      <c r="M1766" s="82"/>
      <c r="N1766" s="82"/>
      <c r="O1766" s="82"/>
      <c r="BS1766" s="82"/>
      <c r="BT1766" s="82"/>
      <c r="BU1766" s="82"/>
      <c r="BV1766" s="82"/>
      <c r="BW1766" s="82"/>
    </row>
    <row r="1767" spans="6:75" x14ac:dyDescent="0.3">
      <c r="F1767" s="10"/>
      <c r="G1767" s="10"/>
      <c r="H1767" s="10"/>
      <c r="I1767" s="10"/>
      <c r="J1767" s="10"/>
      <c r="K1767" s="82"/>
      <c r="L1767" s="82"/>
      <c r="M1767" s="82"/>
      <c r="N1767" s="82"/>
      <c r="O1767" s="82"/>
      <c r="BS1767" s="82"/>
      <c r="BT1767" s="82"/>
      <c r="BU1767" s="82"/>
      <c r="BV1767" s="82"/>
      <c r="BW1767" s="82"/>
    </row>
    <row r="1768" spans="6:75" x14ac:dyDescent="0.3">
      <c r="F1768" s="10"/>
      <c r="G1768" s="10"/>
      <c r="H1768" s="10"/>
      <c r="I1768" s="10"/>
      <c r="J1768" s="10"/>
      <c r="K1768" s="82"/>
      <c r="L1768" s="82"/>
      <c r="M1768" s="82"/>
      <c r="N1768" s="82"/>
      <c r="O1768" s="82"/>
      <c r="BS1768" s="82"/>
      <c r="BT1768" s="82"/>
      <c r="BU1768" s="82"/>
      <c r="BV1768" s="82"/>
      <c r="BW1768" s="82"/>
    </row>
    <row r="1769" spans="6:75" x14ac:dyDescent="0.3">
      <c r="F1769" s="10"/>
      <c r="G1769" s="10"/>
      <c r="H1769" s="10"/>
      <c r="I1769" s="10"/>
      <c r="J1769" s="10"/>
      <c r="K1769" s="82"/>
      <c r="L1769" s="82"/>
      <c r="M1769" s="82"/>
      <c r="N1769" s="82"/>
      <c r="O1769" s="82"/>
      <c r="BS1769" s="82"/>
      <c r="BT1769" s="82"/>
      <c r="BU1769" s="82"/>
      <c r="BV1769" s="82"/>
      <c r="BW1769" s="82"/>
    </row>
    <row r="1770" spans="6:75" x14ac:dyDescent="0.3">
      <c r="F1770" s="10"/>
      <c r="G1770" s="10"/>
      <c r="H1770" s="10"/>
      <c r="I1770" s="10"/>
      <c r="J1770" s="10"/>
      <c r="K1770" s="82"/>
      <c r="L1770" s="82"/>
      <c r="M1770" s="82"/>
      <c r="N1770" s="82"/>
      <c r="O1770" s="82"/>
      <c r="BS1770" s="82"/>
      <c r="BT1770" s="82"/>
      <c r="BU1770" s="82"/>
      <c r="BV1770" s="82"/>
      <c r="BW1770" s="82"/>
    </row>
    <row r="1771" spans="6:75" x14ac:dyDescent="0.3">
      <c r="F1771" s="10"/>
      <c r="G1771" s="10"/>
      <c r="H1771" s="10"/>
      <c r="I1771" s="10"/>
      <c r="J1771" s="10"/>
      <c r="K1771" s="82"/>
      <c r="L1771" s="82"/>
      <c r="M1771" s="82"/>
      <c r="N1771" s="82"/>
      <c r="O1771" s="82"/>
      <c r="BS1771" s="82"/>
      <c r="BT1771" s="82"/>
      <c r="BU1771" s="82"/>
      <c r="BV1771" s="82"/>
      <c r="BW1771" s="82"/>
    </row>
    <row r="1772" spans="6:75" x14ac:dyDescent="0.3">
      <c r="F1772" s="10"/>
      <c r="G1772" s="10"/>
      <c r="H1772" s="10"/>
      <c r="I1772" s="10"/>
      <c r="J1772" s="10"/>
      <c r="K1772" s="82"/>
      <c r="L1772" s="82"/>
      <c r="M1772" s="82"/>
      <c r="N1772" s="82"/>
      <c r="O1772" s="82"/>
      <c r="BS1772" s="82"/>
      <c r="BT1772" s="82"/>
      <c r="BU1772" s="82"/>
      <c r="BV1772" s="82"/>
      <c r="BW1772" s="82"/>
    </row>
    <row r="1773" spans="6:75" x14ac:dyDescent="0.3">
      <c r="F1773" s="10"/>
      <c r="G1773" s="10"/>
      <c r="H1773" s="10"/>
      <c r="I1773" s="10"/>
      <c r="J1773" s="10"/>
      <c r="K1773" s="82"/>
      <c r="L1773" s="82"/>
      <c r="M1773" s="82"/>
      <c r="N1773" s="82"/>
      <c r="O1773" s="82"/>
      <c r="BS1773" s="82"/>
      <c r="BT1773" s="82"/>
      <c r="BU1773" s="82"/>
      <c r="BV1773" s="82"/>
      <c r="BW1773" s="82"/>
    </row>
    <row r="1774" spans="6:75" x14ac:dyDescent="0.3">
      <c r="F1774" s="10"/>
      <c r="G1774" s="10"/>
      <c r="H1774" s="10"/>
      <c r="I1774" s="10"/>
      <c r="J1774" s="10"/>
      <c r="K1774" s="82"/>
      <c r="L1774" s="82"/>
      <c r="M1774" s="82"/>
      <c r="N1774" s="82"/>
      <c r="O1774" s="82"/>
      <c r="BS1774" s="82"/>
      <c r="BT1774" s="82"/>
      <c r="BU1774" s="82"/>
      <c r="BV1774" s="82"/>
      <c r="BW1774" s="82"/>
    </row>
    <row r="1775" spans="6:75" x14ac:dyDescent="0.3">
      <c r="F1775" s="10"/>
      <c r="G1775" s="10"/>
      <c r="H1775" s="10"/>
      <c r="I1775" s="10"/>
      <c r="J1775" s="10"/>
      <c r="K1775" s="82"/>
      <c r="L1775" s="82"/>
      <c r="M1775" s="82"/>
      <c r="N1775" s="82"/>
      <c r="O1775" s="82"/>
      <c r="BS1775" s="82"/>
      <c r="BT1775" s="82"/>
      <c r="BU1775" s="82"/>
      <c r="BV1775" s="82"/>
      <c r="BW1775" s="82"/>
    </row>
    <row r="1776" spans="6:75" x14ac:dyDescent="0.3">
      <c r="F1776" s="10"/>
      <c r="G1776" s="10"/>
      <c r="H1776" s="10"/>
      <c r="I1776" s="10"/>
      <c r="J1776" s="10"/>
      <c r="K1776" s="82"/>
      <c r="L1776" s="82"/>
      <c r="M1776" s="82"/>
      <c r="N1776" s="82"/>
      <c r="O1776" s="82"/>
      <c r="BS1776" s="82"/>
      <c r="BT1776" s="82"/>
      <c r="BU1776" s="82"/>
      <c r="BV1776" s="82"/>
      <c r="BW1776" s="82"/>
    </row>
    <row r="1777" spans="6:75" x14ac:dyDescent="0.3">
      <c r="F1777" s="10"/>
      <c r="G1777" s="10"/>
      <c r="H1777" s="10"/>
      <c r="I1777" s="10"/>
      <c r="J1777" s="10"/>
      <c r="K1777" s="82"/>
      <c r="L1777" s="82"/>
      <c r="M1777" s="82"/>
      <c r="N1777" s="82"/>
      <c r="O1777" s="82"/>
      <c r="BS1777" s="82"/>
      <c r="BT1777" s="82"/>
      <c r="BU1777" s="82"/>
      <c r="BV1777" s="82"/>
      <c r="BW1777" s="82"/>
    </row>
    <row r="1778" spans="6:75" x14ac:dyDescent="0.3">
      <c r="F1778" s="10"/>
      <c r="G1778" s="10"/>
      <c r="H1778" s="10"/>
      <c r="I1778" s="10"/>
      <c r="J1778" s="10"/>
      <c r="K1778" s="82"/>
      <c r="L1778" s="82"/>
      <c r="M1778" s="82"/>
      <c r="N1778" s="82"/>
      <c r="O1778" s="82"/>
      <c r="BS1778" s="82"/>
      <c r="BT1778" s="82"/>
      <c r="BU1778" s="82"/>
      <c r="BV1778" s="82"/>
      <c r="BW1778" s="82"/>
    </row>
    <row r="1779" spans="6:75" x14ac:dyDescent="0.3">
      <c r="F1779" s="10"/>
      <c r="G1779" s="10"/>
      <c r="H1779" s="10"/>
      <c r="I1779" s="10"/>
      <c r="J1779" s="10"/>
      <c r="K1779" s="82"/>
      <c r="L1779" s="82"/>
      <c r="M1779" s="82"/>
      <c r="N1779" s="82"/>
      <c r="O1779" s="82"/>
      <c r="BS1779" s="82"/>
      <c r="BT1779" s="82"/>
      <c r="BU1779" s="82"/>
      <c r="BV1779" s="82"/>
      <c r="BW1779" s="82"/>
    </row>
    <row r="1780" spans="6:75" x14ac:dyDescent="0.3">
      <c r="F1780" s="10"/>
      <c r="G1780" s="10"/>
      <c r="H1780" s="10"/>
      <c r="I1780" s="10"/>
      <c r="J1780" s="10"/>
      <c r="K1780" s="82"/>
      <c r="L1780" s="82"/>
      <c r="M1780" s="82"/>
      <c r="N1780" s="82"/>
      <c r="O1780" s="82"/>
      <c r="BS1780" s="82"/>
      <c r="BT1780" s="82"/>
      <c r="BU1780" s="82"/>
      <c r="BV1780" s="82"/>
      <c r="BW1780" s="82"/>
    </row>
    <row r="1781" spans="6:75" x14ac:dyDescent="0.3">
      <c r="F1781" s="10"/>
      <c r="G1781" s="10"/>
      <c r="H1781" s="10"/>
      <c r="I1781" s="10"/>
      <c r="J1781" s="10"/>
      <c r="K1781" s="82"/>
      <c r="L1781" s="82"/>
      <c r="M1781" s="82"/>
      <c r="N1781" s="82"/>
      <c r="O1781" s="82"/>
      <c r="BS1781" s="82"/>
      <c r="BT1781" s="82"/>
      <c r="BU1781" s="82"/>
      <c r="BV1781" s="82"/>
      <c r="BW1781" s="82"/>
    </row>
    <row r="1782" spans="6:75" x14ac:dyDescent="0.3">
      <c r="F1782" s="10"/>
      <c r="G1782" s="10"/>
      <c r="H1782" s="10"/>
      <c r="I1782" s="10"/>
      <c r="J1782" s="10"/>
      <c r="K1782" s="82"/>
      <c r="L1782" s="82"/>
      <c r="M1782" s="82"/>
      <c r="N1782" s="82"/>
      <c r="O1782" s="82"/>
      <c r="BS1782" s="82"/>
      <c r="BT1782" s="82"/>
      <c r="BU1782" s="82"/>
      <c r="BV1782" s="82"/>
      <c r="BW1782" s="82"/>
    </row>
    <row r="1783" spans="6:75" x14ac:dyDescent="0.3">
      <c r="F1783" s="10"/>
      <c r="G1783" s="10"/>
      <c r="H1783" s="10"/>
      <c r="I1783" s="10"/>
      <c r="J1783" s="10"/>
      <c r="K1783" s="82"/>
      <c r="L1783" s="82"/>
      <c r="M1783" s="82"/>
      <c r="N1783" s="82"/>
      <c r="O1783" s="82"/>
      <c r="BS1783" s="82"/>
      <c r="BT1783" s="82"/>
      <c r="BU1783" s="82"/>
      <c r="BV1783" s="82"/>
      <c r="BW1783" s="82"/>
    </row>
    <row r="1784" spans="6:75" x14ac:dyDescent="0.3">
      <c r="F1784" s="10"/>
      <c r="G1784" s="10"/>
      <c r="H1784" s="10"/>
      <c r="I1784" s="10"/>
      <c r="J1784" s="10"/>
      <c r="K1784" s="82"/>
      <c r="L1784" s="82"/>
      <c r="M1784" s="82"/>
      <c r="N1784" s="82"/>
      <c r="O1784" s="82"/>
      <c r="BS1784" s="82"/>
      <c r="BT1784" s="82"/>
      <c r="BU1784" s="82"/>
      <c r="BV1784" s="82"/>
      <c r="BW1784" s="82"/>
    </row>
    <row r="1785" spans="6:75" x14ac:dyDescent="0.3">
      <c r="F1785" s="10"/>
      <c r="G1785" s="10"/>
      <c r="H1785" s="10"/>
      <c r="I1785" s="10"/>
      <c r="J1785" s="10"/>
      <c r="K1785" s="82"/>
      <c r="L1785" s="82"/>
      <c r="M1785" s="82"/>
      <c r="N1785" s="82"/>
      <c r="O1785" s="82"/>
      <c r="BS1785" s="82"/>
      <c r="BT1785" s="82"/>
      <c r="BU1785" s="82"/>
      <c r="BV1785" s="82"/>
      <c r="BW1785" s="82"/>
    </row>
    <row r="1786" spans="6:75" x14ac:dyDescent="0.3">
      <c r="F1786" s="10"/>
      <c r="G1786" s="10"/>
      <c r="H1786" s="10"/>
      <c r="I1786" s="10"/>
      <c r="J1786" s="10"/>
      <c r="K1786" s="82"/>
      <c r="L1786" s="82"/>
      <c r="M1786" s="82"/>
      <c r="N1786" s="82"/>
      <c r="O1786" s="82"/>
      <c r="BS1786" s="82"/>
      <c r="BT1786" s="82"/>
      <c r="BU1786" s="82"/>
      <c r="BV1786" s="82"/>
      <c r="BW1786" s="82"/>
    </row>
    <row r="1787" spans="6:75" x14ac:dyDescent="0.3">
      <c r="F1787" s="10"/>
      <c r="G1787" s="10"/>
      <c r="H1787" s="10"/>
      <c r="I1787" s="10"/>
      <c r="J1787" s="10"/>
      <c r="K1787" s="82"/>
      <c r="L1787" s="82"/>
      <c r="M1787" s="82"/>
      <c r="N1787" s="82"/>
      <c r="O1787" s="82"/>
      <c r="BS1787" s="82"/>
      <c r="BT1787" s="82"/>
      <c r="BU1787" s="82"/>
      <c r="BV1787" s="82"/>
      <c r="BW1787" s="82"/>
    </row>
    <row r="1788" spans="6:75" x14ac:dyDescent="0.3">
      <c r="F1788" s="10"/>
      <c r="G1788" s="10"/>
      <c r="H1788" s="10"/>
      <c r="I1788" s="10"/>
      <c r="J1788" s="10"/>
      <c r="K1788" s="82"/>
      <c r="L1788" s="82"/>
      <c r="M1788" s="82"/>
      <c r="N1788" s="82"/>
      <c r="O1788" s="82"/>
      <c r="BS1788" s="82"/>
      <c r="BT1788" s="82"/>
      <c r="BU1788" s="82"/>
      <c r="BV1788" s="82"/>
      <c r="BW1788" s="82"/>
    </row>
    <row r="1789" spans="6:75" x14ac:dyDescent="0.3">
      <c r="F1789" s="10"/>
      <c r="G1789" s="10"/>
      <c r="H1789" s="10"/>
      <c r="I1789" s="10"/>
      <c r="J1789" s="10"/>
      <c r="K1789" s="82"/>
      <c r="L1789" s="82"/>
      <c r="M1789" s="82"/>
      <c r="N1789" s="82"/>
      <c r="O1789" s="82"/>
      <c r="BS1789" s="82"/>
      <c r="BT1789" s="82"/>
      <c r="BU1789" s="82"/>
      <c r="BV1789" s="82"/>
      <c r="BW1789" s="82"/>
    </row>
    <row r="1790" spans="6:75" x14ac:dyDescent="0.3">
      <c r="F1790" s="10"/>
      <c r="G1790" s="10"/>
      <c r="H1790" s="10"/>
      <c r="I1790" s="10"/>
      <c r="J1790" s="10"/>
      <c r="K1790" s="82"/>
      <c r="L1790" s="82"/>
      <c r="M1790" s="82"/>
      <c r="N1790" s="82"/>
      <c r="O1790" s="82"/>
      <c r="BS1790" s="82"/>
      <c r="BT1790" s="82"/>
      <c r="BU1790" s="82"/>
      <c r="BV1790" s="82"/>
      <c r="BW1790" s="82"/>
    </row>
    <row r="1791" spans="6:75" x14ac:dyDescent="0.3">
      <c r="F1791" s="10"/>
      <c r="G1791" s="10"/>
      <c r="H1791" s="10"/>
      <c r="I1791" s="10"/>
      <c r="J1791" s="10"/>
      <c r="K1791" s="82"/>
      <c r="L1791" s="82"/>
      <c r="M1791" s="82"/>
      <c r="N1791" s="82"/>
      <c r="O1791" s="82"/>
      <c r="BS1791" s="82"/>
      <c r="BT1791" s="82"/>
      <c r="BU1791" s="82"/>
      <c r="BV1791" s="82"/>
      <c r="BW1791" s="82"/>
    </row>
    <row r="1792" spans="6:75" x14ac:dyDescent="0.3">
      <c r="F1792" s="10"/>
      <c r="G1792" s="10"/>
      <c r="H1792" s="10"/>
      <c r="I1792" s="10"/>
      <c r="J1792" s="10"/>
      <c r="K1792" s="82"/>
      <c r="L1792" s="82"/>
      <c r="M1792" s="82"/>
      <c r="N1792" s="82"/>
      <c r="O1792" s="82"/>
      <c r="BS1792" s="82"/>
      <c r="BT1792" s="82"/>
      <c r="BU1792" s="82"/>
      <c r="BV1792" s="82"/>
      <c r="BW1792" s="82"/>
    </row>
    <row r="1793" spans="6:75" x14ac:dyDescent="0.3">
      <c r="F1793" s="10"/>
      <c r="G1793" s="10"/>
      <c r="H1793" s="10"/>
      <c r="I1793" s="10"/>
      <c r="J1793" s="10"/>
      <c r="K1793" s="82"/>
      <c r="L1793" s="82"/>
      <c r="M1793" s="82"/>
      <c r="N1793" s="82"/>
      <c r="O1793" s="82"/>
      <c r="BS1793" s="82"/>
      <c r="BT1793" s="82"/>
      <c r="BU1793" s="82"/>
      <c r="BV1793" s="82"/>
      <c r="BW1793" s="82"/>
    </row>
    <row r="1794" spans="6:75" x14ac:dyDescent="0.3">
      <c r="F1794" s="10"/>
      <c r="G1794" s="10"/>
      <c r="H1794" s="10"/>
      <c r="I1794" s="10"/>
      <c r="J1794" s="10"/>
      <c r="K1794" s="82"/>
      <c r="L1794" s="82"/>
      <c r="M1794" s="82"/>
      <c r="N1794" s="82"/>
      <c r="O1794" s="82"/>
      <c r="BS1794" s="82"/>
      <c r="BT1794" s="82"/>
      <c r="BU1794" s="82"/>
      <c r="BV1794" s="82"/>
      <c r="BW1794" s="82"/>
    </row>
    <row r="1795" spans="6:75" x14ac:dyDescent="0.3">
      <c r="F1795" s="10"/>
      <c r="G1795" s="10"/>
      <c r="H1795" s="10"/>
      <c r="I1795" s="10"/>
      <c r="J1795" s="10"/>
      <c r="K1795" s="82"/>
      <c r="L1795" s="82"/>
      <c r="M1795" s="82"/>
      <c r="N1795" s="82"/>
      <c r="O1795" s="82"/>
      <c r="BS1795" s="82"/>
      <c r="BT1795" s="82"/>
      <c r="BU1795" s="82"/>
      <c r="BV1795" s="82"/>
      <c r="BW1795" s="82"/>
    </row>
    <row r="1796" spans="6:75" x14ac:dyDescent="0.3">
      <c r="F1796" s="10"/>
      <c r="G1796" s="10"/>
      <c r="H1796" s="10"/>
      <c r="I1796" s="10"/>
      <c r="J1796" s="10"/>
      <c r="K1796" s="82"/>
      <c r="L1796" s="82"/>
      <c r="M1796" s="82"/>
      <c r="N1796" s="82"/>
      <c r="O1796" s="82"/>
      <c r="BS1796" s="82"/>
      <c r="BT1796" s="82"/>
      <c r="BU1796" s="82"/>
      <c r="BV1796" s="82"/>
      <c r="BW1796" s="82"/>
    </row>
    <row r="1797" spans="6:75" x14ac:dyDescent="0.3">
      <c r="F1797" s="10"/>
      <c r="G1797" s="10"/>
      <c r="H1797" s="10"/>
      <c r="I1797" s="10"/>
      <c r="J1797" s="10"/>
      <c r="K1797" s="82"/>
      <c r="L1797" s="82"/>
      <c r="M1797" s="82"/>
      <c r="N1797" s="82"/>
      <c r="O1797" s="82"/>
      <c r="BS1797" s="82"/>
      <c r="BT1797" s="82"/>
      <c r="BU1797" s="82"/>
      <c r="BV1797" s="82"/>
      <c r="BW1797" s="82"/>
    </row>
    <row r="1798" spans="6:75" x14ac:dyDescent="0.3">
      <c r="F1798" s="10"/>
      <c r="G1798" s="10"/>
      <c r="H1798" s="10"/>
      <c r="I1798" s="10"/>
      <c r="J1798" s="10"/>
      <c r="K1798" s="82"/>
      <c r="L1798" s="82"/>
      <c r="M1798" s="82"/>
      <c r="N1798" s="82"/>
      <c r="O1798" s="82"/>
      <c r="BS1798" s="82"/>
      <c r="BT1798" s="82"/>
      <c r="BU1798" s="82"/>
      <c r="BV1798" s="82"/>
      <c r="BW1798" s="82"/>
    </row>
    <row r="1799" spans="6:75" x14ac:dyDescent="0.3">
      <c r="F1799" s="10"/>
      <c r="G1799" s="10"/>
      <c r="H1799" s="10"/>
      <c r="I1799" s="10"/>
      <c r="J1799" s="10"/>
      <c r="K1799" s="82"/>
      <c r="L1799" s="82"/>
      <c r="M1799" s="82"/>
      <c r="N1799" s="82"/>
      <c r="O1799" s="82"/>
      <c r="BS1799" s="82"/>
      <c r="BT1799" s="82"/>
      <c r="BU1799" s="82"/>
      <c r="BV1799" s="82"/>
      <c r="BW1799" s="82"/>
    </row>
    <row r="1800" spans="6:75" x14ac:dyDescent="0.3">
      <c r="F1800" s="10"/>
      <c r="G1800" s="10"/>
      <c r="H1800" s="10"/>
      <c r="I1800" s="10"/>
      <c r="J1800" s="10"/>
      <c r="K1800" s="82"/>
      <c r="L1800" s="82"/>
      <c r="M1800" s="82"/>
      <c r="N1800" s="82"/>
      <c r="O1800" s="82"/>
      <c r="BS1800" s="82"/>
      <c r="BT1800" s="82"/>
      <c r="BU1800" s="82"/>
      <c r="BV1800" s="82"/>
      <c r="BW1800" s="82"/>
    </row>
    <row r="1801" spans="6:75" x14ac:dyDescent="0.3">
      <c r="F1801" s="10"/>
      <c r="G1801" s="10"/>
      <c r="H1801" s="10"/>
      <c r="I1801" s="10"/>
      <c r="J1801" s="10"/>
      <c r="K1801" s="82"/>
      <c r="L1801" s="82"/>
      <c r="M1801" s="82"/>
      <c r="N1801" s="82"/>
      <c r="O1801" s="82"/>
      <c r="BS1801" s="82"/>
      <c r="BT1801" s="82"/>
      <c r="BU1801" s="82"/>
      <c r="BV1801" s="82"/>
      <c r="BW1801" s="82"/>
    </row>
    <row r="1802" spans="6:75" x14ac:dyDescent="0.3">
      <c r="F1802" s="10"/>
      <c r="G1802" s="10"/>
      <c r="H1802" s="10"/>
      <c r="I1802" s="10"/>
      <c r="J1802" s="10"/>
      <c r="K1802" s="82"/>
      <c r="L1802" s="82"/>
      <c r="M1802" s="82"/>
      <c r="N1802" s="82"/>
      <c r="O1802" s="82"/>
      <c r="BS1802" s="82"/>
      <c r="BT1802" s="82"/>
      <c r="BU1802" s="82"/>
      <c r="BV1802" s="82"/>
      <c r="BW1802" s="82"/>
    </row>
    <row r="1803" spans="6:75" x14ac:dyDescent="0.3">
      <c r="F1803" s="10"/>
      <c r="G1803" s="10"/>
      <c r="H1803" s="10"/>
      <c r="I1803" s="10"/>
      <c r="J1803" s="10"/>
      <c r="K1803" s="82"/>
      <c r="L1803" s="82"/>
      <c r="M1803" s="82"/>
      <c r="N1803" s="82"/>
      <c r="O1803" s="82"/>
      <c r="BS1803" s="82"/>
      <c r="BT1803" s="82"/>
      <c r="BU1803" s="82"/>
      <c r="BV1803" s="82"/>
      <c r="BW1803" s="82"/>
    </row>
    <row r="1804" spans="6:75" x14ac:dyDescent="0.3">
      <c r="F1804" s="10"/>
      <c r="G1804" s="10"/>
      <c r="H1804" s="10"/>
      <c r="I1804" s="10"/>
      <c r="J1804" s="10"/>
      <c r="K1804" s="82"/>
      <c r="L1804" s="82"/>
      <c r="M1804" s="82"/>
      <c r="N1804" s="82"/>
      <c r="O1804" s="82"/>
      <c r="BS1804" s="82"/>
      <c r="BT1804" s="82"/>
      <c r="BU1804" s="82"/>
      <c r="BV1804" s="82"/>
      <c r="BW1804" s="82"/>
    </row>
    <row r="1805" spans="6:75" x14ac:dyDescent="0.3">
      <c r="F1805" s="10"/>
      <c r="G1805" s="10"/>
      <c r="H1805" s="10"/>
      <c r="I1805" s="10"/>
      <c r="J1805" s="10"/>
      <c r="K1805" s="82"/>
      <c r="L1805" s="82"/>
      <c r="M1805" s="82"/>
      <c r="N1805" s="82"/>
      <c r="O1805" s="82"/>
      <c r="BS1805" s="82"/>
      <c r="BT1805" s="82"/>
      <c r="BU1805" s="82"/>
      <c r="BV1805" s="82"/>
      <c r="BW1805" s="82"/>
    </row>
    <row r="1806" spans="6:75" x14ac:dyDescent="0.3">
      <c r="F1806" s="10"/>
      <c r="G1806" s="10"/>
      <c r="H1806" s="10"/>
      <c r="I1806" s="10"/>
      <c r="J1806" s="10"/>
      <c r="K1806" s="82"/>
      <c r="L1806" s="82"/>
      <c r="M1806" s="82"/>
      <c r="N1806" s="82"/>
      <c r="O1806" s="82"/>
      <c r="BS1806" s="82"/>
      <c r="BT1806" s="82"/>
      <c r="BU1806" s="82"/>
      <c r="BV1806" s="82"/>
      <c r="BW1806" s="82"/>
    </row>
    <row r="1807" spans="6:75" x14ac:dyDescent="0.3">
      <c r="F1807" s="10"/>
      <c r="G1807" s="10"/>
      <c r="H1807" s="10"/>
      <c r="I1807" s="10"/>
      <c r="J1807" s="10"/>
      <c r="K1807" s="82"/>
      <c r="L1807" s="82"/>
      <c r="M1807" s="82"/>
      <c r="N1807" s="82"/>
      <c r="O1807" s="82"/>
      <c r="BS1807" s="82"/>
      <c r="BT1807" s="82"/>
      <c r="BU1807" s="82"/>
      <c r="BV1807" s="82"/>
      <c r="BW1807" s="82"/>
    </row>
    <row r="1808" spans="6:75" x14ac:dyDescent="0.3">
      <c r="F1808" s="10"/>
      <c r="G1808" s="10"/>
      <c r="H1808" s="10"/>
      <c r="I1808" s="10"/>
      <c r="J1808" s="10"/>
      <c r="K1808" s="82"/>
      <c r="L1808" s="82"/>
      <c r="M1808" s="82"/>
      <c r="N1808" s="82"/>
      <c r="O1808" s="82"/>
      <c r="BS1808" s="82"/>
      <c r="BT1808" s="82"/>
      <c r="BU1808" s="82"/>
      <c r="BV1808" s="82"/>
      <c r="BW1808" s="82"/>
    </row>
    <row r="1809" spans="6:75" x14ac:dyDescent="0.3">
      <c r="F1809" s="10"/>
      <c r="G1809" s="10"/>
      <c r="H1809" s="10"/>
      <c r="I1809" s="10"/>
      <c r="J1809" s="10"/>
      <c r="K1809" s="82"/>
      <c r="L1809" s="82"/>
      <c r="M1809" s="82"/>
      <c r="N1809" s="82"/>
      <c r="O1809" s="82"/>
      <c r="BS1809" s="82"/>
      <c r="BT1809" s="82"/>
      <c r="BU1809" s="82"/>
      <c r="BV1809" s="82"/>
      <c r="BW1809" s="82"/>
    </row>
    <row r="1810" spans="6:75" x14ac:dyDescent="0.3">
      <c r="F1810" s="10"/>
      <c r="G1810" s="10"/>
      <c r="H1810" s="10"/>
      <c r="I1810" s="10"/>
      <c r="J1810" s="10"/>
      <c r="K1810" s="82"/>
      <c r="L1810" s="82"/>
      <c r="M1810" s="82"/>
      <c r="N1810" s="82"/>
      <c r="O1810" s="82"/>
      <c r="BS1810" s="82"/>
      <c r="BT1810" s="82"/>
      <c r="BU1810" s="82"/>
      <c r="BV1810" s="82"/>
      <c r="BW1810" s="82"/>
    </row>
    <row r="1811" spans="6:75" x14ac:dyDescent="0.3">
      <c r="F1811" s="10"/>
      <c r="G1811" s="10"/>
      <c r="H1811" s="10"/>
      <c r="I1811" s="10"/>
      <c r="J1811" s="10"/>
      <c r="K1811" s="82"/>
      <c r="L1811" s="82"/>
      <c r="M1811" s="82"/>
      <c r="N1811" s="82"/>
      <c r="O1811" s="82"/>
      <c r="BS1811" s="82"/>
      <c r="BT1811" s="82"/>
      <c r="BU1811" s="82"/>
      <c r="BV1811" s="82"/>
      <c r="BW1811" s="82"/>
    </row>
    <row r="1812" spans="6:75" x14ac:dyDescent="0.3">
      <c r="F1812" s="10"/>
      <c r="G1812" s="10"/>
      <c r="H1812" s="10"/>
      <c r="I1812" s="10"/>
      <c r="J1812" s="10"/>
      <c r="K1812" s="82"/>
      <c r="L1812" s="82"/>
      <c r="M1812" s="82"/>
      <c r="N1812" s="82"/>
      <c r="O1812" s="82"/>
      <c r="BS1812" s="82"/>
      <c r="BT1812" s="82"/>
      <c r="BU1812" s="82"/>
      <c r="BV1812" s="82"/>
      <c r="BW1812" s="82"/>
    </row>
    <row r="1813" spans="6:75" x14ac:dyDescent="0.3">
      <c r="F1813" s="10"/>
      <c r="G1813" s="10"/>
      <c r="H1813" s="10"/>
      <c r="I1813" s="10"/>
      <c r="J1813" s="10"/>
      <c r="K1813" s="82"/>
      <c r="L1813" s="82"/>
      <c r="M1813" s="82"/>
      <c r="N1813" s="82"/>
      <c r="O1813" s="82"/>
      <c r="BS1813" s="82"/>
      <c r="BT1813" s="82"/>
      <c r="BU1813" s="82"/>
      <c r="BV1813" s="82"/>
      <c r="BW1813" s="82"/>
    </row>
    <row r="1814" spans="6:75" x14ac:dyDescent="0.3">
      <c r="F1814" s="10"/>
      <c r="G1814" s="10"/>
      <c r="H1814" s="10"/>
      <c r="I1814" s="10"/>
      <c r="J1814" s="10"/>
      <c r="K1814" s="82"/>
      <c r="L1814" s="82"/>
      <c r="M1814" s="82"/>
      <c r="N1814" s="82"/>
      <c r="O1814" s="82"/>
      <c r="BS1814" s="82"/>
      <c r="BT1814" s="82"/>
      <c r="BU1814" s="82"/>
      <c r="BV1814" s="82"/>
      <c r="BW1814" s="82"/>
    </row>
    <row r="1815" spans="6:75" x14ac:dyDescent="0.3">
      <c r="F1815" s="10"/>
      <c r="G1815" s="10"/>
      <c r="H1815" s="10"/>
      <c r="I1815" s="10"/>
      <c r="J1815" s="10"/>
      <c r="K1815" s="82"/>
      <c r="L1815" s="82"/>
      <c r="M1815" s="82"/>
      <c r="N1815" s="82"/>
      <c r="O1815" s="82"/>
      <c r="BS1815" s="82"/>
      <c r="BT1815" s="82"/>
      <c r="BU1815" s="82"/>
      <c r="BV1815" s="82"/>
      <c r="BW1815" s="82"/>
    </row>
    <row r="1816" spans="6:75" x14ac:dyDescent="0.3">
      <c r="F1816" s="10"/>
      <c r="G1816" s="10"/>
      <c r="H1816" s="10"/>
      <c r="I1816" s="10"/>
      <c r="J1816" s="10"/>
      <c r="K1816" s="82"/>
      <c r="L1816" s="82"/>
      <c r="M1816" s="82"/>
      <c r="N1816" s="82"/>
      <c r="O1816" s="82"/>
      <c r="BS1816" s="82"/>
      <c r="BT1816" s="82"/>
      <c r="BU1816" s="82"/>
      <c r="BV1816" s="82"/>
      <c r="BW1816" s="82"/>
    </row>
    <row r="1817" spans="6:75" x14ac:dyDescent="0.3">
      <c r="F1817" s="10"/>
      <c r="G1817" s="10"/>
      <c r="H1817" s="10"/>
      <c r="I1817" s="10"/>
      <c r="J1817" s="10"/>
      <c r="K1817" s="82"/>
      <c r="L1817" s="82"/>
      <c r="M1817" s="82"/>
      <c r="N1817" s="82"/>
      <c r="O1817" s="82"/>
      <c r="BS1817" s="82"/>
      <c r="BT1817" s="82"/>
      <c r="BU1817" s="82"/>
      <c r="BV1817" s="82"/>
      <c r="BW1817" s="82"/>
    </row>
    <row r="1818" spans="6:75" x14ac:dyDescent="0.3">
      <c r="F1818" s="10"/>
      <c r="G1818" s="10"/>
      <c r="H1818" s="10"/>
      <c r="I1818" s="10"/>
      <c r="J1818" s="10"/>
      <c r="K1818" s="82"/>
      <c r="L1818" s="82"/>
      <c r="M1818" s="82"/>
      <c r="N1818" s="82"/>
      <c r="O1818" s="82"/>
      <c r="BS1818" s="82"/>
      <c r="BT1818" s="82"/>
      <c r="BU1818" s="82"/>
      <c r="BV1818" s="82"/>
      <c r="BW1818" s="82"/>
    </row>
    <row r="1819" spans="6:75" x14ac:dyDescent="0.3">
      <c r="F1819" s="10"/>
      <c r="G1819" s="10"/>
      <c r="H1819" s="10"/>
      <c r="I1819" s="10"/>
      <c r="J1819" s="10"/>
      <c r="K1819" s="82"/>
      <c r="L1819" s="82"/>
      <c r="M1819" s="82"/>
      <c r="N1819" s="82"/>
      <c r="O1819" s="82"/>
      <c r="BS1819" s="82"/>
      <c r="BT1819" s="82"/>
      <c r="BU1819" s="82"/>
      <c r="BV1819" s="82"/>
      <c r="BW1819" s="82"/>
    </row>
    <row r="1820" spans="6:75" x14ac:dyDescent="0.3">
      <c r="F1820" s="10"/>
      <c r="G1820" s="10"/>
      <c r="H1820" s="10"/>
      <c r="I1820" s="10"/>
      <c r="J1820" s="10"/>
      <c r="K1820" s="82"/>
      <c r="L1820" s="82"/>
      <c r="M1820" s="82"/>
      <c r="N1820" s="82"/>
      <c r="O1820" s="82"/>
      <c r="BS1820" s="82"/>
      <c r="BT1820" s="82"/>
      <c r="BU1820" s="82"/>
      <c r="BV1820" s="82"/>
      <c r="BW1820" s="82"/>
    </row>
    <row r="1821" spans="6:75" x14ac:dyDescent="0.3">
      <c r="F1821" s="10"/>
      <c r="G1821" s="10"/>
      <c r="H1821" s="10"/>
      <c r="I1821" s="10"/>
      <c r="J1821" s="10"/>
      <c r="K1821" s="82"/>
      <c r="L1821" s="82"/>
      <c r="M1821" s="82"/>
      <c r="N1821" s="82"/>
      <c r="O1821" s="82"/>
      <c r="BS1821" s="82"/>
      <c r="BT1821" s="82"/>
      <c r="BU1821" s="82"/>
      <c r="BV1821" s="82"/>
      <c r="BW1821" s="82"/>
    </row>
    <row r="1822" spans="6:75" x14ac:dyDescent="0.3">
      <c r="F1822" s="10"/>
      <c r="G1822" s="10"/>
      <c r="H1822" s="10"/>
      <c r="I1822" s="10"/>
      <c r="J1822" s="10"/>
      <c r="K1822" s="82"/>
      <c r="L1822" s="82"/>
      <c r="M1822" s="82"/>
      <c r="N1822" s="82"/>
      <c r="O1822" s="82"/>
      <c r="BS1822" s="82"/>
      <c r="BT1822" s="82"/>
      <c r="BU1822" s="82"/>
      <c r="BV1822" s="82"/>
      <c r="BW1822" s="82"/>
    </row>
    <row r="1823" spans="6:75" x14ac:dyDescent="0.3">
      <c r="F1823" s="10"/>
      <c r="G1823" s="10"/>
      <c r="H1823" s="10"/>
      <c r="I1823" s="10"/>
      <c r="J1823" s="10"/>
      <c r="K1823" s="82"/>
      <c r="L1823" s="82"/>
      <c r="M1823" s="82"/>
      <c r="N1823" s="82"/>
      <c r="O1823" s="82"/>
      <c r="BS1823" s="82"/>
      <c r="BT1823" s="82"/>
      <c r="BU1823" s="82"/>
      <c r="BV1823" s="82"/>
      <c r="BW1823" s="82"/>
    </row>
    <row r="1824" spans="6:75" x14ac:dyDescent="0.3">
      <c r="F1824" s="10"/>
      <c r="G1824" s="10"/>
      <c r="H1824" s="10"/>
      <c r="I1824" s="10"/>
      <c r="J1824" s="10"/>
      <c r="K1824" s="82"/>
      <c r="L1824" s="82"/>
      <c r="M1824" s="82"/>
      <c r="N1824" s="82"/>
      <c r="O1824" s="82"/>
      <c r="BS1824" s="82"/>
      <c r="BT1824" s="82"/>
      <c r="BU1824" s="82"/>
      <c r="BV1824" s="82"/>
      <c r="BW1824" s="82"/>
    </row>
    <row r="1825" spans="6:75" x14ac:dyDescent="0.3">
      <c r="F1825" s="10"/>
      <c r="G1825" s="10"/>
      <c r="H1825" s="10"/>
      <c r="I1825" s="10"/>
      <c r="J1825" s="10"/>
      <c r="K1825" s="82"/>
      <c r="L1825" s="82"/>
      <c r="M1825" s="82"/>
      <c r="N1825" s="82"/>
      <c r="O1825" s="82"/>
      <c r="BS1825" s="82"/>
      <c r="BT1825" s="82"/>
      <c r="BU1825" s="82"/>
      <c r="BV1825" s="82"/>
      <c r="BW1825" s="82"/>
    </row>
    <row r="1826" spans="6:75" x14ac:dyDescent="0.3">
      <c r="F1826" s="10"/>
      <c r="G1826" s="10"/>
      <c r="H1826" s="10"/>
      <c r="I1826" s="10"/>
      <c r="J1826" s="10"/>
      <c r="K1826" s="82"/>
      <c r="L1826" s="82"/>
      <c r="M1826" s="82"/>
      <c r="N1826" s="82"/>
      <c r="O1826" s="82"/>
      <c r="BS1826" s="82"/>
      <c r="BT1826" s="82"/>
      <c r="BU1826" s="82"/>
      <c r="BV1826" s="82"/>
      <c r="BW1826" s="82"/>
    </row>
    <row r="1827" spans="6:75" x14ac:dyDescent="0.3">
      <c r="F1827" s="10"/>
      <c r="G1827" s="10"/>
      <c r="H1827" s="10"/>
      <c r="I1827" s="10"/>
      <c r="J1827" s="10"/>
      <c r="K1827" s="82"/>
      <c r="L1827" s="82"/>
      <c r="M1827" s="82"/>
      <c r="N1827" s="82"/>
      <c r="O1827" s="82"/>
      <c r="BS1827" s="82"/>
      <c r="BT1827" s="82"/>
      <c r="BU1827" s="82"/>
      <c r="BV1827" s="82"/>
      <c r="BW1827" s="82"/>
    </row>
    <row r="1828" spans="6:75" x14ac:dyDescent="0.3">
      <c r="F1828" s="10"/>
      <c r="G1828" s="10"/>
      <c r="H1828" s="10"/>
      <c r="I1828" s="10"/>
      <c r="J1828" s="10"/>
      <c r="K1828" s="82"/>
      <c r="L1828" s="82"/>
      <c r="M1828" s="82"/>
      <c r="N1828" s="82"/>
      <c r="O1828" s="82"/>
      <c r="BS1828" s="82"/>
      <c r="BT1828" s="82"/>
      <c r="BU1828" s="82"/>
      <c r="BV1828" s="82"/>
      <c r="BW1828" s="82"/>
    </row>
    <row r="1829" spans="6:75" x14ac:dyDescent="0.3">
      <c r="F1829" s="10"/>
      <c r="G1829" s="10"/>
      <c r="H1829" s="10"/>
      <c r="I1829" s="10"/>
      <c r="J1829" s="10"/>
      <c r="K1829" s="82"/>
      <c r="L1829" s="82"/>
      <c r="M1829" s="82"/>
      <c r="N1829" s="82"/>
      <c r="O1829" s="82"/>
      <c r="BS1829" s="82"/>
      <c r="BT1829" s="82"/>
      <c r="BU1829" s="82"/>
      <c r="BV1829" s="82"/>
      <c r="BW1829" s="82"/>
    </row>
    <row r="1830" spans="6:75" x14ac:dyDescent="0.3">
      <c r="F1830" s="10"/>
      <c r="G1830" s="10"/>
      <c r="H1830" s="10"/>
      <c r="I1830" s="10"/>
      <c r="J1830" s="10"/>
      <c r="K1830" s="82"/>
      <c r="L1830" s="82"/>
      <c r="M1830" s="82"/>
      <c r="N1830" s="82"/>
      <c r="O1830" s="82"/>
      <c r="BS1830" s="82"/>
      <c r="BT1830" s="82"/>
      <c r="BU1830" s="82"/>
      <c r="BV1830" s="82"/>
      <c r="BW1830" s="82"/>
    </row>
    <row r="1831" spans="6:75" x14ac:dyDescent="0.3">
      <c r="F1831" s="10"/>
      <c r="G1831" s="10"/>
      <c r="H1831" s="10"/>
      <c r="I1831" s="10"/>
      <c r="J1831" s="10"/>
      <c r="K1831" s="82"/>
      <c r="L1831" s="82"/>
      <c r="M1831" s="82"/>
      <c r="N1831" s="82"/>
      <c r="O1831" s="82"/>
      <c r="BS1831" s="82"/>
      <c r="BT1831" s="82"/>
      <c r="BU1831" s="82"/>
      <c r="BV1831" s="82"/>
      <c r="BW1831" s="82"/>
    </row>
    <row r="1832" spans="6:75" x14ac:dyDescent="0.3">
      <c r="F1832" s="10"/>
      <c r="G1832" s="10"/>
      <c r="H1832" s="10"/>
      <c r="I1832" s="10"/>
      <c r="J1832" s="10"/>
      <c r="K1832" s="82"/>
      <c r="L1832" s="82"/>
      <c r="M1832" s="82"/>
      <c r="N1832" s="82"/>
      <c r="O1832" s="82"/>
      <c r="BS1832" s="82"/>
      <c r="BT1832" s="82"/>
      <c r="BU1832" s="82"/>
      <c r="BV1832" s="82"/>
      <c r="BW1832" s="82"/>
    </row>
    <row r="1833" spans="6:75" x14ac:dyDescent="0.3">
      <c r="F1833" s="10"/>
      <c r="G1833" s="10"/>
      <c r="H1833" s="10"/>
      <c r="I1833" s="10"/>
      <c r="J1833" s="10"/>
      <c r="K1833" s="82"/>
      <c r="L1833" s="82"/>
      <c r="M1833" s="82"/>
      <c r="N1833" s="82"/>
      <c r="O1833" s="82"/>
      <c r="BS1833" s="82"/>
      <c r="BT1833" s="82"/>
      <c r="BU1833" s="82"/>
      <c r="BV1833" s="82"/>
      <c r="BW1833" s="82"/>
    </row>
    <row r="1834" spans="6:75" x14ac:dyDescent="0.3">
      <c r="F1834" s="10"/>
      <c r="G1834" s="10"/>
      <c r="H1834" s="10"/>
      <c r="I1834" s="10"/>
      <c r="J1834" s="10"/>
      <c r="K1834" s="82"/>
      <c r="L1834" s="82"/>
      <c r="M1834" s="82"/>
      <c r="N1834" s="82"/>
      <c r="O1834" s="82"/>
      <c r="BS1834" s="82"/>
      <c r="BT1834" s="82"/>
      <c r="BU1834" s="82"/>
      <c r="BV1834" s="82"/>
      <c r="BW1834" s="82"/>
    </row>
    <row r="1835" spans="6:75" x14ac:dyDescent="0.3">
      <c r="F1835" s="10"/>
      <c r="G1835" s="10"/>
      <c r="H1835" s="10"/>
      <c r="I1835" s="10"/>
      <c r="J1835" s="10"/>
      <c r="K1835" s="82"/>
      <c r="L1835" s="82"/>
      <c r="M1835" s="82"/>
      <c r="N1835" s="82"/>
      <c r="O1835" s="82"/>
      <c r="BS1835" s="82"/>
      <c r="BT1835" s="82"/>
      <c r="BU1835" s="82"/>
      <c r="BV1835" s="82"/>
      <c r="BW1835" s="82"/>
    </row>
    <row r="1836" spans="6:75" x14ac:dyDescent="0.3">
      <c r="F1836" s="10"/>
      <c r="G1836" s="10"/>
      <c r="H1836" s="10"/>
      <c r="I1836" s="10"/>
      <c r="J1836" s="10"/>
      <c r="K1836" s="82"/>
      <c r="L1836" s="82"/>
      <c r="M1836" s="82"/>
      <c r="N1836" s="82"/>
      <c r="O1836" s="82"/>
      <c r="BS1836" s="82"/>
      <c r="BT1836" s="82"/>
      <c r="BU1836" s="82"/>
      <c r="BV1836" s="82"/>
      <c r="BW1836" s="82"/>
    </row>
    <row r="1837" spans="6:75" x14ac:dyDescent="0.3">
      <c r="F1837" s="10"/>
      <c r="G1837" s="10"/>
      <c r="H1837" s="10"/>
      <c r="I1837" s="10"/>
      <c r="J1837" s="10"/>
      <c r="K1837" s="82"/>
      <c r="L1837" s="82"/>
      <c r="M1837" s="82"/>
      <c r="N1837" s="82"/>
      <c r="O1837" s="82"/>
      <c r="BS1837" s="82"/>
      <c r="BT1837" s="82"/>
      <c r="BU1837" s="82"/>
      <c r="BV1837" s="82"/>
      <c r="BW1837" s="82"/>
    </row>
    <row r="1838" spans="6:75" x14ac:dyDescent="0.3">
      <c r="F1838" s="10"/>
      <c r="G1838" s="10"/>
      <c r="H1838" s="10"/>
      <c r="I1838" s="10"/>
      <c r="J1838" s="10"/>
      <c r="K1838" s="82"/>
      <c r="L1838" s="82"/>
      <c r="M1838" s="82"/>
      <c r="N1838" s="82"/>
      <c r="O1838" s="82"/>
      <c r="BS1838" s="82"/>
      <c r="BT1838" s="82"/>
      <c r="BU1838" s="82"/>
      <c r="BV1838" s="82"/>
      <c r="BW1838" s="82"/>
    </row>
    <row r="1839" spans="6:75" x14ac:dyDescent="0.3">
      <c r="F1839" s="10"/>
      <c r="G1839" s="10"/>
      <c r="H1839" s="10"/>
      <c r="I1839" s="10"/>
      <c r="J1839" s="10"/>
      <c r="K1839" s="82"/>
      <c r="L1839" s="82"/>
      <c r="M1839" s="82"/>
      <c r="N1839" s="82"/>
      <c r="O1839" s="82"/>
      <c r="BS1839" s="82"/>
      <c r="BT1839" s="82"/>
      <c r="BU1839" s="82"/>
      <c r="BV1839" s="82"/>
      <c r="BW1839" s="82"/>
    </row>
    <row r="1840" spans="6:75" x14ac:dyDescent="0.3">
      <c r="F1840" s="10"/>
      <c r="G1840" s="10"/>
      <c r="H1840" s="10"/>
      <c r="I1840" s="10"/>
      <c r="J1840" s="10"/>
      <c r="K1840" s="82"/>
      <c r="L1840" s="82"/>
      <c r="M1840" s="82"/>
      <c r="N1840" s="82"/>
      <c r="O1840" s="82"/>
      <c r="BS1840" s="82"/>
      <c r="BT1840" s="82"/>
      <c r="BU1840" s="82"/>
      <c r="BV1840" s="82"/>
      <c r="BW1840" s="82"/>
    </row>
    <row r="1841" spans="6:75" x14ac:dyDescent="0.3">
      <c r="F1841" s="10"/>
      <c r="G1841" s="10"/>
      <c r="H1841" s="10"/>
      <c r="I1841" s="10"/>
      <c r="J1841" s="10"/>
      <c r="K1841" s="82"/>
      <c r="L1841" s="82"/>
      <c r="M1841" s="82"/>
      <c r="N1841" s="82"/>
      <c r="O1841" s="82"/>
      <c r="BS1841" s="82"/>
      <c r="BT1841" s="82"/>
      <c r="BU1841" s="82"/>
      <c r="BV1841" s="82"/>
      <c r="BW1841" s="82"/>
    </row>
    <row r="1842" spans="6:75" x14ac:dyDescent="0.3">
      <c r="F1842" s="10"/>
      <c r="G1842" s="10"/>
      <c r="H1842" s="10"/>
      <c r="I1842" s="10"/>
      <c r="J1842" s="10"/>
      <c r="K1842" s="82"/>
      <c r="L1842" s="82"/>
      <c r="M1842" s="82"/>
      <c r="N1842" s="82"/>
      <c r="O1842" s="82"/>
      <c r="BS1842" s="82"/>
      <c r="BT1842" s="82"/>
      <c r="BU1842" s="82"/>
      <c r="BV1842" s="82"/>
      <c r="BW1842" s="82"/>
    </row>
    <row r="1843" spans="6:75" x14ac:dyDescent="0.3">
      <c r="F1843" s="10"/>
      <c r="G1843" s="10"/>
      <c r="H1843" s="10"/>
      <c r="I1843" s="10"/>
      <c r="J1843" s="10"/>
      <c r="K1843" s="82"/>
      <c r="L1843" s="82"/>
      <c r="M1843" s="82"/>
      <c r="N1843" s="82"/>
      <c r="O1843" s="82"/>
      <c r="BS1843" s="82"/>
      <c r="BT1843" s="82"/>
      <c r="BU1843" s="82"/>
      <c r="BV1843" s="82"/>
      <c r="BW1843" s="82"/>
    </row>
    <row r="1844" spans="6:75" x14ac:dyDescent="0.3">
      <c r="F1844" s="10"/>
      <c r="G1844" s="10"/>
      <c r="H1844" s="10"/>
      <c r="I1844" s="10"/>
      <c r="J1844" s="10"/>
      <c r="K1844" s="82"/>
      <c r="L1844" s="82"/>
      <c r="M1844" s="82"/>
      <c r="N1844" s="82"/>
      <c r="O1844" s="82"/>
      <c r="BS1844" s="82"/>
      <c r="BT1844" s="82"/>
      <c r="BU1844" s="82"/>
      <c r="BV1844" s="82"/>
      <c r="BW1844" s="82"/>
    </row>
    <row r="1845" spans="6:75" x14ac:dyDescent="0.3">
      <c r="F1845" s="10"/>
      <c r="G1845" s="10"/>
      <c r="H1845" s="10"/>
      <c r="I1845" s="10"/>
      <c r="J1845" s="10"/>
      <c r="K1845" s="82"/>
      <c r="L1845" s="82"/>
      <c r="M1845" s="82"/>
      <c r="N1845" s="82"/>
      <c r="O1845" s="82"/>
      <c r="BS1845" s="82"/>
      <c r="BT1845" s="82"/>
      <c r="BU1845" s="82"/>
      <c r="BV1845" s="82"/>
      <c r="BW1845" s="82"/>
    </row>
    <row r="1846" spans="6:75" x14ac:dyDescent="0.3">
      <c r="F1846" s="10"/>
      <c r="G1846" s="10"/>
      <c r="H1846" s="10"/>
      <c r="I1846" s="10"/>
      <c r="J1846" s="10"/>
      <c r="K1846" s="82"/>
      <c r="L1846" s="82"/>
      <c r="M1846" s="82"/>
      <c r="N1846" s="82"/>
      <c r="O1846" s="82"/>
      <c r="BS1846" s="82"/>
      <c r="BT1846" s="82"/>
      <c r="BU1846" s="82"/>
      <c r="BV1846" s="82"/>
      <c r="BW1846" s="82"/>
    </row>
    <row r="1847" spans="6:75" x14ac:dyDescent="0.3">
      <c r="F1847" s="10"/>
      <c r="G1847" s="10"/>
      <c r="H1847" s="10"/>
      <c r="I1847" s="10"/>
      <c r="J1847" s="10"/>
      <c r="K1847" s="82"/>
      <c r="L1847" s="82"/>
      <c r="M1847" s="82"/>
      <c r="N1847" s="82"/>
      <c r="O1847" s="82"/>
      <c r="BS1847" s="82"/>
      <c r="BT1847" s="82"/>
      <c r="BU1847" s="82"/>
      <c r="BV1847" s="82"/>
      <c r="BW1847" s="82"/>
    </row>
    <row r="1848" spans="6:75" x14ac:dyDescent="0.3">
      <c r="F1848" s="10"/>
      <c r="G1848" s="10"/>
      <c r="H1848" s="10"/>
      <c r="I1848" s="10"/>
      <c r="J1848" s="10"/>
      <c r="K1848" s="82"/>
      <c r="L1848" s="82"/>
      <c r="M1848" s="82"/>
      <c r="N1848" s="82"/>
      <c r="O1848" s="82"/>
      <c r="BS1848" s="82"/>
      <c r="BT1848" s="82"/>
      <c r="BU1848" s="82"/>
      <c r="BV1848" s="82"/>
      <c r="BW1848" s="82"/>
    </row>
    <row r="1849" spans="6:75" x14ac:dyDescent="0.3">
      <c r="F1849" s="10"/>
      <c r="G1849" s="10"/>
      <c r="H1849" s="10"/>
      <c r="I1849" s="10"/>
      <c r="J1849" s="10"/>
      <c r="K1849" s="82"/>
      <c r="L1849" s="82"/>
      <c r="M1849" s="82"/>
      <c r="N1849" s="82"/>
      <c r="O1849" s="82"/>
      <c r="BS1849" s="82"/>
      <c r="BT1849" s="82"/>
      <c r="BU1849" s="82"/>
      <c r="BV1849" s="82"/>
      <c r="BW1849" s="82"/>
    </row>
    <row r="1850" spans="6:75" x14ac:dyDescent="0.3">
      <c r="F1850" s="10"/>
      <c r="G1850" s="10"/>
      <c r="H1850" s="10"/>
      <c r="I1850" s="10"/>
      <c r="J1850" s="10"/>
      <c r="K1850" s="82"/>
      <c r="L1850" s="82"/>
      <c r="M1850" s="82"/>
      <c r="N1850" s="82"/>
      <c r="O1850" s="82"/>
      <c r="BS1850" s="82"/>
      <c r="BT1850" s="82"/>
      <c r="BU1850" s="82"/>
      <c r="BV1850" s="82"/>
      <c r="BW1850" s="82"/>
    </row>
    <row r="1851" spans="6:75" x14ac:dyDescent="0.3">
      <c r="F1851" s="10"/>
      <c r="G1851" s="10"/>
      <c r="H1851" s="10"/>
      <c r="I1851" s="10"/>
      <c r="J1851" s="10"/>
      <c r="K1851" s="82"/>
      <c r="L1851" s="82"/>
      <c r="M1851" s="82"/>
      <c r="N1851" s="82"/>
      <c r="O1851" s="82"/>
      <c r="BS1851" s="82"/>
      <c r="BT1851" s="82"/>
      <c r="BU1851" s="82"/>
      <c r="BV1851" s="82"/>
      <c r="BW1851" s="82"/>
    </row>
    <row r="1852" spans="6:75" x14ac:dyDescent="0.3">
      <c r="F1852" s="10"/>
      <c r="G1852" s="10"/>
      <c r="H1852" s="10"/>
      <c r="I1852" s="10"/>
      <c r="J1852" s="10"/>
      <c r="K1852" s="82"/>
      <c r="L1852" s="82"/>
      <c r="M1852" s="82"/>
      <c r="N1852" s="82"/>
      <c r="O1852" s="82"/>
      <c r="BS1852" s="82"/>
      <c r="BT1852" s="82"/>
      <c r="BU1852" s="82"/>
      <c r="BV1852" s="82"/>
      <c r="BW1852" s="82"/>
    </row>
    <row r="1853" spans="6:75" x14ac:dyDescent="0.3">
      <c r="F1853" s="10"/>
      <c r="G1853" s="10"/>
      <c r="H1853" s="10"/>
      <c r="I1853" s="10"/>
      <c r="J1853" s="10"/>
      <c r="K1853" s="82"/>
      <c r="L1853" s="82"/>
      <c r="M1853" s="82"/>
      <c r="N1853" s="82"/>
      <c r="O1853" s="82"/>
      <c r="BS1853" s="82"/>
      <c r="BT1853" s="82"/>
      <c r="BU1853" s="82"/>
      <c r="BV1853" s="82"/>
      <c r="BW1853" s="82"/>
    </row>
    <row r="1854" spans="6:75" x14ac:dyDescent="0.3">
      <c r="F1854" s="10"/>
      <c r="G1854" s="10"/>
      <c r="H1854" s="10"/>
      <c r="I1854" s="10"/>
      <c r="J1854" s="10"/>
      <c r="K1854" s="82"/>
      <c r="L1854" s="82"/>
      <c r="M1854" s="82"/>
      <c r="N1854" s="82"/>
      <c r="O1854" s="82"/>
      <c r="BS1854" s="82"/>
      <c r="BT1854" s="82"/>
      <c r="BU1854" s="82"/>
      <c r="BV1854" s="82"/>
      <c r="BW1854" s="82"/>
    </row>
    <row r="1855" spans="6:75" x14ac:dyDescent="0.3">
      <c r="F1855" s="10"/>
      <c r="G1855" s="10"/>
      <c r="H1855" s="10"/>
      <c r="I1855" s="10"/>
      <c r="J1855" s="10"/>
      <c r="K1855" s="82"/>
      <c r="L1855" s="82"/>
      <c r="M1855" s="82"/>
      <c r="N1855" s="82"/>
      <c r="O1855" s="82"/>
      <c r="BS1855" s="82"/>
      <c r="BT1855" s="82"/>
      <c r="BU1855" s="82"/>
      <c r="BV1855" s="82"/>
      <c r="BW1855" s="82"/>
    </row>
    <row r="1856" spans="6:75" x14ac:dyDescent="0.3">
      <c r="F1856" s="10"/>
      <c r="G1856" s="10"/>
      <c r="H1856" s="10"/>
      <c r="I1856" s="10"/>
      <c r="J1856" s="10"/>
      <c r="K1856" s="82"/>
      <c r="L1856" s="82"/>
      <c r="M1856" s="82"/>
      <c r="N1856" s="82"/>
      <c r="O1856" s="82"/>
      <c r="BS1856" s="82"/>
      <c r="BT1856" s="82"/>
      <c r="BU1856" s="82"/>
      <c r="BV1856" s="82"/>
      <c r="BW1856" s="82"/>
    </row>
    <row r="1857" spans="6:75" x14ac:dyDescent="0.3">
      <c r="F1857" s="10"/>
      <c r="G1857" s="10"/>
      <c r="H1857" s="10"/>
      <c r="I1857" s="10"/>
      <c r="J1857" s="10"/>
      <c r="K1857" s="82"/>
      <c r="L1857" s="82"/>
      <c r="M1857" s="82"/>
      <c r="N1857" s="82"/>
      <c r="O1857" s="82"/>
      <c r="BS1857" s="82"/>
      <c r="BT1857" s="82"/>
      <c r="BU1857" s="82"/>
      <c r="BV1857" s="82"/>
      <c r="BW1857" s="82"/>
    </row>
    <row r="1858" spans="6:75" x14ac:dyDescent="0.3">
      <c r="F1858" s="10"/>
      <c r="G1858" s="10"/>
      <c r="H1858" s="10"/>
      <c r="I1858" s="10"/>
      <c r="J1858" s="10"/>
      <c r="K1858" s="82"/>
      <c r="L1858" s="82"/>
      <c r="M1858" s="82"/>
      <c r="N1858" s="82"/>
      <c r="O1858" s="82"/>
      <c r="BS1858" s="82"/>
      <c r="BT1858" s="82"/>
      <c r="BU1858" s="82"/>
      <c r="BV1858" s="82"/>
      <c r="BW1858" s="82"/>
    </row>
    <row r="1859" spans="6:75" x14ac:dyDescent="0.3">
      <c r="F1859" s="10"/>
      <c r="G1859" s="10"/>
      <c r="H1859" s="10"/>
      <c r="I1859" s="10"/>
      <c r="J1859" s="10"/>
      <c r="K1859" s="82"/>
      <c r="L1859" s="82"/>
      <c r="M1859" s="82"/>
      <c r="N1859" s="82"/>
      <c r="O1859" s="82"/>
      <c r="BS1859" s="82"/>
      <c r="BT1859" s="82"/>
      <c r="BU1859" s="82"/>
      <c r="BV1859" s="82"/>
      <c r="BW1859" s="82"/>
    </row>
    <row r="1860" spans="6:75" x14ac:dyDescent="0.3">
      <c r="F1860" s="10"/>
      <c r="G1860" s="10"/>
      <c r="H1860" s="10"/>
      <c r="I1860" s="10"/>
      <c r="J1860" s="10"/>
      <c r="K1860" s="82"/>
      <c r="L1860" s="82"/>
      <c r="M1860" s="82"/>
      <c r="N1860" s="82"/>
      <c r="O1860" s="82"/>
      <c r="BS1860" s="82"/>
      <c r="BT1860" s="82"/>
      <c r="BU1860" s="82"/>
      <c r="BV1860" s="82"/>
      <c r="BW1860" s="82"/>
    </row>
    <row r="1861" spans="6:75" x14ac:dyDescent="0.3">
      <c r="F1861" s="10"/>
      <c r="G1861" s="10"/>
      <c r="H1861" s="10"/>
      <c r="I1861" s="10"/>
      <c r="J1861" s="10"/>
      <c r="K1861" s="82"/>
      <c r="L1861" s="82"/>
      <c r="M1861" s="82"/>
      <c r="N1861" s="82"/>
      <c r="O1861" s="82"/>
      <c r="BS1861" s="82"/>
      <c r="BT1861" s="82"/>
      <c r="BU1861" s="82"/>
      <c r="BV1861" s="82"/>
      <c r="BW1861" s="82"/>
    </row>
    <row r="1862" spans="6:75" x14ac:dyDescent="0.3">
      <c r="F1862" s="10"/>
      <c r="G1862" s="10"/>
      <c r="H1862" s="10"/>
      <c r="I1862" s="10"/>
      <c r="J1862" s="10"/>
      <c r="K1862" s="82"/>
      <c r="L1862" s="82"/>
      <c r="M1862" s="82"/>
      <c r="N1862" s="82"/>
      <c r="O1862" s="82"/>
      <c r="BS1862" s="82"/>
      <c r="BT1862" s="82"/>
      <c r="BU1862" s="82"/>
      <c r="BV1862" s="82"/>
      <c r="BW1862" s="82"/>
    </row>
    <row r="1863" spans="6:75" x14ac:dyDescent="0.3">
      <c r="F1863" s="10"/>
      <c r="G1863" s="10"/>
      <c r="H1863" s="10"/>
      <c r="I1863" s="10"/>
      <c r="J1863" s="10"/>
      <c r="K1863" s="82"/>
      <c r="L1863" s="82"/>
      <c r="M1863" s="82"/>
      <c r="N1863" s="82"/>
      <c r="O1863" s="82"/>
      <c r="BS1863" s="82"/>
      <c r="BT1863" s="82"/>
      <c r="BU1863" s="82"/>
      <c r="BV1863" s="82"/>
      <c r="BW1863" s="82"/>
    </row>
    <row r="1864" spans="6:75" x14ac:dyDescent="0.3">
      <c r="F1864" s="10"/>
      <c r="G1864" s="10"/>
      <c r="H1864" s="10"/>
      <c r="I1864" s="10"/>
      <c r="J1864" s="10"/>
      <c r="K1864" s="82"/>
      <c r="L1864" s="82"/>
      <c r="M1864" s="82"/>
      <c r="N1864" s="82"/>
      <c r="O1864" s="82"/>
      <c r="BS1864" s="82"/>
      <c r="BT1864" s="82"/>
      <c r="BU1864" s="82"/>
      <c r="BV1864" s="82"/>
      <c r="BW1864" s="82"/>
    </row>
    <row r="1865" spans="6:75" x14ac:dyDescent="0.3">
      <c r="F1865" s="10"/>
      <c r="G1865" s="10"/>
      <c r="H1865" s="10"/>
      <c r="I1865" s="10"/>
      <c r="J1865" s="10"/>
      <c r="K1865" s="82"/>
      <c r="L1865" s="82"/>
      <c r="M1865" s="82"/>
      <c r="N1865" s="82"/>
      <c r="O1865" s="82"/>
      <c r="BS1865" s="82"/>
      <c r="BT1865" s="82"/>
      <c r="BU1865" s="82"/>
      <c r="BV1865" s="82"/>
      <c r="BW1865" s="82"/>
    </row>
    <row r="1866" spans="6:75" x14ac:dyDescent="0.3">
      <c r="F1866" s="10"/>
      <c r="G1866" s="10"/>
      <c r="H1866" s="10"/>
      <c r="I1866" s="10"/>
      <c r="J1866" s="10"/>
      <c r="K1866" s="82"/>
      <c r="L1866" s="82"/>
      <c r="M1866" s="82"/>
      <c r="N1866" s="82"/>
      <c r="O1866" s="82"/>
      <c r="BS1866" s="82"/>
      <c r="BT1866" s="82"/>
      <c r="BU1866" s="82"/>
      <c r="BV1866" s="82"/>
      <c r="BW1866" s="82"/>
    </row>
    <row r="1867" spans="6:75" x14ac:dyDescent="0.3">
      <c r="F1867" s="10"/>
      <c r="G1867" s="10"/>
      <c r="H1867" s="10"/>
      <c r="I1867" s="10"/>
      <c r="J1867" s="10"/>
      <c r="K1867" s="82"/>
      <c r="L1867" s="82"/>
      <c r="M1867" s="82"/>
      <c r="N1867" s="82"/>
      <c r="O1867" s="82"/>
      <c r="BS1867" s="82"/>
      <c r="BT1867" s="82"/>
      <c r="BU1867" s="82"/>
      <c r="BV1867" s="82"/>
      <c r="BW1867" s="82"/>
    </row>
    <row r="1868" spans="6:75" x14ac:dyDescent="0.3">
      <c r="F1868" s="10"/>
      <c r="G1868" s="10"/>
      <c r="H1868" s="10"/>
      <c r="I1868" s="10"/>
      <c r="J1868" s="10"/>
      <c r="K1868" s="82"/>
      <c r="L1868" s="82"/>
      <c r="M1868" s="82"/>
      <c r="N1868" s="82"/>
      <c r="O1868" s="82"/>
      <c r="BS1868" s="82"/>
      <c r="BT1868" s="82"/>
      <c r="BU1868" s="82"/>
      <c r="BV1868" s="82"/>
      <c r="BW1868" s="82"/>
    </row>
    <row r="1869" spans="6:75" x14ac:dyDescent="0.3">
      <c r="F1869" s="10"/>
      <c r="G1869" s="10"/>
      <c r="H1869" s="10"/>
      <c r="I1869" s="10"/>
      <c r="J1869" s="10"/>
      <c r="K1869" s="82"/>
      <c r="L1869" s="82"/>
      <c r="M1869" s="82"/>
      <c r="N1869" s="82"/>
      <c r="O1869" s="82"/>
      <c r="BS1869" s="82"/>
      <c r="BT1869" s="82"/>
      <c r="BU1869" s="82"/>
      <c r="BV1869" s="82"/>
      <c r="BW1869" s="82"/>
    </row>
    <row r="1870" spans="6:75" x14ac:dyDescent="0.3">
      <c r="F1870" s="10"/>
      <c r="G1870" s="10"/>
      <c r="H1870" s="10"/>
      <c r="I1870" s="10"/>
      <c r="J1870" s="10"/>
      <c r="K1870" s="82"/>
      <c r="L1870" s="82"/>
      <c r="M1870" s="82"/>
      <c r="N1870" s="82"/>
      <c r="O1870" s="82"/>
      <c r="BS1870" s="82"/>
      <c r="BT1870" s="82"/>
      <c r="BU1870" s="82"/>
      <c r="BV1870" s="82"/>
      <c r="BW1870" s="82"/>
    </row>
    <row r="1871" spans="6:75" x14ac:dyDescent="0.3">
      <c r="F1871" s="10"/>
      <c r="G1871" s="10"/>
      <c r="H1871" s="10"/>
      <c r="I1871" s="10"/>
      <c r="J1871" s="10"/>
      <c r="K1871" s="82"/>
      <c r="L1871" s="82"/>
      <c r="M1871" s="82"/>
      <c r="N1871" s="82"/>
      <c r="O1871" s="82"/>
      <c r="BS1871" s="82"/>
      <c r="BT1871" s="82"/>
      <c r="BU1871" s="82"/>
      <c r="BV1871" s="82"/>
      <c r="BW1871" s="82"/>
    </row>
    <row r="1872" spans="6:75" x14ac:dyDescent="0.3">
      <c r="F1872" s="10"/>
      <c r="G1872" s="10"/>
      <c r="H1872" s="10"/>
      <c r="I1872" s="10"/>
      <c r="J1872" s="10"/>
      <c r="K1872" s="82"/>
      <c r="L1872" s="82"/>
      <c r="M1872" s="82"/>
      <c r="N1872" s="82"/>
      <c r="O1872" s="82"/>
      <c r="BS1872" s="82"/>
      <c r="BT1872" s="82"/>
      <c r="BU1872" s="82"/>
      <c r="BV1872" s="82"/>
      <c r="BW1872" s="82"/>
    </row>
    <row r="1873" spans="6:75" x14ac:dyDescent="0.3">
      <c r="F1873" s="10"/>
      <c r="G1873" s="10"/>
      <c r="H1873" s="10"/>
      <c r="I1873" s="10"/>
      <c r="J1873" s="10"/>
      <c r="K1873" s="82"/>
      <c r="L1873" s="82"/>
      <c r="M1873" s="82"/>
      <c r="N1873" s="82"/>
      <c r="O1873" s="82"/>
      <c r="BS1873" s="82"/>
      <c r="BT1873" s="82"/>
      <c r="BU1873" s="82"/>
      <c r="BV1873" s="82"/>
      <c r="BW1873" s="82"/>
    </row>
    <row r="1874" spans="6:75" x14ac:dyDescent="0.3">
      <c r="F1874" s="10"/>
      <c r="G1874" s="10"/>
      <c r="H1874" s="10"/>
      <c r="I1874" s="10"/>
      <c r="J1874" s="10"/>
      <c r="K1874" s="82"/>
      <c r="L1874" s="82"/>
      <c r="M1874" s="82"/>
      <c r="N1874" s="82"/>
      <c r="O1874" s="82"/>
      <c r="BS1874" s="82"/>
      <c r="BT1874" s="82"/>
      <c r="BU1874" s="82"/>
      <c r="BV1874" s="82"/>
      <c r="BW1874" s="82"/>
    </row>
    <row r="1875" spans="6:75" x14ac:dyDescent="0.3">
      <c r="F1875" s="10"/>
      <c r="G1875" s="10"/>
      <c r="H1875" s="10"/>
      <c r="I1875" s="10"/>
      <c r="J1875" s="10"/>
      <c r="K1875" s="82"/>
      <c r="L1875" s="82"/>
      <c r="M1875" s="82"/>
      <c r="N1875" s="82"/>
      <c r="O1875" s="82"/>
      <c r="BS1875" s="82"/>
      <c r="BT1875" s="82"/>
      <c r="BU1875" s="82"/>
      <c r="BV1875" s="82"/>
      <c r="BW1875" s="82"/>
    </row>
    <row r="1876" spans="6:75" x14ac:dyDescent="0.3">
      <c r="F1876" s="10"/>
      <c r="G1876" s="10"/>
      <c r="H1876" s="10"/>
      <c r="I1876" s="10"/>
      <c r="J1876" s="10"/>
      <c r="K1876" s="82"/>
      <c r="L1876" s="82"/>
      <c r="M1876" s="82"/>
      <c r="N1876" s="82"/>
      <c r="O1876" s="82"/>
      <c r="BS1876" s="82"/>
      <c r="BT1876" s="82"/>
      <c r="BU1876" s="82"/>
      <c r="BV1876" s="82"/>
      <c r="BW1876" s="82"/>
    </row>
    <row r="1877" spans="6:75" x14ac:dyDescent="0.3">
      <c r="F1877" s="10"/>
      <c r="G1877" s="10"/>
      <c r="H1877" s="10"/>
      <c r="I1877" s="10"/>
      <c r="J1877" s="10"/>
      <c r="K1877" s="82"/>
      <c r="L1877" s="82"/>
      <c r="M1877" s="82"/>
      <c r="N1877" s="82"/>
      <c r="O1877" s="82"/>
      <c r="BS1877" s="82"/>
      <c r="BT1877" s="82"/>
      <c r="BU1877" s="82"/>
      <c r="BV1877" s="82"/>
      <c r="BW1877" s="82"/>
    </row>
    <row r="1878" spans="6:75" x14ac:dyDescent="0.3">
      <c r="F1878" s="10"/>
      <c r="G1878" s="10"/>
      <c r="H1878" s="10"/>
      <c r="I1878" s="10"/>
      <c r="J1878" s="10"/>
      <c r="K1878" s="82"/>
      <c r="L1878" s="82"/>
      <c r="M1878" s="82"/>
      <c r="N1878" s="82"/>
      <c r="O1878" s="82"/>
      <c r="BS1878" s="82"/>
      <c r="BT1878" s="82"/>
      <c r="BU1878" s="82"/>
      <c r="BV1878" s="82"/>
      <c r="BW1878" s="82"/>
    </row>
    <row r="1879" spans="6:75" x14ac:dyDescent="0.3">
      <c r="F1879" s="10"/>
      <c r="G1879" s="10"/>
      <c r="H1879" s="10"/>
      <c r="I1879" s="10"/>
      <c r="J1879" s="10"/>
      <c r="K1879" s="82"/>
      <c r="L1879" s="82"/>
      <c r="M1879" s="82"/>
      <c r="N1879" s="82"/>
      <c r="O1879" s="82"/>
      <c r="BS1879" s="82"/>
      <c r="BT1879" s="82"/>
      <c r="BU1879" s="82"/>
      <c r="BV1879" s="82"/>
      <c r="BW1879" s="82"/>
    </row>
    <row r="1880" spans="6:75" x14ac:dyDescent="0.3">
      <c r="F1880" s="10"/>
      <c r="G1880" s="10"/>
      <c r="H1880" s="10"/>
      <c r="I1880" s="10"/>
      <c r="J1880" s="10"/>
      <c r="K1880" s="82"/>
      <c r="L1880" s="82"/>
      <c r="M1880" s="82"/>
      <c r="N1880" s="82"/>
      <c r="O1880" s="82"/>
      <c r="BS1880" s="82"/>
      <c r="BT1880" s="82"/>
      <c r="BU1880" s="82"/>
      <c r="BV1880" s="82"/>
      <c r="BW1880" s="82"/>
    </row>
    <row r="1881" spans="6:75" x14ac:dyDescent="0.3">
      <c r="F1881" s="10"/>
      <c r="G1881" s="10"/>
      <c r="H1881" s="10"/>
      <c r="I1881" s="10"/>
      <c r="J1881" s="10"/>
      <c r="K1881" s="82"/>
      <c r="L1881" s="82"/>
      <c r="M1881" s="82"/>
      <c r="N1881" s="82"/>
      <c r="O1881" s="82"/>
      <c r="BS1881" s="82"/>
      <c r="BT1881" s="82"/>
      <c r="BU1881" s="82"/>
      <c r="BV1881" s="82"/>
      <c r="BW1881" s="82"/>
    </row>
    <row r="1882" spans="6:75" x14ac:dyDescent="0.3">
      <c r="F1882" s="10"/>
      <c r="G1882" s="10"/>
      <c r="H1882" s="10"/>
      <c r="I1882" s="10"/>
      <c r="J1882" s="10"/>
      <c r="K1882" s="82"/>
      <c r="L1882" s="82"/>
      <c r="M1882" s="82"/>
      <c r="N1882" s="82"/>
      <c r="O1882" s="82"/>
      <c r="BS1882" s="82"/>
      <c r="BT1882" s="82"/>
      <c r="BU1882" s="82"/>
      <c r="BV1882" s="82"/>
      <c r="BW1882" s="82"/>
    </row>
    <row r="1883" spans="6:75" x14ac:dyDescent="0.3">
      <c r="F1883" s="10"/>
      <c r="G1883" s="10"/>
      <c r="H1883" s="10"/>
      <c r="I1883" s="10"/>
      <c r="J1883" s="10"/>
      <c r="K1883" s="82"/>
      <c r="L1883" s="82"/>
      <c r="M1883" s="82"/>
      <c r="N1883" s="82"/>
      <c r="O1883" s="82"/>
      <c r="BS1883" s="82"/>
      <c r="BT1883" s="82"/>
      <c r="BU1883" s="82"/>
      <c r="BV1883" s="82"/>
      <c r="BW1883" s="82"/>
    </row>
    <row r="1884" spans="6:75" x14ac:dyDescent="0.3">
      <c r="F1884" s="10"/>
      <c r="G1884" s="10"/>
      <c r="H1884" s="10"/>
      <c r="I1884" s="10"/>
      <c r="J1884" s="10"/>
      <c r="K1884" s="82"/>
      <c r="L1884" s="82"/>
      <c r="M1884" s="82"/>
      <c r="N1884" s="82"/>
      <c r="O1884" s="82"/>
      <c r="BS1884" s="82"/>
      <c r="BT1884" s="82"/>
      <c r="BU1884" s="82"/>
      <c r="BV1884" s="82"/>
      <c r="BW1884" s="82"/>
    </row>
    <row r="1885" spans="6:75" x14ac:dyDescent="0.3">
      <c r="F1885" s="10"/>
      <c r="G1885" s="10"/>
      <c r="H1885" s="10"/>
      <c r="I1885" s="10"/>
      <c r="J1885" s="10"/>
      <c r="K1885" s="82"/>
      <c r="L1885" s="82"/>
      <c r="M1885" s="82"/>
      <c r="N1885" s="82"/>
      <c r="O1885" s="82"/>
      <c r="BS1885" s="82"/>
      <c r="BT1885" s="82"/>
      <c r="BU1885" s="82"/>
      <c r="BV1885" s="82"/>
      <c r="BW1885" s="82"/>
    </row>
    <row r="1886" spans="6:75" x14ac:dyDescent="0.3">
      <c r="F1886" s="10"/>
      <c r="G1886" s="10"/>
      <c r="H1886" s="10"/>
      <c r="I1886" s="10"/>
      <c r="J1886" s="10"/>
      <c r="K1886" s="82"/>
      <c r="L1886" s="82"/>
      <c r="M1886" s="82"/>
      <c r="N1886" s="82"/>
      <c r="O1886" s="82"/>
      <c r="BS1886" s="82"/>
      <c r="BT1886" s="82"/>
      <c r="BU1886" s="82"/>
      <c r="BV1886" s="82"/>
      <c r="BW1886" s="82"/>
    </row>
    <row r="1887" spans="6:75" x14ac:dyDescent="0.3">
      <c r="F1887" s="10"/>
      <c r="G1887" s="10"/>
      <c r="H1887" s="10"/>
      <c r="I1887" s="10"/>
      <c r="J1887" s="10"/>
      <c r="K1887" s="82"/>
      <c r="L1887" s="82"/>
      <c r="M1887" s="82"/>
      <c r="N1887" s="82"/>
      <c r="O1887" s="82"/>
      <c r="BS1887" s="82"/>
      <c r="BT1887" s="82"/>
      <c r="BU1887" s="82"/>
      <c r="BV1887" s="82"/>
      <c r="BW1887" s="82"/>
    </row>
    <row r="1888" spans="6:75" x14ac:dyDescent="0.3">
      <c r="F1888" s="10"/>
      <c r="G1888" s="10"/>
      <c r="H1888" s="10"/>
      <c r="I1888" s="10"/>
      <c r="J1888" s="10"/>
      <c r="K1888" s="82"/>
      <c r="L1888" s="82"/>
      <c r="M1888" s="82"/>
      <c r="N1888" s="82"/>
      <c r="O1888" s="82"/>
      <c r="BS1888" s="82"/>
      <c r="BT1888" s="82"/>
      <c r="BU1888" s="82"/>
      <c r="BV1888" s="82"/>
      <c r="BW1888" s="82"/>
    </row>
    <row r="1889" spans="6:75" x14ac:dyDescent="0.3">
      <c r="F1889" s="10"/>
      <c r="G1889" s="10"/>
      <c r="H1889" s="10"/>
      <c r="I1889" s="10"/>
      <c r="J1889" s="10"/>
      <c r="K1889" s="82"/>
      <c r="L1889" s="82"/>
      <c r="M1889" s="82"/>
      <c r="N1889" s="82"/>
      <c r="O1889" s="82"/>
      <c r="BS1889" s="82"/>
      <c r="BT1889" s="82"/>
      <c r="BU1889" s="82"/>
      <c r="BV1889" s="82"/>
      <c r="BW1889" s="82"/>
    </row>
    <row r="1890" spans="6:75" x14ac:dyDescent="0.3">
      <c r="F1890" s="10"/>
      <c r="G1890" s="10"/>
      <c r="H1890" s="10"/>
      <c r="I1890" s="10"/>
      <c r="J1890" s="10"/>
      <c r="K1890" s="82"/>
      <c r="L1890" s="82"/>
      <c r="M1890" s="82"/>
      <c r="N1890" s="82"/>
      <c r="O1890" s="82"/>
      <c r="BS1890" s="82"/>
      <c r="BT1890" s="82"/>
      <c r="BU1890" s="82"/>
      <c r="BV1890" s="82"/>
      <c r="BW1890" s="82"/>
    </row>
    <row r="1891" spans="6:75" x14ac:dyDescent="0.3">
      <c r="F1891" s="10"/>
      <c r="G1891" s="10"/>
      <c r="H1891" s="10"/>
      <c r="I1891" s="10"/>
      <c r="J1891" s="10"/>
      <c r="K1891" s="82"/>
      <c r="L1891" s="82"/>
      <c r="M1891" s="82"/>
      <c r="N1891" s="82"/>
      <c r="O1891" s="82"/>
      <c r="BS1891" s="82"/>
      <c r="BT1891" s="82"/>
      <c r="BU1891" s="82"/>
      <c r="BV1891" s="82"/>
      <c r="BW1891" s="82"/>
    </row>
    <row r="1892" spans="6:75" x14ac:dyDescent="0.3">
      <c r="F1892" s="10"/>
      <c r="G1892" s="10"/>
      <c r="H1892" s="10"/>
      <c r="I1892" s="10"/>
      <c r="J1892" s="10"/>
      <c r="K1892" s="82"/>
      <c r="L1892" s="82"/>
      <c r="M1892" s="82"/>
      <c r="N1892" s="82"/>
      <c r="O1892" s="82"/>
      <c r="BS1892" s="82"/>
      <c r="BT1892" s="82"/>
      <c r="BU1892" s="82"/>
      <c r="BV1892" s="82"/>
      <c r="BW1892" s="82"/>
    </row>
    <row r="1893" spans="6:75" x14ac:dyDescent="0.3">
      <c r="F1893" s="10"/>
      <c r="G1893" s="10"/>
      <c r="H1893" s="10"/>
      <c r="I1893" s="10"/>
      <c r="J1893" s="10"/>
      <c r="K1893" s="82"/>
      <c r="L1893" s="82"/>
      <c r="M1893" s="82"/>
      <c r="N1893" s="82"/>
      <c r="O1893" s="82"/>
      <c r="BS1893" s="82"/>
      <c r="BT1893" s="82"/>
      <c r="BU1893" s="82"/>
      <c r="BV1893" s="82"/>
      <c r="BW1893" s="82"/>
    </row>
    <row r="1894" spans="6:75" x14ac:dyDescent="0.3">
      <c r="F1894" s="10"/>
      <c r="G1894" s="10"/>
      <c r="H1894" s="10"/>
      <c r="I1894" s="10"/>
      <c r="J1894" s="10"/>
      <c r="K1894" s="82"/>
      <c r="L1894" s="82"/>
      <c r="M1894" s="82"/>
      <c r="N1894" s="82"/>
      <c r="O1894" s="82"/>
      <c r="BS1894" s="82"/>
      <c r="BT1894" s="82"/>
      <c r="BU1894" s="82"/>
      <c r="BV1894" s="82"/>
      <c r="BW1894" s="82"/>
    </row>
    <row r="1895" spans="6:75" x14ac:dyDescent="0.3">
      <c r="F1895" s="10"/>
      <c r="G1895" s="10"/>
      <c r="H1895" s="10"/>
      <c r="I1895" s="10"/>
      <c r="J1895" s="10"/>
      <c r="K1895" s="82"/>
      <c r="L1895" s="82"/>
      <c r="M1895" s="82"/>
      <c r="N1895" s="82"/>
      <c r="O1895" s="82"/>
      <c r="BS1895" s="82"/>
      <c r="BT1895" s="82"/>
      <c r="BU1895" s="82"/>
      <c r="BV1895" s="82"/>
      <c r="BW1895" s="82"/>
    </row>
    <row r="1896" spans="6:75" x14ac:dyDescent="0.3">
      <c r="F1896" s="10"/>
      <c r="G1896" s="10"/>
      <c r="H1896" s="10"/>
      <c r="I1896" s="10"/>
      <c r="J1896" s="10"/>
      <c r="K1896" s="82"/>
      <c r="L1896" s="82"/>
      <c r="M1896" s="82"/>
      <c r="N1896" s="82"/>
      <c r="O1896" s="82"/>
      <c r="BS1896" s="82"/>
      <c r="BT1896" s="82"/>
      <c r="BU1896" s="82"/>
      <c r="BV1896" s="82"/>
      <c r="BW1896" s="82"/>
    </row>
    <row r="1897" spans="6:75" x14ac:dyDescent="0.3">
      <c r="F1897" s="10"/>
      <c r="G1897" s="10"/>
      <c r="H1897" s="10"/>
      <c r="I1897" s="10"/>
      <c r="J1897" s="10"/>
      <c r="K1897" s="82"/>
      <c r="L1897" s="82"/>
      <c r="M1897" s="82"/>
      <c r="N1897" s="82"/>
      <c r="O1897" s="82"/>
      <c r="BS1897" s="82"/>
      <c r="BT1897" s="82"/>
      <c r="BU1897" s="82"/>
      <c r="BV1897" s="82"/>
      <c r="BW1897" s="82"/>
    </row>
    <row r="1898" spans="6:75" x14ac:dyDescent="0.3">
      <c r="F1898" s="10"/>
      <c r="G1898" s="10"/>
      <c r="H1898" s="10"/>
      <c r="I1898" s="10"/>
      <c r="J1898" s="10"/>
      <c r="K1898" s="82"/>
      <c r="L1898" s="82"/>
      <c r="M1898" s="82"/>
      <c r="N1898" s="82"/>
      <c r="O1898" s="82"/>
      <c r="BS1898" s="82"/>
      <c r="BT1898" s="82"/>
      <c r="BU1898" s="82"/>
      <c r="BV1898" s="82"/>
      <c r="BW1898" s="82"/>
    </row>
    <row r="1899" spans="6:75" x14ac:dyDescent="0.3">
      <c r="F1899" s="10"/>
      <c r="G1899" s="10"/>
      <c r="H1899" s="10"/>
      <c r="I1899" s="10"/>
      <c r="J1899" s="10"/>
      <c r="K1899" s="82"/>
      <c r="L1899" s="82"/>
      <c r="M1899" s="82"/>
      <c r="N1899" s="82"/>
      <c r="O1899" s="82"/>
      <c r="BS1899" s="82"/>
      <c r="BT1899" s="82"/>
      <c r="BU1899" s="82"/>
      <c r="BV1899" s="82"/>
      <c r="BW1899" s="82"/>
    </row>
    <row r="1900" spans="6:75" x14ac:dyDescent="0.3">
      <c r="F1900" s="10"/>
      <c r="G1900" s="10"/>
      <c r="H1900" s="10"/>
      <c r="I1900" s="10"/>
      <c r="J1900" s="10"/>
      <c r="K1900" s="82"/>
      <c r="L1900" s="82"/>
      <c r="M1900" s="82"/>
      <c r="N1900" s="82"/>
      <c r="O1900" s="82"/>
      <c r="BS1900" s="82"/>
      <c r="BT1900" s="82"/>
      <c r="BU1900" s="82"/>
      <c r="BV1900" s="82"/>
      <c r="BW1900" s="82"/>
    </row>
    <row r="1901" spans="6:75" x14ac:dyDescent="0.3">
      <c r="F1901" s="10"/>
      <c r="G1901" s="10"/>
      <c r="H1901" s="10"/>
      <c r="I1901" s="10"/>
      <c r="J1901" s="10"/>
      <c r="K1901" s="82"/>
      <c r="L1901" s="82"/>
      <c r="M1901" s="82"/>
      <c r="N1901" s="82"/>
      <c r="O1901" s="82"/>
      <c r="BS1901" s="82"/>
      <c r="BT1901" s="82"/>
      <c r="BU1901" s="82"/>
      <c r="BV1901" s="82"/>
      <c r="BW1901" s="82"/>
    </row>
    <row r="1902" spans="6:75" x14ac:dyDescent="0.3">
      <c r="F1902" s="10"/>
      <c r="G1902" s="10"/>
      <c r="H1902" s="10"/>
      <c r="I1902" s="10"/>
      <c r="J1902" s="10"/>
      <c r="K1902" s="82"/>
      <c r="L1902" s="82"/>
      <c r="M1902" s="82"/>
      <c r="N1902" s="82"/>
      <c r="O1902" s="82"/>
      <c r="BS1902" s="82"/>
      <c r="BT1902" s="82"/>
      <c r="BU1902" s="82"/>
      <c r="BV1902" s="82"/>
      <c r="BW1902" s="82"/>
    </row>
    <row r="1903" spans="6:75" x14ac:dyDescent="0.3">
      <c r="F1903" s="10"/>
      <c r="G1903" s="10"/>
      <c r="H1903" s="10"/>
      <c r="I1903" s="10"/>
      <c r="J1903" s="10"/>
      <c r="K1903" s="82"/>
      <c r="L1903" s="82"/>
      <c r="M1903" s="82"/>
      <c r="N1903" s="82"/>
      <c r="O1903" s="82"/>
      <c r="BS1903" s="82"/>
      <c r="BT1903" s="82"/>
      <c r="BU1903" s="82"/>
      <c r="BV1903" s="82"/>
      <c r="BW1903" s="82"/>
    </row>
    <row r="1904" spans="6:75" x14ac:dyDescent="0.3">
      <c r="F1904" s="10"/>
      <c r="G1904" s="10"/>
      <c r="H1904" s="10"/>
      <c r="I1904" s="10"/>
      <c r="J1904" s="10"/>
      <c r="K1904" s="82"/>
      <c r="L1904" s="82"/>
      <c r="M1904" s="82"/>
      <c r="N1904" s="82"/>
      <c r="O1904" s="82"/>
      <c r="BS1904" s="82"/>
      <c r="BT1904" s="82"/>
      <c r="BU1904" s="82"/>
      <c r="BV1904" s="82"/>
      <c r="BW1904" s="82"/>
    </row>
    <row r="1905" spans="6:75" x14ac:dyDescent="0.3">
      <c r="F1905" s="10"/>
      <c r="G1905" s="10"/>
      <c r="H1905" s="10"/>
      <c r="I1905" s="10"/>
      <c r="J1905" s="10"/>
      <c r="K1905" s="82"/>
      <c r="L1905" s="82"/>
      <c r="M1905" s="82"/>
      <c r="N1905" s="82"/>
      <c r="O1905" s="82"/>
      <c r="BS1905" s="82"/>
      <c r="BT1905" s="82"/>
      <c r="BU1905" s="82"/>
      <c r="BV1905" s="82"/>
      <c r="BW1905" s="82"/>
    </row>
    <row r="1906" spans="6:75" x14ac:dyDescent="0.3">
      <c r="F1906" s="10"/>
      <c r="G1906" s="10"/>
      <c r="H1906" s="10"/>
      <c r="I1906" s="10"/>
      <c r="J1906" s="10"/>
      <c r="K1906" s="82"/>
      <c r="L1906" s="82"/>
      <c r="M1906" s="82"/>
      <c r="N1906" s="82"/>
      <c r="O1906" s="82"/>
      <c r="BS1906" s="82"/>
      <c r="BT1906" s="82"/>
      <c r="BU1906" s="82"/>
      <c r="BV1906" s="82"/>
      <c r="BW1906" s="82"/>
    </row>
    <row r="1907" spans="6:75" x14ac:dyDescent="0.3">
      <c r="F1907" s="10"/>
      <c r="G1907" s="10"/>
      <c r="H1907" s="10"/>
      <c r="I1907" s="10"/>
      <c r="J1907" s="10"/>
      <c r="K1907" s="82"/>
      <c r="L1907" s="82"/>
      <c r="M1907" s="82"/>
      <c r="N1907" s="82"/>
      <c r="O1907" s="82"/>
      <c r="BS1907" s="82"/>
      <c r="BT1907" s="82"/>
      <c r="BU1907" s="82"/>
      <c r="BV1907" s="82"/>
      <c r="BW1907" s="82"/>
    </row>
    <row r="1908" spans="6:75" x14ac:dyDescent="0.3">
      <c r="F1908" s="10"/>
      <c r="G1908" s="10"/>
      <c r="H1908" s="10"/>
      <c r="I1908" s="10"/>
      <c r="J1908" s="10"/>
      <c r="K1908" s="82"/>
      <c r="L1908" s="82"/>
      <c r="M1908" s="82"/>
      <c r="N1908" s="82"/>
      <c r="O1908" s="82"/>
      <c r="BS1908" s="82"/>
      <c r="BT1908" s="82"/>
      <c r="BU1908" s="82"/>
      <c r="BV1908" s="82"/>
      <c r="BW1908" s="82"/>
    </row>
    <row r="1909" spans="6:75" x14ac:dyDescent="0.3">
      <c r="F1909" s="10"/>
      <c r="G1909" s="10"/>
      <c r="H1909" s="10"/>
      <c r="I1909" s="10"/>
      <c r="J1909" s="10"/>
      <c r="K1909" s="82"/>
      <c r="L1909" s="82"/>
      <c r="M1909" s="82"/>
      <c r="N1909" s="82"/>
      <c r="O1909" s="82"/>
      <c r="BS1909" s="82"/>
      <c r="BT1909" s="82"/>
      <c r="BU1909" s="82"/>
      <c r="BV1909" s="82"/>
      <c r="BW1909" s="82"/>
    </row>
    <row r="1910" spans="6:75" x14ac:dyDescent="0.3">
      <c r="F1910" s="10"/>
      <c r="G1910" s="10"/>
      <c r="H1910" s="10"/>
      <c r="I1910" s="10"/>
      <c r="J1910" s="10"/>
      <c r="K1910" s="82"/>
      <c r="L1910" s="82"/>
      <c r="M1910" s="82"/>
      <c r="N1910" s="82"/>
      <c r="O1910" s="82"/>
      <c r="BS1910" s="82"/>
      <c r="BT1910" s="82"/>
      <c r="BU1910" s="82"/>
      <c r="BV1910" s="82"/>
      <c r="BW1910" s="82"/>
    </row>
    <row r="1911" spans="6:75" x14ac:dyDescent="0.3">
      <c r="F1911" s="10"/>
      <c r="G1911" s="10"/>
      <c r="H1911" s="10"/>
      <c r="I1911" s="10"/>
      <c r="J1911" s="10"/>
      <c r="K1911" s="82"/>
      <c r="L1911" s="82"/>
      <c r="M1911" s="82"/>
      <c r="N1911" s="82"/>
      <c r="O1911" s="82"/>
      <c r="BS1911" s="82"/>
      <c r="BT1911" s="82"/>
      <c r="BU1911" s="82"/>
      <c r="BV1911" s="82"/>
      <c r="BW1911" s="82"/>
    </row>
    <row r="1912" spans="6:75" x14ac:dyDescent="0.3">
      <c r="F1912" s="10"/>
      <c r="G1912" s="10"/>
      <c r="H1912" s="10"/>
      <c r="I1912" s="10"/>
      <c r="J1912" s="10"/>
      <c r="K1912" s="82"/>
      <c r="L1912" s="82"/>
      <c r="M1912" s="82"/>
      <c r="N1912" s="82"/>
      <c r="O1912" s="82"/>
      <c r="BS1912" s="82"/>
      <c r="BT1912" s="82"/>
      <c r="BU1912" s="82"/>
      <c r="BV1912" s="82"/>
      <c r="BW1912" s="82"/>
    </row>
    <row r="1913" spans="6:75" x14ac:dyDescent="0.3">
      <c r="F1913" s="10"/>
      <c r="G1913" s="10"/>
      <c r="H1913" s="10"/>
      <c r="I1913" s="10"/>
      <c r="J1913" s="10"/>
      <c r="K1913" s="82"/>
      <c r="L1913" s="82"/>
      <c r="M1913" s="82"/>
      <c r="N1913" s="82"/>
      <c r="O1913" s="82"/>
      <c r="BS1913" s="82"/>
      <c r="BT1913" s="82"/>
      <c r="BU1913" s="82"/>
      <c r="BV1913" s="82"/>
      <c r="BW1913" s="82"/>
    </row>
    <row r="1914" spans="6:75" x14ac:dyDescent="0.3">
      <c r="F1914" s="10"/>
      <c r="G1914" s="10"/>
      <c r="H1914" s="10"/>
      <c r="I1914" s="10"/>
      <c r="J1914" s="10"/>
      <c r="K1914" s="82"/>
      <c r="L1914" s="82"/>
      <c r="M1914" s="82"/>
      <c r="N1914" s="82"/>
      <c r="O1914" s="82"/>
      <c r="BS1914" s="82"/>
      <c r="BT1914" s="82"/>
      <c r="BU1914" s="82"/>
      <c r="BV1914" s="82"/>
      <c r="BW1914" s="82"/>
    </row>
    <row r="1915" spans="6:75" x14ac:dyDescent="0.3">
      <c r="F1915" s="10"/>
      <c r="G1915" s="10"/>
      <c r="H1915" s="10"/>
      <c r="I1915" s="10"/>
      <c r="J1915" s="10"/>
      <c r="K1915" s="82"/>
      <c r="L1915" s="82"/>
      <c r="M1915" s="82"/>
      <c r="N1915" s="82"/>
      <c r="O1915" s="82"/>
      <c r="BS1915" s="82"/>
      <c r="BT1915" s="82"/>
      <c r="BU1915" s="82"/>
      <c r="BV1915" s="82"/>
      <c r="BW1915" s="82"/>
    </row>
    <row r="1916" spans="6:75" x14ac:dyDescent="0.3">
      <c r="F1916" s="10"/>
      <c r="G1916" s="10"/>
      <c r="H1916" s="10"/>
      <c r="I1916" s="10"/>
      <c r="J1916" s="10"/>
      <c r="K1916" s="82"/>
      <c r="L1916" s="82"/>
      <c r="M1916" s="82"/>
      <c r="N1916" s="82"/>
      <c r="O1916" s="82"/>
      <c r="BS1916" s="82"/>
      <c r="BT1916" s="82"/>
      <c r="BU1916" s="82"/>
      <c r="BV1916" s="82"/>
      <c r="BW1916" s="82"/>
    </row>
    <row r="1917" spans="6:75" x14ac:dyDescent="0.3">
      <c r="F1917" s="10"/>
      <c r="G1917" s="10"/>
      <c r="H1917" s="10"/>
      <c r="I1917" s="10"/>
      <c r="J1917" s="10"/>
      <c r="K1917" s="82"/>
      <c r="L1917" s="82"/>
      <c r="M1917" s="82"/>
      <c r="N1917" s="82"/>
      <c r="O1917" s="82"/>
      <c r="BS1917" s="82"/>
      <c r="BT1917" s="82"/>
      <c r="BU1917" s="82"/>
      <c r="BV1917" s="82"/>
      <c r="BW1917" s="82"/>
    </row>
    <row r="1918" spans="6:75" x14ac:dyDescent="0.3">
      <c r="F1918" s="10"/>
      <c r="G1918" s="10"/>
      <c r="H1918" s="10"/>
      <c r="I1918" s="10"/>
      <c r="J1918" s="10"/>
      <c r="K1918" s="82"/>
      <c r="L1918" s="82"/>
      <c r="M1918" s="82"/>
      <c r="N1918" s="82"/>
      <c r="O1918" s="82"/>
      <c r="BS1918" s="82"/>
      <c r="BT1918" s="82"/>
      <c r="BU1918" s="82"/>
      <c r="BV1918" s="82"/>
      <c r="BW1918" s="82"/>
    </row>
    <row r="1919" spans="6:75" x14ac:dyDescent="0.3">
      <c r="F1919" s="10"/>
      <c r="G1919" s="10"/>
      <c r="H1919" s="10"/>
      <c r="I1919" s="10"/>
      <c r="J1919" s="10"/>
      <c r="K1919" s="82"/>
      <c r="L1919" s="82"/>
      <c r="M1919" s="82"/>
      <c r="N1919" s="82"/>
      <c r="O1919" s="82"/>
      <c r="BS1919" s="82"/>
      <c r="BT1919" s="82"/>
      <c r="BU1919" s="82"/>
      <c r="BV1919" s="82"/>
      <c r="BW1919" s="82"/>
    </row>
    <row r="1920" spans="6:75" x14ac:dyDescent="0.3">
      <c r="F1920" s="10"/>
      <c r="G1920" s="10"/>
      <c r="H1920" s="10"/>
      <c r="I1920" s="10"/>
      <c r="J1920" s="10"/>
      <c r="K1920" s="82"/>
      <c r="L1920" s="82"/>
      <c r="M1920" s="82"/>
      <c r="N1920" s="82"/>
      <c r="O1920" s="82"/>
      <c r="BS1920" s="82"/>
      <c r="BT1920" s="82"/>
      <c r="BU1920" s="82"/>
      <c r="BV1920" s="82"/>
      <c r="BW1920" s="82"/>
    </row>
    <row r="1921" spans="6:75" x14ac:dyDescent="0.3">
      <c r="F1921" s="10"/>
      <c r="G1921" s="10"/>
      <c r="H1921" s="10"/>
      <c r="I1921" s="10"/>
      <c r="J1921" s="10"/>
      <c r="K1921" s="82"/>
      <c r="L1921" s="82"/>
      <c r="M1921" s="82"/>
      <c r="N1921" s="82"/>
      <c r="O1921" s="82"/>
      <c r="BS1921" s="82"/>
      <c r="BT1921" s="82"/>
      <c r="BU1921" s="82"/>
      <c r="BV1921" s="82"/>
      <c r="BW1921" s="82"/>
    </row>
    <row r="1922" spans="6:75" x14ac:dyDescent="0.3">
      <c r="F1922" s="10"/>
      <c r="G1922" s="10"/>
      <c r="H1922" s="10"/>
      <c r="I1922" s="10"/>
      <c r="J1922" s="10"/>
      <c r="K1922" s="82"/>
      <c r="L1922" s="82"/>
      <c r="M1922" s="82"/>
      <c r="N1922" s="82"/>
      <c r="O1922" s="82"/>
      <c r="BS1922" s="82"/>
      <c r="BT1922" s="82"/>
      <c r="BU1922" s="82"/>
      <c r="BV1922" s="82"/>
      <c r="BW1922" s="82"/>
    </row>
    <row r="1923" spans="6:75" x14ac:dyDescent="0.3">
      <c r="F1923" s="10"/>
      <c r="G1923" s="10"/>
      <c r="H1923" s="10"/>
      <c r="I1923" s="10"/>
      <c r="J1923" s="10"/>
      <c r="K1923" s="82"/>
      <c r="L1923" s="82"/>
      <c r="M1923" s="82"/>
      <c r="N1923" s="82"/>
      <c r="O1923" s="82"/>
      <c r="BS1923" s="82"/>
      <c r="BT1923" s="82"/>
      <c r="BU1923" s="82"/>
      <c r="BV1923" s="82"/>
      <c r="BW1923" s="82"/>
    </row>
    <row r="1924" spans="6:75" x14ac:dyDescent="0.3">
      <c r="F1924" s="10"/>
      <c r="G1924" s="10"/>
      <c r="H1924" s="10"/>
      <c r="I1924" s="10"/>
      <c r="J1924" s="10"/>
      <c r="K1924" s="82"/>
      <c r="L1924" s="82"/>
      <c r="M1924" s="82"/>
      <c r="N1924" s="82"/>
      <c r="O1924" s="82"/>
      <c r="BS1924" s="82"/>
      <c r="BT1924" s="82"/>
      <c r="BU1924" s="82"/>
      <c r="BV1924" s="82"/>
      <c r="BW1924" s="82"/>
    </row>
    <row r="1925" spans="6:75" x14ac:dyDescent="0.3">
      <c r="F1925" s="10"/>
      <c r="G1925" s="10"/>
      <c r="H1925" s="10"/>
      <c r="I1925" s="10"/>
      <c r="J1925" s="10"/>
      <c r="K1925" s="82"/>
      <c r="L1925" s="82"/>
      <c r="M1925" s="82"/>
      <c r="N1925" s="82"/>
      <c r="O1925" s="82"/>
      <c r="BS1925" s="82"/>
      <c r="BT1925" s="82"/>
      <c r="BU1925" s="82"/>
      <c r="BV1925" s="82"/>
      <c r="BW1925" s="82"/>
    </row>
    <row r="1926" spans="6:75" x14ac:dyDescent="0.3">
      <c r="F1926" s="10"/>
      <c r="G1926" s="10"/>
      <c r="H1926" s="10"/>
      <c r="I1926" s="10"/>
      <c r="J1926" s="10"/>
      <c r="K1926" s="82"/>
      <c r="L1926" s="82"/>
      <c r="M1926" s="82"/>
      <c r="N1926" s="82"/>
      <c r="O1926" s="82"/>
      <c r="BS1926" s="82"/>
      <c r="BT1926" s="82"/>
      <c r="BU1926" s="82"/>
      <c r="BV1926" s="82"/>
      <c r="BW1926" s="82"/>
    </row>
    <row r="1927" spans="6:75" x14ac:dyDescent="0.3">
      <c r="F1927" s="10"/>
      <c r="G1927" s="10"/>
      <c r="H1927" s="10"/>
      <c r="I1927" s="10"/>
      <c r="J1927" s="10"/>
      <c r="K1927" s="82"/>
      <c r="L1927" s="82"/>
      <c r="M1927" s="82"/>
      <c r="N1927" s="82"/>
      <c r="O1927" s="82"/>
      <c r="BS1927" s="82"/>
      <c r="BT1927" s="82"/>
      <c r="BU1927" s="82"/>
      <c r="BV1927" s="82"/>
      <c r="BW1927" s="82"/>
    </row>
    <row r="1928" spans="6:75" x14ac:dyDescent="0.3">
      <c r="F1928" s="10"/>
      <c r="G1928" s="10"/>
      <c r="H1928" s="10"/>
      <c r="I1928" s="10"/>
      <c r="J1928" s="10"/>
      <c r="K1928" s="82"/>
      <c r="L1928" s="82"/>
      <c r="M1928" s="82"/>
      <c r="N1928" s="82"/>
      <c r="O1928" s="82"/>
      <c r="BS1928" s="82"/>
      <c r="BT1928" s="82"/>
      <c r="BU1928" s="82"/>
      <c r="BV1928" s="82"/>
      <c r="BW1928" s="82"/>
    </row>
    <row r="1929" spans="6:75" x14ac:dyDescent="0.3">
      <c r="F1929" s="10"/>
      <c r="G1929" s="10"/>
      <c r="H1929" s="10"/>
      <c r="I1929" s="10"/>
      <c r="J1929" s="10"/>
      <c r="K1929" s="82"/>
      <c r="L1929" s="82"/>
      <c r="M1929" s="82"/>
      <c r="N1929" s="82"/>
      <c r="O1929" s="82"/>
      <c r="BS1929" s="82"/>
      <c r="BT1929" s="82"/>
      <c r="BU1929" s="82"/>
      <c r="BV1929" s="82"/>
      <c r="BW1929" s="82"/>
    </row>
    <row r="1930" spans="6:75" x14ac:dyDescent="0.3">
      <c r="F1930" s="10"/>
      <c r="G1930" s="10"/>
      <c r="H1930" s="10"/>
      <c r="I1930" s="10"/>
      <c r="J1930" s="10"/>
      <c r="K1930" s="82"/>
      <c r="L1930" s="82"/>
      <c r="M1930" s="82"/>
      <c r="N1930" s="82"/>
      <c r="O1930" s="82"/>
      <c r="BS1930" s="82"/>
      <c r="BT1930" s="82"/>
      <c r="BU1930" s="82"/>
      <c r="BV1930" s="82"/>
      <c r="BW1930" s="82"/>
    </row>
    <row r="1931" spans="6:75" x14ac:dyDescent="0.3">
      <c r="F1931" s="10"/>
      <c r="G1931" s="10"/>
      <c r="H1931" s="10"/>
      <c r="I1931" s="10"/>
      <c r="J1931" s="10"/>
      <c r="K1931" s="82"/>
      <c r="L1931" s="82"/>
      <c r="M1931" s="82"/>
      <c r="N1931" s="82"/>
      <c r="O1931" s="82"/>
      <c r="BS1931" s="82"/>
      <c r="BT1931" s="82"/>
      <c r="BU1931" s="82"/>
      <c r="BV1931" s="82"/>
      <c r="BW1931" s="82"/>
    </row>
    <row r="1932" spans="6:75" x14ac:dyDescent="0.3">
      <c r="F1932" s="10"/>
      <c r="G1932" s="10"/>
      <c r="H1932" s="10"/>
      <c r="I1932" s="10"/>
      <c r="J1932" s="10"/>
      <c r="K1932" s="82"/>
      <c r="L1932" s="82"/>
      <c r="M1932" s="82"/>
      <c r="N1932" s="82"/>
      <c r="O1932" s="82"/>
      <c r="BS1932" s="82"/>
      <c r="BT1932" s="82"/>
      <c r="BU1932" s="82"/>
      <c r="BV1932" s="82"/>
      <c r="BW1932" s="82"/>
    </row>
    <row r="1933" spans="6:75" x14ac:dyDescent="0.3">
      <c r="F1933" s="10"/>
      <c r="G1933" s="10"/>
      <c r="H1933" s="10"/>
      <c r="I1933" s="10"/>
      <c r="J1933" s="10"/>
      <c r="K1933" s="82"/>
      <c r="L1933" s="82"/>
      <c r="M1933" s="82"/>
      <c r="N1933" s="82"/>
      <c r="O1933" s="82"/>
      <c r="BS1933" s="82"/>
      <c r="BT1933" s="82"/>
      <c r="BU1933" s="82"/>
      <c r="BV1933" s="82"/>
      <c r="BW1933" s="82"/>
    </row>
    <row r="1934" spans="6:75" x14ac:dyDescent="0.3">
      <c r="F1934" s="10"/>
      <c r="G1934" s="10"/>
      <c r="H1934" s="10"/>
      <c r="I1934" s="10"/>
      <c r="J1934" s="10"/>
      <c r="K1934" s="82"/>
      <c r="L1934" s="82"/>
      <c r="M1934" s="82"/>
      <c r="N1934" s="82"/>
      <c r="O1934" s="82"/>
      <c r="BS1934" s="82"/>
      <c r="BT1934" s="82"/>
      <c r="BU1934" s="82"/>
      <c r="BV1934" s="82"/>
      <c r="BW1934" s="82"/>
    </row>
    <row r="1935" spans="6:75" x14ac:dyDescent="0.3">
      <c r="F1935" s="10"/>
      <c r="G1935" s="10"/>
      <c r="H1935" s="10"/>
      <c r="I1935" s="10"/>
      <c r="J1935" s="10"/>
      <c r="K1935" s="82"/>
      <c r="L1935" s="82"/>
      <c r="M1935" s="82"/>
      <c r="N1935" s="82"/>
      <c r="O1935" s="82"/>
      <c r="BS1935" s="82"/>
      <c r="BT1935" s="82"/>
      <c r="BU1935" s="82"/>
      <c r="BV1935" s="82"/>
      <c r="BW1935" s="82"/>
    </row>
    <row r="1936" spans="6:75" x14ac:dyDescent="0.3">
      <c r="F1936" s="10"/>
      <c r="G1936" s="10"/>
      <c r="H1936" s="10"/>
      <c r="I1936" s="10"/>
      <c r="J1936" s="10"/>
      <c r="K1936" s="82"/>
      <c r="L1936" s="82"/>
      <c r="M1936" s="82"/>
      <c r="N1936" s="82"/>
      <c r="O1936" s="82"/>
      <c r="BS1936" s="82"/>
      <c r="BT1936" s="82"/>
      <c r="BU1936" s="82"/>
      <c r="BV1936" s="82"/>
      <c r="BW1936" s="82"/>
    </row>
    <row r="1937" spans="6:75" x14ac:dyDescent="0.3">
      <c r="F1937" s="10"/>
      <c r="G1937" s="10"/>
      <c r="H1937" s="10"/>
      <c r="I1937" s="10"/>
      <c r="J1937" s="10"/>
      <c r="K1937" s="82"/>
      <c r="L1937" s="82"/>
      <c r="M1937" s="82"/>
      <c r="N1937" s="82"/>
      <c r="O1937" s="82"/>
      <c r="BS1937" s="82"/>
      <c r="BT1937" s="82"/>
      <c r="BU1937" s="82"/>
      <c r="BV1937" s="82"/>
      <c r="BW1937" s="82"/>
    </row>
    <row r="1938" spans="6:75" x14ac:dyDescent="0.3">
      <c r="F1938" s="10"/>
      <c r="G1938" s="10"/>
      <c r="H1938" s="10"/>
      <c r="I1938" s="10"/>
      <c r="J1938" s="10"/>
      <c r="K1938" s="82"/>
      <c r="L1938" s="82"/>
      <c r="M1938" s="82"/>
      <c r="N1938" s="82"/>
      <c r="O1938" s="82"/>
      <c r="BS1938" s="82"/>
      <c r="BT1938" s="82"/>
      <c r="BU1938" s="82"/>
      <c r="BV1938" s="82"/>
      <c r="BW1938" s="82"/>
    </row>
    <row r="1939" spans="6:75" x14ac:dyDescent="0.3">
      <c r="F1939" s="10"/>
      <c r="G1939" s="10"/>
      <c r="H1939" s="10"/>
      <c r="I1939" s="10"/>
      <c r="J1939" s="10"/>
      <c r="K1939" s="82"/>
      <c r="L1939" s="82"/>
      <c r="M1939" s="82"/>
      <c r="N1939" s="82"/>
      <c r="O1939" s="82"/>
      <c r="BS1939" s="82"/>
      <c r="BT1939" s="82"/>
      <c r="BU1939" s="82"/>
      <c r="BV1939" s="82"/>
      <c r="BW1939" s="82"/>
    </row>
    <row r="1940" spans="6:75" x14ac:dyDescent="0.3">
      <c r="F1940" s="10"/>
      <c r="G1940" s="10"/>
      <c r="H1940" s="10"/>
      <c r="I1940" s="10"/>
      <c r="J1940" s="10"/>
      <c r="K1940" s="82"/>
      <c r="L1940" s="82"/>
      <c r="M1940" s="82"/>
      <c r="N1940" s="82"/>
      <c r="O1940" s="82"/>
      <c r="BS1940" s="82"/>
      <c r="BT1940" s="82"/>
      <c r="BU1940" s="82"/>
      <c r="BV1940" s="82"/>
      <c r="BW1940" s="82"/>
    </row>
    <row r="1941" spans="6:75" x14ac:dyDescent="0.3">
      <c r="F1941" s="10"/>
      <c r="G1941" s="10"/>
      <c r="H1941" s="10"/>
      <c r="I1941" s="10"/>
      <c r="J1941" s="10"/>
      <c r="K1941" s="82"/>
      <c r="L1941" s="82"/>
      <c r="M1941" s="82"/>
      <c r="N1941" s="82"/>
      <c r="O1941" s="82"/>
      <c r="BS1941" s="82"/>
      <c r="BT1941" s="82"/>
      <c r="BU1941" s="82"/>
      <c r="BV1941" s="82"/>
      <c r="BW1941" s="82"/>
    </row>
    <row r="1942" spans="6:75" x14ac:dyDescent="0.3">
      <c r="F1942" s="10"/>
      <c r="G1942" s="10"/>
      <c r="H1942" s="10"/>
      <c r="I1942" s="10"/>
      <c r="J1942" s="10"/>
      <c r="K1942" s="82"/>
      <c r="L1942" s="82"/>
      <c r="M1942" s="82"/>
      <c r="N1942" s="82"/>
      <c r="O1942" s="82"/>
      <c r="BS1942" s="82"/>
      <c r="BT1942" s="82"/>
      <c r="BU1942" s="82"/>
      <c r="BV1942" s="82"/>
      <c r="BW1942" s="82"/>
    </row>
    <row r="1943" spans="6:75" x14ac:dyDescent="0.3">
      <c r="F1943" s="10"/>
      <c r="G1943" s="10"/>
      <c r="H1943" s="10"/>
      <c r="I1943" s="10"/>
      <c r="J1943" s="10"/>
      <c r="K1943" s="82"/>
      <c r="L1943" s="82"/>
      <c r="M1943" s="82"/>
      <c r="N1943" s="82"/>
      <c r="O1943" s="82"/>
      <c r="BS1943" s="82"/>
      <c r="BT1943" s="82"/>
      <c r="BU1943" s="82"/>
      <c r="BV1943" s="82"/>
      <c r="BW1943" s="82"/>
    </row>
    <row r="1944" spans="6:75" x14ac:dyDescent="0.3">
      <c r="F1944" s="10"/>
      <c r="G1944" s="10"/>
      <c r="H1944" s="10"/>
      <c r="I1944" s="10"/>
      <c r="J1944" s="10"/>
      <c r="K1944" s="82"/>
      <c r="L1944" s="82"/>
      <c r="M1944" s="82"/>
      <c r="N1944" s="82"/>
      <c r="O1944" s="82"/>
      <c r="BS1944" s="82"/>
      <c r="BT1944" s="82"/>
      <c r="BU1944" s="82"/>
      <c r="BV1944" s="82"/>
      <c r="BW1944" s="82"/>
    </row>
    <row r="1945" spans="6:75" x14ac:dyDescent="0.3">
      <c r="F1945" s="10"/>
      <c r="G1945" s="10"/>
      <c r="H1945" s="10"/>
      <c r="I1945" s="10"/>
      <c r="J1945" s="10"/>
      <c r="K1945" s="82"/>
      <c r="L1945" s="82"/>
      <c r="M1945" s="82"/>
      <c r="N1945" s="82"/>
      <c r="O1945" s="82"/>
      <c r="BS1945" s="82"/>
      <c r="BT1945" s="82"/>
      <c r="BU1945" s="82"/>
      <c r="BV1945" s="82"/>
      <c r="BW1945" s="82"/>
    </row>
    <row r="1946" spans="6:75" x14ac:dyDescent="0.3">
      <c r="F1946" s="10"/>
      <c r="G1946" s="10"/>
      <c r="H1946" s="10"/>
      <c r="I1946" s="10"/>
      <c r="J1946" s="10"/>
      <c r="K1946" s="82"/>
      <c r="L1946" s="82"/>
      <c r="M1946" s="82"/>
      <c r="N1946" s="82"/>
      <c r="O1946" s="82"/>
      <c r="BS1946" s="82"/>
      <c r="BT1946" s="82"/>
      <c r="BU1946" s="82"/>
      <c r="BV1946" s="82"/>
      <c r="BW1946" s="82"/>
    </row>
    <row r="1947" spans="6:75" x14ac:dyDescent="0.3">
      <c r="F1947" s="10"/>
      <c r="G1947" s="10"/>
      <c r="H1947" s="10"/>
      <c r="I1947" s="10"/>
      <c r="J1947" s="10"/>
      <c r="K1947" s="82"/>
      <c r="L1947" s="82"/>
      <c r="M1947" s="82"/>
      <c r="N1947" s="82"/>
      <c r="O1947" s="82"/>
      <c r="BS1947" s="82"/>
      <c r="BT1947" s="82"/>
      <c r="BU1947" s="82"/>
      <c r="BV1947" s="82"/>
      <c r="BW1947" s="82"/>
    </row>
    <row r="1948" spans="6:75" x14ac:dyDescent="0.3">
      <c r="F1948" s="10"/>
      <c r="G1948" s="10"/>
      <c r="H1948" s="10"/>
      <c r="I1948" s="10"/>
      <c r="J1948" s="10"/>
      <c r="K1948" s="82"/>
      <c r="L1948" s="82"/>
      <c r="M1948" s="82"/>
      <c r="N1948" s="82"/>
      <c r="O1948" s="82"/>
      <c r="BS1948" s="82"/>
      <c r="BT1948" s="82"/>
      <c r="BU1948" s="82"/>
      <c r="BV1948" s="82"/>
      <c r="BW1948" s="82"/>
    </row>
    <row r="1949" spans="6:75" x14ac:dyDescent="0.3">
      <c r="F1949" s="10"/>
      <c r="G1949" s="10"/>
      <c r="H1949" s="10"/>
      <c r="I1949" s="10"/>
      <c r="J1949" s="10"/>
      <c r="K1949" s="82"/>
      <c r="L1949" s="82"/>
      <c r="M1949" s="82"/>
      <c r="N1949" s="82"/>
      <c r="O1949" s="82"/>
      <c r="BS1949" s="82"/>
      <c r="BT1949" s="82"/>
      <c r="BU1949" s="82"/>
      <c r="BV1949" s="82"/>
      <c r="BW1949" s="82"/>
    </row>
    <row r="1950" spans="6:75" x14ac:dyDescent="0.3">
      <c r="F1950" s="10"/>
      <c r="G1950" s="10"/>
      <c r="H1950" s="10"/>
      <c r="I1950" s="10"/>
      <c r="J1950" s="10"/>
      <c r="K1950" s="82"/>
      <c r="L1950" s="82"/>
      <c r="M1950" s="82"/>
      <c r="N1950" s="82"/>
      <c r="O1950" s="82"/>
      <c r="BS1950" s="82"/>
      <c r="BT1950" s="82"/>
      <c r="BU1950" s="82"/>
      <c r="BV1950" s="82"/>
      <c r="BW1950" s="82"/>
    </row>
    <row r="1951" spans="6:75" x14ac:dyDescent="0.3">
      <c r="F1951" s="10"/>
      <c r="G1951" s="10"/>
      <c r="H1951" s="10"/>
      <c r="I1951" s="10"/>
      <c r="J1951" s="10"/>
      <c r="K1951" s="82"/>
      <c r="L1951" s="82"/>
      <c r="M1951" s="82"/>
      <c r="N1951" s="82"/>
      <c r="O1951" s="82"/>
      <c r="BS1951" s="82"/>
      <c r="BT1951" s="82"/>
      <c r="BU1951" s="82"/>
      <c r="BV1951" s="82"/>
      <c r="BW1951" s="82"/>
    </row>
    <row r="1952" spans="6:75" x14ac:dyDescent="0.3">
      <c r="F1952" s="10"/>
      <c r="G1952" s="10"/>
      <c r="H1952" s="10"/>
      <c r="I1952" s="10"/>
      <c r="J1952" s="10"/>
      <c r="K1952" s="82"/>
      <c r="L1952" s="82"/>
      <c r="M1952" s="82"/>
      <c r="N1952" s="82"/>
      <c r="O1952" s="82"/>
      <c r="BS1952" s="82"/>
      <c r="BT1952" s="82"/>
      <c r="BU1952" s="82"/>
      <c r="BV1952" s="82"/>
      <c r="BW1952" s="82"/>
    </row>
    <row r="1953" spans="6:75" x14ac:dyDescent="0.3">
      <c r="F1953" s="10"/>
      <c r="G1953" s="10"/>
      <c r="H1953" s="10"/>
      <c r="I1953" s="10"/>
      <c r="J1953" s="10"/>
      <c r="K1953" s="82"/>
      <c r="L1953" s="82"/>
      <c r="M1953" s="82"/>
      <c r="N1953" s="82"/>
      <c r="O1953" s="82"/>
      <c r="BS1953" s="82"/>
      <c r="BT1953" s="82"/>
      <c r="BU1953" s="82"/>
      <c r="BV1953" s="82"/>
      <c r="BW1953" s="82"/>
    </row>
    <row r="1954" spans="6:75" x14ac:dyDescent="0.3">
      <c r="F1954" s="10"/>
      <c r="G1954" s="10"/>
      <c r="H1954" s="10"/>
      <c r="I1954" s="10"/>
      <c r="J1954" s="10"/>
      <c r="K1954" s="82"/>
      <c r="L1954" s="82"/>
      <c r="M1954" s="82"/>
      <c r="N1954" s="82"/>
      <c r="O1954" s="82"/>
      <c r="BS1954" s="82"/>
      <c r="BT1954" s="82"/>
      <c r="BU1954" s="82"/>
      <c r="BV1954" s="82"/>
      <c r="BW1954" s="82"/>
    </row>
    <row r="1955" spans="6:75" x14ac:dyDescent="0.3">
      <c r="F1955" s="10"/>
      <c r="G1955" s="10"/>
      <c r="H1955" s="10"/>
      <c r="I1955" s="10"/>
      <c r="J1955" s="10"/>
      <c r="K1955" s="82"/>
      <c r="L1955" s="82"/>
      <c r="M1955" s="82"/>
      <c r="N1955" s="82"/>
      <c r="O1955" s="82"/>
      <c r="BS1955" s="82"/>
      <c r="BT1955" s="82"/>
      <c r="BU1955" s="82"/>
      <c r="BV1955" s="82"/>
      <c r="BW1955" s="82"/>
    </row>
    <row r="1956" spans="6:75" x14ac:dyDescent="0.3">
      <c r="F1956" s="10"/>
      <c r="G1956" s="10"/>
      <c r="H1956" s="10"/>
      <c r="I1956" s="10"/>
      <c r="J1956" s="10"/>
      <c r="K1956" s="82"/>
      <c r="L1956" s="82"/>
      <c r="M1956" s="82"/>
      <c r="N1956" s="82"/>
      <c r="O1956" s="82"/>
      <c r="BS1956" s="82"/>
      <c r="BT1956" s="82"/>
      <c r="BU1956" s="82"/>
      <c r="BV1956" s="82"/>
      <c r="BW1956" s="82"/>
    </row>
    <row r="1957" spans="6:75" x14ac:dyDescent="0.3">
      <c r="F1957" s="10"/>
      <c r="G1957" s="10"/>
      <c r="H1957" s="10"/>
      <c r="I1957" s="10"/>
      <c r="J1957" s="10"/>
      <c r="K1957" s="82"/>
      <c r="L1957" s="82"/>
      <c r="M1957" s="82"/>
      <c r="N1957" s="82"/>
      <c r="O1957" s="82"/>
      <c r="BS1957" s="82"/>
      <c r="BT1957" s="82"/>
      <c r="BU1957" s="82"/>
      <c r="BV1957" s="82"/>
      <c r="BW1957" s="82"/>
    </row>
    <row r="1958" spans="6:75" x14ac:dyDescent="0.3">
      <c r="F1958" s="10"/>
      <c r="G1958" s="10"/>
      <c r="H1958" s="10"/>
      <c r="I1958" s="10"/>
      <c r="J1958" s="10"/>
      <c r="K1958" s="82"/>
      <c r="L1958" s="82"/>
      <c r="M1958" s="82"/>
      <c r="N1958" s="82"/>
      <c r="O1958" s="82"/>
      <c r="BS1958" s="82"/>
      <c r="BT1958" s="82"/>
      <c r="BU1958" s="82"/>
      <c r="BV1958" s="82"/>
      <c r="BW1958" s="82"/>
    </row>
    <row r="1959" spans="6:75" x14ac:dyDescent="0.3">
      <c r="F1959" s="10"/>
      <c r="G1959" s="10"/>
      <c r="H1959" s="10"/>
      <c r="I1959" s="10"/>
      <c r="J1959" s="10"/>
      <c r="K1959" s="82"/>
      <c r="L1959" s="82"/>
      <c r="M1959" s="82"/>
      <c r="N1959" s="82"/>
      <c r="O1959" s="82"/>
      <c r="BS1959" s="82"/>
      <c r="BT1959" s="82"/>
      <c r="BU1959" s="82"/>
      <c r="BV1959" s="82"/>
      <c r="BW1959" s="82"/>
    </row>
    <row r="1960" spans="6:75" x14ac:dyDescent="0.3">
      <c r="F1960" s="10"/>
      <c r="G1960" s="10"/>
      <c r="H1960" s="10"/>
      <c r="I1960" s="10"/>
      <c r="J1960" s="10"/>
      <c r="K1960" s="82"/>
      <c r="L1960" s="82"/>
      <c r="M1960" s="82"/>
      <c r="N1960" s="82"/>
      <c r="O1960" s="82"/>
      <c r="BS1960" s="82"/>
      <c r="BT1960" s="82"/>
      <c r="BU1960" s="82"/>
      <c r="BV1960" s="82"/>
      <c r="BW1960" s="82"/>
    </row>
    <row r="1961" spans="6:75" x14ac:dyDescent="0.3">
      <c r="F1961" s="10"/>
      <c r="G1961" s="10"/>
      <c r="H1961" s="10"/>
      <c r="I1961" s="10"/>
      <c r="J1961" s="10"/>
      <c r="K1961" s="82"/>
      <c r="L1961" s="82"/>
      <c r="M1961" s="82"/>
      <c r="N1961" s="82"/>
      <c r="O1961" s="82"/>
      <c r="BS1961" s="82"/>
      <c r="BT1961" s="82"/>
      <c r="BU1961" s="82"/>
      <c r="BV1961" s="82"/>
      <c r="BW1961" s="82"/>
    </row>
    <row r="1962" spans="6:75" x14ac:dyDescent="0.3">
      <c r="F1962" s="10"/>
      <c r="G1962" s="10"/>
      <c r="H1962" s="10"/>
      <c r="I1962" s="10"/>
      <c r="J1962" s="10"/>
      <c r="K1962" s="82"/>
      <c r="L1962" s="82"/>
      <c r="M1962" s="82"/>
      <c r="N1962" s="82"/>
      <c r="O1962" s="82"/>
      <c r="BS1962" s="82"/>
      <c r="BT1962" s="82"/>
      <c r="BU1962" s="82"/>
      <c r="BV1962" s="82"/>
      <c r="BW1962" s="82"/>
    </row>
    <row r="1963" spans="6:75" x14ac:dyDescent="0.3">
      <c r="F1963" s="10"/>
      <c r="G1963" s="10"/>
      <c r="H1963" s="10"/>
      <c r="I1963" s="10"/>
      <c r="J1963" s="10"/>
      <c r="K1963" s="82"/>
      <c r="L1963" s="82"/>
      <c r="M1963" s="82"/>
      <c r="N1963" s="82"/>
      <c r="O1963" s="82"/>
      <c r="BS1963" s="82"/>
      <c r="BT1963" s="82"/>
      <c r="BU1963" s="82"/>
      <c r="BV1963" s="82"/>
      <c r="BW1963" s="82"/>
    </row>
    <row r="1964" spans="6:75" x14ac:dyDescent="0.3">
      <c r="F1964" s="10"/>
      <c r="G1964" s="10"/>
      <c r="H1964" s="10"/>
      <c r="I1964" s="10"/>
      <c r="J1964" s="10"/>
      <c r="K1964" s="82"/>
      <c r="L1964" s="82"/>
      <c r="M1964" s="82"/>
      <c r="N1964" s="82"/>
      <c r="O1964" s="82"/>
      <c r="BS1964" s="82"/>
      <c r="BT1964" s="82"/>
      <c r="BU1964" s="82"/>
      <c r="BV1964" s="82"/>
      <c r="BW1964" s="82"/>
    </row>
    <row r="1965" spans="6:75" x14ac:dyDescent="0.3">
      <c r="F1965" s="10"/>
      <c r="G1965" s="10"/>
      <c r="H1965" s="10"/>
      <c r="I1965" s="10"/>
      <c r="J1965" s="10"/>
      <c r="K1965" s="82"/>
      <c r="L1965" s="82"/>
      <c r="M1965" s="82"/>
      <c r="N1965" s="82"/>
      <c r="O1965" s="82"/>
      <c r="BS1965" s="82"/>
      <c r="BT1965" s="82"/>
      <c r="BU1965" s="82"/>
      <c r="BV1965" s="82"/>
      <c r="BW1965" s="82"/>
    </row>
    <row r="1966" spans="6:75" x14ac:dyDescent="0.3">
      <c r="F1966" s="10"/>
      <c r="G1966" s="10"/>
      <c r="H1966" s="10"/>
      <c r="I1966" s="10"/>
      <c r="J1966" s="10"/>
      <c r="K1966" s="82"/>
      <c r="L1966" s="82"/>
      <c r="M1966" s="82"/>
      <c r="N1966" s="82"/>
      <c r="O1966" s="82"/>
      <c r="BS1966" s="82"/>
      <c r="BT1966" s="82"/>
      <c r="BU1966" s="82"/>
      <c r="BV1966" s="82"/>
      <c r="BW1966" s="82"/>
    </row>
    <row r="1967" spans="6:75" x14ac:dyDescent="0.3">
      <c r="F1967" s="10"/>
      <c r="G1967" s="10"/>
      <c r="H1967" s="10"/>
      <c r="I1967" s="10"/>
      <c r="J1967" s="10"/>
      <c r="K1967" s="82"/>
      <c r="L1967" s="82"/>
      <c r="M1967" s="82"/>
      <c r="N1967" s="82"/>
      <c r="O1967" s="82"/>
      <c r="BS1967" s="82"/>
      <c r="BT1967" s="82"/>
      <c r="BU1967" s="82"/>
      <c r="BV1967" s="82"/>
      <c r="BW1967" s="82"/>
    </row>
    <row r="1968" spans="6:75" x14ac:dyDescent="0.3">
      <c r="F1968" s="10"/>
      <c r="G1968" s="10"/>
      <c r="H1968" s="10"/>
      <c r="I1968" s="10"/>
      <c r="J1968" s="10"/>
      <c r="K1968" s="82"/>
      <c r="L1968" s="82"/>
      <c r="M1968" s="82"/>
      <c r="N1968" s="82"/>
      <c r="O1968" s="82"/>
      <c r="BS1968" s="82"/>
      <c r="BT1968" s="82"/>
      <c r="BU1968" s="82"/>
      <c r="BV1968" s="82"/>
      <c r="BW1968" s="82"/>
    </row>
    <row r="1969" spans="6:75" x14ac:dyDescent="0.3">
      <c r="F1969" s="10"/>
      <c r="G1969" s="10"/>
      <c r="H1969" s="10"/>
      <c r="I1969" s="10"/>
      <c r="J1969" s="10"/>
      <c r="K1969" s="82"/>
      <c r="L1969" s="82"/>
      <c r="M1969" s="82"/>
      <c r="N1969" s="82"/>
      <c r="O1969" s="82"/>
      <c r="BS1969" s="82"/>
      <c r="BT1969" s="82"/>
      <c r="BU1969" s="82"/>
      <c r="BV1969" s="82"/>
      <c r="BW1969" s="82"/>
    </row>
    <row r="1970" spans="6:75" x14ac:dyDescent="0.3">
      <c r="F1970" s="10"/>
      <c r="G1970" s="10"/>
      <c r="H1970" s="10"/>
      <c r="I1970" s="10"/>
      <c r="J1970" s="10"/>
      <c r="K1970" s="82"/>
      <c r="L1970" s="82"/>
      <c r="M1970" s="82"/>
      <c r="N1970" s="82"/>
      <c r="O1970" s="82"/>
      <c r="BS1970" s="82"/>
      <c r="BT1970" s="82"/>
      <c r="BU1970" s="82"/>
      <c r="BV1970" s="82"/>
      <c r="BW1970" s="82"/>
    </row>
    <row r="1971" spans="6:75" x14ac:dyDescent="0.3">
      <c r="F1971" s="10"/>
      <c r="G1971" s="10"/>
      <c r="H1971" s="10"/>
      <c r="I1971" s="10"/>
      <c r="J1971" s="10"/>
      <c r="K1971" s="82"/>
      <c r="L1971" s="82"/>
      <c r="M1971" s="82"/>
      <c r="N1971" s="82"/>
      <c r="O1971" s="82"/>
      <c r="BS1971" s="82"/>
      <c r="BT1971" s="82"/>
      <c r="BU1971" s="82"/>
      <c r="BV1971" s="82"/>
      <c r="BW1971" s="82"/>
    </row>
    <row r="1972" spans="6:75" x14ac:dyDescent="0.3">
      <c r="F1972" s="10"/>
      <c r="G1972" s="10"/>
      <c r="H1972" s="10"/>
      <c r="I1972" s="10"/>
      <c r="J1972" s="10"/>
      <c r="K1972" s="82"/>
      <c r="L1972" s="82"/>
      <c r="M1972" s="82"/>
      <c r="N1972" s="82"/>
      <c r="O1972" s="82"/>
      <c r="BS1972" s="82"/>
      <c r="BT1972" s="82"/>
      <c r="BU1972" s="82"/>
      <c r="BV1972" s="82"/>
      <c r="BW1972" s="82"/>
    </row>
    <row r="1973" spans="6:75" x14ac:dyDescent="0.3">
      <c r="F1973" s="10"/>
      <c r="G1973" s="10"/>
      <c r="H1973" s="10"/>
      <c r="I1973" s="10"/>
      <c r="J1973" s="10"/>
      <c r="K1973" s="82"/>
      <c r="L1973" s="82"/>
      <c r="M1973" s="82"/>
      <c r="N1973" s="82"/>
      <c r="O1973" s="82"/>
      <c r="BS1973" s="82"/>
      <c r="BT1973" s="82"/>
      <c r="BU1973" s="82"/>
      <c r="BV1973" s="82"/>
      <c r="BW1973" s="82"/>
    </row>
    <row r="1974" spans="6:75" x14ac:dyDescent="0.3">
      <c r="F1974" s="10"/>
      <c r="G1974" s="10"/>
      <c r="H1974" s="10"/>
      <c r="I1974" s="10"/>
      <c r="J1974" s="10"/>
      <c r="K1974" s="82"/>
      <c r="L1974" s="82"/>
      <c r="M1974" s="82"/>
      <c r="N1974" s="82"/>
      <c r="O1974" s="82"/>
      <c r="BS1974" s="82"/>
      <c r="BT1974" s="82"/>
      <c r="BU1974" s="82"/>
      <c r="BV1974" s="82"/>
      <c r="BW1974" s="82"/>
    </row>
    <row r="1975" spans="6:75" x14ac:dyDescent="0.3">
      <c r="F1975" s="10"/>
      <c r="G1975" s="10"/>
      <c r="H1975" s="10"/>
      <c r="I1975" s="10"/>
      <c r="J1975" s="10"/>
      <c r="K1975" s="82"/>
      <c r="L1975" s="82"/>
      <c r="M1975" s="82"/>
      <c r="N1975" s="82"/>
      <c r="O1975" s="82"/>
      <c r="BS1975" s="82"/>
      <c r="BT1975" s="82"/>
      <c r="BU1975" s="82"/>
      <c r="BV1975" s="82"/>
      <c r="BW1975" s="82"/>
    </row>
    <row r="1976" spans="6:75" x14ac:dyDescent="0.3">
      <c r="F1976" s="10"/>
      <c r="G1976" s="10"/>
      <c r="H1976" s="10"/>
      <c r="I1976" s="10"/>
      <c r="J1976" s="10"/>
      <c r="K1976" s="82"/>
      <c r="L1976" s="82"/>
      <c r="M1976" s="82"/>
      <c r="N1976" s="82"/>
      <c r="O1976" s="82"/>
      <c r="BS1976" s="82"/>
      <c r="BT1976" s="82"/>
      <c r="BU1976" s="82"/>
      <c r="BV1976" s="82"/>
      <c r="BW1976" s="82"/>
    </row>
    <row r="1977" spans="6:75" x14ac:dyDescent="0.3">
      <c r="F1977" s="10"/>
      <c r="G1977" s="10"/>
      <c r="H1977" s="10"/>
      <c r="I1977" s="10"/>
      <c r="J1977" s="10"/>
      <c r="K1977" s="82"/>
      <c r="L1977" s="82"/>
      <c r="M1977" s="82"/>
      <c r="N1977" s="82"/>
      <c r="O1977" s="82"/>
      <c r="BS1977" s="82"/>
      <c r="BT1977" s="82"/>
      <c r="BU1977" s="82"/>
      <c r="BV1977" s="82"/>
      <c r="BW1977" s="82"/>
    </row>
    <row r="1978" spans="6:75" x14ac:dyDescent="0.3">
      <c r="F1978" s="10"/>
      <c r="G1978" s="10"/>
      <c r="H1978" s="10"/>
      <c r="I1978" s="10"/>
      <c r="J1978" s="10"/>
      <c r="K1978" s="82"/>
      <c r="L1978" s="82"/>
      <c r="M1978" s="82"/>
      <c r="N1978" s="82"/>
      <c r="O1978" s="82"/>
      <c r="BS1978" s="82"/>
      <c r="BT1978" s="82"/>
      <c r="BU1978" s="82"/>
      <c r="BV1978" s="82"/>
      <c r="BW1978" s="82"/>
    </row>
    <row r="1979" spans="6:75" x14ac:dyDescent="0.3">
      <c r="F1979" s="10"/>
      <c r="G1979" s="10"/>
      <c r="H1979" s="10"/>
      <c r="I1979" s="10"/>
      <c r="J1979" s="10"/>
      <c r="K1979" s="82"/>
      <c r="L1979" s="82"/>
      <c r="M1979" s="82"/>
      <c r="N1979" s="82"/>
      <c r="O1979" s="82"/>
      <c r="BS1979" s="82"/>
      <c r="BT1979" s="82"/>
      <c r="BU1979" s="82"/>
      <c r="BV1979" s="82"/>
      <c r="BW1979" s="82"/>
    </row>
    <row r="1980" spans="6:75" x14ac:dyDescent="0.3">
      <c r="F1980" s="10"/>
      <c r="G1980" s="10"/>
      <c r="H1980" s="10"/>
      <c r="I1980" s="10"/>
      <c r="J1980" s="10"/>
      <c r="K1980" s="82"/>
      <c r="L1980" s="82"/>
      <c r="M1980" s="82"/>
      <c r="N1980" s="82"/>
      <c r="O1980" s="82"/>
      <c r="BS1980" s="82"/>
      <c r="BT1980" s="82"/>
      <c r="BU1980" s="82"/>
      <c r="BV1980" s="82"/>
      <c r="BW1980" s="82"/>
    </row>
    <row r="1981" spans="6:75" x14ac:dyDescent="0.3">
      <c r="F1981" s="10"/>
      <c r="G1981" s="10"/>
      <c r="H1981" s="10"/>
      <c r="I1981" s="10"/>
      <c r="J1981" s="10"/>
      <c r="K1981" s="82"/>
      <c r="L1981" s="82"/>
      <c r="M1981" s="82"/>
      <c r="N1981" s="82"/>
      <c r="O1981" s="82"/>
      <c r="BS1981" s="82"/>
      <c r="BT1981" s="82"/>
      <c r="BU1981" s="82"/>
      <c r="BV1981" s="82"/>
      <c r="BW1981" s="82"/>
    </row>
    <row r="1982" spans="6:75" x14ac:dyDescent="0.3">
      <c r="F1982" s="10"/>
      <c r="G1982" s="10"/>
      <c r="H1982" s="10"/>
      <c r="I1982" s="10"/>
      <c r="J1982" s="10"/>
      <c r="K1982" s="82"/>
      <c r="L1982" s="82"/>
      <c r="M1982" s="82"/>
      <c r="N1982" s="82"/>
      <c r="O1982" s="82"/>
      <c r="BS1982" s="82"/>
      <c r="BT1982" s="82"/>
      <c r="BU1982" s="82"/>
      <c r="BV1982" s="82"/>
      <c r="BW1982" s="82"/>
    </row>
    <row r="1983" spans="6:75" x14ac:dyDescent="0.3">
      <c r="F1983" s="10"/>
      <c r="G1983" s="10"/>
      <c r="H1983" s="10"/>
      <c r="I1983" s="10"/>
      <c r="J1983" s="10"/>
      <c r="K1983" s="82"/>
      <c r="L1983" s="82"/>
      <c r="M1983" s="82"/>
      <c r="N1983" s="82"/>
      <c r="O1983" s="82"/>
      <c r="BS1983" s="82"/>
      <c r="BT1983" s="82"/>
      <c r="BU1983" s="82"/>
      <c r="BV1983" s="82"/>
      <c r="BW1983" s="82"/>
    </row>
    <row r="1984" spans="6:75" x14ac:dyDescent="0.3">
      <c r="F1984" s="10"/>
      <c r="G1984" s="10"/>
      <c r="H1984" s="10"/>
      <c r="I1984" s="10"/>
      <c r="J1984" s="10"/>
      <c r="K1984" s="82"/>
      <c r="L1984" s="82"/>
      <c r="M1984" s="82"/>
      <c r="N1984" s="82"/>
      <c r="O1984" s="82"/>
      <c r="BS1984" s="82"/>
      <c r="BT1984" s="82"/>
      <c r="BU1984" s="82"/>
      <c r="BV1984" s="82"/>
      <c r="BW1984" s="82"/>
    </row>
    <row r="1985" spans="6:75" x14ac:dyDescent="0.3">
      <c r="F1985" s="10"/>
      <c r="G1985" s="10"/>
      <c r="H1985" s="10"/>
      <c r="I1985" s="10"/>
      <c r="J1985" s="10"/>
      <c r="K1985" s="82"/>
      <c r="L1985" s="82"/>
      <c r="M1985" s="82"/>
      <c r="N1985" s="82"/>
      <c r="O1985" s="82"/>
      <c r="BS1985" s="82"/>
      <c r="BT1985" s="82"/>
      <c r="BU1985" s="82"/>
      <c r="BV1985" s="82"/>
      <c r="BW1985" s="82"/>
    </row>
    <row r="1986" spans="6:75" x14ac:dyDescent="0.3">
      <c r="F1986" s="10"/>
      <c r="G1986" s="10"/>
      <c r="H1986" s="10"/>
      <c r="I1986" s="10"/>
      <c r="J1986" s="10"/>
      <c r="K1986" s="82"/>
      <c r="L1986" s="82"/>
      <c r="M1986" s="82"/>
      <c r="N1986" s="82"/>
      <c r="O1986" s="82"/>
      <c r="BS1986" s="82"/>
      <c r="BT1986" s="82"/>
      <c r="BU1986" s="82"/>
      <c r="BV1986" s="82"/>
      <c r="BW1986" s="82"/>
    </row>
    <row r="1987" spans="6:75" x14ac:dyDescent="0.3">
      <c r="F1987" s="10"/>
      <c r="G1987" s="10"/>
      <c r="H1987" s="10"/>
      <c r="I1987" s="10"/>
      <c r="J1987" s="10"/>
      <c r="K1987" s="82"/>
      <c r="L1987" s="82"/>
      <c r="M1987" s="82"/>
      <c r="N1987" s="82"/>
      <c r="O1987" s="82"/>
      <c r="BS1987" s="82"/>
      <c r="BT1987" s="82"/>
      <c r="BU1987" s="82"/>
      <c r="BV1987" s="82"/>
      <c r="BW1987" s="82"/>
    </row>
    <row r="1988" spans="6:75" x14ac:dyDescent="0.3">
      <c r="F1988" s="10"/>
      <c r="G1988" s="10"/>
      <c r="H1988" s="10"/>
      <c r="I1988" s="10"/>
      <c r="J1988" s="10"/>
      <c r="K1988" s="82"/>
      <c r="L1988" s="82"/>
      <c r="M1988" s="82"/>
      <c r="N1988" s="82"/>
      <c r="O1988" s="82"/>
      <c r="BS1988" s="82"/>
      <c r="BT1988" s="82"/>
      <c r="BU1988" s="82"/>
      <c r="BV1988" s="82"/>
      <c r="BW1988" s="82"/>
    </row>
    <row r="1989" spans="6:75" x14ac:dyDescent="0.3">
      <c r="F1989" s="10"/>
      <c r="G1989" s="10"/>
      <c r="H1989" s="10"/>
      <c r="I1989" s="10"/>
      <c r="J1989" s="10"/>
      <c r="K1989" s="82"/>
      <c r="L1989" s="82"/>
      <c r="M1989" s="82"/>
      <c r="N1989" s="82"/>
      <c r="O1989" s="82"/>
      <c r="BS1989" s="82"/>
      <c r="BT1989" s="82"/>
      <c r="BU1989" s="82"/>
      <c r="BV1989" s="82"/>
      <c r="BW1989" s="82"/>
    </row>
    <row r="1990" spans="6:75" x14ac:dyDescent="0.3">
      <c r="F1990" s="10"/>
      <c r="G1990" s="10"/>
      <c r="H1990" s="10"/>
      <c r="I1990" s="10"/>
      <c r="J1990" s="10"/>
      <c r="K1990" s="82"/>
      <c r="L1990" s="82"/>
      <c r="M1990" s="82"/>
      <c r="N1990" s="82"/>
      <c r="O1990" s="82"/>
      <c r="BS1990" s="82"/>
      <c r="BT1990" s="82"/>
      <c r="BU1990" s="82"/>
      <c r="BV1990" s="82"/>
      <c r="BW1990" s="82"/>
    </row>
    <row r="1991" spans="6:75" x14ac:dyDescent="0.3">
      <c r="F1991" s="10"/>
      <c r="G1991" s="10"/>
      <c r="H1991" s="10"/>
      <c r="I1991" s="10"/>
      <c r="J1991" s="10"/>
      <c r="K1991" s="82"/>
      <c r="L1991" s="82"/>
      <c r="M1991" s="82"/>
      <c r="N1991" s="82"/>
      <c r="O1991" s="82"/>
      <c r="BS1991" s="82"/>
      <c r="BT1991" s="82"/>
      <c r="BU1991" s="82"/>
      <c r="BV1991" s="82"/>
      <c r="BW1991" s="82"/>
    </row>
    <row r="1992" spans="6:75" x14ac:dyDescent="0.3">
      <c r="F1992" s="10"/>
      <c r="G1992" s="10"/>
      <c r="H1992" s="10"/>
      <c r="I1992" s="10"/>
      <c r="J1992" s="10"/>
      <c r="K1992" s="82"/>
      <c r="L1992" s="82"/>
      <c r="M1992" s="82"/>
      <c r="N1992" s="82"/>
      <c r="O1992" s="82"/>
      <c r="BS1992" s="82"/>
      <c r="BT1992" s="82"/>
      <c r="BU1992" s="82"/>
      <c r="BV1992" s="82"/>
      <c r="BW1992" s="82"/>
    </row>
    <row r="1993" spans="6:75" x14ac:dyDescent="0.3">
      <c r="F1993" s="10"/>
      <c r="G1993" s="10"/>
      <c r="H1993" s="10"/>
      <c r="I1993" s="10"/>
      <c r="J1993" s="10"/>
      <c r="K1993" s="82"/>
      <c r="L1993" s="82"/>
      <c r="M1993" s="82"/>
      <c r="N1993" s="82"/>
      <c r="O1993" s="82"/>
      <c r="BS1993" s="82"/>
      <c r="BT1993" s="82"/>
      <c r="BU1993" s="82"/>
      <c r="BV1993" s="82"/>
      <c r="BW1993" s="82"/>
    </row>
    <row r="1994" spans="6:75" x14ac:dyDescent="0.3">
      <c r="F1994" s="10"/>
      <c r="G1994" s="10"/>
      <c r="H1994" s="10"/>
      <c r="I1994" s="10"/>
      <c r="J1994" s="10"/>
      <c r="K1994" s="82"/>
      <c r="L1994" s="82"/>
      <c r="M1994" s="82"/>
      <c r="N1994" s="82"/>
      <c r="O1994" s="82"/>
      <c r="BS1994" s="82"/>
      <c r="BT1994" s="82"/>
      <c r="BU1994" s="82"/>
      <c r="BV1994" s="82"/>
      <c r="BW1994" s="82"/>
    </row>
    <row r="1995" spans="6:75" x14ac:dyDescent="0.3">
      <c r="F1995" s="10"/>
      <c r="G1995" s="10"/>
      <c r="H1995" s="10"/>
      <c r="I1995" s="10"/>
      <c r="J1995" s="10"/>
      <c r="K1995" s="82"/>
      <c r="L1995" s="82"/>
      <c r="M1995" s="82"/>
      <c r="N1995" s="82"/>
      <c r="O1995" s="82"/>
      <c r="BS1995" s="82"/>
      <c r="BT1995" s="82"/>
      <c r="BU1995" s="82"/>
      <c r="BV1995" s="82"/>
      <c r="BW1995" s="82"/>
    </row>
    <row r="1996" spans="6:75" x14ac:dyDescent="0.3">
      <c r="F1996" s="10"/>
      <c r="G1996" s="10"/>
      <c r="H1996" s="10"/>
      <c r="I1996" s="10"/>
      <c r="J1996" s="10"/>
      <c r="K1996" s="82"/>
      <c r="L1996" s="82"/>
      <c r="M1996" s="82"/>
      <c r="N1996" s="82"/>
      <c r="O1996" s="82"/>
      <c r="BS1996" s="82"/>
      <c r="BT1996" s="82"/>
      <c r="BU1996" s="82"/>
      <c r="BV1996" s="82"/>
      <c r="BW1996" s="82"/>
    </row>
    <row r="1997" spans="6:75" x14ac:dyDescent="0.3">
      <c r="F1997" s="10"/>
      <c r="G1997" s="10"/>
      <c r="H1997" s="10"/>
      <c r="I1997" s="10"/>
      <c r="J1997" s="10"/>
      <c r="K1997" s="82"/>
      <c r="L1997" s="82"/>
      <c r="M1997" s="82"/>
      <c r="N1997" s="82"/>
      <c r="O1997" s="82"/>
      <c r="BS1997" s="82"/>
      <c r="BT1997" s="82"/>
      <c r="BU1997" s="82"/>
      <c r="BV1997" s="82"/>
      <c r="BW1997" s="82"/>
    </row>
    <row r="1998" spans="6:75" x14ac:dyDescent="0.3">
      <c r="F1998" s="10"/>
      <c r="G1998" s="10"/>
      <c r="H1998" s="10"/>
      <c r="I1998" s="10"/>
      <c r="J1998" s="10"/>
      <c r="K1998" s="82"/>
      <c r="L1998" s="82"/>
      <c r="M1998" s="82"/>
      <c r="N1998" s="82"/>
      <c r="O1998" s="82"/>
      <c r="BS1998" s="82"/>
      <c r="BT1998" s="82"/>
      <c r="BU1998" s="82"/>
      <c r="BV1998" s="82"/>
      <c r="BW1998" s="82"/>
    </row>
    <row r="1999" spans="6:75" x14ac:dyDescent="0.3">
      <c r="F1999" s="10"/>
      <c r="G1999" s="10"/>
      <c r="H1999" s="10"/>
      <c r="I1999" s="10"/>
      <c r="J1999" s="10"/>
      <c r="K1999" s="82"/>
      <c r="L1999" s="82"/>
      <c r="M1999" s="82"/>
      <c r="N1999" s="82"/>
      <c r="O1999" s="82"/>
      <c r="BS1999" s="82"/>
      <c r="BT1999" s="82"/>
      <c r="BU1999" s="82"/>
      <c r="BV1999" s="82"/>
      <c r="BW1999" s="82"/>
    </row>
    <row r="2000" spans="6:75" x14ac:dyDescent="0.3">
      <c r="F2000" s="10"/>
      <c r="G2000" s="10"/>
      <c r="H2000" s="10"/>
      <c r="I2000" s="10"/>
      <c r="J2000" s="10"/>
      <c r="K2000" s="82"/>
      <c r="L2000" s="82"/>
      <c r="M2000" s="82"/>
      <c r="N2000" s="82"/>
      <c r="O2000" s="82"/>
      <c r="BS2000" s="82"/>
      <c r="BT2000" s="82"/>
      <c r="BU2000" s="82"/>
      <c r="BV2000" s="82"/>
      <c r="BW2000" s="82"/>
    </row>
    <row r="2001" spans="6:75" x14ac:dyDescent="0.3">
      <c r="F2001" s="10"/>
      <c r="G2001" s="10"/>
      <c r="H2001" s="10"/>
      <c r="I2001" s="10"/>
      <c r="J2001" s="10"/>
      <c r="K2001" s="82"/>
      <c r="L2001" s="82"/>
      <c r="M2001" s="82"/>
      <c r="N2001" s="82"/>
      <c r="O2001" s="82"/>
      <c r="BS2001" s="82"/>
      <c r="BT2001" s="82"/>
      <c r="BU2001" s="82"/>
      <c r="BV2001" s="82"/>
      <c r="BW2001" s="82"/>
    </row>
    <row r="2002" spans="6:75" x14ac:dyDescent="0.3">
      <c r="F2002" s="10"/>
      <c r="G2002" s="10"/>
      <c r="H2002" s="10"/>
      <c r="I2002" s="10"/>
      <c r="J2002" s="10"/>
      <c r="K2002" s="82"/>
      <c r="L2002" s="82"/>
      <c r="M2002" s="82"/>
      <c r="N2002" s="82"/>
      <c r="O2002" s="82"/>
      <c r="BS2002" s="82"/>
      <c r="BT2002" s="82"/>
      <c r="BU2002" s="82"/>
      <c r="BV2002" s="82"/>
      <c r="BW2002" s="82"/>
    </row>
    <row r="2003" spans="6:75" x14ac:dyDescent="0.3">
      <c r="F2003" s="10"/>
      <c r="G2003" s="10"/>
      <c r="H2003" s="10"/>
      <c r="I2003" s="10"/>
      <c r="J2003" s="10"/>
      <c r="K2003" s="82"/>
      <c r="L2003" s="82"/>
      <c r="M2003" s="82"/>
      <c r="N2003" s="82"/>
      <c r="O2003" s="82"/>
      <c r="BS2003" s="82"/>
      <c r="BT2003" s="82"/>
      <c r="BU2003" s="82"/>
      <c r="BV2003" s="82"/>
      <c r="BW2003" s="82"/>
    </row>
    <row r="2004" spans="6:75" x14ac:dyDescent="0.3">
      <c r="F2004" s="10"/>
      <c r="G2004" s="10"/>
      <c r="H2004" s="10"/>
      <c r="I2004" s="10"/>
      <c r="J2004" s="10"/>
      <c r="K2004" s="82"/>
      <c r="L2004" s="82"/>
      <c r="M2004" s="82"/>
      <c r="N2004" s="82"/>
      <c r="O2004" s="82"/>
      <c r="BS2004" s="82"/>
      <c r="BT2004" s="82"/>
      <c r="BU2004" s="82"/>
      <c r="BV2004" s="82"/>
      <c r="BW2004" s="82"/>
    </row>
    <row r="2005" spans="6:75" x14ac:dyDescent="0.3">
      <c r="F2005" s="10"/>
      <c r="G2005" s="10"/>
      <c r="H2005" s="10"/>
      <c r="I2005" s="10"/>
      <c r="J2005" s="10"/>
      <c r="K2005" s="82"/>
      <c r="L2005" s="82"/>
      <c r="M2005" s="82"/>
      <c r="N2005" s="82"/>
      <c r="O2005" s="82"/>
      <c r="BS2005" s="82"/>
      <c r="BT2005" s="82"/>
      <c r="BU2005" s="82"/>
      <c r="BV2005" s="82"/>
      <c r="BW2005" s="82"/>
    </row>
    <row r="2006" spans="6:75" x14ac:dyDescent="0.3">
      <c r="F2006" s="10"/>
      <c r="G2006" s="10"/>
      <c r="H2006" s="10"/>
      <c r="I2006" s="10"/>
      <c r="J2006" s="10"/>
      <c r="K2006" s="82"/>
      <c r="L2006" s="82"/>
      <c r="M2006" s="82"/>
      <c r="N2006" s="82"/>
      <c r="O2006" s="82"/>
      <c r="BS2006" s="82"/>
      <c r="BT2006" s="82"/>
      <c r="BU2006" s="82"/>
      <c r="BV2006" s="82"/>
      <c r="BW2006" s="82"/>
    </row>
    <row r="2007" spans="6:75" x14ac:dyDescent="0.3">
      <c r="F2007" s="10"/>
      <c r="G2007" s="10"/>
      <c r="H2007" s="10"/>
      <c r="I2007" s="10"/>
      <c r="J2007" s="10"/>
      <c r="K2007" s="82"/>
      <c r="L2007" s="82"/>
      <c r="M2007" s="82"/>
      <c r="N2007" s="82"/>
      <c r="O2007" s="82"/>
      <c r="BS2007" s="82"/>
      <c r="BT2007" s="82"/>
      <c r="BU2007" s="82"/>
      <c r="BV2007" s="82"/>
      <c r="BW2007" s="82"/>
    </row>
    <row r="2008" spans="6:75" x14ac:dyDescent="0.3">
      <c r="F2008" s="10"/>
      <c r="G2008" s="10"/>
      <c r="H2008" s="10"/>
      <c r="I2008" s="10"/>
      <c r="J2008" s="10"/>
      <c r="K2008" s="82"/>
      <c r="L2008" s="82"/>
      <c r="M2008" s="82"/>
      <c r="N2008" s="82"/>
      <c r="O2008" s="82"/>
      <c r="BS2008" s="82"/>
      <c r="BT2008" s="82"/>
      <c r="BU2008" s="82"/>
      <c r="BV2008" s="82"/>
      <c r="BW2008" s="82"/>
    </row>
    <row r="2009" spans="6:75" x14ac:dyDescent="0.3">
      <c r="F2009" s="10"/>
      <c r="G2009" s="10"/>
      <c r="H2009" s="10"/>
      <c r="I2009" s="10"/>
      <c r="J2009" s="10"/>
      <c r="K2009" s="82"/>
      <c r="L2009" s="82"/>
      <c r="M2009" s="82"/>
      <c r="N2009" s="82"/>
      <c r="O2009" s="82"/>
      <c r="BS2009" s="82"/>
      <c r="BT2009" s="82"/>
      <c r="BU2009" s="82"/>
      <c r="BV2009" s="82"/>
      <c r="BW2009" s="82"/>
    </row>
    <row r="2010" spans="6:75" x14ac:dyDescent="0.3">
      <c r="F2010" s="10"/>
      <c r="G2010" s="10"/>
      <c r="H2010" s="10"/>
      <c r="I2010" s="10"/>
      <c r="J2010" s="10"/>
      <c r="K2010" s="82"/>
      <c r="L2010" s="82"/>
      <c r="M2010" s="82"/>
      <c r="N2010" s="82"/>
      <c r="O2010" s="82"/>
      <c r="BS2010" s="82"/>
      <c r="BT2010" s="82"/>
      <c r="BU2010" s="82"/>
      <c r="BV2010" s="82"/>
      <c r="BW2010" s="82"/>
    </row>
    <row r="2011" spans="6:75" x14ac:dyDescent="0.3">
      <c r="F2011" s="10"/>
      <c r="G2011" s="10"/>
      <c r="H2011" s="10"/>
      <c r="I2011" s="10"/>
      <c r="J2011" s="10"/>
      <c r="K2011" s="82"/>
      <c r="L2011" s="82"/>
      <c r="M2011" s="82"/>
      <c r="N2011" s="82"/>
      <c r="O2011" s="82"/>
      <c r="BS2011" s="82"/>
      <c r="BT2011" s="82"/>
      <c r="BU2011" s="82"/>
      <c r="BV2011" s="82"/>
      <c r="BW2011" s="82"/>
    </row>
    <row r="2012" spans="6:75" x14ac:dyDescent="0.3">
      <c r="F2012" s="10"/>
      <c r="G2012" s="10"/>
      <c r="H2012" s="10"/>
      <c r="I2012" s="10"/>
      <c r="J2012" s="10"/>
      <c r="K2012" s="82"/>
      <c r="L2012" s="82"/>
      <c r="M2012" s="82"/>
      <c r="N2012" s="82"/>
      <c r="O2012" s="82"/>
      <c r="BS2012" s="82"/>
      <c r="BT2012" s="82"/>
      <c r="BU2012" s="82"/>
      <c r="BV2012" s="82"/>
      <c r="BW2012" s="82"/>
    </row>
    <row r="2013" spans="6:75" x14ac:dyDescent="0.3">
      <c r="F2013" s="10"/>
      <c r="G2013" s="10"/>
      <c r="H2013" s="10"/>
      <c r="I2013" s="10"/>
      <c r="J2013" s="10"/>
      <c r="K2013" s="82"/>
      <c r="L2013" s="82"/>
      <c r="M2013" s="82"/>
      <c r="N2013" s="82"/>
      <c r="O2013" s="82"/>
      <c r="BS2013" s="82"/>
      <c r="BT2013" s="82"/>
      <c r="BU2013" s="82"/>
      <c r="BV2013" s="82"/>
      <c r="BW2013" s="82"/>
    </row>
    <row r="2014" spans="6:75" x14ac:dyDescent="0.3">
      <c r="F2014" s="10"/>
      <c r="G2014" s="10"/>
      <c r="H2014" s="10"/>
      <c r="I2014" s="10"/>
      <c r="J2014" s="10"/>
      <c r="K2014" s="82"/>
      <c r="L2014" s="82"/>
      <c r="M2014" s="82"/>
      <c r="N2014" s="82"/>
      <c r="O2014" s="82"/>
      <c r="BS2014" s="82"/>
      <c r="BT2014" s="82"/>
      <c r="BU2014" s="82"/>
      <c r="BV2014" s="82"/>
      <c r="BW2014" s="82"/>
    </row>
    <row r="2015" spans="6:75" x14ac:dyDescent="0.3">
      <c r="F2015" s="10"/>
      <c r="G2015" s="10"/>
      <c r="H2015" s="10"/>
      <c r="I2015" s="10"/>
      <c r="J2015" s="10"/>
      <c r="K2015" s="82"/>
      <c r="L2015" s="82"/>
      <c r="M2015" s="82"/>
      <c r="N2015" s="82"/>
      <c r="O2015" s="82"/>
      <c r="BS2015" s="82"/>
      <c r="BT2015" s="82"/>
      <c r="BU2015" s="82"/>
      <c r="BV2015" s="82"/>
      <c r="BW2015" s="82"/>
    </row>
    <row r="2016" spans="6:75" x14ac:dyDescent="0.3">
      <c r="F2016" s="10"/>
      <c r="G2016" s="10"/>
      <c r="H2016" s="10"/>
      <c r="I2016" s="10"/>
      <c r="J2016" s="10"/>
      <c r="K2016" s="82"/>
      <c r="L2016" s="82"/>
      <c r="M2016" s="82"/>
      <c r="N2016" s="82"/>
      <c r="O2016" s="82"/>
      <c r="BS2016" s="82"/>
      <c r="BT2016" s="82"/>
      <c r="BU2016" s="82"/>
      <c r="BV2016" s="82"/>
      <c r="BW2016" s="82"/>
    </row>
    <row r="2017" spans="6:75" x14ac:dyDescent="0.3">
      <c r="F2017" s="10"/>
      <c r="G2017" s="10"/>
      <c r="H2017" s="10"/>
      <c r="I2017" s="10"/>
      <c r="J2017" s="10"/>
      <c r="K2017" s="82"/>
      <c r="L2017" s="82"/>
      <c r="M2017" s="82"/>
      <c r="N2017" s="82"/>
      <c r="O2017" s="82"/>
      <c r="BS2017" s="82"/>
      <c r="BT2017" s="82"/>
      <c r="BU2017" s="82"/>
      <c r="BV2017" s="82"/>
      <c r="BW2017" s="82"/>
    </row>
    <row r="2018" spans="6:75" x14ac:dyDescent="0.3">
      <c r="F2018" s="10"/>
      <c r="G2018" s="10"/>
      <c r="H2018" s="10"/>
      <c r="I2018" s="10"/>
      <c r="J2018" s="10"/>
      <c r="K2018" s="82"/>
      <c r="L2018" s="82"/>
      <c r="M2018" s="82"/>
      <c r="N2018" s="82"/>
      <c r="O2018" s="82"/>
      <c r="BS2018" s="82"/>
      <c r="BT2018" s="82"/>
      <c r="BU2018" s="82"/>
      <c r="BV2018" s="82"/>
      <c r="BW2018" s="82"/>
    </row>
    <row r="2019" spans="6:75" x14ac:dyDescent="0.3">
      <c r="F2019" s="10"/>
      <c r="G2019" s="10"/>
      <c r="H2019" s="10"/>
      <c r="I2019" s="10"/>
      <c r="J2019" s="10"/>
      <c r="K2019" s="82"/>
      <c r="L2019" s="82"/>
      <c r="M2019" s="82"/>
      <c r="N2019" s="82"/>
      <c r="O2019" s="82"/>
      <c r="BS2019" s="82"/>
      <c r="BT2019" s="82"/>
      <c r="BU2019" s="82"/>
      <c r="BV2019" s="82"/>
      <c r="BW2019" s="82"/>
    </row>
    <row r="2020" spans="6:75" x14ac:dyDescent="0.3">
      <c r="F2020" s="10"/>
      <c r="G2020" s="10"/>
      <c r="H2020" s="10"/>
      <c r="I2020" s="10"/>
      <c r="J2020" s="10"/>
      <c r="K2020" s="82"/>
      <c r="L2020" s="82"/>
      <c r="M2020" s="82"/>
      <c r="N2020" s="82"/>
      <c r="O2020" s="82"/>
      <c r="BS2020" s="82"/>
      <c r="BT2020" s="82"/>
      <c r="BU2020" s="82"/>
      <c r="BV2020" s="82"/>
      <c r="BW2020" s="82"/>
    </row>
    <row r="2021" spans="6:75" x14ac:dyDescent="0.3">
      <c r="F2021" s="10"/>
      <c r="G2021" s="10"/>
      <c r="H2021" s="10"/>
      <c r="I2021" s="10"/>
      <c r="J2021" s="10"/>
      <c r="K2021" s="82"/>
      <c r="L2021" s="82"/>
      <c r="M2021" s="82"/>
      <c r="N2021" s="82"/>
      <c r="O2021" s="82"/>
      <c r="BS2021" s="82"/>
      <c r="BT2021" s="82"/>
      <c r="BU2021" s="82"/>
      <c r="BV2021" s="82"/>
      <c r="BW2021" s="82"/>
    </row>
    <row r="2022" spans="6:75" x14ac:dyDescent="0.3">
      <c r="F2022" s="10"/>
      <c r="G2022" s="10"/>
      <c r="H2022" s="10"/>
      <c r="I2022" s="10"/>
      <c r="J2022" s="10"/>
      <c r="K2022" s="82"/>
      <c r="L2022" s="82"/>
      <c r="M2022" s="82"/>
      <c r="N2022" s="82"/>
      <c r="O2022" s="82"/>
      <c r="BS2022" s="82"/>
      <c r="BT2022" s="82"/>
      <c r="BU2022" s="82"/>
      <c r="BV2022" s="82"/>
      <c r="BW2022" s="82"/>
    </row>
    <row r="2023" spans="6:75" x14ac:dyDescent="0.3">
      <c r="F2023" s="10"/>
      <c r="G2023" s="10"/>
      <c r="H2023" s="10"/>
      <c r="I2023" s="10"/>
      <c r="J2023" s="10"/>
      <c r="K2023" s="82"/>
      <c r="L2023" s="82"/>
      <c r="M2023" s="82"/>
      <c r="N2023" s="82"/>
      <c r="O2023" s="82"/>
      <c r="BS2023" s="82"/>
      <c r="BT2023" s="82"/>
      <c r="BU2023" s="82"/>
      <c r="BV2023" s="82"/>
      <c r="BW2023" s="82"/>
    </row>
    <row r="2024" spans="6:75" x14ac:dyDescent="0.3">
      <c r="F2024" s="10"/>
      <c r="G2024" s="10"/>
      <c r="H2024" s="10"/>
      <c r="I2024" s="10"/>
      <c r="J2024" s="10"/>
      <c r="K2024" s="82"/>
      <c r="L2024" s="82"/>
      <c r="M2024" s="82"/>
      <c r="N2024" s="82"/>
      <c r="O2024" s="82"/>
      <c r="BS2024" s="82"/>
      <c r="BT2024" s="82"/>
      <c r="BU2024" s="82"/>
      <c r="BV2024" s="82"/>
      <c r="BW2024" s="82"/>
    </row>
    <row r="2025" spans="6:75" x14ac:dyDescent="0.3">
      <c r="F2025" s="10"/>
      <c r="G2025" s="10"/>
      <c r="H2025" s="10"/>
      <c r="I2025" s="10"/>
      <c r="J2025" s="10"/>
      <c r="K2025" s="82"/>
      <c r="L2025" s="82"/>
      <c r="M2025" s="82"/>
      <c r="N2025" s="82"/>
      <c r="O2025" s="82"/>
      <c r="BS2025" s="82"/>
      <c r="BT2025" s="82"/>
      <c r="BU2025" s="82"/>
      <c r="BV2025" s="82"/>
      <c r="BW2025" s="82"/>
    </row>
    <row r="2026" spans="6:75" x14ac:dyDescent="0.3">
      <c r="F2026" s="10"/>
      <c r="G2026" s="10"/>
      <c r="H2026" s="10"/>
      <c r="I2026" s="10"/>
      <c r="J2026" s="10"/>
      <c r="K2026" s="82"/>
      <c r="L2026" s="82"/>
      <c r="M2026" s="82"/>
      <c r="N2026" s="82"/>
      <c r="O2026" s="82"/>
      <c r="BS2026" s="82"/>
      <c r="BT2026" s="82"/>
      <c r="BU2026" s="82"/>
      <c r="BV2026" s="82"/>
      <c r="BW2026" s="82"/>
    </row>
    <row r="2027" spans="6:75" x14ac:dyDescent="0.3">
      <c r="F2027" s="10"/>
      <c r="G2027" s="10"/>
      <c r="H2027" s="10"/>
      <c r="I2027" s="10"/>
      <c r="J2027" s="10"/>
      <c r="K2027" s="82"/>
      <c r="L2027" s="82"/>
      <c r="M2027" s="82"/>
      <c r="N2027" s="82"/>
      <c r="O2027" s="82"/>
      <c r="BS2027" s="82"/>
      <c r="BT2027" s="82"/>
      <c r="BU2027" s="82"/>
      <c r="BV2027" s="82"/>
      <c r="BW2027" s="82"/>
    </row>
    <row r="2028" spans="6:75" x14ac:dyDescent="0.3">
      <c r="F2028" s="10"/>
      <c r="G2028" s="10"/>
      <c r="H2028" s="10"/>
      <c r="I2028" s="10"/>
      <c r="J2028" s="10"/>
      <c r="K2028" s="82"/>
      <c r="L2028" s="82"/>
      <c r="M2028" s="82"/>
      <c r="N2028" s="82"/>
      <c r="O2028" s="82"/>
      <c r="BS2028" s="82"/>
      <c r="BT2028" s="82"/>
      <c r="BU2028" s="82"/>
      <c r="BV2028" s="82"/>
      <c r="BW2028" s="82"/>
    </row>
    <row r="2029" spans="6:75" x14ac:dyDescent="0.3">
      <c r="F2029" s="10"/>
      <c r="G2029" s="10"/>
      <c r="H2029" s="10"/>
      <c r="I2029" s="10"/>
      <c r="J2029" s="10"/>
      <c r="K2029" s="82"/>
      <c r="L2029" s="82"/>
      <c r="M2029" s="82"/>
      <c r="N2029" s="82"/>
      <c r="O2029" s="82"/>
      <c r="BS2029" s="82"/>
      <c r="BT2029" s="82"/>
      <c r="BU2029" s="82"/>
      <c r="BV2029" s="82"/>
      <c r="BW2029" s="82"/>
    </row>
    <row r="2030" spans="6:75" x14ac:dyDescent="0.3">
      <c r="F2030" s="10"/>
      <c r="G2030" s="10"/>
      <c r="H2030" s="10"/>
      <c r="I2030" s="10"/>
      <c r="J2030" s="10"/>
      <c r="K2030" s="82"/>
      <c r="L2030" s="82"/>
      <c r="M2030" s="82"/>
      <c r="N2030" s="82"/>
      <c r="O2030" s="82"/>
      <c r="BS2030" s="82"/>
      <c r="BT2030" s="82"/>
      <c r="BU2030" s="82"/>
      <c r="BV2030" s="82"/>
      <c r="BW2030" s="82"/>
    </row>
    <row r="2031" spans="6:75" x14ac:dyDescent="0.3">
      <c r="F2031" s="10"/>
      <c r="G2031" s="10"/>
      <c r="H2031" s="10"/>
      <c r="I2031" s="10"/>
      <c r="J2031" s="10"/>
      <c r="K2031" s="82"/>
      <c r="L2031" s="82"/>
      <c r="M2031" s="82"/>
      <c r="N2031" s="82"/>
      <c r="O2031" s="82"/>
      <c r="BS2031" s="82"/>
      <c r="BT2031" s="82"/>
      <c r="BU2031" s="82"/>
      <c r="BV2031" s="82"/>
      <c r="BW2031" s="82"/>
    </row>
    <row r="2032" spans="6:75" x14ac:dyDescent="0.3">
      <c r="F2032" s="10"/>
      <c r="G2032" s="10"/>
      <c r="H2032" s="10"/>
      <c r="I2032" s="10"/>
      <c r="J2032" s="10"/>
      <c r="K2032" s="82"/>
      <c r="L2032" s="82"/>
      <c r="M2032" s="82"/>
      <c r="N2032" s="82"/>
      <c r="O2032" s="82"/>
      <c r="BS2032" s="82"/>
      <c r="BT2032" s="82"/>
      <c r="BU2032" s="82"/>
      <c r="BV2032" s="82"/>
      <c r="BW2032" s="82"/>
    </row>
    <row r="2033" spans="6:75" x14ac:dyDescent="0.3">
      <c r="F2033" s="10"/>
      <c r="G2033" s="10"/>
      <c r="H2033" s="10"/>
      <c r="I2033" s="10"/>
      <c r="J2033" s="10"/>
      <c r="K2033" s="82"/>
      <c r="L2033" s="82"/>
      <c r="M2033" s="82"/>
      <c r="N2033" s="82"/>
      <c r="O2033" s="82"/>
      <c r="BS2033" s="82"/>
      <c r="BT2033" s="82"/>
      <c r="BU2033" s="82"/>
      <c r="BV2033" s="82"/>
      <c r="BW2033" s="82"/>
    </row>
    <row r="2034" spans="6:75" x14ac:dyDescent="0.3">
      <c r="F2034" s="10"/>
      <c r="G2034" s="10"/>
      <c r="H2034" s="10"/>
      <c r="I2034" s="10"/>
      <c r="J2034" s="10"/>
      <c r="K2034" s="82"/>
      <c r="L2034" s="82"/>
      <c r="M2034" s="82"/>
      <c r="N2034" s="82"/>
      <c r="O2034" s="82"/>
      <c r="BS2034" s="82"/>
      <c r="BT2034" s="82"/>
      <c r="BU2034" s="82"/>
      <c r="BV2034" s="82"/>
      <c r="BW2034" s="82"/>
    </row>
    <row r="2035" spans="6:75" x14ac:dyDescent="0.3">
      <c r="F2035" s="10"/>
      <c r="G2035" s="10"/>
      <c r="H2035" s="10"/>
      <c r="I2035" s="10"/>
      <c r="J2035" s="10"/>
      <c r="K2035" s="82"/>
      <c r="L2035" s="82"/>
      <c r="M2035" s="82"/>
      <c r="N2035" s="82"/>
      <c r="O2035" s="82"/>
      <c r="BS2035" s="82"/>
      <c r="BT2035" s="82"/>
      <c r="BU2035" s="82"/>
      <c r="BV2035" s="82"/>
      <c r="BW2035" s="82"/>
    </row>
    <row r="2036" spans="6:75" x14ac:dyDescent="0.3">
      <c r="F2036" s="10"/>
      <c r="G2036" s="10"/>
      <c r="H2036" s="10"/>
      <c r="I2036" s="10"/>
      <c r="J2036" s="10"/>
      <c r="K2036" s="82"/>
      <c r="L2036" s="82"/>
      <c r="M2036" s="82"/>
      <c r="N2036" s="82"/>
      <c r="O2036" s="82"/>
      <c r="BS2036" s="82"/>
      <c r="BT2036" s="82"/>
      <c r="BU2036" s="82"/>
      <c r="BV2036" s="82"/>
      <c r="BW2036" s="82"/>
    </row>
    <row r="2037" spans="6:75" x14ac:dyDescent="0.3">
      <c r="F2037" s="10"/>
      <c r="G2037" s="10"/>
      <c r="H2037" s="10"/>
      <c r="I2037" s="10"/>
      <c r="J2037" s="10"/>
      <c r="K2037" s="82"/>
      <c r="L2037" s="82"/>
      <c r="M2037" s="82"/>
      <c r="N2037" s="82"/>
      <c r="O2037" s="82"/>
      <c r="BS2037" s="82"/>
      <c r="BT2037" s="82"/>
      <c r="BU2037" s="82"/>
      <c r="BV2037" s="82"/>
      <c r="BW2037" s="82"/>
    </row>
    <row r="2038" spans="6:75" x14ac:dyDescent="0.3">
      <c r="F2038" s="10"/>
      <c r="G2038" s="10"/>
      <c r="H2038" s="10"/>
      <c r="I2038" s="10"/>
      <c r="J2038" s="10"/>
      <c r="K2038" s="82"/>
      <c r="L2038" s="82"/>
      <c r="M2038" s="82"/>
      <c r="N2038" s="82"/>
      <c r="O2038" s="82"/>
      <c r="BS2038" s="82"/>
      <c r="BT2038" s="82"/>
      <c r="BU2038" s="82"/>
      <c r="BV2038" s="82"/>
      <c r="BW2038" s="82"/>
    </row>
    <row r="2039" spans="6:75" x14ac:dyDescent="0.3">
      <c r="F2039" s="10"/>
      <c r="G2039" s="10"/>
      <c r="H2039" s="10"/>
      <c r="I2039" s="10"/>
      <c r="J2039" s="10"/>
      <c r="K2039" s="82"/>
      <c r="L2039" s="82"/>
      <c r="M2039" s="82"/>
      <c r="N2039" s="82"/>
      <c r="O2039" s="82"/>
      <c r="BS2039" s="82"/>
      <c r="BT2039" s="82"/>
      <c r="BU2039" s="82"/>
      <c r="BV2039" s="82"/>
      <c r="BW2039" s="82"/>
    </row>
    <row r="2040" spans="6:75" x14ac:dyDescent="0.3">
      <c r="F2040" s="10"/>
      <c r="G2040" s="10"/>
      <c r="H2040" s="10"/>
      <c r="I2040" s="10"/>
      <c r="J2040" s="10"/>
      <c r="K2040" s="82"/>
      <c r="L2040" s="82"/>
      <c r="M2040" s="82"/>
      <c r="N2040" s="82"/>
      <c r="O2040" s="82"/>
      <c r="BS2040" s="82"/>
      <c r="BT2040" s="82"/>
      <c r="BU2040" s="82"/>
      <c r="BV2040" s="82"/>
      <c r="BW2040" s="82"/>
    </row>
    <row r="2041" spans="6:75" x14ac:dyDescent="0.3">
      <c r="F2041" s="10"/>
      <c r="G2041" s="10"/>
      <c r="H2041" s="10"/>
      <c r="I2041" s="10"/>
      <c r="J2041" s="10"/>
      <c r="K2041" s="82"/>
      <c r="L2041" s="82"/>
      <c r="M2041" s="82"/>
      <c r="N2041" s="82"/>
      <c r="O2041" s="82"/>
      <c r="BS2041" s="82"/>
      <c r="BT2041" s="82"/>
      <c r="BU2041" s="82"/>
      <c r="BV2041" s="82"/>
      <c r="BW2041" s="82"/>
    </row>
    <row r="2042" spans="6:75" x14ac:dyDescent="0.3">
      <c r="F2042" s="10"/>
      <c r="G2042" s="10"/>
      <c r="H2042" s="10"/>
      <c r="I2042" s="10"/>
      <c r="J2042" s="10"/>
      <c r="K2042" s="82"/>
      <c r="L2042" s="82"/>
      <c r="M2042" s="82"/>
      <c r="N2042" s="82"/>
      <c r="O2042" s="82"/>
      <c r="BS2042" s="82"/>
      <c r="BT2042" s="82"/>
      <c r="BU2042" s="82"/>
      <c r="BV2042" s="82"/>
      <c r="BW2042" s="82"/>
    </row>
    <row r="2043" spans="6:75" x14ac:dyDescent="0.3">
      <c r="F2043" s="10"/>
      <c r="G2043" s="10"/>
      <c r="H2043" s="10"/>
      <c r="I2043" s="10"/>
      <c r="J2043" s="10"/>
      <c r="K2043" s="82"/>
      <c r="L2043" s="82"/>
      <c r="M2043" s="82"/>
      <c r="N2043" s="82"/>
      <c r="O2043" s="82"/>
      <c r="BS2043" s="82"/>
      <c r="BT2043" s="82"/>
      <c r="BU2043" s="82"/>
      <c r="BV2043" s="82"/>
      <c r="BW2043" s="82"/>
    </row>
    <row r="2044" spans="6:75" x14ac:dyDescent="0.3">
      <c r="F2044" s="10"/>
      <c r="G2044" s="10"/>
      <c r="H2044" s="10"/>
      <c r="I2044" s="10"/>
      <c r="J2044" s="10"/>
      <c r="K2044" s="82"/>
      <c r="L2044" s="82"/>
      <c r="M2044" s="82"/>
      <c r="N2044" s="82"/>
      <c r="O2044" s="82"/>
      <c r="BS2044" s="82"/>
      <c r="BT2044" s="82"/>
      <c r="BU2044" s="82"/>
      <c r="BV2044" s="82"/>
      <c r="BW2044" s="82"/>
    </row>
    <row r="2045" spans="6:75" x14ac:dyDescent="0.3">
      <c r="F2045" s="10"/>
      <c r="G2045" s="10"/>
      <c r="H2045" s="10"/>
      <c r="I2045" s="10"/>
      <c r="J2045" s="10"/>
      <c r="K2045" s="82"/>
      <c r="L2045" s="82"/>
      <c r="M2045" s="82"/>
      <c r="N2045" s="82"/>
      <c r="O2045" s="82"/>
      <c r="BS2045" s="82"/>
      <c r="BT2045" s="82"/>
      <c r="BU2045" s="82"/>
      <c r="BV2045" s="82"/>
      <c r="BW2045" s="82"/>
    </row>
    <row r="2046" spans="6:75" x14ac:dyDescent="0.3">
      <c r="F2046" s="10"/>
      <c r="G2046" s="10"/>
      <c r="H2046" s="10"/>
      <c r="I2046" s="10"/>
      <c r="J2046" s="10"/>
      <c r="K2046" s="82"/>
      <c r="L2046" s="82"/>
      <c r="M2046" s="82"/>
      <c r="N2046" s="82"/>
      <c r="O2046" s="82"/>
      <c r="BS2046" s="82"/>
      <c r="BT2046" s="82"/>
      <c r="BU2046" s="82"/>
      <c r="BV2046" s="82"/>
      <c r="BW2046" s="82"/>
    </row>
    <row r="2047" spans="6:75" x14ac:dyDescent="0.3">
      <c r="F2047" s="10"/>
      <c r="G2047" s="10"/>
      <c r="H2047" s="10"/>
      <c r="I2047" s="10"/>
      <c r="J2047" s="10"/>
      <c r="K2047" s="82"/>
      <c r="L2047" s="82"/>
      <c r="M2047" s="82"/>
      <c r="N2047" s="82"/>
      <c r="O2047" s="82"/>
      <c r="BS2047" s="82"/>
      <c r="BT2047" s="82"/>
      <c r="BU2047" s="82"/>
      <c r="BV2047" s="82"/>
      <c r="BW2047" s="82"/>
    </row>
    <row r="2048" spans="6:75" x14ac:dyDescent="0.3">
      <c r="F2048" s="10"/>
      <c r="G2048" s="10"/>
      <c r="H2048" s="10"/>
      <c r="I2048" s="10"/>
      <c r="J2048" s="10"/>
      <c r="K2048" s="82"/>
      <c r="L2048" s="82"/>
      <c r="M2048" s="82"/>
      <c r="N2048" s="82"/>
      <c r="O2048" s="82"/>
      <c r="BS2048" s="82"/>
      <c r="BT2048" s="82"/>
      <c r="BU2048" s="82"/>
      <c r="BV2048" s="82"/>
      <c r="BW2048" s="82"/>
    </row>
    <row r="2049" spans="6:75" x14ac:dyDescent="0.3">
      <c r="F2049" s="10"/>
      <c r="G2049" s="10"/>
      <c r="H2049" s="10"/>
      <c r="I2049" s="10"/>
      <c r="J2049" s="10"/>
      <c r="K2049" s="82"/>
      <c r="L2049" s="82"/>
      <c r="M2049" s="82"/>
      <c r="N2049" s="82"/>
      <c r="O2049" s="82"/>
      <c r="BS2049" s="82"/>
      <c r="BT2049" s="82"/>
      <c r="BU2049" s="82"/>
      <c r="BV2049" s="82"/>
      <c r="BW2049" s="82"/>
    </row>
    <row r="2050" spans="6:75" x14ac:dyDescent="0.3">
      <c r="F2050" s="10"/>
      <c r="G2050" s="10"/>
      <c r="H2050" s="10"/>
      <c r="I2050" s="10"/>
      <c r="J2050" s="10"/>
      <c r="K2050" s="82"/>
      <c r="L2050" s="82"/>
      <c r="M2050" s="82"/>
      <c r="N2050" s="82"/>
      <c r="O2050" s="82"/>
      <c r="BS2050" s="82"/>
      <c r="BT2050" s="82"/>
      <c r="BU2050" s="82"/>
      <c r="BV2050" s="82"/>
      <c r="BW2050" s="82"/>
    </row>
    <row r="2051" spans="6:75" x14ac:dyDescent="0.3">
      <c r="F2051" s="10"/>
      <c r="G2051" s="10"/>
      <c r="H2051" s="10"/>
      <c r="I2051" s="10"/>
      <c r="J2051" s="10"/>
      <c r="K2051" s="82"/>
      <c r="L2051" s="82"/>
      <c r="M2051" s="82"/>
      <c r="N2051" s="82"/>
      <c r="O2051" s="82"/>
      <c r="BS2051" s="82"/>
      <c r="BT2051" s="82"/>
      <c r="BU2051" s="82"/>
      <c r="BV2051" s="82"/>
      <c r="BW2051" s="82"/>
    </row>
    <row r="2052" spans="6:75" x14ac:dyDescent="0.3">
      <c r="F2052" s="10"/>
      <c r="G2052" s="10"/>
      <c r="H2052" s="10"/>
      <c r="I2052" s="10"/>
      <c r="J2052" s="10"/>
      <c r="K2052" s="82"/>
      <c r="L2052" s="82"/>
      <c r="M2052" s="82"/>
      <c r="N2052" s="82"/>
      <c r="O2052" s="82"/>
      <c r="BS2052" s="82"/>
      <c r="BT2052" s="82"/>
      <c r="BU2052" s="82"/>
      <c r="BV2052" s="82"/>
      <c r="BW2052" s="82"/>
    </row>
    <row r="2053" spans="6:75" x14ac:dyDescent="0.3">
      <c r="F2053" s="10"/>
      <c r="G2053" s="10"/>
      <c r="H2053" s="10"/>
      <c r="I2053" s="10"/>
      <c r="J2053" s="10"/>
      <c r="K2053" s="82"/>
      <c r="L2053" s="82"/>
      <c r="M2053" s="82"/>
      <c r="N2053" s="82"/>
      <c r="O2053" s="82"/>
      <c r="BS2053" s="82"/>
      <c r="BT2053" s="82"/>
      <c r="BU2053" s="82"/>
      <c r="BV2053" s="82"/>
      <c r="BW2053" s="82"/>
    </row>
    <row r="2054" spans="6:75" x14ac:dyDescent="0.3">
      <c r="F2054" s="10"/>
      <c r="G2054" s="10"/>
      <c r="H2054" s="10"/>
      <c r="I2054" s="10"/>
      <c r="J2054" s="10"/>
      <c r="K2054" s="82"/>
      <c r="L2054" s="82"/>
      <c r="M2054" s="82"/>
      <c r="N2054" s="82"/>
      <c r="O2054" s="82"/>
      <c r="BS2054" s="82"/>
      <c r="BT2054" s="82"/>
      <c r="BU2054" s="82"/>
      <c r="BV2054" s="82"/>
      <c r="BW2054" s="82"/>
    </row>
    <row r="2055" spans="6:75" x14ac:dyDescent="0.3">
      <c r="F2055" s="10"/>
      <c r="G2055" s="10"/>
      <c r="H2055" s="10"/>
      <c r="I2055" s="10"/>
      <c r="J2055" s="10"/>
      <c r="K2055" s="82"/>
      <c r="L2055" s="82"/>
      <c r="M2055" s="82"/>
      <c r="N2055" s="82"/>
      <c r="O2055" s="82"/>
      <c r="BS2055" s="82"/>
      <c r="BT2055" s="82"/>
      <c r="BU2055" s="82"/>
      <c r="BV2055" s="82"/>
      <c r="BW2055" s="82"/>
    </row>
    <row r="2056" spans="6:75" x14ac:dyDescent="0.3">
      <c r="F2056" s="10"/>
      <c r="G2056" s="10"/>
      <c r="H2056" s="10"/>
      <c r="I2056" s="10"/>
      <c r="J2056" s="10"/>
      <c r="K2056" s="82"/>
      <c r="L2056" s="82"/>
      <c r="M2056" s="82"/>
      <c r="N2056" s="82"/>
      <c r="O2056" s="82"/>
      <c r="BS2056" s="82"/>
      <c r="BT2056" s="82"/>
      <c r="BU2056" s="82"/>
      <c r="BV2056" s="82"/>
      <c r="BW2056" s="82"/>
    </row>
    <row r="2057" spans="6:75" x14ac:dyDescent="0.3">
      <c r="F2057" s="10"/>
      <c r="G2057" s="10"/>
      <c r="H2057" s="10"/>
      <c r="I2057" s="10"/>
      <c r="J2057" s="10"/>
      <c r="K2057" s="82"/>
      <c r="L2057" s="82"/>
      <c r="M2057" s="82"/>
      <c r="N2057" s="82"/>
      <c r="O2057" s="82"/>
      <c r="BS2057" s="82"/>
      <c r="BT2057" s="82"/>
      <c r="BU2057" s="82"/>
      <c r="BV2057" s="82"/>
      <c r="BW2057" s="82"/>
    </row>
    <row r="2058" spans="6:75" x14ac:dyDescent="0.3">
      <c r="F2058" s="10"/>
      <c r="G2058" s="10"/>
      <c r="H2058" s="10"/>
      <c r="I2058" s="10"/>
      <c r="J2058" s="10"/>
      <c r="K2058" s="82"/>
      <c r="L2058" s="82"/>
      <c r="M2058" s="82"/>
      <c r="N2058" s="82"/>
      <c r="O2058" s="82"/>
      <c r="BS2058" s="82"/>
      <c r="BT2058" s="82"/>
      <c r="BU2058" s="82"/>
      <c r="BV2058" s="82"/>
      <c r="BW2058" s="82"/>
    </row>
    <row r="2059" spans="6:75" x14ac:dyDescent="0.3">
      <c r="F2059" s="10"/>
      <c r="G2059" s="10"/>
      <c r="H2059" s="10"/>
      <c r="I2059" s="10"/>
      <c r="J2059" s="10"/>
      <c r="K2059" s="82"/>
      <c r="L2059" s="82"/>
      <c r="M2059" s="82"/>
      <c r="N2059" s="82"/>
      <c r="O2059" s="82"/>
      <c r="BS2059" s="82"/>
      <c r="BT2059" s="82"/>
      <c r="BU2059" s="82"/>
      <c r="BV2059" s="82"/>
      <c r="BW2059" s="82"/>
    </row>
    <row r="2060" spans="6:75" x14ac:dyDescent="0.3">
      <c r="F2060" s="10"/>
      <c r="G2060" s="10"/>
      <c r="H2060" s="10"/>
      <c r="I2060" s="10"/>
      <c r="J2060" s="10"/>
      <c r="K2060" s="82"/>
      <c r="L2060" s="82"/>
      <c r="M2060" s="82"/>
      <c r="N2060" s="82"/>
      <c r="O2060" s="82"/>
      <c r="BS2060" s="82"/>
      <c r="BT2060" s="82"/>
      <c r="BU2060" s="82"/>
      <c r="BV2060" s="82"/>
      <c r="BW2060" s="82"/>
    </row>
    <row r="2061" spans="6:75" x14ac:dyDescent="0.3">
      <c r="F2061" s="10"/>
      <c r="G2061" s="10"/>
      <c r="H2061" s="10"/>
      <c r="I2061" s="10"/>
      <c r="J2061" s="10"/>
      <c r="K2061" s="82"/>
      <c r="L2061" s="82"/>
      <c r="M2061" s="82"/>
      <c r="N2061" s="82"/>
      <c r="O2061" s="82"/>
      <c r="BS2061" s="82"/>
      <c r="BT2061" s="82"/>
      <c r="BU2061" s="82"/>
      <c r="BV2061" s="82"/>
      <c r="BW2061" s="82"/>
    </row>
    <row r="2062" spans="6:75" x14ac:dyDescent="0.3">
      <c r="F2062" s="10"/>
      <c r="G2062" s="10"/>
      <c r="H2062" s="10"/>
      <c r="I2062" s="10"/>
      <c r="J2062" s="10"/>
      <c r="K2062" s="82"/>
      <c r="L2062" s="82"/>
      <c r="M2062" s="82"/>
      <c r="N2062" s="82"/>
      <c r="O2062" s="82"/>
      <c r="BS2062" s="82"/>
      <c r="BT2062" s="82"/>
      <c r="BU2062" s="82"/>
      <c r="BV2062" s="82"/>
      <c r="BW2062" s="82"/>
    </row>
    <row r="2063" spans="6:75" x14ac:dyDescent="0.3">
      <c r="F2063" s="10"/>
      <c r="G2063" s="10"/>
      <c r="H2063" s="10"/>
      <c r="I2063" s="10"/>
      <c r="J2063" s="10"/>
      <c r="K2063" s="82"/>
      <c r="L2063" s="82"/>
      <c r="M2063" s="82"/>
      <c r="N2063" s="82"/>
      <c r="O2063" s="82"/>
      <c r="BS2063" s="82"/>
      <c r="BT2063" s="82"/>
      <c r="BU2063" s="82"/>
      <c r="BV2063" s="82"/>
      <c r="BW2063" s="82"/>
    </row>
    <row r="2064" spans="6:75" x14ac:dyDescent="0.3">
      <c r="F2064" s="10"/>
      <c r="G2064" s="10"/>
      <c r="H2064" s="10"/>
      <c r="I2064" s="10"/>
      <c r="J2064" s="10"/>
      <c r="K2064" s="82"/>
      <c r="L2064" s="82"/>
      <c r="M2064" s="82"/>
      <c r="N2064" s="82"/>
      <c r="O2064" s="82"/>
      <c r="BS2064" s="82"/>
      <c r="BT2064" s="82"/>
      <c r="BU2064" s="82"/>
      <c r="BV2064" s="82"/>
      <c r="BW2064" s="82"/>
    </row>
    <row r="2065" spans="6:75" x14ac:dyDescent="0.3">
      <c r="F2065" s="10"/>
      <c r="G2065" s="10"/>
      <c r="H2065" s="10"/>
      <c r="I2065" s="10"/>
      <c r="J2065" s="10"/>
      <c r="K2065" s="82"/>
      <c r="L2065" s="82"/>
      <c r="M2065" s="82"/>
      <c r="N2065" s="82"/>
      <c r="O2065" s="82"/>
      <c r="BS2065" s="82"/>
      <c r="BT2065" s="82"/>
      <c r="BU2065" s="82"/>
      <c r="BV2065" s="82"/>
      <c r="BW2065" s="82"/>
    </row>
    <row r="2066" spans="6:75" x14ac:dyDescent="0.3">
      <c r="F2066" s="10"/>
      <c r="G2066" s="10"/>
      <c r="H2066" s="10"/>
      <c r="I2066" s="10"/>
      <c r="J2066" s="10"/>
      <c r="K2066" s="82"/>
      <c r="L2066" s="82"/>
      <c r="M2066" s="82"/>
      <c r="N2066" s="82"/>
      <c r="O2066" s="82"/>
      <c r="BS2066" s="82"/>
      <c r="BT2066" s="82"/>
      <c r="BU2066" s="82"/>
      <c r="BV2066" s="82"/>
      <c r="BW2066" s="82"/>
    </row>
    <row r="2067" spans="6:75" x14ac:dyDescent="0.3">
      <c r="F2067" s="10"/>
      <c r="G2067" s="10"/>
      <c r="H2067" s="10"/>
      <c r="I2067" s="10"/>
      <c r="J2067" s="10"/>
      <c r="K2067" s="82"/>
      <c r="L2067" s="82"/>
      <c r="M2067" s="82"/>
      <c r="N2067" s="82"/>
      <c r="O2067" s="82"/>
      <c r="BS2067" s="82"/>
      <c r="BT2067" s="82"/>
      <c r="BU2067" s="82"/>
      <c r="BV2067" s="82"/>
      <c r="BW2067" s="82"/>
    </row>
    <row r="2068" spans="6:75" x14ac:dyDescent="0.3">
      <c r="F2068" s="10"/>
      <c r="G2068" s="10"/>
      <c r="H2068" s="10"/>
      <c r="I2068" s="10"/>
      <c r="J2068" s="10"/>
      <c r="K2068" s="82"/>
      <c r="L2068" s="82"/>
      <c r="M2068" s="82"/>
      <c r="N2068" s="82"/>
      <c r="O2068" s="82"/>
      <c r="BS2068" s="82"/>
      <c r="BT2068" s="82"/>
      <c r="BU2068" s="82"/>
      <c r="BV2068" s="82"/>
      <c r="BW2068" s="82"/>
    </row>
    <row r="2069" spans="6:75" x14ac:dyDescent="0.3">
      <c r="F2069" s="10"/>
      <c r="G2069" s="10"/>
      <c r="H2069" s="10"/>
      <c r="I2069" s="10"/>
      <c r="J2069" s="10"/>
      <c r="K2069" s="82"/>
      <c r="L2069" s="82"/>
      <c r="M2069" s="82"/>
      <c r="N2069" s="82"/>
      <c r="O2069" s="82"/>
      <c r="BS2069" s="82"/>
      <c r="BT2069" s="82"/>
      <c r="BU2069" s="82"/>
      <c r="BV2069" s="82"/>
      <c r="BW2069" s="82"/>
    </row>
    <row r="2070" spans="6:75" x14ac:dyDescent="0.3">
      <c r="F2070" s="10"/>
      <c r="G2070" s="10"/>
      <c r="H2070" s="10"/>
      <c r="I2070" s="10"/>
      <c r="J2070" s="10"/>
      <c r="K2070" s="82"/>
      <c r="L2070" s="82"/>
      <c r="M2070" s="82"/>
      <c r="N2070" s="82"/>
      <c r="O2070" s="82"/>
      <c r="BS2070" s="82"/>
      <c r="BT2070" s="82"/>
      <c r="BU2070" s="82"/>
      <c r="BV2070" s="82"/>
      <c r="BW2070" s="82"/>
    </row>
    <row r="2071" spans="6:75" x14ac:dyDescent="0.3">
      <c r="F2071" s="10"/>
      <c r="G2071" s="10"/>
      <c r="H2071" s="10"/>
      <c r="I2071" s="10"/>
      <c r="J2071" s="10"/>
      <c r="K2071" s="82"/>
      <c r="L2071" s="82"/>
      <c r="M2071" s="82"/>
      <c r="N2071" s="82"/>
      <c r="O2071" s="82"/>
      <c r="BS2071" s="82"/>
      <c r="BT2071" s="82"/>
      <c r="BU2071" s="82"/>
      <c r="BV2071" s="82"/>
      <c r="BW2071" s="82"/>
    </row>
    <row r="2072" spans="6:75" x14ac:dyDescent="0.3">
      <c r="F2072" s="10"/>
      <c r="G2072" s="10"/>
      <c r="H2072" s="10"/>
      <c r="I2072" s="10"/>
      <c r="J2072" s="10"/>
      <c r="K2072" s="82"/>
      <c r="L2072" s="82"/>
      <c r="M2072" s="82"/>
      <c r="N2072" s="82"/>
      <c r="O2072" s="82"/>
      <c r="BS2072" s="82"/>
      <c r="BT2072" s="82"/>
      <c r="BU2072" s="82"/>
      <c r="BV2072" s="82"/>
      <c r="BW2072" s="82"/>
    </row>
    <row r="2073" spans="6:75" x14ac:dyDescent="0.3">
      <c r="F2073" s="10"/>
      <c r="G2073" s="10"/>
      <c r="H2073" s="10"/>
      <c r="I2073" s="10"/>
      <c r="J2073" s="10"/>
      <c r="K2073" s="82"/>
      <c r="L2073" s="82"/>
      <c r="M2073" s="82"/>
      <c r="N2073" s="82"/>
      <c r="O2073" s="82"/>
      <c r="BS2073" s="82"/>
      <c r="BT2073" s="82"/>
      <c r="BU2073" s="82"/>
      <c r="BV2073" s="82"/>
      <c r="BW2073" s="82"/>
    </row>
    <row r="2074" spans="6:75" x14ac:dyDescent="0.3">
      <c r="F2074" s="10"/>
      <c r="G2074" s="10"/>
      <c r="H2074" s="10"/>
      <c r="I2074" s="10"/>
      <c r="J2074" s="10"/>
      <c r="K2074" s="82"/>
      <c r="L2074" s="82"/>
      <c r="M2074" s="82"/>
      <c r="N2074" s="82"/>
      <c r="O2074" s="82"/>
      <c r="BS2074" s="82"/>
      <c r="BT2074" s="82"/>
      <c r="BU2074" s="82"/>
      <c r="BV2074" s="82"/>
      <c r="BW2074" s="82"/>
    </row>
    <row r="2075" spans="6:75" x14ac:dyDescent="0.3">
      <c r="F2075" s="10"/>
      <c r="G2075" s="10"/>
      <c r="H2075" s="10"/>
      <c r="I2075" s="10"/>
      <c r="J2075" s="10"/>
      <c r="K2075" s="82"/>
      <c r="L2075" s="82"/>
      <c r="M2075" s="82"/>
      <c r="N2075" s="82"/>
      <c r="O2075" s="82"/>
      <c r="BS2075" s="82"/>
      <c r="BT2075" s="82"/>
      <c r="BU2075" s="82"/>
      <c r="BV2075" s="82"/>
      <c r="BW2075" s="82"/>
    </row>
    <row r="2076" spans="6:75" x14ac:dyDescent="0.3">
      <c r="F2076" s="10"/>
      <c r="G2076" s="10"/>
      <c r="H2076" s="10"/>
      <c r="I2076" s="10"/>
      <c r="J2076" s="10"/>
      <c r="K2076" s="82"/>
      <c r="L2076" s="82"/>
      <c r="M2076" s="82"/>
      <c r="N2076" s="82"/>
      <c r="O2076" s="82"/>
      <c r="BS2076" s="82"/>
      <c r="BT2076" s="82"/>
      <c r="BU2076" s="82"/>
      <c r="BV2076" s="82"/>
      <c r="BW2076" s="82"/>
    </row>
    <row r="2077" spans="6:75" x14ac:dyDescent="0.3">
      <c r="F2077" s="10"/>
      <c r="G2077" s="10"/>
      <c r="H2077" s="10"/>
      <c r="I2077" s="10"/>
      <c r="J2077" s="10"/>
      <c r="K2077" s="82"/>
      <c r="L2077" s="82"/>
      <c r="M2077" s="82"/>
      <c r="N2077" s="82"/>
      <c r="O2077" s="82"/>
      <c r="BS2077" s="82"/>
      <c r="BT2077" s="82"/>
      <c r="BU2077" s="82"/>
      <c r="BV2077" s="82"/>
      <c r="BW2077" s="82"/>
    </row>
    <row r="2078" spans="6:75" x14ac:dyDescent="0.3">
      <c r="F2078" s="10"/>
      <c r="G2078" s="10"/>
      <c r="H2078" s="10"/>
      <c r="I2078" s="10"/>
      <c r="J2078" s="10"/>
      <c r="K2078" s="82"/>
      <c r="L2078" s="82"/>
      <c r="M2078" s="82"/>
      <c r="N2078" s="82"/>
      <c r="O2078" s="82"/>
      <c r="BS2078" s="82"/>
      <c r="BT2078" s="82"/>
      <c r="BU2078" s="82"/>
      <c r="BV2078" s="82"/>
      <c r="BW2078" s="82"/>
    </row>
    <row r="2079" spans="6:75" x14ac:dyDescent="0.3">
      <c r="F2079" s="10"/>
      <c r="G2079" s="10"/>
      <c r="H2079" s="10"/>
      <c r="I2079" s="10"/>
      <c r="J2079" s="10"/>
      <c r="K2079" s="82"/>
      <c r="L2079" s="82"/>
      <c r="M2079" s="82"/>
      <c r="N2079" s="82"/>
      <c r="O2079" s="82"/>
      <c r="BS2079" s="82"/>
      <c r="BT2079" s="82"/>
      <c r="BU2079" s="82"/>
      <c r="BV2079" s="82"/>
      <c r="BW2079" s="82"/>
    </row>
    <row r="2080" spans="6:75" x14ac:dyDescent="0.3">
      <c r="F2080" s="10"/>
      <c r="G2080" s="10"/>
      <c r="H2080" s="10"/>
      <c r="I2080" s="10"/>
      <c r="J2080" s="10"/>
      <c r="K2080" s="82"/>
      <c r="L2080" s="82"/>
      <c r="M2080" s="82"/>
      <c r="N2080" s="82"/>
      <c r="O2080" s="82"/>
      <c r="BS2080" s="82"/>
      <c r="BT2080" s="82"/>
      <c r="BU2080" s="82"/>
      <c r="BV2080" s="82"/>
      <c r="BW2080" s="82"/>
    </row>
    <row r="2081" spans="6:75" x14ac:dyDescent="0.3">
      <c r="F2081" s="10"/>
      <c r="G2081" s="10"/>
      <c r="H2081" s="10"/>
      <c r="I2081" s="10"/>
      <c r="J2081" s="10"/>
      <c r="K2081" s="82"/>
      <c r="L2081" s="82"/>
      <c r="M2081" s="82"/>
      <c r="N2081" s="82"/>
      <c r="O2081" s="82"/>
      <c r="BS2081" s="82"/>
      <c r="BT2081" s="82"/>
      <c r="BU2081" s="82"/>
      <c r="BV2081" s="82"/>
      <c r="BW2081" s="82"/>
    </row>
    <row r="2082" spans="6:75" x14ac:dyDescent="0.3">
      <c r="F2082" s="10"/>
      <c r="G2082" s="10"/>
      <c r="H2082" s="10"/>
      <c r="I2082" s="10"/>
      <c r="J2082" s="10"/>
      <c r="K2082" s="82"/>
      <c r="L2082" s="82"/>
      <c r="M2082" s="82"/>
      <c r="N2082" s="82"/>
      <c r="O2082" s="82"/>
      <c r="BS2082" s="82"/>
      <c r="BT2082" s="82"/>
      <c r="BU2082" s="82"/>
      <c r="BV2082" s="82"/>
      <c r="BW2082" s="82"/>
    </row>
    <row r="2083" spans="6:75" x14ac:dyDescent="0.3">
      <c r="F2083" s="10"/>
      <c r="G2083" s="10"/>
      <c r="H2083" s="10"/>
      <c r="I2083" s="10"/>
      <c r="J2083" s="10"/>
      <c r="K2083" s="82"/>
      <c r="L2083" s="82"/>
      <c r="M2083" s="82"/>
      <c r="N2083" s="82"/>
      <c r="O2083" s="82"/>
      <c r="BS2083" s="82"/>
      <c r="BT2083" s="82"/>
      <c r="BU2083" s="82"/>
      <c r="BV2083" s="82"/>
      <c r="BW2083" s="82"/>
    </row>
    <row r="2084" spans="6:75" x14ac:dyDescent="0.3">
      <c r="F2084" s="10"/>
      <c r="G2084" s="10"/>
      <c r="H2084" s="10"/>
      <c r="I2084" s="10"/>
      <c r="J2084" s="10"/>
      <c r="K2084" s="82"/>
      <c r="L2084" s="82"/>
      <c r="M2084" s="82"/>
      <c r="N2084" s="82"/>
      <c r="O2084" s="82"/>
      <c r="BS2084" s="82"/>
      <c r="BT2084" s="82"/>
      <c r="BU2084" s="82"/>
      <c r="BV2084" s="82"/>
      <c r="BW2084" s="82"/>
    </row>
    <row r="2085" spans="6:75" x14ac:dyDescent="0.3">
      <c r="F2085" s="10"/>
      <c r="G2085" s="10"/>
      <c r="H2085" s="10"/>
      <c r="I2085" s="10"/>
      <c r="J2085" s="10"/>
      <c r="K2085" s="82"/>
      <c r="L2085" s="82"/>
      <c r="M2085" s="82"/>
      <c r="N2085" s="82"/>
      <c r="O2085" s="82"/>
      <c r="BS2085" s="82"/>
      <c r="BT2085" s="82"/>
      <c r="BU2085" s="82"/>
      <c r="BV2085" s="82"/>
      <c r="BW2085" s="82"/>
    </row>
    <row r="2086" spans="6:75" x14ac:dyDescent="0.3">
      <c r="F2086" s="10"/>
      <c r="G2086" s="10"/>
      <c r="H2086" s="10"/>
      <c r="I2086" s="10"/>
      <c r="J2086" s="10"/>
      <c r="K2086" s="82"/>
      <c r="L2086" s="82"/>
      <c r="M2086" s="82"/>
      <c r="N2086" s="82"/>
      <c r="O2086" s="82"/>
      <c r="BS2086" s="82"/>
      <c r="BT2086" s="82"/>
      <c r="BU2086" s="82"/>
      <c r="BV2086" s="82"/>
      <c r="BW2086" s="82"/>
    </row>
    <row r="2087" spans="6:75" x14ac:dyDescent="0.3">
      <c r="F2087" s="10"/>
      <c r="G2087" s="10"/>
      <c r="H2087" s="10"/>
      <c r="I2087" s="10"/>
      <c r="J2087" s="10"/>
      <c r="K2087" s="82"/>
      <c r="L2087" s="82"/>
      <c r="M2087" s="82"/>
      <c r="N2087" s="82"/>
      <c r="O2087" s="82"/>
      <c r="BS2087" s="82"/>
      <c r="BT2087" s="82"/>
      <c r="BU2087" s="82"/>
      <c r="BV2087" s="82"/>
      <c r="BW2087" s="82"/>
    </row>
    <row r="2088" spans="6:75" x14ac:dyDescent="0.3">
      <c r="F2088" s="10"/>
      <c r="G2088" s="10"/>
      <c r="H2088" s="10"/>
      <c r="I2088" s="10"/>
      <c r="J2088" s="10"/>
      <c r="K2088" s="82"/>
      <c r="L2088" s="82"/>
      <c r="M2088" s="82"/>
      <c r="N2088" s="82"/>
      <c r="O2088" s="82"/>
      <c r="BS2088" s="82"/>
      <c r="BT2088" s="82"/>
      <c r="BU2088" s="82"/>
      <c r="BV2088" s="82"/>
      <c r="BW2088" s="82"/>
    </row>
    <row r="2089" spans="6:75" x14ac:dyDescent="0.3">
      <c r="F2089" s="10"/>
      <c r="G2089" s="10"/>
      <c r="H2089" s="10"/>
      <c r="I2089" s="10"/>
      <c r="J2089" s="10"/>
      <c r="K2089" s="82"/>
      <c r="L2089" s="82"/>
      <c r="M2089" s="82"/>
      <c r="N2089" s="82"/>
      <c r="O2089" s="82"/>
      <c r="BS2089" s="82"/>
      <c r="BT2089" s="82"/>
      <c r="BU2089" s="82"/>
      <c r="BV2089" s="82"/>
      <c r="BW2089" s="82"/>
    </row>
    <row r="2090" spans="6:75" x14ac:dyDescent="0.3">
      <c r="F2090" s="10"/>
      <c r="G2090" s="10"/>
      <c r="H2090" s="10"/>
      <c r="I2090" s="10"/>
      <c r="J2090" s="10"/>
      <c r="K2090" s="82"/>
      <c r="L2090" s="82"/>
      <c r="M2090" s="82"/>
      <c r="N2090" s="82"/>
      <c r="O2090" s="82"/>
      <c r="BS2090" s="82"/>
      <c r="BT2090" s="82"/>
      <c r="BU2090" s="82"/>
      <c r="BV2090" s="82"/>
      <c r="BW2090" s="82"/>
    </row>
    <row r="2091" spans="6:75" x14ac:dyDescent="0.3">
      <c r="F2091" s="10"/>
      <c r="G2091" s="10"/>
      <c r="H2091" s="10"/>
      <c r="I2091" s="10"/>
      <c r="J2091" s="10"/>
      <c r="K2091" s="82"/>
      <c r="L2091" s="82"/>
      <c r="M2091" s="82"/>
      <c r="N2091" s="82"/>
      <c r="O2091" s="82"/>
      <c r="BS2091" s="82"/>
      <c r="BT2091" s="82"/>
      <c r="BU2091" s="82"/>
      <c r="BV2091" s="82"/>
      <c r="BW2091" s="82"/>
    </row>
    <row r="2092" spans="6:75" x14ac:dyDescent="0.3">
      <c r="F2092" s="10"/>
      <c r="G2092" s="10"/>
      <c r="H2092" s="10"/>
      <c r="I2092" s="10"/>
      <c r="J2092" s="10"/>
      <c r="K2092" s="82"/>
      <c r="L2092" s="82"/>
      <c r="M2092" s="82"/>
      <c r="N2092" s="82"/>
      <c r="O2092" s="82"/>
      <c r="BS2092" s="82"/>
      <c r="BT2092" s="82"/>
      <c r="BU2092" s="82"/>
      <c r="BV2092" s="82"/>
      <c r="BW2092" s="82"/>
    </row>
    <row r="2093" spans="6:75" x14ac:dyDescent="0.3">
      <c r="F2093" s="10"/>
      <c r="G2093" s="10"/>
      <c r="H2093" s="10"/>
      <c r="I2093" s="10"/>
      <c r="J2093" s="10"/>
      <c r="K2093" s="82"/>
      <c r="L2093" s="82"/>
      <c r="M2093" s="82"/>
      <c r="N2093" s="82"/>
      <c r="O2093" s="82"/>
      <c r="BS2093" s="82"/>
      <c r="BT2093" s="82"/>
      <c r="BU2093" s="82"/>
      <c r="BV2093" s="82"/>
      <c r="BW2093" s="82"/>
    </row>
    <row r="2094" spans="6:75" x14ac:dyDescent="0.3">
      <c r="F2094" s="10"/>
      <c r="G2094" s="10"/>
      <c r="H2094" s="10"/>
      <c r="I2094" s="10"/>
      <c r="J2094" s="10"/>
      <c r="K2094" s="82"/>
      <c r="L2094" s="82"/>
      <c r="M2094" s="82"/>
      <c r="N2094" s="82"/>
      <c r="O2094" s="82"/>
      <c r="BS2094" s="82"/>
      <c r="BT2094" s="82"/>
      <c r="BU2094" s="82"/>
      <c r="BV2094" s="82"/>
      <c r="BW2094" s="82"/>
    </row>
    <row r="2095" spans="6:75" x14ac:dyDescent="0.3">
      <c r="F2095" s="10"/>
      <c r="G2095" s="10"/>
      <c r="H2095" s="10"/>
      <c r="I2095" s="10"/>
      <c r="J2095" s="10"/>
      <c r="K2095" s="82"/>
      <c r="L2095" s="82"/>
      <c r="M2095" s="82"/>
      <c r="N2095" s="82"/>
      <c r="O2095" s="82"/>
      <c r="BS2095" s="82"/>
      <c r="BT2095" s="82"/>
      <c r="BU2095" s="82"/>
      <c r="BV2095" s="82"/>
      <c r="BW2095" s="82"/>
    </row>
    <row r="2096" spans="6:75" x14ac:dyDescent="0.3">
      <c r="F2096" s="10"/>
      <c r="G2096" s="10"/>
      <c r="H2096" s="10"/>
      <c r="I2096" s="10"/>
      <c r="J2096" s="10"/>
      <c r="K2096" s="82"/>
      <c r="L2096" s="82"/>
      <c r="M2096" s="82"/>
      <c r="N2096" s="82"/>
      <c r="O2096" s="82"/>
      <c r="BS2096" s="82"/>
      <c r="BT2096" s="82"/>
      <c r="BU2096" s="82"/>
      <c r="BV2096" s="82"/>
      <c r="BW2096" s="82"/>
    </row>
    <row r="2097" spans="6:75" x14ac:dyDescent="0.3">
      <c r="F2097" s="10"/>
      <c r="G2097" s="10"/>
      <c r="H2097" s="10"/>
      <c r="I2097" s="10"/>
      <c r="J2097" s="10"/>
      <c r="K2097" s="82"/>
      <c r="L2097" s="82"/>
      <c r="M2097" s="82"/>
      <c r="N2097" s="82"/>
      <c r="O2097" s="82"/>
      <c r="BS2097" s="82"/>
      <c r="BT2097" s="82"/>
      <c r="BU2097" s="82"/>
      <c r="BV2097" s="82"/>
      <c r="BW2097" s="82"/>
    </row>
    <row r="2098" spans="6:75" x14ac:dyDescent="0.3">
      <c r="F2098" s="10"/>
      <c r="G2098" s="10"/>
      <c r="H2098" s="10"/>
      <c r="I2098" s="10"/>
      <c r="J2098" s="10"/>
      <c r="K2098" s="82"/>
      <c r="L2098" s="82"/>
      <c r="M2098" s="82"/>
      <c r="N2098" s="82"/>
      <c r="O2098" s="82"/>
      <c r="BS2098" s="82"/>
      <c r="BT2098" s="82"/>
      <c r="BU2098" s="82"/>
      <c r="BV2098" s="82"/>
      <c r="BW2098" s="82"/>
    </row>
    <row r="2099" spans="6:75" x14ac:dyDescent="0.3">
      <c r="F2099" s="10"/>
      <c r="G2099" s="10"/>
      <c r="H2099" s="10"/>
      <c r="I2099" s="10"/>
      <c r="J2099" s="10"/>
      <c r="K2099" s="82"/>
      <c r="L2099" s="82"/>
      <c r="M2099" s="82"/>
      <c r="N2099" s="82"/>
      <c r="O2099" s="82"/>
      <c r="BS2099" s="82"/>
      <c r="BT2099" s="82"/>
      <c r="BU2099" s="82"/>
      <c r="BV2099" s="82"/>
      <c r="BW2099" s="82"/>
    </row>
    <row r="2100" spans="6:75" x14ac:dyDescent="0.3">
      <c r="F2100" s="10"/>
      <c r="G2100" s="10"/>
      <c r="H2100" s="10"/>
      <c r="I2100" s="10"/>
      <c r="J2100" s="10"/>
      <c r="K2100" s="82"/>
      <c r="L2100" s="82"/>
      <c r="M2100" s="82"/>
      <c r="N2100" s="82"/>
      <c r="O2100" s="82"/>
      <c r="BS2100" s="82"/>
      <c r="BT2100" s="82"/>
      <c r="BU2100" s="82"/>
      <c r="BV2100" s="82"/>
      <c r="BW2100" s="82"/>
    </row>
    <row r="2101" spans="6:75" x14ac:dyDescent="0.3">
      <c r="F2101" s="10"/>
      <c r="G2101" s="10"/>
      <c r="H2101" s="10"/>
      <c r="I2101" s="10"/>
      <c r="J2101" s="10"/>
      <c r="K2101" s="82"/>
      <c r="L2101" s="82"/>
      <c r="M2101" s="82"/>
      <c r="N2101" s="82"/>
      <c r="O2101" s="82"/>
      <c r="BS2101" s="82"/>
      <c r="BT2101" s="82"/>
      <c r="BU2101" s="82"/>
      <c r="BV2101" s="82"/>
      <c r="BW2101" s="82"/>
    </row>
    <row r="2102" spans="6:75" x14ac:dyDescent="0.3">
      <c r="F2102" s="10"/>
      <c r="G2102" s="10"/>
      <c r="H2102" s="10"/>
      <c r="I2102" s="10"/>
      <c r="J2102" s="10"/>
      <c r="K2102" s="82"/>
      <c r="L2102" s="82"/>
      <c r="M2102" s="82"/>
      <c r="N2102" s="82"/>
      <c r="O2102" s="82"/>
      <c r="BS2102" s="82"/>
      <c r="BT2102" s="82"/>
      <c r="BU2102" s="82"/>
      <c r="BV2102" s="82"/>
      <c r="BW2102" s="82"/>
    </row>
    <row r="2103" spans="6:75" x14ac:dyDescent="0.3">
      <c r="F2103" s="10"/>
      <c r="G2103" s="10"/>
      <c r="H2103" s="10"/>
      <c r="I2103" s="10"/>
      <c r="J2103" s="10"/>
      <c r="K2103" s="82"/>
      <c r="L2103" s="82"/>
      <c r="M2103" s="82"/>
      <c r="N2103" s="82"/>
      <c r="O2103" s="82"/>
      <c r="BS2103" s="82"/>
      <c r="BT2103" s="82"/>
      <c r="BU2103" s="82"/>
      <c r="BV2103" s="82"/>
      <c r="BW2103" s="82"/>
    </row>
    <row r="2104" spans="6:75" x14ac:dyDescent="0.3">
      <c r="F2104" s="10"/>
      <c r="G2104" s="10"/>
      <c r="H2104" s="10"/>
      <c r="I2104" s="10"/>
      <c r="J2104" s="10"/>
      <c r="K2104" s="82"/>
      <c r="L2104" s="82"/>
      <c r="M2104" s="82"/>
      <c r="N2104" s="82"/>
      <c r="O2104" s="82"/>
      <c r="BS2104" s="82"/>
      <c r="BT2104" s="82"/>
      <c r="BU2104" s="82"/>
      <c r="BV2104" s="82"/>
      <c r="BW2104" s="82"/>
    </row>
    <row r="2105" spans="6:75" x14ac:dyDescent="0.3">
      <c r="F2105" s="10"/>
      <c r="G2105" s="10"/>
      <c r="H2105" s="10"/>
      <c r="I2105" s="10"/>
      <c r="J2105" s="10"/>
      <c r="K2105" s="82"/>
      <c r="L2105" s="82"/>
      <c r="M2105" s="82"/>
      <c r="N2105" s="82"/>
      <c r="O2105" s="82"/>
      <c r="BS2105" s="82"/>
      <c r="BT2105" s="82"/>
      <c r="BU2105" s="82"/>
      <c r="BV2105" s="82"/>
      <c r="BW2105" s="82"/>
    </row>
    <row r="2106" spans="6:75" x14ac:dyDescent="0.3">
      <c r="F2106" s="10"/>
      <c r="G2106" s="10"/>
      <c r="H2106" s="10"/>
      <c r="I2106" s="10"/>
      <c r="J2106" s="10"/>
      <c r="K2106" s="82"/>
      <c r="L2106" s="82"/>
      <c r="M2106" s="82"/>
      <c r="N2106" s="82"/>
      <c r="O2106" s="82"/>
      <c r="BS2106" s="82"/>
      <c r="BT2106" s="82"/>
      <c r="BU2106" s="82"/>
      <c r="BV2106" s="82"/>
      <c r="BW2106" s="82"/>
    </row>
    <row r="2107" spans="6:75" x14ac:dyDescent="0.3">
      <c r="F2107" s="10"/>
      <c r="G2107" s="10"/>
      <c r="H2107" s="10"/>
      <c r="I2107" s="10"/>
      <c r="J2107" s="10"/>
      <c r="K2107" s="82"/>
      <c r="L2107" s="82"/>
      <c r="M2107" s="82"/>
      <c r="N2107" s="82"/>
      <c r="O2107" s="82"/>
      <c r="BS2107" s="82"/>
      <c r="BT2107" s="82"/>
      <c r="BU2107" s="82"/>
      <c r="BV2107" s="82"/>
      <c r="BW2107" s="82"/>
    </row>
    <row r="2108" spans="6:75" x14ac:dyDescent="0.3">
      <c r="F2108" s="10"/>
      <c r="G2108" s="10"/>
      <c r="H2108" s="10"/>
      <c r="I2108" s="10"/>
      <c r="J2108" s="10"/>
      <c r="K2108" s="82"/>
      <c r="L2108" s="82"/>
      <c r="M2108" s="82"/>
      <c r="N2108" s="82"/>
      <c r="O2108" s="82"/>
      <c r="BS2108" s="82"/>
      <c r="BT2108" s="82"/>
      <c r="BU2108" s="82"/>
      <c r="BV2108" s="82"/>
      <c r="BW2108" s="82"/>
    </row>
    <row r="2109" spans="6:75" x14ac:dyDescent="0.3">
      <c r="F2109" s="10"/>
      <c r="G2109" s="10"/>
      <c r="H2109" s="10"/>
      <c r="I2109" s="10"/>
      <c r="J2109" s="10"/>
      <c r="K2109" s="82"/>
      <c r="L2109" s="82"/>
      <c r="M2109" s="82"/>
      <c r="N2109" s="82"/>
      <c r="O2109" s="82"/>
      <c r="BS2109" s="82"/>
      <c r="BT2109" s="82"/>
      <c r="BU2109" s="82"/>
      <c r="BV2109" s="82"/>
      <c r="BW2109" s="82"/>
    </row>
    <row r="2110" spans="6:75" x14ac:dyDescent="0.3">
      <c r="F2110" s="10"/>
      <c r="G2110" s="10"/>
      <c r="H2110" s="10"/>
      <c r="I2110" s="10"/>
      <c r="J2110" s="10"/>
      <c r="K2110" s="82"/>
      <c r="L2110" s="82"/>
      <c r="M2110" s="82"/>
      <c r="N2110" s="82"/>
      <c r="O2110" s="82"/>
      <c r="BS2110" s="82"/>
      <c r="BT2110" s="82"/>
      <c r="BU2110" s="82"/>
      <c r="BV2110" s="82"/>
      <c r="BW2110" s="82"/>
    </row>
    <row r="2111" spans="6:75" x14ac:dyDescent="0.3">
      <c r="F2111" s="10"/>
      <c r="G2111" s="10"/>
      <c r="H2111" s="10"/>
      <c r="I2111" s="10"/>
      <c r="J2111" s="10"/>
      <c r="K2111" s="82"/>
      <c r="L2111" s="82"/>
      <c r="M2111" s="82"/>
      <c r="N2111" s="82"/>
      <c r="O2111" s="82"/>
      <c r="BS2111" s="82"/>
      <c r="BT2111" s="82"/>
      <c r="BU2111" s="82"/>
      <c r="BV2111" s="82"/>
      <c r="BW2111" s="82"/>
    </row>
    <row r="2112" spans="6:75" x14ac:dyDescent="0.3">
      <c r="F2112" s="10"/>
      <c r="G2112" s="10"/>
      <c r="H2112" s="10"/>
      <c r="I2112" s="10"/>
      <c r="J2112" s="10"/>
      <c r="K2112" s="82"/>
      <c r="L2112" s="82"/>
      <c r="M2112" s="82"/>
      <c r="N2112" s="82"/>
      <c r="O2112" s="82"/>
      <c r="BS2112" s="82"/>
      <c r="BT2112" s="82"/>
      <c r="BU2112" s="82"/>
      <c r="BV2112" s="82"/>
      <c r="BW2112" s="82"/>
    </row>
    <row r="2113" spans="6:75" x14ac:dyDescent="0.3">
      <c r="F2113" s="10"/>
      <c r="G2113" s="10"/>
      <c r="H2113" s="10"/>
      <c r="I2113" s="10"/>
      <c r="J2113" s="10"/>
      <c r="K2113" s="82"/>
      <c r="L2113" s="82"/>
      <c r="M2113" s="82"/>
      <c r="N2113" s="82"/>
      <c r="O2113" s="82"/>
      <c r="BS2113" s="82"/>
      <c r="BT2113" s="82"/>
      <c r="BU2113" s="82"/>
      <c r="BV2113" s="82"/>
      <c r="BW2113" s="82"/>
    </row>
    <row r="2114" spans="6:75" x14ac:dyDescent="0.3">
      <c r="F2114" s="10"/>
      <c r="G2114" s="10"/>
      <c r="H2114" s="10"/>
      <c r="I2114" s="10"/>
      <c r="J2114" s="10"/>
      <c r="K2114" s="82"/>
      <c r="L2114" s="82"/>
      <c r="M2114" s="82"/>
      <c r="N2114" s="82"/>
      <c r="O2114" s="82"/>
      <c r="BS2114" s="82"/>
      <c r="BT2114" s="82"/>
      <c r="BU2114" s="82"/>
      <c r="BV2114" s="82"/>
      <c r="BW2114" s="82"/>
    </row>
    <row r="2115" spans="6:75" x14ac:dyDescent="0.3">
      <c r="F2115" s="10"/>
      <c r="G2115" s="10"/>
      <c r="H2115" s="10"/>
      <c r="I2115" s="10"/>
      <c r="J2115" s="10"/>
      <c r="K2115" s="82"/>
      <c r="L2115" s="82"/>
      <c r="M2115" s="82"/>
      <c r="N2115" s="82"/>
      <c r="O2115" s="82"/>
      <c r="BS2115" s="82"/>
      <c r="BT2115" s="82"/>
      <c r="BU2115" s="82"/>
      <c r="BV2115" s="82"/>
      <c r="BW2115" s="82"/>
    </row>
    <row r="2116" spans="6:75" x14ac:dyDescent="0.3">
      <c r="F2116" s="10"/>
      <c r="G2116" s="10"/>
      <c r="H2116" s="10"/>
      <c r="I2116" s="10"/>
      <c r="J2116" s="10"/>
      <c r="K2116" s="82"/>
      <c r="L2116" s="82"/>
      <c r="M2116" s="82"/>
      <c r="N2116" s="82"/>
      <c r="O2116" s="82"/>
      <c r="BS2116" s="82"/>
      <c r="BT2116" s="82"/>
      <c r="BU2116" s="82"/>
      <c r="BV2116" s="82"/>
      <c r="BW2116" s="82"/>
    </row>
    <row r="2117" spans="6:75" x14ac:dyDescent="0.3">
      <c r="F2117" s="10"/>
      <c r="G2117" s="10"/>
      <c r="H2117" s="10"/>
      <c r="I2117" s="10"/>
      <c r="J2117" s="10"/>
      <c r="K2117" s="82"/>
      <c r="L2117" s="82"/>
      <c r="M2117" s="82"/>
      <c r="N2117" s="82"/>
      <c r="O2117" s="82"/>
      <c r="BS2117" s="82"/>
      <c r="BT2117" s="82"/>
      <c r="BU2117" s="82"/>
      <c r="BV2117" s="82"/>
      <c r="BW2117" s="82"/>
    </row>
    <row r="2118" spans="6:75" x14ac:dyDescent="0.3">
      <c r="F2118" s="10"/>
      <c r="G2118" s="10"/>
      <c r="H2118" s="10"/>
      <c r="I2118" s="10"/>
      <c r="J2118" s="10"/>
      <c r="K2118" s="82"/>
      <c r="L2118" s="82"/>
      <c r="M2118" s="82"/>
      <c r="N2118" s="82"/>
      <c r="O2118" s="82"/>
      <c r="BS2118" s="82"/>
      <c r="BT2118" s="82"/>
      <c r="BU2118" s="82"/>
      <c r="BV2118" s="82"/>
      <c r="BW2118" s="82"/>
    </row>
    <row r="2119" spans="6:75" x14ac:dyDescent="0.3">
      <c r="F2119" s="10"/>
      <c r="G2119" s="10"/>
      <c r="H2119" s="10"/>
      <c r="I2119" s="10"/>
      <c r="J2119" s="10"/>
      <c r="K2119" s="82"/>
      <c r="L2119" s="82"/>
      <c r="M2119" s="82"/>
      <c r="N2119" s="82"/>
      <c r="O2119" s="82"/>
      <c r="BS2119" s="82"/>
      <c r="BT2119" s="82"/>
      <c r="BU2119" s="82"/>
      <c r="BV2119" s="82"/>
      <c r="BW2119" s="82"/>
    </row>
    <row r="2120" spans="6:75" x14ac:dyDescent="0.3">
      <c r="F2120" s="10"/>
      <c r="G2120" s="10"/>
      <c r="H2120" s="10"/>
      <c r="I2120" s="10"/>
      <c r="J2120" s="10"/>
      <c r="K2120" s="82"/>
      <c r="L2120" s="82"/>
      <c r="M2120" s="82"/>
      <c r="N2120" s="82"/>
      <c r="O2120" s="82"/>
      <c r="BS2120" s="82"/>
      <c r="BT2120" s="82"/>
      <c r="BU2120" s="82"/>
      <c r="BV2120" s="82"/>
      <c r="BW2120" s="82"/>
    </row>
    <row r="2121" spans="6:75" x14ac:dyDescent="0.3">
      <c r="F2121" s="10"/>
      <c r="G2121" s="10"/>
      <c r="H2121" s="10"/>
      <c r="I2121" s="10"/>
      <c r="J2121" s="10"/>
      <c r="K2121" s="82"/>
      <c r="L2121" s="82"/>
      <c r="M2121" s="82"/>
      <c r="N2121" s="82"/>
      <c r="O2121" s="82"/>
      <c r="BS2121" s="82"/>
      <c r="BT2121" s="82"/>
      <c r="BU2121" s="82"/>
      <c r="BV2121" s="82"/>
      <c r="BW2121" s="82"/>
    </row>
    <row r="2122" spans="6:75" x14ac:dyDescent="0.3">
      <c r="F2122" s="10"/>
      <c r="G2122" s="10"/>
      <c r="H2122" s="10"/>
      <c r="I2122" s="10"/>
      <c r="J2122" s="10"/>
      <c r="K2122" s="82"/>
      <c r="L2122" s="82"/>
      <c r="M2122" s="82"/>
      <c r="N2122" s="82"/>
      <c r="O2122" s="82"/>
      <c r="BS2122" s="82"/>
      <c r="BT2122" s="82"/>
      <c r="BU2122" s="82"/>
      <c r="BV2122" s="82"/>
      <c r="BW2122" s="82"/>
    </row>
    <row r="2123" spans="6:75" x14ac:dyDescent="0.3">
      <c r="F2123" s="10"/>
      <c r="G2123" s="10"/>
      <c r="H2123" s="10"/>
      <c r="I2123" s="10"/>
      <c r="J2123" s="10"/>
      <c r="K2123" s="82"/>
      <c r="L2123" s="82"/>
      <c r="M2123" s="82"/>
      <c r="N2123" s="82"/>
      <c r="O2123" s="82"/>
      <c r="BS2123" s="82"/>
      <c r="BT2123" s="82"/>
      <c r="BU2123" s="82"/>
      <c r="BV2123" s="82"/>
      <c r="BW2123" s="82"/>
    </row>
    <row r="2124" spans="6:75" x14ac:dyDescent="0.3">
      <c r="F2124" s="10"/>
      <c r="G2124" s="10"/>
      <c r="H2124" s="10"/>
      <c r="I2124" s="10"/>
      <c r="J2124" s="10"/>
      <c r="K2124" s="82"/>
      <c r="L2124" s="82"/>
      <c r="M2124" s="82"/>
      <c r="N2124" s="82"/>
      <c r="O2124" s="82"/>
      <c r="BS2124" s="82"/>
      <c r="BT2124" s="82"/>
      <c r="BU2124" s="82"/>
      <c r="BV2124" s="82"/>
      <c r="BW2124" s="82"/>
    </row>
    <row r="2125" spans="6:75" x14ac:dyDescent="0.3">
      <c r="F2125" s="10"/>
      <c r="G2125" s="10"/>
      <c r="H2125" s="10"/>
      <c r="I2125" s="10"/>
      <c r="J2125" s="10"/>
      <c r="K2125" s="82"/>
      <c r="L2125" s="82"/>
      <c r="M2125" s="82"/>
      <c r="N2125" s="82"/>
      <c r="O2125" s="82"/>
      <c r="BS2125" s="82"/>
      <c r="BT2125" s="82"/>
      <c r="BU2125" s="82"/>
      <c r="BV2125" s="82"/>
      <c r="BW2125" s="82"/>
    </row>
    <row r="2126" spans="6:75" x14ac:dyDescent="0.3">
      <c r="F2126" s="10"/>
      <c r="G2126" s="10"/>
      <c r="H2126" s="10"/>
      <c r="I2126" s="10"/>
      <c r="J2126" s="10"/>
      <c r="K2126" s="82"/>
      <c r="L2126" s="82"/>
      <c r="M2126" s="82"/>
      <c r="N2126" s="82"/>
      <c r="O2126" s="82"/>
      <c r="BS2126" s="82"/>
      <c r="BT2126" s="82"/>
      <c r="BU2126" s="82"/>
      <c r="BV2126" s="82"/>
      <c r="BW2126" s="82"/>
    </row>
    <row r="2127" spans="6:75" x14ac:dyDescent="0.3">
      <c r="F2127" s="10"/>
      <c r="G2127" s="10"/>
      <c r="H2127" s="10"/>
      <c r="I2127" s="10"/>
      <c r="J2127" s="10"/>
      <c r="K2127" s="82"/>
      <c r="L2127" s="82"/>
      <c r="M2127" s="82"/>
      <c r="N2127" s="82"/>
      <c r="O2127" s="82"/>
      <c r="BS2127" s="82"/>
      <c r="BT2127" s="82"/>
      <c r="BU2127" s="82"/>
      <c r="BV2127" s="82"/>
      <c r="BW2127" s="82"/>
    </row>
    <row r="2128" spans="6:75" x14ac:dyDescent="0.3">
      <c r="F2128" s="10"/>
      <c r="G2128" s="10"/>
      <c r="H2128" s="10"/>
      <c r="I2128" s="10"/>
      <c r="J2128" s="10"/>
      <c r="K2128" s="82"/>
      <c r="L2128" s="82"/>
      <c r="M2128" s="82"/>
      <c r="N2128" s="82"/>
      <c r="O2128" s="82"/>
      <c r="BS2128" s="82"/>
      <c r="BT2128" s="82"/>
      <c r="BU2128" s="82"/>
      <c r="BV2128" s="82"/>
      <c r="BW2128" s="82"/>
    </row>
    <row r="2129" spans="6:75" x14ac:dyDescent="0.3">
      <c r="F2129" s="10"/>
      <c r="G2129" s="10"/>
      <c r="H2129" s="10"/>
      <c r="I2129" s="10"/>
      <c r="J2129" s="10"/>
      <c r="K2129" s="82"/>
      <c r="L2129" s="82"/>
      <c r="M2129" s="82"/>
      <c r="N2129" s="82"/>
      <c r="O2129" s="82"/>
      <c r="BS2129" s="82"/>
      <c r="BT2129" s="82"/>
      <c r="BU2129" s="82"/>
      <c r="BV2129" s="82"/>
      <c r="BW2129" s="82"/>
    </row>
    <row r="2130" spans="6:75" x14ac:dyDescent="0.3">
      <c r="F2130" s="10"/>
      <c r="G2130" s="10"/>
      <c r="H2130" s="10"/>
      <c r="I2130" s="10"/>
      <c r="J2130" s="10"/>
      <c r="K2130" s="82"/>
      <c r="L2130" s="82"/>
      <c r="M2130" s="82"/>
      <c r="N2130" s="82"/>
      <c r="O2130" s="82"/>
      <c r="BS2130" s="82"/>
      <c r="BT2130" s="82"/>
      <c r="BU2130" s="82"/>
      <c r="BV2130" s="82"/>
      <c r="BW2130" s="82"/>
    </row>
    <row r="2131" spans="6:75" x14ac:dyDescent="0.3">
      <c r="F2131" s="10"/>
      <c r="G2131" s="10"/>
      <c r="H2131" s="10"/>
      <c r="I2131" s="10"/>
      <c r="J2131" s="10"/>
      <c r="K2131" s="82"/>
      <c r="L2131" s="82"/>
      <c r="M2131" s="82"/>
      <c r="N2131" s="82"/>
      <c r="O2131" s="82"/>
      <c r="BS2131" s="82"/>
      <c r="BT2131" s="82"/>
      <c r="BU2131" s="82"/>
      <c r="BV2131" s="82"/>
      <c r="BW2131" s="82"/>
    </row>
    <row r="2132" spans="6:75" x14ac:dyDescent="0.3">
      <c r="F2132" s="10"/>
      <c r="G2132" s="10"/>
      <c r="H2132" s="10"/>
      <c r="I2132" s="10"/>
      <c r="J2132" s="10"/>
      <c r="K2132" s="82"/>
      <c r="L2132" s="82"/>
      <c r="M2132" s="82"/>
      <c r="N2132" s="82"/>
      <c r="O2132" s="82"/>
      <c r="BS2132" s="82"/>
      <c r="BT2132" s="82"/>
      <c r="BU2132" s="82"/>
      <c r="BV2132" s="82"/>
      <c r="BW2132" s="82"/>
    </row>
    <row r="2133" spans="6:75" x14ac:dyDescent="0.3">
      <c r="F2133" s="10"/>
      <c r="G2133" s="10"/>
      <c r="H2133" s="10"/>
      <c r="I2133" s="10"/>
      <c r="J2133" s="10"/>
      <c r="K2133" s="82"/>
      <c r="L2133" s="82"/>
      <c r="M2133" s="82"/>
      <c r="N2133" s="82"/>
      <c r="O2133" s="82"/>
      <c r="BS2133" s="82"/>
      <c r="BT2133" s="82"/>
      <c r="BU2133" s="82"/>
      <c r="BV2133" s="82"/>
      <c r="BW2133" s="82"/>
    </row>
    <row r="2134" spans="6:75" x14ac:dyDescent="0.3">
      <c r="F2134" s="10"/>
      <c r="G2134" s="10"/>
      <c r="H2134" s="10"/>
      <c r="I2134" s="10"/>
      <c r="J2134" s="10"/>
      <c r="K2134" s="82"/>
      <c r="L2134" s="82"/>
      <c r="M2134" s="82"/>
      <c r="N2134" s="82"/>
      <c r="O2134" s="82"/>
      <c r="BS2134" s="82"/>
      <c r="BT2134" s="82"/>
      <c r="BU2134" s="82"/>
      <c r="BV2134" s="82"/>
      <c r="BW2134" s="82"/>
    </row>
    <row r="2135" spans="6:75" x14ac:dyDescent="0.3">
      <c r="F2135" s="10"/>
      <c r="G2135" s="10"/>
      <c r="H2135" s="10"/>
      <c r="I2135" s="10"/>
      <c r="J2135" s="10"/>
      <c r="K2135" s="82"/>
      <c r="L2135" s="82"/>
      <c r="M2135" s="82"/>
      <c r="N2135" s="82"/>
      <c r="O2135" s="82"/>
      <c r="BS2135" s="82"/>
      <c r="BT2135" s="82"/>
      <c r="BU2135" s="82"/>
      <c r="BV2135" s="82"/>
      <c r="BW2135" s="82"/>
    </row>
    <row r="2136" spans="6:75" x14ac:dyDescent="0.3">
      <c r="F2136" s="10"/>
      <c r="G2136" s="10"/>
      <c r="H2136" s="10"/>
      <c r="I2136" s="10"/>
      <c r="J2136" s="10"/>
      <c r="K2136" s="82"/>
      <c r="L2136" s="82"/>
      <c r="M2136" s="82"/>
      <c r="N2136" s="82"/>
      <c r="O2136" s="82"/>
      <c r="BS2136" s="82"/>
      <c r="BT2136" s="82"/>
      <c r="BU2136" s="82"/>
      <c r="BV2136" s="82"/>
      <c r="BW2136" s="82"/>
    </row>
    <row r="2137" spans="6:75" x14ac:dyDescent="0.3">
      <c r="F2137" s="10"/>
      <c r="G2137" s="10"/>
      <c r="H2137" s="10"/>
      <c r="I2137" s="10"/>
      <c r="J2137" s="10"/>
      <c r="K2137" s="82"/>
      <c r="L2137" s="82"/>
      <c r="M2137" s="82"/>
      <c r="N2137" s="82"/>
      <c r="O2137" s="82"/>
      <c r="BS2137" s="82"/>
      <c r="BT2137" s="82"/>
      <c r="BU2137" s="82"/>
      <c r="BV2137" s="82"/>
      <c r="BW2137" s="82"/>
    </row>
    <row r="2138" spans="6:75" x14ac:dyDescent="0.3">
      <c r="F2138" s="10"/>
      <c r="G2138" s="10"/>
      <c r="H2138" s="10"/>
      <c r="I2138" s="10"/>
      <c r="J2138" s="10"/>
      <c r="K2138" s="82"/>
      <c r="L2138" s="82"/>
      <c r="M2138" s="82"/>
      <c r="N2138" s="82"/>
      <c r="O2138" s="82"/>
      <c r="BS2138" s="82"/>
      <c r="BT2138" s="82"/>
      <c r="BU2138" s="82"/>
      <c r="BV2138" s="82"/>
      <c r="BW2138" s="82"/>
    </row>
    <row r="2139" spans="6:75" x14ac:dyDescent="0.3">
      <c r="F2139" s="10"/>
      <c r="G2139" s="10"/>
      <c r="H2139" s="10"/>
      <c r="I2139" s="10"/>
      <c r="J2139" s="10"/>
      <c r="K2139" s="82"/>
      <c r="L2139" s="82"/>
      <c r="M2139" s="82"/>
      <c r="N2139" s="82"/>
      <c r="O2139" s="82"/>
      <c r="BS2139" s="82"/>
      <c r="BT2139" s="82"/>
      <c r="BU2139" s="82"/>
      <c r="BV2139" s="82"/>
      <c r="BW2139" s="82"/>
    </row>
    <row r="2140" spans="6:75" x14ac:dyDescent="0.3">
      <c r="F2140" s="10"/>
      <c r="G2140" s="10"/>
      <c r="H2140" s="10"/>
      <c r="I2140" s="10"/>
      <c r="J2140" s="10"/>
      <c r="K2140" s="82"/>
      <c r="L2140" s="82"/>
      <c r="M2140" s="82"/>
      <c r="N2140" s="82"/>
      <c r="O2140" s="82"/>
      <c r="BS2140" s="82"/>
      <c r="BT2140" s="82"/>
      <c r="BU2140" s="82"/>
      <c r="BV2140" s="82"/>
      <c r="BW2140" s="82"/>
    </row>
    <row r="2141" spans="6:75" x14ac:dyDescent="0.3">
      <c r="F2141" s="10"/>
      <c r="G2141" s="10"/>
      <c r="H2141" s="10"/>
      <c r="I2141" s="10"/>
      <c r="J2141" s="10"/>
      <c r="K2141" s="82"/>
      <c r="L2141" s="82"/>
      <c r="M2141" s="82"/>
      <c r="N2141" s="82"/>
      <c r="O2141" s="82"/>
      <c r="BS2141" s="82"/>
      <c r="BT2141" s="82"/>
      <c r="BU2141" s="82"/>
      <c r="BV2141" s="82"/>
      <c r="BW2141" s="82"/>
    </row>
    <row r="2142" spans="6:75" x14ac:dyDescent="0.3">
      <c r="F2142" s="10"/>
      <c r="G2142" s="10"/>
      <c r="H2142" s="10"/>
      <c r="I2142" s="10"/>
      <c r="J2142" s="10"/>
      <c r="K2142" s="82"/>
      <c r="L2142" s="82"/>
      <c r="M2142" s="82"/>
      <c r="N2142" s="82"/>
      <c r="O2142" s="82"/>
      <c r="BS2142" s="82"/>
      <c r="BT2142" s="82"/>
      <c r="BU2142" s="82"/>
      <c r="BV2142" s="82"/>
      <c r="BW2142" s="82"/>
    </row>
    <row r="2143" spans="6:75" x14ac:dyDescent="0.3">
      <c r="F2143" s="10"/>
      <c r="G2143" s="10"/>
      <c r="H2143" s="10"/>
      <c r="I2143" s="10"/>
      <c r="J2143" s="10"/>
      <c r="K2143" s="82"/>
      <c r="L2143" s="82"/>
      <c r="M2143" s="82"/>
      <c r="N2143" s="82"/>
      <c r="O2143" s="82"/>
      <c r="BS2143" s="82"/>
      <c r="BT2143" s="82"/>
      <c r="BU2143" s="82"/>
      <c r="BV2143" s="82"/>
      <c r="BW2143" s="82"/>
    </row>
    <row r="2144" spans="6:75" x14ac:dyDescent="0.3">
      <c r="F2144" s="10"/>
      <c r="G2144" s="10"/>
      <c r="H2144" s="10"/>
      <c r="I2144" s="10"/>
      <c r="J2144" s="10"/>
      <c r="K2144" s="82"/>
      <c r="L2144" s="82"/>
      <c r="M2144" s="82"/>
      <c r="N2144" s="82"/>
      <c r="O2144" s="82"/>
      <c r="BS2144" s="82"/>
      <c r="BT2144" s="82"/>
      <c r="BU2144" s="82"/>
      <c r="BV2144" s="82"/>
      <c r="BW2144" s="82"/>
    </row>
    <row r="2145" spans="6:75" x14ac:dyDescent="0.3">
      <c r="F2145" s="10"/>
      <c r="G2145" s="10"/>
      <c r="H2145" s="10"/>
      <c r="I2145" s="10"/>
      <c r="J2145" s="10"/>
      <c r="K2145" s="82"/>
      <c r="L2145" s="82"/>
      <c r="M2145" s="82"/>
      <c r="N2145" s="82"/>
      <c r="O2145" s="82"/>
      <c r="BS2145" s="82"/>
      <c r="BT2145" s="82"/>
      <c r="BU2145" s="82"/>
      <c r="BV2145" s="82"/>
      <c r="BW2145" s="82"/>
    </row>
    <row r="2146" spans="6:75" x14ac:dyDescent="0.3">
      <c r="F2146" s="10"/>
      <c r="G2146" s="10"/>
      <c r="H2146" s="10"/>
      <c r="I2146" s="10"/>
      <c r="J2146" s="10"/>
      <c r="K2146" s="82"/>
      <c r="L2146" s="82"/>
      <c r="M2146" s="82"/>
      <c r="N2146" s="82"/>
      <c r="O2146" s="82"/>
      <c r="BS2146" s="82"/>
      <c r="BT2146" s="82"/>
      <c r="BU2146" s="82"/>
      <c r="BV2146" s="82"/>
      <c r="BW2146" s="82"/>
    </row>
    <row r="2147" spans="6:75" x14ac:dyDescent="0.3">
      <c r="F2147" s="10"/>
      <c r="G2147" s="10"/>
      <c r="H2147" s="10"/>
      <c r="I2147" s="10"/>
      <c r="J2147" s="10"/>
      <c r="K2147" s="82"/>
      <c r="L2147" s="82"/>
      <c r="M2147" s="82"/>
      <c r="N2147" s="82"/>
      <c r="O2147" s="82"/>
      <c r="BS2147" s="82"/>
      <c r="BT2147" s="82"/>
      <c r="BU2147" s="82"/>
      <c r="BV2147" s="82"/>
      <c r="BW2147" s="82"/>
    </row>
    <row r="2148" spans="6:75" x14ac:dyDescent="0.3">
      <c r="F2148" s="10"/>
      <c r="G2148" s="10"/>
      <c r="H2148" s="10"/>
      <c r="I2148" s="10"/>
      <c r="J2148" s="10"/>
      <c r="K2148" s="82"/>
      <c r="L2148" s="82"/>
      <c r="M2148" s="82"/>
      <c r="N2148" s="82"/>
      <c r="O2148" s="82"/>
      <c r="BS2148" s="82"/>
      <c r="BT2148" s="82"/>
      <c r="BU2148" s="82"/>
      <c r="BV2148" s="82"/>
      <c r="BW2148" s="82"/>
    </row>
    <row r="2149" spans="6:75" x14ac:dyDescent="0.3">
      <c r="F2149" s="10"/>
      <c r="G2149" s="10"/>
      <c r="H2149" s="10"/>
      <c r="I2149" s="10"/>
      <c r="J2149" s="10"/>
      <c r="K2149" s="82"/>
      <c r="L2149" s="82"/>
      <c r="M2149" s="82"/>
      <c r="N2149" s="82"/>
      <c r="O2149" s="82"/>
      <c r="BS2149" s="82"/>
      <c r="BT2149" s="82"/>
      <c r="BU2149" s="82"/>
      <c r="BV2149" s="82"/>
      <c r="BW2149" s="82"/>
    </row>
    <row r="2150" spans="6:75" x14ac:dyDescent="0.3">
      <c r="F2150" s="10"/>
      <c r="G2150" s="10"/>
      <c r="H2150" s="10"/>
      <c r="I2150" s="10"/>
      <c r="J2150" s="10"/>
      <c r="K2150" s="82"/>
      <c r="L2150" s="82"/>
      <c r="M2150" s="82"/>
      <c r="N2150" s="82"/>
      <c r="O2150" s="82"/>
      <c r="BS2150" s="82"/>
      <c r="BT2150" s="82"/>
      <c r="BU2150" s="82"/>
      <c r="BV2150" s="82"/>
      <c r="BW2150" s="82"/>
    </row>
    <row r="2151" spans="6:75" x14ac:dyDescent="0.3">
      <c r="F2151" s="10"/>
      <c r="G2151" s="10"/>
      <c r="H2151" s="10"/>
      <c r="I2151" s="10"/>
      <c r="J2151" s="10"/>
      <c r="K2151" s="82"/>
      <c r="L2151" s="82"/>
      <c r="M2151" s="82"/>
      <c r="N2151" s="82"/>
      <c r="O2151" s="82"/>
      <c r="BS2151" s="82"/>
      <c r="BT2151" s="82"/>
      <c r="BU2151" s="82"/>
      <c r="BV2151" s="82"/>
      <c r="BW2151" s="82"/>
    </row>
    <row r="2152" spans="6:75" x14ac:dyDescent="0.3">
      <c r="F2152" s="10"/>
      <c r="G2152" s="10"/>
      <c r="H2152" s="10"/>
      <c r="I2152" s="10"/>
      <c r="J2152" s="10"/>
      <c r="K2152" s="82"/>
      <c r="L2152" s="82"/>
      <c r="M2152" s="82"/>
      <c r="N2152" s="82"/>
      <c r="O2152" s="82"/>
      <c r="BS2152" s="82"/>
      <c r="BT2152" s="82"/>
      <c r="BU2152" s="82"/>
      <c r="BV2152" s="82"/>
      <c r="BW2152" s="82"/>
    </row>
    <row r="2153" spans="6:75" x14ac:dyDescent="0.3">
      <c r="F2153" s="10"/>
      <c r="G2153" s="10"/>
      <c r="H2153" s="10"/>
      <c r="I2153" s="10"/>
      <c r="J2153" s="10"/>
      <c r="K2153" s="82"/>
      <c r="L2153" s="82"/>
      <c r="M2153" s="82"/>
      <c r="N2153" s="82"/>
      <c r="O2153" s="82"/>
      <c r="BS2153" s="82"/>
      <c r="BT2153" s="82"/>
      <c r="BU2153" s="82"/>
      <c r="BV2153" s="82"/>
      <c r="BW2153" s="82"/>
    </row>
    <row r="2154" spans="6:75" x14ac:dyDescent="0.3">
      <c r="F2154" s="10"/>
      <c r="G2154" s="10"/>
      <c r="H2154" s="10"/>
      <c r="I2154" s="10"/>
      <c r="J2154" s="10"/>
      <c r="K2154" s="82"/>
      <c r="L2154" s="82"/>
      <c r="M2154" s="82"/>
      <c r="N2154" s="82"/>
      <c r="O2154" s="82"/>
      <c r="BS2154" s="82"/>
      <c r="BT2154" s="82"/>
      <c r="BU2154" s="82"/>
      <c r="BV2154" s="82"/>
      <c r="BW2154" s="82"/>
    </row>
    <row r="2155" spans="6:75" x14ac:dyDescent="0.3">
      <c r="F2155" s="10"/>
      <c r="G2155" s="10"/>
      <c r="H2155" s="10"/>
      <c r="I2155" s="10"/>
      <c r="J2155" s="10"/>
      <c r="K2155" s="82"/>
      <c r="L2155" s="82"/>
      <c r="M2155" s="82"/>
      <c r="N2155" s="82"/>
      <c r="O2155" s="82"/>
      <c r="BS2155" s="82"/>
      <c r="BT2155" s="82"/>
      <c r="BU2155" s="82"/>
      <c r="BV2155" s="82"/>
      <c r="BW2155" s="82"/>
    </row>
    <row r="2156" spans="6:75" x14ac:dyDescent="0.3">
      <c r="F2156" s="10"/>
      <c r="G2156" s="10"/>
      <c r="H2156" s="10"/>
      <c r="I2156" s="10"/>
      <c r="J2156" s="10"/>
      <c r="K2156" s="82"/>
      <c r="L2156" s="82"/>
      <c r="M2156" s="82"/>
      <c r="N2156" s="82"/>
      <c r="O2156" s="82"/>
      <c r="BS2156" s="82"/>
      <c r="BT2156" s="82"/>
      <c r="BU2156" s="82"/>
      <c r="BV2156" s="82"/>
      <c r="BW2156" s="82"/>
    </row>
    <row r="2157" spans="6:75" x14ac:dyDescent="0.3">
      <c r="F2157" s="10"/>
      <c r="G2157" s="10"/>
      <c r="H2157" s="10"/>
      <c r="I2157" s="10"/>
      <c r="J2157" s="10"/>
      <c r="K2157" s="82"/>
      <c r="L2157" s="82"/>
      <c r="M2157" s="82"/>
      <c r="N2157" s="82"/>
      <c r="O2157" s="82"/>
      <c r="BS2157" s="82"/>
      <c r="BT2157" s="82"/>
      <c r="BU2157" s="82"/>
      <c r="BV2157" s="82"/>
      <c r="BW2157" s="82"/>
    </row>
    <row r="2158" spans="6:75" x14ac:dyDescent="0.3">
      <c r="F2158" s="10"/>
      <c r="G2158" s="10"/>
      <c r="H2158" s="10"/>
      <c r="I2158" s="10"/>
      <c r="J2158" s="10"/>
      <c r="K2158" s="82"/>
      <c r="L2158" s="82"/>
      <c r="M2158" s="82"/>
      <c r="N2158" s="82"/>
      <c r="O2158" s="82"/>
      <c r="BS2158" s="82"/>
      <c r="BT2158" s="82"/>
      <c r="BU2158" s="82"/>
      <c r="BV2158" s="82"/>
      <c r="BW2158" s="82"/>
    </row>
    <row r="2159" spans="6:75" x14ac:dyDescent="0.3">
      <c r="F2159" s="10"/>
      <c r="G2159" s="10"/>
      <c r="H2159" s="10"/>
      <c r="I2159" s="10"/>
      <c r="J2159" s="10"/>
      <c r="K2159" s="82"/>
      <c r="L2159" s="82"/>
      <c r="M2159" s="82"/>
      <c r="N2159" s="82"/>
      <c r="O2159" s="82"/>
      <c r="BS2159" s="82"/>
      <c r="BT2159" s="82"/>
      <c r="BU2159" s="82"/>
      <c r="BV2159" s="82"/>
      <c r="BW2159" s="82"/>
    </row>
    <row r="2160" spans="6:75" x14ac:dyDescent="0.3">
      <c r="F2160" s="10"/>
      <c r="G2160" s="10"/>
      <c r="H2160" s="10"/>
      <c r="I2160" s="10"/>
      <c r="J2160" s="10"/>
      <c r="K2160" s="82"/>
      <c r="L2160" s="82"/>
      <c r="M2160" s="82"/>
      <c r="N2160" s="82"/>
      <c r="O2160" s="82"/>
      <c r="BS2160" s="82"/>
      <c r="BT2160" s="82"/>
      <c r="BU2160" s="82"/>
      <c r="BV2160" s="82"/>
      <c r="BW2160" s="82"/>
    </row>
    <row r="2161" spans="6:75" x14ac:dyDescent="0.3">
      <c r="F2161" s="10"/>
      <c r="G2161" s="10"/>
      <c r="H2161" s="10"/>
      <c r="I2161" s="10"/>
      <c r="J2161" s="10"/>
      <c r="K2161" s="82"/>
      <c r="L2161" s="82"/>
      <c r="M2161" s="82"/>
      <c r="N2161" s="82"/>
      <c r="O2161" s="82"/>
      <c r="BS2161" s="82"/>
      <c r="BT2161" s="82"/>
      <c r="BU2161" s="82"/>
      <c r="BV2161" s="82"/>
      <c r="BW2161" s="82"/>
    </row>
    <row r="2162" spans="6:75" x14ac:dyDescent="0.3">
      <c r="F2162" s="10"/>
      <c r="G2162" s="10"/>
      <c r="H2162" s="10"/>
      <c r="I2162" s="10"/>
      <c r="J2162" s="10"/>
      <c r="K2162" s="82"/>
      <c r="L2162" s="82"/>
      <c r="M2162" s="82"/>
      <c r="N2162" s="82"/>
      <c r="O2162" s="82"/>
      <c r="BS2162" s="82"/>
      <c r="BT2162" s="82"/>
      <c r="BU2162" s="82"/>
      <c r="BV2162" s="82"/>
      <c r="BW2162" s="82"/>
    </row>
    <row r="2163" spans="6:75" x14ac:dyDescent="0.3">
      <c r="F2163" s="10"/>
      <c r="G2163" s="10"/>
      <c r="H2163" s="10"/>
      <c r="I2163" s="10"/>
      <c r="J2163" s="10"/>
      <c r="K2163" s="82"/>
      <c r="L2163" s="82"/>
      <c r="M2163" s="82"/>
      <c r="N2163" s="82"/>
      <c r="O2163" s="82"/>
      <c r="BS2163" s="82"/>
      <c r="BT2163" s="82"/>
      <c r="BU2163" s="82"/>
      <c r="BV2163" s="82"/>
      <c r="BW2163" s="82"/>
    </row>
    <row r="2164" spans="6:75" x14ac:dyDescent="0.3">
      <c r="F2164" s="10"/>
      <c r="G2164" s="10"/>
      <c r="H2164" s="10"/>
      <c r="I2164" s="10"/>
      <c r="J2164" s="10"/>
      <c r="K2164" s="82"/>
      <c r="L2164" s="82"/>
      <c r="M2164" s="82"/>
      <c r="N2164" s="82"/>
      <c r="O2164" s="82"/>
      <c r="BS2164" s="82"/>
      <c r="BT2164" s="82"/>
      <c r="BU2164" s="82"/>
      <c r="BV2164" s="82"/>
      <c r="BW2164" s="82"/>
    </row>
    <row r="2165" spans="6:75" x14ac:dyDescent="0.3">
      <c r="F2165" s="10"/>
      <c r="G2165" s="10"/>
      <c r="H2165" s="10"/>
      <c r="I2165" s="10"/>
      <c r="J2165" s="10"/>
      <c r="K2165" s="82"/>
      <c r="L2165" s="82"/>
      <c r="M2165" s="82"/>
      <c r="N2165" s="82"/>
      <c r="O2165" s="82"/>
      <c r="BS2165" s="82"/>
      <c r="BT2165" s="82"/>
      <c r="BU2165" s="82"/>
      <c r="BV2165" s="82"/>
      <c r="BW2165" s="82"/>
    </row>
    <row r="2166" spans="6:75" x14ac:dyDescent="0.3">
      <c r="F2166" s="10"/>
      <c r="G2166" s="10"/>
      <c r="H2166" s="10"/>
      <c r="I2166" s="10"/>
      <c r="J2166" s="10"/>
      <c r="K2166" s="82"/>
      <c r="L2166" s="82"/>
      <c r="M2166" s="82"/>
      <c r="N2166" s="82"/>
      <c r="O2166" s="82"/>
      <c r="BS2166" s="82"/>
      <c r="BT2166" s="82"/>
      <c r="BU2166" s="82"/>
      <c r="BV2166" s="82"/>
      <c r="BW2166" s="82"/>
    </row>
    <row r="2167" spans="6:75" x14ac:dyDescent="0.3">
      <c r="F2167" s="10"/>
      <c r="G2167" s="10"/>
      <c r="H2167" s="10"/>
      <c r="I2167" s="10"/>
      <c r="J2167" s="10"/>
      <c r="K2167" s="82"/>
      <c r="L2167" s="82"/>
      <c r="M2167" s="82"/>
      <c r="N2167" s="82"/>
      <c r="O2167" s="82"/>
      <c r="BS2167" s="82"/>
      <c r="BT2167" s="82"/>
      <c r="BU2167" s="82"/>
      <c r="BV2167" s="82"/>
      <c r="BW2167" s="82"/>
    </row>
    <row r="2168" spans="6:75" x14ac:dyDescent="0.3">
      <c r="F2168" s="10"/>
      <c r="G2168" s="10"/>
      <c r="H2168" s="10"/>
      <c r="I2168" s="10"/>
      <c r="J2168" s="10"/>
      <c r="K2168" s="82"/>
      <c r="L2168" s="82"/>
      <c r="M2168" s="82"/>
      <c r="N2168" s="82"/>
      <c r="O2168" s="82"/>
      <c r="BS2168" s="82"/>
      <c r="BT2168" s="82"/>
      <c r="BU2168" s="82"/>
      <c r="BV2168" s="82"/>
      <c r="BW2168" s="82"/>
    </row>
    <row r="2169" spans="6:75" x14ac:dyDescent="0.3">
      <c r="F2169" s="10"/>
      <c r="G2169" s="10"/>
      <c r="H2169" s="10"/>
      <c r="I2169" s="10"/>
      <c r="J2169" s="10"/>
      <c r="K2169" s="82"/>
      <c r="L2169" s="82"/>
      <c r="M2169" s="82"/>
      <c r="N2169" s="82"/>
      <c r="O2169" s="82"/>
      <c r="BS2169" s="82"/>
      <c r="BT2169" s="82"/>
      <c r="BU2169" s="82"/>
      <c r="BV2169" s="82"/>
      <c r="BW2169" s="82"/>
    </row>
    <row r="2170" spans="6:75" x14ac:dyDescent="0.3">
      <c r="F2170" s="10"/>
      <c r="G2170" s="10"/>
      <c r="H2170" s="10"/>
      <c r="I2170" s="10"/>
      <c r="J2170" s="10"/>
      <c r="K2170" s="82"/>
      <c r="L2170" s="82"/>
      <c r="M2170" s="82"/>
      <c r="N2170" s="82"/>
      <c r="O2170" s="82"/>
      <c r="BS2170" s="82"/>
      <c r="BT2170" s="82"/>
      <c r="BU2170" s="82"/>
      <c r="BV2170" s="82"/>
      <c r="BW2170" s="82"/>
    </row>
    <row r="2171" spans="6:75" x14ac:dyDescent="0.3">
      <c r="F2171" s="10"/>
      <c r="G2171" s="10"/>
      <c r="H2171" s="10"/>
      <c r="I2171" s="10"/>
      <c r="J2171" s="10"/>
      <c r="K2171" s="82"/>
      <c r="L2171" s="82"/>
      <c r="M2171" s="82"/>
      <c r="N2171" s="82"/>
      <c r="O2171" s="82"/>
      <c r="BS2171" s="82"/>
      <c r="BT2171" s="82"/>
      <c r="BU2171" s="82"/>
      <c r="BV2171" s="82"/>
      <c r="BW2171" s="82"/>
    </row>
    <row r="2172" spans="6:75" x14ac:dyDescent="0.3">
      <c r="F2172" s="10"/>
      <c r="G2172" s="10"/>
      <c r="H2172" s="10"/>
      <c r="I2172" s="10"/>
      <c r="J2172" s="10"/>
      <c r="K2172" s="82"/>
      <c r="L2172" s="82"/>
      <c r="M2172" s="82"/>
      <c r="N2172" s="82"/>
      <c r="O2172" s="82"/>
      <c r="BS2172" s="82"/>
      <c r="BT2172" s="82"/>
      <c r="BU2172" s="82"/>
      <c r="BV2172" s="82"/>
      <c r="BW2172" s="82"/>
    </row>
    <row r="2173" spans="6:75" x14ac:dyDescent="0.3">
      <c r="F2173" s="10"/>
      <c r="G2173" s="10"/>
      <c r="H2173" s="10"/>
      <c r="I2173" s="10"/>
      <c r="J2173" s="10"/>
      <c r="K2173" s="82"/>
      <c r="L2173" s="82"/>
      <c r="M2173" s="82"/>
      <c r="N2173" s="82"/>
      <c r="O2173" s="82"/>
      <c r="BS2173" s="82"/>
      <c r="BT2173" s="82"/>
      <c r="BU2173" s="82"/>
      <c r="BV2173" s="82"/>
      <c r="BW2173" s="82"/>
    </row>
    <row r="2174" spans="6:75" x14ac:dyDescent="0.3">
      <c r="F2174" s="10"/>
      <c r="G2174" s="10"/>
      <c r="H2174" s="10"/>
      <c r="I2174" s="10"/>
      <c r="J2174" s="10"/>
      <c r="K2174" s="82"/>
      <c r="L2174" s="82"/>
      <c r="M2174" s="82"/>
      <c r="N2174" s="82"/>
      <c r="O2174" s="82"/>
      <c r="BS2174" s="82"/>
      <c r="BT2174" s="82"/>
      <c r="BU2174" s="82"/>
      <c r="BV2174" s="82"/>
      <c r="BW2174" s="82"/>
    </row>
    <row r="2175" spans="6:75" x14ac:dyDescent="0.3">
      <c r="F2175" s="10"/>
      <c r="G2175" s="10"/>
      <c r="H2175" s="10"/>
      <c r="I2175" s="10"/>
      <c r="J2175" s="10"/>
      <c r="K2175" s="82"/>
      <c r="L2175" s="82"/>
      <c r="M2175" s="82"/>
      <c r="N2175" s="82"/>
      <c r="O2175" s="82"/>
      <c r="BS2175" s="82"/>
      <c r="BT2175" s="82"/>
      <c r="BU2175" s="82"/>
      <c r="BV2175" s="82"/>
      <c r="BW2175" s="82"/>
    </row>
    <row r="2176" spans="6:75" x14ac:dyDescent="0.3">
      <c r="F2176" s="10"/>
      <c r="G2176" s="10"/>
      <c r="H2176" s="10"/>
      <c r="I2176" s="10"/>
      <c r="J2176" s="10"/>
      <c r="K2176" s="82"/>
      <c r="L2176" s="82"/>
      <c r="M2176" s="82"/>
      <c r="N2176" s="82"/>
      <c r="O2176" s="82"/>
      <c r="BS2176" s="82"/>
      <c r="BT2176" s="82"/>
      <c r="BU2176" s="82"/>
      <c r="BV2176" s="82"/>
      <c r="BW2176" s="82"/>
    </row>
    <row r="2177" spans="6:75" x14ac:dyDescent="0.3">
      <c r="F2177" s="10"/>
      <c r="G2177" s="10"/>
      <c r="H2177" s="10"/>
      <c r="I2177" s="10"/>
      <c r="J2177" s="10"/>
      <c r="K2177" s="82"/>
      <c r="L2177" s="82"/>
      <c r="M2177" s="82"/>
      <c r="N2177" s="82"/>
      <c r="O2177" s="82"/>
      <c r="BS2177" s="82"/>
      <c r="BT2177" s="82"/>
      <c r="BU2177" s="82"/>
      <c r="BV2177" s="82"/>
      <c r="BW2177" s="82"/>
    </row>
    <row r="2178" spans="6:75" x14ac:dyDescent="0.3">
      <c r="F2178" s="10"/>
      <c r="G2178" s="10"/>
      <c r="H2178" s="10"/>
      <c r="I2178" s="10"/>
      <c r="J2178" s="10"/>
      <c r="K2178" s="82"/>
      <c r="L2178" s="82"/>
      <c r="M2178" s="82"/>
      <c r="N2178" s="82"/>
      <c r="O2178" s="82"/>
      <c r="BS2178" s="82"/>
      <c r="BT2178" s="82"/>
      <c r="BU2178" s="82"/>
      <c r="BV2178" s="82"/>
      <c r="BW2178" s="82"/>
    </row>
    <row r="2179" spans="6:75" x14ac:dyDescent="0.3">
      <c r="F2179" s="10"/>
      <c r="G2179" s="10"/>
      <c r="H2179" s="10"/>
      <c r="I2179" s="10"/>
      <c r="J2179" s="10"/>
      <c r="K2179" s="82"/>
      <c r="L2179" s="82"/>
      <c r="M2179" s="82"/>
      <c r="N2179" s="82"/>
      <c r="O2179" s="82"/>
      <c r="BS2179" s="82"/>
      <c r="BT2179" s="82"/>
      <c r="BU2179" s="82"/>
      <c r="BV2179" s="82"/>
      <c r="BW2179" s="82"/>
    </row>
    <row r="2180" spans="6:75" x14ac:dyDescent="0.3">
      <c r="F2180" s="10"/>
      <c r="G2180" s="10"/>
      <c r="H2180" s="10"/>
      <c r="I2180" s="10"/>
      <c r="J2180" s="10"/>
      <c r="K2180" s="82"/>
      <c r="L2180" s="82"/>
      <c r="M2180" s="82"/>
      <c r="N2180" s="82"/>
      <c r="O2180" s="82"/>
      <c r="BS2180" s="82"/>
      <c r="BT2180" s="82"/>
      <c r="BU2180" s="82"/>
      <c r="BV2180" s="82"/>
      <c r="BW2180" s="82"/>
    </row>
    <row r="2181" spans="6:75" x14ac:dyDescent="0.3">
      <c r="F2181" s="10"/>
      <c r="G2181" s="10"/>
      <c r="H2181" s="10"/>
      <c r="I2181" s="10"/>
      <c r="J2181" s="10"/>
      <c r="K2181" s="82"/>
      <c r="L2181" s="82"/>
      <c r="M2181" s="82"/>
      <c r="N2181" s="82"/>
      <c r="O2181" s="82"/>
      <c r="BS2181" s="82"/>
      <c r="BT2181" s="82"/>
      <c r="BU2181" s="82"/>
      <c r="BV2181" s="82"/>
      <c r="BW2181" s="82"/>
    </row>
    <row r="2182" spans="6:75" x14ac:dyDescent="0.3">
      <c r="F2182" s="10"/>
      <c r="G2182" s="10"/>
      <c r="H2182" s="10"/>
      <c r="I2182" s="10"/>
      <c r="J2182" s="10"/>
      <c r="K2182" s="82"/>
      <c r="L2182" s="82"/>
      <c r="M2182" s="82"/>
      <c r="N2182" s="82"/>
      <c r="O2182" s="82"/>
      <c r="BS2182" s="82"/>
      <c r="BT2182" s="82"/>
      <c r="BU2182" s="82"/>
      <c r="BV2182" s="82"/>
      <c r="BW2182" s="82"/>
    </row>
    <row r="2183" spans="6:75" x14ac:dyDescent="0.3">
      <c r="F2183" s="10"/>
      <c r="G2183" s="10"/>
      <c r="H2183" s="10"/>
      <c r="I2183" s="10"/>
      <c r="J2183" s="10"/>
      <c r="K2183" s="82"/>
      <c r="L2183" s="82"/>
      <c r="M2183" s="82"/>
      <c r="N2183" s="82"/>
      <c r="O2183" s="82"/>
      <c r="BS2183" s="82"/>
      <c r="BT2183" s="82"/>
      <c r="BU2183" s="82"/>
      <c r="BV2183" s="82"/>
      <c r="BW2183" s="82"/>
    </row>
    <row r="2184" spans="6:75" x14ac:dyDescent="0.3">
      <c r="F2184" s="10"/>
      <c r="G2184" s="10"/>
      <c r="H2184" s="10"/>
      <c r="I2184" s="10"/>
      <c r="J2184" s="10"/>
      <c r="K2184" s="82"/>
      <c r="L2184" s="82"/>
      <c r="M2184" s="82"/>
      <c r="N2184" s="82"/>
      <c r="O2184" s="82"/>
      <c r="BS2184" s="82"/>
      <c r="BT2184" s="82"/>
      <c r="BU2184" s="82"/>
      <c r="BV2184" s="82"/>
      <c r="BW2184" s="82"/>
    </row>
    <row r="2185" spans="6:75" x14ac:dyDescent="0.3">
      <c r="F2185" s="10"/>
      <c r="G2185" s="10"/>
      <c r="H2185" s="10"/>
      <c r="I2185" s="10"/>
      <c r="J2185" s="10"/>
      <c r="K2185" s="82"/>
      <c r="L2185" s="82"/>
      <c r="M2185" s="82"/>
      <c r="N2185" s="82"/>
      <c r="O2185" s="82"/>
      <c r="BS2185" s="82"/>
      <c r="BT2185" s="82"/>
      <c r="BU2185" s="82"/>
      <c r="BV2185" s="82"/>
      <c r="BW2185" s="82"/>
    </row>
    <row r="2186" spans="6:75" x14ac:dyDescent="0.3">
      <c r="F2186" s="10"/>
      <c r="G2186" s="10"/>
      <c r="H2186" s="10"/>
      <c r="I2186" s="10"/>
      <c r="J2186" s="10"/>
      <c r="K2186" s="82"/>
      <c r="L2186" s="82"/>
      <c r="M2186" s="82"/>
      <c r="N2186" s="82"/>
      <c r="O2186" s="82"/>
      <c r="BS2186" s="82"/>
      <c r="BT2186" s="82"/>
      <c r="BU2186" s="82"/>
      <c r="BV2186" s="82"/>
      <c r="BW2186" s="82"/>
    </row>
    <row r="2187" spans="6:75" x14ac:dyDescent="0.3">
      <c r="F2187" s="10"/>
      <c r="G2187" s="10"/>
      <c r="H2187" s="10"/>
      <c r="I2187" s="10"/>
      <c r="J2187" s="10"/>
      <c r="K2187" s="82"/>
      <c r="L2187" s="82"/>
      <c r="M2187" s="82"/>
      <c r="N2187" s="82"/>
      <c r="O2187" s="82"/>
      <c r="BS2187" s="82"/>
      <c r="BT2187" s="82"/>
      <c r="BU2187" s="82"/>
      <c r="BV2187" s="82"/>
      <c r="BW2187" s="82"/>
    </row>
    <row r="2188" spans="6:75" x14ac:dyDescent="0.3">
      <c r="F2188" s="10"/>
      <c r="G2188" s="10"/>
      <c r="H2188" s="10"/>
      <c r="I2188" s="10"/>
      <c r="J2188" s="10"/>
      <c r="K2188" s="82"/>
      <c r="L2188" s="82"/>
      <c r="M2188" s="82"/>
      <c r="N2188" s="82"/>
      <c r="O2188" s="82"/>
      <c r="BS2188" s="82"/>
      <c r="BT2188" s="82"/>
      <c r="BU2188" s="82"/>
      <c r="BV2188" s="82"/>
      <c r="BW2188" s="82"/>
    </row>
    <row r="2189" spans="6:75" x14ac:dyDescent="0.3">
      <c r="F2189" s="10"/>
      <c r="G2189" s="10"/>
      <c r="H2189" s="10"/>
      <c r="I2189" s="10"/>
      <c r="J2189" s="10"/>
      <c r="K2189" s="82"/>
      <c r="L2189" s="82"/>
      <c r="M2189" s="82"/>
      <c r="N2189" s="82"/>
      <c r="O2189" s="82"/>
      <c r="BS2189" s="82"/>
      <c r="BT2189" s="82"/>
      <c r="BU2189" s="82"/>
      <c r="BV2189" s="82"/>
      <c r="BW2189" s="82"/>
    </row>
    <row r="2190" spans="6:75" x14ac:dyDescent="0.3">
      <c r="F2190" s="10"/>
      <c r="G2190" s="10"/>
      <c r="H2190" s="10"/>
      <c r="I2190" s="10"/>
      <c r="J2190" s="10"/>
      <c r="K2190" s="82"/>
      <c r="L2190" s="82"/>
      <c r="M2190" s="82"/>
      <c r="N2190" s="82"/>
      <c r="O2190" s="82"/>
      <c r="BS2190" s="82"/>
      <c r="BT2190" s="82"/>
      <c r="BU2190" s="82"/>
      <c r="BV2190" s="82"/>
      <c r="BW2190" s="82"/>
    </row>
    <row r="2191" spans="6:75" x14ac:dyDescent="0.3">
      <c r="F2191" s="10"/>
      <c r="G2191" s="10"/>
      <c r="H2191" s="10"/>
      <c r="I2191" s="10"/>
      <c r="J2191" s="10"/>
      <c r="K2191" s="82"/>
      <c r="L2191" s="82"/>
      <c r="M2191" s="82"/>
      <c r="N2191" s="82"/>
      <c r="O2191" s="82"/>
      <c r="BS2191" s="82"/>
      <c r="BT2191" s="82"/>
      <c r="BU2191" s="82"/>
      <c r="BV2191" s="82"/>
      <c r="BW2191" s="82"/>
    </row>
    <row r="2192" spans="6:75" x14ac:dyDescent="0.3">
      <c r="F2192" s="10"/>
      <c r="G2192" s="10"/>
      <c r="H2192" s="10"/>
      <c r="I2192" s="10"/>
      <c r="J2192" s="10"/>
      <c r="K2192" s="82"/>
      <c r="L2192" s="82"/>
      <c r="M2192" s="82"/>
      <c r="N2192" s="82"/>
      <c r="O2192" s="82"/>
      <c r="BS2192" s="82"/>
      <c r="BT2192" s="82"/>
      <c r="BU2192" s="82"/>
      <c r="BV2192" s="82"/>
      <c r="BW2192" s="82"/>
    </row>
    <row r="2193" spans="6:75" x14ac:dyDescent="0.3">
      <c r="F2193" s="10"/>
      <c r="G2193" s="10"/>
      <c r="H2193" s="10"/>
      <c r="I2193" s="10"/>
      <c r="J2193" s="10"/>
      <c r="K2193" s="82"/>
      <c r="L2193" s="82"/>
      <c r="M2193" s="82"/>
      <c r="N2193" s="82"/>
      <c r="O2193" s="82"/>
      <c r="BS2193" s="82"/>
      <c r="BT2193" s="82"/>
      <c r="BU2193" s="82"/>
      <c r="BV2193" s="82"/>
      <c r="BW2193" s="82"/>
    </row>
    <row r="2194" spans="6:75" x14ac:dyDescent="0.3">
      <c r="F2194" s="10"/>
      <c r="G2194" s="10"/>
      <c r="H2194" s="10"/>
      <c r="I2194" s="10"/>
      <c r="J2194" s="10"/>
      <c r="K2194" s="82"/>
      <c r="L2194" s="82"/>
      <c r="M2194" s="82"/>
      <c r="N2194" s="82"/>
      <c r="O2194" s="82"/>
      <c r="BS2194" s="82"/>
      <c r="BT2194" s="82"/>
      <c r="BU2194" s="82"/>
      <c r="BV2194" s="82"/>
      <c r="BW2194" s="82"/>
    </row>
    <row r="2195" spans="6:75" x14ac:dyDescent="0.3">
      <c r="F2195" s="10"/>
      <c r="G2195" s="10"/>
      <c r="H2195" s="10"/>
      <c r="I2195" s="10"/>
      <c r="J2195" s="10"/>
      <c r="K2195" s="82"/>
      <c r="L2195" s="82"/>
      <c r="M2195" s="82"/>
      <c r="N2195" s="82"/>
      <c r="O2195" s="82"/>
      <c r="BS2195" s="82"/>
      <c r="BT2195" s="82"/>
      <c r="BU2195" s="82"/>
      <c r="BV2195" s="82"/>
      <c r="BW2195" s="82"/>
    </row>
    <row r="2196" spans="6:75" x14ac:dyDescent="0.3">
      <c r="F2196" s="10"/>
      <c r="G2196" s="10"/>
      <c r="H2196" s="10"/>
      <c r="I2196" s="10"/>
      <c r="J2196" s="10"/>
      <c r="K2196" s="82"/>
      <c r="L2196" s="82"/>
      <c r="M2196" s="82"/>
      <c r="N2196" s="82"/>
      <c r="O2196" s="82"/>
      <c r="BS2196" s="82"/>
      <c r="BT2196" s="82"/>
      <c r="BU2196" s="82"/>
      <c r="BV2196" s="82"/>
      <c r="BW2196" s="82"/>
    </row>
    <row r="2197" spans="6:75" x14ac:dyDescent="0.3">
      <c r="F2197" s="10"/>
      <c r="G2197" s="10"/>
      <c r="H2197" s="10"/>
      <c r="I2197" s="10"/>
      <c r="J2197" s="10"/>
      <c r="K2197" s="82"/>
      <c r="L2197" s="82"/>
      <c r="M2197" s="82"/>
      <c r="N2197" s="82"/>
      <c r="O2197" s="82"/>
      <c r="BS2197" s="82"/>
      <c r="BT2197" s="82"/>
      <c r="BU2197" s="82"/>
      <c r="BV2197" s="82"/>
      <c r="BW2197" s="82"/>
    </row>
    <row r="2198" spans="6:75" x14ac:dyDescent="0.3">
      <c r="F2198" s="10"/>
      <c r="G2198" s="10"/>
      <c r="H2198" s="10"/>
      <c r="I2198" s="10"/>
      <c r="J2198" s="10"/>
      <c r="K2198" s="82"/>
      <c r="L2198" s="82"/>
      <c r="M2198" s="82"/>
      <c r="N2198" s="82"/>
      <c r="O2198" s="82"/>
      <c r="BS2198" s="82"/>
      <c r="BT2198" s="82"/>
      <c r="BU2198" s="82"/>
      <c r="BV2198" s="82"/>
      <c r="BW2198" s="82"/>
    </row>
    <row r="2199" spans="6:75" x14ac:dyDescent="0.3">
      <c r="F2199" s="10"/>
      <c r="G2199" s="10"/>
      <c r="H2199" s="10"/>
      <c r="I2199" s="10"/>
      <c r="J2199" s="10"/>
      <c r="K2199" s="82"/>
      <c r="L2199" s="82"/>
      <c r="M2199" s="82"/>
      <c r="N2199" s="82"/>
      <c r="O2199" s="82"/>
      <c r="BS2199" s="82"/>
      <c r="BT2199" s="82"/>
      <c r="BU2199" s="82"/>
      <c r="BV2199" s="82"/>
      <c r="BW2199" s="82"/>
    </row>
    <row r="2200" spans="6:75" x14ac:dyDescent="0.3">
      <c r="F2200" s="10"/>
      <c r="G2200" s="10"/>
      <c r="H2200" s="10"/>
      <c r="I2200" s="10"/>
      <c r="J2200" s="10"/>
      <c r="K2200" s="82"/>
      <c r="L2200" s="82"/>
      <c r="M2200" s="82"/>
      <c r="N2200" s="82"/>
      <c r="O2200" s="82"/>
      <c r="BS2200" s="82"/>
      <c r="BT2200" s="82"/>
      <c r="BU2200" s="82"/>
      <c r="BV2200" s="82"/>
      <c r="BW2200" s="82"/>
    </row>
    <row r="2201" spans="6:75" x14ac:dyDescent="0.3">
      <c r="F2201" s="10"/>
      <c r="G2201" s="10"/>
      <c r="H2201" s="10"/>
      <c r="I2201" s="10"/>
      <c r="J2201" s="10"/>
      <c r="K2201" s="82"/>
      <c r="L2201" s="82"/>
      <c r="M2201" s="82"/>
      <c r="N2201" s="82"/>
      <c r="O2201" s="82"/>
      <c r="BS2201" s="82"/>
      <c r="BT2201" s="82"/>
      <c r="BU2201" s="82"/>
      <c r="BV2201" s="82"/>
      <c r="BW2201" s="82"/>
    </row>
    <row r="2202" spans="6:75" x14ac:dyDescent="0.3">
      <c r="F2202" s="10"/>
      <c r="G2202" s="10"/>
      <c r="H2202" s="10"/>
      <c r="I2202" s="10"/>
      <c r="J2202" s="10"/>
      <c r="K2202" s="82"/>
      <c r="L2202" s="82"/>
      <c r="M2202" s="82"/>
      <c r="N2202" s="82"/>
      <c r="O2202" s="82"/>
      <c r="BS2202" s="82"/>
      <c r="BT2202" s="82"/>
      <c r="BU2202" s="82"/>
      <c r="BV2202" s="82"/>
      <c r="BW2202" s="82"/>
    </row>
    <row r="2203" spans="6:75" x14ac:dyDescent="0.3">
      <c r="F2203" s="10"/>
      <c r="G2203" s="10"/>
      <c r="H2203" s="10"/>
      <c r="I2203" s="10"/>
      <c r="J2203" s="10"/>
      <c r="K2203" s="82"/>
      <c r="L2203" s="82"/>
      <c r="M2203" s="82"/>
      <c r="N2203" s="82"/>
      <c r="O2203" s="82"/>
      <c r="BS2203" s="82"/>
      <c r="BT2203" s="82"/>
      <c r="BU2203" s="82"/>
      <c r="BV2203" s="82"/>
      <c r="BW2203" s="82"/>
    </row>
    <row r="2204" spans="6:75" x14ac:dyDescent="0.3">
      <c r="F2204" s="10"/>
      <c r="G2204" s="10"/>
      <c r="H2204" s="10"/>
      <c r="I2204" s="10"/>
      <c r="J2204" s="10"/>
      <c r="K2204" s="82"/>
      <c r="L2204" s="82"/>
      <c r="M2204" s="82"/>
      <c r="N2204" s="82"/>
      <c r="O2204" s="82"/>
      <c r="BS2204" s="82"/>
      <c r="BT2204" s="82"/>
      <c r="BU2204" s="82"/>
      <c r="BV2204" s="82"/>
      <c r="BW2204" s="82"/>
    </row>
    <row r="2205" spans="6:75" x14ac:dyDescent="0.3">
      <c r="F2205" s="10"/>
      <c r="G2205" s="10"/>
      <c r="H2205" s="10"/>
      <c r="I2205" s="10"/>
      <c r="J2205" s="10"/>
      <c r="K2205" s="82"/>
      <c r="L2205" s="82"/>
      <c r="M2205" s="82"/>
      <c r="N2205" s="82"/>
      <c r="O2205" s="82"/>
      <c r="BS2205" s="82"/>
      <c r="BT2205" s="82"/>
      <c r="BU2205" s="82"/>
      <c r="BV2205" s="82"/>
      <c r="BW2205" s="82"/>
    </row>
    <row r="2206" spans="6:75" x14ac:dyDescent="0.3">
      <c r="F2206" s="10"/>
      <c r="G2206" s="10"/>
      <c r="H2206" s="10"/>
      <c r="I2206" s="10"/>
      <c r="J2206" s="10"/>
      <c r="K2206" s="82"/>
      <c r="L2206" s="82"/>
      <c r="M2206" s="82"/>
      <c r="N2206" s="82"/>
      <c r="O2206" s="82"/>
      <c r="BS2206" s="82"/>
      <c r="BT2206" s="82"/>
      <c r="BU2206" s="82"/>
      <c r="BV2206" s="82"/>
      <c r="BW2206" s="82"/>
    </row>
    <row r="2207" spans="6:75" x14ac:dyDescent="0.3">
      <c r="F2207" s="10"/>
      <c r="G2207" s="10"/>
      <c r="H2207" s="10"/>
      <c r="I2207" s="10"/>
      <c r="J2207" s="10"/>
      <c r="K2207" s="82"/>
      <c r="L2207" s="82"/>
      <c r="M2207" s="82"/>
      <c r="N2207" s="82"/>
      <c r="O2207" s="82"/>
      <c r="BS2207" s="82"/>
      <c r="BT2207" s="82"/>
      <c r="BU2207" s="82"/>
      <c r="BV2207" s="82"/>
      <c r="BW2207" s="82"/>
    </row>
    <row r="2208" spans="6:75" x14ac:dyDescent="0.3">
      <c r="F2208" s="10"/>
      <c r="G2208" s="10"/>
      <c r="H2208" s="10"/>
      <c r="I2208" s="10"/>
      <c r="J2208" s="10"/>
      <c r="K2208" s="82"/>
      <c r="L2208" s="82"/>
      <c r="M2208" s="82"/>
      <c r="N2208" s="82"/>
      <c r="O2208" s="82"/>
      <c r="BS2208" s="82"/>
      <c r="BT2208" s="82"/>
      <c r="BU2208" s="82"/>
      <c r="BV2208" s="82"/>
      <c r="BW2208" s="82"/>
    </row>
    <row r="2209" spans="6:75" x14ac:dyDescent="0.3">
      <c r="F2209" s="10"/>
      <c r="G2209" s="10"/>
      <c r="H2209" s="10"/>
      <c r="I2209" s="10"/>
      <c r="J2209" s="10"/>
      <c r="K2209" s="82"/>
      <c r="L2209" s="82"/>
      <c r="M2209" s="82"/>
      <c r="N2209" s="82"/>
      <c r="O2209" s="82"/>
      <c r="BS2209" s="82"/>
      <c r="BT2209" s="82"/>
      <c r="BU2209" s="82"/>
      <c r="BV2209" s="82"/>
      <c r="BW2209" s="82"/>
    </row>
    <row r="2210" spans="6:75" x14ac:dyDescent="0.3">
      <c r="F2210" s="10"/>
      <c r="G2210" s="10"/>
      <c r="H2210" s="10"/>
      <c r="I2210" s="10"/>
      <c r="J2210" s="10"/>
      <c r="K2210" s="82"/>
      <c r="L2210" s="82"/>
      <c r="M2210" s="82"/>
      <c r="N2210" s="82"/>
      <c r="O2210" s="82"/>
      <c r="BS2210" s="82"/>
      <c r="BT2210" s="82"/>
      <c r="BU2210" s="82"/>
      <c r="BV2210" s="82"/>
      <c r="BW2210" s="82"/>
    </row>
    <row r="2211" spans="6:75" x14ac:dyDescent="0.3">
      <c r="F2211" s="10"/>
      <c r="G2211" s="10"/>
      <c r="H2211" s="10"/>
      <c r="I2211" s="10"/>
      <c r="J2211" s="10"/>
      <c r="K2211" s="82"/>
      <c r="L2211" s="82"/>
      <c r="M2211" s="82"/>
      <c r="N2211" s="82"/>
      <c r="O2211" s="82"/>
      <c r="BS2211" s="82"/>
      <c r="BT2211" s="82"/>
      <c r="BU2211" s="82"/>
      <c r="BV2211" s="82"/>
      <c r="BW2211" s="82"/>
    </row>
    <row r="2212" spans="6:75" x14ac:dyDescent="0.3">
      <c r="F2212" s="10"/>
      <c r="G2212" s="10"/>
      <c r="H2212" s="10"/>
      <c r="I2212" s="10"/>
      <c r="J2212" s="10"/>
      <c r="K2212" s="82"/>
      <c r="L2212" s="82"/>
      <c r="M2212" s="82"/>
      <c r="N2212" s="82"/>
      <c r="O2212" s="82"/>
      <c r="BS2212" s="82"/>
      <c r="BT2212" s="82"/>
      <c r="BU2212" s="82"/>
      <c r="BV2212" s="82"/>
      <c r="BW2212" s="82"/>
    </row>
    <row r="2213" spans="6:75" x14ac:dyDescent="0.3">
      <c r="F2213" s="10"/>
      <c r="G2213" s="10"/>
      <c r="H2213" s="10"/>
      <c r="I2213" s="10"/>
      <c r="J2213" s="10"/>
      <c r="K2213" s="82"/>
      <c r="L2213" s="82"/>
      <c r="M2213" s="82"/>
      <c r="N2213" s="82"/>
      <c r="O2213" s="82"/>
      <c r="BS2213" s="82"/>
      <c r="BT2213" s="82"/>
      <c r="BU2213" s="82"/>
      <c r="BV2213" s="82"/>
      <c r="BW2213" s="82"/>
    </row>
    <row r="2214" spans="6:75" x14ac:dyDescent="0.3">
      <c r="F2214" s="10"/>
      <c r="G2214" s="10"/>
      <c r="H2214" s="10"/>
      <c r="I2214" s="10"/>
      <c r="J2214" s="10"/>
      <c r="K2214" s="82"/>
      <c r="L2214" s="82"/>
      <c r="M2214" s="82"/>
      <c r="N2214" s="82"/>
      <c r="O2214" s="82"/>
      <c r="BS2214" s="82"/>
      <c r="BT2214" s="82"/>
      <c r="BU2214" s="82"/>
      <c r="BV2214" s="82"/>
      <c r="BW2214" s="82"/>
    </row>
    <row r="2215" spans="6:75" x14ac:dyDescent="0.3">
      <c r="F2215" s="10"/>
      <c r="G2215" s="10"/>
      <c r="H2215" s="10"/>
      <c r="I2215" s="10"/>
      <c r="J2215" s="10"/>
      <c r="K2215" s="82"/>
      <c r="L2215" s="82"/>
      <c r="M2215" s="82"/>
      <c r="N2215" s="82"/>
      <c r="O2215" s="82"/>
      <c r="BS2215" s="82"/>
      <c r="BT2215" s="82"/>
      <c r="BU2215" s="82"/>
      <c r="BV2215" s="82"/>
      <c r="BW2215" s="82"/>
    </row>
    <row r="2216" spans="6:75" x14ac:dyDescent="0.3">
      <c r="F2216" s="10"/>
      <c r="G2216" s="10"/>
      <c r="H2216" s="10"/>
      <c r="I2216" s="10"/>
      <c r="J2216" s="10"/>
      <c r="K2216" s="82"/>
      <c r="L2216" s="82"/>
      <c r="M2216" s="82"/>
      <c r="N2216" s="82"/>
      <c r="O2216" s="82"/>
      <c r="BS2216" s="82"/>
      <c r="BT2216" s="82"/>
      <c r="BU2216" s="82"/>
      <c r="BV2216" s="82"/>
      <c r="BW2216" s="82"/>
    </row>
    <row r="2217" spans="6:75" x14ac:dyDescent="0.3">
      <c r="F2217" s="10"/>
      <c r="G2217" s="10"/>
      <c r="H2217" s="10"/>
      <c r="I2217" s="10"/>
      <c r="J2217" s="10"/>
      <c r="K2217" s="82"/>
      <c r="L2217" s="82"/>
      <c r="M2217" s="82"/>
      <c r="N2217" s="82"/>
      <c r="O2217" s="82"/>
      <c r="BS2217" s="82"/>
      <c r="BT2217" s="82"/>
      <c r="BU2217" s="82"/>
      <c r="BV2217" s="82"/>
      <c r="BW2217" s="82"/>
    </row>
    <row r="2218" spans="6:75" x14ac:dyDescent="0.3">
      <c r="F2218" s="10"/>
      <c r="G2218" s="10"/>
      <c r="H2218" s="10"/>
      <c r="I2218" s="10"/>
      <c r="J2218" s="10"/>
      <c r="K2218" s="82"/>
      <c r="L2218" s="82"/>
      <c r="M2218" s="82"/>
      <c r="N2218" s="82"/>
      <c r="O2218" s="82"/>
      <c r="BS2218" s="82"/>
      <c r="BT2218" s="82"/>
      <c r="BU2218" s="82"/>
      <c r="BV2218" s="82"/>
      <c r="BW2218" s="82"/>
    </row>
    <row r="2219" spans="6:75" x14ac:dyDescent="0.3">
      <c r="F2219" s="10"/>
      <c r="G2219" s="10"/>
      <c r="H2219" s="10"/>
      <c r="I2219" s="10"/>
      <c r="J2219" s="10"/>
      <c r="K2219" s="82"/>
      <c r="L2219" s="82"/>
      <c r="M2219" s="82"/>
      <c r="N2219" s="82"/>
      <c r="O2219" s="82"/>
      <c r="BS2219" s="82"/>
      <c r="BT2219" s="82"/>
      <c r="BU2219" s="82"/>
      <c r="BV2219" s="82"/>
      <c r="BW2219" s="82"/>
    </row>
    <row r="2220" spans="6:75" x14ac:dyDescent="0.3">
      <c r="F2220" s="10"/>
      <c r="G2220" s="10"/>
      <c r="H2220" s="10"/>
      <c r="I2220" s="10"/>
      <c r="J2220" s="10"/>
      <c r="K2220" s="82"/>
      <c r="L2220" s="82"/>
      <c r="M2220" s="82"/>
      <c r="N2220" s="82"/>
      <c r="O2220" s="82"/>
      <c r="BS2220" s="82"/>
      <c r="BT2220" s="82"/>
      <c r="BU2220" s="82"/>
      <c r="BV2220" s="82"/>
      <c r="BW2220" s="82"/>
    </row>
    <row r="2221" spans="6:75" x14ac:dyDescent="0.3">
      <c r="F2221" s="10"/>
      <c r="G2221" s="10"/>
      <c r="H2221" s="10"/>
      <c r="I2221" s="10"/>
      <c r="J2221" s="10"/>
      <c r="K2221" s="82"/>
      <c r="L2221" s="82"/>
      <c r="M2221" s="82"/>
      <c r="N2221" s="82"/>
      <c r="O2221" s="82"/>
      <c r="BS2221" s="82"/>
      <c r="BT2221" s="82"/>
      <c r="BU2221" s="82"/>
      <c r="BV2221" s="82"/>
      <c r="BW2221" s="82"/>
    </row>
    <row r="2222" spans="6:75" x14ac:dyDescent="0.3">
      <c r="F2222" s="10"/>
      <c r="G2222" s="10"/>
      <c r="H2222" s="10"/>
      <c r="I2222" s="10"/>
      <c r="J2222" s="10"/>
      <c r="K2222" s="82"/>
      <c r="L2222" s="82"/>
      <c r="M2222" s="82"/>
      <c r="N2222" s="82"/>
      <c r="O2222" s="82"/>
      <c r="BS2222" s="82"/>
      <c r="BT2222" s="82"/>
      <c r="BU2222" s="82"/>
      <c r="BV2222" s="82"/>
      <c r="BW2222" s="82"/>
    </row>
    <row r="2223" spans="6:75" x14ac:dyDescent="0.3">
      <c r="F2223" s="10"/>
      <c r="G2223" s="10"/>
      <c r="H2223" s="10"/>
      <c r="I2223" s="10"/>
      <c r="J2223" s="10"/>
      <c r="K2223" s="82"/>
      <c r="L2223" s="82"/>
      <c r="M2223" s="82"/>
      <c r="N2223" s="82"/>
      <c r="O2223" s="82"/>
      <c r="BS2223" s="82"/>
      <c r="BT2223" s="82"/>
      <c r="BU2223" s="82"/>
      <c r="BV2223" s="82"/>
      <c r="BW2223" s="82"/>
    </row>
    <row r="2224" spans="6:75" x14ac:dyDescent="0.3">
      <c r="F2224" s="10"/>
      <c r="G2224" s="10"/>
      <c r="H2224" s="10"/>
      <c r="I2224" s="10"/>
      <c r="J2224" s="10"/>
      <c r="K2224" s="82"/>
      <c r="L2224" s="82"/>
      <c r="M2224" s="82"/>
      <c r="N2224" s="82"/>
      <c r="O2224" s="82"/>
      <c r="BS2224" s="82"/>
      <c r="BT2224" s="82"/>
      <c r="BU2224" s="82"/>
      <c r="BV2224" s="82"/>
      <c r="BW2224" s="82"/>
    </row>
    <row r="2225" spans="6:75" x14ac:dyDescent="0.3">
      <c r="F2225" s="10"/>
      <c r="G2225" s="10"/>
      <c r="H2225" s="10"/>
      <c r="I2225" s="10"/>
      <c r="J2225" s="10"/>
      <c r="K2225" s="82"/>
      <c r="L2225" s="82"/>
      <c r="M2225" s="82"/>
      <c r="N2225" s="82"/>
      <c r="O2225" s="82"/>
      <c r="BS2225" s="82"/>
      <c r="BT2225" s="82"/>
      <c r="BU2225" s="82"/>
      <c r="BV2225" s="82"/>
      <c r="BW2225" s="82"/>
    </row>
    <row r="2226" spans="6:75" x14ac:dyDescent="0.3">
      <c r="F2226" s="10"/>
      <c r="G2226" s="10"/>
      <c r="H2226" s="10"/>
      <c r="I2226" s="10"/>
      <c r="J2226" s="10"/>
      <c r="K2226" s="82"/>
      <c r="L2226" s="82"/>
      <c r="M2226" s="82"/>
      <c r="N2226" s="82"/>
      <c r="O2226" s="82"/>
      <c r="BS2226" s="82"/>
      <c r="BT2226" s="82"/>
      <c r="BU2226" s="82"/>
      <c r="BV2226" s="82"/>
      <c r="BW2226" s="82"/>
    </row>
    <row r="2227" spans="6:75" x14ac:dyDescent="0.3">
      <c r="F2227" s="10"/>
      <c r="G2227" s="10"/>
      <c r="H2227" s="10"/>
      <c r="I2227" s="10"/>
      <c r="J2227" s="10"/>
      <c r="K2227" s="82"/>
      <c r="L2227" s="82"/>
      <c r="M2227" s="82"/>
      <c r="N2227" s="82"/>
      <c r="O2227" s="82"/>
      <c r="BS2227" s="82"/>
      <c r="BT2227" s="82"/>
      <c r="BU2227" s="82"/>
      <c r="BV2227" s="82"/>
      <c r="BW2227" s="82"/>
    </row>
    <row r="2228" spans="6:75" x14ac:dyDescent="0.3">
      <c r="F2228" s="10"/>
      <c r="G2228" s="10"/>
      <c r="H2228" s="10"/>
      <c r="I2228" s="10"/>
      <c r="J2228" s="10"/>
      <c r="K2228" s="82"/>
      <c r="L2228" s="82"/>
      <c r="M2228" s="82"/>
      <c r="N2228" s="82"/>
      <c r="O2228" s="82"/>
      <c r="BS2228" s="82"/>
      <c r="BT2228" s="82"/>
      <c r="BU2228" s="82"/>
      <c r="BV2228" s="82"/>
      <c r="BW2228" s="82"/>
    </row>
    <row r="2229" spans="6:75" x14ac:dyDescent="0.3">
      <c r="F2229" s="10"/>
      <c r="G2229" s="10"/>
      <c r="H2229" s="10"/>
      <c r="I2229" s="10"/>
      <c r="J2229" s="10"/>
      <c r="K2229" s="82"/>
      <c r="L2229" s="82"/>
      <c r="M2229" s="82"/>
      <c r="N2229" s="82"/>
      <c r="O2229" s="82"/>
      <c r="BS2229" s="82"/>
      <c r="BT2229" s="82"/>
      <c r="BU2229" s="82"/>
      <c r="BV2229" s="82"/>
      <c r="BW2229" s="82"/>
    </row>
    <row r="2230" spans="6:75" x14ac:dyDescent="0.3">
      <c r="F2230" s="10"/>
      <c r="G2230" s="10"/>
      <c r="H2230" s="10"/>
      <c r="I2230" s="10"/>
      <c r="J2230" s="10"/>
      <c r="K2230" s="82"/>
      <c r="L2230" s="82"/>
      <c r="M2230" s="82"/>
      <c r="N2230" s="82"/>
      <c r="O2230" s="82"/>
      <c r="BS2230" s="82"/>
      <c r="BT2230" s="82"/>
      <c r="BU2230" s="82"/>
      <c r="BV2230" s="82"/>
      <c r="BW2230" s="82"/>
    </row>
    <row r="2231" spans="6:75" x14ac:dyDescent="0.3">
      <c r="F2231" s="10"/>
      <c r="G2231" s="10"/>
      <c r="H2231" s="10"/>
      <c r="I2231" s="10"/>
      <c r="J2231" s="10"/>
      <c r="K2231" s="82"/>
      <c r="L2231" s="82"/>
      <c r="M2231" s="82"/>
      <c r="N2231" s="82"/>
      <c r="O2231" s="82"/>
      <c r="BS2231" s="82"/>
      <c r="BT2231" s="82"/>
      <c r="BU2231" s="82"/>
      <c r="BV2231" s="82"/>
      <c r="BW2231" s="82"/>
    </row>
    <row r="2232" spans="6:75" x14ac:dyDescent="0.3">
      <c r="F2232" s="10"/>
      <c r="G2232" s="10"/>
      <c r="H2232" s="10"/>
      <c r="I2232" s="10"/>
      <c r="J2232" s="10"/>
      <c r="K2232" s="82"/>
      <c r="L2232" s="82"/>
      <c r="M2232" s="82"/>
      <c r="N2232" s="82"/>
      <c r="O2232" s="82"/>
      <c r="BS2232" s="82"/>
      <c r="BT2232" s="82"/>
      <c r="BU2232" s="82"/>
      <c r="BV2232" s="82"/>
      <c r="BW2232" s="82"/>
    </row>
    <row r="2233" spans="6:75" x14ac:dyDescent="0.3">
      <c r="F2233" s="10"/>
      <c r="G2233" s="10"/>
      <c r="H2233" s="10"/>
      <c r="I2233" s="10"/>
      <c r="J2233" s="10"/>
      <c r="K2233" s="82"/>
      <c r="L2233" s="82"/>
      <c r="M2233" s="82"/>
      <c r="N2233" s="82"/>
      <c r="O2233" s="82"/>
      <c r="BS2233" s="82"/>
      <c r="BT2233" s="82"/>
      <c r="BU2233" s="82"/>
      <c r="BV2233" s="82"/>
      <c r="BW2233" s="82"/>
    </row>
    <row r="2234" spans="6:75" x14ac:dyDescent="0.3">
      <c r="F2234" s="10"/>
      <c r="G2234" s="10"/>
      <c r="H2234" s="10"/>
      <c r="I2234" s="10"/>
      <c r="J2234" s="10"/>
      <c r="K2234" s="82"/>
      <c r="L2234" s="82"/>
      <c r="M2234" s="82"/>
      <c r="N2234" s="82"/>
      <c r="O2234" s="82"/>
      <c r="BS2234" s="82"/>
      <c r="BT2234" s="82"/>
      <c r="BU2234" s="82"/>
      <c r="BV2234" s="82"/>
      <c r="BW2234" s="82"/>
    </row>
    <row r="2235" spans="6:75" x14ac:dyDescent="0.3">
      <c r="F2235" s="10"/>
      <c r="G2235" s="10"/>
      <c r="H2235" s="10"/>
      <c r="I2235" s="10"/>
      <c r="J2235" s="10"/>
      <c r="K2235" s="82"/>
      <c r="L2235" s="82"/>
      <c r="M2235" s="82"/>
      <c r="N2235" s="82"/>
      <c r="O2235" s="82"/>
      <c r="BS2235" s="82"/>
      <c r="BT2235" s="82"/>
      <c r="BU2235" s="82"/>
      <c r="BV2235" s="82"/>
      <c r="BW2235" s="82"/>
    </row>
    <row r="2236" spans="6:75" x14ac:dyDescent="0.3">
      <c r="F2236" s="10"/>
      <c r="G2236" s="10"/>
      <c r="H2236" s="10"/>
      <c r="I2236" s="10"/>
      <c r="J2236" s="10"/>
      <c r="K2236" s="82"/>
      <c r="L2236" s="82"/>
      <c r="M2236" s="82"/>
      <c r="N2236" s="82"/>
      <c r="O2236" s="82"/>
      <c r="BS2236" s="82"/>
      <c r="BT2236" s="82"/>
      <c r="BU2236" s="82"/>
      <c r="BV2236" s="82"/>
      <c r="BW2236" s="82"/>
    </row>
    <row r="2237" spans="6:75" x14ac:dyDescent="0.3">
      <c r="F2237" s="10"/>
      <c r="G2237" s="10"/>
      <c r="H2237" s="10"/>
      <c r="I2237" s="10"/>
      <c r="J2237" s="10"/>
      <c r="K2237" s="82"/>
      <c r="L2237" s="82"/>
      <c r="M2237" s="82"/>
      <c r="N2237" s="82"/>
      <c r="O2237" s="82"/>
      <c r="BS2237" s="82"/>
      <c r="BT2237" s="82"/>
      <c r="BU2237" s="82"/>
      <c r="BV2237" s="82"/>
      <c r="BW2237" s="82"/>
    </row>
    <row r="2238" spans="6:75" x14ac:dyDescent="0.3">
      <c r="F2238" s="10"/>
      <c r="G2238" s="10"/>
      <c r="H2238" s="10"/>
      <c r="I2238" s="10"/>
      <c r="J2238" s="10"/>
      <c r="K2238" s="82"/>
      <c r="L2238" s="82"/>
      <c r="M2238" s="82"/>
      <c r="N2238" s="82"/>
      <c r="O2238" s="82"/>
      <c r="BS2238" s="82"/>
      <c r="BT2238" s="82"/>
      <c r="BU2238" s="82"/>
      <c r="BV2238" s="82"/>
      <c r="BW2238" s="82"/>
    </row>
    <row r="2239" spans="6:75" x14ac:dyDescent="0.3">
      <c r="F2239" s="10"/>
      <c r="G2239" s="10"/>
      <c r="H2239" s="10"/>
      <c r="I2239" s="10"/>
      <c r="J2239" s="10"/>
      <c r="K2239" s="82"/>
      <c r="L2239" s="82"/>
      <c r="M2239" s="82"/>
      <c r="N2239" s="82"/>
      <c r="O2239" s="82"/>
      <c r="BS2239" s="82"/>
      <c r="BT2239" s="82"/>
      <c r="BU2239" s="82"/>
      <c r="BV2239" s="82"/>
      <c r="BW2239" s="82"/>
    </row>
    <row r="2240" spans="6:75" x14ac:dyDescent="0.3">
      <c r="F2240" s="10"/>
      <c r="G2240" s="10"/>
      <c r="H2240" s="10"/>
      <c r="I2240" s="10"/>
      <c r="J2240" s="10"/>
      <c r="K2240" s="82"/>
      <c r="L2240" s="82"/>
      <c r="M2240" s="82"/>
      <c r="N2240" s="82"/>
      <c r="O2240" s="82"/>
      <c r="BS2240" s="82"/>
      <c r="BT2240" s="82"/>
      <c r="BU2240" s="82"/>
      <c r="BV2240" s="82"/>
      <c r="BW2240" s="82"/>
    </row>
    <row r="2241" spans="6:75" x14ac:dyDescent="0.3">
      <c r="F2241" s="10"/>
      <c r="G2241" s="10"/>
      <c r="H2241" s="10"/>
      <c r="I2241" s="10"/>
      <c r="J2241" s="10"/>
      <c r="K2241" s="82"/>
      <c r="L2241" s="82"/>
      <c r="M2241" s="82"/>
      <c r="N2241" s="82"/>
      <c r="O2241" s="82"/>
      <c r="BS2241" s="82"/>
      <c r="BT2241" s="82"/>
      <c r="BU2241" s="82"/>
      <c r="BV2241" s="82"/>
      <c r="BW2241" s="82"/>
    </row>
    <row r="2242" spans="6:75" x14ac:dyDescent="0.3">
      <c r="F2242" s="10"/>
      <c r="G2242" s="10"/>
      <c r="H2242" s="10"/>
      <c r="I2242" s="10"/>
      <c r="J2242" s="10"/>
      <c r="K2242" s="82"/>
      <c r="L2242" s="82"/>
      <c r="M2242" s="82"/>
      <c r="N2242" s="82"/>
      <c r="O2242" s="82"/>
      <c r="BS2242" s="82"/>
      <c r="BT2242" s="82"/>
      <c r="BU2242" s="82"/>
      <c r="BV2242" s="82"/>
      <c r="BW2242" s="82"/>
    </row>
    <row r="2243" spans="6:75" x14ac:dyDescent="0.3">
      <c r="F2243" s="10"/>
      <c r="G2243" s="10"/>
      <c r="H2243" s="10"/>
      <c r="I2243" s="10"/>
      <c r="J2243" s="10"/>
      <c r="K2243" s="82"/>
      <c r="L2243" s="82"/>
      <c r="M2243" s="82"/>
      <c r="N2243" s="82"/>
      <c r="O2243" s="82"/>
      <c r="BS2243" s="82"/>
      <c r="BT2243" s="82"/>
      <c r="BU2243" s="82"/>
      <c r="BV2243" s="82"/>
      <c r="BW2243" s="82"/>
    </row>
    <row r="2244" spans="6:75" x14ac:dyDescent="0.3">
      <c r="F2244" s="10"/>
      <c r="G2244" s="10"/>
      <c r="H2244" s="10"/>
      <c r="I2244" s="10"/>
      <c r="J2244" s="10"/>
      <c r="K2244" s="82"/>
      <c r="L2244" s="82"/>
      <c r="M2244" s="82"/>
      <c r="N2244" s="82"/>
      <c r="O2244" s="82"/>
      <c r="BS2244" s="82"/>
      <c r="BT2244" s="82"/>
      <c r="BU2244" s="82"/>
      <c r="BV2244" s="82"/>
      <c r="BW2244" s="82"/>
    </row>
    <row r="2245" spans="6:75" x14ac:dyDescent="0.3">
      <c r="F2245" s="10"/>
      <c r="G2245" s="10"/>
      <c r="H2245" s="10"/>
      <c r="I2245" s="10"/>
      <c r="J2245" s="10"/>
      <c r="K2245" s="82"/>
      <c r="L2245" s="82"/>
      <c r="M2245" s="82"/>
      <c r="N2245" s="82"/>
      <c r="O2245" s="82"/>
      <c r="BS2245" s="82"/>
      <c r="BT2245" s="82"/>
      <c r="BU2245" s="82"/>
      <c r="BV2245" s="82"/>
      <c r="BW2245" s="82"/>
    </row>
    <row r="2246" spans="6:75" x14ac:dyDescent="0.3">
      <c r="F2246" s="10"/>
      <c r="G2246" s="10"/>
      <c r="H2246" s="10"/>
      <c r="I2246" s="10"/>
      <c r="J2246" s="10"/>
      <c r="K2246" s="82"/>
      <c r="L2246" s="82"/>
      <c r="M2246" s="82"/>
      <c r="N2246" s="82"/>
      <c r="O2246" s="82"/>
      <c r="BS2246" s="82"/>
      <c r="BT2246" s="82"/>
      <c r="BU2246" s="82"/>
      <c r="BV2246" s="82"/>
      <c r="BW2246" s="82"/>
    </row>
    <row r="2247" spans="6:75" x14ac:dyDescent="0.3">
      <c r="F2247" s="10"/>
      <c r="G2247" s="10"/>
      <c r="H2247" s="10"/>
      <c r="I2247" s="10"/>
      <c r="J2247" s="10"/>
      <c r="K2247" s="82"/>
      <c r="L2247" s="82"/>
      <c r="M2247" s="82"/>
      <c r="N2247" s="82"/>
      <c r="O2247" s="82"/>
      <c r="BS2247" s="82"/>
      <c r="BT2247" s="82"/>
      <c r="BU2247" s="82"/>
      <c r="BV2247" s="82"/>
      <c r="BW2247" s="82"/>
    </row>
    <row r="2248" spans="6:75" x14ac:dyDescent="0.3">
      <c r="F2248" s="10"/>
      <c r="G2248" s="10"/>
      <c r="H2248" s="10"/>
      <c r="I2248" s="10"/>
      <c r="J2248" s="10"/>
      <c r="K2248" s="82"/>
      <c r="L2248" s="82"/>
      <c r="M2248" s="82"/>
      <c r="N2248" s="82"/>
      <c r="O2248" s="82"/>
      <c r="BS2248" s="82"/>
      <c r="BT2248" s="82"/>
      <c r="BU2248" s="82"/>
      <c r="BV2248" s="82"/>
      <c r="BW2248" s="82"/>
    </row>
    <row r="2249" spans="6:75" x14ac:dyDescent="0.3">
      <c r="F2249" s="10"/>
      <c r="G2249" s="10"/>
      <c r="H2249" s="10"/>
      <c r="I2249" s="10"/>
      <c r="J2249" s="10"/>
      <c r="K2249" s="82"/>
      <c r="L2249" s="82"/>
      <c r="M2249" s="82"/>
      <c r="N2249" s="82"/>
      <c r="O2249" s="82"/>
      <c r="BS2249" s="82"/>
      <c r="BT2249" s="82"/>
      <c r="BU2249" s="82"/>
      <c r="BV2249" s="82"/>
      <c r="BW2249" s="82"/>
    </row>
    <row r="2250" spans="6:75" x14ac:dyDescent="0.3">
      <c r="F2250" s="10"/>
      <c r="G2250" s="10"/>
      <c r="H2250" s="10"/>
      <c r="I2250" s="10"/>
      <c r="J2250" s="10"/>
      <c r="K2250" s="82"/>
      <c r="L2250" s="82"/>
      <c r="M2250" s="82"/>
      <c r="N2250" s="82"/>
      <c r="O2250" s="82"/>
      <c r="BS2250" s="82"/>
      <c r="BT2250" s="82"/>
      <c r="BU2250" s="82"/>
      <c r="BV2250" s="82"/>
      <c r="BW2250" s="82"/>
    </row>
    <row r="2251" spans="6:75" x14ac:dyDescent="0.3">
      <c r="F2251" s="10"/>
      <c r="G2251" s="10"/>
      <c r="H2251" s="10"/>
      <c r="I2251" s="10"/>
      <c r="J2251" s="10"/>
      <c r="K2251" s="82"/>
      <c r="L2251" s="82"/>
      <c r="M2251" s="82"/>
      <c r="N2251" s="82"/>
      <c r="O2251" s="82"/>
      <c r="BS2251" s="82"/>
      <c r="BT2251" s="82"/>
      <c r="BU2251" s="82"/>
      <c r="BV2251" s="82"/>
      <c r="BW2251" s="82"/>
    </row>
    <row r="2252" spans="6:75" x14ac:dyDescent="0.3">
      <c r="F2252" s="10"/>
      <c r="G2252" s="10"/>
      <c r="H2252" s="10"/>
      <c r="I2252" s="10"/>
      <c r="J2252" s="10"/>
      <c r="K2252" s="82"/>
      <c r="L2252" s="82"/>
      <c r="M2252" s="82"/>
      <c r="N2252" s="82"/>
      <c r="O2252" s="82"/>
      <c r="BS2252" s="82"/>
      <c r="BT2252" s="82"/>
      <c r="BU2252" s="82"/>
      <c r="BV2252" s="82"/>
      <c r="BW2252" s="82"/>
    </row>
    <row r="2253" spans="6:75" x14ac:dyDescent="0.3">
      <c r="F2253" s="10"/>
      <c r="G2253" s="10"/>
      <c r="H2253" s="10"/>
      <c r="I2253" s="10"/>
      <c r="J2253" s="10"/>
      <c r="K2253" s="82"/>
      <c r="L2253" s="82"/>
      <c r="M2253" s="82"/>
      <c r="N2253" s="82"/>
      <c r="O2253" s="82"/>
      <c r="BS2253" s="82"/>
      <c r="BT2253" s="82"/>
      <c r="BU2253" s="82"/>
      <c r="BV2253" s="82"/>
      <c r="BW2253" s="82"/>
    </row>
    <row r="2254" spans="6:75" x14ac:dyDescent="0.3">
      <c r="F2254" s="10"/>
      <c r="G2254" s="10"/>
      <c r="H2254" s="10"/>
      <c r="I2254" s="10"/>
      <c r="J2254" s="10"/>
      <c r="K2254" s="82"/>
      <c r="L2254" s="82"/>
      <c r="M2254" s="82"/>
      <c r="N2254" s="82"/>
      <c r="O2254" s="82"/>
      <c r="BS2254" s="82"/>
      <c r="BT2254" s="82"/>
      <c r="BU2254" s="82"/>
      <c r="BV2254" s="82"/>
      <c r="BW2254" s="82"/>
    </row>
    <row r="2255" spans="6:75" x14ac:dyDescent="0.3">
      <c r="F2255" s="10"/>
      <c r="G2255" s="10"/>
      <c r="H2255" s="10"/>
      <c r="I2255" s="10"/>
      <c r="J2255" s="10"/>
      <c r="K2255" s="82"/>
      <c r="L2255" s="82"/>
      <c r="M2255" s="82"/>
      <c r="N2255" s="82"/>
      <c r="O2255" s="82"/>
      <c r="BS2255" s="82"/>
      <c r="BT2255" s="82"/>
      <c r="BU2255" s="82"/>
      <c r="BV2255" s="82"/>
      <c r="BW2255" s="82"/>
    </row>
    <row r="2256" spans="6:75" x14ac:dyDescent="0.3">
      <c r="F2256" s="10"/>
      <c r="G2256" s="10"/>
      <c r="H2256" s="10"/>
      <c r="I2256" s="10"/>
      <c r="J2256" s="10"/>
      <c r="K2256" s="82"/>
      <c r="L2256" s="82"/>
      <c r="M2256" s="82"/>
      <c r="N2256" s="82"/>
      <c r="O2256" s="82"/>
      <c r="BS2256" s="82"/>
      <c r="BT2256" s="82"/>
      <c r="BU2256" s="82"/>
      <c r="BV2256" s="82"/>
      <c r="BW2256" s="82"/>
    </row>
    <row r="2257" spans="6:75" x14ac:dyDescent="0.3">
      <c r="F2257" s="10"/>
      <c r="G2257" s="10"/>
      <c r="H2257" s="10"/>
      <c r="I2257" s="10"/>
      <c r="J2257" s="10"/>
      <c r="K2257" s="82"/>
      <c r="L2257" s="82"/>
      <c r="M2257" s="82"/>
      <c r="N2257" s="82"/>
      <c r="O2257" s="82"/>
      <c r="BS2257" s="82"/>
      <c r="BT2257" s="82"/>
      <c r="BU2257" s="82"/>
      <c r="BV2257" s="82"/>
      <c r="BW2257" s="82"/>
    </row>
    <row r="2258" spans="6:75" x14ac:dyDescent="0.3">
      <c r="F2258" s="10"/>
      <c r="G2258" s="10"/>
      <c r="H2258" s="10"/>
      <c r="I2258" s="10"/>
      <c r="J2258" s="10"/>
      <c r="K2258" s="82"/>
      <c r="L2258" s="82"/>
      <c r="M2258" s="82"/>
      <c r="N2258" s="82"/>
      <c r="O2258" s="82"/>
      <c r="BS2258" s="82"/>
      <c r="BT2258" s="82"/>
      <c r="BU2258" s="82"/>
      <c r="BV2258" s="82"/>
      <c r="BW2258" s="82"/>
    </row>
    <row r="2259" spans="6:75" x14ac:dyDescent="0.3">
      <c r="F2259" s="10"/>
      <c r="G2259" s="10"/>
      <c r="H2259" s="10"/>
      <c r="I2259" s="10"/>
      <c r="J2259" s="10"/>
      <c r="K2259" s="82"/>
      <c r="L2259" s="82"/>
      <c r="M2259" s="82"/>
      <c r="N2259" s="82"/>
      <c r="O2259" s="82"/>
      <c r="BS2259" s="82"/>
      <c r="BT2259" s="82"/>
      <c r="BU2259" s="82"/>
      <c r="BV2259" s="82"/>
      <c r="BW2259" s="82"/>
    </row>
    <row r="2260" spans="6:75" x14ac:dyDescent="0.3">
      <c r="F2260" s="10"/>
      <c r="G2260" s="10"/>
      <c r="H2260" s="10"/>
      <c r="I2260" s="10"/>
      <c r="J2260" s="10"/>
      <c r="K2260" s="82"/>
      <c r="L2260" s="82"/>
      <c r="M2260" s="82"/>
      <c r="N2260" s="82"/>
      <c r="O2260" s="82"/>
      <c r="BS2260" s="82"/>
      <c r="BT2260" s="82"/>
      <c r="BU2260" s="82"/>
      <c r="BV2260" s="82"/>
      <c r="BW2260" s="82"/>
    </row>
    <row r="2261" spans="6:75" x14ac:dyDescent="0.3">
      <c r="F2261" s="10"/>
      <c r="G2261" s="10"/>
      <c r="H2261" s="10"/>
      <c r="I2261" s="10"/>
      <c r="J2261" s="10"/>
      <c r="K2261" s="82"/>
      <c r="L2261" s="82"/>
      <c r="M2261" s="82"/>
      <c r="N2261" s="82"/>
      <c r="O2261" s="82"/>
      <c r="BS2261" s="82"/>
      <c r="BT2261" s="82"/>
      <c r="BU2261" s="82"/>
      <c r="BV2261" s="82"/>
      <c r="BW2261" s="82"/>
    </row>
    <row r="2262" spans="6:75" x14ac:dyDescent="0.3">
      <c r="F2262" s="10"/>
      <c r="G2262" s="10"/>
      <c r="H2262" s="10"/>
      <c r="I2262" s="10"/>
      <c r="J2262" s="10"/>
      <c r="K2262" s="82"/>
      <c r="L2262" s="82"/>
      <c r="M2262" s="82"/>
      <c r="N2262" s="82"/>
      <c r="O2262" s="82"/>
      <c r="BS2262" s="82"/>
      <c r="BT2262" s="82"/>
      <c r="BU2262" s="82"/>
      <c r="BV2262" s="82"/>
      <c r="BW2262" s="82"/>
    </row>
    <row r="2263" spans="6:75" x14ac:dyDescent="0.3">
      <c r="F2263" s="10"/>
      <c r="G2263" s="10"/>
      <c r="H2263" s="10"/>
      <c r="I2263" s="10"/>
      <c r="J2263" s="10"/>
      <c r="K2263" s="82"/>
      <c r="L2263" s="82"/>
      <c r="M2263" s="82"/>
      <c r="N2263" s="82"/>
      <c r="O2263" s="82"/>
      <c r="BS2263" s="82"/>
      <c r="BT2263" s="82"/>
      <c r="BU2263" s="82"/>
      <c r="BV2263" s="82"/>
      <c r="BW2263" s="82"/>
    </row>
    <row r="2264" spans="6:75" x14ac:dyDescent="0.3">
      <c r="F2264" s="10"/>
      <c r="G2264" s="10"/>
      <c r="H2264" s="10"/>
      <c r="I2264" s="10"/>
      <c r="J2264" s="10"/>
      <c r="K2264" s="82"/>
      <c r="L2264" s="82"/>
      <c r="M2264" s="82"/>
      <c r="N2264" s="82"/>
      <c r="O2264" s="82"/>
      <c r="BS2264" s="82"/>
      <c r="BT2264" s="82"/>
      <c r="BU2264" s="82"/>
      <c r="BV2264" s="82"/>
      <c r="BW2264" s="82"/>
    </row>
    <row r="2265" spans="6:75" x14ac:dyDescent="0.3">
      <c r="F2265" s="10"/>
      <c r="G2265" s="10"/>
      <c r="H2265" s="10"/>
      <c r="I2265" s="10"/>
      <c r="J2265" s="10"/>
      <c r="K2265" s="82"/>
      <c r="L2265" s="82"/>
      <c r="M2265" s="82"/>
      <c r="N2265" s="82"/>
      <c r="O2265" s="82"/>
      <c r="BS2265" s="82"/>
      <c r="BT2265" s="82"/>
      <c r="BU2265" s="82"/>
      <c r="BV2265" s="82"/>
      <c r="BW2265" s="82"/>
    </row>
    <row r="2266" spans="6:75" x14ac:dyDescent="0.3">
      <c r="F2266" s="10"/>
      <c r="G2266" s="10"/>
      <c r="H2266" s="10"/>
      <c r="I2266" s="10"/>
      <c r="J2266" s="10"/>
      <c r="K2266" s="82"/>
      <c r="L2266" s="82"/>
      <c r="M2266" s="82"/>
      <c r="N2266" s="82"/>
      <c r="O2266" s="82"/>
      <c r="BS2266" s="82"/>
      <c r="BT2266" s="82"/>
      <c r="BU2266" s="82"/>
      <c r="BV2266" s="82"/>
      <c r="BW2266" s="82"/>
    </row>
    <row r="2267" spans="6:75" x14ac:dyDescent="0.3">
      <c r="F2267" s="10"/>
      <c r="G2267" s="10"/>
      <c r="H2267" s="10"/>
      <c r="I2267" s="10"/>
      <c r="J2267" s="10"/>
      <c r="K2267" s="82"/>
      <c r="L2267" s="82"/>
      <c r="M2267" s="82"/>
      <c r="N2267" s="82"/>
      <c r="O2267" s="82"/>
      <c r="BS2267" s="82"/>
      <c r="BT2267" s="82"/>
      <c r="BU2267" s="82"/>
      <c r="BV2267" s="82"/>
      <c r="BW2267" s="82"/>
    </row>
    <row r="2268" spans="6:75" x14ac:dyDescent="0.3">
      <c r="F2268" s="10"/>
      <c r="G2268" s="10"/>
      <c r="H2268" s="10"/>
      <c r="I2268" s="10"/>
      <c r="J2268" s="10"/>
      <c r="K2268" s="82"/>
      <c r="L2268" s="82"/>
      <c r="M2268" s="82"/>
      <c r="N2268" s="82"/>
      <c r="O2268" s="82"/>
      <c r="BS2268" s="82"/>
      <c r="BT2268" s="82"/>
      <c r="BU2268" s="82"/>
      <c r="BV2268" s="82"/>
      <c r="BW2268" s="82"/>
    </row>
    <row r="2269" spans="6:75" x14ac:dyDescent="0.3">
      <c r="F2269" s="10"/>
      <c r="G2269" s="10"/>
      <c r="H2269" s="10"/>
      <c r="I2269" s="10"/>
      <c r="J2269" s="10"/>
      <c r="K2269" s="82"/>
      <c r="L2269" s="82"/>
      <c r="M2269" s="82"/>
      <c r="N2269" s="82"/>
      <c r="O2269" s="82"/>
      <c r="BS2269" s="82"/>
      <c r="BT2269" s="82"/>
      <c r="BU2269" s="82"/>
      <c r="BV2269" s="82"/>
      <c r="BW2269" s="82"/>
    </row>
    <row r="2270" spans="6:75" x14ac:dyDescent="0.3">
      <c r="F2270" s="10"/>
      <c r="G2270" s="10"/>
      <c r="H2270" s="10"/>
      <c r="I2270" s="10"/>
      <c r="J2270" s="10"/>
      <c r="K2270" s="82"/>
      <c r="L2270" s="82"/>
      <c r="M2270" s="82"/>
      <c r="N2270" s="82"/>
      <c r="O2270" s="82"/>
      <c r="BS2270" s="82"/>
      <c r="BT2270" s="82"/>
      <c r="BU2270" s="82"/>
      <c r="BV2270" s="82"/>
      <c r="BW2270" s="82"/>
    </row>
    <row r="2271" spans="6:75" x14ac:dyDescent="0.3">
      <c r="F2271" s="10"/>
      <c r="G2271" s="10"/>
      <c r="H2271" s="10"/>
      <c r="I2271" s="10"/>
      <c r="J2271" s="10"/>
      <c r="K2271" s="82"/>
      <c r="L2271" s="82"/>
      <c r="M2271" s="82"/>
      <c r="N2271" s="82"/>
      <c r="O2271" s="82"/>
      <c r="BS2271" s="82"/>
      <c r="BT2271" s="82"/>
      <c r="BU2271" s="82"/>
      <c r="BV2271" s="82"/>
      <c r="BW2271" s="82"/>
    </row>
    <row r="2272" spans="6:75" x14ac:dyDescent="0.3">
      <c r="F2272" s="10"/>
      <c r="G2272" s="10"/>
      <c r="H2272" s="10"/>
      <c r="I2272" s="10"/>
      <c r="J2272" s="10"/>
      <c r="K2272" s="82"/>
      <c r="L2272" s="82"/>
      <c r="M2272" s="82"/>
      <c r="N2272" s="82"/>
      <c r="O2272" s="82"/>
      <c r="BS2272" s="82"/>
      <c r="BT2272" s="82"/>
      <c r="BU2272" s="82"/>
      <c r="BV2272" s="82"/>
      <c r="BW2272" s="82"/>
    </row>
    <row r="2273" spans="6:75" x14ac:dyDescent="0.3">
      <c r="F2273" s="10"/>
      <c r="G2273" s="10"/>
      <c r="H2273" s="10"/>
      <c r="I2273" s="10"/>
      <c r="J2273" s="10"/>
      <c r="K2273" s="82"/>
      <c r="L2273" s="82"/>
      <c r="M2273" s="82"/>
      <c r="N2273" s="82"/>
      <c r="O2273" s="82"/>
      <c r="BS2273" s="82"/>
      <c r="BT2273" s="82"/>
      <c r="BU2273" s="82"/>
      <c r="BV2273" s="82"/>
      <c r="BW2273" s="82"/>
    </row>
    <row r="2274" spans="6:75" x14ac:dyDescent="0.3">
      <c r="F2274" s="10"/>
      <c r="G2274" s="10"/>
      <c r="H2274" s="10"/>
      <c r="I2274" s="10"/>
      <c r="J2274" s="10"/>
      <c r="K2274" s="82"/>
      <c r="L2274" s="82"/>
      <c r="M2274" s="82"/>
      <c r="N2274" s="82"/>
      <c r="O2274" s="82"/>
      <c r="BS2274" s="82"/>
      <c r="BT2274" s="82"/>
      <c r="BU2274" s="82"/>
      <c r="BV2274" s="82"/>
      <c r="BW2274" s="82"/>
    </row>
    <row r="2275" spans="6:75" x14ac:dyDescent="0.3">
      <c r="F2275" s="10"/>
      <c r="G2275" s="10"/>
      <c r="H2275" s="10"/>
      <c r="I2275" s="10"/>
      <c r="J2275" s="10"/>
      <c r="K2275" s="82"/>
      <c r="L2275" s="82"/>
      <c r="M2275" s="82"/>
      <c r="N2275" s="82"/>
      <c r="O2275" s="82"/>
      <c r="BS2275" s="82"/>
      <c r="BT2275" s="82"/>
      <c r="BU2275" s="82"/>
      <c r="BV2275" s="82"/>
      <c r="BW2275" s="82"/>
    </row>
    <row r="2276" spans="6:75" x14ac:dyDescent="0.3">
      <c r="F2276" s="10"/>
      <c r="G2276" s="10"/>
      <c r="H2276" s="10"/>
      <c r="I2276" s="10"/>
      <c r="J2276" s="10"/>
      <c r="K2276" s="82"/>
      <c r="L2276" s="82"/>
      <c r="M2276" s="82"/>
      <c r="N2276" s="82"/>
      <c r="O2276" s="82"/>
      <c r="BS2276" s="82"/>
      <c r="BT2276" s="82"/>
      <c r="BU2276" s="82"/>
      <c r="BV2276" s="82"/>
      <c r="BW2276" s="82"/>
    </row>
    <row r="2277" spans="6:75" x14ac:dyDescent="0.3">
      <c r="F2277" s="10"/>
      <c r="G2277" s="10"/>
      <c r="H2277" s="10"/>
      <c r="I2277" s="10"/>
      <c r="J2277" s="10"/>
      <c r="K2277" s="82"/>
      <c r="L2277" s="82"/>
      <c r="M2277" s="82"/>
      <c r="N2277" s="82"/>
      <c r="O2277" s="82"/>
      <c r="BS2277" s="82"/>
      <c r="BT2277" s="82"/>
      <c r="BU2277" s="82"/>
      <c r="BV2277" s="82"/>
      <c r="BW2277" s="82"/>
    </row>
    <row r="2278" spans="6:75" x14ac:dyDescent="0.3">
      <c r="F2278" s="10"/>
      <c r="G2278" s="10"/>
      <c r="H2278" s="10"/>
      <c r="I2278" s="10"/>
      <c r="J2278" s="10"/>
      <c r="K2278" s="82"/>
      <c r="L2278" s="82"/>
      <c r="M2278" s="82"/>
      <c r="N2278" s="82"/>
      <c r="O2278" s="82"/>
      <c r="BS2278" s="82"/>
      <c r="BT2278" s="82"/>
      <c r="BU2278" s="82"/>
      <c r="BV2278" s="82"/>
      <c r="BW2278" s="82"/>
    </row>
    <row r="2279" spans="6:75" x14ac:dyDescent="0.3">
      <c r="F2279" s="10"/>
      <c r="G2279" s="10"/>
      <c r="H2279" s="10"/>
      <c r="I2279" s="10"/>
      <c r="J2279" s="10"/>
      <c r="K2279" s="82"/>
      <c r="L2279" s="82"/>
      <c r="M2279" s="82"/>
      <c r="N2279" s="82"/>
      <c r="O2279" s="82"/>
      <c r="BS2279" s="82"/>
      <c r="BT2279" s="82"/>
      <c r="BU2279" s="82"/>
      <c r="BV2279" s="82"/>
      <c r="BW2279" s="82"/>
    </row>
    <row r="2280" spans="6:75" x14ac:dyDescent="0.3">
      <c r="F2280" s="10"/>
      <c r="G2280" s="10"/>
      <c r="H2280" s="10"/>
      <c r="I2280" s="10"/>
      <c r="J2280" s="10"/>
      <c r="K2280" s="82"/>
      <c r="L2280" s="82"/>
      <c r="M2280" s="82"/>
      <c r="N2280" s="82"/>
      <c r="O2280" s="82"/>
      <c r="BS2280" s="82"/>
      <c r="BT2280" s="82"/>
      <c r="BU2280" s="82"/>
      <c r="BV2280" s="82"/>
      <c r="BW2280" s="82"/>
    </row>
    <row r="2281" spans="6:75" x14ac:dyDescent="0.3">
      <c r="F2281" s="10"/>
      <c r="G2281" s="10"/>
      <c r="H2281" s="10"/>
      <c r="I2281" s="10"/>
      <c r="J2281" s="10"/>
      <c r="K2281" s="82"/>
      <c r="L2281" s="82"/>
      <c r="M2281" s="82"/>
      <c r="N2281" s="82"/>
      <c r="O2281" s="82"/>
      <c r="BS2281" s="82"/>
      <c r="BT2281" s="82"/>
      <c r="BU2281" s="82"/>
      <c r="BV2281" s="82"/>
      <c r="BW2281" s="82"/>
    </row>
    <row r="2282" spans="6:75" x14ac:dyDescent="0.3">
      <c r="F2282" s="10"/>
      <c r="G2282" s="10"/>
      <c r="H2282" s="10"/>
      <c r="I2282" s="10"/>
      <c r="J2282" s="10"/>
      <c r="K2282" s="82"/>
      <c r="L2282" s="82"/>
      <c r="M2282" s="82"/>
      <c r="N2282" s="82"/>
      <c r="O2282" s="82"/>
      <c r="BS2282" s="82"/>
      <c r="BT2282" s="82"/>
      <c r="BU2282" s="82"/>
      <c r="BV2282" s="82"/>
      <c r="BW2282" s="82"/>
    </row>
    <row r="2283" spans="6:75" x14ac:dyDescent="0.3">
      <c r="F2283" s="10"/>
      <c r="G2283" s="10"/>
      <c r="H2283" s="10"/>
      <c r="I2283" s="10"/>
      <c r="J2283" s="10"/>
      <c r="K2283" s="82"/>
      <c r="L2283" s="82"/>
      <c r="M2283" s="82"/>
      <c r="N2283" s="82"/>
      <c r="O2283" s="82"/>
      <c r="BS2283" s="82"/>
      <c r="BT2283" s="82"/>
      <c r="BU2283" s="82"/>
      <c r="BV2283" s="82"/>
      <c r="BW2283" s="82"/>
    </row>
    <row r="2284" spans="6:75" x14ac:dyDescent="0.3">
      <c r="F2284" s="10"/>
      <c r="G2284" s="10"/>
      <c r="H2284" s="10"/>
      <c r="I2284" s="10"/>
      <c r="J2284" s="10"/>
      <c r="K2284" s="82"/>
      <c r="L2284" s="82"/>
      <c r="M2284" s="82"/>
      <c r="N2284" s="82"/>
      <c r="O2284" s="82"/>
      <c r="BS2284" s="82"/>
      <c r="BT2284" s="82"/>
      <c r="BU2284" s="82"/>
      <c r="BV2284" s="82"/>
      <c r="BW2284" s="82"/>
    </row>
    <row r="2285" spans="6:75" x14ac:dyDescent="0.3">
      <c r="F2285" s="10"/>
      <c r="G2285" s="10"/>
      <c r="H2285" s="10"/>
      <c r="I2285" s="10"/>
      <c r="J2285" s="10"/>
      <c r="K2285" s="82"/>
      <c r="L2285" s="82"/>
      <c r="M2285" s="82"/>
      <c r="N2285" s="82"/>
      <c r="O2285" s="82"/>
      <c r="BS2285" s="82"/>
      <c r="BT2285" s="82"/>
      <c r="BU2285" s="82"/>
      <c r="BV2285" s="82"/>
      <c r="BW2285" s="82"/>
    </row>
    <row r="2286" spans="6:75" x14ac:dyDescent="0.3">
      <c r="F2286" s="10"/>
      <c r="G2286" s="10"/>
      <c r="H2286" s="10"/>
      <c r="I2286" s="10"/>
      <c r="J2286" s="10"/>
      <c r="K2286" s="82"/>
      <c r="L2286" s="82"/>
      <c r="M2286" s="82"/>
      <c r="N2286" s="82"/>
      <c r="O2286" s="82"/>
      <c r="BS2286" s="82"/>
      <c r="BT2286" s="82"/>
      <c r="BU2286" s="82"/>
      <c r="BV2286" s="82"/>
      <c r="BW2286" s="82"/>
    </row>
    <row r="2287" spans="6:75" x14ac:dyDescent="0.3">
      <c r="F2287" s="10"/>
      <c r="G2287" s="10"/>
      <c r="H2287" s="10"/>
      <c r="I2287" s="10"/>
      <c r="J2287" s="10"/>
      <c r="K2287" s="82"/>
      <c r="L2287" s="82"/>
      <c r="M2287" s="82"/>
      <c r="N2287" s="82"/>
      <c r="O2287" s="82"/>
      <c r="BS2287" s="82"/>
      <c r="BT2287" s="82"/>
      <c r="BU2287" s="82"/>
      <c r="BV2287" s="82"/>
      <c r="BW2287" s="82"/>
    </row>
    <row r="2288" spans="6:75" x14ac:dyDescent="0.3">
      <c r="F2288" s="10"/>
      <c r="G2288" s="10"/>
      <c r="H2288" s="10"/>
      <c r="I2288" s="10"/>
      <c r="J2288" s="10"/>
      <c r="K2288" s="82"/>
      <c r="L2288" s="82"/>
      <c r="M2288" s="82"/>
      <c r="N2288" s="82"/>
      <c r="O2288" s="82"/>
      <c r="BS2288" s="82"/>
      <c r="BT2288" s="82"/>
      <c r="BU2288" s="82"/>
      <c r="BV2288" s="82"/>
      <c r="BW2288" s="82"/>
    </row>
    <row r="2289" spans="6:75" x14ac:dyDescent="0.3">
      <c r="F2289" s="10"/>
      <c r="G2289" s="10"/>
      <c r="H2289" s="10"/>
      <c r="I2289" s="10"/>
      <c r="J2289" s="10"/>
      <c r="K2289" s="82"/>
      <c r="L2289" s="82"/>
      <c r="M2289" s="82"/>
      <c r="N2289" s="82"/>
      <c r="O2289" s="82"/>
      <c r="BS2289" s="82"/>
      <c r="BT2289" s="82"/>
      <c r="BU2289" s="82"/>
      <c r="BV2289" s="82"/>
      <c r="BW2289" s="82"/>
    </row>
    <row r="2290" spans="6:75" x14ac:dyDescent="0.3">
      <c r="F2290" s="10"/>
      <c r="G2290" s="10"/>
      <c r="H2290" s="10"/>
      <c r="I2290" s="10"/>
      <c r="J2290" s="10"/>
      <c r="K2290" s="82"/>
      <c r="L2290" s="82"/>
      <c r="M2290" s="82"/>
      <c r="N2290" s="82"/>
      <c r="O2290" s="82"/>
      <c r="BS2290" s="82"/>
      <c r="BT2290" s="82"/>
      <c r="BU2290" s="82"/>
      <c r="BV2290" s="82"/>
      <c r="BW2290" s="82"/>
    </row>
    <row r="2291" spans="6:75" x14ac:dyDescent="0.3">
      <c r="F2291" s="10"/>
      <c r="G2291" s="10"/>
      <c r="H2291" s="10"/>
      <c r="I2291" s="10"/>
      <c r="J2291" s="10"/>
      <c r="K2291" s="82"/>
      <c r="L2291" s="82"/>
      <c r="M2291" s="82"/>
      <c r="N2291" s="82"/>
      <c r="O2291" s="82"/>
      <c r="BS2291" s="82"/>
      <c r="BT2291" s="82"/>
      <c r="BU2291" s="82"/>
      <c r="BV2291" s="82"/>
      <c r="BW2291" s="82"/>
    </row>
    <row r="2292" spans="6:75" x14ac:dyDescent="0.3">
      <c r="F2292" s="10"/>
      <c r="G2292" s="10"/>
      <c r="H2292" s="10"/>
      <c r="I2292" s="10"/>
      <c r="J2292" s="10"/>
      <c r="K2292" s="82"/>
      <c r="L2292" s="82"/>
      <c r="M2292" s="82"/>
      <c r="N2292" s="82"/>
      <c r="O2292" s="82"/>
      <c r="BS2292" s="82"/>
      <c r="BT2292" s="82"/>
      <c r="BU2292" s="82"/>
      <c r="BV2292" s="82"/>
      <c r="BW2292" s="82"/>
    </row>
    <row r="2293" spans="6:75" x14ac:dyDescent="0.3">
      <c r="F2293" s="10"/>
      <c r="G2293" s="10"/>
      <c r="H2293" s="10"/>
      <c r="I2293" s="10"/>
      <c r="J2293" s="10"/>
      <c r="K2293" s="82"/>
      <c r="L2293" s="82"/>
      <c r="M2293" s="82"/>
      <c r="N2293" s="82"/>
      <c r="O2293" s="82"/>
      <c r="BS2293" s="82"/>
      <c r="BT2293" s="82"/>
      <c r="BU2293" s="82"/>
      <c r="BV2293" s="82"/>
      <c r="BW2293" s="82"/>
    </row>
    <row r="2294" spans="6:75" x14ac:dyDescent="0.3">
      <c r="F2294" s="10"/>
      <c r="G2294" s="10"/>
      <c r="H2294" s="10"/>
      <c r="I2294" s="10"/>
      <c r="J2294" s="10"/>
      <c r="K2294" s="82"/>
      <c r="L2294" s="82"/>
      <c r="M2294" s="82"/>
      <c r="N2294" s="82"/>
      <c r="O2294" s="82"/>
      <c r="BS2294" s="82"/>
      <c r="BT2294" s="82"/>
      <c r="BU2294" s="82"/>
      <c r="BV2294" s="82"/>
      <c r="BW2294" s="82"/>
    </row>
    <row r="2295" spans="6:75" x14ac:dyDescent="0.3">
      <c r="F2295" s="10"/>
      <c r="G2295" s="10"/>
      <c r="H2295" s="10"/>
      <c r="I2295" s="10"/>
      <c r="J2295" s="10"/>
      <c r="K2295" s="82"/>
      <c r="L2295" s="82"/>
      <c r="M2295" s="82"/>
      <c r="N2295" s="82"/>
      <c r="O2295" s="82"/>
      <c r="BS2295" s="82"/>
      <c r="BT2295" s="82"/>
      <c r="BU2295" s="82"/>
      <c r="BV2295" s="82"/>
      <c r="BW2295" s="82"/>
    </row>
    <row r="2296" spans="6:75" x14ac:dyDescent="0.3">
      <c r="F2296" s="10"/>
      <c r="G2296" s="10"/>
      <c r="H2296" s="10"/>
      <c r="I2296" s="10"/>
      <c r="J2296" s="10"/>
      <c r="K2296" s="82"/>
      <c r="L2296" s="82"/>
      <c r="M2296" s="82"/>
      <c r="N2296" s="82"/>
      <c r="O2296" s="82"/>
      <c r="BS2296" s="82"/>
      <c r="BT2296" s="82"/>
      <c r="BU2296" s="82"/>
      <c r="BV2296" s="82"/>
      <c r="BW2296" s="82"/>
    </row>
    <row r="2297" spans="6:75" x14ac:dyDescent="0.3">
      <c r="F2297" s="10"/>
      <c r="G2297" s="10"/>
      <c r="H2297" s="10"/>
      <c r="I2297" s="10"/>
      <c r="J2297" s="10"/>
      <c r="K2297" s="82"/>
      <c r="L2297" s="82"/>
      <c r="M2297" s="82"/>
      <c r="N2297" s="82"/>
      <c r="O2297" s="82"/>
      <c r="BS2297" s="82"/>
      <c r="BT2297" s="82"/>
      <c r="BU2297" s="82"/>
      <c r="BV2297" s="82"/>
      <c r="BW2297" s="82"/>
    </row>
    <row r="2298" spans="6:75" x14ac:dyDescent="0.3">
      <c r="F2298" s="10"/>
      <c r="G2298" s="10"/>
      <c r="H2298" s="10"/>
      <c r="I2298" s="10"/>
      <c r="J2298" s="10"/>
      <c r="K2298" s="82"/>
      <c r="L2298" s="82"/>
      <c r="M2298" s="82"/>
      <c r="N2298" s="82"/>
      <c r="O2298" s="82"/>
      <c r="BS2298" s="82"/>
      <c r="BT2298" s="82"/>
      <c r="BU2298" s="82"/>
      <c r="BV2298" s="82"/>
      <c r="BW2298" s="82"/>
    </row>
    <row r="2299" spans="6:75" x14ac:dyDescent="0.3">
      <c r="F2299" s="10"/>
      <c r="G2299" s="10"/>
      <c r="H2299" s="10"/>
      <c r="I2299" s="10"/>
      <c r="J2299" s="10"/>
      <c r="K2299" s="82"/>
      <c r="L2299" s="82"/>
      <c r="M2299" s="82"/>
      <c r="N2299" s="82"/>
      <c r="O2299" s="82"/>
      <c r="BS2299" s="82"/>
      <c r="BT2299" s="82"/>
      <c r="BU2299" s="82"/>
      <c r="BV2299" s="82"/>
      <c r="BW2299" s="82"/>
    </row>
    <row r="2300" spans="6:75" x14ac:dyDescent="0.3">
      <c r="F2300" s="10"/>
      <c r="G2300" s="10"/>
      <c r="H2300" s="10"/>
      <c r="I2300" s="10"/>
      <c r="J2300" s="10"/>
      <c r="K2300" s="82"/>
      <c r="L2300" s="82"/>
      <c r="M2300" s="82"/>
      <c r="N2300" s="82"/>
      <c r="O2300" s="82"/>
      <c r="BS2300" s="82"/>
      <c r="BT2300" s="82"/>
      <c r="BU2300" s="82"/>
      <c r="BV2300" s="82"/>
      <c r="BW2300" s="82"/>
    </row>
    <row r="2301" spans="6:75" x14ac:dyDescent="0.3">
      <c r="F2301" s="10"/>
      <c r="G2301" s="10"/>
      <c r="H2301" s="10"/>
      <c r="I2301" s="10"/>
      <c r="J2301" s="10"/>
      <c r="K2301" s="82"/>
      <c r="L2301" s="82"/>
      <c r="M2301" s="82"/>
      <c r="N2301" s="82"/>
      <c r="O2301" s="82"/>
      <c r="BS2301" s="82"/>
      <c r="BT2301" s="82"/>
      <c r="BU2301" s="82"/>
      <c r="BV2301" s="82"/>
      <c r="BW2301" s="82"/>
    </row>
    <row r="2302" spans="6:75" x14ac:dyDescent="0.3">
      <c r="F2302" s="10"/>
      <c r="G2302" s="10"/>
      <c r="H2302" s="10"/>
      <c r="I2302" s="10"/>
      <c r="J2302" s="10"/>
      <c r="K2302" s="82"/>
      <c r="L2302" s="82"/>
      <c r="M2302" s="82"/>
      <c r="N2302" s="82"/>
      <c r="O2302" s="82"/>
      <c r="BS2302" s="82"/>
      <c r="BT2302" s="82"/>
      <c r="BU2302" s="82"/>
      <c r="BV2302" s="82"/>
      <c r="BW2302" s="82"/>
    </row>
    <row r="2303" spans="6:75" x14ac:dyDescent="0.3">
      <c r="F2303" s="10"/>
      <c r="G2303" s="10"/>
      <c r="H2303" s="10"/>
      <c r="I2303" s="10"/>
      <c r="J2303" s="10"/>
      <c r="K2303" s="82"/>
      <c r="L2303" s="82"/>
      <c r="M2303" s="82"/>
      <c r="N2303" s="82"/>
      <c r="O2303" s="82"/>
      <c r="BS2303" s="82"/>
      <c r="BT2303" s="82"/>
      <c r="BU2303" s="82"/>
      <c r="BV2303" s="82"/>
      <c r="BW2303" s="82"/>
    </row>
    <row r="2304" spans="6:75" x14ac:dyDescent="0.3">
      <c r="F2304" s="10"/>
      <c r="G2304" s="10"/>
      <c r="H2304" s="10"/>
      <c r="I2304" s="10"/>
      <c r="J2304" s="10"/>
      <c r="K2304" s="82"/>
      <c r="L2304" s="82"/>
      <c r="M2304" s="82"/>
      <c r="N2304" s="82"/>
      <c r="O2304" s="82"/>
      <c r="BS2304" s="82"/>
      <c r="BT2304" s="82"/>
      <c r="BU2304" s="82"/>
      <c r="BV2304" s="82"/>
      <c r="BW2304" s="82"/>
    </row>
    <row r="2305" spans="6:75" x14ac:dyDescent="0.3">
      <c r="F2305" s="10"/>
      <c r="G2305" s="10"/>
      <c r="H2305" s="10"/>
      <c r="I2305" s="10"/>
      <c r="J2305" s="10"/>
      <c r="K2305" s="82"/>
      <c r="L2305" s="82"/>
      <c r="M2305" s="82"/>
      <c r="N2305" s="82"/>
      <c r="O2305" s="82"/>
      <c r="BS2305" s="82"/>
      <c r="BT2305" s="82"/>
      <c r="BU2305" s="82"/>
      <c r="BV2305" s="82"/>
      <c r="BW2305" s="82"/>
    </row>
    <row r="2306" spans="6:75" x14ac:dyDescent="0.3">
      <c r="F2306" s="10"/>
      <c r="G2306" s="10"/>
      <c r="H2306" s="10"/>
      <c r="I2306" s="10"/>
      <c r="J2306" s="10"/>
      <c r="K2306" s="82"/>
      <c r="L2306" s="82"/>
      <c r="M2306" s="82"/>
      <c r="N2306" s="82"/>
      <c r="O2306" s="82"/>
      <c r="BS2306" s="82"/>
      <c r="BT2306" s="82"/>
      <c r="BU2306" s="82"/>
      <c r="BV2306" s="82"/>
      <c r="BW2306" s="82"/>
    </row>
    <row r="2307" spans="6:75" x14ac:dyDescent="0.3">
      <c r="F2307" s="10"/>
      <c r="G2307" s="10"/>
      <c r="H2307" s="10"/>
      <c r="I2307" s="10"/>
      <c r="J2307" s="10"/>
      <c r="K2307" s="82"/>
      <c r="L2307" s="82"/>
      <c r="M2307" s="82"/>
      <c r="N2307" s="82"/>
      <c r="O2307" s="82"/>
      <c r="BS2307" s="82"/>
      <c r="BT2307" s="82"/>
      <c r="BU2307" s="82"/>
      <c r="BV2307" s="82"/>
      <c r="BW2307" s="82"/>
    </row>
    <row r="2308" spans="6:75" x14ac:dyDescent="0.3">
      <c r="F2308" s="10"/>
      <c r="G2308" s="10"/>
      <c r="H2308" s="10"/>
      <c r="I2308" s="10"/>
      <c r="J2308" s="10"/>
      <c r="K2308" s="82"/>
      <c r="L2308" s="82"/>
      <c r="M2308" s="82"/>
      <c r="N2308" s="82"/>
      <c r="O2308" s="82"/>
      <c r="BS2308" s="82"/>
      <c r="BT2308" s="82"/>
      <c r="BU2308" s="82"/>
      <c r="BV2308" s="82"/>
      <c r="BW2308" s="82"/>
    </row>
    <row r="2309" spans="6:75" x14ac:dyDescent="0.3">
      <c r="F2309" s="10"/>
      <c r="G2309" s="10"/>
      <c r="H2309" s="10"/>
      <c r="I2309" s="10"/>
      <c r="J2309" s="10"/>
      <c r="K2309" s="82"/>
      <c r="L2309" s="82"/>
      <c r="M2309" s="82"/>
      <c r="N2309" s="82"/>
      <c r="O2309" s="82"/>
      <c r="BS2309" s="82"/>
      <c r="BT2309" s="82"/>
      <c r="BU2309" s="82"/>
      <c r="BV2309" s="82"/>
      <c r="BW2309" s="82"/>
    </row>
    <row r="2310" spans="6:75" x14ac:dyDescent="0.3">
      <c r="F2310" s="10"/>
      <c r="G2310" s="10"/>
      <c r="H2310" s="10"/>
      <c r="I2310" s="10"/>
      <c r="J2310" s="10"/>
      <c r="K2310" s="82"/>
      <c r="L2310" s="82"/>
      <c r="M2310" s="82"/>
      <c r="N2310" s="82"/>
      <c r="O2310" s="82"/>
      <c r="BS2310" s="82"/>
      <c r="BT2310" s="82"/>
      <c r="BU2310" s="82"/>
      <c r="BV2310" s="82"/>
      <c r="BW2310" s="82"/>
    </row>
    <row r="2311" spans="6:75" x14ac:dyDescent="0.3">
      <c r="F2311" s="10"/>
      <c r="G2311" s="10"/>
      <c r="H2311" s="10"/>
      <c r="I2311" s="10"/>
      <c r="J2311" s="10"/>
      <c r="K2311" s="82"/>
      <c r="L2311" s="82"/>
      <c r="M2311" s="82"/>
      <c r="N2311" s="82"/>
      <c r="O2311" s="82"/>
      <c r="BS2311" s="82"/>
      <c r="BT2311" s="82"/>
      <c r="BU2311" s="82"/>
      <c r="BV2311" s="82"/>
      <c r="BW2311" s="82"/>
    </row>
    <row r="2312" spans="6:75" x14ac:dyDescent="0.3">
      <c r="F2312" s="10"/>
      <c r="G2312" s="10"/>
      <c r="H2312" s="10"/>
      <c r="I2312" s="10"/>
      <c r="J2312" s="10"/>
      <c r="K2312" s="82"/>
      <c r="L2312" s="82"/>
      <c r="M2312" s="82"/>
      <c r="N2312" s="82"/>
      <c r="O2312" s="82"/>
      <c r="BS2312" s="82"/>
      <c r="BT2312" s="82"/>
      <c r="BU2312" s="82"/>
      <c r="BV2312" s="82"/>
      <c r="BW2312" s="82"/>
    </row>
    <row r="2313" spans="6:75" x14ac:dyDescent="0.3">
      <c r="F2313" s="10"/>
      <c r="G2313" s="10"/>
      <c r="H2313" s="10"/>
      <c r="I2313" s="10"/>
      <c r="J2313" s="10"/>
      <c r="K2313" s="82"/>
      <c r="L2313" s="82"/>
      <c r="M2313" s="82"/>
      <c r="N2313" s="82"/>
      <c r="O2313" s="82"/>
      <c r="BS2313" s="82"/>
      <c r="BT2313" s="82"/>
      <c r="BU2313" s="82"/>
      <c r="BV2313" s="82"/>
      <c r="BW2313" s="82"/>
    </row>
    <row r="2314" spans="6:75" x14ac:dyDescent="0.3">
      <c r="F2314" s="10"/>
      <c r="G2314" s="10"/>
      <c r="H2314" s="10"/>
      <c r="I2314" s="10"/>
      <c r="J2314" s="10"/>
      <c r="K2314" s="82"/>
      <c r="L2314" s="82"/>
      <c r="M2314" s="82"/>
      <c r="N2314" s="82"/>
      <c r="O2314" s="82"/>
      <c r="BS2314" s="82"/>
      <c r="BT2314" s="82"/>
      <c r="BU2314" s="82"/>
      <c r="BV2314" s="82"/>
      <c r="BW2314" s="82"/>
    </row>
    <row r="2315" spans="6:75" x14ac:dyDescent="0.3">
      <c r="F2315" s="10"/>
      <c r="G2315" s="10"/>
      <c r="H2315" s="10"/>
      <c r="I2315" s="10"/>
      <c r="J2315" s="10"/>
      <c r="K2315" s="82"/>
      <c r="L2315" s="82"/>
      <c r="M2315" s="82"/>
      <c r="N2315" s="82"/>
      <c r="O2315" s="82"/>
      <c r="BS2315" s="82"/>
      <c r="BT2315" s="82"/>
      <c r="BU2315" s="82"/>
      <c r="BV2315" s="82"/>
      <c r="BW2315" s="82"/>
    </row>
    <row r="2316" spans="6:75" x14ac:dyDescent="0.3">
      <c r="F2316" s="10"/>
      <c r="G2316" s="10"/>
      <c r="H2316" s="10"/>
      <c r="I2316" s="10"/>
      <c r="J2316" s="10"/>
      <c r="K2316" s="82"/>
      <c r="L2316" s="82"/>
      <c r="M2316" s="82"/>
      <c r="N2316" s="82"/>
      <c r="O2316" s="82"/>
      <c r="BS2316" s="82"/>
      <c r="BT2316" s="82"/>
      <c r="BU2316" s="82"/>
      <c r="BV2316" s="82"/>
      <c r="BW2316" s="82"/>
    </row>
    <row r="2317" spans="6:75" x14ac:dyDescent="0.3">
      <c r="F2317" s="10"/>
      <c r="G2317" s="10"/>
      <c r="H2317" s="10"/>
      <c r="I2317" s="10"/>
      <c r="J2317" s="10"/>
      <c r="K2317" s="82"/>
      <c r="L2317" s="82"/>
      <c r="M2317" s="82"/>
      <c r="N2317" s="82"/>
      <c r="O2317" s="82"/>
      <c r="BS2317" s="82"/>
      <c r="BT2317" s="82"/>
      <c r="BU2317" s="82"/>
      <c r="BV2317" s="82"/>
      <c r="BW2317" s="82"/>
    </row>
    <row r="2318" spans="6:75" x14ac:dyDescent="0.3">
      <c r="F2318" s="10"/>
      <c r="G2318" s="10"/>
      <c r="H2318" s="10"/>
      <c r="I2318" s="10"/>
      <c r="J2318" s="10"/>
      <c r="K2318" s="82"/>
      <c r="L2318" s="82"/>
      <c r="M2318" s="82"/>
      <c r="N2318" s="82"/>
      <c r="O2318" s="82"/>
      <c r="BS2318" s="82"/>
      <c r="BT2318" s="82"/>
      <c r="BU2318" s="82"/>
      <c r="BV2318" s="82"/>
      <c r="BW2318" s="82"/>
    </row>
    <row r="2319" spans="6:75" x14ac:dyDescent="0.3">
      <c r="F2319" s="10"/>
      <c r="G2319" s="10"/>
      <c r="H2319" s="10"/>
      <c r="I2319" s="10"/>
      <c r="J2319" s="10"/>
      <c r="K2319" s="82"/>
      <c r="L2319" s="82"/>
      <c r="M2319" s="82"/>
      <c r="N2319" s="82"/>
      <c r="O2319" s="82"/>
      <c r="BS2319" s="82"/>
      <c r="BT2319" s="82"/>
      <c r="BU2319" s="82"/>
      <c r="BV2319" s="82"/>
      <c r="BW2319" s="82"/>
    </row>
    <row r="2320" spans="6:75" x14ac:dyDescent="0.3">
      <c r="F2320" s="10"/>
      <c r="G2320" s="10"/>
      <c r="H2320" s="10"/>
      <c r="I2320" s="10"/>
      <c r="J2320" s="10"/>
      <c r="K2320" s="82"/>
      <c r="L2320" s="82"/>
      <c r="M2320" s="82"/>
      <c r="N2320" s="82"/>
      <c r="O2320" s="82"/>
      <c r="BS2320" s="82"/>
      <c r="BT2320" s="82"/>
      <c r="BU2320" s="82"/>
      <c r="BV2320" s="82"/>
      <c r="BW2320" s="82"/>
    </row>
    <row r="2321" spans="6:75" x14ac:dyDescent="0.3">
      <c r="F2321" s="10"/>
      <c r="G2321" s="10"/>
      <c r="H2321" s="10"/>
      <c r="I2321" s="10"/>
      <c r="J2321" s="10"/>
      <c r="K2321" s="82"/>
      <c r="L2321" s="82"/>
      <c r="M2321" s="82"/>
      <c r="N2321" s="82"/>
      <c r="O2321" s="82"/>
      <c r="BS2321" s="82"/>
      <c r="BT2321" s="82"/>
      <c r="BU2321" s="82"/>
      <c r="BV2321" s="82"/>
      <c r="BW2321" s="82"/>
    </row>
    <row r="2322" spans="6:75" x14ac:dyDescent="0.3">
      <c r="F2322" s="10"/>
      <c r="G2322" s="10"/>
      <c r="H2322" s="10"/>
      <c r="I2322" s="10"/>
      <c r="J2322" s="10"/>
      <c r="K2322" s="82"/>
      <c r="L2322" s="82"/>
      <c r="M2322" s="82"/>
      <c r="N2322" s="82"/>
      <c r="O2322" s="82"/>
      <c r="BS2322" s="82"/>
      <c r="BT2322" s="82"/>
      <c r="BU2322" s="82"/>
      <c r="BV2322" s="82"/>
      <c r="BW2322" s="82"/>
    </row>
    <row r="2323" spans="6:75" x14ac:dyDescent="0.3">
      <c r="F2323" s="10"/>
      <c r="G2323" s="10"/>
      <c r="H2323" s="10"/>
      <c r="I2323" s="10"/>
      <c r="J2323" s="10"/>
      <c r="K2323" s="82"/>
      <c r="L2323" s="82"/>
      <c r="M2323" s="82"/>
      <c r="N2323" s="82"/>
      <c r="O2323" s="82"/>
      <c r="BS2323" s="82"/>
      <c r="BT2323" s="82"/>
      <c r="BU2323" s="82"/>
      <c r="BV2323" s="82"/>
      <c r="BW2323" s="82"/>
    </row>
    <row r="2324" spans="6:75" x14ac:dyDescent="0.3">
      <c r="F2324" s="10"/>
      <c r="G2324" s="10"/>
      <c r="H2324" s="10"/>
      <c r="I2324" s="10"/>
      <c r="J2324" s="10"/>
      <c r="K2324" s="82"/>
      <c r="L2324" s="82"/>
      <c r="M2324" s="82"/>
      <c r="N2324" s="82"/>
      <c r="O2324" s="82"/>
      <c r="BS2324" s="82"/>
      <c r="BT2324" s="82"/>
      <c r="BU2324" s="82"/>
      <c r="BV2324" s="82"/>
      <c r="BW2324" s="82"/>
    </row>
    <row r="2325" spans="6:75" x14ac:dyDescent="0.3">
      <c r="F2325" s="10"/>
      <c r="G2325" s="10"/>
      <c r="H2325" s="10"/>
      <c r="I2325" s="10"/>
      <c r="J2325" s="10"/>
      <c r="K2325" s="82"/>
      <c r="L2325" s="82"/>
      <c r="M2325" s="82"/>
      <c r="N2325" s="82"/>
      <c r="O2325" s="82"/>
      <c r="BS2325" s="82"/>
      <c r="BT2325" s="82"/>
      <c r="BU2325" s="82"/>
      <c r="BV2325" s="82"/>
      <c r="BW2325" s="82"/>
    </row>
    <row r="2326" spans="6:75" x14ac:dyDescent="0.3">
      <c r="F2326" s="10"/>
      <c r="G2326" s="10"/>
      <c r="H2326" s="10"/>
      <c r="I2326" s="10"/>
      <c r="J2326" s="10"/>
      <c r="K2326" s="82"/>
      <c r="L2326" s="82"/>
      <c r="M2326" s="82"/>
      <c r="N2326" s="82"/>
      <c r="O2326" s="82"/>
      <c r="BS2326" s="82"/>
      <c r="BT2326" s="82"/>
      <c r="BU2326" s="82"/>
      <c r="BV2326" s="82"/>
      <c r="BW2326" s="82"/>
    </row>
    <row r="2327" spans="6:75" x14ac:dyDescent="0.3">
      <c r="F2327" s="10"/>
      <c r="G2327" s="10"/>
      <c r="H2327" s="10"/>
      <c r="I2327" s="10"/>
      <c r="J2327" s="10"/>
      <c r="K2327" s="82"/>
      <c r="L2327" s="82"/>
      <c r="M2327" s="82"/>
      <c r="N2327" s="82"/>
      <c r="O2327" s="82"/>
      <c r="BS2327" s="82"/>
      <c r="BT2327" s="82"/>
      <c r="BU2327" s="82"/>
      <c r="BV2327" s="82"/>
      <c r="BW2327" s="82"/>
    </row>
    <row r="2328" spans="6:75" x14ac:dyDescent="0.3">
      <c r="F2328" s="10"/>
      <c r="G2328" s="10"/>
      <c r="H2328" s="10"/>
      <c r="I2328" s="10"/>
      <c r="J2328" s="10"/>
      <c r="K2328" s="82"/>
      <c r="L2328" s="82"/>
      <c r="M2328" s="82"/>
      <c r="N2328" s="82"/>
      <c r="O2328" s="82"/>
      <c r="BS2328" s="82"/>
      <c r="BT2328" s="82"/>
      <c r="BU2328" s="82"/>
      <c r="BV2328" s="82"/>
      <c r="BW2328" s="82"/>
    </row>
    <row r="2329" spans="6:75" x14ac:dyDescent="0.3">
      <c r="F2329" s="10"/>
      <c r="G2329" s="10"/>
      <c r="H2329" s="10"/>
      <c r="I2329" s="10"/>
      <c r="J2329" s="10"/>
      <c r="K2329" s="82"/>
      <c r="L2329" s="82"/>
      <c r="M2329" s="82"/>
      <c r="N2329" s="82"/>
      <c r="O2329" s="82"/>
      <c r="BS2329" s="82"/>
      <c r="BT2329" s="82"/>
      <c r="BU2329" s="82"/>
      <c r="BV2329" s="82"/>
      <c r="BW2329" s="82"/>
    </row>
    <row r="2330" spans="6:75" x14ac:dyDescent="0.3">
      <c r="F2330" s="10"/>
      <c r="G2330" s="10"/>
      <c r="H2330" s="10"/>
      <c r="I2330" s="10"/>
      <c r="J2330" s="10"/>
      <c r="K2330" s="82"/>
      <c r="L2330" s="82"/>
      <c r="M2330" s="82"/>
      <c r="N2330" s="82"/>
      <c r="O2330" s="82"/>
      <c r="BS2330" s="82"/>
      <c r="BT2330" s="82"/>
      <c r="BU2330" s="82"/>
      <c r="BV2330" s="82"/>
      <c r="BW2330" s="82"/>
    </row>
    <row r="2331" spans="6:75" x14ac:dyDescent="0.3">
      <c r="F2331" s="10"/>
      <c r="G2331" s="10"/>
      <c r="H2331" s="10"/>
      <c r="I2331" s="10"/>
      <c r="J2331" s="10"/>
      <c r="K2331" s="82"/>
      <c r="L2331" s="82"/>
      <c r="M2331" s="82"/>
      <c r="N2331" s="82"/>
      <c r="O2331" s="82"/>
      <c r="BS2331" s="82"/>
      <c r="BT2331" s="82"/>
      <c r="BU2331" s="82"/>
      <c r="BV2331" s="82"/>
      <c r="BW2331" s="82"/>
    </row>
    <row r="2332" spans="6:75" x14ac:dyDescent="0.3">
      <c r="F2332" s="10"/>
      <c r="G2332" s="10"/>
      <c r="H2332" s="10"/>
      <c r="I2332" s="10"/>
      <c r="J2332" s="10"/>
      <c r="K2332" s="82"/>
      <c r="L2332" s="82"/>
      <c r="M2332" s="82"/>
      <c r="N2332" s="82"/>
      <c r="O2332" s="82"/>
      <c r="BS2332" s="82"/>
      <c r="BT2332" s="82"/>
      <c r="BU2332" s="82"/>
      <c r="BV2332" s="82"/>
      <c r="BW2332" s="82"/>
    </row>
    <row r="2333" spans="6:75" x14ac:dyDescent="0.3">
      <c r="F2333" s="10"/>
      <c r="G2333" s="10"/>
      <c r="H2333" s="10"/>
      <c r="I2333" s="10"/>
      <c r="J2333" s="10"/>
      <c r="K2333" s="82"/>
      <c r="L2333" s="82"/>
      <c r="M2333" s="82"/>
      <c r="N2333" s="82"/>
      <c r="O2333" s="82"/>
      <c r="BS2333" s="82"/>
      <c r="BT2333" s="82"/>
      <c r="BU2333" s="82"/>
      <c r="BV2333" s="82"/>
      <c r="BW2333" s="82"/>
    </row>
    <row r="2334" spans="6:75" x14ac:dyDescent="0.3">
      <c r="F2334" s="10"/>
      <c r="G2334" s="10"/>
      <c r="H2334" s="10"/>
      <c r="I2334" s="10"/>
      <c r="J2334" s="10"/>
      <c r="K2334" s="82"/>
      <c r="L2334" s="82"/>
      <c r="M2334" s="82"/>
      <c r="N2334" s="82"/>
      <c r="O2334" s="82"/>
      <c r="BS2334" s="82"/>
      <c r="BT2334" s="82"/>
      <c r="BU2334" s="82"/>
      <c r="BV2334" s="82"/>
      <c r="BW2334" s="82"/>
    </row>
    <row r="2335" spans="6:75" x14ac:dyDescent="0.3">
      <c r="F2335" s="10"/>
      <c r="G2335" s="10"/>
      <c r="H2335" s="10"/>
      <c r="I2335" s="10"/>
      <c r="J2335" s="10"/>
      <c r="K2335" s="82"/>
      <c r="L2335" s="82"/>
      <c r="M2335" s="82"/>
      <c r="N2335" s="82"/>
      <c r="O2335" s="82"/>
      <c r="BS2335" s="82"/>
      <c r="BT2335" s="82"/>
      <c r="BU2335" s="82"/>
      <c r="BV2335" s="82"/>
      <c r="BW2335" s="82"/>
    </row>
    <row r="2336" spans="6:75" x14ac:dyDescent="0.3">
      <c r="F2336" s="10"/>
      <c r="G2336" s="10"/>
      <c r="H2336" s="10"/>
      <c r="I2336" s="10"/>
      <c r="J2336" s="10"/>
      <c r="K2336" s="82"/>
      <c r="L2336" s="82"/>
      <c r="M2336" s="82"/>
      <c r="N2336" s="82"/>
      <c r="O2336" s="82"/>
      <c r="BS2336" s="82"/>
      <c r="BT2336" s="82"/>
      <c r="BU2336" s="82"/>
      <c r="BV2336" s="82"/>
      <c r="BW2336" s="82"/>
    </row>
    <row r="2337" spans="6:75" x14ac:dyDescent="0.3">
      <c r="F2337" s="10"/>
      <c r="G2337" s="10"/>
      <c r="H2337" s="10"/>
      <c r="I2337" s="10"/>
      <c r="J2337" s="10"/>
      <c r="K2337" s="82"/>
      <c r="L2337" s="82"/>
      <c r="M2337" s="82"/>
      <c r="N2337" s="82"/>
      <c r="O2337" s="82"/>
      <c r="BS2337" s="82"/>
      <c r="BT2337" s="82"/>
      <c r="BU2337" s="82"/>
      <c r="BV2337" s="82"/>
      <c r="BW2337" s="82"/>
    </row>
    <row r="2338" spans="6:75" x14ac:dyDescent="0.3">
      <c r="F2338" s="10"/>
      <c r="G2338" s="10"/>
      <c r="H2338" s="10"/>
      <c r="I2338" s="10"/>
      <c r="J2338" s="10"/>
      <c r="K2338" s="82"/>
      <c r="L2338" s="82"/>
      <c r="M2338" s="82"/>
      <c r="N2338" s="82"/>
      <c r="O2338" s="82"/>
      <c r="BS2338" s="82"/>
      <c r="BT2338" s="82"/>
      <c r="BU2338" s="82"/>
      <c r="BV2338" s="82"/>
      <c r="BW2338" s="82"/>
    </row>
    <row r="2339" spans="6:75" x14ac:dyDescent="0.3">
      <c r="F2339" s="10"/>
      <c r="G2339" s="10"/>
      <c r="H2339" s="10"/>
      <c r="I2339" s="10"/>
      <c r="J2339" s="10"/>
      <c r="K2339" s="82"/>
      <c r="L2339" s="82"/>
      <c r="M2339" s="82"/>
      <c r="N2339" s="82"/>
      <c r="O2339" s="82"/>
      <c r="BS2339" s="82"/>
      <c r="BT2339" s="82"/>
      <c r="BU2339" s="82"/>
      <c r="BV2339" s="82"/>
      <c r="BW2339" s="82"/>
    </row>
    <row r="2340" spans="6:75" x14ac:dyDescent="0.3">
      <c r="F2340" s="10"/>
      <c r="G2340" s="10"/>
      <c r="H2340" s="10"/>
      <c r="I2340" s="10"/>
      <c r="J2340" s="10"/>
      <c r="K2340" s="82"/>
      <c r="L2340" s="82"/>
      <c r="M2340" s="82"/>
      <c r="N2340" s="82"/>
      <c r="O2340" s="82"/>
      <c r="BS2340" s="82"/>
      <c r="BT2340" s="82"/>
      <c r="BU2340" s="82"/>
      <c r="BV2340" s="82"/>
      <c r="BW2340" s="82"/>
    </row>
    <row r="2341" spans="6:75" x14ac:dyDescent="0.3">
      <c r="F2341" s="10"/>
      <c r="G2341" s="10"/>
      <c r="H2341" s="10"/>
      <c r="I2341" s="10"/>
      <c r="J2341" s="10"/>
      <c r="K2341" s="82"/>
      <c r="L2341" s="82"/>
      <c r="M2341" s="82"/>
      <c r="N2341" s="82"/>
      <c r="O2341" s="82"/>
      <c r="BS2341" s="82"/>
      <c r="BT2341" s="82"/>
      <c r="BU2341" s="82"/>
      <c r="BV2341" s="82"/>
      <c r="BW2341" s="82"/>
    </row>
    <row r="2342" spans="6:75" x14ac:dyDescent="0.3">
      <c r="F2342" s="10"/>
      <c r="G2342" s="10"/>
      <c r="H2342" s="10"/>
      <c r="I2342" s="10"/>
      <c r="J2342" s="10"/>
      <c r="K2342" s="82"/>
      <c r="L2342" s="82"/>
      <c r="M2342" s="82"/>
      <c r="N2342" s="82"/>
      <c r="O2342" s="82"/>
      <c r="BS2342" s="82"/>
      <c r="BT2342" s="82"/>
      <c r="BU2342" s="82"/>
      <c r="BV2342" s="82"/>
      <c r="BW2342" s="82"/>
    </row>
    <row r="2343" spans="6:75" x14ac:dyDescent="0.3">
      <c r="F2343" s="10"/>
      <c r="G2343" s="10"/>
      <c r="H2343" s="10"/>
      <c r="I2343" s="10"/>
      <c r="J2343" s="10"/>
      <c r="K2343" s="82"/>
      <c r="L2343" s="82"/>
      <c r="M2343" s="82"/>
      <c r="N2343" s="82"/>
      <c r="O2343" s="82"/>
      <c r="BS2343" s="82"/>
      <c r="BT2343" s="82"/>
      <c r="BU2343" s="82"/>
      <c r="BV2343" s="82"/>
      <c r="BW2343" s="82"/>
    </row>
    <row r="2344" spans="6:75" x14ac:dyDescent="0.3">
      <c r="F2344" s="10"/>
      <c r="G2344" s="10"/>
      <c r="H2344" s="10"/>
      <c r="I2344" s="10"/>
      <c r="J2344" s="10"/>
      <c r="K2344" s="82"/>
      <c r="L2344" s="82"/>
      <c r="M2344" s="82"/>
      <c r="N2344" s="82"/>
      <c r="O2344" s="82"/>
      <c r="BS2344" s="82"/>
      <c r="BT2344" s="82"/>
      <c r="BU2344" s="82"/>
      <c r="BV2344" s="82"/>
      <c r="BW2344" s="82"/>
    </row>
    <row r="2345" spans="6:75" x14ac:dyDescent="0.3">
      <c r="F2345" s="10"/>
      <c r="G2345" s="10"/>
      <c r="H2345" s="10"/>
      <c r="I2345" s="10"/>
      <c r="J2345" s="10"/>
      <c r="K2345" s="82"/>
      <c r="L2345" s="82"/>
      <c r="M2345" s="82"/>
      <c r="N2345" s="82"/>
      <c r="O2345" s="82"/>
      <c r="BS2345" s="82"/>
      <c r="BT2345" s="82"/>
      <c r="BU2345" s="82"/>
      <c r="BV2345" s="82"/>
      <c r="BW2345" s="82"/>
    </row>
    <row r="2346" spans="6:75" x14ac:dyDescent="0.3">
      <c r="F2346" s="10"/>
      <c r="G2346" s="10"/>
      <c r="H2346" s="10"/>
      <c r="I2346" s="10"/>
      <c r="J2346" s="10"/>
      <c r="K2346" s="82"/>
      <c r="L2346" s="82"/>
      <c r="M2346" s="82"/>
      <c r="N2346" s="82"/>
      <c r="O2346" s="82"/>
      <c r="BS2346" s="82"/>
      <c r="BT2346" s="82"/>
      <c r="BU2346" s="82"/>
      <c r="BV2346" s="82"/>
      <c r="BW2346" s="82"/>
    </row>
    <row r="2347" spans="6:75" x14ac:dyDescent="0.3">
      <c r="F2347" s="10"/>
      <c r="G2347" s="10"/>
      <c r="H2347" s="10"/>
      <c r="I2347" s="10"/>
      <c r="J2347" s="10"/>
      <c r="K2347" s="82"/>
      <c r="L2347" s="82"/>
      <c r="M2347" s="82"/>
      <c r="N2347" s="82"/>
      <c r="O2347" s="82"/>
      <c r="BS2347" s="82"/>
      <c r="BT2347" s="82"/>
      <c r="BU2347" s="82"/>
      <c r="BV2347" s="82"/>
      <c r="BW2347" s="82"/>
    </row>
    <row r="2348" spans="6:75" x14ac:dyDescent="0.3">
      <c r="F2348" s="10"/>
      <c r="G2348" s="10"/>
      <c r="H2348" s="10"/>
      <c r="I2348" s="10"/>
      <c r="J2348" s="10"/>
      <c r="K2348" s="82"/>
      <c r="L2348" s="82"/>
      <c r="M2348" s="82"/>
      <c r="N2348" s="82"/>
      <c r="O2348" s="82"/>
      <c r="BS2348" s="82"/>
      <c r="BT2348" s="82"/>
      <c r="BU2348" s="82"/>
      <c r="BV2348" s="82"/>
      <c r="BW2348" s="82"/>
    </row>
    <row r="2349" spans="6:75" x14ac:dyDescent="0.3">
      <c r="F2349" s="10"/>
      <c r="G2349" s="10"/>
      <c r="H2349" s="10"/>
      <c r="I2349" s="10"/>
      <c r="J2349" s="10"/>
      <c r="K2349" s="82"/>
      <c r="L2349" s="82"/>
      <c r="M2349" s="82"/>
      <c r="N2349" s="82"/>
      <c r="O2349" s="82"/>
      <c r="BS2349" s="82"/>
      <c r="BT2349" s="82"/>
      <c r="BU2349" s="82"/>
      <c r="BV2349" s="82"/>
      <c r="BW2349" s="82"/>
    </row>
    <row r="2350" spans="6:75" x14ac:dyDescent="0.3">
      <c r="F2350" s="10"/>
      <c r="G2350" s="10"/>
      <c r="H2350" s="10"/>
      <c r="I2350" s="10"/>
      <c r="J2350" s="10"/>
      <c r="K2350" s="82"/>
      <c r="L2350" s="82"/>
      <c r="M2350" s="82"/>
      <c r="N2350" s="82"/>
      <c r="O2350" s="82"/>
      <c r="BS2350" s="82"/>
      <c r="BT2350" s="82"/>
      <c r="BU2350" s="82"/>
      <c r="BV2350" s="82"/>
      <c r="BW2350" s="82"/>
    </row>
    <row r="2351" spans="6:75" x14ac:dyDescent="0.3">
      <c r="F2351" s="10"/>
      <c r="G2351" s="10"/>
      <c r="H2351" s="10"/>
      <c r="I2351" s="10"/>
      <c r="J2351" s="10"/>
      <c r="K2351" s="82"/>
      <c r="L2351" s="82"/>
      <c r="M2351" s="82"/>
      <c r="N2351" s="82"/>
      <c r="O2351" s="82"/>
      <c r="BS2351" s="82"/>
      <c r="BT2351" s="82"/>
      <c r="BU2351" s="82"/>
      <c r="BV2351" s="82"/>
      <c r="BW2351" s="82"/>
    </row>
    <row r="2352" spans="6:75" x14ac:dyDescent="0.3">
      <c r="F2352" s="10"/>
      <c r="G2352" s="10"/>
      <c r="H2352" s="10"/>
      <c r="I2352" s="10"/>
      <c r="J2352" s="10"/>
      <c r="K2352" s="82"/>
      <c r="L2352" s="82"/>
      <c r="M2352" s="82"/>
      <c r="N2352" s="82"/>
      <c r="O2352" s="82"/>
      <c r="BS2352" s="82"/>
      <c r="BT2352" s="82"/>
      <c r="BU2352" s="82"/>
      <c r="BV2352" s="82"/>
      <c r="BW2352" s="82"/>
    </row>
    <row r="2353" spans="6:75" x14ac:dyDescent="0.3">
      <c r="F2353" s="10"/>
      <c r="G2353" s="10"/>
      <c r="H2353" s="10"/>
      <c r="I2353" s="10"/>
      <c r="J2353" s="10"/>
      <c r="K2353" s="82"/>
      <c r="L2353" s="82"/>
      <c r="M2353" s="82"/>
      <c r="N2353" s="82"/>
      <c r="O2353" s="82"/>
      <c r="BS2353" s="82"/>
      <c r="BT2353" s="82"/>
      <c r="BU2353" s="82"/>
      <c r="BV2353" s="82"/>
      <c r="BW2353" s="82"/>
    </row>
    <row r="2354" spans="6:75" x14ac:dyDescent="0.3">
      <c r="F2354" s="10"/>
      <c r="G2354" s="10"/>
      <c r="H2354" s="10"/>
      <c r="I2354" s="10"/>
      <c r="J2354" s="10"/>
      <c r="K2354" s="82"/>
      <c r="L2354" s="82"/>
      <c r="M2354" s="82"/>
      <c r="N2354" s="82"/>
      <c r="O2354" s="82"/>
      <c r="BS2354" s="82"/>
      <c r="BT2354" s="82"/>
      <c r="BU2354" s="82"/>
      <c r="BV2354" s="82"/>
      <c r="BW2354" s="82"/>
    </row>
    <row r="2355" spans="6:75" x14ac:dyDescent="0.3">
      <c r="F2355" s="10"/>
      <c r="G2355" s="10"/>
      <c r="H2355" s="10"/>
      <c r="I2355" s="10"/>
      <c r="J2355" s="10"/>
      <c r="K2355" s="82"/>
      <c r="L2355" s="82"/>
      <c r="M2355" s="82"/>
      <c r="N2355" s="82"/>
      <c r="O2355" s="82"/>
      <c r="BS2355" s="82"/>
      <c r="BT2355" s="82"/>
      <c r="BU2355" s="82"/>
      <c r="BV2355" s="82"/>
      <c r="BW2355" s="82"/>
    </row>
    <row r="2356" spans="6:75" x14ac:dyDescent="0.3">
      <c r="F2356" s="10"/>
      <c r="G2356" s="10"/>
      <c r="H2356" s="10"/>
      <c r="I2356" s="10"/>
      <c r="J2356" s="10"/>
      <c r="K2356" s="82"/>
      <c r="L2356" s="82"/>
      <c r="M2356" s="82"/>
      <c r="N2356" s="82"/>
      <c r="O2356" s="82"/>
      <c r="BS2356" s="82"/>
      <c r="BT2356" s="82"/>
      <c r="BU2356" s="82"/>
      <c r="BV2356" s="82"/>
      <c r="BW2356" s="82"/>
    </row>
    <row r="2357" spans="6:75" x14ac:dyDescent="0.3">
      <c r="F2357" s="10"/>
      <c r="G2357" s="10"/>
      <c r="H2357" s="10"/>
      <c r="I2357" s="10"/>
      <c r="J2357" s="10"/>
      <c r="K2357" s="82"/>
      <c r="L2357" s="82"/>
      <c r="M2357" s="82"/>
      <c r="N2357" s="82"/>
      <c r="O2357" s="82"/>
      <c r="BS2357" s="82"/>
      <c r="BT2357" s="82"/>
      <c r="BU2357" s="82"/>
      <c r="BV2357" s="82"/>
      <c r="BW2357" s="82"/>
    </row>
    <row r="2358" spans="6:75" x14ac:dyDescent="0.3">
      <c r="F2358" s="10"/>
      <c r="G2358" s="10"/>
      <c r="H2358" s="10"/>
      <c r="I2358" s="10"/>
      <c r="J2358" s="10"/>
      <c r="K2358" s="82"/>
      <c r="L2358" s="82"/>
      <c r="M2358" s="82"/>
      <c r="N2358" s="82"/>
      <c r="O2358" s="82"/>
      <c r="BS2358" s="82"/>
      <c r="BT2358" s="82"/>
      <c r="BU2358" s="82"/>
      <c r="BV2358" s="82"/>
      <c r="BW2358" s="82"/>
    </row>
    <row r="2359" spans="6:75" x14ac:dyDescent="0.3">
      <c r="F2359" s="10"/>
      <c r="G2359" s="10"/>
      <c r="H2359" s="10"/>
      <c r="I2359" s="10"/>
      <c r="J2359" s="10"/>
      <c r="K2359" s="82"/>
      <c r="L2359" s="82"/>
      <c r="M2359" s="82"/>
      <c r="N2359" s="82"/>
      <c r="O2359" s="82"/>
      <c r="BS2359" s="82"/>
      <c r="BT2359" s="82"/>
      <c r="BU2359" s="82"/>
      <c r="BV2359" s="82"/>
      <c r="BW2359" s="82"/>
    </row>
    <row r="2360" spans="6:75" x14ac:dyDescent="0.3">
      <c r="F2360" s="10"/>
      <c r="G2360" s="10"/>
      <c r="H2360" s="10"/>
      <c r="I2360" s="10"/>
      <c r="J2360" s="10"/>
      <c r="K2360" s="82"/>
      <c r="L2360" s="82"/>
      <c r="M2360" s="82"/>
      <c r="N2360" s="82"/>
      <c r="O2360" s="82"/>
      <c r="BS2360" s="82"/>
      <c r="BT2360" s="82"/>
      <c r="BU2360" s="82"/>
      <c r="BV2360" s="82"/>
      <c r="BW2360" s="82"/>
    </row>
    <row r="2361" spans="6:75" x14ac:dyDescent="0.3">
      <c r="F2361" s="10"/>
      <c r="G2361" s="10"/>
      <c r="H2361" s="10"/>
      <c r="I2361" s="10"/>
      <c r="J2361" s="10"/>
      <c r="K2361" s="82"/>
      <c r="L2361" s="82"/>
      <c r="M2361" s="82"/>
      <c r="N2361" s="82"/>
      <c r="O2361" s="82"/>
      <c r="BS2361" s="82"/>
      <c r="BT2361" s="82"/>
      <c r="BU2361" s="82"/>
      <c r="BV2361" s="82"/>
      <c r="BW2361" s="82"/>
    </row>
    <row r="2362" spans="6:75" x14ac:dyDescent="0.3">
      <c r="F2362" s="10"/>
      <c r="G2362" s="10"/>
      <c r="H2362" s="10"/>
      <c r="I2362" s="10"/>
      <c r="J2362" s="10"/>
      <c r="K2362" s="82"/>
      <c r="L2362" s="82"/>
      <c r="M2362" s="82"/>
      <c r="N2362" s="82"/>
      <c r="O2362" s="82"/>
      <c r="BS2362" s="82"/>
      <c r="BT2362" s="82"/>
      <c r="BU2362" s="82"/>
      <c r="BV2362" s="82"/>
      <c r="BW2362" s="82"/>
    </row>
    <row r="2363" spans="6:75" x14ac:dyDescent="0.3">
      <c r="F2363" s="10"/>
      <c r="G2363" s="10"/>
      <c r="H2363" s="10"/>
      <c r="I2363" s="10"/>
      <c r="J2363" s="10"/>
      <c r="K2363" s="82"/>
      <c r="L2363" s="82"/>
      <c r="M2363" s="82"/>
      <c r="N2363" s="82"/>
      <c r="O2363" s="82"/>
      <c r="BS2363" s="82"/>
      <c r="BT2363" s="82"/>
      <c r="BU2363" s="82"/>
      <c r="BV2363" s="82"/>
      <c r="BW2363" s="82"/>
    </row>
    <row r="2364" spans="6:75" x14ac:dyDescent="0.3">
      <c r="F2364" s="10"/>
      <c r="G2364" s="10"/>
      <c r="H2364" s="10"/>
      <c r="I2364" s="10"/>
      <c r="J2364" s="10"/>
      <c r="K2364" s="82"/>
      <c r="L2364" s="82"/>
      <c r="M2364" s="82"/>
      <c r="N2364" s="82"/>
      <c r="O2364" s="82"/>
      <c r="BS2364" s="82"/>
      <c r="BT2364" s="82"/>
      <c r="BU2364" s="82"/>
      <c r="BV2364" s="82"/>
      <c r="BW2364" s="82"/>
    </row>
    <row r="2365" spans="6:75" x14ac:dyDescent="0.3">
      <c r="F2365" s="10"/>
      <c r="G2365" s="10"/>
      <c r="H2365" s="10"/>
      <c r="I2365" s="10"/>
      <c r="J2365" s="10"/>
      <c r="K2365" s="82"/>
      <c r="L2365" s="82"/>
      <c r="M2365" s="82"/>
      <c r="N2365" s="82"/>
      <c r="O2365" s="82"/>
      <c r="BS2365" s="82"/>
      <c r="BT2365" s="82"/>
      <c r="BU2365" s="82"/>
      <c r="BV2365" s="82"/>
      <c r="BW2365" s="82"/>
    </row>
    <row r="2366" spans="6:75" x14ac:dyDescent="0.3">
      <c r="F2366" s="10"/>
      <c r="G2366" s="10"/>
      <c r="H2366" s="10"/>
      <c r="I2366" s="10"/>
      <c r="J2366" s="10"/>
      <c r="K2366" s="82"/>
      <c r="L2366" s="82"/>
      <c r="M2366" s="82"/>
      <c r="N2366" s="82"/>
      <c r="O2366" s="82"/>
      <c r="BS2366" s="82"/>
      <c r="BT2366" s="82"/>
      <c r="BU2366" s="82"/>
      <c r="BV2366" s="82"/>
      <c r="BW2366" s="82"/>
    </row>
    <row r="2367" spans="6:75" x14ac:dyDescent="0.3">
      <c r="F2367" s="10"/>
      <c r="G2367" s="10"/>
      <c r="H2367" s="10"/>
      <c r="I2367" s="10"/>
      <c r="J2367" s="10"/>
      <c r="K2367" s="82"/>
      <c r="L2367" s="82"/>
      <c r="M2367" s="82"/>
      <c r="N2367" s="82"/>
      <c r="O2367" s="82"/>
      <c r="BS2367" s="82"/>
      <c r="BT2367" s="82"/>
      <c r="BU2367" s="82"/>
      <c r="BV2367" s="82"/>
      <c r="BW2367" s="82"/>
    </row>
    <row r="2368" spans="6:75" x14ac:dyDescent="0.3">
      <c r="F2368" s="10"/>
      <c r="G2368" s="10"/>
      <c r="H2368" s="10"/>
      <c r="I2368" s="10"/>
      <c r="J2368" s="10"/>
      <c r="K2368" s="82"/>
      <c r="L2368" s="82"/>
      <c r="M2368" s="82"/>
      <c r="N2368" s="82"/>
      <c r="O2368" s="82"/>
      <c r="BS2368" s="82"/>
      <c r="BT2368" s="82"/>
      <c r="BU2368" s="82"/>
      <c r="BV2368" s="82"/>
      <c r="BW2368" s="82"/>
    </row>
    <row r="2369" spans="6:75" x14ac:dyDescent="0.3">
      <c r="F2369" s="10"/>
      <c r="G2369" s="10"/>
      <c r="H2369" s="10"/>
      <c r="I2369" s="10"/>
      <c r="J2369" s="10"/>
      <c r="K2369" s="82"/>
      <c r="L2369" s="82"/>
      <c r="M2369" s="82"/>
      <c r="N2369" s="82"/>
      <c r="O2369" s="82"/>
      <c r="BS2369" s="82"/>
      <c r="BT2369" s="82"/>
      <c r="BU2369" s="82"/>
      <c r="BV2369" s="82"/>
      <c r="BW2369" s="82"/>
    </row>
    <row r="2370" spans="6:75" x14ac:dyDescent="0.3">
      <c r="F2370" s="10"/>
      <c r="G2370" s="10"/>
      <c r="H2370" s="10"/>
      <c r="I2370" s="10"/>
      <c r="J2370" s="10"/>
      <c r="K2370" s="82"/>
      <c r="L2370" s="82"/>
      <c r="M2370" s="82"/>
      <c r="N2370" s="82"/>
      <c r="O2370" s="82"/>
      <c r="BS2370" s="82"/>
      <c r="BT2370" s="82"/>
      <c r="BU2370" s="82"/>
      <c r="BV2370" s="82"/>
      <c r="BW2370" s="82"/>
    </row>
    <row r="2371" spans="6:75" x14ac:dyDescent="0.3">
      <c r="F2371" s="10"/>
      <c r="G2371" s="10"/>
      <c r="H2371" s="10"/>
      <c r="I2371" s="10"/>
      <c r="J2371" s="10"/>
      <c r="K2371" s="82"/>
      <c r="L2371" s="82"/>
      <c r="M2371" s="82"/>
      <c r="N2371" s="82"/>
      <c r="O2371" s="82"/>
      <c r="BS2371" s="82"/>
      <c r="BT2371" s="82"/>
      <c r="BU2371" s="82"/>
      <c r="BV2371" s="82"/>
      <c r="BW2371" s="82"/>
    </row>
    <row r="2372" spans="6:75" x14ac:dyDescent="0.3">
      <c r="F2372" s="10"/>
      <c r="G2372" s="10"/>
      <c r="H2372" s="10"/>
      <c r="I2372" s="10"/>
      <c r="J2372" s="10"/>
      <c r="K2372" s="82"/>
      <c r="L2372" s="82"/>
      <c r="M2372" s="82"/>
      <c r="N2372" s="82"/>
      <c r="O2372" s="82"/>
      <c r="BS2372" s="82"/>
      <c r="BT2372" s="82"/>
      <c r="BU2372" s="82"/>
      <c r="BV2372" s="82"/>
      <c r="BW2372" s="82"/>
    </row>
    <row r="2373" spans="6:75" x14ac:dyDescent="0.3">
      <c r="F2373" s="10"/>
      <c r="G2373" s="10"/>
      <c r="H2373" s="10"/>
      <c r="I2373" s="10"/>
      <c r="J2373" s="10"/>
      <c r="K2373" s="82"/>
      <c r="L2373" s="82"/>
      <c r="M2373" s="82"/>
      <c r="N2373" s="82"/>
      <c r="O2373" s="82"/>
      <c r="BS2373" s="82"/>
      <c r="BT2373" s="82"/>
      <c r="BU2373" s="82"/>
      <c r="BV2373" s="82"/>
      <c r="BW2373" s="82"/>
    </row>
    <row r="2374" spans="6:75" x14ac:dyDescent="0.3">
      <c r="F2374" s="10"/>
      <c r="G2374" s="10"/>
      <c r="H2374" s="10"/>
      <c r="I2374" s="10"/>
      <c r="J2374" s="10"/>
      <c r="K2374" s="82"/>
      <c r="L2374" s="82"/>
      <c r="M2374" s="82"/>
      <c r="N2374" s="82"/>
      <c r="O2374" s="82"/>
      <c r="BS2374" s="82"/>
      <c r="BT2374" s="82"/>
      <c r="BU2374" s="82"/>
      <c r="BV2374" s="82"/>
      <c r="BW2374" s="82"/>
    </row>
    <row r="2375" spans="6:75" x14ac:dyDescent="0.3">
      <c r="F2375" s="10"/>
      <c r="G2375" s="10"/>
      <c r="H2375" s="10"/>
      <c r="I2375" s="10"/>
      <c r="J2375" s="10"/>
      <c r="K2375" s="82"/>
      <c r="L2375" s="82"/>
      <c r="M2375" s="82"/>
      <c r="N2375" s="82"/>
      <c r="O2375" s="82"/>
      <c r="BS2375" s="82"/>
      <c r="BT2375" s="82"/>
      <c r="BU2375" s="82"/>
      <c r="BV2375" s="82"/>
      <c r="BW2375" s="82"/>
    </row>
    <row r="2376" spans="6:75" x14ac:dyDescent="0.3">
      <c r="F2376" s="10"/>
      <c r="G2376" s="10"/>
      <c r="H2376" s="10"/>
      <c r="I2376" s="10"/>
      <c r="J2376" s="10"/>
      <c r="K2376" s="82"/>
      <c r="L2376" s="82"/>
      <c r="M2376" s="82"/>
      <c r="N2376" s="82"/>
      <c r="O2376" s="82"/>
      <c r="BS2376" s="82"/>
      <c r="BT2376" s="82"/>
      <c r="BU2376" s="82"/>
      <c r="BV2376" s="82"/>
      <c r="BW2376" s="82"/>
    </row>
    <row r="2377" spans="6:75" x14ac:dyDescent="0.3">
      <c r="F2377" s="10"/>
      <c r="G2377" s="10"/>
      <c r="H2377" s="10"/>
      <c r="I2377" s="10"/>
      <c r="J2377" s="10"/>
      <c r="K2377" s="82"/>
      <c r="L2377" s="82"/>
      <c r="M2377" s="82"/>
      <c r="N2377" s="82"/>
      <c r="O2377" s="82"/>
      <c r="BS2377" s="82"/>
      <c r="BT2377" s="82"/>
      <c r="BU2377" s="82"/>
      <c r="BV2377" s="82"/>
      <c r="BW2377" s="82"/>
    </row>
    <row r="2378" spans="6:75" x14ac:dyDescent="0.3">
      <c r="F2378" s="10"/>
      <c r="G2378" s="10"/>
      <c r="H2378" s="10"/>
      <c r="I2378" s="10"/>
      <c r="J2378" s="10"/>
      <c r="K2378" s="82"/>
      <c r="L2378" s="82"/>
      <c r="M2378" s="82"/>
      <c r="N2378" s="82"/>
      <c r="O2378" s="82"/>
      <c r="BS2378" s="82"/>
      <c r="BT2378" s="82"/>
      <c r="BU2378" s="82"/>
      <c r="BV2378" s="82"/>
      <c r="BW2378" s="82"/>
    </row>
    <row r="2379" spans="6:75" x14ac:dyDescent="0.3">
      <c r="F2379" s="10"/>
      <c r="G2379" s="10"/>
      <c r="H2379" s="10"/>
      <c r="I2379" s="10"/>
      <c r="J2379" s="10"/>
      <c r="K2379" s="82"/>
      <c r="L2379" s="82"/>
      <c r="M2379" s="82"/>
      <c r="N2379" s="82"/>
      <c r="O2379" s="82"/>
      <c r="BS2379" s="82"/>
      <c r="BT2379" s="82"/>
      <c r="BU2379" s="82"/>
      <c r="BV2379" s="82"/>
      <c r="BW2379" s="82"/>
    </row>
    <row r="2380" spans="6:75" x14ac:dyDescent="0.3">
      <c r="F2380" s="10"/>
      <c r="G2380" s="10"/>
      <c r="H2380" s="10"/>
      <c r="I2380" s="10"/>
      <c r="J2380" s="10"/>
      <c r="K2380" s="82"/>
      <c r="L2380" s="82"/>
      <c r="M2380" s="82"/>
      <c r="N2380" s="82"/>
      <c r="O2380" s="82"/>
      <c r="BS2380" s="82"/>
      <c r="BT2380" s="82"/>
      <c r="BU2380" s="82"/>
      <c r="BV2380" s="82"/>
      <c r="BW2380" s="82"/>
    </row>
    <row r="2381" spans="6:75" x14ac:dyDescent="0.3">
      <c r="F2381" s="10"/>
      <c r="G2381" s="10"/>
      <c r="H2381" s="10"/>
      <c r="I2381" s="10"/>
      <c r="J2381" s="10"/>
      <c r="K2381" s="82"/>
      <c r="L2381" s="82"/>
      <c r="M2381" s="82"/>
      <c r="N2381" s="82"/>
      <c r="O2381" s="82"/>
      <c r="BS2381" s="82"/>
      <c r="BT2381" s="82"/>
      <c r="BU2381" s="82"/>
      <c r="BV2381" s="82"/>
      <c r="BW2381" s="82"/>
    </row>
    <row r="2382" spans="6:75" x14ac:dyDescent="0.3">
      <c r="F2382" s="10"/>
      <c r="G2382" s="10"/>
      <c r="H2382" s="10"/>
      <c r="I2382" s="10"/>
      <c r="J2382" s="10"/>
      <c r="K2382" s="82"/>
      <c r="L2382" s="82"/>
      <c r="M2382" s="82"/>
      <c r="N2382" s="82"/>
      <c r="O2382" s="82"/>
      <c r="BS2382" s="82"/>
      <c r="BT2382" s="82"/>
      <c r="BU2382" s="82"/>
      <c r="BV2382" s="82"/>
      <c r="BW2382" s="82"/>
    </row>
    <row r="2383" spans="6:75" x14ac:dyDescent="0.3">
      <c r="F2383" s="10"/>
      <c r="G2383" s="10"/>
      <c r="H2383" s="10"/>
      <c r="I2383" s="10"/>
      <c r="J2383" s="10"/>
      <c r="K2383" s="82"/>
      <c r="L2383" s="82"/>
      <c r="M2383" s="82"/>
      <c r="N2383" s="82"/>
      <c r="O2383" s="82"/>
      <c r="BS2383" s="82"/>
      <c r="BT2383" s="82"/>
      <c r="BU2383" s="82"/>
      <c r="BV2383" s="82"/>
      <c r="BW2383" s="82"/>
    </row>
    <row r="2384" spans="6:75" x14ac:dyDescent="0.3">
      <c r="F2384" s="10"/>
      <c r="G2384" s="10"/>
      <c r="H2384" s="10"/>
      <c r="I2384" s="10"/>
      <c r="J2384" s="10"/>
      <c r="K2384" s="82"/>
      <c r="L2384" s="82"/>
      <c r="M2384" s="82"/>
      <c r="N2384" s="82"/>
      <c r="O2384" s="82"/>
      <c r="BS2384" s="82"/>
      <c r="BT2384" s="82"/>
      <c r="BU2384" s="82"/>
      <c r="BV2384" s="82"/>
      <c r="BW2384" s="82"/>
    </row>
    <row r="2385" spans="6:75" x14ac:dyDescent="0.3">
      <c r="F2385" s="10"/>
      <c r="G2385" s="10"/>
      <c r="H2385" s="10"/>
      <c r="I2385" s="10"/>
      <c r="J2385" s="10"/>
      <c r="K2385" s="82"/>
      <c r="L2385" s="82"/>
      <c r="M2385" s="82"/>
      <c r="N2385" s="82"/>
      <c r="O2385" s="82"/>
      <c r="BS2385" s="82"/>
      <c r="BT2385" s="82"/>
      <c r="BU2385" s="82"/>
      <c r="BV2385" s="82"/>
      <c r="BW2385" s="82"/>
    </row>
    <row r="2386" spans="6:75" x14ac:dyDescent="0.3">
      <c r="F2386" s="10"/>
      <c r="G2386" s="10"/>
      <c r="H2386" s="10"/>
      <c r="I2386" s="10"/>
      <c r="J2386" s="10"/>
      <c r="K2386" s="82"/>
      <c r="L2386" s="82"/>
      <c r="M2386" s="82"/>
      <c r="N2386" s="82"/>
      <c r="O2386" s="82"/>
      <c r="BS2386" s="82"/>
      <c r="BT2386" s="82"/>
      <c r="BU2386" s="82"/>
      <c r="BV2386" s="82"/>
      <c r="BW2386" s="82"/>
    </row>
    <row r="2387" spans="6:75" x14ac:dyDescent="0.3">
      <c r="F2387" s="10"/>
      <c r="G2387" s="10"/>
      <c r="H2387" s="10"/>
      <c r="I2387" s="10"/>
      <c r="J2387" s="10"/>
      <c r="K2387" s="82"/>
      <c r="L2387" s="82"/>
      <c r="M2387" s="82"/>
      <c r="N2387" s="82"/>
      <c r="O2387" s="82"/>
      <c r="BS2387" s="82"/>
      <c r="BT2387" s="82"/>
      <c r="BU2387" s="82"/>
      <c r="BV2387" s="82"/>
      <c r="BW2387" s="82"/>
    </row>
    <row r="2388" spans="6:75" x14ac:dyDescent="0.3">
      <c r="F2388" s="10"/>
      <c r="G2388" s="10"/>
      <c r="H2388" s="10"/>
      <c r="I2388" s="10"/>
      <c r="J2388" s="10"/>
      <c r="K2388" s="82"/>
      <c r="L2388" s="82"/>
      <c r="M2388" s="82"/>
      <c r="N2388" s="82"/>
      <c r="O2388" s="82"/>
      <c r="BS2388" s="82"/>
      <c r="BT2388" s="82"/>
      <c r="BU2388" s="82"/>
      <c r="BV2388" s="82"/>
      <c r="BW2388" s="82"/>
    </row>
    <row r="2389" spans="6:75" x14ac:dyDescent="0.3">
      <c r="F2389" s="10"/>
      <c r="G2389" s="10"/>
      <c r="H2389" s="10"/>
      <c r="I2389" s="10"/>
      <c r="J2389" s="10"/>
      <c r="K2389" s="82"/>
      <c r="L2389" s="82"/>
      <c r="M2389" s="82"/>
      <c r="N2389" s="82"/>
      <c r="O2389" s="82"/>
      <c r="BS2389" s="82"/>
      <c r="BT2389" s="82"/>
      <c r="BU2389" s="82"/>
      <c r="BV2389" s="82"/>
      <c r="BW2389" s="82"/>
    </row>
    <row r="2390" spans="6:75" x14ac:dyDescent="0.3">
      <c r="F2390" s="10"/>
      <c r="G2390" s="10"/>
      <c r="H2390" s="10"/>
      <c r="I2390" s="10"/>
      <c r="J2390" s="10"/>
      <c r="K2390" s="82"/>
      <c r="L2390" s="82"/>
      <c r="M2390" s="82"/>
      <c r="N2390" s="82"/>
      <c r="O2390" s="82"/>
      <c r="BS2390" s="82"/>
      <c r="BT2390" s="82"/>
      <c r="BU2390" s="82"/>
      <c r="BV2390" s="82"/>
      <c r="BW2390" s="82"/>
    </row>
    <row r="2391" spans="6:75" x14ac:dyDescent="0.3">
      <c r="F2391" s="10"/>
      <c r="G2391" s="10"/>
      <c r="H2391" s="10"/>
      <c r="I2391" s="10"/>
      <c r="J2391" s="10"/>
      <c r="K2391" s="82"/>
      <c r="L2391" s="82"/>
      <c r="M2391" s="82"/>
      <c r="N2391" s="82"/>
      <c r="O2391" s="82"/>
      <c r="BS2391" s="82"/>
      <c r="BT2391" s="82"/>
      <c r="BU2391" s="82"/>
      <c r="BV2391" s="82"/>
      <c r="BW2391" s="82"/>
    </row>
    <row r="2392" spans="6:75" x14ac:dyDescent="0.3">
      <c r="F2392" s="10"/>
      <c r="G2392" s="10"/>
      <c r="H2392" s="10"/>
      <c r="I2392" s="10"/>
      <c r="J2392" s="10"/>
      <c r="K2392" s="82"/>
      <c r="L2392" s="82"/>
      <c r="M2392" s="82"/>
      <c r="N2392" s="82"/>
      <c r="O2392" s="82"/>
      <c r="BS2392" s="82"/>
      <c r="BT2392" s="82"/>
      <c r="BU2392" s="82"/>
      <c r="BV2392" s="82"/>
      <c r="BW2392" s="82"/>
    </row>
    <row r="2393" spans="6:75" x14ac:dyDescent="0.3">
      <c r="F2393" s="10"/>
      <c r="G2393" s="10"/>
      <c r="H2393" s="10"/>
      <c r="I2393" s="10"/>
      <c r="J2393" s="10"/>
      <c r="K2393" s="82"/>
      <c r="L2393" s="82"/>
      <c r="M2393" s="82"/>
      <c r="N2393" s="82"/>
      <c r="O2393" s="82"/>
      <c r="BS2393" s="82"/>
      <c r="BT2393" s="82"/>
      <c r="BU2393" s="82"/>
      <c r="BV2393" s="82"/>
      <c r="BW2393" s="82"/>
    </row>
    <row r="2394" spans="6:75" x14ac:dyDescent="0.3">
      <c r="F2394" s="10"/>
      <c r="G2394" s="10"/>
      <c r="H2394" s="10"/>
      <c r="I2394" s="10"/>
      <c r="J2394" s="10"/>
      <c r="K2394" s="82"/>
      <c r="L2394" s="82"/>
      <c r="M2394" s="82"/>
      <c r="N2394" s="82"/>
      <c r="O2394" s="82"/>
      <c r="BS2394" s="82"/>
      <c r="BT2394" s="82"/>
      <c r="BU2394" s="82"/>
      <c r="BV2394" s="82"/>
      <c r="BW2394" s="82"/>
    </row>
    <row r="2395" spans="6:75" x14ac:dyDescent="0.3">
      <c r="F2395" s="10"/>
      <c r="G2395" s="10"/>
      <c r="H2395" s="10"/>
      <c r="I2395" s="10"/>
      <c r="J2395" s="10"/>
      <c r="K2395" s="82"/>
      <c r="L2395" s="82"/>
      <c r="M2395" s="82"/>
      <c r="N2395" s="82"/>
      <c r="O2395" s="82"/>
      <c r="BS2395" s="82"/>
      <c r="BT2395" s="82"/>
      <c r="BU2395" s="82"/>
      <c r="BV2395" s="82"/>
      <c r="BW2395" s="82"/>
    </row>
    <row r="2396" spans="6:75" x14ac:dyDescent="0.3">
      <c r="F2396" s="10"/>
      <c r="G2396" s="10"/>
      <c r="H2396" s="10"/>
      <c r="I2396" s="10"/>
      <c r="J2396" s="10"/>
      <c r="K2396" s="82"/>
      <c r="L2396" s="82"/>
      <c r="M2396" s="82"/>
      <c r="N2396" s="82"/>
      <c r="O2396" s="82"/>
      <c r="BS2396" s="82"/>
      <c r="BT2396" s="82"/>
      <c r="BU2396" s="82"/>
      <c r="BV2396" s="82"/>
      <c r="BW2396" s="82"/>
    </row>
    <row r="2397" spans="6:75" x14ac:dyDescent="0.3">
      <c r="F2397" s="10"/>
      <c r="G2397" s="10"/>
      <c r="H2397" s="10"/>
      <c r="I2397" s="10"/>
      <c r="J2397" s="10"/>
      <c r="K2397" s="82"/>
      <c r="L2397" s="82"/>
      <c r="M2397" s="82"/>
      <c r="N2397" s="82"/>
      <c r="O2397" s="82"/>
      <c r="BS2397" s="82"/>
      <c r="BT2397" s="82"/>
      <c r="BU2397" s="82"/>
      <c r="BV2397" s="82"/>
      <c r="BW2397" s="82"/>
    </row>
    <row r="2398" spans="6:75" x14ac:dyDescent="0.3">
      <c r="F2398" s="10"/>
      <c r="G2398" s="10"/>
      <c r="H2398" s="10"/>
      <c r="I2398" s="10"/>
      <c r="J2398" s="10"/>
      <c r="K2398" s="82"/>
      <c r="L2398" s="82"/>
      <c r="M2398" s="82"/>
      <c r="N2398" s="82"/>
      <c r="O2398" s="82"/>
      <c r="BS2398" s="82"/>
      <c r="BT2398" s="82"/>
      <c r="BU2398" s="82"/>
      <c r="BV2398" s="82"/>
      <c r="BW2398" s="82"/>
    </row>
    <row r="2399" spans="6:75" x14ac:dyDescent="0.3">
      <c r="F2399" s="10"/>
      <c r="G2399" s="10"/>
      <c r="H2399" s="10"/>
      <c r="I2399" s="10"/>
      <c r="J2399" s="10"/>
      <c r="K2399" s="82"/>
      <c r="L2399" s="82"/>
      <c r="M2399" s="82"/>
      <c r="N2399" s="82"/>
      <c r="O2399" s="82"/>
      <c r="BS2399" s="82"/>
      <c r="BT2399" s="82"/>
      <c r="BU2399" s="82"/>
      <c r="BV2399" s="82"/>
      <c r="BW2399" s="82"/>
    </row>
    <row r="2400" spans="6:75" x14ac:dyDescent="0.3">
      <c r="F2400" s="10"/>
      <c r="G2400" s="10"/>
      <c r="H2400" s="10"/>
      <c r="I2400" s="10"/>
      <c r="J2400" s="10"/>
      <c r="K2400" s="82"/>
      <c r="L2400" s="82"/>
      <c r="M2400" s="82"/>
      <c r="N2400" s="82"/>
      <c r="O2400" s="82"/>
      <c r="BS2400" s="82"/>
      <c r="BT2400" s="82"/>
      <c r="BU2400" s="82"/>
      <c r="BV2400" s="82"/>
      <c r="BW2400" s="82"/>
    </row>
    <row r="2401" spans="6:75" x14ac:dyDescent="0.3">
      <c r="F2401" s="10"/>
      <c r="G2401" s="10"/>
      <c r="H2401" s="10"/>
      <c r="I2401" s="10"/>
      <c r="J2401" s="10"/>
      <c r="K2401" s="82"/>
      <c r="L2401" s="82"/>
      <c r="M2401" s="82"/>
      <c r="N2401" s="82"/>
      <c r="O2401" s="82"/>
      <c r="BS2401" s="82"/>
      <c r="BT2401" s="82"/>
      <c r="BU2401" s="82"/>
      <c r="BV2401" s="82"/>
      <c r="BW2401" s="82"/>
    </row>
    <row r="2402" spans="6:75" x14ac:dyDescent="0.3">
      <c r="F2402" s="10"/>
      <c r="G2402" s="10"/>
      <c r="H2402" s="10"/>
      <c r="I2402" s="10"/>
      <c r="J2402" s="10"/>
      <c r="K2402" s="82"/>
      <c r="L2402" s="82"/>
      <c r="M2402" s="82"/>
      <c r="N2402" s="82"/>
      <c r="O2402" s="82"/>
      <c r="BS2402" s="82"/>
      <c r="BT2402" s="82"/>
      <c r="BU2402" s="82"/>
      <c r="BV2402" s="82"/>
      <c r="BW2402" s="82"/>
    </row>
    <row r="2403" spans="6:75" x14ac:dyDescent="0.3">
      <c r="F2403" s="10"/>
      <c r="G2403" s="10"/>
      <c r="H2403" s="10"/>
      <c r="I2403" s="10"/>
      <c r="J2403" s="10"/>
      <c r="K2403" s="82"/>
      <c r="L2403" s="82"/>
      <c r="M2403" s="82"/>
      <c r="N2403" s="82"/>
      <c r="O2403" s="82"/>
      <c r="BS2403" s="82"/>
      <c r="BT2403" s="82"/>
      <c r="BU2403" s="82"/>
      <c r="BV2403" s="82"/>
      <c r="BW2403" s="82"/>
    </row>
    <row r="2404" spans="6:75" x14ac:dyDescent="0.3">
      <c r="F2404" s="10"/>
      <c r="G2404" s="10"/>
      <c r="H2404" s="10"/>
      <c r="I2404" s="10"/>
      <c r="J2404" s="10"/>
      <c r="K2404" s="82"/>
      <c r="L2404" s="82"/>
      <c r="M2404" s="82"/>
      <c r="N2404" s="82"/>
      <c r="O2404" s="82"/>
      <c r="BS2404" s="82"/>
      <c r="BT2404" s="82"/>
      <c r="BU2404" s="82"/>
      <c r="BV2404" s="82"/>
      <c r="BW2404" s="82"/>
    </row>
    <row r="2405" spans="6:75" x14ac:dyDescent="0.3">
      <c r="F2405" s="10"/>
      <c r="G2405" s="10"/>
      <c r="H2405" s="10"/>
      <c r="I2405" s="10"/>
      <c r="J2405" s="10"/>
      <c r="K2405" s="82"/>
      <c r="L2405" s="82"/>
      <c r="M2405" s="82"/>
      <c r="N2405" s="82"/>
      <c r="O2405" s="82"/>
      <c r="BS2405" s="82"/>
      <c r="BT2405" s="82"/>
      <c r="BU2405" s="82"/>
      <c r="BV2405" s="82"/>
      <c r="BW2405" s="82"/>
    </row>
    <row r="2406" spans="6:75" x14ac:dyDescent="0.3">
      <c r="F2406" s="10"/>
      <c r="G2406" s="10"/>
      <c r="H2406" s="10"/>
      <c r="I2406" s="10"/>
      <c r="J2406" s="10"/>
      <c r="K2406" s="82"/>
      <c r="L2406" s="82"/>
      <c r="M2406" s="82"/>
      <c r="N2406" s="82"/>
      <c r="O2406" s="82"/>
      <c r="BS2406" s="82"/>
      <c r="BT2406" s="82"/>
      <c r="BU2406" s="82"/>
      <c r="BV2406" s="82"/>
      <c r="BW2406" s="82"/>
    </row>
    <row r="2407" spans="6:75" x14ac:dyDescent="0.3">
      <c r="F2407" s="10"/>
      <c r="G2407" s="10"/>
      <c r="H2407" s="10"/>
      <c r="I2407" s="10"/>
      <c r="J2407" s="10"/>
      <c r="K2407" s="82"/>
      <c r="L2407" s="82"/>
      <c r="M2407" s="82"/>
      <c r="N2407" s="82"/>
      <c r="O2407" s="82"/>
      <c r="BS2407" s="82"/>
      <c r="BT2407" s="82"/>
      <c r="BU2407" s="82"/>
      <c r="BV2407" s="82"/>
      <c r="BW2407" s="82"/>
    </row>
    <row r="2408" spans="6:75" x14ac:dyDescent="0.3">
      <c r="F2408" s="10"/>
      <c r="G2408" s="10"/>
      <c r="H2408" s="10"/>
      <c r="I2408" s="10"/>
      <c r="J2408" s="10"/>
      <c r="K2408" s="82"/>
      <c r="L2408" s="82"/>
      <c r="M2408" s="82"/>
      <c r="N2408" s="82"/>
      <c r="O2408" s="82"/>
      <c r="BS2408" s="82"/>
      <c r="BT2408" s="82"/>
      <c r="BU2408" s="82"/>
      <c r="BV2408" s="82"/>
      <c r="BW2408" s="82"/>
    </row>
    <row r="2409" spans="6:75" x14ac:dyDescent="0.3">
      <c r="F2409" s="10"/>
      <c r="G2409" s="10"/>
      <c r="H2409" s="10"/>
      <c r="I2409" s="10"/>
      <c r="J2409" s="10"/>
      <c r="K2409" s="82"/>
      <c r="L2409" s="82"/>
      <c r="M2409" s="82"/>
      <c r="N2409" s="82"/>
      <c r="O2409" s="82"/>
      <c r="BS2409" s="82"/>
      <c r="BT2409" s="82"/>
      <c r="BU2409" s="82"/>
      <c r="BV2409" s="82"/>
      <c r="BW2409" s="82"/>
    </row>
    <row r="2410" spans="6:75" x14ac:dyDescent="0.3">
      <c r="F2410" s="10"/>
      <c r="G2410" s="10"/>
      <c r="H2410" s="10"/>
      <c r="I2410" s="10"/>
      <c r="J2410" s="10"/>
      <c r="K2410" s="82"/>
      <c r="L2410" s="82"/>
      <c r="M2410" s="82"/>
      <c r="N2410" s="82"/>
      <c r="O2410" s="82"/>
      <c r="BS2410" s="82"/>
      <c r="BT2410" s="82"/>
      <c r="BU2410" s="82"/>
      <c r="BV2410" s="82"/>
      <c r="BW2410" s="82"/>
    </row>
    <row r="2411" spans="6:75" x14ac:dyDescent="0.3">
      <c r="F2411" s="10"/>
      <c r="G2411" s="10"/>
      <c r="H2411" s="10"/>
      <c r="I2411" s="10"/>
      <c r="J2411" s="10"/>
      <c r="K2411" s="82"/>
      <c r="L2411" s="82"/>
      <c r="M2411" s="82"/>
      <c r="N2411" s="82"/>
      <c r="O2411" s="82"/>
      <c r="BS2411" s="82"/>
      <c r="BT2411" s="82"/>
      <c r="BU2411" s="82"/>
      <c r="BV2411" s="82"/>
      <c r="BW2411" s="82"/>
    </row>
    <row r="2412" spans="6:75" x14ac:dyDescent="0.3">
      <c r="F2412" s="10"/>
      <c r="G2412" s="10"/>
      <c r="H2412" s="10"/>
      <c r="I2412" s="10"/>
      <c r="J2412" s="10"/>
      <c r="K2412" s="82"/>
      <c r="L2412" s="82"/>
      <c r="M2412" s="82"/>
      <c r="N2412" s="82"/>
      <c r="O2412" s="82"/>
      <c r="BS2412" s="82"/>
      <c r="BT2412" s="82"/>
      <c r="BU2412" s="82"/>
      <c r="BV2412" s="82"/>
      <c r="BW2412" s="82"/>
    </row>
    <row r="2413" spans="6:75" x14ac:dyDescent="0.3">
      <c r="F2413" s="10"/>
      <c r="G2413" s="10"/>
      <c r="H2413" s="10"/>
      <c r="I2413" s="10"/>
      <c r="J2413" s="10"/>
      <c r="K2413" s="82"/>
      <c r="L2413" s="82"/>
      <c r="M2413" s="82"/>
      <c r="N2413" s="82"/>
      <c r="O2413" s="82"/>
      <c r="BS2413" s="82"/>
      <c r="BT2413" s="82"/>
      <c r="BU2413" s="82"/>
      <c r="BV2413" s="82"/>
      <c r="BW2413" s="82"/>
    </row>
    <row r="2414" spans="6:75" x14ac:dyDescent="0.3">
      <c r="F2414" s="10"/>
      <c r="G2414" s="10"/>
      <c r="H2414" s="10"/>
      <c r="I2414" s="10"/>
      <c r="J2414" s="10"/>
      <c r="K2414" s="82"/>
      <c r="L2414" s="82"/>
      <c r="M2414" s="82"/>
      <c r="N2414" s="82"/>
      <c r="O2414" s="82"/>
      <c r="BS2414" s="82"/>
      <c r="BT2414" s="82"/>
      <c r="BU2414" s="82"/>
      <c r="BV2414" s="82"/>
      <c r="BW2414" s="82"/>
    </row>
    <row r="2415" spans="6:75" x14ac:dyDescent="0.3">
      <c r="F2415" s="10"/>
      <c r="G2415" s="10"/>
      <c r="H2415" s="10"/>
      <c r="I2415" s="10"/>
      <c r="J2415" s="10"/>
      <c r="K2415" s="82"/>
      <c r="L2415" s="82"/>
      <c r="M2415" s="82"/>
      <c r="N2415" s="82"/>
      <c r="O2415" s="82"/>
      <c r="BS2415" s="82"/>
      <c r="BT2415" s="82"/>
      <c r="BU2415" s="82"/>
      <c r="BV2415" s="82"/>
      <c r="BW2415" s="82"/>
    </row>
    <row r="2416" spans="6:75" x14ac:dyDescent="0.3">
      <c r="F2416" s="10"/>
      <c r="G2416" s="10"/>
      <c r="H2416" s="10"/>
      <c r="I2416" s="10"/>
      <c r="J2416" s="10"/>
      <c r="K2416" s="82"/>
      <c r="L2416" s="82"/>
      <c r="M2416" s="82"/>
      <c r="N2416" s="82"/>
      <c r="O2416" s="82"/>
      <c r="BS2416" s="82"/>
      <c r="BT2416" s="82"/>
      <c r="BU2416" s="82"/>
      <c r="BV2416" s="82"/>
      <c r="BW2416" s="82"/>
    </row>
    <row r="2417" spans="6:75" x14ac:dyDescent="0.3">
      <c r="F2417" s="10"/>
      <c r="G2417" s="10"/>
      <c r="H2417" s="10"/>
      <c r="I2417" s="10"/>
      <c r="J2417" s="10"/>
      <c r="K2417" s="82"/>
      <c r="L2417" s="82"/>
      <c r="M2417" s="82"/>
      <c r="N2417" s="82"/>
      <c r="O2417" s="82"/>
      <c r="BS2417" s="82"/>
      <c r="BT2417" s="82"/>
      <c r="BU2417" s="82"/>
      <c r="BV2417" s="82"/>
      <c r="BW2417" s="82"/>
    </row>
    <row r="2418" spans="6:75" x14ac:dyDescent="0.3">
      <c r="F2418" s="10"/>
      <c r="G2418" s="10"/>
      <c r="H2418" s="10"/>
      <c r="I2418" s="10"/>
      <c r="J2418" s="10"/>
      <c r="K2418" s="82"/>
      <c r="L2418" s="82"/>
      <c r="M2418" s="82"/>
      <c r="N2418" s="82"/>
      <c r="O2418" s="82"/>
      <c r="BS2418" s="82"/>
      <c r="BT2418" s="82"/>
      <c r="BU2418" s="82"/>
      <c r="BV2418" s="82"/>
      <c r="BW2418" s="82"/>
    </row>
    <row r="2419" spans="6:75" x14ac:dyDescent="0.3">
      <c r="F2419" s="10"/>
      <c r="G2419" s="10"/>
      <c r="H2419" s="10"/>
      <c r="I2419" s="10"/>
      <c r="J2419" s="10"/>
      <c r="K2419" s="82"/>
      <c r="L2419" s="82"/>
      <c r="M2419" s="82"/>
      <c r="N2419" s="82"/>
      <c r="O2419" s="82"/>
      <c r="BS2419" s="82"/>
      <c r="BT2419" s="82"/>
      <c r="BU2419" s="82"/>
      <c r="BV2419" s="82"/>
      <c r="BW2419" s="82"/>
    </row>
    <row r="2420" spans="6:75" x14ac:dyDescent="0.3">
      <c r="F2420" s="10"/>
      <c r="G2420" s="10"/>
      <c r="H2420" s="10"/>
      <c r="I2420" s="10"/>
      <c r="J2420" s="10"/>
      <c r="K2420" s="82"/>
      <c r="L2420" s="82"/>
      <c r="M2420" s="82"/>
      <c r="N2420" s="82"/>
      <c r="O2420" s="82"/>
      <c r="BS2420" s="82"/>
      <c r="BT2420" s="82"/>
      <c r="BU2420" s="82"/>
      <c r="BV2420" s="82"/>
      <c r="BW2420" s="82"/>
    </row>
    <row r="2421" spans="6:75" x14ac:dyDescent="0.3">
      <c r="F2421" s="10"/>
      <c r="G2421" s="10"/>
      <c r="H2421" s="10"/>
      <c r="I2421" s="10"/>
      <c r="J2421" s="10"/>
      <c r="K2421" s="82"/>
      <c r="L2421" s="82"/>
      <c r="M2421" s="82"/>
      <c r="N2421" s="82"/>
      <c r="O2421" s="82"/>
      <c r="BS2421" s="82"/>
      <c r="BT2421" s="82"/>
      <c r="BU2421" s="82"/>
      <c r="BV2421" s="82"/>
      <c r="BW2421" s="82"/>
    </row>
    <row r="2422" spans="6:75" x14ac:dyDescent="0.3">
      <c r="F2422" s="10"/>
      <c r="G2422" s="10"/>
      <c r="H2422" s="10"/>
      <c r="I2422" s="10"/>
      <c r="J2422" s="10"/>
      <c r="K2422" s="82"/>
      <c r="L2422" s="82"/>
      <c r="M2422" s="82"/>
      <c r="N2422" s="82"/>
      <c r="O2422" s="82"/>
      <c r="BS2422" s="82"/>
      <c r="BT2422" s="82"/>
      <c r="BU2422" s="82"/>
      <c r="BV2422" s="82"/>
      <c r="BW2422" s="82"/>
    </row>
    <row r="2423" spans="6:75" x14ac:dyDescent="0.3">
      <c r="F2423" s="10"/>
      <c r="G2423" s="10"/>
      <c r="H2423" s="10"/>
      <c r="I2423" s="10"/>
      <c r="J2423" s="10"/>
      <c r="K2423" s="82"/>
      <c r="L2423" s="82"/>
      <c r="M2423" s="82"/>
      <c r="N2423" s="82"/>
      <c r="O2423" s="82"/>
      <c r="BS2423" s="82"/>
      <c r="BT2423" s="82"/>
      <c r="BU2423" s="82"/>
      <c r="BV2423" s="82"/>
      <c r="BW2423" s="82"/>
    </row>
    <row r="2424" spans="6:75" x14ac:dyDescent="0.3">
      <c r="F2424" s="10"/>
      <c r="G2424" s="10"/>
      <c r="H2424" s="10"/>
      <c r="I2424" s="10"/>
      <c r="J2424" s="10"/>
      <c r="K2424" s="82"/>
      <c r="L2424" s="82"/>
      <c r="M2424" s="82"/>
      <c r="N2424" s="82"/>
      <c r="O2424" s="82"/>
      <c r="BS2424" s="82"/>
      <c r="BT2424" s="82"/>
      <c r="BU2424" s="82"/>
      <c r="BV2424" s="82"/>
      <c r="BW2424" s="82"/>
    </row>
    <row r="2425" spans="6:75" x14ac:dyDescent="0.3">
      <c r="F2425" s="10"/>
      <c r="G2425" s="10"/>
      <c r="H2425" s="10"/>
      <c r="I2425" s="10"/>
      <c r="J2425" s="10"/>
      <c r="K2425" s="82"/>
      <c r="L2425" s="82"/>
      <c r="M2425" s="82"/>
      <c r="N2425" s="82"/>
      <c r="O2425" s="82"/>
      <c r="BS2425" s="82"/>
      <c r="BT2425" s="82"/>
      <c r="BU2425" s="82"/>
      <c r="BV2425" s="82"/>
      <c r="BW2425" s="82"/>
    </row>
    <row r="2426" spans="6:75" x14ac:dyDescent="0.3">
      <c r="F2426" s="10"/>
      <c r="G2426" s="10"/>
      <c r="H2426" s="10"/>
      <c r="I2426" s="10"/>
      <c r="J2426" s="10"/>
      <c r="K2426" s="82"/>
      <c r="L2426" s="82"/>
      <c r="M2426" s="82"/>
      <c r="N2426" s="82"/>
      <c r="O2426" s="82"/>
      <c r="BS2426" s="82"/>
      <c r="BT2426" s="82"/>
      <c r="BU2426" s="82"/>
      <c r="BV2426" s="82"/>
      <c r="BW2426" s="82"/>
    </row>
    <row r="2427" spans="6:75" x14ac:dyDescent="0.3">
      <c r="F2427" s="10"/>
      <c r="G2427" s="10"/>
      <c r="H2427" s="10"/>
      <c r="I2427" s="10"/>
      <c r="J2427" s="10"/>
      <c r="K2427" s="82"/>
      <c r="L2427" s="82"/>
      <c r="M2427" s="82"/>
      <c r="N2427" s="82"/>
      <c r="O2427" s="82"/>
      <c r="BS2427" s="82"/>
      <c r="BT2427" s="82"/>
      <c r="BU2427" s="82"/>
      <c r="BV2427" s="82"/>
      <c r="BW2427" s="82"/>
    </row>
    <row r="2428" spans="6:75" x14ac:dyDescent="0.3">
      <c r="F2428" s="10"/>
      <c r="G2428" s="10"/>
      <c r="H2428" s="10"/>
      <c r="I2428" s="10"/>
      <c r="J2428" s="10"/>
      <c r="K2428" s="82"/>
      <c r="L2428" s="82"/>
      <c r="M2428" s="82"/>
      <c r="N2428" s="82"/>
      <c r="O2428" s="82"/>
      <c r="BS2428" s="82"/>
      <c r="BT2428" s="82"/>
      <c r="BU2428" s="82"/>
      <c r="BV2428" s="82"/>
      <c r="BW2428" s="82"/>
    </row>
    <row r="2429" spans="6:75" x14ac:dyDescent="0.3">
      <c r="F2429" s="10"/>
      <c r="G2429" s="10"/>
      <c r="H2429" s="10"/>
      <c r="I2429" s="10"/>
      <c r="J2429" s="10"/>
      <c r="K2429" s="82"/>
      <c r="L2429" s="82"/>
      <c r="M2429" s="82"/>
      <c r="N2429" s="82"/>
      <c r="O2429" s="82"/>
      <c r="BS2429" s="82"/>
      <c r="BT2429" s="82"/>
      <c r="BU2429" s="82"/>
      <c r="BV2429" s="82"/>
      <c r="BW2429" s="82"/>
    </row>
    <row r="2430" spans="6:75" x14ac:dyDescent="0.3">
      <c r="F2430" s="10"/>
      <c r="G2430" s="10"/>
      <c r="H2430" s="10"/>
      <c r="I2430" s="10"/>
      <c r="J2430" s="10"/>
      <c r="K2430" s="82"/>
      <c r="L2430" s="82"/>
      <c r="M2430" s="82"/>
      <c r="N2430" s="82"/>
      <c r="O2430" s="82"/>
      <c r="BS2430" s="82"/>
      <c r="BT2430" s="82"/>
      <c r="BU2430" s="82"/>
      <c r="BV2430" s="82"/>
      <c r="BW2430" s="82"/>
    </row>
    <row r="2431" spans="6:75" x14ac:dyDescent="0.3">
      <c r="F2431" s="10"/>
      <c r="G2431" s="10"/>
      <c r="H2431" s="10"/>
      <c r="I2431" s="10"/>
      <c r="J2431" s="10"/>
      <c r="K2431" s="82"/>
      <c r="L2431" s="82"/>
      <c r="M2431" s="82"/>
      <c r="N2431" s="82"/>
      <c r="O2431" s="82"/>
      <c r="BS2431" s="82"/>
      <c r="BT2431" s="82"/>
      <c r="BU2431" s="82"/>
      <c r="BV2431" s="82"/>
      <c r="BW2431" s="82"/>
    </row>
    <row r="2432" spans="6:75" x14ac:dyDescent="0.3">
      <c r="F2432" s="10"/>
      <c r="G2432" s="10"/>
      <c r="H2432" s="10"/>
      <c r="I2432" s="10"/>
      <c r="J2432" s="10"/>
      <c r="K2432" s="82"/>
      <c r="L2432" s="82"/>
      <c r="M2432" s="82"/>
      <c r="N2432" s="82"/>
      <c r="O2432" s="82"/>
      <c r="BS2432" s="82"/>
      <c r="BT2432" s="82"/>
      <c r="BU2432" s="82"/>
      <c r="BV2432" s="82"/>
      <c r="BW2432" s="82"/>
    </row>
    <row r="2433" spans="6:75" x14ac:dyDescent="0.3">
      <c r="F2433" s="10"/>
      <c r="G2433" s="10"/>
      <c r="H2433" s="10"/>
      <c r="I2433" s="10"/>
      <c r="J2433" s="10"/>
      <c r="K2433" s="82"/>
      <c r="L2433" s="82"/>
      <c r="M2433" s="82"/>
      <c r="N2433" s="82"/>
      <c r="O2433" s="82"/>
      <c r="BS2433" s="82"/>
      <c r="BT2433" s="82"/>
      <c r="BU2433" s="82"/>
      <c r="BV2433" s="82"/>
      <c r="BW2433" s="82"/>
    </row>
    <row r="2434" spans="6:75" x14ac:dyDescent="0.3">
      <c r="F2434" s="10"/>
      <c r="G2434" s="10"/>
      <c r="H2434" s="10"/>
      <c r="I2434" s="10"/>
      <c r="J2434" s="10"/>
      <c r="K2434" s="82"/>
      <c r="L2434" s="82"/>
      <c r="M2434" s="82"/>
      <c r="N2434" s="82"/>
      <c r="O2434" s="82"/>
      <c r="BS2434" s="82"/>
      <c r="BT2434" s="82"/>
      <c r="BU2434" s="82"/>
      <c r="BV2434" s="82"/>
      <c r="BW2434" s="82"/>
    </row>
    <row r="2435" spans="6:75" x14ac:dyDescent="0.3">
      <c r="F2435" s="10"/>
      <c r="G2435" s="10"/>
      <c r="H2435" s="10"/>
      <c r="I2435" s="10"/>
      <c r="J2435" s="10"/>
      <c r="K2435" s="82"/>
      <c r="L2435" s="82"/>
      <c r="M2435" s="82"/>
      <c r="N2435" s="82"/>
      <c r="O2435" s="82"/>
      <c r="BS2435" s="82"/>
      <c r="BT2435" s="82"/>
      <c r="BU2435" s="82"/>
      <c r="BV2435" s="82"/>
      <c r="BW2435" s="82"/>
    </row>
    <row r="2436" spans="6:75" x14ac:dyDescent="0.3">
      <c r="F2436" s="10"/>
      <c r="G2436" s="10"/>
      <c r="H2436" s="10"/>
      <c r="I2436" s="10"/>
      <c r="J2436" s="10"/>
      <c r="K2436" s="82"/>
      <c r="L2436" s="82"/>
      <c r="M2436" s="82"/>
      <c r="N2436" s="82"/>
      <c r="O2436" s="82"/>
      <c r="BS2436" s="82"/>
      <c r="BT2436" s="82"/>
      <c r="BU2436" s="82"/>
      <c r="BV2436" s="82"/>
      <c r="BW2436" s="82"/>
    </row>
    <row r="2437" spans="6:75" x14ac:dyDescent="0.3">
      <c r="F2437" s="10"/>
      <c r="G2437" s="10"/>
      <c r="H2437" s="10"/>
      <c r="I2437" s="10"/>
      <c r="J2437" s="10"/>
      <c r="K2437" s="82"/>
      <c r="L2437" s="82"/>
      <c r="M2437" s="82"/>
      <c r="N2437" s="82"/>
      <c r="O2437" s="82"/>
      <c r="BS2437" s="82"/>
      <c r="BT2437" s="82"/>
      <c r="BU2437" s="82"/>
      <c r="BV2437" s="82"/>
      <c r="BW2437" s="82"/>
    </row>
    <row r="2438" spans="6:75" x14ac:dyDescent="0.3">
      <c r="F2438" s="10"/>
      <c r="G2438" s="10"/>
      <c r="H2438" s="10"/>
      <c r="I2438" s="10"/>
      <c r="J2438" s="10"/>
      <c r="K2438" s="82"/>
      <c r="L2438" s="82"/>
      <c r="M2438" s="82"/>
      <c r="N2438" s="82"/>
      <c r="O2438" s="82"/>
      <c r="BS2438" s="82"/>
      <c r="BT2438" s="82"/>
      <c r="BU2438" s="82"/>
      <c r="BV2438" s="82"/>
      <c r="BW2438" s="82"/>
    </row>
    <row r="2439" spans="6:75" x14ac:dyDescent="0.3">
      <c r="F2439" s="10"/>
      <c r="G2439" s="10"/>
      <c r="H2439" s="10"/>
      <c r="I2439" s="10"/>
      <c r="J2439" s="10"/>
      <c r="K2439" s="82"/>
      <c r="L2439" s="82"/>
      <c r="M2439" s="82"/>
      <c r="N2439" s="82"/>
      <c r="O2439" s="82"/>
      <c r="BS2439" s="82"/>
      <c r="BT2439" s="82"/>
      <c r="BU2439" s="82"/>
      <c r="BV2439" s="82"/>
      <c r="BW2439" s="82"/>
    </row>
    <row r="2440" spans="6:75" x14ac:dyDescent="0.3">
      <c r="F2440" s="10"/>
      <c r="G2440" s="10"/>
      <c r="H2440" s="10"/>
      <c r="I2440" s="10"/>
      <c r="J2440" s="10"/>
      <c r="K2440" s="82"/>
      <c r="L2440" s="82"/>
      <c r="M2440" s="82"/>
      <c r="N2440" s="82"/>
      <c r="O2440" s="82"/>
      <c r="BS2440" s="82"/>
      <c r="BT2440" s="82"/>
      <c r="BU2440" s="82"/>
      <c r="BV2440" s="82"/>
      <c r="BW2440" s="82"/>
    </row>
    <row r="2441" spans="6:75" x14ac:dyDescent="0.3">
      <c r="F2441" s="10"/>
      <c r="G2441" s="10"/>
      <c r="H2441" s="10"/>
      <c r="I2441" s="10"/>
      <c r="J2441" s="10"/>
      <c r="K2441" s="82"/>
      <c r="L2441" s="82"/>
      <c r="M2441" s="82"/>
      <c r="N2441" s="82"/>
      <c r="O2441" s="82"/>
      <c r="BS2441" s="82"/>
      <c r="BT2441" s="82"/>
      <c r="BU2441" s="82"/>
      <c r="BV2441" s="82"/>
      <c r="BW2441" s="82"/>
    </row>
    <row r="2442" spans="6:75" x14ac:dyDescent="0.3">
      <c r="F2442" s="10"/>
      <c r="G2442" s="10"/>
      <c r="H2442" s="10"/>
      <c r="I2442" s="10"/>
      <c r="J2442" s="10"/>
      <c r="K2442" s="82"/>
      <c r="L2442" s="82"/>
      <c r="M2442" s="82"/>
      <c r="N2442" s="82"/>
      <c r="O2442" s="82"/>
      <c r="BS2442" s="82"/>
      <c r="BT2442" s="82"/>
      <c r="BU2442" s="82"/>
      <c r="BV2442" s="82"/>
      <c r="BW2442" s="82"/>
    </row>
    <row r="2443" spans="6:75" x14ac:dyDescent="0.3">
      <c r="F2443" s="10"/>
      <c r="G2443" s="10"/>
      <c r="H2443" s="10"/>
      <c r="I2443" s="10"/>
      <c r="J2443" s="10"/>
      <c r="K2443" s="82"/>
      <c r="L2443" s="82"/>
      <c r="M2443" s="82"/>
      <c r="N2443" s="82"/>
      <c r="O2443" s="82"/>
      <c r="BS2443" s="82"/>
      <c r="BT2443" s="82"/>
      <c r="BU2443" s="82"/>
      <c r="BV2443" s="82"/>
      <c r="BW2443" s="82"/>
    </row>
    <row r="2444" spans="6:75" x14ac:dyDescent="0.3">
      <c r="F2444" s="10"/>
      <c r="G2444" s="10"/>
      <c r="H2444" s="10"/>
      <c r="I2444" s="10"/>
      <c r="J2444" s="10"/>
      <c r="K2444" s="82"/>
      <c r="L2444" s="82"/>
      <c r="M2444" s="82"/>
      <c r="N2444" s="82"/>
      <c r="O2444" s="82"/>
      <c r="BS2444" s="82"/>
      <c r="BT2444" s="82"/>
      <c r="BU2444" s="82"/>
      <c r="BV2444" s="82"/>
      <c r="BW2444" s="82"/>
    </row>
    <row r="2445" spans="6:75" x14ac:dyDescent="0.3">
      <c r="F2445" s="10"/>
      <c r="G2445" s="10"/>
      <c r="H2445" s="10"/>
      <c r="I2445" s="10"/>
      <c r="J2445" s="10"/>
      <c r="K2445" s="82"/>
      <c r="L2445" s="82"/>
      <c r="M2445" s="82"/>
      <c r="N2445" s="82"/>
      <c r="O2445" s="82"/>
      <c r="BS2445" s="82"/>
      <c r="BT2445" s="82"/>
      <c r="BU2445" s="82"/>
      <c r="BV2445" s="82"/>
      <c r="BW2445" s="82"/>
    </row>
    <row r="2446" spans="6:75" x14ac:dyDescent="0.3">
      <c r="F2446" s="10"/>
      <c r="G2446" s="10"/>
      <c r="H2446" s="10"/>
      <c r="I2446" s="10"/>
      <c r="J2446" s="10"/>
      <c r="K2446" s="82"/>
      <c r="L2446" s="82"/>
      <c r="M2446" s="82"/>
      <c r="N2446" s="82"/>
      <c r="O2446" s="82"/>
      <c r="BS2446" s="82"/>
      <c r="BT2446" s="82"/>
      <c r="BU2446" s="82"/>
      <c r="BV2446" s="82"/>
      <c r="BW2446" s="82"/>
    </row>
    <row r="2447" spans="6:75" x14ac:dyDescent="0.3">
      <c r="F2447" s="10"/>
      <c r="G2447" s="10"/>
      <c r="H2447" s="10"/>
      <c r="I2447" s="10"/>
      <c r="J2447" s="10"/>
      <c r="K2447" s="82"/>
      <c r="L2447" s="82"/>
      <c r="M2447" s="82"/>
      <c r="N2447" s="82"/>
      <c r="O2447" s="82"/>
      <c r="BS2447" s="82"/>
      <c r="BT2447" s="82"/>
      <c r="BU2447" s="82"/>
      <c r="BV2447" s="82"/>
      <c r="BW2447" s="82"/>
    </row>
    <row r="2448" spans="6:75" x14ac:dyDescent="0.3">
      <c r="F2448" s="10"/>
      <c r="G2448" s="10"/>
      <c r="H2448" s="10"/>
      <c r="I2448" s="10"/>
      <c r="J2448" s="10"/>
      <c r="K2448" s="82"/>
      <c r="L2448" s="82"/>
      <c r="M2448" s="82"/>
      <c r="N2448" s="82"/>
      <c r="O2448" s="82"/>
      <c r="BS2448" s="82"/>
      <c r="BT2448" s="82"/>
      <c r="BU2448" s="82"/>
      <c r="BV2448" s="82"/>
      <c r="BW2448" s="82"/>
    </row>
    <row r="2449" spans="6:75" x14ac:dyDescent="0.3">
      <c r="F2449" s="10"/>
      <c r="G2449" s="10"/>
      <c r="H2449" s="10"/>
      <c r="I2449" s="10"/>
      <c r="J2449" s="10"/>
      <c r="K2449" s="82"/>
      <c r="L2449" s="82"/>
      <c r="M2449" s="82"/>
      <c r="N2449" s="82"/>
      <c r="O2449" s="82"/>
      <c r="BS2449" s="82"/>
      <c r="BT2449" s="82"/>
      <c r="BU2449" s="82"/>
      <c r="BV2449" s="82"/>
      <c r="BW2449" s="82"/>
    </row>
    <row r="2450" spans="6:75" x14ac:dyDescent="0.3">
      <c r="F2450" s="10"/>
      <c r="G2450" s="10"/>
      <c r="H2450" s="10"/>
      <c r="I2450" s="10"/>
      <c r="J2450" s="10"/>
      <c r="K2450" s="82"/>
      <c r="L2450" s="82"/>
      <c r="M2450" s="82"/>
      <c r="N2450" s="82"/>
      <c r="O2450" s="82"/>
      <c r="BS2450" s="82"/>
      <c r="BT2450" s="82"/>
      <c r="BU2450" s="82"/>
      <c r="BV2450" s="82"/>
      <c r="BW2450" s="82"/>
    </row>
    <row r="2451" spans="6:75" x14ac:dyDescent="0.3">
      <c r="F2451" s="10"/>
      <c r="G2451" s="10"/>
      <c r="H2451" s="10"/>
      <c r="I2451" s="10"/>
      <c r="J2451" s="10"/>
      <c r="K2451" s="82"/>
      <c r="L2451" s="82"/>
      <c r="M2451" s="82"/>
      <c r="N2451" s="82"/>
      <c r="O2451" s="82"/>
      <c r="BS2451" s="82"/>
      <c r="BT2451" s="82"/>
      <c r="BU2451" s="82"/>
      <c r="BV2451" s="82"/>
      <c r="BW2451" s="82"/>
    </row>
    <row r="2452" spans="6:75" x14ac:dyDescent="0.3">
      <c r="F2452" s="10"/>
      <c r="G2452" s="10"/>
      <c r="H2452" s="10"/>
      <c r="I2452" s="10"/>
      <c r="J2452" s="10"/>
      <c r="K2452" s="82"/>
      <c r="L2452" s="82"/>
      <c r="M2452" s="82"/>
      <c r="N2452" s="82"/>
      <c r="O2452" s="82"/>
      <c r="BS2452" s="82"/>
      <c r="BT2452" s="82"/>
      <c r="BU2452" s="82"/>
      <c r="BV2452" s="82"/>
      <c r="BW2452" s="82"/>
    </row>
    <row r="2453" spans="6:75" x14ac:dyDescent="0.3">
      <c r="F2453" s="10"/>
      <c r="G2453" s="10"/>
      <c r="H2453" s="10"/>
      <c r="I2453" s="10"/>
      <c r="J2453" s="10"/>
      <c r="K2453" s="82"/>
      <c r="L2453" s="82"/>
      <c r="M2453" s="82"/>
      <c r="N2453" s="82"/>
      <c r="O2453" s="82"/>
      <c r="BS2453" s="82"/>
      <c r="BT2453" s="82"/>
      <c r="BU2453" s="82"/>
      <c r="BV2453" s="82"/>
      <c r="BW2453" s="82"/>
    </row>
    <row r="2454" spans="6:75" x14ac:dyDescent="0.3">
      <c r="F2454" s="10"/>
      <c r="G2454" s="10"/>
      <c r="H2454" s="10"/>
      <c r="I2454" s="10"/>
      <c r="J2454" s="10"/>
      <c r="K2454" s="82"/>
      <c r="L2454" s="82"/>
      <c r="M2454" s="82"/>
      <c r="N2454" s="82"/>
      <c r="O2454" s="82"/>
      <c r="BS2454" s="82"/>
      <c r="BT2454" s="82"/>
      <c r="BU2454" s="82"/>
      <c r="BV2454" s="82"/>
      <c r="BW2454" s="82"/>
    </row>
    <row r="2455" spans="6:75" x14ac:dyDescent="0.3">
      <c r="F2455" s="10"/>
      <c r="G2455" s="10"/>
      <c r="H2455" s="10"/>
      <c r="I2455" s="10"/>
      <c r="J2455" s="10"/>
      <c r="K2455" s="82"/>
      <c r="L2455" s="82"/>
      <c r="M2455" s="82"/>
      <c r="N2455" s="82"/>
      <c r="O2455" s="82"/>
      <c r="BS2455" s="82"/>
      <c r="BT2455" s="82"/>
      <c r="BU2455" s="82"/>
      <c r="BV2455" s="82"/>
      <c r="BW2455" s="82"/>
    </row>
    <row r="2456" spans="6:75" x14ac:dyDescent="0.3">
      <c r="F2456" s="10"/>
      <c r="G2456" s="10"/>
      <c r="H2456" s="10"/>
      <c r="I2456" s="10"/>
      <c r="J2456" s="10"/>
      <c r="K2456" s="82"/>
      <c r="L2456" s="82"/>
      <c r="M2456" s="82"/>
      <c r="N2456" s="82"/>
      <c r="O2456" s="82"/>
      <c r="BS2456" s="82"/>
      <c r="BT2456" s="82"/>
      <c r="BU2456" s="82"/>
      <c r="BV2456" s="82"/>
      <c r="BW2456" s="82"/>
    </row>
    <row r="2457" spans="6:75" x14ac:dyDescent="0.3">
      <c r="F2457" s="10"/>
      <c r="G2457" s="10"/>
      <c r="H2457" s="10"/>
      <c r="I2457" s="10"/>
      <c r="J2457" s="10"/>
      <c r="K2457" s="82"/>
      <c r="L2457" s="82"/>
      <c r="M2457" s="82"/>
      <c r="N2457" s="82"/>
      <c r="O2457" s="82"/>
      <c r="BS2457" s="82"/>
      <c r="BT2457" s="82"/>
      <c r="BU2457" s="82"/>
      <c r="BV2457" s="82"/>
      <c r="BW2457" s="82"/>
    </row>
    <row r="2458" spans="6:75" x14ac:dyDescent="0.3">
      <c r="F2458" s="10"/>
      <c r="G2458" s="10"/>
      <c r="H2458" s="10"/>
      <c r="I2458" s="10"/>
      <c r="J2458" s="10"/>
      <c r="K2458" s="82"/>
      <c r="L2458" s="82"/>
      <c r="M2458" s="82"/>
      <c r="N2458" s="82"/>
      <c r="O2458" s="82"/>
      <c r="BS2458" s="82"/>
      <c r="BT2458" s="82"/>
      <c r="BU2458" s="82"/>
      <c r="BV2458" s="82"/>
      <c r="BW2458" s="82"/>
    </row>
    <row r="2459" spans="6:75" x14ac:dyDescent="0.3">
      <c r="F2459" s="10"/>
      <c r="G2459" s="10"/>
      <c r="H2459" s="10"/>
      <c r="I2459" s="10"/>
      <c r="J2459" s="10"/>
      <c r="K2459" s="82"/>
      <c r="L2459" s="82"/>
      <c r="M2459" s="82"/>
      <c r="N2459" s="82"/>
      <c r="O2459" s="82"/>
      <c r="BS2459" s="82"/>
      <c r="BT2459" s="82"/>
      <c r="BU2459" s="82"/>
      <c r="BV2459" s="82"/>
      <c r="BW2459" s="82"/>
    </row>
    <row r="2460" spans="6:75" x14ac:dyDescent="0.3">
      <c r="F2460" s="10"/>
      <c r="G2460" s="10"/>
      <c r="H2460" s="10"/>
      <c r="I2460" s="10"/>
      <c r="J2460" s="10"/>
      <c r="K2460" s="82"/>
      <c r="L2460" s="82"/>
      <c r="M2460" s="82"/>
      <c r="N2460" s="82"/>
      <c r="O2460" s="82"/>
      <c r="BS2460" s="82"/>
      <c r="BT2460" s="82"/>
      <c r="BU2460" s="82"/>
      <c r="BV2460" s="82"/>
      <c r="BW2460" s="82"/>
    </row>
    <row r="2461" spans="6:75" x14ac:dyDescent="0.3">
      <c r="F2461" s="10"/>
      <c r="G2461" s="10"/>
      <c r="H2461" s="10"/>
      <c r="I2461" s="10"/>
      <c r="J2461" s="10"/>
      <c r="K2461" s="82"/>
      <c r="L2461" s="82"/>
      <c r="M2461" s="82"/>
      <c r="N2461" s="82"/>
      <c r="O2461" s="82"/>
      <c r="BS2461" s="82"/>
      <c r="BT2461" s="82"/>
      <c r="BU2461" s="82"/>
      <c r="BV2461" s="82"/>
      <c r="BW2461" s="82"/>
    </row>
    <row r="2462" spans="6:75" x14ac:dyDescent="0.3">
      <c r="F2462" s="10"/>
      <c r="G2462" s="10"/>
      <c r="H2462" s="10"/>
      <c r="I2462" s="10"/>
      <c r="J2462" s="10"/>
      <c r="K2462" s="82"/>
      <c r="L2462" s="82"/>
      <c r="M2462" s="82"/>
      <c r="N2462" s="82"/>
      <c r="O2462" s="82"/>
      <c r="BS2462" s="82"/>
      <c r="BT2462" s="82"/>
      <c r="BU2462" s="82"/>
      <c r="BV2462" s="82"/>
      <c r="BW2462" s="82"/>
    </row>
    <row r="2463" spans="6:75" x14ac:dyDescent="0.3">
      <c r="F2463" s="10"/>
      <c r="G2463" s="10"/>
      <c r="H2463" s="10"/>
      <c r="I2463" s="10"/>
      <c r="J2463" s="10"/>
      <c r="K2463" s="82"/>
      <c r="L2463" s="82"/>
      <c r="M2463" s="82"/>
      <c r="N2463" s="82"/>
      <c r="O2463" s="82"/>
      <c r="BS2463" s="82"/>
      <c r="BT2463" s="82"/>
      <c r="BU2463" s="82"/>
      <c r="BV2463" s="82"/>
      <c r="BW2463" s="82"/>
    </row>
    <row r="2464" spans="6:75" x14ac:dyDescent="0.3">
      <c r="F2464" s="10"/>
      <c r="G2464" s="10"/>
      <c r="H2464" s="10"/>
      <c r="I2464" s="10"/>
      <c r="J2464" s="10"/>
      <c r="K2464" s="82"/>
      <c r="L2464" s="82"/>
      <c r="M2464" s="82"/>
      <c r="N2464" s="82"/>
      <c r="O2464" s="82"/>
      <c r="BS2464" s="82"/>
      <c r="BT2464" s="82"/>
      <c r="BU2464" s="82"/>
      <c r="BV2464" s="82"/>
      <c r="BW2464" s="82"/>
    </row>
    <row r="2465" spans="6:75" x14ac:dyDescent="0.3">
      <c r="F2465" s="10"/>
      <c r="G2465" s="10"/>
      <c r="H2465" s="10"/>
      <c r="I2465" s="10"/>
      <c r="J2465" s="10"/>
      <c r="K2465" s="82"/>
      <c r="L2465" s="82"/>
      <c r="M2465" s="82"/>
      <c r="N2465" s="82"/>
      <c r="O2465" s="82"/>
      <c r="BS2465" s="82"/>
      <c r="BT2465" s="82"/>
      <c r="BU2465" s="82"/>
      <c r="BV2465" s="82"/>
      <c r="BW2465" s="82"/>
    </row>
    <row r="2466" spans="6:75" x14ac:dyDescent="0.3">
      <c r="F2466" s="10"/>
      <c r="G2466" s="10"/>
      <c r="H2466" s="10"/>
      <c r="I2466" s="10"/>
      <c r="J2466" s="10"/>
      <c r="K2466" s="82"/>
      <c r="L2466" s="82"/>
      <c r="M2466" s="82"/>
      <c r="N2466" s="82"/>
      <c r="O2466" s="82"/>
      <c r="BS2466" s="82"/>
      <c r="BT2466" s="82"/>
      <c r="BU2466" s="82"/>
      <c r="BV2466" s="82"/>
      <c r="BW2466" s="82"/>
    </row>
    <row r="2467" spans="6:75" x14ac:dyDescent="0.3">
      <c r="F2467" s="10"/>
      <c r="G2467" s="10"/>
      <c r="H2467" s="10"/>
      <c r="I2467" s="10"/>
      <c r="J2467" s="10"/>
      <c r="K2467" s="82"/>
      <c r="L2467" s="82"/>
      <c r="M2467" s="82"/>
      <c r="N2467" s="82"/>
      <c r="O2467" s="82"/>
      <c r="BS2467" s="82"/>
      <c r="BT2467" s="82"/>
      <c r="BU2467" s="82"/>
      <c r="BV2467" s="82"/>
      <c r="BW2467" s="82"/>
    </row>
    <row r="2468" spans="6:75" x14ac:dyDescent="0.3">
      <c r="F2468" s="10"/>
      <c r="G2468" s="10"/>
      <c r="H2468" s="10"/>
      <c r="I2468" s="10"/>
      <c r="J2468" s="10"/>
      <c r="K2468" s="82"/>
      <c r="L2468" s="82"/>
      <c r="M2468" s="82"/>
      <c r="N2468" s="82"/>
      <c r="O2468" s="82"/>
      <c r="BS2468" s="82"/>
      <c r="BT2468" s="82"/>
      <c r="BU2468" s="82"/>
      <c r="BV2468" s="82"/>
      <c r="BW2468" s="82"/>
    </row>
    <row r="2469" spans="6:75" x14ac:dyDescent="0.3">
      <c r="F2469" s="10"/>
      <c r="G2469" s="10"/>
      <c r="H2469" s="10"/>
      <c r="I2469" s="10"/>
      <c r="J2469" s="10"/>
      <c r="K2469" s="82"/>
      <c r="L2469" s="82"/>
      <c r="M2469" s="82"/>
      <c r="N2469" s="82"/>
      <c r="O2469" s="82"/>
      <c r="BS2469" s="82"/>
      <c r="BT2469" s="82"/>
      <c r="BU2469" s="82"/>
      <c r="BV2469" s="82"/>
      <c r="BW2469" s="82"/>
    </row>
    <row r="2470" spans="6:75" x14ac:dyDescent="0.3">
      <c r="F2470" s="10"/>
      <c r="G2470" s="10"/>
      <c r="H2470" s="10"/>
      <c r="I2470" s="10"/>
      <c r="J2470" s="10"/>
      <c r="K2470" s="82"/>
      <c r="L2470" s="82"/>
      <c r="M2470" s="82"/>
      <c r="N2470" s="82"/>
      <c r="O2470" s="82"/>
      <c r="BS2470" s="82"/>
      <c r="BT2470" s="82"/>
      <c r="BU2470" s="82"/>
      <c r="BV2470" s="82"/>
      <c r="BW2470" s="82"/>
    </row>
    <row r="2471" spans="6:75" x14ac:dyDescent="0.3">
      <c r="F2471" s="10"/>
      <c r="G2471" s="10"/>
      <c r="H2471" s="10"/>
      <c r="I2471" s="10"/>
      <c r="J2471" s="10"/>
      <c r="K2471" s="82"/>
      <c r="L2471" s="82"/>
      <c r="M2471" s="82"/>
      <c r="N2471" s="82"/>
      <c r="O2471" s="82"/>
      <c r="BS2471" s="82"/>
      <c r="BT2471" s="82"/>
      <c r="BU2471" s="82"/>
      <c r="BV2471" s="82"/>
      <c r="BW2471" s="82"/>
    </row>
    <row r="2472" spans="6:75" x14ac:dyDescent="0.3">
      <c r="F2472" s="10"/>
      <c r="G2472" s="10"/>
      <c r="H2472" s="10"/>
      <c r="I2472" s="10"/>
      <c r="J2472" s="10"/>
      <c r="K2472" s="82"/>
      <c r="L2472" s="82"/>
      <c r="M2472" s="82"/>
      <c r="N2472" s="82"/>
      <c r="O2472" s="82"/>
      <c r="BS2472" s="82"/>
      <c r="BT2472" s="82"/>
      <c r="BU2472" s="82"/>
      <c r="BV2472" s="82"/>
      <c r="BW2472" s="82"/>
    </row>
    <row r="2473" spans="6:75" x14ac:dyDescent="0.3">
      <c r="F2473" s="10"/>
      <c r="G2473" s="10"/>
      <c r="H2473" s="10"/>
      <c r="I2473" s="10"/>
      <c r="J2473" s="10"/>
      <c r="K2473" s="82"/>
      <c r="L2473" s="82"/>
      <c r="M2473" s="82"/>
      <c r="N2473" s="82"/>
      <c r="O2473" s="82"/>
      <c r="BS2473" s="82"/>
      <c r="BT2473" s="82"/>
      <c r="BU2473" s="82"/>
      <c r="BV2473" s="82"/>
      <c r="BW2473" s="82"/>
    </row>
    <row r="2474" spans="6:75" x14ac:dyDescent="0.3">
      <c r="F2474" s="10"/>
      <c r="G2474" s="10"/>
      <c r="H2474" s="10"/>
      <c r="I2474" s="10"/>
      <c r="J2474" s="10"/>
      <c r="K2474" s="82"/>
      <c r="L2474" s="82"/>
      <c r="M2474" s="82"/>
      <c r="N2474" s="82"/>
      <c r="O2474" s="82"/>
      <c r="BS2474" s="82"/>
      <c r="BT2474" s="82"/>
      <c r="BU2474" s="82"/>
      <c r="BV2474" s="82"/>
      <c r="BW2474" s="82"/>
    </row>
    <row r="2475" spans="6:75" x14ac:dyDescent="0.3">
      <c r="F2475" s="10"/>
      <c r="G2475" s="10"/>
      <c r="H2475" s="10"/>
      <c r="I2475" s="10"/>
      <c r="J2475" s="10"/>
      <c r="K2475" s="82"/>
      <c r="L2475" s="82"/>
      <c r="M2475" s="82"/>
      <c r="N2475" s="82"/>
      <c r="O2475" s="82"/>
      <c r="BS2475" s="82"/>
      <c r="BT2475" s="82"/>
      <c r="BU2475" s="82"/>
      <c r="BV2475" s="82"/>
      <c r="BW2475" s="82"/>
    </row>
    <row r="2476" spans="6:75" x14ac:dyDescent="0.3">
      <c r="F2476" s="10"/>
      <c r="G2476" s="10"/>
      <c r="H2476" s="10"/>
      <c r="I2476" s="10"/>
      <c r="J2476" s="10"/>
      <c r="K2476" s="82"/>
      <c r="L2476" s="82"/>
      <c r="M2476" s="82"/>
      <c r="N2476" s="82"/>
      <c r="O2476" s="82"/>
      <c r="BS2476" s="82"/>
      <c r="BT2476" s="82"/>
      <c r="BU2476" s="82"/>
      <c r="BV2476" s="82"/>
      <c r="BW2476" s="82"/>
    </row>
    <row r="2477" spans="6:75" x14ac:dyDescent="0.3">
      <c r="F2477" s="10"/>
      <c r="G2477" s="10"/>
      <c r="H2477" s="10"/>
      <c r="I2477" s="10"/>
      <c r="J2477" s="10"/>
      <c r="K2477" s="82"/>
      <c r="L2477" s="82"/>
      <c r="M2477" s="82"/>
      <c r="N2477" s="82"/>
      <c r="O2477" s="82"/>
      <c r="BS2477" s="82"/>
      <c r="BT2477" s="82"/>
      <c r="BU2477" s="82"/>
      <c r="BV2477" s="82"/>
      <c r="BW2477" s="82"/>
    </row>
    <row r="2478" spans="6:75" x14ac:dyDescent="0.3">
      <c r="F2478" s="10"/>
      <c r="G2478" s="10"/>
      <c r="H2478" s="10"/>
      <c r="I2478" s="10"/>
      <c r="J2478" s="10"/>
      <c r="K2478" s="82"/>
      <c r="L2478" s="82"/>
      <c r="M2478" s="82"/>
      <c r="N2478" s="82"/>
      <c r="O2478" s="82"/>
      <c r="BS2478" s="82"/>
      <c r="BT2478" s="82"/>
      <c r="BU2478" s="82"/>
      <c r="BV2478" s="82"/>
      <c r="BW2478" s="82"/>
    </row>
    <row r="2479" spans="6:75" x14ac:dyDescent="0.3">
      <c r="F2479" s="10"/>
      <c r="G2479" s="10"/>
      <c r="H2479" s="10"/>
      <c r="I2479" s="10"/>
      <c r="J2479" s="10"/>
      <c r="K2479" s="82"/>
      <c r="L2479" s="82"/>
      <c r="M2479" s="82"/>
      <c r="N2479" s="82"/>
      <c r="O2479" s="82"/>
      <c r="BS2479" s="82"/>
      <c r="BT2479" s="82"/>
      <c r="BU2479" s="82"/>
      <c r="BV2479" s="82"/>
      <c r="BW2479" s="82"/>
    </row>
    <row r="2480" spans="6:75" x14ac:dyDescent="0.3">
      <c r="F2480" s="10"/>
      <c r="G2480" s="10"/>
      <c r="H2480" s="10"/>
      <c r="I2480" s="10"/>
      <c r="J2480" s="10"/>
      <c r="K2480" s="82"/>
      <c r="L2480" s="82"/>
      <c r="M2480" s="82"/>
      <c r="N2480" s="82"/>
      <c r="O2480" s="82"/>
      <c r="BS2480" s="82"/>
      <c r="BT2480" s="82"/>
      <c r="BU2480" s="82"/>
      <c r="BV2480" s="82"/>
      <c r="BW2480" s="82"/>
    </row>
    <row r="2481" spans="6:75" x14ac:dyDescent="0.3">
      <c r="F2481" s="10"/>
      <c r="G2481" s="10"/>
      <c r="H2481" s="10"/>
      <c r="I2481" s="10"/>
      <c r="J2481" s="10"/>
      <c r="K2481" s="82"/>
      <c r="L2481" s="82"/>
      <c r="M2481" s="82"/>
      <c r="N2481" s="82"/>
      <c r="O2481" s="82"/>
      <c r="BS2481" s="82"/>
      <c r="BT2481" s="82"/>
      <c r="BU2481" s="82"/>
      <c r="BV2481" s="82"/>
      <c r="BW2481" s="82"/>
    </row>
    <row r="2482" spans="6:75" x14ac:dyDescent="0.3">
      <c r="F2482" s="10"/>
      <c r="G2482" s="10"/>
      <c r="H2482" s="10"/>
      <c r="I2482" s="10"/>
      <c r="J2482" s="10"/>
      <c r="K2482" s="82"/>
      <c r="L2482" s="82"/>
      <c r="M2482" s="82"/>
      <c r="N2482" s="82"/>
      <c r="O2482" s="82"/>
      <c r="BS2482" s="82"/>
      <c r="BT2482" s="82"/>
      <c r="BU2482" s="82"/>
      <c r="BV2482" s="82"/>
      <c r="BW2482" s="82"/>
    </row>
    <row r="2483" spans="6:75" x14ac:dyDescent="0.3">
      <c r="F2483" s="10"/>
      <c r="G2483" s="10"/>
      <c r="H2483" s="10"/>
      <c r="I2483" s="10"/>
      <c r="J2483" s="10"/>
      <c r="K2483" s="82"/>
      <c r="L2483" s="82"/>
      <c r="M2483" s="82"/>
      <c r="N2483" s="82"/>
      <c r="O2483" s="82"/>
      <c r="BS2483" s="82"/>
      <c r="BT2483" s="82"/>
      <c r="BU2483" s="82"/>
      <c r="BV2483" s="82"/>
      <c r="BW2483" s="82"/>
    </row>
    <row r="2484" spans="6:75" x14ac:dyDescent="0.3">
      <c r="F2484" s="10"/>
      <c r="G2484" s="10"/>
      <c r="H2484" s="10"/>
      <c r="I2484" s="10"/>
      <c r="J2484" s="10"/>
      <c r="K2484" s="82"/>
      <c r="L2484" s="82"/>
      <c r="M2484" s="82"/>
      <c r="N2484" s="82"/>
      <c r="O2484" s="82"/>
      <c r="BS2484" s="82"/>
      <c r="BT2484" s="82"/>
      <c r="BU2484" s="82"/>
      <c r="BV2484" s="82"/>
      <c r="BW2484" s="82"/>
    </row>
    <row r="2485" spans="6:75" x14ac:dyDescent="0.3">
      <c r="F2485" s="10"/>
      <c r="G2485" s="10"/>
      <c r="H2485" s="10"/>
      <c r="I2485" s="10"/>
      <c r="J2485" s="10"/>
      <c r="K2485" s="82"/>
      <c r="L2485" s="82"/>
      <c r="M2485" s="82"/>
      <c r="N2485" s="82"/>
      <c r="O2485" s="82"/>
      <c r="BS2485" s="82"/>
      <c r="BT2485" s="82"/>
      <c r="BU2485" s="82"/>
      <c r="BV2485" s="82"/>
      <c r="BW2485" s="82"/>
    </row>
    <row r="2486" spans="6:75" x14ac:dyDescent="0.3">
      <c r="F2486" s="10"/>
      <c r="G2486" s="10"/>
      <c r="H2486" s="10"/>
      <c r="I2486" s="10"/>
      <c r="J2486" s="10"/>
      <c r="K2486" s="82"/>
      <c r="L2486" s="82"/>
      <c r="M2486" s="82"/>
      <c r="N2486" s="82"/>
      <c r="O2486" s="82"/>
      <c r="BS2486" s="82"/>
      <c r="BT2486" s="82"/>
      <c r="BU2486" s="82"/>
      <c r="BV2486" s="82"/>
      <c r="BW2486" s="82"/>
    </row>
    <row r="2487" spans="6:75" x14ac:dyDescent="0.3">
      <c r="F2487" s="10"/>
      <c r="G2487" s="10"/>
      <c r="H2487" s="10"/>
      <c r="I2487" s="10"/>
      <c r="J2487" s="10"/>
      <c r="K2487" s="82"/>
      <c r="L2487" s="82"/>
      <c r="M2487" s="82"/>
      <c r="N2487" s="82"/>
      <c r="O2487" s="82"/>
      <c r="BS2487" s="82"/>
      <c r="BT2487" s="82"/>
      <c r="BU2487" s="82"/>
      <c r="BV2487" s="82"/>
      <c r="BW2487" s="82"/>
    </row>
    <row r="2488" spans="6:75" x14ac:dyDescent="0.3">
      <c r="F2488" s="10"/>
      <c r="G2488" s="10"/>
      <c r="H2488" s="10"/>
      <c r="I2488" s="10"/>
      <c r="J2488" s="10"/>
      <c r="K2488" s="82"/>
      <c r="L2488" s="82"/>
      <c r="M2488" s="82"/>
      <c r="N2488" s="82"/>
      <c r="O2488" s="82"/>
      <c r="BS2488" s="82"/>
      <c r="BT2488" s="82"/>
      <c r="BU2488" s="82"/>
      <c r="BV2488" s="82"/>
      <c r="BW2488" s="82"/>
    </row>
    <row r="2489" spans="6:75" x14ac:dyDescent="0.3">
      <c r="F2489" s="10"/>
      <c r="G2489" s="10"/>
      <c r="H2489" s="10"/>
      <c r="I2489" s="10"/>
      <c r="J2489" s="10"/>
      <c r="K2489" s="82"/>
      <c r="L2489" s="82"/>
      <c r="M2489" s="82"/>
      <c r="N2489" s="82"/>
      <c r="O2489" s="82"/>
      <c r="BS2489" s="82"/>
      <c r="BT2489" s="82"/>
      <c r="BU2489" s="82"/>
      <c r="BV2489" s="82"/>
      <c r="BW2489" s="82"/>
    </row>
    <row r="2490" spans="6:75" x14ac:dyDescent="0.3">
      <c r="F2490" s="10"/>
      <c r="G2490" s="10"/>
      <c r="H2490" s="10"/>
      <c r="I2490" s="10"/>
      <c r="J2490" s="10"/>
      <c r="K2490" s="82"/>
      <c r="L2490" s="82"/>
      <c r="M2490" s="82"/>
      <c r="N2490" s="82"/>
      <c r="O2490" s="82"/>
      <c r="BS2490" s="82"/>
      <c r="BT2490" s="82"/>
      <c r="BU2490" s="82"/>
      <c r="BV2490" s="82"/>
      <c r="BW2490" s="82"/>
    </row>
    <row r="2491" spans="6:75" x14ac:dyDescent="0.3">
      <c r="F2491" s="10"/>
      <c r="G2491" s="10"/>
      <c r="H2491" s="10"/>
      <c r="I2491" s="10"/>
      <c r="J2491" s="10"/>
      <c r="K2491" s="82"/>
      <c r="L2491" s="82"/>
      <c r="M2491" s="82"/>
      <c r="N2491" s="82"/>
      <c r="O2491" s="82"/>
      <c r="BS2491" s="82"/>
      <c r="BT2491" s="82"/>
      <c r="BU2491" s="82"/>
      <c r="BV2491" s="82"/>
      <c r="BW2491" s="82"/>
    </row>
    <row r="2492" spans="6:75" x14ac:dyDescent="0.3">
      <c r="F2492" s="10"/>
      <c r="G2492" s="10"/>
      <c r="H2492" s="10"/>
      <c r="I2492" s="10"/>
      <c r="J2492" s="10"/>
      <c r="K2492" s="82"/>
      <c r="L2492" s="82"/>
      <c r="M2492" s="82"/>
      <c r="N2492" s="82"/>
      <c r="O2492" s="82"/>
      <c r="BS2492" s="82"/>
      <c r="BT2492" s="82"/>
      <c r="BU2492" s="82"/>
      <c r="BV2492" s="82"/>
      <c r="BW2492" s="82"/>
    </row>
    <row r="2493" spans="6:75" x14ac:dyDescent="0.3">
      <c r="F2493" s="10"/>
      <c r="G2493" s="10"/>
      <c r="H2493" s="10"/>
      <c r="I2493" s="10"/>
      <c r="J2493" s="10"/>
      <c r="K2493" s="82"/>
      <c r="L2493" s="82"/>
      <c r="M2493" s="82"/>
      <c r="N2493" s="82"/>
      <c r="O2493" s="82"/>
      <c r="BS2493" s="82"/>
      <c r="BT2493" s="82"/>
      <c r="BU2493" s="82"/>
      <c r="BV2493" s="82"/>
      <c r="BW2493" s="82"/>
    </row>
    <row r="2494" spans="6:75" x14ac:dyDescent="0.3">
      <c r="F2494" s="10"/>
      <c r="G2494" s="10"/>
      <c r="H2494" s="10"/>
      <c r="I2494" s="10"/>
      <c r="J2494" s="10"/>
      <c r="K2494" s="82"/>
      <c r="L2494" s="82"/>
      <c r="M2494" s="82"/>
      <c r="N2494" s="82"/>
      <c r="O2494" s="82"/>
      <c r="BS2494" s="82"/>
      <c r="BT2494" s="82"/>
      <c r="BU2494" s="82"/>
      <c r="BV2494" s="82"/>
      <c r="BW2494" s="82"/>
    </row>
    <row r="2495" spans="6:75" x14ac:dyDescent="0.3">
      <c r="F2495" s="10"/>
      <c r="G2495" s="10"/>
      <c r="H2495" s="10"/>
      <c r="I2495" s="10"/>
      <c r="J2495" s="10"/>
      <c r="K2495" s="82"/>
      <c r="L2495" s="82"/>
      <c r="M2495" s="82"/>
      <c r="N2495" s="82"/>
      <c r="O2495" s="82"/>
      <c r="BS2495" s="82"/>
      <c r="BT2495" s="82"/>
      <c r="BU2495" s="82"/>
      <c r="BV2495" s="82"/>
      <c r="BW2495" s="82"/>
    </row>
    <row r="2496" spans="6:75" x14ac:dyDescent="0.3">
      <c r="F2496" s="10"/>
      <c r="G2496" s="10"/>
      <c r="H2496" s="10"/>
      <c r="I2496" s="10"/>
      <c r="J2496" s="10"/>
      <c r="K2496" s="82"/>
      <c r="L2496" s="82"/>
      <c r="M2496" s="82"/>
      <c r="N2496" s="82"/>
      <c r="O2496" s="82"/>
      <c r="BS2496" s="82"/>
      <c r="BT2496" s="82"/>
      <c r="BU2496" s="82"/>
      <c r="BV2496" s="82"/>
      <c r="BW2496" s="82"/>
    </row>
    <row r="2497" spans="6:75" x14ac:dyDescent="0.3">
      <c r="F2497" s="10"/>
      <c r="G2497" s="10"/>
      <c r="H2497" s="10"/>
      <c r="I2497" s="10"/>
      <c r="J2497" s="10"/>
      <c r="K2497" s="82"/>
      <c r="L2497" s="82"/>
      <c r="M2497" s="82"/>
      <c r="N2497" s="82"/>
      <c r="O2497" s="82"/>
      <c r="BS2497" s="82"/>
      <c r="BT2497" s="82"/>
      <c r="BU2497" s="82"/>
      <c r="BV2497" s="82"/>
      <c r="BW2497" s="82"/>
    </row>
    <row r="2498" spans="6:75" x14ac:dyDescent="0.3">
      <c r="F2498" s="10"/>
      <c r="G2498" s="10"/>
      <c r="H2498" s="10"/>
      <c r="I2498" s="10"/>
      <c r="J2498" s="10"/>
      <c r="K2498" s="82"/>
      <c r="L2498" s="82"/>
      <c r="M2498" s="82"/>
      <c r="N2498" s="82"/>
      <c r="O2498" s="82"/>
      <c r="BS2498" s="82"/>
      <c r="BT2498" s="82"/>
      <c r="BU2498" s="82"/>
      <c r="BV2498" s="82"/>
      <c r="BW2498" s="82"/>
    </row>
    <row r="2499" spans="6:75" x14ac:dyDescent="0.3">
      <c r="F2499" s="10"/>
      <c r="G2499" s="10"/>
      <c r="H2499" s="10"/>
      <c r="I2499" s="10"/>
      <c r="J2499" s="10"/>
      <c r="K2499" s="82"/>
      <c r="L2499" s="82"/>
      <c r="M2499" s="82"/>
      <c r="N2499" s="82"/>
      <c r="O2499" s="82"/>
      <c r="BS2499" s="82"/>
      <c r="BT2499" s="82"/>
      <c r="BU2499" s="82"/>
      <c r="BV2499" s="82"/>
      <c r="BW2499" s="82"/>
    </row>
    <row r="2500" spans="6:75" x14ac:dyDescent="0.3">
      <c r="F2500" s="10"/>
      <c r="G2500" s="10"/>
      <c r="H2500" s="10"/>
      <c r="I2500" s="10"/>
      <c r="J2500" s="10"/>
      <c r="K2500" s="82"/>
      <c r="L2500" s="82"/>
      <c r="M2500" s="82"/>
      <c r="N2500" s="82"/>
      <c r="O2500" s="82"/>
      <c r="BS2500" s="82"/>
      <c r="BT2500" s="82"/>
      <c r="BU2500" s="82"/>
      <c r="BV2500" s="82"/>
      <c r="BW2500" s="82"/>
    </row>
    <row r="2501" spans="6:75" x14ac:dyDescent="0.3">
      <c r="F2501" s="10"/>
      <c r="G2501" s="10"/>
      <c r="H2501" s="10"/>
      <c r="I2501" s="10"/>
      <c r="J2501" s="10"/>
      <c r="K2501" s="82"/>
      <c r="L2501" s="82"/>
      <c r="M2501" s="82"/>
      <c r="N2501" s="82"/>
      <c r="O2501" s="82"/>
      <c r="BS2501" s="82"/>
      <c r="BT2501" s="82"/>
      <c r="BU2501" s="82"/>
      <c r="BV2501" s="82"/>
      <c r="BW2501" s="82"/>
    </row>
    <row r="2502" spans="6:75" x14ac:dyDescent="0.3">
      <c r="F2502" s="10"/>
      <c r="G2502" s="10"/>
      <c r="H2502" s="10"/>
      <c r="I2502" s="10"/>
      <c r="J2502" s="10"/>
      <c r="K2502" s="82"/>
      <c r="L2502" s="82"/>
      <c r="M2502" s="82"/>
      <c r="N2502" s="82"/>
      <c r="O2502" s="82"/>
      <c r="BS2502" s="82"/>
      <c r="BT2502" s="82"/>
      <c r="BU2502" s="82"/>
      <c r="BV2502" s="82"/>
      <c r="BW2502" s="82"/>
    </row>
    <row r="2503" spans="6:75" x14ac:dyDescent="0.3">
      <c r="F2503" s="10"/>
      <c r="G2503" s="10"/>
      <c r="H2503" s="10"/>
      <c r="I2503" s="10"/>
      <c r="J2503" s="10"/>
      <c r="K2503" s="82"/>
      <c r="L2503" s="82"/>
      <c r="M2503" s="82"/>
      <c r="N2503" s="82"/>
      <c r="O2503" s="82"/>
      <c r="BS2503" s="82"/>
      <c r="BT2503" s="82"/>
      <c r="BU2503" s="82"/>
      <c r="BV2503" s="82"/>
      <c r="BW2503" s="82"/>
    </row>
    <row r="2504" spans="6:75" x14ac:dyDescent="0.3">
      <c r="F2504" s="10"/>
      <c r="G2504" s="10"/>
      <c r="H2504" s="10"/>
      <c r="I2504" s="10"/>
      <c r="J2504" s="10"/>
      <c r="K2504" s="82"/>
      <c r="L2504" s="82"/>
      <c r="M2504" s="82"/>
      <c r="N2504" s="82"/>
      <c r="O2504" s="82"/>
      <c r="BS2504" s="82"/>
      <c r="BT2504" s="82"/>
      <c r="BU2504" s="82"/>
      <c r="BV2504" s="82"/>
      <c r="BW2504" s="82"/>
    </row>
    <row r="2505" spans="6:75" x14ac:dyDescent="0.3">
      <c r="F2505" s="10"/>
      <c r="G2505" s="10"/>
      <c r="H2505" s="10"/>
      <c r="I2505" s="10"/>
      <c r="J2505" s="10"/>
      <c r="K2505" s="82"/>
      <c r="L2505" s="82"/>
      <c r="M2505" s="82"/>
      <c r="N2505" s="82"/>
      <c r="O2505" s="82"/>
      <c r="BS2505" s="82"/>
      <c r="BT2505" s="82"/>
      <c r="BU2505" s="82"/>
      <c r="BV2505" s="82"/>
      <c r="BW2505" s="82"/>
    </row>
    <row r="2506" spans="6:75" x14ac:dyDescent="0.3">
      <c r="F2506" s="10"/>
      <c r="G2506" s="10"/>
      <c r="H2506" s="10"/>
      <c r="I2506" s="10"/>
      <c r="J2506" s="10"/>
      <c r="K2506" s="82"/>
      <c r="L2506" s="82"/>
      <c r="M2506" s="82"/>
      <c r="N2506" s="82"/>
      <c r="O2506" s="82"/>
      <c r="BS2506" s="82"/>
      <c r="BT2506" s="82"/>
      <c r="BU2506" s="82"/>
      <c r="BV2506" s="82"/>
      <c r="BW2506" s="82"/>
    </row>
    <row r="2507" spans="6:75" x14ac:dyDescent="0.3">
      <c r="F2507" s="10"/>
      <c r="G2507" s="10"/>
      <c r="H2507" s="10"/>
      <c r="I2507" s="10"/>
      <c r="J2507" s="10"/>
      <c r="K2507" s="82"/>
      <c r="L2507" s="82"/>
      <c r="M2507" s="82"/>
      <c r="N2507" s="82"/>
      <c r="O2507" s="82"/>
      <c r="BS2507" s="82"/>
      <c r="BT2507" s="82"/>
      <c r="BU2507" s="82"/>
      <c r="BV2507" s="82"/>
      <c r="BW2507" s="82"/>
    </row>
    <row r="2508" spans="6:75" x14ac:dyDescent="0.3">
      <c r="F2508" s="10"/>
      <c r="G2508" s="10"/>
      <c r="H2508" s="10"/>
      <c r="I2508" s="10"/>
      <c r="J2508" s="10"/>
      <c r="K2508" s="82"/>
      <c r="L2508" s="82"/>
      <c r="M2508" s="82"/>
      <c r="N2508" s="82"/>
      <c r="O2508" s="82"/>
      <c r="BS2508" s="82"/>
      <c r="BT2508" s="82"/>
      <c r="BU2508" s="82"/>
      <c r="BV2508" s="82"/>
      <c r="BW2508" s="82"/>
    </row>
    <row r="2509" spans="6:75" x14ac:dyDescent="0.3">
      <c r="F2509" s="10"/>
      <c r="G2509" s="10"/>
      <c r="H2509" s="10"/>
      <c r="I2509" s="10"/>
      <c r="J2509" s="10"/>
      <c r="K2509" s="82"/>
      <c r="L2509" s="82"/>
      <c r="M2509" s="82"/>
      <c r="N2509" s="82"/>
      <c r="O2509" s="82"/>
      <c r="BS2509" s="82"/>
      <c r="BT2509" s="82"/>
      <c r="BU2509" s="82"/>
      <c r="BV2509" s="82"/>
      <c r="BW2509" s="82"/>
    </row>
    <row r="2510" spans="6:75" x14ac:dyDescent="0.3">
      <c r="F2510" s="10"/>
      <c r="G2510" s="10"/>
      <c r="H2510" s="10"/>
      <c r="I2510" s="10"/>
      <c r="J2510" s="10"/>
      <c r="K2510" s="82"/>
      <c r="L2510" s="82"/>
      <c r="M2510" s="82"/>
      <c r="N2510" s="82"/>
      <c r="O2510" s="82"/>
      <c r="BS2510" s="82"/>
      <c r="BT2510" s="82"/>
      <c r="BU2510" s="82"/>
      <c r="BV2510" s="82"/>
      <c r="BW2510" s="82"/>
    </row>
    <row r="2511" spans="6:75" x14ac:dyDescent="0.3">
      <c r="F2511" s="10"/>
      <c r="G2511" s="10"/>
      <c r="H2511" s="10"/>
      <c r="I2511" s="10"/>
      <c r="J2511" s="10"/>
      <c r="K2511" s="82"/>
      <c r="L2511" s="82"/>
      <c r="M2511" s="82"/>
      <c r="N2511" s="82"/>
      <c r="O2511" s="82"/>
      <c r="BS2511" s="82"/>
      <c r="BT2511" s="82"/>
      <c r="BU2511" s="82"/>
      <c r="BV2511" s="82"/>
      <c r="BW2511" s="82"/>
    </row>
    <row r="2512" spans="6:75" x14ac:dyDescent="0.3">
      <c r="F2512" s="10"/>
      <c r="G2512" s="10"/>
      <c r="H2512" s="10"/>
      <c r="I2512" s="10"/>
      <c r="J2512" s="10"/>
      <c r="K2512" s="82"/>
      <c r="L2512" s="82"/>
      <c r="M2512" s="82"/>
      <c r="N2512" s="82"/>
      <c r="O2512" s="82"/>
      <c r="BS2512" s="82"/>
      <c r="BT2512" s="82"/>
      <c r="BU2512" s="82"/>
      <c r="BV2512" s="82"/>
      <c r="BW2512" s="82"/>
    </row>
    <row r="2513" spans="6:75" x14ac:dyDescent="0.3">
      <c r="F2513" s="10"/>
      <c r="G2513" s="10"/>
      <c r="H2513" s="10"/>
      <c r="I2513" s="10"/>
      <c r="J2513" s="10"/>
      <c r="K2513" s="82"/>
      <c r="L2513" s="82"/>
      <c r="M2513" s="82"/>
      <c r="N2513" s="82"/>
      <c r="O2513" s="82"/>
      <c r="BS2513" s="82"/>
      <c r="BT2513" s="82"/>
      <c r="BU2513" s="82"/>
      <c r="BV2513" s="82"/>
      <c r="BW2513" s="82"/>
    </row>
    <row r="2514" spans="6:75" x14ac:dyDescent="0.3">
      <c r="F2514" s="10"/>
      <c r="G2514" s="10"/>
      <c r="H2514" s="10"/>
      <c r="I2514" s="10"/>
      <c r="J2514" s="10"/>
      <c r="K2514" s="82"/>
      <c r="L2514" s="82"/>
      <c r="M2514" s="82"/>
      <c r="N2514" s="82"/>
      <c r="O2514" s="82"/>
      <c r="BS2514" s="82"/>
      <c r="BT2514" s="82"/>
      <c r="BU2514" s="82"/>
      <c r="BV2514" s="82"/>
      <c r="BW2514" s="82"/>
    </row>
    <row r="2515" spans="6:75" x14ac:dyDescent="0.3">
      <c r="F2515" s="10"/>
      <c r="G2515" s="10"/>
      <c r="H2515" s="10"/>
      <c r="I2515" s="10"/>
      <c r="J2515" s="10"/>
      <c r="K2515" s="82"/>
      <c r="L2515" s="82"/>
      <c r="M2515" s="82"/>
      <c r="N2515" s="82"/>
      <c r="O2515" s="82"/>
      <c r="BS2515" s="82"/>
      <c r="BT2515" s="82"/>
      <c r="BU2515" s="82"/>
      <c r="BV2515" s="82"/>
      <c r="BW2515" s="82"/>
    </row>
    <row r="2516" spans="6:75" x14ac:dyDescent="0.3">
      <c r="F2516" s="10"/>
      <c r="G2516" s="10"/>
      <c r="H2516" s="10"/>
      <c r="I2516" s="10"/>
      <c r="J2516" s="10"/>
      <c r="K2516" s="82"/>
      <c r="L2516" s="82"/>
      <c r="M2516" s="82"/>
      <c r="N2516" s="82"/>
      <c r="O2516" s="82"/>
      <c r="BS2516" s="82"/>
      <c r="BT2516" s="82"/>
      <c r="BU2516" s="82"/>
      <c r="BV2516" s="82"/>
      <c r="BW2516" s="82"/>
    </row>
    <row r="2517" spans="6:75" x14ac:dyDescent="0.3">
      <c r="F2517" s="10"/>
      <c r="G2517" s="10"/>
      <c r="H2517" s="10"/>
      <c r="I2517" s="10"/>
      <c r="J2517" s="10"/>
      <c r="K2517" s="82"/>
      <c r="L2517" s="82"/>
      <c r="M2517" s="82"/>
      <c r="N2517" s="82"/>
      <c r="O2517" s="82"/>
      <c r="BS2517" s="82"/>
      <c r="BT2517" s="82"/>
      <c r="BU2517" s="82"/>
      <c r="BV2517" s="82"/>
      <c r="BW2517" s="82"/>
    </row>
    <row r="2518" spans="6:75" x14ac:dyDescent="0.3">
      <c r="F2518" s="10"/>
      <c r="G2518" s="10"/>
      <c r="H2518" s="10"/>
      <c r="I2518" s="10"/>
      <c r="J2518" s="10"/>
      <c r="K2518" s="82"/>
      <c r="L2518" s="82"/>
      <c r="M2518" s="82"/>
      <c r="N2518" s="82"/>
      <c r="O2518" s="82"/>
      <c r="BS2518" s="82"/>
      <c r="BT2518" s="82"/>
      <c r="BU2518" s="82"/>
      <c r="BV2518" s="82"/>
      <c r="BW2518" s="82"/>
    </row>
    <row r="2519" spans="6:75" x14ac:dyDescent="0.3">
      <c r="F2519" s="10"/>
      <c r="G2519" s="10"/>
      <c r="H2519" s="10"/>
      <c r="I2519" s="10"/>
      <c r="J2519" s="10"/>
      <c r="K2519" s="82"/>
      <c r="L2519" s="82"/>
      <c r="M2519" s="82"/>
      <c r="N2519" s="82"/>
      <c r="O2519" s="82"/>
      <c r="BS2519" s="82"/>
      <c r="BT2519" s="82"/>
      <c r="BU2519" s="82"/>
      <c r="BV2519" s="82"/>
      <c r="BW2519" s="82"/>
    </row>
    <row r="2520" spans="6:75" x14ac:dyDescent="0.3">
      <c r="F2520" s="10"/>
      <c r="G2520" s="10"/>
      <c r="H2520" s="10"/>
      <c r="I2520" s="10"/>
      <c r="J2520" s="10"/>
      <c r="K2520" s="82"/>
      <c r="L2520" s="82"/>
      <c r="M2520" s="82"/>
      <c r="N2520" s="82"/>
      <c r="O2520" s="82"/>
      <c r="BS2520" s="82"/>
      <c r="BT2520" s="82"/>
      <c r="BU2520" s="82"/>
      <c r="BV2520" s="82"/>
      <c r="BW2520" s="82"/>
    </row>
    <row r="2521" spans="6:75" x14ac:dyDescent="0.3">
      <c r="F2521" s="10"/>
      <c r="G2521" s="10"/>
      <c r="H2521" s="10"/>
      <c r="I2521" s="10"/>
      <c r="J2521" s="10"/>
      <c r="K2521" s="82"/>
      <c r="L2521" s="82"/>
      <c r="M2521" s="82"/>
      <c r="N2521" s="82"/>
      <c r="O2521" s="82"/>
      <c r="BS2521" s="82"/>
      <c r="BT2521" s="82"/>
      <c r="BU2521" s="82"/>
      <c r="BV2521" s="82"/>
      <c r="BW2521" s="82"/>
    </row>
    <row r="2522" spans="6:75" x14ac:dyDescent="0.3">
      <c r="F2522" s="10"/>
      <c r="G2522" s="10"/>
      <c r="H2522" s="10"/>
      <c r="I2522" s="10"/>
      <c r="J2522" s="10"/>
      <c r="K2522" s="82"/>
      <c r="L2522" s="82"/>
      <c r="M2522" s="82"/>
      <c r="N2522" s="82"/>
      <c r="O2522" s="82"/>
      <c r="BS2522" s="82"/>
      <c r="BT2522" s="82"/>
      <c r="BU2522" s="82"/>
      <c r="BV2522" s="82"/>
      <c r="BW2522" s="82"/>
    </row>
    <row r="2523" spans="6:75" x14ac:dyDescent="0.3">
      <c r="F2523" s="10"/>
      <c r="G2523" s="10"/>
      <c r="H2523" s="10"/>
      <c r="I2523" s="10"/>
      <c r="J2523" s="10"/>
      <c r="K2523" s="82"/>
      <c r="L2523" s="82"/>
      <c r="M2523" s="82"/>
      <c r="N2523" s="82"/>
      <c r="O2523" s="82"/>
      <c r="BS2523" s="82"/>
      <c r="BT2523" s="82"/>
      <c r="BU2523" s="82"/>
      <c r="BV2523" s="82"/>
      <c r="BW2523" s="82"/>
    </row>
    <row r="2524" spans="6:75" x14ac:dyDescent="0.3">
      <c r="F2524" s="10"/>
      <c r="G2524" s="10"/>
      <c r="H2524" s="10"/>
      <c r="I2524" s="10"/>
      <c r="J2524" s="10"/>
      <c r="K2524" s="82"/>
      <c r="L2524" s="82"/>
      <c r="M2524" s="82"/>
      <c r="N2524" s="82"/>
      <c r="O2524" s="82"/>
      <c r="BS2524" s="82"/>
      <c r="BT2524" s="82"/>
      <c r="BU2524" s="82"/>
      <c r="BV2524" s="82"/>
      <c r="BW2524" s="82"/>
    </row>
    <row r="2525" spans="6:75" x14ac:dyDescent="0.3">
      <c r="F2525" s="10"/>
      <c r="G2525" s="10"/>
      <c r="H2525" s="10"/>
      <c r="I2525" s="10"/>
      <c r="J2525" s="10"/>
      <c r="K2525" s="82"/>
      <c r="L2525" s="82"/>
      <c r="M2525" s="82"/>
      <c r="N2525" s="82"/>
      <c r="O2525" s="82"/>
      <c r="BS2525" s="82"/>
      <c r="BT2525" s="82"/>
      <c r="BU2525" s="82"/>
      <c r="BV2525" s="82"/>
      <c r="BW2525" s="82"/>
    </row>
    <row r="2526" spans="6:75" x14ac:dyDescent="0.3">
      <c r="F2526" s="10"/>
      <c r="G2526" s="10"/>
      <c r="H2526" s="10"/>
      <c r="I2526" s="10"/>
      <c r="J2526" s="10"/>
      <c r="K2526" s="82"/>
      <c r="L2526" s="82"/>
      <c r="M2526" s="82"/>
      <c r="N2526" s="82"/>
      <c r="O2526" s="82"/>
      <c r="BS2526" s="82"/>
      <c r="BT2526" s="82"/>
      <c r="BU2526" s="82"/>
      <c r="BV2526" s="82"/>
      <c r="BW2526" s="82"/>
    </row>
    <row r="2527" spans="6:75" x14ac:dyDescent="0.3">
      <c r="F2527" s="10"/>
      <c r="G2527" s="10"/>
      <c r="H2527" s="10"/>
      <c r="I2527" s="10"/>
      <c r="J2527" s="10"/>
      <c r="K2527" s="82"/>
      <c r="L2527" s="82"/>
      <c r="M2527" s="82"/>
      <c r="N2527" s="82"/>
      <c r="O2527" s="82"/>
      <c r="BS2527" s="82"/>
      <c r="BT2527" s="82"/>
      <c r="BU2527" s="82"/>
      <c r="BV2527" s="82"/>
      <c r="BW2527" s="82"/>
    </row>
    <row r="2528" spans="6:75" x14ac:dyDescent="0.3">
      <c r="F2528" s="10"/>
      <c r="G2528" s="10"/>
      <c r="H2528" s="10"/>
      <c r="I2528" s="10"/>
      <c r="J2528" s="10"/>
      <c r="K2528" s="82"/>
      <c r="L2528" s="82"/>
      <c r="M2528" s="82"/>
      <c r="N2528" s="82"/>
      <c r="O2528" s="82"/>
      <c r="BS2528" s="82"/>
      <c r="BT2528" s="82"/>
      <c r="BU2528" s="82"/>
      <c r="BV2528" s="82"/>
      <c r="BW2528" s="82"/>
    </row>
    <row r="2529" spans="6:75" x14ac:dyDescent="0.3">
      <c r="F2529" s="10"/>
      <c r="G2529" s="10"/>
      <c r="H2529" s="10"/>
      <c r="I2529" s="10"/>
      <c r="J2529" s="10"/>
      <c r="K2529" s="82"/>
      <c r="L2529" s="82"/>
      <c r="M2529" s="82"/>
      <c r="N2529" s="82"/>
      <c r="O2529" s="82"/>
      <c r="BS2529" s="82"/>
      <c r="BT2529" s="82"/>
      <c r="BU2529" s="82"/>
      <c r="BV2529" s="82"/>
      <c r="BW2529" s="82"/>
    </row>
    <row r="2530" spans="6:75" x14ac:dyDescent="0.3">
      <c r="F2530" s="10"/>
      <c r="G2530" s="10"/>
      <c r="H2530" s="10"/>
      <c r="I2530" s="10"/>
      <c r="J2530" s="10"/>
      <c r="K2530" s="82"/>
      <c r="L2530" s="82"/>
      <c r="M2530" s="82"/>
      <c r="N2530" s="82"/>
      <c r="O2530" s="82"/>
      <c r="BS2530" s="82"/>
      <c r="BT2530" s="82"/>
      <c r="BU2530" s="82"/>
      <c r="BV2530" s="82"/>
      <c r="BW2530" s="82"/>
    </row>
    <row r="2531" spans="6:75" x14ac:dyDescent="0.3">
      <c r="F2531" s="10"/>
      <c r="G2531" s="10"/>
      <c r="H2531" s="10"/>
      <c r="I2531" s="10"/>
      <c r="J2531" s="10"/>
      <c r="K2531" s="82"/>
      <c r="L2531" s="82"/>
      <c r="M2531" s="82"/>
      <c r="N2531" s="82"/>
      <c r="O2531" s="82"/>
      <c r="BS2531" s="82"/>
      <c r="BT2531" s="82"/>
      <c r="BU2531" s="82"/>
      <c r="BV2531" s="82"/>
      <c r="BW2531" s="82"/>
    </row>
    <row r="2532" spans="6:75" x14ac:dyDescent="0.3">
      <c r="F2532" s="10"/>
      <c r="G2532" s="10"/>
      <c r="H2532" s="10"/>
      <c r="I2532" s="10"/>
      <c r="J2532" s="10"/>
      <c r="K2532" s="82"/>
      <c r="L2532" s="82"/>
      <c r="M2532" s="82"/>
      <c r="N2532" s="82"/>
      <c r="O2532" s="82"/>
      <c r="BS2532" s="82"/>
      <c r="BT2532" s="82"/>
      <c r="BU2532" s="82"/>
      <c r="BV2532" s="82"/>
      <c r="BW2532" s="82"/>
    </row>
    <row r="2533" spans="6:75" x14ac:dyDescent="0.3">
      <c r="F2533" s="10"/>
      <c r="G2533" s="10"/>
      <c r="H2533" s="10"/>
      <c r="I2533" s="10"/>
      <c r="J2533" s="10"/>
      <c r="K2533" s="82"/>
      <c r="L2533" s="82"/>
      <c r="M2533" s="82"/>
      <c r="N2533" s="82"/>
      <c r="O2533" s="82"/>
      <c r="BS2533" s="82"/>
      <c r="BT2533" s="82"/>
      <c r="BU2533" s="82"/>
      <c r="BV2533" s="82"/>
      <c r="BW2533" s="82"/>
    </row>
    <row r="2534" spans="6:75" x14ac:dyDescent="0.3">
      <c r="F2534" s="10"/>
      <c r="G2534" s="10"/>
      <c r="H2534" s="10"/>
      <c r="I2534" s="10"/>
      <c r="J2534" s="10"/>
      <c r="K2534" s="82"/>
      <c r="L2534" s="82"/>
      <c r="M2534" s="82"/>
      <c r="N2534" s="82"/>
      <c r="O2534" s="82"/>
      <c r="BS2534" s="82"/>
      <c r="BT2534" s="82"/>
      <c r="BU2534" s="82"/>
      <c r="BV2534" s="82"/>
      <c r="BW2534" s="82"/>
    </row>
    <row r="2535" spans="6:75" x14ac:dyDescent="0.3">
      <c r="F2535" s="10"/>
      <c r="G2535" s="10"/>
      <c r="H2535" s="10"/>
      <c r="I2535" s="10"/>
      <c r="J2535" s="10"/>
      <c r="K2535" s="82"/>
      <c r="L2535" s="82"/>
      <c r="M2535" s="82"/>
      <c r="N2535" s="82"/>
      <c r="O2535" s="82"/>
      <c r="BS2535" s="82"/>
      <c r="BT2535" s="82"/>
      <c r="BU2535" s="82"/>
      <c r="BV2535" s="82"/>
      <c r="BW2535" s="82"/>
    </row>
    <row r="2536" spans="6:75" x14ac:dyDescent="0.3">
      <c r="F2536" s="10"/>
      <c r="G2536" s="10"/>
      <c r="H2536" s="10"/>
      <c r="I2536" s="10"/>
      <c r="J2536" s="10"/>
      <c r="K2536" s="82"/>
      <c r="L2536" s="82"/>
      <c r="M2536" s="82"/>
      <c r="N2536" s="82"/>
      <c r="O2536" s="82"/>
      <c r="BS2536" s="82"/>
      <c r="BT2536" s="82"/>
      <c r="BU2536" s="82"/>
      <c r="BV2536" s="82"/>
      <c r="BW2536" s="82"/>
    </row>
    <row r="2537" spans="6:75" x14ac:dyDescent="0.3">
      <c r="F2537" s="10"/>
      <c r="G2537" s="10"/>
      <c r="H2537" s="10"/>
      <c r="I2537" s="10"/>
      <c r="J2537" s="10"/>
      <c r="K2537" s="82"/>
      <c r="L2537" s="82"/>
      <c r="M2537" s="82"/>
      <c r="N2537" s="82"/>
      <c r="O2537" s="82"/>
      <c r="BS2537" s="82"/>
      <c r="BT2537" s="82"/>
      <c r="BU2537" s="82"/>
      <c r="BV2537" s="82"/>
      <c r="BW2537" s="82"/>
    </row>
    <row r="2538" spans="6:75" x14ac:dyDescent="0.3">
      <c r="F2538" s="10"/>
      <c r="G2538" s="10"/>
      <c r="H2538" s="10"/>
      <c r="I2538" s="10"/>
      <c r="J2538" s="10"/>
      <c r="K2538" s="82"/>
      <c r="L2538" s="82"/>
      <c r="M2538" s="82"/>
      <c r="N2538" s="82"/>
      <c r="O2538" s="82"/>
      <c r="BS2538" s="82"/>
      <c r="BT2538" s="82"/>
      <c r="BU2538" s="82"/>
      <c r="BV2538" s="82"/>
      <c r="BW2538" s="82"/>
    </row>
    <row r="2539" spans="6:75" x14ac:dyDescent="0.3">
      <c r="F2539" s="10"/>
      <c r="G2539" s="10"/>
      <c r="H2539" s="10"/>
      <c r="I2539" s="10"/>
      <c r="J2539" s="10"/>
      <c r="K2539" s="82"/>
      <c r="L2539" s="82"/>
      <c r="M2539" s="82"/>
      <c r="N2539" s="82"/>
      <c r="O2539" s="82"/>
      <c r="BS2539" s="82"/>
      <c r="BT2539" s="82"/>
      <c r="BU2539" s="82"/>
      <c r="BV2539" s="82"/>
      <c r="BW2539" s="82"/>
    </row>
    <row r="2540" spans="6:75" x14ac:dyDescent="0.3">
      <c r="F2540" s="10"/>
      <c r="G2540" s="10"/>
      <c r="H2540" s="10"/>
      <c r="I2540" s="10"/>
      <c r="J2540" s="10"/>
      <c r="K2540" s="82"/>
      <c r="L2540" s="82"/>
      <c r="M2540" s="82"/>
      <c r="N2540" s="82"/>
      <c r="O2540" s="82"/>
      <c r="BS2540" s="82"/>
      <c r="BT2540" s="82"/>
      <c r="BU2540" s="82"/>
      <c r="BV2540" s="82"/>
      <c r="BW2540" s="82"/>
    </row>
    <row r="2541" spans="6:75" x14ac:dyDescent="0.3">
      <c r="F2541" s="10"/>
      <c r="G2541" s="10"/>
      <c r="H2541" s="10"/>
      <c r="I2541" s="10"/>
      <c r="J2541" s="10"/>
      <c r="K2541" s="82"/>
      <c r="L2541" s="82"/>
      <c r="M2541" s="82"/>
      <c r="N2541" s="82"/>
      <c r="O2541" s="82"/>
      <c r="BS2541" s="82"/>
      <c r="BT2541" s="82"/>
      <c r="BU2541" s="82"/>
      <c r="BV2541" s="82"/>
      <c r="BW2541" s="82"/>
    </row>
    <row r="2542" spans="6:75" x14ac:dyDescent="0.3">
      <c r="F2542" s="10"/>
      <c r="G2542" s="10"/>
      <c r="H2542" s="10"/>
      <c r="I2542" s="10"/>
      <c r="J2542" s="10"/>
      <c r="K2542" s="82"/>
      <c r="L2542" s="82"/>
      <c r="M2542" s="82"/>
      <c r="N2542" s="82"/>
      <c r="O2542" s="82"/>
      <c r="BS2542" s="82"/>
      <c r="BT2542" s="82"/>
      <c r="BU2542" s="82"/>
      <c r="BV2542" s="82"/>
      <c r="BW2542" s="82"/>
    </row>
    <row r="2543" spans="6:75" x14ac:dyDescent="0.3">
      <c r="F2543" s="10"/>
      <c r="G2543" s="10"/>
      <c r="H2543" s="10"/>
      <c r="I2543" s="10"/>
      <c r="J2543" s="10"/>
      <c r="K2543" s="82"/>
      <c r="L2543" s="82"/>
      <c r="M2543" s="82"/>
      <c r="N2543" s="82"/>
      <c r="O2543" s="82"/>
      <c r="BS2543" s="82"/>
      <c r="BT2543" s="82"/>
      <c r="BU2543" s="82"/>
      <c r="BV2543" s="82"/>
      <c r="BW2543" s="82"/>
    </row>
    <row r="2544" spans="6:75" x14ac:dyDescent="0.3">
      <c r="F2544" s="10"/>
      <c r="G2544" s="10"/>
      <c r="H2544" s="10"/>
      <c r="I2544" s="10"/>
      <c r="J2544" s="10"/>
      <c r="K2544" s="82"/>
      <c r="L2544" s="82"/>
      <c r="M2544" s="82"/>
      <c r="N2544" s="82"/>
      <c r="O2544" s="82"/>
      <c r="BS2544" s="82"/>
      <c r="BT2544" s="82"/>
      <c r="BU2544" s="82"/>
      <c r="BV2544" s="82"/>
      <c r="BW2544" s="82"/>
    </row>
    <row r="2545" spans="6:75" x14ac:dyDescent="0.3">
      <c r="F2545" s="10"/>
      <c r="G2545" s="10"/>
      <c r="H2545" s="10"/>
      <c r="I2545" s="10"/>
      <c r="J2545" s="10"/>
      <c r="K2545" s="82"/>
      <c r="L2545" s="82"/>
      <c r="M2545" s="82"/>
      <c r="N2545" s="82"/>
      <c r="O2545" s="82"/>
      <c r="BS2545" s="82"/>
      <c r="BT2545" s="82"/>
      <c r="BU2545" s="82"/>
      <c r="BV2545" s="82"/>
      <c r="BW2545" s="82"/>
    </row>
    <row r="2546" spans="6:75" x14ac:dyDescent="0.3">
      <c r="F2546" s="10"/>
      <c r="G2546" s="10"/>
      <c r="H2546" s="10"/>
      <c r="I2546" s="10"/>
      <c r="J2546" s="10"/>
      <c r="K2546" s="82"/>
      <c r="L2546" s="82"/>
      <c r="M2546" s="82"/>
      <c r="N2546" s="82"/>
      <c r="O2546" s="82"/>
      <c r="BS2546" s="82"/>
      <c r="BT2546" s="82"/>
      <c r="BU2546" s="82"/>
      <c r="BV2546" s="82"/>
      <c r="BW2546" s="82"/>
    </row>
    <row r="2547" spans="6:75" x14ac:dyDescent="0.3">
      <c r="F2547" s="10"/>
      <c r="G2547" s="10"/>
      <c r="H2547" s="10"/>
      <c r="I2547" s="10"/>
      <c r="J2547" s="10"/>
      <c r="K2547" s="82"/>
      <c r="L2547" s="82"/>
      <c r="M2547" s="82"/>
      <c r="N2547" s="82"/>
      <c r="O2547" s="82"/>
      <c r="BS2547" s="82"/>
      <c r="BT2547" s="82"/>
      <c r="BU2547" s="82"/>
      <c r="BV2547" s="82"/>
      <c r="BW2547" s="82"/>
    </row>
    <row r="2548" spans="6:75" x14ac:dyDescent="0.3">
      <c r="F2548" s="10"/>
      <c r="G2548" s="10"/>
      <c r="H2548" s="10"/>
      <c r="I2548" s="10"/>
      <c r="J2548" s="10"/>
      <c r="K2548" s="82"/>
      <c r="L2548" s="82"/>
      <c r="M2548" s="82"/>
      <c r="N2548" s="82"/>
      <c r="O2548" s="82"/>
      <c r="BS2548" s="82"/>
      <c r="BT2548" s="82"/>
      <c r="BU2548" s="82"/>
      <c r="BV2548" s="82"/>
      <c r="BW2548" s="82"/>
    </row>
    <row r="2549" spans="6:75" x14ac:dyDescent="0.3">
      <c r="F2549" s="10"/>
      <c r="G2549" s="10"/>
      <c r="H2549" s="10"/>
      <c r="I2549" s="10"/>
      <c r="J2549" s="10"/>
      <c r="K2549" s="82"/>
      <c r="L2549" s="82"/>
      <c r="M2549" s="82"/>
      <c r="N2549" s="82"/>
      <c r="O2549" s="82"/>
      <c r="BS2549" s="82"/>
      <c r="BT2549" s="82"/>
      <c r="BU2549" s="82"/>
      <c r="BV2549" s="82"/>
      <c r="BW2549" s="82"/>
    </row>
    <row r="2550" spans="6:75" x14ac:dyDescent="0.3">
      <c r="F2550" s="10"/>
      <c r="G2550" s="10"/>
      <c r="H2550" s="10"/>
      <c r="I2550" s="10"/>
      <c r="J2550" s="10"/>
      <c r="K2550" s="82"/>
      <c r="L2550" s="82"/>
      <c r="M2550" s="82"/>
      <c r="N2550" s="82"/>
      <c r="O2550" s="82"/>
      <c r="BS2550" s="82"/>
      <c r="BT2550" s="82"/>
      <c r="BU2550" s="82"/>
      <c r="BV2550" s="82"/>
      <c r="BW2550" s="82"/>
    </row>
    <row r="2551" spans="6:75" x14ac:dyDescent="0.3">
      <c r="F2551" s="10"/>
      <c r="G2551" s="10"/>
      <c r="H2551" s="10"/>
      <c r="I2551" s="10"/>
      <c r="J2551" s="10"/>
      <c r="K2551" s="82"/>
      <c r="L2551" s="82"/>
      <c r="M2551" s="82"/>
      <c r="N2551" s="82"/>
      <c r="O2551" s="82"/>
      <c r="BS2551" s="82"/>
      <c r="BT2551" s="82"/>
      <c r="BU2551" s="82"/>
      <c r="BV2551" s="82"/>
      <c r="BW2551" s="82"/>
    </row>
    <row r="2552" spans="6:75" x14ac:dyDescent="0.3">
      <c r="F2552" s="10"/>
      <c r="G2552" s="10"/>
      <c r="H2552" s="10"/>
      <c r="I2552" s="10"/>
      <c r="J2552" s="10"/>
      <c r="K2552" s="82"/>
      <c r="L2552" s="82"/>
      <c r="M2552" s="82"/>
      <c r="N2552" s="82"/>
      <c r="O2552" s="82"/>
      <c r="BS2552" s="82"/>
      <c r="BT2552" s="82"/>
      <c r="BU2552" s="82"/>
      <c r="BV2552" s="82"/>
      <c r="BW2552" s="82"/>
    </row>
    <row r="2553" spans="6:75" x14ac:dyDescent="0.3">
      <c r="F2553" s="10"/>
      <c r="G2553" s="10"/>
      <c r="H2553" s="10"/>
      <c r="I2553" s="10"/>
      <c r="J2553" s="10"/>
      <c r="K2553" s="82"/>
      <c r="L2553" s="82"/>
      <c r="M2553" s="82"/>
      <c r="N2553" s="82"/>
      <c r="O2553" s="82"/>
      <c r="BS2553" s="82"/>
      <c r="BT2553" s="82"/>
      <c r="BU2553" s="82"/>
      <c r="BV2553" s="82"/>
      <c r="BW2553" s="82"/>
    </row>
    <row r="2554" spans="6:75" x14ac:dyDescent="0.3">
      <c r="F2554" s="10"/>
      <c r="G2554" s="10"/>
      <c r="H2554" s="10"/>
      <c r="I2554" s="10"/>
      <c r="J2554" s="10"/>
      <c r="K2554" s="82"/>
      <c r="L2554" s="82"/>
      <c r="M2554" s="82"/>
      <c r="N2554" s="82"/>
      <c r="O2554" s="82"/>
      <c r="BS2554" s="82"/>
      <c r="BT2554" s="82"/>
      <c r="BU2554" s="82"/>
      <c r="BV2554" s="82"/>
      <c r="BW2554" s="82"/>
    </row>
    <row r="2555" spans="6:75" x14ac:dyDescent="0.3">
      <c r="F2555" s="10"/>
      <c r="G2555" s="10"/>
      <c r="H2555" s="10"/>
      <c r="I2555" s="10"/>
      <c r="J2555" s="10"/>
      <c r="K2555" s="82"/>
      <c r="L2555" s="82"/>
      <c r="M2555" s="82"/>
      <c r="N2555" s="82"/>
      <c r="O2555" s="82"/>
      <c r="BS2555" s="82"/>
      <c r="BT2555" s="82"/>
      <c r="BU2555" s="82"/>
      <c r="BV2555" s="82"/>
      <c r="BW2555" s="82"/>
    </row>
    <row r="2556" spans="6:75" x14ac:dyDescent="0.3">
      <c r="F2556" s="10"/>
      <c r="G2556" s="10"/>
      <c r="H2556" s="10"/>
      <c r="I2556" s="10"/>
      <c r="J2556" s="10"/>
      <c r="K2556" s="82"/>
      <c r="L2556" s="82"/>
      <c r="M2556" s="82"/>
      <c r="N2556" s="82"/>
      <c r="O2556" s="82"/>
      <c r="BS2556" s="82"/>
      <c r="BT2556" s="82"/>
      <c r="BU2556" s="82"/>
      <c r="BV2556" s="82"/>
      <c r="BW2556" s="82"/>
    </row>
    <row r="2557" spans="6:75" x14ac:dyDescent="0.3">
      <c r="F2557" s="10"/>
      <c r="G2557" s="10"/>
      <c r="H2557" s="10"/>
      <c r="I2557" s="10"/>
      <c r="J2557" s="10"/>
      <c r="K2557" s="82"/>
      <c r="L2557" s="82"/>
      <c r="M2557" s="82"/>
      <c r="N2557" s="82"/>
      <c r="O2557" s="82"/>
      <c r="BS2557" s="82"/>
      <c r="BT2557" s="82"/>
      <c r="BU2557" s="82"/>
      <c r="BV2557" s="82"/>
      <c r="BW2557" s="82"/>
    </row>
    <row r="2558" spans="6:75" x14ac:dyDescent="0.3">
      <c r="F2558" s="10"/>
      <c r="G2558" s="10"/>
      <c r="H2558" s="10"/>
      <c r="I2558" s="10"/>
      <c r="J2558" s="10"/>
      <c r="K2558" s="82"/>
      <c r="L2558" s="82"/>
      <c r="M2558" s="82"/>
      <c r="N2558" s="82"/>
      <c r="O2558" s="82"/>
      <c r="BS2558" s="82"/>
      <c r="BT2558" s="82"/>
      <c r="BU2558" s="82"/>
      <c r="BV2558" s="82"/>
      <c r="BW2558" s="82"/>
    </row>
    <row r="2559" spans="6:75" x14ac:dyDescent="0.3">
      <c r="F2559" s="10"/>
      <c r="G2559" s="10"/>
      <c r="H2559" s="10"/>
      <c r="I2559" s="10"/>
      <c r="J2559" s="10"/>
      <c r="K2559" s="82"/>
      <c r="L2559" s="82"/>
      <c r="M2559" s="82"/>
      <c r="N2559" s="82"/>
      <c r="O2559" s="82"/>
      <c r="BS2559" s="82"/>
      <c r="BT2559" s="82"/>
      <c r="BU2559" s="82"/>
      <c r="BV2559" s="82"/>
      <c r="BW2559" s="82"/>
    </row>
    <row r="2560" spans="6:75" x14ac:dyDescent="0.3">
      <c r="F2560" s="10"/>
      <c r="G2560" s="10"/>
      <c r="H2560" s="10"/>
      <c r="I2560" s="10"/>
      <c r="J2560" s="10"/>
      <c r="K2560" s="82"/>
      <c r="L2560" s="82"/>
      <c r="M2560" s="82"/>
      <c r="N2560" s="82"/>
      <c r="O2560" s="82"/>
      <c r="BS2560" s="82"/>
      <c r="BT2560" s="82"/>
      <c r="BU2560" s="82"/>
      <c r="BV2560" s="82"/>
      <c r="BW2560" s="82"/>
    </row>
    <row r="2561" spans="6:75" x14ac:dyDescent="0.3">
      <c r="F2561" s="10"/>
      <c r="G2561" s="10"/>
      <c r="H2561" s="10"/>
      <c r="I2561" s="10"/>
      <c r="J2561" s="10"/>
      <c r="K2561" s="82"/>
      <c r="L2561" s="82"/>
      <c r="M2561" s="82"/>
      <c r="N2561" s="82"/>
      <c r="O2561" s="82"/>
      <c r="BS2561" s="82"/>
      <c r="BT2561" s="82"/>
      <c r="BU2561" s="82"/>
      <c r="BV2561" s="82"/>
      <c r="BW2561" s="82"/>
    </row>
    <row r="2562" spans="6:75" x14ac:dyDescent="0.3">
      <c r="F2562" s="10"/>
      <c r="G2562" s="10"/>
      <c r="H2562" s="10"/>
      <c r="I2562" s="10"/>
      <c r="J2562" s="10"/>
      <c r="K2562" s="82"/>
      <c r="L2562" s="82"/>
      <c r="M2562" s="82"/>
      <c r="N2562" s="82"/>
      <c r="O2562" s="82"/>
      <c r="BS2562" s="82"/>
      <c r="BT2562" s="82"/>
      <c r="BU2562" s="82"/>
      <c r="BV2562" s="82"/>
      <c r="BW2562" s="82"/>
    </row>
    <row r="2563" spans="6:75" x14ac:dyDescent="0.3">
      <c r="F2563" s="10"/>
      <c r="G2563" s="10"/>
      <c r="H2563" s="10"/>
      <c r="I2563" s="10"/>
      <c r="J2563" s="10"/>
      <c r="K2563" s="82"/>
      <c r="L2563" s="82"/>
      <c r="M2563" s="82"/>
      <c r="N2563" s="82"/>
      <c r="O2563" s="82"/>
      <c r="BS2563" s="82"/>
      <c r="BT2563" s="82"/>
      <c r="BU2563" s="82"/>
      <c r="BV2563" s="82"/>
      <c r="BW2563" s="82"/>
    </row>
    <row r="2564" spans="6:75" x14ac:dyDescent="0.3">
      <c r="F2564" s="10"/>
      <c r="G2564" s="10"/>
      <c r="H2564" s="10"/>
      <c r="I2564" s="10"/>
      <c r="J2564" s="10"/>
      <c r="K2564" s="82"/>
      <c r="L2564" s="82"/>
      <c r="M2564" s="82"/>
      <c r="N2564" s="82"/>
      <c r="O2564" s="82"/>
      <c r="BS2564" s="82"/>
      <c r="BT2564" s="82"/>
      <c r="BU2564" s="82"/>
      <c r="BV2564" s="82"/>
      <c r="BW2564" s="82"/>
    </row>
    <row r="2565" spans="6:75" x14ac:dyDescent="0.3">
      <c r="F2565" s="10"/>
      <c r="G2565" s="10"/>
      <c r="H2565" s="10"/>
      <c r="I2565" s="10"/>
      <c r="J2565" s="10"/>
      <c r="K2565" s="82"/>
      <c r="L2565" s="82"/>
      <c r="M2565" s="82"/>
      <c r="N2565" s="82"/>
      <c r="O2565" s="82"/>
      <c r="BS2565" s="82"/>
      <c r="BT2565" s="82"/>
      <c r="BU2565" s="82"/>
      <c r="BV2565" s="82"/>
      <c r="BW2565" s="82"/>
    </row>
    <row r="2566" spans="6:75" x14ac:dyDescent="0.3">
      <c r="F2566" s="10"/>
      <c r="G2566" s="10"/>
      <c r="H2566" s="10"/>
      <c r="I2566" s="10"/>
      <c r="J2566" s="10"/>
      <c r="K2566" s="82"/>
      <c r="L2566" s="82"/>
      <c r="M2566" s="82"/>
      <c r="N2566" s="82"/>
      <c r="O2566" s="82"/>
      <c r="BS2566" s="82"/>
      <c r="BT2566" s="82"/>
      <c r="BU2566" s="82"/>
      <c r="BV2566" s="82"/>
      <c r="BW2566" s="82"/>
    </row>
    <row r="2567" spans="6:75" x14ac:dyDescent="0.3">
      <c r="F2567" s="10"/>
      <c r="G2567" s="10"/>
      <c r="H2567" s="10"/>
      <c r="I2567" s="10"/>
      <c r="J2567" s="10"/>
      <c r="K2567" s="82"/>
      <c r="L2567" s="82"/>
      <c r="M2567" s="82"/>
      <c r="N2567" s="82"/>
      <c r="O2567" s="82"/>
      <c r="BS2567" s="82"/>
      <c r="BT2567" s="82"/>
      <c r="BU2567" s="82"/>
      <c r="BV2567" s="82"/>
      <c r="BW2567" s="82"/>
    </row>
    <row r="2568" spans="6:75" x14ac:dyDescent="0.3">
      <c r="F2568" s="10"/>
      <c r="G2568" s="10"/>
      <c r="H2568" s="10"/>
      <c r="I2568" s="10"/>
      <c r="J2568" s="10"/>
      <c r="K2568" s="82"/>
      <c r="L2568" s="82"/>
      <c r="M2568" s="82"/>
      <c r="N2568" s="82"/>
      <c r="O2568" s="82"/>
      <c r="BS2568" s="82"/>
      <c r="BT2568" s="82"/>
      <c r="BU2568" s="82"/>
      <c r="BV2568" s="82"/>
      <c r="BW2568" s="82"/>
    </row>
    <row r="2569" spans="6:75" x14ac:dyDescent="0.3">
      <c r="F2569" s="10"/>
      <c r="G2569" s="10"/>
      <c r="H2569" s="10"/>
      <c r="I2569" s="10"/>
      <c r="J2569" s="10"/>
      <c r="K2569" s="82"/>
      <c r="L2569" s="82"/>
      <c r="M2569" s="82"/>
      <c r="N2569" s="82"/>
      <c r="O2569" s="82"/>
      <c r="BS2569" s="82"/>
      <c r="BT2569" s="82"/>
      <c r="BU2569" s="82"/>
      <c r="BV2569" s="82"/>
      <c r="BW2569" s="82"/>
    </row>
    <row r="2570" spans="6:75" x14ac:dyDescent="0.3">
      <c r="F2570" s="10"/>
      <c r="G2570" s="10"/>
      <c r="H2570" s="10"/>
      <c r="I2570" s="10"/>
      <c r="J2570" s="10"/>
      <c r="K2570" s="82"/>
      <c r="L2570" s="82"/>
      <c r="M2570" s="82"/>
      <c r="N2570" s="82"/>
      <c r="O2570" s="82"/>
      <c r="BS2570" s="82"/>
      <c r="BT2570" s="82"/>
      <c r="BU2570" s="82"/>
      <c r="BV2570" s="82"/>
      <c r="BW2570" s="82"/>
    </row>
    <row r="2571" spans="6:75" x14ac:dyDescent="0.3">
      <c r="F2571" s="10"/>
      <c r="G2571" s="10"/>
      <c r="H2571" s="10"/>
      <c r="I2571" s="10"/>
      <c r="J2571" s="10"/>
      <c r="K2571" s="82"/>
      <c r="L2571" s="82"/>
      <c r="M2571" s="82"/>
      <c r="N2571" s="82"/>
      <c r="O2571" s="82"/>
      <c r="BS2571" s="82"/>
      <c r="BT2571" s="82"/>
      <c r="BU2571" s="82"/>
      <c r="BV2571" s="82"/>
      <c r="BW2571" s="82"/>
    </row>
    <row r="2572" spans="6:75" x14ac:dyDescent="0.3">
      <c r="F2572" s="10"/>
      <c r="G2572" s="10"/>
      <c r="H2572" s="10"/>
      <c r="I2572" s="10"/>
      <c r="J2572" s="10"/>
      <c r="K2572" s="82"/>
      <c r="L2572" s="82"/>
      <c r="M2572" s="82"/>
      <c r="N2572" s="82"/>
      <c r="O2572" s="82"/>
      <c r="BS2572" s="82"/>
      <c r="BT2572" s="82"/>
      <c r="BU2572" s="82"/>
      <c r="BV2572" s="82"/>
      <c r="BW2572" s="82"/>
    </row>
    <row r="2573" spans="6:75" x14ac:dyDescent="0.3">
      <c r="F2573" s="10"/>
      <c r="G2573" s="10"/>
      <c r="H2573" s="10"/>
      <c r="I2573" s="10"/>
      <c r="J2573" s="10"/>
      <c r="K2573" s="82"/>
      <c r="L2573" s="82"/>
      <c r="M2573" s="82"/>
      <c r="N2573" s="82"/>
      <c r="O2573" s="82"/>
      <c r="BS2573" s="82"/>
      <c r="BT2573" s="82"/>
      <c r="BU2573" s="82"/>
      <c r="BV2573" s="82"/>
      <c r="BW2573" s="82"/>
    </row>
    <row r="2574" spans="6:75" x14ac:dyDescent="0.3">
      <c r="F2574" s="10"/>
      <c r="G2574" s="10"/>
      <c r="H2574" s="10"/>
      <c r="I2574" s="10"/>
      <c r="J2574" s="10"/>
      <c r="K2574" s="82"/>
      <c r="L2574" s="82"/>
      <c r="M2574" s="82"/>
      <c r="N2574" s="82"/>
      <c r="O2574" s="82"/>
      <c r="BS2574" s="82"/>
      <c r="BT2574" s="82"/>
      <c r="BU2574" s="82"/>
      <c r="BV2574" s="82"/>
      <c r="BW2574" s="82"/>
    </row>
    <row r="2575" spans="6:75" x14ac:dyDescent="0.3">
      <c r="F2575" s="10"/>
      <c r="G2575" s="10"/>
      <c r="H2575" s="10"/>
      <c r="I2575" s="10"/>
      <c r="J2575" s="10"/>
      <c r="K2575" s="82"/>
      <c r="L2575" s="82"/>
      <c r="M2575" s="82"/>
      <c r="N2575" s="82"/>
      <c r="O2575" s="82"/>
      <c r="BS2575" s="82"/>
      <c r="BT2575" s="82"/>
      <c r="BU2575" s="82"/>
      <c r="BV2575" s="82"/>
      <c r="BW2575" s="82"/>
    </row>
    <row r="2576" spans="6:75" x14ac:dyDescent="0.3">
      <c r="F2576" s="10"/>
      <c r="G2576" s="10"/>
      <c r="H2576" s="10"/>
      <c r="I2576" s="10"/>
      <c r="J2576" s="10"/>
      <c r="K2576" s="82"/>
      <c r="L2576" s="82"/>
      <c r="M2576" s="82"/>
      <c r="N2576" s="82"/>
      <c r="O2576" s="82"/>
      <c r="BS2576" s="82"/>
      <c r="BT2576" s="82"/>
      <c r="BU2576" s="82"/>
      <c r="BV2576" s="82"/>
      <c r="BW2576" s="82"/>
    </row>
    <row r="2577" spans="6:75" x14ac:dyDescent="0.3">
      <c r="F2577" s="10"/>
      <c r="G2577" s="10"/>
      <c r="H2577" s="10"/>
      <c r="I2577" s="10"/>
      <c r="J2577" s="10"/>
      <c r="K2577" s="82"/>
      <c r="L2577" s="82"/>
      <c r="M2577" s="82"/>
      <c r="N2577" s="82"/>
      <c r="O2577" s="82"/>
      <c r="BS2577" s="82"/>
      <c r="BT2577" s="82"/>
      <c r="BU2577" s="82"/>
      <c r="BV2577" s="82"/>
      <c r="BW2577" s="82"/>
    </row>
    <row r="2578" spans="6:75" x14ac:dyDescent="0.3">
      <c r="F2578" s="10"/>
      <c r="G2578" s="10"/>
      <c r="H2578" s="10"/>
      <c r="I2578" s="10"/>
      <c r="J2578" s="10"/>
      <c r="K2578" s="82"/>
      <c r="L2578" s="82"/>
      <c r="M2578" s="82"/>
      <c r="N2578" s="82"/>
      <c r="O2578" s="82"/>
      <c r="BS2578" s="82"/>
      <c r="BT2578" s="82"/>
      <c r="BU2578" s="82"/>
      <c r="BV2578" s="82"/>
      <c r="BW2578" s="82"/>
    </row>
    <row r="2579" spans="6:75" x14ac:dyDescent="0.3">
      <c r="F2579" s="10"/>
      <c r="G2579" s="10"/>
      <c r="H2579" s="10"/>
      <c r="I2579" s="10"/>
      <c r="J2579" s="10"/>
      <c r="K2579" s="82"/>
      <c r="L2579" s="82"/>
      <c r="M2579" s="82"/>
      <c r="N2579" s="82"/>
      <c r="O2579" s="82"/>
      <c r="BS2579" s="82"/>
      <c r="BT2579" s="82"/>
      <c r="BU2579" s="82"/>
      <c r="BV2579" s="82"/>
      <c r="BW2579" s="82"/>
    </row>
    <row r="2580" spans="6:75" x14ac:dyDescent="0.3">
      <c r="F2580" s="10"/>
      <c r="G2580" s="10"/>
      <c r="H2580" s="10"/>
      <c r="I2580" s="10"/>
      <c r="J2580" s="10"/>
      <c r="K2580" s="82"/>
      <c r="L2580" s="82"/>
      <c r="M2580" s="82"/>
      <c r="N2580" s="82"/>
      <c r="O2580" s="82"/>
      <c r="BS2580" s="82"/>
      <c r="BT2580" s="82"/>
      <c r="BU2580" s="82"/>
      <c r="BV2580" s="82"/>
      <c r="BW2580" s="82"/>
    </row>
    <row r="2581" spans="6:75" x14ac:dyDescent="0.3">
      <c r="F2581" s="10"/>
      <c r="G2581" s="10"/>
      <c r="H2581" s="10"/>
      <c r="I2581" s="10"/>
      <c r="J2581" s="10"/>
      <c r="K2581" s="82"/>
      <c r="L2581" s="82"/>
      <c r="M2581" s="82"/>
      <c r="N2581" s="82"/>
      <c r="O2581" s="82"/>
      <c r="BS2581" s="82"/>
      <c r="BT2581" s="82"/>
      <c r="BU2581" s="82"/>
      <c r="BV2581" s="82"/>
      <c r="BW2581" s="82"/>
    </row>
    <row r="2582" spans="6:75" x14ac:dyDescent="0.3">
      <c r="F2582" s="10"/>
      <c r="G2582" s="10"/>
      <c r="H2582" s="10"/>
      <c r="I2582" s="10"/>
      <c r="J2582" s="10"/>
      <c r="K2582" s="82"/>
      <c r="L2582" s="82"/>
      <c r="M2582" s="82"/>
      <c r="N2582" s="82"/>
      <c r="O2582" s="82"/>
      <c r="BS2582" s="82"/>
      <c r="BT2582" s="82"/>
      <c r="BU2582" s="82"/>
      <c r="BV2582" s="82"/>
      <c r="BW2582" s="82"/>
    </row>
    <row r="2583" spans="6:75" x14ac:dyDescent="0.3">
      <c r="F2583" s="10"/>
      <c r="G2583" s="10"/>
      <c r="H2583" s="10"/>
      <c r="I2583" s="10"/>
      <c r="J2583" s="10"/>
      <c r="K2583" s="82"/>
      <c r="L2583" s="82"/>
      <c r="M2583" s="82"/>
      <c r="N2583" s="82"/>
      <c r="O2583" s="82"/>
      <c r="BS2583" s="82"/>
      <c r="BT2583" s="82"/>
      <c r="BU2583" s="82"/>
      <c r="BV2583" s="82"/>
      <c r="BW2583" s="82"/>
    </row>
    <row r="2584" spans="6:75" x14ac:dyDescent="0.3">
      <c r="F2584" s="10"/>
      <c r="G2584" s="10"/>
      <c r="H2584" s="10"/>
      <c r="I2584" s="10"/>
      <c r="J2584" s="10"/>
      <c r="K2584" s="82"/>
      <c r="L2584" s="82"/>
      <c r="M2584" s="82"/>
      <c r="N2584" s="82"/>
      <c r="O2584" s="82"/>
      <c r="BS2584" s="82"/>
      <c r="BT2584" s="82"/>
      <c r="BU2584" s="82"/>
      <c r="BV2584" s="82"/>
      <c r="BW2584" s="82"/>
    </row>
    <row r="2585" spans="6:75" x14ac:dyDescent="0.3">
      <c r="F2585" s="10"/>
      <c r="G2585" s="10"/>
      <c r="H2585" s="10"/>
      <c r="I2585" s="10"/>
      <c r="J2585" s="10"/>
      <c r="K2585" s="82"/>
      <c r="L2585" s="82"/>
      <c r="M2585" s="82"/>
      <c r="N2585" s="82"/>
      <c r="O2585" s="82"/>
      <c r="BS2585" s="82"/>
      <c r="BT2585" s="82"/>
      <c r="BU2585" s="82"/>
      <c r="BV2585" s="82"/>
      <c r="BW2585" s="82"/>
    </row>
    <row r="2586" spans="6:75" x14ac:dyDescent="0.3">
      <c r="F2586" s="10"/>
      <c r="G2586" s="10"/>
      <c r="H2586" s="10"/>
      <c r="I2586" s="10"/>
      <c r="J2586" s="10"/>
      <c r="K2586" s="82"/>
      <c r="L2586" s="82"/>
      <c r="M2586" s="82"/>
      <c r="N2586" s="82"/>
      <c r="O2586" s="82"/>
      <c r="BS2586" s="82"/>
      <c r="BT2586" s="82"/>
      <c r="BU2586" s="82"/>
      <c r="BV2586" s="82"/>
      <c r="BW2586" s="82"/>
    </row>
    <row r="2587" spans="6:75" x14ac:dyDescent="0.3">
      <c r="F2587" s="10"/>
      <c r="G2587" s="10"/>
      <c r="H2587" s="10"/>
      <c r="I2587" s="10"/>
      <c r="J2587" s="10"/>
      <c r="K2587" s="82"/>
      <c r="L2587" s="82"/>
      <c r="M2587" s="82"/>
      <c r="N2587" s="82"/>
      <c r="O2587" s="82"/>
      <c r="BS2587" s="82"/>
      <c r="BT2587" s="82"/>
      <c r="BU2587" s="82"/>
      <c r="BV2587" s="82"/>
      <c r="BW2587" s="82"/>
    </row>
    <row r="2588" spans="6:75" x14ac:dyDescent="0.3">
      <c r="F2588" s="10"/>
      <c r="G2588" s="10"/>
      <c r="H2588" s="10"/>
      <c r="I2588" s="10"/>
      <c r="J2588" s="10"/>
      <c r="K2588" s="82"/>
      <c r="L2588" s="82"/>
      <c r="M2588" s="82"/>
      <c r="N2588" s="82"/>
      <c r="O2588" s="82"/>
      <c r="BS2588" s="82"/>
      <c r="BT2588" s="82"/>
      <c r="BU2588" s="82"/>
      <c r="BV2588" s="82"/>
      <c r="BW2588" s="82"/>
    </row>
    <row r="2589" spans="6:75" x14ac:dyDescent="0.3">
      <c r="F2589" s="10"/>
      <c r="G2589" s="10"/>
      <c r="H2589" s="10"/>
      <c r="I2589" s="10"/>
      <c r="J2589" s="10"/>
      <c r="K2589" s="82"/>
      <c r="L2589" s="82"/>
      <c r="M2589" s="82"/>
      <c r="N2589" s="82"/>
      <c r="O2589" s="82"/>
      <c r="BS2589" s="82"/>
      <c r="BT2589" s="82"/>
      <c r="BU2589" s="82"/>
      <c r="BV2589" s="82"/>
      <c r="BW2589" s="82"/>
    </row>
    <row r="2590" spans="6:75" x14ac:dyDescent="0.3">
      <c r="F2590" s="10"/>
      <c r="G2590" s="10"/>
      <c r="H2590" s="10"/>
      <c r="I2590" s="10"/>
      <c r="J2590" s="10"/>
      <c r="K2590" s="82"/>
      <c r="L2590" s="82"/>
      <c r="M2590" s="82"/>
      <c r="N2590" s="82"/>
      <c r="O2590" s="82"/>
      <c r="BS2590" s="82"/>
      <c r="BT2590" s="82"/>
      <c r="BU2590" s="82"/>
      <c r="BV2590" s="82"/>
      <c r="BW2590" s="82"/>
    </row>
    <row r="2591" spans="6:75" x14ac:dyDescent="0.3">
      <c r="F2591" s="10"/>
      <c r="G2591" s="10"/>
      <c r="H2591" s="10"/>
      <c r="I2591" s="10"/>
      <c r="J2591" s="10"/>
      <c r="K2591" s="82"/>
      <c r="L2591" s="82"/>
      <c r="M2591" s="82"/>
      <c r="N2591" s="82"/>
      <c r="O2591" s="82"/>
      <c r="BS2591" s="82"/>
      <c r="BT2591" s="82"/>
      <c r="BU2591" s="82"/>
      <c r="BV2591" s="82"/>
      <c r="BW2591" s="82"/>
    </row>
    <row r="2592" spans="6:75" x14ac:dyDescent="0.3">
      <c r="F2592" s="10"/>
      <c r="G2592" s="10"/>
      <c r="H2592" s="10"/>
      <c r="I2592" s="10"/>
      <c r="J2592" s="10"/>
      <c r="K2592" s="82"/>
      <c r="L2592" s="82"/>
      <c r="M2592" s="82"/>
      <c r="N2592" s="82"/>
      <c r="O2592" s="82"/>
      <c r="BS2592" s="82"/>
      <c r="BT2592" s="82"/>
      <c r="BU2592" s="82"/>
      <c r="BV2592" s="82"/>
      <c r="BW2592" s="82"/>
    </row>
    <row r="2593" spans="6:75" x14ac:dyDescent="0.3">
      <c r="F2593" s="10"/>
      <c r="G2593" s="10"/>
      <c r="H2593" s="10"/>
      <c r="I2593" s="10"/>
      <c r="J2593" s="10"/>
      <c r="K2593" s="82"/>
      <c r="L2593" s="82"/>
      <c r="M2593" s="82"/>
      <c r="N2593" s="82"/>
      <c r="O2593" s="82"/>
      <c r="BS2593" s="82"/>
      <c r="BT2593" s="82"/>
      <c r="BU2593" s="82"/>
      <c r="BV2593" s="82"/>
      <c r="BW2593" s="82"/>
    </row>
    <row r="2594" spans="6:75" x14ac:dyDescent="0.3">
      <c r="F2594" s="10"/>
      <c r="G2594" s="10"/>
      <c r="H2594" s="10"/>
      <c r="I2594" s="10"/>
      <c r="J2594" s="10"/>
      <c r="K2594" s="82"/>
      <c r="L2594" s="82"/>
      <c r="M2594" s="82"/>
      <c r="N2594" s="82"/>
      <c r="O2594" s="82"/>
      <c r="BS2594" s="82"/>
      <c r="BT2594" s="82"/>
      <c r="BU2594" s="82"/>
      <c r="BV2594" s="82"/>
      <c r="BW2594" s="82"/>
    </row>
    <row r="2595" spans="6:75" x14ac:dyDescent="0.3">
      <c r="F2595" s="10"/>
      <c r="G2595" s="10"/>
      <c r="H2595" s="10"/>
      <c r="I2595" s="10"/>
      <c r="J2595" s="10"/>
      <c r="K2595" s="82"/>
      <c r="L2595" s="82"/>
      <c r="M2595" s="82"/>
      <c r="N2595" s="82"/>
      <c r="O2595" s="82"/>
      <c r="BS2595" s="82"/>
      <c r="BT2595" s="82"/>
      <c r="BU2595" s="82"/>
      <c r="BV2595" s="82"/>
      <c r="BW2595" s="82"/>
    </row>
    <row r="2596" spans="6:75" x14ac:dyDescent="0.3">
      <c r="F2596" s="10"/>
      <c r="G2596" s="10"/>
      <c r="H2596" s="10"/>
      <c r="I2596" s="10"/>
      <c r="J2596" s="10"/>
      <c r="K2596" s="82"/>
      <c r="L2596" s="82"/>
      <c r="M2596" s="82"/>
      <c r="N2596" s="82"/>
      <c r="O2596" s="82"/>
      <c r="BS2596" s="82"/>
      <c r="BT2596" s="82"/>
      <c r="BU2596" s="82"/>
      <c r="BV2596" s="82"/>
      <c r="BW2596" s="82"/>
    </row>
    <row r="2597" spans="6:75" x14ac:dyDescent="0.3">
      <c r="F2597" s="10"/>
      <c r="G2597" s="10"/>
      <c r="H2597" s="10"/>
      <c r="I2597" s="10"/>
      <c r="J2597" s="10"/>
      <c r="K2597" s="82"/>
      <c r="L2597" s="82"/>
      <c r="M2597" s="82"/>
      <c r="N2597" s="82"/>
      <c r="O2597" s="82"/>
      <c r="BS2597" s="82"/>
      <c r="BT2597" s="82"/>
      <c r="BU2597" s="82"/>
      <c r="BV2597" s="82"/>
      <c r="BW2597" s="82"/>
    </row>
    <row r="2598" spans="6:75" x14ac:dyDescent="0.3">
      <c r="F2598" s="10"/>
      <c r="G2598" s="10"/>
      <c r="H2598" s="10"/>
      <c r="I2598" s="10"/>
      <c r="J2598" s="10"/>
      <c r="K2598" s="82"/>
      <c r="L2598" s="82"/>
      <c r="M2598" s="82"/>
      <c r="N2598" s="82"/>
      <c r="O2598" s="82"/>
      <c r="BS2598" s="82"/>
      <c r="BT2598" s="82"/>
      <c r="BU2598" s="82"/>
      <c r="BV2598" s="82"/>
      <c r="BW2598" s="82"/>
    </row>
    <row r="2599" spans="6:75" x14ac:dyDescent="0.3">
      <c r="F2599" s="10"/>
      <c r="G2599" s="10"/>
      <c r="H2599" s="10"/>
      <c r="I2599" s="10"/>
      <c r="J2599" s="10"/>
      <c r="K2599" s="82"/>
      <c r="L2599" s="82"/>
      <c r="M2599" s="82"/>
      <c r="N2599" s="82"/>
      <c r="O2599" s="82"/>
      <c r="BS2599" s="82"/>
      <c r="BT2599" s="82"/>
      <c r="BU2599" s="82"/>
      <c r="BV2599" s="82"/>
      <c r="BW2599" s="82"/>
    </row>
    <row r="2600" spans="6:75" x14ac:dyDescent="0.3">
      <c r="F2600" s="10"/>
      <c r="G2600" s="10"/>
      <c r="H2600" s="10"/>
      <c r="I2600" s="10"/>
      <c r="J2600" s="10"/>
      <c r="K2600" s="82"/>
      <c r="L2600" s="82"/>
      <c r="M2600" s="82"/>
      <c r="N2600" s="82"/>
      <c r="O2600" s="82"/>
      <c r="BS2600" s="82"/>
      <c r="BT2600" s="82"/>
      <c r="BU2600" s="82"/>
      <c r="BV2600" s="82"/>
      <c r="BW2600" s="82"/>
    </row>
    <row r="2601" spans="6:75" x14ac:dyDescent="0.3">
      <c r="F2601" s="10"/>
      <c r="G2601" s="10"/>
      <c r="H2601" s="10"/>
      <c r="I2601" s="10"/>
      <c r="J2601" s="10"/>
      <c r="K2601" s="82"/>
      <c r="L2601" s="82"/>
      <c r="M2601" s="82"/>
      <c r="N2601" s="82"/>
      <c r="O2601" s="82"/>
      <c r="BS2601" s="82"/>
      <c r="BT2601" s="82"/>
      <c r="BU2601" s="82"/>
      <c r="BV2601" s="82"/>
      <c r="BW2601" s="82"/>
    </row>
    <row r="2602" spans="6:75" x14ac:dyDescent="0.3">
      <c r="F2602" s="10"/>
      <c r="G2602" s="10"/>
      <c r="H2602" s="10"/>
      <c r="I2602" s="10"/>
      <c r="J2602" s="10"/>
      <c r="K2602" s="82"/>
      <c r="L2602" s="82"/>
      <c r="M2602" s="82"/>
      <c r="N2602" s="82"/>
      <c r="O2602" s="82"/>
      <c r="BS2602" s="82"/>
      <c r="BT2602" s="82"/>
      <c r="BU2602" s="82"/>
      <c r="BV2602" s="82"/>
      <c r="BW2602" s="82"/>
    </row>
    <row r="2603" spans="6:75" x14ac:dyDescent="0.3">
      <c r="F2603" s="10"/>
      <c r="G2603" s="10"/>
      <c r="H2603" s="10"/>
      <c r="I2603" s="10"/>
      <c r="J2603" s="10"/>
      <c r="K2603" s="82"/>
      <c r="L2603" s="82"/>
      <c r="M2603" s="82"/>
      <c r="N2603" s="82"/>
      <c r="O2603" s="82"/>
      <c r="BS2603" s="82"/>
      <c r="BT2603" s="82"/>
      <c r="BU2603" s="82"/>
      <c r="BV2603" s="82"/>
      <c r="BW2603" s="82"/>
    </row>
    <row r="2604" spans="6:75" x14ac:dyDescent="0.3">
      <c r="F2604" s="10"/>
      <c r="G2604" s="10"/>
      <c r="H2604" s="10"/>
      <c r="I2604" s="10"/>
      <c r="J2604" s="10"/>
      <c r="K2604" s="82"/>
      <c r="L2604" s="82"/>
      <c r="M2604" s="82"/>
      <c r="N2604" s="82"/>
      <c r="O2604" s="82"/>
      <c r="BS2604" s="82"/>
      <c r="BT2604" s="82"/>
      <c r="BU2604" s="82"/>
      <c r="BV2604" s="82"/>
      <c r="BW2604" s="82"/>
    </row>
    <row r="2605" spans="6:75" x14ac:dyDescent="0.3">
      <c r="F2605" s="10"/>
      <c r="G2605" s="10"/>
      <c r="H2605" s="10"/>
      <c r="I2605" s="10"/>
      <c r="J2605" s="10"/>
      <c r="K2605" s="82"/>
      <c r="L2605" s="82"/>
      <c r="M2605" s="82"/>
      <c r="N2605" s="82"/>
      <c r="O2605" s="82"/>
      <c r="BS2605" s="82"/>
      <c r="BT2605" s="82"/>
      <c r="BU2605" s="82"/>
      <c r="BV2605" s="82"/>
      <c r="BW2605" s="82"/>
    </row>
    <row r="2606" spans="6:75" x14ac:dyDescent="0.3">
      <c r="F2606" s="10"/>
      <c r="G2606" s="10"/>
      <c r="H2606" s="10"/>
      <c r="I2606" s="10"/>
      <c r="J2606" s="10"/>
      <c r="K2606" s="82"/>
      <c r="L2606" s="82"/>
      <c r="M2606" s="82"/>
      <c r="N2606" s="82"/>
      <c r="O2606" s="82"/>
      <c r="BS2606" s="82"/>
      <c r="BT2606" s="82"/>
      <c r="BU2606" s="82"/>
      <c r="BV2606" s="82"/>
      <c r="BW2606" s="82"/>
    </row>
    <row r="2607" spans="6:75" x14ac:dyDescent="0.3">
      <c r="F2607" s="10"/>
      <c r="G2607" s="10"/>
      <c r="H2607" s="10"/>
      <c r="I2607" s="10"/>
      <c r="J2607" s="10"/>
      <c r="K2607" s="82"/>
      <c r="L2607" s="82"/>
      <c r="M2607" s="82"/>
      <c r="N2607" s="82"/>
      <c r="O2607" s="82"/>
      <c r="BS2607" s="82"/>
      <c r="BT2607" s="82"/>
      <c r="BU2607" s="82"/>
      <c r="BV2607" s="82"/>
      <c r="BW2607" s="82"/>
    </row>
    <row r="2608" spans="6:75" x14ac:dyDescent="0.3">
      <c r="F2608" s="10"/>
      <c r="G2608" s="10"/>
      <c r="H2608" s="10"/>
      <c r="I2608" s="10"/>
      <c r="J2608" s="10"/>
      <c r="K2608" s="82"/>
      <c r="L2608" s="82"/>
      <c r="M2608" s="82"/>
      <c r="N2608" s="82"/>
      <c r="O2608" s="82"/>
      <c r="BS2608" s="82"/>
      <c r="BT2608" s="82"/>
      <c r="BU2608" s="82"/>
      <c r="BV2608" s="82"/>
      <c r="BW2608" s="82"/>
    </row>
    <row r="2609" spans="6:75" x14ac:dyDescent="0.3">
      <c r="F2609" s="10"/>
      <c r="G2609" s="10"/>
      <c r="H2609" s="10"/>
      <c r="I2609" s="10"/>
      <c r="J2609" s="10"/>
      <c r="K2609" s="82"/>
      <c r="L2609" s="82"/>
      <c r="M2609" s="82"/>
      <c r="N2609" s="82"/>
      <c r="O2609" s="82"/>
      <c r="BS2609" s="82"/>
      <c r="BT2609" s="82"/>
      <c r="BU2609" s="82"/>
      <c r="BV2609" s="82"/>
      <c r="BW2609" s="82"/>
    </row>
    <row r="2610" spans="6:75" x14ac:dyDescent="0.3">
      <c r="F2610" s="10"/>
      <c r="G2610" s="10"/>
      <c r="H2610" s="10"/>
      <c r="I2610" s="10"/>
      <c r="J2610" s="10"/>
      <c r="K2610" s="82"/>
      <c r="L2610" s="82"/>
      <c r="M2610" s="82"/>
      <c r="N2610" s="82"/>
      <c r="O2610" s="82"/>
      <c r="BS2610" s="82"/>
      <c r="BT2610" s="82"/>
      <c r="BU2610" s="82"/>
      <c r="BV2610" s="82"/>
      <c r="BW2610" s="82"/>
    </row>
    <row r="2611" spans="6:75" x14ac:dyDescent="0.3">
      <c r="F2611" s="10"/>
      <c r="G2611" s="10"/>
      <c r="H2611" s="10"/>
      <c r="I2611" s="10"/>
      <c r="J2611" s="10"/>
      <c r="K2611" s="82"/>
      <c r="L2611" s="82"/>
      <c r="M2611" s="82"/>
      <c r="N2611" s="82"/>
      <c r="O2611" s="82"/>
      <c r="BS2611" s="82"/>
      <c r="BT2611" s="82"/>
      <c r="BU2611" s="82"/>
      <c r="BV2611" s="82"/>
      <c r="BW2611" s="82"/>
    </row>
    <row r="2612" spans="6:75" x14ac:dyDescent="0.3">
      <c r="F2612" s="10"/>
      <c r="G2612" s="10"/>
      <c r="H2612" s="10"/>
      <c r="I2612" s="10"/>
      <c r="J2612" s="10"/>
      <c r="K2612" s="82"/>
      <c r="L2612" s="82"/>
      <c r="M2612" s="82"/>
      <c r="N2612" s="82"/>
      <c r="O2612" s="82"/>
      <c r="BS2612" s="82"/>
      <c r="BT2612" s="82"/>
      <c r="BU2612" s="82"/>
      <c r="BV2612" s="82"/>
      <c r="BW2612" s="82"/>
    </row>
    <row r="2613" spans="6:75" x14ac:dyDescent="0.3">
      <c r="F2613" s="10"/>
      <c r="G2613" s="10"/>
      <c r="H2613" s="10"/>
      <c r="I2613" s="10"/>
      <c r="J2613" s="10"/>
      <c r="K2613" s="82"/>
      <c r="L2613" s="82"/>
      <c r="M2613" s="82"/>
      <c r="N2613" s="82"/>
      <c r="O2613" s="82"/>
      <c r="BS2613" s="82"/>
      <c r="BT2613" s="82"/>
      <c r="BU2613" s="82"/>
      <c r="BV2613" s="82"/>
      <c r="BW2613" s="82"/>
    </row>
    <row r="2614" spans="6:75" x14ac:dyDescent="0.3">
      <c r="F2614" s="10"/>
      <c r="G2614" s="10"/>
      <c r="H2614" s="10"/>
      <c r="I2614" s="10"/>
      <c r="J2614" s="10"/>
      <c r="K2614" s="82"/>
      <c r="L2614" s="82"/>
      <c r="M2614" s="82"/>
      <c r="N2614" s="82"/>
      <c r="O2614" s="82"/>
      <c r="BS2614" s="82"/>
      <c r="BT2614" s="82"/>
      <c r="BU2614" s="82"/>
      <c r="BV2614" s="82"/>
      <c r="BW2614" s="82"/>
    </row>
    <row r="2615" spans="6:75" x14ac:dyDescent="0.3">
      <c r="F2615" s="10"/>
      <c r="G2615" s="10"/>
      <c r="H2615" s="10"/>
      <c r="I2615" s="10"/>
      <c r="J2615" s="10"/>
      <c r="K2615" s="82"/>
      <c r="L2615" s="82"/>
      <c r="M2615" s="82"/>
      <c r="N2615" s="82"/>
      <c r="O2615" s="82"/>
      <c r="BS2615" s="82"/>
      <c r="BT2615" s="82"/>
      <c r="BU2615" s="82"/>
      <c r="BV2615" s="82"/>
      <c r="BW2615" s="82"/>
    </row>
    <row r="2616" spans="6:75" x14ac:dyDescent="0.3">
      <c r="F2616" s="10"/>
      <c r="G2616" s="10"/>
      <c r="H2616" s="10"/>
      <c r="I2616" s="10"/>
      <c r="J2616" s="10"/>
      <c r="K2616" s="82"/>
      <c r="L2616" s="82"/>
      <c r="M2616" s="82"/>
      <c r="N2616" s="82"/>
      <c r="O2616" s="82"/>
      <c r="BS2616" s="82"/>
      <c r="BT2616" s="82"/>
      <c r="BU2616" s="82"/>
      <c r="BV2616" s="82"/>
      <c r="BW2616" s="82"/>
    </row>
    <row r="2617" spans="6:75" x14ac:dyDescent="0.3">
      <c r="F2617" s="10"/>
      <c r="G2617" s="10"/>
      <c r="H2617" s="10"/>
      <c r="I2617" s="10"/>
      <c r="J2617" s="10"/>
      <c r="K2617" s="82"/>
      <c r="L2617" s="82"/>
      <c r="M2617" s="82"/>
      <c r="N2617" s="82"/>
      <c r="O2617" s="82"/>
      <c r="BS2617" s="82"/>
      <c r="BT2617" s="82"/>
      <c r="BU2617" s="82"/>
      <c r="BV2617" s="82"/>
      <c r="BW2617" s="82"/>
    </row>
    <row r="2618" spans="6:75" x14ac:dyDescent="0.3">
      <c r="F2618" s="10"/>
      <c r="G2618" s="10"/>
      <c r="H2618" s="10"/>
      <c r="I2618" s="10"/>
      <c r="J2618" s="10"/>
      <c r="K2618" s="82"/>
      <c r="L2618" s="82"/>
      <c r="M2618" s="82"/>
      <c r="N2618" s="82"/>
      <c r="O2618" s="82"/>
      <c r="BS2618" s="82"/>
      <c r="BT2618" s="82"/>
      <c r="BU2618" s="82"/>
      <c r="BV2618" s="82"/>
      <c r="BW2618" s="82"/>
    </row>
    <row r="2619" spans="6:75" x14ac:dyDescent="0.3">
      <c r="F2619" s="10"/>
      <c r="G2619" s="10"/>
      <c r="H2619" s="10"/>
      <c r="I2619" s="10"/>
      <c r="J2619" s="10"/>
      <c r="K2619" s="82"/>
      <c r="L2619" s="82"/>
      <c r="M2619" s="82"/>
      <c r="N2619" s="82"/>
      <c r="O2619" s="82"/>
      <c r="BS2619" s="82"/>
      <c r="BT2619" s="82"/>
      <c r="BU2619" s="82"/>
      <c r="BV2619" s="82"/>
      <c r="BW2619" s="82"/>
    </row>
    <row r="2620" spans="6:75" x14ac:dyDescent="0.3">
      <c r="F2620" s="10"/>
      <c r="G2620" s="10"/>
      <c r="H2620" s="10"/>
      <c r="I2620" s="10"/>
      <c r="J2620" s="10"/>
      <c r="K2620" s="82"/>
      <c r="L2620" s="82"/>
      <c r="M2620" s="82"/>
      <c r="N2620" s="82"/>
      <c r="O2620" s="82"/>
      <c r="BS2620" s="82"/>
      <c r="BT2620" s="82"/>
      <c r="BU2620" s="82"/>
      <c r="BV2620" s="82"/>
      <c r="BW2620" s="82"/>
    </row>
    <row r="2621" spans="6:75" x14ac:dyDescent="0.3">
      <c r="F2621" s="10"/>
      <c r="G2621" s="10"/>
      <c r="H2621" s="10"/>
      <c r="I2621" s="10"/>
      <c r="J2621" s="10"/>
      <c r="K2621" s="82"/>
      <c r="L2621" s="82"/>
      <c r="M2621" s="82"/>
      <c r="N2621" s="82"/>
      <c r="O2621" s="82"/>
      <c r="BS2621" s="82"/>
      <c r="BT2621" s="82"/>
      <c r="BU2621" s="82"/>
      <c r="BV2621" s="82"/>
      <c r="BW2621" s="82"/>
    </row>
    <row r="2622" spans="6:75" x14ac:dyDescent="0.3">
      <c r="F2622" s="10"/>
      <c r="G2622" s="10"/>
      <c r="H2622" s="10"/>
      <c r="I2622" s="10"/>
      <c r="J2622" s="10"/>
      <c r="K2622" s="82"/>
      <c r="L2622" s="82"/>
      <c r="M2622" s="82"/>
      <c r="N2622" s="82"/>
      <c r="O2622" s="82"/>
      <c r="BS2622" s="82"/>
      <c r="BT2622" s="82"/>
      <c r="BU2622" s="82"/>
      <c r="BV2622" s="82"/>
      <c r="BW2622" s="82"/>
    </row>
    <row r="2623" spans="6:75" x14ac:dyDescent="0.3">
      <c r="F2623" s="10"/>
      <c r="G2623" s="10"/>
      <c r="H2623" s="10"/>
      <c r="I2623" s="10"/>
      <c r="J2623" s="10"/>
      <c r="K2623" s="82"/>
      <c r="L2623" s="82"/>
      <c r="M2623" s="82"/>
      <c r="N2623" s="82"/>
      <c r="O2623" s="82"/>
      <c r="BS2623" s="82"/>
      <c r="BT2623" s="82"/>
      <c r="BU2623" s="82"/>
      <c r="BV2623" s="82"/>
      <c r="BW2623" s="82"/>
    </row>
    <row r="2624" spans="6:75" x14ac:dyDescent="0.3">
      <c r="F2624" s="10"/>
      <c r="G2624" s="10"/>
      <c r="H2624" s="10"/>
      <c r="I2624" s="10"/>
      <c r="J2624" s="10"/>
      <c r="K2624" s="82"/>
      <c r="L2624" s="82"/>
      <c r="M2624" s="82"/>
      <c r="N2624" s="82"/>
      <c r="O2624" s="82"/>
      <c r="BS2624" s="82"/>
      <c r="BT2624" s="82"/>
      <c r="BU2624" s="82"/>
      <c r="BV2624" s="82"/>
      <c r="BW2624" s="82"/>
    </row>
    <row r="2625" spans="6:75" x14ac:dyDescent="0.3">
      <c r="F2625" s="10"/>
      <c r="G2625" s="10"/>
      <c r="H2625" s="10"/>
      <c r="I2625" s="10"/>
      <c r="J2625" s="10"/>
      <c r="K2625" s="82"/>
      <c r="L2625" s="82"/>
      <c r="M2625" s="82"/>
      <c r="N2625" s="82"/>
      <c r="O2625" s="82"/>
      <c r="BS2625" s="82"/>
      <c r="BT2625" s="82"/>
      <c r="BU2625" s="82"/>
      <c r="BV2625" s="82"/>
      <c r="BW2625" s="82"/>
    </row>
    <row r="2626" spans="6:75" x14ac:dyDescent="0.3">
      <c r="F2626" s="10"/>
      <c r="G2626" s="10"/>
      <c r="H2626" s="10"/>
      <c r="I2626" s="10"/>
      <c r="J2626" s="10"/>
      <c r="K2626" s="82"/>
      <c r="L2626" s="82"/>
      <c r="M2626" s="82"/>
      <c r="N2626" s="82"/>
      <c r="O2626" s="82"/>
      <c r="BS2626" s="82"/>
      <c r="BT2626" s="82"/>
      <c r="BU2626" s="82"/>
      <c r="BV2626" s="82"/>
      <c r="BW2626" s="82"/>
    </row>
    <row r="2627" spans="6:75" x14ac:dyDescent="0.3">
      <c r="F2627" s="10"/>
      <c r="G2627" s="10"/>
      <c r="H2627" s="10"/>
      <c r="I2627" s="10"/>
      <c r="J2627" s="10"/>
      <c r="K2627" s="82"/>
      <c r="L2627" s="82"/>
      <c r="M2627" s="82"/>
      <c r="N2627" s="82"/>
      <c r="O2627" s="82"/>
      <c r="BS2627" s="82"/>
      <c r="BT2627" s="82"/>
      <c r="BU2627" s="82"/>
      <c r="BV2627" s="82"/>
      <c r="BW2627" s="82"/>
    </row>
    <row r="2628" spans="6:75" x14ac:dyDescent="0.3">
      <c r="F2628" s="10"/>
      <c r="G2628" s="10"/>
      <c r="H2628" s="10"/>
      <c r="I2628" s="10"/>
      <c r="J2628" s="10"/>
      <c r="K2628" s="82"/>
      <c r="L2628" s="82"/>
      <c r="M2628" s="82"/>
      <c r="N2628" s="82"/>
      <c r="O2628" s="82"/>
      <c r="BS2628" s="82"/>
      <c r="BT2628" s="82"/>
      <c r="BU2628" s="82"/>
      <c r="BV2628" s="82"/>
      <c r="BW2628" s="82"/>
    </row>
    <row r="2629" spans="6:75" x14ac:dyDescent="0.3">
      <c r="F2629" s="10"/>
      <c r="G2629" s="10"/>
      <c r="H2629" s="10"/>
      <c r="I2629" s="10"/>
      <c r="J2629" s="10"/>
      <c r="K2629" s="82"/>
      <c r="L2629" s="82"/>
      <c r="M2629" s="82"/>
      <c r="N2629" s="82"/>
      <c r="O2629" s="82"/>
      <c r="BS2629" s="82"/>
      <c r="BT2629" s="82"/>
      <c r="BU2629" s="82"/>
      <c r="BV2629" s="82"/>
      <c r="BW2629" s="82"/>
    </row>
    <row r="2630" spans="6:75" x14ac:dyDescent="0.3">
      <c r="F2630" s="10"/>
      <c r="G2630" s="10"/>
      <c r="H2630" s="10"/>
      <c r="I2630" s="10"/>
      <c r="J2630" s="10"/>
      <c r="K2630" s="82"/>
      <c r="L2630" s="82"/>
      <c r="M2630" s="82"/>
      <c r="N2630" s="82"/>
      <c r="O2630" s="82"/>
      <c r="BS2630" s="82"/>
      <c r="BT2630" s="82"/>
      <c r="BU2630" s="82"/>
      <c r="BV2630" s="82"/>
      <c r="BW2630" s="82"/>
    </row>
    <row r="2631" spans="6:75" x14ac:dyDescent="0.3">
      <c r="F2631" s="10"/>
      <c r="G2631" s="10"/>
      <c r="H2631" s="10"/>
      <c r="I2631" s="10"/>
      <c r="J2631" s="10"/>
      <c r="K2631" s="82"/>
      <c r="L2631" s="82"/>
      <c r="M2631" s="82"/>
      <c r="N2631" s="82"/>
      <c r="O2631" s="82"/>
      <c r="BS2631" s="82"/>
      <c r="BT2631" s="82"/>
      <c r="BU2631" s="82"/>
      <c r="BV2631" s="82"/>
      <c r="BW2631" s="82"/>
    </row>
    <row r="2632" spans="6:75" x14ac:dyDescent="0.3">
      <c r="F2632" s="10"/>
      <c r="G2632" s="10"/>
      <c r="H2632" s="10"/>
      <c r="I2632" s="10"/>
      <c r="J2632" s="10"/>
      <c r="K2632" s="82"/>
      <c r="L2632" s="82"/>
      <c r="M2632" s="82"/>
      <c r="N2632" s="82"/>
      <c r="O2632" s="82"/>
      <c r="BS2632" s="82"/>
      <c r="BT2632" s="82"/>
      <c r="BU2632" s="82"/>
      <c r="BV2632" s="82"/>
      <c r="BW2632" s="82"/>
    </row>
    <row r="2633" spans="6:75" x14ac:dyDescent="0.3">
      <c r="F2633" s="10"/>
      <c r="G2633" s="10"/>
      <c r="H2633" s="10"/>
      <c r="I2633" s="10"/>
      <c r="J2633" s="10"/>
      <c r="K2633" s="82"/>
      <c r="L2633" s="82"/>
      <c r="M2633" s="82"/>
      <c r="N2633" s="82"/>
      <c r="O2633" s="82"/>
      <c r="BS2633" s="82"/>
      <c r="BT2633" s="82"/>
      <c r="BU2633" s="82"/>
      <c r="BV2633" s="82"/>
      <c r="BW2633" s="82"/>
    </row>
    <row r="2634" spans="6:75" x14ac:dyDescent="0.3">
      <c r="F2634" s="10"/>
      <c r="G2634" s="10"/>
      <c r="H2634" s="10"/>
      <c r="I2634" s="10"/>
      <c r="J2634" s="10"/>
      <c r="K2634" s="82"/>
      <c r="L2634" s="82"/>
      <c r="M2634" s="82"/>
      <c r="N2634" s="82"/>
      <c r="O2634" s="82"/>
      <c r="BS2634" s="82"/>
      <c r="BT2634" s="82"/>
      <c r="BU2634" s="82"/>
      <c r="BV2634" s="82"/>
      <c r="BW2634" s="82"/>
    </row>
    <row r="2635" spans="6:75" x14ac:dyDescent="0.3">
      <c r="F2635" s="10"/>
      <c r="G2635" s="10"/>
      <c r="H2635" s="10"/>
      <c r="I2635" s="10"/>
      <c r="J2635" s="10"/>
      <c r="K2635" s="82"/>
      <c r="L2635" s="82"/>
      <c r="M2635" s="82"/>
      <c r="N2635" s="82"/>
      <c r="O2635" s="82"/>
      <c r="BS2635" s="82"/>
      <c r="BT2635" s="82"/>
      <c r="BU2635" s="82"/>
      <c r="BV2635" s="82"/>
      <c r="BW2635" s="82"/>
    </row>
    <row r="2636" spans="6:75" x14ac:dyDescent="0.3">
      <c r="F2636" s="10"/>
      <c r="G2636" s="10"/>
      <c r="H2636" s="10"/>
      <c r="I2636" s="10"/>
      <c r="J2636" s="10"/>
      <c r="K2636" s="82"/>
      <c r="L2636" s="82"/>
      <c r="M2636" s="82"/>
      <c r="N2636" s="82"/>
      <c r="O2636" s="82"/>
      <c r="BS2636" s="82"/>
      <c r="BT2636" s="82"/>
      <c r="BU2636" s="82"/>
      <c r="BV2636" s="82"/>
      <c r="BW2636" s="82"/>
    </row>
    <row r="2637" spans="6:75" x14ac:dyDescent="0.3">
      <c r="F2637" s="10"/>
      <c r="G2637" s="10"/>
      <c r="H2637" s="10"/>
      <c r="I2637" s="10"/>
      <c r="J2637" s="10"/>
      <c r="K2637" s="82"/>
      <c r="L2637" s="82"/>
      <c r="M2637" s="82"/>
      <c r="N2637" s="82"/>
      <c r="O2637" s="82"/>
      <c r="BS2637" s="82"/>
      <c r="BT2637" s="82"/>
      <c r="BU2637" s="82"/>
      <c r="BV2637" s="82"/>
      <c r="BW2637" s="82"/>
    </row>
    <row r="2638" spans="6:75" x14ac:dyDescent="0.3">
      <c r="F2638" s="10"/>
      <c r="G2638" s="10"/>
      <c r="H2638" s="10"/>
      <c r="I2638" s="10"/>
      <c r="J2638" s="10"/>
      <c r="K2638" s="82"/>
      <c r="L2638" s="82"/>
      <c r="M2638" s="82"/>
      <c r="N2638" s="82"/>
      <c r="O2638" s="82"/>
      <c r="BS2638" s="82"/>
      <c r="BT2638" s="82"/>
      <c r="BU2638" s="82"/>
      <c r="BV2638" s="82"/>
      <c r="BW2638" s="82"/>
    </row>
    <row r="2639" spans="6:75" x14ac:dyDescent="0.3">
      <c r="F2639" s="10"/>
      <c r="G2639" s="10"/>
      <c r="H2639" s="10"/>
      <c r="I2639" s="10"/>
      <c r="J2639" s="10"/>
      <c r="K2639" s="82"/>
      <c r="L2639" s="82"/>
      <c r="M2639" s="82"/>
      <c r="N2639" s="82"/>
      <c r="O2639" s="82"/>
      <c r="BS2639" s="82"/>
      <c r="BT2639" s="82"/>
      <c r="BU2639" s="82"/>
      <c r="BV2639" s="82"/>
      <c r="BW2639" s="82"/>
    </row>
    <row r="2640" spans="6:75" x14ac:dyDescent="0.3">
      <c r="F2640" s="10"/>
      <c r="G2640" s="10"/>
      <c r="H2640" s="10"/>
      <c r="I2640" s="10"/>
      <c r="J2640" s="10"/>
      <c r="K2640" s="82"/>
      <c r="L2640" s="82"/>
      <c r="M2640" s="82"/>
      <c r="N2640" s="82"/>
      <c r="O2640" s="82"/>
      <c r="BS2640" s="82"/>
      <c r="BT2640" s="82"/>
      <c r="BU2640" s="82"/>
      <c r="BV2640" s="82"/>
      <c r="BW2640" s="82"/>
    </row>
    <row r="2641" spans="6:75" x14ac:dyDescent="0.3">
      <c r="F2641" s="10"/>
      <c r="G2641" s="10"/>
      <c r="H2641" s="10"/>
      <c r="I2641" s="10"/>
      <c r="J2641" s="10"/>
      <c r="K2641" s="82"/>
      <c r="L2641" s="82"/>
      <c r="M2641" s="82"/>
      <c r="N2641" s="82"/>
      <c r="O2641" s="82"/>
      <c r="BS2641" s="82"/>
      <c r="BT2641" s="82"/>
      <c r="BU2641" s="82"/>
      <c r="BV2641" s="82"/>
      <c r="BW2641" s="82"/>
    </row>
    <row r="2642" spans="6:75" x14ac:dyDescent="0.3">
      <c r="F2642" s="10"/>
      <c r="G2642" s="10"/>
      <c r="H2642" s="10"/>
      <c r="I2642" s="10"/>
      <c r="J2642" s="10"/>
      <c r="K2642" s="82"/>
      <c r="L2642" s="82"/>
      <c r="M2642" s="82"/>
      <c r="N2642" s="82"/>
      <c r="O2642" s="82"/>
      <c r="BS2642" s="82"/>
      <c r="BT2642" s="82"/>
      <c r="BU2642" s="82"/>
      <c r="BV2642" s="82"/>
      <c r="BW2642" s="82"/>
    </row>
    <row r="2643" spans="6:75" x14ac:dyDescent="0.3">
      <c r="F2643" s="10"/>
      <c r="G2643" s="10"/>
      <c r="H2643" s="10"/>
      <c r="I2643" s="10"/>
      <c r="J2643" s="10"/>
      <c r="K2643" s="82"/>
      <c r="L2643" s="82"/>
      <c r="M2643" s="82"/>
      <c r="N2643" s="82"/>
      <c r="O2643" s="82"/>
      <c r="BS2643" s="82"/>
      <c r="BT2643" s="82"/>
      <c r="BU2643" s="82"/>
      <c r="BV2643" s="82"/>
      <c r="BW2643" s="82"/>
    </row>
    <row r="2644" spans="6:75" x14ac:dyDescent="0.3">
      <c r="F2644" s="10"/>
      <c r="G2644" s="10"/>
      <c r="H2644" s="10"/>
      <c r="I2644" s="10"/>
      <c r="J2644" s="10"/>
      <c r="K2644" s="82"/>
      <c r="L2644" s="82"/>
      <c r="M2644" s="82"/>
      <c r="N2644" s="82"/>
      <c r="O2644" s="82"/>
      <c r="BS2644" s="82"/>
      <c r="BT2644" s="82"/>
      <c r="BU2644" s="82"/>
      <c r="BV2644" s="82"/>
      <c r="BW2644" s="82"/>
    </row>
    <row r="2645" spans="6:75" x14ac:dyDescent="0.3">
      <c r="F2645" s="10"/>
      <c r="G2645" s="10"/>
      <c r="H2645" s="10"/>
      <c r="I2645" s="10"/>
      <c r="J2645" s="10"/>
      <c r="K2645" s="82"/>
      <c r="L2645" s="82"/>
      <c r="M2645" s="82"/>
      <c r="N2645" s="82"/>
      <c r="O2645" s="82"/>
      <c r="BS2645" s="82"/>
      <c r="BT2645" s="82"/>
      <c r="BU2645" s="82"/>
      <c r="BV2645" s="82"/>
      <c r="BW2645" s="82"/>
    </row>
    <row r="2646" spans="6:75" x14ac:dyDescent="0.3">
      <c r="F2646" s="10"/>
      <c r="G2646" s="10"/>
      <c r="H2646" s="10"/>
      <c r="I2646" s="10"/>
      <c r="J2646" s="10"/>
      <c r="K2646" s="82"/>
      <c r="L2646" s="82"/>
      <c r="M2646" s="82"/>
      <c r="N2646" s="82"/>
      <c r="O2646" s="82"/>
      <c r="BS2646" s="82"/>
      <c r="BT2646" s="82"/>
      <c r="BU2646" s="82"/>
      <c r="BV2646" s="82"/>
      <c r="BW2646" s="82"/>
    </row>
    <row r="2647" spans="6:75" x14ac:dyDescent="0.3">
      <c r="F2647" s="10"/>
      <c r="G2647" s="10"/>
      <c r="H2647" s="10"/>
      <c r="I2647" s="10"/>
      <c r="J2647" s="10"/>
      <c r="K2647" s="82"/>
      <c r="L2647" s="82"/>
      <c r="M2647" s="82"/>
      <c r="N2647" s="82"/>
      <c r="O2647" s="82"/>
      <c r="BS2647" s="82"/>
      <c r="BT2647" s="82"/>
      <c r="BU2647" s="82"/>
      <c r="BV2647" s="82"/>
      <c r="BW2647" s="82"/>
    </row>
    <row r="2648" spans="6:75" x14ac:dyDescent="0.3">
      <c r="F2648" s="10"/>
      <c r="G2648" s="10"/>
      <c r="H2648" s="10"/>
      <c r="I2648" s="10"/>
      <c r="J2648" s="10"/>
      <c r="K2648" s="82"/>
      <c r="L2648" s="82"/>
      <c r="M2648" s="82"/>
      <c r="N2648" s="82"/>
      <c r="O2648" s="82"/>
      <c r="BS2648" s="82"/>
      <c r="BT2648" s="82"/>
      <c r="BU2648" s="82"/>
      <c r="BV2648" s="82"/>
      <c r="BW2648" s="82"/>
    </row>
    <row r="2649" spans="6:75" x14ac:dyDescent="0.3">
      <c r="F2649" s="10"/>
      <c r="G2649" s="10"/>
      <c r="H2649" s="10"/>
      <c r="I2649" s="10"/>
      <c r="J2649" s="10"/>
      <c r="K2649" s="82"/>
      <c r="L2649" s="82"/>
      <c r="M2649" s="82"/>
      <c r="N2649" s="82"/>
      <c r="O2649" s="82"/>
      <c r="BS2649" s="82"/>
      <c r="BT2649" s="82"/>
      <c r="BU2649" s="82"/>
      <c r="BV2649" s="82"/>
      <c r="BW2649" s="82"/>
    </row>
    <row r="2650" spans="6:75" x14ac:dyDescent="0.3">
      <c r="F2650" s="10"/>
      <c r="G2650" s="10"/>
      <c r="H2650" s="10"/>
      <c r="I2650" s="10"/>
      <c r="J2650" s="10"/>
      <c r="K2650" s="82"/>
      <c r="L2650" s="82"/>
      <c r="M2650" s="82"/>
      <c r="N2650" s="82"/>
      <c r="O2650" s="82"/>
      <c r="BS2650" s="82"/>
      <c r="BT2650" s="82"/>
      <c r="BU2650" s="82"/>
      <c r="BV2650" s="82"/>
      <c r="BW2650" s="82"/>
    </row>
    <row r="2651" spans="6:75" x14ac:dyDescent="0.3">
      <c r="F2651" s="10"/>
      <c r="G2651" s="10"/>
      <c r="H2651" s="10"/>
      <c r="I2651" s="10"/>
      <c r="J2651" s="10"/>
      <c r="K2651" s="82"/>
      <c r="L2651" s="82"/>
      <c r="M2651" s="82"/>
      <c r="N2651" s="82"/>
      <c r="O2651" s="82"/>
      <c r="BS2651" s="82"/>
      <c r="BT2651" s="82"/>
      <c r="BU2651" s="82"/>
      <c r="BV2651" s="82"/>
      <c r="BW2651" s="82"/>
    </row>
    <row r="2652" spans="6:75" x14ac:dyDescent="0.3">
      <c r="F2652" s="10"/>
      <c r="G2652" s="10"/>
      <c r="H2652" s="10"/>
      <c r="I2652" s="10"/>
      <c r="J2652" s="10"/>
      <c r="K2652" s="82"/>
      <c r="L2652" s="82"/>
      <c r="M2652" s="82"/>
      <c r="N2652" s="82"/>
      <c r="O2652" s="82"/>
      <c r="BS2652" s="82"/>
      <c r="BT2652" s="82"/>
      <c r="BU2652" s="82"/>
      <c r="BV2652" s="82"/>
      <c r="BW2652" s="82"/>
    </row>
    <row r="2653" spans="6:75" x14ac:dyDescent="0.3">
      <c r="F2653" s="10"/>
      <c r="G2653" s="10"/>
      <c r="H2653" s="10"/>
      <c r="I2653" s="10"/>
      <c r="J2653" s="10"/>
      <c r="K2653" s="82"/>
      <c r="L2653" s="82"/>
      <c r="M2653" s="82"/>
      <c r="N2653" s="82"/>
      <c r="O2653" s="82"/>
      <c r="BS2653" s="82"/>
      <c r="BT2653" s="82"/>
      <c r="BU2653" s="82"/>
      <c r="BV2653" s="82"/>
      <c r="BW2653" s="82"/>
    </row>
    <row r="2654" spans="6:75" x14ac:dyDescent="0.3">
      <c r="F2654" s="10"/>
      <c r="G2654" s="10"/>
      <c r="H2654" s="10"/>
      <c r="I2654" s="10"/>
      <c r="J2654" s="10"/>
      <c r="K2654" s="82"/>
      <c r="L2654" s="82"/>
      <c r="M2654" s="82"/>
      <c r="N2654" s="82"/>
      <c r="O2654" s="82"/>
      <c r="BS2654" s="82"/>
      <c r="BT2654" s="82"/>
      <c r="BU2654" s="82"/>
      <c r="BV2654" s="82"/>
      <c r="BW2654" s="82"/>
    </row>
    <row r="2655" spans="6:75" x14ac:dyDescent="0.3">
      <c r="F2655" s="10"/>
      <c r="G2655" s="10"/>
      <c r="H2655" s="10"/>
      <c r="I2655" s="10"/>
      <c r="J2655" s="10"/>
      <c r="K2655" s="82"/>
      <c r="L2655" s="82"/>
      <c r="M2655" s="82"/>
      <c r="N2655" s="82"/>
      <c r="O2655" s="82"/>
      <c r="BS2655" s="82"/>
      <c r="BT2655" s="82"/>
      <c r="BU2655" s="82"/>
      <c r="BV2655" s="82"/>
      <c r="BW2655" s="82"/>
    </row>
    <row r="2656" spans="6:75" x14ac:dyDescent="0.3">
      <c r="F2656" s="10"/>
      <c r="G2656" s="10"/>
      <c r="H2656" s="10"/>
      <c r="I2656" s="10"/>
      <c r="J2656" s="10"/>
      <c r="K2656" s="82"/>
      <c r="L2656" s="82"/>
      <c r="M2656" s="82"/>
      <c r="N2656" s="82"/>
      <c r="O2656" s="82"/>
      <c r="BS2656" s="82"/>
      <c r="BT2656" s="82"/>
      <c r="BU2656" s="82"/>
      <c r="BV2656" s="82"/>
      <c r="BW2656" s="82"/>
    </row>
    <row r="2657" spans="6:75" x14ac:dyDescent="0.3">
      <c r="F2657" s="10"/>
      <c r="G2657" s="10"/>
      <c r="H2657" s="10"/>
      <c r="I2657" s="10"/>
      <c r="J2657" s="10"/>
      <c r="K2657" s="82"/>
      <c r="L2657" s="82"/>
      <c r="M2657" s="82"/>
      <c r="N2657" s="82"/>
      <c r="O2657" s="82"/>
      <c r="BS2657" s="82"/>
      <c r="BT2657" s="82"/>
      <c r="BU2657" s="82"/>
      <c r="BV2657" s="82"/>
      <c r="BW2657" s="82"/>
    </row>
    <row r="2658" spans="6:75" x14ac:dyDescent="0.3">
      <c r="F2658" s="10"/>
      <c r="G2658" s="10"/>
      <c r="H2658" s="10"/>
      <c r="I2658" s="10"/>
      <c r="J2658" s="10"/>
      <c r="K2658" s="82"/>
      <c r="L2658" s="82"/>
      <c r="M2658" s="82"/>
      <c r="N2658" s="82"/>
      <c r="O2658" s="82"/>
      <c r="BS2658" s="82"/>
      <c r="BT2658" s="82"/>
      <c r="BU2658" s="82"/>
      <c r="BV2658" s="82"/>
      <c r="BW2658" s="82"/>
    </row>
    <row r="2659" spans="6:75" x14ac:dyDescent="0.3">
      <c r="F2659" s="10"/>
      <c r="G2659" s="10"/>
      <c r="H2659" s="10"/>
      <c r="I2659" s="10"/>
      <c r="J2659" s="10"/>
      <c r="K2659" s="82"/>
      <c r="L2659" s="82"/>
      <c r="M2659" s="82"/>
      <c r="N2659" s="82"/>
      <c r="O2659" s="82"/>
      <c r="BS2659" s="82"/>
      <c r="BT2659" s="82"/>
      <c r="BU2659" s="82"/>
      <c r="BV2659" s="82"/>
      <c r="BW2659" s="82"/>
    </row>
    <row r="2660" spans="6:75" x14ac:dyDescent="0.3">
      <c r="F2660" s="10"/>
      <c r="G2660" s="10"/>
      <c r="H2660" s="10"/>
      <c r="I2660" s="10"/>
      <c r="J2660" s="10"/>
      <c r="K2660" s="82"/>
      <c r="L2660" s="82"/>
      <c r="M2660" s="82"/>
      <c r="N2660" s="82"/>
      <c r="O2660" s="82"/>
      <c r="BS2660" s="82"/>
      <c r="BT2660" s="82"/>
      <c r="BU2660" s="82"/>
      <c r="BV2660" s="82"/>
      <c r="BW2660" s="82"/>
    </row>
    <row r="2661" spans="6:75" x14ac:dyDescent="0.3">
      <c r="F2661" s="10"/>
      <c r="G2661" s="10"/>
      <c r="H2661" s="10"/>
      <c r="I2661" s="10"/>
      <c r="J2661" s="10"/>
      <c r="K2661" s="82"/>
      <c r="L2661" s="82"/>
      <c r="M2661" s="82"/>
      <c r="N2661" s="82"/>
      <c r="O2661" s="82"/>
      <c r="BS2661" s="82"/>
      <c r="BT2661" s="82"/>
      <c r="BU2661" s="82"/>
      <c r="BV2661" s="82"/>
      <c r="BW2661" s="82"/>
    </row>
    <row r="2662" spans="6:75" x14ac:dyDescent="0.3">
      <c r="F2662" s="10"/>
      <c r="G2662" s="10"/>
      <c r="H2662" s="10"/>
      <c r="I2662" s="10"/>
      <c r="J2662" s="10"/>
      <c r="K2662" s="82"/>
      <c r="L2662" s="82"/>
      <c r="M2662" s="82"/>
      <c r="N2662" s="82"/>
      <c r="O2662" s="82"/>
      <c r="BS2662" s="82"/>
      <c r="BT2662" s="82"/>
      <c r="BU2662" s="82"/>
      <c r="BV2662" s="82"/>
      <c r="BW2662" s="82"/>
    </row>
    <row r="2663" spans="6:75" x14ac:dyDescent="0.3">
      <c r="F2663" s="10"/>
      <c r="G2663" s="10"/>
      <c r="H2663" s="10"/>
      <c r="I2663" s="10"/>
      <c r="J2663" s="10"/>
      <c r="K2663" s="82"/>
      <c r="L2663" s="82"/>
      <c r="M2663" s="82"/>
      <c r="N2663" s="82"/>
      <c r="O2663" s="82"/>
      <c r="BS2663" s="82"/>
      <c r="BT2663" s="82"/>
      <c r="BU2663" s="82"/>
      <c r="BV2663" s="82"/>
      <c r="BW2663" s="82"/>
    </row>
    <row r="2664" spans="6:75" x14ac:dyDescent="0.3">
      <c r="F2664" s="10"/>
      <c r="G2664" s="10"/>
      <c r="H2664" s="10"/>
      <c r="I2664" s="10"/>
      <c r="J2664" s="10"/>
      <c r="K2664" s="82"/>
      <c r="L2664" s="82"/>
      <c r="M2664" s="82"/>
      <c r="N2664" s="82"/>
      <c r="O2664" s="82"/>
      <c r="BS2664" s="82"/>
      <c r="BT2664" s="82"/>
      <c r="BU2664" s="82"/>
      <c r="BV2664" s="82"/>
      <c r="BW2664" s="82"/>
    </row>
    <row r="2665" spans="6:75" x14ac:dyDescent="0.3">
      <c r="F2665" s="10"/>
      <c r="G2665" s="10"/>
      <c r="H2665" s="10"/>
      <c r="I2665" s="10"/>
      <c r="J2665" s="10"/>
      <c r="K2665" s="82"/>
      <c r="L2665" s="82"/>
      <c r="M2665" s="82"/>
      <c r="N2665" s="82"/>
      <c r="O2665" s="82"/>
      <c r="BS2665" s="82"/>
      <c r="BT2665" s="82"/>
      <c r="BU2665" s="82"/>
      <c r="BV2665" s="82"/>
      <c r="BW2665" s="82"/>
    </row>
    <row r="2666" spans="6:75" x14ac:dyDescent="0.3">
      <c r="F2666" s="10"/>
      <c r="G2666" s="10"/>
      <c r="H2666" s="10"/>
      <c r="I2666" s="10"/>
      <c r="J2666" s="10"/>
      <c r="K2666" s="82"/>
      <c r="L2666" s="82"/>
      <c r="M2666" s="82"/>
      <c r="N2666" s="82"/>
      <c r="O2666" s="82"/>
      <c r="BS2666" s="82"/>
      <c r="BT2666" s="82"/>
      <c r="BU2666" s="82"/>
      <c r="BV2666" s="82"/>
      <c r="BW2666" s="82"/>
    </row>
    <row r="2667" spans="6:75" x14ac:dyDescent="0.3">
      <c r="F2667" s="10"/>
      <c r="G2667" s="10"/>
      <c r="H2667" s="10"/>
      <c r="I2667" s="10"/>
      <c r="J2667" s="10"/>
      <c r="K2667" s="82"/>
      <c r="L2667" s="82"/>
      <c r="M2667" s="82"/>
      <c r="N2667" s="82"/>
      <c r="O2667" s="82"/>
      <c r="BS2667" s="82"/>
      <c r="BT2667" s="82"/>
      <c r="BU2667" s="82"/>
      <c r="BV2667" s="82"/>
      <c r="BW2667" s="82"/>
    </row>
    <row r="2668" spans="6:75" x14ac:dyDescent="0.3">
      <c r="F2668" s="10"/>
      <c r="G2668" s="10"/>
      <c r="H2668" s="10"/>
      <c r="I2668" s="10"/>
      <c r="J2668" s="10"/>
      <c r="K2668" s="82"/>
      <c r="L2668" s="82"/>
      <c r="M2668" s="82"/>
      <c r="N2668" s="82"/>
      <c r="O2668" s="82"/>
      <c r="BS2668" s="82"/>
      <c r="BT2668" s="82"/>
      <c r="BU2668" s="82"/>
      <c r="BV2668" s="82"/>
      <c r="BW2668" s="82"/>
    </row>
    <row r="2669" spans="6:75" x14ac:dyDescent="0.3">
      <c r="F2669" s="10"/>
      <c r="G2669" s="10"/>
      <c r="H2669" s="10"/>
      <c r="I2669" s="10"/>
      <c r="J2669" s="10"/>
      <c r="K2669" s="82"/>
      <c r="L2669" s="82"/>
      <c r="M2669" s="82"/>
      <c r="N2669" s="82"/>
      <c r="O2669" s="82"/>
      <c r="BS2669" s="82"/>
      <c r="BT2669" s="82"/>
      <c r="BU2669" s="82"/>
      <c r="BV2669" s="82"/>
      <c r="BW2669" s="82"/>
    </row>
    <row r="2670" spans="6:75" x14ac:dyDescent="0.3">
      <c r="F2670" s="10"/>
      <c r="G2670" s="10"/>
      <c r="H2670" s="10"/>
      <c r="I2670" s="10"/>
      <c r="J2670" s="10"/>
      <c r="K2670" s="82"/>
      <c r="L2670" s="82"/>
      <c r="M2670" s="82"/>
      <c r="N2670" s="82"/>
      <c r="O2670" s="82"/>
      <c r="BS2670" s="82"/>
      <c r="BT2670" s="82"/>
      <c r="BU2670" s="82"/>
      <c r="BV2670" s="82"/>
      <c r="BW2670" s="82"/>
    </row>
    <row r="2671" spans="6:75" x14ac:dyDescent="0.3">
      <c r="F2671" s="10"/>
      <c r="G2671" s="10"/>
      <c r="H2671" s="10"/>
      <c r="I2671" s="10"/>
      <c r="J2671" s="10"/>
      <c r="K2671" s="82"/>
      <c r="L2671" s="82"/>
      <c r="M2671" s="82"/>
      <c r="N2671" s="82"/>
      <c r="O2671" s="82"/>
      <c r="BS2671" s="82"/>
      <c r="BT2671" s="82"/>
      <c r="BU2671" s="82"/>
      <c r="BV2671" s="82"/>
      <c r="BW2671" s="82"/>
    </row>
    <row r="2672" spans="6:75" x14ac:dyDescent="0.3">
      <c r="F2672" s="10"/>
      <c r="G2672" s="10"/>
      <c r="H2672" s="10"/>
      <c r="I2672" s="10"/>
      <c r="J2672" s="10"/>
      <c r="K2672" s="82"/>
      <c r="L2672" s="82"/>
      <c r="M2672" s="82"/>
      <c r="N2672" s="82"/>
      <c r="O2672" s="82"/>
      <c r="BS2672" s="82"/>
      <c r="BT2672" s="82"/>
      <c r="BU2672" s="82"/>
      <c r="BV2672" s="82"/>
      <c r="BW2672" s="82"/>
    </row>
    <row r="2673" spans="6:75" x14ac:dyDescent="0.3">
      <c r="F2673" s="10"/>
      <c r="G2673" s="10"/>
      <c r="H2673" s="10"/>
      <c r="I2673" s="10"/>
      <c r="J2673" s="10"/>
      <c r="K2673" s="82"/>
      <c r="L2673" s="82"/>
      <c r="M2673" s="82"/>
      <c r="N2673" s="82"/>
      <c r="O2673" s="82"/>
      <c r="BS2673" s="82"/>
      <c r="BT2673" s="82"/>
      <c r="BU2673" s="82"/>
      <c r="BV2673" s="82"/>
      <c r="BW2673" s="82"/>
    </row>
    <row r="2674" spans="6:75" x14ac:dyDescent="0.3">
      <c r="F2674" s="10"/>
      <c r="G2674" s="10"/>
      <c r="H2674" s="10"/>
      <c r="I2674" s="10"/>
      <c r="J2674" s="10"/>
      <c r="K2674" s="82"/>
      <c r="L2674" s="82"/>
      <c r="M2674" s="82"/>
      <c r="N2674" s="82"/>
      <c r="O2674" s="82"/>
      <c r="BS2674" s="82"/>
      <c r="BT2674" s="82"/>
      <c r="BU2674" s="82"/>
      <c r="BV2674" s="82"/>
      <c r="BW2674" s="82"/>
    </row>
    <row r="2675" spans="6:75" x14ac:dyDescent="0.3">
      <c r="F2675" s="10"/>
      <c r="G2675" s="10"/>
      <c r="H2675" s="10"/>
      <c r="I2675" s="10"/>
      <c r="J2675" s="10"/>
      <c r="K2675" s="82"/>
      <c r="L2675" s="82"/>
      <c r="M2675" s="82"/>
      <c r="N2675" s="82"/>
      <c r="O2675" s="82"/>
      <c r="BS2675" s="82"/>
      <c r="BT2675" s="82"/>
      <c r="BU2675" s="82"/>
      <c r="BV2675" s="82"/>
      <c r="BW2675" s="82"/>
    </row>
    <row r="2676" spans="6:75" x14ac:dyDescent="0.3">
      <c r="F2676" s="10"/>
      <c r="G2676" s="10"/>
      <c r="H2676" s="10"/>
      <c r="I2676" s="10"/>
      <c r="J2676" s="10"/>
      <c r="K2676" s="82"/>
      <c r="L2676" s="82"/>
      <c r="M2676" s="82"/>
      <c r="N2676" s="82"/>
      <c r="O2676" s="82"/>
      <c r="BS2676" s="82"/>
      <c r="BT2676" s="82"/>
      <c r="BU2676" s="82"/>
      <c r="BV2676" s="82"/>
      <c r="BW2676" s="82"/>
    </row>
    <row r="2677" spans="6:75" x14ac:dyDescent="0.3">
      <c r="F2677" s="10"/>
      <c r="G2677" s="10"/>
      <c r="H2677" s="10"/>
      <c r="I2677" s="10"/>
      <c r="J2677" s="10"/>
      <c r="K2677" s="82"/>
      <c r="L2677" s="82"/>
      <c r="M2677" s="82"/>
      <c r="N2677" s="82"/>
      <c r="O2677" s="82"/>
      <c r="BS2677" s="82"/>
      <c r="BT2677" s="82"/>
      <c r="BU2677" s="82"/>
      <c r="BV2677" s="82"/>
      <c r="BW2677" s="82"/>
    </row>
    <row r="2678" spans="6:75" x14ac:dyDescent="0.3">
      <c r="F2678" s="10"/>
      <c r="G2678" s="10"/>
      <c r="H2678" s="10"/>
      <c r="I2678" s="10"/>
      <c r="J2678" s="10"/>
      <c r="K2678" s="82"/>
      <c r="L2678" s="82"/>
      <c r="M2678" s="82"/>
      <c r="N2678" s="82"/>
      <c r="O2678" s="82"/>
      <c r="BS2678" s="82"/>
      <c r="BT2678" s="82"/>
      <c r="BU2678" s="82"/>
      <c r="BV2678" s="82"/>
      <c r="BW2678" s="82"/>
    </row>
    <row r="2679" spans="6:75" x14ac:dyDescent="0.3">
      <c r="F2679" s="10"/>
      <c r="G2679" s="10"/>
      <c r="H2679" s="10"/>
      <c r="I2679" s="10"/>
      <c r="J2679" s="10"/>
      <c r="K2679" s="82"/>
      <c r="L2679" s="82"/>
      <c r="M2679" s="82"/>
      <c r="N2679" s="82"/>
      <c r="O2679" s="82"/>
      <c r="BS2679" s="82"/>
      <c r="BT2679" s="82"/>
      <c r="BU2679" s="82"/>
      <c r="BV2679" s="82"/>
      <c r="BW2679" s="82"/>
    </row>
    <row r="2680" spans="6:75" x14ac:dyDescent="0.3">
      <c r="F2680" s="10"/>
      <c r="G2680" s="10"/>
      <c r="H2680" s="10"/>
      <c r="I2680" s="10"/>
      <c r="J2680" s="10"/>
      <c r="K2680" s="82"/>
      <c r="L2680" s="82"/>
      <c r="M2680" s="82"/>
      <c r="N2680" s="82"/>
      <c r="O2680" s="82"/>
      <c r="BS2680" s="82"/>
      <c r="BT2680" s="82"/>
      <c r="BU2680" s="82"/>
      <c r="BV2680" s="82"/>
      <c r="BW2680" s="82"/>
    </row>
    <row r="2681" spans="6:75" x14ac:dyDescent="0.3">
      <c r="F2681" s="10"/>
      <c r="G2681" s="10"/>
      <c r="H2681" s="10"/>
      <c r="I2681" s="10"/>
      <c r="J2681" s="10"/>
      <c r="K2681" s="82"/>
      <c r="L2681" s="82"/>
      <c r="M2681" s="82"/>
      <c r="N2681" s="82"/>
      <c r="O2681" s="82"/>
      <c r="BS2681" s="82"/>
      <c r="BT2681" s="82"/>
      <c r="BU2681" s="82"/>
      <c r="BV2681" s="82"/>
      <c r="BW2681" s="82"/>
    </row>
    <row r="2682" spans="6:75" x14ac:dyDescent="0.3">
      <c r="F2682" s="10"/>
      <c r="G2682" s="10"/>
      <c r="H2682" s="10"/>
      <c r="I2682" s="10"/>
      <c r="J2682" s="10"/>
      <c r="K2682" s="82"/>
      <c r="L2682" s="82"/>
      <c r="M2682" s="82"/>
      <c r="N2682" s="82"/>
      <c r="O2682" s="82"/>
      <c r="BS2682" s="82"/>
      <c r="BT2682" s="82"/>
      <c r="BU2682" s="82"/>
      <c r="BV2682" s="82"/>
      <c r="BW2682" s="82"/>
    </row>
    <row r="2683" spans="6:75" x14ac:dyDescent="0.3">
      <c r="F2683" s="10"/>
      <c r="G2683" s="10"/>
      <c r="H2683" s="10"/>
      <c r="I2683" s="10"/>
      <c r="J2683" s="10"/>
      <c r="K2683" s="82"/>
      <c r="L2683" s="82"/>
      <c r="M2683" s="82"/>
      <c r="N2683" s="82"/>
      <c r="O2683" s="82"/>
      <c r="BS2683" s="82"/>
      <c r="BT2683" s="82"/>
      <c r="BU2683" s="82"/>
      <c r="BV2683" s="82"/>
      <c r="BW2683" s="82"/>
    </row>
    <row r="2684" spans="6:75" x14ac:dyDescent="0.3">
      <c r="F2684" s="10"/>
      <c r="G2684" s="10"/>
      <c r="H2684" s="10"/>
      <c r="I2684" s="10"/>
      <c r="J2684" s="10"/>
      <c r="K2684" s="82"/>
      <c r="L2684" s="82"/>
      <c r="M2684" s="82"/>
      <c r="N2684" s="82"/>
      <c r="O2684" s="82"/>
      <c r="BS2684" s="82"/>
      <c r="BT2684" s="82"/>
      <c r="BU2684" s="82"/>
      <c r="BV2684" s="82"/>
      <c r="BW2684" s="82"/>
    </row>
    <row r="2685" spans="6:75" x14ac:dyDescent="0.3">
      <c r="F2685" s="10"/>
      <c r="G2685" s="10"/>
      <c r="H2685" s="10"/>
      <c r="I2685" s="10"/>
      <c r="J2685" s="10"/>
      <c r="K2685" s="82"/>
      <c r="L2685" s="82"/>
      <c r="M2685" s="82"/>
      <c r="N2685" s="82"/>
      <c r="O2685" s="82"/>
      <c r="BS2685" s="82"/>
      <c r="BT2685" s="82"/>
      <c r="BU2685" s="82"/>
      <c r="BV2685" s="82"/>
      <c r="BW2685" s="82"/>
    </row>
    <row r="2686" spans="6:75" x14ac:dyDescent="0.3">
      <c r="F2686" s="10"/>
      <c r="G2686" s="10"/>
      <c r="H2686" s="10"/>
      <c r="I2686" s="10"/>
      <c r="J2686" s="10"/>
      <c r="K2686" s="82"/>
      <c r="L2686" s="82"/>
      <c r="M2686" s="82"/>
      <c r="N2686" s="82"/>
      <c r="O2686" s="82"/>
      <c r="BS2686" s="82"/>
      <c r="BT2686" s="82"/>
      <c r="BU2686" s="82"/>
      <c r="BV2686" s="82"/>
      <c r="BW2686" s="82"/>
    </row>
    <row r="2687" spans="6:75" x14ac:dyDescent="0.3">
      <c r="F2687" s="10"/>
      <c r="G2687" s="10"/>
      <c r="H2687" s="10"/>
      <c r="I2687" s="10"/>
      <c r="J2687" s="10"/>
      <c r="K2687" s="82"/>
      <c r="L2687" s="82"/>
      <c r="M2687" s="82"/>
      <c r="N2687" s="82"/>
      <c r="O2687" s="82"/>
      <c r="BS2687" s="82"/>
      <c r="BT2687" s="82"/>
      <c r="BU2687" s="82"/>
      <c r="BV2687" s="82"/>
      <c r="BW2687" s="82"/>
    </row>
    <row r="2688" spans="6:75" x14ac:dyDescent="0.3">
      <c r="F2688" s="10"/>
      <c r="G2688" s="10"/>
      <c r="H2688" s="10"/>
      <c r="I2688" s="10"/>
      <c r="J2688" s="10"/>
      <c r="K2688" s="82"/>
      <c r="L2688" s="82"/>
      <c r="M2688" s="82"/>
      <c r="N2688" s="82"/>
      <c r="O2688" s="82"/>
      <c r="BS2688" s="82"/>
      <c r="BT2688" s="82"/>
      <c r="BU2688" s="82"/>
      <c r="BV2688" s="82"/>
      <c r="BW2688" s="82"/>
    </row>
    <row r="2689" spans="6:75" x14ac:dyDescent="0.3">
      <c r="F2689" s="10"/>
      <c r="G2689" s="10"/>
      <c r="H2689" s="10"/>
      <c r="I2689" s="10"/>
      <c r="J2689" s="10"/>
      <c r="K2689" s="82"/>
      <c r="L2689" s="82"/>
      <c r="M2689" s="82"/>
      <c r="N2689" s="82"/>
      <c r="O2689" s="82"/>
      <c r="BS2689" s="82"/>
      <c r="BT2689" s="82"/>
      <c r="BU2689" s="82"/>
      <c r="BV2689" s="82"/>
      <c r="BW2689" s="82"/>
    </row>
    <row r="2690" spans="6:75" x14ac:dyDescent="0.3">
      <c r="F2690" s="10"/>
      <c r="G2690" s="10"/>
      <c r="H2690" s="10"/>
      <c r="I2690" s="10"/>
      <c r="J2690" s="10"/>
      <c r="K2690" s="82"/>
      <c r="L2690" s="82"/>
      <c r="M2690" s="82"/>
      <c r="N2690" s="82"/>
      <c r="O2690" s="82"/>
      <c r="BS2690" s="82"/>
      <c r="BT2690" s="82"/>
      <c r="BU2690" s="82"/>
      <c r="BV2690" s="82"/>
      <c r="BW2690" s="82"/>
    </row>
    <row r="2691" spans="6:75" x14ac:dyDescent="0.3">
      <c r="F2691" s="10"/>
      <c r="G2691" s="10"/>
      <c r="H2691" s="10"/>
      <c r="I2691" s="10"/>
      <c r="J2691" s="10"/>
      <c r="K2691" s="82"/>
      <c r="L2691" s="82"/>
      <c r="M2691" s="82"/>
      <c r="N2691" s="82"/>
      <c r="O2691" s="82"/>
      <c r="BS2691" s="82"/>
      <c r="BT2691" s="82"/>
      <c r="BU2691" s="82"/>
      <c r="BV2691" s="82"/>
      <c r="BW2691" s="82"/>
    </row>
    <row r="2692" spans="6:75" x14ac:dyDescent="0.3">
      <c r="F2692" s="10"/>
      <c r="G2692" s="10"/>
      <c r="H2692" s="10"/>
      <c r="I2692" s="10"/>
      <c r="J2692" s="10"/>
      <c r="K2692" s="82"/>
      <c r="L2692" s="82"/>
      <c r="M2692" s="82"/>
      <c r="N2692" s="82"/>
      <c r="O2692" s="82"/>
      <c r="BS2692" s="82"/>
      <c r="BT2692" s="82"/>
      <c r="BU2692" s="82"/>
      <c r="BV2692" s="82"/>
      <c r="BW2692" s="82"/>
    </row>
    <row r="2693" spans="6:75" x14ac:dyDescent="0.3">
      <c r="F2693" s="10"/>
      <c r="G2693" s="10"/>
      <c r="H2693" s="10"/>
      <c r="I2693" s="10"/>
      <c r="J2693" s="10"/>
      <c r="K2693" s="82"/>
      <c r="L2693" s="82"/>
      <c r="M2693" s="82"/>
      <c r="N2693" s="82"/>
      <c r="O2693" s="82"/>
      <c r="BS2693" s="82"/>
      <c r="BT2693" s="82"/>
      <c r="BU2693" s="82"/>
      <c r="BV2693" s="82"/>
      <c r="BW2693" s="82"/>
    </row>
    <row r="2694" spans="6:75" x14ac:dyDescent="0.3">
      <c r="F2694" s="10"/>
      <c r="G2694" s="10"/>
      <c r="H2694" s="10"/>
      <c r="I2694" s="10"/>
      <c r="J2694" s="10"/>
      <c r="K2694" s="82"/>
      <c r="L2694" s="82"/>
      <c r="M2694" s="82"/>
      <c r="N2694" s="82"/>
      <c r="O2694" s="82"/>
      <c r="BS2694" s="82"/>
      <c r="BT2694" s="82"/>
      <c r="BU2694" s="82"/>
      <c r="BV2694" s="82"/>
      <c r="BW2694" s="82"/>
    </row>
    <row r="2695" spans="6:75" x14ac:dyDescent="0.3">
      <c r="F2695" s="10"/>
      <c r="G2695" s="10"/>
      <c r="H2695" s="10"/>
      <c r="I2695" s="10"/>
      <c r="J2695" s="10"/>
      <c r="K2695" s="82"/>
      <c r="L2695" s="82"/>
      <c r="M2695" s="82"/>
      <c r="N2695" s="82"/>
      <c r="O2695" s="82"/>
      <c r="BS2695" s="82"/>
      <c r="BT2695" s="82"/>
      <c r="BU2695" s="82"/>
      <c r="BV2695" s="82"/>
      <c r="BW2695" s="82"/>
    </row>
    <row r="2696" spans="6:75" x14ac:dyDescent="0.3">
      <c r="F2696" s="10"/>
      <c r="G2696" s="10"/>
      <c r="H2696" s="10"/>
      <c r="I2696" s="10"/>
      <c r="J2696" s="10"/>
      <c r="K2696" s="82"/>
      <c r="L2696" s="82"/>
      <c r="M2696" s="82"/>
      <c r="N2696" s="82"/>
      <c r="O2696" s="82"/>
      <c r="BS2696" s="82"/>
      <c r="BT2696" s="82"/>
      <c r="BU2696" s="82"/>
      <c r="BV2696" s="82"/>
      <c r="BW2696" s="82"/>
    </row>
    <row r="2697" spans="6:75" x14ac:dyDescent="0.3">
      <c r="F2697" s="10"/>
      <c r="G2697" s="10"/>
      <c r="H2697" s="10"/>
      <c r="I2697" s="10"/>
      <c r="J2697" s="10"/>
      <c r="K2697" s="82"/>
      <c r="L2697" s="82"/>
      <c r="M2697" s="82"/>
      <c r="N2697" s="82"/>
      <c r="O2697" s="82"/>
      <c r="BS2697" s="82"/>
      <c r="BT2697" s="82"/>
      <c r="BU2697" s="82"/>
      <c r="BV2697" s="82"/>
      <c r="BW2697" s="82"/>
    </row>
    <row r="2698" spans="6:75" x14ac:dyDescent="0.3">
      <c r="F2698" s="10"/>
      <c r="G2698" s="10"/>
      <c r="H2698" s="10"/>
      <c r="I2698" s="10"/>
      <c r="J2698" s="10"/>
      <c r="K2698" s="82"/>
      <c r="L2698" s="82"/>
      <c r="M2698" s="82"/>
      <c r="N2698" s="82"/>
      <c r="O2698" s="82"/>
      <c r="BS2698" s="82"/>
      <c r="BT2698" s="82"/>
      <c r="BU2698" s="82"/>
      <c r="BV2698" s="82"/>
      <c r="BW2698" s="82"/>
    </row>
    <row r="2699" spans="6:75" x14ac:dyDescent="0.3">
      <c r="F2699" s="10"/>
      <c r="G2699" s="10"/>
      <c r="H2699" s="10"/>
      <c r="I2699" s="10"/>
      <c r="J2699" s="10"/>
      <c r="K2699" s="82"/>
      <c r="L2699" s="82"/>
      <c r="M2699" s="82"/>
      <c r="N2699" s="82"/>
      <c r="O2699" s="82"/>
      <c r="BS2699" s="82"/>
      <c r="BT2699" s="82"/>
      <c r="BU2699" s="82"/>
      <c r="BV2699" s="82"/>
      <c r="BW2699" s="82"/>
    </row>
    <row r="2700" spans="6:75" x14ac:dyDescent="0.3">
      <c r="F2700" s="10"/>
      <c r="G2700" s="10"/>
      <c r="H2700" s="10"/>
      <c r="I2700" s="10"/>
      <c r="J2700" s="10"/>
      <c r="K2700" s="82"/>
      <c r="L2700" s="82"/>
      <c r="M2700" s="82"/>
      <c r="N2700" s="82"/>
      <c r="O2700" s="82"/>
      <c r="BS2700" s="82"/>
      <c r="BT2700" s="82"/>
      <c r="BU2700" s="82"/>
      <c r="BV2700" s="82"/>
      <c r="BW2700" s="82"/>
    </row>
    <row r="2701" spans="6:75" x14ac:dyDescent="0.3">
      <c r="F2701" s="10"/>
      <c r="G2701" s="10"/>
      <c r="H2701" s="10"/>
      <c r="I2701" s="10"/>
      <c r="J2701" s="10"/>
      <c r="K2701" s="82"/>
      <c r="L2701" s="82"/>
      <c r="M2701" s="82"/>
      <c r="N2701" s="82"/>
      <c r="O2701" s="82"/>
      <c r="BS2701" s="82"/>
      <c r="BT2701" s="82"/>
      <c r="BU2701" s="82"/>
      <c r="BV2701" s="82"/>
      <c r="BW2701" s="82"/>
    </row>
    <row r="2702" spans="6:75" x14ac:dyDescent="0.3">
      <c r="F2702" s="10"/>
      <c r="G2702" s="10"/>
      <c r="H2702" s="10"/>
      <c r="I2702" s="10"/>
      <c r="J2702" s="10"/>
      <c r="K2702" s="82"/>
      <c r="L2702" s="82"/>
      <c r="M2702" s="82"/>
      <c r="N2702" s="82"/>
      <c r="O2702" s="82"/>
      <c r="BS2702" s="82"/>
      <c r="BT2702" s="82"/>
      <c r="BU2702" s="82"/>
      <c r="BV2702" s="82"/>
      <c r="BW2702" s="82"/>
    </row>
    <row r="2703" spans="6:75" x14ac:dyDescent="0.3">
      <c r="F2703" s="10"/>
      <c r="G2703" s="10"/>
      <c r="H2703" s="10"/>
      <c r="I2703" s="10"/>
      <c r="J2703" s="10"/>
      <c r="K2703" s="82"/>
      <c r="L2703" s="82"/>
      <c r="M2703" s="82"/>
      <c r="N2703" s="82"/>
      <c r="O2703" s="82"/>
      <c r="BS2703" s="82"/>
      <c r="BT2703" s="82"/>
      <c r="BU2703" s="82"/>
      <c r="BV2703" s="82"/>
      <c r="BW2703" s="82"/>
    </row>
    <row r="2704" spans="6:75" x14ac:dyDescent="0.3">
      <c r="F2704" s="10"/>
      <c r="G2704" s="10"/>
      <c r="H2704" s="10"/>
      <c r="I2704" s="10"/>
      <c r="J2704" s="10"/>
      <c r="K2704" s="82"/>
      <c r="L2704" s="82"/>
      <c r="M2704" s="82"/>
      <c r="N2704" s="82"/>
      <c r="O2704" s="82"/>
      <c r="BS2704" s="82"/>
      <c r="BT2704" s="82"/>
      <c r="BU2704" s="82"/>
      <c r="BV2704" s="82"/>
      <c r="BW2704" s="82"/>
    </row>
    <row r="2705" spans="6:75" x14ac:dyDescent="0.3">
      <c r="F2705" s="10"/>
      <c r="G2705" s="10"/>
      <c r="H2705" s="10"/>
      <c r="I2705" s="10"/>
      <c r="J2705" s="10"/>
      <c r="K2705" s="82"/>
      <c r="L2705" s="82"/>
      <c r="M2705" s="82"/>
      <c r="N2705" s="82"/>
      <c r="O2705" s="82"/>
      <c r="BS2705" s="82"/>
      <c r="BT2705" s="82"/>
      <c r="BU2705" s="82"/>
      <c r="BV2705" s="82"/>
      <c r="BW2705" s="82"/>
    </row>
    <row r="2706" spans="6:75" x14ac:dyDescent="0.3">
      <c r="F2706" s="10"/>
      <c r="G2706" s="10"/>
      <c r="H2706" s="10"/>
      <c r="I2706" s="10"/>
      <c r="J2706" s="10"/>
      <c r="K2706" s="82"/>
      <c r="L2706" s="82"/>
      <c r="M2706" s="82"/>
      <c r="N2706" s="82"/>
      <c r="O2706" s="82"/>
      <c r="BS2706" s="82"/>
      <c r="BT2706" s="82"/>
      <c r="BU2706" s="82"/>
      <c r="BV2706" s="82"/>
      <c r="BW2706" s="82"/>
    </row>
    <row r="2707" spans="6:75" x14ac:dyDescent="0.3">
      <c r="F2707" s="10"/>
      <c r="G2707" s="10"/>
      <c r="H2707" s="10"/>
      <c r="I2707" s="10"/>
      <c r="J2707" s="10"/>
      <c r="K2707" s="82"/>
      <c r="L2707" s="82"/>
      <c r="M2707" s="82"/>
      <c r="N2707" s="82"/>
      <c r="O2707" s="82"/>
      <c r="BS2707" s="82"/>
      <c r="BT2707" s="82"/>
      <c r="BU2707" s="82"/>
      <c r="BV2707" s="82"/>
      <c r="BW2707" s="82"/>
    </row>
    <row r="2708" spans="6:75" x14ac:dyDescent="0.3">
      <c r="F2708" s="10"/>
      <c r="G2708" s="10"/>
      <c r="H2708" s="10"/>
      <c r="I2708" s="10"/>
      <c r="J2708" s="10"/>
      <c r="K2708" s="82"/>
      <c r="L2708" s="82"/>
      <c r="M2708" s="82"/>
      <c r="N2708" s="82"/>
      <c r="O2708" s="82"/>
      <c r="BS2708" s="82"/>
      <c r="BT2708" s="82"/>
      <c r="BU2708" s="82"/>
      <c r="BV2708" s="82"/>
      <c r="BW2708" s="82"/>
    </row>
    <row r="2709" spans="6:75" x14ac:dyDescent="0.3">
      <c r="F2709" s="10"/>
      <c r="G2709" s="10"/>
      <c r="H2709" s="10"/>
      <c r="I2709" s="10"/>
      <c r="J2709" s="10"/>
      <c r="K2709" s="82"/>
      <c r="L2709" s="82"/>
      <c r="M2709" s="82"/>
      <c r="N2709" s="82"/>
      <c r="O2709" s="82"/>
      <c r="BS2709" s="82"/>
      <c r="BT2709" s="82"/>
      <c r="BU2709" s="82"/>
      <c r="BV2709" s="82"/>
      <c r="BW2709" s="82"/>
    </row>
    <row r="2710" spans="6:75" x14ac:dyDescent="0.3">
      <c r="F2710" s="10"/>
      <c r="G2710" s="10"/>
      <c r="H2710" s="10"/>
      <c r="I2710" s="10"/>
      <c r="J2710" s="10"/>
      <c r="K2710" s="82"/>
      <c r="L2710" s="82"/>
      <c r="M2710" s="82"/>
      <c r="N2710" s="82"/>
      <c r="O2710" s="82"/>
      <c r="BS2710" s="82"/>
      <c r="BT2710" s="82"/>
      <c r="BU2710" s="82"/>
      <c r="BV2710" s="82"/>
      <c r="BW2710" s="82"/>
    </row>
    <row r="2711" spans="6:75" x14ac:dyDescent="0.3">
      <c r="F2711" s="10"/>
      <c r="G2711" s="10"/>
      <c r="H2711" s="10"/>
      <c r="I2711" s="10"/>
      <c r="J2711" s="10"/>
      <c r="K2711" s="82"/>
      <c r="L2711" s="82"/>
      <c r="M2711" s="82"/>
      <c r="N2711" s="82"/>
      <c r="O2711" s="82"/>
      <c r="BS2711" s="82"/>
      <c r="BT2711" s="82"/>
      <c r="BU2711" s="82"/>
      <c r="BV2711" s="82"/>
      <c r="BW2711" s="82"/>
    </row>
    <row r="2712" spans="6:75" x14ac:dyDescent="0.3">
      <c r="F2712" s="10"/>
      <c r="G2712" s="10"/>
      <c r="H2712" s="10"/>
      <c r="I2712" s="10"/>
      <c r="J2712" s="10"/>
      <c r="K2712" s="82"/>
      <c r="L2712" s="82"/>
      <c r="M2712" s="82"/>
      <c r="N2712" s="82"/>
      <c r="O2712" s="82"/>
      <c r="BS2712" s="82"/>
      <c r="BT2712" s="82"/>
      <c r="BU2712" s="82"/>
      <c r="BV2712" s="82"/>
      <c r="BW2712" s="82"/>
    </row>
    <row r="2713" spans="6:75" x14ac:dyDescent="0.3">
      <c r="F2713" s="10"/>
      <c r="G2713" s="10"/>
      <c r="H2713" s="10"/>
      <c r="I2713" s="10"/>
      <c r="J2713" s="10"/>
      <c r="K2713" s="82"/>
      <c r="L2713" s="82"/>
      <c r="M2713" s="82"/>
      <c r="N2713" s="82"/>
      <c r="O2713" s="82"/>
      <c r="BS2713" s="82"/>
      <c r="BT2713" s="82"/>
      <c r="BU2713" s="82"/>
      <c r="BV2713" s="82"/>
      <c r="BW2713" s="82"/>
    </row>
    <row r="2714" spans="6:75" x14ac:dyDescent="0.3">
      <c r="F2714" s="10"/>
      <c r="G2714" s="10"/>
      <c r="H2714" s="10"/>
      <c r="I2714" s="10"/>
      <c r="J2714" s="10"/>
      <c r="K2714" s="82"/>
      <c r="L2714" s="82"/>
      <c r="M2714" s="82"/>
      <c r="N2714" s="82"/>
      <c r="O2714" s="82"/>
      <c r="BS2714" s="82"/>
      <c r="BT2714" s="82"/>
      <c r="BU2714" s="82"/>
      <c r="BV2714" s="82"/>
      <c r="BW2714" s="82"/>
    </row>
    <row r="2715" spans="6:75" x14ac:dyDescent="0.3">
      <c r="F2715" s="10"/>
      <c r="G2715" s="10"/>
      <c r="H2715" s="10"/>
      <c r="I2715" s="10"/>
      <c r="J2715" s="10"/>
      <c r="K2715" s="82"/>
      <c r="L2715" s="82"/>
      <c r="M2715" s="82"/>
      <c r="N2715" s="82"/>
      <c r="O2715" s="82"/>
      <c r="BS2715" s="82"/>
      <c r="BT2715" s="82"/>
      <c r="BU2715" s="82"/>
      <c r="BV2715" s="82"/>
      <c r="BW2715" s="82"/>
    </row>
    <row r="2716" spans="6:75" x14ac:dyDescent="0.3">
      <c r="F2716" s="10"/>
      <c r="G2716" s="10"/>
      <c r="H2716" s="10"/>
      <c r="I2716" s="10"/>
      <c r="J2716" s="10"/>
      <c r="K2716" s="82"/>
      <c r="L2716" s="82"/>
      <c r="M2716" s="82"/>
      <c r="N2716" s="82"/>
      <c r="O2716" s="82"/>
      <c r="BS2716" s="82"/>
      <c r="BT2716" s="82"/>
      <c r="BU2716" s="82"/>
      <c r="BV2716" s="82"/>
      <c r="BW2716" s="82"/>
    </row>
    <row r="2717" spans="6:75" x14ac:dyDescent="0.3">
      <c r="F2717" s="10"/>
      <c r="G2717" s="10"/>
      <c r="H2717" s="10"/>
      <c r="I2717" s="10"/>
      <c r="J2717" s="10"/>
      <c r="K2717" s="82"/>
      <c r="L2717" s="82"/>
      <c r="M2717" s="82"/>
      <c r="N2717" s="82"/>
      <c r="O2717" s="82"/>
      <c r="BS2717" s="82"/>
      <c r="BT2717" s="82"/>
      <c r="BU2717" s="82"/>
      <c r="BV2717" s="82"/>
      <c r="BW2717" s="82"/>
    </row>
    <row r="2718" spans="6:75" x14ac:dyDescent="0.3">
      <c r="F2718" s="10"/>
      <c r="G2718" s="10"/>
      <c r="H2718" s="10"/>
      <c r="I2718" s="10"/>
      <c r="J2718" s="10"/>
      <c r="K2718" s="82"/>
      <c r="L2718" s="82"/>
      <c r="M2718" s="82"/>
      <c r="N2718" s="82"/>
      <c r="O2718" s="82"/>
      <c r="BS2718" s="82"/>
      <c r="BT2718" s="82"/>
      <c r="BU2718" s="82"/>
      <c r="BV2718" s="82"/>
      <c r="BW2718" s="82"/>
    </row>
    <row r="2719" spans="6:75" x14ac:dyDescent="0.3">
      <c r="F2719" s="10"/>
      <c r="G2719" s="10"/>
      <c r="H2719" s="10"/>
      <c r="I2719" s="10"/>
      <c r="J2719" s="10"/>
      <c r="K2719" s="82"/>
      <c r="L2719" s="82"/>
      <c r="M2719" s="82"/>
      <c r="N2719" s="82"/>
      <c r="O2719" s="82"/>
      <c r="BS2719" s="82"/>
      <c r="BT2719" s="82"/>
      <c r="BU2719" s="82"/>
      <c r="BV2719" s="82"/>
      <c r="BW2719" s="82"/>
    </row>
    <row r="2720" spans="6:75" x14ac:dyDescent="0.3">
      <c r="F2720" s="10"/>
      <c r="G2720" s="10"/>
      <c r="H2720" s="10"/>
      <c r="I2720" s="10"/>
      <c r="J2720" s="10"/>
      <c r="K2720" s="82"/>
      <c r="L2720" s="82"/>
      <c r="M2720" s="82"/>
      <c r="N2720" s="82"/>
      <c r="O2720" s="82"/>
      <c r="BS2720" s="82"/>
      <c r="BT2720" s="82"/>
      <c r="BU2720" s="82"/>
      <c r="BV2720" s="82"/>
      <c r="BW2720" s="82"/>
    </row>
    <row r="2721" spans="6:75" x14ac:dyDescent="0.3">
      <c r="F2721" s="10"/>
      <c r="G2721" s="10"/>
      <c r="H2721" s="10"/>
      <c r="I2721" s="10"/>
      <c r="J2721" s="10"/>
      <c r="K2721" s="82"/>
      <c r="L2721" s="82"/>
      <c r="M2721" s="82"/>
      <c r="N2721" s="82"/>
      <c r="O2721" s="82"/>
      <c r="BS2721" s="82"/>
      <c r="BT2721" s="82"/>
      <c r="BU2721" s="82"/>
      <c r="BV2721" s="82"/>
      <c r="BW2721" s="82"/>
    </row>
    <row r="2722" spans="6:75" x14ac:dyDescent="0.3">
      <c r="F2722" s="10"/>
      <c r="G2722" s="10"/>
      <c r="H2722" s="10"/>
      <c r="I2722" s="10"/>
      <c r="J2722" s="10"/>
      <c r="K2722" s="82"/>
      <c r="L2722" s="82"/>
      <c r="M2722" s="82"/>
      <c r="N2722" s="82"/>
      <c r="O2722" s="82"/>
      <c r="BS2722" s="82"/>
      <c r="BT2722" s="82"/>
      <c r="BU2722" s="82"/>
      <c r="BV2722" s="82"/>
      <c r="BW2722" s="82"/>
    </row>
    <row r="2723" spans="6:75" x14ac:dyDescent="0.3">
      <c r="F2723" s="10"/>
      <c r="G2723" s="10"/>
      <c r="H2723" s="10"/>
      <c r="I2723" s="10"/>
      <c r="J2723" s="10"/>
      <c r="K2723" s="82"/>
      <c r="L2723" s="82"/>
      <c r="M2723" s="82"/>
      <c r="N2723" s="82"/>
      <c r="O2723" s="82"/>
      <c r="BS2723" s="82"/>
      <c r="BT2723" s="82"/>
      <c r="BU2723" s="82"/>
      <c r="BV2723" s="82"/>
      <c r="BW2723" s="82"/>
    </row>
    <row r="2724" spans="6:75" x14ac:dyDescent="0.3">
      <c r="F2724" s="10"/>
      <c r="G2724" s="10"/>
      <c r="H2724" s="10"/>
      <c r="I2724" s="10"/>
      <c r="J2724" s="10"/>
      <c r="K2724" s="82"/>
      <c r="L2724" s="82"/>
      <c r="M2724" s="82"/>
      <c r="N2724" s="82"/>
      <c r="O2724" s="82"/>
      <c r="BS2724" s="82"/>
      <c r="BT2724" s="82"/>
      <c r="BU2724" s="82"/>
      <c r="BV2724" s="82"/>
      <c r="BW2724" s="82"/>
    </row>
    <row r="2725" spans="6:75" x14ac:dyDescent="0.3">
      <c r="F2725" s="10"/>
      <c r="G2725" s="10"/>
      <c r="H2725" s="10"/>
      <c r="I2725" s="10"/>
      <c r="J2725" s="10"/>
      <c r="K2725" s="82"/>
      <c r="L2725" s="82"/>
      <c r="M2725" s="82"/>
      <c r="N2725" s="82"/>
      <c r="O2725" s="82"/>
      <c r="BS2725" s="82"/>
      <c r="BT2725" s="82"/>
      <c r="BU2725" s="82"/>
      <c r="BV2725" s="82"/>
      <c r="BW2725" s="82"/>
    </row>
    <row r="2726" spans="6:75" x14ac:dyDescent="0.3">
      <c r="F2726" s="10"/>
      <c r="G2726" s="10"/>
      <c r="H2726" s="10"/>
      <c r="I2726" s="10"/>
      <c r="J2726" s="10"/>
      <c r="K2726" s="82"/>
      <c r="L2726" s="82"/>
      <c r="M2726" s="82"/>
      <c r="N2726" s="82"/>
      <c r="O2726" s="82"/>
      <c r="BS2726" s="82"/>
      <c r="BT2726" s="82"/>
      <c r="BU2726" s="82"/>
      <c r="BV2726" s="82"/>
      <c r="BW2726" s="82"/>
    </row>
    <row r="2727" spans="6:75" x14ac:dyDescent="0.3">
      <c r="F2727" s="10"/>
      <c r="G2727" s="10"/>
      <c r="H2727" s="10"/>
      <c r="I2727" s="10"/>
      <c r="J2727" s="10"/>
      <c r="K2727" s="82"/>
      <c r="L2727" s="82"/>
      <c r="M2727" s="82"/>
      <c r="N2727" s="82"/>
      <c r="O2727" s="82"/>
      <c r="BS2727" s="82"/>
      <c r="BT2727" s="82"/>
      <c r="BU2727" s="82"/>
      <c r="BV2727" s="82"/>
      <c r="BW2727" s="82"/>
    </row>
    <row r="2728" spans="6:75" x14ac:dyDescent="0.3">
      <c r="F2728" s="10"/>
      <c r="G2728" s="10"/>
      <c r="H2728" s="10"/>
      <c r="I2728" s="10"/>
      <c r="J2728" s="10"/>
      <c r="K2728" s="82"/>
      <c r="L2728" s="82"/>
      <c r="M2728" s="82"/>
      <c r="N2728" s="82"/>
      <c r="O2728" s="82"/>
      <c r="BS2728" s="82"/>
      <c r="BT2728" s="82"/>
      <c r="BU2728" s="82"/>
      <c r="BV2728" s="82"/>
      <c r="BW2728" s="82"/>
    </row>
    <row r="2729" spans="6:75" x14ac:dyDescent="0.3">
      <c r="F2729" s="10"/>
      <c r="G2729" s="10"/>
      <c r="H2729" s="10"/>
      <c r="I2729" s="10"/>
      <c r="J2729" s="10"/>
      <c r="K2729" s="82"/>
      <c r="L2729" s="82"/>
      <c r="M2729" s="82"/>
      <c r="N2729" s="82"/>
      <c r="O2729" s="82"/>
      <c r="BS2729" s="82"/>
      <c r="BT2729" s="82"/>
      <c r="BU2729" s="82"/>
      <c r="BV2729" s="82"/>
      <c r="BW2729" s="82"/>
    </row>
    <row r="2730" spans="6:75" x14ac:dyDescent="0.3">
      <c r="F2730" s="10"/>
      <c r="G2730" s="10"/>
      <c r="H2730" s="10"/>
      <c r="I2730" s="10"/>
      <c r="J2730" s="10"/>
      <c r="K2730" s="82"/>
      <c r="L2730" s="82"/>
      <c r="M2730" s="82"/>
      <c r="N2730" s="82"/>
      <c r="O2730" s="82"/>
      <c r="BS2730" s="82"/>
      <c r="BT2730" s="82"/>
      <c r="BU2730" s="82"/>
      <c r="BV2730" s="82"/>
      <c r="BW2730" s="82"/>
    </row>
    <row r="2731" spans="6:75" x14ac:dyDescent="0.3">
      <c r="F2731" s="10"/>
      <c r="G2731" s="10"/>
      <c r="H2731" s="10"/>
      <c r="I2731" s="10"/>
      <c r="J2731" s="10"/>
      <c r="K2731" s="82"/>
      <c r="L2731" s="82"/>
      <c r="M2731" s="82"/>
      <c r="N2731" s="82"/>
      <c r="O2731" s="82"/>
      <c r="BS2731" s="82"/>
      <c r="BT2731" s="82"/>
      <c r="BU2731" s="82"/>
      <c r="BV2731" s="82"/>
      <c r="BW2731" s="82"/>
    </row>
    <row r="2732" spans="6:75" x14ac:dyDescent="0.3">
      <c r="F2732" s="10"/>
      <c r="G2732" s="10"/>
      <c r="H2732" s="10"/>
      <c r="I2732" s="10"/>
      <c r="J2732" s="10"/>
      <c r="K2732" s="82"/>
      <c r="L2732" s="82"/>
      <c r="M2732" s="82"/>
      <c r="N2732" s="82"/>
      <c r="O2732" s="82"/>
      <c r="BS2732" s="82"/>
      <c r="BT2732" s="82"/>
      <c r="BU2732" s="82"/>
      <c r="BV2732" s="82"/>
      <c r="BW2732" s="82"/>
    </row>
    <row r="2733" spans="6:75" x14ac:dyDescent="0.3">
      <c r="F2733" s="10"/>
      <c r="G2733" s="10"/>
      <c r="H2733" s="10"/>
      <c r="I2733" s="10"/>
      <c r="J2733" s="10"/>
      <c r="K2733" s="82"/>
      <c r="L2733" s="82"/>
      <c r="M2733" s="82"/>
      <c r="N2733" s="82"/>
      <c r="O2733" s="82"/>
      <c r="BS2733" s="82"/>
      <c r="BT2733" s="82"/>
      <c r="BU2733" s="82"/>
      <c r="BV2733" s="82"/>
      <c r="BW2733" s="82"/>
    </row>
    <row r="2734" spans="6:75" x14ac:dyDescent="0.3">
      <c r="F2734" s="10"/>
      <c r="G2734" s="10"/>
      <c r="H2734" s="10"/>
      <c r="I2734" s="10"/>
      <c r="J2734" s="10"/>
      <c r="K2734" s="82"/>
      <c r="L2734" s="82"/>
      <c r="M2734" s="82"/>
      <c r="N2734" s="82"/>
      <c r="O2734" s="82"/>
      <c r="BS2734" s="82"/>
      <c r="BT2734" s="82"/>
      <c r="BU2734" s="82"/>
      <c r="BV2734" s="82"/>
      <c r="BW2734" s="82"/>
    </row>
    <row r="2735" spans="6:75" x14ac:dyDescent="0.3">
      <c r="F2735" s="10"/>
      <c r="G2735" s="10"/>
      <c r="H2735" s="10"/>
      <c r="I2735" s="10"/>
      <c r="J2735" s="10"/>
      <c r="K2735" s="82"/>
      <c r="L2735" s="82"/>
      <c r="M2735" s="82"/>
      <c r="N2735" s="82"/>
      <c r="O2735" s="82"/>
      <c r="BS2735" s="82"/>
      <c r="BT2735" s="82"/>
      <c r="BU2735" s="82"/>
      <c r="BV2735" s="82"/>
      <c r="BW2735" s="82"/>
    </row>
    <row r="2736" spans="6:75" x14ac:dyDescent="0.3">
      <c r="F2736" s="10"/>
      <c r="G2736" s="10"/>
      <c r="H2736" s="10"/>
      <c r="I2736" s="10"/>
      <c r="J2736" s="10"/>
      <c r="K2736" s="82"/>
      <c r="L2736" s="82"/>
      <c r="M2736" s="82"/>
      <c r="N2736" s="82"/>
      <c r="O2736" s="82"/>
      <c r="BS2736" s="82"/>
      <c r="BT2736" s="82"/>
      <c r="BU2736" s="82"/>
      <c r="BV2736" s="82"/>
      <c r="BW2736" s="82"/>
    </row>
    <row r="2737" spans="6:75" x14ac:dyDescent="0.3">
      <c r="F2737" s="10"/>
      <c r="G2737" s="10"/>
      <c r="H2737" s="10"/>
      <c r="I2737" s="10"/>
      <c r="J2737" s="10"/>
      <c r="K2737" s="82"/>
      <c r="L2737" s="82"/>
      <c r="M2737" s="82"/>
      <c r="N2737" s="82"/>
      <c r="O2737" s="82"/>
      <c r="BS2737" s="82"/>
      <c r="BT2737" s="82"/>
      <c r="BU2737" s="82"/>
      <c r="BV2737" s="82"/>
      <c r="BW2737" s="82"/>
    </row>
    <row r="2738" spans="6:75" x14ac:dyDescent="0.3">
      <c r="F2738" s="10"/>
      <c r="G2738" s="10"/>
      <c r="H2738" s="10"/>
      <c r="I2738" s="10"/>
      <c r="J2738" s="10"/>
      <c r="K2738" s="82"/>
      <c r="L2738" s="82"/>
      <c r="M2738" s="82"/>
      <c r="N2738" s="82"/>
      <c r="O2738" s="82"/>
      <c r="BS2738" s="82"/>
      <c r="BT2738" s="82"/>
      <c r="BU2738" s="82"/>
      <c r="BV2738" s="82"/>
      <c r="BW2738" s="82"/>
    </row>
    <row r="2739" spans="6:75" x14ac:dyDescent="0.3">
      <c r="F2739" s="10"/>
      <c r="G2739" s="10"/>
      <c r="H2739" s="10"/>
      <c r="I2739" s="10"/>
      <c r="J2739" s="10"/>
      <c r="K2739" s="82"/>
      <c r="L2739" s="82"/>
      <c r="M2739" s="82"/>
      <c r="N2739" s="82"/>
      <c r="O2739" s="82"/>
      <c r="BS2739" s="82"/>
      <c r="BT2739" s="82"/>
      <c r="BU2739" s="82"/>
      <c r="BV2739" s="82"/>
      <c r="BW2739" s="82"/>
    </row>
    <row r="2740" spans="6:75" x14ac:dyDescent="0.3">
      <c r="F2740" s="10"/>
      <c r="G2740" s="10"/>
      <c r="H2740" s="10"/>
      <c r="I2740" s="10"/>
      <c r="J2740" s="10"/>
      <c r="K2740" s="82"/>
      <c r="L2740" s="82"/>
      <c r="M2740" s="82"/>
      <c r="N2740" s="82"/>
      <c r="O2740" s="82"/>
      <c r="BS2740" s="82"/>
      <c r="BT2740" s="82"/>
      <c r="BU2740" s="82"/>
      <c r="BV2740" s="82"/>
      <c r="BW2740" s="82"/>
    </row>
    <row r="2741" spans="6:75" x14ac:dyDescent="0.3">
      <c r="F2741" s="10"/>
      <c r="G2741" s="10"/>
      <c r="H2741" s="10"/>
      <c r="I2741" s="10"/>
      <c r="J2741" s="10"/>
      <c r="K2741" s="82"/>
      <c r="L2741" s="82"/>
      <c r="M2741" s="82"/>
      <c r="N2741" s="82"/>
      <c r="O2741" s="82"/>
      <c r="BS2741" s="82"/>
      <c r="BT2741" s="82"/>
      <c r="BU2741" s="82"/>
      <c r="BV2741" s="82"/>
      <c r="BW2741" s="82"/>
    </row>
    <row r="2742" spans="6:75" x14ac:dyDescent="0.3">
      <c r="F2742" s="10"/>
      <c r="G2742" s="10"/>
      <c r="H2742" s="10"/>
      <c r="I2742" s="10"/>
      <c r="J2742" s="10"/>
      <c r="K2742" s="82"/>
      <c r="L2742" s="82"/>
      <c r="M2742" s="82"/>
      <c r="N2742" s="82"/>
      <c r="O2742" s="82"/>
      <c r="BS2742" s="82"/>
      <c r="BT2742" s="82"/>
      <c r="BU2742" s="82"/>
      <c r="BV2742" s="82"/>
      <c r="BW2742" s="82"/>
    </row>
    <row r="2743" spans="6:75" x14ac:dyDescent="0.3">
      <c r="F2743" s="10"/>
      <c r="G2743" s="10"/>
      <c r="H2743" s="10"/>
      <c r="I2743" s="10"/>
      <c r="J2743" s="10"/>
      <c r="K2743" s="82"/>
      <c r="L2743" s="82"/>
      <c r="M2743" s="82"/>
      <c r="N2743" s="82"/>
      <c r="O2743" s="82"/>
      <c r="BS2743" s="82"/>
      <c r="BT2743" s="82"/>
      <c r="BU2743" s="82"/>
      <c r="BV2743" s="82"/>
      <c r="BW2743" s="82"/>
    </row>
    <row r="2744" spans="6:75" x14ac:dyDescent="0.3">
      <c r="F2744" s="10"/>
      <c r="G2744" s="10"/>
      <c r="H2744" s="10"/>
      <c r="I2744" s="10"/>
      <c r="J2744" s="10"/>
      <c r="K2744" s="82"/>
      <c r="L2744" s="82"/>
      <c r="M2744" s="82"/>
      <c r="N2744" s="82"/>
      <c r="O2744" s="82"/>
      <c r="BS2744" s="82"/>
      <c r="BT2744" s="82"/>
      <c r="BU2744" s="82"/>
      <c r="BV2744" s="82"/>
      <c r="BW2744" s="82"/>
    </row>
    <row r="2745" spans="6:75" x14ac:dyDescent="0.3">
      <c r="F2745" s="10"/>
      <c r="G2745" s="10"/>
      <c r="H2745" s="10"/>
      <c r="I2745" s="10"/>
      <c r="J2745" s="10"/>
      <c r="K2745" s="82"/>
      <c r="L2745" s="82"/>
      <c r="M2745" s="82"/>
      <c r="N2745" s="82"/>
      <c r="O2745" s="82"/>
      <c r="BS2745" s="82"/>
      <c r="BT2745" s="82"/>
      <c r="BU2745" s="82"/>
      <c r="BV2745" s="82"/>
      <c r="BW2745" s="82"/>
    </row>
    <row r="2746" spans="6:75" x14ac:dyDescent="0.3">
      <c r="F2746" s="10"/>
      <c r="G2746" s="10"/>
      <c r="H2746" s="10"/>
      <c r="I2746" s="10"/>
      <c r="J2746" s="10"/>
      <c r="K2746" s="82"/>
      <c r="L2746" s="82"/>
      <c r="M2746" s="82"/>
      <c r="N2746" s="82"/>
      <c r="O2746" s="82"/>
      <c r="BS2746" s="82"/>
      <c r="BT2746" s="82"/>
      <c r="BU2746" s="82"/>
      <c r="BV2746" s="82"/>
      <c r="BW2746" s="82"/>
    </row>
    <row r="2747" spans="6:75" x14ac:dyDescent="0.3">
      <c r="F2747" s="10"/>
      <c r="G2747" s="10"/>
      <c r="H2747" s="10"/>
      <c r="I2747" s="10"/>
      <c r="J2747" s="10"/>
      <c r="K2747" s="82"/>
      <c r="L2747" s="82"/>
      <c r="M2747" s="82"/>
      <c r="N2747" s="82"/>
      <c r="O2747" s="82"/>
      <c r="BS2747" s="82"/>
      <c r="BT2747" s="82"/>
      <c r="BU2747" s="82"/>
      <c r="BV2747" s="82"/>
      <c r="BW2747" s="82"/>
    </row>
    <row r="2748" spans="6:75" x14ac:dyDescent="0.3">
      <c r="F2748" s="10"/>
      <c r="G2748" s="10"/>
      <c r="H2748" s="10"/>
      <c r="I2748" s="10"/>
      <c r="J2748" s="10"/>
      <c r="K2748" s="82"/>
      <c r="L2748" s="82"/>
      <c r="M2748" s="82"/>
      <c r="N2748" s="82"/>
      <c r="O2748" s="82"/>
      <c r="BS2748" s="82"/>
      <c r="BT2748" s="82"/>
      <c r="BU2748" s="82"/>
      <c r="BV2748" s="82"/>
      <c r="BW2748" s="82"/>
    </row>
    <row r="2749" spans="6:75" x14ac:dyDescent="0.3">
      <c r="F2749" s="10"/>
      <c r="G2749" s="10"/>
      <c r="H2749" s="10"/>
      <c r="I2749" s="10"/>
      <c r="J2749" s="10"/>
      <c r="K2749" s="82"/>
      <c r="L2749" s="82"/>
      <c r="M2749" s="82"/>
      <c r="N2749" s="82"/>
      <c r="O2749" s="82"/>
      <c r="BS2749" s="82"/>
      <c r="BT2749" s="82"/>
      <c r="BU2749" s="82"/>
      <c r="BV2749" s="82"/>
      <c r="BW2749" s="82"/>
    </row>
    <row r="2750" spans="6:75" x14ac:dyDescent="0.3">
      <c r="F2750" s="10"/>
      <c r="G2750" s="10"/>
      <c r="H2750" s="10"/>
      <c r="I2750" s="10"/>
      <c r="J2750" s="10"/>
      <c r="K2750" s="82"/>
      <c r="L2750" s="82"/>
      <c r="M2750" s="82"/>
      <c r="N2750" s="82"/>
      <c r="O2750" s="82"/>
      <c r="BS2750" s="82"/>
      <c r="BT2750" s="82"/>
      <c r="BU2750" s="82"/>
      <c r="BV2750" s="82"/>
      <c r="BW2750" s="82"/>
    </row>
    <row r="2751" spans="6:75" x14ac:dyDescent="0.3">
      <c r="F2751" s="10"/>
      <c r="G2751" s="10"/>
      <c r="H2751" s="10"/>
      <c r="I2751" s="10"/>
      <c r="J2751" s="10"/>
      <c r="K2751" s="82"/>
      <c r="L2751" s="82"/>
      <c r="M2751" s="82"/>
      <c r="N2751" s="82"/>
      <c r="O2751" s="82"/>
      <c r="BS2751" s="82"/>
      <c r="BT2751" s="82"/>
      <c r="BU2751" s="82"/>
      <c r="BV2751" s="82"/>
      <c r="BW2751" s="82"/>
    </row>
    <row r="2752" spans="6:75" x14ac:dyDescent="0.3">
      <c r="F2752" s="10"/>
      <c r="G2752" s="10"/>
      <c r="H2752" s="10"/>
      <c r="I2752" s="10"/>
      <c r="J2752" s="10"/>
      <c r="K2752" s="82"/>
      <c r="L2752" s="82"/>
      <c r="M2752" s="82"/>
      <c r="N2752" s="82"/>
      <c r="O2752" s="82"/>
      <c r="BS2752" s="82"/>
      <c r="BT2752" s="82"/>
      <c r="BU2752" s="82"/>
      <c r="BV2752" s="82"/>
      <c r="BW2752" s="82"/>
    </row>
    <row r="2753" spans="6:75" x14ac:dyDescent="0.3">
      <c r="F2753" s="10"/>
      <c r="G2753" s="10"/>
      <c r="H2753" s="10"/>
      <c r="I2753" s="10"/>
      <c r="J2753" s="10"/>
      <c r="K2753" s="82"/>
      <c r="L2753" s="82"/>
      <c r="M2753" s="82"/>
      <c r="N2753" s="82"/>
      <c r="O2753" s="82"/>
      <c r="BS2753" s="82"/>
      <c r="BT2753" s="82"/>
      <c r="BU2753" s="82"/>
      <c r="BV2753" s="82"/>
      <c r="BW2753" s="82"/>
    </row>
    <row r="2754" spans="6:75" x14ac:dyDescent="0.3">
      <c r="F2754" s="10"/>
      <c r="G2754" s="10"/>
      <c r="H2754" s="10"/>
      <c r="I2754" s="10"/>
      <c r="J2754" s="10"/>
      <c r="K2754" s="82"/>
      <c r="L2754" s="82"/>
      <c r="M2754" s="82"/>
      <c r="N2754" s="82"/>
      <c r="O2754" s="82"/>
      <c r="BS2754" s="82"/>
      <c r="BT2754" s="82"/>
      <c r="BU2754" s="82"/>
      <c r="BV2754" s="82"/>
      <c r="BW2754" s="82"/>
    </row>
    <row r="2755" spans="6:75" x14ac:dyDescent="0.3">
      <c r="F2755" s="10"/>
      <c r="G2755" s="10"/>
      <c r="H2755" s="10"/>
      <c r="I2755" s="10"/>
      <c r="J2755" s="10"/>
      <c r="K2755" s="82"/>
      <c r="L2755" s="82"/>
      <c r="M2755" s="82"/>
      <c r="N2755" s="82"/>
      <c r="O2755" s="82"/>
      <c r="BS2755" s="82"/>
      <c r="BT2755" s="82"/>
      <c r="BU2755" s="82"/>
      <c r="BV2755" s="82"/>
      <c r="BW2755" s="82"/>
    </row>
    <row r="2756" spans="6:75" x14ac:dyDescent="0.3">
      <c r="F2756" s="10"/>
      <c r="G2756" s="10"/>
      <c r="H2756" s="10"/>
      <c r="I2756" s="10"/>
      <c r="J2756" s="10"/>
      <c r="K2756" s="82"/>
      <c r="L2756" s="82"/>
      <c r="M2756" s="82"/>
      <c r="N2756" s="82"/>
      <c r="O2756" s="82"/>
      <c r="BS2756" s="82"/>
      <c r="BT2756" s="82"/>
      <c r="BU2756" s="82"/>
      <c r="BV2756" s="82"/>
      <c r="BW2756" s="82"/>
    </row>
    <row r="2757" spans="6:75" x14ac:dyDescent="0.3">
      <c r="F2757" s="10"/>
      <c r="G2757" s="10"/>
      <c r="H2757" s="10"/>
      <c r="I2757" s="10"/>
      <c r="J2757" s="10"/>
      <c r="K2757" s="82"/>
      <c r="L2757" s="82"/>
      <c r="M2757" s="82"/>
      <c r="N2757" s="82"/>
      <c r="O2757" s="82"/>
      <c r="BS2757" s="82"/>
      <c r="BT2757" s="82"/>
      <c r="BU2757" s="82"/>
      <c r="BV2757" s="82"/>
      <c r="BW2757" s="82"/>
    </row>
    <row r="2758" spans="6:75" x14ac:dyDescent="0.3">
      <c r="F2758" s="10"/>
      <c r="G2758" s="10"/>
      <c r="H2758" s="10"/>
      <c r="I2758" s="10"/>
      <c r="J2758" s="10"/>
      <c r="K2758" s="82"/>
      <c r="L2758" s="82"/>
      <c r="M2758" s="82"/>
      <c r="N2758" s="82"/>
      <c r="O2758" s="82"/>
      <c r="BS2758" s="82"/>
      <c r="BT2758" s="82"/>
      <c r="BU2758" s="82"/>
      <c r="BV2758" s="82"/>
      <c r="BW2758" s="82"/>
    </row>
    <row r="2759" spans="6:75" x14ac:dyDescent="0.3">
      <c r="F2759" s="10"/>
      <c r="G2759" s="10"/>
      <c r="H2759" s="10"/>
      <c r="I2759" s="10"/>
      <c r="J2759" s="10"/>
      <c r="K2759" s="82"/>
      <c r="L2759" s="82"/>
      <c r="M2759" s="82"/>
      <c r="N2759" s="82"/>
      <c r="O2759" s="82"/>
      <c r="BS2759" s="82"/>
      <c r="BT2759" s="82"/>
      <c r="BU2759" s="82"/>
      <c r="BV2759" s="82"/>
      <c r="BW2759" s="82"/>
    </row>
    <row r="2760" spans="6:75" x14ac:dyDescent="0.3">
      <c r="F2760" s="10"/>
      <c r="G2760" s="10"/>
      <c r="H2760" s="10"/>
      <c r="I2760" s="10"/>
      <c r="J2760" s="10"/>
      <c r="K2760" s="82"/>
      <c r="L2760" s="82"/>
      <c r="M2760" s="82"/>
      <c r="N2760" s="82"/>
      <c r="O2760" s="82"/>
      <c r="BS2760" s="82"/>
      <c r="BT2760" s="82"/>
      <c r="BU2760" s="82"/>
      <c r="BV2760" s="82"/>
      <c r="BW2760" s="82"/>
    </row>
    <row r="2761" spans="6:75" x14ac:dyDescent="0.3">
      <c r="F2761" s="10"/>
      <c r="G2761" s="10"/>
      <c r="H2761" s="10"/>
      <c r="I2761" s="10"/>
      <c r="J2761" s="10"/>
      <c r="K2761" s="82"/>
      <c r="L2761" s="82"/>
      <c r="M2761" s="82"/>
      <c r="N2761" s="82"/>
      <c r="O2761" s="82"/>
      <c r="BS2761" s="82"/>
      <c r="BT2761" s="82"/>
      <c r="BU2761" s="82"/>
      <c r="BV2761" s="82"/>
      <c r="BW2761" s="82"/>
    </row>
    <row r="2762" spans="6:75" x14ac:dyDescent="0.3">
      <c r="F2762" s="10"/>
      <c r="G2762" s="10"/>
      <c r="H2762" s="10"/>
      <c r="I2762" s="10"/>
      <c r="J2762" s="10"/>
      <c r="K2762" s="82"/>
      <c r="L2762" s="82"/>
      <c r="M2762" s="82"/>
      <c r="N2762" s="82"/>
      <c r="O2762" s="82"/>
      <c r="BS2762" s="82"/>
      <c r="BT2762" s="82"/>
      <c r="BU2762" s="82"/>
      <c r="BV2762" s="82"/>
      <c r="BW2762" s="82"/>
    </row>
    <row r="2763" spans="6:75" x14ac:dyDescent="0.3">
      <c r="F2763" s="10"/>
      <c r="G2763" s="10"/>
      <c r="H2763" s="10"/>
      <c r="I2763" s="10"/>
      <c r="J2763" s="10"/>
      <c r="K2763" s="82"/>
      <c r="L2763" s="82"/>
      <c r="M2763" s="82"/>
      <c r="N2763" s="82"/>
      <c r="O2763" s="82"/>
      <c r="BS2763" s="82"/>
      <c r="BT2763" s="82"/>
      <c r="BU2763" s="82"/>
      <c r="BV2763" s="82"/>
      <c r="BW2763" s="82"/>
    </row>
    <row r="2764" spans="6:75" x14ac:dyDescent="0.3">
      <c r="F2764" s="10"/>
      <c r="G2764" s="10"/>
      <c r="H2764" s="10"/>
      <c r="I2764" s="10"/>
      <c r="J2764" s="10"/>
      <c r="K2764" s="82"/>
      <c r="L2764" s="82"/>
      <c r="M2764" s="82"/>
      <c r="N2764" s="82"/>
      <c r="O2764" s="82"/>
      <c r="BS2764" s="82"/>
      <c r="BT2764" s="82"/>
      <c r="BU2764" s="82"/>
      <c r="BV2764" s="82"/>
      <c r="BW2764" s="82"/>
    </row>
    <row r="2765" spans="6:75" x14ac:dyDescent="0.3">
      <c r="F2765" s="10"/>
      <c r="G2765" s="10"/>
      <c r="H2765" s="10"/>
      <c r="I2765" s="10"/>
      <c r="J2765" s="10"/>
      <c r="K2765" s="82"/>
      <c r="L2765" s="82"/>
      <c r="M2765" s="82"/>
      <c r="N2765" s="82"/>
      <c r="O2765" s="82"/>
      <c r="BS2765" s="82"/>
      <c r="BT2765" s="82"/>
      <c r="BU2765" s="82"/>
      <c r="BV2765" s="82"/>
      <c r="BW2765" s="82"/>
    </row>
    <row r="2766" spans="6:75" x14ac:dyDescent="0.3">
      <c r="F2766" s="10"/>
      <c r="G2766" s="10"/>
      <c r="H2766" s="10"/>
      <c r="I2766" s="10"/>
      <c r="J2766" s="10"/>
      <c r="K2766" s="82"/>
      <c r="L2766" s="82"/>
      <c r="M2766" s="82"/>
      <c r="N2766" s="82"/>
      <c r="O2766" s="82"/>
      <c r="BS2766" s="82"/>
      <c r="BT2766" s="82"/>
      <c r="BU2766" s="82"/>
      <c r="BV2766" s="82"/>
      <c r="BW2766" s="82"/>
    </row>
    <row r="2767" spans="6:75" x14ac:dyDescent="0.3">
      <c r="F2767" s="10"/>
      <c r="G2767" s="10"/>
      <c r="H2767" s="10"/>
      <c r="I2767" s="10"/>
      <c r="J2767" s="10"/>
      <c r="K2767" s="82"/>
      <c r="L2767" s="82"/>
      <c r="M2767" s="82"/>
      <c r="N2767" s="82"/>
      <c r="O2767" s="82"/>
      <c r="BS2767" s="82"/>
      <c r="BT2767" s="82"/>
      <c r="BU2767" s="82"/>
      <c r="BV2767" s="82"/>
      <c r="BW2767" s="82"/>
    </row>
    <row r="2768" spans="6:75" x14ac:dyDescent="0.3">
      <c r="F2768" s="10"/>
      <c r="G2768" s="10"/>
      <c r="H2768" s="10"/>
      <c r="I2768" s="10"/>
      <c r="J2768" s="10"/>
      <c r="K2768" s="82"/>
      <c r="L2768" s="82"/>
      <c r="M2768" s="82"/>
      <c r="N2768" s="82"/>
      <c r="O2768" s="82"/>
      <c r="BS2768" s="82"/>
      <c r="BT2768" s="82"/>
      <c r="BU2768" s="82"/>
      <c r="BV2768" s="82"/>
      <c r="BW2768" s="82"/>
    </row>
    <row r="2769" spans="6:75" x14ac:dyDescent="0.3">
      <c r="F2769" s="10"/>
      <c r="G2769" s="10"/>
      <c r="H2769" s="10"/>
      <c r="I2769" s="10"/>
      <c r="J2769" s="10"/>
      <c r="K2769" s="82"/>
      <c r="L2769" s="82"/>
      <c r="M2769" s="82"/>
      <c r="N2769" s="82"/>
      <c r="O2769" s="82"/>
      <c r="BS2769" s="82"/>
      <c r="BT2769" s="82"/>
      <c r="BU2769" s="82"/>
      <c r="BV2769" s="82"/>
      <c r="BW2769" s="82"/>
    </row>
    <row r="2770" spans="6:75" x14ac:dyDescent="0.3">
      <c r="F2770" s="10"/>
      <c r="G2770" s="10"/>
      <c r="H2770" s="10"/>
      <c r="I2770" s="10"/>
      <c r="J2770" s="10"/>
      <c r="K2770" s="82"/>
      <c r="L2770" s="82"/>
      <c r="M2770" s="82"/>
      <c r="N2770" s="82"/>
      <c r="O2770" s="82"/>
      <c r="BS2770" s="82"/>
      <c r="BT2770" s="82"/>
      <c r="BU2770" s="82"/>
      <c r="BV2770" s="82"/>
      <c r="BW2770" s="82"/>
    </row>
    <row r="2771" spans="6:75" x14ac:dyDescent="0.3">
      <c r="F2771" s="10"/>
      <c r="G2771" s="10"/>
      <c r="H2771" s="10"/>
      <c r="I2771" s="10"/>
      <c r="J2771" s="10"/>
      <c r="K2771" s="82"/>
      <c r="L2771" s="82"/>
      <c r="M2771" s="82"/>
      <c r="N2771" s="82"/>
      <c r="O2771" s="82"/>
      <c r="BS2771" s="82"/>
      <c r="BT2771" s="82"/>
      <c r="BU2771" s="82"/>
      <c r="BV2771" s="82"/>
      <c r="BW2771" s="82"/>
    </row>
    <row r="2772" spans="6:75" x14ac:dyDescent="0.3">
      <c r="F2772" s="10"/>
      <c r="G2772" s="10"/>
      <c r="H2772" s="10"/>
      <c r="I2772" s="10"/>
      <c r="J2772" s="10"/>
      <c r="K2772" s="82"/>
      <c r="L2772" s="82"/>
      <c r="M2772" s="82"/>
      <c r="N2772" s="82"/>
      <c r="O2772" s="82"/>
      <c r="BS2772" s="82"/>
      <c r="BT2772" s="82"/>
      <c r="BU2772" s="82"/>
      <c r="BV2772" s="82"/>
      <c r="BW2772" s="82"/>
    </row>
    <row r="2773" spans="6:75" x14ac:dyDescent="0.3">
      <c r="F2773" s="10"/>
      <c r="G2773" s="10"/>
      <c r="H2773" s="10"/>
      <c r="I2773" s="10"/>
      <c r="J2773" s="10"/>
      <c r="K2773" s="82"/>
      <c r="L2773" s="82"/>
      <c r="M2773" s="82"/>
      <c r="N2773" s="82"/>
      <c r="O2773" s="82"/>
      <c r="BS2773" s="82"/>
      <c r="BT2773" s="82"/>
      <c r="BU2773" s="82"/>
      <c r="BV2773" s="82"/>
      <c r="BW2773" s="82"/>
    </row>
    <row r="2774" spans="6:75" x14ac:dyDescent="0.3">
      <c r="F2774" s="10"/>
      <c r="G2774" s="10"/>
      <c r="H2774" s="10"/>
      <c r="I2774" s="10"/>
      <c r="J2774" s="10"/>
      <c r="K2774" s="82"/>
      <c r="L2774" s="82"/>
      <c r="M2774" s="82"/>
      <c r="N2774" s="82"/>
      <c r="O2774" s="82"/>
      <c r="BS2774" s="82"/>
      <c r="BT2774" s="82"/>
      <c r="BU2774" s="82"/>
      <c r="BV2774" s="82"/>
      <c r="BW2774" s="82"/>
    </row>
    <row r="2775" spans="6:75" x14ac:dyDescent="0.3">
      <c r="F2775" s="10"/>
      <c r="G2775" s="10"/>
      <c r="H2775" s="10"/>
      <c r="I2775" s="10"/>
      <c r="J2775" s="10"/>
      <c r="K2775" s="82"/>
      <c r="L2775" s="82"/>
      <c r="M2775" s="82"/>
      <c r="N2775" s="82"/>
      <c r="O2775" s="82"/>
      <c r="BS2775" s="82"/>
      <c r="BT2775" s="82"/>
      <c r="BU2775" s="82"/>
      <c r="BV2775" s="82"/>
      <c r="BW2775" s="82"/>
    </row>
    <row r="2776" spans="6:75" x14ac:dyDescent="0.3">
      <c r="F2776" s="10"/>
      <c r="G2776" s="10"/>
      <c r="H2776" s="10"/>
      <c r="I2776" s="10"/>
      <c r="J2776" s="10"/>
      <c r="K2776" s="82"/>
      <c r="L2776" s="82"/>
      <c r="M2776" s="82"/>
      <c r="N2776" s="82"/>
      <c r="O2776" s="82"/>
      <c r="BS2776" s="82"/>
      <c r="BT2776" s="82"/>
      <c r="BU2776" s="82"/>
      <c r="BV2776" s="82"/>
      <c r="BW2776" s="82"/>
    </row>
    <row r="2777" spans="6:75" x14ac:dyDescent="0.3">
      <c r="F2777" s="10"/>
      <c r="G2777" s="10"/>
      <c r="H2777" s="10"/>
      <c r="I2777" s="10"/>
      <c r="J2777" s="10"/>
      <c r="K2777" s="82"/>
      <c r="L2777" s="82"/>
      <c r="M2777" s="82"/>
      <c r="N2777" s="82"/>
      <c r="O2777" s="82"/>
      <c r="BS2777" s="82"/>
      <c r="BT2777" s="82"/>
      <c r="BU2777" s="82"/>
      <c r="BV2777" s="82"/>
      <c r="BW2777" s="82"/>
    </row>
    <row r="2778" spans="6:75" x14ac:dyDescent="0.3">
      <c r="F2778" s="10"/>
      <c r="G2778" s="10"/>
      <c r="H2778" s="10"/>
      <c r="I2778" s="10"/>
      <c r="J2778" s="10"/>
      <c r="K2778" s="82"/>
      <c r="L2778" s="82"/>
      <c r="M2778" s="82"/>
      <c r="N2778" s="82"/>
      <c r="O2778" s="82"/>
      <c r="BS2778" s="82"/>
      <c r="BT2778" s="82"/>
      <c r="BU2778" s="82"/>
      <c r="BV2778" s="82"/>
      <c r="BW2778" s="82"/>
    </row>
    <row r="2779" spans="6:75" x14ac:dyDescent="0.3">
      <c r="F2779" s="10"/>
      <c r="G2779" s="10"/>
      <c r="H2779" s="10"/>
      <c r="I2779" s="10"/>
      <c r="J2779" s="10"/>
      <c r="K2779" s="82"/>
      <c r="L2779" s="82"/>
      <c r="M2779" s="82"/>
      <c r="N2779" s="82"/>
      <c r="O2779" s="82"/>
      <c r="BS2779" s="82"/>
      <c r="BT2779" s="82"/>
      <c r="BU2779" s="82"/>
      <c r="BV2779" s="82"/>
      <c r="BW2779" s="82"/>
    </row>
    <row r="2780" spans="6:75" x14ac:dyDescent="0.3">
      <c r="F2780" s="10"/>
      <c r="G2780" s="10"/>
      <c r="H2780" s="10"/>
      <c r="I2780" s="10"/>
      <c r="J2780" s="10"/>
      <c r="K2780" s="82"/>
      <c r="L2780" s="82"/>
      <c r="M2780" s="82"/>
      <c r="N2780" s="82"/>
      <c r="O2780" s="82"/>
      <c r="BS2780" s="82"/>
      <c r="BT2780" s="82"/>
      <c r="BU2780" s="82"/>
      <c r="BV2780" s="82"/>
      <c r="BW2780" s="82"/>
    </row>
    <row r="2781" spans="6:75" x14ac:dyDescent="0.3">
      <c r="F2781" s="10"/>
      <c r="G2781" s="10"/>
      <c r="H2781" s="10"/>
      <c r="I2781" s="10"/>
      <c r="J2781" s="10"/>
      <c r="K2781" s="82"/>
      <c r="L2781" s="82"/>
      <c r="M2781" s="82"/>
      <c r="N2781" s="82"/>
      <c r="O2781" s="82"/>
      <c r="BS2781" s="82"/>
      <c r="BT2781" s="82"/>
      <c r="BU2781" s="82"/>
      <c r="BV2781" s="82"/>
      <c r="BW2781" s="82"/>
    </row>
    <row r="2782" spans="6:75" x14ac:dyDescent="0.3">
      <c r="F2782" s="10"/>
      <c r="G2782" s="10"/>
      <c r="H2782" s="10"/>
      <c r="I2782" s="10"/>
      <c r="J2782" s="10"/>
      <c r="K2782" s="82"/>
      <c r="L2782" s="82"/>
      <c r="M2782" s="82"/>
      <c r="N2782" s="82"/>
      <c r="O2782" s="82"/>
      <c r="BS2782" s="82"/>
      <c r="BT2782" s="82"/>
      <c r="BU2782" s="82"/>
      <c r="BV2782" s="82"/>
      <c r="BW2782" s="82"/>
    </row>
    <row r="2783" spans="6:75" x14ac:dyDescent="0.3">
      <c r="F2783" s="10"/>
      <c r="G2783" s="10"/>
      <c r="H2783" s="10"/>
      <c r="I2783" s="10"/>
      <c r="J2783" s="10"/>
      <c r="K2783" s="82"/>
      <c r="L2783" s="82"/>
      <c r="M2783" s="82"/>
      <c r="N2783" s="82"/>
      <c r="O2783" s="82"/>
      <c r="BS2783" s="82"/>
      <c r="BT2783" s="82"/>
      <c r="BU2783" s="82"/>
      <c r="BV2783" s="82"/>
      <c r="BW2783" s="82"/>
    </row>
    <row r="2784" spans="6:75" x14ac:dyDescent="0.3">
      <c r="F2784" s="10"/>
      <c r="G2784" s="10"/>
      <c r="H2784" s="10"/>
      <c r="I2784" s="10"/>
      <c r="J2784" s="10"/>
      <c r="K2784" s="82"/>
      <c r="L2784" s="82"/>
      <c r="M2784" s="82"/>
      <c r="N2784" s="82"/>
      <c r="O2784" s="82"/>
      <c r="BS2784" s="82"/>
      <c r="BT2784" s="82"/>
      <c r="BU2784" s="82"/>
      <c r="BV2784" s="82"/>
      <c r="BW2784" s="82"/>
    </row>
    <row r="2785" spans="6:75" x14ac:dyDescent="0.3">
      <c r="F2785" s="10"/>
      <c r="G2785" s="10"/>
      <c r="H2785" s="10"/>
      <c r="I2785" s="10"/>
      <c r="J2785" s="10"/>
      <c r="K2785" s="82"/>
      <c r="L2785" s="82"/>
      <c r="M2785" s="82"/>
      <c r="N2785" s="82"/>
      <c r="O2785" s="82"/>
      <c r="BS2785" s="82"/>
      <c r="BT2785" s="82"/>
      <c r="BU2785" s="82"/>
      <c r="BV2785" s="82"/>
      <c r="BW2785" s="82"/>
    </row>
    <row r="2786" spans="6:75" x14ac:dyDescent="0.3">
      <c r="F2786" s="10"/>
      <c r="G2786" s="10"/>
      <c r="H2786" s="10"/>
      <c r="I2786" s="10"/>
      <c r="J2786" s="10"/>
      <c r="K2786" s="82"/>
      <c r="L2786" s="82"/>
      <c r="M2786" s="82"/>
      <c r="N2786" s="82"/>
      <c r="O2786" s="82"/>
      <c r="BS2786" s="82"/>
      <c r="BT2786" s="82"/>
      <c r="BU2786" s="82"/>
      <c r="BV2786" s="82"/>
      <c r="BW2786" s="82"/>
    </row>
    <row r="2787" spans="6:75" x14ac:dyDescent="0.3">
      <c r="F2787" s="10"/>
      <c r="G2787" s="10"/>
      <c r="H2787" s="10"/>
      <c r="I2787" s="10"/>
      <c r="J2787" s="10"/>
      <c r="K2787" s="82"/>
      <c r="L2787" s="82"/>
      <c r="M2787" s="82"/>
      <c r="N2787" s="82"/>
      <c r="O2787" s="82"/>
      <c r="BS2787" s="82"/>
      <c r="BT2787" s="82"/>
      <c r="BU2787" s="82"/>
      <c r="BV2787" s="82"/>
      <c r="BW2787" s="82"/>
    </row>
    <row r="2788" spans="6:75" x14ac:dyDescent="0.3">
      <c r="F2788" s="10"/>
      <c r="G2788" s="10"/>
      <c r="H2788" s="10"/>
      <c r="I2788" s="10"/>
      <c r="J2788" s="10"/>
      <c r="K2788" s="82"/>
      <c r="L2788" s="82"/>
      <c r="M2788" s="82"/>
      <c r="N2788" s="82"/>
      <c r="O2788" s="82"/>
      <c r="BS2788" s="82"/>
      <c r="BT2788" s="82"/>
      <c r="BU2788" s="82"/>
      <c r="BV2788" s="82"/>
      <c r="BW2788" s="82"/>
    </row>
    <row r="2789" spans="6:75" x14ac:dyDescent="0.3">
      <c r="F2789" s="10"/>
      <c r="G2789" s="10"/>
      <c r="H2789" s="10"/>
      <c r="I2789" s="10"/>
      <c r="J2789" s="10"/>
      <c r="K2789" s="82"/>
      <c r="L2789" s="82"/>
      <c r="M2789" s="82"/>
      <c r="N2789" s="82"/>
      <c r="O2789" s="82"/>
      <c r="BS2789" s="82"/>
      <c r="BT2789" s="82"/>
      <c r="BU2789" s="82"/>
      <c r="BV2789" s="82"/>
      <c r="BW2789" s="82"/>
    </row>
    <row r="2790" spans="6:75" x14ac:dyDescent="0.3">
      <c r="F2790" s="10"/>
      <c r="G2790" s="10"/>
      <c r="H2790" s="10"/>
      <c r="I2790" s="10"/>
      <c r="J2790" s="10"/>
      <c r="K2790" s="82"/>
      <c r="L2790" s="82"/>
      <c r="M2790" s="82"/>
      <c r="N2790" s="82"/>
      <c r="O2790" s="82"/>
      <c r="BS2790" s="82"/>
      <c r="BT2790" s="82"/>
      <c r="BU2790" s="82"/>
      <c r="BV2790" s="82"/>
      <c r="BW2790" s="82"/>
    </row>
    <row r="2791" spans="6:75" x14ac:dyDescent="0.3">
      <c r="F2791" s="10"/>
      <c r="G2791" s="10"/>
      <c r="H2791" s="10"/>
      <c r="I2791" s="10"/>
      <c r="J2791" s="10"/>
      <c r="K2791" s="82"/>
      <c r="L2791" s="82"/>
      <c r="M2791" s="82"/>
      <c r="N2791" s="82"/>
      <c r="O2791" s="82"/>
      <c r="BS2791" s="82"/>
      <c r="BT2791" s="82"/>
      <c r="BU2791" s="82"/>
      <c r="BV2791" s="82"/>
      <c r="BW2791" s="82"/>
    </row>
    <row r="2792" spans="6:75" x14ac:dyDescent="0.3">
      <c r="F2792" s="10"/>
      <c r="G2792" s="10"/>
      <c r="H2792" s="10"/>
      <c r="I2792" s="10"/>
      <c r="J2792" s="10"/>
      <c r="K2792" s="82"/>
      <c r="L2792" s="82"/>
      <c r="M2792" s="82"/>
      <c r="N2792" s="82"/>
      <c r="O2792" s="82"/>
      <c r="BS2792" s="82"/>
      <c r="BT2792" s="82"/>
      <c r="BU2792" s="82"/>
      <c r="BV2792" s="82"/>
      <c r="BW2792" s="82"/>
    </row>
    <row r="2793" spans="6:75" x14ac:dyDescent="0.3">
      <c r="F2793" s="10"/>
      <c r="G2793" s="10"/>
      <c r="H2793" s="10"/>
      <c r="I2793" s="10"/>
      <c r="J2793" s="10"/>
      <c r="K2793" s="82"/>
      <c r="L2793" s="82"/>
      <c r="M2793" s="82"/>
      <c r="N2793" s="82"/>
      <c r="O2793" s="82"/>
      <c r="BS2793" s="82"/>
      <c r="BT2793" s="82"/>
      <c r="BU2793" s="82"/>
      <c r="BV2793" s="82"/>
      <c r="BW2793" s="82"/>
    </row>
    <row r="2794" spans="6:75" x14ac:dyDescent="0.3">
      <c r="F2794" s="10"/>
      <c r="G2794" s="10"/>
      <c r="H2794" s="10"/>
      <c r="I2794" s="10"/>
      <c r="J2794" s="10"/>
      <c r="K2794" s="82"/>
      <c r="L2794" s="82"/>
      <c r="M2794" s="82"/>
      <c r="N2794" s="82"/>
      <c r="O2794" s="82"/>
      <c r="BS2794" s="82"/>
      <c r="BT2794" s="82"/>
      <c r="BU2794" s="82"/>
      <c r="BV2794" s="82"/>
      <c r="BW2794" s="82"/>
    </row>
    <row r="2795" spans="6:75" x14ac:dyDescent="0.3">
      <c r="F2795" s="10"/>
      <c r="G2795" s="10"/>
      <c r="H2795" s="10"/>
      <c r="I2795" s="10"/>
      <c r="J2795" s="10"/>
      <c r="K2795" s="82"/>
      <c r="L2795" s="82"/>
      <c r="M2795" s="82"/>
      <c r="N2795" s="82"/>
      <c r="O2795" s="82"/>
      <c r="BS2795" s="82"/>
      <c r="BT2795" s="82"/>
      <c r="BU2795" s="82"/>
      <c r="BV2795" s="82"/>
      <c r="BW2795" s="82"/>
    </row>
    <row r="2796" spans="6:75" x14ac:dyDescent="0.3">
      <c r="F2796" s="10"/>
      <c r="G2796" s="10"/>
      <c r="H2796" s="10"/>
      <c r="I2796" s="10"/>
      <c r="J2796" s="10"/>
      <c r="K2796" s="82"/>
      <c r="L2796" s="82"/>
      <c r="M2796" s="82"/>
      <c r="N2796" s="82"/>
      <c r="O2796" s="82"/>
      <c r="BS2796" s="82"/>
      <c r="BT2796" s="82"/>
      <c r="BU2796" s="82"/>
      <c r="BV2796" s="82"/>
      <c r="BW2796" s="82"/>
    </row>
    <row r="2797" spans="6:75" x14ac:dyDescent="0.3">
      <c r="F2797" s="10"/>
      <c r="G2797" s="10"/>
      <c r="H2797" s="10"/>
      <c r="I2797" s="10"/>
      <c r="J2797" s="10"/>
      <c r="K2797" s="82"/>
      <c r="L2797" s="82"/>
      <c r="M2797" s="82"/>
      <c r="N2797" s="82"/>
      <c r="O2797" s="82"/>
      <c r="BS2797" s="82"/>
      <c r="BT2797" s="82"/>
      <c r="BU2797" s="82"/>
      <c r="BV2797" s="82"/>
      <c r="BW2797" s="82"/>
    </row>
    <row r="2798" spans="6:75" x14ac:dyDescent="0.3">
      <c r="F2798" s="10"/>
      <c r="G2798" s="10"/>
      <c r="H2798" s="10"/>
      <c r="I2798" s="10"/>
      <c r="J2798" s="10"/>
      <c r="K2798" s="82"/>
      <c r="L2798" s="82"/>
      <c r="M2798" s="82"/>
      <c r="N2798" s="82"/>
      <c r="O2798" s="82"/>
      <c r="BS2798" s="82"/>
      <c r="BT2798" s="82"/>
      <c r="BU2798" s="82"/>
      <c r="BV2798" s="82"/>
      <c r="BW2798" s="82"/>
    </row>
    <row r="2799" spans="6:75" x14ac:dyDescent="0.3">
      <c r="F2799" s="10"/>
      <c r="G2799" s="10"/>
      <c r="H2799" s="10"/>
      <c r="I2799" s="10"/>
      <c r="J2799" s="10"/>
      <c r="K2799" s="82"/>
      <c r="L2799" s="82"/>
      <c r="M2799" s="82"/>
      <c r="N2799" s="82"/>
      <c r="O2799" s="82"/>
      <c r="BS2799" s="82"/>
      <c r="BT2799" s="82"/>
      <c r="BU2799" s="82"/>
      <c r="BV2799" s="82"/>
      <c r="BW2799" s="82"/>
    </row>
    <row r="2800" spans="6:75" x14ac:dyDescent="0.3">
      <c r="F2800" s="10"/>
      <c r="G2800" s="10"/>
      <c r="H2800" s="10"/>
      <c r="I2800" s="10"/>
      <c r="J2800" s="10"/>
      <c r="K2800" s="82"/>
      <c r="L2800" s="82"/>
      <c r="M2800" s="82"/>
      <c r="N2800" s="82"/>
      <c r="O2800" s="82"/>
      <c r="BS2800" s="82"/>
      <c r="BT2800" s="82"/>
      <c r="BU2800" s="82"/>
      <c r="BV2800" s="82"/>
      <c r="BW2800" s="82"/>
    </row>
    <row r="2801" spans="6:75" x14ac:dyDescent="0.3">
      <c r="F2801" s="10"/>
      <c r="G2801" s="10"/>
      <c r="H2801" s="10"/>
      <c r="I2801" s="10"/>
      <c r="J2801" s="10"/>
      <c r="K2801" s="82"/>
      <c r="L2801" s="82"/>
      <c r="M2801" s="82"/>
      <c r="N2801" s="82"/>
      <c r="O2801" s="82"/>
      <c r="BS2801" s="82"/>
      <c r="BT2801" s="82"/>
      <c r="BU2801" s="82"/>
      <c r="BV2801" s="82"/>
      <c r="BW2801" s="82"/>
    </row>
    <row r="2802" spans="6:75" x14ac:dyDescent="0.3">
      <c r="F2802" s="10"/>
      <c r="G2802" s="10"/>
      <c r="H2802" s="10"/>
      <c r="I2802" s="10"/>
      <c r="J2802" s="10"/>
      <c r="K2802" s="82"/>
      <c r="L2802" s="82"/>
      <c r="M2802" s="82"/>
      <c r="N2802" s="82"/>
      <c r="O2802" s="82"/>
      <c r="BS2802" s="82"/>
      <c r="BT2802" s="82"/>
      <c r="BU2802" s="82"/>
      <c r="BV2802" s="82"/>
      <c r="BW2802" s="82"/>
    </row>
    <row r="2803" spans="6:75" x14ac:dyDescent="0.3">
      <c r="F2803" s="10"/>
      <c r="G2803" s="10"/>
      <c r="H2803" s="10"/>
      <c r="I2803" s="10"/>
      <c r="J2803" s="10"/>
      <c r="K2803" s="82"/>
      <c r="L2803" s="82"/>
      <c r="M2803" s="82"/>
      <c r="N2803" s="82"/>
      <c r="O2803" s="82"/>
      <c r="BS2803" s="82"/>
      <c r="BT2803" s="82"/>
      <c r="BU2803" s="82"/>
      <c r="BV2803" s="82"/>
      <c r="BW2803" s="82"/>
    </row>
    <row r="2804" spans="6:75" x14ac:dyDescent="0.3">
      <c r="F2804" s="10"/>
      <c r="G2804" s="10"/>
      <c r="H2804" s="10"/>
      <c r="I2804" s="10"/>
      <c r="J2804" s="10"/>
      <c r="K2804" s="82"/>
      <c r="L2804" s="82"/>
      <c r="M2804" s="82"/>
      <c r="N2804" s="82"/>
      <c r="O2804" s="82"/>
      <c r="BS2804" s="82"/>
      <c r="BT2804" s="82"/>
      <c r="BU2804" s="82"/>
      <c r="BV2804" s="82"/>
      <c r="BW2804" s="82"/>
    </row>
    <row r="2805" spans="6:75" x14ac:dyDescent="0.3">
      <c r="F2805" s="10"/>
      <c r="G2805" s="10"/>
      <c r="H2805" s="10"/>
      <c r="I2805" s="10"/>
      <c r="J2805" s="10"/>
      <c r="K2805" s="82"/>
      <c r="L2805" s="82"/>
      <c r="M2805" s="82"/>
      <c r="N2805" s="82"/>
      <c r="O2805" s="82"/>
      <c r="BS2805" s="82"/>
      <c r="BT2805" s="82"/>
      <c r="BU2805" s="82"/>
      <c r="BV2805" s="82"/>
      <c r="BW2805" s="82"/>
    </row>
    <row r="2806" spans="6:75" x14ac:dyDescent="0.3">
      <c r="F2806" s="10"/>
      <c r="G2806" s="10"/>
      <c r="H2806" s="10"/>
      <c r="I2806" s="10"/>
      <c r="J2806" s="10"/>
      <c r="K2806" s="82"/>
      <c r="L2806" s="82"/>
      <c r="M2806" s="82"/>
      <c r="N2806" s="82"/>
      <c r="O2806" s="82"/>
      <c r="BS2806" s="82"/>
      <c r="BT2806" s="82"/>
      <c r="BU2806" s="82"/>
      <c r="BV2806" s="82"/>
      <c r="BW2806" s="82"/>
    </row>
    <row r="2807" spans="6:75" x14ac:dyDescent="0.3">
      <c r="F2807" s="10"/>
      <c r="G2807" s="10"/>
      <c r="H2807" s="10"/>
      <c r="I2807" s="10"/>
      <c r="J2807" s="10"/>
      <c r="K2807" s="82"/>
      <c r="L2807" s="82"/>
      <c r="M2807" s="82"/>
      <c r="N2807" s="82"/>
      <c r="O2807" s="82"/>
      <c r="BS2807" s="82"/>
      <c r="BT2807" s="82"/>
      <c r="BU2807" s="82"/>
      <c r="BV2807" s="82"/>
      <c r="BW2807" s="82"/>
    </row>
    <row r="2808" spans="6:75" x14ac:dyDescent="0.3">
      <c r="F2808" s="10"/>
      <c r="G2808" s="10"/>
      <c r="H2808" s="10"/>
      <c r="I2808" s="10"/>
      <c r="J2808" s="10"/>
      <c r="K2808" s="82"/>
      <c r="L2808" s="82"/>
      <c r="M2808" s="82"/>
      <c r="N2808" s="82"/>
      <c r="O2808" s="82"/>
      <c r="BS2808" s="82"/>
      <c r="BT2808" s="82"/>
      <c r="BU2808" s="82"/>
      <c r="BV2808" s="82"/>
      <c r="BW2808" s="82"/>
    </row>
    <row r="2809" spans="6:75" x14ac:dyDescent="0.3">
      <c r="F2809" s="10"/>
      <c r="G2809" s="10"/>
      <c r="H2809" s="10"/>
      <c r="I2809" s="10"/>
      <c r="J2809" s="10"/>
      <c r="K2809" s="82"/>
      <c r="L2809" s="82"/>
      <c r="M2809" s="82"/>
      <c r="N2809" s="82"/>
      <c r="O2809" s="82"/>
      <c r="BS2809" s="82"/>
      <c r="BT2809" s="82"/>
      <c r="BU2809" s="82"/>
      <c r="BV2809" s="82"/>
      <c r="BW2809" s="82"/>
    </row>
    <row r="2810" spans="6:75" x14ac:dyDescent="0.3">
      <c r="F2810" s="10"/>
      <c r="G2810" s="10"/>
      <c r="H2810" s="10"/>
      <c r="I2810" s="10"/>
      <c r="J2810" s="10"/>
      <c r="K2810" s="82"/>
      <c r="L2810" s="82"/>
      <c r="M2810" s="82"/>
      <c r="N2810" s="82"/>
      <c r="O2810" s="82"/>
      <c r="BS2810" s="82"/>
      <c r="BT2810" s="82"/>
      <c r="BU2810" s="82"/>
      <c r="BV2810" s="82"/>
      <c r="BW2810" s="82"/>
    </row>
    <row r="2811" spans="6:75" x14ac:dyDescent="0.3">
      <c r="F2811" s="10"/>
      <c r="G2811" s="10"/>
      <c r="H2811" s="10"/>
      <c r="I2811" s="10"/>
      <c r="J2811" s="10"/>
      <c r="K2811" s="82"/>
      <c r="L2811" s="82"/>
      <c r="M2811" s="82"/>
      <c r="N2811" s="82"/>
      <c r="O2811" s="82"/>
      <c r="BS2811" s="82"/>
      <c r="BT2811" s="82"/>
      <c r="BU2811" s="82"/>
      <c r="BV2811" s="82"/>
      <c r="BW2811" s="82"/>
    </row>
    <row r="2812" spans="6:75" x14ac:dyDescent="0.3">
      <c r="F2812" s="10"/>
      <c r="G2812" s="10"/>
      <c r="H2812" s="10"/>
      <c r="I2812" s="10"/>
      <c r="J2812" s="10"/>
      <c r="K2812" s="82"/>
      <c r="L2812" s="82"/>
      <c r="M2812" s="82"/>
      <c r="N2812" s="82"/>
      <c r="O2812" s="82"/>
      <c r="BS2812" s="82"/>
      <c r="BT2812" s="82"/>
      <c r="BU2812" s="82"/>
      <c r="BV2812" s="82"/>
      <c r="BW2812" s="82"/>
    </row>
    <row r="2813" spans="6:75" x14ac:dyDescent="0.3">
      <c r="F2813" s="10"/>
      <c r="G2813" s="10"/>
      <c r="H2813" s="10"/>
      <c r="I2813" s="10"/>
      <c r="J2813" s="10"/>
      <c r="K2813" s="82"/>
      <c r="L2813" s="82"/>
      <c r="M2813" s="82"/>
      <c r="N2813" s="82"/>
      <c r="O2813" s="82"/>
      <c r="BS2813" s="82"/>
      <c r="BT2813" s="82"/>
      <c r="BU2813" s="82"/>
      <c r="BV2813" s="82"/>
      <c r="BW2813" s="82"/>
    </row>
    <row r="2814" spans="6:75" x14ac:dyDescent="0.3">
      <c r="F2814" s="10"/>
      <c r="G2814" s="10"/>
      <c r="H2814" s="10"/>
      <c r="I2814" s="10"/>
      <c r="J2814" s="10"/>
      <c r="K2814" s="82"/>
      <c r="L2814" s="82"/>
      <c r="M2814" s="82"/>
      <c r="N2814" s="82"/>
      <c r="O2814" s="82"/>
      <c r="BS2814" s="82"/>
      <c r="BT2814" s="82"/>
      <c r="BU2814" s="82"/>
      <c r="BV2814" s="82"/>
      <c r="BW2814" s="82"/>
    </row>
    <row r="2815" spans="6:75" x14ac:dyDescent="0.3">
      <c r="F2815" s="10"/>
      <c r="G2815" s="10"/>
      <c r="H2815" s="10"/>
      <c r="I2815" s="10"/>
      <c r="J2815" s="10"/>
      <c r="K2815" s="82"/>
      <c r="L2815" s="82"/>
      <c r="M2815" s="82"/>
      <c r="N2815" s="82"/>
      <c r="O2815" s="82"/>
      <c r="BS2815" s="82"/>
      <c r="BT2815" s="82"/>
      <c r="BU2815" s="82"/>
      <c r="BV2815" s="82"/>
      <c r="BW2815" s="82"/>
    </row>
    <row r="2816" spans="6:75" x14ac:dyDescent="0.3">
      <c r="F2816" s="10"/>
      <c r="G2816" s="10"/>
      <c r="H2816" s="10"/>
      <c r="I2816" s="10"/>
      <c r="J2816" s="10"/>
      <c r="K2816" s="82"/>
      <c r="L2816" s="82"/>
      <c r="M2816" s="82"/>
      <c r="N2816" s="82"/>
      <c r="O2816" s="82"/>
      <c r="BS2816" s="82"/>
      <c r="BT2816" s="82"/>
      <c r="BU2816" s="82"/>
      <c r="BV2816" s="82"/>
      <c r="BW2816" s="82"/>
    </row>
    <row r="2817" spans="6:75" x14ac:dyDescent="0.3">
      <c r="F2817" s="10"/>
      <c r="G2817" s="10"/>
      <c r="H2817" s="10"/>
      <c r="I2817" s="10"/>
      <c r="J2817" s="10"/>
      <c r="K2817" s="82"/>
      <c r="L2817" s="82"/>
      <c r="M2817" s="82"/>
      <c r="N2817" s="82"/>
      <c r="O2817" s="82"/>
      <c r="BS2817" s="82"/>
      <c r="BT2817" s="82"/>
      <c r="BU2817" s="82"/>
      <c r="BV2817" s="82"/>
      <c r="BW2817" s="82"/>
    </row>
    <row r="2818" spans="6:75" x14ac:dyDescent="0.3">
      <c r="F2818" s="10"/>
      <c r="G2818" s="10"/>
      <c r="H2818" s="10"/>
      <c r="I2818" s="10"/>
      <c r="J2818" s="10"/>
      <c r="K2818" s="82"/>
      <c r="L2818" s="82"/>
      <c r="M2818" s="82"/>
      <c r="N2818" s="82"/>
      <c r="O2818" s="82"/>
      <c r="BS2818" s="82"/>
      <c r="BT2818" s="82"/>
      <c r="BU2818" s="82"/>
      <c r="BV2818" s="82"/>
      <c r="BW2818" s="82"/>
    </row>
    <row r="2819" spans="6:75" x14ac:dyDescent="0.3">
      <c r="F2819" s="10"/>
      <c r="G2819" s="10"/>
      <c r="H2819" s="10"/>
      <c r="I2819" s="10"/>
      <c r="J2819" s="10"/>
      <c r="K2819" s="82"/>
      <c r="L2819" s="82"/>
      <c r="M2819" s="82"/>
      <c r="N2819" s="82"/>
      <c r="O2819" s="82"/>
      <c r="BS2819" s="82"/>
      <c r="BT2819" s="82"/>
      <c r="BU2819" s="82"/>
      <c r="BV2819" s="82"/>
      <c r="BW2819" s="82"/>
    </row>
    <row r="2820" spans="6:75" x14ac:dyDescent="0.3">
      <c r="F2820" s="10"/>
      <c r="G2820" s="10"/>
      <c r="H2820" s="10"/>
      <c r="I2820" s="10"/>
      <c r="J2820" s="10"/>
      <c r="K2820" s="82"/>
      <c r="L2820" s="82"/>
      <c r="M2820" s="82"/>
      <c r="N2820" s="82"/>
      <c r="O2820" s="82"/>
      <c r="BS2820" s="82"/>
      <c r="BT2820" s="82"/>
      <c r="BU2820" s="82"/>
      <c r="BV2820" s="82"/>
      <c r="BW2820" s="82"/>
    </row>
    <row r="2821" spans="6:75" x14ac:dyDescent="0.3">
      <c r="F2821" s="10"/>
      <c r="G2821" s="10"/>
      <c r="H2821" s="10"/>
      <c r="I2821" s="10"/>
      <c r="J2821" s="10"/>
      <c r="K2821" s="82"/>
      <c r="L2821" s="82"/>
      <c r="M2821" s="82"/>
      <c r="N2821" s="82"/>
      <c r="O2821" s="82"/>
      <c r="BS2821" s="82"/>
      <c r="BT2821" s="82"/>
      <c r="BU2821" s="82"/>
      <c r="BV2821" s="82"/>
      <c r="BW2821" s="82"/>
    </row>
    <row r="2822" spans="6:75" x14ac:dyDescent="0.3">
      <c r="F2822" s="10"/>
      <c r="G2822" s="10"/>
      <c r="H2822" s="10"/>
      <c r="I2822" s="10"/>
      <c r="J2822" s="10"/>
      <c r="K2822" s="82"/>
      <c r="L2822" s="82"/>
      <c r="M2822" s="82"/>
      <c r="N2822" s="82"/>
      <c r="O2822" s="82"/>
      <c r="BS2822" s="82"/>
      <c r="BT2822" s="82"/>
      <c r="BU2822" s="82"/>
      <c r="BV2822" s="82"/>
      <c r="BW2822" s="82"/>
    </row>
    <row r="2823" spans="6:75" x14ac:dyDescent="0.3">
      <c r="F2823" s="10"/>
      <c r="G2823" s="10"/>
      <c r="H2823" s="10"/>
      <c r="I2823" s="10"/>
      <c r="J2823" s="10"/>
      <c r="K2823" s="82"/>
      <c r="L2823" s="82"/>
      <c r="M2823" s="82"/>
      <c r="N2823" s="82"/>
      <c r="O2823" s="82"/>
      <c r="BS2823" s="82"/>
      <c r="BT2823" s="82"/>
      <c r="BU2823" s="82"/>
      <c r="BV2823" s="82"/>
      <c r="BW2823" s="82"/>
    </row>
    <row r="2824" spans="6:75" x14ac:dyDescent="0.3">
      <c r="F2824" s="10"/>
      <c r="G2824" s="10"/>
      <c r="H2824" s="10"/>
      <c r="I2824" s="10"/>
      <c r="J2824" s="10"/>
      <c r="K2824" s="82"/>
      <c r="L2824" s="82"/>
      <c r="M2824" s="82"/>
      <c r="N2824" s="82"/>
      <c r="O2824" s="82"/>
      <c r="BS2824" s="82"/>
      <c r="BT2824" s="82"/>
      <c r="BU2824" s="82"/>
      <c r="BV2824" s="82"/>
      <c r="BW2824" s="82"/>
    </row>
    <row r="2825" spans="6:75" x14ac:dyDescent="0.3">
      <c r="F2825" s="10"/>
      <c r="G2825" s="10"/>
      <c r="H2825" s="10"/>
      <c r="I2825" s="10"/>
      <c r="J2825" s="10"/>
      <c r="K2825" s="82"/>
      <c r="L2825" s="82"/>
      <c r="M2825" s="82"/>
      <c r="N2825" s="82"/>
      <c r="O2825" s="82"/>
      <c r="BS2825" s="82"/>
      <c r="BT2825" s="82"/>
      <c r="BU2825" s="82"/>
      <c r="BV2825" s="82"/>
      <c r="BW2825" s="82"/>
    </row>
    <row r="2826" spans="6:75" x14ac:dyDescent="0.3">
      <c r="F2826" s="10"/>
      <c r="G2826" s="10"/>
      <c r="H2826" s="10"/>
      <c r="I2826" s="10"/>
      <c r="J2826" s="10"/>
      <c r="K2826" s="82"/>
      <c r="L2826" s="82"/>
      <c r="M2826" s="82"/>
      <c r="N2826" s="82"/>
      <c r="O2826" s="82"/>
      <c r="BS2826" s="82"/>
      <c r="BT2826" s="82"/>
      <c r="BU2826" s="82"/>
      <c r="BV2826" s="82"/>
      <c r="BW2826" s="82"/>
    </row>
    <row r="2827" spans="6:75" x14ac:dyDescent="0.3">
      <c r="F2827" s="10"/>
      <c r="G2827" s="10"/>
      <c r="H2827" s="10"/>
      <c r="I2827" s="10"/>
      <c r="J2827" s="10"/>
      <c r="K2827" s="82"/>
      <c r="L2827" s="82"/>
      <c r="M2827" s="82"/>
      <c r="N2827" s="82"/>
      <c r="O2827" s="82"/>
      <c r="BS2827" s="82"/>
      <c r="BT2827" s="82"/>
      <c r="BU2827" s="82"/>
      <c r="BV2827" s="82"/>
      <c r="BW2827" s="82"/>
    </row>
    <row r="2828" spans="6:75" x14ac:dyDescent="0.3">
      <c r="F2828" s="10"/>
      <c r="G2828" s="10"/>
      <c r="H2828" s="10"/>
      <c r="I2828" s="10"/>
      <c r="J2828" s="10"/>
      <c r="K2828" s="82"/>
      <c r="L2828" s="82"/>
      <c r="M2828" s="82"/>
      <c r="N2828" s="82"/>
      <c r="O2828" s="82"/>
      <c r="BS2828" s="82"/>
      <c r="BT2828" s="82"/>
      <c r="BU2828" s="82"/>
      <c r="BV2828" s="82"/>
      <c r="BW2828" s="82"/>
    </row>
    <row r="2829" spans="6:75" x14ac:dyDescent="0.3">
      <c r="F2829" s="10"/>
      <c r="G2829" s="10"/>
      <c r="H2829" s="10"/>
      <c r="I2829" s="10"/>
      <c r="J2829" s="10"/>
      <c r="K2829" s="82"/>
      <c r="L2829" s="82"/>
      <c r="M2829" s="82"/>
      <c r="N2829" s="82"/>
      <c r="O2829" s="82"/>
      <c r="BS2829" s="82"/>
      <c r="BT2829" s="82"/>
      <c r="BU2829" s="82"/>
      <c r="BV2829" s="82"/>
      <c r="BW2829" s="82"/>
    </row>
    <row r="2830" spans="6:75" x14ac:dyDescent="0.3">
      <c r="F2830" s="10"/>
      <c r="G2830" s="10"/>
      <c r="H2830" s="10"/>
      <c r="I2830" s="10"/>
      <c r="J2830" s="10"/>
      <c r="K2830" s="82"/>
      <c r="L2830" s="82"/>
      <c r="M2830" s="82"/>
      <c r="N2830" s="82"/>
      <c r="O2830" s="82"/>
      <c r="BS2830" s="82"/>
      <c r="BT2830" s="82"/>
      <c r="BU2830" s="82"/>
      <c r="BV2830" s="82"/>
      <c r="BW2830" s="82"/>
    </row>
    <row r="2831" spans="6:75" x14ac:dyDescent="0.3">
      <c r="F2831" s="10"/>
      <c r="G2831" s="10"/>
      <c r="H2831" s="10"/>
      <c r="I2831" s="10"/>
      <c r="J2831" s="10"/>
      <c r="K2831" s="82"/>
      <c r="L2831" s="82"/>
      <c r="M2831" s="82"/>
      <c r="N2831" s="82"/>
      <c r="O2831" s="82"/>
      <c r="BS2831" s="82"/>
      <c r="BT2831" s="82"/>
      <c r="BU2831" s="82"/>
      <c r="BV2831" s="82"/>
      <c r="BW2831" s="82"/>
    </row>
    <row r="2832" spans="6:75" x14ac:dyDescent="0.3">
      <c r="F2832" s="10"/>
      <c r="G2832" s="10"/>
      <c r="H2832" s="10"/>
      <c r="I2832" s="10"/>
      <c r="J2832" s="10"/>
      <c r="K2832" s="82"/>
      <c r="L2832" s="82"/>
      <c r="M2832" s="82"/>
      <c r="N2832" s="82"/>
      <c r="O2832" s="82"/>
      <c r="BS2832" s="82"/>
      <c r="BT2832" s="82"/>
      <c r="BU2832" s="82"/>
      <c r="BV2832" s="82"/>
      <c r="BW2832" s="82"/>
    </row>
    <row r="2833" spans="6:75" x14ac:dyDescent="0.3">
      <c r="F2833" s="10"/>
      <c r="G2833" s="10"/>
      <c r="H2833" s="10"/>
      <c r="I2833" s="10"/>
      <c r="J2833" s="10"/>
      <c r="K2833" s="82"/>
      <c r="L2833" s="82"/>
      <c r="M2833" s="82"/>
      <c r="N2833" s="82"/>
      <c r="O2833" s="82"/>
      <c r="BS2833" s="82"/>
      <c r="BT2833" s="82"/>
      <c r="BU2833" s="82"/>
      <c r="BV2833" s="82"/>
      <c r="BW2833" s="82"/>
    </row>
    <row r="2834" spans="6:75" x14ac:dyDescent="0.3">
      <c r="F2834" s="10"/>
      <c r="G2834" s="10"/>
      <c r="H2834" s="10"/>
      <c r="I2834" s="10"/>
      <c r="J2834" s="10"/>
      <c r="K2834" s="82"/>
      <c r="L2834" s="82"/>
      <c r="M2834" s="82"/>
      <c r="N2834" s="82"/>
      <c r="O2834" s="82"/>
      <c r="BS2834" s="82"/>
      <c r="BT2834" s="82"/>
      <c r="BU2834" s="82"/>
      <c r="BV2834" s="82"/>
      <c r="BW2834" s="82"/>
    </row>
    <row r="2835" spans="6:75" x14ac:dyDescent="0.3">
      <c r="F2835" s="10"/>
      <c r="G2835" s="10"/>
      <c r="H2835" s="10"/>
      <c r="I2835" s="10"/>
      <c r="J2835" s="10"/>
      <c r="K2835" s="82"/>
      <c r="L2835" s="82"/>
      <c r="M2835" s="82"/>
      <c r="N2835" s="82"/>
      <c r="O2835" s="82"/>
      <c r="BS2835" s="82"/>
      <c r="BT2835" s="82"/>
      <c r="BU2835" s="82"/>
      <c r="BV2835" s="82"/>
      <c r="BW2835" s="82"/>
    </row>
    <row r="2836" spans="6:75" x14ac:dyDescent="0.3">
      <c r="F2836" s="10"/>
      <c r="G2836" s="10"/>
      <c r="H2836" s="10"/>
      <c r="I2836" s="10"/>
      <c r="J2836" s="10"/>
      <c r="K2836" s="82"/>
      <c r="L2836" s="82"/>
      <c r="M2836" s="82"/>
      <c r="N2836" s="82"/>
      <c r="O2836" s="82"/>
      <c r="BS2836" s="82"/>
      <c r="BT2836" s="82"/>
      <c r="BU2836" s="82"/>
      <c r="BV2836" s="82"/>
      <c r="BW2836" s="82"/>
    </row>
    <row r="2837" spans="6:75" x14ac:dyDescent="0.3">
      <c r="F2837" s="10"/>
      <c r="G2837" s="10"/>
      <c r="H2837" s="10"/>
      <c r="I2837" s="10"/>
      <c r="J2837" s="10"/>
      <c r="K2837" s="82"/>
      <c r="L2837" s="82"/>
      <c r="M2837" s="82"/>
      <c r="N2837" s="82"/>
      <c r="O2837" s="82"/>
      <c r="BS2837" s="82"/>
      <c r="BT2837" s="82"/>
      <c r="BU2837" s="82"/>
      <c r="BV2837" s="82"/>
      <c r="BW2837" s="82"/>
    </row>
    <row r="2838" spans="6:75" x14ac:dyDescent="0.3">
      <c r="F2838" s="10"/>
      <c r="G2838" s="10"/>
      <c r="H2838" s="10"/>
      <c r="I2838" s="10"/>
      <c r="J2838" s="10"/>
      <c r="K2838" s="82"/>
      <c r="L2838" s="82"/>
      <c r="M2838" s="82"/>
      <c r="N2838" s="82"/>
      <c r="O2838" s="82"/>
      <c r="BS2838" s="82"/>
      <c r="BT2838" s="82"/>
      <c r="BU2838" s="82"/>
      <c r="BV2838" s="82"/>
      <c r="BW2838" s="82"/>
    </row>
    <row r="2839" spans="6:75" x14ac:dyDescent="0.3">
      <c r="F2839" s="10"/>
      <c r="G2839" s="10"/>
      <c r="H2839" s="10"/>
      <c r="I2839" s="10"/>
      <c r="J2839" s="10"/>
      <c r="K2839" s="82"/>
      <c r="L2839" s="82"/>
      <c r="M2839" s="82"/>
      <c r="N2839" s="82"/>
      <c r="O2839" s="82"/>
      <c r="BS2839" s="82"/>
      <c r="BT2839" s="82"/>
      <c r="BU2839" s="82"/>
      <c r="BV2839" s="82"/>
      <c r="BW2839" s="82"/>
    </row>
    <row r="2840" spans="6:75" x14ac:dyDescent="0.3">
      <c r="F2840" s="10"/>
      <c r="G2840" s="10"/>
      <c r="H2840" s="10"/>
      <c r="I2840" s="10"/>
      <c r="J2840" s="10"/>
      <c r="K2840" s="82"/>
      <c r="L2840" s="82"/>
      <c r="M2840" s="82"/>
      <c r="N2840" s="82"/>
      <c r="O2840" s="82"/>
      <c r="BS2840" s="82"/>
      <c r="BT2840" s="82"/>
      <c r="BU2840" s="82"/>
      <c r="BV2840" s="82"/>
      <c r="BW2840" s="82"/>
    </row>
    <row r="2841" spans="6:75" x14ac:dyDescent="0.3">
      <c r="F2841" s="10"/>
      <c r="G2841" s="10"/>
      <c r="H2841" s="10"/>
      <c r="I2841" s="10"/>
      <c r="J2841" s="10"/>
      <c r="K2841" s="82"/>
      <c r="L2841" s="82"/>
      <c r="M2841" s="82"/>
      <c r="N2841" s="82"/>
      <c r="O2841" s="82"/>
      <c r="BS2841" s="82"/>
      <c r="BT2841" s="82"/>
      <c r="BU2841" s="82"/>
      <c r="BV2841" s="82"/>
      <c r="BW2841" s="82"/>
    </row>
    <row r="2842" spans="6:75" x14ac:dyDescent="0.3">
      <c r="F2842" s="10"/>
      <c r="G2842" s="10"/>
      <c r="H2842" s="10"/>
      <c r="I2842" s="10"/>
      <c r="J2842" s="10"/>
      <c r="K2842" s="82"/>
      <c r="L2842" s="82"/>
      <c r="M2842" s="82"/>
      <c r="N2842" s="82"/>
      <c r="O2842" s="82"/>
      <c r="BS2842" s="82"/>
      <c r="BT2842" s="82"/>
      <c r="BU2842" s="82"/>
      <c r="BV2842" s="82"/>
      <c r="BW2842" s="82"/>
    </row>
    <row r="2843" spans="6:75" x14ac:dyDescent="0.3">
      <c r="F2843" s="10"/>
      <c r="G2843" s="10"/>
      <c r="H2843" s="10"/>
      <c r="I2843" s="10"/>
      <c r="J2843" s="10"/>
      <c r="K2843" s="82"/>
      <c r="L2843" s="82"/>
      <c r="M2843" s="82"/>
      <c r="N2843" s="82"/>
      <c r="O2843" s="82"/>
      <c r="BS2843" s="82"/>
      <c r="BT2843" s="82"/>
      <c r="BU2843" s="82"/>
      <c r="BV2843" s="82"/>
      <c r="BW2843" s="82"/>
    </row>
    <row r="2844" spans="6:75" x14ac:dyDescent="0.3">
      <c r="F2844" s="10"/>
      <c r="G2844" s="10"/>
      <c r="H2844" s="10"/>
      <c r="I2844" s="10"/>
      <c r="J2844" s="10"/>
      <c r="K2844" s="82"/>
      <c r="L2844" s="82"/>
      <c r="M2844" s="82"/>
      <c r="N2844" s="82"/>
      <c r="O2844" s="82"/>
      <c r="BS2844" s="82"/>
      <c r="BT2844" s="82"/>
      <c r="BU2844" s="82"/>
      <c r="BV2844" s="82"/>
      <c r="BW2844" s="82"/>
    </row>
    <row r="2845" spans="6:75" x14ac:dyDescent="0.3">
      <c r="F2845" s="10"/>
      <c r="G2845" s="10"/>
      <c r="H2845" s="10"/>
      <c r="I2845" s="10"/>
      <c r="J2845" s="10"/>
      <c r="K2845" s="82"/>
      <c r="L2845" s="82"/>
      <c r="M2845" s="82"/>
      <c r="N2845" s="82"/>
      <c r="O2845" s="82"/>
      <c r="BS2845" s="82"/>
      <c r="BT2845" s="82"/>
      <c r="BU2845" s="82"/>
      <c r="BV2845" s="82"/>
      <c r="BW2845" s="82"/>
    </row>
    <row r="2846" spans="6:75" x14ac:dyDescent="0.3">
      <c r="F2846" s="10"/>
      <c r="G2846" s="10"/>
      <c r="H2846" s="10"/>
      <c r="I2846" s="10"/>
      <c r="J2846" s="10"/>
      <c r="K2846" s="82"/>
      <c r="L2846" s="82"/>
      <c r="M2846" s="82"/>
      <c r="N2846" s="82"/>
      <c r="O2846" s="82"/>
      <c r="BS2846" s="82"/>
      <c r="BT2846" s="82"/>
      <c r="BU2846" s="82"/>
      <c r="BV2846" s="82"/>
      <c r="BW2846" s="82"/>
    </row>
    <row r="2847" spans="6:75" x14ac:dyDescent="0.3">
      <c r="F2847" s="10"/>
      <c r="G2847" s="10"/>
      <c r="H2847" s="10"/>
      <c r="I2847" s="10"/>
      <c r="J2847" s="10"/>
      <c r="K2847" s="82"/>
      <c r="L2847" s="82"/>
      <c r="M2847" s="82"/>
      <c r="N2847" s="82"/>
      <c r="O2847" s="82"/>
      <c r="BS2847" s="82"/>
      <c r="BT2847" s="82"/>
      <c r="BU2847" s="82"/>
      <c r="BV2847" s="82"/>
      <c r="BW2847" s="82"/>
    </row>
    <row r="2848" spans="6:75" x14ac:dyDescent="0.3">
      <c r="F2848" s="10"/>
      <c r="G2848" s="10"/>
      <c r="H2848" s="10"/>
      <c r="I2848" s="10"/>
      <c r="J2848" s="10"/>
      <c r="K2848" s="82"/>
      <c r="L2848" s="82"/>
      <c r="M2848" s="82"/>
      <c r="N2848" s="82"/>
      <c r="O2848" s="82"/>
      <c r="BS2848" s="82"/>
      <c r="BT2848" s="82"/>
      <c r="BU2848" s="82"/>
      <c r="BV2848" s="82"/>
      <c r="BW2848" s="82"/>
    </row>
    <row r="2849" spans="6:75" x14ac:dyDescent="0.3">
      <c r="F2849" s="10"/>
      <c r="G2849" s="10"/>
      <c r="H2849" s="10"/>
      <c r="I2849" s="10"/>
      <c r="J2849" s="10"/>
      <c r="K2849" s="82"/>
      <c r="L2849" s="82"/>
      <c r="M2849" s="82"/>
      <c r="N2849" s="82"/>
      <c r="O2849" s="82"/>
      <c r="BS2849" s="82"/>
      <c r="BT2849" s="82"/>
      <c r="BU2849" s="82"/>
      <c r="BV2849" s="82"/>
      <c r="BW2849" s="82"/>
    </row>
    <row r="2850" spans="6:75" x14ac:dyDescent="0.3">
      <c r="F2850" s="10"/>
      <c r="G2850" s="10"/>
      <c r="H2850" s="10"/>
      <c r="I2850" s="10"/>
      <c r="J2850" s="10"/>
      <c r="K2850" s="82"/>
      <c r="L2850" s="82"/>
      <c r="M2850" s="82"/>
      <c r="N2850" s="82"/>
      <c r="O2850" s="82"/>
      <c r="BS2850" s="82"/>
      <c r="BT2850" s="82"/>
      <c r="BU2850" s="82"/>
      <c r="BV2850" s="82"/>
      <c r="BW2850" s="82"/>
    </row>
    <row r="2851" spans="6:75" x14ac:dyDescent="0.3">
      <c r="F2851" s="10"/>
      <c r="G2851" s="10"/>
      <c r="H2851" s="10"/>
      <c r="I2851" s="10"/>
      <c r="J2851" s="10"/>
      <c r="K2851" s="82"/>
      <c r="L2851" s="82"/>
      <c r="M2851" s="82"/>
      <c r="N2851" s="82"/>
      <c r="O2851" s="82"/>
      <c r="BS2851" s="82"/>
      <c r="BT2851" s="82"/>
      <c r="BU2851" s="82"/>
      <c r="BV2851" s="82"/>
      <c r="BW2851" s="82"/>
    </row>
    <row r="2852" spans="6:75" x14ac:dyDescent="0.3">
      <c r="F2852" s="10"/>
      <c r="G2852" s="10"/>
      <c r="H2852" s="10"/>
      <c r="I2852" s="10"/>
      <c r="J2852" s="10"/>
      <c r="K2852" s="82"/>
      <c r="L2852" s="82"/>
      <c r="M2852" s="82"/>
      <c r="N2852" s="82"/>
      <c r="O2852" s="82"/>
      <c r="BS2852" s="82"/>
      <c r="BT2852" s="82"/>
      <c r="BU2852" s="82"/>
      <c r="BV2852" s="82"/>
      <c r="BW2852" s="82"/>
    </row>
    <row r="2853" spans="6:75" x14ac:dyDescent="0.3">
      <c r="F2853" s="10"/>
      <c r="G2853" s="10"/>
      <c r="H2853" s="10"/>
      <c r="I2853" s="10"/>
      <c r="J2853" s="10"/>
      <c r="K2853" s="82"/>
      <c r="L2853" s="82"/>
      <c r="M2853" s="82"/>
      <c r="N2853" s="82"/>
      <c r="O2853" s="82"/>
      <c r="BS2853" s="82"/>
      <c r="BT2853" s="82"/>
      <c r="BU2853" s="82"/>
      <c r="BV2853" s="82"/>
      <c r="BW2853" s="82"/>
    </row>
    <row r="2854" spans="6:75" x14ac:dyDescent="0.3">
      <c r="F2854" s="10"/>
      <c r="G2854" s="10"/>
      <c r="H2854" s="10"/>
      <c r="I2854" s="10"/>
      <c r="J2854" s="10"/>
      <c r="K2854" s="82"/>
      <c r="L2854" s="82"/>
      <c r="M2854" s="82"/>
      <c r="N2854" s="82"/>
      <c r="O2854" s="82"/>
      <c r="BS2854" s="82"/>
      <c r="BT2854" s="82"/>
      <c r="BU2854" s="82"/>
      <c r="BV2854" s="82"/>
      <c r="BW2854" s="82"/>
    </row>
    <row r="2855" spans="6:75" x14ac:dyDescent="0.3">
      <c r="F2855" s="10"/>
      <c r="G2855" s="10"/>
      <c r="H2855" s="10"/>
      <c r="I2855" s="10"/>
      <c r="J2855" s="10"/>
      <c r="K2855" s="82"/>
      <c r="L2855" s="82"/>
      <c r="M2855" s="82"/>
      <c r="N2855" s="82"/>
      <c r="O2855" s="82"/>
      <c r="BS2855" s="82"/>
      <c r="BT2855" s="82"/>
      <c r="BU2855" s="82"/>
      <c r="BV2855" s="82"/>
      <c r="BW2855" s="82"/>
    </row>
    <row r="2856" spans="6:75" x14ac:dyDescent="0.3">
      <c r="F2856" s="10"/>
      <c r="G2856" s="10"/>
      <c r="H2856" s="10"/>
      <c r="I2856" s="10"/>
      <c r="J2856" s="10"/>
      <c r="K2856" s="82"/>
      <c r="L2856" s="82"/>
      <c r="M2856" s="82"/>
      <c r="N2856" s="82"/>
      <c r="O2856" s="82"/>
      <c r="BS2856" s="82"/>
      <c r="BT2856" s="82"/>
      <c r="BU2856" s="82"/>
      <c r="BV2856" s="82"/>
      <c r="BW2856" s="82"/>
    </row>
    <row r="2857" spans="6:75" x14ac:dyDescent="0.3">
      <c r="F2857" s="10"/>
      <c r="G2857" s="10"/>
      <c r="H2857" s="10"/>
      <c r="I2857" s="10"/>
      <c r="J2857" s="10"/>
      <c r="K2857" s="82"/>
      <c r="L2857" s="82"/>
      <c r="M2857" s="82"/>
      <c r="N2857" s="82"/>
      <c r="O2857" s="82"/>
      <c r="BS2857" s="82"/>
      <c r="BT2857" s="82"/>
      <c r="BU2857" s="82"/>
      <c r="BV2857" s="82"/>
      <c r="BW2857" s="82"/>
    </row>
    <row r="2858" spans="6:75" x14ac:dyDescent="0.3">
      <c r="F2858" s="10"/>
      <c r="G2858" s="10"/>
      <c r="H2858" s="10"/>
      <c r="I2858" s="10"/>
      <c r="J2858" s="10"/>
      <c r="K2858" s="82"/>
      <c r="L2858" s="82"/>
      <c r="M2858" s="82"/>
      <c r="N2858" s="82"/>
      <c r="O2858" s="82"/>
      <c r="BS2858" s="82"/>
      <c r="BT2858" s="82"/>
      <c r="BU2858" s="82"/>
      <c r="BV2858" s="82"/>
      <c r="BW2858" s="82"/>
    </row>
    <row r="2859" spans="6:75" x14ac:dyDescent="0.3">
      <c r="F2859" s="10"/>
      <c r="G2859" s="10"/>
      <c r="H2859" s="10"/>
      <c r="I2859" s="10"/>
      <c r="J2859" s="10"/>
      <c r="K2859" s="82"/>
      <c r="L2859" s="82"/>
      <c r="M2859" s="82"/>
      <c r="N2859" s="82"/>
      <c r="O2859" s="82"/>
      <c r="BS2859" s="82"/>
      <c r="BT2859" s="82"/>
      <c r="BU2859" s="82"/>
      <c r="BV2859" s="82"/>
      <c r="BW2859" s="82"/>
    </row>
    <row r="2860" spans="6:75" x14ac:dyDescent="0.3">
      <c r="F2860" s="10"/>
      <c r="G2860" s="10"/>
      <c r="H2860" s="10"/>
      <c r="I2860" s="10"/>
      <c r="J2860" s="10"/>
      <c r="K2860" s="82"/>
      <c r="L2860" s="82"/>
      <c r="M2860" s="82"/>
      <c r="N2860" s="82"/>
      <c r="O2860" s="82"/>
      <c r="BS2860" s="82"/>
      <c r="BT2860" s="82"/>
      <c r="BU2860" s="82"/>
      <c r="BV2860" s="82"/>
      <c r="BW2860" s="82"/>
    </row>
    <row r="2861" spans="6:75" x14ac:dyDescent="0.3">
      <c r="F2861" s="10"/>
      <c r="G2861" s="10"/>
      <c r="H2861" s="10"/>
      <c r="I2861" s="10"/>
      <c r="J2861" s="10"/>
      <c r="K2861" s="82"/>
      <c r="L2861" s="82"/>
      <c r="M2861" s="82"/>
      <c r="N2861" s="82"/>
      <c r="O2861" s="82"/>
      <c r="BS2861" s="82"/>
      <c r="BT2861" s="82"/>
      <c r="BU2861" s="82"/>
      <c r="BV2861" s="82"/>
      <c r="BW2861" s="82"/>
    </row>
    <row r="2862" spans="6:75" x14ac:dyDescent="0.3">
      <c r="F2862" s="10"/>
      <c r="G2862" s="10"/>
      <c r="H2862" s="10"/>
      <c r="I2862" s="10"/>
      <c r="J2862" s="10"/>
      <c r="K2862" s="82"/>
      <c r="L2862" s="82"/>
      <c r="M2862" s="82"/>
      <c r="N2862" s="82"/>
      <c r="O2862" s="82"/>
      <c r="BS2862" s="82"/>
      <c r="BT2862" s="82"/>
      <c r="BU2862" s="82"/>
      <c r="BV2862" s="82"/>
      <c r="BW2862" s="82"/>
    </row>
    <row r="2863" spans="6:75" x14ac:dyDescent="0.3">
      <c r="F2863" s="10"/>
      <c r="G2863" s="10"/>
      <c r="H2863" s="10"/>
      <c r="I2863" s="10"/>
      <c r="J2863" s="10"/>
      <c r="K2863" s="82"/>
      <c r="L2863" s="82"/>
      <c r="M2863" s="82"/>
      <c r="N2863" s="82"/>
      <c r="O2863" s="82"/>
      <c r="BS2863" s="82"/>
      <c r="BT2863" s="82"/>
      <c r="BU2863" s="82"/>
      <c r="BV2863" s="82"/>
      <c r="BW2863" s="82"/>
    </row>
    <row r="2864" spans="6:75" x14ac:dyDescent="0.3">
      <c r="F2864" s="10"/>
      <c r="G2864" s="10"/>
      <c r="H2864" s="10"/>
      <c r="I2864" s="10"/>
      <c r="J2864" s="10"/>
      <c r="K2864" s="82"/>
      <c r="L2864" s="82"/>
      <c r="M2864" s="82"/>
      <c r="N2864" s="82"/>
      <c r="O2864" s="82"/>
      <c r="BS2864" s="82"/>
      <c r="BT2864" s="82"/>
      <c r="BU2864" s="82"/>
      <c r="BV2864" s="82"/>
      <c r="BW2864" s="82"/>
    </row>
    <row r="2865" spans="6:75" x14ac:dyDescent="0.3">
      <c r="F2865" s="10"/>
      <c r="G2865" s="10"/>
      <c r="H2865" s="10"/>
      <c r="I2865" s="10"/>
      <c r="J2865" s="10"/>
      <c r="K2865" s="82"/>
      <c r="L2865" s="82"/>
      <c r="M2865" s="82"/>
      <c r="N2865" s="82"/>
      <c r="O2865" s="82"/>
      <c r="BS2865" s="82"/>
      <c r="BT2865" s="82"/>
      <c r="BU2865" s="82"/>
      <c r="BV2865" s="82"/>
      <c r="BW2865" s="82"/>
    </row>
    <row r="2866" spans="6:75" x14ac:dyDescent="0.3">
      <c r="F2866" s="10"/>
      <c r="G2866" s="10"/>
      <c r="H2866" s="10"/>
      <c r="I2866" s="10"/>
      <c r="J2866" s="10"/>
      <c r="K2866" s="82"/>
      <c r="L2866" s="82"/>
      <c r="M2866" s="82"/>
      <c r="N2866" s="82"/>
      <c r="O2866" s="82"/>
      <c r="BS2866" s="82"/>
      <c r="BT2866" s="82"/>
      <c r="BU2866" s="82"/>
      <c r="BV2866" s="82"/>
      <c r="BW2866" s="82"/>
    </row>
    <row r="2867" spans="6:75" x14ac:dyDescent="0.3">
      <c r="F2867" s="10"/>
      <c r="G2867" s="10"/>
      <c r="H2867" s="10"/>
      <c r="I2867" s="10"/>
      <c r="J2867" s="10"/>
      <c r="K2867" s="82"/>
      <c r="L2867" s="82"/>
      <c r="M2867" s="82"/>
      <c r="N2867" s="82"/>
      <c r="O2867" s="82"/>
      <c r="BS2867" s="82"/>
      <c r="BT2867" s="82"/>
      <c r="BU2867" s="82"/>
      <c r="BV2867" s="82"/>
      <c r="BW2867" s="82"/>
    </row>
    <row r="2868" spans="6:75" x14ac:dyDescent="0.3">
      <c r="F2868" s="10"/>
      <c r="G2868" s="10"/>
      <c r="H2868" s="10"/>
      <c r="I2868" s="10"/>
      <c r="J2868" s="10"/>
      <c r="K2868" s="82"/>
      <c r="L2868" s="82"/>
      <c r="M2868" s="82"/>
      <c r="N2868" s="82"/>
      <c r="O2868" s="82"/>
      <c r="BS2868" s="82"/>
      <c r="BT2868" s="82"/>
      <c r="BU2868" s="82"/>
      <c r="BV2868" s="82"/>
      <c r="BW2868" s="82"/>
    </row>
    <row r="2869" spans="6:75" x14ac:dyDescent="0.3">
      <c r="F2869" s="10"/>
      <c r="G2869" s="10"/>
      <c r="H2869" s="10"/>
      <c r="I2869" s="10"/>
      <c r="J2869" s="10"/>
      <c r="K2869" s="82"/>
      <c r="L2869" s="82"/>
      <c r="M2869" s="82"/>
      <c r="N2869" s="82"/>
      <c r="O2869" s="82"/>
      <c r="BS2869" s="82"/>
      <c r="BT2869" s="82"/>
      <c r="BU2869" s="82"/>
      <c r="BV2869" s="82"/>
      <c r="BW2869" s="82"/>
    </row>
    <row r="2870" spans="6:75" x14ac:dyDescent="0.3">
      <c r="F2870" s="10"/>
      <c r="G2870" s="10"/>
      <c r="H2870" s="10"/>
      <c r="I2870" s="10"/>
      <c r="J2870" s="10"/>
      <c r="K2870" s="82"/>
      <c r="L2870" s="82"/>
      <c r="M2870" s="82"/>
      <c r="N2870" s="82"/>
      <c r="O2870" s="82"/>
      <c r="BS2870" s="82"/>
      <c r="BT2870" s="82"/>
      <c r="BU2870" s="82"/>
      <c r="BV2870" s="82"/>
      <c r="BW2870" s="82"/>
    </row>
    <row r="2871" spans="6:75" x14ac:dyDescent="0.3">
      <c r="F2871" s="10"/>
      <c r="G2871" s="10"/>
      <c r="H2871" s="10"/>
      <c r="I2871" s="10"/>
      <c r="J2871" s="10"/>
      <c r="K2871" s="82"/>
      <c r="L2871" s="82"/>
      <c r="M2871" s="82"/>
      <c r="N2871" s="82"/>
      <c r="O2871" s="82"/>
      <c r="BS2871" s="82"/>
      <c r="BT2871" s="82"/>
      <c r="BU2871" s="82"/>
      <c r="BV2871" s="82"/>
      <c r="BW2871" s="82"/>
    </row>
    <row r="2872" spans="6:75" x14ac:dyDescent="0.3">
      <c r="F2872" s="10"/>
      <c r="G2872" s="10"/>
      <c r="H2872" s="10"/>
      <c r="I2872" s="10"/>
      <c r="J2872" s="10"/>
      <c r="K2872" s="82"/>
      <c r="L2872" s="82"/>
      <c r="M2872" s="82"/>
      <c r="N2872" s="82"/>
      <c r="O2872" s="82"/>
      <c r="BS2872" s="82"/>
      <c r="BT2872" s="82"/>
      <c r="BU2872" s="82"/>
      <c r="BV2872" s="82"/>
      <c r="BW2872" s="82"/>
    </row>
    <row r="2873" spans="6:75" x14ac:dyDescent="0.3">
      <c r="F2873" s="10"/>
      <c r="G2873" s="10"/>
      <c r="H2873" s="10"/>
      <c r="I2873" s="10"/>
      <c r="J2873" s="10"/>
      <c r="K2873" s="82"/>
      <c r="L2873" s="82"/>
      <c r="M2873" s="82"/>
      <c r="N2873" s="82"/>
      <c r="O2873" s="82"/>
      <c r="BS2873" s="82"/>
      <c r="BT2873" s="82"/>
      <c r="BU2873" s="82"/>
      <c r="BV2873" s="82"/>
      <c r="BW2873" s="82"/>
    </row>
    <row r="2874" spans="6:75" x14ac:dyDescent="0.3">
      <c r="F2874" s="10"/>
      <c r="G2874" s="10"/>
      <c r="H2874" s="10"/>
      <c r="I2874" s="10"/>
      <c r="J2874" s="10"/>
      <c r="K2874" s="82"/>
      <c r="L2874" s="82"/>
      <c r="M2874" s="82"/>
      <c r="N2874" s="82"/>
      <c r="O2874" s="82"/>
      <c r="BS2874" s="82"/>
      <c r="BT2874" s="82"/>
      <c r="BU2874" s="82"/>
      <c r="BV2874" s="82"/>
      <c r="BW2874" s="82"/>
    </row>
    <row r="2875" spans="6:75" x14ac:dyDescent="0.3">
      <c r="F2875" s="10"/>
      <c r="G2875" s="10"/>
      <c r="H2875" s="10"/>
      <c r="I2875" s="10"/>
      <c r="J2875" s="10"/>
      <c r="K2875" s="82"/>
      <c r="L2875" s="82"/>
      <c r="M2875" s="82"/>
      <c r="N2875" s="82"/>
      <c r="O2875" s="82"/>
      <c r="BS2875" s="82"/>
      <c r="BT2875" s="82"/>
      <c r="BU2875" s="82"/>
      <c r="BV2875" s="82"/>
      <c r="BW2875" s="82"/>
    </row>
    <row r="2876" spans="6:75" x14ac:dyDescent="0.3">
      <c r="F2876" s="10"/>
      <c r="G2876" s="10"/>
      <c r="H2876" s="10"/>
      <c r="I2876" s="10"/>
      <c r="J2876" s="10"/>
      <c r="K2876" s="82"/>
      <c r="L2876" s="82"/>
      <c r="M2876" s="82"/>
      <c r="N2876" s="82"/>
      <c r="O2876" s="82"/>
      <c r="BS2876" s="82"/>
      <c r="BT2876" s="82"/>
      <c r="BU2876" s="82"/>
      <c r="BV2876" s="82"/>
      <c r="BW2876" s="82"/>
    </row>
    <row r="2877" spans="6:75" x14ac:dyDescent="0.3">
      <c r="F2877" s="10"/>
      <c r="G2877" s="10"/>
      <c r="H2877" s="10"/>
      <c r="I2877" s="10"/>
      <c r="J2877" s="10"/>
      <c r="K2877" s="82"/>
      <c r="L2877" s="82"/>
      <c r="M2877" s="82"/>
      <c r="N2877" s="82"/>
      <c r="O2877" s="82"/>
      <c r="BS2877" s="82"/>
      <c r="BT2877" s="82"/>
      <c r="BU2877" s="82"/>
      <c r="BV2877" s="82"/>
      <c r="BW2877" s="82"/>
    </row>
    <row r="2878" spans="6:75" x14ac:dyDescent="0.3">
      <c r="F2878" s="10"/>
      <c r="G2878" s="10"/>
      <c r="H2878" s="10"/>
      <c r="I2878" s="10"/>
      <c r="J2878" s="10"/>
      <c r="K2878" s="82"/>
      <c r="L2878" s="82"/>
      <c r="M2878" s="82"/>
      <c r="N2878" s="82"/>
      <c r="O2878" s="82"/>
      <c r="BS2878" s="82"/>
      <c r="BT2878" s="82"/>
      <c r="BU2878" s="82"/>
      <c r="BV2878" s="82"/>
      <c r="BW2878" s="82"/>
    </row>
    <row r="2879" spans="6:75" x14ac:dyDescent="0.3">
      <c r="F2879" s="10"/>
      <c r="G2879" s="10"/>
      <c r="H2879" s="10"/>
      <c r="I2879" s="10"/>
      <c r="J2879" s="10"/>
      <c r="K2879" s="82"/>
      <c r="L2879" s="82"/>
      <c r="M2879" s="82"/>
      <c r="N2879" s="82"/>
      <c r="O2879" s="82"/>
      <c r="BS2879" s="82"/>
      <c r="BT2879" s="82"/>
      <c r="BU2879" s="82"/>
      <c r="BV2879" s="82"/>
      <c r="BW2879" s="82"/>
    </row>
    <row r="2880" spans="6:75" x14ac:dyDescent="0.3">
      <c r="F2880" s="10"/>
      <c r="G2880" s="10"/>
      <c r="H2880" s="10"/>
      <c r="I2880" s="10"/>
      <c r="J2880" s="10"/>
      <c r="K2880" s="82"/>
      <c r="L2880" s="82"/>
      <c r="M2880" s="82"/>
      <c r="N2880" s="82"/>
      <c r="O2880" s="82"/>
      <c r="BS2880" s="82"/>
      <c r="BT2880" s="82"/>
      <c r="BU2880" s="82"/>
      <c r="BV2880" s="82"/>
      <c r="BW2880" s="82"/>
    </row>
    <row r="2881" spans="6:75" x14ac:dyDescent="0.3">
      <c r="F2881" s="10"/>
      <c r="G2881" s="10"/>
      <c r="H2881" s="10"/>
      <c r="I2881" s="10"/>
      <c r="J2881" s="10"/>
      <c r="K2881" s="82"/>
      <c r="L2881" s="82"/>
      <c r="M2881" s="82"/>
      <c r="N2881" s="82"/>
      <c r="O2881" s="82"/>
      <c r="BS2881" s="82"/>
      <c r="BT2881" s="82"/>
      <c r="BU2881" s="82"/>
      <c r="BV2881" s="82"/>
      <c r="BW2881" s="82"/>
    </row>
    <row r="2882" spans="6:75" x14ac:dyDescent="0.3">
      <c r="F2882" s="10"/>
      <c r="G2882" s="10"/>
      <c r="H2882" s="10"/>
      <c r="I2882" s="10"/>
      <c r="J2882" s="10"/>
      <c r="K2882" s="82"/>
      <c r="L2882" s="82"/>
      <c r="M2882" s="82"/>
      <c r="N2882" s="82"/>
      <c r="O2882" s="82"/>
      <c r="BS2882" s="82"/>
      <c r="BT2882" s="82"/>
      <c r="BU2882" s="82"/>
      <c r="BV2882" s="82"/>
      <c r="BW2882" s="82"/>
    </row>
    <row r="2883" spans="6:75" x14ac:dyDescent="0.3">
      <c r="F2883" s="10"/>
      <c r="G2883" s="10"/>
      <c r="H2883" s="10"/>
      <c r="I2883" s="10"/>
      <c r="J2883" s="10"/>
      <c r="K2883" s="82"/>
      <c r="L2883" s="82"/>
      <c r="M2883" s="82"/>
      <c r="N2883" s="82"/>
      <c r="O2883" s="82"/>
      <c r="BS2883" s="82"/>
      <c r="BT2883" s="82"/>
      <c r="BU2883" s="82"/>
      <c r="BV2883" s="82"/>
      <c r="BW2883" s="82"/>
    </row>
    <row r="2884" spans="6:75" x14ac:dyDescent="0.3">
      <c r="F2884" s="10"/>
      <c r="G2884" s="10"/>
      <c r="H2884" s="10"/>
      <c r="I2884" s="10"/>
      <c r="J2884" s="10"/>
      <c r="K2884" s="82"/>
      <c r="L2884" s="82"/>
      <c r="M2884" s="82"/>
      <c r="N2884" s="82"/>
      <c r="O2884" s="82"/>
      <c r="BS2884" s="82"/>
      <c r="BT2884" s="82"/>
      <c r="BU2884" s="82"/>
      <c r="BV2884" s="82"/>
      <c r="BW2884" s="82"/>
    </row>
    <row r="2885" spans="6:75" x14ac:dyDescent="0.3">
      <c r="F2885" s="10"/>
      <c r="G2885" s="10"/>
      <c r="H2885" s="10"/>
      <c r="I2885" s="10"/>
      <c r="J2885" s="10"/>
      <c r="K2885" s="82"/>
      <c r="L2885" s="82"/>
      <c r="M2885" s="82"/>
      <c r="N2885" s="82"/>
      <c r="O2885" s="82"/>
      <c r="BS2885" s="82"/>
      <c r="BT2885" s="82"/>
      <c r="BU2885" s="82"/>
      <c r="BV2885" s="82"/>
      <c r="BW2885" s="82"/>
    </row>
    <row r="2886" spans="6:75" x14ac:dyDescent="0.3">
      <c r="F2886" s="10"/>
      <c r="G2886" s="10"/>
      <c r="H2886" s="10"/>
      <c r="I2886" s="10"/>
      <c r="J2886" s="10"/>
      <c r="K2886" s="82"/>
      <c r="L2886" s="82"/>
      <c r="M2886" s="82"/>
      <c r="N2886" s="82"/>
      <c r="O2886" s="82"/>
      <c r="BS2886" s="82"/>
      <c r="BT2886" s="82"/>
      <c r="BU2886" s="82"/>
      <c r="BV2886" s="82"/>
      <c r="BW2886" s="82"/>
    </row>
    <row r="2887" spans="6:75" x14ac:dyDescent="0.3">
      <c r="F2887" s="10"/>
      <c r="G2887" s="10"/>
      <c r="H2887" s="10"/>
      <c r="I2887" s="10"/>
      <c r="J2887" s="10"/>
      <c r="K2887" s="82"/>
      <c r="L2887" s="82"/>
      <c r="M2887" s="82"/>
      <c r="N2887" s="82"/>
      <c r="O2887" s="82"/>
      <c r="BS2887" s="82"/>
      <c r="BT2887" s="82"/>
      <c r="BU2887" s="82"/>
      <c r="BV2887" s="82"/>
      <c r="BW2887" s="82"/>
    </row>
    <row r="2888" spans="6:75" x14ac:dyDescent="0.3">
      <c r="F2888" s="10"/>
      <c r="G2888" s="10"/>
      <c r="H2888" s="10"/>
      <c r="I2888" s="10"/>
      <c r="J2888" s="10"/>
      <c r="K2888" s="82"/>
      <c r="L2888" s="82"/>
      <c r="M2888" s="82"/>
      <c r="N2888" s="82"/>
      <c r="O2888" s="82"/>
      <c r="BS2888" s="82"/>
      <c r="BT2888" s="82"/>
      <c r="BU2888" s="82"/>
      <c r="BV2888" s="82"/>
      <c r="BW2888" s="82"/>
    </row>
    <row r="2889" spans="6:75" x14ac:dyDescent="0.3">
      <c r="F2889" s="10"/>
      <c r="G2889" s="10"/>
      <c r="H2889" s="10"/>
      <c r="I2889" s="10"/>
      <c r="J2889" s="10"/>
      <c r="K2889" s="82"/>
      <c r="L2889" s="82"/>
      <c r="M2889" s="82"/>
      <c r="N2889" s="82"/>
      <c r="O2889" s="82"/>
      <c r="BS2889" s="82"/>
      <c r="BT2889" s="82"/>
      <c r="BU2889" s="82"/>
      <c r="BV2889" s="82"/>
      <c r="BW2889" s="82"/>
    </row>
    <row r="2890" spans="6:75" x14ac:dyDescent="0.3">
      <c r="F2890" s="10"/>
      <c r="G2890" s="10"/>
      <c r="H2890" s="10"/>
      <c r="I2890" s="10"/>
      <c r="J2890" s="10"/>
      <c r="K2890" s="82"/>
      <c r="L2890" s="82"/>
      <c r="M2890" s="82"/>
      <c r="N2890" s="82"/>
      <c r="O2890" s="82"/>
      <c r="BS2890" s="82"/>
      <c r="BT2890" s="82"/>
      <c r="BU2890" s="82"/>
      <c r="BV2890" s="82"/>
      <c r="BW2890" s="82"/>
    </row>
    <row r="2891" spans="6:75" x14ac:dyDescent="0.3">
      <c r="F2891" s="10"/>
      <c r="G2891" s="10"/>
      <c r="H2891" s="10"/>
      <c r="I2891" s="10"/>
      <c r="J2891" s="10"/>
      <c r="K2891" s="82"/>
      <c r="L2891" s="82"/>
      <c r="M2891" s="82"/>
      <c r="N2891" s="82"/>
      <c r="O2891" s="82"/>
      <c r="BS2891" s="82"/>
      <c r="BT2891" s="82"/>
      <c r="BU2891" s="82"/>
      <c r="BV2891" s="82"/>
      <c r="BW2891" s="82"/>
    </row>
    <row r="2892" spans="6:75" x14ac:dyDescent="0.3">
      <c r="F2892" s="10"/>
      <c r="G2892" s="10"/>
      <c r="H2892" s="10"/>
      <c r="I2892" s="10"/>
      <c r="J2892" s="10"/>
      <c r="K2892" s="82"/>
      <c r="L2892" s="82"/>
      <c r="M2892" s="82"/>
      <c r="N2892" s="82"/>
      <c r="O2892" s="82"/>
      <c r="BS2892" s="82"/>
      <c r="BT2892" s="82"/>
      <c r="BU2892" s="82"/>
      <c r="BV2892" s="82"/>
      <c r="BW2892" s="82"/>
    </row>
    <row r="2893" spans="6:75" x14ac:dyDescent="0.3">
      <c r="F2893" s="10"/>
      <c r="G2893" s="10"/>
      <c r="H2893" s="10"/>
      <c r="I2893" s="10"/>
      <c r="J2893" s="10"/>
      <c r="K2893" s="82"/>
      <c r="L2893" s="82"/>
      <c r="M2893" s="82"/>
      <c r="N2893" s="82"/>
      <c r="O2893" s="82"/>
      <c r="BS2893" s="82"/>
      <c r="BT2893" s="82"/>
      <c r="BU2893" s="82"/>
      <c r="BV2893" s="82"/>
      <c r="BW2893" s="82"/>
    </row>
    <row r="2894" spans="6:75" x14ac:dyDescent="0.3">
      <c r="F2894" s="10"/>
      <c r="G2894" s="10"/>
      <c r="H2894" s="10"/>
      <c r="I2894" s="10"/>
      <c r="J2894" s="10"/>
      <c r="K2894" s="82"/>
      <c r="L2894" s="82"/>
      <c r="M2894" s="82"/>
      <c r="N2894" s="82"/>
      <c r="O2894" s="82"/>
      <c r="BS2894" s="82"/>
      <c r="BT2894" s="82"/>
      <c r="BU2894" s="82"/>
      <c r="BV2894" s="82"/>
      <c r="BW2894" s="82"/>
    </row>
    <row r="2895" spans="6:75" x14ac:dyDescent="0.3">
      <c r="F2895" s="10"/>
      <c r="G2895" s="10"/>
      <c r="H2895" s="10"/>
      <c r="I2895" s="10"/>
      <c r="J2895" s="10"/>
      <c r="K2895" s="82"/>
      <c r="L2895" s="82"/>
      <c r="M2895" s="82"/>
      <c r="N2895" s="82"/>
      <c r="O2895" s="82"/>
      <c r="BS2895" s="82"/>
      <c r="BT2895" s="82"/>
      <c r="BU2895" s="82"/>
      <c r="BV2895" s="82"/>
      <c r="BW2895" s="82"/>
    </row>
    <row r="2896" spans="6:75" x14ac:dyDescent="0.3">
      <c r="F2896" s="10"/>
      <c r="G2896" s="10"/>
      <c r="H2896" s="10"/>
      <c r="I2896" s="10"/>
      <c r="J2896" s="10"/>
      <c r="K2896" s="82"/>
      <c r="L2896" s="82"/>
      <c r="M2896" s="82"/>
      <c r="N2896" s="82"/>
      <c r="O2896" s="82"/>
      <c r="BS2896" s="82"/>
      <c r="BT2896" s="82"/>
      <c r="BU2896" s="82"/>
      <c r="BV2896" s="82"/>
      <c r="BW2896" s="82"/>
    </row>
    <row r="2897" spans="6:75" x14ac:dyDescent="0.3">
      <c r="F2897" s="10"/>
      <c r="G2897" s="10"/>
      <c r="H2897" s="10"/>
      <c r="I2897" s="10"/>
      <c r="J2897" s="10"/>
      <c r="K2897" s="82"/>
      <c r="L2897" s="82"/>
      <c r="M2897" s="82"/>
      <c r="N2897" s="82"/>
      <c r="O2897" s="82"/>
      <c r="BS2897" s="82"/>
      <c r="BT2897" s="82"/>
      <c r="BU2897" s="82"/>
      <c r="BV2897" s="82"/>
      <c r="BW2897" s="82"/>
    </row>
    <row r="2898" spans="6:75" x14ac:dyDescent="0.3">
      <c r="F2898" s="10"/>
      <c r="G2898" s="10"/>
      <c r="H2898" s="10"/>
      <c r="I2898" s="10"/>
      <c r="J2898" s="10"/>
      <c r="K2898" s="82"/>
      <c r="L2898" s="82"/>
      <c r="M2898" s="82"/>
      <c r="N2898" s="82"/>
      <c r="O2898" s="82"/>
      <c r="BS2898" s="82"/>
      <c r="BT2898" s="82"/>
      <c r="BU2898" s="82"/>
      <c r="BV2898" s="82"/>
      <c r="BW2898" s="82"/>
    </row>
    <row r="2899" spans="6:75" x14ac:dyDescent="0.3">
      <c r="F2899" s="10"/>
      <c r="G2899" s="10"/>
      <c r="H2899" s="10"/>
      <c r="I2899" s="10"/>
      <c r="J2899" s="10"/>
      <c r="K2899" s="82"/>
      <c r="L2899" s="82"/>
      <c r="M2899" s="82"/>
      <c r="N2899" s="82"/>
      <c r="O2899" s="82"/>
      <c r="BS2899" s="82"/>
      <c r="BT2899" s="82"/>
      <c r="BU2899" s="82"/>
      <c r="BV2899" s="82"/>
      <c r="BW2899" s="82"/>
    </row>
    <row r="2900" spans="6:75" x14ac:dyDescent="0.3">
      <c r="F2900" s="10"/>
      <c r="G2900" s="10"/>
      <c r="H2900" s="10"/>
      <c r="I2900" s="10"/>
      <c r="J2900" s="10"/>
      <c r="K2900" s="82"/>
      <c r="L2900" s="82"/>
      <c r="M2900" s="82"/>
      <c r="N2900" s="82"/>
      <c r="O2900" s="82"/>
      <c r="BS2900" s="82"/>
      <c r="BT2900" s="82"/>
      <c r="BU2900" s="82"/>
      <c r="BV2900" s="82"/>
      <c r="BW2900" s="82"/>
    </row>
    <row r="2901" spans="6:75" x14ac:dyDescent="0.3">
      <c r="F2901" s="10"/>
      <c r="G2901" s="10"/>
      <c r="H2901" s="10"/>
      <c r="I2901" s="10"/>
      <c r="J2901" s="10"/>
      <c r="K2901" s="82"/>
      <c r="L2901" s="82"/>
      <c r="M2901" s="82"/>
      <c r="N2901" s="82"/>
      <c r="O2901" s="82"/>
      <c r="BS2901" s="82"/>
      <c r="BT2901" s="82"/>
      <c r="BU2901" s="82"/>
      <c r="BV2901" s="82"/>
      <c r="BW2901" s="82"/>
    </row>
    <row r="2902" spans="6:75" x14ac:dyDescent="0.3">
      <c r="F2902" s="10"/>
      <c r="G2902" s="10"/>
      <c r="H2902" s="10"/>
      <c r="I2902" s="10"/>
      <c r="J2902" s="10"/>
      <c r="K2902" s="82"/>
      <c r="L2902" s="82"/>
      <c r="M2902" s="82"/>
      <c r="N2902" s="82"/>
      <c r="O2902" s="82"/>
      <c r="BS2902" s="82"/>
      <c r="BT2902" s="82"/>
      <c r="BU2902" s="82"/>
      <c r="BV2902" s="82"/>
      <c r="BW2902" s="82"/>
    </row>
    <row r="2903" spans="6:75" x14ac:dyDescent="0.3">
      <c r="F2903" s="10"/>
      <c r="G2903" s="10"/>
      <c r="H2903" s="10"/>
      <c r="I2903" s="10"/>
      <c r="J2903" s="10"/>
      <c r="K2903" s="82"/>
      <c r="L2903" s="82"/>
      <c r="M2903" s="82"/>
      <c r="N2903" s="82"/>
      <c r="O2903" s="82"/>
      <c r="BS2903" s="82"/>
      <c r="BT2903" s="82"/>
      <c r="BU2903" s="82"/>
      <c r="BV2903" s="82"/>
      <c r="BW2903" s="82"/>
    </row>
    <row r="2904" spans="6:75" x14ac:dyDescent="0.3">
      <c r="F2904" s="10"/>
      <c r="G2904" s="10"/>
      <c r="H2904" s="10"/>
      <c r="I2904" s="10"/>
      <c r="J2904" s="10"/>
      <c r="K2904" s="82"/>
      <c r="L2904" s="82"/>
      <c r="M2904" s="82"/>
      <c r="N2904" s="82"/>
      <c r="O2904" s="82"/>
      <c r="BS2904" s="82"/>
      <c r="BT2904" s="82"/>
      <c r="BU2904" s="82"/>
      <c r="BV2904" s="82"/>
      <c r="BW2904" s="82"/>
    </row>
    <row r="2905" spans="6:75" x14ac:dyDescent="0.3">
      <c r="F2905" s="10"/>
      <c r="G2905" s="10"/>
      <c r="H2905" s="10"/>
      <c r="I2905" s="10"/>
      <c r="J2905" s="10"/>
      <c r="K2905" s="82"/>
      <c r="L2905" s="82"/>
      <c r="M2905" s="82"/>
      <c r="N2905" s="82"/>
      <c r="O2905" s="82"/>
      <c r="BS2905" s="82"/>
      <c r="BT2905" s="82"/>
      <c r="BU2905" s="82"/>
      <c r="BV2905" s="82"/>
      <c r="BW2905" s="82"/>
    </row>
    <row r="2906" spans="6:75" x14ac:dyDescent="0.3">
      <c r="F2906" s="10"/>
      <c r="G2906" s="10"/>
      <c r="H2906" s="10"/>
      <c r="I2906" s="10"/>
      <c r="J2906" s="10"/>
      <c r="K2906" s="82"/>
      <c r="L2906" s="82"/>
      <c r="M2906" s="82"/>
      <c r="N2906" s="82"/>
      <c r="O2906" s="82"/>
      <c r="BS2906" s="82"/>
      <c r="BT2906" s="82"/>
      <c r="BU2906" s="82"/>
      <c r="BV2906" s="82"/>
      <c r="BW2906" s="82"/>
    </row>
    <row r="2907" spans="6:75" x14ac:dyDescent="0.3">
      <c r="F2907" s="10"/>
      <c r="G2907" s="10"/>
      <c r="H2907" s="10"/>
      <c r="I2907" s="10"/>
      <c r="J2907" s="10"/>
      <c r="K2907" s="82"/>
      <c r="L2907" s="82"/>
      <c r="M2907" s="82"/>
      <c r="N2907" s="82"/>
      <c r="O2907" s="82"/>
      <c r="BS2907" s="82"/>
      <c r="BT2907" s="82"/>
      <c r="BU2907" s="82"/>
      <c r="BV2907" s="82"/>
      <c r="BW2907" s="82"/>
    </row>
    <row r="2908" spans="6:75" x14ac:dyDescent="0.3">
      <c r="F2908" s="10"/>
      <c r="G2908" s="10"/>
      <c r="H2908" s="10"/>
      <c r="I2908" s="10"/>
      <c r="J2908" s="10"/>
      <c r="K2908" s="82"/>
      <c r="L2908" s="82"/>
      <c r="M2908" s="82"/>
      <c r="N2908" s="82"/>
      <c r="O2908" s="82"/>
      <c r="BS2908" s="82"/>
      <c r="BT2908" s="82"/>
      <c r="BU2908" s="82"/>
      <c r="BV2908" s="82"/>
      <c r="BW2908" s="82"/>
    </row>
    <row r="2909" spans="6:75" x14ac:dyDescent="0.3">
      <c r="F2909" s="10"/>
      <c r="G2909" s="10"/>
      <c r="H2909" s="10"/>
      <c r="I2909" s="10"/>
      <c r="J2909" s="10"/>
      <c r="K2909" s="82"/>
      <c r="L2909" s="82"/>
      <c r="M2909" s="82"/>
      <c r="N2909" s="82"/>
      <c r="O2909" s="82"/>
      <c r="BS2909" s="82"/>
      <c r="BT2909" s="82"/>
      <c r="BU2909" s="82"/>
      <c r="BV2909" s="82"/>
      <c r="BW2909" s="82"/>
    </row>
    <row r="2910" spans="6:75" x14ac:dyDescent="0.3">
      <c r="F2910" s="10"/>
      <c r="G2910" s="10"/>
      <c r="H2910" s="10"/>
      <c r="I2910" s="10"/>
      <c r="J2910" s="10"/>
      <c r="K2910" s="82"/>
      <c r="L2910" s="82"/>
      <c r="M2910" s="82"/>
      <c r="N2910" s="82"/>
      <c r="O2910" s="82"/>
      <c r="BS2910" s="82"/>
      <c r="BT2910" s="82"/>
      <c r="BU2910" s="82"/>
      <c r="BV2910" s="82"/>
      <c r="BW2910" s="82"/>
    </row>
    <row r="2911" spans="6:75" x14ac:dyDescent="0.3">
      <c r="F2911" s="10"/>
      <c r="G2911" s="10"/>
      <c r="H2911" s="10"/>
      <c r="I2911" s="10"/>
      <c r="J2911" s="10"/>
      <c r="K2911" s="82"/>
      <c r="L2911" s="82"/>
      <c r="M2911" s="82"/>
      <c r="N2911" s="82"/>
      <c r="O2911" s="82"/>
      <c r="BS2911" s="82"/>
      <c r="BT2911" s="82"/>
      <c r="BU2911" s="82"/>
      <c r="BV2911" s="82"/>
      <c r="BW2911" s="82"/>
    </row>
    <row r="2912" spans="6:75" x14ac:dyDescent="0.3">
      <c r="F2912" s="10"/>
      <c r="G2912" s="10"/>
      <c r="H2912" s="10"/>
      <c r="I2912" s="10"/>
      <c r="J2912" s="10"/>
      <c r="K2912" s="82"/>
      <c r="L2912" s="82"/>
      <c r="M2912" s="82"/>
      <c r="N2912" s="82"/>
      <c r="O2912" s="82"/>
      <c r="BS2912" s="82"/>
      <c r="BT2912" s="82"/>
      <c r="BU2912" s="82"/>
      <c r="BV2912" s="82"/>
      <c r="BW2912" s="82"/>
    </row>
    <row r="2913" spans="6:75" x14ac:dyDescent="0.3">
      <c r="F2913" s="10"/>
      <c r="G2913" s="10"/>
      <c r="H2913" s="10"/>
      <c r="I2913" s="10"/>
      <c r="J2913" s="10"/>
      <c r="K2913" s="82"/>
      <c r="L2913" s="82"/>
      <c r="M2913" s="82"/>
      <c r="N2913" s="82"/>
      <c r="O2913" s="82"/>
      <c r="BS2913" s="82"/>
      <c r="BT2913" s="82"/>
      <c r="BU2913" s="82"/>
      <c r="BV2913" s="82"/>
      <c r="BW2913" s="82"/>
    </row>
    <row r="2914" spans="6:75" x14ac:dyDescent="0.3">
      <c r="F2914" s="10"/>
      <c r="G2914" s="10"/>
      <c r="H2914" s="10"/>
      <c r="I2914" s="10"/>
      <c r="J2914" s="10"/>
      <c r="K2914" s="82"/>
      <c r="L2914" s="82"/>
      <c r="M2914" s="82"/>
      <c r="N2914" s="82"/>
      <c r="O2914" s="82"/>
      <c r="BS2914" s="82"/>
      <c r="BT2914" s="82"/>
      <c r="BU2914" s="82"/>
      <c r="BV2914" s="82"/>
      <c r="BW2914" s="82"/>
    </row>
    <row r="2915" spans="6:75" x14ac:dyDescent="0.3">
      <c r="F2915" s="10"/>
      <c r="G2915" s="10"/>
      <c r="H2915" s="10"/>
      <c r="I2915" s="10"/>
      <c r="J2915" s="10"/>
      <c r="K2915" s="82"/>
      <c r="L2915" s="82"/>
      <c r="M2915" s="82"/>
      <c r="N2915" s="82"/>
      <c r="O2915" s="82"/>
      <c r="BS2915" s="82"/>
      <c r="BT2915" s="82"/>
      <c r="BU2915" s="82"/>
      <c r="BV2915" s="82"/>
      <c r="BW2915" s="82"/>
    </row>
    <row r="2916" spans="6:75" x14ac:dyDescent="0.3">
      <c r="F2916" s="10"/>
      <c r="G2916" s="10"/>
      <c r="H2916" s="10"/>
      <c r="I2916" s="10"/>
      <c r="J2916" s="10"/>
      <c r="K2916" s="82"/>
      <c r="L2916" s="82"/>
      <c r="M2916" s="82"/>
      <c r="N2916" s="82"/>
      <c r="O2916" s="82"/>
      <c r="BS2916" s="82"/>
      <c r="BT2916" s="82"/>
      <c r="BU2916" s="82"/>
      <c r="BV2916" s="82"/>
      <c r="BW2916" s="82"/>
    </row>
    <row r="2917" spans="6:75" x14ac:dyDescent="0.3">
      <c r="F2917" s="10"/>
      <c r="G2917" s="10"/>
      <c r="H2917" s="10"/>
      <c r="I2917" s="10"/>
      <c r="J2917" s="10"/>
      <c r="K2917" s="82"/>
      <c r="L2917" s="82"/>
      <c r="M2917" s="82"/>
      <c r="N2917" s="82"/>
      <c r="O2917" s="82"/>
      <c r="BS2917" s="82"/>
      <c r="BT2917" s="82"/>
      <c r="BU2917" s="82"/>
      <c r="BV2917" s="82"/>
      <c r="BW2917" s="82"/>
    </row>
    <row r="2918" spans="6:75" x14ac:dyDescent="0.3">
      <c r="F2918" s="10"/>
      <c r="G2918" s="10"/>
      <c r="H2918" s="10"/>
      <c r="I2918" s="10"/>
      <c r="J2918" s="10"/>
      <c r="K2918" s="82"/>
      <c r="L2918" s="82"/>
      <c r="M2918" s="82"/>
      <c r="N2918" s="82"/>
      <c r="O2918" s="82"/>
      <c r="BS2918" s="82"/>
      <c r="BT2918" s="82"/>
      <c r="BU2918" s="82"/>
      <c r="BV2918" s="82"/>
      <c r="BW2918" s="82"/>
    </row>
    <row r="2919" spans="6:75" x14ac:dyDescent="0.3">
      <c r="F2919" s="10"/>
      <c r="G2919" s="10"/>
      <c r="H2919" s="10"/>
      <c r="I2919" s="10"/>
      <c r="J2919" s="10"/>
      <c r="K2919" s="82"/>
      <c r="L2919" s="82"/>
      <c r="M2919" s="82"/>
      <c r="N2919" s="82"/>
      <c r="O2919" s="82"/>
      <c r="BS2919" s="82"/>
      <c r="BT2919" s="82"/>
      <c r="BU2919" s="82"/>
      <c r="BV2919" s="82"/>
      <c r="BW2919" s="82"/>
    </row>
    <row r="2920" spans="6:75" x14ac:dyDescent="0.3">
      <c r="F2920" s="10"/>
      <c r="G2920" s="10"/>
      <c r="H2920" s="10"/>
      <c r="I2920" s="10"/>
      <c r="J2920" s="10"/>
      <c r="K2920" s="82"/>
      <c r="L2920" s="82"/>
      <c r="M2920" s="82"/>
      <c r="N2920" s="82"/>
      <c r="O2920" s="82"/>
      <c r="BS2920" s="82"/>
      <c r="BT2920" s="82"/>
      <c r="BU2920" s="82"/>
      <c r="BV2920" s="82"/>
      <c r="BW2920" s="82"/>
    </row>
    <row r="2921" spans="6:75" x14ac:dyDescent="0.3">
      <c r="F2921" s="10"/>
      <c r="G2921" s="10"/>
      <c r="H2921" s="10"/>
      <c r="I2921" s="10"/>
      <c r="J2921" s="10"/>
      <c r="K2921" s="82"/>
      <c r="L2921" s="82"/>
      <c r="M2921" s="82"/>
      <c r="N2921" s="82"/>
      <c r="O2921" s="82"/>
      <c r="BS2921" s="82"/>
      <c r="BT2921" s="82"/>
      <c r="BU2921" s="82"/>
      <c r="BV2921" s="82"/>
      <c r="BW2921" s="82"/>
    </row>
    <row r="2922" spans="6:75" x14ac:dyDescent="0.3">
      <c r="F2922" s="10"/>
      <c r="G2922" s="10"/>
      <c r="H2922" s="10"/>
      <c r="I2922" s="10"/>
      <c r="J2922" s="10"/>
      <c r="K2922" s="82"/>
      <c r="L2922" s="82"/>
      <c r="M2922" s="82"/>
      <c r="N2922" s="82"/>
      <c r="O2922" s="82"/>
      <c r="BS2922" s="82"/>
      <c r="BT2922" s="82"/>
      <c r="BU2922" s="82"/>
      <c r="BV2922" s="82"/>
      <c r="BW2922" s="82"/>
    </row>
    <row r="2923" spans="6:75" x14ac:dyDescent="0.3">
      <c r="F2923" s="10"/>
      <c r="G2923" s="10"/>
      <c r="H2923" s="10"/>
      <c r="I2923" s="10"/>
      <c r="J2923" s="10"/>
      <c r="K2923" s="82"/>
      <c r="L2923" s="82"/>
      <c r="M2923" s="82"/>
      <c r="N2923" s="82"/>
      <c r="O2923" s="82"/>
      <c r="BS2923" s="82"/>
      <c r="BT2923" s="82"/>
      <c r="BU2923" s="82"/>
      <c r="BV2923" s="82"/>
      <c r="BW2923" s="82"/>
    </row>
    <row r="2924" spans="6:75" x14ac:dyDescent="0.3">
      <c r="F2924" s="10"/>
      <c r="G2924" s="10"/>
      <c r="H2924" s="10"/>
      <c r="I2924" s="10"/>
      <c r="J2924" s="10"/>
      <c r="K2924" s="82"/>
      <c r="L2924" s="82"/>
      <c r="M2924" s="82"/>
      <c r="N2924" s="82"/>
      <c r="O2924" s="82"/>
      <c r="BS2924" s="82"/>
      <c r="BT2924" s="82"/>
      <c r="BU2924" s="82"/>
      <c r="BV2924" s="82"/>
      <c r="BW2924" s="82"/>
    </row>
    <row r="2925" spans="6:75" x14ac:dyDescent="0.3">
      <c r="F2925" s="10"/>
      <c r="G2925" s="10"/>
      <c r="H2925" s="10"/>
      <c r="I2925" s="10"/>
      <c r="J2925" s="10"/>
      <c r="K2925" s="82"/>
      <c r="L2925" s="82"/>
      <c r="M2925" s="82"/>
      <c r="N2925" s="82"/>
      <c r="O2925" s="82"/>
      <c r="BS2925" s="82"/>
      <c r="BT2925" s="82"/>
      <c r="BU2925" s="82"/>
      <c r="BV2925" s="82"/>
      <c r="BW2925" s="82"/>
    </row>
    <row r="2926" spans="6:75" x14ac:dyDescent="0.3">
      <c r="F2926" s="10"/>
      <c r="G2926" s="10"/>
      <c r="H2926" s="10"/>
      <c r="I2926" s="10"/>
      <c r="J2926" s="10"/>
      <c r="K2926" s="82"/>
      <c r="L2926" s="82"/>
      <c r="M2926" s="82"/>
      <c r="N2926" s="82"/>
      <c r="O2926" s="82"/>
      <c r="BS2926" s="82"/>
      <c r="BT2926" s="82"/>
      <c r="BU2926" s="82"/>
      <c r="BV2926" s="82"/>
      <c r="BW2926" s="82"/>
    </row>
    <row r="2927" spans="6:75" x14ac:dyDescent="0.3">
      <c r="F2927" s="10"/>
      <c r="G2927" s="10"/>
      <c r="H2927" s="10"/>
      <c r="I2927" s="10"/>
      <c r="J2927" s="10"/>
      <c r="K2927" s="82"/>
      <c r="L2927" s="82"/>
      <c r="M2927" s="82"/>
      <c r="N2927" s="82"/>
      <c r="O2927" s="82"/>
      <c r="BS2927" s="82"/>
      <c r="BT2927" s="82"/>
      <c r="BU2927" s="82"/>
      <c r="BV2927" s="82"/>
      <c r="BW2927" s="82"/>
    </row>
    <row r="2928" spans="6:75" x14ac:dyDescent="0.3">
      <c r="F2928" s="10"/>
      <c r="G2928" s="10"/>
      <c r="H2928" s="10"/>
      <c r="I2928" s="10"/>
      <c r="J2928" s="10"/>
      <c r="K2928" s="82"/>
      <c r="L2928" s="82"/>
      <c r="M2928" s="82"/>
      <c r="N2928" s="82"/>
      <c r="O2928" s="82"/>
      <c r="BS2928" s="82"/>
      <c r="BT2928" s="82"/>
      <c r="BU2928" s="82"/>
      <c r="BV2928" s="82"/>
      <c r="BW2928" s="82"/>
    </row>
    <row r="2929" spans="6:75" x14ac:dyDescent="0.3">
      <c r="F2929" s="10"/>
      <c r="G2929" s="10"/>
      <c r="H2929" s="10"/>
      <c r="I2929" s="10"/>
      <c r="J2929" s="10"/>
      <c r="K2929" s="82"/>
      <c r="L2929" s="82"/>
      <c r="M2929" s="82"/>
      <c r="N2929" s="82"/>
      <c r="O2929" s="82"/>
      <c r="BS2929" s="82"/>
      <c r="BT2929" s="82"/>
      <c r="BU2929" s="82"/>
      <c r="BV2929" s="82"/>
      <c r="BW2929" s="82"/>
    </row>
    <row r="2930" spans="6:75" x14ac:dyDescent="0.3">
      <c r="F2930" s="10"/>
      <c r="G2930" s="10"/>
      <c r="H2930" s="10"/>
      <c r="I2930" s="10"/>
      <c r="J2930" s="10"/>
      <c r="K2930" s="82"/>
      <c r="L2930" s="82"/>
      <c r="M2930" s="82"/>
      <c r="N2930" s="82"/>
      <c r="O2930" s="82"/>
      <c r="BS2930" s="82"/>
      <c r="BT2930" s="82"/>
      <c r="BU2930" s="82"/>
      <c r="BV2930" s="82"/>
      <c r="BW2930" s="82"/>
    </row>
    <row r="2931" spans="6:75" x14ac:dyDescent="0.3">
      <c r="F2931" s="10"/>
      <c r="G2931" s="10"/>
      <c r="H2931" s="10"/>
      <c r="I2931" s="10"/>
      <c r="J2931" s="10"/>
      <c r="K2931" s="82"/>
      <c r="L2931" s="82"/>
      <c r="M2931" s="82"/>
      <c r="N2931" s="82"/>
      <c r="O2931" s="82"/>
      <c r="BS2931" s="82"/>
      <c r="BT2931" s="82"/>
      <c r="BU2931" s="82"/>
      <c r="BV2931" s="82"/>
      <c r="BW2931" s="82"/>
    </row>
    <row r="2932" spans="6:75" x14ac:dyDescent="0.3">
      <c r="F2932" s="10"/>
      <c r="G2932" s="10"/>
      <c r="H2932" s="10"/>
      <c r="I2932" s="10"/>
      <c r="J2932" s="10"/>
      <c r="K2932" s="82"/>
      <c r="L2932" s="82"/>
      <c r="M2932" s="82"/>
      <c r="N2932" s="82"/>
      <c r="O2932" s="82"/>
      <c r="BS2932" s="82"/>
      <c r="BT2932" s="82"/>
      <c r="BU2932" s="82"/>
      <c r="BV2932" s="82"/>
      <c r="BW2932" s="82"/>
    </row>
    <row r="2933" spans="6:75" x14ac:dyDescent="0.3">
      <c r="F2933" s="10"/>
      <c r="G2933" s="10"/>
      <c r="H2933" s="10"/>
      <c r="I2933" s="10"/>
      <c r="J2933" s="10"/>
      <c r="K2933" s="82"/>
      <c r="L2933" s="82"/>
      <c r="M2933" s="82"/>
      <c r="N2933" s="82"/>
      <c r="O2933" s="82"/>
      <c r="BS2933" s="82"/>
      <c r="BT2933" s="82"/>
      <c r="BU2933" s="82"/>
      <c r="BV2933" s="82"/>
      <c r="BW2933" s="82"/>
    </row>
    <row r="2934" spans="6:75" x14ac:dyDescent="0.3">
      <c r="F2934" s="10"/>
      <c r="G2934" s="10"/>
      <c r="H2934" s="10"/>
      <c r="I2934" s="10"/>
      <c r="J2934" s="10"/>
      <c r="K2934" s="82"/>
      <c r="L2934" s="82"/>
      <c r="M2934" s="82"/>
      <c r="N2934" s="82"/>
      <c r="O2934" s="82"/>
      <c r="BS2934" s="82"/>
      <c r="BT2934" s="82"/>
      <c r="BU2934" s="82"/>
      <c r="BV2934" s="82"/>
      <c r="BW2934" s="82"/>
    </row>
    <row r="2935" spans="6:75" x14ac:dyDescent="0.3">
      <c r="F2935" s="10"/>
      <c r="G2935" s="10"/>
      <c r="H2935" s="10"/>
      <c r="I2935" s="10"/>
      <c r="J2935" s="10"/>
      <c r="K2935" s="82"/>
      <c r="L2935" s="82"/>
      <c r="M2935" s="82"/>
      <c r="N2935" s="82"/>
      <c r="O2935" s="82"/>
      <c r="BS2935" s="82"/>
      <c r="BT2935" s="82"/>
      <c r="BU2935" s="82"/>
      <c r="BV2935" s="82"/>
      <c r="BW2935" s="82"/>
    </row>
    <row r="2936" spans="6:75" x14ac:dyDescent="0.3">
      <c r="F2936" s="10"/>
      <c r="G2936" s="10"/>
      <c r="H2936" s="10"/>
      <c r="I2936" s="10"/>
      <c r="J2936" s="10"/>
      <c r="K2936" s="82"/>
      <c r="L2936" s="82"/>
      <c r="M2936" s="82"/>
      <c r="N2936" s="82"/>
      <c r="O2936" s="82"/>
      <c r="BS2936" s="82"/>
      <c r="BT2936" s="82"/>
      <c r="BU2936" s="82"/>
      <c r="BV2936" s="82"/>
      <c r="BW2936" s="82"/>
    </row>
    <row r="2937" spans="6:75" x14ac:dyDescent="0.3">
      <c r="F2937" s="10"/>
      <c r="G2937" s="10"/>
      <c r="H2937" s="10"/>
      <c r="I2937" s="10"/>
      <c r="J2937" s="10"/>
      <c r="K2937" s="82"/>
      <c r="L2937" s="82"/>
      <c r="M2937" s="82"/>
      <c r="N2937" s="82"/>
      <c r="O2937" s="82"/>
      <c r="BS2937" s="82"/>
      <c r="BT2937" s="82"/>
      <c r="BU2937" s="82"/>
      <c r="BV2937" s="82"/>
      <c r="BW2937" s="82"/>
    </row>
    <row r="2938" spans="6:75" x14ac:dyDescent="0.3">
      <c r="F2938" s="10"/>
      <c r="G2938" s="10"/>
      <c r="H2938" s="10"/>
      <c r="I2938" s="10"/>
      <c r="J2938" s="10"/>
      <c r="K2938" s="82"/>
      <c r="L2938" s="82"/>
      <c r="M2938" s="82"/>
      <c r="N2938" s="82"/>
      <c r="O2938" s="82"/>
      <c r="BS2938" s="82"/>
      <c r="BT2938" s="82"/>
      <c r="BU2938" s="82"/>
      <c r="BV2938" s="82"/>
      <c r="BW2938" s="82"/>
    </row>
    <row r="2939" spans="6:75" x14ac:dyDescent="0.3">
      <c r="F2939" s="10"/>
      <c r="G2939" s="10"/>
      <c r="H2939" s="10"/>
      <c r="I2939" s="10"/>
      <c r="J2939" s="10"/>
      <c r="K2939" s="82"/>
      <c r="L2939" s="82"/>
      <c r="M2939" s="82"/>
      <c r="N2939" s="82"/>
      <c r="O2939" s="82"/>
      <c r="BS2939" s="82"/>
      <c r="BT2939" s="82"/>
      <c r="BU2939" s="82"/>
      <c r="BV2939" s="82"/>
      <c r="BW2939" s="82"/>
    </row>
    <row r="2940" spans="6:75" x14ac:dyDescent="0.3">
      <c r="F2940" s="10"/>
      <c r="G2940" s="10"/>
      <c r="H2940" s="10"/>
      <c r="I2940" s="10"/>
      <c r="J2940" s="10"/>
      <c r="K2940" s="82"/>
      <c r="L2940" s="82"/>
      <c r="M2940" s="82"/>
      <c r="N2940" s="82"/>
      <c r="O2940" s="82"/>
      <c r="BS2940" s="82"/>
      <c r="BT2940" s="82"/>
      <c r="BU2940" s="82"/>
      <c r="BV2940" s="82"/>
      <c r="BW2940" s="82"/>
    </row>
    <row r="2941" spans="6:75" x14ac:dyDescent="0.3">
      <c r="F2941" s="10"/>
      <c r="G2941" s="10"/>
      <c r="H2941" s="10"/>
      <c r="I2941" s="10"/>
      <c r="J2941" s="10"/>
      <c r="K2941" s="82"/>
      <c r="L2941" s="82"/>
      <c r="M2941" s="82"/>
      <c r="N2941" s="82"/>
      <c r="O2941" s="82"/>
      <c r="BS2941" s="82"/>
      <c r="BT2941" s="82"/>
      <c r="BU2941" s="82"/>
      <c r="BV2941" s="82"/>
      <c r="BW2941" s="82"/>
    </row>
    <row r="2942" spans="6:75" x14ac:dyDescent="0.3">
      <c r="F2942" s="10"/>
      <c r="G2942" s="10"/>
      <c r="H2942" s="10"/>
      <c r="I2942" s="10"/>
      <c r="J2942" s="10"/>
      <c r="K2942" s="82"/>
      <c r="L2942" s="82"/>
      <c r="M2942" s="82"/>
      <c r="N2942" s="82"/>
      <c r="O2942" s="82"/>
      <c r="BS2942" s="82"/>
      <c r="BT2942" s="82"/>
      <c r="BU2942" s="82"/>
      <c r="BV2942" s="82"/>
      <c r="BW2942" s="82"/>
    </row>
    <row r="2943" spans="6:75" x14ac:dyDescent="0.3">
      <c r="F2943" s="10"/>
      <c r="G2943" s="10"/>
      <c r="H2943" s="10"/>
      <c r="I2943" s="10"/>
      <c r="J2943" s="10"/>
      <c r="K2943" s="82"/>
      <c r="L2943" s="82"/>
      <c r="M2943" s="82"/>
      <c r="N2943" s="82"/>
      <c r="O2943" s="82"/>
      <c r="BS2943" s="82"/>
      <c r="BT2943" s="82"/>
      <c r="BU2943" s="82"/>
      <c r="BV2943" s="82"/>
      <c r="BW2943" s="82"/>
    </row>
    <row r="2944" spans="6:75" x14ac:dyDescent="0.3">
      <c r="F2944" s="10"/>
      <c r="G2944" s="10"/>
      <c r="H2944" s="10"/>
      <c r="I2944" s="10"/>
      <c r="J2944" s="10"/>
      <c r="K2944" s="82"/>
      <c r="L2944" s="82"/>
      <c r="M2944" s="82"/>
      <c r="N2944" s="82"/>
      <c r="O2944" s="82"/>
      <c r="BS2944" s="82"/>
      <c r="BT2944" s="82"/>
      <c r="BU2944" s="82"/>
      <c r="BV2944" s="82"/>
      <c r="BW2944" s="82"/>
    </row>
    <row r="2945" spans="6:75" x14ac:dyDescent="0.3">
      <c r="F2945" s="10"/>
      <c r="G2945" s="10"/>
      <c r="H2945" s="10"/>
      <c r="I2945" s="10"/>
      <c r="J2945" s="10"/>
      <c r="K2945" s="82"/>
      <c r="L2945" s="82"/>
      <c r="M2945" s="82"/>
      <c r="N2945" s="82"/>
      <c r="O2945" s="82"/>
      <c r="BS2945" s="82"/>
      <c r="BT2945" s="82"/>
      <c r="BU2945" s="82"/>
      <c r="BV2945" s="82"/>
      <c r="BW2945" s="82"/>
    </row>
    <row r="2946" spans="6:75" x14ac:dyDescent="0.3">
      <c r="F2946" s="10"/>
      <c r="G2946" s="10"/>
      <c r="H2946" s="10"/>
      <c r="I2946" s="10"/>
      <c r="J2946" s="10"/>
      <c r="K2946" s="82"/>
      <c r="L2946" s="82"/>
      <c r="M2946" s="82"/>
      <c r="N2946" s="82"/>
      <c r="O2946" s="82"/>
      <c r="BS2946" s="82"/>
      <c r="BT2946" s="82"/>
      <c r="BU2946" s="82"/>
      <c r="BV2946" s="82"/>
      <c r="BW2946" s="82"/>
    </row>
    <row r="2947" spans="6:75" x14ac:dyDescent="0.3">
      <c r="F2947" s="10"/>
      <c r="G2947" s="10"/>
      <c r="H2947" s="10"/>
      <c r="I2947" s="10"/>
      <c r="J2947" s="10"/>
      <c r="K2947" s="82"/>
      <c r="L2947" s="82"/>
      <c r="M2947" s="82"/>
      <c r="N2947" s="82"/>
      <c r="O2947" s="82"/>
      <c r="BS2947" s="82"/>
      <c r="BT2947" s="82"/>
      <c r="BU2947" s="82"/>
      <c r="BV2947" s="82"/>
      <c r="BW2947" s="82"/>
    </row>
    <row r="2948" spans="6:75" x14ac:dyDescent="0.3">
      <c r="F2948" s="10"/>
      <c r="G2948" s="10"/>
      <c r="H2948" s="10"/>
      <c r="I2948" s="10"/>
      <c r="J2948" s="10"/>
      <c r="K2948" s="82"/>
      <c r="L2948" s="82"/>
      <c r="M2948" s="82"/>
      <c r="N2948" s="82"/>
      <c r="O2948" s="82"/>
      <c r="BS2948" s="82"/>
      <c r="BT2948" s="82"/>
      <c r="BU2948" s="82"/>
      <c r="BV2948" s="82"/>
      <c r="BW2948" s="82"/>
    </row>
    <row r="2949" spans="6:75" x14ac:dyDescent="0.3">
      <c r="F2949" s="10"/>
      <c r="G2949" s="10"/>
      <c r="H2949" s="10"/>
      <c r="I2949" s="10"/>
      <c r="J2949" s="10"/>
      <c r="K2949" s="82"/>
      <c r="L2949" s="82"/>
      <c r="M2949" s="82"/>
      <c r="N2949" s="82"/>
      <c r="O2949" s="82"/>
      <c r="BS2949" s="82"/>
      <c r="BT2949" s="82"/>
      <c r="BU2949" s="82"/>
      <c r="BV2949" s="82"/>
      <c r="BW2949" s="82"/>
    </row>
    <row r="2950" spans="6:75" x14ac:dyDescent="0.3">
      <c r="F2950" s="10"/>
      <c r="G2950" s="10"/>
      <c r="H2950" s="10"/>
      <c r="I2950" s="10"/>
      <c r="J2950" s="10"/>
      <c r="K2950" s="82"/>
      <c r="L2950" s="82"/>
      <c r="M2950" s="82"/>
      <c r="N2950" s="82"/>
      <c r="O2950" s="82"/>
      <c r="BS2950" s="82"/>
      <c r="BT2950" s="82"/>
      <c r="BU2950" s="82"/>
      <c r="BV2950" s="82"/>
      <c r="BW2950" s="82"/>
    </row>
    <row r="2951" spans="6:75" x14ac:dyDescent="0.3">
      <c r="F2951" s="10"/>
      <c r="G2951" s="10"/>
      <c r="H2951" s="10"/>
      <c r="I2951" s="10"/>
      <c r="J2951" s="10"/>
      <c r="K2951" s="82"/>
      <c r="L2951" s="82"/>
      <c r="M2951" s="82"/>
      <c r="N2951" s="82"/>
      <c r="O2951" s="82"/>
      <c r="BS2951" s="82"/>
      <c r="BT2951" s="82"/>
      <c r="BU2951" s="82"/>
      <c r="BV2951" s="82"/>
      <c r="BW2951" s="82"/>
    </row>
    <row r="2952" spans="6:75" x14ac:dyDescent="0.3">
      <c r="F2952" s="10"/>
      <c r="G2952" s="10"/>
      <c r="H2952" s="10"/>
      <c r="I2952" s="10"/>
      <c r="J2952" s="10"/>
      <c r="K2952" s="82"/>
      <c r="L2952" s="82"/>
      <c r="M2952" s="82"/>
      <c r="N2952" s="82"/>
      <c r="O2952" s="82"/>
      <c r="BS2952" s="82"/>
      <c r="BT2952" s="82"/>
      <c r="BU2952" s="82"/>
      <c r="BV2952" s="82"/>
      <c r="BW2952" s="82"/>
    </row>
    <row r="2953" spans="6:75" x14ac:dyDescent="0.3">
      <c r="F2953" s="10"/>
      <c r="G2953" s="10"/>
      <c r="H2953" s="10"/>
      <c r="I2953" s="10"/>
      <c r="J2953" s="10"/>
      <c r="K2953" s="82"/>
      <c r="L2953" s="82"/>
      <c r="M2953" s="82"/>
      <c r="N2953" s="82"/>
      <c r="O2953" s="82"/>
      <c r="BS2953" s="82"/>
      <c r="BT2953" s="82"/>
      <c r="BU2953" s="82"/>
      <c r="BV2953" s="82"/>
      <c r="BW2953" s="82"/>
    </row>
    <row r="2954" spans="6:75" x14ac:dyDescent="0.3">
      <c r="F2954" s="10"/>
      <c r="G2954" s="10"/>
      <c r="H2954" s="10"/>
      <c r="I2954" s="10"/>
      <c r="J2954" s="10"/>
      <c r="K2954" s="82"/>
      <c r="L2954" s="82"/>
      <c r="M2954" s="82"/>
      <c r="N2954" s="82"/>
      <c r="O2954" s="82"/>
      <c r="BS2954" s="82"/>
      <c r="BT2954" s="82"/>
      <c r="BU2954" s="82"/>
      <c r="BV2954" s="82"/>
      <c r="BW2954" s="82"/>
    </row>
    <row r="2955" spans="6:75" x14ac:dyDescent="0.3">
      <c r="F2955" s="10"/>
      <c r="G2955" s="10"/>
      <c r="H2955" s="10"/>
      <c r="I2955" s="10"/>
      <c r="J2955" s="10"/>
      <c r="K2955" s="82"/>
      <c r="L2955" s="82"/>
      <c r="M2955" s="82"/>
      <c r="N2955" s="82"/>
      <c r="O2955" s="82"/>
      <c r="BS2955" s="82"/>
      <c r="BT2955" s="82"/>
      <c r="BU2955" s="82"/>
      <c r="BV2955" s="82"/>
      <c r="BW2955" s="82"/>
    </row>
    <row r="2956" spans="6:75" x14ac:dyDescent="0.3">
      <c r="F2956" s="10"/>
      <c r="G2956" s="10"/>
      <c r="H2956" s="10"/>
      <c r="I2956" s="10"/>
      <c r="J2956" s="10"/>
      <c r="K2956" s="82"/>
      <c r="L2956" s="82"/>
      <c r="M2956" s="82"/>
      <c r="N2956" s="82"/>
      <c r="O2956" s="82"/>
      <c r="BS2956" s="82"/>
      <c r="BT2956" s="82"/>
      <c r="BU2956" s="82"/>
      <c r="BV2956" s="82"/>
      <c r="BW2956" s="82"/>
    </row>
    <row r="2957" spans="6:75" x14ac:dyDescent="0.3">
      <c r="F2957" s="10"/>
      <c r="G2957" s="10"/>
      <c r="H2957" s="10"/>
      <c r="I2957" s="10"/>
      <c r="J2957" s="10"/>
      <c r="K2957" s="82"/>
      <c r="L2957" s="82"/>
      <c r="M2957" s="82"/>
      <c r="N2957" s="82"/>
      <c r="O2957" s="82"/>
      <c r="BS2957" s="82"/>
      <c r="BT2957" s="82"/>
      <c r="BU2957" s="82"/>
      <c r="BV2957" s="82"/>
      <c r="BW2957" s="82"/>
    </row>
    <row r="2958" spans="6:75" x14ac:dyDescent="0.3">
      <c r="F2958" s="10"/>
      <c r="G2958" s="10"/>
      <c r="H2958" s="10"/>
      <c r="I2958" s="10"/>
      <c r="J2958" s="10"/>
      <c r="K2958" s="82"/>
      <c r="L2958" s="82"/>
      <c r="M2958" s="82"/>
      <c r="N2958" s="82"/>
      <c r="O2958" s="82"/>
      <c r="BS2958" s="82"/>
      <c r="BT2958" s="82"/>
      <c r="BU2958" s="82"/>
      <c r="BV2958" s="82"/>
      <c r="BW2958" s="82"/>
    </row>
    <row r="2959" spans="6:75" x14ac:dyDescent="0.3">
      <c r="F2959" s="10"/>
      <c r="G2959" s="10"/>
      <c r="H2959" s="10"/>
      <c r="I2959" s="10"/>
      <c r="J2959" s="10"/>
      <c r="K2959" s="82"/>
      <c r="L2959" s="82"/>
      <c r="M2959" s="82"/>
      <c r="N2959" s="82"/>
      <c r="O2959" s="82"/>
      <c r="BS2959" s="82"/>
      <c r="BT2959" s="82"/>
      <c r="BU2959" s="82"/>
      <c r="BV2959" s="82"/>
      <c r="BW2959" s="82"/>
    </row>
    <row r="2960" spans="6:75" x14ac:dyDescent="0.3">
      <c r="F2960" s="10"/>
      <c r="G2960" s="10"/>
      <c r="H2960" s="10"/>
      <c r="I2960" s="10"/>
      <c r="J2960" s="10"/>
      <c r="K2960" s="82"/>
      <c r="L2960" s="82"/>
      <c r="M2960" s="82"/>
      <c r="N2960" s="82"/>
      <c r="O2960" s="82"/>
      <c r="BS2960" s="82"/>
      <c r="BT2960" s="82"/>
      <c r="BU2960" s="82"/>
      <c r="BV2960" s="82"/>
      <c r="BW2960" s="82"/>
    </row>
    <row r="2961" spans="6:75" x14ac:dyDescent="0.3">
      <c r="F2961" s="10"/>
      <c r="G2961" s="10"/>
      <c r="H2961" s="10"/>
      <c r="I2961" s="10"/>
      <c r="J2961" s="10"/>
      <c r="K2961" s="82"/>
      <c r="L2961" s="82"/>
      <c r="M2961" s="82"/>
      <c r="N2961" s="82"/>
      <c r="O2961" s="82"/>
      <c r="BS2961" s="82"/>
      <c r="BT2961" s="82"/>
      <c r="BU2961" s="82"/>
      <c r="BV2961" s="82"/>
      <c r="BW2961" s="82"/>
    </row>
    <row r="2962" spans="6:75" x14ac:dyDescent="0.3">
      <c r="F2962" s="10"/>
      <c r="G2962" s="10"/>
      <c r="H2962" s="10"/>
      <c r="I2962" s="10"/>
      <c r="J2962" s="10"/>
      <c r="K2962" s="82"/>
      <c r="L2962" s="82"/>
      <c r="M2962" s="82"/>
      <c r="N2962" s="82"/>
      <c r="O2962" s="82"/>
      <c r="BS2962" s="82"/>
      <c r="BT2962" s="82"/>
      <c r="BU2962" s="82"/>
      <c r="BV2962" s="82"/>
      <c r="BW2962" s="82"/>
    </row>
    <row r="2963" spans="6:75" x14ac:dyDescent="0.3">
      <c r="F2963" s="10"/>
      <c r="G2963" s="10"/>
      <c r="H2963" s="10"/>
      <c r="I2963" s="10"/>
      <c r="J2963" s="10"/>
      <c r="K2963" s="82"/>
      <c r="L2963" s="82"/>
      <c r="M2963" s="82"/>
      <c r="N2963" s="82"/>
      <c r="O2963" s="82"/>
      <c r="BS2963" s="82"/>
      <c r="BT2963" s="82"/>
      <c r="BU2963" s="82"/>
      <c r="BV2963" s="82"/>
      <c r="BW2963" s="82"/>
    </row>
    <row r="2964" spans="6:75" x14ac:dyDescent="0.3">
      <c r="F2964" s="10"/>
      <c r="G2964" s="10"/>
      <c r="H2964" s="10"/>
      <c r="I2964" s="10"/>
      <c r="J2964" s="10"/>
      <c r="K2964" s="82"/>
      <c r="L2964" s="82"/>
      <c r="M2964" s="82"/>
      <c r="N2964" s="82"/>
      <c r="O2964" s="82"/>
      <c r="BS2964" s="82"/>
      <c r="BT2964" s="82"/>
      <c r="BU2964" s="82"/>
      <c r="BV2964" s="82"/>
      <c r="BW2964" s="82"/>
    </row>
    <row r="2965" spans="6:75" x14ac:dyDescent="0.3">
      <c r="F2965" s="10"/>
      <c r="G2965" s="10"/>
      <c r="H2965" s="10"/>
      <c r="I2965" s="10"/>
      <c r="J2965" s="10"/>
      <c r="K2965" s="82"/>
      <c r="L2965" s="82"/>
      <c r="M2965" s="82"/>
      <c r="N2965" s="82"/>
      <c r="O2965" s="82"/>
      <c r="BS2965" s="82"/>
      <c r="BT2965" s="82"/>
      <c r="BU2965" s="82"/>
      <c r="BV2965" s="82"/>
      <c r="BW2965" s="82"/>
    </row>
    <row r="2966" spans="6:75" x14ac:dyDescent="0.3">
      <c r="F2966" s="10"/>
      <c r="G2966" s="10"/>
      <c r="H2966" s="10"/>
      <c r="I2966" s="10"/>
      <c r="J2966" s="10"/>
      <c r="K2966" s="82"/>
      <c r="L2966" s="82"/>
      <c r="M2966" s="82"/>
      <c r="N2966" s="82"/>
      <c r="O2966" s="82"/>
      <c r="BS2966" s="82"/>
      <c r="BT2966" s="82"/>
      <c r="BU2966" s="82"/>
      <c r="BV2966" s="82"/>
      <c r="BW2966" s="82"/>
    </row>
    <row r="2967" spans="6:75" x14ac:dyDescent="0.3">
      <c r="F2967" s="10"/>
      <c r="G2967" s="10"/>
      <c r="H2967" s="10"/>
      <c r="I2967" s="10"/>
      <c r="J2967" s="10"/>
      <c r="K2967" s="82"/>
      <c r="L2967" s="82"/>
      <c r="M2967" s="82"/>
      <c r="N2967" s="82"/>
      <c r="O2967" s="82"/>
      <c r="BS2967" s="82"/>
      <c r="BT2967" s="82"/>
      <c r="BU2967" s="82"/>
      <c r="BV2967" s="82"/>
      <c r="BW2967" s="82"/>
    </row>
    <row r="2968" spans="6:75" x14ac:dyDescent="0.3">
      <c r="F2968" s="10"/>
      <c r="G2968" s="10"/>
      <c r="H2968" s="10"/>
      <c r="I2968" s="10"/>
      <c r="J2968" s="10"/>
      <c r="K2968" s="82"/>
      <c r="L2968" s="82"/>
      <c r="M2968" s="82"/>
      <c r="N2968" s="82"/>
      <c r="O2968" s="82"/>
      <c r="BS2968" s="82"/>
      <c r="BT2968" s="82"/>
      <c r="BU2968" s="82"/>
      <c r="BV2968" s="82"/>
      <c r="BW2968" s="82"/>
    </row>
    <row r="2969" spans="6:75" x14ac:dyDescent="0.3">
      <c r="F2969" s="10"/>
      <c r="G2969" s="10"/>
      <c r="H2969" s="10"/>
      <c r="I2969" s="10"/>
      <c r="J2969" s="10"/>
      <c r="K2969" s="82"/>
      <c r="L2969" s="82"/>
      <c r="M2969" s="82"/>
      <c r="N2969" s="82"/>
      <c r="O2969" s="82"/>
      <c r="BS2969" s="82"/>
      <c r="BT2969" s="82"/>
      <c r="BU2969" s="82"/>
      <c r="BV2969" s="82"/>
      <c r="BW2969" s="82"/>
    </row>
    <row r="2970" spans="6:75" x14ac:dyDescent="0.3">
      <c r="F2970" s="10"/>
      <c r="G2970" s="10"/>
      <c r="H2970" s="10"/>
      <c r="I2970" s="10"/>
      <c r="J2970" s="10"/>
      <c r="K2970" s="82"/>
      <c r="L2970" s="82"/>
      <c r="M2970" s="82"/>
      <c r="N2970" s="82"/>
      <c r="O2970" s="82"/>
      <c r="BS2970" s="82"/>
      <c r="BT2970" s="82"/>
      <c r="BU2970" s="82"/>
      <c r="BV2970" s="82"/>
      <c r="BW2970" s="82"/>
    </row>
    <row r="2971" spans="6:75" x14ac:dyDescent="0.3">
      <c r="F2971" s="10"/>
      <c r="G2971" s="10"/>
      <c r="H2971" s="10"/>
      <c r="I2971" s="10"/>
      <c r="J2971" s="10"/>
      <c r="K2971" s="82"/>
      <c r="L2971" s="82"/>
      <c r="M2971" s="82"/>
      <c r="N2971" s="82"/>
      <c r="O2971" s="82"/>
      <c r="BS2971" s="82"/>
      <c r="BT2971" s="82"/>
      <c r="BU2971" s="82"/>
      <c r="BV2971" s="82"/>
      <c r="BW2971" s="82"/>
    </row>
    <row r="2972" spans="6:75" x14ac:dyDescent="0.3">
      <c r="F2972" s="10"/>
      <c r="G2972" s="10"/>
      <c r="H2972" s="10"/>
      <c r="I2972" s="10"/>
      <c r="J2972" s="10"/>
      <c r="K2972" s="82"/>
      <c r="L2972" s="82"/>
      <c r="M2972" s="82"/>
      <c r="N2972" s="82"/>
      <c r="O2972" s="82"/>
      <c r="BS2972" s="82"/>
      <c r="BT2972" s="82"/>
      <c r="BU2972" s="82"/>
      <c r="BV2972" s="82"/>
      <c r="BW2972" s="82"/>
    </row>
    <row r="2973" spans="6:75" x14ac:dyDescent="0.3">
      <c r="F2973" s="10"/>
      <c r="G2973" s="10"/>
      <c r="H2973" s="10"/>
      <c r="I2973" s="10"/>
      <c r="J2973" s="10"/>
      <c r="K2973" s="82"/>
      <c r="L2973" s="82"/>
      <c r="M2973" s="82"/>
      <c r="N2973" s="82"/>
      <c r="O2973" s="82"/>
      <c r="BS2973" s="82"/>
      <c r="BT2973" s="82"/>
      <c r="BU2973" s="82"/>
      <c r="BV2973" s="82"/>
      <c r="BW2973" s="82"/>
    </row>
    <row r="2974" spans="6:75" x14ac:dyDescent="0.3">
      <c r="F2974" s="10"/>
      <c r="G2974" s="10"/>
      <c r="H2974" s="10"/>
      <c r="I2974" s="10"/>
      <c r="J2974" s="10"/>
      <c r="K2974" s="82"/>
      <c r="L2974" s="82"/>
      <c r="M2974" s="82"/>
      <c r="N2974" s="82"/>
      <c r="O2974" s="82"/>
      <c r="BS2974" s="82"/>
      <c r="BT2974" s="82"/>
      <c r="BU2974" s="82"/>
      <c r="BV2974" s="82"/>
      <c r="BW2974" s="82"/>
    </row>
    <row r="2975" spans="6:75" x14ac:dyDescent="0.3">
      <c r="F2975" s="10"/>
      <c r="G2975" s="10"/>
      <c r="H2975" s="10"/>
      <c r="I2975" s="10"/>
      <c r="J2975" s="10"/>
      <c r="K2975" s="82"/>
      <c r="L2975" s="82"/>
      <c r="M2975" s="82"/>
      <c r="N2975" s="82"/>
      <c r="O2975" s="82"/>
      <c r="BS2975" s="82"/>
      <c r="BT2975" s="82"/>
      <c r="BU2975" s="82"/>
      <c r="BV2975" s="82"/>
      <c r="BW2975" s="82"/>
    </row>
    <row r="2976" spans="6:75" x14ac:dyDescent="0.3">
      <c r="F2976" s="10"/>
      <c r="G2976" s="10"/>
      <c r="H2976" s="10"/>
      <c r="I2976" s="10"/>
      <c r="J2976" s="10"/>
      <c r="K2976" s="82"/>
      <c r="L2976" s="82"/>
      <c r="M2976" s="82"/>
      <c r="N2976" s="82"/>
      <c r="O2976" s="82"/>
      <c r="BS2976" s="82"/>
      <c r="BT2976" s="82"/>
      <c r="BU2976" s="82"/>
      <c r="BV2976" s="82"/>
      <c r="BW2976" s="82"/>
    </row>
    <row r="2977" spans="6:75" x14ac:dyDescent="0.3">
      <c r="F2977" s="10"/>
      <c r="G2977" s="10"/>
      <c r="H2977" s="10"/>
      <c r="I2977" s="10"/>
      <c r="J2977" s="10"/>
      <c r="K2977" s="82"/>
      <c r="L2977" s="82"/>
      <c r="M2977" s="82"/>
      <c r="N2977" s="82"/>
      <c r="O2977" s="82"/>
      <c r="BS2977" s="82"/>
      <c r="BT2977" s="82"/>
      <c r="BU2977" s="82"/>
      <c r="BV2977" s="82"/>
      <c r="BW2977" s="82"/>
    </row>
    <row r="2978" spans="6:75" x14ac:dyDescent="0.3">
      <c r="F2978" s="10"/>
      <c r="G2978" s="10"/>
      <c r="H2978" s="10"/>
      <c r="I2978" s="10"/>
      <c r="J2978" s="10"/>
      <c r="K2978" s="82"/>
      <c r="L2978" s="82"/>
      <c r="M2978" s="82"/>
      <c r="N2978" s="82"/>
      <c r="O2978" s="82"/>
      <c r="BS2978" s="82"/>
      <c r="BT2978" s="82"/>
      <c r="BU2978" s="82"/>
      <c r="BV2978" s="82"/>
      <c r="BW2978" s="82"/>
    </row>
    <row r="2979" spans="6:75" x14ac:dyDescent="0.3">
      <c r="F2979" s="10"/>
      <c r="G2979" s="10"/>
      <c r="H2979" s="10"/>
      <c r="I2979" s="10"/>
      <c r="J2979" s="10"/>
      <c r="K2979" s="82"/>
      <c r="L2979" s="82"/>
      <c r="M2979" s="82"/>
      <c r="N2979" s="82"/>
      <c r="O2979" s="82"/>
      <c r="BS2979" s="82"/>
      <c r="BT2979" s="82"/>
      <c r="BU2979" s="82"/>
      <c r="BV2979" s="82"/>
      <c r="BW2979" s="82"/>
    </row>
    <row r="2980" spans="6:75" x14ac:dyDescent="0.3">
      <c r="F2980" s="10"/>
      <c r="G2980" s="10"/>
      <c r="H2980" s="10"/>
      <c r="I2980" s="10"/>
      <c r="J2980" s="10"/>
      <c r="K2980" s="82"/>
      <c r="L2980" s="82"/>
      <c r="M2980" s="82"/>
      <c r="N2980" s="82"/>
      <c r="O2980" s="82"/>
      <c r="BS2980" s="82"/>
      <c r="BT2980" s="82"/>
      <c r="BU2980" s="82"/>
      <c r="BV2980" s="82"/>
      <c r="BW2980" s="82"/>
    </row>
    <row r="2981" spans="6:75" x14ac:dyDescent="0.3">
      <c r="F2981" s="10"/>
      <c r="G2981" s="10"/>
      <c r="H2981" s="10"/>
      <c r="I2981" s="10"/>
      <c r="J2981" s="10"/>
      <c r="K2981" s="82"/>
      <c r="L2981" s="82"/>
      <c r="M2981" s="82"/>
      <c r="N2981" s="82"/>
      <c r="O2981" s="82"/>
      <c r="BS2981" s="82"/>
      <c r="BT2981" s="82"/>
      <c r="BU2981" s="82"/>
      <c r="BV2981" s="82"/>
      <c r="BW2981" s="82"/>
    </row>
    <row r="2982" spans="6:75" x14ac:dyDescent="0.3">
      <c r="F2982" s="10"/>
      <c r="G2982" s="10"/>
      <c r="H2982" s="10"/>
      <c r="I2982" s="10"/>
      <c r="J2982" s="10"/>
      <c r="K2982" s="82"/>
      <c r="L2982" s="82"/>
      <c r="M2982" s="82"/>
      <c r="N2982" s="82"/>
      <c r="O2982" s="82"/>
      <c r="BS2982" s="82"/>
      <c r="BT2982" s="82"/>
      <c r="BU2982" s="82"/>
      <c r="BV2982" s="82"/>
      <c r="BW2982" s="82"/>
    </row>
    <row r="2983" spans="6:75" x14ac:dyDescent="0.3">
      <c r="F2983" s="10"/>
      <c r="G2983" s="10"/>
      <c r="H2983" s="10"/>
      <c r="I2983" s="10"/>
      <c r="J2983" s="10"/>
      <c r="K2983" s="82"/>
      <c r="L2983" s="82"/>
      <c r="M2983" s="82"/>
      <c r="N2983" s="82"/>
      <c r="O2983" s="82"/>
      <c r="BS2983" s="82"/>
      <c r="BT2983" s="82"/>
      <c r="BU2983" s="82"/>
      <c r="BV2983" s="82"/>
      <c r="BW2983" s="82"/>
    </row>
    <row r="2984" spans="6:75" x14ac:dyDescent="0.3">
      <c r="F2984" s="10"/>
      <c r="G2984" s="10"/>
      <c r="H2984" s="10"/>
      <c r="I2984" s="10"/>
      <c r="J2984" s="10"/>
      <c r="K2984" s="82"/>
      <c r="L2984" s="82"/>
      <c r="M2984" s="82"/>
      <c r="N2984" s="82"/>
      <c r="O2984" s="82"/>
      <c r="BS2984" s="82"/>
      <c r="BT2984" s="82"/>
      <c r="BU2984" s="82"/>
      <c r="BV2984" s="82"/>
      <c r="BW2984" s="82"/>
    </row>
    <row r="2985" spans="6:75" x14ac:dyDescent="0.3">
      <c r="F2985" s="10"/>
      <c r="G2985" s="10"/>
      <c r="H2985" s="10"/>
      <c r="I2985" s="10"/>
      <c r="J2985" s="10"/>
      <c r="K2985" s="82"/>
      <c r="L2985" s="82"/>
      <c r="M2985" s="82"/>
      <c r="N2985" s="82"/>
      <c r="O2985" s="82"/>
      <c r="BS2985" s="82"/>
      <c r="BT2985" s="82"/>
      <c r="BU2985" s="82"/>
      <c r="BV2985" s="82"/>
      <c r="BW2985" s="82"/>
    </row>
    <row r="2986" spans="6:75" x14ac:dyDescent="0.3">
      <c r="F2986" s="10"/>
      <c r="G2986" s="10"/>
      <c r="H2986" s="10"/>
      <c r="I2986" s="10"/>
      <c r="J2986" s="10"/>
      <c r="K2986" s="82"/>
      <c r="L2986" s="82"/>
      <c r="M2986" s="82"/>
      <c r="N2986" s="82"/>
      <c r="O2986" s="82"/>
      <c r="BS2986" s="82"/>
      <c r="BT2986" s="82"/>
      <c r="BU2986" s="82"/>
      <c r="BV2986" s="82"/>
      <c r="BW2986" s="82"/>
    </row>
    <row r="2987" spans="6:75" x14ac:dyDescent="0.3">
      <c r="F2987" s="10"/>
      <c r="G2987" s="10"/>
      <c r="H2987" s="10"/>
      <c r="I2987" s="10"/>
      <c r="J2987" s="10"/>
      <c r="K2987" s="82"/>
      <c r="L2987" s="82"/>
      <c r="M2987" s="82"/>
      <c r="N2987" s="82"/>
      <c r="O2987" s="82"/>
      <c r="BS2987" s="82"/>
      <c r="BT2987" s="82"/>
      <c r="BU2987" s="82"/>
      <c r="BV2987" s="82"/>
      <c r="BW2987" s="82"/>
    </row>
    <row r="2988" spans="6:75" x14ac:dyDescent="0.3">
      <c r="F2988" s="10"/>
      <c r="G2988" s="10"/>
      <c r="H2988" s="10"/>
      <c r="I2988" s="10"/>
      <c r="J2988" s="10"/>
      <c r="K2988" s="82"/>
      <c r="L2988" s="82"/>
      <c r="M2988" s="82"/>
      <c r="N2988" s="82"/>
      <c r="O2988" s="82"/>
      <c r="BS2988" s="82"/>
      <c r="BT2988" s="82"/>
      <c r="BU2988" s="82"/>
      <c r="BV2988" s="82"/>
      <c r="BW2988" s="82"/>
    </row>
    <row r="2989" spans="6:75" x14ac:dyDescent="0.3">
      <c r="F2989" s="10"/>
      <c r="G2989" s="10"/>
      <c r="H2989" s="10"/>
      <c r="I2989" s="10"/>
      <c r="J2989" s="10"/>
      <c r="K2989" s="82"/>
      <c r="L2989" s="82"/>
      <c r="M2989" s="82"/>
      <c r="N2989" s="82"/>
      <c r="O2989" s="82"/>
      <c r="BS2989" s="82"/>
      <c r="BT2989" s="82"/>
      <c r="BU2989" s="82"/>
      <c r="BV2989" s="82"/>
      <c r="BW2989" s="82"/>
    </row>
    <row r="2990" spans="6:75" x14ac:dyDescent="0.3">
      <c r="F2990" s="10"/>
      <c r="G2990" s="10"/>
      <c r="H2990" s="10"/>
      <c r="I2990" s="10"/>
      <c r="J2990" s="10"/>
      <c r="K2990" s="82"/>
      <c r="L2990" s="82"/>
      <c r="M2990" s="82"/>
      <c r="N2990" s="82"/>
      <c r="O2990" s="82"/>
      <c r="BS2990" s="82"/>
      <c r="BT2990" s="82"/>
      <c r="BU2990" s="82"/>
      <c r="BV2990" s="82"/>
      <c r="BW2990" s="82"/>
    </row>
    <row r="2991" spans="6:75" x14ac:dyDescent="0.3">
      <c r="F2991" s="10"/>
      <c r="G2991" s="10"/>
      <c r="H2991" s="10"/>
      <c r="I2991" s="10"/>
      <c r="J2991" s="10"/>
      <c r="K2991" s="82"/>
      <c r="L2991" s="82"/>
      <c r="M2991" s="82"/>
      <c r="N2991" s="82"/>
      <c r="O2991" s="82"/>
      <c r="BS2991" s="82"/>
      <c r="BT2991" s="82"/>
      <c r="BU2991" s="82"/>
      <c r="BV2991" s="82"/>
      <c r="BW2991" s="82"/>
    </row>
    <row r="2992" spans="6:75" x14ac:dyDescent="0.3">
      <c r="F2992" s="10"/>
      <c r="G2992" s="10"/>
      <c r="H2992" s="10"/>
      <c r="I2992" s="10"/>
      <c r="J2992" s="10"/>
      <c r="K2992" s="82"/>
      <c r="L2992" s="82"/>
      <c r="M2992" s="82"/>
      <c r="N2992" s="82"/>
      <c r="O2992" s="82"/>
      <c r="BS2992" s="82"/>
      <c r="BT2992" s="82"/>
      <c r="BU2992" s="82"/>
      <c r="BV2992" s="82"/>
      <c r="BW2992" s="82"/>
    </row>
    <row r="2993" spans="6:75" x14ac:dyDescent="0.3">
      <c r="F2993" s="10"/>
      <c r="G2993" s="10"/>
      <c r="H2993" s="10"/>
      <c r="I2993" s="10"/>
      <c r="J2993" s="10"/>
      <c r="K2993" s="82"/>
      <c r="L2993" s="82"/>
      <c r="M2993" s="82"/>
      <c r="N2993" s="82"/>
      <c r="O2993" s="82"/>
      <c r="BS2993" s="82"/>
      <c r="BT2993" s="82"/>
      <c r="BU2993" s="82"/>
      <c r="BV2993" s="82"/>
      <c r="BW2993" s="82"/>
    </row>
    <row r="2994" spans="6:75" x14ac:dyDescent="0.3">
      <c r="F2994" s="10"/>
      <c r="G2994" s="10"/>
      <c r="H2994" s="10"/>
      <c r="I2994" s="10"/>
      <c r="J2994" s="10"/>
      <c r="K2994" s="82"/>
      <c r="L2994" s="82"/>
      <c r="M2994" s="82"/>
      <c r="N2994" s="82"/>
      <c r="O2994" s="82"/>
      <c r="BS2994" s="82"/>
      <c r="BT2994" s="82"/>
      <c r="BU2994" s="82"/>
      <c r="BV2994" s="82"/>
      <c r="BW2994" s="82"/>
    </row>
    <row r="2995" spans="6:75" x14ac:dyDescent="0.3">
      <c r="F2995" s="10"/>
      <c r="G2995" s="10"/>
      <c r="H2995" s="10"/>
      <c r="I2995" s="10"/>
      <c r="J2995" s="10"/>
      <c r="K2995" s="82"/>
      <c r="L2995" s="82"/>
      <c r="M2995" s="82"/>
      <c r="N2995" s="82"/>
      <c r="O2995" s="82"/>
      <c r="BS2995" s="82"/>
      <c r="BT2995" s="82"/>
      <c r="BU2995" s="82"/>
      <c r="BV2995" s="82"/>
      <c r="BW2995" s="82"/>
    </row>
    <row r="2996" spans="6:75" x14ac:dyDescent="0.3">
      <c r="F2996" s="10"/>
      <c r="G2996" s="10"/>
      <c r="H2996" s="10"/>
      <c r="I2996" s="10"/>
      <c r="J2996" s="10"/>
      <c r="K2996" s="82"/>
      <c r="L2996" s="82"/>
      <c r="M2996" s="82"/>
      <c r="N2996" s="82"/>
      <c r="O2996" s="82"/>
      <c r="BS2996" s="82"/>
      <c r="BT2996" s="82"/>
      <c r="BU2996" s="82"/>
      <c r="BV2996" s="82"/>
      <c r="BW2996" s="82"/>
    </row>
    <row r="2997" spans="6:75" x14ac:dyDescent="0.3">
      <c r="F2997" s="10"/>
      <c r="G2997" s="10"/>
      <c r="H2997" s="10"/>
      <c r="I2997" s="10"/>
      <c r="J2997" s="10"/>
      <c r="K2997" s="82"/>
      <c r="L2997" s="82"/>
      <c r="M2997" s="82"/>
      <c r="N2997" s="82"/>
      <c r="O2997" s="82"/>
      <c r="BS2997" s="82"/>
      <c r="BT2997" s="82"/>
      <c r="BU2997" s="82"/>
      <c r="BV2997" s="82"/>
      <c r="BW2997" s="82"/>
    </row>
    <row r="2998" spans="6:75" x14ac:dyDescent="0.3">
      <c r="F2998" s="10"/>
      <c r="G2998" s="10"/>
      <c r="H2998" s="10"/>
      <c r="I2998" s="10"/>
      <c r="J2998" s="10"/>
      <c r="K2998" s="82"/>
      <c r="L2998" s="82"/>
      <c r="M2998" s="82"/>
      <c r="N2998" s="82"/>
      <c r="O2998" s="82"/>
      <c r="BS2998" s="82"/>
      <c r="BT2998" s="82"/>
      <c r="BU2998" s="82"/>
      <c r="BV2998" s="82"/>
      <c r="BW2998" s="82"/>
    </row>
    <row r="2999" spans="6:75" x14ac:dyDescent="0.3">
      <c r="F2999" s="10"/>
      <c r="G2999" s="10"/>
      <c r="H2999" s="10"/>
      <c r="I2999" s="10"/>
      <c r="J2999" s="10"/>
      <c r="K2999" s="82"/>
      <c r="L2999" s="82"/>
      <c r="M2999" s="82"/>
      <c r="N2999" s="82"/>
      <c r="O2999" s="82"/>
      <c r="BS2999" s="82"/>
      <c r="BT2999" s="82"/>
      <c r="BU2999" s="82"/>
      <c r="BV2999" s="82"/>
      <c r="BW2999" s="82"/>
    </row>
    <row r="3000" spans="6:75" x14ac:dyDescent="0.3">
      <c r="F3000" s="10"/>
      <c r="G3000" s="10"/>
      <c r="H3000" s="10"/>
      <c r="I3000" s="10"/>
      <c r="J3000" s="10"/>
      <c r="K3000" s="82"/>
      <c r="L3000" s="82"/>
      <c r="M3000" s="82"/>
      <c r="N3000" s="82"/>
      <c r="O3000" s="82"/>
      <c r="BS3000" s="82"/>
      <c r="BT3000" s="82"/>
      <c r="BU3000" s="82"/>
      <c r="BV3000" s="82"/>
      <c r="BW3000" s="82"/>
    </row>
    <row r="3001" spans="6:75" x14ac:dyDescent="0.3">
      <c r="F3001" s="10"/>
      <c r="G3001" s="10"/>
      <c r="H3001" s="10"/>
      <c r="I3001" s="10"/>
      <c r="J3001" s="10"/>
      <c r="K3001" s="82"/>
      <c r="L3001" s="82"/>
      <c r="M3001" s="82"/>
      <c r="N3001" s="82"/>
      <c r="O3001" s="82"/>
      <c r="BS3001" s="82"/>
      <c r="BT3001" s="82"/>
      <c r="BU3001" s="82"/>
      <c r="BV3001" s="82"/>
      <c r="BW3001" s="82"/>
    </row>
    <row r="3002" spans="6:75" x14ac:dyDescent="0.3">
      <c r="F3002" s="10"/>
      <c r="G3002" s="10"/>
      <c r="H3002" s="10"/>
      <c r="I3002" s="10"/>
      <c r="J3002" s="10"/>
      <c r="K3002" s="82"/>
      <c r="L3002" s="82"/>
      <c r="M3002" s="82"/>
      <c r="N3002" s="82"/>
      <c r="O3002" s="82"/>
      <c r="BS3002" s="82"/>
      <c r="BT3002" s="82"/>
      <c r="BU3002" s="82"/>
      <c r="BV3002" s="82"/>
      <c r="BW3002" s="82"/>
    </row>
    <row r="3003" spans="6:75" x14ac:dyDescent="0.3">
      <c r="F3003" s="10"/>
      <c r="G3003" s="10"/>
      <c r="H3003" s="10"/>
      <c r="I3003" s="10"/>
      <c r="J3003" s="10"/>
      <c r="K3003" s="82"/>
      <c r="L3003" s="82"/>
      <c r="M3003" s="82"/>
      <c r="N3003" s="82"/>
      <c r="O3003" s="82"/>
      <c r="BS3003" s="82"/>
      <c r="BT3003" s="82"/>
      <c r="BU3003" s="82"/>
      <c r="BV3003" s="82"/>
      <c r="BW3003" s="82"/>
    </row>
    <row r="3004" spans="6:75" x14ac:dyDescent="0.3">
      <c r="F3004" s="10"/>
      <c r="G3004" s="10"/>
      <c r="H3004" s="10"/>
      <c r="I3004" s="10"/>
      <c r="J3004" s="10"/>
      <c r="K3004" s="82"/>
      <c r="L3004" s="82"/>
      <c r="M3004" s="82"/>
      <c r="N3004" s="82"/>
      <c r="O3004" s="82"/>
      <c r="BS3004" s="82"/>
      <c r="BT3004" s="82"/>
      <c r="BU3004" s="82"/>
      <c r="BV3004" s="82"/>
      <c r="BW3004" s="82"/>
    </row>
    <row r="3005" spans="6:75" x14ac:dyDescent="0.3">
      <c r="F3005" s="10"/>
      <c r="G3005" s="10"/>
      <c r="H3005" s="10"/>
      <c r="I3005" s="10"/>
      <c r="J3005" s="10"/>
      <c r="K3005" s="82"/>
      <c r="L3005" s="82"/>
      <c r="M3005" s="82"/>
      <c r="N3005" s="82"/>
      <c r="O3005" s="82"/>
      <c r="BS3005" s="82"/>
      <c r="BT3005" s="82"/>
      <c r="BU3005" s="82"/>
      <c r="BV3005" s="82"/>
      <c r="BW3005" s="82"/>
    </row>
    <row r="3006" spans="6:75" x14ac:dyDescent="0.3">
      <c r="F3006" s="10"/>
      <c r="G3006" s="10"/>
      <c r="H3006" s="10"/>
      <c r="I3006" s="10"/>
      <c r="J3006" s="10"/>
      <c r="K3006" s="82"/>
      <c r="L3006" s="82"/>
      <c r="M3006" s="82"/>
      <c r="N3006" s="82"/>
      <c r="O3006" s="82"/>
      <c r="BS3006" s="82"/>
      <c r="BT3006" s="82"/>
      <c r="BU3006" s="82"/>
      <c r="BV3006" s="82"/>
      <c r="BW3006" s="82"/>
    </row>
    <row r="3007" spans="6:75" x14ac:dyDescent="0.3">
      <c r="F3007" s="10"/>
      <c r="G3007" s="10"/>
      <c r="H3007" s="10"/>
      <c r="I3007" s="10"/>
      <c r="J3007" s="10"/>
      <c r="K3007" s="82"/>
      <c r="L3007" s="82"/>
      <c r="M3007" s="82"/>
      <c r="N3007" s="82"/>
      <c r="O3007" s="82"/>
      <c r="BS3007" s="82"/>
      <c r="BT3007" s="82"/>
      <c r="BU3007" s="82"/>
      <c r="BV3007" s="82"/>
      <c r="BW3007" s="82"/>
    </row>
    <row r="3008" spans="6:75" x14ac:dyDescent="0.3">
      <c r="F3008" s="10"/>
      <c r="G3008" s="10"/>
      <c r="H3008" s="10"/>
      <c r="I3008" s="10"/>
      <c r="J3008" s="10"/>
      <c r="K3008" s="82"/>
      <c r="L3008" s="82"/>
      <c r="M3008" s="82"/>
      <c r="N3008" s="82"/>
      <c r="O3008" s="82"/>
      <c r="BS3008" s="82"/>
      <c r="BT3008" s="82"/>
      <c r="BU3008" s="82"/>
      <c r="BV3008" s="82"/>
      <c r="BW3008" s="82"/>
    </row>
    <row r="3009" spans="6:75" x14ac:dyDescent="0.3">
      <c r="F3009" s="10"/>
      <c r="G3009" s="10"/>
      <c r="H3009" s="10"/>
      <c r="I3009" s="10"/>
      <c r="J3009" s="10"/>
      <c r="K3009" s="82"/>
      <c r="L3009" s="82"/>
      <c r="M3009" s="82"/>
      <c r="N3009" s="82"/>
      <c r="O3009" s="82"/>
      <c r="BS3009" s="82"/>
      <c r="BT3009" s="82"/>
      <c r="BU3009" s="82"/>
      <c r="BV3009" s="82"/>
      <c r="BW3009" s="82"/>
    </row>
    <row r="3010" spans="6:75" x14ac:dyDescent="0.3">
      <c r="F3010" s="10"/>
      <c r="G3010" s="10"/>
      <c r="H3010" s="10"/>
      <c r="I3010" s="10"/>
      <c r="J3010" s="10"/>
      <c r="K3010" s="82"/>
      <c r="L3010" s="82"/>
      <c r="M3010" s="82"/>
      <c r="N3010" s="82"/>
      <c r="O3010" s="82"/>
      <c r="BS3010" s="82"/>
      <c r="BT3010" s="82"/>
      <c r="BU3010" s="82"/>
      <c r="BV3010" s="82"/>
      <c r="BW3010" s="82"/>
    </row>
    <row r="3011" spans="6:75" x14ac:dyDescent="0.3">
      <c r="F3011" s="10"/>
      <c r="G3011" s="10"/>
      <c r="H3011" s="10"/>
      <c r="I3011" s="10"/>
      <c r="J3011" s="10"/>
      <c r="K3011" s="82"/>
      <c r="L3011" s="82"/>
      <c r="M3011" s="82"/>
      <c r="N3011" s="82"/>
      <c r="O3011" s="82"/>
      <c r="BS3011" s="82"/>
      <c r="BT3011" s="82"/>
      <c r="BU3011" s="82"/>
      <c r="BV3011" s="82"/>
      <c r="BW3011" s="82"/>
    </row>
    <row r="3012" spans="6:75" x14ac:dyDescent="0.3">
      <c r="F3012" s="10"/>
      <c r="G3012" s="10"/>
      <c r="H3012" s="10"/>
      <c r="I3012" s="10"/>
      <c r="J3012" s="10"/>
      <c r="K3012" s="82"/>
      <c r="L3012" s="82"/>
      <c r="M3012" s="82"/>
      <c r="N3012" s="82"/>
      <c r="O3012" s="82"/>
      <c r="BS3012" s="82"/>
      <c r="BT3012" s="82"/>
      <c r="BU3012" s="82"/>
      <c r="BV3012" s="82"/>
      <c r="BW3012" s="82"/>
    </row>
    <row r="3013" spans="6:75" x14ac:dyDescent="0.3">
      <c r="F3013" s="10"/>
      <c r="G3013" s="10"/>
      <c r="H3013" s="10"/>
      <c r="I3013" s="10"/>
      <c r="J3013" s="10"/>
      <c r="K3013" s="82"/>
      <c r="L3013" s="82"/>
      <c r="M3013" s="82"/>
      <c r="N3013" s="82"/>
      <c r="O3013" s="82"/>
      <c r="BS3013" s="82"/>
      <c r="BT3013" s="82"/>
      <c r="BU3013" s="82"/>
      <c r="BV3013" s="82"/>
      <c r="BW3013" s="82"/>
    </row>
    <row r="3014" spans="6:75" x14ac:dyDescent="0.3">
      <c r="F3014" s="10"/>
      <c r="G3014" s="10"/>
      <c r="H3014" s="10"/>
      <c r="I3014" s="10"/>
      <c r="J3014" s="10"/>
      <c r="K3014" s="82"/>
      <c r="L3014" s="82"/>
      <c r="M3014" s="82"/>
      <c r="N3014" s="82"/>
      <c r="O3014" s="82"/>
      <c r="BS3014" s="82"/>
      <c r="BT3014" s="82"/>
      <c r="BU3014" s="82"/>
      <c r="BV3014" s="82"/>
      <c r="BW3014" s="82"/>
    </row>
    <row r="3015" spans="6:75" x14ac:dyDescent="0.3">
      <c r="F3015" s="10"/>
      <c r="G3015" s="10"/>
      <c r="H3015" s="10"/>
      <c r="I3015" s="10"/>
      <c r="J3015" s="10"/>
      <c r="K3015" s="82"/>
      <c r="L3015" s="82"/>
      <c r="M3015" s="82"/>
      <c r="N3015" s="82"/>
      <c r="O3015" s="82"/>
      <c r="BS3015" s="82"/>
      <c r="BT3015" s="82"/>
      <c r="BU3015" s="82"/>
      <c r="BV3015" s="82"/>
      <c r="BW3015" s="82"/>
    </row>
    <row r="3016" spans="6:75" x14ac:dyDescent="0.3">
      <c r="F3016" s="10"/>
      <c r="G3016" s="10"/>
      <c r="H3016" s="10"/>
      <c r="I3016" s="10"/>
      <c r="J3016" s="10"/>
      <c r="K3016" s="82"/>
      <c r="L3016" s="82"/>
      <c r="M3016" s="82"/>
      <c r="N3016" s="82"/>
      <c r="O3016" s="82"/>
      <c r="BS3016" s="82"/>
      <c r="BT3016" s="82"/>
      <c r="BU3016" s="82"/>
      <c r="BV3016" s="82"/>
      <c r="BW3016" s="82"/>
    </row>
    <row r="3017" spans="6:75" x14ac:dyDescent="0.3">
      <c r="F3017" s="10"/>
      <c r="G3017" s="10"/>
      <c r="H3017" s="10"/>
      <c r="I3017" s="10"/>
      <c r="J3017" s="10"/>
      <c r="K3017" s="82"/>
      <c r="L3017" s="82"/>
      <c r="M3017" s="82"/>
      <c r="N3017" s="82"/>
      <c r="O3017" s="82"/>
      <c r="BS3017" s="82"/>
      <c r="BT3017" s="82"/>
      <c r="BU3017" s="82"/>
      <c r="BV3017" s="82"/>
      <c r="BW3017" s="82"/>
    </row>
    <row r="3018" spans="6:75" x14ac:dyDescent="0.3">
      <c r="F3018" s="10"/>
      <c r="G3018" s="10"/>
      <c r="H3018" s="10"/>
      <c r="I3018" s="10"/>
      <c r="J3018" s="10"/>
      <c r="K3018" s="82"/>
      <c r="L3018" s="82"/>
      <c r="M3018" s="82"/>
      <c r="N3018" s="82"/>
      <c r="O3018" s="82"/>
      <c r="BS3018" s="82"/>
      <c r="BT3018" s="82"/>
      <c r="BU3018" s="82"/>
      <c r="BV3018" s="82"/>
      <c r="BW3018" s="82"/>
    </row>
    <row r="3019" spans="6:75" x14ac:dyDescent="0.3">
      <c r="F3019" s="10"/>
      <c r="G3019" s="10"/>
      <c r="H3019" s="10"/>
      <c r="I3019" s="10"/>
      <c r="J3019" s="10"/>
      <c r="K3019" s="82"/>
      <c r="L3019" s="82"/>
      <c r="M3019" s="82"/>
      <c r="N3019" s="82"/>
      <c r="O3019" s="82"/>
      <c r="BS3019" s="82"/>
      <c r="BT3019" s="82"/>
      <c r="BU3019" s="82"/>
      <c r="BV3019" s="82"/>
      <c r="BW3019" s="82"/>
    </row>
    <row r="3020" spans="6:75" x14ac:dyDescent="0.3">
      <c r="F3020" s="10"/>
      <c r="G3020" s="10"/>
      <c r="H3020" s="10"/>
      <c r="I3020" s="10"/>
      <c r="J3020" s="10"/>
      <c r="K3020" s="82"/>
      <c r="L3020" s="82"/>
      <c r="M3020" s="82"/>
      <c r="N3020" s="82"/>
      <c r="O3020" s="82"/>
      <c r="BS3020" s="82"/>
      <c r="BT3020" s="82"/>
      <c r="BU3020" s="82"/>
      <c r="BV3020" s="82"/>
      <c r="BW3020" s="82"/>
    </row>
    <row r="3021" spans="6:75" x14ac:dyDescent="0.3">
      <c r="F3021" s="10"/>
      <c r="G3021" s="10"/>
      <c r="H3021" s="10"/>
      <c r="I3021" s="10"/>
      <c r="J3021" s="10"/>
      <c r="K3021" s="82"/>
      <c r="L3021" s="82"/>
      <c r="M3021" s="82"/>
      <c r="N3021" s="82"/>
      <c r="O3021" s="82"/>
      <c r="BS3021" s="82"/>
      <c r="BT3021" s="82"/>
      <c r="BU3021" s="82"/>
      <c r="BV3021" s="82"/>
      <c r="BW3021" s="82"/>
    </row>
    <row r="3022" spans="6:75" x14ac:dyDescent="0.3">
      <c r="F3022" s="10"/>
      <c r="G3022" s="10"/>
      <c r="H3022" s="10"/>
      <c r="I3022" s="10"/>
      <c r="J3022" s="10"/>
      <c r="K3022" s="82"/>
      <c r="L3022" s="82"/>
      <c r="M3022" s="82"/>
      <c r="N3022" s="82"/>
      <c r="O3022" s="82"/>
      <c r="BS3022" s="82"/>
      <c r="BT3022" s="82"/>
      <c r="BU3022" s="82"/>
      <c r="BV3022" s="82"/>
      <c r="BW3022" s="82"/>
    </row>
    <row r="3023" spans="6:75" x14ac:dyDescent="0.3">
      <c r="F3023" s="10"/>
      <c r="G3023" s="10"/>
      <c r="H3023" s="10"/>
      <c r="I3023" s="10"/>
      <c r="J3023" s="10"/>
      <c r="K3023" s="82"/>
      <c r="L3023" s="82"/>
      <c r="M3023" s="82"/>
      <c r="N3023" s="82"/>
      <c r="O3023" s="82"/>
      <c r="BS3023" s="82"/>
      <c r="BT3023" s="82"/>
      <c r="BU3023" s="82"/>
      <c r="BV3023" s="82"/>
      <c r="BW3023" s="82"/>
    </row>
    <row r="3024" spans="6:75" x14ac:dyDescent="0.3">
      <c r="F3024" s="10"/>
      <c r="G3024" s="10"/>
      <c r="H3024" s="10"/>
      <c r="I3024" s="10"/>
      <c r="J3024" s="10"/>
      <c r="K3024" s="82"/>
      <c r="L3024" s="82"/>
      <c r="M3024" s="82"/>
      <c r="N3024" s="82"/>
      <c r="O3024" s="82"/>
      <c r="BS3024" s="82"/>
      <c r="BT3024" s="82"/>
      <c r="BU3024" s="82"/>
      <c r="BV3024" s="82"/>
      <c r="BW3024" s="82"/>
    </row>
    <row r="3025" spans="6:75" x14ac:dyDescent="0.3">
      <c r="F3025" s="10"/>
      <c r="G3025" s="10"/>
      <c r="H3025" s="10"/>
      <c r="I3025" s="10"/>
      <c r="J3025" s="10"/>
      <c r="K3025" s="82"/>
      <c r="L3025" s="82"/>
      <c r="M3025" s="82"/>
      <c r="N3025" s="82"/>
      <c r="O3025" s="82"/>
      <c r="BS3025" s="82"/>
      <c r="BT3025" s="82"/>
      <c r="BU3025" s="82"/>
      <c r="BV3025" s="82"/>
      <c r="BW3025" s="82"/>
    </row>
    <row r="3026" spans="6:75" x14ac:dyDescent="0.3">
      <c r="F3026" s="10"/>
      <c r="G3026" s="10"/>
      <c r="H3026" s="10"/>
      <c r="I3026" s="10"/>
      <c r="J3026" s="10"/>
      <c r="K3026" s="82"/>
      <c r="L3026" s="82"/>
      <c r="M3026" s="82"/>
      <c r="N3026" s="82"/>
      <c r="O3026" s="82"/>
      <c r="BS3026" s="82"/>
      <c r="BT3026" s="82"/>
      <c r="BU3026" s="82"/>
      <c r="BV3026" s="82"/>
      <c r="BW3026" s="82"/>
    </row>
    <row r="3027" spans="6:75" x14ac:dyDescent="0.3">
      <c r="F3027" s="10"/>
      <c r="G3027" s="10"/>
      <c r="H3027" s="10"/>
      <c r="I3027" s="10"/>
      <c r="J3027" s="10"/>
      <c r="K3027" s="82"/>
      <c r="L3027" s="82"/>
      <c r="M3027" s="82"/>
      <c r="N3027" s="82"/>
      <c r="O3027" s="82"/>
      <c r="BS3027" s="82"/>
      <c r="BT3027" s="82"/>
      <c r="BU3027" s="82"/>
      <c r="BV3027" s="82"/>
      <c r="BW3027" s="82"/>
    </row>
    <row r="3028" spans="6:75" x14ac:dyDescent="0.3">
      <c r="F3028" s="10"/>
      <c r="G3028" s="10"/>
      <c r="H3028" s="10"/>
      <c r="I3028" s="10"/>
      <c r="J3028" s="10"/>
      <c r="K3028" s="82"/>
      <c r="L3028" s="82"/>
      <c r="M3028" s="82"/>
      <c r="N3028" s="82"/>
      <c r="O3028" s="82"/>
      <c r="BS3028" s="82"/>
      <c r="BT3028" s="82"/>
      <c r="BU3028" s="82"/>
      <c r="BV3028" s="82"/>
      <c r="BW3028" s="82"/>
    </row>
    <row r="3029" spans="6:75" x14ac:dyDescent="0.3">
      <c r="F3029" s="10"/>
      <c r="G3029" s="10"/>
      <c r="H3029" s="10"/>
      <c r="I3029" s="10"/>
      <c r="J3029" s="10"/>
      <c r="K3029" s="82"/>
      <c r="L3029" s="82"/>
      <c r="M3029" s="82"/>
      <c r="N3029" s="82"/>
      <c r="O3029" s="82"/>
      <c r="BS3029" s="82"/>
      <c r="BT3029" s="82"/>
      <c r="BU3029" s="82"/>
      <c r="BV3029" s="82"/>
      <c r="BW3029" s="82"/>
    </row>
    <row r="3030" spans="6:75" x14ac:dyDescent="0.3">
      <c r="F3030" s="10"/>
      <c r="G3030" s="10"/>
      <c r="H3030" s="10"/>
      <c r="I3030" s="10"/>
      <c r="J3030" s="10"/>
      <c r="K3030" s="82"/>
      <c r="L3030" s="82"/>
      <c r="M3030" s="82"/>
      <c r="N3030" s="82"/>
      <c r="O3030" s="82"/>
      <c r="BS3030" s="82"/>
      <c r="BT3030" s="82"/>
      <c r="BU3030" s="82"/>
      <c r="BV3030" s="82"/>
      <c r="BW3030" s="82"/>
    </row>
    <row r="3031" spans="6:75" x14ac:dyDescent="0.3">
      <c r="F3031" s="10"/>
      <c r="G3031" s="10"/>
      <c r="H3031" s="10"/>
      <c r="I3031" s="10"/>
      <c r="J3031" s="10"/>
      <c r="K3031" s="82"/>
      <c r="L3031" s="82"/>
      <c r="M3031" s="82"/>
      <c r="N3031" s="82"/>
      <c r="O3031" s="82"/>
      <c r="BS3031" s="82"/>
      <c r="BT3031" s="82"/>
      <c r="BU3031" s="82"/>
      <c r="BV3031" s="82"/>
      <c r="BW3031" s="82"/>
    </row>
    <row r="3032" spans="6:75" x14ac:dyDescent="0.3">
      <c r="F3032" s="10"/>
      <c r="G3032" s="10"/>
      <c r="H3032" s="10"/>
      <c r="I3032" s="10"/>
      <c r="J3032" s="10"/>
      <c r="K3032" s="82"/>
      <c r="L3032" s="82"/>
      <c r="M3032" s="82"/>
      <c r="N3032" s="82"/>
      <c r="O3032" s="82"/>
      <c r="BS3032" s="82"/>
      <c r="BT3032" s="82"/>
      <c r="BU3032" s="82"/>
      <c r="BV3032" s="82"/>
      <c r="BW3032" s="82"/>
    </row>
    <row r="3033" spans="6:75" x14ac:dyDescent="0.3">
      <c r="F3033" s="10"/>
      <c r="G3033" s="10"/>
      <c r="H3033" s="10"/>
      <c r="I3033" s="10"/>
      <c r="J3033" s="10"/>
      <c r="K3033" s="82"/>
      <c r="L3033" s="82"/>
      <c r="M3033" s="82"/>
      <c r="N3033" s="82"/>
      <c r="O3033" s="82"/>
      <c r="BS3033" s="82"/>
      <c r="BT3033" s="82"/>
      <c r="BU3033" s="82"/>
      <c r="BV3033" s="82"/>
      <c r="BW3033" s="82"/>
    </row>
    <row r="3034" spans="6:75" x14ac:dyDescent="0.3">
      <c r="F3034" s="10"/>
      <c r="G3034" s="10"/>
      <c r="H3034" s="10"/>
      <c r="I3034" s="10"/>
      <c r="J3034" s="10"/>
      <c r="K3034" s="82"/>
      <c r="L3034" s="82"/>
      <c r="M3034" s="82"/>
      <c r="N3034" s="82"/>
      <c r="O3034" s="82"/>
      <c r="BS3034" s="82"/>
      <c r="BT3034" s="82"/>
      <c r="BU3034" s="82"/>
      <c r="BV3034" s="82"/>
      <c r="BW3034" s="82"/>
    </row>
    <row r="3035" spans="6:75" x14ac:dyDescent="0.3">
      <c r="F3035" s="10"/>
      <c r="G3035" s="10"/>
      <c r="H3035" s="10"/>
      <c r="I3035" s="10"/>
      <c r="J3035" s="10"/>
      <c r="K3035" s="82"/>
      <c r="L3035" s="82"/>
      <c r="M3035" s="82"/>
      <c r="N3035" s="82"/>
      <c r="O3035" s="82"/>
      <c r="BS3035" s="82"/>
      <c r="BT3035" s="82"/>
      <c r="BU3035" s="82"/>
      <c r="BV3035" s="82"/>
      <c r="BW3035" s="82"/>
    </row>
    <row r="3036" spans="6:75" x14ac:dyDescent="0.3">
      <c r="F3036" s="10"/>
      <c r="G3036" s="10"/>
      <c r="H3036" s="10"/>
      <c r="I3036" s="10"/>
      <c r="J3036" s="10"/>
      <c r="K3036" s="82"/>
      <c r="L3036" s="82"/>
      <c r="M3036" s="82"/>
      <c r="N3036" s="82"/>
      <c r="O3036" s="82"/>
      <c r="BS3036" s="82"/>
      <c r="BT3036" s="82"/>
      <c r="BU3036" s="82"/>
      <c r="BV3036" s="82"/>
      <c r="BW3036" s="82"/>
    </row>
    <row r="3037" spans="6:75" x14ac:dyDescent="0.3">
      <c r="F3037" s="10"/>
      <c r="G3037" s="10"/>
      <c r="H3037" s="10"/>
      <c r="I3037" s="10"/>
      <c r="J3037" s="10"/>
      <c r="K3037" s="82"/>
      <c r="L3037" s="82"/>
      <c r="M3037" s="82"/>
      <c r="N3037" s="82"/>
      <c r="O3037" s="82"/>
      <c r="BS3037" s="82"/>
      <c r="BT3037" s="82"/>
      <c r="BU3037" s="82"/>
      <c r="BV3037" s="82"/>
      <c r="BW3037" s="82"/>
    </row>
    <row r="3038" spans="6:75" x14ac:dyDescent="0.3">
      <c r="F3038" s="10"/>
      <c r="G3038" s="10"/>
      <c r="H3038" s="10"/>
      <c r="I3038" s="10"/>
      <c r="J3038" s="10"/>
      <c r="K3038" s="82"/>
      <c r="L3038" s="82"/>
      <c r="M3038" s="82"/>
      <c r="N3038" s="82"/>
      <c r="O3038" s="82"/>
      <c r="BS3038" s="82"/>
      <c r="BT3038" s="82"/>
      <c r="BU3038" s="82"/>
      <c r="BV3038" s="82"/>
      <c r="BW3038" s="82"/>
    </row>
    <row r="3039" spans="6:75" x14ac:dyDescent="0.3">
      <c r="F3039" s="10"/>
      <c r="G3039" s="10"/>
      <c r="H3039" s="10"/>
      <c r="I3039" s="10"/>
      <c r="J3039" s="10"/>
      <c r="K3039" s="82"/>
      <c r="L3039" s="82"/>
      <c r="M3039" s="82"/>
      <c r="N3039" s="82"/>
      <c r="O3039" s="82"/>
      <c r="BS3039" s="82"/>
      <c r="BT3039" s="82"/>
      <c r="BU3039" s="82"/>
      <c r="BV3039" s="82"/>
      <c r="BW3039" s="82"/>
    </row>
    <row r="3040" spans="6:75" x14ac:dyDescent="0.3">
      <c r="F3040" s="10"/>
      <c r="G3040" s="10"/>
      <c r="H3040" s="10"/>
      <c r="I3040" s="10"/>
      <c r="J3040" s="10"/>
      <c r="K3040" s="82"/>
      <c r="L3040" s="82"/>
      <c r="M3040" s="82"/>
      <c r="N3040" s="82"/>
      <c r="O3040" s="82"/>
      <c r="BS3040" s="82"/>
      <c r="BT3040" s="82"/>
      <c r="BU3040" s="82"/>
      <c r="BV3040" s="82"/>
      <c r="BW3040" s="82"/>
    </row>
    <row r="3041" spans="6:75" x14ac:dyDescent="0.3">
      <c r="F3041" s="10"/>
      <c r="G3041" s="10"/>
      <c r="H3041" s="10"/>
      <c r="I3041" s="10"/>
      <c r="J3041" s="10"/>
      <c r="K3041" s="82"/>
      <c r="L3041" s="82"/>
      <c r="M3041" s="82"/>
      <c r="N3041" s="82"/>
      <c r="O3041" s="82"/>
      <c r="BS3041" s="82"/>
      <c r="BT3041" s="82"/>
      <c r="BU3041" s="82"/>
      <c r="BV3041" s="82"/>
      <c r="BW3041" s="82"/>
    </row>
    <row r="3042" spans="6:75" x14ac:dyDescent="0.3">
      <c r="F3042" s="10"/>
      <c r="G3042" s="10"/>
      <c r="H3042" s="10"/>
      <c r="I3042" s="10"/>
      <c r="J3042" s="10"/>
      <c r="K3042" s="82"/>
      <c r="L3042" s="82"/>
      <c r="M3042" s="82"/>
      <c r="N3042" s="82"/>
      <c r="O3042" s="82"/>
      <c r="BS3042" s="82"/>
      <c r="BT3042" s="82"/>
      <c r="BU3042" s="82"/>
      <c r="BV3042" s="82"/>
      <c r="BW3042" s="82"/>
    </row>
    <row r="3043" spans="6:75" x14ac:dyDescent="0.3">
      <c r="F3043" s="10"/>
      <c r="G3043" s="10"/>
      <c r="H3043" s="10"/>
      <c r="I3043" s="10"/>
      <c r="J3043" s="10"/>
      <c r="K3043" s="82"/>
      <c r="L3043" s="82"/>
      <c r="M3043" s="82"/>
      <c r="N3043" s="82"/>
      <c r="O3043" s="82"/>
      <c r="BS3043" s="82"/>
      <c r="BT3043" s="82"/>
      <c r="BU3043" s="82"/>
      <c r="BV3043" s="82"/>
      <c r="BW3043" s="82"/>
    </row>
    <row r="3044" spans="6:75" x14ac:dyDescent="0.3">
      <c r="F3044" s="10"/>
      <c r="G3044" s="10"/>
      <c r="H3044" s="10"/>
      <c r="I3044" s="10"/>
      <c r="J3044" s="10"/>
      <c r="K3044" s="82"/>
      <c r="L3044" s="82"/>
      <c r="M3044" s="82"/>
      <c r="N3044" s="82"/>
      <c r="O3044" s="82"/>
      <c r="BS3044" s="82"/>
      <c r="BT3044" s="82"/>
      <c r="BU3044" s="82"/>
      <c r="BV3044" s="82"/>
      <c r="BW3044" s="82"/>
    </row>
    <row r="3045" spans="6:75" x14ac:dyDescent="0.3">
      <c r="F3045" s="10"/>
      <c r="G3045" s="10"/>
      <c r="H3045" s="10"/>
      <c r="I3045" s="10"/>
      <c r="J3045" s="10"/>
      <c r="K3045" s="82"/>
      <c r="L3045" s="82"/>
      <c r="M3045" s="82"/>
      <c r="N3045" s="82"/>
      <c r="O3045" s="82"/>
      <c r="BS3045" s="82"/>
      <c r="BT3045" s="82"/>
      <c r="BU3045" s="82"/>
      <c r="BV3045" s="82"/>
      <c r="BW3045" s="82"/>
    </row>
    <row r="3046" spans="6:75" x14ac:dyDescent="0.3">
      <c r="F3046" s="10"/>
      <c r="G3046" s="10"/>
      <c r="H3046" s="10"/>
      <c r="I3046" s="10"/>
      <c r="J3046" s="10"/>
      <c r="K3046" s="82"/>
      <c r="L3046" s="82"/>
      <c r="M3046" s="82"/>
      <c r="N3046" s="82"/>
      <c r="O3046" s="82"/>
      <c r="BS3046" s="82"/>
      <c r="BT3046" s="82"/>
      <c r="BU3046" s="82"/>
      <c r="BV3046" s="82"/>
      <c r="BW3046" s="82"/>
    </row>
    <row r="3047" spans="6:75" x14ac:dyDescent="0.3">
      <c r="F3047" s="10"/>
      <c r="G3047" s="10"/>
      <c r="H3047" s="10"/>
      <c r="I3047" s="10"/>
      <c r="J3047" s="10"/>
      <c r="K3047" s="82"/>
      <c r="L3047" s="82"/>
      <c r="M3047" s="82"/>
      <c r="N3047" s="82"/>
      <c r="O3047" s="82"/>
      <c r="BS3047" s="82"/>
      <c r="BT3047" s="82"/>
      <c r="BU3047" s="82"/>
      <c r="BV3047" s="82"/>
      <c r="BW3047" s="82"/>
    </row>
    <row r="3048" spans="6:75" x14ac:dyDescent="0.3">
      <c r="F3048" s="10"/>
      <c r="G3048" s="10"/>
      <c r="H3048" s="10"/>
      <c r="I3048" s="10"/>
      <c r="J3048" s="10"/>
      <c r="K3048" s="82"/>
      <c r="L3048" s="82"/>
      <c r="M3048" s="82"/>
      <c r="N3048" s="82"/>
      <c r="O3048" s="82"/>
      <c r="BS3048" s="82"/>
      <c r="BT3048" s="82"/>
      <c r="BU3048" s="82"/>
      <c r="BV3048" s="82"/>
      <c r="BW3048" s="82"/>
    </row>
    <row r="3049" spans="6:75" x14ac:dyDescent="0.3">
      <c r="F3049" s="10"/>
      <c r="G3049" s="10"/>
      <c r="H3049" s="10"/>
      <c r="I3049" s="10"/>
      <c r="J3049" s="10"/>
      <c r="K3049" s="82"/>
      <c r="L3049" s="82"/>
      <c r="M3049" s="82"/>
      <c r="N3049" s="82"/>
      <c r="O3049" s="82"/>
      <c r="BS3049" s="82"/>
      <c r="BT3049" s="82"/>
      <c r="BU3049" s="82"/>
      <c r="BV3049" s="82"/>
      <c r="BW3049" s="82"/>
    </row>
    <row r="3050" spans="6:75" x14ac:dyDescent="0.3">
      <c r="F3050" s="10"/>
      <c r="G3050" s="10"/>
      <c r="H3050" s="10"/>
      <c r="I3050" s="10"/>
      <c r="J3050" s="10"/>
      <c r="K3050" s="82"/>
      <c r="L3050" s="82"/>
      <c r="M3050" s="82"/>
      <c r="N3050" s="82"/>
      <c r="O3050" s="82"/>
      <c r="BS3050" s="82"/>
      <c r="BT3050" s="82"/>
      <c r="BU3050" s="82"/>
      <c r="BV3050" s="82"/>
      <c r="BW3050" s="82"/>
    </row>
    <row r="3051" spans="6:75" x14ac:dyDescent="0.3">
      <c r="F3051" s="10"/>
      <c r="G3051" s="10"/>
      <c r="H3051" s="10"/>
      <c r="I3051" s="10"/>
      <c r="J3051" s="10"/>
      <c r="K3051" s="82"/>
      <c r="L3051" s="82"/>
      <c r="M3051" s="82"/>
      <c r="N3051" s="82"/>
      <c r="O3051" s="82"/>
      <c r="BS3051" s="82"/>
      <c r="BT3051" s="82"/>
      <c r="BU3051" s="82"/>
      <c r="BV3051" s="82"/>
      <c r="BW3051" s="82"/>
    </row>
    <row r="3052" spans="6:75" x14ac:dyDescent="0.3">
      <c r="F3052" s="10"/>
      <c r="G3052" s="10"/>
      <c r="H3052" s="10"/>
      <c r="I3052" s="10"/>
      <c r="J3052" s="10"/>
      <c r="K3052" s="82"/>
      <c r="L3052" s="82"/>
      <c r="M3052" s="82"/>
      <c r="N3052" s="82"/>
      <c r="O3052" s="82"/>
      <c r="BS3052" s="82"/>
      <c r="BT3052" s="82"/>
      <c r="BU3052" s="82"/>
      <c r="BV3052" s="82"/>
      <c r="BW3052" s="82"/>
    </row>
    <row r="3053" spans="6:75" x14ac:dyDescent="0.3">
      <c r="F3053" s="10"/>
      <c r="G3053" s="10"/>
      <c r="H3053" s="10"/>
      <c r="I3053" s="10"/>
      <c r="J3053" s="10"/>
      <c r="K3053" s="82"/>
      <c r="L3053" s="82"/>
      <c r="M3053" s="82"/>
      <c r="N3053" s="82"/>
      <c r="O3053" s="82"/>
      <c r="BS3053" s="82"/>
      <c r="BT3053" s="82"/>
      <c r="BU3053" s="82"/>
      <c r="BV3053" s="82"/>
      <c r="BW3053" s="82"/>
    </row>
    <row r="3054" spans="6:75" x14ac:dyDescent="0.3">
      <c r="F3054" s="10"/>
      <c r="G3054" s="10"/>
      <c r="H3054" s="10"/>
      <c r="I3054" s="10"/>
      <c r="J3054" s="10"/>
      <c r="K3054" s="82"/>
      <c r="L3054" s="82"/>
      <c r="M3054" s="82"/>
      <c r="N3054" s="82"/>
      <c r="O3054" s="82"/>
      <c r="BS3054" s="82"/>
      <c r="BT3054" s="82"/>
      <c r="BU3054" s="82"/>
      <c r="BV3054" s="82"/>
      <c r="BW3054" s="82"/>
    </row>
    <row r="3055" spans="6:75" x14ac:dyDescent="0.3">
      <c r="F3055" s="10"/>
      <c r="G3055" s="10"/>
      <c r="H3055" s="10"/>
      <c r="I3055" s="10"/>
      <c r="J3055" s="10"/>
      <c r="K3055" s="82"/>
      <c r="L3055" s="82"/>
      <c r="M3055" s="82"/>
      <c r="N3055" s="82"/>
      <c r="O3055" s="82"/>
      <c r="BS3055" s="82"/>
      <c r="BT3055" s="82"/>
      <c r="BU3055" s="82"/>
      <c r="BV3055" s="82"/>
      <c r="BW3055" s="82"/>
    </row>
    <row r="3056" spans="6:75" x14ac:dyDescent="0.3">
      <c r="F3056" s="10"/>
      <c r="G3056" s="10"/>
      <c r="H3056" s="10"/>
      <c r="I3056" s="10"/>
      <c r="J3056" s="10"/>
      <c r="K3056" s="82"/>
      <c r="L3056" s="82"/>
      <c r="M3056" s="82"/>
      <c r="N3056" s="82"/>
      <c r="O3056" s="82"/>
      <c r="BS3056" s="82"/>
      <c r="BT3056" s="82"/>
      <c r="BU3056" s="82"/>
      <c r="BV3056" s="82"/>
      <c r="BW3056" s="82"/>
    </row>
    <row r="3057" spans="6:75" x14ac:dyDescent="0.3">
      <c r="F3057" s="10"/>
      <c r="G3057" s="10"/>
      <c r="H3057" s="10"/>
      <c r="I3057" s="10"/>
      <c r="J3057" s="10"/>
      <c r="K3057" s="82"/>
      <c r="L3057" s="82"/>
      <c r="M3057" s="82"/>
      <c r="N3057" s="82"/>
      <c r="O3057" s="82"/>
      <c r="BS3057" s="82"/>
      <c r="BT3057" s="82"/>
      <c r="BU3057" s="82"/>
      <c r="BV3057" s="82"/>
      <c r="BW3057" s="82"/>
    </row>
    <row r="3058" spans="6:75" x14ac:dyDescent="0.3">
      <c r="F3058" s="10"/>
      <c r="G3058" s="10"/>
      <c r="H3058" s="10"/>
      <c r="I3058" s="10"/>
      <c r="J3058" s="10"/>
      <c r="K3058" s="82"/>
      <c r="L3058" s="82"/>
      <c r="M3058" s="82"/>
      <c r="N3058" s="82"/>
      <c r="O3058" s="82"/>
      <c r="BS3058" s="82"/>
      <c r="BT3058" s="82"/>
      <c r="BU3058" s="82"/>
      <c r="BV3058" s="82"/>
      <c r="BW3058" s="82"/>
    </row>
    <row r="3059" spans="6:75" x14ac:dyDescent="0.3">
      <c r="F3059" s="10"/>
      <c r="G3059" s="10"/>
      <c r="H3059" s="10"/>
      <c r="I3059" s="10"/>
      <c r="J3059" s="10"/>
      <c r="K3059" s="82"/>
      <c r="L3059" s="82"/>
      <c r="M3059" s="82"/>
      <c r="N3059" s="82"/>
      <c r="O3059" s="82"/>
      <c r="BS3059" s="82"/>
      <c r="BT3059" s="82"/>
      <c r="BU3059" s="82"/>
      <c r="BV3059" s="82"/>
      <c r="BW3059" s="82"/>
    </row>
    <row r="3060" spans="6:75" x14ac:dyDescent="0.3">
      <c r="F3060" s="10"/>
      <c r="G3060" s="10"/>
      <c r="H3060" s="10"/>
      <c r="I3060" s="10"/>
      <c r="J3060" s="10"/>
      <c r="K3060" s="82"/>
      <c r="L3060" s="82"/>
      <c r="M3060" s="82"/>
      <c r="N3060" s="82"/>
      <c r="O3060" s="82"/>
      <c r="BS3060" s="82"/>
      <c r="BT3060" s="82"/>
      <c r="BU3060" s="82"/>
      <c r="BV3060" s="82"/>
      <c r="BW3060" s="82"/>
    </row>
    <row r="3061" spans="6:75" x14ac:dyDescent="0.3">
      <c r="F3061" s="10"/>
      <c r="G3061" s="10"/>
      <c r="H3061" s="10"/>
      <c r="I3061" s="10"/>
      <c r="J3061" s="10"/>
      <c r="K3061" s="82"/>
      <c r="L3061" s="82"/>
      <c r="M3061" s="82"/>
      <c r="N3061" s="82"/>
      <c r="O3061" s="82"/>
      <c r="BS3061" s="82"/>
      <c r="BT3061" s="82"/>
      <c r="BU3061" s="82"/>
      <c r="BV3061" s="82"/>
      <c r="BW3061" s="82"/>
    </row>
    <row r="3062" spans="6:75" x14ac:dyDescent="0.3">
      <c r="F3062" s="10"/>
      <c r="G3062" s="10"/>
      <c r="H3062" s="10"/>
      <c r="I3062" s="10"/>
      <c r="J3062" s="10"/>
      <c r="K3062" s="82"/>
      <c r="L3062" s="82"/>
      <c r="M3062" s="82"/>
      <c r="N3062" s="82"/>
      <c r="O3062" s="82"/>
      <c r="BS3062" s="82"/>
      <c r="BT3062" s="82"/>
      <c r="BU3062" s="82"/>
      <c r="BV3062" s="82"/>
      <c r="BW3062" s="82"/>
    </row>
    <row r="3063" spans="6:75" x14ac:dyDescent="0.3">
      <c r="F3063" s="10"/>
      <c r="G3063" s="10"/>
      <c r="H3063" s="10"/>
      <c r="I3063" s="10"/>
      <c r="J3063" s="10"/>
      <c r="K3063" s="82"/>
      <c r="L3063" s="82"/>
      <c r="M3063" s="82"/>
      <c r="N3063" s="82"/>
      <c r="O3063" s="82"/>
      <c r="BS3063" s="82"/>
      <c r="BT3063" s="82"/>
      <c r="BU3063" s="82"/>
      <c r="BV3063" s="82"/>
      <c r="BW3063" s="82"/>
    </row>
    <row r="3064" spans="6:75" x14ac:dyDescent="0.3">
      <c r="F3064" s="10"/>
      <c r="G3064" s="10"/>
      <c r="H3064" s="10"/>
      <c r="I3064" s="10"/>
      <c r="J3064" s="10"/>
      <c r="K3064" s="82"/>
      <c r="L3064" s="82"/>
      <c r="M3064" s="82"/>
      <c r="N3064" s="82"/>
      <c r="O3064" s="82"/>
      <c r="BS3064" s="82"/>
      <c r="BT3064" s="82"/>
      <c r="BU3064" s="82"/>
      <c r="BV3064" s="82"/>
      <c r="BW3064" s="82"/>
    </row>
    <row r="3065" spans="6:75" x14ac:dyDescent="0.3">
      <c r="F3065" s="10"/>
      <c r="G3065" s="10"/>
      <c r="H3065" s="10"/>
      <c r="I3065" s="10"/>
      <c r="J3065" s="10"/>
      <c r="K3065" s="82"/>
      <c r="L3065" s="82"/>
      <c r="M3065" s="82"/>
      <c r="N3065" s="82"/>
      <c r="O3065" s="82"/>
      <c r="BS3065" s="82"/>
      <c r="BT3065" s="82"/>
      <c r="BU3065" s="82"/>
      <c r="BV3065" s="82"/>
      <c r="BW3065" s="82"/>
    </row>
    <row r="3066" spans="6:75" x14ac:dyDescent="0.3">
      <c r="F3066" s="10"/>
      <c r="G3066" s="10"/>
      <c r="H3066" s="10"/>
      <c r="I3066" s="10"/>
      <c r="J3066" s="10"/>
      <c r="K3066" s="82"/>
      <c r="L3066" s="82"/>
      <c r="M3066" s="82"/>
      <c r="N3066" s="82"/>
      <c r="O3066" s="82"/>
      <c r="BS3066" s="82"/>
      <c r="BT3066" s="82"/>
      <c r="BU3066" s="82"/>
      <c r="BV3066" s="82"/>
      <c r="BW3066" s="82"/>
    </row>
    <row r="3067" spans="6:75" x14ac:dyDescent="0.3">
      <c r="F3067" s="10"/>
      <c r="G3067" s="10"/>
      <c r="H3067" s="10"/>
      <c r="I3067" s="10"/>
      <c r="J3067" s="10"/>
      <c r="K3067" s="82"/>
      <c r="L3067" s="82"/>
      <c r="M3067" s="82"/>
      <c r="N3067" s="82"/>
      <c r="O3067" s="82"/>
      <c r="BS3067" s="82"/>
      <c r="BT3067" s="82"/>
      <c r="BU3067" s="82"/>
      <c r="BV3067" s="82"/>
      <c r="BW3067" s="82"/>
    </row>
    <row r="3068" spans="6:75" x14ac:dyDescent="0.3">
      <c r="F3068" s="10"/>
      <c r="G3068" s="10"/>
      <c r="H3068" s="10"/>
      <c r="I3068" s="10"/>
      <c r="J3068" s="10"/>
      <c r="K3068" s="82"/>
      <c r="L3068" s="82"/>
      <c r="M3068" s="82"/>
      <c r="N3068" s="82"/>
      <c r="O3068" s="82"/>
      <c r="BS3068" s="82"/>
      <c r="BT3068" s="82"/>
      <c r="BU3068" s="82"/>
      <c r="BV3068" s="82"/>
      <c r="BW3068" s="82"/>
    </row>
    <row r="3069" spans="6:75" x14ac:dyDescent="0.3">
      <c r="F3069" s="10"/>
      <c r="G3069" s="10"/>
      <c r="H3069" s="10"/>
      <c r="I3069" s="10"/>
      <c r="J3069" s="10"/>
      <c r="K3069" s="82"/>
      <c r="L3069" s="82"/>
      <c r="M3069" s="82"/>
      <c r="N3069" s="82"/>
      <c r="O3069" s="82"/>
      <c r="BS3069" s="82"/>
      <c r="BT3069" s="82"/>
      <c r="BU3069" s="82"/>
      <c r="BV3069" s="82"/>
      <c r="BW3069" s="82"/>
    </row>
    <row r="3070" spans="6:75" x14ac:dyDescent="0.3">
      <c r="F3070" s="10"/>
      <c r="G3070" s="10"/>
      <c r="H3070" s="10"/>
      <c r="I3070" s="10"/>
      <c r="J3070" s="10"/>
      <c r="K3070" s="82"/>
      <c r="L3070" s="82"/>
      <c r="M3070" s="82"/>
      <c r="N3070" s="82"/>
      <c r="O3070" s="82"/>
      <c r="BS3070" s="82"/>
      <c r="BT3070" s="82"/>
      <c r="BU3070" s="82"/>
      <c r="BV3070" s="82"/>
      <c r="BW3070" s="82"/>
    </row>
    <row r="3071" spans="6:75" x14ac:dyDescent="0.3">
      <c r="F3071" s="10"/>
      <c r="G3071" s="10"/>
      <c r="H3071" s="10"/>
      <c r="I3071" s="10"/>
      <c r="J3071" s="10"/>
      <c r="K3071" s="82"/>
      <c r="L3071" s="82"/>
      <c r="M3071" s="82"/>
      <c r="N3071" s="82"/>
      <c r="O3071" s="82"/>
      <c r="BS3071" s="82"/>
      <c r="BT3071" s="82"/>
      <c r="BU3071" s="82"/>
      <c r="BV3071" s="82"/>
      <c r="BW3071" s="82"/>
    </row>
    <row r="3072" spans="6:75" x14ac:dyDescent="0.3">
      <c r="F3072" s="10"/>
      <c r="G3072" s="10"/>
      <c r="H3072" s="10"/>
      <c r="I3072" s="10"/>
      <c r="J3072" s="10"/>
      <c r="K3072" s="82"/>
      <c r="L3072" s="82"/>
      <c r="M3072" s="82"/>
      <c r="N3072" s="82"/>
      <c r="O3072" s="82"/>
      <c r="BS3072" s="82"/>
      <c r="BT3072" s="82"/>
      <c r="BU3072" s="82"/>
      <c r="BV3072" s="82"/>
      <c r="BW3072" s="82"/>
    </row>
    <row r="3073" spans="6:75" x14ac:dyDescent="0.3">
      <c r="F3073" s="10"/>
      <c r="G3073" s="10"/>
      <c r="H3073" s="10"/>
      <c r="I3073" s="10"/>
      <c r="J3073" s="10"/>
      <c r="K3073" s="82"/>
      <c r="L3073" s="82"/>
      <c r="M3073" s="82"/>
      <c r="N3073" s="82"/>
      <c r="O3073" s="82"/>
      <c r="BS3073" s="82"/>
      <c r="BT3073" s="82"/>
      <c r="BU3073" s="82"/>
      <c r="BV3073" s="82"/>
      <c r="BW3073" s="82"/>
    </row>
    <row r="3074" spans="6:75" x14ac:dyDescent="0.3">
      <c r="F3074" s="10"/>
      <c r="G3074" s="10"/>
      <c r="H3074" s="10"/>
      <c r="I3074" s="10"/>
      <c r="J3074" s="10"/>
      <c r="K3074" s="82"/>
      <c r="L3074" s="82"/>
      <c r="M3074" s="82"/>
      <c r="N3074" s="82"/>
      <c r="O3074" s="82"/>
      <c r="BS3074" s="82"/>
      <c r="BT3074" s="82"/>
      <c r="BU3074" s="82"/>
      <c r="BV3074" s="82"/>
      <c r="BW3074" s="82"/>
    </row>
    <row r="3075" spans="6:75" x14ac:dyDescent="0.3">
      <c r="F3075" s="10"/>
      <c r="G3075" s="10"/>
      <c r="H3075" s="10"/>
      <c r="I3075" s="10"/>
      <c r="J3075" s="10"/>
      <c r="K3075" s="82"/>
      <c r="L3075" s="82"/>
      <c r="M3075" s="82"/>
      <c r="N3075" s="82"/>
      <c r="O3075" s="82"/>
      <c r="BS3075" s="82"/>
      <c r="BT3075" s="82"/>
      <c r="BU3075" s="82"/>
      <c r="BV3075" s="82"/>
      <c r="BW3075" s="82"/>
    </row>
    <row r="3076" spans="6:75" x14ac:dyDescent="0.3">
      <c r="F3076" s="10"/>
      <c r="G3076" s="10"/>
      <c r="H3076" s="10"/>
      <c r="I3076" s="10"/>
      <c r="J3076" s="10"/>
      <c r="K3076" s="82"/>
      <c r="L3076" s="82"/>
      <c r="M3076" s="82"/>
      <c r="N3076" s="82"/>
      <c r="O3076" s="82"/>
      <c r="BS3076" s="82"/>
      <c r="BT3076" s="82"/>
      <c r="BU3076" s="82"/>
      <c r="BV3076" s="82"/>
      <c r="BW3076" s="82"/>
    </row>
    <row r="3077" spans="6:75" x14ac:dyDescent="0.3">
      <c r="F3077" s="10"/>
      <c r="G3077" s="10"/>
      <c r="H3077" s="10"/>
      <c r="I3077" s="10"/>
      <c r="J3077" s="10"/>
      <c r="K3077" s="82"/>
      <c r="L3077" s="82"/>
      <c r="M3077" s="82"/>
      <c r="N3077" s="82"/>
      <c r="O3077" s="82"/>
      <c r="BS3077" s="82"/>
      <c r="BT3077" s="82"/>
      <c r="BU3077" s="82"/>
      <c r="BV3077" s="82"/>
      <c r="BW3077" s="82"/>
    </row>
    <row r="3078" spans="6:75" x14ac:dyDescent="0.3">
      <c r="F3078" s="10"/>
      <c r="G3078" s="10"/>
      <c r="H3078" s="10"/>
      <c r="I3078" s="10"/>
      <c r="J3078" s="10"/>
      <c r="K3078" s="82"/>
      <c r="L3078" s="82"/>
      <c r="M3078" s="82"/>
      <c r="N3078" s="82"/>
      <c r="O3078" s="82"/>
      <c r="BS3078" s="82"/>
      <c r="BT3078" s="82"/>
      <c r="BU3078" s="82"/>
      <c r="BV3078" s="82"/>
      <c r="BW3078" s="82"/>
    </row>
    <row r="3079" spans="6:75" x14ac:dyDescent="0.3">
      <c r="F3079" s="10"/>
      <c r="G3079" s="10"/>
      <c r="H3079" s="10"/>
      <c r="I3079" s="10"/>
      <c r="J3079" s="10"/>
      <c r="K3079" s="82"/>
      <c r="L3079" s="82"/>
      <c r="M3079" s="82"/>
      <c r="N3079" s="82"/>
      <c r="O3079" s="82"/>
      <c r="BS3079" s="82"/>
      <c r="BT3079" s="82"/>
      <c r="BU3079" s="82"/>
      <c r="BV3079" s="82"/>
      <c r="BW3079" s="82"/>
    </row>
    <row r="3080" spans="6:75" x14ac:dyDescent="0.3">
      <c r="F3080" s="10"/>
      <c r="G3080" s="10"/>
      <c r="H3080" s="10"/>
      <c r="I3080" s="10"/>
      <c r="J3080" s="10"/>
      <c r="K3080" s="82"/>
      <c r="L3080" s="82"/>
      <c r="M3080" s="82"/>
      <c r="N3080" s="82"/>
      <c r="O3080" s="82"/>
      <c r="BS3080" s="82"/>
      <c r="BT3080" s="82"/>
      <c r="BU3080" s="82"/>
      <c r="BV3080" s="82"/>
      <c r="BW3080" s="82"/>
    </row>
    <row r="3081" spans="6:75" x14ac:dyDescent="0.3">
      <c r="F3081" s="10"/>
      <c r="G3081" s="10"/>
      <c r="H3081" s="10"/>
      <c r="I3081" s="10"/>
      <c r="J3081" s="10"/>
      <c r="K3081" s="82"/>
      <c r="L3081" s="82"/>
      <c r="M3081" s="82"/>
      <c r="N3081" s="82"/>
      <c r="O3081" s="82"/>
      <c r="BS3081" s="82"/>
      <c r="BT3081" s="82"/>
      <c r="BU3081" s="82"/>
      <c r="BV3081" s="82"/>
      <c r="BW3081" s="82"/>
    </row>
    <row r="3082" spans="6:75" x14ac:dyDescent="0.3">
      <c r="F3082" s="10"/>
      <c r="G3082" s="10"/>
      <c r="H3082" s="10"/>
      <c r="I3082" s="10"/>
      <c r="J3082" s="10"/>
      <c r="K3082" s="82"/>
      <c r="L3082" s="82"/>
      <c r="M3082" s="82"/>
      <c r="N3082" s="82"/>
      <c r="O3082" s="82"/>
      <c r="BS3082" s="82"/>
      <c r="BT3082" s="82"/>
      <c r="BU3082" s="82"/>
      <c r="BV3082" s="82"/>
      <c r="BW3082" s="82"/>
    </row>
    <row r="3083" spans="6:75" x14ac:dyDescent="0.3">
      <c r="F3083" s="10"/>
      <c r="G3083" s="10"/>
      <c r="H3083" s="10"/>
      <c r="I3083" s="10"/>
      <c r="J3083" s="10"/>
      <c r="K3083" s="82"/>
      <c r="L3083" s="82"/>
      <c r="M3083" s="82"/>
      <c r="N3083" s="82"/>
      <c r="O3083" s="82"/>
      <c r="BS3083" s="82"/>
      <c r="BT3083" s="82"/>
      <c r="BU3083" s="82"/>
      <c r="BV3083" s="82"/>
      <c r="BW3083" s="82"/>
    </row>
    <row r="3084" spans="6:75" x14ac:dyDescent="0.3">
      <c r="F3084" s="10"/>
      <c r="G3084" s="10"/>
      <c r="H3084" s="10"/>
      <c r="I3084" s="10"/>
      <c r="J3084" s="10"/>
      <c r="K3084" s="82"/>
      <c r="L3084" s="82"/>
      <c r="M3084" s="82"/>
      <c r="N3084" s="82"/>
      <c r="O3084" s="82"/>
      <c r="BS3084" s="82"/>
      <c r="BT3084" s="82"/>
      <c r="BU3084" s="82"/>
      <c r="BV3084" s="82"/>
      <c r="BW3084" s="82"/>
    </row>
    <row r="3085" spans="6:75" x14ac:dyDescent="0.3">
      <c r="F3085" s="10"/>
      <c r="G3085" s="10"/>
      <c r="H3085" s="10"/>
      <c r="I3085" s="10"/>
      <c r="J3085" s="10"/>
      <c r="K3085" s="82"/>
      <c r="L3085" s="82"/>
      <c r="M3085" s="82"/>
      <c r="N3085" s="82"/>
      <c r="O3085" s="82"/>
      <c r="BS3085" s="82"/>
      <c r="BT3085" s="82"/>
      <c r="BU3085" s="82"/>
      <c r="BV3085" s="82"/>
      <c r="BW3085" s="82"/>
    </row>
    <row r="3086" spans="6:75" x14ac:dyDescent="0.3">
      <c r="F3086" s="10"/>
      <c r="G3086" s="10"/>
      <c r="H3086" s="10"/>
      <c r="I3086" s="10"/>
      <c r="J3086" s="10"/>
      <c r="K3086" s="82"/>
      <c r="L3086" s="82"/>
      <c r="M3086" s="82"/>
      <c r="N3086" s="82"/>
      <c r="O3086" s="82"/>
      <c r="BS3086" s="82"/>
      <c r="BT3086" s="82"/>
      <c r="BU3086" s="82"/>
      <c r="BV3086" s="82"/>
      <c r="BW3086" s="82"/>
    </row>
    <row r="3087" spans="6:75" x14ac:dyDescent="0.3">
      <c r="F3087" s="10"/>
      <c r="G3087" s="10"/>
      <c r="H3087" s="10"/>
      <c r="I3087" s="10"/>
      <c r="J3087" s="10"/>
      <c r="K3087" s="82"/>
      <c r="L3087" s="82"/>
      <c r="M3087" s="82"/>
      <c r="N3087" s="82"/>
      <c r="O3087" s="82"/>
      <c r="BS3087" s="82"/>
      <c r="BT3087" s="82"/>
      <c r="BU3087" s="82"/>
      <c r="BV3087" s="82"/>
      <c r="BW3087" s="82"/>
    </row>
    <row r="3088" spans="6:75" x14ac:dyDescent="0.3">
      <c r="F3088" s="10"/>
      <c r="G3088" s="10"/>
      <c r="H3088" s="10"/>
      <c r="I3088" s="10"/>
      <c r="J3088" s="10"/>
      <c r="K3088" s="82"/>
      <c r="L3088" s="82"/>
      <c r="M3088" s="82"/>
      <c r="N3088" s="82"/>
      <c r="O3088" s="82"/>
      <c r="BS3088" s="82"/>
      <c r="BT3088" s="82"/>
      <c r="BU3088" s="82"/>
      <c r="BV3088" s="82"/>
      <c r="BW3088" s="82"/>
    </row>
    <row r="3089" spans="6:75" x14ac:dyDescent="0.3">
      <c r="F3089" s="10"/>
      <c r="G3089" s="10"/>
      <c r="H3089" s="10"/>
      <c r="I3089" s="10"/>
      <c r="J3089" s="10"/>
      <c r="K3089" s="82"/>
      <c r="L3089" s="82"/>
      <c r="M3089" s="82"/>
      <c r="N3089" s="82"/>
      <c r="O3089" s="82"/>
      <c r="BS3089" s="82"/>
      <c r="BT3089" s="82"/>
      <c r="BU3089" s="82"/>
      <c r="BV3089" s="82"/>
      <c r="BW3089" s="82"/>
    </row>
    <row r="3090" spans="6:75" x14ac:dyDescent="0.3">
      <c r="F3090" s="10"/>
      <c r="G3090" s="10"/>
      <c r="H3090" s="10"/>
      <c r="I3090" s="10"/>
      <c r="J3090" s="10"/>
      <c r="K3090" s="82"/>
      <c r="L3090" s="82"/>
      <c r="M3090" s="82"/>
      <c r="N3090" s="82"/>
      <c r="O3090" s="82"/>
      <c r="BS3090" s="82"/>
      <c r="BT3090" s="82"/>
      <c r="BU3090" s="82"/>
      <c r="BV3090" s="82"/>
      <c r="BW3090" s="82"/>
    </row>
    <row r="3091" spans="6:75" x14ac:dyDescent="0.3">
      <c r="F3091" s="10"/>
      <c r="G3091" s="10"/>
      <c r="H3091" s="10"/>
      <c r="I3091" s="10"/>
      <c r="J3091" s="10"/>
      <c r="K3091" s="82"/>
      <c r="L3091" s="82"/>
      <c r="M3091" s="82"/>
      <c r="N3091" s="82"/>
      <c r="O3091" s="82"/>
      <c r="BS3091" s="82"/>
      <c r="BT3091" s="82"/>
      <c r="BU3091" s="82"/>
      <c r="BV3091" s="82"/>
      <c r="BW3091" s="82"/>
    </row>
    <row r="3092" spans="6:75" x14ac:dyDescent="0.3">
      <c r="F3092" s="10"/>
      <c r="G3092" s="10"/>
      <c r="H3092" s="10"/>
      <c r="I3092" s="10"/>
      <c r="J3092" s="10"/>
      <c r="K3092" s="82"/>
      <c r="L3092" s="82"/>
      <c r="M3092" s="82"/>
      <c r="N3092" s="82"/>
      <c r="O3092" s="82"/>
      <c r="BS3092" s="82"/>
      <c r="BT3092" s="82"/>
      <c r="BU3092" s="82"/>
      <c r="BV3092" s="82"/>
      <c r="BW3092" s="82"/>
    </row>
    <row r="3093" spans="6:75" x14ac:dyDescent="0.3">
      <c r="F3093" s="10"/>
      <c r="G3093" s="10"/>
      <c r="H3093" s="10"/>
      <c r="I3093" s="10"/>
      <c r="J3093" s="10"/>
      <c r="K3093" s="82"/>
      <c r="L3093" s="82"/>
      <c r="M3093" s="82"/>
      <c r="N3093" s="82"/>
      <c r="O3093" s="82"/>
      <c r="BS3093" s="82"/>
      <c r="BT3093" s="82"/>
      <c r="BU3093" s="82"/>
      <c r="BV3093" s="82"/>
      <c r="BW3093" s="82"/>
    </row>
    <row r="3094" spans="6:75" x14ac:dyDescent="0.3">
      <c r="F3094" s="10"/>
      <c r="G3094" s="10"/>
      <c r="H3094" s="10"/>
      <c r="I3094" s="10"/>
      <c r="J3094" s="10"/>
      <c r="K3094" s="82"/>
      <c r="L3094" s="82"/>
      <c r="M3094" s="82"/>
      <c r="N3094" s="82"/>
      <c r="O3094" s="82"/>
      <c r="BS3094" s="82"/>
      <c r="BT3094" s="82"/>
      <c r="BU3094" s="82"/>
      <c r="BV3094" s="82"/>
      <c r="BW3094" s="82"/>
    </row>
    <row r="3095" spans="6:75" x14ac:dyDescent="0.3">
      <c r="F3095" s="10"/>
      <c r="G3095" s="10"/>
      <c r="H3095" s="10"/>
      <c r="I3095" s="10"/>
      <c r="J3095" s="10"/>
      <c r="K3095" s="82"/>
      <c r="L3095" s="82"/>
      <c r="M3095" s="82"/>
      <c r="N3095" s="82"/>
      <c r="O3095" s="82"/>
      <c r="BS3095" s="82"/>
      <c r="BT3095" s="82"/>
      <c r="BU3095" s="82"/>
      <c r="BV3095" s="82"/>
      <c r="BW3095" s="82"/>
    </row>
    <row r="3096" spans="6:75" x14ac:dyDescent="0.3">
      <c r="F3096" s="10"/>
      <c r="G3096" s="10"/>
      <c r="H3096" s="10"/>
      <c r="I3096" s="10"/>
      <c r="J3096" s="10"/>
      <c r="K3096" s="82"/>
      <c r="L3096" s="82"/>
      <c r="M3096" s="82"/>
      <c r="N3096" s="82"/>
      <c r="O3096" s="82"/>
      <c r="BS3096" s="82"/>
      <c r="BT3096" s="82"/>
      <c r="BU3096" s="82"/>
      <c r="BV3096" s="82"/>
      <c r="BW3096" s="82"/>
    </row>
    <row r="3097" spans="6:75" x14ac:dyDescent="0.3">
      <c r="F3097" s="10"/>
      <c r="G3097" s="10"/>
      <c r="H3097" s="10"/>
      <c r="I3097" s="10"/>
      <c r="J3097" s="10"/>
      <c r="K3097" s="82"/>
      <c r="L3097" s="82"/>
      <c r="M3097" s="82"/>
      <c r="N3097" s="82"/>
      <c r="O3097" s="82"/>
      <c r="BS3097" s="82"/>
      <c r="BT3097" s="82"/>
      <c r="BU3097" s="82"/>
      <c r="BV3097" s="82"/>
      <c r="BW3097" s="82"/>
    </row>
    <row r="3098" spans="6:75" x14ac:dyDescent="0.3">
      <c r="F3098" s="10"/>
      <c r="G3098" s="10"/>
      <c r="H3098" s="10"/>
      <c r="I3098" s="10"/>
      <c r="J3098" s="10"/>
      <c r="K3098" s="82"/>
      <c r="L3098" s="82"/>
      <c r="M3098" s="82"/>
      <c r="N3098" s="82"/>
      <c r="O3098" s="82"/>
      <c r="BS3098" s="82"/>
      <c r="BT3098" s="82"/>
      <c r="BU3098" s="82"/>
      <c r="BV3098" s="82"/>
      <c r="BW3098" s="82"/>
    </row>
    <row r="3099" spans="6:75" x14ac:dyDescent="0.3">
      <c r="F3099" s="10"/>
      <c r="G3099" s="10"/>
      <c r="H3099" s="10"/>
      <c r="I3099" s="10"/>
      <c r="J3099" s="10"/>
      <c r="K3099" s="82"/>
      <c r="L3099" s="82"/>
      <c r="M3099" s="82"/>
      <c r="N3099" s="82"/>
      <c r="O3099" s="82"/>
      <c r="BS3099" s="82"/>
      <c r="BT3099" s="82"/>
      <c r="BU3099" s="82"/>
      <c r="BV3099" s="82"/>
      <c r="BW3099" s="82"/>
    </row>
    <row r="3100" spans="6:75" x14ac:dyDescent="0.3">
      <c r="F3100" s="10"/>
      <c r="G3100" s="10"/>
      <c r="H3100" s="10"/>
      <c r="I3100" s="10"/>
      <c r="J3100" s="10"/>
      <c r="K3100" s="82"/>
      <c r="L3100" s="82"/>
      <c r="M3100" s="82"/>
      <c r="N3100" s="82"/>
      <c r="O3100" s="82"/>
      <c r="BS3100" s="82"/>
      <c r="BT3100" s="82"/>
      <c r="BU3100" s="82"/>
      <c r="BV3100" s="82"/>
      <c r="BW3100" s="82"/>
    </row>
    <row r="3101" spans="6:75" x14ac:dyDescent="0.3">
      <c r="F3101" s="10"/>
      <c r="G3101" s="10"/>
      <c r="H3101" s="10"/>
      <c r="I3101" s="10"/>
      <c r="J3101" s="10"/>
      <c r="K3101" s="82"/>
      <c r="L3101" s="82"/>
      <c r="M3101" s="82"/>
      <c r="N3101" s="82"/>
      <c r="O3101" s="82"/>
      <c r="BS3101" s="82"/>
      <c r="BT3101" s="82"/>
      <c r="BU3101" s="82"/>
      <c r="BV3101" s="82"/>
      <c r="BW3101" s="82"/>
    </row>
    <row r="3102" spans="6:75" x14ac:dyDescent="0.3">
      <c r="F3102" s="10"/>
      <c r="G3102" s="10"/>
      <c r="H3102" s="10"/>
      <c r="I3102" s="10"/>
      <c r="J3102" s="10"/>
      <c r="K3102" s="82"/>
      <c r="L3102" s="82"/>
      <c r="M3102" s="82"/>
      <c r="N3102" s="82"/>
      <c r="O3102" s="82"/>
      <c r="BS3102" s="82"/>
      <c r="BT3102" s="82"/>
      <c r="BU3102" s="82"/>
      <c r="BV3102" s="82"/>
      <c r="BW3102" s="82"/>
    </row>
    <row r="3103" spans="6:75" x14ac:dyDescent="0.3">
      <c r="F3103" s="10"/>
      <c r="G3103" s="10"/>
      <c r="H3103" s="10"/>
      <c r="I3103" s="10"/>
      <c r="J3103" s="10"/>
      <c r="K3103" s="82"/>
      <c r="L3103" s="82"/>
      <c r="M3103" s="82"/>
      <c r="N3103" s="82"/>
      <c r="O3103" s="82"/>
      <c r="BS3103" s="82"/>
      <c r="BT3103" s="82"/>
      <c r="BU3103" s="82"/>
      <c r="BV3103" s="82"/>
      <c r="BW3103" s="82"/>
    </row>
    <row r="3104" spans="6:75" x14ac:dyDescent="0.3">
      <c r="F3104" s="10"/>
      <c r="G3104" s="10"/>
      <c r="H3104" s="10"/>
      <c r="I3104" s="10"/>
      <c r="J3104" s="10"/>
      <c r="K3104" s="82"/>
      <c r="L3104" s="82"/>
      <c r="M3104" s="82"/>
      <c r="N3104" s="82"/>
      <c r="O3104" s="82"/>
      <c r="BS3104" s="82"/>
      <c r="BT3104" s="82"/>
      <c r="BU3104" s="82"/>
      <c r="BV3104" s="82"/>
      <c r="BW3104" s="82"/>
    </row>
    <row r="3105" spans="6:75" x14ac:dyDescent="0.3">
      <c r="F3105" s="10"/>
      <c r="G3105" s="10"/>
      <c r="H3105" s="10"/>
      <c r="I3105" s="10"/>
      <c r="J3105" s="10"/>
      <c r="K3105" s="82"/>
      <c r="L3105" s="82"/>
      <c r="M3105" s="82"/>
      <c r="N3105" s="82"/>
      <c r="O3105" s="82"/>
      <c r="BS3105" s="82"/>
      <c r="BT3105" s="82"/>
      <c r="BU3105" s="82"/>
      <c r="BV3105" s="82"/>
      <c r="BW3105" s="82"/>
    </row>
    <row r="3106" spans="6:75" x14ac:dyDescent="0.3">
      <c r="F3106" s="10"/>
      <c r="G3106" s="10"/>
      <c r="H3106" s="10"/>
      <c r="I3106" s="10"/>
      <c r="J3106" s="10"/>
      <c r="K3106" s="82"/>
      <c r="L3106" s="82"/>
      <c r="M3106" s="82"/>
      <c r="N3106" s="82"/>
      <c r="O3106" s="82"/>
      <c r="BS3106" s="82"/>
      <c r="BT3106" s="82"/>
      <c r="BU3106" s="82"/>
      <c r="BV3106" s="82"/>
      <c r="BW3106" s="82"/>
    </row>
    <row r="3107" spans="6:75" x14ac:dyDescent="0.3">
      <c r="F3107" s="10"/>
      <c r="G3107" s="10"/>
      <c r="H3107" s="10"/>
      <c r="I3107" s="10"/>
      <c r="J3107" s="10"/>
      <c r="K3107" s="82"/>
      <c r="L3107" s="82"/>
      <c r="M3107" s="82"/>
      <c r="N3107" s="82"/>
      <c r="O3107" s="82"/>
      <c r="BS3107" s="82"/>
      <c r="BT3107" s="82"/>
      <c r="BU3107" s="82"/>
      <c r="BV3107" s="82"/>
      <c r="BW3107" s="82"/>
    </row>
    <row r="3108" spans="6:75" x14ac:dyDescent="0.3">
      <c r="F3108" s="10"/>
      <c r="G3108" s="10"/>
      <c r="H3108" s="10"/>
      <c r="I3108" s="10"/>
      <c r="J3108" s="10"/>
      <c r="K3108" s="82"/>
      <c r="L3108" s="82"/>
      <c r="M3108" s="82"/>
      <c r="N3108" s="82"/>
      <c r="O3108" s="82"/>
      <c r="BS3108" s="82"/>
      <c r="BT3108" s="82"/>
      <c r="BU3108" s="82"/>
      <c r="BV3108" s="82"/>
      <c r="BW3108" s="82"/>
    </row>
    <row r="3109" spans="6:75" x14ac:dyDescent="0.3">
      <c r="F3109" s="10"/>
      <c r="G3109" s="10"/>
      <c r="H3109" s="10"/>
      <c r="I3109" s="10"/>
      <c r="J3109" s="10"/>
      <c r="K3109" s="82"/>
      <c r="L3109" s="82"/>
      <c r="M3109" s="82"/>
      <c r="N3109" s="82"/>
      <c r="O3109" s="82"/>
      <c r="BS3109" s="82"/>
      <c r="BT3109" s="82"/>
      <c r="BU3109" s="82"/>
      <c r="BV3109" s="82"/>
      <c r="BW3109" s="82"/>
    </row>
    <row r="3110" spans="6:75" x14ac:dyDescent="0.3">
      <c r="F3110" s="10"/>
      <c r="G3110" s="10"/>
      <c r="H3110" s="10"/>
      <c r="I3110" s="10"/>
      <c r="J3110" s="10"/>
      <c r="K3110" s="82"/>
      <c r="L3110" s="82"/>
      <c r="M3110" s="82"/>
      <c r="N3110" s="82"/>
      <c r="O3110" s="82"/>
      <c r="BS3110" s="82"/>
      <c r="BT3110" s="82"/>
      <c r="BU3110" s="82"/>
      <c r="BV3110" s="82"/>
      <c r="BW3110" s="82"/>
    </row>
    <row r="3111" spans="6:75" x14ac:dyDescent="0.3">
      <c r="F3111" s="10"/>
      <c r="G3111" s="10"/>
      <c r="H3111" s="10"/>
      <c r="I3111" s="10"/>
      <c r="J3111" s="10"/>
      <c r="K3111" s="82"/>
      <c r="L3111" s="82"/>
      <c r="M3111" s="82"/>
      <c r="N3111" s="82"/>
      <c r="O3111" s="82"/>
      <c r="BS3111" s="82"/>
      <c r="BT3111" s="82"/>
      <c r="BU3111" s="82"/>
      <c r="BV3111" s="82"/>
      <c r="BW3111" s="82"/>
    </row>
    <row r="3112" spans="6:75" x14ac:dyDescent="0.3">
      <c r="F3112" s="10"/>
      <c r="G3112" s="10"/>
      <c r="H3112" s="10"/>
      <c r="I3112" s="10"/>
      <c r="J3112" s="10"/>
      <c r="K3112" s="82"/>
      <c r="L3112" s="82"/>
      <c r="M3112" s="82"/>
      <c r="N3112" s="82"/>
      <c r="O3112" s="82"/>
      <c r="BS3112" s="82"/>
      <c r="BT3112" s="82"/>
      <c r="BU3112" s="82"/>
      <c r="BV3112" s="82"/>
      <c r="BW3112" s="82"/>
    </row>
    <row r="3113" spans="6:75" x14ac:dyDescent="0.3">
      <c r="F3113" s="10"/>
      <c r="G3113" s="10"/>
      <c r="H3113" s="10"/>
      <c r="I3113" s="10"/>
      <c r="J3113" s="10"/>
      <c r="K3113" s="82"/>
      <c r="L3113" s="82"/>
      <c r="M3113" s="82"/>
      <c r="N3113" s="82"/>
      <c r="O3113" s="82"/>
      <c r="BS3113" s="82"/>
      <c r="BT3113" s="82"/>
      <c r="BU3113" s="82"/>
      <c r="BV3113" s="82"/>
      <c r="BW3113" s="82"/>
    </row>
    <row r="3114" spans="6:75" x14ac:dyDescent="0.3">
      <c r="F3114" s="10"/>
      <c r="G3114" s="10"/>
      <c r="H3114" s="10"/>
      <c r="I3114" s="10"/>
      <c r="J3114" s="10"/>
      <c r="K3114" s="82"/>
      <c r="L3114" s="82"/>
      <c r="M3114" s="82"/>
      <c r="N3114" s="82"/>
      <c r="O3114" s="82"/>
      <c r="BS3114" s="82"/>
      <c r="BT3114" s="82"/>
      <c r="BU3114" s="82"/>
      <c r="BV3114" s="82"/>
      <c r="BW3114" s="82"/>
    </row>
    <row r="3115" spans="6:75" x14ac:dyDescent="0.3">
      <c r="F3115" s="10"/>
      <c r="G3115" s="10"/>
      <c r="H3115" s="10"/>
      <c r="I3115" s="10"/>
      <c r="J3115" s="10"/>
      <c r="K3115" s="82"/>
      <c r="L3115" s="82"/>
      <c r="M3115" s="82"/>
      <c r="N3115" s="82"/>
      <c r="O3115" s="82"/>
      <c r="BS3115" s="82"/>
      <c r="BT3115" s="82"/>
      <c r="BU3115" s="82"/>
      <c r="BV3115" s="82"/>
      <c r="BW3115" s="82"/>
    </row>
    <row r="3116" spans="6:75" x14ac:dyDescent="0.3">
      <c r="F3116" s="10"/>
      <c r="G3116" s="10"/>
      <c r="H3116" s="10"/>
      <c r="I3116" s="10"/>
      <c r="J3116" s="10"/>
      <c r="K3116" s="82"/>
      <c r="L3116" s="82"/>
      <c r="M3116" s="82"/>
      <c r="N3116" s="82"/>
      <c r="O3116" s="82"/>
      <c r="BS3116" s="82"/>
      <c r="BT3116" s="82"/>
      <c r="BU3116" s="82"/>
      <c r="BV3116" s="82"/>
      <c r="BW3116" s="82"/>
    </row>
    <row r="3117" spans="6:75" x14ac:dyDescent="0.3">
      <c r="F3117" s="10"/>
      <c r="G3117" s="10"/>
      <c r="H3117" s="10"/>
      <c r="I3117" s="10"/>
      <c r="J3117" s="10"/>
      <c r="K3117" s="82"/>
      <c r="L3117" s="82"/>
      <c r="M3117" s="82"/>
      <c r="N3117" s="82"/>
      <c r="O3117" s="82"/>
      <c r="BS3117" s="82"/>
      <c r="BT3117" s="82"/>
      <c r="BU3117" s="82"/>
      <c r="BV3117" s="82"/>
      <c r="BW3117" s="82"/>
    </row>
    <row r="3118" spans="6:75" x14ac:dyDescent="0.3">
      <c r="F3118" s="10"/>
      <c r="G3118" s="10"/>
      <c r="H3118" s="10"/>
      <c r="I3118" s="10"/>
      <c r="J3118" s="10"/>
      <c r="K3118" s="82"/>
      <c r="L3118" s="82"/>
      <c r="M3118" s="82"/>
      <c r="N3118" s="82"/>
      <c r="O3118" s="82"/>
      <c r="BS3118" s="82"/>
      <c r="BT3118" s="82"/>
      <c r="BU3118" s="82"/>
      <c r="BV3118" s="82"/>
      <c r="BW3118" s="82"/>
    </row>
    <row r="3119" spans="6:75" x14ac:dyDescent="0.3">
      <c r="F3119" s="10"/>
      <c r="G3119" s="10"/>
      <c r="H3119" s="10"/>
      <c r="I3119" s="10"/>
      <c r="J3119" s="10"/>
      <c r="K3119" s="82"/>
      <c r="L3119" s="82"/>
      <c r="M3119" s="82"/>
      <c r="N3119" s="82"/>
      <c r="O3119" s="82"/>
      <c r="BS3119" s="82"/>
      <c r="BT3119" s="82"/>
      <c r="BU3119" s="82"/>
      <c r="BV3119" s="82"/>
      <c r="BW3119" s="82"/>
    </row>
    <row r="3120" spans="6:75" x14ac:dyDescent="0.3">
      <c r="F3120" s="10"/>
      <c r="G3120" s="10"/>
      <c r="H3120" s="10"/>
      <c r="I3120" s="10"/>
      <c r="J3120" s="10"/>
      <c r="K3120" s="82"/>
      <c r="L3120" s="82"/>
      <c r="M3120" s="82"/>
      <c r="N3120" s="82"/>
      <c r="O3120" s="82"/>
      <c r="BS3120" s="82"/>
      <c r="BT3120" s="82"/>
      <c r="BU3120" s="82"/>
      <c r="BV3120" s="82"/>
      <c r="BW3120" s="82"/>
    </row>
    <row r="3121" spans="6:75" x14ac:dyDescent="0.3">
      <c r="F3121" s="10"/>
      <c r="G3121" s="10"/>
      <c r="H3121" s="10"/>
      <c r="I3121" s="10"/>
      <c r="J3121" s="10"/>
      <c r="K3121" s="82"/>
      <c r="L3121" s="82"/>
      <c r="M3121" s="82"/>
      <c r="N3121" s="82"/>
      <c r="O3121" s="82"/>
      <c r="BS3121" s="82"/>
      <c r="BT3121" s="82"/>
      <c r="BU3121" s="82"/>
      <c r="BV3121" s="82"/>
      <c r="BW3121" s="82"/>
    </row>
    <row r="3122" spans="6:75" x14ac:dyDescent="0.3">
      <c r="F3122" s="10"/>
      <c r="G3122" s="10"/>
      <c r="H3122" s="10"/>
      <c r="I3122" s="10"/>
      <c r="J3122" s="10"/>
      <c r="K3122" s="82"/>
      <c r="L3122" s="82"/>
      <c r="M3122" s="82"/>
      <c r="N3122" s="82"/>
      <c r="O3122" s="82"/>
      <c r="BS3122" s="82"/>
      <c r="BT3122" s="82"/>
      <c r="BU3122" s="82"/>
      <c r="BV3122" s="82"/>
      <c r="BW3122" s="82"/>
    </row>
    <row r="3123" spans="6:75" x14ac:dyDescent="0.3">
      <c r="F3123" s="10"/>
      <c r="G3123" s="10"/>
      <c r="H3123" s="10"/>
      <c r="I3123" s="10"/>
      <c r="J3123" s="10"/>
      <c r="K3123" s="82"/>
      <c r="L3123" s="82"/>
      <c r="M3123" s="82"/>
      <c r="N3123" s="82"/>
      <c r="O3123" s="82"/>
      <c r="BS3123" s="82"/>
      <c r="BT3123" s="82"/>
      <c r="BU3123" s="82"/>
      <c r="BV3123" s="82"/>
      <c r="BW3123" s="82"/>
    </row>
    <row r="3124" spans="6:75" x14ac:dyDescent="0.3">
      <c r="F3124" s="10"/>
      <c r="G3124" s="10"/>
      <c r="H3124" s="10"/>
      <c r="I3124" s="10"/>
      <c r="J3124" s="10"/>
      <c r="K3124" s="82"/>
      <c r="L3124" s="82"/>
      <c r="M3124" s="82"/>
      <c r="N3124" s="82"/>
      <c r="O3124" s="82"/>
      <c r="BS3124" s="82"/>
      <c r="BT3124" s="82"/>
      <c r="BU3124" s="82"/>
      <c r="BV3124" s="82"/>
      <c r="BW3124" s="82"/>
    </row>
    <row r="3125" spans="6:75" x14ac:dyDescent="0.3">
      <c r="F3125" s="10"/>
      <c r="G3125" s="10"/>
      <c r="H3125" s="10"/>
      <c r="I3125" s="10"/>
      <c r="J3125" s="10"/>
      <c r="K3125" s="82"/>
      <c r="L3125" s="82"/>
      <c r="M3125" s="82"/>
      <c r="N3125" s="82"/>
      <c r="O3125" s="82"/>
      <c r="BS3125" s="82"/>
      <c r="BT3125" s="82"/>
      <c r="BU3125" s="82"/>
      <c r="BV3125" s="82"/>
      <c r="BW3125" s="82"/>
    </row>
    <row r="3126" spans="6:75" x14ac:dyDescent="0.3">
      <c r="F3126" s="10"/>
      <c r="G3126" s="10"/>
      <c r="H3126" s="10"/>
      <c r="I3126" s="10"/>
      <c r="J3126" s="10"/>
      <c r="K3126" s="82"/>
      <c r="L3126" s="82"/>
      <c r="M3126" s="82"/>
      <c r="N3126" s="82"/>
      <c r="O3126" s="82"/>
      <c r="BS3126" s="82"/>
      <c r="BT3126" s="82"/>
      <c r="BU3126" s="82"/>
      <c r="BV3126" s="82"/>
      <c r="BW3126" s="82"/>
    </row>
    <row r="3127" spans="6:75" x14ac:dyDescent="0.3">
      <c r="F3127" s="10"/>
      <c r="G3127" s="10"/>
      <c r="H3127" s="10"/>
      <c r="I3127" s="10"/>
      <c r="J3127" s="10"/>
      <c r="K3127" s="82"/>
      <c r="L3127" s="82"/>
      <c r="M3127" s="82"/>
      <c r="N3127" s="82"/>
      <c r="O3127" s="82"/>
      <c r="BS3127" s="82"/>
      <c r="BT3127" s="82"/>
      <c r="BU3127" s="82"/>
      <c r="BV3127" s="82"/>
      <c r="BW3127" s="82"/>
    </row>
    <row r="3128" spans="6:75" x14ac:dyDescent="0.3">
      <c r="F3128" s="10"/>
      <c r="G3128" s="10"/>
      <c r="H3128" s="10"/>
      <c r="I3128" s="10"/>
      <c r="J3128" s="10"/>
      <c r="K3128" s="82"/>
      <c r="L3128" s="82"/>
      <c r="M3128" s="82"/>
      <c r="N3128" s="82"/>
      <c r="O3128" s="82"/>
      <c r="BS3128" s="82"/>
      <c r="BT3128" s="82"/>
      <c r="BU3128" s="82"/>
      <c r="BV3128" s="82"/>
      <c r="BW3128" s="82"/>
    </row>
    <row r="3129" spans="6:75" x14ac:dyDescent="0.3">
      <c r="F3129" s="10"/>
      <c r="G3129" s="10"/>
      <c r="H3129" s="10"/>
      <c r="I3129" s="10"/>
      <c r="J3129" s="10"/>
      <c r="K3129" s="82"/>
      <c r="L3129" s="82"/>
      <c r="M3129" s="82"/>
      <c r="N3129" s="82"/>
      <c r="O3129" s="82"/>
      <c r="BS3129" s="82"/>
      <c r="BT3129" s="82"/>
      <c r="BU3129" s="82"/>
      <c r="BV3129" s="82"/>
      <c r="BW3129" s="82"/>
    </row>
    <row r="3130" spans="6:75" x14ac:dyDescent="0.3">
      <c r="F3130" s="10"/>
      <c r="G3130" s="10"/>
      <c r="H3130" s="10"/>
      <c r="I3130" s="10"/>
      <c r="J3130" s="10"/>
      <c r="K3130" s="82"/>
      <c r="L3130" s="82"/>
      <c r="M3130" s="82"/>
      <c r="N3130" s="82"/>
      <c r="O3130" s="82"/>
      <c r="BS3130" s="82"/>
      <c r="BT3130" s="82"/>
      <c r="BU3130" s="82"/>
      <c r="BV3130" s="82"/>
      <c r="BW3130" s="82"/>
    </row>
    <row r="3131" spans="6:75" x14ac:dyDescent="0.3">
      <c r="F3131" s="10"/>
      <c r="G3131" s="10"/>
      <c r="H3131" s="10"/>
      <c r="I3131" s="10"/>
      <c r="J3131" s="10"/>
      <c r="K3131" s="82"/>
      <c r="L3131" s="82"/>
      <c r="M3131" s="82"/>
      <c r="N3131" s="82"/>
      <c r="O3131" s="82"/>
      <c r="BS3131" s="82"/>
      <c r="BT3131" s="82"/>
      <c r="BU3131" s="82"/>
      <c r="BV3131" s="82"/>
      <c r="BW3131" s="82"/>
    </row>
    <row r="3132" spans="6:75" x14ac:dyDescent="0.3">
      <c r="F3132" s="10"/>
      <c r="G3132" s="10"/>
      <c r="H3132" s="10"/>
      <c r="I3132" s="10"/>
      <c r="J3132" s="10"/>
      <c r="K3132" s="82"/>
      <c r="L3132" s="82"/>
      <c r="M3132" s="82"/>
      <c r="N3132" s="82"/>
      <c r="O3132" s="82"/>
      <c r="BS3132" s="82"/>
      <c r="BT3132" s="82"/>
      <c r="BU3132" s="82"/>
      <c r="BV3132" s="82"/>
      <c r="BW3132" s="82"/>
    </row>
    <row r="3133" spans="6:75" x14ac:dyDescent="0.3">
      <c r="F3133" s="10"/>
      <c r="G3133" s="10"/>
      <c r="H3133" s="10"/>
      <c r="I3133" s="10"/>
      <c r="J3133" s="10"/>
      <c r="K3133" s="82"/>
      <c r="L3133" s="82"/>
      <c r="M3133" s="82"/>
      <c r="N3133" s="82"/>
      <c r="O3133" s="82"/>
      <c r="BS3133" s="82"/>
      <c r="BT3133" s="82"/>
      <c r="BU3133" s="82"/>
      <c r="BV3133" s="82"/>
      <c r="BW3133" s="82"/>
    </row>
    <row r="3134" spans="6:75" x14ac:dyDescent="0.3">
      <c r="F3134" s="10"/>
      <c r="G3134" s="10"/>
      <c r="H3134" s="10"/>
      <c r="I3134" s="10"/>
      <c r="J3134" s="10"/>
      <c r="K3134" s="82"/>
      <c r="L3134" s="82"/>
      <c r="M3134" s="82"/>
      <c r="N3134" s="82"/>
      <c r="O3134" s="82"/>
      <c r="BS3134" s="82"/>
      <c r="BT3134" s="82"/>
      <c r="BU3134" s="82"/>
      <c r="BV3134" s="82"/>
      <c r="BW3134" s="82"/>
    </row>
    <row r="3135" spans="6:75" x14ac:dyDescent="0.3">
      <c r="F3135" s="10"/>
      <c r="G3135" s="10"/>
      <c r="H3135" s="10"/>
      <c r="I3135" s="10"/>
      <c r="J3135" s="10"/>
      <c r="K3135" s="82"/>
      <c r="L3135" s="82"/>
      <c r="M3135" s="82"/>
      <c r="N3135" s="82"/>
      <c r="O3135" s="82"/>
      <c r="BS3135" s="82"/>
      <c r="BT3135" s="82"/>
      <c r="BU3135" s="82"/>
      <c r="BV3135" s="82"/>
      <c r="BW3135" s="82"/>
    </row>
    <row r="3136" spans="6:75" x14ac:dyDescent="0.3">
      <c r="F3136" s="10"/>
      <c r="G3136" s="10"/>
      <c r="H3136" s="10"/>
      <c r="I3136" s="10"/>
      <c r="J3136" s="10"/>
      <c r="K3136" s="82"/>
      <c r="L3136" s="82"/>
      <c r="M3136" s="82"/>
      <c r="N3136" s="82"/>
      <c r="O3136" s="82"/>
      <c r="BS3136" s="82"/>
      <c r="BT3136" s="82"/>
      <c r="BU3136" s="82"/>
      <c r="BV3136" s="82"/>
      <c r="BW3136" s="82"/>
    </row>
    <row r="3137" spans="6:75" x14ac:dyDescent="0.3">
      <c r="F3137" s="10"/>
      <c r="G3137" s="10"/>
      <c r="H3137" s="10"/>
      <c r="I3137" s="10"/>
      <c r="J3137" s="10"/>
      <c r="K3137" s="82"/>
      <c r="L3137" s="82"/>
      <c r="M3137" s="82"/>
      <c r="N3137" s="82"/>
      <c r="O3137" s="82"/>
      <c r="BS3137" s="82"/>
      <c r="BT3137" s="82"/>
      <c r="BU3137" s="82"/>
      <c r="BV3137" s="82"/>
      <c r="BW3137" s="82"/>
    </row>
    <row r="3138" spans="6:75" x14ac:dyDescent="0.3">
      <c r="F3138" s="10"/>
      <c r="G3138" s="10"/>
      <c r="H3138" s="10"/>
      <c r="I3138" s="10"/>
      <c r="J3138" s="10"/>
      <c r="K3138" s="82"/>
      <c r="L3138" s="82"/>
      <c r="M3138" s="82"/>
      <c r="N3138" s="82"/>
      <c r="O3138" s="82"/>
      <c r="BS3138" s="82"/>
      <c r="BT3138" s="82"/>
      <c r="BU3138" s="82"/>
      <c r="BV3138" s="82"/>
      <c r="BW3138" s="82"/>
    </row>
    <row r="3139" spans="6:75" x14ac:dyDescent="0.3">
      <c r="F3139" s="10"/>
      <c r="G3139" s="10"/>
      <c r="H3139" s="10"/>
      <c r="I3139" s="10"/>
      <c r="J3139" s="10"/>
      <c r="K3139" s="82"/>
      <c r="L3139" s="82"/>
      <c r="M3139" s="82"/>
      <c r="N3139" s="82"/>
      <c r="O3139" s="82"/>
      <c r="BS3139" s="82"/>
      <c r="BT3139" s="82"/>
      <c r="BU3139" s="82"/>
      <c r="BV3139" s="82"/>
      <c r="BW3139" s="82"/>
    </row>
    <row r="3140" spans="6:75" x14ac:dyDescent="0.3">
      <c r="F3140" s="10"/>
      <c r="G3140" s="10"/>
      <c r="H3140" s="10"/>
      <c r="I3140" s="10"/>
      <c r="J3140" s="10"/>
      <c r="K3140" s="82"/>
      <c r="L3140" s="82"/>
      <c r="M3140" s="82"/>
      <c r="N3140" s="82"/>
      <c r="O3140" s="82"/>
      <c r="BS3140" s="82"/>
      <c r="BT3140" s="82"/>
      <c r="BU3140" s="82"/>
      <c r="BV3140" s="82"/>
      <c r="BW3140" s="82"/>
    </row>
    <row r="3141" spans="6:75" x14ac:dyDescent="0.3">
      <c r="F3141" s="10"/>
      <c r="G3141" s="10"/>
      <c r="H3141" s="10"/>
      <c r="I3141" s="10"/>
      <c r="J3141" s="10"/>
      <c r="K3141" s="82"/>
      <c r="L3141" s="82"/>
      <c r="M3141" s="82"/>
      <c r="N3141" s="82"/>
      <c r="O3141" s="82"/>
      <c r="BS3141" s="82"/>
      <c r="BT3141" s="82"/>
      <c r="BU3141" s="82"/>
      <c r="BV3141" s="82"/>
      <c r="BW3141" s="82"/>
    </row>
    <row r="3142" spans="6:75" x14ac:dyDescent="0.3">
      <c r="F3142" s="10"/>
      <c r="G3142" s="10"/>
      <c r="H3142" s="10"/>
      <c r="I3142" s="10"/>
      <c r="J3142" s="10"/>
      <c r="K3142" s="82"/>
      <c r="L3142" s="82"/>
      <c r="M3142" s="82"/>
      <c r="N3142" s="82"/>
      <c r="O3142" s="82"/>
      <c r="BS3142" s="82"/>
      <c r="BT3142" s="82"/>
      <c r="BU3142" s="82"/>
      <c r="BV3142" s="82"/>
      <c r="BW3142" s="82"/>
    </row>
    <row r="3143" spans="6:75" x14ac:dyDescent="0.3">
      <c r="F3143" s="10"/>
      <c r="G3143" s="10"/>
      <c r="H3143" s="10"/>
      <c r="I3143" s="10"/>
      <c r="J3143" s="10"/>
      <c r="K3143" s="82"/>
      <c r="L3143" s="82"/>
      <c r="M3143" s="82"/>
      <c r="N3143" s="82"/>
      <c r="O3143" s="82"/>
      <c r="BS3143" s="82"/>
      <c r="BT3143" s="82"/>
      <c r="BU3143" s="82"/>
      <c r="BV3143" s="82"/>
      <c r="BW3143" s="82"/>
    </row>
    <row r="3144" spans="6:75" x14ac:dyDescent="0.3">
      <c r="F3144" s="10"/>
      <c r="G3144" s="10"/>
      <c r="H3144" s="10"/>
      <c r="I3144" s="10"/>
      <c r="J3144" s="10"/>
      <c r="K3144" s="82"/>
      <c r="L3144" s="82"/>
      <c r="M3144" s="82"/>
      <c r="N3144" s="82"/>
      <c r="O3144" s="82"/>
      <c r="BS3144" s="82"/>
      <c r="BT3144" s="82"/>
      <c r="BU3144" s="82"/>
      <c r="BV3144" s="82"/>
      <c r="BW3144" s="82"/>
    </row>
    <row r="3145" spans="6:75" x14ac:dyDescent="0.3">
      <c r="F3145" s="10"/>
      <c r="G3145" s="10"/>
      <c r="H3145" s="10"/>
      <c r="I3145" s="10"/>
      <c r="J3145" s="10"/>
      <c r="K3145" s="82"/>
      <c r="L3145" s="82"/>
      <c r="M3145" s="82"/>
      <c r="N3145" s="82"/>
      <c r="O3145" s="82"/>
      <c r="BS3145" s="82"/>
      <c r="BT3145" s="82"/>
      <c r="BU3145" s="82"/>
      <c r="BV3145" s="82"/>
      <c r="BW3145" s="82"/>
    </row>
    <row r="3146" spans="6:75" x14ac:dyDescent="0.3">
      <c r="F3146" s="10"/>
      <c r="G3146" s="10"/>
      <c r="H3146" s="10"/>
      <c r="I3146" s="10"/>
      <c r="J3146" s="10"/>
      <c r="K3146" s="82"/>
      <c r="L3146" s="82"/>
      <c r="M3146" s="82"/>
      <c r="N3146" s="82"/>
      <c r="O3146" s="82"/>
      <c r="BS3146" s="82"/>
      <c r="BT3146" s="82"/>
      <c r="BU3146" s="82"/>
      <c r="BV3146" s="82"/>
      <c r="BW3146" s="82"/>
    </row>
    <row r="3147" spans="6:75" x14ac:dyDescent="0.3">
      <c r="F3147" s="10"/>
      <c r="G3147" s="10"/>
      <c r="H3147" s="10"/>
      <c r="I3147" s="10"/>
      <c r="J3147" s="10"/>
      <c r="K3147" s="82"/>
      <c r="L3147" s="82"/>
      <c r="M3147" s="82"/>
      <c r="N3147" s="82"/>
      <c r="O3147" s="82"/>
      <c r="BS3147" s="82"/>
      <c r="BT3147" s="82"/>
      <c r="BU3147" s="82"/>
      <c r="BV3147" s="82"/>
      <c r="BW3147" s="82"/>
    </row>
    <row r="3148" spans="6:75" x14ac:dyDescent="0.3">
      <c r="F3148" s="10"/>
      <c r="G3148" s="10"/>
      <c r="H3148" s="10"/>
      <c r="I3148" s="10"/>
      <c r="J3148" s="10"/>
      <c r="K3148" s="82"/>
      <c r="L3148" s="82"/>
      <c r="M3148" s="82"/>
      <c r="N3148" s="82"/>
      <c r="O3148" s="82"/>
      <c r="BS3148" s="82"/>
      <c r="BT3148" s="82"/>
      <c r="BU3148" s="82"/>
      <c r="BV3148" s="82"/>
      <c r="BW3148" s="82"/>
    </row>
    <row r="3149" spans="6:75" x14ac:dyDescent="0.3">
      <c r="F3149" s="10"/>
      <c r="G3149" s="10"/>
      <c r="H3149" s="10"/>
      <c r="I3149" s="10"/>
      <c r="J3149" s="10"/>
      <c r="K3149" s="82"/>
      <c r="L3149" s="82"/>
      <c r="M3149" s="82"/>
      <c r="N3149" s="82"/>
      <c r="O3149" s="82"/>
      <c r="BS3149" s="82"/>
      <c r="BT3149" s="82"/>
      <c r="BU3149" s="82"/>
      <c r="BV3149" s="82"/>
      <c r="BW3149" s="82"/>
    </row>
    <row r="3150" spans="6:75" x14ac:dyDescent="0.3">
      <c r="F3150" s="10"/>
      <c r="G3150" s="10"/>
      <c r="H3150" s="10"/>
      <c r="I3150" s="10"/>
      <c r="J3150" s="10"/>
      <c r="K3150" s="82"/>
      <c r="L3150" s="82"/>
      <c r="M3150" s="82"/>
      <c r="N3150" s="82"/>
      <c r="O3150" s="82"/>
      <c r="BS3150" s="82"/>
      <c r="BT3150" s="82"/>
      <c r="BU3150" s="82"/>
      <c r="BV3150" s="82"/>
      <c r="BW3150" s="82"/>
    </row>
    <row r="3151" spans="6:75" x14ac:dyDescent="0.3">
      <c r="F3151" s="10"/>
      <c r="G3151" s="10"/>
      <c r="H3151" s="10"/>
      <c r="I3151" s="10"/>
      <c r="J3151" s="10"/>
      <c r="K3151" s="82"/>
      <c r="L3151" s="82"/>
      <c r="M3151" s="82"/>
      <c r="N3151" s="82"/>
      <c r="O3151" s="82"/>
      <c r="BS3151" s="82"/>
      <c r="BT3151" s="82"/>
      <c r="BU3151" s="82"/>
      <c r="BV3151" s="82"/>
      <c r="BW3151" s="82"/>
    </row>
    <row r="3152" spans="6:75" x14ac:dyDescent="0.3">
      <c r="F3152" s="10"/>
      <c r="G3152" s="10"/>
      <c r="H3152" s="10"/>
      <c r="I3152" s="10"/>
      <c r="J3152" s="10"/>
      <c r="K3152" s="82"/>
      <c r="L3152" s="82"/>
      <c r="M3152" s="82"/>
      <c r="N3152" s="82"/>
      <c r="O3152" s="82"/>
      <c r="BS3152" s="82"/>
      <c r="BT3152" s="82"/>
      <c r="BU3152" s="82"/>
      <c r="BV3152" s="82"/>
      <c r="BW3152" s="82"/>
    </row>
    <row r="3153" spans="6:75" x14ac:dyDescent="0.3">
      <c r="F3153" s="10"/>
      <c r="G3153" s="10"/>
      <c r="H3153" s="10"/>
      <c r="I3153" s="10"/>
      <c r="J3153" s="10"/>
      <c r="K3153" s="82"/>
      <c r="L3153" s="82"/>
      <c r="M3153" s="82"/>
      <c r="N3153" s="82"/>
      <c r="O3153" s="82"/>
      <c r="BS3153" s="82"/>
      <c r="BT3153" s="82"/>
      <c r="BU3153" s="82"/>
      <c r="BV3153" s="82"/>
      <c r="BW3153" s="82"/>
    </row>
    <row r="3154" spans="6:75" x14ac:dyDescent="0.3">
      <c r="F3154" s="10"/>
      <c r="G3154" s="10"/>
      <c r="H3154" s="10"/>
      <c r="I3154" s="10"/>
      <c r="J3154" s="10"/>
      <c r="K3154" s="82"/>
      <c r="L3154" s="82"/>
      <c r="M3154" s="82"/>
      <c r="N3154" s="82"/>
      <c r="O3154" s="82"/>
      <c r="BS3154" s="82"/>
      <c r="BT3154" s="82"/>
      <c r="BU3154" s="82"/>
      <c r="BV3154" s="82"/>
      <c r="BW3154" s="82"/>
    </row>
    <row r="3155" spans="6:75" x14ac:dyDescent="0.3">
      <c r="F3155" s="10"/>
      <c r="G3155" s="10"/>
      <c r="H3155" s="10"/>
      <c r="I3155" s="10"/>
      <c r="J3155" s="10"/>
      <c r="K3155" s="82"/>
      <c r="L3155" s="82"/>
      <c r="M3155" s="82"/>
      <c r="N3155" s="82"/>
      <c r="O3155" s="82"/>
      <c r="BS3155" s="82"/>
      <c r="BT3155" s="82"/>
      <c r="BU3155" s="82"/>
      <c r="BV3155" s="82"/>
      <c r="BW3155" s="82"/>
    </row>
    <row r="3156" spans="6:75" x14ac:dyDescent="0.3">
      <c r="F3156" s="10"/>
      <c r="G3156" s="10"/>
      <c r="H3156" s="10"/>
      <c r="I3156" s="10"/>
      <c r="J3156" s="10"/>
      <c r="K3156" s="82"/>
      <c r="L3156" s="82"/>
      <c r="M3156" s="82"/>
      <c r="N3156" s="82"/>
      <c r="O3156" s="82"/>
      <c r="BS3156" s="82"/>
      <c r="BT3156" s="82"/>
      <c r="BU3156" s="82"/>
      <c r="BV3156" s="82"/>
      <c r="BW3156" s="82"/>
    </row>
    <row r="3157" spans="6:75" x14ac:dyDescent="0.3">
      <c r="F3157" s="10"/>
      <c r="G3157" s="10"/>
      <c r="H3157" s="10"/>
      <c r="I3157" s="10"/>
      <c r="J3157" s="10"/>
      <c r="K3157" s="82"/>
      <c r="L3157" s="82"/>
      <c r="M3157" s="82"/>
      <c r="N3157" s="82"/>
      <c r="O3157" s="82"/>
      <c r="BS3157" s="82"/>
      <c r="BT3157" s="82"/>
      <c r="BU3157" s="82"/>
      <c r="BV3157" s="82"/>
      <c r="BW3157" s="82"/>
    </row>
    <row r="3158" spans="6:75" x14ac:dyDescent="0.3">
      <c r="F3158" s="10"/>
      <c r="G3158" s="10"/>
      <c r="H3158" s="10"/>
      <c r="I3158" s="10"/>
      <c r="J3158" s="10"/>
      <c r="K3158" s="82"/>
      <c r="L3158" s="82"/>
      <c r="M3158" s="82"/>
      <c r="N3158" s="82"/>
      <c r="O3158" s="82"/>
      <c r="BS3158" s="82"/>
      <c r="BT3158" s="82"/>
      <c r="BU3158" s="82"/>
      <c r="BV3158" s="82"/>
      <c r="BW3158" s="82"/>
    </row>
    <row r="3159" spans="6:75" x14ac:dyDescent="0.3">
      <c r="F3159" s="10"/>
      <c r="G3159" s="10"/>
      <c r="H3159" s="10"/>
      <c r="I3159" s="10"/>
      <c r="J3159" s="10"/>
      <c r="K3159" s="82"/>
      <c r="L3159" s="82"/>
      <c r="M3159" s="82"/>
      <c r="N3159" s="82"/>
      <c r="O3159" s="82"/>
      <c r="BS3159" s="82"/>
      <c r="BT3159" s="82"/>
      <c r="BU3159" s="82"/>
      <c r="BV3159" s="82"/>
      <c r="BW3159" s="82"/>
    </row>
    <row r="3160" spans="6:75" x14ac:dyDescent="0.3">
      <c r="F3160" s="10"/>
      <c r="G3160" s="10"/>
      <c r="H3160" s="10"/>
      <c r="I3160" s="10"/>
      <c r="J3160" s="10"/>
      <c r="K3160" s="82"/>
      <c r="L3160" s="82"/>
      <c r="M3160" s="82"/>
      <c r="N3160" s="82"/>
      <c r="O3160" s="82"/>
      <c r="BS3160" s="82"/>
      <c r="BT3160" s="82"/>
      <c r="BU3160" s="82"/>
      <c r="BV3160" s="82"/>
      <c r="BW3160" s="82"/>
    </row>
    <row r="3161" spans="6:75" x14ac:dyDescent="0.3">
      <c r="F3161" s="10"/>
      <c r="G3161" s="10"/>
      <c r="H3161" s="10"/>
      <c r="I3161" s="10"/>
      <c r="J3161" s="10"/>
      <c r="K3161" s="82"/>
      <c r="L3161" s="82"/>
      <c r="M3161" s="82"/>
      <c r="N3161" s="82"/>
      <c r="O3161" s="82"/>
      <c r="BS3161" s="82"/>
      <c r="BT3161" s="82"/>
      <c r="BU3161" s="82"/>
      <c r="BV3161" s="82"/>
      <c r="BW3161" s="82"/>
    </row>
    <row r="3162" spans="6:75" x14ac:dyDescent="0.3">
      <c r="F3162" s="10"/>
      <c r="G3162" s="10"/>
      <c r="H3162" s="10"/>
      <c r="I3162" s="10"/>
      <c r="J3162" s="10"/>
      <c r="K3162" s="82"/>
      <c r="L3162" s="82"/>
      <c r="M3162" s="82"/>
      <c r="N3162" s="82"/>
      <c r="O3162" s="82"/>
      <c r="BS3162" s="82"/>
      <c r="BT3162" s="82"/>
      <c r="BU3162" s="82"/>
      <c r="BV3162" s="82"/>
      <c r="BW3162" s="82"/>
    </row>
    <row r="3163" spans="6:75" x14ac:dyDescent="0.3">
      <c r="F3163" s="10"/>
      <c r="G3163" s="10"/>
      <c r="H3163" s="10"/>
      <c r="I3163" s="10"/>
      <c r="J3163" s="10"/>
      <c r="K3163" s="82"/>
      <c r="L3163" s="82"/>
      <c r="M3163" s="82"/>
      <c r="N3163" s="82"/>
      <c r="O3163" s="82"/>
      <c r="BS3163" s="82"/>
      <c r="BT3163" s="82"/>
      <c r="BU3163" s="82"/>
      <c r="BV3163" s="82"/>
      <c r="BW3163" s="82"/>
    </row>
    <row r="3164" spans="6:75" x14ac:dyDescent="0.3">
      <c r="F3164" s="10"/>
      <c r="G3164" s="10"/>
      <c r="H3164" s="10"/>
      <c r="I3164" s="10"/>
      <c r="J3164" s="10"/>
      <c r="K3164" s="82"/>
      <c r="L3164" s="82"/>
      <c r="M3164" s="82"/>
      <c r="N3164" s="82"/>
      <c r="O3164" s="82"/>
      <c r="BS3164" s="82"/>
      <c r="BT3164" s="82"/>
      <c r="BU3164" s="82"/>
      <c r="BV3164" s="82"/>
      <c r="BW3164" s="82"/>
    </row>
    <row r="3165" spans="6:75" x14ac:dyDescent="0.3">
      <c r="F3165" s="10"/>
      <c r="G3165" s="10"/>
      <c r="H3165" s="10"/>
      <c r="I3165" s="10"/>
      <c r="J3165" s="10"/>
      <c r="K3165" s="82"/>
      <c r="L3165" s="82"/>
      <c r="M3165" s="82"/>
      <c r="N3165" s="82"/>
      <c r="O3165" s="82"/>
      <c r="BS3165" s="82"/>
      <c r="BT3165" s="82"/>
      <c r="BU3165" s="82"/>
      <c r="BV3165" s="82"/>
      <c r="BW3165" s="82"/>
    </row>
    <row r="3166" spans="6:75" x14ac:dyDescent="0.3">
      <c r="F3166" s="10"/>
      <c r="G3166" s="10"/>
      <c r="H3166" s="10"/>
      <c r="I3166" s="10"/>
      <c r="J3166" s="10"/>
      <c r="K3166" s="82"/>
      <c r="L3166" s="82"/>
      <c r="M3166" s="82"/>
      <c r="N3166" s="82"/>
      <c r="O3166" s="82"/>
      <c r="BS3166" s="82"/>
      <c r="BT3166" s="82"/>
      <c r="BU3166" s="82"/>
      <c r="BV3166" s="82"/>
      <c r="BW3166" s="82"/>
    </row>
    <row r="3167" spans="6:75" x14ac:dyDescent="0.3">
      <c r="F3167" s="10"/>
      <c r="G3167" s="10"/>
      <c r="H3167" s="10"/>
      <c r="I3167" s="10"/>
      <c r="J3167" s="10"/>
      <c r="K3167" s="82"/>
      <c r="L3167" s="82"/>
      <c r="M3167" s="82"/>
      <c r="N3167" s="82"/>
      <c r="O3167" s="82"/>
      <c r="BS3167" s="82"/>
      <c r="BT3167" s="82"/>
      <c r="BU3167" s="82"/>
      <c r="BV3167" s="82"/>
      <c r="BW3167" s="82"/>
    </row>
    <row r="3168" spans="6:75" x14ac:dyDescent="0.3">
      <c r="F3168" s="10"/>
      <c r="G3168" s="10"/>
      <c r="H3168" s="10"/>
      <c r="I3168" s="10"/>
      <c r="J3168" s="10"/>
      <c r="K3168" s="82"/>
      <c r="L3168" s="82"/>
      <c r="M3168" s="82"/>
      <c r="N3168" s="82"/>
      <c r="O3168" s="82"/>
      <c r="BS3168" s="82"/>
      <c r="BT3168" s="82"/>
      <c r="BU3168" s="82"/>
      <c r="BV3168" s="82"/>
      <c r="BW3168" s="82"/>
    </row>
    <row r="3169" spans="6:75" x14ac:dyDescent="0.3">
      <c r="F3169" s="10"/>
      <c r="G3169" s="10"/>
      <c r="H3169" s="10"/>
      <c r="I3169" s="10"/>
      <c r="J3169" s="10"/>
      <c r="K3169" s="82"/>
      <c r="L3169" s="82"/>
      <c r="M3169" s="82"/>
      <c r="N3169" s="82"/>
      <c r="O3169" s="82"/>
      <c r="BS3169" s="82"/>
      <c r="BT3169" s="82"/>
      <c r="BU3169" s="82"/>
      <c r="BV3169" s="82"/>
      <c r="BW3169" s="82"/>
    </row>
    <row r="3170" spans="6:75" x14ac:dyDescent="0.3">
      <c r="F3170" s="10"/>
      <c r="G3170" s="10"/>
      <c r="H3170" s="10"/>
      <c r="I3170" s="10"/>
      <c r="J3170" s="10"/>
      <c r="K3170" s="82"/>
      <c r="L3170" s="82"/>
      <c r="M3170" s="82"/>
      <c r="N3170" s="82"/>
      <c r="O3170" s="82"/>
      <c r="BS3170" s="82"/>
      <c r="BT3170" s="82"/>
      <c r="BU3170" s="82"/>
      <c r="BV3170" s="82"/>
      <c r="BW3170" s="82"/>
    </row>
    <row r="3171" spans="6:75" x14ac:dyDescent="0.3">
      <c r="F3171" s="10"/>
      <c r="G3171" s="10"/>
      <c r="H3171" s="10"/>
      <c r="I3171" s="10"/>
      <c r="J3171" s="10"/>
      <c r="K3171" s="82"/>
      <c r="L3171" s="82"/>
      <c r="M3171" s="82"/>
      <c r="N3171" s="82"/>
      <c r="O3171" s="82"/>
      <c r="BS3171" s="82"/>
      <c r="BT3171" s="82"/>
      <c r="BU3171" s="82"/>
      <c r="BV3171" s="82"/>
      <c r="BW3171" s="82"/>
    </row>
    <row r="3172" spans="6:75" x14ac:dyDescent="0.3">
      <c r="F3172" s="10"/>
      <c r="G3172" s="10"/>
      <c r="H3172" s="10"/>
      <c r="I3172" s="10"/>
      <c r="J3172" s="10"/>
      <c r="K3172" s="82"/>
      <c r="L3172" s="82"/>
      <c r="M3172" s="82"/>
      <c r="N3172" s="82"/>
      <c r="O3172" s="82"/>
      <c r="BS3172" s="82"/>
      <c r="BT3172" s="82"/>
      <c r="BU3172" s="82"/>
      <c r="BV3172" s="82"/>
      <c r="BW3172" s="82"/>
    </row>
    <row r="3173" spans="6:75" x14ac:dyDescent="0.3">
      <c r="F3173" s="10"/>
      <c r="G3173" s="10"/>
      <c r="H3173" s="10"/>
      <c r="I3173" s="10"/>
      <c r="J3173" s="10"/>
      <c r="K3173" s="82"/>
      <c r="L3173" s="82"/>
      <c r="M3173" s="82"/>
      <c r="N3173" s="82"/>
      <c r="O3173" s="82"/>
      <c r="BS3173" s="82"/>
      <c r="BT3173" s="82"/>
      <c r="BU3173" s="82"/>
      <c r="BV3173" s="82"/>
      <c r="BW3173" s="82"/>
    </row>
    <row r="3174" spans="6:75" x14ac:dyDescent="0.3">
      <c r="F3174" s="10"/>
      <c r="G3174" s="10"/>
      <c r="H3174" s="10"/>
      <c r="I3174" s="10"/>
      <c r="J3174" s="10"/>
      <c r="K3174" s="82"/>
      <c r="L3174" s="82"/>
      <c r="M3174" s="82"/>
      <c r="N3174" s="82"/>
      <c r="O3174" s="82"/>
      <c r="BS3174" s="82"/>
      <c r="BT3174" s="82"/>
      <c r="BU3174" s="82"/>
      <c r="BV3174" s="82"/>
      <c r="BW3174" s="82"/>
    </row>
    <row r="3175" spans="6:75" x14ac:dyDescent="0.3">
      <c r="F3175" s="10"/>
      <c r="G3175" s="10"/>
      <c r="H3175" s="10"/>
      <c r="I3175" s="10"/>
      <c r="J3175" s="10"/>
      <c r="K3175" s="82"/>
      <c r="L3175" s="82"/>
      <c r="M3175" s="82"/>
      <c r="N3175" s="82"/>
      <c r="O3175" s="82"/>
      <c r="BS3175" s="82"/>
      <c r="BT3175" s="82"/>
      <c r="BU3175" s="82"/>
      <c r="BV3175" s="82"/>
      <c r="BW3175" s="82"/>
    </row>
    <row r="3176" spans="6:75" x14ac:dyDescent="0.3">
      <c r="F3176" s="10"/>
      <c r="G3176" s="10"/>
      <c r="H3176" s="10"/>
      <c r="I3176" s="10"/>
      <c r="J3176" s="10"/>
      <c r="K3176" s="82"/>
      <c r="L3176" s="82"/>
      <c r="M3176" s="82"/>
      <c r="N3176" s="82"/>
      <c r="O3176" s="82"/>
      <c r="BS3176" s="82"/>
      <c r="BT3176" s="82"/>
      <c r="BU3176" s="82"/>
      <c r="BV3176" s="82"/>
      <c r="BW3176" s="82"/>
    </row>
    <row r="3177" spans="6:75" x14ac:dyDescent="0.3">
      <c r="F3177" s="10"/>
      <c r="G3177" s="10"/>
      <c r="H3177" s="10"/>
      <c r="I3177" s="10"/>
      <c r="J3177" s="10"/>
      <c r="K3177" s="82"/>
      <c r="L3177" s="82"/>
      <c r="M3177" s="82"/>
      <c r="N3177" s="82"/>
      <c r="O3177" s="82"/>
      <c r="BS3177" s="82"/>
      <c r="BT3177" s="82"/>
      <c r="BU3177" s="82"/>
      <c r="BV3177" s="82"/>
      <c r="BW3177" s="82"/>
    </row>
    <row r="3178" spans="6:75" x14ac:dyDescent="0.3">
      <c r="F3178" s="10"/>
      <c r="G3178" s="10"/>
      <c r="H3178" s="10"/>
      <c r="I3178" s="10"/>
      <c r="J3178" s="10"/>
      <c r="K3178" s="82"/>
      <c r="L3178" s="82"/>
      <c r="M3178" s="82"/>
      <c r="N3178" s="82"/>
      <c r="O3178" s="82"/>
      <c r="BS3178" s="82"/>
      <c r="BT3178" s="82"/>
      <c r="BU3178" s="82"/>
      <c r="BV3178" s="82"/>
      <c r="BW3178" s="82"/>
    </row>
    <row r="3179" spans="6:75" x14ac:dyDescent="0.3">
      <c r="F3179" s="10"/>
      <c r="G3179" s="10"/>
      <c r="H3179" s="10"/>
      <c r="I3179" s="10"/>
      <c r="J3179" s="10"/>
      <c r="K3179" s="82"/>
      <c r="L3179" s="82"/>
      <c r="M3179" s="82"/>
      <c r="N3179" s="82"/>
      <c r="O3179" s="82"/>
      <c r="BS3179" s="82"/>
      <c r="BT3179" s="82"/>
      <c r="BU3179" s="82"/>
      <c r="BV3179" s="82"/>
      <c r="BW3179" s="82"/>
    </row>
    <row r="3180" spans="6:75" x14ac:dyDescent="0.3">
      <c r="F3180" s="10"/>
      <c r="G3180" s="10"/>
      <c r="H3180" s="10"/>
      <c r="I3180" s="10"/>
      <c r="J3180" s="10"/>
      <c r="K3180" s="82"/>
      <c r="L3180" s="82"/>
      <c r="M3180" s="82"/>
      <c r="N3180" s="82"/>
      <c r="O3180" s="82"/>
      <c r="BS3180" s="82"/>
      <c r="BT3180" s="82"/>
      <c r="BU3180" s="82"/>
      <c r="BV3180" s="82"/>
      <c r="BW3180" s="82"/>
    </row>
    <row r="3181" spans="6:75" x14ac:dyDescent="0.3">
      <c r="F3181" s="10"/>
      <c r="G3181" s="10"/>
      <c r="H3181" s="10"/>
      <c r="I3181" s="10"/>
      <c r="J3181" s="10"/>
      <c r="K3181" s="82"/>
      <c r="L3181" s="82"/>
      <c r="M3181" s="82"/>
      <c r="N3181" s="82"/>
      <c r="O3181" s="82"/>
      <c r="BS3181" s="82"/>
      <c r="BT3181" s="82"/>
      <c r="BU3181" s="82"/>
      <c r="BV3181" s="82"/>
      <c r="BW3181" s="82"/>
    </row>
    <row r="3182" spans="6:75" x14ac:dyDescent="0.3">
      <c r="F3182" s="10"/>
      <c r="G3182" s="10"/>
      <c r="H3182" s="10"/>
      <c r="I3182" s="10"/>
      <c r="J3182" s="10"/>
      <c r="K3182" s="82"/>
      <c r="L3182" s="82"/>
      <c r="M3182" s="82"/>
      <c r="N3182" s="82"/>
      <c r="O3182" s="82"/>
      <c r="BS3182" s="82"/>
      <c r="BT3182" s="82"/>
      <c r="BU3182" s="82"/>
      <c r="BV3182" s="82"/>
      <c r="BW3182" s="82"/>
    </row>
    <row r="3183" spans="6:75" x14ac:dyDescent="0.3">
      <c r="F3183" s="10"/>
      <c r="G3183" s="10"/>
      <c r="H3183" s="10"/>
      <c r="I3183" s="10"/>
      <c r="J3183" s="10"/>
      <c r="K3183" s="82"/>
      <c r="L3183" s="82"/>
      <c r="M3183" s="82"/>
      <c r="N3183" s="82"/>
      <c r="O3183" s="82"/>
      <c r="BS3183" s="82"/>
      <c r="BT3183" s="82"/>
      <c r="BU3183" s="82"/>
      <c r="BV3183" s="82"/>
      <c r="BW3183" s="82"/>
    </row>
    <row r="3184" spans="6:75" x14ac:dyDescent="0.3">
      <c r="F3184" s="10"/>
      <c r="G3184" s="10"/>
      <c r="H3184" s="10"/>
      <c r="I3184" s="10"/>
      <c r="J3184" s="10"/>
      <c r="K3184" s="82"/>
      <c r="L3184" s="82"/>
      <c r="M3184" s="82"/>
      <c r="N3184" s="82"/>
      <c r="O3184" s="82"/>
      <c r="BS3184" s="82"/>
      <c r="BT3184" s="82"/>
      <c r="BU3184" s="82"/>
      <c r="BV3184" s="82"/>
      <c r="BW3184" s="82"/>
    </row>
    <row r="3185" spans="6:75" x14ac:dyDescent="0.3">
      <c r="F3185" s="10"/>
      <c r="G3185" s="10"/>
      <c r="H3185" s="10"/>
      <c r="I3185" s="10"/>
      <c r="J3185" s="10"/>
      <c r="K3185" s="82"/>
      <c r="L3185" s="82"/>
      <c r="M3185" s="82"/>
      <c r="N3185" s="82"/>
      <c r="O3185" s="82"/>
      <c r="BS3185" s="82"/>
      <c r="BT3185" s="82"/>
      <c r="BU3185" s="82"/>
      <c r="BV3185" s="82"/>
      <c r="BW3185" s="82"/>
    </row>
    <row r="3186" spans="6:75" x14ac:dyDescent="0.3">
      <c r="F3186" s="10"/>
      <c r="G3186" s="10"/>
      <c r="H3186" s="10"/>
      <c r="I3186" s="10"/>
      <c r="J3186" s="10"/>
      <c r="K3186" s="82"/>
      <c r="L3186" s="82"/>
      <c r="M3186" s="82"/>
      <c r="N3186" s="82"/>
      <c r="O3186" s="82"/>
      <c r="BS3186" s="82"/>
      <c r="BT3186" s="82"/>
      <c r="BU3186" s="82"/>
      <c r="BV3186" s="82"/>
      <c r="BW3186" s="82"/>
    </row>
    <row r="3187" spans="6:75" x14ac:dyDescent="0.3">
      <c r="F3187" s="10"/>
      <c r="G3187" s="10"/>
      <c r="H3187" s="10"/>
      <c r="I3187" s="10"/>
      <c r="J3187" s="10"/>
      <c r="K3187" s="82"/>
      <c r="L3187" s="82"/>
      <c r="M3187" s="82"/>
      <c r="N3187" s="82"/>
      <c r="O3187" s="82"/>
      <c r="BS3187" s="82"/>
      <c r="BT3187" s="82"/>
      <c r="BU3187" s="82"/>
      <c r="BV3187" s="82"/>
      <c r="BW3187" s="82"/>
    </row>
    <row r="3188" spans="6:75" x14ac:dyDescent="0.3">
      <c r="F3188" s="10"/>
      <c r="G3188" s="10"/>
      <c r="H3188" s="10"/>
      <c r="I3188" s="10"/>
      <c r="J3188" s="10"/>
      <c r="K3188" s="82"/>
      <c r="L3188" s="82"/>
      <c r="M3188" s="82"/>
      <c r="N3188" s="82"/>
      <c r="O3188" s="82"/>
      <c r="BS3188" s="82"/>
      <c r="BT3188" s="82"/>
      <c r="BU3188" s="82"/>
      <c r="BV3188" s="82"/>
      <c r="BW3188" s="82"/>
    </row>
    <row r="3189" spans="6:75" x14ac:dyDescent="0.3">
      <c r="F3189" s="10"/>
      <c r="G3189" s="10"/>
      <c r="H3189" s="10"/>
      <c r="I3189" s="10"/>
      <c r="J3189" s="10"/>
      <c r="K3189" s="82"/>
      <c r="L3189" s="82"/>
      <c r="M3189" s="82"/>
      <c r="N3189" s="82"/>
      <c r="O3189" s="82"/>
      <c r="BS3189" s="82"/>
      <c r="BT3189" s="82"/>
      <c r="BU3189" s="82"/>
      <c r="BV3189" s="82"/>
      <c r="BW3189" s="82"/>
    </row>
    <row r="3190" spans="6:75" x14ac:dyDescent="0.3">
      <c r="F3190" s="10"/>
      <c r="G3190" s="10"/>
      <c r="H3190" s="10"/>
      <c r="I3190" s="10"/>
      <c r="J3190" s="10"/>
      <c r="K3190" s="82"/>
      <c r="L3190" s="82"/>
      <c r="M3190" s="82"/>
      <c r="N3190" s="82"/>
      <c r="O3190" s="82"/>
      <c r="BS3190" s="82"/>
      <c r="BT3190" s="82"/>
      <c r="BU3190" s="82"/>
      <c r="BV3190" s="82"/>
      <c r="BW3190" s="82"/>
    </row>
    <row r="3191" spans="6:75" x14ac:dyDescent="0.3">
      <c r="F3191" s="10"/>
      <c r="G3191" s="10"/>
      <c r="H3191" s="10"/>
      <c r="I3191" s="10"/>
      <c r="J3191" s="10"/>
      <c r="K3191" s="82"/>
      <c r="L3191" s="82"/>
      <c r="M3191" s="82"/>
      <c r="N3191" s="82"/>
      <c r="O3191" s="82"/>
      <c r="BS3191" s="82"/>
      <c r="BT3191" s="82"/>
      <c r="BU3191" s="82"/>
      <c r="BV3191" s="82"/>
      <c r="BW3191" s="82"/>
    </row>
    <row r="3192" spans="6:75" x14ac:dyDescent="0.3">
      <c r="F3192" s="10"/>
      <c r="G3192" s="10"/>
      <c r="H3192" s="10"/>
      <c r="I3192" s="10"/>
      <c r="J3192" s="10"/>
      <c r="K3192" s="82"/>
      <c r="L3192" s="82"/>
      <c r="M3192" s="82"/>
      <c r="N3192" s="82"/>
      <c r="O3192" s="82"/>
      <c r="BS3192" s="82"/>
      <c r="BT3192" s="82"/>
      <c r="BU3192" s="82"/>
      <c r="BV3192" s="82"/>
      <c r="BW3192" s="82"/>
    </row>
    <row r="3193" spans="6:75" x14ac:dyDescent="0.3">
      <c r="F3193" s="10"/>
      <c r="G3193" s="10"/>
      <c r="H3193" s="10"/>
      <c r="I3193" s="10"/>
      <c r="J3193" s="10"/>
      <c r="K3193" s="82"/>
      <c r="L3193" s="82"/>
      <c r="M3193" s="82"/>
      <c r="N3193" s="82"/>
      <c r="O3193" s="82"/>
      <c r="BS3193" s="82"/>
      <c r="BT3193" s="82"/>
      <c r="BU3193" s="82"/>
      <c r="BV3193" s="82"/>
      <c r="BW3193" s="82"/>
    </row>
    <row r="3194" spans="6:75" x14ac:dyDescent="0.3">
      <c r="F3194" s="10"/>
      <c r="G3194" s="10"/>
      <c r="H3194" s="10"/>
      <c r="I3194" s="10"/>
      <c r="J3194" s="10"/>
      <c r="K3194" s="82"/>
      <c r="L3194" s="82"/>
      <c r="M3194" s="82"/>
      <c r="N3194" s="82"/>
      <c r="O3194" s="82"/>
      <c r="BS3194" s="82"/>
      <c r="BT3194" s="82"/>
      <c r="BU3194" s="82"/>
      <c r="BV3194" s="82"/>
      <c r="BW3194" s="82"/>
    </row>
    <row r="3195" spans="6:75" x14ac:dyDescent="0.3">
      <c r="F3195" s="10"/>
      <c r="G3195" s="10"/>
      <c r="H3195" s="10"/>
      <c r="I3195" s="10"/>
      <c r="J3195" s="10"/>
      <c r="K3195" s="82"/>
      <c r="L3195" s="82"/>
      <c r="M3195" s="82"/>
      <c r="N3195" s="82"/>
      <c r="O3195" s="82"/>
      <c r="BS3195" s="82"/>
      <c r="BT3195" s="82"/>
      <c r="BU3195" s="82"/>
      <c r="BV3195" s="82"/>
      <c r="BW3195" s="82"/>
    </row>
    <row r="3196" spans="6:75" x14ac:dyDescent="0.3">
      <c r="F3196" s="10"/>
      <c r="G3196" s="10"/>
      <c r="H3196" s="10"/>
      <c r="I3196" s="10"/>
      <c r="J3196" s="10"/>
      <c r="K3196" s="82"/>
      <c r="L3196" s="82"/>
      <c r="M3196" s="82"/>
      <c r="N3196" s="82"/>
      <c r="O3196" s="82"/>
      <c r="BS3196" s="82"/>
      <c r="BT3196" s="82"/>
      <c r="BU3196" s="82"/>
      <c r="BV3196" s="82"/>
      <c r="BW3196" s="82"/>
    </row>
    <row r="3197" spans="6:75" x14ac:dyDescent="0.3">
      <c r="F3197" s="10"/>
      <c r="G3197" s="10"/>
      <c r="H3197" s="10"/>
      <c r="I3197" s="10"/>
      <c r="J3197" s="10"/>
      <c r="K3197" s="82"/>
      <c r="L3197" s="82"/>
      <c r="M3197" s="82"/>
      <c r="N3197" s="82"/>
      <c r="O3197" s="82"/>
      <c r="BS3197" s="82"/>
      <c r="BT3197" s="82"/>
      <c r="BU3197" s="82"/>
      <c r="BV3197" s="82"/>
      <c r="BW3197" s="82"/>
    </row>
    <row r="3198" spans="6:75" x14ac:dyDescent="0.3">
      <c r="F3198" s="10"/>
      <c r="G3198" s="10"/>
      <c r="H3198" s="10"/>
      <c r="I3198" s="10"/>
      <c r="J3198" s="10"/>
      <c r="K3198" s="82"/>
      <c r="L3198" s="82"/>
      <c r="M3198" s="82"/>
      <c r="N3198" s="82"/>
      <c r="O3198" s="82"/>
      <c r="BS3198" s="82"/>
      <c r="BT3198" s="82"/>
      <c r="BU3198" s="82"/>
      <c r="BV3198" s="82"/>
      <c r="BW3198" s="82"/>
    </row>
    <row r="3199" spans="6:75" x14ac:dyDescent="0.3">
      <c r="F3199" s="10"/>
      <c r="G3199" s="10"/>
      <c r="H3199" s="10"/>
      <c r="I3199" s="10"/>
      <c r="J3199" s="10"/>
      <c r="K3199" s="82"/>
      <c r="L3199" s="82"/>
      <c r="M3199" s="82"/>
      <c r="N3199" s="82"/>
      <c r="O3199" s="82"/>
      <c r="BS3199" s="82"/>
      <c r="BT3199" s="82"/>
      <c r="BU3199" s="82"/>
      <c r="BV3199" s="82"/>
      <c r="BW3199" s="82"/>
    </row>
    <row r="3200" spans="6:75" x14ac:dyDescent="0.3">
      <c r="F3200" s="10"/>
      <c r="G3200" s="10"/>
      <c r="H3200" s="10"/>
      <c r="I3200" s="10"/>
      <c r="J3200" s="10"/>
      <c r="K3200" s="82"/>
      <c r="L3200" s="82"/>
      <c r="M3200" s="82"/>
      <c r="N3200" s="82"/>
      <c r="O3200" s="82"/>
      <c r="BS3200" s="82"/>
      <c r="BT3200" s="82"/>
      <c r="BU3200" s="82"/>
      <c r="BV3200" s="82"/>
      <c r="BW3200" s="82"/>
    </row>
    <row r="3201" spans="6:75" x14ac:dyDescent="0.3">
      <c r="F3201" s="10"/>
      <c r="G3201" s="10"/>
      <c r="H3201" s="10"/>
      <c r="I3201" s="10"/>
      <c r="J3201" s="10"/>
      <c r="K3201" s="82"/>
      <c r="L3201" s="82"/>
      <c r="M3201" s="82"/>
      <c r="N3201" s="82"/>
      <c r="O3201" s="82"/>
      <c r="BS3201" s="82"/>
      <c r="BT3201" s="82"/>
      <c r="BU3201" s="82"/>
      <c r="BV3201" s="82"/>
      <c r="BW3201" s="82"/>
    </row>
    <row r="3202" spans="6:75" x14ac:dyDescent="0.3">
      <c r="F3202" s="10"/>
      <c r="G3202" s="10"/>
      <c r="H3202" s="10"/>
      <c r="I3202" s="10"/>
      <c r="J3202" s="10"/>
      <c r="K3202" s="82"/>
      <c r="L3202" s="82"/>
      <c r="M3202" s="82"/>
      <c r="N3202" s="82"/>
      <c r="O3202" s="82"/>
      <c r="BS3202" s="82"/>
      <c r="BT3202" s="82"/>
      <c r="BU3202" s="82"/>
      <c r="BV3202" s="82"/>
      <c r="BW3202" s="82"/>
    </row>
    <row r="3203" spans="6:75" x14ac:dyDescent="0.3">
      <c r="F3203" s="10"/>
      <c r="G3203" s="10"/>
      <c r="H3203" s="10"/>
      <c r="I3203" s="10"/>
      <c r="J3203" s="10"/>
      <c r="K3203" s="82"/>
      <c r="L3203" s="82"/>
      <c r="M3203" s="82"/>
      <c r="N3203" s="82"/>
      <c r="O3203" s="82"/>
      <c r="BS3203" s="82"/>
      <c r="BT3203" s="82"/>
      <c r="BU3203" s="82"/>
      <c r="BV3203" s="82"/>
      <c r="BW3203" s="82"/>
    </row>
    <row r="3204" spans="6:75" x14ac:dyDescent="0.3">
      <c r="F3204" s="10"/>
      <c r="G3204" s="10"/>
      <c r="H3204" s="10"/>
      <c r="I3204" s="10"/>
      <c r="J3204" s="10"/>
      <c r="K3204" s="82"/>
      <c r="L3204" s="82"/>
      <c r="M3204" s="82"/>
      <c r="N3204" s="82"/>
      <c r="O3204" s="82"/>
      <c r="BS3204" s="82"/>
      <c r="BT3204" s="82"/>
      <c r="BU3204" s="82"/>
      <c r="BV3204" s="82"/>
      <c r="BW3204" s="82"/>
    </row>
    <row r="3205" spans="6:75" x14ac:dyDescent="0.3">
      <c r="F3205" s="10"/>
      <c r="G3205" s="10"/>
      <c r="H3205" s="10"/>
      <c r="I3205" s="10"/>
      <c r="J3205" s="10"/>
      <c r="K3205" s="82"/>
      <c r="L3205" s="82"/>
      <c r="M3205" s="82"/>
      <c r="N3205" s="82"/>
      <c r="O3205" s="82"/>
      <c r="BS3205" s="82"/>
      <c r="BT3205" s="82"/>
      <c r="BU3205" s="82"/>
      <c r="BV3205" s="82"/>
      <c r="BW3205" s="82"/>
    </row>
    <row r="3206" spans="6:75" x14ac:dyDescent="0.3">
      <c r="F3206" s="10"/>
      <c r="G3206" s="10"/>
      <c r="H3206" s="10"/>
      <c r="I3206" s="10"/>
      <c r="J3206" s="10"/>
      <c r="K3206" s="82"/>
      <c r="L3206" s="82"/>
      <c r="M3206" s="82"/>
      <c r="N3206" s="82"/>
      <c r="O3206" s="82"/>
      <c r="BS3206" s="82"/>
      <c r="BT3206" s="82"/>
      <c r="BU3206" s="82"/>
      <c r="BV3206" s="82"/>
      <c r="BW3206" s="82"/>
    </row>
    <row r="3207" spans="6:75" x14ac:dyDescent="0.3">
      <c r="F3207" s="10"/>
      <c r="G3207" s="10"/>
      <c r="H3207" s="10"/>
      <c r="I3207" s="10"/>
      <c r="J3207" s="10"/>
      <c r="K3207" s="82"/>
      <c r="L3207" s="82"/>
      <c r="M3207" s="82"/>
      <c r="N3207" s="82"/>
      <c r="O3207" s="82"/>
      <c r="BS3207" s="82"/>
      <c r="BT3207" s="82"/>
      <c r="BU3207" s="82"/>
      <c r="BV3207" s="82"/>
      <c r="BW3207" s="82"/>
    </row>
    <row r="3208" spans="6:75" x14ac:dyDescent="0.3">
      <c r="F3208" s="10"/>
      <c r="G3208" s="10"/>
      <c r="H3208" s="10"/>
      <c r="I3208" s="10"/>
      <c r="J3208" s="10"/>
      <c r="K3208" s="82"/>
      <c r="L3208" s="82"/>
      <c r="M3208" s="82"/>
      <c r="N3208" s="82"/>
      <c r="O3208" s="82"/>
      <c r="BS3208" s="82"/>
      <c r="BT3208" s="82"/>
      <c r="BU3208" s="82"/>
      <c r="BV3208" s="82"/>
      <c r="BW3208" s="82"/>
    </row>
    <row r="3209" spans="6:75" x14ac:dyDescent="0.3">
      <c r="F3209" s="10"/>
      <c r="G3209" s="10"/>
      <c r="H3209" s="10"/>
      <c r="I3209" s="10"/>
      <c r="J3209" s="10"/>
      <c r="K3209" s="82"/>
      <c r="L3209" s="82"/>
      <c r="M3209" s="82"/>
      <c r="N3209" s="82"/>
      <c r="O3209" s="82"/>
      <c r="BS3209" s="82"/>
      <c r="BT3209" s="82"/>
      <c r="BU3209" s="82"/>
      <c r="BV3209" s="82"/>
      <c r="BW3209" s="82"/>
    </row>
    <row r="3210" spans="6:75" x14ac:dyDescent="0.3">
      <c r="F3210" s="10"/>
      <c r="G3210" s="10"/>
      <c r="H3210" s="10"/>
      <c r="I3210" s="10"/>
      <c r="J3210" s="10"/>
      <c r="K3210" s="82"/>
      <c r="L3210" s="82"/>
      <c r="M3210" s="82"/>
      <c r="N3210" s="82"/>
      <c r="O3210" s="82"/>
      <c r="BS3210" s="82"/>
      <c r="BT3210" s="82"/>
      <c r="BU3210" s="82"/>
      <c r="BV3210" s="82"/>
      <c r="BW3210" s="82"/>
    </row>
    <row r="3211" spans="6:75" x14ac:dyDescent="0.3">
      <c r="F3211" s="10"/>
      <c r="G3211" s="10"/>
      <c r="H3211" s="10"/>
      <c r="I3211" s="10"/>
      <c r="J3211" s="10"/>
      <c r="K3211" s="82"/>
      <c r="L3211" s="82"/>
      <c r="M3211" s="82"/>
      <c r="N3211" s="82"/>
      <c r="O3211" s="82"/>
      <c r="BS3211" s="82"/>
      <c r="BT3211" s="82"/>
      <c r="BU3211" s="82"/>
      <c r="BV3211" s="82"/>
      <c r="BW3211" s="82"/>
    </row>
    <row r="3212" spans="6:75" x14ac:dyDescent="0.3">
      <c r="F3212" s="10"/>
      <c r="G3212" s="10"/>
      <c r="H3212" s="10"/>
      <c r="I3212" s="10"/>
      <c r="J3212" s="10"/>
      <c r="K3212" s="82"/>
      <c r="L3212" s="82"/>
      <c r="M3212" s="82"/>
      <c r="N3212" s="82"/>
      <c r="O3212" s="82"/>
      <c r="BS3212" s="82"/>
      <c r="BT3212" s="82"/>
      <c r="BU3212" s="82"/>
      <c r="BV3212" s="82"/>
      <c r="BW3212" s="82"/>
    </row>
    <row r="3213" spans="6:75" x14ac:dyDescent="0.3">
      <c r="F3213" s="10"/>
      <c r="G3213" s="10"/>
      <c r="H3213" s="10"/>
      <c r="I3213" s="10"/>
      <c r="J3213" s="10"/>
      <c r="K3213" s="82"/>
      <c r="L3213" s="82"/>
      <c r="M3213" s="82"/>
      <c r="N3213" s="82"/>
      <c r="O3213" s="82"/>
      <c r="BS3213" s="82"/>
      <c r="BT3213" s="82"/>
      <c r="BU3213" s="82"/>
      <c r="BV3213" s="82"/>
      <c r="BW3213" s="82"/>
    </row>
    <row r="3214" spans="6:75" x14ac:dyDescent="0.3">
      <c r="F3214" s="10"/>
      <c r="G3214" s="10"/>
      <c r="H3214" s="10"/>
      <c r="I3214" s="10"/>
      <c r="J3214" s="10"/>
      <c r="K3214" s="82"/>
      <c r="L3214" s="82"/>
      <c r="M3214" s="82"/>
      <c r="N3214" s="82"/>
      <c r="O3214" s="82"/>
      <c r="BS3214" s="82"/>
      <c r="BT3214" s="82"/>
      <c r="BU3214" s="82"/>
      <c r="BV3214" s="82"/>
      <c r="BW3214" s="82"/>
    </row>
    <row r="3215" spans="6:75" x14ac:dyDescent="0.3">
      <c r="F3215" s="10"/>
      <c r="G3215" s="10"/>
      <c r="H3215" s="10"/>
      <c r="I3215" s="10"/>
      <c r="J3215" s="10"/>
      <c r="K3215" s="82"/>
      <c r="L3215" s="82"/>
      <c r="M3215" s="82"/>
      <c r="N3215" s="82"/>
      <c r="O3215" s="82"/>
      <c r="BS3215" s="82"/>
      <c r="BT3215" s="82"/>
      <c r="BU3215" s="82"/>
      <c r="BV3215" s="82"/>
      <c r="BW3215" s="82"/>
    </row>
    <row r="3216" spans="6:75" x14ac:dyDescent="0.3">
      <c r="F3216" s="10"/>
      <c r="G3216" s="10"/>
      <c r="H3216" s="10"/>
      <c r="I3216" s="10"/>
      <c r="J3216" s="10"/>
      <c r="K3216" s="82"/>
      <c r="L3216" s="82"/>
      <c r="M3216" s="82"/>
      <c r="N3216" s="82"/>
      <c r="O3216" s="82"/>
      <c r="BS3216" s="82"/>
      <c r="BT3216" s="82"/>
      <c r="BU3216" s="82"/>
      <c r="BV3216" s="82"/>
      <c r="BW3216" s="82"/>
    </row>
    <row r="3217" spans="6:75" x14ac:dyDescent="0.3">
      <c r="F3217" s="10"/>
      <c r="G3217" s="10"/>
      <c r="H3217" s="10"/>
      <c r="I3217" s="10"/>
      <c r="J3217" s="10"/>
      <c r="K3217" s="82"/>
      <c r="L3217" s="82"/>
      <c r="M3217" s="82"/>
      <c r="N3217" s="82"/>
      <c r="O3217" s="82"/>
      <c r="BS3217" s="82"/>
      <c r="BT3217" s="82"/>
      <c r="BU3217" s="82"/>
      <c r="BV3217" s="82"/>
      <c r="BW3217" s="82"/>
    </row>
    <row r="3218" spans="6:75" x14ac:dyDescent="0.3">
      <c r="F3218" s="10"/>
      <c r="G3218" s="10"/>
      <c r="H3218" s="10"/>
      <c r="I3218" s="10"/>
      <c r="J3218" s="10"/>
      <c r="K3218" s="82"/>
      <c r="L3218" s="82"/>
      <c r="M3218" s="82"/>
      <c r="N3218" s="82"/>
      <c r="O3218" s="82"/>
      <c r="BS3218" s="82"/>
      <c r="BT3218" s="82"/>
      <c r="BU3218" s="82"/>
      <c r="BV3218" s="82"/>
      <c r="BW3218" s="82"/>
    </row>
    <row r="3219" spans="6:75" x14ac:dyDescent="0.3">
      <c r="F3219" s="10"/>
      <c r="G3219" s="10"/>
      <c r="H3219" s="10"/>
      <c r="I3219" s="10"/>
      <c r="J3219" s="10"/>
      <c r="K3219" s="82"/>
      <c r="L3219" s="82"/>
      <c r="M3219" s="82"/>
      <c r="N3219" s="82"/>
      <c r="O3219" s="82"/>
      <c r="BS3219" s="82"/>
      <c r="BT3219" s="82"/>
      <c r="BU3219" s="82"/>
      <c r="BV3219" s="82"/>
      <c r="BW3219" s="82"/>
    </row>
    <row r="3220" spans="6:75" x14ac:dyDescent="0.3">
      <c r="F3220" s="10"/>
      <c r="G3220" s="10"/>
      <c r="H3220" s="10"/>
      <c r="I3220" s="10"/>
      <c r="J3220" s="10"/>
      <c r="K3220" s="82"/>
      <c r="L3220" s="82"/>
      <c r="M3220" s="82"/>
      <c r="N3220" s="82"/>
      <c r="O3220" s="82"/>
      <c r="BS3220" s="82"/>
      <c r="BT3220" s="82"/>
      <c r="BU3220" s="82"/>
      <c r="BV3220" s="82"/>
      <c r="BW3220" s="82"/>
    </row>
    <row r="3221" spans="6:75" x14ac:dyDescent="0.3">
      <c r="F3221" s="10"/>
      <c r="G3221" s="10"/>
      <c r="H3221" s="10"/>
      <c r="I3221" s="10"/>
      <c r="J3221" s="10"/>
      <c r="K3221" s="82"/>
      <c r="L3221" s="82"/>
      <c r="M3221" s="82"/>
      <c r="N3221" s="82"/>
      <c r="O3221" s="82"/>
      <c r="BS3221" s="82"/>
      <c r="BT3221" s="82"/>
      <c r="BU3221" s="82"/>
      <c r="BV3221" s="82"/>
      <c r="BW3221" s="82"/>
    </row>
    <row r="3222" spans="6:75" x14ac:dyDescent="0.3">
      <c r="F3222" s="10"/>
      <c r="G3222" s="10"/>
      <c r="H3222" s="10"/>
      <c r="I3222" s="10"/>
      <c r="J3222" s="10"/>
      <c r="K3222" s="82"/>
      <c r="L3222" s="82"/>
      <c r="M3222" s="82"/>
      <c r="N3222" s="82"/>
      <c r="O3222" s="82"/>
      <c r="BS3222" s="82"/>
      <c r="BT3222" s="82"/>
      <c r="BU3222" s="82"/>
      <c r="BV3222" s="82"/>
      <c r="BW3222" s="82"/>
    </row>
    <row r="3223" spans="6:75" x14ac:dyDescent="0.3">
      <c r="F3223" s="10"/>
      <c r="G3223" s="10"/>
      <c r="H3223" s="10"/>
      <c r="I3223" s="10"/>
      <c r="J3223" s="10"/>
      <c r="K3223" s="82"/>
      <c r="L3223" s="82"/>
      <c r="M3223" s="82"/>
      <c r="N3223" s="82"/>
      <c r="O3223" s="82"/>
      <c r="BS3223" s="82"/>
      <c r="BT3223" s="82"/>
      <c r="BU3223" s="82"/>
      <c r="BV3223" s="82"/>
      <c r="BW3223" s="82"/>
    </row>
    <row r="3224" spans="6:75" x14ac:dyDescent="0.3">
      <c r="F3224" s="10"/>
      <c r="G3224" s="10"/>
      <c r="H3224" s="10"/>
      <c r="I3224" s="10"/>
      <c r="J3224" s="10"/>
      <c r="K3224" s="82"/>
      <c r="L3224" s="82"/>
      <c r="M3224" s="82"/>
      <c r="N3224" s="82"/>
      <c r="O3224" s="82"/>
      <c r="BS3224" s="82"/>
      <c r="BT3224" s="82"/>
      <c r="BU3224" s="82"/>
      <c r="BV3224" s="82"/>
      <c r="BW3224" s="82"/>
    </row>
    <row r="3225" spans="6:75" x14ac:dyDescent="0.3">
      <c r="F3225" s="10"/>
      <c r="G3225" s="10"/>
      <c r="H3225" s="10"/>
      <c r="I3225" s="10"/>
      <c r="J3225" s="10"/>
      <c r="K3225" s="82"/>
      <c r="L3225" s="82"/>
      <c r="M3225" s="82"/>
      <c r="N3225" s="82"/>
      <c r="O3225" s="82"/>
      <c r="BS3225" s="82"/>
      <c r="BT3225" s="82"/>
      <c r="BU3225" s="82"/>
      <c r="BV3225" s="82"/>
      <c r="BW3225" s="82"/>
    </row>
    <row r="3226" spans="6:75" x14ac:dyDescent="0.3">
      <c r="F3226" s="10"/>
      <c r="G3226" s="10"/>
      <c r="H3226" s="10"/>
      <c r="I3226" s="10"/>
      <c r="J3226" s="10"/>
      <c r="K3226" s="82"/>
      <c r="L3226" s="82"/>
      <c r="M3226" s="82"/>
      <c r="N3226" s="82"/>
      <c r="O3226" s="82"/>
      <c r="BS3226" s="82"/>
      <c r="BT3226" s="82"/>
      <c r="BU3226" s="82"/>
      <c r="BV3226" s="82"/>
      <c r="BW3226" s="82"/>
    </row>
    <row r="3227" spans="6:75" x14ac:dyDescent="0.3">
      <c r="F3227" s="10"/>
      <c r="G3227" s="10"/>
      <c r="H3227" s="10"/>
      <c r="I3227" s="10"/>
      <c r="J3227" s="10"/>
      <c r="K3227" s="82"/>
      <c r="L3227" s="82"/>
      <c r="M3227" s="82"/>
      <c r="N3227" s="82"/>
      <c r="O3227" s="82"/>
      <c r="BS3227" s="82"/>
      <c r="BT3227" s="82"/>
      <c r="BU3227" s="82"/>
      <c r="BV3227" s="82"/>
      <c r="BW3227" s="82"/>
    </row>
    <row r="3228" spans="6:75" x14ac:dyDescent="0.3">
      <c r="F3228" s="10"/>
      <c r="G3228" s="10"/>
      <c r="H3228" s="10"/>
      <c r="I3228" s="10"/>
      <c r="J3228" s="10"/>
      <c r="K3228" s="82"/>
      <c r="L3228" s="82"/>
      <c r="M3228" s="82"/>
      <c r="N3228" s="82"/>
      <c r="O3228" s="82"/>
      <c r="BS3228" s="82"/>
      <c r="BT3228" s="82"/>
      <c r="BU3228" s="82"/>
      <c r="BV3228" s="82"/>
      <c r="BW3228" s="82"/>
    </row>
    <row r="3229" spans="6:75" x14ac:dyDescent="0.3">
      <c r="F3229" s="10"/>
      <c r="G3229" s="10"/>
      <c r="H3229" s="10"/>
      <c r="I3229" s="10"/>
      <c r="J3229" s="10"/>
      <c r="K3229" s="82"/>
      <c r="L3229" s="82"/>
      <c r="M3229" s="82"/>
      <c r="N3229" s="82"/>
      <c r="O3229" s="82"/>
      <c r="BS3229" s="82"/>
      <c r="BT3229" s="82"/>
      <c r="BU3229" s="82"/>
      <c r="BV3229" s="82"/>
      <c r="BW3229" s="82"/>
    </row>
    <row r="3230" spans="6:75" x14ac:dyDescent="0.3">
      <c r="F3230" s="10"/>
      <c r="G3230" s="10"/>
      <c r="H3230" s="10"/>
      <c r="I3230" s="10"/>
      <c r="J3230" s="10"/>
      <c r="K3230" s="82"/>
      <c r="L3230" s="82"/>
      <c r="M3230" s="82"/>
      <c r="N3230" s="82"/>
      <c r="O3230" s="82"/>
      <c r="BS3230" s="82"/>
      <c r="BT3230" s="82"/>
      <c r="BU3230" s="82"/>
      <c r="BV3230" s="82"/>
      <c r="BW3230" s="82"/>
    </row>
    <row r="3231" spans="6:75" x14ac:dyDescent="0.3">
      <c r="F3231" s="10"/>
      <c r="G3231" s="10"/>
      <c r="H3231" s="10"/>
      <c r="I3231" s="10"/>
      <c r="J3231" s="10"/>
      <c r="K3231" s="82"/>
      <c r="L3231" s="82"/>
      <c r="M3231" s="82"/>
      <c r="N3231" s="82"/>
      <c r="O3231" s="82"/>
      <c r="BS3231" s="82"/>
      <c r="BT3231" s="82"/>
      <c r="BU3231" s="82"/>
      <c r="BV3231" s="82"/>
      <c r="BW3231" s="82"/>
    </row>
    <row r="3232" spans="6:75" x14ac:dyDescent="0.3">
      <c r="F3232" s="10"/>
      <c r="G3232" s="10"/>
      <c r="H3232" s="10"/>
      <c r="I3232" s="10"/>
      <c r="J3232" s="10"/>
      <c r="K3232" s="82"/>
      <c r="L3232" s="82"/>
      <c r="M3232" s="82"/>
      <c r="N3232" s="82"/>
      <c r="O3232" s="82"/>
      <c r="BS3232" s="82"/>
      <c r="BT3232" s="82"/>
      <c r="BU3232" s="82"/>
      <c r="BV3232" s="82"/>
      <c r="BW3232" s="82"/>
    </row>
    <row r="3233" spans="6:75" x14ac:dyDescent="0.3">
      <c r="F3233" s="10"/>
      <c r="G3233" s="10"/>
      <c r="H3233" s="10"/>
      <c r="I3233" s="10"/>
      <c r="J3233" s="10"/>
      <c r="K3233" s="82"/>
      <c r="L3233" s="82"/>
      <c r="M3233" s="82"/>
      <c r="N3233" s="82"/>
      <c r="O3233" s="82"/>
      <c r="BS3233" s="82"/>
      <c r="BT3233" s="82"/>
      <c r="BU3233" s="82"/>
      <c r="BV3233" s="82"/>
      <c r="BW3233" s="82"/>
    </row>
    <row r="3234" spans="6:75" x14ac:dyDescent="0.3">
      <c r="F3234" s="10"/>
      <c r="G3234" s="10"/>
      <c r="H3234" s="10"/>
      <c r="I3234" s="10"/>
      <c r="J3234" s="10"/>
      <c r="K3234" s="82"/>
      <c r="L3234" s="82"/>
      <c r="M3234" s="82"/>
      <c r="N3234" s="82"/>
      <c r="O3234" s="82"/>
      <c r="BS3234" s="82"/>
      <c r="BT3234" s="82"/>
      <c r="BU3234" s="82"/>
      <c r="BV3234" s="82"/>
      <c r="BW3234" s="82"/>
    </row>
    <row r="3235" spans="6:75" x14ac:dyDescent="0.3">
      <c r="F3235" s="10"/>
      <c r="G3235" s="10"/>
      <c r="H3235" s="10"/>
      <c r="I3235" s="10"/>
      <c r="J3235" s="10"/>
      <c r="K3235" s="82"/>
      <c r="L3235" s="82"/>
      <c r="M3235" s="82"/>
      <c r="N3235" s="82"/>
      <c r="O3235" s="82"/>
      <c r="BS3235" s="82"/>
      <c r="BT3235" s="82"/>
      <c r="BU3235" s="82"/>
      <c r="BV3235" s="82"/>
      <c r="BW3235" s="82"/>
    </row>
    <row r="3236" spans="6:75" x14ac:dyDescent="0.3">
      <c r="F3236" s="10"/>
      <c r="G3236" s="10"/>
      <c r="H3236" s="10"/>
      <c r="I3236" s="10"/>
      <c r="J3236" s="10"/>
      <c r="K3236" s="82"/>
      <c r="L3236" s="82"/>
      <c r="M3236" s="82"/>
      <c r="N3236" s="82"/>
      <c r="O3236" s="82"/>
      <c r="BS3236" s="82"/>
      <c r="BT3236" s="82"/>
      <c r="BU3236" s="82"/>
      <c r="BV3236" s="82"/>
      <c r="BW3236" s="82"/>
    </row>
    <row r="3237" spans="6:75" x14ac:dyDescent="0.3">
      <c r="F3237" s="10"/>
      <c r="G3237" s="10"/>
      <c r="H3237" s="10"/>
      <c r="I3237" s="10"/>
      <c r="J3237" s="10"/>
      <c r="K3237" s="82"/>
      <c r="L3237" s="82"/>
      <c r="M3237" s="82"/>
      <c r="N3237" s="82"/>
      <c r="O3237" s="82"/>
      <c r="BS3237" s="82"/>
      <c r="BT3237" s="82"/>
      <c r="BU3237" s="82"/>
      <c r="BV3237" s="82"/>
      <c r="BW3237" s="82"/>
    </row>
    <row r="3238" spans="6:75" x14ac:dyDescent="0.3">
      <c r="F3238" s="10"/>
      <c r="G3238" s="10"/>
      <c r="H3238" s="10"/>
      <c r="I3238" s="10"/>
      <c r="J3238" s="10"/>
      <c r="K3238" s="82"/>
      <c r="L3238" s="82"/>
      <c r="M3238" s="82"/>
      <c r="N3238" s="82"/>
      <c r="O3238" s="82"/>
      <c r="BS3238" s="82"/>
      <c r="BT3238" s="82"/>
      <c r="BU3238" s="82"/>
      <c r="BV3238" s="82"/>
      <c r="BW3238" s="82"/>
    </row>
    <row r="3239" spans="6:75" x14ac:dyDescent="0.3">
      <c r="F3239" s="10"/>
      <c r="G3239" s="10"/>
      <c r="H3239" s="10"/>
      <c r="I3239" s="10"/>
      <c r="J3239" s="10"/>
      <c r="K3239" s="82"/>
      <c r="L3239" s="82"/>
      <c r="M3239" s="82"/>
      <c r="N3239" s="82"/>
      <c r="O3239" s="82"/>
      <c r="BS3239" s="82"/>
      <c r="BT3239" s="82"/>
      <c r="BU3239" s="82"/>
      <c r="BV3239" s="82"/>
      <c r="BW3239" s="82"/>
    </row>
    <row r="3240" spans="6:75" x14ac:dyDescent="0.3">
      <c r="F3240" s="10"/>
      <c r="G3240" s="10"/>
      <c r="H3240" s="10"/>
      <c r="I3240" s="10"/>
      <c r="J3240" s="10"/>
      <c r="K3240" s="82"/>
      <c r="L3240" s="82"/>
      <c r="M3240" s="82"/>
      <c r="N3240" s="82"/>
      <c r="O3240" s="82"/>
      <c r="BS3240" s="82"/>
      <c r="BT3240" s="82"/>
      <c r="BU3240" s="82"/>
      <c r="BV3240" s="82"/>
      <c r="BW3240" s="82"/>
    </row>
    <row r="3241" spans="6:75" x14ac:dyDescent="0.3">
      <c r="F3241" s="10"/>
      <c r="G3241" s="10"/>
      <c r="H3241" s="10"/>
      <c r="I3241" s="10"/>
      <c r="J3241" s="10"/>
      <c r="K3241" s="82"/>
      <c r="L3241" s="82"/>
      <c r="M3241" s="82"/>
      <c r="N3241" s="82"/>
      <c r="O3241" s="82"/>
      <c r="BS3241" s="82"/>
      <c r="BT3241" s="82"/>
      <c r="BU3241" s="82"/>
      <c r="BV3241" s="82"/>
      <c r="BW3241" s="82"/>
    </row>
    <row r="3242" spans="6:75" x14ac:dyDescent="0.3">
      <c r="F3242" s="10"/>
      <c r="G3242" s="10"/>
      <c r="H3242" s="10"/>
      <c r="I3242" s="10"/>
      <c r="J3242" s="10"/>
      <c r="K3242" s="82"/>
      <c r="L3242" s="82"/>
      <c r="M3242" s="82"/>
      <c r="N3242" s="82"/>
      <c r="O3242" s="82"/>
      <c r="BS3242" s="82"/>
      <c r="BT3242" s="82"/>
      <c r="BU3242" s="82"/>
      <c r="BV3242" s="82"/>
      <c r="BW3242" s="82"/>
    </row>
    <row r="3243" spans="6:75" x14ac:dyDescent="0.3">
      <c r="F3243" s="10"/>
      <c r="G3243" s="10"/>
      <c r="H3243" s="10"/>
      <c r="I3243" s="10"/>
      <c r="J3243" s="10"/>
      <c r="K3243" s="82"/>
      <c r="L3243" s="82"/>
      <c r="M3243" s="82"/>
      <c r="N3243" s="82"/>
      <c r="O3243" s="82"/>
      <c r="BS3243" s="82"/>
      <c r="BT3243" s="82"/>
      <c r="BU3243" s="82"/>
      <c r="BV3243" s="82"/>
      <c r="BW3243" s="82"/>
    </row>
    <row r="3244" spans="6:75" x14ac:dyDescent="0.3">
      <c r="F3244" s="10"/>
      <c r="G3244" s="10"/>
      <c r="H3244" s="10"/>
      <c r="I3244" s="10"/>
      <c r="J3244" s="10"/>
      <c r="K3244" s="82"/>
      <c r="L3244" s="82"/>
      <c r="M3244" s="82"/>
      <c r="N3244" s="82"/>
      <c r="O3244" s="82"/>
      <c r="BS3244" s="82"/>
      <c r="BT3244" s="82"/>
      <c r="BU3244" s="82"/>
      <c r="BV3244" s="82"/>
      <c r="BW3244" s="82"/>
    </row>
    <row r="3245" spans="6:75" x14ac:dyDescent="0.3">
      <c r="F3245" s="10"/>
      <c r="G3245" s="10"/>
      <c r="H3245" s="10"/>
      <c r="I3245" s="10"/>
      <c r="J3245" s="10"/>
      <c r="K3245" s="82"/>
      <c r="L3245" s="82"/>
      <c r="M3245" s="82"/>
      <c r="N3245" s="82"/>
      <c r="O3245" s="82"/>
      <c r="BS3245" s="82"/>
      <c r="BT3245" s="82"/>
      <c r="BU3245" s="82"/>
      <c r="BV3245" s="82"/>
      <c r="BW3245" s="82"/>
    </row>
    <row r="3246" spans="6:75" x14ac:dyDescent="0.3">
      <c r="F3246" s="10"/>
      <c r="G3246" s="10"/>
      <c r="H3246" s="10"/>
      <c r="I3246" s="10"/>
      <c r="J3246" s="10"/>
      <c r="K3246" s="82"/>
      <c r="L3246" s="82"/>
      <c r="M3246" s="82"/>
      <c r="N3246" s="82"/>
      <c r="O3246" s="82"/>
      <c r="BS3246" s="82"/>
      <c r="BT3246" s="82"/>
      <c r="BU3246" s="82"/>
      <c r="BV3246" s="82"/>
      <c r="BW3246" s="82"/>
    </row>
    <row r="3247" spans="6:75" x14ac:dyDescent="0.3">
      <c r="F3247" s="10"/>
      <c r="G3247" s="10"/>
      <c r="H3247" s="10"/>
      <c r="I3247" s="10"/>
      <c r="J3247" s="10"/>
      <c r="K3247" s="82"/>
      <c r="L3247" s="82"/>
      <c r="M3247" s="82"/>
      <c r="N3247" s="82"/>
      <c r="O3247" s="82"/>
      <c r="BS3247" s="82"/>
      <c r="BT3247" s="82"/>
      <c r="BU3247" s="82"/>
      <c r="BV3247" s="82"/>
      <c r="BW3247" s="82"/>
    </row>
    <row r="3248" spans="6:75" x14ac:dyDescent="0.3">
      <c r="F3248" s="10"/>
      <c r="G3248" s="10"/>
      <c r="H3248" s="10"/>
      <c r="I3248" s="10"/>
      <c r="J3248" s="10"/>
      <c r="K3248" s="82"/>
      <c r="L3248" s="82"/>
      <c r="M3248" s="82"/>
      <c r="N3248" s="82"/>
      <c r="O3248" s="82"/>
      <c r="BS3248" s="82"/>
      <c r="BT3248" s="82"/>
      <c r="BU3248" s="82"/>
      <c r="BV3248" s="82"/>
      <c r="BW3248" s="82"/>
    </row>
    <row r="3249" spans="6:75" x14ac:dyDescent="0.3">
      <c r="F3249" s="10"/>
      <c r="G3249" s="10"/>
      <c r="H3249" s="10"/>
      <c r="I3249" s="10"/>
      <c r="J3249" s="10"/>
      <c r="K3249" s="82"/>
      <c r="L3249" s="82"/>
      <c r="M3249" s="82"/>
      <c r="N3249" s="82"/>
      <c r="O3249" s="82"/>
      <c r="BS3249" s="82"/>
      <c r="BT3249" s="82"/>
      <c r="BU3249" s="82"/>
      <c r="BV3249" s="82"/>
      <c r="BW3249" s="82"/>
    </row>
    <row r="3250" spans="6:75" x14ac:dyDescent="0.3">
      <c r="F3250" s="10"/>
      <c r="G3250" s="10"/>
      <c r="H3250" s="10"/>
      <c r="I3250" s="10"/>
      <c r="J3250" s="10"/>
      <c r="K3250" s="82"/>
      <c r="L3250" s="82"/>
      <c r="M3250" s="82"/>
      <c r="N3250" s="82"/>
      <c r="O3250" s="82"/>
      <c r="BS3250" s="82"/>
      <c r="BT3250" s="82"/>
      <c r="BU3250" s="82"/>
      <c r="BV3250" s="82"/>
      <c r="BW3250" s="82"/>
    </row>
    <row r="3251" spans="6:75" x14ac:dyDescent="0.3">
      <c r="F3251" s="10"/>
      <c r="G3251" s="10"/>
      <c r="H3251" s="10"/>
      <c r="I3251" s="10"/>
      <c r="J3251" s="10"/>
      <c r="K3251" s="82"/>
      <c r="L3251" s="82"/>
      <c r="M3251" s="82"/>
      <c r="N3251" s="82"/>
      <c r="O3251" s="82"/>
      <c r="BS3251" s="82"/>
      <c r="BT3251" s="82"/>
      <c r="BU3251" s="82"/>
      <c r="BV3251" s="82"/>
      <c r="BW3251" s="82"/>
    </row>
    <row r="3252" spans="6:75" x14ac:dyDescent="0.3">
      <c r="F3252" s="10"/>
      <c r="G3252" s="10"/>
      <c r="H3252" s="10"/>
      <c r="I3252" s="10"/>
      <c r="J3252" s="10"/>
      <c r="K3252" s="82"/>
      <c r="L3252" s="82"/>
      <c r="M3252" s="82"/>
      <c r="N3252" s="82"/>
      <c r="O3252" s="82"/>
      <c r="BS3252" s="82"/>
      <c r="BT3252" s="82"/>
      <c r="BU3252" s="82"/>
      <c r="BV3252" s="82"/>
      <c r="BW3252" s="82"/>
    </row>
    <row r="3253" spans="6:75" x14ac:dyDescent="0.3">
      <c r="F3253" s="10"/>
      <c r="G3253" s="10"/>
      <c r="H3253" s="10"/>
      <c r="I3253" s="10"/>
      <c r="J3253" s="10"/>
      <c r="K3253" s="82"/>
      <c r="L3253" s="82"/>
      <c r="M3253" s="82"/>
      <c r="N3253" s="82"/>
      <c r="O3253" s="82"/>
      <c r="BS3253" s="82"/>
      <c r="BT3253" s="82"/>
      <c r="BU3253" s="82"/>
      <c r="BV3253" s="82"/>
      <c r="BW3253" s="82"/>
    </row>
    <row r="3254" spans="6:75" x14ac:dyDescent="0.3">
      <c r="F3254" s="10"/>
      <c r="G3254" s="10"/>
      <c r="H3254" s="10"/>
      <c r="I3254" s="10"/>
      <c r="J3254" s="10"/>
      <c r="K3254" s="82"/>
      <c r="L3254" s="82"/>
      <c r="M3254" s="82"/>
      <c r="N3254" s="82"/>
      <c r="O3254" s="82"/>
      <c r="BS3254" s="82"/>
      <c r="BT3254" s="82"/>
      <c r="BU3254" s="82"/>
      <c r="BV3254" s="82"/>
      <c r="BW3254" s="82"/>
    </row>
    <row r="3255" spans="6:75" x14ac:dyDescent="0.3">
      <c r="F3255" s="10"/>
      <c r="G3255" s="10"/>
      <c r="H3255" s="10"/>
      <c r="I3255" s="10"/>
      <c r="J3255" s="10"/>
      <c r="K3255" s="82"/>
      <c r="L3255" s="82"/>
      <c r="M3255" s="82"/>
      <c r="N3255" s="82"/>
      <c r="O3255" s="82"/>
      <c r="BS3255" s="82"/>
      <c r="BT3255" s="82"/>
      <c r="BU3255" s="82"/>
      <c r="BV3255" s="82"/>
      <c r="BW3255" s="82"/>
    </row>
    <row r="3256" spans="6:75" x14ac:dyDescent="0.3">
      <c r="F3256" s="10"/>
      <c r="G3256" s="10"/>
      <c r="H3256" s="10"/>
      <c r="I3256" s="10"/>
      <c r="J3256" s="10"/>
      <c r="K3256" s="82"/>
      <c r="L3256" s="82"/>
      <c r="M3256" s="82"/>
      <c r="N3256" s="82"/>
      <c r="O3256" s="82"/>
      <c r="BS3256" s="82"/>
      <c r="BT3256" s="82"/>
      <c r="BU3256" s="82"/>
      <c r="BV3256" s="82"/>
      <c r="BW3256" s="82"/>
    </row>
    <row r="3257" spans="6:75" x14ac:dyDescent="0.3">
      <c r="F3257" s="10"/>
      <c r="G3257" s="10"/>
      <c r="H3257" s="10"/>
      <c r="I3257" s="10"/>
      <c r="J3257" s="10"/>
      <c r="K3257" s="82"/>
      <c r="L3257" s="82"/>
      <c r="M3257" s="82"/>
      <c r="N3257" s="82"/>
      <c r="O3257" s="82"/>
      <c r="BS3257" s="82"/>
      <c r="BT3257" s="82"/>
      <c r="BU3257" s="82"/>
      <c r="BV3257" s="82"/>
      <c r="BW3257" s="82"/>
    </row>
    <row r="3258" spans="6:75" x14ac:dyDescent="0.3">
      <c r="F3258" s="10"/>
      <c r="G3258" s="10"/>
      <c r="H3258" s="10"/>
      <c r="I3258" s="10"/>
      <c r="J3258" s="10"/>
      <c r="K3258" s="82"/>
      <c r="L3258" s="82"/>
      <c r="M3258" s="82"/>
      <c r="N3258" s="82"/>
      <c r="O3258" s="82"/>
      <c r="BS3258" s="82"/>
      <c r="BT3258" s="82"/>
      <c r="BU3258" s="82"/>
      <c r="BV3258" s="82"/>
      <c r="BW3258" s="82"/>
    </row>
    <row r="3259" spans="6:75" x14ac:dyDescent="0.3">
      <c r="F3259" s="10"/>
      <c r="G3259" s="10"/>
      <c r="H3259" s="10"/>
      <c r="I3259" s="10"/>
      <c r="J3259" s="10"/>
      <c r="K3259" s="82"/>
      <c r="L3259" s="82"/>
      <c r="M3259" s="82"/>
      <c r="N3259" s="82"/>
      <c r="O3259" s="82"/>
      <c r="BS3259" s="82"/>
      <c r="BT3259" s="82"/>
      <c r="BU3259" s="82"/>
      <c r="BV3259" s="82"/>
      <c r="BW3259" s="82"/>
    </row>
    <row r="3260" spans="6:75" x14ac:dyDescent="0.3">
      <c r="F3260" s="10"/>
      <c r="G3260" s="10"/>
      <c r="H3260" s="10"/>
      <c r="I3260" s="10"/>
      <c r="J3260" s="10"/>
      <c r="K3260" s="82"/>
      <c r="L3260" s="82"/>
      <c r="M3260" s="82"/>
      <c r="N3260" s="82"/>
      <c r="O3260" s="82"/>
      <c r="BS3260" s="82"/>
      <c r="BT3260" s="82"/>
      <c r="BU3260" s="82"/>
      <c r="BV3260" s="82"/>
      <c r="BW3260" s="82"/>
    </row>
    <row r="3261" spans="6:75" x14ac:dyDescent="0.3">
      <c r="F3261" s="10"/>
      <c r="G3261" s="10"/>
      <c r="H3261" s="10"/>
      <c r="I3261" s="10"/>
      <c r="J3261" s="10"/>
      <c r="K3261" s="82"/>
      <c r="L3261" s="82"/>
      <c r="M3261" s="82"/>
      <c r="N3261" s="82"/>
      <c r="O3261" s="82"/>
      <c r="BS3261" s="82"/>
      <c r="BT3261" s="82"/>
      <c r="BU3261" s="82"/>
      <c r="BV3261" s="82"/>
      <c r="BW3261" s="82"/>
    </row>
    <row r="3262" spans="6:75" x14ac:dyDescent="0.3">
      <c r="F3262" s="10"/>
      <c r="G3262" s="10"/>
      <c r="H3262" s="10"/>
      <c r="I3262" s="10"/>
      <c r="J3262" s="10"/>
      <c r="K3262" s="82"/>
      <c r="L3262" s="82"/>
      <c r="M3262" s="82"/>
      <c r="N3262" s="82"/>
      <c r="O3262" s="82"/>
      <c r="BS3262" s="82"/>
      <c r="BT3262" s="82"/>
      <c r="BU3262" s="82"/>
      <c r="BV3262" s="82"/>
      <c r="BW3262" s="82"/>
    </row>
    <row r="3263" spans="6:75" x14ac:dyDescent="0.3">
      <c r="F3263" s="10"/>
      <c r="G3263" s="10"/>
      <c r="H3263" s="10"/>
      <c r="I3263" s="10"/>
      <c r="J3263" s="10"/>
      <c r="K3263" s="82"/>
      <c r="L3263" s="82"/>
      <c r="M3263" s="82"/>
      <c r="N3263" s="82"/>
      <c r="O3263" s="82"/>
      <c r="BS3263" s="82"/>
      <c r="BT3263" s="82"/>
      <c r="BU3263" s="82"/>
      <c r="BV3263" s="82"/>
      <c r="BW3263" s="82"/>
    </row>
    <row r="3264" spans="6:75" x14ac:dyDescent="0.3">
      <c r="F3264" s="10"/>
      <c r="G3264" s="10"/>
      <c r="H3264" s="10"/>
      <c r="I3264" s="10"/>
      <c r="J3264" s="10"/>
      <c r="K3264" s="82"/>
      <c r="L3264" s="82"/>
      <c r="M3264" s="82"/>
      <c r="N3264" s="82"/>
      <c r="O3264" s="82"/>
      <c r="BS3264" s="82"/>
      <c r="BT3264" s="82"/>
      <c r="BU3264" s="82"/>
      <c r="BV3264" s="82"/>
      <c r="BW3264" s="82"/>
    </row>
    <row r="3265" spans="6:75" x14ac:dyDescent="0.3">
      <c r="F3265" s="10"/>
      <c r="G3265" s="10"/>
      <c r="H3265" s="10"/>
      <c r="I3265" s="10"/>
      <c r="J3265" s="10"/>
      <c r="K3265" s="82"/>
      <c r="L3265" s="82"/>
      <c r="M3265" s="82"/>
      <c r="N3265" s="82"/>
      <c r="O3265" s="82"/>
      <c r="BS3265" s="82"/>
      <c r="BT3265" s="82"/>
      <c r="BU3265" s="82"/>
      <c r="BV3265" s="82"/>
      <c r="BW3265" s="82"/>
    </row>
    <row r="3266" spans="6:75" x14ac:dyDescent="0.3">
      <c r="F3266" s="10"/>
      <c r="G3266" s="10"/>
      <c r="H3266" s="10"/>
      <c r="I3266" s="10"/>
      <c r="J3266" s="10"/>
      <c r="K3266" s="82"/>
      <c r="L3266" s="82"/>
      <c r="M3266" s="82"/>
      <c r="N3266" s="82"/>
      <c r="O3266" s="82"/>
      <c r="BS3266" s="82"/>
      <c r="BT3266" s="82"/>
      <c r="BU3266" s="82"/>
      <c r="BV3266" s="82"/>
      <c r="BW3266" s="82"/>
    </row>
    <row r="3267" spans="6:75" x14ac:dyDescent="0.3">
      <c r="F3267" s="10"/>
      <c r="G3267" s="10"/>
      <c r="H3267" s="10"/>
      <c r="I3267" s="10"/>
      <c r="J3267" s="10"/>
      <c r="K3267" s="82"/>
      <c r="L3267" s="82"/>
      <c r="M3267" s="82"/>
      <c r="N3267" s="82"/>
      <c r="O3267" s="82"/>
      <c r="BS3267" s="82"/>
      <c r="BT3267" s="82"/>
      <c r="BU3267" s="82"/>
      <c r="BV3267" s="82"/>
      <c r="BW3267" s="82"/>
    </row>
    <row r="3268" spans="6:75" x14ac:dyDescent="0.3">
      <c r="F3268" s="10"/>
      <c r="G3268" s="10"/>
      <c r="H3268" s="10"/>
      <c r="I3268" s="10"/>
      <c r="J3268" s="10"/>
      <c r="K3268" s="82"/>
      <c r="L3268" s="82"/>
      <c r="M3268" s="82"/>
      <c r="N3268" s="82"/>
      <c r="O3268" s="82"/>
      <c r="BS3268" s="82"/>
      <c r="BT3268" s="82"/>
      <c r="BU3268" s="82"/>
      <c r="BV3268" s="82"/>
      <c r="BW3268" s="82"/>
    </row>
    <row r="3269" spans="6:75" x14ac:dyDescent="0.3">
      <c r="F3269" s="10"/>
      <c r="G3269" s="10"/>
      <c r="H3269" s="10"/>
      <c r="I3269" s="10"/>
      <c r="J3269" s="10"/>
      <c r="K3269" s="82"/>
      <c r="L3269" s="82"/>
      <c r="M3269" s="82"/>
      <c r="N3269" s="82"/>
      <c r="O3269" s="82"/>
      <c r="BS3269" s="82"/>
      <c r="BT3269" s="82"/>
      <c r="BU3269" s="82"/>
      <c r="BV3269" s="82"/>
      <c r="BW3269" s="82"/>
    </row>
    <row r="3270" spans="6:75" x14ac:dyDescent="0.3">
      <c r="F3270" s="10"/>
      <c r="G3270" s="10"/>
      <c r="H3270" s="10"/>
      <c r="I3270" s="10"/>
      <c r="J3270" s="10"/>
      <c r="K3270" s="82"/>
      <c r="L3270" s="82"/>
      <c r="M3270" s="82"/>
      <c r="N3270" s="82"/>
      <c r="O3270" s="82"/>
      <c r="BS3270" s="82"/>
      <c r="BT3270" s="82"/>
      <c r="BU3270" s="82"/>
      <c r="BV3270" s="82"/>
      <c r="BW3270" s="82"/>
    </row>
    <row r="3271" spans="6:75" x14ac:dyDescent="0.3">
      <c r="F3271" s="10"/>
      <c r="G3271" s="10"/>
      <c r="H3271" s="10"/>
      <c r="I3271" s="10"/>
      <c r="J3271" s="10"/>
      <c r="K3271" s="82"/>
      <c r="L3271" s="82"/>
      <c r="M3271" s="82"/>
      <c r="N3271" s="82"/>
      <c r="O3271" s="82"/>
      <c r="BS3271" s="82"/>
      <c r="BT3271" s="82"/>
      <c r="BU3271" s="82"/>
      <c r="BV3271" s="82"/>
      <c r="BW3271" s="82"/>
    </row>
    <row r="3272" spans="6:75" x14ac:dyDescent="0.3">
      <c r="F3272" s="10"/>
      <c r="G3272" s="10"/>
      <c r="H3272" s="10"/>
      <c r="I3272" s="10"/>
      <c r="J3272" s="10"/>
      <c r="K3272" s="82"/>
      <c r="L3272" s="82"/>
      <c r="M3272" s="82"/>
      <c r="N3272" s="82"/>
      <c r="O3272" s="82"/>
      <c r="BS3272" s="82"/>
      <c r="BT3272" s="82"/>
      <c r="BU3272" s="82"/>
      <c r="BV3272" s="82"/>
      <c r="BW3272" s="82"/>
    </row>
    <row r="3273" spans="6:75" x14ac:dyDescent="0.3">
      <c r="F3273" s="10"/>
      <c r="G3273" s="10"/>
      <c r="H3273" s="10"/>
      <c r="I3273" s="10"/>
      <c r="J3273" s="10"/>
      <c r="K3273" s="82"/>
      <c r="L3273" s="82"/>
      <c r="M3273" s="82"/>
      <c r="N3273" s="82"/>
      <c r="O3273" s="82"/>
      <c r="BS3273" s="82"/>
      <c r="BT3273" s="82"/>
      <c r="BU3273" s="82"/>
      <c r="BV3273" s="82"/>
      <c r="BW3273" s="82"/>
    </row>
    <row r="3274" spans="6:75" x14ac:dyDescent="0.3">
      <c r="F3274" s="10"/>
      <c r="G3274" s="10"/>
      <c r="H3274" s="10"/>
      <c r="I3274" s="10"/>
      <c r="J3274" s="10"/>
      <c r="K3274" s="82"/>
      <c r="L3274" s="82"/>
      <c r="M3274" s="82"/>
      <c r="N3274" s="82"/>
      <c r="O3274" s="82"/>
      <c r="BS3274" s="82"/>
      <c r="BT3274" s="82"/>
      <c r="BU3274" s="82"/>
      <c r="BV3274" s="82"/>
      <c r="BW3274" s="82"/>
    </row>
    <row r="3275" spans="6:75" x14ac:dyDescent="0.3">
      <c r="F3275" s="10"/>
      <c r="G3275" s="10"/>
      <c r="H3275" s="10"/>
      <c r="I3275" s="10"/>
      <c r="J3275" s="10"/>
      <c r="K3275" s="82"/>
      <c r="L3275" s="82"/>
      <c r="M3275" s="82"/>
      <c r="N3275" s="82"/>
      <c r="O3275" s="82"/>
      <c r="BS3275" s="82"/>
      <c r="BT3275" s="82"/>
      <c r="BU3275" s="82"/>
      <c r="BV3275" s="82"/>
      <c r="BW3275" s="82"/>
    </row>
    <row r="3276" spans="6:75" x14ac:dyDescent="0.3">
      <c r="F3276" s="10"/>
      <c r="G3276" s="10"/>
      <c r="H3276" s="10"/>
      <c r="I3276" s="10"/>
      <c r="J3276" s="10"/>
      <c r="K3276" s="82"/>
      <c r="L3276" s="82"/>
      <c r="M3276" s="82"/>
      <c r="N3276" s="82"/>
      <c r="O3276" s="82"/>
      <c r="BS3276" s="82"/>
      <c r="BT3276" s="82"/>
      <c r="BU3276" s="82"/>
      <c r="BV3276" s="82"/>
      <c r="BW3276" s="82"/>
    </row>
    <row r="3277" spans="6:75" x14ac:dyDescent="0.3">
      <c r="F3277" s="10"/>
      <c r="G3277" s="10"/>
      <c r="H3277" s="10"/>
      <c r="I3277" s="10"/>
      <c r="J3277" s="10"/>
      <c r="K3277" s="82"/>
      <c r="L3277" s="82"/>
      <c r="M3277" s="82"/>
      <c r="N3277" s="82"/>
      <c r="O3277" s="82"/>
      <c r="BS3277" s="82"/>
      <c r="BT3277" s="82"/>
      <c r="BU3277" s="82"/>
      <c r="BV3277" s="82"/>
      <c r="BW3277" s="82"/>
    </row>
    <row r="3278" spans="6:75" x14ac:dyDescent="0.3">
      <c r="F3278" s="10"/>
      <c r="G3278" s="10"/>
      <c r="H3278" s="10"/>
      <c r="I3278" s="10"/>
      <c r="J3278" s="10"/>
      <c r="K3278" s="82"/>
      <c r="L3278" s="82"/>
      <c r="M3278" s="82"/>
      <c r="N3278" s="82"/>
      <c r="O3278" s="82"/>
      <c r="BS3278" s="82"/>
      <c r="BT3278" s="82"/>
      <c r="BU3278" s="82"/>
      <c r="BV3278" s="82"/>
      <c r="BW3278" s="82"/>
    </row>
    <row r="3279" spans="6:75" x14ac:dyDescent="0.3">
      <c r="F3279" s="10"/>
      <c r="G3279" s="10"/>
      <c r="H3279" s="10"/>
      <c r="I3279" s="10"/>
      <c r="J3279" s="10"/>
      <c r="K3279" s="82"/>
      <c r="L3279" s="82"/>
      <c r="M3279" s="82"/>
      <c r="N3279" s="82"/>
      <c r="O3279" s="82"/>
      <c r="BS3279" s="82"/>
      <c r="BT3279" s="82"/>
      <c r="BU3279" s="82"/>
      <c r="BV3279" s="82"/>
      <c r="BW3279" s="82"/>
    </row>
    <row r="3280" spans="6:75" x14ac:dyDescent="0.3">
      <c r="F3280" s="10"/>
      <c r="G3280" s="10"/>
      <c r="H3280" s="10"/>
      <c r="I3280" s="10"/>
      <c r="J3280" s="10"/>
      <c r="K3280" s="82"/>
      <c r="L3280" s="82"/>
      <c r="M3280" s="82"/>
      <c r="N3280" s="82"/>
      <c r="O3280" s="82"/>
      <c r="BS3280" s="82"/>
      <c r="BT3280" s="82"/>
      <c r="BU3280" s="82"/>
      <c r="BV3280" s="82"/>
      <c r="BW3280" s="82"/>
    </row>
    <row r="3281" spans="6:75" x14ac:dyDescent="0.3">
      <c r="F3281" s="10"/>
      <c r="G3281" s="10"/>
      <c r="H3281" s="10"/>
      <c r="I3281" s="10"/>
      <c r="J3281" s="10"/>
      <c r="K3281" s="82"/>
      <c r="L3281" s="82"/>
      <c r="M3281" s="82"/>
      <c r="N3281" s="82"/>
      <c r="O3281" s="82"/>
      <c r="BS3281" s="82"/>
      <c r="BT3281" s="82"/>
      <c r="BU3281" s="82"/>
      <c r="BV3281" s="82"/>
      <c r="BW3281" s="82"/>
    </row>
    <row r="3282" spans="6:75" x14ac:dyDescent="0.3">
      <c r="F3282" s="10"/>
      <c r="G3282" s="10"/>
      <c r="H3282" s="10"/>
      <c r="I3282" s="10"/>
      <c r="J3282" s="10"/>
      <c r="K3282" s="82"/>
      <c r="L3282" s="82"/>
      <c r="M3282" s="82"/>
      <c r="N3282" s="82"/>
      <c r="O3282" s="82"/>
      <c r="BS3282" s="82"/>
      <c r="BT3282" s="82"/>
      <c r="BU3282" s="82"/>
      <c r="BV3282" s="82"/>
      <c r="BW3282" s="82"/>
    </row>
    <row r="3283" spans="6:75" x14ac:dyDescent="0.3">
      <c r="F3283" s="10"/>
      <c r="G3283" s="10"/>
      <c r="H3283" s="10"/>
      <c r="I3283" s="10"/>
      <c r="J3283" s="10"/>
      <c r="K3283" s="82"/>
      <c r="L3283" s="82"/>
      <c r="M3283" s="82"/>
      <c r="N3283" s="82"/>
      <c r="O3283" s="82"/>
      <c r="BS3283" s="82"/>
      <c r="BT3283" s="82"/>
      <c r="BU3283" s="82"/>
      <c r="BV3283" s="82"/>
      <c r="BW3283" s="82"/>
    </row>
    <row r="3284" spans="6:75" x14ac:dyDescent="0.3">
      <c r="F3284" s="10"/>
      <c r="G3284" s="10"/>
      <c r="H3284" s="10"/>
      <c r="I3284" s="10"/>
      <c r="J3284" s="10"/>
      <c r="K3284" s="82"/>
      <c r="L3284" s="82"/>
      <c r="M3284" s="82"/>
      <c r="N3284" s="82"/>
      <c r="O3284" s="82"/>
      <c r="BS3284" s="82"/>
      <c r="BT3284" s="82"/>
      <c r="BU3284" s="82"/>
      <c r="BV3284" s="82"/>
      <c r="BW3284" s="82"/>
    </row>
    <row r="3285" spans="6:75" x14ac:dyDescent="0.3">
      <c r="F3285" s="10"/>
      <c r="G3285" s="10"/>
      <c r="H3285" s="10"/>
      <c r="I3285" s="10"/>
      <c r="J3285" s="10"/>
      <c r="K3285" s="82"/>
      <c r="L3285" s="82"/>
      <c r="M3285" s="82"/>
      <c r="N3285" s="82"/>
      <c r="O3285" s="82"/>
      <c r="BS3285" s="82"/>
      <c r="BT3285" s="82"/>
      <c r="BU3285" s="82"/>
      <c r="BV3285" s="82"/>
      <c r="BW3285" s="82"/>
    </row>
    <row r="3286" spans="6:75" x14ac:dyDescent="0.3">
      <c r="F3286" s="10"/>
      <c r="G3286" s="10"/>
      <c r="H3286" s="10"/>
      <c r="I3286" s="10"/>
      <c r="J3286" s="10"/>
      <c r="K3286" s="82"/>
      <c r="L3286" s="82"/>
      <c r="M3286" s="82"/>
      <c r="N3286" s="82"/>
      <c r="O3286" s="82"/>
      <c r="BS3286" s="82"/>
      <c r="BT3286" s="82"/>
      <c r="BU3286" s="82"/>
      <c r="BV3286" s="82"/>
      <c r="BW3286" s="82"/>
    </row>
    <row r="3287" spans="6:75" x14ac:dyDescent="0.3">
      <c r="F3287" s="10"/>
      <c r="G3287" s="10"/>
      <c r="H3287" s="10"/>
      <c r="I3287" s="10"/>
      <c r="J3287" s="10"/>
      <c r="K3287" s="82"/>
      <c r="L3287" s="82"/>
      <c r="M3287" s="82"/>
      <c r="N3287" s="82"/>
      <c r="O3287" s="82"/>
      <c r="BS3287" s="82"/>
      <c r="BT3287" s="82"/>
      <c r="BU3287" s="82"/>
      <c r="BV3287" s="82"/>
      <c r="BW3287" s="82"/>
    </row>
    <row r="3288" spans="6:75" x14ac:dyDescent="0.3">
      <c r="F3288" s="10"/>
      <c r="G3288" s="10"/>
      <c r="H3288" s="10"/>
      <c r="I3288" s="10"/>
      <c r="J3288" s="10"/>
      <c r="K3288" s="82"/>
      <c r="L3288" s="82"/>
      <c r="M3288" s="82"/>
      <c r="N3288" s="82"/>
      <c r="O3288" s="82"/>
      <c r="BS3288" s="82"/>
      <c r="BT3288" s="82"/>
      <c r="BU3288" s="82"/>
      <c r="BV3288" s="82"/>
      <c r="BW3288" s="82"/>
    </row>
    <row r="3289" spans="6:75" x14ac:dyDescent="0.3">
      <c r="F3289" s="10"/>
      <c r="G3289" s="10"/>
      <c r="H3289" s="10"/>
      <c r="I3289" s="10"/>
      <c r="J3289" s="10"/>
      <c r="K3289" s="82"/>
      <c r="L3289" s="82"/>
      <c r="M3289" s="82"/>
      <c r="N3289" s="82"/>
      <c r="O3289" s="82"/>
      <c r="BS3289" s="82"/>
      <c r="BT3289" s="82"/>
      <c r="BU3289" s="82"/>
      <c r="BV3289" s="82"/>
      <c r="BW3289" s="82"/>
    </row>
    <row r="3290" spans="6:75" x14ac:dyDescent="0.3">
      <c r="F3290" s="10"/>
      <c r="G3290" s="10"/>
      <c r="H3290" s="10"/>
      <c r="I3290" s="10"/>
      <c r="J3290" s="10"/>
      <c r="K3290" s="82"/>
      <c r="L3290" s="82"/>
      <c r="M3290" s="82"/>
      <c r="N3290" s="82"/>
      <c r="O3290" s="82"/>
      <c r="BS3290" s="82"/>
      <c r="BT3290" s="82"/>
      <c r="BU3290" s="82"/>
      <c r="BV3290" s="82"/>
      <c r="BW3290" s="82"/>
    </row>
    <row r="3291" spans="6:75" x14ac:dyDescent="0.3">
      <c r="F3291" s="10"/>
      <c r="G3291" s="10"/>
      <c r="H3291" s="10"/>
      <c r="I3291" s="10"/>
      <c r="J3291" s="10"/>
      <c r="K3291" s="82"/>
      <c r="L3291" s="82"/>
      <c r="M3291" s="82"/>
      <c r="N3291" s="82"/>
      <c r="O3291" s="82"/>
      <c r="BS3291" s="82"/>
      <c r="BT3291" s="82"/>
      <c r="BU3291" s="82"/>
      <c r="BV3291" s="82"/>
      <c r="BW3291" s="82"/>
    </row>
    <row r="3292" spans="6:75" x14ac:dyDescent="0.3">
      <c r="F3292" s="10"/>
      <c r="G3292" s="10"/>
      <c r="H3292" s="10"/>
      <c r="I3292" s="10"/>
      <c r="J3292" s="10"/>
      <c r="K3292" s="82"/>
      <c r="L3292" s="82"/>
      <c r="M3292" s="82"/>
      <c r="N3292" s="82"/>
      <c r="O3292" s="82"/>
      <c r="BS3292" s="82"/>
      <c r="BT3292" s="82"/>
      <c r="BU3292" s="82"/>
      <c r="BV3292" s="82"/>
      <c r="BW3292" s="82"/>
    </row>
    <row r="3293" spans="6:75" x14ac:dyDescent="0.3">
      <c r="F3293" s="10"/>
      <c r="G3293" s="10"/>
      <c r="H3293" s="10"/>
      <c r="I3293" s="10"/>
      <c r="J3293" s="10"/>
      <c r="K3293" s="82"/>
      <c r="L3293" s="82"/>
      <c r="M3293" s="82"/>
      <c r="N3293" s="82"/>
      <c r="O3293" s="82"/>
      <c r="BS3293" s="82"/>
      <c r="BT3293" s="82"/>
      <c r="BU3293" s="82"/>
      <c r="BV3293" s="82"/>
      <c r="BW3293" s="82"/>
    </row>
    <row r="3294" spans="6:75" x14ac:dyDescent="0.3">
      <c r="F3294" s="10"/>
      <c r="G3294" s="10"/>
      <c r="H3294" s="10"/>
      <c r="I3294" s="10"/>
      <c r="J3294" s="10"/>
      <c r="K3294" s="82"/>
      <c r="L3294" s="82"/>
      <c r="M3294" s="82"/>
      <c r="N3294" s="82"/>
      <c r="O3294" s="82"/>
      <c r="BS3294" s="82"/>
      <c r="BT3294" s="82"/>
      <c r="BU3294" s="82"/>
      <c r="BV3294" s="82"/>
      <c r="BW3294" s="82"/>
    </row>
    <row r="3295" spans="6:75" x14ac:dyDescent="0.3">
      <c r="F3295" s="10"/>
      <c r="G3295" s="10"/>
      <c r="H3295" s="10"/>
      <c r="I3295" s="10"/>
      <c r="J3295" s="10"/>
      <c r="K3295" s="82"/>
      <c r="L3295" s="82"/>
      <c r="M3295" s="82"/>
      <c r="N3295" s="82"/>
      <c r="O3295" s="82"/>
      <c r="BS3295" s="82"/>
      <c r="BT3295" s="82"/>
      <c r="BU3295" s="82"/>
      <c r="BV3295" s="82"/>
      <c r="BW3295" s="82"/>
    </row>
    <row r="3296" spans="6:75" x14ac:dyDescent="0.3">
      <c r="F3296" s="10"/>
      <c r="G3296" s="10"/>
      <c r="H3296" s="10"/>
      <c r="I3296" s="10"/>
      <c r="J3296" s="10"/>
      <c r="K3296" s="82"/>
      <c r="L3296" s="82"/>
      <c r="M3296" s="82"/>
      <c r="N3296" s="82"/>
      <c r="O3296" s="82"/>
      <c r="BS3296" s="82"/>
      <c r="BT3296" s="82"/>
      <c r="BU3296" s="82"/>
      <c r="BV3296" s="82"/>
      <c r="BW3296" s="82"/>
    </row>
    <row r="3297" spans="6:75" x14ac:dyDescent="0.3">
      <c r="F3297" s="10"/>
      <c r="G3297" s="10"/>
      <c r="H3297" s="10"/>
      <c r="I3297" s="10"/>
      <c r="J3297" s="10"/>
      <c r="K3297" s="82"/>
      <c r="L3297" s="82"/>
      <c r="M3297" s="82"/>
      <c r="N3297" s="82"/>
      <c r="O3297" s="82"/>
      <c r="BS3297" s="82"/>
      <c r="BT3297" s="82"/>
      <c r="BU3297" s="82"/>
      <c r="BV3297" s="82"/>
      <c r="BW3297" s="82"/>
    </row>
    <row r="3298" spans="6:75" x14ac:dyDescent="0.3">
      <c r="F3298" s="10"/>
      <c r="G3298" s="10"/>
      <c r="H3298" s="10"/>
      <c r="I3298" s="10"/>
      <c r="J3298" s="10"/>
      <c r="K3298" s="82"/>
      <c r="L3298" s="82"/>
      <c r="M3298" s="82"/>
      <c r="N3298" s="82"/>
      <c r="O3298" s="82"/>
      <c r="BS3298" s="82"/>
      <c r="BT3298" s="82"/>
      <c r="BU3298" s="82"/>
      <c r="BV3298" s="82"/>
      <c r="BW3298" s="82"/>
    </row>
    <row r="3299" spans="6:75" x14ac:dyDescent="0.3">
      <c r="F3299" s="10"/>
      <c r="G3299" s="10"/>
      <c r="H3299" s="10"/>
      <c r="I3299" s="10"/>
      <c r="J3299" s="10"/>
      <c r="K3299" s="82"/>
      <c r="L3299" s="82"/>
      <c r="M3299" s="82"/>
      <c r="N3299" s="82"/>
      <c r="O3299" s="82"/>
      <c r="BS3299" s="82"/>
      <c r="BT3299" s="82"/>
      <c r="BU3299" s="82"/>
      <c r="BV3299" s="82"/>
      <c r="BW3299" s="82"/>
    </row>
    <row r="3300" spans="6:75" x14ac:dyDescent="0.3">
      <c r="F3300" s="10"/>
      <c r="G3300" s="10"/>
      <c r="H3300" s="10"/>
      <c r="I3300" s="10"/>
      <c r="J3300" s="10"/>
      <c r="K3300" s="82"/>
      <c r="L3300" s="82"/>
      <c r="M3300" s="82"/>
      <c r="N3300" s="82"/>
      <c r="O3300" s="82"/>
      <c r="BS3300" s="82"/>
      <c r="BT3300" s="82"/>
      <c r="BU3300" s="82"/>
      <c r="BV3300" s="82"/>
      <c r="BW3300" s="82"/>
    </row>
    <row r="3301" spans="6:75" x14ac:dyDescent="0.3">
      <c r="F3301" s="10"/>
      <c r="G3301" s="10"/>
      <c r="H3301" s="10"/>
      <c r="I3301" s="10"/>
      <c r="J3301" s="10"/>
      <c r="K3301" s="82"/>
      <c r="L3301" s="82"/>
      <c r="M3301" s="82"/>
      <c r="N3301" s="82"/>
      <c r="O3301" s="82"/>
      <c r="BS3301" s="82"/>
      <c r="BT3301" s="82"/>
      <c r="BU3301" s="82"/>
      <c r="BV3301" s="82"/>
      <c r="BW3301" s="82"/>
    </row>
    <row r="3302" spans="6:75" x14ac:dyDescent="0.3">
      <c r="F3302" s="10"/>
      <c r="G3302" s="10"/>
      <c r="H3302" s="10"/>
      <c r="I3302" s="10"/>
      <c r="J3302" s="10"/>
      <c r="K3302" s="82"/>
      <c r="L3302" s="82"/>
      <c r="M3302" s="82"/>
      <c r="N3302" s="82"/>
      <c r="O3302" s="82"/>
      <c r="BS3302" s="82"/>
      <c r="BT3302" s="82"/>
      <c r="BU3302" s="82"/>
      <c r="BV3302" s="82"/>
      <c r="BW3302" s="82"/>
    </row>
    <row r="3303" spans="6:75" x14ac:dyDescent="0.3">
      <c r="F3303" s="10"/>
      <c r="G3303" s="10"/>
      <c r="H3303" s="10"/>
      <c r="I3303" s="10"/>
      <c r="J3303" s="10"/>
      <c r="K3303" s="82"/>
      <c r="L3303" s="82"/>
      <c r="M3303" s="82"/>
      <c r="N3303" s="82"/>
      <c r="O3303" s="82"/>
      <c r="BS3303" s="82"/>
      <c r="BT3303" s="82"/>
      <c r="BU3303" s="82"/>
      <c r="BV3303" s="82"/>
      <c r="BW3303" s="82"/>
    </row>
    <row r="3304" spans="6:75" x14ac:dyDescent="0.3">
      <c r="F3304" s="10"/>
      <c r="G3304" s="10"/>
      <c r="H3304" s="10"/>
      <c r="I3304" s="10"/>
      <c r="J3304" s="10"/>
      <c r="K3304" s="82"/>
      <c r="L3304" s="82"/>
      <c r="M3304" s="82"/>
      <c r="N3304" s="82"/>
      <c r="O3304" s="82"/>
      <c r="BS3304" s="82"/>
      <c r="BT3304" s="82"/>
      <c r="BU3304" s="82"/>
      <c r="BV3304" s="82"/>
      <c r="BW3304" s="82"/>
    </row>
    <row r="3305" spans="6:75" x14ac:dyDescent="0.3">
      <c r="F3305" s="10"/>
      <c r="G3305" s="10"/>
      <c r="H3305" s="10"/>
      <c r="I3305" s="10"/>
      <c r="J3305" s="10"/>
      <c r="K3305" s="82"/>
      <c r="L3305" s="82"/>
      <c r="M3305" s="82"/>
      <c r="N3305" s="82"/>
      <c r="O3305" s="82"/>
      <c r="BS3305" s="82"/>
      <c r="BT3305" s="82"/>
      <c r="BU3305" s="82"/>
      <c r="BV3305" s="82"/>
      <c r="BW3305" s="82"/>
    </row>
    <row r="3306" spans="6:75" x14ac:dyDescent="0.3">
      <c r="F3306" s="10"/>
      <c r="G3306" s="10"/>
      <c r="H3306" s="10"/>
      <c r="I3306" s="10"/>
      <c r="J3306" s="10"/>
      <c r="K3306" s="82"/>
      <c r="L3306" s="82"/>
      <c r="M3306" s="82"/>
      <c r="N3306" s="82"/>
      <c r="O3306" s="82"/>
      <c r="BS3306" s="82"/>
      <c r="BT3306" s="82"/>
      <c r="BU3306" s="82"/>
      <c r="BV3306" s="82"/>
      <c r="BW3306" s="82"/>
    </row>
    <row r="3307" spans="6:75" x14ac:dyDescent="0.3">
      <c r="F3307" s="10"/>
      <c r="G3307" s="10"/>
      <c r="H3307" s="10"/>
      <c r="I3307" s="10"/>
      <c r="J3307" s="10"/>
      <c r="K3307" s="82"/>
      <c r="L3307" s="82"/>
      <c r="M3307" s="82"/>
      <c r="N3307" s="82"/>
      <c r="O3307" s="82"/>
      <c r="BS3307" s="82"/>
      <c r="BT3307" s="82"/>
      <c r="BU3307" s="82"/>
      <c r="BV3307" s="82"/>
      <c r="BW3307" s="82"/>
    </row>
    <row r="3308" spans="6:75" x14ac:dyDescent="0.3">
      <c r="F3308" s="10"/>
      <c r="G3308" s="10"/>
      <c r="H3308" s="10"/>
      <c r="I3308" s="10"/>
      <c r="J3308" s="10"/>
      <c r="K3308" s="82"/>
      <c r="L3308" s="82"/>
      <c r="M3308" s="82"/>
      <c r="N3308" s="82"/>
      <c r="O3308" s="82"/>
      <c r="BS3308" s="82"/>
      <c r="BT3308" s="82"/>
      <c r="BU3308" s="82"/>
      <c r="BV3308" s="82"/>
      <c r="BW3308" s="82"/>
    </row>
    <row r="3309" spans="6:75" x14ac:dyDescent="0.3">
      <c r="F3309" s="10"/>
      <c r="G3309" s="10"/>
      <c r="H3309" s="10"/>
      <c r="I3309" s="10"/>
      <c r="J3309" s="10"/>
      <c r="K3309" s="82"/>
      <c r="L3309" s="82"/>
      <c r="M3309" s="82"/>
      <c r="N3309" s="82"/>
      <c r="O3309" s="82"/>
      <c r="BS3309" s="82"/>
      <c r="BT3309" s="82"/>
      <c r="BU3309" s="82"/>
      <c r="BV3309" s="82"/>
      <c r="BW3309" s="82"/>
    </row>
    <row r="3310" spans="6:75" x14ac:dyDescent="0.3">
      <c r="F3310" s="10"/>
      <c r="G3310" s="10"/>
      <c r="H3310" s="10"/>
      <c r="I3310" s="10"/>
      <c r="J3310" s="10"/>
      <c r="K3310" s="82"/>
      <c r="L3310" s="82"/>
      <c r="M3310" s="82"/>
      <c r="N3310" s="82"/>
      <c r="O3310" s="82"/>
      <c r="BS3310" s="82"/>
      <c r="BT3310" s="82"/>
      <c r="BU3310" s="82"/>
      <c r="BV3310" s="82"/>
      <c r="BW3310" s="82"/>
    </row>
    <row r="3311" spans="6:75" x14ac:dyDescent="0.3">
      <c r="F3311" s="10"/>
      <c r="G3311" s="10"/>
      <c r="H3311" s="10"/>
      <c r="I3311" s="10"/>
      <c r="J3311" s="10"/>
      <c r="K3311" s="82"/>
      <c r="L3311" s="82"/>
      <c r="M3311" s="82"/>
      <c r="N3311" s="82"/>
      <c r="O3311" s="82"/>
      <c r="BS3311" s="82"/>
      <c r="BT3311" s="82"/>
      <c r="BU3311" s="82"/>
      <c r="BV3311" s="82"/>
      <c r="BW3311" s="82"/>
    </row>
    <row r="3312" spans="6:75" x14ac:dyDescent="0.3">
      <c r="F3312" s="10"/>
      <c r="G3312" s="10"/>
      <c r="H3312" s="10"/>
      <c r="I3312" s="10"/>
      <c r="J3312" s="10"/>
      <c r="K3312" s="82"/>
      <c r="L3312" s="82"/>
      <c r="M3312" s="82"/>
      <c r="N3312" s="82"/>
      <c r="O3312" s="82"/>
      <c r="BS3312" s="82"/>
      <c r="BT3312" s="82"/>
      <c r="BU3312" s="82"/>
      <c r="BV3312" s="82"/>
      <c r="BW3312" s="82"/>
    </row>
    <row r="3313" spans="6:75" x14ac:dyDescent="0.3">
      <c r="F3313" s="10"/>
      <c r="G3313" s="10"/>
      <c r="H3313" s="10"/>
      <c r="I3313" s="10"/>
      <c r="J3313" s="10"/>
      <c r="K3313" s="82"/>
      <c r="L3313" s="82"/>
      <c r="M3313" s="82"/>
      <c r="N3313" s="82"/>
      <c r="O3313" s="82"/>
      <c r="BS3313" s="82"/>
      <c r="BT3313" s="82"/>
      <c r="BU3313" s="82"/>
      <c r="BV3313" s="82"/>
      <c r="BW3313" s="82"/>
    </row>
    <row r="3314" spans="6:75" x14ac:dyDescent="0.3">
      <c r="F3314" s="10"/>
      <c r="G3314" s="10"/>
      <c r="H3314" s="10"/>
      <c r="I3314" s="10"/>
      <c r="J3314" s="10"/>
      <c r="K3314" s="82"/>
      <c r="L3314" s="82"/>
      <c r="M3314" s="82"/>
      <c r="N3314" s="82"/>
      <c r="O3314" s="82"/>
      <c r="BS3314" s="82"/>
      <c r="BT3314" s="82"/>
      <c r="BU3314" s="82"/>
      <c r="BV3314" s="82"/>
      <c r="BW3314" s="82"/>
    </row>
    <row r="3315" spans="6:75" x14ac:dyDescent="0.3">
      <c r="F3315" s="10"/>
      <c r="G3315" s="10"/>
      <c r="H3315" s="10"/>
      <c r="I3315" s="10"/>
      <c r="J3315" s="10"/>
      <c r="K3315" s="82"/>
      <c r="L3315" s="82"/>
      <c r="M3315" s="82"/>
      <c r="N3315" s="82"/>
      <c r="O3315" s="82"/>
      <c r="BS3315" s="82"/>
      <c r="BT3315" s="82"/>
      <c r="BU3315" s="82"/>
      <c r="BV3315" s="82"/>
      <c r="BW3315" s="82"/>
    </row>
    <row r="3316" spans="6:75" x14ac:dyDescent="0.3">
      <c r="F3316" s="10"/>
      <c r="G3316" s="10"/>
      <c r="H3316" s="10"/>
      <c r="I3316" s="10"/>
      <c r="J3316" s="10"/>
      <c r="K3316" s="82"/>
      <c r="L3316" s="82"/>
      <c r="M3316" s="82"/>
      <c r="N3316" s="82"/>
      <c r="O3316" s="82"/>
      <c r="BS3316" s="82"/>
      <c r="BT3316" s="82"/>
      <c r="BU3316" s="82"/>
      <c r="BV3316" s="82"/>
      <c r="BW3316" s="82"/>
    </row>
    <row r="3317" spans="6:75" x14ac:dyDescent="0.3">
      <c r="F3317" s="10"/>
      <c r="G3317" s="10"/>
      <c r="H3317" s="10"/>
      <c r="I3317" s="10"/>
      <c r="J3317" s="10"/>
      <c r="K3317" s="82"/>
      <c r="L3317" s="82"/>
      <c r="M3317" s="82"/>
      <c r="N3317" s="82"/>
      <c r="O3317" s="82"/>
      <c r="BS3317" s="82"/>
      <c r="BT3317" s="82"/>
      <c r="BU3317" s="82"/>
      <c r="BV3317" s="82"/>
      <c r="BW3317" s="82"/>
    </row>
    <row r="3318" spans="6:75" x14ac:dyDescent="0.3">
      <c r="F3318" s="10"/>
      <c r="G3318" s="10"/>
      <c r="H3318" s="10"/>
      <c r="I3318" s="10"/>
      <c r="J3318" s="10"/>
      <c r="K3318" s="82"/>
      <c r="L3318" s="82"/>
      <c r="M3318" s="82"/>
      <c r="N3318" s="82"/>
      <c r="O3318" s="82"/>
      <c r="BS3318" s="82"/>
      <c r="BT3318" s="82"/>
      <c r="BU3318" s="82"/>
      <c r="BV3318" s="82"/>
      <c r="BW3318" s="82"/>
    </row>
    <row r="3319" spans="6:75" x14ac:dyDescent="0.3">
      <c r="F3319" s="10"/>
      <c r="G3319" s="10"/>
      <c r="H3319" s="10"/>
      <c r="I3319" s="10"/>
      <c r="J3319" s="10"/>
      <c r="K3319" s="82"/>
      <c r="L3319" s="82"/>
      <c r="M3319" s="82"/>
      <c r="N3319" s="82"/>
      <c r="O3319" s="82"/>
      <c r="BS3319" s="82"/>
      <c r="BT3319" s="82"/>
      <c r="BU3319" s="82"/>
      <c r="BV3319" s="82"/>
      <c r="BW3319" s="82"/>
    </row>
    <row r="3320" spans="6:75" x14ac:dyDescent="0.3">
      <c r="F3320" s="10"/>
      <c r="G3320" s="10"/>
      <c r="H3320" s="10"/>
      <c r="I3320" s="10"/>
      <c r="J3320" s="10"/>
      <c r="K3320" s="82"/>
      <c r="L3320" s="82"/>
      <c r="M3320" s="82"/>
      <c r="N3320" s="82"/>
      <c r="O3320" s="82"/>
      <c r="BS3320" s="82"/>
      <c r="BT3320" s="82"/>
      <c r="BU3320" s="82"/>
      <c r="BV3320" s="82"/>
      <c r="BW3320" s="82"/>
    </row>
    <row r="3321" spans="6:75" x14ac:dyDescent="0.3">
      <c r="F3321" s="10"/>
      <c r="G3321" s="10"/>
      <c r="H3321" s="10"/>
      <c r="I3321" s="10"/>
      <c r="J3321" s="10"/>
      <c r="K3321" s="82"/>
      <c r="L3321" s="82"/>
      <c r="M3321" s="82"/>
      <c r="N3321" s="82"/>
      <c r="O3321" s="82"/>
      <c r="BS3321" s="82"/>
      <c r="BT3321" s="82"/>
      <c r="BU3321" s="82"/>
      <c r="BV3321" s="82"/>
      <c r="BW3321" s="82"/>
    </row>
    <row r="3322" spans="6:75" x14ac:dyDescent="0.3">
      <c r="F3322" s="10"/>
      <c r="G3322" s="10"/>
      <c r="H3322" s="10"/>
      <c r="I3322" s="10"/>
      <c r="J3322" s="10"/>
      <c r="K3322" s="82"/>
      <c r="L3322" s="82"/>
      <c r="M3322" s="82"/>
      <c r="N3322" s="82"/>
      <c r="O3322" s="82"/>
      <c r="BS3322" s="82"/>
      <c r="BT3322" s="82"/>
      <c r="BU3322" s="82"/>
      <c r="BV3322" s="82"/>
      <c r="BW3322" s="82"/>
    </row>
    <row r="3323" spans="6:75" x14ac:dyDescent="0.3">
      <c r="F3323" s="10"/>
      <c r="G3323" s="10"/>
      <c r="H3323" s="10"/>
      <c r="I3323" s="10"/>
      <c r="J3323" s="10"/>
      <c r="K3323" s="82"/>
      <c r="L3323" s="82"/>
      <c r="M3323" s="82"/>
      <c r="N3323" s="82"/>
      <c r="O3323" s="82"/>
      <c r="BS3323" s="82"/>
      <c r="BT3323" s="82"/>
      <c r="BU3323" s="82"/>
      <c r="BV3323" s="82"/>
      <c r="BW3323" s="82"/>
    </row>
    <row r="3324" spans="6:75" x14ac:dyDescent="0.3">
      <c r="F3324" s="10"/>
      <c r="G3324" s="10"/>
      <c r="H3324" s="10"/>
      <c r="I3324" s="10"/>
      <c r="J3324" s="10"/>
      <c r="K3324" s="82"/>
      <c r="L3324" s="82"/>
      <c r="M3324" s="82"/>
      <c r="N3324" s="82"/>
      <c r="O3324" s="82"/>
      <c r="BS3324" s="82"/>
      <c r="BT3324" s="82"/>
      <c r="BU3324" s="82"/>
      <c r="BV3324" s="82"/>
      <c r="BW3324" s="82"/>
    </row>
    <row r="3325" spans="6:75" x14ac:dyDescent="0.3">
      <c r="F3325" s="10"/>
      <c r="G3325" s="10"/>
      <c r="H3325" s="10"/>
      <c r="I3325" s="10"/>
      <c r="J3325" s="10"/>
      <c r="K3325" s="82"/>
      <c r="L3325" s="82"/>
      <c r="M3325" s="82"/>
      <c r="N3325" s="82"/>
      <c r="O3325" s="82"/>
      <c r="BS3325" s="82"/>
      <c r="BT3325" s="82"/>
      <c r="BU3325" s="82"/>
      <c r="BV3325" s="82"/>
      <c r="BW3325" s="82"/>
    </row>
    <row r="3326" spans="6:75" x14ac:dyDescent="0.3">
      <c r="F3326" s="10"/>
      <c r="G3326" s="10"/>
      <c r="H3326" s="10"/>
      <c r="I3326" s="10"/>
      <c r="J3326" s="10"/>
      <c r="K3326" s="82"/>
      <c r="L3326" s="82"/>
      <c r="M3326" s="82"/>
      <c r="N3326" s="82"/>
      <c r="O3326" s="82"/>
      <c r="BS3326" s="82"/>
      <c r="BT3326" s="82"/>
      <c r="BU3326" s="82"/>
      <c r="BV3326" s="82"/>
      <c r="BW3326" s="82"/>
    </row>
    <row r="3327" spans="6:75" x14ac:dyDescent="0.3">
      <c r="F3327" s="10"/>
      <c r="G3327" s="10"/>
      <c r="H3327" s="10"/>
      <c r="I3327" s="10"/>
      <c r="J3327" s="10"/>
      <c r="K3327" s="82"/>
      <c r="L3327" s="82"/>
      <c r="M3327" s="82"/>
      <c r="N3327" s="82"/>
      <c r="O3327" s="82"/>
      <c r="BS3327" s="82"/>
      <c r="BT3327" s="82"/>
      <c r="BU3327" s="82"/>
      <c r="BV3327" s="82"/>
      <c r="BW3327" s="82"/>
    </row>
    <row r="3328" spans="6:75" x14ac:dyDescent="0.3">
      <c r="F3328" s="10"/>
      <c r="G3328" s="10"/>
      <c r="H3328" s="10"/>
      <c r="I3328" s="10"/>
      <c r="J3328" s="10"/>
      <c r="K3328" s="82"/>
      <c r="L3328" s="82"/>
      <c r="M3328" s="82"/>
      <c r="N3328" s="82"/>
      <c r="O3328" s="82"/>
      <c r="BS3328" s="82"/>
      <c r="BT3328" s="82"/>
      <c r="BU3328" s="82"/>
      <c r="BV3328" s="82"/>
      <c r="BW3328" s="82"/>
    </row>
    <row r="3329" spans="6:75" x14ac:dyDescent="0.3">
      <c r="F3329" s="10"/>
      <c r="G3329" s="10"/>
      <c r="H3329" s="10"/>
      <c r="I3329" s="10"/>
      <c r="J3329" s="10"/>
      <c r="K3329" s="82"/>
      <c r="L3329" s="82"/>
      <c r="M3329" s="82"/>
      <c r="N3329" s="82"/>
      <c r="O3329" s="82"/>
      <c r="BS3329" s="82"/>
      <c r="BT3329" s="82"/>
      <c r="BU3329" s="82"/>
      <c r="BV3329" s="82"/>
      <c r="BW3329" s="82"/>
    </row>
    <row r="3330" spans="6:75" x14ac:dyDescent="0.3">
      <c r="F3330" s="10"/>
      <c r="G3330" s="10"/>
      <c r="H3330" s="10"/>
      <c r="I3330" s="10"/>
      <c r="J3330" s="10"/>
      <c r="K3330" s="82"/>
      <c r="L3330" s="82"/>
      <c r="M3330" s="82"/>
      <c r="N3330" s="82"/>
      <c r="O3330" s="82"/>
      <c r="BS3330" s="82"/>
      <c r="BT3330" s="82"/>
      <c r="BU3330" s="82"/>
      <c r="BV3330" s="82"/>
      <c r="BW3330" s="82"/>
    </row>
    <row r="3331" spans="6:75" x14ac:dyDescent="0.3">
      <c r="F3331" s="10"/>
      <c r="G3331" s="10"/>
      <c r="H3331" s="10"/>
      <c r="I3331" s="10"/>
      <c r="J3331" s="10"/>
      <c r="K3331" s="82"/>
      <c r="L3331" s="82"/>
      <c r="M3331" s="82"/>
      <c r="N3331" s="82"/>
      <c r="O3331" s="82"/>
      <c r="BS3331" s="82"/>
      <c r="BT3331" s="82"/>
      <c r="BU3331" s="82"/>
      <c r="BV3331" s="82"/>
      <c r="BW3331" s="82"/>
    </row>
    <row r="3332" spans="6:75" x14ac:dyDescent="0.3">
      <c r="F3332" s="10"/>
      <c r="G3332" s="10"/>
      <c r="H3332" s="10"/>
      <c r="I3332" s="10"/>
      <c r="J3332" s="10"/>
      <c r="K3332" s="82"/>
      <c r="L3332" s="82"/>
      <c r="M3332" s="82"/>
      <c r="N3332" s="82"/>
      <c r="O3332" s="82"/>
      <c r="BS3332" s="82"/>
      <c r="BT3332" s="82"/>
      <c r="BU3332" s="82"/>
      <c r="BV3332" s="82"/>
      <c r="BW3332" s="82"/>
    </row>
    <row r="3333" spans="6:75" x14ac:dyDescent="0.3">
      <c r="F3333" s="10"/>
      <c r="G3333" s="10"/>
      <c r="H3333" s="10"/>
      <c r="I3333" s="10"/>
      <c r="J3333" s="10"/>
      <c r="K3333" s="82"/>
      <c r="L3333" s="82"/>
      <c r="M3333" s="82"/>
      <c r="N3333" s="82"/>
      <c r="O3333" s="82"/>
      <c r="BS3333" s="82"/>
      <c r="BT3333" s="82"/>
      <c r="BU3333" s="82"/>
      <c r="BV3333" s="82"/>
      <c r="BW3333" s="82"/>
    </row>
    <row r="3334" spans="6:75" x14ac:dyDescent="0.3">
      <c r="F3334" s="10"/>
      <c r="G3334" s="10"/>
      <c r="H3334" s="10"/>
      <c r="I3334" s="10"/>
      <c r="J3334" s="10"/>
      <c r="K3334" s="82"/>
      <c r="L3334" s="82"/>
      <c r="M3334" s="82"/>
      <c r="N3334" s="82"/>
      <c r="O3334" s="82"/>
      <c r="BS3334" s="82"/>
      <c r="BT3334" s="82"/>
      <c r="BU3334" s="82"/>
      <c r="BV3334" s="82"/>
      <c r="BW3334" s="82"/>
    </row>
    <row r="3335" spans="6:75" x14ac:dyDescent="0.3">
      <c r="F3335" s="10"/>
      <c r="G3335" s="10"/>
      <c r="H3335" s="10"/>
      <c r="I3335" s="10"/>
      <c r="J3335" s="10"/>
      <c r="K3335" s="82"/>
      <c r="L3335" s="82"/>
      <c r="M3335" s="82"/>
      <c r="N3335" s="82"/>
      <c r="O3335" s="82"/>
      <c r="BS3335" s="82"/>
      <c r="BT3335" s="82"/>
      <c r="BU3335" s="82"/>
      <c r="BV3335" s="82"/>
      <c r="BW3335" s="82"/>
    </row>
    <row r="3336" spans="6:75" x14ac:dyDescent="0.3">
      <c r="F3336" s="10"/>
      <c r="G3336" s="10"/>
      <c r="H3336" s="10"/>
      <c r="I3336" s="10"/>
      <c r="J3336" s="10"/>
      <c r="K3336" s="82"/>
      <c r="L3336" s="82"/>
      <c r="M3336" s="82"/>
      <c r="N3336" s="82"/>
      <c r="O3336" s="82"/>
      <c r="BS3336" s="82"/>
      <c r="BT3336" s="82"/>
      <c r="BU3336" s="82"/>
      <c r="BV3336" s="82"/>
      <c r="BW3336" s="82"/>
    </row>
    <row r="3337" spans="6:75" x14ac:dyDescent="0.3">
      <c r="F3337" s="10"/>
      <c r="G3337" s="10"/>
      <c r="H3337" s="10"/>
      <c r="I3337" s="10"/>
      <c r="J3337" s="10"/>
      <c r="K3337" s="82"/>
      <c r="L3337" s="82"/>
      <c r="M3337" s="82"/>
      <c r="N3337" s="82"/>
      <c r="O3337" s="82"/>
      <c r="BS3337" s="82"/>
      <c r="BT3337" s="82"/>
      <c r="BU3337" s="82"/>
      <c r="BV3337" s="82"/>
      <c r="BW3337" s="82"/>
    </row>
    <row r="3338" spans="6:75" x14ac:dyDescent="0.3">
      <c r="F3338" s="10"/>
      <c r="G3338" s="10"/>
      <c r="H3338" s="10"/>
      <c r="I3338" s="10"/>
      <c r="J3338" s="10"/>
      <c r="K3338" s="82"/>
      <c r="L3338" s="82"/>
      <c r="M3338" s="82"/>
      <c r="N3338" s="82"/>
      <c r="O3338" s="82"/>
      <c r="BS3338" s="82"/>
      <c r="BT3338" s="82"/>
      <c r="BU3338" s="82"/>
      <c r="BV3338" s="82"/>
      <c r="BW3338" s="82"/>
    </row>
    <row r="3339" spans="6:75" x14ac:dyDescent="0.3">
      <c r="F3339" s="10"/>
      <c r="G3339" s="10"/>
      <c r="H3339" s="10"/>
      <c r="I3339" s="10"/>
      <c r="J3339" s="10"/>
      <c r="K3339" s="82"/>
      <c r="L3339" s="82"/>
      <c r="M3339" s="82"/>
      <c r="N3339" s="82"/>
      <c r="O3339" s="82"/>
      <c r="BS3339" s="82"/>
      <c r="BT3339" s="82"/>
      <c r="BU3339" s="82"/>
      <c r="BV3339" s="82"/>
      <c r="BW3339" s="82"/>
    </row>
    <row r="3340" spans="6:75" x14ac:dyDescent="0.3">
      <c r="F3340" s="10"/>
      <c r="G3340" s="10"/>
      <c r="H3340" s="10"/>
      <c r="I3340" s="10"/>
      <c r="J3340" s="10"/>
      <c r="K3340" s="82"/>
      <c r="L3340" s="82"/>
      <c r="M3340" s="82"/>
      <c r="N3340" s="82"/>
      <c r="O3340" s="82"/>
      <c r="BS3340" s="82"/>
      <c r="BT3340" s="82"/>
      <c r="BU3340" s="82"/>
      <c r="BV3340" s="82"/>
      <c r="BW3340" s="82"/>
    </row>
    <row r="3341" spans="6:75" x14ac:dyDescent="0.3">
      <c r="F3341" s="10"/>
      <c r="G3341" s="10"/>
      <c r="H3341" s="10"/>
      <c r="I3341" s="10"/>
      <c r="J3341" s="10"/>
      <c r="K3341" s="82"/>
      <c r="L3341" s="82"/>
      <c r="M3341" s="82"/>
      <c r="N3341" s="82"/>
      <c r="O3341" s="82"/>
      <c r="BS3341" s="82"/>
      <c r="BT3341" s="82"/>
      <c r="BU3341" s="82"/>
      <c r="BV3341" s="82"/>
      <c r="BW3341" s="82"/>
    </row>
    <row r="3342" spans="6:75" x14ac:dyDescent="0.3">
      <c r="F3342" s="10"/>
      <c r="G3342" s="10"/>
      <c r="H3342" s="10"/>
      <c r="I3342" s="10"/>
      <c r="J3342" s="10"/>
      <c r="K3342" s="82"/>
      <c r="L3342" s="82"/>
      <c r="M3342" s="82"/>
      <c r="N3342" s="82"/>
      <c r="O3342" s="82"/>
      <c r="BS3342" s="82"/>
      <c r="BT3342" s="82"/>
      <c r="BU3342" s="82"/>
      <c r="BV3342" s="82"/>
      <c r="BW3342" s="82"/>
    </row>
    <row r="3343" spans="6:75" x14ac:dyDescent="0.3">
      <c r="F3343" s="10"/>
      <c r="G3343" s="10"/>
      <c r="H3343" s="10"/>
      <c r="I3343" s="10"/>
      <c r="J3343" s="10"/>
      <c r="K3343" s="82"/>
      <c r="L3343" s="82"/>
      <c r="M3343" s="82"/>
      <c r="N3343" s="82"/>
      <c r="O3343" s="82"/>
      <c r="BS3343" s="82"/>
      <c r="BT3343" s="82"/>
      <c r="BU3343" s="82"/>
      <c r="BV3343" s="82"/>
      <c r="BW3343" s="82"/>
    </row>
    <row r="3344" spans="6:75" x14ac:dyDescent="0.3">
      <c r="F3344" s="10"/>
      <c r="G3344" s="10"/>
      <c r="H3344" s="10"/>
      <c r="I3344" s="10"/>
      <c r="J3344" s="10"/>
      <c r="K3344" s="82"/>
      <c r="L3344" s="82"/>
      <c r="M3344" s="82"/>
      <c r="N3344" s="82"/>
      <c r="O3344" s="82"/>
      <c r="BS3344" s="82"/>
      <c r="BT3344" s="82"/>
      <c r="BU3344" s="82"/>
      <c r="BV3344" s="82"/>
      <c r="BW3344" s="82"/>
    </row>
    <row r="3345" spans="6:75" x14ac:dyDescent="0.3">
      <c r="F3345" s="10"/>
      <c r="G3345" s="10"/>
      <c r="H3345" s="10"/>
      <c r="I3345" s="10"/>
      <c r="J3345" s="10"/>
      <c r="K3345" s="82"/>
      <c r="L3345" s="82"/>
      <c r="M3345" s="82"/>
      <c r="N3345" s="82"/>
      <c r="O3345" s="82"/>
      <c r="BS3345" s="82"/>
      <c r="BT3345" s="82"/>
      <c r="BU3345" s="82"/>
      <c r="BV3345" s="82"/>
      <c r="BW3345" s="82"/>
    </row>
    <row r="3346" spans="6:75" x14ac:dyDescent="0.3">
      <c r="F3346" s="10"/>
      <c r="G3346" s="10"/>
      <c r="H3346" s="10"/>
      <c r="I3346" s="10"/>
      <c r="J3346" s="10"/>
      <c r="K3346" s="82"/>
      <c r="L3346" s="82"/>
      <c r="M3346" s="82"/>
      <c r="N3346" s="82"/>
      <c r="O3346" s="82"/>
      <c r="BS3346" s="82"/>
      <c r="BT3346" s="82"/>
      <c r="BU3346" s="82"/>
      <c r="BV3346" s="82"/>
      <c r="BW3346" s="82"/>
    </row>
    <row r="3347" spans="6:75" x14ac:dyDescent="0.3">
      <c r="F3347" s="10"/>
      <c r="G3347" s="10"/>
      <c r="H3347" s="10"/>
      <c r="I3347" s="10"/>
      <c r="J3347" s="10"/>
      <c r="K3347" s="82"/>
      <c r="L3347" s="82"/>
      <c r="M3347" s="82"/>
      <c r="N3347" s="82"/>
      <c r="O3347" s="82"/>
      <c r="BS3347" s="82"/>
      <c r="BT3347" s="82"/>
      <c r="BU3347" s="82"/>
      <c r="BV3347" s="82"/>
      <c r="BW3347" s="82"/>
    </row>
    <row r="3348" spans="6:75" x14ac:dyDescent="0.3">
      <c r="F3348" s="10"/>
      <c r="G3348" s="10"/>
      <c r="H3348" s="10"/>
      <c r="I3348" s="10"/>
      <c r="J3348" s="10"/>
      <c r="K3348" s="82"/>
      <c r="L3348" s="82"/>
      <c r="M3348" s="82"/>
      <c r="N3348" s="82"/>
      <c r="O3348" s="82"/>
      <c r="BS3348" s="82"/>
      <c r="BT3348" s="82"/>
      <c r="BU3348" s="82"/>
      <c r="BV3348" s="82"/>
      <c r="BW3348" s="82"/>
    </row>
    <row r="3349" spans="6:75" x14ac:dyDescent="0.3">
      <c r="F3349" s="10"/>
      <c r="G3349" s="10"/>
      <c r="H3349" s="10"/>
      <c r="I3349" s="10"/>
      <c r="J3349" s="10"/>
      <c r="K3349" s="82"/>
      <c r="L3349" s="82"/>
      <c r="M3349" s="82"/>
      <c r="N3349" s="82"/>
      <c r="O3349" s="82"/>
      <c r="BS3349" s="82"/>
      <c r="BT3349" s="82"/>
      <c r="BU3349" s="82"/>
      <c r="BV3349" s="82"/>
      <c r="BW3349" s="82"/>
    </row>
    <row r="3350" spans="6:75" x14ac:dyDescent="0.3">
      <c r="F3350" s="10"/>
      <c r="G3350" s="10"/>
      <c r="H3350" s="10"/>
      <c r="I3350" s="10"/>
      <c r="J3350" s="10"/>
      <c r="K3350" s="82"/>
      <c r="L3350" s="82"/>
      <c r="M3350" s="82"/>
      <c r="N3350" s="82"/>
      <c r="O3350" s="82"/>
      <c r="BS3350" s="82"/>
      <c r="BT3350" s="82"/>
      <c r="BU3350" s="82"/>
      <c r="BV3350" s="82"/>
      <c r="BW3350" s="82"/>
    </row>
    <row r="3351" spans="6:75" x14ac:dyDescent="0.3">
      <c r="F3351" s="10"/>
      <c r="G3351" s="10"/>
      <c r="H3351" s="10"/>
      <c r="I3351" s="10"/>
      <c r="J3351" s="10"/>
      <c r="K3351" s="82"/>
      <c r="L3351" s="82"/>
      <c r="M3351" s="82"/>
      <c r="N3351" s="82"/>
      <c r="O3351" s="82"/>
      <c r="BS3351" s="82"/>
      <c r="BT3351" s="82"/>
      <c r="BU3351" s="82"/>
      <c r="BV3351" s="82"/>
      <c r="BW3351" s="82"/>
    </row>
    <row r="3352" spans="6:75" x14ac:dyDescent="0.3">
      <c r="F3352" s="10"/>
      <c r="G3352" s="10"/>
      <c r="H3352" s="10"/>
      <c r="I3352" s="10"/>
      <c r="J3352" s="10"/>
      <c r="K3352" s="82"/>
      <c r="L3352" s="82"/>
      <c r="M3352" s="82"/>
      <c r="N3352" s="82"/>
      <c r="O3352" s="82"/>
      <c r="BS3352" s="82"/>
      <c r="BT3352" s="82"/>
      <c r="BU3352" s="82"/>
      <c r="BV3352" s="82"/>
      <c r="BW3352" s="82"/>
    </row>
    <row r="3353" spans="6:75" x14ac:dyDescent="0.3">
      <c r="F3353" s="10"/>
      <c r="G3353" s="10"/>
      <c r="H3353" s="10"/>
      <c r="I3353" s="10"/>
      <c r="J3353" s="10"/>
      <c r="K3353" s="82"/>
      <c r="L3353" s="82"/>
      <c r="M3353" s="82"/>
      <c r="N3353" s="82"/>
      <c r="O3353" s="82"/>
      <c r="BS3353" s="82"/>
      <c r="BT3353" s="82"/>
      <c r="BU3353" s="82"/>
      <c r="BV3353" s="82"/>
      <c r="BW3353" s="82"/>
    </row>
    <row r="3354" spans="6:75" x14ac:dyDescent="0.3">
      <c r="F3354" s="10"/>
      <c r="G3354" s="10"/>
      <c r="H3354" s="10"/>
      <c r="I3354" s="10"/>
      <c r="J3354" s="10"/>
      <c r="K3354" s="82"/>
      <c r="L3354" s="82"/>
      <c r="M3354" s="82"/>
      <c r="N3354" s="82"/>
      <c r="O3354" s="82"/>
      <c r="BS3354" s="82"/>
      <c r="BT3354" s="82"/>
      <c r="BU3354" s="82"/>
      <c r="BV3354" s="82"/>
      <c r="BW3354" s="82"/>
    </row>
    <row r="3355" spans="6:75" x14ac:dyDescent="0.3">
      <c r="F3355" s="10"/>
      <c r="G3355" s="10"/>
      <c r="H3355" s="10"/>
      <c r="I3355" s="10"/>
      <c r="J3355" s="10"/>
      <c r="K3355" s="82"/>
      <c r="L3355" s="82"/>
      <c r="M3355" s="82"/>
      <c r="N3355" s="82"/>
      <c r="O3355" s="82"/>
      <c r="BS3355" s="82"/>
      <c r="BT3355" s="82"/>
      <c r="BU3355" s="82"/>
      <c r="BV3355" s="82"/>
      <c r="BW3355" s="82"/>
    </row>
    <row r="3356" spans="6:75" x14ac:dyDescent="0.3">
      <c r="F3356" s="10"/>
      <c r="G3356" s="10"/>
      <c r="H3356" s="10"/>
      <c r="I3356" s="10"/>
      <c r="J3356" s="10"/>
      <c r="K3356" s="82"/>
      <c r="L3356" s="82"/>
      <c r="M3356" s="82"/>
      <c r="N3356" s="82"/>
      <c r="O3356" s="82"/>
      <c r="BS3356" s="82"/>
      <c r="BT3356" s="82"/>
      <c r="BU3356" s="82"/>
      <c r="BV3356" s="82"/>
      <c r="BW3356" s="82"/>
    </row>
    <row r="3357" spans="6:75" x14ac:dyDescent="0.3">
      <c r="F3357" s="10"/>
      <c r="G3357" s="10"/>
      <c r="H3357" s="10"/>
      <c r="I3357" s="10"/>
      <c r="J3357" s="10"/>
      <c r="K3357" s="82"/>
      <c r="L3357" s="82"/>
      <c r="M3357" s="82"/>
      <c r="N3357" s="82"/>
      <c r="O3357" s="82"/>
      <c r="BS3357" s="82"/>
      <c r="BT3357" s="82"/>
      <c r="BU3357" s="82"/>
      <c r="BV3357" s="82"/>
      <c r="BW3357" s="82"/>
    </row>
    <row r="3358" spans="6:75" x14ac:dyDescent="0.3">
      <c r="F3358" s="10"/>
      <c r="G3358" s="10"/>
      <c r="H3358" s="10"/>
      <c r="I3358" s="10"/>
      <c r="J3358" s="10"/>
      <c r="K3358" s="82"/>
      <c r="L3358" s="82"/>
      <c r="M3358" s="82"/>
      <c r="N3358" s="82"/>
      <c r="O3358" s="82"/>
      <c r="BS3358" s="82"/>
      <c r="BT3358" s="82"/>
      <c r="BU3358" s="82"/>
      <c r="BV3358" s="82"/>
      <c r="BW3358" s="82"/>
    </row>
    <row r="3359" spans="6:75" x14ac:dyDescent="0.3">
      <c r="F3359" s="10"/>
      <c r="G3359" s="10"/>
      <c r="H3359" s="10"/>
      <c r="I3359" s="10"/>
      <c r="J3359" s="10"/>
      <c r="K3359" s="82"/>
      <c r="L3359" s="82"/>
      <c r="M3359" s="82"/>
      <c r="N3359" s="82"/>
      <c r="O3359" s="82"/>
      <c r="BS3359" s="82"/>
      <c r="BT3359" s="82"/>
      <c r="BU3359" s="82"/>
      <c r="BV3359" s="82"/>
      <c r="BW3359" s="82"/>
    </row>
    <row r="3360" spans="6:75" x14ac:dyDescent="0.3">
      <c r="F3360" s="10"/>
      <c r="G3360" s="10"/>
      <c r="H3360" s="10"/>
      <c r="I3360" s="10"/>
      <c r="J3360" s="10"/>
      <c r="K3360" s="82"/>
      <c r="L3360" s="82"/>
      <c r="M3360" s="82"/>
      <c r="N3360" s="82"/>
      <c r="O3360" s="82"/>
      <c r="BS3360" s="82"/>
      <c r="BT3360" s="82"/>
      <c r="BU3360" s="82"/>
      <c r="BV3360" s="82"/>
      <c r="BW3360" s="82"/>
    </row>
    <row r="3361" spans="6:75" x14ac:dyDescent="0.3">
      <c r="F3361" s="10"/>
      <c r="G3361" s="10"/>
      <c r="H3361" s="10"/>
      <c r="I3361" s="10"/>
      <c r="J3361" s="10"/>
      <c r="K3361" s="82"/>
      <c r="L3361" s="82"/>
      <c r="M3361" s="82"/>
      <c r="N3361" s="82"/>
      <c r="O3361" s="82"/>
      <c r="BS3361" s="82"/>
      <c r="BT3361" s="82"/>
      <c r="BU3361" s="82"/>
      <c r="BV3361" s="82"/>
      <c r="BW3361" s="82"/>
    </row>
    <row r="3362" spans="6:75" x14ac:dyDescent="0.3">
      <c r="F3362" s="10"/>
      <c r="G3362" s="10"/>
      <c r="H3362" s="10"/>
      <c r="I3362" s="10"/>
      <c r="J3362" s="10"/>
      <c r="K3362" s="82"/>
      <c r="L3362" s="82"/>
      <c r="M3362" s="82"/>
      <c r="N3362" s="82"/>
      <c r="O3362" s="82"/>
      <c r="BS3362" s="82"/>
      <c r="BT3362" s="82"/>
      <c r="BU3362" s="82"/>
      <c r="BV3362" s="82"/>
      <c r="BW3362" s="82"/>
    </row>
    <row r="3363" spans="6:75" x14ac:dyDescent="0.3">
      <c r="F3363" s="10"/>
      <c r="G3363" s="10"/>
      <c r="H3363" s="10"/>
      <c r="I3363" s="10"/>
      <c r="J3363" s="10"/>
      <c r="K3363" s="82"/>
      <c r="L3363" s="82"/>
      <c r="M3363" s="82"/>
      <c r="N3363" s="82"/>
      <c r="O3363" s="82"/>
      <c r="BS3363" s="82"/>
      <c r="BT3363" s="82"/>
      <c r="BU3363" s="82"/>
      <c r="BV3363" s="82"/>
      <c r="BW3363" s="82"/>
    </row>
    <row r="3364" spans="6:75" x14ac:dyDescent="0.3">
      <c r="F3364" s="10"/>
      <c r="G3364" s="10"/>
      <c r="H3364" s="10"/>
      <c r="I3364" s="10"/>
      <c r="J3364" s="10"/>
      <c r="K3364" s="82"/>
      <c r="L3364" s="82"/>
      <c r="M3364" s="82"/>
      <c r="N3364" s="82"/>
      <c r="O3364" s="82"/>
      <c r="BS3364" s="82"/>
      <c r="BT3364" s="82"/>
      <c r="BU3364" s="82"/>
      <c r="BV3364" s="82"/>
      <c r="BW3364" s="82"/>
    </row>
    <row r="3365" spans="6:75" x14ac:dyDescent="0.3">
      <c r="F3365" s="10"/>
      <c r="G3365" s="10"/>
      <c r="H3365" s="10"/>
      <c r="I3365" s="10"/>
      <c r="J3365" s="10"/>
      <c r="K3365" s="82"/>
      <c r="L3365" s="82"/>
      <c r="M3365" s="82"/>
      <c r="N3365" s="82"/>
      <c r="O3365" s="82"/>
      <c r="BS3365" s="82"/>
      <c r="BT3365" s="82"/>
      <c r="BU3365" s="82"/>
      <c r="BV3365" s="82"/>
      <c r="BW3365" s="82"/>
    </row>
    <row r="3366" spans="6:75" x14ac:dyDescent="0.3">
      <c r="F3366" s="10"/>
      <c r="G3366" s="10"/>
      <c r="H3366" s="10"/>
      <c r="I3366" s="10"/>
      <c r="J3366" s="10"/>
      <c r="K3366" s="82"/>
      <c r="L3366" s="82"/>
      <c r="M3366" s="82"/>
      <c r="N3366" s="82"/>
      <c r="O3366" s="82"/>
      <c r="BS3366" s="82"/>
      <c r="BT3366" s="82"/>
      <c r="BU3366" s="82"/>
      <c r="BV3366" s="82"/>
      <c r="BW3366" s="82"/>
    </row>
    <row r="3367" spans="6:75" x14ac:dyDescent="0.3">
      <c r="F3367" s="10"/>
      <c r="G3367" s="10"/>
      <c r="H3367" s="10"/>
      <c r="I3367" s="10"/>
      <c r="J3367" s="10"/>
      <c r="K3367" s="82"/>
      <c r="L3367" s="82"/>
      <c r="M3367" s="82"/>
      <c r="N3367" s="82"/>
      <c r="O3367" s="82"/>
      <c r="BS3367" s="82"/>
      <c r="BT3367" s="82"/>
      <c r="BU3367" s="82"/>
      <c r="BV3367" s="82"/>
      <c r="BW3367" s="82"/>
    </row>
    <row r="3368" spans="6:75" x14ac:dyDescent="0.3">
      <c r="F3368" s="10"/>
      <c r="G3368" s="10"/>
      <c r="H3368" s="10"/>
      <c r="I3368" s="10"/>
      <c r="J3368" s="10"/>
      <c r="K3368" s="82"/>
      <c r="L3368" s="82"/>
      <c r="M3368" s="82"/>
      <c r="N3368" s="82"/>
      <c r="O3368" s="82"/>
      <c r="BS3368" s="82"/>
      <c r="BT3368" s="82"/>
      <c r="BU3368" s="82"/>
      <c r="BV3368" s="82"/>
      <c r="BW3368" s="82"/>
    </row>
    <row r="3369" spans="6:75" x14ac:dyDescent="0.3">
      <c r="F3369" s="10"/>
      <c r="G3369" s="10"/>
      <c r="H3369" s="10"/>
      <c r="I3369" s="10"/>
      <c r="J3369" s="10"/>
      <c r="K3369" s="82"/>
      <c r="L3369" s="82"/>
      <c r="M3369" s="82"/>
      <c r="N3369" s="82"/>
      <c r="O3369" s="82"/>
      <c r="BS3369" s="82"/>
      <c r="BT3369" s="82"/>
      <c r="BU3369" s="82"/>
      <c r="BV3369" s="82"/>
      <c r="BW3369" s="82"/>
    </row>
    <row r="3370" spans="6:75" x14ac:dyDescent="0.3">
      <c r="F3370" s="10"/>
      <c r="G3370" s="10"/>
      <c r="H3370" s="10"/>
      <c r="I3370" s="10"/>
      <c r="J3370" s="10"/>
      <c r="K3370" s="82"/>
      <c r="L3370" s="82"/>
      <c r="M3370" s="82"/>
      <c r="N3370" s="82"/>
      <c r="O3370" s="82"/>
      <c r="BS3370" s="82"/>
      <c r="BT3370" s="82"/>
      <c r="BU3370" s="82"/>
      <c r="BV3370" s="82"/>
      <c r="BW3370" s="82"/>
    </row>
    <row r="3371" spans="6:75" x14ac:dyDescent="0.3">
      <c r="F3371" s="10"/>
      <c r="G3371" s="10"/>
      <c r="H3371" s="10"/>
      <c r="I3371" s="10"/>
      <c r="J3371" s="10"/>
      <c r="K3371" s="82"/>
      <c r="L3371" s="82"/>
      <c r="M3371" s="82"/>
      <c r="N3371" s="82"/>
      <c r="O3371" s="82"/>
      <c r="BS3371" s="82"/>
      <c r="BT3371" s="82"/>
      <c r="BU3371" s="82"/>
      <c r="BV3371" s="82"/>
      <c r="BW3371" s="82"/>
    </row>
    <row r="3372" spans="6:75" x14ac:dyDescent="0.3">
      <c r="F3372" s="10"/>
      <c r="G3372" s="10"/>
      <c r="H3372" s="10"/>
      <c r="I3372" s="10"/>
      <c r="J3372" s="10"/>
      <c r="K3372" s="82"/>
      <c r="L3372" s="82"/>
      <c r="M3372" s="82"/>
      <c r="N3372" s="82"/>
      <c r="O3372" s="82"/>
      <c r="BS3372" s="82"/>
      <c r="BT3372" s="82"/>
      <c r="BU3372" s="82"/>
      <c r="BV3372" s="82"/>
      <c r="BW3372" s="82"/>
    </row>
    <row r="3373" spans="6:75" x14ac:dyDescent="0.3">
      <c r="F3373" s="10"/>
      <c r="G3373" s="10"/>
      <c r="H3373" s="10"/>
      <c r="I3373" s="10"/>
      <c r="J3373" s="10"/>
      <c r="K3373" s="82"/>
      <c r="L3373" s="82"/>
      <c r="M3373" s="82"/>
      <c r="N3373" s="82"/>
      <c r="O3373" s="82"/>
      <c r="BS3373" s="82"/>
      <c r="BT3373" s="82"/>
      <c r="BU3373" s="82"/>
      <c r="BV3373" s="82"/>
      <c r="BW3373" s="82"/>
    </row>
    <row r="3374" spans="6:75" x14ac:dyDescent="0.3">
      <c r="F3374" s="10"/>
      <c r="G3374" s="10"/>
      <c r="H3374" s="10"/>
      <c r="I3374" s="10"/>
      <c r="J3374" s="10"/>
      <c r="K3374" s="82"/>
      <c r="L3374" s="82"/>
      <c r="M3374" s="82"/>
      <c r="N3374" s="82"/>
      <c r="O3374" s="82"/>
      <c r="BS3374" s="82"/>
      <c r="BT3374" s="82"/>
      <c r="BU3374" s="82"/>
      <c r="BV3374" s="82"/>
      <c r="BW3374" s="82"/>
    </row>
    <row r="3375" spans="6:75" x14ac:dyDescent="0.3">
      <c r="F3375" s="10"/>
      <c r="G3375" s="10"/>
      <c r="H3375" s="10"/>
      <c r="I3375" s="10"/>
      <c r="J3375" s="10"/>
      <c r="K3375" s="82"/>
      <c r="L3375" s="82"/>
      <c r="M3375" s="82"/>
      <c r="N3375" s="82"/>
      <c r="O3375" s="82"/>
      <c r="BS3375" s="82"/>
      <c r="BT3375" s="82"/>
      <c r="BU3375" s="82"/>
      <c r="BV3375" s="82"/>
      <c r="BW3375" s="82"/>
    </row>
    <row r="3376" spans="6:75" x14ac:dyDescent="0.3">
      <c r="F3376" s="10"/>
      <c r="G3376" s="10"/>
      <c r="H3376" s="10"/>
      <c r="I3376" s="10"/>
      <c r="J3376" s="10"/>
      <c r="K3376" s="82"/>
      <c r="L3376" s="82"/>
      <c r="M3376" s="82"/>
      <c r="N3376" s="82"/>
      <c r="O3376" s="82"/>
      <c r="BS3376" s="82"/>
      <c r="BT3376" s="82"/>
      <c r="BU3376" s="82"/>
      <c r="BV3376" s="82"/>
      <c r="BW3376" s="82"/>
    </row>
    <row r="3377" spans="6:75" x14ac:dyDescent="0.3">
      <c r="F3377" s="10"/>
      <c r="G3377" s="10"/>
      <c r="H3377" s="10"/>
      <c r="I3377" s="10"/>
      <c r="J3377" s="10"/>
      <c r="K3377" s="82"/>
      <c r="L3377" s="82"/>
      <c r="M3377" s="82"/>
      <c r="N3377" s="82"/>
      <c r="O3377" s="82"/>
      <c r="BS3377" s="82"/>
      <c r="BT3377" s="82"/>
      <c r="BU3377" s="82"/>
      <c r="BV3377" s="82"/>
      <c r="BW3377" s="82"/>
    </row>
    <row r="3378" spans="6:75" x14ac:dyDescent="0.3">
      <c r="F3378" s="10"/>
      <c r="G3378" s="10"/>
      <c r="H3378" s="10"/>
      <c r="I3378" s="10"/>
      <c r="J3378" s="10"/>
      <c r="K3378" s="82"/>
      <c r="L3378" s="82"/>
      <c r="M3378" s="82"/>
      <c r="N3378" s="82"/>
      <c r="O3378" s="82"/>
      <c r="BS3378" s="82"/>
      <c r="BT3378" s="82"/>
      <c r="BU3378" s="82"/>
      <c r="BV3378" s="82"/>
      <c r="BW3378" s="82"/>
    </row>
    <row r="3379" spans="6:75" x14ac:dyDescent="0.3">
      <c r="F3379" s="10"/>
      <c r="G3379" s="10"/>
      <c r="H3379" s="10"/>
      <c r="I3379" s="10"/>
      <c r="J3379" s="10"/>
      <c r="K3379" s="82"/>
      <c r="L3379" s="82"/>
      <c r="M3379" s="82"/>
      <c r="N3379" s="82"/>
      <c r="O3379" s="82"/>
      <c r="BS3379" s="82"/>
      <c r="BT3379" s="82"/>
      <c r="BU3379" s="82"/>
      <c r="BV3379" s="82"/>
      <c r="BW3379" s="82"/>
    </row>
    <row r="3380" spans="6:75" x14ac:dyDescent="0.3">
      <c r="F3380" s="10"/>
      <c r="G3380" s="10"/>
      <c r="H3380" s="10"/>
      <c r="I3380" s="10"/>
      <c r="J3380" s="10"/>
      <c r="K3380" s="82"/>
      <c r="L3380" s="82"/>
      <c r="M3380" s="82"/>
      <c r="N3380" s="82"/>
      <c r="O3380" s="82"/>
      <c r="BS3380" s="82"/>
      <c r="BT3380" s="82"/>
      <c r="BU3380" s="82"/>
      <c r="BV3380" s="82"/>
      <c r="BW3380" s="82"/>
    </row>
    <row r="3381" spans="6:75" x14ac:dyDescent="0.3">
      <c r="F3381" s="10"/>
      <c r="G3381" s="10"/>
      <c r="H3381" s="10"/>
      <c r="I3381" s="10"/>
      <c r="J3381" s="10"/>
      <c r="K3381" s="82"/>
      <c r="L3381" s="82"/>
      <c r="M3381" s="82"/>
      <c r="N3381" s="82"/>
      <c r="O3381" s="82"/>
      <c r="BS3381" s="82"/>
      <c r="BT3381" s="82"/>
      <c r="BU3381" s="82"/>
      <c r="BV3381" s="82"/>
      <c r="BW3381" s="82"/>
    </row>
    <row r="3382" spans="6:75" x14ac:dyDescent="0.3">
      <c r="F3382" s="10"/>
      <c r="G3382" s="10"/>
      <c r="H3382" s="10"/>
      <c r="I3382" s="10"/>
      <c r="J3382" s="10"/>
      <c r="K3382" s="82"/>
      <c r="L3382" s="82"/>
      <c r="M3382" s="82"/>
      <c r="N3382" s="82"/>
      <c r="O3382" s="82"/>
      <c r="BS3382" s="82"/>
      <c r="BT3382" s="82"/>
      <c r="BU3382" s="82"/>
      <c r="BV3382" s="82"/>
      <c r="BW3382" s="82"/>
    </row>
    <row r="3383" spans="6:75" x14ac:dyDescent="0.3">
      <c r="F3383" s="10"/>
      <c r="G3383" s="10"/>
      <c r="H3383" s="10"/>
      <c r="I3383" s="10"/>
      <c r="J3383" s="10"/>
      <c r="K3383" s="82"/>
      <c r="L3383" s="82"/>
      <c r="M3383" s="82"/>
      <c r="N3383" s="82"/>
      <c r="O3383" s="82"/>
      <c r="BS3383" s="82"/>
      <c r="BT3383" s="82"/>
      <c r="BU3383" s="82"/>
      <c r="BV3383" s="82"/>
      <c r="BW3383" s="82"/>
    </row>
    <row r="3384" spans="6:75" x14ac:dyDescent="0.3">
      <c r="F3384" s="10"/>
      <c r="G3384" s="10"/>
      <c r="H3384" s="10"/>
      <c r="I3384" s="10"/>
      <c r="J3384" s="10"/>
      <c r="K3384" s="82"/>
      <c r="L3384" s="82"/>
      <c r="M3384" s="82"/>
      <c r="N3384" s="82"/>
      <c r="O3384" s="82"/>
      <c r="BS3384" s="82"/>
      <c r="BT3384" s="82"/>
      <c r="BU3384" s="82"/>
      <c r="BV3384" s="82"/>
      <c r="BW3384" s="82"/>
    </row>
    <row r="3385" spans="6:75" x14ac:dyDescent="0.3">
      <c r="F3385" s="10"/>
      <c r="G3385" s="10"/>
      <c r="H3385" s="10"/>
      <c r="I3385" s="10"/>
      <c r="J3385" s="10"/>
      <c r="K3385" s="82"/>
      <c r="L3385" s="82"/>
      <c r="M3385" s="82"/>
      <c r="N3385" s="82"/>
      <c r="O3385" s="82"/>
      <c r="BS3385" s="82"/>
      <c r="BT3385" s="82"/>
      <c r="BU3385" s="82"/>
      <c r="BV3385" s="82"/>
      <c r="BW3385" s="82"/>
    </row>
    <row r="3386" spans="6:75" x14ac:dyDescent="0.3">
      <c r="F3386" s="10"/>
      <c r="G3386" s="10"/>
      <c r="H3386" s="10"/>
      <c r="I3386" s="10"/>
      <c r="J3386" s="10"/>
      <c r="K3386" s="82"/>
      <c r="L3386" s="82"/>
      <c r="M3386" s="82"/>
      <c r="N3386" s="82"/>
      <c r="O3386" s="82"/>
      <c r="BS3386" s="82"/>
      <c r="BT3386" s="82"/>
      <c r="BU3386" s="82"/>
      <c r="BV3386" s="82"/>
      <c r="BW3386" s="82"/>
    </row>
    <row r="3387" spans="6:75" x14ac:dyDescent="0.3">
      <c r="F3387" s="10"/>
      <c r="G3387" s="10"/>
      <c r="H3387" s="10"/>
      <c r="I3387" s="10"/>
      <c r="J3387" s="10"/>
      <c r="K3387" s="82"/>
      <c r="L3387" s="82"/>
      <c r="M3387" s="82"/>
      <c r="N3387" s="82"/>
      <c r="O3387" s="82"/>
      <c r="BS3387" s="82"/>
      <c r="BT3387" s="82"/>
      <c r="BU3387" s="82"/>
      <c r="BV3387" s="82"/>
      <c r="BW3387" s="82"/>
    </row>
    <row r="3388" spans="6:75" x14ac:dyDescent="0.3">
      <c r="F3388" s="10"/>
      <c r="G3388" s="10"/>
      <c r="H3388" s="10"/>
      <c r="I3388" s="10"/>
      <c r="J3388" s="10"/>
      <c r="K3388" s="82"/>
      <c r="L3388" s="82"/>
      <c r="M3388" s="82"/>
      <c r="N3388" s="82"/>
      <c r="O3388" s="82"/>
      <c r="BS3388" s="82"/>
      <c r="BT3388" s="82"/>
      <c r="BU3388" s="82"/>
      <c r="BV3388" s="82"/>
      <c r="BW3388" s="82"/>
    </row>
    <row r="3389" spans="6:75" x14ac:dyDescent="0.3">
      <c r="F3389" s="10"/>
      <c r="G3389" s="10"/>
      <c r="H3389" s="10"/>
      <c r="I3389" s="10"/>
      <c r="J3389" s="10"/>
      <c r="K3389" s="82"/>
      <c r="L3389" s="82"/>
      <c r="M3389" s="82"/>
      <c r="N3389" s="82"/>
      <c r="O3389" s="82"/>
      <c r="BS3389" s="82"/>
      <c r="BT3389" s="82"/>
      <c r="BU3389" s="82"/>
      <c r="BV3389" s="82"/>
      <c r="BW3389" s="82"/>
    </row>
    <row r="3390" spans="6:75" x14ac:dyDescent="0.3">
      <c r="F3390" s="10"/>
      <c r="G3390" s="10"/>
      <c r="H3390" s="10"/>
      <c r="I3390" s="10"/>
      <c r="J3390" s="10"/>
      <c r="K3390" s="82"/>
      <c r="L3390" s="82"/>
      <c r="M3390" s="82"/>
      <c r="N3390" s="82"/>
      <c r="O3390" s="82"/>
      <c r="BS3390" s="82"/>
      <c r="BT3390" s="82"/>
      <c r="BU3390" s="82"/>
      <c r="BV3390" s="82"/>
      <c r="BW3390" s="82"/>
    </row>
    <row r="3391" spans="6:75" x14ac:dyDescent="0.3">
      <c r="F3391" s="10"/>
      <c r="G3391" s="10"/>
      <c r="H3391" s="10"/>
      <c r="I3391" s="10"/>
      <c r="J3391" s="10"/>
      <c r="K3391" s="82"/>
      <c r="L3391" s="82"/>
      <c r="M3391" s="82"/>
      <c r="N3391" s="82"/>
      <c r="O3391" s="82"/>
      <c r="BS3391" s="82"/>
      <c r="BT3391" s="82"/>
      <c r="BU3391" s="82"/>
      <c r="BV3391" s="82"/>
      <c r="BW3391" s="82"/>
    </row>
    <row r="3392" spans="6:75" x14ac:dyDescent="0.3">
      <c r="F3392" s="10"/>
      <c r="G3392" s="10"/>
      <c r="H3392" s="10"/>
      <c r="I3392" s="10"/>
      <c r="J3392" s="10"/>
      <c r="K3392" s="82"/>
      <c r="L3392" s="82"/>
      <c r="M3392" s="82"/>
      <c r="N3392" s="82"/>
      <c r="O3392" s="82"/>
      <c r="BS3392" s="82"/>
      <c r="BT3392" s="82"/>
      <c r="BU3392" s="82"/>
      <c r="BV3392" s="82"/>
      <c r="BW3392" s="82"/>
    </row>
    <row r="3393" spans="6:75" x14ac:dyDescent="0.3">
      <c r="F3393" s="10"/>
      <c r="G3393" s="10"/>
      <c r="H3393" s="10"/>
      <c r="I3393" s="10"/>
      <c r="J3393" s="10"/>
      <c r="K3393" s="82"/>
      <c r="L3393" s="82"/>
      <c r="M3393" s="82"/>
      <c r="N3393" s="82"/>
      <c r="O3393" s="82"/>
      <c r="BS3393" s="82"/>
      <c r="BT3393" s="82"/>
      <c r="BU3393" s="82"/>
      <c r="BV3393" s="82"/>
      <c r="BW3393" s="82"/>
    </row>
    <row r="3394" spans="6:75" x14ac:dyDescent="0.3">
      <c r="F3394" s="10"/>
      <c r="G3394" s="10"/>
      <c r="H3394" s="10"/>
      <c r="I3394" s="10"/>
      <c r="J3394" s="10"/>
      <c r="K3394" s="82"/>
      <c r="L3394" s="82"/>
      <c r="M3394" s="82"/>
      <c r="N3394" s="82"/>
      <c r="O3394" s="82"/>
      <c r="BS3394" s="82"/>
      <c r="BT3394" s="82"/>
      <c r="BU3394" s="82"/>
      <c r="BV3394" s="82"/>
      <c r="BW3394" s="82"/>
    </row>
    <row r="3395" spans="6:75" x14ac:dyDescent="0.3">
      <c r="F3395" s="10"/>
      <c r="G3395" s="10"/>
      <c r="H3395" s="10"/>
      <c r="I3395" s="10"/>
      <c r="J3395" s="10"/>
      <c r="K3395" s="82"/>
      <c r="L3395" s="82"/>
      <c r="M3395" s="82"/>
      <c r="N3395" s="82"/>
      <c r="O3395" s="82"/>
      <c r="BS3395" s="82"/>
      <c r="BT3395" s="82"/>
      <c r="BU3395" s="82"/>
      <c r="BV3395" s="82"/>
      <c r="BW3395" s="82"/>
    </row>
    <row r="3396" spans="6:75" x14ac:dyDescent="0.3">
      <c r="F3396" s="10"/>
      <c r="G3396" s="10"/>
      <c r="H3396" s="10"/>
      <c r="I3396" s="10"/>
      <c r="J3396" s="10"/>
      <c r="K3396" s="82"/>
      <c r="L3396" s="82"/>
      <c r="M3396" s="82"/>
      <c r="N3396" s="82"/>
      <c r="O3396" s="82"/>
      <c r="BS3396" s="82"/>
      <c r="BT3396" s="82"/>
      <c r="BU3396" s="82"/>
      <c r="BV3396" s="82"/>
      <c r="BW3396" s="82"/>
    </row>
    <row r="3397" spans="6:75" x14ac:dyDescent="0.3">
      <c r="F3397" s="10"/>
      <c r="G3397" s="10"/>
      <c r="H3397" s="10"/>
      <c r="I3397" s="10"/>
      <c r="J3397" s="10"/>
      <c r="K3397" s="82"/>
      <c r="L3397" s="82"/>
      <c r="M3397" s="82"/>
      <c r="N3397" s="82"/>
      <c r="O3397" s="82"/>
      <c r="BS3397" s="82"/>
      <c r="BT3397" s="82"/>
      <c r="BU3397" s="82"/>
      <c r="BV3397" s="82"/>
      <c r="BW3397" s="82"/>
    </row>
    <row r="3398" spans="6:75" x14ac:dyDescent="0.3">
      <c r="F3398" s="10"/>
      <c r="G3398" s="10"/>
      <c r="H3398" s="10"/>
      <c r="I3398" s="10"/>
      <c r="J3398" s="10"/>
      <c r="K3398" s="82"/>
      <c r="L3398" s="82"/>
      <c r="M3398" s="82"/>
      <c r="N3398" s="82"/>
      <c r="O3398" s="82"/>
      <c r="BS3398" s="82"/>
      <c r="BT3398" s="82"/>
      <c r="BU3398" s="82"/>
      <c r="BV3398" s="82"/>
      <c r="BW3398" s="82"/>
    </row>
    <row r="3399" spans="6:75" x14ac:dyDescent="0.3">
      <c r="F3399" s="10"/>
      <c r="G3399" s="10"/>
      <c r="H3399" s="10"/>
      <c r="I3399" s="10"/>
      <c r="J3399" s="10"/>
      <c r="K3399" s="82"/>
      <c r="L3399" s="82"/>
      <c r="M3399" s="82"/>
      <c r="N3399" s="82"/>
      <c r="O3399" s="82"/>
      <c r="BS3399" s="82"/>
      <c r="BT3399" s="82"/>
      <c r="BU3399" s="82"/>
      <c r="BV3399" s="82"/>
      <c r="BW3399" s="82"/>
    </row>
    <row r="3400" spans="6:75" x14ac:dyDescent="0.3">
      <c r="F3400" s="10"/>
      <c r="G3400" s="10"/>
      <c r="H3400" s="10"/>
      <c r="I3400" s="10"/>
      <c r="J3400" s="10"/>
      <c r="K3400" s="82"/>
      <c r="L3400" s="82"/>
      <c r="M3400" s="82"/>
      <c r="N3400" s="82"/>
      <c r="O3400" s="82"/>
      <c r="BS3400" s="82"/>
      <c r="BT3400" s="82"/>
      <c r="BU3400" s="82"/>
      <c r="BV3400" s="82"/>
      <c r="BW3400" s="82"/>
    </row>
    <row r="3401" spans="6:75" x14ac:dyDescent="0.3">
      <c r="F3401" s="10"/>
      <c r="G3401" s="10"/>
      <c r="H3401" s="10"/>
      <c r="I3401" s="10"/>
      <c r="J3401" s="10"/>
      <c r="K3401" s="82"/>
      <c r="L3401" s="82"/>
      <c r="M3401" s="82"/>
      <c r="N3401" s="82"/>
      <c r="O3401" s="82"/>
      <c r="BS3401" s="82"/>
      <c r="BT3401" s="82"/>
      <c r="BU3401" s="82"/>
      <c r="BV3401" s="82"/>
      <c r="BW3401" s="82"/>
    </row>
    <row r="3402" spans="6:75" x14ac:dyDescent="0.3">
      <c r="F3402" s="10"/>
      <c r="G3402" s="10"/>
      <c r="H3402" s="10"/>
      <c r="I3402" s="10"/>
      <c r="J3402" s="10"/>
      <c r="K3402" s="82"/>
      <c r="L3402" s="82"/>
      <c r="M3402" s="82"/>
      <c r="N3402" s="82"/>
      <c r="O3402" s="82"/>
      <c r="BS3402" s="82"/>
      <c r="BT3402" s="82"/>
      <c r="BU3402" s="82"/>
      <c r="BV3402" s="82"/>
      <c r="BW3402" s="82"/>
    </row>
    <row r="3403" spans="6:75" x14ac:dyDescent="0.3">
      <c r="F3403" s="10"/>
      <c r="G3403" s="10"/>
      <c r="H3403" s="10"/>
      <c r="I3403" s="10"/>
      <c r="J3403" s="10"/>
      <c r="K3403" s="82"/>
      <c r="L3403" s="82"/>
      <c r="M3403" s="82"/>
      <c r="N3403" s="82"/>
      <c r="O3403" s="82"/>
      <c r="BS3403" s="82"/>
      <c r="BT3403" s="82"/>
      <c r="BU3403" s="82"/>
      <c r="BV3403" s="82"/>
      <c r="BW3403" s="82"/>
    </row>
    <row r="3404" spans="6:75" x14ac:dyDescent="0.3">
      <c r="F3404" s="10"/>
      <c r="G3404" s="10"/>
      <c r="H3404" s="10"/>
      <c r="I3404" s="10"/>
      <c r="J3404" s="10"/>
      <c r="K3404" s="82"/>
      <c r="L3404" s="82"/>
      <c r="M3404" s="82"/>
      <c r="N3404" s="82"/>
      <c r="O3404" s="82"/>
      <c r="BS3404" s="82"/>
      <c r="BT3404" s="82"/>
      <c r="BU3404" s="82"/>
      <c r="BV3404" s="82"/>
      <c r="BW3404" s="82"/>
    </row>
    <row r="3405" spans="6:75" x14ac:dyDescent="0.3">
      <c r="F3405" s="10"/>
      <c r="G3405" s="10"/>
      <c r="H3405" s="10"/>
      <c r="I3405" s="10"/>
      <c r="J3405" s="10"/>
      <c r="K3405" s="82"/>
      <c r="L3405" s="82"/>
      <c r="M3405" s="82"/>
      <c r="N3405" s="82"/>
      <c r="O3405" s="82"/>
      <c r="BS3405" s="82"/>
      <c r="BT3405" s="82"/>
      <c r="BU3405" s="82"/>
      <c r="BV3405" s="82"/>
      <c r="BW3405" s="82"/>
    </row>
    <row r="3406" spans="6:75" x14ac:dyDescent="0.3">
      <c r="F3406" s="10"/>
      <c r="G3406" s="10"/>
      <c r="H3406" s="10"/>
      <c r="I3406" s="10"/>
      <c r="J3406" s="10"/>
      <c r="K3406" s="82"/>
      <c r="L3406" s="82"/>
      <c r="M3406" s="82"/>
      <c r="N3406" s="82"/>
      <c r="O3406" s="82"/>
      <c r="BS3406" s="82"/>
      <c r="BT3406" s="82"/>
      <c r="BU3406" s="82"/>
      <c r="BV3406" s="82"/>
      <c r="BW3406" s="82"/>
    </row>
    <row r="3407" spans="6:75" x14ac:dyDescent="0.3">
      <c r="F3407" s="10"/>
      <c r="G3407" s="10"/>
      <c r="H3407" s="10"/>
      <c r="I3407" s="10"/>
      <c r="J3407" s="10"/>
      <c r="K3407" s="82"/>
      <c r="L3407" s="82"/>
      <c r="M3407" s="82"/>
      <c r="N3407" s="82"/>
      <c r="O3407" s="82"/>
      <c r="BS3407" s="82"/>
      <c r="BT3407" s="82"/>
      <c r="BU3407" s="82"/>
      <c r="BV3407" s="82"/>
      <c r="BW3407" s="82"/>
    </row>
    <row r="3408" spans="6:75" x14ac:dyDescent="0.3">
      <c r="F3408" s="10"/>
      <c r="G3408" s="10"/>
      <c r="H3408" s="10"/>
      <c r="I3408" s="10"/>
      <c r="J3408" s="10"/>
      <c r="K3408" s="82"/>
      <c r="L3408" s="82"/>
      <c r="M3408" s="82"/>
      <c r="N3408" s="82"/>
      <c r="O3408" s="82"/>
      <c r="BS3408" s="82"/>
      <c r="BT3408" s="82"/>
      <c r="BU3408" s="82"/>
      <c r="BV3408" s="82"/>
      <c r="BW3408" s="82"/>
    </row>
    <row r="3409" spans="6:75" x14ac:dyDescent="0.3">
      <c r="F3409" s="10"/>
      <c r="G3409" s="10"/>
      <c r="H3409" s="10"/>
      <c r="I3409" s="10"/>
      <c r="J3409" s="10"/>
      <c r="K3409" s="82"/>
      <c r="L3409" s="82"/>
      <c r="M3409" s="82"/>
      <c r="N3409" s="82"/>
      <c r="O3409" s="82"/>
      <c r="BS3409" s="82"/>
      <c r="BT3409" s="82"/>
      <c r="BU3409" s="82"/>
      <c r="BV3409" s="82"/>
      <c r="BW3409" s="82"/>
    </row>
    <row r="3410" spans="6:75" x14ac:dyDescent="0.3">
      <c r="F3410" s="10"/>
      <c r="G3410" s="10"/>
      <c r="H3410" s="10"/>
      <c r="I3410" s="10"/>
      <c r="J3410" s="10"/>
      <c r="K3410" s="82"/>
      <c r="L3410" s="82"/>
      <c r="M3410" s="82"/>
      <c r="N3410" s="82"/>
      <c r="O3410" s="82"/>
      <c r="BS3410" s="82"/>
      <c r="BT3410" s="82"/>
      <c r="BU3410" s="82"/>
      <c r="BV3410" s="82"/>
      <c r="BW3410" s="82"/>
    </row>
    <row r="3411" spans="6:75" x14ac:dyDescent="0.3">
      <c r="F3411" s="10"/>
      <c r="G3411" s="10"/>
      <c r="H3411" s="10"/>
      <c r="I3411" s="10"/>
      <c r="J3411" s="10"/>
      <c r="K3411" s="82"/>
      <c r="L3411" s="82"/>
      <c r="M3411" s="82"/>
      <c r="N3411" s="82"/>
      <c r="O3411" s="82"/>
      <c r="BS3411" s="82"/>
      <c r="BT3411" s="82"/>
      <c r="BU3411" s="82"/>
      <c r="BV3411" s="82"/>
      <c r="BW3411" s="82"/>
    </row>
    <row r="3412" spans="6:75" x14ac:dyDescent="0.3">
      <c r="F3412" s="10"/>
      <c r="G3412" s="10"/>
      <c r="H3412" s="10"/>
      <c r="I3412" s="10"/>
      <c r="J3412" s="10"/>
      <c r="K3412" s="82"/>
      <c r="L3412" s="82"/>
      <c r="M3412" s="82"/>
      <c r="N3412" s="82"/>
      <c r="O3412" s="82"/>
      <c r="BS3412" s="82"/>
      <c r="BT3412" s="82"/>
      <c r="BU3412" s="82"/>
      <c r="BV3412" s="82"/>
      <c r="BW3412" s="82"/>
    </row>
    <row r="3413" spans="6:75" x14ac:dyDescent="0.3">
      <c r="F3413" s="10"/>
      <c r="G3413" s="10"/>
      <c r="H3413" s="10"/>
      <c r="I3413" s="10"/>
      <c r="J3413" s="10"/>
      <c r="K3413" s="82"/>
      <c r="L3413" s="82"/>
      <c r="M3413" s="82"/>
      <c r="N3413" s="82"/>
      <c r="O3413" s="82"/>
      <c r="BS3413" s="82"/>
      <c r="BT3413" s="82"/>
      <c r="BU3413" s="82"/>
      <c r="BV3413" s="82"/>
      <c r="BW3413" s="82"/>
    </row>
    <row r="3414" spans="6:75" x14ac:dyDescent="0.3">
      <c r="F3414" s="10"/>
      <c r="G3414" s="10"/>
      <c r="H3414" s="10"/>
      <c r="I3414" s="10"/>
      <c r="J3414" s="10"/>
      <c r="K3414" s="82"/>
      <c r="L3414" s="82"/>
      <c r="M3414" s="82"/>
      <c r="N3414" s="82"/>
      <c r="O3414" s="82"/>
      <c r="BS3414" s="82"/>
      <c r="BT3414" s="82"/>
      <c r="BU3414" s="82"/>
      <c r="BV3414" s="82"/>
      <c r="BW3414" s="82"/>
    </row>
    <row r="3415" spans="6:75" x14ac:dyDescent="0.3">
      <c r="F3415" s="10"/>
      <c r="G3415" s="10"/>
      <c r="H3415" s="10"/>
      <c r="I3415" s="10"/>
      <c r="J3415" s="10"/>
      <c r="K3415" s="82"/>
      <c r="L3415" s="82"/>
      <c r="M3415" s="82"/>
      <c r="N3415" s="82"/>
      <c r="O3415" s="82"/>
      <c r="BS3415" s="82"/>
      <c r="BT3415" s="82"/>
      <c r="BU3415" s="82"/>
      <c r="BV3415" s="82"/>
      <c r="BW3415" s="82"/>
    </row>
    <row r="3416" spans="6:75" x14ac:dyDescent="0.3">
      <c r="F3416" s="10"/>
      <c r="G3416" s="10"/>
      <c r="H3416" s="10"/>
      <c r="I3416" s="10"/>
      <c r="J3416" s="10"/>
      <c r="K3416" s="82"/>
      <c r="L3416" s="82"/>
      <c r="M3416" s="82"/>
      <c r="N3416" s="82"/>
      <c r="O3416" s="82"/>
      <c r="BS3416" s="82"/>
      <c r="BT3416" s="82"/>
      <c r="BU3416" s="82"/>
      <c r="BV3416" s="82"/>
      <c r="BW3416" s="82"/>
    </row>
    <row r="3417" spans="6:75" x14ac:dyDescent="0.3">
      <c r="F3417" s="10"/>
      <c r="G3417" s="10"/>
      <c r="H3417" s="10"/>
      <c r="I3417" s="10"/>
      <c r="J3417" s="10"/>
      <c r="K3417" s="82"/>
      <c r="L3417" s="82"/>
      <c r="M3417" s="82"/>
      <c r="N3417" s="82"/>
      <c r="O3417" s="82"/>
      <c r="BS3417" s="82"/>
      <c r="BT3417" s="82"/>
      <c r="BU3417" s="82"/>
      <c r="BV3417" s="82"/>
      <c r="BW3417" s="82"/>
    </row>
    <row r="3418" spans="6:75" x14ac:dyDescent="0.3">
      <c r="F3418" s="10"/>
      <c r="G3418" s="10"/>
      <c r="H3418" s="10"/>
      <c r="I3418" s="10"/>
      <c r="J3418" s="10"/>
      <c r="K3418" s="82"/>
      <c r="L3418" s="82"/>
      <c r="M3418" s="82"/>
      <c r="N3418" s="82"/>
      <c r="O3418" s="82"/>
      <c r="BS3418" s="82"/>
      <c r="BT3418" s="82"/>
      <c r="BU3418" s="82"/>
      <c r="BV3418" s="82"/>
      <c r="BW3418" s="82"/>
    </row>
    <row r="3419" spans="6:75" x14ac:dyDescent="0.3">
      <c r="F3419" s="10"/>
      <c r="G3419" s="10"/>
      <c r="H3419" s="10"/>
      <c r="I3419" s="10"/>
      <c r="J3419" s="10"/>
      <c r="K3419" s="82"/>
      <c r="L3419" s="82"/>
      <c r="M3419" s="82"/>
      <c r="N3419" s="82"/>
      <c r="O3419" s="82"/>
      <c r="BS3419" s="82"/>
      <c r="BT3419" s="82"/>
      <c r="BU3419" s="82"/>
      <c r="BV3419" s="82"/>
      <c r="BW3419" s="82"/>
    </row>
    <row r="3420" spans="6:75" x14ac:dyDescent="0.3">
      <c r="F3420" s="10"/>
      <c r="G3420" s="10"/>
      <c r="H3420" s="10"/>
      <c r="I3420" s="10"/>
      <c r="J3420" s="10"/>
      <c r="K3420" s="82"/>
      <c r="L3420" s="82"/>
      <c r="M3420" s="82"/>
      <c r="N3420" s="82"/>
      <c r="O3420" s="82"/>
      <c r="BS3420" s="82"/>
      <c r="BT3420" s="82"/>
      <c r="BU3420" s="82"/>
      <c r="BV3420" s="82"/>
      <c r="BW3420" s="82"/>
    </row>
    <row r="3421" spans="6:75" x14ac:dyDescent="0.3">
      <c r="F3421" s="10"/>
      <c r="G3421" s="10"/>
      <c r="H3421" s="10"/>
      <c r="I3421" s="10"/>
      <c r="J3421" s="10"/>
      <c r="K3421" s="82"/>
      <c r="L3421" s="82"/>
      <c r="M3421" s="82"/>
      <c r="N3421" s="82"/>
      <c r="O3421" s="82"/>
      <c r="BS3421" s="82"/>
      <c r="BT3421" s="82"/>
      <c r="BU3421" s="82"/>
      <c r="BV3421" s="82"/>
      <c r="BW3421" s="82"/>
    </row>
    <row r="3422" spans="6:75" x14ac:dyDescent="0.3">
      <c r="F3422" s="10"/>
      <c r="G3422" s="10"/>
      <c r="H3422" s="10"/>
      <c r="I3422" s="10"/>
      <c r="J3422" s="10"/>
      <c r="K3422" s="82"/>
      <c r="L3422" s="82"/>
      <c r="M3422" s="82"/>
      <c r="N3422" s="82"/>
      <c r="O3422" s="82"/>
      <c r="BS3422" s="82"/>
      <c r="BT3422" s="82"/>
      <c r="BU3422" s="82"/>
      <c r="BV3422" s="82"/>
      <c r="BW3422" s="82"/>
    </row>
    <row r="3423" spans="6:75" x14ac:dyDescent="0.3">
      <c r="F3423" s="10"/>
      <c r="G3423" s="10"/>
      <c r="H3423" s="10"/>
      <c r="I3423" s="10"/>
      <c r="J3423" s="10"/>
      <c r="K3423" s="82"/>
      <c r="L3423" s="82"/>
      <c r="M3423" s="82"/>
      <c r="N3423" s="82"/>
      <c r="O3423" s="82"/>
      <c r="BS3423" s="82"/>
      <c r="BT3423" s="82"/>
      <c r="BU3423" s="82"/>
      <c r="BV3423" s="82"/>
      <c r="BW3423" s="82"/>
    </row>
    <row r="3424" spans="6:75" x14ac:dyDescent="0.3">
      <c r="F3424" s="10"/>
      <c r="G3424" s="10"/>
      <c r="H3424" s="10"/>
      <c r="I3424" s="10"/>
      <c r="J3424" s="10"/>
      <c r="K3424" s="82"/>
      <c r="L3424" s="82"/>
      <c r="M3424" s="82"/>
      <c r="N3424" s="82"/>
      <c r="O3424" s="82"/>
      <c r="BS3424" s="82"/>
      <c r="BT3424" s="82"/>
      <c r="BU3424" s="82"/>
      <c r="BV3424" s="82"/>
      <c r="BW3424" s="82"/>
    </row>
    <row r="3425" spans="6:75" x14ac:dyDescent="0.3">
      <c r="F3425" s="10"/>
      <c r="G3425" s="10"/>
      <c r="H3425" s="10"/>
      <c r="I3425" s="10"/>
      <c r="J3425" s="10"/>
      <c r="K3425" s="82"/>
      <c r="L3425" s="82"/>
      <c r="M3425" s="82"/>
      <c r="N3425" s="82"/>
      <c r="O3425" s="82"/>
      <c r="BS3425" s="82"/>
      <c r="BT3425" s="82"/>
      <c r="BU3425" s="82"/>
      <c r="BV3425" s="82"/>
      <c r="BW3425" s="82"/>
    </row>
    <row r="3426" spans="6:75" x14ac:dyDescent="0.3">
      <c r="F3426" s="10"/>
      <c r="G3426" s="10"/>
      <c r="H3426" s="10"/>
      <c r="I3426" s="10"/>
      <c r="J3426" s="10"/>
      <c r="K3426" s="82"/>
      <c r="L3426" s="82"/>
      <c r="M3426" s="82"/>
      <c r="N3426" s="82"/>
      <c r="O3426" s="82"/>
      <c r="BS3426" s="82"/>
      <c r="BT3426" s="82"/>
      <c r="BU3426" s="82"/>
      <c r="BV3426" s="82"/>
      <c r="BW3426" s="82"/>
    </row>
    <row r="3427" spans="6:75" x14ac:dyDescent="0.3">
      <c r="F3427" s="10"/>
      <c r="G3427" s="10"/>
      <c r="H3427" s="10"/>
      <c r="I3427" s="10"/>
      <c r="J3427" s="10"/>
      <c r="K3427" s="82"/>
      <c r="L3427" s="82"/>
      <c r="M3427" s="82"/>
      <c r="N3427" s="82"/>
      <c r="O3427" s="82"/>
      <c r="BS3427" s="82"/>
      <c r="BT3427" s="82"/>
      <c r="BU3427" s="82"/>
      <c r="BV3427" s="82"/>
      <c r="BW3427" s="82"/>
    </row>
    <row r="3428" spans="6:75" x14ac:dyDescent="0.3">
      <c r="F3428" s="10"/>
      <c r="G3428" s="10"/>
      <c r="H3428" s="10"/>
      <c r="I3428" s="10"/>
      <c r="J3428" s="10"/>
      <c r="K3428" s="82"/>
      <c r="L3428" s="82"/>
      <c r="M3428" s="82"/>
      <c r="N3428" s="82"/>
      <c r="O3428" s="82"/>
      <c r="BS3428" s="82"/>
      <c r="BT3428" s="82"/>
      <c r="BU3428" s="82"/>
      <c r="BV3428" s="82"/>
      <c r="BW3428" s="82"/>
    </row>
    <row r="3429" spans="6:75" x14ac:dyDescent="0.3">
      <c r="F3429" s="10"/>
      <c r="G3429" s="10"/>
      <c r="H3429" s="10"/>
      <c r="I3429" s="10"/>
      <c r="J3429" s="10"/>
      <c r="K3429" s="82"/>
      <c r="L3429" s="82"/>
      <c r="M3429" s="82"/>
      <c r="N3429" s="82"/>
      <c r="O3429" s="82"/>
      <c r="BS3429" s="82"/>
      <c r="BT3429" s="82"/>
      <c r="BU3429" s="82"/>
      <c r="BV3429" s="82"/>
      <c r="BW3429" s="82"/>
    </row>
    <row r="3430" spans="6:75" x14ac:dyDescent="0.3">
      <c r="F3430" s="10"/>
      <c r="G3430" s="10"/>
      <c r="H3430" s="10"/>
      <c r="I3430" s="10"/>
      <c r="J3430" s="10"/>
      <c r="K3430" s="82"/>
      <c r="L3430" s="82"/>
      <c r="M3430" s="82"/>
      <c r="N3430" s="82"/>
      <c r="O3430" s="82"/>
      <c r="BS3430" s="82"/>
      <c r="BT3430" s="82"/>
      <c r="BU3430" s="82"/>
      <c r="BV3430" s="82"/>
      <c r="BW3430" s="82"/>
    </row>
    <row r="3431" spans="6:75" x14ac:dyDescent="0.3">
      <c r="F3431" s="10"/>
      <c r="G3431" s="10"/>
      <c r="H3431" s="10"/>
      <c r="I3431" s="10"/>
      <c r="J3431" s="10"/>
      <c r="K3431" s="82"/>
      <c r="L3431" s="82"/>
      <c r="M3431" s="82"/>
      <c r="N3431" s="82"/>
      <c r="O3431" s="82"/>
      <c r="BS3431" s="82"/>
      <c r="BT3431" s="82"/>
      <c r="BU3431" s="82"/>
      <c r="BV3431" s="82"/>
      <c r="BW3431" s="82"/>
    </row>
    <row r="3432" spans="6:75" x14ac:dyDescent="0.3">
      <c r="F3432" s="10"/>
      <c r="G3432" s="10"/>
      <c r="H3432" s="10"/>
      <c r="I3432" s="10"/>
      <c r="J3432" s="10"/>
      <c r="K3432" s="82"/>
      <c r="L3432" s="82"/>
      <c r="M3432" s="82"/>
      <c r="N3432" s="82"/>
      <c r="O3432" s="82"/>
      <c r="BS3432" s="82"/>
      <c r="BT3432" s="82"/>
      <c r="BU3432" s="82"/>
      <c r="BV3432" s="82"/>
      <c r="BW3432" s="82"/>
    </row>
    <row r="3433" spans="6:75" x14ac:dyDescent="0.3">
      <c r="F3433" s="10"/>
      <c r="G3433" s="10"/>
      <c r="H3433" s="10"/>
      <c r="I3433" s="10"/>
      <c r="J3433" s="10"/>
      <c r="K3433" s="82"/>
      <c r="L3433" s="82"/>
      <c r="M3433" s="82"/>
      <c r="N3433" s="82"/>
      <c r="O3433" s="82"/>
      <c r="BS3433" s="82"/>
      <c r="BT3433" s="82"/>
      <c r="BU3433" s="82"/>
      <c r="BV3433" s="82"/>
      <c r="BW3433" s="82"/>
    </row>
    <row r="3434" spans="6:75" x14ac:dyDescent="0.3">
      <c r="F3434" s="10"/>
      <c r="G3434" s="10"/>
      <c r="H3434" s="10"/>
      <c r="I3434" s="10"/>
      <c r="J3434" s="10"/>
      <c r="K3434" s="82"/>
      <c r="L3434" s="82"/>
      <c r="M3434" s="82"/>
      <c r="N3434" s="82"/>
      <c r="O3434" s="82"/>
      <c r="BS3434" s="82"/>
      <c r="BT3434" s="82"/>
      <c r="BU3434" s="82"/>
      <c r="BV3434" s="82"/>
      <c r="BW3434" s="82"/>
    </row>
    <row r="3435" spans="6:75" x14ac:dyDescent="0.3">
      <c r="F3435" s="10"/>
      <c r="G3435" s="10"/>
      <c r="H3435" s="10"/>
      <c r="I3435" s="10"/>
      <c r="J3435" s="10"/>
      <c r="K3435" s="82"/>
      <c r="L3435" s="82"/>
      <c r="M3435" s="82"/>
      <c r="N3435" s="82"/>
      <c r="O3435" s="82"/>
      <c r="BS3435" s="82"/>
      <c r="BT3435" s="82"/>
      <c r="BU3435" s="82"/>
      <c r="BV3435" s="82"/>
      <c r="BW3435" s="82"/>
    </row>
    <row r="3436" spans="6:75" x14ac:dyDescent="0.3">
      <c r="F3436" s="10"/>
      <c r="G3436" s="10"/>
      <c r="H3436" s="10"/>
      <c r="I3436" s="10"/>
      <c r="J3436" s="10"/>
      <c r="K3436" s="82"/>
      <c r="L3436" s="82"/>
      <c r="M3436" s="82"/>
      <c r="N3436" s="82"/>
      <c r="O3436" s="82"/>
      <c r="BS3436" s="82"/>
      <c r="BT3436" s="82"/>
      <c r="BU3436" s="82"/>
      <c r="BV3436" s="82"/>
      <c r="BW3436" s="82"/>
    </row>
    <row r="3437" spans="6:75" x14ac:dyDescent="0.3">
      <c r="F3437" s="10"/>
      <c r="G3437" s="10"/>
      <c r="H3437" s="10"/>
      <c r="I3437" s="10"/>
      <c r="J3437" s="10"/>
      <c r="K3437" s="82"/>
      <c r="L3437" s="82"/>
      <c r="M3437" s="82"/>
      <c r="N3437" s="82"/>
      <c r="O3437" s="82"/>
      <c r="BS3437" s="82"/>
      <c r="BT3437" s="82"/>
      <c r="BU3437" s="82"/>
      <c r="BV3437" s="82"/>
      <c r="BW3437" s="82"/>
    </row>
    <row r="3438" spans="6:75" x14ac:dyDescent="0.3">
      <c r="F3438" s="10"/>
      <c r="G3438" s="10"/>
      <c r="H3438" s="10"/>
      <c r="I3438" s="10"/>
      <c r="J3438" s="10"/>
      <c r="K3438" s="82"/>
      <c r="L3438" s="82"/>
      <c r="M3438" s="82"/>
      <c r="N3438" s="82"/>
      <c r="O3438" s="82"/>
      <c r="BS3438" s="82"/>
      <c r="BT3438" s="82"/>
      <c r="BU3438" s="82"/>
      <c r="BV3438" s="82"/>
      <c r="BW3438" s="82"/>
    </row>
    <row r="3439" spans="6:75" x14ac:dyDescent="0.3">
      <c r="F3439" s="10"/>
      <c r="G3439" s="10"/>
      <c r="H3439" s="10"/>
      <c r="I3439" s="10"/>
      <c r="J3439" s="10"/>
      <c r="K3439" s="82"/>
      <c r="L3439" s="82"/>
      <c r="M3439" s="82"/>
      <c r="N3439" s="82"/>
      <c r="O3439" s="82"/>
      <c r="BS3439" s="82"/>
      <c r="BT3439" s="82"/>
      <c r="BU3439" s="82"/>
      <c r="BV3439" s="82"/>
      <c r="BW3439" s="82"/>
    </row>
    <row r="3440" spans="6:75" x14ac:dyDescent="0.3">
      <c r="F3440" s="10"/>
      <c r="G3440" s="10"/>
      <c r="H3440" s="10"/>
      <c r="I3440" s="10"/>
      <c r="J3440" s="10"/>
      <c r="K3440" s="82"/>
      <c r="L3440" s="82"/>
      <c r="M3440" s="82"/>
      <c r="N3440" s="82"/>
      <c r="O3440" s="82"/>
      <c r="BS3440" s="82"/>
      <c r="BT3440" s="82"/>
      <c r="BU3440" s="82"/>
      <c r="BV3440" s="82"/>
      <c r="BW3440" s="82"/>
    </row>
    <row r="3441" spans="6:75" x14ac:dyDescent="0.3">
      <c r="F3441" s="10"/>
      <c r="G3441" s="10"/>
      <c r="H3441" s="10"/>
      <c r="I3441" s="10"/>
      <c r="J3441" s="10"/>
      <c r="K3441" s="82"/>
      <c r="L3441" s="82"/>
      <c r="M3441" s="82"/>
      <c r="N3441" s="82"/>
      <c r="O3441" s="82"/>
      <c r="BS3441" s="82"/>
      <c r="BT3441" s="82"/>
      <c r="BU3441" s="82"/>
      <c r="BV3441" s="82"/>
      <c r="BW3441" s="82"/>
    </row>
    <row r="3442" spans="6:75" x14ac:dyDescent="0.3">
      <c r="F3442" s="10"/>
      <c r="G3442" s="10"/>
      <c r="H3442" s="10"/>
      <c r="I3442" s="10"/>
      <c r="J3442" s="10"/>
      <c r="K3442" s="82"/>
      <c r="L3442" s="82"/>
      <c r="M3442" s="82"/>
      <c r="N3442" s="82"/>
      <c r="O3442" s="82"/>
      <c r="BS3442" s="82"/>
      <c r="BT3442" s="82"/>
      <c r="BU3442" s="82"/>
      <c r="BV3442" s="82"/>
      <c r="BW3442" s="82"/>
    </row>
    <row r="3443" spans="6:75" x14ac:dyDescent="0.3">
      <c r="F3443" s="10"/>
      <c r="G3443" s="10"/>
      <c r="H3443" s="10"/>
      <c r="I3443" s="10"/>
      <c r="J3443" s="10"/>
      <c r="K3443" s="82"/>
      <c r="L3443" s="82"/>
      <c r="M3443" s="82"/>
      <c r="N3443" s="82"/>
      <c r="O3443" s="82"/>
      <c r="BS3443" s="82"/>
      <c r="BT3443" s="82"/>
      <c r="BU3443" s="82"/>
      <c r="BV3443" s="82"/>
      <c r="BW3443" s="82"/>
    </row>
    <row r="3444" spans="6:75" x14ac:dyDescent="0.3">
      <c r="F3444" s="10"/>
      <c r="G3444" s="10"/>
      <c r="H3444" s="10"/>
      <c r="I3444" s="10"/>
      <c r="J3444" s="10"/>
      <c r="K3444" s="82"/>
      <c r="L3444" s="82"/>
      <c r="M3444" s="82"/>
      <c r="N3444" s="82"/>
      <c r="O3444" s="82"/>
      <c r="BS3444" s="82"/>
      <c r="BT3444" s="82"/>
      <c r="BU3444" s="82"/>
      <c r="BV3444" s="82"/>
      <c r="BW3444" s="82"/>
    </row>
    <row r="3445" spans="6:75" x14ac:dyDescent="0.3">
      <c r="F3445" s="10"/>
      <c r="G3445" s="10"/>
      <c r="H3445" s="10"/>
      <c r="I3445" s="10"/>
      <c r="J3445" s="10"/>
      <c r="K3445" s="82"/>
      <c r="L3445" s="82"/>
      <c r="M3445" s="82"/>
      <c r="N3445" s="82"/>
      <c r="O3445" s="82"/>
      <c r="BS3445" s="82"/>
      <c r="BT3445" s="82"/>
      <c r="BU3445" s="82"/>
      <c r="BV3445" s="82"/>
      <c r="BW3445" s="82"/>
    </row>
    <row r="3446" spans="6:75" x14ac:dyDescent="0.3">
      <c r="F3446" s="10"/>
      <c r="G3446" s="10"/>
      <c r="H3446" s="10"/>
      <c r="I3446" s="10"/>
      <c r="J3446" s="10"/>
      <c r="K3446" s="82"/>
      <c r="L3446" s="82"/>
      <c r="M3446" s="82"/>
      <c r="N3446" s="82"/>
      <c r="O3446" s="82"/>
      <c r="BS3446" s="82"/>
      <c r="BT3446" s="82"/>
      <c r="BU3446" s="82"/>
      <c r="BV3446" s="82"/>
      <c r="BW3446" s="82"/>
    </row>
    <row r="3447" spans="6:75" x14ac:dyDescent="0.3">
      <c r="F3447" s="10"/>
      <c r="G3447" s="10"/>
      <c r="H3447" s="10"/>
      <c r="I3447" s="10"/>
      <c r="J3447" s="10"/>
      <c r="K3447" s="82"/>
      <c r="L3447" s="82"/>
      <c r="M3447" s="82"/>
      <c r="N3447" s="82"/>
      <c r="O3447" s="82"/>
      <c r="BS3447" s="82"/>
      <c r="BT3447" s="82"/>
      <c r="BU3447" s="82"/>
      <c r="BV3447" s="82"/>
      <c r="BW3447" s="82"/>
    </row>
    <row r="3448" spans="6:75" x14ac:dyDescent="0.3">
      <c r="F3448" s="10"/>
      <c r="G3448" s="10"/>
      <c r="H3448" s="10"/>
      <c r="I3448" s="10"/>
      <c r="J3448" s="10"/>
      <c r="K3448" s="82"/>
      <c r="L3448" s="82"/>
      <c r="M3448" s="82"/>
      <c r="N3448" s="82"/>
      <c r="O3448" s="82"/>
      <c r="BS3448" s="82"/>
      <c r="BT3448" s="82"/>
      <c r="BU3448" s="82"/>
      <c r="BV3448" s="82"/>
      <c r="BW3448" s="82"/>
    </row>
    <row r="3449" spans="6:75" x14ac:dyDescent="0.3">
      <c r="F3449" s="10"/>
      <c r="G3449" s="10"/>
      <c r="H3449" s="10"/>
      <c r="I3449" s="10"/>
      <c r="J3449" s="10"/>
      <c r="K3449" s="82"/>
      <c r="L3449" s="82"/>
      <c r="M3449" s="82"/>
      <c r="N3449" s="82"/>
      <c r="O3449" s="82"/>
      <c r="BS3449" s="82"/>
      <c r="BT3449" s="82"/>
      <c r="BU3449" s="82"/>
      <c r="BV3449" s="82"/>
      <c r="BW3449" s="82"/>
    </row>
    <row r="3450" spans="6:75" x14ac:dyDescent="0.3">
      <c r="F3450" s="10"/>
      <c r="G3450" s="10"/>
      <c r="H3450" s="10"/>
      <c r="I3450" s="10"/>
      <c r="J3450" s="10"/>
      <c r="K3450" s="82"/>
      <c r="L3450" s="82"/>
      <c r="M3450" s="82"/>
      <c r="N3450" s="82"/>
      <c r="O3450" s="82"/>
      <c r="BS3450" s="82"/>
      <c r="BT3450" s="82"/>
      <c r="BU3450" s="82"/>
      <c r="BV3450" s="82"/>
      <c r="BW3450" s="82"/>
    </row>
    <row r="3451" spans="6:75" x14ac:dyDescent="0.3">
      <c r="F3451" s="10"/>
      <c r="G3451" s="10"/>
      <c r="H3451" s="10"/>
      <c r="I3451" s="10"/>
      <c r="J3451" s="10"/>
      <c r="K3451" s="82"/>
      <c r="L3451" s="82"/>
      <c r="M3451" s="82"/>
      <c r="N3451" s="82"/>
      <c r="O3451" s="82"/>
      <c r="BS3451" s="82"/>
      <c r="BT3451" s="82"/>
      <c r="BU3451" s="82"/>
      <c r="BV3451" s="82"/>
      <c r="BW3451" s="82"/>
    </row>
    <row r="3452" spans="6:75" x14ac:dyDescent="0.3">
      <c r="F3452" s="10"/>
      <c r="G3452" s="10"/>
      <c r="H3452" s="10"/>
      <c r="I3452" s="10"/>
      <c r="J3452" s="10"/>
      <c r="K3452" s="82"/>
      <c r="L3452" s="82"/>
      <c r="M3452" s="82"/>
      <c r="N3452" s="82"/>
      <c r="O3452" s="82"/>
      <c r="BS3452" s="82"/>
      <c r="BT3452" s="82"/>
      <c r="BU3452" s="82"/>
      <c r="BV3452" s="82"/>
      <c r="BW3452" s="82"/>
    </row>
    <row r="3453" spans="6:75" x14ac:dyDescent="0.3">
      <c r="F3453" s="10"/>
      <c r="G3453" s="10"/>
      <c r="H3453" s="10"/>
      <c r="I3453" s="10"/>
      <c r="J3453" s="10"/>
      <c r="K3453" s="82"/>
      <c r="L3453" s="82"/>
      <c r="M3453" s="82"/>
      <c r="N3453" s="82"/>
      <c r="O3453" s="82"/>
      <c r="BS3453" s="82"/>
      <c r="BT3453" s="82"/>
      <c r="BU3453" s="82"/>
      <c r="BV3453" s="82"/>
      <c r="BW3453" s="82"/>
    </row>
    <row r="3454" spans="6:75" x14ac:dyDescent="0.3">
      <c r="F3454" s="10"/>
      <c r="G3454" s="10"/>
      <c r="H3454" s="10"/>
      <c r="I3454" s="10"/>
      <c r="J3454" s="10"/>
      <c r="K3454" s="82"/>
      <c r="L3454" s="82"/>
      <c r="M3454" s="82"/>
      <c r="N3454" s="82"/>
      <c r="O3454" s="82"/>
      <c r="BS3454" s="82"/>
      <c r="BT3454" s="82"/>
      <c r="BU3454" s="82"/>
      <c r="BV3454" s="82"/>
      <c r="BW3454" s="82"/>
    </row>
    <row r="3455" spans="6:75" x14ac:dyDescent="0.3">
      <c r="F3455" s="10"/>
      <c r="G3455" s="10"/>
      <c r="H3455" s="10"/>
      <c r="I3455" s="10"/>
      <c r="J3455" s="10"/>
      <c r="K3455" s="82"/>
      <c r="L3455" s="82"/>
      <c r="M3455" s="82"/>
      <c r="N3455" s="82"/>
      <c r="O3455" s="82"/>
      <c r="BS3455" s="82"/>
      <c r="BT3455" s="82"/>
      <c r="BU3455" s="82"/>
      <c r="BV3455" s="82"/>
      <c r="BW3455" s="82"/>
    </row>
    <row r="3456" spans="6:75" x14ac:dyDescent="0.3">
      <c r="F3456" s="10"/>
      <c r="G3456" s="10"/>
      <c r="H3456" s="10"/>
      <c r="I3456" s="10"/>
      <c r="J3456" s="10"/>
      <c r="K3456" s="82"/>
      <c r="L3456" s="82"/>
      <c r="M3456" s="82"/>
      <c r="N3456" s="82"/>
      <c r="O3456" s="82"/>
      <c r="BS3456" s="82"/>
      <c r="BT3456" s="82"/>
      <c r="BU3456" s="82"/>
      <c r="BV3456" s="82"/>
      <c r="BW3456" s="82"/>
    </row>
    <row r="3457" spans="6:75" x14ac:dyDescent="0.3">
      <c r="F3457" s="10"/>
      <c r="G3457" s="10"/>
      <c r="H3457" s="10"/>
      <c r="I3457" s="10"/>
      <c r="J3457" s="10"/>
      <c r="K3457" s="82"/>
      <c r="L3457" s="82"/>
      <c r="M3457" s="82"/>
      <c r="N3457" s="82"/>
      <c r="O3457" s="82"/>
      <c r="BS3457" s="82"/>
      <c r="BT3457" s="82"/>
      <c r="BU3457" s="82"/>
      <c r="BV3457" s="82"/>
      <c r="BW3457" s="82"/>
    </row>
    <row r="3458" spans="6:75" x14ac:dyDescent="0.3">
      <c r="F3458" s="10"/>
      <c r="G3458" s="10"/>
      <c r="H3458" s="10"/>
      <c r="I3458" s="10"/>
      <c r="J3458" s="10"/>
      <c r="K3458" s="82"/>
      <c r="L3458" s="82"/>
      <c r="M3458" s="82"/>
      <c r="N3458" s="82"/>
      <c r="O3458" s="82"/>
      <c r="BS3458" s="82"/>
      <c r="BT3458" s="82"/>
      <c r="BU3458" s="82"/>
      <c r="BV3458" s="82"/>
      <c r="BW3458" s="82"/>
    </row>
    <row r="3459" spans="6:75" x14ac:dyDescent="0.3">
      <c r="F3459" s="10"/>
      <c r="G3459" s="10"/>
      <c r="H3459" s="10"/>
      <c r="I3459" s="10"/>
      <c r="J3459" s="10"/>
      <c r="K3459" s="82"/>
      <c r="L3459" s="82"/>
      <c r="M3459" s="82"/>
      <c r="N3459" s="82"/>
      <c r="O3459" s="82"/>
      <c r="BS3459" s="82"/>
      <c r="BT3459" s="82"/>
      <c r="BU3459" s="82"/>
      <c r="BV3459" s="82"/>
      <c r="BW3459" s="82"/>
    </row>
    <row r="3460" spans="6:75" x14ac:dyDescent="0.3">
      <c r="F3460" s="10"/>
      <c r="G3460" s="10"/>
      <c r="H3460" s="10"/>
      <c r="I3460" s="10"/>
      <c r="J3460" s="10"/>
      <c r="K3460" s="82"/>
      <c r="L3460" s="82"/>
      <c r="M3460" s="82"/>
      <c r="N3460" s="82"/>
      <c r="O3460" s="82"/>
      <c r="BS3460" s="82"/>
      <c r="BT3460" s="82"/>
      <c r="BU3460" s="82"/>
      <c r="BV3460" s="82"/>
      <c r="BW3460" s="82"/>
    </row>
    <row r="3461" spans="6:75" x14ac:dyDescent="0.3">
      <c r="F3461" s="10"/>
      <c r="G3461" s="10"/>
      <c r="H3461" s="10"/>
      <c r="I3461" s="10"/>
      <c r="J3461" s="10"/>
      <c r="K3461" s="82"/>
      <c r="L3461" s="82"/>
      <c r="M3461" s="82"/>
      <c r="N3461" s="82"/>
      <c r="O3461" s="82"/>
      <c r="BS3461" s="82"/>
      <c r="BT3461" s="82"/>
      <c r="BU3461" s="82"/>
      <c r="BV3461" s="82"/>
      <c r="BW3461" s="82"/>
    </row>
    <row r="3462" spans="6:75" x14ac:dyDescent="0.3">
      <c r="F3462" s="10"/>
      <c r="G3462" s="10"/>
      <c r="H3462" s="10"/>
      <c r="I3462" s="10"/>
      <c r="J3462" s="10"/>
      <c r="K3462" s="82"/>
      <c r="L3462" s="82"/>
      <c r="M3462" s="82"/>
      <c r="N3462" s="82"/>
      <c r="O3462" s="82"/>
      <c r="BS3462" s="82"/>
      <c r="BT3462" s="82"/>
      <c r="BU3462" s="82"/>
      <c r="BV3462" s="82"/>
      <c r="BW3462" s="82"/>
    </row>
    <row r="3463" spans="6:75" x14ac:dyDescent="0.3">
      <c r="F3463" s="10"/>
      <c r="G3463" s="10"/>
      <c r="H3463" s="10"/>
      <c r="I3463" s="10"/>
      <c r="J3463" s="10"/>
      <c r="K3463" s="82"/>
      <c r="L3463" s="82"/>
      <c r="M3463" s="82"/>
      <c r="N3463" s="82"/>
      <c r="O3463" s="82"/>
      <c r="BS3463" s="82"/>
      <c r="BT3463" s="82"/>
      <c r="BU3463" s="82"/>
      <c r="BV3463" s="82"/>
      <c r="BW3463" s="82"/>
    </row>
    <row r="3464" spans="6:75" x14ac:dyDescent="0.3">
      <c r="F3464" s="10"/>
      <c r="G3464" s="10"/>
      <c r="H3464" s="10"/>
      <c r="I3464" s="10"/>
      <c r="J3464" s="10"/>
      <c r="K3464" s="82"/>
      <c r="L3464" s="82"/>
      <c r="M3464" s="82"/>
      <c r="N3464" s="82"/>
      <c r="O3464" s="82"/>
      <c r="BS3464" s="82"/>
      <c r="BT3464" s="82"/>
      <c r="BU3464" s="82"/>
      <c r="BV3464" s="82"/>
      <c r="BW3464" s="82"/>
    </row>
    <row r="3465" spans="6:75" x14ac:dyDescent="0.3">
      <c r="F3465" s="10"/>
      <c r="G3465" s="10"/>
      <c r="H3465" s="10"/>
      <c r="I3465" s="10"/>
      <c r="J3465" s="10"/>
      <c r="K3465" s="82"/>
      <c r="L3465" s="82"/>
      <c r="M3465" s="82"/>
      <c r="N3465" s="82"/>
      <c r="O3465" s="82"/>
      <c r="BS3465" s="82"/>
      <c r="BT3465" s="82"/>
      <c r="BU3465" s="82"/>
      <c r="BV3465" s="82"/>
      <c r="BW3465" s="82"/>
    </row>
    <row r="3466" spans="6:75" x14ac:dyDescent="0.3">
      <c r="F3466" s="10"/>
      <c r="G3466" s="10"/>
      <c r="H3466" s="10"/>
      <c r="I3466" s="10"/>
      <c r="J3466" s="10"/>
      <c r="K3466" s="82"/>
      <c r="L3466" s="82"/>
      <c r="M3466" s="82"/>
      <c r="N3466" s="82"/>
      <c r="O3466" s="82"/>
      <c r="BS3466" s="82"/>
      <c r="BT3466" s="82"/>
      <c r="BU3466" s="82"/>
      <c r="BV3466" s="82"/>
      <c r="BW3466" s="82"/>
    </row>
    <row r="3467" spans="6:75" x14ac:dyDescent="0.3">
      <c r="F3467" s="10"/>
      <c r="G3467" s="10"/>
      <c r="H3467" s="10"/>
      <c r="I3467" s="10"/>
      <c r="J3467" s="10"/>
      <c r="K3467" s="82"/>
      <c r="L3467" s="82"/>
      <c r="M3467" s="82"/>
      <c r="N3467" s="82"/>
      <c r="O3467" s="82"/>
      <c r="BS3467" s="82"/>
      <c r="BT3467" s="82"/>
      <c r="BU3467" s="82"/>
      <c r="BV3467" s="82"/>
      <c r="BW3467" s="82"/>
    </row>
    <row r="3468" spans="6:75" x14ac:dyDescent="0.3">
      <c r="F3468" s="10"/>
      <c r="G3468" s="10"/>
      <c r="H3468" s="10"/>
      <c r="I3468" s="10"/>
      <c r="J3468" s="10"/>
      <c r="K3468" s="82"/>
      <c r="L3468" s="82"/>
      <c r="M3468" s="82"/>
      <c r="N3468" s="82"/>
      <c r="O3468" s="82"/>
      <c r="BS3468" s="82"/>
      <c r="BT3468" s="82"/>
      <c r="BU3468" s="82"/>
      <c r="BV3468" s="82"/>
      <c r="BW3468" s="82"/>
    </row>
    <row r="3469" spans="6:75" x14ac:dyDescent="0.3">
      <c r="F3469" s="10"/>
      <c r="G3469" s="10"/>
      <c r="H3469" s="10"/>
      <c r="I3469" s="10"/>
      <c r="J3469" s="10"/>
      <c r="K3469" s="82"/>
      <c r="L3469" s="82"/>
      <c r="M3469" s="82"/>
      <c r="N3469" s="82"/>
      <c r="O3469" s="82"/>
      <c r="BS3469" s="82"/>
      <c r="BT3469" s="82"/>
      <c r="BU3469" s="82"/>
      <c r="BV3469" s="82"/>
      <c r="BW3469" s="82"/>
    </row>
    <row r="3470" spans="6:75" x14ac:dyDescent="0.3">
      <c r="F3470" s="10"/>
      <c r="G3470" s="10"/>
      <c r="H3470" s="10"/>
      <c r="I3470" s="10"/>
      <c r="J3470" s="10"/>
      <c r="K3470" s="82"/>
      <c r="L3470" s="82"/>
      <c r="M3470" s="82"/>
      <c r="N3470" s="82"/>
      <c r="O3470" s="82"/>
      <c r="BS3470" s="82"/>
      <c r="BT3470" s="82"/>
      <c r="BU3470" s="82"/>
      <c r="BV3470" s="82"/>
      <c r="BW3470" s="82"/>
    </row>
    <row r="3471" spans="6:75" x14ac:dyDescent="0.3">
      <c r="F3471" s="10"/>
      <c r="G3471" s="10"/>
      <c r="H3471" s="10"/>
      <c r="I3471" s="10"/>
      <c r="J3471" s="10"/>
      <c r="K3471" s="82"/>
      <c r="L3471" s="82"/>
      <c r="M3471" s="82"/>
      <c r="N3471" s="82"/>
      <c r="O3471" s="82"/>
      <c r="BS3471" s="82"/>
      <c r="BT3471" s="82"/>
      <c r="BU3471" s="82"/>
      <c r="BV3471" s="82"/>
      <c r="BW3471" s="82"/>
    </row>
    <row r="3472" spans="6:75" x14ac:dyDescent="0.3">
      <c r="F3472" s="10"/>
      <c r="G3472" s="10"/>
      <c r="H3472" s="10"/>
      <c r="I3472" s="10"/>
      <c r="J3472" s="10"/>
      <c r="K3472" s="82"/>
      <c r="L3472" s="82"/>
      <c r="M3472" s="82"/>
      <c r="N3472" s="82"/>
      <c r="O3472" s="82"/>
      <c r="BS3472" s="82"/>
      <c r="BT3472" s="82"/>
      <c r="BU3472" s="82"/>
      <c r="BV3472" s="82"/>
      <c r="BW3472" s="82"/>
    </row>
    <row r="3473" spans="6:75" x14ac:dyDescent="0.3">
      <c r="F3473" s="10"/>
      <c r="G3473" s="10"/>
      <c r="H3473" s="10"/>
      <c r="I3473" s="10"/>
      <c r="J3473" s="10"/>
      <c r="K3473" s="82"/>
      <c r="L3473" s="82"/>
      <c r="M3473" s="82"/>
      <c r="N3473" s="82"/>
      <c r="O3473" s="82"/>
      <c r="BS3473" s="82"/>
      <c r="BT3473" s="82"/>
      <c r="BU3473" s="82"/>
      <c r="BV3473" s="82"/>
      <c r="BW3473" s="82"/>
    </row>
    <row r="3474" spans="6:75" x14ac:dyDescent="0.3">
      <c r="F3474" s="10"/>
      <c r="G3474" s="10"/>
      <c r="H3474" s="10"/>
      <c r="I3474" s="10"/>
      <c r="J3474" s="10"/>
      <c r="K3474" s="82"/>
      <c r="L3474" s="82"/>
      <c r="M3474" s="82"/>
      <c r="N3474" s="82"/>
      <c r="O3474" s="82"/>
      <c r="BS3474" s="82"/>
      <c r="BT3474" s="82"/>
      <c r="BU3474" s="82"/>
      <c r="BV3474" s="82"/>
      <c r="BW3474" s="82"/>
    </row>
    <row r="3475" spans="6:75" x14ac:dyDescent="0.3">
      <c r="F3475" s="10"/>
      <c r="G3475" s="10"/>
      <c r="H3475" s="10"/>
      <c r="I3475" s="10"/>
      <c r="J3475" s="10"/>
      <c r="K3475" s="82"/>
      <c r="L3475" s="82"/>
      <c r="M3475" s="82"/>
      <c r="N3475" s="82"/>
      <c r="O3475" s="82"/>
      <c r="BS3475" s="82"/>
      <c r="BT3475" s="82"/>
      <c r="BU3475" s="82"/>
      <c r="BV3475" s="82"/>
      <c r="BW3475" s="82"/>
    </row>
    <row r="3476" spans="6:75" x14ac:dyDescent="0.3">
      <c r="F3476" s="10"/>
      <c r="G3476" s="10"/>
      <c r="H3476" s="10"/>
      <c r="I3476" s="10"/>
      <c r="J3476" s="10"/>
      <c r="K3476" s="82"/>
      <c r="L3476" s="82"/>
      <c r="M3476" s="82"/>
      <c r="N3476" s="82"/>
      <c r="O3476" s="82"/>
      <c r="BS3476" s="82"/>
      <c r="BT3476" s="82"/>
      <c r="BU3476" s="82"/>
      <c r="BV3476" s="82"/>
      <c r="BW3476" s="82"/>
    </row>
    <row r="3477" spans="6:75" x14ac:dyDescent="0.3">
      <c r="F3477" s="10"/>
      <c r="G3477" s="10"/>
      <c r="H3477" s="10"/>
      <c r="I3477" s="10"/>
      <c r="J3477" s="10"/>
      <c r="K3477" s="82"/>
      <c r="L3477" s="82"/>
      <c r="M3477" s="82"/>
      <c r="N3477" s="82"/>
      <c r="O3477" s="82"/>
      <c r="BS3477" s="82"/>
      <c r="BT3477" s="82"/>
      <c r="BU3477" s="82"/>
      <c r="BV3477" s="82"/>
      <c r="BW3477" s="82"/>
    </row>
    <row r="3478" spans="6:75" x14ac:dyDescent="0.3">
      <c r="F3478" s="10"/>
      <c r="G3478" s="10"/>
      <c r="H3478" s="10"/>
      <c r="I3478" s="10"/>
      <c r="J3478" s="10"/>
      <c r="K3478" s="82"/>
      <c r="L3478" s="82"/>
      <c r="M3478" s="82"/>
      <c r="N3478" s="82"/>
      <c r="O3478" s="82"/>
      <c r="BS3478" s="82"/>
      <c r="BT3478" s="82"/>
      <c r="BU3478" s="82"/>
      <c r="BV3478" s="82"/>
      <c r="BW3478" s="82"/>
    </row>
    <row r="3479" spans="6:75" x14ac:dyDescent="0.3">
      <c r="F3479" s="10"/>
      <c r="G3479" s="10"/>
      <c r="H3479" s="10"/>
      <c r="I3479" s="10"/>
      <c r="J3479" s="10"/>
      <c r="K3479" s="82"/>
      <c r="L3479" s="82"/>
      <c r="M3479" s="82"/>
      <c r="N3479" s="82"/>
      <c r="O3479" s="82"/>
      <c r="BS3479" s="82"/>
      <c r="BT3479" s="82"/>
      <c r="BU3479" s="82"/>
      <c r="BV3479" s="82"/>
      <c r="BW3479" s="82"/>
    </row>
    <row r="3480" spans="6:75" x14ac:dyDescent="0.3">
      <c r="F3480" s="10"/>
      <c r="G3480" s="10"/>
      <c r="H3480" s="10"/>
      <c r="I3480" s="10"/>
      <c r="J3480" s="10"/>
      <c r="K3480" s="82"/>
      <c r="L3480" s="82"/>
      <c r="M3480" s="82"/>
      <c r="N3480" s="82"/>
      <c r="O3480" s="82"/>
      <c r="BS3480" s="82"/>
      <c r="BT3480" s="82"/>
      <c r="BU3480" s="82"/>
      <c r="BV3480" s="82"/>
      <c r="BW3480" s="82"/>
    </row>
    <row r="3481" spans="6:75" x14ac:dyDescent="0.3">
      <c r="F3481" s="10"/>
      <c r="G3481" s="10"/>
      <c r="H3481" s="10"/>
      <c r="I3481" s="10"/>
      <c r="J3481" s="10"/>
      <c r="K3481" s="82"/>
      <c r="L3481" s="82"/>
      <c r="M3481" s="82"/>
      <c r="N3481" s="82"/>
      <c r="O3481" s="82"/>
      <c r="BS3481" s="82"/>
      <c r="BT3481" s="82"/>
      <c r="BU3481" s="82"/>
      <c r="BV3481" s="82"/>
      <c r="BW3481" s="82"/>
    </row>
    <row r="3482" spans="6:75" x14ac:dyDescent="0.3">
      <c r="F3482" s="10"/>
      <c r="G3482" s="10"/>
      <c r="H3482" s="10"/>
      <c r="I3482" s="10"/>
      <c r="J3482" s="10"/>
      <c r="K3482" s="82"/>
      <c r="L3482" s="82"/>
      <c r="M3482" s="82"/>
      <c r="N3482" s="82"/>
      <c r="O3482" s="82"/>
      <c r="BS3482" s="82"/>
      <c r="BT3482" s="82"/>
      <c r="BU3482" s="82"/>
      <c r="BV3482" s="82"/>
      <c r="BW3482" s="82"/>
    </row>
    <row r="3483" spans="6:75" x14ac:dyDescent="0.3">
      <c r="F3483" s="10"/>
      <c r="G3483" s="10"/>
      <c r="H3483" s="10"/>
      <c r="I3483" s="10"/>
      <c r="J3483" s="10"/>
      <c r="K3483" s="82"/>
      <c r="L3483" s="82"/>
      <c r="M3483" s="82"/>
      <c r="N3483" s="82"/>
      <c r="O3483" s="82"/>
      <c r="BS3483" s="82"/>
      <c r="BT3483" s="82"/>
      <c r="BU3483" s="82"/>
      <c r="BV3483" s="82"/>
      <c r="BW3483" s="82"/>
    </row>
    <row r="3484" spans="6:75" x14ac:dyDescent="0.3">
      <c r="F3484" s="10"/>
      <c r="G3484" s="10"/>
      <c r="H3484" s="10"/>
      <c r="I3484" s="10"/>
      <c r="J3484" s="10"/>
      <c r="K3484" s="82"/>
      <c r="L3484" s="82"/>
      <c r="M3484" s="82"/>
      <c r="N3484" s="82"/>
      <c r="O3484" s="82"/>
      <c r="BS3484" s="82"/>
      <c r="BT3484" s="82"/>
      <c r="BU3484" s="82"/>
      <c r="BV3484" s="82"/>
      <c r="BW3484" s="82"/>
    </row>
    <row r="3485" spans="6:75" x14ac:dyDescent="0.3">
      <c r="F3485" s="10"/>
      <c r="G3485" s="10"/>
      <c r="H3485" s="10"/>
      <c r="I3485" s="10"/>
      <c r="J3485" s="10"/>
      <c r="K3485" s="82"/>
      <c r="L3485" s="82"/>
      <c r="M3485" s="82"/>
      <c r="N3485" s="82"/>
      <c r="O3485" s="82"/>
      <c r="BS3485" s="82"/>
      <c r="BT3485" s="82"/>
      <c r="BU3485" s="82"/>
      <c r="BV3485" s="82"/>
      <c r="BW3485" s="82"/>
    </row>
    <row r="3486" spans="6:75" x14ac:dyDescent="0.3">
      <c r="F3486" s="10"/>
      <c r="G3486" s="10"/>
      <c r="H3486" s="10"/>
      <c r="I3486" s="10"/>
      <c r="J3486" s="10"/>
      <c r="K3486" s="82"/>
      <c r="L3486" s="82"/>
      <c r="M3486" s="82"/>
      <c r="N3486" s="82"/>
      <c r="O3486" s="82"/>
      <c r="BS3486" s="82"/>
      <c r="BT3486" s="82"/>
      <c r="BU3486" s="82"/>
      <c r="BV3486" s="82"/>
      <c r="BW3486" s="82"/>
    </row>
    <row r="3487" spans="6:75" x14ac:dyDescent="0.3">
      <c r="F3487" s="10"/>
      <c r="G3487" s="10"/>
      <c r="H3487" s="10"/>
      <c r="I3487" s="10"/>
      <c r="J3487" s="10"/>
      <c r="K3487" s="82"/>
      <c r="L3487" s="82"/>
      <c r="M3487" s="82"/>
      <c r="N3487" s="82"/>
      <c r="O3487" s="82"/>
      <c r="BS3487" s="82"/>
      <c r="BT3487" s="82"/>
      <c r="BU3487" s="82"/>
      <c r="BV3487" s="82"/>
      <c r="BW3487" s="82"/>
    </row>
    <row r="3488" spans="6:75" x14ac:dyDescent="0.3">
      <c r="F3488" s="10"/>
      <c r="G3488" s="10"/>
      <c r="H3488" s="10"/>
      <c r="I3488" s="10"/>
      <c r="J3488" s="10"/>
      <c r="K3488" s="82"/>
      <c r="L3488" s="82"/>
      <c r="M3488" s="82"/>
      <c r="N3488" s="82"/>
      <c r="O3488" s="82"/>
      <c r="BS3488" s="82"/>
      <c r="BT3488" s="82"/>
      <c r="BU3488" s="82"/>
      <c r="BV3488" s="82"/>
      <c r="BW3488" s="82"/>
    </row>
    <row r="3489" spans="6:75" x14ac:dyDescent="0.3">
      <c r="F3489" s="10"/>
      <c r="G3489" s="10"/>
      <c r="H3489" s="10"/>
      <c r="I3489" s="10"/>
      <c r="J3489" s="10"/>
      <c r="K3489" s="82"/>
      <c r="L3489" s="82"/>
      <c r="M3489" s="82"/>
      <c r="N3489" s="82"/>
      <c r="O3489" s="82"/>
      <c r="BS3489" s="82"/>
      <c r="BT3489" s="82"/>
      <c r="BU3489" s="82"/>
      <c r="BV3489" s="82"/>
      <c r="BW3489" s="82"/>
    </row>
    <row r="3490" spans="6:75" x14ac:dyDescent="0.3">
      <c r="F3490" s="10"/>
      <c r="G3490" s="10"/>
      <c r="H3490" s="10"/>
      <c r="I3490" s="10"/>
      <c r="J3490" s="10"/>
      <c r="K3490" s="82"/>
      <c r="L3490" s="82"/>
      <c r="M3490" s="82"/>
      <c r="N3490" s="82"/>
      <c r="O3490" s="82"/>
      <c r="BS3490" s="82"/>
      <c r="BT3490" s="82"/>
      <c r="BU3490" s="82"/>
      <c r="BV3490" s="82"/>
      <c r="BW3490" s="82"/>
    </row>
    <row r="3491" spans="6:75" x14ac:dyDescent="0.3">
      <c r="F3491" s="10"/>
      <c r="G3491" s="10"/>
      <c r="H3491" s="10"/>
      <c r="I3491" s="10"/>
      <c r="J3491" s="10"/>
      <c r="K3491" s="82"/>
      <c r="L3491" s="82"/>
      <c r="M3491" s="82"/>
      <c r="N3491" s="82"/>
      <c r="O3491" s="82"/>
      <c r="BS3491" s="82"/>
      <c r="BT3491" s="82"/>
      <c r="BU3491" s="82"/>
      <c r="BV3491" s="82"/>
      <c r="BW3491" s="82"/>
    </row>
    <row r="3492" spans="6:75" x14ac:dyDescent="0.3">
      <c r="F3492" s="10"/>
      <c r="G3492" s="10"/>
      <c r="H3492" s="10"/>
      <c r="I3492" s="10"/>
      <c r="J3492" s="10"/>
      <c r="K3492" s="82"/>
      <c r="L3492" s="82"/>
      <c r="M3492" s="82"/>
      <c r="N3492" s="82"/>
      <c r="O3492" s="82"/>
      <c r="BS3492" s="82"/>
      <c r="BT3492" s="82"/>
      <c r="BU3492" s="82"/>
      <c r="BV3492" s="82"/>
      <c r="BW3492" s="82"/>
    </row>
    <row r="3493" spans="6:75" x14ac:dyDescent="0.3">
      <c r="F3493" s="10"/>
      <c r="G3493" s="10"/>
      <c r="H3493" s="10"/>
      <c r="I3493" s="10"/>
      <c r="J3493" s="10"/>
      <c r="K3493" s="82"/>
      <c r="L3493" s="82"/>
      <c r="M3493" s="82"/>
      <c r="N3493" s="82"/>
      <c r="O3493" s="82"/>
      <c r="BS3493" s="82"/>
      <c r="BT3493" s="82"/>
      <c r="BU3493" s="82"/>
      <c r="BV3493" s="82"/>
      <c r="BW3493" s="82"/>
    </row>
    <row r="3494" spans="6:75" x14ac:dyDescent="0.3">
      <c r="F3494" s="10"/>
      <c r="G3494" s="10"/>
      <c r="H3494" s="10"/>
      <c r="I3494" s="10"/>
      <c r="J3494" s="10"/>
      <c r="K3494" s="82"/>
      <c r="L3494" s="82"/>
      <c r="M3494" s="82"/>
      <c r="N3494" s="82"/>
      <c r="O3494" s="82"/>
      <c r="BS3494" s="82"/>
      <c r="BT3494" s="82"/>
      <c r="BU3494" s="82"/>
      <c r="BV3494" s="82"/>
      <c r="BW3494" s="82"/>
    </row>
    <row r="3495" spans="6:75" x14ac:dyDescent="0.3">
      <c r="F3495" s="10"/>
      <c r="G3495" s="10"/>
      <c r="H3495" s="10"/>
      <c r="I3495" s="10"/>
      <c r="J3495" s="10"/>
      <c r="K3495" s="82"/>
      <c r="L3495" s="82"/>
      <c r="M3495" s="82"/>
      <c r="N3495" s="82"/>
      <c r="O3495" s="82"/>
      <c r="BS3495" s="82"/>
      <c r="BT3495" s="82"/>
      <c r="BU3495" s="82"/>
      <c r="BV3495" s="82"/>
      <c r="BW3495" s="82"/>
    </row>
    <row r="3496" spans="6:75" x14ac:dyDescent="0.3">
      <c r="F3496" s="10"/>
      <c r="G3496" s="10"/>
      <c r="H3496" s="10"/>
      <c r="I3496" s="10"/>
      <c r="J3496" s="10"/>
      <c r="K3496" s="82"/>
      <c r="L3496" s="82"/>
      <c r="M3496" s="82"/>
      <c r="N3496" s="82"/>
      <c r="O3496" s="82"/>
      <c r="BS3496" s="82"/>
      <c r="BT3496" s="82"/>
      <c r="BU3496" s="82"/>
      <c r="BV3496" s="82"/>
      <c r="BW3496" s="82"/>
    </row>
    <row r="3497" spans="6:75" x14ac:dyDescent="0.3">
      <c r="F3497" s="10"/>
      <c r="G3497" s="10"/>
      <c r="H3497" s="10"/>
      <c r="I3497" s="10"/>
      <c r="J3497" s="10"/>
      <c r="K3497" s="82"/>
      <c r="L3497" s="82"/>
      <c r="M3497" s="82"/>
      <c r="N3497" s="82"/>
      <c r="O3497" s="82"/>
      <c r="BS3497" s="82"/>
      <c r="BT3497" s="82"/>
      <c r="BU3497" s="82"/>
      <c r="BV3497" s="82"/>
      <c r="BW3497" s="82"/>
    </row>
    <row r="3498" spans="6:75" x14ac:dyDescent="0.3">
      <c r="F3498" s="10"/>
      <c r="G3498" s="10"/>
      <c r="H3498" s="10"/>
      <c r="I3498" s="10"/>
      <c r="J3498" s="10"/>
      <c r="K3498" s="82"/>
      <c r="L3498" s="82"/>
      <c r="M3498" s="82"/>
      <c r="N3498" s="82"/>
      <c r="O3498" s="82"/>
      <c r="BS3498" s="82"/>
      <c r="BT3498" s="82"/>
      <c r="BU3498" s="82"/>
      <c r="BV3498" s="82"/>
      <c r="BW3498" s="82"/>
    </row>
    <row r="3499" spans="6:75" x14ac:dyDescent="0.3">
      <c r="F3499" s="10"/>
      <c r="G3499" s="10"/>
      <c r="H3499" s="10"/>
      <c r="I3499" s="10"/>
      <c r="J3499" s="10"/>
      <c r="K3499" s="82"/>
      <c r="L3499" s="82"/>
      <c r="M3499" s="82"/>
      <c r="N3499" s="82"/>
      <c r="O3499" s="82"/>
      <c r="BS3499" s="82"/>
      <c r="BT3499" s="82"/>
      <c r="BU3499" s="82"/>
      <c r="BV3499" s="82"/>
      <c r="BW3499" s="82"/>
    </row>
    <row r="3500" spans="6:75" x14ac:dyDescent="0.3">
      <c r="F3500" s="10"/>
      <c r="G3500" s="10"/>
      <c r="H3500" s="10"/>
      <c r="I3500" s="10"/>
      <c r="J3500" s="10"/>
      <c r="K3500" s="82"/>
      <c r="L3500" s="82"/>
      <c r="M3500" s="82"/>
      <c r="N3500" s="82"/>
      <c r="O3500" s="82"/>
      <c r="BS3500" s="82"/>
      <c r="BT3500" s="82"/>
      <c r="BU3500" s="82"/>
      <c r="BV3500" s="82"/>
      <c r="BW3500" s="82"/>
    </row>
    <row r="3501" spans="6:75" x14ac:dyDescent="0.3">
      <c r="F3501" s="10"/>
      <c r="G3501" s="10"/>
      <c r="H3501" s="10"/>
      <c r="I3501" s="10"/>
      <c r="J3501" s="10"/>
      <c r="K3501" s="82"/>
      <c r="L3501" s="82"/>
      <c r="M3501" s="82"/>
      <c r="N3501" s="82"/>
      <c r="O3501" s="82"/>
      <c r="BS3501" s="82"/>
      <c r="BT3501" s="82"/>
      <c r="BU3501" s="82"/>
      <c r="BV3501" s="82"/>
      <c r="BW3501" s="82"/>
    </row>
    <row r="3502" spans="6:75" x14ac:dyDescent="0.3">
      <c r="F3502" s="10"/>
      <c r="G3502" s="10"/>
      <c r="H3502" s="10"/>
      <c r="I3502" s="10"/>
      <c r="J3502" s="10"/>
      <c r="K3502" s="82"/>
      <c r="L3502" s="82"/>
      <c r="M3502" s="82"/>
      <c r="N3502" s="82"/>
      <c r="O3502" s="82"/>
      <c r="BS3502" s="82"/>
      <c r="BT3502" s="82"/>
      <c r="BU3502" s="82"/>
      <c r="BV3502" s="82"/>
      <c r="BW3502" s="82"/>
    </row>
    <row r="3503" spans="6:75" x14ac:dyDescent="0.3">
      <c r="F3503" s="10"/>
      <c r="G3503" s="10"/>
      <c r="H3503" s="10"/>
      <c r="I3503" s="10"/>
      <c r="J3503" s="10"/>
      <c r="K3503" s="82"/>
      <c r="L3503" s="82"/>
      <c r="M3503" s="82"/>
      <c r="N3503" s="82"/>
      <c r="O3503" s="82"/>
      <c r="BS3503" s="82"/>
      <c r="BT3503" s="82"/>
      <c r="BU3503" s="82"/>
      <c r="BV3503" s="82"/>
      <c r="BW3503" s="82"/>
    </row>
    <row r="3504" spans="6:75" x14ac:dyDescent="0.3">
      <c r="F3504" s="10"/>
      <c r="G3504" s="10"/>
      <c r="H3504" s="10"/>
      <c r="I3504" s="10"/>
      <c r="J3504" s="10"/>
      <c r="K3504" s="82"/>
      <c r="L3504" s="82"/>
      <c r="M3504" s="82"/>
      <c r="N3504" s="82"/>
      <c r="O3504" s="82"/>
      <c r="BS3504" s="82"/>
      <c r="BT3504" s="82"/>
      <c r="BU3504" s="82"/>
      <c r="BV3504" s="82"/>
      <c r="BW3504" s="82"/>
    </row>
    <row r="3505" spans="6:75" x14ac:dyDescent="0.3">
      <c r="F3505" s="10"/>
      <c r="G3505" s="10"/>
      <c r="H3505" s="10"/>
      <c r="I3505" s="10"/>
      <c r="J3505" s="10"/>
      <c r="K3505" s="82"/>
      <c r="L3505" s="82"/>
      <c r="M3505" s="82"/>
      <c r="N3505" s="82"/>
      <c r="O3505" s="82"/>
      <c r="BS3505" s="82"/>
      <c r="BT3505" s="82"/>
      <c r="BU3505" s="82"/>
      <c r="BV3505" s="82"/>
      <c r="BW3505" s="82"/>
    </row>
    <row r="3506" spans="6:75" x14ac:dyDescent="0.3">
      <c r="F3506" s="10"/>
      <c r="G3506" s="10"/>
      <c r="H3506" s="10"/>
      <c r="I3506" s="10"/>
      <c r="J3506" s="10"/>
      <c r="K3506" s="82"/>
      <c r="L3506" s="82"/>
      <c r="M3506" s="82"/>
      <c r="N3506" s="82"/>
      <c r="O3506" s="82"/>
      <c r="BS3506" s="82"/>
      <c r="BT3506" s="82"/>
      <c r="BU3506" s="82"/>
      <c r="BV3506" s="82"/>
      <c r="BW3506" s="82"/>
    </row>
    <row r="3507" spans="6:75" x14ac:dyDescent="0.3">
      <c r="F3507" s="10"/>
      <c r="G3507" s="10"/>
      <c r="H3507" s="10"/>
      <c r="I3507" s="10"/>
      <c r="J3507" s="10"/>
      <c r="K3507" s="82"/>
      <c r="L3507" s="82"/>
      <c r="M3507" s="82"/>
      <c r="N3507" s="82"/>
      <c r="O3507" s="82"/>
      <c r="BS3507" s="82"/>
      <c r="BT3507" s="82"/>
      <c r="BU3507" s="82"/>
      <c r="BV3507" s="82"/>
      <c r="BW3507" s="82"/>
    </row>
    <row r="3508" spans="6:75" x14ac:dyDescent="0.3">
      <c r="F3508" s="10"/>
      <c r="G3508" s="10"/>
      <c r="H3508" s="10"/>
      <c r="I3508" s="10"/>
      <c r="J3508" s="10"/>
      <c r="K3508" s="82"/>
      <c r="L3508" s="82"/>
      <c r="M3508" s="82"/>
      <c r="N3508" s="82"/>
      <c r="O3508" s="82"/>
      <c r="BS3508" s="82"/>
      <c r="BT3508" s="82"/>
      <c r="BU3508" s="82"/>
      <c r="BV3508" s="82"/>
      <c r="BW3508" s="82"/>
    </row>
    <row r="3509" spans="6:75" x14ac:dyDescent="0.3">
      <c r="F3509" s="10"/>
      <c r="G3509" s="10"/>
      <c r="H3509" s="10"/>
      <c r="I3509" s="10"/>
      <c r="J3509" s="10"/>
      <c r="K3509" s="82"/>
      <c r="L3509" s="82"/>
      <c r="M3509" s="82"/>
      <c r="N3509" s="82"/>
      <c r="O3509" s="82"/>
      <c r="BS3509" s="82"/>
      <c r="BT3509" s="82"/>
      <c r="BU3509" s="82"/>
      <c r="BV3509" s="82"/>
      <c r="BW3509" s="82"/>
    </row>
    <row r="3510" spans="6:75" x14ac:dyDescent="0.3">
      <c r="F3510" s="10"/>
      <c r="G3510" s="10"/>
      <c r="H3510" s="10"/>
      <c r="I3510" s="10"/>
      <c r="J3510" s="10"/>
      <c r="K3510" s="82"/>
      <c r="L3510" s="82"/>
      <c r="M3510" s="82"/>
      <c r="N3510" s="82"/>
      <c r="O3510" s="82"/>
      <c r="BS3510" s="82"/>
      <c r="BT3510" s="82"/>
      <c r="BU3510" s="82"/>
      <c r="BV3510" s="82"/>
      <c r="BW3510" s="82"/>
    </row>
    <row r="3511" spans="6:75" x14ac:dyDescent="0.3">
      <c r="F3511" s="10"/>
      <c r="G3511" s="10"/>
      <c r="H3511" s="10"/>
      <c r="I3511" s="10"/>
      <c r="J3511" s="10"/>
      <c r="K3511" s="82"/>
      <c r="L3511" s="82"/>
      <c r="M3511" s="82"/>
      <c r="N3511" s="82"/>
      <c r="O3511" s="82"/>
      <c r="BS3511" s="82"/>
      <c r="BT3511" s="82"/>
      <c r="BU3511" s="82"/>
      <c r="BV3511" s="82"/>
      <c r="BW3511" s="82"/>
    </row>
    <row r="3512" spans="6:75" x14ac:dyDescent="0.3">
      <c r="F3512" s="10"/>
      <c r="G3512" s="10"/>
      <c r="H3512" s="10"/>
      <c r="I3512" s="10"/>
      <c r="J3512" s="10"/>
      <c r="K3512" s="82"/>
      <c r="L3512" s="82"/>
      <c r="M3512" s="82"/>
      <c r="N3512" s="82"/>
      <c r="O3512" s="82"/>
      <c r="BS3512" s="82"/>
      <c r="BT3512" s="82"/>
      <c r="BU3512" s="82"/>
      <c r="BV3512" s="82"/>
      <c r="BW3512" s="82"/>
    </row>
    <row r="3513" spans="6:75" x14ac:dyDescent="0.3">
      <c r="F3513" s="10"/>
      <c r="G3513" s="10"/>
      <c r="H3513" s="10"/>
      <c r="I3513" s="10"/>
      <c r="J3513" s="10"/>
      <c r="K3513" s="82"/>
      <c r="L3513" s="82"/>
      <c r="M3513" s="82"/>
      <c r="N3513" s="82"/>
      <c r="O3513" s="82"/>
      <c r="BS3513" s="82"/>
      <c r="BT3513" s="82"/>
      <c r="BU3513" s="82"/>
      <c r="BV3513" s="82"/>
      <c r="BW3513" s="82"/>
    </row>
    <row r="3514" spans="6:75" x14ac:dyDescent="0.3">
      <c r="F3514" s="10"/>
      <c r="G3514" s="10"/>
      <c r="H3514" s="10"/>
      <c r="I3514" s="10"/>
      <c r="J3514" s="10"/>
      <c r="K3514" s="82"/>
      <c r="L3514" s="82"/>
      <c r="M3514" s="82"/>
      <c r="N3514" s="82"/>
      <c r="O3514" s="82"/>
      <c r="BS3514" s="82"/>
      <c r="BT3514" s="82"/>
      <c r="BU3514" s="82"/>
      <c r="BV3514" s="82"/>
      <c r="BW3514" s="82"/>
    </row>
    <row r="3515" spans="6:75" x14ac:dyDescent="0.3">
      <c r="F3515" s="10"/>
      <c r="G3515" s="10"/>
      <c r="H3515" s="10"/>
      <c r="I3515" s="10"/>
      <c r="J3515" s="10"/>
      <c r="K3515" s="82"/>
      <c r="L3515" s="82"/>
      <c r="M3515" s="82"/>
      <c r="N3515" s="82"/>
      <c r="O3515" s="82"/>
      <c r="BS3515" s="82"/>
      <c r="BT3515" s="82"/>
      <c r="BU3515" s="82"/>
      <c r="BV3515" s="82"/>
      <c r="BW3515" s="82"/>
    </row>
    <row r="3516" spans="6:75" x14ac:dyDescent="0.3">
      <c r="F3516" s="10"/>
      <c r="G3516" s="10"/>
      <c r="H3516" s="10"/>
      <c r="I3516" s="10"/>
      <c r="J3516" s="10"/>
      <c r="K3516" s="82"/>
      <c r="L3516" s="82"/>
      <c r="M3516" s="82"/>
      <c r="N3516" s="82"/>
      <c r="O3516" s="82"/>
      <c r="BS3516" s="82"/>
      <c r="BT3516" s="82"/>
      <c r="BU3516" s="82"/>
      <c r="BV3516" s="82"/>
      <c r="BW3516" s="82"/>
    </row>
    <row r="3517" spans="6:75" x14ac:dyDescent="0.3">
      <c r="F3517" s="10"/>
      <c r="G3517" s="10"/>
      <c r="H3517" s="10"/>
      <c r="I3517" s="10"/>
      <c r="J3517" s="10"/>
      <c r="K3517" s="82"/>
      <c r="L3517" s="82"/>
      <c r="M3517" s="82"/>
      <c r="N3517" s="82"/>
      <c r="O3517" s="82"/>
      <c r="BS3517" s="82"/>
      <c r="BT3517" s="82"/>
      <c r="BU3517" s="82"/>
      <c r="BV3517" s="82"/>
      <c r="BW3517" s="82"/>
    </row>
    <row r="3518" spans="6:75" x14ac:dyDescent="0.3">
      <c r="F3518" s="10"/>
      <c r="G3518" s="10"/>
      <c r="H3518" s="10"/>
      <c r="I3518" s="10"/>
      <c r="J3518" s="10"/>
      <c r="K3518" s="82"/>
      <c r="L3518" s="82"/>
      <c r="M3518" s="82"/>
      <c r="N3518" s="82"/>
      <c r="O3518" s="82"/>
      <c r="BS3518" s="82"/>
      <c r="BT3518" s="82"/>
      <c r="BU3518" s="82"/>
      <c r="BV3518" s="82"/>
      <c r="BW3518" s="82"/>
    </row>
    <row r="3519" spans="6:75" x14ac:dyDescent="0.3">
      <c r="F3519" s="10"/>
      <c r="G3519" s="10"/>
      <c r="H3519" s="10"/>
      <c r="I3519" s="10"/>
      <c r="J3519" s="10"/>
      <c r="K3519" s="82"/>
      <c r="L3519" s="82"/>
      <c r="M3519" s="82"/>
      <c r="N3519" s="82"/>
      <c r="O3519" s="82"/>
      <c r="BS3519" s="82"/>
      <c r="BT3519" s="82"/>
      <c r="BU3519" s="82"/>
      <c r="BV3519" s="82"/>
      <c r="BW3519" s="82"/>
    </row>
    <row r="3520" spans="6:75" x14ac:dyDescent="0.3">
      <c r="F3520" s="10"/>
      <c r="G3520" s="10"/>
      <c r="H3520" s="10"/>
      <c r="I3520" s="10"/>
      <c r="J3520" s="10"/>
      <c r="K3520" s="82"/>
      <c r="L3520" s="82"/>
      <c r="M3520" s="82"/>
      <c r="N3520" s="82"/>
      <c r="O3520" s="82"/>
      <c r="BS3520" s="82"/>
      <c r="BT3520" s="82"/>
      <c r="BU3520" s="82"/>
      <c r="BV3520" s="82"/>
      <c r="BW3520" s="82"/>
    </row>
    <row r="3521" spans="6:75" x14ac:dyDescent="0.3">
      <c r="F3521" s="10"/>
      <c r="G3521" s="10"/>
      <c r="H3521" s="10"/>
      <c r="I3521" s="10"/>
      <c r="J3521" s="10"/>
      <c r="K3521" s="82"/>
      <c r="L3521" s="82"/>
      <c r="M3521" s="82"/>
      <c r="N3521" s="82"/>
      <c r="O3521" s="82"/>
      <c r="BS3521" s="82"/>
      <c r="BT3521" s="82"/>
      <c r="BU3521" s="82"/>
      <c r="BV3521" s="82"/>
      <c r="BW3521" s="82"/>
    </row>
    <row r="3522" spans="6:75" x14ac:dyDescent="0.3">
      <c r="F3522" s="10"/>
      <c r="G3522" s="10"/>
      <c r="H3522" s="10"/>
      <c r="I3522" s="10"/>
      <c r="J3522" s="10"/>
      <c r="K3522" s="82"/>
      <c r="L3522" s="82"/>
      <c r="M3522" s="82"/>
      <c r="N3522" s="82"/>
      <c r="O3522" s="82"/>
      <c r="BS3522" s="82"/>
      <c r="BT3522" s="82"/>
      <c r="BU3522" s="82"/>
      <c r="BV3522" s="82"/>
      <c r="BW3522" s="82"/>
    </row>
    <row r="3523" spans="6:75" x14ac:dyDescent="0.3">
      <c r="F3523" s="10"/>
      <c r="G3523" s="10"/>
      <c r="H3523" s="10"/>
      <c r="I3523" s="10"/>
      <c r="J3523" s="10"/>
      <c r="K3523" s="82"/>
      <c r="L3523" s="82"/>
      <c r="M3523" s="82"/>
      <c r="N3523" s="82"/>
      <c r="O3523" s="82"/>
      <c r="BS3523" s="82"/>
      <c r="BT3523" s="82"/>
      <c r="BU3523" s="82"/>
      <c r="BV3523" s="82"/>
      <c r="BW3523" s="82"/>
    </row>
    <row r="3524" spans="6:75" x14ac:dyDescent="0.3">
      <c r="F3524" s="10"/>
      <c r="G3524" s="10"/>
      <c r="H3524" s="10"/>
      <c r="I3524" s="10"/>
      <c r="J3524" s="10"/>
      <c r="K3524" s="82"/>
      <c r="L3524" s="82"/>
      <c r="M3524" s="82"/>
      <c r="N3524" s="82"/>
      <c r="O3524" s="82"/>
      <c r="BS3524" s="82"/>
      <c r="BT3524" s="82"/>
      <c r="BU3524" s="82"/>
      <c r="BV3524" s="82"/>
      <c r="BW3524" s="82"/>
    </row>
    <row r="3525" spans="6:75" x14ac:dyDescent="0.3">
      <c r="F3525" s="10"/>
      <c r="G3525" s="10"/>
      <c r="H3525" s="10"/>
      <c r="I3525" s="10"/>
      <c r="J3525" s="10"/>
      <c r="K3525" s="82"/>
      <c r="L3525" s="82"/>
      <c r="M3525" s="82"/>
      <c r="N3525" s="82"/>
      <c r="O3525" s="82"/>
      <c r="BS3525" s="82"/>
      <c r="BT3525" s="82"/>
      <c r="BU3525" s="82"/>
      <c r="BV3525" s="82"/>
      <c r="BW3525" s="82"/>
    </row>
    <row r="3526" spans="6:75" x14ac:dyDescent="0.3">
      <c r="F3526" s="10"/>
      <c r="G3526" s="10"/>
      <c r="H3526" s="10"/>
      <c r="I3526" s="10"/>
      <c r="J3526" s="10"/>
      <c r="K3526" s="82"/>
      <c r="L3526" s="82"/>
      <c r="M3526" s="82"/>
      <c r="N3526" s="82"/>
      <c r="O3526" s="82"/>
      <c r="BS3526" s="82"/>
      <c r="BT3526" s="82"/>
      <c r="BU3526" s="82"/>
      <c r="BV3526" s="82"/>
      <c r="BW3526" s="82"/>
    </row>
    <row r="3527" spans="6:75" x14ac:dyDescent="0.3">
      <c r="F3527" s="10"/>
      <c r="G3527" s="10"/>
      <c r="H3527" s="10"/>
      <c r="I3527" s="10"/>
      <c r="J3527" s="10"/>
      <c r="K3527" s="82"/>
      <c r="L3527" s="82"/>
      <c r="M3527" s="82"/>
      <c r="N3527" s="82"/>
      <c r="O3527" s="82"/>
      <c r="BS3527" s="82"/>
      <c r="BT3527" s="82"/>
      <c r="BU3527" s="82"/>
      <c r="BV3527" s="82"/>
      <c r="BW3527" s="82"/>
    </row>
    <row r="3528" spans="6:75" x14ac:dyDescent="0.3">
      <c r="F3528" s="10"/>
      <c r="G3528" s="10"/>
      <c r="H3528" s="10"/>
      <c r="I3528" s="10"/>
      <c r="J3528" s="10"/>
      <c r="K3528" s="82"/>
      <c r="L3528" s="82"/>
      <c r="M3528" s="82"/>
      <c r="N3528" s="82"/>
      <c r="O3528" s="82"/>
      <c r="BS3528" s="82"/>
      <c r="BT3528" s="82"/>
      <c r="BU3528" s="82"/>
      <c r="BV3528" s="82"/>
      <c r="BW3528" s="82"/>
    </row>
    <row r="3529" spans="6:75" x14ac:dyDescent="0.3">
      <c r="F3529" s="10"/>
      <c r="G3529" s="10"/>
      <c r="H3529" s="10"/>
      <c r="I3529" s="10"/>
      <c r="J3529" s="10"/>
      <c r="K3529" s="82"/>
      <c r="L3529" s="82"/>
      <c r="M3529" s="82"/>
      <c r="N3529" s="82"/>
      <c r="O3529" s="82"/>
      <c r="BS3529" s="82"/>
      <c r="BT3529" s="82"/>
      <c r="BU3529" s="82"/>
      <c r="BV3529" s="82"/>
      <c r="BW3529" s="82"/>
    </row>
    <row r="3530" spans="6:75" x14ac:dyDescent="0.3">
      <c r="F3530" s="10"/>
      <c r="G3530" s="10"/>
      <c r="H3530" s="10"/>
      <c r="I3530" s="10"/>
      <c r="J3530" s="10"/>
      <c r="K3530" s="82"/>
      <c r="L3530" s="82"/>
      <c r="M3530" s="82"/>
      <c r="N3530" s="82"/>
      <c r="O3530" s="82"/>
      <c r="BS3530" s="82"/>
      <c r="BT3530" s="82"/>
      <c r="BU3530" s="82"/>
      <c r="BV3530" s="82"/>
      <c r="BW3530" s="82"/>
    </row>
    <row r="3531" spans="6:75" x14ac:dyDescent="0.3">
      <c r="F3531" s="10"/>
      <c r="G3531" s="10"/>
      <c r="H3531" s="10"/>
      <c r="I3531" s="10"/>
      <c r="J3531" s="10"/>
      <c r="K3531" s="82"/>
      <c r="L3531" s="82"/>
      <c r="M3531" s="82"/>
      <c r="N3531" s="82"/>
      <c r="O3531" s="82"/>
      <c r="BS3531" s="82"/>
      <c r="BT3531" s="82"/>
      <c r="BU3531" s="82"/>
      <c r="BV3531" s="82"/>
      <c r="BW3531" s="82"/>
    </row>
    <row r="3532" spans="6:75" x14ac:dyDescent="0.3">
      <c r="F3532" s="10"/>
      <c r="G3532" s="10"/>
      <c r="H3532" s="10"/>
      <c r="I3532" s="10"/>
      <c r="J3532" s="10"/>
      <c r="K3532" s="82"/>
      <c r="L3532" s="82"/>
      <c r="M3532" s="82"/>
      <c r="N3532" s="82"/>
      <c r="O3532" s="82"/>
      <c r="BS3532" s="82"/>
      <c r="BT3532" s="82"/>
      <c r="BU3532" s="82"/>
      <c r="BV3532" s="82"/>
      <c r="BW3532" s="82"/>
    </row>
    <row r="3533" spans="6:75" x14ac:dyDescent="0.3">
      <c r="F3533" s="10"/>
      <c r="G3533" s="10"/>
      <c r="H3533" s="10"/>
      <c r="I3533" s="10"/>
      <c r="J3533" s="10"/>
      <c r="K3533" s="82"/>
      <c r="L3533" s="82"/>
      <c r="M3533" s="82"/>
      <c r="N3533" s="82"/>
      <c r="O3533" s="82"/>
      <c r="BS3533" s="82"/>
      <c r="BT3533" s="82"/>
      <c r="BU3533" s="82"/>
      <c r="BV3533" s="82"/>
      <c r="BW3533" s="82"/>
    </row>
    <row r="3534" spans="6:75" x14ac:dyDescent="0.3">
      <c r="F3534" s="10"/>
      <c r="G3534" s="10"/>
      <c r="H3534" s="10"/>
      <c r="I3534" s="10"/>
      <c r="J3534" s="10"/>
      <c r="K3534" s="82"/>
      <c r="L3534" s="82"/>
      <c r="M3534" s="82"/>
      <c r="N3534" s="82"/>
      <c r="O3534" s="82"/>
      <c r="BS3534" s="82"/>
      <c r="BT3534" s="82"/>
      <c r="BU3534" s="82"/>
      <c r="BV3534" s="82"/>
      <c r="BW3534" s="82"/>
    </row>
    <row r="3535" spans="6:75" x14ac:dyDescent="0.3">
      <c r="F3535" s="10"/>
      <c r="G3535" s="10"/>
      <c r="H3535" s="10"/>
      <c r="I3535" s="10"/>
      <c r="J3535" s="10"/>
      <c r="K3535" s="82"/>
      <c r="L3535" s="82"/>
      <c r="M3535" s="82"/>
      <c r="N3535" s="82"/>
      <c r="O3535" s="82"/>
      <c r="BS3535" s="82"/>
      <c r="BT3535" s="82"/>
      <c r="BU3535" s="82"/>
      <c r="BV3535" s="82"/>
      <c r="BW3535" s="82"/>
    </row>
    <row r="3536" spans="6:75" x14ac:dyDescent="0.3">
      <c r="F3536" s="10"/>
      <c r="G3536" s="10"/>
      <c r="H3536" s="10"/>
      <c r="I3536" s="10"/>
      <c r="J3536" s="10"/>
      <c r="K3536" s="82"/>
      <c r="L3536" s="82"/>
      <c r="M3536" s="82"/>
      <c r="N3536" s="82"/>
      <c r="O3536" s="82"/>
      <c r="BS3536" s="82"/>
      <c r="BT3536" s="82"/>
      <c r="BU3536" s="82"/>
      <c r="BV3536" s="82"/>
      <c r="BW3536" s="82"/>
    </row>
    <row r="3537" spans="6:75" x14ac:dyDescent="0.3">
      <c r="F3537" s="10"/>
      <c r="G3537" s="10"/>
      <c r="H3537" s="10"/>
      <c r="I3537" s="10"/>
      <c r="J3537" s="10"/>
      <c r="K3537" s="82"/>
      <c r="L3537" s="82"/>
      <c r="M3537" s="82"/>
      <c r="N3537" s="82"/>
      <c r="O3537" s="82"/>
      <c r="BS3537" s="82"/>
      <c r="BT3537" s="82"/>
      <c r="BU3537" s="82"/>
      <c r="BV3537" s="82"/>
      <c r="BW3537" s="82"/>
    </row>
    <row r="3538" spans="6:75" x14ac:dyDescent="0.3">
      <c r="F3538" s="10"/>
      <c r="G3538" s="10"/>
      <c r="H3538" s="10"/>
      <c r="I3538" s="10"/>
      <c r="J3538" s="10"/>
      <c r="K3538" s="82"/>
      <c r="L3538" s="82"/>
      <c r="M3538" s="82"/>
      <c r="N3538" s="82"/>
      <c r="O3538" s="82"/>
      <c r="BS3538" s="82"/>
      <c r="BT3538" s="82"/>
      <c r="BU3538" s="82"/>
      <c r="BV3538" s="82"/>
      <c r="BW3538" s="82"/>
    </row>
    <row r="3539" spans="6:75" x14ac:dyDescent="0.3">
      <c r="F3539" s="10"/>
      <c r="G3539" s="10"/>
      <c r="H3539" s="10"/>
      <c r="I3539" s="10"/>
      <c r="J3539" s="10"/>
      <c r="K3539" s="82"/>
      <c r="L3539" s="82"/>
      <c r="M3539" s="82"/>
      <c r="N3539" s="82"/>
      <c r="O3539" s="82"/>
      <c r="BS3539" s="82"/>
      <c r="BT3539" s="82"/>
      <c r="BU3539" s="82"/>
      <c r="BV3539" s="82"/>
      <c r="BW3539" s="82"/>
    </row>
    <row r="3540" spans="6:75" x14ac:dyDescent="0.3">
      <c r="F3540" s="10"/>
      <c r="G3540" s="10"/>
      <c r="H3540" s="10"/>
      <c r="I3540" s="10"/>
      <c r="J3540" s="10"/>
      <c r="K3540" s="82"/>
      <c r="L3540" s="82"/>
      <c r="M3540" s="82"/>
      <c r="N3540" s="82"/>
      <c r="O3540" s="82"/>
      <c r="BS3540" s="82"/>
      <c r="BT3540" s="82"/>
      <c r="BU3540" s="82"/>
      <c r="BV3540" s="82"/>
      <c r="BW3540" s="82"/>
    </row>
    <row r="3541" spans="6:75" x14ac:dyDescent="0.3">
      <c r="F3541" s="10"/>
      <c r="G3541" s="10"/>
      <c r="H3541" s="10"/>
      <c r="I3541" s="10"/>
      <c r="J3541" s="10"/>
      <c r="K3541" s="82"/>
      <c r="L3541" s="82"/>
      <c r="M3541" s="82"/>
      <c r="N3541" s="82"/>
      <c r="O3541" s="82"/>
      <c r="BS3541" s="82"/>
      <c r="BT3541" s="82"/>
      <c r="BU3541" s="82"/>
      <c r="BV3541" s="82"/>
      <c r="BW3541" s="82"/>
    </row>
    <row r="3542" spans="6:75" x14ac:dyDescent="0.3">
      <c r="F3542" s="10"/>
      <c r="G3542" s="10"/>
      <c r="H3542" s="10"/>
      <c r="I3542" s="10"/>
      <c r="J3542" s="10"/>
      <c r="K3542" s="82"/>
      <c r="L3542" s="82"/>
      <c r="M3542" s="82"/>
      <c r="N3542" s="82"/>
      <c r="O3542" s="82"/>
      <c r="BS3542" s="82"/>
      <c r="BT3542" s="82"/>
      <c r="BU3542" s="82"/>
      <c r="BV3542" s="82"/>
      <c r="BW3542" s="82"/>
    </row>
    <row r="3543" spans="6:75" x14ac:dyDescent="0.3">
      <c r="F3543" s="10"/>
      <c r="G3543" s="10"/>
      <c r="H3543" s="10"/>
      <c r="I3543" s="10"/>
      <c r="J3543" s="10"/>
      <c r="K3543" s="82"/>
      <c r="L3543" s="82"/>
      <c r="M3543" s="82"/>
      <c r="N3543" s="82"/>
      <c r="O3543" s="82"/>
      <c r="BS3543" s="82"/>
      <c r="BT3543" s="82"/>
      <c r="BU3543" s="82"/>
      <c r="BV3543" s="82"/>
      <c r="BW3543" s="82"/>
    </row>
    <row r="3544" spans="6:75" x14ac:dyDescent="0.3">
      <c r="F3544" s="10"/>
      <c r="G3544" s="10"/>
      <c r="H3544" s="10"/>
      <c r="I3544" s="10"/>
      <c r="J3544" s="10"/>
      <c r="K3544" s="82"/>
      <c r="L3544" s="82"/>
      <c r="M3544" s="82"/>
      <c r="N3544" s="82"/>
      <c r="O3544" s="82"/>
      <c r="BS3544" s="82"/>
      <c r="BT3544" s="82"/>
      <c r="BU3544" s="82"/>
      <c r="BV3544" s="82"/>
      <c r="BW3544" s="82"/>
    </row>
    <row r="3545" spans="6:75" x14ac:dyDescent="0.3">
      <c r="F3545" s="10"/>
      <c r="G3545" s="10"/>
      <c r="H3545" s="10"/>
      <c r="I3545" s="10"/>
      <c r="J3545" s="10"/>
      <c r="K3545" s="82"/>
      <c r="L3545" s="82"/>
      <c r="M3545" s="82"/>
      <c r="N3545" s="82"/>
      <c r="O3545" s="82"/>
      <c r="BS3545" s="82"/>
      <c r="BT3545" s="82"/>
      <c r="BU3545" s="82"/>
      <c r="BV3545" s="82"/>
      <c r="BW3545" s="82"/>
    </row>
    <row r="3546" spans="6:75" x14ac:dyDescent="0.3">
      <c r="F3546" s="10"/>
      <c r="G3546" s="10"/>
      <c r="H3546" s="10"/>
      <c r="I3546" s="10"/>
      <c r="J3546" s="10"/>
      <c r="K3546" s="82"/>
      <c r="L3546" s="82"/>
      <c r="M3546" s="82"/>
      <c r="N3546" s="82"/>
      <c r="O3546" s="82"/>
      <c r="BS3546" s="82"/>
      <c r="BT3546" s="82"/>
      <c r="BU3546" s="82"/>
      <c r="BV3546" s="82"/>
      <c r="BW3546" s="82"/>
    </row>
    <row r="3547" spans="6:75" x14ac:dyDescent="0.3">
      <c r="F3547" s="10"/>
      <c r="G3547" s="10"/>
      <c r="H3547" s="10"/>
      <c r="I3547" s="10"/>
      <c r="J3547" s="10"/>
      <c r="K3547" s="82"/>
      <c r="L3547" s="82"/>
      <c r="M3547" s="82"/>
      <c r="N3547" s="82"/>
      <c r="O3547" s="82"/>
      <c r="BS3547" s="82"/>
      <c r="BT3547" s="82"/>
      <c r="BU3547" s="82"/>
      <c r="BV3547" s="82"/>
      <c r="BW3547" s="82"/>
    </row>
    <row r="3548" spans="6:75" x14ac:dyDescent="0.3">
      <c r="F3548" s="10"/>
      <c r="G3548" s="10"/>
      <c r="H3548" s="10"/>
      <c r="I3548" s="10"/>
      <c r="J3548" s="10"/>
      <c r="K3548" s="82"/>
      <c r="L3548" s="82"/>
      <c r="M3548" s="82"/>
      <c r="N3548" s="82"/>
      <c r="O3548" s="82"/>
      <c r="BS3548" s="82"/>
      <c r="BT3548" s="82"/>
      <c r="BU3548" s="82"/>
      <c r="BV3548" s="82"/>
      <c r="BW3548" s="82"/>
    </row>
    <row r="3549" spans="6:75" x14ac:dyDescent="0.3">
      <c r="F3549" s="10"/>
      <c r="G3549" s="10"/>
      <c r="H3549" s="10"/>
      <c r="I3549" s="10"/>
      <c r="J3549" s="10"/>
      <c r="K3549" s="82"/>
      <c r="L3549" s="82"/>
      <c r="M3549" s="82"/>
      <c r="N3549" s="82"/>
      <c r="O3549" s="82"/>
      <c r="BS3549" s="82"/>
      <c r="BT3549" s="82"/>
      <c r="BU3549" s="82"/>
      <c r="BV3549" s="82"/>
      <c r="BW3549" s="82"/>
    </row>
    <row r="3550" spans="6:75" x14ac:dyDescent="0.3">
      <c r="F3550" s="10"/>
      <c r="G3550" s="10"/>
      <c r="H3550" s="10"/>
      <c r="I3550" s="10"/>
      <c r="J3550" s="10"/>
      <c r="K3550" s="82"/>
      <c r="L3550" s="82"/>
      <c r="M3550" s="82"/>
      <c r="N3550" s="82"/>
      <c r="O3550" s="82"/>
      <c r="BS3550" s="82"/>
      <c r="BT3550" s="82"/>
      <c r="BU3550" s="82"/>
      <c r="BV3550" s="82"/>
      <c r="BW3550" s="82"/>
    </row>
    <row r="3551" spans="6:75" x14ac:dyDescent="0.3">
      <c r="F3551" s="10"/>
      <c r="G3551" s="10"/>
      <c r="H3551" s="10"/>
      <c r="I3551" s="10"/>
      <c r="J3551" s="10"/>
      <c r="K3551" s="82"/>
      <c r="L3551" s="82"/>
      <c r="M3551" s="82"/>
      <c r="N3551" s="82"/>
      <c r="O3551" s="82"/>
      <c r="BS3551" s="82"/>
      <c r="BT3551" s="82"/>
      <c r="BU3551" s="82"/>
      <c r="BV3551" s="82"/>
      <c r="BW3551" s="82"/>
    </row>
    <row r="3552" spans="6:75" x14ac:dyDescent="0.3">
      <c r="F3552" s="10"/>
      <c r="G3552" s="10"/>
      <c r="H3552" s="10"/>
      <c r="I3552" s="10"/>
      <c r="J3552" s="10"/>
      <c r="K3552" s="82"/>
      <c r="L3552" s="82"/>
      <c r="M3552" s="82"/>
      <c r="N3552" s="82"/>
      <c r="O3552" s="82"/>
      <c r="BS3552" s="82"/>
      <c r="BT3552" s="82"/>
      <c r="BU3552" s="82"/>
      <c r="BV3552" s="82"/>
      <c r="BW3552" s="82"/>
    </row>
    <row r="3553" spans="6:75" x14ac:dyDescent="0.3">
      <c r="F3553" s="10"/>
      <c r="G3553" s="10"/>
      <c r="H3553" s="10"/>
      <c r="I3553" s="10"/>
      <c r="J3553" s="10"/>
      <c r="K3553" s="82"/>
      <c r="L3553" s="82"/>
      <c r="M3553" s="82"/>
      <c r="N3553" s="82"/>
      <c r="O3553" s="82"/>
      <c r="BS3553" s="82"/>
      <c r="BT3553" s="82"/>
      <c r="BU3553" s="82"/>
      <c r="BV3553" s="82"/>
      <c r="BW3553" s="82"/>
    </row>
    <row r="3554" spans="6:75" x14ac:dyDescent="0.3">
      <c r="F3554" s="10"/>
      <c r="G3554" s="10"/>
      <c r="H3554" s="10"/>
      <c r="I3554" s="10"/>
      <c r="J3554" s="10"/>
      <c r="K3554" s="82"/>
      <c r="L3554" s="82"/>
      <c r="M3554" s="82"/>
      <c r="N3554" s="82"/>
      <c r="O3554" s="82"/>
      <c r="BS3554" s="82"/>
      <c r="BT3554" s="82"/>
      <c r="BU3554" s="82"/>
      <c r="BV3554" s="82"/>
      <c r="BW3554" s="82"/>
    </row>
    <row r="3555" spans="6:75" x14ac:dyDescent="0.3">
      <c r="F3555" s="10"/>
      <c r="G3555" s="10"/>
      <c r="H3555" s="10"/>
      <c r="I3555" s="10"/>
      <c r="J3555" s="10"/>
      <c r="K3555" s="82"/>
      <c r="L3555" s="82"/>
      <c r="M3555" s="82"/>
      <c r="N3555" s="82"/>
      <c r="O3555" s="82"/>
      <c r="BS3555" s="82"/>
      <c r="BT3555" s="82"/>
      <c r="BU3555" s="82"/>
      <c r="BV3555" s="82"/>
      <c r="BW3555" s="82"/>
    </row>
    <row r="3556" spans="6:75" x14ac:dyDescent="0.3">
      <c r="F3556" s="10"/>
      <c r="G3556" s="10"/>
      <c r="H3556" s="10"/>
      <c r="I3556" s="10"/>
      <c r="J3556" s="10"/>
      <c r="K3556" s="82"/>
      <c r="L3556" s="82"/>
      <c r="M3556" s="82"/>
      <c r="N3556" s="82"/>
      <c r="O3556" s="82"/>
      <c r="BS3556" s="82"/>
      <c r="BT3556" s="82"/>
      <c r="BU3556" s="82"/>
      <c r="BV3556" s="82"/>
      <c r="BW3556" s="82"/>
    </row>
    <row r="3557" spans="6:75" x14ac:dyDescent="0.3">
      <c r="F3557" s="10"/>
      <c r="G3557" s="10"/>
      <c r="H3557" s="10"/>
      <c r="I3557" s="10"/>
      <c r="J3557" s="10"/>
      <c r="K3557" s="82"/>
      <c r="L3557" s="82"/>
      <c r="M3557" s="82"/>
      <c r="N3557" s="82"/>
      <c r="O3557" s="82"/>
      <c r="BS3557" s="82"/>
      <c r="BT3557" s="82"/>
      <c r="BU3557" s="82"/>
      <c r="BV3557" s="82"/>
      <c r="BW3557" s="82"/>
    </row>
    <row r="3558" spans="6:75" x14ac:dyDescent="0.3">
      <c r="F3558" s="10"/>
      <c r="G3558" s="10"/>
      <c r="H3558" s="10"/>
      <c r="I3558" s="10"/>
      <c r="J3558" s="10"/>
      <c r="K3558" s="82"/>
      <c r="L3558" s="82"/>
      <c r="M3558" s="82"/>
      <c r="N3558" s="82"/>
      <c r="O3558" s="82"/>
      <c r="BS3558" s="82"/>
      <c r="BT3558" s="82"/>
      <c r="BU3558" s="82"/>
      <c r="BV3558" s="82"/>
      <c r="BW3558" s="82"/>
    </row>
    <row r="3559" spans="6:75" x14ac:dyDescent="0.3">
      <c r="F3559" s="10"/>
      <c r="G3559" s="10"/>
      <c r="H3559" s="10"/>
      <c r="I3559" s="10"/>
      <c r="J3559" s="10"/>
      <c r="K3559" s="82"/>
      <c r="L3559" s="82"/>
      <c r="M3559" s="82"/>
      <c r="N3559" s="82"/>
      <c r="O3559" s="82"/>
      <c r="BS3559" s="82"/>
      <c r="BT3559" s="82"/>
      <c r="BU3559" s="82"/>
      <c r="BV3559" s="82"/>
      <c r="BW3559" s="82"/>
    </row>
    <row r="3560" spans="6:75" x14ac:dyDescent="0.3">
      <c r="F3560" s="10"/>
      <c r="G3560" s="10"/>
      <c r="H3560" s="10"/>
      <c r="I3560" s="10"/>
      <c r="J3560" s="10"/>
      <c r="K3560" s="82"/>
      <c r="L3560" s="82"/>
      <c r="M3560" s="82"/>
      <c r="N3560" s="82"/>
      <c r="O3560" s="82"/>
      <c r="BS3560" s="82"/>
      <c r="BT3560" s="82"/>
      <c r="BU3560" s="82"/>
      <c r="BV3560" s="82"/>
      <c r="BW3560" s="82"/>
    </row>
    <row r="3561" spans="6:75" x14ac:dyDescent="0.3">
      <c r="F3561" s="10"/>
      <c r="G3561" s="10"/>
      <c r="H3561" s="10"/>
      <c r="I3561" s="10"/>
      <c r="J3561" s="10"/>
      <c r="K3561" s="82"/>
      <c r="L3561" s="82"/>
      <c r="M3561" s="82"/>
      <c r="N3561" s="82"/>
      <c r="O3561" s="82"/>
      <c r="BS3561" s="82"/>
      <c r="BT3561" s="82"/>
      <c r="BU3561" s="82"/>
      <c r="BV3561" s="82"/>
      <c r="BW3561" s="82"/>
    </row>
    <row r="3562" spans="6:75" x14ac:dyDescent="0.3">
      <c r="F3562" s="10"/>
      <c r="G3562" s="10"/>
      <c r="H3562" s="10"/>
      <c r="I3562" s="10"/>
      <c r="J3562" s="10"/>
      <c r="K3562" s="82"/>
      <c r="L3562" s="82"/>
      <c r="M3562" s="82"/>
      <c r="N3562" s="82"/>
      <c r="O3562" s="82"/>
      <c r="BS3562" s="82"/>
      <c r="BT3562" s="82"/>
      <c r="BU3562" s="82"/>
      <c r="BV3562" s="82"/>
      <c r="BW3562" s="82"/>
    </row>
    <row r="3563" spans="6:75" x14ac:dyDescent="0.3">
      <c r="F3563" s="10"/>
      <c r="G3563" s="10"/>
      <c r="H3563" s="10"/>
      <c r="I3563" s="10"/>
      <c r="J3563" s="10"/>
      <c r="K3563" s="82"/>
      <c r="L3563" s="82"/>
      <c r="M3563" s="82"/>
      <c r="N3563" s="82"/>
      <c r="O3563" s="82"/>
      <c r="BS3563" s="82"/>
      <c r="BT3563" s="82"/>
      <c r="BU3563" s="82"/>
      <c r="BV3563" s="82"/>
      <c r="BW3563" s="82"/>
    </row>
    <row r="3564" spans="6:75" x14ac:dyDescent="0.3">
      <c r="F3564" s="10"/>
      <c r="G3564" s="10"/>
      <c r="H3564" s="10"/>
      <c r="I3564" s="10"/>
      <c r="J3564" s="10"/>
      <c r="K3564" s="82"/>
      <c r="L3564" s="82"/>
      <c r="M3564" s="82"/>
      <c r="N3564" s="82"/>
      <c r="O3564" s="82"/>
      <c r="BS3564" s="82"/>
      <c r="BT3564" s="82"/>
      <c r="BU3564" s="82"/>
      <c r="BV3564" s="82"/>
      <c r="BW3564" s="82"/>
    </row>
    <row r="3565" spans="6:75" x14ac:dyDescent="0.3">
      <c r="F3565" s="10"/>
      <c r="G3565" s="10"/>
      <c r="H3565" s="10"/>
      <c r="I3565" s="10"/>
      <c r="J3565" s="10"/>
      <c r="K3565" s="82"/>
      <c r="L3565" s="82"/>
      <c r="M3565" s="82"/>
      <c r="N3565" s="82"/>
      <c r="O3565" s="82"/>
      <c r="BS3565" s="82"/>
      <c r="BT3565" s="82"/>
      <c r="BU3565" s="82"/>
      <c r="BV3565" s="82"/>
      <c r="BW3565" s="82"/>
    </row>
    <row r="3566" spans="6:75" x14ac:dyDescent="0.3">
      <c r="F3566" s="10"/>
      <c r="G3566" s="10"/>
      <c r="H3566" s="10"/>
      <c r="I3566" s="10"/>
      <c r="J3566" s="10"/>
      <c r="K3566" s="82"/>
      <c r="L3566" s="82"/>
      <c r="M3566" s="82"/>
      <c r="N3566" s="82"/>
      <c r="O3566" s="82"/>
      <c r="BS3566" s="82"/>
      <c r="BT3566" s="82"/>
      <c r="BU3566" s="82"/>
      <c r="BV3566" s="82"/>
      <c r="BW3566" s="82"/>
    </row>
    <row r="3567" spans="6:75" x14ac:dyDescent="0.3">
      <c r="F3567" s="10"/>
      <c r="G3567" s="10"/>
      <c r="H3567" s="10"/>
      <c r="I3567" s="10"/>
      <c r="J3567" s="10"/>
      <c r="K3567" s="82"/>
      <c r="L3567" s="82"/>
      <c r="M3567" s="82"/>
      <c r="N3567" s="82"/>
      <c r="O3567" s="82"/>
      <c r="BS3567" s="82"/>
      <c r="BT3567" s="82"/>
      <c r="BU3567" s="82"/>
      <c r="BV3567" s="82"/>
      <c r="BW3567" s="82"/>
    </row>
    <row r="3568" spans="6:75" x14ac:dyDescent="0.3">
      <c r="F3568" s="10"/>
      <c r="G3568" s="10"/>
      <c r="H3568" s="10"/>
      <c r="I3568" s="10"/>
      <c r="J3568" s="10"/>
      <c r="K3568" s="82"/>
      <c r="L3568" s="82"/>
      <c r="M3568" s="82"/>
      <c r="N3568" s="82"/>
      <c r="O3568" s="82"/>
      <c r="BS3568" s="82"/>
      <c r="BT3568" s="82"/>
      <c r="BU3568" s="82"/>
      <c r="BV3568" s="82"/>
      <c r="BW3568" s="82"/>
    </row>
    <row r="3569" spans="6:75" x14ac:dyDescent="0.3">
      <c r="F3569" s="10"/>
      <c r="G3569" s="10"/>
      <c r="H3569" s="10"/>
      <c r="I3569" s="10"/>
      <c r="J3569" s="10"/>
      <c r="K3569" s="82"/>
      <c r="L3569" s="82"/>
      <c r="M3569" s="82"/>
      <c r="N3569" s="82"/>
      <c r="O3569" s="82"/>
      <c r="BS3569" s="82"/>
      <c r="BT3569" s="82"/>
      <c r="BU3569" s="82"/>
      <c r="BV3569" s="82"/>
      <c r="BW3569" s="82"/>
    </row>
    <row r="3570" spans="6:75" x14ac:dyDescent="0.3">
      <c r="F3570" s="10"/>
      <c r="G3570" s="10"/>
      <c r="H3570" s="10"/>
      <c r="I3570" s="10"/>
      <c r="J3570" s="10"/>
      <c r="K3570" s="82"/>
      <c r="L3570" s="82"/>
      <c r="M3570" s="82"/>
      <c r="N3570" s="82"/>
      <c r="O3570" s="82"/>
      <c r="BS3570" s="82"/>
      <c r="BT3570" s="82"/>
      <c r="BU3570" s="82"/>
      <c r="BV3570" s="82"/>
      <c r="BW3570" s="82"/>
    </row>
    <row r="3571" spans="6:75" x14ac:dyDescent="0.3">
      <c r="F3571" s="10"/>
      <c r="G3571" s="10"/>
      <c r="H3571" s="10"/>
      <c r="I3571" s="10"/>
      <c r="J3571" s="10"/>
      <c r="K3571" s="82"/>
      <c r="L3571" s="82"/>
      <c r="M3571" s="82"/>
      <c r="N3571" s="82"/>
      <c r="O3571" s="82"/>
      <c r="BS3571" s="82"/>
      <c r="BT3571" s="82"/>
      <c r="BU3571" s="82"/>
      <c r="BV3571" s="82"/>
      <c r="BW3571" s="82"/>
    </row>
    <row r="3572" spans="6:75" x14ac:dyDescent="0.3">
      <c r="F3572" s="10"/>
      <c r="G3572" s="10"/>
      <c r="H3572" s="10"/>
      <c r="I3572" s="10"/>
      <c r="J3572" s="10"/>
      <c r="K3572" s="82"/>
      <c r="L3572" s="82"/>
      <c r="M3572" s="82"/>
      <c r="N3572" s="82"/>
      <c r="O3572" s="82"/>
      <c r="BS3572" s="82"/>
      <c r="BT3572" s="82"/>
      <c r="BU3572" s="82"/>
      <c r="BV3572" s="82"/>
      <c r="BW3572" s="82"/>
    </row>
    <row r="3573" spans="6:75" x14ac:dyDescent="0.3">
      <c r="F3573" s="10"/>
      <c r="G3573" s="10"/>
      <c r="H3573" s="10"/>
      <c r="I3573" s="10"/>
      <c r="J3573" s="10"/>
      <c r="K3573" s="82"/>
      <c r="L3573" s="82"/>
      <c r="M3573" s="82"/>
      <c r="N3573" s="82"/>
      <c r="O3573" s="82"/>
      <c r="BS3573" s="82"/>
      <c r="BT3573" s="82"/>
      <c r="BU3573" s="82"/>
      <c r="BV3573" s="82"/>
      <c r="BW3573" s="82"/>
    </row>
    <row r="3574" spans="6:75" x14ac:dyDescent="0.3">
      <c r="F3574" s="10"/>
      <c r="G3574" s="10"/>
      <c r="H3574" s="10"/>
      <c r="I3574" s="10"/>
      <c r="J3574" s="10"/>
      <c r="K3574" s="82"/>
      <c r="L3574" s="82"/>
      <c r="M3574" s="82"/>
      <c r="N3574" s="82"/>
      <c r="O3574" s="82"/>
      <c r="BS3574" s="82"/>
      <c r="BT3574" s="82"/>
      <c r="BU3574" s="82"/>
      <c r="BV3574" s="82"/>
      <c r="BW3574" s="82"/>
    </row>
    <row r="3575" spans="6:75" x14ac:dyDescent="0.3">
      <c r="F3575" s="10"/>
      <c r="G3575" s="10"/>
      <c r="H3575" s="10"/>
      <c r="I3575" s="10"/>
      <c r="J3575" s="10"/>
      <c r="K3575" s="82"/>
      <c r="L3575" s="82"/>
      <c r="M3575" s="82"/>
      <c r="N3575" s="82"/>
      <c r="O3575" s="82"/>
      <c r="BS3575" s="82"/>
      <c r="BT3575" s="82"/>
      <c r="BU3575" s="82"/>
      <c r="BV3575" s="82"/>
      <c r="BW3575" s="82"/>
    </row>
    <row r="3576" spans="6:75" x14ac:dyDescent="0.3">
      <c r="F3576" s="10"/>
      <c r="G3576" s="10"/>
      <c r="H3576" s="10"/>
      <c r="I3576" s="10"/>
      <c r="J3576" s="10"/>
      <c r="K3576" s="82"/>
      <c r="L3576" s="82"/>
      <c r="M3576" s="82"/>
      <c r="N3576" s="82"/>
      <c r="O3576" s="82"/>
      <c r="BS3576" s="82"/>
      <c r="BT3576" s="82"/>
      <c r="BU3576" s="82"/>
      <c r="BV3576" s="82"/>
      <c r="BW3576" s="82"/>
    </row>
    <row r="3577" spans="6:75" x14ac:dyDescent="0.3">
      <c r="F3577" s="10"/>
      <c r="G3577" s="10"/>
      <c r="H3577" s="10"/>
      <c r="I3577" s="10"/>
      <c r="J3577" s="10"/>
      <c r="K3577" s="82"/>
      <c r="L3577" s="82"/>
      <c r="M3577" s="82"/>
      <c r="N3577" s="82"/>
      <c r="O3577" s="82"/>
      <c r="BS3577" s="82"/>
      <c r="BT3577" s="82"/>
      <c r="BU3577" s="82"/>
      <c r="BV3577" s="82"/>
      <c r="BW3577" s="82"/>
    </row>
    <row r="3578" spans="6:75" x14ac:dyDescent="0.3">
      <c r="F3578" s="10"/>
      <c r="G3578" s="10"/>
      <c r="H3578" s="10"/>
      <c r="I3578" s="10"/>
      <c r="J3578" s="10"/>
      <c r="K3578" s="82"/>
      <c r="L3578" s="82"/>
      <c r="M3578" s="82"/>
      <c r="N3578" s="82"/>
      <c r="O3578" s="82"/>
      <c r="BS3578" s="82"/>
      <c r="BT3578" s="82"/>
      <c r="BU3578" s="82"/>
      <c r="BV3578" s="82"/>
      <c r="BW3578" s="82"/>
    </row>
    <row r="3579" spans="6:75" x14ac:dyDescent="0.3">
      <c r="F3579" s="10"/>
      <c r="G3579" s="10"/>
      <c r="H3579" s="10"/>
      <c r="I3579" s="10"/>
      <c r="J3579" s="10"/>
      <c r="K3579" s="82"/>
      <c r="L3579" s="82"/>
      <c r="M3579" s="82"/>
      <c r="N3579" s="82"/>
      <c r="O3579" s="82"/>
      <c r="BS3579" s="82"/>
      <c r="BT3579" s="82"/>
      <c r="BU3579" s="82"/>
      <c r="BV3579" s="82"/>
      <c r="BW3579" s="82"/>
    </row>
    <row r="3580" spans="6:75" x14ac:dyDescent="0.3">
      <c r="F3580" s="10"/>
      <c r="G3580" s="10"/>
      <c r="H3580" s="10"/>
      <c r="I3580" s="10"/>
      <c r="J3580" s="10"/>
      <c r="K3580" s="82"/>
      <c r="L3580" s="82"/>
      <c r="M3580" s="82"/>
      <c r="N3580" s="82"/>
      <c r="O3580" s="82"/>
      <c r="BS3580" s="82"/>
      <c r="BT3580" s="82"/>
      <c r="BU3580" s="82"/>
      <c r="BV3580" s="82"/>
      <c r="BW3580" s="82"/>
    </row>
    <row r="3581" spans="6:75" x14ac:dyDescent="0.3">
      <c r="F3581" s="10"/>
      <c r="G3581" s="10"/>
      <c r="H3581" s="10"/>
      <c r="I3581" s="10"/>
      <c r="J3581" s="10"/>
      <c r="K3581" s="82"/>
      <c r="L3581" s="82"/>
      <c r="M3581" s="82"/>
      <c r="N3581" s="82"/>
      <c r="O3581" s="82"/>
      <c r="BS3581" s="82"/>
      <c r="BT3581" s="82"/>
      <c r="BU3581" s="82"/>
      <c r="BV3581" s="82"/>
      <c r="BW3581" s="82"/>
    </row>
    <row r="3582" spans="6:75" x14ac:dyDescent="0.3">
      <c r="F3582" s="10"/>
      <c r="G3582" s="10"/>
      <c r="H3582" s="10"/>
      <c r="I3582" s="10"/>
      <c r="J3582" s="10"/>
      <c r="K3582" s="82"/>
      <c r="L3582" s="82"/>
      <c r="M3582" s="82"/>
      <c r="N3582" s="82"/>
      <c r="O3582" s="82"/>
      <c r="BS3582" s="82"/>
      <c r="BT3582" s="82"/>
      <c r="BU3582" s="82"/>
      <c r="BV3582" s="82"/>
      <c r="BW3582" s="82"/>
    </row>
    <row r="3583" spans="6:75" x14ac:dyDescent="0.3">
      <c r="F3583" s="10"/>
      <c r="G3583" s="10"/>
      <c r="H3583" s="10"/>
      <c r="I3583" s="10"/>
      <c r="J3583" s="10"/>
      <c r="K3583" s="82"/>
      <c r="L3583" s="82"/>
      <c r="M3583" s="82"/>
      <c r="N3583" s="82"/>
      <c r="O3583" s="82"/>
      <c r="BS3583" s="82"/>
      <c r="BT3583" s="82"/>
      <c r="BU3583" s="82"/>
      <c r="BV3583" s="82"/>
      <c r="BW3583" s="82"/>
    </row>
    <row r="3584" spans="6:75" x14ac:dyDescent="0.3">
      <c r="F3584" s="10"/>
      <c r="G3584" s="10"/>
      <c r="H3584" s="10"/>
      <c r="I3584" s="10"/>
      <c r="J3584" s="10"/>
      <c r="K3584" s="82"/>
      <c r="L3584" s="82"/>
      <c r="M3584" s="82"/>
      <c r="N3584" s="82"/>
      <c r="O3584" s="82"/>
      <c r="BS3584" s="82"/>
      <c r="BT3584" s="82"/>
      <c r="BU3584" s="82"/>
      <c r="BV3584" s="82"/>
      <c r="BW3584" s="82"/>
    </row>
    <row r="3585" spans="6:75" x14ac:dyDescent="0.3">
      <c r="F3585" s="10"/>
      <c r="G3585" s="10"/>
      <c r="H3585" s="10"/>
      <c r="I3585" s="10"/>
      <c r="J3585" s="10"/>
      <c r="K3585" s="82"/>
      <c r="L3585" s="82"/>
      <c r="M3585" s="82"/>
      <c r="N3585" s="82"/>
      <c r="O3585" s="82"/>
      <c r="BS3585" s="82"/>
      <c r="BT3585" s="82"/>
      <c r="BU3585" s="82"/>
      <c r="BV3585" s="82"/>
      <c r="BW3585" s="82"/>
    </row>
    <row r="3586" spans="6:75" x14ac:dyDescent="0.3">
      <c r="F3586" s="10"/>
      <c r="G3586" s="10"/>
      <c r="H3586" s="10"/>
      <c r="I3586" s="10"/>
      <c r="J3586" s="10"/>
      <c r="K3586" s="82"/>
      <c r="L3586" s="82"/>
      <c r="M3586" s="82"/>
      <c r="N3586" s="82"/>
      <c r="O3586" s="82"/>
      <c r="BS3586" s="82"/>
      <c r="BT3586" s="82"/>
      <c r="BU3586" s="82"/>
      <c r="BV3586" s="82"/>
      <c r="BW3586" s="82"/>
    </row>
    <row r="3587" spans="6:75" x14ac:dyDescent="0.3">
      <c r="F3587" s="10"/>
      <c r="G3587" s="10"/>
      <c r="H3587" s="10"/>
      <c r="I3587" s="10"/>
      <c r="J3587" s="10"/>
      <c r="K3587" s="82"/>
      <c r="L3587" s="82"/>
      <c r="M3587" s="82"/>
      <c r="N3587" s="82"/>
      <c r="O3587" s="82"/>
      <c r="BS3587" s="82"/>
      <c r="BT3587" s="82"/>
      <c r="BU3587" s="82"/>
      <c r="BV3587" s="82"/>
      <c r="BW3587" s="82"/>
    </row>
    <row r="3588" spans="6:75" x14ac:dyDescent="0.3">
      <c r="F3588" s="10"/>
      <c r="G3588" s="10"/>
      <c r="H3588" s="10"/>
      <c r="I3588" s="10"/>
      <c r="J3588" s="10"/>
      <c r="K3588" s="82"/>
      <c r="L3588" s="82"/>
      <c r="M3588" s="82"/>
      <c r="N3588" s="82"/>
      <c r="O3588" s="82"/>
      <c r="BS3588" s="82"/>
      <c r="BT3588" s="82"/>
      <c r="BU3588" s="82"/>
      <c r="BV3588" s="82"/>
      <c r="BW3588" s="82"/>
    </row>
    <row r="3589" spans="6:75" x14ac:dyDescent="0.3">
      <c r="F3589" s="10"/>
      <c r="G3589" s="10"/>
      <c r="H3589" s="10"/>
      <c r="I3589" s="10"/>
      <c r="J3589" s="10"/>
      <c r="K3589" s="82"/>
      <c r="L3589" s="82"/>
      <c r="M3589" s="82"/>
      <c r="N3589" s="82"/>
      <c r="O3589" s="82"/>
      <c r="BS3589" s="82"/>
      <c r="BT3589" s="82"/>
      <c r="BU3589" s="82"/>
      <c r="BV3589" s="82"/>
      <c r="BW3589" s="82"/>
    </row>
    <row r="3590" spans="6:75" x14ac:dyDescent="0.3">
      <c r="F3590" s="10"/>
      <c r="G3590" s="10"/>
      <c r="H3590" s="10"/>
      <c r="I3590" s="10"/>
      <c r="J3590" s="10"/>
      <c r="K3590" s="82"/>
      <c r="L3590" s="82"/>
      <c r="M3590" s="82"/>
      <c r="N3590" s="82"/>
      <c r="O3590" s="82"/>
      <c r="BS3590" s="82"/>
      <c r="BT3590" s="82"/>
      <c r="BU3590" s="82"/>
      <c r="BV3590" s="82"/>
      <c r="BW3590" s="82"/>
    </row>
    <row r="3591" spans="6:75" x14ac:dyDescent="0.3">
      <c r="F3591" s="10"/>
      <c r="G3591" s="10"/>
      <c r="H3591" s="10"/>
      <c r="I3591" s="10"/>
      <c r="J3591" s="10"/>
      <c r="K3591" s="82"/>
      <c r="L3591" s="82"/>
      <c r="M3591" s="82"/>
      <c r="N3591" s="82"/>
      <c r="O3591" s="82"/>
      <c r="BS3591" s="82"/>
      <c r="BT3591" s="82"/>
      <c r="BU3591" s="82"/>
      <c r="BV3591" s="82"/>
      <c r="BW3591" s="82"/>
    </row>
    <row r="3592" spans="6:75" x14ac:dyDescent="0.3">
      <c r="F3592" s="10"/>
      <c r="G3592" s="10"/>
      <c r="H3592" s="10"/>
      <c r="I3592" s="10"/>
      <c r="J3592" s="10"/>
      <c r="K3592" s="82"/>
      <c r="L3592" s="82"/>
      <c r="M3592" s="82"/>
      <c r="N3592" s="82"/>
      <c r="O3592" s="82"/>
      <c r="BS3592" s="82"/>
      <c r="BT3592" s="82"/>
      <c r="BU3592" s="82"/>
      <c r="BV3592" s="82"/>
      <c r="BW3592" s="82"/>
    </row>
    <row r="3593" spans="6:75" x14ac:dyDescent="0.3">
      <c r="F3593" s="10"/>
      <c r="G3593" s="10"/>
      <c r="H3593" s="10"/>
      <c r="I3593" s="10"/>
      <c r="J3593" s="10"/>
      <c r="K3593" s="82"/>
      <c r="L3593" s="82"/>
      <c r="M3593" s="82"/>
      <c r="N3593" s="82"/>
      <c r="O3593" s="82"/>
      <c r="BS3593" s="82"/>
      <c r="BT3593" s="82"/>
      <c r="BU3593" s="82"/>
      <c r="BV3593" s="82"/>
      <c r="BW3593" s="82"/>
    </row>
    <row r="3594" spans="6:75" x14ac:dyDescent="0.3">
      <c r="F3594" s="10"/>
      <c r="G3594" s="10"/>
      <c r="H3594" s="10"/>
      <c r="I3594" s="10"/>
      <c r="J3594" s="10"/>
      <c r="K3594" s="82"/>
      <c r="L3594" s="82"/>
      <c r="M3594" s="82"/>
      <c r="N3594" s="82"/>
      <c r="O3594" s="82"/>
      <c r="BS3594" s="82"/>
      <c r="BT3594" s="82"/>
      <c r="BU3594" s="82"/>
      <c r="BV3594" s="82"/>
      <c r="BW3594" s="82"/>
    </row>
    <row r="3595" spans="6:75" x14ac:dyDescent="0.3">
      <c r="F3595" s="10"/>
      <c r="G3595" s="10"/>
      <c r="H3595" s="10"/>
      <c r="I3595" s="10"/>
      <c r="J3595" s="10"/>
      <c r="K3595" s="82"/>
      <c r="L3595" s="82"/>
      <c r="M3595" s="82"/>
      <c r="N3595" s="82"/>
      <c r="O3595" s="82"/>
      <c r="BS3595" s="82"/>
      <c r="BT3595" s="82"/>
      <c r="BU3595" s="82"/>
      <c r="BV3595" s="82"/>
      <c r="BW3595" s="82"/>
    </row>
    <row r="3596" spans="6:75" x14ac:dyDescent="0.3">
      <c r="F3596" s="10"/>
      <c r="G3596" s="10"/>
      <c r="H3596" s="10"/>
      <c r="I3596" s="10"/>
      <c r="J3596" s="10"/>
      <c r="K3596" s="82"/>
      <c r="L3596" s="82"/>
      <c r="M3596" s="82"/>
      <c r="N3596" s="82"/>
      <c r="O3596" s="82"/>
      <c r="BS3596" s="82"/>
      <c r="BT3596" s="82"/>
      <c r="BU3596" s="82"/>
      <c r="BV3596" s="82"/>
      <c r="BW3596" s="82"/>
    </row>
    <row r="3597" spans="6:75" x14ac:dyDescent="0.3">
      <c r="F3597" s="10"/>
      <c r="G3597" s="10"/>
      <c r="H3597" s="10"/>
      <c r="I3597" s="10"/>
      <c r="J3597" s="10"/>
      <c r="K3597" s="82"/>
      <c r="L3597" s="82"/>
      <c r="M3597" s="82"/>
      <c r="N3597" s="82"/>
      <c r="O3597" s="82"/>
      <c r="BS3597" s="82"/>
      <c r="BT3597" s="82"/>
      <c r="BU3597" s="82"/>
      <c r="BV3597" s="82"/>
      <c r="BW3597" s="82"/>
    </row>
    <row r="3598" spans="6:75" x14ac:dyDescent="0.3">
      <c r="F3598" s="10"/>
      <c r="G3598" s="10"/>
      <c r="H3598" s="10"/>
      <c r="I3598" s="10"/>
      <c r="J3598" s="10"/>
      <c r="K3598" s="82"/>
      <c r="L3598" s="82"/>
      <c r="M3598" s="82"/>
      <c r="N3598" s="82"/>
      <c r="O3598" s="82"/>
      <c r="BS3598" s="82"/>
      <c r="BT3598" s="82"/>
      <c r="BU3598" s="82"/>
      <c r="BV3598" s="82"/>
      <c r="BW3598" s="82"/>
    </row>
    <row r="3599" spans="6:75" x14ac:dyDescent="0.3">
      <c r="F3599" s="10"/>
      <c r="G3599" s="10"/>
      <c r="H3599" s="10"/>
      <c r="I3599" s="10"/>
      <c r="J3599" s="10"/>
      <c r="K3599" s="82"/>
      <c r="L3599" s="82"/>
      <c r="M3599" s="82"/>
      <c r="N3599" s="82"/>
      <c r="O3599" s="82"/>
      <c r="BS3599" s="82"/>
      <c r="BT3599" s="82"/>
      <c r="BU3599" s="82"/>
      <c r="BV3599" s="82"/>
      <c r="BW3599" s="82"/>
    </row>
    <row r="3600" spans="6:75" x14ac:dyDescent="0.3">
      <c r="F3600" s="10"/>
      <c r="G3600" s="10"/>
      <c r="H3600" s="10"/>
      <c r="I3600" s="10"/>
      <c r="J3600" s="10"/>
      <c r="K3600" s="82"/>
      <c r="L3600" s="82"/>
      <c r="M3600" s="82"/>
      <c r="N3600" s="82"/>
      <c r="O3600" s="82"/>
      <c r="BS3600" s="82"/>
      <c r="BT3600" s="82"/>
      <c r="BU3600" s="82"/>
      <c r="BV3600" s="82"/>
      <c r="BW3600" s="82"/>
    </row>
    <row r="3601" spans="6:75" x14ac:dyDescent="0.3">
      <c r="F3601" s="10"/>
      <c r="G3601" s="10"/>
      <c r="H3601" s="10"/>
      <c r="I3601" s="10"/>
      <c r="J3601" s="10"/>
      <c r="K3601" s="82"/>
      <c r="L3601" s="82"/>
      <c r="M3601" s="82"/>
      <c r="N3601" s="82"/>
      <c r="O3601" s="82"/>
      <c r="BS3601" s="82"/>
      <c r="BT3601" s="82"/>
      <c r="BU3601" s="82"/>
      <c r="BV3601" s="82"/>
      <c r="BW3601" s="82"/>
    </row>
    <row r="3602" spans="6:75" x14ac:dyDescent="0.3">
      <c r="F3602" s="10"/>
      <c r="G3602" s="10"/>
      <c r="H3602" s="10"/>
      <c r="I3602" s="10"/>
      <c r="J3602" s="10"/>
      <c r="K3602" s="82"/>
      <c r="L3602" s="82"/>
      <c r="M3602" s="82"/>
      <c r="N3602" s="82"/>
      <c r="O3602" s="82"/>
      <c r="BS3602" s="82"/>
      <c r="BT3602" s="82"/>
      <c r="BU3602" s="82"/>
      <c r="BV3602" s="82"/>
      <c r="BW3602" s="82"/>
    </row>
    <row r="3603" spans="6:75" x14ac:dyDescent="0.3">
      <c r="F3603" s="10"/>
      <c r="G3603" s="10"/>
      <c r="H3603" s="10"/>
      <c r="I3603" s="10"/>
      <c r="J3603" s="10"/>
      <c r="K3603" s="82"/>
      <c r="L3603" s="82"/>
      <c r="M3603" s="82"/>
      <c r="N3603" s="82"/>
      <c r="O3603" s="82"/>
      <c r="BS3603" s="82"/>
      <c r="BT3603" s="82"/>
      <c r="BU3603" s="82"/>
      <c r="BV3603" s="82"/>
      <c r="BW3603" s="82"/>
    </row>
    <row r="3604" spans="6:75" x14ac:dyDescent="0.3">
      <c r="F3604" s="10"/>
      <c r="G3604" s="10"/>
      <c r="H3604" s="10"/>
      <c r="I3604" s="10"/>
      <c r="J3604" s="10"/>
      <c r="K3604" s="82"/>
      <c r="L3604" s="82"/>
      <c r="M3604" s="82"/>
      <c r="N3604" s="82"/>
      <c r="O3604" s="82"/>
      <c r="BS3604" s="82"/>
      <c r="BT3604" s="82"/>
      <c r="BU3604" s="82"/>
      <c r="BV3604" s="82"/>
      <c r="BW3604" s="82"/>
    </row>
    <row r="3605" spans="6:75" x14ac:dyDescent="0.3">
      <c r="F3605" s="10"/>
      <c r="G3605" s="10"/>
      <c r="H3605" s="10"/>
      <c r="I3605" s="10"/>
      <c r="J3605" s="10"/>
      <c r="K3605" s="82"/>
      <c r="L3605" s="82"/>
      <c r="M3605" s="82"/>
      <c r="N3605" s="82"/>
      <c r="O3605" s="82"/>
      <c r="BS3605" s="82"/>
      <c r="BT3605" s="82"/>
      <c r="BU3605" s="82"/>
      <c r="BV3605" s="82"/>
      <c r="BW3605" s="82"/>
    </row>
    <row r="3606" spans="6:75" x14ac:dyDescent="0.3">
      <c r="F3606" s="10"/>
      <c r="G3606" s="10"/>
      <c r="H3606" s="10"/>
      <c r="I3606" s="10"/>
      <c r="J3606" s="10"/>
      <c r="K3606" s="82"/>
      <c r="L3606" s="82"/>
      <c r="M3606" s="82"/>
      <c r="N3606" s="82"/>
      <c r="O3606" s="82"/>
      <c r="BS3606" s="82"/>
      <c r="BT3606" s="82"/>
      <c r="BU3606" s="82"/>
      <c r="BV3606" s="82"/>
      <c r="BW3606" s="82"/>
    </row>
    <row r="3607" spans="6:75" x14ac:dyDescent="0.3">
      <c r="F3607" s="10"/>
      <c r="G3607" s="10"/>
      <c r="H3607" s="10"/>
      <c r="I3607" s="10"/>
      <c r="J3607" s="10"/>
      <c r="K3607" s="82"/>
      <c r="L3607" s="82"/>
      <c r="M3607" s="82"/>
      <c r="N3607" s="82"/>
      <c r="O3607" s="82"/>
      <c r="BS3607" s="82"/>
      <c r="BT3607" s="82"/>
      <c r="BU3607" s="82"/>
      <c r="BV3607" s="82"/>
      <c r="BW3607" s="82"/>
    </row>
    <row r="3608" spans="6:75" x14ac:dyDescent="0.3">
      <c r="F3608" s="10"/>
      <c r="G3608" s="10"/>
      <c r="H3608" s="10"/>
      <c r="I3608" s="10"/>
      <c r="J3608" s="10"/>
      <c r="K3608" s="82"/>
      <c r="L3608" s="82"/>
      <c r="M3608" s="82"/>
      <c r="N3608" s="82"/>
      <c r="O3608" s="82"/>
      <c r="BS3608" s="82"/>
      <c r="BT3608" s="82"/>
      <c r="BU3608" s="82"/>
      <c r="BV3608" s="82"/>
      <c r="BW3608" s="82"/>
    </row>
    <row r="3609" spans="6:75" x14ac:dyDescent="0.3">
      <c r="F3609" s="10"/>
      <c r="G3609" s="10"/>
      <c r="H3609" s="10"/>
      <c r="I3609" s="10"/>
      <c r="J3609" s="10"/>
      <c r="K3609" s="82"/>
      <c r="L3609" s="82"/>
      <c r="M3609" s="82"/>
      <c r="N3609" s="82"/>
      <c r="O3609" s="82"/>
      <c r="BS3609" s="82"/>
      <c r="BT3609" s="82"/>
      <c r="BU3609" s="82"/>
      <c r="BV3609" s="82"/>
      <c r="BW3609" s="82"/>
    </row>
    <row r="3610" spans="6:75" x14ac:dyDescent="0.3">
      <c r="F3610" s="10"/>
      <c r="G3610" s="10"/>
      <c r="H3610" s="10"/>
      <c r="I3610" s="10"/>
      <c r="J3610" s="10"/>
      <c r="K3610" s="82"/>
      <c r="L3610" s="82"/>
      <c r="M3610" s="82"/>
      <c r="N3610" s="82"/>
      <c r="O3610" s="82"/>
      <c r="BS3610" s="82"/>
      <c r="BT3610" s="82"/>
      <c r="BU3610" s="82"/>
      <c r="BV3610" s="82"/>
      <c r="BW3610" s="82"/>
    </row>
    <row r="3611" spans="6:75" x14ac:dyDescent="0.3">
      <c r="F3611" s="10"/>
      <c r="G3611" s="10"/>
      <c r="H3611" s="10"/>
      <c r="I3611" s="10"/>
      <c r="J3611" s="10"/>
      <c r="K3611" s="82"/>
      <c r="L3611" s="82"/>
      <c r="M3611" s="82"/>
      <c r="N3611" s="82"/>
      <c r="O3611" s="82"/>
      <c r="BS3611" s="82"/>
      <c r="BT3611" s="82"/>
      <c r="BU3611" s="82"/>
      <c r="BV3611" s="82"/>
      <c r="BW3611" s="82"/>
    </row>
    <row r="3612" spans="6:75" x14ac:dyDescent="0.3">
      <c r="F3612" s="10"/>
      <c r="G3612" s="10"/>
      <c r="H3612" s="10"/>
      <c r="I3612" s="10"/>
      <c r="J3612" s="10"/>
      <c r="K3612" s="82"/>
      <c r="L3612" s="82"/>
      <c r="M3612" s="82"/>
      <c r="N3612" s="82"/>
      <c r="O3612" s="82"/>
      <c r="BS3612" s="82"/>
      <c r="BT3612" s="82"/>
      <c r="BU3612" s="82"/>
      <c r="BV3612" s="82"/>
      <c r="BW3612" s="82"/>
    </row>
    <row r="3613" spans="6:75" x14ac:dyDescent="0.3">
      <c r="F3613" s="10"/>
      <c r="G3613" s="10"/>
      <c r="H3613" s="10"/>
      <c r="I3613" s="10"/>
      <c r="J3613" s="10"/>
      <c r="K3613" s="82"/>
      <c r="L3613" s="82"/>
      <c r="M3613" s="82"/>
      <c r="N3613" s="82"/>
      <c r="O3613" s="82"/>
      <c r="BS3613" s="82"/>
      <c r="BT3613" s="82"/>
      <c r="BU3613" s="82"/>
      <c r="BV3613" s="82"/>
      <c r="BW3613" s="82"/>
    </row>
    <row r="3614" spans="6:75" x14ac:dyDescent="0.3">
      <c r="F3614" s="10"/>
      <c r="G3614" s="10"/>
      <c r="H3614" s="10"/>
      <c r="I3614" s="10"/>
      <c r="J3614" s="10"/>
      <c r="K3614" s="82"/>
      <c r="L3614" s="82"/>
      <c r="M3614" s="82"/>
      <c r="N3614" s="82"/>
      <c r="O3614" s="82"/>
      <c r="BS3614" s="82"/>
      <c r="BT3614" s="82"/>
      <c r="BU3614" s="82"/>
      <c r="BV3614" s="82"/>
      <c r="BW3614" s="82"/>
    </row>
    <row r="3615" spans="6:75" x14ac:dyDescent="0.3">
      <c r="F3615" s="10"/>
      <c r="G3615" s="10"/>
      <c r="H3615" s="10"/>
      <c r="I3615" s="10"/>
      <c r="J3615" s="10"/>
      <c r="K3615" s="82"/>
      <c r="L3615" s="82"/>
      <c r="M3615" s="82"/>
      <c r="N3615" s="82"/>
      <c r="O3615" s="82"/>
      <c r="BS3615" s="82"/>
      <c r="BT3615" s="82"/>
      <c r="BU3615" s="82"/>
      <c r="BV3615" s="82"/>
      <c r="BW3615" s="82"/>
    </row>
    <row r="3616" spans="6:75" x14ac:dyDescent="0.3">
      <c r="F3616" s="10"/>
      <c r="G3616" s="10"/>
      <c r="H3616" s="10"/>
      <c r="I3616" s="10"/>
      <c r="J3616" s="10"/>
      <c r="K3616" s="82"/>
      <c r="L3616" s="82"/>
      <c r="M3616" s="82"/>
      <c r="N3616" s="82"/>
      <c r="O3616" s="82"/>
      <c r="BS3616" s="82"/>
      <c r="BT3616" s="82"/>
      <c r="BU3616" s="82"/>
      <c r="BV3616" s="82"/>
      <c r="BW3616" s="82"/>
    </row>
    <row r="3617" spans="6:75" x14ac:dyDescent="0.3">
      <c r="F3617" s="10"/>
      <c r="G3617" s="10"/>
      <c r="H3617" s="10"/>
      <c r="I3617" s="10"/>
      <c r="J3617" s="10"/>
      <c r="K3617" s="82"/>
      <c r="L3617" s="82"/>
      <c r="M3617" s="82"/>
      <c r="N3617" s="82"/>
      <c r="O3617" s="82"/>
      <c r="BS3617" s="82"/>
      <c r="BT3617" s="82"/>
      <c r="BU3617" s="82"/>
      <c r="BV3617" s="82"/>
      <c r="BW3617" s="82"/>
    </row>
    <row r="3618" spans="6:75" x14ac:dyDescent="0.3">
      <c r="F3618" s="10"/>
      <c r="G3618" s="10"/>
      <c r="H3618" s="10"/>
      <c r="I3618" s="10"/>
      <c r="J3618" s="10"/>
      <c r="K3618" s="82"/>
      <c r="L3618" s="82"/>
      <c r="M3618" s="82"/>
      <c r="N3618" s="82"/>
      <c r="O3618" s="82"/>
      <c r="BS3618" s="82"/>
      <c r="BT3618" s="82"/>
      <c r="BU3618" s="82"/>
      <c r="BV3618" s="82"/>
      <c r="BW3618" s="82"/>
    </row>
    <row r="3619" spans="6:75" x14ac:dyDescent="0.3">
      <c r="F3619" s="10"/>
      <c r="G3619" s="10"/>
      <c r="H3619" s="10"/>
      <c r="I3619" s="10"/>
      <c r="J3619" s="10"/>
      <c r="K3619" s="82"/>
      <c r="L3619" s="82"/>
      <c r="M3619" s="82"/>
      <c r="N3619" s="82"/>
      <c r="O3619" s="82"/>
      <c r="BS3619" s="82"/>
      <c r="BT3619" s="82"/>
      <c r="BU3619" s="82"/>
      <c r="BV3619" s="82"/>
      <c r="BW3619" s="82"/>
    </row>
    <row r="3620" spans="6:75" x14ac:dyDescent="0.3">
      <c r="F3620" s="10"/>
      <c r="G3620" s="10"/>
      <c r="H3620" s="10"/>
      <c r="I3620" s="10"/>
      <c r="J3620" s="10"/>
      <c r="K3620" s="82"/>
      <c r="L3620" s="82"/>
      <c r="M3620" s="82"/>
      <c r="N3620" s="82"/>
      <c r="O3620" s="82"/>
      <c r="BS3620" s="82"/>
      <c r="BT3620" s="82"/>
      <c r="BU3620" s="82"/>
      <c r="BV3620" s="82"/>
      <c r="BW3620" s="82"/>
    </row>
    <row r="3621" spans="6:75" x14ac:dyDescent="0.3">
      <c r="F3621" s="10"/>
      <c r="G3621" s="10"/>
      <c r="H3621" s="10"/>
      <c r="I3621" s="10"/>
      <c r="J3621" s="10"/>
      <c r="K3621" s="82"/>
      <c r="L3621" s="82"/>
      <c r="M3621" s="82"/>
      <c r="N3621" s="82"/>
      <c r="O3621" s="82"/>
      <c r="BS3621" s="82"/>
      <c r="BT3621" s="82"/>
      <c r="BU3621" s="82"/>
      <c r="BV3621" s="82"/>
      <c r="BW3621" s="82"/>
    </row>
    <row r="3622" spans="6:75" x14ac:dyDescent="0.3">
      <c r="F3622" s="10"/>
      <c r="G3622" s="10"/>
      <c r="H3622" s="10"/>
      <c r="I3622" s="10"/>
      <c r="J3622" s="10"/>
      <c r="K3622" s="82"/>
      <c r="L3622" s="82"/>
      <c r="M3622" s="82"/>
      <c r="N3622" s="82"/>
      <c r="O3622" s="82"/>
      <c r="BS3622" s="82"/>
      <c r="BT3622" s="82"/>
      <c r="BU3622" s="82"/>
      <c r="BV3622" s="82"/>
      <c r="BW3622" s="82"/>
    </row>
    <row r="3623" spans="6:75" x14ac:dyDescent="0.3">
      <c r="F3623" s="10"/>
      <c r="G3623" s="10"/>
      <c r="H3623" s="10"/>
      <c r="I3623" s="10"/>
      <c r="J3623" s="10"/>
      <c r="K3623" s="82"/>
      <c r="L3623" s="82"/>
      <c r="M3623" s="82"/>
      <c r="N3623" s="82"/>
      <c r="O3623" s="82"/>
      <c r="BS3623" s="82"/>
      <c r="BT3623" s="82"/>
      <c r="BU3623" s="82"/>
      <c r="BV3623" s="82"/>
      <c r="BW3623" s="82"/>
    </row>
    <row r="3624" spans="6:75" x14ac:dyDescent="0.3">
      <c r="F3624" s="10"/>
      <c r="G3624" s="10"/>
      <c r="H3624" s="10"/>
      <c r="I3624" s="10"/>
      <c r="J3624" s="10"/>
      <c r="K3624" s="82"/>
      <c r="L3624" s="82"/>
      <c r="M3624" s="82"/>
      <c r="N3624" s="82"/>
      <c r="O3624" s="82"/>
      <c r="BS3624" s="82"/>
      <c r="BT3624" s="82"/>
      <c r="BU3624" s="82"/>
      <c r="BV3624" s="82"/>
      <c r="BW3624" s="82"/>
    </row>
    <row r="3625" spans="6:75" x14ac:dyDescent="0.3">
      <c r="F3625" s="10"/>
      <c r="G3625" s="10"/>
      <c r="H3625" s="10"/>
      <c r="I3625" s="10"/>
      <c r="J3625" s="10"/>
      <c r="K3625" s="82"/>
      <c r="L3625" s="82"/>
      <c r="M3625" s="82"/>
      <c r="N3625" s="82"/>
      <c r="O3625" s="82"/>
      <c r="BS3625" s="82"/>
      <c r="BT3625" s="82"/>
      <c r="BU3625" s="82"/>
      <c r="BV3625" s="82"/>
      <c r="BW3625" s="82"/>
    </row>
    <row r="3626" spans="6:75" x14ac:dyDescent="0.3">
      <c r="F3626" s="10"/>
      <c r="G3626" s="10"/>
      <c r="H3626" s="10"/>
      <c r="I3626" s="10"/>
      <c r="J3626" s="10"/>
      <c r="K3626" s="82"/>
      <c r="L3626" s="82"/>
      <c r="M3626" s="82"/>
      <c r="N3626" s="82"/>
      <c r="O3626" s="82"/>
      <c r="BS3626" s="82"/>
      <c r="BT3626" s="82"/>
      <c r="BU3626" s="82"/>
      <c r="BV3626" s="82"/>
      <c r="BW3626" s="82"/>
    </row>
    <row r="3627" spans="6:75" x14ac:dyDescent="0.3">
      <c r="F3627" s="10"/>
      <c r="G3627" s="10"/>
      <c r="H3627" s="10"/>
      <c r="I3627" s="10"/>
      <c r="J3627" s="10"/>
      <c r="K3627" s="82"/>
      <c r="L3627" s="82"/>
      <c r="M3627" s="82"/>
      <c r="N3627" s="82"/>
      <c r="O3627" s="82"/>
      <c r="BS3627" s="82"/>
      <c r="BT3627" s="82"/>
      <c r="BU3627" s="82"/>
      <c r="BV3627" s="82"/>
      <c r="BW3627" s="82"/>
    </row>
    <row r="3628" spans="6:75" x14ac:dyDescent="0.3">
      <c r="F3628" s="10"/>
      <c r="G3628" s="10"/>
      <c r="H3628" s="10"/>
      <c r="I3628" s="10"/>
      <c r="J3628" s="10"/>
      <c r="K3628" s="82"/>
      <c r="L3628" s="82"/>
      <c r="M3628" s="82"/>
      <c r="N3628" s="82"/>
      <c r="O3628" s="82"/>
      <c r="BS3628" s="82"/>
      <c r="BT3628" s="82"/>
      <c r="BU3628" s="82"/>
      <c r="BV3628" s="82"/>
      <c r="BW3628" s="82"/>
    </row>
    <row r="3629" spans="6:75" x14ac:dyDescent="0.3">
      <c r="F3629" s="10"/>
      <c r="G3629" s="10"/>
      <c r="H3629" s="10"/>
      <c r="I3629" s="10"/>
      <c r="J3629" s="10"/>
      <c r="K3629" s="82"/>
      <c r="L3629" s="82"/>
      <c r="M3629" s="82"/>
      <c r="N3629" s="82"/>
      <c r="O3629" s="82"/>
      <c r="BS3629" s="82"/>
      <c r="BT3629" s="82"/>
      <c r="BU3629" s="82"/>
      <c r="BV3629" s="82"/>
      <c r="BW3629" s="82"/>
    </row>
    <row r="3630" spans="6:75" x14ac:dyDescent="0.3">
      <c r="F3630" s="10"/>
      <c r="G3630" s="10"/>
      <c r="H3630" s="10"/>
      <c r="I3630" s="10"/>
      <c r="J3630" s="10"/>
      <c r="K3630" s="82"/>
      <c r="L3630" s="82"/>
      <c r="M3630" s="82"/>
      <c r="N3630" s="82"/>
      <c r="O3630" s="82"/>
      <c r="BS3630" s="82"/>
      <c r="BT3630" s="82"/>
      <c r="BU3630" s="82"/>
      <c r="BV3630" s="82"/>
      <c r="BW3630" s="82"/>
    </row>
    <row r="3631" spans="6:75" x14ac:dyDescent="0.3">
      <c r="F3631" s="10"/>
      <c r="G3631" s="10"/>
      <c r="H3631" s="10"/>
      <c r="I3631" s="10"/>
      <c r="J3631" s="10"/>
      <c r="K3631" s="82"/>
      <c r="L3631" s="82"/>
      <c r="M3631" s="82"/>
      <c r="N3631" s="82"/>
      <c r="O3631" s="82"/>
      <c r="BS3631" s="82"/>
      <c r="BT3631" s="82"/>
      <c r="BU3631" s="82"/>
      <c r="BV3631" s="82"/>
      <c r="BW3631" s="82"/>
    </row>
    <row r="3632" spans="6:75" x14ac:dyDescent="0.3">
      <c r="F3632" s="10"/>
      <c r="G3632" s="10"/>
      <c r="H3632" s="10"/>
      <c r="I3632" s="10"/>
      <c r="J3632" s="10"/>
      <c r="K3632" s="82"/>
      <c r="L3632" s="82"/>
      <c r="M3632" s="82"/>
      <c r="N3632" s="82"/>
      <c r="O3632" s="82"/>
      <c r="BS3632" s="82"/>
      <c r="BT3632" s="82"/>
      <c r="BU3632" s="82"/>
      <c r="BV3632" s="82"/>
      <c r="BW3632" s="82"/>
    </row>
    <row r="3633" spans="6:75" x14ac:dyDescent="0.3">
      <c r="F3633" s="10"/>
      <c r="G3633" s="10"/>
      <c r="H3633" s="10"/>
      <c r="I3633" s="10"/>
      <c r="J3633" s="10"/>
      <c r="K3633" s="82"/>
      <c r="L3633" s="82"/>
      <c r="M3633" s="82"/>
      <c r="N3633" s="82"/>
      <c r="O3633" s="82"/>
      <c r="BS3633" s="82"/>
      <c r="BT3633" s="82"/>
      <c r="BU3633" s="82"/>
      <c r="BV3633" s="82"/>
      <c r="BW3633" s="82"/>
    </row>
    <row r="3634" spans="6:75" x14ac:dyDescent="0.3">
      <c r="F3634" s="10"/>
      <c r="G3634" s="10"/>
      <c r="H3634" s="10"/>
      <c r="I3634" s="10"/>
      <c r="J3634" s="10"/>
      <c r="K3634" s="82"/>
      <c r="L3634" s="82"/>
      <c r="M3634" s="82"/>
      <c r="N3634" s="82"/>
      <c r="O3634" s="82"/>
      <c r="BS3634" s="82"/>
      <c r="BT3634" s="82"/>
      <c r="BU3634" s="82"/>
      <c r="BV3634" s="82"/>
      <c r="BW3634" s="82"/>
    </row>
    <row r="3635" spans="6:75" x14ac:dyDescent="0.3">
      <c r="F3635" s="10"/>
      <c r="G3635" s="10"/>
      <c r="H3635" s="10"/>
      <c r="I3635" s="10"/>
      <c r="J3635" s="10"/>
      <c r="K3635" s="82"/>
      <c r="L3635" s="82"/>
      <c r="M3635" s="82"/>
      <c r="N3635" s="82"/>
      <c r="O3635" s="82"/>
      <c r="BS3635" s="82"/>
      <c r="BT3635" s="82"/>
      <c r="BU3635" s="82"/>
      <c r="BV3635" s="82"/>
      <c r="BW3635" s="82"/>
    </row>
    <row r="3636" spans="6:75" x14ac:dyDescent="0.3">
      <c r="F3636" s="10"/>
      <c r="G3636" s="10"/>
      <c r="H3636" s="10"/>
      <c r="I3636" s="10"/>
      <c r="J3636" s="10"/>
      <c r="K3636" s="82"/>
      <c r="L3636" s="82"/>
      <c r="M3636" s="82"/>
      <c r="N3636" s="82"/>
      <c r="O3636" s="82"/>
      <c r="BS3636" s="82"/>
      <c r="BT3636" s="82"/>
      <c r="BU3636" s="82"/>
      <c r="BV3636" s="82"/>
      <c r="BW3636" s="82"/>
    </row>
    <row r="3637" spans="6:75" x14ac:dyDescent="0.3">
      <c r="F3637" s="10"/>
      <c r="G3637" s="10"/>
      <c r="H3637" s="10"/>
      <c r="I3637" s="10"/>
      <c r="J3637" s="10"/>
      <c r="K3637" s="82"/>
      <c r="L3637" s="82"/>
      <c r="M3637" s="82"/>
      <c r="N3637" s="82"/>
      <c r="O3637" s="82"/>
      <c r="BS3637" s="82"/>
      <c r="BT3637" s="82"/>
      <c r="BU3637" s="82"/>
      <c r="BV3637" s="82"/>
      <c r="BW3637" s="82"/>
    </row>
    <row r="3638" spans="6:75" x14ac:dyDescent="0.3">
      <c r="F3638" s="10"/>
      <c r="G3638" s="10"/>
      <c r="H3638" s="10"/>
      <c r="I3638" s="10"/>
      <c r="J3638" s="10"/>
      <c r="K3638" s="82"/>
      <c r="L3638" s="82"/>
      <c r="M3638" s="82"/>
      <c r="N3638" s="82"/>
      <c r="O3638" s="82"/>
      <c r="BS3638" s="82"/>
      <c r="BT3638" s="82"/>
      <c r="BU3638" s="82"/>
      <c r="BV3638" s="82"/>
      <c r="BW3638" s="82"/>
    </row>
    <row r="3639" spans="6:75" x14ac:dyDescent="0.3">
      <c r="F3639" s="10"/>
      <c r="G3639" s="10"/>
      <c r="H3639" s="10"/>
      <c r="I3639" s="10"/>
      <c r="J3639" s="10"/>
      <c r="K3639" s="82"/>
      <c r="L3639" s="82"/>
      <c r="M3639" s="82"/>
      <c r="N3639" s="82"/>
      <c r="O3639" s="82"/>
      <c r="BS3639" s="82"/>
      <c r="BT3639" s="82"/>
      <c r="BU3639" s="82"/>
      <c r="BV3639" s="82"/>
      <c r="BW3639" s="82"/>
    </row>
    <row r="3640" spans="6:75" x14ac:dyDescent="0.3">
      <c r="F3640" s="10"/>
      <c r="G3640" s="10"/>
      <c r="H3640" s="10"/>
      <c r="I3640" s="10"/>
      <c r="J3640" s="10"/>
      <c r="K3640" s="82"/>
      <c r="L3640" s="82"/>
      <c r="M3640" s="82"/>
      <c r="N3640" s="82"/>
      <c r="O3640" s="82"/>
      <c r="BS3640" s="82"/>
      <c r="BT3640" s="82"/>
      <c r="BU3640" s="82"/>
      <c r="BV3640" s="82"/>
      <c r="BW3640" s="82"/>
    </row>
    <row r="3641" spans="6:75" x14ac:dyDescent="0.3">
      <c r="F3641" s="10"/>
      <c r="G3641" s="10"/>
      <c r="H3641" s="10"/>
      <c r="I3641" s="10"/>
      <c r="J3641" s="10"/>
      <c r="K3641" s="82"/>
      <c r="L3641" s="82"/>
      <c r="M3641" s="82"/>
      <c r="N3641" s="82"/>
      <c r="O3641" s="82"/>
      <c r="BS3641" s="82"/>
      <c r="BT3641" s="82"/>
      <c r="BU3641" s="82"/>
      <c r="BV3641" s="82"/>
      <c r="BW3641" s="82"/>
    </row>
    <row r="3642" spans="6:75" x14ac:dyDescent="0.3">
      <c r="F3642" s="10"/>
      <c r="G3642" s="10"/>
      <c r="H3642" s="10"/>
      <c r="I3642" s="10"/>
      <c r="J3642" s="10"/>
      <c r="K3642" s="82"/>
      <c r="L3642" s="82"/>
      <c r="M3642" s="82"/>
      <c r="N3642" s="82"/>
      <c r="O3642" s="82"/>
      <c r="BS3642" s="82"/>
      <c r="BT3642" s="82"/>
      <c r="BU3642" s="82"/>
      <c r="BV3642" s="82"/>
      <c r="BW3642" s="82"/>
    </row>
    <row r="3643" spans="6:75" x14ac:dyDescent="0.3">
      <c r="F3643" s="10"/>
      <c r="G3643" s="10"/>
      <c r="H3643" s="10"/>
      <c r="I3643" s="10"/>
      <c r="J3643" s="10"/>
      <c r="K3643" s="82"/>
      <c r="L3643" s="82"/>
      <c r="M3643" s="82"/>
      <c r="N3643" s="82"/>
      <c r="O3643" s="82"/>
      <c r="BS3643" s="82"/>
      <c r="BT3643" s="82"/>
      <c r="BU3643" s="82"/>
      <c r="BV3643" s="82"/>
      <c r="BW3643" s="82"/>
    </row>
    <row r="3644" spans="6:75" x14ac:dyDescent="0.3">
      <c r="F3644" s="10"/>
      <c r="G3644" s="10"/>
      <c r="H3644" s="10"/>
      <c r="I3644" s="10"/>
      <c r="J3644" s="10"/>
      <c r="K3644" s="82"/>
      <c r="L3644" s="82"/>
      <c r="M3644" s="82"/>
      <c r="N3644" s="82"/>
      <c r="O3644" s="82"/>
      <c r="BS3644" s="82"/>
      <c r="BT3644" s="82"/>
      <c r="BU3644" s="82"/>
      <c r="BV3644" s="82"/>
      <c r="BW3644" s="82"/>
    </row>
    <row r="3645" spans="6:75" x14ac:dyDescent="0.3">
      <c r="F3645" s="10"/>
      <c r="G3645" s="10"/>
      <c r="H3645" s="10"/>
      <c r="I3645" s="10"/>
      <c r="J3645" s="10"/>
      <c r="K3645" s="82"/>
      <c r="L3645" s="82"/>
      <c r="M3645" s="82"/>
      <c r="N3645" s="82"/>
      <c r="O3645" s="82"/>
      <c r="BS3645" s="82"/>
      <c r="BT3645" s="82"/>
      <c r="BU3645" s="82"/>
      <c r="BV3645" s="82"/>
      <c r="BW3645" s="82"/>
    </row>
    <row r="3646" spans="6:75" x14ac:dyDescent="0.3">
      <c r="F3646" s="10"/>
      <c r="G3646" s="10"/>
      <c r="H3646" s="10"/>
      <c r="I3646" s="10"/>
      <c r="J3646" s="10"/>
      <c r="K3646" s="82"/>
      <c r="L3646" s="82"/>
      <c r="M3646" s="82"/>
      <c r="N3646" s="82"/>
      <c r="O3646" s="82"/>
      <c r="BS3646" s="82"/>
      <c r="BT3646" s="82"/>
      <c r="BU3646" s="82"/>
      <c r="BV3646" s="82"/>
      <c r="BW3646" s="82"/>
    </row>
    <row r="3647" spans="6:75" x14ac:dyDescent="0.3">
      <c r="F3647" s="10"/>
      <c r="G3647" s="10"/>
      <c r="H3647" s="10"/>
      <c r="I3647" s="10"/>
      <c r="J3647" s="10"/>
      <c r="K3647" s="82"/>
      <c r="L3647" s="82"/>
      <c r="M3647" s="82"/>
      <c r="N3647" s="82"/>
      <c r="O3647" s="82"/>
      <c r="BS3647" s="82"/>
      <c r="BT3647" s="82"/>
      <c r="BU3647" s="82"/>
      <c r="BV3647" s="82"/>
      <c r="BW3647" s="82"/>
    </row>
    <row r="3648" spans="6:75" x14ac:dyDescent="0.3">
      <c r="F3648" s="10"/>
      <c r="G3648" s="10"/>
      <c r="H3648" s="10"/>
      <c r="I3648" s="10"/>
      <c r="J3648" s="10"/>
      <c r="K3648" s="82"/>
      <c r="L3648" s="82"/>
      <c r="M3648" s="82"/>
      <c r="N3648" s="82"/>
      <c r="O3648" s="82"/>
      <c r="BS3648" s="82"/>
      <c r="BT3648" s="82"/>
      <c r="BU3648" s="82"/>
      <c r="BV3648" s="82"/>
      <c r="BW3648" s="82"/>
    </row>
    <row r="3649" spans="6:75" x14ac:dyDescent="0.3">
      <c r="F3649" s="10"/>
      <c r="G3649" s="10"/>
      <c r="H3649" s="10"/>
      <c r="I3649" s="10"/>
      <c r="J3649" s="10"/>
      <c r="K3649" s="82"/>
      <c r="L3649" s="82"/>
      <c r="M3649" s="82"/>
      <c r="N3649" s="82"/>
      <c r="O3649" s="82"/>
      <c r="BS3649" s="82"/>
      <c r="BT3649" s="82"/>
      <c r="BU3649" s="82"/>
      <c r="BV3649" s="82"/>
      <c r="BW3649" s="82"/>
    </row>
    <row r="3650" spans="6:75" x14ac:dyDescent="0.3">
      <c r="F3650" s="10"/>
      <c r="G3650" s="10"/>
      <c r="H3650" s="10"/>
      <c r="I3650" s="10"/>
      <c r="J3650" s="10"/>
      <c r="K3650" s="82"/>
      <c r="L3650" s="82"/>
      <c r="M3650" s="82"/>
      <c r="N3650" s="82"/>
      <c r="O3650" s="82"/>
      <c r="BS3650" s="82"/>
      <c r="BT3650" s="82"/>
      <c r="BU3650" s="82"/>
      <c r="BV3650" s="82"/>
      <c r="BW3650" s="82"/>
    </row>
    <row r="3651" spans="6:75" x14ac:dyDescent="0.3">
      <c r="F3651" s="10"/>
      <c r="G3651" s="10"/>
      <c r="H3651" s="10"/>
      <c r="I3651" s="10"/>
      <c r="J3651" s="10"/>
      <c r="K3651" s="82"/>
      <c r="L3651" s="82"/>
      <c r="M3651" s="82"/>
      <c r="N3651" s="82"/>
      <c r="O3651" s="82"/>
      <c r="BS3651" s="82"/>
      <c r="BT3651" s="82"/>
      <c r="BU3651" s="82"/>
      <c r="BV3651" s="82"/>
      <c r="BW3651" s="82"/>
    </row>
    <row r="3652" spans="6:75" x14ac:dyDescent="0.3">
      <c r="F3652" s="10"/>
      <c r="G3652" s="10"/>
      <c r="H3652" s="10"/>
      <c r="I3652" s="10"/>
      <c r="J3652" s="10"/>
      <c r="K3652" s="82"/>
      <c r="L3652" s="82"/>
      <c r="M3652" s="82"/>
      <c r="N3652" s="82"/>
      <c r="O3652" s="82"/>
      <c r="BS3652" s="82"/>
      <c r="BT3652" s="82"/>
      <c r="BU3652" s="82"/>
      <c r="BV3652" s="82"/>
      <c r="BW3652" s="82"/>
    </row>
    <row r="3653" spans="6:75" x14ac:dyDescent="0.3">
      <c r="F3653" s="10"/>
      <c r="G3653" s="10"/>
      <c r="H3653" s="10"/>
      <c r="I3653" s="10"/>
      <c r="J3653" s="10"/>
      <c r="K3653" s="82"/>
      <c r="L3653" s="82"/>
      <c r="M3653" s="82"/>
      <c r="N3653" s="82"/>
      <c r="O3653" s="82"/>
      <c r="BS3653" s="82"/>
      <c r="BT3653" s="82"/>
      <c r="BU3653" s="82"/>
      <c r="BV3653" s="82"/>
      <c r="BW3653" s="82"/>
    </row>
    <row r="3654" spans="6:75" x14ac:dyDescent="0.3">
      <c r="F3654" s="10"/>
      <c r="G3654" s="10"/>
      <c r="H3654" s="10"/>
      <c r="I3654" s="10"/>
      <c r="J3654" s="10"/>
      <c r="K3654" s="82"/>
      <c r="L3654" s="82"/>
      <c r="M3654" s="82"/>
      <c r="N3654" s="82"/>
      <c r="O3654" s="82"/>
      <c r="BS3654" s="82"/>
      <c r="BT3654" s="82"/>
      <c r="BU3654" s="82"/>
      <c r="BV3654" s="82"/>
      <c r="BW3654" s="82"/>
    </row>
    <row r="3655" spans="6:75" x14ac:dyDescent="0.3">
      <c r="F3655" s="10"/>
      <c r="G3655" s="10"/>
      <c r="H3655" s="10"/>
      <c r="I3655" s="10"/>
      <c r="J3655" s="10"/>
      <c r="K3655" s="82"/>
      <c r="L3655" s="82"/>
      <c r="M3655" s="82"/>
      <c r="N3655" s="82"/>
      <c r="O3655" s="82"/>
      <c r="BS3655" s="82"/>
      <c r="BT3655" s="82"/>
      <c r="BU3655" s="82"/>
      <c r="BV3655" s="82"/>
      <c r="BW3655" s="82"/>
    </row>
    <row r="3656" spans="6:75" x14ac:dyDescent="0.3">
      <c r="F3656" s="10"/>
      <c r="G3656" s="10"/>
      <c r="H3656" s="10"/>
      <c r="I3656" s="10"/>
      <c r="J3656" s="10"/>
      <c r="K3656" s="82"/>
      <c r="L3656" s="82"/>
      <c r="M3656" s="82"/>
      <c r="N3656" s="82"/>
      <c r="O3656" s="82"/>
      <c r="BS3656" s="82"/>
      <c r="BT3656" s="82"/>
      <c r="BU3656" s="82"/>
      <c r="BV3656" s="82"/>
      <c r="BW3656" s="82"/>
    </row>
    <row r="3657" spans="6:75" x14ac:dyDescent="0.3">
      <c r="F3657" s="10"/>
      <c r="G3657" s="10"/>
      <c r="H3657" s="10"/>
      <c r="I3657" s="10"/>
      <c r="J3657" s="10"/>
      <c r="K3657" s="82"/>
      <c r="L3657" s="82"/>
      <c r="M3657" s="82"/>
      <c r="N3657" s="82"/>
      <c r="O3657" s="82"/>
      <c r="BS3657" s="82"/>
      <c r="BT3657" s="82"/>
      <c r="BU3657" s="82"/>
      <c r="BV3657" s="82"/>
      <c r="BW3657" s="82"/>
    </row>
    <row r="3658" spans="6:75" x14ac:dyDescent="0.3">
      <c r="F3658" s="10"/>
      <c r="G3658" s="10"/>
      <c r="H3658" s="10"/>
      <c r="I3658" s="10"/>
      <c r="J3658" s="10"/>
      <c r="K3658" s="82"/>
      <c r="L3658" s="82"/>
      <c r="M3658" s="82"/>
      <c r="N3658" s="82"/>
      <c r="O3658" s="82"/>
      <c r="BS3658" s="82"/>
      <c r="BT3658" s="82"/>
      <c r="BU3658" s="82"/>
      <c r="BV3658" s="82"/>
      <c r="BW3658" s="82"/>
    </row>
    <row r="3659" spans="6:75" x14ac:dyDescent="0.3">
      <c r="F3659" s="10"/>
      <c r="G3659" s="10"/>
      <c r="H3659" s="10"/>
      <c r="I3659" s="10"/>
      <c r="J3659" s="10"/>
      <c r="K3659" s="82"/>
      <c r="L3659" s="82"/>
      <c r="M3659" s="82"/>
      <c r="N3659" s="82"/>
      <c r="O3659" s="82"/>
      <c r="BS3659" s="82"/>
      <c r="BT3659" s="82"/>
      <c r="BU3659" s="82"/>
      <c r="BV3659" s="82"/>
      <c r="BW3659" s="82"/>
    </row>
    <row r="3660" spans="6:75" x14ac:dyDescent="0.3">
      <c r="F3660" s="10"/>
      <c r="G3660" s="10"/>
      <c r="H3660" s="10"/>
      <c r="I3660" s="10"/>
      <c r="J3660" s="10"/>
      <c r="K3660" s="82"/>
      <c r="L3660" s="82"/>
      <c r="M3660" s="82"/>
      <c r="N3660" s="82"/>
      <c r="O3660" s="82"/>
      <c r="BS3660" s="82"/>
      <c r="BT3660" s="82"/>
      <c r="BU3660" s="82"/>
      <c r="BV3660" s="82"/>
      <c r="BW3660" s="82"/>
    </row>
    <row r="3661" spans="6:75" x14ac:dyDescent="0.3">
      <c r="F3661" s="10"/>
      <c r="G3661" s="10"/>
      <c r="H3661" s="10"/>
      <c r="I3661" s="10"/>
      <c r="J3661" s="10"/>
      <c r="K3661" s="82"/>
      <c r="L3661" s="82"/>
      <c r="M3661" s="82"/>
      <c r="N3661" s="82"/>
      <c r="O3661" s="82"/>
      <c r="BS3661" s="82"/>
      <c r="BT3661" s="82"/>
      <c r="BU3661" s="82"/>
      <c r="BV3661" s="82"/>
      <c r="BW3661" s="82"/>
    </row>
    <row r="3662" spans="6:75" x14ac:dyDescent="0.3">
      <c r="F3662" s="10"/>
      <c r="G3662" s="10"/>
      <c r="H3662" s="10"/>
      <c r="I3662" s="10"/>
      <c r="J3662" s="10"/>
      <c r="K3662" s="82"/>
      <c r="L3662" s="82"/>
      <c r="M3662" s="82"/>
      <c r="N3662" s="82"/>
      <c r="O3662" s="82"/>
      <c r="BS3662" s="82"/>
      <c r="BT3662" s="82"/>
      <c r="BU3662" s="82"/>
      <c r="BV3662" s="82"/>
      <c r="BW3662" s="82"/>
    </row>
    <row r="3663" spans="6:75" x14ac:dyDescent="0.3">
      <c r="F3663" s="10"/>
      <c r="G3663" s="10"/>
      <c r="H3663" s="10"/>
      <c r="I3663" s="10"/>
      <c r="J3663" s="10"/>
      <c r="K3663" s="82"/>
      <c r="L3663" s="82"/>
      <c r="M3663" s="82"/>
      <c r="N3663" s="82"/>
      <c r="O3663" s="82"/>
      <c r="BS3663" s="82"/>
      <c r="BT3663" s="82"/>
      <c r="BU3663" s="82"/>
      <c r="BV3663" s="82"/>
      <c r="BW3663" s="82"/>
    </row>
    <row r="3664" spans="6:75" x14ac:dyDescent="0.3">
      <c r="F3664" s="10"/>
      <c r="G3664" s="10"/>
      <c r="H3664" s="10"/>
      <c r="I3664" s="10"/>
      <c r="J3664" s="10"/>
      <c r="K3664" s="82"/>
      <c r="L3664" s="82"/>
      <c r="M3664" s="82"/>
      <c r="N3664" s="82"/>
      <c r="O3664" s="82"/>
      <c r="BS3664" s="82"/>
      <c r="BT3664" s="82"/>
      <c r="BU3664" s="82"/>
      <c r="BV3664" s="82"/>
      <c r="BW3664" s="82"/>
    </row>
    <row r="3665" spans="6:75" x14ac:dyDescent="0.3">
      <c r="F3665" s="10"/>
      <c r="G3665" s="10"/>
      <c r="H3665" s="10"/>
      <c r="I3665" s="10"/>
      <c r="J3665" s="10"/>
      <c r="K3665" s="82"/>
      <c r="L3665" s="82"/>
      <c r="M3665" s="82"/>
      <c r="N3665" s="82"/>
      <c r="O3665" s="82"/>
      <c r="BS3665" s="82"/>
      <c r="BT3665" s="82"/>
      <c r="BU3665" s="82"/>
      <c r="BV3665" s="82"/>
      <c r="BW3665" s="82"/>
    </row>
    <row r="3666" spans="6:75" x14ac:dyDescent="0.3">
      <c r="F3666" s="10"/>
      <c r="G3666" s="10"/>
      <c r="H3666" s="10"/>
      <c r="I3666" s="10"/>
      <c r="J3666" s="10"/>
      <c r="K3666" s="82"/>
      <c r="L3666" s="82"/>
      <c r="M3666" s="82"/>
      <c r="N3666" s="82"/>
      <c r="O3666" s="82"/>
      <c r="BS3666" s="82"/>
      <c r="BT3666" s="82"/>
      <c r="BU3666" s="82"/>
      <c r="BV3666" s="82"/>
      <c r="BW3666" s="82"/>
    </row>
    <row r="3667" spans="6:75" x14ac:dyDescent="0.3">
      <c r="F3667" s="10"/>
      <c r="G3667" s="10"/>
      <c r="H3667" s="10"/>
      <c r="I3667" s="10"/>
      <c r="J3667" s="10"/>
      <c r="K3667" s="82"/>
      <c r="L3667" s="82"/>
      <c r="M3667" s="82"/>
      <c r="N3667" s="82"/>
      <c r="O3667" s="82"/>
      <c r="BS3667" s="82"/>
      <c r="BT3667" s="82"/>
      <c r="BU3667" s="82"/>
      <c r="BV3667" s="82"/>
      <c r="BW3667" s="82"/>
    </row>
    <row r="3668" spans="6:75" x14ac:dyDescent="0.3">
      <c r="F3668" s="10"/>
      <c r="G3668" s="10"/>
      <c r="H3668" s="10"/>
      <c r="I3668" s="10"/>
      <c r="J3668" s="10"/>
      <c r="K3668" s="82"/>
      <c r="L3668" s="82"/>
      <c r="M3668" s="82"/>
      <c r="N3668" s="82"/>
      <c r="O3668" s="82"/>
      <c r="BS3668" s="82"/>
      <c r="BT3668" s="82"/>
      <c r="BU3668" s="82"/>
      <c r="BV3668" s="82"/>
      <c r="BW3668" s="82"/>
    </row>
    <row r="3669" spans="6:75" x14ac:dyDescent="0.3">
      <c r="F3669" s="10"/>
      <c r="G3669" s="10"/>
      <c r="H3669" s="10"/>
      <c r="I3669" s="10"/>
      <c r="J3669" s="10"/>
      <c r="K3669" s="82"/>
      <c r="L3669" s="82"/>
      <c r="M3669" s="82"/>
      <c r="N3669" s="82"/>
      <c r="O3669" s="82"/>
      <c r="BS3669" s="82"/>
      <c r="BT3669" s="82"/>
      <c r="BU3669" s="82"/>
      <c r="BV3669" s="82"/>
      <c r="BW3669" s="82"/>
    </row>
    <row r="3670" spans="6:75" x14ac:dyDescent="0.3">
      <c r="F3670" s="10"/>
      <c r="G3670" s="10"/>
      <c r="H3670" s="10"/>
      <c r="I3670" s="10"/>
      <c r="J3670" s="10"/>
      <c r="K3670" s="82"/>
      <c r="L3670" s="82"/>
      <c r="M3670" s="82"/>
      <c r="N3670" s="82"/>
      <c r="O3670" s="82"/>
      <c r="BS3670" s="82"/>
      <c r="BT3670" s="82"/>
      <c r="BU3670" s="82"/>
      <c r="BV3670" s="82"/>
      <c r="BW3670" s="82"/>
    </row>
    <row r="3671" spans="6:75" x14ac:dyDescent="0.3">
      <c r="F3671" s="10"/>
      <c r="G3671" s="10"/>
      <c r="H3671" s="10"/>
      <c r="I3671" s="10"/>
      <c r="J3671" s="10"/>
      <c r="K3671" s="82"/>
      <c r="L3671" s="82"/>
      <c r="M3671" s="82"/>
      <c r="N3671" s="82"/>
      <c r="O3671" s="82"/>
      <c r="BS3671" s="82"/>
      <c r="BT3671" s="82"/>
      <c r="BU3671" s="82"/>
      <c r="BV3671" s="82"/>
      <c r="BW3671" s="82"/>
    </row>
    <row r="3672" spans="6:75" x14ac:dyDescent="0.3">
      <c r="F3672" s="10"/>
      <c r="G3672" s="10"/>
      <c r="H3672" s="10"/>
      <c r="I3672" s="10"/>
      <c r="J3672" s="10"/>
      <c r="K3672" s="82"/>
      <c r="L3672" s="82"/>
      <c r="M3672" s="82"/>
      <c r="N3672" s="82"/>
      <c r="O3672" s="82"/>
      <c r="BS3672" s="82"/>
      <c r="BT3672" s="82"/>
      <c r="BU3672" s="82"/>
      <c r="BV3672" s="82"/>
      <c r="BW3672" s="82"/>
    </row>
    <row r="3673" spans="6:75" x14ac:dyDescent="0.3">
      <c r="F3673" s="10"/>
      <c r="G3673" s="10"/>
      <c r="H3673" s="10"/>
      <c r="I3673" s="10"/>
      <c r="J3673" s="10"/>
      <c r="K3673" s="82"/>
      <c r="L3673" s="82"/>
      <c r="M3673" s="82"/>
      <c r="N3673" s="82"/>
      <c r="O3673" s="82"/>
      <c r="BS3673" s="82"/>
      <c r="BT3673" s="82"/>
      <c r="BU3673" s="82"/>
      <c r="BV3673" s="82"/>
      <c r="BW3673" s="82"/>
    </row>
    <row r="3674" spans="6:75" x14ac:dyDescent="0.3">
      <c r="F3674" s="10"/>
      <c r="G3674" s="10"/>
      <c r="H3674" s="10"/>
      <c r="I3674" s="10"/>
      <c r="J3674" s="10"/>
      <c r="K3674" s="82"/>
      <c r="L3674" s="82"/>
      <c r="M3674" s="82"/>
      <c r="N3674" s="82"/>
      <c r="O3674" s="82"/>
      <c r="BS3674" s="82"/>
      <c r="BT3674" s="82"/>
      <c r="BU3674" s="82"/>
      <c r="BV3674" s="82"/>
      <c r="BW3674" s="82"/>
    </row>
    <row r="3675" spans="6:75" x14ac:dyDescent="0.3">
      <c r="F3675" s="10"/>
      <c r="G3675" s="10"/>
      <c r="H3675" s="10"/>
      <c r="I3675" s="10"/>
      <c r="J3675" s="10"/>
      <c r="K3675" s="82"/>
      <c r="L3675" s="82"/>
      <c r="M3675" s="82"/>
      <c r="N3675" s="82"/>
      <c r="O3675" s="82"/>
      <c r="BS3675" s="82"/>
      <c r="BT3675" s="82"/>
      <c r="BU3675" s="82"/>
      <c r="BV3675" s="82"/>
      <c r="BW3675" s="82"/>
    </row>
    <row r="3676" spans="6:75" x14ac:dyDescent="0.3">
      <c r="F3676" s="10"/>
      <c r="G3676" s="10"/>
      <c r="H3676" s="10"/>
      <c r="I3676" s="10"/>
      <c r="J3676" s="10"/>
      <c r="K3676" s="82"/>
      <c r="L3676" s="82"/>
      <c r="M3676" s="82"/>
      <c r="N3676" s="82"/>
      <c r="O3676" s="82"/>
      <c r="BS3676" s="82"/>
      <c r="BT3676" s="82"/>
      <c r="BU3676" s="82"/>
      <c r="BV3676" s="82"/>
      <c r="BW3676" s="82"/>
    </row>
    <row r="3677" spans="6:75" x14ac:dyDescent="0.3">
      <c r="F3677" s="10"/>
      <c r="G3677" s="10"/>
      <c r="H3677" s="10"/>
      <c r="I3677" s="10"/>
      <c r="J3677" s="10"/>
      <c r="K3677" s="82"/>
      <c r="L3677" s="82"/>
      <c r="M3677" s="82"/>
      <c r="N3677" s="82"/>
      <c r="O3677" s="82"/>
      <c r="BS3677" s="82"/>
      <c r="BT3677" s="82"/>
      <c r="BU3677" s="82"/>
      <c r="BV3677" s="82"/>
      <c r="BW3677" s="82"/>
    </row>
    <row r="3678" spans="6:75" x14ac:dyDescent="0.3">
      <c r="F3678" s="10"/>
      <c r="G3678" s="10"/>
      <c r="H3678" s="10"/>
      <c r="I3678" s="10"/>
      <c r="J3678" s="10"/>
      <c r="K3678" s="82"/>
      <c r="L3678" s="82"/>
      <c r="M3678" s="82"/>
      <c r="N3678" s="82"/>
      <c r="O3678" s="82"/>
      <c r="BS3678" s="82"/>
      <c r="BT3678" s="82"/>
      <c r="BU3678" s="82"/>
      <c r="BV3678" s="82"/>
      <c r="BW3678" s="82"/>
    </row>
    <row r="3679" spans="6:75" x14ac:dyDescent="0.3">
      <c r="F3679" s="10"/>
      <c r="G3679" s="10"/>
      <c r="H3679" s="10"/>
      <c r="I3679" s="10"/>
      <c r="J3679" s="10"/>
      <c r="K3679" s="82"/>
      <c r="L3679" s="82"/>
      <c r="M3679" s="82"/>
      <c r="N3679" s="82"/>
      <c r="O3679" s="82"/>
      <c r="BS3679" s="82"/>
      <c r="BT3679" s="82"/>
      <c r="BU3679" s="82"/>
      <c r="BV3679" s="82"/>
      <c r="BW3679" s="82"/>
    </row>
    <row r="3680" spans="6:75" x14ac:dyDescent="0.3">
      <c r="F3680" s="10"/>
      <c r="G3680" s="10"/>
      <c r="H3680" s="10"/>
      <c r="I3680" s="10"/>
      <c r="J3680" s="10"/>
      <c r="K3680" s="82"/>
      <c r="L3680" s="82"/>
      <c r="M3680" s="82"/>
      <c r="N3680" s="82"/>
      <c r="O3680" s="82"/>
      <c r="BS3680" s="82"/>
      <c r="BT3680" s="82"/>
      <c r="BU3680" s="82"/>
      <c r="BV3680" s="82"/>
      <c r="BW3680" s="82"/>
    </row>
    <row r="3681" spans="6:75" x14ac:dyDescent="0.3">
      <c r="F3681" s="10"/>
      <c r="G3681" s="10"/>
      <c r="H3681" s="10"/>
      <c r="I3681" s="10"/>
      <c r="J3681" s="10"/>
      <c r="K3681" s="82"/>
      <c r="L3681" s="82"/>
      <c r="M3681" s="82"/>
      <c r="N3681" s="82"/>
      <c r="O3681" s="82"/>
      <c r="BS3681" s="82"/>
      <c r="BT3681" s="82"/>
      <c r="BU3681" s="82"/>
      <c r="BV3681" s="82"/>
      <c r="BW3681" s="82"/>
    </row>
    <row r="3682" spans="6:75" x14ac:dyDescent="0.3">
      <c r="F3682" s="10"/>
      <c r="G3682" s="10"/>
      <c r="H3682" s="10"/>
      <c r="I3682" s="10"/>
      <c r="J3682" s="10"/>
      <c r="K3682" s="82"/>
      <c r="L3682" s="82"/>
      <c r="M3682" s="82"/>
      <c r="N3682" s="82"/>
      <c r="O3682" s="82"/>
      <c r="BS3682" s="82"/>
      <c r="BT3682" s="82"/>
      <c r="BU3682" s="82"/>
      <c r="BV3682" s="82"/>
      <c r="BW3682" s="82"/>
    </row>
    <row r="3683" spans="6:75" x14ac:dyDescent="0.3">
      <c r="F3683" s="10"/>
      <c r="G3683" s="10"/>
      <c r="H3683" s="10"/>
      <c r="I3683" s="10"/>
      <c r="J3683" s="10"/>
      <c r="K3683" s="82"/>
      <c r="L3683" s="82"/>
      <c r="M3683" s="82"/>
      <c r="N3683" s="82"/>
      <c r="O3683" s="82"/>
      <c r="BS3683" s="82"/>
      <c r="BT3683" s="82"/>
      <c r="BU3683" s="82"/>
      <c r="BV3683" s="82"/>
      <c r="BW3683" s="82"/>
    </row>
    <row r="3684" spans="6:75" x14ac:dyDescent="0.3">
      <c r="F3684" s="10"/>
      <c r="G3684" s="10"/>
      <c r="H3684" s="10"/>
      <c r="I3684" s="10"/>
      <c r="J3684" s="10"/>
      <c r="K3684" s="82"/>
      <c r="L3684" s="82"/>
      <c r="M3684" s="82"/>
      <c r="N3684" s="82"/>
      <c r="O3684" s="82"/>
      <c r="BS3684" s="82"/>
      <c r="BT3684" s="82"/>
      <c r="BU3684" s="82"/>
      <c r="BV3684" s="82"/>
      <c r="BW3684" s="82"/>
    </row>
    <row r="3685" spans="6:75" x14ac:dyDescent="0.3">
      <c r="F3685" s="10"/>
      <c r="G3685" s="10"/>
      <c r="H3685" s="10"/>
      <c r="I3685" s="10"/>
      <c r="J3685" s="10"/>
      <c r="K3685" s="82"/>
      <c r="L3685" s="82"/>
      <c r="M3685" s="82"/>
      <c r="N3685" s="82"/>
      <c r="O3685" s="82"/>
      <c r="BS3685" s="82"/>
      <c r="BT3685" s="82"/>
      <c r="BU3685" s="82"/>
      <c r="BV3685" s="82"/>
      <c r="BW3685" s="82"/>
    </row>
    <row r="3686" spans="6:75" x14ac:dyDescent="0.3">
      <c r="F3686" s="10"/>
      <c r="G3686" s="10"/>
      <c r="H3686" s="10"/>
      <c r="I3686" s="10"/>
      <c r="J3686" s="10"/>
      <c r="K3686" s="82"/>
      <c r="L3686" s="82"/>
      <c r="M3686" s="82"/>
      <c r="N3686" s="82"/>
      <c r="O3686" s="82"/>
      <c r="BS3686" s="82"/>
      <c r="BT3686" s="82"/>
      <c r="BU3686" s="82"/>
      <c r="BV3686" s="82"/>
      <c r="BW3686" s="82"/>
    </row>
    <row r="3687" spans="6:75" x14ac:dyDescent="0.3">
      <c r="F3687" s="10"/>
      <c r="G3687" s="10"/>
      <c r="H3687" s="10"/>
      <c r="I3687" s="10"/>
      <c r="J3687" s="10"/>
      <c r="K3687" s="82"/>
      <c r="L3687" s="82"/>
      <c r="M3687" s="82"/>
      <c r="N3687" s="82"/>
      <c r="O3687" s="82"/>
      <c r="BS3687" s="82"/>
      <c r="BT3687" s="82"/>
      <c r="BU3687" s="82"/>
      <c r="BV3687" s="82"/>
      <c r="BW3687" s="82"/>
    </row>
    <row r="3688" spans="6:75" x14ac:dyDescent="0.3">
      <c r="F3688" s="10"/>
      <c r="G3688" s="10"/>
      <c r="H3688" s="10"/>
      <c r="I3688" s="10"/>
      <c r="J3688" s="10"/>
      <c r="K3688" s="82"/>
      <c r="L3688" s="82"/>
      <c r="M3688" s="82"/>
      <c r="N3688" s="82"/>
      <c r="O3688" s="82"/>
      <c r="BS3688" s="82"/>
      <c r="BT3688" s="82"/>
      <c r="BU3688" s="82"/>
      <c r="BV3688" s="82"/>
      <c r="BW3688" s="82"/>
    </row>
    <row r="3689" spans="6:75" x14ac:dyDescent="0.3">
      <c r="F3689" s="10"/>
      <c r="G3689" s="10"/>
      <c r="H3689" s="10"/>
      <c r="I3689" s="10"/>
      <c r="J3689" s="10"/>
      <c r="K3689" s="82"/>
      <c r="L3689" s="82"/>
      <c r="M3689" s="82"/>
      <c r="N3689" s="82"/>
      <c r="O3689" s="82"/>
      <c r="BS3689" s="82"/>
      <c r="BT3689" s="82"/>
      <c r="BU3689" s="82"/>
      <c r="BV3689" s="82"/>
      <c r="BW3689" s="82"/>
    </row>
    <row r="3690" spans="6:75" x14ac:dyDescent="0.3">
      <c r="F3690" s="10"/>
      <c r="G3690" s="10"/>
      <c r="H3690" s="10"/>
      <c r="I3690" s="10"/>
      <c r="J3690" s="10"/>
      <c r="K3690" s="82"/>
      <c r="L3690" s="82"/>
      <c r="M3690" s="82"/>
      <c r="N3690" s="82"/>
      <c r="O3690" s="82"/>
      <c r="BS3690" s="82"/>
      <c r="BT3690" s="82"/>
      <c r="BU3690" s="82"/>
      <c r="BV3690" s="82"/>
      <c r="BW3690" s="82"/>
    </row>
    <row r="3691" spans="6:75" x14ac:dyDescent="0.3">
      <c r="F3691" s="10"/>
      <c r="G3691" s="10"/>
      <c r="H3691" s="10"/>
      <c r="I3691" s="10"/>
      <c r="J3691" s="10"/>
      <c r="K3691" s="82"/>
      <c r="L3691" s="82"/>
      <c r="M3691" s="82"/>
      <c r="N3691" s="82"/>
      <c r="O3691" s="82"/>
      <c r="BS3691" s="82"/>
      <c r="BT3691" s="82"/>
      <c r="BU3691" s="82"/>
      <c r="BV3691" s="82"/>
      <c r="BW3691" s="82"/>
    </row>
    <row r="3692" spans="6:75" x14ac:dyDescent="0.3">
      <c r="F3692" s="10"/>
      <c r="G3692" s="10"/>
      <c r="H3692" s="10"/>
      <c r="I3692" s="10"/>
      <c r="J3692" s="10"/>
      <c r="K3692" s="82"/>
      <c r="L3692" s="82"/>
      <c r="M3692" s="82"/>
      <c r="N3692" s="82"/>
      <c r="O3692" s="82"/>
      <c r="BS3692" s="82"/>
      <c r="BT3692" s="82"/>
      <c r="BU3692" s="82"/>
      <c r="BV3692" s="82"/>
      <c r="BW3692" s="82"/>
    </row>
    <row r="3693" spans="6:75" x14ac:dyDescent="0.3">
      <c r="F3693" s="10"/>
      <c r="G3693" s="10"/>
      <c r="H3693" s="10"/>
      <c r="I3693" s="10"/>
      <c r="J3693" s="10"/>
      <c r="K3693" s="82"/>
      <c r="L3693" s="82"/>
      <c r="M3693" s="82"/>
      <c r="N3693" s="82"/>
      <c r="O3693" s="82"/>
      <c r="BS3693" s="82"/>
      <c r="BT3693" s="82"/>
      <c r="BU3693" s="82"/>
      <c r="BV3693" s="82"/>
      <c r="BW3693" s="82"/>
    </row>
    <row r="3694" spans="6:75" x14ac:dyDescent="0.3">
      <c r="F3694" s="10"/>
      <c r="G3694" s="10"/>
      <c r="H3694" s="10"/>
      <c r="I3694" s="10"/>
      <c r="J3694" s="10"/>
      <c r="K3694" s="82"/>
      <c r="L3694" s="82"/>
      <c r="M3694" s="82"/>
      <c r="N3694" s="82"/>
      <c r="O3694" s="82"/>
      <c r="BS3694" s="82"/>
      <c r="BT3694" s="82"/>
      <c r="BU3694" s="82"/>
      <c r="BV3694" s="82"/>
      <c r="BW3694" s="82"/>
    </row>
    <row r="3695" spans="6:75" x14ac:dyDescent="0.3">
      <c r="F3695" s="10"/>
      <c r="G3695" s="10"/>
      <c r="H3695" s="10"/>
      <c r="I3695" s="10"/>
      <c r="J3695" s="10"/>
      <c r="K3695" s="82"/>
      <c r="L3695" s="82"/>
      <c r="M3695" s="82"/>
      <c r="N3695" s="82"/>
      <c r="O3695" s="82"/>
      <c r="BS3695" s="82"/>
      <c r="BT3695" s="82"/>
      <c r="BU3695" s="82"/>
      <c r="BV3695" s="82"/>
      <c r="BW3695" s="82"/>
    </row>
    <row r="3696" spans="6:75" x14ac:dyDescent="0.3">
      <c r="F3696" s="10"/>
      <c r="G3696" s="10"/>
      <c r="H3696" s="10"/>
      <c r="I3696" s="10"/>
      <c r="J3696" s="10"/>
      <c r="K3696" s="82"/>
      <c r="L3696" s="82"/>
      <c r="M3696" s="82"/>
      <c r="N3696" s="82"/>
      <c r="O3696" s="82"/>
      <c r="BS3696" s="82"/>
      <c r="BT3696" s="82"/>
      <c r="BU3696" s="82"/>
      <c r="BV3696" s="82"/>
      <c r="BW3696" s="82"/>
    </row>
    <row r="3697" spans="6:75" x14ac:dyDescent="0.3">
      <c r="F3697" s="10"/>
      <c r="G3697" s="10"/>
      <c r="H3697" s="10"/>
      <c r="I3697" s="10"/>
      <c r="J3697" s="10"/>
      <c r="K3697" s="82"/>
      <c r="L3697" s="82"/>
      <c r="M3697" s="82"/>
      <c r="N3697" s="82"/>
      <c r="O3697" s="82"/>
      <c r="BS3697" s="82"/>
      <c r="BT3697" s="82"/>
      <c r="BU3697" s="82"/>
      <c r="BV3697" s="82"/>
      <c r="BW3697" s="82"/>
    </row>
    <row r="3698" spans="6:75" x14ac:dyDescent="0.3">
      <c r="F3698" s="10"/>
      <c r="G3698" s="10"/>
      <c r="H3698" s="10"/>
      <c r="I3698" s="10"/>
      <c r="J3698" s="10"/>
      <c r="K3698" s="82"/>
      <c r="L3698" s="82"/>
      <c r="M3698" s="82"/>
      <c r="N3698" s="82"/>
      <c r="O3698" s="82"/>
      <c r="BS3698" s="82"/>
      <c r="BT3698" s="82"/>
      <c r="BU3698" s="82"/>
      <c r="BV3698" s="82"/>
      <c r="BW3698" s="82"/>
    </row>
    <row r="3699" spans="6:75" x14ac:dyDescent="0.3">
      <c r="F3699" s="10"/>
      <c r="G3699" s="10"/>
      <c r="H3699" s="10"/>
      <c r="I3699" s="10"/>
      <c r="J3699" s="10"/>
      <c r="K3699" s="82"/>
      <c r="L3699" s="82"/>
      <c r="M3699" s="82"/>
      <c r="N3699" s="82"/>
      <c r="O3699" s="82"/>
      <c r="BS3699" s="82"/>
      <c r="BT3699" s="82"/>
      <c r="BU3699" s="82"/>
      <c r="BV3699" s="82"/>
      <c r="BW3699" s="82"/>
    </row>
    <row r="3700" spans="6:75" x14ac:dyDescent="0.3">
      <c r="F3700" s="10"/>
      <c r="G3700" s="10"/>
      <c r="H3700" s="10"/>
      <c r="I3700" s="10"/>
      <c r="J3700" s="10"/>
      <c r="K3700" s="82"/>
      <c r="L3700" s="82"/>
      <c r="M3700" s="82"/>
      <c r="N3700" s="82"/>
      <c r="O3700" s="82"/>
      <c r="BS3700" s="82"/>
      <c r="BT3700" s="82"/>
      <c r="BU3700" s="82"/>
      <c r="BV3700" s="82"/>
      <c r="BW3700" s="82"/>
    </row>
    <row r="3701" spans="6:75" x14ac:dyDescent="0.3">
      <c r="F3701" s="10"/>
      <c r="G3701" s="10"/>
      <c r="H3701" s="10"/>
      <c r="I3701" s="10"/>
      <c r="J3701" s="10"/>
      <c r="K3701" s="82"/>
      <c r="L3701" s="82"/>
      <c r="M3701" s="82"/>
      <c r="N3701" s="82"/>
      <c r="O3701" s="82"/>
      <c r="BS3701" s="82"/>
      <c r="BT3701" s="82"/>
      <c r="BU3701" s="82"/>
      <c r="BV3701" s="82"/>
      <c r="BW3701" s="82"/>
    </row>
    <row r="3702" spans="6:75" x14ac:dyDescent="0.3">
      <c r="F3702" s="10"/>
      <c r="G3702" s="10"/>
      <c r="H3702" s="10"/>
      <c r="I3702" s="10"/>
      <c r="J3702" s="10"/>
      <c r="K3702" s="82"/>
      <c r="L3702" s="82"/>
      <c r="M3702" s="82"/>
      <c r="N3702" s="82"/>
      <c r="O3702" s="82"/>
      <c r="BS3702" s="82"/>
      <c r="BT3702" s="82"/>
      <c r="BU3702" s="82"/>
      <c r="BV3702" s="82"/>
      <c r="BW3702" s="82"/>
    </row>
    <row r="3703" spans="6:75" x14ac:dyDescent="0.3">
      <c r="F3703" s="10"/>
      <c r="G3703" s="10"/>
      <c r="H3703" s="10"/>
      <c r="I3703" s="10"/>
      <c r="J3703" s="10"/>
      <c r="K3703" s="82"/>
      <c r="L3703" s="82"/>
      <c r="M3703" s="82"/>
      <c r="N3703" s="82"/>
      <c r="O3703" s="82"/>
      <c r="BS3703" s="82"/>
      <c r="BT3703" s="82"/>
      <c r="BU3703" s="82"/>
      <c r="BV3703" s="82"/>
      <c r="BW3703" s="82"/>
    </row>
    <row r="3704" spans="6:75" x14ac:dyDescent="0.3">
      <c r="F3704" s="10"/>
      <c r="G3704" s="10"/>
      <c r="H3704" s="10"/>
      <c r="I3704" s="10"/>
      <c r="J3704" s="10"/>
      <c r="K3704" s="82"/>
      <c r="L3704" s="82"/>
      <c r="M3704" s="82"/>
      <c r="N3704" s="82"/>
      <c r="O3704" s="82"/>
      <c r="BS3704" s="82"/>
      <c r="BT3704" s="82"/>
      <c r="BU3704" s="82"/>
      <c r="BV3704" s="82"/>
      <c r="BW3704" s="82"/>
    </row>
    <row r="3705" spans="6:75" x14ac:dyDescent="0.3">
      <c r="F3705" s="10"/>
      <c r="G3705" s="10"/>
      <c r="H3705" s="10"/>
      <c r="I3705" s="10"/>
      <c r="J3705" s="10"/>
      <c r="K3705" s="82"/>
      <c r="L3705" s="82"/>
      <c r="M3705" s="82"/>
      <c r="N3705" s="82"/>
      <c r="O3705" s="82"/>
      <c r="BS3705" s="82"/>
      <c r="BT3705" s="82"/>
      <c r="BU3705" s="82"/>
      <c r="BV3705" s="82"/>
      <c r="BW3705" s="82"/>
    </row>
    <row r="3706" spans="6:75" x14ac:dyDescent="0.3">
      <c r="F3706" s="10"/>
      <c r="G3706" s="10"/>
      <c r="H3706" s="10"/>
      <c r="I3706" s="10"/>
      <c r="J3706" s="10"/>
      <c r="K3706" s="82"/>
      <c r="L3706" s="82"/>
      <c r="M3706" s="82"/>
      <c r="N3706" s="82"/>
      <c r="O3706" s="82"/>
      <c r="BS3706" s="82"/>
      <c r="BT3706" s="82"/>
      <c r="BU3706" s="82"/>
      <c r="BV3706" s="82"/>
      <c r="BW3706" s="82"/>
    </row>
    <row r="3707" spans="6:75" x14ac:dyDescent="0.3">
      <c r="F3707" s="10"/>
      <c r="G3707" s="10"/>
      <c r="H3707" s="10"/>
      <c r="I3707" s="10"/>
      <c r="J3707" s="10"/>
      <c r="K3707" s="82"/>
      <c r="L3707" s="82"/>
      <c r="M3707" s="82"/>
      <c r="N3707" s="82"/>
      <c r="O3707" s="82"/>
      <c r="BS3707" s="82"/>
      <c r="BT3707" s="82"/>
      <c r="BU3707" s="82"/>
      <c r="BV3707" s="82"/>
      <c r="BW3707" s="82"/>
    </row>
    <row r="3708" spans="6:75" x14ac:dyDescent="0.3">
      <c r="F3708" s="10"/>
      <c r="G3708" s="10"/>
      <c r="H3708" s="10"/>
      <c r="I3708" s="10"/>
      <c r="J3708" s="10"/>
      <c r="K3708" s="82"/>
      <c r="L3708" s="82"/>
      <c r="M3708" s="82"/>
      <c r="N3708" s="82"/>
      <c r="O3708" s="82"/>
      <c r="BS3708" s="82"/>
      <c r="BT3708" s="82"/>
      <c r="BU3708" s="82"/>
      <c r="BV3708" s="82"/>
      <c r="BW3708" s="82"/>
    </row>
    <row r="3709" spans="6:75" x14ac:dyDescent="0.3">
      <c r="F3709" s="10"/>
      <c r="G3709" s="10"/>
      <c r="H3709" s="10"/>
      <c r="I3709" s="10"/>
      <c r="J3709" s="10"/>
      <c r="K3709" s="82"/>
      <c r="L3709" s="82"/>
      <c r="M3709" s="82"/>
      <c r="N3709" s="82"/>
      <c r="O3709" s="82"/>
      <c r="BS3709" s="82"/>
      <c r="BT3709" s="82"/>
      <c r="BU3709" s="82"/>
      <c r="BV3709" s="82"/>
      <c r="BW3709" s="82"/>
    </row>
    <row r="3710" spans="6:75" x14ac:dyDescent="0.3">
      <c r="F3710" s="10"/>
      <c r="G3710" s="10"/>
      <c r="H3710" s="10"/>
      <c r="I3710" s="10"/>
      <c r="J3710" s="10"/>
      <c r="K3710" s="82"/>
      <c r="L3710" s="82"/>
      <c r="M3710" s="82"/>
      <c r="N3710" s="82"/>
      <c r="O3710" s="82"/>
      <c r="BS3710" s="82"/>
      <c r="BT3710" s="82"/>
      <c r="BU3710" s="82"/>
      <c r="BV3710" s="82"/>
      <c r="BW3710" s="82"/>
    </row>
    <row r="3711" spans="6:75" x14ac:dyDescent="0.3">
      <c r="F3711" s="10"/>
      <c r="G3711" s="10"/>
      <c r="H3711" s="10"/>
      <c r="I3711" s="10"/>
      <c r="J3711" s="10"/>
      <c r="K3711" s="82"/>
      <c r="L3711" s="82"/>
      <c r="M3711" s="82"/>
      <c r="N3711" s="82"/>
      <c r="O3711" s="82"/>
      <c r="BS3711" s="82"/>
      <c r="BT3711" s="82"/>
      <c r="BU3711" s="82"/>
      <c r="BV3711" s="82"/>
      <c r="BW3711" s="82"/>
    </row>
    <row r="3712" spans="6:75" x14ac:dyDescent="0.3">
      <c r="F3712" s="10"/>
      <c r="G3712" s="10"/>
      <c r="H3712" s="10"/>
      <c r="I3712" s="10"/>
      <c r="J3712" s="10"/>
      <c r="K3712" s="82"/>
      <c r="L3712" s="82"/>
      <c r="M3712" s="82"/>
      <c r="N3712" s="82"/>
      <c r="O3712" s="82"/>
      <c r="BS3712" s="82"/>
      <c r="BT3712" s="82"/>
      <c r="BU3712" s="82"/>
      <c r="BV3712" s="82"/>
      <c r="BW3712" s="82"/>
    </row>
    <row r="3713" spans="6:75" x14ac:dyDescent="0.3">
      <c r="F3713" s="10"/>
      <c r="G3713" s="10"/>
      <c r="H3713" s="10"/>
      <c r="I3713" s="10"/>
      <c r="J3713" s="10"/>
      <c r="K3713" s="82"/>
      <c r="L3713" s="82"/>
      <c r="M3713" s="82"/>
      <c r="N3713" s="82"/>
      <c r="O3713" s="82"/>
      <c r="BS3713" s="82"/>
      <c r="BT3713" s="82"/>
      <c r="BU3713" s="82"/>
      <c r="BV3713" s="82"/>
      <c r="BW3713" s="82"/>
    </row>
    <row r="3714" spans="6:75" x14ac:dyDescent="0.3">
      <c r="F3714" s="10"/>
      <c r="G3714" s="10"/>
      <c r="H3714" s="10"/>
      <c r="I3714" s="10"/>
      <c r="J3714" s="10"/>
      <c r="K3714" s="82"/>
      <c r="L3714" s="82"/>
      <c r="M3714" s="82"/>
      <c r="N3714" s="82"/>
      <c r="O3714" s="82"/>
      <c r="BS3714" s="82"/>
      <c r="BT3714" s="82"/>
      <c r="BU3714" s="82"/>
      <c r="BV3714" s="82"/>
      <c r="BW3714" s="82"/>
    </row>
    <row r="3715" spans="6:75" x14ac:dyDescent="0.3">
      <c r="F3715" s="10"/>
      <c r="G3715" s="10"/>
      <c r="H3715" s="10"/>
      <c r="I3715" s="10"/>
      <c r="J3715" s="10"/>
      <c r="K3715" s="82"/>
      <c r="L3715" s="82"/>
      <c r="M3715" s="82"/>
      <c r="N3715" s="82"/>
      <c r="O3715" s="82"/>
      <c r="BS3715" s="82"/>
      <c r="BT3715" s="82"/>
      <c r="BU3715" s="82"/>
      <c r="BV3715" s="82"/>
      <c r="BW3715" s="82"/>
    </row>
  </sheetData>
  <sheetProtection password="F8DD" sheet="1" objects="1" scenarios="1"/>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D283"/>
  <sheetViews>
    <sheetView zoomScaleNormal="100" workbookViewId="0">
      <selection activeCell="C54" sqref="C54"/>
    </sheetView>
  </sheetViews>
  <sheetFormatPr baseColWidth="10" defaultRowHeight="15.6" x14ac:dyDescent="0.3"/>
  <cols>
    <col min="1" max="1" width="50.6640625" style="44" customWidth="1"/>
    <col min="2" max="3" width="70.109375" style="45" customWidth="1"/>
    <col min="4" max="4" width="70.109375" style="46" customWidth="1"/>
    <col min="5" max="5" width="17" style="47" customWidth="1"/>
    <col min="6" max="6" width="11.5546875" style="47" customWidth="1"/>
    <col min="7" max="16384" width="11.5546875" style="47"/>
  </cols>
  <sheetData>
    <row r="1" spans="1:4" x14ac:dyDescent="0.3">
      <c r="A1" s="44" t="s">
        <v>88</v>
      </c>
      <c r="B1" s="45">
        <v>1</v>
      </c>
      <c r="C1" s="45">
        <v>2</v>
      </c>
    </row>
    <row r="2" spans="1:4" x14ac:dyDescent="0.3">
      <c r="C2" s="48" t="s">
        <v>89</v>
      </c>
      <c r="D2" s="27" t="s">
        <v>90</v>
      </c>
    </row>
    <row r="3" spans="1:4" x14ac:dyDescent="0.3">
      <c r="A3" s="44" t="s">
        <v>91</v>
      </c>
      <c r="B3" s="45" t="s">
        <v>92</v>
      </c>
      <c r="C3" s="45" t="s">
        <v>93</v>
      </c>
      <c r="D3" s="46" t="s">
        <v>94</v>
      </c>
    </row>
    <row r="4" spans="1:4" x14ac:dyDescent="0.3">
      <c r="A4" s="44" t="str">
        <f ca="1">OFFSET(A4,0,(IF(control!$G$2&gt;$B$1-1,IF(control!$G$2&lt;$C$1+1,control!$G$2,1),1)))</f>
        <v>COVID-19-Simulator</v>
      </c>
      <c r="B4" s="45" t="s">
        <v>101</v>
      </c>
      <c r="C4" s="45" t="s">
        <v>102</v>
      </c>
    </row>
    <row r="5" spans="1:4" x14ac:dyDescent="0.3">
      <c r="A5" s="44" t="str">
        <f ca="1">OFFSET(A5,0,(IF(control!$G$2&gt;$B$1-1,IF(control!$G$2&lt;$C$1+1,control!$G$2,1),1)))</f>
        <v>Urheberrecht</v>
      </c>
      <c r="B5" s="45" t="s">
        <v>108</v>
      </c>
      <c r="C5" s="45" t="s">
        <v>99</v>
      </c>
    </row>
    <row r="6" spans="1:4" ht="109.2" x14ac:dyDescent="0.3">
      <c r="A6" s="44" t="str">
        <f ca="1">OFFSET(A6,0,(IF(control!$G$2&gt;$B$1-1,IF(control!$G$2&lt;$C$1+1,control!$G$2,1),1)))</f>
        <v>Diese Excel-Datei wird unter der folgenden Lizenz zur Verfügung gestellt: Namensnennung - ShareAlike 4.0 International (CC BY-SA 4.0). Dies gilt auch für Daten, die mit diesem Excel erstellt werden. Falls Sie dieses Tool oder Daten in größerem Umfang kommerziell nutzen möchten, kontaktieren Sie mich bitte.</v>
      </c>
      <c r="B6" s="45" t="s">
        <v>131</v>
      </c>
      <c r="C6" s="45" t="s">
        <v>130</v>
      </c>
    </row>
    <row r="7" spans="1:4" ht="78" x14ac:dyDescent="0.3">
      <c r="A7" s="44" t="str">
        <f ca="1">OFFSET(A7,0,(IF(control!$G$2&gt;$B$1-1,IF(control!$G$2&lt;$C$1+1,control!$G$2,1),1)))</f>
        <v>Namensnennung, Zitierung: COVID-19-Simulator, Andreas Pfennig, Université de Liège, Departement of Chemical Engineering, https://www.chemeng.uliege.be/Pfennig, www.vision3000.eu</v>
      </c>
      <c r="B7" s="45" t="s">
        <v>103</v>
      </c>
      <c r="C7" s="45" t="s">
        <v>104</v>
      </c>
    </row>
    <row r="8" spans="1:4" x14ac:dyDescent="0.3">
      <c r="A8" s="44" t="str">
        <f ca="1">OFFSET(A8,0,(IF(control!$G$2&gt;$B$1-1,IF(control!$G$2&lt;$C$1+1,control!$G$2,1),1)))</f>
        <v>Disclaimer</v>
      </c>
      <c r="B8" s="45" t="s">
        <v>105</v>
      </c>
      <c r="C8" s="45" t="s">
        <v>105</v>
      </c>
    </row>
    <row r="9" spans="1:4" ht="296.39999999999998" x14ac:dyDescent="0.3">
      <c r="A9" s="44" t="str">
        <f ca="1">OFFSET(A9,0,(IF(control!$G$2&gt;$B$1-1,IF(control!$G$2&lt;$C$1+1,control!$G$2,1),1)))</f>
        <v>Diese Excel-Datei erlaubt keine quantitative Vorhersage der zukünftigen Entwicklung der COVID-19-Pandemie. Dies ist derzeit prinzipiell nicht möglich, da die Parameter fehlen, die COVID-19 sowie gesellschaftliche Zusammenhänge quantitativ beschreiben. Es handelt sich vielmehr um ein Hilfsmittel, das einen gewissen Einblick in das allgemeine Verhalten einer Pandemie ermöglicht, wobei die Einflussparameter so gewählt wurden, dass sie das Verhalten von COVID-19 grob nachbilden. Es wird keine Garantie für die Abwesenheit von Fehlern gegeben. Daher erlaubt dieses Instrument ausdrücklich keine quantitative Beschreibung politischer oder gesellschaftlicher Maßnahmen. Da diese Excel-Datei auch keine räumliche Auflösung erlaubt, können die Entwicklung von Hotspots und die sich daraus ergebenden Konsequenzen nicht dargestellt werden.</v>
      </c>
      <c r="B9" s="45" t="s">
        <v>106</v>
      </c>
      <c r="C9" s="45" t="s">
        <v>107</v>
      </c>
    </row>
    <row r="10" spans="1:4" ht="31.2" x14ac:dyDescent="0.3">
      <c r="A10" s="44" t="str">
        <f ca="1">OFFSET(A10,0,(IF(control!$G$2&gt;$B$1-1,IF(control!$G$2&lt;$C$1+1,control!$G$2,1),1)))</f>
        <v>Autor: Andreas Pfennig. Details und Disclaimer finden Sie hier.</v>
      </c>
      <c r="B10" s="45" t="s">
        <v>109</v>
      </c>
      <c r="C10" s="45" t="s">
        <v>110</v>
      </c>
    </row>
    <row r="11" spans="1:4" x14ac:dyDescent="0.3">
      <c r="A11" s="44" t="str">
        <f ca="1">OFFSET(A11,0,(IF(control!$G$2&gt;$B$1-1,IF(control!$G$2&lt;$C$1+1,control!$G$2,1),1)))</f>
        <v>Sprache</v>
      </c>
      <c r="B11" s="45" t="s">
        <v>111</v>
      </c>
      <c r="C11" s="45" t="s">
        <v>112</v>
      </c>
    </row>
    <row r="12" spans="1:4" x14ac:dyDescent="0.3">
      <c r="A12" s="44" t="str">
        <f ca="1">OFFSET(A12,0,(IF(control!$G$2&gt;$B$1-1,IF(control!$G$2&lt;$C$1+1,control!$G$2,1),1)))</f>
        <v>Szenario-Einstellungen</v>
      </c>
      <c r="B12" s="45" t="s">
        <v>95</v>
      </c>
      <c r="C12" s="45" t="s">
        <v>96</v>
      </c>
    </row>
    <row r="13" spans="1:4" x14ac:dyDescent="0.3">
      <c r="A13" s="44" t="str">
        <f ca="1">OFFSET(A13,0,(IF(control!$G$2&gt;$B$1-1,IF(control!$G$2&lt;$C$1+1,control!$G$2,1),1)))</f>
        <v>Wert</v>
      </c>
      <c r="B13" s="45" t="s">
        <v>97</v>
      </c>
      <c r="C13" s="45" t="s">
        <v>98</v>
      </c>
    </row>
    <row r="14" spans="1:4" x14ac:dyDescent="0.3">
      <c r="A14" s="44" t="str">
        <f ca="1">OFFSET(A14,0,(IF(control!$G$2&gt;$B$1-1,IF(control!$G$2&lt;$C$1+1,control!$G$2,1),1)))</f>
        <v>maximale saisonale Basis-Reproduktionszahl R0</v>
      </c>
      <c r="B14" s="45" t="s">
        <v>118</v>
      </c>
      <c r="C14" s="45" t="s">
        <v>117</v>
      </c>
    </row>
    <row r="15" spans="1:4" x14ac:dyDescent="0.3">
      <c r="A15" s="44" t="str">
        <f ca="1">OFFSET(A15,0,(IF(control!$G$2&gt;$B$1-1,IF(control!$G$2&lt;$C$1+1,control!$G$2,1),1)))</f>
        <v>minimale saisonale Basis-Reproduktionszahl R0</v>
      </c>
      <c r="B15" s="45" t="s">
        <v>116</v>
      </c>
      <c r="C15" s="45" t="s">
        <v>119</v>
      </c>
    </row>
    <row r="16" spans="1:4" x14ac:dyDescent="0.3">
      <c r="A16" s="44" t="str">
        <f ca="1">OFFSET(A16,0,(IF(control!$G$2&gt;$B$1-1,IF(control!$G$2&lt;$C$1+1,control!$G$2,1),1)))</f>
        <v>Quellen</v>
      </c>
      <c r="B16" s="45" t="s">
        <v>234</v>
      </c>
      <c r="C16" s="45" t="s">
        <v>235</v>
      </c>
    </row>
    <row r="17" spans="1:3" ht="78" x14ac:dyDescent="0.3">
      <c r="A17" s="44" t="str">
        <f ca="1">OFFSET(A17,0,(IF(control!$G$2&gt;$B$1-1,IF(control!$G$2&lt;$C$1+1,control!$G$2,1),1)))</f>
        <v>Die Simulation is umgesetzt basierend auf: Heiden, M., Buchholz, U.: Modellierung von Beispielszenarien der SARS-CoV-2-Epidemie 2020 in Deutschland. DOI 10.25646/6571.2, http://dx.doi.org/10.25646/6571.2</v>
      </c>
      <c r="B17" s="45" t="s">
        <v>133</v>
      </c>
      <c r="C17" s="45" t="s">
        <v>132</v>
      </c>
    </row>
    <row r="18" spans="1:3" x14ac:dyDescent="0.3">
      <c r="A18" s="44" t="str">
        <f ca="1">OFFSET(A18,0,(IF(control!$G$2&gt;$B$1-1,IF(control!$G$2&lt;$C$1+1,control!$G$2,1),1)))</f>
        <v>Anteil Basis-Immuner in der Bevölkerung</v>
      </c>
      <c r="B18" s="45" t="s">
        <v>134</v>
      </c>
      <c r="C18" s="45" t="s">
        <v>135</v>
      </c>
    </row>
    <row r="19" spans="1:3" ht="31.2" x14ac:dyDescent="0.3">
      <c r="A19" s="44" t="str">
        <f ca="1">OFFSET(A19,0,(IF(control!$G$2&gt;$B$1-1,IF(control!$G$2&lt;$C$1+1,control!$G$2,1),1)))</f>
        <v>Monate, nachdem erworbene Immunität verloren wird</v>
      </c>
      <c r="B19" s="45" t="s">
        <v>137</v>
      </c>
      <c r="C19" s="45" t="s">
        <v>138</v>
      </c>
    </row>
    <row r="20" spans="1:3" x14ac:dyDescent="0.3">
      <c r="A20" s="44" t="str">
        <f ca="1">OFFSET(A20,0,(IF(control!$G$2&gt;$B$1-1,IF(control!$G$2&lt;$C$1+1,control!$G$2,1),1)))</f>
        <v>Altersabhängigkeit der Übergänge skaliert 0 bis 1</v>
      </c>
      <c r="B20" s="45" t="s">
        <v>141</v>
      </c>
      <c r="C20" s="45" t="s">
        <v>142</v>
      </c>
    </row>
    <row r="21" spans="1:3" x14ac:dyDescent="0.3">
      <c r="A21" s="44" t="str">
        <f ca="1">OFFSET(A21,0,(IF(control!$G$2&gt;$B$1-1,IF(control!$G$2&lt;$C$1+1,control!$G$2,1),1)))</f>
        <v>Gesamt-Sterberate bezogen auf Infizierte</v>
      </c>
      <c r="B21" s="45" t="s">
        <v>149</v>
      </c>
      <c r="C21" s="45" t="s">
        <v>150</v>
      </c>
    </row>
    <row r="22" spans="1:3" x14ac:dyDescent="0.3">
      <c r="A22" s="44" t="str">
        <f ca="1">OFFSET(A22,0,(IF(control!$G$2&gt;$B$1-1,IF(control!$G$2&lt;$C$1+1,control!$G$2,1),1)))</f>
        <v>Anteil Infiztierter ohne Symptome im Alter 0 bis 30</v>
      </c>
      <c r="B22" s="45" t="s">
        <v>152</v>
      </c>
      <c r="C22" s="45" t="s">
        <v>153</v>
      </c>
    </row>
    <row r="23" spans="1:3" x14ac:dyDescent="0.3">
      <c r="A23" s="44" t="str">
        <f ca="1">OFFSET(A23,0,(IF(control!$G$2&gt;$B$1-1,IF(control!$G$2&lt;$C$1+1,control!$G$2,1),1)))</f>
        <v>Gegenmaßnahmen</v>
      </c>
      <c r="B23" s="45" t="s">
        <v>155</v>
      </c>
      <c r="C23" s="45" t="s">
        <v>156</v>
      </c>
    </row>
    <row r="24" spans="1:3" x14ac:dyDescent="0.3">
      <c r="A24" s="44" t="str">
        <f ca="1">OFFSET(A24,0,(IF(control!$G$2&gt;$B$1-1,IF(control!$G$2&lt;$C$1+1,control!$G$2,1),1)))</f>
        <v>isolierter Anteil von Personen mit Symptomen</v>
      </c>
      <c r="B24" s="45" t="s">
        <v>157</v>
      </c>
      <c r="C24" s="45" t="s">
        <v>159</v>
      </c>
    </row>
    <row r="25" spans="1:3" x14ac:dyDescent="0.3">
      <c r="A25" s="44" t="str">
        <f ca="1">OFFSET(A25,0,(IF(control!$G$2&gt;$B$1-1,IF(control!$G$2&lt;$C$1+1,control!$G$2,1),1)))</f>
        <v>Reduktion der Übertragung aller Altersgruppen um</v>
      </c>
      <c r="B25" s="45" t="s">
        <v>232</v>
      </c>
      <c r="C25" s="45" t="s">
        <v>228</v>
      </c>
    </row>
    <row r="26" spans="1:3" ht="31.2" x14ac:dyDescent="0.3">
      <c r="A26" s="44" t="str">
        <f ca="1">OFFSET(A26,0,(IF(control!$G$2&gt;$B$1-1,IF(control!$G$2&lt;$C$1+1,control!$G$2,1),1)))</f>
        <v>Reduktion der Übertr. zwischen Älteren &amp; Jüngeren um</v>
      </c>
      <c r="B26" s="45" t="s">
        <v>230</v>
      </c>
      <c r="C26" s="45" t="s">
        <v>233</v>
      </c>
    </row>
    <row r="27" spans="1:3" x14ac:dyDescent="0.3">
      <c r="A27" s="44" t="str">
        <f ca="1">OFFSET(A27,0,(IF(control!$G$2&gt;$B$1-1,IF(control!$G$2&lt;$C$1+1,control!$G$2,1),1)))</f>
        <v>Reduktion der Übertragung unter Älteren um</v>
      </c>
      <c r="B27" s="45" t="s">
        <v>231</v>
      </c>
      <c r="C27" s="45" t="s">
        <v>229</v>
      </c>
    </row>
    <row r="28" spans="1:3" x14ac:dyDescent="0.3">
      <c r="A28" s="44" t="str">
        <f ca="1">OFFSET(A28,0,(IF(control!$G$2&gt;$B$1-1,IF(control!$G$2&lt;$C$1+1,control!$G$2,1),1)))</f>
        <v>Ergebnisse über 3 Jahre</v>
      </c>
      <c r="B28" s="45" t="s">
        <v>215</v>
      </c>
      <c r="C28" s="45" t="s">
        <v>216</v>
      </c>
    </row>
    <row r="29" spans="1:3" x14ac:dyDescent="0.3">
      <c r="A29" s="44" t="str">
        <f ca="1">OFFSET(A29,0,(IF(control!$G$2&gt;$B$1-1,IF(control!$G$2&lt;$C$1+1,control!$G$2,1),1)))</f>
        <v>Gesamtzahl der Verstorbenen</v>
      </c>
      <c r="B29" s="45" t="s">
        <v>224</v>
      </c>
      <c r="C29" s="45" t="s">
        <v>223</v>
      </c>
    </row>
    <row r="30" spans="1:3" x14ac:dyDescent="0.3">
      <c r="A30" s="44" t="str">
        <f ca="1">OFFSET(A30,0,(IF(control!$G$2&gt;$B$1-1,IF(control!$G$2&lt;$C$1+1,control!$G$2,1),1)))</f>
        <v>benötigte Intensivbetten</v>
      </c>
      <c r="B30" s="45" t="s">
        <v>167</v>
      </c>
      <c r="C30" s="45" t="s">
        <v>166</v>
      </c>
    </row>
    <row r="31" spans="1:3" x14ac:dyDescent="0.3">
      <c r="A31" s="44" t="str">
        <f ca="1">OFFSET(A31,0,(IF(control!$G$2&gt;$B$1-1,IF(control!$G$2&lt;$C$1+1,control!$G$2,1),1)))</f>
        <v>benötigte Krankenhausbetten (inkl. Intensivbetten)</v>
      </c>
      <c r="B31" s="45" t="s">
        <v>171</v>
      </c>
      <c r="C31" s="45" t="s">
        <v>170</v>
      </c>
    </row>
    <row r="32" spans="1:3" x14ac:dyDescent="0.3">
      <c r="A32" s="44" t="str">
        <f ca="1">OFFSET(A32,0,(IF(control!$G$2&gt;$B$1-1,IF(control!$G$2&lt;$C$1+1,control!$G$2,1),1)))</f>
        <v>importierte frisch infizierte Fälle</v>
      </c>
      <c r="B32" s="45" t="s">
        <v>176</v>
      </c>
      <c r="C32" s="45" t="s">
        <v>177</v>
      </c>
    </row>
    <row r="33" spans="1:3" x14ac:dyDescent="0.3">
      <c r="A33" s="44" t="str">
        <f ca="1">OFFSET(A33,0,(IF(control!$G$2&gt;$B$1-1,IF(control!$G$2&lt;$C$1+1,control!$G$2,1),1)))</f>
        <v>pro Tag</v>
      </c>
      <c r="B33" s="45" t="s">
        <v>174</v>
      </c>
      <c r="C33" s="45" t="s">
        <v>173</v>
      </c>
    </row>
    <row r="34" spans="1:3" x14ac:dyDescent="0.3">
      <c r="A34" s="44" t="str">
        <f ca="1">OFFSET(A34,0,(IF(control!$G$2&gt;$B$1-1,IF(control!$G$2&lt;$C$1+1,control!$G$2,1),1)))</f>
        <v>Verzögerung der Gegenmaßnahmen</v>
      </c>
      <c r="B34" s="45" t="s">
        <v>180</v>
      </c>
      <c r="C34" s="45" t="s">
        <v>181</v>
      </c>
    </row>
    <row r="35" spans="1:3" x14ac:dyDescent="0.3">
      <c r="A35" s="44" t="str">
        <f ca="1">OFFSET(A35,0,(IF(control!$G$2&gt;$B$1-1,IF(control!$G$2&lt;$C$1+1,control!$G$2,1),1)))</f>
        <v>Tage</v>
      </c>
      <c r="B35" s="45" t="s">
        <v>178</v>
      </c>
      <c r="C35" s="45" t="s">
        <v>179</v>
      </c>
    </row>
    <row r="36" spans="1:3" x14ac:dyDescent="0.3">
      <c r="A36" s="44" t="str">
        <f ca="1">OFFSET(A36,0,(IF(control!$G$2&gt;$B$1-1,IF(control!$G$2&lt;$C$1+1,control!$G$2,1),1)))</f>
        <v>Tage bis COVID-19 besiegt ist</v>
      </c>
      <c r="B36" s="45" t="s">
        <v>184</v>
      </c>
      <c r="C36" s="45" t="s">
        <v>183</v>
      </c>
    </row>
    <row r="37" spans="1:3" x14ac:dyDescent="0.3">
      <c r="A37" s="44" t="str">
        <f ca="1">OFFSET(A37,0,(IF(control!$G$2&gt;$B$1-1,IF(control!$G$2&lt;$C$1+1,control!$G$2,1),1)))</f>
        <v>nie</v>
      </c>
      <c r="B37" s="45" t="s">
        <v>187</v>
      </c>
      <c r="C37" s="45" t="s">
        <v>188</v>
      </c>
    </row>
    <row r="38" spans="1:3" x14ac:dyDescent="0.3">
      <c r="A38" s="44" t="str">
        <f ca="1">OFFSET(A38,0,(IF(control!$G$2&gt;$B$1-1,IF(control!$G$2&lt;$C$1+1,control!$G$2,1),1)))</f>
        <v>Gegenmaßnahmen inkl. Kinder und Jugendliche</v>
      </c>
      <c r="B38" s="45" t="s">
        <v>192</v>
      </c>
      <c r="C38" s="45" t="s">
        <v>191</v>
      </c>
    </row>
    <row r="39" spans="1:3" x14ac:dyDescent="0.3">
      <c r="A39" s="44" t="str">
        <f ca="1">OFFSET(A39,0,(IF(control!$G$2&gt;$B$1-1,IF(control!$G$2&lt;$C$1+1,control!$G$2,1),1)))</f>
        <v>Ja</v>
      </c>
      <c r="B39" s="45" t="s">
        <v>193</v>
      </c>
      <c r="C39" s="45" t="s">
        <v>195</v>
      </c>
    </row>
    <row r="40" spans="1:3" x14ac:dyDescent="0.3">
      <c r="A40" s="44" t="str">
        <f ca="1">OFFSET(A40,0,(IF(control!$G$2&gt;$B$1-1,IF(control!$G$2&lt;$C$1+1,control!$G$2,1),1)))</f>
        <v>Nein</v>
      </c>
      <c r="B40" s="45" t="s">
        <v>194</v>
      </c>
      <c r="C40" s="45" t="s">
        <v>196</v>
      </c>
    </row>
    <row r="41" spans="1:3" x14ac:dyDescent="0.3">
      <c r="A41" s="44" t="str">
        <f ca="1">OFFSET(A41,0,(IF(control!$G$2&gt;$B$1-1,IF(control!$G$2&lt;$C$1+1,control!$G$2,1),1)))</f>
        <v>0 bis 14 alt</v>
      </c>
      <c r="B41" s="45" t="s">
        <v>197</v>
      </c>
      <c r="C41" s="45" t="s">
        <v>198</v>
      </c>
    </row>
    <row r="42" spans="1:3" x14ac:dyDescent="0.3">
      <c r="A42" s="44" t="str">
        <f ca="1">OFFSET(A42,0,(IF(control!$G$2&gt;$B$1-1,IF(control!$G$2&lt;$C$1+1,control!$G$2,1),1)))</f>
        <v>15 bis 29 alt</v>
      </c>
      <c r="B42" s="45" t="s">
        <v>199</v>
      </c>
      <c r="C42" s="45" t="s">
        <v>202</v>
      </c>
    </row>
    <row r="43" spans="1:3" x14ac:dyDescent="0.3">
      <c r="A43" s="44" t="str">
        <f ca="1">OFFSET(A43,0,(IF(control!$G$2&gt;$B$1-1,IF(control!$G$2&lt;$C$1+1,control!$G$2,1),1)))</f>
        <v>30 bis 64 alt</v>
      </c>
      <c r="B43" s="45" t="s">
        <v>200</v>
      </c>
      <c r="C43" s="45" t="s">
        <v>203</v>
      </c>
    </row>
    <row r="44" spans="1:3" x14ac:dyDescent="0.3">
      <c r="A44" s="44" t="str">
        <f ca="1">OFFSET(A44,0,(IF(control!$G$2&gt;$B$1-1,IF(control!$G$2&lt;$C$1+1,control!$G$2,1),1)))</f>
        <v>65+ alt</v>
      </c>
      <c r="B44" s="45" t="s">
        <v>201</v>
      </c>
      <c r="C44" s="45" t="s">
        <v>204</v>
      </c>
    </row>
    <row r="45" spans="1:3" x14ac:dyDescent="0.3">
      <c r="A45" s="44" t="str">
        <f ca="1">OFFSET(A45,0,(IF(control!$G$2&gt;$B$1-1,IF(control!$G$2&lt;$C$1+1,control!$G$2,1),1)))</f>
        <v>Tausende</v>
      </c>
      <c r="B45" s="45" t="s">
        <v>205</v>
      </c>
      <c r="C45" s="45" t="s">
        <v>206</v>
      </c>
    </row>
    <row r="46" spans="1:3" x14ac:dyDescent="0.3">
      <c r="A46" s="44" t="str">
        <f ca="1">OFFSET(A46,0,(IF(control!$G$2&gt;$B$1-1,IF(control!$G$2&lt;$C$1+1,control!$G$2,1),1)))</f>
        <v>täglich Neuinfizierte</v>
      </c>
      <c r="B46" s="45" t="s">
        <v>207</v>
      </c>
      <c r="C46" s="45" t="s">
        <v>208</v>
      </c>
    </row>
    <row r="47" spans="1:3" x14ac:dyDescent="0.3">
      <c r="A47" s="44" t="str">
        <f ca="1">OFFSET(A47,0,(IF(control!$G$2&gt;$B$1-1,IF(control!$G$2&lt;$C$1+1,control!$G$2,1),1)))</f>
        <v>täglich Verstorbene</v>
      </c>
      <c r="B47" s="45" t="s">
        <v>209</v>
      </c>
      <c r="C47" s="45" t="s">
        <v>210</v>
      </c>
    </row>
    <row r="48" spans="1:3" x14ac:dyDescent="0.3">
      <c r="A48" s="44" t="str">
        <f ca="1">OFFSET(A48,0,(IF(control!$G$2&gt;$B$1-1,IF(control!$G$2&lt;$C$1+1,control!$G$2,1),1)))</f>
        <v>Altersverteilung Verstorbene</v>
      </c>
      <c r="B48" s="45" t="s">
        <v>211</v>
      </c>
      <c r="C48" s="45" t="s">
        <v>212</v>
      </c>
    </row>
    <row r="49" spans="1:3" x14ac:dyDescent="0.3">
      <c r="A49" s="44" t="str">
        <f ca="1">OFFSET(A49,0,(IF(control!$G$2&gt;$B$1-1,IF(control!$G$2&lt;$C$1+1,control!$G$2,1),1)))</f>
        <v>Anteil Immune</v>
      </c>
      <c r="B49" s="45" t="s">
        <v>213</v>
      </c>
      <c r="C49" s="45" t="s">
        <v>214</v>
      </c>
    </row>
    <row r="50" spans="1:3" x14ac:dyDescent="0.3">
      <c r="A50" s="44" t="str">
        <f ca="1">OFFSET(A50,0,(IF(control!$G$2&gt;$B$1-1,IF(control!$G$2&lt;$C$1+1,control!$G$2,1),1)))</f>
        <v>Monate</v>
      </c>
      <c r="B50" s="45" t="s">
        <v>140</v>
      </c>
      <c r="C50" s="45" t="s">
        <v>218</v>
      </c>
    </row>
    <row r="51" spans="1:3" x14ac:dyDescent="0.3">
      <c r="A51" s="44" t="str">
        <f ca="1">OFFSET(A51,0,(IF(control!$G$2&gt;$B$1-1,IF(control!$G$2&lt;$C$1+1,control!$G$2,1),1)))</f>
        <v>effektive Reproduktionszahl R_eff</v>
      </c>
      <c r="B51" s="45" t="s">
        <v>221</v>
      </c>
      <c r="C51" s="45" t="s">
        <v>222</v>
      </c>
    </row>
    <row r="52" spans="1:3" ht="31.2" x14ac:dyDescent="0.3">
      <c r="A52" s="44" t="str">
        <f ca="1">OFFSET(A52,0,(IF(control!$G$2&gt;$B$1-1,IF(control!$G$2&lt;$C$1+1,control!$G$2,1),1)))</f>
        <v>Gesamtzahl der Verstorbenen ohne importierte Fälle</v>
      </c>
      <c r="B52" s="45" t="s">
        <v>225</v>
      </c>
      <c r="C52" s="45" t="s">
        <v>226</v>
      </c>
    </row>
    <row r="53" spans="1:3" x14ac:dyDescent="0.3">
      <c r="A53" s="44" t="str">
        <f ca="1">OFFSET(A53,0,(IF(control!$G$2&gt;$B$1-1,IF(control!$G$2&lt;$C$1+1,control!$G$2,1),1)))</f>
        <v>altersabhängige Mortalität und zeitabhängige Infektiosität etwa nach:</v>
      </c>
      <c r="B53" s="45" t="s">
        <v>239</v>
      </c>
      <c r="C53" s="45" t="s">
        <v>240</v>
      </c>
    </row>
    <row r="54" spans="1:3" x14ac:dyDescent="0.3">
      <c r="A54" s="44">
        <f ca="1">OFFSET(A54,0,(IF(control!$G$2&gt;$B$1-1,IF(control!$G$2&lt;$C$1+1,control!$G$2,1),1)))</f>
        <v>0</v>
      </c>
    </row>
    <row r="55" spans="1:3" x14ac:dyDescent="0.3">
      <c r="A55" s="44">
        <f ca="1">OFFSET(A55,0,(IF(control!$G$2&gt;$B$1-1,IF(control!$G$2&lt;$C$1+1,control!$G$2,1),1)))</f>
        <v>0</v>
      </c>
    </row>
    <row r="56" spans="1:3" x14ac:dyDescent="0.3">
      <c r="A56" s="44">
        <f ca="1">OFFSET(A56,0,(IF(control!$G$2&gt;$B$1-1,IF(control!$G$2&lt;$C$1+1,control!$G$2,1),1)))</f>
        <v>0</v>
      </c>
    </row>
    <row r="57" spans="1:3" x14ac:dyDescent="0.3">
      <c r="A57" s="44">
        <f ca="1">OFFSET(A57,0,(IF(control!$G$2&gt;$B$1-1,IF(control!$G$2&lt;$C$1+1,control!$G$2,1),1)))</f>
        <v>0</v>
      </c>
    </row>
    <row r="58" spans="1:3" x14ac:dyDescent="0.3">
      <c r="A58" s="44">
        <f ca="1">OFFSET(A58,0,(IF(control!$G$2&gt;$B$1-1,IF(control!$G$2&lt;$C$1+1,control!$G$2,1),1)))</f>
        <v>0</v>
      </c>
    </row>
    <row r="59" spans="1:3" x14ac:dyDescent="0.3">
      <c r="A59" s="44">
        <f ca="1">OFFSET(A59,0,(IF(control!$G$2&gt;$B$1-1,IF(control!$G$2&lt;$C$1+1,control!$G$2,1),1)))</f>
        <v>0</v>
      </c>
    </row>
    <row r="60" spans="1:3" x14ac:dyDescent="0.3">
      <c r="A60" s="44">
        <f ca="1">OFFSET(A60,0,(IF(control!$G$2&gt;$B$1-1,IF(control!$G$2&lt;$C$1+1,control!$G$2,1),1)))</f>
        <v>0</v>
      </c>
    </row>
    <row r="61" spans="1:3" x14ac:dyDescent="0.3">
      <c r="A61" s="44">
        <f ca="1">OFFSET(A61,0,(IF(control!$G$2&gt;$B$1-1,IF(control!$G$2&lt;$C$1+1,control!$G$2,1),1)))</f>
        <v>0</v>
      </c>
    </row>
    <row r="62" spans="1:3" x14ac:dyDescent="0.3">
      <c r="A62" s="44">
        <f ca="1">OFFSET(A62,0,(IF(control!$G$2&gt;$B$1-1,IF(control!$G$2&lt;$C$1+1,control!$G$2,1),1)))</f>
        <v>0</v>
      </c>
    </row>
    <row r="63" spans="1:3" x14ac:dyDescent="0.3">
      <c r="A63" s="44">
        <f ca="1">OFFSET(A63,0,(IF(control!$G$2&gt;$B$1-1,IF(control!$G$2&lt;$C$1+1,control!$G$2,1),1)))</f>
        <v>0</v>
      </c>
    </row>
    <row r="64" spans="1:3" x14ac:dyDescent="0.3">
      <c r="A64" s="44">
        <f ca="1">OFFSET(A64,0,(IF(control!$G$2&gt;$B$1-1,IF(control!$G$2&lt;$C$1+1,control!$G$2,1),1)))</f>
        <v>0</v>
      </c>
    </row>
    <row r="65" spans="1:3" x14ac:dyDescent="0.3">
      <c r="A65" s="44">
        <f ca="1">OFFSET(A65,0,(IF(control!$G$2&gt;$B$1-1,IF(control!$G$2&lt;$C$1+1,control!$G$2,1),1)))</f>
        <v>0</v>
      </c>
    </row>
    <row r="66" spans="1:3" x14ac:dyDescent="0.3">
      <c r="A66" s="44">
        <f ca="1">OFFSET(A66,0,(IF(control!$G$2&gt;$B$1-1,IF(control!$G$2&lt;$C$1+1,control!$G$2,1),1)))</f>
        <v>0</v>
      </c>
    </row>
    <row r="67" spans="1:3" x14ac:dyDescent="0.3">
      <c r="A67" s="44">
        <f ca="1">OFFSET(A67,0,(IF(control!$G$2&gt;$B$1-1,IF(control!$G$2&lt;$C$1+1,control!$G$2,1),1)))</f>
        <v>0</v>
      </c>
    </row>
    <row r="68" spans="1:3" x14ac:dyDescent="0.3">
      <c r="A68" s="44">
        <f ca="1">OFFSET(A68,0,(IF(control!$G$2&gt;$B$1-1,IF(control!$G$2&lt;$C$1+1,control!$G$2,1),1)))</f>
        <v>0</v>
      </c>
      <c r="B68" s="49"/>
    </row>
    <row r="69" spans="1:3" x14ac:dyDescent="0.3">
      <c r="A69" s="44">
        <f ca="1">OFFSET(A69,0,(IF(control!$G$2&gt;$B$1-1,IF(control!$G$2&lt;$C$1+1,control!$G$2,1),1)))</f>
        <v>0</v>
      </c>
      <c r="B69" s="49"/>
    </row>
    <row r="70" spans="1:3" x14ac:dyDescent="0.3">
      <c r="A70" s="44">
        <f ca="1">OFFSET(A70,0,(IF(control!$G$2&gt;$B$1-1,IF(control!$G$2&lt;$C$1+1,control!$G$2,1),1)))</f>
        <v>0</v>
      </c>
      <c r="B70" s="49"/>
    </row>
    <row r="71" spans="1:3" x14ac:dyDescent="0.3">
      <c r="A71" s="44">
        <f ca="1">OFFSET(A71,0,(IF(control!$G$2&gt;$B$1-1,IF(control!$G$2&lt;$C$1+1,control!$G$2,1),1)))</f>
        <v>0</v>
      </c>
      <c r="B71" s="49"/>
    </row>
    <row r="72" spans="1:3" x14ac:dyDescent="0.3">
      <c r="A72" s="44">
        <f ca="1">OFFSET(A72,0,(IF(control!$G$2&gt;$B$1-1,IF(control!$G$2&lt;$C$1+1,control!$G$2,1),1)))</f>
        <v>0</v>
      </c>
      <c r="B72" s="49"/>
    </row>
    <row r="73" spans="1:3" x14ac:dyDescent="0.3">
      <c r="A73" s="44">
        <f ca="1">OFFSET(A73,0,(IF(control!$G$2&gt;$B$1-1,IF(control!$G$2&lt;$C$1+1,control!$G$2,1),1)))</f>
        <v>0</v>
      </c>
      <c r="B73" s="49"/>
    </row>
    <row r="74" spans="1:3" x14ac:dyDescent="0.3">
      <c r="A74" s="44">
        <f ca="1">OFFSET(A74,0,(IF(control!$G$2&gt;$B$1-1,IF(control!$G$2&lt;$C$1+1,control!$G$2,1),1)))</f>
        <v>0</v>
      </c>
      <c r="B74" s="49"/>
    </row>
    <row r="75" spans="1:3" x14ac:dyDescent="0.3">
      <c r="A75" s="44">
        <f ca="1">OFFSET(A75,0,(IF(control!$G$2&gt;$B$1-1,IF(control!$G$2&lt;$C$1+1,control!$G$2,1),1)))</f>
        <v>0</v>
      </c>
      <c r="B75" s="49"/>
    </row>
    <row r="76" spans="1:3" x14ac:dyDescent="0.3">
      <c r="A76" s="44">
        <f ca="1">OFFSET(A76,0,(IF(control!$G$2&gt;$B$1-1,IF(control!$G$2&lt;$C$1+1,control!$G$2,1),1)))</f>
        <v>0</v>
      </c>
      <c r="B76" s="50"/>
    </row>
    <row r="77" spans="1:3" x14ac:dyDescent="0.3">
      <c r="A77" s="44">
        <f ca="1">OFFSET(A77,0,(IF(control!$G$2&gt;$B$1-1,IF(control!$G$2&lt;$C$1+1,control!$G$2,1),1)))</f>
        <v>0</v>
      </c>
      <c r="B77" s="50"/>
    </row>
    <row r="78" spans="1:3" x14ac:dyDescent="0.3">
      <c r="A78" s="44">
        <f ca="1">OFFSET(A78,0,(IF(control!$G$2&gt;$B$1-1,IF(control!$G$2&lt;$C$1+1,control!$G$2,1),1)))</f>
        <v>0</v>
      </c>
      <c r="B78" s="50"/>
    </row>
    <row r="79" spans="1:3" x14ac:dyDescent="0.3">
      <c r="A79" s="44">
        <f ca="1">OFFSET(A79,0,(IF(control!$G$2&gt;$B$1-1,IF(control!$G$2&lt;$C$1+1,control!$G$2,1),1)))</f>
        <v>0</v>
      </c>
      <c r="B79" s="50"/>
      <c r="C79" s="50"/>
    </row>
    <row r="80" spans="1:3" x14ac:dyDescent="0.3">
      <c r="A80" s="44">
        <f ca="1">OFFSET(A80,0,(IF(control!$G$2&gt;$B$1-1,IF(control!$G$2&lt;$C$1+1,control!$G$2,1),1)))</f>
        <v>0</v>
      </c>
      <c r="B80" s="50"/>
    </row>
    <row r="81" spans="1:2" x14ac:dyDescent="0.3">
      <c r="A81" s="44">
        <f ca="1">OFFSET(A81,0,(IF(control!$G$2&gt;$B$1-1,IF(control!$G$2&lt;$C$1+1,control!$G$2,1),1)))</f>
        <v>0</v>
      </c>
      <c r="B81" s="50"/>
    </row>
    <row r="82" spans="1:2" x14ac:dyDescent="0.3">
      <c r="A82" s="44">
        <f ca="1">OFFSET(A82,0,(IF(control!$G$2&gt;$B$1-1,IF(control!$G$2&lt;$C$1+1,control!$G$2,1),1)))</f>
        <v>0</v>
      </c>
      <c r="B82" s="50"/>
    </row>
    <row r="83" spans="1:2" x14ac:dyDescent="0.3">
      <c r="A83" s="44">
        <f ca="1">OFFSET(A83,0,(IF(control!$G$2&gt;$B$1-1,IF(control!$G$2&lt;$C$1+1,control!$G$2,1),1)))</f>
        <v>0</v>
      </c>
      <c r="B83" s="50"/>
    </row>
    <row r="84" spans="1:2" x14ac:dyDescent="0.3">
      <c r="A84" s="44">
        <f ca="1">OFFSET(A84,0,(IF(control!$G$2&gt;$B$1-1,IF(control!$G$2&lt;$C$1+1,control!$G$2,1),1)))</f>
        <v>0</v>
      </c>
      <c r="B84" s="50"/>
    </row>
    <row r="85" spans="1:2" x14ac:dyDescent="0.3">
      <c r="A85" s="44">
        <f ca="1">OFFSET(A85,0,(IF(control!$G$2&gt;$B$1-1,IF(control!$G$2&lt;$C$1+1,control!$G$2,1),1)))</f>
        <v>0</v>
      </c>
      <c r="B85" s="50"/>
    </row>
    <row r="86" spans="1:2" x14ac:dyDescent="0.3">
      <c r="A86" s="44">
        <f ca="1">OFFSET(A86,0,(IF(control!$G$2&gt;$B$1-1,IF(control!$G$2&lt;$C$1+1,control!$G$2,1),1)))</f>
        <v>0</v>
      </c>
      <c r="B86" s="50"/>
    </row>
    <row r="87" spans="1:2" x14ac:dyDescent="0.3">
      <c r="A87" s="44">
        <f ca="1">OFFSET(A87,0,(IF(control!$G$2&gt;$B$1-1,IF(control!$G$2&lt;$C$1+1,control!$G$2,1),1)))</f>
        <v>0</v>
      </c>
      <c r="B87" s="50"/>
    </row>
    <row r="88" spans="1:2" x14ac:dyDescent="0.3">
      <c r="A88" s="44">
        <f ca="1">OFFSET(A88,0,(IF(control!$G$2&gt;$B$1-1,IF(control!$G$2&lt;$C$1+1,control!$G$2,1),1)))</f>
        <v>0</v>
      </c>
      <c r="B88" s="50"/>
    </row>
    <row r="89" spans="1:2" x14ac:dyDescent="0.3">
      <c r="A89" s="44">
        <f ca="1">OFFSET(A89,0,(IF(control!$G$2&gt;$B$1-1,IF(control!$G$2&lt;$C$1+1,control!$G$2,1),1)))</f>
        <v>0</v>
      </c>
      <c r="B89" s="50"/>
    </row>
    <row r="90" spans="1:2" x14ac:dyDescent="0.3">
      <c r="A90" s="44">
        <f ca="1">OFFSET(A90,0,(IF(control!$G$2&gt;$B$1-1,IF(control!$G$2&lt;$C$1+1,control!$G$2,1),1)))</f>
        <v>0</v>
      </c>
      <c r="B90" s="51"/>
    </row>
    <row r="91" spans="1:2" x14ac:dyDescent="0.3">
      <c r="A91" s="44">
        <f ca="1">OFFSET(A91,0,(IF(control!$G$2&gt;$B$1-1,IF(control!$G$2&lt;$C$1+1,control!$G$2,1),1)))</f>
        <v>0</v>
      </c>
    </row>
    <row r="92" spans="1:2" x14ac:dyDescent="0.3">
      <c r="A92" s="44">
        <f ca="1">OFFSET(A92,0,(IF(control!$G$2&gt;$B$1-1,IF(control!$G$2&lt;$C$1+1,control!$G$2,1),1)))</f>
        <v>0</v>
      </c>
    </row>
    <row r="93" spans="1:2" x14ac:dyDescent="0.3">
      <c r="A93" s="44">
        <f ca="1">OFFSET(A93,0,(IF(control!$G$2&gt;$B$1-1,IF(control!$G$2&lt;$C$1+1,control!$G$2,1),1)))</f>
        <v>0</v>
      </c>
    </row>
    <row r="94" spans="1:2" x14ac:dyDescent="0.3">
      <c r="A94" s="44">
        <f ca="1">OFFSET(A94,0,(IF(control!$G$2&gt;$B$1-1,IF(control!$G$2&lt;$C$1+1,control!$G$2,1),1)))</f>
        <v>0</v>
      </c>
    </row>
    <row r="95" spans="1:2" x14ac:dyDescent="0.3">
      <c r="A95" s="44">
        <f ca="1">OFFSET(A95,0,(IF(control!$G$2&gt;$B$1-1,IF(control!$G$2&lt;$C$1+1,control!$G$2,1),1)))</f>
        <v>0</v>
      </c>
    </row>
    <row r="96" spans="1:2" x14ac:dyDescent="0.3">
      <c r="A96" s="44">
        <f ca="1">OFFSET(A96,0,(IF(control!$G$2&gt;$B$1-1,IF(control!$G$2&lt;$C$1+1,control!$G$2,1),1)))</f>
        <v>0</v>
      </c>
    </row>
    <row r="97" spans="1:2" x14ac:dyDescent="0.3">
      <c r="A97" s="44">
        <f ca="1">OFFSET(A97,0,(IF(control!$G$2&gt;$B$1-1,IF(control!$G$2&lt;$C$1+1,control!$G$2,1),1)))</f>
        <v>0</v>
      </c>
    </row>
    <row r="98" spans="1:2" x14ac:dyDescent="0.3">
      <c r="A98" s="44">
        <f ca="1">OFFSET(A98,0,(IF(control!$G$2&gt;$B$1-1,IF(control!$G$2&lt;$C$1+1,control!$G$2,1),1)))</f>
        <v>0</v>
      </c>
    </row>
    <row r="99" spans="1:2" x14ac:dyDescent="0.3">
      <c r="A99" s="44">
        <f ca="1">OFFSET(A99,0,(IF(control!$G$2&gt;$B$1-1,IF(control!$G$2&lt;$C$1+1,control!$G$2,1),1)))</f>
        <v>0</v>
      </c>
      <c r="B99" s="49"/>
    </row>
    <row r="100" spans="1:2" x14ac:dyDescent="0.3">
      <c r="A100" s="44">
        <f ca="1">OFFSET(A100,0,(IF(control!$G$2&gt;$B$1-1,IF(control!$G$2&lt;$C$1+1,control!$G$2,1),1)))</f>
        <v>0</v>
      </c>
    </row>
    <row r="101" spans="1:2" x14ac:dyDescent="0.3">
      <c r="A101" s="44">
        <f ca="1">OFFSET(A101,0,(IF(control!$G$2&gt;$B$1-1,IF(control!$G$2&lt;$C$1+1,control!$G$2,1),1)))</f>
        <v>0</v>
      </c>
    </row>
    <row r="102" spans="1:2" x14ac:dyDescent="0.3">
      <c r="A102" s="44">
        <f ca="1">OFFSET(A102,0,(IF(control!$G$2&gt;$B$1-1,IF(control!$G$2&lt;$C$1+1,control!$G$2,1),1)))</f>
        <v>0</v>
      </c>
    </row>
    <row r="103" spans="1:2" x14ac:dyDescent="0.3">
      <c r="A103" s="44">
        <f ca="1">OFFSET(A103,0,(IF(control!$G$2&gt;$B$1-1,IF(control!$G$2&lt;$C$1+1,control!$G$2,1),1)))</f>
        <v>0</v>
      </c>
    </row>
    <row r="104" spans="1:2" x14ac:dyDescent="0.3">
      <c r="A104" s="44">
        <f ca="1">OFFSET(A104,0,(IF(control!$G$2&gt;$B$1-1,IF(control!$G$2&lt;$C$1+1,control!$G$2,1),1)))</f>
        <v>0</v>
      </c>
    </row>
    <row r="105" spans="1:2" x14ac:dyDescent="0.3">
      <c r="A105" s="44">
        <f ca="1">OFFSET(A105,0,(IF(control!$G$2&gt;$B$1-1,IF(control!$G$2&lt;$C$1+1,control!$G$2,1),1)))</f>
        <v>0</v>
      </c>
    </row>
    <row r="106" spans="1:2" x14ac:dyDescent="0.3">
      <c r="A106" s="44">
        <f ca="1">OFFSET(A106,0,(IF(control!$G$2&gt;$B$1-1,IF(control!$G$2&lt;$C$1+1,control!$G$2,1),1)))</f>
        <v>0</v>
      </c>
    </row>
    <row r="107" spans="1:2" x14ac:dyDescent="0.3">
      <c r="A107" s="44">
        <f ca="1">OFFSET(A107,0,(IF(control!$G$2&gt;$B$1-1,IF(control!$G$2&lt;$C$1+1,control!$G$2,1),1)))</f>
        <v>0</v>
      </c>
    </row>
    <row r="108" spans="1:2" x14ac:dyDescent="0.3">
      <c r="A108" s="44">
        <f ca="1">OFFSET(A108,0,(IF(control!$G$2&gt;$B$1-1,IF(control!$G$2&lt;$C$1+1,control!$G$2,1),1)))</f>
        <v>0</v>
      </c>
    </row>
    <row r="109" spans="1:2" x14ac:dyDescent="0.3">
      <c r="A109" s="44">
        <f ca="1">OFFSET(A109,0,(IF(control!$G$2&gt;$B$1-1,IF(control!$G$2&lt;$C$1+1,control!$G$2,1),1)))</f>
        <v>0</v>
      </c>
    </row>
    <row r="110" spans="1:2" x14ac:dyDescent="0.3">
      <c r="A110" s="44">
        <f ca="1">OFFSET(A110,0,(IF(control!$G$2&gt;$B$1-1,IF(control!$G$2&lt;$C$1+1,control!$G$2,1),1)))</f>
        <v>0</v>
      </c>
    </row>
    <row r="111" spans="1:2" x14ac:dyDescent="0.3">
      <c r="A111" s="44">
        <f ca="1">OFFSET(A111,0,(IF(control!$G$2&gt;$B$1-1,IF(control!$G$2&lt;$C$1+1,control!$G$2,1),1)))</f>
        <v>0</v>
      </c>
    </row>
    <row r="112" spans="1:2" x14ac:dyDescent="0.3">
      <c r="A112" s="44">
        <f ca="1">OFFSET(A112,0,(IF(control!$G$2&gt;$B$1-1,IF(control!$G$2&lt;$C$1+1,control!$G$2,1),1)))</f>
        <v>0</v>
      </c>
    </row>
    <row r="113" spans="1:1" x14ac:dyDescent="0.3">
      <c r="A113" s="44">
        <f ca="1">OFFSET(A113,0,(IF(control!$G$2&gt;$B$1-1,IF(control!$G$2&lt;$C$1+1,control!$G$2,1),1)))</f>
        <v>0</v>
      </c>
    </row>
    <row r="114" spans="1:1" x14ac:dyDescent="0.3">
      <c r="A114" s="44">
        <f ca="1">OFFSET(A114,0,(IF(control!$G$2&gt;$B$1-1,IF(control!$G$2&lt;$C$1+1,control!$G$2,1),1)))</f>
        <v>0</v>
      </c>
    </row>
    <row r="115" spans="1:1" x14ac:dyDescent="0.3">
      <c r="A115" s="44">
        <f ca="1">OFFSET(A115,0,(IF(control!$G$2&gt;$B$1-1,IF(control!$G$2&lt;$C$1+1,control!$G$2,1),1)))</f>
        <v>0</v>
      </c>
    </row>
    <row r="116" spans="1:1" x14ac:dyDescent="0.3">
      <c r="A116" s="44">
        <f ca="1">OFFSET(A116,0,(IF(control!$G$2&gt;$B$1-1,IF(control!$G$2&lt;$C$1+1,control!$G$2,1),1)))</f>
        <v>0</v>
      </c>
    </row>
    <row r="117" spans="1:1" x14ac:dyDescent="0.3">
      <c r="A117" s="44">
        <f ca="1">OFFSET(A117,0,(IF(control!$G$2&gt;$B$1-1,IF(control!$G$2&lt;$C$1+1,control!$G$2,1),1)))</f>
        <v>0</v>
      </c>
    </row>
    <row r="118" spans="1:1" x14ac:dyDescent="0.3">
      <c r="A118" s="44">
        <f ca="1">OFFSET(A118,0,(IF(control!$G$2&gt;$B$1-1,IF(control!$G$2&lt;$C$1+1,control!$G$2,1),1)))</f>
        <v>0</v>
      </c>
    </row>
    <row r="119" spans="1:1" x14ac:dyDescent="0.3">
      <c r="A119" s="44">
        <f ca="1">OFFSET(A119,0,(IF(control!$G$2&gt;$B$1-1,IF(control!$G$2&lt;$C$1+1,control!$G$2,1),1)))</f>
        <v>0</v>
      </c>
    </row>
    <row r="120" spans="1:1" x14ac:dyDescent="0.3">
      <c r="A120" s="44">
        <f ca="1">OFFSET(A120,0,(IF(control!$G$2&gt;$B$1-1,IF(control!$G$2&lt;$C$1+1,control!$G$2,1),1)))</f>
        <v>0</v>
      </c>
    </row>
    <row r="121" spans="1:1" x14ac:dyDescent="0.3">
      <c r="A121" s="44">
        <f ca="1">OFFSET(A121,0,(IF(control!$G$2&gt;$B$1-1,IF(control!$G$2&lt;$C$1+1,control!$G$2,1),1)))</f>
        <v>0</v>
      </c>
    </row>
    <row r="122" spans="1:1" x14ac:dyDescent="0.3">
      <c r="A122" s="44">
        <f ca="1">OFFSET(A122,0,(IF(control!$G$2&gt;$B$1-1,IF(control!$G$2&lt;$C$1+1,control!$G$2,1),1)))</f>
        <v>0</v>
      </c>
    </row>
    <row r="123" spans="1:1" x14ac:dyDescent="0.3">
      <c r="A123" s="44">
        <f ca="1">OFFSET(A123,0,(IF(control!$G$2&gt;$B$1-1,IF(control!$G$2&lt;$C$1+1,control!$G$2,1),1)))</f>
        <v>0</v>
      </c>
    </row>
    <row r="124" spans="1:1" x14ac:dyDescent="0.3">
      <c r="A124" s="44">
        <f ca="1">OFFSET(A124,0,(IF(control!$G$2&gt;$B$1-1,IF(control!$G$2&lt;$C$1+1,control!$G$2,1),1)))</f>
        <v>0</v>
      </c>
    </row>
    <row r="125" spans="1:1" x14ac:dyDescent="0.3">
      <c r="A125" s="44">
        <f ca="1">OFFSET(A125,0,(IF(control!$G$2&gt;$B$1-1,IF(control!$G$2&lt;$C$1+1,control!$G$2,1),1)))</f>
        <v>0</v>
      </c>
    </row>
    <row r="126" spans="1:1" x14ac:dyDescent="0.3">
      <c r="A126" s="44">
        <f ca="1">OFFSET(A126,0,(IF(control!$G$2&gt;$B$1-1,IF(control!$G$2&lt;$C$1+1,control!$G$2,1),1)))</f>
        <v>0</v>
      </c>
    </row>
    <row r="127" spans="1:1" x14ac:dyDescent="0.3">
      <c r="A127" s="44">
        <f ca="1">OFFSET(A127,0,(IF(control!$G$2&gt;$B$1-1,IF(control!$G$2&lt;$C$1+1,control!$G$2,1),1)))</f>
        <v>0</v>
      </c>
    </row>
    <row r="128" spans="1:1" x14ac:dyDescent="0.3">
      <c r="A128" s="44">
        <f ca="1">OFFSET(A128,0,(IF(control!$G$2&gt;$B$1-1,IF(control!$G$2&lt;$C$1+1,control!$G$2,1),1)))</f>
        <v>0</v>
      </c>
    </row>
    <row r="129" spans="1:4" s="52" customFormat="1" x14ac:dyDescent="0.3">
      <c r="A129" s="44">
        <f ca="1">OFFSET(A129,0,(IF(control!$G$2&gt;$B$1-1,IF(control!$G$2&lt;$C$1+1,control!$G$2,1),1)))</f>
        <v>0</v>
      </c>
      <c r="B129" s="45"/>
      <c r="C129" s="45"/>
      <c r="D129" s="46"/>
    </row>
    <row r="130" spans="1:4" s="52" customFormat="1" x14ac:dyDescent="0.3">
      <c r="A130" s="44">
        <f ca="1">OFFSET(A130,0,(IF(control!$G$2&gt;$B$1-1,IF(control!$G$2&lt;$C$1+1,control!$G$2,1),1)))</f>
        <v>0</v>
      </c>
      <c r="B130" s="45"/>
      <c r="C130" s="45"/>
      <c r="D130" s="46"/>
    </row>
    <row r="131" spans="1:4" x14ac:dyDescent="0.3">
      <c r="A131" s="44">
        <f ca="1">OFFSET(A131,0,(IF(control!$G$2&gt;$B$1-1,IF(control!$G$2&lt;$C$1+1,control!$G$2,1),1)))</f>
        <v>0</v>
      </c>
    </row>
    <row r="132" spans="1:4" x14ac:dyDescent="0.3">
      <c r="A132" s="44">
        <f ca="1">OFFSET(A132,0,(IF(control!$G$2&gt;$B$1-1,IF(control!$G$2&lt;$C$1+1,control!$G$2,1),1)))</f>
        <v>0</v>
      </c>
    </row>
    <row r="133" spans="1:4" x14ac:dyDescent="0.3">
      <c r="A133" s="44">
        <f ca="1">OFFSET(A133,0,(IF(control!$G$2&gt;$B$1-1,IF(control!$G$2&lt;$C$1+1,control!$G$2,1),1)))</f>
        <v>0</v>
      </c>
    </row>
    <row r="134" spans="1:4" x14ac:dyDescent="0.3">
      <c r="A134" s="44">
        <f ca="1">OFFSET(A134,0,(IF(control!$G$2&gt;$B$1-1,IF(control!$G$2&lt;$C$1+1,control!$G$2,1),1)))</f>
        <v>0</v>
      </c>
    </row>
    <row r="135" spans="1:4" x14ac:dyDescent="0.3">
      <c r="A135" s="44">
        <f ca="1">OFFSET(A135,0,(IF(control!$G$2&gt;$B$1-1,IF(control!$G$2&lt;$C$1+1,control!$G$2,1),1)))</f>
        <v>0</v>
      </c>
    </row>
    <row r="136" spans="1:4" x14ac:dyDescent="0.3">
      <c r="A136" s="44">
        <f ca="1">OFFSET(A136,0,(IF(control!$G$2&gt;$B$1-1,IF(control!$G$2&lt;$C$1+1,control!$G$2,1),1)))</f>
        <v>0</v>
      </c>
    </row>
    <row r="137" spans="1:4" x14ac:dyDescent="0.3">
      <c r="A137" s="44">
        <f ca="1">OFFSET(A137,0,(IF(control!$G$2&gt;$B$1-1,IF(control!$G$2&lt;$C$1+1,control!$G$2,1),1)))</f>
        <v>0</v>
      </c>
    </row>
    <row r="138" spans="1:4" x14ac:dyDescent="0.3">
      <c r="A138" s="44">
        <f ca="1">OFFSET(A138,0,(IF(control!$G$2&gt;$B$1-1,IF(control!$G$2&lt;$C$1+1,control!$G$2,1),1)))</f>
        <v>0</v>
      </c>
    </row>
    <row r="139" spans="1:4" x14ac:dyDescent="0.3">
      <c r="A139" s="44">
        <f ca="1">OFFSET(A139,0,(IF(control!$G$2&gt;$B$1-1,IF(control!$G$2&lt;$C$1+1,control!$G$2,1),1)))</f>
        <v>0</v>
      </c>
    </row>
    <row r="140" spans="1:4" x14ac:dyDescent="0.3">
      <c r="A140" s="44">
        <f ca="1">OFFSET(A140,0,(IF(control!$G$2&gt;$B$1-1,IF(control!$G$2&lt;$C$1+1,control!$G$2,1),1)))</f>
        <v>0</v>
      </c>
    </row>
    <row r="141" spans="1:4" x14ac:dyDescent="0.3">
      <c r="A141" s="44">
        <f ca="1">OFFSET(A141,0,(IF(control!$G$2&gt;$B$1-1,IF(control!$G$2&lt;$C$1+1,control!$G$2,1),1)))</f>
        <v>0</v>
      </c>
    </row>
    <row r="142" spans="1:4" x14ac:dyDescent="0.3">
      <c r="A142" s="44">
        <f ca="1">OFFSET(A142,0,(IF(control!$G$2&gt;$B$1-1,IF(control!$G$2&lt;$C$1+1,control!$G$2,1),1)))</f>
        <v>0</v>
      </c>
    </row>
    <row r="143" spans="1:4" x14ac:dyDescent="0.3">
      <c r="A143" s="44">
        <f ca="1">OFFSET(A143,0,(IF(control!$G$2&gt;$B$1-1,IF(control!$G$2&lt;$C$1+1,control!$G$2,1),1)))</f>
        <v>0</v>
      </c>
    </row>
    <row r="144" spans="1:4" x14ac:dyDescent="0.3">
      <c r="A144" s="44">
        <f ca="1">OFFSET(A144,0,(IF(control!$G$2&gt;$B$1-1,IF(control!$G$2&lt;$C$1+1,control!$G$2,1),1)))</f>
        <v>0</v>
      </c>
    </row>
    <row r="145" spans="1:1" x14ac:dyDescent="0.3">
      <c r="A145" s="44">
        <f ca="1">OFFSET(A145,0,(IF(control!$G$2&gt;$B$1-1,IF(control!$G$2&lt;$C$1+1,control!$G$2,1),1)))</f>
        <v>0</v>
      </c>
    </row>
    <row r="146" spans="1:1" x14ac:dyDescent="0.3">
      <c r="A146" s="44">
        <f ca="1">OFFSET(A146,0,(IF(control!$G$2&gt;$B$1-1,IF(control!$G$2&lt;$C$1+1,control!$G$2,1),1)))</f>
        <v>0</v>
      </c>
    </row>
    <row r="147" spans="1:1" x14ac:dyDescent="0.3">
      <c r="A147" s="44">
        <f ca="1">OFFSET(A147,0,(IF(control!$G$2&gt;$B$1-1,IF(control!$G$2&lt;$C$1+1,control!$G$2,1),1)))</f>
        <v>0</v>
      </c>
    </row>
    <row r="148" spans="1:1" x14ac:dyDescent="0.3">
      <c r="A148" s="44">
        <f ca="1">OFFSET(A148,0,(IF(control!$G$2&gt;$B$1-1,IF(control!$G$2&lt;$C$1+1,control!$G$2,1),1)))</f>
        <v>0</v>
      </c>
    </row>
    <row r="149" spans="1:1" x14ac:dyDescent="0.3">
      <c r="A149" s="44">
        <f ca="1">OFFSET(A149,0,(IF(control!$G$2&gt;$B$1-1,IF(control!$G$2&lt;$C$1+1,control!$G$2,1),1)))</f>
        <v>0</v>
      </c>
    </row>
    <row r="150" spans="1:1" x14ac:dyDescent="0.3">
      <c r="A150" s="44">
        <f ca="1">OFFSET(A150,0,(IF(control!$G$2&gt;$B$1-1,IF(control!$G$2&lt;$C$1+1,control!$G$2,1),1)))</f>
        <v>0</v>
      </c>
    </row>
    <row r="151" spans="1:1" x14ac:dyDescent="0.3">
      <c r="A151" s="44">
        <f ca="1">OFFSET(A151,0,(IF(control!$G$2&gt;$B$1-1,IF(control!$G$2&lt;$C$1+1,control!$G$2,1),1)))</f>
        <v>0</v>
      </c>
    </row>
    <row r="152" spans="1:1" x14ac:dyDescent="0.3">
      <c r="A152" s="44">
        <f ca="1">OFFSET(A152,0,(IF(control!$G$2&gt;$B$1-1,IF(control!$G$2&lt;$C$1+1,control!$G$2,1),1)))</f>
        <v>0</v>
      </c>
    </row>
    <row r="153" spans="1:1" x14ac:dyDescent="0.3">
      <c r="A153" s="44">
        <f ca="1">OFFSET(A153,0,(IF(control!$G$2&gt;$B$1-1,IF(control!$G$2&lt;$C$1+1,control!$G$2,1),1)))</f>
        <v>0</v>
      </c>
    </row>
    <row r="154" spans="1:1" x14ac:dyDescent="0.3">
      <c r="A154" s="44">
        <f ca="1">OFFSET(A154,0,(IF(control!$G$2&gt;$B$1-1,IF(control!$G$2&lt;$C$1+1,control!$G$2,1),1)))</f>
        <v>0</v>
      </c>
    </row>
    <row r="155" spans="1:1" x14ac:dyDescent="0.3">
      <c r="A155" s="44">
        <f ca="1">OFFSET(A155,0,(IF(control!$G$2&gt;$B$1-1,IF(control!$G$2&lt;$C$1+1,control!$G$2,1),1)))</f>
        <v>0</v>
      </c>
    </row>
    <row r="156" spans="1:1" x14ac:dyDescent="0.3">
      <c r="A156" s="44">
        <f ca="1">OFFSET(A156,0,(IF(control!$G$2&gt;$B$1-1,IF(control!$G$2&lt;$C$1+1,control!$G$2,1),1)))</f>
        <v>0</v>
      </c>
    </row>
    <row r="157" spans="1:1" x14ac:dyDescent="0.3">
      <c r="A157" s="44">
        <f ca="1">OFFSET(A157,0,(IF(control!$G$2&gt;$B$1-1,IF(control!$G$2&lt;$C$1+1,control!$G$2,1),1)))</f>
        <v>0</v>
      </c>
    </row>
    <row r="158" spans="1:1" x14ac:dyDescent="0.3">
      <c r="A158" s="44">
        <f ca="1">OFFSET(A158,0,(IF(control!$G$2&gt;$B$1-1,IF(control!$G$2&lt;$C$1+1,control!$G$2,1),1)))</f>
        <v>0</v>
      </c>
    </row>
    <row r="159" spans="1:1" x14ac:dyDescent="0.3">
      <c r="A159" s="44">
        <f ca="1">OFFSET(A159,0,(IF(control!$G$2&gt;$B$1-1,IF(control!$G$2&lt;$C$1+1,control!$G$2,1),1)))</f>
        <v>0</v>
      </c>
    </row>
    <row r="160" spans="1:1" x14ac:dyDescent="0.3">
      <c r="A160" s="44">
        <f ca="1">OFFSET(A160,0,(IF(control!$G$2&gt;$B$1-1,IF(control!$G$2&lt;$C$1+1,control!$G$2,1),1)))</f>
        <v>0</v>
      </c>
    </row>
    <row r="161" spans="1:2" x14ac:dyDescent="0.3">
      <c r="A161" s="44">
        <f ca="1">OFFSET(A161,0,(IF(control!$G$2&gt;$B$1-1,IF(control!$G$2&lt;$C$1+1,control!$G$2,1),1)))</f>
        <v>0</v>
      </c>
    </row>
    <row r="162" spans="1:2" x14ac:dyDescent="0.3">
      <c r="A162" s="44">
        <f ca="1">OFFSET(A162,0,(IF(control!$G$2&gt;$B$1-1,IF(control!$G$2&lt;$C$1+1,control!$G$2,1),1)))</f>
        <v>0</v>
      </c>
    </row>
    <row r="163" spans="1:2" x14ac:dyDescent="0.3">
      <c r="A163" s="44">
        <f ca="1">OFFSET(A163,0,(IF(control!$G$2&gt;$B$1-1,IF(control!$G$2&lt;$C$1+1,control!$G$2,1),1)))</f>
        <v>0</v>
      </c>
    </row>
    <row r="164" spans="1:2" x14ac:dyDescent="0.3">
      <c r="A164" s="44">
        <f ca="1">OFFSET(A164,0,(IF(control!$G$2&gt;$B$1-1,IF(control!$G$2&lt;$C$1+1,control!$G$2,1),1)))</f>
        <v>0</v>
      </c>
    </row>
    <row r="165" spans="1:2" x14ac:dyDescent="0.3">
      <c r="A165" s="44">
        <f ca="1">OFFSET(A165,0,(IF(control!$G$2&gt;$B$1-1,IF(control!$G$2&lt;$C$1+1,control!$G$2,1),1)))</f>
        <v>0</v>
      </c>
    </row>
    <row r="166" spans="1:2" x14ac:dyDescent="0.3">
      <c r="A166" s="44">
        <f ca="1">OFFSET(A166,0,(IF(control!$G$2&gt;$B$1-1,IF(control!$G$2&lt;$C$1+1,control!$G$2,1),1)))</f>
        <v>0</v>
      </c>
      <c r="B166" s="50"/>
    </row>
    <row r="167" spans="1:2" x14ac:dyDescent="0.3">
      <c r="A167" s="44">
        <f ca="1">OFFSET(A167,0,(IF(control!$G$2&gt;$B$1-1,IF(control!$G$2&lt;$C$1+1,control!$G$2,1),1)))</f>
        <v>0</v>
      </c>
      <c r="B167" s="50"/>
    </row>
    <row r="168" spans="1:2" x14ac:dyDescent="0.3">
      <c r="A168" s="44">
        <f ca="1">OFFSET(A168,0,(IF(control!$G$2&gt;$B$1-1,IF(control!$G$2&lt;$C$1+1,control!$G$2,1),1)))</f>
        <v>0</v>
      </c>
    </row>
    <row r="169" spans="1:2" x14ac:dyDescent="0.3">
      <c r="A169" s="44">
        <f ca="1">OFFSET(A169,0,(IF(control!$G$2&gt;$B$1-1,IF(control!$G$2&lt;$C$1+1,control!$G$2,1),1)))</f>
        <v>0</v>
      </c>
    </row>
    <row r="170" spans="1:2" x14ac:dyDescent="0.3">
      <c r="A170" s="44">
        <f ca="1">OFFSET(A170,0,(IF(control!$G$2&gt;$B$1-1,IF(control!$G$2&lt;$C$1+1,control!$G$2,1),1)))</f>
        <v>0</v>
      </c>
    </row>
    <row r="171" spans="1:2" x14ac:dyDescent="0.3">
      <c r="A171" s="44">
        <f ca="1">OFFSET(A171,0,(IF(control!$G$2&gt;$B$1-1,IF(control!$G$2&lt;$C$1+1,control!$G$2,1),1)))</f>
        <v>0</v>
      </c>
    </row>
    <row r="172" spans="1:2" x14ac:dyDescent="0.3">
      <c r="A172" s="44">
        <f ca="1">OFFSET(A172,0,(IF(control!$G$2&gt;$B$1-1,IF(control!$G$2&lt;$C$1+1,control!$G$2,1),1)))</f>
        <v>0</v>
      </c>
    </row>
    <row r="173" spans="1:2" x14ac:dyDescent="0.3">
      <c r="A173" s="44">
        <f ca="1">OFFSET(A173,0,(IF(control!$G$2&gt;$B$1-1,IF(control!$G$2&lt;$C$1+1,control!$G$2,1),1)))</f>
        <v>0</v>
      </c>
    </row>
    <row r="174" spans="1:2" x14ac:dyDescent="0.3">
      <c r="A174" s="44">
        <f ca="1">OFFSET(A174,0,(IF(control!$G$2&gt;$B$1-1,IF(control!$G$2&lt;$C$1+1,control!$G$2,1),1)))</f>
        <v>0</v>
      </c>
    </row>
    <row r="175" spans="1:2" x14ac:dyDescent="0.3">
      <c r="A175" s="44">
        <f ca="1">OFFSET(A175,0,(IF(control!$G$2&gt;$B$1-1,IF(control!$G$2&lt;$C$1+1,control!$G$2,1),1)))</f>
        <v>0</v>
      </c>
    </row>
    <row r="176" spans="1:2" x14ac:dyDescent="0.3">
      <c r="A176" s="44">
        <f ca="1">OFFSET(A176,0,(IF(control!$G$2&gt;$B$1-1,IF(control!$G$2&lt;$C$1+1,control!$G$2,1),1)))</f>
        <v>0</v>
      </c>
    </row>
    <row r="177" spans="1:1" x14ac:dyDescent="0.3">
      <c r="A177" s="44">
        <f ca="1">OFFSET(A177,0,(IF(control!$G$2&gt;$B$1-1,IF(control!$G$2&lt;$C$1+1,control!$G$2,1),1)))</f>
        <v>0</v>
      </c>
    </row>
    <row r="178" spans="1:1" x14ac:dyDescent="0.3">
      <c r="A178" s="44">
        <f ca="1">OFFSET(A178,0,(IF(control!$G$2&gt;$B$1-1,IF(control!$G$2&lt;$C$1+1,control!$G$2,1),1)))</f>
        <v>0</v>
      </c>
    </row>
    <row r="179" spans="1:1" x14ac:dyDescent="0.3">
      <c r="A179" s="44">
        <f ca="1">OFFSET(A179,0,(IF(control!$G$2&gt;$B$1-1,IF(control!$G$2&lt;$C$1+1,control!$G$2,1),1)))</f>
        <v>0</v>
      </c>
    </row>
    <row r="180" spans="1:1" x14ac:dyDescent="0.3">
      <c r="A180" s="44">
        <f ca="1">OFFSET(A180,0,(IF(control!$G$2&gt;$B$1-1,IF(control!$G$2&lt;$C$1+1,control!$G$2,1),1)))</f>
        <v>0</v>
      </c>
    </row>
    <row r="181" spans="1:1" x14ac:dyDescent="0.3">
      <c r="A181" s="44">
        <f ca="1">OFFSET(A181,0,(IF(control!$G$2&gt;$B$1-1,IF(control!$G$2&lt;$C$1+1,control!$G$2,1),1)))</f>
        <v>0</v>
      </c>
    </row>
    <row r="182" spans="1:1" x14ac:dyDescent="0.3">
      <c r="A182" s="44">
        <f ca="1">OFFSET(A182,0,(IF(control!$G$2&gt;$B$1-1,IF(control!$G$2&lt;$C$1+1,control!$G$2,1),1)))</f>
        <v>0</v>
      </c>
    </row>
    <row r="183" spans="1:1" x14ac:dyDescent="0.3">
      <c r="A183" s="44">
        <f ca="1">OFFSET(A183,0,(IF(control!$G$2&gt;$B$1-1,IF(control!$G$2&lt;$C$1+1,control!$G$2,1),1)))</f>
        <v>0</v>
      </c>
    </row>
    <row r="184" spans="1:1" x14ac:dyDescent="0.3">
      <c r="A184" s="44">
        <f ca="1">OFFSET(A184,0,(IF(control!$G$2&gt;$B$1-1,IF(control!$G$2&lt;$C$1+1,control!$G$2,1),1)))</f>
        <v>0</v>
      </c>
    </row>
    <row r="185" spans="1:1" x14ac:dyDescent="0.3">
      <c r="A185" s="44">
        <f ca="1">OFFSET(A185,0,(IF(control!$G$2&gt;$B$1-1,IF(control!$G$2&lt;$C$1+1,control!$G$2,1),1)))</f>
        <v>0</v>
      </c>
    </row>
    <row r="186" spans="1:1" x14ac:dyDescent="0.3">
      <c r="A186" s="44">
        <f ca="1">OFFSET(A186,0,(IF(control!$G$2&gt;$B$1-1,IF(control!$G$2&lt;$C$1+1,control!$G$2,1),1)))</f>
        <v>0</v>
      </c>
    </row>
    <row r="187" spans="1:1" x14ac:dyDescent="0.3">
      <c r="A187" s="44">
        <f ca="1">OFFSET(A187,0,(IF(control!$G$2&gt;$B$1-1,IF(control!$G$2&lt;$C$1+1,control!$G$2,1),1)))</f>
        <v>0</v>
      </c>
    </row>
    <row r="188" spans="1:1" x14ac:dyDescent="0.3">
      <c r="A188" s="44">
        <f ca="1">OFFSET(A188,0,(IF(control!$G$2&gt;$B$1-1,IF(control!$G$2&lt;$C$1+1,control!$G$2,1),1)))</f>
        <v>0</v>
      </c>
    </row>
    <row r="189" spans="1:1" x14ac:dyDescent="0.3">
      <c r="A189" s="44">
        <f ca="1">OFFSET(A189,0,(IF(control!$G$2&gt;$B$1-1,IF(control!$G$2&lt;$C$1+1,control!$G$2,1),1)))</f>
        <v>0</v>
      </c>
    </row>
    <row r="190" spans="1:1" x14ac:dyDescent="0.3">
      <c r="A190" s="44">
        <f ca="1">OFFSET(A190,0,(IF(control!$G$2&gt;$B$1-1,IF(control!$G$2&lt;$C$1+1,control!$G$2,1),1)))</f>
        <v>0</v>
      </c>
    </row>
    <row r="191" spans="1:1" x14ac:dyDescent="0.3">
      <c r="A191" s="44">
        <f ca="1">OFFSET(A191,0,(IF(control!$G$2&gt;$B$1-1,IF(control!$G$2&lt;$C$1+1,control!$G$2,1),1)))</f>
        <v>0</v>
      </c>
    </row>
    <row r="192" spans="1:1" x14ac:dyDescent="0.3">
      <c r="A192" s="44">
        <f ca="1">OFFSET(A192,0,(IF(control!$G$2&gt;$B$1-1,IF(control!$G$2&lt;$C$1+1,control!$G$2,1),1)))</f>
        <v>0</v>
      </c>
    </row>
    <row r="193" spans="1:3" x14ac:dyDescent="0.3">
      <c r="A193" s="44">
        <f ca="1">OFFSET(A193,0,(IF(control!$G$2&gt;$B$1-1,IF(control!$G$2&lt;$C$1+1,control!$G$2,1),1)))</f>
        <v>0</v>
      </c>
    </row>
    <row r="194" spans="1:3" x14ac:dyDescent="0.3">
      <c r="A194" s="44">
        <f ca="1">OFFSET(A194,0,(IF(control!$G$2&gt;$B$1-1,IF(control!$G$2&lt;$C$1+1,control!$G$2,1),1)))</f>
        <v>0</v>
      </c>
    </row>
    <row r="195" spans="1:3" x14ac:dyDescent="0.3">
      <c r="A195" s="44">
        <f ca="1">OFFSET(A195,0,(IF(control!$G$2&gt;$B$1-1,IF(control!$G$2&lt;$C$1+1,control!$G$2,1),1)))</f>
        <v>0</v>
      </c>
    </row>
    <row r="196" spans="1:3" x14ac:dyDescent="0.3">
      <c r="A196" s="44">
        <f ca="1">OFFSET(A196,0,(IF(control!$G$2&gt;$B$1-1,IF(control!$G$2&lt;$C$1+1,control!$G$2,1),1)))</f>
        <v>0</v>
      </c>
      <c r="B196" s="53"/>
    </row>
    <row r="197" spans="1:3" x14ac:dyDescent="0.3">
      <c r="A197" s="44">
        <f ca="1">OFFSET(A197,0,(IF(control!$G$2&gt;$B$1-1,IF(control!$G$2&lt;$C$1+1,control!$G$2,1),1)))</f>
        <v>0</v>
      </c>
      <c r="B197" s="53"/>
    </row>
    <row r="198" spans="1:3" x14ac:dyDescent="0.3">
      <c r="A198" s="44">
        <f ca="1">OFFSET(A198,0,(IF(control!$G$2&gt;$B$1-1,IF(control!$G$2&lt;$C$1+1,control!$G$2,1),1)))</f>
        <v>0</v>
      </c>
      <c r="B198" s="53"/>
    </row>
    <row r="199" spans="1:3" x14ac:dyDescent="0.3">
      <c r="A199" s="44">
        <f ca="1">OFFSET(A199,0,(IF(control!$G$2&gt;$B$1-1,IF(control!$G$2&lt;$C$1+1,control!$G$2,1),1)))</f>
        <v>0</v>
      </c>
      <c r="B199" s="53"/>
    </row>
    <row r="200" spans="1:3" x14ac:dyDescent="0.3">
      <c r="A200" s="44">
        <f ca="1">OFFSET(A200,0,(IF(control!$G$2&gt;$B$1-1,IF(control!$G$2&lt;$C$1+1,control!$G$2,1),1)))</f>
        <v>0</v>
      </c>
      <c r="B200" s="53"/>
    </row>
    <row r="201" spans="1:3" x14ac:dyDescent="0.3">
      <c r="A201" s="44">
        <f ca="1">OFFSET(A201,0,(IF(control!$G$2&gt;$B$1-1,IF(control!$G$2&lt;$C$1+1,control!$G$2,1),1)))</f>
        <v>0</v>
      </c>
      <c r="B201" s="53"/>
    </row>
    <row r="202" spans="1:3" x14ac:dyDescent="0.3">
      <c r="A202" s="44">
        <f ca="1">OFFSET(A202,0,(IF(control!$G$2&gt;$B$1-1,IF(control!$G$2&lt;$C$1+1,control!$G$2,1),1)))</f>
        <v>0</v>
      </c>
      <c r="B202" s="53"/>
      <c r="C202" s="54"/>
    </row>
    <row r="203" spans="1:3" x14ac:dyDescent="0.3">
      <c r="A203" s="44">
        <f ca="1">OFFSET(A203,0,(IF(control!$G$2&gt;$B$1-1,IF(control!$G$2&lt;$C$1+1,control!$G$2,1),1)))</f>
        <v>0</v>
      </c>
      <c r="B203" s="53"/>
    </row>
    <row r="204" spans="1:3" x14ac:dyDescent="0.3">
      <c r="A204" s="44">
        <f ca="1">OFFSET(A204,0,(IF(control!$G$2&gt;$B$1-1,IF(control!$G$2&lt;$C$1+1,control!$G$2,1),1)))</f>
        <v>0</v>
      </c>
      <c r="B204" s="53"/>
    </row>
    <row r="205" spans="1:3" x14ac:dyDescent="0.3">
      <c r="A205" s="44">
        <f ca="1">OFFSET(A205,0,(IF(control!$G$2&gt;$B$1-1,IF(control!$G$2&lt;$C$1+1,control!$G$2,1),1)))</f>
        <v>0</v>
      </c>
      <c r="B205" s="53"/>
    </row>
    <row r="206" spans="1:3" x14ac:dyDescent="0.3">
      <c r="A206" s="44">
        <f ca="1">OFFSET(A206,0,(IF(control!$G$2&gt;$B$1-1,IF(control!$G$2&lt;$C$1+1,control!$G$2,1),1)))</f>
        <v>0</v>
      </c>
      <c r="B206" s="53"/>
    </row>
    <row r="207" spans="1:3" x14ac:dyDescent="0.3">
      <c r="A207" s="44">
        <f ca="1">OFFSET(A207,0,(IF(control!$G$2&gt;$B$1-1,IF(control!$G$2&lt;$C$1+1,control!$G$2,1),1)))</f>
        <v>0</v>
      </c>
      <c r="B207" s="53"/>
    </row>
    <row r="208" spans="1:3" x14ac:dyDescent="0.3">
      <c r="A208" s="44">
        <f ca="1">OFFSET(A208,0,(IF(control!$G$2&gt;$B$1-1,IF(control!$G$2&lt;$C$1+1,control!$G$2,1),1)))</f>
        <v>0</v>
      </c>
      <c r="B208" s="53"/>
    </row>
    <row r="209" spans="1:2" x14ac:dyDescent="0.3">
      <c r="A209" s="44">
        <f ca="1">OFFSET(A209,0,(IF(control!$G$2&gt;$B$1-1,IF(control!$G$2&lt;$C$1+1,control!$G$2,1),1)))</f>
        <v>0</v>
      </c>
      <c r="B209" s="53"/>
    </row>
    <row r="210" spans="1:2" x14ac:dyDescent="0.3">
      <c r="A210" s="44">
        <f ca="1">OFFSET(A210,0,(IF(control!$G$2&gt;$B$1-1,IF(control!$G$2&lt;$C$1+1,control!$G$2,1),1)))</f>
        <v>0</v>
      </c>
      <c r="B210" s="53"/>
    </row>
    <row r="211" spans="1:2" x14ac:dyDescent="0.3">
      <c r="A211" s="44">
        <f ca="1">OFFSET(A211,0,(IF(control!$G$2&gt;$B$1-1,IF(control!$G$2&lt;$C$1+1,control!$G$2,1),1)))</f>
        <v>0</v>
      </c>
      <c r="B211" s="53"/>
    </row>
    <row r="212" spans="1:2" x14ac:dyDescent="0.3">
      <c r="A212" s="44">
        <f ca="1">OFFSET(A212,0,(IF(control!$G$2&gt;$B$1-1,IF(control!$G$2&lt;$C$1+1,control!$G$2,1),1)))</f>
        <v>0</v>
      </c>
    </row>
    <row r="213" spans="1:2" x14ac:dyDescent="0.3">
      <c r="A213" s="44">
        <f ca="1">OFFSET(A213,0,(IF(control!$G$2&gt;$B$1-1,IF(control!$G$2&lt;$C$1+1,control!$G$2,1),1)))</f>
        <v>0</v>
      </c>
      <c r="B213" s="53"/>
    </row>
    <row r="214" spans="1:2" x14ac:dyDescent="0.3">
      <c r="A214" s="44">
        <f ca="1">OFFSET(A214,0,(IF(control!$G$2&gt;$B$1-1,IF(control!$G$2&lt;$C$1+1,control!$G$2,1),1)))</f>
        <v>0</v>
      </c>
      <c r="B214" s="53"/>
    </row>
    <row r="215" spans="1:2" x14ac:dyDescent="0.3">
      <c r="A215" s="44">
        <f ca="1">OFFSET(A215,0,(IF(control!$G$2&gt;$B$1-1,IF(control!$G$2&lt;$C$1+1,control!$G$2,1),1)))</f>
        <v>0</v>
      </c>
      <c r="B215" s="53"/>
    </row>
    <row r="216" spans="1:2" x14ac:dyDescent="0.3">
      <c r="A216" s="44">
        <f ca="1">OFFSET(A216,0,(IF(control!$G$2&gt;$B$1-1,IF(control!$G$2&lt;$C$1+1,control!$G$2,1),1)))</f>
        <v>0</v>
      </c>
      <c r="B216" s="53"/>
    </row>
    <row r="217" spans="1:2" x14ac:dyDescent="0.3">
      <c r="A217" s="44">
        <f ca="1">OFFSET(A217,0,(IF(control!$G$2&gt;$B$1-1,IF(control!$G$2&lt;$C$1+1,control!$G$2,1),1)))</f>
        <v>0</v>
      </c>
      <c r="B217" s="53"/>
    </row>
    <row r="218" spans="1:2" x14ac:dyDescent="0.3">
      <c r="A218" s="44">
        <f ca="1">OFFSET(A218,0,(IF(control!$G$2&gt;$B$1-1,IF(control!$G$2&lt;$C$1+1,control!$G$2,1),1)))</f>
        <v>0</v>
      </c>
      <c r="B218" s="53"/>
    </row>
    <row r="219" spans="1:2" x14ac:dyDescent="0.3">
      <c r="A219" s="44">
        <f ca="1">OFFSET(A219,0,(IF(control!$G$2&gt;$B$1-1,IF(control!$G$2&lt;$C$1+1,control!$G$2,1),1)))</f>
        <v>0</v>
      </c>
    </row>
    <row r="220" spans="1:2" x14ac:dyDescent="0.3">
      <c r="A220" s="44">
        <f ca="1">OFFSET(A220,0,(IF(control!$G$2&gt;$B$1-1,IF(control!$G$2&lt;$C$1+1,control!$G$2,1),1)))</f>
        <v>0</v>
      </c>
    </row>
    <row r="221" spans="1:2" x14ac:dyDescent="0.3">
      <c r="A221" s="44">
        <f ca="1">OFFSET(A221,0,(IF(control!$G$2&gt;$B$1-1,IF(control!$G$2&lt;$C$1+1,control!$G$2,1),1)))</f>
        <v>0</v>
      </c>
    </row>
    <row r="222" spans="1:2" x14ac:dyDescent="0.3">
      <c r="A222" s="44">
        <f ca="1">OFFSET(A222,0,(IF(control!$G$2&gt;$B$1-1,IF(control!$G$2&lt;$C$1+1,control!$G$2,1),1)))</f>
        <v>0</v>
      </c>
    </row>
    <row r="223" spans="1:2" x14ac:dyDescent="0.3">
      <c r="A223" s="44">
        <f ca="1">OFFSET(A223,0,(IF(control!$G$2&gt;$B$1-1,IF(control!$G$2&lt;$C$1+1,control!$G$2,1),1)))</f>
        <v>0</v>
      </c>
    </row>
    <row r="224" spans="1:2" x14ac:dyDescent="0.3">
      <c r="A224" s="44">
        <f ca="1">OFFSET(A224,0,(IF(control!$G$2&gt;$B$1-1,IF(control!$G$2&lt;$C$1+1,control!$G$2,1),1)))</f>
        <v>0</v>
      </c>
    </row>
    <row r="225" spans="1:1" x14ac:dyDescent="0.3">
      <c r="A225" s="44">
        <f ca="1">OFFSET(A225,0,(IF(control!$G$2&gt;$B$1-1,IF(control!$G$2&lt;$C$1+1,control!$G$2,1),1)))</f>
        <v>0</v>
      </c>
    </row>
    <row r="226" spans="1:1" x14ac:dyDescent="0.3">
      <c r="A226" s="44">
        <f ca="1">OFFSET(A226,0,(IF(control!$G$2&gt;$B$1-1,IF(control!$G$2&lt;$C$1+1,control!$G$2,1),1)))</f>
        <v>0</v>
      </c>
    </row>
    <row r="227" spans="1:1" x14ac:dyDescent="0.3">
      <c r="A227" s="44">
        <f ca="1">OFFSET(A227,0,(IF(control!$G$2&gt;$B$1-1,IF(control!$G$2&lt;$C$1+1,control!$G$2,1),1)))</f>
        <v>0</v>
      </c>
    </row>
    <row r="228" spans="1:1" x14ac:dyDescent="0.3">
      <c r="A228" s="44">
        <f ca="1">OFFSET(A228,0,(IF(control!$G$2&gt;$B$1-1,IF(control!$G$2&lt;$C$1+1,control!$G$2,1),1)))</f>
        <v>0</v>
      </c>
    </row>
    <row r="229" spans="1:1" x14ac:dyDescent="0.3">
      <c r="A229" s="44">
        <f ca="1">OFFSET(A229,0,(IF(control!$G$2&gt;$B$1-1,IF(control!$G$2&lt;$C$1+1,control!$G$2,1),1)))</f>
        <v>0</v>
      </c>
    </row>
    <row r="230" spans="1:1" x14ac:dyDescent="0.3">
      <c r="A230" s="44">
        <f ca="1">OFFSET(A230,0,(IF(control!$G$2&gt;$B$1-1,IF(control!$G$2&lt;$C$1+1,control!$G$2,1),1)))</f>
        <v>0</v>
      </c>
    </row>
    <row r="231" spans="1:1" x14ac:dyDescent="0.3">
      <c r="A231" s="44">
        <f ca="1">OFFSET(A231,0,(IF(control!$G$2&gt;$B$1-1,IF(control!$G$2&lt;$C$1+1,control!$G$2,1),1)))</f>
        <v>0</v>
      </c>
    </row>
    <row r="232" spans="1:1" x14ac:dyDescent="0.3">
      <c r="A232" s="44">
        <f ca="1">OFFSET(A232,0,(IF(control!$G$2&gt;$B$1-1,IF(control!$G$2&lt;$C$1+1,control!$G$2,1),1)))</f>
        <v>0</v>
      </c>
    </row>
    <row r="233" spans="1:1" x14ac:dyDescent="0.3">
      <c r="A233" s="44">
        <f ca="1">OFFSET(A233,0,(IF(control!$G$2&gt;$B$1-1,IF(control!$G$2&lt;$C$1+1,control!$G$2,1),1)))</f>
        <v>0</v>
      </c>
    </row>
    <row r="234" spans="1:1" x14ac:dyDescent="0.3">
      <c r="A234" s="44">
        <f ca="1">OFFSET(A234,0,(IF(control!$G$2&gt;$B$1-1,IF(control!$G$2&lt;$C$1+1,control!$G$2,1),1)))</f>
        <v>0</v>
      </c>
    </row>
    <row r="235" spans="1:1" x14ac:dyDescent="0.3">
      <c r="A235" s="44">
        <f ca="1">OFFSET(A235,0,(IF(control!$G$2&gt;$B$1-1,IF(control!$G$2&lt;$C$1+1,control!$G$2,1),1)))</f>
        <v>0</v>
      </c>
    </row>
    <row r="236" spans="1:1" x14ac:dyDescent="0.3">
      <c r="A236" s="44">
        <f ca="1">OFFSET(A236,0,(IF(control!$G$2&gt;$B$1-1,IF(control!$G$2&lt;$C$1+1,control!$G$2,1),1)))</f>
        <v>0</v>
      </c>
    </row>
    <row r="237" spans="1:1" x14ac:dyDescent="0.3">
      <c r="A237" s="44">
        <f ca="1">OFFSET(A237,0,(IF(control!$G$2&gt;$B$1-1,IF(control!$G$2&lt;$C$1+1,control!$G$2,1),1)))</f>
        <v>0</v>
      </c>
    </row>
    <row r="238" spans="1:1" x14ac:dyDescent="0.3">
      <c r="A238" s="44">
        <f ca="1">OFFSET(A238,0,(IF(control!$G$2&gt;$B$1-1,IF(control!$G$2&lt;$C$1+1,control!$G$2,1),1)))</f>
        <v>0</v>
      </c>
    </row>
    <row r="239" spans="1:1" x14ac:dyDescent="0.3">
      <c r="A239" s="44">
        <f ca="1">OFFSET(A239,0,(IF(control!$G$2&gt;$B$1-1,IF(control!$G$2&lt;$C$1+1,control!$G$2,1),1)))</f>
        <v>0</v>
      </c>
    </row>
    <row r="240" spans="1:1" x14ac:dyDescent="0.3">
      <c r="A240" s="44">
        <f ca="1">OFFSET(A240,0,(IF(control!$G$2&gt;$B$1-1,IF(control!$G$2&lt;$C$1+1,control!$G$2,1),1)))</f>
        <v>0</v>
      </c>
    </row>
    <row r="241" spans="1:4" x14ac:dyDescent="0.3">
      <c r="A241" s="44">
        <f ca="1">OFFSET(A241,0,(IF(control!$G$2&gt;$B$1-1,IF(control!$G$2&lt;$C$1+1,control!$G$2,1),1)))</f>
        <v>0</v>
      </c>
    </row>
    <row r="242" spans="1:4" x14ac:dyDescent="0.3">
      <c r="A242" s="44">
        <f ca="1">OFFSET(A242,0,(IF(control!$G$2&gt;$B$1-1,IF(control!$G$2&lt;$C$1+1,control!$G$2,1),1)))</f>
        <v>0</v>
      </c>
    </row>
    <row r="243" spans="1:4" x14ac:dyDescent="0.3">
      <c r="A243" s="44">
        <f ca="1">OFFSET(A243,0,(IF(control!$G$2&gt;$B$1-1,IF(control!$G$2&lt;$C$1+1,control!$G$2,1),1)))</f>
        <v>0</v>
      </c>
    </row>
    <row r="244" spans="1:4" x14ac:dyDescent="0.3">
      <c r="A244" s="44">
        <f ca="1">OFFSET(A244,0,(IF(control!$G$2&gt;$B$1-1,IF(control!$G$2&lt;$C$1+1,control!$G$2,1),1)))</f>
        <v>0</v>
      </c>
    </row>
    <row r="245" spans="1:4" x14ac:dyDescent="0.3">
      <c r="A245" s="44">
        <f ca="1">OFFSET(A245,0,(IF(control!$G$2&gt;$B$1-1,IF(control!$G$2&lt;$C$1+1,control!$G$2,1),1)))</f>
        <v>0</v>
      </c>
    </row>
    <row r="246" spans="1:4" x14ac:dyDescent="0.3">
      <c r="A246" s="44">
        <f ca="1">OFFSET(A246,0,(IF(control!$G$2&gt;$B$1-1,IF(control!$G$2&lt;$C$1+1,control!$G$2,1),1)))</f>
        <v>0</v>
      </c>
    </row>
    <row r="247" spans="1:4" x14ac:dyDescent="0.3">
      <c r="A247" s="44">
        <f ca="1">OFFSET(A247,0,(IF(control!$G$2&gt;$B$1-1,IF(control!$G$2&lt;$C$1+1,control!$G$2,1),1)))</f>
        <v>0</v>
      </c>
    </row>
    <row r="248" spans="1:4" x14ac:dyDescent="0.3">
      <c r="A248" s="44">
        <f ca="1">OFFSET(A248,0,(IF(control!$G$2&gt;$B$1-1,IF(control!$G$2&lt;$C$1+1,control!$G$2,1),1)))</f>
        <v>0</v>
      </c>
    </row>
    <row r="249" spans="1:4" x14ac:dyDescent="0.3">
      <c r="A249" s="44">
        <f ca="1">OFFSET(A249,0,(IF(control!$G$2&gt;$B$1-1,IF(control!$G$2&lt;$C$1+1,control!$G$2,1),1)))</f>
        <v>0</v>
      </c>
    </row>
    <row r="250" spans="1:4" x14ac:dyDescent="0.3">
      <c r="A250" s="44">
        <f ca="1">OFFSET(A250,0,(IF(control!$G$2&gt;$B$1-1,IF(control!$G$2&lt;$C$1+1,control!$G$2,1),1)))</f>
        <v>0</v>
      </c>
    </row>
    <row r="251" spans="1:4" x14ac:dyDescent="0.3">
      <c r="A251" s="44">
        <f ca="1">OFFSET(A251,0,(IF(control!$G$2&gt;$B$1-1,IF(control!$G$2&lt;$C$1+1,control!$G$2,1),1)))</f>
        <v>0</v>
      </c>
    </row>
    <row r="252" spans="1:4" x14ac:dyDescent="0.3">
      <c r="A252" s="44">
        <f ca="1">OFFSET(A252,0,(IF(control!$G$2&gt;$B$1-1,IF(control!$G$2&lt;$C$1+1,control!$G$2,1),1)))</f>
        <v>0</v>
      </c>
    </row>
    <row r="253" spans="1:4" x14ac:dyDescent="0.3">
      <c r="A253" s="44">
        <f ca="1">OFFSET(A253,0,(IF(control!$G$2&gt;$B$1-1,IF(control!$G$2&lt;$C$1+1,control!$G$2,1),1)))</f>
        <v>0</v>
      </c>
    </row>
    <row r="254" spans="1:4" x14ac:dyDescent="0.3">
      <c r="A254" s="44">
        <f ca="1">OFFSET(A254,0,(IF(control!$G$2&gt;$B$1-1,IF(control!$G$2&lt;$C$1+1,control!$G$2,1),1)))</f>
        <v>0</v>
      </c>
    </row>
    <row r="255" spans="1:4" s="44" customFormat="1" x14ac:dyDescent="0.3">
      <c r="A255" s="44">
        <f ca="1">OFFSET(A255,0,(IF(control!$G$2&gt;$B$1-1,IF(control!$G$2&lt;$C$1+1,control!$G$2,1),1)))</f>
        <v>0</v>
      </c>
      <c r="B255" s="45"/>
      <c r="C255" s="45"/>
      <c r="D255" s="46"/>
    </row>
    <row r="256" spans="1:4" x14ac:dyDescent="0.3">
      <c r="A256" s="44">
        <f ca="1">OFFSET(A256,0,(IF(control!$G$2&gt;$B$1-1,IF(control!$G$2&lt;$C$1+1,control!$G$2,1),1)))</f>
        <v>0</v>
      </c>
    </row>
    <row r="257" spans="1:2" x14ac:dyDescent="0.3">
      <c r="A257" s="44">
        <f ca="1">OFFSET(A257,0,(IF(control!$G$2&gt;$B$1-1,IF(control!$G$2&lt;$C$1+1,control!$G$2,1),1)))</f>
        <v>0</v>
      </c>
    </row>
    <row r="258" spans="1:2" x14ac:dyDescent="0.3">
      <c r="A258" s="44">
        <f ca="1">OFFSET(A258,0,(IF(control!$G$2&gt;$B$1-1,IF(control!$G$2&lt;$C$1+1,control!$G$2,1),1)))</f>
        <v>0</v>
      </c>
    </row>
    <row r="259" spans="1:2" x14ac:dyDescent="0.3">
      <c r="A259" s="44">
        <f ca="1">OFFSET(A259,0,(IF(control!$G$2&gt;$B$1-1,IF(control!$G$2&lt;$C$1+1,control!$G$2,1),1)))</f>
        <v>0</v>
      </c>
    </row>
    <row r="260" spans="1:2" x14ac:dyDescent="0.3">
      <c r="A260" s="44">
        <f ca="1">OFFSET(A260,0,(IF(control!$G$2&gt;$B$1-1,IF(control!$G$2&lt;$C$1+1,control!$G$2,1),1)))</f>
        <v>0</v>
      </c>
    </row>
    <row r="261" spans="1:2" x14ac:dyDescent="0.3">
      <c r="A261" s="44">
        <f ca="1">OFFSET(A261,0,(IF(control!$G$2&gt;$B$1-1,IF(control!$G$2&lt;$C$1+1,control!$G$2,1),1)))</f>
        <v>0</v>
      </c>
    </row>
    <row r="262" spans="1:2" x14ac:dyDescent="0.3">
      <c r="A262" s="44">
        <f ca="1">OFFSET(A262,0,(IF(control!$G$2&gt;$B$1-1,IF(control!$G$2&lt;$C$1+1,control!$G$2,1),1)))</f>
        <v>0</v>
      </c>
    </row>
    <row r="263" spans="1:2" x14ac:dyDescent="0.3">
      <c r="A263" s="44">
        <f ca="1">OFFSET(A263,0,(IF(control!$G$2&gt;$B$1-1,IF(control!$G$2&lt;$C$1+1,control!$G$2,1),1)))</f>
        <v>0</v>
      </c>
    </row>
    <row r="264" spans="1:2" x14ac:dyDescent="0.3">
      <c r="A264" s="44">
        <f ca="1">OFFSET(A264,0,(IF(control!$G$2&gt;$B$1-1,IF(control!$G$2&lt;$C$1+1,control!$G$2,1),1)))</f>
        <v>0</v>
      </c>
    </row>
    <row r="265" spans="1:2" x14ac:dyDescent="0.3">
      <c r="A265" s="44">
        <f ca="1">OFFSET(A265,0,(IF(control!$G$2&gt;$B$1-1,IF(control!$G$2&lt;$C$1+1,control!$G$2,1),1)))</f>
        <v>0</v>
      </c>
    </row>
    <row r="266" spans="1:2" x14ac:dyDescent="0.3">
      <c r="A266" s="44">
        <f ca="1">OFFSET(A266,0,(IF(control!$G$2&gt;$B$1-1,IF(control!$G$2&lt;$C$1+1,control!$G$2,1),1)))</f>
        <v>0</v>
      </c>
    </row>
    <row r="267" spans="1:2" x14ac:dyDescent="0.3">
      <c r="A267" s="44">
        <f ca="1">OFFSET(A267,0,(IF(control!$G$2&gt;$B$1-1,IF(control!$G$2&lt;$C$1+1,control!$G$2,1),1)))</f>
        <v>0</v>
      </c>
    </row>
    <row r="268" spans="1:2" x14ac:dyDescent="0.3">
      <c r="A268" s="44">
        <f ca="1">OFFSET(A268,0,(IF(control!$G$2&gt;$B$1-1,IF(control!$G$2&lt;$C$1+1,control!$G$2,1),1)))</f>
        <v>0</v>
      </c>
    </row>
    <row r="269" spans="1:2" x14ac:dyDescent="0.3">
      <c r="A269" s="44">
        <f ca="1">OFFSET(A269,0,(IF(control!$G$2&gt;$B$1-1,IF(control!$G$2&lt;$C$1+1,control!$G$2,1),1)))</f>
        <v>0</v>
      </c>
    </row>
    <row r="270" spans="1:2" x14ac:dyDescent="0.3">
      <c r="A270" s="44">
        <f ca="1">OFFSET(A270,0,(IF(control!$G$2&gt;$B$1-1,IF(control!$G$2&lt;$C$1+1,control!$G$2,1),1)))</f>
        <v>0</v>
      </c>
    </row>
    <row r="271" spans="1:2" x14ac:dyDescent="0.3">
      <c r="A271" s="44">
        <f ca="1">OFFSET(A271,0,(IF(control!$G$2&gt;$B$1-1,IF(control!$G$2&lt;$C$1+1,control!$G$2,1),1)))</f>
        <v>0</v>
      </c>
      <c r="B271" s="51"/>
    </row>
    <row r="272" spans="1:2" x14ac:dyDescent="0.3">
      <c r="A272" s="44">
        <f ca="1">OFFSET(A272,0,(IF(control!$G$2&gt;$B$1-1,IF(control!$G$2&lt;$C$1+1,control!$G$2,1),1)))</f>
        <v>0</v>
      </c>
    </row>
    <row r="273" spans="1:1" x14ac:dyDescent="0.3">
      <c r="A273" s="44">
        <f ca="1">OFFSET(A273,0,(IF(control!$G$2&gt;$B$1-1,IF(control!$G$2&lt;$C$1+1,control!$G$2,1),1)))</f>
        <v>0</v>
      </c>
    </row>
    <row r="274" spans="1:1" x14ac:dyDescent="0.3">
      <c r="A274" s="44">
        <f ca="1">OFFSET(A274,0,(IF(control!$G$2&gt;$B$1-1,IF(control!$G$2&lt;$C$1+1,control!$G$2,1),1)))</f>
        <v>0</v>
      </c>
    </row>
    <row r="275" spans="1:1" x14ac:dyDescent="0.3">
      <c r="A275" s="44">
        <f ca="1">OFFSET(A275,0,(IF(control!$G$2&gt;$B$1-1,IF(control!$G$2&lt;$C$1+1,control!$G$2,1),1)))</f>
        <v>0</v>
      </c>
    </row>
    <row r="276" spans="1:1" x14ac:dyDescent="0.3">
      <c r="A276" s="44">
        <f ca="1">OFFSET(A276,0,(IF(control!$G$2&gt;$B$1-1,IF(control!$G$2&lt;$C$1+1,control!$G$2,1),1)))</f>
        <v>0</v>
      </c>
    </row>
    <row r="277" spans="1:1" x14ac:dyDescent="0.3">
      <c r="A277" s="44">
        <f ca="1">OFFSET(A277,0,(IF(control!$G$2&gt;$B$1-1,IF(control!$G$2&lt;$C$1+1,control!$G$2,1),1)))</f>
        <v>0</v>
      </c>
    </row>
    <row r="278" spans="1:1" x14ac:dyDescent="0.3">
      <c r="A278" s="44">
        <f ca="1">OFFSET(A278,0,(IF(control!$G$2&gt;$B$1-1,IF(control!$G$2&lt;$C$1+1,control!$G$2,1),1)))</f>
        <v>0</v>
      </c>
    </row>
    <row r="279" spans="1:1" x14ac:dyDescent="0.3">
      <c r="A279" s="44">
        <f ca="1">OFFSET(A279,0,(IF(control!$G$2&gt;$B$1-1,IF(control!$G$2&lt;$C$1+1,control!$G$2,1),1)))</f>
        <v>0</v>
      </c>
    </row>
    <row r="280" spans="1:1" x14ac:dyDescent="0.3">
      <c r="A280" s="44">
        <f ca="1">OFFSET(A280,0,(IF(control!$G$2&gt;$B$1-1,IF(control!$G$2&lt;$C$1+1,control!$G$2,1),1)))</f>
        <v>0</v>
      </c>
    </row>
    <row r="281" spans="1:1" x14ac:dyDescent="0.3">
      <c r="A281" s="44">
        <f ca="1">OFFSET(A281,0,(IF(control!$G$2&gt;$B$1-1,IF(control!$G$2&lt;$C$1+1,control!$G$2,1),1)))</f>
        <v>0</v>
      </c>
    </row>
    <row r="282" spans="1:1" x14ac:dyDescent="0.3">
      <c r="A282" s="44">
        <f ca="1">OFFSET(A282,0,(IF(control!$G$2&gt;$B$1-1,IF(control!$G$2&lt;$C$1+1,control!$G$2,1),1)))</f>
        <v>0</v>
      </c>
    </row>
    <row r="283" spans="1:1" x14ac:dyDescent="0.3">
      <c r="A283" s="44">
        <f ca="1">OFFSET(A283,0,(IF(control!$G$2&gt;$B$1-1,IF(control!$G$2&lt;$C$1+1,control!$G$2,1),1)))</f>
        <v>0</v>
      </c>
    </row>
  </sheetData>
  <sheetProtection password="F8DD" sheet="1" objects="1" scenarios="1" selectLockedCell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control</vt:lpstr>
      <vt:lpstr>disclaimer,copyright,source</vt:lpstr>
      <vt:lpstr>control variables</vt:lpstr>
      <vt:lpstr>key variables</vt:lpstr>
      <vt:lpstr>scenario</vt:lpstr>
      <vt:lpstr>texts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Andreas</dc:creator>
  <cp:lastModifiedBy>Andreas</cp:lastModifiedBy>
  <cp:lastPrinted>2020-04-01T12:49:49Z</cp:lastPrinted>
  <dcterms:created xsi:type="dcterms:W3CDTF">2020-03-26T08:32:45Z</dcterms:created>
  <dcterms:modified xsi:type="dcterms:W3CDTF">2020-04-01T12:58:24Z</dcterms:modified>
</cp:coreProperties>
</file>